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autoCompressPictures="0"/>
  <mc:AlternateContent xmlns:mc="http://schemas.openxmlformats.org/markup-compatibility/2006">
    <mc:Choice Requires="x15">
      <x15ac:absPath xmlns:x15ac="http://schemas.microsoft.com/office/spreadsheetml/2010/11/ac" url="C:\Users\couppie_eti\Desktop\recherche pop\Autriche\"/>
    </mc:Choice>
  </mc:AlternateContent>
  <bookViews>
    <workbookView xWindow="0" yWindow="0" windowWidth="28800" windowHeight="12300" tabRatio="513" activeTab="5"/>
  </bookViews>
  <sheets>
    <sheet name="Metadata" sheetId="2" r:id="rId1"/>
    <sheet name="EMS_Data" sheetId="1" r:id="rId2"/>
    <sheet name="DailyTotal" sheetId="4" r:id="rId3"/>
    <sheet name="Age&amp;Sex by occurrence date" sheetId="5" r:id="rId4"/>
    <sheet name="DailyTotal by occurrence date" sheetId="6" r:id="rId5"/>
    <sheet name="Populations" sheetId="7" r:id="rId6"/>
  </sheets>
  <calcPr calcId="162913"/>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P16" i="7" l="1"/>
  <c r="Q14" i="7" s="1"/>
  <c r="N16" i="7"/>
  <c r="N19" i="7" s="1"/>
  <c r="R14" i="7"/>
  <c r="O14" i="7"/>
  <c r="R13" i="7"/>
  <c r="R12" i="7"/>
  <c r="O12" i="7"/>
  <c r="R11" i="7"/>
  <c r="R10" i="7"/>
  <c r="O10" i="7"/>
  <c r="R9" i="7"/>
  <c r="O9" i="7"/>
  <c r="R8" i="7"/>
  <c r="O8" i="7"/>
  <c r="R7" i="7"/>
  <c r="O7" i="7"/>
  <c r="R6" i="7"/>
  <c r="O6" i="7"/>
  <c r="R5" i="7"/>
  <c r="O5" i="7"/>
  <c r="O11" i="7" l="1"/>
  <c r="O13" i="7"/>
  <c r="R16" i="7"/>
  <c r="R19" i="7" s="1"/>
  <c r="S13" i="7"/>
  <c r="P19" i="7"/>
  <c r="Q5" i="7"/>
  <c r="Q6" i="7"/>
  <c r="Q7" i="7"/>
  <c r="Q8" i="7"/>
  <c r="Q9" i="7"/>
  <c r="Q10" i="7"/>
  <c r="Q11" i="7"/>
  <c r="Q12" i="7"/>
  <c r="Q13" i="7"/>
  <c r="T19" i="7"/>
  <c r="V16" i="7"/>
  <c r="V19" i="7" s="1"/>
  <c r="T16" i="7"/>
  <c r="U14" i="7" s="1"/>
  <c r="J16" i="7"/>
  <c r="J19" i="7" s="1"/>
  <c r="H16" i="7"/>
  <c r="H19" i="7" s="1"/>
  <c r="D16" i="7"/>
  <c r="D19" i="7" s="1"/>
  <c r="B16" i="7"/>
  <c r="B19" i="7" s="1"/>
  <c r="X14" i="7"/>
  <c r="L14" i="7"/>
  <c r="F14" i="7"/>
  <c r="X13" i="7"/>
  <c r="L13" i="7"/>
  <c r="F13" i="7"/>
  <c r="X12" i="7"/>
  <c r="L12" i="7"/>
  <c r="F12" i="7"/>
  <c r="X11" i="7"/>
  <c r="L11" i="7"/>
  <c r="F11" i="7"/>
  <c r="C11" i="7"/>
  <c r="X10" i="7"/>
  <c r="L10" i="7"/>
  <c r="F10" i="7"/>
  <c r="X9" i="7"/>
  <c r="L9" i="7"/>
  <c r="F9" i="7"/>
  <c r="X8" i="7"/>
  <c r="W8" i="7"/>
  <c r="L8" i="7"/>
  <c r="F8" i="7"/>
  <c r="E8" i="7"/>
  <c r="X7" i="7"/>
  <c r="L7" i="7"/>
  <c r="F7" i="7"/>
  <c r="E7" i="7"/>
  <c r="X6" i="7"/>
  <c r="L6" i="7"/>
  <c r="F6" i="7"/>
  <c r="E6" i="7"/>
  <c r="X5" i="7"/>
  <c r="L5" i="7"/>
  <c r="F5" i="7"/>
  <c r="W10" i="7" l="1"/>
  <c r="W9" i="7"/>
  <c r="W7" i="7"/>
  <c r="W5" i="7"/>
  <c r="W11" i="7"/>
  <c r="W12" i="7"/>
  <c r="W13" i="7"/>
  <c r="W14" i="7"/>
  <c r="W6" i="7"/>
  <c r="O16" i="7"/>
  <c r="S11" i="7"/>
  <c r="S10" i="7"/>
  <c r="S5" i="7"/>
  <c r="S9" i="7"/>
  <c r="S8" i="7"/>
  <c r="S7" i="7"/>
  <c r="S14" i="7"/>
  <c r="S12" i="7"/>
  <c r="S6" i="7"/>
  <c r="K14" i="7"/>
  <c r="K6" i="7"/>
  <c r="K10" i="7"/>
  <c r="E11" i="7"/>
  <c r="E10" i="7"/>
  <c r="E12" i="7"/>
  <c r="E14" i="7"/>
  <c r="C7" i="7"/>
  <c r="K5" i="7"/>
  <c r="C6" i="7"/>
  <c r="K9" i="7"/>
  <c r="C10" i="7"/>
  <c r="K13" i="7"/>
  <c r="C14" i="7"/>
  <c r="L16" i="7"/>
  <c r="L19" i="7" s="1"/>
  <c r="C5" i="7"/>
  <c r="K8" i="7"/>
  <c r="C9" i="7"/>
  <c r="K12" i="7"/>
  <c r="C13" i="7"/>
  <c r="Q16" i="7"/>
  <c r="E5" i="7"/>
  <c r="K7" i="7"/>
  <c r="C8" i="7"/>
  <c r="E9" i="7"/>
  <c r="K11" i="7"/>
  <c r="C12" i="7"/>
  <c r="E13" i="7"/>
  <c r="X16" i="7"/>
  <c r="X19" i="7" s="1"/>
  <c r="I5" i="7"/>
  <c r="U5" i="7"/>
  <c r="I6" i="7"/>
  <c r="U6" i="7"/>
  <c r="I7" i="7"/>
  <c r="U7" i="7"/>
  <c r="I8" i="7"/>
  <c r="U8" i="7"/>
  <c r="I9" i="7"/>
  <c r="U9" i="7"/>
  <c r="I10" i="7"/>
  <c r="U10" i="7"/>
  <c r="I11" i="7"/>
  <c r="U11" i="7"/>
  <c r="I12" i="7"/>
  <c r="U12" i="7"/>
  <c r="I13" i="7"/>
  <c r="U13" i="7"/>
  <c r="I14" i="7"/>
  <c r="F16" i="7"/>
  <c r="F19" i="7" s="1"/>
  <c r="GYL19" i="5"/>
  <c r="GYK19" i="5"/>
  <c r="GYK22" i="5" s="1"/>
  <c r="GYI19" i="5"/>
  <c r="GYI22" i="5" s="1"/>
  <c r="GYE19" i="5"/>
  <c r="GYD19" i="5"/>
  <c r="GYD22" i="5" s="1"/>
  <c r="GYB19" i="5"/>
  <c r="GYB22" i="5" s="1"/>
  <c r="GXX19" i="5"/>
  <c r="GXW19" i="5"/>
  <c r="GXW22" i="5" s="1"/>
  <c r="GXU19" i="5"/>
  <c r="GXU22" i="5" s="1"/>
  <c r="GXQ19" i="5"/>
  <c r="GXP19" i="5"/>
  <c r="GXP22" i="5" s="1"/>
  <c r="GXN19" i="5"/>
  <c r="GXN22" i="5" s="1"/>
  <c r="GXI19" i="5"/>
  <c r="GXI22" i="5" s="1"/>
  <c r="GXG19" i="5"/>
  <c r="GXG22" i="5" s="1"/>
  <c r="GXB19" i="5"/>
  <c r="GXB22" i="5" s="1"/>
  <c r="GWZ19" i="5"/>
  <c r="GWZ22" i="5" s="1"/>
  <c r="GWU19" i="5"/>
  <c r="GWU22" i="5" s="1"/>
  <c r="GWS19" i="5"/>
  <c r="GWS22" i="5" s="1"/>
  <c r="GWN19" i="5"/>
  <c r="GWN22" i="5" s="1"/>
  <c r="GWL19" i="5"/>
  <c r="GWL22" i="5" s="1"/>
  <c r="GWG19" i="5"/>
  <c r="GWG22" i="5" s="1"/>
  <c r="GWE19" i="5"/>
  <c r="GWE22" i="5" s="1"/>
  <c r="GVZ19" i="5"/>
  <c r="GVZ22" i="5" s="1"/>
  <c r="GVX19" i="5"/>
  <c r="GVX22" i="5" s="1"/>
  <c r="GVS19" i="5"/>
  <c r="GVS22" i="5" s="1"/>
  <c r="GVQ19" i="5"/>
  <c r="GVQ22" i="5" s="1"/>
  <c r="GVL19" i="5"/>
  <c r="GVL22" i="5" s="1"/>
  <c r="GVJ19" i="5"/>
  <c r="GVJ22" i="5" s="1"/>
  <c r="GVE19" i="5"/>
  <c r="GVE22" i="5" s="1"/>
  <c r="GVC19" i="5"/>
  <c r="GVC22" i="5" s="1"/>
  <c r="GUX19" i="5"/>
  <c r="GUX22" i="5" s="1"/>
  <c r="GUV19" i="5"/>
  <c r="GUV22" i="5" s="1"/>
  <c r="GUQ19" i="5"/>
  <c r="GUQ22" i="5" s="1"/>
  <c r="GUO19" i="5"/>
  <c r="GUO22" i="5" s="1"/>
  <c r="GUJ19" i="5"/>
  <c r="GUJ22" i="5" s="1"/>
  <c r="GUH19" i="5"/>
  <c r="GUH22" i="5" s="1"/>
  <c r="GUC19" i="5"/>
  <c r="GUC22" i="5" s="1"/>
  <c r="GUA19" i="5"/>
  <c r="GUA22" i="5" s="1"/>
  <c r="GTV19" i="5"/>
  <c r="GTV22" i="5" s="1"/>
  <c r="GTT19" i="5"/>
  <c r="GTT22" i="5" s="1"/>
  <c r="GTO19" i="5"/>
  <c r="GTO22" i="5" s="1"/>
  <c r="GTM19" i="5"/>
  <c r="GTM22" i="5" s="1"/>
  <c r="GTH19" i="5"/>
  <c r="GTH22" i="5" s="1"/>
  <c r="GTF19" i="5"/>
  <c r="GTF22" i="5" s="1"/>
  <c r="GTA19" i="5"/>
  <c r="GTA22" i="5" s="1"/>
  <c r="GSY19" i="5"/>
  <c r="GSY22" i="5" s="1"/>
  <c r="GST19" i="5"/>
  <c r="GST22" i="5" s="1"/>
  <c r="GSR19" i="5"/>
  <c r="GSR22" i="5" s="1"/>
  <c r="GSM19" i="5"/>
  <c r="GSM22" i="5" s="1"/>
  <c r="GSK19" i="5"/>
  <c r="GSK22" i="5" s="1"/>
  <c r="GSF19" i="5"/>
  <c r="GSF22" i="5" s="1"/>
  <c r="GSD19" i="5"/>
  <c r="GSD22" i="5" s="1"/>
  <c r="GRY19" i="5"/>
  <c r="GRY22" i="5" s="1"/>
  <c r="GRW19" i="5"/>
  <c r="GRW22" i="5" s="1"/>
  <c r="GRR19" i="5"/>
  <c r="GRR22" i="5" s="1"/>
  <c r="GRP19" i="5"/>
  <c r="GRP22" i="5" s="1"/>
  <c r="GRK19" i="5"/>
  <c r="GRK22" i="5" s="1"/>
  <c r="GRI19" i="5"/>
  <c r="GRI22" i="5" s="1"/>
  <c r="GRD19" i="5"/>
  <c r="GRD22" i="5" s="1"/>
  <c r="GRB19" i="5"/>
  <c r="GRB22" i="5" s="1"/>
  <c r="GQW19" i="5"/>
  <c r="GQW22" i="5" s="1"/>
  <c r="GQU19" i="5"/>
  <c r="GQU22" i="5" s="1"/>
  <c r="GQP19" i="5"/>
  <c r="GQP22" i="5" s="1"/>
  <c r="GQN19" i="5"/>
  <c r="GQN22" i="5" s="1"/>
  <c r="GQI19" i="5"/>
  <c r="GQI22" i="5" s="1"/>
  <c r="GQG19" i="5"/>
  <c r="GQG22" i="5" s="1"/>
  <c r="GQB19" i="5"/>
  <c r="GQB22" i="5" s="1"/>
  <c r="GPZ19" i="5"/>
  <c r="GPZ22" i="5" s="1"/>
  <c r="GPU19" i="5"/>
  <c r="GPU22" i="5" s="1"/>
  <c r="GPS19" i="5"/>
  <c r="GPS22" i="5" s="1"/>
  <c r="GPN19" i="5"/>
  <c r="GPN22" i="5" s="1"/>
  <c r="GPL19" i="5"/>
  <c r="GPL22" i="5" s="1"/>
  <c r="GPG19" i="5"/>
  <c r="GPG22" i="5" s="1"/>
  <c r="GPE19" i="5"/>
  <c r="GPE22" i="5" s="1"/>
  <c r="GOZ19" i="5"/>
  <c r="GOZ22" i="5" s="1"/>
  <c r="GOX19" i="5"/>
  <c r="GOX22" i="5" s="1"/>
  <c r="GOS19" i="5"/>
  <c r="GOS22" i="5" s="1"/>
  <c r="GOQ19" i="5"/>
  <c r="GOQ22" i="5" s="1"/>
  <c r="GOL19" i="5"/>
  <c r="GOL22" i="5" s="1"/>
  <c r="GOJ19" i="5"/>
  <c r="GOJ22" i="5" s="1"/>
  <c r="GOE19" i="5"/>
  <c r="GOE22" i="5" s="1"/>
  <c r="GOC19" i="5"/>
  <c r="GOC22" i="5" s="1"/>
  <c r="GNX19" i="5"/>
  <c r="GNX22" i="5" s="1"/>
  <c r="GNV19" i="5"/>
  <c r="GNV22" i="5" s="1"/>
  <c r="GNQ19" i="5"/>
  <c r="GNQ22" i="5" s="1"/>
  <c r="GNO19" i="5"/>
  <c r="GNO22" i="5" s="1"/>
  <c r="GNJ19" i="5"/>
  <c r="GNJ22" i="5" s="1"/>
  <c r="GNH19" i="5"/>
  <c r="GNH22" i="5" s="1"/>
  <c r="GNC19" i="5"/>
  <c r="GNC22" i="5" s="1"/>
  <c r="GNA19" i="5"/>
  <c r="GNA22" i="5" s="1"/>
  <c r="GMV19" i="5"/>
  <c r="GMV22" i="5" s="1"/>
  <c r="GMT19" i="5"/>
  <c r="GMT22" i="5" s="1"/>
  <c r="GMO19" i="5"/>
  <c r="GMO22" i="5" s="1"/>
  <c r="GMM19" i="5"/>
  <c r="GMM22" i="5" s="1"/>
  <c r="GMH19" i="5"/>
  <c r="GMH22" i="5" s="1"/>
  <c r="GMF19" i="5"/>
  <c r="GMF22" i="5" s="1"/>
  <c r="GMA19" i="5"/>
  <c r="GMA22" i="5" s="1"/>
  <c r="GLY19" i="5"/>
  <c r="GLY22" i="5" s="1"/>
  <c r="GLT19" i="5"/>
  <c r="GLT22" i="5" s="1"/>
  <c r="GLR19" i="5"/>
  <c r="GLR22" i="5" s="1"/>
  <c r="GLM19" i="5"/>
  <c r="GLM22" i="5" s="1"/>
  <c r="GLK19" i="5"/>
  <c r="GLK22" i="5" s="1"/>
  <c r="GLF19" i="5"/>
  <c r="GLF22" i="5" s="1"/>
  <c r="GLD19" i="5"/>
  <c r="GLD22" i="5" s="1"/>
  <c r="GKY19" i="5"/>
  <c r="GKY22" i="5" s="1"/>
  <c r="GKW19" i="5"/>
  <c r="GKW22" i="5" s="1"/>
  <c r="GKR19" i="5"/>
  <c r="GKR22" i="5" s="1"/>
  <c r="GKP19" i="5"/>
  <c r="GKP22" i="5" s="1"/>
  <c r="GKK19" i="5"/>
  <c r="GKK22" i="5" s="1"/>
  <c r="GKI19" i="5"/>
  <c r="GKI22" i="5" s="1"/>
  <c r="GKD19" i="5"/>
  <c r="GKD22" i="5" s="1"/>
  <c r="GKB19" i="5"/>
  <c r="GKB22" i="5" s="1"/>
  <c r="GJW19" i="5"/>
  <c r="GJW22" i="5" s="1"/>
  <c r="GJU19" i="5"/>
  <c r="GJU22" i="5" s="1"/>
  <c r="GJP19" i="5"/>
  <c r="GJP22" i="5" s="1"/>
  <c r="GJN19" i="5"/>
  <c r="GJN22" i="5" s="1"/>
  <c r="GJI19" i="5"/>
  <c r="GJI22" i="5" s="1"/>
  <c r="GJG19" i="5"/>
  <c r="GJG22" i="5" s="1"/>
  <c r="GJB19" i="5"/>
  <c r="GJB22" i="5" s="1"/>
  <c r="GIZ19" i="5"/>
  <c r="GIZ22" i="5" s="1"/>
  <c r="GIU19" i="5"/>
  <c r="GIU22" i="5" s="1"/>
  <c r="GIS19" i="5"/>
  <c r="GIS22" i="5" s="1"/>
  <c r="GIN19" i="5"/>
  <c r="GIN22" i="5" s="1"/>
  <c r="GIL19" i="5"/>
  <c r="GIL22" i="5" s="1"/>
  <c r="GIG19" i="5"/>
  <c r="GIG22" i="5" s="1"/>
  <c r="GIE19" i="5"/>
  <c r="GIE22" i="5" s="1"/>
  <c r="GHZ19" i="5"/>
  <c r="GHZ22" i="5" s="1"/>
  <c r="GHX19" i="5"/>
  <c r="GHX22" i="5" s="1"/>
  <c r="GHS19" i="5"/>
  <c r="GHS22" i="5" s="1"/>
  <c r="GHQ19" i="5"/>
  <c r="GHQ22" i="5" s="1"/>
  <c r="GHL19" i="5"/>
  <c r="GHL22" i="5" s="1"/>
  <c r="GHJ19" i="5"/>
  <c r="GHJ22" i="5" s="1"/>
  <c r="GHE19" i="5"/>
  <c r="GHE22" i="5" s="1"/>
  <c r="GHC19" i="5"/>
  <c r="GHC22" i="5" s="1"/>
  <c r="GGX19" i="5"/>
  <c r="GGV19" i="5"/>
  <c r="GGV22" i="5" s="1"/>
  <c r="GGQ19" i="5"/>
  <c r="GGQ22" i="5" s="1"/>
  <c r="GGO19" i="5"/>
  <c r="GGO22" i="5" s="1"/>
  <c r="GGJ19" i="5"/>
  <c r="GGJ22" i="5" s="1"/>
  <c r="GGH19" i="5"/>
  <c r="GGH22" i="5" s="1"/>
  <c r="GGC19" i="5"/>
  <c r="GGC22" i="5" s="1"/>
  <c r="GGA19" i="5"/>
  <c r="GGA22" i="5" s="1"/>
  <c r="GFV19" i="5"/>
  <c r="GFV22" i="5" s="1"/>
  <c r="GFT19" i="5"/>
  <c r="GFT22" i="5" s="1"/>
  <c r="GFO19" i="5"/>
  <c r="GFO22" i="5" s="1"/>
  <c r="GFM19" i="5"/>
  <c r="GFM22" i="5" s="1"/>
  <c r="GFH19" i="5"/>
  <c r="GFH22" i="5" s="1"/>
  <c r="GFF19" i="5"/>
  <c r="GFF22" i="5" s="1"/>
  <c r="GFA19" i="5"/>
  <c r="GFA22" i="5" s="1"/>
  <c r="GEY19" i="5"/>
  <c r="GEY22" i="5" s="1"/>
  <c r="GET19" i="5"/>
  <c r="GET22" i="5" s="1"/>
  <c r="GER19" i="5"/>
  <c r="GER22" i="5" s="1"/>
  <c r="GEM19" i="5"/>
  <c r="GEM22" i="5" s="1"/>
  <c r="GEK19" i="5"/>
  <c r="GEK22" i="5" s="1"/>
  <c r="GEF19" i="5"/>
  <c r="GEF22" i="5" s="1"/>
  <c r="GED19" i="5"/>
  <c r="GED22" i="5" s="1"/>
  <c r="GDY19" i="5"/>
  <c r="GDY22" i="5" s="1"/>
  <c r="GDW19" i="5"/>
  <c r="GDW22" i="5" s="1"/>
  <c r="GDR19" i="5"/>
  <c r="GDR22" i="5" s="1"/>
  <c r="GDP19" i="5"/>
  <c r="GDP22" i="5" s="1"/>
  <c r="GDK19" i="5"/>
  <c r="GDK22" i="5" s="1"/>
  <c r="GDI19" i="5"/>
  <c r="GDI22" i="5" s="1"/>
  <c r="GDD19" i="5"/>
  <c r="GDD22" i="5" s="1"/>
  <c r="GDB19" i="5"/>
  <c r="GDB22" i="5" s="1"/>
  <c r="GCW19" i="5"/>
  <c r="GCW22" i="5" s="1"/>
  <c r="GCU19" i="5"/>
  <c r="GCU22" i="5" s="1"/>
  <c r="GCP19" i="5"/>
  <c r="GCP22" i="5" s="1"/>
  <c r="GCN19" i="5"/>
  <c r="GCN22" i="5" s="1"/>
  <c r="GCI19" i="5"/>
  <c r="GCI22" i="5" s="1"/>
  <c r="GCG19" i="5"/>
  <c r="GCG22" i="5" s="1"/>
  <c r="GCB19" i="5"/>
  <c r="GCB22" i="5" s="1"/>
  <c r="GBZ19" i="5"/>
  <c r="GBZ22" i="5" s="1"/>
  <c r="GBU19" i="5"/>
  <c r="GBU22" i="5" s="1"/>
  <c r="GBS19" i="5"/>
  <c r="GBS22" i="5" s="1"/>
  <c r="GBN19" i="5"/>
  <c r="GBN22" i="5" s="1"/>
  <c r="GBL19" i="5"/>
  <c r="GBL22" i="5" s="1"/>
  <c r="GBG19" i="5"/>
  <c r="GBG22" i="5" s="1"/>
  <c r="GBE19" i="5"/>
  <c r="GBE22" i="5" s="1"/>
  <c r="GAZ19" i="5"/>
  <c r="GAZ22" i="5" s="1"/>
  <c r="GAX19" i="5"/>
  <c r="GAX22" i="5" s="1"/>
  <c r="GAS19" i="5"/>
  <c r="GAS22" i="5" s="1"/>
  <c r="GAQ19" i="5"/>
  <c r="GAQ22" i="5" s="1"/>
  <c r="GAL19" i="5"/>
  <c r="GAL22" i="5" s="1"/>
  <c r="GAJ19" i="5"/>
  <c r="GAJ22" i="5" s="1"/>
  <c r="GAE19" i="5"/>
  <c r="GAE22" i="5" s="1"/>
  <c r="GAC19" i="5"/>
  <c r="GAC22" i="5" s="1"/>
  <c r="FZX19" i="5"/>
  <c r="FZX22" i="5" s="1"/>
  <c r="FZV19" i="5"/>
  <c r="FZV22" i="5" s="1"/>
  <c r="FZQ19" i="5"/>
  <c r="FZQ22" i="5" s="1"/>
  <c r="FZO19" i="5"/>
  <c r="FZO22" i="5" s="1"/>
  <c r="FZJ19" i="5"/>
  <c r="FZJ22" i="5" s="1"/>
  <c r="FZH19" i="5"/>
  <c r="FZH22" i="5" s="1"/>
  <c r="FZC19" i="5"/>
  <c r="FZC22" i="5" s="1"/>
  <c r="FZA19" i="5"/>
  <c r="FZA22" i="5" s="1"/>
  <c r="FYV19" i="5"/>
  <c r="FYV22" i="5" s="1"/>
  <c r="FYT19" i="5"/>
  <c r="FYT22" i="5" s="1"/>
  <c r="FYO19" i="5"/>
  <c r="FYO22" i="5" s="1"/>
  <c r="FYM19" i="5"/>
  <c r="FYM22" i="5" s="1"/>
  <c r="FYH19" i="5"/>
  <c r="FYH22" i="5" s="1"/>
  <c r="FYF19" i="5"/>
  <c r="FYF22" i="5" s="1"/>
  <c r="FYA19" i="5"/>
  <c r="FYA22" i="5" s="1"/>
  <c r="FXY19" i="5"/>
  <c r="FXY22" i="5" s="1"/>
  <c r="FXT19" i="5"/>
  <c r="FXT22" i="5" s="1"/>
  <c r="FXR19" i="5"/>
  <c r="FXR22" i="5" s="1"/>
  <c r="FXM19" i="5"/>
  <c r="FXM22" i="5" s="1"/>
  <c r="FXK19" i="5"/>
  <c r="FXK22" i="5" s="1"/>
  <c r="FXF19" i="5"/>
  <c r="FXF22" i="5" s="1"/>
  <c r="FXD19" i="5"/>
  <c r="FXD22" i="5" s="1"/>
  <c r="FWY19" i="5"/>
  <c r="FWY22" i="5" s="1"/>
  <c r="FWW19" i="5"/>
  <c r="FWW22" i="5" s="1"/>
  <c r="FWR19" i="5"/>
  <c r="FWR22" i="5" s="1"/>
  <c r="FWP19" i="5"/>
  <c r="FWP22" i="5" s="1"/>
  <c r="FWK19" i="5"/>
  <c r="FWK22" i="5" s="1"/>
  <c r="FWI19" i="5"/>
  <c r="FWI22" i="5" s="1"/>
  <c r="FWD19" i="5"/>
  <c r="FWD22" i="5" s="1"/>
  <c r="FWB19" i="5"/>
  <c r="FWB22" i="5" s="1"/>
  <c r="FVW19" i="5"/>
  <c r="FVW22" i="5" s="1"/>
  <c r="FVU19" i="5"/>
  <c r="FVU22" i="5" s="1"/>
  <c r="FVP19" i="5"/>
  <c r="FVP22" i="5" s="1"/>
  <c r="FVN19" i="5"/>
  <c r="FVN22" i="5" s="1"/>
  <c r="FVI19" i="5"/>
  <c r="FVI22" i="5" s="1"/>
  <c r="FVG19" i="5"/>
  <c r="FVG22" i="5" s="1"/>
  <c r="FVB19" i="5"/>
  <c r="FVB22" i="5" s="1"/>
  <c r="FUZ19" i="5"/>
  <c r="FUZ22" i="5" s="1"/>
  <c r="FUU19" i="5"/>
  <c r="FUU22" i="5" s="1"/>
  <c r="FUS19" i="5"/>
  <c r="FUS22" i="5" s="1"/>
  <c r="FUN19" i="5"/>
  <c r="FUN22" i="5" s="1"/>
  <c r="FUL19" i="5"/>
  <c r="FUL22" i="5" s="1"/>
  <c r="FUG19" i="5"/>
  <c r="FUG22" i="5" s="1"/>
  <c r="FUE19" i="5"/>
  <c r="FUE22" i="5" s="1"/>
  <c r="FTZ19" i="5"/>
  <c r="FTZ22" i="5" s="1"/>
  <c r="FTX19" i="5"/>
  <c r="FTX22" i="5" s="1"/>
  <c r="FTS19" i="5"/>
  <c r="FTS22" i="5" s="1"/>
  <c r="FTQ19" i="5"/>
  <c r="FTQ22" i="5" s="1"/>
  <c r="FTL19" i="5"/>
  <c r="FTL22" i="5" s="1"/>
  <c r="FTJ19" i="5"/>
  <c r="FTJ22" i="5" s="1"/>
  <c r="FTE19" i="5"/>
  <c r="FTE22" i="5" s="1"/>
  <c r="FTC19" i="5"/>
  <c r="FTC22" i="5" s="1"/>
  <c r="FSX19" i="5"/>
  <c r="FSX22" i="5" s="1"/>
  <c r="FSV19" i="5"/>
  <c r="FSV22" i="5" s="1"/>
  <c r="FSQ19" i="5"/>
  <c r="FSQ22" i="5" s="1"/>
  <c r="FSO19" i="5"/>
  <c r="FSO22" i="5" s="1"/>
  <c r="FSJ19" i="5"/>
  <c r="FSJ22" i="5" s="1"/>
  <c r="FSH19" i="5"/>
  <c r="FSH22" i="5" s="1"/>
  <c r="FSC19" i="5"/>
  <c r="FSC22" i="5" s="1"/>
  <c r="FSA19" i="5"/>
  <c r="FSA22" i="5" s="1"/>
  <c r="FRV19" i="5"/>
  <c r="FRV22" i="5" s="1"/>
  <c r="FRT19" i="5"/>
  <c r="FRT22" i="5" s="1"/>
  <c r="FRO19" i="5"/>
  <c r="FRO22" i="5" s="1"/>
  <c r="FRM19" i="5"/>
  <c r="FRM22" i="5" s="1"/>
  <c r="FRH19" i="5"/>
  <c r="FRH22" i="5" s="1"/>
  <c r="FRF19" i="5"/>
  <c r="FRF22" i="5" s="1"/>
  <c r="FRA19" i="5"/>
  <c r="FRA22" i="5" s="1"/>
  <c r="FQY19" i="5"/>
  <c r="FQY22" i="5" s="1"/>
  <c r="FQT19" i="5"/>
  <c r="FQT22" i="5" s="1"/>
  <c r="FQR19" i="5"/>
  <c r="FQR22" i="5" s="1"/>
  <c r="FQM19" i="5"/>
  <c r="FQM22" i="5" s="1"/>
  <c r="FQK19" i="5"/>
  <c r="FQK22" i="5" s="1"/>
  <c r="FQF19" i="5"/>
  <c r="FQF22" i="5" s="1"/>
  <c r="FQD19" i="5"/>
  <c r="FQD22" i="5" s="1"/>
  <c r="FPY19" i="5"/>
  <c r="FPY22" i="5" s="1"/>
  <c r="FPW19" i="5"/>
  <c r="FPW22" i="5" s="1"/>
  <c r="FPR19" i="5"/>
  <c r="FPR22" i="5" s="1"/>
  <c r="FPP19" i="5"/>
  <c r="FPP22" i="5" s="1"/>
  <c r="FPK19" i="5"/>
  <c r="FPK22" i="5" s="1"/>
  <c r="FPI19" i="5"/>
  <c r="FPI22" i="5" s="1"/>
  <c r="FPD19" i="5"/>
  <c r="FPD22" i="5" s="1"/>
  <c r="FPB19" i="5"/>
  <c r="FPB22" i="5" s="1"/>
  <c r="FOW19" i="5"/>
  <c r="FOW22" i="5" s="1"/>
  <c r="FOU19" i="5"/>
  <c r="FOU22" i="5" s="1"/>
  <c r="FOP19" i="5"/>
  <c r="FOP22" i="5" s="1"/>
  <c r="FON19" i="5"/>
  <c r="FON22" i="5" s="1"/>
  <c r="FOI19" i="5"/>
  <c r="FOI22" i="5" s="1"/>
  <c r="FOG19" i="5"/>
  <c r="FOG22" i="5" s="1"/>
  <c r="FOB19" i="5"/>
  <c r="FOB22" i="5" s="1"/>
  <c r="FNZ19" i="5"/>
  <c r="FNZ22" i="5" s="1"/>
  <c r="FNU19" i="5"/>
  <c r="FNU22" i="5" s="1"/>
  <c r="FNS19" i="5"/>
  <c r="FNS22" i="5" s="1"/>
  <c r="FNN19" i="5"/>
  <c r="FNN22" i="5" s="1"/>
  <c r="FNL19" i="5"/>
  <c r="FNL22" i="5" s="1"/>
  <c r="FNG19" i="5"/>
  <c r="FNG22" i="5" s="1"/>
  <c r="FNE19" i="5"/>
  <c r="FNE22" i="5" s="1"/>
  <c r="FMZ19" i="5"/>
  <c r="FMZ22" i="5" s="1"/>
  <c r="FMX19" i="5"/>
  <c r="FMX22" i="5" s="1"/>
  <c r="FMS19" i="5"/>
  <c r="FMS22" i="5" s="1"/>
  <c r="FMQ19" i="5"/>
  <c r="FMQ22" i="5" s="1"/>
  <c r="FML19" i="5"/>
  <c r="FML22" i="5" s="1"/>
  <c r="FMJ19" i="5"/>
  <c r="FMJ22" i="5" s="1"/>
  <c r="FME19" i="5"/>
  <c r="FME22" i="5" s="1"/>
  <c r="FMC19" i="5"/>
  <c r="FMC22" i="5" s="1"/>
  <c r="FLX19" i="5"/>
  <c r="FLX22" i="5" s="1"/>
  <c r="FLV19" i="5"/>
  <c r="FLV22" i="5" s="1"/>
  <c r="FLQ19" i="5"/>
  <c r="FLQ22" i="5" s="1"/>
  <c r="FLO19" i="5"/>
  <c r="FLO22" i="5" s="1"/>
  <c r="FLJ19" i="5"/>
  <c r="FLJ22" i="5" s="1"/>
  <c r="FLH19" i="5"/>
  <c r="FLH22" i="5" s="1"/>
  <c r="FLC19" i="5"/>
  <c r="FLC22" i="5" s="1"/>
  <c r="FLA19" i="5"/>
  <c r="FLA22" i="5" s="1"/>
  <c r="FKV19" i="5"/>
  <c r="FKV22" i="5" s="1"/>
  <c r="FKT19" i="5"/>
  <c r="FKT22" i="5" s="1"/>
  <c r="FKO19" i="5"/>
  <c r="FKO22" i="5" s="1"/>
  <c r="FKM19" i="5"/>
  <c r="FKM22" i="5" s="1"/>
  <c r="FKH19" i="5"/>
  <c r="FKH22" i="5" s="1"/>
  <c r="FKF19" i="5"/>
  <c r="FKF22" i="5" s="1"/>
  <c r="FKA19" i="5"/>
  <c r="FKA22" i="5" s="1"/>
  <c r="FJY19" i="5"/>
  <c r="FJY22" i="5" s="1"/>
  <c r="FJT19" i="5"/>
  <c r="FJT22" i="5" s="1"/>
  <c r="FJR19" i="5"/>
  <c r="FJR22" i="5" s="1"/>
  <c r="FJM19" i="5"/>
  <c r="FJM22" i="5" s="1"/>
  <c r="FJK19" i="5"/>
  <c r="FJK22" i="5" s="1"/>
  <c r="FJF19" i="5"/>
  <c r="FJF22" i="5" s="1"/>
  <c r="FJD19" i="5"/>
  <c r="FJD22" i="5" s="1"/>
  <c r="FIY19" i="5"/>
  <c r="FIY22" i="5" s="1"/>
  <c r="FIW19" i="5"/>
  <c r="FIW22" i="5" s="1"/>
  <c r="FIR19" i="5"/>
  <c r="FIR22" i="5" s="1"/>
  <c r="FIP19" i="5"/>
  <c r="FIP22" i="5" s="1"/>
  <c r="FIK19" i="5"/>
  <c r="FIK22" i="5" s="1"/>
  <c r="FII19" i="5"/>
  <c r="FII22" i="5" s="1"/>
  <c r="FID19" i="5"/>
  <c r="FID22" i="5" s="1"/>
  <c r="FIB19" i="5"/>
  <c r="FIB22" i="5" s="1"/>
  <c r="FHW19" i="5"/>
  <c r="FHW22" i="5" s="1"/>
  <c r="FHU19" i="5"/>
  <c r="FHU22" i="5" s="1"/>
  <c r="FHP19" i="5"/>
  <c r="FHP22" i="5" s="1"/>
  <c r="FHN19" i="5"/>
  <c r="FHN22" i="5" s="1"/>
  <c r="FHI19" i="5"/>
  <c r="FHI22" i="5" s="1"/>
  <c r="FHG19" i="5"/>
  <c r="FHG22" i="5" s="1"/>
  <c r="FHB19" i="5"/>
  <c r="FHB22" i="5" s="1"/>
  <c r="FGZ19" i="5"/>
  <c r="FGZ22" i="5" s="1"/>
  <c r="FGU19" i="5"/>
  <c r="FGU22" i="5" s="1"/>
  <c r="FGS19" i="5"/>
  <c r="FGS22" i="5" s="1"/>
  <c r="FGN19" i="5"/>
  <c r="FGN22" i="5" s="1"/>
  <c r="FGL19" i="5"/>
  <c r="FGL22" i="5" s="1"/>
  <c r="FGG19" i="5"/>
  <c r="FGG22" i="5" s="1"/>
  <c r="FGE19" i="5"/>
  <c r="FGE22" i="5" s="1"/>
  <c r="FFZ19" i="5"/>
  <c r="FFZ22" i="5" s="1"/>
  <c r="FFX19" i="5"/>
  <c r="FFX22" i="5" s="1"/>
  <c r="FFS19" i="5"/>
  <c r="FFS22" i="5" s="1"/>
  <c r="FFQ19" i="5"/>
  <c r="FFQ22" i="5" s="1"/>
  <c r="FFL19" i="5"/>
  <c r="FFL22" i="5" s="1"/>
  <c r="FFJ19" i="5"/>
  <c r="FFJ22" i="5" s="1"/>
  <c r="FFE19" i="5"/>
  <c r="FFE22" i="5" s="1"/>
  <c r="FFC19" i="5"/>
  <c r="FFC22" i="5" s="1"/>
  <c r="FEX19" i="5"/>
  <c r="FEX22" i="5" s="1"/>
  <c r="FEV19" i="5"/>
  <c r="FEV22" i="5" s="1"/>
  <c r="FEQ19" i="5"/>
  <c r="FEQ22" i="5" s="1"/>
  <c r="FEO19" i="5"/>
  <c r="FEO22" i="5" s="1"/>
  <c r="FEJ19" i="5"/>
  <c r="FEJ22" i="5" s="1"/>
  <c r="FEH19" i="5"/>
  <c r="FEH22" i="5" s="1"/>
  <c r="FEC19" i="5"/>
  <c r="FEC22" i="5" s="1"/>
  <c r="FEA19" i="5"/>
  <c r="FEA22" i="5" s="1"/>
  <c r="FDV19" i="5"/>
  <c r="FDV22" i="5" s="1"/>
  <c r="FDT19" i="5"/>
  <c r="FDT22" i="5" s="1"/>
  <c r="FDO19" i="5"/>
  <c r="FDO22" i="5" s="1"/>
  <c r="FDM19" i="5"/>
  <c r="FDM22" i="5" s="1"/>
  <c r="FDH19" i="5"/>
  <c r="FDH22" i="5" s="1"/>
  <c r="FDF19" i="5"/>
  <c r="FDF22" i="5" s="1"/>
  <c r="FDA19" i="5"/>
  <c r="FDA22" i="5" s="1"/>
  <c r="FCY19" i="5"/>
  <c r="FCY22" i="5" s="1"/>
  <c r="FCT19" i="5"/>
  <c r="FCT22" i="5" s="1"/>
  <c r="FCR19" i="5"/>
  <c r="FCR22" i="5" s="1"/>
  <c r="FCM19" i="5"/>
  <c r="FCM22" i="5" s="1"/>
  <c r="FCK19" i="5"/>
  <c r="FCK22" i="5" s="1"/>
  <c r="FCF19" i="5"/>
  <c r="FCF22" i="5" s="1"/>
  <c r="FCD19" i="5"/>
  <c r="FCD22" i="5" s="1"/>
  <c r="FBY19" i="5"/>
  <c r="FBY22" i="5" s="1"/>
  <c r="FBW19" i="5"/>
  <c r="FBW22" i="5" s="1"/>
  <c r="FBR19" i="5"/>
  <c r="FBR22" i="5" s="1"/>
  <c r="FBP19" i="5"/>
  <c r="FBP22" i="5" s="1"/>
  <c r="FBK19" i="5"/>
  <c r="FBK22" i="5" s="1"/>
  <c r="FBI19" i="5"/>
  <c r="FBI22" i="5" s="1"/>
  <c r="FBD19" i="5"/>
  <c r="FBD22" i="5" s="1"/>
  <c r="FBB19" i="5"/>
  <c r="FBB22" i="5" s="1"/>
  <c r="FAW19" i="5"/>
  <c r="FAW22" i="5" s="1"/>
  <c r="FAU19" i="5"/>
  <c r="FAU22" i="5" s="1"/>
  <c r="FAP19" i="5"/>
  <c r="FAP22" i="5" s="1"/>
  <c r="FAN19" i="5"/>
  <c r="FAN22" i="5" s="1"/>
  <c r="FAI19" i="5"/>
  <c r="FAI22" i="5" s="1"/>
  <c r="FAG19" i="5"/>
  <c r="FAG22" i="5" s="1"/>
  <c r="FAB19" i="5"/>
  <c r="FAB22" i="5" s="1"/>
  <c r="EZZ19" i="5"/>
  <c r="EZZ22" i="5" s="1"/>
  <c r="EZU19" i="5"/>
  <c r="EZU22" i="5" s="1"/>
  <c r="EZS19" i="5"/>
  <c r="EZS22" i="5" s="1"/>
  <c r="EZN19" i="5"/>
  <c r="EZN22" i="5" s="1"/>
  <c r="EZL19" i="5"/>
  <c r="EZL22" i="5" s="1"/>
  <c r="EZG19" i="5"/>
  <c r="EZG22" i="5" s="1"/>
  <c r="EZE19" i="5"/>
  <c r="EZE22" i="5" s="1"/>
  <c r="EYZ19" i="5"/>
  <c r="EYZ22" i="5" s="1"/>
  <c r="EYX19" i="5"/>
  <c r="EYX22" i="5" s="1"/>
  <c r="EYS19" i="5"/>
  <c r="EYS22" i="5" s="1"/>
  <c r="EYQ19" i="5"/>
  <c r="EYQ22" i="5" s="1"/>
  <c r="EYL19" i="5"/>
  <c r="EYL22" i="5" s="1"/>
  <c r="EYJ19" i="5"/>
  <c r="EYJ22" i="5" s="1"/>
  <c r="EYE19" i="5"/>
  <c r="EYE22" i="5" s="1"/>
  <c r="EYC19" i="5"/>
  <c r="EYC22" i="5" s="1"/>
  <c r="EXX19" i="5"/>
  <c r="EXX22" i="5" s="1"/>
  <c r="EXV19" i="5"/>
  <c r="EXV22" i="5" s="1"/>
  <c r="EXQ19" i="5"/>
  <c r="EXQ22" i="5" s="1"/>
  <c r="EXO19" i="5"/>
  <c r="EXO22" i="5" s="1"/>
  <c r="EXJ19" i="5"/>
  <c r="EXJ22" i="5" s="1"/>
  <c r="EXH19" i="5"/>
  <c r="EXC19" i="5"/>
  <c r="EXC22" i="5" s="1"/>
  <c r="EXA19" i="5"/>
  <c r="EXA22" i="5" s="1"/>
  <c r="EWV19" i="5"/>
  <c r="EWV22" i="5" s="1"/>
  <c r="EWT19" i="5"/>
  <c r="EWT22" i="5" s="1"/>
  <c r="EWO19" i="5"/>
  <c r="EWO22" i="5" s="1"/>
  <c r="EWM19" i="5"/>
  <c r="EWM22" i="5" s="1"/>
  <c r="EWH19" i="5"/>
  <c r="EWH22" i="5" s="1"/>
  <c r="EWF19" i="5"/>
  <c r="EWF22" i="5" s="1"/>
  <c r="EWA19" i="5"/>
  <c r="EWA22" i="5" s="1"/>
  <c r="EVY19" i="5"/>
  <c r="EVY22" i="5" s="1"/>
  <c r="EVT19" i="5"/>
  <c r="EVT22" i="5" s="1"/>
  <c r="EVR19" i="5"/>
  <c r="EVR22" i="5" s="1"/>
  <c r="EVM19" i="5"/>
  <c r="EVM22" i="5" s="1"/>
  <c r="EVK19" i="5"/>
  <c r="EVK22" i="5" s="1"/>
  <c r="EVF19" i="5"/>
  <c r="EVF22" i="5" s="1"/>
  <c r="EVD19" i="5"/>
  <c r="EVD22" i="5" s="1"/>
  <c r="EUY19" i="5"/>
  <c r="EUY22" i="5" s="1"/>
  <c r="EUW19" i="5"/>
  <c r="EUW22" i="5" s="1"/>
  <c r="EUR19" i="5"/>
  <c r="EUR22" i="5" s="1"/>
  <c r="EUP19" i="5"/>
  <c r="EUP22" i="5" s="1"/>
  <c r="EUK19" i="5"/>
  <c r="EUK22" i="5" s="1"/>
  <c r="EUI19" i="5"/>
  <c r="EUI22" i="5" s="1"/>
  <c r="EUD19" i="5"/>
  <c r="EUD22" i="5" s="1"/>
  <c r="EUB19" i="5"/>
  <c r="EUB22" i="5" s="1"/>
  <c r="ETW19" i="5"/>
  <c r="ETW22" i="5" s="1"/>
  <c r="ETU19" i="5"/>
  <c r="ETU22" i="5" s="1"/>
  <c r="ETP19" i="5"/>
  <c r="ETP22" i="5" s="1"/>
  <c r="ETN19" i="5"/>
  <c r="ETN22" i="5" s="1"/>
  <c r="ETI19" i="5"/>
  <c r="ETI22" i="5" s="1"/>
  <c r="ETG19" i="5"/>
  <c r="ETG22" i="5" s="1"/>
  <c r="ETB19" i="5"/>
  <c r="ETB22" i="5" s="1"/>
  <c r="ESZ19" i="5"/>
  <c r="ESZ22" i="5" s="1"/>
  <c r="ESU19" i="5"/>
  <c r="ESU22" i="5" s="1"/>
  <c r="ESS19" i="5"/>
  <c r="ESS22" i="5" s="1"/>
  <c r="ESN19" i="5"/>
  <c r="ESN22" i="5" s="1"/>
  <c r="ESL19" i="5"/>
  <c r="ESL22" i="5" s="1"/>
  <c r="ESG19" i="5"/>
  <c r="ESG22" i="5" s="1"/>
  <c r="ESE19" i="5"/>
  <c r="ESE22" i="5" s="1"/>
  <c r="ERZ19" i="5"/>
  <c r="ERZ22" i="5" s="1"/>
  <c r="ERX19" i="5"/>
  <c r="ERX22" i="5" s="1"/>
  <c r="ERS19" i="5"/>
  <c r="ERS22" i="5" s="1"/>
  <c r="ERQ19" i="5"/>
  <c r="ERQ22" i="5" s="1"/>
  <c r="ERL19" i="5"/>
  <c r="ERL22" i="5" s="1"/>
  <c r="ERJ19" i="5"/>
  <c r="ERJ22" i="5" s="1"/>
  <c r="ERE19" i="5"/>
  <c r="ERE22" i="5" s="1"/>
  <c r="ERC19" i="5"/>
  <c r="ERC22" i="5" s="1"/>
  <c r="EQX19" i="5"/>
  <c r="EQX22" i="5" s="1"/>
  <c r="EQV19" i="5"/>
  <c r="EQV22" i="5" s="1"/>
  <c r="EQQ19" i="5"/>
  <c r="EQQ22" i="5" s="1"/>
  <c r="EQO19" i="5"/>
  <c r="EQJ19" i="5"/>
  <c r="EQJ22" i="5" s="1"/>
  <c r="EQH19" i="5"/>
  <c r="EQH22" i="5" s="1"/>
  <c r="EQC19" i="5"/>
  <c r="EQC22" i="5" s="1"/>
  <c r="EQA19" i="5"/>
  <c r="EQA22" i="5" s="1"/>
  <c r="EPV19" i="5"/>
  <c r="EPV22" i="5" s="1"/>
  <c r="EPT19" i="5"/>
  <c r="EPT22" i="5" s="1"/>
  <c r="EPO19" i="5"/>
  <c r="EPO22" i="5" s="1"/>
  <c r="EPM19" i="5"/>
  <c r="EPM22" i="5" s="1"/>
  <c r="EPH19" i="5"/>
  <c r="EPH22" i="5" s="1"/>
  <c r="EPF19" i="5"/>
  <c r="EPF22" i="5" s="1"/>
  <c r="EPA19" i="5"/>
  <c r="EPA22" i="5" s="1"/>
  <c r="EOY19" i="5"/>
  <c r="EOY22" i="5" s="1"/>
  <c r="EOT19" i="5"/>
  <c r="EOT22" i="5" s="1"/>
  <c r="EOR19" i="5"/>
  <c r="EOR22" i="5" s="1"/>
  <c r="EOM19" i="5"/>
  <c r="EOM22" i="5" s="1"/>
  <c r="EOK19" i="5"/>
  <c r="EOK22" i="5" s="1"/>
  <c r="EOF19" i="5"/>
  <c r="EOF22" i="5" s="1"/>
  <c r="EOD19" i="5"/>
  <c r="EOD22" i="5" s="1"/>
  <c r="ENY19" i="5"/>
  <c r="ENY22" i="5" s="1"/>
  <c r="ENW19" i="5"/>
  <c r="ENW22" i="5" s="1"/>
  <c r="ENR19" i="5"/>
  <c r="ENR22" i="5" s="1"/>
  <c r="ENP19" i="5"/>
  <c r="ENP22" i="5" s="1"/>
  <c r="ENK19" i="5"/>
  <c r="ENK22" i="5" s="1"/>
  <c r="ENI19" i="5"/>
  <c r="ENI22" i="5" s="1"/>
  <c r="END19" i="5"/>
  <c r="END22" i="5" s="1"/>
  <c r="ENB19" i="5"/>
  <c r="ENB22" i="5" s="1"/>
  <c r="EMW19" i="5"/>
  <c r="EMW22" i="5" s="1"/>
  <c r="EMU19" i="5"/>
  <c r="EMU22" i="5" s="1"/>
  <c r="EMP19" i="5"/>
  <c r="EMP22" i="5" s="1"/>
  <c r="EMN19" i="5"/>
  <c r="EMN22" i="5" s="1"/>
  <c r="EMI19" i="5"/>
  <c r="EMI22" i="5" s="1"/>
  <c r="EMG19" i="5"/>
  <c r="EMG22" i="5" s="1"/>
  <c r="EMB19" i="5"/>
  <c r="EMB22" i="5" s="1"/>
  <c r="ELZ19" i="5"/>
  <c r="ELZ22" i="5" s="1"/>
  <c r="ELU19" i="5"/>
  <c r="ELU22" i="5" s="1"/>
  <c r="ELS19" i="5"/>
  <c r="ELS22" i="5" s="1"/>
  <c r="ELN19" i="5"/>
  <c r="ELN22" i="5" s="1"/>
  <c r="ELL19" i="5"/>
  <c r="ELL22" i="5" s="1"/>
  <c r="ELG19" i="5"/>
  <c r="ELG22" i="5" s="1"/>
  <c r="ELE19" i="5"/>
  <c r="ELE22" i="5" s="1"/>
  <c r="EKZ19" i="5"/>
  <c r="EKZ22" i="5" s="1"/>
  <c r="EKX19" i="5"/>
  <c r="EKX22" i="5" s="1"/>
  <c r="EKS19" i="5"/>
  <c r="EKS22" i="5" s="1"/>
  <c r="EKQ19" i="5"/>
  <c r="EKQ22" i="5" s="1"/>
  <c r="EKL19" i="5"/>
  <c r="EKL22" i="5" s="1"/>
  <c r="EKJ19" i="5"/>
  <c r="EKJ22" i="5" s="1"/>
  <c r="EKE19" i="5"/>
  <c r="EKE22" i="5" s="1"/>
  <c r="EKC19" i="5"/>
  <c r="EKC22" i="5" s="1"/>
  <c r="EJX19" i="5"/>
  <c r="EJX22" i="5" s="1"/>
  <c r="EJV19" i="5"/>
  <c r="EJV22" i="5" s="1"/>
  <c r="EJQ19" i="5"/>
  <c r="EJQ22" i="5" s="1"/>
  <c r="EJO19" i="5"/>
  <c r="EJO22" i="5" s="1"/>
  <c r="EJJ19" i="5"/>
  <c r="EJJ22" i="5" s="1"/>
  <c r="EJH19" i="5"/>
  <c r="EJH22" i="5" s="1"/>
  <c r="EJC19" i="5"/>
  <c r="EJC22" i="5" s="1"/>
  <c r="EJA19" i="5"/>
  <c r="EJA22" i="5" s="1"/>
  <c r="EIV19" i="5"/>
  <c r="EIV22" i="5" s="1"/>
  <c r="EIT19" i="5"/>
  <c r="EIT22" i="5" s="1"/>
  <c r="EIO19" i="5"/>
  <c r="EIO22" i="5" s="1"/>
  <c r="EIM19" i="5"/>
  <c r="EIM22" i="5" s="1"/>
  <c r="EIH19" i="5"/>
  <c r="EIH22" i="5" s="1"/>
  <c r="EIF19" i="5"/>
  <c r="EIF22" i="5" s="1"/>
  <c r="EIA19" i="5"/>
  <c r="EIA22" i="5" s="1"/>
  <c r="EHY19" i="5"/>
  <c r="EHY22" i="5" s="1"/>
  <c r="EHT19" i="5"/>
  <c r="EHT22" i="5" s="1"/>
  <c r="EHR19" i="5"/>
  <c r="EHR22" i="5" s="1"/>
  <c r="EHM19" i="5"/>
  <c r="EHM22" i="5" s="1"/>
  <c r="EHK19" i="5"/>
  <c r="EHK22" i="5" s="1"/>
  <c r="EHF19" i="5"/>
  <c r="EHF22" i="5" s="1"/>
  <c r="EHD19" i="5"/>
  <c r="EHD22" i="5" s="1"/>
  <c r="EGY19" i="5"/>
  <c r="EGY22" i="5" s="1"/>
  <c r="EGW19" i="5"/>
  <c r="EGW22" i="5" s="1"/>
  <c r="EGR19" i="5"/>
  <c r="EGR22" i="5" s="1"/>
  <c r="EGP19" i="5"/>
  <c r="EGK19" i="5"/>
  <c r="EGK22" i="5" s="1"/>
  <c r="EGI19" i="5"/>
  <c r="EGI22" i="5" s="1"/>
  <c r="EGD19" i="5"/>
  <c r="EGD22" i="5" s="1"/>
  <c r="EGB19" i="5"/>
  <c r="EGB22" i="5" s="1"/>
  <c r="EFW19" i="5"/>
  <c r="EFW22" i="5" s="1"/>
  <c r="EFU19" i="5"/>
  <c r="EFU22" i="5" s="1"/>
  <c r="EFP19" i="5"/>
  <c r="EFP22" i="5" s="1"/>
  <c r="EFN19" i="5"/>
  <c r="EFN22" i="5" s="1"/>
  <c r="EFI19" i="5"/>
  <c r="EFI22" i="5" s="1"/>
  <c r="EFG19" i="5"/>
  <c r="EFG22" i="5" s="1"/>
  <c r="EFB19" i="5"/>
  <c r="EFB22" i="5" s="1"/>
  <c r="EEZ19" i="5"/>
  <c r="EEZ22" i="5" s="1"/>
  <c r="EEU19" i="5"/>
  <c r="EEU22" i="5" s="1"/>
  <c r="EES19" i="5"/>
  <c r="EES22" i="5" s="1"/>
  <c r="EEN19" i="5"/>
  <c r="EEN22" i="5" s="1"/>
  <c r="EEL19" i="5"/>
  <c r="EEL22" i="5" s="1"/>
  <c r="EEG19" i="5"/>
  <c r="EEG22" i="5" s="1"/>
  <c r="EEE19" i="5"/>
  <c r="EEE22" i="5" s="1"/>
  <c r="EDZ19" i="5"/>
  <c r="EDZ22" i="5" s="1"/>
  <c r="EDX19" i="5"/>
  <c r="EDX22" i="5" s="1"/>
  <c r="EDS19" i="5"/>
  <c r="EDS22" i="5" s="1"/>
  <c r="EDQ19" i="5"/>
  <c r="EDQ22" i="5" s="1"/>
  <c r="EDL19" i="5"/>
  <c r="EDL22" i="5" s="1"/>
  <c r="EDJ19" i="5"/>
  <c r="EDJ22" i="5" s="1"/>
  <c r="EDE19" i="5"/>
  <c r="EDE22" i="5" s="1"/>
  <c r="EDC19" i="5"/>
  <c r="EDC22" i="5" s="1"/>
  <c r="ECX19" i="5"/>
  <c r="ECX22" i="5" s="1"/>
  <c r="ECV19" i="5"/>
  <c r="ECV22" i="5" s="1"/>
  <c r="ECQ19" i="5"/>
  <c r="ECQ22" i="5" s="1"/>
  <c r="ECO19" i="5"/>
  <c r="ECO22" i="5" s="1"/>
  <c r="ECJ19" i="5"/>
  <c r="ECJ22" i="5" s="1"/>
  <c r="ECH19" i="5"/>
  <c r="ECH22" i="5" s="1"/>
  <c r="ECC19" i="5"/>
  <c r="ECC22" i="5" s="1"/>
  <c r="ECA19" i="5"/>
  <c r="ECA22" i="5" s="1"/>
  <c r="EBV19" i="5"/>
  <c r="EBV22" i="5" s="1"/>
  <c r="EBT19" i="5"/>
  <c r="EBT22" i="5" s="1"/>
  <c r="EBO19" i="5"/>
  <c r="EBO22" i="5" s="1"/>
  <c r="EBM19" i="5"/>
  <c r="EBM22" i="5" s="1"/>
  <c r="EBH19" i="5"/>
  <c r="EBH22" i="5" s="1"/>
  <c r="EBF19" i="5"/>
  <c r="EBF22" i="5" s="1"/>
  <c r="EBA19" i="5"/>
  <c r="EBA22" i="5" s="1"/>
  <c r="EAY19" i="5"/>
  <c r="EAY22" i="5" s="1"/>
  <c r="EAT19" i="5"/>
  <c r="EAT22" i="5" s="1"/>
  <c r="EAR19" i="5"/>
  <c r="EAR22" i="5" s="1"/>
  <c r="EAM19" i="5"/>
  <c r="EAM22" i="5" s="1"/>
  <c r="EAK19" i="5"/>
  <c r="EAK22" i="5" s="1"/>
  <c r="EAF19" i="5"/>
  <c r="EAF22" i="5" s="1"/>
  <c r="EAD19" i="5"/>
  <c r="EAD22" i="5" s="1"/>
  <c r="DZY19" i="5"/>
  <c r="DZY22" i="5" s="1"/>
  <c r="DZW19" i="5"/>
  <c r="DZW22" i="5" s="1"/>
  <c r="DZR19" i="5"/>
  <c r="DZR22" i="5" s="1"/>
  <c r="DZP19" i="5"/>
  <c r="DZP22" i="5" s="1"/>
  <c r="DZK19" i="5"/>
  <c r="DZK22" i="5" s="1"/>
  <c r="DZI19" i="5"/>
  <c r="DZI22" i="5" s="1"/>
  <c r="DZD19" i="5"/>
  <c r="DZD22" i="5" s="1"/>
  <c r="DZB19" i="5"/>
  <c r="DZB22" i="5" s="1"/>
  <c r="DYW19" i="5"/>
  <c r="DYW22" i="5" s="1"/>
  <c r="DYU19" i="5"/>
  <c r="DYU22" i="5" s="1"/>
  <c r="DYP19" i="5"/>
  <c r="DYP22" i="5" s="1"/>
  <c r="DYN19" i="5"/>
  <c r="DYN22" i="5" s="1"/>
  <c r="DYI19" i="5"/>
  <c r="DYI22" i="5" s="1"/>
  <c r="DYG19" i="5"/>
  <c r="DYG22" i="5" s="1"/>
  <c r="DYB19" i="5"/>
  <c r="DYB22" i="5" s="1"/>
  <c r="DXZ19" i="5"/>
  <c r="DXZ22" i="5" s="1"/>
  <c r="DXU19" i="5"/>
  <c r="DXU22" i="5" s="1"/>
  <c r="DXS19" i="5"/>
  <c r="DXS22" i="5" s="1"/>
  <c r="DXN19" i="5"/>
  <c r="DXN22" i="5" s="1"/>
  <c r="DXL19" i="5"/>
  <c r="DXL22" i="5" s="1"/>
  <c r="DXG19" i="5"/>
  <c r="DXG22" i="5" s="1"/>
  <c r="DXE19" i="5"/>
  <c r="DXE22" i="5" s="1"/>
  <c r="DWZ19" i="5"/>
  <c r="DWZ22" i="5" s="1"/>
  <c r="DWX19" i="5"/>
  <c r="DWX22" i="5" s="1"/>
  <c r="DWS19" i="5"/>
  <c r="DWS22" i="5" s="1"/>
  <c r="DWQ19" i="5"/>
  <c r="DWQ22" i="5" s="1"/>
  <c r="DWL19" i="5"/>
  <c r="DWL22" i="5" s="1"/>
  <c r="DWJ19" i="5"/>
  <c r="DWJ22" i="5" s="1"/>
  <c r="DWE19" i="5"/>
  <c r="DWE22" i="5" s="1"/>
  <c r="DWC19" i="5"/>
  <c r="DWC22" i="5" s="1"/>
  <c r="DVX19" i="5"/>
  <c r="DVX22" i="5" s="1"/>
  <c r="DVV19" i="5"/>
  <c r="DVV22" i="5" s="1"/>
  <c r="DVQ19" i="5"/>
  <c r="DVQ22" i="5" s="1"/>
  <c r="DVO19" i="5"/>
  <c r="DVO22" i="5" s="1"/>
  <c r="DVJ19" i="5"/>
  <c r="DVJ22" i="5" s="1"/>
  <c r="DVH19" i="5"/>
  <c r="DVH22" i="5" s="1"/>
  <c r="DVC19" i="5"/>
  <c r="DVC22" i="5" s="1"/>
  <c r="DVA19" i="5"/>
  <c r="DVA22" i="5" s="1"/>
  <c r="DUV19" i="5"/>
  <c r="DUV22" i="5" s="1"/>
  <c r="DUT19" i="5"/>
  <c r="DUT22" i="5" s="1"/>
  <c r="DUO19" i="5"/>
  <c r="DUO22" i="5" s="1"/>
  <c r="DUM19" i="5"/>
  <c r="DUM22" i="5" s="1"/>
  <c r="DUH19" i="5"/>
  <c r="DUH22" i="5" s="1"/>
  <c r="DUF19" i="5"/>
  <c r="DUF22" i="5" s="1"/>
  <c r="DUA19" i="5"/>
  <c r="DUA22" i="5" s="1"/>
  <c r="DTY19" i="5"/>
  <c r="DTY22" i="5" s="1"/>
  <c r="DTT19" i="5"/>
  <c r="DTT22" i="5" s="1"/>
  <c r="DTR19" i="5"/>
  <c r="DTR22" i="5" s="1"/>
  <c r="DTM19" i="5"/>
  <c r="DTM22" i="5" s="1"/>
  <c r="DTK19" i="5"/>
  <c r="DTK22" i="5" s="1"/>
  <c r="DTF19" i="5"/>
  <c r="DTF22" i="5" s="1"/>
  <c r="DTD19" i="5"/>
  <c r="DTD22" i="5" s="1"/>
  <c r="DSY19" i="5"/>
  <c r="DSY22" i="5" s="1"/>
  <c r="DSW19" i="5"/>
  <c r="DSW22" i="5" s="1"/>
  <c r="DSR19" i="5"/>
  <c r="DSR22" i="5" s="1"/>
  <c r="DSP19" i="5"/>
  <c r="DSP22" i="5" s="1"/>
  <c r="DSK19" i="5"/>
  <c r="DSK22" i="5" s="1"/>
  <c r="DSI19" i="5"/>
  <c r="DSI22" i="5" s="1"/>
  <c r="DSD19" i="5"/>
  <c r="DSD22" i="5" s="1"/>
  <c r="DSB19" i="5"/>
  <c r="DSB22" i="5" s="1"/>
  <c r="DRW19" i="5"/>
  <c r="DRW22" i="5" s="1"/>
  <c r="DRU19" i="5"/>
  <c r="DRU22" i="5" s="1"/>
  <c r="DRP19" i="5"/>
  <c r="DRP22" i="5" s="1"/>
  <c r="DRN19" i="5"/>
  <c r="DRN22" i="5" s="1"/>
  <c r="DRI19" i="5"/>
  <c r="DRI22" i="5" s="1"/>
  <c r="DRG19" i="5"/>
  <c r="DRG22" i="5" s="1"/>
  <c r="DRB19" i="5"/>
  <c r="DRB22" i="5" s="1"/>
  <c r="DQZ19" i="5"/>
  <c r="DQZ22" i="5" s="1"/>
  <c r="DQU19" i="5"/>
  <c r="DQU22" i="5" s="1"/>
  <c r="DQS19" i="5"/>
  <c r="DQS22" i="5" s="1"/>
  <c r="DQN19" i="5"/>
  <c r="DQN22" i="5" s="1"/>
  <c r="DQL19" i="5"/>
  <c r="DQL22" i="5" s="1"/>
  <c r="DQG19" i="5"/>
  <c r="DQG22" i="5" s="1"/>
  <c r="DQE19" i="5"/>
  <c r="DQE22" i="5" s="1"/>
  <c r="DPZ19" i="5"/>
  <c r="DPZ22" i="5" s="1"/>
  <c r="DPX19" i="5"/>
  <c r="DPX22" i="5" s="1"/>
  <c r="DPS19" i="5"/>
  <c r="DPS22" i="5" s="1"/>
  <c r="DPQ19" i="5"/>
  <c r="DPQ22" i="5" s="1"/>
  <c r="DPL19" i="5"/>
  <c r="DPL22" i="5" s="1"/>
  <c r="DPJ19" i="5"/>
  <c r="DPJ22" i="5" s="1"/>
  <c r="DPE19" i="5"/>
  <c r="DPE22" i="5" s="1"/>
  <c r="DPC19" i="5"/>
  <c r="DPC22" i="5" s="1"/>
  <c r="DOX19" i="5"/>
  <c r="DOX22" i="5" s="1"/>
  <c r="DOV19" i="5"/>
  <c r="DOV22" i="5" s="1"/>
  <c r="DOQ19" i="5"/>
  <c r="DOQ22" i="5" s="1"/>
  <c r="DOO19" i="5"/>
  <c r="DOO22" i="5" s="1"/>
  <c r="DOJ19" i="5"/>
  <c r="DOJ22" i="5" s="1"/>
  <c r="DOH19" i="5"/>
  <c r="DOH22" i="5" s="1"/>
  <c r="DOC19" i="5"/>
  <c r="DOC22" i="5" s="1"/>
  <c r="DOA19" i="5"/>
  <c r="DOA22" i="5" s="1"/>
  <c r="DNV19" i="5"/>
  <c r="DNV22" i="5" s="1"/>
  <c r="DNT19" i="5"/>
  <c r="DNT22" i="5" s="1"/>
  <c r="DNO19" i="5"/>
  <c r="DNO22" i="5" s="1"/>
  <c r="DNM19" i="5"/>
  <c r="DNM22" i="5" s="1"/>
  <c r="DNH19" i="5"/>
  <c r="DNH22" i="5" s="1"/>
  <c r="DNF19" i="5"/>
  <c r="DNF22" i="5" s="1"/>
  <c r="DNA19" i="5"/>
  <c r="DNA22" i="5" s="1"/>
  <c r="DMY19" i="5"/>
  <c r="DMY22" i="5" s="1"/>
  <c r="DMT19" i="5"/>
  <c r="DMT22" i="5" s="1"/>
  <c r="DMR19" i="5"/>
  <c r="DMR22" i="5" s="1"/>
  <c r="DMM19" i="5"/>
  <c r="DMM22" i="5" s="1"/>
  <c r="DMK19" i="5"/>
  <c r="DMK22" i="5" s="1"/>
  <c r="DMF19" i="5"/>
  <c r="DMF22" i="5" s="1"/>
  <c r="DMD19" i="5"/>
  <c r="DMD22" i="5" s="1"/>
  <c r="DLY19" i="5"/>
  <c r="DLY22" i="5" s="1"/>
  <c r="DLW19" i="5"/>
  <c r="DLW22" i="5" s="1"/>
  <c r="DLR19" i="5"/>
  <c r="DLR22" i="5" s="1"/>
  <c r="DLP19" i="5"/>
  <c r="DLP22" i="5" s="1"/>
  <c r="DLK19" i="5"/>
  <c r="DLK22" i="5" s="1"/>
  <c r="DLI19" i="5"/>
  <c r="DLI22" i="5" s="1"/>
  <c r="DLD19" i="5"/>
  <c r="DLD22" i="5" s="1"/>
  <c r="DLB19" i="5"/>
  <c r="DLB22" i="5" s="1"/>
  <c r="DKW19" i="5"/>
  <c r="DKW22" i="5" s="1"/>
  <c r="DKU19" i="5"/>
  <c r="DKU22" i="5" s="1"/>
  <c r="DKP19" i="5"/>
  <c r="DKP22" i="5" s="1"/>
  <c r="DKN19" i="5"/>
  <c r="DKN22" i="5" s="1"/>
  <c r="DKI19" i="5"/>
  <c r="DKI22" i="5" s="1"/>
  <c r="DKG19" i="5"/>
  <c r="DKG22" i="5" s="1"/>
  <c r="DKB19" i="5"/>
  <c r="DKB22" i="5" s="1"/>
  <c r="DJZ19" i="5"/>
  <c r="DJZ22" i="5" s="1"/>
  <c r="DJU19" i="5"/>
  <c r="DJU22" i="5" s="1"/>
  <c r="DJS19" i="5"/>
  <c r="DJS22" i="5" s="1"/>
  <c r="DJN19" i="5"/>
  <c r="DJN22" i="5" s="1"/>
  <c r="DJL19" i="5"/>
  <c r="DJL22" i="5" s="1"/>
  <c r="DJG19" i="5"/>
  <c r="DJG22" i="5" s="1"/>
  <c r="DJE19" i="5"/>
  <c r="DJE22" i="5" s="1"/>
  <c r="DIZ19" i="5"/>
  <c r="DIZ22" i="5" s="1"/>
  <c r="DIX19" i="5"/>
  <c r="DIX22" i="5" s="1"/>
  <c r="DIS19" i="5"/>
  <c r="DIS22" i="5" s="1"/>
  <c r="DIQ19" i="5"/>
  <c r="DIQ22" i="5" s="1"/>
  <c r="DIL19" i="5"/>
  <c r="DIL22" i="5" s="1"/>
  <c r="DIJ19" i="5"/>
  <c r="DIJ22" i="5" s="1"/>
  <c r="DIE19" i="5"/>
  <c r="DIE22" i="5" s="1"/>
  <c r="DIC19" i="5"/>
  <c r="DIC22" i="5" s="1"/>
  <c r="DHX19" i="5"/>
  <c r="DHX22" i="5" s="1"/>
  <c r="DHV19" i="5"/>
  <c r="DHV22" i="5" s="1"/>
  <c r="DHQ19" i="5"/>
  <c r="DHQ22" i="5" s="1"/>
  <c r="DHO19" i="5"/>
  <c r="DHO22" i="5" s="1"/>
  <c r="DHJ19" i="5"/>
  <c r="DHJ22" i="5" s="1"/>
  <c r="DHH19" i="5"/>
  <c r="DHH22" i="5" s="1"/>
  <c r="DHC19" i="5"/>
  <c r="DHC22" i="5" s="1"/>
  <c r="DHA19" i="5"/>
  <c r="DHA22" i="5" s="1"/>
  <c r="DGV19" i="5"/>
  <c r="DGV22" i="5" s="1"/>
  <c r="DGT19" i="5"/>
  <c r="DGT22" i="5" s="1"/>
  <c r="DGO19" i="5"/>
  <c r="DGO22" i="5" s="1"/>
  <c r="DGM19" i="5"/>
  <c r="DGM22" i="5" s="1"/>
  <c r="DGH19" i="5"/>
  <c r="DGH22" i="5" s="1"/>
  <c r="DGF19" i="5"/>
  <c r="DGF22" i="5" s="1"/>
  <c r="DGA19" i="5"/>
  <c r="DGA22" i="5" s="1"/>
  <c r="DFY19" i="5"/>
  <c r="DFY22" i="5" s="1"/>
  <c r="DFT19" i="5"/>
  <c r="DFT22" i="5" s="1"/>
  <c r="DFR19" i="5"/>
  <c r="DFR22" i="5" s="1"/>
  <c r="DFM19" i="5"/>
  <c r="DFM22" i="5" s="1"/>
  <c r="DFK19" i="5"/>
  <c r="DFK22" i="5" s="1"/>
  <c r="DFF19" i="5"/>
  <c r="DFF22" i="5" s="1"/>
  <c r="DFD19" i="5"/>
  <c r="DFD22" i="5" s="1"/>
  <c r="DEY19" i="5"/>
  <c r="DEY22" i="5" s="1"/>
  <c r="DEW19" i="5"/>
  <c r="DEW22" i="5" s="1"/>
  <c r="DER19" i="5"/>
  <c r="DER22" i="5" s="1"/>
  <c r="DEP19" i="5"/>
  <c r="DEP22" i="5" s="1"/>
  <c r="DEK19" i="5"/>
  <c r="DEK22" i="5" s="1"/>
  <c r="DEI19" i="5"/>
  <c r="DEI22" i="5" s="1"/>
  <c r="DED19" i="5"/>
  <c r="DED22" i="5" s="1"/>
  <c r="DEB19" i="5"/>
  <c r="DEB22" i="5" s="1"/>
  <c r="DDW19" i="5"/>
  <c r="DDW22" i="5" s="1"/>
  <c r="DDU19" i="5"/>
  <c r="DDU22" i="5" s="1"/>
  <c r="DDP19" i="5"/>
  <c r="DDP22" i="5" s="1"/>
  <c r="DDN19" i="5"/>
  <c r="DDN22" i="5" s="1"/>
  <c r="DDI19" i="5"/>
  <c r="DDI22" i="5" s="1"/>
  <c r="DDG19" i="5"/>
  <c r="DDG22" i="5" s="1"/>
  <c r="DDB19" i="5"/>
  <c r="DCZ19" i="5"/>
  <c r="DCZ22" i="5" s="1"/>
  <c r="DCU19" i="5"/>
  <c r="DCU22" i="5" s="1"/>
  <c r="DCS19" i="5"/>
  <c r="DCS22" i="5" s="1"/>
  <c r="DCN19" i="5"/>
  <c r="DCL19" i="5"/>
  <c r="DCL22" i="5" s="1"/>
  <c r="DCG19" i="5"/>
  <c r="DCG22" i="5" s="1"/>
  <c r="DCE19" i="5"/>
  <c r="DCE22" i="5" s="1"/>
  <c r="DBZ19" i="5"/>
  <c r="DBZ22" i="5" s="1"/>
  <c r="DBX19" i="5"/>
  <c r="DBX22" i="5" s="1"/>
  <c r="DBS19" i="5"/>
  <c r="DBS22" i="5" s="1"/>
  <c r="DBQ19" i="5"/>
  <c r="DBQ22" i="5" s="1"/>
  <c r="DBL19" i="5"/>
  <c r="DBJ19" i="5"/>
  <c r="DBJ22" i="5" s="1"/>
  <c r="DBE19" i="5"/>
  <c r="DBE22" i="5" s="1"/>
  <c r="DBC19" i="5"/>
  <c r="DBC22" i="5" s="1"/>
  <c r="DAX19" i="5"/>
  <c r="DAX22" i="5" s="1"/>
  <c r="DAV19" i="5"/>
  <c r="DAV22" i="5" s="1"/>
  <c r="DAQ19" i="5"/>
  <c r="DAQ22" i="5" s="1"/>
  <c r="DAO19" i="5"/>
  <c r="DAO22" i="5" s="1"/>
  <c r="DAJ19" i="5"/>
  <c r="DAJ22" i="5" s="1"/>
  <c r="DAH19" i="5"/>
  <c r="DAH22" i="5" s="1"/>
  <c r="DAC19" i="5"/>
  <c r="DAC22" i="5" s="1"/>
  <c r="DAA19" i="5"/>
  <c r="DAA22" i="5" s="1"/>
  <c r="CZV19" i="5"/>
  <c r="CZT19" i="5"/>
  <c r="CZT22" i="5" s="1"/>
  <c r="CZO19" i="5"/>
  <c r="CZO22" i="5" s="1"/>
  <c r="CZM19" i="5"/>
  <c r="CZM22" i="5" s="1"/>
  <c r="CZH19" i="5"/>
  <c r="CZH22" i="5" s="1"/>
  <c r="CZF19" i="5"/>
  <c r="CZF22" i="5" s="1"/>
  <c r="CZA19" i="5"/>
  <c r="CZA22" i="5" s="1"/>
  <c r="CYY19" i="5"/>
  <c r="CYY22" i="5" s="1"/>
  <c r="GYN17" i="5"/>
  <c r="GYJ17" i="5"/>
  <c r="GYG17" i="5"/>
  <c r="GYC17" i="5"/>
  <c r="GXZ17" i="5"/>
  <c r="GXV17" i="5"/>
  <c r="GXS17" i="5"/>
  <c r="GXO17" i="5"/>
  <c r="GXL17" i="5"/>
  <c r="GXJ17" i="5"/>
  <c r="GXH17" i="5"/>
  <c r="GXE17" i="5"/>
  <c r="GXC17" i="5"/>
  <c r="GXA17" i="5"/>
  <c r="GWX17" i="5"/>
  <c r="GWV17" i="5"/>
  <c r="GWT17" i="5"/>
  <c r="GWQ17" i="5"/>
  <c r="GWO17" i="5"/>
  <c r="GWM17" i="5"/>
  <c r="GWJ17" i="5"/>
  <c r="GWH17" i="5"/>
  <c r="GWF17" i="5"/>
  <c r="GWC17" i="5"/>
  <c r="GWA17" i="5"/>
  <c r="GVY17" i="5"/>
  <c r="GVV17" i="5"/>
  <c r="GVT17" i="5"/>
  <c r="GVR17" i="5"/>
  <c r="GVO17" i="5"/>
  <c r="GVM17" i="5"/>
  <c r="GVK17" i="5"/>
  <c r="GVH17" i="5"/>
  <c r="GVF17" i="5"/>
  <c r="GVD17" i="5"/>
  <c r="GVA17" i="5"/>
  <c r="GUY17" i="5"/>
  <c r="GUW17" i="5"/>
  <c r="GUT17" i="5"/>
  <c r="GUR17" i="5"/>
  <c r="GUP17" i="5"/>
  <c r="GUM17" i="5"/>
  <c r="GUK17" i="5"/>
  <c r="GUI17" i="5"/>
  <c r="GUF17" i="5"/>
  <c r="GUD17" i="5"/>
  <c r="GUB17" i="5"/>
  <c r="GTY17" i="5"/>
  <c r="GTW17" i="5"/>
  <c r="GTU17" i="5"/>
  <c r="GTR17" i="5"/>
  <c r="GTP17" i="5"/>
  <c r="GTN17" i="5"/>
  <c r="GTK17" i="5"/>
  <c r="GTI17" i="5"/>
  <c r="GTG17" i="5"/>
  <c r="GTD17" i="5"/>
  <c r="GTB17" i="5"/>
  <c r="GSZ17" i="5"/>
  <c r="GSW17" i="5"/>
  <c r="GSU17" i="5"/>
  <c r="GSS17" i="5"/>
  <c r="GSP17" i="5"/>
  <c r="GSN17" i="5"/>
  <c r="GSL17" i="5"/>
  <c r="GSI17" i="5"/>
  <c r="GSG17" i="5"/>
  <c r="GSE17" i="5"/>
  <c r="GSB17" i="5"/>
  <c r="GRZ17" i="5"/>
  <c r="GRX17" i="5"/>
  <c r="GRU17" i="5"/>
  <c r="GRS17" i="5"/>
  <c r="GRQ17" i="5"/>
  <c r="GRN17" i="5"/>
  <c r="GRL17" i="5"/>
  <c r="GRJ17" i="5"/>
  <c r="GRG17" i="5"/>
  <c r="GRE17" i="5"/>
  <c r="GRC17" i="5"/>
  <c r="GQZ17" i="5"/>
  <c r="GQX17" i="5"/>
  <c r="GQV17" i="5"/>
  <c r="GQS17" i="5"/>
  <c r="GQQ17" i="5"/>
  <c r="GQO17" i="5"/>
  <c r="GQL17" i="5"/>
  <c r="GQJ17" i="5"/>
  <c r="GQH17" i="5"/>
  <c r="GQE17" i="5"/>
  <c r="GQC17" i="5"/>
  <c r="GQA17" i="5"/>
  <c r="GPX17" i="5"/>
  <c r="GPV17" i="5"/>
  <c r="GPT17" i="5"/>
  <c r="GPQ17" i="5"/>
  <c r="GPO17" i="5"/>
  <c r="GPM17" i="5"/>
  <c r="GPJ17" i="5"/>
  <c r="GPH17" i="5"/>
  <c r="GPF17" i="5"/>
  <c r="GPC17" i="5"/>
  <c r="GPA17" i="5"/>
  <c r="GOY17" i="5"/>
  <c r="GOV17" i="5"/>
  <c r="GOT17" i="5"/>
  <c r="GOR17" i="5"/>
  <c r="GOO17" i="5"/>
  <c r="GOM17" i="5"/>
  <c r="GOK17" i="5"/>
  <c r="GOH17" i="5"/>
  <c r="GOF17" i="5"/>
  <c r="GOD17" i="5"/>
  <c r="GOA17" i="5"/>
  <c r="GNY17" i="5"/>
  <c r="GNW17" i="5"/>
  <c r="GNT17" i="5"/>
  <c r="GNR17" i="5"/>
  <c r="GNP17" i="5"/>
  <c r="GNM17" i="5"/>
  <c r="GNK17" i="5"/>
  <c r="GNI17" i="5"/>
  <c r="GNF17" i="5"/>
  <c r="GND17" i="5"/>
  <c r="GNB17" i="5"/>
  <c r="GMY17" i="5"/>
  <c r="GMW17" i="5"/>
  <c r="GMU17" i="5"/>
  <c r="GMR17" i="5"/>
  <c r="GMP17" i="5"/>
  <c r="GMN17" i="5"/>
  <c r="GMK17" i="5"/>
  <c r="GMI17" i="5"/>
  <c r="GMG17" i="5"/>
  <c r="GMD17" i="5"/>
  <c r="GMB17" i="5"/>
  <c r="GLZ17" i="5"/>
  <c r="GLW17" i="5"/>
  <c r="GLU17" i="5"/>
  <c r="GLS17" i="5"/>
  <c r="GLP17" i="5"/>
  <c r="GLN17" i="5"/>
  <c r="GLL17" i="5"/>
  <c r="GLI17" i="5"/>
  <c r="GLG17" i="5"/>
  <c r="GLE17" i="5"/>
  <c r="GLB17" i="5"/>
  <c r="GKZ17" i="5"/>
  <c r="GKX17" i="5"/>
  <c r="GKU17" i="5"/>
  <c r="GKS17" i="5"/>
  <c r="GKQ17" i="5"/>
  <c r="GKN17" i="5"/>
  <c r="GKL17" i="5"/>
  <c r="GKJ17" i="5"/>
  <c r="GKG17" i="5"/>
  <c r="GKE17" i="5"/>
  <c r="GKC17" i="5"/>
  <c r="GJZ17" i="5"/>
  <c r="GJX17" i="5"/>
  <c r="GJV17" i="5"/>
  <c r="GJS17" i="5"/>
  <c r="GJQ17" i="5"/>
  <c r="GJO17" i="5"/>
  <c r="GJL17" i="5"/>
  <c r="GJJ17" i="5"/>
  <c r="GJH17" i="5"/>
  <c r="GJE17" i="5"/>
  <c r="GJC17" i="5"/>
  <c r="GJA17" i="5"/>
  <c r="GIX17" i="5"/>
  <c r="GIV17" i="5"/>
  <c r="GIT17" i="5"/>
  <c r="GIQ17" i="5"/>
  <c r="GIO17" i="5"/>
  <c r="GIM17" i="5"/>
  <c r="GIJ17" i="5"/>
  <c r="GIH17" i="5"/>
  <c r="GIF17" i="5"/>
  <c r="GIC17" i="5"/>
  <c r="GIA17" i="5"/>
  <c r="GHY17" i="5"/>
  <c r="GHV17" i="5"/>
  <c r="GHT17" i="5"/>
  <c r="GHR17" i="5"/>
  <c r="GHO17" i="5"/>
  <c r="GHM17" i="5"/>
  <c r="GHK17" i="5"/>
  <c r="GHH17" i="5"/>
  <c r="GHF17" i="5"/>
  <c r="GHD17" i="5"/>
  <c r="GHA17" i="5"/>
  <c r="GGW17" i="5"/>
  <c r="GGT17" i="5"/>
  <c r="GGR17" i="5"/>
  <c r="GGP17" i="5"/>
  <c r="GGM17" i="5"/>
  <c r="GGK17" i="5"/>
  <c r="GGI17" i="5"/>
  <c r="GGF17" i="5"/>
  <c r="GGD17" i="5"/>
  <c r="GGB17" i="5"/>
  <c r="GFY17" i="5"/>
  <c r="GFW17" i="5"/>
  <c r="GFU17" i="5"/>
  <c r="GFR17" i="5"/>
  <c r="GFP17" i="5"/>
  <c r="GFN17" i="5"/>
  <c r="GFK17" i="5"/>
  <c r="GFI17" i="5"/>
  <c r="GFG17" i="5"/>
  <c r="GFD17" i="5"/>
  <c r="GFB17" i="5"/>
  <c r="GEZ17" i="5"/>
  <c r="GEW17" i="5"/>
  <c r="GEU17" i="5"/>
  <c r="GES17" i="5"/>
  <c r="GEP17" i="5"/>
  <c r="GEN17" i="5"/>
  <c r="GEL17" i="5"/>
  <c r="GEI17" i="5"/>
  <c r="GEG17" i="5"/>
  <c r="GEE17" i="5"/>
  <c r="GEB17" i="5"/>
  <c r="GDZ17" i="5"/>
  <c r="GDX17" i="5"/>
  <c r="GDU17" i="5"/>
  <c r="GDS17" i="5"/>
  <c r="GDQ17" i="5"/>
  <c r="GDN17" i="5"/>
  <c r="GDL17" i="5"/>
  <c r="GDJ17" i="5"/>
  <c r="GDG17" i="5"/>
  <c r="GDE17" i="5"/>
  <c r="GDC17" i="5"/>
  <c r="GCZ17" i="5"/>
  <c r="GCX17" i="5"/>
  <c r="GCV17" i="5"/>
  <c r="GCS17" i="5"/>
  <c r="GCQ17" i="5"/>
  <c r="GCO17" i="5"/>
  <c r="GCL17" i="5"/>
  <c r="GCJ17" i="5"/>
  <c r="GCH17" i="5"/>
  <c r="GCE17" i="5"/>
  <c r="GCC17" i="5"/>
  <c r="GCA17" i="5"/>
  <c r="GBX17" i="5"/>
  <c r="GBV17" i="5"/>
  <c r="GBT17" i="5"/>
  <c r="GBQ17" i="5"/>
  <c r="GBO17" i="5"/>
  <c r="GBM17" i="5"/>
  <c r="GBJ17" i="5"/>
  <c r="GBH17" i="5"/>
  <c r="GBF17" i="5"/>
  <c r="GBC17" i="5"/>
  <c r="GBA17" i="5"/>
  <c r="GAY17" i="5"/>
  <c r="GAV17" i="5"/>
  <c r="GAT17" i="5"/>
  <c r="GAR17" i="5"/>
  <c r="GAO17" i="5"/>
  <c r="GAM17" i="5"/>
  <c r="GAK17" i="5"/>
  <c r="GAH17" i="5"/>
  <c r="GAF17" i="5"/>
  <c r="GAD17" i="5"/>
  <c r="GAA17" i="5"/>
  <c r="FZY17" i="5"/>
  <c r="FZW17" i="5"/>
  <c r="FZT17" i="5"/>
  <c r="FZR17" i="5"/>
  <c r="FZP17" i="5"/>
  <c r="FZM17" i="5"/>
  <c r="FZK17" i="5"/>
  <c r="FZI17" i="5"/>
  <c r="FZF17" i="5"/>
  <c r="FZD17" i="5"/>
  <c r="FZB17" i="5"/>
  <c r="FYY17" i="5"/>
  <c r="FYW17" i="5"/>
  <c r="FYU17" i="5"/>
  <c r="FYR17" i="5"/>
  <c r="FYP17" i="5"/>
  <c r="FYN17" i="5"/>
  <c r="FYK17" i="5"/>
  <c r="FYI17" i="5"/>
  <c r="FYG17" i="5"/>
  <c r="FYD17" i="5"/>
  <c r="FYB17" i="5"/>
  <c r="FXZ17" i="5"/>
  <c r="FXW17" i="5"/>
  <c r="FXU17" i="5"/>
  <c r="FXS17" i="5"/>
  <c r="FXP17" i="5"/>
  <c r="FXN17" i="5"/>
  <c r="FXL17" i="5"/>
  <c r="FXI17" i="5"/>
  <c r="FXG17" i="5"/>
  <c r="FXE17" i="5"/>
  <c r="FXB17" i="5"/>
  <c r="FWZ17" i="5"/>
  <c r="FWX17" i="5"/>
  <c r="FWU17" i="5"/>
  <c r="FWS17" i="5"/>
  <c r="FWQ17" i="5"/>
  <c r="FWN17" i="5"/>
  <c r="FWL17" i="5"/>
  <c r="FWJ17" i="5"/>
  <c r="FWG17" i="5"/>
  <c r="FWE17" i="5"/>
  <c r="FWC17" i="5"/>
  <c r="FVZ17" i="5"/>
  <c r="FVX17" i="5"/>
  <c r="FVV17" i="5"/>
  <c r="FVS17" i="5"/>
  <c r="FVQ17" i="5"/>
  <c r="FVO17" i="5"/>
  <c r="FVL17" i="5"/>
  <c r="FVJ17" i="5"/>
  <c r="FVH17" i="5"/>
  <c r="FVE17" i="5"/>
  <c r="FVC17" i="5"/>
  <c r="FVA17" i="5"/>
  <c r="FUX17" i="5"/>
  <c r="FUV17" i="5"/>
  <c r="FUT17" i="5"/>
  <c r="FUQ17" i="5"/>
  <c r="FUO17" i="5"/>
  <c r="FUM17" i="5"/>
  <c r="FUJ17" i="5"/>
  <c r="FUH17" i="5"/>
  <c r="FUF17" i="5"/>
  <c r="FUC17" i="5"/>
  <c r="FUA17" i="5"/>
  <c r="FTY17" i="5"/>
  <c r="FTV17" i="5"/>
  <c r="FTT17" i="5"/>
  <c r="FTR17" i="5"/>
  <c r="FTO17" i="5"/>
  <c r="FTM17" i="5"/>
  <c r="FTK17" i="5"/>
  <c r="FTH17" i="5"/>
  <c r="FTF17" i="5"/>
  <c r="FTD17" i="5"/>
  <c r="FTA17" i="5"/>
  <c r="FSY17" i="5"/>
  <c r="FSW17" i="5"/>
  <c r="FST17" i="5"/>
  <c r="FSR17" i="5"/>
  <c r="FSP17" i="5"/>
  <c r="FSM17" i="5"/>
  <c r="FSK17" i="5"/>
  <c r="FSI17" i="5"/>
  <c r="FSF17" i="5"/>
  <c r="FSD17" i="5"/>
  <c r="FSB17" i="5"/>
  <c r="FRY17" i="5"/>
  <c r="FRW17" i="5"/>
  <c r="FRU17" i="5"/>
  <c r="FRR17" i="5"/>
  <c r="FRP17" i="5"/>
  <c r="FRN17" i="5"/>
  <c r="FRK17" i="5"/>
  <c r="FRI17" i="5"/>
  <c r="FRG17" i="5"/>
  <c r="FRD17" i="5"/>
  <c r="FRB17" i="5"/>
  <c r="FQZ17" i="5"/>
  <c r="FQW17" i="5"/>
  <c r="FQU17" i="5"/>
  <c r="FQS17" i="5"/>
  <c r="FQP17" i="5"/>
  <c r="FQN17" i="5"/>
  <c r="FQL17" i="5"/>
  <c r="FQI17" i="5"/>
  <c r="FQG17" i="5"/>
  <c r="FQE17" i="5"/>
  <c r="FQB17" i="5"/>
  <c r="FPZ17" i="5"/>
  <c r="FPX17" i="5"/>
  <c r="FPU17" i="5"/>
  <c r="FPS17" i="5"/>
  <c r="FPQ17" i="5"/>
  <c r="FPN17" i="5"/>
  <c r="FPL17" i="5"/>
  <c r="FPJ17" i="5"/>
  <c r="FPG17" i="5"/>
  <c r="FPE17" i="5"/>
  <c r="FPC17" i="5"/>
  <c r="FOZ17" i="5"/>
  <c r="FOX17" i="5"/>
  <c r="FOV17" i="5"/>
  <c r="FOS17" i="5"/>
  <c r="FOQ17" i="5"/>
  <c r="FOO17" i="5"/>
  <c r="FOL17" i="5"/>
  <c r="FOJ17" i="5"/>
  <c r="FOH17" i="5"/>
  <c r="FOE17" i="5"/>
  <c r="FOC17" i="5"/>
  <c r="FOA17" i="5"/>
  <c r="FNX17" i="5"/>
  <c r="FNV17" i="5"/>
  <c r="FNT17" i="5"/>
  <c r="FNQ17" i="5"/>
  <c r="FNO17" i="5"/>
  <c r="FNM17" i="5"/>
  <c r="FNJ17" i="5"/>
  <c r="FNH17" i="5"/>
  <c r="FNF17" i="5"/>
  <c r="FNC17" i="5"/>
  <c r="FNA17" i="5"/>
  <c r="FMY17" i="5"/>
  <c r="FMV17" i="5"/>
  <c r="FMT17" i="5"/>
  <c r="FMR17" i="5"/>
  <c r="FMO17" i="5"/>
  <c r="FMM17" i="5"/>
  <c r="FMK17" i="5"/>
  <c r="FMH17" i="5"/>
  <c r="FMF17" i="5"/>
  <c r="FMD17" i="5"/>
  <c r="FMA17" i="5"/>
  <c r="FLY17" i="5"/>
  <c r="FLW17" i="5"/>
  <c r="FLT17" i="5"/>
  <c r="FLR17" i="5"/>
  <c r="FLP17" i="5"/>
  <c r="FLM17" i="5"/>
  <c r="FLK17" i="5"/>
  <c r="FLF17" i="5"/>
  <c r="FLD17" i="5"/>
  <c r="FLB17" i="5"/>
  <c r="FKY17" i="5"/>
  <c r="FKW17" i="5"/>
  <c r="FKU17" i="5"/>
  <c r="FKR17" i="5"/>
  <c r="FKP17" i="5"/>
  <c r="FKN17" i="5"/>
  <c r="FKK17" i="5"/>
  <c r="FKI17" i="5"/>
  <c r="FKD17" i="5"/>
  <c r="FKB17" i="5"/>
  <c r="FJZ17" i="5"/>
  <c r="FJW17" i="5"/>
  <c r="FJU17" i="5"/>
  <c r="FJS17" i="5"/>
  <c r="FJP17" i="5"/>
  <c r="FJN17" i="5"/>
  <c r="FJL17" i="5"/>
  <c r="FJI17" i="5"/>
  <c r="FJG17" i="5"/>
  <c r="FJE17" i="5"/>
  <c r="FJB17" i="5"/>
  <c r="FIZ17" i="5"/>
  <c r="FIX17" i="5"/>
  <c r="FIU17" i="5"/>
  <c r="FIS17" i="5"/>
  <c r="FIQ17" i="5"/>
  <c r="FIN17" i="5"/>
  <c r="FIL17" i="5"/>
  <c r="FIJ17" i="5"/>
  <c r="FIG17" i="5"/>
  <c r="FIE17" i="5"/>
  <c r="FIC17" i="5"/>
  <c r="FHZ17" i="5"/>
  <c r="FHX17" i="5"/>
  <c r="FHV17" i="5"/>
  <c r="FHS17" i="5"/>
  <c r="FHQ17" i="5"/>
  <c r="FHO17" i="5"/>
  <c r="FHL17" i="5"/>
  <c r="FHJ17" i="5"/>
  <c r="FHH17" i="5"/>
  <c r="FHE17" i="5"/>
  <c r="FHC17" i="5"/>
  <c r="FHA17" i="5"/>
  <c r="FGX17" i="5"/>
  <c r="FGV17" i="5"/>
  <c r="FGT17" i="5"/>
  <c r="FGQ17" i="5"/>
  <c r="FGO17" i="5"/>
  <c r="FGM17" i="5"/>
  <c r="FGJ17" i="5"/>
  <c r="FGH17" i="5"/>
  <c r="FGF17" i="5"/>
  <c r="FGC17" i="5"/>
  <c r="FGA17" i="5"/>
  <c r="FFY17" i="5"/>
  <c r="FFV17" i="5"/>
  <c r="FFT17" i="5"/>
  <c r="FFR17" i="5"/>
  <c r="FFO17" i="5"/>
  <c r="FFM17" i="5"/>
  <c r="FFK17" i="5"/>
  <c r="FFH17" i="5"/>
  <c r="FFF17" i="5"/>
  <c r="FFD17" i="5"/>
  <c r="FFA17" i="5"/>
  <c r="FEY17" i="5"/>
  <c r="FEW17" i="5"/>
  <c r="FET17" i="5"/>
  <c r="FER17" i="5"/>
  <c r="FEP17" i="5"/>
  <c r="FEM17" i="5"/>
  <c r="FEK17" i="5"/>
  <c r="FEI17" i="5"/>
  <c r="FEF17" i="5"/>
  <c r="FED17" i="5"/>
  <c r="FEB17" i="5"/>
  <c r="FDY17" i="5"/>
  <c r="FDW17" i="5"/>
  <c r="FDU17" i="5"/>
  <c r="FDR17" i="5"/>
  <c r="FDP17" i="5"/>
  <c r="FDN17" i="5"/>
  <c r="FDK17" i="5"/>
  <c r="FDI17" i="5"/>
  <c r="FDG17" i="5"/>
  <c r="FDD17" i="5"/>
  <c r="FDB17" i="5"/>
  <c r="FCZ17" i="5"/>
  <c r="FCW17" i="5"/>
  <c r="FCU17" i="5"/>
  <c r="FCS17" i="5"/>
  <c r="FCP17" i="5"/>
  <c r="FCN17" i="5"/>
  <c r="FCL17" i="5"/>
  <c r="FCI17" i="5"/>
  <c r="FCG17" i="5"/>
  <c r="FCE17" i="5"/>
  <c r="FCB17" i="5"/>
  <c r="FBZ17" i="5"/>
  <c r="FBX17" i="5"/>
  <c r="FBU17" i="5"/>
  <c r="FBS17" i="5"/>
  <c r="FBQ17" i="5"/>
  <c r="FBN17" i="5"/>
  <c r="FBL17" i="5"/>
  <c r="FBJ17" i="5"/>
  <c r="FBG17" i="5"/>
  <c r="FBE17" i="5"/>
  <c r="FBC17" i="5"/>
  <c r="FAZ17" i="5"/>
  <c r="FAX17" i="5"/>
  <c r="FAV17" i="5"/>
  <c r="FAS17" i="5"/>
  <c r="FAQ17" i="5"/>
  <c r="FAO17" i="5"/>
  <c r="FAL17" i="5"/>
  <c r="FAJ17" i="5"/>
  <c r="FAH17" i="5"/>
  <c r="FAE17" i="5"/>
  <c r="FAC17" i="5"/>
  <c r="FAA17" i="5"/>
  <c r="EZX17" i="5"/>
  <c r="EZV17" i="5"/>
  <c r="EZT17" i="5"/>
  <c r="EZQ17" i="5"/>
  <c r="EZO17" i="5"/>
  <c r="EZM17" i="5"/>
  <c r="EZJ17" i="5"/>
  <c r="EZH17" i="5"/>
  <c r="EZF17" i="5"/>
  <c r="EZC17" i="5"/>
  <c r="EZA17" i="5"/>
  <c r="EYY17" i="5"/>
  <c r="EYV17" i="5"/>
  <c r="EYT17" i="5"/>
  <c r="EYR17" i="5"/>
  <c r="EYO17" i="5"/>
  <c r="EYM17" i="5"/>
  <c r="EYK17" i="5"/>
  <c r="EYH17" i="5"/>
  <c r="EYF17" i="5"/>
  <c r="EYD17" i="5"/>
  <c r="EYA17" i="5"/>
  <c r="EXY17" i="5"/>
  <c r="EXW17" i="5"/>
  <c r="EXT17" i="5"/>
  <c r="EXR17" i="5"/>
  <c r="EXP17" i="5"/>
  <c r="EXM17" i="5"/>
  <c r="EXK17" i="5"/>
  <c r="EXF17" i="5"/>
  <c r="EXD17" i="5"/>
  <c r="EXB17" i="5"/>
  <c r="EWY17" i="5"/>
  <c r="EWW17" i="5"/>
  <c r="EWU17" i="5"/>
  <c r="EWR17" i="5"/>
  <c r="EWP17" i="5"/>
  <c r="EWN17" i="5"/>
  <c r="EWK17" i="5"/>
  <c r="EWI17" i="5"/>
  <c r="EWG17" i="5"/>
  <c r="EWD17" i="5"/>
  <c r="EWB17" i="5"/>
  <c r="EVZ17" i="5"/>
  <c r="EVW17" i="5"/>
  <c r="EVU17" i="5"/>
  <c r="EVS17" i="5"/>
  <c r="EVP17" i="5"/>
  <c r="EVN17" i="5"/>
  <c r="EVL17" i="5"/>
  <c r="EVI17" i="5"/>
  <c r="EVG17" i="5"/>
  <c r="EVE17" i="5"/>
  <c r="EVB17" i="5"/>
  <c r="EUZ17" i="5"/>
  <c r="EUX17" i="5"/>
  <c r="EUU17" i="5"/>
  <c r="EUS17" i="5"/>
  <c r="EUQ17" i="5"/>
  <c r="EUN17" i="5"/>
  <c r="EUL17" i="5"/>
  <c r="EUJ17" i="5"/>
  <c r="EUG17" i="5"/>
  <c r="EUE17" i="5"/>
  <c r="EUC17" i="5"/>
  <c r="ETZ17" i="5"/>
  <c r="ETX17" i="5"/>
  <c r="ETV17" i="5"/>
  <c r="ETS17" i="5"/>
  <c r="ETQ17" i="5"/>
  <c r="ETO17" i="5"/>
  <c r="ETL17" i="5"/>
  <c r="ETJ17" i="5"/>
  <c r="ETH17" i="5"/>
  <c r="ETE17" i="5"/>
  <c r="ETC17" i="5"/>
  <c r="ETA17" i="5"/>
  <c r="ESX17" i="5"/>
  <c r="ESV17" i="5"/>
  <c r="EST17" i="5"/>
  <c r="ESQ17" i="5"/>
  <c r="ESO17" i="5"/>
  <c r="ESM17" i="5"/>
  <c r="ESJ17" i="5"/>
  <c r="ESH17" i="5"/>
  <c r="ESF17" i="5"/>
  <c r="ESC17" i="5"/>
  <c r="ESA17" i="5"/>
  <c r="ERY17" i="5"/>
  <c r="ERV17" i="5"/>
  <c r="ERT17" i="5"/>
  <c r="ERR17" i="5"/>
  <c r="ERO17" i="5"/>
  <c r="ERM17" i="5"/>
  <c r="ERK17" i="5"/>
  <c r="ERH17" i="5"/>
  <c r="ERF17" i="5"/>
  <c r="ERD17" i="5"/>
  <c r="ERA17" i="5"/>
  <c r="EQY17" i="5"/>
  <c r="EQW17" i="5"/>
  <c r="EQT17" i="5"/>
  <c r="EQR17" i="5"/>
  <c r="EQM17" i="5"/>
  <c r="EQK17" i="5"/>
  <c r="EQI17" i="5"/>
  <c r="EQF17" i="5"/>
  <c r="EQD17" i="5"/>
  <c r="EQB17" i="5"/>
  <c r="EPY17" i="5"/>
  <c r="EPW17" i="5"/>
  <c r="EPU17" i="5"/>
  <c r="EPR17" i="5"/>
  <c r="EPP17" i="5"/>
  <c r="EPN17" i="5"/>
  <c r="EPK17" i="5"/>
  <c r="EPI17" i="5"/>
  <c r="EPG17" i="5"/>
  <c r="EPD17" i="5"/>
  <c r="EPB17" i="5"/>
  <c r="EOZ17" i="5"/>
  <c r="EOW17" i="5"/>
  <c r="EOU17" i="5"/>
  <c r="EOS17" i="5"/>
  <c r="EOP17" i="5"/>
  <c r="EON17" i="5"/>
  <c r="EOL17" i="5"/>
  <c r="EOI17" i="5"/>
  <c r="EOG17" i="5"/>
  <c r="EOE17" i="5"/>
  <c r="EOB17" i="5"/>
  <c r="ENZ17" i="5"/>
  <c r="ENX17" i="5"/>
  <c r="ENU17" i="5"/>
  <c r="ENS17" i="5"/>
  <c r="ENQ17" i="5"/>
  <c r="ENN17" i="5"/>
  <c r="ENL17" i="5"/>
  <c r="ENJ17" i="5"/>
  <c r="ENG17" i="5"/>
  <c r="ENE17" i="5"/>
  <c r="ENC17" i="5"/>
  <c r="EMZ17" i="5"/>
  <c r="EMX17" i="5"/>
  <c r="EMV17" i="5"/>
  <c r="EMS17" i="5"/>
  <c r="EMQ17" i="5"/>
  <c r="EMO17" i="5"/>
  <c r="EML17" i="5"/>
  <c r="EMJ17" i="5"/>
  <c r="EMH17" i="5"/>
  <c r="EME17" i="5"/>
  <c r="EMC17" i="5"/>
  <c r="EMA17" i="5"/>
  <c r="ELX17" i="5"/>
  <c r="ELV17" i="5"/>
  <c r="ELT17" i="5"/>
  <c r="ELQ17" i="5"/>
  <c r="ELO17" i="5"/>
  <c r="ELM17" i="5"/>
  <c r="ELJ17" i="5"/>
  <c r="ELH17" i="5"/>
  <c r="ELF17" i="5"/>
  <c r="ELC17" i="5"/>
  <c r="ELA17" i="5"/>
  <c r="EKY17" i="5"/>
  <c r="EKV17" i="5"/>
  <c r="EKT17" i="5"/>
  <c r="EKR17" i="5"/>
  <c r="EKO17" i="5"/>
  <c r="EKM17" i="5"/>
  <c r="EKK17" i="5"/>
  <c r="EKH17" i="5"/>
  <c r="EKF17" i="5"/>
  <c r="EKD17" i="5"/>
  <c r="EKA17" i="5"/>
  <c r="EJY17" i="5"/>
  <c r="EJW17" i="5"/>
  <c r="EJT17" i="5"/>
  <c r="EJR17" i="5"/>
  <c r="EJP17" i="5"/>
  <c r="EJM17" i="5"/>
  <c r="EJK17" i="5"/>
  <c r="EJI17" i="5"/>
  <c r="EJF17" i="5"/>
  <c r="EJD17" i="5"/>
  <c r="EJB17" i="5"/>
  <c r="EIY17" i="5"/>
  <c r="EIW17" i="5"/>
  <c r="EIU17" i="5"/>
  <c r="EIR17" i="5"/>
  <c r="EIP17" i="5"/>
  <c r="EIN17" i="5"/>
  <c r="EIK17" i="5"/>
  <c r="EII17" i="5"/>
  <c r="EIG17" i="5"/>
  <c r="EID17" i="5"/>
  <c r="EIB17" i="5"/>
  <c r="EHZ17" i="5"/>
  <c r="EHW17" i="5"/>
  <c r="EHU17" i="5"/>
  <c r="EHS17" i="5"/>
  <c r="EHP17" i="5"/>
  <c r="EHN17" i="5"/>
  <c r="EHL17" i="5"/>
  <c r="EHI17" i="5"/>
  <c r="EHG17" i="5"/>
  <c r="EHE17" i="5"/>
  <c r="EHB17" i="5"/>
  <c r="EGZ17" i="5"/>
  <c r="EGX17" i="5"/>
  <c r="EGU17" i="5"/>
  <c r="EGS17" i="5"/>
  <c r="EGN17" i="5"/>
  <c r="EGL17" i="5"/>
  <c r="EGJ17" i="5"/>
  <c r="EGG17" i="5"/>
  <c r="EGE17" i="5"/>
  <c r="EGC17" i="5"/>
  <c r="EFZ17" i="5"/>
  <c r="EFX17" i="5"/>
  <c r="EFV17" i="5"/>
  <c r="EFS17" i="5"/>
  <c r="EFQ17" i="5"/>
  <c r="EFO17" i="5"/>
  <c r="EFL17" i="5"/>
  <c r="EFJ17" i="5"/>
  <c r="EFH17" i="5"/>
  <c r="EFE17" i="5"/>
  <c r="EFC17" i="5"/>
  <c r="EFA17" i="5"/>
  <c r="EEX17" i="5"/>
  <c r="EEV17" i="5"/>
  <c r="EET17" i="5"/>
  <c r="EEQ17" i="5"/>
  <c r="EEO17" i="5"/>
  <c r="EEM17" i="5"/>
  <c r="EEJ17" i="5"/>
  <c r="EEH17" i="5"/>
  <c r="EEF17" i="5"/>
  <c r="EEC17" i="5"/>
  <c r="EEA17" i="5"/>
  <c r="EDY17" i="5"/>
  <c r="EDV17" i="5"/>
  <c r="EDT17" i="5"/>
  <c r="EDR17" i="5"/>
  <c r="EDO17" i="5"/>
  <c r="EDM17" i="5"/>
  <c r="EDK17" i="5"/>
  <c r="EDH17" i="5"/>
  <c r="EDF17" i="5"/>
  <c r="EDD17" i="5"/>
  <c r="EDA17" i="5"/>
  <c r="ECY17" i="5"/>
  <c r="ECW17" i="5"/>
  <c r="ECT17" i="5"/>
  <c r="ECR17" i="5"/>
  <c r="ECP17" i="5"/>
  <c r="ECM17" i="5"/>
  <c r="ECK17" i="5"/>
  <c r="ECI17" i="5"/>
  <c r="ECF17" i="5"/>
  <c r="ECD17" i="5"/>
  <c r="ECB17" i="5"/>
  <c r="EBY17" i="5"/>
  <c r="EBW17" i="5"/>
  <c r="EBU17" i="5"/>
  <c r="EBR17" i="5"/>
  <c r="EBP17" i="5"/>
  <c r="EBN17" i="5"/>
  <c r="EBK17" i="5"/>
  <c r="EBI17" i="5"/>
  <c r="EBG17" i="5"/>
  <c r="EBD17" i="5"/>
  <c r="EBB17" i="5"/>
  <c r="EAZ17" i="5"/>
  <c r="EAW17" i="5"/>
  <c r="EAU17" i="5"/>
  <c r="EAS17" i="5"/>
  <c r="EAP17" i="5"/>
  <c r="EAN17" i="5"/>
  <c r="EAL17" i="5"/>
  <c r="EAI17" i="5"/>
  <c r="EAG17" i="5"/>
  <c r="EAE17" i="5"/>
  <c r="EAB17" i="5"/>
  <c r="DZZ17" i="5"/>
  <c r="DZX17" i="5"/>
  <c r="DZU17" i="5"/>
  <c r="DZS17" i="5"/>
  <c r="DZQ17" i="5"/>
  <c r="DZN17" i="5"/>
  <c r="DZL17" i="5"/>
  <c r="DZJ17" i="5"/>
  <c r="DZG17" i="5"/>
  <c r="DZE17" i="5"/>
  <c r="DZC17" i="5"/>
  <c r="DYZ17" i="5"/>
  <c r="DYX17" i="5"/>
  <c r="DYV17" i="5"/>
  <c r="DYS17" i="5"/>
  <c r="DYQ17" i="5"/>
  <c r="DYO17" i="5"/>
  <c r="DYL17" i="5"/>
  <c r="DYJ17" i="5"/>
  <c r="DYH17" i="5"/>
  <c r="DYE17" i="5"/>
  <c r="DYC17" i="5"/>
  <c r="DYA17" i="5"/>
  <c r="DXX17" i="5"/>
  <c r="DXV17" i="5"/>
  <c r="DXT17" i="5"/>
  <c r="DXQ17" i="5"/>
  <c r="DXO17" i="5"/>
  <c r="DXM17" i="5"/>
  <c r="DXJ17" i="5"/>
  <c r="DXH17" i="5"/>
  <c r="DXF17" i="5"/>
  <c r="DXC17" i="5"/>
  <c r="DXA17" i="5"/>
  <c r="DWY17" i="5"/>
  <c r="DWV17" i="5"/>
  <c r="DWT17" i="5"/>
  <c r="DWR17" i="5"/>
  <c r="DWO17" i="5"/>
  <c r="DWM17" i="5"/>
  <c r="DWK17" i="5"/>
  <c r="DWH17" i="5"/>
  <c r="DWF17" i="5"/>
  <c r="DWD17" i="5"/>
  <c r="DWA17" i="5"/>
  <c r="DVY17" i="5"/>
  <c r="DVW17" i="5"/>
  <c r="DVT17" i="5"/>
  <c r="DVR17" i="5"/>
  <c r="DVP17" i="5"/>
  <c r="DVM17" i="5"/>
  <c r="DVK17" i="5"/>
  <c r="DVI17" i="5"/>
  <c r="DVF17" i="5"/>
  <c r="DVD17" i="5"/>
  <c r="DVB17" i="5"/>
  <c r="DUY17" i="5"/>
  <c r="DUW17" i="5"/>
  <c r="DUU17" i="5"/>
  <c r="DUR17" i="5"/>
  <c r="DUP17" i="5"/>
  <c r="DUN17" i="5"/>
  <c r="DUK17" i="5"/>
  <c r="DUI17" i="5"/>
  <c r="DUG17" i="5"/>
  <c r="DUD17" i="5"/>
  <c r="DUB17" i="5"/>
  <c r="DTZ17" i="5"/>
  <c r="DTW17" i="5"/>
  <c r="DTU17" i="5"/>
  <c r="DTS17" i="5"/>
  <c r="DTP17" i="5"/>
  <c r="DTN17" i="5"/>
  <c r="DTL17" i="5"/>
  <c r="DTI17" i="5"/>
  <c r="DTG17" i="5"/>
  <c r="DTE17" i="5"/>
  <c r="DTB17" i="5"/>
  <c r="DSZ17" i="5"/>
  <c r="DSX17" i="5"/>
  <c r="DSU17" i="5"/>
  <c r="DSS17" i="5"/>
  <c r="DSQ17" i="5"/>
  <c r="DSN17" i="5"/>
  <c r="DSL17" i="5"/>
  <c r="DSJ17" i="5"/>
  <c r="DSG17" i="5"/>
  <c r="DSE17" i="5"/>
  <c r="DSC17" i="5"/>
  <c r="DRZ17" i="5"/>
  <c r="DRX17" i="5"/>
  <c r="DRV17" i="5"/>
  <c r="DRS17" i="5"/>
  <c r="DRQ17" i="5"/>
  <c r="DRO17" i="5"/>
  <c r="DRL17" i="5"/>
  <c r="DRJ17" i="5"/>
  <c r="DRH17" i="5"/>
  <c r="DRE17" i="5"/>
  <c r="DRC17" i="5"/>
  <c r="DRA17" i="5"/>
  <c r="DQX17" i="5"/>
  <c r="DQV17" i="5"/>
  <c r="DQT17" i="5"/>
  <c r="DQQ17" i="5"/>
  <c r="DQO17" i="5"/>
  <c r="DQM17" i="5"/>
  <c r="DQJ17" i="5"/>
  <c r="DQH17" i="5"/>
  <c r="DQF17" i="5"/>
  <c r="DQC17" i="5"/>
  <c r="DQA17" i="5"/>
  <c r="DPY17" i="5"/>
  <c r="DPV17" i="5"/>
  <c r="DPT17" i="5"/>
  <c r="DPR17" i="5"/>
  <c r="DPO17" i="5"/>
  <c r="DPM17" i="5"/>
  <c r="DPK17" i="5"/>
  <c r="DPH17" i="5"/>
  <c r="DPF17" i="5"/>
  <c r="DPD17" i="5"/>
  <c r="DPA17" i="5"/>
  <c r="DOY17" i="5"/>
  <c r="DOW17" i="5"/>
  <c r="DOT17" i="5"/>
  <c r="DOR17" i="5"/>
  <c r="DOP17" i="5"/>
  <c r="DOM17" i="5"/>
  <c r="DOK17" i="5"/>
  <c r="DOI17" i="5"/>
  <c r="DOF17" i="5"/>
  <c r="DOD17" i="5"/>
  <c r="DOB17" i="5"/>
  <c r="DNY17" i="5"/>
  <c r="DNW17" i="5"/>
  <c r="DNU17" i="5"/>
  <c r="DNR17" i="5"/>
  <c r="DNP17" i="5"/>
  <c r="DNN17" i="5"/>
  <c r="DNK17" i="5"/>
  <c r="DNI17" i="5"/>
  <c r="DNG17" i="5"/>
  <c r="DND17" i="5"/>
  <c r="DNB17" i="5"/>
  <c r="DMZ17" i="5"/>
  <c r="DMW17" i="5"/>
  <c r="DMU17" i="5"/>
  <c r="DMS17" i="5"/>
  <c r="DMP17" i="5"/>
  <c r="DMN17" i="5"/>
  <c r="DML17" i="5"/>
  <c r="DMI17" i="5"/>
  <c r="DMG17" i="5"/>
  <c r="DME17" i="5"/>
  <c r="DMB17" i="5"/>
  <c r="DLZ17" i="5"/>
  <c r="DLX17" i="5"/>
  <c r="DLU17" i="5"/>
  <c r="DLS17" i="5"/>
  <c r="DLQ17" i="5"/>
  <c r="DLN17" i="5"/>
  <c r="DLL17" i="5"/>
  <c r="DLJ17" i="5"/>
  <c r="DLG17" i="5"/>
  <c r="DLE17" i="5"/>
  <c r="DLC17" i="5"/>
  <c r="DKZ17" i="5"/>
  <c r="DKX17" i="5"/>
  <c r="DKV17" i="5"/>
  <c r="DKS17" i="5"/>
  <c r="DKQ17" i="5"/>
  <c r="DKO17" i="5"/>
  <c r="DKL17" i="5"/>
  <c r="DKJ17" i="5"/>
  <c r="DKH17" i="5"/>
  <c r="DKE17" i="5"/>
  <c r="DKC17" i="5"/>
  <c r="DKA17" i="5"/>
  <c r="DJX17" i="5"/>
  <c r="DJV17" i="5"/>
  <c r="DJT17" i="5"/>
  <c r="DJQ17" i="5"/>
  <c r="DJO17" i="5"/>
  <c r="DJM17" i="5"/>
  <c r="DJJ17" i="5"/>
  <c r="DJH17" i="5"/>
  <c r="DJF17" i="5"/>
  <c r="DJC17" i="5"/>
  <c r="DJA17" i="5"/>
  <c r="DIY17" i="5"/>
  <c r="DIV17" i="5"/>
  <c r="DIT17" i="5"/>
  <c r="DIR17" i="5"/>
  <c r="DIO17" i="5"/>
  <c r="DIM17" i="5"/>
  <c r="DIK17" i="5"/>
  <c r="DIH17" i="5"/>
  <c r="DIF17" i="5"/>
  <c r="DID17" i="5"/>
  <c r="DIA17" i="5"/>
  <c r="DHY17" i="5"/>
  <c r="DHW17" i="5"/>
  <c r="DHT17" i="5"/>
  <c r="DHR17" i="5"/>
  <c r="DHP17" i="5"/>
  <c r="DHM17" i="5"/>
  <c r="DHK17" i="5"/>
  <c r="DHI17" i="5"/>
  <c r="DHF17" i="5"/>
  <c r="DHD17" i="5"/>
  <c r="DHB17" i="5"/>
  <c r="DGY17" i="5"/>
  <c r="DGW17" i="5"/>
  <c r="DGU17" i="5"/>
  <c r="DGR17" i="5"/>
  <c r="DGP17" i="5"/>
  <c r="DGN17" i="5"/>
  <c r="DGK17" i="5"/>
  <c r="DGI17" i="5"/>
  <c r="DGG17" i="5"/>
  <c r="DGD17" i="5"/>
  <c r="DGB17" i="5"/>
  <c r="DFZ17" i="5"/>
  <c r="DFW17" i="5"/>
  <c r="DFU17" i="5"/>
  <c r="DFS17" i="5"/>
  <c r="DFP17" i="5"/>
  <c r="DFN17" i="5"/>
  <c r="DFL17" i="5"/>
  <c r="DFI17" i="5"/>
  <c r="DFG17" i="5"/>
  <c r="DFE17" i="5"/>
  <c r="DFB17" i="5"/>
  <c r="DEZ17" i="5"/>
  <c r="DEX17" i="5"/>
  <c r="DEU17" i="5"/>
  <c r="DES17" i="5"/>
  <c r="DEQ17" i="5"/>
  <c r="DEN17" i="5"/>
  <c r="DEL17" i="5"/>
  <c r="DEJ17" i="5"/>
  <c r="DEG17" i="5"/>
  <c r="DEE17" i="5"/>
  <c r="DEC17" i="5"/>
  <c r="DDZ17" i="5"/>
  <c r="DDX17" i="5"/>
  <c r="DDV17" i="5"/>
  <c r="DDS17" i="5"/>
  <c r="DDQ17" i="5"/>
  <c r="DDO17" i="5"/>
  <c r="DDL17" i="5"/>
  <c r="DDJ17" i="5"/>
  <c r="DDH17" i="5"/>
  <c r="DDE17" i="5"/>
  <c r="DDA17" i="5"/>
  <c r="DCX17" i="5"/>
  <c r="DCV17" i="5"/>
  <c r="DCT17" i="5"/>
  <c r="DCQ17" i="5"/>
  <c r="DCM17" i="5"/>
  <c r="DCJ17" i="5"/>
  <c r="DCH17" i="5"/>
  <c r="DCF17" i="5"/>
  <c r="DCC17" i="5"/>
  <c r="DCA17" i="5"/>
  <c r="DBY17" i="5"/>
  <c r="DBV17" i="5"/>
  <c r="DBT17" i="5"/>
  <c r="DBR17" i="5"/>
  <c r="DBO17" i="5"/>
  <c r="DBK17" i="5"/>
  <c r="DBH17" i="5"/>
  <c r="DBF17" i="5"/>
  <c r="DBD17" i="5"/>
  <c r="DBA17" i="5"/>
  <c r="DAY17" i="5"/>
  <c r="DAW17" i="5"/>
  <c r="DAT17" i="5"/>
  <c r="DAR17" i="5"/>
  <c r="DAP17" i="5"/>
  <c r="DAM17" i="5"/>
  <c r="DAK17" i="5"/>
  <c r="DAI17" i="5"/>
  <c r="DAF17" i="5"/>
  <c r="DAD17" i="5"/>
  <c r="DAB17" i="5"/>
  <c r="CZY17" i="5"/>
  <c r="CZU17" i="5"/>
  <c r="CZR17" i="5"/>
  <c r="CZP17" i="5"/>
  <c r="CZN17" i="5"/>
  <c r="CZK17" i="5"/>
  <c r="CZI17" i="5"/>
  <c r="CZG17" i="5"/>
  <c r="CZD17" i="5"/>
  <c r="CZB17" i="5"/>
  <c r="CYZ17" i="5"/>
  <c r="GYN16" i="5"/>
  <c r="GYJ16" i="5"/>
  <c r="GYG16" i="5"/>
  <c r="GYC16" i="5"/>
  <c r="GXZ16" i="5"/>
  <c r="GXV16" i="5"/>
  <c r="GXS16" i="5"/>
  <c r="GXO16" i="5"/>
  <c r="GXL16" i="5"/>
  <c r="GXJ16" i="5"/>
  <c r="GXH16" i="5"/>
  <c r="GXE16" i="5"/>
  <c r="GXC16" i="5"/>
  <c r="GXA16" i="5"/>
  <c r="GWX16" i="5"/>
  <c r="GWV16" i="5"/>
  <c r="GWT16" i="5"/>
  <c r="GWQ16" i="5"/>
  <c r="GWO16" i="5"/>
  <c r="GWM16" i="5"/>
  <c r="GWJ16" i="5"/>
  <c r="GWH16" i="5"/>
  <c r="GWF16" i="5"/>
  <c r="GWC16" i="5"/>
  <c r="GWA16" i="5"/>
  <c r="GVY16" i="5"/>
  <c r="GVV16" i="5"/>
  <c r="GVT16" i="5"/>
  <c r="GVR16" i="5"/>
  <c r="GVO16" i="5"/>
  <c r="GVM16" i="5"/>
  <c r="GVK16" i="5"/>
  <c r="GVH16" i="5"/>
  <c r="GVF16" i="5"/>
  <c r="GVD16" i="5"/>
  <c r="GVA16" i="5"/>
  <c r="GUY16" i="5"/>
  <c r="GUW16" i="5"/>
  <c r="GUT16" i="5"/>
  <c r="GUR16" i="5"/>
  <c r="GUP16" i="5"/>
  <c r="GUM16" i="5"/>
  <c r="GUK16" i="5"/>
  <c r="GUI16" i="5"/>
  <c r="GUF16" i="5"/>
  <c r="GUD16" i="5"/>
  <c r="GUB16" i="5"/>
  <c r="GTY16" i="5"/>
  <c r="GTW16" i="5"/>
  <c r="GTU16" i="5"/>
  <c r="GTR16" i="5"/>
  <c r="GTP16" i="5"/>
  <c r="GTN16" i="5"/>
  <c r="GTK16" i="5"/>
  <c r="GTI16" i="5"/>
  <c r="GTG16" i="5"/>
  <c r="GTD16" i="5"/>
  <c r="GTB16" i="5"/>
  <c r="GSZ16" i="5"/>
  <c r="GSW16" i="5"/>
  <c r="GSU16" i="5"/>
  <c r="GSS16" i="5"/>
  <c r="GSP16" i="5"/>
  <c r="GSN16" i="5"/>
  <c r="GSL16" i="5"/>
  <c r="GSI16" i="5"/>
  <c r="GSG16" i="5"/>
  <c r="GSE16" i="5"/>
  <c r="GSB16" i="5"/>
  <c r="GRZ16" i="5"/>
  <c r="GRX16" i="5"/>
  <c r="GRU16" i="5"/>
  <c r="GRS16" i="5"/>
  <c r="GRQ16" i="5"/>
  <c r="GRN16" i="5"/>
  <c r="GRL16" i="5"/>
  <c r="GRJ16" i="5"/>
  <c r="GRG16" i="5"/>
  <c r="GRE16" i="5"/>
  <c r="GRC16" i="5"/>
  <c r="GQZ16" i="5"/>
  <c r="GQX16" i="5"/>
  <c r="GQV16" i="5"/>
  <c r="GQS16" i="5"/>
  <c r="GQQ16" i="5"/>
  <c r="GQO16" i="5"/>
  <c r="GQL16" i="5"/>
  <c r="GQJ16" i="5"/>
  <c r="GQH16" i="5"/>
  <c r="GQE16" i="5"/>
  <c r="GQC16" i="5"/>
  <c r="GQA16" i="5"/>
  <c r="GPX16" i="5"/>
  <c r="GPV16" i="5"/>
  <c r="GPT16" i="5"/>
  <c r="GPQ16" i="5"/>
  <c r="GPO16" i="5"/>
  <c r="GPM16" i="5"/>
  <c r="GPJ16" i="5"/>
  <c r="GPH16" i="5"/>
  <c r="GPF16" i="5"/>
  <c r="GPC16" i="5"/>
  <c r="GPA16" i="5"/>
  <c r="GOY16" i="5"/>
  <c r="GOV16" i="5"/>
  <c r="GOT16" i="5"/>
  <c r="GOR16" i="5"/>
  <c r="GOO16" i="5"/>
  <c r="GOM16" i="5"/>
  <c r="GOK16" i="5"/>
  <c r="GOH16" i="5"/>
  <c r="GOF16" i="5"/>
  <c r="GOD16" i="5"/>
  <c r="GOA16" i="5"/>
  <c r="GNY16" i="5"/>
  <c r="GNW16" i="5"/>
  <c r="GNT16" i="5"/>
  <c r="GNR16" i="5"/>
  <c r="GNP16" i="5"/>
  <c r="GNM16" i="5"/>
  <c r="GNK16" i="5"/>
  <c r="GNI16" i="5"/>
  <c r="GNF16" i="5"/>
  <c r="GND16" i="5"/>
  <c r="GNB16" i="5"/>
  <c r="GMY16" i="5"/>
  <c r="GMW16" i="5"/>
  <c r="GMU16" i="5"/>
  <c r="GMR16" i="5"/>
  <c r="GMP16" i="5"/>
  <c r="GMN16" i="5"/>
  <c r="GMK16" i="5"/>
  <c r="GMI16" i="5"/>
  <c r="GMG16" i="5"/>
  <c r="GMD16" i="5"/>
  <c r="GMB16" i="5"/>
  <c r="GLZ16" i="5"/>
  <c r="GLW16" i="5"/>
  <c r="GLU16" i="5"/>
  <c r="GLS16" i="5"/>
  <c r="GLP16" i="5"/>
  <c r="GLN16" i="5"/>
  <c r="GLL16" i="5"/>
  <c r="GLI16" i="5"/>
  <c r="GLG16" i="5"/>
  <c r="GLE16" i="5"/>
  <c r="GLB16" i="5"/>
  <c r="GKZ16" i="5"/>
  <c r="GKX16" i="5"/>
  <c r="GKU16" i="5"/>
  <c r="GKS16" i="5"/>
  <c r="GKQ16" i="5"/>
  <c r="GKN16" i="5"/>
  <c r="GKL16" i="5"/>
  <c r="GKJ16" i="5"/>
  <c r="GKG16" i="5"/>
  <c r="GKE16" i="5"/>
  <c r="GKC16" i="5"/>
  <c r="GJZ16" i="5"/>
  <c r="GJX16" i="5"/>
  <c r="GJV16" i="5"/>
  <c r="GJS16" i="5"/>
  <c r="GJQ16" i="5"/>
  <c r="GJO16" i="5"/>
  <c r="GJL16" i="5"/>
  <c r="GJJ16" i="5"/>
  <c r="GJH16" i="5"/>
  <c r="GJE16" i="5"/>
  <c r="GJC16" i="5"/>
  <c r="GJA16" i="5"/>
  <c r="GIX16" i="5"/>
  <c r="GIV16" i="5"/>
  <c r="GIT16" i="5"/>
  <c r="GIQ16" i="5"/>
  <c r="GIO16" i="5"/>
  <c r="GIM16" i="5"/>
  <c r="GIJ16" i="5"/>
  <c r="GIH16" i="5"/>
  <c r="GIF16" i="5"/>
  <c r="GIC16" i="5"/>
  <c r="GIA16" i="5"/>
  <c r="GHY16" i="5"/>
  <c r="GHV16" i="5"/>
  <c r="GHT16" i="5"/>
  <c r="GHR16" i="5"/>
  <c r="GHO16" i="5"/>
  <c r="GHM16" i="5"/>
  <c r="GHK16" i="5"/>
  <c r="GHH16" i="5"/>
  <c r="GHF16" i="5"/>
  <c r="GHD16" i="5"/>
  <c r="GHA16" i="5"/>
  <c r="GGW16" i="5"/>
  <c r="GGT16" i="5"/>
  <c r="GGR16" i="5"/>
  <c r="GGP16" i="5"/>
  <c r="GGM16" i="5"/>
  <c r="GGK16" i="5"/>
  <c r="GGI16" i="5"/>
  <c r="GGF16" i="5"/>
  <c r="GGD16" i="5"/>
  <c r="GGB16" i="5"/>
  <c r="GFY16" i="5"/>
  <c r="GFW16" i="5"/>
  <c r="GFU16" i="5"/>
  <c r="GFR16" i="5"/>
  <c r="GFP16" i="5"/>
  <c r="GFN16" i="5"/>
  <c r="GFK16" i="5"/>
  <c r="GFI16" i="5"/>
  <c r="GFG16" i="5"/>
  <c r="GFD16" i="5"/>
  <c r="GFB16" i="5"/>
  <c r="GEZ16" i="5"/>
  <c r="GEW16" i="5"/>
  <c r="GEU16" i="5"/>
  <c r="GES16" i="5"/>
  <c r="GEP16" i="5"/>
  <c r="GEN16" i="5"/>
  <c r="GEL16" i="5"/>
  <c r="GEI16" i="5"/>
  <c r="GEG16" i="5"/>
  <c r="GEE16" i="5"/>
  <c r="GEB16" i="5"/>
  <c r="GDZ16" i="5"/>
  <c r="GDX16" i="5"/>
  <c r="GDU16" i="5"/>
  <c r="GDS16" i="5"/>
  <c r="GDQ16" i="5"/>
  <c r="GDN16" i="5"/>
  <c r="GDL16" i="5"/>
  <c r="GDJ16" i="5"/>
  <c r="GDG16" i="5"/>
  <c r="GDE16" i="5"/>
  <c r="GDC16" i="5"/>
  <c r="GCZ16" i="5"/>
  <c r="GCX16" i="5"/>
  <c r="GCV16" i="5"/>
  <c r="GCS16" i="5"/>
  <c r="GCQ16" i="5"/>
  <c r="GCO16" i="5"/>
  <c r="GCL16" i="5"/>
  <c r="GCJ16" i="5"/>
  <c r="GCH16" i="5"/>
  <c r="GCE16" i="5"/>
  <c r="GCC16" i="5"/>
  <c r="GCA16" i="5"/>
  <c r="GBX16" i="5"/>
  <c r="GBV16" i="5"/>
  <c r="GBT16" i="5"/>
  <c r="GBQ16" i="5"/>
  <c r="GBO16" i="5"/>
  <c r="GBM16" i="5"/>
  <c r="GBJ16" i="5"/>
  <c r="GBH16" i="5"/>
  <c r="GBF16" i="5"/>
  <c r="GBC16" i="5"/>
  <c r="GBA16" i="5"/>
  <c r="GAY16" i="5"/>
  <c r="GAV16" i="5"/>
  <c r="GAT16" i="5"/>
  <c r="GAR16" i="5"/>
  <c r="GAO16" i="5"/>
  <c r="GAM16" i="5"/>
  <c r="GAK16" i="5"/>
  <c r="GAH16" i="5"/>
  <c r="GAF16" i="5"/>
  <c r="GAD16" i="5"/>
  <c r="GAA16" i="5"/>
  <c r="FZY16" i="5"/>
  <c r="FZW16" i="5"/>
  <c r="FZT16" i="5"/>
  <c r="FZR16" i="5"/>
  <c r="FZP16" i="5"/>
  <c r="FZM16" i="5"/>
  <c r="FZK16" i="5"/>
  <c r="FZI16" i="5"/>
  <c r="FZF16" i="5"/>
  <c r="FZD16" i="5"/>
  <c r="FZB16" i="5"/>
  <c r="FYY16" i="5"/>
  <c r="FYW16" i="5"/>
  <c r="FYU16" i="5"/>
  <c r="FYR16" i="5"/>
  <c r="FYP16" i="5"/>
  <c r="FYN16" i="5"/>
  <c r="FYK16" i="5"/>
  <c r="FYI16" i="5"/>
  <c r="FYG16" i="5"/>
  <c r="FYD16" i="5"/>
  <c r="FYB16" i="5"/>
  <c r="FXZ16" i="5"/>
  <c r="FXW16" i="5"/>
  <c r="FXU16" i="5"/>
  <c r="FXS16" i="5"/>
  <c r="FXP16" i="5"/>
  <c r="FXN16" i="5"/>
  <c r="FXL16" i="5"/>
  <c r="FXI16" i="5"/>
  <c r="FXG16" i="5"/>
  <c r="FXE16" i="5"/>
  <c r="FXB16" i="5"/>
  <c r="FWZ16" i="5"/>
  <c r="FWX16" i="5"/>
  <c r="FWU16" i="5"/>
  <c r="FWS16" i="5"/>
  <c r="FWQ16" i="5"/>
  <c r="FWN16" i="5"/>
  <c r="FWL16" i="5"/>
  <c r="FWJ16" i="5"/>
  <c r="FWG16" i="5"/>
  <c r="FWE16" i="5"/>
  <c r="FWC16" i="5"/>
  <c r="FVZ16" i="5"/>
  <c r="FVX16" i="5"/>
  <c r="FVV16" i="5"/>
  <c r="FVS16" i="5"/>
  <c r="FVQ16" i="5"/>
  <c r="FVO16" i="5"/>
  <c r="FVL16" i="5"/>
  <c r="FVJ16" i="5"/>
  <c r="FVH16" i="5"/>
  <c r="FVE16" i="5"/>
  <c r="FVC16" i="5"/>
  <c r="FVA16" i="5"/>
  <c r="FUX16" i="5"/>
  <c r="FUV16" i="5"/>
  <c r="FUT16" i="5"/>
  <c r="FUQ16" i="5"/>
  <c r="FUO16" i="5"/>
  <c r="FUM16" i="5"/>
  <c r="FUJ16" i="5"/>
  <c r="FUH16" i="5"/>
  <c r="FUF16" i="5"/>
  <c r="FUC16" i="5"/>
  <c r="FUA16" i="5"/>
  <c r="FTY16" i="5"/>
  <c r="FTV16" i="5"/>
  <c r="FTT16" i="5"/>
  <c r="FTR16" i="5"/>
  <c r="FTO16" i="5"/>
  <c r="FTM16" i="5"/>
  <c r="FTK16" i="5"/>
  <c r="FTH16" i="5"/>
  <c r="FTF16" i="5"/>
  <c r="FTD16" i="5"/>
  <c r="FTA16" i="5"/>
  <c r="FSY16" i="5"/>
  <c r="FSW16" i="5"/>
  <c r="FST16" i="5"/>
  <c r="FSR16" i="5"/>
  <c r="FSP16" i="5"/>
  <c r="FSM16" i="5"/>
  <c r="FSK16" i="5"/>
  <c r="FSI16" i="5"/>
  <c r="FSF16" i="5"/>
  <c r="FSD16" i="5"/>
  <c r="FSB16" i="5"/>
  <c r="FRY16" i="5"/>
  <c r="FRW16" i="5"/>
  <c r="FRU16" i="5"/>
  <c r="FRR16" i="5"/>
  <c r="FRP16" i="5"/>
  <c r="FRN16" i="5"/>
  <c r="FRK16" i="5"/>
  <c r="FRI16" i="5"/>
  <c r="FRG16" i="5"/>
  <c r="FRD16" i="5"/>
  <c r="FRB16" i="5"/>
  <c r="FQZ16" i="5"/>
  <c r="FQW16" i="5"/>
  <c r="FQU16" i="5"/>
  <c r="FQS16" i="5"/>
  <c r="FQP16" i="5"/>
  <c r="FQN16" i="5"/>
  <c r="FQL16" i="5"/>
  <c r="FQI16" i="5"/>
  <c r="FQG16" i="5"/>
  <c r="FQE16" i="5"/>
  <c r="FQB16" i="5"/>
  <c r="FPZ16" i="5"/>
  <c r="FPX16" i="5"/>
  <c r="FPU16" i="5"/>
  <c r="FPS16" i="5"/>
  <c r="FPQ16" i="5"/>
  <c r="FPN16" i="5"/>
  <c r="FPL16" i="5"/>
  <c r="FPJ16" i="5"/>
  <c r="FPG16" i="5"/>
  <c r="FPE16" i="5"/>
  <c r="FPC16" i="5"/>
  <c r="FOZ16" i="5"/>
  <c r="FOX16" i="5"/>
  <c r="FOV16" i="5"/>
  <c r="FOS16" i="5"/>
  <c r="FOQ16" i="5"/>
  <c r="FOO16" i="5"/>
  <c r="FOL16" i="5"/>
  <c r="FOJ16" i="5"/>
  <c r="FOH16" i="5"/>
  <c r="FOE16" i="5"/>
  <c r="FOC16" i="5"/>
  <c r="FOA16" i="5"/>
  <c r="FNX16" i="5"/>
  <c r="FNV16" i="5"/>
  <c r="FNT16" i="5"/>
  <c r="FNQ16" i="5"/>
  <c r="FNO16" i="5"/>
  <c r="FNM16" i="5"/>
  <c r="FNJ16" i="5"/>
  <c r="FNH16" i="5"/>
  <c r="FNF16" i="5"/>
  <c r="FNC16" i="5"/>
  <c r="FNA16" i="5"/>
  <c r="FMY16" i="5"/>
  <c r="FMV16" i="5"/>
  <c r="FMT16" i="5"/>
  <c r="FMR16" i="5"/>
  <c r="FMO16" i="5"/>
  <c r="FMM16" i="5"/>
  <c r="FMK16" i="5"/>
  <c r="FMH16" i="5"/>
  <c r="FMF16" i="5"/>
  <c r="FMD16" i="5"/>
  <c r="FMA16" i="5"/>
  <c r="FLY16" i="5"/>
  <c r="FLW16" i="5"/>
  <c r="FLT16" i="5"/>
  <c r="FLR16" i="5"/>
  <c r="FLP16" i="5"/>
  <c r="FLM16" i="5"/>
  <c r="FLK16" i="5"/>
  <c r="FLI16" i="5"/>
  <c r="FLF16" i="5"/>
  <c r="FLD16" i="5"/>
  <c r="FLB16" i="5"/>
  <c r="FKY16" i="5"/>
  <c r="FKW16" i="5"/>
  <c r="FKU16" i="5"/>
  <c r="FKR16" i="5"/>
  <c r="FKP16" i="5"/>
  <c r="FKN16" i="5"/>
  <c r="FKK16" i="5"/>
  <c r="FKI16" i="5"/>
  <c r="FKG16" i="5"/>
  <c r="FKD16" i="5"/>
  <c r="FKB16" i="5"/>
  <c r="FJZ16" i="5"/>
  <c r="FJW16" i="5"/>
  <c r="FJU16" i="5"/>
  <c r="FJS16" i="5"/>
  <c r="FJP16" i="5"/>
  <c r="FJN16" i="5"/>
  <c r="FJL16" i="5"/>
  <c r="FJI16" i="5"/>
  <c r="FJG16" i="5"/>
  <c r="FJE16" i="5"/>
  <c r="FJB16" i="5"/>
  <c r="FIZ16" i="5"/>
  <c r="FIX16" i="5"/>
  <c r="FIU16" i="5"/>
  <c r="FIS16" i="5"/>
  <c r="FIQ16" i="5"/>
  <c r="FIN16" i="5"/>
  <c r="FIL16" i="5"/>
  <c r="FIJ16" i="5"/>
  <c r="FIG16" i="5"/>
  <c r="FIE16" i="5"/>
  <c r="FIC16" i="5"/>
  <c r="FHZ16" i="5"/>
  <c r="FHX16" i="5"/>
  <c r="FHV16" i="5"/>
  <c r="FHS16" i="5"/>
  <c r="FHQ16" i="5"/>
  <c r="FHO16" i="5"/>
  <c r="FHL16" i="5"/>
  <c r="FHJ16" i="5"/>
  <c r="FHH16" i="5"/>
  <c r="FHE16" i="5"/>
  <c r="FHC16" i="5"/>
  <c r="FHA16" i="5"/>
  <c r="FGX16" i="5"/>
  <c r="FGV16" i="5"/>
  <c r="FGT16" i="5"/>
  <c r="FGQ16" i="5"/>
  <c r="FGO16" i="5"/>
  <c r="FGM16" i="5"/>
  <c r="FGJ16" i="5"/>
  <c r="FGH16" i="5"/>
  <c r="FGF16" i="5"/>
  <c r="FGC16" i="5"/>
  <c r="FGA16" i="5"/>
  <c r="FFY16" i="5"/>
  <c r="FFV16" i="5"/>
  <c r="FFT16" i="5"/>
  <c r="FFR16" i="5"/>
  <c r="FFO16" i="5"/>
  <c r="FFM16" i="5"/>
  <c r="FFK16" i="5"/>
  <c r="FFH16" i="5"/>
  <c r="FFF16" i="5"/>
  <c r="FFD16" i="5"/>
  <c r="FFA16" i="5"/>
  <c r="FEY16" i="5"/>
  <c r="FEW16" i="5"/>
  <c r="FET16" i="5"/>
  <c r="FER16" i="5"/>
  <c r="FEP16" i="5"/>
  <c r="FEM16" i="5"/>
  <c r="FEK16" i="5"/>
  <c r="FEI16" i="5"/>
  <c r="FEF16" i="5"/>
  <c r="FED16" i="5"/>
  <c r="FEB16" i="5"/>
  <c r="FDY16" i="5"/>
  <c r="FDW16" i="5"/>
  <c r="FDU16" i="5"/>
  <c r="FDR16" i="5"/>
  <c r="FDP16" i="5"/>
  <c r="FDN16" i="5"/>
  <c r="FDK16" i="5"/>
  <c r="FDI16" i="5"/>
  <c r="FDG16" i="5"/>
  <c r="FDD16" i="5"/>
  <c r="FDB16" i="5"/>
  <c r="FCZ16" i="5"/>
  <c r="FCW16" i="5"/>
  <c r="FCU16" i="5"/>
  <c r="FCS16" i="5"/>
  <c r="FCP16" i="5"/>
  <c r="FCN16" i="5"/>
  <c r="FCL16" i="5"/>
  <c r="FCI16" i="5"/>
  <c r="FCG16" i="5"/>
  <c r="FCE16" i="5"/>
  <c r="FCB16" i="5"/>
  <c r="FBZ16" i="5"/>
  <c r="FBX16" i="5"/>
  <c r="FBU16" i="5"/>
  <c r="FBS16" i="5"/>
  <c r="FBQ16" i="5"/>
  <c r="FBN16" i="5"/>
  <c r="FBL16" i="5"/>
  <c r="FBJ16" i="5"/>
  <c r="FBG16" i="5"/>
  <c r="FBE16" i="5"/>
  <c r="FBC16" i="5"/>
  <c r="FAZ16" i="5"/>
  <c r="FAX16" i="5"/>
  <c r="FAV16" i="5"/>
  <c r="FAS16" i="5"/>
  <c r="FAQ16" i="5"/>
  <c r="FAO16" i="5"/>
  <c r="FAL16" i="5"/>
  <c r="FAJ16" i="5"/>
  <c r="FAH16" i="5"/>
  <c r="FAE16" i="5"/>
  <c r="FAC16" i="5"/>
  <c r="FAA16" i="5"/>
  <c r="EZX16" i="5"/>
  <c r="EZV16" i="5"/>
  <c r="EZT16" i="5"/>
  <c r="EZQ16" i="5"/>
  <c r="EZO16" i="5"/>
  <c r="EZM16" i="5"/>
  <c r="EZJ16" i="5"/>
  <c r="EZH16" i="5"/>
  <c r="EZF16" i="5"/>
  <c r="EZC16" i="5"/>
  <c r="EZA16" i="5"/>
  <c r="EYY16" i="5"/>
  <c r="EYV16" i="5"/>
  <c r="EYT16" i="5"/>
  <c r="EYR16" i="5"/>
  <c r="EYO16" i="5"/>
  <c r="EYM16" i="5"/>
  <c r="EYK16" i="5"/>
  <c r="EYH16" i="5"/>
  <c r="EYF16" i="5"/>
  <c r="EYD16" i="5"/>
  <c r="EYA16" i="5"/>
  <c r="EXY16" i="5"/>
  <c r="EXW16" i="5"/>
  <c r="EXT16" i="5"/>
  <c r="EXR16" i="5"/>
  <c r="EXP16" i="5"/>
  <c r="EXM16" i="5"/>
  <c r="EXK16" i="5"/>
  <c r="EXI16" i="5"/>
  <c r="EXF16" i="5"/>
  <c r="EXD16" i="5"/>
  <c r="EXB16" i="5"/>
  <c r="EWY16" i="5"/>
  <c r="EWW16" i="5"/>
  <c r="EWU16" i="5"/>
  <c r="EWR16" i="5"/>
  <c r="EWP16" i="5"/>
  <c r="EWN16" i="5"/>
  <c r="EWK16" i="5"/>
  <c r="EWI16" i="5"/>
  <c r="EWG16" i="5"/>
  <c r="EWD16" i="5"/>
  <c r="EWB16" i="5"/>
  <c r="EVZ16" i="5"/>
  <c r="EVW16" i="5"/>
  <c r="EVU16" i="5"/>
  <c r="EVS16" i="5"/>
  <c r="EVP16" i="5"/>
  <c r="EVN16" i="5"/>
  <c r="EVL16" i="5"/>
  <c r="EVI16" i="5"/>
  <c r="EVG16" i="5"/>
  <c r="EVE16" i="5"/>
  <c r="EVB16" i="5"/>
  <c r="EUZ16" i="5"/>
  <c r="EUX16" i="5"/>
  <c r="EUU16" i="5"/>
  <c r="EUS16" i="5"/>
  <c r="EUQ16" i="5"/>
  <c r="EUN16" i="5"/>
  <c r="EUL16" i="5"/>
  <c r="EUJ16" i="5"/>
  <c r="EUG16" i="5"/>
  <c r="EUE16" i="5"/>
  <c r="EUC16" i="5"/>
  <c r="ETZ16" i="5"/>
  <c r="ETX16" i="5"/>
  <c r="ETV16" i="5"/>
  <c r="ETS16" i="5"/>
  <c r="ETQ16" i="5"/>
  <c r="ETO16" i="5"/>
  <c r="ETL16" i="5"/>
  <c r="ETJ16" i="5"/>
  <c r="ETH16" i="5"/>
  <c r="ETE16" i="5"/>
  <c r="ETC16" i="5"/>
  <c r="ETA16" i="5"/>
  <c r="ESX16" i="5"/>
  <c r="ESV16" i="5"/>
  <c r="EST16" i="5"/>
  <c r="ESQ16" i="5"/>
  <c r="ESO16" i="5"/>
  <c r="ESM16" i="5"/>
  <c r="ESJ16" i="5"/>
  <c r="ESH16" i="5"/>
  <c r="ESF16" i="5"/>
  <c r="ESC16" i="5"/>
  <c r="ESA16" i="5"/>
  <c r="ERY16" i="5"/>
  <c r="ERV16" i="5"/>
  <c r="ERT16" i="5"/>
  <c r="ERR16" i="5"/>
  <c r="ERO16" i="5"/>
  <c r="ERM16" i="5"/>
  <c r="ERK16" i="5"/>
  <c r="ERH16" i="5"/>
  <c r="ERF16" i="5"/>
  <c r="ERD16" i="5"/>
  <c r="ERA16" i="5"/>
  <c r="EQY16" i="5"/>
  <c r="EQW16" i="5"/>
  <c r="EQT16" i="5"/>
  <c r="EQR16" i="5"/>
  <c r="EQP16" i="5"/>
  <c r="EQM16" i="5"/>
  <c r="EQK16" i="5"/>
  <c r="EQI16" i="5"/>
  <c r="EQF16" i="5"/>
  <c r="EQD16" i="5"/>
  <c r="EQB16" i="5"/>
  <c r="EPY16" i="5"/>
  <c r="EPW16" i="5"/>
  <c r="EPU16" i="5"/>
  <c r="EPR16" i="5"/>
  <c r="EPP16" i="5"/>
  <c r="EPN16" i="5"/>
  <c r="EPK16" i="5"/>
  <c r="EPI16" i="5"/>
  <c r="EPG16" i="5"/>
  <c r="EPD16" i="5"/>
  <c r="EPB16" i="5"/>
  <c r="EOZ16" i="5"/>
  <c r="EOW16" i="5"/>
  <c r="EOU16" i="5"/>
  <c r="EOS16" i="5"/>
  <c r="EOP16" i="5"/>
  <c r="EON16" i="5"/>
  <c r="EOL16" i="5"/>
  <c r="EOI16" i="5"/>
  <c r="EOG16" i="5"/>
  <c r="EOE16" i="5"/>
  <c r="EOB16" i="5"/>
  <c r="ENZ16" i="5"/>
  <c r="ENX16" i="5"/>
  <c r="ENU16" i="5"/>
  <c r="ENS16" i="5"/>
  <c r="ENQ16" i="5"/>
  <c r="ENN16" i="5"/>
  <c r="ENL16" i="5"/>
  <c r="ENJ16" i="5"/>
  <c r="ENG16" i="5"/>
  <c r="ENE16" i="5"/>
  <c r="ENC16" i="5"/>
  <c r="EMZ16" i="5"/>
  <c r="EMX16" i="5"/>
  <c r="EMV16" i="5"/>
  <c r="EMS16" i="5"/>
  <c r="EMQ16" i="5"/>
  <c r="EMO16" i="5"/>
  <c r="EML16" i="5"/>
  <c r="EMJ16" i="5"/>
  <c r="EMH16" i="5"/>
  <c r="EME16" i="5"/>
  <c r="EMC16" i="5"/>
  <c r="EMA16" i="5"/>
  <c r="ELX16" i="5"/>
  <c r="ELV16" i="5"/>
  <c r="ELT16" i="5"/>
  <c r="ELQ16" i="5"/>
  <c r="ELO16" i="5"/>
  <c r="ELM16" i="5"/>
  <c r="ELJ16" i="5"/>
  <c r="ELH16" i="5"/>
  <c r="ELF16" i="5"/>
  <c r="ELC16" i="5"/>
  <c r="ELA16" i="5"/>
  <c r="EKY16" i="5"/>
  <c r="EKV16" i="5"/>
  <c r="EKT16" i="5"/>
  <c r="EKR16" i="5"/>
  <c r="EKO16" i="5"/>
  <c r="EKM16" i="5"/>
  <c r="EKK16" i="5"/>
  <c r="EKH16" i="5"/>
  <c r="EKF16" i="5"/>
  <c r="EKD16" i="5"/>
  <c r="EKA16" i="5"/>
  <c r="EJY16" i="5"/>
  <c r="EJW16" i="5"/>
  <c r="EJT16" i="5"/>
  <c r="EJR16" i="5"/>
  <c r="EJP16" i="5"/>
  <c r="EJM16" i="5"/>
  <c r="EJK16" i="5"/>
  <c r="EJI16" i="5"/>
  <c r="EJF16" i="5"/>
  <c r="EJD16" i="5"/>
  <c r="EJB16" i="5"/>
  <c r="EIY16" i="5"/>
  <c r="EIW16" i="5"/>
  <c r="EIU16" i="5"/>
  <c r="EIR16" i="5"/>
  <c r="EIP16" i="5"/>
  <c r="EIN16" i="5"/>
  <c r="EIK16" i="5"/>
  <c r="EII16" i="5"/>
  <c r="EIG16" i="5"/>
  <c r="EID16" i="5"/>
  <c r="EIB16" i="5"/>
  <c r="EHZ16" i="5"/>
  <c r="EHW16" i="5"/>
  <c r="EHU16" i="5"/>
  <c r="EHS16" i="5"/>
  <c r="EHP16" i="5"/>
  <c r="EHN16" i="5"/>
  <c r="EHL16" i="5"/>
  <c r="EHI16" i="5"/>
  <c r="EHG16" i="5"/>
  <c r="EHE16" i="5"/>
  <c r="EHB16" i="5"/>
  <c r="EGZ16" i="5"/>
  <c r="EGX16" i="5"/>
  <c r="EGU16" i="5"/>
  <c r="EGS16" i="5"/>
  <c r="EGQ16" i="5"/>
  <c r="EGN16" i="5"/>
  <c r="EGL16" i="5"/>
  <c r="EGJ16" i="5"/>
  <c r="EGG16" i="5"/>
  <c r="EGE16" i="5"/>
  <c r="EGC16" i="5"/>
  <c r="EFZ16" i="5"/>
  <c r="EFX16" i="5"/>
  <c r="EFV16" i="5"/>
  <c r="EFS16" i="5"/>
  <c r="EFQ16" i="5"/>
  <c r="EFO16" i="5"/>
  <c r="EFL16" i="5"/>
  <c r="EFJ16" i="5"/>
  <c r="EFH16" i="5"/>
  <c r="EFE16" i="5"/>
  <c r="EFC16" i="5"/>
  <c r="EFA16" i="5"/>
  <c r="EEX16" i="5"/>
  <c r="EEV16" i="5"/>
  <c r="EET16" i="5"/>
  <c r="EEQ16" i="5"/>
  <c r="EEO16" i="5"/>
  <c r="EEM16" i="5"/>
  <c r="EEJ16" i="5"/>
  <c r="EEH16" i="5"/>
  <c r="EEF16" i="5"/>
  <c r="EEC16" i="5"/>
  <c r="EEA16" i="5"/>
  <c r="EDY16" i="5"/>
  <c r="EDV16" i="5"/>
  <c r="EDT16" i="5"/>
  <c r="EDR16" i="5"/>
  <c r="EDO16" i="5"/>
  <c r="EDM16" i="5"/>
  <c r="EDK16" i="5"/>
  <c r="EDH16" i="5"/>
  <c r="EDF16" i="5"/>
  <c r="EDD16" i="5"/>
  <c r="EDA16" i="5"/>
  <c r="ECY16" i="5"/>
  <c r="ECW16" i="5"/>
  <c r="ECT16" i="5"/>
  <c r="ECR16" i="5"/>
  <c r="ECP16" i="5"/>
  <c r="ECM16" i="5"/>
  <c r="ECK16" i="5"/>
  <c r="ECI16" i="5"/>
  <c r="ECF16" i="5"/>
  <c r="ECD16" i="5"/>
  <c r="ECB16" i="5"/>
  <c r="EBY16" i="5"/>
  <c r="EBW16" i="5"/>
  <c r="EBU16" i="5"/>
  <c r="EBR16" i="5"/>
  <c r="EBP16" i="5"/>
  <c r="EBN16" i="5"/>
  <c r="EBK16" i="5"/>
  <c r="EBI16" i="5"/>
  <c r="EBG16" i="5"/>
  <c r="EBD16" i="5"/>
  <c r="EBB16" i="5"/>
  <c r="EAZ16" i="5"/>
  <c r="EAW16" i="5"/>
  <c r="EAU16" i="5"/>
  <c r="EAS16" i="5"/>
  <c r="EAP16" i="5"/>
  <c r="EAN16" i="5"/>
  <c r="EAL16" i="5"/>
  <c r="EAI16" i="5"/>
  <c r="EAG16" i="5"/>
  <c r="EAE16" i="5"/>
  <c r="EAB16" i="5"/>
  <c r="DZZ16" i="5"/>
  <c r="DZX16" i="5"/>
  <c r="DZU16" i="5"/>
  <c r="DZS16" i="5"/>
  <c r="DZQ16" i="5"/>
  <c r="DZN16" i="5"/>
  <c r="DZL16" i="5"/>
  <c r="DZJ16" i="5"/>
  <c r="DZG16" i="5"/>
  <c r="DZE16" i="5"/>
  <c r="DZC16" i="5"/>
  <c r="DYZ16" i="5"/>
  <c r="DYX16" i="5"/>
  <c r="DYV16" i="5"/>
  <c r="DYS16" i="5"/>
  <c r="DYQ16" i="5"/>
  <c r="DYO16" i="5"/>
  <c r="DYL16" i="5"/>
  <c r="DYJ16" i="5"/>
  <c r="DYH16" i="5"/>
  <c r="DYE16" i="5"/>
  <c r="DYC16" i="5"/>
  <c r="DYA16" i="5"/>
  <c r="DXX16" i="5"/>
  <c r="DXV16" i="5"/>
  <c r="DXT16" i="5"/>
  <c r="DXQ16" i="5"/>
  <c r="DXO16" i="5"/>
  <c r="DXM16" i="5"/>
  <c r="DXJ16" i="5"/>
  <c r="DXH16" i="5"/>
  <c r="DXF16" i="5"/>
  <c r="DXC16" i="5"/>
  <c r="DXA16" i="5"/>
  <c r="DWY16" i="5"/>
  <c r="DWV16" i="5"/>
  <c r="DWT16" i="5"/>
  <c r="DWR16" i="5"/>
  <c r="DWO16" i="5"/>
  <c r="DWM16" i="5"/>
  <c r="DWK16" i="5"/>
  <c r="DWH16" i="5"/>
  <c r="DWF16" i="5"/>
  <c r="DWD16" i="5"/>
  <c r="DWA16" i="5"/>
  <c r="DVY16" i="5"/>
  <c r="DVW16" i="5"/>
  <c r="DVT16" i="5"/>
  <c r="DVR16" i="5"/>
  <c r="DVP16" i="5"/>
  <c r="DVM16" i="5"/>
  <c r="DVK16" i="5"/>
  <c r="DVI16" i="5"/>
  <c r="DVF16" i="5"/>
  <c r="DVD16" i="5"/>
  <c r="DVB16" i="5"/>
  <c r="DUY16" i="5"/>
  <c r="DUW16" i="5"/>
  <c r="DUU16" i="5"/>
  <c r="DUR16" i="5"/>
  <c r="DUP16" i="5"/>
  <c r="DUN16" i="5"/>
  <c r="DUK16" i="5"/>
  <c r="DUI16" i="5"/>
  <c r="DUG16" i="5"/>
  <c r="DUD16" i="5"/>
  <c r="DUB16" i="5"/>
  <c r="DTZ16" i="5"/>
  <c r="DTW16" i="5"/>
  <c r="DTU16" i="5"/>
  <c r="DTS16" i="5"/>
  <c r="DTP16" i="5"/>
  <c r="DTN16" i="5"/>
  <c r="DTL16" i="5"/>
  <c r="DTI16" i="5"/>
  <c r="DTG16" i="5"/>
  <c r="DTE16" i="5"/>
  <c r="DTB16" i="5"/>
  <c r="DSZ16" i="5"/>
  <c r="DSX16" i="5"/>
  <c r="DSU16" i="5"/>
  <c r="DSS16" i="5"/>
  <c r="DSQ16" i="5"/>
  <c r="DSN16" i="5"/>
  <c r="DSL16" i="5"/>
  <c r="DSJ16" i="5"/>
  <c r="DSG16" i="5"/>
  <c r="DSE16" i="5"/>
  <c r="DSC16" i="5"/>
  <c r="DRZ16" i="5"/>
  <c r="DRX16" i="5"/>
  <c r="DRV16" i="5"/>
  <c r="DRS16" i="5"/>
  <c r="DRQ16" i="5"/>
  <c r="DRO16" i="5"/>
  <c r="DRL16" i="5"/>
  <c r="DRJ16" i="5"/>
  <c r="DRH16" i="5"/>
  <c r="DRE16" i="5"/>
  <c r="DRC16" i="5"/>
  <c r="DRA16" i="5"/>
  <c r="DQX16" i="5"/>
  <c r="DQV16" i="5"/>
  <c r="DQT16" i="5"/>
  <c r="DQQ16" i="5"/>
  <c r="DQO16" i="5"/>
  <c r="DQM16" i="5"/>
  <c r="DQJ16" i="5"/>
  <c r="DQH16" i="5"/>
  <c r="DQF16" i="5"/>
  <c r="DQC16" i="5"/>
  <c r="DQA16" i="5"/>
  <c r="DPY16" i="5"/>
  <c r="DPV16" i="5"/>
  <c r="DPT16" i="5"/>
  <c r="DPR16" i="5"/>
  <c r="DPO16" i="5"/>
  <c r="DPM16" i="5"/>
  <c r="DPK16" i="5"/>
  <c r="DPH16" i="5"/>
  <c r="DPF16" i="5"/>
  <c r="DPD16" i="5"/>
  <c r="DPA16" i="5"/>
  <c r="DOY16" i="5"/>
  <c r="DOW16" i="5"/>
  <c r="DOT16" i="5"/>
  <c r="DOR16" i="5"/>
  <c r="DOP16" i="5"/>
  <c r="DOM16" i="5"/>
  <c r="DOK16" i="5"/>
  <c r="DOI16" i="5"/>
  <c r="DOF16" i="5"/>
  <c r="DOD16" i="5"/>
  <c r="DOB16" i="5"/>
  <c r="DNY16" i="5"/>
  <c r="DNW16" i="5"/>
  <c r="DNU16" i="5"/>
  <c r="DNR16" i="5"/>
  <c r="DNP16" i="5"/>
  <c r="DNN16" i="5"/>
  <c r="DNK16" i="5"/>
  <c r="DNI16" i="5"/>
  <c r="DNG16" i="5"/>
  <c r="DND16" i="5"/>
  <c r="DNB16" i="5"/>
  <c r="DMZ16" i="5"/>
  <c r="DMW16" i="5"/>
  <c r="DMU16" i="5"/>
  <c r="DMS16" i="5"/>
  <c r="DMP16" i="5"/>
  <c r="DMN16" i="5"/>
  <c r="DML16" i="5"/>
  <c r="DMI16" i="5"/>
  <c r="DMG16" i="5"/>
  <c r="DME16" i="5"/>
  <c r="DMB16" i="5"/>
  <c r="DLZ16" i="5"/>
  <c r="DLX16" i="5"/>
  <c r="DLU16" i="5"/>
  <c r="DLS16" i="5"/>
  <c r="DLQ16" i="5"/>
  <c r="DLN16" i="5"/>
  <c r="DLL16" i="5"/>
  <c r="DLJ16" i="5"/>
  <c r="DLG16" i="5"/>
  <c r="DLE16" i="5"/>
  <c r="DLC16" i="5"/>
  <c r="DKZ16" i="5"/>
  <c r="DKX16" i="5"/>
  <c r="DKV16" i="5"/>
  <c r="DKS16" i="5"/>
  <c r="DKQ16" i="5"/>
  <c r="DKO16" i="5"/>
  <c r="DKL16" i="5"/>
  <c r="DKJ16" i="5"/>
  <c r="DKH16" i="5"/>
  <c r="DKE16" i="5"/>
  <c r="DKC16" i="5"/>
  <c r="DKA16" i="5"/>
  <c r="DJX16" i="5"/>
  <c r="DJV16" i="5"/>
  <c r="DJT16" i="5"/>
  <c r="DJQ16" i="5"/>
  <c r="DJO16" i="5"/>
  <c r="DJM16" i="5"/>
  <c r="DJJ16" i="5"/>
  <c r="DJH16" i="5"/>
  <c r="DJF16" i="5"/>
  <c r="DJC16" i="5"/>
  <c r="DJA16" i="5"/>
  <c r="DIY16" i="5"/>
  <c r="DIV16" i="5"/>
  <c r="DIT16" i="5"/>
  <c r="DIR16" i="5"/>
  <c r="DIO16" i="5"/>
  <c r="DIM16" i="5"/>
  <c r="DIK16" i="5"/>
  <c r="DIH16" i="5"/>
  <c r="DIF16" i="5"/>
  <c r="DID16" i="5"/>
  <c r="DIA16" i="5"/>
  <c r="DHY16" i="5"/>
  <c r="DHW16" i="5"/>
  <c r="DHT16" i="5"/>
  <c r="DHR16" i="5"/>
  <c r="DHP16" i="5"/>
  <c r="DHM16" i="5"/>
  <c r="DHK16" i="5"/>
  <c r="DHI16" i="5"/>
  <c r="DHF16" i="5"/>
  <c r="DHD16" i="5"/>
  <c r="DHB16" i="5"/>
  <c r="DGY16" i="5"/>
  <c r="DGW16" i="5"/>
  <c r="DGU16" i="5"/>
  <c r="DGR16" i="5"/>
  <c r="DGP16" i="5"/>
  <c r="DGN16" i="5"/>
  <c r="DGK16" i="5"/>
  <c r="DGI16" i="5"/>
  <c r="DGG16" i="5"/>
  <c r="DGD16" i="5"/>
  <c r="DGB16" i="5"/>
  <c r="DFZ16" i="5"/>
  <c r="DFW16" i="5"/>
  <c r="DFU16" i="5"/>
  <c r="DFS16" i="5"/>
  <c r="DFP16" i="5"/>
  <c r="DFN16" i="5"/>
  <c r="DFL16" i="5"/>
  <c r="DFI16" i="5"/>
  <c r="DFG16" i="5"/>
  <c r="DFE16" i="5"/>
  <c r="DFB16" i="5"/>
  <c r="DEZ16" i="5"/>
  <c r="DEX16" i="5"/>
  <c r="DEU16" i="5"/>
  <c r="DES16" i="5"/>
  <c r="DEQ16" i="5"/>
  <c r="DEN16" i="5"/>
  <c r="DEL16" i="5"/>
  <c r="DEJ16" i="5"/>
  <c r="DEG16" i="5"/>
  <c r="DEE16" i="5"/>
  <c r="DEC16" i="5"/>
  <c r="DDZ16" i="5"/>
  <c r="DDX16" i="5"/>
  <c r="DDV16" i="5"/>
  <c r="DDS16" i="5"/>
  <c r="DDQ16" i="5"/>
  <c r="DDO16" i="5"/>
  <c r="DDL16" i="5"/>
  <c r="DDJ16" i="5"/>
  <c r="DDH16" i="5"/>
  <c r="DDE16" i="5"/>
  <c r="DDC16" i="5"/>
  <c r="DDA16" i="5"/>
  <c r="DCX16" i="5"/>
  <c r="DCV16" i="5"/>
  <c r="DCT16" i="5"/>
  <c r="DCQ16" i="5"/>
  <c r="DCO16" i="5"/>
  <c r="DCM16" i="5"/>
  <c r="DCJ16" i="5"/>
  <c r="DCH16" i="5"/>
  <c r="DCF16" i="5"/>
  <c r="DCC16" i="5"/>
  <c r="DCA16" i="5"/>
  <c r="DBY16" i="5"/>
  <c r="DBV16" i="5"/>
  <c r="DBT16" i="5"/>
  <c r="DBR16" i="5"/>
  <c r="DBO16" i="5"/>
  <c r="DBM16" i="5"/>
  <c r="DBK16" i="5"/>
  <c r="DBH16" i="5"/>
  <c r="DBF16" i="5"/>
  <c r="DBD16" i="5"/>
  <c r="DBA16" i="5"/>
  <c r="DAY16" i="5"/>
  <c r="DAW16" i="5"/>
  <c r="DAT16" i="5"/>
  <c r="DAR16" i="5"/>
  <c r="DAP16" i="5"/>
  <c r="DAM16" i="5"/>
  <c r="DAK16" i="5"/>
  <c r="DAI16" i="5"/>
  <c r="DAF16" i="5"/>
  <c r="DAD16" i="5"/>
  <c r="DAB16" i="5"/>
  <c r="CZY16" i="5"/>
  <c r="CZW16" i="5"/>
  <c r="CZU16" i="5"/>
  <c r="CZR16" i="5"/>
  <c r="CZP16" i="5"/>
  <c r="CZN16" i="5"/>
  <c r="CZK16" i="5"/>
  <c r="CZI16" i="5"/>
  <c r="CZG16" i="5"/>
  <c r="CZD16" i="5"/>
  <c r="CZB16" i="5"/>
  <c r="CYZ16" i="5"/>
  <c r="GYN15" i="5"/>
  <c r="GYJ15" i="5"/>
  <c r="GYG15" i="5"/>
  <c r="GYC15" i="5"/>
  <c r="GXZ15" i="5"/>
  <c r="GXV15" i="5"/>
  <c r="GXS15" i="5"/>
  <c r="GXO15" i="5"/>
  <c r="GXL15" i="5"/>
  <c r="GXJ15" i="5"/>
  <c r="GXH15" i="5"/>
  <c r="GXE15" i="5"/>
  <c r="GXC15" i="5"/>
  <c r="GXA15" i="5"/>
  <c r="GWX15" i="5"/>
  <c r="GWV15" i="5"/>
  <c r="GWT15" i="5"/>
  <c r="GWQ15" i="5"/>
  <c r="GWO15" i="5"/>
  <c r="GWM15" i="5"/>
  <c r="GWJ15" i="5"/>
  <c r="GWH15" i="5"/>
  <c r="GWF15" i="5"/>
  <c r="GWC15" i="5"/>
  <c r="GWA15" i="5"/>
  <c r="GVY15" i="5"/>
  <c r="GVV15" i="5"/>
  <c r="GVT15" i="5"/>
  <c r="GVR15" i="5"/>
  <c r="GVO15" i="5"/>
  <c r="GVM15" i="5"/>
  <c r="GVK15" i="5"/>
  <c r="GVH15" i="5"/>
  <c r="GVF15" i="5"/>
  <c r="GVD15" i="5"/>
  <c r="GVA15" i="5"/>
  <c r="GUY15" i="5"/>
  <c r="GUW15" i="5"/>
  <c r="GUT15" i="5"/>
  <c r="GUR15" i="5"/>
  <c r="GUP15" i="5"/>
  <c r="GUM15" i="5"/>
  <c r="GUK15" i="5"/>
  <c r="GUI15" i="5"/>
  <c r="GUF15" i="5"/>
  <c r="GUD15" i="5"/>
  <c r="GUB15" i="5"/>
  <c r="GTY15" i="5"/>
  <c r="GTW15" i="5"/>
  <c r="GTU15" i="5"/>
  <c r="GTR15" i="5"/>
  <c r="GTP15" i="5"/>
  <c r="GTN15" i="5"/>
  <c r="GTK15" i="5"/>
  <c r="GTI15" i="5"/>
  <c r="GTG15" i="5"/>
  <c r="GTD15" i="5"/>
  <c r="GTB15" i="5"/>
  <c r="GSZ15" i="5"/>
  <c r="GSW15" i="5"/>
  <c r="GSU15" i="5"/>
  <c r="GSS15" i="5"/>
  <c r="GSP15" i="5"/>
  <c r="GSN15" i="5"/>
  <c r="GSL15" i="5"/>
  <c r="GSI15" i="5"/>
  <c r="GSG15" i="5"/>
  <c r="GSE15" i="5"/>
  <c r="GSB15" i="5"/>
  <c r="GRZ15" i="5"/>
  <c r="GRX15" i="5"/>
  <c r="GRU15" i="5"/>
  <c r="GRS15" i="5"/>
  <c r="GRQ15" i="5"/>
  <c r="GRN15" i="5"/>
  <c r="GRL15" i="5"/>
  <c r="GRJ15" i="5"/>
  <c r="GRG15" i="5"/>
  <c r="GRE15" i="5"/>
  <c r="GRC15" i="5"/>
  <c r="GQZ15" i="5"/>
  <c r="GQX15" i="5"/>
  <c r="GQV15" i="5"/>
  <c r="GQS15" i="5"/>
  <c r="GQQ15" i="5"/>
  <c r="GQO15" i="5"/>
  <c r="GQL15" i="5"/>
  <c r="GQJ15" i="5"/>
  <c r="GQH15" i="5"/>
  <c r="GQE15" i="5"/>
  <c r="GQC15" i="5"/>
  <c r="GQA15" i="5"/>
  <c r="GPX15" i="5"/>
  <c r="GPV15" i="5"/>
  <c r="GPT15" i="5"/>
  <c r="GPQ15" i="5"/>
  <c r="GPO15" i="5"/>
  <c r="GPM15" i="5"/>
  <c r="GPJ15" i="5"/>
  <c r="GPH15" i="5"/>
  <c r="GPF15" i="5"/>
  <c r="GPC15" i="5"/>
  <c r="GPA15" i="5"/>
  <c r="GOY15" i="5"/>
  <c r="GOV15" i="5"/>
  <c r="GOT15" i="5"/>
  <c r="GOR15" i="5"/>
  <c r="GOO15" i="5"/>
  <c r="GOM15" i="5"/>
  <c r="GOK15" i="5"/>
  <c r="GOH15" i="5"/>
  <c r="GOF15" i="5"/>
  <c r="GOD15" i="5"/>
  <c r="GOA15" i="5"/>
  <c r="GNY15" i="5"/>
  <c r="GNW15" i="5"/>
  <c r="GNT15" i="5"/>
  <c r="GNR15" i="5"/>
  <c r="GNP15" i="5"/>
  <c r="GNM15" i="5"/>
  <c r="GNK15" i="5"/>
  <c r="GNI15" i="5"/>
  <c r="GNF15" i="5"/>
  <c r="GND15" i="5"/>
  <c r="GNB15" i="5"/>
  <c r="GMY15" i="5"/>
  <c r="GMW15" i="5"/>
  <c r="GMU15" i="5"/>
  <c r="GMR15" i="5"/>
  <c r="GMP15" i="5"/>
  <c r="GMN15" i="5"/>
  <c r="GMK15" i="5"/>
  <c r="GMI15" i="5"/>
  <c r="GMG15" i="5"/>
  <c r="GMD15" i="5"/>
  <c r="GMB15" i="5"/>
  <c r="GLZ15" i="5"/>
  <c r="GLW15" i="5"/>
  <c r="GLU15" i="5"/>
  <c r="GLS15" i="5"/>
  <c r="GLP15" i="5"/>
  <c r="GLN15" i="5"/>
  <c r="GLL15" i="5"/>
  <c r="GLI15" i="5"/>
  <c r="GLG15" i="5"/>
  <c r="GLE15" i="5"/>
  <c r="GLB15" i="5"/>
  <c r="GKZ15" i="5"/>
  <c r="GKX15" i="5"/>
  <c r="GKU15" i="5"/>
  <c r="GKS15" i="5"/>
  <c r="GKQ15" i="5"/>
  <c r="GKN15" i="5"/>
  <c r="GKL15" i="5"/>
  <c r="GKJ15" i="5"/>
  <c r="GKG15" i="5"/>
  <c r="GKE15" i="5"/>
  <c r="GKC15" i="5"/>
  <c r="GJZ15" i="5"/>
  <c r="GJX15" i="5"/>
  <c r="GJV15" i="5"/>
  <c r="GJS15" i="5"/>
  <c r="GJQ15" i="5"/>
  <c r="GJO15" i="5"/>
  <c r="GJL15" i="5"/>
  <c r="GJJ15" i="5"/>
  <c r="GJH15" i="5"/>
  <c r="GJE15" i="5"/>
  <c r="GJC15" i="5"/>
  <c r="GJA15" i="5"/>
  <c r="GIX15" i="5"/>
  <c r="GIV15" i="5"/>
  <c r="GIT15" i="5"/>
  <c r="GIQ15" i="5"/>
  <c r="GIO15" i="5"/>
  <c r="GIM15" i="5"/>
  <c r="GIJ15" i="5"/>
  <c r="GIH15" i="5"/>
  <c r="GIF15" i="5"/>
  <c r="GIC15" i="5"/>
  <c r="GIA15" i="5"/>
  <c r="GHY15" i="5"/>
  <c r="GHV15" i="5"/>
  <c r="GHT15" i="5"/>
  <c r="GHR15" i="5"/>
  <c r="GHO15" i="5"/>
  <c r="GHM15" i="5"/>
  <c r="GHK15" i="5"/>
  <c r="GHH15" i="5"/>
  <c r="GHF15" i="5"/>
  <c r="GHD15" i="5"/>
  <c r="GHA15" i="5"/>
  <c r="GGW15" i="5"/>
  <c r="GGT15" i="5"/>
  <c r="GGR15" i="5"/>
  <c r="GGP15" i="5"/>
  <c r="GGM15" i="5"/>
  <c r="GGK15" i="5"/>
  <c r="GGI15" i="5"/>
  <c r="GGF15" i="5"/>
  <c r="GGD15" i="5"/>
  <c r="GGB15" i="5"/>
  <c r="GFY15" i="5"/>
  <c r="GFW15" i="5"/>
  <c r="GFU15" i="5"/>
  <c r="GFR15" i="5"/>
  <c r="GFP15" i="5"/>
  <c r="GFN15" i="5"/>
  <c r="GFK15" i="5"/>
  <c r="GFI15" i="5"/>
  <c r="GFG15" i="5"/>
  <c r="GFD15" i="5"/>
  <c r="GFB15" i="5"/>
  <c r="GEZ15" i="5"/>
  <c r="GEW15" i="5"/>
  <c r="GEU15" i="5"/>
  <c r="GES15" i="5"/>
  <c r="GEP15" i="5"/>
  <c r="GEN15" i="5"/>
  <c r="GEL15" i="5"/>
  <c r="GEI15" i="5"/>
  <c r="GEG15" i="5"/>
  <c r="GEE15" i="5"/>
  <c r="GEB15" i="5"/>
  <c r="GDZ15" i="5"/>
  <c r="GDX15" i="5"/>
  <c r="GDU15" i="5"/>
  <c r="GDS15" i="5"/>
  <c r="GDQ15" i="5"/>
  <c r="GDN15" i="5"/>
  <c r="GDL15" i="5"/>
  <c r="GDJ15" i="5"/>
  <c r="GDG15" i="5"/>
  <c r="GDE15" i="5"/>
  <c r="GDC15" i="5"/>
  <c r="GCZ15" i="5"/>
  <c r="GCX15" i="5"/>
  <c r="GCV15" i="5"/>
  <c r="GCS15" i="5"/>
  <c r="GCQ15" i="5"/>
  <c r="GCO15" i="5"/>
  <c r="GCL15" i="5"/>
  <c r="GCJ15" i="5"/>
  <c r="GCH15" i="5"/>
  <c r="GCE15" i="5"/>
  <c r="GCC15" i="5"/>
  <c r="GCA15" i="5"/>
  <c r="GBX15" i="5"/>
  <c r="GBV15" i="5"/>
  <c r="GBT15" i="5"/>
  <c r="GBQ15" i="5"/>
  <c r="GBO15" i="5"/>
  <c r="GBM15" i="5"/>
  <c r="GBJ15" i="5"/>
  <c r="GBH15" i="5"/>
  <c r="GBF15" i="5"/>
  <c r="GBC15" i="5"/>
  <c r="GBA15" i="5"/>
  <c r="GAY15" i="5"/>
  <c r="GAV15" i="5"/>
  <c r="GAT15" i="5"/>
  <c r="GAR15" i="5"/>
  <c r="GAO15" i="5"/>
  <c r="GAM15" i="5"/>
  <c r="GAK15" i="5"/>
  <c r="GAH15" i="5"/>
  <c r="GAF15" i="5"/>
  <c r="GAD15" i="5"/>
  <c r="GAA15" i="5"/>
  <c r="FZY15" i="5"/>
  <c r="FZW15" i="5"/>
  <c r="FZT15" i="5"/>
  <c r="FZR15" i="5"/>
  <c r="FZP15" i="5"/>
  <c r="FZM15" i="5"/>
  <c r="FZK15" i="5"/>
  <c r="FZI15" i="5"/>
  <c r="FZF15" i="5"/>
  <c r="FZD15" i="5"/>
  <c r="FZB15" i="5"/>
  <c r="FYY15" i="5"/>
  <c r="FYW15" i="5"/>
  <c r="FYU15" i="5"/>
  <c r="FYR15" i="5"/>
  <c r="FYP15" i="5"/>
  <c r="FYN15" i="5"/>
  <c r="FYK15" i="5"/>
  <c r="FYI15" i="5"/>
  <c r="FYG15" i="5"/>
  <c r="FYD15" i="5"/>
  <c r="FYB15" i="5"/>
  <c r="FXZ15" i="5"/>
  <c r="FXW15" i="5"/>
  <c r="FXU15" i="5"/>
  <c r="FXS15" i="5"/>
  <c r="FXP15" i="5"/>
  <c r="FXN15" i="5"/>
  <c r="FXL15" i="5"/>
  <c r="FXI15" i="5"/>
  <c r="FXG15" i="5"/>
  <c r="FXE15" i="5"/>
  <c r="FXB15" i="5"/>
  <c r="FWZ15" i="5"/>
  <c r="FWX15" i="5"/>
  <c r="FWU15" i="5"/>
  <c r="FWS15" i="5"/>
  <c r="FWQ15" i="5"/>
  <c r="FWN15" i="5"/>
  <c r="FWL15" i="5"/>
  <c r="FWJ15" i="5"/>
  <c r="FWG15" i="5"/>
  <c r="FWE15" i="5"/>
  <c r="FWC15" i="5"/>
  <c r="FVZ15" i="5"/>
  <c r="FVX15" i="5"/>
  <c r="FVV15" i="5"/>
  <c r="FVS15" i="5"/>
  <c r="FVQ15" i="5"/>
  <c r="FVO15" i="5"/>
  <c r="FVL15" i="5"/>
  <c r="FVJ15" i="5"/>
  <c r="FVH15" i="5"/>
  <c r="FVE15" i="5"/>
  <c r="FVC15" i="5"/>
  <c r="FVA15" i="5"/>
  <c r="FUX15" i="5"/>
  <c r="FUV15" i="5"/>
  <c r="FUT15" i="5"/>
  <c r="FUQ15" i="5"/>
  <c r="FUO15" i="5"/>
  <c r="FUM15" i="5"/>
  <c r="FUJ15" i="5"/>
  <c r="FUH15" i="5"/>
  <c r="FUF15" i="5"/>
  <c r="FUC15" i="5"/>
  <c r="FUA15" i="5"/>
  <c r="FTY15" i="5"/>
  <c r="FTV15" i="5"/>
  <c r="FTT15" i="5"/>
  <c r="FTR15" i="5"/>
  <c r="FTO15" i="5"/>
  <c r="FTM15" i="5"/>
  <c r="FTK15" i="5"/>
  <c r="FTH15" i="5"/>
  <c r="FTF15" i="5"/>
  <c r="FTD15" i="5"/>
  <c r="FTA15" i="5"/>
  <c r="FSY15" i="5"/>
  <c r="FSW15" i="5"/>
  <c r="FST15" i="5"/>
  <c r="FSR15" i="5"/>
  <c r="FSP15" i="5"/>
  <c r="FSM15" i="5"/>
  <c r="FSK15" i="5"/>
  <c r="FSI15" i="5"/>
  <c r="FSF15" i="5"/>
  <c r="FSD15" i="5"/>
  <c r="FSB15" i="5"/>
  <c r="FRY15" i="5"/>
  <c r="FRW15" i="5"/>
  <c r="FRU15" i="5"/>
  <c r="FRR15" i="5"/>
  <c r="FRP15" i="5"/>
  <c r="FRN15" i="5"/>
  <c r="FRK15" i="5"/>
  <c r="FRI15" i="5"/>
  <c r="FRG15" i="5"/>
  <c r="FRD15" i="5"/>
  <c r="FRB15" i="5"/>
  <c r="FQZ15" i="5"/>
  <c r="FQW15" i="5"/>
  <c r="FQU15" i="5"/>
  <c r="FQS15" i="5"/>
  <c r="FQP15" i="5"/>
  <c r="FQN15" i="5"/>
  <c r="FQL15" i="5"/>
  <c r="FQI15" i="5"/>
  <c r="FQG15" i="5"/>
  <c r="FQE15" i="5"/>
  <c r="FQB15" i="5"/>
  <c r="FPZ15" i="5"/>
  <c r="FPX15" i="5"/>
  <c r="FPU15" i="5"/>
  <c r="FPS15" i="5"/>
  <c r="FPQ15" i="5"/>
  <c r="FPN15" i="5"/>
  <c r="FPL15" i="5"/>
  <c r="FPJ15" i="5"/>
  <c r="FPG15" i="5"/>
  <c r="FPE15" i="5"/>
  <c r="FPC15" i="5"/>
  <c r="FOZ15" i="5"/>
  <c r="FOX15" i="5"/>
  <c r="FOV15" i="5"/>
  <c r="FOS15" i="5"/>
  <c r="FOQ15" i="5"/>
  <c r="FOO15" i="5"/>
  <c r="FOL15" i="5"/>
  <c r="FOJ15" i="5"/>
  <c r="FOH15" i="5"/>
  <c r="FOE15" i="5"/>
  <c r="FOC15" i="5"/>
  <c r="FOA15" i="5"/>
  <c r="FNX15" i="5"/>
  <c r="FNV15" i="5"/>
  <c r="FNT15" i="5"/>
  <c r="FNQ15" i="5"/>
  <c r="FNO15" i="5"/>
  <c r="FNM15" i="5"/>
  <c r="FNJ15" i="5"/>
  <c r="FNH15" i="5"/>
  <c r="FNF15" i="5"/>
  <c r="FNC15" i="5"/>
  <c r="FNA15" i="5"/>
  <c r="FMY15" i="5"/>
  <c r="FMV15" i="5"/>
  <c r="FMT15" i="5"/>
  <c r="FMR15" i="5"/>
  <c r="FMO15" i="5"/>
  <c r="FMM15" i="5"/>
  <c r="FMK15" i="5"/>
  <c r="FMH15" i="5"/>
  <c r="FMF15" i="5"/>
  <c r="FMD15" i="5"/>
  <c r="FMA15" i="5"/>
  <c r="FLY15" i="5"/>
  <c r="FLW15" i="5"/>
  <c r="FLT15" i="5"/>
  <c r="FLR15" i="5"/>
  <c r="FLP15" i="5"/>
  <c r="FLM15" i="5"/>
  <c r="FLK15" i="5"/>
  <c r="FLI15" i="5"/>
  <c r="FLF15" i="5"/>
  <c r="FLD15" i="5"/>
  <c r="FLB15" i="5"/>
  <c r="FKY15" i="5"/>
  <c r="FKW15" i="5"/>
  <c r="FKU15" i="5"/>
  <c r="FKR15" i="5"/>
  <c r="FKP15" i="5"/>
  <c r="FKN15" i="5"/>
  <c r="FKK15" i="5"/>
  <c r="FKI15" i="5"/>
  <c r="FKG15" i="5"/>
  <c r="FKD15" i="5"/>
  <c r="FKB15" i="5"/>
  <c r="FJZ15" i="5"/>
  <c r="FJW15" i="5"/>
  <c r="FJU15" i="5"/>
  <c r="FJS15" i="5"/>
  <c r="FJP15" i="5"/>
  <c r="FJN15" i="5"/>
  <c r="FJL15" i="5"/>
  <c r="FJI15" i="5"/>
  <c r="FJG15" i="5"/>
  <c r="FJE15" i="5"/>
  <c r="FJB15" i="5"/>
  <c r="FIZ15" i="5"/>
  <c r="FIX15" i="5"/>
  <c r="FIU15" i="5"/>
  <c r="FIS15" i="5"/>
  <c r="FIQ15" i="5"/>
  <c r="FIN15" i="5"/>
  <c r="FIL15" i="5"/>
  <c r="FIJ15" i="5"/>
  <c r="FIG15" i="5"/>
  <c r="FIE15" i="5"/>
  <c r="FIC15" i="5"/>
  <c r="FHZ15" i="5"/>
  <c r="FHX15" i="5"/>
  <c r="FHV15" i="5"/>
  <c r="FHS15" i="5"/>
  <c r="FHQ15" i="5"/>
  <c r="FHO15" i="5"/>
  <c r="FHL15" i="5"/>
  <c r="FHJ15" i="5"/>
  <c r="FHH15" i="5"/>
  <c r="FHE15" i="5"/>
  <c r="FHC15" i="5"/>
  <c r="FHA15" i="5"/>
  <c r="FGX15" i="5"/>
  <c r="FGV15" i="5"/>
  <c r="FGT15" i="5"/>
  <c r="FGQ15" i="5"/>
  <c r="FGO15" i="5"/>
  <c r="FGM15" i="5"/>
  <c r="FGJ15" i="5"/>
  <c r="FGH15" i="5"/>
  <c r="FGF15" i="5"/>
  <c r="FGC15" i="5"/>
  <c r="FGA15" i="5"/>
  <c r="FFY15" i="5"/>
  <c r="FFV15" i="5"/>
  <c r="FFT15" i="5"/>
  <c r="FFR15" i="5"/>
  <c r="FFO15" i="5"/>
  <c r="FFM15" i="5"/>
  <c r="FFK15" i="5"/>
  <c r="FFH15" i="5"/>
  <c r="FFF15" i="5"/>
  <c r="FFD15" i="5"/>
  <c r="FFA15" i="5"/>
  <c r="FEY15" i="5"/>
  <c r="FEW15" i="5"/>
  <c r="FET15" i="5"/>
  <c r="FER15" i="5"/>
  <c r="FEP15" i="5"/>
  <c r="FEM15" i="5"/>
  <c r="FEK15" i="5"/>
  <c r="FEI15" i="5"/>
  <c r="FEF15" i="5"/>
  <c r="FED15" i="5"/>
  <c r="FEB15" i="5"/>
  <c r="FDY15" i="5"/>
  <c r="FDW15" i="5"/>
  <c r="FDU15" i="5"/>
  <c r="FDR15" i="5"/>
  <c r="FDP15" i="5"/>
  <c r="FDN15" i="5"/>
  <c r="FDK15" i="5"/>
  <c r="FDI15" i="5"/>
  <c r="FDG15" i="5"/>
  <c r="FDD15" i="5"/>
  <c r="FDB15" i="5"/>
  <c r="FCZ15" i="5"/>
  <c r="FCW15" i="5"/>
  <c r="FCU15" i="5"/>
  <c r="FCS15" i="5"/>
  <c r="FCP15" i="5"/>
  <c r="FCN15" i="5"/>
  <c r="FCL15" i="5"/>
  <c r="FCI15" i="5"/>
  <c r="FCG15" i="5"/>
  <c r="FCE15" i="5"/>
  <c r="FCB15" i="5"/>
  <c r="FBZ15" i="5"/>
  <c r="FBX15" i="5"/>
  <c r="FBU15" i="5"/>
  <c r="FBS15" i="5"/>
  <c r="FBQ15" i="5"/>
  <c r="FBN15" i="5"/>
  <c r="FBL15" i="5"/>
  <c r="FBJ15" i="5"/>
  <c r="FBG15" i="5"/>
  <c r="FBE15" i="5"/>
  <c r="FBC15" i="5"/>
  <c r="FAZ15" i="5"/>
  <c r="FAX15" i="5"/>
  <c r="FAV15" i="5"/>
  <c r="FAS15" i="5"/>
  <c r="FAQ15" i="5"/>
  <c r="FAO15" i="5"/>
  <c r="FAL15" i="5"/>
  <c r="FAJ15" i="5"/>
  <c r="FAH15" i="5"/>
  <c r="FAE15" i="5"/>
  <c r="FAC15" i="5"/>
  <c r="FAA15" i="5"/>
  <c r="EZX15" i="5"/>
  <c r="EZV15" i="5"/>
  <c r="EZT15" i="5"/>
  <c r="EZQ15" i="5"/>
  <c r="EZO15" i="5"/>
  <c r="EZM15" i="5"/>
  <c r="EZJ15" i="5"/>
  <c r="EZH15" i="5"/>
  <c r="EZF15" i="5"/>
  <c r="EZC15" i="5"/>
  <c r="EZA15" i="5"/>
  <c r="EYY15" i="5"/>
  <c r="EYV15" i="5"/>
  <c r="EYT15" i="5"/>
  <c r="EYR15" i="5"/>
  <c r="EYO15" i="5"/>
  <c r="EYM15" i="5"/>
  <c r="EYK15" i="5"/>
  <c r="EYH15" i="5"/>
  <c r="EYF15" i="5"/>
  <c r="EYD15" i="5"/>
  <c r="EYA15" i="5"/>
  <c r="EXY15" i="5"/>
  <c r="EXW15" i="5"/>
  <c r="EXT15" i="5"/>
  <c r="EXR15" i="5"/>
  <c r="EXP15" i="5"/>
  <c r="EXM15" i="5"/>
  <c r="EXK15" i="5"/>
  <c r="EXI15" i="5"/>
  <c r="EXF15" i="5"/>
  <c r="EXD15" i="5"/>
  <c r="EXB15" i="5"/>
  <c r="EWY15" i="5"/>
  <c r="EWW15" i="5"/>
  <c r="EWU15" i="5"/>
  <c r="EWR15" i="5"/>
  <c r="EWP15" i="5"/>
  <c r="EWN15" i="5"/>
  <c r="EWK15" i="5"/>
  <c r="EWI15" i="5"/>
  <c r="EWG15" i="5"/>
  <c r="EWD15" i="5"/>
  <c r="EWB15" i="5"/>
  <c r="EVZ15" i="5"/>
  <c r="EVW15" i="5"/>
  <c r="EVU15" i="5"/>
  <c r="EVS15" i="5"/>
  <c r="EVP15" i="5"/>
  <c r="EVN15" i="5"/>
  <c r="EVL15" i="5"/>
  <c r="EVI15" i="5"/>
  <c r="EVG15" i="5"/>
  <c r="EVE15" i="5"/>
  <c r="EVB15" i="5"/>
  <c r="EUZ15" i="5"/>
  <c r="EUX15" i="5"/>
  <c r="EUU15" i="5"/>
  <c r="EUS15" i="5"/>
  <c r="EUQ15" i="5"/>
  <c r="EUN15" i="5"/>
  <c r="EUL15" i="5"/>
  <c r="EUJ15" i="5"/>
  <c r="EUG15" i="5"/>
  <c r="EUE15" i="5"/>
  <c r="EUC15" i="5"/>
  <c r="ETZ15" i="5"/>
  <c r="ETX15" i="5"/>
  <c r="ETV15" i="5"/>
  <c r="ETS15" i="5"/>
  <c r="ETQ15" i="5"/>
  <c r="ETO15" i="5"/>
  <c r="ETL15" i="5"/>
  <c r="ETJ15" i="5"/>
  <c r="ETH15" i="5"/>
  <c r="ETE15" i="5"/>
  <c r="ETC15" i="5"/>
  <c r="ETA15" i="5"/>
  <c r="ESX15" i="5"/>
  <c r="ESV15" i="5"/>
  <c r="EST15" i="5"/>
  <c r="ESQ15" i="5"/>
  <c r="ESO15" i="5"/>
  <c r="ESM15" i="5"/>
  <c r="ESJ15" i="5"/>
  <c r="ESH15" i="5"/>
  <c r="ESF15" i="5"/>
  <c r="ESC15" i="5"/>
  <c r="ESA15" i="5"/>
  <c r="ERY15" i="5"/>
  <c r="ERV15" i="5"/>
  <c r="ERT15" i="5"/>
  <c r="ERR15" i="5"/>
  <c r="ERO15" i="5"/>
  <c r="ERM15" i="5"/>
  <c r="ERK15" i="5"/>
  <c r="ERH15" i="5"/>
  <c r="ERF15" i="5"/>
  <c r="ERD15" i="5"/>
  <c r="ERA15" i="5"/>
  <c r="EQY15" i="5"/>
  <c r="EQW15" i="5"/>
  <c r="EQT15" i="5"/>
  <c r="EQR15" i="5"/>
  <c r="EQP15" i="5"/>
  <c r="EQM15" i="5"/>
  <c r="EQK15" i="5"/>
  <c r="EQI15" i="5"/>
  <c r="EQF15" i="5"/>
  <c r="EQD15" i="5"/>
  <c r="EQB15" i="5"/>
  <c r="EPY15" i="5"/>
  <c r="EPW15" i="5"/>
  <c r="EPU15" i="5"/>
  <c r="EPR15" i="5"/>
  <c r="EPP15" i="5"/>
  <c r="EPN15" i="5"/>
  <c r="EPK15" i="5"/>
  <c r="EPI15" i="5"/>
  <c r="EPG15" i="5"/>
  <c r="EPD15" i="5"/>
  <c r="EPB15" i="5"/>
  <c r="EOZ15" i="5"/>
  <c r="EOW15" i="5"/>
  <c r="EOU15" i="5"/>
  <c r="EOS15" i="5"/>
  <c r="EOP15" i="5"/>
  <c r="EON15" i="5"/>
  <c r="EOL15" i="5"/>
  <c r="EOI15" i="5"/>
  <c r="EOG15" i="5"/>
  <c r="EOE15" i="5"/>
  <c r="EOB15" i="5"/>
  <c r="ENZ15" i="5"/>
  <c r="ENX15" i="5"/>
  <c r="ENU15" i="5"/>
  <c r="ENS15" i="5"/>
  <c r="ENQ15" i="5"/>
  <c r="ENN15" i="5"/>
  <c r="ENL15" i="5"/>
  <c r="ENJ15" i="5"/>
  <c r="ENG15" i="5"/>
  <c r="ENE15" i="5"/>
  <c r="ENC15" i="5"/>
  <c r="EMZ15" i="5"/>
  <c r="EMX15" i="5"/>
  <c r="EMV15" i="5"/>
  <c r="EMS15" i="5"/>
  <c r="EMQ15" i="5"/>
  <c r="EMO15" i="5"/>
  <c r="EML15" i="5"/>
  <c r="EMJ15" i="5"/>
  <c r="EMH15" i="5"/>
  <c r="EME15" i="5"/>
  <c r="EMC15" i="5"/>
  <c r="EMA15" i="5"/>
  <c r="ELX15" i="5"/>
  <c r="ELV15" i="5"/>
  <c r="ELT15" i="5"/>
  <c r="ELQ15" i="5"/>
  <c r="ELO15" i="5"/>
  <c r="ELM15" i="5"/>
  <c r="ELJ15" i="5"/>
  <c r="ELH15" i="5"/>
  <c r="ELF15" i="5"/>
  <c r="ELC15" i="5"/>
  <c r="ELA15" i="5"/>
  <c r="EKY15" i="5"/>
  <c r="EKV15" i="5"/>
  <c r="EKT15" i="5"/>
  <c r="EKR15" i="5"/>
  <c r="EKO15" i="5"/>
  <c r="EKM15" i="5"/>
  <c r="EKK15" i="5"/>
  <c r="EKH15" i="5"/>
  <c r="EKF15" i="5"/>
  <c r="EKD15" i="5"/>
  <c r="EKA15" i="5"/>
  <c r="EJY15" i="5"/>
  <c r="EJW15" i="5"/>
  <c r="EJT15" i="5"/>
  <c r="EJR15" i="5"/>
  <c r="EJP15" i="5"/>
  <c r="EJM15" i="5"/>
  <c r="EJK15" i="5"/>
  <c r="EJI15" i="5"/>
  <c r="EJF15" i="5"/>
  <c r="EJD15" i="5"/>
  <c r="EJB15" i="5"/>
  <c r="EIY15" i="5"/>
  <c r="EIW15" i="5"/>
  <c r="EIU15" i="5"/>
  <c r="EIR15" i="5"/>
  <c r="EIP15" i="5"/>
  <c r="EIN15" i="5"/>
  <c r="EIK15" i="5"/>
  <c r="EII15" i="5"/>
  <c r="EIG15" i="5"/>
  <c r="EID15" i="5"/>
  <c r="EIB15" i="5"/>
  <c r="EHZ15" i="5"/>
  <c r="EHW15" i="5"/>
  <c r="EHU15" i="5"/>
  <c r="EHS15" i="5"/>
  <c r="EHP15" i="5"/>
  <c r="EHN15" i="5"/>
  <c r="EHL15" i="5"/>
  <c r="EHI15" i="5"/>
  <c r="EHG15" i="5"/>
  <c r="EHE15" i="5"/>
  <c r="EHB15" i="5"/>
  <c r="EGZ15" i="5"/>
  <c r="EGX15" i="5"/>
  <c r="EGU15" i="5"/>
  <c r="EGS15" i="5"/>
  <c r="EGQ15" i="5"/>
  <c r="EGN15" i="5"/>
  <c r="EGL15" i="5"/>
  <c r="EGJ15" i="5"/>
  <c r="EGG15" i="5"/>
  <c r="EGE15" i="5"/>
  <c r="EGC15" i="5"/>
  <c r="EFZ15" i="5"/>
  <c r="EFX15" i="5"/>
  <c r="EFV15" i="5"/>
  <c r="EFS15" i="5"/>
  <c r="EFQ15" i="5"/>
  <c r="EFO15" i="5"/>
  <c r="EFL15" i="5"/>
  <c r="EFJ15" i="5"/>
  <c r="EFH15" i="5"/>
  <c r="EFE15" i="5"/>
  <c r="EFC15" i="5"/>
  <c r="EFA15" i="5"/>
  <c r="EEX15" i="5"/>
  <c r="EEV15" i="5"/>
  <c r="EET15" i="5"/>
  <c r="EEQ15" i="5"/>
  <c r="EEO15" i="5"/>
  <c r="EEM15" i="5"/>
  <c r="EEJ15" i="5"/>
  <c r="EEH15" i="5"/>
  <c r="EEF15" i="5"/>
  <c r="EEC15" i="5"/>
  <c r="EEA15" i="5"/>
  <c r="EDY15" i="5"/>
  <c r="EDV15" i="5"/>
  <c r="EDT15" i="5"/>
  <c r="EDR15" i="5"/>
  <c r="EDO15" i="5"/>
  <c r="EDM15" i="5"/>
  <c r="EDK15" i="5"/>
  <c r="EDH15" i="5"/>
  <c r="EDF15" i="5"/>
  <c r="EDD15" i="5"/>
  <c r="EDA15" i="5"/>
  <c r="ECY15" i="5"/>
  <c r="ECW15" i="5"/>
  <c r="ECT15" i="5"/>
  <c r="ECR15" i="5"/>
  <c r="ECP15" i="5"/>
  <c r="ECM15" i="5"/>
  <c r="ECK15" i="5"/>
  <c r="ECI15" i="5"/>
  <c r="ECF15" i="5"/>
  <c r="ECD15" i="5"/>
  <c r="ECB15" i="5"/>
  <c r="EBY15" i="5"/>
  <c r="EBW15" i="5"/>
  <c r="EBU15" i="5"/>
  <c r="EBR15" i="5"/>
  <c r="EBP15" i="5"/>
  <c r="EBN15" i="5"/>
  <c r="EBK15" i="5"/>
  <c r="EBI15" i="5"/>
  <c r="EBG15" i="5"/>
  <c r="EBD15" i="5"/>
  <c r="EBB15" i="5"/>
  <c r="EAZ15" i="5"/>
  <c r="EAW15" i="5"/>
  <c r="EAU15" i="5"/>
  <c r="EAS15" i="5"/>
  <c r="EAP15" i="5"/>
  <c r="EAN15" i="5"/>
  <c r="EAL15" i="5"/>
  <c r="EAI15" i="5"/>
  <c r="EAG15" i="5"/>
  <c r="EAE15" i="5"/>
  <c r="EAB15" i="5"/>
  <c r="DZZ15" i="5"/>
  <c r="DZX15" i="5"/>
  <c r="DZU15" i="5"/>
  <c r="DZS15" i="5"/>
  <c r="DZQ15" i="5"/>
  <c r="DZN15" i="5"/>
  <c r="DZL15" i="5"/>
  <c r="DZJ15" i="5"/>
  <c r="DZG15" i="5"/>
  <c r="DZE15" i="5"/>
  <c r="DZC15" i="5"/>
  <c r="DYZ15" i="5"/>
  <c r="DYX15" i="5"/>
  <c r="DYV15" i="5"/>
  <c r="DYS15" i="5"/>
  <c r="DYQ15" i="5"/>
  <c r="DYO15" i="5"/>
  <c r="DYL15" i="5"/>
  <c r="DYJ15" i="5"/>
  <c r="DYH15" i="5"/>
  <c r="DYE15" i="5"/>
  <c r="DYC15" i="5"/>
  <c r="DYA15" i="5"/>
  <c r="DXX15" i="5"/>
  <c r="DXV15" i="5"/>
  <c r="DXT15" i="5"/>
  <c r="DXQ15" i="5"/>
  <c r="DXO15" i="5"/>
  <c r="DXM15" i="5"/>
  <c r="DXJ15" i="5"/>
  <c r="DXH15" i="5"/>
  <c r="DXF15" i="5"/>
  <c r="DXC15" i="5"/>
  <c r="DXA15" i="5"/>
  <c r="DWY15" i="5"/>
  <c r="DWV15" i="5"/>
  <c r="DWT15" i="5"/>
  <c r="DWR15" i="5"/>
  <c r="DWO15" i="5"/>
  <c r="DWM15" i="5"/>
  <c r="DWK15" i="5"/>
  <c r="DWH15" i="5"/>
  <c r="DWF15" i="5"/>
  <c r="DWD15" i="5"/>
  <c r="DWA15" i="5"/>
  <c r="DVY15" i="5"/>
  <c r="DVW15" i="5"/>
  <c r="DVT15" i="5"/>
  <c r="DVR15" i="5"/>
  <c r="DVP15" i="5"/>
  <c r="DVM15" i="5"/>
  <c r="DVK15" i="5"/>
  <c r="DVI15" i="5"/>
  <c r="DVF15" i="5"/>
  <c r="DVD15" i="5"/>
  <c r="DVB15" i="5"/>
  <c r="DUY15" i="5"/>
  <c r="DUW15" i="5"/>
  <c r="DUU15" i="5"/>
  <c r="DUR15" i="5"/>
  <c r="DUP15" i="5"/>
  <c r="DUN15" i="5"/>
  <c r="DUK15" i="5"/>
  <c r="DUI15" i="5"/>
  <c r="DUG15" i="5"/>
  <c r="DUD15" i="5"/>
  <c r="DUB15" i="5"/>
  <c r="DTZ15" i="5"/>
  <c r="DTW15" i="5"/>
  <c r="DTU15" i="5"/>
  <c r="DTS15" i="5"/>
  <c r="DTP15" i="5"/>
  <c r="DTN15" i="5"/>
  <c r="DTL15" i="5"/>
  <c r="DTI15" i="5"/>
  <c r="DTG15" i="5"/>
  <c r="DTE15" i="5"/>
  <c r="DTB15" i="5"/>
  <c r="DSZ15" i="5"/>
  <c r="DSX15" i="5"/>
  <c r="DSU15" i="5"/>
  <c r="DSS15" i="5"/>
  <c r="DSQ15" i="5"/>
  <c r="DSN15" i="5"/>
  <c r="DSL15" i="5"/>
  <c r="DSJ15" i="5"/>
  <c r="DSG15" i="5"/>
  <c r="DSE15" i="5"/>
  <c r="DSC15" i="5"/>
  <c r="DRZ15" i="5"/>
  <c r="DRX15" i="5"/>
  <c r="DRV15" i="5"/>
  <c r="DRS15" i="5"/>
  <c r="DRQ15" i="5"/>
  <c r="DRO15" i="5"/>
  <c r="DRL15" i="5"/>
  <c r="DRJ15" i="5"/>
  <c r="DRH15" i="5"/>
  <c r="DRE15" i="5"/>
  <c r="DRC15" i="5"/>
  <c r="DRA15" i="5"/>
  <c r="DQX15" i="5"/>
  <c r="DQV15" i="5"/>
  <c r="DQT15" i="5"/>
  <c r="DQQ15" i="5"/>
  <c r="DQO15" i="5"/>
  <c r="DQM15" i="5"/>
  <c r="DQJ15" i="5"/>
  <c r="DQH15" i="5"/>
  <c r="DQF15" i="5"/>
  <c r="DQC15" i="5"/>
  <c r="DQA15" i="5"/>
  <c r="DPY15" i="5"/>
  <c r="DPV15" i="5"/>
  <c r="DPT15" i="5"/>
  <c r="DPR15" i="5"/>
  <c r="DPO15" i="5"/>
  <c r="DPM15" i="5"/>
  <c r="DPK15" i="5"/>
  <c r="DPH15" i="5"/>
  <c r="DPF15" i="5"/>
  <c r="DPD15" i="5"/>
  <c r="DPA15" i="5"/>
  <c r="DOY15" i="5"/>
  <c r="DOW15" i="5"/>
  <c r="DOT15" i="5"/>
  <c r="DOR15" i="5"/>
  <c r="DOP15" i="5"/>
  <c r="DOM15" i="5"/>
  <c r="DOK15" i="5"/>
  <c r="DOI15" i="5"/>
  <c r="DOF15" i="5"/>
  <c r="DOD15" i="5"/>
  <c r="DOB15" i="5"/>
  <c r="DNY15" i="5"/>
  <c r="DNW15" i="5"/>
  <c r="DNU15" i="5"/>
  <c r="DNR15" i="5"/>
  <c r="DNP15" i="5"/>
  <c r="DNN15" i="5"/>
  <c r="DNK15" i="5"/>
  <c r="DNI15" i="5"/>
  <c r="DNG15" i="5"/>
  <c r="DND15" i="5"/>
  <c r="DNB15" i="5"/>
  <c r="DMZ15" i="5"/>
  <c r="DMW15" i="5"/>
  <c r="DMU15" i="5"/>
  <c r="DMS15" i="5"/>
  <c r="DMP15" i="5"/>
  <c r="DMN15" i="5"/>
  <c r="DML15" i="5"/>
  <c r="DMI15" i="5"/>
  <c r="DMG15" i="5"/>
  <c r="DME15" i="5"/>
  <c r="DMB15" i="5"/>
  <c r="DLZ15" i="5"/>
  <c r="DLX15" i="5"/>
  <c r="DLU15" i="5"/>
  <c r="DLS15" i="5"/>
  <c r="DLQ15" i="5"/>
  <c r="DLN15" i="5"/>
  <c r="DLL15" i="5"/>
  <c r="DLJ15" i="5"/>
  <c r="DLG15" i="5"/>
  <c r="DLE15" i="5"/>
  <c r="DLC15" i="5"/>
  <c r="DKZ15" i="5"/>
  <c r="DKX15" i="5"/>
  <c r="DKV15" i="5"/>
  <c r="DKS15" i="5"/>
  <c r="DKQ15" i="5"/>
  <c r="DKO15" i="5"/>
  <c r="DKL15" i="5"/>
  <c r="DKJ15" i="5"/>
  <c r="DKH15" i="5"/>
  <c r="DKE15" i="5"/>
  <c r="DKC15" i="5"/>
  <c r="DKA15" i="5"/>
  <c r="DJX15" i="5"/>
  <c r="DJV15" i="5"/>
  <c r="DJT15" i="5"/>
  <c r="DJQ15" i="5"/>
  <c r="DJO15" i="5"/>
  <c r="DJM15" i="5"/>
  <c r="DJJ15" i="5"/>
  <c r="DJH15" i="5"/>
  <c r="DJF15" i="5"/>
  <c r="DJC15" i="5"/>
  <c r="DJA15" i="5"/>
  <c r="DIY15" i="5"/>
  <c r="DIV15" i="5"/>
  <c r="DIT15" i="5"/>
  <c r="DIR15" i="5"/>
  <c r="DIO15" i="5"/>
  <c r="DIM15" i="5"/>
  <c r="DIK15" i="5"/>
  <c r="DIH15" i="5"/>
  <c r="DIF15" i="5"/>
  <c r="DID15" i="5"/>
  <c r="DIA15" i="5"/>
  <c r="DHY15" i="5"/>
  <c r="DHW15" i="5"/>
  <c r="DHT15" i="5"/>
  <c r="DHR15" i="5"/>
  <c r="DHP15" i="5"/>
  <c r="DHM15" i="5"/>
  <c r="DHK15" i="5"/>
  <c r="DHI15" i="5"/>
  <c r="DHF15" i="5"/>
  <c r="DHD15" i="5"/>
  <c r="DHB15" i="5"/>
  <c r="DGY15" i="5"/>
  <c r="DGW15" i="5"/>
  <c r="DGU15" i="5"/>
  <c r="DGR15" i="5"/>
  <c r="DGP15" i="5"/>
  <c r="DGN15" i="5"/>
  <c r="DGK15" i="5"/>
  <c r="DGI15" i="5"/>
  <c r="DGG15" i="5"/>
  <c r="DGD15" i="5"/>
  <c r="DGB15" i="5"/>
  <c r="DFZ15" i="5"/>
  <c r="DFW15" i="5"/>
  <c r="DFU15" i="5"/>
  <c r="DFS15" i="5"/>
  <c r="DFP15" i="5"/>
  <c r="DFN15" i="5"/>
  <c r="DFL15" i="5"/>
  <c r="DFI15" i="5"/>
  <c r="DFG15" i="5"/>
  <c r="DFE15" i="5"/>
  <c r="DFB15" i="5"/>
  <c r="DEZ15" i="5"/>
  <c r="DEX15" i="5"/>
  <c r="DEU15" i="5"/>
  <c r="DES15" i="5"/>
  <c r="DEQ15" i="5"/>
  <c r="DEN15" i="5"/>
  <c r="DEL15" i="5"/>
  <c r="DEJ15" i="5"/>
  <c r="DEG15" i="5"/>
  <c r="DEE15" i="5"/>
  <c r="DEC15" i="5"/>
  <c r="DDZ15" i="5"/>
  <c r="DDX15" i="5"/>
  <c r="DDV15" i="5"/>
  <c r="DDS15" i="5"/>
  <c r="DDQ15" i="5"/>
  <c r="DDO15" i="5"/>
  <c r="DDL15" i="5"/>
  <c r="DDJ15" i="5"/>
  <c r="DDH15" i="5"/>
  <c r="DDE15" i="5"/>
  <c r="DDC15" i="5"/>
  <c r="DDA15" i="5"/>
  <c r="DCX15" i="5"/>
  <c r="DCV15" i="5"/>
  <c r="DCT15" i="5"/>
  <c r="DCQ15" i="5"/>
  <c r="DCO15" i="5"/>
  <c r="DCM15" i="5"/>
  <c r="DCJ15" i="5"/>
  <c r="DCH15" i="5"/>
  <c r="DCF15" i="5"/>
  <c r="DCC15" i="5"/>
  <c r="DCA15" i="5"/>
  <c r="DBY15" i="5"/>
  <c r="DBV15" i="5"/>
  <c r="DBT15" i="5"/>
  <c r="DBR15" i="5"/>
  <c r="DBO15" i="5"/>
  <c r="DBM15" i="5"/>
  <c r="DBK15" i="5"/>
  <c r="DBH15" i="5"/>
  <c r="DBF15" i="5"/>
  <c r="DBD15" i="5"/>
  <c r="DBA15" i="5"/>
  <c r="DAY15" i="5"/>
  <c r="DAW15" i="5"/>
  <c r="DAT15" i="5"/>
  <c r="DAR15" i="5"/>
  <c r="DAP15" i="5"/>
  <c r="DAM15" i="5"/>
  <c r="DAK15" i="5"/>
  <c r="DAI15" i="5"/>
  <c r="DAF15" i="5"/>
  <c r="DAD15" i="5"/>
  <c r="DAB15" i="5"/>
  <c r="CZY15" i="5"/>
  <c r="CZW15" i="5"/>
  <c r="CZU15" i="5"/>
  <c r="CZR15" i="5"/>
  <c r="CZP15" i="5"/>
  <c r="CZN15" i="5"/>
  <c r="CZK15" i="5"/>
  <c r="CZI15" i="5"/>
  <c r="CZG15" i="5"/>
  <c r="CZD15" i="5"/>
  <c r="CZB15" i="5"/>
  <c r="CYZ15" i="5"/>
  <c r="GYN14" i="5"/>
  <c r="GYJ14" i="5"/>
  <c r="GYG14" i="5"/>
  <c r="GYC14" i="5"/>
  <c r="GXZ14" i="5"/>
  <c r="GXV14" i="5"/>
  <c r="GXS14" i="5"/>
  <c r="GXO14" i="5"/>
  <c r="GXL14" i="5"/>
  <c r="GXJ14" i="5"/>
  <c r="GXH14" i="5"/>
  <c r="GXE14" i="5"/>
  <c r="GXC14" i="5"/>
  <c r="GXA14" i="5"/>
  <c r="GWX14" i="5"/>
  <c r="GWV14" i="5"/>
  <c r="GWT14" i="5"/>
  <c r="GWQ14" i="5"/>
  <c r="GWO14" i="5"/>
  <c r="GWM14" i="5"/>
  <c r="GWJ14" i="5"/>
  <c r="GWH14" i="5"/>
  <c r="GWF14" i="5"/>
  <c r="GWC14" i="5"/>
  <c r="GWA14" i="5"/>
  <c r="GVY14" i="5"/>
  <c r="GVV14" i="5"/>
  <c r="GVT14" i="5"/>
  <c r="GVR14" i="5"/>
  <c r="GVO14" i="5"/>
  <c r="GVM14" i="5"/>
  <c r="GVK14" i="5"/>
  <c r="GVH14" i="5"/>
  <c r="GVF14" i="5"/>
  <c r="GVD14" i="5"/>
  <c r="GVA14" i="5"/>
  <c r="GUY14" i="5"/>
  <c r="GUW14" i="5"/>
  <c r="GUT14" i="5"/>
  <c r="GUR14" i="5"/>
  <c r="GUP14" i="5"/>
  <c r="GUM14" i="5"/>
  <c r="GUK14" i="5"/>
  <c r="GUI14" i="5"/>
  <c r="GUF14" i="5"/>
  <c r="GUD14" i="5"/>
  <c r="GUB14" i="5"/>
  <c r="GTY14" i="5"/>
  <c r="GTW14" i="5"/>
  <c r="GTU14" i="5"/>
  <c r="GTR14" i="5"/>
  <c r="GTP14" i="5"/>
  <c r="GTN14" i="5"/>
  <c r="GTK14" i="5"/>
  <c r="GTI14" i="5"/>
  <c r="GTG14" i="5"/>
  <c r="GTD14" i="5"/>
  <c r="GTB14" i="5"/>
  <c r="GSZ14" i="5"/>
  <c r="GSW14" i="5"/>
  <c r="GSU14" i="5"/>
  <c r="GSS14" i="5"/>
  <c r="GSP14" i="5"/>
  <c r="GSN14" i="5"/>
  <c r="GSL14" i="5"/>
  <c r="GSI14" i="5"/>
  <c r="GSG14" i="5"/>
  <c r="GSE14" i="5"/>
  <c r="GSB14" i="5"/>
  <c r="GRZ14" i="5"/>
  <c r="GRX14" i="5"/>
  <c r="GRU14" i="5"/>
  <c r="GRS14" i="5"/>
  <c r="GRQ14" i="5"/>
  <c r="GRN14" i="5"/>
  <c r="GRL14" i="5"/>
  <c r="GRJ14" i="5"/>
  <c r="GRG14" i="5"/>
  <c r="GRE14" i="5"/>
  <c r="GRC14" i="5"/>
  <c r="GQZ14" i="5"/>
  <c r="GQX14" i="5"/>
  <c r="GQV14" i="5"/>
  <c r="GQS14" i="5"/>
  <c r="GQQ14" i="5"/>
  <c r="GQO14" i="5"/>
  <c r="GQL14" i="5"/>
  <c r="GQJ14" i="5"/>
  <c r="GQH14" i="5"/>
  <c r="GQE14" i="5"/>
  <c r="GQC14" i="5"/>
  <c r="GQA14" i="5"/>
  <c r="GPX14" i="5"/>
  <c r="GPV14" i="5"/>
  <c r="GPT14" i="5"/>
  <c r="GPQ14" i="5"/>
  <c r="GPO14" i="5"/>
  <c r="GPM14" i="5"/>
  <c r="GPJ14" i="5"/>
  <c r="GPH14" i="5"/>
  <c r="GPF14" i="5"/>
  <c r="GPC14" i="5"/>
  <c r="GPA14" i="5"/>
  <c r="GOY14" i="5"/>
  <c r="GOV14" i="5"/>
  <c r="GOT14" i="5"/>
  <c r="GOR14" i="5"/>
  <c r="GOO14" i="5"/>
  <c r="GOM14" i="5"/>
  <c r="GOK14" i="5"/>
  <c r="GOH14" i="5"/>
  <c r="GOF14" i="5"/>
  <c r="GOD14" i="5"/>
  <c r="GOA14" i="5"/>
  <c r="GNY14" i="5"/>
  <c r="GNW14" i="5"/>
  <c r="GNT14" i="5"/>
  <c r="GNR14" i="5"/>
  <c r="GNP14" i="5"/>
  <c r="GNM14" i="5"/>
  <c r="GNK14" i="5"/>
  <c r="GNI14" i="5"/>
  <c r="GNF14" i="5"/>
  <c r="GND14" i="5"/>
  <c r="GNB14" i="5"/>
  <c r="GMY14" i="5"/>
  <c r="GMW14" i="5"/>
  <c r="GMU14" i="5"/>
  <c r="GMR14" i="5"/>
  <c r="GMP14" i="5"/>
  <c r="GMN14" i="5"/>
  <c r="GMK14" i="5"/>
  <c r="GMI14" i="5"/>
  <c r="GMG14" i="5"/>
  <c r="GMD14" i="5"/>
  <c r="GMB14" i="5"/>
  <c r="GLZ14" i="5"/>
  <c r="GLW14" i="5"/>
  <c r="GLU14" i="5"/>
  <c r="GLS14" i="5"/>
  <c r="GLP14" i="5"/>
  <c r="GLN14" i="5"/>
  <c r="GLL14" i="5"/>
  <c r="GLI14" i="5"/>
  <c r="GLG14" i="5"/>
  <c r="GLE14" i="5"/>
  <c r="GLB14" i="5"/>
  <c r="GKZ14" i="5"/>
  <c r="GKX14" i="5"/>
  <c r="GKU14" i="5"/>
  <c r="GKS14" i="5"/>
  <c r="GKQ14" i="5"/>
  <c r="GKN14" i="5"/>
  <c r="GKL14" i="5"/>
  <c r="GKJ14" i="5"/>
  <c r="GKG14" i="5"/>
  <c r="GKE14" i="5"/>
  <c r="GKC14" i="5"/>
  <c r="GJZ14" i="5"/>
  <c r="GJX14" i="5"/>
  <c r="GJV14" i="5"/>
  <c r="GJS14" i="5"/>
  <c r="GJQ14" i="5"/>
  <c r="GJO14" i="5"/>
  <c r="GJL14" i="5"/>
  <c r="GJJ14" i="5"/>
  <c r="GJH14" i="5"/>
  <c r="GJE14" i="5"/>
  <c r="GJC14" i="5"/>
  <c r="GJA14" i="5"/>
  <c r="GIX14" i="5"/>
  <c r="GIV14" i="5"/>
  <c r="GIT14" i="5"/>
  <c r="GIQ14" i="5"/>
  <c r="GIO14" i="5"/>
  <c r="GIM14" i="5"/>
  <c r="GIJ14" i="5"/>
  <c r="GIH14" i="5"/>
  <c r="GIF14" i="5"/>
  <c r="GIC14" i="5"/>
  <c r="GIA14" i="5"/>
  <c r="GHY14" i="5"/>
  <c r="GHV14" i="5"/>
  <c r="GHT14" i="5"/>
  <c r="GHR14" i="5"/>
  <c r="GHO14" i="5"/>
  <c r="GHM14" i="5"/>
  <c r="GHK14" i="5"/>
  <c r="GHH14" i="5"/>
  <c r="GHF14" i="5"/>
  <c r="GHD14" i="5"/>
  <c r="GHA14" i="5"/>
  <c r="GGW14" i="5"/>
  <c r="GGT14" i="5"/>
  <c r="GGR14" i="5"/>
  <c r="GGP14" i="5"/>
  <c r="GGM14" i="5"/>
  <c r="GGK14" i="5"/>
  <c r="GGI14" i="5"/>
  <c r="GGF14" i="5"/>
  <c r="GGD14" i="5"/>
  <c r="GGB14" i="5"/>
  <c r="GFY14" i="5"/>
  <c r="GFW14" i="5"/>
  <c r="GFU14" i="5"/>
  <c r="GFR14" i="5"/>
  <c r="GFP14" i="5"/>
  <c r="GFN14" i="5"/>
  <c r="GFK14" i="5"/>
  <c r="GFI14" i="5"/>
  <c r="GFG14" i="5"/>
  <c r="GFD14" i="5"/>
  <c r="GFB14" i="5"/>
  <c r="GEZ14" i="5"/>
  <c r="GEW14" i="5"/>
  <c r="GEU14" i="5"/>
  <c r="GES14" i="5"/>
  <c r="GEP14" i="5"/>
  <c r="GEN14" i="5"/>
  <c r="GEL14" i="5"/>
  <c r="GEI14" i="5"/>
  <c r="GEG14" i="5"/>
  <c r="GEE14" i="5"/>
  <c r="GEB14" i="5"/>
  <c r="GDZ14" i="5"/>
  <c r="GDX14" i="5"/>
  <c r="GDU14" i="5"/>
  <c r="GDS14" i="5"/>
  <c r="GDQ14" i="5"/>
  <c r="GDN14" i="5"/>
  <c r="GDL14" i="5"/>
  <c r="GDJ14" i="5"/>
  <c r="GDG14" i="5"/>
  <c r="GDE14" i="5"/>
  <c r="GDC14" i="5"/>
  <c r="GCZ14" i="5"/>
  <c r="GCX14" i="5"/>
  <c r="GCV14" i="5"/>
  <c r="GCS14" i="5"/>
  <c r="GCQ14" i="5"/>
  <c r="GCO14" i="5"/>
  <c r="GCL14" i="5"/>
  <c r="GCJ14" i="5"/>
  <c r="GCH14" i="5"/>
  <c r="GCE14" i="5"/>
  <c r="GCC14" i="5"/>
  <c r="GCA14" i="5"/>
  <c r="GBX14" i="5"/>
  <c r="GBV14" i="5"/>
  <c r="GBT14" i="5"/>
  <c r="GBQ14" i="5"/>
  <c r="GBO14" i="5"/>
  <c r="GBM14" i="5"/>
  <c r="GBJ14" i="5"/>
  <c r="GBH14" i="5"/>
  <c r="GBF14" i="5"/>
  <c r="GBC14" i="5"/>
  <c r="GBA14" i="5"/>
  <c r="GAY14" i="5"/>
  <c r="GAV14" i="5"/>
  <c r="GAT14" i="5"/>
  <c r="GAR14" i="5"/>
  <c r="GAO14" i="5"/>
  <c r="GAM14" i="5"/>
  <c r="GAK14" i="5"/>
  <c r="GAH14" i="5"/>
  <c r="GAF14" i="5"/>
  <c r="GAD14" i="5"/>
  <c r="GAA14" i="5"/>
  <c r="FZY14" i="5"/>
  <c r="FZW14" i="5"/>
  <c r="FZT14" i="5"/>
  <c r="FZR14" i="5"/>
  <c r="FZP14" i="5"/>
  <c r="FZM14" i="5"/>
  <c r="FZK14" i="5"/>
  <c r="FZI14" i="5"/>
  <c r="FZF14" i="5"/>
  <c r="FZD14" i="5"/>
  <c r="FZB14" i="5"/>
  <c r="FYY14" i="5"/>
  <c r="FYW14" i="5"/>
  <c r="FYU14" i="5"/>
  <c r="FYR14" i="5"/>
  <c r="FYP14" i="5"/>
  <c r="FYN14" i="5"/>
  <c r="FYK14" i="5"/>
  <c r="FYI14" i="5"/>
  <c r="FYG14" i="5"/>
  <c r="FYD14" i="5"/>
  <c r="FYB14" i="5"/>
  <c r="FXZ14" i="5"/>
  <c r="FXW14" i="5"/>
  <c r="FXU14" i="5"/>
  <c r="FXS14" i="5"/>
  <c r="FXP14" i="5"/>
  <c r="FXN14" i="5"/>
  <c r="FXL14" i="5"/>
  <c r="FXI14" i="5"/>
  <c r="FXG14" i="5"/>
  <c r="FXE14" i="5"/>
  <c r="FXB14" i="5"/>
  <c r="FWZ14" i="5"/>
  <c r="FWX14" i="5"/>
  <c r="FWU14" i="5"/>
  <c r="FWS14" i="5"/>
  <c r="FWQ14" i="5"/>
  <c r="FWN14" i="5"/>
  <c r="FWL14" i="5"/>
  <c r="FWJ14" i="5"/>
  <c r="FWG14" i="5"/>
  <c r="FWE14" i="5"/>
  <c r="FWC14" i="5"/>
  <c r="FVZ14" i="5"/>
  <c r="FVX14" i="5"/>
  <c r="FVV14" i="5"/>
  <c r="FVS14" i="5"/>
  <c r="FVQ14" i="5"/>
  <c r="FVO14" i="5"/>
  <c r="FVL14" i="5"/>
  <c r="FVJ14" i="5"/>
  <c r="FVH14" i="5"/>
  <c r="FVE14" i="5"/>
  <c r="FVC14" i="5"/>
  <c r="FVA14" i="5"/>
  <c r="FUX14" i="5"/>
  <c r="FUV14" i="5"/>
  <c r="FUT14" i="5"/>
  <c r="FUQ14" i="5"/>
  <c r="FUO14" i="5"/>
  <c r="FUM14" i="5"/>
  <c r="FUJ14" i="5"/>
  <c r="FUH14" i="5"/>
  <c r="FUF14" i="5"/>
  <c r="FUC14" i="5"/>
  <c r="FUA14" i="5"/>
  <c r="FTY14" i="5"/>
  <c r="FTV14" i="5"/>
  <c r="FTT14" i="5"/>
  <c r="FTR14" i="5"/>
  <c r="FTO14" i="5"/>
  <c r="FTM14" i="5"/>
  <c r="FTK14" i="5"/>
  <c r="FTH14" i="5"/>
  <c r="FTF14" i="5"/>
  <c r="FTD14" i="5"/>
  <c r="FTA14" i="5"/>
  <c r="FSY14" i="5"/>
  <c r="FSW14" i="5"/>
  <c r="FST14" i="5"/>
  <c r="FSR14" i="5"/>
  <c r="FSP14" i="5"/>
  <c r="FSM14" i="5"/>
  <c r="FSK14" i="5"/>
  <c r="FSI14" i="5"/>
  <c r="FSF14" i="5"/>
  <c r="FSD14" i="5"/>
  <c r="FSB14" i="5"/>
  <c r="FRY14" i="5"/>
  <c r="FRW14" i="5"/>
  <c r="FRU14" i="5"/>
  <c r="FRR14" i="5"/>
  <c r="FRP14" i="5"/>
  <c r="FRN14" i="5"/>
  <c r="FRK14" i="5"/>
  <c r="FRI14" i="5"/>
  <c r="FRG14" i="5"/>
  <c r="FRD14" i="5"/>
  <c r="FRB14" i="5"/>
  <c r="FQZ14" i="5"/>
  <c r="FQW14" i="5"/>
  <c r="FQU14" i="5"/>
  <c r="FQS14" i="5"/>
  <c r="FQP14" i="5"/>
  <c r="FQN14" i="5"/>
  <c r="FQL14" i="5"/>
  <c r="FQI14" i="5"/>
  <c r="FQG14" i="5"/>
  <c r="FQE14" i="5"/>
  <c r="FQB14" i="5"/>
  <c r="FPZ14" i="5"/>
  <c r="FPX14" i="5"/>
  <c r="FPU14" i="5"/>
  <c r="FPS14" i="5"/>
  <c r="FPQ14" i="5"/>
  <c r="FPN14" i="5"/>
  <c r="FPL14" i="5"/>
  <c r="FPJ14" i="5"/>
  <c r="FPG14" i="5"/>
  <c r="FPE14" i="5"/>
  <c r="FPC14" i="5"/>
  <c r="FOZ14" i="5"/>
  <c r="FOX14" i="5"/>
  <c r="FOV14" i="5"/>
  <c r="FOS14" i="5"/>
  <c r="FOQ14" i="5"/>
  <c r="FOO14" i="5"/>
  <c r="FOL14" i="5"/>
  <c r="FOJ14" i="5"/>
  <c r="FOH14" i="5"/>
  <c r="FOE14" i="5"/>
  <c r="FOC14" i="5"/>
  <c r="FOA14" i="5"/>
  <c r="FNX14" i="5"/>
  <c r="FNV14" i="5"/>
  <c r="FNT14" i="5"/>
  <c r="FNQ14" i="5"/>
  <c r="FNO14" i="5"/>
  <c r="FNM14" i="5"/>
  <c r="FNJ14" i="5"/>
  <c r="FNH14" i="5"/>
  <c r="FNF14" i="5"/>
  <c r="FNC14" i="5"/>
  <c r="FNA14" i="5"/>
  <c r="FMY14" i="5"/>
  <c r="FMV14" i="5"/>
  <c r="FMT14" i="5"/>
  <c r="FMR14" i="5"/>
  <c r="FMO14" i="5"/>
  <c r="FMM14" i="5"/>
  <c r="FMK14" i="5"/>
  <c r="FMH14" i="5"/>
  <c r="FMF14" i="5"/>
  <c r="FMD14" i="5"/>
  <c r="FMA14" i="5"/>
  <c r="FLY14" i="5"/>
  <c r="FLW14" i="5"/>
  <c r="FLT14" i="5"/>
  <c r="FLR14" i="5"/>
  <c r="FLP14" i="5"/>
  <c r="FLM14" i="5"/>
  <c r="FLK14" i="5"/>
  <c r="FLI14" i="5"/>
  <c r="FLF14" i="5"/>
  <c r="FLD14" i="5"/>
  <c r="FLB14" i="5"/>
  <c r="FKY14" i="5"/>
  <c r="FKW14" i="5"/>
  <c r="FKU14" i="5"/>
  <c r="FKR14" i="5"/>
  <c r="FKP14" i="5"/>
  <c r="FKN14" i="5"/>
  <c r="FKK14" i="5"/>
  <c r="FKI14" i="5"/>
  <c r="FKG14" i="5"/>
  <c r="FKD14" i="5"/>
  <c r="FKB14" i="5"/>
  <c r="FJZ14" i="5"/>
  <c r="FJW14" i="5"/>
  <c r="FJU14" i="5"/>
  <c r="FJS14" i="5"/>
  <c r="FJP14" i="5"/>
  <c r="FJN14" i="5"/>
  <c r="FJL14" i="5"/>
  <c r="FJI14" i="5"/>
  <c r="FJG14" i="5"/>
  <c r="FJE14" i="5"/>
  <c r="FJB14" i="5"/>
  <c r="FIZ14" i="5"/>
  <c r="FIX14" i="5"/>
  <c r="FIU14" i="5"/>
  <c r="FIS14" i="5"/>
  <c r="FIQ14" i="5"/>
  <c r="FIN14" i="5"/>
  <c r="FIL14" i="5"/>
  <c r="FIJ14" i="5"/>
  <c r="FIG14" i="5"/>
  <c r="FIE14" i="5"/>
  <c r="FIC14" i="5"/>
  <c r="FHZ14" i="5"/>
  <c r="FHX14" i="5"/>
  <c r="FHV14" i="5"/>
  <c r="FHS14" i="5"/>
  <c r="FHQ14" i="5"/>
  <c r="FHO14" i="5"/>
  <c r="FHL14" i="5"/>
  <c r="FHJ14" i="5"/>
  <c r="FHH14" i="5"/>
  <c r="FHE14" i="5"/>
  <c r="FHC14" i="5"/>
  <c r="FHA14" i="5"/>
  <c r="FGX14" i="5"/>
  <c r="FGV14" i="5"/>
  <c r="FGT14" i="5"/>
  <c r="FGQ14" i="5"/>
  <c r="FGO14" i="5"/>
  <c r="FGM14" i="5"/>
  <c r="FGJ14" i="5"/>
  <c r="FGH14" i="5"/>
  <c r="FGF14" i="5"/>
  <c r="FGC14" i="5"/>
  <c r="FGA14" i="5"/>
  <c r="FFY14" i="5"/>
  <c r="FFV14" i="5"/>
  <c r="FFT14" i="5"/>
  <c r="FFR14" i="5"/>
  <c r="FFO14" i="5"/>
  <c r="FFM14" i="5"/>
  <c r="FFK14" i="5"/>
  <c r="FFH14" i="5"/>
  <c r="FFF14" i="5"/>
  <c r="FFD14" i="5"/>
  <c r="FFA14" i="5"/>
  <c r="FEY14" i="5"/>
  <c r="FEW14" i="5"/>
  <c r="FET14" i="5"/>
  <c r="FER14" i="5"/>
  <c r="FEP14" i="5"/>
  <c r="FEM14" i="5"/>
  <c r="FEK14" i="5"/>
  <c r="FEI14" i="5"/>
  <c r="FEF14" i="5"/>
  <c r="FED14" i="5"/>
  <c r="FEB14" i="5"/>
  <c r="FDY14" i="5"/>
  <c r="FDW14" i="5"/>
  <c r="FDU14" i="5"/>
  <c r="FDR14" i="5"/>
  <c r="FDP14" i="5"/>
  <c r="FDN14" i="5"/>
  <c r="FDK14" i="5"/>
  <c r="FDI14" i="5"/>
  <c r="FDG14" i="5"/>
  <c r="FDD14" i="5"/>
  <c r="FDB14" i="5"/>
  <c r="FCZ14" i="5"/>
  <c r="FCW14" i="5"/>
  <c r="FCU14" i="5"/>
  <c r="FCS14" i="5"/>
  <c r="FCP14" i="5"/>
  <c r="FCN14" i="5"/>
  <c r="FCL14" i="5"/>
  <c r="FCI14" i="5"/>
  <c r="FCG14" i="5"/>
  <c r="FCE14" i="5"/>
  <c r="FCB14" i="5"/>
  <c r="FBZ14" i="5"/>
  <c r="FBX14" i="5"/>
  <c r="FBU14" i="5"/>
  <c r="FBS14" i="5"/>
  <c r="FBQ14" i="5"/>
  <c r="FBN14" i="5"/>
  <c r="FBL14" i="5"/>
  <c r="FBJ14" i="5"/>
  <c r="FBG14" i="5"/>
  <c r="FBE14" i="5"/>
  <c r="FBC14" i="5"/>
  <c r="FAZ14" i="5"/>
  <c r="FAX14" i="5"/>
  <c r="FAV14" i="5"/>
  <c r="FAS14" i="5"/>
  <c r="FAQ14" i="5"/>
  <c r="FAO14" i="5"/>
  <c r="FAL14" i="5"/>
  <c r="FAJ14" i="5"/>
  <c r="FAH14" i="5"/>
  <c r="FAE14" i="5"/>
  <c r="FAC14" i="5"/>
  <c r="FAA14" i="5"/>
  <c r="EZX14" i="5"/>
  <c r="EZV14" i="5"/>
  <c r="EZT14" i="5"/>
  <c r="EZQ14" i="5"/>
  <c r="EZO14" i="5"/>
  <c r="EZM14" i="5"/>
  <c r="EZJ14" i="5"/>
  <c r="EZH14" i="5"/>
  <c r="EZF14" i="5"/>
  <c r="EZC14" i="5"/>
  <c r="EZA14" i="5"/>
  <c r="EYY14" i="5"/>
  <c r="EYV14" i="5"/>
  <c r="EYT14" i="5"/>
  <c r="EYR14" i="5"/>
  <c r="EYO14" i="5"/>
  <c r="EYM14" i="5"/>
  <c r="EYK14" i="5"/>
  <c r="EYH14" i="5"/>
  <c r="EYF14" i="5"/>
  <c r="EYD14" i="5"/>
  <c r="EYA14" i="5"/>
  <c r="EXY14" i="5"/>
  <c r="EXW14" i="5"/>
  <c r="EXT14" i="5"/>
  <c r="EXR14" i="5"/>
  <c r="EXP14" i="5"/>
  <c r="EXM14" i="5"/>
  <c r="EXK14" i="5"/>
  <c r="EXI14" i="5"/>
  <c r="EXF14" i="5"/>
  <c r="EXD14" i="5"/>
  <c r="EXB14" i="5"/>
  <c r="EWY14" i="5"/>
  <c r="EWW14" i="5"/>
  <c r="EWU14" i="5"/>
  <c r="EWR14" i="5"/>
  <c r="EWP14" i="5"/>
  <c r="EWN14" i="5"/>
  <c r="EWK14" i="5"/>
  <c r="EWI14" i="5"/>
  <c r="EWG14" i="5"/>
  <c r="EWD14" i="5"/>
  <c r="EWB14" i="5"/>
  <c r="EVZ14" i="5"/>
  <c r="EVW14" i="5"/>
  <c r="EVU14" i="5"/>
  <c r="EVS14" i="5"/>
  <c r="EVP14" i="5"/>
  <c r="EVN14" i="5"/>
  <c r="EVL14" i="5"/>
  <c r="EVI14" i="5"/>
  <c r="EVG14" i="5"/>
  <c r="EVE14" i="5"/>
  <c r="EVB14" i="5"/>
  <c r="EUZ14" i="5"/>
  <c r="EUX14" i="5"/>
  <c r="EUU14" i="5"/>
  <c r="EUS14" i="5"/>
  <c r="EUQ14" i="5"/>
  <c r="EUN14" i="5"/>
  <c r="EUL14" i="5"/>
  <c r="EUJ14" i="5"/>
  <c r="EUG14" i="5"/>
  <c r="EUE14" i="5"/>
  <c r="EUC14" i="5"/>
  <c r="ETZ14" i="5"/>
  <c r="ETX14" i="5"/>
  <c r="ETV14" i="5"/>
  <c r="ETS14" i="5"/>
  <c r="ETQ14" i="5"/>
  <c r="ETO14" i="5"/>
  <c r="ETL14" i="5"/>
  <c r="ETJ14" i="5"/>
  <c r="ETH14" i="5"/>
  <c r="ETE14" i="5"/>
  <c r="ETC14" i="5"/>
  <c r="ETA14" i="5"/>
  <c r="ESX14" i="5"/>
  <c r="ESV14" i="5"/>
  <c r="EST14" i="5"/>
  <c r="ESQ14" i="5"/>
  <c r="ESO14" i="5"/>
  <c r="ESM14" i="5"/>
  <c r="ESJ14" i="5"/>
  <c r="ESH14" i="5"/>
  <c r="ESF14" i="5"/>
  <c r="ESC14" i="5"/>
  <c r="ESA14" i="5"/>
  <c r="ERY14" i="5"/>
  <c r="ERV14" i="5"/>
  <c r="ERT14" i="5"/>
  <c r="ERR14" i="5"/>
  <c r="ERO14" i="5"/>
  <c r="ERM14" i="5"/>
  <c r="ERK14" i="5"/>
  <c r="ERH14" i="5"/>
  <c r="ERF14" i="5"/>
  <c r="ERD14" i="5"/>
  <c r="ERA14" i="5"/>
  <c r="EQY14" i="5"/>
  <c r="EQW14" i="5"/>
  <c r="EQT14" i="5"/>
  <c r="EQR14" i="5"/>
  <c r="EQP14" i="5"/>
  <c r="EQM14" i="5"/>
  <c r="EQK14" i="5"/>
  <c r="EQI14" i="5"/>
  <c r="EQF14" i="5"/>
  <c r="EQD14" i="5"/>
  <c r="EQB14" i="5"/>
  <c r="EPY14" i="5"/>
  <c r="EPW14" i="5"/>
  <c r="EPU14" i="5"/>
  <c r="EPR14" i="5"/>
  <c r="EPP14" i="5"/>
  <c r="EPN14" i="5"/>
  <c r="EPK14" i="5"/>
  <c r="EPI14" i="5"/>
  <c r="EPG14" i="5"/>
  <c r="EPD14" i="5"/>
  <c r="EPB14" i="5"/>
  <c r="EOZ14" i="5"/>
  <c r="EOW14" i="5"/>
  <c r="EOU14" i="5"/>
  <c r="EOS14" i="5"/>
  <c r="EOP14" i="5"/>
  <c r="EON14" i="5"/>
  <c r="EOL14" i="5"/>
  <c r="EOI14" i="5"/>
  <c r="EOG14" i="5"/>
  <c r="EOE14" i="5"/>
  <c r="EOB14" i="5"/>
  <c r="ENZ14" i="5"/>
  <c r="ENX14" i="5"/>
  <c r="ENU14" i="5"/>
  <c r="ENS14" i="5"/>
  <c r="ENQ14" i="5"/>
  <c r="ENN14" i="5"/>
  <c r="ENL14" i="5"/>
  <c r="ENJ14" i="5"/>
  <c r="ENG14" i="5"/>
  <c r="ENE14" i="5"/>
  <c r="ENC14" i="5"/>
  <c r="EMZ14" i="5"/>
  <c r="EMX14" i="5"/>
  <c r="EMV14" i="5"/>
  <c r="EMS14" i="5"/>
  <c r="EMQ14" i="5"/>
  <c r="EMO14" i="5"/>
  <c r="EML14" i="5"/>
  <c r="EMJ14" i="5"/>
  <c r="EMH14" i="5"/>
  <c r="EME14" i="5"/>
  <c r="EMC14" i="5"/>
  <c r="EMA14" i="5"/>
  <c r="ELX14" i="5"/>
  <c r="ELV14" i="5"/>
  <c r="ELT14" i="5"/>
  <c r="ELQ14" i="5"/>
  <c r="ELO14" i="5"/>
  <c r="ELM14" i="5"/>
  <c r="ELJ14" i="5"/>
  <c r="ELH14" i="5"/>
  <c r="ELF14" i="5"/>
  <c r="ELC14" i="5"/>
  <c r="ELA14" i="5"/>
  <c r="EKY14" i="5"/>
  <c r="EKV14" i="5"/>
  <c r="EKT14" i="5"/>
  <c r="EKR14" i="5"/>
  <c r="EKO14" i="5"/>
  <c r="EKM14" i="5"/>
  <c r="EKK14" i="5"/>
  <c r="EKH14" i="5"/>
  <c r="EKF14" i="5"/>
  <c r="EKD14" i="5"/>
  <c r="EKA14" i="5"/>
  <c r="EJY14" i="5"/>
  <c r="EJW14" i="5"/>
  <c r="EJT14" i="5"/>
  <c r="EJR14" i="5"/>
  <c r="EJP14" i="5"/>
  <c r="EJM14" i="5"/>
  <c r="EJK14" i="5"/>
  <c r="EJI14" i="5"/>
  <c r="EJF14" i="5"/>
  <c r="EJD14" i="5"/>
  <c r="EJB14" i="5"/>
  <c r="EIY14" i="5"/>
  <c r="EIW14" i="5"/>
  <c r="EIU14" i="5"/>
  <c r="EIR14" i="5"/>
  <c r="EIP14" i="5"/>
  <c r="EIN14" i="5"/>
  <c r="EIK14" i="5"/>
  <c r="EII14" i="5"/>
  <c r="EIG14" i="5"/>
  <c r="EID14" i="5"/>
  <c r="EIB14" i="5"/>
  <c r="EHZ14" i="5"/>
  <c r="EHW14" i="5"/>
  <c r="EHU14" i="5"/>
  <c r="EHS14" i="5"/>
  <c r="EHP14" i="5"/>
  <c r="EHN14" i="5"/>
  <c r="EHL14" i="5"/>
  <c r="EHI14" i="5"/>
  <c r="EHG14" i="5"/>
  <c r="EHE14" i="5"/>
  <c r="EHB14" i="5"/>
  <c r="EGZ14" i="5"/>
  <c r="EGX14" i="5"/>
  <c r="EGU14" i="5"/>
  <c r="EGS14" i="5"/>
  <c r="EGQ14" i="5"/>
  <c r="EGN14" i="5"/>
  <c r="EGL14" i="5"/>
  <c r="EGJ14" i="5"/>
  <c r="EGG14" i="5"/>
  <c r="EGE14" i="5"/>
  <c r="EGC14" i="5"/>
  <c r="EFZ14" i="5"/>
  <c r="EFX14" i="5"/>
  <c r="EFV14" i="5"/>
  <c r="EFS14" i="5"/>
  <c r="EFQ14" i="5"/>
  <c r="EFO14" i="5"/>
  <c r="EFL14" i="5"/>
  <c r="EFJ14" i="5"/>
  <c r="EFH14" i="5"/>
  <c r="EFE14" i="5"/>
  <c r="EFC14" i="5"/>
  <c r="EFA14" i="5"/>
  <c r="EEX14" i="5"/>
  <c r="EEV14" i="5"/>
  <c r="EET14" i="5"/>
  <c r="EEQ14" i="5"/>
  <c r="EEO14" i="5"/>
  <c r="EEM14" i="5"/>
  <c r="EEJ14" i="5"/>
  <c r="EEH14" i="5"/>
  <c r="EEF14" i="5"/>
  <c r="EEC14" i="5"/>
  <c r="EEA14" i="5"/>
  <c r="EDY14" i="5"/>
  <c r="EDV14" i="5"/>
  <c r="EDT14" i="5"/>
  <c r="EDR14" i="5"/>
  <c r="EDO14" i="5"/>
  <c r="EDM14" i="5"/>
  <c r="EDK14" i="5"/>
  <c r="EDH14" i="5"/>
  <c r="EDF14" i="5"/>
  <c r="EDD14" i="5"/>
  <c r="EDA14" i="5"/>
  <c r="ECY14" i="5"/>
  <c r="ECW14" i="5"/>
  <c r="ECT14" i="5"/>
  <c r="ECR14" i="5"/>
  <c r="ECP14" i="5"/>
  <c r="ECM14" i="5"/>
  <c r="ECK14" i="5"/>
  <c r="ECI14" i="5"/>
  <c r="ECF14" i="5"/>
  <c r="ECD14" i="5"/>
  <c r="ECB14" i="5"/>
  <c r="EBY14" i="5"/>
  <c r="EBW14" i="5"/>
  <c r="EBU14" i="5"/>
  <c r="EBR14" i="5"/>
  <c r="EBP14" i="5"/>
  <c r="EBN14" i="5"/>
  <c r="EBK14" i="5"/>
  <c r="EBI14" i="5"/>
  <c r="EBG14" i="5"/>
  <c r="EBD14" i="5"/>
  <c r="EBB14" i="5"/>
  <c r="EAZ14" i="5"/>
  <c r="EAW14" i="5"/>
  <c r="EAU14" i="5"/>
  <c r="EAS14" i="5"/>
  <c r="EAP14" i="5"/>
  <c r="EAN14" i="5"/>
  <c r="EAL14" i="5"/>
  <c r="EAI14" i="5"/>
  <c r="EAG14" i="5"/>
  <c r="EAE14" i="5"/>
  <c r="EAB14" i="5"/>
  <c r="DZZ14" i="5"/>
  <c r="DZX14" i="5"/>
  <c r="DZU14" i="5"/>
  <c r="DZS14" i="5"/>
  <c r="DZQ14" i="5"/>
  <c r="DZN14" i="5"/>
  <c r="DZL14" i="5"/>
  <c r="DZJ14" i="5"/>
  <c r="DZG14" i="5"/>
  <c r="DZE14" i="5"/>
  <c r="DZC14" i="5"/>
  <c r="DYZ14" i="5"/>
  <c r="DYX14" i="5"/>
  <c r="DYV14" i="5"/>
  <c r="DYS14" i="5"/>
  <c r="DYQ14" i="5"/>
  <c r="DYO14" i="5"/>
  <c r="DYL14" i="5"/>
  <c r="DYJ14" i="5"/>
  <c r="DYH14" i="5"/>
  <c r="DYE14" i="5"/>
  <c r="DYC14" i="5"/>
  <c r="DYA14" i="5"/>
  <c r="DXX14" i="5"/>
  <c r="DXV14" i="5"/>
  <c r="DXT14" i="5"/>
  <c r="DXQ14" i="5"/>
  <c r="DXO14" i="5"/>
  <c r="DXM14" i="5"/>
  <c r="DXJ14" i="5"/>
  <c r="DXH14" i="5"/>
  <c r="DXF14" i="5"/>
  <c r="DXC14" i="5"/>
  <c r="DXA14" i="5"/>
  <c r="DWY14" i="5"/>
  <c r="DWV14" i="5"/>
  <c r="DWT14" i="5"/>
  <c r="DWR14" i="5"/>
  <c r="DWO14" i="5"/>
  <c r="DWM14" i="5"/>
  <c r="DWK14" i="5"/>
  <c r="DWH14" i="5"/>
  <c r="DWF14" i="5"/>
  <c r="DWD14" i="5"/>
  <c r="DWA14" i="5"/>
  <c r="DVY14" i="5"/>
  <c r="DVW14" i="5"/>
  <c r="DVT14" i="5"/>
  <c r="DVR14" i="5"/>
  <c r="DVP14" i="5"/>
  <c r="DVM14" i="5"/>
  <c r="DVK14" i="5"/>
  <c r="DVI14" i="5"/>
  <c r="DVF14" i="5"/>
  <c r="DVD14" i="5"/>
  <c r="DVB14" i="5"/>
  <c r="DUY14" i="5"/>
  <c r="DUW14" i="5"/>
  <c r="DUU14" i="5"/>
  <c r="DUR14" i="5"/>
  <c r="DUP14" i="5"/>
  <c r="DUN14" i="5"/>
  <c r="DUK14" i="5"/>
  <c r="DUI14" i="5"/>
  <c r="DUG14" i="5"/>
  <c r="DUD14" i="5"/>
  <c r="DUB14" i="5"/>
  <c r="DTZ14" i="5"/>
  <c r="DTW14" i="5"/>
  <c r="DTU14" i="5"/>
  <c r="DTS14" i="5"/>
  <c r="DTP14" i="5"/>
  <c r="DTN14" i="5"/>
  <c r="DTL14" i="5"/>
  <c r="DTI14" i="5"/>
  <c r="DTG14" i="5"/>
  <c r="DTE14" i="5"/>
  <c r="DTB14" i="5"/>
  <c r="DSZ14" i="5"/>
  <c r="DSX14" i="5"/>
  <c r="DSU14" i="5"/>
  <c r="DSS14" i="5"/>
  <c r="DSQ14" i="5"/>
  <c r="DSN14" i="5"/>
  <c r="DSL14" i="5"/>
  <c r="DSJ14" i="5"/>
  <c r="DSG14" i="5"/>
  <c r="DSE14" i="5"/>
  <c r="DSC14" i="5"/>
  <c r="DRZ14" i="5"/>
  <c r="DRX14" i="5"/>
  <c r="DRV14" i="5"/>
  <c r="DRS14" i="5"/>
  <c r="DRQ14" i="5"/>
  <c r="DRO14" i="5"/>
  <c r="DRL14" i="5"/>
  <c r="DRJ14" i="5"/>
  <c r="DRH14" i="5"/>
  <c r="DRE14" i="5"/>
  <c r="DRC14" i="5"/>
  <c r="DRA14" i="5"/>
  <c r="DQX14" i="5"/>
  <c r="DQV14" i="5"/>
  <c r="DQT14" i="5"/>
  <c r="DQQ14" i="5"/>
  <c r="DQO14" i="5"/>
  <c r="DQM14" i="5"/>
  <c r="DQJ14" i="5"/>
  <c r="DQH14" i="5"/>
  <c r="DQF14" i="5"/>
  <c r="DQC14" i="5"/>
  <c r="DQA14" i="5"/>
  <c r="DPY14" i="5"/>
  <c r="DPV14" i="5"/>
  <c r="DPT14" i="5"/>
  <c r="DPR14" i="5"/>
  <c r="DPO14" i="5"/>
  <c r="DPM14" i="5"/>
  <c r="DPK14" i="5"/>
  <c r="DPH14" i="5"/>
  <c r="DPF14" i="5"/>
  <c r="DPD14" i="5"/>
  <c r="DPA14" i="5"/>
  <c r="DOY14" i="5"/>
  <c r="DOW14" i="5"/>
  <c r="DOT14" i="5"/>
  <c r="DOR14" i="5"/>
  <c r="DOP14" i="5"/>
  <c r="DOM14" i="5"/>
  <c r="DOK14" i="5"/>
  <c r="DOI14" i="5"/>
  <c r="DOF14" i="5"/>
  <c r="DOD14" i="5"/>
  <c r="DOB14" i="5"/>
  <c r="DNY14" i="5"/>
  <c r="DNW14" i="5"/>
  <c r="DNU14" i="5"/>
  <c r="DNR14" i="5"/>
  <c r="DNP14" i="5"/>
  <c r="DNN14" i="5"/>
  <c r="DNK14" i="5"/>
  <c r="DNI14" i="5"/>
  <c r="DNG14" i="5"/>
  <c r="DND14" i="5"/>
  <c r="DNB14" i="5"/>
  <c r="DMZ14" i="5"/>
  <c r="DMW14" i="5"/>
  <c r="DMU14" i="5"/>
  <c r="DMS14" i="5"/>
  <c r="DMP14" i="5"/>
  <c r="DMN14" i="5"/>
  <c r="DML14" i="5"/>
  <c r="DMI14" i="5"/>
  <c r="DMG14" i="5"/>
  <c r="DME14" i="5"/>
  <c r="DMB14" i="5"/>
  <c r="DLZ14" i="5"/>
  <c r="DLX14" i="5"/>
  <c r="DLU14" i="5"/>
  <c r="DLS14" i="5"/>
  <c r="DLQ14" i="5"/>
  <c r="DLN14" i="5"/>
  <c r="DLL14" i="5"/>
  <c r="DLJ14" i="5"/>
  <c r="DLG14" i="5"/>
  <c r="DLE14" i="5"/>
  <c r="DLC14" i="5"/>
  <c r="DKZ14" i="5"/>
  <c r="DKX14" i="5"/>
  <c r="DKV14" i="5"/>
  <c r="DKS14" i="5"/>
  <c r="DKQ14" i="5"/>
  <c r="DKO14" i="5"/>
  <c r="DKL14" i="5"/>
  <c r="DKJ14" i="5"/>
  <c r="DKH14" i="5"/>
  <c r="DKE14" i="5"/>
  <c r="DKC14" i="5"/>
  <c r="DKA14" i="5"/>
  <c r="DJX14" i="5"/>
  <c r="DJV14" i="5"/>
  <c r="DJT14" i="5"/>
  <c r="DJQ14" i="5"/>
  <c r="DJO14" i="5"/>
  <c r="DJM14" i="5"/>
  <c r="DJJ14" i="5"/>
  <c r="DJH14" i="5"/>
  <c r="DJF14" i="5"/>
  <c r="DJC14" i="5"/>
  <c r="DJA14" i="5"/>
  <c r="DIY14" i="5"/>
  <c r="DIV14" i="5"/>
  <c r="DIT14" i="5"/>
  <c r="DIR14" i="5"/>
  <c r="DIO14" i="5"/>
  <c r="DIM14" i="5"/>
  <c r="DIK14" i="5"/>
  <c r="DIH14" i="5"/>
  <c r="DIF14" i="5"/>
  <c r="DID14" i="5"/>
  <c r="DIA14" i="5"/>
  <c r="DHY14" i="5"/>
  <c r="DHW14" i="5"/>
  <c r="DHT14" i="5"/>
  <c r="DHR14" i="5"/>
  <c r="DHP14" i="5"/>
  <c r="DHM14" i="5"/>
  <c r="DHK14" i="5"/>
  <c r="DHI14" i="5"/>
  <c r="DHF14" i="5"/>
  <c r="DHD14" i="5"/>
  <c r="DHB14" i="5"/>
  <c r="DGY14" i="5"/>
  <c r="DGW14" i="5"/>
  <c r="DGU14" i="5"/>
  <c r="DGR14" i="5"/>
  <c r="DGP14" i="5"/>
  <c r="DGN14" i="5"/>
  <c r="DGK14" i="5"/>
  <c r="DGI14" i="5"/>
  <c r="DGG14" i="5"/>
  <c r="DGD14" i="5"/>
  <c r="DGB14" i="5"/>
  <c r="DFZ14" i="5"/>
  <c r="DFW14" i="5"/>
  <c r="DFU14" i="5"/>
  <c r="DFS14" i="5"/>
  <c r="DFP14" i="5"/>
  <c r="DFN14" i="5"/>
  <c r="DFL14" i="5"/>
  <c r="DFI14" i="5"/>
  <c r="DFG14" i="5"/>
  <c r="DFE14" i="5"/>
  <c r="DFB14" i="5"/>
  <c r="DEZ14" i="5"/>
  <c r="DEX14" i="5"/>
  <c r="DEU14" i="5"/>
  <c r="DES14" i="5"/>
  <c r="DEQ14" i="5"/>
  <c r="DEN14" i="5"/>
  <c r="DEL14" i="5"/>
  <c r="DEJ14" i="5"/>
  <c r="DEG14" i="5"/>
  <c r="DEE14" i="5"/>
  <c r="DEC14" i="5"/>
  <c r="DDZ14" i="5"/>
  <c r="DDX14" i="5"/>
  <c r="DDV14" i="5"/>
  <c r="DDS14" i="5"/>
  <c r="DDQ14" i="5"/>
  <c r="DDO14" i="5"/>
  <c r="DDL14" i="5"/>
  <c r="DDJ14" i="5"/>
  <c r="DDH14" i="5"/>
  <c r="DDE14" i="5"/>
  <c r="DDC14" i="5"/>
  <c r="DDA14" i="5"/>
  <c r="DCX14" i="5"/>
  <c r="DCV14" i="5"/>
  <c r="DCT14" i="5"/>
  <c r="DCQ14" i="5"/>
  <c r="DCO14" i="5"/>
  <c r="DCM14" i="5"/>
  <c r="DCJ14" i="5"/>
  <c r="DCH14" i="5"/>
  <c r="DCF14" i="5"/>
  <c r="DCC14" i="5"/>
  <c r="DCA14" i="5"/>
  <c r="DBY14" i="5"/>
  <c r="DBV14" i="5"/>
  <c r="DBT14" i="5"/>
  <c r="DBR14" i="5"/>
  <c r="DBO14" i="5"/>
  <c r="DBM14" i="5"/>
  <c r="DBK14" i="5"/>
  <c r="DBH14" i="5"/>
  <c r="DBF14" i="5"/>
  <c r="DBD14" i="5"/>
  <c r="DBA14" i="5"/>
  <c r="DAY14" i="5"/>
  <c r="DAW14" i="5"/>
  <c r="DAT14" i="5"/>
  <c r="DAR14" i="5"/>
  <c r="DAP14" i="5"/>
  <c r="DAM14" i="5"/>
  <c r="DAK14" i="5"/>
  <c r="DAI14" i="5"/>
  <c r="DAF14" i="5"/>
  <c r="DAD14" i="5"/>
  <c r="DAB14" i="5"/>
  <c r="CZY14" i="5"/>
  <c r="CZW14" i="5"/>
  <c r="CZU14" i="5"/>
  <c r="CZR14" i="5"/>
  <c r="CZP14" i="5"/>
  <c r="CZN14" i="5"/>
  <c r="CZK14" i="5"/>
  <c r="CZI14" i="5"/>
  <c r="CZG14" i="5"/>
  <c r="CZD14" i="5"/>
  <c r="CZB14" i="5"/>
  <c r="CYZ14" i="5"/>
  <c r="GYN13" i="5"/>
  <c r="GYJ13" i="5"/>
  <c r="GYG13" i="5"/>
  <c r="GYC13" i="5"/>
  <c r="GXZ13" i="5"/>
  <c r="GXV13" i="5"/>
  <c r="GXS13" i="5"/>
  <c r="GXO13" i="5"/>
  <c r="GXL13" i="5"/>
  <c r="GXJ13" i="5"/>
  <c r="GXH13" i="5"/>
  <c r="GXE13" i="5"/>
  <c r="GXC13" i="5"/>
  <c r="GXA13" i="5"/>
  <c r="GWX13" i="5"/>
  <c r="GWV13" i="5"/>
  <c r="GWT13" i="5"/>
  <c r="GWQ13" i="5"/>
  <c r="GWO13" i="5"/>
  <c r="GWM13" i="5"/>
  <c r="GWJ13" i="5"/>
  <c r="GWH13" i="5"/>
  <c r="GWF13" i="5"/>
  <c r="GWC13" i="5"/>
  <c r="GWA13" i="5"/>
  <c r="GVY13" i="5"/>
  <c r="GVV13" i="5"/>
  <c r="GVT13" i="5"/>
  <c r="GVR13" i="5"/>
  <c r="GVO13" i="5"/>
  <c r="GVM13" i="5"/>
  <c r="GVK13" i="5"/>
  <c r="GVH13" i="5"/>
  <c r="GVF13" i="5"/>
  <c r="GVD13" i="5"/>
  <c r="GVA13" i="5"/>
  <c r="GUY13" i="5"/>
  <c r="GUW13" i="5"/>
  <c r="GUT13" i="5"/>
  <c r="GUR13" i="5"/>
  <c r="GUP13" i="5"/>
  <c r="GUM13" i="5"/>
  <c r="GUK13" i="5"/>
  <c r="GUI13" i="5"/>
  <c r="GUF13" i="5"/>
  <c r="GUD13" i="5"/>
  <c r="GUB13" i="5"/>
  <c r="GTY13" i="5"/>
  <c r="GTW13" i="5"/>
  <c r="GTU13" i="5"/>
  <c r="GTR13" i="5"/>
  <c r="GTP13" i="5"/>
  <c r="GTN13" i="5"/>
  <c r="GTK13" i="5"/>
  <c r="GTI13" i="5"/>
  <c r="GTG13" i="5"/>
  <c r="GTD13" i="5"/>
  <c r="GTB13" i="5"/>
  <c r="GSZ13" i="5"/>
  <c r="GSW13" i="5"/>
  <c r="GSU13" i="5"/>
  <c r="GSS13" i="5"/>
  <c r="GSP13" i="5"/>
  <c r="GSN13" i="5"/>
  <c r="GSL13" i="5"/>
  <c r="GSI13" i="5"/>
  <c r="GSG13" i="5"/>
  <c r="GSE13" i="5"/>
  <c r="GSB13" i="5"/>
  <c r="GRZ13" i="5"/>
  <c r="GRX13" i="5"/>
  <c r="GRU13" i="5"/>
  <c r="GRS13" i="5"/>
  <c r="GRQ13" i="5"/>
  <c r="GRN13" i="5"/>
  <c r="GRL13" i="5"/>
  <c r="GRJ13" i="5"/>
  <c r="GRG13" i="5"/>
  <c r="GRE13" i="5"/>
  <c r="GRC13" i="5"/>
  <c r="GQZ13" i="5"/>
  <c r="GQX13" i="5"/>
  <c r="GQV13" i="5"/>
  <c r="GQS13" i="5"/>
  <c r="GQQ13" i="5"/>
  <c r="GQO13" i="5"/>
  <c r="GQL13" i="5"/>
  <c r="GQJ13" i="5"/>
  <c r="GQH13" i="5"/>
  <c r="GQE13" i="5"/>
  <c r="GQC13" i="5"/>
  <c r="GQA13" i="5"/>
  <c r="GPX13" i="5"/>
  <c r="GPV13" i="5"/>
  <c r="GPT13" i="5"/>
  <c r="GPQ13" i="5"/>
  <c r="GPO13" i="5"/>
  <c r="GPM13" i="5"/>
  <c r="GPJ13" i="5"/>
  <c r="GPH13" i="5"/>
  <c r="GPF13" i="5"/>
  <c r="GPC13" i="5"/>
  <c r="GPA13" i="5"/>
  <c r="GOY13" i="5"/>
  <c r="GOV13" i="5"/>
  <c r="GOT13" i="5"/>
  <c r="GOR13" i="5"/>
  <c r="GOO13" i="5"/>
  <c r="GOM13" i="5"/>
  <c r="GOK13" i="5"/>
  <c r="GOH13" i="5"/>
  <c r="GOF13" i="5"/>
  <c r="GOD13" i="5"/>
  <c r="GOA13" i="5"/>
  <c r="GNY13" i="5"/>
  <c r="GNW13" i="5"/>
  <c r="GNT13" i="5"/>
  <c r="GNR13" i="5"/>
  <c r="GNP13" i="5"/>
  <c r="GNM13" i="5"/>
  <c r="GNK13" i="5"/>
  <c r="GNI13" i="5"/>
  <c r="GNF13" i="5"/>
  <c r="GND13" i="5"/>
  <c r="GNB13" i="5"/>
  <c r="GMY13" i="5"/>
  <c r="GMW13" i="5"/>
  <c r="GMU13" i="5"/>
  <c r="GMR13" i="5"/>
  <c r="GMP13" i="5"/>
  <c r="GMN13" i="5"/>
  <c r="GMK13" i="5"/>
  <c r="GMI13" i="5"/>
  <c r="GMG13" i="5"/>
  <c r="GMD13" i="5"/>
  <c r="GMB13" i="5"/>
  <c r="GLZ13" i="5"/>
  <c r="GLW13" i="5"/>
  <c r="GLU13" i="5"/>
  <c r="GLS13" i="5"/>
  <c r="GLP13" i="5"/>
  <c r="GLN13" i="5"/>
  <c r="GLL13" i="5"/>
  <c r="GLI13" i="5"/>
  <c r="GLG13" i="5"/>
  <c r="GLE13" i="5"/>
  <c r="GLB13" i="5"/>
  <c r="GKZ13" i="5"/>
  <c r="GKX13" i="5"/>
  <c r="GKU13" i="5"/>
  <c r="GKS13" i="5"/>
  <c r="GKQ13" i="5"/>
  <c r="GKN13" i="5"/>
  <c r="GKL13" i="5"/>
  <c r="GKJ13" i="5"/>
  <c r="GKG13" i="5"/>
  <c r="GKE13" i="5"/>
  <c r="GKC13" i="5"/>
  <c r="GJZ13" i="5"/>
  <c r="GJX13" i="5"/>
  <c r="GJV13" i="5"/>
  <c r="GJS13" i="5"/>
  <c r="GJQ13" i="5"/>
  <c r="GJO13" i="5"/>
  <c r="GJL13" i="5"/>
  <c r="GJJ13" i="5"/>
  <c r="GJH13" i="5"/>
  <c r="GJE13" i="5"/>
  <c r="GJC13" i="5"/>
  <c r="GJA13" i="5"/>
  <c r="GIX13" i="5"/>
  <c r="GIV13" i="5"/>
  <c r="GIT13" i="5"/>
  <c r="GIQ13" i="5"/>
  <c r="GIO13" i="5"/>
  <c r="GIM13" i="5"/>
  <c r="GIJ13" i="5"/>
  <c r="GIH13" i="5"/>
  <c r="GIF13" i="5"/>
  <c r="GIC13" i="5"/>
  <c r="GIA13" i="5"/>
  <c r="GHY13" i="5"/>
  <c r="GHV13" i="5"/>
  <c r="GHT13" i="5"/>
  <c r="GHR13" i="5"/>
  <c r="GHO13" i="5"/>
  <c r="GHM13" i="5"/>
  <c r="GHK13" i="5"/>
  <c r="GHH13" i="5"/>
  <c r="GHF13" i="5"/>
  <c r="GHD13" i="5"/>
  <c r="GHA13" i="5"/>
  <c r="GGY13" i="5"/>
  <c r="GGW13" i="5"/>
  <c r="GGT13" i="5"/>
  <c r="GGR13" i="5"/>
  <c r="GGP13" i="5"/>
  <c r="GGM13" i="5"/>
  <c r="GGK13" i="5"/>
  <c r="GGI13" i="5"/>
  <c r="GGF13" i="5"/>
  <c r="GGD13" i="5"/>
  <c r="GGB13" i="5"/>
  <c r="GFY13" i="5"/>
  <c r="GFW13" i="5"/>
  <c r="GFU13" i="5"/>
  <c r="GFR13" i="5"/>
  <c r="GFP13" i="5"/>
  <c r="GFN13" i="5"/>
  <c r="GFK13" i="5"/>
  <c r="GFI13" i="5"/>
  <c r="GFG13" i="5"/>
  <c r="GFD13" i="5"/>
  <c r="GFB13" i="5"/>
  <c r="GEZ13" i="5"/>
  <c r="GEW13" i="5"/>
  <c r="GEU13" i="5"/>
  <c r="GES13" i="5"/>
  <c r="GEP13" i="5"/>
  <c r="GEN13" i="5"/>
  <c r="GEL13" i="5"/>
  <c r="GEI13" i="5"/>
  <c r="GEG13" i="5"/>
  <c r="GEE13" i="5"/>
  <c r="GEB13" i="5"/>
  <c r="GDZ13" i="5"/>
  <c r="GDX13" i="5"/>
  <c r="GDU13" i="5"/>
  <c r="GDS13" i="5"/>
  <c r="GDQ13" i="5"/>
  <c r="GDN13" i="5"/>
  <c r="GDL13" i="5"/>
  <c r="GDJ13" i="5"/>
  <c r="GDG13" i="5"/>
  <c r="GDE13" i="5"/>
  <c r="GDC13" i="5"/>
  <c r="GCZ13" i="5"/>
  <c r="GCX13" i="5"/>
  <c r="GCV13" i="5"/>
  <c r="GCS13" i="5"/>
  <c r="GCQ13" i="5"/>
  <c r="GCO13" i="5"/>
  <c r="GCL13" i="5"/>
  <c r="GCJ13" i="5"/>
  <c r="GCH13" i="5"/>
  <c r="GCE13" i="5"/>
  <c r="GCC13" i="5"/>
  <c r="GCA13" i="5"/>
  <c r="GBX13" i="5"/>
  <c r="GBV13" i="5"/>
  <c r="GBT13" i="5"/>
  <c r="GBQ13" i="5"/>
  <c r="GBO13" i="5"/>
  <c r="GBM13" i="5"/>
  <c r="GBJ13" i="5"/>
  <c r="GBH13" i="5"/>
  <c r="GBF13" i="5"/>
  <c r="GBC13" i="5"/>
  <c r="GBA13" i="5"/>
  <c r="GAY13" i="5"/>
  <c r="GAV13" i="5"/>
  <c r="GAT13" i="5"/>
  <c r="GAR13" i="5"/>
  <c r="GAO13" i="5"/>
  <c r="GAM13" i="5"/>
  <c r="GAK13" i="5"/>
  <c r="GAH13" i="5"/>
  <c r="GAF13" i="5"/>
  <c r="GAD13" i="5"/>
  <c r="GAA13" i="5"/>
  <c r="FZY13" i="5"/>
  <c r="FZW13" i="5"/>
  <c r="FZT13" i="5"/>
  <c r="FZR13" i="5"/>
  <c r="FZP13" i="5"/>
  <c r="FZM13" i="5"/>
  <c r="FZK13" i="5"/>
  <c r="FZI13" i="5"/>
  <c r="FZF13" i="5"/>
  <c r="FZD13" i="5"/>
  <c r="FZB13" i="5"/>
  <c r="FYY13" i="5"/>
  <c r="FYW13" i="5"/>
  <c r="FYU13" i="5"/>
  <c r="FYR13" i="5"/>
  <c r="FYP13" i="5"/>
  <c r="FYN13" i="5"/>
  <c r="FYK13" i="5"/>
  <c r="FYI13" i="5"/>
  <c r="FYG13" i="5"/>
  <c r="FYD13" i="5"/>
  <c r="FYB13" i="5"/>
  <c r="FXZ13" i="5"/>
  <c r="FXW13" i="5"/>
  <c r="FXU13" i="5"/>
  <c r="FXS13" i="5"/>
  <c r="FXP13" i="5"/>
  <c r="FXN13" i="5"/>
  <c r="FXL13" i="5"/>
  <c r="FXI13" i="5"/>
  <c r="FXG13" i="5"/>
  <c r="FXE13" i="5"/>
  <c r="FXB13" i="5"/>
  <c r="FWZ13" i="5"/>
  <c r="FWX13" i="5"/>
  <c r="FWU13" i="5"/>
  <c r="FWS13" i="5"/>
  <c r="FWQ13" i="5"/>
  <c r="FWN13" i="5"/>
  <c r="FWL13" i="5"/>
  <c r="FWJ13" i="5"/>
  <c r="FWG13" i="5"/>
  <c r="FWE13" i="5"/>
  <c r="FWC13" i="5"/>
  <c r="FVZ13" i="5"/>
  <c r="FVX13" i="5"/>
  <c r="FVV13" i="5"/>
  <c r="FVS13" i="5"/>
  <c r="FVQ13" i="5"/>
  <c r="FVO13" i="5"/>
  <c r="FVL13" i="5"/>
  <c r="FVJ13" i="5"/>
  <c r="FVH13" i="5"/>
  <c r="FVE13" i="5"/>
  <c r="FVC13" i="5"/>
  <c r="FVA13" i="5"/>
  <c r="FUX13" i="5"/>
  <c r="FUV13" i="5"/>
  <c r="FUT13" i="5"/>
  <c r="FUQ13" i="5"/>
  <c r="FUO13" i="5"/>
  <c r="FUM13" i="5"/>
  <c r="FUJ13" i="5"/>
  <c r="FUH13" i="5"/>
  <c r="FUF13" i="5"/>
  <c r="FUC13" i="5"/>
  <c r="FUA13" i="5"/>
  <c r="FTY13" i="5"/>
  <c r="FTV13" i="5"/>
  <c r="FTT13" i="5"/>
  <c r="FTR13" i="5"/>
  <c r="FTO13" i="5"/>
  <c r="FTM13" i="5"/>
  <c r="FTK13" i="5"/>
  <c r="FTH13" i="5"/>
  <c r="FTF13" i="5"/>
  <c r="FTD13" i="5"/>
  <c r="FTA13" i="5"/>
  <c r="FSY13" i="5"/>
  <c r="FSW13" i="5"/>
  <c r="FST13" i="5"/>
  <c r="FSR13" i="5"/>
  <c r="FSP13" i="5"/>
  <c r="FSM13" i="5"/>
  <c r="FSK13" i="5"/>
  <c r="FSI13" i="5"/>
  <c r="FSF13" i="5"/>
  <c r="FSD13" i="5"/>
  <c r="FSB13" i="5"/>
  <c r="FRY13" i="5"/>
  <c r="FRW13" i="5"/>
  <c r="FRU13" i="5"/>
  <c r="FRR13" i="5"/>
  <c r="FRP13" i="5"/>
  <c r="FRN13" i="5"/>
  <c r="FRK13" i="5"/>
  <c r="FRI13" i="5"/>
  <c r="FRG13" i="5"/>
  <c r="FRD13" i="5"/>
  <c r="FRB13" i="5"/>
  <c r="FQZ13" i="5"/>
  <c r="FQW13" i="5"/>
  <c r="FQU13" i="5"/>
  <c r="FQS13" i="5"/>
  <c r="FQP13" i="5"/>
  <c r="FQN13" i="5"/>
  <c r="FQL13" i="5"/>
  <c r="FQI13" i="5"/>
  <c r="FQG13" i="5"/>
  <c r="FQE13" i="5"/>
  <c r="FQB13" i="5"/>
  <c r="FPZ13" i="5"/>
  <c r="FPX13" i="5"/>
  <c r="FPU13" i="5"/>
  <c r="FPS13" i="5"/>
  <c r="FPQ13" i="5"/>
  <c r="FPN13" i="5"/>
  <c r="FPL13" i="5"/>
  <c r="FPJ13" i="5"/>
  <c r="FPG13" i="5"/>
  <c r="FPE13" i="5"/>
  <c r="FPC13" i="5"/>
  <c r="FOZ13" i="5"/>
  <c r="FOX13" i="5"/>
  <c r="FOV13" i="5"/>
  <c r="FOS13" i="5"/>
  <c r="FOQ13" i="5"/>
  <c r="FOO13" i="5"/>
  <c r="FOL13" i="5"/>
  <c r="FOJ13" i="5"/>
  <c r="FOH13" i="5"/>
  <c r="FOE13" i="5"/>
  <c r="FOC13" i="5"/>
  <c r="FOA13" i="5"/>
  <c r="FNX13" i="5"/>
  <c r="FNV13" i="5"/>
  <c r="FNT13" i="5"/>
  <c r="FNQ13" i="5"/>
  <c r="FNO13" i="5"/>
  <c r="FNM13" i="5"/>
  <c r="FNJ13" i="5"/>
  <c r="FNH13" i="5"/>
  <c r="FNF13" i="5"/>
  <c r="FNC13" i="5"/>
  <c r="FNA13" i="5"/>
  <c r="FMY13" i="5"/>
  <c r="FMV13" i="5"/>
  <c r="FMT13" i="5"/>
  <c r="FMR13" i="5"/>
  <c r="FMO13" i="5"/>
  <c r="FMM13" i="5"/>
  <c r="FMK13" i="5"/>
  <c r="FMH13" i="5"/>
  <c r="FMF13" i="5"/>
  <c r="FMD13" i="5"/>
  <c r="FMA13" i="5"/>
  <c r="FLY13" i="5"/>
  <c r="FLW13" i="5"/>
  <c r="FLT13" i="5"/>
  <c r="FLR13" i="5"/>
  <c r="FLP13" i="5"/>
  <c r="FLM13" i="5"/>
  <c r="FLK13" i="5"/>
  <c r="FLI13" i="5"/>
  <c r="FLF13" i="5"/>
  <c r="FLD13" i="5"/>
  <c r="FLB13" i="5"/>
  <c r="FKY13" i="5"/>
  <c r="FKW13" i="5"/>
  <c r="FKU13" i="5"/>
  <c r="FKR13" i="5"/>
  <c r="FKP13" i="5"/>
  <c r="FKN13" i="5"/>
  <c r="FKK13" i="5"/>
  <c r="FKI13" i="5"/>
  <c r="FKG13" i="5"/>
  <c r="FKD13" i="5"/>
  <c r="FKB13" i="5"/>
  <c r="FJZ13" i="5"/>
  <c r="FJW13" i="5"/>
  <c r="FJU13" i="5"/>
  <c r="FJS13" i="5"/>
  <c r="FJP13" i="5"/>
  <c r="FJN13" i="5"/>
  <c r="FJL13" i="5"/>
  <c r="FJI13" i="5"/>
  <c r="FJG13" i="5"/>
  <c r="FJE13" i="5"/>
  <c r="FJB13" i="5"/>
  <c r="FIZ13" i="5"/>
  <c r="FIX13" i="5"/>
  <c r="FIU13" i="5"/>
  <c r="FIS13" i="5"/>
  <c r="FIQ13" i="5"/>
  <c r="FIN13" i="5"/>
  <c r="FIL13" i="5"/>
  <c r="FIJ13" i="5"/>
  <c r="FIG13" i="5"/>
  <c r="FIE13" i="5"/>
  <c r="FIC13" i="5"/>
  <c r="FHZ13" i="5"/>
  <c r="FHX13" i="5"/>
  <c r="FHV13" i="5"/>
  <c r="FHS13" i="5"/>
  <c r="FHQ13" i="5"/>
  <c r="FHO13" i="5"/>
  <c r="FHL13" i="5"/>
  <c r="FHJ13" i="5"/>
  <c r="FHH13" i="5"/>
  <c r="FHE13" i="5"/>
  <c r="FHC13" i="5"/>
  <c r="FHA13" i="5"/>
  <c r="FGX13" i="5"/>
  <c r="FGV13" i="5"/>
  <c r="FGT13" i="5"/>
  <c r="FGQ13" i="5"/>
  <c r="FGO13" i="5"/>
  <c r="FGM13" i="5"/>
  <c r="FGJ13" i="5"/>
  <c r="FGH13" i="5"/>
  <c r="FGF13" i="5"/>
  <c r="FGC13" i="5"/>
  <c r="FGA13" i="5"/>
  <c r="FFY13" i="5"/>
  <c r="FFV13" i="5"/>
  <c r="FFT13" i="5"/>
  <c r="FFR13" i="5"/>
  <c r="FFO13" i="5"/>
  <c r="FFM13" i="5"/>
  <c r="FFK13" i="5"/>
  <c r="FFH13" i="5"/>
  <c r="FFF13" i="5"/>
  <c r="FFD13" i="5"/>
  <c r="FFA13" i="5"/>
  <c r="FEY13" i="5"/>
  <c r="FEW13" i="5"/>
  <c r="FET13" i="5"/>
  <c r="FER13" i="5"/>
  <c r="FEP13" i="5"/>
  <c r="FEM13" i="5"/>
  <c r="FEK13" i="5"/>
  <c r="FEI13" i="5"/>
  <c r="FEF13" i="5"/>
  <c r="FED13" i="5"/>
  <c r="FEB13" i="5"/>
  <c r="FDY13" i="5"/>
  <c r="FDW13" i="5"/>
  <c r="FDU13" i="5"/>
  <c r="FDR13" i="5"/>
  <c r="FDP13" i="5"/>
  <c r="FDN13" i="5"/>
  <c r="FDK13" i="5"/>
  <c r="FDI13" i="5"/>
  <c r="FDG13" i="5"/>
  <c r="FDD13" i="5"/>
  <c r="FDB13" i="5"/>
  <c r="FCZ13" i="5"/>
  <c r="FCW13" i="5"/>
  <c r="FCU13" i="5"/>
  <c r="FCS13" i="5"/>
  <c r="FCP13" i="5"/>
  <c r="FCN13" i="5"/>
  <c r="FCL13" i="5"/>
  <c r="FCI13" i="5"/>
  <c r="FCG13" i="5"/>
  <c r="FCE13" i="5"/>
  <c r="FCB13" i="5"/>
  <c r="FBZ13" i="5"/>
  <c r="FBX13" i="5"/>
  <c r="FBU13" i="5"/>
  <c r="FBS13" i="5"/>
  <c r="FBQ13" i="5"/>
  <c r="FBN13" i="5"/>
  <c r="FBL13" i="5"/>
  <c r="FBJ13" i="5"/>
  <c r="FBG13" i="5"/>
  <c r="FBE13" i="5"/>
  <c r="FBC13" i="5"/>
  <c r="FAZ13" i="5"/>
  <c r="FAX13" i="5"/>
  <c r="FAV13" i="5"/>
  <c r="FAS13" i="5"/>
  <c r="FAQ13" i="5"/>
  <c r="FAO13" i="5"/>
  <c r="FAL13" i="5"/>
  <c r="FAJ13" i="5"/>
  <c r="FAH13" i="5"/>
  <c r="FAE13" i="5"/>
  <c r="FAC13" i="5"/>
  <c r="FAA13" i="5"/>
  <c r="EZX13" i="5"/>
  <c r="EZV13" i="5"/>
  <c r="EZT13" i="5"/>
  <c r="EZQ13" i="5"/>
  <c r="EZO13" i="5"/>
  <c r="EZM13" i="5"/>
  <c r="EZJ13" i="5"/>
  <c r="EZH13" i="5"/>
  <c r="EZF13" i="5"/>
  <c r="EZC13" i="5"/>
  <c r="EZA13" i="5"/>
  <c r="EYY13" i="5"/>
  <c r="EYV13" i="5"/>
  <c r="EYT13" i="5"/>
  <c r="EYR13" i="5"/>
  <c r="EYO13" i="5"/>
  <c r="EYM13" i="5"/>
  <c r="EYK13" i="5"/>
  <c r="EYH13" i="5"/>
  <c r="EYF13" i="5"/>
  <c r="EYD13" i="5"/>
  <c r="EYA13" i="5"/>
  <c r="EXY13" i="5"/>
  <c r="EXW13" i="5"/>
  <c r="EXT13" i="5"/>
  <c r="EXR13" i="5"/>
  <c r="EXP13" i="5"/>
  <c r="EXM13" i="5"/>
  <c r="EXK13" i="5"/>
  <c r="EXI13" i="5"/>
  <c r="EXF13" i="5"/>
  <c r="EXD13" i="5"/>
  <c r="EXB13" i="5"/>
  <c r="EWY13" i="5"/>
  <c r="EWW13" i="5"/>
  <c r="EWU13" i="5"/>
  <c r="EWR13" i="5"/>
  <c r="EWP13" i="5"/>
  <c r="EWN13" i="5"/>
  <c r="EWK13" i="5"/>
  <c r="EWI13" i="5"/>
  <c r="EWG13" i="5"/>
  <c r="EWD13" i="5"/>
  <c r="EWB13" i="5"/>
  <c r="EVZ13" i="5"/>
  <c r="EVW13" i="5"/>
  <c r="EVU13" i="5"/>
  <c r="EVS13" i="5"/>
  <c r="EVP13" i="5"/>
  <c r="EVN13" i="5"/>
  <c r="EVL13" i="5"/>
  <c r="EVI13" i="5"/>
  <c r="EVG13" i="5"/>
  <c r="EVE13" i="5"/>
  <c r="EVB13" i="5"/>
  <c r="EUZ13" i="5"/>
  <c r="EUX13" i="5"/>
  <c r="EUU13" i="5"/>
  <c r="EUS13" i="5"/>
  <c r="EUQ13" i="5"/>
  <c r="EUN13" i="5"/>
  <c r="EUL13" i="5"/>
  <c r="EUJ13" i="5"/>
  <c r="EUG13" i="5"/>
  <c r="EUE13" i="5"/>
  <c r="EUC13" i="5"/>
  <c r="ETZ13" i="5"/>
  <c r="ETX13" i="5"/>
  <c r="ETV13" i="5"/>
  <c r="ETS13" i="5"/>
  <c r="ETQ13" i="5"/>
  <c r="ETO13" i="5"/>
  <c r="ETL13" i="5"/>
  <c r="ETJ13" i="5"/>
  <c r="ETH13" i="5"/>
  <c r="ETE13" i="5"/>
  <c r="ETC13" i="5"/>
  <c r="ETA13" i="5"/>
  <c r="ESX13" i="5"/>
  <c r="ESV13" i="5"/>
  <c r="EST13" i="5"/>
  <c r="ESQ13" i="5"/>
  <c r="ESO13" i="5"/>
  <c r="ESM13" i="5"/>
  <c r="ESJ13" i="5"/>
  <c r="ESH13" i="5"/>
  <c r="ESF13" i="5"/>
  <c r="ESC13" i="5"/>
  <c r="ESA13" i="5"/>
  <c r="ERY13" i="5"/>
  <c r="ERV13" i="5"/>
  <c r="ERT13" i="5"/>
  <c r="ERR13" i="5"/>
  <c r="ERO13" i="5"/>
  <c r="ERM13" i="5"/>
  <c r="ERK13" i="5"/>
  <c r="ERH13" i="5"/>
  <c r="ERF13" i="5"/>
  <c r="ERD13" i="5"/>
  <c r="ERA13" i="5"/>
  <c r="EQY13" i="5"/>
  <c r="EQW13" i="5"/>
  <c r="EQT13" i="5"/>
  <c r="EQR13" i="5"/>
  <c r="EQP13" i="5"/>
  <c r="EQM13" i="5"/>
  <c r="EQK13" i="5"/>
  <c r="EQI13" i="5"/>
  <c r="EQF13" i="5"/>
  <c r="EQD13" i="5"/>
  <c r="EQB13" i="5"/>
  <c r="EPY13" i="5"/>
  <c r="EPW13" i="5"/>
  <c r="EPU13" i="5"/>
  <c r="EPR13" i="5"/>
  <c r="EPP13" i="5"/>
  <c r="EPN13" i="5"/>
  <c r="EPK13" i="5"/>
  <c r="EPI13" i="5"/>
  <c r="EPG13" i="5"/>
  <c r="EPD13" i="5"/>
  <c r="EPB13" i="5"/>
  <c r="EOZ13" i="5"/>
  <c r="EOW13" i="5"/>
  <c r="EOU13" i="5"/>
  <c r="EOS13" i="5"/>
  <c r="EOP13" i="5"/>
  <c r="EON13" i="5"/>
  <c r="EOL13" i="5"/>
  <c r="EOI13" i="5"/>
  <c r="EOG13" i="5"/>
  <c r="EOE13" i="5"/>
  <c r="EOB13" i="5"/>
  <c r="ENZ13" i="5"/>
  <c r="ENX13" i="5"/>
  <c r="ENU13" i="5"/>
  <c r="ENS13" i="5"/>
  <c r="ENQ13" i="5"/>
  <c r="ENN13" i="5"/>
  <c r="ENL13" i="5"/>
  <c r="ENJ13" i="5"/>
  <c r="ENG13" i="5"/>
  <c r="ENE13" i="5"/>
  <c r="ENC13" i="5"/>
  <c r="EMZ13" i="5"/>
  <c r="EMX13" i="5"/>
  <c r="EMV13" i="5"/>
  <c r="EMS13" i="5"/>
  <c r="EMQ13" i="5"/>
  <c r="EMO13" i="5"/>
  <c r="EML13" i="5"/>
  <c r="EMJ13" i="5"/>
  <c r="EMH13" i="5"/>
  <c r="EME13" i="5"/>
  <c r="EMC13" i="5"/>
  <c r="EMA13" i="5"/>
  <c r="ELX13" i="5"/>
  <c r="ELV13" i="5"/>
  <c r="ELT13" i="5"/>
  <c r="ELQ13" i="5"/>
  <c r="ELO13" i="5"/>
  <c r="ELM13" i="5"/>
  <c r="ELJ13" i="5"/>
  <c r="ELH13" i="5"/>
  <c r="ELF13" i="5"/>
  <c r="ELC13" i="5"/>
  <c r="ELA13" i="5"/>
  <c r="EKY13" i="5"/>
  <c r="EKV13" i="5"/>
  <c r="EKT13" i="5"/>
  <c r="EKR13" i="5"/>
  <c r="EKO13" i="5"/>
  <c r="EKM13" i="5"/>
  <c r="EKK13" i="5"/>
  <c r="EKH13" i="5"/>
  <c r="EKF13" i="5"/>
  <c r="EKD13" i="5"/>
  <c r="EKA13" i="5"/>
  <c r="EJY13" i="5"/>
  <c r="EJW13" i="5"/>
  <c r="EJT13" i="5"/>
  <c r="EJR13" i="5"/>
  <c r="EJP13" i="5"/>
  <c r="EJM13" i="5"/>
  <c r="EJK13" i="5"/>
  <c r="EJI13" i="5"/>
  <c r="EJF13" i="5"/>
  <c r="EJD13" i="5"/>
  <c r="EJB13" i="5"/>
  <c r="EIY13" i="5"/>
  <c r="EIW13" i="5"/>
  <c r="EIU13" i="5"/>
  <c r="EIR13" i="5"/>
  <c r="EIP13" i="5"/>
  <c r="EIN13" i="5"/>
  <c r="EIK13" i="5"/>
  <c r="EII13" i="5"/>
  <c r="EIG13" i="5"/>
  <c r="EID13" i="5"/>
  <c r="EIB13" i="5"/>
  <c r="EHZ13" i="5"/>
  <c r="EHW13" i="5"/>
  <c r="EHU13" i="5"/>
  <c r="EHS13" i="5"/>
  <c r="EHP13" i="5"/>
  <c r="EHN13" i="5"/>
  <c r="EHL13" i="5"/>
  <c r="EHI13" i="5"/>
  <c r="EHG13" i="5"/>
  <c r="EHE13" i="5"/>
  <c r="EHB13" i="5"/>
  <c r="EGZ13" i="5"/>
  <c r="EGX13" i="5"/>
  <c r="EGU13" i="5"/>
  <c r="EGS13" i="5"/>
  <c r="EGQ13" i="5"/>
  <c r="EGN13" i="5"/>
  <c r="EGL13" i="5"/>
  <c r="EGJ13" i="5"/>
  <c r="EGG13" i="5"/>
  <c r="EGE13" i="5"/>
  <c r="EGC13" i="5"/>
  <c r="EFZ13" i="5"/>
  <c r="EFX13" i="5"/>
  <c r="EFV13" i="5"/>
  <c r="EFS13" i="5"/>
  <c r="EFQ13" i="5"/>
  <c r="EFO13" i="5"/>
  <c r="EFL13" i="5"/>
  <c r="EFJ13" i="5"/>
  <c r="EFH13" i="5"/>
  <c r="EFE13" i="5"/>
  <c r="EFC13" i="5"/>
  <c r="EFA13" i="5"/>
  <c r="EEX13" i="5"/>
  <c r="EEV13" i="5"/>
  <c r="EET13" i="5"/>
  <c r="EEQ13" i="5"/>
  <c r="EEO13" i="5"/>
  <c r="EEM13" i="5"/>
  <c r="EEJ13" i="5"/>
  <c r="EEH13" i="5"/>
  <c r="EEF13" i="5"/>
  <c r="EEC13" i="5"/>
  <c r="EEA13" i="5"/>
  <c r="EDY13" i="5"/>
  <c r="EDV13" i="5"/>
  <c r="EDT13" i="5"/>
  <c r="EDR13" i="5"/>
  <c r="EDO13" i="5"/>
  <c r="EDM13" i="5"/>
  <c r="EDK13" i="5"/>
  <c r="EDH13" i="5"/>
  <c r="EDF13" i="5"/>
  <c r="EDD13" i="5"/>
  <c r="EDA13" i="5"/>
  <c r="ECY13" i="5"/>
  <c r="ECW13" i="5"/>
  <c r="ECT13" i="5"/>
  <c r="ECR13" i="5"/>
  <c r="ECP13" i="5"/>
  <c r="ECM13" i="5"/>
  <c r="ECK13" i="5"/>
  <c r="ECI13" i="5"/>
  <c r="ECF13" i="5"/>
  <c r="ECD13" i="5"/>
  <c r="ECB13" i="5"/>
  <c r="EBY13" i="5"/>
  <c r="EBW13" i="5"/>
  <c r="EBU13" i="5"/>
  <c r="EBR13" i="5"/>
  <c r="EBP13" i="5"/>
  <c r="EBN13" i="5"/>
  <c r="EBK13" i="5"/>
  <c r="EBI13" i="5"/>
  <c r="EBG13" i="5"/>
  <c r="EBD13" i="5"/>
  <c r="EBB13" i="5"/>
  <c r="EAZ13" i="5"/>
  <c r="EAW13" i="5"/>
  <c r="EAU13" i="5"/>
  <c r="EAS13" i="5"/>
  <c r="EAP13" i="5"/>
  <c r="EAN13" i="5"/>
  <c r="EAL13" i="5"/>
  <c r="EAI13" i="5"/>
  <c r="EAG13" i="5"/>
  <c r="EAE13" i="5"/>
  <c r="EAB13" i="5"/>
  <c r="DZZ13" i="5"/>
  <c r="DZX13" i="5"/>
  <c r="DZU13" i="5"/>
  <c r="DZS13" i="5"/>
  <c r="DZQ13" i="5"/>
  <c r="DZN13" i="5"/>
  <c r="DZL13" i="5"/>
  <c r="DZJ13" i="5"/>
  <c r="DZG13" i="5"/>
  <c r="DZE13" i="5"/>
  <c r="DZC13" i="5"/>
  <c r="DYZ13" i="5"/>
  <c r="DYX13" i="5"/>
  <c r="DYV13" i="5"/>
  <c r="DYS13" i="5"/>
  <c r="DYQ13" i="5"/>
  <c r="DYO13" i="5"/>
  <c r="DYL13" i="5"/>
  <c r="DYJ13" i="5"/>
  <c r="DYH13" i="5"/>
  <c r="DYE13" i="5"/>
  <c r="DYC13" i="5"/>
  <c r="DYA13" i="5"/>
  <c r="DXX13" i="5"/>
  <c r="DXV13" i="5"/>
  <c r="DXT13" i="5"/>
  <c r="DXQ13" i="5"/>
  <c r="DXO13" i="5"/>
  <c r="DXM13" i="5"/>
  <c r="DXJ13" i="5"/>
  <c r="DXH13" i="5"/>
  <c r="DXF13" i="5"/>
  <c r="DXC13" i="5"/>
  <c r="DXA13" i="5"/>
  <c r="DWY13" i="5"/>
  <c r="DWV13" i="5"/>
  <c r="DWT13" i="5"/>
  <c r="DWR13" i="5"/>
  <c r="DWO13" i="5"/>
  <c r="DWM13" i="5"/>
  <c r="DWK13" i="5"/>
  <c r="DWH13" i="5"/>
  <c r="DWF13" i="5"/>
  <c r="DWD13" i="5"/>
  <c r="DWA13" i="5"/>
  <c r="DVY13" i="5"/>
  <c r="DVW13" i="5"/>
  <c r="DVT13" i="5"/>
  <c r="DVR13" i="5"/>
  <c r="DVP13" i="5"/>
  <c r="DVM13" i="5"/>
  <c r="DVK13" i="5"/>
  <c r="DVI13" i="5"/>
  <c r="DVF13" i="5"/>
  <c r="DVD13" i="5"/>
  <c r="DVB13" i="5"/>
  <c r="DUY13" i="5"/>
  <c r="DUW13" i="5"/>
  <c r="DUU13" i="5"/>
  <c r="DUR13" i="5"/>
  <c r="DUP13" i="5"/>
  <c r="DUN13" i="5"/>
  <c r="DUK13" i="5"/>
  <c r="DUI13" i="5"/>
  <c r="DUG13" i="5"/>
  <c r="DUD13" i="5"/>
  <c r="DUB13" i="5"/>
  <c r="DTZ13" i="5"/>
  <c r="DTW13" i="5"/>
  <c r="DTU13" i="5"/>
  <c r="DTS13" i="5"/>
  <c r="DTP13" i="5"/>
  <c r="DTN13" i="5"/>
  <c r="DTL13" i="5"/>
  <c r="DTI13" i="5"/>
  <c r="DTG13" i="5"/>
  <c r="DTE13" i="5"/>
  <c r="DTB13" i="5"/>
  <c r="DSZ13" i="5"/>
  <c r="DSX13" i="5"/>
  <c r="DSU13" i="5"/>
  <c r="DSS13" i="5"/>
  <c r="DSQ13" i="5"/>
  <c r="DSN13" i="5"/>
  <c r="DSL13" i="5"/>
  <c r="DSJ13" i="5"/>
  <c r="DSG13" i="5"/>
  <c r="DSE13" i="5"/>
  <c r="DSC13" i="5"/>
  <c r="DRZ13" i="5"/>
  <c r="DRX13" i="5"/>
  <c r="DRV13" i="5"/>
  <c r="DRS13" i="5"/>
  <c r="DRQ13" i="5"/>
  <c r="DRO13" i="5"/>
  <c r="DRL13" i="5"/>
  <c r="DRJ13" i="5"/>
  <c r="DRH13" i="5"/>
  <c r="DRE13" i="5"/>
  <c r="DRC13" i="5"/>
  <c r="DRA13" i="5"/>
  <c r="DQX13" i="5"/>
  <c r="DQV13" i="5"/>
  <c r="DQT13" i="5"/>
  <c r="DQQ13" i="5"/>
  <c r="DQO13" i="5"/>
  <c r="DQM13" i="5"/>
  <c r="DQJ13" i="5"/>
  <c r="DQH13" i="5"/>
  <c r="DQF13" i="5"/>
  <c r="DQC13" i="5"/>
  <c r="DQA13" i="5"/>
  <c r="DPY13" i="5"/>
  <c r="DPV13" i="5"/>
  <c r="DPT13" i="5"/>
  <c r="DPR13" i="5"/>
  <c r="DPO13" i="5"/>
  <c r="DPM13" i="5"/>
  <c r="DPK13" i="5"/>
  <c r="DPH13" i="5"/>
  <c r="DPF13" i="5"/>
  <c r="DPD13" i="5"/>
  <c r="DPA13" i="5"/>
  <c r="DOY13" i="5"/>
  <c r="DOW13" i="5"/>
  <c r="DOT13" i="5"/>
  <c r="DOR13" i="5"/>
  <c r="DOP13" i="5"/>
  <c r="DOM13" i="5"/>
  <c r="DOK13" i="5"/>
  <c r="DOI13" i="5"/>
  <c r="DOF13" i="5"/>
  <c r="DOD13" i="5"/>
  <c r="DOB13" i="5"/>
  <c r="DNY13" i="5"/>
  <c r="DNW13" i="5"/>
  <c r="DNU13" i="5"/>
  <c r="DNR13" i="5"/>
  <c r="DNP13" i="5"/>
  <c r="DNN13" i="5"/>
  <c r="DNK13" i="5"/>
  <c r="DNI13" i="5"/>
  <c r="DNG13" i="5"/>
  <c r="DND13" i="5"/>
  <c r="DNB13" i="5"/>
  <c r="DMZ13" i="5"/>
  <c r="DMW13" i="5"/>
  <c r="DMU13" i="5"/>
  <c r="DMS13" i="5"/>
  <c r="DMP13" i="5"/>
  <c r="DMN13" i="5"/>
  <c r="DML13" i="5"/>
  <c r="DMI13" i="5"/>
  <c r="DMG13" i="5"/>
  <c r="DME13" i="5"/>
  <c r="DMB13" i="5"/>
  <c r="DLZ13" i="5"/>
  <c r="DLX13" i="5"/>
  <c r="DLU13" i="5"/>
  <c r="DLS13" i="5"/>
  <c r="DLQ13" i="5"/>
  <c r="DLN13" i="5"/>
  <c r="DLL13" i="5"/>
  <c r="DLJ13" i="5"/>
  <c r="DLG13" i="5"/>
  <c r="DLE13" i="5"/>
  <c r="DLC13" i="5"/>
  <c r="DKZ13" i="5"/>
  <c r="DKX13" i="5"/>
  <c r="DKV13" i="5"/>
  <c r="DKS13" i="5"/>
  <c r="DKQ13" i="5"/>
  <c r="DKO13" i="5"/>
  <c r="DKL13" i="5"/>
  <c r="DKJ13" i="5"/>
  <c r="DKH13" i="5"/>
  <c r="DKE13" i="5"/>
  <c r="DKC13" i="5"/>
  <c r="DKA13" i="5"/>
  <c r="DJX13" i="5"/>
  <c r="DJV13" i="5"/>
  <c r="DJT13" i="5"/>
  <c r="DJQ13" i="5"/>
  <c r="DJO13" i="5"/>
  <c r="DJM13" i="5"/>
  <c r="DJJ13" i="5"/>
  <c r="DJH13" i="5"/>
  <c r="DJF13" i="5"/>
  <c r="DJC13" i="5"/>
  <c r="DJA13" i="5"/>
  <c r="DIY13" i="5"/>
  <c r="DIV13" i="5"/>
  <c r="DIT13" i="5"/>
  <c r="DIR13" i="5"/>
  <c r="DIO13" i="5"/>
  <c r="DIM13" i="5"/>
  <c r="DIK13" i="5"/>
  <c r="DIH13" i="5"/>
  <c r="DIF13" i="5"/>
  <c r="DID13" i="5"/>
  <c r="DIA13" i="5"/>
  <c r="DHY13" i="5"/>
  <c r="DHW13" i="5"/>
  <c r="DHT13" i="5"/>
  <c r="DHR13" i="5"/>
  <c r="DHP13" i="5"/>
  <c r="DHM13" i="5"/>
  <c r="DHK13" i="5"/>
  <c r="DHI13" i="5"/>
  <c r="DHF13" i="5"/>
  <c r="DHD13" i="5"/>
  <c r="DHB13" i="5"/>
  <c r="DGY13" i="5"/>
  <c r="DGW13" i="5"/>
  <c r="DGU13" i="5"/>
  <c r="DGR13" i="5"/>
  <c r="DGP13" i="5"/>
  <c r="DGN13" i="5"/>
  <c r="DGK13" i="5"/>
  <c r="DGI13" i="5"/>
  <c r="DGG13" i="5"/>
  <c r="DGD13" i="5"/>
  <c r="DGB13" i="5"/>
  <c r="DFZ13" i="5"/>
  <c r="DFW13" i="5"/>
  <c r="DFU13" i="5"/>
  <c r="DFS13" i="5"/>
  <c r="DFP13" i="5"/>
  <c r="DFN13" i="5"/>
  <c r="DFL13" i="5"/>
  <c r="DFI13" i="5"/>
  <c r="DFG13" i="5"/>
  <c r="DFE13" i="5"/>
  <c r="DFB13" i="5"/>
  <c r="DEZ13" i="5"/>
  <c r="DEX13" i="5"/>
  <c r="DEU13" i="5"/>
  <c r="DES13" i="5"/>
  <c r="DEQ13" i="5"/>
  <c r="DEN13" i="5"/>
  <c r="DEL13" i="5"/>
  <c r="DEJ13" i="5"/>
  <c r="DEG13" i="5"/>
  <c r="DEE13" i="5"/>
  <c r="DEC13" i="5"/>
  <c r="DDZ13" i="5"/>
  <c r="DDX13" i="5"/>
  <c r="DDV13" i="5"/>
  <c r="DDS13" i="5"/>
  <c r="DDQ13" i="5"/>
  <c r="DDO13" i="5"/>
  <c r="DDL13" i="5"/>
  <c r="DDJ13" i="5"/>
  <c r="DDH13" i="5"/>
  <c r="DDE13" i="5"/>
  <c r="DDC13" i="5"/>
  <c r="DDA13" i="5"/>
  <c r="DCX13" i="5"/>
  <c r="DCV13" i="5"/>
  <c r="DCT13" i="5"/>
  <c r="DCQ13" i="5"/>
  <c r="DCO13" i="5"/>
  <c r="DCM13" i="5"/>
  <c r="DCJ13" i="5"/>
  <c r="DCH13" i="5"/>
  <c r="DCF13" i="5"/>
  <c r="DCC13" i="5"/>
  <c r="DCA13" i="5"/>
  <c r="DBY13" i="5"/>
  <c r="DBV13" i="5"/>
  <c r="DBT13" i="5"/>
  <c r="DBR13" i="5"/>
  <c r="DBO13" i="5"/>
  <c r="DBM13" i="5"/>
  <c r="DBK13" i="5"/>
  <c r="DBH13" i="5"/>
  <c r="DBF13" i="5"/>
  <c r="DBD13" i="5"/>
  <c r="DBA13" i="5"/>
  <c r="DAY13" i="5"/>
  <c r="DAW13" i="5"/>
  <c r="DAT13" i="5"/>
  <c r="DAR13" i="5"/>
  <c r="DAP13" i="5"/>
  <c r="DAM13" i="5"/>
  <c r="DAK13" i="5"/>
  <c r="DAI13" i="5"/>
  <c r="DAF13" i="5"/>
  <c r="DAD13" i="5"/>
  <c r="DAB13" i="5"/>
  <c r="CZY13" i="5"/>
  <c r="CZW13" i="5"/>
  <c r="CZU13" i="5"/>
  <c r="CZR13" i="5"/>
  <c r="CZP13" i="5"/>
  <c r="CZN13" i="5"/>
  <c r="CZK13" i="5"/>
  <c r="CZI13" i="5"/>
  <c r="CZG13" i="5"/>
  <c r="CZD13" i="5"/>
  <c r="CZB13" i="5"/>
  <c r="CYZ13" i="5"/>
  <c r="GYN12" i="5"/>
  <c r="GYJ12" i="5"/>
  <c r="GYG12" i="5"/>
  <c r="GYC12" i="5"/>
  <c r="GXZ12" i="5"/>
  <c r="GXV12" i="5"/>
  <c r="GXS12" i="5"/>
  <c r="GXO12" i="5"/>
  <c r="GXL12" i="5"/>
  <c r="GXJ12" i="5"/>
  <c r="GXH12" i="5"/>
  <c r="GXE12" i="5"/>
  <c r="GXC12" i="5"/>
  <c r="GXA12" i="5"/>
  <c r="GWX12" i="5"/>
  <c r="GWV12" i="5"/>
  <c r="GWT12" i="5"/>
  <c r="GWQ12" i="5"/>
  <c r="GWO12" i="5"/>
  <c r="GWM12" i="5"/>
  <c r="GWJ12" i="5"/>
  <c r="GWH12" i="5"/>
  <c r="GWF12" i="5"/>
  <c r="GWC12" i="5"/>
  <c r="GWA12" i="5"/>
  <c r="GVY12" i="5"/>
  <c r="GVV12" i="5"/>
  <c r="GVT12" i="5"/>
  <c r="GVR12" i="5"/>
  <c r="GVO12" i="5"/>
  <c r="GVM12" i="5"/>
  <c r="GVK12" i="5"/>
  <c r="GVH12" i="5"/>
  <c r="GVF12" i="5"/>
  <c r="GVD12" i="5"/>
  <c r="GVA12" i="5"/>
  <c r="GUY12" i="5"/>
  <c r="GUW12" i="5"/>
  <c r="GUT12" i="5"/>
  <c r="GUR12" i="5"/>
  <c r="GUP12" i="5"/>
  <c r="GUM12" i="5"/>
  <c r="GUK12" i="5"/>
  <c r="GUI12" i="5"/>
  <c r="GUF12" i="5"/>
  <c r="GUD12" i="5"/>
  <c r="GUB12" i="5"/>
  <c r="GTY12" i="5"/>
  <c r="GTW12" i="5"/>
  <c r="GTU12" i="5"/>
  <c r="GTR12" i="5"/>
  <c r="GTP12" i="5"/>
  <c r="GTN12" i="5"/>
  <c r="GTK12" i="5"/>
  <c r="GTI12" i="5"/>
  <c r="GTG12" i="5"/>
  <c r="GTD12" i="5"/>
  <c r="GTB12" i="5"/>
  <c r="GSZ12" i="5"/>
  <c r="GSW12" i="5"/>
  <c r="GSU12" i="5"/>
  <c r="GSS12" i="5"/>
  <c r="GSP12" i="5"/>
  <c r="GSN12" i="5"/>
  <c r="GSL12" i="5"/>
  <c r="GSI12" i="5"/>
  <c r="GSG12" i="5"/>
  <c r="GSE12" i="5"/>
  <c r="GSB12" i="5"/>
  <c r="GRZ12" i="5"/>
  <c r="GRX12" i="5"/>
  <c r="GRU12" i="5"/>
  <c r="GRS12" i="5"/>
  <c r="GRQ12" i="5"/>
  <c r="GRN12" i="5"/>
  <c r="GRL12" i="5"/>
  <c r="GRJ12" i="5"/>
  <c r="GRG12" i="5"/>
  <c r="GRE12" i="5"/>
  <c r="GRC12" i="5"/>
  <c r="GQZ12" i="5"/>
  <c r="GQX12" i="5"/>
  <c r="GQV12" i="5"/>
  <c r="GQS12" i="5"/>
  <c r="GQQ12" i="5"/>
  <c r="GQO12" i="5"/>
  <c r="GQL12" i="5"/>
  <c r="GQJ12" i="5"/>
  <c r="GQH12" i="5"/>
  <c r="GQE12" i="5"/>
  <c r="GQC12" i="5"/>
  <c r="GQA12" i="5"/>
  <c r="GPX12" i="5"/>
  <c r="GPV12" i="5"/>
  <c r="GPT12" i="5"/>
  <c r="GPQ12" i="5"/>
  <c r="GPO12" i="5"/>
  <c r="GPM12" i="5"/>
  <c r="GPJ12" i="5"/>
  <c r="GPH12" i="5"/>
  <c r="GPF12" i="5"/>
  <c r="GPC12" i="5"/>
  <c r="GPA12" i="5"/>
  <c r="GOY12" i="5"/>
  <c r="GOV12" i="5"/>
  <c r="GOT12" i="5"/>
  <c r="GOR12" i="5"/>
  <c r="GOO12" i="5"/>
  <c r="GOM12" i="5"/>
  <c r="GOK12" i="5"/>
  <c r="GOH12" i="5"/>
  <c r="GOF12" i="5"/>
  <c r="GOD12" i="5"/>
  <c r="GOA12" i="5"/>
  <c r="GNY12" i="5"/>
  <c r="GNW12" i="5"/>
  <c r="GNT12" i="5"/>
  <c r="GNR12" i="5"/>
  <c r="GNP12" i="5"/>
  <c r="GNM12" i="5"/>
  <c r="GNK12" i="5"/>
  <c r="GNI12" i="5"/>
  <c r="GNF12" i="5"/>
  <c r="GND12" i="5"/>
  <c r="GNB12" i="5"/>
  <c r="GMY12" i="5"/>
  <c r="GMW12" i="5"/>
  <c r="GMU12" i="5"/>
  <c r="GMR12" i="5"/>
  <c r="GMP12" i="5"/>
  <c r="GMN12" i="5"/>
  <c r="GMK12" i="5"/>
  <c r="GMI12" i="5"/>
  <c r="GMG12" i="5"/>
  <c r="GMD12" i="5"/>
  <c r="GMB12" i="5"/>
  <c r="GLZ12" i="5"/>
  <c r="GLW12" i="5"/>
  <c r="GLU12" i="5"/>
  <c r="GLS12" i="5"/>
  <c r="GLP12" i="5"/>
  <c r="GLN12" i="5"/>
  <c r="GLL12" i="5"/>
  <c r="GLI12" i="5"/>
  <c r="GLG12" i="5"/>
  <c r="GLE12" i="5"/>
  <c r="GLB12" i="5"/>
  <c r="GKZ12" i="5"/>
  <c r="GKX12" i="5"/>
  <c r="GKU12" i="5"/>
  <c r="GKS12" i="5"/>
  <c r="GKQ12" i="5"/>
  <c r="GKN12" i="5"/>
  <c r="GKL12" i="5"/>
  <c r="GKJ12" i="5"/>
  <c r="GKG12" i="5"/>
  <c r="GKE12" i="5"/>
  <c r="GKC12" i="5"/>
  <c r="GJZ12" i="5"/>
  <c r="GJX12" i="5"/>
  <c r="GJV12" i="5"/>
  <c r="GJS12" i="5"/>
  <c r="GJQ12" i="5"/>
  <c r="GJO12" i="5"/>
  <c r="GJL12" i="5"/>
  <c r="GJJ12" i="5"/>
  <c r="GJH12" i="5"/>
  <c r="GJE12" i="5"/>
  <c r="GJC12" i="5"/>
  <c r="GJA12" i="5"/>
  <c r="GIX12" i="5"/>
  <c r="GIV12" i="5"/>
  <c r="GIT12" i="5"/>
  <c r="GIQ12" i="5"/>
  <c r="GIO12" i="5"/>
  <c r="GIM12" i="5"/>
  <c r="GIJ12" i="5"/>
  <c r="GIH12" i="5"/>
  <c r="GIF12" i="5"/>
  <c r="GIC12" i="5"/>
  <c r="GIA12" i="5"/>
  <c r="GHY12" i="5"/>
  <c r="GHV12" i="5"/>
  <c r="GHT12" i="5"/>
  <c r="GHR12" i="5"/>
  <c r="GHO12" i="5"/>
  <c r="GHM12" i="5"/>
  <c r="GHK12" i="5"/>
  <c r="GHH12" i="5"/>
  <c r="GHF12" i="5"/>
  <c r="GHD12" i="5"/>
  <c r="GHA12" i="5"/>
  <c r="GGY12" i="5"/>
  <c r="GGW12" i="5"/>
  <c r="GGT12" i="5"/>
  <c r="GGR12" i="5"/>
  <c r="GGP12" i="5"/>
  <c r="GGM12" i="5"/>
  <c r="GGK12" i="5"/>
  <c r="GGI12" i="5"/>
  <c r="GGF12" i="5"/>
  <c r="GGD12" i="5"/>
  <c r="GGB12" i="5"/>
  <c r="GFY12" i="5"/>
  <c r="GFW12" i="5"/>
  <c r="GFU12" i="5"/>
  <c r="GFR12" i="5"/>
  <c r="GFP12" i="5"/>
  <c r="GFN12" i="5"/>
  <c r="GFK12" i="5"/>
  <c r="GFI12" i="5"/>
  <c r="GFG12" i="5"/>
  <c r="GFD12" i="5"/>
  <c r="GFB12" i="5"/>
  <c r="GEZ12" i="5"/>
  <c r="GEW12" i="5"/>
  <c r="GEU12" i="5"/>
  <c r="GES12" i="5"/>
  <c r="GEP12" i="5"/>
  <c r="GEN12" i="5"/>
  <c r="GEL12" i="5"/>
  <c r="GEI12" i="5"/>
  <c r="GEG12" i="5"/>
  <c r="GEE12" i="5"/>
  <c r="GEB12" i="5"/>
  <c r="GDZ12" i="5"/>
  <c r="GDX12" i="5"/>
  <c r="GDU12" i="5"/>
  <c r="GDS12" i="5"/>
  <c r="GDQ12" i="5"/>
  <c r="GDN12" i="5"/>
  <c r="GDL12" i="5"/>
  <c r="GDJ12" i="5"/>
  <c r="GDG12" i="5"/>
  <c r="GDE12" i="5"/>
  <c r="GDC12" i="5"/>
  <c r="GCZ12" i="5"/>
  <c r="GCX12" i="5"/>
  <c r="GCV12" i="5"/>
  <c r="GCS12" i="5"/>
  <c r="GCQ12" i="5"/>
  <c r="GCO12" i="5"/>
  <c r="GCL12" i="5"/>
  <c r="GCJ12" i="5"/>
  <c r="GCH12" i="5"/>
  <c r="GCE12" i="5"/>
  <c r="GCC12" i="5"/>
  <c r="GCA12" i="5"/>
  <c r="GBX12" i="5"/>
  <c r="GBV12" i="5"/>
  <c r="GBT12" i="5"/>
  <c r="GBQ12" i="5"/>
  <c r="GBO12" i="5"/>
  <c r="GBM12" i="5"/>
  <c r="GBJ12" i="5"/>
  <c r="GBH12" i="5"/>
  <c r="GBF12" i="5"/>
  <c r="GBC12" i="5"/>
  <c r="GBA12" i="5"/>
  <c r="GAY12" i="5"/>
  <c r="GAV12" i="5"/>
  <c r="GAT12" i="5"/>
  <c r="GAR12" i="5"/>
  <c r="GAO12" i="5"/>
  <c r="GAM12" i="5"/>
  <c r="GAK12" i="5"/>
  <c r="GAH12" i="5"/>
  <c r="GAF12" i="5"/>
  <c r="GAD12" i="5"/>
  <c r="GAA12" i="5"/>
  <c r="FZY12" i="5"/>
  <c r="FZW12" i="5"/>
  <c r="FZT12" i="5"/>
  <c r="FZR12" i="5"/>
  <c r="FZP12" i="5"/>
  <c r="FZM12" i="5"/>
  <c r="FZK12" i="5"/>
  <c r="FZI12" i="5"/>
  <c r="FZF12" i="5"/>
  <c r="FZD12" i="5"/>
  <c r="FZB12" i="5"/>
  <c r="FYY12" i="5"/>
  <c r="FYW12" i="5"/>
  <c r="FYU12" i="5"/>
  <c r="FYR12" i="5"/>
  <c r="FYP12" i="5"/>
  <c r="FYN12" i="5"/>
  <c r="FYK12" i="5"/>
  <c r="FYI12" i="5"/>
  <c r="FYG12" i="5"/>
  <c r="FYD12" i="5"/>
  <c r="FYB12" i="5"/>
  <c r="FXZ12" i="5"/>
  <c r="FXW12" i="5"/>
  <c r="FXU12" i="5"/>
  <c r="FXS12" i="5"/>
  <c r="FXP12" i="5"/>
  <c r="FXN12" i="5"/>
  <c r="FXL12" i="5"/>
  <c r="FXI12" i="5"/>
  <c r="FXG12" i="5"/>
  <c r="FXE12" i="5"/>
  <c r="FXB12" i="5"/>
  <c r="FWZ12" i="5"/>
  <c r="FWX12" i="5"/>
  <c r="FWU12" i="5"/>
  <c r="FWS12" i="5"/>
  <c r="FWQ12" i="5"/>
  <c r="FWN12" i="5"/>
  <c r="FWL12" i="5"/>
  <c r="FWJ12" i="5"/>
  <c r="FWG12" i="5"/>
  <c r="FWE12" i="5"/>
  <c r="FWC12" i="5"/>
  <c r="FVZ12" i="5"/>
  <c r="FVX12" i="5"/>
  <c r="FVV12" i="5"/>
  <c r="FVS12" i="5"/>
  <c r="FVQ12" i="5"/>
  <c r="FVO12" i="5"/>
  <c r="FVL12" i="5"/>
  <c r="FVJ12" i="5"/>
  <c r="FVH12" i="5"/>
  <c r="FVE12" i="5"/>
  <c r="FVC12" i="5"/>
  <c r="FVA12" i="5"/>
  <c r="FUX12" i="5"/>
  <c r="FUV12" i="5"/>
  <c r="FUT12" i="5"/>
  <c r="FUQ12" i="5"/>
  <c r="FUO12" i="5"/>
  <c r="FUM12" i="5"/>
  <c r="FUJ12" i="5"/>
  <c r="FUH12" i="5"/>
  <c r="FUF12" i="5"/>
  <c r="FUC12" i="5"/>
  <c r="FUA12" i="5"/>
  <c r="FTY12" i="5"/>
  <c r="FTV12" i="5"/>
  <c r="FTT12" i="5"/>
  <c r="FTR12" i="5"/>
  <c r="FTO12" i="5"/>
  <c r="FTM12" i="5"/>
  <c r="FTK12" i="5"/>
  <c r="FTH12" i="5"/>
  <c r="FTF12" i="5"/>
  <c r="FTD12" i="5"/>
  <c r="FTA12" i="5"/>
  <c r="FSY12" i="5"/>
  <c r="FSW12" i="5"/>
  <c r="FST12" i="5"/>
  <c r="FSR12" i="5"/>
  <c r="FSP12" i="5"/>
  <c r="FSM12" i="5"/>
  <c r="FSK12" i="5"/>
  <c r="FSI12" i="5"/>
  <c r="FSF12" i="5"/>
  <c r="FSD12" i="5"/>
  <c r="FSB12" i="5"/>
  <c r="FRY12" i="5"/>
  <c r="FRW12" i="5"/>
  <c r="FRU12" i="5"/>
  <c r="FRR12" i="5"/>
  <c r="FRP12" i="5"/>
  <c r="FRN12" i="5"/>
  <c r="FRK12" i="5"/>
  <c r="FRI12" i="5"/>
  <c r="FRG12" i="5"/>
  <c r="FRD12" i="5"/>
  <c r="FRB12" i="5"/>
  <c r="FQZ12" i="5"/>
  <c r="FQW12" i="5"/>
  <c r="FQU12" i="5"/>
  <c r="FQS12" i="5"/>
  <c r="FQP12" i="5"/>
  <c r="FQN12" i="5"/>
  <c r="FQL12" i="5"/>
  <c r="FQI12" i="5"/>
  <c r="FQG12" i="5"/>
  <c r="FQE12" i="5"/>
  <c r="FQB12" i="5"/>
  <c r="FPZ12" i="5"/>
  <c r="FPX12" i="5"/>
  <c r="FPU12" i="5"/>
  <c r="FPS12" i="5"/>
  <c r="FPQ12" i="5"/>
  <c r="FPN12" i="5"/>
  <c r="FPL12" i="5"/>
  <c r="FPJ12" i="5"/>
  <c r="FPG12" i="5"/>
  <c r="FPE12" i="5"/>
  <c r="FPC12" i="5"/>
  <c r="FOZ12" i="5"/>
  <c r="FOX12" i="5"/>
  <c r="FOV12" i="5"/>
  <c r="FOS12" i="5"/>
  <c r="FOQ12" i="5"/>
  <c r="FOO12" i="5"/>
  <c r="FOL12" i="5"/>
  <c r="FOJ12" i="5"/>
  <c r="FOH12" i="5"/>
  <c r="FOE12" i="5"/>
  <c r="FOC12" i="5"/>
  <c r="FOA12" i="5"/>
  <c r="FNX12" i="5"/>
  <c r="FNV12" i="5"/>
  <c r="FNT12" i="5"/>
  <c r="FNQ12" i="5"/>
  <c r="FNO12" i="5"/>
  <c r="FNM12" i="5"/>
  <c r="FNJ12" i="5"/>
  <c r="FNH12" i="5"/>
  <c r="FNF12" i="5"/>
  <c r="FNC12" i="5"/>
  <c r="FNA12" i="5"/>
  <c r="FMY12" i="5"/>
  <c r="FMV12" i="5"/>
  <c r="FMT12" i="5"/>
  <c r="FMR12" i="5"/>
  <c r="FMO12" i="5"/>
  <c r="FMM12" i="5"/>
  <c r="FMK12" i="5"/>
  <c r="FMH12" i="5"/>
  <c r="FMF12" i="5"/>
  <c r="FMD12" i="5"/>
  <c r="FMA12" i="5"/>
  <c r="FLY12" i="5"/>
  <c r="FLW12" i="5"/>
  <c r="FLT12" i="5"/>
  <c r="FLR12" i="5"/>
  <c r="FLP12" i="5"/>
  <c r="FLM12" i="5"/>
  <c r="FLK12" i="5"/>
  <c r="FLI12" i="5"/>
  <c r="FLF12" i="5"/>
  <c r="FLD12" i="5"/>
  <c r="FLB12" i="5"/>
  <c r="FKY12" i="5"/>
  <c r="FKW12" i="5"/>
  <c r="FKU12" i="5"/>
  <c r="FKR12" i="5"/>
  <c r="FKP12" i="5"/>
  <c r="FKN12" i="5"/>
  <c r="FKK12" i="5"/>
  <c r="FKI12" i="5"/>
  <c r="FKG12" i="5"/>
  <c r="FKD12" i="5"/>
  <c r="FKB12" i="5"/>
  <c r="FJZ12" i="5"/>
  <c r="FJW12" i="5"/>
  <c r="FJU12" i="5"/>
  <c r="FJS12" i="5"/>
  <c r="FJP12" i="5"/>
  <c r="FJN12" i="5"/>
  <c r="FJL12" i="5"/>
  <c r="FJI12" i="5"/>
  <c r="FJG12" i="5"/>
  <c r="FJE12" i="5"/>
  <c r="FJB12" i="5"/>
  <c r="FIZ12" i="5"/>
  <c r="FIX12" i="5"/>
  <c r="FIU12" i="5"/>
  <c r="FIS12" i="5"/>
  <c r="FIQ12" i="5"/>
  <c r="FIN12" i="5"/>
  <c r="FIL12" i="5"/>
  <c r="FIJ12" i="5"/>
  <c r="FIG12" i="5"/>
  <c r="FIE12" i="5"/>
  <c r="FIC12" i="5"/>
  <c r="FHZ12" i="5"/>
  <c r="FHX12" i="5"/>
  <c r="FHV12" i="5"/>
  <c r="FHS12" i="5"/>
  <c r="FHQ12" i="5"/>
  <c r="FHO12" i="5"/>
  <c r="FHL12" i="5"/>
  <c r="FHJ12" i="5"/>
  <c r="FHH12" i="5"/>
  <c r="FHE12" i="5"/>
  <c r="FHC12" i="5"/>
  <c r="FHA12" i="5"/>
  <c r="FGX12" i="5"/>
  <c r="FGV12" i="5"/>
  <c r="FGT12" i="5"/>
  <c r="FGQ12" i="5"/>
  <c r="FGO12" i="5"/>
  <c r="FGM12" i="5"/>
  <c r="FGJ12" i="5"/>
  <c r="FGH12" i="5"/>
  <c r="FGF12" i="5"/>
  <c r="FGC12" i="5"/>
  <c r="FGA12" i="5"/>
  <c r="FFY12" i="5"/>
  <c r="FFV12" i="5"/>
  <c r="FFT12" i="5"/>
  <c r="FFR12" i="5"/>
  <c r="FFO12" i="5"/>
  <c r="FFM12" i="5"/>
  <c r="FFK12" i="5"/>
  <c r="FFH12" i="5"/>
  <c r="FFF12" i="5"/>
  <c r="FFD12" i="5"/>
  <c r="FFA12" i="5"/>
  <c r="FEY12" i="5"/>
  <c r="FEW12" i="5"/>
  <c r="FET12" i="5"/>
  <c r="FER12" i="5"/>
  <c r="FEP12" i="5"/>
  <c r="FEM12" i="5"/>
  <c r="FEK12" i="5"/>
  <c r="FEI12" i="5"/>
  <c r="FEF12" i="5"/>
  <c r="FED12" i="5"/>
  <c r="FEB12" i="5"/>
  <c r="FDY12" i="5"/>
  <c r="FDW12" i="5"/>
  <c r="FDU12" i="5"/>
  <c r="FDR12" i="5"/>
  <c r="FDP12" i="5"/>
  <c r="FDN12" i="5"/>
  <c r="FDK12" i="5"/>
  <c r="FDI12" i="5"/>
  <c r="FDG12" i="5"/>
  <c r="FDD12" i="5"/>
  <c r="FDB12" i="5"/>
  <c r="FCZ12" i="5"/>
  <c r="FCW12" i="5"/>
  <c r="FCU12" i="5"/>
  <c r="FCS12" i="5"/>
  <c r="FCP12" i="5"/>
  <c r="FCN12" i="5"/>
  <c r="FCL12" i="5"/>
  <c r="FCI12" i="5"/>
  <c r="FCG12" i="5"/>
  <c r="FCE12" i="5"/>
  <c r="FCB12" i="5"/>
  <c r="FBZ12" i="5"/>
  <c r="FBX12" i="5"/>
  <c r="FBU12" i="5"/>
  <c r="FBS12" i="5"/>
  <c r="FBQ12" i="5"/>
  <c r="FBN12" i="5"/>
  <c r="FBL12" i="5"/>
  <c r="FBJ12" i="5"/>
  <c r="FBG12" i="5"/>
  <c r="FBE12" i="5"/>
  <c r="FBC12" i="5"/>
  <c r="FAZ12" i="5"/>
  <c r="FAX12" i="5"/>
  <c r="FAV12" i="5"/>
  <c r="FAS12" i="5"/>
  <c r="FAQ12" i="5"/>
  <c r="FAO12" i="5"/>
  <c r="FAL12" i="5"/>
  <c r="FAJ12" i="5"/>
  <c r="FAH12" i="5"/>
  <c r="FAE12" i="5"/>
  <c r="FAC12" i="5"/>
  <c r="FAA12" i="5"/>
  <c r="EZX12" i="5"/>
  <c r="EZV12" i="5"/>
  <c r="EZT12" i="5"/>
  <c r="EZQ12" i="5"/>
  <c r="EZO12" i="5"/>
  <c r="EZM12" i="5"/>
  <c r="EZJ12" i="5"/>
  <c r="EZH12" i="5"/>
  <c r="EZF12" i="5"/>
  <c r="EZC12" i="5"/>
  <c r="EZA12" i="5"/>
  <c r="EYY12" i="5"/>
  <c r="EYV12" i="5"/>
  <c r="EYT12" i="5"/>
  <c r="EYR12" i="5"/>
  <c r="EYO12" i="5"/>
  <c r="EYM12" i="5"/>
  <c r="EYK12" i="5"/>
  <c r="EYH12" i="5"/>
  <c r="EYF12" i="5"/>
  <c r="EYD12" i="5"/>
  <c r="EYA12" i="5"/>
  <c r="EXY12" i="5"/>
  <c r="EXW12" i="5"/>
  <c r="EXT12" i="5"/>
  <c r="EXR12" i="5"/>
  <c r="EXP12" i="5"/>
  <c r="EXM12" i="5"/>
  <c r="EXK12" i="5"/>
  <c r="EXI12" i="5"/>
  <c r="EXF12" i="5"/>
  <c r="EXD12" i="5"/>
  <c r="EXB12" i="5"/>
  <c r="EWY12" i="5"/>
  <c r="EWW12" i="5"/>
  <c r="EWU12" i="5"/>
  <c r="EWR12" i="5"/>
  <c r="EWP12" i="5"/>
  <c r="EWN12" i="5"/>
  <c r="EWK12" i="5"/>
  <c r="EWI12" i="5"/>
  <c r="EWG12" i="5"/>
  <c r="EWD12" i="5"/>
  <c r="EWB12" i="5"/>
  <c r="EVZ12" i="5"/>
  <c r="EVW12" i="5"/>
  <c r="EVU12" i="5"/>
  <c r="EVS12" i="5"/>
  <c r="EVP12" i="5"/>
  <c r="EVN12" i="5"/>
  <c r="EVL12" i="5"/>
  <c r="EVI12" i="5"/>
  <c r="EVG12" i="5"/>
  <c r="EVE12" i="5"/>
  <c r="EVB12" i="5"/>
  <c r="EUZ12" i="5"/>
  <c r="EUX12" i="5"/>
  <c r="EUU12" i="5"/>
  <c r="EUS12" i="5"/>
  <c r="EUQ12" i="5"/>
  <c r="EUN12" i="5"/>
  <c r="EUL12" i="5"/>
  <c r="EUJ12" i="5"/>
  <c r="EUG12" i="5"/>
  <c r="EUE12" i="5"/>
  <c r="EUC12" i="5"/>
  <c r="ETZ12" i="5"/>
  <c r="ETX12" i="5"/>
  <c r="ETV12" i="5"/>
  <c r="ETS12" i="5"/>
  <c r="ETQ12" i="5"/>
  <c r="ETO12" i="5"/>
  <c r="ETL12" i="5"/>
  <c r="ETJ12" i="5"/>
  <c r="ETH12" i="5"/>
  <c r="ETE12" i="5"/>
  <c r="ETC12" i="5"/>
  <c r="ETA12" i="5"/>
  <c r="ESX12" i="5"/>
  <c r="ESV12" i="5"/>
  <c r="EST12" i="5"/>
  <c r="ESQ12" i="5"/>
  <c r="ESO12" i="5"/>
  <c r="ESM12" i="5"/>
  <c r="ESJ12" i="5"/>
  <c r="ESH12" i="5"/>
  <c r="ESF12" i="5"/>
  <c r="ESC12" i="5"/>
  <c r="ESA12" i="5"/>
  <c r="ERY12" i="5"/>
  <c r="ERV12" i="5"/>
  <c r="ERT12" i="5"/>
  <c r="ERR12" i="5"/>
  <c r="ERO12" i="5"/>
  <c r="ERM12" i="5"/>
  <c r="ERK12" i="5"/>
  <c r="ERH12" i="5"/>
  <c r="ERF12" i="5"/>
  <c r="ERD12" i="5"/>
  <c r="ERA12" i="5"/>
  <c r="EQY12" i="5"/>
  <c r="EQW12" i="5"/>
  <c r="EQT12" i="5"/>
  <c r="EQR12" i="5"/>
  <c r="EQP12" i="5"/>
  <c r="EQM12" i="5"/>
  <c r="EQK12" i="5"/>
  <c r="EQI12" i="5"/>
  <c r="EQF12" i="5"/>
  <c r="EQD12" i="5"/>
  <c r="EQB12" i="5"/>
  <c r="EPY12" i="5"/>
  <c r="EPW12" i="5"/>
  <c r="EPU12" i="5"/>
  <c r="EPR12" i="5"/>
  <c r="EPP12" i="5"/>
  <c r="EPN12" i="5"/>
  <c r="EPK12" i="5"/>
  <c r="EPI12" i="5"/>
  <c r="EPG12" i="5"/>
  <c r="EPD12" i="5"/>
  <c r="EPB12" i="5"/>
  <c r="EOZ12" i="5"/>
  <c r="EOW12" i="5"/>
  <c r="EOU12" i="5"/>
  <c r="EOS12" i="5"/>
  <c r="EOP12" i="5"/>
  <c r="EON12" i="5"/>
  <c r="EOL12" i="5"/>
  <c r="EOI12" i="5"/>
  <c r="EOG12" i="5"/>
  <c r="EOE12" i="5"/>
  <c r="EOB12" i="5"/>
  <c r="ENZ12" i="5"/>
  <c r="ENX12" i="5"/>
  <c r="ENU12" i="5"/>
  <c r="ENS12" i="5"/>
  <c r="ENQ12" i="5"/>
  <c r="ENN12" i="5"/>
  <c r="ENL12" i="5"/>
  <c r="ENJ12" i="5"/>
  <c r="ENG12" i="5"/>
  <c r="ENE12" i="5"/>
  <c r="ENC12" i="5"/>
  <c r="EMZ12" i="5"/>
  <c r="EMX12" i="5"/>
  <c r="EMV12" i="5"/>
  <c r="EMS12" i="5"/>
  <c r="EMQ12" i="5"/>
  <c r="EMO12" i="5"/>
  <c r="EML12" i="5"/>
  <c r="EMJ12" i="5"/>
  <c r="EMH12" i="5"/>
  <c r="EME12" i="5"/>
  <c r="EMC12" i="5"/>
  <c r="EMA12" i="5"/>
  <c r="ELX12" i="5"/>
  <c r="ELV12" i="5"/>
  <c r="ELT12" i="5"/>
  <c r="ELQ12" i="5"/>
  <c r="ELO12" i="5"/>
  <c r="ELM12" i="5"/>
  <c r="ELJ12" i="5"/>
  <c r="ELH12" i="5"/>
  <c r="ELF12" i="5"/>
  <c r="ELC12" i="5"/>
  <c r="ELA12" i="5"/>
  <c r="EKY12" i="5"/>
  <c r="EKV12" i="5"/>
  <c r="EKT12" i="5"/>
  <c r="EKR12" i="5"/>
  <c r="EKO12" i="5"/>
  <c r="EKM12" i="5"/>
  <c r="EKK12" i="5"/>
  <c r="EKH12" i="5"/>
  <c r="EKF12" i="5"/>
  <c r="EKD12" i="5"/>
  <c r="EKA12" i="5"/>
  <c r="EJY12" i="5"/>
  <c r="EJW12" i="5"/>
  <c r="EJT12" i="5"/>
  <c r="EJR12" i="5"/>
  <c r="EJP12" i="5"/>
  <c r="EJM12" i="5"/>
  <c r="EJK12" i="5"/>
  <c r="EJI12" i="5"/>
  <c r="EJF12" i="5"/>
  <c r="EJD12" i="5"/>
  <c r="EJB12" i="5"/>
  <c r="EIY12" i="5"/>
  <c r="EIW12" i="5"/>
  <c r="EIU12" i="5"/>
  <c r="EIR12" i="5"/>
  <c r="EIP12" i="5"/>
  <c r="EIN12" i="5"/>
  <c r="EIK12" i="5"/>
  <c r="EII12" i="5"/>
  <c r="EIG12" i="5"/>
  <c r="EID12" i="5"/>
  <c r="EIB12" i="5"/>
  <c r="EHZ12" i="5"/>
  <c r="EHW12" i="5"/>
  <c r="EHU12" i="5"/>
  <c r="EHS12" i="5"/>
  <c r="EHP12" i="5"/>
  <c r="EHN12" i="5"/>
  <c r="EHL12" i="5"/>
  <c r="EHI12" i="5"/>
  <c r="EHG12" i="5"/>
  <c r="EHE12" i="5"/>
  <c r="EHB12" i="5"/>
  <c r="EGZ12" i="5"/>
  <c r="EGX12" i="5"/>
  <c r="EGU12" i="5"/>
  <c r="EGS12" i="5"/>
  <c r="EGQ12" i="5"/>
  <c r="EGN12" i="5"/>
  <c r="EGL12" i="5"/>
  <c r="EGJ12" i="5"/>
  <c r="EGG12" i="5"/>
  <c r="EGE12" i="5"/>
  <c r="EGC12" i="5"/>
  <c r="EFZ12" i="5"/>
  <c r="EFX12" i="5"/>
  <c r="EFV12" i="5"/>
  <c r="EFS12" i="5"/>
  <c r="EFQ12" i="5"/>
  <c r="EFO12" i="5"/>
  <c r="EFL12" i="5"/>
  <c r="EFJ12" i="5"/>
  <c r="EFH12" i="5"/>
  <c r="EFE12" i="5"/>
  <c r="EFC12" i="5"/>
  <c r="EFA12" i="5"/>
  <c r="EEX12" i="5"/>
  <c r="EEV12" i="5"/>
  <c r="EET12" i="5"/>
  <c r="EEQ12" i="5"/>
  <c r="EEO12" i="5"/>
  <c r="EEM12" i="5"/>
  <c r="EEJ12" i="5"/>
  <c r="EEH12" i="5"/>
  <c r="EEF12" i="5"/>
  <c r="EEC12" i="5"/>
  <c r="EEA12" i="5"/>
  <c r="EDY12" i="5"/>
  <c r="EDV12" i="5"/>
  <c r="EDT12" i="5"/>
  <c r="EDR12" i="5"/>
  <c r="EDO12" i="5"/>
  <c r="EDM12" i="5"/>
  <c r="EDK12" i="5"/>
  <c r="EDH12" i="5"/>
  <c r="EDF12" i="5"/>
  <c r="EDD12" i="5"/>
  <c r="EDA12" i="5"/>
  <c r="ECY12" i="5"/>
  <c r="ECW12" i="5"/>
  <c r="ECT12" i="5"/>
  <c r="ECR12" i="5"/>
  <c r="ECP12" i="5"/>
  <c r="ECM12" i="5"/>
  <c r="ECK12" i="5"/>
  <c r="ECI12" i="5"/>
  <c r="ECF12" i="5"/>
  <c r="ECD12" i="5"/>
  <c r="ECB12" i="5"/>
  <c r="EBY12" i="5"/>
  <c r="EBW12" i="5"/>
  <c r="EBU12" i="5"/>
  <c r="EBR12" i="5"/>
  <c r="EBP12" i="5"/>
  <c r="EBN12" i="5"/>
  <c r="EBK12" i="5"/>
  <c r="EBI12" i="5"/>
  <c r="EBG12" i="5"/>
  <c r="EBD12" i="5"/>
  <c r="EBB12" i="5"/>
  <c r="EAZ12" i="5"/>
  <c r="EAW12" i="5"/>
  <c r="EAU12" i="5"/>
  <c r="EAS12" i="5"/>
  <c r="EAP12" i="5"/>
  <c r="EAN12" i="5"/>
  <c r="EAL12" i="5"/>
  <c r="EAI12" i="5"/>
  <c r="EAG12" i="5"/>
  <c r="EAE12" i="5"/>
  <c r="EAB12" i="5"/>
  <c r="DZZ12" i="5"/>
  <c r="DZX12" i="5"/>
  <c r="DZU12" i="5"/>
  <c r="DZS12" i="5"/>
  <c r="DZQ12" i="5"/>
  <c r="DZN12" i="5"/>
  <c r="DZL12" i="5"/>
  <c r="DZJ12" i="5"/>
  <c r="DZG12" i="5"/>
  <c r="DZE12" i="5"/>
  <c r="DZC12" i="5"/>
  <c r="DYZ12" i="5"/>
  <c r="DYX12" i="5"/>
  <c r="DYV12" i="5"/>
  <c r="DYS12" i="5"/>
  <c r="DYQ12" i="5"/>
  <c r="DYO12" i="5"/>
  <c r="DYL12" i="5"/>
  <c r="DYJ12" i="5"/>
  <c r="DYH12" i="5"/>
  <c r="DYE12" i="5"/>
  <c r="DYC12" i="5"/>
  <c r="DYA12" i="5"/>
  <c r="DXX12" i="5"/>
  <c r="DXV12" i="5"/>
  <c r="DXT12" i="5"/>
  <c r="DXQ12" i="5"/>
  <c r="DXO12" i="5"/>
  <c r="DXM12" i="5"/>
  <c r="DXJ12" i="5"/>
  <c r="DXH12" i="5"/>
  <c r="DXF12" i="5"/>
  <c r="DXC12" i="5"/>
  <c r="DXA12" i="5"/>
  <c r="DWY12" i="5"/>
  <c r="DWV12" i="5"/>
  <c r="DWT12" i="5"/>
  <c r="DWR12" i="5"/>
  <c r="DWO12" i="5"/>
  <c r="DWM12" i="5"/>
  <c r="DWK12" i="5"/>
  <c r="DWH12" i="5"/>
  <c r="DWF12" i="5"/>
  <c r="DWD12" i="5"/>
  <c r="DWA12" i="5"/>
  <c r="DVY12" i="5"/>
  <c r="DVW12" i="5"/>
  <c r="DVT12" i="5"/>
  <c r="DVR12" i="5"/>
  <c r="DVP12" i="5"/>
  <c r="DVM12" i="5"/>
  <c r="DVK12" i="5"/>
  <c r="DVI12" i="5"/>
  <c r="DVF12" i="5"/>
  <c r="DVD12" i="5"/>
  <c r="DVB12" i="5"/>
  <c r="DUY12" i="5"/>
  <c r="DUW12" i="5"/>
  <c r="DUU12" i="5"/>
  <c r="DUR12" i="5"/>
  <c r="DUP12" i="5"/>
  <c r="DUN12" i="5"/>
  <c r="DUK12" i="5"/>
  <c r="DUI12" i="5"/>
  <c r="DUG12" i="5"/>
  <c r="DUD12" i="5"/>
  <c r="DUB12" i="5"/>
  <c r="DTZ12" i="5"/>
  <c r="DTW12" i="5"/>
  <c r="DTU12" i="5"/>
  <c r="DTS12" i="5"/>
  <c r="DTP12" i="5"/>
  <c r="DTN12" i="5"/>
  <c r="DTL12" i="5"/>
  <c r="DTI12" i="5"/>
  <c r="DTG12" i="5"/>
  <c r="DTE12" i="5"/>
  <c r="DTB12" i="5"/>
  <c r="DSZ12" i="5"/>
  <c r="DSX12" i="5"/>
  <c r="DSU12" i="5"/>
  <c r="DSS12" i="5"/>
  <c r="DSQ12" i="5"/>
  <c r="DSN12" i="5"/>
  <c r="DSL12" i="5"/>
  <c r="DSJ12" i="5"/>
  <c r="DSG12" i="5"/>
  <c r="DSE12" i="5"/>
  <c r="DSC12" i="5"/>
  <c r="DRZ12" i="5"/>
  <c r="DRX12" i="5"/>
  <c r="DRV12" i="5"/>
  <c r="DRS12" i="5"/>
  <c r="DRQ12" i="5"/>
  <c r="DRO12" i="5"/>
  <c r="DRL12" i="5"/>
  <c r="DRJ12" i="5"/>
  <c r="DRH12" i="5"/>
  <c r="DRE12" i="5"/>
  <c r="DRC12" i="5"/>
  <c r="DRA12" i="5"/>
  <c r="DQX12" i="5"/>
  <c r="DQV12" i="5"/>
  <c r="DQT12" i="5"/>
  <c r="DQQ12" i="5"/>
  <c r="DQO12" i="5"/>
  <c r="DQM12" i="5"/>
  <c r="DQJ12" i="5"/>
  <c r="DQH12" i="5"/>
  <c r="DQF12" i="5"/>
  <c r="DQC12" i="5"/>
  <c r="DQA12" i="5"/>
  <c r="DPY12" i="5"/>
  <c r="DPV12" i="5"/>
  <c r="DPT12" i="5"/>
  <c r="DPR12" i="5"/>
  <c r="DPO12" i="5"/>
  <c r="DPM12" i="5"/>
  <c r="DPK12" i="5"/>
  <c r="DPH12" i="5"/>
  <c r="DPF12" i="5"/>
  <c r="DPD12" i="5"/>
  <c r="DPA12" i="5"/>
  <c r="DOY12" i="5"/>
  <c r="DOW12" i="5"/>
  <c r="DOT12" i="5"/>
  <c r="DOR12" i="5"/>
  <c r="DOP12" i="5"/>
  <c r="DOM12" i="5"/>
  <c r="DOK12" i="5"/>
  <c r="DOI12" i="5"/>
  <c r="DOF12" i="5"/>
  <c r="DOD12" i="5"/>
  <c r="DOB12" i="5"/>
  <c r="DNY12" i="5"/>
  <c r="DNW12" i="5"/>
  <c r="DNU12" i="5"/>
  <c r="DNR12" i="5"/>
  <c r="DNP12" i="5"/>
  <c r="DNN12" i="5"/>
  <c r="DNK12" i="5"/>
  <c r="DNI12" i="5"/>
  <c r="DNG12" i="5"/>
  <c r="DND12" i="5"/>
  <c r="DNB12" i="5"/>
  <c r="DMZ12" i="5"/>
  <c r="DMW12" i="5"/>
  <c r="DMU12" i="5"/>
  <c r="DMS12" i="5"/>
  <c r="DMP12" i="5"/>
  <c r="DMN12" i="5"/>
  <c r="DML12" i="5"/>
  <c r="DMI12" i="5"/>
  <c r="DMG12" i="5"/>
  <c r="DME12" i="5"/>
  <c r="DMB12" i="5"/>
  <c r="DLZ12" i="5"/>
  <c r="DLX12" i="5"/>
  <c r="DLU12" i="5"/>
  <c r="DLS12" i="5"/>
  <c r="DLQ12" i="5"/>
  <c r="DLN12" i="5"/>
  <c r="DLL12" i="5"/>
  <c r="DLJ12" i="5"/>
  <c r="DLG12" i="5"/>
  <c r="DLE12" i="5"/>
  <c r="DLC12" i="5"/>
  <c r="DKZ12" i="5"/>
  <c r="DKX12" i="5"/>
  <c r="DKV12" i="5"/>
  <c r="DKS12" i="5"/>
  <c r="DKQ12" i="5"/>
  <c r="DKO12" i="5"/>
  <c r="DKL12" i="5"/>
  <c r="DKJ12" i="5"/>
  <c r="DKH12" i="5"/>
  <c r="DKE12" i="5"/>
  <c r="DKC12" i="5"/>
  <c r="DKA12" i="5"/>
  <c r="DJX12" i="5"/>
  <c r="DJV12" i="5"/>
  <c r="DJT12" i="5"/>
  <c r="DJQ12" i="5"/>
  <c r="DJO12" i="5"/>
  <c r="DJM12" i="5"/>
  <c r="DJJ12" i="5"/>
  <c r="DJH12" i="5"/>
  <c r="DJF12" i="5"/>
  <c r="DJC12" i="5"/>
  <c r="DJA12" i="5"/>
  <c r="DIY12" i="5"/>
  <c r="DIV12" i="5"/>
  <c r="DIT12" i="5"/>
  <c r="DIR12" i="5"/>
  <c r="DIO12" i="5"/>
  <c r="DIM12" i="5"/>
  <c r="DIK12" i="5"/>
  <c r="DIH12" i="5"/>
  <c r="DIF12" i="5"/>
  <c r="DID12" i="5"/>
  <c r="DIA12" i="5"/>
  <c r="DHY12" i="5"/>
  <c r="DHW12" i="5"/>
  <c r="DHT12" i="5"/>
  <c r="DHR12" i="5"/>
  <c r="DHP12" i="5"/>
  <c r="DHM12" i="5"/>
  <c r="DHK12" i="5"/>
  <c r="DHI12" i="5"/>
  <c r="DHF12" i="5"/>
  <c r="DHD12" i="5"/>
  <c r="DHB12" i="5"/>
  <c r="DGY12" i="5"/>
  <c r="DGW12" i="5"/>
  <c r="DGU12" i="5"/>
  <c r="DGR12" i="5"/>
  <c r="DGP12" i="5"/>
  <c r="DGN12" i="5"/>
  <c r="DGK12" i="5"/>
  <c r="DGI12" i="5"/>
  <c r="DGG12" i="5"/>
  <c r="DGD12" i="5"/>
  <c r="DGB12" i="5"/>
  <c r="DFZ12" i="5"/>
  <c r="DFW12" i="5"/>
  <c r="DFU12" i="5"/>
  <c r="DFS12" i="5"/>
  <c r="DFP12" i="5"/>
  <c r="DFN12" i="5"/>
  <c r="DFL12" i="5"/>
  <c r="DFI12" i="5"/>
  <c r="DFG12" i="5"/>
  <c r="DFE12" i="5"/>
  <c r="DFB12" i="5"/>
  <c r="DEZ12" i="5"/>
  <c r="DEX12" i="5"/>
  <c r="DEU12" i="5"/>
  <c r="DES12" i="5"/>
  <c r="DEQ12" i="5"/>
  <c r="DEN12" i="5"/>
  <c r="DEL12" i="5"/>
  <c r="DEJ12" i="5"/>
  <c r="DEG12" i="5"/>
  <c r="DEE12" i="5"/>
  <c r="DEC12" i="5"/>
  <c r="DDZ12" i="5"/>
  <c r="DDX12" i="5"/>
  <c r="DDV12" i="5"/>
  <c r="DDS12" i="5"/>
  <c r="DDQ12" i="5"/>
  <c r="DDO12" i="5"/>
  <c r="DDL12" i="5"/>
  <c r="DDJ12" i="5"/>
  <c r="DDH12" i="5"/>
  <c r="DDE12" i="5"/>
  <c r="DDC12" i="5"/>
  <c r="DDA12" i="5"/>
  <c r="DCX12" i="5"/>
  <c r="DCV12" i="5"/>
  <c r="DCT12" i="5"/>
  <c r="DCQ12" i="5"/>
  <c r="DCO12" i="5"/>
  <c r="DCM12" i="5"/>
  <c r="DCJ12" i="5"/>
  <c r="DCH12" i="5"/>
  <c r="DCF12" i="5"/>
  <c r="DCC12" i="5"/>
  <c r="DCA12" i="5"/>
  <c r="DBY12" i="5"/>
  <c r="DBV12" i="5"/>
  <c r="DBT12" i="5"/>
  <c r="DBR12" i="5"/>
  <c r="DBO12" i="5"/>
  <c r="DBM12" i="5"/>
  <c r="DBK12" i="5"/>
  <c r="DBH12" i="5"/>
  <c r="DBF12" i="5"/>
  <c r="DBD12" i="5"/>
  <c r="DBA12" i="5"/>
  <c r="DAY12" i="5"/>
  <c r="DAW12" i="5"/>
  <c r="DAT12" i="5"/>
  <c r="DAR12" i="5"/>
  <c r="DAP12" i="5"/>
  <c r="DAM12" i="5"/>
  <c r="DAK12" i="5"/>
  <c r="DAI12" i="5"/>
  <c r="DAF12" i="5"/>
  <c r="DAD12" i="5"/>
  <c r="DAB12" i="5"/>
  <c r="CZY12" i="5"/>
  <c r="CZW12" i="5"/>
  <c r="CZU12" i="5"/>
  <c r="CZR12" i="5"/>
  <c r="CZP12" i="5"/>
  <c r="CZN12" i="5"/>
  <c r="CZK12" i="5"/>
  <c r="CZI12" i="5"/>
  <c r="CZG12" i="5"/>
  <c r="CZD12" i="5"/>
  <c r="CZB12" i="5"/>
  <c r="CYZ12" i="5"/>
  <c r="GYN11" i="5"/>
  <c r="GYJ11" i="5"/>
  <c r="GYG11" i="5"/>
  <c r="GYC11" i="5"/>
  <c r="GXZ11" i="5"/>
  <c r="GXV11" i="5"/>
  <c r="GXS11" i="5"/>
  <c r="GXO11" i="5"/>
  <c r="GXL11" i="5"/>
  <c r="GXJ11" i="5"/>
  <c r="GXH11" i="5"/>
  <c r="GXE11" i="5"/>
  <c r="GXC11" i="5"/>
  <c r="GXA11" i="5"/>
  <c r="GWX11" i="5"/>
  <c r="GWV11" i="5"/>
  <c r="GWT11" i="5"/>
  <c r="GWQ11" i="5"/>
  <c r="GWO11" i="5"/>
  <c r="GWM11" i="5"/>
  <c r="GWJ11" i="5"/>
  <c r="GWH11" i="5"/>
  <c r="GWF11" i="5"/>
  <c r="GWC11" i="5"/>
  <c r="GWA11" i="5"/>
  <c r="GVY11" i="5"/>
  <c r="GVV11" i="5"/>
  <c r="GVT11" i="5"/>
  <c r="GVR11" i="5"/>
  <c r="GVO11" i="5"/>
  <c r="GVM11" i="5"/>
  <c r="GVK11" i="5"/>
  <c r="GVH11" i="5"/>
  <c r="GVF11" i="5"/>
  <c r="GVD11" i="5"/>
  <c r="GVA11" i="5"/>
  <c r="GUY11" i="5"/>
  <c r="GUW11" i="5"/>
  <c r="GUT11" i="5"/>
  <c r="GUR11" i="5"/>
  <c r="GUP11" i="5"/>
  <c r="GUM11" i="5"/>
  <c r="GUK11" i="5"/>
  <c r="GUI11" i="5"/>
  <c r="GUF11" i="5"/>
  <c r="GUD11" i="5"/>
  <c r="GUB11" i="5"/>
  <c r="GTY11" i="5"/>
  <c r="GTW11" i="5"/>
  <c r="GTU11" i="5"/>
  <c r="GTR11" i="5"/>
  <c r="GTP11" i="5"/>
  <c r="GTN11" i="5"/>
  <c r="GTK11" i="5"/>
  <c r="GTI11" i="5"/>
  <c r="GTG11" i="5"/>
  <c r="GTD11" i="5"/>
  <c r="GTB11" i="5"/>
  <c r="GSZ11" i="5"/>
  <c r="GSW11" i="5"/>
  <c r="GSU11" i="5"/>
  <c r="GSS11" i="5"/>
  <c r="GSP11" i="5"/>
  <c r="GSN11" i="5"/>
  <c r="GSL11" i="5"/>
  <c r="GSI11" i="5"/>
  <c r="GSG11" i="5"/>
  <c r="GSE11" i="5"/>
  <c r="GSB11" i="5"/>
  <c r="GRZ11" i="5"/>
  <c r="GRX11" i="5"/>
  <c r="GRU11" i="5"/>
  <c r="GRS11" i="5"/>
  <c r="GRQ11" i="5"/>
  <c r="GRN11" i="5"/>
  <c r="GRL11" i="5"/>
  <c r="GRJ11" i="5"/>
  <c r="GRG11" i="5"/>
  <c r="GRE11" i="5"/>
  <c r="GRC11" i="5"/>
  <c r="GQZ11" i="5"/>
  <c r="GQX11" i="5"/>
  <c r="GQV11" i="5"/>
  <c r="GQS11" i="5"/>
  <c r="GQQ11" i="5"/>
  <c r="GQO11" i="5"/>
  <c r="GQL11" i="5"/>
  <c r="GQJ11" i="5"/>
  <c r="GQH11" i="5"/>
  <c r="GQE11" i="5"/>
  <c r="GQC11" i="5"/>
  <c r="GQA11" i="5"/>
  <c r="GPX11" i="5"/>
  <c r="GPV11" i="5"/>
  <c r="GPT11" i="5"/>
  <c r="GPQ11" i="5"/>
  <c r="GPO11" i="5"/>
  <c r="GPM11" i="5"/>
  <c r="GPJ11" i="5"/>
  <c r="GPH11" i="5"/>
  <c r="GPF11" i="5"/>
  <c r="GPC11" i="5"/>
  <c r="GPA11" i="5"/>
  <c r="GOY11" i="5"/>
  <c r="GOV11" i="5"/>
  <c r="GOT11" i="5"/>
  <c r="GOR11" i="5"/>
  <c r="GOO11" i="5"/>
  <c r="GOM11" i="5"/>
  <c r="GOK11" i="5"/>
  <c r="GOH11" i="5"/>
  <c r="GOF11" i="5"/>
  <c r="GOD11" i="5"/>
  <c r="GOA11" i="5"/>
  <c r="GNY11" i="5"/>
  <c r="GNW11" i="5"/>
  <c r="GNT11" i="5"/>
  <c r="GNR11" i="5"/>
  <c r="GNP11" i="5"/>
  <c r="GNM11" i="5"/>
  <c r="GNK11" i="5"/>
  <c r="GNI11" i="5"/>
  <c r="GNF11" i="5"/>
  <c r="GND11" i="5"/>
  <c r="GNB11" i="5"/>
  <c r="GMY11" i="5"/>
  <c r="GMW11" i="5"/>
  <c r="GMU11" i="5"/>
  <c r="GMR11" i="5"/>
  <c r="GMP11" i="5"/>
  <c r="GMN11" i="5"/>
  <c r="GMK11" i="5"/>
  <c r="GMI11" i="5"/>
  <c r="GMG11" i="5"/>
  <c r="GMD11" i="5"/>
  <c r="GMB11" i="5"/>
  <c r="GLZ11" i="5"/>
  <c r="GLW11" i="5"/>
  <c r="GLU11" i="5"/>
  <c r="GLS11" i="5"/>
  <c r="GLP11" i="5"/>
  <c r="GLN11" i="5"/>
  <c r="GLL11" i="5"/>
  <c r="GLI11" i="5"/>
  <c r="GLG11" i="5"/>
  <c r="GLE11" i="5"/>
  <c r="GLB11" i="5"/>
  <c r="GKZ11" i="5"/>
  <c r="GKX11" i="5"/>
  <c r="GKU11" i="5"/>
  <c r="GKS11" i="5"/>
  <c r="GKQ11" i="5"/>
  <c r="GKN11" i="5"/>
  <c r="GKL11" i="5"/>
  <c r="GKJ11" i="5"/>
  <c r="GKG11" i="5"/>
  <c r="GKE11" i="5"/>
  <c r="GKC11" i="5"/>
  <c r="GJZ11" i="5"/>
  <c r="GJX11" i="5"/>
  <c r="GJV11" i="5"/>
  <c r="GJS11" i="5"/>
  <c r="GJQ11" i="5"/>
  <c r="GJO11" i="5"/>
  <c r="GJL11" i="5"/>
  <c r="GJJ11" i="5"/>
  <c r="GJH11" i="5"/>
  <c r="GJE11" i="5"/>
  <c r="GJC11" i="5"/>
  <c r="GJA11" i="5"/>
  <c r="GIX11" i="5"/>
  <c r="GIV11" i="5"/>
  <c r="GIT11" i="5"/>
  <c r="GIQ11" i="5"/>
  <c r="GIO11" i="5"/>
  <c r="GIM11" i="5"/>
  <c r="GIJ11" i="5"/>
  <c r="GIH11" i="5"/>
  <c r="GIF11" i="5"/>
  <c r="GIC11" i="5"/>
  <c r="GIA11" i="5"/>
  <c r="GHY11" i="5"/>
  <c r="GHV11" i="5"/>
  <c r="GHT11" i="5"/>
  <c r="GHR11" i="5"/>
  <c r="GHO11" i="5"/>
  <c r="GHM11" i="5"/>
  <c r="GHK11" i="5"/>
  <c r="GHH11" i="5"/>
  <c r="GHF11" i="5"/>
  <c r="GHD11" i="5"/>
  <c r="GHA11" i="5"/>
  <c r="GGY11" i="5"/>
  <c r="GGW11" i="5"/>
  <c r="GGT11" i="5"/>
  <c r="GGR11" i="5"/>
  <c r="GGP11" i="5"/>
  <c r="GGM11" i="5"/>
  <c r="GGK11" i="5"/>
  <c r="GGI11" i="5"/>
  <c r="GGF11" i="5"/>
  <c r="GGD11" i="5"/>
  <c r="GGB11" i="5"/>
  <c r="GFY11" i="5"/>
  <c r="GFW11" i="5"/>
  <c r="GFU11" i="5"/>
  <c r="GFR11" i="5"/>
  <c r="GFP11" i="5"/>
  <c r="GFN11" i="5"/>
  <c r="GFK11" i="5"/>
  <c r="GFI11" i="5"/>
  <c r="GFG11" i="5"/>
  <c r="GFD11" i="5"/>
  <c r="GFB11" i="5"/>
  <c r="GEZ11" i="5"/>
  <c r="GEW11" i="5"/>
  <c r="GEU11" i="5"/>
  <c r="GES11" i="5"/>
  <c r="GEP11" i="5"/>
  <c r="GEN11" i="5"/>
  <c r="GEL11" i="5"/>
  <c r="GEI11" i="5"/>
  <c r="GEG11" i="5"/>
  <c r="GEE11" i="5"/>
  <c r="GEB11" i="5"/>
  <c r="GDZ11" i="5"/>
  <c r="GDX11" i="5"/>
  <c r="GDU11" i="5"/>
  <c r="GDS11" i="5"/>
  <c r="GDQ11" i="5"/>
  <c r="GDN11" i="5"/>
  <c r="GDL11" i="5"/>
  <c r="GDJ11" i="5"/>
  <c r="GDG11" i="5"/>
  <c r="GDE11" i="5"/>
  <c r="GDC11" i="5"/>
  <c r="GCZ11" i="5"/>
  <c r="GCX11" i="5"/>
  <c r="GCV11" i="5"/>
  <c r="GCS11" i="5"/>
  <c r="GCQ11" i="5"/>
  <c r="GCO11" i="5"/>
  <c r="GCL11" i="5"/>
  <c r="GCJ11" i="5"/>
  <c r="GCH11" i="5"/>
  <c r="GCE11" i="5"/>
  <c r="GCC11" i="5"/>
  <c r="GCA11" i="5"/>
  <c r="GBX11" i="5"/>
  <c r="GBV11" i="5"/>
  <c r="GBT11" i="5"/>
  <c r="GBQ11" i="5"/>
  <c r="GBO11" i="5"/>
  <c r="GBM11" i="5"/>
  <c r="GBJ11" i="5"/>
  <c r="GBH11" i="5"/>
  <c r="GBF11" i="5"/>
  <c r="GBC11" i="5"/>
  <c r="GBA11" i="5"/>
  <c r="GAY11" i="5"/>
  <c r="GAV11" i="5"/>
  <c r="GAT11" i="5"/>
  <c r="GAR11" i="5"/>
  <c r="GAO11" i="5"/>
  <c r="GAM11" i="5"/>
  <c r="GAK11" i="5"/>
  <c r="GAH11" i="5"/>
  <c r="GAF11" i="5"/>
  <c r="GAD11" i="5"/>
  <c r="GAA11" i="5"/>
  <c r="FZY11" i="5"/>
  <c r="FZW11" i="5"/>
  <c r="FZT11" i="5"/>
  <c r="FZR11" i="5"/>
  <c r="FZP11" i="5"/>
  <c r="FZM11" i="5"/>
  <c r="FZK11" i="5"/>
  <c r="FZI11" i="5"/>
  <c r="FZF11" i="5"/>
  <c r="FZD11" i="5"/>
  <c r="FZB11" i="5"/>
  <c r="FYY11" i="5"/>
  <c r="FYW11" i="5"/>
  <c r="FYU11" i="5"/>
  <c r="FYR11" i="5"/>
  <c r="FYP11" i="5"/>
  <c r="FYN11" i="5"/>
  <c r="FYK11" i="5"/>
  <c r="FYI11" i="5"/>
  <c r="FYG11" i="5"/>
  <c r="FYD11" i="5"/>
  <c r="FYB11" i="5"/>
  <c r="FXZ11" i="5"/>
  <c r="FXW11" i="5"/>
  <c r="FXU11" i="5"/>
  <c r="FXS11" i="5"/>
  <c r="FXP11" i="5"/>
  <c r="FXN11" i="5"/>
  <c r="FXL11" i="5"/>
  <c r="FXI11" i="5"/>
  <c r="FXG11" i="5"/>
  <c r="FXE11" i="5"/>
  <c r="FXB11" i="5"/>
  <c r="FWZ11" i="5"/>
  <c r="FWX11" i="5"/>
  <c r="FWU11" i="5"/>
  <c r="FWS11" i="5"/>
  <c r="FWQ11" i="5"/>
  <c r="FWN11" i="5"/>
  <c r="FWL11" i="5"/>
  <c r="FWJ11" i="5"/>
  <c r="FWG11" i="5"/>
  <c r="FWE11" i="5"/>
  <c r="FWC11" i="5"/>
  <c r="FVZ11" i="5"/>
  <c r="FVX11" i="5"/>
  <c r="FVV11" i="5"/>
  <c r="FVS11" i="5"/>
  <c r="FVQ11" i="5"/>
  <c r="FVO11" i="5"/>
  <c r="FVL11" i="5"/>
  <c r="FVJ11" i="5"/>
  <c r="FVH11" i="5"/>
  <c r="FVE11" i="5"/>
  <c r="FVC11" i="5"/>
  <c r="FVA11" i="5"/>
  <c r="FUX11" i="5"/>
  <c r="FUV11" i="5"/>
  <c r="FUT11" i="5"/>
  <c r="FUQ11" i="5"/>
  <c r="FUO11" i="5"/>
  <c r="FUM11" i="5"/>
  <c r="FUJ11" i="5"/>
  <c r="FUH11" i="5"/>
  <c r="FUF11" i="5"/>
  <c r="FUC11" i="5"/>
  <c r="FUA11" i="5"/>
  <c r="FTY11" i="5"/>
  <c r="FTV11" i="5"/>
  <c r="FTT11" i="5"/>
  <c r="FTR11" i="5"/>
  <c r="FTO11" i="5"/>
  <c r="FTM11" i="5"/>
  <c r="FTK11" i="5"/>
  <c r="FTH11" i="5"/>
  <c r="FTF11" i="5"/>
  <c r="FTD11" i="5"/>
  <c r="FTA11" i="5"/>
  <c r="FSY11" i="5"/>
  <c r="FSW11" i="5"/>
  <c r="FST11" i="5"/>
  <c r="FSR11" i="5"/>
  <c r="FSP11" i="5"/>
  <c r="FSM11" i="5"/>
  <c r="FSK11" i="5"/>
  <c r="FSI11" i="5"/>
  <c r="FSF11" i="5"/>
  <c r="FSD11" i="5"/>
  <c r="FSB11" i="5"/>
  <c r="FRY11" i="5"/>
  <c r="FRW11" i="5"/>
  <c r="FRU11" i="5"/>
  <c r="FRR11" i="5"/>
  <c r="FRP11" i="5"/>
  <c r="FRN11" i="5"/>
  <c r="FRK11" i="5"/>
  <c r="FRI11" i="5"/>
  <c r="FRG11" i="5"/>
  <c r="FRD11" i="5"/>
  <c r="FRB11" i="5"/>
  <c r="FQZ11" i="5"/>
  <c r="FQW11" i="5"/>
  <c r="FQU11" i="5"/>
  <c r="FQS11" i="5"/>
  <c r="FQP11" i="5"/>
  <c r="FQN11" i="5"/>
  <c r="FQL11" i="5"/>
  <c r="FQI11" i="5"/>
  <c r="FQG11" i="5"/>
  <c r="FQE11" i="5"/>
  <c r="FQB11" i="5"/>
  <c r="FPZ11" i="5"/>
  <c r="FPX11" i="5"/>
  <c r="FPU11" i="5"/>
  <c r="FPS11" i="5"/>
  <c r="FPQ11" i="5"/>
  <c r="FPN11" i="5"/>
  <c r="FPL11" i="5"/>
  <c r="FPJ11" i="5"/>
  <c r="FPG11" i="5"/>
  <c r="FPE11" i="5"/>
  <c r="FPC11" i="5"/>
  <c r="FOZ11" i="5"/>
  <c r="FOX11" i="5"/>
  <c r="FOV11" i="5"/>
  <c r="FOS11" i="5"/>
  <c r="FOQ11" i="5"/>
  <c r="FOO11" i="5"/>
  <c r="FOL11" i="5"/>
  <c r="FOJ11" i="5"/>
  <c r="FOH11" i="5"/>
  <c r="FOE11" i="5"/>
  <c r="FOC11" i="5"/>
  <c r="FOA11" i="5"/>
  <c r="FNX11" i="5"/>
  <c r="FNV11" i="5"/>
  <c r="FNT11" i="5"/>
  <c r="FNQ11" i="5"/>
  <c r="FNO11" i="5"/>
  <c r="FNM11" i="5"/>
  <c r="FNJ11" i="5"/>
  <c r="FNH11" i="5"/>
  <c r="FNF11" i="5"/>
  <c r="FNC11" i="5"/>
  <c r="FNA11" i="5"/>
  <c r="FMY11" i="5"/>
  <c r="FMV11" i="5"/>
  <c r="FMT11" i="5"/>
  <c r="FMR11" i="5"/>
  <c r="FMO11" i="5"/>
  <c r="FMM11" i="5"/>
  <c r="FMK11" i="5"/>
  <c r="FMH11" i="5"/>
  <c r="FMF11" i="5"/>
  <c r="FMD11" i="5"/>
  <c r="FMA11" i="5"/>
  <c r="FLY11" i="5"/>
  <c r="FLW11" i="5"/>
  <c r="FLT11" i="5"/>
  <c r="FLR11" i="5"/>
  <c r="FLP11" i="5"/>
  <c r="FLM11" i="5"/>
  <c r="FLK11" i="5"/>
  <c r="FLI11" i="5"/>
  <c r="FLF11" i="5"/>
  <c r="FLD11" i="5"/>
  <c r="FLB11" i="5"/>
  <c r="FKY11" i="5"/>
  <c r="FKW11" i="5"/>
  <c r="FKU11" i="5"/>
  <c r="FKR11" i="5"/>
  <c r="FKP11" i="5"/>
  <c r="FKN11" i="5"/>
  <c r="FKK11" i="5"/>
  <c r="FKI11" i="5"/>
  <c r="FKG11" i="5"/>
  <c r="FKD11" i="5"/>
  <c r="FKB11" i="5"/>
  <c r="FJZ11" i="5"/>
  <c r="FJW11" i="5"/>
  <c r="FJU11" i="5"/>
  <c r="FJS11" i="5"/>
  <c r="FJP11" i="5"/>
  <c r="FJN11" i="5"/>
  <c r="FJL11" i="5"/>
  <c r="FJI11" i="5"/>
  <c r="FJG11" i="5"/>
  <c r="FJE11" i="5"/>
  <c r="FJB11" i="5"/>
  <c r="FIZ11" i="5"/>
  <c r="FIX11" i="5"/>
  <c r="FIU11" i="5"/>
  <c r="FIS11" i="5"/>
  <c r="FIQ11" i="5"/>
  <c r="FIN11" i="5"/>
  <c r="FIL11" i="5"/>
  <c r="FIJ11" i="5"/>
  <c r="FIG11" i="5"/>
  <c r="FIE11" i="5"/>
  <c r="FIC11" i="5"/>
  <c r="FHZ11" i="5"/>
  <c r="FHX11" i="5"/>
  <c r="FHV11" i="5"/>
  <c r="FHS11" i="5"/>
  <c r="FHQ11" i="5"/>
  <c r="FHO11" i="5"/>
  <c r="FHL11" i="5"/>
  <c r="FHJ11" i="5"/>
  <c r="FHH11" i="5"/>
  <c r="FHE11" i="5"/>
  <c r="FHC11" i="5"/>
  <c r="FHA11" i="5"/>
  <c r="FGX11" i="5"/>
  <c r="FGV11" i="5"/>
  <c r="FGT11" i="5"/>
  <c r="FGQ11" i="5"/>
  <c r="FGO11" i="5"/>
  <c r="FGM11" i="5"/>
  <c r="FGJ11" i="5"/>
  <c r="FGH11" i="5"/>
  <c r="FGF11" i="5"/>
  <c r="FGC11" i="5"/>
  <c r="FGA11" i="5"/>
  <c r="FFY11" i="5"/>
  <c r="FFV11" i="5"/>
  <c r="FFT11" i="5"/>
  <c r="FFR11" i="5"/>
  <c r="FFO11" i="5"/>
  <c r="FFM11" i="5"/>
  <c r="FFK11" i="5"/>
  <c r="FFH11" i="5"/>
  <c r="FFF11" i="5"/>
  <c r="FFD11" i="5"/>
  <c r="FFA11" i="5"/>
  <c r="FEY11" i="5"/>
  <c r="FEW11" i="5"/>
  <c r="FET11" i="5"/>
  <c r="FER11" i="5"/>
  <c r="FEP11" i="5"/>
  <c r="FEM11" i="5"/>
  <c r="FEK11" i="5"/>
  <c r="FEI11" i="5"/>
  <c r="FEF11" i="5"/>
  <c r="FED11" i="5"/>
  <c r="FEB11" i="5"/>
  <c r="FDY11" i="5"/>
  <c r="FDW11" i="5"/>
  <c r="FDU11" i="5"/>
  <c r="FDR11" i="5"/>
  <c r="FDP11" i="5"/>
  <c r="FDN11" i="5"/>
  <c r="FDK11" i="5"/>
  <c r="FDI11" i="5"/>
  <c r="FDG11" i="5"/>
  <c r="FDD11" i="5"/>
  <c r="FDB11" i="5"/>
  <c r="FCZ11" i="5"/>
  <c r="FCW11" i="5"/>
  <c r="FCU11" i="5"/>
  <c r="FCS11" i="5"/>
  <c r="FCP11" i="5"/>
  <c r="FCN11" i="5"/>
  <c r="FCL11" i="5"/>
  <c r="FCI11" i="5"/>
  <c r="FCG11" i="5"/>
  <c r="FCE11" i="5"/>
  <c r="FCB11" i="5"/>
  <c r="FBZ11" i="5"/>
  <c r="FBX11" i="5"/>
  <c r="FBU11" i="5"/>
  <c r="FBS11" i="5"/>
  <c r="FBQ11" i="5"/>
  <c r="FBN11" i="5"/>
  <c r="FBL11" i="5"/>
  <c r="FBJ11" i="5"/>
  <c r="FBG11" i="5"/>
  <c r="FBE11" i="5"/>
  <c r="FBC11" i="5"/>
  <c r="FAZ11" i="5"/>
  <c r="FAX11" i="5"/>
  <c r="FAV11" i="5"/>
  <c r="FAS11" i="5"/>
  <c r="FAQ11" i="5"/>
  <c r="FAO11" i="5"/>
  <c r="FAL11" i="5"/>
  <c r="FAJ11" i="5"/>
  <c r="FAH11" i="5"/>
  <c r="FAE11" i="5"/>
  <c r="FAC11" i="5"/>
  <c r="FAA11" i="5"/>
  <c r="EZX11" i="5"/>
  <c r="EZV11" i="5"/>
  <c r="EZT11" i="5"/>
  <c r="EZQ11" i="5"/>
  <c r="EZO11" i="5"/>
  <c r="EZM11" i="5"/>
  <c r="EZJ11" i="5"/>
  <c r="EZH11" i="5"/>
  <c r="EZF11" i="5"/>
  <c r="EZC11" i="5"/>
  <c r="EZA11" i="5"/>
  <c r="EYY11" i="5"/>
  <c r="EYV11" i="5"/>
  <c r="EYT11" i="5"/>
  <c r="EYR11" i="5"/>
  <c r="EYO11" i="5"/>
  <c r="EYM11" i="5"/>
  <c r="EYK11" i="5"/>
  <c r="EYH11" i="5"/>
  <c r="EYF11" i="5"/>
  <c r="EYD11" i="5"/>
  <c r="EYA11" i="5"/>
  <c r="EXY11" i="5"/>
  <c r="EXW11" i="5"/>
  <c r="EXT11" i="5"/>
  <c r="EXR11" i="5"/>
  <c r="EXP11" i="5"/>
  <c r="EXM11" i="5"/>
  <c r="EXK11" i="5"/>
  <c r="EXI11" i="5"/>
  <c r="EXF11" i="5"/>
  <c r="EXD11" i="5"/>
  <c r="EXB11" i="5"/>
  <c r="EWY11" i="5"/>
  <c r="EWW11" i="5"/>
  <c r="EWU11" i="5"/>
  <c r="EWR11" i="5"/>
  <c r="EWP11" i="5"/>
  <c r="EWN11" i="5"/>
  <c r="EWK11" i="5"/>
  <c r="EWI11" i="5"/>
  <c r="EWG11" i="5"/>
  <c r="EWD11" i="5"/>
  <c r="EWB11" i="5"/>
  <c r="EVZ11" i="5"/>
  <c r="EVW11" i="5"/>
  <c r="EVU11" i="5"/>
  <c r="EVS11" i="5"/>
  <c r="EVP11" i="5"/>
  <c r="EVN11" i="5"/>
  <c r="EVL11" i="5"/>
  <c r="EVI11" i="5"/>
  <c r="EVG11" i="5"/>
  <c r="EVE11" i="5"/>
  <c r="EVB11" i="5"/>
  <c r="EUZ11" i="5"/>
  <c r="EUX11" i="5"/>
  <c r="EUU11" i="5"/>
  <c r="EUS11" i="5"/>
  <c r="EUQ11" i="5"/>
  <c r="EUN11" i="5"/>
  <c r="EUL11" i="5"/>
  <c r="EUJ11" i="5"/>
  <c r="EUG11" i="5"/>
  <c r="EUE11" i="5"/>
  <c r="EUC11" i="5"/>
  <c r="ETZ11" i="5"/>
  <c r="ETX11" i="5"/>
  <c r="ETV11" i="5"/>
  <c r="ETS11" i="5"/>
  <c r="ETQ11" i="5"/>
  <c r="ETO11" i="5"/>
  <c r="ETL11" i="5"/>
  <c r="ETJ11" i="5"/>
  <c r="ETH11" i="5"/>
  <c r="ETE11" i="5"/>
  <c r="ETC11" i="5"/>
  <c r="ETA11" i="5"/>
  <c r="ESX11" i="5"/>
  <c r="ESV11" i="5"/>
  <c r="EST11" i="5"/>
  <c r="ESQ11" i="5"/>
  <c r="ESO11" i="5"/>
  <c r="ESM11" i="5"/>
  <c r="ESJ11" i="5"/>
  <c r="ESH11" i="5"/>
  <c r="ESF11" i="5"/>
  <c r="ESC11" i="5"/>
  <c r="ESA11" i="5"/>
  <c r="ERY11" i="5"/>
  <c r="ERV11" i="5"/>
  <c r="ERT11" i="5"/>
  <c r="ERR11" i="5"/>
  <c r="ERO11" i="5"/>
  <c r="ERM11" i="5"/>
  <c r="ERK11" i="5"/>
  <c r="ERH11" i="5"/>
  <c r="ERF11" i="5"/>
  <c r="ERD11" i="5"/>
  <c r="ERA11" i="5"/>
  <c r="EQY11" i="5"/>
  <c r="EQW11" i="5"/>
  <c r="EQT11" i="5"/>
  <c r="EQR11" i="5"/>
  <c r="EQP11" i="5"/>
  <c r="EQM11" i="5"/>
  <c r="EQK11" i="5"/>
  <c r="EQI11" i="5"/>
  <c r="EQF11" i="5"/>
  <c r="EQD11" i="5"/>
  <c r="EQB11" i="5"/>
  <c r="EPY11" i="5"/>
  <c r="EPW11" i="5"/>
  <c r="EPU11" i="5"/>
  <c r="EPR11" i="5"/>
  <c r="EPP11" i="5"/>
  <c r="EPN11" i="5"/>
  <c r="EPK11" i="5"/>
  <c r="EPI11" i="5"/>
  <c r="EPG11" i="5"/>
  <c r="EPD11" i="5"/>
  <c r="EPB11" i="5"/>
  <c r="EOZ11" i="5"/>
  <c r="EOW11" i="5"/>
  <c r="EOU11" i="5"/>
  <c r="EOS11" i="5"/>
  <c r="EOP11" i="5"/>
  <c r="EON11" i="5"/>
  <c r="EOL11" i="5"/>
  <c r="EOI11" i="5"/>
  <c r="EOG11" i="5"/>
  <c r="EOE11" i="5"/>
  <c r="EOB11" i="5"/>
  <c r="ENZ11" i="5"/>
  <c r="ENX11" i="5"/>
  <c r="ENU11" i="5"/>
  <c r="ENS11" i="5"/>
  <c r="ENQ11" i="5"/>
  <c r="ENN11" i="5"/>
  <c r="ENL11" i="5"/>
  <c r="ENJ11" i="5"/>
  <c r="ENG11" i="5"/>
  <c r="ENE11" i="5"/>
  <c r="ENC11" i="5"/>
  <c r="EMZ11" i="5"/>
  <c r="EMX11" i="5"/>
  <c r="EMV11" i="5"/>
  <c r="EMS11" i="5"/>
  <c r="EMQ11" i="5"/>
  <c r="EMO11" i="5"/>
  <c r="EML11" i="5"/>
  <c r="EMJ11" i="5"/>
  <c r="EMH11" i="5"/>
  <c r="EME11" i="5"/>
  <c r="EMC11" i="5"/>
  <c r="EMA11" i="5"/>
  <c r="ELX11" i="5"/>
  <c r="ELV11" i="5"/>
  <c r="ELT11" i="5"/>
  <c r="ELQ11" i="5"/>
  <c r="ELO11" i="5"/>
  <c r="ELM11" i="5"/>
  <c r="ELJ11" i="5"/>
  <c r="ELH11" i="5"/>
  <c r="ELF11" i="5"/>
  <c r="ELC11" i="5"/>
  <c r="ELA11" i="5"/>
  <c r="EKY11" i="5"/>
  <c r="EKV11" i="5"/>
  <c r="EKT11" i="5"/>
  <c r="EKR11" i="5"/>
  <c r="EKO11" i="5"/>
  <c r="EKM11" i="5"/>
  <c r="EKK11" i="5"/>
  <c r="EKH11" i="5"/>
  <c r="EKF11" i="5"/>
  <c r="EKD11" i="5"/>
  <c r="EKA11" i="5"/>
  <c r="EJY11" i="5"/>
  <c r="EJW11" i="5"/>
  <c r="EJT11" i="5"/>
  <c r="EJR11" i="5"/>
  <c r="EJP11" i="5"/>
  <c r="EJM11" i="5"/>
  <c r="EJK11" i="5"/>
  <c r="EJI11" i="5"/>
  <c r="EJF11" i="5"/>
  <c r="EJD11" i="5"/>
  <c r="EJB11" i="5"/>
  <c r="EIY11" i="5"/>
  <c r="EIW11" i="5"/>
  <c r="EIU11" i="5"/>
  <c r="EIR11" i="5"/>
  <c r="EIP11" i="5"/>
  <c r="EIN11" i="5"/>
  <c r="EIK11" i="5"/>
  <c r="EII11" i="5"/>
  <c r="EIG11" i="5"/>
  <c r="EID11" i="5"/>
  <c r="EIB11" i="5"/>
  <c r="EHZ11" i="5"/>
  <c r="EHW11" i="5"/>
  <c r="EHU11" i="5"/>
  <c r="EHS11" i="5"/>
  <c r="EHP11" i="5"/>
  <c r="EHN11" i="5"/>
  <c r="EHL11" i="5"/>
  <c r="EHI11" i="5"/>
  <c r="EHG11" i="5"/>
  <c r="EHE11" i="5"/>
  <c r="EHB11" i="5"/>
  <c r="EGZ11" i="5"/>
  <c r="EGX11" i="5"/>
  <c r="EGU11" i="5"/>
  <c r="EGS11" i="5"/>
  <c r="EGQ11" i="5"/>
  <c r="EGN11" i="5"/>
  <c r="EGL11" i="5"/>
  <c r="EGJ11" i="5"/>
  <c r="EGG11" i="5"/>
  <c r="EGE11" i="5"/>
  <c r="EGC11" i="5"/>
  <c r="EFZ11" i="5"/>
  <c r="EFX11" i="5"/>
  <c r="EFV11" i="5"/>
  <c r="EFS11" i="5"/>
  <c r="EFQ11" i="5"/>
  <c r="EFO11" i="5"/>
  <c r="EFL11" i="5"/>
  <c r="EFJ11" i="5"/>
  <c r="EFH11" i="5"/>
  <c r="EFE11" i="5"/>
  <c r="EFC11" i="5"/>
  <c r="EFA11" i="5"/>
  <c r="EEX11" i="5"/>
  <c r="EEV11" i="5"/>
  <c r="EET11" i="5"/>
  <c r="EEQ11" i="5"/>
  <c r="EEO11" i="5"/>
  <c r="EEM11" i="5"/>
  <c r="EEJ11" i="5"/>
  <c r="EEH11" i="5"/>
  <c r="EEF11" i="5"/>
  <c r="EEC11" i="5"/>
  <c r="EEA11" i="5"/>
  <c r="EDY11" i="5"/>
  <c r="EDV11" i="5"/>
  <c r="EDT11" i="5"/>
  <c r="EDR11" i="5"/>
  <c r="EDO11" i="5"/>
  <c r="EDM11" i="5"/>
  <c r="EDK11" i="5"/>
  <c r="EDH11" i="5"/>
  <c r="EDF11" i="5"/>
  <c r="EDD11" i="5"/>
  <c r="EDA11" i="5"/>
  <c r="ECY11" i="5"/>
  <c r="ECW11" i="5"/>
  <c r="ECT11" i="5"/>
  <c r="ECR11" i="5"/>
  <c r="ECP11" i="5"/>
  <c r="ECM11" i="5"/>
  <c r="ECK11" i="5"/>
  <c r="ECI11" i="5"/>
  <c r="ECF11" i="5"/>
  <c r="ECD11" i="5"/>
  <c r="ECB11" i="5"/>
  <c r="EBY11" i="5"/>
  <c r="EBW11" i="5"/>
  <c r="EBU11" i="5"/>
  <c r="EBR11" i="5"/>
  <c r="EBP11" i="5"/>
  <c r="EBN11" i="5"/>
  <c r="EBK11" i="5"/>
  <c r="EBI11" i="5"/>
  <c r="EBG11" i="5"/>
  <c r="EBD11" i="5"/>
  <c r="EBB11" i="5"/>
  <c r="EAZ11" i="5"/>
  <c r="EAW11" i="5"/>
  <c r="EAU11" i="5"/>
  <c r="EAS11" i="5"/>
  <c r="EAP11" i="5"/>
  <c r="EAN11" i="5"/>
  <c r="EAL11" i="5"/>
  <c r="EAI11" i="5"/>
  <c r="EAG11" i="5"/>
  <c r="EAE11" i="5"/>
  <c r="EAB11" i="5"/>
  <c r="DZZ11" i="5"/>
  <c r="DZX11" i="5"/>
  <c r="DZU11" i="5"/>
  <c r="DZS11" i="5"/>
  <c r="DZQ11" i="5"/>
  <c r="DZN11" i="5"/>
  <c r="DZL11" i="5"/>
  <c r="DZJ11" i="5"/>
  <c r="DZG11" i="5"/>
  <c r="DZE11" i="5"/>
  <c r="DZC11" i="5"/>
  <c r="DYZ11" i="5"/>
  <c r="DYX11" i="5"/>
  <c r="DYV11" i="5"/>
  <c r="DYS11" i="5"/>
  <c r="DYQ11" i="5"/>
  <c r="DYO11" i="5"/>
  <c r="DYL11" i="5"/>
  <c r="DYJ11" i="5"/>
  <c r="DYH11" i="5"/>
  <c r="DYE11" i="5"/>
  <c r="DYC11" i="5"/>
  <c r="DYA11" i="5"/>
  <c r="DXX11" i="5"/>
  <c r="DXV11" i="5"/>
  <c r="DXT11" i="5"/>
  <c r="DXQ11" i="5"/>
  <c r="DXO11" i="5"/>
  <c r="DXM11" i="5"/>
  <c r="DXJ11" i="5"/>
  <c r="DXH11" i="5"/>
  <c r="DXF11" i="5"/>
  <c r="DXC11" i="5"/>
  <c r="DXA11" i="5"/>
  <c r="DWY11" i="5"/>
  <c r="DWV11" i="5"/>
  <c r="DWT11" i="5"/>
  <c r="DWR11" i="5"/>
  <c r="DWO11" i="5"/>
  <c r="DWM11" i="5"/>
  <c r="DWK11" i="5"/>
  <c r="DWH11" i="5"/>
  <c r="DWF11" i="5"/>
  <c r="DWD11" i="5"/>
  <c r="DWA11" i="5"/>
  <c r="DVY11" i="5"/>
  <c r="DVW11" i="5"/>
  <c r="DVT11" i="5"/>
  <c r="DVR11" i="5"/>
  <c r="DVP11" i="5"/>
  <c r="DVM11" i="5"/>
  <c r="DVK11" i="5"/>
  <c r="DVI11" i="5"/>
  <c r="DVF11" i="5"/>
  <c r="DVD11" i="5"/>
  <c r="DVB11" i="5"/>
  <c r="DUY11" i="5"/>
  <c r="DUW11" i="5"/>
  <c r="DUU11" i="5"/>
  <c r="DUR11" i="5"/>
  <c r="DUP11" i="5"/>
  <c r="DUN11" i="5"/>
  <c r="DUK11" i="5"/>
  <c r="DUI11" i="5"/>
  <c r="DUG11" i="5"/>
  <c r="DUD11" i="5"/>
  <c r="DUB11" i="5"/>
  <c r="DTZ11" i="5"/>
  <c r="DTW11" i="5"/>
  <c r="DTU11" i="5"/>
  <c r="DTS11" i="5"/>
  <c r="DTP11" i="5"/>
  <c r="DTN11" i="5"/>
  <c r="DTL11" i="5"/>
  <c r="DTI11" i="5"/>
  <c r="DTG11" i="5"/>
  <c r="DTE11" i="5"/>
  <c r="DTB11" i="5"/>
  <c r="DSZ11" i="5"/>
  <c r="DSX11" i="5"/>
  <c r="DSU11" i="5"/>
  <c r="DSS11" i="5"/>
  <c r="DSQ11" i="5"/>
  <c r="DSN11" i="5"/>
  <c r="DSL11" i="5"/>
  <c r="DSJ11" i="5"/>
  <c r="DSG11" i="5"/>
  <c r="DSE11" i="5"/>
  <c r="DSC11" i="5"/>
  <c r="DRZ11" i="5"/>
  <c r="DRX11" i="5"/>
  <c r="DRV11" i="5"/>
  <c r="DRS11" i="5"/>
  <c r="DRQ11" i="5"/>
  <c r="DRO11" i="5"/>
  <c r="DRL11" i="5"/>
  <c r="DRJ11" i="5"/>
  <c r="DRH11" i="5"/>
  <c r="DRE11" i="5"/>
  <c r="DRC11" i="5"/>
  <c r="DRA11" i="5"/>
  <c r="DQX11" i="5"/>
  <c r="DQV11" i="5"/>
  <c r="DQT11" i="5"/>
  <c r="DQQ11" i="5"/>
  <c r="DQO11" i="5"/>
  <c r="DQM11" i="5"/>
  <c r="DQJ11" i="5"/>
  <c r="DQH11" i="5"/>
  <c r="DQF11" i="5"/>
  <c r="DQC11" i="5"/>
  <c r="DQA11" i="5"/>
  <c r="DPY11" i="5"/>
  <c r="DPV11" i="5"/>
  <c r="DPT11" i="5"/>
  <c r="DPR11" i="5"/>
  <c r="DPO11" i="5"/>
  <c r="DPM11" i="5"/>
  <c r="DPK11" i="5"/>
  <c r="DPH11" i="5"/>
  <c r="DPF11" i="5"/>
  <c r="DPD11" i="5"/>
  <c r="DPA11" i="5"/>
  <c r="DOY11" i="5"/>
  <c r="DOW11" i="5"/>
  <c r="DOT11" i="5"/>
  <c r="DOR11" i="5"/>
  <c r="DOP11" i="5"/>
  <c r="DOM11" i="5"/>
  <c r="DOK11" i="5"/>
  <c r="DOI11" i="5"/>
  <c r="DOF11" i="5"/>
  <c r="DOD11" i="5"/>
  <c r="DOB11" i="5"/>
  <c r="DNY11" i="5"/>
  <c r="DNW11" i="5"/>
  <c r="DNU11" i="5"/>
  <c r="DNR11" i="5"/>
  <c r="DNP11" i="5"/>
  <c r="DNN11" i="5"/>
  <c r="DNK11" i="5"/>
  <c r="DNI11" i="5"/>
  <c r="DNG11" i="5"/>
  <c r="DND11" i="5"/>
  <c r="DNB11" i="5"/>
  <c r="DMZ11" i="5"/>
  <c r="DMW11" i="5"/>
  <c r="DMU11" i="5"/>
  <c r="DMS11" i="5"/>
  <c r="DMP11" i="5"/>
  <c r="DMN11" i="5"/>
  <c r="DML11" i="5"/>
  <c r="DMI11" i="5"/>
  <c r="DMG11" i="5"/>
  <c r="DME11" i="5"/>
  <c r="DMB11" i="5"/>
  <c r="DLZ11" i="5"/>
  <c r="DLX11" i="5"/>
  <c r="DLU11" i="5"/>
  <c r="DLS11" i="5"/>
  <c r="DLQ11" i="5"/>
  <c r="DLN11" i="5"/>
  <c r="DLL11" i="5"/>
  <c r="DLJ11" i="5"/>
  <c r="DLG11" i="5"/>
  <c r="DLE11" i="5"/>
  <c r="DLC11" i="5"/>
  <c r="DKZ11" i="5"/>
  <c r="DKX11" i="5"/>
  <c r="DKV11" i="5"/>
  <c r="DKS11" i="5"/>
  <c r="DKQ11" i="5"/>
  <c r="DKO11" i="5"/>
  <c r="DKL11" i="5"/>
  <c r="DKJ11" i="5"/>
  <c r="DKH11" i="5"/>
  <c r="DKE11" i="5"/>
  <c r="DKC11" i="5"/>
  <c r="DKA11" i="5"/>
  <c r="DJX11" i="5"/>
  <c r="DJV11" i="5"/>
  <c r="DJT11" i="5"/>
  <c r="DJQ11" i="5"/>
  <c r="DJO11" i="5"/>
  <c r="DJM11" i="5"/>
  <c r="DJJ11" i="5"/>
  <c r="DJH11" i="5"/>
  <c r="DJF11" i="5"/>
  <c r="DJC11" i="5"/>
  <c r="DJA11" i="5"/>
  <c r="DIY11" i="5"/>
  <c r="DIV11" i="5"/>
  <c r="DIT11" i="5"/>
  <c r="DIR11" i="5"/>
  <c r="DIO11" i="5"/>
  <c r="DIM11" i="5"/>
  <c r="DIK11" i="5"/>
  <c r="DIH11" i="5"/>
  <c r="DIF11" i="5"/>
  <c r="DID11" i="5"/>
  <c r="DIA11" i="5"/>
  <c r="DHY11" i="5"/>
  <c r="DHW11" i="5"/>
  <c r="DHT11" i="5"/>
  <c r="DHR11" i="5"/>
  <c r="DHP11" i="5"/>
  <c r="DHM11" i="5"/>
  <c r="DHK11" i="5"/>
  <c r="DHI11" i="5"/>
  <c r="DHF11" i="5"/>
  <c r="DHD11" i="5"/>
  <c r="DHB11" i="5"/>
  <c r="DGY11" i="5"/>
  <c r="DGW11" i="5"/>
  <c r="DGU11" i="5"/>
  <c r="DGR11" i="5"/>
  <c r="DGP11" i="5"/>
  <c r="DGN11" i="5"/>
  <c r="DGK11" i="5"/>
  <c r="DGI11" i="5"/>
  <c r="DGG11" i="5"/>
  <c r="DGD11" i="5"/>
  <c r="DGB11" i="5"/>
  <c r="DFZ11" i="5"/>
  <c r="DFW11" i="5"/>
  <c r="DFU11" i="5"/>
  <c r="DFS11" i="5"/>
  <c r="DFP11" i="5"/>
  <c r="DFN11" i="5"/>
  <c r="DFL11" i="5"/>
  <c r="DFI11" i="5"/>
  <c r="DFG11" i="5"/>
  <c r="DFE11" i="5"/>
  <c r="DFB11" i="5"/>
  <c r="DEZ11" i="5"/>
  <c r="DEX11" i="5"/>
  <c r="DEU11" i="5"/>
  <c r="DES11" i="5"/>
  <c r="DEQ11" i="5"/>
  <c r="DEN11" i="5"/>
  <c r="DEL11" i="5"/>
  <c r="DEJ11" i="5"/>
  <c r="DEG11" i="5"/>
  <c r="DEE11" i="5"/>
  <c r="DEC11" i="5"/>
  <c r="DDZ11" i="5"/>
  <c r="DDX11" i="5"/>
  <c r="DDV11" i="5"/>
  <c r="DDS11" i="5"/>
  <c r="DDQ11" i="5"/>
  <c r="DDO11" i="5"/>
  <c r="DDL11" i="5"/>
  <c r="DDJ11" i="5"/>
  <c r="DDH11" i="5"/>
  <c r="DDE11" i="5"/>
  <c r="DDC11" i="5"/>
  <c r="DDA11" i="5"/>
  <c r="DCX11" i="5"/>
  <c r="DCV11" i="5"/>
  <c r="DCT11" i="5"/>
  <c r="DCQ11" i="5"/>
  <c r="DCO11" i="5"/>
  <c r="DCM11" i="5"/>
  <c r="DCJ11" i="5"/>
  <c r="DCH11" i="5"/>
  <c r="DCF11" i="5"/>
  <c r="DCC11" i="5"/>
  <c r="DCA11" i="5"/>
  <c r="DBY11" i="5"/>
  <c r="DBV11" i="5"/>
  <c r="DBT11" i="5"/>
  <c r="DBR11" i="5"/>
  <c r="DBO11" i="5"/>
  <c r="DBM11" i="5"/>
  <c r="DBK11" i="5"/>
  <c r="DBH11" i="5"/>
  <c r="DBF11" i="5"/>
  <c r="DBD11" i="5"/>
  <c r="DBA11" i="5"/>
  <c r="DAY11" i="5"/>
  <c r="DAW11" i="5"/>
  <c r="DAT11" i="5"/>
  <c r="DAR11" i="5"/>
  <c r="DAP11" i="5"/>
  <c r="DAM11" i="5"/>
  <c r="DAK11" i="5"/>
  <c r="DAI11" i="5"/>
  <c r="DAF11" i="5"/>
  <c r="DAD11" i="5"/>
  <c r="DAB11" i="5"/>
  <c r="CZY11" i="5"/>
  <c r="CZW11" i="5"/>
  <c r="CZU11" i="5"/>
  <c r="CZR11" i="5"/>
  <c r="CZP11" i="5"/>
  <c r="CZN11" i="5"/>
  <c r="CZK11" i="5"/>
  <c r="CZI11" i="5"/>
  <c r="CZG11" i="5"/>
  <c r="CZD11" i="5"/>
  <c r="CZB11" i="5"/>
  <c r="CYZ11" i="5"/>
  <c r="GYN10" i="5"/>
  <c r="GYJ10" i="5"/>
  <c r="GYG10" i="5"/>
  <c r="GYC10" i="5"/>
  <c r="GXZ10" i="5"/>
  <c r="GXV10" i="5"/>
  <c r="GXS10" i="5"/>
  <c r="GXO10" i="5"/>
  <c r="GXM10" i="5"/>
  <c r="GXL10" i="5"/>
  <c r="GXJ10" i="5"/>
  <c r="GXH10" i="5"/>
  <c r="GXE10" i="5"/>
  <c r="GXC10" i="5"/>
  <c r="GXA10" i="5"/>
  <c r="GWX10" i="5"/>
  <c r="GWV10" i="5"/>
  <c r="GWT10" i="5"/>
  <c r="GWQ10" i="5"/>
  <c r="GWO10" i="5"/>
  <c r="GWM10" i="5"/>
  <c r="GWJ10" i="5"/>
  <c r="GWH10" i="5"/>
  <c r="GWF10" i="5"/>
  <c r="GWC10" i="5"/>
  <c r="GWA10" i="5"/>
  <c r="GVY10" i="5"/>
  <c r="GVV10" i="5"/>
  <c r="GVT10" i="5"/>
  <c r="GVR10" i="5"/>
  <c r="GVO10" i="5"/>
  <c r="GVM10" i="5"/>
  <c r="GVK10" i="5"/>
  <c r="GVH10" i="5"/>
  <c r="GVF10" i="5"/>
  <c r="GVD10" i="5"/>
  <c r="GVA10" i="5"/>
  <c r="GUY10" i="5"/>
  <c r="GUW10" i="5"/>
  <c r="GUT10" i="5"/>
  <c r="GUR10" i="5"/>
  <c r="GUP10" i="5"/>
  <c r="GUM10" i="5"/>
  <c r="GUK10" i="5"/>
  <c r="GUI10" i="5"/>
  <c r="GUF10" i="5"/>
  <c r="GUD10" i="5"/>
  <c r="GUB10" i="5"/>
  <c r="GTY10" i="5"/>
  <c r="GTW10" i="5"/>
  <c r="GTU10" i="5"/>
  <c r="GTR10" i="5"/>
  <c r="GTP10" i="5"/>
  <c r="GTN10" i="5"/>
  <c r="GTK10" i="5"/>
  <c r="GTI10" i="5"/>
  <c r="GTG10" i="5"/>
  <c r="GTE10" i="5"/>
  <c r="GTD10" i="5"/>
  <c r="GTB10" i="5"/>
  <c r="GSZ10" i="5"/>
  <c r="GSW10" i="5"/>
  <c r="GSU10" i="5"/>
  <c r="GSS10" i="5"/>
  <c r="GSP10" i="5"/>
  <c r="GSN10" i="5"/>
  <c r="GSL10" i="5"/>
  <c r="GSI10" i="5"/>
  <c r="GSG10" i="5"/>
  <c r="GSE10" i="5"/>
  <c r="GSB10" i="5"/>
  <c r="GRZ10" i="5"/>
  <c r="GRX10" i="5"/>
  <c r="GRU10" i="5"/>
  <c r="GRS10" i="5"/>
  <c r="GRQ10" i="5"/>
  <c r="GRN10" i="5"/>
  <c r="GRL10" i="5"/>
  <c r="GRJ10" i="5"/>
  <c r="GRG10" i="5"/>
  <c r="GRE10" i="5"/>
  <c r="GRC10" i="5"/>
  <c r="GQZ10" i="5"/>
  <c r="GQX10" i="5"/>
  <c r="GQV10" i="5"/>
  <c r="GQS10" i="5"/>
  <c r="GQQ10" i="5"/>
  <c r="GQO10" i="5"/>
  <c r="GQL10" i="5"/>
  <c r="GQJ10" i="5"/>
  <c r="GQH10" i="5"/>
  <c r="GQE10" i="5"/>
  <c r="GQC10" i="5"/>
  <c r="GQA10" i="5"/>
  <c r="GPX10" i="5"/>
  <c r="GPV10" i="5"/>
  <c r="GPT10" i="5"/>
  <c r="GPQ10" i="5"/>
  <c r="GPO10" i="5"/>
  <c r="GPM10" i="5"/>
  <c r="GPJ10" i="5"/>
  <c r="GPH10" i="5"/>
  <c r="GPF10" i="5"/>
  <c r="GPC10" i="5"/>
  <c r="GPA10" i="5"/>
  <c r="GOY10" i="5"/>
  <c r="GOV10" i="5"/>
  <c r="GOT10" i="5"/>
  <c r="GOR10" i="5"/>
  <c r="GOO10" i="5"/>
  <c r="GOM10" i="5"/>
  <c r="GOK10" i="5"/>
  <c r="GOH10" i="5"/>
  <c r="GOF10" i="5"/>
  <c r="GOD10" i="5"/>
  <c r="GOA10" i="5"/>
  <c r="GNY10" i="5"/>
  <c r="GNW10" i="5"/>
  <c r="GNT10" i="5"/>
  <c r="GNR10" i="5"/>
  <c r="GNP10" i="5"/>
  <c r="GNM10" i="5"/>
  <c r="GNK10" i="5"/>
  <c r="GNI10" i="5"/>
  <c r="GNF10" i="5"/>
  <c r="GND10" i="5"/>
  <c r="GNB10" i="5"/>
  <c r="GMY10" i="5"/>
  <c r="GMW10" i="5"/>
  <c r="GMU10" i="5"/>
  <c r="GMR10" i="5"/>
  <c r="GMP10" i="5"/>
  <c r="GMN10" i="5"/>
  <c r="GMK10" i="5"/>
  <c r="GMI10" i="5"/>
  <c r="GMG10" i="5"/>
  <c r="GMD10" i="5"/>
  <c r="GMB10" i="5"/>
  <c r="GLZ10" i="5"/>
  <c r="GLW10" i="5"/>
  <c r="GLU10" i="5"/>
  <c r="GLS10" i="5"/>
  <c r="GLP10" i="5"/>
  <c r="GLN10" i="5"/>
  <c r="GLL10" i="5"/>
  <c r="GLI10" i="5"/>
  <c r="GLG10" i="5"/>
  <c r="GLE10" i="5"/>
  <c r="GLB10" i="5"/>
  <c r="GKZ10" i="5"/>
  <c r="GKX10" i="5"/>
  <c r="GKU10" i="5"/>
  <c r="GKS10" i="5"/>
  <c r="GKQ10" i="5"/>
  <c r="GKN10" i="5"/>
  <c r="GKL10" i="5"/>
  <c r="GKJ10" i="5"/>
  <c r="GKG10" i="5"/>
  <c r="GKE10" i="5"/>
  <c r="GKC10" i="5"/>
  <c r="GJZ10" i="5"/>
  <c r="GJX10" i="5"/>
  <c r="GJV10" i="5"/>
  <c r="GJS10" i="5"/>
  <c r="GJQ10" i="5"/>
  <c r="GJO10" i="5"/>
  <c r="GJL10" i="5"/>
  <c r="GJJ10" i="5"/>
  <c r="GJH10" i="5"/>
  <c r="GJE10" i="5"/>
  <c r="GJC10" i="5"/>
  <c r="GJA10" i="5"/>
  <c r="GIX10" i="5"/>
  <c r="GIV10" i="5"/>
  <c r="GIT10" i="5"/>
  <c r="GIQ10" i="5"/>
  <c r="GIO10" i="5"/>
  <c r="GIM10" i="5"/>
  <c r="GIJ10" i="5"/>
  <c r="GIH10" i="5"/>
  <c r="GIF10" i="5"/>
  <c r="GIC10" i="5"/>
  <c r="GIA10" i="5"/>
  <c r="GHY10" i="5"/>
  <c r="GHV10" i="5"/>
  <c r="GHT10" i="5"/>
  <c r="GHR10" i="5"/>
  <c r="GHO10" i="5"/>
  <c r="GHM10" i="5"/>
  <c r="GHK10" i="5"/>
  <c r="GHH10" i="5"/>
  <c r="GHF10" i="5"/>
  <c r="GHD10" i="5"/>
  <c r="GHA10" i="5"/>
  <c r="GGY10" i="5"/>
  <c r="GGW10" i="5"/>
  <c r="GGT10" i="5"/>
  <c r="GGR10" i="5"/>
  <c r="GGP10" i="5"/>
  <c r="GGM10" i="5"/>
  <c r="GGK10" i="5"/>
  <c r="GGI10" i="5"/>
  <c r="GGG10" i="5"/>
  <c r="GGF10" i="5"/>
  <c r="GGD10" i="5"/>
  <c r="GGB10" i="5"/>
  <c r="GFY10" i="5"/>
  <c r="GFW10" i="5"/>
  <c r="GFU10" i="5"/>
  <c r="GFR10" i="5"/>
  <c r="GFP10" i="5"/>
  <c r="GFN10" i="5"/>
  <c r="GFK10" i="5"/>
  <c r="GFI10" i="5"/>
  <c r="GFG10" i="5"/>
  <c r="GFD10" i="5"/>
  <c r="GFB10" i="5"/>
  <c r="GEZ10" i="5"/>
  <c r="GEW10" i="5"/>
  <c r="GEU10" i="5"/>
  <c r="GES10" i="5"/>
  <c r="GEP10" i="5"/>
  <c r="GEN10" i="5"/>
  <c r="GEL10" i="5"/>
  <c r="GEI10" i="5"/>
  <c r="GEG10" i="5"/>
  <c r="GEE10" i="5"/>
  <c r="GEB10" i="5"/>
  <c r="GDZ10" i="5"/>
  <c r="GDX10" i="5"/>
  <c r="GDU10" i="5"/>
  <c r="GDS10" i="5"/>
  <c r="GDQ10" i="5"/>
  <c r="GDN10" i="5"/>
  <c r="GDL10" i="5"/>
  <c r="GDJ10" i="5"/>
  <c r="GDG10" i="5"/>
  <c r="GDE10" i="5"/>
  <c r="GDC10" i="5"/>
  <c r="GCZ10" i="5"/>
  <c r="GCX10" i="5"/>
  <c r="GCV10" i="5"/>
  <c r="GCS10" i="5"/>
  <c r="GCQ10" i="5"/>
  <c r="GCO10" i="5"/>
  <c r="GCL10" i="5"/>
  <c r="GCJ10" i="5"/>
  <c r="GCH10" i="5"/>
  <c r="GCE10" i="5"/>
  <c r="GCC10" i="5"/>
  <c r="GCA10" i="5"/>
  <c r="GBX10" i="5"/>
  <c r="GBV10" i="5"/>
  <c r="GBT10" i="5"/>
  <c r="GBQ10" i="5"/>
  <c r="GBO10" i="5"/>
  <c r="GBM10" i="5"/>
  <c r="GBJ10" i="5"/>
  <c r="GBH10" i="5"/>
  <c r="GBF10" i="5"/>
  <c r="GBC10" i="5"/>
  <c r="GBA10" i="5"/>
  <c r="GAY10" i="5"/>
  <c r="GAV10" i="5"/>
  <c r="GAT10" i="5"/>
  <c r="GAR10" i="5"/>
  <c r="GAO10" i="5"/>
  <c r="GAM10" i="5"/>
  <c r="GAK10" i="5"/>
  <c r="GAH10" i="5"/>
  <c r="GAF10" i="5"/>
  <c r="GAD10" i="5"/>
  <c r="GAA10" i="5"/>
  <c r="FZY10" i="5"/>
  <c r="FZW10" i="5"/>
  <c r="FZT10" i="5"/>
  <c r="FZR10" i="5"/>
  <c r="FZP10" i="5"/>
  <c r="FZM10" i="5"/>
  <c r="FZK10" i="5"/>
  <c r="FZI10" i="5"/>
  <c r="FZF10" i="5"/>
  <c r="FZD10" i="5"/>
  <c r="FZB10" i="5"/>
  <c r="FYY10" i="5"/>
  <c r="FYW10" i="5"/>
  <c r="FYU10" i="5"/>
  <c r="FYR10" i="5"/>
  <c r="FYP10" i="5"/>
  <c r="FYN10" i="5"/>
  <c r="FYK10" i="5"/>
  <c r="FYI10" i="5"/>
  <c r="FYG10" i="5"/>
  <c r="FYD10" i="5"/>
  <c r="FYB10" i="5"/>
  <c r="FXZ10" i="5"/>
  <c r="FXW10" i="5"/>
  <c r="FXU10" i="5"/>
  <c r="FXS10" i="5"/>
  <c r="FXP10" i="5"/>
  <c r="FXN10" i="5"/>
  <c r="FXL10" i="5"/>
  <c r="FXI10" i="5"/>
  <c r="FXG10" i="5"/>
  <c r="FXE10" i="5"/>
  <c r="FXB10" i="5"/>
  <c r="FWZ10" i="5"/>
  <c r="FWX10" i="5"/>
  <c r="FWU10" i="5"/>
  <c r="FWS10" i="5"/>
  <c r="FWQ10" i="5"/>
  <c r="FWN10" i="5"/>
  <c r="FWL10" i="5"/>
  <c r="FWJ10" i="5"/>
  <c r="FWG10" i="5"/>
  <c r="FWE10" i="5"/>
  <c r="FWC10" i="5"/>
  <c r="FVZ10" i="5"/>
  <c r="FVX10" i="5"/>
  <c r="FVV10" i="5"/>
  <c r="FVS10" i="5"/>
  <c r="FVQ10" i="5"/>
  <c r="FVO10" i="5"/>
  <c r="FVL10" i="5"/>
  <c r="FVJ10" i="5"/>
  <c r="FVH10" i="5"/>
  <c r="FVE10" i="5"/>
  <c r="FVC10" i="5"/>
  <c r="FVA10" i="5"/>
  <c r="FUX10" i="5"/>
  <c r="FUV10" i="5"/>
  <c r="FUT10" i="5"/>
  <c r="FUQ10" i="5"/>
  <c r="FUO10" i="5"/>
  <c r="FUM10" i="5"/>
  <c r="FUJ10" i="5"/>
  <c r="FUH10" i="5"/>
  <c r="FUF10" i="5"/>
  <c r="FUC10" i="5"/>
  <c r="FUA10" i="5"/>
  <c r="FTY10" i="5"/>
  <c r="FTV10" i="5"/>
  <c r="FTT10" i="5"/>
  <c r="FTR10" i="5"/>
  <c r="FTO10" i="5"/>
  <c r="FTM10" i="5"/>
  <c r="FTK10" i="5"/>
  <c r="FTH10" i="5"/>
  <c r="FTF10" i="5"/>
  <c r="FTD10" i="5"/>
  <c r="FTA10" i="5"/>
  <c r="FSY10" i="5"/>
  <c r="FSW10" i="5"/>
  <c r="FST10" i="5"/>
  <c r="FSR10" i="5"/>
  <c r="FSP10" i="5"/>
  <c r="FSM10" i="5"/>
  <c r="FSK10" i="5"/>
  <c r="FSI10" i="5"/>
  <c r="FSF10" i="5"/>
  <c r="FSD10" i="5"/>
  <c r="FSB10" i="5"/>
  <c r="FRY10" i="5"/>
  <c r="FRW10" i="5"/>
  <c r="FRU10" i="5"/>
  <c r="FRR10" i="5"/>
  <c r="FRP10" i="5"/>
  <c r="FRN10" i="5"/>
  <c r="FRK10" i="5"/>
  <c r="FRI10" i="5"/>
  <c r="FRG10" i="5"/>
  <c r="FRD10" i="5"/>
  <c r="FRB10" i="5"/>
  <c r="FQZ10" i="5"/>
  <c r="FQW10" i="5"/>
  <c r="FQU10" i="5"/>
  <c r="FQS10" i="5"/>
  <c r="FQP10" i="5"/>
  <c r="FQN10" i="5"/>
  <c r="FQL10" i="5"/>
  <c r="FQI10" i="5"/>
  <c r="FQG10" i="5"/>
  <c r="FQE10" i="5"/>
  <c r="FQB10" i="5"/>
  <c r="FPZ10" i="5"/>
  <c r="FPX10" i="5"/>
  <c r="FPU10" i="5"/>
  <c r="FPS10" i="5"/>
  <c r="FPQ10" i="5"/>
  <c r="FPN10" i="5"/>
  <c r="FPL10" i="5"/>
  <c r="FPJ10" i="5"/>
  <c r="FPG10" i="5"/>
  <c r="FPE10" i="5"/>
  <c r="FPC10" i="5"/>
  <c r="FPA10" i="5"/>
  <c r="FOZ10" i="5"/>
  <c r="FOX10" i="5"/>
  <c r="FOV10" i="5"/>
  <c r="FOS10" i="5"/>
  <c r="FOQ10" i="5"/>
  <c r="FOO10" i="5"/>
  <c r="FOL10" i="5"/>
  <c r="FOJ10" i="5"/>
  <c r="FOH10" i="5"/>
  <c r="FOE10" i="5"/>
  <c r="FOC10" i="5"/>
  <c r="FOA10" i="5"/>
  <c r="FNX10" i="5"/>
  <c r="FNV10" i="5"/>
  <c r="FNT10" i="5"/>
  <c r="FNQ10" i="5"/>
  <c r="FNO10" i="5"/>
  <c r="FNM10" i="5"/>
  <c r="FNJ10" i="5"/>
  <c r="FNH10" i="5"/>
  <c r="FNF10" i="5"/>
  <c r="FNC10" i="5"/>
  <c r="FNA10" i="5"/>
  <c r="FMY10" i="5"/>
  <c r="FMV10" i="5"/>
  <c r="FMT10" i="5"/>
  <c r="FMR10" i="5"/>
  <c r="FMO10" i="5"/>
  <c r="FMM10" i="5"/>
  <c r="FMK10" i="5"/>
  <c r="FMH10" i="5"/>
  <c r="FMF10" i="5"/>
  <c r="FMD10" i="5"/>
  <c r="FMA10" i="5"/>
  <c r="FLY10" i="5"/>
  <c r="FLW10" i="5"/>
  <c r="FLT10" i="5"/>
  <c r="FLR10" i="5"/>
  <c r="FLP10" i="5"/>
  <c r="FLM10" i="5"/>
  <c r="FLK10" i="5"/>
  <c r="FLI10" i="5"/>
  <c r="FLF10" i="5"/>
  <c r="FLD10" i="5"/>
  <c r="FLB10" i="5"/>
  <c r="FKY10" i="5"/>
  <c r="FKW10" i="5"/>
  <c r="FKU10" i="5"/>
  <c r="FKR10" i="5"/>
  <c r="FKP10" i="5"/>
  <c r="FKN10" i="5"/>
  <c r="FKK10" i="5"/>
  <c r="FKI10" i="5"/>
  <c r="FKG10" i="5"/>
  <c r="FKD10" i="5"/>
  <c r="FKB10" i="5"/>
  <c r="FJZ10" i="5"/>
  <c r="FJW10" i="5"/>
  <c r="FJU10" i="5"/>
  <c r="FJS10" i="5"/>
  <c r="FJP10" i="5"/>
  <c r="FJN10" i="5"/>
  <c r="FJL10" i="5"/>
  <c r="FJI10" i="5"/>
  <c r="FJG10" i="5"/>
  <c r="FJE10" i="5"/>
  <c r="FJB10" i="5"/>
  <c r="FIZ10" i="5"/>
  <c r="FIX10" i="5"/>
  <c r="FIU10" i="5"/>
  <c r="FIS10" i="5"/>
  <c r="FIQ10" i="5"/>
  <c r="FIN10" i="5"/>
  <c r="FIL10" i="5"/>
  <c r="FIJ10" i="5"/>
  <c r="FIG10" i="5"/>
  <c r="FIE10" i="5"/>
  <c r="FIC10" i="5"/>
  <c r="FHZ10" i="5"/>
  <c r="FHX10" i="5"/>
  <c r="FHV10" i="5"/>
  <c r="FHS10" i="5"/>
  <c r="FHQ10" i="5"/>
  <c r="FHO10" i="5"/>
  <c r="FHL10" i="5"/>
  <c r="FHJ10" i="5"/>
  <c r="FHH10" i="5"/>
  <c r="FHE10" i="5"/>
  <c r="FHC10" i="5"/>
  <c r="FHA10" i="5"/>
  <c r="FGX10" i="5"/>
  <c r="FGV10" i="5"/>
  <c r="FGT10" i="5"/>
  <c r="FGQ10" i="5"/>
  <c r="FGO10" i="5"/>
  <c r="FGM10" i="5"/>
  <c r="FGJ10" i="5"/>
  <c r="FGH10" i="5"/>
  <c r="FGF10" i="5"/>
  <c r="FGC10" i="5"/>
  <c r="FGA10" i="5"/>
  <c r="FFY10" i="5"/>
  <c r="FFV10" i="5"/>
  <c r="FFT10" i="5"/>
  <c r="FFR10" i="5"/>
  <c r="FFO10" i="5"/>
  <c r="FFM10" i="5"/>
  <c r="FFK10" i="5"/>
  <c r="FFH10" i="5"/>
  <c r="FFF10" i="5"/>
  <c r="FFD10" i="5"/>
  <c r="FFA10" i="5"/>
  <c r="FEY10" i="5"/>
  <c r="FEW10" i="5"/>
  <c r="FET10" i="5"/>
  <c r="FER10" i="5"/>
  <c r="FEP10" i="5"/>
  <c r="FEM10" i="5"/>
  <c r="FEK10" i="5"/>
  <c r="FEI10" i="5"/>
  <c r="FEF10" i="5"/>
  <c r="FED10" i="5"/>
  <c r="FEB10" i="5"/>
  <c r="FDY10" i="5"/>
  <c r="FDW10" i="5"/>
  <c r="FDU10" i="5"/>
  <c r="FDR10" i="5"/>
  <c r="FDP10" i="5"/>
  <c r="FDN10" i="5"/>
  <c r="FDK10" i="5"/>
  <c r="FDI10" i="5"/>
  <c r="FDG10" i="5"/>
  <c r="FDD10" i="5"/>
  <c r="FDB10" i="5"/>
  <c r="FCZ10" i="5"/>
  <c r="FCW10" i="5"/>
  <c r="FCU10" i="5"/>
  <c r="FCS10" i="5"/>
  <c r="FCP10" i="5"/>
  <c r="FCN10" i="5"/>
  <c r="FCL10" i="5"/>
  <c r="FCI10" i="5"/>
  <c r="FCG10" i="5"/>
  <c r="FCE10" i="5"/>
  <c r="FCB10" i="5"/>
  <c r="FBZ10" i="5"/>
  <c r="FBX10" i="5"/>
  <c r="FBU10" i="5"/>
  <c r="FBS10" i="5"/>
  <c r="FBQ10" i="5"/>
  <c r="FBN10" i="5"/>
  <c r="FBL10" i="5"/>
  <c r="FBJ10" i="5"/>
  <c r="FBG10" i="5"/>
  <c r="FBE10" i="5"/>
  <c r="FBC10" i="5"/>
  <c r="FAZ10" i="5"/>
  <c r="FAX10" i="5"/>
  <c r="FAV10" i="5"/>
  <c r="FAS10" i="5"/>
  <c r="FAQ10" i="5"/>
  <c r="FAO10" i="5"/>
  <c r="FAL10" i="5"/>
  <c r="FAJ10" i="5"/>
  <c r="FAH10" i="5"/>
  <c r="FAE10" i="5"/>
  <c r="FAC10" i="5"/>
  <c r="FAA10" i="5"/>
  <c r="EZX10" i="5"/>
  <c r="EZV10" i="5"/>
  <c r="EZT10" i="5"/>
  <c r="EZQ10" i="5"/>
  <c r="EZO10" i="5"/>
  <c r="EZM10" i="5"/>
  <c r="EZJ10" i="5"/>
  <c r="EZH10" i="5"/>
  <c r="EZF10" i="5"/>
  <c r="EZC10" i="5"/>
  <c r="EZA10" i="5"/>
  <c r="EYY10" i="5"/>
  <c r="EYV10" i="5"/>
  <c r="EYT10" i="5"/>
  <c r="EYR10" i="5"/>
  <c r="EYO10" i="5"/>
  <c r="EYM10" i="5"/>
  <c r="EYK10" i="5"/>
  <c r="EYH10" i="5"/>
  <c r="EYF10" i="5"/>
  <c r="EYD10" i="5"/>
  <c r="EYA10" i="5"/>
  <c r="EXY10" i="5"/>
  <c r="EXW10" i="5"/>
  <c r="EXT10" i="5"/>
  <c r="EXR10" i="5"/>
  <c r="EXP10" i="5"/>
  <c r="EXM10" i="5"/>
  <c r="EXK10" i="5"/>
  <c r="EXI10" i="5"/>
  <c r="EXF10" i="5"/>
  <c r="EXD10" i="5"/>
  <c r="EXB10" i="5"/>
  <c r="EWY10" i="5"/>
  <c r="EWW10" i="5"/>
  <c r="EWU10" i="5"/>
  <c r="EWR10" i="5"/>
  <c r="EWP10" i="5"/>
  <c r="EWN10" i="5"/>
  <c r="EWK10" i="5"/>
  <c r="EWI10" i="5"/>
  <c r="EWG10" i="5"/>
  <c r="EWD10" i="5"/>
  <c r="EWB10" i="5"/>
  <c r="EVZ10" i="5"/>
  <c r="EVW10" i="5"/>
  <c r="EVU10" i="5"/>
  <c r="EVS10" i="5"/>
  <c r="EVP10" i="5"/>
  <c r="EVN10" i="5"/>
  <c r="EVL10" i="5"/>
  <c r="EVI10" i="5"/>
  <c r="EVG10" i="5"/>
  <c r="EVE10" i="5"/>
  <c r="EVB10" i="5"/>
  <c r="EUZ10" i="5"/>
  <c r="EUX10" i="5"/>
  <c r="EUU10" i="5"/>
  <c r="EUS10" i="5"/>
  <c r="EUQ10" i="5"/>
  <c r="EUN10" i="5"/>
  <c r="EUL10" i="5"/>
  <c r="EUJ10" i="5"/>
  <c r="EUG10" i="5"/>
  <c r="EUE10" i="5"/>
  <c r="EUC10" i="5"/>
  <c r="ETZ10" i="5"/>
  <c r="ETX10" i="5"/>
  <c r="ETV10" i="5"/>
  <c r="ETS10" i="5"/>
  <c r="ETQ10" i="5"/>
  <c r="ETO10" i="5"/>
  <c r="ETL10" i="5"/>
  <c r="ETJ10" i="5"/>
  <c r="ETH10" i="5"/>
  <c r="ETE10" i="5"/>
  <c r="ETC10" i="5"/>
  <c r="ETA10" i="5"/>
  <c r="ESX10" i="5"/>
  <c r="ESV10" i="5"/>
  <c r="EST10" i="5"/>
  <c r="ESQ10" i="5"/>
  <c r="ESO10" i="5"/>
  <c r="ESM10" i="5"/>
  <c r="ESJ10" i="5"/>
  <c r="ESH10" i="5"/>
  <c r="ESF10" i="5"/>
  <c r="ESC10" i="5"/>
  <c r="ESA10" i="5"/>
  <c r="ERY10" i="5"/>
  <c r="ERV10" i="5"/>
  <c r="ERT10" i="5"/>
  <c r="ERR10" i="5"/>
  <c r="ERO10" i="5"/>
  <c r="ERM10" i="5"/>
  <c r="ERK10" i="5"/>
  <c r="ERH10" i="5"/>
  <c r="ERF10" i="5"/>
  <c r="ERD10" i="5"/>
  <c r="ERA10" i="5"/>
  <c r="EQY10" i="5"/>
  <c r="EQW10" i="5"/>
  <c r="EQT10" i="5"/>
  <c r="EQR10" i="5"/>
  <c r="EQP10" i="5"/>
  <c r="EQM10" i="5"/>
  <c r="EQK10" i="5"/>
  <c r="EQI10" i="5"/>
  <c r="EQF10" i="5"/>
  <c r="EQD10" i="5"/>
  <c r="EQB10" i="5"/>
  <c r="EPY10" i="5"/>
  <c r="EPW10" i="5"/>
  <c r="EPU10" i="5"/>
  <c r="EPR10" i="5"/>
  <c r="EPP10" i="5"/>
  <c r="EPN10" i="5"/>
  <c r="EPK10" i="5"/>
  <c r="EPI10" i="5"/>
  <c r="EPG10" i="5"/>
  <c r="EPD10" i="5"/>
  <c r="EPB10" i="5"/>
  <c r="EOZ10" i="5"/>
  <c r="EOW10" i="5"/>
  <c r="EOU10" i="5"/>
  <c r="EOS10" i="5"/>
  <c r="EOP10" i="5"/>
  <c r="EON10" i="5"/>
  <c r="EOL10" i="5"/>
  <c r="EOI10" i="5"/>
  <c r="EOG10" i="5"/>
  <c r="EOE10" i="5"/>
  <c r="EOB10" i="5"/>
  <c r="ENZ10" i="5"/>
  <c r="ENX10" i="5"/>
  <c r="ENU10" i="5"/>
  <c r="ENS10" i="5"/>
  <c r="ENQ10" i="5"/>
  <c r="ENN10" i="5"/>
  <c r="ENL10" i="5"/>
  <c r="ENJ10" i="5"/>
  <c r="ENG10" i="5"/>
  <c r="ENE10" i="5"/>
  <c r="ENC10" i="5"/>
  <c r="EMZ10" i="5"/>
  <c r="EMX10" i="5"/>
  <c r="EMV10" i="5"/>
  <c r="EMS10" i="5"/>
  <c r="EMQ10" i="5"/>
  <c r="EMO10" i="5"/>
  <c r="EML10" i="5"/>
  <c r="EMJ10" i="5"/>
  <c r="EMH10" i="5"/>
  <c r="EME10" i="5"/>
  <c r="EMC10" i="5"/>
  <c r="EMA10" i="5"/>
  <c r="ELX10" i="5"/>
  <c r="ELV10" i="5"/>
  <c r="ELT10" i="5"/>
  <c r="ELQ10" i="5"/>
  <c r="ELO10" i="5"/>
  <c r="ELM10" i="5"/>
  <c r="ELJ10" i="5"/>
  <c r="ELH10" i="5"/>
  <c r="ELF10" i="5"/>
  <c r="ELC10" i="5"/>
  <c r="ELA10" i="5"/>
  <c r="EKY10" i="5"/>
  <c r="EKV10" i="5"/>
  <c r="EKT10" i="5"/>
  <c r="EKR10" i="5"/>
  <c r="EKO10" i="5"/>
  <c r="EKM10" i="5"/>
  <c r="EKK10" i="5"/>
  <c r="EKH10" i="5"/>
  <c r="EKF10" i="5"/>
  <c r="EKD10" i="5"/>
  <c r="EKA10" i="5"/>
  <c r="EJY10" i="5"/>
  <c r="EJW10" i="5"/>
  <c r="EJT10" i="5"/>
  <c r="EJR10" i="5"/>
  <c r="EJP10" i="5"/>
  <c r="EJM10" i="5"/>
  <c r="EJK10" i="5"/>
  <c r="EJI10" i="5"/>
  <c r="EJF10" i="5"/>
  <c r="EJD10" i="5"/>
  <c r="EJB10" i="5"/>
  <c r="EIY10" i="5"/>
  <c r="EIW10" i="5"/>
  <c r="EIU10" i="5"/>
  <c r="EIR10" i="5"/>
  <c r="EIP10" i="5"/>
  <c r="EIN10" i="5"/>
  <c r="EIK10" i="5"/>
  <c r="EII10" i="5"/>
  <c r="EIG10" i="5"/>
  <c r="EID10" i="5"/>
  <c r="EIB10" i="5"/>
  <c r="EHZ10" i="5"/>
  <c r="EHW10" i="5"/>
  <c r="EHU10" i="5"/>
  <c r="EHS10" i="5"/>
  <c r="EHP10" i="5"/>
  <c r="EHN10" i="5"/>
  <c r="EHL10" i="5"/>
  <c r="EHI10" i="5"/>
  <c r="EHG10" i="5"/>
  <c r="EHE10" i="5"/>
  <c r="EHB10" i="5"/>
  <c r="EGZ10" i="5"/>
  <c r="EGX10" i="5"/>
  <c r="EGU10" i="5"/>
  <c r="EGS10" i="5"/>
  <c r="EGQ10" i="5"/>
  <c r="EGN10" i="5"/>
  <c r="EGL10" i="5"/>
  <c r="EGJ10" i="5"/>
  <c r="EGG10" i="5"/>
  <c r="EGE10" i="5"/>
  <c r="EGC10" i="5"/>
  <c r="EFZ10" i="5"/>
  <c r="EFX10" i="5"/>
  <c r="EFV10" i="5"/>
  <c r="EFS10" i="5"/>
  <c r="EFQ10" i="5"/>
  <c r="EFO10" i="5"/>
  <c r="EFL10" i="5"/>
  <c r="EFJ10" i="5"/>
  <c r="EFH10" i="5"/>
  <c r="EFE10" i="5"/>
  <c r="EFC10" i="5"/>
  <c r="EFA10" i="5"/>
  <c r="EEX10" i="5"/>
  <c r="EEV10" i="5"/>
  <c r="EET10" i="5"/>
  <c r="EEQ10" i="5"/>
  <c r="EEO10" i="5"/>
  <c r="EEM10" i="5"/>
  <c r="EEJ10" i="5"/>
  <c r="EEH10" i="5"/>
  <c r="EEF10" i="5"/>
  <c r="EEC10" i="5"/>
  <c r="EEA10" i="5"/>
  <c r="EDY10" i="5"/>
  <c r="EDV10" i="5"/>
  <c r="EDT10" i="5"/>
  <c r="EDR10" i="5"/>
  <c r="EDO10" i="5"/>
  <c r="EDM10" i="5"/>
  <c r="EDK10" i="5"/>
  <c r="EDH10" i="5"/>
  <c r="EDF10" i="5"/>
  <c r="EDD10" i="5"/>
  <c r="EDA10" i="5"/>
  <c r="ECY10" i="5"/>
  <c r="ECW10" i="5"/>
  <c r="ECT10" i="5"/>
  <c r="ECR10" i="5"/>
  <c r="ECP10" i="5"/>
  <c r="ECM10" i="5"/>
  <c r="ECK10" i="5"/>
  <c r="ECI10" i="5"/>
  <c r="ECF10" i="5"/>
  <c r="ECD10" i="5"/>
  <c r="ECB10" i="5"/>
  <c r="EBY10" i="5"/>
  <c r="EBW10" i="5"/>
  <c r="EBU10" i="5"/>
  <c r="EBR10" i="5"/>
  <c r="EBP10" i="5"/>
  <c r="EBN10" i="5"/>
  <c r="EBK10" i="5"/>
  <c r="EBI10" i="5"/>
  <c r="EBG10" i="5"/>
  <c r="EBD10" i="5"/>
  <c r="EBB10" i="5"/>
  <c r="EAZ10" i="5"/>
  <c r="EAW10" i="5"/>
  <c r="EAU10" i="5"/>
  <c r="EAS10" i="5"/>
  <c r="EAP10" i="5"/>
  <c r="EAN10" i="5"/>
  <c r="EAL10" i="5"/>
  <c r="EAI10" i="5"/>
  <c r="EAG10" i="5"/>
  <c r="EAE10" i="5"/>
  <c r="EAB10" i="5"/>
  <c r="DZZ10" i="5"/>
  <c r="DZX10" i="5"/>
  <c r="DZU10" i="5"/>
  <c r="DZS10" i="5"/>
  <c r="DZQ10" i="5"/>
  <c r="DZN10" i="5"/>
  <c r="DZL10" i="5"/>
  <c r="DZJ10" i="5"/>
  <c r="DZG10" i="5"/>
  <c r="DZE10" i="5"/>
  <c r="DZC10" i="5"/>
  <c r="DYZ10" i="5"/>
  <c r="DYX10" i="5"/>
  <c r="DYV10" i="5"/>
  <c r="DYS10" i="5"/>
  <c r="DYQ10" i="5"/>
  <c r="DYO10" i="5"/>
  <c r="DYL10" i="5"/>
  <c r="DYJ10" i="5"/>
  <c r="DYH10" i="5"/>
  <c r="DYE10" i="5"/>
  <c r="DYC10" i="5"/>
  <c r="DYA10" i="5"/>
  <c r="DXX10" i="5"/>
  <c r="DXV10" i="5"/>
  <c r="DXT10" i="5"/>
  <c r="DXQ10" i="5"/>
  <c r="DXO10" i="5"/>
  <c r="DXM10" i="5"/>
  <c r="DXJ10" i="5"/>
  <c r="DXH10" i="5"/>
  <c r="DXF10" i="5"/>
  <c r="DXC10" i="5"/>
  <c r="DXA10" i="5"/>
  <c r="DWY10" i="5"/>
  <c r="DWV10" i="5"/>
  <c r="DWT10" i="5"/>
  <c r="DWR10" i="5"/>
  <c r="DWO10" i="5"/>
  <c r="DWM10" i="5"/>
  <c r="DWK10" i="5"/>
  <c r="DWH10" i="5"/>
  <c r="DWF10" i="5"/>
  <c r="DWD10" i="5"/>
  <c r="DWA10" i="5"/>
  <c r="DVY10" i="5"/>
  <c r="DVW10" i="5"/>
  <c r="DVT10" i="5"/>
  <c r="DVR10" i="5"/>
  <c r="DVP10" i="5"/>
  <c r="DVM10" i="5"/>
  <c r="DVK10" i="5"/>
  <c r="DVI10" i="5"/>
  <c r="DVF10" i="5"/>
  <c r="DVD10" i="5"/>
  <c r="DVB10" i="5"/>
  <c r="DUY10" i="5"/>
  <c r="DUW10" i="5"/>
  <c r="DUU10" i="5"/>
  <c r="DUR10" i="5"/>
  <c r="DUP10" i="5"/>
  <c r="DUN10" i="5"/>
  <c r="DUK10" i="5"/>
  <c r="DUI10" i="5"/>
  <c r="DUG10" i="5"/>
  <c r="DUD10" i="5"/>
  <c r="DUB10" i="5"/>
  <c r="DTZ10" i="5"/>
  <c r="DTW10" i="5"/>
  <c r="DTU10" i="5"/>
  <c r="DTS10" i="5"/>
  <c r="DTP10" i="5"/>
  <c r="DTN10" i="5"/>
  <c r="DTL10" i="5"/>
  <c r="DTI10" i="5"/>
  <c r="DTG10" i="5"/>
  <c r="DTE10" i="5"/>
  <c r="DTB10" i="5"/>
  <c r="DSZ10" i="5"/>
  <c r="DSX10" i="5"/>
  <c r="DSU10" i="5"/>
  <c r="DSS10" i="5"/>
  <c r="DSQ10" i="5"/>
  <c r="DSN10" i="5"/>
  <c r="DSL10" i="5"/>
  <c r="DSJ10" i="5"/>
  <c r="DSG10" i="5"/>
  <c r="DSE10" i="5"/>
  <c r="DSC10" i="5"/>
  <c r="DRZ10" i="5"/>
  <c r="DRX10" i="5"/>
  <c r="DRV10" i="5"/>
  <c r="DRS10" i="5"/>
  <c r="DRQ10" i="5"/>
  <c r="DRO10" i="5"/>
  <c r="DRL10" i="5"/>
  <c r="DRJ10" i="5"/>
  <c r="DRH10" i="5"/>
  <c r="DRE10" i="5"/>
  <c r="DRC10" i="5"/>
  <c r="DRA10" i="5"/>
  <c r="DQX10" i="5"/>
  <c r="DQV10" i="5"/>
  <c r="DQT10" i="5"/>
  <c r="DQQ10" i="5"/>
  <c r="DQO10" i="5"/>
  <c r="DQM10" i="5"/>
  <c r="DQJ10" i="5"/>
  <c r="DQH10" i="5"/>
  <c r="DQF10" i="5"/>
  <c r="DQC10" i="5"/>
  <c r="DQA10" i="5"/>
  <c r="DPY10" i="5"/>
  <c r="DPV10" i="5"/>
  <c r="DPT10" i="5"/>
  <c r="DPR10" i="5"/>
  <c r="DPO10" i="5"/>
  <c r="DPM10" i="5"/>
  <c r="DPK10" i="5"/>
  <c r="DPH10" i="5"/>
  <c r="DPF10" i="5"/>
  <c r="DPD10" i="5"/>
  <c r="DPA10" i="5"/>
  <c r="DOY10" i="5"/>
  <c r="DOW10" i="5"/>
  <c r="DOT10" i="5"/>
  <c r="DOR10" i="5"/>
  <c r="DOP10" i="5"/>
  <c r="DOM10" i="5"/>
  <c r="DOK10" i="5"/>
  <c r="DOI10" i="5"/>
  <c r="DOF10" i="5"/>
  <c r="DOD10" i="5"/>
  <c r="DOB10" i="5"/>
  <c r="DNY10" i="5"/>
  <c r="DNW10" i="5"/>
  <c r="DNU10" i="5"/>
  <c r="DNR10" i="5"/>
  <c r="DNP10" i="5"/>
  <c r="DNN10" i="5"/>
  <c r="DNK10" i="5"/>
  <c r="DNI10" i="5"/>
  <c r="DNG10" i="5"/>
  <c r="DND10" i="5"/>
  <c r="DNB10" i="5"/>
  <c r="DMZ10" i="5"/>
  <c r="DMW10" i="5"/>
  <c r="DMU10" i="5"/>
  <c r="DMS10" i="5"/>
  <c r="DMP10" i="5"/>
  <c r="DMN10" i="5"/>
  <c r="DML10" i="5"/>
  <c r="DMI10" i="5"/>
  <c r="DMG10" i="5"/>
  <c r="DME10" i="5"/>
  <c r="DMB10" i="5"/>
  <c r="DLZ10" i="5"/>
  <c r="DLX10" i="5"/>
  <c r="DLU10" i="5"/>
  <c r="DLS10" i="5"/>
  <c r="DLQ10" i="5"/>
  <c r="DLN10" i="5"/>
  <c r="DLL10" i="5"/>
  <c r="DLJ10" i="5"/>
  <c r="DLG10" i="5"/>
  <c r="DLE10" i="5"/>
  <c r="DLC10" i="5"/>
  <c r="DKZ10" i="5"/>
  <c r="DKX10" i="5"/>
  <c r="DKV10" i="5"/>
  <c r="DKS10" i="5"/>
  <c r="DKQ10" i="5"/>
  <c r="DKO10" i="5"/>
  <c r="DKL10" i="5"/>
  <c r="DKJ10" i="5"/>
  <c r="DKH10" i="5"/>
  <c r="DKE10" i="5"/>
  <c r="DKC10" i="5"/>
  <c r="DKA10" i="5"/>
  <c r="DJX10" i="5"/>
  <c r="DJV10" i="5"/>
  <c r="DJT10" i="5"/>
  <c r="DJQ10" i="5"/>
  <c r="DJO10" i="5"/>
  <c r="DJM10" i="5"/>
  <c r="DJJ10" i="5"/>
  <c r="DJH10" i="5"/>
  <c r="DJF10" i="5"/>
  <c r="DJC10" i="5"/>
  <c r="DJA10" i="5"/>
  <c r="DIY10" i="5"/>
  <c r="DIV10" i="5"/>
  <c r="DIT10" i="5"/>
  <c r="DIR10" i="5"/>
  <c r="DIO10" i="5"/>
  <c r="DIM10" i="5"/>
  <c r="DIK10" i="5"/>
  <c r="DIH10" i="5"/>
  <c r="DIF10" i="5"/>
  <c r="DID10" i="5"/>
  <c r="DIA10" i="5"/>
  <c r="DHY10" i="5"/>
  <c r="DHW10" i="5"/>
  <c r="DHT10" i="5"/>
  <c r="DHR10" i="5"/>
  <c r="DHP10" i="5"/>
  <c r="DHM10" i="5"/>
  <c r="DHK10" i="5"/>
  <c r="DHI10" i="5"/>
  <c r="DHF10" i="5"/>
  <c r="DHD10" i="5"/>
  <c r="DHB10" i="5"/>
  <c r="DGY10" i="5"/>
  <c r="DGW10" i="5"/>
  <c r="DGU10" i="5"/>
  <c r="DGR10" i="5"/>
  <c r="DGP10" i="5"/>
  <c r="DGN10" i="5"/>
  <c r="DGK10" i="5"/>
  <c r="DGI10" i="5"/>
  <c r="DGG10" i="5"/>
  <c r="DGD10" i="5"/>
  <c r="DGB10" i="5"/>
  <c r="DFZ10" i="5"/>
  <c r="DFW10" i="5"/>
  <c r="DFU10" i="5"/>
  <c r="DFS10" i="5"/>
  <c r="DFP10" i="5"/>
  <c r="DFN10" i="5"/>
  <c r="DFL10" i="5"/>
  <c r="DFI10" i="5"/>
  <c r="DFG10" i="5"/>
  <c r="DFE10" i="5"/>
  <c r="DFB10" i="5"/>
  <c r="DEZ10" i="5"/>
  <c r="DEX10" i="5"/>
  <c r="DEU10" i="5"/>
  <c r="DES10" i="5"/>
  <c r="DEQ10" i="5"/>
  <c r="DEN10" i="5"/>
  <c r="DEL10" i="5"/>
  <c r="DEJ10" i="5"/>
  <c r="DEG10" i="5"/>
  <c r="DEE10" i="5"/>
  <c r="DEC10" i="5"/>
  <c r="DDZ10" i="5"/>
  <c r="DDX10" i="5"/>
  <c r="DDV10" i="5"/>
  <c r="DDS10" i="5"/>
  <c r="DDQ10" i="5"/>
  <c r="DDO10" i="5"/>
  <c r="DDL10" i="5"/>
  <c r="DDJ10" i="5"/>
  <c r="DDH10" i="5"/>
  <c r="DDE10" i="5"/>
  <c r="DDC10" i="5"/>
  <c r="DDA10" i="5"/>
  <c r="DCX10" i="5"/>
  <c r="DCV10" i="5"/>
  <c r="DCT10" i="5"/>
  <c r="DCQ10" i="5"/>
  <c r="DCO10" i="5"/>
  <c r="DCM10" i="5"/>
  <c r="DCJ10" i="5"/>
  <c r="DCH10" i="5"/>
  <c r="DCF10" i="5"/>
  <c r="DCC10" i="5"/>
  <c r="DCA10" i="5"/>
  <c r="DBY10" i="5"/>
  <c r="DBV10" i="5"/>
  <c r="DBT10" i="5"/>
  <c r="DBR10" i="5"/>
  <c r="DBO10" i="5"/>
  <c r="DBM10" i="5"/>
  <c r="DBK10" i="5"/>
  <c r="DBH10" i="5"/>
  <c r="DBF10" i="5"/>
  <c r="DBD10" i="5"/>
  <c r="DBA10" i="5"/>
  <c r="DAY10" i="5"/>
  <c r="DAW10" i="5"/>
  <c r="DAT10" i="5"/>
  <c r="DAR10" i="5"/>
  <c r="DAP10" i="5"/>
  <c r="DAM10" i="5"/>
  <c r="DAK10" i="5"/>
  <c r="DAI10" i="5"/>
  <c r="DAF10" i="5"/>
  <c r="DAD10" i="5"/>
  <c r="DAB10" i="5"/>
  <c r="CZY10" i="5"/>
  <c r="CZW10" i="5"/>
  <c r="CZU10" i="5"/>
  <c r="CZR10" i="5"/>
  <c r="CZP10" i="5"/>
  <c r="CZN10" i="5"/>
  <c r="CZK10" i="5"/>
  <c r="CZI10" i="5"/>
  <c r="CZG10" i="5"/>
  <c r="CZD10" i="5"/>
  <c r="CZB10" i="5"/>
  <c r="CYZ10" i="5"/>
  <c r="GYN9" i="5"/>
  <c r="GYJ9" i="5"/>
  <c r="GYG9" i="5"/>
  <c r="GYC9" i="5"/>
  <c r="GXZ9" i="5"/>
  <c r="GXV9" i="5"/>
  <c r="GXS9" i="5"/>
  <c r="GXO9" i="5"/>
  <c r="GXL9" i="5"/>
  <c r="GXJ9" i="5"/>
  <c r="GXH9" i="5"/>
  <c r="GXE9" i="5"/>
  <c r="GXC9" i="5"/>
  <c r="GXA9" i="5"/>
  <c r="GWX9" i="5"/>
  <c r="GWV9" i="5"/>
  <c r="GWT9" i="5"/>
  <c r="GWR9" i="5"/>
  <c r="GWQ9" i="5"/>
  <c r="GWO9" i="5"/>
  <c r="GWM9" i="5"/>
  <c r="GWJ9" i="5"/>
  <c r="GWH9" i="5"/>
  <c r="GWF9" i="5"/>
  <c r="GWC9" i="5"/>
  <c r="GWA9" i="5"/>
  <c r="GVY9" i="5"/>
  <c r="GVV9" i="5"/>
  <c r="GVT9" i="5"/>
  <c r="GVR9" i="5"/>
  <c r="GVO9" i="5"/>
  <c r="GVM9" i="5"/>
  <c r="GVK9" i="5"/>
  <c r="GVH9" i="5"/>
  <c r="GVF9" i="5"/>
  <c r="GVD9" i="5"/>
  <c r="GVA9" i="5"/>
  <c r="GVB9" i="5" s="1"/>
  <c r="GUY9" i="5"/>
  <c r="GUW9" i="5"/>
  <c r="GUT9" i="5"/>
  <c r="GUR9" i="5"/>
  <c r="GUP9" i="5"/>
  <c r="GUM9" i="5"/>
  <c r="GUK9" i="5"/>
  <c r="GUI9" i="5"/>
  <c r="GUF9" i="5"/>
  <c r="GUD9" i="5"/>
  <c r="GUB9" i="5"/>
  <c r="GTY9" i="5"/>
  <c r="GTZ9" i="5" s="1"/>
  <c r="GTW9" i="5"/>
  <c r="GTU9" i="5"/>
  <c r="GTR9" i="5"/>
  <c r="GTP9" i="5"/>
  <c r="GTN9" i="5"/>
  <c r="GTL9" i="5"/>
  <c r="GTK9" i="5"/>
  <c r="GTI9" i="5"/>
  <c r="GTG9" i="5"/>
  <c r="GTD9" i="5"/>
  <c r="GTB9" i="5"/>
  <c r="GSZ9" i="5"/>
  <c r="GSW9" i="5"/>
  <c r="GSU9" i="5"/>
  <c r="GSS9" i="5"/>
  <c r="GSP9" i="5"/>
  <c r="GSN9" i="5"/>
  <c r="GSL9" i="5"/>
  <c r="GSJ9" i="5"/>
  <c r="GSI9" i="5"/>
  <c r="GSG9" i="5"/>
  <c r="GSE9" i="5"/>
  <c r="GSB9" i="5"/>
  <c r="GRZ9" i="5"/>
  <c r="GRX9" i="5"/>
  <c r="GRU9" i="5"/>
  <c r="GRS9" i="5"/>
  <c r="GRQ9" i="5"/>
  <c r="GRN9" i="5"/>
  <c r="GRL9" i="5"/>
  <c r="GRJ9" i="5"/>
  <c r="GRG9" i="5"/>
  <c r="GRE9" i="5"/>
  <c r="GRC9" i="5"/>
  <c r="GQZ9" i="5"/>
  <c r="GQX9" i="5"/>
  <c r="GQV9" i="5"/>
  <c r="GQS9" i="5"/>
  <c r="GQT9" i="5" s="1"/>
  <c r="GQQ9" i="5"/>
  <c r="GQO9" i="5"/>
  <c r="GQL9" i="5"/>
  <c r="GQJ9" i="5"/>
  <c r="GQH9" i="5"/>
  <c r="GQE9" i="5"/>
  <c r="GQC9" i="5"/>
  <c r="GQA9" i="5"/>
  <c r="GPX9" i="5"/>
  <c r="GPV9" i="5"/>
  <c r="GPT9" i="5"/>
  <c r="GPQ9" i="5"/>
  <c r="GPR9" i="5" s="1"/>
  <c r="GPO9" i="5"/>
  <c r="GPM9" i="5"/>
  <c r="GPJ9" i="5"/>
  <c r="GPH9" i="5"/>
  <c r="GPF9" i="5"/>
  <c r="GPD9" i="5"/>
  <c r="GPC9" i="5"/>
  <c r="GPA9" i="5"/>
  <c r="GOY9" i="5"/>
  <c r="GOV9" i="5"/>
  <c r="GOT9" i="5"/>
  <c r="GOR9" i="5"/>
  <c r="GOO9" i="5"/>
  <c r="GOM9" i="5"/>
  <c r="GOK9" i="5"/>
  <c r="GOH9" i="5"/>
  <c r="GOF9" i="5"/>
  <c r="GOD9" i="5"/>
  <c r="GOB9" i="5"/>
  <c r="GOA9" i="5"/>
  <c r="GNY9" i="5"/>
  <c r="GNW9" i="5"/>
  <c r="GNT9" i="5"/>
  <c r="GNR9" i="5"/>
  <c r="GNP9" i="5"/>
  <c r="GNM9" i="5"/>
  <c r="GNK9" i="5"/>
  <c r="GNI9" i="5"/>
  <c r="GNF9" i="5"/>
  <c r="GND9" i="5"/>
  <c r="GNB9" i="5"/>
  <c r="GMY9" i="5"/>
  <c r="GMW9" i="5"/>
  <c r="GMU9" i="5"/>
  <c r="GMR9" i="5"/>
  <c r="GMP9" i="5"/>
  <c r="GMN9" i="5"/>
  <c r="GMK9" i="5"/>
  <c r="GML9" i="5" s="1"/>
  <c r="GMI9" i="5"/>
  <c r="GMG9" i="5"/>
  <c r="GMD9" i="5"/>
  <c r="GMB9" i="5"/>
  <c r="GLZ9" i="5"/>
  <c r="GLW9" i="5"/>
  <c r="GLU9" i="5"/>
  <c r="GLS9" i="5"/>
  <c r="GLP9" i="5"/>
  <c r="GLN9" i="5"/>
  <c r="GLL9" i="5"/>
  <c r="GLI9" i="5"/>
  <c r="GLJ9" i="5" s="1"/>
  <c r="GLG9" i="5"/>
  <c r="GLE9" i="5"/>
  <c r="GLB9" i="5"/>
  <c r="GKZ9" i="5"/>
  <c r="GKX9" i="5"/>
  <c r="GKV9" i="5"/>
  <c r="GKU9" i="5"/>
  <c r="GKS9" i="5"/>
  <c r="GKQ9" i="5"/>
  <c r="GKN9" i="5"/>
  <c r="GKL9" i="5"/>
  <c r="GKJ9" i="5"/>
  <c r="GKG9" i="5"/>
  <c r="GKE9" i="5"/>
  <c r="GKC9" i="5"/>
  <c r="GJZ9" i="5"/>
  <c r="GJX9" i="5"/>
  <c r="GJV9" i="5"/>
  <c r="GJT9" i="5"/>
  <c r="GJS9" i="5"/>
  <c r="GJQ9" i="5"/>
  <c r="GJO9" i="5"/>
  <c r="GJL9" i="5"/>
  <c r="GJJ9" i="5"/>
  <c r="GJH9" i="5"/>
  <c r="GJE9" i="5"/>
  <c r="GJC9" i="5"/>
  <c r="GJA9" i="5"/>
  <c r="GIX9" i="5"/>
  <c r="GIV9" i="5"/>
  <c r="GIT9" i="5"/>
  <c r="GIQ9" i="5"/>
  <c r="GIO9" i="5"/>
  <c r="GIM9" i="5"/>
  <c r="GIJ9" i="5"/>
  <c r="GIH9" i="5"/>
  <c r="GIF9" i="5"/>
  <c r="GIC9" i="5"/>
  <c r="GID9" i="5" s="1"/>
  <c r="GIA9" i="5"/>
  <c r="GHY9" i="5"/>
  <c r="GHV9" i="5"/>
  <c r="GHT9" i="5"/>
  <c r="GHR9" i="5"/>
  <c r="GHO9" i="5"/>
  <c r="GHM9" i="5"/>
  <c r="GHK9" i="5"/>
  <c r="GHH9" i="5"/>
  <c r="GHF9" i="5"/>
  <c r="GHD9" i="5"/>
  <c r="GHA9" i="5"/>
  <c r="GHB9" i="5" s="1"/>
  <c r="GGY9" i="5"/>
  <c r="GGW9" i="5"/>
  <c r="GGT9" i="5"/>
  <c r="GGR9" i="5"/>
  <c r="GGP9" i="5"/>
  <c r="GGN9" i="5"/>
  <c r="GGM9" i="5"/>
  <c r="GGK9" i="5"/>
  <c r="GGI9" i="5"/>
  <c r="GGF9" i="5"/>
  <c r="GGD9" i="5"/>
  <c r="GGB9" i="5"/>
  <c r="GFY9" i="5"/>
  <c r="GFW9" i="5"/>
  <c r="GFU9" i="5"/>
  <c r="GFR9" i="5"/>
  <c r="GFP9" i="5"/>
  <c r="GFN9" i="5"/>
  <c r="GFK9" i="5"/>
  <c r="GFI9" i="5"/>
  <c r="GFG9" i="5"/>
  <c r="GFD9" i="5"/>
  <c r="GFB9" i="5"/>
  <c r="GEZ9" i="5"/>
  <c r="GEW9" i="5"/>
  <c r="GEU9" i="5"/>
  <c r="GES9" i="5"/>
  <c r="GEP9" i="5"/>
  <c r="GEN9" i="5"/>
  <c r="GEL9" i="5"/>
  <c r="GEI9" i="5"/>
  <c r="GEG9" i="5"/>
  <c r="GEE9" i="5"/>
  <c r="GEB9" i="5"/>
  <c r="GDZ9" i="5"/>
  <c r="GDX9" i="5"/>
  <c r="GDU9" i="5"/>
  <c r="GDS9" i="5"/>
  <c r="GDQ9" i="5"/>
  <c r="GDN9" i="5"/>
  <c r="GDL9" i="5"/>
  <c r="GDJ9" i="5"/>
  <c r="GDG9" i="5"/>
  <c r="GDE9" i="5"/>
  <c r="GDC9" i="5"/>
  <c r="GCZ9" i="5"/>
  <c r="GCX9" i="5"/>
  <c r="GCV9" i="5"/>
  <c r="GCS9" i="5"/>
  <c r="GCQ9" i="5"/>
  <c r="GCO9" i="5"/>
  <c r="GCL9" i="5"/>
  <c r="GCJ9" i="5"/>
  <c r="GCH9" i="5"/>
  <c r="GCE9" i="5"/>
  <c r="GCC9" i="5"/>
  <c r="GCA9" i="5"/>
  <c r="GBX9" i="5"/>
  <c r="GBV9" i="5"/>
  <c r="GBT9" i="5"/>
  <c r="GBQ9" i="5"/>
  <c r="GBO9" i="5"/>
  <c r="GBM9" i="5"/>
  <c r="GBJ9" i="5"/>
  <c r="GBH9" i="5"/>
  <c r="GBF9" i="5"/>
  <c r="GBD9" i="5"/>
  <c r="GBC9" i="5"/>
  <c r="GBA9" i="5"/>
  <c r="GAY9" i="5"/>
  <c r="GAV9" i="5"/>
  <c r="GAT9" i="5"/>
  <c r="GAR9" i="5"/>
  <c r="GAO9" i="5"/>
  <c r="GAM9" i="5"/>
  <c r="GAK9" i="5"/>
  <c r="GAH9" i="5"/>
  <c r="GAF9" i="5"/>
  <c r="GAD9" i="5"/>
  <c r="GAA9" i="5"/>
  <c r="FZY9" i="5"/>
  <c r="FZW9" i="5"/>
  <c r="FZT9" i="5"/>
  <c r="FZR9" i="5"/>
  <c r="FZP9" i="5"/>
  <c r="FZM9" i="5"/>
  <c r="FZK9" i="5"/>
  <c r="FZI9" i="5"/>
  <c r="FZF9" i="5"/>
  <c r="FZD9" i="5"/>
  <c r="FZB9" i="5"/>
  <c r="FYY9" i="5"/>
  <c r="FYW9" i="5"/>
  <c r="FYU9" i="5"/>
  <c r="FYR9" i="5"/>
  <c r="FYP9" i="5"/>
  <c r="FYN9" i="5"/>
  <c r="FYK9" i="5"/>
  <c r="FYI9" i="5"/>
  <c r="FYG9" i="5"/>
  <c r="FYD9" i="5"/>
  <c r="FYB9" i="5"/>
  <c r="FXZ9" i="5"/>
  <c r="FXW9" i="5"/>
  <c r="FXU9" i="5"/>
  <c r="FXS9" i="5"/>
  <c r="FXP9" i="5"/>
  <c r="FXN9" i="5"/>
  <c r="FXL9" i="5"/>
  <c r="FXI9" i="5"/>
  <c r="FXG9" i="5"/>
  <c r="FXE9" i="5"/>
  <c r="FXB9" i="5"/>
  <c r="FWZ9" i="5"/>
  <c r="FWX9" i="5"/>
  <c r="FWU9" i="5"/>
  <c r="FWS9" i="5"/>
  <c r="FWQ9" i="5"/>
  <c r="FWN9" i="5"/>
  <c r="FWL9" i="5"/>
  <c r="FWJ9" i="5"/>
  <c r="FWG9" i="5"/>
  <c r="FWE9" i="5"/>
  <c r="FWC9" i="5"/>
  <c r="FVZ9" i="5"/>
  <c r="FVX9" i="5"/>
  <c r="FVV9" i="5"/>
  <c r="FVS9" i="5"/>
  <c r="FVQ9" i="5"/>
  <c r="FVO9" i="5"/>
  <c r="FVL9" i="5"/>
  <c r="FVJ9" i="5"/>
  <c r="FVH9" i="5"/>
  <c r="FVE9" i="5"/>
  <c r="FVC9" i="5"/>
  <c r="FVA9" i="5"/>
  <c r="FUX9" i="5"/>
  <c r="FUV9" i="5"/>
  <c r="FUT9" i="5"/>
  <c r="FUQ9" i="5"/>
  <c r="FUO9" i="5"/>
  <c r="FUM9" i="5"/>
  <c r="FUJ9" i="5"/>
  <c r="FUH9" i="5"/>
  <c r="FUF9" i="5"/>
  <c r="FUC9" i="5"/>
  <c r="FUA9" i="5"/>
  <c r="FTY9" i="5"/>
  <c r="FTV9" i="5"/>
  <c r="FTT9" i="5"/>
  <c r="FTR9" i="5"/>
  <c r="FTO9" i="5"/>
  <c r="FTM9" i="5"/>
  <c r="FTK9" i="5"/>
  <c r="FTH9" i="5"/>
  <c r="FTF9" i="5"/>
  <c r="FTD9" i="5"/>
  <c r="FTA9" i="5"/>
  <c r="FSY9" i="5"/>
  <c r="FSW9" i="5"/>
  <c r="FST9" i="5"/>
  <c r="FSR9" i="5"/>
  <c r="FSP9" i="5"/>
  <c r="FSN9" i="5"/>
  <c r="FSM9" i="5"/>
  <c r="FSK9" i="5"/>
  <c r="FSI9" i="5"/>
  <c r="FSF9" i="5"/>
  <c r="FSD9" i="5"/>
  <c r="FSB9" i="5"/>
  <c r="FRY9" i="5"/>
  <c r="FRW9" i="5"/>
  <c r="FRU9" i="5"/>
  <c r="FRR9" i="5"/>
  <c r="FRP9" i="5"/>
  <c r="FRN9" i="5"/>
  <c r="FRK9" i="5"/>
  <c r="FRI9" i="5"/>
  <c r="FRG9" i="5"/>
  <c r="FRD9" i="5"/>
  <c r="FRB9" i="5"/>
  <c r="FQZ9" i="5"/>
  <c r="FQW9" i="5"/>
  <c r="FQU9" i="5"/>
  <c r="FQS9" i="5"/>
  <c r="FQP9" i="5"/>
  <c r="FQN9" i="5"/>
  <c r="FQL9" i="5"/>
  <c r="FQI9" i="5"/>
  <c r="FQG9" i="5"/>
  <c r="FQE9" i="5"/>
  <c r="FQB9" i="5"/>
  <c r="FPZ9" i="5"/>
  <c r="FPX9" i="5"/>
  <c r="FPU9" i="5"/>
  <c r="FPS9" i="5"/>
  <c r="FPQ9" i="5"/>
  <c r="FPN9" i="5"/>
  <c r="FPL9" i="5"/>
  <c r="FPJ9" i="5"/>
  <c r="FPG9" i="5"/>
  <c r="FPE9" i="5"/>
  <c r="FPC9" i="5"/>
  <c r="FOZ9" i="5"/>
  <c r="FOX9" i="5"/>
  <c r="FOV9" i="5"/>
  <c r="FOS9" i="5"/>
  <c r="FOQ9" i="5"/>
  <c r="FOO9" i="5"/>
  <c r="FOL9" i="5"/>
  <c r="FOJ9" i="5"/>
  <c r="FOH9" i="5"/>
  <c r="FOE9" i="5"/>
  <c r="FOC9" i="5"/>
  <c r="FOA9" i="5"/>
  <c r="FNX9" i="5"/>
  <c r="FNV9" i="5"/>
  <c r="FNT9" i="5"/>
  <c r="FNQ9" i="5"/>
  <c r="FNO9" i="5"/>
  <c r="FNM9" i="5"/>
  <c r="FNJ9" i="5"/>
  <c r="FNH9" i="5"/>
  <c r="FNF9" i="5"/>
  <c r="FNC9" i="5"/>
  <c r="FNA9" i="5"/>
  <c r="FMY9" i="5"/>
  <c r="FMV9" i="5"/>
  <c r="FMT9" i="5"/>
  <c r="FMR9" i="5"/>
  <c r="FMO9" i="5"/>
  <c r="FMM9" i="5"/>
  <c r="FMK9" i="5"/>
  <c r="FMH9" i="5"/>
  <c r="FMF9" i="5"/>
  <c r="FMD9" i="5"/>
  <c r="FMA9" i="5"/>
  <c r="FLY9" i="5"/>
  <c r="FLW9" i="5"/>
  <c r="FLT9" i="5"/>
  <c r="FLR9" i="5"/>
  <c r="FLP9" i="5"/>
  <c r="FLM9" i="5"/>
  <c r="FLK9" i="5"/>
  <c r="FLI9" i="5"/>
  <c r="FLF9" i="5"/>
  <c r="FLD9" i="5"/>
  <c r="FLB9" i="5"/>
  <c r="FKY9" i="5"/>
  <c r="FKW9" i="5"/>
  <c r="FKU9" i="5"/>
  <c r="FKR9" i="5"/>
  <c r="FKP9" i="5"/>
  <c r="FKN9" i="5"/>
  <c r="FKK9" i="5"/>
  <c r="FKI9" i="5"/>
  <c r="FKG9" i="5"/>
  <c r="FKD9" i="5"/>
  <c r="FKB9" i="5"/>
  <c r="FJZ9" i="5"/>
  <c r="FJX9" i="5"/>
  <c r="FJW9" i="5"/>
  <c r="FJU9" i="5"/>
  <c r="FJS9" i="5"/>
  <c r="FJP9" i="5"/>
  <c r="FJN9" i="5"/>
  <c r="FJL9" i="5"/>
  <c r="FJI9" i="5"/>
  <c r="FJG9" i="5"/>
  <c r="FJE9" i="5"/>
  <c r="FJB9" i="5"/>
  <c r="FIZ9" i="5"/>
  <c r="FIX9" i="5"/>
  <c r="FIU9" i="5"/>
  <c r="FIS9" i="5"/>
  <c r="FIQ9" i="5"/>
  <c r="FIN9" i="5"/>
  <c r="FIL9" i="5"/>
  <c r="FIJ9" i="5"/>
  <c r="FIG9" i="5"/>
  <c r="FIE9" i="5"/>
  <c r="FIC9" i="5"/>
  <c r="FHZ9" i="5"/>
  <c r="FHX9" i="5"/>
  <c r="FHV9" i="5"/>
  <c r="FHS9" i="5"/>
  <c r="FHQ9" i="5"/>
  <c r="FHO9" i="5"/>
  <c r="FHL9" i="5"/>
  <c r="FHJ9" i="5"/>
  <c r="FHH9" i="5"/>
  <c r="FHE9" i="5"/>
  <c r="FHC9" i="5"/>
  <c r="FHA9" i="5"/>
  <c r="FGX9" i="5"/>
  <c r="FGV9" i="5"/>
  <c r="FGT9" i="5"/>
  <c r="FGQ9" i="5"/>
  <c r="FGO9" i="5"/>
  <c r="FGM9" i="5"/>
  <c r="FGJ9" i="5"/>
  <c r="FGH9" i="5"/>
  <c r="FGF9" i="5"/>
  <c r="FGC9" i="5"/>
  <c r="FGA9" i="5"/>
  <c r="FFY9" i="5"/>
  <c r="FFV9" i="5"/>
  <c r="FFT9" i="5"/>
  <c r="FFR9" i="5"/>
  <c r="FFO9" i="5"/>
  <c r="FFM9" i="5"/>
  <c r="FFK9" i="5"/>
  <c r="FFH9" i="5"/>
  <c r="FFF9" i="5"/>
  <c r="FFD9" i="5"/>
  <c r="FFA9" i="5"/>
  <c r="FEY9" i="5"/>
  <c r="FEW9" i="5"/>
  <c r="FET9" i="5"/>
  <c r="FER9" i="5"/>
  <c r="FEP9" i="5"/>
  <c r="FEM9" i="5"/>
  <c r="FEK9" i="5"/>
  <c r="FEI9" i="5"/>
  <c r="FEF9" i="5"/>
  <c r="FED9" i="5"/>
  <c r="FEB9" i="5"/>
  <c r="FDY9" i="5"/>
  <c r="FDW9" i="5"/>
  <c r="FDU9" i="5"/>
  <c r="FDR9" i="5"/>
  <c r="FDP9" i="5"/>
  <c r="FDN9" i="5"/>
  <c r="FDK9" i="5"/>
  <c r="FDI9" i="5"/>
  <c r="FDG9" i="5"/>
  <c r="FDD9" i="5"/>
  <c r="FDB9" i="5"/>
  <c r="FCZ9" i="5"/>
  <c r="FCW9" i="5"/>
  <c r="FCU9" i="5"/>
  <c r="FCS9" i="5"/>
  <c r="FCP9" i="5"/>
  <c r="FCN9" i="5"/>
  <c r="FCL9" i="5"/>
  <c r="FCI9" i="5"/>
  <c r="FCG9" i="5"/>
  <c r="FCE9" i="5"/>
  <c r="FCB9" i="5"/>
  <c r="FBZ9" i="5"/>
  <c r="FBX9" i="5"/>
  <c r="FBU9" i="5"/>
  <c r="FBS9" i="5"/>
  <c r="FBQ9" i="5"/>
  <c r="FBN9" i="5"/>
  <c r="FBL9" i="5"/>
  <c r="FBJ9" i="5"/>
  <c r="FBG9" i="5"/>
  <c r="FBE9" i="5"/>
  <c r="FBC9" i="5"/>
  <c r="FAZ9" i="5"/>
  <c r="FAX9" i="5"/>
  <c r="FAV9" i="5"/>
  <c r="FAS9" i="5"/>
  <c r="FAQ9" i="5"/>
  <c r="FAO9" i="5"/>
  <c r="FAL9" i="5"/>
  <c r="FAJ9" i="5"/>
  <c r="FAH9" i="5"/>
  <c r="FAE9" i="5"/>
  <c r="FAC9" i="5"/>
  <c r="FAA9" i="5"/>
  <c r="EZX9" i="5"/>
  <c r="EZV9" i="5"/>
  <c r="EZT9" i="5"/>
  <c r="EZQ9" i="5"/>
  <c r="EZO9" i="5"/>
  <c r="EZM9" i="5"/>
  <c r="EZJ9" i="5"/>
  <c r="EZH9" i="5"/>
  <c r="EZF9" i="5"/>
  <c r="EZC9" i="5"/>
  <c r="EZA9" i="5"/>
  <c r="EYY9" i="5"/>
  <c r="EYV9" i="5"/>
  <c r="EYT9" i="5"/>
  <c r="EYR9" i="5"/>
  <c r="EYO9" i="5"/>
  <c r="EYM9" i="5"/>
  <c r="EYK9" i="5"/>
  <c r="EYH9" i="5"/>
  <c r="EYF9" i="5"/>
  <c r="EYD9" i="5"/>
  <c r="EYA9" i="5"/>
  <c r="EXY9" i="5"/>
  <c r="EXW9" i="5"/>
  <c r="EXT9" i="5"/>
  <c r="EXR9" i="5"/>
  <c r="EXP9" i="5"/>
  <c r="EXM9" i="5"/>
  <c r="EXK9" i="5"/>
  <c r="EXI9" i="5"/>
  <c r="EXF9" i="5"/>
  <c r="EXD9" i="5"/>
  <c r="EXB9" i="5"/>
  <c r="EWY9" i="5"/>
  <c r="EWW9" i="5"/>
  <c r="EWU9" i="5"/>
  <c r="EWR9" i="5"/>
  <c r="EWP9" i="5"/>
  <c r="EWN9" i="5"/>
  <c r="EWK9" i="5"/>
  <c r="EWI9" i="5"/>
  <c r="EWG9" i="5"/>
  <c r="EWD9" i="5"/>
  <c r="EWB9" i="5"/>
  <c r="EVZ9" i="5"/>
  <c r="EVW9" i="5"/>
  <c r="EVU9" i="5"/>
  <c r="EVS9" i="5"/>
  <c r="EVP9" i="5"/>
  <c r="EVN9" i="5"/>
  <c r="EVL9" i="5"/>
  <c r="EVI9" i="5"/>
  <c r="EVG9" i="5"/>
  <c r="EVE9" i="5"/>
  <c r="EVB9" i="5"/>
  <c r="EUZ9" i="5"/>
  <c r="EUX9" i="5"/>
  <c r="EUU9" i="5"/>
  <c r="EUS9" i="5"/>
  <c r="EUQ9" i="5"/>
  <c r="EUN9" i="5"/>
  <c r="EUL9" i="5"/>
  <c r="EUJ9" i="5"/>
  <c r="EUG9" i="5"/>
  <c r="EUE9" i="5"/>
  <c r="EUC9" i="5"/>
  <c r="ETZ9" i="5"/>
  <c r="ETX9" i="5"/>
  <c r="ETV9" i="5"/>
  <c r="ETS9" i="5"/>
  <c r="ETQ9" i="5"/>
  <c r="ETO9" i="5"/>
  <c r="ETL9" i="5"/>
  <c r="ETJ9" i="5"/>
  <c r="ETH9" i="5"/>
  <c r="ETE9" i="5"/>
  <c r="ETC9" i="5"/>
  <c r="ETA9" i="5"/>
  <c r="ESX9" i="5"/>
  <c r="ESV9" i="5"/>
  <c r="EST9" i="5"/>
  <c r="ESQ9" i="5"/>
  <c r="ESO9" i="5"/>
  <c r="ESM9" i="5"/>
  <c r="ESJ9" i="5"/>
  <c r="ESH9" i="5"/>
  <c r="ESF9" i="5"/>
  <c r="ESC9" i="5"/>
  <c r="ESA9" i="5"/>
  <c r="ERY9" i="5"/>
  <c r="ERV9" i="5"/>
  <c r="ERT9" i="5"/>
  <c r="ERR9" i="5"/>
  <c r="ERO9" i="5"/>
  <c r="ERM9" i="5"/>
  <c r="ERK9" i="5"/>
  <c r="ERH9" i="5"/>
  <c r="ERF9" i="5"/>
  <c r="ERD9" i="5"/>
  <c r="ERA9" i="5"/>
  <c r="EQY9" i="5"/>
  <c r="EQW9" i="5"/>
  <c r="EQT9" i="5"/>
  <c r="EQR9" i="5"/>
  <c r="EQP9" i="5"/>
  <c r="EQM9" i="5"/>
  <c r="EQK9" i="5"/>
  <c r="EQI9" i="5"/>
  <c r="EQF9" i="5"/>
  <c r="EQD9" i="5"/>
  <c r="EQB9" i="5"/>
  <c r="EPY9" i="5"/>
  <c r="EPW9" i="5"/>
  <c r="EPU9" i="5"/>
  <c r="EPR9" i="5"/>
  <c r="EPP9" i="5"/>
  <c r="EPN9" i="5"/>
  <c r="EPK9" i="5"/>
  <c r="EPI9" i="5"/>
  <c r="EPG9" i="5"/>
  <c r="EPD9" i="5"/>
  <c r="EPB9" i="5"/>
  <c r="EOZ9" i="5"/>
  <c r="EOW9" i="5"/>
  <c r="EOU9" i="5"/>
  <c r="EOS9" i="5"/>
  <c r="EOP9" i="5"/>
  <c r="EON9" i="5"/>
  <c r="EOL9" i="5"/>
  <c r="EOI9" i="5"/>
  <c r="EOG9" i="5"/>
  <c r="EOE9" i="5"/>
  <c r="EOB9" i="5"/>
  <c r="ENZ9" i="5"/>
  <c r="ENX9" i="5"/>
  <c r="ENU9" i="5"/>
  <c r="ENS9" i="5"/>
  <c r="ENQ9" i="5"/>
  <c r="ENN9" i="5"/>
  <c r="ENL9" i="5"/>
  <c r="ENJ9" i="5"/>
  <c r="ENG9" i="5"/>
  <c r="ENE9" i="5"/>
  <c r="ENC9" i="5"/>
  <c r="EMZ9" i="5"/>
  <c r="EMX9" i="5"/>
  <c r="EMV9" i="5"/>
  <c r="EMS9" i="5"/>
  <c r="EMQ9" i="5"/>
  <c r="EMO9" i="5"/>
  <c r="EML9" i="5"/>
  <c r="EMJ9" i="5"/>
  <c r="EMH9" i="5"/>
  <c r="EME9" i="5"/>
  <c r="EMC9" i="5"/>
  <c r="EMA9" i="5"/>
  <c r="ELX9" i="5"/>
  <c r="ELV9" i="5"/>
  <c r="ELT9" i="5"/>
  <c r="ELQ9" i="5"/>
  <c r="ELO9" i="5"/>
  <c r="ELM9" i="5"/>
  <c r="ELJ9" i="5"/>
  <c r="ELH9" i="5"/>
  <c r="ELF9" i="5"/>
  <c r="ELC9" i="5"/>
  <c r="ELA9" i="5"/>
  <c r="EKY9" i="5"/>
  <c r="EKV9" i="5"/>
  <c r="EKT9" i="5"/>
  <c r="EKR9" i="5"/>
  <c r="EKO9" i="5"/>
  <c r="EKM9" i="5"/>
  <c r="EKK9" i="5"/>
  <c r="EKH9" i="5"/>
  <c r="EKF9" i="5"/>
  <c r="EKD9" i="5"/>
  <c r="EKA9" i="5"/>
  <c r="EJY9" i="5"/>
  <c r="EJW9" i="5"/>
  <c r="EJT9" i="5"/>
  <c r="EJR9" i="5"/>
  <c r="EJP9" i="5"/>
  <c r="EJM9" i="5"/>
  <c r="EJK9" i="5"/>
  <c r="EJI9" i="5"/>
  <c r="EJF9" i="5"/>
  <c r="EJD9" i="5"/>
  <c r="EJB9" i="5"/>
  <c r="EIY9" i="5"/>
  <c r="EIW9" i="5"/>
  <c r="EIU9" i="5"/>
  <c r="EIR9" i="5"/>
  <c r="EIP9" i="5"/>
  <c r="EIN9" i="5"/>
  <c r="EIK9" i="5"/>
  <c r="EII9" i="5"/>
  <c r="EIG9" i="5"/>
  <c r="EID9" i="5"/>
  <c r="EIB9" i="5"/>
  <c r="EHZ9" i="5"/>
  <c r="EHW9" i="5"/>
  <c r="EHU9" i="5"/>
  <c r="EHS9" i="5"/>
  <c r="EHP9" i="5"/>
  <c r="EHN9" i="5"/>
  <c r="EHL9" i="5"/>
  <c r="EHI9" i="5"/>
  <c r="EHG9" i="5"/>
  <c r="EHE9" i="5"/>
  <c r="EHB9" i="5"/>
  <c r="EGZ9" i="5"/>
  <c r="EGX9" i="5"/>
  <c r="EGU9" i="5"/>
  <c r="EGS9" i="5"/>
  <c r="EGQ9" i="5"/>
  <c r="EGN9" i="5"/>
  <c r="EGL9" i="5"/>
  <c r="EGJ9" i="5"/>
  <c r="EGG9" i="5"/>
  <c r="EGE9" i="5"/>
  <c r="EGC9" i="5"/>
  <c r="EFZ9" i="5"/>
  <c r="EFX9" i="5"/>
  <c r="EFV9" i="5"/>
  <c r="EFS9" i="5"/>
  <c r="EFQ9" i="5"/>
  <c r="EFO9" i="5"/>
  <c r="EFL9" i="5"/>
  <c r="EFJ9" i="5"/>
  <c r="EFH9" i="5"/>
  <c r="EFE9" i="5"/>
  <c r="EFC9" i="5"/>
  <c r="EFA9" i="5"/>
  <c r="EEX9" i="5"/>
  <c r="EEV9" i="5"/>
  <c r="EET9" i="5"/>
  <c r="EEQ9" i="5"/>
  <c r="EEO9" i="5"/>
  <c r="EEM9" i="5"/>
  <c r="EEJ9" i="5"/>
  <c r="EEH9" i="5"/>
  <c r="EEF9" i="5"/>
  <c r="EEC9" i="5"/>
  <c r="EEA9" i="5"/>
  <c r="EDY9" i="5"/>
  <c r="EDV9" i="5"/>
  <c r="EDT9" i="5"/>
  <c r="EDR9" i="5"/>
  <c r="EDO9" i="5"/>
  <c r="EDM9" i="5"/>
  <c r="EDK9" i="5"/>
  <c r="EDH9" i="5"/>
  <c r="EDF9" i="5"/>
  <c r="EDD9" i="5"/>
  <c r="EDA9" i="5"/>
  <c r="ECY9" i="5"/>
  <c r="ECW9" i="5"/>
  <c r="ECT9" i="5"/>
  <c r="ECR9" i="5"/>
  <c r="ECP9" i="5"/>
  <c r="ECM9" i="5"/>
  <c r="ECK9" i="5"/>
  <c r="ECI9" i="5"/>
  <c r="ECF9" i="5"/>
  <c r="ECD9" i="5"/>
  <c r="ECB9" i="5"/>
  <c r="EBY9" i="5"/>
  <c r="EBW9" i="5"/>
  <c r="EBU9" i="5"/>
  <c r="EBR9" i="5"/>
  <c r="EBP9" i="5"/>
  <c r="EBN9" i="5"/>
  <c r="EBK9" i="5"/>
  <c r="EBI9" i="5"/>
  <c r="EBG9" i="5"/>
  <c r="EBD9" i="5"/>
  <c r="EBB9" i="5"/>
  <c r="EAZ9" i="5"/>
  <c r="EAW9" i="5"/>
  <c r="EAU9" i="5"/>
  <c r="EAS9" i="5"/>
  <c r="EAP9" i="5"/>
  <c r="EAN9" i="5"/>
  <c r="EAL9" i="5"/>
  <c r="EAI9" i="5"/>
  <c r="EAG9" i="5"/>
  <c r="EAE9" i="5"/>
  <c r="EAB9" i="5"/>
  <c r="DZZ9" i="5"/>
  <c r="DZX9" i="5"/>
  <c r="DZU9" i="5"/>
  <c r="DZS9" i="5"/>
  <c r="DZQ9" i="5"/>
  <c r="DZN9" i="5"/>
  <c r="DZL9" i="5"/>
  <c r="DZJ9" i="5"/>
  <c r="DZG9" i="5"/>
  <c r="DZE9" i="5"/>
  <c r="DZC9" i="5"/>
  <c r="DYZ9" i="5"/>
  <c r="DYX9" i="5"/>
  <c r="DYV9" i="5"/>
  <c r="DYS9" i="5"/>
  <c r="DYQ9" i="5"/>
  <c r="DYO9" i="5"/>
  <c r="DYL9" i="5"/>
  <c r="DYJ9" i="5"/>
  <c r="DYH9" i="5"/>
  <c r="DYE9" i="5"/>
  <c r="DYC9" i="5"/>
  <c r="DYA9" i="5"/>
  <c r="DXX9" i="5"/>
  <c r="DXV9" i="5"/>
  <c r="DXT9" i="5"/>
  <c r="DXQ9" i="5"/>
  <c r="DXO9" i="5"/>
  <c r="DXM9" i="5"/>
  <c r="DXK9" i="5"/>
  <c r="DXJ9" i="5"/>
  <c r="DXH9" i="5"/>
  <c r="DXF9" i="5"/>
  <c r="DXC9" i="5"/>
  <c r="DXA9" i="5"/>
  <c r="DWY9" i="5"/>
  <c r="DWW9" i="5"/>
  <c r="DWV9" i="5"/>
  <c r="DWT9" i="5"/>
  <c r="DWR9" i="5"/>
  <c r="DWO9" i="5"/>
  <c r="DWM9" i="5"/>
  <c r="DWK9" i="5"/>
  <c r="DWI9" i="5"/>
  <c r="DWH9" i="5"/>
  <c r="DWF9" i="5"/>
  <c r="DWD9" i="5"/>
  <c r="DWA9" i="5"/>
  <c r="DVY9" i="5"/>
  <c r="DVW9" i="5"/>
  <c r="DVU9" i="5"/>
  <c r="DVT9" i="5"/>
  <c r="DVR9" i="5"/>
  <c r="DVP9" i="5"/>
  <c r="DVM9" i="5"/>
  <c r="DVK9" i="5"/>
  <c r="DVI9" i="5"/>
  <c r="DVG9" i="5"/>
  <c r="DVF9" i="5"/>
  <c r="DVD9" i="5"/>
  <c r="DVB9" i="5"/>
  <c r="DUY9" i="5"/>
  <c r="DUW9" i="5"/>
  <c r="DUU9" i="5"/>
  <c r="DUS9" i="5"/>
  <c r="DUR9" i="5"/>
  <c r="DUP9" i="5"/>
  <c r="DUN9" i="5"/>
  <c r="DUK9" i="5"/>
  <c r="DUI9" i="5"/>
  <c r="DUG9" i="5"/>
  <c r="DUE9" i="5"/>
  <c r="DUD9" i="5"/>
  <c r="DUB9" i="5"/>
  <c r="DTZ9" i="5"/>
  <c r="DTW9" i="5"/>
  <c r="DTU9" i="5"/>
  <c r="DTS9" i="5"/>
  <c r="DTQ9" i="5"/>
  <c r="DTP9" i="5"/>
  <c r="DTN9" i="5"/>
  <c r="DTL9" i="5"/>
  <c r="DTI9" i="5"/>
  <c r="DTG9" i="5"/>
  <c r="DTE9" i="5"/>
  <c r="DTC9" i="5"/>
  <c r="DTB9" i="5"/>
  <c r="DSZ9" i="5"/>
  <c r="DSX9" i="5"/>
  <c r="DSU9" i="5"/>
  <c r="DSS9" i="5"/>
  <c r="DSQ9" i="5"/>
  <c r="DSO9" i="5"/>
  <c r="DSN9" i="5"/>
  <c r="DSL9" i="5"/>
  <c r="DSJ9" i="5"/>
  <c r="DSG9" i="5"/>
  <c r="DSE9" i="5"/>
  <c r="DSC9" i="5"/>
  <c r="DSA9" i="5"/>
  <c r="DRZ9" i="5"/>
  <c r="DRX9" i="5"/>
  <c r="DRV9" i="5"/>
  <c r="DRS9" i="5"/>
  <c r="DRQ9" i="5"/>
  <c r="DRO9" i="5"/>
  <c r="DRM9" i="5"/>
  <c r="DRL9" i="5"/>
  <c r="DRJ9" i="5"/>
  <c r="DRH9" i="5"/>
  <c r="DRE9" i="5"/>
  <c r="DRC9" i="5"/>
  <c r="DRA9" i="5"/>
  <c r="DQY9" i="5"/>
  <c r="DQX9" i="5"/>
  <c r="DQV9" i="5"/>
  <c r="DQT9" i="5"/>
  <c r="DQQ9" i="5"/>
  <c r="DQO9" i="5"/>
  <c r="DQM9" i="5"/>
  <c r="DQK9" i="5"/>
  <c r="DQJ9" i="5"/>
  <c r="DQH9" i="5"/>
  <c r="DQF9" i="5"/>
  <c r="DQC9" i="5"/>
  <c r="DQA9" i="5"/>
  <c r="DPY9" i="5"/>
  <c r="DPW9" i="5"/>
  <c r="DPV9" i="5"/>
  <c r="DPT9" i="5"/>
  <c r="DPR9" i="5"/>
  <c r="DPO9" i="5"/>
  <c r="DPM9" i="5"/>
  <c r="DPK9" i="5"/>
  <c r="DPI9" i="5"/>
  <c r="DPH9" i="5"/>
  <c r="DPF9" i="5"/>
  <c r="DPD9" i="5"/>
  <c r="DPA9" i="5"/>
  <c r="DOY9" i="5"/>
  <c r="DOW9" i="5"/>
  <c r="DOU9" i="5"/>
  <c r="DOT9" i="5"/>
  <c r="DOR9" i="5"/>
  <c r="DOP9" i="5"/>
  <c r="DOM9" i="5"/>
  <c r="DOK9" i="5"/>
  <c r="DOI9" i="5"/>
  <c r="DOG9" i="5"/>
  <c r="DOF9" i="5"/>
  <c r="DOD9" i="5"/>
  <c r="DOB9" i="5"/>
  <c r="DNY9" i="5"/>
  <c r="DNW9" i="5"/>
  <c r="DNU9" i="5"/>
  <c r="DNS9" i="5"/>
  <c r="DNR9" i="5"/>
  <c r="DNP9" i="5"/>
  <c r="DNN9" i="5"/>
  <c r="DNK9" i="5"/>
  <c r="DNI9" i="5"/>
  <c r="DNG9" i="5"/>
  <c r="DNE9" i="5"/>
  <c r="DND9" i="5"/>
  <c r="DNB9" i="5"/>
  <c r="DMZ9" i="5"/>
  <c r="DMW9" i="5"/>
  <c r="DMU9" i="5"/>
  <c r="DMS9" i="5"/>
  <c r="DMQ9" i="5"/>
  <c r="DMP9" i="5"/>
  <c r="DMN9" i="5"/>
  <c r="DML9" i="5"/>
  <c r="DMI9" i="5"/>
  <c r="DMG9" i="5"/>
  <c r="DME9" i="5"/>
  <c r="DMC9" i="5"/>
  <c r="DMB9" i="5"/>
  <c r="DLZ9" i="5"/>
  <c r="DLX9" i="5"/>
  <c r="DLU9" i="5"/>
  <c r="DLS9" i="5"/>
  <c r="DLQ9" i="5"/>
  <c r="DLO9" i="5"/>
  <c r="DLN9" i="5"/>
  <c r="DLL9" i="5"/>
  <c r="DLJ9" i="5"/>
  <c r="DLG9" i="5"/>
  <c r="DLE9" i="5"/>
  <c r="DLC9" i="5"/>
  <c r="DLA9" i="5"/>
  <c r="DKZ9" i="5"/>
  <c r="DKX9" i="5"/>
  <c r="DKV9" i="5"/>
  <c r="DKS9" i="5"/>
  <c r="DKQ9" i="5"/>
  <c r="DKO9" i="5"/>
  <c r="DKM9" i="5"/>
  <c r="DKL9" i="5"/>
  <c r="DKJ9" i="5"/>
  <c r="DKH9" i="5"/>
  <c r="DKE9" i="5"/>
  <c r="DKC9" i="5"/>
  <c r="DKA9" i="5"/>
  <c r="DJY9" i="5"/>
  <c r="DJX9" i="5"/>
  <c r="DJV9" i="5"/>
  <c r="DJT9" i="5"/>
  <c r="DJQ9" i="5"/>
  <c r="DJO9" i="5"/>
  <c r="DJM9" i="5"/>
  <c r="DJK9" i="5"/>
  <c r="DJJ9" i="5"/>
  <c r="DJH9" i="5"/>
  <c r="DJF9" i="5"/>
  <c r="DJC9" i="5"/>
  <c r="DJA9" i="5"/>
  <c r="DIY9" i="5"/>
  <c r="DIW9" i="5"/>
  <c r="DIV9" i="5"/>
  <c r="DIT9" i="5"/>
  <c r="DIR9" i="5"/>
  <c r="DIO9" i="5"/>
  <c r="DIM9" i="5"/>
  <c r="DIK9" i="5"/>
  <c r="DII9" i="5"/>
  <c r="DIH9" i="5"/>
  <c r="DIF9" i="5"/>
  <c r="DID9" i="5"/>
  <c r="DIA9" i="5"/>
  <c r="DHY9" i="5"/>
  <c r="DHW9" i="5"/>
  <c r="DHU9" i="5"/>
  <c r="DHT9" i="5"/>
  <c r="DHR9" i="5"/>
  <c r="DHP9" i="5"/>
  <c r="DHM9" i="5"/>
  <c r="DHK9" i="5"/>
  <c r="DHI9" i="5"/>
  <c r="DHG9" i="5"/>
  <c r="DHF9" i="5"/>
  <c r="DHD9" i="5"/>
  <c r="DHB9" i="5"/>
  <c r="DGY9" i="5"/>
  <c r="DGW9" i="5"/>
  <c r="DGU9" i="5"/>
  <c r="DGS9" i="5"/>
  <c r="DGR9" i="5"/>
  <c r="DGP9" i="5"/>
  <c r="DGN9" i="5"/>
  <c r="DGK9" i="5"/>
  <c r="DGI9" i="5"/>
  <c r="DGG9" i="5"/>
  <c r="DGE9" i="5"/>
  <c r="DGD9" i="5"/>
  <c r="DGB9" i="5"/>
  <c r="DFZ9" i="5"/>
  <c r="DFW9" i="5"/>
  <c r="DFU9" i="5"/>
  <c r="DFS9" i="5"/>
  <c r="DFQ9" i="5"/>
  <c r="DFP9" i="5"/>
  <c r="DFN9" i="5"/>
  <c r="DFL9" i="5"/>
  <c r="DFI9" i="5"/>
  <c r="DFG9" i="5"/>
  <c r="DFE9" i="5"/>
  <c r="DFC9" i="5"/>
  <c r="DFB9" i="5"/>
  <c r="DEZ9" i="5"/>
  <c r="DEX9" i="5"/>
  <c r="DEU9" i="5"/>
  <c r="DES9" i="5"/>
  <c r="DEQ9" i="5"/>
  <c r="DEO9" i="5"/>
  <c r="DEN9" i="5"/>
  <c r="DEL9" i="5"/>
  <c r="DEJ9" i="5"/>
  <c r="DEG9" i="5"/>
  <c r="DEE9" i="5"/>
  <c r="DEC9" i="5"/>
  <c r="DEA9" i="5"/>
  <c r="DDZ9" i="5"/>
  <c r="DDX9" i="5"/>
  <c r="DDV9" i="5"/>
  <c r="DDS9" i="5"/>
  <c r="DDQ9" i="5"/>
  <c r="DDO9" i="5"/>
  <c r="DDM9" i="5"/>
  <c r="DDL9" i="5"/>
  <c r="DDJ9" i="5"/>
  <c r="DDH9" i="5"/>
  <c r="DDE9" i="5"/>
  <c r="DDC9" i="5"/>
  <c r="DDA9" i="5"/>
  <c r="DCY9" i="5"/>
  <c r="DCX9" i="5"/>
  <c r="DCV9" i="5"/>
  <c r="DCT9" i="5"/>
  <c r="DCQ9" i="5"/>
  <c r="DCO9" i="5"/>
  <c r="DCM9" i="5"/>
  <c r="DCK9" i="5"/>
  <c r="DCJ9" i="5"/>
  <c r="DCH9" i="5"/>
  <c r="DCF9" i="5"/>
  <c r="DCC9" i="5"/>
  <c r="DCA9" i="5"/>
  <c r="DBY9" i="5"/>
  <c r="DBW9" i="5"/>
  <c r="DBV9" i="5"/>
  <c r="DBT9" i="5"/>
  <c r="DBR9" i="5"/>
  <c r="DBO9" i="5"/>
  <c r="DBM9" i="5"/>
  <c r="DBK9" i="5"/>
  <c r="DBI9" i="5"/>
  <c r="DBH9" i="5"/>
  <c r="DBF9" i="5"/>
  <c r="DBD9" i="5"/>
  <c r="DBA9" i="5"/>
  <c r="DAY9" i="5"/>
  <c r="DAW9" i="5"/>
  <c r="DAU9" i="5"/>
  <c r="DAT9" i="5"/>
  <c r="DAR9" i="5"/>
  <c r="DAP9" i="5"/>
  <c r="DAM9" i="5"/>
  <c r="DAK9" i="5"/>
  <c r="DAI9" i="5"/>
  <c r="DAG9" i="5"/>
  <c r="DAF9" i="5"/>
  <c r="DAD9" i="5"/>
  <c r="DAB9" i="5"/>
  <c r="CZY9" i="5"/>
  <c r="CZW9" i="5"/>
  <c r="CZU9" i="5"/>
  <c r="CZS9" i="5"/>
  <c r="CZR9" i="5"/>
  <c r="CZP9" i="5"/>
  <c r="CZN9" i="5"/>
  <c r="CZK9" i="5"/>
  <c r="CZI9" i="5"/>
  <c r="CZG9" i="5"/>
  <c r="CZE9" i="5"/>
  <c r="CZD9" i="5"/>
  <c r="CZB9" i="5"/>
  <c r="CYZ9" i="5"/>
  <c r="GYN8" i="5"/>
  <c r="GYN19" i="5" s="1"/>
  <c r="GYO8" i="5" s="1"/>
  <c r="GYJ8" i="5"/>
  <c r="GYG8" i="5"/>
  <c r="GYC8" i="5"/>
  <c r="GYC19" i="5" s="1"/>
  <c r="GXZ8" i="5"/>
  <c r="GXV8" i="5"/>
  <c r="GXV19" i="5" s="1"/>
  <c r="GXS8" i="5"/>
  <c r="GXO8" i="5"/>
  <c r="GXO19" i="5" s="1"/>
  <c r="GXM8" i="5"/>
  <c r="GXL8" i="5"/>
  <c r="GXL19" i="5" s="1"/>
  <c r="GXJ8" i="5"/>
  <c r="GXJ19" i="5" s="1"/>
  <c r="GXH8" i="5"/>
  <c r="GXE8" i="5"/>
  <c r="GXC8" i="5"/>
  <c r="GXC19" i="5" s="1"/>
  <c r="GXA8" i="5"/>
  <c r="GXA19" i="5" s="1"/>
  <c r="GWY8" i="5"/>
  <c r="GWX8" i="5"/>
  <c r="GWX19" i="5" s="1"/>
  <c r="GWY10" i="5" s="1"/>
  <c r="GWV8" i="5"/>
  <c r="GWV19" i="5" s="1"/>
  <c r="GWT8" i="5"/>
  <c r="GWT19" i="5" s="1"/>
  <c r="GWR8" i="5"/>
  <c r="GWQ8" i="5"/>
  <c r="GWQ19" i="5" s="1"/>
  <c r="GWO8" i="5"/>
  <c r="GWM8" i="5"/>
  <c r="GWM19" i="5" s="1"/>
  <c r="GWK8" i="5"/>
  <c r="GWJ8" i="5"/>
  <c r="GWJ19" i="5" s="1"/>
  <c r="GWK10" i="5" s="1"/>
  <c r="GWH8" i="5"/>
  <c r="GWH19" i="5" s="1"/>
  <c r="GWF8" i="5"/>
  <c r="GWF19" i="5" s="1"/>
  <c r="GWC8" i="5"/>
  <c r="GWA8" i="5"/>
  <c r="GWA19" i="5" s="1"/>
  <c r="GVY8" i="5"/>
  <c r="GVY19" i="5" s="1"/>
  <c r="GVW8" i="5"/>
  <c r="GVV8" i="5"/>
  <c r="GVV19" i="5" s="1"/>
  <c r="GVW10" i="5" s="1"/>
  <c r="GVT8" i="5"/>
  <c r="GVT19" i="5" s="1"/>
  <c r="GVR8" i="5"/>
  <c r="GVR19" i="5" s="1"/>
  <c r="GVP8" i="5"/>
  <c r="GVO8" i="5"/>
  <c r="GVO19" i="5" s="1"/>
  <c r="GVM8" i="5"/>
  <c r="GVK8" i="5"/>
  <c r="GVK19" i="5" s="1"/>
  <c r="GVH8" i="5"/>
  <c r="GVF8" i="5"/>
  <c r="GVF19" i="5" s="1"/>
  <c r="GVD8" i="5"/>
  <c r="GVD19" i="5" s="1"/>
  <c r="GVB8" i="5"/>
  <c r="GVA8" i="5"/>
  <c r="GVA19" i="5" s="1"/>
  <c r="GUY8" i="5"/>
  <c r="GUY19" i="5" s="1"/>
  <c r="GUW8" i="5"/>
  <c r="GUW19" i="5" s="1"/>
  <c r="GUU8" i="5"/>
  <c r="GUT8" i="5"/>
  <c r="GUT19" i="5" s="1"/>
  <c r="GUR8" i="5"/>
  <c r="GUP8" i="5"/>
  <c r="GUP19" i="5" s="1"/>
  <c r="GUN8" i="5"/>
  <c r="GUM8" i="5"/>
  <c r="GUM19" i="5" s="1"/>
  <c r="GUK8" i="5"/>
  <c r="GUK19" i="5" s="1"/>
  <c r="GUI8" i="5"/>
  <c r="GUI19" i="5" s="1"/>
  <c r="GUF8" i="5"/>
  <c r="GUD8" i="5"/>
  <c r="GUD19" i="5" s="1"/>
  <c r="GUB8" i="5"/>
  <c r="GTZ8" i="5"/>
  <c r="GTY8" i="5"/>
  <c r="GTY19" i="5" s="1"/>
  <c r="GTW8" i="5"/>
  <c r="GTW19" i="5" s="1"/>
  <c r="GTU8" i="5"/>
  <c r="GTU19" i="5" s="1"/>
  <c r="GTS8" i="5"/>
  <c r="GTR8" i="5"/>
  <c r="GTR19" i="5" s="1"/>
  <c r="GTS10" i="5" s="1"/>
  <c r="GTP8" i="5"/>
  <c r="GTP19" i="5" s="1"/>
  <c r="GTN8" i="5"/>
  <c r="GTN19" i="5" s="1"/>
  <c r="GTL8" i="5"/>
  <c r="GTK8" i="5"/>
  <c r="GTK19" i="5" s="1"/>
  <c r="GTI8" i="5"/>
  <c r="GTI19" i="5" s="1"/>
  <c r="GTG8" i="5"/>
  <c r="GTG19" i="5" s="1"/>
  <c r="GTE8" i="5"/>
  <c r="GTD8" i="5"/>
  <c r="GTD19" i="5" s="1"/>
  <c r="GTB8" i="5"/>
  <c r="GTB19" i="5" s="1"/>
  <c r="GSZ8" i="5"/>
  <c r="GSW8" i="5"/>
  <c r="GSU8" i="5"/>
  <c r="GSU19" i="5" s="1"/>
  <c r="GSS8" i="5"/>
  <c r="GSS19" i="5" s="1"/>
  <c r="GSQ8" i="5"/>
  <c r="GSP8" i="5"/>
  <c r="GSP19" i="5" s="1"/>
  <c r="GSQ10" i="5" s="1"/>
  <c r="GSN8" i="5"/>
  <c r="GSN19" i="5" s="1"/>
  <c r="GSL8" i="5"/>
  <c r="GSL19" i="5" s="1"/>
  <c r="GSJ8" i="5"/>
  <c r="GSI8" i="5"/>
  <c r="GSI19" i="5" s="1"/>
  <c r="GSG8" i="5"/>
  <c r="GSG19" i="5" s="1"/>
  <c r="GSE8" i="5"/>
  <c r="GSE19" i="5" s="1"/>
  <c r="GSC8" i="5"/>
  <c r="GSB8" i="5"/>
  <c r="GSB19" i="5" s="1"/>
  <c r="GSC10" i="5" s="1"/>
  <c r="GRZ8" i="5"/>
  <c r="GRZ19" i="5" s="1"/>
  <c r="GRX8" i="5"/>
  <c r="GRX19" i="5" s="1"/>
  <c r="GRU8" i="5"/>
  <c r="GRS8" i="5"/>
  <c r="GRS19" i="5" s="1"/>
  <c r="GRQ8" i="5"/>
  <c r="GRQ19" i="5" s="1"/>
  <c r="GRO8" i="5"/>
  <c r="GRN8" i="5"/>
  <c r="GRN19" i="5" s="1"/>
  <c r="GRO10" i="5" s="1"/>
  <c r="GRL8" i="5"/>
  <c r="GRL19" i="5" s="1"/>
  <c r="GRJ8" i="5"/>
  <c r="GRJ19" i="5" s="1"/>
  <c r="GRH8" i="5"/>
  <c r="GRG8" i="5"/>
  <c r="GRG19" i="5" s="1"/>
  <c r="GRE8" i="5"/>
  <c r="GRE19" i="5" s="1"/>
  <c r="GRC8" i="5"/>
  <c r="GRC19" i="5" s="1"/>
  <c r="GQZ8" i="5"/>
  <c r="GQX8" i="5"/>
  <c r="GQX19" i="5" s="1"/>
  <c r="GQV8" i="5"/>
  <c r="GQV19" i="5" s="1"/>
  <c r="GQT8" i="5"/>
  <c r="GQS8" i="5"/>
  <c r="GQS19" i="5" s="1"/>
  <c r="GQQ8" i="5"/>
  <c r="GQQ19" i="5" s="1"/>
  <c r="GQO8" i="5"/>
  <c r="GQO19" i="5" s="1"/>
  <c r="GQM8" i="5"/>
  <c r="GQL8" i="5"/>
  <c r="GQL19" i="5" s="1"/>
  <c r="GQJ8" i="5"/>
  <c r="GQJ19" i="5" s="1"/>
  <c r="GQH8" i="5"/>
  <c r="GQH19" i="5" s="1"/>
  <c r="GQF8" i="5"/>
  <c r="GQE8" i="5"/>
  <c r="GQE19" i="5" s="1"/>
  <c r="GQC8" i="5"/>
  <c r="GQC19" i="5" s="1"/>
  <c r="GQA8" i="5"/>
  <c r="GQA19" i="5" s="1"/>
  <c r="GPX8" i="5"/>
  <c r="GPV8" i="5"/>
  <c r="GPV19" i="5" s="1"/>
  <c r="GPT8" i="5"/>
  <c r="GPR8" i="5"/>
  <c r="GPQ8" i="5"/>
  <c r="GPQ19" i="5" s="1"/>
  <c r="GPO8" i="5"/>
  <c r="GPO19" i="5" s="1"/>
  <c r="GPM8" i="5"/>
  <c r="GPM19" i="5" s="1"/>
  <c r="GPK8" i="5"/>
  <c r="GPJ8" i="5"/>
  <c r="GPJ19" i="5" s="1"/>
  <c r="GPH8" i="5"/>
  <c r="GPH19" i="5" s="1"/>
  <c r="GPF8" i="5"/>
  <c r="GPF19" i="5" s="1"/>
  <c r="GPD8" i="5"/>
  <c r="GPC8" i="5"/>
  <c r="GPC19" i="5" s="1"/>
  <c r="GPA8" i="5"/>
  <c r="GPA19" i="5" s="1"/>
  <c r="GOY8" i="5"/>
  <c r="GOY19" i="5" s="1"/>
  <c r="GOW8" i="5"/>
  <c r="GOV8" i="5"/>
  <c r="GOV19" i="5" s="1"/>
  <c r="GOW10" i="5" s="1"/>
  <c r="GOT8" i="5"/>
  <c r="GOT19" i="5" s="1"/>
  <c r="GOR8" i="5"/>
  <c r="GOO8" i="5"/>
  <c r="GOM8" i="5"/>
  <c r="GOM19" i="5" s="1"/>
  <c r="GOK8" i="5"/>
  <c r="GOK19" i="5" s="1"/>
  <c r="GOI8" i="5"/>
  <c r="GOH8" i="5"/>
  <c r="GOH19" i="5" s="1"/>
  <c r="GOF8" i="5"/>
  <c r="GOF19" i="5" s="1"/>
  <c r="GOD8" i="5"/>
  <c r="GOD19" i="5" s="1"/>
  <c r="GOB8" i="5"/>
  <c r="GOA8" i="5"/>
  <c r="GOA19" i="5" s="1"/>
  <c r="GNY8" i="5"/>
  <c r="GNW8" i="5"/>
  <c r="GNW19" i="5" s="1"/>
  <c r="GNU8" i="5"/>
  <c r="GNT8" i="5"/>
  <c r="GNT19" i="5" s="1"/>
  <c r="GNR8" i="5"/>
  <c r="GNR19" i="5" s="1"/>
  <c r="GNP8" i="5"/>
  <c r="GNM8" i="5"/>
  <c r="GNK8" i="5"/>
  <c r="GNK19" i="5" s="1"/>
  <c r="GNI8" i="5"/>
  <c r="GNI19" i="5" s="1"/>
  <c r="GNG8" i="5"/>
  <c r="GNF8" i="5"/>
  <c r="GNF19" i="5" s="1"/>
  <c r="GND8" i="5"/>
  <c r="GND19" i="5" s="1"/>
  <c r="GNB8" i="5"/>
  <c r="GNB19" i="5" s="1"/>
  <c r="GMZ8" i="5"/>
  <c r="GMY8" i="5"/>
  <c r="GMY19" i="5" s="1"/>
  <c r="GMZ11" i="5" s="1"/>
  <c r="GMW8" i="5"/>
  <c r="GMW19" i="5" s="1"/>
  <c r="GMU8" i="5"/>
  <c r="GMU19" i="5" s="1"/>
  <c r="GMS8" i="5"/>
  <c r="GMR8" i="5"/>
  <c r="GMR19" i="5" s="1"/>
  <c r="GMP8" i="5"/>
  <c r="GMP19" i="5" s="1"/>
  <c r="GMN8" i="5"/>
  <c r="GMN19" i="5" s="1"/>
  <c r="GML8" i="5"/>
  <c r="GMK8" i="5"/>
  <c r="GMK19" i="5" s="1"/>
  <c r="GMI8" i="5"/>
  <c r="GMI19" i="5" s="1"/>
  <c r="GMG8" i="5"/>
  <c r="GMG19" i="5" s="1"/>
  <c r="GME8" i="5"/>
  <c r="GMD8" i="5"/>
  <c r="GMD19" i="5" s="1"/>
  <c r="GMB8" i="5"/>
  <c r="GMB19" i="5" s="1"/>
  <c r="GLZ8" i="5"/>
  <c r="GLZ19" i="5" s="1"/>
  <c r="GLX8" i="5"/>
  <c r="GLW8" i="5"/>
  <c r="GLW19" i="5" s="1"/>
  <c r="GLX13" i="5" s="1"/>
  <c r="GLU8" i="5"/>
  <c r="GLU19" i="5" s="1"/>
  <c r="GLS8" i="5"/>
  <c r="GLS19" i="5" s="1"/>
  <c r="GLQ8" i="5"/>
  <c r="GLP8" i="5"/>
  <c r="GLP19" i="5" s="1"/>
  <c r="GLN8" i="5"/>
  <c r="GLN19" i="5" s="1"/>
  <c r="GLL8" i="5"/>
  <c r="GLJ8" i="5"/>
  <c r="GLI8" i="5"/>
  <c r="GLI19" i="5" s="1"/>
  <c r="GLG8" i="5"/>
  <c r="GLG19" i="5" s="1"/>
  <c r="GLE8" i="5"/>
  <c r="GLE19" i="5" s="1"/>
  <c r="GLC8" i="5"/>
  <c r="GLB8" i="5"/>
  <c r="GLB19" i="5" s="1"/>
  <c r="GKZ8" i="5"/>
  <c r="GKZ19" i="5" s="1"/>
  <c r="GKX8" i="5"/>
  <c r="GKX19" i="5" s="1"/>
  <c r="GKV8" i="5"/>
  <c r="GKU8" i="5"/>
  <c r="GKU19" i="5" s="1"/>
  <c r="GKS8" i="5"/>
  <c r="GKS19" i="5" s="1"/>
  <c r="GKQ8" i="5"/>
  <c r="GKQ19" i="5" s="1"/>
  <c r="GKO8" i="5"/>
  <c r="GKN8" i="5"/>
  <c r="GKN19" i="5" s="1"/>
  <c r="GKO10" i="5" s="1"/>
  <c r="GKL8" i="5"/>
  <c r="GKL19" i="5" s="1"/>
  <c r="GKJ8" i="5"/>
  <c r="GKG8" i="5"/>
  <c r="GKE8" i="5"/>
  <c r="GKE19" i="5" s="1"/>
  <c r="GKC8" i="5"/>
  <c r="GKC19" i="5" s="1"/>
  <c r="GKA8" i="5"/>
  <c r="GJZ8" i="5"/>
  <c r="GJZ19" i="5" s="1"/>
  <c r="GJX8" i="5"/>
  <c r="GJX19" i="5" s="1"/>
  <c r="GJV8" i="5"/>
  <c r="GJV19" i="5" s="1"/>
  <c r="GJT8" i="5"/>
  <c r="GJS8" i="5"/>
  <c r="GJS19" i="5" s="1"/>
  <c r="GJQ8" i="5"/>
  <c r="GJQ19" i="5" s="1"/>
  <c r="GJO8" i="5"/>
  <c r="GJO19" i="5" s="1"/>
  <c r="GJM8" i="5"/>
  <c r="GJL8" i="5"/>
  <c r="GJL19" i="5" s="1"/>
  <c r="GJJ8" i="5"/>
  <c r="GJJ19" i="5" s="1"/>
  <c r="GJH8" i="5"/>
  <c r="GJH19" i="5" s="1"/>
  <c r="GJE8" i="5"/>
  <c r="GJC8" i="5"/>
  <c r="GJC19" i="5" s="1"/>
  <c r="GJA8" i="5"/>
  <c r="GJA19" i="5" s="1"/>
  <c r="GIY8" i="5"/>
  <c r="GIX8" i="5"/>
  <c r="GIX19" i="5" s="1"/>
  <c r="GIV8" i="5"/>
  <c r="GIT8" i="5"/>
  <c r="GIT19" i="5" s="1"/>
  <c r="GIR8" i="5"/>
  <c r="GIQ8" i="5"/>
  <c r="GIQ19" i="5" s="1"/>
  <c r="GIO8" i="5"/>
  <c r="GIO19" i="5" s="1"/>
  <c r="GIM8" i="5"/>
  <c r="GIM19" i="5" s="1"/>
  <c r="GIJ8" i="5"/>
  <c r="GIH8" i="5"/>
  <c r="GIH19" i="5" s="1"/>
  <c r="GIF8" i="5"/>
  <c r="GIF19" i="5" s="1"/>
  <c r="GID8" i="5"/>
  <c r="GIC8" i="5"/>
  <c r="GIC19" i="5" s="1"/>
  <c r="GIA8" i="5"/>
  <c r="GIA19" i="5" s="1"/>
  <c r="GHY8" i="5"/>
  <c r="GHY19" i="5" s="1"/>
  <c r="GHW8" i="5"/>
  <c r="GHV8" i="5"/>
  <c r="GHV19" i="5" s="1"/>
  <c r="GHT8" i="5"/>
  <c r="GHT19" i="5" s="1"/>
  <c r="GHR8" i="5"/>
  <c r="GHR19" i="5" s="1"/>
  <c r="GHP8" i="5"/>
  <c r="GHO8" i="5"/>
  <c r="GHO19" i="5" s="1"/>
  <c r="GHM8" i="5"/>
  <c r="GHM19" i="5" s="1"/>
  <c r="GHK8" i="5"/>
  <c r="GHK19" i="5" s="1"/>
  <c r="GHI8" i="5"/>
  <c r="GHH8" i="5"/>
  <c r="GHH19" i="5" s="1"/>
  <c r="GHI10" i="5" s="1"/>
  <c r="GHF8" i="5"/>
  <c r="GHF19" i="5" s="1"/>
  <c r="GHD8" i="5"/>
  <c r="GHB8" i="5"/>
  <c r="GHA8" i="5"/>
  <c r="GHA19" i="5" s="1"/>
  <c r="GGY8" i="5"/>
  <c r="GGW8" i="5"/>
  <c r="GGW19" i="5" s="1"/>
  <c r="GGU8" i="5"/>
  <c r="GGT8" i="5"/>
  <c r="GGT19" i="5" s="1"/>
  <c r="GGR8" i="5"/>
  <c r="GGR19" i="5" s="1"/>
  <c r="GGP8" i="5"/>
  <c r="GGP19" i="5" s="1"/>
  <c r="GGN8" i="5"/>
  <c r="GGM8" i="5"/>
  <c r="GGM19" i="5" s="1"/>
  <c r="GGK8" i="5"/>
  <c r="GGK19" i="5" s="1"/>
  <c r="GGI8" i="5"/>
  <c r="GGI19" i="5" s="1"/>
  <c r="GGG8" i="5"/>
  <c r="GGF8" i="5"/>
  <c r="GGF19" i="5" s="1"/>
  <c r="GGD8" i="5"/>
  <c r="GGD19" i="5" s="1"/>
  <c r="GGB8" i="5"/>
  <c r="GFY8" i="5"/>
  <c r="GFW8" i="5"/>
  <c r="GFW19" i="5" s="1"/>
  <c r="GFU8" i="5"/>
  <c r="GFU19" i="5" s="1"/>
  <c r="GFS8" i="5"/>
  <c r="GFR8" i="5"/>
  <c r="GFR19" i="5" s="1"/>
  <c r="GFP8" i="5"/>
  <c r="GFP19" i="5" s="1"/>
  <c r="GFN8" i="5"/>
  <c r="GFN19" i="5" s="1"/>
  <c r="GFL8" i="5"/>
  <c r="GFK8" i="5"/>
  <c r="GFK19" i="5" s="1"/>
  <c r="GFI8" i="5"/>
  <c r="GFI19" i="5" s="1"/>
  <c r="GFG8" i="5"/>
  <c r="GFG19" i="5" s="1"/>
  <c r="GFE8" i="5"/>
  <c r="GFD8" i="5"/>
  <c r="GFD19" i="5" s="1"/>
  <c r="GFB8" i="5"/>
  <c r="GFB19" i="5" s="1"/>
  <c r="GEZ8" i="5"/>
  <c r="GEZ19" i="5" s="1"/>
  <c r="GEX8" i="5"/>
  <c r="GEW8" i="5"/>
  <c r="GEW19" i="5" s="1"/>
  <c r="GEU8" i="5"/>
  <c r="GEU19" i="5" s="1"/>
  <c r="GES8" i="5"/>
  <c r="GES19" i="5" s="1"/>
  <c r="GEQ8" i="5"/>
  <c r="GEP8" i="5"/>
  <c r="GEP19" i="5" s="1"/>
  <c r="GEN8" i="5"/>
  <c r="GEN19" i="5" s="1"/>
  <c r="GEL8" i="5"/>
  <c r="GEL19" i="5" s="1"/>
  <c r="GEJ8" i="5"/>
  <c r="GEI8" i="5"/>
  <c r="GEI19" i="5" s="1"/>
  <c r="GEG8" i="5"/>
  <c r="GEE8" i="5"/>
  <c r="GEE19" i="5" s="1"/>
  <c r="GEC8" i="5"/>
  <c r="GEB8" i="5"/>
  <c r="GEB19" i="5" s="1"/>
  <c r="GDZ8" i="5"/>
  <c r="GDZ19" i="5" s="1"/>
  <c r="GDX8" i="5"/>
  <c r="GDX19" i="5" s="1"/>
  <c r="GDV8" i="5"/>
  <c r="GDU8" i="5"/>
  <c r="GDU19" i="5" s="1"/>
  <c r="GDS8" i="5"/>
  <c r="GDS19" i="5" s="1"/>
  <c r="GDQ8" i="5"/>
  <c r="GDQ19" i="5" s="1"/>
  <c r="GDO8" i="5"/>
  <c r="GDN8" i="5"/>
  <c r="GDN19" i="5" s="1"/>
  <c r="GDL8" i="5"/>
  <c r="GDL19" i="5" s="1"/>
  <c r="GDJ8" i="5"/>
  <c r="GDJ19" i="5" s="1"/>
  <c r="GDH8" i="5"/>
  <c r="GDG8" i="5"/>
  <c r="GDG19" i="5" s="1"/>
  <c r="GDE8" i="5"/>
  <c r="GDE19" i="5" s="1"/>
  <c r="GDC8" i="5"/>
  <c r="GDC19" i="5" s="1"/>
  <c r="GDA8" i="5"/>
  <c r="GCZ8" i="5"/>
  <c r="GCZ19" i="5" s="1"/>
  <c r="GDA10" i="5" s="1"/>
  <c r="GCX8" i="5"/>
  <c r="GCX19" i="5" s="1"/>
  <c r="GCV8" i="5"/>
  <c r="GCT8" i="5"/>
  <c r="GCS8" i="5"/>
  <c r="GCS19" i="5" s="1"/>
  <c r="GCQ8" i="5"/>
  <c r="GCQ19" i="5" s="1"/>
  <c r="GCO8" i="5"/>
  <c r="GCO19" i="5" s="1"/>
  <c r="GCM8" i="5"/>
  <c r="GCL8" i="5"/>
  <c r="GCL19" i="5" s="1"/>
  <c r="GCJ8" i="5"/>
  <c r="GCJ19" i="5" s="1"/>
  <c r="GCH8" i="5"/>
  <c r="GCF8" i="5"/>
  <c r="GCE8" i="5"/>
  <c r="GCE19" i="5" s="1"/>
  <c r="GCF9" i="5" s="1"/>
  <c r="GCC8" i="5"/>
  <c r="GCC19" i="5" s="1"/>
  <c r="GCA8" i="5"/>
  <c r="GCA19" i="5" s="1"/>
  <c r="GBY8" i="5"/>
  <c r="GBX8" i="5"/>
  <c r="GBX19" i="5" s="1"/>
  <c r="GBV8" i="5"/>
  <c r="GBV19" i="5" s="1"/>
  <c r="GBT8" i="5"/>
  <c r="GBR8" i="5"/>
  <c r="GBQ8" i="5"/>
  <c r="GBQ19" i="5" s="1"/>
  <c r="GBO8" i="5"/>
  <c r="GBO19" i="5" s="1"/>
  <c r="GBM8" i="5"/>
  <c r="GBM19" i="5" s="1"/>
  <c r="GBK8" i="5"/>
  <c r="GBJ8" i="5"/>
  <c r="GBJ19" i="5" s="1"/>
  <c r="GBH8" i="5"/>
  <c r="GBH19" i="5" s="1"/>
  <c r="GBF8" i="5"/>
  <c r="GBF19" i="5" s="1"/>
  <c r="GBD8" i="5"/>
  <c r="GBC8" i="5"/>
  <c r="GBC19" i="5" s="1"/>
  <c r="GBA8" i="5"/>
  <c r="GBA19" i="5" s="1"/>
  <c r="GAY8" i="5"/>
  <c r="GAY19" i="5" s="1"/>
  <c r="GAW8" i="5"/>
  <c r="GAV8" i="5"/>
  <c r="GAV19" i="5" s="1"/>
  <c r="GAT8" i="5"/>
  <c r="GAT19" i="5" s="1"/>
  <c r="GAR8" i="5"/>
  <c r="GAR19" i="5" s="1"/>
  <c r="GAP8" i="5"/>
  <c r="GAO8" i="5"/>
  <c r="GAO19" i="5" s="1"/>
  <c r="GAM8" i="5"/>
  <c r="GAM19" i="5" s="1"/>
  <c r="GAK8" i="5"/>
  <c r="GAK19" i="5" s="1"/>
  <c r="GAI8" i="5"/>
  <c r="GAH8" i="5"/>
  <c r="GAH19" i="5" s="1"/>
  <c r="GAF8" i="5"/>
  <c r="GAF19" i="5" s="1"/>
  <c r="GAD8" i="5"/>
  <c r="GAD19" i="5" s="1"/>
  <c r="GAB8" i="5"/>
  <c r="GAA8" i="5"/>
  <c r="GAA19" i="5" s="1"/>
  <c r="FZY8" i="5"/>
  <c r="FZY19" i="5" s="1"/>
  <c r="FZW8" i="5"/>
  <c r="FZW19" i="5" s="1"/>
  <c r="FZU8" i="5"/>
  <c r="FZT8" i="5"/>
  <c r="FZT19" i="5" s="1"/>
  <c r="FZR8" i="5"/>
  <c r="FZR19" i="5" s="1"/>
  <c r="FZP8" i="5"/>
  <c r="FZP19" i="5" s="1"/>
  <c r="FZN8" i="5"/>
  <c r="FZM8" i="5"/>
  <c r="FZM19" i="5" s="1"/>
  <c r="FZK8" i="5"/>
  <c r="FZK19" i="5" s="1"/>
  <c r="FZI8" i="5"/>
  <c r="FZI19" i="5" s="1"/>
  <c r="FZG8" i="5"/>
  <c r="FZF8" i="5"/>
  <c r="FZF19" i="5" s="1"/>
  <c r="FZD8" i="5"/>
  <c r="FZD19" i="5" s="1"/>
  <c r="FZB8" i="5"/>
  <c r="FZB19" i="5" s="1"/>
  <c r="FYZ8" i="5"/>
  <c r="FYY8" i="5"/>
  <c r="FYY19" i="5" s="1"/>
  <c r="FYW8" i="5"/>
  <c r="FYW19" i="5" s="1"/>
  <c r="FYU8" i="5"/>
  <c r="FYU19" i="5" s="1"/>
  <c r="FYR8" i="5"/>
  <c r="FYP8" i="5"/>
  <c r="FYP19" i="5" s="1"/>
  <c r="FYN8" i="5"/>
  <c r="FYN19" i="5" s="1"/>
  <c r="FYL8" i="5"/>
  <c r="FYK8" i="5"/>
  <c r="FYK19" i="5" s="1"/>
  <c r="FYI8" i="5"/>
  <c r="FYI19" i="5" s="1"/>
  <c r="FYG8" i="5"/>
  <c r="FYG19" i="5" s="1"/>
  <c r="FYE8" i="5"/>
  <c r="FYD8" i="5"/>
  <c r="FYD19" i="5" s="1"/>
  <c r="FYB8" i="5"/>
  <c r="FYB19" i="5" s="1"/>
  <c r="FXZ8" i="5"/>
  <c r="FXZ19" i="5" s="1"/>
  <c r="FXX8" i="5"/>
  <c r="FXW8" i="5"/>
  <c r="FXW19" i="5" s="1"/>
  <c r="FXU8" i="5"/>
  <c r="FXU19" i="5" s="1"/>
  <c r="FXS8" i="5"/>
  <c r="FXS19" i="5" s="1"/>
  <c r="FXQ8" i="5"/>
  <c r="FXP8" i="5"/>
  <c r="FXP19" i="5" s="1"/>
  <c r="FXQ10" i="5" s="1"/>
  <c r="FXN8" i="5"/>
  <c r="FXN19" i="5" s="1"/>
  <c r="FXL8" i="5"/>
  <c r="FXL19" i="5" s="1"/>
  <c r="FXI8" i="5"/>
  <c r="FXG8" i="5"/>
  <c r="FXG19" i="5" s="1"/>
  <c r="FXE8" i="5"/>
  <c r="FXE19" i="5" s="1"/>
  <c r="FXC8" i="5"/>
  <c r="FXB8" i="5"/>
  <c r="FXB19" i="5" s="1"/>
  <c r="FWZ8" i="5"/>
  <c r="FWZ19" i="5" s="1"/>
  <c r="FWX8" i="5"/>
  <c r="FWX19" i="5" s="1"/>
  <c r="FWV8" i="5"/>
  <c r="FWU8" i="5"/>
  <c r="FWU19" i="5" s="1"/>
  <c r="FWS8" i="5"/>
  <c r="FWQ8" i="5"/>
  <c r="FWQ19" i="5" s="1"/>
  <c r="FWO8" i="5"/>
  <c r="FWN8" i="5"/>
  <c r="FWN19" i="5" s="1"/>
  <c r="FWL8" i="5"/>
  <c r="FWL19" i="5" s="1"/>
  <c r="FWJ8" i="5"/>
  <c r="FWJ19" i="5" s="1"/>
  <c r="FWH8" i="5"/>
  <c r="FWG8" i="5"/>
  <c r="FWG19" i="5" s="1"/>
  <c r="FWE8" i="5"/>
  <c r="FWE19" i="5" s="1"/>
  <c r="FWC8" i="5"/>
  <c r="FWC19" i="5" s="1"/>
  <c r="FWA8" i="5"/>
  <c r="FVZ8" i="5"/>
  <c r="FVZ19" i="5" s="1"/>
  <c r="FVX8" i="5"/>
  <c r="FVX19" i="5" s="1"/>
  <c r="FVV8" i="5"/>
  <c r="FVV19" i="5" s="1"/>
  <c r="FVT8" i="5"/>
  <c r="FVS8" i="5"/>
  <c r="FVS19" i="5" s="1"/>
  <c r="FVQ8" i="5"/>
  <c r="FVQ19" i="5" s="1"/>
  <c r="FVO8" i="5"/>
  <c r="FVO19" i="5" s="1"/>
  <c r="FVM8" i="5"/>
  <c r="FVL8" i="5"/>
  <c r="FVL19" i="5" s="1"/>
  <c r="FVJ8" i="5"/>
  <c r="FVJ19" i="5" s="1"/>
  <c r="FVH8" i="5"/>
  <c r="FVH19" i="5" s="1"/>
  <c r="FVF8" i="5"/>
  <c r="FVE8" i="5"/>
  <c r="FVE19" i="5" s="1"/>
  <c r="FVC8" i="5"/>
  <c r="FVC19" i="5" s="1"/>
  <c r="FVA8" i="5"/>
  <c r="FVA19" i="5" s="1"/>
  <c r="FUY8" i="5"/>
  <c r="FUX8" i="5"/>
  <c r="FUX19" i="5" s="1"/>
  <c r="FUV8" i="5"/>
  <c r="FUV19" i="5" s="1"/>
  <c r="FUT8" i="5"/>
  <c r="FUT19" i="5" s="1"/>
  <c r="FUR8" i="5"/>
  <c r="FUQ8" i="5"/>
  <c r="FUQ19" i="5" s="1"/>
  <c r="FUO8" i="5"/>
  <c r="FUO19" i="5" s="1"/>
  <c r="FUM8" i="5"/>
  <c r="FUM19" i="5" s="1"/>
  <c r="FUJ8" i="5"/>
  <c r="FUJ19" i="5" s="1"/>
  <c r="FUH8" i="5"/>
  <c r="FUH19" i="5" s="1"/>
  <c r="FUF8" i="5"/>
  <c r="FUF19" i="5" s="1"/>
  <c r="FUD8" i="5"/>
  <c r="FUC8" i="5"/>
  <c r="FUC19" i="5" s="1"/>
  <c r="FUA8" i="5"/>
  <c r="FUA19" i="5" s="1"/>
  <c r="FTY8" i="5"/>
  <c r="FTY19" i="5" s="1"/>
  <c r="FTV8" i="5"/>
  <c r="FTV19" i="5" s="1"/>
  <c r="FTT8" i="5"/>
  <c r="FTT19" i="5" s="1"/>
  <c r="FTR8" i="5"/>
  <c r="FTR19" i="5" s="1"/>
  <c r="FTP8" i="5"/>
  <c r="FTO8" i="5"/>
  <c r="FTO19" i="5" s="1"/>
  <c r="FTM8" i="5"/>
  <c r="FTM19" i="5" s="1"/>
  <c r="FTK8" i="5"/>
  <c r="FTK19" i="5" s="1"/>
  <c r="FTH8" i="5"/>
  <c r="FTH19" i="5" s="1"/>
  <c r="FTI10" i="5" s="1"/>
  <c r="FTF8" i="5"/>
  <c r="FTD8" i="5"/>
  <c r="FTD19" i="5" s="1"/>
  <c r="FTB8" i="5"/>
  <c r="FTA8" i="5"/>
  <c r="FTA19" i="5" s="1"/>
  <c r="FSY8" i="5"/>
  <c r="FSY19" i="5" s="1"/>
  <c r="FSW8" i="5"/>
  <c r="FSW19" i="5" s="1"/>
  <c r="FST8" i="5"/>
  <c r="FST19" i="5" s="1"/>
  <c r="FSR8" i="5"/>
  <c r="FSR19" i="5" s="1"/>
  <c r="FSP8" i="5"/>
  <c r="FSP19" i="5" s="1"/>
  <c r="FSN8" i="5"/>
  <c r="FSM8" i="5"/>
  <c r="FSM19" i="5" s="1"/>
  <c r="FSK8" i="5"/>
  <c r="FSK19" i="5" s="1"/>
  <c r="FSI8" i="5"/>
  <c r="FSI19" i="5" s="1"/>
  <c r="FSF8" i="5"/>
  <c r="FSF19" i="5" s="1"/>
  <c r="FSD8" i="5"/>
  <c r="FSD19" i="5" s="1"/>
  <c r="FSB8" i="5"/>
  <c r="FSB19" i="5" s="1"/>
  <c r="FRZ8" i="5"/>
  <c r="FRY8" i="5"/>
  <c r="FRY19" i="5" s="1"/>
  <c r="FRW8" i="5"/>
  <c r="FRW19" i="5" s="1"/>
  <c r="FRU8" i="5"/>
  <c r="FRU19" i="5" s="1"/>
  <c r="FRR8" i="5"/>
  <c r="FRR19" i="5" s="1"/>
  <c r="FRS16" i="5" s="1"/>
  <c r="FRP8" i="5"/>
  <c r="FRP19" i="5" s="1"/>
  <c r="FRN8" i="5"/>
  <c r="FRN19" i="5" s="1"/>
  <c r="FRL8" i="5"/>
  <c r="FRK8" i="5"/>
  <c r="FRK19" i="5" s="1"/>
  <c r="FRI8" i="5"/>
  <c r="FRI19" i="5" s="1"/>
  <c r="FRG8" i="5"/>
  <c r="FRG19" i="5" s="1"/>
  <c r="FRD8" i="5"/>
  <c r="FRB8" i="5"/>
  <c r="FRB19" i="5" s="1"/>
  <c r="FQZ8" i="5"/>
  <c r="FQZ19" i="5" s="1"/>
  <c r="FQX8" i="5"/>
  <c r="FQW8" i="5"/>
  <c r="FQW19" i="5" s="1"/>
  <c r="FQU8" i="5"/>
  <c r="FQU19" i="5" s="1"/>
  <c r="FQS8" i="5"/>
  <c r="FQS19" i="5" s="1"/>
  <c r="FQP8" i="5"/>
  <c r="FQP19" i="5" s="1"/>
  <c r="FQN8" i="5"/>
  <c r="FQN19" i="5" s="1"/>
  <c r="FQL8" i="5"/>
  <c r="FQL19" i="5" s="1"/>
  <c r="FQJ8" i="5"/>
  <c r="FQI8" i="5"/>
  <c r="FQI19" i="5" s="1"/>
  <c r="FQG8" i="5"/>
  <c r="FQG19" i="5" s="1"/>
  <c r="FQE8" i="5"/>
  <c r="FQE19" i="5" s="1"/>
  <c r="FQB8" i="5"/>
  <c r="FQB19" i="5" s="1"/>
  <c r="FQC10" i="5" s="1"/>
  <c r="FPZ8" i="5"/>
  <c r="FPZ19" i="5" s="1"/>
  <c r="FPX8" i="5"/>
  <c r="FPX19" i="5" s="1"/>
  <c r="FPV8" i="5"/>
  <c r="FPU8" i="5"/>
  <c r="FPU19" i="5" s="1"/>
  <c r="FPS8" i="5"/>
  <c r="FPS19" i="5" s="1"/>
  <c r="FPQ8" i="5"/>
  <c r="FPQ19" i="5" s="1"/>
  <c r="FPN8" i="5"/>
  <c r="FPN19" i="5" s="1"/>
  <c r="FPL8" i="5"/>
  <c r="FPL19" i="5" s="1"/>
  <c r="FPJ8" i="5"/>
  <c r="FPJ19" i="5" s="1"/>
  <c r="FPH8" i="5"/>
  <c r="FPG8" i="5"/>
  <c r="FPG19" i="5" s="1"/>
  <c r="FPE8" i="5"/>
  <c r="FPE19" i="5" s="1"/>
  <c r="FPC8" i="5"/>
  <c r="FPC19" i="5" s="1"/>
  <c r="FOZ8" i="5"/>
  <c r="FOZ19" i="5" s="1"/>
  <c r="FOX8" i="5"/>
  <c r="FOX19" i="5" s="1"/>
  <c r="FOV8" i="5"/>
  <c r="FOV19" i="5" s="1"/>
  <c r="FOS8" i="5"/>
  <c r="FOQ8" i="5"/>
  <c r="FOQ19" i="5" s="1"/>
  <c r="FOO8" i="5"/>
  <c r="FOO19" i="5" s="1"/>
  <c r="FOL8" i="5"/>
  <c r="FOL19" i="5" s="1"/>
  <c r="FOJ8" i="5"/>
  <c r="FOJ19" i="5" s="1"/>
  <c r="FOH8" i="5"/>
  <c r="FOH19" i="5" s="1"/>
  <c r="FOF8" i="5"/>
  <c r="FOE8" i="5"/>
  <c r="FOE19" i="5" s="1"/>
  <c r="FOC8" i="5"/>
  <c r="FOC19" i="5" s="1"/>
  <c r="FOA8" i="5"/>
  <c r="FOA19" i="5" s="1"/>
  <c r="FNX8" i="5"/>
  <c r="FNX19" i="5" s="1"/>
  <c r="FNV8" i="5"/>
  <c r="FNV19" i="5" s="1"/>
  <c r="FNT8" i="5"/>
  <c r="FNT19" i="5" s="1"/>
  <c r="FNR8" i="5"/>
  <c r="FNQ8" i="5"/>
  <c r="FNQ19" i="5" s="1"/>
  <c r="FNO8" i="5"/>
  <c r="FNO19" i="5" s="1"/>
  <c r="FNM8" i="5"/>
  <c r="FNM19" i="5" s="1"/>
  <c r="FNJ8" i="5"/>
  <c r="FNJ19" i="5" s="1"/>
  <c r="FNH8" i="5"/>
  <c r="FNH19" i="5" s="1"/>
  <c r="FNF8" i="5"/>
  <c r="FNF19" i="5" s="1"/>
  <c r="FND8" i="5"/>
  <c r="FNC8" i="5"/>
  <c r="FNC19" i="5" s="1"/>
  <c r="FNA8" i="5"/>
  <c r="FNA19" i="5" s="1"/>
  <c r="FMY8" i="5"/>
  <c r="FMY19" i="5" s="1"/>
  <c r="FMV8" i="5"/>
  <c r="FMV19" i="5" s="1"/>
  <c r="FMT8" i="5"/>
  <c r="FMT19" i="5" s="1"/>
  <c r="FMR8" i="5"/>
  <c r="FMR19" i="5" s="1"/>
  <c r="FMP8" i="5"/>
  <c r="FMO8" i="5"/>
  <c r="FMO19" i="5" s="1"/>
  <c r="FMM8" i="5"/>
  <c r="FMM19" i="5" s="1"/>
  <c r="FMK8" i="5"/>
  <c r="FMK19" i="5" s="1"/>
  <c r="FMH8" i="5"/>
  <c r="FMH19" i="5" s="1"/>
  <c r="FMF8" i="5"/>
  <c r="FMF19" i="5" s="1"/>
  <c r="FMD8" i="5"/>
  <c r="FMD19" i="5" s="1"/>
  <c r="FMB8" i="5"/>
  <c r="FMA8" i="5"/>
  <c r="FMA19" i="5" s="1"/>
  <c r="FLY8" i="5"/>
  <c r="FLY19" i="5" s="1"/>
  <c r="FLW8" i="5"/>
  <c r="FLW19" i="5" s="1"/>
  <c r="FLT8" i="5"/>
  <c r="FLT19" i="5" s="1"/>
  <c r="FLR8" i="5"/>
  <c r="FLR19" i="5" s="1"/>
  <c r="FLP8" i="5"/>
  <c r="FLP19" i="5" s="1"/>
  <c r="FLN8" i="5"/>
  <c r="FLM8" i="5"/>
  <c r="FLM19" i="5" s="1"/>
  <c r="FLK8" i="5"/>
  <c r="FLK19" i="5" s="1"/>
  <c r="FLI8" i="5"/>
  <c r="FLF8" i="5"/>
  <c r="FLD8" i="5"/>
  <c r="FLD19" i="5" s="1"/>
  <c r="FLB8" i="5"/>
  <c r="FLB19" i="5" s="1"/>
  <c r="FKZ8" i="5"/>
  <c r="FKY8" i="5"/>
  <c r="FKY19" i="5" s="1"/>
  <c r="FKZ9" i="5" s="1"/>
  <c r="FKW8" i="5"/>
  <c r="FKW19" i="5" s="1"/>
  <c r="FKU8" i="5"/>
  <c r="FKU19" i="5" s="1"/>
  <c r="FKR8" i="5"/>
  <c r="FKP8" i="5"/>
  <c r="FKP19" i="5" s="1"/>
  <c r="FKN8" i="5"/>
  <c r="FKN19" i="5" s="1"/>
  <c r="FKL8" i="5"/>
  <c r="FKK8" i="5"/>
  <c r="FKK19" i="5" s="1"/>
  <c r="FKI8" i="5"/>
  <c r="FKI19" i="5" s="1"/>
  <c r="FKG8" i="5"/>
  <c r="FKD8" i="5"/>
  <c r="FKB8" i="5"/>
  <c r="FKB19" i="5" s="1"/>
  <c r="FJZ8" i="5"/>
  <c r="FJZ19" i="5" s="1"/>
  <c r="FJX8" i="5"/>
  <c r="FJW8" i="5"/>
  <c r="FJW19" i="5" s="1"/>
  <c r="FJU8" i="5"/>
  <c r="FJU19" i="5" s="1"/>
  <c r="FJS8" i="5"/>
  <c r="FJS19" i="5" s="1"/>
  <c r="FJP8" i="5"/>
  <c r="FJN8" i="5"/>
  <c r="FJL8" i="5"/>
  <c r="FJL19" i="5" s="1"/>
  <c r="FJJ8" i="5"/>
  <c r="FJI8" i="5"/>
  <c r="FJI19" i="5" s="1"/>
  <c r="FJG8" i="5"/>
  <c r="FJG19" i="5" s="1"/>
  <c r="FJE8" i="5"/>
  <c r="FJE19" i="5" s="1"/>
  <c r="FJB8" i="5"/>
  <c r="FIZ8" i="5"/>
  <c r="FIZ19" i="5" s="1"/>
  <c r="FIX8" i="5"/>
  <c r="FIX19" i="5" s="1"/>
  <c r="FIV8" i="5"/>
  <c r="FIU8" i="5"/>
  <c r="FIU19" i="5" s="1"/>
  <c r="FIS8" i="5"/>
  <c r="FIS19" i="5" s="1"/>
  <c r="FIQ8" i="5"/>
  <c r="FIQ19" i="5" s="1"/>
  <c r="FIN8" i="5"/>
  <c r="FIL8" i="5"/>
  <c r="FIL19" i="5" s="1"/>
  <c r="FIJ8" i="5"/>
  <c r="FIJ19" i="5" s="1"/>
  <c r="FIH8" i="5"/>
  <c r="FIG8" i="5"/>
  <c r="FIG19" i="5" s="1"/>
  <c r="FIE8" i="5"/>
  <c r="FIE19" i="5" s="1"/>
  <c r="FIC8" i="5"/>
  <c r="FIC19" i="5" s="1"/>
  <c r="FHZ8" i="5"/>
  <c r="FHX8" i="5"/>
  <c r="FHX19" i="5" s="1"/>
  <c r="FHV8" i="5"/>
  <c r="FHV19" i="5" s="1"/>
  <c r="FHT8" i="5"/>
  <c r="FHS8" i="5"/>
  <c r="FHS19" i="5" s="1"/>
  <c r="FHQ8" i="5"/>
  <c r="FHQ19" i="5" s="1"/>
  <c r="FHO8" i="5"/>
  <c r="FHO19" i="5" s="1"/>
  <c r="FHL8" i="5"/>
  <c r="FHJ8" i="5"/>
  <c r="FHJ19" i="5" s="1"/>
  <c r="FHH8" i="5"/>
  <c r="FHH19" i="5" s="1"/>
  <c r="FHF8" i="5"/>
  <c r="FHE8" i="5"/>
  <c r="FHE19" i="5" s="1"/>
  <c r="FHC8" i="5"/>
  <c r="FHC19" i="5" s="1"/>
  <c r="FHA8" i="5"/>
  <c r="FHA19" i="5" s="1"/>
  <c r="FGX8" i="5"/>
  <c r="FGV8" i="5"/>
  <c r="FGV19" i="5" s="1"/>
  <c r="FGT8" i="5"/>
  <c r="FGT19" i="5" s="1"/>
  <c r="FGR8" i="5"/>
  <c r="FGQ8" i="5"/>
  <c r="FGQ19" i="5" s="1"/>
  <c r="FGO8" i="5"/>
  <c r="FGO19" i="5" s="1"/>
  <c r="FGM8" i="5"/>
  <c r="FGM19" i="5" s="1"/>
  <c r="FGJ8" i="5"/>
  <c r="FGH8" i="5"/>
  <c r="FGH19" i="5" s="1"/>
  <c r="FGF8" i="5"/>
  <c r="FGF19" i="5" s="1"/>
  <c r="FGC8" i="5"/>
  <c r="FGA8" i="5"/>
  <c r="FGA19" i="5" s="1"/>
  <c r="FFY8" i="5"/>
  <c r="FFY19" i="5" s="1"/>
  <c r="FFV8" i="5"/>
  <c r="FFT8" i="5"/>
  <c r="FFT19" i="5" s="1"/>
  <c r="FFR8" i="5"/>
  <c r="FFR19" i="5" s="1"/>
  <c r="FFP8" i="5"/>
  <c r="FFO8" i="5"/>
  <c r="FFO19" i="5" s="1"/>
  <c r="FFM8" i="5"/>
  <c r="FFK8" i="5"/>
  <c r="FFK19" i="5" s="1"/>
  <c r="FFH8" i="5"/>
  <c r="FFF8" i="5"/>
  <c r="FFF19" i="5" s="1"/>
  <c r="FFD8" i="5"/>
  <c r="FFD19" i="5" s="1"/>
  <c r="FFB8" i="5"/>
  <c r="FFA8" i="5"/>
  <c r="FFA19" i="5" s="1"/>
  <c r="FEY8" i="5"/>
  <c r="FEY19" i="5" s="1"/>
  <c r="FEW8" i="5"/>
  <c r="FEW19" i="5" s="1"/>
  <c r="FET8" i="5"/>
  <c r="FER8" i="5"/>
  <c r="FER19" i="5" s="1"/>
  <c r="FEP8" i="5"/>
  <c r="FEP19" i="5" s="1"/>
  <c r="FEN8" i="5"/>
  <c r="FEM8" i="5"/>
  <c r="FEM19" i="5" s="1"/>
  <c r="FEK8" i="5"/>
  <c r="FEK19" i="5" s="1"/>
  <c r="FEI8" i="5"/>
  <c r="FEI19" i="5" s="1"/>
  <c r="FEF8" i="5"/>
  <c r="FED8" i="5"/>
  <c r="FED19" i="5" s="1"/>
  <c r="FEB8" i="5"/>
  <c r="FEB19" i="5" s="1"/>
  <c r="FDY8" i="5"/>
  <c r="FDW8" i="5"/>
  <c r="FDW19" i="5" s="1"/>
  <c r="FDU8" i="5"/>
  <c r="FDU19" i="5" s="1"/>
  <c r="FDR8" i="5"/>
  <c r="FDP8" i="5"/>
  <c r="FDP19" i="5" s="1"/>
  <c r="FDN8" i="5"/>
  <c r="FDN19" i="5" s="1"/>
  <c r="FDL8" i="5"/>
  <c r="FDK8" i="5"/>
  <c r="FDK19" i="5" s="1"/>
  <c r="FDI8" i="5"/>
  <c r="FDI19" i="5" s="1"/>
  <c r="FDG8" i="5"/>
  <c r="FDG19" i="5" s="1"/>
  <c r="FDD8" i="5"/>
  <c r="FDB8" i="5"/>
  <c r="FDB19" i="5" s="1"/>
  <c r="FCZ8" i="5"/>
  <c r="FCZ19" i="5" s="1"/>
  <c r="FCX8" i="5"/>
  <c r="FCW8" i="5"/>
  <c r="FCW19" i="5" s="1"/>
  <c r="FCU8" i="5"/>
  <c r="FCU19" i="5" s="1"/>
  <c r="FCS8" i="5"/>
  <c r="FCS19" i="5" s="1"/>
  <c r="FCP8" i="5"/>
  <c r="FCN8" i="5"/>
  <c r="FCN19" i="5" s="1"/>
  <c r="FCL8" i="5"/>
  <c r="FCL19" i="5" s="1"/>
  <c r="FCJ8" i="5"/>
  <c r="FCI8" i="5"/>
  <c r="FCI19" i="5" s="1"/>
  <c r="FCG8" i="5"/>
  <c r="FCG19" i="5" s="1"/>
  <c r="FCE8" i="5"/>
  <c r="FCE19" i="5" s="1"/>
  <c r="FCB8" i="5"/>
  <c r="FBZ8" i="5"/>
  <c r="FBX8" i="5"/>
  <c r="FBX19" i="5" s="1"/>
  <c r="FBV8" i="5"/>
  <c r="FBU8" i="5"/>
  <c r="FBU19" i="5" s="1"/>
  <c r="FBS8" i="5"/>
  <c r="FBS19" i="5" s="1"/>
  <c r="FBQ8" i="5"/>
  <c r="FBQ19" i="5" s="1"/>
  <c r="FBN8" i="5"/>
  <c r="FBL8" i="5"/>
  <c r="FBL19" i="5" s="1"/>
  <c r="FBJ8" i="5"/>
  <c r="FBJ19" i="5" s="1"/>
  <c r="FBH8" i="5"/>
  <c r="FBG8" i="5"/>
  <c r="FBG19" i="5" s="1"/>
  <c r="FBE8" i="5"/>
  <c r="FBE19" i="5" s="1"/>
  <c r="FBC8" i="5"/>
  <c r="FBC19" i="5" s="1"/>
  <c r="FAZ8" i="5"/>
  <c r="FAX8" i="5"/>
  <c r="FAX19" i="5" s="1"/>
  <c r="FAV8" i="5"/>
  <c r="FAV19" i="5" s="1"/>
  <c r="FAS8" i="5"/>
  <c r="FAQ8" i="5"/>
  <c r="FAQ19" i="5" s="1"/>
  <c r="FAO8" i="5"/>
  <c r="FAO19" i="5" s="1"/>
  <c r="FAL8" i="5"/>
  <c r="FAJ8" i="5"/>
  <c r="FAJ19" i="5" s="1"/>
  <c r="FAH8" i="5"/>
  <c r="FAH19" i="5" s="1"/>
  <c r="FAF8" i="5"/>
  <c r="FAE8" i="5"/>
  <c r="FAE19" i="5" s="1"/>
  <c r="FAC8" i="5"/>
  <c r="FAA8" i="5"/>
  <c r="FAA19" i="5" s="1"/>
  <c r="EZX8" i="5"/>
  <c r="EZV8" i="5"/>
  <c r="EZV19" i="5" s="1"/>
  <c r="EZT8" i="5"/>
  <c r="EZT19" i="5" s="1"/>
  <c r="EZR8" i="5"/>
  <c r="EZQ8" i="5"/>
  <c r="EZQ19" i="5" s="1"/>
  <c r="EZO8" i="5"/>
  <c r="EZO19" i="5" s="1"/>
  <c r="EZM8" i="5"/>
  <c r="EZM19" i="5" s="1"/>
  <c r="EZJ8" i="5"/>
  <c r="EZH8" i="5"/>
  <c r="EZH19" i="5" s="1"/>
  <c r="EZF8" i="5"/>
  <c r="EZF19" i="5" s="1"/>
  <c r="EZD8" i="5"/>
  <c r="EZC8" i="5"/>
  <c r="EZC19" i="5" s="1"/>
  <c r="EZA8" i="5"/>
  <c r="EZA19" i="5" s="1"/>
  <c r="EYY8" i="5"/>
  <c r="EYY19" i="5" s="1"/>
  <c r="EYV8" i="5"/>
  <c r="EYT8" i="5"/>
  <c r="EYT19" i="5" s="1"/>
  <c r="EYR8" i="5"/>
  <c r="EYP8" i="5"/>
  <c r="EYO8" i="5"/>
  <c r="EYO19" i="5" s="1"/>
  <c r="EYM8" i="5"/>
  <c r="EYM19" i="5" s="1"/>
  <c r="EYK8" i="5"/>
  <c r="EYK19" i="5" s="1"/>
  <c r="EYH8" i="5"/>
  <c r="EYF8" i="5"/>
  <c r="EYF19" i="5" s="1"/>
  <c r="EYD8" i="5"/>
  <c r="EYD19" i="5" s="1"/>
  <c r="EYB8" i="5"/>
  <c r="EYA8" i="5"/>
  <c r="EYA19" i="5" s="1"/>
  <c r="EYB9" i="5" s="1"/>
  <c r="EXY8" i="5"/>
  <c r="EXY19" i="5" s="1"/>
  <c r="EXW8" i="5"/>
  <c r="EXW19" i="5" s="1"/>
  <c r="EXT8" i="5"/>
  <c r="EXR8" i="5"/>
  <c r="EXR19" i="5" s="1"/>
  <c r="EXP8" i="5"/>
  <c r="EXP19" i="5" s="1"/>
  <c r="EXN8" i="5"/>
  <c r="EXM8" i="5"/>
  <c r="EXM19" i="5" s="1"/>
  <c r="EXK8" i="5"/>
  <c r="EXK19" i="5" s="1"/>
  <c r="EXI8" i="5"/>
  <c r="EXF8" i="5"/>
  <c r="EXD8" i="5"/>
  <c r="EXD19" i="5" s="1"/>
  <c r="EXB8" i="5"/>
  <c r="EXB19" i="5" s="1"/>
  <c r="EWZ8" i="5"/>
  <c r="EWY8" i="5"/>
  <c r="EWY19" i="5" s="1"/>
  <c r="EWW8" i="5"/>
  <c r="EWW19" i="5" s="1"/>
  <c r="EWU8" i="5"/>
  <c r="EWU19" i="5" s="1"/>
  <c r="EWR8" i="5"/>
  <c r="EWP8" i="5"/>
  <c r="EWP19" i="5" s="1"/>
  <c r="EWN8" i="5"/>
  <c r="EWN19" i="5" s="1"/>
  <c r="EWL8" i="5"/>
  <c r="EWK8" i="5"/>
  <c r="EWK19" i="5" s="1"/>
  <c r="EWI8" i="5"/>
  <c r="EWI19" i="5" s="1"/>
  <c r="EWG8" i="5"/>
  <c r="EWG19" i="5" s="1"/>
  <c r="EWD8" i="5"/>
  <c r="EWB8" i="5"/>
  <c r="EWB19" i="5" s="1"/>
  <c r="EVZ8" i="5"/>
  <c r="EVZ19" i="5" s="1"/>
  <c r="EVX8" i="5"/>
  <c r="EVW8" i="5"/>
  <c r="EVW19" i="5" s="1"/>
  <c r="EVU8" i="5"/>
  <c r="EVU19" i="5" s="1"/>
  <c r="EVS8" i="5"/>
  <c r="EVS19" i="5" s="1"/>
  <c r="EVP8" i="5"/>
  <c r="EVN8" i="5"/>
  <c r="EVN19" i="5" s="1"/>
  <c r="EVL8" i="5"/>
  <c r="EVL19" i="5" s="1"/>
  <c r="EVI8" i="5"/>
  <c r="EVG8" i="5"/>
  <c r="EVG19" i="5" s="1"/>
  <c r="EVE8" i="5"/>
  <c r="EVE19" i="5" s="1"/>
  <c r="EVB8" i="5"/>
  <c r="EUZ8" i="5"/>
  <c r="EUZ19" i="5" s="1"/>
  <c r="EUX8" i="5"/>
  <c r="EUX19" i="5" s="1"/>
  <c r="EUV8" i="5"/>
  <c r="EUU8" i="5"/>
  <c r="EUU19" i="5" s="1"/>
  <c r="EUS8" i="5"/>
  <c r="EUS19" i="5" s="1"/>
  <c r="EUQ8" i="5"/>
  <c r="EUQ19" i="5" s="1"/>
  <c r="EUN8" i="5"/>
  <c r="EUL8" i="5"/>
  <c r="EUL19" i="5" s="1"/>
  <c r="EUJ8" i="5"/>
  <c r="EUJ19" i="5" s="1"/>
  <c r="EUH8" i="5"/>
  <c r="EUG8" i="5"/>
  <c r="EUG19" i="5" s="1"/>
  <c r="EUE8" i="5"/>
  <c r="EUE19" i="5" s="1"/>
  <c r="EUC8" i="5"/>
  <c r="EUC19" i="5" s="1"/>
  <c r="ETZ8" i="5"/>
  <c r="ETX8" i="5"/>
  <c r="ETX19" i="5" s="1"/>
  <c r="ETV8" i="5"/>
  <c r="ETV19" i="5" s="1"/>
  <c r="ETT8" i="5"/>
  <c r="ETS8" i="5"/>
  <c r="ETS19" i="5" s="1"/>
  <c r="ETQ8" i="5"/>
  <c r="ETQ19" i="5" s="1"/>
  <c r="ETO8" i="5"/>
  <c r="ETO19" i="5" s="1"/>
  <c r="ETL8" i="5"/>
  <c r="ETJ8" i="5"/>
  <c r="ETJ19" i="5" s="1"/>
  <c r="ETH8" i="5"/>
  <c r="ETH19" i="5" s="1"/>
  <c r="ETF8" i="5"/>
  <c r="ETE8" i="5"/>
  <c r="ETE19" i="5" s="1"/>
  <c r="ETC8" i="5"/>
  <c r="ETC19" i="5" s="1"/>
  <c r="ETA8" i="5"/>
  <c r="ETA19" i="5" s="1"/>
  <c r="ESX8" i="5"/>
  <c r="ESV8" i="5"/>
  <c r="ESV19" i="5" s="1"/>
  <c r="EST8" i="5"/>
  <c r="EST19" i="5" s="1"/>
  <c r="ESR8" i="5"/>
  <c r="ESQ8" i="5"/>
  <c r="ESQ19" i="5" s="1"/>
  <c r="ESO8" i="5"/>
  <c r="ESO19" i="5" s="1"/>
  <c r="ESM8" i="5"/>
  <c r="ESM19" i="5" s="1"/>
  <c r="ESJ8" i="5"/>
  <c r="ESH8" i="5"/>
  <c r="ESH19" i="5" s="1"/>
  <c r="ESF8" i="5"/>
  <c r="ESF19" i="5" s="1"/>
  <c r="ESC8" i="5"/>
  <c r="ESC19" i="5" s="1"/>
  <c r="ESA8" i="5"/>
  <c r="ESA19" i="5" s="1"/>
  <c r="ERY8" i="5"/>
  <c r="ERY19" i="5" s="1"/>
  <c r="ERV8" i="5"/>
  <c r="ERT8" i="5"/>
  <c r="ERT19" i="5" s="1"/>
  <c r="ERR8" i="5"/>
  <c r="ERR19" i="5" s="1"/>
  <c r="ERP8" i="5"/>
  <c r="ERO8" i="5"/>
  <c r="ERO19" i="5" s="1"/>
  <c r="ERM8" i="5"/>
  <c r="ERM19" i="5" s="1"/>
  <c r="ERK8" i="5"/>
  <c r="ERK19" i="5" s="1"/>
  <c r="ERH8" i="5"/>
  <c r="ERF8" i="5"/>
  <c r="ERF19" i="5" s="1"/>
  <c r="ERD8" i="5"/>
  <c r="ERD19" i="5" s="1"/>
  <c r="ERA8" i="5"/>
  <c r="ERA19" i="5" s="1"/>
  <c r="EQY8" i="5"/>
  <c r="EQY19" i="5" s="1"/>
  <c r="EQW8" i="5"/>
  <c r="EQW19" i="5" s="1"/>
  <c r="EQT8" i="5"/>
  <c r="EQR8" i="5"/>
  <c r="EQR19" i="5" s="1"/>
  <c r="EQP8" i="5"/>
  <c r="EQN8" i="5"/>
  <c r="EQM8" i="5"/>
  <c r="EQM19" i="5" s="1"/>
  <c r="EQK8" i="5"/>
  <c r="EQK19" i="5" s="1"/>
  <c r="EQI8" i="5"/>
  <c r="EQI19" i="5" s="1"/>
  <c r="EQF8" i="5"/>
  <c r="EQD8" i="5"/>
  <c r="EQD19" i="5" s="1"/>
  <c r="EQB8" i="5"/>
  <c r="EQB19" i="5" s="1"/>
  <c r="EPY8" i="5"/>
  <c r="EPY19" i="5" s="1"/>
  <c r="EPW8" i="5"/>
  <c r="EPW19" i="5" s="1"/>
  <c r="EPU8" i="5"/>
  <c r="EPU19" i="5" s="1"/>
  <c r="EPR8" i="5"/>
  <c r="EPP8" i="5"/>
  <c r="EPP19" i="5" s="1"/>
  <c r="EPN8" i="5"/>
  <c r="EPN19" i="5" s="1"/>
  <c r="EPL8" i="5"/>
  <c r="EPK8" i="5"/>
  <c r="EPK19" i="5" s="1"/>
  <c r="EPI8" i="5"/>
  <c r="EPI19" i="5" s="1"/>
  <c r="EPG8" i="5"/>
  <c r="EPG19" i="5" s="1"/>
  <c r="EPD8" i="5"/>
  <c r="EPB8" i="5"/>
  <c r="EPB19" i="5" s="1"/>
  <c r="EOZ8" i="5"/>
  <c r="EOZ19" i="5" s="1"/>
  <c r="EOW8" i="5"/>
  <c r="EOW19" i="5" s="1"/>
  <c r="EOU8" i="5"/>
  <c r="EOU19" i="5" s="1"/>
  <c r="EOS8" i="5"/>
  <c r="EOS19" i="5" s="1"/>
  <c r="EOP8" i="5"/>
  <c r="EON8" i="5"/>
  <c r="EON19" i="5" s="1"/>
  <c r="EOL8" i="5"/>
  <c r="EOL19" i="5" s="1"/>
  <c r="EOJ8" i="5"/>
  <c r="EOI8" i="5"/>
  <c r="EOI19" i="5" s="1"/>
  <c r="EOG8" i="5"/>
  <c r="EOG19" i="5" s="1"/>
  <c r="EOE8" i="5"/>
  <c r="EOE19" i="5" s="1"/>
  <c r="EOB8" i="5"/>
  <c r="ENZ8" i="5"/>
  <c r="ENZ19" i="5" s="1"/>
  <c r="ENX8" i="5"/>
  <c r="ENX19" i="5" s="1"/>
  <c r="ENU8" i="5"/>
  <c r="ENU19" i="5" s="1"/>
  <c r="ENS8" i="5"/>
  <c r="ENS19" i="5" s="1"/>
  <c r="ENQ8" i="5"/>
  <c r="ENQ19" i="5" s="1"/>
  <c r="ENN8" i="5"/>
  <c r="ENL8" i="5"/>
  <c r="ENL19" i="5" s="1"/>
  <c r="ENJ8" i="5"/>
  <c r="ENJ19" i="5" s="1"/>
  <c r="ENH8" i="5"/>
  <c r="ENG8" i="5"/>
  <c r="ENG19" i="5" s="1"/>
  <c r="ENE8" i="5"/>
  <c r="ENE19" i="5" s="1"/>
  <c r="ENC8" i="5"/>
  <c r="ENC19" i="5" s="1"/>
  <c r="EMZ8" i="5"/>
  <c r="EMX8" i="5"/>
  <c r="EMX19" i="5" s="1"/>
  <c r="EMV8" i="5"/>
  <c r="EMV19" i="5" s="1"/>
  <c r="EMS8" i="5"/>
  <c r="EMS19" i="5" s="1"/>
  <c r="EMQ8" i="5"/>
  <c r="EMQ19" i="5" s="1"/>
  <c r="EMO8" i="5"/>
  <c r="EMO19" i="5" s="1"/>
  <c r="EML8" i="5"/>
  <c r="EMJ8" i="5"/>
  <c r="EMJ19" i="5" s="1"/>
  <c r="EMH8" i="5"/>
  <c r="EMH19" i="5" s="1"/>
  <c r="EMF8" i="5"/>
  <c r="EME8" i="5"/>
  <c r="EME19" i="5" s="1"/>
  <c r="EMC8" i="5"/>
  <c r="EMC19" i="5" s="1"/>
  <c r="EMA8" i="5"/>
  <c r="EMA19" i="5" s="1"/>
  <c r="ELX8" i="5"/>
  <c r="ELV8" i="5"/>
  <c r="ELV19" i="5" s="1"/>
  <c r="ELT8" i="5"/>
  <c r="ELT19" i="5" s="1"/>
  <c r="ELQ8" i="5"/>
  <c r="ELQ19" i="5" s="1"/>
  <c r="ELO8" i="5"/>
  <c r="ELO19" i="5" s="1"/>
  <c r="ELM8" i="5"/>
  <c r="ELM19" i="5" s="1"/>
  <c r="ELJ8" i="5"/>
  <c r="ELH8" i="5"/>
  <c r="ELH19" i="5" s="1"/>
  <c r="ELF8" i="5"/>
  <c r="ELF19" i="5" s="1"/>
  <c r="ELD8" i="5"/>
  <c r="ELC8" i="5"/>
  <c r="ELC19" i="5" s="1"/>
  <c r="ELD9" i="5" s="1"/>
  <c r="ELA8" i="5"/>
  <c r="ELA19" i="5" s="1"/>
  <c r="EKY8" i="5"/>
  <c r="EKY19" i="5" s="1"/>
  <c r="EKV8" i="5"/>
  <c r="EKT8" i="5"/>
  <c r="EKT19" i="5" s="1"/>
  <c r="EKR8" i="5"/>
  <c r="EKR19" i="5" s="1"/>
  <c r="EKO8" i="5"/>
  <c r="EKO19" i="5" s="1"/>
  <c r="EKM8" i="5"/>
  <c r="EKM19" i="5" s="1"/>
  <c r="EKK8" i="5"/>
  <c r="EKK19" i="5" s="1"/>
  <c r="EKH8" i="5"/>
  <c r="EKF8" i="5"/>
  <c r="EKF19" i="5" s="1"/>
  <c r="EKD8" i="5"/>
  <c r="EKD19" i="5" s="1"/>
  <c r="EKB8" i="5"/>
  <c r="EKA8" i="5"/>
  <c r="EKA19" i="5" s="1"/>
  <c r="EJY8" i="5"/>
  <c r="EJY19" i="5" s="1"/>
  <c r="EJW8" i="5"/>
  <c r="EJW19" i="5" s="1"/>
  <c r="EJT8" i="5"/>
  <c r="EJR8" i="5"/>
  <c r="EJR19" i="5" s="1"/>
  <c r="EJP8" i="5"/>
  <c r="EJP19" i="5" s="1"/>
  <c r="EJM8" i="5"/>
  <c r="EJM19" i="5" s="1"/>
  <c r="EJK8" i="5"/>
  <c r="EJK19" i="5" s="1"/>
  <c r="EJI8" i="5"/>
  <c r="EJI19" i="5" s="1"/>
  <c r="EJF8" i="5"/>
  <c r="EJD8" i="5"/>
  <c r="EJD19" i="5" s="1"/>
  <c r="EJB8" i="5"/>
  <c r="EJB19" i="5" s="1"/>
  <c r="EIZ8" i="5"/>
  <c r="EIY8" i="5"/>
  <c r="EIY19" i="5" s="1"/>
  <c r="EIW8" i="5"/>
  <c r="EIW19" i="5" s="1"/>
  <c r="EIU8" i="5"/>
  <c r="EIU19" i="5" s="1"/>
  <c r="EIR8" i="5"/>
  <c r="EIP8" i="5"/>
  <c r="EIP19" i="5" s="1"/>
  <c r="EIN8" i="5"/>
  <c r="EIN19" i="5" s="1"/>
  <c r="EIK8" i="5"/>
  <c r="EIK19" i="5" s="1"/>
  <c r="EII8" i="5"/>
  <c r="EII19" i="5" s="1"/>
  <c r="EIG8" i="5"/>
  <c r="EIG19" i="5" s="1"/>
  <c r="EID8" i="5"/>
  <c r="EID19" i="5" s="1"/>
  <c r="EIB8" i="5"/>
  <c r="EIB19" i="5" s="1"/>
  <c r="EHZ8" i="5"/>
  <c r="EHZ19" i="5" s="1"/>
  <c r="EHW8" i="5"/>
  <c r="EHW19" i="5" s="1"/>
  <c r="EHU8" i="5"/>
  <c r="EHU19" i="5" s="1"/>
  <c r="EHS8" i="5"/>
  <c r="EHS19" i="5" s="1"/>
  <c r="EHP8" i="5"/>
  <c r="EHP19" i="5" s="1"/>
  <c r="EHN8" i="5"/>
  <c r="EHN19" i="5" s="1"/>
  <c r="EHL8" i="5"/>
  <c r="EHL19" i="5" s="1"/>
  <c r="EHI8" i="5"/>
  <c r="EHI19" i="5" s="1"/>
  <c r="EHG8" i="5"/>
  <c r="EHG19" i="5" s="1"/>
  <c r="EHE8" i="5"/>
  <c r="EHE19" i="5" s="1"/>
  <c r="EHB8" i="5"/>
  <c r="EHB19" i="5" s="1"/>
  <c r="EGZ8" i="5"/>
  <c r="EGZ19" i="5" s="1"/>
  <c r="EGX8" i="5"/>
  <c r="EGX19" i="5" s="1"/>
  <c r="EGU8" i="5"/>
  <c r="EGU19" i="5" s="1"/>
  <c r="EGS8" i="5"/>
  <c r="EGS19" i="5" s="1"/>
  <c r="EGQ8" i="5"/>
  <c r="EGN8" i="5"/>
  <c r="EGN19" i="5" s="1"/>
  <c r="EGL8" i="5"/>
  <c r="EGL19" i="5" s="1"/>
  <c r="EGJ8" i="5"/>
  <c r="EGJ19" i="5" s="1"/>
  <c r="EGG8" i="5"/>
  <c r="EGG19" i="5" s="1"/>
  <c r="EGE8" i="5"/>
  <c r="EGE19" i="5" s="1"/>
  <c r="EGC8" i="5"/>
  <c r="EGC19" i="5" s="1"/>
  <c r="EFZ8" i="5"/>
  <c r="EFZ19" i="5" s="1"/>
  <c r="EFX8" i="5"/>
  <c r="EFX19" i="5" s="1"/>
  <c r="EFV8" i="5"/>
  <c r="EFV19" i="5" s="1"/>
  <c r="EFS8" i="5"/>
  <c r="EFS19" i="5" s="1"/>
  <c r="EFT9" i="5" s="1"/>
  <c r="EFQ8" i="5"/>
  <c r="EFQ19" i="5" s="1"/>
  <c r="EFO8" i="5"/>
  <c r="EFO19" i="5" s="1"/>
  <c r="EFL8" i="5"/>
  <c r="EFL19" i="5" s="1"/>
  <c r="EFJ8" i="5"/>
  <c r="EFJ19" i="5" s="1"/>
  <c r="EFH8" i="5"/>
  <c r="EFH19" i="5" s="1"/>
  <c r="EFE8" i="5"/>
  <c r="EFE19" i="5" s="1"/>
  <c r="EFC8" i="5"/>
  <c r="EFC19" i="5" s="1"/>
  <c r="EFA8" i="5"/>
  <c r="EFA19" i="5" s="1"/>
  <c r="EEX8" i="5"/>
  <c r="EEX19" i="5" s="1"/>
  <c r="EEV8" i="5"/>
  <c r="EEV19" i="5" s="1"/>
  <c r="EET8" i="5"/>
  <c r="EET19" i="5" s="1"/>
  <c r="EEQ8" i="5"/>
  <c r="EEQ19" i="5" s="1"/>
  <c r="EEO8" i="5"/>
  <c r="EEO19" i="5" s="1"/>
  <c r="EEM8" i="5"/>
  <c r="EEM19" i="5" s="1"/>
  <c r="EEJ8" i="5"/>
  <c r="EEJ19" i="5" s="1"/>
  <c r="EEH8" i="5"/>
  <c r="EEH19" i="5" s="1"/>
  <c r="EEF8" i="5"/>
  <c r="EEF19" i="5" s="1"/>
  <c r="EEC8" i="5"/>
  <c r="EEC19" i="5" s="1"/>
  <c r="EEA8" i="5"/>
  <c r="EEA19" i="5" s="1"/>
  <c r="EDY8" i="5"/>
  <c r="EDY19" i="5" s="1"/>
  <c r="EDV8" i="5"/>
  <c r="EDV19" i="5" s="1"/>
  <c r="EDT8" i="5"/>
  <c r="EDT19" i="5" s="1"/>
  <c r="EDR8" i="5"/>
  <c r="EDR19" i="5" s="1"/>
  <c r="EDO8" i="5"/>
  <c r="EDO19" i="5" s="1"/>
  <c r="EDM8" i="5"/>
  <c r="EDM19" i="5" s="1"/>
  <c r="EDK8" i="5"/>
  <c r="EDK19" i="5" s="1"/>
  <c r="EDH8" i="5"/>
  <c r="EDH19" i="5" s="1"/>
  <c r="EDF8" i="5"/>
  <c r="EDF19" i="5" s="1"/>
  <c r="EDD8" i="5"/>
  <c r="EDD19" i="5" s="1"/>
  <c r="EDA8" i="5"/>
  <c r="EDA19" i="5" s="1"/>
  <c r="ECY8" i="5"/>
  <c r="ECY19" i="5" s="1"/>
  <c r="ECW8" i="5"/>
  <c r="ECW19" i="5" s="1"/>
  <c r="ECT8" i="5"/>
  <c r="ECT19" i="5" s="1"/>
  <c r="ECR8" i="5"/>
  <c r="ECR19" i="5" s="1"/>
  <c r="ECP8" i="5"/>
  <c r="ECP19" i="5" s="1"/>
  <c r="ECM8" i="5"/>
  <c r="ECM19" i="5" s="1"/>
  <c r="ECK8" i="5"/>
  <c r="ECK19" i="5" s="1"/>
  <c r="ECI8" i="5"/>
  <c r="ECI19" i="5" s="1"/>
  <c r="ECF8" i="5"/>
  <c r="ECF19" i="5" s="1"/>
  <c r="ECD8" i="5"/>
  <c r="ECD19" i="5" s="1"/>
  <c r="ECB8" i="5"/>
  <c r="ECB19" i="5" s="1"/>
  <c r="EBY8" i="5"/>
  <c r="EBY19" i="5" s="1"/>
  <c r="EBW8" i="5"/>
  <c r="EBW19" i="5" s="1"/>
  <c r="EBU8" i="5"/>
  <c r="EBU19" i="5" s="1"/>
  <c r="EBR8" i="5"/>
  <c r="EBR19" i="5" s="1"/>
  <c r="EBP8" i="5"/>
  <c r="EBP19" i="5" s="1"/>
  <c r="EBN8" i="5"/>
  <c r="EBN19" i="5" s="1"/>
  <c r="EBK8" i="5"/>
  <c r="EBK19" i="5" s="1"/>
  <c r="EBI8" i="5"/>
  <c r="EBI19" i="5" s="1"/>
  <c r="EBG8" i="5"/>
  <c r="EBG19" i="5" s="1"/>
  <c r="EBD8" i="5"/>
  <c r="EBD19" i="5" s="1"/>
  <c r="EBB8" i="5"/>
  <c r="EBB19" i="5" s="1"/>
  <c r="EAZ8" i="5"/>
  <c r="EAZ19" i="5" s="1"/>
  <c r="EAW8" i="5"/>
  <c r="EAW19" i="5" s="1"/>
  <c r="EAU8" i="5"/>
  <c r="EAU19" i="5" s="1"/>
  <c r="EAS8" i="5"/>
  <c r="EAS19" i="5" s="1"/>
  <c r="EAP8" i="5"/>
  <c r="EAP19" i="5" s="1"/>
  <c r="EAN8" i="5"/>
  <c r="EAN19" i="5" s="1"/>
  <c r="EAL8" i="5"/>
  <c r="EAL19" i="5" s="1"/>
  <c r="EAI8" i="5"/>
  <c r="EAI19" i="5" s="1"/>
  <c r="EAG8" i="5"/>
  <c r="EAG19" i="5" s="1"/>
  <c r="EAE8" i="5"/>
  <c r="EAE19" i="5" s="1"/>
  <c r="EAB8" i="5"/>
  <c r="EAB19" i="5" s="1"/>
  <c r="DZZ8" i="5"/>
  <c r="DZZ19" i="5" s="1"/>
  <c r="DZX8" i="5"/>
  <c r="DZX19" i="5" s="1"/>
  <c r="DZU8" i="5"/>
  <c r="DZU19" i="5" s="1"/>
  <c r="DZV9" i="5" s="1"/>
  <c r="DZS8" i="5"/>
  <c r="DZS19" i="5" s="1"/>
  <c r="DZQ8" i="5"/>
  <c r="DZQ19" i="5" s="1"/>
  <c r="DZN8" i="5"/>
  <c r="DZN19" i="5" s="1"/>
  <c r="DZL8" i="5"/>
  <c r="DZL19" i="5" s="1"/>
  <c r="DZJ8" i="5"/>
  <c r="DZJ19" i="5" s="1"/>
  <c r="DZG8" i="5"/>
  <c r="DZG19" i="5" s="1"/>
  <c r="DZH9" i="5" s="1"/>
  <c r="DZE8" i="5"/>
  <c r="DZE19" i="5" s="1"/>
  <c r="DZC8" i="5"/>
  <c r="DZC19" i="5" s="1"/>
  <c r="DYZ8" i="5"/>
  <c r="DYZ19" i="5" s="1"/>
  <c r="DYX8" i="5"/>
  <c r="DYX19" i="5" s="1"/>
  <c r="DYV8" i="5"/>
  <c r="DYV19" i="5" s="1"/>
  <c r="DYS8" i="5"/>
  <c r="DYS19" i="5" s="1"/>
  <c r="DYQ8" i="5"/>
  <c r="DYQ19" i="5" s="1"/>
  <c r="DYO8" i="5"/>
  <c r="DYO19" i="5" s="1"/>
  <c r="DYL8" i="5"/>
  <c r="DYL19" i="5" s="1"/>
  <c r="DYJ8" i="5"/>
  <c r="DYJ19" i="5" s="1"/>
  <c r="DYH8" i="5"/>
  <c r="DYH19" i="5" s="1"/>
  <c r="DYE8" i="5"/>
  <c r="DYE19" i="5" s="1"/>
  <c r="DYF9" i="5" s="1"/>
  <c r="DYC8" i="5"/>
  <c r="DYC19" i="5" s="1"/>
  <c r="DYA8" i="5"/>
  <c r="DYA19" i="5" s="1"/>
  <c r="DXX8" i="5"/>
  <c r="DXX19" i="5" s="1"/>
  <c r="DXV8" i="5"/>
  <c r="DXV19" i="5" s="1"/>
  <c r="DXT8" i="5"/>
  <c r="DXT19" i="5" s="1"/>
  <c r="DXQ8" i="5"/>
  <c r="DXQ19" i="5" s="1"/>
  <c r="DXR9" i="5" s="1"/>
  <c r="DXO8" i="5"/>
  <c r="DXO19" i="5" s="1"/>
  <c r="DXM8" i="5"/>
  <c r="DXM19" i="5" s="1"/>
  <c r="DXJ8" i="5"/>
  <c r="DXJ19" i="5" s="1"/>
  <c r="DXH8" i="5"/>
  <c r="DXH19" i="5" s="1"/>
  <c r="DXF8" i="5"/>
  <c r="DXF19" i="5" s="1"/>
  <c r="DXC8" i="5"/>
  <c r="DXC19" i="5" s="1"/>
  <c r="DXA8" i="5"/>
  <c r="DXA19" i="5" s="1"/>
  <c r="DWY8" i="5"/>
  <c r="DWY19" i="5" s="1"/>
  <c r="DWV8" i="5"/>
  <c r="DWV19" i="5" s="1"/>
  <c r="DWT8" i="5"/>
  <c r="DWT19" i="5" s="1"/>
  <c r="DWR8" i="5"/>
  <c r="DWR19" i="5" s="1"/>
  <c r="DWO8" i="5"/>
  <c r="DWO19" i="5" s="1"/>
  <c r="DWM8" i="5"/>
  <c r="DWM19" i="5" s="1"/>
  <c r="DWK8" i="5"/>
  <c r="DWK19" i="5" s="1"/>
  <c r="DWH8" i="5"/>
  <c r="DWH19" i="5" s="1"/>
  <c r="DWF8" i="5"/>
  <c r="DWF19" i="5" s="1"/>
  <c r="DWD8" i="5"/>
  <c r="DWD19" i="5" s="1"/>
  <c r="DWA8" i="5"/>
  <c r="DWA19" i="5" s="1"/>
  <c r="DWB9" i="5" s="1"/>
  <c r="DVY8" i="5"/>
  <c r="DVY19" i="5" s="1"/>
  <c r="DVW8" i="5"/>
  <c r="DVW19" i="5" s="1"/>
  <c r="DVT8" i="5"/>
  <c r="DVT19" i="5" s="1"/>
  <c r="DVR8" i="5"/>
  <c r="DVR19" i="5" s="1"/>
  <c r="DVP8" i="5"/>
  <c r="DVP19" i="5" s="1"/>
  <c r="DVM8" i="5"/>
  <c r="DVM19" i="5" s="1"/>
  <c r="DVK8" i="5"/>
  <c r="DVK19" i="5" s="1"/>
  <c r="DVI8" i="5"/>
  <c r="DVI19" i="5" s="1"/>
  <c r="DVF8" i="5"/>
  <c r="DVF19" i="5" s="1"/>
  <c r="DVD8" i="5"/>
  <c r="DVD19" i="5" s="1"/>
  <c r="DVB8" i="5"/>
  <c r="DVB19" i="5" s="1"/>
  <c r="DUY8" i="5"/>
  <c r="DUY19" i="5" s="1"/>
  <c r="DUZ9" i="5" s="1"/>
  <c r="DUW8" i="5"/>
  <c r="DUW19" i="5" s="1"/>
  <c r="DUU8" i="5"/>
  <c r="DUU19" i="5" s="1"/>
  <c r="DUR8" i="5"/>
  <c r="DUR19" i="5" s="1"/>
  <c r="DUP8" i="5"/>
  <c r="DUP19" i="5" s="1"/>
  <c r="DUN8" i="5"/>
  <c r="DUN19" i="5" s="1"/>
  <c r="DUK8" i="5"/>
  <c r="DUK19" i="5" s="1"/>
  <c r="DUL9" i="5" s="1"/>
  <c r="DUI8" i="5"/>
  <c r="DUI19" i="5" s="1"/>
  <c r="DUG8" i="5"/>
  <c r="DUG19" i="5" s="1"/>
  <c r="DUD8" i="5"/>
  <c r="DUD19" i="5" s="1"/>
  <c r="DUB8" i="5"/>
  <c r="DUB19" i="5" s="1"/>
  <c r="DTZ8" i="5"/>
  <c r="DTZ19" i="5" s="1"/>
  <c r="DTW8" i="5"/>
  <c r="DTW19" i="5" s="1"/>
  <c r="DTU8" i="5"/>
  <c r="DTU19" i="5" s="1"/>
  <c r="DTS8" i="5"/>
  <c r="DTS19" i="5" s="1"/>
  <c r="DTP8" i="5"/>
  <c r="DTP19" i="5" s="1"/>
  <c r="DTN8" i="5"/>
  <c r="DTN19" i="5" s="1"/>
  <c r="DTL8" i="5"/>
  <c r="DTL19" i="5" s="1"/>
  <c r="DTI8" i="5"/>
  <c r="DTI19" i="5" s="1"/>
  <c r="DTG8" i="5"/>
  <c r="DTG19" i="5" s="1"/>
  <c r="DTE8" i="5"/>
  <c r="DTE19" i="5" s="1"/>
  <c r="DTB8" i="5"/>
  <c r="DTB19" i="5" s="1"/>
  <c r="DSZ8" i="5"/>
  <c r="DSZ19" i="5" s="1"/>
  <c r="DSX8" i="5"/>
  <c r="DSX19" i="5" s="1"/>
  <c r="DSU8" i="5"/>
  <c r="DSU19" i="5" s="1"/>
  <c r="DSV9" i="5" s="1"/>
  <c r="DSS8" i="5"/>
  <c r="DSS19" i="5" s="1"/>
  <c r="DSQ8" i="5"/>
  <c r="DSQ19" i="5" s="1"/>
  <c r="DSN8" i="5"/>
  <c r="DSN19" i="5" s="1"/>
  <c r="DSL8" i="5"/>
  <c r="DSL19" i="5" s="1"/>
  <c r="DSJ8" i="5"/>
  <c r="DSJ19" i="5" s="1"/>
  <c r="DSG8" i="5"/>
  <c r="DSG19" i="5" s="1"/>
  <c r="DSE8" i="5"/>
  <c r="DSE19" i="5" s="1"/>
  <c r="DSC8" i="5"/>
  <c r="DSC19" i="5" s="1"/>
  <c r="DRZ8" i="5"/>
  <c r="DRZ19" i="5" s="1"/>
  <c r="DRX8" i="5"/>
  <c r="DRX19" i="5" s="1"/>
  <c r="DRV8" i="5"/>
  <c r="DRV19" i="5" s="1"/>
  <c r="DRS8" i="5"/>
  <c r="DRS19" i="5" s="1"/>
  <c r="DRT9" i="5" s="1"/>
  <c r="DRQ8" i="5"/>
  <c r="DRQ19" i="5" s="1"/>
  <c r="DRO8" i="5"/>
  <c r="DRO19" i="5" s="1"/>
  <c r="DRL8" i="5"/>
  <c r="DRL19" i="5" s="1"/>
  <c r="DRJ8" i="5"/>
  <c r="DRJ19" i="5" s="1"/>
  <c r="DRH8" i="5"/>
  <c r="DRH19" i="5" s="1"/>
  <c r="DRE8" i="5"/>
  <c r="DRE19" i="5" s="1"/>
  <c r="DRF9" i="5" s="1"/>
  <c r="DRC8" i="5"/>
  <c r="DRC19" i="5" s="1"/>
  <c r="DRA8" i="5"/>
  <c r="DRA19" i="5" s="1"/>
  <c r="DQX8" i="5"/>
  <c r="DQX19" i="5" s="1"/>
  <c r="DQV8" i="5"/>
  <c r="DQV19" i="5" s="1"/>
  <c r="DQT8" i="5"/>
  <c r="DQT19" i="5" s="1"/>
  <c r="DQQ8" i="5"/>
  <c r="DQQ19" i="5" s="1"/>
  <c r="DQO8" i="5"/>
  <c r="DQO19" i="5" s="1"/>
  <c r="DQM8" i="5"/>
  <c r="DQM19" i="5" s="1"/>
  <c r="DQJ8" i="5"/>
  <c r="DQJ19" i="5" s="1"/>
  <c r="DQH8" i="5"/>
  <c r="DQH19" i="5" s="1"/>
  <c r="DQF8" i="5"/>
  <c r="DQF19" i="5" s="1"/>
  <c r="DQC8" i="5"/>
  <c r="DQC19" i="5" s="1"/>
  <c r="DQA8" i="5"/>
  <c r="DQA19" i="5" s="1"/>
  <c r="DPY8" i="5"/>
  <c r="DPY19" i="5" s="1"/>
  <c r="DPV8" i="5"/>
  <c r="DPV19" i="5" s="1"/>
  <c r="DPT8" i="5"/>
  <c r="DPT19" i="5" s="1"/>
  <c r="DPR8" i="5"/>
  <c r="DPR19" i="5" s="1"/>
  <c r="DPO8" i="5"/>
  <c r="DPO19" i="5" s="1"/>
  <c r="DPP9" i="5" s="1"/>
  <c r="DPM8" i="5"/>
  <c r="DPM19" i="5" s="1"/>
  <c r="DPK8" i="5"/>
  <c r="DPK19" i="5" s="1"/>
  <c r="DPH8" i="5"/>
  <c r="DPH19" i="5" s="1"/>
  <c r="DPF8" i="5"/>
  <c r="DPF19" i="5" s="1"/>
  <c r="DPD8" i="5"/>
  <c r="DPD19" i="5" s="1"/>
  <c r="DPA8" i="5"/>
  <c r="DPA19" i="5" s="1"/>
  <c r="DOY8" i="5"/>
  <c r="DOY19" i="5" s="1"/>
  <c r="DOW8" i="5"/>
  <c r="DOW19" i="5" s="1"/>
  <c r="DOT8" i="5"/>
  <c r="DOT19" i="5" s="1"/>
  <c r="DOR8" i="5"/>
  <c r="DOR19" i="5" s="1"/>
  <c r="DOP8" i="5"/>
  <c r="DOP19" i="5" s="1"/>
  <c r="DOM8" i="5"/>
  <c r="DOM19" i="5" s="1"/>
  <c r="DON9" i="5" s="1"/>
  <c r="DOK8" i="5"/>
  <c r="DOK19" i="5" s="1"/>
  <c r="DOI8" i="5"/>
  <c r="DOI19" i="5" s="1"/>
  <c r="DOF8" i="5"/>
  <c r="DOF19" i="5" s="1"/>
  <c r="DOD8" i="5"/>
  <c r="DOD19" i="5" s="1"/>
  <c r="DOB8" i="5"/>
  <c r="DOB19" i="5" s="1"/>
  <c r="DNY8" i="5"/>
  <c r="DNY19" i="5" s="1"/>
  <c r="DNZ9" i="5" s="1"/>
  <c r="DNW8" i="5"/>
  <c r="DNW19" i="5" s="1"/>
  <c r="DNU8" i="5"/>
  <c r="DNU19" i="5" s="1"/>
  <c r="DNR8" i="5"/>
  <c r="DNR19" i="5" s="1"/>
  <c r="DNP8" i="5"/>
  <c r="DNP19" i="5" s="1"/>
  <c r="DNN8" i="5"/>
  <c r="DNN19" i="5" s="1"/>
  <c r="DNK8" i="5"/>
  <c r="DNK19" i="5" s="1"/>
  <c r="DNI8" i="5"/>
  <c r="DNI19" i="5" s="1"/>
  <c r="DNG8" i="5"/>
  <c r="DNG19" i="5" s="1"/>
  <c r="DND8" i="5"/>
  <c r="DND19" i="5" s="1"/>
  <c r="DNB8" i="5"/>
  <c r="DNB19" i="5" s="1"/>
  <c r="DMZ8" i="5"/>
  <c r="DMZ19" i="5" s="1"/>
  <c r="DMW8" i="5"/>
  <c r="DMW19" i="5" s="1"/>
  <c r="DMU8" i="5"/>
  <c r="DMU19" i="5" s="1"/>
  <c r="DMS8" i="5"/>
  <c r="DMS19" i="5" s="1"/>
  <c r="DMP8" i="5"/>
  <c r="DMP19" i="5" s="1"/>
  <c r="DMN8" i="5"/>
  <c r="DMN19" i="5" s="1"/>
  <c r="DML8" i="5"/>
  <c r="DML19" i="5" s="1"/>
  <c r="DMI8" i="5"/>
  <c r="DMI19" i="5" s="1"/>
  <c r="DMJ9" i="5" s="1"/>
  <c r="DMG8" i="5"/>
  <c r="DMG19" i="5" s="1"/>
  <c r="DME8" i="5"/>
  <c r="DME19" i="5" s="1"/>
  <c r="DMB8" i="5"/>
  <c r="DMB19" i="5" s="1"/>
  <c r="DLZ8" i="5"/>
  <c r="DLZ19" i="5" s="1"/>
  <c r="DLX8" i="5"/>
  <c r="DLX19" i="5" s="1"/>
  <c r="DLU8" i="5"/>
  <c r="DLU19" i="5" s="1"/>
  <c r="DLS8" i="5"/>
  <c r="DLS19" i="5" s="1"/>
  <c r="DLQ8" i="5"/>
  <c r="DLQ19" i="5" s="1"/>
  <c r="DLN8" i="5"/>
  <c r="DLN19" i="5" s="1"/>
  <c r="DLL8" i="5"/>
  <c r="DLL19" i="5" s="1"/>
  <c r="DLJ8" i="5"/>
  <c r="DLJ19" i="5" s="1"/>
  <c r="DLG8" i="5"/>
  <c r="DLG19" i="5" s="1"/>
  <c r="DLH9" i="5" s="1"/>
  <c r="DLE8" i="5"/>
  <c r="DLE19" i="5" s="1"/>
  <c r="DLC8" i="5"/>
  <c r="DLC19" i="5" s="1"/>
  <c r="DKZ8" i="5"/>
  <c r="DKZ19" i="5" s="1"/>
  <c r="DKX8" i="5"/>
  <c r="DKX19" i="5" s="1"/>
  <c r="DKV8" i="5"/>
  <c r="DKV19" i="5" s="1"/>
  <c r="DKS8" i="5"/>
  <c r="DKS19" i="5" s="1"/>
  <c r="DKT9" i="5" s="1"/>
  <c r="DKQ8" i="5"/>
  <c r="DKQ19" i="5" s="1"/>
  <c r="DKO8" i="5"/>
  <c r="DKO19" i="5" s="1"/>
  <c r="DKL8" i="5"/>
  <c r="DKL19" i="5" s="1"/>
  <c r="DKJ8" i="5"/>
  <c r="DKJ19" i="5" s="1"/>
  <c r="DKH8" i="5"/>
  <c r="DKH19" i="5" s="1"/>
  <c r="DKE8" i="5"/>
  <c r="DKE19" i="5" s="1"/>
  <c r="DKC8" i="5"/>
  <c r="DKC19" i="5" s="1"/>
  <c r="DKA8" i="5"/>
  <c r="DKA19" i="5" s="1"/>
  <c r="DJX8" i="5"/>
  <c r="DJX19" i="5" s="1"/>
  <c r="DJV8" i="5"/>
  <c r="DJV19" i="5" s="1"/>
  <c r="DJT8" i="5"/>
  <c r="DJT19" i="5" s="1"/>
  <c r="DJQ8" i="5"/>
  <c r="DJQ19" i="5" s="1"/>
  <c r="DJO8" i="5"/>
  <c r="DJO19" i="5" s="1"/>
  <c r="DJM8" i="5"/>
  <c r="DJM19" i="5" s="1"/>
  <c r="DJJ8" i="5"/>
  <c r="DJJ19" i="5" s="1"/>
  <c r="DJH8" i="5"/>
  <c r="DJH19" i="5" s="1"/>
  <c r="DJF8" i="5"/>
  <c r="DJF19" i="5" s="1"/>
  <c r="DJC8" i="5"/>
  <c r="DJC19" i="5" s="1"/>
  <c r="DJA8" i="5"/>
  <c r="DJA19" i="5" s="1"/>
  <c r="DIY8" i="5"/>
  <c r="DIY19" i="5" s="1"/>
  <c r="DIV8" i="5"/>
  <c r="DIV19" i="5" s="1"/>
  <c r="DIT8" i="5"/>
  <c r="DIT19" i="5" s="1"/>
  <c r="DIR8" i="5"/>
  <c r="DIR19" i="5" s="1"/>
  <c r="DIO8" i="5"/>
  <c r="DIO19" i="5" s="1"/>
  <c r="DIP9" i="5" s="1"/>
  <c r="DIM8" i="5"/>
  <c r="DIM19" i="5" s="1"/>
  <c r="DIK8" i="5"/>
  <c r="DIK19" i="5" s="1"/>
  <c r="DIH8" i="5"/>
  <c r="DIH19" i="5" s="1"/>
  <c r="DIF8" i="5"/>
  <c r="DIF19" i="5" s="1"/>
  <c r="DID8" i="5"/>
  <c r="DID19" i="5" s="1"/>
  <c r="DIA8" i="5"/>
  <c r="DIA19" i="5" s="1"/>
  <c r="DIB9" i="5" s="1"/>
  <c r="DHY8" i="5"/>
  <c r="DHY19" i="5" s="1"/>
  <c r="DHW8" i="5"/>
  <c r="DHW19" i="5" s="1"/>
  <c r="DHT8" i="5"/>
  <c r="DHT19" i="5" s="1"/>
  <c r="DHR8" i="5"/>
  <c r="DHR19" i="5" s="1"/>
  <c r="DHP8" i="5"/>
  <c r="DHP19" i="5" s="1"/>
  <c r="DHM8" i="5"/>
  <c r="DHM19" i="5" s="1"/>
  <c r="DHK8" i="5"/>
  <c r="DHK19" i="5" s="1"/>
  <c r="DHI8" i="5"/>
  <c r="DHI19" i="5" s="1"/>
  <c r="DHF8" i="5"/>
  <c r="DHF19" i="5" s="1"/>
  <c r="DHD8" i="5"/>
  <c r="DHD19" i="5" s="1"/>
  <c r="DHB8" i="5"/>
  <c r="DHB19" i="5" s="1"/>
  <c r="DGY8" i="5"/>
  <c r="DGY19" i="5" s="1"/>
  <c r="DGZ9" i="5" s="1"/>
  <c r="DGW8" i="5"/>
  <c r="DGW19" i="5" s="1"/>
  <c r="DGU8" i="5"/>
  <c r="DGU19" i="5" s="1"/>
  <c r="DGR8" i="5"/>
  <c r="DGR19" i="5" s="1"/>
  <c r="DGP8" i="5"/>
  <c r="DGP19" i="5" s="1"/>
  <c r="DGN8" i="5"/>
  <c r="DGN19" i="5" s="1"/>
  <c r="DGK8" i="5"/>
  <c r="DGK19" i="5" s="1"/>
  <c r="DGI8" i="5"/>
  <c r="DGI19" i="5" s="1"/>
  <c r="DGG8" i="5"/>
  <c r="DGG19" i="5" s="1"/>
  <c r="DGD8" i="5"/>
  <c r="DGD19" i="5" s="1"/>
  <c r="DGB8" i="5"/>
  <c r="DGB19" i="5" s="1"/>
  <c r="DFZ8" i="5"/>
  <c r="DFZ19" i="5" s="1"/>
  <c r="DFW8" i="5"/>
  <c r="DFW19" i="5" s="1"/>
  <c r="DFU8" i="5"/>
  <c r="DFU19" i="5" s="1"/>
  <c r="DFS8" i="5"/>
  <c r="DFS19" i="5" s="1"/>
  <c r="DFP8" i="5"/>
  <c r="DFP19" i="5" s="1"/>
  <c r="DFN8" i="5"/>
  <c r="DFN19" i="5" s="1"/>
  <c r="DFL8" i="5"/>
  <c r="DFL19" i="5" s="1"/>
  <c r="DFI8" i="5"/>
  <c r="DFI19" i="5" s="1"/>
  <c r="DFJ9" i="5" s="1"/>
  <c r="DFG8" i="5"/>
  <c r="DFG19" i="5" s="1"/>
  <c r="DFE8" i="5"/>
  <c r="DFE19" i="5" s="1"/>
  <c r="DFB8" i="5"/>
  <c r="DFB19" i="5" s="1"/>
  <c r="DEZ8" i="5"/>
  <c r="DEZ19" i="5" s="1"/>
  <c r="DEX8" i="5"/>
  <c r="DEX19" i="5" s="1"/>
  <c r="DEU8" i="5"/>
  <c r="DEU19" i="5" s="1"/>
  <c r="DEV9" i="5" s="1"/>
  <c r="DES8" i="5"/>
  <c r="DES19" i="5" s="1"/>
  <c r="DEQ8" i="5"/>
  <c r="DEQ19" i="5" s="1"/>
  <c r="DEN8" i="5"/>
  <c r="DEN19" i="5" s="1"/>
  <c r="DEL8" i="5"/>
  <c r="DEL19" i="5" s="1"/>
  <c r="DEJ8" i="5"/>
  <c r="DEJ19" i="5" s="1"/>
  <c r="DEG8" i="5"/>
  <c r="DEG19" i="5" s="1"/>
  <c r="DEE8" i="5"/>
  <c r="DEE19" i="5" s="1"/>
  <c r="DEC8" i="5"/>
  <c r="DEC19" i="5" s="1"/>
  <c r="DDZ8" i="5"/>
  <c r="DDZ19" i="5" s="1"/>
  <c r="DDX8" i="5"/>
  <c r="DDX19" i="5" s="1"/>
  <c r="DDV8" i="5"/>
  <c r="DDV19" i="5" s="1"/>
  <c r="DDS8" i="5"/>
  <c r="DDS19" i="5" s="1"/>
  <c r="DDQ8" i="5"/>
  <c r="DDQ19" i="5" s="1"/>
  <c r="DDO8" i="5"/>
  <c r="DDO19" i="5" s="1"/>
  <c r="DDL8" i="5"/>
  <c r="DDL19" i="5" s="1"/>
  <c r="DDJ8" i="5"/>
  <c r="DDJ19" i="5" s="1"/>
  <c r="DDH8" i="5"/>
  <c r="DDH19" i="5" s="1"/>
  <c r="DDE8" i="5"/>
  <c r="DDE19" i="5" s="1"/>
  <c r="DDF9" i="5" s="1"/>
  <c r="DDC8" i="5"/>
  <c r="DDA8" i="5"/>
  <c r="DDA19" i="5" s="1"/>
  <c r="DCX8" i="5"/>
  <c r="DCX19" i="5" s="1"/>
  <c r="DCV8" i="5"/>
  <c r="DCV19" i="5" s="1"/>
  <c r="DCT8" i="5"/>
  <c r="DCT19" i="5" s="1"/>
  <c r="DCQ8" i="5"/>
  <c r="DCQ19" i="5" s="1"/>
  <c r="DCO8" i="5"/>
  <c r="DCM8" i="5"/>
  <c r="DCM19" i="5" s="1"/>
  <c r="DCJ8" i="5"/>
  <c r="DCJ19" i="5" s="1"/>
  <c r="DCH8" i="5"/>
  <c r="DCH19" i="5" s="1"/>
  <c r="DCF8" i="5"/>
  <c r="DCF19" i="5" s="1"/>
  <c r="DCC8" i="5"/>
  <c r="DCC19" i="5" s="1"/>
  <c r="DCD9" i="5" s="1"/>
  <c r="DCA8" i="5"/>
  <c r="DCA19" i="5" s="1"/>
  <c r="DBY8" i="5"/>
  <c r="DBY19" i="5" s="1"/>
  <c r="DBV8" i="5"/>
  <c r="DBV19" i="5" s="1"/>
  <c r="DBT8" i="5"/>
  <c r="DBT19" i="5" s="1"/>
  <c r="DBR8" i="5"/>
  <c r="DBR19" i="5" s="1"/>
  <c r="DBO8" i="5"/>
  <c r="DBO19" i="5" s="1"/>
  <c r="DBP9" i="5" s="1"/>
  <c r="DBM8" i="5"/>
  <c r="DBK8" i="5"/>
  <c r="DBK19" i="5" s="1"/>
  <c r="DBH8" i="5"/>
  <c r="DBH19" i="5" s="1"/>
  <c r="DBF8" i="5"/>
  <c r="DBF19" i="5" s="1"/>
  <c r="DBD8" i="5"/>
  <c r="DBD19" i="5" s="1"/>
  <c r="DBA8" i="5"/>
  <c r="DBA19" i="5" s="1"/>
  <c r="DAY8" i="5"/>
  <c r="DAY19" i="5" s="1"/>
  <c r="DAW8" i="5"/>
  <c r="DAW19" i="5" s="1"/>
  <c r="DAT8" i="5"/>
  <c r="DAT19" i="5" s="1"/>
  <c r="DAR8" i="5"/>
  <c r="DAR19" i="5" s="1"/>
  <c r="DAP8" i="5"/>
  <c r="DAP19" i="5" s="1"/>
  <c r="DAM8" i="5"/>
  <c r="DAM19" i="5" s="1"/>
  <c r="DAK8" i="5"/>
  <c r="DAK19" i="5" s="1"/>
  <c r="DAI8" i="5"/>
  <c r="DAI19" i="5" s="1"/>
  <c r="DAF8" i="5"/>
  <c r="DAF19" i="5" s="1"/>
  <c r="DAD8" i="5"/>
  <c r="DAD19" i="5" s="1"/>
  <c r="DAB8" i="5"/>
  <c r="DAB19" i="5" s="1"/>
  <c r="CZY8" i="5"/>
  <c r="CZY19" i="5" s="1"/>
  <c r="CZW8" i="5"/>
  <c r="CZU8" i="5"/>
  <c r="CZU19" i="5" s="1"/>
  <c r="CZR8" i="5"/>
  <c r="CZR19" i="5" s="1"/>
  <c r="CZP8" i="5"/>
  <c r="CZP19" i="5" s="1"/>
  <c r="CZN8" i="5"/>
  <c r="CZN19" i="5" s="1"/>
  <c r="CZK8" i="5"/>
  <c r="CZK19" i="5" s="1"/>
  <c r="CZL9" i="5" s="1"/>
  <c r="CZI8" i="5"/>
  <c r="CZI19" i="5" s="1"/>
  <c r="CZG8" i="5"/>
  <c r="CZG19" i="5" s="1"/>
  <c r="CZD8" i="5"/>
  <c r="CZD19" i="5" s="1"/>
  <c r="CZB8" i="5"/>
  <c r="CZB19" i="5" s="1"/>
  <c r="CYZ8" i="5"/>
  <c r="CYZ19" i="5" s="1"/>
  <c r="B9" i="6"/>
  <c r="J19" i="5"/>
  <c r="J22" i="5" s="1"/>
  <c r="H19" i="5"/>
  <c r="H22" i="5" s="1"/>
  <c r="M17" i="5"/>
  <c r="M16" i="5"/>
  <c r="K16" i="5"/>
  <c r="M15" i="5"/>
  <c r="M14" i="5"/>
  <c r="K14" i="5"/>
  <c r="M13" i="5"/>
  <c r="M12" i="5"/>
  <c r="K12" i="5"/>
  <c r="M11" i="5"/>
  <c r="M10" i="5"/>
  <c r="K10" i="5"/>
  <c r="M9" i="5"/>
  <c r="M8" i="5"/>
  <c r="K8" i="5"/>
  <c r="Q19" i="5"/>
  <c r="Q22" i="5" s="1"/>
  <c r="O19" i="5"/>
  <c r="O22" i="5" s="1"/>
  <c r="T17" i="5"/>
  <c r="T16" i="5"/>
  <c r="T15" i="5"/>
  <c r="T14" i="5"/>
  <c r="T13" i="5"/>
  <c r="T12" i="5"/>
  <c r="T11" i="5"/>
  <c r="T10" i="5"/>
  <c r="T9" i="5"/>
  <c r="T8" i="5"/>
  <c r="X19" i="5"/>
  <c r="X22" i="5" s="1"/>
  <c r="V19" i="5"/>
  <c r="W9" i="5" s="1"/>
  <c r="AA17" i="5"/>
  <c r="AA16" i="5"/>
  <c r="AA15" i="5"/>
  <c r="AA14" i="5"/>
  <c r="AA13" i="5"/>
  <c r="AA12" i="5"/>
  <c r="AA11" i="5"/>
  <c r="AA10" i="5"/>
  <c r="AA9" i="5"/>
  <c r="AA8" i="5"/>
  <c r="AE19" i="5"/>
  <c r="AF17" i="5" s="1"/>
  <c r="AC19" i="5"/>
  <c r="AD14" i="5" s="1"/>
  <c r="AH17" i="5"/>
  <c r="AH16" i="5"/>
  <c r="AH15" i="5"/>
  <c r="AH14" i="5"/>
  <c r="AH13" i="5"/>
  <c r="AH12" i="5"/>
  <c r="AH11" i="5"/>
  <c r="AH10" i="5"/>
  <c r="AH9" i="5"/>
  <c r="AH8" i="5"/>
  <c r="AL19" i="5"/>
  <c r="AM16" i="5" s="1"/>
  <c r="AJ19" i="5"/>
  <c r="AK8" i="5" s="1"/>
  <c r="AO17" i="5"/>
  <c r="AO16" i="5"/>
  <c r="AO15" i="5"/>
  <c r="AO14" i="5"/>
  <c r="AO13" i="5"/>
  <c r="AO12" i="5"/>
  <c r="AO11" i="5"/>
  <c r="AO10" i="5"/>
  <c r="AO9" i="5"/>
  <c r="AO8" i="5"/>
  <c r="AS19" i="5"/>
  <c r="AS22" i="5" s="1"/>
  <c r="AQ19" i="5"/>
  <c r="AQ22" i="5" s="1"/>
  <c r="AV17" i="5"/>
  <c r="AV16" i="5"/>
  <c r="AV15" i="5"/>
  <c r="AV14" i="5"/>
  <c r="AV13" i="5"/>
  <c r="AV12" i="5"/>
  <c r="AV11" i="5"/>
  <c r="AV10" i="5"/>
  <c r="AV9" i="5"/>
  <c r="AV8" i="5"/>
  <c r="AZ19" i="5"/>
  <c r="BA8" i="5" s="1"/>
  <c r="AX19" i="5"/>
  <c r="AY17" i="5" s="1"/>
  <c r="BC17" i="5"/>
  <c r="BC16" i="5"/>
  <c r="BC15" i="5"/>
  <c r="BC14" i="5"/>
  <c r="BC13" i="5"/>
  <c r="BC12" i="5"/>
  <c r="BC11" i="5"/>
  <c r="BC10" i="5"/>
  <c r="BC9" i="5"/>
  <c r="BC8" i="5"/>
  <c r="W16" i="7" l="1"/>
  <c r="Y14" i="7"/>
  <c r="Y8" i="7"/>
  <c r="Y12" i="7"/>
  <c r="Y7" i="7"/>
  <c r="Y9" i="7"/>
  <c r="M13" i="7"/>
  <c r="M14" i="7"/>
  <c r="M11" i="7"/>
  <c r="M12" i="7"/>
  <c r="M8" i="7"/>
  <c r="M5" i="7"/>
  <c r="M6" i="7"/>
  <c r="M7" i="7"/>
  <c r="M9" i="7"/>
  <c r="G10" i="7"/>
  <c r="G13" i="7"/>
  <c r="G12" i="7"/>
  <c r="G7" i="7"/>
  <c r="E16" i="7"/>
  <c r="G9" i="7"/>
  <c r="Y5" i="7"/>
  <c r="Y6" i="7"/>
  <c r="M10" i="7"/>
  <c r="K16" i="7"/>
  <c r="C16" i="7"/>
  <c r="U16" i="7"/>
  <c r="G5" i="7"/>
  <c r="I16" i="7"/>
  <c r="G14" i="7"/>
  <c r="G6" i="7"/>
  <c r="G8" i="7"/>
  <c r="Y13" i="7"/>
  <c r="Y11" i="7"/>
  <c r="Y10" i="7"/>
  <c r="G11" i="7"/>
  <c r="GYJ19" i="5"/>
  <c r="GYO9" i="5"/>
  <c r="DAM22" i="5"/>
  <c r="DAN16" i="5"/>
  <c r="DAN15" i="5"/>
  <c r="DAN12" i="5"/>
  <c r="DAN13" i="5"/>
  <c r="DAN14" i="5"/>
  <c r="DAN11" i="5"/>
  <c r="DEG22" i="5"/>
  <c r="DEH16" i="5"/>
  <c r="DEH15" i="5"/>
  <c r="DEH13" i="5"/>
  <c r="DEH14" i="5"/>
  <c r="DEH12" i="5"/>
  <c r="DEH11" i="5"/>
  <c r="DHM22" i="5"/>
  <c r="DHN16" i="5"/>
  <c r="DHN15" i="5"/>
  <c r="DHN14" i="5"/>
  <c r="DHN13" i="5"/>
  <c r="DHN12" i="5"/>
  <c r="DHN11" i="5"/>
  <c r="DKE22" i="5"/>
  <c r="DKF16" i="5"/>
  <c r="DKF15" i="5"/>
  <c r="DKF12" i="5"/>
  <c r="DKF11" i="5"/>
  <c r="DKF13" i="5"/>
  <c r="DKF14" i="5"/>
  <c r="DNK22" i="5"/>
  <c r="DNL16" i="5"/>
  <c r="DNL15" i="5"/>
  <c r="DNL12" i="5"/>
  <c r="DNL13" i="5"/>
  <c r="DNL14" i="5"/>
  <c r="DNL11" i="5"/>
  <c r="DQQ22" i="5"/>
  <c r="DQR16" i="5"/>
  <c r="DQR15" i="5"/>
  <c r="DQR14" i="5"/>
  <c r="DQR12" i="5"/>
  <c r="DQR13" i="5"/>
  <c r="DQR11" i="5"/>
  <c r="DTW22" i="5"/>
  <c r="DTX16" i="5"/>
  <c r="DTX15" i="5"/>
  <c r="DTX12" i="5"/>
  <c r="DTX13" i="5"/>
  <c r="DTX11" i="5"/>
  <c r="DTX14" i="5"/>
  <c r="DTX10" i="5"/>
  <c r="DXC22" i="5"/>
  <c r="DXD16" i="5"/>
  <c r="DXD15" i="5"/>
  <c r="DXD12" i="5"/>
  <c r="DXD13" i="5"/>
  <c r="DXD14" i="5"/>
  <c r="DXD11" i="5"/>
  <c r="DXD10" i="5"/>
  <c r="EAI22" i="5"/>
  <c r="EAJ16" i="5"/>
  <c r="EAJ15" i="5"/>
  <c r="EAJ12" i="5"/>
  <c r="EAJ13" i="5"/>
  <c r="EAJ14" i="5"/>
  <c r="EAJ11" i="5"/>
  <c r="EAJ10" i="5"/>
  <c r="EDA22" i="5"/>
  <c r="EDB16" i="5"/>
  <c r="EDB15" i="5"/>
  <c r="EDB14" i="5"/>
  <c r="EDB13" i="5"/>
  <c r="EDB11" i="5"/>
  <c r="EDB12" i="5"/>
  <c r="EDB10" i="5"/>
  <c r="EGG22" i="5"/>
  <c r="EGH16" i="5"/>
  <c r="EGH15" i="5"/>
  <c r="EGH13" i="5"/>
  <c r="EGH14" i="5"/>
  <c r="EGH10" i="5"/>
  <c r="EGH11" i="5"/>
  <c r="EGH12" i="5"/>
  <c r="EMS22" i="5"/>
  <c r="EMT16" i="5"/>
  <c r="EMT15" i="5"/>
  <c r="EMT13" i="5"/>
  <c r="EMT14" i="5"/>
  <c r="EMT11" i="5"/>
  <c r="EMT12" i="5"/>
  <c r="EMT10" i="5"/>
  <c r="ETL19" i="5"/>
  <c r="ETM8" i="5"/>
  <c r="CZL8" i="5"/>
  <c r="CZZ8" i="5"/>
  <c r="DAN8" i="5"/>
  <c r="DBB8" i="5"/>
  <c r="DBP8" i="5"/>
  <c r="DCD8" i="5"/>
  <c r="DCR8" i="5"/>
  <c r="DDF8" i="5"/>
  <c r="DDT8" i="5"/>
  <c r="DEH8" i="5"/>
  <c r="DEV8" i="5"/>
  <c r="DFJ8" i="5"/>
  <c r="DFX8" i="5"/>
  <c r="DGL8" i="5"/>
  <c r="DGZ8" i="5"/>
  <c r="DHN8" i="5"/>
  <c r="DIB8" i="5"/>
  <c r="DIP8" i="5"/>
  <c r="DJD8" i="5"/>
  <c r="DJR8" i="5"/>
  <c r="DKF8" i="5"/>
  <c r="DKT8" i="5"/>
  <c r="DLH8" i="5"/>
  <c r="DLV8" i="5"/>
  <c r="DMJ8" i="5"/>
  <c r="DMX8" i="5"/>
  <c r="DNL8" i="5"/>
  <c r="DNZ8" i="5"/>
  <c r="DON8" i="5"/>
  <c r="DPB8" i="5"/>
  <c r="DPP8" i="5"/>
  <c r="DQD8" i="5"/>
  <c r="DQR8" i="5"/>
  <c r="DRF8" i="5"/>
  <c r="DRT8" i="5"/>
  <c r="DSH8" i="5"/>
  <c r="DSV8" i="5"/>
  <c r="DTJ8" i="5"/>
  <c r="DTX8" i="5"/>
  <c r="DUL8" i="5"/>
  <c r="DUZ8" i="5"/>
  <c r="DVN8" i="5"/>
  <c r="DWB8" i="5"/>
  <c r="DWP8" i="5"/>
  <c r="DXD8" i="5"/>
  <c r="DXR8" i="5"/>
  <c r="DYF8" i="5"/>
  <c r="DYT8" i="5"/>
  <c r="DZH8" i="5"/>
  <c r="DZV8" i="5"/>
  <c r="EAJ8" i="5"/>
  <c r="EAX8" i="5"/>
  <c r="EBL8" i="5"/>
  <c r="EBZ8" i="5"/>
  <c r="ECN8" i="5"/>
  <c r="EDB8" i="5"/>
  <c r="EDP8" i="5"/>
  <c r="EED8" i="5"/>
  <c r="EER8" i="5"/>
  <c r="EFF8" i="5"/>
  <c r="EFT8" i="5"/>
  <c r="EGH8" i="5"/>
  <c r="EGV8" i="5"/>
  <c r="EHJ8" i="5"/>
  <c r="EHX8" i="5"/>
  <c r="EIL8" i="5"/>
  <c r="EKH19" i="5"/>
  <c r="EKI8" i="5" s="1"/>
  <c r="EME22" i="5"/>
  <c r="EMF16" i="5"/>
  <c r="EMF15" i="5"/>
  <c r="EMF14" i="5"/>
  <c r="EMF12" i="5"/>
  <c r="EMF11" i="5"/>
  <c r="EMF19" i="5" s="1"/>
  <c r="EMF10" i="5"/>
  <c r="EMF9" i="5"/>
  <c r="EMF13" i="5"/>
  <c r="EMT8" i="5"/>
  <c r="EOP19" i="5"/>
  <c r="EOQ8" i="5"/>
  <c r="EQM22" i="5"/>
  <c r="EQN16" i="5"/>
  <c r="EQN19" i="5" s="1"/>
  <c r="EQN15" i="5"/>
  <c r="EQN14" i="5"/>
  <c r="EQN12" i="5"/>
  <c r="EQN11" i="5"/>
  <c r="EQN13" i="5"/>
  <c r="EQN10" i="5"/>
  <c r="EQN9" i="5"/>
  <c r="ERB8" i="5"/>
  <c r="ESX19" i="5"/>
  <c r="ESY8" i="5" s="1"/>
  <c r="EXF19" i="5"/>
  <c r="EXG8" i="5"/>
  <c r="FBN19" i="5"/>
  <c r="FBO8" i="5" s="1"/>
  <c r="FFH19" i="5"/>
  <c r="FJB19" i="5"/>
  <c r="FJC8" i="5" s="1"/>
  <c r="DBB10" i="5"/>
  <c r="DDF10" i="5"/>
  <c r="DFJ10" i="5"/>
  <c r="DHN10" i="5"/>
  <c r="DJR10" i="5"/>
  <c r="DLV10" i="5"/>
  <c r="DNZ10" i="5"/>
  <c r="DQD10" i="5"/>
  <c r="DSH10" i="5"/>
  <c r="CZY22" i="5"/>
  <c r="CZZ16" i="5"/>
  <c r="CZZ15" i="5"/>
  <c r="CZZ13" i="5"/>
  <c r="CZZ14" i="5"/>
  <c r="CZZ11" i="5"/>
  <c r="CZZ12" i="5"/>
  <c r="DDS22" i="5"/>
  <c r="DDT16" i="5"/>
  <c r="DDT15" i="5"/>
  <c r="DDT14" i="5"/>
  <c r="DDT12" i="5"/>
  <c r="DDT13" i="5"/>
  <c r="DDT11" i="5"/>
  <c r="DGK22" i="5"/>
  <c r="DGL16" i="5"/>
  <c r="DGL15" i="5"/>
  <c r="DGL13" i="5"/>
  <c r="DGL14" i="5"/>
  <c r="DGL12" i="5"/>
  <c r="DGL11" i="5"/>
  <c r="DJQ22" i="5"/>
  <c r="DJR16" i="5"/>
  <c r="DJR15" i="5"/>
  <c r="DJR12" i="5"/>
  <c r="DJR13" i="5"/>
  <c r="DJR14" i="5"/>
  <c r="DJR11" i="5"/>
  <c r="DLU22" i="5"/>
  <c r="DLV16" i="5"/>
  <c r="DLV15" i="5"/>
  <c r="DLV14" i="5"/>
  <c r="DLV13" i="5"/>
  <c r="DLV12" i="5"/>
  <c r="DLV11" i="5"/>
  <c r="DPA22" i="5"/>
  <c r="DPB16" i="5"/>
  <c r="DPB15" i="5"/>
  <c r="DPB13" i="5"/>
  <c r="DPB14" i="5"/>
  <c r="DPB12" i="5"/>
  <c r="DPB11" i="5"/>
  <c r="DSG22" i="5"/>
  <c r="DSH16" i="5"/>
  <c r="DSH15" i="5"/>
  <c r="DSH12" i="5"/>
  <c r="DSH13" i="5"/>
  <c r="DSH14" i="5"/>
  <c r="DSH11" i="5"/>
  <c r="DVM22" i="5"/>
  <c r="DVN16" i="5"/>
  <c r="DVN15" i="5"/>
  <c r="DVN13" i="5"/>
  <c r="DVN14" i="5"/>
  <c r="DVN11" i="5"/>
  <c r="DVN12" i="5"/>
  <c r="DVN10" i="5"/>
  <c r="DYS22" i="5"/>
  <c r="DYT16" i="5"/>
  <c r="DYT15" i="5"/>
  <c r="DYT14" i="5"/>
  <c r="DYT13" i="5"/>
  <c r="DYT12" i="5"/>
  <c r="DYT11" i="5"/>
  <c r="DYT10" i="5"/>
  <c r="EBY22" i="5"/>
  <c r="EBZ16" i="5"/>
  <c r="EBZ15" i="5"/>
  <c r="EBZ13" i="5"/>
  <c r="EBZ14" i="5"/>
  <c r="EBZ12" i="5"/>
  <c r="EBZ11" i="5"/>
  <c r="EBZ10" i="5"/>
  <c r="EFE22" i="5"/>
  <c r="EFF16" i="5"/>
  <c r="EFF15" i="5"/>
  <c r="EFF12" i="5"/>
  <c r="EFF13" i="5"/>
  <c r="EFF14" i="5"/>
  <c r="EFF11" i="5"/>
  <c r="EFF10" i="5"/>
  <c r="EIK22" i="5"/>
  <c r="EIL16" i="5"/>
  <c r="EIL15" i="5"/>
  <c r="EIL13" i="5"/>
  <c r="EIL14" i="5"/>
  <c r="EIL11" i="5"/>
  <c r="EIL12" i="5"/>
  <c r="EIL10" i="5"/>
  <c r="EPD19" i="5"/>
  <c r="EPE8" i="5" s="1"/>
  <c r="EJT19" i="5"/>
  <c r="ELQ22" i="5"/>
  <c r="ELR16" i="5"/>
  <c r="ELR15" i="5"/>
  <c r="ELR14" i="5"/>
  <c r="ELR13" i="5"/>
  <c r="ELR11" i="5"/>
  <c r="ELR10" i="5"/>
  <c r="ELR12" i="5"/>
  <c r="EOB19" i="5"/>
  <c r="EOC8" i="5"/>
  <c r="EPY22" i="5"/>
  <c r="EPZ16" i="5"/>
  <c r="EPZ15" i="5"/>
  <c r="EPZ14" i="5"/>
  <c r="EPZ13" i="5"/>
  <c r="EPZ11" i="5"/>
  <c r="EPZ12" i="5"/>
  <c r="EPZ10" i="5"/>
  <c r="ESJ19" i="5"/>
  <c r="ESK8" i="5" s="1"/>
  <c r="EWR19" i="5"/>
  <c r="EWS8" i="5" s="1"/>
  <c r="FAZ19" i="5"/>
  <c r="FBA8" i="5"/>
  <c r="FET19" i="5"/>
  <c r="FEU8" i="5"/>
  <c r="FIN19" i="5"/>
  <c r="FIO8" i="5" s="1"/>
  <c r="DYT9" i="5"/>
  <c r="DCQ22" i="5"/>
  <c r="DCR16" i="5"/>
  <c r="DCR15" i="5"/>
  <c r="DCR12" i="5"/>
  <c r="DCR11" i="5"/>
  <c r="DCR14" i="5"/>
  <c r="DCR13" i="5"/>
  <c r="DFW22" i="5"/>
  <c r="DFX16" i="5"/>
  <c r="DFX15" i="5"/>
  <c r="DFX12" i="5"/>
  <c r="DFX14" i="5"/>
  <c r="DFX13" i="5"/>
  <c r="DFX11" i="5"/>
  <c r="DJC22" i="5"/>
  <c r="DJD16" i="5"/>
  <c r="DJD15" i="5"/>
  <c r="DJD12" i="5"/>
  <c r="DJD13" i="5"/>
  <c r="DJD14" i="5"/>
  <c r="DJD11" i="5"/>
  <c r="DMW22" i="5"/>
  <c r="DMX16" i="5"/>
  <c r="DMX15" i="5"/>
  <c r="DMX13" i="5"/>
  <c r="DMX14" i="5"/>
  <c r="DMX12" i="5"/>
  <c r="DMX11" i="5"/>
  <c r="DQC22" i="5"/>
  <c r="DQD16" i="5"/>
  <c r="DQD15" i="5"/>
  <c r="DQD14" i="5"/>
  <c r="DQD13" i="5"/>
  <c r="DQD11" i="5"/>
  <c r="DQD12" i="5"/>
  <c r="DTI22" i="5"/>
  <c r="DTJ16" i="5"/>
  <c r="DTJ15" i="5"/>
  <c r="DTJ13" i="5"/>
  <c r="DTJ14" i="5"/>
  <c r="DTJ12" i="5"/>
  <c r="DTJ11" i="5"/>
  <c r="DWO22" i="5"/>
  <c r="DWP16" i="5"/>
  <c r="DWP15" i="5"/>
  <c r="DWP12" i="5"/>
  <c r="DWP13" i="5"/>
  <c r="DWP14" i="5"/>
  <c r="DWP11" i="5"/>
  <c r="DWP10" i="5"/>
  <c r="DZU22" i="5"/>
  <c r="DZV16" i="5"/>
  <c r="DZV15" i="5"/>
  <c r="DZV13" i="5"/>
  <c r="DZV14" i="5"/>
  <c r="DZV12" i="5"/>
  <c r="DZV11" i="5"/>
  <c r="DZV10" i="5"/>
  <c r="EDO22" i="5"/>
  <c r="EDP16" i="5"/>
  <c r="EDP15" i="5"/>
  <c r="EDP14" i="5"/>
  <c r="EDP12" i="5"/>
  <c r="EDP11" i="5"/>
  <c r="EDP13" i="5"/>
  <c r="EDP10" i="5"/>
  <c r="EDP9" i="5"/>
  <c r="EGU22" i="5"/>
  <c r="EGV16" i="5"/>
  <c r="EGV15" i="5"/>
  <c r="EGV12" i="5"/>
  <c r="EGV13" i="5"/>
  <c r="EGV10" i="5"/>
  <c r="EGV14" i="5"/>
  <c r="EGV11" i="5"/>
  <c r="EGV9" i="5"/>
  <c r="EJF19" i="5"/>
  <c r="EJG8" i="5" s="1"/>
  <c r="ELC22" i="5"/>
  <c r="ELD16" i="5"/>
  <c r="ELD15" i="5"/>
  <c r="ELD12" i="5"/>
  <c r="ELD11" i="5"/>
  <c r="ELD13" i="5"/>
  <c r="ELD14" i="5"/>
  <c r="ELD10" i="5"/>
  <c r="ELR8" i="5"/>
  <c r="ELR19" i="5" s="1"/>
  <c r="ENN19" i="5"/>
  <c r="ENO8" i="5" s="1"/>
  <c r="EPK22" i="5"/>
  <c r="EPL16" i="5"/>
  <c r="EPL15" i="5"/>
  <c r="EPL12" i="5"/>
  <c r="EPL11" i="5"/>
  <c r="EPL13" i="5"/>
  <c r="EPL19" i="5" s="1"/>
  <c r="EPL14" i="5"/>
  <c r="EPL10" i="5"/>
  <c r="EPL9" i="5"/>
  <c r="EPZ8" i="5"/>
  <c r="ERV19" i="5"/>
  <c r="ERW8" i="5" s="1"/>
  <c r="EWD19" i="5"/>
  <c r="EWE8" i="5" s="1"/>
  <c r="FAL19" i="5"/>
  <c r="FAM8" i="5" s="1"/>
  <c r="FEF19" i="5"/>
  <c r="FEG8" i="5"/>
  <c r="FFM19" i="5"/>
  <c r="FHZ19" i="5"/>
  <c r="FIA8" i="5" s="1"/>
  <c r="DBA22" i="5"/>
  <c r="DBB16" i="5"/>
  <c r="DBB15" i="5"/>
  <c r="DBB12" i="5"/>
  <c r="DBB13" i="5"/>
  <c r="DBB14" i="5"/>
  <c r="DBB11" i="5"/>
  <c r="ERA22" i="5"/>
  <c r="ERB16" i="5"/>
  <c r="ERB15" i="5"/>
  <c r="ERB13" i="5"/>
  <c r="ERB14" i="5"/>
  <c r="ERB11" i="5"/>
  <c r="ERB10" i="5"/>
  <c r="ERB12" i="5"/>
  <c r="DBV22" i="5"/>
  <c r="DBW17" i="5"/>
  <c r="DBW16" i="5"/>
  <c r="DBW14" i="5"/>
  <c r="DBW13" i="5"/>
  <c r="DBW12" i="5"/>
  <c r="DBW15" i="5"/>
  <c r="DBW11" i="5"/>
  <c r="DGD22" i="5"/>
  <c r="DGE17" i="5"/>
  <c r="DGE16" i="5"/>
  <c r="DGE14" i="5"/>
  <c r="DGE13" i="5"/>
  <c r="DGE12" i="5"/>
  <c r="DGE15" i="5"/>
  <c r="DGE11" i="5"/>
  <c r="DJX22" i="5"/>
  <c r="DJY17" i="5"/>
  <c r="DJY16" i="5"/>
  <c r="DJY14" i="5"/>
  <c r="DJY13" i="5"/>
  <c r="DJY12" i="5"/>
  <c r="DJY15" i="5"/>
  <c r="DJY11" i="5"/>
  <c r="DNR22" i="5"/>
  <c r="DNS14" i="5"/>
  <c r="DNS13" i="5"/>
  <c r="DNS12" i="5"/>
  <c r="DNS17" i="5"/>
  <c r="DNS15" i="5"/>
  <c r="DNS16" i="5"/>
  <c r="DNS11" i="5"/>
  <c r="DRZ22" i="5"/>
  <c r="DSA17" i="5"/>
  <c r="DSA14" i="5"/>
  <c r="DSA13" i="5"/>
  <c r="DSA12" i="5"/>
  <c r="DSA15" i="5"/>
  <c r="DSA16" i="5"/>
  <c r="DSA11" i="5"/>
  <c r="DTP22" i="5"/>
  <c r="DTQ17" i="5"/>
  <c r="DTQ16" i="5"/>
  <c r="DTQ14" i="5"/>
  <c r="DTQ13" i="5"/>
  <c r="DTQ12" i="5"/>
  <c r="DTQ15" i="5"/>
  <c r="DTQ11" i="5"/>
  <c r="DWH22" i="5"/>
  <c r="DWI17" i="5"/>
  <c r="DWI14" i="5"/>
  <c r="DWI13" i="5"/>
  <c r="DWI12" i="5"/>
  <c r="DWI15" i="5"/>
  <c r="DWI16" i="5"/>
  <c r="DWI11" i="5"/>
  <c r="DXX22" i="5"/>
  <c r="DXY17" i="5"/>
  <c r="DXY16" i="5"/>
  <c r="DXY14" i="5"/>
  <c r="DXY13" i="5"/>
  <c r="DXY12" i="5"/>
  <c r="DXY15" i="5"/>
  <c r="DXY11" i="5"/>
  <c r="DXY9" i="5"/>
  <c r="DZN22" i="5"/>
  <c r="DZO17" i="5"/>
  <c r="DZO14" i="5"/>
  <c r="DZO13" i="5"/>
  <c r="DZO12" i="5"/>
  <c r="DZO16" i="5"/>
  <c r="DZO15" i="5"/>
  <c r="DZO11" i="5"/>
  <c r="DZO9" i="5"/>
  <c r="EBD22" i="5"/>
  <c r="EBE16" i="5"/>
  <c r="EBE14" i="5"/>
  <c r="EBE13" i="5"/>
  <c r="EBE12" i="5"/>
  <c r="EBE15" i="5"/>
  <c r="EBE11" i="5"/>
  <c r="ECT22" i="5"/>
  <c r="ECU15" i="5"/>
  <c r="ECU16" i="5"/>
  <c r="ECU14" i="5"/>
  <c r="ECU13" i="5"/>
  <c r="ECU12" i="5"/>
  <c r="ECU11" i="5"/>
  <c r="EEX22" i="5"/>
  <c r="EEY17" i="5"/>
  <c r="EEY14" i="5"/>
  <c r="EEY13" i="5"/>
  <c r="EEY12" i="5"/>
  <c r="EEY15" i="5"/>
  <c r="EEY11" i="5"/>
  <c r="EEY16" i="5"/>
  <c r="EFZ22" i="5"/>
  <c r="EGA16" i="5"/>
  <c r="EGA14" i="5"/>
  <c r="EGA13" i="5"/>
  <c r="EGA12" i="5"/>
  <c r="EGA17" i="5"/>
  <c r="EGA15" i="5"/>
  <c r="EGA11" i="5"/>
  <c r="EID22" i="5"/>
  <c r="EIE15" i="5"/>
  <c r="EIE14" i="5"/>
  <c r="EIE13" i="5"/>
  <c r="EIE12" i="5"/>
  <c r="EIE16" i="5"/>
  <c r="EIE11" i="5"/>
  <c r="EKO22" i="5"/>
  <c r="EKP16" i="5"/>
  <c r="EKP15" i="5"/>
  <c r="EKP13" i="5"/>
  <c r="EKP14" i="5"/>
  <c r="EKP11" i="5"/>
  <c r="EKP12" i="5"/>
  <c r="EKP10" i="5"/>
  <c r="EOW22" i="5"/>
  <c r="EOX16" i="5"/>
  <c r="EOX15" i="5"/>
  <c r="EOX13" i="5"/>
  <c r="EOX14" i="5"/>
  <c r="EOX11" i="5"/>
  <c r="EOX12" i="5"/>
  <c r="EOX10" i="5"/>
  <c r="EYR19" i="5"/>
  <c r="FLT22" i="5"/>
  <c r="FLU17" i="5"/>
  <c r="FLU15" i="5"/>
  <c r="FLU14" i="5"/>
  <c r="FLU13" i="5"/>
  <c r="FLU12" i="5"/>
  <c r="FLU11" i="5"/>
  <c r="FLU16" i="5"/>
  <c r="FLU10" i="5"/>
  <c r="CZZ9" i="5"/>
  <c r="DAN9" i="5"/>
  <c r="DBB9" i="5"/>
  <c r="DCR9" i="5"/>
  <c r="DDT9" i="5"/>
  <c r="DEH9" i="5"/>
  <c r="DFX9" i="5"/>
  <c r="DGL9" i="5"/>
  <c r="DHN9" i="5"/>
  <c r="DJD9" i="5"/>
  <c r="DJR9" i="5"/>
  <c r="DKF9" i="5"/>
  <c r="DLV9" i="5"/>
  <c r="DMX9" i="5"/>
  <c r="DNL9" i="5"/>
  <c r="DPB9" i="5"/>
  <c r="DQD9" i="5"/>
  <c r="DQR9" i="5"/>
  <c r="DSH9" i="5"/>
  <c r="DTJ9" i="5"/>
  <c r="DTX9" i="5"/>
  <c r="DVN9" i="5"/>
  <c r="DWP9" i="5"/>
  <c r="DXD9" i="5"/>
  <c r="DBO22" i="5"/>
  <c r="DBP16" i="5"/>
  <c r="DBP15" i="5"/>
  <c r="DBP12" i="5"/>
  <c r="DBP14" i="5"/>
  <c r="DBP13" i="5"/>
  <c r="DBP11" i="5"/>
  <c r="DEU22" i="5"/>
  <c r="DEV16" i="5"/>
  <c r="DEV15" i="5"/>
  <c r="DEV12" i="5"/>
  <c r="DEV13" i="5"/>
  <c r="DEV14" i="5"/>
  <c r="DEV11" i="5"/>
  <c r="DIA22" i="5"/>
  <c r="DIB16" i="5"/>
  <c r="DIB15" i="5"/>
  <c r="DIB14" i="5"/>
  <c r="DIB12" i="5"/>
  <c r="DIB11" i="5"/>
  <c r="DIB13" i="5"/>
  <c r="DLG22" i="5"/>
  <c r="DLH16" i="5"/>
  <c r="DLH15" i="5"/>
  <c r="DLH12" i="5"/>
  <c r="DLH13" i="5"/>
  <c r="DLH14" i="5"/>
  <c r="DLH11" i="5"/>
  <c r="DOM22" i="5"/>
  <c r="DON16" i="5"/>
  <c r="DON15" i="5"/>
  <c r="DON12" i="5"/>
  <c r="DON13" i="5"/>
  <c r="DON14" i="5"/>
  <c r="DON11" i="5"/>
  <c r="DRS22" i="5"/>
  <c r="DRT16" i="5"/>
  <c r="DRT15" i="5"/>
  <c r="DRT12" i="5"/>
  <c r="DRT13" i="5"/>
  <c r="DRT14" i="5"/>
  <c r="DRT11" i="5"/>
  <c r="DUY22" i="5"/>
  <c r="DUZ16" i="5"/>
  <c r="DUZ15" i="5"/>
  <c r="DUZ14" i="5"/>
  <c r="DUZ12" i="5"/>
  <c r="DUZ11" i="5"/>
  <c r="DUZ10" i="5"/>
  <c r="DUZ13" i="5"/>
  <c r="DYE22" i="5"/>
  <c r="DYF16" i="5"/>
  <c r="DYF15" i="5"/>
  <c r="DYF12" i="5"/>
  <c r="DYF13" i="5"/>
  <c r="DYF14" i="5"/>
  <c r="DYF11" i="5"/>
  <c r="DYF10" i="5"/>
  <c r="EBK22" i="5"/>
  <c r="EBL16" i="5"/>
  <c r="EBL15" i="5"/>
  <c r="EBL12" i="5"/>
  <c r="EBL13" i="5"/>
  <c r="EBL11" i="5"/>
  <c r="EBL10" i="5"/>
  <c r="EBL14" i="5"/>
  <c r="EBL9" i="5"/>
  <c r="EEC22" i="5"/>
  <c r="EED16" i="5"/>
  <c r="EED15" i="5"/>
  <c r="EED13" i="5"/>
  <c r="EED14" i="5"/>
  <c r="EED12" i="5"/>
  <c r="EED11" i="5"/>
  <c r="EED10" i="5"/>
  <c r="EHI22" i="5"/>
  <c r="EHJ16" i="5"/>
  <c r="EHJ15" i="5"/>
  <c r="EHJ14" i="5"/>
  <c r="EHJ13" i="5"/>
  <c r="EHJ11" i="5"/>
  <c r="EHJ12" i="5"/>
  <c r="EHJ10" i="5"/>
  <c r="CZD22" i="5"/>
  <c r="CZE17" i="5"/>
  <c r="CZE14" i="5"/>
  <c r="CZE13" i="5"/>
  <c r="CZE12" i="5"/>
  <c r="CZE16" i="5"/>
  <c r="CZE15" i="5"/>
  <c r="CZE11" i="5"/>
  <c r="DAF22" i="5"/>
  <c r="DAG17" i="5"/>
  <c r="DAG14" i="5"/>
  <c r="DAG13" i="5"/>
  <c r="DAG12" i="5"/>
  <c r="DAG16" i="5"/>
  <c r="DAG15" i="5"/>
  <c r="DAG11" i="5"/>
  <c r="DCJ22" i="5"/>
  <c r="DCK17" i="5"/>
  <c r="DCK16" i="5"/>
  <c r="DCK14" i="5"/>
  <c r="DCK13" i="5"/>
  <c r="DCK12" i="5"/>
  <c r="DCK15" i="5"/>
  <c r="DCK11" i="5"/>
  <c r="DDZ22" i="5"/>
  <c r="DEA17" i="5"/>
  <c r="DEA14" i="5"/>
  <c r="DEA13" i="5"/>
  <c r="DEA12" i="5"/>
  <c r="DEA16" i="5"/>
  <c r="DEA15" i="5"/>
  <c r="DEA11" i="5"/>
  <c r="DFP22" i="5"/>
  <c r="DFQ17" i="5"/>
  <c r="DFQ16" i="5"/>
  <c r="DFQ14" i="5"/>
  <c r="DFQ13" i="5"/>
  <c r="DFQ12" i="5"/>
  <c r="DFQ15" i="5"/>
  <c r="DFQ11" i="5"/>
  <c r="DHT22" i="5"/>
  <c r="DHU17" i="5"/>
  <c r="DHU14" i="5"/>
  <c r="DHU13" i="5"/>
  <c r="DHU12" i="5"/>
  <c r="DHU16" i="5"/>
  <c r="DHU15" i="5"/>
  <c r="DHU11" i="5"/>
  <c r="DJJ22" i="5"/>
  <c r="DJK17" i="5"/>
  <c r="DJK14" i="5"/>
  <c r="DJK13" i="5"/>
  <c r="DJK12" i="5"/>
  <c r="DJK15" i="5"/>
  <c r="DJK16" i="5"/>
  <c r="DJK11" i="5"/>
  <c r="DKL22" i="5"/>
  <c r="DKM17" i="5"/>
  <c r="DKM16" i="5"/>
  <c r="DKM14" i="5"/>
  <c r="DKM13" i="5"/>
  <c r="DKM12" i="5"/>
  <c r="DKM15" i="5"/>
  <c r="DKM11" i="5"/>
  <c r="DMB22" i="5"/>
  <c r="DMC14" i="5"/>
  <c r="DMC13" i="5"/>
  <c r="DMC12" i="5"/>
  <c r="DMC16" i="5"/>
  <c r="DMC15" i="5"/>
  <c r="DMC11" i="5"/>
  <c r="DOF22" i="5"/>
  <c r="DOG16" i="5"/>
  <c r="DOG14" i="5"/>
  <c r="DOG13" i="5"/>
  <c r="DOG12" i="5"/>
  <c r="DOG15" i="5"/>
  <c r="DOG11" i="5"/>
  <c r="DPV22" i="5"/>
  <c r="DPW16" i="5"/>
  <c r="DPW14" i="5"/>
  <c r="DPW13" i="5"/>
  <c r="DPW12" i="5"/>
  <c r="DPW15" i="5"/>
  <c r="DPW11" i="5"/>
  <c r="DRL22" i="5"/>
  <c r="DRM14" i="5"/>
  <c r="DRM13" i="5"/>
  <c r="DRM12" i="5"/>
  <c r="DRM16" i="5"/>
  <c r="DRM15" i="5"/>
  <c r="DRM11" i="5"/>
  <c r="DSN22" i="5"/>
  <c r="DSO16" i="5"/>
  <c r="DSO14" i="5"/>
  <c r="DSO13" i="5"/>
  <c r="DSO12" i="5"/>
  <c r="DSO15" i="5"/>
  <c r="DSO11" i="5"/>
  <c r="DTB22" i="5"/>
  <c r="DTC17" i="5"/>
  <c r="DTC16" i="5"/>
  <c r="DTC14" i="5"/>
  <c r="DTC13" i="5"/>
  <c r="DTC12" i="5"/>
  <c r="DTC15" i="5"/>
  <c r="DTC11" i="5"/>
  <c r="DUD22" i="5"/>
  <c r="DUE16" i="5"/>
  <c r="DUE14" i="5"/>
  <c r="DUE13" i="5"/>
  <c r="DUE12" i="5"/>
  <c r="DUE15" i="5"/>
  <c r="DUE11" i="5"/>
  <c r="DUR22" i="5"/>
  <c r="DUS14" i="5"/>
  <c r="DUS13" i="5"/>
  <c r="DUS12" i="5"/>
  <c r="DUS16" i="5"/>
  <c r="DUS15" i="5"/>
  <c r="DUS11" i="5"/>
  <c r="DWV22" i="5"/>
  <c r="DWW16" i="5"/>
  <c r="DWW14" i="5"/>
  <c r="DWW13" i="5"/>
  <c r="DWW12" i="5"/>
  <c r="DWW15" i="5"/>
  <c r="DWW11" i="5"/>
  <c r="DXJ22" i="5"/>
  <c r="DXK17" i="5"/>
  <c r="DXK16" i="5"/>
  <c r="DXK14" i="5"/>
  <c r="DXK13" i="5"/>
  <c r="DXK12" i="5"/>
  <c r="DXK15" i="5"/>
  <c r="DXK11" i="5"/>
  <c r="DYL22" i="5"/>
  <c r="DYM16" i="5"/>
  <c r="DYM14" i="5"/>
  <c r="DYM13" i="5"/>
  <c r="DYM12" i="5"/>
  <c r="DYM15" i="5"/>
  <c r="DYM11" i="5"/>
  <c r="DYM9" i="5"/>
  <c r="DYZ22" i="5"/>
  <c r="DZA14" i="5"/>
  <c r="DZA13" i="5"/>
  <c r="DZA12" i="5"/>
  <c r="DZA16" i="5"/>
  <c r="DZA15" i="5"/>
  <c r="DZA11" i="5"/>
  <c r="DZA9" i="5"/>
  <c r="EAB22" i="5"/>
  <c r="EAC14" i="5"/>
  <c r="EAC13" i="5"/>
  <c r="EAC12" i="5"/>
  <c r="EAC16" i="5"/>
  <c r="EAC15" i="5"/>
  <c r="EAC11" i="5"/>
  <c r="EAC9" i="5"/>
  <c r="EAP22" i="5"/>
  <c r="EAQ17" i="5"/>
  <c r="EAQ14" i="5"/>
  <c r="EAQ13" i="5"/>
  <c r="EAQ12" i="5"/>
  <c r="EAQ15" i="5"/>
  <c r="EAQ11" i="5"/>
  <c r="EAQ16" i="5"/>
  <c r="EBR22" i="5"/>
  <c r="EBS17" i="5"/>
  <c r="EBS16" i="5"/>
  <c r="EBS14" i="5"/>
  <c r="EBS13" i="5"/>
  <c r="EBS12" i="5"/>
  <c r="EBS15" i="5"/>
  <c r="EBS11" i="5"/>
  <c r="ECF22" i="5"/>
  <c r="ECG17" i="5"/>
  <c r="ECG15" i="5"/>
  <c r="ECG16" i="5"/>
  <c r="ECG14" i="5"/>
  <c r="ECG13" i="5"/>
  <c r="ECG12" i="5"/>
  <c r="ECG11" i="5"/>
  <c r="EDH22" i="5"/>
  <c r="EDI15" i="5"/>
  <c r="EDI14" i="5"/>
  <c r="EDI13" i="5"/>
  <c r="EDI12" i="5"/>
  <c r="EDI16" i="5"/>
  <c r="EDI11" i="5"/>
  <c r="EDV22" i="5"/>
  <c r="EDW17" i="5"/>
  <c r="EDW15" i="5"/>
  <c r="EDW14" i="5"/>
  <c r="EDW13" i="5"/>
  <c r="EDW12" i="5"/>
  <c r="EDW16" i="5"/>
  <c r="EDW11" i="5"/>
  <c r="EEJ22" i="5"/>
  <c r="EEK14" i="5"/>
  <c r="EEK13" i="5"/>
  <c r="EEK12" i="5"/>
  <c r="EEK15" i="5"/>
  <c r="EEK16" i="5"/>
  <c r="EEK11" i="5"/>
  <c r="EFL22" i="5"/>
  <c r="EFM16" i="5"/>
  <c r="EFM14" i="5"/>
  <c r="EFM13" i="5"/>
  <c r="EFM12" i="5"/>
  <c r="EFM15" i="5"/>
  <c r="EFM11" i="5"/>
  <c r="EGN22" i="5"/>
  <c r="EGO17" i="5"/>
  <c r="EGO15" i="5"/>
  <c r="EGO16" i="5"/>
  <c r="EGO14" i="5"/>
  <c r="EGO13" i="5"/>
  <c r="EGO12" i="5"/>
  <c r="EGO11" i="5"/>
  <c r="EHB22" i="5"/>
  <c r="EHC15" i="5"/>
  <c r="EHC16" i="5"/>
  <c r="EHC14" i="5"/>
  <c r="EHC13" i="5"/>
  <c r="EHC12" i="5"/>
  <c r="EHC11" i="5"/>
  <c r="EHP22" i="5"/>
  <c r="EHQ17" i="5"/>
  <c r="EHQ15" i="5"/>
  <c r="EHQ14" i="5"/>
  <c r="EHQ13" i="5"/>
  <c r="EHQ12" i="5"/>
  <c r="EHQ16" i="5"/>
  <c r="EHQ11" i="5"/>
  <c r="EIR19" i="5"/>
  <c r="EIS8" i="5"/>
  <c r="EMZ19" i="5"/>
  <c r="ENA8" i="5" s="1"/>
  <c r="ERH19" i="5"/>
  <c r="ERI8" i="5"/>
  <c r="EVP19" i="5"/>
  <c r="EVQ9" i="5" s="1"/>
  <c r="EZX19" i="5"/>
  <c r="EZY8" i="5"/>
  <c r="FHL19" i="5"/>
  <c r="FHM8" i="5" s="1"/>
  <c r="CZE8" i="5"/>
  <c r="CZE19" i="5" s="1"/>
  <c r="CZS8" i="5"/>
  <c r="DAG8" i="5"/>
  <c r="DAU8" i="5"/>
  <c r="DBI8" i="5"/>
  <c r="DBW8" i="5"/>
  <c r="DCK8" i="5"/>
  <c r="DCY8" i="5"/>
  <c r="DDM8" i="5"/>
  <c r="DEA8" i="5"/>
  <c r="DEO8" i="5"/>
  <c r="DFC8" i="5"/>
  <c r="DFQ8" i="5"/>
  <c r="DGE8" i="5"/>
  <c r="DGS8" i="5"/>
  <c r="DHG8" i="5"/>
  <c r="DHU8" i="5"/>
  <c r="DHU19" i="5" s="1"/>
  <c r="DII8" i="5"/>
  <c r="DIW8" i="5"/>
  <c r="DJK8" i="5"/>
  <c r="DJY8" i="5"/>
  <c r="DKM8" i="5"/>
  <c r="DLA8" i="5"/>
  <c r="DLO8" i="5"/>
  <c r="DMC8" i="5"/>
  <c r="DMC19" i="5" s="1"/>
  <c r="DMQ8" i="5"/>
  <c r="DNE8" i="5"/>
  <c r="DNS8" i="5"/>
  <c r="DOG8" i="5"/>
  <c r="DOU8" i="5"/>
  <c r="DPI8" i="5"/>
  <c r="DPW8" i="5"/>
  <c r="DQK8" i="5"/>
  <c r="DQY8" i="5"/>
  <c r="DRM8" i="5"/>
  <c r="DSA8" i="5"/>
  <c r="DSO8" i="5"/>
  <c r="DTC8" i="5"/>
  <c r="DTQ8" i="5"/>
  <c r="DUE8" i="5"/>
  <c r="DUS8" i="5"/>
  <c r="DVG8" i="5"/>
  <c r="DVU8" i="5"/>
  <c r="DWI8" i="5"/>
  <c r="DWW8" i="5"/>
  <c r="DXK8" i="5"/>
  <c r="DXY8" i="5"/>
  <c r="DYM8" i="5"/>
  <c r="DZA8" i="5"/>
  <c r="DZA19" i="5" s="1"/>
  <c r="DZO8" i="5"/>
  <c r="EAC8" i="5"/>
  <c r="EAQ8" i="5"/>
  <c r="EBE8" i="5"/>
  <c r="EBS8" i="5"/>
  <c r="ECG8" i="5"/>
  <c r="ECU8" i="5"/>
  <c r="EDI8" i="5"/>
  <c r="EDW8" i="5"/>
  <c r="EEK8" i="5"/>
  <c r="EEY8" i="5"/>
  <c r="EFM8" i="5"/>
  <c r="EGA8" i="5"/>
  <c r="EGO8" i="5"/>
  <c r="EHC8" i="5"/>
  <c r="EHQ8" i="5"/>
  <c r="EIE8" i="5"/>
  <c r="EKA22" i="5"/>
  <c r="EKB16" i="5"/>
  <c r="EKB15" i="5"/>
  <c r="EKB12" i="5"/>
  <c r="EKB13" i="5"/>
  <c r="EKB11" i="5"/>
  <c r="EKB14" i="5"/>
  <c r="EKB19" i="5" s="1"/>
  <c r="EKB10" i="5"/>
  <c r="EKB9" i="5"/>
  <c r="EKP8" i="5"/>
  <c r="EML19" i="5"/>
  <c r="EMM8" i="5" s="1"/>
  <c r="EOI22" i="5"/>
  <c r="EOJ16" i="5"/>
  <c r="EOJ15" i="5"/>
  <c r="EOJ12" i="5"/>
  <c r="EOJ13" i="5"/>
  <c r="EOJ11" i="5"/>
  <c r="EOJ14" i="5"/>
  <c r="EOJ19" i="5" s="1"/>
  <c r="EOJ10" i="5"/>
  <c r="EOJ9" i="5"/>
  <c r="EOX8" i="5"/>
  <c r="EQT19" i="5"/>
  <c r="ESQ22" i="5"/>
  <c r="ESR16" i="5"/>
  <c r="ESR15" i="5"/>
  <c r="ESR12" i="5"/>
  <c r="ESR13" i="5"/>
  <c r="ESR11" i="5"/>
  <c r="ESR10" i="5"/>
  <c r="ESR14" i="5"/>
  <c r="ESR9" i="5"/>
  <c r="EVB19" i="5"/>
  <c r="EVC8" i="5" s="1"/>
  <c r="EZJ19" i="5"/>
  <c r="EZK8" i="5"/>
  <c r="FDR19" i="5"/>
  <c r="FDS8" i="5" s="1"/>
  <c r="FGX19" i="5"/>
  <c r="FGY8" i="5" s="1"/>
  <c r="FLF19" i="5"/>
  <c r="FLG8" i="5" s="1"/>
  <c r="EDB9" i="5"/>
  <c r="CZK22" i="5"/>
  <c r="CZL16" i="5"/>
  <c r="CZL15" i="5"/>
  <c r="CZL14" i="5"/>
  <c r="CZL12" i="5"/>
  <c r="CZL13" i="5"/>
  <c r="CZL11" i="5"/>
  <c r="DDE22" i="5"/>
  <c r="DDF16" i="5"/>
  <c r="DDF15" i="5"/>
  <c r="DDF14" i="5"/>
  <c r="DDF13" i="5"/>
  <c r="DDF11" i="5"/>
  <c r="DDF12" i="5"/>
  <c r="DGY22" i="5"/>
  <c r="DGZ16" i="5"/>
  <c r="DGZ15" i="5"/>
  <c r="DGZ12" i="5"/>
  <c r="DGZ14" i="5"/>
  <c r="DGZ13" i="5"/>
  <c r="DGZ11" i="5"/>
  <c r="DKS22" i="5"/>
  <c r="DKT16" i="5"/>
  <c r="DKT15" i="5"/>
  <c r="DKT13" i="5"/>
  <c r="DKT14" i="5"/>
  <c r="DKT11" i="5"/>
  <c r="DKT12" i="5"/>
  <c r="DNY22" i="5"/>
  <c r="DNZ16" i="5"/>
  <c r="DNZ15" i="5"/>
  <c r="DNZ12" i="5"/>
  <c r="DNZ13" i="5"/>
  <c r="DNZ14" i="5"/>
  <c r="DNZ11" i="5"/>
  <c r="DRE22" i="5"/>
  <c r="DRF16" i="5"/>
  <c r="DRF15" i="5"/>
  <c r="DRF13" i="5"/>
  <c r="DRF14" i="5"/>
  <c r="DRF12" i="5"/>
  <c r="DRF11" i="5"/>
  <c r="DUK22" i="5"/>
  <c r="DUL16" i="5"/>
  <c r="DUL15" i="5"/>
  <c r="DUL14" i="5"/>
  <c r="DUL13" i="5"/>
  <c r="DUL12" i="5"/>
  <c r="DUL11" i="5"/>
  <c r="DUL10" i="5"/>
  <c r="DXQ22" i="5"/>
  <c r="DXR16" i="5"/>
  <c r="DXR15" i="5"/>
  <c r="DXR13" i="5"/>
  <c r="DXR14" i="5"/>
  <c r="DXR11" i="5"/>
  <c r="DXR12" i="5"/>
  <c r="DXR10" i="5"/>
  <c r="EAW22" i="5"/>
  <c r="EAX16" i="5"/>
  <c r="EAX15" i="5"/>
  <c r="EAX12" i="5"/>
  <c r="EAX13" i="5"/>
  <c r="EAX14" i="5"/>
  <c r="EAX11" i="5"/>
  <c r="EAX10" i="5"/>
  <c r="EEQ22" i="5"/>
  <c r="EER16" i="5"/>
  <c r="EER15" i="5"/>
  <c r="EER12" i="5"/>
  <c r="EER13" i="5"/>
  <c r="EER14" i="5"/>
  <c r="EER11" i="5"/>
  <c r="EER10" i="5"/>
  <c r="EER9" i="5"/>
  <c r="EHW22" i="5"/>
  <c r="EHX16" i="5"/>
  <c r="EHX15" i="5"/>
  <c r="EHX14" i="5"/>
  <c r="EHX12" i="5"/>
  <c r="EHX13" i="5"/>
  <c r="EHX11" i="5"/>
  <c r="EHX10" i="5"/>
  <c r="EHX9" i="5"/>
  <c r="EKV19" i="5"/>
  <c r="EKW8" i="5" s="1"/>
  <c r="FCB19" i="5"/>
  <c r="CZR22" i="5"/>
  <c r="CZS17" i="5"/>
  <c r="CZS14" i="5"/>
  <c r="CZS13" i="5"/>
  <c r="CZS12" i="5"/>
  <c r="CZS16" i="5"/>
  <c r="CZS15" i="5"/>
  <c r="CZS11" i="5"/>
  <c r="DBH22" i="5"/>
  <c r="DBI17" i="5"/>
  <c r="DBI16" i="5"/>
  <c r="DBI14" i="5"/>
  <c r="DBI13" i="5"/>
  <c r="DBI12" i="5"/>
  <c r="DBI15" i="5"/>
  <c r="DBI11" i="5"/>
  <c r="DDL22" i="5"/>
  <c r="DDM17" i="5"/>
  <c r="DDM14" i="5"/>
  <c r="DDM13" i="5"/>
  <c r="DDM12" i="5"/>
  <c r="DDM16" i="5"/>
  <c r="DDM15" i="5"/>
  <c r="DDM11" i="5"/>
  <c r="DFB22" i="5"/>
  <c r="DFC17" i="5"/>
  <c r="DFC14" i="5"/>
  <c r="DFC13" i="5"/>
  <c r="DFC12" i="5"/>
  <c r="DFC15" i="5"/>
  <c r="DFC16" i="5"/>
  <c r="DFC11" i="5"/>
  <c r="DHF22" i="5"/>
  <c r="DHG17" i="5"/>
  <c r="DHG16" i="5"/>
  <c r="DHG14" i="5"/>
  <c r="DHG13" i="5"/>
  <c r="DHG12" i="5"/>
  <c r="DHG15" i="5"/>
  <c r="DHG11" i="5"/>
  <c r="DIV22" i="5"/>
  <c r="DIW17" i="5"/>
  <c r="DIW14" i="5"/>
  <c r="DIW13" i="5"/>
  <c r="DIW12" i="5"/>
  <c r="DIW16" i="5"/>
  <c r="DIW15" i="5"/>
  <c r="DIW11" i="5"/>
  <c r="DLN22" i="5"/>
  <c r="DLO16" i="5"/>
  <c r="DLO14" i="5"/>
  <c r="DLO13" i="5"/>
  <c r="DLO12" i="5"/>
  <c r="DLO15" i="5"/>
  <c r="DLO11" i="5"/>
  <c r="DMP22" i="5"/>
  <c r="DMQ17" i="5"/>
  <c r="DMQ14" i="5"/>
  <c r="DMQ13" i="5"/>
  <c r="DMQ12" i="5"/>
  <c r="DMQ16" i="5"/>
  <c r="DMQ15" i="5"/>
  <c r="DMQ11" i="5"/>
  <c r="DOT22" i="5"/>
  <c r="DOU17" i="5"/>
  <c r="DOU16" i="5"/>
  <c r="DOU14" i="5"/>
  <c r="DOU13" i="5"/>
  <c r="DOU12" i="5"/>
  <c r="DOU15" i="5"/>
  <c r="DOU11" i="5"/>
  <c r="DQJ22" i="5"/>
  <c r="DQK14" i="5"/>
  <c r="DQK13" i="5"/>
  <c r="DQK12" i="5"/>
  <c r="DQK16" i="5"/>
  <c r="DQK15" i="5"/>
  <c r="DQK11" i="5"/>
  <c r="DVF22" i="5"/>
  <c r="DVG17" i="5"/>
  <c r="DVG14" i="5"/>
  <c r="DVG13" i="5"/>
  <c r="DVG12" i="5"/>
  <c r="DVG16" i="5"/>
  <c r="DVG15" i="5"/>
  <c r="DVG11" i="5"/>
  <c r="EJM22" i="5"/>
  <c r="EJN16" i="5"/>
  <c r="EJN15" i="5"/>
  <c r="EJN12" i="5"/>
  <c r="EJN13" i="5"/>
  <c r="EJN14" i="5"/>
  <c r="EJN11" i="5"/>
  <c r="EJN10" i="5"/>
  <c r="ELX19" i="5"/>
  <c r="ELY8" i="5"/>
  <c r="ENU22" i="5"/>
  <c r="ENV16" i="5"/>
  <c r="ENV15" i="5"/>
  <c r="ENV12" i="5"/>
  <c r="ENV13" i="5"/>
  <c r="ENV14" i="5"/>
  <c r="ENV11" i="5"/>
  <c r="ENV10" i="5"/>
  <c r="EQF19" i="5"/>
  <c r="EQG8" i="5" s="1"/>
  <c r="ESC22" i="5"/>
  <c r="ESD16" i="5"/>
  <c r="ESD15" i="5"/>
  <c r="ESD12" i="5"/>
  <c r="ESD13" i="5"/>
  <c r="ESD14" i="5"/>
  <c r="ESD11" i="5"/>
  <c r="ESD10" i="5"/>
  <c r="EUN19" i="5"/>
  <c r="EUO8" i="5"/>
  <c r="EYV19" i="5"/>
  <c r="EYW8" i="5" s="1"/>
  <c r="FAC19" i="5"/>
  <c r="FDD19" i="5"/>
  <c r="FGJ19" i="5"/>
  <c r="FGK8" i="5" s="1"/>
  <c r="FKR19" i="5"/>
  <c r="FKS8" i="5" s="1"/>
  <c r="ERI9" i="5"/>
  <c r="FCC9" i="5"/>
  <c r="DCC22" i="5"/>
  <c r="DCD16" i="5"/>
  <c r="DCD15" i="5"/>
  <c r="DCD13" i="5"/>
  <c r="DCD14" i="5"/>
  <c r="DCD12" i="5"/>
  <c r="DCD11" i="5"/>
  <c r="DFI22" i="5"/>
  <c r="DFJ16" i="5"/>
  <c r="DFJ15" i="5"/>
  <c r="DFJ12" i="5"/>
  <c r="DFJ13" i="5"/>
  <c r="DFJ14" i="5"/>
  <c r="DFJ11" i="5"/>
  <c r="DIO22" i="5"/>
  <c r="DIP16" i="5"/>
  <c r="DIP15" i="5"/>
  <c r="DIP13" i="5"/>
  <c r="DIP14" i="5"/>
  <c r="DIP11" i="5"/>
  <c r="DIP12" i="5"/>
  <c r="DMI22" i="5"/>
  <c r="DMJ16" i="5"/>
  <c r="DMJ15" i="5"/>
  <c r="DMJ14" i="5"/>
  <c r="DMJ12" i="5"/>
  <c r="DMJ13" i="5"/>
  <c r="DMJ11" i="5"/>
  <c r="DPO22" i="5"/>
  <c r="DPP16" i="5"/>
  <c r="DPP15" i="5"/>
  <c r="DPP12" i="5"/>
  <c r="DPP11" i="5"/>
  <c r="DPP13" i="5"/>
  <c r="DPP14" i="5"/>
  <c r="DSU22" i="5"/>
  <c r="DSV16" i="5"/>
  <c r="DSV15" i="5"/>
  <c r="DSV12" i="5"/>
  <c r="DSV13" i="5"/>
  <c r="DSV14" i="5"/>
  <c r="DSV11" i="5"/>
  <c r="DWA22" i="5"/>
  <c r="DWB16" i="5"/>
  <c r="DWB15" i="5"/>
  <c r="DWB12" i="5"/>
  <c r="DWB13" i="5"/>
  <c r="DWB14" i="5"/>
  <c r="DWB11" i="5"/>
  <c r="DWB10" i="5"/>
  <c r="DZG22" i="5"/>
  <c r="DZH16" i="5"/>
  <c r="DZH15" i="5"/>
  <c r="DZH14" i="5"/>
  <c r="DZH12" i="5"/>
  <c r="DZH13" i="5"/>
  <c r="DZH11" i="5"/>
  <c r="DZH10" i="5"/>
  <c r="ECM22" i="5"/>
  <c r="ECN16" i="5"/>
  <c r="ECN15" i="5"/>
  <c r="ECN12" i="5"/>
  <c r="ECN14" i="5"/>
  <c r="ECN10" i="5"/>
  <c r="ECN13" i="5"/>
  <c r="ECN11" i="5"/>
  <c r="ECN9" i="5"/>
  <c r="EFS22" i="5"/>
  <c r="EFT16" i="5"/>
  <c r="EFT15" i="5"/>
  <c r="EFT12" i="5"/>
  <c r="EFT13" i="5"/>
  <c r="EFT14" i="5"/>
  <c r="EFT11" i="5"/>
  <c r="EFT10" i="5"/>
  <c r="EXT19" i="5"/>
  <c r="EXU8" i="5" s="1"/>
  <c r="FFV19" i="5"/>
  <c r="FJP19" i="5"/>
  <c r="FJQ8" i="5" s="1"/>
  <c r="DAT22" i="5"/>
  <c r="DAU17" i="5"/>
  <c r="DAU14" i="5"/>
  <c r="DAU13" i="5"/>
  <c r="DAU12" i="5"/>
  <c r="DAU15" i="5"/>
  <c r="DAU11" i="5"/>
  <c r="DAU16" i="5"/>
  <c r="DCX22" i="5"/>
  <c r="DCY17" i="5"/>
  <c r="DCY16" i="5"/>
  <c r="DCY14" i="5"/>
  <c r="DCY13" i="5"/>
  <c r="DCY12" i="5"/>
  <c r="DCY15" i="5"/>
  <c r="DCY11" i="5"/>
  <c r="DEN22" i="5"/>
  <c r="DEO17" i="5"/>
  <c r="DEO14" i="5"/>
  <c r="DEO13" i="5"/>
  <c r="DEO12" i="5"/>
  <c r="DEO16" i="5"/>
  <c r="DEO15" i="5"/>
  <c r="DEO11" i="5"/>
  <c r="DGR22" i="5"/>
  <c r="DGS17" i="5"/>
  <c r="DGS16" i="5"/>
  <c r="DGS14" i="5"/>
  <c r="DGS13" i="5"/>
  <c r="DGS12" i="5"/>
  <c r="DGS15" i="5"/>
  <c r="DGS11" i="5"/>
  <c r="DIH22" i="5"/>
  <c r="DII17" i="5"/>
  <c r="DII14" i="5"/>
  <c r="DII13" i="5"/>
  <c r="DII12" i="5"/>
  <c r="DII16" i="5"/>
  <c r="DII15" i="5"/>
  <c r="DII11" i="5"/>
  <c r="DKZ22" i="5"/>
  <c r="DLA17" i="5"/>
  <c r="DLA16" i="5"/>
  <c r="DLA14" i="5"/>
  <c r="DLA13" i="5"/>
  <c r="DLA12" i="5"/>
  <c r="DLA15" i="5"/>
  <c r="DLA11" i="5"/>
  <c r="DND22" i="5"/>
  <c r="DNE14" i="5"/>
  <c r="DNE13" i="5"/>
  <c r="DNE12" i="5"/>
  <c r="DNE16" i="5"/>
  <c r="DNE15" i="5"/>
  <c r="DNE11" i="5"/>
  <c r="DPH22" i="5"/>
  <c r="DPI17" i="5"/>
  <c r="DPI16" i="5"/>
  <c r="DPI14" i="5"/>
  <c r="DPI13" i="5"/>
  <c r="DPI12" i="5"/>
  <c r="DPI15" i="5"/>
  <c r="DPI11" i="5"/>
  <c r="DQX22" i="5"/>
  <c r="DQY17" i="5"/>
  <c r="DQY14" i="5"/>
  <c r="DQY13" i="5"/>
  <c r="DQY12" i="5"/>
  <c r="DQY16" i="5"/>
  <c r="DQY15" i="5"/>
  <c r="DQY11" i="5"/>
  <c r="DVT22" i="5"/>
  <c r="DVU14" i="5"/>
  <c r="DVU13" i="5"/>
  <c r="DVU12" i="5"/>
  <c r="DVU16" i="5"/>
  <c r="DVU15" i="5"/>
  <c r="DVU11" i="5"/>
  <c r="EIY22" i="5"/>
  <c r="EIZ16" i="5"/>
  <c r="EIZ15" i="5"/>
  <c r="EIZ12" i="5"/>
  <c r="EIZ13" i="5"/>
  <c r="EIZ14" i="5"/>
  <c r="EIZ10" i="5"/>
  <c r="EIZ9" i="5"/>
  <c r="EIZ19" i="5" s="1"/>
  <c r="EIZ11" i="5"/>
  <c r="EJN8" i="5"/>
  <c r="ELJ19" i="5"/>
  <c r="ENG22" i="5"/>
  <c r="ENH16" i="5"/>
  <c r="ENH15" i="5"/>
  <c r="ENH12" i="5"/>
  <c r="ENH13" i="5"/>
  <c r="ENH14" i="5"/>
  <c r="ENH11" i="5"/>
  <c r="ENH10" i="5"/>
  <c r="ENH9" i="5"/>
  <c r="ENH19" i="5" s="1"/>
  <c r="ENV8" i="5"/>
  <c r="EPR19" i="5"/>
  <c r="EPS8" i="5" s="1"/>
  <c r="ERO22" i="5"/>
  <c r="ERP16" i="5"/>
  <c r="ERP15" i="5"/>
  <c r="ERP12" i="5"/>
  <c r="ERP13" i="5"/>
  <c r="ERP14" i="5"/>
  <c r="ERP11" i="5"/>
  <c r="ERP10" i="5"/>
  <c r="ERP9" i="5"/>
  <c r="ERP19" i="5" s="1"/>
  <c r="ESD8" i="5"/>
  <c r="ETZ19" i="5"/>
  <c r="EUA9" i="5" s="1"/>
  <c r="EYH19" i="5"/>
  <c r="EYI8" i="5"/>
  <c r="FBZ19" i="5"/>
  <c r="FCP19" i="5"/>
  <c r="FCQ8" i="5" s="1"/>
  <c r="FKD19" i="5"/>
  <c r="EAJ9" i="5"/>
  <c r="FRE9" i="5"/>
  <c r="FWS19" i="5"/>
  <c r="GEG19" i="5"/>
  <c r="GNY19" i="5"/>
  <c r="GVM19" i="5"/>
  <c r="GWO19" i="5"/>
  <c r="GXS19" i="5"/>
  <c r="GXT8" i="5"/>
  <c r="EFF9" i="5"/>
  <c r="EGO9" i="5"/>
  <c r="EKP9" i="5"/>
  <c r="ELY9" i="5"/>
  <c r="EPZ9" i="5"/>
  <c r="FEG9" i="5"/>
  <c r="FIH9" i="5"/>
  <c r="FPV9" i="5"/>
  <c r="FPV19" i="5" s="1"/>
  <c r="FRZ9" i="5"/>
  <c r="FZN9" i="5"/>
  <c r="GXT9" i="5"/>
  <c r="CZS10" i="5"/>
  <c r="DBW10" i="5"/>
  <c r="DEA10" i="5"/>
  <c r="DGE10" i="5"/>
  <c r="DII10" i="5"/>
  <c r="DKM10" i="5"/>
  <c r="DMQ10" i="5"/>
  <c r="DOU10" i="5"/>
  <c r="DQY10" i="5"/>
  <c r="DTC10" i="5"/>
  <c r="DVG10" i="5"/>
  <c r="DXK10" i="5"/>
  <c r="DZO10" i="5"/>
  <c r="EBS10" i="5"/>
  <c r="EDW10" i="5"/>
  <c r="EGA10" i="5"/>
  <c r="EIE10" i="5"/>
  <c r="EKI10" i="5"/>
  <c r="EOQ10" i="5"/>
  <c r="ESY10" i="5"/>
  <c r="ETE22" i="5"/>
  <c r="ETF16" i="5"/>
  <c r="ETF15" i="5"/>
  <c r="ETF13" i="5"/>
  <c r="ETF14" i="5"/>
  <c r="ETF11" i="5"/>
  <c r="ETF10" i="5"/>
  <c r="ETF12" i="5"/>
  <c r="ETS22" i="5"/>
  <c r="ETT16" i="5"/>
  <c r="ETT15" i="5"/>
  <c r="ETT12" i="5"/>
  <c r="ETT11" i="5"/>
  <c r="ETT14" i="5"/>
  <c r="ETT10" i="5"/>
  <c r="ETT13" i="5"/>
  <c r="EUG22" i="5"/>
  <c r="EUH16" i="5"/>
  <c r="EUH19" i="5" s="1"/>
  <c r="EUH15" i="5"/>
  <c r="EUH14" i="5"/>
  <c r="EUH13" i="5"/>
  <c r="EUH11" i="5"/>
  <c r="EUH12" i="5"/>
  <c r="EUH10" i="5"/>
  <c r="EUU22" i="5"/>
  <c r="EUV16" i="5"/>
  <c r="EUV19" i="5" s="1"/>
  <c r="EUV15" i="5"/>
  <c r="EUV14" i="5"/>
  <c r="EUV12" i="5"/>
  <c r="EUV11" i="5"/>
  <c r="EUV13" i="5"/>
  <c r="EUV10" i="5"/>
  <c r="EUV9" i="5"/>
  <c r="EVI19" i="5"/>
  <c r="EVW22" i="5"/>
  <c r="EVX16" i="5"/>
  <c r="EVX15" i="5"/>
  <c r="EVX12" i="5"/>
  <c r="EVX13" i="5"/>
  <c r="EVX14" i="5"/>
  <c r="EVX11" i="5"/>
  <c r="EVX10" i="5"/>
  <c r="EWK22" i="5"/>
  <c r="EWL16" i="5"/>
  <c r="EWL15" i="5"/>
  <c r="EWL12" i="5"/>
  <c r="EWL13" i="5"/>
  <c r="EWL14" i="5"/>
  <c r="EWL11" i="5"/>
  <c r="EWL10" i="5"/>
  <c r="EWY22" i="5"/>
  <c r="EWZ16" i="5"/>
  <c r="EWZ15" i="5"/>
  <c r="EWZ12" i="5"/>
  <c r="EWZ13" i="5"/>
  <c r="EWZ11" i="5"/>
  <c r="EWZ14" i="5"/>
  <c r="EWZ10" i="5"/>
  <c r="EXM22" i="5"/>
  <c r="EXN16" i="5"/>
  <c r="EXN15" i="5"/>
  <c r="EXN13" i="5"/>
  <c r="EXN14" i="5"/>
  <c r="EXN11" i="5"/>
  <c r="EXN12" i="5"/>
  <c r="EYA22" i="5"/>
  <c r="EYB16" i="5"/>
  <c r="EYB15" i="5"/>
  <c r="EYB12" i="5"/>
  <c r="EYB11" i="5"/>
  <c r="EYB13" i="5"/>
  <c r="EYB14" i="5"/>
  <c r="EYO22" i="5"/>
  <c r="EYP16" i="5"/>
  <c r="EYP15" i="5"/>
  <c r="EYP14" i="5"/>
  <c r="EYP13" i="5"/>
  <c r="EYP11" i="5"/>
  <c r="EZC22" i="5"/>
  <c r="EZD16" i="5"/>
  <c r="EZD15" i="5"/>
  <c r="EZD14" i="5"/>
  <c r="EZD12" i="5"/>
  <c r="EZD11" i="5"/>
  <c r="EZD13" i="5"/>
  <c r="EZD9" i="5"/>
  <c r="EZD19" i="5" s="1"/>
  <c r="EZQ22" i="5"/>
  <c r="EZR16" i="5"/>
  <c r="EZR15" i="5"/>
  <c r="EZR13" i="5"/>
  <c r="EZR14" i="5"/>
  <c r="EZR11" i="5"/>
  <c r="EZR12" i="5"/>
  <c r="FAE22" i="5"/>
  <c r="FAF16" i="5"/>
  <c r="FAF15" i="5"/>
  <c r="FAF12" i="5"/>
  <c r="FAF13" i="5"/>
  <c r="FAF14" i="5"/>
  <c r="FAF11" i="5"/>
  <c r="FAS19" i="5"/>
  <c r="FBG22" i="5"/>
  <c r="FBH16" i="5"/>
  <c r="FBH15" i="5"/>
  <c r="FBH12" i="5"/>
  <c r="FBH13" i="5"/>
  <c r="FBH14" i="5"/>
  <c r="FBH11" i="5"/>
  <c r="FBU22" i="5"/>
  <c r="FBV16" i="5"/>
  <c r="FBV15" i="5"/>
  <c r="FBV11" i="5"/>
  <c r="FBV13" i="5"/>
  <c r="FBV14" i="5"/>
  <c r="FBV12" i="5"/>
  <c r="FCI22" i="5"/>
  <c r="FCJ16" i="5"/>
  <c r="FCJ15" i="5"/>
  <c r="FCJ12" i="5"/>
  <c r="FCJ13" i="5"/>
  <c r="FCJ14" i="5"/>
  <c r="FCJ11" i="5"/>
  <c r="FCW22" i="5"/>
  <c r="FCX16" i="5"/>
  <c r="FCX15" i="5"/>
  <c r="FCX14" i="5"/>
  <c r="FCX13" i="5"/>
  <c r="FCX12" i="5"/>
  <c r="FCX11" i="5"/>
  <c r="FDK22" i="5"/>
  <c r="FDL16" i="5"/>
  <c r="FDL15" i="5"/>
  <c r="FDL14" i="5"/>
  <c r="FDL12" i="5"/>
  <c r="FDL11" i="5"/>
  <c r="FDL9" i="5"/>
  <c r="FDL13" i="5"/>
  <c r="FDY19" i="5"/>
  <c r="FDZ9" i="5" s="1"/>
  <c r="FEM22" i="5"/>
  <c r="FEN16" i="5"/>
  <c r="FEN15" i="5"/>
  <c r="FEN12" i="5"/>
  <c r="FEN13" i="5"/>
  <c r="FEN14" i="5"/>
  <c r="FEN11" i="5"/>
  <c r="FFA22" i="5"/>
  <c r="FFB16" i="5"/>
  <c r="FFB15" i="5"/>
  <c r="FFB12" i="5"/>
  <c r="FFB13" i="5"/>
  <c r="FFB14" i="5"/>
  <c r="FFB11" i="5"/>
  <c r="FFO22" i="5"/>
  <c r="FFP16" i="5"/>
  <c r="FFP15" i="5"/>
  <c r="FFP12" i="5"/>
  <c r="FFP13" i="5"/>
  <c r="FFP14" i="5"/>
  <c r="FFP11" i="5"/>
  <c r="FGC19" i="5"/>
  <c r="FGQ22" i="5"/>
  <c r="FGR16" i="5"/>
  <c r="FGR15" i="5"/>
  <c r="FGR12" i="5"/>
  <c r="FGR11" i="5"/>
  <c r="FGR13" i="5"/>
  <c r="FGR14" i="5"/>
  <c r="FHE22" i="5"/>
  <c r="FHF16" i="5"/>
  <c r="FHF15" i="5"/>
  <c r="FHF14" i="5"/>
  <c r="FHF11" i="5"/>
  <c r="FHF13" i="5"/>
  <c r="FHF12" i="5"/>
  <c r="FHS22" i="5"/>
  <c r="FHT16" i="5"/>
  <c r="FHT15" i="5"/>
  <c r="FHT14" i="5"/>
  <c r="FHT12" i="5"/>
  <c r="FHT13" i="5"/>
  <c r="FHT9" i="5"/>
  <c r="FHT11" i="5"/>
  <c r="FIG22" i="5"/>
  <c r="FIH16" i="5"/>
  <c r="FIH15" i="5"/>
  <c r="FIH13" i="5"/>
  <c r="FIH14" i="5"/>
  <c r="FIH11" i="5"/>
  <c r="FIH10" i="5"/>
  <c r="FIH12" i="5"/>
  <c r="FIH19" i="5" s="1"/>
  <c r="FIU22" i="5"/>
  <c r="FIV16" i="5"/>
  <c r="FIV15" i="5"/>
  <c r="FIV12" i="5"/>
  <c r="FIV13" i="5"/>
  <c r="FIV14" i="5"/>
  <c r="FIV10" i="5"/>
  <c r="FIV9" i="5"/>
  <c r="FIV19" i="5" s="1"/>
  <c r="FJI22" i="5"/>
  <c r="FJJ16" i="5"/>
  <c r="FJJ15" i="5"/>
  <c r="FJJ12" i="5"/>
  <c r="FJJ13" i="5"/>
  <c r="FJJ14" i="5"/>
  <c r="FJJ10" i="5"/>
  <c r="FJJ11" i="5"/>
  <c r="FJW22" i="5"/>
  <c r="FJX16" i="5"/>
  <c r="FJX15" i="5"/>
  <c r="FJX12" i="5"/>
  <c r="FJX19" i="5" s="1"/>
  <c r="FJX13" i="5"/>
  <c r="FJX11" i="5"/>
  <c r="FJX10" i="5"/>
  <c r="FJX14" i="5"/>
  <c r="FKK22" i="5"/>
  <c r="FKL16" i="5"/>
  <c r="FKL15" i="5"/>
  <c r="FKL11" i="5"/>
  <c r="FKL13" i="5"/>
  <c r="FKL14" i="5"/>
  <c r="FKL12" i="5"/>
  <c r="FKL10" i="5"/>
  <c r="FKL19" i="5" s="1"/>
  <c r="FKY22" i="5"/>
  <c r="FKZ16" i="5"/>
  <c r="FKZ15" i="5"/>
  <c r="FKZ12" i="5"/>
  <c r="FKZ14" i="5"/>
  <c r="FKZ10" i="5"/>
  <c r="FLM22" i="5"/>
  <c r="FLN16" i="5"/>
  <c r="FLN15" i="5"/>
  <c r="FLN14" i="5"/>
  <c r="FLN11" i="5"/>
  <c r="FLN13" i="5"/>
  <c r="FLN10" i="5"/>
  <c r="FLN12" i="5"/>
  <c r="FMA22" i="5"/>
  <c r="FMB16" i="5"/>
  <c r="FMB15" i="5"/>
  <c r="FMB14" i="5"/>
  <c r="FMB12" i="5"/>
  <c r="FMB13" i="5"/>
  <c r="FMB10" i="5"/>
  <c r="FMB11" i="5"/>
  <c r="FMB9" i="5"/>
  <c r="FMO22" i="5"/>
  <c r="FMP16" i="5"/>
  <c r="FMP15" i="5"/>
  <c r="FMP13" i="5"/>
  <c r="FMP14" i="5"/>
  <c r="FMP11" i="5"/>
  <c r="FMP12" i="5"/>
  <c r="FMP10" i="5"/>
  <c r="FNC22" i="5"/>
  <c r="FND16" i="5"/>
  <c r="FND15" i="5"/>
  <c r="FND12" i="5"/>
  <c r="FND13" i="5"/>
  <c r="FND14" i="5"/>
  <c r="FND11" i="5"/>
  <c r="FND10" i="5"/>
  <c r="FND9" i="5"/>
  <c r="FND19" i="5" s="1"/>
  <c r="FNQ22" i="5"/>
  <c r="FNR16" i="5"/>
  <c r="FNR15" i="5"/>
  <c r="FNR12" i="5"/>
  <c r="FNR13" i="5"/>
  <c r="FNR14" i="5"/>
  <c r="FNR11" i="5"/>
  <c r="FNR10" i="5"/>
  <c r="FOE22" i="5"/>
  <c r="FOF16" i="5"/>
  <c r="FOF15" i="5"/>
  <c r="FOF11" i="5"/>
  <c r="FOF19" i="5" s="1"/>
  <c r="FOF12" i="5"/>
  <c r="FOF13" i="5"/>
  <c r="FOF10" i="5"/>
  <c r="FOF14" i="5"/>
  <c r="FOS19" i="5"/>
  <c r="FOT9" i="5" s="1"/>
  <c r="FPG22" i="5"/>
  <c r="FPH16" i="5"/>
  <c r="FPH15" i="5"/>
  <c r="FPH12" i="5"/>
  <c r="FPH10" i="5"/>
  <c r="FPH13" i="5"/>
  <c r="FPH14" i="5"/>
  <c r="FPH11" i="5"/>
  <c r="FPU22" i="5"/>
  <c r="FPV16" i="5"/>
  <c r="FPV15" i="5"/>
  <c r="FPV14" i="5"/>
  <c r="FPV11" i="5"/>
  <c r="FPV13" i="5"/>
  <c r="FPV12" i="5"/>
  <c r="FPV10" i="5"/>
  <c r="FQI22" i="5"/>
  <c r="FQJ16" i="5"/>
  <c r="FQJ15" i="5"/>
  <c r="FQJ14" i="5"/>
  <c r="FQJ12" i="5"/>
  <c r="FQJ13" i="5"/>
  <c r="FQJ11" i="5"/>
  <c r="FQJ10" i="5"/>
  <c r="FQJ9" i="5"/>
  <c r="FQJ19" i="5" s="1"/>
  <c r="FQW22" i="5"/>
  <c r="FQX16" i="5"/>
  <c r="FQX15" i="5"/>
  <c r="FQX13" i="5"/>
  <c r="FQX14" i="5"/>
  <c r="FQX11" i="5"/>
  <c r="FQX10" i="5"/>
  <c r="FQX12" i="5"/>
  <c r="FRK22" i="5"/>
  <c r="FRL16" i="5"/>
  <c r="FRL15" i="5"/>
  <c r="FRL12" i="5"/>
  <c r="FRL13" i="5"/>
  <c r="FRL14" i="5"/>
  <c r="FRL19" i="5" s="1"/>
  <c r="FRL10" i="5"/>
  <c r="FRL11" i="5"/>
  <c r="FRL9" i="5"/>
  <c r="FRY22" i="5"/>
  <c r="FRZ16" i="5"/>
  <c r="FRZ15" i="5"/>
  <c r="FRZ11" i="5"/>
  <c r="FRZ12" i="5"/>
  <c r="FRZ19" i="5" s="1"/>
  <c r="FRZ13" i="5"/>
  <c r="FRZ14" i="5"/>
  <c r="FRZ10" i="5"/>
  <c r="FSM22" i="5"/>
  <c r="FSN16" i="5"/>
  <c r="FSN15" i="5"/>
  <c r="FSN11" i="5"/>
  <c r="FSN12" i="5"/>
  <c r="FSN19" i="5" s="1"/>
  <c r="FSN13" i="5"/>
  <c r="FSN14" i="5"/>
  <c r="FSN10" i="5"/>
  <c r="FTA22" i="5"/>
  <c r="FTB16" i="5"/>
  <c r="FTB15" i="5"/>
  <c r="FTB11" i="5"/>
  <c r="FTB13" i="5"/>
  <c r="FTB14" i="5"/>
  <c r="FTB10" i="5"/>
  <c r="FTB12" i="5"/>
  <c r="FTO22" i="5"/>
  <c r="FTP16" i="5"/>
  <c r="FTP15" i="5"/>
  <c r="FTP12" i="5"/>
  <c r="FTP10" i="5"/>
  <c r="FTP19" i="5" s="1"/>
  <c r="FTP13" i="5"/>
  <c r="FTP11" i="5"/>
  <c r="FTP14" i="5"/>
  <c r="FUC22" i="5"/>
  <c r="FUD16" i="5"/>
  <c r="FUD15" i="5"/>
  <c r="FUD14" i="5"/>
  <c r="FUD11" i="5"/>
  <c r="FUD19" i="5" s="1"/>
  <c r="FUD13" i="5"/>
  <c r="FUD10" i="5"/>
  <c r="FUD12" i="5"/>
  <c r="FUQ22" i="5"/>
  <c r="FUR16" i="5"/>
  <c r="FUR15" i="5"/>
  <c r="FUR14" i="5"/>
  <c r="FUR12" i="5"/>
  <c r="FUR10" i="5"/>
  <c r="FUR19" i="5" s="1"/>
  <c r="FUR13" i="5"/>
  <c r="FUR9" i="5"/>
  <c r="FUR11" i="5"/>
  <c r="FVE22" i="5"/>
  <c r="FVF16" i="5"/>
  <c r="FVF15" i="5"/>
  <c r="FVF13" i="5"/>
  <c r="FVF14" i="5"/>
  <c r="FVF11" i="5"/>
  <c r="FVF12" i="5"/>
  <c r="FVF10" i="5"/>
  <c r="FVS22" i="5"/>
  <c r="FVT16" i="5"/>
  <c r="FVT15" i="5"/>
  <c r="FVT12" i="5"/>
  <c r="FVT13" i="5"/>
  <c r="FVT14" i="5"/>
  <c r="FVT11" i="5"/>
  <c r="FVT10" i="5"/>
  <c r="FVT19" i="5" s="1"/>
  <c r="FVT9" i="5"/>
  <c r="FWG22" i="5"/>
  <c r="FWH16" i="5"/>
  <c r="FWH15" i="5"/>
  <c r="FWH11" i="5"/>
  <c r="FWH12" i="5"/>
  <c r="FWH13" i="5"/>
  <c r="FWH14" i="5"/>
  <c r="FWH10" i="5"/>
  <c r="FWU22" i="5"/>
  <c r="FWV16" i="5"/>
  <c r="FWV15" i="5"/>
  <c r="FWV11" i="5"/>
  <c r="FWV12" i="5"/>
  <c r="FWV13" i="5"/>
  <c r="FWV14" i="5"/>
  <c r="FWV10" i="5"/>
  <c r="FXI19" i="5"/>
  <c r="FXW22" i="5"/>
  <c r="FXX16" i="5"/>
  <c r="FXX15" i="5"/>
  <c r="FXX12" i="5"/>
  <c r="FXX13" i="5"/>
  <c r="FXX11" i="5"/>
  <c r="FXX19" i="5" s="1"/>
  <c r="FXX10" i="5"/>
  <c r="FXX14" i="5"/>
  <c r="FYK22" i="5"/>
  <c r="FYL16" i="5"/>
  <c r="FYL15" i="5"/>
  <c r="FYL14" i="5"/>
  <c r="FYL11" i="5"/>
  <c r="FYL13" i="5"/>
  <c r="FYL10" i="5"/>
  <c r="FYL12" i="5"/>
  <c r="FYY22" i="5"/>
  <c r="FYZ16" i="5"/>
  <c r="FYZ15" i="5"/>
  <c r="FYZ14" i="5"/>
  <c r="FYZ12" i="5"/>
  <c r="FYZ10" i="5"/>
  <c r="FYZ19" i="5" s="1"/>
  <c r="FYZ13" i="5"/>
  <c r="FYZ11" i="5"/>
  <c r="FYZ9" i="5"/>
  <c r="FZM22" i="5"/>
  <c r="FZN16" i="5"/>
  <c r="FZN15" i="5"/>
  <c r="FZN13" i="5"/>
  <c r="FZN14" i="5"/>
  <c r="FZN11" i="5"/>
  <c r="FZN10" i="5"/>
  <c r="FZN19" i="5" s="1"/>
  <c r="GAA22" i="5"/>
  <c r="GAB16" i="5"/>
  <c r="GAB15" i="5"/>
  <c r="GAB12" i="5"/>
  <c r="GAB13" i="5"/>
  <c r="GAB14" i="5"/>
  <c r="GAB10" i="5"/>
  <c r="GAB11" i="5"/>
  <c r="GAB9" i="5"/>
  <c r="GAO22" i="5"/>
  <c r="GAP16" i="5"/>
  <c r="GAP15" i="5"/>
  <c r="GAP11" i="5"/>
  <c r="GAP12" i="5"/>
  <c r="GAP19" i="5" s="1"/>
  <c r="GAP13" i="5"/>
  <c r="GAP14" i="5"/>
  <c r="GAP10" i="5"/>
  <c r="GBC22" i="5"/>
  <c r="GBD16" i="5"/>
  <c r="GBD15" i="5"/>
  <c r="GBD11" i="5"/>
  <c r="GBD12" i="5"/>
  <c r="GBD19" i="5" s="1"/>
  <c r="GBD13" i="5"/>
  <c r="GBD10" i="5"/>
  <c r="GBQ22" i="5"/>
  <c r="GBR16" i="5"/>
  <c r="GBR15" i="5"/>
  <c r="GBR11" i="5"/>
  <c r="GBR13" i="5"/>
  <c r="GBR14" i="5"/>
  <c r="GBR10" i="5"/>
  <c r="GBR12" i="5"/>
  <c r="GCE22" i="5"/>
  <c r="GCF16" i="5"/>
  <c r="GCF15" i="5"/>
  <c r="GCF12" i="5"/>
  <c r="GCF14" i="5"/>
  <c r="GCF10" i="5"/>
  <c r="GCF19" i="5" s="1"/>
  <c r="GCF11" i="5"/>
  <c r="GCF13" i="5"/>
  <c r="GCS22" i="5"/>
  <c r="GCT16" i="5"/>
  <c r="GCT15" i="5"/>
  <c r="GCT14" i="5"/>
  <c r="GCT11" i="5"/>
  <c r="GCT13" i="5"/>
  <c r="GCT12" i="5"/>
  <c r="GCT10" i="5"/>
  <c r="GDG22" i="5"/>
  <c r="GDH16" i="5"/>
  <c r="GDH15" i="5"/>
  <c r="GDH14" i="5"/>
  <c r="GDH12" i="5"/>
  <c r="GDH11" i="5"/>
  <c r="GDH13" i="5"/>
  <c r="GDH10" i="5"/>
  <c r="GDH19" i="5" s="1"/>
  <c r="GDH9" i="5"/>
  <c r="GDU22" i="5"/>
  <c r="GDV16" i="5"/>
  <c r="GDV15" i="5"/>
  <c r="GDV13" i="5"/>
  <c r="GDV14" i="5"/>
  <c r="GDV11" i="5"/>
  <c r="GDV10" i="5"/>
  <c r="GDV12" i="5"/>
  <c r="GEI22" i="5"/>
  <c r="GEJ16" i="5"/>
  <c r="GEJ15" i="5"/>
  <c r="GEJ12" i="5"/>
  <c r="GEJ13" i="5"/>
  <c r="GEJ14" i="5"/>
  <c r="GEJ10" i="5"/>
  <c r="GEJ11" i="5"/>
  <c r="GEJ9" i="5"/>
  <c r="GEW22" i="5"/>
  <c r="GEX16" i="5"/>
  <c r="GEX15" i="5"/>
  <c r="GEX11" i="5"/>
  <c r="GEX12" i="5"/>
  <c r="GEX13" i="5"/>
  <c r="GEX14" i="5"/>
  <c r="GEX10" i="5"/>
  <c r="GFK22" i="5"/>
  <c r="GFL16" i="5"/>
  <c r="GFL15" i="5"/>
  <c r="GFL11" i="5"/>
  <c r="GFL12" i="5"/>
  <c r="GFL13" i="5"/>
  <c r="GFL10" i="5"/>
  <c r="GFL14" i="5"/>
  <c r="EIS9" i="5"/>
  <c r="EMT9" i="5"/>
  <c r="ESD9" i="5"/>
  <c r="ETM9" i="5"/>
  <c r="EXN9" i="5"/>
  <c r="EXN19" i="5" s="1"/>
  <c r="FAF9" i="5"/>
  <c r="FAF19" i="5" s="1"/>
  <c r="FCX9" i="5"/>
  <c r="FCX19" i="5" s="1"/>
  <c r="FFP9" i="5"/>
  <c r="FKL9" i="5"/>
  <c r="FLU9" i="5"/>
  <c r="FVM9" i="5"/>
  <c r="FVM19" i="5" s="1"/>
  <c r="FWV9" i="5"/>
  <c r="FWV19" i="5" s="1"/>
  <c r="GBR9" i="5"/>
  <c r="GBR19" i="5" s="1"/>
  <c r="GDA9" i="5"/>
  <c r="GMS9" i="5"/>
  <c r="GMS19" i="5" s="1"/>
  <c r="DAN10" i="5"/>
  <c r="DCR10" i="5"/>
  <c r="DEV10" i="5"/>
  <c r="DGZ10" i="5"/>
  <c r="DJD10" i="5"/>
  <c r="DLH10" i="5"/>
  <c r="DNL10" i="5"/>
  <c r="DPP10" i="5"/>
  <c r="DRT10" i="5"/>
  <c r="FAT10" i="5"/>
  <c r="FKZ13" i="5"/>
  <c r="FHT19" i="5"/>
  <c r="FMB19" i="5"/>
  <c r="FVF19" i="5"/>
  <c r="GAB19" i="5"/>
  <c r="GEJ19" i="5"/>
  <c r="EBZ9" i="5"/>
  <c r="EDI9" i="5"/>
  <c r="EHJ9" i="5"/>
  <c r="EZR9" i="5"/>
  <c r="EZR19" i="5" s="1"/>
  <c r="FFB9" i="5"/>
  <c r="FFB19" i="5" s="1"/>
  <c r="FMP9" i="5"/>
  <c r="FMP19" i="5" s="1"/>
  <c r="FPH9" i="5"/>
  <c r="FPH19" i="5" s="1"/>
  <c r="FUD9" i="5"/>
  <c r="FWH9" i="5"/>
  <c r="FWH19" i="5" s="1"/>
  <c r="GDV9" i="5"/>
  <c r="GDV19" i="5" s="1"/>
  <c r="CZE10" i="5"/>
  <c r="DBI10" i="5"/>
  <c r="DDM10" i="5"/>
  <c r="DFQ10" i="5"/>
  <c r="DHU10" i="5"/>
  <c r="DJY10" i="5"/>
  <c r="DMC10" i="5"/>
  <c r="DOG10" i="5"/>
  <c r="DQK10" i="5"/>
  <c r="DSO10" i="5"/>
  <c r="DUS10" i="5"/>
  <c r="DWW10" i="5"/>
  <c r="DZA10" i="5"/>
  <c r="EBE10" i="5"/>
  <c r="EDI10" i="5"/>
  <c r="EFM10" i="5"/>
  <c r="EHQ10" i="5"/>
  <c r="EJU10" i="5"/>
  <c r="ELY10" i="5"/>
  <c r="EOC10" i="5"/>
  <c r="EQG10" i="5"/>
  <c r="ESK10" i="5"/>
  <c r="EUO10" i="5"/>
  <c r="EED9" i="5"/>
  <c r="EJN9" i="5"/>
  <c r="EKW9" i="5"/>
  <c r="EOX9" i="5"/>
  <c r="EQG9" i="5"/>
  <c r="EUH9" i="5"/>
  <c r="EWZ9" i="5"/>
  <c r="EWZ19" i="5" s="1"/>
  <c r="FCJ9" i="5"/>
  <c r="FCJ19" i="5" s="1"/>
  <c r="FIO9" i="5"/>
  <c r="FQC9" i="5"/>
  <c r="FZU9" i="5"/>
  <c r="GHI9" i="5"/>
  <c r="GRA9" i="5"/>
  <c r="CZZ10" i="5"/>
  <c r="DCD10" i="5"/>
  <c r="DEH10" i="5"/>
  <c r="DGL10" i="5"/>
  <c r="DIP10" i="5"/>
  <c r="DKT10" i="5"/>
  <c r="DMX10" i="5"/>
  <c r="DPB10" i="5"/>
  <c r="DRF10" i="5"/>
  <c r="DTJ10" i="5"/>
  <c r="FFB10" i="5"/>
  <c r="FZN12" i="5"/>
  <c r="FJN19" i="5"/>
  <c r="FTF19" i="5"/>
  <c r="GIV19" i="5"/>
  <c r="GYG19" i="5"/>
  <c r="GYH8" i="5" s="1"/>
  <c r="ENA9" i="5"/>
  <c r="ERB9" i="5"/>
  <c r="EWL9" i="5"/>
  <c r="EWL19" i="5" s="1"/>
  <c r="EXU9" i="5"/>
  <c r="FBV9" i="5"/>
  <c r="FBV19" i="5" s="1"/>
  <c r="FEN9" i="5"/>
  <c r="FEN19" i="5" s="1"/>
  <c r="FHF9" i="5"/>
  <c r="FHF19" i="5" s="1"/>
  <c r="FJJ9" i="5"/>
  <c r="FJJ19" i="5" s="1"/>
  <c r="FQX9" i="5"/>
  <c r="FQX19" i="5" s="1"/>
  <c r="FTP9" i="5"/>
  <c r="FYL9" i="5"/>
  <c r="FYL19" i="5" s="1"/>
  <c r="GAP9" i="5"/>
  <c r="DAU10" i="5"/>
  <c r="DCY10" i="5"/>
  <c r="DFC10" i="5"/>
  <c r="DHG10" i="5"/>
  <c r="DJK10" i="5"/>
  <c r="DLO10" i="5"/>
  <c r="DNS10" i="5"/>
  <c r="DPW10" i="5"/>
  <c r="DSA10" i="5"/>
  <c r="DUE10" i="5"/>
  <c r="DWI10" i="5"/>
  <c r="DYM10" i="5"/>
  <c r="EAQ10" i="5"/>
  <c r="ECU10" i="5"/>
  <c r="EEY10" i="5"/>
  <c r="EHC10" i="5"/>
  <c r="EJG10" i="5"/>
  <c r="ENO10" i="5"/>
  <c r="EPS10" i="5"/>
  <c r="ERW10" i="5"/>
  <c r="FIV11" i="5"/>
  <c r="FMH22" i="5"/>
  <c r="FMI17" i="5"/>
  <c r="FMI15" i="5"/>
  <c r="FMI14" i="5"/>
  <c r="FMI13" i="5"/>
  <c r="FMI12" i="5"/>
  <c r="FMI11" i="5"/>
  <c r="FMI16" i="5"/>
  <c r="FMI10" i="5"/>
  <c r="FMV22" i="5"/>
  <c r="FMW14" i="5"/>
  <c r="FMW13" i="5"/>
  <c r="FMW12" i="5"/>
  <c r="FMW11" i="5"/>
  <c r="FMW15" i="5"/>
  <c r="FMW16" i="5"/>
  <c r="FMW10" i="5"/>
  <c r="FNJ22" i="5"/>
  <c r="FNK14" i="5"/>
  <c r="FNK13" i="5"/>
  <c r="FNK12" i="5"/>
  <c r="FNK11" i="5"/>
  <c r="FNK15" i="5"/>
  <c r="FNK16" i="5"/>
  <c r="FNK10" i="5"/>
  <c r="FNX22" i="5"/>
  <c r="FNY17" i="5"/>
  <c r="FNY16" i="5"/>
  <c r="FNY14" i="5"/>
  <c r="FNY13" i="5"/>
  <c r="FNY12" i="5"/>
  <c r="FNY11" i="5"/>
  <c r="FNY15" i="5"/>
  <c r="FNY10" i="5"/>
  <c r="FOL22" i="5"/>
  <c r="FOM16" i="5"/>
  <c r="FOM14" i="5"/>
  <c r="FOM13" i="5"/>
  <c r="FOM12" i="5"/>
  <c r="FOM11" i="5"/>
  <c r="FOM15" i="5"/>
  <c r="FOM10" i="5"/>
  <c r="FOZ22" i="5"/>
  <c r="FPA17" i="5"/>
  <c r="FPA15" i="5"/>
  <c r="FPA16" i="5"/>
  <c r="FPA14" i="5"/>
  <c r="FPA13" i="5"/>
  <c r="FPA12" i="5"/>
  <c r="FPA11" i="5"/>
  <c r="FPN22" i="5"/>
  <c r="FPO15" i="5"/>
  <c r="FPO16" i="5"/>
  <c r="FPO14" i="5"/>
  <c r="FPO13" i="5"/>
  <c r="FPO12" i="5"/>
  <c r="FPO11" i="5"/>
  <c r="FPO10" i="5"/>
  <c r="FQB22" i="5"/>
  <c r="FQC15" i="5"/>
  <c r="FQC14" i="5"/>
  <c r="FQC13" i="5"/>
  <c r="FQC12" i="5"/>
  <c r="FQC11" i="5"/>
  <c r="FQC17" i="5"/>
  <c r="FQC16" i="5"/>
  <c r="FQP22" i="5"/>
  <c r="FQQ17" i="5"/>
  <c r="FQQ15" i="5"/>
  <c r="FQQ14" i="5"/>
  <c r="FQQ13" i="5"/>
  <c r="FQQ12" i="5"/>
  <c r="FQQ11" i="5"/>
  <c r="FQQ16" i="5"/>
  <c r="FQQ10" i="5"/>
  <c r="FRD19" i="5"/>
  <c r="FRR22" i="5"/>
  <c r="FRS14" i="5"/>
  <c r="FRS13" i="5"/>
  <c r="FRS12" i="5"/>
  <c r="FRS11" i="5"/>
  <c r="FRS15" i="5"/>
  <c r="FRS10" i="5"/>
  <c r="FSF22" i="5"/>
  <c r="FSG17" i="5"/>
  <c r="FSG16" i="5"/>
  <c r="FSG14" i="5"/>
  <c r="FSG13" i="5"/>
  <c r="FSG12" i="5"/>
  <c r="FSG11" i="5"/>
  <c r="FSG15" i="5"/>
  <c r="FSG10" i="5"/>
  <c r="FST22" i="5"/>
  <c r="FSU16" i="5"/>
  <c r="FSU14" i="5"/>
  <c r="FSU13" i="5"/>
  <c r="FSU12" i="5"/>
  <c r="FSU11" i="5"/>
  <c r="FSU15" i="5"/>
  <c r="FSU10" i="5"/>
  <c r="FTH22" i="5"/>
  <c r="FTI17" i="5"/>
  <c r="FTI15" i="5"/>
  <c r="FTI16" i="5"/>
  <c r="FTI14" i="5"/>
  <c r="FTI13" i="5"/>
  <c r="FTI12" i="5"/>
  <c r="FTI11" i="5"/>
  <c r="FTV22" i="5"/>
  <c r="FTW15" i="5"/>
  <c r="FTW16" i="5"/>
  <c r="FTW14" i="5"/>
  <c r="FTW13" i="5"/>
  <c r="FTW12" i="5"/>
  <c r="FTW11" i="5"/>
  <c r="FTW10" i="5"/>
  <c r="FUJ22" i="5"/>
  <c r="FUK17" i="5"/>
  <c r="FUK15" i="5"/>
  <c r="FUK14" i="5"/>
  <c r="FUK13" i="5"/>
  <c r="FUK12" i="5"/>
  <c r="FUK11" i="5"/>
  <c r="FUK16" i="5"/>
  <c r="FUX22" i="5"/>
  <c r="FUY17" i="5"/>
  <c r="FUY15" i="5"/>
  <c r="FUY14" i="5"/>
  <c r="FUY13" i="5"/>
  <c r="FUY12" i="5"/>
  <c r="FUY11" i="5"/>
  <c r="FUY16" i="5"/>
  <c r="FUY10" i="5"/>
  <c r="FVL22" i="5"/>
  <c r="FVM14" i="5"/>
  <c r="FVM13" i="5"/>
  <c r="FVM12" i="5"/>
  <c r="FVM11" i="5"/>
  <c r="FVM15" i="5"/>
  <c r="FVM16" i="5"/>
  <c r="FVM10" i="5"/>
  <c r="FVZ22" i="5"/>
  <c r="FWA14" i="5"/>
  <c r="FWA13" i="5"/>
  <c r="FWA12" i="5"/>
  <c r="FWA11" i="5"/>
  <c r="FWA15" i="5"/>
  <c r="FWA16" i="5"/>
  <c r="FWA10" i="5"/>
  <c r="FWN22" i="5"/>
  <c r="FWO17" i="5"/>
  <c r="FWO16" i="5"/>
  <c r="FWO14" i="5"/>
  <c r="FWO13" i="5"/>
  <c r="FWO12" i="5"/>
  <c r="FWO11" i="5"/>
  <c r="FWO15" i="5"/>
  <c r="FWO10" i="5"/>
  <c r="FXB22" i="5"/>
  <c r="FXC16" i="5"/>
  <c r="FXC14" i="5"/>
  <c r="FXC13" i="5"/>
  <c r="FXC12" i="5"/>
  <c r="FXC11" i="5"/>
  <c r="FXC15" i="5"/>
  <c r="FXC10" i="5"/>
  <c r="FXP22" i="5"/>
  <c r="FXQ17" i="5"/>
  <c r="FXQ15" i="5"/>
  <c r="FXQ16" i="5"/>
  <c r="FXQ14" i="5"/>
  <c r="FXQ13" i="5"/>
  <c r="FXQ12" i="5"/>
  <c r="FXQ11" i="5"/>
  <c r="FYD22" i="5"/>
  <c r="FYE15" i="5"/>
  <c r="FYE16" i="5"/>
  <c r="FYE14" i="5"/>
  <c r="FYE13" i="5"/>
  <c r="FYE12" i="5"/>
  <c r="FYE11" i="5"/>
  <c r="FYE19" i="5" s="1"/>
  <c r="FYE10" i="5"/>
  <c r="FYR19" i="5"/>
  <c r="FYS9" i="5" s="1"/>
  <c r="FZF22" i="5"/>
  <c r="FZG17" i="5"/>
  <c r="FZG15" i="5"/>
  <c r="FZG14" i="5"/>
  <c r="FZG13" i="5"/>
  <c r="FZG12" i="5"/>
  <c r="FZG11" i="5"/>
  <c r="FZG16" i="5"/>
  <c r="FZG10" i="5"/>
  <c r="FZT22" i="5"/>
  <c r="FZU17" i="5"/>
  <c r="FZU14" i="5"/>
  <c r="FZU13" i="5"/>
  <c r="FZU12" i="5"/>
  <c r="FZU11" i="5"/>
  <c r="FZU15" i="5"/>
  <c r="FZU16" i="5"/>
  <c r="FZU10" i="5"/>
  <c r="FZU19" i="5" s="1"/>
  <c r="GAH22" i="5"/>
  <c r="GAI14" i="5"/>
  <c r="GAI13" i="5"/>
  <c r="GAI12" i="5"/>
  <c r="GAI11" i="5"/>
  <c r="GAI15" i="5"/>
  <c r="GAI16" i="5"/>
  <c r="GAI10" i="5"/>
  <c r="GAV22" i="5"/>
  <c r="GAW17" i="5"/>
  <c r="GAW16" i="5"/>
  <c r="GAW14" i="5"/>
  <c r="GAW13" i="5"/>
  <c r="GAW12" i="5"/>
  <c r="GAW11" i="5"/>
  <c r="GAW15" i="5"/>
  <c r="GAW10" i="5"/>
  <c r="GBJ22" i="5"/>
  <c r="GBK16" i="5"/>
  <c r="GBK14" i="5"/>
  <c r="GBK13" i="5"/>
  <c r="GBK12" i="5"/>
  <c r="GBK11" i="5"/>
  <c r="GBK15" i="5"/>
  <c r="GBK10" i="5"/>
  <c r="GBX22" i="5"/>
  <c r="GBY15" i="5"/>
  <c r="GBY16" i="5"/>
  <c r="GBY14" i="5"/>
  <c r="GBY13" i="5"/>
  <c r="GBY12" i="5"/>
  <c r="GBY11" i="5"/>
  <c r="GBY17" i="5"/>
  <c r="GCL22" i="5"/>
  <c r="GCM15" i="5"/>
  <c r="GCM16" i="5"/>
  <c r="GCM14" i="5"/>
  <c r="GCM13" i="5"/>
  <c r="GCM12" i="5"/>
  <c r="GCM11" i="5"/>
  <c r="GCM10" i="5"/>
  <c r="GCZ22" i="5"/>
  <c r="GDA17" i="5"/>
  <c r="GDA15" i="5"/>
  <c r="GDA19" i="5" s="1"/>
  <c r="GDA14" i="5"/>
  <c r="GDA13" i="5"/>
  <c r="GDA12" i="5"/>
  <c r="GDA11" i="5"/>
  <c r="GDA16" i="5"/>
  <c r="GDN22" i="5"/>
  <c r="GDO17" i="5"/>
  <c r="GDO15" i="5"/>
  <c r="GDO14" i="5"/>
  <c r="GDO13" i="5"/>
  <c r="GDO12" i="5"/>
  <c r="GDO11" i="5"/>
  <c r="GDO19" i="5" s="1"/>
  <c r="GDO16" i="5"/>
  <c r="GDO10" i="5"/>
  <c r="GEB22" i="5"/>
  <c r="GEC17" i="5"/>
  <c r="GEC14" i="5"/>
  <c r="GEC13" i="5"/>
  <c r="GEC12" i="5"/>
  <c r="GEC11" i="5"/>
  <c r="GEC15" i="5"/>
  <c r="GEC16" i="5"/>
  <c r="GEC10" i="5"/>
  <c r="GEP22" i="5"/>
  <c r="GEQ14" i="5"/>
  <c r="GEQ13" i="5"/>
  <c r="GEQ12" i="5"/>
  <c r="GEQ11" i="5"/>
  <c r="GEQ15" i="5"/>
  <c r="GEQ16" i="5"/>
  <c r="GEQ10" i="5"/>
  <c r="GFD22" i="5"/>
  <c r="GFE17" i="5"/>
  <c r="GFE16" i="5"/>
  <c r="GFE14" i="5"/>
  <c r="GFE13" i="5"/>
  <c r="GFE12" i="5"/>
  <c r="GFE11" i="5"/>
  <c r="GFE15" i="5"/>
  <c r="GFE10" i="5"/>
  <c r="GFR22" i="5"/>
  <c r="GFS16" i="5"/>
  <c r="GFS14" i="5"/>
  <c r="GFS13" i="5"/>
  <c r="GFS12" i="5"/>
  <c r="GFS11" i="5"/>
  <c r="GFS15" i="5"/>
  <c r="GFS10" i="5"/>
  <c r="GGF22" i="5"/>
  <c r="GGG17" i="5"/>
  <c r="GGG15" i="5"/>
  <c r="GGG16" i="5"/>
  <c r="GGG14" i="5"/>
  <c r="GGG13" i="5"/>
  <c r="GGG12" i="5"/>
  <c r="GGG11" i="5"/>
  <c r="GGG19" i="5" s="1"/>
  <c r="GGT22" i="5"/>
  <c r="GGU15" i="5"/>
  <c r="GGU16" i="5"/>
  <c r="GGU14" i="5"/>
  <c r="GGU13" i="5"/>
  <c r="GGU12" i="5"/>
  <c r="GGU11" i="5"/>
  <c r="GGU10" i="5"/>
  <c r="GHH22" i="5"/>
  <c r="GHI17" i="5"/>
  <c r="GHI15" i="5"/>
  <c r="GHI13" i="5"/>
  <c r="GHI12" i="5"/>
  <c r="GHI11" i="5"/>
  <c r="GHI16" i="5"/>
  <c r="GHV22" i="5"/>
  <c r="GHW17" i="5"/>
  <c r="GHW13" i="5"/>
  <c r="GHW12" i="5"/>
  <c r="GHW11" i="5"/>
  <c r="GHW19" i="5" s="1"/>
  <c r="GHW15" i="5"/>
  <c r="GHW16" i="5"/>
  <c r="GHW10" i="5"/>
  <c r="GIJ19" i="5"/>
  <c r="GIK9" i="5" s="1"/>
  <c r="GIX22" i="5"/>
  <c r="GIY17" i="5"/>
  <c r="GIY16" i="5"/>
  <c r="GIY13" i="5"/>
  <c r="GIY12" i="5"/>
  <c r="GIY11" i="5"/>
  <c r="GIY15" i="5"/>
  <c r="GIY10" i="5"/>
  <c r="GJL22" i="5"/>
  <c r="GJM16" i="5"/>
  <c r="GJM13" i="5"/>
  <c r="GJM12" i="5"/>
  <c r="GJM11" i="5"/>
  <c r="GJM15" i="5"/>
  <c r="GJM10" i="5"/>
  <c r="GJZ22" i="5"/>
  <c r="GKA17" i="5"/>
  <c r="GKA15" i="5"/>
  <c r="GKA16" i="5"/>
  <c r="GKA13" i="5"/>
  <c r="GKA12" i="5"/>
  <c r="GKA11" i="5"/>
  <c r="GKA10" i="5"/>
  <c r="GKN22" i="5"/>
  <c r="GKO15" i="5"/>
  <c r="GKO16" i="5"/>
  <c r="GKO13" i="5"/>
  <c r="GKO12" i="5"/>
  <c r="GKO11" i="5"/>
  <c r="GLB22" i="5"/>
  <c r="GLC17" i="5"/>
  <c r="GLC15" i="5"/>
  <c r="GLC13" i="5"/>
  <c r="GLC12" i="5"/>
  <c r="GLC11" i="5"/>
  <c r="GLC16" i="5"/>
  <c r="GLC10" i="5"/>
  <c r="GLP22" i="5"/>
  <c r="GLQ17" i="5"/>
  <c r="GLQ15" i="5"/>
  <c r="GLQ13" i="5"/>
  <c r="GLQ12" i="5"/>
  <c r="GLQ11" i="5"/>
  <c r="GLQ16" i="5"/>
  <c r="GMD22" i="5"/>
  <c r="GME17" i="5"/>
  <c r="GME13" i="5"/>
  <c r="GME12" i="5"/>
  <c r="GME11" i="5"/>
  <c r="GME15" i="5"/>
  <c r="GME16" i="5"/>
  <c r="GME10" i="5"/>
  <c r="GMR22" i="5"/>
  <c r="GMS13" i="5"/>
  <c r="GMS12" i="5"/>
  <c r="GMS11" i="5"/>
  <c r="GMS14" i="5"/>
  <c r="GMS15" i="5"/>
  <c r="GMS16" i="5"/>
  <c r="GMS10" i="5"/>
  <c r="GNF22" i="5"/>
  <c r="GNG17" i="5"/>
  <c r="GNG16" i="5"/>
  <c r="GNG13" i="5"/>
  <c r="GNG12" i="5"/>
  <c r="GNG11" i="5"/>
  <c r="GNG14" i="5"/>
  <c r="GNG15" i="5"/>
  <c r="GNG10" i="5"/>
  <c r="GNT22" i="5"/>
  <c r="GNU16" i="5"/>
  <c r="GNU13" i="5"/>
  <c r="GNU12" i="5"/>
  <c r="GNU11" i="5"/>
  <c r="GNU14" i="5"/>
  <c r="GNU15" i="5"/>
  <c r="GNU10" i="5"/>
  <c r="GOH22" i="5"/>
  <c r="GOI15" i="5"/>
  <c r="GOI16" i="5"/>
  <c r="GOI13" i="5"/>
  <c r="GOI12" i="5"/>
  <c r="GOI11" i="5"/>
  <c r="GOI14" i="5"/>
  <c r="GOI10" i="5"/>
  <c r="GOV22" i="5"/>
  <c r="GOW16" i="5"/>
  <c r="GOW15" i="5"/>
  <c r="GOW13" i="5"/>
  <c r="GOW12" i="5"/>
  <c r="GOW11" i="5"/>
  <c r="GOW14" i="5"/>
  <c r="GPJ22" i="5"/>
  <c r="GPK16" i="5"/>
  <c r="GPK15" i="5"/>
  <c r="GPK13" i="5"/>
  <c r="GPK12" i="5"/>
  <c r="GPK11" i="5"/>
  <c r="GPK14" i="5"/>
  <c r="GPK10" i="5"/>
  <c r="GPX19" i="5"/>
  <c r="GPY9" i="5" s="1"/>
  <c r="GQL22" i="5"/>
  <c r="GQM16" i="5"/>
  <c r="GQM13" i="5"/>
  <c r="GQM12" i="5"/>
  <c r="GQM11" i="5"/>
  <c r="GQM15" i="5"/>
  <c r="GQM14" i="5"/>
  <c r="GQM10" i="5"/>
  <c r="EAX9" i="5"/>
  <c r="ECG9" i="5"/>
  <c r="EGH9" i="5"/>
  <c r="EHQ9" i="5"/>
  <c r="ELR9" i="5"/>
  <c r="ETT9" i="5"/>
  <c r="ETT19" i="5" s="1"/>
  <c r="EZY9" i="5"/>
  <c r="FMW9" i="5"/>
  <c r="FOF9" i="5"/>
  <c r="FTB9" i="5"/>
  <c r="FTB19" i="5" s="1"/>
  <c r="FUK9" i="5"/>
  <c r="GEC9" i="5"/>
  <c r="GEC19" i="5" s="1"/>
  <c r="GFL9" i="5"/>
  <c r="GFL19" i="5" s="1"/>
  <c r="GLQ9" i="5"/>
  <c r="GLQ19" i="5" s="1"/>
  <c r="CZL10" i="5"/>
  <c r="DBP10" i="5"/>
  <c r="DDT10" i="5"/>
  <c r="DFX10" i="5"/>
  <c r="DIB10" i="5"/>
  <c r="DKF10" i="5"/>
  <c r="DMJ10" i="5"/>
  <c r="DON10" i="5"/>
  <c r="DQR10" i="5"/>
  <c r="DSV10" i="5"/>
  <c r="EZR10" i="5"/>
  <c r="GBY10" i="5"/>
  <c r="FKZ11" i="5"/>
  <c r="FKZ19" i="5" s="1"/>
  <c r="FLU8" i="5"/>
  <c r="FMI8" i="5"/>
  <c r="FMW8" i="5"/>
  <c r="FNK8" i="5"/>
  <c r="FNY8" i="5"/>
  <c r="FOM8" i="5"/>
  <c r="FPA8" i="5"/>
  <c r="FPO8" i="5"/>
  <c r="FQC8" i="5"/>
  <c r="FQQ8" i="5"/>
  <c r="FRE8" i="5"/>
  <c r="FRS8" i="5"/>
  <c r="FRS19" i="5" s="1"/>
  <c r="FSG8" i="5"/>
  <c r="FSU8" i="5"/>
  <c r="FTI8" i="5"/>
  <c r="FTW8" i="5"/>
  <c r="FTW19" i="5" s="1"/>
  <c r="FUK8" i="5"/>
  <c r="FWA19" i="5"/>
  <c r="GAW19" i="5"/>
  <c r="GFE19" i="5"/>
  <c r="GHI19" i="5"/>
  <c r="GKA19" i="5"/>
  <c r="EEK9" i="5"/>
  <c r="EIL9" i="5"/>
  <c r="ENV9" i="5"/>
  <c r="EPE9" i="5"/>
  <c r="ETF9" i="5"/>
  <c r="ETF19" i="5" s="1"/>
  <c r="EUO9" i="5"/>
  <c r="EVX9" i="5"/>
  <c r="EVX19" i="5" s="1"/>
  <c r="EYP9" i="5"/>
  <c r="EYP19" i="5" s="1"/>
  <c r="FBH9" i="5"/>
  <c r="FBH19" i="5" s="1"/>
  <c r="FGR9" i="5"/>
  <c r="FGR19" i="5" s="1"/>
  <c r="FLN9" i="5"/>
  <c r="FLN19" i="5" s="1"/>
  <c r="FNR9" i="5"/>
  <c r="FNR19" i="5" s="1"/>
  <c r="FVF9" i="5"/>
  <c r="FXX9" i="5"/>
  <c r="GCT9" i="5"/>
  <c r="GCT19" i="5" s="1"/>
  <c r="GEX9" i="5"/>
  <c r="GEX19" i="5" s="1"/>
  <c r="GWD9" i="5"/>
  <c r="DAG10" i="5"/>
  <c r="DCK10" i="5"/>
  <c r="DEO10" i="5"/>
  <c r="DGS10" i="5"/>
  <c r="DIW10" i="5"/>
  <c r="DLA10" i="5"/>
  <c r="DNE10" i="5"/>
  <c r="DPI10" i="5"/>
  <c r="DRM10" i="5"/>
  <c r="DTQ10" i="5"/>
  <c r="DVU10" i="5"/>
  <c r="DXY10" i="5"/>
  <c r="EAC10" i="5"/>
  <c r="ECG10" i="5"/>
  <c r="EEK10" i="5"/>
  <c r="EGO10" i="5"/>
  <c r="EIS10" i="5"/>
  <c r="EKW10" i="5"/>
  <c r="ENA10" i="5"/>
  <c r="EPE10" i="5"/>
  <c r="ERI10" i="5"/>
  <c r="ETM10" i="5"/>
  <c r="FUK10" i="5"/>
  <c r="GLQ10" i="5"/>
  <c r="EYP12" i="5"/>
  <c r="GBD14" i="5"/>
  <c r="EDW9" i="5"/>
  <c r="EIE9" i="5"/>
  <c r="EMM9" i="5"/>
  <c r="EVC9" i="5"/>
  <c r="EZK9" i="5"/>
  <c r="FDS9" i="5"/>
  <c r="FIA9" i="5"/>
  <c r="FMI9" i="5"/>
  <c r="FQQ9" i="5"/>
  <c r="FUY9" i="5"/>
  <c r="FUY19" i="5" s="1"/>
  <c r="FZG9" i="5"/>
  <c r="FZG19" i="5" s="1"/>
  <c r="GDO9" i="5"/>
  <c r="GHW9" i="5"/>
  <c r="GME9" i="5"/>
  <c r="GME19" i="5" s="1"/>
  <c r="GQM9" i="5"/>
  <c r="GQM19" i="5" s="1"/>
  <c r="GUU9" i="5"/>
  <c r="GUU19" i="5" s="1"/>
  <c r="FAF10" i="5"/>
  <c r="FEN10" i="5"/>
  <c r="GFY19" i="5"/>
  <c r="GGM22" i="5"/>
  <c r="GGN16" i="5"/>
  <c r="GGN15" i="5"/>
  <c r="GGN12" i="5"/>
  <c r="GGN10" i="5"/>
  <c r="GGN19" i="5" s="1"/>
  <c r="GGN11" i="5"/>
  <c r="GGN13" i="5"/>
  <c r="GHA22" i="5"/>
  <c r="GHB16" i="5"/>
  <c r="GHB15" i="5"/>
  <c r="GHB14" i="5"/>
  <c r="GHB19" i="5" s="1"/>
  <c r="GHB11" i="5"/>
  <c r="GHB13" i="5"/>
  <c r="GHB10" i="5"/>
  <c r="GHO22" i="5"/>
  <c r="GHP16" i="5"/>
  <c r="GHP15" i="5"/>
  <c r="GHP14" i="5"/>
  <c r="GHP12" i="5"/>
  <c r="GHP13" i="5"/>
  <c r="GHP10" i="5"/>
  <c r="GIC22" i="5"/>
  <c r="GID16" i="5"/>
  <c r="GID15" i="5"/>
  <c r="GID14" i="5"/>
  <c r="GID13" i="5"/>
  <c r="GID11" i="5"/>
  <c r="GID12" i="5"/>
  <c r="GID10" i="5"/>
  <c r="GID19" i="5" s="1"/>
  <c r="GIQ22" i="5"/>
  <c r="GIR16" i="5"/>
  <c r="GIR15" i="5"/>
  <c r="GIR14" i="5"/>
  <c r="GIR12" i="5"/>
  <c r="GIR13" i="5"/>
  <c r="GIR11" i="5"/>
  <c r="GIR10" i="5"/>
  <c r="GJE19" i="5"/>
  <c r="GJF9" i="5" s="1"/>
  <c r="GJS22" i="5"/>
  <c r="GJT16" i="5"/>
  <c r="GJT15" i="5"/>
  <c r="GJT14" i="5"/>
  <c r="GJT11" i="5"/>
  <c r="GJT19" i="5" s="1"/>
  <c r="GJT12" i="5"/>
  <c r="GJT13" i="5"/>
  <c r="GJT10" i="5"/>
  <c r="GKG19" i="5"/>
  <c r="GKH17" i="5" s="1"/>
  <c r="GKU22" i="5"/>
  <c r="GKV16" i="5"/>
  <c r="GKV15" i="5"/>
  <c r="GKV14" i="5"/>
  <c r="GKV12" i="5"/>
  <c r="GKV11" i="5"/>
  <c r="GKV10" i="5"/>
  <c r="GKV19" i="5" s="1"/>
  <c r="GKV13" i="5"/>
  <c r="GLI22" i="5"/>
  <c r="GLJ16" i="5"/>
  <c r="GLJ15" i="5"/>
  <c r="GLJ14" i="5"/>
  <c r="GLJ11" i="5"/>
  <c r="GLJ13" i="5"/>
  <c r="GLJ10" i="5"/>
  <c r="GLJ19" i="5" s="1"/>
  <c r="GLJ12" i="5"/>
  <c r="GLW22" i="5"/>
  <c r="GLX16" i="5"/>
  <c r="GLX15" i="5"/>
  <c r="GLX14" i="5"/>
  <c r="GLX12" i="5"/>
  <c r="GLX10" i="5"/>
  <c r="GLX11" i="5"/>
  <c r="GMK22" i="5"/>
  <c r="GML16" i="5"/>
  <c r="GML15" i="5"/>
  <c r="GML14" i="5"/>
  <c r="GML13" i="5"/>
  <c r="GML19" i="5" s="1"/>
  <c r="GML11" i="5"/>
  <c r="GML10" i="5"/>
  <c r="GMY22" i="5"/>
  <c r="GMZ16" i="5"/>
  <c r="GMZ15" i="5"/>
  <c r="GMZ14" i="5"/>
  <c r="GMZ12" i="5"/>
  <c r="GMZ13" i="5"/>
  <c r="GMZ10" i="5"/>
  <c r="GNM19" i="5"/>
  <c r="GNN9" i="5" s="1"/>
  <c r="GOA22" i="5"/>
  <c r="GOB17" i="5"/>
  <c r="GOB16" i="5"/>
  <c r="GOB15" i="5"/>
  <c r="GOB14" i="5"/>
  <c r="GOB11" i="5"/>
  <c r="GOB12" i="5"/>
  <c r="GOB13" i="5"/>
  <c r="GOB10" i="5"/>
  <c r="GOB19" i="5" s="1"/>
  <c r="GOO19" i="5"/>
  <c r="GOP9" i="5" s="1"/>
  <c r="GPC22" i="5"/>
  <c r="GPD15" i="5"/>
  <c r="GPD14" i="5"/>
  <c r="GPD12" i="5"/>
  <c r="GPD13" i="5"/>
  <c r="GPD10" i="5"/>
  <c r="GPD19" i="5" s="1"/>
  <c r="GPD11" i="5"/>
  <c r="GPQ22" i="5"/>
  <c r="GPR15" i="5"/>
  <c r="GPR14" i="5"/>
  <c r="GPR11" i="5"/>
  <c r="GPR13" i="5"/>
  <c r="GPR19" i="5" s="1"/>
  <c r="GPR12" i="5"/>
  <c r="GPR10" i="5"/>
  <c r="GQE22" i="5"/>
  <c r="GQF15" i="5"/>
  <c r="GQF14" i="5"/>
  <c r="GQF12" i="5"/>
  <c r="GQF11" i="5"/>
  <c r="GQF10" i="5"/>
  <c r="GQF13" i="5"/>
  <c r="GQS22" i="5"/>
  <c r="GQT15" i="5"/>
  <c r="GQT14" i="5"/>
  <c r="GQT13" i="5"/>
  <c r="GQT11" i="5"/>
  <c r="GQT10" i="5"/>
  <c r="GQT19" i="5" s="1"/>
  <c r="GQT12" i="5"/>
  <c r="GRG22" i="5"/>
  <c r="GRH15" i="5"/>
  <c r="GRH14" i="5"/>
  <c r="GRH12" i="5"/>
  <c r="GRH13" i="5"/>
  <c r="GRH10" i="5"/>
  <c r="GRH11" i="5"/>
  <c r="GRU19" i="5"/>
  <c r="GSI22" i="5"/>
  <c r="GSJ15" i="5"/>
  <c r="GSJ14" i="5"/>
  <c r="GSJ11" i="5"/>
  <c r="GSJ19" i="5" s="1"/>
  <c r="GSJ12" i="5"/>
  <c r="GSJ13" i="5"/>
  <c r="GSJ10" i="5"/>
  <c r="GSW19" i="5"/>
  <c r="GSX17" i="5" s="1"/>
  <c r="GTK22" i="5"/>
  <c r="GTL15" i="5"/>
  <c r="GTL14" i="5"/>
  <c r="GTL12" i="5"/>
  <c r="GTL11" i="5"/>
  <c r="GTL10" i="5"/>
  <c r="GTL19" i="5" s="1"/>
  <c r="GTY22" i="5"/>
  <c r="GTZ15" i="5"/>
  <c r="GTZ14" i="5"/>
  <c r="GTZ11" i="5"/>
  <c r="GTZ13" i="5"/>
  <c r="GTZ10" i="5"/>
  <c r="GTZ19" i="5" s="1"/>
  <c r="GTZ12" i="5"/>
  <c r="GUM22" i="5"/>
  <c r="GUN15" i="5"/>
  <c r="GUN14" i="5"/>
  <c r="GUN12" i="5"/>
  <c r="GUN13" i="5"/>
  <c r="GUN10" i="5"/>
  <c r="GUN11" i="5"/>
  <c r="GVA22" i="5"/>
  <c r="GVB15" i="5"/>
  <c r="GVB14" i="5"/>
  <c r="GVB13" i="5"/>
  <c r="GVB19" i="5" s="1"/>
  <c r="GVB11" i="5"/>
  <c r="GVB12" i="5"/>
  <c r="GVB10" i="5"/>
  <c r="GVO22" i="5"/>
  <c r="GVP15" i="5"/>
  <c r="GVP14" i="5"/>
  <c r="GVP12" i="5"/>
  <c r="GVP13" i="5"/>
  <c r="GVP11" i="5"/>
  <c r="GVP10" i="5"/>
  <c r="GWC19" i="5"/>
  <c r="GWQ22" i="5"/>
  <c r="GWR15" i="5"/>
  <c r="GWR14" i="5"/>
  <c r="GWR11" i="5"/>
  <c r="GWR12" i="5"/>
  <c r="GWR13" i="5"/>
  <c r="GWR10" i="5"/>
  <c r="GWR19" i="5" s="1"/>
  <c r="GXE19" i="5"/>
  <c r="GXF9" i="5" s="1"/>
  <c r="GYN22" i="5"/>
  <c r="GYO15" i="5"/>
  <c r="GYO14" i="5"/>
  <c r="GYO13" i="5"/>
  <c r="GYO12" i="5"/>
  <c r="GYO11" i="5"/>
  <c r="GYO10" i="5"/>
  <c r="ECU9" i="5"/>
  <c r="EHC9" i="5"/>
  <c r="EPS9" i="5"/>
  <c r="EYI9" i="5"/>
  <c r="FCQ9" i="5"/>
  <c r="FGY9" i="5"/>
  <c r="FLG9" i="5"/>
  <c r="FPO9" i="5"/>
  <c r="FTW9" i="5"/>
  <c r="FYE9" i="5"/>
  <c r="GCM9" i="5"/>
  <c r="GCM19" i="5" s="1"/>
  <c r="GGU9" i="5"/>
  <c r="GGU19" i="5" s="1"/>
  <c r="GLC9" i="5"/>
  <c r="GPK9" i="5"/>
  <c r="GPK19" i="5" s="1"/>
  <c r="GTS9" i="5"/>
  <c r="EZD10" i="5"/>
  <c r="FDL10" i="5"/>
  <c r="FDL19" i="5" s="1"/>
  <c r="FHT10" i="5"/>
  <c r="GML12" i="5"/>
  <c r="FGK9" i="5"/>
  <c r="FKS9" i="5"/>
  <c r="FPA9" i="5"/>
  <c r="FTI9" i="5"/>
  <c r="FXQ9" i="5"/>
  <c r="FXQ19" i="5" s="1"/>
  <c r="GBY9" i="5"/>
  <c r="GBY19" i="5" s="1"/>
  <c r="GGG9" i="5"/>
  <c r="GIR9" i="5"/>
  <c r="GIR19" i="5" s="1"/>
  <c r="GKO9" i="5"/>
  <c r="GKO19" i="5" s="1"/>
  <c r="GMZ9" i="5"/>
  <c r="GMZ19" i="5" s="1"/>
  <c r="GOW9" i="5"/>
  <c r="GOW19" i="5" s="1"/>
  <c r="GRH9" i="5"/>
  <c r="GRH19" i="5" s="1"/>
  <c r="GTE9" i="5"/>
  <c r="GTE19" i="5" s="1"/>
  <c r="GVP9" i="5"/>
  <c r="GVP19" i="5" s="1"/>
  <c r="GXM9" i="5"/>
  <c r="EYP10" i="5"/>
  <c r="FCX10" i="5"/>
  <c r="FHF10" i="5"/>
  <c r="GHP11" i="5"/>
  <c r="GBT19" i="5"/>
  <c r="GCH19" i="5"/>
  <c r="GCV19" i="5"/>
  <c r="GGB19" i="5"/>
  <c r="GHD19" i="5"/>
  <c r="GKJ19" i="5"/>
  <c r="GLL19" i="5"/>
  <c r="GNP19" i="5"/>
  <c r="GOR19" i="5"/>
  <c r="GPT19" i="5"/>
  <c r="GSZ19" i="5"/>
  <c r="GUB19" i="5"/>
  <c r="GXH19" i="5"/>
  <c r="GXZ19" i="5"/>
  <c r="GYA11" i="5" s="1"/>
  <c r="EBS9" i="5"/>
  <c r="EGA9" i="5"/>
  <c r="EKI9" i="5"/>
  <c r="EOQ9" i="5"/>
  <c r="ESY9" i="5"/>
  <c r="EXG9" i="5"/>
  <c r="FBO9" i="5"/>
  <c r="FFW9" i="5"/>
  <c r="FOM9" i="5"/>
  <c r="FSU9" i="5"/>
  <c r="FXC9" i="5"/>
  <c r="FXC19" i="5" s="1"/>
  <c r="GBK9" i="5"/>
  <c r="GBK19" i="5" s="1"/>
  <c r="GFS9" i="5"/>
  <c r="GFS19" i="5" s="1"/>
  <c r="GKA9" i="5"/>
  <c r="GOI9" i="5"/>
  <c r="GOI19" i="5" s="1"/>
  <c r="GSQ9" i="5"/>
  <c r="GSQ19" i="5" s="1"/>
  <c r="GWY9" i="5"/>
  <c r="EYB10" i="5"/>
  <c r="EYB19" i="5" s="1"/>
  <c r="FCJ10" i="5"/>
  <c r="FGR10" i="5"/>
  <c r="GUR19" i="5"/>
  <c r="EBE9" i="5"/>
  <c r="EFM9" i="5"/>
  <c r="EOC9" i="5"/>
  <c r="ESK9" i="5"/>
  <c r="EWS9" i="5"/>
  <c r="FBA9" i="5"/>
  <c r="FJQ9" i="5"/>
  <c r="FNY9" i="5"/>
  <c r="FSG9" i="5"/>
  <c r="FWO9" i="5"/>
  <c r="FWO19" i="5" s="1"/>
  <c r="GAW9" i="5"/>
  <c r="GFE9" i="5"/>
  <c r="GHP9" i="5"/>
  <c r="GHP19" i="5" s="1"/>
  <c r="GJM9" i="5"/>
  <c r="GJM19" i="5" s="1"/>
  <c r="GLX9" i="5"/>
  <c r="GLX19" i="5" s="1"/>
  <c r="GNU9" i="5"/>
  <c r="GNU19" i="5" s="1"/>
  <c r="GQF9" i="5"/>
  <c r="GQF19" i="5" s="1"/>
  <c r="GSC9" i="5"/>
  <c r="GSC19" i="5" s="1"/>
  <c r="GUN9" i="5"/>
  <c r="GUN19" i="5" s="1"/>
  <c r="GWK9" i="5"/>
  <c r="GWK19" i="5" s="1"/>
  <c r="EXN10" i="5"/>
  <c r="FBV10" i="5"/>
  <c r="FGD10" i="5"/>
  <c r="GYA10" i="5"/>
  <c r="GHB12" i="5"/>
  <c r="GTL13" i="5"/>
  <c r="GQZ19" i="5"/>
  <c r="GRN22" i="5"/>
  <c r="GRO13" i="5"/>
  <c r="GRO12" i="5"/>
  <c r="GRO11" i="5"/>
  <c r="GRO14" i="5"/>
  <c r="GRO19" i="5" s="1"/>
  <c r="GRO15" i="5"/>
  <c r="GSB22" i="5"/>
  <c r="GSC13" i="5"/>
  <c r="GSC12" i="5"/>
  <c r="GSC11" i="5"/>
  <c r="GSC14" i="5"/>
  <c r="GSC15" i="5"/>
  <c r="GSC16" i="5"/>
  <c r="GSP22" i="5"/>
  <c r="GSQ16" i="5"/>
  <c r="GSQ15" i="5"/>
  <c r="GSQ13" i="5"/>
  <c r="GSQ12" i="5"/>
  <c r="GSQ11" i="5"/>
  <c r="GSQ14" i="5"/>
  <c r="GTD22" i="5"/>
  <c r="GTE16" i="5"/>
  <c r="GTE15" i="5"/>
  <c r="GTE13" i="5"/>
  <c r="GTE12" i="5"/>
  <c r="GTE11" i="5"/>
  <c r="GTE14" i="5"/>
  <c r="GTR22" i="5"/>
  <c r="GTS16" i="5"/>
  <c r="GTS19" i="5" s="1"/>
  <c r="GTS15" i="5"/>
  <c r="GTS13" i="5"/>
  <c r="GTS12" i="5"/>
  <c r="GTS11" i="5"/>
  <c r="GTS14" i="5"/>
  <c r="GUF19" i="5"/>
  <c r="GUT22" i="5"/>
  <c r="GUU16" i="5"/>
  <c r="GUU13" i="5"/>
  <c r="GUU12" i="5"/>
  <c r="GUU11" i="5"/>
  <c r="GUU15" i="5"/>
  <c r="GUU14" i="5"/>
  <c r="GVH19" i="5"/>
  <c r="GVV22" i="5"/>
  <c r="GVW16" i="5"/>
  <c r="GVW13" i="5"/>
  <c r="GVW12" i="5"/>
  <c r="GVW11" i="5"/>
  <c r="GVW14" i="5"/>
  <c r="GVW15" i="5"/>
  <c r="GWJ22" i="5"/>
  <c r="GWK13" i="5"/>
  <c r="GWK12" i="5"/>
  <c r="GWK11" i="5"/>
  <c r="GWK14" i="5"/>
  <c r="GWK16" i="5"/>
  <c r="GWK15" i="5"/>
  <c r="GWX22" i="5"/>
  <c r="GWY15" i="5"/>
  <c r="GWY13" i="5"/>
  <c r="GWY12" i="5"/>
  <c r="GWY19" i="5" s="1"/>
  <c r="GWY11" i="5"/>
  <c r="GWY14" i="5"/>
  <c r="GWY16" i="5"/>
  <c r="GXL22" i="5"/>
  <c r="GXM16" i="5"/>
  <c r="GXM15" i="5"/>
  <c r="GXM13" i="5"/>
  <c r="GXM12" i="5"/>
  <c r="GXM11" i="5"/>
  <c r="GXM19" i="5" s="1"/>
  <c r="GXM14" i="5"/>
  <c r="EAQ9" i="5"/>
  <c r="EEY9" i="5"/>
  <c r="EJG9" i="5"/>
  <c r="ENO9" i="5"/>
  <c r="ERW9" i="5"/>
  <c r="EWE9" i="5"/>
  <c r="FAM9" i="5"/>
  <c r="FEU9" i="5"/>
  <c r="FJC9" i="5"/>
  <c r="FNK9" i="5"/>
  <c r="FRS9" i="5"/>
  <c r="FWA9" i="5"/>
  <c r="GAI9" i="5"/>
  <c r="GAI19" i="5" s="1"/>
  <c r="GEQ9" i="5"/>
  <c r="GEQ19" i="5" s="1"/>
  <c r="GIY9" i="5"/>
  <c r="GIY19" i="5" s="1"/>
  <c r="GNG9" i="5"/>
  <c r="GNG19" i="5" s="1"/>
  <c r="GRO9" i="5"/>
  <c r="GVW9" i="5"/>
  <c r="GVW19" i="5" s="1"/>
  <c r="FBH10" i="5"/>
  <c r="FFP10" i="5"/>
  <c r="FFP19" i="5" s="1"/>
  <c r="GUU10" i="5"/>
  <c r="GGN14" i="5"/>
  <c r="GHI14" i="5"/>
  <c r="GJM14" i="5"/>
  <c r="GLQ14" i="5"/>
  <c r="GYH9" i="5"/>
  <c r="GIY14" i="5"/>
  <c r="GLC14" i="5"/>
  <c r="GLC19" i="5" s="1"/>
  <c r="DQK17" i="5"/>
  <c r="GYH15" i="5"/>
  <c r="GAP17" i="5"/>
  <c r="FFB17" i="5"/>
  <c r="GYH13" i="5"/>
  <c r="GKO14" i="5"/>
  <c r="FBO17" i="5"/>
  <c r="FDS17" i="5"/>
  <c r="GYH12" i="5"/>
  <c r="GHW14" i="5"/>
  <c r="GKA14" i="5"/>
  <c r="GME14" i="5"/>
  <c r="GYH11" i="5"/>
  <c r="ECN17" i="5"/>
  <c r="GRO16" i="5"/>
  <c r="EBE17" i="5"/>
  <c r="EDI17" i="5"/>
  <c r="FXC17" i="5"/>
  <c r="GGX22" i="5"/>
  <c r="GGY17" i="5"/>
  <c r="GGY16" i="5"/>
  <c r="GGY15" i="5"/>
  <c r="GGY14" i="5"/>
  <c r="GGY19" i="5" s="1"/>
  <c r="GQF16" i="5"/>
  <c r="DCD17" i="5"/>
  <c r="DDT17" i="5"/>
  <c r="DFX17" i="5"/>
  <c r="DIB17" i="5"/>
  <c r="DKF17" i="5"/>
  <c r="DMJ17" i="5"/>
  <c r="EXN17" i="5"/>
  <c r="GYA16" i="5"/>
  <c r="DYM17" i="5"/>
  <c r="GNU17" i="5"/>
  <c r="GPR16" i="5"/>
  <c r="GUN16" i="5"/>
  <c r="DXD17" i="5"/>
  <c r="DZH17" i="5"/>
  <c r="EPS17" i="5"/>
  <c r="FNK17" i="5"/>
  <c r="FPO17" i="5"/>
  <c r="FQX17" i="5"/>
  <c r="DVU17" i="5"/>
  <c r="EKW17" i="5"/>
  <c r="GTZ16" i="5"/>
  <c r="CZL17" i="5"/>
  <c r="ELR17" i="5"/>
  <c r="FKS17" i="5"/>
  <c r="GEQ17" i="5"/>
  <c r="GGU17" i="5"/>
  <c r="GHP17" i="5"/>
  <c r="GPY16" i="5"/>
  <c r="EIE17" i="5"/>
  <c r="GPD16" i="5"/>
  <c r="GTL16" i="5"/>
  <c r="GYO16" i="5"/>
  <c r="DBP17" i="5"/>
  <c r="DDF17" i="5"/>
  <c r="DFJ17" i="5"/>
  <c r="DHN17" i="5"/>
  <c r="DJR17" i="5"/>
  <c r="DNE17" i="5"/>
  <c r="DON17" i="5"/>
  <c r="DPW17" i="5"/>
  <c r="DSO17" i="5"/>
  <c r="DTX17" i="5"/>
  <c r="EFM17" i="5"/>
  <c r="EMM17" i="5"/>
  <c r="EPE17" i="5"/>
  <c r="ERI17" i="5"/>
  <c r="ESR17" i="5"/>
  <c r="ESR19" i="5" s="1"/>
  <c r="EYI17" i="5"/>
  <c r="FBA17" i="5"/>
  <c r="FMW17" i="5"/>
  <c r="FRS17" i="5"/>
  <c r="GBK17" i="5"/>
  <c r="DBL22" i="5"/>
  <c r="DBM17" i="5"/>
  <c r="DBM19" i="5" s="1"/>
  <c r="DCN22" i="5"/>
  <c r="DCO17" i="5"/>
  <c r="DCO19" i="5" s="1"/>
  <c r="GOP16" i="5"/>
  <c r="GXF16" i="5"/>
  <c r="DQR17" i="5"/>
  <c r="DUS17" i="5"/>
  <c r="EAC17" i="5"/>
  <c r="EBL17" i="5"/>
  <c r="ECU17" i="5"/>
  <c r="EPZ17" i="5"/>
  <c r="ETM17" i="5"/>
  <c r="FBV17" i="5"/>
  <c r="FIA17" i="5"/>
  <c r="FJJ17" i="5"/>
  <c r="FNR17" i="5"/>
  <c r="FTW17" i="5"/>
  <c r="FVF17" i="5"/>
  <c r="GEX17" i="5"/>
  <c r="GKO17" i="5"/>
  <c r="GLX17" i="5"/>
  <c r="GSJ16" i="5"/>
  <c r="GWR16" i="5"/>
  <c r="DEV17" i="5"/>
  <c r="DGZ17" i="5"/>
  <c r="DJD17" i="5"/>
  <c r="DLH17" i="5"/>
  <c r="EDP17" i="5"/>
  <c r="EHC17" i="5"/>
  <c r="EWZ17" i="5"/>
  <c r="FCQ17" i="5"/>
  <c r="FOM17" i="5"/>
  <c r="FRE17" i="5"/>
  <c r="FWA17" i="5"/>
  <c r="GFS17" i="5"/>
  <c r="GMS17" i="5"/>
  <c r="GYO17" i="5"/>
  <c r="GWD16" i="5"/>
  <c r="DBB17" i="5"/>
  <c r="DCR17" i="5"/>
  <c r="DMC17" i="5"/>
  <c r="DRM17" i="5"/>
  <c r="DSV17" i="5"/>
  <c r="DUE17" i="5"/>
  <c r="DWW17" i="5"/>
  <c r="DYF17" i="5"/>
  <c r="EEK17" i="5"/>
  <c r="EJG17" i="5"/>
  <c r="EKP17" i="5"/>
  <c r="ESY17" i="5"/>
  <c r="FGD17" i="5"/>
  <c r="FRZ17" i="5"/>
  <c r="FYE17" i="5"/>
  <c r="FZN17" i="5"/>
  <c r="GIR17" i="5"/>
  <c r="CZV22" i="5"/>
  <c r="CZW17" i="5"/>
  <c r="CZW19" i="5" s="1"/>
  <c r="GRH16" i="5"/>
  <c r="GVP16" i="5"/>
  <c r="DAN17" i="5"/>
  <c r="DEH17" i="5"/>
  <c r="DGL17" i="5"/>
  <c r="DIP17" i="5"/>
  <c r="DKT17" i="5"/>
  <c r="DUZ17" i="5"/>
  <c r="DZA17" i="5"/>
  <c r="ELK17" i="5"/>
  <c r="ETT17" i="5"/>
  <c r="FGY17" i="5"/>
  <c r="FJQ17" i="5"/>
  <c r="FSU17" i="5"/>
  <c r="FVM17" i="5"/>
  <c r="GAI17" i="5"/>
  <c r="GJM17" i="5"/>
  <c r="GOI17" i="5"/>
  <c r="GQM17" i="5"/>
  <c r="GSQ17" i="5"/>
  <c r="GUU17" i="5"/>
  <c r="GWY17" i="5"/>
  <c r="GXT17" i="5"/>
  <c r="DDB22" i="5"/>
  <c r="DDC17" i="5"/>
  <c r="DDC19" i="5" s="1"/>
  <c r="EQO22" i="5"/>
  <c r="EQP17" i="5"/>
  <c r="EQP19" i="5" s="1"/>
  <c r="GQT16" i="5"/>
  <c r="GVB16" i="5"/>
  <c r="CZZ17" i="5"/>
  <c r="DLO17" i="5"/>
  <c r="DOG17" i="5"/>
  <c r="DPP17" i="5"/>
  <c r="EHJ17" i="5"/>
  <c r="ENO17" i="5"/>
  <c r="EOX17" i="5"/>
  <c r="EUO17" i="5"/>
  <c r="EXG17" i="5"/>
  <c r="EZK17" i="5"/>
  <c r="FAT17" i="5"/>
  <c r="FMP17" i="5"/>
  <c r="FWH17" i="5"/>
  <c r="GCM17" i="5"/>
  <c r="GDV17" i="5"/>
  <c r="GMZ17" i="5"/>
  <c r="DLV17" i="5"/>
  <c r="DQD17" i="5"/>
  <c r="DUL17" i="5"/>
  <c r="DYT17" i="5"/>
  <c r="EDB17" i="5"/>
  <c r="EGV17" i="5"/>
  <c r="ELD17" i="5"/>
  <c r="ELD19" i="5" s="1"/>
  <c r="EPL17" i="5"/>
  <c r="ETF17" i="5"/>
  <c r="FBH17" i="5"/>
  <c r="FFP17" i="5"/>
  <c r="FJX17" i="5"/>
  <c r="FND17" i="5"/>
  <c r="FRL17" i="5"/>
  <c r="FVT17" i="5"/>
  <c r="GAB17" i="5"/>
  <c r="GEJ17" i="5"/>
  <c r="GID17" i="5"/>
  <c r="GML17" i="5"/>
  <c r="GPD17" i="5"/>
  <c r="GRH17" i="5"/>
  <c r="GTL17" i="5"/>
  <c r="GVP17" i="5"/>
  <c r="DPB17" i="5"/>
  <c r="DTJ17" i="5"/>
  <c r="DXR17" i="5"/>
  <c r="EBZ17" i="5"/>
  <c r="EGH17" i="5"/>
  <c r="EKB17" i="5"/>
  <c r="EOJ17" i="5"/>
  <c r="ESD17" i="5"/>
  <c r="EWL17" i="5"/>
  <c r="FAF17" i="5"/>
  <c r="FEN17" i="5"/>
  <c r="FIV17" i="5"/>
  <c r="FMB17" i="5"/>
  <c r="FQJ17" i="5"/>
  <c r="FUR17" i="5"/>
  <c r="FYZ17" i="5"/>
  <c r="GDH17" i="5"/>
  <c r="GHB17" i="5"/>
  <c r="GLJ17" i="5"/>
  <c r="EFT17" i="5"/>
  <c r="EJN17" i="5"/>
  <c r="ENV17" i="5"/>
  <c r="ERP17" i="5"/>
  <c r="EVX17" i="5"/>
  <c r="EZR17" i="5"/>
  <c r="FIH17" i="5"/>
  <c r="FLN17" i="5"/>
  <c r="FPV17" i="5"/>
  <c r="FUD17" i="5"/>
  <c r="FYL17" i="5"/>
  <c r="GCT17" i="5"/>
  <c r="GKV17" i="5"/>
  <c r="EXH22" i="5"/>
  <c r="EXI17" i="5"/>
  <c r="EXI19" i="5" s="1"/>
  <c r="DNZ17" i="5"/>
  <c r="DSH17" i="5"/>
  <c r="DWP17" i="5"/>
  <c r="EAX17" i="5"/>
  <c r="EFF17" i="5"/>
  <c r="EIZ17" i="5"/>
  <c r="ENH17" i="5"/>
  <c r="ERB17" i="5"/>
  <c r="EZD17" i="5"/>
  <c r="FDL17" i="5"/>
  <c r="FHT17" i="5"/>
  <c r="FPH17" i="5"/>
  <c r="FTP17" i="5"/>
  <c r="FXX17" i="5"/>
  <c r="GCF17" i="5"/>
  <c r="GGN17" i="5"/>
  <c r="DNL17" i="5"/>
  <c r="DRT17" i="5"/>
  <c r="DWB17" i="5"/>
  <c r="EAJ17" i="5"/>
  <c r="EER17" i="5"/>
  <c r="EIL17" i="5"/>
  <c r="EMT17" i="5"/>
  <c r="EUV17" i="5"/>
  <c r="EYP17" i="5"/>
  <c r="FCX17" i="5"/>
  <c r="FHF17" i="5"/>
  <c r="FKZ17" i="5"/>
  <c r="FOT17" i="5"/>
  <c r="FTB17" i="5"/>
  <c r="FXJ17" i="5"/>
  <c r="GBR17" i="5"/>
  <c r="GFZ17" i="5"/>
  <c r="GJT17" i="5"/>
  <c r="EGP22" i="5"/>
  <c r="EGQ17" i="5"/>
  <c r="EGQ19" i="5" s="1"/>
  <c r="DMX17" i="5"/>
  <c r="DRF17" i="5"/>
  <c r="DVN17" i="5"/>
  <c r="DZV17" i="5"/>
  <c r="EED17" i="5"/>
  <c r="EHX17" i="5"/>
  <c r="EMF17" i="5"/>
  <c r="EQN17" i="5"/>
  <c r="EUH17" i="5"/>
  <c r="EYB17" i="5"/>
  <c r="FCJ17" i="5"/>
  <c r="FGR17" i="5"/>
  <c r="FKL17" i="5"/>
  <c r="FOF17" i="5"/>
  <c r="FSN17" i="5"/>
  <c r="FWV17" i="5"/>
  <c r="GBD17" i="5"/>
  <c r="GFL17" i="5"/>
  <c r="GJF17" i="5"/>
  <c r="GPR17" i="5"/>
  <c r="GTZ17" i="5"/>
  <c r="GWD17" i="5"/>
  <c r="FKG17" i="5"/>
  <c r="FKG19" i="5" s="1"/>
  <c r="FLI17" i="5"/>
  <c r="FLI19" i="5" s="1"/>
  <c r="GPY17" i="5"/>
  <c r="GSC17" i="5"/>
  <c r="GUG17" i="5"/>
  <c r="GWK17" i="5"/>
  <c r="GQT17" i="5"/>
  <c r="GVB17" i="5"/>
  <c r="GXF17" i="5"/>
  <c r="GPK17" i="5"/>
  <c r="GRO17" i="5"/>
  <c r="GTS17" i="5"/>
  <c r="GVW17" i="5"/>
  <c r="GQF17" i="5"/>
  <c r="GSJ17" i="5"/>
  <c r="GUN17" i="5"/>
  <c r="GWR17" i="5"/>
  <c r="GOW17" i="5"/>
  <c r="GRA17" i="5"/>
  <c r="GTE17" i="5"/>
  <c r="GVI17" i="5"/>
  <c r="GXM17" i="5"/>
  <c r="AZ22" i="5"/>
  <c r="R14" i="5"/>
  <c r="R8" i="5"/>
  <c r="I10" i="5"/>
  <c r="I8" i="5"/>
  <c r="I14" i="5"/>
  <c r="I12" i="5"/>
  <c r="I16" i="5"/>
  <c r="I9" i="5"/>
  <c r="AR9" i="5"/>
  <c r="AR14" i="5"/>
  <c r="AR10" i="5"/>
  <c r="AR15" i="5"/>
  <c r="AM9" i="5"/>
  <c r="I11" i="5"/>
  <c r="I13" i="5"/>
  <c r="I15" i="5"/>
  <c r="I17" i="5"/>
  <c r="M19" i="5"/>
  <c r="AR11" i="5"/>
  <c r="K9" i="5"/>
  <c r="K11" i="5"/>
  <c r="K13" i="5"/>
  <c r="K15" i="5"/>
  <c r="K17" i="5"/>
  <c r="AR16" i="5"/>
  <c r="AR8" i="5"/>
  <c r="AR12" i="5"/>
  <c r="P11" i="5"/>
  <c r="AK15" i="5"/>
  <c r="AY10" i="5"/>
  <c r="BA15" i="5"/>
  <c r="AM15" i="5"/>
  <c r="P12" i="5"/>
  <c r="AM11" i="5"/>
  <c r="P16" i="5"/>
  <c r="AY16" i="5"/>
  <c r="P9" i="5"/>
  <c r="P13" i="5"/>
  <c r="R16" i="5"/>
  <c r="AY8" i="5"/>
  <c r="P15" i="5"/>
  <c r="AM17" i="5"/>
  <c r="P8" i="5"/>
  <c r="AY12" i="5"/>
  <c r="BA12" i="5"/>
  <c r="AM13" i="5"/>
  <c r="P10" i="5"/>
  <c r="P14" i="5"/>
  <c r="BA16" i="5"/>
  <c r="BA13" i="5"/>
  <c r="BA9" i="5"/>
  <c r="AX22" i="5"/>
  <c r="AR13" i="5"/>
  <c r="W13" i="5"/>
  <c r="R12" i="5"/>
  <c r="R10" i="5"/>
  <c r="AK17" i="5"/>
  <c r="AK10" i="5"/>
  <c r="AK16" i="5"/>
  <c r="AK13" i="5"/>
  <c r="AJ22" i="5"/>
  <c r="AK12" i="5"/>
  <c r="AK9" i="5"/>
  <c r="AK14" i="5"/>
  <c r="AK11" i="5"/>
  <c r="AD16" i="5"/>
  <c r="AD12" i="5"/>
  <c r="AD8" i="5"/>
  <c r="AC22" i="5"/>
  <c r="AD15" i="5"/>
  <c r="AD11" i="5"/>
  <c r="AD17" i="5"/>
  <c r="AD13" i="5"/>
  <c r="AD9" i="5"/>
  <c r="AD10" i="5"/>
  <c r="V22" i="5"/>
  <c r="W12" i="5"/>
  <c r="W8" i="5"/>
  <c r="W16" i="5"/>
  <c r="W11" i="5"/>
  <c r="W14" i="5"/>
  <c r="W10" i="5"/>
  <c r="BC19" i="5"/>
  <c r="BD9" i="5" s="1"/>
  <c r="AA19" i="5"/>
  <c r="AA22" i="5" s="1"/>
  <c r="B11" i="6" s="1"/>
  <c r="BA10" i="5"/>
  <c r="P17" i="5"/>
  <c r="AY14" i="5"/>
  <c r="BA17" i="5"/>
  <c r="AV19" i="5"/>
  <c r="AW10" i="5" s="1"/>
  <c r="BA11" i="5"/>
  <c r="BA14" i="5"/>
  <c r="AE22" i="5"/>
  <c r="AH19" i="5"/>
  <c r="AH22" i="5" s="1"/>
  <c r="B12" i="6" s="1"/>
  <c r="T19" i="5"/>
  <c r="T22" i="5" s="1"/>
  <c r="B10" i="6" s="1"/>
  <c r="R9" i="5"/>
  <c r="R11" i="5"/>
  <c r="R13" i="5"/>
  <c r="R15" i="5"/>
  <c r="R17" i="5"/>
  <c r="Y8" i="5"/>
  <c r="Y10" i="5"/>
  <c r="Y12" i="5"/>
  <c r="Y14" i="5"/>
  <c r="Y16" i="5"/>
  <c r="W15" i="5"/>
  <c r="W17" i="5"/>
  <c r="Y9" i="5"/>
  <c r="Y11" i="5"/>
  <c r="Y13" i="5"/>
  <c r="Y15" i="5"/>
  <c r="Y17" i="5"/>
  <c r="AF8" i="5"/>
  <c r="AF10" i="5"/>
  <c r="AF12" i="5"/>
  <c r="AF14" i="5"/>
  <c r="AF16" i="5"/>
  <c r="AF9" i="5"/>
  <c r="AF11" i="5"/>
  <c r="AF13" i="5"/>
  <c r="AF15" i="5"/>
  <c r="AL22" i="5"/>
  <c r="AM8" i="5"/>
  <c r="AM10" i="5"/>
  <c r="AM12" i="5"/>
  <c r="AM14" i="5"/>
  <c r="AO19" i="5"/>
  <c r="AO22" i="5" s="1"/>
  <c r="B13" i="6" s="1"/>
  <c r="AT8" i="5"/>
  <c r="AT10" i="5"/>
  <c r="AT12" i="5"/>
  <c r="AT14" i="5"/>
  <c r="AT16" i="5"/>
  <c r="AR17" i="5"/>
  <c r="AT9" i="5"/>
  <c r="AT11" i="5"/>
  <c r="AT13" i="5"/>
  <c r="AT15" i="5"/>
  <c r="AT17" i="5"/>
  <c r="AY9" i="5"/>
  <c r="AY11" i="5"/>
  <c r="AY13" i="5"/>
  <c r="AY15" i="5"/>
  <c r="BG19" i="5"/>
  <c r="BH17" i="5" s="1"/>
  <c r="BE19" i="5"/>
  <c r="BE22" i="5" s="1"/>
  <c r="BJ17" i="5"/>
  <c r="BJ16" i="5"/>
  <c r="BJ15" i="5"/>
  <c r="BJ14" i="5"/>
  <c r="BJ13" i="5"/>
  <c r="BJ12" i="5"/>
  <c r="BJ11" i="5"/>
  <c r="BJ10" i="5"/>
  <c r="BJ9" i="5"/>
  <c r="BJ8" i="5"/>
  <c r="BN19" i="5"/>
  <c r="BN22" i="5" s="1"/>
  <c r="BL19" i="5"/>
  <c r="BL22" i="5" s="1"/>
  <c r="BQ17" i="5"/>
  <c r="BQ16" i="5"/>
  <c r="BQ15" i="5"/>
  <c r="BQ14" i="5"/>
  <c r="BQ13" i="5"/>
  <c r="BQ12" i="5"/>
  <c r="BO12" i="5"/>
  <c r="BQ11" i="5"/>
  <c r="BQ10" i="5"/>
  <c r="BQ9" i="5"/>
  <c r="BQ8" i="5"/>
  <c r="BU19" i="5"/>
  <c r="BU22" i="5" s="1"/>
  <c r="BS19" i="5"/>
  <c r="BS22" i="5" s="1"/>
  <c r="BX17" i="5"/>
  <c r="BX16" i="5"/>
  <c r="BX15" i="5"/>
  <c r="BX14" i="5"/>
  <c r="BX13" i="5"/>
  <c r="BX12" i="5"/>
  <c r="BX11" i="5"/>
  <c r="BX10" i="5"/>
  <c r="BX9" i="5"/>
  <c r="BX8" i="5"/>
  <c r="CB19" i="5"/>
  <c r="CC17" i="5" s="1"/>
  <c r="BZ19" i="5"/>
  <c r="BZ22" i="5" s="1"/>
  <c r="CE17" i="5"/>
  <c r="CE16" i="5"/>
  <c r="CE15" i="5"/>
  <c r="CE14" i="5"/>
  <c r="CE13" i="5"/>
  <c r="CE12" i="5"/>
  <c r="CC12" i="5"/>
  <c r="CE11" i="5"/>
  <c r="CE10" i="5"/>
  <c r="CE9" i="5"/>
  <c r="CE8" i="5"/>
  <c r="CI19" i="5"/>
  <c r="CI22" i="5" s="1"/>
  <c r="CG19" i="5"/>
  <c r="CG22" i="5" s="1"/>
  <c r="CL17" i="5"/>
  <c r="CL16" i="5"/>
  <c r="CL15" i="5"/>
  <c r="CL14" i="5"/>
  <c r="CL13" i="5"/>
  <c r="CL12" i="5"/>
  <c r="CL11" i="5"/>
  <c r="CL10" i="5"/>
  <c r="CL9" i="5"/>
  <c r="CL8" i="5"/>
  <c r="CP19" i="5"/>
  <c r="CQ17" i="5" s="1"/>
  <c r="CN19" i="5"/>
  <c r="CN22" i="5" s="1"/>
  <c r="CS17" i="5"/>
  <c r="CS16" i="5"/>
  <c r="CS15" i="5"/>
  <c r="CS14" i="5"/>
  <c r="CS13" i="5"/>
  <c r="CS12" i="5"/>
  <c r="CS11" i="5"/>
  <c r="CS10" i="5"/>
  <c r="CS9" i="5"/>
  <c r="CS8" i="5"/>
  <c r="CW19" i="5"/>
  <c r="CW22" i="5" s="1"/>
  <c r="CU19" i="5"/>
  <c r="CU22" i="5" s="1"/>
  <c r="CZ17" i="5"/>
  <c r="CZ16" i="5"/>
  <c r="CZ15" i="5"/>
  <c r="CZ14" i="5"/>
  <c r="CZ13" i="5"/>
  <c r="CZ12" i="5"/>
  <c r="CZ11" i="5"/>
  <c r="CZ10" i="5"/>
  <c r="CZ9" i="5"/>
  <c r="CZ8" i="5"/>
  <c r="DD19" i="5"/>
  <c r="DE17" i="5" s="1"/>
  <c r="DB19" i="5"/>
  <c r="DB22" i="5" s="1"/>
  <c r="DG17" i="5"/>
  <c r="DG16" i="5"/>
  <c r="DG15" i="5"/>
  <c r="DG14" i="5"/>
  <c r="DG13" i="5"/>
  <c r="DG12" i="5"/>
  <c r="DG11" i="5"/>
  <c r="DG10" i="5"/>
  <c r="DG9" i="5"/>
  <c r="DG8" i="5"/>
  <c r="DK19" i="5"/>
  <c r="DK22" i="5" s="1"/>
  <c r="DI19" i="5"/>
  <c r="DJ16" i="5" s="1"/>
  <c r="DN17" i="5"/>
  <c r="DN16" i="5"/>
  <c r="DN15" i="5"/>
  <c r="DN14" i="5"/>
  <c r="DN13" i="5"/>
  <c r="DN12" i="5"/>
  <c r="DN11" i="5"/>
  <c r="DN10" i="5"/>
  <c r="DN9" i="5"/>
  <c r="DN8" i="5"/>
  <c r="DR19" i="5"/>
  <c r="DS11" i="5" s="1"/>
  <c r="DP19" i="5"/>
  <c r="DP22" i="5" s="1"/>
  <c r="DU17" i="5"/>
  <c r="DU16" i="5"/>
  <c r="DU15" i="5"/>
  <c r="DU14" i="5"/>
  <c r="DU13" i="5"/>
  <c r="DU12" i="5"/>
  <c r="DU11" i="5"/>
  <c r="DU10" i="5"/>
  <c r="DU9" i="5"/>
  <c r="DU8" i="5"/>
  <c r="DY19" i="5"/>
  <c r="DZ12" i="5" s="1"/>
  <c r="DW19" i="5"/>
  <c r="DX17" i="5" s="1"/>
  <c r="EB17" i="5"/>
  <c r="EB16" i="5"/>
  <c r="EB15" i="5"/>
  <c r="EB14" i="5"/>
  <c r="EB13" i="5"/>
  <c r="EB12" i="5"/>
  <c r="EB11" i="5"/>
  <c r="EB10" i="5"/>
  <c r="EB9" i="5"/>
  <c r="EB8" i="5"/>
  <c r="EF19" i="5"/>
  <c r="EG17" i="5" s="1"/>
  <c r="ED19" i="5"/>
  <c r="ED22" i="5" s="1"/>
  <c r="EI17" i="5"/>
  <c r="EI16" i="5"/>
  <c r="EI15" i="5"/>
  <c r="EI14" i="5"/>
  <c r="EI13" i="5"/>
  <c r="EI12" i="5"/>
  <c r="EI11" i="5"/>
  <c r="EI10" i="5"/>
  <c r="EI9" i="5"/>
  <c r="EI8" i="5"/>
  <c r="EM19" i="5"/>
  <c r="EM22" i="5" s="1"/>
  <c r="EK19" i="5"/>
  <c r="EK22" i="5" s="1"/>
  <c r="EP17" i="5"/>
  <c r="EP16" i="5"/>
  <c r="EP15" i="5"/>
  <c r="EP14" i="5"/>
  <c r="EP13" i="5"/>
  <c r="EP12" i="5"/>
  <c r="EP11" i="5"/>
  <c r="EP10" i="5"/>
  <c r="EP9" i="5"/>
  <c r="EP8" i="5"/>
  <c r="ET19" i="5"/>
  <c r="EU17" i="5" s="1"/>
  <c r="ER19" i="5"/>
  <c r="ER22" i="5" s="1"/>
  <c r="EW17" i="5"/>
  <c r="EW16" i="5"/>
  <c r="EW15" i="5"/>
  <c r="EW14" i="5"/>
  <c r="EW13" i="5"/>
  <c r="EW12" i="5"/>
  <c r="EW11" i="5"/>
  <c r="EW10" i="5"/>
  <c r="EW9" i="5"/>
  <c r="EW8" i="5"/>
  <c r="GYO19" i="5" l="1"/>
  <c r="EVI22" i="5"/>
  <c r="EVJ16" i="5"/>
  <c r="EVJ15" i="5"/>
  <c r="EVJ13" i="5"/>
  <c r="EVJ14" i="5"/>
  <c r="EVJ11" i="5"/>
  <c r="EVJ12" i="5"/>
  <c r="EVJ10" i="5"/>
  <c r="EVJ8" i="5"/>
  <c r="EQT22" i="5"/>
  <c r="EQU17" i="5"/>
  <c r="EQU15" i="5"/>
  <c r="EQU14" i="5"/>
  <c r="EQU13" i="5"/>
  <c r="EQU12" i="5"/>
  <c r="EQU16" i="5"/>
  <c r="EQU11" i="5"/>
  <c r="EJT22" i="5"/>
  <c r="EJU17" i="5"/>
  <c r="EJU16" i="5"/>
  <c r="EJU14" i="5"/>
  <c r="EJU13" i="5"/>
  <c r="EJU12" i="5"/>
  <c r="EJU15" i="5"/>
  <c r="EJU11" i="5"/>
  <c r="FFH22" i="5"/>
  <c r="FFI16" i="5"/>
  <c r="FFI14" i="5"/>
  <c r="FFI13" i="5"/>
  <c r="FFI12" i="5"/>
  <c r="FFI11" i="5"/>
  <c r="FFI15" i="5"/>
  <c r="FFI10" i="5"/>
  <c r="ERB19" i="5"/>
  <c r="EIL19" i="5"/>
  <c r="EED19" i="5"/>
  <c r="DZV19" i="5"/>
  <c r="DVN19" i="5"/>
  <c r="DRF19" i="5"/>
  <c r="DMX19" i="5"/>
  <c r="DIP19" i="5"/>
  <c r="DEH19" i="5"/>
  <c r="CZZ19" i="5"/>
  <c r="GNN17" i="5"/>
  <c r="EVQ17" i="5"/>
  <c r="GIK17" i="5"/>
  <c r="GYA15" i="5"/>
  <c r="FMW19" i="5"/>
  <c r="FRD22" i="5"/>
  <c r="FRE14" i="5"/>
  <c r="FRE13" i="5"/>
  <c r="FRE12" i="5"/>
  <c r="FRE11" i="5"/>
  <c r="FRE15" i="5"/>
  <c r="FRE16" i="5"/>
  <c r="FRE10" i="5"/>
  <c r="FRE19" i="5" s="1"/>
  <c r="ESD19" i="5"/>
  <c r="EJN19" i="5"/>
  <c r="EZJ22" i="5"/>
  <c r="EZK15" i="5"/>
  <c r="EZK14" i="5"/>
  <c r="EZK13" i="5"/>
  <c r="EZK12" i="5"/>
  <c r="EZK16" i="5"/>
  <c r="EZK19" i="5" s="1"/>
  <c r="EZK11" i="5"/>
  <c r="EZK10" i="5"/>
  <c r="EOX19" i="5"/>
  <c r="EHC19" i="5"/>
  <c r="ECU19" i="5"/>
  <c r="DYM19" i="5"/>
  <c r="DUE19" i="5"/>
  <c r="DPW19" i="5"/>
  <c r="DLO19" i="5"/>
  <c r="DHG19" i="5"/>
  <c r="DCY19" i="5"/>
  <c r="EIR22" i="5"/>
  <c r="EIS17" i="5"/>
  <c r="EIS14" i="5"/>
  <c r="EIS13" i="5"/>
  <c r="EIS12" i="5"/>
  <c r="EIS19" i="5" s="1"/>
  <c r="EIS15" i="5"/>
  <c r="EIS16" i="5"/>
  <c r="EIS11" i="5"/>
  <c r="FEF22" i="5"/>
  <c r="FEG17" i="5"/>
  <c r="FEG14" i="5"/>
  <c r="FEG13" i="5"/>
  <c r="FEG12" i="5"/>
  <c r="FEG19" i="5" s="1"/>
  <c r="FEG11" i="5"/>
  <c r="FEG15" i="5"/>
  <c r="FEG16" i="5"/>
  <c r="FEG10" i="5"/>
  <c r="FET22" i="5"/>
  <c r="FEU17" i="5"/>
  <c r="FEU14" i="5"/>
  <c r="FEU13" i="5"/>
  <c r="FEU19" i="5" s="1"/>
  <c r="FEU12" i="5"/>
  <c r="FEU11" i="5"/>
  <c r="FEU15" i="5"/>
  <c r="FEU16" i="5"/>
  <c r="FEU10" i="5"/>
  <c r="EHX19" i="5"/>
  <c r="EDP19" i="5"/>
  <c r="DZH19" i="5"/>
  <c r="DUZ19" i="5"/>
  <c r="DQR19" i="5"/>
  <c r="DMJ19" i="5"/>
  <c r="DIB19" i="5"/>
  <c r="DDT19" i="5"/>
  <c r="CZL19" i="5"/>
  <c r="FKD22" i="5"/>
  <c r="FKE16" i="5"/>
  <c r="FKE14" i="5"/>
  <c r="FKE13" i="5"/>
  <c r="FKE12" i="5"/>
  <c r="FKE11" i="5"/>
  <c r="FKE15" i="5"/>
  <c r="FKE10" i="5"/>
  <c r="ELJ22" i="5"/>
  <c r="ELK15" i="5"/>
  <c r="ELK16" i="5"/>
  <c r="ELK14" i="5"/>
  <c r="ELK13" i="5"/>
  <c r="ELK12" i="5"/>
  <c r="ELK11" i="5"/>
  <c r="FFV22" i="5"/>
  <c r="FFW16" i="5"/>
  <c r="FFW14" i="5"/>
  <c r="FFW13" i="5"/>
  <c r="FFW12" i="5"/>
  <c r="FFW11" i="5"/>
  <c r="FFW15" i="5"/>
  <c r="FFW10" i="5"/>
  <c r="FDD22" i="5"/>
  <c r="FDE17" i="5"/>
  <c r="FDE15" i="5"/>
  <c r="FDE14" i="5"/>
  <c r="FDE13" i="5"/>
  <c r="FDE12" i="5"/>
  <c r="FDE11" i="5"/>
  <c r="FDE16" i="5"/>
  <c r="FDE10" i="5"/>
  <c r="FCB22" i="5"/>
  <c r="FCC17" i="5"/>
  <c r="FCC15" i="5"/>
  <c r="FCC16" i="5"/>
  <c r="FCC14" i="5"/>
  <c r="FCC13" i="5"/>
  <c r="FCC12" i="5"/>
  <c r="FCC11" i="5"/>
  <c r="FCC10" i="5"/>
  <c r="EDI19" i="5"/>
  <c r="DQK19" i="5"/>
  <c r="DDM19" i="5"/>
  <c r="EVJ17" i="5"/>
  <c r="GVH22" i="5"/>
  <c r="GVI16" i="5"/>
  <c r="GVI13" i="5"/>
  <c r="GVI12" i="5"/>
  <c r="GVI11" i="5"/>
  <c r="GVI14" i="5"/>
  <c r="GVI15" i="5"/>
  <c r="GVI10" i="5"/>
  <c r="GVI8" i="5"/>
  <c r="GUF22" i="5"/>
  <c r="GUG16" i="5"/>
  <c r="GUG15" i="5"/>
  <c r="GUG13" i="5"/>
  <c r="GUG12" i="5"/>
  <c r="GUG11" i="5"/>
  <c r="GUG14" i="5"/>
  <c r="GUG8" i="5"/>
  <c r="GUG10" i="5"/>
  <c r="FFI9" i="5"/>
  <c r="FQQ19" i="5"/>
  <c r="FMI19" i="5"/>
  <c r="GVI9" i="5"/>
  <c r="ELK10" i="5"/>
  <c r="GUG9" i="5"/>
  <c r="FGC22" i="5"/>
  <c r="FGD16" i="5"/>
  <c r="FGD15" i="5"/>
  <c r="FGD11" i="5"/>
  <c r="FGD13" i="5"/>
  <c r="FGD14" i="5"/>
  <c r="FGD12" i="5"/>
  <c r="FGD8" i="5"/>
  <c r="FCP22" i="5"/>
  <c r="FCQ15" i="5"/>
  <c r="FCQ16" i="5"/>
  <c r="FCQ14" i="5"/>
  <c r="FCQ13" i="5"/>
  <c r="FCQ12" i="5"/>
  <c r="FCQ11" i="5"/>
  <c r="FCQ10" i="5"/>
  <c r="FCQ19" i="5" s="1"/>
  <c r="EXT22" i="5"/>
  <c r="EXU17" i="5"/>
  <c r="EXU15" i="5"/>
  <c r="EXU16" i="5"/>
  <c r="EXU14" i="5"/>
  <c r="EXU13" i="5"/>
  <c r="EXU12" i="5"/>
  <c r="EXU11" i="5"/>
  <c r="EXU10" i="5"/>
  <c r="EXU19" i="5" s="1"/>
  <c r="EQF22" i="5"/>
  <c r="EQG17" i="5"/>
  <c r="EQG15" i="5"/>
  <c r="EQG14" i="5"/>
  <c r="EQG13" i="5"/>
  <c r="EQG12" i="5"/>
  <c r="EQG16" i="5"/>
  <c r="EQG11" i="5"/>
  <c r="EQG19" i="5" s="1"/>
  <c r="EKV22" i="5"/>
  <c r="EKW15" i="5"/>
  <c r="EKW16" i="5"/>
  <c r="EKW14" i="5"/>
  <c r="EKW13" i="5"/>
  <c r="EKW12" i="5"/>
  <c r="EKW11" i="5"/>
  <c r="EKW19" i="5" s="1"/>
  <c r="FLF22" i="5"/>
  <c r="FLG15" i="5"/>
  <c r="FLG17" i="5"/>
  <c r="FLG16" i="5"/>
  <c r="FLG14" i="5"/>
  <c r="FLG13" i="5"/>
  <c r="FLG12" i="5"/>
  <c r="FLG19" i="5" s="1"/>
  <c r="FLG11" i="5"/>
  <c r="FLG10" i="5"/>
  <c r="EGO19" i="5"/>
  <c r="ECG19" i="5"/>
  <c r="DXY19" i="5"/>
  <c r="DTQ19" i="5"/>
  <c r="DPI19" i="5"/>
  <c r="DLA19" i="5"/>
  <c r="DGS19" i="5"/>
  <c r="DCK19" i="5"/>
  <c r="FHL22" i="5"/>
  <c r="FHM17" i="5"/>
  <c r="FHM15" i="5"/>
  <c r="FHM14" i="5"/>
  <c r="FHM13" i="5"/>
  <c r="FHM12" i="5"/>
  <c r="FHM11" i="5"/>
  <c r="FHM16" i="5"/>
  <c r="FHM10" i="5"/>
  <c r="ERV22" i="5"/>
  <c r="ERW17" i="5"/>
  <c r="ERW14" i="5"/>
  <c r="ERW13" i="5"/>
  <c r="ERW12" i="5"/>
  <c r="ERW15" i="5"/>
  <c r="ERW11" i="5"/>
  <c r="ERW19" i="5" s="1"/>
  <c r="ERW16" i="5"/>
  <c r="EJF22" i="5"/>
  <c r="EJG14" i="5"/>
  <c r="EJG13" i="5"/>
  <c r="EJG12" i="5"/>
  <c r="EJG15" i="5"/>
  <c r="EJG11" i="5"/>
  <c r="EJG19" i="5" s="1"/>
  <c r="EJG16" i="5"/>
  <c r="ESJ22" i="5"/>
  <c r="ESK17" i="5"/>
  <c r="ESK16" i="5"/>
  <c r="ESK14" i="5"/>
  <c r="ESK13" i="5"/>
  <c r="ESK12" i="5"/>
  <c r="ESK15" i="5"/>
  <c r="ESK11" i="5"/>
  <c r="ESK19" i="5" s="1"/>
  <c r="EPD22" i="5"/>
  <c r="EPE15" i="5"/>
  <c r="EPE16" i="5"/>
  <c r="EPE14" i="5"/>
  <c r="EPE13" i="5"/>
  <c r="EPE12" i="5"/>
  <c r="EPE11" i="5"/>
  <c r="EPE19" i="5" s="1"/>
  <c r="FBN22" i="5"/>
  <c r="FBO16" i="5"/>
  <c r="FBO14" i="5"/>
  <c r="FBO13" i="5"/>
  <c r="FBO12" i="5"/>
  <c r="FBO11" i="5"/>
  <c r="FBO15" i="5"/>
  <c r="FBO10" i="5"/>
  <c r="FBO19" i="5" s="1"/>
  <c r="EHJ19" i="5"/>
  <c r="EDB19" i="5"/>
  <c r="DYT19" i="5"/>
  <c r="DUL19" i="5"/>
  <c r="DQD19" i="5"/>
  <c r="DLV19" i="5"/>
  <c r="DHN19" i="5"/>
  <c r="DDF19" i="5"/>
  <c r="ETZ22" i="5"/>
  <c r="EUA17" i="5"/>
  <c r="EUA15" i="5"/>
  <c r="EUA16" i="5"/>
  <c r="EUA14" i="5"/>
  <c r="EUA13" i="5"/>
  <c r="EUA12" i="5"/>
  <c r="EUA11" i="5"/>
  <c r="EHQ19" i="5"/>
  <c r="DUS19" i="5"/>
  <c r="EVP22" i="5"/>
  <c r="EVQ14" i="5"/>
  <c r="EVQ13" i="5"/>
  <c r="EVQ12" i="5"/>
  <c r="EVQ15" i="5"/>
  <c r="EVQ16" i="5"/>
  <c r="EVQ11" i="5"/>
  <c r="EVQ10" i="5"/>
  <c r="GSX16" i="5"/>
  <c r="ELK9" i="5"/>
  <c r="GFY22" i="5"/>
  <c r="GFZ16" i="5"/>
  <c r="GFZ15" i="5"/>
  <c r="GFZ11" i="5"/>
  <c r="GFZ13" i="5"/>
  <c r="GFZ14" i="5"/>
  <c r="GFZ10" i="5"/>
  <c r="GFZ12" i="5"/>
  <c r="GFZ8" i="5"/>
  <c r="EQU9" i="5"/>
  <c r="FUK19" i="5"/>
  <c r="FQC19" i="5"/>
  <c r="FLU19" i="5"/>
  <c r="GPX22" i="5"/>
  <c r="GPY15" i="5"/>
  <c r="GPY13" i="5"/>
  <c r="GPY12" i="5"/>
  <c r="GPY11" i="5"/>
  <c r="GPY14" i="5"/>
  <c r="GPY8" i="5"/>
  <c r="GPY10" i="5"/>
  <c r="GYG22" i="5"/>
  <c r="GYH17" i="5"/>
  <c r="GYH16" i="5"/>
  <c r="GYH14" i="5"/>
  <c r="GSX9" i="5"/>
  <c r="FOS22" i="5"/>
  <c r="FOT16" i="5"/>
  <c r="FOT15" i="5"/>
  <c r="FOT11" i="5"/>
  <c r="FOT13" i="5"/>
  <c r="FOT14" i="5"/>
  <c r="FOT10" i="5"/>
  <c r="FOT12" i="5"/>
  <c r="FOT8" i="5"/>
  <c r="EQU10" i="5"/>
  <c r="EGA19" i="5"/>
  <c r="EBS19" i="5"/>
  <c r="DXK19" i="5"/>
  <c r="DTC19" i="5"/>
  <c r="DOU19" i="5"/>
  <c r="DKM19" i="5"/>
  <c r="DGE19" i="5"/>
  <c r="DBW19" i="5"/>
  <c r="ERH22" i="5"/>
  <c r="ERI14" i="5"/>
  <c r="ERI13" i="5"/>
  <c r="ERI12" i="5"/>
  <c r="ERI15" i="5"/>
  <c r="ERI16" i="5"/>
  <c r="ERI11" i="5"/>
  <c r="ERI19" i="5" s="1"/>
  <c r="FGD9" i="5"/>
  <c r="FAZ22" i="5"/>
  <c r="FBA16" i="5"/>
  <c r="FBA14" i="5"/>
  <c r="FBA13" i="5"/>
  <c r="FBA12" i="5"/>
  <c r="FBA11" i="5"/>
  <c r="FBA15" i="5"/>
  <c r="FBA10" i="5"/>
  <c r="FBA19" i="5" s="1"/>
  <c r="EOP22" i="5"/>
  <c r="EOQ17" i="5"/>
  <c r="EOQ16" i="5"/>
  <c r="EOQ14" i="5"/>
  <c r="EOQ13" i="5"/>
  <c r="EOQ12" i="5"/>
  <c r="EOQ11" i="5"/>
  <c r="EOQ19" i="5" s="1"/>
  <c r="EOQ15" i="5"/>
  <c r="EGV19" i="5"/>
  <c r="ECN19" i="5"/>
  <c r="DYF19" i="5"/>
  <c r="DTX19" i="5"/>
  <c r="DPP19" i="5"/>
  <c r="DLH19" i="5"/>
  <c r="DGZ19" i="5"/>
  <c r="DCR19" i="5"/>
  <c r="EPR22" i="5"/>
  <c r="EPS15" i="5"/>
  <c r="EPS16" i="5"/>
  <c r="EPS14" i="5"/>
  <c r="EPS13" i="5"/>
  <c r="EPS12" i="5"/>
  <c r="EPS11" i="5"/>
  <c r="EPS19" i="5" s="1"/>
  <c r="FKR22" i="5"/>
  <c r="FKS15" i="5"/>
  <c r="FKS16" i="5"/>
  <c r="FKS14" i="5"/>
  <c r="FKS13" i="5"/>
  <c r="FKS12" i="5"/>
  <c r="FKS11" i="5"/>
  <c r="FKS10" i="5"/>
  <c r="FKS19" i="5" s="1"/>
  <c r="EYV22" i="5"/>
  <c r="EYW15" i="5"/>
  <c r="EYW14" i="5"/>
  <c r="EYW13" i="5"/>
  <c r="EYW12" i="5"/>
  <c r="EYW16" i="5"/>
  <c r="EYW17" i="5"/>
  <c r="EYW11" i="5"/>
  <c r="EYW10" i="5"/>
  <c r="FGX22" i="5"/>
  <c r="FGY15" i="5"/>
  <c r="FGY16" i="5"/>
  <c r="FGY14" i="5"/>
  <c r="FGY13" i="5"/>
  <c r="FGY12" i="5"/>
  <c r="FGY11" i="5"/>
  <c r="FGY10" i="5"/>
  <c r="FGY19" i="5" s="1"/>
  <c r="EVB22" i="5"/>
  <c r="EVC17" i="5"/>
  <c r="EVC15" i="5"/>
  <c r="EVC14" i="5"/>
  <c r="EVC13" i="5"/>
  <c r="EVC12" i="5"/>
  <c r="EVC16" i="5"/>
  <c r="EVC11" i="5"/>
  <c r="EVC10" i="5"/>
  <c r="EVC19" i="5" s="1"/>
  <c r="EML22" i="5"/>
  <c r="EMM15" i="5"/>
  <c r="EMM14" i="5"/>
  <c r="EMM13" i="5"/>
  <c r="EMM12" i="5"/>
  <c r="EMM16" i="5"/>
  <c r="EMM11" i="5"/>
  <c r="EFM19" i="5"/>
  <c r="EBE19" i="5"/>
  <c r="DWW19" i="5"/>
  <c r="DSO19" i="5"/>
  <c r="DOG19" i="5"/>
  <c r="DJY19" i="5"/>
  <c r="DFQ19" i="5"/>
  <c r="DBI19" i="5"/>
  <c r="EVJ9" i="5"/>
  <c r="FAL22" i="5"/>
  <c r="FAM17" i="5"/>
  <c r="FAM14" i="5"/>
  <c r="FAM13" i="5"/>
  <c r="FAM12" i="5"/>
  <c r="FAM11" i="5"/>
  <c r="FAM15" i="5"/>
  <c r="FAM16" i="5"/>
  <c r="FAM19" i="5" s="1"/>
  <c r="FAM10" i="5"/>
  <c r="EPZ19" i="5"/>
  <c r="FHM9" i="5"/>
  <c r="FHM19" i="5" s="1"/>
  <c r="EMT19" i="5"/>
  <c r="EGH19" i="5"/>
  <c r="EBZ19" i="5"/>
  <c r="DXR19" i="5"/>
  <c r="DTJ19" i="5"/>
  <c r="DPB19" i="5"/>
  <c r="DKT19" i="5"/>
  <c r="DGL19" i="5"/>
  <c r="DCD19" i="5"/>
  <c r="ETL22" i="5"/>
  <c r="ETM15" i="5"/>
  <c r="ETM16" i="5"/>
  <c r="ETM14" i="5"/>
  <c r="ETM13" i="5"/>
  <c r="ETM12" i="5"/>
  <c r="ETM11" i="5"/>
  <c r="ETM19" i="5" s="1"/>
  <c r="GIJ22" i="5"/>
  <c r="GIK13" i="5"/>
  <c r="GIK12" i="5"/>
  <c r="GIK11" i="5"/>
  <c r="GIK15" i="5"/>
  <c r="GIK16" i="5"/>
  <c r="GIK10" i="5"/>
  <c r="GIK8" i="5"/>
  <c r="GIK14" i="5"/>
  <c r="FPO19" i="5"/>
  <c r="FDE9" i="5"/>
  <c r="FKE17" i="5"/>
  <c r="FFW17" i="5"/>
  <c r="GQZ22" i="5"/>
  <c r="GRA16" i="5"/>
  <c r="GRA13" i="5"/>
  <c r="GRA12" i="5"/>
  <c r="GRA11" i="5"/>
  <c r="GRA14" i="5"/>
  <c r="GRA15" i="5"/>
  <c r="GRA10" i="5"/>
  <c r="GRA8" i="5"/>
  <c r="GXE22" i="5"/>
  <c r="GXF15" i="5"/>
  <c r="GXF14" i="5"/>
  <c r="GXF11" i="5"/>
  <c r="GXF13" i="5"/>
  <c r="GXF10" i="5"/>
  <c r="GXF12" i="5"/>
  <c r="GXF8" i="5"/>
  <c r="GWC22" i="5"/>
  <c r="GWD15" i="5"/>
  <c r="GWD14" i="5"/>
  <c r="GWD11" i="5"/>
  <c r="GWD12" i="5"/>
  <c r="GWD13" i="5"/>
  <c r="GWD10" i="5"/>
  <c r="GWD8" i="5"/>
  <c r="GJE22" i="5"/>
  <c r="GJF16" i="5"/>
  <c r="GJF15" i="5"/>
  <c r="GJF14" i="5"/>
  <c r="GJF11" i="5"/>
  <c r="GJF12" i="5"/>
  <c r="GJF13" i="5"/>
  <c r="GJF10" i="5"/>
  <c r="GJF8" i="5"/>
  <c r="FTI19" i="5"/>
  <c r="FPA19" i="5"/>
  <c r="GYH10" i="5"/>
  <c r="GYH19" i="5" s="1"/>
  <c r="FAS22" i="5"/>
  <c r="FAT16" i="5"/>
  <c r="FAT15" i="5"/>
  <c r="FAT12" i="5"/>
  <c r="FAT13" i="5"/>
  <c r="FAT14" i="5"/>
  <c r="FAT11" i="5"/>
  <c r="FAT8" i="5"/>
  <c r="EMM10" i="5"/>
  <c r="EMM19" i="5" s="1"/>
  <c r="GXS22" i="5"/>
  <c r="GXT15" i="5"/>
  <c r="GXT14" i="5"/>
  <c r="GXT16" i="5"/>
  <c r="GXT13" i="5"/>
  <c r="GXT12" i="5"/>
  <c r="GXT11" i="5"/>
  <c r="GXT10" i="5"/>
  <c r="GXT19" i="5" s="1"/>
  <c r="FAT9" i="5"/>
  <c r="EYH22" i="5"/>
  <c r="EYI15" i="5"/>
  <c r="EYI16" i="5"/>
  <c r="EYI14" i="5"/>
  <c r="EYI13" i="5"/>
  <c r="EYI12" i="5"/>
  <c r="EYI11" i="5"/>
  <c r="EYI10" i="5"/>
  <c r="EYI19" i="5" s="1"/>
  <c r="ENV19" i="5"/>
  <c r="ELX22" i="5"/>
  <c r="ELY17" i="5"/>
  <c r="ELY15" i="5"/>
  <c r="ELY14" i="5"/>
  <c r="ELY13" i="5"/>
  <c r="ELY12" i="5"/>
  <c r="ELY16" i="5"/>
  <c r="ELY11" i="5"/>
  <c r="ELY19" i="5" s="1"/>
  <c r="EKP19" i="5"/>
  <c r="EEY19" i="5"/>
  <c r="EAQ19" i="5"/>
  <c r="DWI19" i="5"/>
  <c r="DSA19" i="5"/>
  <c r="DNS19" i="5"/>
  <c r="DJK19" i="5"/>
  <c r="DFC19" i="5"/>
  <c r="DAU19" i="5"/>
  <c r="EZX22" i="5"/>
  <c r="EZY17" i="5"/>
  <c r="EZY14" i="5"/>
  <c r="EZY13" i="5"/>
  <c r="EZY12" i="5"/>
  <c r="EZY11" i="5"/>
  <c r="EZY15" i="5"/>
  <c r="EZY16" i="5"/>
  <c r="EZY10" i="5"/>
  <c r="EZY19" i="5" s="1"/>
  <c r="EOB22" i="5"/>
  <c r="EOC17" i="5"/>
  <c r="EOC16" i="5"/>
  <c r="EOC14" i="5"/>
  <c r="EOC13" i="5"/>
  <c r="EOC12" i="5"/>
  <c r="EOC15" i="5"/>
  <c r="EOC11" i="5"/>
  <c r="EOC19" i="5" s="1"/>
  <c r="EXF22" i="5"/>
  <c r="EXG16" i="5"/>
  <c r="EXG14" i="5"/>
  <c r="EXG13" i="5"/>
  <c r="EXG12" i="5"/>
  <c r="EXG11" i="5"/>
  <c r="EXG15" i="5"/>
  <c r="EXG10" i="5"/>
  <c r="EXG19" i="5" s="1"/>
  <c r="EFT19" i="5"/>
  <c r="EBL19" i="5"/>
  <c r="DXD19" i="5"/>
  <c r="DSV19" i="5"/>
  <c r="DON19" i="5"/>
  <c r="DKF19" i="5"/>
  <c r="DFX19" i="5"/>
  <c r="DBP19" i="5"/>
  <c r="GXZ22" i="5"/>
  <c r="GYA17" i="5"/>
  <c r="GYA13" i="5"/>
  <c r="GYA8" i="5"/>
  <c r="GYA19" i="5" s="1"/>
  <c r="GYA12" i="5"/>
  <c r="GYA9" i="5"/>
  <c r="GRU22" i="5"/>
  <c r="GRV15" i="5"/>
  <c r="GRV14" i="5"/>
  <c r="GRV11" i="5"/>
  <c r="GRV12" i="5"/>
  <c r="GRV13" i="5"/>
  <c r="GRV10" i="5"/>
  <c r="GRV8" i="5"/>
  <c r="FDY22" i="5"/>
  <c r="FDZ16" i="5"/>
  <c r="FDZ15" i="5"/>
  <c r="FDZ13" i="5"/>
  <c r="FDZ14" i="5"/>
  <c r="FDZ11" i="5"/>
  <c r="FDZ12" i="5"/>
  <c r="FDZ8" i="5"/>
  <c r="FDZ17" i="5"/>
  <c r="GYA14" i="5"/>
  <c r="GOO22" i="5"/>
  <c r="GOP17" i="5"/>
  <c r="GOP15" i="5"/>
  <c r="GOP14" i="5"/>
  <c r="GOP11" i="5"/>
  <c r="GOP13" i="5"/>
  <c r="GOP10" i="5"/>
  <c r="GOP12" i="5"/>
  <c r="GOP8" i="5"/>
  <c r="GKG22" i="5"/>
  <c r="GKH16" i="5"/>
  <c r="GKH15" i="5"/>
  <c r="GKH14" i="5"/>
  <c r="GKH11" i="5"/>
  <c r="GKH13" i="5"/>
  <c r="GKH12" i="5"/>
  <c r="GKH10" i="5"/>
  <c r="GKH8" i="5"/>
  <c r="GNM22" i="5"/>
  <c r="GNN16" i="5"/>
  <c r="GNN15" i="5"/>
  <c r="GNN14" i="5"/>
  <c r="GNN11" i="5"/>
  <c r="GNN12" i="5"/>
  <c r="GNN13" i="5"/>
  <c r="GNN10" i="5"/>
  <c r="GNN8" i="5"/>
  <c r="FSU19" i="5"/>
  <c r="FOM19" i="5"/>
  <c r="FYR22" i="5"/>
  <c r="FYS17" i="5"/>
  <c r="FYS15" i="5"/>
  <c r="FYS14" i="5"/>
  <c r="FYS13" i="5"/>
  <c r="FYS12" i="5"/>
  <c r="FYS11" i="5"/>
  <c r="FYS16" i="5"/>
  <c r="FYS8" i="5"/>
  <c r="FYS10" i="5"/>
  <c r="EUA10" i="5"/>
  <c r="GFZ9" i="5"/>
  <c r="EYW9" i="5"/>
  <c r="EYW19" i="5" s="1"/>
  <c r="FXI22" i="5"/>
  <c r="FXJ16" i="5"/>
  <c r="FXJ15" i="5"/>
  <c r="FXJ11" i="5"/>
  <c r="FXJ13" i="5"/>
  <c r="FXJ14" i="5"/>
  <c r="FXJ12" i="5"/>
  <c r="FXJ10" i="5"/>
  <c r="FXJ8" i="5"/>
  <c r="FJP22" i="5"/>
  <c r="FJQ16" i="5"/>
  <c r="FJQ14" i="5"/>
  <c r="FJQ13" i="5"/>
  <c r="FJQ12" i="5"/>
  <c r="FJQ11" i="5"/>
  <c r="FJQ15" i="5"/>
  <c r="FJQ10" i="5"/>
  <c r="FJQ19" i="5" s="1"/>
  <c r="FGJ22" i="5"/>
  <c r="FGK17" i="5"/>
  <c r="FGK15" i="5"/>
  <c r="FGK16" i="5"/>
  <c r="FGK14" i="5"/>
  <c r="FGK13" i="5"/>
  <c r="FGK12" i="5"/>
  <c r="FGK11" i="5"/>
  <c r="FGK10" i="5"/>
  <c r="FGK19" i="5" s="1"/>
  <c r="FDR22" i="5"/>
  <c r="FDS15" i="5"/>
  <c r="FDS14" i="5"/>
  <c r="FDS13" i="5"/>
  <c r="FDS12" i="5"/>
  <c r="FDS11" i="5"/>
  <c r="FDS16" i="5"/>
  <c r="FDS10" i="5"/>
  <c r="FDS19" i="5" s="1"/>
  <c r="EEK19" i="5"/>
  <c r="EAC19" i="5"/>
  <c r="DVU19" i="5"/>
  <c r="DRM19" i="5"/>
  <c r="DNE19" i="5"/>
  <c r="DIW19" i="5"/>
  <c r="DEO19" i="5"/>
  <c r="DAG19" i="5"/>
  <c r="EMZ22" i="5"/>
  <c r="ENA17" i="5"/>
  <c r="ENA14" i="5"/>
  <c r="ENA13" i="5"/>
  <c r="ENA12" i="5"/>
  <c r="ENA15" i="5"/>
  <c r="ENA16" i="5"/>
  <c r="ENA11" i="5"/>
  <c r="ENA19" i="5" s="1"/>
  <c r="FHZ22" i="5"/>
  <c r="FIA15" i="5"/>
  <c r="FIA14" i="5"/>
  <c r="FIA13" i="5"/>
  <c r="FIA12" i="5"/>
  <c r="FIA11" i="5"/>
  <c r="FIA16" i="5"/>
  <c r="FIA10" i="5"/>
  <c r="FIA19" i="5" s="1"/>
  <c r="FJB22" i="5"/>
  <c r="FJC17" i="5"/>
  <c r="FJC14" i="5"/>
  <c r="FJC13" i="5"/>
  <c r="FJC12" i="5"/>
  <c r="FJC11" i="5"/>
  <c r="FJC15" i="5"/>
  <c r="FJC10" i="5"/>
  <c r="FJC19" i="5" s="1"/>
  <c r="FJC16" i="5"/>
  <c r="EFF19" i="5"/>
  <c r="EAX19" i="5"/>
  <c r="DWP19" i="5"/>
  <c r="DSH19" i="5"/>
  <c r="DNZ19" i="5"/>
  <c r="DJR19" i="5"/>
  <c r="DFJ19" i="5"/>
  <c r="DBB19" i="5"/>
  <c r="GSW22" i="5"/>
  <c r="GSX15" i="5"/>
  <c r="GSX14" i="5"/>
  <c r="GSX11" i="5"/>
  <c r="GSX13" i="5"/>
  <c r="GSX12" i="5"/>
  <c r="GSX10" i="5"/>
  <c r="GSX8" i="5"/>
  <c r="FNK19" i="5"/>
  <c r="GKH9" i="5"/>
  <c r="GRV9" i="5"/>
  <c r="GRV16" i="5"/>
  <c r="FFI17" i="5"/>
  <c r="GRV17" i="5"/>
  <c r="EJU9" i="5"/>
  <c r="FKE9" i="5"/>
  <c r="FSG19" i="5"/>
  <c r="FNY19" i="5"/>
  <c r="FKE8" i="5"/>
  <c r="EUA8" i="5"/>
  <c r="ELK8" i="5"/>
  <c r="FFW8" i="5"/>
  <c r="FFW19" i="5" s="1"/>
  <c r="FDZ10" i="5"/>
  <c r="FDE8" i="5"/>
  <c r="EUN22" i="5"/>
  <c r="EUO15" i="5"/>
  <c r="EUO14" i="5"/>
  <c r="EUO13" i="5"/>
  <c r="EUO12" i="5"/>
  <c r="EUO16" i="5"/>
  <c r="EUO11" i="5"/>
  <c r="EUO19" i="5" s="1"/>
  <c r="FCC8" i="5"/>
  <c r="FXJ9" i="5"/>
  <c r="EQU8" i="5"/>
  <c r="EQU19" i="5" s="1"/>
  <c r="EIE19" i="5"/>
  <c r="EDW19" i="5"/>
  <c r="DZO19" i="5"/>
  <c r="DVG19" i="5"/>
  <c r="DQY19" i="5"/>
  <c r="DMQ19" i="5"/>
  <c r="DII19" i="5"/>
  <c r="DEA19" i="5"/>
  <c r="CZS19" i="5"/>
  <c r="EVQ8" i="5"/>
  <c r="EWD22" i="5"/>
  <c r="EWE17" i="5"/>
  <c r="EWE14" i="5"/>
  <c r="EWE13" i="5"/>
  <c r="EWE12" i="5"/>
  <c r="EWE15" i="5"/>
  <c r="EWE16" i="5"/>
  <c r="EWE11" i="5"/>
  <c r="EWE10" i="5"/>
  <c r="EWE19" i="5" s="1"/>
  <c r="ENN22" i="5"/>
  <c r="ENO14" i="5"/>
  <c r="ENO13" i="5"/>
  <c r="ENO12" i="5"/>
  <c r="ENO15" i="5"/>
  <c r="ENO11" i="5"/>
  <c r="ENO19" i="5" s="1"/>
  <c r="ENO16" i="5"/>
  <c r="FIN22" i="5"/>
  <c r="FIO17" i="5"/>
  <c r="FIO14" i="5"/>
  <c r="FIO13" i="5"/>
  <c r="FIO12" i="5"/>
  <c r="FIO11" i="5"/>
  <c r="FIO15" i="5"/>
  <c r="FIO16" i="5"/>
  <c r="FIO10" i="5"/>
  <c r="FIO19" i="5" s="1"/>
  <c r="EWR22" i="5"/>
  <c r="EWS17" i="5"/>
  <c r="EWS16" i="5"/>
  <c r="EWS14" i="5"/>
  <c r="EWS13" i="5"/>
  <c r="EWS12" i="5"/>
  <c r="EWS15" i="5"/>
  <c r="EWS11" i="5"/>
  <c r="EWS10" i="5"/>
  <c r="EWS19" i="5" s="1"/>
  <c r="EJU8" i="5"/>
  <c r="EJU19" i="5" s="1"/>
  <c r="FFI8" i="5"/>
  <c r="FFI19" i="5" s="1"/>
  <c r="ESX22" i="5"/>
  <c r="ESY16" i="5"/>
  <c r="ESY14" i="5"/>
  <c r="ESY13" i="5"/>
  <c r="ESY12" i="5"/>
  <c r="ESY11" i="5"/>
  <c r="ESY19" i="5" s="1"/>
  <c r="ESY15" i="5"/>
  <c r="EKH22" i="5"/>
  <c r="EKI17" i="5"/>
  <c r="EKI16" i="5"/>
  <c r="EKI14" i="5"/>
  <c r="EKI13" i="5"/>
  <c r="EKI12" i="5"/>
  <c r="EKI11" i="5"/>
  <c r="EKI19" i="5" s="1"/>
  <c r="EKI15" i="5"/>
  <c r="EER19" i="5"/>
  <c r="EAJ19" i="5"/>
  <c r="DWB19" i="5"/>
  <c r="DRT19" i="5"/>
  <c r="DNL19" i="5"/>
  <c r="DJD19" i="5"/>
  <c r="DEV19" i="5"/>
  <c r="DAN19" i="5"/>
  <c r="BF14" i="5"/>
  <c r="BF10" i="5"/>
  <c r="BC22" i="5"/>
  <c r="B15" i="6" s="1"/>
  <c r="K19" i="5"/>
  <c r="I19" i="5"/>
  <c r="M22" i="5"/>
  <c r="N15" i="5"/>
  <c r="N11" i="5"/>
  <c r="N17" i="5"/>
  <c r="N13" i="5"/>
  <c r="N9" i="5"/>
  <c r="N8" i="5"/>
  <c r="N16" i="5"/>
  <c r="AR19" i="5"/>
  <c r="N14" i="5"/>
  <c r="N12" i="5"/>
  <c r="N10" i="5"/>
  <c r="BD15" i="5"/>
  <c r="P19" i="5"/>
  <c r="BO8" i="5"/>
  <c r="BO16" i="5"/>
  <c r="BF11" i="5"/>
  <c r="BF15" i="5"/>
  <c r="BF8" i="5"/>
  <c r="BF12" i="5"/>
  <c r="BF9" i="5"/>
  <c r="BF13" i="5"/>
  <c r="BF17" i="5"/>
  <c r="BF16" i="5"/>
  <c r="BA19" i="5"/>
  <c r="AY19" i="5"/>
  <c r="AW15" i="5"/>
  <c r="AW13" i="5"/>
  <c r="AW11" i="5"/>
  <c r="AW14" i="5"/>
  <c r="AW17" i="5"/>
  <c r="AV22" i="5"/>
  <c r="B14" i="6" s="1"/>
  <c r="AW16" i="5"/>
  <c r="AW12" i="5"/>
  <c r="AW8" i="5"/>
  <c r="AW9" i="5"/>
  <c r="AK19" i="5"/>
  <c r="AI14" i="5"/>
  <c r="AI17" i="5"/>
  <c r="AI16" i="5"/>
  <c r="AI12" i="5"/>
  <c r="AI13" i="5"/>
  <c r="AI10" i="5"/>
  <c r="AI8" i="5"/>
  <c r="AI9" i="5"/>
  <c r="AI15" i="5"/>
  <c r="AB17" i="5"/>
  <c r="AB14" i="5"/>
  <c r="AB8" i="5"/>
  <c r="AB16" i="5"/>
  <c r="AB11" i="5"/>
  <c r="AB15" i="5"/>
  <c r="AB12" i="5"/>
  <c r="U11" i="5"/>
  <c r="U17" i="5"/>
  <c r="U12" i="5"/>
  <c r="U14" i="5"/>
  <c r="U16" i="5"/>
  <c r="U15" i="5"/>
  <c r="U13" i="5"/>
  <c r="U10" i="5"/>
  <c r="EU12" i="5"/>
  <c r="AD19" i="5"/>
  <c r="EE12" i="5"/>
  <c r="BD8" i="5"/>
  <c r="BH15" i="5"/>
  <c r="R19" i="5"/>
  <c r="BD10" i="5"/>
  <c r="AP13" i="5"/>
  <c r="W19" i="5"/>
  <c r="AB10" i="5"/>
  <c r="U9" i="5"/>
  <c r="BH12" i="5"/>
  <c r="BD13" i="5"/>
  <c r="AM19" i="5"/>
  <c r="BH10" i="5"/>
  <c r="BH13" i="5"/>
  <c r="BD12" i="5"/>
  <c r="AP14" i="5"/>
  <c r="AB9" i="5"/>
  <c r="BD14" i="5"/>
  <c r="BD11" i="5"/>
  <c r="BD16" i="5"/>
  <c r="AI11" i="5"/>
  <c r="BD17" i="5"/>
  <c r="U8" i="5"/>
  <c r="AB13" i="5"/>
  <c r="Y19" i="5"/>
  <c r="AF19" i="5"/>
  <c r="AP10" i="5"/>
  <c r="AP16" i="5"/>
  <c r="AP17" i="5"/>
  <c r="AP9" i="5"/>
  <c r="AP15" i="5"/>
  <c r="AP12" i="5"/>
  <c r="AP8" i="5"/>
  <c r="AP11" i="5"/>
  <c r="AT19" i="5"/>
  <c r="CH12" i="5"/>
  <c r="CC8" i="5"/>
  <c r="BO14" i="5"/>
  <c r="BO10" i="5"/>
  <c r="BM16" i="5"/>
  <c r="BH8" i="5"/>
  <c r="BH16" i="5"/>
  <c r="BG22" i="5"/>
  <c r="BJ19" i="5"/>
  <c r="BK17" i="5" s="1"/>
  <c r="BH11" i="5"/>
  <c r="BH14" i="5"/>
  <c r="BH9" i="5"/>
  <c r="DQ9" i="5"/>
  <c r="BM14" i="5"/>
  <c r="BM17" i="5"/>
  <c r="BT8" i="5"/>
  <c r="BM8" i="5"/>
  <c r="BM11" i="5"/>
  <c r="BQ19" i="5"/>
  <c r="BQ22" i="5" s="1"/>
  <c r="B17" i="6" s="1"/>
  <c r="BM12" i="5"/>
  <c r="BM15" i="5"/>
  <c r="BT12" i="5"/>
  <c r="CH15" i="5"/>
  <c r="CA9" i="5"/>
  <c r="BT10" i="5"/>
  <c r="BT16" i="5"/>
  <c r="BM9" i="5"/>
  <c r="DQ8" i="5"/>
  <c r="BM10" i="5"/>
  <c r="BM13" i="5"/>
  <c r="CE19" i="5"/>
  <c r="CF11" i="5" s="1"/>
  <c r="CC13" i="5"/>
  <c r="EE8" i="5"/>
  <c r="EE15" i="5"/>
  <c r="DX15" i="5"/>
  <c r="CO8" i="5"/>
  <c r="CJ10" i="5"/>
  <c r="CB22" i="5"/>
  <c r="BO9" i="5"/>
  <c r="BO11" i="5"/>
  <c r="BO13" i="5"/>
  <c r="BO15" i="5"/>
  <c r="BO17" i="5"/>
  <c r="EG15" i="5"/>
  <c r="DX10" i="5"/>
  <c r="CC15" i="5"/>
  <c r="DZ10" i="5"/>
  <c r="CC11" i="5"/>
  <c r="BX19" i="5"/>
  <c r="BX22" i="5" s="1"/>
  <c r="B18" i="6" s="1"/>
  <c r="BT14" i="5"/>
  <c r="CO12" i="5"/>
  <c r="CC16" i="5"/>
  <c r="DC11" i="5"/>
  <c r="CA11" i="5"/>
  <c r="BV8" i="5"/>
  <c r="BV10" i="5"/>
  <c r="BV12" i="5"/>
  <c r="BV14" i="5"/>
  <c r="BV16" i="5"/>
  <c r="CO10" i="5"/>
  <c r="CO16" i="5"/>
  <c r="CC9" i="5"/>
  <c r="CA16" i="5"/>
  <c r="DZ17" i="5"/>
  <c r="DQ10" i="5"/>
  <c r="CA14" i="5"/>
  <c r="BT9" i="5"/>
  <c r="BT11" i="5"/>
  <c r="BT13" i="5"/>
  <c r="BT15" i="5"/>
  <c r="BT17" i="5"/>
  <c r="DX12" i="5"/>
  <c r="DC9" i="5"/>
  <c r="DC14" i="5"/>
  <c r="CA12" i="5"/>
  <c r="CC14" i="5"/>
  <c r="BV9" i="5"/>
  <c r="BV11" i="5"/>
  <c r="BV13" i="5"/>
  <c r="BV15" i="5"/>
  <c r="BV17" i="5"/>
  <c r="CA10" i="5"/>
  <c r="CA17" i="5"/>
  <c r="DC10" i="5"/>
  <c r="CA8" i="5"/>
  <c r="CC10" i="5"/>
  <c r="CA15" i="5"/>
  <c r="EG9" i="5"/>
  <c r="DQ13" i="5"/>
  <c r="CA13" i="5"/>
  <c r="EU8" i="5"/>
  <c r="DQ11" i="5"/>
  <c r="DQ17" i="5"/>
  <c r="DC8" i="5"/>
  <c r="DC12" i="5"/>
  <c r="DC17" i="5"/>
  <c r="EE9" i="5"/>
  <c r="CO14" i="5"/>
  <c r="CJ8" i="5"/>
  <c r="DE14" i="5"/>
  <c r="EG10" i="5"/>
  <c r="EG13" i="5"/>
  <c r="EG16" i="5"/>
  <c r="DZ8" i="5"/>
  <c r="CH10" i="5"/>
  <c r="CH13" i="5"/>
  <c r="CJ16" i="5"/>
  <c r="ES8" i="5"/>
  <c r="EG8" i="5"/>
  <c r="EE11" i="5"/>
  <c r="EE14" i="5"/>
  <c r="EE17" i="5"/>
  <c r="DZ9" i="5"/>
  <c r="DZ13" i="5"/>
  <c r="CH14" i="5"/>
  <c r="CH17" i="5"/>
  <c r="EG11" i="5"/>
  <c r="DQ16" i="5"/>
  <c r="DJ9" i="5"/>
  <c r="DJ14" i="5"/>
  <c r="DC16" i="5"/>
  <c r="CV9" i="5"/>
  <c r="CV14" i="5"/>
  <c r="CO11" i="5"/>
  <c r="CH8" i="5"/>
  <c r="CH11" i="5"/>
  <c r="CJ14" i="5"/>
  <c r="ES14" i="5"/>
  <c r="DJ10" i="5"/>
  <c r="CV10" i="5"/>
  <c r="CQ8" i="5"/>
  <c r="ES10" i="5"/>
  <c r="EF22" i="5"/>
  <c r="CO17" i="5"/>
  <c r="CH9" i="5"/>
  <c r="CJ12" i="5"/>
  <c r="DJ13" i="5"/>
  <c r="CV13" i="5"/>
  <c r="EE10" i="5"/>
  <c r="EE13" i="5"/>
  <c r="EE16" i="5"/>
  <c r="DZ16" i="5"/>
  <c r="DJ17" i="5"/>
  <c r="CV17" i="5"/>
  <c r="CO9" i="5"/>
  <c r="CO13" i="5"/>
  <c r="CH16" i="5"/>
  <c r="EU14" i="5"/>
  <c r="ET22" i="5"/>
  <c r="EU10" i="5"/>
  <c r="EU16" i="5"/>
  <c r="EW19" i="5"/>
  <c r="EX13" i="5" s="1"/>
  <c r="ES12" i="5"/>
  <c r="ES16" i="5"/>
  <c r="EL11" i="5"/>
  <c r="EL15" i="5"/>
  <c r="EL10" i="5"/>
  <c r="EL8" i="5"/>
  <c r="EL12" i="5"/>
  <c r="EL16" i="5"/>
  <c r="EP19" i="5"/>
  <c r="EQ9" i="5" s="1"/>
  <c r="EL9" i="5"/>
  <c r="EL13" i="5"/>
  <c r="EL17" i="5"/>
  <c r="EL14" i="5"/>
  <c r="EG14" i="5"/>
  <c r="EG12" i="5"/>
  <c r="EI19" i="5"/>
  <c r="DZ14" i="5"/>
  <c r="DZ11" i="5"/>
  <c r="DZ15" i="5"/>
  <c r="DY22" i="5"/>
  <c r="DX13" i="5"/>
  <c r="DX8" i="5"/>
  <c r="DX16" i="5"/>
  <c r="DX11" i="5"/>
  <c r="DW22" i="5"/>
  <c r="DX14" i="5"/>
  <c r="DX9" i="5"/>
  <c r="DS9" i="5"/>
  <c r="DS14" i="5"/>
  <c r="DS15" i="5"/>
  <c r="DS12" i="5"/>
  <c r="DS16" i="5"/>
  <c r="DS10" i="5"/>
  <c r="DS13" i="5"/>
  <c r="DR22" i="5"/>
  <c r="DS8" i="5"/>
  <c r="DS17" i="5"/>
  <c r="DU19" i="5"/>
  <c r="DQ14" i="5"/>
  <c r="DQ12" i="5"/>
  <c r="DQ15" i="5"/>
  <c r="DJ11" i="5"/>
  <c r="DJ15" i="5"/>
  <c r="DI22" i="5"/>
  <c r="DJ8" i="5"/>
  <c r="DJ12" i="5"/>
  <c r="DN19" i="5"/>
  <c r="DE8" i="5"/>
  <c r="DD22" i="5"/>
  <c r="DE12" i="5"/>
  <c r="DE16" i="5"/>
  <c r="DG19" i="5"/>
  <c r="DE10" i="5"/>
  <c r="DC15" i="5"/>
  <c r="DC13" i="5"/>
  <c r="CZ19" i="5"/>
  <c r="DA11" i="5" s="1"/>
  <c r="CV11" i="5"/>
  <c r="CV15" i="5"/>
  <c r="CV8" i="5"/>
  <c r="CV12" i="5"/>
  <c r="CV16" i="5"/>
  <c r="CQ11" i="5"/>
  <c r="CQ14" i="5"/>
  <c r="CQ9" i="5"/>
  <c r="CP22" i="5"/>
  <c r="CQ12" i="5"/>
  <c r="CQ16" i="5"/>
  <c r="CQ10" i="5"/>
  <c r="CS19" i="5"/>
  <c r="CO15" i="5"/>
  <c r="CL19" i="5"/>
  <c r="CL22" i="5" s="1"/>
  <c r="B20" i="6" s="1"/>
  <c r="CJ9" i="5"/>
  <c r="CJ11" i="5"/>
  <c r="CJ13" i="5"/>
  <c r="CJ15" i="5"/>
  <c r="CJ17" i="5"/>
  <c r="CQ13" i="5"/>
  <c r="CQ15" i="5"/>
  <c r="CX8" i="5"/>
  <c r="CX10" i="5"/>
  <c r="CX12" i="5"/>
  <c r="CX14" i="5"/>
  <c r="CX16" i="5"/>
  <c r="CX9" i="5"/>
  <c r="CX11" i="5"/>
  <c r="CX13" i="5"/>
  <c r="CX15" i="5"/>
  <c r="CX17" i="5"/>
  <c r="DE9" i="5"/>
  <c r="DE11" i="5"/>
  <c r="DE13" i="5"/>
  <c r="DE15" i="5"/>
  <c r="DL8" i="5"/>
  <c r="DL10" i="5"/>
  <c r="DL12" i="5"/>
  <c r="DL14" i="5"/>
  <c r="DL16" i="5"/>
  <c r="DL9" i="5"/>
  <c r="DL11" i="5"/>
  <c r="DL13" i="5"/>
  <c r="DL15" i="5"/>
  <c r="DL17" i="5"/>
  <c r="EB19" i="5"/>
  <c r="EC13" i="5" s="1"/>
  <c r="EJ9" i="5"/>
  <c r="EN8" i="5"/>
  <c r="EN10" i="5"/>
  <c r="EN12" i="5"/>
  <c r="EN14" i="5"/>
  <c r="EN16" i="5"/>
  <c r="EN9" i="5"/>
  <c r="EN11" i="5"/>
  <c r="EN13" i="5"/>
  <c r="EN15" i="5"/>
  <c r="EN17" i="5"/>
  <c r="ES9" i="5"/>
  <c r="ES11" i="5"/>
  <c r="ES13" i="5"/>
  <c r="ES15" i="5"/>
  <c r="ES17" i="5"/>
  <c r="EU9" i="5"/>
  <c r="EU11" i="5"/>
  <c r="EU13" i="5"/>
  <c r="EU15" i="5"/>
  <c r="ELK19" i="5" l="1"/>
  <c r="FXJ19" i="5"/>
  <c r="GNN19" i="5"/>
  <c r="FAT19" i="5"/>
  <c r="GFZ19" i="5"/>
  <c r="GUG19" i="5"/>
  <c r="GVI19" i="5"/>
  <c r="EVJ19" i="5"/>
  <c r="EVQ19" i="5"/>
  <c r="EUA19" i="5"/>
  <c r="GKH19" i="5"/>
  <c r="FGD19" i="5"/>
  <c r="FKE19" i="5"/>
  <c r="GOP19" i="5"/>
  <c r="GIK19" i="5"/>
  <c r="GJF19" i="5"/>
  <c r="GWD19" i="5"/>
  <c r="GXF19" i="5"/>
  <c r="GRA19" i="5"/>
  <c r="FCC19" i="5"/>
  <c r="FDE19" i="5"/>
  <c r="GSX19" i="5"/>
  <c r="FYS19" i="5"/>
  <c r="FDZ19" i="5"/>
  <c r="GRV19" i="5"/>
  <c r="GPY19" i="5"/>
  <c r="FOT19" i="5"/>
  <c r="N19" i="5"/>
  <c r="BK16" i="5"/>
  <c r="CF14" i="5"/>
  <c r="CF10" i="5"/>
  <c r="CF17" i="5"/>
  <c r="CF15" i="5"/>
  <c r="BR9" i="5"/>
  <c r="BF19" i="5"/>
  <c r="AW19" i="5"/>
  <c r="AI19" i="5"/>
  <c r="AB19" i="5"/>
  <c r="BK14" i="5"/>
  <c r="BD19" i="5"/>
  <c r="BK12" i="5"/>
  <c r="U19" i="5"/>
  <c r="AP19" i="5"/>
  <c r="EX9" i="5"/>
  <c r="DA13" i="5"/>
  <c r="CF16" i="5"/>
  <c r="CE22" i="5"/>
  <c r="B19" i="6" s="1"/>
  <c r="CF12" i="5"/>
  <c r="CF8" i="5"/>
  <c r="CF13" i="5"/>
  <c r="CF9" i="5"/>
  <c r="BY12" i="5"/>
  <c r="BY17" i="5"/>
  <c r="BM19" i="5"/>
  <c r="BR11" i="5"/>
  <c r="BR16" i="5"/>
  <c r="BK10" i="5"/>
  <c r="BK11" i="5"/>
  <c r="BK8" i="5"/>
  <c r="BK13" i="5"/>
  <c r="BK15" i="5"/>
  <c r="BH19" i="5"/>
  <c r="BJ22" i="5"/>
  <c r="B16" i="6" s="1"/>
  <c r="BK9" i="5"/>
  <c r="DA10" i="5"/>
  <c r="CZ22" i="5"/>
  <c r="B22" i="6" s="1"/>
  <c r="DA8" i="5"/>
  <c r="DA12" i="5"/>
  <c r="DA16" i="5"/>
  <c r="EJ14" i="5"/>
  <c r="EJ16" i="5"/>
  <c r="EJ12" i="5"/>
  <c r="EJ10" i="5"/>
  <c r="EJ13" i="5"/>
  <c r="EX16" i="5"/>
  <c r="EX12" i="5"/>
  <c r="EX15" i="5"/>
  <c r="EJ11" i="5"/>
  <c r="BR12" i="5"/>
  <c r="BR13" i="5"/>
  <c r="BR8" i="5"/>
  <c r="BR15" i="5"/>
  <c r="BR10" i="5"/>
  <c r="BY10" i="5"/>
  <c r="BR14" i="5"/>
  <c r="BR17" i="5"/>
  <c r="DN22" i="5"/>
  <c r="B24" i="6" s="1"/>
  <c r="DO8" i="5"/>
  <c r="DO12" i="5"/>
  <c r="BO19" i="5"/>
  <c r="BY15" i="5"/>
  <c r="BY16" i="5"/>
  <c r="BY14" i="5"/>
  <c r="BY8" i="5"/>
  <c r="BY11" i="5"/>
  <c r="BY9" i="5"/>
  <c r="BY13" i="5"/>
  <c r="CA19" i="5"/>
  <c r="CC19" i="5"/>
  <c r="DU22" i="5"/>
  <c r="B25" i="6" s="1"/>
  <c r="DV16" i="5"/>
  <c r="BT19" i="5"/>
  <c r="EE19" i="5"/>
  <c r="DA15" i="5"/>
  <c r="CM16" i="5"/>
  <c r="CM9" i="5"/>
  <c r="DO17" i="5"/>
  <c r="CM17" i="5"/>
  <c r="BV19" i="5"/>
  <c r="B667" i="6"/>
  <c r="DH15" i="5"/>
  <c r="DH13" i="5"/>
  <c r="B775" i="6"/>
  <c r="CM10" i="5"/>
  <c r="CM13" i="5"/>
  <c r="ES19" i="5"/>
  <c r="CM15" i="5"/>
  <c r="EG19" i="5"/>
  <c r="CM8" i="5"/>
  <c r="DZ19" i="5"/>
  <c r="DC19" i="5"/>
  <c r="DQ19" i="5"/>
  <c r="EU19" i="5"/>
  <c r="CO19" i="5"/>
  <c r="CM14" i="5"/>
  <c r="CQ19" i="5"/>
  <c r="CH19" i="5"/>
  <c r="DA9" i="5"/>
  <c r="CM11" i="5"/>
  <c r="CV19" i="5"/>
  <c r="EX11" i="5"/>
  <c r="EW22" i="5"/>
  <c r="B29" i="6" s="1"/>
  <c r="EX8" i="5"/>
  <c r="EX10" i="5"/>
  <c r="EX17" i="5"/>
  <c r="EX14" i="5"/>
  <c r="EQ11" i="5"/>
  <c r="EQ13" i="5"/>
  <c r="EQ15" i="5"/>
  <c r="EQ17" i="5"/>
  <c r="EP22" i="5"/>
  <c r="B28" i="6" s="1"/>
  <c r="EL19" i="5"/>
  <c r="EQ16" i="5"/>
  <c r="EQ14" i="5"/>
  <c r="EQ12" i="5"/>
  <c r="EQ10" i="5"/>
  <c r="EQ8" i="5"/>
  <c r="EJ15" i="5"/>
  <c r="EJ8" i="5"/>
  <c r="EJ17" i="5"/>
  <c r="EI22" i="5"/>
  <c r="B27" i="6" s="1"/>
  <c r="EC15" i="5"/>
  <c r="DX19" i="5"/>
  <c r="DV8" i="5"/>
  <c r="DV14" i="5"/>
  <c r="DV9" i="5"/>
  <c r="DV15" i="5"/>
  <c r="DV11" i="5"/>
  <c r="DV13" i="5"/>
  <c r="DV10" i="5"/>
  <c r="DV17" i="5"/>
  <c r="DV12" i="5"/>
  <c r="DS19" i="5"/>
  <c r="DO14" i="5"/>
  <c r="DO15" i="5"/>
  <c r="DO10" i="5"/>
  <c r="DO11" i="5"/>
  <c r="DO13" i="5"/>
  <c r="DO16" i="5"/>
  <c r="DJ19" i="5"/>
  <c r="DO9" i="5"/>
  <c r="DE19" i="5"/>
  <c r="DH17" i="5"/>
  <c r="DG22" i="5"/>
  <c r="B23" i="6" s="1"/>
  <c r="DH12" i="5"/>
  <c r="DH14" i="5"/>
  <c r="DH16" i="5"/>
  <c r="DH11" i="5"/>
  <c r="DH10" i="5"/>
  <c r="DH8" i="5"/>
  <c r="DH9" i="5"/>
  <c r="DA17" i="5"/>
  <c r="DA14" i="5"/>
  <c r="CS22" i="5"/>
  <c r="B21" i="6" s="1"/>
  <c r="CT15" i="5"/>
  <c r="CT16" i="5"/>
  <c r="CT13" i="5"/>
  <c r="CT10" i="5"/>
  <c r="CT12" i="5"/>
  <c r="CT9" i="5"/>
  <c r="CT14" i="5"/>
  <c r="CT11" i="5"/>
  <c r="CT8" i="5"/>
  <c r="CT17" i="5"/>
  <c r="CM12" i="5"/>
  <c r="CJ19" i="5"/>
  <c r="CX19" i="5"/>
  <c r="DL19" i="5"/>
  <c r="EB22" i="5"/>
  <c r="B26" i="6" s="1"/>
  <c r="EC16" i="5"/>
  <c r="EC14" i="5"/>
  <c r="EC12" i="5"/>
  <c r="EC10" i="5"/>
  <c r="EC8" i="5"/>
  <c r="EC17" i="5"/>
  <c r="EC9" i="5"/>
  <c r="EC11" i="5"/>
  <c r="EN19" i="5"/>
  <c r="B595" i="6"/>
  <c r="B563" i="6"/>
  <c r="B646" i="6"/>
  <c r="B763" i="6"/>
  <c r="B677" i="6"/>
  <c r="B487" i="6"/>
  <c r="B491" i="6"/>
  <c r="B517" i="6"/>
  <c r="B521" i="6"/>
  <c r="B537" i="6"/>
  <c r="B541" i="6"/>
  <c r="B545" i="6"/>
  <c r="B557" i="6"/>
  <c r="B565" i="6"/>
  <c r="B569" i="6"/>
  <c r="B577" i="6"/>
  <c r="B589" i="6"/>
  <c r="B597" i="6"/>
  <c r="B611" i="6"/>
  <c r="B615" i="6"/>
  <c r="B619" i="6"/>
  <c r="B623" i="6"/>
  <c r="B631" i="6"/>
  <c r="B639" i="6"/>
  <c r="B647" i="6"/>
  <c r="B655" i="6"/>
  <c r="B659" i="6"/>
  <c r="B675" i="6"/>
  <c r="B679" i="6"/>
  <c r="B683" i="6"/>
  <c r="B687" i="6"/>
  <c r="B695" i="6"/>
  <c r="B705" i="6"/>
  <c r="B709" i="6"/>
  <c r="B715" i="6"/>
  <c r="B727" i="6"/>
  <c r="B735" i="6"/>
  <c r="B747" i="6"/>
  <c r="B751" i="6"/>
  <c r="B761" i="6"/>
  <c r="B767" i="6"/>
  <c r="B773" i="6"/>
  <c r="B778" i="6"/>
  <c r="B485" i="6"/>
  <c r="B489" i="6"/>
  <c r="B497" i="6"/>
  <c r="B499" i="6"/>
  <c r="B503" i="6"/>
  <c r="B511" i="6"/>
  <c r="B531" i="6"/>
  <c r="B535" i="6"/>
  <c r="B539" i="6"/>
  <c r="B543" i="6"/>
  <c r="B547" i="6"/>
  <c r="B551" i="6"/>
  <c r="B555" i="6"/>
  <c r="B559" i="6"/>
  <c r="B567" i="6"/>
  <c r="B571" i="6"/>
  <c r="B575" i="6"/>
  <c r="B583" i="6"/>
  <c r="B591" i="6"/>
  <c r="B599" i="6"/>
  <c r="B603" i="6"/>
  <c r="B609" i="6"/>
  <c r="B613" i="6"/>
  <c r="B617" i="6"/>
  <c r="B621" i="6"/>
  <c r="B633" i="6"/>
  <c r="B637" i="6"/>
  <c r="B641" i="6"/>
  <c r="B645" i="6"/>
  <c r="B653" i="6"/>
  <c r="B657" i="6"/>
  <c r="B673" i="6"/>
  <c r="B693" i="6"/>
  <c r="B701" i="6"/>
  <c r="B717" i="6"/>
  <c r="B725" i="6"/>
  <c r="B741" i="6"/>
  <c r="B486" i="6"/>
  <c r="B490" i="6"/>
  <c r="B492" i="6"/>
  <c r="B498" i="6"/>
  <c r="B508" i="6"/>
  <c r="B510" i="6"/>
  <c r="B516" i="6"/>
  <c r="B518" i="6"/>
  <c r="B522" i="6"/>
  <c r="B526" i="6"/>
  <c r="B532" i="6"/>
  <c r="B534" i="6"/>
  <c r="B546" i="6"/>
  <c r="B548" i="6"/>
  <c r="B554" i="6"/>
  <c r="B558" i="6"/>
  <c r="B564" i="6"/>
  <c r="B566" i="6"/>
  <c r="B572" i="6"/>
  <c r="B574" i="6"/>
  <c r="B576" i="6"/>
  <c r="B578" i="6"/>
  <c r="B580" i="6"/>
  <c r="B588" i="6"/>
  <c r="B590" i="6"/>
  <c r="B592" i="6"/>
  <c r="B594" i="6"/>
  <c r="B596" i="6"/>
  <c r="B598" i="6"/>
  <c r="B602" i="6"/>
  <c r="B606" i="6"/>
  <c r="B608" i="6"/>
  <c r="B612" i="6"/>
  <c r="B614" i="6"/>
  <c r="B618" i="6"/>
  <c r="B620" i="6"/>
  <c r="B624" i="6"/>
  <c r="B626" i="6"/>
  <c r="B628" i="6"/>
  <c r="B630" i="6"/>
  <c r="B634" i="6"/>
  <c r="B636" i="6"/>
  <c r="B638" i="6"/>
  <c r="B650" i="6"/>
  <c r="B654" i="6"/>
  <c r="B656" i="6"/>
  <c r="B660" i="6"/>
  <c r="B670" i="6"/>
  <c r="B674" i="6"/>
  <c r="B676" i="6"/>
  <c r="B684" i="6"/>
  <c r="B686" i="6"/>
  <c r="B688" i="6"/>
  <c r="B690" i="6"/>
  <c r="B692" i="6"/>
  <c r="B698" i="6"/>
  <c r="B700" i="6"/>
  <c r="B702" i="6"/>
  <c r="B704" i="6"/>
  <c r="B706" i="6"/>
  <c r="B708" i="6"/>
  <c r="B722" i="6"/>
  <c r="B724" i="6"/>
  <c r="B734" i="6"/>
  <c r="B736" i="6"/>
  <c r="B750" i="6"/>
  <c r="B766" i="6"/>
  <c r="B770" i="6"/>
  <c r="B772" i="6"/>
  <c r="FA19" i="5"/>
  <c r="FA22" i="5" s="1"/>
  <c r="EY19" i="5"/>
  <c r="EY22" i="5" s="1"/>
  <c r="FD17" i="5"/>
  <c r="FD16" i="5"/>
  <c r="FD15" i="5"/>
  <c r="FD14" i="5"/>
  <c r="FD13" i="5"/>
  <c r="FD12" i="5"/>
  <c r="FD11" i="5"/>
  <c r="FD10" i="5"/>
  <c r="FD9" i="5"/>
  <c r="FD8" i="5"/>
  <c r="FH19" i="5"/>
  <c r="FH22" i="5" s="1"/>
  <c r="FF19" i="5"/>
  <c r="FF22" i="5" s="1"/>
  <c r="FK17" i="5"/>
  <c r="FK16" i="5"/>
  <c r="FK15" i="5"/>
  <c r="FK14" i="5"/>
  <c r="FK13" i="5"/>
  <c r="FK12" i="5"/>
  <c r="FK11" i="5"/>
  <c r="FK10" i="5"/>
  <c r="FK9" i="5"/>
  <c r="FK8" i="5"/>
  <c r="FO19" i="5"/>
  <c r="FO22" i="5" s="1"/>
  <c r="FM19" i="5"/>
  <c r="FM22" i="5" s="1"/>
  <c r="FR17" i="5"/>
  <c r="FR16" i="5"/>
  <c r="FR15" i="5"/>
  <c r="FR14" i="5"/>
  <c r="FR13" i="5"/>
  <c r="FR12" i="5"/>
  <c r="FR11" i="5"/>
  <c r="FR10" i="5"/>
  <c r="FR9" i="5"/>
  <c r="FR8" i="5"/>
  <c r="FV19" i="5"/>
  <c r="FV22" i="5" s="1"/>
  <c r="FT19" i="5"/>
  <c r="FU17" i="5" s="1"/>
  <c r="FY17" i="5"/>
  <c r="FY16" i="5"/>
  <c r="FY15" i="5"/>
  <c r="FY14" i="5"/>
  <c r="FY13" i="5"/>
  <c r="FY12" i="5"/>
  <c r="FY11" i="5"/>
  <c r="FY10" i="5"/>
  <c r="FY9" i="5"/>
  <c r="FY8" i="5"/>
  <c r="GC19" i="5"/>
  <c r="GC22" i="5" s="1"/>
  <c r="GA19" i="5"/>
  <c r="GA22" i="5" s="1"/>
  <c r="GF17" i="5"/>
  <c r="GF16" i="5"/>
  <c r="GF15" i="5"/>
  <c r="GF14" i="5"/>
  <c r="GF13" i="5"/>
  <c r="GF12" i="5"/>
  <c r="GF11" i="5"/>
  <c r="GF10" i="5"/>
  <c r="GF9" i="5"/>
  <c r="GF8" i="5"/>
  <c r="GJ19" i="5"/>
  <c r="GJ22" i="5" s="1"/>
  <c r="GH19" i="5"/>
  <c r="GH22" i="5" s="1"/>
  <c r="GM17" i="5"/>
  <c r="GM16" i="5"/>
  <c r="GM15" i="5"/>
  <c r="GM14" i="5"/>
  <c r="GM13" i="5"/>
  <c r="GM12" i="5"/>
  <c r="GM11" i="5"/>
  <c r="GM10" i="5"/>
  <c r="GM9" i="5"/>
  <c r="GM8" i="5"/>
  <c r="GQ19" i="5"/>
  <c r="GQ22" i="5" s="1"/>
  <c r="GO19" i="5"/>
  <c r="GO22" i="5" s="1"/>
  <c r="GT17" i="5"/>
  <c r="GT16" i="5"/>
  <c r="GT15" i="5"/>
  <c r="GT14" i="5"/>
  <c r="GT13" i="5"/>
  <c r="GT12" i="5"/>
  <c r="GT11" i="5"/>
  <c r="GT10" i="5"/>
  <c r="GT9" i="5"/>
  <c r="GT8" i="5"/>
  <c r="GX19" i="5"/>
  <c r="GX22" i="5" s="1"/>
  <c r="GV19" i="5"/>
  <c r="GW17" i="5" s="1"/>
  <c r="HA17" i="5"/>
  <c r="HA16" i="5"/>
  <c r="HA15" i="5"/>
  <c r="HA14" i="5"/>
  <c r="HA13" i="5"/>
  <c r="HA12" i="5"/>
  <c r="HA11" i="5"/>
  <c r="HA10" i="5"/>
  <c r="HA9" i="5"/>
  <c r="HA8" i="5"/>
  <c r="AC6" i="6"/>
  <c r="AB6" i="6" s="1"/>
  <c r="AA6" i="6" s="1"/>
  <c r="Z6" i="6" s="1"/>
  <c r="Y6" i="6" s="1"/>
  <c r="X6" i="6" s="1"/>
  <c r="W6" i="6" s="1"/>
  <c r="R6" i="6" s="1"/>
  <c r="Q6" i="6" s="1"/>
  <c r="P6" i="6" s="1"/>
  <c r="O6" i="6" s="1"/>
  <c r="N6" i="6" s="1"/>
  <c r="L6" i="6" s="1"/>
  <c r="K6" i="6" s="1"/>
  <c r="J6" i="6" s="1"/>
  <c r="H6" i="6" s="1"/>
  <c r="G6" i="6" s="1"/>
  <c r="F6" i="6" s="1"/>
  <c r="E6" i="6" s="1"/>
  <c r="D6" i="6" s="1"/>
  <c r="C6" i="6" s="1"/>
  <c r="B6" i="6" s="1"/>
  <c r="B752" i="6" l="1"/>
  <c r="B560" i="6"/>
  <c r="B707" i="6"/>
  <c r="B691" i="6"/>
  <c r="B533" i="6"/>
  <c r="B581" i="6"/>
  <c r="B515" i="6"/>
  <c r="B629" i="6"/>
  <c r="B505" i="6"/>
  <c r="B627" i="6"/>
  <c r="B622" i="6"/>
  <c r="B573" i="6"/>
  <c r="B579" i="6"/>
  <c r="B743" i="6"/>
  <c r="B729" i="6"/>
  <c r="B593" i="6"/>
  <c r="B523" i="6"/>
  <c r="B666" i="6"/>
  <c r="B604" i="6"/>
  <c r="B625" i="6"/>
  <c r="B635" i="6"/>
  <c r="B756" i="6"/>
  <c r="B561" i="6"/>
  <c r="B738" i="6"/>
  <c r="B542" i="6"/>
  <c r="B484" i="6"/>
  <c r="B703" i="6"/>
  <c r="B513" i="6"/>
  <c r="B718" i="6"/>
  <c r="B754" i="6"/>
  <c r="B550" i="6"/>
  <c r="B527" i="6"/>
  <c r="B749" i="6"/>
  <c r="B500" i="6"/>
  <c r="B671" i="6"/>
  <c r="B689" i="6"/>
  <c r="B601" i="6"/>
  <c r="B494" i="6"/>
  <c r="B495" i="6"/>
  <c r="B562" i="6"/>
  <c r="B556" i="6"/>
  <c r="B586" i="6"/>
  <c r="B585" i="6"/>
  <c r="B731" i="6"/>
  <c r="B519" i="6"/>
  <c r="B663" i="6"/>
  <c r="B759" i="6"/>
  <c r="B713" i="6"/>
  <c r="B661" i="6"/>
  <c r="B716" i="6"/>
  <c r="B765" i="6"/>
  <c r="B607" i="6"/>
  <c r="B740" i="6"/>
  <c r="B685" i="6"/>
  <c r="B605" i="6"/>
  <c r="B549" i="6"/>
  <c r="B529" i="6"/>
  <c r="B642" i="6"/>
  <c r="B665" i="6"/>
  <c r="B714" i="6"/>
  <c r="B745" i="6"/>
  <c r="B649" i="6"/>
  <c r="B587" i="6"/>
  <c r="B651" i="6"/>
  <c r="B525" i="6"/>
  <c r="BK19" i="5"/>
  <c r="B644" i="6"/>
  <c r="B540" i="6"/>
  <c r="B514" i="6"/>
  <c r="B669" i="6"/>
  <c r="CF19" i="5"/>
  <c r="BY19" i="5"/>
  <c r="BR19" i="5"/>
  <c r="FP12" i="5"/>
  <c r="GB15" i="5"/>
  <c r="FU12" i="5"/>
  <c r="GB10" i="5"/>
  <c r="FG10" i="5"/>
  <c r="GB11" i="5"/>
  <c r="DA19" i="5"/>
  <c r="B733" i="6"/>
  <c r="EJ19" i="5"/>
  <c r="GP12" i="5"/>
  <c r="B553" i="6"/>
  <c r="FG9" i="5"/>
  <c r="B672" i="6"/>
  <c r="B668" i="6"/>
  <c r="B652" i="6"/>
  <c r="B640" i="6"/>
  <c r="B524" i="6"/>
  <c r="B538" i="6"/>
  <c r="B507" i="6"/>
  <c r="CM19" i="5"/>
  <c r="B610" i="6"/>
  <c r="B582" i="6"/>
  <c r="B699" i="6"/>
  <c r="GP15" i="5"/>
  <c r="B530" i="6"/>
  <c r="B777" i="6"/>
  <c r="GP9" i="5"/>
  <c r="GP16" i="5"/>
  <c r="GB14" i="5"/>
  <c r="B570" i="6"/>
  <c r="B697" i="6"/>
  <c r="B681" i="6"/>
  <c r="EX19" i="5"/>
  <c r="B502" i="6"/>
  <c r="B501" i="6"/>
  <c r="B493" i="6"/>
  <c r="GR10" i="5"/>
  <c r="GR8" i="5"/>
  <c r="GR12" i="5"/>
  <c r="GI16" i="5"/>
  <c r="EQ19" i="5"/>
  <c r="DV19" i="5"/>
  <c r="DO19" i="5"/>
  <c r="DH19" i="5"/>
  <c r="CT19" i="5"/>
  <c r="EC19" i="5"/>
  <c r="GR16" i="5"/>
  <c r="EZ8" i="5"/>
  <c r="B506" i="6"/>
  <c r="GW8" i="5"/>
  <c r="FG16" i="5"/>
  <c r="EZ14" i="5"/>
  <c r="FG12" i="5"/>
  <c r="B768" i="6"/>
  <c r="B711" i="6"/>
  <c r="GR14" i="5"/>
  <c r="FG8" i="5"/>
  <c r="FG17" i="5"/>
  <c r="EZ10" i="5"/>
  <c r="B757" i="6"/>
  <c r="B509" i="6"/>
  <c r="GI14" i="5"/>
  <c r="FP8" i="5"/>
  <c r="FG13" i="5"/>
  <c r="EZ16" i="5"/>
  <c r="B658" i="6"/>
  <c r="B719" i="6"/>
  <c r="B643" i="6"/>
  <c r="B682" i="6"/>
  <c r="GW12" i="5"/>
  <c r="FG14" i="5"/>
  <c r="EZ12" i="5"/>
  <c r="B720" i="6"/>
  <c r="B732" i="6"/>
  <c r="B536" i="6"/>
  <c r="B512" i="6"/>
  <c r="B488" i="6"/>
  <c r="B723" i="6"/>
  <c r="B730" i="6"/>
  <c r="B746" i="6"/>
  <c r="B728" i="6"/>
  <c r="B710" i="6"/>
  <c r="B680" i="6"/>
  <c r="B616" i="6"/>
  <c r="B600" i="6"/>
  <c r="B528" i="6"/>
  <c r="B496" i="6"/>
  <c r="B771" i="6"/>
  <c r="B737" i="6"/>
  <c r="B712" i="6"/>
  <c r="B739" i="6"/>
  <c r="B764" i="6"/>
  <c r="B744" i="6"/>
  <c r="B726" i="6"/>
  <c r="B678" i="6"/>
  <c r="B648" i="6"/>
  <c r="B632" i="6"/>
  <c r="B584" i="6"/>
  <c r="B568" i="6"/>
  <c r="B552" i="6"/>
  <c r="B520" i="6"/>
  <c r="B769" i="6"/>
  <c r="B755" i="6"/>
  <c r="B774" i="6"/>
  <c r="B544" i="6"/>
  <c r="B762" i="6"/>
  <c r="B742" i="6"/>
  <c r="B753" i="6"/>
  <c r="B748" i="6"/>
  <c r="B760" i="6"/>
  <c r="B696" i="6"/>
  <c r="B504" i="6"/>
  <c r="B721" i="6"/>
  <c r="B758" i="6"/>
  <c r="B694" i="6"/>
  <c r="B664" i="6"/>
  <c r="B776" i="6"/>
  <c r="B662" i="6"/>
  <c r="HA19" i="5"/>
  <c r="HA22" i="5" s="1"/>
  <c r="B37" i="6" s="1"/>
  <c r="GW14" i="5"/>
  <c r="GV22" i="5"/>
  <c r="GW10" i="5"/>
  <c r="GW16" i="5"/>
  <c r="GT19" i="5"/>
  <c r="GT22" i="5" s="1"/>
  <c r="B36" i="6" s="1"/>
  <c r="GP10" i="5"/>
  <c r="GP13" i="5"/>
  <c r="GP14" i="5"/>
  <c r="GP17" i="5"/>
  <c r="GP8" i="5"/>
  <c r="GP11" i="5"/>
  <c r="GM19" i="5"/>
  <c r="GM22" i="5" s="1"/>
  <c r="B35" i="6" s="1"/>
  <c r="GI10" i="5"/>
  <c r="GI12" i="5"/>
  <c r="GI8" i="5"/>
  <c r="GF19" i="5"/>
  <c r="GG11" i="5" s="1"/>
  <c r="GB8" i="5"/>
  <c r="GB12" i="5"/>
  <c r="GB16" i="5"/>
  <c r="GB9" i="5"/>
  <c r="GB13" i="5"/>
  <c r="GB17" i="5"/>
  <c r="FU8" i="5"/>
  <c r="FY19" i="5"/>
  <c r="FY22" i="5" s="1"/>
  <c r="B33" i="6" s="1"/>
  <c r="FU14" i="5"/>
  <c r="FT22" i="5"/>
  <c r="FU10" i="5"/>
  <c r="FU16" i="5"/>
  <c r="FP14" i="5"/>
  <c r="FP10" i="5"/>
  <c r="FP16" i="5"/>
  <c r="FR19" i="5"/>
  <c r="FR22" i="5" s="1"/>
  <c r="B32" i="6" s="1"/>
  <c r="FN12" i="5"/>
  <c r="FN15" i="5"/>
  <c r="FN16" i="5"/>
  <c r="FN10" i="5"/>
  <c r="FN13" i="5"/>
  <c r="FN14" i="5"/>
  <c r="FN17" i="5"/>
  <c r="FN9" i="5"/>
  <c r="FN8" i="5"/>
  <c r="FN11" i="5"/>
  <c r="FK19" i="5"/>
  <c r="FK22" i="5" s="1"/>
  <c r="B31" i="6" s="1"/>
  <c r="FG11" i="5"/>
  <c r="FG15" i="5"/>
  <c r="FD19" i="5"/>
  <c r="FE14" i="5" s="1"/>
  <c r="FB8" i="5"/>
  <c r="FB10" i="5"/>
  <c r="FB12" i="5"/>
  <c r="FB14" i="5"/>
  <c r="FB16" i="5"/>
  <c r="EZ9" i="5"/>
  <c r="EZ11" i="5"/>
  <c r="EZ13" i="5"/>
  <c r="EZ15" i="5"/>
  <c r="EZ17" i="5"/>
  <c r="FB9" i="5"/>
  <c r="FB11" i="5"/>
  <c r="FB13" i="5"/>
  <c r="FB15" i="5"/>
  <c r="FB17" i="5"/>
  <c r="FI8" i="5"/>
  <c r="FI10" i="5"/>
  <c r="FI12" i="5"/>
  <c r="FI14" i="5"/>
  <c r="FI16" i="5"/>
  <c r="FI9" i="5"/>
  <c r="FI11" i="5"/>
  <c r="FI13" i="5"/>
  <c r="FI15" i="5"/>
  <c r="FI17" i="5"/>
  <c r="FP9" i="5"/>
  <c r="FP11" i="5"/>
  <c r="FP13" i="5"/>
  <c r="FP15" i="5"/>
  <c r="FP17" i="5"/>
  <c r="FW8" i="5"/>
  <c r="FW10" i="5"/>
  <c r="FW12" i="5"/>
  <c r="FW14" i="5"/>
  <c r="FW16" i="5"/>
  <c r="FU9" i="5"/>
  <c r="FU11" i="5"/>
  <c r="FU13" i="5"/>
  <c r="FU15" i="5"/>
  <c r="FW9" i="5"/>
  <c r="FW11" i="5"/>
  <c r="FW13" i="5"/>
  <c r="FW15" i="5"/>
  <c r="FW17" i="5"/>
  <c r="GD8" i="5"/>
  <c r="GD10" i="5"/>
  <c r="GD12" i="5"/>
  <c r="GD14" i="5"/>
  <c r="GD16" i="5"/>
  <c r="GD9" i="5"/>
  <c r="GD11" i="5"/>
  <c r="GD13" i="5"/>
  <c r="GD15" i="5"/>
  <c r="GD17" i="5"/>
  <c r="GK8" i="5"/>
  <c r="GK10" i="5"/>
  <c r="GK12" i="5"/>
  <c r="GK14" i="5"/>
  <c r="GK16" i="5"/>
  <c r="GI9" i="5"/>
  <c r="GI11" i="5"/>
  <c r="GI13" i="5"/>
  <c r="GI15" i="5"/>
  <c r="GI17" i="5"/>
  <c r="GK9" i="5"/>
  <c r="GK11" i="5"/>
  <c r="GK13" i="5"/>
  <c r="GK15" i="5"/>
  <c r="GK17" i="5"/>
  <c r="GR9" i="5"/>
  <c r="GR11" i="5"/>
  <c r="GR13" i="5"/>
  <c r="GR15" i="5"/>
  <c r="GR17" i="5"/>
  <c r="GY8" i="5"/>
  <c r="GY10" i="5"/>
  <c r="GY12" i="5"/>
  <c r="GY14" i="5"/>
  <c r="GY16" i="5"/>
  <c r="GW9" i="5"/>
  <c r="GW11" i="5"/>
  <c r="GW13" i="5"/>
  <c r="GW15" i="5"/>
  <c r="GY9" i="5"/>
  <c r="GY11" i="5"/>
  <c r="GY13" i="5"/>
  <c r="GY15" i="5"/>
  <c r="GY17" i="5"/>
  <c r="HE19" i="5"/>
  <c r="HE22" i="5" s="1"/>
  <c r="HC19" i="5"/>
  <c r="HD15" i="5" s="1"/>
  <c r="HH17" i="5"/>
  <c r="HH16" i="5"/>
  <c r="HH15" i="5"/>
  <c r="HH14" i="5"/>
  <c r="HH13" i="5"/>
  <c r="HH12" i="5"/>
  <c r="HH11" i="5"/>
  <c r="HH10" i="5"/>
  <c r="HH9" i="5"/>
  <c r="HH8" i="5"/>
  <c r="HL19" i="5"/>
  <c r="HL22" i="5" s="1"/>
  <c r="HJ19" i="5"/>
  <c r="HK13" i="5" s="1"/>
  <c r="HO17" i="5"/>
  <c r="HO16" i="5"/>
  <c r="HO15" i="5"/>
  <c r="HO14" i="5"/>
  <c r="HO13" i="5"/>
  <c r="HO12" i="5"/>
  <c r="HO11" i="5"/>
  <c r="HO10" i="5"/>
  <c r="HO9" i="5"/>
  <c r="HO8" i="5"/>
  <c r="HS19" i="5"/>
  <c r="HS22" i="5" s="1"/>
  <c r="HQ19" i="5"/>
  <c r="HR13" i="5" s="1"/>
  <c r="HV17" i="5"/>
  <c r="HV16" i="5"/>
  <c r="HV15" i="5"/>
  <c r="HV14" i="5"/>
  <c r="HV13" i="5"/>
  <c r="HV12" i="5"/>
  <c r="HV11" i="5"/>
  <c r="HV10" i="5"/>
  <c r="HV9" i="5"/>
  <c r="HV8" i="5"/>
  <c r="FP19" i="5" l="1"/>
  <c r="HB15" i="5"/>
  <c r="HB14" i="5"/>
  <c r="HB9" i="5"/>
  <c r="GU17" i="5"/>
  <c r="GU13" i="5"/>
  <c r="GU10" i="5"/>
  <c r="GU11" i="5"/>
  <c r="GU15" i="5"/>
  <c r="GU8" i="5"/>
  <c r="GU16" i="5"/>
  <c r="GU9" i="5"/>
  <c r="FZ16" i="5"/>
  <c r="FZ15" i="5"/>
  <c r="FS16" i="5"/>
  <c r="FL13" i="5"/>
  <c r="FL11" i="5"/>
  <c r="FL16" i="5"/>
  <c r="FL9" i="5"/>
  <c r="FL12" i="5"/>
  <c r="FL8" i="5"/>
  <c r="FL10" i="5"/>
  <c r="FL17" i="5"/>
  <c r="FL15" i="5"/>
  <c r="FE13" i="5"/>
  <c r="HT12" i="5"/>
  <c r="FS12" i="5"/>
  <c r="FE15" i="5"/>
  <c r="FZ10" i="5"/>
  <c r="FS15" i="5"/>
  <c r="FE17" i="5"/>
  <c r="GU14" i="5"/>
  <c r="FS13" i="5"/>
  <c r="FG19" i="5"/>
  <c r="FD22" i="5"/>
  <c r="B30" i="6" s="1"/>
  <c r="FE9" i="5"/>
  <c r="FL14" i="5"/>
  <c r="FE8" i="5"/>
  <c r="FE11" i="5"/>
  <c r="HT8" i="5"/>
  <c r="HT16" i="5"/>
  <c r="HR14" i="5"/>
  <c r="HR11" i="5"/>
  <c r="HR17" i="5"/>
  <c r="HR8" i="5"/>
  <c r="GY19" i="5"/>
  <c r="HB16" i="5"/>
  <c r="HB13" i="5"/>
  <c r="GW19" i="5"/>
  <c r="HB11" i="5"/>
  <c r="HB12" i="5"/>
  <c r="HB8" i="5"/>
  <c r="HB10" i="5"/>
  <c r="HB17" i="5"/>
  <c r="GR19" i="5"/>
  <c r="GU12" i="5"/>
  <c r="GP19" i="5"/>
  <c r="GN13" i="5"/>
  <c r="GN12" i="5"/>
  <c r="GN15" i="5"/>
  <c r="GN9" i="5"/>
  <c r="GN16" i="5"/>
  <c r="GN11" i="5"/>
  <c r="GI19" i="5"/>
  <c r="GN8" i="5"/>
  <c r="GN10" i="5"/>
  <c r="GN17" i="5"/>
  <c r="GN14" i="5"/>
  <c r="GG17" i="5"/>
  <c r="GF22" i="5"/>
  <c r="B34" i="6" s="1"/>
  <c r="GG15" i="5"/>
  <c r="GG12" i="5"/>
  <c r="GG8" i="5"/>
  <c r="GG9" i="5"/>
  <c r="GG13" i="5"/>
  <c r="GG14" i="5"/>
  <c r="GG10" i="5"/>
  <c r="GG16" i="5"/>
  <c r="GB19" i="5"/>
  <c r="FZ11" i="5"/>
  <c r="FZ14" i="5"/>
  <c r="FZ12" i="5"/>
  <c r="FU19" i="5"/>
  <c r="FZ8" i="5"/>
  <c r="FZ9" i="5"/>
  <c r="FZ13" i="5"/>
  <c r="FZ17" i="5"/>
  <c r="FS8" i="5"/>
  <c r="FS14" i="5"/>
  <c r="FS11" i="5"/>
  <c r="FS9" i="5"/>
  <c r="FS17" i="5"/>
  <c r="FS10" i="5"/>
  <c r="FN19" i="5"/>
  <c r="FE16" i="5"/>
  <c r="FE12" i="5"/>
  <c r="FE10" i="5"/>
  <c r="FB19" i="5"/>
  <c r="EZ19" i="5"/>
  <c r="FI19" i="5"/>
  <c r="FW19" i="5"/>
  <c r="GD19" i="5"/>
  <c r="GK19" i="5"/>
  <c r="HT14" i="5"/>
  <c r="HT10" i="5"/>
  <c r="HR15" i="5"/>
  <c r="HR12" i="5"/>
  <c r="HR9" i="5"/>
  <c r="HR16" i="5"/>
  <c r="HQ22" i="5"/>
  <c r="HR10" i="5"/>
  <c r="HO19" i="5"/>
  <c r="HO22" i="5" s="1"/>
  <c r="B39" i="6" s="1"/>
  <c r="HM8" i="5"/>
  <c r="HM9" i="5"/>
  <c r="HM15" i="5"/>
  <c r="HM13" i="5"/>
  <c r="HM11" i="5"/>
  <c r="HM17" i="5"/>
  <c r="HK15" i="5"/>
  <c r="HK9" i="5"/>
  <c r="HJ22" i="5"/>
  <c r="HK10" i="5"/>
  <c r="HK17" i="5"/>
  <c r="HK16" i="5"/>
  <c r="HK8" i="5"/>
  <c r="HK11" i="5"/>
  <c r="HK14" i="5"/>
  <c r="HK12" i="5"/>
  <c r="HF9" i="5"/>
  <c r="HF14" i="5"/>
  <c r="HF10" i="5"/>
  <c r="HF16" i="5"/>
  <c r="HF8" i="5"/>
  <c r="HF12" i="5"/>
  <c r="HF11" i="5"/>
  <c r="HD10" i="5"/>
  <c r="HD14" i="5"/>
  <c r="HD8" i="5"/>
  <c r="HH19" i="5"/>
  <c r="HH22" i="5" s="1"/>
  <c r="B38" i="6" s="1"/>
  <c r="HD12" i="5"/>
  <c r="HD16" i="5"/>
  <c r="HD9" i="5"/>
  <c r="HD13" i="5"/>
  <c r="HD17" i="5"/>
  <c r="HC22" i="5"/>
  <c r="HD11" i="5"/>
  <c r="HF13" i="5"/>
  <c r="HF15" i="5"/>
  <c r="HF17" i="5"/>
  <c r="HM10" i="5"/>
  <c r="HM12" i="5"/>
  <c r="HM14" i="5"/>
  <c r="HM16" i="5"/>
  <c r="HV19" i="5"/>
  <c r="HV22" i="5" s="1"/>
  <c r="B40" i="6" s="1"/>
  <c r="HT9" i="5"/>
  <c r="HT11" i="5"/>
  <c r="HT13" i="5"/>
  <c r="HT15" i="5"/>
  <c r="HT17" i="5"/>
  <c r="HZ19" i="5"/>
  <c r="HZ22" i="5" s="1"/>
  <c r="HX19" i="5"/>
  <c r="HX22" i="5" s="1"/>
  <c r="IC17" i="5"/>
  <c r="IC16" i="5"/>
  <c r="IC15" i="5"/>
  <c r="IC14" i="5"/>
  <c r="IC13" i="5"/>
  <c r="IC12" i="5"/>
  <c r="IC11" i="5"/>
  <c r="IC10" i="5"/>
  <c r="IC9" i="5"/>
  <c r="IC8" i="5"/>
  <c r="IG19" i="5"/>
  <c r="IG22" i="5" s="1"/>
  <c r="IE19" i="5"/>
  <c r="IE22" i="5" s="1"/>
  <c r="IJ17" i="5"/>
  <c r="IJ16" i="5"/>
  <c r="IJ15" i="5"/>
  <c r="IJ14" i="5"/>
  <c r="IJ13" i="5"/>
  <c r="IJ12" i="5"/>
  <c r="IJ11" i="5"/>
  <c r="IJ10" i="5"/>
  <c r="IJ9" i="5"/>
  <c r="IJ8" i="5"/>
  <c r="IN19" i="5"/>
  <c r="IN22" i="5" s="1"/>
  <c r="IL19" i="5"/>
  <c r="IL22" i="5" s="1"/>
  <c r="IQ17" i="5"/>
  <c r="IQ16" i="5"/>
  <c r="IQ15" i="5"/>
  <c r="IQ14" i="5"/>
  <c r="IQ13" i="5"/>
  <c r="IQ12" i="5"/>
  <c r="IQ11" i="5"/>
  <c r="IQ10" i="5"/>
  <c r="IQ9" i="5"/>
  <c r="IQ8" i="5"/>
  <c r="IU19" i="5"/>
  <c r="IU22" i="5" s="1"/>
  <c r="IS19" i="5"/>
  <c r="IS22" i="5" s="1"/>
  <c r="IX17" i="5"/>
  <c r="IX16" i="5"/>
  <c r="IX15" i="5"/>
  <c r="IX14" i="5"/>
  <c r="IX13" i="5"/>
  <c r="IX12" i="5"/>
  <c r="IX11" i="5"/>
  <c r="IX10" i="5"/>
  <c r="IX9" i="5"/>
  <c r="IX8" i="5"/>
  <c r="JB19" i="5"/>
  <c r="JB22" i="5" s="1"/>
  <c r="IZ19" i="5"/>
  <c r="IZ22" i="5" s="1"/>
  <c r="JE17" i="5"/>
  <c r="JE16" i="5"/>
  <c r="JE15" i="5"/>
  <c r="JE14" i="5"/>
  <c r="JE13" i="5"/>
  <c r="JE12" i="5"/>
  <c r="JE11" i="5"/>
  <c r="JE10" i="5"/>
  <c r="JE9" i="5"/>
  <c r="JE8" i="5"/>
  <c r="JI19" i="5"/>
  <c r="JI22" i="5" s="1"/>
  <c r="JG19" i="5"/>
  <c r="JG22" i="5" s="1"/>
  <c r="JL17" i="5"/>
  <c r="JL16" i="5"/>
  <c r="JL15" i="5"/>
  <c r="JL14" i="5"/>
  <c r="JL13" i="5"/>
  <c r="JL12" i="5"/>
  <c r="JL11" i="5"/>
  <c r="JL10" i="5"/>
  <c r="JL9" i="5"/>
  <c r="JL8" i="5"/>
  <c r="JP19" i="5"/>
  <c r="JP22" i="5" s="1"/>
  <c r="JN19" i="5"/>
  <c r="JN22" i="5" s="1"/>
  <c r="JS17" i="5"/>
  <c r="JS16" i="5"/>
  <c r="JS15" i="5"/>
  <c r="JS14" i="5"/>
  <c r="JS13" i="5"/>
  <c r="JS12" i="5"/>
  <c r="JS11" i="5"/>
  <c r="JS10" i="5"/>
  <c r="JS9" i="5"/>
  <c r="JS8" i="5"/>
  <c r="JW19" i="5"/>
  <c r="JW22" i="5" s="1"/>
  <c r="JU19" i="5"/>
  <c r="JV17" i="5" s="1"/>
  <c r="JZ17" i="5"/>
  <c r="JZ16" i="5"/>
  <c r="JZ15" i="5"/>
  <c r="JZ14" i="5"/>
  <c r="JZ13" i="5"/>
  <c r="JZ12" i="5"/>
  <c r="JZ11" i="5"/>
  <c r="JZ10" i="5"/>
  <c r="JZ9" i="5"/>
  <c r="JZ8" i="5"/>
  <c r="KD19" i="5"/>
  <c r="KD22" i="5" s="1"/>
  <c r="KB19" i="5"/>
  <c r="KB22" i="5" s="1"/>
  <c r="KG17" i="5"/>
  <c r="KG16" i="5"/>
  <c r="KG15" i="5"/>
  <c r="KG14" i="5"/>
  <c r="KG13" i="5"/>
  <c r="KG12" i="5"/>
  <c r="KG11" i="5"/>
  <c r="KG10" i="5"/>
  <c r="KG9" i="5"/>
  <c r="KG8" i="5"/>
  <c r="KK19" i="5"/>
  <c r="KK22" i="5" s="1"/>
  <c r="KI19" i="5"/>
  <c r="KI22" i="5" s="1"/>
  <c r="KN17" i="5"/>
  <c r="KN16" i="5"/>
  <c r="KN15" i="5"/>
  <c r="KN14" i="5"/>
  <c r="KN13" i="5"/>
  <c r="KN12" i="5"/>
  <c r="KN11" i="5"/>
  <c r="KN10" i="5"/>
  <c r="KN9" i="5"/>
  <c r="KN8" i="5"/>
  <c r="KR19" i="5"/>
  <c r="KR22" i="5" s="1"/>
  <c r="KP19" i="5"/>
  <c r="KP22" i="5" s="1"/>
  <c r="KU17" i="5"/>
  <c r="KU16" i="5"/>
  <c r="KU15" i="5"/>
  <c r="KU14" i="5"/>
  <c r="KU13" i="5"/>
  <c r="KU12" i="5"/>
  <c r="KU11" i="5"/>
  <c r="KU10" i="5"/>
  <c r="KU9" i="5"/>
  <c r="KU8" i="5"/>
  <c r="KY19" i="5"/>
  <c r="KY22" i="5" s="1"/>
  <c r="KW19" i="5"/>
  <c r="KX12" i="5" s="1"/>
  <c r="LB17" i="5"/>
  <c r="LB16" i="5"/>
  <c r="LB15" i="5"/>
  <c r="LB14" i="5"/>
  <c r="LB13" i="5"/>
  <c r="LB12" i="5"/>
  <c r="LB11" i="5"/>
  <c r="LB10" i="5"/>
  <c r="LB9" i="5"/>
  <c r="LB8" i="5"/>
  <c r="LF19" i="5"/>
  <c r="LF22" i="5" s="1"/>
  <c r="LD19" i="5"/>
  <c r="LD22" i="5" s="1"/>
  <c r="LI17" i="5"/>
  <c r="LI16" i="5"/>
  <c r="LI15" i="5"/>
  <c r="LI14" i="5"/>
  <c r="LI13" i="5"/>
  <c r="LI12" i="5"/>
  <c r="LI11" i="5"/>
  <c r="LI10" i="5"/>
  <c r="LI9" i="5"/>
  <c r="LI8" i="5"/>
  <c r="AN6" i="6"/>
  <c r="LM19" i="5"/>
  <c r="LN11" i="5" s="1"/>
  <c r="LK19" i="5"/>
  <c r="LK22" i="5" s="1"/>
  <c r="LP17" i="5"/>
  <c r="LP16" i="5"/>
  <c r="LP15" i="5"/>
  <c r="LP14" i="5"/>
  <c r="LP13" i="5"/>
  <c r="LP12" i="5"/>
  <c r="LP11" i="5"/>
  <c r="LP10" i="5"/>
  <c r="LP9" i="5"/>
  <c r="LP8" i="5"/>
  <c r="LT19" i="5"/>
  <c r="LT22" i="5" s="1"/>
  <c r="LR19" i="5"/>
  <c r="LR22" i="5" s="1"/>
  <c r="LW17" i="5"/>
  <c r="LW16" i="5"/>
  <c r="LW15" i="5"/>
  <c r="LW14" i="5"/>
  <c r="LW13" i="5"/>
  <c r="LW12" i="5"/>
  <c r="LW11" i="5"/>
  <c r="LW10" i="5"/>
  <c r="LW9" i="5"/>
  <c r="LW8" i="5"/>
  <c r="MA19" i="5"/>
  <c r="MA22" i="5" s="1"/>
  <c r="LY19" i="5"/>
  <c r="LY22" i="5" s="1"/>
  <c r="MD17" i="5"/>
  <c r="MD16" i="5"/>
  <c r="MD15" i="5"/>
  <c r="MD14" i="5"/>
  <c r="MD13" i="5"/>
  <c r="MD12" i="5"/>
  <c r="MD11" i="5"/>
  <c r="MD10" i="5"/>
  <c r="MD9" i="5"/>
  <c r="MD8" i="5"/>
  <c r="MH19" i="5"/>
  <c r="MH22" i="5" s="1"/>
  <c r="MF19" i="5"/>
  <c r="MF22" i="5" s="1"/>
  <c r="MK17" i="5"/>
  <c r="MK16" i="5"/>
  <c r="MK15" i="5"/>
  <c r="MK14" i="5"/>
  <c r="MK13" i="5"/>
  <c r="MK12" i="5"/>
  <c r="MK11" i="5"/>
  <c r="MK10" i="5"/>
  <c r="MK9" i="5"/>
  <c r="MK8" i="5"/>
  <c r="MO19" i="5"/>
  <c r="MO22" i="5" s="1"/>
  <c r="MM19" i="5"/>
  <c r="MM22" i="5" s="1"/>
  <c r="MR17" i="5"/>
  <c r="MR16" i="5"/>
  <c r="MR15" i="5"/>
  <c r="MR14" i="5"/>
  <c r="MR13" i="5"/>
  <c r="MR12" i="5"/>
  <c r="MR11" i="5"/>
  <c r="MR10" i="5"/>
  <c r="MR9" i="5"/>
  <c r="MR8" i="5"/>
  <c r="MV19" i="5"/>
  <c r="MV22" i="5" s="1"/>
  <c r="MT19" i="5"/>
  <c r="MT22" i="5" s="1"/>
  <c r="MY17" i="5"/>
  <c r="MY16" i="5"/>
  <c r="MY15" i="5"/>
  <c r="MY14" i="5"/>
  <c r="MY13" i="5"/>
  <c r="MY12" i="5"/>
  <c r="MY11" i="5"/>
  <c r="MY10" i="5"/>
  <c r="MY9" i="5"/>
  <c r="MY8" i="5"/>
  <c r="NC19" i="5"/>
  <c r="NC22" i="5" s="1"/>
  <c r="NA19" i="5"/>
  <c r="NA22" i="5" s="1"/>
  <c r="NF17" i="5"/>
  <c r="NF16" i="5"/>
  <c r="NF15" i="5"/>
  <c r="NF14" i="5"/>
  <c r="NF13" i="5"/>
  <c r="NF12" i="5"/>
  <c r="NF11" i="5"/>
  <c r="NF10" i="5"/>
  <c r="NF9" i="5"/>
  <c r="NF8" i="5"/>
  <c r="NJ19" i="5"/>
  <c r="NJ22" i="5" s="1"/>
  <c r="NH19" i="5"/>
  <c r="NH22" i="5" s="1"/>
  <c r="NM17" i="5"/>
  <c r="NM16" i="5"/>
  <c r="NM15" i="5"/>
  <c r="NM14" i="5"/>
  <c r="NM13" i="5"/>
  <c r="NM12" i="5"/>
  <c r="NM11" i="5"/>
  <c r="NM10" i="5"/>
  <c r="NM9" i="5"/>
  <c r="NM8" i="5"/>
  <c r="NQ19" i="5"/>
  <c r="NQ22" i="5" s="1"/>
  <c r="NO19" i="5"/>
  <c r="NO22" i="5" s="1"/>
  <c r="NT17" i="5"/>
  <c r="NT16" i="5"/>
  <c r="NT15" i="5"/>
  <c r="NT14" i="5"/>
  <c r="NT13" i="5"/>
  <c r="NT12" i="5"/>
  <c r="NT11" i="5"/>
  <c r="NT10" i="5"/>
  <c r="NT9" i="5"/>
  <c r="NT8" i="5"/>
  <c r="NX19" i="5"/>
  <c r="NY17" i="5" s="1"/>
  <c r="NV19" i="5"/>
  <c r="NV22" i="5" s="1"/>
  <c r="OA17" i="5"/>
  <c r="OA16" i="5"/>
  <c r="OA15" i="5"/>
  <c r="OA14" i="5"/>
  <c r="OA13" i="5"/>
  <c r="OA12" i="5"/>
  <c r="OA11" i="5"/>
  <c r="OA10" i="5"/>
  <c r="OA9" i="5"/>
  <c r="OA8" i="5"/>
  <c r="OE19" i="5"/>
  <c r="OE22" i="5" s="1"/>
  <c r="OC19" i="5"/>
  <c r="OC22" i="5" s="1"/>
  <c r="OH17" i="5"/>
  <c r="OH16" i="5"/>
  <c r="OH15" i="5"/>
  <c r="OH14" i="5"/>
  <c r="OH13" i="5"/>
  <c r="OH12" i="5"/>
  <c r="OH11" i="5"/>
  <c r="OH10" i="5"/>
  <c r="OH9" i="5"/>
  <c r="OH8" i="5"/>
  <c r="AX6" i="6"/>
  <c r="AW6" i="6" s="1"/>
  <c r="AV6" i="6" s="1"/>
  <c r="AU6" i="6" s="1"/>
  <c r="AT6" i="6" s="1"/>
  <c r="OL19" i="5"/>
  <c r="OL22" i="5" s="1"/>
  <c r="OJ19" i="5"/>
  <c r="OJ22" i="5" s="1"/>
  <c r="OO17" i="5"/>
  <c r="OO16" i="5"/>
  <c r="OO15" i="5"/>
  <c r="OO14" i="5"/>
  <c r="OO13" i="5"/>
  <c r="OO12" i="5"/>
  <c r="OO11" i="5"/>
  <c r="OO10" i="5"/>
  <c r="OO9" i="5"/>
  <c r="OO8" i="5"/>
  <c r="OS19" i="5"/>
  <c r="OT17" i="5" s="1"/>
  <c r="OQ19" i="5"/>
  <c r="OQ22" i="5" s="1"/>
  <c r="OV17" i="5"/>
  <c r="OV16" i="5"/>
  <c r="OV15" i="5"/>
  <c r="OV14" i="5"/>
  <c r="OV13" i="5"/>
  <c r="OV12" i="5"/>
  <c r="OV11" i="5"/>
  <c r="OV10" i="5"/>
  <c r="OV9" i="5"/>
  <c r="OV8" i="5"/>
  <c r="OZ19" i="5"/>
  <c r="OZ22" i="5" s="1"/>
  <c r="OX19" i="5"/>
  <c r="OX22" i="5" s="1"/>
  <c r="PC17" i="5"/>
  <c r="PC16" i="5"/>
  <c r="PC15" i="5"/>
  <c r="PC14" i="5"/>
  <c r="PC13" i="5"/>
  <c r="PC12" i="5"/>
  <c r="PC11" i="5"/>
  <c r="PC10" i="5"/>
  <c r="PC9" i="5"/>
  <c r="PC8" i="5"/>
  <c r="PG19" i="5"/>
  <c r="PG22" i="5" s="1"/>
  <c r="PE19" i="5"/>
  <c r="PE22" i="5" s="1"/>
  <c r="PJ17" i="5"/>
  <c r="PJ16" i="5"/>
  <c r="PJ15" i="5"/>
  <c r="PJ14" i="5"/>
  <c r="PJ13" i="5"/>
  <c r="PJ12" i="5"/>
  <c r="PJ11" i="5"/>
  <c r="PJ10" i="5"/>
  <c r="PJ9" i="5"/>
  <c r="PJ8" i="5"/>
  <c r="PN19" i="5"/>
  <c r="PN22" i="5" s="1"/>
  <c r="PL19" i="5"/>
  <c r="PL22" i="5" s="1"/>
  <c r="PQ17" i="5"/>
  <c r="PQ16" i="5"/>
  <c r="PQ15" i="5"/>
  <c r="PQ14" i="5"/>
  <c r="PQ13" i="5"/>
  <c r="PQ12" i="5"/>
  <c r="PQ11" i="5"/>
  <c r="PQ10" i="5"/>
  <c r="PQ9" i="5"/>
  <c r="PQ8" i="5"/>
  <c r="PU19" i="5"/>
  <c r="PV14" i="5" s="1"/>
  <c r="PS19" i="5"/>
  <c r="PS22" i="5" s="1"/>
  <c r="PX17" i="5"/>
  <c r="PX16" i="5"/>
  <c r="PX15" i="5"/>
  <c r="PX14" i="5"/>
  <c r="PX13" i="5"/>
  <c r="PX12" i="5"/>
  <c r="PX11" i="5"/>
  <c r="PX10" i="5"/>
  <c r="PX9" i="5"/>
  <c r="PX8" i="5"/>
  <c r="QB19" i="5"/>
  <c r="QB22" i="5" s="1"/>
  <c r="PZ19" i="5"/>
  <c r="PZ22" i="5" s="1"/>
  <c r="QE17" i="5"/>
  <c r="QE16" i="5"/>
  <c r="QE15" i="5"/>
  <c r="QE14" i="5"/>
  <c r="QE13" i="5"/>
  <c r="QE12" i="5"/>
  <c r="QE11" i="5"/>
  <c r="QE10" i="5"/>
  <c r="QE9" i="5"/>
  <c r="QE8" i="5"/>
  <c r="GU19" i="5" l="1"/>
  <c r="FZ19" i="5"/>
  <c r="FS19" i="5"/>
  <c r="FL19" i="5"/>
  <c r="FE19" i="5"/>
  <c r="GG19" i="5"/>
  <c r="IO12" i="5"/>
  <c r="IO8" i="5"/>
  <c r="HM19" i="5"/>
  <c r="IA14" i="5"/>
  <c r="IA8" i="5"/>
  <c r="HR19" i="5"/>
  <c r="HP13" i="5"/>
  <c r="HP10" i="5"/>
  <c r="HP15" i="5"/>
  <c r="HP12" i="5"/>
  <c r="HK19" i="5"/>
  <c r="HP17" i="5"/>
  <c r="HP14" i="5"/>
  <c r="HI8" i="5"/>
  <c r="HB19" i="5"/>
  <c r="GN19" i="5"/>
  <c r="PM11" i="5"/>
  <c r="IM8" i="5"/>
  <c r="IF8" i="5"/>
  <c r="IF14" i="5"/>
  <c r="IF12" i="5"/>
  <c r="HT19" i="5"/>
  <c r="HW8" i="5"/>
  <c r="HW14" i="5"/>
  <c r="HW17" i="5"/>
  <c r="HW10" i="5"/>
  <c r="HP8" i="5"/>
  <c r="HP11" i="5"/>
  <c r="HP16" i="5"/>
  <c r="HP9" i="5"/>
  <c r="HF19" i="5"/>
  <c r="HI16" i="5"/>
  <c r="HD19" i="5"/>
  <c r="HI15" i="5"/>
  <c r="HI14" i="5"/>
  <c r="HI11" i="5"/>
  <c r="HI13" i="5"/>
  <c r="HI17" i="5"/>
  <c r="HI10" i="5"/>
  <c r="HI12" i="5"/>
  <c r="HI9" i="5"/>
  <c r="HW13" i="5"/>
  <c r="HW12" i="5"/>
  <c r="HW9" i="5"/>
  <c r="HW16" i="5"/>
  <c r="HW15" i="5"/>
  <c r="HW11" i="5"/>
  <c r="IF10" i="5"/>
  <c r="IM17" i="5"/>
  <c r="IF16" i="5"/>
  <c r="IA10" i="5"/>
  <c r="IA16" i="5"/>
  <c r="IA12" i="5"/>
  <c r="JC8" i="5"/>
  <c r="JC10" i="5"/>
  <c r="IO14" i="5"/>
  <c r="IO10" i="5"/>
  <c r="IM14" i="5"/>
  <c r="IH15" i="5"/>
  <c r="HY14" i="5"/>
  <c r="HY10" i="5"/>
  <c r="JC13" i="5"/>
  <c r="IM11" i="5"/>
  <c r="HY8" i="5"/>
  <c r="HY12" i="5"/>
  <c r="HY16" i="5"/>
  <c r="IC19" i="5"/>
  <c r="IC22" i="5" s="1"/>
  <c r="B41" i="6" s="1"/>
  <c r="JA10" i="5"/>
  <c r="IH16" i="5"/>
  <c r="JA13" i="5"/>
  <c r="IH13" i="5"/>
  <c r="IJ19" i="5"/>
  <c r="IJ22" i="5" s="1"/>
  <c r="B42" i="6" s="1"/>
  <c r="IO16" i="5"/>
  <c r="JA12" i="5"/>
  <c r="JA17" i="5"/>
  <c r="IH10" i="5"/>
  <c r="IV14" i="5"/>
  <c r="IH17" i="5"/>
  <c r="JQ16" i="5"/>
  <c r="JA11" i="5"/>
  <c r="JA15" i="5"/>
  <c r="IM12" i="5"/>
  <c r="IM15" i="5"/>
  <c r="IH11" i="5"/>
  <c r="IH14" i="5"/>
  <c r="HY9" i="5"/>
  <c r="HY11" i="5"/>
  <c r="HY13" i="5"/>
  <c r="HY15" i="5"/>
  <c r="HY17" i="5"/>
  <c r="JQ10" i="5"/>
  <c r="JA8" i="5"/>
  <c r="JC15" i="5"/>
  <c r="IM9" i="5"/>
  <c r="IH8" i="5"/>
  <c r="IA9" i="5"/>
  <c r="IA11" i="5"/>
  <c r="IA13" i="5"/>
  <c r="IA15" i="5"/>
  <c r="IA17" i="5"/>
  <c r="IV10" i="5"/>
  <c r="IM10" i="5"/>
  <c r="IM13" i="5"/>
  <c r="IH9" i="5"/>
  <c r="IH12" i="5"/>
  <c r="JO10" i="5"/>
  <c r="IF9" i="5"/>
  <c r="IF11" i="5"/>
  <c r="IF13" i="5"/>
  <c r="IF15" i="5"/>
  <c r="IF17" i="5"/>
  <c r="IT14" i="5"/>
  <c r="IT8" i="5"/>
  <c r="IT12" i="5"/>
  <c r="IT16" i="5"/>
  <c r="IQ19" i="5"/>
  <c r="IR10" i="5" s="1"/>
  <c r="JC9" i="5"/>
  <c r="JC12" i="5"/>
  <c r="IV8" i="5"/>
  <c r="IV12" i="5"/>
  <c r="IV16" i="5"/>
  <c r="IT10" i="5"/>
  <c r="JQ8" i="5"/>
  <c r="JC16" i="5"/>
  <c r="IX19" i="5"/>
  <c r="IX22" i="5" s="1"/>
  <c r="B44" i="6" s="1"/>
  <c r="IM16" i="5"/>
  <c r="KL13" i="5"/>
  <c r="JQ12" i="5"/>
  <c r="JH13" i="5"/>
  <c r="JC11" i="5"/>
  <c r="JC14" i="5"/>
  <c r="JC17" i="5"/>
  <c r="IO9" i="5"/>
  <c r="IO11" i="5"/>
  <c r="IO13" i="5"/>
  <c r="IO15" i="5"/>
  <c r="IO17" i="5"/>
  <c r="JV14" i="5"/>
  <c r="JQ14" i="5"/>
  <c r="JH10" i="5"/>
  <c r="JJ14" i="5"/>
  <c r="JJ10" i="5"/>
  <c r="IT9" i="5"/>
  <c r="IT11" i="5"/>
  <c r="IT13" i="5"/>
  <c r="IT15" i="5"/>
  <c r="IT17" i="5"/>
  <c r="JA16" i="5"/>
  <c r="IV9" i="5"/>
  <c r="IV11" i="5"/>
  <c r="IV13" i="5"/>
  <c r="IV15" i="5"/>
  <c r="IV17" i="5"/>
  <c r="JJ16" i="5"/>
  <c r="JE19" i="5"/>
  <c r="JF15" i="5" s="1"/>
  <c r="JO14" i="5"/>
  <c r="JJ12" i="5"/>
  <c r="JA9" i="5"/>
  <c r="JA14" i="5"/>
  <c r="JJ8" i="5"/>
  <c r="KL8" i="5"/>
  <c r="JH14" i="5"/>
  <c r="JH17" i="5"/>
  <c r="KL15" i="5"/>
  <c r="JH8" i="5"/>
  <c r="JH11" i="5"/>
  <c r="JO8" i="5"/>
  <c r="JO11" i="5"/>
  <c r="JL19" i="5"/>
  <c r="JM15" i="5" s="1"/>
  <c r="JH12" i="5"/>
  <c r="JH15" i="5"/>
  <c r="JX15" i="5"/>
  <c r="JH9" i="5"/>
  <c r="KQ10" i="5"/>
  <c r="JX10" i="5"/>
  <c r="JO9" i="5"/>
  <c r="JO17" i="5"/>
  <c r="JH16" i="5"/>
  <c r="JX8" i="5"/>
  <c r="JV12" i="5"/>
  <c r="JX12" i="5"/>
  <c r="JX16" i="5"/>
  <c r="JS19" i="5"/>
  <c r="JS22" i="5" s="1"/>
  <c r="B47" i="6" s="1"/>
  <c r="JO12" i="5"/>
  <c r="JO15" i="5"/>
  <c r="JJ9" i="5"/>
  <c r="JJ11" i="5"/>
  <c r="JJ13" i="5"/>
  <c r="JJ15" i="5"/>
  <c r="JJ17" i="5"/>
  <c r="JX9" i="5"/>
  <c r="JX13" i="5"/>
  <c r="JX17" i="5"/>
  <c r="JO16" i="5"/>
  <c r="JV10" i="5"/>
  <c r="JO13" i="5"/>
  <c r="JV8" i="5"/>
  <c r="JX11" i="5"/>
  <c r="JX14" i="5"/>
  <c r="KJ10" i="5"/>
  <c r="KC8" i="5"/>
  <c r="KE14" i="5"/>
  <c r="JZ19" i="5"/>
  <c r="JZ22" i="5" s="1"/>
  <c r="B48" i="6" s="1"/>
  <c r="JQ9" i="5"/>
  <c r="JQ11" i="5"/>
  <c r="JQ13" i="5"/>
  <c r="JQ15" i="5"/>
  <c r="JQ17" i="5"/>
  <c r="KJ16" i="5"/>
  <c r="JU22" i="5"/>
  <c r="KJ12" i="5"/>
  <c r="KL16" i="5"/>
  <c r="JV16" i="5"/>
  <c r="KE11" i="5"/>
  <c r="KQ8" i="5"/>
  <c r="KC10" i="5"/>
  <c r="KE13" i="5"/>
  <c r="KE16" i="5"/>
  <c r="KZ12" i="5"/>
  <c r="KC16" i="5"/>
  <c r="KS14" i="5"/>
  <c r="KE10" i="5"/>
  <c r="KC14" i="5"/>
  <c r="JV9" i="5"/>
  <c r="JV11" i="5"/>
  <c r="JV13" i="5"/>
  <c r="JV15" i="5"/>
  <c r="KQ11" i="5"/>
  <c r="KG19" i="5"/>
  <c r="KG22" i="5" s="1"/>
  <c r="B49" i="6" s="1"/>
  <c r="KC12" i="5"/>
  <c r="KE15" i="5"/>
  <c r="KE8" i="5"/>
  <c r="KE9" i="5"/>
  <c r="KE12" i="5"/>
  <c r="KL10" i="5"/>
  <c r="KJ14" i="5"/>
  <c r="KL17" i="5"/>
  <c r="KQ14" i="5"/>
  <c r="KJ8" i="5"/>
  <c r="KL11" i="5"/>
  <c r="KL14" i="5"/>
  <c r="KC9" i="5"/>
  <c r="KC11" i="5"/>
  <c r="KC13" i="5"/>
  <c r="KC15" i="5"/>
  <c r="KC17" i="5"/>
  <c r="KE17" i="5"/>
  <c r="KN19" i="5"/>
  <c r="KN22" i="5" s="1"/>
  <c r="B50" i="6" s="1"/>
  <c r="KL9" i="5"/>
  <c r="KL12" i="5"/>
  <c r="KS12" i="5"/>
  <c r="KS8" i="5"/>
  <c r="KQ17" i="5"/>
  <c r="KZ8" i="5"/>
  <c r="KQ13" i="5"/>
  <c r="KJ9" i="5"/>
  <c r="KJ11" i="5"/>
  <c r="KJ13" i="5"/>
  <c r="KJ15" i="5"/>
  <c r="KJ17" i="5"/>
  <c r="LE10" i="5"/>
  <c r="LE12" i="5"/>
  <c r="KZ14" i="5"/>
  <c r="KZ10" i="5"/>
  <c r="KZ16" i="5"/>
  <c r="KX11" i="5"/>
  <c r="KX8" i="5"/>
  <c r="KX14" i="5"/>
  <c r="KX17" i="5"/>
  <c r="KS16" i="5"/>
  <c r="KS10" i="5"/>
  <c r="KQ16" i="5"/>
  <c r="KQ12" i="5"/>
  <c r="KQ15" i="5"/>
  <c r="KQ9" i="5"/>
  <c r="MI12" i="5"/>
  <c r="LG8" i="5"/>
  <c r="LB19" i="5"/>
  <c r="LB22" i="5" s="1"/>
  <c r="B52" i="6" s="1"/>
  <c r="KU19" i="5"/>
  <c r="KU22" i="5" s="1"/>
  <c r="B51" i="6" s="1"/>
  <c r="MI8" i="5"/>
  <c r="LE9" i="5"/>
  <c r="LE17" i="5"/>
  <c r="KX9" i="5"/>
  <c r="KS9" i="5"/>
  <c r="KS11" i="5"/>
  <c r="KS13" i="5"/>
  <c r="KS15" i="5"/>
  <c r="KS17" i="5"/>
  <c r="KX15" i="5"/>
  <c r="LG9" i="5"/>
  <c r="LG13" i="5"/>
  <c r="LG17" i="5"/>
  <c r="KX16" i="5"/>
  <c r="KW22" i="5"/>
  <c r="KX10" i="5"/>
  <c r="KX13" i="5"/>
  <c r="LG15" i="5"/>
  <c r="LG12" i="5"/>
  <c r="MI10" i="5"/>
  <c r="LG14" i="5"/>
  <c r="LL13" i="5"/>
  <c r="LN8" i="5"/>
  <c r="LE15" i="5"/>
  <c r="LU12" i="5"/>
  <c r="LL9" i="5"/>
  <c r="LG10" i="5"/>
  <c r="LE13" i="5"/>
  <c r="KZ9" i="5"/>
  <c r="KZ11" i="5"/>
  <c r="KZ13" i="5"/>
  <c r="KZ15" i="5"/>
  <c r="KZ17" i="5"/>
  <c r="LL8" i="5"/>
  <c r="LN16" i="5"/>
  <c r="LE8" i="5"/>
  <c r="LE16" i="5"/>
  <c r="NR16" i="5"/>
  <c r="LE11" i="5"/>
  <c r="LG16" i="5"/>
  <c r="LI19" i="5"/>
  <c r="LJ8" i="5" s="1"/>
  <c r="LG11" i="5"/>
  <c r="LE14" i="5"/>
  <c r="LL12" i="5"/>
  <c r="LL16" i="5"/>
  <c r="MB14" i="5"/>
  <c r="LL17" i="5"/>
  <c r="LL10" i="5"/>
  <c r="LL14" i="5"/>
  <c r="MN14" i="5"/>
  <c r="MB10" i="5"/>
  <c r="LL11" i="5"/>
  <c r="LL15" i="5"/>
  <c r="MI16" i="5"/>
  <c r="MI14" i="5"/>
  <c r="MG14" i="5"/>
  <c r="MG10" i="5"/>
  <c r="LZ9" i="5"/>
  <c r="LZ14" i="5"/>
  <c r="LZ10" i="5"/>
  <c r="LW19" i="5"/>
  <c r="LX14" i="5" s="1"/>
  <c r="LS15" i="5"/>
  <c r="LS12" i="5"/>
  <c r="LS16" i="5"/>
  <c r="LS8" i="5"/>
  <c r="LS17" i="5"/>
  <c r="LS9" i="5"/>
  <c r="LS13" i="5"/>
  <c r="LS10" i="5"/>
  <c r="LN12" i="5"/>
  <c r="LN10" i="5"/>
  <c r="LN14" i="5"/>
  <c r="LP19" i="5"/>
  <c r="LP22" i="5" s="1"/>
  <c r="B54" i="6" s="1"/>
  <c r="LU10" i="5"/>
  <c r="LN17" i="5"/>
  <c r="MW8" i="5"/>
  <c r="LZ8" i="5"/>
  <c r="LU8" i="5"/>
  <c r="LU16" i="5"/>
  <c r="LN9" i="5"/>
  <c r="LN13" i="5"/>
  <c r="LN15" i="5"/>
  <c r="MB8" i="5"/>
  <c r="LZ12" i="5"/>
  <c r="LZ16" i="5"/>
  <c r="LS11" i="5"/>
  <c r="LS14" i="5"/>
  <c r="LM22" i="5"/>
  <c r="MG8" i="5"/>
  <c r="MG12" i="5"/>
  <c r="MG16" i="5"/>
  <c r="MB12" i="5"/>
  <c r="MB16" i="5"/>
  <c r="LU14" i="5"/>
  <c r="NY13" i="5"/>
  <c r="NR8" i="5"/>
  <c r="MN10" i="5"/>
  <c r="MP14" i="5"/>
  <c r="MK19" i="5"/>
  <c r="MK22" i="5" s="1"/>
  <c r="B57" i="6" s="1"/>
  <c r="NY9" i="5"/>
  <c r="MN16" i="5"/>
  <c r="LU9" i="5"/>
  <c r="LU11" i="5"/>
  <c r="LU13" i="5"/>
  <c r="LU15" i="5"/>
  <c r="LU17" i="5"/>
  <c r="MP10" i="5"/>
  <c r="MN8" i="5"/>
  <c r="MN12" i="5"/>
  <c r="NR12" i="5"/>
  <c r="MP8" i="5"/>
  <c r="MU10" i="5"/>
  <c r="MW15" i="5"/>
  <c r="MP12" i="5"/>
  <c r="MP16" i="5"/>
  <c r="LZ11" i="5"/>
  <c r="LZ13" i="5"/>
  <c r="LZ15" i="5"/>
  <c r="LZ17" i="5"/>
  <c r="MD19" i="5"/>
  <c r="ME12" i="5" s="1"/>
  <c r="MR19" i="5"/>
  <c r="MR22" i="5" s="1"/>
  <c r="B58" i="6" s="1"/>
  <c r="MB9" i="5"/>
  <c r="MB11" i="5"/>
  <c r="MB13" i="5"/>
  <c r="MB15" i="5"/>
  <c r="MB17" i="5"/>
  <c r="MW11" i="5"/>
  <c r="MU16" i="5"/>
  <c r="MU8" i="5"/>
  <c r="MU12" i="5"/>
  <c r="NW10" i="5"/>
  <c r="NY14" i="5"/>
  <c r="NP8" i="5"/>
  <c r="ND8" i="5"/>
  <c r="MU9" i="5"/>
  <c r="MW16" i="5"/>
  <c r="MG9" i="5"/>
  <c r="MG11" i="5"/>
  <c r="MG13" i="5"/>
  <c r="MG15" i="5"/>
  <c r="MG17" i="5"/>
  <c r="NY10" i="5"/>
  <c r="NK14" i="5"/>
  <c r="MW13" i="5"/>
  <c r="MI9" i="5"/>
  <c r="MI11" i="5"/>
  <c r="MI13" i="5"/>
  <c r="MI15" i="5"/>
  <c r="MI17" i="5"/>
  <c r="NY15" i="5"/>
  <c r="NK9" i="5"/>
  <c r="NY11" i="5"/>
  <c r="MW10" i="5"/>
  <c r="MW14" i="5"/>
  <c r="NY8" i="5"/>
  <c r="NP10" i="5"/>
  <c r="NK10" i="5"/>
  <c r="NF19" i="5"/>
  <c r="NF22" i="5" s="1"/>
  <c r="B60" i="6" s="1"/>
  <c r="NW14" i="5"/>
  <c r="NP12" i="5"/>
  <c r="ND14" i="5"/>
  <c r="MU14" i="5"/>
  <c r="MW17" i="5"/>
  <c r="NK11" i="5"/>
  <c r="NK16" i="5"/>
  <c r="ND10" i="5"/>
  <c r="MN9" i="5"/>
  <c r="MN11" i="5"/>
  <c r="MN13" i="5"/>
  <c r="MN15" i="5"/>
  <c r="MN17" i="5"/>
  <c r="MY19" i="5"/>
  <c r="MY22" i="5" s="1"/>
  <c r="B59" i="6" s="1"/>
  <c r="MP9" i="5"/>
  <c r="MP11" i="5"/>
  <c r="MP13" i="5"/>
  <c r="MP15" i="5"/>
  <c r="MP17" i="5"/>
  <c r="NW12" i="5"/>
  <c r="NT19" i="5"/>
  <c r="NU13" i="5" s="1"/>
  <c r="ND16" i="5"/>
  <c r="NB14" i="5"/>
  <c r="NY12" i="5"/>
  <c r="NP14" i="5"/>
  <c r="NK13" i="5"/>
  <c r="ND12" i="5"/>
  <c r="MW9" i="5"/>
  <c r="MW12" i="5"/>
  <c r="NB16" i="5"/>
  <c r="NI8" i="5"/>
  <c r="NB9" i="5"/>
  <c r="NR10" i="5"/>
  <c r="NR14" i="5"/>
  <c r="NB12" i="5"/>
  <c r="OF13" i="5"/>
  <c r="NW8" i="5"/>
  <c r="NK8" i="5"/>
  <c r="NI11" i="5"/>
  <c r="NI14" i="5"/>
  <c r="NI17" i="5"/>
  <c r="NP16" i="5"/>
  <c r="NM19" i="5"/>
  <c r="NN11" i="5" s="1"/>
  <c r="NB10" i="5"/>
  <c r="MU11" i="5"/>
  <c r="MU13" i="5"/>
  <c r="MU15" i="5"/>
  <c r="MU17" i="5"/>
  <c r="NI9" i="5"/>
  <c r="NI12" i="5"/>
  <c r="NI15" i="5"/>
  <c r="NW16" i="5"/>
  <c r="NK12" i="5"/>
  <c r="NK15" i="5"/>
  <c r="NB8" i="5"/>
  <c r="NB11" i="5"/>
  <c r="NI10" i="5"/>
  <c r="OF12" i="5"/>
  <c r="NY16" i="5"/>
  <c r="NB13" i="5"/>
  <c r="NB15" i="5"/>
  <c r="NB17" i="5"/>
  <c r="ND9" i="5"/>
  <c r="ND11" i="5"/>
  <c r="ND13" i="5"/>
  <c r="ND15" i="5"/>
  <c r="ND17" i="5"/>
  <c r="NI13" i="5"/>
  <c r="NI16" i="5"/>
  <c r="OF9" i="5"/>
  <c r="OD14" i="5"/>
  <c r="OF17" i="5"/>
  <c r="OD10" i="5"/>
  <c r="NK17" i="5"/>
  <c r="OF15" i="5"/>
  <c r="OF16" i="5"/>
  <c r="NX22" i="5"/>
  <c r="PM12" i="5"/>
  <c r="OD12" i="5"/>
  <c r="NP9" i="5"/>
  <c r="NP11" i="5"/>
  <c r="NP13" i="5"/>
  <c r="NP15" i="5"/>
  <c r="NP17" i="5"/>
  <c r="PM8" i="5"/>
  <c r="OD8" i="5"/>
  <c r="OD16" i="5"/>
  <c r="NR9" i="5"/>
  <c r="NR11" i="5"/>
  <c r="NR13" i="5"/>
  <c r="NR15" i="5"/>
  <c r="NR17" i="5"/>
  <c r="OA19" i="5"/>
  <c r="OB11" i="5" s="1"/>
  <c r="OF10" i="5"/>
  <c r="OF11" i="5"/>
  <c r="OF14" i="5"/>
  <c r="NW9" i="5"/>
  <c r="NW11" i="5"/>
  <c r="NW13" i="5"/>
  <c r="NW15" i="5"/>
  <c r="NW17" i="5"/>
  <c r="PM16" i="5"/>
  <c r="OF8" i="5"/>
  <c r="OY8" i="5"/>
  <c r="OH19" i="5"/>
  <c r="OH22" i="5" s="1"/>
  <c r="B64" i="6" s="1"/>
  <c r="PA8" i="5"/>
  <c r="PA14" i="5"/>
  <c r="PA10" i="5"/>
  <c r="PA16" i="5"/>
  <c r="OK15" i="5"/>
  <c r="PV12" i="5"/>
  <c r="PV9" i="5"/>
  <c r="PA12" i="5"/>
  <c r="OD9" i="5"/>
  <c r="OD11" i="5"/>
  <c r="OD13" i="5"/>
  <c r="OD15" i="5"/>
  <c r="OD17" i="5"/>
  <c r="AS6" i="6"/>
  <c r="AR6" i="6" s="1"/>
  <c r="AQ6" i="6" s="1"/>
  <c r="AP6" i="6" s="1"/>
  <c r="AL6" i="6" s="1"/>
  <c r="AK6" i="6" s="1"/>
  <c r="AJ6" i="6" s="1"/>
  <c r="AI6" i="6" s="1"/>
  <c r="AH6" i="6" s="1"/>
  <c r="AG6" i="6" s="1"/>
  <c r="AF6" i="6" s="1"/>
  <c r="PT10" i="5"/>
  <c r="QA10" i="5"/>
  <c r="PV10" i="5"/>
  <c r="PM15" i="5"/>
  <c r="PH9" i="5"/>
  <c r="OR9" i="5"/>
  <c r="QA13" i="5"/>
  <c r="PV16" i="5"/>
  <c r="PT14" i="5"/>
  <c r="PH15" i="5"/>
  <c r="QA9" i="5"/>
  <c r="QA14" i="5"/>
  <c r="PV13" i="5"/>
  <c r="PV17" i="5"/>
  <c r="PV11" i="5"/>
  <c r="PV15" i="5"/>
  <c r="PU22" i="5"/>
  <c r="PV8" i="5"/>
  <c r="PT8" i="5"/>
  <c r="PT12" i="5"/>
  <c r="PM9" i="5"/>
  <c r="PM13" i="5"/>
  <c r="PM10" i="5"/>
  <c r="PM14" i="5"/>
  <c r="PH12" i="5"/>
  <c r="PF12" i="5"/>
  <c r="PF16" i="5"/>
  <c r="PF8" i="5"/>
  <c r="PF14" i="5"/>
  <c r="PF10" i="5"/>
  <c r="OY17" i="5"/>
  <c r="OY14" i="5"/>
  <c r="OY11" i="5"/>
  <c r="OY16" i="5"/>
  <c r="OT10" i="5"/>
  <c r="OT14" i="5"/>
  <c r="OT11" i="5"/>
  <c r="OT15" i="5"/>
  <c r="OS22" i="5"/>
  <c r="OT12" i="5"/>
  <c r="OT16" i="5"/>
  <c r="OT8" i="5"/>
  <c r="OT9" i="5"/>
  <c r="OT13" i="5"/>
  <c r="OR12" i="5"/>
  <c r="OR10" i="5"/>
  <c r="OR13" i="5"/>
  <c r="OR8" i="5"/>
  <c r="OR11" i="5"/>
  <c r="OV19" i="5"/>
  <c r="OW12" i="5" s="1"/>
  <c r="OR14" i="5"/>
  <c r="OM14" i="5"/>
  <c r="OM8" i="5"/>
  <c r="OM10" i="5"/>
  <c r="OM12" i="5"/>
  <c r="OK12" i="5"/>
  <c r="OO19" i="5"/>
  <c r="OP12" i="5" s="1"/>
  <c r="QA11" i="5"/>
  <c r="PH10" i="5"/>
  <c r="PC19" i="5"/>
  <c r="PC22" i="5" s="1"/>
  <c r="B67" i="6" s="1"/>
  <c r="OY12" i="5"/>
  <c r="OY15" i="5"/>
  <c r="OK16" i="5"/>
  <c r="QA16" i="5"/>
  <c r="PX19" i="5"/>
  <c r="PY11" i="5" s="1"/>
  <c r="PH17" i="5"/>
  <c r="OY9" i="5"/>
  <c r="OR16" i="5"/>
  <c r="OK10" i="5"/>
  <c r="OK13" i="5"/>
  <c r="OM16" i="5"/>
  <c r="QA8" i="5"/>
  <c r="QA12" i="5"/>
  <c r="PH11" i="5"/>
  <c r="PH14" i="5"/>
  <c r="QE19" i="5"/>
  <c r="QF17" i="5" s="1"/>
  <c r="PT16" i="5"/>
  <c r="PH8" i="5"/>
  <c r="OY10" i="5"/>
  <c r="OY13" i="5"/>
  <c r="OK14" i="5"/>
  <c r="OK17" i="5"/>
  <c r="PJ19" i="5"/>
  <c r="PK9" i="5" s="1"/>
  <c r="OK8" i="5"/>
  <c r="OK11" i="5"/>
  <c r="PQ19" i="5"/>
  <c r="PR14" i="5" s="1"/>
  <c r="PH13" i="5"/>
  <c r="PH16" i="5"/>
  <c r="OK9" i="5"/>
  <c r="OM9" i="5"/>
  <c r="OM11" i="5"/>
  <c r="OM13" i="5"/>
  <c r="OM15" i="5"/>
  <c r="OM17" i="5"/>
  <c r="OR15" i="5"/>
  <c r="OR17" i="5"/>
  <c r="PA9" i="5"/>
  <c r="PA11" i="5"/>
  <c r="PA13" i="5"/>
  <c r="PA15" i="5"/>
  <c r="PA17" i="5"/>
  <c r="PF9" i="5"/>
  <c r="PF11" i="5"/>
  <c r="PF13" i="5"/>
  <c r="PF15" i="5"/>
  <c r="PF17" i="5"/>
  <c r="PO8" i="5"/>
  <c r="PO10" i="5"/>
  <c r="PO12" i="5"/>
  <c r="PO14" i="5"/>
  <c r="PO16" i="5"/>
  <c r="PM17" i="5"/>
  <c r="PO9" i="5"/>
  <c r="PO11" i="5"/>
  <c r="PO13" i="5"/>
  <c r="PO15" i="5"/>
  <c r="PO17" i="5"/>
  <c r="PT9" i="5"/>
  <c r="PT11" i="5"/>
  <c r="PT13" i="5"/>
  <c r="PT15" i="5"/>
  <c r="PT17" i="5"/>
  <c r="QC8" i="5"/>
  <c r="QC10" i="5"/>
  <c r="QC12" i="5"/>
  <c r="QC14" i="5"/>
  <c r="QC16" i="5"/>
  <c r="QA15" i="5"/>
  <c r="QA17" i="5"/>
  <c r="QC9" i="5"/>
  <c r="QC11" i="5"/>
  <c r="QC13" i="5"/>
  <c r="QC15" i="5"/>
  <c r="QC17" i="5"/>
  <c r="BD6" i="6"/>
  <c r="BC6" i="6" s="1"/>
  <c r="BB6" i="6" s="1"/>
  <c r="BA6" i="6" s="1"/>
  <c r="AZ6" i="6" s="1"/>
  <c r="QI19" i="5"/>
  <c r="QI22" i="5" s="1"/>
  <c r="QG19" i="5"/>
  <c r="QG22" i="5" s="1"/>
  <c r="QL17" i="5"/>
  <c r="QL16" i="5"/>
  <c r="QL15" i="5"/>
  <c r="QL14" i="5"/>
  <c r="QL13" i="5"/>
  <c r="QL12" i="5"/>
  <c r="QL11" i="5"/>
  <c r="QL10" i="5"/>
  <c r="QL9" i="5"/>
  <c r="QL8" i="5"/>
  <c r="QP19" i="5"/>
  <c r="QP22" i="5" s="1"/>
  <c r="QN19" i="5"/>
  <c r="QN22" i="5" s="1"/>
  <c r="QS17" i="5"/>
  <c r="QS16" i="5"/>
  <c r="QS15" i="5"/>
  <c r="QS14" i="5"/>
  <c r="QS13" i="5"/>
  <c r="QS12" i="5"/>
  <c r="QS11" i="5"/>
  <c r="QS10" i="5"/>
  <c r="QS9" i="5"/>
  <c r="QS8" i="5"/>
  <c r="QW19" i="5"/>
  <c r="QW22" i="5" s="1"/>
  <c r="QU19" i="5"/>
  <c r="QU22" i="5" s="1"/>
  <c r="QZ17" i="5"/>
  <c r="QZ16" i="5"/>
  <c r="QZ15" i="5"/>
  <c r="QZ14" i="5"/>
  <c r="QZ13" i="5"/>
  <c r="QZ12" i="5"/>
  <c r="QZ11" i="5"/>
  <c r="QZ10" i="5"/>
  <c r="QZ9" i="5"/>
  <c r="QZ8" i="5"/>
  <c r="RD19" i="5"/>
  <c r="RE17" i="5" s="1"/>
  <c r="RB19" i="5"/>
  <c r="RB22" i="5" s="1"/>
  <c r="RG17" i="5"/>
  <c r="RG16" i="5"/>
  <c r="RG15" i="5"/>
  <c r="RG14" i="5"/>
  <c r="RG13" i="5"/>
  <c r="RG12" i="5"/>
  <c r="RG11" i="5"/>
  <c r="RG10" i="5"/>
  <c r="RG9" i="5"/>
  <c r="RG8" i="5"/>
  <c r="RK19" i="5"/>
  <c r="RL17" i="5" s="1"/>
  <c r="RI19" i="5"/>
  <c r="RI22" i="5" s="1"/>
  <c r="RN17" i="5"/>
  <c r="RN16" i="5"/>
  <c r="RN15" i="5"/>
  <c r="RN14" i="5"/>
  <c r="RN13" i="5"/>
  <c r="RN12" i="5"/>
  <c r="RN11" i="5"/>
  <c r="RN10" i="5"/>
  <c r="RN9" i="5"/>
  <c r="RN8" i="5"/>
  <c r="RR19" i="5"/>
  <c r="RS17" i="5" s="1"/>
  <c r="RP19" i="5"/>
  <c r="RP22" i="5" s="1"/>
  <c r="RU17" i="5"/>
  <c r="RU16" i="5"/>
  <c r="RU15" i="5"/>
  <c r="RU14" i="5"/>
  <c r="RU13" i="5"/>
  <c r="RU12" i="5"/>
  <c r="RU11" i="5"/>
  <c r="RU10" i="5"/>
  <c r="RU9" i="5"/>
  <c r="RU8" i="5"/>
  <c r="RY19" i="5"/>
  <c r="RZ17" i="5" s="1"/>
  <c r="RW19" i="5"/>
  <c r="RW22" i="5" s="1"/>
  <c r="SB17" i="5"/>
  <c r="SB16" i="5"/>
  <c r="SB15" i="5"/>
  <c r="SB14" i="5"/>
  <c r="SB13" i="5"/>
  <c r="SB12" i="5"/>
  <c r="SB11" i="5"/>
  <c r="SB10" i="5"/>
  <c r="SB9" i="5"/>
  <c r="SB8" i="5"/>
  <c r="SF19" i="5"/>
  <c r="SF22" i="5" s="1"/>
  <c r="SD19" i="5"/>
  <c r="SD22" i="5" s="1"/>
  <c r="SI17" i="5"/>
  <c r="SI16" i="5"/>
  <c r="SI15" i="5"/>
  <c r="SI14" i="5"/>
  <c r="SI13" i="5"/>
  <c r="SI12" i="5"/>
  <c r="SI11" i="5"/>
  <c r="SI10" i="5"/>
  <c r="SI9" i="5"/>
  <c r="SI8" i="5"/>
  <c r="SM19" i="5"/>
  <c r="SM22" i="5" s="1"/>
  <c r="SK19" i="5"/>
  <c r="SK22" i="5" s="1"/>
  <c r="SP17" i="5"/>
  <c r="SP16" i="5"/>
  <c r="SP15" i="5"/>
  <c r="SP14" i="5"/>
  <c r="SP13" i="5"/>
  <c r="SP12" i="5"/>
  <c r="SP11" i="5"/>
  <c r="SP10" i="5"/>
  <c r="SP9" i="5"/>
  <c r="SP8" i="5"/>
  <c r="ST19" i="5"/>
  <c r="SU17" i="5" s="1"/>
  <c r="SR19" i="5"/>
  <c r="SR22" i="5" s="1"/>
  <c r="SW17" i="5"/>
  <c r="SW16" i="5"/>
  <c r="SW15" i="5"/>
  <c r="SW14" i="5"/>
  <c r="SW13" i="5"/>
  <c r="SW12" i="5"/>
  <c r="SW11" i="5"/>
  <c r="SW10" i="5"/>
  <c r="SW9" i="5"/>
  <c r="SW8" i="5"/>
  <c r="TA19" i="5"/>
  <c r="TB17" i="5" s="1"/>
  <c r="SY19" i="5"/>
  <c r="SY22" i="5" s="1"/>
  <c r="TD17" i="5"/>
  <c r="TD16" i="5"/>
  <c r="TD15" i="5"/>
  <c r="TD14" i="5"/>
  <c r="TD13" i="5"/>
  <c r="TD12" i="5"/>
  <c r="TD11" i="5"/>
  <c r="TD10" i="5"/>
  <c r="TD9" i="5"/>
  <c r="TD8" i="5"/>
  <c r="TH19" i="5"/>
  <c r="TI17" i="5" s="1"/>
  <c r="TF19" i="5"/>
  <c r="TF22" i="5" s="1"/>
  <c r="TK17" i="5"/>
  <c r="TK16" i="5"/>
  <c r="TK15" i="5"/>
  <c r="TK14" i="5"/>
  <c r="TK13" i="5"/>
  <c r="TK12" i="5"/>
  <c r="TK11" i="5"/>
  <c r="TK10" i="5"/>
  <c r="TK9" i="5"/>
  <c r="TK8" i="5"/>
  <c r="TO19" i="5"/>
  <c r="TP17" i="5" s="1"/>
  <c r="TM19" i="5"/>
  <c r="TM22" i="5" s="1"/>
  <c r="TR17" i="5"/>
  <c r="TR16" i="5"/>
  <c r="TR15" i="5"/>
  <c r="TR14" i="5"/>
  <c r="TR13" i="5"/>
  <c r="TR12" i="5"/>
  <c r="TR11" i="5"/>
  <c r="TR10" i="5"/>
  <c r="TR9" i="5"/>
  <c r="TR8" i="5"/>
  <c r="TV19" i="5"/>
  <c r="TV22" i="5" s="1"/>
  <c r="TT19" i="5"/>
  <c r="TT22" i="5" s="1"/>
  <c r="TY17" i="5"/>
  <c r="TY16" i="5"/>
  <c r="TY15" i="5"/>
  <c r="TY14" i="5"/>
  <c r="TY13" i="5"/>
  <c r="TY12" i="5"/>
  <c r="TY11" i="5"/>
  <c r="TY10" i="5"/>
  <c r="TY9" i="5"/>
  <c r="TY8" i="5"/>
  <c r="HP19" i="5" l="1"/>
  <c r="HW19" i="5"/>
  <c r="HI19" i="5"/>
  <c r="KH13" i="5"/>
  <c r="IY13" i="5"/>
  <c r="IY17" i="5"/>
  <c r="IK14" i="5"/>
  <c r="IK10" i="5"/>
  <c r="IK16" i="5"/>
  <c r="IK8" i="5"/>
  <c r="IK13" i="5"/>
  <c r="ID15" i="5"/>
  <c r="ID11" i="5"/>
  <c r="IA19" i="5"/>
  <c r="IK11" i="5"/>
  <c r="ID16" i="5"/>
  <c r="ID12" i="5"/>
  <c r="IH19" i="5"/>
  <c r="IY9" i="5"/>
  <c r="IR12" i="5"/>
  <c r="IK12" i="5"/>
  <c r="ID17" i="5"/>
  <c r="IY16" i="5"/>
  <c r="IR8" i="5"/>
  <c r="IK9" i="5"/>
  <c r="IK17" i="5"/>
  <c r="ID8" i="5"/>
  <c r="ID13" i="5"/>
  <c r="ID14" i="5"/>
  <c r="IY10" i="5"/>
  <c r="IK15" i="5"/>
  <c r="ID9" i="5"/>
  <c r="ID10" i="5"/>
  <c r="IM19" i="5"/>
  <c r="HY19" i="5"/>
  <c r="JM11" i="5"/>
  <c r="IF19" i="5"/>
  <c r="IY12" i="5"/>
  <c r="IR14" i="5"/>
  <c r="IR11" i="5"/>
  <c r="IY14" i="5"/>
  <c r="IR16" i="5"/>
  <c r="IR13" i="5"/>
  <c r="JC19" i="5"/>
  <c r="JA19" i="5"/>
  <c r="IQ22" i="5"/>
  <c r="B43" i="6" s="1"/>
  <c r="IY8" i="5"/>
  <c r="IY15" i="5"/>
  <c r="IR17" i="5"/>
  <c r="IY11" i="5"/>
  <c r="IR15" i="5"/>
  <c r="IR9" i="5"/>
  <c r="IO19" i="5"/>
  <c r="JM14" i="5"/>
  <c r="JF16" i="5"/>
  <c r="JM16" i="5"/>
  <c r="JM12" i="5"/>
  <c r="IV19" i="5"/>
  <c r="KH8" i="5"/>
  <c r="JE22" i="5"/>
  <c r="B45" i="6" s="1"/>
  <c r="JF8" i="5"/>
  <c r="JF14" i="5"/>
  <c r="JF11" i="5"/>
  <c r="JF13" i="5"/>
  <c r="JF9" i="5"/>
  <c r="JF12" i="5"/>
  <c r="JF17" i="5"/>
  <c r="KH17" i="5"/>
  <c r="JT15" i="5"/>
  <c r="JH19" i="5"/>
  <c r="JT14" i="5"/>
  <c r="IT19" i="5"/>
  <c r="JF10" i="5"/>
  <c r="JM10" i="5"/>
  <c r="JM9" i="5"/>
  <c r="JM17" i="5"/>
  <c r="JT8" i="5"/>
  <c r="JT12" i="5"/>
  <c r="JT11" i="5"/>
  <c r="JM8" i="5"/>
  <c r="JX19" i="5"/>
  <c r="JT9" i="5"/>
  <c r="JJ19" i="5"/>
  <c r="JL22" i="5"/>
  <c r="B46" i="6" s="1"/>
  <c r="JM13" i="5"/>
  <c r="JQ19" i="5"/>
  <c r="JO19" i="5"/>
  <c r="KH16" i="5"/>
  <c r="KA17" i="5"/>
  <c r="KA14" i="5"/>
  <c r="JT10" i="5"/>
  <c r="JT16" i="5"/>
  <c r="KO16" i="5"/>
  <c r="JT13" i="5"/>
  <c r="KA8" i="5"/>
  <c r="JT17" i="5"/>
  <c r="KA13" i="5"/>
  <c r="KA15" i="5"/>
  <c r="KA10" i="5"/>
  <c r="KH15" i="5"/>
  <c r="KA16" i="5"/>
  <c r="KA11" i="5"/>
  <c r="KL19" i="5"/>
  <c r="KH14" i="5"/>
  <c r="KA12" i="5"/>
  <c r="KO14" i="5"/>
  <c r="KH11" i="5"/>
  <c r="KA9" i="5"/>
  <c r="KH12" i="5"/>
  <c r="MS8" i="5"/>
  <c r="JV19" i="5"/>
  <c r="KC19" i="5"/>
  <c r="KH10" i="5"/>
  <c r="KO17" i="5"/>
  <c r="KO10" i="5"/>
  <c r="KH9" i="5"/>
  <c r="KE19" i="5"/>
  <c r="KO11" i="5"/>
  <c r="KO13" i="5"/>
  <c r="KO8" i="5"/>
  <c r="KO12" i="5"/>
  <c r="KO15" i="5"/>
  <c r="KO9" i="5"/>
  <c r="KS19" i="5"/>
  <c r="KQ19" i="5"/>
  <c r="KJ19" i="5"/>
  <c r="LC14" i="5"/>
  <c r="LC9" i="5"/>
  <c r="KX19" i="5"/>
  <c r="KZ19" i="5"/>
  <c r="KV14" i="5"/>
  <c r="LC15" i="5"/>
  <c r="LC10" i="5"/>
  <c r="KV11" i="5"/>
  <c r="LC16" i="5"/>
  <c r="LJ10" i="5"/>
  <c r="LG19" i="5"/>
  <c r="LC13" i="5"/>
  <c r="KV15" i="5"/>
  <c r="KV17" i="5"/>
  <c r="LC11" i="5"/>
  <c r="KV10" i="5"/>
  <c r="LC8" i="5"/>
  <c r="LC17" i="5"/>
  <c r="KV12" i="5"/>
  <c r="KV16" i="5"/>
  <c r="KV9" i="5"/>
  <c r="LC12" i="5"/>
  <c r="KV8" i="5"/>
  <c r="KV13" i="5"/>
  <c r="LJ14" i="5"/>
  <c r="LL19" i="5"/>
  <c r="LJ16" i="5"/>
  <c r="LJ13" i="5"/>
  <c r="LJ12" i="5"/>
  <c r="LI22" i="5"/>
  <c r="B53" i="6" s="1"/>
  <c r="LJ15" i="5"/>
  <c r="LJ17" i="5"/>
  <c r="LJ11" i="5"/>
  <c r="LJ9" i="5"/>
  <c r="LE19" i="5"/>
  <c r="LS19" i="5"/>
  <c r="OW14" i="5"/>
  <c r="NN17" i="5"/>
  <c r="NG16" i="5"/>
  <c r="NG14" i="5"/>
  <c r="MS13" i="5"/>
  <c r="ML11" i="5"/>
  <c r="ML16" i="5"/>
  <c r="ML15" i="5"/>
  <c r="ML17" i="5"/>
  <c r="ML9" i="5"/>
  <c r="ML10" i="5"/>
  <c r="ML12" i="5"/>
  <c r="ML14" i="5"/>
  <c r="ML13" i="5"/>
  <c r="LX15" i="5"/>
  <c r="LW22" i="5"/>
  <c r="B55" i="6" s="1"/>
  <c r="LX8" i="5"/>
  <c r="LX16" i="5"/>
  <c r="LX12" i="5"/>
  <c r="LX17" i="5"/>
  <c r="LX11" i="5"/>
  <c r="LX13" i="5"/>
  <c r="LX9" i="5"/>
  <c r="LX10" i="5"/>
  <c r="LN19" i="5"/>
  <c r="LQ14" i="5"/>
  <c r="LQ11" i="5"/>
  <c r="LQ17" i="5"/>
  <c r="LQ8" i="5"/>
  <c r="LQ10" i="5"/>
  <c r="LQ16" i="5"/>
  <c r="LQ15" i="5"/>
  <c r="LQ12" i="5"/>
  <c r="LQ13" i="5"/>
  <c r="LQ9" i="5"/>
  <c r="OI12" i="5"/>
  <c r="MZ9" i="5"/>
  <c r="LU19" i="5"/>
  <c r="NN13" i="5"/>
  <c r="ML8" i="5"/>
  <c r="MS16" i="5"/>
  <c r="MB19" i="5"/>
  <c r="MS10" i="5"/>
  <c r="MP19" i="5"/>
  <c r="NU9" i="5"/>
  <c r="MS17" i="5"/>
  <c r="NG12" i="5"/>
  <c r="NG9" i="5"/>
  <c r="MD22" i="5"/>
  <c r="B56" i="6" s="1"/>
  <c r="ME17" i="5"/>
  <c r="ME15" i="5"/>
  <c r="ME13" i="5"/>
  <c r="ME11" i="5"/>
  <c r="ME9" i="5"/>
  <c r="ME14" i="5"/>
  <c r="NU14" i="5"/>
  <c r="NG13" i="5"/>
  <c r="MW19" i="5"/>
  <c r="MS9" i="5"/>
  <c r="MS14" i="5"/>
  <c r="ME16" i="5"/>
  <c r="MS12" i="5"/>
  <c r="MI19" i="5"/>
  <c r="ME8" i="5"/>
  <c r="MS15" i="5"/>
  <c r="LZ19" i="5"/>
  <c r="NU15" i="5"/>
  <c r="MS11" i="5"/>
  <c r="ME10" i="5"/>
  <c r="PY16" i="5"/>
  <c r="NG11" i="5"/>
  <c r="NG15" i="5"/>
  <c r="NG8" i="5"/>
  <c r="NG17" i="5"/>
  <c r="MZ14" i="5"/>
  <c r="NG10" i="5"/>
  <c r="MZ11" i="5"/>
  <c r="MG19" i="5"/>
  <c r="MZ17" i="5"/>
  <c r="MZ8" i="5"/>
  <c r="MZ10" i="5"/>
  <c r="NU17" i="5"/>
  <c r="NU10" i="5"/>
  <c r="NN10" i="5"/>
  <c r="NN12" i="5"/>
  <c r="NT22" i="5"/>
  <c r="B62" i="6" s="1"/>
  <c r="NK19" i="5"/>
  <c r="NN14" i="5"/>
  <c r="MZ12" i="5"/>
  <c r="NU8" i="5"/>
  <c r="NU16" i="5"/>
  <c r="NN16" i="5"/>
  <c r="MN19" i="5"/>
  <c r="OI9" i="5"/>
  <c r="NU12" i="5"/>
  <c r="NN8" i="5"/>
  <c r="NY19" i="5"/>
  <c r="MZ13" i="5"/>
  <c r="MZ16" i="5"/>
  <c r="NU11" i="5"/>
  <c r="NN15" i="5"/>
  <c r="NM22" i="5"/>
  <c r="B61" i="6" s="1"/>
  <c r="MZ15" i="5"/>
  <c r="NN9" i="5"/>
  <c r="NI19" i="5"/>
  <c r="NB19" i="5"/>
  <c r="MU19" i="5"/>
  <c r="ND19" i="5"/>
  <c r="OB16" i="5"/>
  <c r="OB14" i="5"/>
  <c r="OI15" i="5"/>
  <c r="OB10" i="5"/>
  <c r="OA22" i="5"/>
  <c r="B63" i="6" s="1"/>
  <c r="OB9" i="5"/>
  <c r="OB12" i="5"/>
  <c r="OB13" i="5"/>
  <c r="OI13" i="5"/>
  <c r="OB15" i="5"/>
  <c r="OI10" i="5"/>
  <c r="OI17" i="5"/>
  <c r="OB17" i="5"/>
  <c r="OI14" i="5"/>
  <c r="OB8" i="5"/>
  <c r="NR19" i="5"/>
  <c r="PY8" i="5"/>
  <c r="NP19" i="5"/>
  <c r="NW19" i="5"/>
  <c r="OF19" i="5"/>
  <c r="OI16" i="5"/>
  <c r="OI11" i="5"/>
  <c r="OI8" i="5"/>
  <c r="OD19" i="5"/>
  <c r="QO17" i="5"/>
  <c r="QF10" i="5"/>
  <c r="PY13" i="5"/>
  <c r="QF13" i="5"/>
  <c r="QE22" i="5"/>
  <c r="B71" i="6" s="1"/>
  <c r="OT19" i="5"/>
  <c r="PV19" i="5"/>
  <c r="QF8" i="5"/>
  <c r="QF16" i="5"/>
  <c r="PY10" i="5"/>
  <c r="RJ12" i="5"/>
  <c r="QQ8" i="5"/>
  <c r="QO11" i="5"/>
  <c r="QO8" i="5"/>
  <c r="QO9" i="5"/>
  <c r="QJ14" i="5"/>
  <c r="QJ8" i="5"/>
  <c r="QH14" i="5"/>
  <c r="QF12" i="5"/>
  <c r="QF11" i="5"/>
  <c r="PY15" i="5"/>
  <c r="PY17" i="5"/>
  <c r="PY14" i="5"/>
  <c r="PR10" i="5"/>
  <c r="PR16" i="5"/>
  <c r="PR8" i="5"/>
  <c r="PR11" i="5"/>
  <c r="PR12" i="5"/>
  <c r="PR13" i="5"/>
  <c r="PR17" i="5"/>
  <c r="PR9" i="5"/>
  <c r="PM19" i="5"/>
  <c r="PR15" i="5"/>
  <c r="PQ22" i="5"/>
  <c r="B69" i="6" s="1"/>
  <c r="PK17" i="5"/>
  <c r="PH19" i="5"/>
  <c r="PK12" i="5"/>
  <c r="PK14" i="5"/>
  <c r="PK16" i="5"/>
  <c r="PK11" i="5"/>
  <c r="PA19" i="5"/>
  <c r="PD11" i="5"/>
  <c r="PD16" i="5"/>
  <c r="OV22" i="5"/>
  <c r="B66" i="6" s="1"/>
  <c r="OW15" i="5"/>
  <c r="OW11" i="5"/>
  <c r="OW13" i="5"/>
  <c r="OW17" i="5"/>
  <c r="OW16" i="5"/>
  <c r="OW8" i="5"/>
  <c r="OW9" i="5"/>
  <c r="OR19" i="5"/>
  <c r="OW10" i="5"/>
  <c r="OM19" i="5"/>
  <c r="OP13" i="5"/>
  <c r="OO22" i="5"/>
  <c r="B65" i="6" s="1"/>
  <c r="OP11" i="5"/>
  <c r="OP15" i="5"/>
  <c r="OP14" i="5"/>
  <c r="OP8" i="5"/>
  <c r="OP10" i="5"/>
  <c r="OP16" i="5"/>
  <c r="OP17" i="5"/>
  <c r="OP9" i="5"/>
  <c r="QH10" i="5"/>
  <c r="QQ12" i="5"/>
  <c r="QA19" i="5"/>
  <c r="QF9" i="5"/>
  <c r="QF14" i="5"/>
  <c r="PY12" i="5"/>
  <c r="PX22" i="5"/>
  <c r="B70" i="6" s="1"/>
  <c r="PJ22" i="5"/>
  <c r="B68" i="6" s="1"/>
  <c r="PD8" i="5"/>
  <c r="PD13" i="5"/>
  <c r="PK13" i="5"/>
  <c r="QH11" i="5"/>
  <c r="PD17" i="5"/>
  <c r="PD10" i="5"/>
  <c r="QX15" i="5"/>
  <c r="QH8" i="5"/>
  <c r="QH12" i="5"/>
  <c r="QF15" i="5"/>
  <c r="PY9" i="5"/>
  <c r="PK8" i="5"/>
  <c r="PK15" i="5"/>
  <c r="PD12" i="5"/>
  <c r="QH15" i="5"/>
  <c r="QH16" i="5"/>
  <c r="PO19" i="5"/>
  <c r="PK10" i="5"/>
  <c r="PD9" i="5"/>
  <c r="QX11" i="5"/>
  <c r="QH9" i="5"/>
  <c r="QH13" i="5"/>
  <c r="PD15" i="5"/>
  <c r="OY19" i="5"/>
  <c r="PD14" i="5"/>
  <c r="OK19" i="5"/>
  <c r="PF19" i="5"/>
  <c r="PT19" i="5"/>
  <c r="QC19" i="5"/>
  <c r="RJ8" i="5"/>
  <c r="RJ9" i="5"/>
  <c r="RJ16" i="5"/>
  <c r="RJ11" i="5"/>
  <c r="QX14" i="5"/>
  <c r="QQ10" i="5"/>
  <c r="QQ14" i="5"/>
  <c r="QQ16" i="5"/>
  <c r="QO14" i="5"/>
  <c r="QO10" i="5"/>
  <c r="QJ12" i="5"/>
  <c r="QJ16" i="5"/>
  <c r="QJ10" i="5"/>
  <c r="QH17" i="5"/>
  <c r="QL19" i="5"/>
  <c r="QL22" i="5" s="1"/>
  <c r="B72" i="6" s="1"/>
  <c r="RS8" i="5"/>
  <c r="RC14" i="5"/>
  <c r="QX8" i="5"/>
  <c r="QX12" i="5"/>
  <c r="QV8" i="5"/>
  <c r="RX8" i="5"/>
  <c r="RX14" i="5"/>
  <c r="QX16" i="5"/>
  <c r="QO12" i="5"/>
  <c r="QO15" i="5"/>
  <c r="QJ9" i="5"/>
  <c r="QJ11" i="5"/>
  <c r="QJ13" i="5"/>
  <c r="QJ15" i="5"/>
  <c r="QJ17" i="5"/>
  <c r="RS9" i="5"/>
  <c r="QX9" i="5"/>
  <c r="QX13" i="5"/>
  <c r="RX9" i="5"/>
  <c r="RS16" i="5"/>
  <c r="RJ15" i="5"/>
  <c r="QX17" i="5"/>
  <c r="QO16" i="5"/>
  <c r="RS10" i="5"/>
  <c r="QX10" i="5"/>
  <c r="QV14" i="5"/>
  <c r="QO13" i="5"/>
  <c r="RC8" i="5"/>
  <c r="QS19" i="5"/>
  <c r="RC12" i="5"/>
  <c r="RS11" i="5"/>
  <c r="RJ10" i="5"/>
  <c r="RJ13" i="5"/>
  <c r="RC9" i="5"/>
  <c r="RC16" i="5"/>
  <c r="QZ19" i="5"/>
  <c r="RA17" i="5" s="1"/>
  <c r="QV12" i="5"/>
  <c r="QQ9" i="5"/>
  <c r="QQ11" i="5"/>
  <c r="QQ13" i="5"/>
  <c r="QQ15" i="5"/>
  <c r="QQ17" i="5"/>
  <c r="RL10" i="5"/>
  <c r="RJ17" i="5"/>
  <c r="RC13" i="5"/>
  <c r="RE16" i="5"/>
  <c r="SZ12" i="5"/>
  <c r="RL12" i="5"/>
  <c r="RE8" i="5"/>
  <c r="RS12" i="5"/>
  <c r="RJ14" i="5"/>
  <c r="RC10" i="5"/>
  <c r="RE13" i="5"/>
  <c r="QV16" i="5"/>
  <c r="RC11" i="5"/>
  <c r="RC15" i="5"/>
  <c r="RE12" i="5"/>
  <c r="RL14" i="5"/>
  <c r="QV10" i="5"/>
  <c r="RX10" i="5"/>
  <c r="RL16" i="5"/>
  <c r="RG19" i="5"/>
  <c r="RG22" i="5" s="1"/>
  <c r="B75" i="6" s="1"/>
  <c r="RE11" i="5"/>
  <c r="RZ10" i="5"/>
  <c r="RE14" i="5"/>
  <c r="RZ16" i="5"/>
  <c r="RS14" i="5"/>
  <c r="RR22" i="5"/>
  <c r="RE9" i="5"/>
  <c r="QV9" i="5"/>
  <c r="QV11" i="5"/>
  <c r="QV13" i="5"/>
  <c r="QV15" i="5"/>
  <c r="QV17" i="5"/>
  <c r="RZ11" i="5"/>
  <c r="RZ8" i="5"/>
  <c r="RL8" i="5"/>
  <c r="RE15" i="5"/>
  <c r="RD22" i="5"/>
  <c r="RN19" i="5"/>
  <c r="RO13" i="5" s="1"/>
  <c r="RE10" i="5"/>
  <c r="RZ12" i="5"/>
  <c r="RQ9" i="5"/>
  <c r="RQ12" i="5"/>
  <c r="RQ15" i="5"/>
  <c r="RZ9" i="5"/>
  <c r="RC17" i="5"/>
  <c r="SN14" i="5"/>
  <c r="RZ13" i="5"/>
  <c r="SN10" i="5"/>
  <c r="RQ13" i="5"/>
  <c r="RK22" i="5"/>
  <c r="RQ17" i="5"/>
  <c r="SG14" i="5"/>
  <c r="RZ14" i="5"/>
  <c r="RY22" i="5"/>
  <c r="RQ11" i="5"/>
  <c r="RQ14" i="5"/>
  <c r="RU19" i="5"/>
  <c r="RV17" i="5" s="1"/>
  <c r="RL9" i="5"/>
  <c r="RL11" i="5"/>
  <c r="RL13" i="5"/>
  <c r="RL15" i="5"/>
  <c r="RQ10" i="5"/>
  <c r="RQ16" i="5"/>
  <c r="SZ14" i="5"/>
  <c r="RQ8" i="5"/>
  <c r="RX11" i="5"/>
  <c r="SL16" i="5"/>
  <c r="SL10" i="5"/>
  <c r="SB19" i="5"/>
  <c r="SC15" i="5" s="1"/>
  <c r="SL12" i="5"/>
  <c r="SG12" i="5"/>
  <c r="RX12" i="5"/>
  <c r="RS13" i="5"/>
  <c r="RS15" i="5"/>
  <c r="SL8" i="5"/>
  <c r="RX15" i="5"/>
  <c r="TP13" i="5"/>
  <c r="SL14" i="5"/>
  <c r="SE14" i="5"/>
  <c r="RX13" i="5"/>
  <c r="RX16" i="5"/>
  <c r="TP16" i="5"/>
  <c r="SU14" i="5"/>
  <c r="SN8" i="5"/>
  <c r="SN12" i="5"/>
  <c r="SN16" i="5"/>
  <c r="SG10" i="5"/>
  <c r="TP12" i="5"/>
  <c r="SU10" i="5"/>
  <c r="SG16" i="5"/>
  <c r="SZ11" i="5"/>
  <c r="SU12" i="5"/>
  <c r="SG8" i="5"/>
  <c r="RX17" i="5"/>
  <c r="RZ15" i="5"/>
  <c r="TP9" i="5"/>
  <c r="TB11" i="5"/>
  <c r="SU8" i="5"/>
  <c r="ST22" i="5"/>
  <c r="SE8" i="5"/>
  <c r="SE12" i="5"/>
  <c r="SE16" i="5"/>
  <c r="SE10" i="5"/>
  <c r="SI19" i="5"/>
  <c r="SJ11" i="5" s="1"/>
  <c r="TG10" i="5"/>
  <c r="SS17" i="5"/>
  <c r="SE9" i="5"/>
  <c r="SE11" i="5"/>
  <c r="SE13" i="5"/>
  <c r="SE15" i="5"/>
  <c r="SE17" i="5"/>
  <c r="SG9" i="5"/>
  <c r="SG11" i="5"/>
  <c r="SG13" i="5"/>
  <c r="SG15" i="5"/>
  <c r="SG17" i="5"/>
  <c r="SP19" i="5"/>
  <c r="SQ12" i="5" s="1"/>
  <c r="TG8" i="5"/>
  <c r="TB14" i="5"/>
  <c r="SS14" i="5"/>
  <c r="TG16" i="5"/>
  <c r="SZ9" i="5"/>
  <c r="SS8" i="5"/>
  <c r="SS11" i="5"/>
  <c r="TG12" i="5"/>
  <c r="TB12" i="5"/>
  <c r="SW19" i="5"/>
  <c r="SX10" i="5" s="1"/>
  <c r="SS12" i="5"/>
  <c r="SS15" i="5"/>
  <c r="SL9" i="5"/>
  <c r="SL11" i="5"/>
  <c r="SL13" i="5"/>
  <c r="SL15" i="5"/>
  <c r="SL17" i="5"/>
  <c r="TB15" i="5"/>
  <c r="TN14" i="5"/>
  <c r="SZ10" i="5"/>
  <c r="TB16" i="5"/>
  <c r="SS9" i="5"/>
  <c r="SN9" i="5"/>
  <c r="SN11" i="5"/>
  <c r="SN13" i="5"/>
  <c r="SN15" i="5"/>
  <c r="SN17" i="5"/>
  <c r="TB13" i="5"/>
  <c r="TB9" i="5"/>
  <c r="TB10" i="5"/>
  <c r="SS16" i="5"/>
  <c r="TG9" i="5"/>
  <c r="TG14" i="5"/>
  <c r="SZ8" i="5"/>
  <c r="SS10" i="5"/>
  <c r="SS13" i="5"/>
  <c r="SU16" i="5"/>
  <c r="TB8" i="5"/>
  <c r="TN11" i="5"/>
  <c r="TI8" i="5"/>
  <c r="TI11" i="5"/>
  <c r="TN12" i="5"/>
  <c r="TD19" i="5"/>
  <c r="TE11" i="5" s="1"/>
  <c r="TI14" i="5"/>
  <c r="TN9" i="5"/>
  <c r="TI9" i="5"/>
  <c r="TI12" i="5"/>
  <c r="TI16" i="5"/>
  <c r="SU9" i="5"/>
  <c r="SU11" i="5"/>
  <c r="SU13" i="5"/>
  <c r="SU15" i="5"/>
  <c r="TN8" i="5"/>
  <c r="TA22" i="5"/>
  <c r="TN10" i="5"/>
  <c r="TI10" i="5"/>
  <c r="SZ16" i="5"/>
  <c r="TU8" i="5"/>
  <c r="TP10" i="5"/>
  <c r="TI13" i="5"/>
  <c r="TP8" i="5"/>
  <c r="SZ13" i="5"/>
  <c r="SZ15" i="5"/>
  <c r="SZ17" i="5"/>
  <c r="TU10" i="5"/>
  <c r="TU14" i="5"/>
  <c r="TU16" i="5"/>
  <c r="TN16" i="5"/>
  <c r="TK19" i="5"/>
  <c r="TL10" i="5" s="1"/>
  <c r="TH22" i="5"/>
  <c r="TU12" i="5"/>
  <c r="TW15" i="5"/>
  <c r="TW9" i="5"/>
  <c r="TW12" i="5"/>
  <c r="TW13" i="5"/>
  <c r="TW16" i="5"/>
  <c r="TR19" i="5"/>
  <c r="TS17" i="5" s="1"/>
  <c r="TP11" i="5"/>
  <c r="TP14" i="5"/>
  <c r="TG11" i="5"/>
  <c r="TG13" i="5"/>
  <c r="TG15" i="5"/>
  <c r="TG17" i="5"/>
  <c r="TW10" i="5"/>
  <c r="TI15" i="5"/>
  <c r="TW17" i="5"/>
  <c r="TP15" i="5"/>
  <c r="TO22" i="5"/>
  <c r="TW11" i="5"/>
  <c r="TW14" i="5"/>
  <c r="TW8" i="5"/>
  <c r="TN13" i="5"/>
  <c r="TN15" i="5"/>
  <c r="TN17" i="5"/>
  <c r="TY19" i="5"/>
  <c r="TZ15" i="5" s="1"/>
  <c r="TU9" i="5"/>
  <c r="TU11" i="5"/>
  <c r="TU13" i="5"/>
  <c r="TU15" i="5"/>
  <c r="TU17" i="5"/>
  <c r="UC19" i="5"/>
  <c r="UC22" i="5" s="1"/>
  <c r="UA19" i="5"/>
  <c r="UA22" i="5" s="1"/>
  <c r="UF17" i="5"/>
  <c r="UF16" i="5"/>
  <c r="UF15" i="5"/>
  <c r="UF14" i="5"/>
  <c r="UF13" i="5"/>
  <c r="UF12" i="5"/>
  <c r="UF11" i="5"/>
  <c r="UF10" i="5"/>
  <c r="UF9" i="5"/>
  <c r="UF8" i="5"/>
  <c r="UJ19" i="5"/>
  <c r="UJ22" i="5" s="1"/>
  <c r="UH19" i="5"/>
  <c r="UH22" i="5" s="1"/>
  <c r="UM17" i="5"/>
  <c r="UM16" i="5"/>
  <c r="UM15" i="5"/>
  <c r="UM14" i="5"/>
  <c r="UM13" i="5"/>
  <c r="UM12" i="5"/>
  <c r="UM11" i="5"/>
  <c r="UM10" i="5"/>
  <c r="UM9" i="5"/>
  <c r="UM8" i="5"/>
  <c r="UQ19" i="5"/>
  <c r="UQ22" i="5" s="1"/>
  <c r="UO19" i="5"/>
  <c r="UO22" i="5" s="1"/>
  <c r="UT17" i="5"/>
  <c r="UT16" i="5"/>
  <c r="UT15" i="5"/>
  <c r="UT14" i="5"/>
  <c r="UT13" i="5"/>
  <c r="UT12" i="5"/>
  <c r="UT11" i="5"/>
  <c r="UT10" i="5"/>
  <c r="UT9" i="5"/>
  <c r="UT8" i="5"/>
  <c r="UX19" i="5"/>
  <c r="UY17" i="5" s="1"/>
  <c r="UV19" i="5"/>
  <c r="UV22" i="5" s="1"/>
  <c r="VA17" i="5"/>
  <c r="VA16" i="5"/>
  <c r="VA15" i="5"/>
  <c r="VA14" i="5"/>
  <c r="VA13" i="5"/>
  <c r="VA12" i="5"/>
  <c r="VA11" i="5"/>
  <c r="VA10" i="5"/>
  <c r="VA9" i="5"/>
  <c r="VA8" i="5"/>
  <c r="VE19" i="5"/>
  <c r="VE22" i="5" s="1"/>
  <c r="VC19" i="5"/>
  <c r="VD14" i="5" s="1"/>
  <c r="VH17" i="5"/>
  <c r="VH16" i="5"/>
  <c r="VH15" i="5"/>
  <c r="VH14" i="5"/>
  <c r="VH13" i="5"/>
  <c r="VH12" i="5"/>
  <c r="VH11" i="5"/>
  <c r="VH10" i="5"/>
  <c r="VH9" i="5"/>
  <c r="VH8" i="5"/>
  <c r="VL19" i="5"/>
  <c r="VL22" i="5" s="1"/>
  <c r="VJ19" i="5"/>
  <c r="VK12" i="5" s="1"/>
  <c r="VO17" i="5"/>
  <c r="VO16" i="5"/>
  <c r="VO15" i="5"/>
  <c r="VO14" i="5"/>
  <c r="VO13" i="5"/>
  <c r="VO12" i="5"/>
  <c r="VO11" i="5"/>
  <c r="VO10" i="5"/>
  <c r="VO9" i="5"/>
  <c r="VO8" i="5"/>
  <c r="VS19" i="5"/>
  <c r="VT17" i="5" s="1"/>
  <c r="VQ19" i="5"/>
  <c r="VQ22" i="5" s="1"/>
  <c r="VV17" i="5"/>
  <c r="VV16" i="5"/>
  <c r="VV15" i="5"/>
  <c r="VV14" i="5"/>
  <c r="VV13" i="5"/>
  <c r="VV12" i="5"/>
  <c r="VV11" i="5"/>
  <c r="VV10" i="5"/>
  <c r="VV9" i="5"/>
  <c r="VV8" i="5"/>
  <c r="IK19" i="5" l="1"/>
  <c r="ID19" i="5"/>
  <c r="IY19" i="5"/>
  <c r="IR19" i="5"/>
  <c r="JM19" i="5"/>
  <c r="JF19" i="5"/>
  <c r="JT19" i="5"/>
  <c r="KH19" i="5"/>
  <c r="KA19" i="5"/>
  <c r="KO19" i="5"/>
  <c r="LC19" i="5"/>
  <c r="KV19" i="5"/>
  <c r="LJ19" i="5"/>
  <c r="ML19" i="5"/>
  <c r="LX19" i="5"/>
  <c r="LQ19" i="5"/>
  <c r="MS19" i="5"/>
  <c r="NG19" i="5"/>
  <c r="ME19" i="5"/>
  <c r="MZ19" i="5"/>
  <c r="NN19" i="5"/>
  <c r="NU19" i="5"/>
  <c r="OB19" i="5"/>
  <c r="OI19" i="5"/>
  <c r="QZ22" i="5"/>
  <c r="B74" i="6" s="1"/>
  <c r="QM16" i="5"/>
  <c r="QF19" i="5"/>
  <c r="PY19" i="5"/>
  <c r="PR19" i="5"/>
  <c r="PK19" i="5"/>
  <c r="OW19" i="5"/>
  <c r="OP19" i="5"/>
  <c r="QH19" i="5"/>
  <c r="RV12" i="5"/>
  <c r="QX19" i="5"/>
  <c r="PD19" i="5"/>
  <c r="RV9" i="5"/>
  <c r="RV11" i="5"/>
  <c r="RV13" i="5"/>
  <c r="RO16" i="5"/>
  <c r="RO14" i="5"/>
  <c r="RO12" i="5"/>
  <c r="RH14" i="5"/>
  <c r="RH16" i="5"/>
  <c r="QQ19" i="5"/>
  <c r="QO19" i="5"/>
  <c r="QM17" i="5"/>
  <c r="QJ19" i="5"/>
  <c r="QM11" i="5"/>
  <c r="QM12" i="5"/>
  <c r="QM8" i="5"/>
  <c r="QM13" i="5"/>
  <c r="QM14" i="5"/>
  <c r="QM9" i="5"/>
  <c r="QM10" i="5"/>
  <c r="QM15" i="5"/>
  <c r="RA12" i="5"/>
  <c r="RO17" i="5"/>
  <c r="RA16" i="5"/>
  <c r="RJ19" i="5"/>
  <c r="QS22" i="5"/>
  <c r="B73" i="6" s="1"/>
  <c r="QT17" i="5"/>
  <c r="QT15" i="5"/>
  <c r="QT13" i="5"/>
  <c r="QT11" i="5"/>
  <c r="QT9" i="5"/>
  <c r="RC19" i="5"/>
  <c r="RA14" i="5"/>
  <c r="RO10" i="5"/>
  <c r="RO15" i="5"/>
  <c r="RA9" i="5"/>
  <c r="QT14" i="5"/>
  <c r="QT8" i="5"/>
  <c r="RO8" i="5"/>
  <c r="RO9" i="5"/>
  <c r="RE19" i="5"/>
  <c r="RA11" i="5"/>
  <c r="RO11" i="5"/>
  <c r="RA13" i="5"/>
  <c r="QT10" i="5"/>
  <c r="RN22" i="5"/>
  <c r="B76" i="6" s="1"/>
  <c r="RA8" i="5"/>
  <c r="RA15" i="5"/>
  <c r="QT16" i="5"/>
  <c r="RA10" i="5"/>
  <c r="QT12" i="5"/>
  <c r="RH9" i="5"/>
  <c r="RV15" i="5"/>
  <c r="RH11" i="5"/>
  <c r="QV19" i="5"/>
  <c r="RV8" i="5"/>
  <c r="RU22" i="5"/>
  <c r="B77" i="6" s="1"/>
  <c r="RL19" i="5"/>
  <c r="RH13" i="5"/>
  <c r="RQ19" i="5"/>
  <c r="RH8" i="5"/>
  <c r="RH15" i="5"/>
  <c r="RV16" i="5"/>
  <c r="RH10" i="5"/>
  <c r="RH17" i="5"/>
  <c r="RV10" i="5"/>
  <c r="RH12" i="5"/>
  <c r="RV14" i="5"/>
  <c r="RZ19" i="5"/>
  <c r="SC10" i="5"/>
  <c r="SC17" i="5"/>
  <c r="RS19" i="5"/>
  <c r="SC12" i="5"/>
  <c r="SB22" i="5"/>
  <c r="B78" i="6" s="1"/>
  <c r="SC14" i="5"/>
  <c r="RX19" i="5"/>
  <c r="SC16" i="5"/>
  <c r="SC9" i="5"/>
  <c r="SC11" i="5"/>
  <c r="SC13" i="5"/>
  <c r="SC8" i="5"/>
  <c r="TS16" i="5"/>
  <c r="TS10" i="5"/>
  <c r="TS8" i="5"/>
  <c r="TE13" i="5"/>
  <c r="TE10" i="5"/>
  <c r="TE17" i="5"/>
  <c r="SX12" i="5"/>
  <c r="SX8" i="5"/>
  <c r="SX9" i="5"/>
  <c r="SX13" i="5"/>
  <c r="SX15" i="5"/>
  <c r="SX17" i="5"/>
  <c r="SG19" i="5"/>
  <c r="SJ9" i="5"/>
  <c r="SJ13" i="5"/>
  <c r="SJ8" i="5"/>
  <c r="SJ15" i="5"/>
  <c r="SJ12" i="5"/>
  <c r="SJ10" i="5"/>
  <c r="SJ14" i="5"/>
  <c r="SJ16" i="5"/>
  <c r="SI22" i="5"/>
  <c r="B79" i="6" s="1"/>
  <c r="SJ17" i="5"/>
  <c r="UK12" i="5"/>
  <c r="SQ17" i="5"/>
  <c r="SP22" i="5"/>
  <c r="B80" i="6" s="1"/>
  <c r="SE19" i="5"/>
  <c r="SQ14" i="5"/>
  <c r="TR22" i="5"/>
  <c r="B84" i="6" s="1"/>
  <c r="SQ13" i="5"/>
  <c r="SQ15" i="5"/>
  <c r="TB19" i="5"/>
  <c r="SQ9" i="5"/>
  <c r="SQ11" i="5"/>
  <c r="SQ16" i="5"/>
  <c r="SX14" i="5"/>
  <c r="SX11" i="5"/>
  <c r="SQ8" i="5"/>
  <c r="SX16" i="5"/>
  <c r="SW22" i="5"/>
  <c r="B81" i="6" s="1"/>
  <c r="SN19" i="5"/>
  <c r="SQ10" i="5"/>
  <c r="TS12" i="5"/>
  <c r="TE8" i="5"/>
  <c r="TE15" i="5"/>
  <c r="TE12" i="5"/>
  <c r="TD22" i="5"/>
  <c r="B82" i="6" s="1"/>
  <c r="SS19" i="5"/>
  <c r="SZ19" i="5"/>
  <c r="TE14" i="5"/>
  <c r="SU19" i="5"/>
  <c r="SL19" i="5"/>
  <c r="TE16" i="5"/>
  <c r="TE9" i="5"/>
  <c r="TN19" i="5"/>
  <c r="TP19" i="5"/>
  <c r="TW19" i="5"/>
  <c r="TL14" i="5"/>
  <c r="TL9" i="5"/>
  <c r="TL11" i="5"/>
  <c r="TL13" i="5"/>
  <c r="TL8" i="5"/>
  <c r="TL15" i="5"/>
  <c r="TI19" i="5"/>
  <c r="TL12" i="5"/>
  <c r="TL17" i="5"/>
  <c r="TL16" i="5"/>
  <c r="TK22" i="5"/>
  <c r="B83" i="6" s="1"/>
  <c r="TS15" i="5"/>
  <c r="TZ12" i="5"/>
  <c r="TS14" i="5"/>
  <c r="TG19" i="5"/>
  <c r="TZ14" i="5"/>
  <c r="TS13" i="5"/>
  <c r="TS11" i="5"/>
  <c r="TZ16" i="5"/>
  <c r="TS9" i="5"/>
  <c r="TZ11" i="5"/>
  <c r="TY22" i="5"/>
  <c r="B85" i="6" s="1"/>
  <c r="TZ17" i="5"/>
  <c r="UD10" i="5"/>
  <c r="TZ8" i="5"/>
  <c r="TZ13" i="5"/>
  <c r="TZ10" i="5"/>
  <c r="TZ9" i="5"/>
  <c r="UP14" i="5"/>
  <c r="UK14" i="5"/>
  <c r="UD8" i="5"/>
  <c r="UB12" i="5"/>
  <c r="UB16" i="5"/>
  <c r="UB14" i="5"/>
  <c r="UW14" i="5"/>
  <c r="UK10" i="5"/>
  <c r="UB9" i="5"/>
  <c r="UD12" i="5"/>
  <c r="UD16" i="5"/>
  <c r="UK8" i="5"/>
  <c r="UB11" i="5"/>
  <c r="UP10" i="5"/>
  <c r="UB8" i="5"/>
  <c r="UB10" i="5"/>
  <c r="UB13" i="5"/>
  <c r="UB17" i="5"/>
  <c r="TU19" i="5"/>
  <c r="UR14" i="5"/>
  <c r="UR10" i="5"/>
  <c r="UI11" i="5"/>
  <c r="UI8" i="5"/>
  <c r="UD14" i="5"/>
  <c r="UF19" i="5"/>
  <c r="UG9" i="5" s="1"/>
  <c r="UB15" i="5"/>
  <c r="UI14" i="5"/>
  <c r="UI17" i="5"/>
  <c r="UY14" i="5"/>
  <c r="UP8" i="5"/>
  <c r="UP12" i="5"/>
  <c r="UP16" i="5"/>
  <c r="UM19" i="5"/>
  <c r="UM22" i="5" s="1"/>
  <c r="B87" i="6" s="1"/>
  <c r="UI12" i="5"/>
  <c r="UI15" i="5"/>
  <c r="UD9" i="5"/>
  <c r="UD11" i="5"/>
  <c r="UD13" i="5"/>
  <c r="UD15" i="5"/>
  <c r="UD17" i="5"/>
  <c r="VM16" i="5"/>
  <c r="UR8" i="5"/>
  <c r="UR12" i="5"/>
  <c r="UR16" i="5"/>
  <c r="UI9" i="5"/>
  <c r="UW10" i="5"/>
  <c r="VR15" i="5"/>
  <c r="VK10" i="5"/>
  <c r="UW8" i="5"/>
  <c r="UW12" i="5"/>
  <c r="UW16" i="5"/>
  <c r="UI16" i="5"/>
  <c r="UY10" i="5"/>
  <c r="UY8" i="5"/>
  <c r="UY12" i="5"/>
  <c r="UY16" i="5"/>
  <c r="UI10" i="5"/>
  <c r="UI13" i="5"/>
  <c r="UK16" i="5"/>
  <c r="UT19" i="5"/>
  <c r="UU8" i="5" s="1"/>
  <c r="UK9" i="5"/>
  <c r="UK11" i="5"/>
  <c r="UK13" i="5"/>
  <c r="UK15" i="5"/>
  <c r="UK17" i="5"/>
  <c r="VF8" i="5"/>
  <c r="VK8" i="5"/>
  <c r="VA19" i="5"/>
  <c r="VB16" i="5" s="1"/>
  <c r="VF14" i="5"/>
  <c r="UP9" i="5"/>
  <c r="UP11" i="5"/>
  <c r="UP13" i="5"/>
  <c r="UP15" i="5"/>
  <c r="UP17" i="5"/>
  <c r="VF16" i="5"/>
  <c r="UR9" i="5"/>
  <c r="UR11" i="5"/>
  <c r="UR13" i="5"/>
  <c r="UR15" i="5"/>
  <c r="UR17" i="5"/>
  <c r="VD12" i="5"/>
  <c r="UW9" i="5"/>
  <c r="UW11" i="5"/>
  <c r="UW13" i="5"/>
  <c r="UW15" i="5"/>
  <c r="UW17" i="5"/>
  <c r="UX22" i="5"/>
  <c r="VF10" i="5"/>
  <c r="VD8" i="5"/>
  <c r="VF12" i="5"/>
  <c r="UY9" i="5"/>
  <c r="UY11" i="5"/>
  <c r="UY13" i="5"/>
  <c r="UY15" i="5"/>
  <c r="VT8" i="5"/>
  <c r="VH19" i="5"/>
  <c r="VH22" i="5" s="1"/>
  <c r="B90" i="6" s="1"/>
  <c r="VM10" i="5"/>
  <c r="VR9" i="5"/>
  <c r="VR16" i="5"/>
  <c r="VS22" i="5"/>
  <c r="VM12" i="5"/>
  <c r="VD9" i="5"/>
  <c r="VD11" i="5"/>
  <c r="VD13" i="5"/>
  <c r="VD15" i="5"/>
  <c r="VD17" i="5"/>
  <c r="VD10" i="5"/>
  <c r="VD16" i="5"/>
  <c r="VR10" i="5"/>
  <c r="VR13" i="5"/>
  <c r="VT16" i="5"/>
  <c r="VT10" i="5"/>
  <c r="VM8" i="5"/>
  <c r="VF9" i="5"/>
  <c r="VF11" i="5"/>
  <c r="VF13" i="5"/>
  <c r="VF15" i="5"/>
  <c r="VF17" i="5"/>
  <c r="VR12" i="5"/>
  <c r="VC22" i="5"/>
  <c r="VV19" i="5"/>
  <c r="VW14" i="5" s="1"/>
  <c r="VT12" i="5"/>
  <c r="VR14" i="5"/>
  <c r="VO19" i="5"/>
  <c r="VO22" i="5" s="1"/>
  <c r="B91" i="6" s="1"/>
  <c r="VR8" i="5"/>
  <c r="VR11" i="5"/>
  <c r="VT14" i="5"/>
  <c r="VR17" i="5"/>
  <c r="VM14" i="5"/>
  <c r="VK16" i="5"/>
  <c r="VK9" i="5"/>
  <c r="VK11" i="5"/>
  <c r="VK13" i="5"/>
  <c r="VK15" i="5"/>
  <c r="VK17" i="5"/>
  <c r="VM9" i="5"/>
  <c r="VM11" i="5"/>
  <c r="VM13" i="5"/>
  <c r="VM15" i="5"/>
  <c r="VM17" i="5"/>
  <c r="VK14" i="5"/>
  <c r="VJ22" i="5"/>
  <c r="VT9" i="5"/>
  <c r="VT11" i="5"/>
  <c r="VT13" i="5"/>
  <c r="VT15" i="5"/>
  <c r="VZ19" i="5"/>
  <c r="VZ22" i="5" s="1"/>
  <c r="VX19" i="5"/>
  <c r="VX22" i="5" s="1"/>
  <c r="WC17" i="5"/>
  <c r="WC16" i="5"/>
  <c r="WC15" i="5"/>
  <c r="WC14" i="5"/>
  <c r="WC13" i="5"/>
  <c r="WC12" i="5"/>
  <c r="WC11" i="5"/>
  <c r="WC10" i="5"/>
  <c r="WC9" i="5"/>
  <c r="WC8" i="5"/>
  <c r="WG19" i="5"/>
  <c r="WG22" i="5" s="1"/>
  <c r="WE19" i="5"/>
  <c r="WE22" i="5" s="1"/>
  <c r="WJ17" i="5"/>
  <c r="WJ16" i="5"/>
  <c r="WJ15" i="5"/>
  <c r="WJ14" i="5"/>
  <c r="WJ13" i="5"/>
  <c r="WJ12" i="5"/>
  <c r="WJ11" i="5"/>
  <c r="WJ10" i="5"/>
  <c r="WJ9" i="5"/>
  <c r="WJ8" i="5"/>
  <c r="WN19" i="5"/>
  <c r="WO17" i="5" s="1"/>
  <c r="WL19" i="5"/>
  <c r="WL22" i="5" s="1"/>
  <c r="WQ17" i="5"/>
  <c r="WQ16" i="5"/>
  <c r="WQ15" i="5"/>
  <c r="WQ14" i="5"/>
  <c r="WQ13" i="5"/>
  <c r="WQ12" i="5"/>
  <c r="WQ11" i="5"/>
  <c r="WQ10" i="5"/>
  <c r="WQ9" i="5"/>
  <c r="WQ8" i="5"/>
  <c r="WU19" i="5"/>
  <c r="WU22" i="5" s="1"/>
  <c r="WS19" i="5"/>
  <c r="WS22" i="5" s="1"/>
  <c r="WX17" i="5"/>
  <c r="WX16" i="5"/>
  <c r="WX15" i="5"/>
  <c r="WX14" i="5"/>
  <c r="WX13" i="5"/>
  <c r="WX12" i="5"/>
  <c r="WX11" i="5"/>
  <c r="WX10" i="5"/>
  <c r="WX9" i="5"/>
  <c r="WX8" i="5"/>
  <c r="XB19" i="5"/>
  <c r="XC9" i="5" s="1"/>
  <c r="WZ19" i="5"/>
  <c r="WZ22" i="5" s="1"/>
  <c r="XE17" i="5"/>
  <c r="XE16" i="5"/>
  <c r="XE15" i="5"/>
  <c r="XE14" i="5"/>
  <c r="XE13" i="5"/>
  <c r="XE12" i="5"/>
  <c r="XE11" i="5"/>
  <c r="XE10" i="5"/>
  <c r="XE9" i="5"/>
  <c r="XE8" i="5"/>
  <c r="XI19" i="5"/>
  <c r="XI22" i="5" s="1"/>
  <c r="XG19" i="5"/>
  <c r="XG22" i="5" s="1"/>
  <c r="XL17" i="5"/>
  <c r="XL16" i="5"/>
  <c r="XL15" i="5"/>
  <c r="XL14" i="5"/>
  <c r="XL13" i="5"/>
  <c r="XL12" i="5"/>
  <c r="XL11" i="5"/>
  <c r="XL10" i="5"/>
  <c r="XL9" i="5"/>
  <c r="XL8" i="5"/>
  <c r="XP19" i="5"/>
  <c r="XQ17" i="5" s="1"/>
  <c r="XN19" i="5"/>
  <c r="XO16" i="5" s="1"/>
  <c r="XS17" i="5"/>
  <c r="XS16" i="5"/>
  <c r="XS15" i="5"/>
  <c r="XS14" i="5"/>
  <c r="XS13" i="5"/>
  <c r="XS12" i="5"/>
  <c r="XS11" i="5"/>
  <c r="XS10" i="5"/>
  <c r="XS9" i="5"/>
  <c r="XS8" i="5"/>
  <c r="XW19" i="5"/>
  <c r="XX17" i="5" s="1"/>
  <c r="XU19" i="5"/>
  <c r="XU22" i="5" s="1"/>
  <c r="XZ17" i="5"/>
  <c r="XZ16" i="5"/>
  <c r="XZ15" i="5"/>
  <c r="XZ14" i="5"/>
  <c r="XZ13" i="5"/>
  <c r="XZ12" i="5"/>
  <c r="XZ11" i="5"/>
  <c r="XZ10" i="5"/>
  <c r="XZ9" i="5"/>
  <c r="XZ8" i="5"/>
  <c r="YD19" i="5"/>
  <c r="YE17" i="5" s="1"/>
  <c r="YB19" i="5"/>
  <c r="YB22" i="5" s="1"/>
  <c r="YG17" i="5"/>
  <c r="YG16" i="5"/>
  <c r="YG15" i="5"/>
  <c r="YG14" i="5"/>
  <c r="YG13" i="5"/>
  <c r="YG12" i="5"/>
  <c r="YG11" i="5"/>
  <c r="YG10" i="5"/>
  <c r="YG9" i="5"/>
  <c r="YG8" i="5"/>
  <c r="YK19" i="5"/>
  <c r="YL17" i="5" s="1"/>
  <c r="YI19" i="5"/>
  <c r="YI22" i="5" s="1"/>
  <c r="YN17" i="5"/>
  <c r="YN16" i="5"/>
  <c r="YN15" i="5"/>
  <c r="YN14" i="5"/>
  <c r="YN13" i="5"/>
  <c r="YN12" i="5"/>
  <c r="YN11" i="5"/>
  <c r="YN10" i="5"/>
  <c r="YN9" i="5"/>
  <c r="YN8" i="5"/>
  <c r="YR19" i="5"/>
  <c r="YS17" i="5" s="1"/>
  <c r="YP19" i="5"/>
  <c r="YP22" i="5" s="1"/>
  <c r="YU17" i="5"/>
  <c r="YU16" i="5"/>
  <c r="YU15" i="5"/>
  <c r="YU14" i="5"/>
  <c r="YU13" i="5"/>
  <c r="YU12" i="5"/>
  <c r="YU11" i="5"/>
  <c r="YU10" i="5"/>
  <c r="YU9" i="5"/>
  <c r="YU8" i="5"/>
  <c r="YY19" i="5"/>
  <c r="YZ17" i="5" s="1"/>
  <c r="YW19" i="5"/>
  <c r="YW22" i="5" s="1"/>
  <c r="ZB17" i="5"/>
  <c r="ZB16" i="5"/>
  <c r="ZB15" i="5"/>
  <c r="ZB14" i="5"/>
  <c r="ZB13" i="5"/>
  <c r="ZB12" i="5"/>
  <c r="ZB11" i="5"/>
  <c r="ZB10" i="5"/>
  <c r="ZB9" i="5"/>
  <c r="ZB8" i="5"/>
  <c r="ZF19" i="5"/>
  <c r="ZF22" i="5" s="1"/>
  <c r="ZD19" i="5"/>
  <c r="ZD22" i="5" s="1"/>
  <c r="ZI17" i="5"/>
  <c r="ZI16" i="5"/>
  <c r="ZI15" i="5"/>
  <c r="ZI14" i="5"/>
  <c r="ZI13" i="5"/>
  <c r="ZI12" i="5"/>
  <c r="ZI11" i="5"/>
  <c r="ZI10" i="5"/>
  <c r="ZI9" i="5"/>
  <c r="ZI8" i="5"/>
  <c r="ZM19" i="5"/>
  <c r="ZM22" i="5" s="1"/>
  <c r="ZK19" i="5"/>
  <c r="ZK22" i="5" s="1"/>
  <c r="ZP17" i="5"/>
  <c r="ZP16" i="5"/>
  <c r="ZP15" i="5"/>
  <c r="ZP14" i="5"/>
  <c r="ZP13" i="5"/>
  <c r="ZP12" i="5"/>
  <c r="ZP11" i="5"/>
  <c r="ZP10" i="5"/>
  <c r="ZP9" i="5"/>
  <c r="ZP8" i="5"/>
  <c r="ZT19" i="5"/>
  <c r="ZU17" i="5" s="1"/>
  <c r="ZR19" i="5"/>
  <c r="ZR22" i="5" s="1"/>
  <c r="ZW17" i="5"/>
  <c r="ZW16" i="5"/>
  <c r="ZW15" i="5"/>
  <c r="ZW14" i="5"/>
  <c r="ZW13" i="5"/>
  <c r="ZW12" i="5"/>
  <c r="ZW11" i="5"/>
  <c r="ZW10" i="5"/>
  <c r="ZW9" i="5"/>
  <c r="ZW8" i="5"/>
  <c r="RO19" i="5" l="1"/>
  <c r="QM19" i="5"/>
  <c r="RA19" i="5"/>
  <c r="QT19" i="5"/>
  <c r="RV19" i="5"/>
  <c r="RH19" i="5"/>
  <c r="SC19" i="5"/>
  <c r="SX19" i="5"/>
  <c r="SQ19" i="5"/>
  <c r="SJ19" i="5"/>
  <c r="TE19" i="5"/>
  <c r="WA12" i="5"/>
  <c r="TS19" i="5"/>
  <c r="TL19" i="5"/>
  <c r="TZ19" i="5"/>
  <c r="VB9" i="5"/>
  <c r="VB11" i="5"/>
  <c r="UB19" i="5"/>
  <c r="VW8" i="5"/>
  <c r="VW12" i="5"/>
  <c r="VI11" i="5"/>
  <c r="VB12" i="5"/>
  <c r="VB15" i="5"/>
  <c r="UU12" i="5"/>
  <c r="UU17" i="5"/>
  <c r="UU9" i="5"/>
  <c r="UU10" i="5"/>
  <c r="UT22" i="5"/>
  <c r="B88" i="6" s="1"/>
  <c r="UN10" i="5"/>
  <c r="UN17" i="5"/>
  <c r="UN11" i="5"/>
  <c r="UN8" i="5"/>
  <c r="UI19" i="5"/>
  <c r="UN12" i="5"/>
  <c r="UN14" i="5"/>
  <c r="UG10" i="5"/>
  <c r="UG17" i="5"/>
  <c r="UG16" i="5"/>
  <c r="UG13" i="5"/>
  <c r="UG12" i="5"/>
  <c r="UG11" i="5"/>
  <c r="UG8" i="5"/>
  <c r="UG15" i="5"/>
  <c r="UG14" i="5"/>
  <c r="UF22" i="5"/>
  <c r="B86" i="6" s="1"/>
  <c r="VB13" i="5"/>
  <c r="UU14" i="5"/>
  <c r="VB10" i="5"/>
  <c r="UU13" i="5"/>
  <c r="UD19" i="5"/>
  <c r="VB17" i="5"/>
  <c r="UU15" i="5"/>
  <c r="VB14" i="5"/>
  <c r="VI8" i="5"/>
  <c r="VA22" i="5"/>
  <c r="B89" i="6" s="1"/>
  <c r="UU11" i="5"/>
  <c r="UU16" i="5"/>
  <c r="UN15" i="5"/>
  <c r="UN16" i="5"/>
  <c r="VB8" i="5"/>
  <c r="UK19" i="5"/>
  <c r="UN9" i="5"/>
  <c r="UN13" i="5"/>
  <c r="VI15" i="5"/>
  <c r="UW19" i="5"/>
  <c r="VP11" i="5"/>
  <c r="VP13" i="5"/>
  <c r="VI16" i="5"/>
  <c r="UY19" i="5"/>
  <c r="UR19" i="5"/>
  <c r="VI17" i="5"/>
  <c r="VI10" i="5"/>
  <c r="UP19" i="5"/>
  <c r="VP12" i="5"/>
  <c r="WA9" i="5"/>
  <c r="VI14" i="5"/>
  <c r="VW13" i="5"/>
  <c r="VI12" i="5"/>
  <c r="VI9" i="5"/>
  <c r="VW15" i="5"/>
  <c r="VD19" i="5"/>
  <c r="VI13" i="5"/>
  <c r="VW17" i="5"/>
  <c r="VP8" i="5"/>
  <c r="VV22" i="5"/>
  <c r="B92" i="6" s="1"/>
  <c r="VF19" i="5"/>
  <c r="VM19" i="5"/>
  <c r="VP10" i="5"/>
  <c r="VY10" i="5"/>
  <c r="VW9" i="5"/>
  <c r="VP17" i="5"/>
  <c r="VP15" i="5"/>
  <c r="VW11" i="5"/>
  <c r="VP14" i="5"/>
  <c r="VR19" i="5"/>
  <c r="VP9" i="5"/>
  <c r="VW10" i="5"/>
  <c r="VW16" i="5"/>
  <c r="VK19" i="5"/>
  <c r="VP16" i="5"/>
  <c r="XA9" i="5"/>
  <c r="VT19" i="5"/>
  <c r="WA10" i="5"/>
  <c r="VY13" i="5"/>
  <c r="WT14" i="5"/>
  <c r="VY8" i="5"/>
  <c r="VY14" i="5"/>
  <c r="XA13" i="5"/>
  <c r="WA8" i="5"/>
  <c r="VY11" i="5"/>
  <c r="XA8" i="5"/>
  <c r="VY15" i="5"/>
  <c r="WT10" i="5"/>
  <c r="WF8" i="5"/>
  <c r="VY9" i="5"/>
  <c r="VY12" i="5"/>
  <c r="XH8" i="5"/>
  <c r="XH15" i="5"/>
  <c r="WV16" i="5"/>
  <c r="WV12" i="5"/>
  <c r="WV14" i="5"/>
  <c r="WO14" i="5"/>
  <c r="WO10" i="5"/>
  <c r="WO16" i="5"/>
  <c r="WO8" i="5"/>
  <c r="WF9" i="5"/>
  <c r="WF10" i="5"/>
  <c r="WA13" i="5"/>
  <c r="WA16" i="5"/>
  <c r="WC19" i="5"/>
  <c r="WD13" i="5" s="1"/>
  <c r="WA11" i="5"/>
  <c r="WA17" i="5"/>
  <c r="WA14" i="5"/>
  <c r="WA15" i="5"/>
  <c r="VY16" i="5"/>
  <c r="XA14" i="5"/>
  <c r="WV8" i="5"/>
  <c r="WF16" i="5"/>
  <c r="XA10" i="5"/>
  <c r="WF12" i="5"/>
  <c r="VY17" i="5"/>
  <c r="XA12" i="5"/>
  <c r="XA17" i="5"/>
  <c r="WV10" i="5"/>
  <c r="WJ19" i="5"/>
  <c r="WK10" i="5" s="1"/>
  <c r="XH14" i="5"/>
  <c r="WQ19" i="5"/>
  <c r="WR15" i="5" s="1"/>
  <c r="WF14" i="5"/>
  <c r="WO12" i="5"/>
  <c r="WM15" i="5"/>
  <c r="WH8" i="5"/>
  <c r="WH10" i="5"/>
  <c r="WH12" i="5"/>
  <c r="WH14" i="5"/>
  <c r="WH16" i="5"/>
  <c r="WM13" i="5"/>
  <c r="YC8" i="5"/>
  <c r="WM8" i="5"/>
  <c r="WM16" i="5"/>
  <c r="WF11" i="5"/>
  <c r="WF13" i="5"/>
  <c r="WF15" i="5"/>
  <c r="WF17" i="5"/>
  <c r="WM10" i="5"/>
  <c r="WM11" i="5"/>
  <c r="WH9" i="5"/>
  <c r="WH11" i="5"/>
  <c r="WH13" i="5"/>
  <c r="WH15" i="5"/>
  <c r="WH17" i="5"/>
  <c r="XA11" i="5"/>
  <c r="XA15" i="5"/>
  <c r="WT8" i="5"/>
  <c r="WT12" i="5"/>
  <c r="WT16" i="5"/>
  <c r="WM14" i="5"/>
  <c r="WN22" i="5"/>
  <c r="WM9" i="5"/>
  <c r="WM17" i="5"/>
  <c r="XA16" i="5"/>
  <c r="WM12" i="5"/>
  <c r="XJ10" i="5"/>
  <c r="XJ14" i="5"/>
  <c r="WX19" i="5"/>
  <c r="WY15" i="5" s="1"/>
  <c r="XO12" i="5"/>
  <c r="XH12" i="5"/>
  <c r="WO9" i="5"/>
  <c r="WO11" i="5"/>
  <c r="WO13" i="5"/>
  <c r="WO15" i="5"/>
  <c r="XJ12" i="5"/>
  <c r="XJ8" i="5"/>
  <c r="YC16" i="5"/>
  <c r="XH17" i="5"/>
  <c r="YE10" i="5"/>
  <c r="WT9" i="5"/>
  <c r="WT11" i="5"/>
  <c r="WT13" i="5"/>
  <c r="WT15" i="5"/>
  <c r="WT17" i="5"/>
  <c r="YE9" i="5"/>
  <c r="YQ14" i="5"/>
  <c r="WV9" i="5"/>
  <c r="WV11" i="5"/>
  <c r="WV13" i="5"/>
  <c r="WV15" i="5"/>
  <c r="WV17" i="5"/>
  <c r="YQ8" i="5"/>
  <c r="YC11" i="5"/>
  <c r="XE19" i="5"/>
  <c r="XE22" i="5" s="1"/>
  <c r="B97" i="6" s="1"/>
  <c r="XC8" i="5"/>
  <c r="XC10" i="5"/>
  <c r="XC12" i="5"/>
  <c r="XC14" i="5"/>
  <c r="XC16" i="5"/>
  <c r="XH11" i="5"/>
  <c r="YE16" i="5"/>
  <c r="XL19" i="5"/>
  <c r="XL22" i="5" s="1"/>
  <c r="B98" i="6" s="1"/>
  <c r="XC11" i="5"/>
  <c r="XC13" i="5"/>
  <c r="XC15" i="5"/>
  <c r="XH9" i="5"/>
  <c r="XC17" i="5"/>
  <c r="YE8" i="5"/>
  <c r="YC12" i="5"/>
  <c r="XH16" i="5"/>
  <c r="XB22" i="5"/>
  <c r="XH10" i="5"/>
  <c r="XH13" i="5"/>
  <c r="XJ16" i="5"/>
  <c r="YJ14" i="5"/>
  <c r="YQ9" i="5"/>
  <c r="YJ10" i="5"/>
  <c r="YE12" i="5"/>
  <c r="XO8" i="5"/>
  <c r="XP22" i="5"/>
  <c r="XJ9" i="5"/>
  <c r="XJ11" i="5"/>
  <c r="XJ13" i="5"/>
  <c r="XJ15" i="5"/>
  <c r="XJ17" i="5"/>
  <c r="YJ8" i="5"/>
  <c r="YJ16" i="5"/>
  <c r="XS19" i="5"/>
  <c r="XS22" i="5" s="1"/>
  <c r="B99" i="6" s="1"/>
  <c r="YE13" i="5"/>
  <c r="ZN10" i="5"/>
  <c r="YJ12" i="5"/>
  <c r="XO10" i="5"/>
  <c r="XV10" i="5"/>
  <c r="XX14" i="5"/>
  <c r="XV9" i="5"/>
  <c r="XV14" i="5"/>
  <c r="YQ11" i="5"/>
  <c r="XN22" i="5"/>
  <c r="XO17" i="5"/>
  <c r="XO15" i="5"/>
  <c r="XO13" i="5"/>
  <c r="XO11" i="5"/>
  <c r="XO9" i="5"/>
  <c r="XV12" i="5"/>
  <c r="XV16" i="5"/>
  <c r="YC14" i="5"/>
  <c r="XO14" i="5"/>
  <c r="XV13" i="5"/>
  <c r="XQ8" i="5"/>
  <c r="XQ10" i="5"/>
  <c r="XQ12" i="5"/>
  <c r="XQ14" i="5"/>
  <c r="XQ16" i="5"/>
  <c r="XQ9" i="5"/>
  <c r="XQ11" i="5"/>
  <c r="XQ13" i="5"/>
  <c r="XQ15" i="5"/>
  <c r="ZL12" i="5"/>
  <c r="ZE10" i="5"/>
  <c r="ZE12" i="5"/>
  <c r="YL14" i="5"/>
  <c r="YL10" i="5"/>
  <c r="YL12" i="5"/>
  <c r="YL8" i="5"/>
  <c r="YE11" i="5"/>
  <c r="YE14" i="5"/>
  <c r="YE15" i="5"/>
  <c r="YC9" i="5"/>
  <c r="YC15" i="5"/>
  <c r="YC10" i="5"/>
  <c r="YC13" i="5"/>
  <c r="XZ19" i="5"/>
  <c r="YA17" i="5" s="1"/>
  <c r="XX12" i="5"/>
  <c r="XW22" i="5"/>
  <c r="XX16" i="5"/>
  <c r="XX8" i="5"/>
  <c r="XX10" i="5"/>
  <c r="XV8" i="5"/>
  <c r="XV11" i="5"/>
  <c r="YS14" i="5"/>
  <c r="YG19" i="5"/>
  <c r="YH9" i="5" s="1"/>
  <c r="YL16" i="5"/>
  <c r="YS8" i="5"/>
  <c r="ZL13" i="5"/>
  <c r="ZE8" i="5"/>
  <c r="YN19" i="5"/>
  <c r="YO13" i="5" s="1"/>
  <c r="XV15" i="5"/>
  <c r="XV17" i="5"/>
  <c r="YS11" i="5"/>
  <c r="ZE14" i="5"/>
  <c r="YZ16" i="5"/>
  <c r="YS12" i="5"/>
  <c r="YQ16" i="5"/>
  <c r="XX9" i="5"/>
  <c r="XX11" i="5"/>
  <c r="XX13" i="5"/>
  <c r="XX15" i="5"/>
  <c r="YS9" i="5"/>
  <c r="YD22" i="5"/>
  <c r="YS13" i="5"/>
  <c r="YZ12" i="5"/>
  <c r="YS10" i="5"/>
  <c r="ZL10" i="5"/>
  <c r="ZG8" i="5"/>
  <c r="ZG12" i="5"/>
  <c r="YQ10" i="5"/>
  <c r="YS16" i="5"/>
  <c r="YL9" i="5"/>
  <c r="ZG9" i="5"/>
  <c r="YZ8" i="5"/>
  <c r="YZ14" i="5"/>
  <c r="YC17" i="5"/>
  <c r="ZL11" i="5"/>
  <c r="ZL8" i="5"/>
  <c r="YK22" i="5"/>
  <c r="ZL9" i="5"/>
  <c r="YQ12" i="5"/>
  <c r="ZG16" i="5"/>
  <c r="ZB19" i="5"/>
  <c r="ZC17" i="5" s="1"/>
  <c r="YX12" i="5"/>
  <c r="YX15" i="5"/>
  <c r="ZG10" i="5"/>
  <c r="ZG17" i="5"/>
  <c r="YX16" i="5"/>
  <c r="YJ9" i="5"/>
  <c r="YJ11" i="5"/>
  <c r="YJ13" i="5"/>
  <c r="YJ15" i="5"/>
  <c r="YJ17" i="5"/>
  <c r="YX9" i="5"/>
  <c r="YX10" i="5"/>
  <c r="YX13" i="5"/>
  <c r="YU19" i="5"/>
  <c r="YV15" i="5" s="1"/>
  <c r="YL11" i="5"/>
  <c r="YL13" i="5"/>
  <c r="YL15" i="5"/>
  <c r="ZG13" i="5"/>
  <c r="ZL14" i="5"/>
  <c r="ZG11" i="5"/>
  <c r="ZG14" i="5"/>
  <c r="YZ10" i="5"/>
  <c r="YR22" i="5"/>
  <c r="YX17" i="5"/>
  <c r="YX14" i="5"/>
  <c r="ZL15" i="5"/>
  <c r="ZG15" i="5"/>
  <c r="YX8" i="5"/>
  <c r="YX11" i="5"/>
  <c r="YQ13" i="5"/>
  <c r="YQ15" i="5"/>
  <c r="YQ17" i="5"/>
  <c r="YS15" i="5"/>
  <c r="YY22" i="5"/>
  <c r="ZL17" i="5"/>
  <c r="ZE16" i="5"/>
  <c r="ZN14" i="5"/>
  <c r="ZU14" i="5"/>
  <c r="ZN8" i="5"/>
  <c r="ZW19" i="5"/>
  <c r="ZX13" i="5" s="1"/>
  <c r="ZN12" i="5"/>
  <c r="YZ9" i="5"/>
  <c r="YZ11" i="5"/>
  <c r="YZ13" i="5"/>
  <c r="YZ15" i="5"/>
  <c r="ZN16" i="5"/>
  <c r="ZI19" i="5"/>
  <c r="ZJ15" i="5" s="1"/>
  <c r="ZU11" i="5"/>
  <c r="ZS15" i="5"/>
  <c r="ZE9" i="5"/>
  <c r="ZE11" i="5"/>
  <c r="ZE13" i="5"/>
  <c r="ZE15" i="5"/>
  <c r="ZE17" i="5"/>
  <c r="ZS9" i="5"/>
  <c r="ZS14" i="5"/>
  <c r="ZP19" i="5"/>
  <c r="ZP22" i="5" s="1"/>
  <c r="B106" i="6" s="1"/>
  <c r="ZU12" i="5"/>
  <c r="ZS17" i="5"/>
  <c r="ZL16" i="5"/>
  <c r="ZU9" i="5"/>
  <c r="ZS12" i="5"/>
  <c r="ZN11" i="5"/>
  <c r="ZN13" i="5"/>
  <c r="ZN15" i="5"/>
  <c r="ZN17" i="5"/>
  <c r="ZS13" i="5"/>
  <c r="ZT22" i="5"/>
  <c r="ZN9" i="5"/>
  <c r="ZU10" i="5"/>
  <c r="ZS8" i="5"/>
  <c r="ZU13" i="5"/>
  <c r="ZS16" i="5"/>
  <c r="ZS10" i="5"/>
  <c r="ZU15" i="5"/>
  <c r="ZU8" i="5"/>
  <c r="ZS11" i="5"/>
  <c r="ZU16" i="5"/>
  <c r="AAA19" i="5"/>
  <c r="AAA22" i="5" s="1"/>
  <c r="ZY19" i="5"/>
  <c r="ZY22" i="5" s="1"/>
  <c r="AAD17" i="5"/>
  <c r="AAD16" i="5"/>
  <c r="AAD15" i="5"/>
  <c r="AAD14" i="5"/>
  <c r="AAD13" i="5"/>
  <c r="AAD12" i="5"/>
  <c r="AAD11" i="5"/>
  <c r="AAD10" i="5"/>
  <c r="AAD9" i="5"/>
  <c r="AAD8" i="5"/>
  <c r="AAH19" i="5"/>
  <c r="AAI17" i="5" s="1"/>
  <c r="AAF19" i="5"/>
  <c r="AAF22" i="5" s="1"/>
  <c r="AAK17" i="5"/>
  <c r="AAK16" i="5"/>
  <c r="AAK15" i="5"/>
  <c r="AAK14" i="5"/>
  <c r="AAK13" i="5"/>
  <c r="AAK12" i="5"/>
  <c r="AAK11" i="5"/>
  <c r="AAK10" i="5"/>
  <c r="AAK9" i="5"/>
  <c r="AAK8" i="5"/>
  <c r="AAO19" i="5"/>
  <c r="AAP17" i="5" s="1"/>
  <c r="AAM19" i="5"/>
  <c r="AAM22" i="5" s="1"/>
  <c r="AAR17" i="5"/>
  <c r="AAR16" i="5"/>
  <c r="AAR15" i="5"/>
  <c r="AAR14" i="5"/>
  <c r="AAR13" i="5"/>
  <c r="AAR12" i="5"/>
  <c r="AAR11" i="5"/>
  <c r="AAR10" i="5"/>
  <c r="AAR9" i="5"/>
  <c r="AAR8" i="5"/>
  <c r="AAV19" i="5"/>
  <c r="AAW17" i="5" s="1"/>
  <c r="AAT19" i="5"/>
  <c r="AAT22" i="5" s="1"/>
  <c r="AAY17" i="5"/>
  <c r="AAY16" i="5"/>
  <c r="AAY15" i="5"/>
  <c r="AAY14" i="5"/>
  <c r="AAY13" i="5"/>
  <c r="AAY12" i="5"/>
  <c r="AAY11" i="5"/>
  <c r="AAY10" i="5"/>
  <c r="AAY9" i="5"/>
  <c r="AAY8" i="5"/>
  <c r="ABC19" i="5"/>
  <c r="ABC22" i="5" s="1"/>
  <c r="ABA19" i="5"/>
  <c r="ABA22" i="5" s="1"/>
  <c r="ABF17" i="5"/>
  <c r="ABF16" i="5"/>
  <c r="ABF15" i="5"/>
  <c r="ABF14" i="5"/>
  <c r="ABF13" i="5"/>
  <c r="ABF12" i="5"/>
  <c r="ABF11" i="5"/>
  <c r="ABF10" i="5"/>
  <c r="ABF9" i="5"/>
  <c r="ABF8" i="5"/>
  <c r="VB19" i="5" l="1"/>
  <c r="UU19" i="5"/>
  <c r="UN19" i="5"/>
  <c r="UG19" i="5"/>
  <c r="VI19" i="5"/>
  <c r="VP19" i="5"/>
  <c r="VW19" i="5"/>
  <c r="WD14" i="5"/>
  <c r="VY19" i="5"/>
  <c r="WA19" i="5"/>
  <c r="WY10" i="5"/>
  <c r="WY8" i="5"/>
  <c r="WY16" i="5"/>
  <c r="WR14" i="5"/>
  <c r="WR12" i="5"/>
  <c r="WM19" i="5"/>
  <c r="WR13" i="5"/>
  <c r="WR16" i="5"/>
  <c r="WR17" i="5"/>
  <c r="WK11" i="5"/>
  <c r="WK15" i="5"/>
  <c r="WK17" i="5"/>
  <c r="WJ22" i="5"/>
  <c r="B94" i="6" s="1"/>
  <c r="WK8" i="5"/>
  <c r="WK16" i="5"/>
  <c r="WK9" i="5"/>
  <c r="WK14" i="5"/>
  <c r="WK12" i="5"/>
  <c r="WK13" i="5"/>
  <c r="WD9" i="5"/>
  <c r="WD12" i="5"/>
  <c r="WD16" i="5"/>
  <c r="WD10" i="5"/>
  <c r="WD15" i="5"/>
  <c r="WD8" i="5"/>
  <c r="WD11" i="5"/>
  <c r="WD17" i="5"/>
  <c r="WC22" i="5"/>
  <c r="B93" i="6" s="1"/>
  <c r="WY12" i="5"/>
  <c r="XT11" i="5"/>
  <c r="WY9" i="5"/>
  <c r="XA19" i="5"/>
  <c r="WF19" i="5"/>
  <c r="WR9" i="5"/>
  <c r="WR11" i="5"/>
  <c r="WY17" i="5"/>
  <c r="WR10" i="5"/>
  <c r="WQ22" i="5"/>
  <c r="B95" i="6" s="1"/>
  <c r="WH19" i="5"/>
  <c r="WX22" i="5"/>
  <c r="B96" i="6" s="1"/>
  <c r="WR8" i="5"/>
  <c r="YO15" i="5"/>
  <c r="WO19" i="5"/>
  <c r="XF9" i="5"/>
  <c r="WV19" i="5"/>
  <c r="YO17" i="5"/>
  <c r="XM10" i="5"/>
  <c r="XM15" i="5"/>
  <c r="XM14" i="5"/>
  <c r="XM16" i="5"/>
  <c r="XM11" i="5"/>
  <c r="XF11" i="5"/>
  <c r="XF16" i="5"/>
  <c r="WY11" i="5"/>
  <c r="YO8" i="5"/>
  <c r="XF12" i="5"/>
  <c r="WY13" i="5"/>
  <c r="WY14" i="5"/>
  <c r="YO10" i="5"/>
  <c r="XM12" i="5"/>
  <c r="XF14" i="5"/>
  <c r="XT15" i="5"/>
  <c r="XT13" i="5"/>
  <c r="XT17" i="5"/>
  <c r="XH19" i="5"/>
  <c r="WT19" i="5"/>
  <c r="XF8" i="5"/>
  <c r="XF15" i="5"/>
  <c r="XF13" i="5"/>
  <c r="XT16" i="5"/>
  <c r="XT12" i="5"/>
  <c r="XM8" i="5"/>
  <c r="XM9" i="5"/>
  <c r="XF10" i="5"/>
  <c r="XT8" i="5"/>
  <c r="XT9" i="5"/>
  <c r="XT14" i="5"/>
  <c r="XF17" i="5"/>
  <c r="XC19" i="5"/>
  <c r="XT10" i="5"/>
  <c r="XM17" i="5"/>
  <c r="XM13" i="5"/>
  <c r="XJ19" i="5"/>
  <c r="XO19" i="5"/>
  <c r="YH12" i="5"/>
  <c r="XV19" i="5"/>
  <c r="XQ19" i="5"/>
  <c r="YE19" i="5"/>
  <c r="YN22" i="5"/>
  <c r="B102" i="6" s="1"/>
  <c r="YO12" i="5"/>
  <c r="YO14" i="5"/>
  <c r="YO16" i="5"/>
  <c r="YO9" i="5"/>
  <c r="YH8" i="5"/>
  <c r="YH13" i="5"/>
  <c r="YH15" i="5"/>
  <c r="YH11" i="5"/>
  <c r="YC19" i="5"/>
  <c r="XZ22" i="5"/>
  <c r="B100" i="6" s="1"/>
  <c r="YA16" i="5"/>
  <c r="YA9" i="5"/>
  <c r="YA12" i="5"/>
  <c r="YA11" i="5"/>
  <c r="YA8" i="5"/>
  <c r="YA15" i="5"/>
  <c r="YA14" i="5"/>
  <c r="YA13" i="5"/>
  <c r="YA10" i="5"/>
  <c r="XX19" i="5"/>
  <c r="YH10" i="5"/>
  <c r="YH17" i="5"/>
  <c r="YV10" i="5"/>
  <c r="YG22" i="5"/>
  <c r="B101" i="6" s="1"/>
  <c r="YV12" i="5"/>
  <c r="YH14" i="5"/>
  <c r="YV11" i="5"/>
  <c r="YO11" i="5"/>
  <c r="YH16" i="5"/>
  <c r="YU22" i="5"/>
  <c r="B103" i="6" s="1"/>
  <c r="ZG19" i="5"/>
  <c r="YV17" i="5"/>
  <c r="YL19" i="5"/>
  <c r="ZC14" i="5"/>
  <c r="YV14" i="5"/>
  <c r="YV16" i="5"/>
  <c r="ZX12" i="5"/>
  <c r="ZJ8" i="5"/>
  <c r="YS19" i="5"/>
  <c r="YV9" i="5"/>
  <c r="ZC9" i="5"/>
  <c r="ZC15" i="5"/>
  <c r="ZC16" i="5"/>
  <c r="ZJ17" i="5"/>
  <c r="YJ19" i="5"/>
  <c r="ZC11" i="5"/>
  <c r="ZL19" i="5"/>
  <c r="ZC12" i="5"/>
  <c r="YX19" i="5"/>
  <c r="ZC10" i="5"/>
  <c r="ZC8" i="5"/>
  <c r="YV13" i="5"/>
  <c r="ZC13" i="5"/>
  <c r="ZB22" i="5"/>
  <c r="B104" i="6" s="1"/>
  <c r="YV8" i="5"/>
  <c r="YQ19" i="5"/>
  <c r="YZ19" i="5"/>
  <c r="ZJ12" i="5"/>
  <c r="ZJ14" i="5"/>
  <c r="ZX10" i="5"/>
  <c r="ZX15" i="5"/>
  <c r="ZX16" i="5"/>
  <c r="ZQ15" i="5"/>
  <c r="ZQ14" i="5"/>
  <c r="ZJ16" i="5"/>
  <c r="ZQ11" i="5"/>
  <c r="ZJ10" i="5"/>
  <c r="ZE19" i="5"/>
  <c r="ZW22" i="5"/>
  <c r="B107" i="6" s="1"/>
  <c r="ZQ12" i="5"/>
  <c r="ZQ13" i="5"/>
  <c r="ZI22" i="5"/>
  <c r="B105" i="6" s="1"/>
  <c r="ZJ13" i="5"/>
  <c r="ZN19" i="5"/>
  <c r="ZX17" i="5"/>
  <c r="ZX11" i="5"/>
  <c r="ZQ9" i="5"/>
  <c r="ZJ9" i="5"/>
  <c r="ZJ11" i="5"/>
  <c r="ZQ8" i="5"/>
  <c r="ZX14" i="5"/>
  <c r="ZX9" i="5"/>
  <c r="ZX8" i="5"/>
  <c r="ZQ17" i="5"/>
  <c r="ZS19" i="5"/>
  <c r="ZQ10" i="5"/>
  <c r="ZQ16" i="5"/>
  <c r="ZU19" i="5"/>
  <c r="ZZ10" i="5"/>
  <c r="AAW13" i="5"/>
  <c r="AAW8" i="5"/>
  <c r="AAN10" i="5"/>
  <c r="ZZ16" i="5"/>
  <c r="AAI13" i="5"/>
  <c r="AAG8" i="5"/>
  <c r="AAI9" i="5"/>
  <c r="AAG14" i="5"/>
  <c r="AAG15" i="5"/>
  <c r="AAI11" i="5"/>
  <c r="AAW9" i="5"/>
  <c r="AAI16" i="5"/>
  <c r="AAW12" i="5"/>
  <c r="ABB8" i="5"/>
  <c r="AAP12" i="5"/>
  <c r="AAI14" i="5"/>
  <c r="ZZ12" i="5"/>
  <c r="AAP8" i="5"/>
  <c r="ABD16" i="5"/>
  <c r="ZZ8" i="5"/>
  <c r="AAW15" i="5"/>
  <c r="AAP9" i="5"/>
  <c r="AAP14" i="5"/>
  <c r="AAI8" i="5"/>
  <c r="AAI12" i="5"/>
  <c r="AAI15" i="5"/>
  <c r="ZZ14" i="5"/>
  <c r="ABB12" i="5"/>
  <c r="AAW11" i="5"/>
  <c r="ABB14" i="5"/>
  <c r="AAI10" i="5"/>
  <c r="AAW10" i="5"/>
  <c r="AAK19" i="5"/>
  <c r="AAL14" i="5" s="1"/>
  <c r="AAG10" i="5"/>
  <c r="AAG17" i="5"/>
  <c r="AAB8" i="5"/>
  <c r="AAB10" i="5"/>
  <c r="AAB12" i="5"/>
  <c r="AAB14" i="5"/>
  <c r="AAB16" i="5"/>
  <c r="AAP11" i="5"/>
  <c r="AAG11" i="5"/>
  <c r="ZZ9" i="5"/>
  <c r="ZZ11" i="5"/>
  <c r="ZZ13" i="5"/>
  <c r="ZZ15" i="5"/>
  <c r="ZZ17" i="5"/>
  <c r="AAD19" i="5"/>
  <c r="AAE16" i="5" s="1"/>
  <c r="ABB11" i="5"/>
  <c r="AAP16" i="5"/>
  <c r="AAG9" i="5"/>
  <c r="AAB9" i="5"/>
  <c r="AAB11" i="5"/>
  <c r="AAB13" i="5"/>
  <c r="AAB15" i="5"/>
  <c r="AAB17" i="5"/>
  <c r="AAY19" i="5"/>
  <c r="AAZ10" i="5" s="1"/>
  <c r="AAG13" i="5"/>
  <c r="AAW14" i="5"/>
  <c r="AAN12" i="5"/>
  <c r="AAG16" i="5"/>
  <c r="AAH22" i="5"/>
  <c r="AAG12" i="5"/>
  <c r="AAP10" i="5"/>
  <c r="AAP13" i="5"/>
  <c r="ABB9" i="5"/>
  <c r="AAN8" i="5"/>
  <c r="ABD10" i="5"/>
  <c r="AAR19" i="5"/>
  <c r="AAS17" i="5" s="1"/>
  <c r="AAN11" i="5"/>
  <c r="AAN14" i="5"/>
  <c r="ABB15" i="5"/>
  <c r="AAW16" i="5"/>
  <c r="AAN9" i="5"/>
  <c r="AAO22" i="5"/>
  <c r="ABB16" i="5"/>
  <c r="AAN16" i="5"/>
  <c r="ABD14" i="5"/>
  <c r="AAU8" i="5"/>
  <c r="AAU10" i="5"/>
  <c r="AAU12" i="5"/>
  <c r="AAU14" i="5"/>
  <c r="AAU16" i="5"/>
  <c r="AAN13" i="5"/>
  <c r="AAN15" i="5"/>
  <c r="AAN17" i="5"/>
  <c r="ABD8" i="5"/>
  <c r="AAP15" i="5"/>
  <c r="ABF19" i="5"/>
  <c r="ABF22" i="5" s="1"/>
  <c r="B112" i="6" s="1"/>
  <c r="ABD12" i="5"/>
  <c r="AAV22" i="5"/>
  <c r="AAU9" i="5"/>
  <c r="AAU11" i="5"/>
  <c r="AAU13" i="5"/>
  <c r="AAU15" i="5"/>
  <c r="AAU17" i="5"/>
  <c r="ABB10" i="5"/>
  <c r="ABB13" i="5"/>
  <c r="ABB17" i="5"/>
  <c r="ABD9" i="5"/>
  <c r="ABD11" i="5"/>
  <c r="ABD13" i="5"/>
  <c r="ABD15" i="5"/>
  <c r="ABD17" i="5"/>
  <c r="ABJ19" i="5"/>
  <c r="ABJ22" i="5" s="1"/>
  <c r="ABH19" i="5"/>
  <c r="ABH22" i="5" s="1"/>
  <c r="ABM17" i="5"/>
  <c r="ABM16" i="5"/>
  <c r="ABM15" i="5"/>
  <c r="ABM14" i="5"/>
  <c r="ABM13" i="5"/>
  <c r="ABM12" i="5"/>
  <c r="ABM11" i="5"/>
  <c r="ABM10" i="5"/>
  <c r="ABM9" i="5"/>
  <c r="ABM8" i="5"/>
  <c r="ABQ19" i="5"/>
  <c r="ABQ22" i="5" s="1"/>
  <c r="ABO19" i="5"/>
  <c r="ABO22" i="5" s="1"/>
  <c r="ABT17" i="5"/>
  <c r="ABT16" i="5"/>
  <c r="ABT15" i="5"/>
  <c r="ABT14" i="5"/>
  <c r="ABT13" i="5"/>
  <c r="ABT12" i="5"/>
  <c r="ABT11" i="5"/>
  <c r="ABT10" i="5"/>
  <c r="ABT9" i="5"/>
  <c r="ABT8" i="5"/>
  <c r="ABX19" i="5"/>
  <c r="ABX22" i="5" s="1"/>
  <c r="ABV19" i="5"/>
  <c r="ABV22" i="5" s="1"/>
  <c r="ACA17" i="5"/>
  <c r="ACA16" i="5"/>
  <c r="ACA15" i="5"/>
  <c r="ACA14" i="5"/>
  <c r="ACA13" i="5"/>
  <c r="ACA12" i="5"/>
  <c r="ACA11" i="5"/>
  <c r="ACA10" i="5"/>
  <c r="ACA9" i="5"/>
  <c r="ACA8" i="5"/>
  <c r="ACE19" i="5"/>
  <c r="ACE22" i="5" s="1"/>
  <c r="ACC19" i="5"/>
  <c r="ACC22" i="5" s="1"/>
  <c r="ACH17" i="5"/>
  <c r="ACH16" i="5"/>
  <c r="ACH15" i="5"/>
  <c r="ACH14" i="5"/>
  <c r="ACH13" i="5"/>
  <c r="ACH12" i="5"/>
  <c r="ACH11" i="5"/>
  <c r="ACH10" i="5"/>
  <c r="ACH9" i="5"/>
  <c r="ACH8" i="5"/>
  <c r="ACL19" i="5"/>
  <c r="ACL22" i="5" s="1"/>
  <c r="ACJ19" i="5"/>
  <c r="ACJ22" i="5" s="1"/>
  <c r="ACO17" i="5"/>
  <c r="ACO16" i="5"/>
  <c r="ACO15" i="5"/>
  <c r="ACO14" i="5"/>
  <c r="ACO13" i="5"/>
  <c r="ACO12" i="5"/>
  <c r="ACO11" i="5"/>
  <c r="ACO10" i="5"/>
  <c r="ACO9" i="5"/>
  <c r="ACO8" i="5"/>
  <c r="ACS19" i="5"/>
  <c r="ACT17" i="5" s="1"/>
  <c r="ACQ19" i="5"/>
  <c r="ACQ22" i="5" s="1"/>
  <c r="ACV17" i="5"/>
  <c r="ACV16" i="5"/>
  <c r="ACV15" i="5"/>
  <c r="ACV14" i="5"/>
  <c r="ACV13" i="5"/>
  <c r="ACV12" i="5"/>
  <c r="ACV11" i="5"/>
  <c r="ACV10" i="5"/>
  <c r="ACV9" i="5"/>
  <c r="ACV8" i="5"/>
  <c r="ACZ19" i="5"/>
  <c r="ACZ22" i="5" s="1"/>
  <c r="ACX19" i="5"/>
  <c r="ACX22" i="5" s="1"/>
  <c r="ADC17" i="5"/>
  <c r="ADC16" i="5"/>
  <c r="ADC15" i="5"/>
  <c r="ADC14" i="5"/>
  <c r="ADC13" i="5"/>
  <c r="ADC12" i="5"/>
  <c r="ADC11" i="5"/>
  <c r="ADC10" i="5"/>
  <c r="ADC9" i="5"/>
  <c r="ADC8" i="5"/>
  <c r="ADG19" i="5"/>
  <c r="ADH17" i="5" s="1"/>
  <c r="ADE19" i="5"/>
  <c r="ADF17" i="5" s="1"/>
  <c r="ADJ17" i="5"/>
  <c r="ADJ16" i="5"/>
  <c r="ADJ15" i="5"/>
  <c r="ADJ14" i="5"/>
  <c r="ADJ13" i="5"/>
  <c r="ADJ12" i="5"/>
  <c r="ADJ11" i="5"/>
  <c r="ADJ10" i="5"/>
  <c r="ADJ9" i="5"/>
  <c r="ADJ8" i="5"/>
  <c r="ADN19" i="5"/>
  <c r="ADO13" i="5" s="1"/>
  <c r="ADL19" i="5"/>
  <c r="ADL22" i="5" s="1"/>
  <c r="ADQ17" i="5"/>
  <c r="ADQ16" i="5"/>
  <c r="ADQ15" i="5"/>
  <c r="ADQ14" i="5"/>
  <c r="ADQ13" i="5"/>
  <c r="ADQ12" i="5"/>
  <c r="ADQ11" i="5"/>
  <c r="ADQ10" i="5"/>
  <c r="ADQ9" i="5"/>
  <c r="ADQ8" i="5"/>
  <c r="ADU19" i="5"/>
  <c r="ADU22" i="5" s="1"/>
  <c r="ADS19" i="5"/>
  <c r="ADT17" i="5" s="1"/>
  <c r="ADX17" i="5"/>
  <c r="ADX16" i="5"/>
  <c r="ADX15" i="5"/>
  <c r="ADX14" i="5"/>
  <c r="ADX13" i="5"/>
  <c r="ADX12" i="5"/>
  <c r="ADX11" i="5"/>
  <c r="ADX10" i="5"/>
  <c r="ADX9" i="5"/>
  <c r="ADX8" i="5"/>
  <c r="AEB19" i="5"/>
  <c r="AEB22" i="5" s="1"/>
  <c r="ADZ19" i="5"/>
  <c r="ADZ22" i="5" s="1"/>
  <c r="AEE17" i="5"/>
  <c r="AEE16" i="5"/>
  <c r="AEE15" i="5"/>
  <c r="AEE14" i="5"/>
  <c r="AEE13" i="5"/>
  <c r="AEE12" i="5"/>
  <c r="AEE11" i="5"/>
  <c r="AEE10" i="5"/>
  <c r="AEE9" i="5"/>
  <c r="AEE8" i="5"/>
  <c r="AEI19" i="5"/>
  <c r="AEI22" i="5" s="1"/>
  <c r="AEG19" i="5"/>
  <c r="AEG22" i="5" s="1"/>
  <c r="AEL17" i="5"/>
  <c r="AEL16" i="5"/>
  <c r="AEL15" i="5"/>
  <c r="AEL14" i="5"/>
  <c r="AEL13" i="5"/>
  <c r="AEL12" i="5"/>
  <c r="AEL11" i="5"/>
  <c r="AEL10" i="5"/>
  <c r="AEL9" i="5"/>
  <c r="AEL8" i="5"/>
  <c r="AEP19" i="5"/>
  <c r="AEP22" i="5" s="1"/>
  <c r="AEN19" i="5"/>
  <c r="AEO17" i="5" s="1"/>
  <c r="AES17" i="5"/>
  <c r="AES16" i="5"/>
  <c r="AES15" i="5"/>
  <c r="AES14" i="5"/>
  <c r="AES13" i="5"/>
  <c r="AES12" i="5"/>
  <c r="AES11" i="5"/>
  <c r="AES10" i="5"/>
  <c r="AES9" i="5"/>
  <c r="AES8" i="5"/>
  <c r="AEW19" i="5"/>
  <c r="AEW22" i="5" s="1"/>
  <c r="AEU19" i="5"/>
  <c r="AEU22" i="5" s="1"/>
  <c r="AEZ17" i="5"/>
  <c r="AEZ16" i="5"/>
  <c r="AEZ15" i="5"/>
  <c r="AEZ14" i="5"/>
  <c r="AEZ13" i="5"/>
  <c r="AEZ12" i="5"/>
  <c r="AEZ11" i="5"/>
  <c r="AEZ10" i="5"/>
  <c r="AEZ9" i="5"/>
  <c r="AEZ8" i="5"/>
  <c r="AFD19" i="5"/>
  <c r="AFE17" i="5" s="1"/>
  <c r="AFB19" i="5"/>
  <c r="AFB22" i="5" s="1"/>
  <c r="AFG17" i="5"/>
  <c r="AFG16" i="5"/>
  <c r="AFG15" i="5"/>
  <c r="AFG14" i="5"/>
  <c r="AFG13" i="5"/>
  <c r="AFG12" i="5"/>
  <c r="AFG11" i="5"/>
  <c r="AFG10" i="5"/>
  <c r="AFG9" i="5"/>
  <c r="AFG8" i="5"/>
  <c r="AFK19" i="5"/>
  <c r="AFK22" i="5" s="1"/>
  <c r="AFI19" i="5"/>
  <c r="AFJ17" i="5" s="1"/>
  <c r="AFN17" i="5"/>
  <c r="AFN16" i="5"/>
  <c r="AFN15" i="5"/>
  <c r="AFN14" i="5"/>
  <c r="AFN13" i="5"/>
  <c r="AFN12" i="5"/>
  <c r="AFN11" i="5"/>
  <c r="AFN10" i="5"/>
  <c r="AFN9" i="5"/>
  <c r="AFN8" i="5"/>
  <c r="AFR19" i="5"/>
  <c r="AFR22" i="5" s="1"/>
  <c r="AFP19" i="5"/>
  <c r="AFP22" i="5" s="1"/>
  <c r="AFU17" i="5"/>
  <c r="AFU16" i="5"/>
  <c r="AFU15" i="5"/>
  <c r="AFU14" i="5"/>
  <c r="AFU13" i="5"/>
  <c r="AFU12" i="5"/>
  <c r="AFU11" i="5"/>
  <c r="AFU10" i="5"/>
  <c r="AFU9" i="5"/>
  <c r="AFU8" i="5"/>
  <c r="AFY19" i="5"/>
  <c r="AFZ17" i="5" s="1"/>
  <c r="AFW19" i="5"/>
  <c r="AFX17" i="5" s="1"/>
  <c r="AGB17" i="5"/>
  <c r="AGB16" i="5"/>
  <c r="AGB15" i="5"/>
  <c r="AGB14" i="5"/>
  <c r="AGB13" i="5"/>
  <c r="AGB12" i="5"/>
  <c r="AGB11" i="5"/>
  <c r="AGB10" i="5"/>
  <c r="AGB9" i="5"/>
  <c r="AGB8" i="5"/>
  <c r="AGF19" i="5"/>
  <c r="AGG14" i="5" s="1"/>
  <c r="AGD19" i="5"/>
  <c r="AGD22" i="5" s="1"/>
  <c r="AGI17" i="5"/>
  <c r="AGI16" i="5"/>
  <c r="AGI15" i="5"/>
  <c r="AGI14" i="5"/>
  <c r="AGI13" i="5"/>
  <c r="AGI12" i="5"/>
  <c r="AGI11" i="5"/>
  <c r="AGI10" i="5"/>
  <c r="AGI9" i="5"/>
  <c r="AGI8" i="5"/>
  <c r="AGM19" i="5"/>
  <c r="AGN17" i="5" s="1"/>
  <c r="AGK19" i="5"/>
  <c r="AGK22" i="5" s="1"/>
  <c r="AGP17" i="5"/>
  <c r="AGP16" i="5"/>
  <c r="AGP15" i="5"/>
  <c r="AGP14" i="5"/>
  <c r="AGP13" i="5"/>
  <c r="AGP12" i="5"/>
  <c r="AGP11" i="5"/>
  <c r="AGP10" i="5"/>
  <c r="AGP9" i="5"/>
  <c r="AGP8" i="5"/>
  <c r="AGT19" i="5"/>
  <c r="AGU17" i="5" s="1"/>
  <c r="AGR19" i="5"/>
  <c r="AGR22" i="5" s="1"/>
  <c r="AGW17" i="5"/>
  <c r="AGW16" i="5"/>
  <c r="AGW15" i="5"/>
  <c r="AGW14" i="5"/>
  <c r="AGW13" i="5"/>
  <c r="AGW12" i="5"/>
  <c r="AGW11" i="5"/>
  <c r="AGW10" i="5"/>
  <c r="AGW9" i="5"/>
  <c r="AGW8" i="5"/>
  <c r="AHA19" i="5"/>
  <c r="AHA22" i="5" s="1"/>
  <c r="AGY19" i="5"/>
  <c r="AGY22" i="5" s="1"/>
  <c r="AHD17" i="5"/>
  <c r="AHD16" i="5"/>
  <c r="AHD15" i="5"/>
  <c r="AHD14" i="5"/>
  <c r="AHD13" i="5"/>
  <c r="AHD12" i="5"/>
  <c r="AHD11" i="5"/>
  <c r="AHD10" i="5"/>
  <c r="AHD9" i="5"/>
  <c r="AHD8" i="5"/>
  <c r="WR19" i="5" l="1"/>
  <c r="WK19" i="5"/>
  <c r="WD19" i="5"/>
  <c r="XT19" i="5"/>
  <c r="WY19" i="5"/>
  <c r="XF19" i="5"/>
  <c r="XM19" i="5"/>
  <c r="YA19" i="5"/>
  <c r="YO19" i="5"/>
  <c r="YH19" i="5"/>
  <c r="YV19" i="5"/>
  <c r="ZC19" i="5"/>
  <c r="ZX19" i="5"/>
  <c r="ZJ19" i="5"/>
  <c r="ZQ19" i="5"/>
  <c r="AAZ15" i="5"/>
  <c r="AAL16" i="5"/>
  <c r="AAL17" i="5"/>
  <c r="AAI19" i="5"/>
  <c r="AAL9" i="5"/>
  <c r="AAL11" i="5"/>
  <c r="AAL12" i="5"/>
  <c r="AAL10" i="5"/>
  <c r="AAL8" i="5"/>
  <c r="AAP19" i="5"/>
  <c r="AAZ11" i="5"/>
  <c r="AAE14" i="5"/>
  <c r="AAZ8" i="5"/>
  <c r="AAZ12" i="5"/>
  <c r="AAS14" i="5"/>
  <c r="AAZ16" i="5"/>
  <c r="AAZ9" i="5"/>
  <c r="AAS11" i="5"/>
  <c r="AAY22" i="5"/>
  <c r="B111" i="6" s="1"/>
  <c r="AAZ17" i="5"/>
  <c r="ABI11" i="5"/>
  <c r="AAZ13" i="5"/>
  <c r="ZZ19" i="5"/>
  <c r="AAB19" i="5"/>
  <c r="AAL13" i="5"/>
  <c r="AAK22" i="5"/>
  <c r="B109" i="6" s="1"/>
  <c r="AAZ14" i="5"/>
  <c r="AAL15" i="5"/>
  <c r="AAS9" i="5"/>
  <c r="ABG9" i="5"/>
  <c r="AAS12" i="5"/>
  <c r="AAS13" i="5"/>
  <c r="AAG19" i="5"/>
  <c r="AAS15" i="5"/>
  <c r="AAD22" i="5"/>
  <c r="B108" i="6" s="1"/>
  <c r="AAE17" i="5"/>
  <c r="AAE15" i="5"/>
  <c r="AAE13" i="5"/>
  <c r="AAE11" i="5"/>
  <c r="AAE9" i="5"/>
  <c r="AAE12" i="5"/>
  <c r="ABG14" i="5"/>
  <c r="AAS8" i="5"/>
  <c r="AAR22" i="5"/>
  <c r="B110" i="6" s="1"/>
  <c r="AAE10" i="5"/>
  <c r="ABG16" i="5"/>
  <c r="AAS16" i="5"/>
  <c r="AAW19" i="5"/>
  <c r="AAE8" i="5"/>
  <c r="ABG11" i="5"/>
  <c r="ABB19" i="5"/>
  <c r="ABG13" i="5"/>
  <c r="ABG8" i="5"/>
  <c r="ABG15" i="5"/>
  <c r="ABG10" i="5"/>
  <c r="ABG17" i="5"/>
  <c r="ABR10" i="5"/>
  <c r="ABG12" i="5"/>
  <c r="AAN19" i="5"/>
  <c r="AAS10" i="5"/>
  <c r="ABD19" i="5"/>
  <c r="AAU19" i="5"/>
  <c r="ABR13" i="5"/>
  <c r="ABI8" i="5"/>
  <c r="ABK15" i="5"/>
  <c r="ABR9" i="5"/>
  <c r="ABI16" i="5"/>
  <c r="ABR11" i="5"/>
  <c r="ABI9" i="5"/>
  <c r="ABI14" i="5"/>
  <c r="ABW12" i="5"/>
  <c r="ABP17" i="5"/>
  <c r="ABR8" i="5"/>
  <c r="ABR12" i="5"/>
  <c r="ABR17" i="5"/>
  <c r="ABI10" i="5"/>
  <c r="ACD8" i="5"/>
  <c r="ABW10" i="5"/>
  <c r="ABR15" i="5"/>
  <c r="ABP9" i="5"/>
  <c r="ABP11" i="5"/>
  <c r="ABP13" i="5"/>
  <c r="ABP16" i="5"/>
  <c r="ABP8" i="5"/>
  <c r="ABP10" i="5"/>
  <c r="ABP12" i="5"/>
  <c r="ABP14" i="5"/>
  <c r="ABT19" i="5"/>
  <c r="ABU9" i="5" s="1"/>
  <c r="ABP15" i="5"/>
  <c r="ABK13" i="5"/>
  <c r="ABK16" i="5"/>
  <c r="ABK10" i="5"/>
  <c r="ABK17" i="5"/>
  <c r="ABK8" i="5"/>
  <c r="ABK14" i="5"/>
  <c r="ABK11" i="5"/>
  <c r="ABK9" i="5"/>
  <c r="ABK12" i="5"/>
  <c r="ABM19" i="5"/>
  <c r="ABN14" i="5" s="1"/>
  <c r="ABI12" i="5"/>
  <c r="ACD14" i="5"/>
  <c r="ABW8" i="5"/>
  <c r="ACF14" i="5"/>
  <c r="ACA19" i="5"/>
  <c r="ACA22" i="5" s="1"/>
  <c r="B115" i="6" s="1"/>
  <c r="ABW14" i="5"/>
  <c r="ABR14" i="5"/>
  <c r="ABR16" i="5"/>
  <c r="ACD10" i="5"/>
  <c r="ABI13" i="5"/>
  <c r="ABI15" i="5"/>
  <c r="ABI17" i="5"/>
  <c r="ACF8" i="5"/>
  <c r="ACD11" i="5"/>
  <c r="ACF12" i="5"/>
  <c r="ACD16" i="5"/>
  <c r="ABW9" i="5"/>
  <c r="ABW13" i="5"/>
  <c r="ABW17" i="5"/>
  <c r="ACF16" i="5"/>
  <c r="ACF13" i="5"/>
  <c r="ACF10" i="5"/>
  <c r="ABW11" i="5"/>
  <c r="ABW15" i="5"/>
  <c r="ACF11" i="5"/>
  <c r="ABW16" i="5"/>
  <c r="ABY8" i="5"/>
  <c r="ABY10" i="5"/>
  <c r="ABY12" i="5"/>
  <c r="ABY14" i="5"/>
  <c r="ABY16" i="5"/>
  <c r="ACH19" i="5"/>
  <c r="ACI11" i="5" s="1"/>
  <c r="ABY9" i="5"/>
  <c r="ABY11" i="5"/>
  <c r="ABY13" i="5"/>
  <c r="ABY15" i="5"/>
  <c r="ABY17" i="5"/>
  <c r="ACD9" i="5"/>
  <c r="ACF9" i="5"/>
  <c r="ACD12" i="5"/>
  <c r="ACF15" i="5"/>
  <c r="ACM8" i="5"/>
  <c r="ACD13" i="5"/>
  <c r="ACD15" i="5"/>
  <c r="ACD17" i="5"/>
  <c r="ACF17" i="5"/>
  <c r="ACM16" i="5"/>
  <c r="ADH13" i="5"/>
  <c r="ADH9" i="5"/>
  <c r="ACY8" i="5"/>
  <c r="ACR14" i="5"/>
  <c r="ACR8" i="5"/>
  <c r="ACR16" i="5"/>
  <c r="ACR12" i="5"/>
  <c r="ACM12" i="5"/>
  <c r="ACK8" i="5"/>
  <c r="ACK9" i="5"/>
  <c r="ACK14" i="5"/>
  <c r="ACK10" i="5"/>
  <c r="AFE12" i="5"/>
  <c r="AEA14" i="5"/>
  <c r="ADM9" i="5"/>
  <c r="ADH14" i="5"/>
  <c r="ADH10" i="5"/>
  <c r="ACY12" i="5"/>
  <c r="ACY14" i="5"/>
  <c r="ACY10" i="5"/>
  <c r="ACY16" i="5"/>
  <c r="ACR10" i="5"/>
  <c r="ACM14" i="5"/>
  <c r="ACM10" i="5"/>
  <c r="ACO19" i="5"/>
  <c r="ACO22" i="5" s="1"/>
  <c r="B117" i="6" s="1"/>
  <c r="ACK12" i="5"/>
  <c r="ACK16" i="5"/>
  <c r="ACR9" i="5"/>
  <c r="ACR13" i="5"/>
  <c r="ACR17" i="5"/>
  <c r="ACV19" i="5"/>
  <c r="ACW10" i="5" s="1"/>
  <c r="ACK11" i="5"/>
  <c r="ACK13" i="5"/>
  <c r="ACK15" i="5"/>
  <c r="ACK17" i="5"/>
  <c r="ADM11" i="5"/>
  <c r="ACM9" i="5"/>
  <c r="ACM11" i="5"/>
  <c r="ACM13" i="5"/>
  <c r="ACM15" i="5"/>
  <c r="ACM17" i="5"/>
  <c r="ACR11" i="5"/>
  <c r="ACR15" i="5"/>
  <c r="ADM13" i="5"/>
  <c r="AEA12" i="5"/>
  <c r="ACS22" i="5"/>
  <c r="ADT8" i="5"/>
  <c r="ACT8" i="5"/>
  <c r="ACT10" i="5"/>
  <c r="ACT12" i="5"/>
  <c r="ACT14" i="5"/>
  <c r="ACT16" i="5"/>
  <c r="ADT9" i="5"/>
  <c r="ADT10" i="5"/>
  <c r="ADG22" i="5"/>
  <c r="ACT9" i="5"/>
  <c r="ACT11" i="5"/>
  <c r="ACT13" i="5"/>
  <c r="ACT15" i="5"/>
  <c r="AEA10" i="5"/>
  <c r="ADH11" i="5"/>
  <c r="ADH15" i="5"/>
  <c r="ADC19" i="5"/>
  <c r="ADD16" i="5" s="1"/>
  <c r="ADT12" i="5"/>
  <c r="ADH8" i="5"/>
  <c r="ADH12" i="5"/>
  <c r="ADH16" i="5"/>
  <c r="ADT14" i="5"/>
  <c r="ADM8" i="5"/>
  <c r="ADM12" i="5"/>
  <c r="ADF12" i="5"/>
  <c r="ADA8" i="5"/>
  <c r="ADA10" i="5"/>
  <c r="ADA12" i="5"/>
  <c r="ADA14" i="5"/>
  <c r="ADA16" i="5"/>
  <c r="ADF15" i="5"/>
  <c r="ADF10" i="5"/>
  <c r="ADF13" i="5"/>
  <c r="ACY9" i="5"/>
  <c r="ACY11" i="5"/>
  <c r="ACY13" i="5"/>
  <c r="ACY15" i="5"/>
  <c r="ACY17" i="5"/>
  <c r="ADM10" i="5"/>
  <c r="ADM14" i="5"/>
  <c r="ADF8" i="5"/>
  <c r="ADF16" i="5"/>
  <c r="ADE22" i="5"/>
  <c r="ADA9" i="5"/>
  <c r="ADA11" i="5"/>
  <c r="ADA13" i="5"/>
  <c r="ADA15" i="5"/>
  <c r="ADA17" i="5"/>
  <c r="ADF11" i="5"/>
  <c r="ADJ19" i="5"/>
  <c r="ADK13" i="5" s="1"/>
  <c r="ADF14" i="5"/>
  <c r="ADS22" i="5"/>
  <c r="ADM16" i="5"/>
  <c r="ADF9" i="5"/>
  <c r="AEH16" i="5"/>
  <c r="ADQ19" i="5"/>
  <c r="ADQ22" i="5" s="1"/>
  <c r="B121" i="6" s="1"/>
  <c r="ADT11" i="5"/>
  <c r="ADT16" i="5"/>
  <c r="AEV10" i="5"/>
  <c r="ADO8" i="5"/>
  <c r="ADO10" i="5"/>
  <c r="ADO12" i="5"/>
  <c r="ADO14" i="5"/>
  <c r="ADO16" i="5"/>
  <c r="AEH12" i="5"/>
  <c r="AEH8" i="5"/>
  <c r="AEA15" i="5"/>
  <c r="ADX19" i="5"/>
  <c r="ADX22" i="5" s="1"/>
  <c r="B122" i="6" s="1"/>
  <c r="ADM15" i="5"/>
  <c r="ADM17" i="5"/>
  <c r="AEV13" i="5"/>
  <c r="ADO9" i="5"/>
  <c r="ADO17" i="5"/>
  <c r="AEH14" i="5"/>
  <c r="AEC12" i="5"/>
  <c r="ADO15" i="5"/>
  <c r="AEO16" i="5"/>
  <c r="AEH10" i="5"/>
  <c r="AEJ14" i="5"/>
  <c r="AEA17" i="5"/>
  <c r="ADN22" i="5"/>
  <c r="AEO8" i="5"/>
  <c r="ADO11" i="5"/>
  <c r="AEO10" i="5"/>
  <c r="AEJ10" i="5"/>
  <c r="AEA9" i="5"/>
  <c r="AEA13" i="5"/>
  <c r="AFE8" i="5"/>
  <c r="AEC10" i="5"/>
  <c r="ADV8" i="5"/>
  <c r="ADV10" i="5"/>
  <c r="ADV12" i="5"/>
  <c r="ADV14" i="5"/>
  <c r="ADV16" i="5"/>
  <c r="AEA8" i="5"/>
  <c r="AEA11" i="5"/>
  <c r="AEC14" i="5"/>
  <c r="AEC8" i="5"/>
  <c r="ADT13" i="5"/>
  <c r="ADT15" i="5"/>
  <c r="AEE19" i="5"/>
  <c r="AEE22" i="5" s="1"/>
  <c r="B123" i="6" s="1"/>
  <c r="ADV9" i="5"/>
  <c r="ADV11" i="5"/>
  <c r="ADV13" i="5"/>
  <c r="ADV15" i="5"/>
  <c r="ADV17" i="5"/>
  <c r="AEJ8" i="5"/>
  <c r="AEJ12" i="5"/>
  <c r="AEJ16" i="5"/>
  <c r="AEV8" i="5"/>
  <c r="AEL19" i="5"/>
  <c r="AEL22" i="5" s="1"/>
  <c r="B124" i="6" s="1"/>
  <c r="AEA16" i="5"/>
  <c r="AFC8" i="5"/>
  <c r="AEC16" i="5"/>
  <c r="AEX14" i="5"/>
  <c r="AEX16" i="5"/>
  <c r="AEC9" i="5"/>
  <c r="AEC11" i="5"/>
  <c r="AEC13" i="5"/>
  <c r="AEC15" i="5"/>
  <c r="AEC17" i="5"/>
  <c r="AEX12" i="5"/>
  <c r="AEX10" i="5"/>
  <c r="AFE14" i="5"/>
  <c r="AEX8" i="5"/>
  <c r="AEO12" i="5"/>
  <c r="AEH9" i="5"/>
  <c r="AEH11" i="5"/>
  <c r="AEH13" i="5"/>
  <c r="AEH15" i="5"/>
  <c r="AEH17" i="5"/>
  <c r="AEJ9" i="5"/>
  <c r="AEJ11" i="5"/>
  <c r="AEJ13" i="5"/>
  <c r="AEJ15" i="5"/>
  <c r="AEJ17" i="5"/>
  <c r="AES19" i="5"/>
  <c r="AET12" i="5" s="1"/>
  <c r="AEO14" i="5"/>
  <c r="AEN22" i="5"/>
  <c r="AGL12" i="5"/>
  <c r="AFJ12" i="5"/>
  <c r="AEV11" i="5"/>
  <c r="AFJ14" i="5"/>
  <c r="AEV14" i="5"/>
  <c r="AEV17" i="5"/>
  <c r="AEQ8" i="5"/>
  <c r="AEQ10" i="5"/>
  <c r="AEQ12" i="5"/>
  <c r="AEQ14" i="5"/>
  <c r="AEQ16" i="5"/>
  <c r="AFC10" i="5"/>
  <c r="AEV12" i="5"/>
  <c r="AEV15" i="5"/>
  <c r="AEO9" i="5"/>
  <c r="AEO11" i="5"/>
  <c r="AEO13" i="5"/>
  <c r="AEO15" i="5"/>
  <c r="AFE16" i="5"/>
  <c r="AEV9" i="5"/>
  <c r="AEQ9" i="5"/>
  <c r="AEQ11" i="5"/>
  <c r="AEQ13" i="5"/>
  <c r="AEQ15" i="5"/>
  <c r="AEQ17" i="5"/>
  <c r="AEV16" i="5"/>
  <c r="AEZ19" i="5"/>
  <c r="AEZ22" i="5" s="1"/>
  <c r="B126" i="6" s="1"/>
  <c r="AFS14" i="5"/>
  <c r="AFJ8" i="5"/>
  <c r="AFE10" i="5"/>
  <c r="AFC11" i="5"/>
  <c r="AEX9" i="5"/>
  <c r="AEX11" i="5"/>
  <c r="AEX13" i="5"/>
  <c r="AEX15" i="5"/>
  <c r="AEX17" i="5"/>
  <c r="AGN8" i="5"/>
  <c r="AFQ11" i="5"/>
  <c r="AFJ10" i="5"/>
  <c r="AFG19" i="5"/>
  <c r="AFH16" i="5" s="1"/>
  <c r="AFE11" i="5"/>
  <c r="AFD22" i="5"/>
  <c r="AFQ17" i="5"/>
  <c r="AFJ16" i="5"/>
  <c r="AFC9" i="5"/>
  <c r="AFS10" i="5"/>
  <c r="AFC14" i="5"/>
  <c r="AFS12" i="5"/>
  <c r="AFE9" i="5"/>
  <c r="AFC12" i="5"/>
  <c r="AFC16" i="5"/>
  <c r="AFQ14" i="5"/>
  <c r="AFX8" i="5"/>
  <c r="AFW22" i="5"/>
  <c r="AFQ8" i="5"/>
  <c r="AFC13" i="5"/>
  <c r="AFC15" i="5"/>
  <c r="AFC17" i="5"/>
  <c r="AFQ12" i="5"/>
  <c r="AFQ15" i="5"/>
  <c r="AFE13" i="5"/>
  <c r="AFE15" i="5"/>
  <c r="AGU8" i="5"/>
  <c r="AFX14" i="5"/>
  <c r="AGZ8" i="5"/>
  <c r="AFX16" i="5"/>
  <c r="AFQ9" i="5"/>
  <c r="AFN19" i="5"/>
  <c r="AFO14" i="5" s="1"/>
  <c r="AFI22" i="5"/>
  <c r="AFQ16" i="5"/>
  <c r="AGL8" i="5"/>
  <c r="AFX12" i="5"/>
  <c r="AFQ10" i="5"/>
  <c r="AFQ13" i="5"/>
  <c r="AFL8" i="5"/>
  <c r="AFL10" i="5"/>
  <c r="AFL12" i="5"/>
  <c r="AFL14" i="5"/>
  <c r="AFL16" i="5"/>
  <c r="AGU14" i="5"/>
  <c r="AFS8" i="5"/>
  <c r="AFJ9" i="5"/>
  <c r="AFJ11" i="5"/>
  <c r="AFJ13" i="5"/>
  <c r="AFJ15" i="5"/>
  <c r="AGU10" i="5"/>
  <c r="AGL14" i="5"/>
  <c r="AGG8" i="5"/>
  <c r="AFU19" i="5"/>
  <c r="AFU22" i="5" s="1"/>
  <c r="B129" i="6" s="1"/>
  <c r="AFL9" i="5"/>
  <c r="AFL11" i="5"/>
  <c r="AFL13" i="5"/>
  <c r="AFL15" i="5"/>
  <c r="AFL17" i="5"/>
  <c r="AGL10" i="5"/>
  <c r="AGU12" i="5"/>
  <c r="AGL11" i="5"/>
  <c r="AGL16" i="5"/>
  <c r="AFS16" i="5"/>
  <c r="AGG15" i="5"/>
  <c r="AGG9" i="5"/>
  <c r="AGG12" i="5"/>
  <c r="AGF22" i="5"/>
  <c r="AGS10" i="5"/>
  <c r="AGS14" i="5"/>
  <c r="AGE16" i="5"/>
  <c r="AGE10" i="5"/>
  <c r="AGG13" i="5"/>
  <c r="AGG16" i="5"/>
  <c r="AGB19" i="5"/>
  <c r="AGB22" i="5" s="1"/>
  <c r="B130" i="6" s="1"/>
  <c r="AFS9" i="5"/>
  <c r="AFS11" i="5"/>
  <c r="AFS13" i="5"/>
  <c r="AFS15" i="5"/>
  <c r="AFS17" i="5"/>
  <c r="AGG10" i="5"/>
  <c r="AFY22" i="5"/>
  <c r="AGE12" i="5"/>
  <c r="AGL9" i="5"/>
  <c r="AGE14" i="5"/>
  <c r="AGG17" i="5"/>
  <c r="AFX10" i="5"/>
  <c r="AGS8" i="5"/>
  <c r="AGS12" i="5"/>
  <c r="AGE8" i="5"/>
  <c r="AGG11" i="5"/>
  <c r="AGZ14" i="5"/>
  <c r="AGU16" i="5"/>
  <c r="AFZ8" i="5"/>
  <c r="AFZ10" i="5"/>
  <c r="AFZ12" i="5"/>
  <c r="AFZ14" i="5"/>
  <c r="AFZ16" i="5"/>
  <c r="AGN14" i="5"/>
  <c r="AGZ10" i="5"/>
  <c r="AGZ11" i="5"/>
  <c r="AFX9" i="5"/>
  <c r="AFX11" i="5"/>
  <c r="AFX13" i="5"/>
  <c r="AFX15" i="5"/>
  <c r="AGZ13" i="5"/>
  <c r="AGZ17" i="5"/>
  <c r="AGI19" i="5"/>
  <c r="AGJ11" i="5" s="1"/>
  <c r="AFZ9" i="5"/>
  <c r="AFZ11" i="5"/>
  <c r="AFZ13" i="5"/>
  <c r="AFZ15" i="5"/>
  <c r="AGN12" i="5"/>
  <c r="AGN16" i="5"/>
  <c r="AGN10" i="5"/>
  <c r="AGE9" i="5"/>
  <c r="AGE11" i="5"/>
  <c r="AGE13" i="5"/>
  <c r="AGE15" i="5"/>
  <c r="AGE17" i="5"/>
  <c r="AHB14" i="5"/>
  <c r="AGS16" i="5"/>
  <c r="AGP19" i="5"/>
  <c r="AGQ16" i="5" s="1"/>
  <c r="AGN11" i="5"/>
  <c r="AGM22" i="5"/>
  <c r="AGN9" i="5"/>
  <c r="AHB8" i="5"/>
  <c r="AHB12" i="5"/>
  <c r="AHB16" i="5"/>
  <c r="AGW19" i="5"/>
  <c r="AGX17" i="5" s="1"/>
  <c r="AGL13" i="5"/>
  <c r="AGL15" i="5"/>
  <c r="AGL17" i="5"/>
  <c r="AGN13" i="5"/>
  <c r="AGN15" i="5"/>
  <c r="AHB10" i="5"/>
  <c r="AGT22" i="5"/>
  <c r="AHD19" i="5"/>
  <c r="AHD22" i="5" s="1"/>
  <c r="B134" i="6" s="1"/>
  <c r="AGZ12" i="5"/>
  <c r="AGZ15" i="5"/>
  <c r="AGS9" i="5"/>
  <c r="AGS11" i="5"/>
  <c r="AGS13" i="5"/>
  <c r="AGS15" i="5"/>
  <c r="AGS17" i="5"/>
  <c r="AGU9" i="5"/>
  <c r="AGU11" i="5"/>
  <c r="AGU13" i="5"/>
  <c r="AGU15" i="5"/>
  <c r="AGZ9" i="5"/>
  <c r="AGZ16" i="5"/>
  <c r="AHB9" i="5"/>
  <c r="AHB11" i="5"/>
  <c r="AHB13" i="5"/>
  <c r="AHB15" i="5"/>
  <c r="AHB17" i="5"/>
  <c r="AHH19" i="5"/>
  <c r="AHH22" i="5" s="1"/>
  <c r="AHF19" i="5"/>
  <c r="AHF22" i="5" s="1"/>
  <c r="AHK17" i="5"/>
  <c r="AHK16" i="5"/>
  <c r="AHK15" i="5"/>
  <c r="AHK14" i="5"/>
  <c r="AHK13" i="5"/>
  <c r="AHK12" i="5"/>
  <c r="AHK11" i="5"/>
  <c r="AHK10" i="5"/>
  <c r="AHK9" i="5"/>
  <c r="AHK8" i="5"/>
  <c r="AHO19" i="5"/>
  <c r="AHO22" i="5" s="1"/>
  <c r="AHM19" i="5"/>
  <c r="AHM22" i="5" s="1"/>
  <c r="AHR17" i="5"/>
  <c r="AHR16" i="5"/>
  <c r="AHR15" i="5"/>
  <c r="AHR14" i="5"/>
  <c r="AHR13" i="5"/>
  <c r="AHR12" i="5"/>
  <c r="AHR11" i="5"/>
  <c r="AHR10" i="5"/>
  <c r="AHR9" i="5"/>
  <c r="AHR8" i="5"/>
  <c r="AHV19" i="5"/>
  <c r="AHV22" i="5" s="1"/>
  <c r="AHT19" i="5"/>
  <c r="AHT22" i="5" s="1"/>
  <c r="AHY17" i="5"/>
  <c r="AHY16" i="5"/>
  <c r="AHY15" i="5"/>
  <c r="AHY14" i="5"/>
  <c r="AHY13" i="5"/>
  <c r="AHY12" i="5"/>
  <c r="AHY11" i="5"/>
  <c r="AHY10" i="5"/>
  <c r="AHY9" i="5"/>
  <c r="AHY8" i="5"/>
  <c r="AIC19" i="5"/>
  <c r="AIC22" i="5" s="1"/>
  <c r="AIA19" i="5"/>
  <c r="AIA22" i="5" s="1"/>
  <c r="AIF17" i="5"/>
  <c r="AIF16" i="5"/>
  <c r="AIF15" i="5"/>
  <c r="AIF14" i="5"/>
  <c r="AIF13" i="5"/>
  <c r="AIF12" i="5"/>
  <c r="AIF11" i="5"/>
  <c r="AIF10" i="5"/>
  <c r="AIF9" i="5"/>
  <c r="AIF8" i="5"/>
  <c r="AIJ19" i="5"/>
  <c r="AIJ22" i="5" s="1"/>
  <c r="AIH19" i="5"/>
  <c r="AII10" i="5" s="1"/>
  <c r="AIM17" i="5"/>
  <c r="AIM16" i="5"/>
  <c r="AIM15" i="5"/>
  <c r="AIM14" i="5"/>
  <c r="AIM13" i="5"/>
  <c r="AIM12" i="5"/>
  <c r="AIM11" i="5"/>
  <c r="AIM10" i="5"/>
  <c r="AIM9" i="5"/>
  <c r="AIM8" i="5"/>
  <c r="AIQ19" i="5"/>
  <c r="AIQ22" i="5" s="1"/>
  <c r="AIO19" i="5"/>
  <c r="AIO22" i="5" s="1"/>
  <c r="AIT17" i="5"/>
  <c r="AIT16" i="5"/>
  <c r="AIT15" i="5"/>
  <c r="AIT14" i="5"/>
  <c r="AIT13" i="5"/>
  <c r="AIT12" i="5"/>
  <c r="AIT11" i="5"/>
  <c r="AIT10" i="5"/>
  <c r="AIT9" i="5"/>
  <c r="AIT8" i="5"/>
  <c r="AIX19" i="5"/>
  <c r="AIV19" i="5"/>
  <c r="AIW17" i="5" s="1"/>
  <c r="AJA17" i="5"/>
  <c r="AJA16" i="5"/>
  <c r="AJA15" i="5"/>
  <c r="AJA14" i="5"/>
  <c r="AJA13" i="5"/>
  <c r="AJA12" i="5"/>
  <c r="AJA11" i="5"/>
  <c r="AJA10" i="5"/>
  <c r="AJA9" i="5"/>
  <c r="AJA8" i="5"/>
  <c r="AJE19" i="5"/>
  <c r="AJF9" i="5" s="1"/>
  <c r="AJC19" i="5"/>
  <c r="AJD14" i="5" s="1"/>
  <c r="AJH17" i="5"/>
  <c r="AJH16" i="5"/>
  <c r="AJH15" i="5"/>
  <c r="AJH14" i="5"/>
  <c r="AJH13" i="5"/>
  <c r="AJH12" i="5"/>
  <c r="AJH11" i="5"/>
  <c r="AJH10" i="5"/>
  <c r="AJH9" i="5"/>
  <c r="AJH8" i="5"/>
  <c r="AJZ19" i="5"/>
  <c r="AJZ22" i="5" s="1"/>
  <c r="AJX19" i="5"/>
  <c r="AJX22" i="5" s="1"/>
  <c r="AJS19" i="5"/>
  <c r="AJS22" i="5" s="1"/>
  <c r="AJQ19" i="5"/>
  <c r="AJR17" i="5" s="1"/>
  <c r="AJL19" i="5"/>
  <c r="AJL22" i="5" s="1"/>
  <c r="AJJ19" i="5"/>
  <c r="AJJ22" i="5" s="1"/>
  <c r="AKC17" i="5"/>
  <c r="AJV17" i="5"/>
  <c r="AJO17" i="5"/>
  <c r="AKC16" i="5"/>
  <c r="AJV16" i="5"/>
  <c r="AJO16" i="5"/>
  <c r="AKC15" i="5"/>
  <c r="AJV15" i="5"/>
  <c r="AJO15" i="5"/>
  <c r="AKC14" i="5"/>
  <c r="AJV14" i="5"/>
  <c r="AJO14" i="5"/>
  <c r="AKC13" i="5"/>
  <c r="AJV13" i="5"/>
  <c r="AJO13" i="5"/>
  <c r="AKC12" i="5"/>
  <c r="AJV12" i="5"/>
  <c r="AJO12" i="5"/>
  <c r="AKC11" i="5"/>
  <c r="AJV11" i="5"/>
  <c r="AJO11" i="5"/>
  <c r="AKC10" i="5"/>
  <c r="AJV10" i="5"/>
  <c r="AJO10" i="5"/>
  <c r="AKC9" i="5"/>
  <c r="AJV9" i="5"/>
  <c r="AJO9" i="5"/>
  <c r="AKC8" i="5"/>
  <c r="AJV8" i="5"/>
  <c r="AJO8" i="5"/>
  <c r="AKU19" i="5"/>
  <c r="AKU22" i="5" s="1"/>
  <c r="AKS19" i="5"/>
  <c r="AKS22" i="5" s="1"/>
  <c r="AKN19" i="5"/>
  <c r="AKL19" i="5"/>
  <c r="AKL22" i="5" s="1"/>
  <c r="AKG19" i="5"/>
  <c r="AKH14" i="5" s="1"/>
  <c r="AKE19" i="5"/>
  <c r="AKF14" i="5" s="1"/>
  <c r="AKX17" i="5"/>
  <c r="AKQ17" i="5"/>
  <c r="AKJ17" i="5"/>
  <c r="AKX16" i="5"/>
  <c r="AKQ16" i="5"/>
  <c r="AKJ16" i="5"/>
  <c r="AKX15" i="5"/>
  <c r="AKQ15" i="5"/>
  <c r="AKJ15" i="5"/>
  <c r="AKX14" i="5"/>
  <c r="AKQ14" i="5"/>
  <c r="AKJ14" i="5"/>
  <c r="AKX13" i="5"/>
  <c r="AKQ13" i="5"/>
  <c r="AKJ13" i="5"/>
  <c r="AKX12" i="5"/>
  <c r="AKQ12" i="5"/>
  <c r="AKJ12" i="5"/>
  <c r="AKX11" i="5"/>
  <c r="AKQ11" i="5"/>
  <c r="AKJ11" i="5"/>
  <c r="AKX10" i="5"/>
  <c r="AKQ10" i="5"/>
  <c r="AKJ10" i="5"/>
  <c r="AKX9" i="5"/>
  <c r="AKQ9" i="5"/>
  <c r="AKJ9" i="5"/>
  <c r="AKX8" i="5"/>
  <c r="AKQ8" i="5"/>
  <c r="AKJ8" i="5"/>
  <c r="AAL19" i="5" l="1"/>
  <c r="AAZ19" i="5"/>
  <c r="AAS19" i="5"/>
  <c r="AAE19" i="5"/>
  <c r="ABG19" i="5"/>
  <c r="ABR19" i="5"/>
  <c r="ACB14" i="5"/>
  <c r="ABU8" i="5"/>
  <c r="ABU17" i="5"/>
  <c r="ABU16" i="5"/>
  <c r="ABU10" i="5"/>
  <c r="ABU12" i="5"/>
  <c r="ABU13" i="5"/>
  <c r="ABP19" i="5"/>
  <c r="ABT22" i="5"/>
  <c r="B114" i="6" s="1"/>
  <c r="ABU14" i="5"/>
  <c r="ABU15" i="5"/>
  <c r="ABU11" i="5"/>
  <c r="ABN16" i="5"/>
  <c r="ABN9" i="5"/>
  <c r="ABN11" i="5"/>
  <c r="ABN13" i="5"/>
  <c r="ABK19" i="5"/>
  <c r="ABN8" i="5"/>
  <c r="ABN15" i="5"/>
  <c r="ABN10" i="5"/>
  <c r="ABN17" i="5"/>
  <c r="ABN12" i="5"/>
  <c r="ABM22" i="5"/>
  <c r="B113" i="6" s="1"/>
  <c r="ACB10" i="5"/>
  <c r="ACB8" i="5"/>
  <c r="ACB17" i="5"/>
  <c r="ACB11" i="5"/>
  <c r="ABW19" i="5"/>
  <c r="ABI19" i="5"/>
  <c r="ACB13" i="5"/>
  <c r="ACB9" i="5"/>
  <c r="ACB15" i="5"/>
  <c r="ACB16" i="5"/>
  <c r="ACB12" i="5"/>
  <c r="ACF19" i="5"/>
  <c r="ACI13" i="5"/>
  <c r="ACI10" i="5"/>
  <c r="ACI16" i="5"/>
  <c r="ACH22" i="5"/>
  <c r="B116" i="6" s="1"/>
  <c r="ACI17" i="5"/>
  <c r="ACI14" i="5"/>
  <c r="ACI12" i="5"/>
  <c r="ACI15" i="5"/>
  <c r="ACI8" i="5"/>
  <c r="ACI9" i="5"/>
  <c r="ABY19" i="5"/>
  <c r="AET15" i="5"/>
  <c r="ADD11" i="5"/>
  <c r="ACP13" i="5"/>
  <c r="ACD19" i="5"/>
  <c r="ACP16" i="5"/>
  <c r="ACP10" i="5"/>
  <c r="ADD14" i="5"/>
  <c r="ADD15" i="5"/>
  <c r="ADD8" i="5"/>
  <c r="ACR19" i="5"/>
  <c r="ACP8" i="5"/>
  <c r="AFA12" i="5"/>
  <c r="AET8" i="5"/>
  <c r="AEM15" i="5"/>
  <c r="ADK12" i="5"/>
  <c r="ADD9" i="5"/>
  <c r="ACY19" i="5"/>
  <c r="ACW12" i="5"/>
  <c r="ACW8" i="5"/>
  <c r="ACW16" i="5"/>
  <c r="ACP15" i="5"/>
  <c r="ACP9" i="5"/>
  <c r="ACP17" i="5"/>
  <c r="ACP11" i="5"/>
  <c r="ACM19" i="5"/>
  <c r="ACP12" i="5"/>
  <c r="ACP14" i="5"/>
  <c r="ACK19" i="5"/>
  <c r="ADK10" i="5"/>
  <c r="ACV22" i="5"/>
  <c r="B118" i="6" s="1"/>
  <c r="ADJ22" i="5"/>
  <c r="B120" i="6" s="1"/>
  <c r="ADH19" i="5"/>
  <c r="ACW11" i="5"/>
  <c r="ADK14" i="5"/>
  <c r="AEM11" i="5"/>
  <c r="ADK15" i="5"/>
  <c r="ADK11" i="5"/>
  <c r="ACW9" i="5"/>
  <c r="ADK17" i="5"/>
  <c r="ACW13" i="5"/>
  <c r="ADK9" i="5"/>
  <c r="ACW15" i="5"/>
  <c r="ACW14" i="5"/>
  <c r="ADK8" i="5"/>
  <c r="ACW17" i="5"/>
  <c r="AEM14" i="5"/>
  <c r="ADY15" i="5"/>
  <c r="ADY9" i="5"/>
  <c r="ADY10" i="5"/>
  <c r="ADY14" i="5"/>
  <c r="ADD13" i="5"/>
  <c r="ADR8" i="5"/>
  <c r="ADR13" i="5"/>
  <c r="ACT19" i="5"/>
  <c r="AET17" i="5"/>
  <c r="ADR9" i="5"/>
  <c r="ADD17" i="5"/>
  <c r="AEM8" i="5"/>
  <c r="ADD12" i="5"/>
  <c r="ADC22" i="5"/>
  <c r="B119" i="6" s="1"/>
  <c r="ADY8" i="5"/>
  <c r="ADD10" i="5"/>
  <c r="ADF19" i="5"/>
  <c r="ADA19" i="5"/>
  <c r="ADK16" i="5"/>
  <c r="ADR10" i="5"/>
  <c r="ADR17" i="5"/>
  <c r="ADR15" i="5"/>
  <c r="AEF16" i="5"/>
  <c r="ADR12" i="5"/>
  <c r="ADM19" i="5"/>
  <c r="ADR16" i="5"/>
  <c r="ADR11" i="5"/>
  <c r="ADT19" i="5"/>
  <c r="ADR14" i="5"/>
  <c r="ADO19" i="5"/>
  <c r="AEM10" i="5"/>
  <c r="ADY17" i="5"/>
  <c r="AET10" i="5"/>
  <c r="AEM9" i="5"/>
  <c r="ADY13" i="5"/>
  <c r="ADY16" i="5"/>
  <c r="AEM12" i="5"/>
  <c r="ADY12" i="5"/>
  <c r="ADY11" i="5"/>
  <c r="AEM17" i="5"/>
  <c r="AEM16" i="5"/>
  <c r="AEF17" i="5"/>
  <c r="ADV19" i="5"/>
  <c r="AEF13" i="5"/>
  <c r="AFO13" i="5"/>
  <c r="AFA8" i="5"/>
  <c r="AEF12" i="5"/>
  <c r="AEF14" i="5"/>
  <c r="AEA19" i="5"/>
  <c r="AEC19" i="5"/>
  <c r="AEF9" i="5"/>
  <c r="AEF11" i="5"/>
  <c r="AGC8" i="5"/>
  <c r="AEM13" i="5"/>
  <c r="AEF8" i="5"/>
  <c r="AEF10" i="5"/>
  <c r="AEF15" i="5"/>
  <c r="AFA15" i="5"/>
  <c r="AEJ19" i="5"/>
  <c r="AET16" i="5"/>
  <c r="AET13" i="5"/>
  <c r="AEV19" i="5"/>
  <c r="AFA9" i="5"/>
  <c r="AES22" i="5"/>
  <c r="B125" i="6" s="1"/>
  <c r="AFA14" i="5"/>
  <c r="AET14" i="5"/>
  <c r="AET9" i="5"/>
  <c r="AEH19" i="5"/>
  <c r="AFA16" i="5"/>
  <c r="AEO19" i="5"/>
  <c r="AET11" i="5"/>
  <c r="AEQ19" i="5"/>
  <c r="AFE19" i="5"/>
  <c r="AFA11" i="5"/>
  <c r="AFA13" i="5"/>
  <c r="AFA17" i="5"/>
  <c r="AFA10" i="5"/>
  <c r="AEX19" i="5"/>
  <c r="AFO9" i="5"/>
  <c r="AFH9" i="5"/>
  <c r="AFH11" i="5"/>
  <c r="AFO17" i="5"/>
  <c r="AFH8" i="5"/>
  <c r="AFH15" i="5"/>
  <c r="AFH10" i="5"/>
  <c r="AFH17" i="5"/>
  <c r="AFH12" i="5"/>
  <c r="AFG22" i="5"/>
  <c r="B127" i="6" s="1"/>
  <c r="AFO15" i="5"/>
  <c r="AFH13" i="5"/>
  <c r="AGC17" i="5"/>
  <c r="AFC19" i="5"/>
  <c r="AFH14" i="5"/>
  <c r="AFO12" i="5"/>
  <c r="AFO11" i="5"/>
  <c r="AFQ19" i="5"/>
  <c r="AFJ19" i="5"/>
  <c r="AFO10" i="5"/>
  <c r="AFN22" i="5"/>
  <c r="B128" i="6" s="1"/>
  <c r="AFO8" i="5"/>
  <c r="AFO16" i="5"/>
  <c r="AGJ13" i="5"/>
  <c r="AFV12" i="5"/>
  <c r="AGJ16" i="5"/>
  <c r="AFV11" i="5"/>
  <c r="AGG19" i="5"/>
  <c r="AGJ17" i="5"/>
  <c r="AGC10" i="5"/>
  <c r="AFV15" i="5"/>
  <c r="AFL19" i="5"/>
  <c r="AGJ15" i="5"/>
  <c r="AFV9" i="5"/>
  <c r="AFV14" i="5"/>
  <c r="AGI22" i="5"/>
  <c r="B131" i="6" s="1"/>
  <c r="AFV10" i="5"/>
  <c r="AFV16" i="5"/>
  <c r="AFS19" i="5"/>
  <c r="AFV8" i="5"/>
  <c r="AFV13" i="5"/>
  <c r="AGC12" i="5"/>
  <c r="AFV17" i="5"/>
  <c r="AGC14" i="5"/>
  <c r="AGJ8" i="5"/>
  <c r="AGC11" i="5"/>
  <c r="AGC13" i="5"/>
  <c r="AGE19" i="5"/>
  <c r="AGJ12" i="5"/>
  <c r="AFX19" i="5"/>
  <c r="AGJ10" i="5"/>
  <c r="AGJ14" i="5"/>
  <c r="AGJ9" i="5"/>
  <c r="AGC15" i="5"/>
  <c r="AGC9" i="5"/>
  <c r="AGC16" i="5"/>
  <c r="AFZ19" i="5"/>
  <c r="AGQ17" i="5"/>
  <c r="AHG10" i="5"/>
  <c r="AGQ11" i="5"/>
  <c r="AGN19" i="5"/>
  <c r="AGQ14" i="5"/>
  <c r="AGQ13" i="5"/>
  <c r="AGQ10" i="5"/>
  <c r="AGQ15" i="5"/>
  <c r="AGQ12" i="5"/>
  <c r="AGP22" i="5"/>
  <c r="B132" i="6" s="1"/>
  <c r="AGQ9" i="5"/>
  <c r="AGL19" i="5"/>
  <c r="AGQ8" i="5"/>
  <c r="AGX14" i="5"/>
  <c r="AGX12" i="5"/>
  <c r="AGX9" i="5"/>
  <c r="AGX11" i="5"/>
  <c r="AGZ19" i="5"/>
  <c r="AGU19" i="5"/>
  <c r="AGX13" i="5"/>
  <c r="AGW22" i="5"/>
  <c r="B133" i="6" s="1"/>
  <c r="AGX16" i="5"/>
  <c r="AGX8" i="5"/>
  <c r="AGX15" i="5"/>
  <c r="AGX10" i="5"/>
  <c r="AHB19" i="5"/>
  <c r="AHE16" i="5"/>
  <c r="AHE8" i="5"/>
  <c r="AHE12" i="5"/>
  <c r="AHE10" i="5"/>
  <c r="AHE15" i="5"/>
  <c r="AHE9" i="5"/>
  <c r="AHE14" i="5"/>
  <c r="AHE13" i="5"/>
  <c r="AHE17" i="5"/>
  <c r="AGS19" i="5"/>
  <c r="AHE11" i="5"/>
  <c r="AHN10" i="5"/>
  <c r="AHN13" i="5"/>
  <c r="AHG8" i="5"/>
  <c r="AHN8" i="5"/>
  <c r="AHG11" i="5"/>
  <c r="AHG14" i="5"/>
  <c r="AHI8" i="5"/>
  <c r="AHW14" i="5"/>
  <c r="AIB12" i="5"/>
  <c r="AHU10" i="5"/>
  <c r="AHU9" i="5"/>
  <c r="AHU11" i="5"/>
  <c r="AHU16" i="5"/>
  <c r="AHU14" i="5"/>
  <c r="AHU8" i="5"/>
  <c r="AHU12" i="5"/>
  <c r="AHN9" i="5"/>
  <c r="AHN14" i="5"/>
  <c r="AHN17" i="5"/>
  <c r="AHI10" i="5"/>
  <c r="AHI14" i="5"/>
  <c r="AHI12" i="5"/>
  <c r="AHG12" i="5"/>
  <c r="AHG16" i="5"/>
  <c r="AHG9" i="5"/>
  <c r="AIK14" i="5"/>
  <c r="AIB8" i="5"/>
  <c r="AIB10" i="5"/>
  <c r="AIB16" i="5"/>
  <c r="AHW8" i="5"/>
  <c r="AHW12" i="5"/>
  <c r="AHW16" i="5"/>
  <c r="AHN16" i="5"/>
  <c r="AHN12" i="5"/>
  <c r="AHR19" i="5"/>
  <c r="AHS17" i="5" s="1"/>
  <c r="AHK19" i="5"/>
  <c r="AHK22" i="5" s="1"/>
  <c r="B135" i="6" s="1"/>
  <c r="AHI16" i="5"/>
  <c r="AIK11" i="5"/>
  <c r="AIK16" i="5"/>
  <c r="AHG13" i="5"/>
  <c r="AHG15" i="5"/>
  <c r="AHG17" i="5"/>
  <c r="AHI9" i="5"/>
  <c r="AHI11" i="5"/>
  <c r="AHI13" i="5"/>
  <c r="AHI15" i="5"/>
  <c r="AHI17" i="5"/>
  <c r="AIK12" i="5"/>
  <c r="AHN11" i="5"/>
  <c r="AHN15" i="5"/>
  <c r="AHY19" i="5"/>
  <c r="AHY22" i="5" s="1"/>
  <c r="B137" i="6" s="1"/>
  <c r="AHP8" i="5"/>
  <c r="AHP10" i="5"/>
  <c r="AHP12" i="5"/>
  <c r="AHP14" i="5"/>
  <c r="AHP16" i="5"/>
  <c r="AJF13" i="5"/>
  <c r="AIK8" i="5"/>
  <c r="AHW10" i="5"/>
  <c r="AHP9" i="5"/>
  <c r="AHP11" i="5"/>
  <c r="AHP13" i="5"/>
  <c r="AHP15" i="5"/>
  <c r="AHP17" i="5"/>
  <c r="AIP8" i="5"/>
  <c r="AIK10" i="5"/>
  <c r="AIR8" i="5"/>
  <c r="AII8" i="5"/>
  <c r="AIR15" i="5"/>
  <c r="AHU13" i="5"/>
  <c r="AHU15" i="5"/>
  <c r="AHU17" i="5"/>
  <c r="AIP10" i="5"/>
  <c r="AHW9" i="5"/>
  <c r="AHW11" i="5"/>
  <c r="AHW13" i="5"/>
  <c r="AHW15" i="5"/>
  <c r="AHW17" i="5"/>
  <c r="AIR10" i="5"/>
  <c r="AIK15" i="5"/>
  <c r="AIF19" i="5"/>
  <c r="AIF22" i="5" s="1"/>
  <c r="B138" i="6" s="1"/>
  <c r="AIB14" i="5"/>
  <c r="AID8" i="5"/>
  <c r="AID10" i="5"/>
  <c r="AID12" i="5"/>
  <c r="AID14" i="5"/>
  <c r="AID16" i="5"/>
  <c r="AIP12" i="5"/>
  <c r="AIM19" i="5"/>
  <c r="AIM22" i="5" s="1"/>
  <c r="B139" i="6" s="1"/>
  <c r="AIR12" i="5"/>
  <c r="AIR16" i="5"/>
  <c r="AIK9" i="5"/>
  <c r="AIK13" i="5"/>
  <c r="AIB9" i="5"/>
  <c r="AIB11" i="5"/>
  <c r="AIB13" i="5"/>
  <c r="AIB15" i="5"/>
  <c r="AIB17" i="5"/>
  <c r="AIR9" i="5"/>
  <c r="AID9" i="5"/>
  <c r="AID11" i="5"/>
  <c r="AID13" i="5"/>
  <c r="AID15" i="5"/>
  <c r="AID17" i="5"/>
  <c r="AIR13" i="5"/>
  <c r="AIP14" i="5"/>
  <c r="AII12" i="5"/>
  <c r="AIW10" i="5"/>
  <c r="AIV22" i="5"/>
  <c r="AIR17" i="5"/>
  <c r="AII16" i="5"/>
  <c r="AIW11" i="5"/>
  <c r="AIW15" i="5"/>
  <c r="AIR11" i="5"/>
  <c r="AIR14" i="5"/>
  <c r="AII9" i="5"/>
  <c r="AII11" i="5"/>
  <c r="AII13" i="5"/>
  <c r="AII15" i="5"/>
  <c r="AII17" i="5"/>
  <c r="AIW14" i="5"/>
  <c r="AIW8" i="5"/>
  <c r="AIW12" i="5"/>
  <c r="AIW16" i="5"/>
  <c r="AIT19" i="5"/>
  <c r="AIT22" i="5" s="1"/>
  <c r="B140" i="6" s="1"/>
  <c r="AIK17" i="5"/>
  <c r="AII14" i="5"/>
  <c r="AIH22" i="5"/>
  <c r="AIW9" i="5"/>
  <c r="AIW13" i="5"/>
  <c r="AIP16" i="5"/>
  <c r="AJF17" i="5"/>
  <c r="AIP9" i="5"/>
  <c r="AIP11" i="5"/>
  <c r="AIP13" i="5"/>
  <c r="AIP15" i="5"/>
  <c r="AIP17" i="5"/>
  <c r="AJT8" i="5"/>
  <c r="AJT10" i="5"/>
  <c r="AJA19" i="5"/>
  <c r="AJA22" i="5" s="1"/>
  <c r="B141" i="6" s="1"/>
  <c r="AJT17" i="5"/>
  <c r="AJT15" i="5"/>
  <c r="AJF8" i="5"/>
  <c r="AJT9" i="5"/>
  <c r="AJT11" i="5"/>
  <c r="AJY13" i="5"/>
  <c r="AIX22" i="5"/>
  <c r="AIY17" i="5"/>
  <c r="AIY15" i="5"/>
  <c r="AIY13" i="5"/>
  <c r="AIY11" i="5"/>
  <c r="AIY9" i="5"/>
  <c r="AIY16" i="5"/>
  <c r="AIY14" i="5"/>
  <c r="AIY12" i="5"/>
  <c r="AIY10" i="5"/>
  <c r="AIY8" i="5"/>
  <c r="AKM10" i="5"/>
  <c r="AKT15" i="5"/>
  <c r="AKH13" i="5"/>
  <c r="AJT12" i="5"/>
  <c r="AJT14" i="5"/>
  <c r="AJT16" i="5"/>
  <c r="AJT13" i="5"/>
  <c r="AJK16" i="5"/>
  <c r="AJK8" i="5"/>
  <c r="AJF10" i="5"/>
  <c r="AJF14" i="5"/>
  <c r="AJF11" i="5"/>
  <c r="AJF15" i="5"/>
  <c r="AJE22" i="5"/>
  <c r="AJF12" i="5"/>
  <c r="AJF16" i="5"/>
  <c r="AJD15" i="5"/>
  <c r="AJD9" i="5"/>
  <c r="AJD12" i="5"/>
  <c r="AJD10" i="5"/>
  <c r="AJC22" i="5"/>
  <c r="AJD13" i="5"/>
  <c r="AJD11" i="5"/>
  <c r="AJD17" i="5"/>
  <c r="AKV8" i="5"/>
  <c r="AKA12" i="5"/>
  <c r="AKA9" i="5"/>
  <c r="AKA14" i="5"/>
  <c r="AKA10" i="5"/>
  <c r="AKA11" i="5"/>
  <c r="AKA8" i="5"/>
  <c r="AJY15" i="5"/>
  <c r="AJY9" i="5"/>
  <c r="AJY11" i="5"/>
  <c r="AJM8" i="5"/>
  <c r="AJM13" i="5"/>
  <c r="AJM15" i="5"/>
  <c r="AJM9" i="5"/>
  <c r="AJM12" i="5"/>
  <c r="AJM16" i="5"/>
  <c r="AJM11" i="5"/>
  <c r="AJM10" i="5"/>
  <c r="AJM17" i="5"/>
  <c r="AJK13" i="5"/>
  <c r="AJO19" i="5"/>
  <c r="AJP10" i="5" s="1"/>
  <c r="AJK14" i="5"/>
  <c r="AJK11" i="5"/>
  <c r="AJK12" i="5"/>
  <c r="AJK17" i="5"/>
  <c r="AJK9" i="5"/>
  <c r="AJK10" i="5"/>
  <c r="AJD8" i="5"/>
  <c r="AJD16" i="5"/>
  <c r="AJH19" i="5"/>
  <c r="AJH22" i="5" s="1"/>
  <c r="B142" i="6" s="1"/>
  <c r="AJV19" i="5"/>
  <c r="AJW16" i="5" s="1"/>
  <c r="AJR10" i="5"/>
  <c r="AJR11" i="5"/>
  <c r="AKA15" i="5"/>
  <c r="AKM17" i="5"/>
  <c r="AJM14" i="5"/>
  <c r="AJK15" i="5"/>
  <c r="AKA16" i="5"/>
  <c r="AKA17" i="5"/>
  <c r="AKC19" i="5"/>
  <c r="AKD12" i="5" s="1"/>
  <c r="AJR12" i="5"/>
  <c r="AJR13" i="5"/>
  <c r="AJR14" i="5"/>
  <c r="AJR15" i="5"/>
  <c r="AJQ22" i="5"/>
  <c r="AJR8" i="5"/>
  <c r="AJR9" i="5"/>
  <c r="AKA13" i="5"/>
  <c r="AJR16" i="5"/>
  <c r="AKV15" i="5"/>
  <c r="AJY17" i="5"/>
  <c r="AKT14" i="5"/>
  <c r="AKM9" i="5"/>
  <c r="AKT10" i="5"/>
  <c r="AKM13" i="5"/>
  <c r="AKV14" i="5"/>
  <c r="AKV10" i="5"/>
  <c r="AKM8" i="5"/>
  <c r="AKT9" i="5"/>
  <c r="AKT13" i="5"/>
  <c r="AKT16" i="5"/>
  <c r="AJY8" i="5"/>
  <c r="AJY10" i="5"/>
  <c r="AJY12" i="5"/>
  <c r="AJY14" i="5"/>
  <c r="AJY16" i="5"/>
  <c r="AKT11" i="5"/>
  <c r="AKV11" i="5"/>
  <c r="AKV9" i="5"/>
  <c r="AKT12" i="5"/>
  <c r="AKV13" i="5"/>
  <c r="AKM15" i="5"/>
  <c r="AKV16" i="5"/>
  <c r="AKT8" i="5"/>
  <c r="AKM11" i="5"/>
  <c r="AKV12" i="5"/>
  <c r="AKH17" i="5"/>
  <c r="AKQ19" i="5"/>
  <c r="AKQ22" i="5" s="1"/>
  <c r="B147" i="6" s="1"/>
  <c r="AKH12" i="5"/>
  <c r="AKX19" i="5"/>
  <c r="AKX22" i="5" s="1"/>
  <c r="B148" i="6" s="1"/>
  <c r="AKF10" i="5"/>
  <c r="AKH11" i="5"/>
  <c r="AKH16" i="5"/>
  <c r="AKH9" i="5"/>
  <c r="AKH10" i="5"/>
  <c r="AKH15" i="5"/>
  <c r="AKH8" i="5"/>
  <c r="AKT17" i="5"/>
  <c r="AKG22" i="5"/>
  <c r="AKF8" i="5"/>
  <c r="AKJ19" i="5"/>
  <c r="AKK10" i="5" s="1"/>
  <c r="AKF16" i="5"/>
  <c r="AKO17" i="5"/>
  <c r="AKO15" i="5"/>
  <c r="AKO13" i="5"/>
  <c r="AKO11" i="5"/>
  <c r="AKO9" i="5"/>
  <c r="AKN22" i="5"/>
  <c r="AKO16" i="5"/>
  <c r="AKO14" i="5"/>
  <c r="AKO12" i="5"/>
  <c r="AKO10" i="5"/>
  <c r="AKO8" i="5"/>
  <c r="AKF12" i="5"/>
  <c r="AKE22" i="5"/>
  <c r="AKF17" i="5"/>
  <c r="AKF15" i="5"/>
  <c r="AKF13" i="5"/>
  <c r="AKF11" i="5"/>
  <c r="AKF9" i="5"/>
  <c r="AKM12" i="5"/>
  <c r="AKM14" i="5"/>
  <c r="AKM16" i="5"/>
  <c r="AKV17" i="5"/>
  <c r="AMP6" i="5"/>
  <c r="AMI6" i="5" s="1"/>
  <c r="AMB6" i="5" s="1"/>
  <c r="ALU6" i="5" s="1"/>
  <c r="ALN6" i="5" s="1"/>
  <c r="ALG6" i="5" s="1"/>
  <c r="AKZ6" i="5" s="1"/>
  <c r="AKS6" i="5" s="1"/>
  <c r="AKL6" i="5" s="1"/>
  <c r="AKE6" i="5" s="1"/>
  <c r="AJX6" i="5" s="1"/>
  <c r="AJQ6" i="5" s="1"/>
  <c r="AJJ6" i="5" s="1"/>
  <c r="AJC6" i="5" s="1"/>
  <c r="AIV6" i="5" s="1"/>
  <c r="AIO6" i="5" s="1"/>
  <c r="AIH6" i="5" s="1"/>
  <c r="AIA6" i="5" s="1"/>
  <c r="AHT6" i="5" s="1"/>
  <c r="AHM6" i="5" s="1"/>
  <c r="AHF6" i="5" s="1"/>
  <c r="AGY6" i="5" s="1"/>
  <c r="AGR6" i="5" s="1"/>
  <c r="AGK6" i="5" s="1"/>
  <c r="AGD6" i="5" s="1"/>
  <c r="AFW6" i="5" s="1"/>
  <c r="AFP6" i="5" s="1"/>
  <c r="AFI6" i="5" s="1"/>
  <c r="AFB6" i="5" s="1"/>
  <c r="AEU6" i="5" s="1"/>
  <c r="AEN6" i="5" s="1"/>
  <c r="AEG6" i="5" s="1"/>
  <c r="ADZ6" i="5" s="1"/>
  <c r="ADS6" i="5" s="1"/>
  <c r="ADL6" i="5" s="1"/>
  <c r="ADE6" i="5" s="1"/>
  <c r="ACX6" i="5" s="1"/>
  <c r="ACQ6" i="5" s="1"/>
  <c r="ACJ6" i="5" s="1"/>
  <c r="ACC6" i="5" s="1"/>
  <c r="ABV6" i="5" s="1"/>
  <c r="ABO6" i="5" s="1"/>
  <c r="ABH6" i="5" s="1"/>
  <c r="ABA6" i="5" s="1"/>
  <c r="AAT6" i="5" s="1"/>
  <c r="AAM6" i="5" s="1"/>
  <c r="AAF6" i="5" s="1"/>
  <c r="ZY6" i="5" s="1"/>
  <c r="ZR6" i="5" s="1"/>
  <c r="ZK6" i="5" s="1"/>
  <c r="ZD6" i="5" s="1"/>
  <c r="YW6" i="5" s="1"/>
  <c r="YP6" i="5" s="1"/>
  <c r="YI6" i="5" s="1"/>
  <c r="YB6" i="5" s="1"/>
  <c r="XU6" i="5" s="1"/>
  <c r="XN6" i="5" s="1"/>
  <c r="XG6" i="5" s="1"/>
  <c r="WZ6" i="5" s="1"/>
  <c r="WS6" i="5" s="1"/>
  <c r="WL6" i="5" s="1"/>
  <c r="WE6" i="5" s="1"/>
  <c r="VX6" i="5" s="1"/>
  <c r="VQ6" i="5" s="1"/>
  <c r="VJ6" i="5" s="1"/>
  <c r="VC6" i="5" s="1"/>
  <c r="UV6" i="5" s="1"/>
  <c r="UO6" i="5" s="1"/>
  <c r="UH6" i="5" s="1"/>
  <c r="UA6" i="5" s="1"/>
  <c r="TT6" i="5" s="1"/>
  <c r="TM6" i="5" s="1"/>
  <c r="TF6" i="5" s="1"/>
  <c r="SY6" i="5" s="1"/>
  <c r="SR6" i="5" s="1"/>
  <c r="SK6" i="5" s="1"/>
  <c r="SD6" i="5" s="1"/>
  <c r="RW6" i="5" s="1"/>
  <c r="RP6" i="5" s="1"/>
  <c r="RI6" i="5" s="1"/>
  <c r="RB6" i="5" s="1"/>
  <c r="QU6" i="5" s="1"/>
  <c r="QN6" i="5" s="1"/>
  <c r="QG6" i="5" s="1"/>
  <c r="PZ6" i="5" s="1"/>
  <c r="PS6" i="5" s="1"/>
  <c r="PL6" i="5" s="1"/>
  <c r="PE6" i="5" s="1"/>
  <c r="OX6" i="5" s="1"/>
  <c r="OQ6" i="5" s="1"/>
  <c r="OJ6" i="5" s="1"/>
  <c r="OC6" i="5" s="1"/>
  <c r="NV6" i="5" s="1"/>
  <c r="NO6" i="5" s="1"/>
  <c r="NH6" i="5" s="1"/>
  <c r="NA6" i="5" s="1"/>
  <c r="MT6" i="5" s="1"/>
  <c r="MM6" i="5" s="1"/>
  <c r="MF6" i="5" s="1"/>
  <c r="LY6" i="5" s="1"/>
  <c r="LR6" i="5" s="1"/>
  <c r="LK6" i="5" s="1"/>
  <c r="LD6" i="5" s="1"/>
  <c r="KW6" i="5" s="1"/>
  <c r="KP6" i="5" s="1"/>
  <c r="KI6" i="5" s="1"/>
  <c r="KB6" i="5" s="1"/>
  <c r="JU6" i="5" s="1"/>
  <c r="JN6" i="5" s="1"/>
  <c r="JG6" i="5" s="1"/>
  <c r="IZ6" i="5" s="1"/>
  <c r="IS6" i="5" s="1"/>
  <c r="IL6" i="5" s="1"/>
  <c r="IE6" i="5" s="1"/>
  <c r="HX6" i="5" s="1"/>
  <c r="HQ6" i="5" s="1"/>
  <c r="HJ6" i="5" s="1"/>
  <c r="HC6" i="5" s="1"/>
  <c r="GV6" i="5" s="1"/>
  <c r="GO6" i="5" s="1"/>
  <c r="GH6" i="5" s="1"/>
  <c r="GA6" i="5" s="1"/>
  <c r="FT6" i="5" s="1"/>
  <c r="FM6" i="5" s="1"/>
  <c r="FF6" i="5" s="1"/>
  <c r="EY6" i="5" s="1"/>
  <c r="ER6" i="5" s="1"/>
  <c r="EK6" i="5" s="1"/>
  <c r="ED6" i="5" s="1"/>
  <c r="DW6" i="5" s="1"/>
  <c r="DP6" i="5" s="1"/>
  <c r="DI6" i="5" s="1"/>
  <c r="DB6" i="5" s="1"/>
  <c r="CU6" i="5" s="1"/>
  <c r="CN6" i="5" s="1"/>
  <c r="CG6" i="5" s="1"/>
  <c r="BZ6" i="5" s="1"/>
  <c r="BS6" i="5" s="1"/>
  <c r="BL6" i="5" s="1"/>
  <c r="BE6" i="5" s="1"/>
  <c r="AX6" i="5" s="1"/>
  <c r="AQ6" i="5" s="1"/>
  <c r="AJ6" i="5" s="1"/>
  <c r="AC6" i="5" s="1"/>
  <c r="V6" i="5" s="1"/>
  <c r="O6" i="5" s="1"/>
  <c r="H6" i="5" s="1"/>
  <c r="ALB19" i="5"/>
  <c r="ALC17" i="5" s="1"/>
  <c r="AKZ19" i="5"/>
  <c r="AKZ22" i="5" s="1"/>
  <c r="ALE17" i="5"/>
  <c r="ALE16" i="5"/>
  <c r="ALE15" i="5"/>
  <c r="ALE14" i="5"/>
  <c r="ALE13" i="5"/>
  <c r="ALE12" i="5"/>
  <c r="ALE11" i="5"/>
  <c r="ALE10" i="5"/>
  <c r="ALE9" i="5"/>
  <c r="ALE8" i="5"/>
  <c r="ALI19" i="5"/>
  <c r="ALJ17" i="5" s="1"/>
  <c r="ALG19" i="5"/>
  <c r="ALG22" i="5" s="1"/>
  <c r="ALL17" i="5"/>
  <c r="ALL16" i="5"/>
  <c r="ALL15" i="5"/>
  <c r="ALL14" i="5"/>
  <c r="ALL13" i="5"/>
  <c r="ALL12" i="5"/>
  <c r="ALL11" i="5"/>
  <c r="ALL10" i="5"/>
  <c r="ALL9" i="5"/>
  <c r="ALL8" i="5"/>
  <c r="ALP19" i="5"/>
  <c r="ALP22" i="5" s="1"/>
  <c r="ALN19" i="5"/>
  <c r="ALN22" i="5" s="1"/>
  <c r="ALS17" i="5"/>
  <c r="ALS16" i="5"/>
  <c r="ALS15" i="5"/>
  <c r="ALS14" i="5"/>
  <c r="ALS13" i="5"/>
  <c r="ALS12" i="5"/>
  <c r="ALS11" i="5"/>
  <c r="ALS10" i="5"/>
  <c r="ALS9" i="5"/>
  <c r="ALS8" i="5"/>
  <c r="ALW19" i="5"/>
  <c r="ALW22" i="5" s="1"/>
  <c r="ALU19" i="5"/>
  <c r="ALU22" i="5" s="1"/>
  <c r="ALZ17" i="5"/>
  <c r="ALZ16" i="5"/>
  <c r="ALZ15" i="5"/>
  <c r="ALZ14" i="5"/>
  <c r="ALZ13" i="5"/>
  <c r="ALZ12" i="5"/>
  <c r="ALZ11" i="5"/>
  <c r="ALZ10" i="5"/>
  <c r="ALZ9" i="5"/>
  <c r="ALZ8" i="5"/>
  <c r="AMD19" i="5"/>
  <c r="AME17" i="5" s="1"/>
  <c r="AMB19" i="5"/>
  <c r="AMB22" i="5" s="1"/>
  <c r="AMG17" i="5"/>
  <c r="AMG16" i="5"/>
  <c r="AMG15" i="5"/>
  <c r="AMG14" i="5"/>
  <c r="AMG13" i="5"/>
  <c r="AMG12" i="5"/>
  <c r="AMG11" i="5"/>
  <c r="AMG10" i="5"/>
  <c r="AMG9" i="5"/>
  <c r="AMG8" i="5"/>
  <c r="AMK19" i="5"/>
  <c r="AMK22" i="5" s="1"/>
  <c r="AMI19" i="5"/>
  <c r="AMI22" i="5" s="1"/>
  <c r="AMN17" i="5"/>
  <c r="AMN16" i="5"/>
  <c r="AMN15" i="5"/>
  <c r="AMN14" i="5"/>
  <c r="AMN13" i="5"/>
  <c r="AMN12" i="5"/>
  <c r="AMN11" i="5"/>
  <c r="AMN10" i="5"/>
  <c r="AMN9" i="5"/>
  <c r="AMN8" i="5"/>
  <c r="AMR19" i="5"/>
  <c r="AMS12" i="5" s="1"/>
  <c r="AMP19" i="5"/>
  <c r="AMP22" i="5" s="1"/>
  <c r="AMU17" i="5"/>
  <c r="AMU16" i="5"/>
  <c r="AMU15" i="5"/>
  <c r="AMU14" i="5"/>
  <c r="AMU13" i="5"/>
  <c r="AMU12" i="5"/>
  <c r="AMU11" i="5"/>
  <c r="AMU10" i="5"/>
  <c r="AMU9" i="5"/>
  <c r="AMU8" i="5"/>
  <c r="ACB19" i="5" l="1"/>
  <c r="ABU19" i="5"/>
  <c r="ABN19" i="5"/>
  <c r="ACI19" i="5"/>
  <c r="ACP19" i="5"/>
  <c r="ADK19" i="5"/>
  <c r="ACW19" i="5"/>
  <c r="ADD19" i="5"/>
  <c r="ADR19" i="5"/>
  <c r="ADY19" i="5"/>
  <c r="AEM19" i="5"/>
  <c r="AEF19" i="5"/>
  <c r="AET19" i="5"/>
  <c r="AFA19" i="5"/>
  <c r="AFH19" i="5"/>
  <c r="AFO19" i="5"/>
  <c r="AGC19" i="5"/>
  <c r="AFV19" i="5"/>
  <c r="AGJ19" i="5"/>
  <c r="AHS12" i="5"/>
  <c r="AGX19" i="5"/>
  <c r="AGQ19" i="5"/>
  <c r="AHE19" i="5"/>
  <c r="AHS9" i="5"/>
  <c r="AHR22" i="5"/>
  <c r="B136" i="6" s="1"/>
  <c r="AHS16" i="5"/>
  <c r="AHL14" i="5"/>
  <c r="AHG19" i="5"/>
  <c r="AHL10" i="5"/>
  <c r="AHL12" i="5"/>
  <c r="AIU8" i="5"/>
  <c r="AIN10" i="5"/>
  <c r="AIN8" i="5"/>
  <c r="AIN14" i="5"/>
  <c r="AIG10" i="5"/>
  <c r="AHZ10" i="5"/>
  <c r="AHZ17" i="5"/>
  <c r="AHZ16" i="5"/>
  <c r="AHZ15" i="5"/>
  <c r="AHZ11" i="5"/>
  <c r="AHZ8" i="5"/>
  <c r="AHS8" i="5"/>
  <c r="AHS14" i="5"/>
  <c r="AHS11" i="5"/>
  <c r="AHS13" i="5"/>
  <c r="AHS10" i="5"/>
  <c r="AHN19" i="5"/>
  <c r="AHS15" i="5"/>
  <c r="AHL15" i="5"/>
  <c r="AHL17" i="5"/>
  <c r="AHL13" i="5"/>
  <c r="AHL16" i="5"/>
  <c r="AHL9" i="5"/>
  <c r="AHL8" i="5"/>
  <c r="AHL11" i="5"/>
  <c r="AHI19" i="5"/>
  <c r="AIU13" i="5"/>
  <c r="AHZ13" i="5"/>
  <c r="AHZ14" i="5"/>
  <c r="AHZ9" i="5"/>
  <c r="AHW19" i="5"/>
  <c r="AHP19" i="5"/>
  <c r="AIN13" i="5"/>
  <c r="AIN9" i="5"/>
  <c r="AIB19" i="5"/>
  <c r="AIN16" i="5"/>
  <c r="AHZ12" i="5"/>
  <c r="AIG9" i="5"/>
  <c r="AIG11" i="5"/>
  <c r="AIG14" i="5"/>
  <c r="AIU12" i="5"/>
  <c r="AII19" i="5"/>
  <c r="AIG13" i="5"/>
  <c r="AHU19" i="5"/>
  <c r="AIG8" i="5"/>
  <c r="AIN15" i="5"/>
  <c r="AIG15" i="5"/>
  <c r="AIG12" i="5"/>
  <c r="AIG17" i="5"/>
  <c r="AIG16" i="5"/>
  <c r="AID19" i="5"/>
  <c r="AIR19" i="5"/>
  <c r="AIU17" i="5"/>
  <c r="AIW19" i="5"/>
  <c r="AIN11" i="5"/>
  <c r="AIU10" i="5"/>
  <c r="AIN12" i="5"/>
  <c r="AIU16" i="5"/>
  <c r="AIK19" i="5"/>
  <c r="AIN17" i="5"/>
  <c r="AJB10" i="5"/>
  <c r="AIU15" i="5"/>
  <c r="AIU9" i="5"/>
  <c r="AIU14" i="5"/>
  <c r="AIU11" i="5"/>
  <c r="AJB12" i="5"/>
  <c r="AIP19" i="5"/>
  <c r="AJB9" i="5"/>
  <c r="AJB14" i="5"/>
  <c r="AJB13" i="5"/>
  <c r="AJB8" i="5"/>
  <c r="AJT19" i="5"/>
  <c r="AIY19" i="5"/>
  <c r="AJB17" i="5"/>
  <c r="AJB15" i="5"/>
  <c r="AJB16" i="5"/>
  <c r="AJB11" i="5"/>
  <c r="AJF19" i="5"/>
  <c r="AJO22" i="5"/>
  <c r="B143" i="6" s="1"/>
  <c r="AJP12" i="5"/>
  <c r="AJM19" i="5"/>
  <c r="AJP13" i="5"/>
  <c r="AKY17" i="5"/>
  <c r="AKY8" i="5"/>
  <c r="AKR11" i="5"/>
  <c r="AKR13" i="5"/>
  <c r="AKR10" i="5"/>
  <c r="AKR15" i="5"/>
  <c r="AKR16" i="5"/>
  <c r="AKR14" i="5"/>
  <c r="AKA19" i="5"/>
  <c r="AJW12" i="5"/>
  <c r="AJP17" i="5"/>
  <c r="AJP11" i="5"/>
  <c r="AJP9" i="5"/>
  <c r="AJP15" i="5"/>
  <c r="AJP8" i="5"/>
  <c r="AJP16" i="5"/>
  <c r="AJP14" i="5"/>
  <c r="AJK19" i="5"/>
  <c r="AJI8" i="5"/>
  <c r="AJI16" i="5"/>
  <c r="AJI10" i="5"/>
  <c r="AJI15" i="5"/>
  <c r="AJI12" i="5"/>
  <c r="AJI14" i="5"/>
  <c r="AJI11" i="5"/>
  <c r="AJI13" i="5"/>
  <c r="AJD19" i="5"/>
  <c r="AJI9" i="5"/>
  <c r="AJI17" i="5"/>
  <c r="AKY15" i="5"/>
  <c r="AJW11" i="5"/>
  <c r="AKD14" i="5"/>
  <c r="AKD16" i="5"/>
  <c r="AKD10" i="5"/>
  <c r="AKC22" i="5"/>
  <c r="B145" i="6" s="1"/>
  <c r="AKY14" i="5"/>
  <c r="AKY10" i="5"/>
  <c r="AJW15" i="5"/>
  <c r="AKD9" i="5"/>
  <c r="AKD11" i="5"/>
  <c r="AKD17" i="5"/>
  <c r="AKY13" i="5"/>
  <c r="AKY16" i="5"/>
  <c r="AJW17" i="5"/>
  <c r="AKD13" i="5"/>
  <c r="AJV22" i="5"/>
  <c r="B144" i="6" s="1"/>
  <c r="AKR8" i="5"/>
  <c r="AKY12" i="5"/>
  <c r="AKR12" i="5"/>
  <c r="AJW9" i="5"/>
  <c r="AJW10" i="5"/>
  <c r="AKD15" i="5"/>
  <c r="AKT19" i="5"/>
  <c r="AJW13" i="5"/>
  <c r="AJW14" i="5"/>
  <c r="AKD8" i="5"/>
  <c r="AJR19" i="5"/>
  <c r="AKY9" i="5"/>
  <c r="AKY11" i="5"/>
  <c r="AJW8" i="5"/>
  <c r="AKK12" i="5"/>
  <c r="AJY19" i="5"/>
  <c r="AKR9" i="5"/>
  <c r="AKR17" i="5"/>
  <c r="AKV19" i="5"/>
  <c r="AKH19" i="5"/>
  <c r="AKK17" i="5"/>
  <c r="AKK15" i="5"/>
  <c r="AKK13" i="5"/>
  <c r="AKK14" i="5"/>
  <c r="AKJ22" i="5"/>
  <c r="B146" i="6" s="1"/>
  <c r="AKK8" i="5"/>
  <c r="ALC8" i="5"/>
  <c r="ALC14" i="5"/>
  <c r="AKF19" i="5"/>
  <c r="AKK9" i="5"/>
  <c r="AKK16" i="5"/>
  <c r="AKM19" i="5"/>
  <c r="AKK11" i="5"/>
  <c r="ALC11" i="5"/>
  <c r="AME10" i="5"/>
  <c r="ALC15" i="5"/>
  <c r="AKO19" i="5"/>
  <c r="ALC12" i="5"/>
  <c r="ALQ8" i="5"/>
  <c r="AMJ16" i="5"/>
  <c r="ALC16" i="5"/>
  <c r="ALO10" i="5"/>
  <c r="ALC9" i="5"/>
  <c r="ALC10" i="5"/>
  <c r="ALV16" i="5"/>
  <c r="ALV10" i="5"/>
  <c r="ALO13" i="5"/>
  <c r="ALJ10" i="5"/>
  <c r="ALI22" i="5"/>
  <c r="ALJ15" i="5"/>
  <c r="ALJ11" i="5"/>
  <c r="ALJ8" i="5"/>
  <c r="ALJ12" i="5"/>
  <c r="ALJ16" i="5"/>
  <c r="ALJ9" i="5"/>
  <c r="ALJ13" i="5"/>
  <c r="ALJ14" i="5"/>
  <c r="ALH15" i="5"/>
  <c r="ALH10" i="5"/>
  <c r="ALH9" i="5"/>
  <c r="ALH13" i="5"/>
  <c r="ALH8" i="5"/>
  <c r="ALH11" i="5"/>
  <c r="ALH12" i="5"/>
  <c r="ALH16" i="5"/>
  <c r="ALH14" i="5"/>
  <c r="ALC13" i="5"/>
  <c r="ALB22" i="5"/>
  <c r="ALA13" i="5"/>
  <c r="ALA9" i="5"/>
  <c r="ALA16" i="5"/>
  <c r="ALA14" i="5"/>
  <c r="ALE19" i="5"/>
  <c r="ALF13" i="5" s="1"/>
  <c r="ALA11" i="5"/>
  <c r="ALA12" i="5"/>
  <c r="ALA10" i="5"/>
  <c r="ALA17" i="5"/>
  <c r="ALA8" i="5"/>
  <c r="ALA15" i="5"/>
  <c r="ALL19" i="5"/>
  <c r="ALM14" i="5" s="1"/>
  <c r="ALQ16" i="5"/>
  <c r="ALQ12" i="5"/>
  <c r="ALQ10" i="5"/>
  <c r="AMJ12" i="5"/>
  <c r="ALO14" i="5"/>
  <c r="ALO17" i="5"/>
  <c r="AMJ17" i="5"/>
  <c r="AMJ8" i="5"/>
  <c r="ALV14" i="5"/>
  <c r="ALO8" i="5"/>
  <c r="ALO11" i="5"/>
  <c r="ALQ14" i="5"/>
  <c r="ALH17" i="5"/>
  <c r="AMJ9" i="5"/>
  <c r="AMJ14" i="5"/>
  <c r="ALS19" i="5"/>
  <c r="ALS22" i="5" s="1"/>
  <c r="B151" i="6" s="1"/>
  <c r="ALO12" i="5"/>
  <c r="ALO15" i="5"/>
  <c r="ALO9" i="5"/>
  <c r="AMJ10" i="5"/>
  <c r="AMC9" i="5"/>
  <c r="ALO16" i="5"/>
  <c r="AMG19" i="5"/>
  <c r="AMH9" i="5" s="1"/>
  <c r="AMQ13" i="5"/>
  <c r="AMQ10" i="5"/>
  <c r="AMS10" i="5"/>
  <c r="AMQ14" i="5"/>
  <c r="ALV12" i="5"/>
  <c r="ALQ9" i="5"/>
  <c r="ALQ11" i="5"/>
  <c r="ALQ13" i="5"/>
  <c r="ALQ15" i="5"/>
  <c r="ALQ17" i="5"/>
  <c r="AMJ15" i="5"/>
  <c r="AME8" i="5"/>
  <c r="ALV8" i="5"/>
  <c r="AMQ11" i="5"/>
  <c r="AMQ12" i="5"/>
  <c r="AME14" i="5"/>
  <c r="AMS8" i="5"/>
  <c r="AMS16" i="5"/>
  <c r="AMJ13" i="5"/>
  <c r="AML16" i="5"/>
  <c r="AMC14" i="5"/>
  <c r="AMC17" i="5"/>
  <c r="ALX8" i="5"/>
  <c r="ALX10" i="5"/>
  <c r="ALX12" i="5"/>
  <c r="ALX14" i="5"/>
  <c r="ALX16" i="5"/>
  <c r="AMC12" i="5"/>
  <c r="AMJ11" i="5"/>
  <c r="AML14" i="5"/>
  <c r="AME12" i="5"/>
  <c r="AMC15" i="5"/>
  <c r="ALV9" i="5"/>
  <c r="ALV11" i="5"/>
  <c r="ALV13" i="5"/>
  <c r="ALV15" i="5"/>
  <c r="ALV17" i="5"/>
  <c r="ALZ19" i="5"/>
  <c r="ALZ22" i="5" s="1"/>
  <c r="B152" i="6" s="1"/>
  <c r="AMC10" i="5"/>
  <c r="ALX9" i="5"/>
  <c r="ALX11" i="5"/>
  <c r="ALX13" i="5"/>
  <c r="ALX15" i="5"/>
  <c r="ALX17" i="5"/>
  <c r="AMS14" i="5"/>
  <c r="AMC13" i="5"/>
  <c r="AMC16" i="5"/>
  <c r="AML12" i="5"/>
  <c r="AMC8" i="5"/>
  <c r="AME16" i="5"/>
  <c r="AMD22" i="5"/>
  <c r="AMC11" i="5"/>
  <c r="AML10" i="5"/>
  <c r="AMQ8" i="5"/>
  <c r="AMQ16" i="5"/>
  <c r="AML8" i="5"/>
  <c r="AME9" i="5"/>
  <c r="AME11" i="5"/>
  <c r="AME13" i="5"/>
  <c r="AME15" i="5"/>
  <c r="AMN19" i="5"/>
  <c r="AMN22" i="5" s="1"/>
  <c r="B154" i="6" s="1"/>
  <c r="AMQ17" i="5"/>
  <c r="AML9" i="5"/>
  <c r="AML11" i="5"/>
  <c r="AML13" i="5"/>
  <c r="AML15" i="5"/>
  <c r="AML17" i="5"/>
  <c r="AMQ15" i="5"/>
  <c r="AMQ9" i="5"/>
  <c r="AMU19" i="5"/>
  <c r="AMU22" i="5" s="1"/>
  <c r="B155" i="6" s="1"/>
  <c r="AMR22" i="5"/>
  <c r="AMS17" i="5"/>
  <c r="AMS15" i="5"/>
  <c r="AMS13" i="5"/>
  <c r="AMS11" i="5"/>
  <c r="AMS9" i="5"/>
  <c r="AMY19" i="5"/>
  <c r="AMZ17" i="5" s="1"/>
  <c r="AMW19" i="5"/>
  <c r="AMW22" i="5" s="1"/>
  <c r="ANB17" i="5"/>
  <c r="ANB16" i="5"/>
  <c r="ANB15" i="5"/>
  <c r="ANB14" i="5"/>
  <c r="ANB13" i="5"/>
  <c r="ANB12" i="5"/>
  <c r="ANB11" i="5"/>
  <c r="ANB10" i="5"/>
  <c r="ANB9" i="5"/>
  <c r="ANB8" i="5"/>
  <c r="ANF19" i="5"/>
  <c r="ANF22" i="5" s="1"/>
  <c r="AND19" i="5"/>
  <c r="AND22" i="5" s="1"/>
  <c r="ANI17" i="5"/>
  <c r="ANI16" i="5"/>
  <c r="ANI15" i="5"/>
  <c r="ANI14" i="5"/>
  <c r="ANI13" i="5"/>
  <c r="ANI12" i="5"/>
  <c r="ANI11" i="5"/>
  <c r="ANI10" i="5"/>
  <c r="ANI9" i="5"/>
  <c r="ANI8" i="5"/>
  <c r="ANM19" i="5"/>
  <c r="ANN17" i="5" s="1"/>
  <c r="ANK19" i="5"/>
  <c r="ANK22" i="5" s="1"/>
  <c r="ANP17" i="5"/>
  <c r="ANP16" i="5"/>
  <c r="ANP15" i="5"/>
  <c r="ANP14" i="5"/>
  <c r="ANP13" i="5"/>
  <c r="ANP12" i="5"/>
  <c r="ANP11" i="5"/>
  <c r="ANP10" i="5"/>
  <c r="ANP9" i="5"/>
  <c r="ANP8" i="5"/>
  <c r="ANT19" i="5"/>
  <c r="ANT22" i="5" s="1"/>
  <c r="ANR19" i="5"/>
  <c r="ANR22" i="5" s="1"/>
  <c r="ANW17" i="5"/>
  <c r="ANW16" i="5"/>
  <c r="ANW15" i="5"/>
  <c r="ANW14" i="5"/>
  <c r="ANW13" i="5"/>
  <c r="ANW12" i="5"/>
  <c r="ANW11" i="5"/>
  <c r="ANW10" i="5"/>
  <c r="ANW9" i="5"/>
  <c r="ANW8" i="5"/>
  <c r="AOA19" i="5"/>
  <c r="AOA22" i="5" s="1"/>
  <c r="ANY19" i="5"/>
  <c r="ANY22" i="5" s="1"/>
  <c r="AOD17" i="5"/>
  <c r="AOD16" i="5"/>
  <c r="AOD15" i="5"/>
  <c r="AOD14" i="5"/>
  <c r="AOD13" i="5"/>
  <c r="AOD12" i="5"/>
  <c r="AOD11" i="5"/>
  <c r="AOD10" i="5"/>
  <c r="AOD9" i="5"/>
  <c r="AOD8" i="5"/>
  <c r="AOH19" i="5"/>
  <c r="AOI17" i="5" s="1"/>
  <c r="AOF19" i="5"/>
  <c r="AOF22" i="5" s="1"/>
  <c r="AOK17" i="5"/>
  <c r="AOK16" i="5"/>
  <c r="AOK15" i="5"/>
  <c r="AOK14" i="5"/>
  <c r="AOK13" i="5"/>
  <c r="AOK12" i="5"/>
  <c r="AOK11" i="5"/>
  <c r="AOK10" i="5"/>
  <c r="AOK9" i="5"/>
  <c r="AOK8" i="5"/>
  <c r="AOO19" i="5"/>
  <c r="AOP17" i="5" s="1"/>
  <c r="AOM19" i="5"/>
  <c r="AON16" i="5" s="1"/>
  <c r="AOR17" i="5"/>
  <c r="AOR16" i="5"/>
  <c r="AOR15" i="5"/>
  <c r="AOR14" i="5"/>
  <c r="AOR13" i="5"/>
  <c r="AOR12" i="5"/>
  <c r="AOR11" i="5"/>
  <c r="AOR10" i="5"/>
  <c r="AOR9" i="5"/>
  <c r="AOR8" i="5"/>
  <c r="AHL19" i="5" l="1"/>
  <c r="AHS19" i="5"/>
  <c r="AHZ19" i="5"/>
  <c r="AIG19" i="5"/>
  <c r="AIN19" i="5"/>
  <c r="AIU19" i="5"/>
  <c r="AJB19" i="5"/>
  <c r="AJI19" i="5"/>
  <c r="ANN12" i="5"/>
  <c r="AKY19" i="5"/>
  <c r="AKR19" i="5"/>
  <c r="AKD19" i="5"/>
  <c r="AJW19" i="5"/>
  <c r="AJP19" i="5"/>
  <c r="AKK19" i="5"/>
  <c r="ALJ19" i="5"/>
  <c r="AMH13" i="5"/>
  <c r="ALC19" i="5"/>
  <c r="ALA19" i="5"/>
  <c r="AMG22" i="5"/>
  <c r="B153" i="6" s="1"/>
  <c r="AMH8" i="5"/>
  <c r="ALM16" i="5"/>
  <c r="ALH19" i="5"/>
  <c r="ALM9" i="5"/>
  <c r="ALM13" i="5"/>
  <c r="ALM8" i="5"/>
  <c r="ALM15" i="5"/>
  <c r="ALM11" i="5"/>
  <c r="ALM10" i="5"/>
  <c r="ALM17" i="5"/>
  <c r="ALM12" i="5"/>
  <c r="ALL22" i="5"/>
  <c r="B150" i="6" s="1"/>
  <c r="ALF12" i="5"/>
  <c r="ALF8" i="5"/>
  <c r="ALF14" i="5"/>
  <c r="ALF16" i="5"/>
  <c r="ALF10" i="5"/>
  <c r="ALE22" i="5"/>
  <c r="B149" i="6" s="1"/>
  <c r="ALF11" i="5"/>
  <c r="ALF17" i="5"/>
  <c r="ALF15" i="5"/>
  <c r="ALF9" i="5"/>
  <c r="AMH17" i="5"/>
  <c r="ALQ19" i="5"/>
  <c r="AMH10" i="5"/>
  <c r="ALT14" i="5"/>
  <c r="AMH15" i="5"/>
  <c r="ALV19" i="5"/>
  <c r="AMH12" i="5"/>
  <c r="AMH16" i="5"/>
  <c r="AMH11" i="5"/>
  <c r="ALT15" i="5"/>
  <c r="ALT10" i="5"/>
  <c r="ALT12" i="5"/>
  <c r="ALT13" i="5"/>
  <c r="ALT16" i="5"/>
  <c r="ALT9" i="5"/>
  <c r="AMJ19" i="5"/>
  <c r="ALT11" i="5"/>
  <c r="ALO19" i="5"/>
  <c r="ALT8" i="5"/>
  <c r="ALT17" i="5"/>
  <c r="AMO14" i="5"/>
  <c r="AMH14" i="5"/>
  <c r="AMO11" i="5"/>
  <c r="AMA16" i="5"/>
  <c r="AME19" i="5"/>
  <c r="ALX19" i="5"/>
  <c r="AMA12" i="5"/>
  <c r="AMA11" i="5"/>
  <c r="AMA9" i="5"/>
  <c r="AMA15" i="5"/>
  <c r="AMO10" i="5"/>
  <c r="AMA13" i="5"/>
  <c r="AMC19" i="5"/>
  <c r="AMA17" i="5"/>
  <c r="AMO8" i="5"/>
  <c r="AMA10" i="5"/>
  <c r="AMO15" i="5"/>
  <c r="AMA14" i="5"/>
  <c r="AMA8" i="5"/>
  <c r="ANN8" i="5"/>
  <c r="AMO16" i="5"/>
  <c r="AMO17" i="5"/>
  <c r="AMO13" i="5"/>
  <c r="AMO12" i="5"/>
  <c r="AMQ19" i="5"/>
  <c r="ANN16" i="5"/>
  <c r="AMO9" i="5"/>
  <c r="AML19" i="5"/>
  <c r="AMX11" i="5"/>
  <c r="AMX8" i="5"/>
  <c r="AMS19" i="5"/>
  <c r="AMX13" i="5"/>
  <c r="AMV9" i="5"/>
  <c r="AMX12" i="5"/>
  <c r="AMX17" i="5"/>
  <c r="AMV14" i="5"/>
  <c r="AOP9" i="5"/>
  <c r="AMV15" i="5"/>
  <c r="AOP12" i="5"/>
  <c r="AMV17" i="5"/>
  <c r="AMV12" i="5"/>
  <c r="AOG12" i="5"/>
  <c r="AMX10" i="5"/>
  <c r="AMX14" i="5"/>
  <c r="AMV10" i="5"/>
  <c r="AMV16" i="5"/>
  <c r="AMV11" i="5"/>
  <c r="AOP10" i="5"/>
  <c r="AOP11" i="5"/>
  <c r="ANL8" i="5"/>
  <c r="AMV8" i="5"/>
  <c r="AMV13" i="5"/>
  <c r="AOG16" i="5"/>
  <c r="ANL9" i="5"/>
  <c r="ANE16" i="5"/>
  <c r="AMX9" i="5"/>
  <c r="AMZ12" i="5"/>
  <c r="AMZ16" i="5"/>
  <c r="ANE10" i="5"/>
  <c r="ANL11" i="5"/>
  <c r="AMZ10" i="5"/>
  <c r="AMZ8" i="5"/>
  <c r="AMX15" i="5"/>
  <c r="AMY22" i="5"/>
  <c r="AOG14" i="5"/>
  <c r="ANZ14" i="5"/>
  <c r="ANZ12" i="5"/>
  <c r="ANZ10" i="5"/>
  <c r="ANS14" i="5"/>
  <c r="ANN14" i="5"/>
  <c r="ANM22" i="5"/>
  <c r="ANE8" i="5"/>
  <c r="ANE14" i="5"/>
  <c r="ANB19" i="5"/>
  <c r="ANC11" i="5" s="1"/>
  <c r="AMZ14" i="5"/>
  <c r="AMX16" i="5"/>
  <c r="AOB11" i="5"/>
  <c r="AOB15" i="5"/>
  <c r="ANS9" i="5"/>
  <c r="AOI14" i="5"/>
  <c r="AOB8" i="5"/>
  <c r="ANS10" i="5"/>
  <c r="ANS16" i="5"/>
  <c r="AOP15" i="5"/>
  <c r="AOI10" i="5"/>
  <c r="ANL14" i="5"/>
  <c r="ANE12" i="5"/>
  <c r="AMZ9" i="5"/>
  <c r="AMZ11" i="5"/>
  <c r="AMZ13" i="5"/>
  <c r="AMZ15" i="5"/>
  <c r="AOB9" i="5"/>
  <c r="ANL10" i="5"/>
  <c r="AOB14" i="5"/>
  <c r="ANS8" i="5"/>
  <c r="ANI19" i="5"/>
  <c r="ANI22" i="5" s="1"/>
  <c r="B157" i="6" s="1"/>
  <c r="AON12" i="5"/>
  <c r="ANZ9" i="5"/>
  <c r="AOB12" i="5"/>
  <c r="ANZ16" i="5"/>
  <c r="ANP19" i="5"/>
  <c r="ANQ13" i="5" s="1"/>
  <c r="ANL12" i="5"/>
  <c r="ANL16" i="5"/>
  <c r="ANG8" i="5"/>
  <c r="ANG10" i="5"/>
  <c r="ANG12" i="5"/>
  <c r="ANG14" i="5"/>
  <c r="ANG16" i="5"/>
  <c r="AOI12" i="5"/>
  <c r="ANE9" i="5"/>
  <c r="ANE11" i="5"/>
  <c r="ANE13" i="5"/>
  <c r="ANE15" i="5"/>
  <c r="ANE17" i="5"/>
  <c r="AOI9" i="5"/>
  <c r="ANN10" i="5"/>
  <c r="ANG9" i="5"/>
  <c r="ANG11" i="5"/>
  <c r="ANG13" i="5"/>
  <c r="ANG15" i="5"/>
  <c r="ANG17" i="5"/>
  <c r="ANL13" i="5"/>
  <c r="ANL15" i="5"/>
  <c r="ANL17" i="5"/>
  <c r="AOI11" i="5"/>
  <c r="ANZ8" i="5"/>
  <c r="ANZ11" i="5"/>
  <c r="ANS12" i="5"/>
  <c r="ANN9" i="5"/>
  <c r="ANN11" i="5"/>
  <c r="ANN13" i="5"/>
  <c r="ANN15" i="5"/>
  <c r="AOI8" i="5"/>
  <c r="ANW19" i="5"/>
  <c r="ANW22" i="5" s="1"/>
  <c r="B159" i="6" s="1"/>
  <c r="AOG9" i="5"/>
  <c r="AOI16" i="5"/>
  <c r="AOP14" i="5"/>
  <c r="AOO22" i="5"/>
  <c r="AOH22" i="5"/>
  <c r="AOB10" i="5"/>
  <c r="AOB13" i="5"/>
  <c r="AOB16" i="5"/>
  <c r="ANU8" i="5"/>
  <c r="ANU10" i="5"/>
  <c r="ANU12" i="5"/>
  <c r="ANU14" i="5"/>
  <c r="ANU16" i="5"/>
  <c r="AOB17" i="5"/>
  <c r="AOD19" i="5"/>
  <c r="AOE14" i="5" s="1"/>
  <c r="ANS11" i="5"/>
  <c r="ANS13" i="5"/>
  <c r="ANS15" i="5"/>
  <c r="ANS17" i="5"/>
  <c r="ANU9" i="5"/>
  <c r="ANU11" i="5"/>
  <c r="ANU13" i="5"/>
  <c r="ANU15" i="5"/>
  <c r="ANU17" i="5"/>
  <c r="AON10" i="5"/>
  <c r="AOP13" i="5"/>
  <c r="AON14" i="5"/>
  <c r="AOG10" i="5"/>
  <c r="ANZ13" i="5"/>
  <c r="ANZ15" i="5"/>
  <c r="ANZ17" i="5"/>
  <c r="AOP8" i="5"/>
  <c r="AOG8" i="5"/>
  <c r="AOK19" i="5"/>
  <c r="AOG11" i="5"/>
  <c r="AOG13" i="5"/>
  <c r="AOG15" i="5"/>
  <c r="AOG17" i="5"/>
  <c r="AOI13" i="5"/>
  <c r="AOI15" i="5"/>
  <c r="AOR19" i="5"/>
  <c r="AOR22" i="5" s="1"/>
  <c r="B162" i="6" s="1"/>
  <c r="AOM22" i="5"/>
  <c r="AON17" i="5"/>
  <c r="AON15" i="5"/>
  <c r="AON13" i="5"/>
  <c r="AON11" i="5"/>
  <c r="AON9" i="5"/>
  <c r="AON8" i="5"/>
  <c r="AOP16" i="5"/>
  <c r="EO6" i="6"/>
  <c r="EN6" i="6" s="1"/>
  <c r="EM6" i="6" s="1"/>
  <c r="AOV19" i="5"/>
  <c r="AOV22" i="5" s="1"/>
  <c r="AOT19" i="5"/>
  <c r="AOU17" i="5" s="1"/>
  <c r="AOY17" i="5"/>
  <c r="AOY16" i="5"/>
  <c r="AOY15" i="5"/>
  <c r="AOY14" i="5"/>
  <c r="AOY13" i="5"/>
  <c r="AOY12" i="5"/>
  <c r="AOY11" i="5"/>
  <c r="AOY10" i="5"/>
  <c r="AOY9" i="5"/>
  <c r="AOY8" i="5"/>
  <c r="APC19" i="5"/>
  <c r="APC22" i="5" s="1"/>
  <c r="APA19" i="5"/>
  <c r="APA22" i="5" s="1"/>
  <c r="APF17" i="5"/>
  <c r="APF16" i="5"/>
  <c r="APF15" i="5"/>
  <c r="APF14" i="5"/>
  <c r="APF13" i="5"/>
  <c r="APF12" i="5"/>
  <c r="APF11" i="5"/>
  <c r="APF10" i="5"/>
  <c r="APF9" i="5"/>
  <c r="APF8" i="5"/>
  <c r="APJ19" i="5"/>
  <c r="APK14" i="5" s="1"/>
  <c r="APH19" i="5"/>
  <c r="API12" i="5" s="1"/>
  <c r="APM17" i="5"/>
  <c r="APM16" i="5"/>
  <c r="APM15" i="5"/>
  <c r="APM14" i="5"/>
  <c r="APM13" i="5"/>
  <c r="APM12" i="5"/>
  <c r="APM11" i="5"/>
  <c r="APM10" i="5"/>
  <c r="APM9" i="5"/>
  <c r="APM8" i="5"/>
  <c r="APQ19" i="5"/>
  <c r="APR10" i="5" s="1"/>
  <c r="APO19" i="5"/>
  <c r="APO22" i="5" s="1"/>
  <c r="APT17" i="5"/>
  <c r="APT16" i="5"/>
  <c r="APT15" i="5"/>
  <c r="APT14" i="5"/>
  <c r="APT13" i="5"/>
  <c r="APT12" i="5"/>
  <c r="APT11" i="5"/>
  <c r="APT10" i="5"/>
  <c r="APT9" i="5"/>
  <c r="APT8" i="5"/>
  <c r="APX19" i="5"/>
  <c r="APX22" i="5" s="1"/>
  <c r="APV19" i="5"/>
  <c r="AQA17" i="5"/>
  <c r="AQA16" i="5"/>
  <c r="AQA15" i="5"/>
  <c r="AQA14" i="5"/>
  <c r="AQA13" i="5"/>
  <c r="AQA12" i="5"/>
  <c r="AQA11" i="5"/>
  <c r="AQA10" i="5"/>
  <c r="AQA9" i="5"/>
  <c r="AQA8" i="5"/>
  <c r="AQE19" i="5"/>
  <c r="AQC19" i="5"/>
  <c r="AQD15" i="5" s="1"/>
  <c r="AQH17" i="5"/>
  <c r="AQH16" i="5"/>
  <c r="AQH15" i="5"/>
  <c r="AQH14" i="5"/>
  <c r="AQH13" i="5"/>
  <c r="AQH12" i="5"/>
  <c r="AQH11" i="5"/>
  <c r="AQH10" i="5"/>
  <c r="AQH9" i="5"/>
  <c r="AQH8" i="5"/>
  <c r="AQL19" i="5"/>
  <c r="AQJ19" i="5"/>
  <c r="AQK8" i="5" s="1"/>
  <c r="AQO17" i="5"/>
  <c r="AQO16" i="5"/>
  <c r="AQO15" i="5"/>
  <c r="AQO14" i="5"/>
  <c r="AQO13" i="5"/>
  <c r="AQO12" i="5"/>
  <c r="AQO11" i="5"/>
  <c r="AQO10" i="5"/>
  <c r="AQO9" i="5"/>
  <c r="AQO8" i="5"/>
  <c r="AQS19" i="5"/>
  <c r="AQS22" i="5" s="1"/>
  <c r="AQQ19" i="5"/>
  <c r="AQQ22" i="5" s="1"/>
  <c r="AQV17" i="5"/>
  <c r="AQV16" i="5"/>
  <c r="AQV15" i="5"/>
  <c r="AQV14" i="5"/>
  <c r="AQV13" i="5"/>
  <c r="AQV12" i="5"/>
  <c r="AQV11" i="5"/>
  <c r="AQV10" i="5"/>
  <c r="AQV9" i="5"/>
  <c r="AQV8" i="5"/>
  <c r="CYT19" i="5"/>
  <c r="CYU13" i="5" s="1"/>
  <c r="CYR19" i="5"/>
  <c r="CYM19" i="5"/>
  <c r="CYK19" i="5"/>
  <c r="CYL8" i="5" s="1"/>
  <c r="CYF19" i="5"/>
  <c r="CYG12" i="5" s="1"/>
  <c r="CYD19" i="5"/>
  <c r="CYD22" i="5" s="1"/>
  <c r="CXY19" i="5"/>
  <c r="CXW19" i="5"/>
  <c r="CXX9" i="5" s="1"/>
  <c r="CXR19" i="5"/>
  <c r="CXS11" i="5" s="1"/>
  <c r="CXP19" i="5"/>
  <c r="CXQ8" i="5" s="1"/>
  <c r="CXK19" i="5"/>
  <c r="CXI19" i="5"/>
  <c r="CXJ8" i="5" s="1"/>
  <c r="CXD19" i="5"/>
  <c r="CXD22" i="5" s="1"/>
  <c r="CXB19" i="5"/>
  <c r="CXB22" i="5" s="1"/>
  <c r="CWW19" i="5"/>
  <c r="CWU19" i="5"/>
  <c r="CWV12" i="5" s="1"/>
  <c r="CWP19" i="5"/>
  <c r="CWQ14" i="5" s="1"/>
  <c r="CWN19" i="5"/>
  <c r="CWO9" i="5" s="1"/>
  <c r="CWI19" i="5"/>
  <c r="CWG19" i="5"/>
  <c r="CWH8" i="5" s="1"/>
  <c r="CWB19" i="5"/>
  <c r="CWB22" i="5" s="1"/>
  <c r="CVZ19" i="5"/>
  <c r="CVZ22" i="5" s="1"/>
  <c r="CVU19" i="5"/>
  <c r="CVS19" i="5"/>
  <c r="CVN19" i="5"/>
  <c r="CVO14" i="5" s="1"/>
  <c r="CVL19" i="5"/>
  <c r="CVG19" i="5"/>
  <c r="CVE19" i="5"/>
  <c r="CVF10" i="5" s="1"/>
  <c r="CUZ19" i="5"/>
  <c r="CUZ22" i="5" s="1"/>
  <c r="CUX19" i="5"/>
  <c r="CUX22" i="5" s="1"/>
  <c r="CUS19" i="5"/>
  <c r="CUQ19" i="5"/>
  <c r="CUR12" i="5" s="1"/>
  <c r="CUL19" i="5"/>
  <c r="CUM14" i="5" s="1"/>
  <c r="CUJ19" i="5"/>
  <c r="CUK8" i="5" s="1"/>
  <c r="CUE19" i="5"/>
  <c r="CUC19" i="5"/>
  <c r="CUD12" i="5" s="1"/>
  <c r="CTX19" i="5"/>
  <c r="CTX22" i="5" s="1"/>
  <c r="CTV19" i="5"/>
  <c r="CTV22" i="5" s="1"/>
  <c r="CTQ19" i="5"/>
  <c r="CTO19" i="5"/>
  <c r="CTP11" i="5" s="1"/>
  <c r="CTJ19" i="5"/>
  <c r="CTK14" i="5" s="1"/>
  <c r="CTH19" i="5"/>
  <c r="CTC19" i="5"/>
  <c r="CTA19" i="5"/>
  <c r="CTB10" i="5" s="1"/>
  <c r="CSV19" i="5"/>
  <c r="CSW9" i="5" s="1"/>
  <c r="CST19" i="5"/>
  <c r="CST22" i="5" s="1"/>
  <c r="CSO19" i="5"/>
  <c r="CSP15" i="5" s="1"/>
  <c r="CSM19" i="5"/>
  <c r="CSN10" i="5" s="1"/>
  <c r="CSH19" i="5"/>
  <c r="CSI13" i="5" s="1"/>
  <c r="CSF19" i="5"/>
  <c r="CSG13" i="5" s="1"/>
  <c r="CSA19" i="5"/>
  <c r="CRY19" i="5"/>
  <c r="CRZ8" i="5" s="1"/>
  <c r="CRT19" i="5"/>
  <c r="CRR19" i="5"/>
  <c r="CRR22" i="5" s="1"/>
  <c r="CRM19" i="5"/>
  <c r="CRK19" i="5"/>
  <c r="CRL14" i="5" s="1"/>
  <c r="CRF19" i="5"/>
  <c r="CRG13" i="5" s="1"/>
  <c r="CRD19" i="5"/>
  <c r="CRE13" i="5" s="1"/>
  <c r="CQY19" i="5"/>
  <c r="CQW19" i="5"/>
  <c r="CQX10" i="5" s="1"/>
  <c r="CQR19" i="5"/>
  <c r="CQR22" i="5" s="1"/>
  <c r="CQP19" i="5"/>
  <c r="CQP22" i="5" s="1"/>
  <c r="CQK19" i="5"/>
  <c r="CQL8" i="5" s="1"/>
  <c r="CQI19" i="5"/>
  <c r="CQD19" i="5"/>
  <c r="CQE14" i="5" s="1"/>
  <c r="CQB19" i="5"/>
  <c r="CQC13" i="5" s="1"/>
  <c r="CPW19" i="5"/>
  <c r="CPU19" i="5"/>
  <c r="CPV13" i="5" s="1"/>
  <c r="CPP19" i="5"/>
  <c r="CPP22" i="5" s="1"/>
  <c r="CPN19" i="5"/>
  <c r="CPN22" i="5" s="1"/>
  <c r="CPI19" i="5"/>
  <c r="CPJ11" i="5" s="1"/>
  <c r="CPG19" i="5"/>
  <c r="CPH16" i="5" s="1"/>
  <c r="CPB19" i="5"/>
  <c r="CPC14" i="5" s="1"/>
  <c r="COZ19" i="5"/>
  <c r="COU19" i="5"/>
  <c r="COV8" i="5" s="1"/>
  <c r="COS19" i="5"/>
  <c r="COT8" i="5" s="1"/>
  <c r="CON19" i="5"/>
  <c r="COO11" i="5" s="1"/>
  <c r="COL19" i="5"/>
  <c r="COL22" i="5" s="1"/>
  <c r="COG19" i="5"/>
  <c r="COH15" i="5" s="1"/>
  <c r="COE19" i="5"/>
  <c r="COF13" i="5" s="1"/>
  <c r="CNZ19" i="5"/>
  <c r="COA13" i="5" s="1"/>
  <c r="CNX19" i="5"/>
  <c r="CNS19" i="5"/>
  <c r="CNQ19" i="5"/>
  <c r="CNR10" i="5" s="1"/>
  <c r="CNL19" i="5"/>
  <c r="CNM13" i="5" s="1"/>
  <c r="CNJ19" i="5"/>
  <c r="CNE19" i="5"/>
  <c r="CNF8" i="5" s="1"/>
  <c r="CNC19" i="5"/>
  <c r="CMX19" i="5"/>
  <c r="CMY14" i="5" s="1"/>
  <c r="CMV19" i="5"/>
  <c r="CMW11" i="5" s="1"/>
  <c r="CMQ19" i="5"/>
  <c r="CMO19" i="5"/>
  <c r="CMP9" i="5" s="1"/>
  <c r="CMJ19" i="5"/>
  <c r="CMK13" i="5" s="1"/>
  <c r="CMH19" i="5"/>
  <c r="CMH22" i="5" s="1"/>
  <c r="CMC19" i="5"/>
  <c r="CMD8" i="5" s="1"/>
  <c r="CMA19" i="5"/>
  <c r="CMB8" i="5" s="1"/>
  <c r="CLV19" i="5"/>
  <c r="CLW13" i="5" s="1"/>
  <c r="CLT19" i="5"/>
  <c r="CLU8" i="5" s="1"/>
  <c r="CLO19" i="5"/>
  <c r="CLM19" i="5"/>
  <c r="CLN8" i="5" s="1"/>
  <c r="CLH19" i="5"/>
  <c r="CLI15" i="5" s="1"/>
  <c r="CLF19" i="5"/>
  <c r="CLF22" i="5" s="1"/>
  <c r="CLA19" i="5"/>
  <c r="CLB9" i="5" s="1"/>
  <c r="CKY19" i="5"/>
  <c r="CKT19" i="5"/>
  <c r="CKU13" i="5" s="1"/>
  <c r="CKR19" i="5"/>
  <c r="CKM19" i="5"/>
  <c r="CKN8" i="5" s="1"/>
  <c r="CKK19" i="5"/>
  <c r="CKL9" i="5" s="1"/>
  <c r="CKF19" i="5"/>
  <c r="CKG13" i="5" s="1"/>
  <c r="CKD19" i="5"/>
  <c r="CKD22" i="5" s="1"/>
  <c r="CJY19" i="5"/>
  <c r="CJW19" i="5"/>
  <c r="CJX14" i="5" s="1"/>
  <c r="CJR19" i="5"/>
  <c r="CJS14" i="5" s="1"/>
  <c r="CJP19" i="5"/>
  <c r="CJQ8" i="5" s="1"/>
  <c r="CJK19" i="5"/>
  <c r="CJI19" i="5"/>
  <c r="CJJ9" i="5" s="1"/>
  <c r="CJD19" i="5"/>
  <c r="CJE12" i="5" s="1"/>
  <c r="CJB19" i="5"/>
  <c r="CJB22" i="5" s="1"/>
  <c r="CIW19" i="5"/>
  <c r="CIX8" i="5" s="1"/>
  <c r="CIU19" i="5"/>
  <c r="CIV17" i="5" s="1"/>
  <c r="CIP19" i="5"/>
  <c r="CIQ14" i="5" s="1"/>
  <c r="CIN19" i="5"/>
  <c r="CII19" i="5"/>
  <c r="CIJ8" i="5" s="1"/>
  <c r="CIG19" i="5"/>
  <c r="CIH9" i="5" s="1"/>
  <c r="CIB19" i="5"/>
  <c r="CIC14" i="5" s="1"/>
  <c r="CHZ19" i="5"/>
  <c r="CHZ22" i="5" s="1"/>
  <c r="CHU19" i="5"/>
  <c r="CHV9" i="5" s="1"/>
  <c r="CHS19" i="5"/>
  <c r="CHT14" i="5" s="1"/>
  <c r="CHN19" i="5"/>
  <c r="CHO13" i="5" s="1"/>
  <c r="CHL19" i="5"/>
  <c r="CHG19" i="5"/>
  <c r="CHH12" i="5" s="1"/>
  <c r="CHE19" i="5"/>
  <c r="CHF13" i="5" s="1"/>
  <c r="CGZ19" i="5"/>
  <c r="CHA10" i="5" s="1"/>
  <c r="CGX19" i="5"/>
  <c r="CGX22" i="5" s="1"/>
  <c r="CGS19" i="5"/>
  <c r="CGQ19" i="5"/>
  <c r="CGR14" i="5" s="1"/>
  <c r="CGL19" i="5"/>
  <c r="CGM13" i="5" s="1"/>
  <c r="CGJ19" i="5"/>
  <c r="CGK11" i="5" s="1"/>
  <c r="CGE19" i="5"/>
  <c r="CGC19" i="5"/>
  <c r="CGD10" i="5" s="1"/>
  <c r="CFX19" i="5"/>
  <c r="CFY13" i="5" s="1"/>
  <c r="CFV19" i="5"/>
  <c r="CFV22" i="5" s="1"/>
  <c r="CFQ19" i="5"/>
  <c r="CFO19" i="5"/>
  <c r="CFP11" i="5" s="1"/>
  <c r="CFJ19" i="5"/>
  <c r="CFK13" i="5" s="1"/>
  <c r="CFH19" i="5"/>
  <c r="CFI10" i="5" s="1"/>
  <c r="CFC19" i="5"/>
  <c r="CFA19" i="5"/>
  <c r="CFB11" i="5" s="1"/>
  <c r="CEV19" i="5"/>
  <c r="CEW13" i="5" s="1"/>
  <c r="CET19" i="5"/>
  <c r="CET22" i="5" s="1"/>
  <c r="CEO19" i="5"/>
  <c r="CEM19" i="5"/>
  <c r="CEN12" i="5" s="1"/>
  <c r="CEH19" i="5"/>
  <c r="CEI15" i="5" s="1"/>
  <c r="CEF19" i="5"/>
  <c r="CEG10" i="5" s="1"/>
  <c r="CEA19" i="5"/>
  <c r="CDY19" i="5"/>
  <c r="CDZ9" i="5" s="1"/>
  <c r="CDT19" i="5"/>
  <c r="CDU12" i="5" s="1"/>
  <c r="CDR19" i="5"/>
  <c r="CDR22" i="5" s="1"/>
  <c r="CDM19" i="5"/>
  <c r="CDK19" i="5"/>
  <c r="CDL14" i="5" s="1"/>
  <c r="CDF19" i="5"/>
  <c r="CDG14" i="5" s="1"/>
  <c r="CDD19" i="5"/>
  <c r="CDE9" i="5" s="1"/>
  <c r="CCY19" i="5"/>
  <c r="CCW19" i="5"/>
  <c r="CCX11" i="5" s="1"/>
  <c r="CCR19" i="5"/>
  <c r="CCS12" i="5" s="1"/>
  <c r="CCP19" i="5"/>
  <c r="CCP22" i="5" s="1"/>
  <c r="CCK19" i="5"/>
  <c r="CCI19" i="5"/>
  <c r="CCD19" i="5"/>
  <c r="CCE13" i="5" s="1"/>
  <c r="CCB19" i="5"/>
  <c r="CBW19" i="5"/>
  <c r="CBX8" i="5" s="1"/>
  <c r="CBU19" i="5"/>
  <c r="CBV9" i="5" s="1"/>
  <c r="CBP19" i="5"/>
  <c r="CBQ10" i="5" s="1"/>
  <c r="CBN19" i="5"/>
  <c r="CBN22" i="5" s="1"/>
  <c r="CBI19" i="5"/>
  <c r="CBJ10" i="5" s="1"/>
  <c r="CBG19" i="5"/>
  <c r="CBH8" i="5" s="1"/>
  <c r="CBB19" i="5"/>
  <c r="CBC14" i="5" s="1"/>
  <c r="CAZ19" i="5"/>
  <c r="CBA10" i="5" s="1"/>
  <c r="CAU19" i="5"/>
  <c r="CAS19" i="5"/>
  <c r="CAT8" i="5" s="1"/>
  <c r="CAN19" i="5"/>
  <c r="CAO10" i="5" s="1"/>
  <c r="CAL19" i="5"/>
  <c r="CAL22" i="5" s="1"/>
  <c r="CAG19" i="5"/>
  <c r="CAH9" i="5" s="1"/>
  <c r="CAE19" i="5"/>
  <c r="CAF8" i="5" s="1"/>
  <c r="BZZ19" i="5"/>
  <c r="CAA14" i="5" s="1"/>
  <c r="BZX19" i="5"/>
  <c r="BZY13" i="5" s="1"/>
  <c r="BZS19" i="5"/>
  <c r="BZT9" i="5" s="1"/>
  <c r="BZQ19" i="5"/>
  <c r="BZR10" i="5" s="1"/>
  <c r="BZL19" i="5"/>
  <c r="BZM14" i="5" s="1"/>
  <c r="BZJ19" i="5"/>
  <c r="BZJ22" i="5" s="1"/>
  <c r="BZE19" i="5"/>
  <c r="BZC19" i="5"/>
  <c r="BZC22" i="5" s="1"/>
  <c r="BYX19" i="5"/>
  <c r="BYY14" i="5" s="1"/>
  <c r="BYV19" i="5"/>
  <c r="BYW8" i="5" s="1"/>
  <c r="BYQ19" i="5"/>
  <c r="BYR10" i="5" s="1"/>
  <c r="BYO19" i="5"/>
  <c r="BYP8" i="5" s="1"/>
  <c r="BYJ19" i="5"/>
  <c r="BYK13" i="5" s="1"/>
  <c r="BYH19" i="5"/>
  <c r="BYH22" i="5" s="1"/>
  <c r="BYC19" i="5"/>
  <c r="BYA19" i="5"/>
  <c r="BYB14" i="5" s="1"/>
  <c r="BXV19" i="5"/>
  <c r="BXW13" i="5" s="1"/>
  <c r="BXT19" i="5"/>
  <c r="BXU9" i="5" s="1"/>
  <c r="BXO19" i="5"/>
  <c r="BXM19" i="5"/>
  <c r="BXN12" i="5" s="1"/>
  <c r="BXH19" i="5"/>
  <c r="BXH22" i="5" s="1"/>
  <c r="BXF19" i="5"/>
  <c r="BXF22" i="5" s="1"/>
  <c r="BXA19" i="5"/>
  <c r="BWY19" i="5"/>
  <c r="BWT19" i="5"/>
  <c r="BWU13" i="5" s="1"/>
  <c r="BWR19" i="5"/>
  <c r="BWS9" i="5" s="1"/>
  <c r="BWM19" i="5"/>
  <c r="BWK19" i="5"/>
  <c r="BWL8" i="5" s="1"/>
  <c r="BWF19" i="5"/>
  <c r="BWF22" i="5" s="1"/>
  <c r="BWD19" i="5"/>
  <c r="BWD22" i="5" s="1"/>
  <c r="BVY19" i="5"/>
  <c r="BVW19" i="5"/>
  <c r="BVR19" i="5"/>
  <c r="BVS11" i="5" s="1"/>
  <c r="BVP19" i="5"/>
  <c r="BVK19" i="5"/>
  <c r="BVI19" i="5"/>
  <c r="BVJ12" i="5" s="1"/>
  <c r="BVD19" i="5"/>
  <c r="BVD22" i="5" s="1"/>
  <c r="BVB19" i="5"/>
  <c r="BVB22" i="5" s="1"/>
  <c r="BUW19" i="5"/>
  <c r="BUX8" i="5" s="1"/>
  <c r="BUU19" i="5"/>
  <c r="BUV14" i="5" s="1"/>
  <c r="BUP19" i="5"/>
  <c r="BUQ14" i="5" s="1"/>
  <c r="BUN19" i="5"/>
  <c r="BUI19" i="5"/>
  <c r="BUG19" i="5"/>
  <c r="BUH10" i="5" s="1"/>
  <c r="BUB19" i="5"/>
  <c r="BUB22" i="5" s="1"/>
  <c r="BTZ19" i="5"/>
  <c r="BTZ22" i="5" s="1"/>
  <c r="BTU19" i="5"/>
  <c r="BTS19" i="5"/>
  <c r="BTT12" i="5" s="1"/>
  <c r="BTN19" i="5"/>
  <c r="BTO13" i="5" s="1"/>
  <c r="BTL19" i="5"/>
  <c r="BTM10" i="5" s="1"/>
  <c r="BTG19" i="5"/>
  <c r="BTG22" i="5" s="1"/>
  <c r="BTE19" i="5"/>
  <c r="BTF15" i="5" s="1"/>
  <c r="BSZ19" i="5"/>
  <c r="BTA13" i="5" s="1"/>
  <c r="BSX19" i="5"/>
  <c r="BSX22" i="5" s="1"/>
  <c r="BSS19" i="5"/>
  <c r="BST9" i="5" s="1"/>
  <c r="BSQ19" i="5"/>
  <c r="BSR9" i="5" s="1"/>
  <c r="BSL19" i="5"/>
  <c r="BSM13" i="5" s="1"/>
  <c r="BSJ19" i="5"/>
  <c r="BSK10" i="5" s="1"/>
  <c r="BSE19" i="5"/>
  <c r="BSC19" i="5"/>
  <c r="BSD10" i="5" s="1"/>
  <c r="BRX19" i="5"/>
  <c r="BRX22" i="5" s="1"/>
  <c r="BRV19" i="5"/>
  <c r="BRV22" i="5" s="1"/>
  <c r="BRQ19" i="5"/>
  <c r="BRR13" i="5" s="1"/>
  <c r="BRO19" i="5"/>
  <c r="BRP17" i="5" s="1"/>
  <c r="BRJ19" i="5"/>
  <c r="BRK14" i="5" s="1"/>
  <c r="BRH19" i="5"/>
  <c r="BRC19" i="5"/>
  <c r="BRA19" i="5"/>
  <c r="BQV19" i="5"/>
  <c r="BQW10" i="5" s="1"/>
  <c r="BQT19" i="5"/>
  <c r="BQT22" i="5" s="1"/>
  <c r="BQO19" i="5"/>
  <c r="BQP12" i="5" s="1"/>
  <c r="BQM19" i="5"/>
  <c r="BQN14" i="5" s="1"/>
  <c r="BQH19" i="5"/>
  <c r="BQI14" i="5" s="1"/>
  <c r="BQF19" i="5"/>
  <c r="BQA19" i="5"/>
  <c r="BQB11" i="5" s="1"/>
  <c r="BPY19" i="5"/>
  <c r="BPZ8" i="5" s="1"/>
  <c r="BPT19" i="5"/>
  <c r="BPU13" i="5" s="1"/>
  <c r="BPR19" i="5"/>
  <c r="BPR22" i="5" s="1"/>
  <c r="BPM19" i="5"/>
  <c r="BPN14" i="5" s="1"/>
  <c r="BPK19" i="5"/>
  <c r="BPL11" i="5" s="1"/>
  <c r="BPF19" i="5"/>
  <c r="BPG13" i="5" s="1"/>
  <c r="BPD19" i="5"/>
  <c r="BPE8" i="5" s="1"/>
  <c r="BOY19" i="5"/>
  <c r="BOY22" i="5" s="1"/>
  <c r="BOW19" i="5"/>
  <c r="BOX12" i="5" s="1"/>
  <c r="BOR19" i="5"/>
  <c r="BOR22" i="5" s="1"/>
  <c r="BOP19" i="5"/>
  <c r="BOP22" i="5" s="1"/>
  <c r="BOK19" i="5"/>
  <c r="BOI19" i="5"/>
  <c r="BOD19" i="5"/>
  <c r="BOE15" i="5" s="1"/>
  <c r="BOB19" i="5"/>
  <c r="BOC9" i="5" s="1"/>
  <c r="BNW19" i="5"/>
  <c r="BNW22" i="5" s="1"/>
  <c r="BNU19" i="5"/>
  <c r="BNV11" i="5" s="1"/>
  <c r="BNP19" i="5"/>
  <c r="BNQ11" i="5" s="1"/>
  <c r="BNN19" i="5"/>
  <c r="BNN22" i="5" s="1"/>
  <c r="BNI19" i="5"/>
  <c r="BNJ8" i="5" s="1"/>
  <c r="BNG19" i="5"/>
  <c r="BNB19" i="5"/>
  <c r="BNC8" i="5" s="1"/>
  <c r="BMZ19" i="5"/>
  <c r="BNA8" i="5" s="1"/>
  <c r="BMU19" i="5"/>
  <c r="BMU22" i="5" s="1"/>
  <c r="BMS19" i="5"/>
  <c r="BMT9" i="5" s="1"/>
  <c r="BMN19" i="5"/>
  <c r="BMO11" i="5" s="1"/>
  <c r="BML19" i="5"/>
  <c r="BML22" i="5" s="1"/>
  <c r="BMG19" i="5"/>
  <c r="BME19" i="5"/>
  <c r="BMF13" i="5" s="1"/>
  <c r="BLZ19" i="5"/>
  <c r="BMA12" i="5" s="1"/>
  <c r="BLX19" i="5"/>
  <c r="BLY8" i="5" s="1"/>
  <c r="BLS19" i="5"/>
  <c r="BLT13" i="5" s="1"/>
  <c r="BLQ19" i="5"/>
  <c r="BLR15" i="5" s="1"/>
  <c r="BLL19" i="5"/>
  <c r="BLJ19" i="5"/>
  <c r="BLJ22" i="5" s="1"/>
  <c r="BLE19" i="5"/>
  <c r="BLC19" i="5"/>
  <c r="BLD10" i="5" s="1"/>
  <c r="BKX19" i="5"/>
  <c r="BKY14" i="5" s="1"/>
  <c r="BKV19" i="5"/>
  <c r="BKQ19" i="5"/>
  <c r="BKR13" i="5" s="1"/>
  <c r="BKO19" i="5"/>
  <c r="BKP9" i="5" s="1"/>
  <c r="BKJ19" i="5"/>
  <c r="BKK12" i="5" s="1"/>
  <c r="BKH19" i="5"/>
  <c r="BKH22" i="5" s="1"/>
  <c r="BKC19" i="5"/>
  <c r="BKD13" i="5" s="1"/>
  <c r="BKA19" i="5"/>
  <c r="BKB14" i="5" s="1"/>
  <c r="BJV19" i="5"/>
  <c r="BJW9" i="5" s="1"/>
  <c r="BJT19" i="5"/>
  <c r="BJO19" i="5"/>
  <c r="BJM19" i="5"/>
  <c r="BJN11" i="5" s="1"/>
  <c r="BJH19" i="5"/>
  <c r="BJF19" i="5"/>
  <c r="BJF22" i="5" s="1"/>
  <c r="BJA19" i="5"/>
  <c r="BJB15" i="5" s="1"/>
  <c r="BIY19" i="5"/>
  <c r="BIT19" i="5"/>
  <c r="BIU9" i="5" s="1"/>
  <c r="BIR19" i="5"/>
  <c r="BIS15" i="5" s="1"/>
  <c r="BIM19" i="5"/>
  <c r="BIK19" i="5"/>
  <c r="BIL8" i="5" s="1"/>
  <c r="BIF19" i="5"/>
  <c r="BIF22" i="5" s="1"/>
  <c r="BID19" i="5"/>
  <c r="BID22" i="5" s="1"/>
  <c r="BHY19" i="5"/>
  <c r="BHZ9" i="5" s="1"/>
  <c r="BHW19" i="5"/>
  <c r="BHX14" i="5" s="1"/>
  <c r="BHR19" i="5"/>
  <c r="BHS9" i="5" s="1"/>
  <c r="BHP19" i="5"/>
  <c r="BHQ9" i="5" s="1"/>
  <c r="BHK19" i="5"/>
  <c r="BHI19" i="5"/>
  <c r="BHJ13" i="5" s="1"/>
  <c r="BHD19" i="5"/>
  <c r="BHE13" i="5" s="1"/>
  <c r="BHB19" i="5"/>
  <c r="BHB22" i="5" s="1"/>
  <c r="BGW19" i="5"/>
  <c r="BGU19" i="5"/>
  <c r="BGV15" i="5" s="1"/>
  <c r="BGP19" i="5"/>
  <c r="BGQ13" i="5" s="1"/>
  <c r="BGN19" i="5"/>
  <c r="BGO8" i="5" s="1"/>
  <c r="BGI19" i="5"/>
  <c r="BGJ10" i="5" s="1"/>
  <c r="BGG19" i="5"/>
  <c r="BGH12" i="5" s="1"/>
  <c r="BGB19" i="5"/>
  <c r="BGC11" i="5" s="1"/>
  <c r="BFZ19" i="5"/>
  <c r="BFZ22" i="5" s="1"/>
  <c r="BFU19" i="5"/>
  <c r="BFS19" i="5"/>
  <c r="BFT13" i="5" s="1"/>
  <c r="BFN19" i="5"/>
  <c r="BFO9" i="5" s="1"/>
  <c r="BFL19" i="5"/>
  <c r="BFG19" i="5"/>
  <c r="BFH9" i="5" s="1"/>
  <c r="BFE19" i="5"/>
  <c r="BFF9" i="5" s="1"/>
  <c r="BEZ19" i="5"/>
  <c r="BFA10" i="5" s="1"/>
  <c r="BEX19" i="5"/>
  <c r="BEX22" i="5" s="1"/>
  <c r="BES19" i="5"/>
  <c r="BEQ19" i="5"/>
  <c r="BER10" i="5" s="1"/>
  <c r="BEL19" i="5"/>
  <c r="BEM9" i="5" s="1"/>
  <c r="BEJ19" i="5"/>
  <c r="BEK8" i="5" s="1"/>
  <c r="BEE19" i="5"/>
  <c r="BEF8" i="5" s="1"/>
  <c r="BEC19" i="5"/>
  <c r="BED14" i="5" s="1"/>
  <c r="BDX19" i="5"/>
  <c r="BDY12" i="5" s="1"/>
  <c r="BDV19" i="5"/>
  <c r="BDV22" i="5" s="1"/>
  <c r="BDQ19" i="5"/>
  <c r="BDO19" i="5"/>
  <c r="BDJ19" i="5"/>
  <c r="BDK11" i="5" s="1"/>
  <c r="BDH19" i="5"/>
  <c r="BDC19" i="5"/>
  <c r="BDD9" i="5" s="1"/>
  <c r="BDA19" i="5"/>
  <c r="BDB12" i="5" s="1"/>
  <c r="BCV19" i="5"/>
  <c r="BCW10" i="5" s="1"/>
  <c r="BCT19" i="5"/>
  <c r="BCT22" i="5" s="1"/>
  <c r="BCO19" i="5"/>
  <c r="BCM19" i="5"/>
  <c r="BCH19" i="5"/>
  <c r="BCI13" i="5" s="1"/>
  <c r="BCF19" i="5"/>
  <c r="BCA19" i="5"/>
  <c r="BCA22" i="5" s="1"/>
  <c r="BBY19" i="5"/>
  <c r="BBZ10" i="5" s="1"/>
  <c r="BBT19" i="5"/>
  <c r="BBT22" i="5" s="1"/>
  <c r="BBR19" i="5"/>
  <c r="BBR22" i="5" s="1"/>
  <c r="BBM19" i="5"/>
  <c r="BBN13" i="5" s="1"/>
  <c r="BBK19" i="5"/>
  <c r="BBL14" i="5" s="1"/>
  <c r="BBF19" i="5"/>
  <c r="BBG13" i="5" s="1"/>
  <c r="BBD19" i="5"/>
  <c r="BBE9" i="5" s="1"/>
  <c r="BAY19" i="5"/>
  <c r="BAZ12" i="5" s="1"/>
  <c r="BAW19" i="5"/>
  <c r="BAX11" i="5" s="1"/>
  <c r="BAR19" i="5"/>
  <c r="BAS11" i="5" s="1"/>
  <c r="BAP19" i="5"/>
  <c r="BAP22" i="5" s="1"/>
  <c r="BAK19" i="5"/>
  <c r="BAI19" i="5"/>
  <c r="BAJ12" i="5" s="1"/>
  <c r="BAD19" i="5"/>
  <c r="BAE12" i="5" s="1"/>
  <c r="BAB19" i="5"/>
  <c r="AZW19" i="5"/>
  <c r="AZX11" i="5" s="1"/>
  <c r="AZU19" i="5"/>
  <c r="AZV10" i="5" s="1"/>
  <c r="AZP19" i="5"/>
  <c r="AZP22" i="5" s="1"/>
  <c r="AZN19" i="5"/>
  <c r="AZN22" i="5" s="1"/>
  <c r="AZI19" i="5"/>
  <c r="AZG19" i="5"/>
  <c r="AZH12" i="5" s="1"/>
  <c r="AZB19" i="5"/>
  <c r="AZC11" i="5" s="1"/>
  <c r="AYZ19" i="5"/>
  <c r="AZA8" i="5" s="1"/>
  <c r="AYU19" i="5"/>
  <c r="AYV9" i="5" s="1"/>
  <c r="AYS19" i="5"/>
  <c r="AYT10" i="5" s="1"/>
  <c r="AYN19" i="5"/>
  <c r="AYO13" i="5" s="1"/>
  <c r="AYL19" i="5"/>
  <c r="AYL22" i="5" s="1"/>
  <c r="AYG19" i="5"/>
  <c r="AYH15" i="5" s="1"/>
  <c r="AYE19" i="5"/>
  <c r="AYF12" i="5" s="1"/>
  <c r="AXZ19" i="5"/>
  <c r="AYA11" i="5" s="1"/>
  <c r="AXX19" i="5"/>
  <c r="AXS19" i="5"/>
  <c r="AXT8" i="5" s="1"/>
  <c r="AXQ19" i="5"/>
  <c r="AXR9" i="5" s="1"/>
  <c r="AXL19" i="5"/>
  <c r="AXM12" i="5" s="1"/>
  <c r="AXJ19" i="5"/>
  <c r="AXJ22" i="5" s="1"/>
  <c r="AXE19" i="5"/>
  <c r="AXF13" i="5" s="1"/>
  <c r="AXC19" i="5"/>
  <c r="AXD15" i="5" s="1"/>
  <c r="AWX19" i="5"/>
  <c r="AWY8" i="5" s="1"/>
  <c r="AWV19" i="5"/>
  <c r="AWW8" i="5" s="1"/>
  <c r="AWQ19" i="5"/>
  <c r="AWO19" i="5"/>
  <c r="AWP14" i="5" s="1"/>
  <c r="AWJ19" i="5"/>
  <c r="AWK13" i="5" s="1"/>
  <c r="AWH19" i="5"/>
  <c r="AWH22" i="5" s="1"/>
  <c r="AWC19" i="5"/>
  <c r="AWD13" i="5" s="1"/>
  <c r="AWA19" i="5"/>
  <c r="AWB15" i="5" s="1"/>
  <c r="AVV19" i="5"/>
  <c r="AVW8" i="5" s="1"/>
  <c r="AVT19" i="5"/>
  <c r="AVU12" i="5" s="1"/>
  <c r="AVO19" i="5"/>
  <c r="AVM19" i="5"/>
  <c r="AVN9" i="5" s="1"/>
  <c r="AVH19" i="5"/>
  <c r="AVI13" i="5" s="1"/>
  <c r="AVF19" i="5"/>
  <c r="AVF22" i="5" s="1"/>
  <c r="AVA19" i="5"/>
  <c r="AUY19" i="5"/>
  <c r="AUZ8" i="5" s="1"/>
  <c r="AUT19" i="5"/>
  <c r="AUU9" i="5" s="1"/>
  <c r="AUR19" i="5"/>
  <c r="AUM19" i="5"/>
  <c r="AUN9" i="5" s="1"/>
  <c r="AUK19" i="5"/>
  <c r="AUL8" i="5" s="1"/>
  <c r="AUF19" i="5"/>
  <c r="AUF22" i="5" s="1"/>
  <c r="AUD19" i="5"/>
  <c r="AUD22" i="5" s="1"/>
  <c r="ATY19" i="5"/>
  <c r="ATZ12" i="5" s="1"/>
  <c r="ATW19" i="5"/>
  <c r="ATX9" i="5" s="1"/>
  <c r="ATR19" i="5"/>
  <c r="ATS11" i="5" s="1"/>
  <c r="ATP19" i="5"/>
  <c r="ATK19" i="5"/>
  <c r="ATL14" i="5" s="1"/>
  <c r="ATI19" i="5"/>
  <c r="ATJ13" i="5" s="1"/>
  <c r="ATD19" i="5"/>
  <c r="ATE11" i="5" s="1"/>
  <c r="ATB19" i="5"/>
  <c r="ATB22" i="5" s="1"/>
  <c r="ASW19" i="5"/>
  <c r="ASU19" i="5"/>
  <c r="ASV10" i="5" s="1"/>
  <c r="ASP19" i="5"/>
  <c r="ASQ13" i="5" s="1"/>
  <c r="ASN19" i="5"/>
  <c r="ASO11" i="5" s="1"/>
  <c r="ASI19" i="5"/>
  <c r="ASG19" i="5"/>
  <c r="ASH11" i="5" s="1"/>
  <c r="ASB19" i="5"/>
  <c r="ASC13" i="5" s="1"/>
  <c r="ARZ19" i="5"/>
  <c r="ARZ22" i="5" s="1"/>
  <c r="ARU19" i="5"/>
  <c r="ARV13" i="5" s="1"/>
  <c r="ARS19" i="5"/>
  <c r="ART14" i="5" s="1"/>
  <c r="ARN19" i="5"/>
  <c r="ARO9" i="5" s="1"/>
  <c r="ARL19" i="5"/>
  <c r="ARM10" i="5" s="1"/>
  <c r="ARG19" i="5"/>
  <c r="ARE19" i="5"/>
  <c r="ARF12" i="5" s="1"/>
  <c r="CYW17" i="5"/>
  <c r="CYP17" i="5"/>
  <c r="CYI17" i="5"/>
  <c r="CYB17" i="5"/>
  <c r="CXU17" i="5"/>
  <c r="CXN17" i="5"/>
  <c r="CXG17" i="5"/>
  <c r="CWZ17" i="5"/>
  <c r="CWS17" i="5"/>
  <c r="CWL17" i="5"/>
  <c r="CWE17" i="5"/>
  <c r="CVX17" i="5"/>
  <c r="CVQ17" i="5"/>
  <c r="CVJ17" i="5"/>
  <c r="CVC17" i="5"/>
  <c r="CUV17" i="5"/>
  <c r="CUO17" i="5"/>
  <c r="CUH17" i="5"/>
  <c r="CUA17" i="5"/>
  <c r="CTT17" i="5"/>
  <c r="CTM17" i="5"/>
  <c r="CTF17" i="5"/>
  <c r="CSY17" i="5"/>
  <c r="CSR17" i="5"/>
  <c r="CSK17" i="5"/>
  <c r="CSD17" i="5"/>
  <c r="CRW17" i="5"/>
  <c r="CRP17" i="5"/>
  <c r="CRI17" i="5"/>
  <c r="CRB17" i="5"/>
  <c r="CQU17" i="5"/>
  <c r="CQN17" i="5"/>
  <c r="CQG17" i="5"/>
  <c r="CPZ17" i="5"/>
  <c r="CPS17" i="5"/>
  <c r="CPL17" i="5"/>
  <c r="CPE17" i="5"/>
  <c r="COX17" i="5"/>
  <c r="COQ17" i="5"/>
  <c r="COJ17" i="5"/>
  <c r="COC17" i="5"/>
  <c r="CNV17" i="5"/>
  <c r="CNO17" i="5"/>
  <c r="CNH17" i="5"/>
  <c r="CNA17" i="5"/>
  <c r="CMT17" i="5"/>
  <c r="CMM17" i="5"/>
  <c r="CMF17" i="5"/>
  <c r="CLY17" i="5"/>
  <c r="CLR17" i="5"/>
  <c r="CLK17" i="5"/>
  <c r="CLD17" i="5"/>
  <c r="CKW17" i="5"/>
  <c r="CKP17" i="5"/>
  <c r="CKI17" i="5"/>
  <c r="CKB17" i="5"/>
  <c r="CJU17" i="5"/>
  <c r="CJN17" i="5"/>
  <c r="CJG17" i="5"/>
  <c r="CIZ17" i="5"/>
  <c r="CIS17" i="5"/>
  <c r="CIL17" i="5"/>
  <c r="CIE17" i="5"/>
  <c r="CHX17" i="5"/>
  <c r="CHQ17" i="5"/>
  <c r="CHJ17" i="5"/>
  <c r="CHC17" i="5"/>
  <c r="CGV17" i="5"/>
  <c r="CGO17" i="5"/>
  <c r="CGH17" i="5"/>
  <c r="CGA17" i="5"/>
  <c r="CFT17" i="5"/>
  <c r="CFM17" i="5"/>
  <c r="CFF17" i="5"/>
  <c r="CEY17" i="5"/>
  <c r="CER17" i="5"/>
  <c r="CEK17" i="5"/>
  <c r="CED17" i="5"/>
  <c r="CDW17" i="5"/>
  <c r="CDP17" i="5"/>
  <c r="CDI17" i="5"/>
  <c r="CDB17" i="5"/>
  <c r="CCU17" i="5"/>
  <c r="CCN17" i="5"/>
  <c r="CCG17" i="5"/>
  <c r="CBZ17" i="5"/>
  <c r="CBS17" i="5"/>
  <c r="CBL17" i="5"/>
  <c r="CBE17" i="5"/>
  <c r="CAX17" i="5"/>
  <c r="CAQ17" i="5"/>
  <c r="CAJ17" i="5"/>
  <c r="CAC17" i="5"/>
  <c r="BZV17" i="5"/>
  <c r="BZO17" i="5"/>
  <c r="BZH17" i="5"/>
  <c r="BZA17" i="5"/>
  <c r="BYT17" i="5"/>
  <c r="BYM17" i="5"/>
  <c r="BYF17" i="5"/>
  <c r="BXY17" i="5"/>
  <c r="BXR17" i="5"/>
  <c r="BXK17" i="5"/>
  <c r="BXD17" i="5"/>
  <c r="BWW17" i="5"/>
  <c r="BWP17" i="5"/>
  <c r="BWI17" i="5"/>
  <c r="BWB17" i="5"/>
  <c r="BVU17" i="5"/>
  <c r="BVN17" i="5"/>
  <c r="BVG17" i="5"/>
  <c r="BUZ17" i="5"/>
  <c r="BUS17" i="5"/>
  <c r="BUL17" i="5"/>
  <c r="BUE17" i="5"/>
  <c r="BTX17" i="5"/>
  <c r="BTQ17" i="5"/>
  <c r="BTJ17" i="5"/>
  <c r="BTC17" i="5"/>
  <c r="BSV17" i="5"/>
  <c r="BSO17" i="5"/>
  <c r="BSH17" i="5"/>
  <c r="BSA17" i="5"/>
  <c r="BRT17" i="5"/>
  <c r="BRM17" i="5"/>
  <c r="BRF17" i="5"/>
  <c r="BQY17" i="5"/>
  <c r="BQR17" i="5"/>
  <c r="BQK17" i="5"/>
  <c r="BQD17" i="5"/>
  <c r="BPW17" i="5"/>
  <c r="BPP17" i="5"/>
  <c r="BPI17" i="5"/>
  <c r="BPB17" i="5"/>
  <c r="BOU17" i="5"/>
  <c r="BON17" i="5"/>
  <c r="BOG17" i="5"/>
  <c r="BNZ17" i="5"/>
  <c r="BNS17" i="5"/>
  <c r="BNL17" i="5"/>
  <c r="BNE17" i="5"/>
  <c r="BMX17" i="5"/>
  <c r="BMQ17" i="5"/>
  <c r="BMJ17" i="5"/>
  <c r="BMC17" i="5"/>
  <c r="BLV17" i="5"/>
  <c r="BLO17" i="5"/>
  <c r="BLH17" i="5"/>
  <c r="BLA17" i="5"/>
  <c r="BKT17" i="5"/>
  <c r="BKM17" i="5"/>
  <c r="BKF17" i="5"/>
  <c r="BJY17" i="5"/>
  <c r="BJR17" i="5"/>
  <c r="BJK17" i="5"/>
  <c r="BJD17" i="5"/>
  <c r="BIW17" i="5"/>
  <c r="BIP17" i="5"/>
  <c r="BII17" i="5"/>
  <c r="BIB17" i="5"/>
  <c r="BHU17" i="5"/>
  <c r="BHN17" i="5"/>
  <c r="BHG17" i="5"/>
  <c r="BGZ17" i="5"/>
  <c r="BGS17" i="5"/>
  <c r="BGL17" i="5"/>
  <c r="BGE17" i="5"/>
  <c r="BFX17" i="5"/>
  <c r="BFQ17" i="5"/>
  <c r="BFJ17" i="5"/>
  <c r="BFC17" i="5"/>
  <c r="BEV17" i="5"/>
  <c r="BEO17" i="5"/>
  <c r="BEH17" i="5"/>
  <c r="BEA17" i="5"/>
  <c r="BDT17" i="5"/>
  <c r="BDM17" i="5"/>
  <c r="BDF17" i="5"/>
  <c r="BCY17" i="5"/>
  <c r="BCR17" i="5"/>
  <c r="BCK17" i="5"/>
  <c r="BCD17" i="5"/>
  <c r="BBW17" i="5"/>
  <c r="BBP17" i="5"/>
  <c r="BBI17" i="5"/>
  <c r="BBB17" i="5"/>
  <c r="BAU17" i="5"/>
  <c r="BAN17" i="5"/>
  <c r="BAG17" i="5"/>
  <c r="AZZ17" i="5"/>
  <c r="AZS17" i="5"/>
  <c r="AZL17" i="5"/>
  <c r="AZE17" i="5"/>
  <c r="AYX17" i="5"/>
  <c r="AYQ17" i="5"/>
  <c r="AYJ17" i="5"/>
  <c r="AYC17" i="5"/>
  <c r="AXV17" i="5"/>
  <c r="AXO17" i="5"/>
  <c r="AXH17" i="5"/>
  <c r="AXA17" i="5"/>
  <c r="AWT17" i="5"/>
  <c r="AWM17" i="5"/>
  <c r="AWF17" i="5"/>
  <c r="AVY17" i="5"/>
  <c r="AVR17" i="5"/>
  <c r="AVK17" i="5"/>
  <c r="AVD17" i="5"/>
  <c r="AUW17" i="5"/>
  <c r="AUP17" i="5"/>
  <c r="AUI17" i="5"/>
  <c r="AUB17" i="5"/>
  <c r="ATU17" i="5"/>
  <c r="ATN17" i="5"/>
  <c r="ATG17" i="5"/>
  <c r="ASZ17" i="5"/>
  <c r="ASS17" i="5"/>
  <c r="ASL17" i="5"/>
  <c r="ASE17" i="5"/>
  <c r="ARX17" i="5"/>
  <c r="ARQ17" i="5"/>
  <c r="ARJ17" i="5"/>
  <c r="CYW16" i="5"/>
  <c r="CYP16" i="5"/>
  <c r="CYI16" i="5"/>
  <c r="CYB16" i="5"/>
  <c r="CXU16" i="5"/>
  <c r="CXN16" i="5"/>
  <c r="CXG16" i="5"/>
  <c r="CWZ16" i="5"/>
  <c r="CWS16" i="5"/>
  <c r="CWL16" i="5"/>
  <c r="CWE16" i="5"/>
  <c r="CVX16" i="5"/>
  <c r="CVQ16" i="5"/>
  <c r="CVJ16" i="5"/>
  <c r="CVC16" i="5"/>
  <c r="CUV16" i="5"/>
  <c r="CUO16" i="5"/>
  <c r="CUH16" i="5"/>
  <c r="CUA16" i="5"/>
  <c r="CTT16" i="5"/>
  <c r="CTM16" i="5"/>
  <c r="CTF16" i="5"/>
  <c r="CSY16" i="5"/>
  <c r="CSR16" i="5"/>
  <c r="CSK16" i="5"/>
  <c r="CSD16" i="5"/>
  <c r="CRW16" i="5"/>
  <c r="CRP16" i="5"/>
  <c r="CRI16" i="5"/>
  <c r="CRB16" i="5"/>
  <c r="CQU16" i="5"/>
  <c r="CQN16" i="5"/>
  <c r="CQG16" i="5"/>
  <c r="CPZ16" i="5"/>
  <c r="CPS16" i="5"/>
  <c r="CPL16" i="5"/>
  <c r="CPE16" i="5"/>
  <c r="COX16" i="5"/>
  <c r="COQ16" i="5"/>
  <c r="COJ16" i="5"/>
  <c r="COC16" i="5"/>
  <c r="CNV16" i="5"/>
  <c r="CNO16" i="5"/>
  <c r="CNH16" i="5"/>
  <c r="CNA16" i="5"/>
  <c r="CMT16" i="5"/>
  <c r="CMM16" i="5"/>
  <c r="CMF16" i="5"/>
  <c r="CLY16" i="5"/>
  <c r="CLR16" i="5"/>
  <c r="CLK16" i="5"/>
  <c r="CLD16" i="5"/>
  <c r="CKW16" i="5"/>
  <c r="CKP16" i="5"/>
  <c r="CKI16" i="5"/>
  <c r="CKB16" i="5"/>
  <c r="CJU16" i="5"/>
  <c r="CJN16" i="5"/>
  <c r="CJG16" i="5"/>
  <c r="CIZ16" i="5"/>
  <c r="CIS16" i="5"/>
  <c r="CIL16" i="5"/>
  <c r="CIE16" i="5"/>
  <c r="CHX16" i="5"/>
  <c r="CHQ16" i="5"/>
  <c r="CHJ16" i="5"/>
  <c r="CHC16" i="5"/>
  <c r="CGV16" i="5"/>
  <c r="CGO16" i="5"/>
  <c r="CGH16" i="5"/>
  <c r="CGA16" i="5"/>
  <c r="CFT16" i="5"/>
  <c r="CFM16" i="5"/>
  <c r="CFF16" i="5"/>
  <c r="CEY16" i="5"/>
  <c r="CER16" i="5"/>
  <c r="CEK16" i="5"/>
  <c r="CED16" i="5"/>
  <c r="CDW16" i="5"/>
  <c r="CDP16" i="5"/>
  <c r="CDI16" i="5"/>
  <c r="CDB16" i="5"/>
  <c r="CCU16" i="5"/>
  <c r="CCN16" i="5"/>
  <c r="CCG16" i="5"/>
  <c r="CBZ16" i="5"/>
  <c r="CBS16" i="5"/>
  <c r="CBL16" i="5"/>
  <c r="CBE16" i="5"/>
  <c r="CAX16" i="5"/>
  <c r="CAQ16" i="5"/>
  <c r="CAJ16" i="5"/>
  <c r="CAC16" i="5"/>
  <c r="BZV16" i="5"/>
  <c r="BZO16" i="5"/>
  <c r="BZH16" i="5"/>
  <c r="BZA16" i="5"/>
  <c r="BYT16" i="5"/>
  <c r="BYM16" i="5"/>
  <c r="BYF16" i="5"/>
  <c r="BXY16" i="5"/>
  <c r="BXR16" i="5"/>
  <c r="BXK16" i="5"/>
  <c r="BXD16" i="5"/>
  <c r="BWW16" i="5"/>
  <c r="BWP16" i="5"/>
  <c r="BWI16" i="5"/>
  <c r="BWB16" i="5"/>
  <c r="BVU16" i="5"/>
  <c r="BVN16" i="5"/>
  <c r="BVG16" i="5"/>
  <c r="BUZ16" i="5"/>
  <c r="BUS16" i="5"/>
  <c r="BUL16" i="5"/>
  <c r="BUE16" i="5"/>
  <c r="BTX16" i="5"/>
  <c r="BTQ16" i="5"/>
  <c r="BTJ16" i="5"/>
  <c r="BTC16" i="5"/>
  <c r="BSV16" i="5"/>
  <c r="BSO16" i="5"/>
  <c r="BSH16" i="5"/>
  <c r="BSA16" i="5"/>
  <c r="BRT16" i="5"/>
  <c r="BRM16" i="5"/>
  <c r="BRF16" i="5"/>
  <c r="BQY16" i="5"/>
  <c r="BQR16" i="5"/>
  <c r="BQK16" i="5"/>
  <c r="BQD16" i="5"/>
  <c r="BPW16" i="5"/>
  <c r="BPP16" i="5"/>
  <c r="BPI16" i="5"/>
  <c r="BPB16" i="5"/>
  <c r="BOU16" i="5"/>
  <c r="BON16" i="5"/>
  <c r="BOG16" i="5"/>
  <c r="BNZ16" i="5"/>
  <c r="BNS16" i="5"/>
  <c r="BNL16" i="5"/>
  <c r="BNE16" i="5"/>
  <c r="BMX16" i="5"/>
  <c r="BMQ16" i="5"/>
  <c r="BMJ16" i="5"/>
  <c r="BMC16" i="5"/>
  <c r="BLV16" i="5"/>
  <c r="BLO16" i="5"/>
  <c r="BLH16" i="5"/>
  <c r="BLA16" i="5"/>
  <c r="BKT16" i="5"/>
  <c r="BKM16" i="5"/>
  <c r="BKF16" i="5"/>
  <c r="BJY16" i="5"/>
  <c r="BJR16" i="5"/>
  <c r="BJK16" i="5"/>
  <c r="BJD16" i="5"/>
  <c r="BIW16" i="5"/>
  <c r="BIP16" i="5"/>
  <c r="BII16" i="5"/>
  <c r="BIB16" i="5"/>
  <c r="BHU16" i="5"/>
  <c r="BHN16" i="5"/>
  <c r="BHG16" i="5"/>
  <c r="BGZ16" i="5"/>
  <c r="BGS16" i="5"/>
  <c r="BGL16" i="5"/>
  <c r="BGE16" i="5"/>
  <c r="BFX16" i="5"/>
  <c r="BFQ16" i="5"/>
  <c r="BFJ16" i="5"/>
  <c r="BFC16" i="5"/>
  <c r="BEV16" i="5"/>
  <c r="BEO16" i="5"/>
  <c r="BEH16" i="5"/>
  <c r="BEA16" i="5"/>
  <c r="BDT16" i="5"/>
  <c r="BDM16" i="5"/>
  <c r="BDF16" i="5"/>
  <c r="BCY16" i="5"/>
  <c r="BCR16" i="5"/>
  <c r="BCK16" i="5"/>
  <c r="BCD16" i="5"/>
  <c r="BBW16" i="5"/>
  <c r="BBP16" i="5"/>
  <c r="BBI16" i="5"/>
  <c r="BBB16" i="5"/>
  <c r="BAU16" i="5"/>
  <c r="BAN16" i="5"/>
  <c r="BAG16" i="5"/>
  <c r="AZZ16" i="5"/>
  <c r="AZS16" i="5"/>
  <c r="AZL16" i="5"/>
  <c r="AZE16" i="5"/>
  <c r="AYX16" i="5"/>
  <c r="AYQ16" i="5"/>
  <c r="AYJ16" i="5"/>
  <c r="AYC16" i="5"/>
  <c r="AXV16" i="5"/>
  <c r="AXO16" i="5"/>
  <c r="AXH16" i="5"/>
  <c r="AXA16" i="5"/>
  <c r="AWT16" i="5"/>
  <c r="AWM16" i="5"/>
  <c r="AWF16" i="5"/>
  <c r="AVY16" i="5"/>
  <c r="AVR16" i="5"/>
  <c r="AVK16" i="5"/>
  <c r="AVD16" i="5"/>
  <c r="AUW16" i="5"/>
  <c r="AUP16" i="5"/>
  <c r="AUI16" i="5"/>
  <c r="AUB16" i="5"/>
  <c r="ATU16" i="5"/>
  <c r="ATN16" i="5"/>
  <c r="ATG16" i="5"/>
  <c r="ASZ16" i="5"/>
  <c r="ASS16" i="5"/>
  <c r="ASL16" i="5"/>
  <c r="ASE16" i="5"/>
  <c r="ARX16" i="5"/>
  <c r="ARQ16" i="5"/>
  <c r="ARJ16" i="5"/>
  <c r="CYW15" i="5"/>
  <c r="CYP15" i="5"/>
  <c r="CYI15" i="5"/>
  <c r="CYB15" i="5"/>
  <c r="CXU15" i="5"/>
  <c r="CXN15" i="5"/>
  <c r="CXG15" i="5"/>
  <c r="CWZ15" i="5"/>
  <c r="CWS15" i="5"/>
  <c r="CWL15" i="5"/>
  <c r="CWE15" i="5"/>
  <c r="CVX15" i="5"/>
  <c r="CVQ15" i="5"/>
  <c r="CVJ15" i="5"/>
  <c r="CVC15" i="5"/>
  <c r="CUV15" i="5"/>
  <c r="CUO15" i="5"/>
  <c r="CUH15" i="5"/>
  <c r="CUA15" i="5"/>
  <c r="CTT15" i="5"/>
  <c r="CTM15" i="5"/>
  <c r="CTF15" i="5"/>
  <c r="CSY15" i="5"/>
  <c r="CSR15" i="5"/>
  <c r="CSK15" i="5"/>
  <c r="CSD15" i="5"/>
  <c r="CRW15" i="5"/>
  <c r="CRP15" i="5"/>
  <c r="CRI15" i="5"/>
  <c r="CRB15" i="5"/>
  <c r="CQU15" i="5"/>
  <c r="CQN15" i="5"/>
  <c r="CQG15" i="5"/>
  <c r="CPZ15" i="5"/>
  <c r="CPS15" i="5"/>
  <c r="CPL15" i="5"/>
  <c r="CPE15" i="5"/>
  <c r="COX15" i="5"/>
  <c r="COQ15" i="5"/>
  <c r="COJ15" i="5"/>
  <c r="COC15" i="5"/>
  <c r="CNV15" i="5"/>
  <c r="CNO15" i="5"/>
  <c r="CNH15" i="5"/>
  <c r="CNA15" i="5"/>
  <c r="CMT15" i="5"/>
  <c r="CMM15" i="5"/>
  <c r="CMF15" i="5"/>
  <c r="CLY15" i="5"/>
  <c r="CLR15" i="5"/>
  <c r="CLK15" i="5"/>
  <c r="CLD15" i="5"/>
  <c r="CKW15" i="5"/>
  <c r="CKP15" i="5"/>
  <c r="CKI15" i="5"/>
  <c r="CKB15" i="5"/>
  <c r="CJU15" i="5"/>
  <c r="CJN15" i="5"/>
  <c r="CJG15" i="5"/>
  <c r="CIZ15" i="5"/>
  <c r="CIS15" i="5"/>
  <c r="CIL15" i="5"/>
  <c r="CIE15" i="5"/>
  <c r="CHX15" i="5"/>
  <c r="CHQ15" i="5"/>
  <c r="CHJ15" i="5"/>
  <c r="CHC15" i="5"/>
  <c r="CGV15" i="5"/>
  <c r="CGO15" i="5"/>
  <c r="CGH15" i="5"/>
  <c r="CGA15" i="5"/>
  <c r="CFT15" i="5"/>
  <c r="CFM15" i="5"/>
  <c r="CFF15" i="5"/>
  <c r="CEY15" i="5"/>
  <c r="CER15" i="5"/>
  <c r="CEK15" i="5"/>
  <c r="CED15" i="5"/>
  <c r="CDW15" i="5"/>
  <c r="CDP15" i="5"/>
  <c r="CDI15" i="5"/>
  <c r="CDB15" i="5"/>
  <c r="CCU15" i="5"/>
  <c r="CCN15" i="5"/>
  <c r="CCG15" i="5"/>
  <c r="CBZ15" i="5"/>
  <c r="CBS15" i="5"/>
  <c r="CBL15" i="5"/>
  <c r="CBE15" i="5"/>
  <c r="CAX15" i="5"/>
  <c r="CAQ15" i="5"/>
  <c r="CAJ15" i="5"/>
  <c r="CAC15" i="5"/>
  <c r="BZV15" i="5"/>
  <c r="BZO15" i="5"/>
  <c r="BZH15" i="5"/>
  <c r="BZA15" i="5"/>
  <c r="BYT15" i="5"/>
  <c r="BYM15" i="5"/>
  <c r="BYF15" i="5"/>
  <c r="BXY15" i="5"/>
  <c r="BXR15" i="5"/>
  <c r="BXK15" i="5"/>
  <c r="BXD15" i="5"/>
  <c r="BWW15" i="5"/>
  <c r="BWP15" i="5"/>
  <c r="BWI15" i="5"/>
  <c r="BWB15" i="5"/>
  <c r="BVU15" i="5"/>
  <c r="BVN15" i="5"/>
  <c r="BVG15" i="5"/>
  <c r="BUZ15" i="5"/>
  <c r="BUS15" i="5"/>
  <c r="BUL15" i="5"/>
  <c r="BUE15" i="5"/>
  <c r="BTX15" i="5"/>
  <c r="BTQ15" i="5"/>
  <c r="BTJ15" i="5"/>
  <c r="BTC15" i="5"/>
  <c r="BSV15" i="5"/>
  <c r="BSO15" i="5"/>
  <c r="BSH15" i="5"/>
  <c r="BSA15" i="5"/>
  <c r="BRT15" i="5"/>
  <c r="BRM15" i="5"/>
  <c r="BRF15" i="5"/>
  <c r="BQY15" i="5"/>
  <c r="BQR15" i="5"/>
  <c r="BQK15" i="5"/>
  <c r="BQD15" i="5"/>
  <c r="BPW15" i="5"/>
  <c r="BPP15" i="5"/>
  <c r="BPI15" i="5"/>
  <c r="BPB15" i="5"/>
  <c r="BOU15" i="5"/>
  <c r="BON15" i="5"/>
  <c r="BOG15" i="5"/>
  <c r="BNZ15" i="5"/>
  <c r="BNS15" i="5"/>
  <c r="BNL15" i="5"/>
  <c r="BNE15" i="5"/>
  <c r="BMX15" i="5"/>
  <c r="BMQ15" i="5"/>
  <c r="BMJ15" i="5"/>
  <c r="BMC15" i="5"/>
  <c r="BLV15" i="5"/>
  <c r="BLO15" i="5"/>
  <c r="BLH15" i="5"/>
  <c r="BLA15" i="5"/>
  <c r="BKT15" i="5"/>
  <c r="BKM15" i="5"/>
  <c r="BKF15" i="5"/>
  <c r="BJY15" i="5"/>
  <c r="BJR15" i="5"/>
  <c r="BJK15" i="5"/>
  <c r="BJD15" i="5"/>
  <c r="BIW15" i="5"/>
  <c r="BIP15" i="5"/>
  <c r="BII15" i="5"/>
  <c r="BIB15" i="5"/>
  <c r="BHU15" i="5"/>
  <c r="BHN15" i="5"/>
  <c r="BHG15" i="5"/>
  <c r="BGZ15" i="5"/>
  <c r="BGS15" i="5"/>
  <c r="BGL15" i="5"/>
  <c r="BGE15" i="5"/>
  <c r="BFX15" i="5"/>
  <c r="BFQ15" i="5"/>
  <c r="BFJ15" i="5"/>
  <c r="BFC15" i="5"/>
  <c r="BEV15" i="5"/>
  <c r="BEO15" i="5"/>
  <c r="BEH15" i="5"/>
  <c r="BEA15" i="5"/>
  <c r="BDT15" i="5"/>
  <c r="BDM15" i="5"/>
  <c r="BDF15" i="5"/>
  <c r="BCY15" i="5"/>
  <c r="BCR15" i="5"/>
  <c r="BCK15" i="5"/>
  <c r="BCD15" i="5"/>
  <c r="BBW15" i="5"/>
  <c r="BBP15" i="5"/>
  <c r="BBI15" i="5"/>
  <c r="BBB15" i="5"/>
  <c r="BAU15" i="5"/>
  <c r="BAN15" i="5"/>
  <c r="BAG15" i="5"/>
  <c r="AZZ15" i="5"/>
  <c r="AZS15" i="5"/>
  <c r="AZL15" i="5"/>
  <c r="AZE15" i="5"/>
  <c r="AYX15" i="5"/>
  <c r="AYQ15" i="5"/>
  <c r="AYJ15" i="5"/>
  <c r="AYC15" i="5"/>
  <c r="AXV15" i="5"/>
  <c r="AXO15" i="5"/>
  <c r="AXH15" i="5"/>
  <c r="AXA15" i="5"/>
  <c r="AWT15" i="5"/>
  <c r="AWM15" i="5"/>
  <c r="AWF15" i="5"/>
  <c r="AVY15" i="5"/>
  <c r="AVR15" i="5"/>
  <c r="AVK15" i="5"/>
  <c r="AVD15" i="5"/>
  <c r="AUW15" i="5"/>
  <c r="AUP15" i="5"/>
  <c r="AUI15" i="5"/>
  <c r="AUB15" i="5"/>
  <c r="ATU15" i="5"/>
  <c r="ATN15" i="5"/>
  <c r="ATG15" i="5"/>
  <c r="ASZ15" i="5"/>
  <c r="ASS15" i="5"/>
  <c r="ASL15" i="5"/>
  <c r="ASE15" i="5"/>
  <c r="ARX15" i="5"/>
  <c r="ARQ15" i="5"/>
  <c r="ARJ15" i="5"/>
  <c r="CYW14" i="5"/>
  <c r="CYP14" i="5"/>
  <c r="CYI14" i="5"/>
  <c r="CYB14" i="5"/>
  <c r="CXU14" i="5"/>
  <c r="CXN14" i="5"/>
  <c r="CXG14" i="5"/>
  <c r="CWZ14" i="5"/>
  <c r="CWS14" i="5"/>
  <c r="CWL14" i="5"/>
  <c r="CWE14" i="5"/>
  <c r="CVX14" i="5"/>
  <c r="CVQ14" i="5"/>
  <c r="CVJ14" i="5"/>
  <c r="CVC14" i="5"/>
  <c r="CUV14" i="5"/>
  <c r="CUO14" i="5"/>
  <c r="CUH14" i="5"/>
  <c r="CUA14" i="5"/>
  <c r="CTT14" i="5"/>
  <c r="CTM14" i="5"/>
  <c r="CTF14" i="5"/>
  <c r="CSY14" i="5"/>
  <c r="CSR14" i="5"/>
  <c r="CSK14" i="5"/>
  <c r="CSD14" i="5"/>
  <c r="CRW14" i="5"/>
  <c r="CRP14" i="5"/>
  <c r="CRI14" i="5"/>
  <c r="CRB14" i="5"/>
  <c r="CQU14" i="5"/>
  <c r="CQN14" i="5"/>
  <c r="CQG14" i="5"/>
  <c r="CPZ14" i="5"/>
  <c r="CPS14" i="5"/>
  <c r="CPL14" i="5"/>
  <c r="CPE14" i="5"/>
  <c r="COX14" i="5"/>
  <c r="COQ14" i="5"/>
  <c r="COJ14" i="5"/>
  <c r="COC14" i="5"/>
  <c r="CNV14" i="5"/>
  <c r="CNO14" i="5"/>
  <c r="CNH14" i="5"/>
  <c r="CNA14" i="5"/>
  <c r="CMT14" i="5"/>
  <c r="CMM14" i="5"/>
  <c r="CMF14" i="5"/>
  <c r="CLY14" i="5"/>
  <c r="CLR14" i="5"/>
  <c r="CLK14" i="5"/>
  <c r="CLD14" i="5"/>
  <c r="CKW14" i="5"/>
  <c r="CKP14" i="5"/>
  <c r="CKI14" i="5"/>
  <c r="CKB14" i="5"/>
  <c r="CJU14" i="5"/>
  <c r="CJN14" i="5"/>
  <c r="CJG14" i="5"/>
  <c r="CIZ14" i="5"/>
  <c r="CIS14" i="5"/>
  <c r="CIL14" i="5"/>
  <c r="CIE14" i="5"/>
  <c r="CHX14" i="5"/>
  <c r="CHQ14" i="5"/>
  <c r="CHJ14" i="5"/>
  <c r="CHC14" i="5"/>
  <c r="CGV14" i="5"/>
  <c r="CGO14" i="5"/>
  <c r="CGH14" i="5"/>
  <c r="CGA14" i="5"/>
  <c r="CFT14" i="5"/>
  <c r="CFM14" i="5"/>
  <c r="CFF14" i="5"/>
  <c r="CEY14" i="5"/>
  <c r="CER14" i="5"/>
  <c r="CEK14" i="5"/>
  <c r="CED14" i="5"/>
  <c r="CDW14" i="5"/>
  <c r="CDP14" i="5"/>
  <c r="CDI14" i="5"/>
  <c r="CDB14" i="5"/>
  <c r="CCU14" i="5"/>
  <c r="CCN14" i="5"/>
  <c r="CCG14" i="5"/>
  <c r="CBZ14" i="5"/>
  <c r="CBS14" i="5"/>
  <c r="CBL14" i="5"/>
  <c r="CBE14" i="5"/>
  <c r="CAX14" i="5"/>
  <c r="CAQ14" i="5"/>
  <c r="CAJ14" i="5"/>
  <c r="CAC14" i="5"/>
  <c r="BZV14" i="5"/>
  <c r="BZO14" i="5"/>
  <c r="BZH14" i="5"/>
  <c r="BZA14" i="5"/>
  <c r="BYT14" i="5"/>
  <c r="BYM14" i="5"/>
  <c r="BYF14" i="5"/>
  <c r="BXY14" i="5"/>
  <c r="BXR14" i="5"/>
  <c r="BXK14" i="5"/>
  <c r="BXD14" i="5"/>
  <c r="BWW14" i="5"/>
  <c r="BWP14" i="5"/>
  <c r="BWI14" i="5"/>
  <c r="BWB14" i="5"/>
  <c r="BVU14" i="5"/>
  <c r="BVN14" i="5"/>
  <c r="BVG14" i="5"/>
  <c r="BUZ14" i="5"/>
  <c r="BUS14" i="5"/>
  <c r="BUL14" i="5"/>
  <c r="BUE14" i="5"/>
  <c r="BTX14" i="5"/>
  <c r="BTQ14" i="5"/>
  <c r="BTJ14" i="5"/>
  <c r="BTC14" i="5"/>
  <c r="BSV14" i="5"/>
  <c r="BSO14" i="5"/>
  <c r="BSH14" i="5"/>
  <c r="BSA14" i="5"/>
  <c r="BRT14" i="5"/>
  <c r="BRM14" i="5"/>
  <c r="BRF14" i="5"/>
  <c r="BQY14" i="5"/>
  <c r="BQR14" i="5"/>
  <c r="BQK14" i="5"/>
  <c r="BQD14" i="5"/>
  <c r="BPW14" i="5"/>
  <c r="BPP14" i="5"/>
  <c r="BPI14" i="5"/>
  <c r="BPB14" i="5"/>
  <c r="BOU14" i="5"/>
  <c r="BON14" i="5"/>
  <c r="BOG14" i="5"/>
  <c r="BNZ14" i="5"/>
  <c r="BNS14" i="5"/>
  <c r="BNL14" i="5"/>
  <c r="BNE14" i="5"/>
  <c r="BMX14" i="5"/>
  <c r="BMQ14" i="5"/>
  <c r="BMJ14" i="5"/>
  <c r="BMC14" i="5"/>
  <c r="BLV14" i="5"/>
  <c r="BLO14" i="5"/>
  <c r="BLH14" i="5"/>
  <c r="BLA14" i="5"/>
  <c r="BKT14" i="5"/>
  <c r="BKM14" i="5"/>
  <c r="BKF14" i="5"/>
  <c r="BJY14" i="5"/>
  <c r="BJR14" i="5"/>
  <c r="BJK14" i="5"/>
  <c r="BJD14" i="5"/>
  <c r="BIW14" i="5"/>
  <c r="BIP14" i="5"/>
  <c r="BII14" i="5"/>
  <c r="BIB14" i="5"/>
  <c r="BHU14" i="5"/>
  <c r="BHN14" i="5"/>
  <c r="BHG14" i="5"/>
  <c r="BGZ14" i="5"/>
  <c r="BGS14" i="5"/>
  <c r="BGL14" i="5"/>
  <c r="BGE14" i="5"/>
  <c r="BFX14" i="5"/>
  <c r="BFQ14" i="5"/>
  <c r="BFJ14" i="5"/>
  <c r="BFC14" i="5"/>
  <c r="BEV14" i="5"/>
  <c r="BEO14" i="5"/>
  <c r="BEH14" i="5"/>
  <c r="BEA14" i="5"/>
  <c r="BDT14" i="5"/>
  <c r="BDM14" i="5"/>
  <c r="BDF14" i="5"/>
  <c r="BCY14" i="5"/>
  <c r="BCR14" i="5"/>
  <c r="BCK14" i="5"/>
  <c r="BCD14" i="5"/>
  <c r="BBW14" i="5"/>
  <c r="BBP14" i="5"/>
  <c r="BBI14" i="5"/>
  <c r="BBB14" i="5"/>
  <c r="BAU14" i="5"/>
  <c r="BAN14" i="5"/>
  <c r="BAG14" i="5"/>
  <c r="AZZ14" i="5"/>
  <c r="AZS14" i="5"/>
  <c r="AZL14" i="5"/>
  <c r="AZE14" i="5"/>
  <c r="AYX14" i="5"/>
  <c r="AYQ14" i="5"/>
  <c r="AYJ14" i="5"/>
  <c r="AYC14" i="5"/>
  <c r="AXV14" i="5"/>
  <c r="AXO14" i="5"/>
  <c r="AXH14" i="5"/>
  <c r="AXA14" i="5"/>
  <c r="AWT14" i="5"/>
  <c r="AWM14" i="5"/>
  <c r="AWF14" i="5"/>
  <c r="AVY14" i="5"/>
  <c r="AVR14" i="5"/>
  <c r="AVK14" i="5"/>
  <c r="AVD14" i="5"/>
  <c r="AUW14" i="5"/>
  <c r="AUP14" i="5"/>
  <c r="AUI14" i="5"/>
  <c r="AUB14" i="5"/>
  <c r="ATU14" i="5"/>
  <c r="ATN14" i="5"/>
  <c r="ATG14" i="5"/>
  <c r="ASZ14" i="5"/>
  <c r="ASS14" i="5"/>
  <c r="ASL14" i="5"/>
  <c r="ASE14" i="5"/>
  <c r="ARX14" i="5"/>
  <c r="ARQ14" i="5"/>
  <c r="ARJ14" i="5"/>
  <c r="CYW13" i="5"/>
  <c r="CYP13" i="5"/>
  <c r="CYI13" i="5"/>
  <c r="CYB13" i="5"/>
  <c r="CXU13" i="5"/>
  <c r="CXN13" i="5"/>
  <c r="CXG13" i="5"/>
  <c r="CWZ13" i="5"/>
  <c r="CWS13" i="5"/>
  <c r="CWL13" i="5"/>
  <c r="CWE13" i="5"/>
  <c r="CVX13" i="5"/>
  <c r="CVQ13" i="5"/>
  <c r="CVJ13" i="5"/>
  <c r="CVC13" i="5"/>
  <c r="CUV13" i="5"/>
  <c r="CUO13" i="5"/>
  <c r="CUH13" i="5"/>
  <c r="CUA13" i="5"/>
  <c r="CTT13" i="5"/>
  <c r="CTM13" i="5"/>
  <c r="CTF13" i="5"/>
  <c r="CSY13" i="5"/>
  <c r="CSR13" i="5"/>
  <c r="CSK13" i="5"/>
  <c r="CSD13" i="5"/>
  <c r="CRW13" i="5"/>
  <c r="CRP13" i="5"/>
  <c r="CRI13" i="5"/>
  <c r="CRB13" i="5"/>
  <c r="CQU13" i="5"/>
  <c r="CQN13" i="5"/>
  <c r="CQG13" i="5"/>
  <c r="CPZ13" i="5"/>
  <c r="CPS13" i="5"/>
  <c r="CPL13" i="5"/>
  <c r="CPE13" i="5"/>
  <c r="COX13" i="5"/>
  <c r="COQ13" i="5"/>
  <c r="COJ13" i="5"/>
  <c r="COC13" i="5"/>
  <c r="CNV13" i="5"/>
  <c r="CNO13" i="5"/>
  <c r="CNH13" i="5"/>
  <c r="CNA13" i="5"/>
  <c r="CMT13" i="5"/>
  <c r="CMM13" i="5"/>
  <c r="CMF13" i="5"/>
  <c r="CLY13" i="5"/>
  <c r="CLR13" i="5"/>
  <c r="CLK13" i="5"/>
  <c r="CLD13" i="5"/>
  <c r="CKW13" i="5"/>
  <c r="CKP13" i="5"/>
  <c r="CKI13" i="5"/>
  <c r="CKB13" i="5"/>
  <c r="CJU13" i="5"/>
  <c r="CJN13" i="5"/>
  <c r="CJG13" i="5"/>
  <c r="CIZ13" i="5"/>
  <c r="CIS13" i="5"/>
  <c r="CIL13" i="5"/>
  <c r="CIE13" i="5"/>
  <c r="CHX13" i="5"/>
  <c r="CHQ13" i="5"/>
  <c r="CHJ13" i="5"/>
  <c r="CHC13" i="5"/>
  <c r="CGV13" i="5"/>
  <c r="CGO13" i="5"/>
  <c r="CGH13" i="5"/>
  <c r="CGA13" i="5"/>
  <c r="CFT13" i="5"/>
  <c r="CFM13" i="5"/>
  <c r="CFF13" i="5"/>
  <c r="CEY13" i="5"/>
  <c r="CER13" i="5"/>
  <c r="CEK13" i="5"/>
  <c r="CED13" i="5"/>
  <c r="CDW13" i="5"/>
  <c r="CDP13" i="5"/>
  <c r="CDI13" i="5"/>
  <c r="CDB13" i="5"/>
  <c r="CCU13" i="5"/>
  <c r="CCN13" i="5"/>
  <c r="CCG13" i="5"/>
  <c r="CBZ13" i="5"/>
  <c r="CBS13" i="5"/>
  <c r="CBL13" i="5"/>
  <c r="CBE13" i="5"/>
  <c r="CAX13" i="5"/>
  <c r="CAQ13" i="5"/>
  <c r="CAJ13" i="5"/>
  <c r="CAC13" i="5"/>
  <c r="BZV13" i="5"/>
  <c r="BZO13" i="5"/>
  <c r="BZH13" i="5"/>
  <c r="BZA13" i="5"/>
  <c r="BYT13" i="5"/>
  <c r="BYM13" i="5"/>
  <c r="BYF13" i="5"/>
  <c r="BXY13" i="5"/>
  <c r="BXR13" i="5"/>
  <c r="BXK13" i="5"/>
  <c r="BXD13" i="5"/>
  <c r="BWW13" i="5"/>
  <c r="BWP13" i="5"/>
  <c r="BWI13" i="5"/>
  <c r="BWB13" i="5"/>
  <c r="BVU13" i="5"/>
  <c r="BVN13" i="5"/>
  <c r="BVG13" i="5"/>
  <c r="BUZ13" i="5"/>
  <c r="BUS13" i="5"/>
  <c r="BUL13" i="5"/>
  <c r="BUE13" i="5"/>
  <c r="BTX13" i="5"/>
  <c r="BTQ13" i="5"/>
  <c r="BTJ13" i="5"/>
  <c r="BTC13" i="5"/>
  <c r="BSV13" i="5"/>
  <c r="BSO13" i="5"/>
  <c r="BSH13" i="5"/>
  <c r="BSA13" i="5"/>
  <c r="BRT13" i="5"/>
  <c r="BRM13" i="5"/>
  <c r="BRF13" i="5"/>
  <c r="BQY13" i="5"/>
  <c r="BQR13" i="5"/>
  <c r="BQK13" i="5"/>
  <c r="BQD13" i="5"/>
  <c r="BPW13" i="5"/>
  <c r="BPP13" i="5"/>
  <c r="BPI13" i="5"/>
  <c r="BPB13" i="5"/>
  <c r="BOU13" i="5"/>
  <c r="BON13" i="5"/>
  <c r="BOG13" i="5"/>
  <c r="BNZ13" i="5"/>
  <c r="BNS13" i="5"/>
  <c r="BNL13" i="5"/>
  <c r="BNE13" i="5"/>
  <c r="BMX13" i="5"/>
  <c r="BMQ13" i="5"/>
  <c r="BMJ13" i="5"/>
  <c r="BMC13" i="5"/>
  <c r="BLV13" i="5"/>
  <c r="BLO13" i="5"/>
  <c r="BLH13" i="5"/>
  <c r="BLA13" i="5"/>
  <c r="BKT13" i="5"/>
  <c r="BKM13" i="5"/>
  <c r="BKF13" i="5"/>
  <c r="BJY13" i="5"/>
  <c r="BJR13" i="5"/>
  <c r="BJK13" i="5"/>
  <c r="BJD13" i="5"/>
  <c r="BIW13" i="5"/>
  <c r="BIP13" i="5"/>
  <c r="BII13" i="5"/>
  <c r="BIB13" i="5"/>
  <c r="BHU13" i="5"/>
  <c r="BHN13" i="5"/>
  <c r="BHG13" i="5"/>
  <c r="BGZ13" i="5"/>
  <c r="BGS13" i="5"/>
  <c r="BGL13" i="5"/>
  <c r="BGE13" i="5"/>
  <c r="BFX13" i="5"/>
  <c r="BFQ13" i="5"/>
  <c r="BFJ13" i="5"/>
  <c r="BFC13" i="5"/>
  <c r="BEV13" i="5"/>
  <c r="BEO13" i="5"/>
  <c r="BEH13" i="5"/>
  <c r="BEA13" i="5"/>
  <c r="BDT13" i="5"/>
  <c r="BDM13" i="5"/>
  <c r="BDF13" i="5"/>
  <c r="BCY13" i="5"/>
  <c r="BCR13" i="5"/>
  <c r="BCK13" i="5"/>
  <c r="BCD13" i="5"/>
  <c r="BBW13" i="5"/>
  <c r="BBP13" i="5"/>
  <c r="BBI13" i="5"/>
  <c r="BBB13" i="5"/>
  <c r="BAU13" i="5"/>
  <c r="BAN13" i="5"/>
  <c r="BAG13" i="5"/>
  <c r="AZZ13" i="5"/>
  <c r="AZS13" i="5"/>
  <c r="AZL13" i="5"/>
  <c r="AZE13" i="5"/>
  <c r="AYX13" i="5"/>
  <c r="AYQ13" i="5"/>
  <c r="AYJ13" i="5"/>
  <c r="AYC13" i="5"/>
  <c r="AXV13" i="5"/>
  <c r="AXO13" i="5"/>
  <c r="AXH13" i="5"/>
  <c r="AXA13" i="5"/>
  <c r="AWT13" i="5"/>
  <c r="AWM13" i="5"/>
  <c r="AWF13" i="5"/>
  <c r="AVY13" i="5"/>
  <c r="AVR13" i="5"/>
  <c r="AVK13" i="5"/>
  <c r="AVD13" i="5"/>
  <c r="AUW13" i="5"/>
  <c r="AUP13" i="5"/>
  <c r="AUI13" i="5"/>
  <c r="AUB13" i="5"/>
  <c r="ATU13" i="5"/>
  <c r="ATN13" i="5"/>
  <c r="ATG13" i="5"/>
  <c r="ASZ13" i="5"/>
  <c r="ASS13" i="5"/>
  <c r="ASL13" i="5"/>
  <c r="ASE13" i="5"/>
  <c r="ARX13" i="5"/>
  <c r="ARQ13" i="5"/>
  <c r="ARJ13" i="5"/>
  <c r="CYW12" i="5"/>
  <c r="CYP12" i="5"/>
  <c r="CYI12" i="5"/>
  <c r="CYB12" i="5"/>
  <c r="CXU12" i="5"/>
  <c r="CXN12" i="5"/>
  <c r="CXG12" i="5"/>
  <c r="CWZ12" i="5"/>
  <c r="CWS12" i="5"/>
  <c r="CWL12" i="5"/>
  <c r="CWE12" i="5"/>
  <c r="CVX12" i="5"/>
  <c r="CVQ12" i="5"/>
  <c r="CVJ12" i="5"/>
  <c r="CVC12" i="5"/>
  <c r="CUV12" i="5"/>
  <c r="CUO12" i="5"/>
  <c r="CUH12" i="5"/>
  <c r="CUA12" i="5"/>
  <c r="CTT12" i="5"/>
  <c r="CTM12" i="5"/>
  <c r="CTF12" i="5"/>
  <c r="CSY12" i="5"/>
  <c r="CSR12" i="5"/>
  <c r="CSK12" i="5"/>
  <c r="CSD12" i="5"/>
  <c r="CRW12" i="5"/>
  <c r="CRP12" i="5"/>
  <c r="CRI12" i="5"/>
  <c r="CRB12" i="5"/>
  <c r="CQU12" i="5"/>
  <c r="CQN12" i="5"/>
  <c r="CQG12" i="5"/>
  <c r="CPZ12" i="5"/>
  <c r="CPS12" i="5"/>
  <c r="CPL12" i="5"/>
  <c r="CPE12" i="5"/>
  <c r="COX12" i="5"/>
  <c r="COQ12" i="5"/>
  <c r="COJ12" i="5"/>
  <c r="COC12" i="5"/>
  <c r="CNV12" i="5"/>
  <c r="CNO12" i="5"/>
  <c r="CNH12" i="5"/>
  <c r="CNA12" i="5"/>
  <c r="CMT12" i="5"/>
  <c r="CMM12" i="5"/>
  <c r="CMF12" i="5"/>
  <c r="CLY12" i="5"/>
  <c r="CLR12" i="5"/>
  <c r="CLK12" i="5"/>
  <c r="CLD12" i="5"/>
  <c r="CKW12" i="5"/>
  <c r="CKP12" i="5"/>
  <c r="CKI12" i="5"/>
  <c r="CKB12" i="5"/>
  <c r="CJU12" i="5"/>
  <c r="CJN12" i="5"/>
  <c r="CJG12" i="5"/>
  <c r="CIZ12" i="5"/>
  <c r="CIS12" i="5"/>
  <c r="CIL12" i="5"/>
  <c r="CIE12" i="5"/>
  <c r="CHX12" i="5"/>
  <c r="CHQ12" i="5"/>
  <c r="CHJ12" i="5"/>
  <c r="CHC12" i="5"/>
  <c r="CGV12" i="5"/>
  <c r="CGO12" i="5"/>
  <c r="CGH12" i="5"/>
  <c r="CGA12" i="5"/>
  <c r="CFT12" i="5"/>
  <c r="CFM12" i="5"/>
  <c r="CFF12" i="5"/>
  <c r="CEY12" i="5"/>
  <c r="CER12" i="5"/>
  <c r="CEK12" i="5"/>
  <c r="CED12" i="5"/>
  <c r="CDW12" i="5"/>
  <c r="CDP12" i="5"/>
  <c r="CDI12" i="5"/>
  <c r="CDB12" i="5"/>
  <c r="CCU12" i="5"/>
  <c r="CCN12" i="5"/>
  <c r="CCG12" i="5"/>
  <c r="CBZ12" i="5"/>
  <c r="CBS12" i="5"/>
  <c r="CBL12" i="5"/>
  <c r="CBE12" i="5"/>
  <c r="CAX12" i="5"/>
  <c r="CAQ12" i="5"/>
  <c r="CAJ12" i="5"/>
  <c r="CAC12" i="5"/>
  <c r="BZV12" i="5"/>
  <c r="BZO12" i="5"/>
  <c r="BZH12" i="5"/>
  <c r="BZA12" i="5"/>
  <c r="BYT12" i="5"/>
  <c r="BYM12" i="5"/>
  <c r="BYF12" i="5"/>
  <c r="BXY12" i="5"/>
  <c r="BXR12" i="5"/>
  <c r="BXK12" i="5"/>
  <c r="BXD12" i="5"/>
  <c r="BWW12" i="5"/>
  <c r="BWP12" i="5"/>
  <c r="BWI12" i="5"/>
  <c r="BWB12" i="5"/>
  <c r="BVU12" i="5"/>
  <c r="BVN12" i="5"/>
  <c r="BVG12" i="5"/>
  <c r="BUZ12" i="5"/>
  <c r="BUS12" i="5"/>
  <c r="BUL12" i="5"/>
  <c r="BUE12" i="5"/>
  <c r="BTX12" i="5"/>
  <c r="BTQ12" i="5"/>
  <c r="BTJ12" i="5"/>
  <c r="BTC12" i="5"/>
  <c r="BSV12" i="5"/>
  <c r="BSO12" i="5"/>
  <c r="BSH12" i="5"/>
  <c r="BSA12" i="5"/>
  <c r="BRT12" i="5"/>
  <c r="BRM12" i="5"/>
  <c r="BRF12" i="5"/>
  <c r="BQY12" i="5"/>
  <c r="BQR12" i="5"/>
  <c r="BQK12" i="5"/>
  <c r="BQD12" i="5"/>
  <c r="BPW12" i="5"/>
  <c r="BPP12" i="5"/>
  <c r="BPI12" i="5"/>
  <c r="BPB12" i="5"/>
  <c r="BOU12" i="5"/>
  <c r="BON12" i="5"/>
  <c r="BOG12" i="5"/>
  <c r="BNZ12" i="5"/>
  <c r="BNS12" i="5"/>
  <c r="BNL12" i="5"/>
  <c r="BNE12" i="5"/>
  <c r="BMX12" i="5"/>
  <c r="BMQ12" i="5"/>
  <c r="BMJ12" i="5"/>
  <c r="BMC12" i="5"/>
  <c r="BLV12" i="5"/>
  <c r="BLO12" i="5"/>
  <c r="BLH12" i="5"/>
  <c r="BLA12" i="5"/>
  <c r="BKT12" i="5"/>
  <c r="BKM12" i="5"/>
  <c r="BKF12" i="5"/>
  <c r="BJY12" i="5"/>
  <c r="BJR12" i="5"/>
  <c r="BJK12" i="5"/>
  <c r="BJD12" i="5"/>
  <c r="BIW12" i="5"/>
  <c r="BIP12" i="5"/>
  <c r="BII12" i="5"/>
  <c r="BIB12" i="5"/>
  <c r="BHU12" i="5"/>
  <c r="BHN12" i="5"/>
  <c r="BHG12" i="5"/>
  <c r="BGZ12" i="5"/>
  <c r="BGS12" i="5"/>
  <c r="BGL12" i="5"/>
  <c r="BGE12" i="5"/>
  <c r="BFX12" i="5"/>
  <c r="BFQ12" i="5"/>
  <c r="BFJ12" i="5"/>
  <c r="BFC12" i="5"/>
  <c r="BEV12" i="5"/>
  <c r="BEO12" i="5"/>
  <c r="BEH12" i="5"/>
  <c r="BEA12" i="5"/>
  <c r="BDT12" i="5"/>
  <c r="BDM12" i="5"/>
  <c r="BDF12" i="5"/>
  <c r="BCY12" i="5"/>
  <c r="BCR12" i="5"/>
  <c r="BCK12" i="5"/>
  <c r="BCD12" i="5"/>
  <c r="BBW12" i="5"/>
  <c r="BBP12" i="5"/>
  <c r="BBI12" i="5"/>
  <c r="BBB12" i="5"/>
  <c r="BAU12" i="5"/>
  <c r="BAN12" i="5"/>
  <c r="BAG12" i="5"/>
  <c r="AZZ12" i="5"/>
  <c r="AZS12" i="5"/>
  <c r="AZL12" i="5"/>
  <c r="AZE12" i="5"/>
  <c r="AYX12" i="5"/>
  <c r="AYQ12" i="5"/>
  <c r="AYJ12" i="5"/>
  <c r="AYC12" i="5"/>
  <c r="AXV12" i="5"/>
  <c r="AXO12" i="5"/>
  <c r="AXH12" i="5"/>
  <c r="AXA12" i="5"/>
  <c r="AWT12" i="5"/>
  <c r="AWM12" i="5"/>
  <c r="AWF12" i="5"/>
  <c r="AVY12" i="5"/>
  <c r="AVR12" i="5"/>
  <c r="AVK12" i="5"/>
  <c r="AVD12" i="5"/>
  <c r="AUW12" i="5"/>
  <c r="AUP12" i="5"/>
  <c r="AUI12" i="5"/>
  <c r="AUB12" i="5"/>
  <c r="ATU12" i="5"/>
  <c r="ATN12" i="5"/>
  <c r="ATG12" i="5"/>
  <c r="ASZ12" i="5"/>
  <c r="ASS12" i="5"/>
  <c r="ASL12" i="5"/>
  <c r="ASE12" i="5"/>
  <c r="ARX12" i="5"/>
  <c r="ARQ12" i="5"/>
  <c r="ARJ12" i="5"/>
  <c r="CYW11" i="5"/>
  <c r="CYP11" i="5"/>
  <c r="CYI11" i="5"/>
  <c r="CYB11" i="5"/>
  <c r="CXU11" i="5"/>
  <c r="CXN11" i="5"/>
  <c r="CXG11" i="5"/>
  <c r="CWZ11" i="5"/>
  <c r="CWS11" i="5"/>
  <c r="CWL11" i="5"/>
  <c r="CWE11" i="5"/>
  <c r="CVX11" i="5"/>
  <c r="CVQ11" i="5"/>
  <c r="CVJ11" i="5"/>
  <c r="CVC11" i="5"/>
  <c r="CUV11" i="5"/>
  <c r="CUO11" i="5"/>
  <c r="CUH11" i="5"/>
  <c r="CUA11" i="5"/>
  <c r="CTT11" i="5"/>
  <c r="CTM11" i="5"/>
  <c r="CTF11" i="5"/>
  <c r="CSY11" i="5"/>
  <c r="CSR11" i="5"/>
  <c r="CSK11" i="5"/>
  <c r="CSD11" i="5"/>
  <c r="CRW11" i="5"/>
  <c r="CRP11" i="5"/>
  <c r="CRI11" i="5"/>
  <c r="CRB11" i="5"/>
  <c r="CQU11" i="5"/>
  <c r="CQN11" i="5"/>
  <c r="CQG11" i="5"/>
  <c r="CPZ11" i="5"/>
  <c r="CPS11" i="5"/>
  <c r="CPL11" i="5"/>
  <c r="CPE11" i="5"/>
  <c r="COX11" i="5"/>
  <c r="COQ11" i="5"/>
  <c r="COJ11" i="5"/>
  <c r="COC11" i="5"/>
  <c r="CNV11" i="5"/>
  <c r="CNO11" i="5"/>
  <c r="CNH11" i="5"/>
  <c r="CNA11" i="5"/>
  <c r="CMT11" i="5"/>
  <c r="CMM11" i="5"/>
  <c r="CMF11" i="5"/>
  <c r="CLY11" i="5"/>
  <c r="CLR11" i="5"/>
  <c r="CLK11" i="5"/>
  <c r="CLD11" i="5"/>
  <c r="CKW11" i="5"/>
  <c r="CKP11" i="5"/>
  <c r="CKI11" i="5"/>
  <c r="CKB11" i="5"/>
  <c r="CJU11" i="5"/>
  <c r="CJN11" i="5"/>
  <c r="CJG11" i="5"/>
  <c r="CIZ11" i="5"/>
  <c r="CIS11" i="5"/>
  <c r="CIL11" i="5"/>
  <c r="CIE11" i="5"/>
  <c r="CHX11" i="5"/>
  <c r="CHQ11" i="5"/>
  <c r="CHJ11" i="5"/>
  <c r="CHC11" i="5"/>
  <c r="CGV11" i="5"/>
  <c r="CGO11" i="5"/>
  <c r="CGH11" i="5"/>
  <c r="CGA11" i="5"/>
  <c r="CFT11" i="5"/>
  <c r="CFM11" i="5"/>
  <c r="CFF11" i="5"/>
  <c r="CEY11" i="5"/>
  <c r="CER11" i="5"/>
  <c r="CEK11" i="5"/>
  <c r="CED11" i="5"/>
  <c r="CDW11" i="5"/>
  <c r="CDP11" i="5"/>
  <c r="CDI11" i="5"/>
  <c r="CDB11" i="5"/>
  <c r="CCU11" i="5"/>
  <c r="CCN11" i="5"/>
  <c r="CCG11" i="5"/>
  <c r="CBZ11" i="5"/>
  <c r="CBS11" i="5"/>
  <c r="CBL11" i="5"/>
  <c r="CBE11" i="5"/>
  <c r="CAX11" i="5"/>
  <c r="CAQ11" i="5"/>
  <c r="CAJ11" i="5"/>
  <c r="CAC11" i="5"/>
  <c r="BZV11" i="5"/>
  <c r="BZO11" i="5"/>
  <c r="BZH11" i="5"/>
  <c r="BZA11" i="5"/>
  <c r="BYT11" i="5"/>
  <c r="BYM11" i="5"/>
  <c r="BYF11" i="5"/>
  <c r="BXY11" i="5"/>
  <c r="BXR11" i="5"/>
  <c r="BXK11" i="5"/>
  <c r="BXD11" i="5"/>
  <c r="BWW11" i="5"/>
  <c r="BWP11" i="5"/>
  <c r="BWI11" i="5"/>
  <c r="BWB11" i="5"/>
  <c r="BVU11" i="5"/>
  <c r="BVN11" i="5"/>
  <c r="BVG11" i="5"/>
  <c r="BUZ11" i="5"/>
  <c r="BUS11" i="5"/>
  <c r="BUL11" i="5"/>
  <c r="BUE11" i="5"/>
  <c r="BTX11" i="5"/>
  <c r="BTQ11" i="5"/>
  <c r="BTJ11" i="5"/>
  <c r="BTC11" i="5"/>
  <c r="BSV11" i="5"/>
  <c r="BSO11" i="5"/>
  <c r="BSH11" i="5"/>
  <c r="BSA11" i="5"/>
  <c r="BRT11" i="5"/>
  <c r="BRM11" i="5"/>
  <c r="BRF11" i="5"/>
  <c r="BQY11" i="5"/>
  <c r="BQR11" i="5"/>
  <c r="BQK11" i="5"/>
  <c r="BQD11" i="5"/>
  <c r="BPW11" i="5"/>
  <c r="BPP11" i="5"/>
  <c r="BPI11" i="5"/>
  <c r="BPB11" i="5"/>
  <c r="BOU11" i="5"/>
  <c r="BON11" i="5"/>
  <c r="BOG11" i="5"/>
  <c r="BNZ11" i="5"/>
  <c r="BNS11" i="5"/>
  <c r="BNL11" i="5"/>
  <c r="BNE11" i="5"/>
  <c r="BMX11" i="5"/>
  <c r="BMQ11" i="5"/>
  <c r="BMJ11" i="5"/>
  <c r="BMC11" i="5"/>
  <c r="BLV11" i="5"/>
  <c r="BLO11" i="5"/>
  <c r="BLH11" i="5"/>
  <c r="BLA11" i="5"/>
  <c r="BKT11" i="5"/>
  <c r="BKM11" i="5"/>
  <c r="BKF11" i="5"/>
  <c r="BJY11" i="5"/>
  <c r="BJR11" i="5"/>
  <c r="BJK11" i="5"/>
  <c r="BJD11" i="5"/>
  <c r="BIW11" i="5"/>
  <c r="BIP11" i="5"/>
  <c r="BII11" i="5"/>
  <c r="BIB11" i="5"/>
  <c r="BHU11" i="5"/>
  <c r="BHN11" i="5"/>
  <c r="BHG11" i="5"/>
  <c r="BGZ11" i="5"/>
  <c r="BGS11" i="5"/>
  <c r="BGL11" i="5"/>
  <c r="BGE11" i="5"/>
  <c r="BFX11" i="5"/>
  <c r="BFQ11" i="5"/>
  <c r="BFJ11" i="5"/>
  <c r="BFC11" i="5"/>
  <c r="BEV11" i="5"/>
  <c r="BEO11" i="5"/>
  <c r="BEH11" i="5"/>
  <c r="BEA11" i="5"/>
  <c r="BDT11" i="5"/>
  <c r="BDM11" i="5"/>
  <c r="BDF11" i="5"/>
  <c r="BCY11" i="5"/>
  <c r="BCR11" i="5"/>
  <c r="BCK11" i="5"/>
  <c r="BCD11" i="5"/>
  <c r="BBW11" i="5"/>
  <c r="BBP11" i="5"/>
  <c r="BBI11" i="5"/>
  <c r="BBB11" i="5"/>
  <c r="BAU11" i="5"/>
  <c r="BAN11" i="5"/>
  <c r="BAG11" i="5"/>
  <c r="AZZ11" i="5"/>
  <c r="AZS11" i="5"/>
  <c r="AZL11" i="5"/>
  <c r="AZE11" i="5"/>
  <c r="AYX11" i="5"/>
  <c r="AYQ11" i="5"/>
  <c r="AYJ11" i="5"/>
  <c r="AYC11" i="5"/>
  <c r="AXV11" i="5"/>
  <c r="AXO11" i="5"/>
  <c r="AXH11" i="5"/>
  <c r="AXA11" i="5"/>
  <c r="AWT11" i="5"/>
  <c r="AWM11" i="5"/>
  <c r="AWF11" i="5"/>
  <c r="AVY11" i="5"/>
  <c r="AVR11" i="5"/>
  <c r="AVK11" i="5"/>
  <c r="AVD11" i="5"/>
  <c r="AUW11" i="5"/>
  <c r="AUP11" i="5"/>
  <c r="AUI11" i="5"/>
  <c r="AUB11" i="5"/>
  <c r="ATU11" i="5"/>
  <c r="ATN11" i="5"/>
  <c r="ATG11" i="5"/>
  <c r="ASZ11" i="5"/>
  <c r="ASS11" i="5"/>
  <c r="ASL11" i="5"/>
  <c r="ASE11" i="5"/>
  <c r="ARX11" i="5"/>
  <c r="ARQ11" i="5"/>
  <c r="ARJ11" i="5"/>
  <c r="CYW10" i="5"/>
  <c r="CYP10" i="5"/>
  <c r="CYI10" i="5"/>
  <c r="CYB10" i="5"/>
  <c r="CXU10" i="5"/>
  <c r="CXN10" i="5"/>
  <c r="CXG10" i="5"/>
  <c r="CWZ10" i="5"/>
  <c r="CWS10" i="5"/>
  <c r="CWL10" i="5"/>
  <c r="CWE10" i="5"/>
  <c r="CVX10" i="5"/>
  <c r="CVQ10" i="5"/>
  <c r="CVJ10" i="5"/>
  <c r="CVC10" i="5"/>
  <c r="CUV10" i="5"/>
  <c r="CUO10" i="5"/>
  <c r="CUH10" i="5"/>
  <c r="CUA10" i="5"/>
  <c r="CTT10" i="5"/>
  <c r="CTM10" i="5"/>
  <c r="CTF10" i="5"/>
  <c r="CSY10" i="5"/>
  <c r="CSR10" i="5"/>
  <c r="CSK10" i="5"/>
  <c r="CSD10" i="5"/>
  <c r="CRW10" i="5"/>
  <c r="CRP10" i="5"/>
  <c r="CRI10" i="5"/>
  <c r="CRB10" i="5"/>
  <c r="CQU10" i="5"/>
  <c r="CQN10" i="5"/>
  <c r="CQG10" i="5"/>
  <c r="CPZ10" i="5"/>
  <c r="CPS10" i="5"/>
  <c r="CPL10" i="5"/>
  <c r="CPE10" i="5"/>
  <c r="COX10" i="5"/>
  <c r="COQ10" i="5"/>
  <c r="COJ10" i="5"/>
  <c r="COC10" i="5"/>
  <c r="CNV10" i="5"/>
  <c r="CNO10" i="5"/>
  <c r="CNH10" i="5"/>
  <c r="CNA10" i="5"/>
  <c r="CMT10" i="5"/>
  <c r="CMM10" i="5"/>
  <c r="CMF10" i="5"/>
  <c r="CLY10" i="5"/>
  <c r="CLR10" i="5"/>
  <c r="CLK10" i="5"/>
  <c r="CLD10" i="5"/>
  <c r="CKW10" i="5"/>
  <c r="CKP10" i="5"/>
  <c r="CKI10" i="5"/>
  <c r="CKB10" i="5"/>
  <c r="CJU10" i="5"/>
  <c r="CJN10" i="5"/>
  <c r="CJG10" i="5"/>
  <c r="CIZ10" i="5"/>
  <c r="CIS10" i="5"/>
  <c r="CIL10" i="5"/>
  <c r="CIE10" i="5"/>
  <c r="CHX10" i="5"/>
  <c r="CHQ10" i="5"/>
  <c r="CHJ10" i="5"/>
  <c r="CHC10" i="5"/>
  <c r="CGV10" i="5"/>
  <c r="CGO10" i="5"/>
  <c r="CGH10" i="5"/>
  <c r="CGA10" i="5"/>
  <c r="CFT10" i="5"/>
  <c r="CFM10" i="5"/>
  <c r="CFF10" i="5"/>
  <c r="CEY10" i="5"/>
  <c r="CER10" i="5"/>
  <c r="CEK10" i="5"/>
  <c r="CED10" i="5"/>
  <c r="CDW10" i="5"/>
  <c r="CDP10" i="5"/>
  <c r="CDI10" i="5"/>
  <c r="CDB10" i="5"/>
  <c r="CCU10" i="5"/>
  <c r="CCN10" i="5"/>
  <c r="CCG10" i="5"/>
  <c r="CBZ10" i="5"/>
  <c r="CBS10" i="5"/>
  <c r="CBL10" i="5"/>
  <c r="CBE10" i="5"/>
  <c r="CAX10" i="5"/>
  <c r="CAQ10" i="5"/>
  <c r="CAJ10" i="5"/>
  <c r="CAC10" i="5"/>
  <c r="BZV10" i="5"/>
  <c r="BZO10" i="5"/>
  <c r="BZM10" i="5"/>
  <c r="BZH10" i="5"/>
  <c r="BZA10" i="5"/>
  <c r="BYT10" i="5"/>
  <c r="BYM10" i="5"/>
  <c r="BYF10" i="5"/>
  <c r="BXY10" i="5"/>
  <c r="BXR10" i="5"/>
  <c r="BXK10" i="5"/>
  <c r="BXD10" i="5"/>
  <c r="BWW10" i="5"/>
  <c r="BWP10" i="5"/>
  <c r="BWI10" i="5"/>
  <c r="BWB10" i="5"/>
  <c r="BVU10" i="5"/>
  <c r="BVN10" i="5"/>
  <c r="BVG10" i="5"/>
  <c r="BUZ10" i="5"/>
  <c r="BUS10" i="5"/>
  <c r="BUO10" i="5"/>
  <c r="BUL10" i="5"/>
  <c r="BUE10" i="5"/>
  <c r="BTX10" i="5"/>
  <c r="BTQ10" i="5"/>
  <c r="BTJ10" i="5"/>
  <c r="BTC10" i="5"/>
  <c r="BSV10" i="5"/>
  <c r="BSO10" i="5"/>
  <c r="BSH10" i="5"/>
  <c r="BSA10" i="5"/>
  <c r="BRT10" i="5"/>
  <c r="BRM10" i="5"/>
  <c r="BRF10" i="5"/>
  <c r="BQY10" i="5"/>
  <c r="BQR10" i="5"/>
  <c r="BQK10" i="5"/>
  <c r="BQD10" i="5"/>
  <c r="BPW10" i="5"/>
  <c r="BPP10" i="5"/>
  <c r="BPI10" i="5"/>
  <c r="BPB10" i="5"/>
  <c r="BOU10" i="5"/>
  <c r="BON10" i="5"/>
  <c r="BOG10" i="5"/>
  <c r="BNZ10" i="5"/>
  <c r="BNS10" i="5"/>
  <c r="BNL10" i="5"/>
  <c r="BNE10" i="5"/>
  <c r="BMX10" i="5"/>
  <c r="BMQ10" i="5"/>
  <c r="BMJ10" i="5"/>
  <c r="BMC10" i="5"/>
  <c r="BLV10" i="5"/>
  <c r="BLO10" i="5"/>
  <c r="BLH10" i="5"/>
  <c r="BLA10" i="5"/>
  <c r="BKT10" i="5"/>
  <c r="BKM10" i="5"/>
  <c r="BKF10" i="5"/>
  <c r="BJY10" i="5"/>
  <c r="BJR10" i="5"/>
  <c r="BJK10" i="5"/>
  <c r="BJD10" i="5"/>
  <c r="BIW10" i="5"/>
  <c r="BIP10" i="5"/>
  <c r="BII10" i="5"/>
  <c r="BIB10" i="5"/>
  <c r="BHU10" i="5"/>
  <c r="BHN10" i="5"/>
  <c r="BHG10" i="5"/>
  <c r="BGZ10" i="5"/>
  <c r="BGS10" i="5"/>
  <c r="BGL10" i="5"/>
  <c r="BGE10" i="5"/>
  <c r="BFX10" i="5"/>
  <c r="BFQ10" i="5"/>
  <c r="BFJ10" i="5"/>
  <c r="BFC10" i="5"/>
  <c r="BEV10" i="5"/>
  <c r="BEO10" i="5"/>
  <c r="BEH10" i="5"/>
  <c r="BEA10" i="5"/>
  <c r="BDT10" i="5"/>
  <c r="BDM10" i="5"/>
  <c r="BDF10" i="5"/>
  <c r="BCY10" i="5"/>
  <c r="BCR10" i="5"/>
  <c r="BCK10" i="5"/>
  <c r="BCD10" i="5"/>
  <c r="BBW10" i="5"/>
  <c r="BBP10" i="5"/>
  <c r="BBI10" i="5"/>
  <c r="BBB10" i="5"/>
  <c r="BAU10" i="5"/>
  <c r="BAN10" i="5"/>
  <c r="BAG10" i="5"/>
  <c r="AZZ10" i="5"/>
  <c r="AZS10" i="5"/>
  <c r="AZL10" i="5"/>
  <c r="AZE10" i="5"/>
  <c r="AYX10" i="5"/>
  <c r="AYQ10" i="5"/>
  <c r="AYJ10" i="5"/>
  <c r="AYC10" i="5"/>
  <c r="AXV10" i="5"/>
  <c r="AXO10" i="5"/>
  <c r="AXH10" i="5"/>
  <c r="AXA10" i="5"/>
  <c r="AWT10" i="5"/>
  <c r="AWM10" i="5"/>
  <c r="AWF10" i="5"/>
  <c r="AVY10" i="5"/>
  <c r="AVR10" i="5"/>
  <c r="AVK10" i="5"/>
  <c r="AVD10" i="5"/>
  <c r="AUW10" i="5"/>
  <c r="AUP10" i="5"/>
  <c r="AUI10" i="5"/>
  <c r="AUB10" i="5"/>
  <c r="ATU10" i="5"/>
  <c r="ATN10" i="5"/>
  <c r="ATG10" i="5"/>
  <c r="ASZ10" i="5"/>
  <c r="ASS10" i="5"/>
  <c r="ASL10" i="5"/>
  <c r="ASE10" i="5"/>
  <c r="ARX10" i="5"/>
  <c r="ARQ10" i="5"/>
  <c r="ARJ10" i="5"/>
  <c r="CYW9" i="5"/>
  <c r="CYP9" i="5"/>
  <c r="CYI9" i="5"/>
  <c r="CYB9" i="5"/>
  <c r="CXU9" i="5"/>
  <c r="CXN9" i="5"/>
  <c r="CXG9" i="5"/>
  <c r="CWZ9" i="5"/>
  <c r="CWS9" i="5"/>
  <c r="CWL9" i="5"/>
  <c r="CWE9" i="5"/>
  <c r="CVX9" i="5"/>
  <c r="CVQ9" i="5"/>
  <c r="CVJ9" i="5"/>
  <c r="CVC9" i="5"/>
  <c r="CUV9" i="5"/>
  <c r="CUO9" i="5"/>
  <c r="CUH9" i="5"/>
  <c r="CUA9" i="5"/>
  <c r="CTT9" i="5"/>
  <c r="CTM9" i="5"/>
  <c r="CTF9" i="5"/>
  <c r="CSY9" i="5"/>
  <c r="CSR9" i="5"/>
  <c r="CSK9" i="5"/>
  <c r="CSD9" i="5"/>
  <c r="CRW9" i="5"/>
  <c r="CRP9" i="5"/>
  <c r="CRI9" i="5"/>
  <c r="CRB9" i="5"/>
  <c r="CQU9" i="5"/>
  <c r="CQN9" i="5"/>
  <c r="CQG9" i="5"/>
  <c r="CQE9" i="5"/>
  <c r="CPZ9" i="5"/>
  <c r="CPS9" i="5"/>
  <c r="CPL9" i="5"/>
  <c r="CPE9" i="5"/>
  <c r="COX9" i="5"/>
  <c r="COQ9" i="5"/>
  <c r="COJ9" i="5"/>
  <c r="COC9" i="5"/>
  <c r="CNV9" i="5"/>
  <c r="CNO9" i="5"/>
  <c r="CNH9" i="5"/>
  <c r="CNA9" i="5"/>
  <c r="CMT9" i="5"/>
  <c r="CMM9" i="5"/>
  <c r="CMF9" i="5"/>
  <c r="CLY9" i="5"/>
  <c r="CLR9" i="5"/>
  <c r="CLK9" i="5"/>
  <c r="CLD9" i="5"/>
  <c r="CKW9" i="5"/>
  <c r="CKP9" i="5"/>
  <c r="CKI9" i="5"/>
  <c r="CKB9" i="5"/>
  <c r="CJU9" i="5"/>
  <c r="CJN9" i="5"/>
  <c r="CJG9" i="5"/>
  <c r="CIZ9" i="5"/>
  <c r="CIS9" i="5"/>
  <c r="CIL9" i="5"/>
  <c r="CIE9" i="5"/>
  <c r="CHX9" i="5"/>
  <c r="CHQ9" i="5"/>
  <c r="CHJ9" i="5"/>
  <c r="CHC9" i="5"/>
  <c r="CGV9" i="5"/>
  <c r="CGO9" i="5"/>
  <c r="CGH9" i="5"/>
  <c r="CGA9" i="5"/>
  <c r="CFT9" i="5"/>
  <c r="CFM9" i="5"/>
  <c r="CFF9" i="5"/>
  <c r="CEY9" i="5"/>
  <c r="CER9" i="5"/>
  <c r="CEK9" i="5"/>
  <c r="CED9" i="5"/>
  <c r="CDW9" i="5"/>
  <c r="CDP9" i="5"/>
  <c r="CDI9" i="5"/>
  <c r="CDB9" i="5"/>
  <c r="CCU9" i="5"/>
  <c r="CCN9" i="5"/>
  <c r="CCG9" i="5"/>
  <c r="CBZ9" i="5"/>
  <c r="CBS9" i="5"/>
  <c r="CBL9" i="5"/>
  <c r="CBE9" i="5"/>
  <c r="CAX9" i="5"/>
  <c r="CAQ9" i="5"/>
  <c r="CAJ9" i="5"/>
  <c r="CAC9" i="5"/>
  <c r="BZV9" i="5"/>
  <c r="BZO9" i="5"/>
  <c r="BZH9" i="5"/>
  <c r="BZA9" i="5"/>
  <c r="BYT9" i="5"/>
  <c r="BYM9" i="5"/>
  <c r="BYF9" i="5"/>
  <c r="BXY9" i="5"/>
  <c r="BXR9" i="5"/>
  <c r="BXK9" i="5"/>
  <c r="BXD9" i="5"/>
  <c r="BWW9" i="5"/>
  <c r="BWP9" i="5"/>
  <c r="BWI9" i="5"/>
  <c r="BWB9" i="5"/>
  <c r="BVU9" i="5"/>
  <c r="BVN9" i="5"/>
  <c r="BVG9" i="5"/>
  <c r="BUZ9" i="5"/>
  <c r="BUS9" i="5"/>
  <c r="BUL9" i="5"/>
  <c r="BUE9" i="5"/>
  <c r="BTX9" i="5"/>
  <c r="BTQ9" i="5"/>
  <c r="BTJ9" i="5"/>
  <c r="BTC9" i="5"/>
  <c r="BSV9" i="5"/>
  <c r="BSO9" i="5"/>
  <c r="BSH9" i="5"/>
  <c r="BSA9" i="5"/>
  <c r="BRT9" i="5"/>
  <c r="BRM9" i="5"/>
  <c r="BRF9" i="5"/>
  <c r="BQY9" i="5"/>
  <c r="BQR9" i="5"/>
  <c r="BQK9" i="5"/>
  <c r="BQD9" i="5"/>
  <c r="BPW9" i="5"/>
  <c r="BPP9" i="5"/>
  <c r="BPI9" i="5"/>
  <c r="BPB9" i="5"/>
  <c r="BOU9" i="5"/>
  <c r="BON9" i="5"/>
  <c r="BOG9" i="5"/>
  <c r="BNZ9" i="5"/>
  <c r="BNS9" i="5"/>
  <c r="BNL9" i="5"/>
  <c r="BNE9" i="5"/>
  <c r="BMX9" i="5"/>
  <c r="BMQ9" i="5"/>
  <c r="BMJ9" i="5"/>
  <c r="BMC9" i="5"/>
  <c r="BLV9" i="5"/>
  <c r="BLO9" i="5"/>
  <c r="BLH9" i="5"/>
  <c r="BLA9" i="5"/>
  <c r="BKT9" i="5"/>
  <c r="BKM9" i="5"/>
  <c r="BKF9" i="5"/>
  <c r="BJY9" i="5"/>
  <c r="BJR9" i="5"/>
  <c r="BJK9" i="5"/>
  <c r="BJD9" i="5"/>
  <c r="BIW9" i="5"/>
  <c r="BIP9" i="5"/>
  <c r="BII9" i="5"/>
  <c r="BIB9" i="5"/>
  <c r="BHU9" i="5"/>
  <c r="BHN9" i="5"/>
  <c r="BHG9" i="5"/>
  <c r="BGZ9" i="5"/>
  <c r="BGS9" i="5"/>
  <c r="BGL9" i="5"/>
  <c r="BGE9" i="5"/>
  <c r="BFX9" i="5"/>
  <c r="BFQ9" i="5"/>
  <c r="BFJ9" i="5"/>
  <c r="BFC9" i="5"/>
  <c r="BEV9" i="5"/>
  <c r="BEO9" i="5"/>
  <c r="BEH9" i="5"/>
  <c r="BEA9" i="5"/>
  <c r="BDT9" i="5"/>
  <c r="BDM9" i="5"/>
  <c r="BDF9" i="5"/>
  <c r="BCY9" i="5"/>
  <c r="BCR9" i="5"/>
  <c r="BCK9" i="5"/>
  <c r="BCD9" i="5"/>
  <c r="BBW9" i="5"/>
  <c r="BBP9" i="5"/>
  <c r="BBI9" i="5"/>
  <c r="BBB9" i="5"/>
  <c r="BAU9" i="5"/>
  <c r="BAN9" i="5"/>
  <c r="BAG9" i="5"/>
  <c r="AZZ9" i="5"/>
  <c r="AZS9" i="5"/>
  <c r="AZL9" i="5"/>
  <c r="AZE9" i="5"/>
  <c r="AYX9" i="5"/>
  <c r="AYQ9" i="5"/>
  <c r="AYJ9" i="5"/>
  <c r="AYC9" i="5"/>
  <c r="AXV9" i="5"/>
  <c r="AXO9" i="5"/>
  <c r="AXH9" i="5"/>
  <c r="AXA9" i="5"/>
  <c r="AWT9" i="5"/>
  <c r="AWM9" i="5"/>
  <c r="AWF9" i="5"/>
  <c r="AVY9" i="5"/>
  <c r="AVR9" i="5"/>
  <c r="AVK9" i="5"/>
  <c r="AVD9" i="5"/>
  <c r="AUW9" i="5"/>
  <c r="AUP9" i="5"/>
  <c r="AUI9" i="5"/>
  <c r="AUB9" i="5"/>
  <c r="ATU9" i="5"/>
  <c r="ATN9" i="5"/>
  <c r="ATG9" i="5"/>
  <c r="ASZ9" i="5"/>
  <c r="ASS9" i="5"/>
  <c r="ASL9" i="5"/>
  <c r="ASE9" i="5"/>
  <c r="ARX9" i="5"/>
  <c r="ARQ9" i="5"/>
  <c r="ARJ9" i="5"/>
  <c r="CYW8" i="5"/>
  <c r="CYP8" i="5"/>
  <c r="CYI8" i="5"/>
  <c r="CYB8" i="5"/>
  <c r="CXU8" i="5"/>
  <c r="CXN8" i="5"/>
  <c r="CXG8" i="5"/>
  <c r="CWZ8" i="5"/>
  <c r="CWS8" i="5"/>
  <c r="CWQ8" i="5"/>
  <c r="CWL8" i="5"/>
  <c r="CWE8" i="5"/>
  <c r="CVX8" i="5"/>
  <c r="CVQ8" i="5"/>
  <c r="CVJ8" i="5"/>
  <c r="CVC8" i="5"/>
  <c r="CUV8" i="5"/>
  <c r="CUO8" i="5"/>
  <c r="CUH8" i="5"/>
  <c r="CUA8" i="5"/>
  <c r="CTT8" i="5"/>
  <c r="CTM8" i="5"/>
  <c r="CTK8" i="5"/>
  <c r="CTF8" i="5"/>
  <c r="CTB8" i="5"/>
  <c r="CSY8" i="5"/>
  <c r="CSR8" i="5"/>
  <c r="CSK8" i="5"/>
  <c r="CSD8" i="5"/>
  <c r="CRW8" i="5"/>
  <c r="CRP8" i="5"/>
  <c r="CRI8" i="5"/>
  <c r="CRB8" i="5"/>
  <c r="CQZ8" i="5"/>
  <c r="CQU8" i="5"/>
  <c r="CQN8" i="5"/>
  <c r="CQG8" i="5"/>
  <c r="CPZ8" i="5"/>
  <c r="CPX8" i="5"/>
  <c r="CPS8" i="5"/>
  <c r="CPL8" i="5"/>
  <c r="CPE8" i="5"/>
  <c r="COX8" i="5"/>
  <c r="COQ8" i="5"/>
  <c r="COJ8" i="5"/>
  <c r="COC8" i="5"/>
  <c r="CNV8" i="5"/>
  <c r="CNO8" i="5"/>
  <c r="CNH8" i="5"/>
  <c r="CNA8" i="5"/>
  <c r="CMT8" i="5"/>
  <c r="CMP8" i="5"/>
  <c r="CMM8" i="5"/>
  <c r="CMF8" i="5"/>
  <c r="CLY8" i="5"/>
  <c r="CLR8" i="5"/>
  <c r="CLK8" i="5"/>
  <c r="CLD8" i="5"/>
  <c r="CKW8" i="5"/>
  <c r="CKS8" i="5"/>
  <c r="CKP8" i="5"/>
  <c r="CKI8" i="5"/>
  <c r="CKB8" i="5"/>
  <c r="CJU8" i="5"/>
  <c r="CJN8" i="5"/>
  <c r="CJG8" i="5"/>
  <c r="CIZ8" i="5"/>
  <c r="CIS8" i="5"/>
  <c r="CIL8" i="5"/>
  <c r="CIE8" i="5"/>
  <c r="CHX8" i="5"/>
  <c r="CHQ8" i="5"/>
  <c r="CHM8" i="5"/>
  <c r="CHJ8" i="5"/>
  <c r="CHF8" i="5"/>
  <c r="CHC8" i="5"/>
  <c r="CGV8" i="5"/>
  <c r="CGO8" i="5"/>
  <c r="CGH8" i="5"/>
  <c r="CGA8" i="5"/>
  <c r="CFT8" i="5"/>
  <c r="CFM8" i="5"/>
  <c r="CFF8" i="5"/>
  <c r="CEY8" i="5"/>
  <c r="CER8" i="5"/>
  <c r="CEK8" i="5"/>
  <c r="CEG8" i="5"/>
  <c r="CED8" i="5"/>
  <c r="CDW8" i="5"/>
  <c r="CDP8" i="5"/>
  <c r="CDI8" i="5"/>
  <c r="CDB8" i="5"/>
  <c r="CCU8" i="5"/>
  <c r="CCN8" i="5"/>
  <c r="CCG8" i="5"/>
  <c r="CBZ8" i="5"/>
  <c r="CBV8" i="5"/>
  <c r="CBS8" i="5"/>
  <c r="CBL8" i="5"/>
  <c r="CBE8" i="5"/>
  <c r="CAX8" i="5"/>
  <c r="CAQ8" i="5"/>
  <c r="CAJ8" i="5"/>
  <c r="CAC8" i="5"/>
  <c r="BZV8" i="5"/>
  <c r="BZO8" i="5"/>
  <c r="BZH8" i="5"/>
  <c r="BZA8" i="5"/>
  <c r="BYT8" i="5"/>
  <c r="BYM8" i="5"/>
  <c r="BYF8" i="5"/>
  <c r="BXY8" i="5"/>
  <c r="BXR8" i="5"/>
  <c r="BXK8" i="5"/>
  <c r="BXD8" i="5"/>
  <c r="BWW8" i="5"/>
  <c r="BWP8" i="5"/>
  <c r="BWI8" i="5"/>
  <c r="BWB8" i="5"/>
  <c r="BVU8" i="5"/>
  <c r="BVN8" i="5"/>
  <c r="BVG8" i="5"/>
  <c r="BUZ8" i="5"/>
  <c r="BUS8" i="5"/>
  <c r="BUO8" i="5"/>
  <c r="BUL8" i="5"/>
  <c r="BUE8" i="5"/>
  <c r="BTX8" i="5"/>
  <c r="BTQ8" i="5"/>
  <c r="BTJ8" i="5"/>
  <c r="BTC8" i="5"/>
  <c r="BSV8" i="5"/>
  <c r="BSO8" i="5"/>
  <c r="BSH8" i="5"/>
  <c r="BSA8" i="5"/>
  <c r="BRT8" i="5"/>
  <c r="BRM8" i="5"/>
  <c r="BRF8" i="5"/>
  <c r="BQY8" i="5"/>
  <c r="BQR8" i="5"/>
  <c r="BQK8" i="5"/>
  <c r="BQD8" i="5"/>
  <c r="BPW8" i="5"/>
  <c r="BPP8" i="5"/>
  <c r="BPI8" i="5"/>
  <c r="BPB8" i="5"/>
  <c r="BOU8" i="5"/>
  <c r="BON8" i="5"/>
  <c r="BOG8" i="5"/>
  <c r="BNZ8" i="5"/>
  <c r="BNS8" i="5"/>
  <c r="BNL8" i="5"/>
  <c r="BNE8" i="5"/>
  <c r="BMX8" i="5"/>
  <c r="BMQ8" i="5"/>
  <c r="BMJ8" i="5"/>
  <c r="BMC8" i="5"/>
  <c r="BLV8" i="5"/>
  <c r="BLO8" i="5"/>
  <c r="BLH8" i="5"/>
  <c r="BLA8" i="5"/>
  <c r="BKT8" i="5"/>
  <c r="BKM8" i="5"/>
  <c r="BKF8" i="5"/>
  <c r="BJY8" i="5"/>
  <c r="BJR8" i="5"/>
  <c r="BJK8" i="5"/>
  <c r="BJD8" i="5"/>
  <c r="BIW8" i="5"/>
  <c r="BIP8" i="5"/>
  <c r="BII8" i="5"/>
  <c r="BIB8" i="5"/>
  <c r="BHU8" i="5"/>
  <c r="BHN8" i="5"/>
  <c r="BHG8" i="5"/>
  <c r="BGZ8" i="5"/>
  <c r="BGS8" i="5"/>
  <c r="BGL8" i="5"/>
  <c r="BGE8" i="5"/>
  <c r="BFX8" i="5"/>
  <c r="BFQ8" i="5"/>
  <c r="BFJ8" i="5"/>
  <c r="BFC8" i="5"/>
  <c r="BEV8" i="5"/>
  <c r="BEO8" i="5"/>
  <c r="BEH8" i="5"/>
  <c r="BEA8" i="5"/>
  <c r="BDT8" i="5"/>
  <c r="BDM8" i="5"/>
  <c r="BDF8" i="5"/>
  <c r="BCY8" i="5"/>
  <c r="BCR8" i="5"/>
  <c r="BCK8" i="5"/>
  <c r="BCD8" i="5"/>
  <c r="BBW8" i="5"/>
  <c r="BBP8" i="5"/>
  <c r="BBI8" i="5"/>
  <c r="BBB8" i="5"/>
  <c r="BAU8" i="5"/>
  <c r="BAN8" i="5"/>
  <c r="BAG8" i="5"/>
  <c r="AZZ8" i="5"/>
  <c r="AZS8" i="5"/>
  <c r="AZL8" i="5"/>
  <c r="AZE8" i="5"/>
  <c r="AYX8" i="5"/>
  <c r="AYQ8" i="5"/>
  <c r="AYJ8" i="5"/>
  <c r="AYC8" i="5"/>
  <c r="AXV8" i="5"/>
  <c r="AXO8" i="5"/>
  <c r="AXH8" i="5"/>
  <c r="AXA8" i="5"/>
  <c r="AWT8" i="5"/>
  <c r="AWM8" i="5"/>
  <c r="AWF8" i="5"/>
  <c r="AVY8" i="5"/>
  <c r="AVR8" i="5"/>
  <c r="AVK8" i="5"/>
  <c r="AVD8" i="5"/>
  <c r="AUW8" i="5"/>
  <c r="AUP8" i="5"/>
  <c r="AUI8" i="5"/>
  <c r="AUB8" i="5"/>
  <c r="ATU8" i="5"/>
  <c r="ATN8" i="5"/>
  <c r="ATG8" i="5"/>
  <c r="ASZ8" i="5"/>
  <c r="ASS8" i="5"/>
  <c r="ASL8" i="5"/>
  <c r="ASE8" i="5"/>
  <c r="ARX8" i="5"/>
  <c r="ARQ8" i="5"/>
  <c r="ARJ8" i="5"/>
  <c r="ARC17" i="5"/>
  <c r="ARC16" i="5"/>
  <c r="ARC15" i="5"/>
  <c r="ARC14" i="5"/>
  <c r="ARC13" i="5"/>
  <c r="ARC12" i="5"/>
  <c r="ARC11" i="5"/>
  <c r="ARC10" i="5"/>
  <c r="ARC9" i="5"/>
  <c r="ARC8" i="5"/>
  <c r="AQZ19" i="5"/>
  <c r="ARA10" i="5" s="1"/>
  <c r="AQX19" i="5"/>
  <c r="AQY16" i="5" s="1"/>
  <c r="BNV8" i="5" l="1"/>
  <c r="CKG10" i="5"/>
  <c r="CDZ8" i="5"/>
  <c r="BGH8" i="5"/>
  <c r="CQX8" i="5"/>
  <c r="CUD8" i="5"/>
  <c r="BXN8" i="5"/>
  <c r="CKL8" i="5"/>
  <c r="BLR8" i="5"/>
  <c r="BZR8" i="5"/>
  <c r="CFB8" i="5"/>
  <c r="CVF8" i="5"/>
  <c r="BNQ8" i="5"/>
  <c r="CIC9" i="5"/>
  <c r="CCS11" i="5"/>
  <c r="COO8" i="5"/>
  <c r="BNQ9" i="5"/>
  <c r="CKE11" i="5"/>
  <c r="CXC9" i="5"/>
  <c r="AYT8" i="5"/>
  <c r="CCE10" i="5"/>
  <c r="CPC8" i="5"/>
  <c r="CLW8" i="5"/>
  <c r="CFK9" i="5"/>
  <c r="CXS9" i="5"/>
  <c r="BUQ9" i="5"/>
  <c r="CPC10" i="5"/>
  <c r="CWQ10" i="5"/>
  <c r="CPH9" i="5"/>
  <c r="CWV11" i="5"/>
  <c r="CCE9" i="5"/>
  <c r="CMY9" i="5"/>
  <c r="CJS10" i="5"/>
  <c r="BBG8" i="5"/>
  <c r="BWU9" i="5"/>
  <c r="CPC9" i="5"/>
  <c r="CUM9" i="5"/>
  <c r="BSM10" i="5"/>
  <c r="BVS10" i="5"/>
  <c r="CEI10" i="5"/>
  <c r="CTK10" i="5"/>
  <c r="CEI11" i="5"/>
  <c r="CQE12" i="5"/>
  <c r="BSM8" i="5"/>
  <c r="BVS8" i="5"/>
  <c r="CFK8" i="5"/>
  <c r="CBC8" i="5"/>
  <c r="BTO9" i="5"/>
  <c r="CEI9" i="5"/>
  <c r="CJS9" i="5"/>
  <c r="CWQ9" i="5"/>
  <c r="CBC10" i="5"/>
  <c r="CLW10" i="5"/>
  <c r="CWQ12" i="5"/>
  <c r="BIU8" i="5"/>
  <c r="BHS8" i="5"/>
  <c r="CEI8" i="5"/>
  <c r="BAE9" i="5"/>
  <c r="CBC9" i="5"/>
  <c r="CLW9" i="5"/>
  <c r="BNC10" i="5"/>
  <c r="BXW10" i="5"/>
  <c r="CGM10" i="5"/>
  <c r="BRK9" i="5"/>
  <c r="BCI9" i="5"/>
  <c r="BVS9" i="5"/>
  <c r="CGM9" i="5"/>
  <c r="CTK9" i="5"/>
  <c r="BRK10" i="5"/>
  <c r="BUQ10" i="5"/>
  <c r="CDG10" i="5"/>
  <c r="CQE10" i="5"/>
  <c r="CCE8" i="5"/>
  <c r="BRK8" i="5"/>
  <c r="BXW8" i="5"/>
  <c r="CJS8" i="5"/>
  <c r="CUM8" i="5"/>
  <c r="CXS8" i="5"/>
  <c r="BSM9" i="5"/>
  <c r="CDG9" i="5"/>
  <c r="CAA10" i="5"/>
  <c r="BAE8" i="5"/>
  <c r="BUQ8" i="5"/>
  <c r="BTO8" i="5"/>
  <c r="BWU8" i="5"/>
  <c r="CGM8" i="5"/>
  <c r="CMY8" i="5"/>
  <c r="CQE8" i="5"/>
  <c r="BXW9" i="5"/>
  <c r="BTO10" i="5"/>
  <c r="BWU10" i="5"/>
  <c r="CFK10" i="5"/>
  <c r="CUM10" i="5"/>
  <c r="BPL9" i="5"/>
  <c r="BYB9" i="5"/>
  <c r="BMF9" i="5"/>
  <c r="BRP8" i="5"/>
  <c r="CTP12" i="5"/>
  <c r="CDL13" i="5"/>
  <c r="BIZ11" i="5"/>
  <c r="BIZ12" i="5"/>
  <c r="BWZ11" i="5"/>
  <c r="BWZ14" i="5"/>
  <c r="CKZ11" i="5"/>
  <c r="CKZ10" i="5"/>
  <c r="CQJ15" i="5"/>
  <c r="CQJ10" i="5"/>
  <c r="CQJ13" i="5"/>
  <c r="CVT12" i="5"/>
  <c r="CVT13" i="5"/>
  <c r="CVT11" i="5"/>
  <c r="CTP8" i="5"/>
  <c r="AXD8" i="5"/>
  <c r="CWV8" i="5"/>
  <c r="BOJ14" i="5"/>
  <c r="BOJ13" i="5"/>
  <c r="BAJ17" i="5"/>
  <c r="BAJ15" i="5"/>
  <c r="BDP13" i="5"/>
  <c r="BDP12" i="5"/>
  <c r="CWV15" i="5"/>
  <c r="CWV10" i="5"/>
  <c r="BPL13" i="5"/>
  <c r="BPL14" i="5"/>
  <c r="CIV8" i="5"/>
  <c r="CEN10" i="5"/>
  <c r="CJX10" i="5"/>
  <c r="BRP13" i="5"/>
  <c r="BCN9" i="5"/>
  <c r="BCN13" i="5"/>
  <c r="BPL12" i="5"/>
  <c r="BPL10" i="5"/>
  <c r="BVX9" i="5"/>
  <c r="BVX10" i="5"/>
  <c r="CCJ12" i="5"/>
  <c r="CCJ13" i="5"/>
  <c r="CND10" i="5"/>
  <c r="CND13" i="5"/>
  <c r="CND9" i="5"/>
  <c r="CSN14" i="5"/>
  <c r="CSN9" i="5"/>
  <c r="CPH11" i="5"/>
  <c r="CUR8" i="5"/>
  <c r="BOJ9" i="5"/>
  <c r="CTP9" i="5"/>
  <c r="BYB10" i="5"/>
  <c r="AXD11" i="5"/>
  <c r="BRP11" i="5"/>
  <c r="BYB12" i="5"/>
  <c r="CSN12" i="5"/>
  <c r="BYB13" i="5"/>
  <c r="CUR13" i="5"/>
  <c r="BNH14" i="5"/>
  <c r="BNH10" i="5"/>
  <c r="CAF10" i="5"/>
  <c r="CAF13" i="5"/>
  <c r="CAF14" i="5"/>
  <c r="CXX14" i="5"/>
  <c r="CXX13" i="5"/>
  <c r="CXX11" i="5"/>
  <c r="CXX10" i="5"/>
  <c r="CEN8" i="5"/>
  <c r="BHX11" i="5"/>
  <c r="BYB11" i="5"/>
  <c r="CAF12" i="5"/>
  <c r="CXX12" i="5"/>
  <c r="CWV13" i="5"/>
  <c r="CXX15" i="5"/>
  <c r="CMB12" i="5"/>
  <c r="CMB14" i="5"/>
  <c r="CTP15" i="5"/>
  <c r="CTP10" i="5"/>
  <c r="CTP14" i="5"/>
  <c r="CTP13" i="5"/>
  <c r="CVT8" i="5"/>
  <c r="CAF9" i="5"/>
  <c r="CGR9" i="5"/>
  <c r="CUR9" i="5"/>
  <c r="CWV9" i="5"/>
  <c r="CSN8" i="5"/>
  <c r="BNH9" i="5"/>
  <c r="BOJ10" i="5"/>
  <c r="BOJ11" i="5"/>
  <c r="CAF11" i="5"/>
  <c r="BMF12" i="5"/>
  <c r="CPH13" i="5"/>
  <c r="CEN13" i="5"/>
  <c r="CEN11" i="5"/>
  <c r="CUR14" i="5"/>
  <c r="CUR11" i="5"/>
  <c r="CUR10" i="5"/>
  <c r="BOJ8" i="5"/>
  <c r="BYB8" i="5"/>
  <c r="CDL8" i="5"/>
  <c r="BPL8" i="5"/>
  <c r="BZD8" i="5"/>
  <c r="CXX8" i="5"/>
  <c r="CEN9" i="5"/>
  <c r="CHT9" i="5"/>
  <c r="CVT9" i="5"/>
  <c r="BQN10" i="5"/>
  <c r="CVT10" i="5"/>
  <c r="CSN11" i="5"/>
  <c r="BOJ12" i="5"/>
  <c r="CRL13" i="5"/>
  <c r="APK12" i="5"/>
  <c r="CKE8" i="5"/>
  <c r="CDS10" i="5"/>
  <c r="COV11" i="5"/>
  <c r="CIJ9" i="5"/>
  <c r="ASJ11" i="5"/>
  <c r="ASJ8" i="5"/>
  <c r="AVP13" i="5"/>
  <c r="AVP11" i="5"/>
  <c r="AVP10" i="5"/>
  <c r="AVP9" i="5"/>
  <c r="AWR10" i="5"/>
  <c r="AWR8" i="5"/>
  <c r="BAL15" i="5"/>
  <c r="BAL12" i="5"/>
  <c r="BAL11" i="5"/>
  <c r="BAL10" i="5"/>
  <c r="BAL9" i="5"/>
  <c r="BAL8" i="5"/>
  <c r="BDR13" i="5"/>
  <c r="BDR11" i="5"/>
  <c r="BDR10" i="5"/>
  <c r="BDR9" i="5"/>
  <c r="BDR8" i="5"/>
  <c r="BET14" i="5"/>
  <c r="BET12" i="5"/>
  <c r="BET11" i="5"/>
  <c r="BFV15" i="5"/>
  <c r="BFV9" i="5"/>
  <c r="BHL10" i="5"/>
  <c r="BHL11" i="5"/>
  <c r="BHL8" i="5"/>
  <c r="BHL9" i="5"/>
  <c r="BIN13" i="5"/>
  <c r="BIN9" i="5"/>
  <c r="BOL13" i="5"/>
  <c r="BOL12" i="5"/>
  <c r="BOL10" i="5"/>
  <c r="BSF10" i="5"/>
  <c r="BSF8" i="5"/>
  <c r="BTV15" i="5"/>
  <c r="BTV12" i="5"/>
  <c r="BTV13" i="5"/>
  <c r="BTV11" i="5"/>
  <c r="BTV10" i="5"/>
  <c r="BTV9" i="5"/>
  <c r="BVZ12" i="5"/>
  <c r="BVZ11" i="5"/>
  <c r="BVZ10" i="5"/>
  <c r="BVZ8" i="5"/>
  <c r="BXB13" i="5"/>
  <c r="BXB12" i="5"/>
  <c r="BXB11" i="5"/>
  <c r="BXB10" i="5"/>
  <c r="BXB9" i="5"/>
  <c r="BXB8" i="5"/>
  <c r="BZF12" i="5"/>
  <c r="BZF13" i="5"/>
  <c r="BZF10" i="5"/>
  <c r="BZF11" i="5"/>
  <c r="BZF9" i="5"/>
  <c r="BZF8" i="5"/>
  <c r="CAV12" i="5"/>
  <c r="CAV10" i="5"/>
  <c r="CAV11" i="5"/>
  <c r="CAV9" i="5"/>
  <c r="CCL14" i="5"/>
  <c r="CCL11" i="5"/>
  <c r="CCL9" i="5"/>
  <c r="CEB13" i="5"/>
  <c r="CEB12" i="5"/>
  <c r="CEB10" i="5"/>
  <c r="CEB9" i="5"/>
  <c r="CEB8" i="5"/>
  <c r="CGF12" i="5"/>
  <c r="CGF13" i="5"/>
  <c r="CGF10" i="5"/>
  <c r="CGF11" i="5"/>
  <c r="CGF8" i="5"/>
  <c r="CGF9" i="5"/>
  <c r="CHV13" i="5"/>
  <c r="CHV11" i="5"/>
  <c r="CHV10" i="5"/>
  <c r="CJL11" i="5"/>
  <c r="CJL10" i="5"/>
  <c r="CJL8" i="5"/>
  <c r="CJL9" i="5"/>
  <c r="CLB14" i="5"/>
  <c r="CLB10" i="5"/>
  <c r="CLB11" i="5"/>
  <c r="CMR11" i="5"/>
  <c r="CMR10" i="5"/>
  <c r="CMR9" i="5"/>
  <c r="CNT11" i="5"/>
  <c r="CNT10" i="5"/>
  <c r="CNT8" i="5"/>
  <c r="CNT9" i="5"/>
  <c r="CPJ13" i="5"/>
  <c r="CPJ10" i="5"/>
  <c r="CPJ12" i="5"/>
  <c r="CQY22" i="5"/>
  <c r="CQZ9" i="5"/>
  <c r="CSB15" i="5"/>
  <c r="CSB11" i="5"/>
  <c r="CSB8" i="5"/>
  <c r="CTR16" i="5"/>
  <c r="CTR11" i="5"/>
  <c r="CTR10" i="5"/>
  <c r="CTR9" i="5"/>
  <c r="CTR8" i="5"/>
  <c r="CVV13" i="5"/>
  <c r="CVV10" i="5"/>
  <c r="CVV8" i="5"/>
  <c r="CVV9" i="5"/>
  <c r="CVV12" i="5"/>
  <c r="CXZ13" i="5"/>
  <c r="CXZ11" i="5"/>
  <c r="CXZ10" i="5"/>
  <c r="CXZ9" i="5"/>
  <c r="CXZ12" i="5"/>
  <c r="BTV8" i="5"/>
  <c r="CHV8" i="5"/>
  <c r="CMR8" i="5"/>
  <c r="CPJ8" i="5"/>
  <c r="BST10" i="5"/>
  <c r="BOL11" i="5"/>
  <c r="ARH11" i="5"/>
  <c r="ARH10" i="5"/>
  <c r="ARH9" i="5"/>
  <c r="ASX15" i="5"/>
  <c r="ASX10" i="5"/>
  <c r="AZJ16" i="5"/>
  <c r="AZJ10" i="5"/>
  <c r="AZJ9" i="5"/>
  <c r="BCP13" i="5"/>
  <c r="BCP10" i="5"/>
  <c r="BCP9" i="5"/>
  <c r="BHZ14" i="5"/>
  <c r="BHZ13" i="5"/>
  <c r="BHZ12" i="5"/>
  <c r="BHZ11" i="5"/>
  <c r="BHZ10" i="5"/>
  <c r="BHZ8" i="5"/>
  <c r="BUX13" i="5"/>
  <c r="BUX14" i="5"/>
  <c r="BUX10" i="5"/>
  <c r="BUX9" i="5"/>
  <c r="BWN12" i="5"/>
  <c r="BWN10" i="5"/>
  <c r="BWN9" i="5"/>
  <c r="BWN8" i="5"/>
  <c r="BYD13" i="5"/>
  <c r="BYD11" i="5"/>
  <c r="BYD10" i="5"/>
  <c r="BYD9" i="5"/>
  <c r="BYD8" i="5"/>
  <c r="BZT11" i="5"/>
  <c r="BZT10" i="5"/>
  <c r="BZT8" i="5"/>
  <c r="CCZ11" i="5"/>
  <c r="CCZ10" i="5"/>
  <c r="CCZ8" i="5"/>
  <c r="CEP16" i="5"/>
  <c r="CEP9" i="5"/>
  <c r="CFR14" i="5"/>
  <c r="CFR12" i="5"/>
  <c r="CFR10" i="5"/>
  <c r="CFR11" i="5"/>
  <c r="CFR8" i="5"/>
  <c r="CFR9" i="5"/>
  <c r="CGT15" i="5"/>
  <c r="CGT12" i="5"/>
  <c r="CGT11" i="5"/>
  <c r="CGT10" i="5"/>
  <c r="CGT9" i="5"/>
  <c r="CGT8" i="5"/>
  <c r="CIJ12" i="5"/>
  <c r="CIJ11" i="5"/>
  <c r="CJZ13" i="5"/>
  <c r="CJZ12" i="5"/>
  <c r="CJZ11" i="5"/>
  <c r="CJZ10" i="5"/>
  <c r="CJZ8" i="5"/>
  <c r="CJZ9" i="5"/>
  <c r="CLP15" i="5"/>
  <c r="CLP10" i="5"/>
  <c r="CLP9" i="5"/>
  <c r="CLP8" i="5"/>
  <c r="CNF13" i="5"/>
  <c r="CNF11" i="5"/>
  <c r="CNF10" i="5"/>
  <c r="CNF9" i="5"/>
  <c r="COV15" i="5"/>
  <c r="COV9" i="5"/>
  <c r="CQL12" i="5"/>
  <c r="CQL14" i="5"/>
  <c r="CQL11" i="5"/>
  <c r="CQL10" i="5"/>
  <c r="CQL9" i="5"/>
  <c r="CUF12" i="5"/>
  <c r="CUF11" i="5"/>
  <c r="CUF10" i="5"/>
  <c r="CUF9" i="5"/>
  <c r="CUF8" i="5"/>
  <c r="CVH14" i="5"/>
  <c r="CVH10" i="5"/>
  <c r="CVH8" i="5"/>
  <c r="CVH9" i="5"/>
  <c r="CVH12" i="5"/>
  <c r="CWX13" i="5"/>
  <c r="CWX15" i="5"/>
  <c r="CWX11" i="5"/>
  <c r="CWX10" i="5"/>
  <c r="CWX8" i="5"/>
  <c r="CWX9" i="5"/>
  <c r="CCL8" i="5"/>
  <c r="CLB8" i="5"/>
  <c r="CXZ8" i="5"/>
  <c r="BOL9" i="5"/>
  <c r="CCZ9" i="5"/>
  <c r="CPJ9" i="5"/>
  <c r="CSB9" i="5"/>
  <c r="AVB16" i="5"/>
  <c r="AVB13" i="5"/>
  <c r="AXT15" i="5"/>
  <c r="AXT11" i="5"/>
  <c r="AXT10" i="5"/>
  <c r="AXT9" i="5"/>
  <c r="BDD11" i="5"/>
  <c r="BDD10" i="5"/>
  <c r="BDD8" i="5"/>
  <c r="BGX17" i="5"/>
  <c r="BGX11" i="5"/>
  <c r="BGX9" i="5"/>
  <c r="BJO22" i="5"/>
  <c r="BJP9" i="5"/>
  <c r="BLF14" i="5"/>
  <c r="BLF12" i="5"/>
  <c r="BLF11" i="5"/>
  <c r="BMH16" i="5"/>
  <c r="BMH13" i="5"/>
  <c r="BMH10" i="5"/>
  <c r="BST15" i="5"/>
  <c r="BST14" i="5"/>
  <c r="BST8" i="5"/>
  <c r="BUJ12" i="5"/>
  <c r="BUJ11" i="5"/>
  <c r="BUJ10" i="5"/>
  <c r="BUJ8" i="5"/>
  <c r="BUJ9" i="5"/>
  <c r="BVL13" i="5"/>
  <c r="BVL10" i="5"/>
  <c r="BVL8" i="5"/>
  <c r="BXO22" i="5"/>
  <c r="BXP10" i="5"/>
  <c r="BXP9" i="5"/>
  <c r="BXP8" i="5"/>
  <c r="BYR11" i="5"/>
  <c r="BYR9" i="5"/>
  <c r="BYR8" i="5"/>
  <c r="CAH13" i="5"/>
  <c r="CAH10" i="5"/>
  <c r="CAH8" i="5"/>
  <c r="CBX12" i="5"/>
  <c r="CBX10" i="5"/>
  <c r="CBX9" i="5"/>
  <c r="CDN17" i="5"/>
  <c r="CDN11" i="5"/>
  <c r="CDN10" i="5"/>
  <c r="CFD11" i="5"/>
  <c r="CFD10" i="5"/>
  <c r="CFD8" i="5"/>
  <c r="CFD9" i="5"/>
  <c r="CIX16" i="5"/>
  <c r="CIX13" i="5"/>
  <c r="CIX11" i="5"/>
  <c r="CIX10" i="5"/>
  <c r="CIX9" i="5"/>
  <c r="CIX12" i="5"/>
  <c r="CKN13" i="5"/>
  <c r="CKN9" i="5"/>
  <c r="CMD17" i="5"/>
  <c r="CMD12" i="5"/>
  <c r="CMD10" i="5"/>
  <c r="CMD9" i="5"/>
  <c r="CPX10" i="5"/>
  <c r="CPX9" i="5"/>
  <c r="CRN11" i="5"/>
  <c r="CRN10" i="5"/>
  <c r="CRN8" i="5"/>
  <c r="CRN9" i="5"/>
  <c r="CTD11" i="5"/>
  <c r="CTD10" i="5"/>
  <c r="CTD9" i="5"/>
  <c r="CUT14" i="5"/>
  <c r="CUT12" i="5"/>
  <c r="CUT11" i="5"/>
  <c r="CUT10" i="5"/>
  <c r="CUT9" i="5"/>
  <c r="CUT8" i="5"/>
  <c r="CWJ13" i="5"/>
  <c r="CWJ11" i="5"/>
  <c r="CWJ10" i="5"/>
  <c r="CWJ9" i="5"/>
  <c r="CWJ8" i="5"/>
  <c r="CXL11" i="5"/>
  <c r="CXL10" i="5"/>
  <c r="CXL8" i="5"/>
  <c r="CXL9" i="5"/>
  <c r="CYN11" i="5"/>
  <c r="CYN13" i="5"/>
  <c r="CYN8" i="5"/>
  <c r="CYN9" i="5"/>
  <c r="ARH8" i="5"/>
  <c r="BCP8" i="5"/>
  <c r="BOL8" i="5"/>
  <c r="CAV8" i="5"/>
  <c r="CTD8" i="5"/>
  <c r="BET9" i="5"/>
  <c r="BVL9" i="5"/>
  <c r="BVZ9" i="5"/>
  <c r="CSP9" i="5"/>
  <c r="CSP8" i="5"/>
  <c r="CSP10" i="5"/>
  <c r="CSP11" i="5"/>
  <c r="CSP12" i="5"/>
  <c r="CSN13" i="5"/>
  <c r="CRL10" i="5"/>
  <c r="CRL8" i="5"/>
  <c r="CRL9" i="5"/>
  <c r="CRL11" i="5"/>
  <c r="CRL12" i="5"/>
  <c r="CQJ8" i="5"/>
  <c r="CQJ12" i="5"/>
  <c r="CQJ9" i="5"/>
  <c r="CQJ11" i="5"/>
  <c r="COH8" i="5"/>
  <c r="COH9" i="5"/>
  <c r="COH10" i="5"/>
  <c r="COF8" i="5"/>
  <c r="COF10" i="5"/>
  <c r="COF14" i="5"/>
  <c r="COF12" i="5"/>
  <c r="COF9" i="5"/>
  <c r="COF11" i="5"/>
  <c r="CND14" i="5"/>
  <c r="CND8" i="5"/>
  <c r="CND11" i="5"/>
  <c r="CND12" i="5"/>
  <c r="CMB13" i="5"/>
  <c r="CMB10" i="5"/>
  <c r="CMB9" i="5"/>
  <c r="CMB11" i="5"/>
  <c r="CKZ12" i="5"/>
  <c r="CKZ9" i="5"/>
  <c r="CKZ8" i="5"/>
  <c r="CKZ13" i="5"/>
  <c r="CJX9" i="5"/>
  <c r="CJX13" i="5"/>
  <c r="CJX12" i="5"/>
  <c r="CJX8" i="5"/>
  <c r="CJX11" i="5"/>
  <c r="CIV12" i="5"/>
  <c r="CIV13" i="5"/>
  <c r="CIV14" i="5"/>
  <c r="CIV9" i="5"/>
  <c r="CIV10" i="5"/>
  <c r="CIV11" i="5"/>
  <c r="CHT10" i="5"/>
  <c r="CHT11" i="5"/>
  <c r="CHT12" i="5"/>
  <c r="CHT8" i="5"/>
  <c r="CHT13" i="5"/>
  <c r="CGR10" i="5"/>
  <c r="CGR11" i="5"/>
  <c r="CEP8" i="5"/>
  <c r="CEP11" i="5"/>
  <c r="CEP10" i="5"/>
  <c r="CEP13" i="5"/>
  <c r="CDN8" i="5"/>
  <c r="CDN9" i="5"/>
  <c r="CDN12" i="5"/>
  <c r="CDN14" i="5"/>
  <c r="CDL9" i="5"/>
  <c r="CDL12" i="5"/>
  <c r="CDL10" i="5"/>
  <c r="CDL11" i="5"/>
  <c r="CCL10" i="5"/>
  <c r="CCJ14" i="5"/>
  <c r="CCJ8" i="5"/>
  <c r="CCJ10" i="5"/>
  <c r="CCJ9" i="5"/>
  <c r="CCJ11" i="5"/>
  <c r="CBJ13" i="5"/>
  <c r="CBJ14" i="5"/>
  <c r="CBJ8" i="5"/>
  <c r="CBJ11" i="5"/>
  <c r="CBJ12" i="5"/>
  <c r="CBJ15" i="5"/>
  <c r="CBJ9" i="5"/>
  <c r="CBH9" i="5"/>
  <c r="CBH11" i="5"/>
  <c r="CBH13" i="5"/>
  <c r="CBH10" i="5"/>
  <c r="CBH12" i="5"/>
  <c r="BZD14" i="5"/>
  <c r="BZD11" i="5"/>
  <c r="BZD9" i="5"/>
  <c r="BZD10" i="5"/>
  <c r="BZD13" i="5"/>
  <c r="BZD12" i="5"/>
  <c r="BWZ8" i="5"/>
  <c r="BWZ9" i="5"/>
  <c r="BWZ12" i="5"/>
  <c r="BWZ10" i="5"/>
  <c r="BWZ13" i="5"/>
  <c r="BVX14" i="5"/>
  <c r="BVX11" i="5"/>
  <c r="BVX12" i="5"/>
  <c r="BVX13" i="5"/>
  <c r="BVX8" i="5"/>
  <c r="BUV13" i="5"/>
  <c r="BUV8" i="5"/>
  <c r="BUV9" i="5"/>
  <c r="BTT9" i="5"/>
  <c r="BTT13" i="5"/>
  <c r="BTT10" i="5"/>
  <c r="BTT8" i="5"/>
  <c r="BTT11" i="5"/>
  <c r="BSR10" i="5"/>
  <c r="BRR9" i="5"/>
  <c r="BRR8" i="5"/>
  <c r="BRR11" i="5"/>
  <c r="BRR10" i="5"/>
  <c r="BRR12" i="5"/>
  <c r="BRP10" i="5"/>
  <c r="BRP12" i="5"/>
  <c r="BRP9" i="5"/>
  <c r="BQP10" i="5"/>
  <c r="BQP13" i="5"/>
  <c r="BQP8" i="5"/>
  <c r="BQP9" i="5"/>
  <c r="BQN8" i="5"/>
  <c r="BQN11" i="5"/>
  <c r="BQN9" i="5"/>
  <c r="BQN13" i="5"/>
  <c r="BQN12" i="5"/>
  <c r="BMH9" i="5"/>
  <c r="BMH14" i="5"/>
  <c r="BMH8" i="5"/>
  <c r="BMF11" i="5"/>
  <c r="BMF8" i="5"/>
  <c r="BMF10" i="5"/>
  <c r="BIZ13" i="5"/>
  <c r="BIZ8" i="5"/>
  <c r="BIZ14" i="5"/>
  <c r="BIZ9" i="5"/>
  <c r="BIZ10" i="5"/>
  <c r="BHX9" i="5"/>
  <c r="BHX13" i="5"/>
  <c r="BHX15" i="5"/>
  <c r="BHX10" i="5"/>
  <c r="BHX8" i="5"/>
  <c r="BHX12" i="5"/>
  <c r="BGX13" i="5"/>
  <c r="BGX8" i="5"/>
  <c r="BGX10" i="5"/>
  <c r="BGV12" i="5"/>
  <c r="BFV8" i="5"/>
  <c r="BFV11" i="5"/>
  <c r="BFV12" i="5"/>
  <c r="BFV10" i="5"/>
  <c r="BER13" i="5"/>
  <c r="BER11" i="5"/>
  <c r="BER12" i="5"/>
  <c r="BER8" i="5"/>
  <c r="BER9" i="5"/>
  <c r="BBN9" i="5"/>
  <c r="BBN10" i="5"/>
  <c r="BBN8" i="5"/>
  <c r="BBL13" i="5"/>
  <c r="BBL12" i="5"/>
  <c r="BBL9" i="5"/>
  <c r="AZJ13" i="5"/>
  <c r="AZJ8" i="5"/>
  <c r="AZJ14" i="5"/>
  <c r="AZH13" i="5"/>
  <c r="AZH14" i="5"/>
  <c r="AZH9" i="5"/>
  <c r="AZH11" i="5"/>
  <c r="AZH10" i="5"/>
  <c r="AZH8" i="5"/>
  <c r="AYH11" i="5"/>
  <c r="AYH12" i="5"/>
  <c r="AYH10" i="5"/>
  <c r="AYH8" i="5"/>
  <c r="AYH9" i="5"/>
  <c r="AXF8" i="5"/>
  <c r="AXF10" i="5"/>
  <c r="AXF12" i="5"/>
  <c r="AXF9" i="5"/>
  <c r="AXD9" i="5"/>
  <c r="AXD10" i="5"/>
  <c r="AXD12" i="5"/>
  <c r="AWD11" i="5"/>
  <c r="AWD9" i="5"/>
  <c r="AWD10" i="5"/>
  <c r="AWD8" i="5"/>
  <c r="AWD12" i="5"/>
  <c r="AVP8" i="5"/>
  <c r="AVB8" i="5"/>
  <c r="AVB10" i="5"/>
  <c r="AVB9" i="5"/>
  <c r="ATZ10" i="5"/>
  <c r="ATZ11" i="5"/>
  <c r="ATZ9" i="5"/>
  <c r="ATZ8" i="5"/>
  <c r="ASX11" i="5"/>
  <c r="ASX12" i="5"/>
  <c r="ASX8" i="5"/>
  <c r="ASX9" i="5"/>
  <c r="ARV9" i="5"/>
  <c r="ARV10" i="5"/>
  <c r="ARV8" i="5"/>
  <c r="ART10" i="5"/>
  <c r="BLF8" i="5"/>
  <c r="BLF10" i="5"/>
  <c r="BLF9" i="5"/>
  <c r="BKD8" i="5"/>
  <c r="BKD10" i="5"/>
  <c r="BKD9" i="5"/>
  <c r="BJW8" i="5"/>
  <c r="BJB10" i="5"/>
  <c r="BJB8" i="5"/>
  <c r="BJB9" i="5"/>
  <c r="BET10" i="5"/>
  <c r="BET13" i="5"/>
  <c r="BET15" i="5"/>
  <c r="BET8" i="5"/>
  <c r="BDP9" i="5"/>
  <c r="BDP10" i="5"/>
  <c r="BDP11" i="5"/>
  <c r="BDP8" i="5"/>
  <c r="BCI8" i="5"/>
  <c r="BBL8" i="5"/>
  <c r="BBL10" i="5"/>
  <c r="BBL11" i="5"/>
  <c r="BBG9" i="5"/>
  <c r="BAJ13" i="5"/>
  <c r="BAJ10" i="5"/>
  <c r="BAJ14" i="5"/>
  <c r="BAJ8" i="5"/>
  <c r="BAJ9" i="5"/>
  <c r="BAJ11" i="5"/>
  <c r="AWB12" i="5"/>
  <c r="AUU8" i="5"/>
  <c r="ART11" i="5"/>
  <c r="ART9" i="5"/>
  <c r="ART8" i="5"/>
  <c r="ART12" i="5"/>
  <c r="ART13" i="5"/>
  <c r="BNA10" i="5"/>
  <c r="ARV12" i="5"/>
  <c r="BDR12" i="5"/>
  <c r="AXD13" i="5"/>
  <c r="CGT13" i="5"/>
  <c r="CQL13" i="5"/>
  <c r="BFV14" i="5"/>
  <c r="CJZ14" i="5"/>
  <c r="AXF15" i="5"/>
  <c r="BZY9" i="5"/>
  <c r="CQC10" i="5"/>
  <c r="CDN15" i="5"/>
  <c r="AVB11" i="5"/>
  <c r="AZJ11" i="5"/>
  <c r="BUX11" i="5"/>
  <c r="CAH11" i="5"/>
  <c r="CEB11" i="5"/>
  <c r="CLP11" i="5"/>
  <c r="COH11" i="5"/>
  <c r="CQZ11" i="5"/>
  <c r="CVV11" i="5"/>
  <c r="AZJ12" i="5"/>
  <c r="BGX12" i="5"/>
  <c r="BUX12" i="5"/>
  <c r="BXP12" i="5"/>
  <c r="CAH12" i="5"/>
  <c r="CKN12" i="5"/>
  <c r="CNF12" i="5"/>
  <c r="CRN12" i="5"/>
  <c r="BAL13" i="5"/>
  <c r="AXF14" i="5"/>
  <c r="BAL14" i="5"/>
  <c r="CAH14" i="5"/>
  <c r="CHV14" i="5"/>
  <c r="CMD15" i="5"/>
  <c r="CXZ16" i="5"/>
  <c r="BAZ10" i="5"/>
  <c r="COV10" i="5"/>
  <c r="CQZ10" i="5"/>
  <c r="ARV11" i="5"/>
  <c r="BCP11" i="5"/>
  <c r="BKD11" i="5"/>
  <c r="BQP11" i="5"/>
  <c r="BWN11" i="5"/>
  <c r="CKN11" i="5"/>
  <c r="AVB12" i="5"/>
  <c r="BCP12" i="5"/>
  <c r="BKD12" i="5"/>
  <c r="CEP12" i="5"/>
  <c r="CHV12" i="5"/>
  <c r="CWX12" i="5"/>
  <c r="ATZ13" i="5"/>
  <c r="BXP13" i="5"/>
  <c r="CLB13" i="5"/>
  <c r="BCP14" i="5"/>
  <c r="BKD14" i="5"/>
  <c r="BYD15" i="5"/>
  <c r="BVL12" i="5"/>
  <c r="BJB13" i="5"/>
  <c r="COV13" i="5"/>
  <c r="CRN13" i="5"/>
  <c r="CUT13" i="5"/>
  <c r="ARV14" i="5"/>
  <c r="BHZ15" i="5"/>
  <c r="CFR16" i="5"/>
  <c r="CIJ10" i="5"/>
  <c r="CKN10" i="5"/>
  <c r="AXF11" i="5"/>
  <c r="BBN11" i="5"/>
  <c r="BJB11" i="5"/>
  <c r="BMH11" i="5"/>
  <c r="BST11" i="5"/>
  <c r="CMD11" i="5"/>
  <c r="CVH11" i="5"/>
  <c r="BBN12" i="5"/>
  <c r="BJB12" i="5"/>
  <c r="BMH12" i="5"/>
  <c r="BST12" i="5"/>
  <c r="BYD12" i="5"/>
  <c r="CCL12" i="5"/>
  <c r="CLB12" i="5"/>
  <c r="CQZ12" i="5"/>
  <c r="CTR12" i="5"/>
  <c r="ASX13" i="5"/>
  <c r="AYH13" i="5"/>
  <c r="BLF13" i="5"/>
  <c r="CFR13" i="5"/>
  <c r="BOL14" i="5"/>
  <c r="BCP15" i="5"/>
  <c r="BOL15" i="5"/>
  <c r="CQX9" i="5"/>
  <c r="CHF9" i="5"/>
  <c r="CXS12" i="5"/>
  <c r="AVW10" i="5"/>
  <c r="BXW11" i="5"/>
  <c r="CGM11" i="5"/>
  <c r="CLW12" i="5"/>
  <c r="BAE11" i="5"/>
  <c r="BWU11" i="5"/>
  <c r="CFK11" i="5"/>
  <c r="BSM12" i="5"/>
  <c r="CTK11" i="5"/>
  <c r="CUM11" i="5"/>
  <c r="CLW11" i="5"/>
  <c r="CFK12" i="5"/>
  <c r="BVS13" i="5"/>
  <c r="CYU8" i="5"/>
  <c r="CYU14" i="5"/>
  <c r="CYU10" i="5"/>
  <c r="CYU9" i="5"/>
  <c r="CYU11" i="5"/>
  <c r="CYU12" i="5"/>
  <c r="CXS10" i="5"/>
  <c r="CVO12" i="5"/>
  <c r="CVO10" i="5"/>
  <c r="CVO8" i="5"/>
  <c r="CVO9" i="5"/>
  <c r="CSI10" i="5"/>
  <c r="CSI9" i="5"/>
  <c r="CSI8" i="5"/>
  <c r="CRG9" i="5"/>
  <c r="CRG10" i="5"/>
  <c r="CRG8" i="5"/>
  <c r="CPH12" i="5"/>
  <c r="CPH8" i="5"/>
  <c r="CPH10" i="5"/>
  <c r="COH13" i="5"/>
  <c r="COH12" i="5"/>
  <c r="COA12" i="5"/>
  <c r="COA8" i="5"/>
  <c r="COA9" i="5"/>
  <c r="COA10" i="5"/>
  <c r="COA11" i="5"/>
  <c r="CMY10" i="5"/>
  <c r="CMY11" i="5"/>
  <c r="CKU11" i="5"/>
  <c r="CKU10" i="5"/>
  <c r="CKU8" i="5"/>
  <c r="CKU9" i="5"/>
  <c r="CIQ11" i="5"/>
  <c r="CIQ10" i="5"/>
  <c r="CIQ9" i="5"/>
  <c r="CIQ8" i="5"/>
  <c r="CHO10" i="5"/>
  <c r="CHO9" i="5"/>
  <c r="CHO8" i="5"/>
  <c r="CGR8" i="5"/>
  <c r="CGR13" i="5"/>
  <c r="CGR12" i="5"/>
  <c r="CGK10" i="5"/>
  <c r="CFP13" i="5"/>
  <c r="CFP8" i="5"/>
  <c r="CFP9" i="5"/>
  <c r="CFP10" i="5"/>
  <c r="CFP12" i="5"/>
  <c r="CEG11" i="5"/>
  <c r="CDG8" i="5"/>
  <c r="CDG12" i="5"/>
  <c r="CAA8" i="5"/>
  <c r="CAA9" i="5"/>
  <c r="BYY9" i="5"/>
  <c r="BYY12" i="5"/>
  <c r="BYY10" i="5"/>
  <c r="BYY8" i="5"/>
  <c r="BYY11" i="5"/>
  <c r="BUV11" i="5"/>
  <c r="BUV12" i="5"/>
  <c r="BUV10" i="5"/>
  <c r="BSR11" i="5"/>
  <c r="BSR12" i="5"/>
  <c r="BSR13" i="5"/>
  <c r="BSR14" i="5"/>
  <c r="BSR8" i="5"/>
  <c r="BQI9" i="5"/>
  <c r="BPN10" i="5"/>
  <c r="BPN8" i="5"/>
  <c r="BPN13" i="5"/>
  <c r="BPN9" i="5"/>
  <c r="BPN15" i="5"/>
  <c r="BPN11" i="5"/>
  <c r="BPN12" i="5"/>
  <c r="BPG10" i="5"/>
  <c r="BPE10" i="5"/>
  <c r="BNC9" i="5"/>
  <c r="BMA8" i="5"/>
  <c r="BMA9" i="5"/>
  <c r="BKB10" i="5"/>
  <c r="BDK9" i="5"/>
  <c r="BDK8" i="5"/>
  <c r="AZC9" i="5"/>
  <c r="AZC8" i="5"/>
  <c r="AVW9" i="5"/>
  <c r="BOE9" i="5"/>
  <c r="BOE10" i="5"/>
  <c r="BOC10" i="5"/>
  <c r="BNX9" i="5"/>
  <c r="BFH11" i="5"/>
  <c r="BFH10" i="5"/>
  <c r="BFH8" i="5"/>
  <c r="BEM8" i="5"/>
  <c r="BEM10" i="5"/>
  <c r="BCN14" i="5"/>
  <c r="BAZ11" i="5"/>
  <c r="BAZ8" i="5"/>
  <c r="BAZ9" i="5"/>
  <c r="AYV8" i="5"/>
  <c r="AYV12" i="5"/>
  <c r="AUU10" i="5"/>
  <c r="ASJ14" i="5"/>
  <c r="ASJ10" i="5"/>
  <c r="ASJ12" i="5"/>
  <c r="ASJ9" i="5"/>
  <c r="BYP9" i="5"/>
  <c r="CVF9" i="5"/>
  <c r="CHF10" i="5"/>
  <c r="AXT13" i="5"/>
  <c r="CLG12" i="5"/>
  <c r="CMI12" i="5"/>
  <c r="CQQ13" i="5"/>
  <c r="CCQ11" i="5"/>
  <c r="CWA11" i="5"/>
  <c r="CXC11" i="5"/>
  <c r="CCQ8" i="5"/>
  <c r="CDS8" i="5"/>
  <c r="CQQ9" i="5"/>
  <c r="CKE10" i="5"/>
  <c r="CKE9" i="5"/>
  <c r="CXC8" i="5"/>
  <c r="CSU9" i="5"/>
  <c r="CSU10" i="5"/>
  <c r="CQQ12" i="5"/>
  <c r="CWA8" i="5"/>
  <c r="CQQ8" i="5"/>
  <c r="CDS9" i="5"/>
  <c r="CWA10" i="5"/>
  <c r="BXG8" i="5"/>
  <c r="CFW8" i="5"/>
  <c r="CWA9" i="5"/>
  <c r="COM12" i="5"/>
  <c r="CXC12" i="5"/>
  <c r="CNJ22" i="5"/>
  <c r="CNK17" i="5"/>
  <c r="CNK9" i="5"/>
  <c r="CNK16" i="5"/>
  <c r="CNK8" i="5"/>
  <c r="CNK15" i="5"/>
  <c r="CNK14" i="5"/>
  <c r="CNK10" i="5"/>
  <c r="CNK13" i="5"/>
  <c r="CNK12" i="5"/>
  <c r="CNK11" i="5"/>
  <c r="CYE9" i="5"/>
  <c r="CCQ9" i="5"/>
  <c r="BZK8" i="5"/>
  <c r="CSU8" i="5"/>
  <c r="CIA9" i="5"/>
  <c r="CYE8" i="5"/>
  <c r="CYE10" i="5"/>
  <c r="CYE12" i="5"/>
  <c r="CYE11" i="5"/>
  <c r="CRS12" i="5"/>
  <c r="CJE11" i="5"/>
  <c r="CHH9" i="5"/>
  <c r="CHH10" i="5"/>
  <c r="CHH8" i="5"/>
  <c r="CHH11" i="5"/>
  <c r="CBQ8" i="5"/>
  <c r="BYI10" i="5"/>
  <c r="BYI8" i="5"/>
  <c r="BYI9" i="5"/>
  <c r="BYI11" i="5"/>
  <c r="BUH9" i="5"/>
  <c r="AYV11" i="5"/>
  <c r="AYV10" i="5"/>
  <c r="AYV13" i="5"/>
  <c r="ATC8" i="5"/>
  <c r="BQI8" i="5"/>
  <c r="BQI10" i="5"/>
  <c r="BQI13" i="5"/>
  <c r="BOE8" i="5"/>
  <c r="BLD11" i="5"/>
  <c r="BLD8" i="5"/>
  <c r="BLD9" i="5"/>
  <c r="BLD12" i="5"/>
  <c r="BLD13" i="5"/>
  <c r="BKY8" i="5"/>
  <c r="BKB8" i="5"/>
  <c r="BKB11" i="5"/>
  <c r="BKB13" i="5"/>
  <c r="BKB9" i="5"/>
  <c r="BKB12" i="5"/>
  <c r="BGV10" i="5"/>
  <c r="BGV11" i="5"/>
  <c r="BGV8" i="5"/>
  <c r="BGV13" i="5"/>
  <c r="BGV9" i="5"/>
  <c r="BGQ8" i="5"/>
  <c r="BGQ9" i="5"/>
  <c r="BFO8" i="5"/>
  <c r="BCN10" i="5"/>
  <c r="BCN12" i="5"/>
  <c r="BCN11" i="5"/>
  <c r="BCN8" i="5"/>
  <c r="AYF13" i="5"/>
  <c r="AYF10" i="5"/>
  <c r="AYF9" i="5"/>
  <c r="AYF14" i="5"/>
  <c r="AYF8" i="5"/>
  <c r="AYF11" i="5"/>
  <c r="AWY9" i="5"/>
  <c r="AWY10" i="5"/>
  <c r="AWB8" i="5"/>
  <c r="AWB9" i="5"/>
  <c r="AWB10" i="5"/>
  <c r="AWB13" i="5"/>
  <c r="AWB11" i="5"/>
  <c r="AUZ13" i="5"/>
  <c r="ATX10" i="5"/>
  <c r="ATX11" i="5"/>
  <c r="ATX13" i="5"/>
  <c r="ATX8" i="5"/>
  <c r="ATX12" i="5"/>
  <c r="ASV11" i="5"/>
  <c r="ASV13" i="5"/>
  <c r="ASV9" i="5"/>
  <c r="ASV12" i="5"/>
  <c r="ASV8" i="5"/>
  <c r="ASQ9" i="5"/>
  <c r="ASQ8" i="5"/>
  <c r="AMH19" i="5"/>
  <c r="ALM19" i="5"/>
  <c r="ALF19" i="5"/>
  <c r="BNQ10" i="5"/>
  <c r="AWK8" i="5"/>
  <c r="BGC8" i="5"/>
  <c r="BPU8" i="5"/>
  <c r="BQW8" i="5"/>
  <c r="CAO8" i="5"/>
  <c r="CJE8" i="5"/>
  <c r="CNM8" i="5"/>
  <c r="ASC9" i="5"/>
  <c r="BPU9" i="5"/>
  <c r="BQW9" i="5"/>
  <c r="BDY10" i="5"/>
  <c r="BHE12" i="5"/>
  <c r="CKG8" i="5"/>
  <c r="CCS10" i="5"/>
  <c r="ASC8" i="5"/>
  <c r="AVI8" i="5"/>
  <c r="BYK8" i="5"/>
  <c r="CFY8" i="5"/>
  <c r="CAO9" i="5"/>
  <c r="CLI13" i="5"/>
  <c r="CCS8" i="5"/>
  <c r="CHA8" i="5"/>
  <c r="CBQ9" i="5"/>
  <c r="BDY11" i="5"/>
  <c r="CSW11" i="5"/>
  <c r="BNQ12" i="5"/>
  <c r="COO12" i="5"/>
  <c r="ATE8" i="5"/>
  <c r="AXM8" i="5"/>
  <c r="AYO8" i="5"/>
  <c r="BDY8" i="5"/>
  <c r="BHE8" i="5"/>
  <c r="CLI8" i="5"/>
  <c r="BHE9" i="5"/>
  <c r="CFY9" i="5"/>
  <c r="CNM9" i="5"/>
  <c r="ASC10" i="5"/>
  <c r="BQW11" i="5"/>
  <c r="CJE9" i="5"/>
  <c r="CMK11" i="5"/>
  <c r="CYG8" i="5"/>
  <c r="CEW9" i="5"/>
  <c r="CWC9" i="5"/>
  <c r="BIG8" i="5"/>
  <c r="BZM8" i="5"/>
  <c r="CDU8" i="5"/>
  <c r="CMK8" i="5"/>
  <c r="AVI9" i="5"/>
  <c r="BDY9" i="5"/>
  <c r="BFA9" i="5"/>
  <c r="BUC9" i="5"/>
  <c r="CHA9" i="5"/>
  <c r="COO9" i="5"/>
  <c r="CIC10" i="5"/>
  <c r="CYG10" i="5"/>
  <c r="BPU11" i="5"/>
  <c r="BXI12" i="5"/>
  <c r="CDU9" i="5"/>
  <c r="CNM10" i="5"/>
  <c r="CKG9" i="5"/>
  <c r="CIC8" i="5"/>
  <c r="AWK9" i="5"/>
  <c r="AXM9" i="5"/>
  <c r="AYO9" i="5"/>
  <c r="CCS9" i="5"/>
  <c r="CJE10" i="5"/>
  <c r="BYD16" i="5"/>
  <c r="CSP16" i="5"/>
  <c r="BJB14" i="5"/>
  <c r="CGT14" i="5"/>
  <c r="CNF14" i="5"/>
  <c r="CSP14" i="5"/>
  <c r="CXZ14" i="5"/>
  <c r="BKD15" i="5"/>
  <c r="BHZ16" i="5"/>
  <c r="CDS11" i="5"/>
  <c r="BHC12" i="5"/>
  <c r="CWA12" i="5"/>
  <c r="CDN13" i="5"/>
  <c r="CTR13" i="5"/>
  <c r="BXB14" i="5"/>
  <c r="CMD14" i="5"/>
  <c r="ALT19" i="5"/>
  <c r="BFV13" i="5"/>
  <c r="BST13" i="5"/>
  <c r="COM13" i="5"/>
  <c r="AYH14" i="5"/>
  <c r="CWX14" i="5"/>
  <c r="CSU12" i="5"/>
  <c r="BNJ13" i="5"/>
  <c r="CCL13" i="5"/>
  <c r="CMD13" i="5"/>
  <c r="CSP13" i="5"/>
  <c r="AVB14" i="5"/>
  <c r="BGX14" i="5"/>
  <c r="AVB15" i="5"/>
  <c r="BCG11" i="5"/>
  <c r="BCG10" i="5"/>
  <c r="BJU10" i="5"/>
  <c r="BJU9" i="5"/>
  <c r="BJU12" i="5"/>
  <c r="BJU11" i="5"/>
  <c r="BRI14" i="5"/>
  <c r="BRI11" i="5"/>
  <c r="BZY14" i="5"/>
  <c r="BZY11" i="5"/>
  <c r="BZY12" i="5"/>
  <c r="CHM12" i="5"/>
  <c r="CHM11" i="5"/>
  <c r="CHM10" i="5"/>
  <c r="CNY10" i="5"/>
  <c r="CNY9" i="5"/>
  <c r="CVM13" i="5"/>
  <c r="CVM10" i="5"/>
  <c r="CVM11" i="5"/>
  <c r="CVM12" i="5"/>
  <c r="CSG11" i="5"/>
  <c r="BXU8" i="5"/>
  <c r="CGK8" i="5"/>
  <c r="BHQ8" i="5"/>
  <c r="BJU8" i="5"/>
  <c r="BOC8" i="5"/>
  <c r="BSK8" i="5"/>
  <c r="BTM8" i="5"/>
  <c r="CNY8" i="5"/>
  <c r="CGK9" i="5"/>
  <c r="BRI10" i="5"/>
  <c r="AUS11" i="5"/>
  <c r="AUS12" i="5"/>
  <c r="AUS10" i="5"/>
  <c r="BSK11" i="5"/>
  <c r="BSK9" i="5"/>
  <c r="CPA9" i="5"/>
  <c r="CPA13" i="5"/>
  <c r="CPA11" i="5"/>
  <c r="CPA10" i="5"/>
  <c r="AWW13" i="5"/>
  <c r="AWW10" i="5"/>
  <c r="AWW11" i="5"/>
  <c r="AWW12" i="5"/>
  <c r="BDI11" i="5"/>
  <c r="BDI10" i="5"/>
  <c r="BDI12" i="5"/>
  <c r="BLY11" i="5"/>
  <c r="BLY10" i="5"/>
  <c r="BTM11" i="5"/>
  <c r="BTM9" i="5"/>
  <c r="BYW11" i="5"/>
  <c r="BYW9" i="5"/>
  <c r="BYW12" i="5"/>
  <c r="BYW13" i="5"/>
  <c r="BYW10" i="5"/>
  <c r="CDE10" i="5"/>
  <c r="CDE11" i="5"/>
  <c r="CIO10" i="5"/>
  <c r="CIO12" i="5"/>
  <c r="CIO11" i="5"/>
  <c r="CIO9" i="5"/>
  <c r="CWO12" i="5"/>
  <c r="CWO10" i="5"/>
  <c r="CWO13" i="5"/>
  <c r="CWO11" i="5"/>
  <c r="CQC11" i="5"/>
  <c r="BCG8" i="5"/>
  <c r="CIO8" i="5"/>
  <c r="CQC8" i="5"/>
  <c r="ASO9" i="5"/>
  <c r="AWW9" i="5"/>
  <c r="CBA9" i="5"/>
  <c r="CHM9" i="5"/>
  <c r="CLU9" i="5"/>
  <c r="ASO10" i="5"/>
  <c r="CNY11" i="5"/>
  <c r="AZA13" i="5"/>
  <c r="AZA10" i="5"/>
  <c r="AZA12" i="5"/>
  <c r="BFM13" i="5"/>
  <c r="BFM12" i="5"/>
  <c r="BFM11" i="5"/>
  <c r="BFM10" i="5"/>
  <c r="BFM9" i="5"/>
  <c r="BVQ11" i="5"/>
  <c r="BVQ10" i="5"/>
  <c r="CFI9" i="5"/>
  <c r="CFI11" i="5"/>
  <c r="CMW13" i="5"/>
  <c r="CMW10" i="5"/>
  <c r="CMW12" i="5"/>
  <c r="CUK13" i="5"/>
  <c r="CUK10" i="5"/>
  <c r="CUK12" i="5"/>
  <c r="CUK11" i="5"/>
  <c r="CYS9" i="5"/>
  <c r="CYS11" i="5"/>
  <c r="CPA8" i="5"/>
  <c r="BBE8" i="5"/>
  <c r="BWS8" i="5"/>
  <c r="CFI8" i="5"/>
  <c r="BVQ9" i="5"/>
  <c r="CMW9" i="5"/>
  <c r="CUK9" i="5"/>
  <c r="BZY10" i="5"/>
  <c r="BHQ11" i="5"/>
  <c r="ARM9" i="5"/>
  <c r="ARM11" i="5"/>
  <c r="BNA14" i="5"/>
  <c r="BNA13" i="5"/>
  <c r="BNA12" i="5"/>
  <c r="BNA11" i="5"/>
  <c r="BUO13" i="5"/>
  <c r="BUO9" i="5"/>
  <c r="BUO11" i="5"/>
  <c r="BUO12" i="5"/>
  <c r="CCC13" i="5"/>
  <c r="CCC11" i="5"/>
  <c r="CCC10" i="5"/>
  <c r="CCC12" i="5"/>
  <c r="CKS11" i="5"/>
  <c r="CKS12" i="5"/>
  <c r="BVQ8" i="5"/>
  <c r="CCC8" i="5"/>
  <c r="AUS9" i="5"/>
  <c r="BHQ10" i="5"/>
  <c r="CRE10" i="5"/>
  <c r="BDI8" i="5"/>
  <c r="ASO8" i="5"/>
  <c r="AUS8" i="5"/>
  <c r="BZY8" i="5"/>
  <c r="CDE8" i="5"/>
  <c r="CVM8" i="5"/>
  <c r="CYS8" i="5"/>
  <c r="AZA9" i="5"/>
  <c r="BCG9" i="5"/>
  <c r="BLY9" i="5"/>
  <c r="BNA9" i="5"/>
  <c r="CEG9" i="5"/>
  <c r="AXY13" i="5"/>
  <c r="AXY9" i="5"/>
  <c r="BEK13" i="5"/>
  <c r="BEK12" i="5"/>
  <c r="BEK11" i="5"/>
  <c r="BEK10" i="5"/>
  <c r="BQG13" i="5"/>
  <c r="BQG9" i="5"/>
  <c r="BQG11" i="5"/>
  <c r="BWS11" i="5"/>
  <c r="BWS10" i="5"/>
  <c r="CBA13" i="5"/>
  <c r="CBA11" i="5"/>
  <c r="CBA12" i="5"/>
  <c r="CJQ11" i="5"/>
  <c r="CJQ12" i="5"/>
  <c r="CJQ10" i="5"/>
  <c r="CXQ13" i="5"/>
  <c r="CXQ11" i="5"/>
  <c r="CXQ9" i="5"/>
  <c r="CXQ12" i="5"/>
  <c r="CXQ10" i="5"/>
  <c r="CRE11" i="5"/>
  <c r="CRE8" i="5"/>
  <c r="BDI9" i="5"/>
  <c r="CCC9" i="5"/>
  <c r="CVM9" i="5"/>
  <c r="CYS10" i="5"/>
  <c r="BBE10" i="5"/>
  <c r="BBE11" i="5"/>
  <c r="BPE12" i="5"/>
  <c r="BPE9" i="5"/>
  <c r="BPE11" i="5"/>
  <c r="BXU10" i="5"/>
  <c r="BXU11" i="5"/>
  <c r="BXU16" i="5"/>
  <c r="CLU10" i="5"/>
  <c r="CLU12" i="5"/>
  <c r="CLU11" i="5"/>
  <c r="CSG9" i="5"/>
  <c r="CSG12" i="5"/>
  <c r="CSG14" i="5"/>
  <c r="CKS9" i="5"/>
  <c r="CRE9" i="5"/>
  <c r="CSG10" i="5"/>
  <c r="BFM8" i="5"/>
  <c r="CMW8" i="5"/>
  <c r="CBA8" i="5"/>
  <c r="CSG8" i="5"/>
  <c r="CWO8" i="5"/>
  <c r="BEK9" i="5"/>
  <c r="CJQ9" i="5"/>
  <c r="CQC9" i="5"/>
  <c r="CKS10" i="5"/>
  <c r="AZA11" i="5"/>
  <c r="BOC11" i="5"/>
  <c r="BRP14" i="5"/>
  <c r="CPH15" i="5"/>
  <c r="CUR15" i="5"/>
  <c r="BGV14" i="5"/>
  <c r="BGV16" i="5"/>
  <c r="AMO19" i="5"/>
  <c r="AMA19" i="5"/>
  <c r="CYE13" i="5"/>
  <c r="CQQ10" i="5"/>
  <c r="CXC10" i="5"/>
  <c r="CQQ11" i="5"/>
  <c r="CWA13" i="5"/>
  <c r="CXC13" i="5"/>
  <c r="CSU11" i="5"/>
  <c r="BYI12" i="5"/>
  <c r="CCQ12" i="5"/>
  <c r="CDS12" i="5"/>
  <c r="BZK12" i="5"/>
  <c r="CAM12" i="5"/>
  <c r="CAM13" i="5"/>
  <c r="CKE13" i="5"/>
  <c r="BYI13" i="5"/>
  <c r="CUY10" i="5"/>
  <c r="CUY11" i="5"/>
  <c r="CKE12" i="5"/>
  <c r="ATC14" i="5"/>
  <c r="CCQ14" i="5"/>
  <c r="ANB22" i="5"/>
  <c r="B156" i="6" s="1"/>
  <c r="AMX19" i="5"/>
  <c r="BBG11" i="5"/>
  <c r="BCI11" i="5"/>
  <c r="CAA11" i="5"/>
  <c r="BWU12" i="5"/>
  <c r="CBC11" i="5"/>
  <c r="CCE11" i="5"/>
  <c r="CHO11" i="5"/>
  <c r="CPC11" i="5"/>
  <c r="CQE11" i="5"/>
  <c r="CVO11" i="5"/>
  <c r="BBG12" i="5"/>
  <c r="BTO12" i="5"/>
  <c r="BVS12" i="5"/>
  <c r="BXW12" i="5"/>
  <c r="CGM12" i="5"/>
  <c r="CKU12" i="5"/>
  <c r="COA14" i="5"/>
  <c r="CMY13" i="5"/>
  <c r="BQI11" i="5"/>
  <c r="CRG11" i="5"/>
  <c r="CWQ11" i="5"/>
  <c r="BRK12" i="5"/>
  <c r="CAA12" i="5"/>
  <c r="CEI12" i="5"/>
  <c r="CPC12" i="5"/>
  <c r="CRG12" i="5"/>
  <c r="CPC13" i="5"/>
  <c r="CQE13" i="5"/>
  <c r="CTK13" i="5"/>
  <c r="CUM13" i="5"/>
  <c r="CVO13" i="5"/>
  <c r="CFK14" i="5"/>
  <c r="ANX13" i="5"/>
  <c r="ANN19" i="5"/>
  <c r="ANQ8" i="5"/>
  <c r="ANC17" i="5"/>
  <c r="BRK11" i="5"/>
  <c r="BSM11" i="5"/>
  <c r="BTO11" i="5"/>
  <c r="CDG11" i="5"/>
  <c r="CJS11" i="5"/>
  <c r="CSI11" i="5"/>
  <c r="CSI12" i="5"/>
  <c r="CTK12" i="5"/>
  <c r="CWQ13" i="5"/>
  <c r="CXS13" i="5"/>
  <c r="ANC10" i="5"/>
  <c r="BUQ11" i="5"/>
  <c r="CUM12" i="5"/>
  <c r="BYY13" i="5"/>
  <c r="CAA13" i="5"/>
  <c r="ANC13" i="5"/>
  <c r="BGH9" i="5"/>
  <c r="ATJ10" i="5"/>
  <c r="BLR10" i="5"/>
  <c r="BOX10" i="5"/>
  <c r="CCX10" i="5"/>
  <c r="ATJ11" i="5"/>
  <c r="BOX11" i="5"/>
  <c r="CLN11" i="5"/>
  <c r="AZV9" i="5"/>
  <c r="BAX9" i="5"/>
  <c r="BVJ9" i="5"/>
  <c r="BZR9" i="5"/>
  <c r="CRZ9" i="5"/>
  <c r="CTB11" i="5"/>
  <c r="BLR9" i="5"/>
  <c r="BVJ10" i="5"/>
  <c r="CIH10" i="5"/>
  <c r="CYL10" i="5"/>
  <c r="BGH11" i="5"/>
  <c r="CIH11" i="5"/>
  <c r="CUD11" i="5"/>
  <c r="BBZ8" i="5"/>
  <c r="CCX8" i="5"/>
  <c r="CIH8" i="5"/>
  <c r="CNR8" i="5"/>
  <c r="AUL9" i="5"/>
  <c r="BBZ9" i="5"/>
  <c r="BNV9" i="5"/>
  <c r="CCX9" i="5"/>
  <c r="COT9" i="5"/>
  <c r="CWH9" i="5"/>
  <c r="BVJ11" i="5"/>
  <c r="CYL11" i="5"/>
  <c r="BAX8" i="5"/>
  <c r="ATJ9" i="5"/>
  <c r="BDB9" i="5"/>
  <c r="BXN9" i="5"/>
  <c r="CAT9" i="5"/>
  <c r="CGD9" i="5"/>
  <c r="CLN9" i="5"/>
  <c r="CTB9" i="5"/>
  <c r="BWL10" i="5"/>
  <c r="CRZ10" i="5"/>
  <c r="CWH10" i="5"/>
  <c r="BLR11" i="5"/>
  <c r="BWL11" i="5"/>
  <c r="AMV19" i="5"/>
  <c r="BDB8" i="5"/>
  <c r="BVJ8" i="5"/>
  <c r="AWP8" i="5"/>
  <c r="CGD8" i="5"/>
  <c r="BOX9" i="5"/>
  <c r="CUD9" i="5"/>
  <c r="BAX10" i="5"/>
  <c r="CJJ10" i="5"/>
  <c r="BLR12" i="5"/>
  <c r="AXR14" i="5"/>
  <c r="BOX8" i="5"/>
  <c r="CJJ8" i="5"/>
  <c r="AXR10" i="5"/>
  <c r="BGH10" i="5"/>
  <c r="BXN10" i="5"/>
  <c r="CUD10" i="5"/>
  <c r="BXN11" i="5"/>
  <c r="ANC14" i="5"/>
  <c r="ANC16" i="5"/>
  <c r="ANC8" i="5"/>
  <c r="ANQ10" i="5"/>
  <c r="ANC9" i="5"/>
  <c r="ANC15" i="5"/>
  <c r="CTH22" i="5"/>
  <c r="CTI17" i="5"/>
  <c r="CTI9" i="5"/>
  <c r="CTI15" i="5"/>
  <c r="CTI14" i="5"/>
  <c r="CTI12" i="5"/>
  <c r="CTI8" i="5"/>
  <c r="CTI13" i="5"/>
  <c r="CTI11" i="5"/>
  <c r="CTI10" i="5"/>
  <c r="CTI16" i="5"/>
  <c r="ANC12" i="5"/>
  <c r="ANJ13" i="5"/>
  <c r="BSF11" i="5"/>
  <c r="BSF9" i="5"/>
  <c r="BSD9" i="5"/>
  <c r="BSD8" i="5"/>
  <c r="BQG12" i="5"/>
  <c r="BQG8" i="5"/>
  <c r="BQG10" i="5"/>
  <c r="BQB10" i="5"/>
  <c r="BQB9" i="5"/>
  <c r="BQB8" i="5"/>
  <c r="BPZ10" i="5"/>
  <c r="BPZ9" i="5"/>
  <c r="BMT10" i="5"/>
  <c r="BLT10" i="5"/>
  <c r="BJP10" i="5"/>
  <c r="BJN9" i="5"/>
  <c r="BJN8" i="5"/>
  <c r="BJN10" i="5"/>
  <c r="BHJ9" i="5"/>
  <c r="BHJ11" i="5"/>
  <c r="BHJ8" i="5"/>
  <c r="BHJ10" i="5"/>
  <c r="BGJ9" i="5"/>
  <c r="BGJ12" i="5"/>
  <c r="BFF10" i="5"/>
  <c r="BFF11" i="5"/>
  <c r="BFF8" i="5"/>
  <c r="BED8" i="5"/>
  <c r="BED9" i="5"/>
  <c r="BED10" i="5"/>
  <c r="AZX8" i="5"/>
  <c r="AZX10" i="5"/>
  <c r="AZX9" i="5"/>
  <c r="AXT12" i="5"/>
  <c r="AWR9" i="5"/>
  <c r="AWR11" i="5"/>
  <c r="AWR13" i="5"/>
  <c r="ASH8" i="5"/>
  <c r="ASH9" i="5"/>
  <c r="ASH10" i="5"/>
  <c r="ANX16" i="5"/>
  <c r="ANX10" i="5"/>
  <c r="ANX8" i="5"/>
  <c r="ANQ14" i="5"/>
  <c r="ANQ17" i="5"/>
  <c r="ANP22" i="5"/>
  <c r="B158" i="6" s="1"/>
  <c r="ANQ12" i="5"/>
  <c r="ANQ15" i="5"/>
  <c r="ANJ15" i="5"/>
  <c r="ANJ17" i="5"/>
  <c r="ANJ12" i="5"/>
  <c r="ANJ10" i="5"/>
  <c r="ANJ8" i="5"/>
  <c r="ANJ16" i="5"/>
  <c r="ANJ9" i="5"/>
  <c r="ANJ11" i="5"/>
  <c r="AMZ19" i="5"/>
  <c r="ANE19" i="5"/>
  <c r="BDY13" i="5"/>
  <c r="CAO13" i="5"/>
  <c r="CYG13" i="5"/>
  <c r="BYI14" i="5"/>
  <c r="CUY16" i="5"/>
  <c r="CAO11" i="5"/>
  <c r="CFY11" i="5"/>
  <c r="BMO12" i="5"/>
  <c r="CWA15" i="5"/>
  <c r="ANX12" i="5"/>
  <c r="ANJ14" i="5"/>
  <c r="ANX17" i="5"/>
  <c r="AXM11" i="5"/>
  <c r="AYO11" i="5"/>
  <c r="CSU14" i="5"/>
  <c r="CWA14" i="5"/>
  <c r="AOE15" i="5"/>
  <c r="AOE16" i="5"/>
  <c r="ANX11" i="5"/>
  <c r="ANQ16" i="5"/>
  <c r="AOE9" i="5"/>
  <c r="ANX15" i="5"/>
  <c r="ANQ9" i="5"/>
  <c r="ANG19" i="5"/>
  <c r="AOE11" i="5"/>
  <c r="ANX14" i="5"/>
  <c r="ANQ11" i="5"/>
  <c r="AOE13" i="5"/>
  <c r="ANX9" i="5"/>
  <c r="BOE13" i="5"/>
  <c r="ASO14" i="5"/>
  <c r="ASO13" i="5"/>
  <c r="ASO12" i="5"/>
  <c r="ATQ8" i="5"/>
  <c r="ATQ12" i="5"/>
  <c r="AUS14" i="5"/>
  <c r="AUS13" i="5"/>
  <c r="AUS15" i="5"/>
  <c r="BAB22" i="5"/>
  <c r="BAC13" i="5"/>
  <c r="BBE14" i="5"/>
  <c r="BBE13" i="5"/>
  <c r="BBE12" i="5"/>
  <c r="BCG14" i="5"/>
  <c r="BCG13" i="5"/>
  <c r="BCG12" i="5"/>
  <c r="BDI14" i="5"/>
  <c r="BDI13" i="5"/>
  <c r="BDI15" i="5"/>
  <c r="BHQ12" i="5"/>
  <c r="BHQ13" i="5"/>
  <c r="BJU15" i="5"/>
  <c r="BJU14" i="5"/>
  <c r="BJU13" i="5"/>
  <c r="BKW11" i="5"/>
  <c r="BKW12" i="5"/>
  <c r="BLX22" i="5"/>
  <c r="BLY12" i="5"/>
  <c r="BOC12" i="5"/>
  <c r="BOC14" i="5"/>
  <c r="BSK14" i="5"/>
  <c r="BSK13" i="5"/>
  <c r="BSK12" i="5"/>
  <c r="BTM13" i="5"/>
  <c r="BTM12" i="5"/>
  <c r="BVQ14" i="5"/>
  <c r="BVQ12" i="5"/>
  <c r="BVQ13" i="5"/>
  <c r="BWS13" i="5"/>
  <c r="BWS12" i="5"/>
  <c r="BXU13" i="5"/>
  <c r="BXU12" i="5"/>
  <c r="CDE15" i="5"/>
  <c r="CDE12" i="5"/>
  <c r="CDE13" i="5"/>
  <c r="CEF22" i="5"/>
  <c r="CEG12" i="5"/>
  <c r="CEG13" i="5"/>
  <c r="CFI12" i="5"/>
  <c r="CFI13" i="5"/>
  <c r="CGK12" i="5"/>
  <c r="CGK13" i="5"/>
  <c r="CGK14" i="5"/>
  <c r="CHM14" i="5"/>
  <c r="CHM13" i="5"/>
  <c r="CIO14" i="5"/>
  <c r="CIO13" i="5"/>
  <c r="CJQ15" i="5"/>
  <c r="CJQ13" i="5"/>
  <c r="CKS13" i="5"/>
  <c r="CKS15" i="5"/>
  <c r="CLU15" i="5"/>
  <c r="CLU13" i="5"/>
  <c r="CNY13" i="5"/>
  <c r="CNY12" i="5"/>
  <c r="CPA12" i="5"/>
  <c r="CPA14" i="5"/>
  <c r="CQC12" i="5"/>
  <c r="CQC14" i="5"/>
  <c r="CRE14" i="5"/>
  <c r="CRE12" i="5"/>
  <c r="CYS12" i="5"/>
  <c r="CYS14" i="5"/>
  <c r="ARO14" i="5"/>
  <c r="ARO12" i="5"/>
  <c r="AUU14" i="5"/>
  <c r="AUU13" i="5"/>
  <c r="AUU12" i="5"/>
  <c r="AVW14" i="5"/>
  <c r="AVW13" i="5"/>
  <c r="AVW12" i="5"/>
  <c r="AWY14" i="5"/>
  <c r="AWY13" i="5"/>
  <c r="AWY12" i="5"/>
  <c r="AZC13" i="5"/>
  <c r="AZC12" i="5"/>
  <c r="BAE13" i="5"/>
  <c r="BAE15" i="5"/>
  <c r="BDK14" i="5"/>
  <c r="BDK13" i="5"/>
  <c r="BDK12" i="5"/>
  <c r="BEM14" i="5"/>
  <c r="BEM12" i="5"/>
  <c r="BEM13" i="5"/>
  <c r="BFO12" i="5"/>
  <c r="BFO13" i="5"/>
  <c r="BHS14" i="5"/>
  <c r="BHS13" i="5"/>
  <c r="BIU14" i="5"/>
  <c r="BIU12" i="5"/>
  <c r="BIU13" i="5"/>
  <c r="BJW14" i="5"/>
  <c r="BJW12" i="5"/>
  <c r="BJW13" i="5"/>
  <c r="BMA14" i="5"/>
  <c r="BMA15" i="5"/>
  <c r="BMA16" i="5"/>
  <c r="BMA13" i="5"/>
  <c r="BNC13" i="5"/>
  <c r="BNC12" i="5"/>
  <c r="ASQ10" i="5"/>
  <c r="AZC10" i="5"/>
  <c r="BEM11" i="5"/>
  <c r="BOE11" i="5"/>
  <c r="ASQ12" i="5"/>
  <c r="BLY13" i="5"/>
  <c r="BAE10" i="5"/>
  <c r="BFO10" i="5"/>
  <c r="BGQ10" i="5"/>
  <c r="BGQ11" i="5"/>
  <c r="BMA11" i="5"/>
  <c r="BNC11" i="5"/>
  <c r="CEG15" i="5"/>
  <c r="BIU10" i="5"/>
  <c r="BFO11" i="5"/>
  <c r="BIU11" i="5"/>
  <c r="BJW11" i="5"/>
  <c r="BGQ12" i="5"/>
  <c r="BBG10" i="5"/>
  <c r="BHS10" i="5"/>
  <c r="AVW11" i="5"/>
  <c r="BHS11" i="5"/>
  <c r="BHS12" i="5"/>
  <c r="BCI10" i="5"/>
  <c r="BJW10" i="5"/>
  <c r="BMA10" i="5"/>
  <c r="AUU11" i="5"/>
  <c r="AWY11" i="5"/>
  <c r="BDK10" i="5"/>
  <c r="ASQ11" i="5"/>
  <c r="BCI12" i="5"/>
  <c r="BOE12" i="5"/>
  <c r="BOC13" i="5"/>
  <c r="BPE13" i="5"/>
  <c r="CHO12" i="5"/>
  <c r="CIQ12" i="5"/>
  <c r="CJS12" i="5"/>
  <c r="BRK13" i="5"/>
  <c r="BUQ13" i="5"/>
  <c r="ANL19" i="5"/>
  <c r="CBC12" i="5"/>
  <c r="CCE12" i="5"/>
  <c r="CMY12" i="5"/>
  <c r="CBC13" i="5"/>
  <c r="CDG13" i="5"/>
  <c r="CEI13" i="5"/>
  <c r="ANS19" i="5"/>
  <c r="CIQ13" i="5"/>
  <c r="CJS13" i="5"/>
  <c r="CEI14" i="5"/>
  <c r="AOU8" i="5"/>
  <c r="AOU14" i="5"/>
  <c r="BQI12" i="5"/>
  <c r="BUQ12" i="5"/>
  <c r="APB14" i="5"/>
  <c r="AOU9" i="5"/>
  <c r="AOE8" i="5"/>
  <c r="AOB19" i="5"/>
  <c r="AOL16" i="5"/>
  <c r="AOL17" i="5"/>
  <c r="AOL15" i="5"/>
  <c r="AOL11" i="5"/>
  <c r="AOL13" i="5"/>
  <c r="AOL14" i="5"/>
  <c r="AOL10" i="5"/>
  <c r="AOK22" i="5"/>
  <c r="B161" i="6" s="1"/>
  <c r="AOL12" i="5"/>
  <c r="AUL10" i="5"/>
  <c r="AUL12" i="5"/>
  <c r="AUL11" i="5"/>
  <c r="BBZ12" i="5"/>
  <c r="BBZ11" i="5"/>
  <c r="BDB11" i="5"/>
  <c r="BDB10" i="5"/>
  <c r="BNV17" i="5"/>
  <c r="BNV10" i="5"/>
  <c r="BNV12" i="5"/>
  <c r="BRA22" i="5"/>
  <c r="BRB12" i="5"/>
  <c r="BSD12" i="5"/>
  <c r="BSD11" i="5"/>
  <c r="BWL12" i="5"/>
  <c r="BWL9" i="5"/>
  <c r="BYP11" i="5"/>
  <c r="BYP10" i="5"/>
  <c r="BZR12" i="5"/>
  <c r="BZR11" i="5"/>
  <c r="CAT14" i="5"/>
  <c r="CAT12" i="5"/>
  <c r="CAT10" i="5"/>
  <c r="CAT11" i="5"/>
  <c r="CBV13" i="5"/>
  <c r="CBV10" i="5"/>
  <c r="CBV12" i="5"/>
  <c r="CDZ10" i="5"/>
  <c r="CDZ12" i="5"/>
  <c r="CFB10" i="5"/>
  <c r="CFB9" i="5"/>
  <c r="CGD11" i="5"/>
  <c r="CGD12" i="5"/>
  <c r="CJJ13" i="5"/>
  <c r="CJJ11" i="5"/>
  <c r="CKL10" i="5"/>
  <c r="CKL11" i="5"/>
  <c r="CMP13" i="5"/>
  <c r="CMP10" i="5"/>
  <c r="CNR11" i="5"/>
  <c r="CNR9" i="5"/>
  <c r="COT14" i="5"/>
  <c r="COT10" i="5"/>
  <c r="COT12" i="5"/>
  <c r="COT11" i="5"/>
  <c r="CQX14" i="5"/>
  <c r="CQX11" i="5"/>
  <c r="CRZ12" i="5"/>
  <c r="CRZ11" i="5"/>
  <c r="CVF14" i="5"/>
  <c r="CVF12" i="5"/>
  <c r="CVF11" i="5"/>
  <c r="CVF13" i="5"/>
  <c r="CYL13" i="5"/>
  <c r="CYL9" i="5"/>
  <c r="CYL12" i="5"/>
  <c r="BBZ13" i="5"/>
  <c r="AOS13" i="5"/>
  <c r="AOS8" i="5"/>
  <c r="COT13" i="5"/>
  <c r="AOL9" i="5"/>
  <c r="CWJ12" i="5"/>
  <c r="CBX13" i="5"/>
  <c r="AOP19" i="5"/>
  <c r="AOI19" i="5"/>
  <c r="CKN14" i="5"/>
  <c r="AOE10" i="5"/>
  <c r="AOE17" i="5"/>
  <c r="BXP11" i="5"/>
  <c r="CBX11" i="5"/>
  <c r="CNT12" i="5"/>
  <c r="CLP13" i="5"/>
  <c r="AOE12" i="5"/>
  <c r="AOD22" i="5"/>
  <c r="B160" i="6" s="1"/>
  <c r="ANZ19" i="5"/>
  <c r="BTH11" i="5"/>
  <c r="ANU19" i="5"/>
  <c r="ASC12" i="5"/>
  <c r="BPU12" i="5"/>
  <c r="CLI12" i="5"/>
  <c r="CJC15" i="5"/>
  <c r="CKE17" i="5"/>
  <c r="ATE9" i="5"/>
  <c r="BYK9" i="5"/>
  <c r="CLI9" i="5"/>
  <c r="CYG9" i="5"/>
  <c r="ATE10" i="5"/>
  <c r="AVI10" i="5"/>
  <c r="CFY10" i="5"/>
  <c r="CLI10" i="5"/>
  <c r="COO10" i="5"/>
  <c r="ASC11" i="5"/>
  <c r="CHA11" i="5"/>
  <c r="CQS11" i="5"/>
  <c r="BUC12" i="5"/>
  <c r="CIC12" i="5"/>
  <c r="BUC13" i="5"/>
  <c r="CDS13" i="5"/>
  <c r="CMI13" i="5"/>
  <c r="CSU13" i="5"/>
  <c r="CTW13" i="5"/>
  <c r="CQQ14" i="5"/>
  <c r="BUA15" i="5"/>
  <c r="AOS15" i="5"/>
  <c r="AWK10" i="5"/>
  <c r="BBU10" i="5"/>
  <c r="BOS10" i="5"/>
  <c r="BHE11" i="5"/>
  <c r="CDU11" i="5"/>
  <c r="CKG11" i="5"/>
  <c r="CNM11" i="5"/>
  <c r="ATE12" i="5"/>
  <c r="AVI12" i="5"/>
  <c r="AWK12" i="5"/>
  <c r="AYO12" i="5"/>
  <c r="BYK12" i="5"/>
  <c r="CMK12" i="5"/>
  <c r="BNQ13" i="5"/>
  <c r="CFW16" i="5"/>
  <c r="AOS17" i="5"/>
  <c r="AOL8" i="5"/>
  <c r="CMK10" i="5"/>
  <c r="BYK11" i="5"/>
  <c r="CBQ11" i="5"/>
  <c r="CIC11" i="5"/>
  <c r="CYG11" i="5"/>
  <c r="BCW12" i="5"/>
  <c r="CKE14" i="5"/>
  <c r="CAM15" i="5"/>
  <c r="BYI16" i="5"/>
  <c r="AOS14" i="5"/>
  <c r="AOS10" i="5"/>
  <c r="BZM9" i="5"/>
  <c r="CMK9" i="5"/>
  <c r="AXM10" i="5"/>
  <c r="BHE10" i="5"/>
  <c r="BPU10" i="5"/>
  <c r="BVE10" i="5"/>
  <c r="BYK10" i="5"/>
  <c r="CDU10" i="5"/>
  <c r="AVI11" i="5"/>
  <c r="BZM12" i="5"/>
  <c r="CNM12" i="5"/>
  <c r="BZK13" i="5"/>
  <c r="COM14" i="5"/>
  <c r="CYE14" i="5"/>
  <c r="BSY16" i="5"/>
  <c r="AOS16" i="5"/>
  <c r="AOS12" i="5"/>
  <c r="AYO10" i="5"/>
  <c r="AWK11" i="5"/>
  <c r="BOS11" i="5"/>
  <c r="BZM11" i="5"/>
  <c r="CLI11" i="5"/>
  <c r="BWG12" i="5"/>
  <c r="CKG12" i="5"/>
  <c r="BZM13" i="5"/>
  <c r="CIC13" i="5"/>
  <c r="CXC14" i="5"/>
  <c r="CQQ15" i="5"/>
  <c r="CXC15" i="5"/>
  <c r="CYE16" i="5"/>
  <c r="BSY17" i="5"/>
  <c r="CWA17" i="5"/>
  <c r="ARG22" i="5"/>
  <c r="ARH13" i="5"/>
  <c r="ASI22" i="5"/>
  <c r="ASJ13" i="5"/>
  <c r="AUN14" i="5"/>
  <c r="AUN13" i="5"/>
  <c r="AVO22" i="5"/>
  <c r="AVP12" i="5"/>
  <c r="AWQ22" i="5"/>
  <c r="AWR12" i="5"/>
  <c r="AZW22" i="5"/>
  <c r="AZX12" i="5"/>
  <c r="BDD14" i="5"/>
  <c r="BDD13" i="5"/>
  <c r="BFH15" i="5"/>
  <c r="BFH13" i="5"/>
  <c r="BFH12" i="5"/>
  <c r="BGI22" i="5"/>
  <c r="BGJ13" i="5"/>
  <c r="BHL15" i="5"/>
  <c r="BHL12" i="5"/>
  <c r="BHL13" i="5"/>
  <c r="BQB15" i="5"/>
  <c r="BQB12" i="5"/>
  <c r="BRC22" i="5"/>
  <c r="BRD12" i="5"/>
  <c r="BSE22" i="5"/>
  <c r="BSF13" i="5"/>
  <c r="BUJ15" i="5"/>
  <c r="BUJ13" i="5"/>
  <c r="BVK22" i="5"/>
  <c r="BVL11" i="5"/>
  <c r="BZT13" i="5"/>
  <c r="BZT12" i="5"/>
  <c r="CCZ12" i="5"/>
  <c r="CCZ13" i="5"/>
  <c r="CFD14" i="5"/>
  <c r="CFD13" i="5"/>
  <c r="CFD12" i="5"/>
  <c r="CII22" i="5"/>
  <c r="CIJ13" i="5"/>
  <c r="CJL15" i="5"/>
  <c r="CJL12" i="5"/>
  <c r="CLP14" i="5"/>
  <c r="CLP12" i="5"/>
  <c r="CMR14" i="5"/>
  <c r="CMR12" i="5"/>
  <c r="CMR13" i="5"/>
  <c r="CNT14" i="5"/>
  <c r="CNT13" i="5"/>
  <c r="COV14" i="5"/>
  <c r="COV12" i="5"/>
  <c r="CPX12" i="5"/>
  <c r="CPX11" i="5"/>
  <c r="CPX13" i="5"/>
  <c r="CSB14" i="5"/>
  <c r="CSB10" i="5"/>
  <c r="CSB12" i="5"/>
  <c r="CTD14" i="5"/>
  <c r="CTD13" i="5"/>
  <c r="CTD12" i="5"/>
  <c r="CUF13" i="5"/>
  <c r="CUF14" i="5"/>
  <c r="CXL14" i="5"/>
  <c r="CXL12" i="5"/>
  <c r="CYN14" i="5"/>
  <c r="CYN10" i="5"/>
  <c r="CYN12" i="5"/>
  <c r="BWL13" i="5"/>
  <c r="BXN13" i="5"/>
  <c r="AWP13" i="5"/>
  <c r="AYT14" i="5"/>
  <c r="ASH14" i="5"/>
  <c r="ASH15" i="5"/>
  <c r="AUL15" i="5"/>
  <c r="AUL13" i="5"/>
  <c r="AZV8" i="5"/>
  <c r="AZV14" i="5"/>
  <c r="BFF15" i="5"/>
  <c r="BFF12" i="5"/>
  <c r="BJN13" i="5"/>
  <c r="BJN12" i="5"/>
  <c r="BKP12" i="5"/>
  <c r="BKP13" i="5"/>
  <c r="BPZ15" i="5"/>
  <c r="BPZ11" i="5"/>
  <c r="BPZ12" i="5"/>
  <c r="CBV11" i="5"/>
  <c r="CBV14" i="5"/>
  <c r="CCX16" i="5"/>
  <c r="CCX12" i="5"/>
  <c r="CCX14" i="5"/>
  <c r="CDZ14" i="5"/>
  <c r="CDZ11" i="5"/>
  <c r="CFB14" i="5"/>
  <c r="CFB12" i="5"/>
  <c r="CHF14" i="5"/>
  <c r="CHF12" i="5"/>
  <c r="CHF11" i="5"/>
  <c r="CKL15" i="5"/>
  <c r="CKL12" i="5"/>
  <c r="CLN14" i="5"/>
  <c r="CLN10" i="5"/>
  <c r="CMP12" i="5"/>
  <c r="CMP11" i="5"/>
  <c r="CTB13" i="5"/>
  <c r="CTB12" i="5"/>
  <c r="CWH11" i="5"/>
  <c r="CWH12" i="5"/>
  <c r="CXJ11" i="5"/>
  <c r="CXJ13" i="5"/>
  <c r="AOG19" i="5"/>
  <c r="APB10" i="5"/>
  <c r="APB15" i="5"/>
  <c r="AOS9" i="5"/>
  <c r="APB11" i="5"/>
  <c r="AOS11" i="5"/>
  <c r="BYI17" i="5"/>
  <c r="CYE15" i="5"/>
  <c r="CQQ16" i="5"/>
  <c r="AOW8" i="5"/>
  <c r="CEG14" i="5"/>
  <c r="BCG15" i="5"/>
  <c r="APP9" i="5"/>
  <c r="BLY14" i="5"/>
  <c r="BBE15" i="5"/>
  <c r="BYI15" i="5"/>
  <c r="CDS15" i="5"/>
  <c r="CSU15" i="5"/>
  <c r="CXC16" i="5"/>
  <c r="AOU10" i="5"/>
  <c r="APP10" i="5"/>
  <c r="AOW10" i="5"/>
  <c r="AOW16" i="5"/>
  <c r="AON19" i="5"/>
  <c r="AUL14" i="5"/>
  <c r="AXT14" i="5"/>
  <c r="BVL14" i="5"/>
  <c r="CBV17" i="5"/>
  <c r="CBV15" i="5"/>
  <c r="CMP15" i="5"/>
  <c r="CMP14" i="5"/>
  <c r="CTB15" i="5"/>
  <c r="CTB14" i="5"/>
  <c r="CYL14" i="5"/>
  <c r="CYL15" i="5"/>
  <c r="AYU22" i="5"/>
  <c r="AYV14" i="5"/>
  <c r="BAZ14" i="5"/>
  <c r="BAZ15" i="5"/>
  <c r="BDC22" i="5"/>
  <c r="BDD15" i="5"/>
  <c r="BKR12" i="5"/>
  <c r="BKR15" i="5"/>
  <c r="BWM22" i="5"/>
  <c r="BWN14" i="5"/>
  <c r="BYR14" i="5"/>
  <c r="BYR15" i="5"/>
  <c r="BZS22" i="5"/>
  <c r="BZT15" i="5"/>
  <c r="CAU22" i="5"/>
  <c r="CAV14" i="5"/>
  <c r="CBW22" i="5"/>
  <c r="CBX16" i="5"/>
  <c r="CCY22" i="5"/>
  <c r="CCZ14" i="5"/>
  <c r="CEB15" i="5"/>
  <c r="CEB14" i="5"/>
  <c r="CGE22" i="5"/>
  <c r="CGF15" i="5"/>
  <c r="CHH13" i="5"/>
  <c r="CHH14" i="5"/>
  <c r="CPW22" i="5"/>
  <c r="CPX15" i="5"/>
  <c r="CPX14" i="5"/>
  <c r="CVH13" i="5"/>
  <c r="CVH16" i="5"/>
  <c r="CWI22" i="5"/>
  <c r="CWJ16" i="5"/>
  <c r="AOU12" i="5"/>
  <c r="APB8" i="5"/>
  <c r="APB12" i="5"/>
  <c r="APB16" i="5"/>
  <c r="AOW12" i="5"/>
  <c r="APB9" i="5"/>
  <c r="APB13" i="5"/>
  <c r="APB17" i="5"/>
  <c r="EL6" i="6"/>
  <c r="EK6" i="6" s="1"/>
  <c r="EJ6" i="6" s="1"/>
  <c r="EH6" i="6" s="1"/>
  <c r="EG6" i="6" s="1"/>
  <c r="EF6" i="6" s="1"/>
  <c r="EE6" i="6" s="1"/>
  <c r="ED6" i="6" s="1"/>
  <c r="EC6" i="6" s="1"/>
  <c r="EA6" i="6" s="1"/>
  <c r="DZ6" i="6" s="1"/>
  <c r="CXJ12" i="5"/>
  <c r="CXJ9" i="5"/>
  <c r="CXJ10" i="5"/>
  <c r="BTH10" i="5"/>
  <c r="BTH8" i="5"/>
  <c r="BTH9" i="5"/>
  <c r="BTH12" i="5"/>
  <c r="BTF14" i="5"/>
  <c r="BTF8" i="5"/>
  <c r="BTF12" i="5"/>
  <c r="BTF10" i="5"/>
  <c r="BTF11" i="5"/>
  <c r="BTF9" i="5"/>
  <c r="BTF13" i="5"/>
  <c r="BRI12" i="5"/>
  <c r="BRI9" i="5"/>
  <c r="BRI13" i="5"/>
  <c r="BRI8" i="5"/>
  <c r="BRD11" i="5"/>
  <c r="BPG11" i="5"/>
  <c r="BPG9" i="5"/>
  <c r="BPG12" i="5"/>
  <c r="BPG8" i="5"/>
  <c r="BOZ13" i="5"/>
  <c r="BOZ17" i="5"/>
  <c r="BOZ10" i="5"/>
  <c r="BOZ9" i="5"/>
  <c r="BOZ11" i="5"/>
  <c r="BOZ8" i="5"/>
  <c r="BOZ15" i="5"/>
  <c r="BOZ14" i="5"/>
  <c r="BNO13" i="5"/>
  <c r="BNJ11" i="5"/>
  <c r="BNJ14" i="5"/>
  <c r="BNJ9" i="5"/>
  <c r="BNJ10" i="5"/>
  <c r="BNJ12" i="5"/>
  <c r="BNH11" i="5"/>
  <c r="BNH13" i="5"/>
  <c r="BNH8" i="5"/>
  <c r="BNH12" i="5"/>
  <c r="BMV8" i="5"/>
  <c r="BMV10" i="5"/>
  <c r="BMV15" i="5"/>
  <c r="BMV12" i="5"/>
  <c r="BMV9" i="5"/>
  <c r="BMV11" i="5"/>
  <c r="BMT11" i="5"/>
  <c r="BMT12" i="5"/>
  <c r="BMT8" i="5"/>
  <c r="BKY9" i="5"/>
  <c r="BKY11" i="5"/>
  <c r="BKY10" i="5"/>
  <c r="BKY12" i="5"/>
  <c r="BKY13" i="5"/>
  <c r="BKW13" i="5"/>
  <c r="BKW8" i="5"/>
  <c r="BKW14" i="5"/>
  <c r="BKW9" i="5"/>
  <c r="BKW10" i="5"/>
  <c r="BKR9" i="5"/>
  <c r="BKR14" i="5"/>
  <c r="BKR10" i="5"/>
  <c r="BKR11" i="5"/>
  <c r="BKR8" i="5"/>
  <c r="BKP10" i="5"/>
  <c r="BKP8" i="5"/>
  <c r="BKP11" i="5"/>
  <c r="BJP8" i="5"/>
  <c r="BIS11" i="5"/>
  <c r="BIS12" i="5"/>
  <c r="BIS8" i="5"/>
  <c r="BIS10" i="5"/>
  <c r="BIS14" i="5"/>
  <c r="BIS9" i="5"/>
  <c r="BIS13" i="5"/>
  <c r="BIN14" i="5"/>
  <c r="BIN11" i="5"/>
  <c r="BIN8" i="5"/>
  <c r="BIN15" i="5"/>
  <c r="BIN10" i="5"/>
  <c r="BIN12" i="5"/>
  <c r="BIL14" i="5"/>
  <c r="BIL10" i="5"/>
  <c r="BIL11" i="5"/>
  <c r="BIL9" i="5"/>
  <c r="BIL12" i="5"/>
  <c r="BGO12" i="5"/>
  <c r="BGO13" i="5"/>
  <c r="BGO11" i="5"/>
  <c r="BGO9" i="5"/>
  <c r="BGO10" i="5"/>
  <c r="BFT15" i="5"/>
  <c r="BFT14" i="5"/>
  <c r="BFT8" i="5"/>
  <c r="BFT9" i="5"/>
  <c r="BFT12" i="5"/>
  <c r="BFT10" i="5"/>
  <c r="BFT11" i="5"/>
  <c r="BEF13" i="5"/>
  <c r="BEF9" i="5"/>
  <c r="BEF10" i="5"/>
  <c r="BEF11" i="5"/>
  <c r="BEF12" i="5"/>
  <c r="BEF14" i="5"/>
  <c r="BEF15" i="5"/>
  <c r="BCB8" i="5"/>
  <c r="BCB10" i="5"/>
  <c r="AZV12" i="5"/>
  <c r="AZV11" i="5"/>
  <c r="AYT12" i="5"/>
  <c r="AYT13" i="5"/>
  <c r="AYT11" i="5"/>
  <c r="AYT9" i="5"/>
  <c r="AYA8" i="5"/>
  <c r="AYA12" i="5"/>
  <c r="AYA9" i="5"/>
  <c r="AYA13" i="5"/>
  <c r="AYA10" i="5"/>
  <c r="AXY12" i="5"/>
  <c r="AXY10" i="5"/>
  <c r="AXY11" i="5"/>
  <c r="AXY8" i="5"/>
  <c r="AXR8" i="5"/>
  <c r="AXR12" i="5"/>
  <c r="AXR11" i="5"/>
  <c r="AVU10" i="5"/>
  <c r="AVU8" i="5"/>
  <c r="AVU13" i="5"/>
  <c r="AVU11" i="5"/>
  <c r="AVU9" i="5"/>
  <c r="AUN10" i="5"/>
  <c r="AUN8" i="5"/>
  <c r="AUN11" i="5"/>
  <c r="ATS10" i="5"/>
  <c r="ATS12" i="5"/>
  <c r="ATS8" i="5"/>
  <c r="ATS9" i="5"/>
  <c r="ATS13" i="5"/>
  <c r="ATQ9" i="5"/>
  <c r="ATQ10" i="5"/>
  <c r="ATQ11" i="5"/>
  <c r="ATQ13" i="5"/>
  <c r="ATL9" i="5"/>
  <c r="ATL11" i="5"/>
  <c r="ATL13" i="5"/>
  <c r="ATL10" i="5"/>
  <c r="ATL12" i="5"/>
  <c r="ATL15" i="5"/>
  <c r="ATL8" i="5"/>
  <c r="ATJ12" i="5"/>
  <c r="ATJ8" i="5"/>
  <c r="ARO10" i="5"/>
  <c r="ARO11" i="5"/>
  <c r="ARO13" i="5"/>
  <c r="ARO8" i="5"/>
  <c r="ARM12" i="5"/>
  <c r="ARM8" i="5"/>
  <c r="ARM13" i="5"/>
  <c r="ARF9" i="5"/>
  <c r="ARF13" i="5"/>
  <c r="ARF8" i="5"/>
  <c r="ARF10" i="5"/>
  <c r="ARF11" i="5"/>
  <c r="APY10" i="5"/>
  <c r="APP14" i="5"/>
  <c r="APK8" i="5"/>
  <c r="APD12" i="5"/>
  <c r="APD16" i="5"/>
  <c r="APD10" i="5"/>
  <c r="APD14" i="5"/>
  <c r="APD8" i="5"/>
  <c r="AOW14" i="5"/>
  <c r="AOT22" i="5"/>
  <c r="AOU16" i="5"/>
  <c r="BPU14" i="5"/>
  <c r="AWP15" i="5"/>
  <c r="CHF15" i="5"/>
  <c r="ATE13" i="5"/>
  <c r="ATE15" i="5"/>
  <c r="BKJ22" i="5"/>
  <c r="BKK16" i="5"/>
  <c r="BQV22" i="5"/>
  <c r="BQW13" i="5"/>
  <c r="BQW12" i="5"/>
  <c r="CAO14" i="5"/>
  <c r="CAO12" i="5"/>
  <c r="CBQ13" i="5"/>
  <c r="CBQ12" i="5"/>
  <c r="CCS14" i="5"/>
  <c r="CCS13" i="5"/>
  <c r="CFY14" i="5"/>
  <c r="CFY12" i="5"/>
  <c r="CHA13" i="5"/>
  <c r="CHA12" i="5"/>
  <c r="CJE13" i="5"/>
  <c r="CJE14" i="5"/>
  <c r="COO13" i="5"/>
  <c r="COO14" i="5"/>
  <c r="CSV22" i="5"/>
  <c r="CSW13" i="5"/>
  <c r="ARF15" i="5"/>
  <c r="ARF14" i="5"/>
  <c r="ASH13" i="5"/>
  <c r="ASH12" i="5"/>
  <c r="ATJ15" i="5"/>
  <c r="ATJ14" i="5"/>
  <c r="AVN14" i="5"/>
  <c r="AVN13" i="5"/>
  <c r="AXR17" i="5"/>
  <c r="AXR13" i="5"/>
  <c r="AXR15" i="5"/>
  <c r="AYT17" i="5"/>
  <c r="AYT15" i="5"/>
  <c r="AZV15" i="5"/>
  <c r="AZV13" i="5"/>
  <c r="BAX16" i="5"/>
  <c r="BAX15" i="5"/>
  <c r="BAX13" i="5"/>
  <c r="BAX12" i="5"/>
  <c r="BBZ14" i="5"/>
  <c r="BBZ15" i="5"/>
  <c r="BDB13" i="5"/>
  <c r="BDB14" i="5"/>
  <c r="BDB15" i="5"/>
  <c r="BFF17" i="5"/>
  <c r="BFF14" i="5"/>
  <c r="BFF13" i="5"/>
  <c r="BGH13" i="5"/>
  <c r="BGH15" i="5"/>
  <c r="BGH14" i="5"/>
  <c r="BHJ16" i="5"/>
  <c r="BHJ15" i="5"/>
  <c r="BHJ12" i="5"/>
  <c r="BHJ14" i="5"/>
  <c r="BIL15" i="5"/>
  <c r="BIL13" i="5"/>
  <c r="BKP15" i="5"/>
  <c r="BKP14" i="5"/>
  <c r="BLR13" i="5"/>
  <c r="BLR14" i="5"/>
  <c r="BMT17" i="5"/>
  <c r="BMT13" i="5"/>
  <c r="BMT15" i="5"/>
  <c r="BMT14" i="5"/>
  <c r="BNU22" i="5"/>
  <c r="BNV13" i="5"/>
  <c r="BNV14" i="5"/>
  <c r="BOX13" i="5"/>
  <c r="BOX15" i="5"/>
  <c r="BOX14" i="5"/>
  <c r="BPY22" i="5"/>
  <c r="BPZ13" i="5"/>
  <c r="BPZ17" i="5"/>
  <c r="BPZ16" i="5"/>
  <c r="BPZ14" i="5"/>
  <c r="BSD14" i="5"/>
  <c r="BSD13" i="5"/>
  <c r="BSD15" i="5"/>
  <c r="BVJ13" i="5"/>
  <c r="BVJ14" i="5"/>
  <c r="BVJ15" i="5"/>
  <c r="BWL16" i="5"/>
  <c r="BWL15" i="5"/>
  <c r="BWL14" i="5"/>
  <c r="BXN16" i="5"/>
  <c r="BXN14" i="5"/>
  <c r="BXN15" i="5"/>
  <c r="BYP14" i="5"/>
  <c r="BYP15" i="5"/>
  <c r="BYP13" i="5"/>
  <c r="BYP12" i="5"/>
  <c r="BZQ22" i="5"/>
  <c r="BZR14" i="5"/>
  <c r="BZR17" i="5"/>
  <c r="BZR16" i="5"/>
  <c r="BZR15" i="5"/>
  <c r="BZR13" i="5"/>
  <c r="CAS22" i="5"/>
  <c r="CAT17" i="5"/>
  <c r="CAT16" i="5"/>
  <c r="CAT13" i="5"/>
  <c r="CAT15" i="5"/>
  <c r="CCX15" i="5"/>
  <c r="CCX13" i="5"/>
  <c r="CDY22" i="5"/>
  <c r="CDZ17" i="5"/>
  <c r="CDZ16" i="5"/>
  <c r="CDZ15" i="5"/>
  <c r="CDZ13" i="5"/>
  <c r="CFB13" i="5"/>
  <c r="CFB15" i="5"/>
  <c r="CGD14" i="5"/>
  <c r="CGD13" i="5"/>
  <c r="CIH13" i="5"/>
  <c r="CIH14" i="5"/>
  <c r="CIH15" i="5"/>
  <c r="CIH12" i="5"/>
  <c r="CJJ14" i="5"/>
  <c r="CJJ12" i="5"/>
  <c r="CKL14" i="5"/>
  <c r="CKL13" i="5"/>
  <c r="CLN15" i="5"/>
  <c r="CLN13" i="5"/>
  <c r="CLN12" i="5"/>
  <c r="CNR17" i="5"/>
  <c r="CNR14" i="5"/>
  <c r="CNR13" i="5"/>
  <c r="CNR12" i="5"/>
  <c r="COT17" i="5"/>
  <c r="COT15" i="5"/>
  <c r="CQX13" i="5"/>
  <c r="CQX12" i="5"/>
  <c r="CRZ14" i="5"/>
  <c r="CRZ13" i="5"/>
  <c r="CUD13" i="5"/>
  <c r="CUD15" i="5"/>
  <c r="CUD14" i="5"/>
  <c r="CWH14" i="5"/>
  <c r="CWH13" i="5"/>
  <c r="CWH15" i="5"/>
  <c r="CXJ14" i="5"/>
  <c r="CXJ16" i="5"/>
  <c r="BAX14" i="5"/>
  <c r="AOY19" i="5"/>
  <c r="AOY22" i="5" s="1"/>
  <c r="B163" i="6" s="1"/>
  <c r="API17" i="5"/>
  <c r="API16" i="5"/>
  <c r="API9" i="5"/>
  <c r="APQ22" i="5"/>
  <c r="APR16" i="5"/>
  <c r="APR12" i="5"/>
  <c r="APR8" i="5"/>
  <c r="API8" i="5"/>
  <c r="APR14" i="5"/>
  <c r="BSY14" i="5"/>
  <c r="CKE15" i="5"/>
  <c r="CQQ17" i="5"/>
  <c r="CYE17" i="5"/>
  <c r="CCQ16" i="5"/>
  <c r="CLG16" i="5"/>
  <c r="CSU16" i="5"/>
  <c r="CWA16" i="5"/>
  <c r="CSU17" i="5"/>
  <c r="APP12" i="5"/>
  <c r="APP16" i="5"/>
  <c r="AOU11" i="5"/>
  <c r="AOU13" i="5"/>
  <c r="AOU15" i="5"/>
  <c r="AQD12" i="5"/>
  <c r="APY14" i="5"/>
  <c r="AOW9" i="5"/>
  <c r="AOW11" i="5"/>
  <c r="AOW13" i="5"/>
  <c r="AOW15" i="5"/>
  <c r="AOW17" i="5"/>
  <c r="CXC17" i="5"/>
  <c r="APF19" i="5"/>
  <c r="APF22" i="5" s="1"/>
  <c r="B164" i="6" s="1"/>
  <c r="BVC14" i="5"/>
  <c r="CKE16" i="5"/>
  <c r="BRI15" i="5"/>
  <c r="APV22" i="5"/>
  <c r="APW13" i="5"/>
  <c r="APW16" i="5"/>
  <c r="APW12" i="5"/>
  <c r="APW8" i="5"/>
  <c r="ARL22" i="5"/>
  <c r="ARM14" i="5"/>
  <c r="ATQ14" i="5"/>
  <c r="ATQ15" i="5"/>
  <c r="AVT22" i="5"/>
  <c r="AVU14" i="5"/>
  <c r="AWV22" i="5"/>
  <c r="AWW15" i="5"/>
  <c r="AWW14" i="5"/>
  <c r="AXX22" i="5"/>
  <c r="AXY15" i="5"/>
  <c r="AXY14" i="5"/>
  <c r="AYZ22" i="5"/>
  <c r="AZA14" i="5"/>
  <c r="BEJ22" i="5"/>
  <c r="BEK15" i="5"/>
  <c r="BEK14" i="5"/>
  <c r="BFL22" i="5"/>
  <c r="BFM14" i="5"/>
  <c r="BFM15" i="5"/>
  <c r="BGN22" i="5"/>
  <c r="BGO14" i="5"/>
  <c r="BGO15" i="5"/>
  <c r="BHP22" i="5"/>
  <c r="BHQ14" i="5"/>
  <c r="BHQ15" i="5"/>
  <c r="BMZ22" i="5"/>
  <c r="BNA15" i="5"/>
  <c r="BOB22" i="5"/>
  <c r="BOC15" i="5"/>
  <c r="BPD22" i="5"/>
  <c r="BPE17" i="5"/>
  <c r="BPE14" i="5"/>
  <c r="BQF22" i="5"/>
  <c r="BQG14" i="5"/>
  <c r="BQG15" i="5"/>
  <c r="BTL22" i="5"/>
  <c r="BTM14" i="5"/>
  <c r="BUO15" i="5"/>
  <c r="BUO14" i="5"/>
  <c r="BWS15" i="5"/>
  <c r="BWS14" i="5"/>
  <c r="BXT22" i="5"/>
  <c r="BXU14" i="5"/>
  <c r="BXU15" i="5"/>
  <c r="BYV22" i="5"/>
  <c r="BYW14" i="5"/>
  <c r="BYW15" i="5"/>
  <c r="BZX22" i="5"/>
  <c r="BZY15" i="5"/>
  <c r="CAZ22" i="5"/>
  <c r="CBA15" i="5"/>
  <c r="CBA14" i="5"/>
  <c r="CCB22" i="5"/>
  <c r="CCC16" i="5"/>
  <c r="CCC14" i="5"/>
  <c r="CDE14" i="5"/>
  <c r="CDE16" i="5"/>
  <c r="CFH22" i="5"/>
  <c r="CFI14" i="5"/>
  <c r="CGJ22" i="5"/>
  <c r="CGK16" i="5"/>
  <c r="CGK15" i="5"/>
  <c r="CHL22" i="5"/>
  <c r="CHM15" i="5"/>
  <c r="CIN22" i="5"/>
  <c r="CIO15" i="5"/>
  <c r="CJP22" i="5"/>
  <c r="CJQ14" i="5"/>
  <c r="CKR22" i="5"/>
  <c r="CKS17" i="5"/>
  <c r="CKS14" i="5"/>
  <c r="CLT22" i="5"/>
  <c r="CLU14" i="5"/>
  <c r="CMV22" i="5"/>
  <c r="CMW15" i="5"/>
  <c r="CMW14" i="5"/>
  <c r="CNX22" i="5"/>
  <c r="CNY14" i="5"/>
  <c r="CNY15" i="5"/>
  <c r="COZ22" i="5"/>
  <c r="CPA15" i="5"/>
  <c r="CQB22" i="5"/>
  <c r="CQC15" i="5"/>
  <c r="CRD22" i="5"/>
  <c r="CRE16" i="5"/>
  <c r="CSF22" i="5"/>
  <c r="CSG15" i="5"/>
  <c r="CUJ22" i="5"/>
  <c r="CUK15" i="5"/>
  <c r="CUK14" i="5"/>
  <c r="CVL22" i="5"/>
  <c r="CVM14" i="5"/>
  <c r="CVM15" i="5"/>
  <c r="CWN22" i="5"/>
  <c r="CWO14" i="5"/>
  <c r="CWO15" i="5"/>
  <c r="CXP22" i="5"/>
  <c r="CXQ16" i="5"/>
  <c r="CXQ14" i="5"/>
  <c r="CXQ15" i="5"/>
  <c r="CYR22" i="5"/>
  <c r="CYS13" i="5"/>
  <c r="CYS17" i="5"/>
  <c r="CYS15" i="5"/>
  <c r="BBG14" i="5"/>
  <c r="BBG15" i="5"/>
  <c r="BCI15" i="5"/>
  <c r="BCI14" i="5"/>
  <c r="BSM15" i="5"/>
  <c r="BSM14" i="5"/>
  <c r="BTO16" i="5"/>
  <c r="BTO14" i="5"/>
  <c r="BTO15" i="5"/>
  <c r="BXW14" i="5"/>
  <c r="BXW15" i="5"/>
  <c r="CSG16" i="5"/>
  <c r="ASO15" i="5"/>
  <c r="CFI15" i="5"/>
  <c r="APW10" i="5"/>
  <c r="AQR14" i="5"/>
  <c r="APD9" i="5"/>
  <c r="APD11" i="5"/>
  <c r="APD13" i="5"/>
  <c r="APD15" i="5"/>
  <c r="APD17" i="5"/>
  <c r="APY8" i="5"/>
  <c r="APY12" i="5"/>
  <c r="APY16" i="5"/>
  <c r="API10" i="5"/>
  <c r="API14" i="5"/>
  <c r="APH22" i="5"/>
  <c r="API11" i="5"/>
  <c r="ARN22" i="5"/>
  <c r="ARO17" i="5"/>
  <c r="ASP22" i="5"/>
  <c r="ASQ17" i="5"/>
  <c r="ASQ16" i="5"/>
  <c r="ATR22" i="5"/>
  <c r="ATS17" i="5"/>
  <c r="ATS16" i="5"/>
  <c r="AUT22" i="5"/>
  <c r="AUU17" i="5"/>
  <c r="AUU16" i="5"/>
  <c r="AVV22" i="5"/>
  <c r="AVW17" i="5"/>
  <c r="AVW16" i="5"/>
  <c r="AWX22" i="5"/>
  <c r="AWY17" i="5"/>
  <c r="AWY16" i="5"/>
  <c r="AXZ22" i="5"/>
  <c r="AYA17" i="5"/>
  <c r="AYA16" i="5"/>
  <c r="AYA14" i="5"/>
  <c r="AYA15" i="5"/>
  <c r="AZB22" i="5"/>
  <c r="AZC16" i="5"/>
  <c r="AZC17" i="5"/>
  <c r="AZC15" i="5"/>
  <c r="BAD22" i="5"/>
  <c r="BAE17" i="5"/>
  <c r="BBF22" i="5"/>
  <c r="BBG17" i="5"/>
  <c r="BBG16" i="5"/>
  <c r="BCH22" i="5"/>
  <c r="BCI17" i="5"/>
  <c r="BCI16" i="5"/>
  <c r="BDJ22" i="5"/>
  <c r="BDK16" i="5"/>
  <c r="BDK15" i="5"/>
  <c r="BDK17" i="5"/>
  <c r="BEL22" i="5"/>
  <c r="BEM16" i="5"/>
  <c r="BEM15" i="5"/>
  <c r="BFN22" i="5"/>
  <c r="BFO17" i="5"/>
  <c r="BFO15" i="5"/>
  <c r="BFO14" i="5"/>
  <c r="BFO16" i="5"/>
  <c r="BGP22" i="5"/>
  <c r="BGQ17" i="5"/>
  <c r="BGQ16" i="5"/>
  <c r="BGQ15" i="5"/>
  <c r="BGQ14" i="5"/>
  <c r="BHR22" i="5"/>
  <c r="BHS17" i="5"/>
  <c r="BHS16" i="5"/>
  <c r="BHS15" i="5"/>
  <c r="BIT22" i="5"/>
  <c r="BIU16" i="5"/>
  <c r="BIU17" i="5"/>
  <c r="BJV22" i="5"/>
  <c r="BJW16" i="5"/>
  <c r="BJW17" i="5"/>
  <c r="BKX22" i="5"/>
  <c r="BKY17" i="5"/>
  <c r="BKY16" i="5"/>
  <c r="BKY15" i="5"/>
  <c r="BLZ22" i="5"/>
  <c r="BMA17" i="5"/>
  <c r="BNB22" i="5"/>
  <c r="BNC16" i="5"/>
  <c r="BNC17" i="5"/>
  <c r="BNC14" i="5"/>
  <c r="BNC15" i="5"/>
  <c r="BOD22" i="5"/>
  <c r="BOE14" i="5"/>
  <c r="BOE17" i="5"/>
  <c r="BOE16" i="5"/>
  <c r="BPF22" i="5"/>
  <c r="BPG16" i="5"/>
  <c r="BPG17" i="5"/>
  <c r="BPG15" i="5"/>
  <c r="BQH22" i="5"/>
  <c r="BQI16" i="5"/>
  <c r="BQI15" i="5"/>
  <c r="BRJ22" i="5"/>
  <c r="BRK17" i="5"/>
  <c r="BRK16" i="5"/>
  <c r="BRK15" i="5"/>
  <c r="BSL22" i="5"/>
  <c r="BSM17" i="5"/>
  <c r="BTN22" i="5"/>
  <c r="BTO17" i="5"/>
  <c r="BUP22" i="5"/>
  <c r="BUQ17" i="5"/>
  <c r="BUQ16" i="5"/>
  <c r="BUQ15" i="5"/>
  <c r="BVR22" i="5"/>
  <c r="BVS16" i="5"/>
  <c r="BVS17" i="5"/>
  <c r="BVS14" i="5"/>
  <c r="BWT22" i="5"/>
  <c r="BWU16" i="5"/>
  <c r="BWU14" i="5"/>
  <c r="BWU17" i="5"/>
  <c r="BXV22" i="5"/>
  <c r="BXW17" i="5"/>
  <c r="BXW16" i="5"/>
  <c r="BYX22" i="5"/>
  <c r="BYY17" i="5"/>
  <c r="BYY16" i="5"/>
  <c r="BYY15" i="5"/>
  <c r="BZZ22" i="5"/>
  <c r="CAA17" i="5"/>
  <c r="CAA15" i="5"/>
  <c r="CBB22" i="5"/>
  <c r="CBC17" i="5"/>
  <c r="CBC16" i="5"/>
  <c r="CBC15" i="5"/>
  <c r="CCD22" i="5"/>
  <c r="CCE17" i="5"/>
  <c r="CCE16" i="5"/>
  <c r="CCE15" i="5"/>
  <c r="CCE14" i="5"/>
  <c r="CDF22" i="5"/>
  <c r="CDG16" i="5"/>
  <c r="CDG15" i="5"/>
  <c r="CDG17" i="5"/>
  <c r="CEH22" i="5"/>
  <c r="CEI16" i="5"/>
  <c r="CEI17" i="5"/>
  <c r="CFJ22" i="5"/>
  <c r="CFK17" i="5"/>
  <c r="CFK16" i="5"/>
  <c r="CGL22" i="5"/>
  <c r="CGM17" i="5"/>
  <c r="CGM16" i="5"/>
  <c r="CGM14" i="5"/>
  <c r="CHN22" i="5"/>
  <c r="CHO14" i="5"/>
  <c r="CHO16" i="5"/>
  <c r="CHO17" i="5"/>
  <c r="CIP22" i="5"/>
  <c r="CIQ17" i="5"/>
  <c r="CIQ16" i="5"/>
  <c r="CJR22" i="5"/>
  <c r="CJS17" i="5"/>
  <c r="CJS16" i="5"/>
  <c r="CKT22" i="5"/>
  <c r="CKU17" i="5"/>
  <c r="CKU16" i="5"/>
  <c r="CKU14" i="5"/>
  <c r="CKU15" i="5"/>
  <c r="CLV22" i="5"/>
  <c r="CLW16" i="5"/>
  <c r="CLW17" i="5"/>
  <c r="CLW14" i="5"/>
  <c r="CLW15" i="5"/>
  <c r="CMX22" i="5"/>
  <c r="CMY17" i="5"/>
  <c r="CMY16" i="5"/>
  <c r="CMY15" i="5"/>
  <c r="CNZ22" i="5"/>
  <c r="COA17" i="5"/>
  <c r="COA15" i="5"/>
  <c r="COA16" i="5"/>
  <c r="CPB22" i="5"/>
  <c r="CPC16" i="5"/>
  <c r="CPC17" i="5"/>
  <c r="CPC15" i="5"/>
  <c r="CQD22" i="5"/>
  <c r="CQE17" i="5"/>
  <c r="CQE16" i="5"/>
  <c r="CQE15" i="5"/>
  <c r="CRF22" i="5"/>
  <c r="CRG17" i="5"/>
  <c r="CRG16" i="5"/>
  <c r="CRG14" i="5"/>
  <c r="CRG15" i="5"/>
  <c r="CSH22" i="5"/>
  <c r="CSI17" i="5"/>
  <c r="CSI14" i="5"/>
  <c r="CSI15" i="5"/>
  <c r="CTJ22" i="5"/>
  <c r="CTK17" i="5"/>
  <c r="CTK16" i="5"/>
  <c r="CTK15" i="5"/>
  <c r="CUL22" i="5"/>
  <c r="CUM15" i="5"/>
  <c r="CUM17" i="5"/>
  <c r="CUM16" i="5"/>
  <c r="CVN22" i="5"/>
  <c r="CVO17" i="5"/>
  <c r="CVO15" i="5"/>
  <c r="CVO16" i="5"/>
  <c r="CWP22" i="5"/>
  <c r="CWQ17" i="5"/>
  <c r="CWQ15" i="5"/>
  <c r="CWQ16" i="5"/>
  <c r="CXR22" i="5"/>
  <c r="CXS15" i="5"/>
  <c r="CXS14" i="5"/>
  <c r="CXS17" i="5"/>
  <c r="CXS16" i="5"/>
  <c r="CYT22" i="5"/>
  <c r="CYU17" i="5"/>
  <c r="CYU16" i="5"/>
  <c r="BSM16" i="5"/>
  <c r="ARS22" i="5"/>
  <c r="ART17" i="5"/>
  <c r="ART16" i="5"/>
  <c r="ART15" i="5"/>
  <c r="ASU22" i="5"/>
  <c r="ASV16" i="5"/>
  <c r="ASV14" i="5"/>
  <c r="ASV15" i="5"/>
  <c r="ATW22" i="5"/>
  <c r="ATX17" i="5"/>
  <c r="ATX14" i="5"/>
  <c r="ATX15" i="5"/>
  <c r="ATX16" i="5"/>
  <c r="AUY22" i="5"/>
  <c r="AUZ17" i="5"/>
  <c r="AWA22" i="5"/>
  <c r="AWB17" i="5"/>
  <c r="AWB16" i="5"/>
  <c r="AWB14" i="5"/>
  <c r="AXC22" i="5"/>
  <c r="AXD14" i="5"/>
  <c r="AXD16" i="5"/>
  <c r="AXD17" i="5"/>
  <c r="AYE22" i="5"/>
  <c r="AYF17" i="5"/>
  <c r="AYF16" i="5"/>
  <c r="AYF15" i="5"/>
  <c r="AZG22" i="5"/>
  <c r="AZH17" i="5"/>
  <c r="AZH16" i="5"/>
  <c r="AZH15" i="5"/>
  <c r="BAI22" i="5"/>
  <c r="BAJ16" i="5"/>
  <c r="BBK22" i="5"/>
  <c r="BBL17" i="5"/>
  <c r="BBL15" i="5"/>
  <c r="BCM22" i="5"/>
  <c r="BCN17" i="5"/>
  <c r="BCN16" i="5"/>
  <c r="BCN15" i="5"/>
  <c r="BDO22" i="5"/>
  <c r="BDP17" i="5"/>
  <c r="BDP15" i="5"/>
  <c r="BDP14" i="5"/>
  <c r="BDP16" i="5"/>
  <c r="BEQ22" i="5"/>
  <c r="BER17" i="5"/>
  <c r="BER16" i="5"/>
  <c r="BER15" i="5"/>
  <c r="BER14" i="5"/>
  <c r="BFS22" i="5"/>
  <c r="BFT17" i="5"/>
  <c r="BFT16" i="5"/>
  <c r="BGU22" i="5"/>
  <c r="BGV17" i="5"/>
  <c r="BHW22" i="5"/>
  <c r="BHX17" i="5"/>
  <c r="BHX16" i="5"/>
  <c r="BIY22" i="5"/>
  <c r="BIZ17" i="5"/>
  <c r="BIZ16" i="5"/>
  <c r="BIZ15" i="5"/>
  <c r="BKA22" i="5"/>
  <c r="BKB16" i="5"/>
  <c r="BKB17" i="5"/>
  <c r="BKB15" i="5"/>
  <c r="BLC22" i="5"/>
  <c r="BLD16" i="5"/>
  <c r="BLD17" i="5"/>
  <c r="BLD14" i="5"/>
  <c r="BLD15" i="5"/>
  <c r="BME22" i="5"/>
  <c r="BMF17" i="5"/>
  <c r="BMF16" i="5"/>
  <c r="BMF14" i="5"/>
  <c r="BMF15" i="5"/>
  <c r="BNG22" i="5"/>
  <c r="BNH17" i="5"/>
  <c r="BNH16" i="5"/>
  <c r="BNH15" i="5"/>
  <c r="BOI22" i="5"/>
  <c r="BOJ17" i="5"/>
  <c r="BOJ16" i="5"/>
  <c r="BOJ15" i="5"/>
  <c r="BPK22" i="5"/>
  <c r="BPL17" i="5"/>
  <c r="BPL15" i="5"/>
  <c r="BPL16" i="5"/>
  <c r="BQM22" i="5"/>
  <c r="BQN16" i="5"/>
  <c r="BQN15" i="5"/>
  <c r="BQN17" i="5"/>
  <c r="BRO22" i="5"/>
  <c r="BRP16" i="5"/>
  <c r="BRP15" i="5"/>
  <c r="BSQ22" i="5"/>
  <c r="BSR17" i="5"/>
  <c r="BSR16" i="5"/>
  <c r="BSR15" i="5"/>
  <c r="BTS22" i="5"/>
  <c r="BTT17" i="5"/>
  <c r="BTT14" i="5"/>
  <c r="BTT15" i="5"/>
  <c r="BTT16" i="5"/>
  <c r="BUU22" i="5"/>
  <c r="BUV17" i="5"/>
  <c r="BUV16" i="5"/>
  <c r="BUV15" i="5"/>
  <c r="BVW22" i="5"/>
  <c r="BVX17" i="5"/>
  <c r="BVX16" i="5"/>
  <c r="BVX15" i="5"/>
  <c r="BWY22" i="5"/>
  <c r="BWZ16" i="5"/>
  <c r="BWZ17" i="5"/>
  <c r="BWZ15" i="5"/>
  <c r="BYA22" i="5"/>
  <c r="BYB16" i="5"/>
  <c r="BYB17" i="5"/>
  <c r="BYB15" i="5"/>
  <c r="CAE22" i="5"/>
  <c r="CAF17" i="5"/>
  <c r="CAF16" i="5"/>
  <c r="CAF15" i="5"/>
  <c r="CBG22" i="5"/>
  <c r="CBH17" i="5"/>
  <c r="CBH15" i="5"/>
  <c r="CBH14" i="5"/>
  <c r="CCI22" i="5"/>
  <c r="CCJ17" i="5"/>
  <c r="CCJ15" i="5"/>
  <c r="CDK22" i="5"/>
  <c r="CDL16" i="5"/>
  <c r="CDL15" i="5"/>
  <c r="CDL17" i="5"/>
  <c r="CEM22" i="5"/>
  <c r="CEN16" i="5"/>
  <c r="CEN17" i="5"/>
  <c r="CEN14" i="5"/>
  <c r="CEN15" i="5"/>
  <c r="CFO22" i="5"/>
  <c r="CFP17" i="5"/>
  <c r="CFP16" i="5"/>
  <c r="CFP14" i="5"/>
  <c r="CFP15" i="5"/>
  <c r="CGQ22" i="5"/>
  <c r="CGR17" i="5"/>
  <c r="CGR16" i="5"/>
  <c r="CGR15" i="5"/>
  <c r="CHS22" i="5"/>
  <c r="CHT16" i="5"/>
  <c r="CHT17" i="5"/>
  <c r="CHT15" i="5"/>
  <c r="CIU22" i="5"/>
  <c r="CIV15" i="5"/>
  <c r="CIV16" i="5"/>
  <c r="CJW22" i="5"/>
  <c r="CJX16" i="5"/>
  <c r="CJX17" i="5"/>
  <c r="CJX15" i="5"/>
  <c r="CKY22" i="5"/>
  <c r="CKZ16" i="5"/>
  <c r="CKZ17" i="5"/>
  <c r="CKZ14" i="5"/>
  <c r="CKZ15" i="5"/>
  <c r="CMA22" i="5"/>
  <c r="CMB17" i="5"/>
  <c r="CMB16" i="5"/>
  <c r="CMB15" i="5"/>
  <c r="CNC22" i="5"/>
  <c r="CND17" i="5"/>
  <c r="CND16" i="5"/>
  <c r="CND15" i="5"/>
  <c r="COE22" i="5"/>
  <c r="COF17" i="5"/>
  <c r="COF15" i="5"/>
  <c r="COF16" i="5"/>
  <c r="CPG22" i="5"/>
  <c r="CPH17" i="5"/>
  <c r="CPH14" i="5"/>
  <c r="CQI22" i="5"/>
  <c r="CQJ16" i="5"/>
  <c r="CQJ14" i="5"/>
  <c r="CQJ17" i="5"/>
  <c r="CRK22" i="5"/>
  <c r="CRL17" i="5"/>
  <c r="CRL16" i="5"/>
  <c r="CRL15" i="5"/>
  <c r="CSM22" i="5"/>
  <c r="CSN17" i="5"/>
  <c r="CSN16" i="5"/>
  <c r="CSN15" i="5"/>
  <c r="CTO22" i="5"/>
  <c r="CTP17" i="5"/>
  <c r="CTP16" i="5"/>
  <c r="CUQ22" i="5"/>
  <c r="CUR17" i="5"/>
  <c r="CUR16" i="5"/>
  <c r="CVS22" i="5"/>
  <c r="CVT15" i="5"/>
  <c r="CVT14" i="5"/>
  <c r="CWU22" i="5"/>
  <c r="CWV17" i="5"/>
  <c r="CWV14" i="5"/>
  <c r="CWV16" i="5"/>
  <c r="CXW22" i="5"/>
  <c r="CXX17" i="5"/>
  <c r="CXX16" i="5"/>
  <c r="AVW15" i="5"/>
  <c r="AWY15" i="5"/>
  <c r="BWU15" i="5"/>
  <c r="CJS15" i="5"/>
  <c r="CCJ16" i="5"/>
  <c r="ASQ14" i="5"/>
  <c r="ATS14" i="5"/>
  <c r="AZC14" i="5"/>
  <c r="BAE14" i="5"/>
  <c r="BPG14" i="5"/>
  <c r="ASQ15" i="5"/>
  <c r="BVS15" i="5"/>
  <c r="CIQ15" i="5"/>
  <c r="BBL16" i="5"/>
  <c r="CBH16" i="5"/>
  <c r="BQI17" i="5"/>
  <c r="ARO15" i="5"/>
  <c r="AUU15" i="5"/>
  <c r="BJW15" i="5"/>
  <c r="CGM15" i="5"/>
  <c r="CHO15" i="5"/>
  <c r="CYU15" i="5"/>
  <c r="ARO16" i="5"/>
  <c r="CAA16" i="5"/>
  <c r="ASV17" i="5"/>
  <c r="ATS15" i="5"/>
  <c r="BIU15" i="5"/>
  <c r="CFK15" i="5"/>
  <c r="BAE16" i="5"/>
  <c r="CSI16" i="5"/>
  <c r="ASN22" i="5"/>
  <c r="ASO16" i="5"/>
  <c r="ATP22" i="5"/>
  <c r="ATQ17" i="5"/>
  <c r="ATQ16" i="5"/>
  <c r="AUR22" i="5"/>
  <c r="AUS17" i="5"/>
  <c r="BBD22" i="5"/>
  <c r="BBE16" i="5"/>
  <c r="BCF22" i="5"/>
  <c r="BCG16" i="5"/>
  <c r="BDH22" i="5"/>
  <c r="BDI16" i="5"/>
  <c r="BIR22" i="5"/>
  <c r="BIS16" i="5"/>
  <c r="BJT22" i="5"/>
  <c r="BJU16" i="5"/>
  <c r="BKV22" i="5"/>
  <c r="BKW16" i="5"/>
  <c r="BRH22" i="5"/>
  <c r="BRI17" i="5"/>
  <c r="BSJ22" i="5"/>
  <c r="BSK17" i="5"/>
  <c r="BUN22" i="5"/>
  <c r="BUO16" i="5"/>
  <c r="BVP22" i="5"/>
  <c r="BVQ16" i="5"/>
  <c r="BWR22" i="5"/>
  <c r="BWS16" i="5"/>
  <c r="CKS16" i="5"/>
  <c r="APM19" i="5"/>
  <c r="APN13" i="5" s="1"/>
  <c r="AQJ22" i="5"/>
  <c r="AQK10" i="5"/>
  <c r="CHM16" i="5"/>
  <c r="AQK12" i="5"/>
  <c r="AQM10" i="5"/>
  <c r="AQM14" i="5"/>
  <c r="APJ22" i="5"/>
  <c r="APK17" i="5"/>
  <c r="APK15" i="5"/>
  <c r="APK13" i="5"/>
  <c r="APK11" i="5"/>
  <c r="APK9" i="5"/>
  <c r="CDD22" i="5"/>
  <c r="CDE17" i="5"/>
  <c r="APK10" i="5"/>
  <c r="APK16" i="5"/>
  <c r="API13" i="5"/>
  <c r="API15" i="5"/>
  <c r="APW11" i="5"/>
  <c r="APP8" i="5"/>
  <c r="APP11" i="5"/>
  <c r="AQF17" i="5"/>
  <c r="AQF14" i="5"/>
  <c r="AQF10" i="5"/>
  <c r="AQF16" i="5"/>
  <c r="AQE22" i="5"/>
  <c r="AQF12" i="5"/>
  <c r="CAV17" i="5"/>
  <c r="ARH12" i="5"/>
  <c r="AUN12" i="5"/>
  <c r="BDD12" i="5"/>
  <c r="BOZ12" i="5"/>
  <c r="BSF12" i="5"/>
  <c r="BYR12" i="5"/>
  <c r="AZX13" i="5"/>
  <c r="BMV13" i="5"/>
  <c r="BQB13" i="5"/>
  <c r="BYR13" i="5"/>
  <c r="CAV13" i="5"/>
  <c r="CJL13" i="5"/>
  <c r="CQZ13" i="5"/>
  <c r="CXL13" i="5"/>
  <c r="BFH14" i="5"/>
  <c r="BQB14" i="5"/>
  <c r="BSF14" i="5"/>
  <c r="BXP14" i="5"/>
  <c r="CIJ14" i="5"/>
  <c r="AUN15" i="5"/>
  <c r="AVP15" i="5"/>
  <c r="AWR15" i="5"/>
  <c r="BRD15" i="5"/>
  <c r="CHH15" i="5"/>
  <c r="CQZ15" i="5"/>
  <c r="BVL16" i="5"/>
  <c r="AQF8" i="5"/>
  <c r="APT19" i="5"/>
  <c r="AZX14" i="5"/>
  <c r="CBX14" i="5"/>
  <c r="CQZ14" i="5"/>
  <c r="CWJ14" i="5"/>
  <c r="BSF15" i="5"/>
  <c r="CAV15" i="5"/>
  <c r="CIJ15" i="5"/>
  <c r="CWJ15" i="5"/>
  <c r="BAZ13" i="5"/>
  <c r="BJP13" i="5"/>
  <c r="BWN13" i="5"/>
  <c r="CSB13" i="5"/>
  <c r="AVP14" i="5"/>
  <c r="BMV14" i="5"/>
  <c r="BUJ14" i="5"/>
  <c r="CJL14" i="5"/>
  <c r="AWR14" i="5"/>
  <c r="BCB14" i="5"/>
  <c r="BHL14" i="5"/>
  <c r="CGF14" i="5"/>
  <c r="BVL15" i="5"/>
  <c r="BWN15" i="5"/>
  <c r="CBX15" i="5"/>
  <c r="CCZ15" i="5"/>
  <c r="ARH14" i="5"/>
  <c r="BZT14" i="5"/>
  <c r="ASJ15" i="5"/>
  <c r="AYV15" i="5"/>
  <c r="AZX15" i="5"/>
  <c r="BXP15" i="5"/>
  <c r="ARE22" i="5"/>
  <c r="ARF16" i="5"/>
  <c r="ARF17" i="5"/>
  <c r="ASG22" i="5"/>
  <c r="ASH16" i="5"/>
  <c r="ASH17" i="5"/>
  <c r="ATI22" i="5"/>
  <c r="ATJ16" i="5"/>
  <c r="ATJ17" i="5"/>
  <c r="AUK22" i="5"/>
  <c r="AUL16" i="5"/>
  <c r="AUL17" i="5"/>
  <c r="AVM22" i="5"/>
  <c r="AVN16" i="5"/>
  <c r="AVN17" i="5"/>
  <c r="AWO22" i="5"/>
  <c r="AWP16" i="5"/>
  <c r="AWP17" i="5"/>
  <c r="AXQ22" i="5"/>
  <c r="AXR16" i="5"/>
  <c r="AYS22" i="5"/>
  <c r="AYT16" i="5"/>
  <c r="AZU22" i="5"/>
  <c r="AZV17" i="5"/>
  <c r="AZV16" i="5"/>
  <c r="BAW22" i="5"/>
  <c r="BAX17" i="5"/>
  <c r="BBY22" i="5"/>
  <c r="BBZ17" i="5"/>
  <c r="BBZ16" i="5"/>
  <c r="BDA22" i="5"/>
  <c r="BDB17" i="5"/>
  <c r="BDB16" i="5"/>
  <c r="BEC22" i="5"/>
  <c r="BED16" i="5"/>
  <c r="BFE22" i="5"/>
  <c r="BFF16" i="5"/>
  <c r="BGG22" i="5"/>
  <c r="BGH17" i="5"/>
  <c r="BGH16" i="5"/>
  <c r="BHI22" i="5"/>
  <c r="BHJ17" i="5"/>
  <c r="BIK22" i="5"/>
  <c r="BIL17" i="5"/>
  <c r="BIL16" i="5"/>
  <c r="BJM22" i="5"/>
  <c r="BJN16" i="5"/>
  <c r="BKO22" i="5"/>
  <c r="BKP16" i="5"/>
  <c r="BKP17" i="5"/>
  <c r="BLQ22" i="5"/>
  <c r="BLR16" i="5"/>
  <c r="BLR17" i="5"/>
  <c r="BMS22" i="5"/>
  <c r="BMT16" i="5"/>
  <c r="BOW22" i="5"/>
  <c r="BOX17" i="5"/>
  <c r="BOX16" i="5"/>
  <c r="BSC22" i="5"/>
  <c r="BSD16" i="5"/>
  <c r="BSD17" i="5"/>
  <c r="BTE22" i="5"/>
  <c r="BTF17" i="5"/>
  <c r="BTF16" i="5"/>
  <c r="BUG22" i="5"/>
  <c r="BUH17" i="5"/>
  <c r="BUH16" i="5"/>
  <c r="BVI22" i="5"/>
  <c r="BVJ16" i="5"/>
  <c r="BVJ17" i="5"/>
  <c r="BWK22" i="5"/>
  <c r="BWL17" i="5"/>
  <c r="BXM22" i="5"/>
  <c r="BXN17" i="5"/>
  <c r="BYO22" i="5"/>
  <c r="BYP17" i="5"/>
  <c r="BYP16" i="5"/>
  <c r="CBU22" i="5"/>
  <c r="CBV16" i="5"/>
  <c r="CCW22" i="5"/>
  <c r="CCX17" i="5"/>
  <c r="CFA22" i="5"/>
  <c r="CFB17" i="5"/>
  <c r="CFB16" i="5"/>
  <c r="CGC22" i="5"/>
  <c r="CGD17" i="5"/>
  <c r="CGD16" i="5"/>
  <c r="CGD15" i="5"/>
  <c r="CHE22" i="5"/>
  <c r="CHF17" i="5"/>
  <c r="CHF16" i="5"/>
  <c r="CIG22" i="5"/>
  <c r="CIH17" i="5"/>
  <c r="CIH16" i="5"/>
  <c r="CJI22" i="5"/>
  <c r="CJJ15" i="5"/>
  <c r="CJJ16" i="5"/>
  <c r="CJJ17" i="5"/>
  <c r="CKK22" i="5"/>
  <c r="CKL16" i="5"/>
  <c r="CKL17" i="5"/>
  <c r="CLM22" i="5"/>
  <c r="CLN16" i="5"/>
  <c r="CLN17" i="5"/>
  <c r="CMO22" i="5"/>
  <c r="CMP16" i="5"/>
  <c r="CMP17" i="5"/>
  <c r="CNQ22" i="5"/>
  <c r="CNR15" i="5"/>
  <c r="CNR16" i="5"/>
  <c r="COS22" i="5"/>
  <c r="COT16" i="5"/>
  <c r="CPU22" i="5"/>
  <c r="CPV17" i="5"/>
  <c r="CPV16" i="5"/>
  <c r="CQW22" i="5"/>
  <c r="CQX17" i="5"/>
  <c r="CQX16" i="5"/>
  <c r="CQX15" i="5"/>
  <c r="CRY22" i="5"/>
  <c r="CRZ17" i="5"/>
  <c r="CRZ16" i="5"/>
  <c r="CRZ15" i="5"/>
  <c r="CTA22" i="5"/>
  <c r="CTB16" i="5"/>
  <c r="CTB17" i="5"/>
  <c r="CUC22" i="5"/>
  <c r="CUD16" i="5"/>
  <c r="CUD17" i="5"/>
  <c r="CVE22" i="5"/>
  <c r="CVF16" i="5"/>
  <c r="CVF15" i="5"/>
  <c r="CVF17" i="5"/>
  <c r="CWG22" i="5"/>
  <c r="CWH16" i="5"/>
  <c r="CWH17" i="5"/>
  <c r="CXI22" i="5"/>
  <c r="CXJ17" i="5"/>
  <c r="CXJ15" i="5"/>
  <c r="CYK22" i="5"/>
  <c r="CYL17" i="5"/>
  <c r="CYL16" i="5"/>
  <c r="ATK22" i="5"/>
  <c r="ATL16" i="5"/>
  <c r="AUM22" i="5"/>
  <c r="AUN16" i="5"/>
  <c r="AXS22" i="5"/>
  <c r="AXT16" i="5"/>
  <c r="BAY22" i="5"/>
  <c r="BAZ16" i="5"/>
  <c r="BEE22" i="5"/>
  <c r="BEF16" i="5"/>
  <c r="BFG22" i="5"/>
  <c r="BFH16" i="5"/>
  <c r="BHK22" i="5"/>
  <c r="BHL16" i="5"/>
  <c r="BIM22" i="5"/>
  <c r="BIN16" i="5"/>
  <c r="BKQ22" i="5"/>
  <c r="BKR17" i="5"/>
  <c r="BLS22" i="5"/>
  <c r="BLT16" i="5"/>
  <c r="BQA22" i="5"/>
  <c r="BQB16" i="5"/>
  <c r="BUI22" i="5"/>
  <c r="BUJ16" i="5"/>
  <c r="BYQ22" i="5"/>
  <c r="BYR16" i="5"/>
  <c r="CEA22" i="5"/>
  <c r="CEB16" i="5"/>
  <c r="CFC22" i="5"/>
  <c r="CFD15" i="5"/>
  <c r="CHG22" i="5"/>
  <c r="CHH16" i="5"/>
  <c r="CJK22" i="5"/>
  <c r="CJL16" i="5"/>
  <c r="CKM22" i="5"/>
  <c r="CKN15" i="5"/>
  <c r="CLO22" i="5"/>
  <c r="CLP16" i="5"/>
  <c r="CMQ22" i="5"/>
  <c r="CMR15" i="5"/>
  <c r="CNS22" i="5"/>
  <c r="CNT15" i="5"/>
  <c r="COU22" i="5"/>
  <c r="COV16" i="5"/>
  <c r="CSA22" i="5"/>
  <c r="CSB16" i="5"/>
  <c r="CTC22" i="5"/>
  <c r="CTD15" i="5"/>
  <c r="CUE22" i="5"/>
  <c r="CUF15" i="5"/>
  <c r="CVG22" i="5"/>
  <c r="CVH15" i="5"/>
  <c r="CXK22" i="5"/>
  <c r="CXL15" i="5"/>
  <c r="CYM22" i="5"/>
  <c r="CYN15" i="5"/>
  <c r="CYN16" i="5"/>
  <c r="AQC22" i="5"/>
  <c r="AQD11" i="5"/>
  <c r="AQD8" i="5"/>
  <c r="AQD17" i="5"/>
  <c r="AQD14" i="5"/>
  <c r="AQD13" i="5"/>
  <c r="AQD10" i="5"/>
  <c r="AQD16" i="5"/>
  <c r="AQD9" i="5"/>
  <c r="AQK16" i="5"/>
  <c r="APW14" i="5"/>
  <c r="APW17" i="5"/>
  <c r="APP13" i="5"/>
  <c r="APP15" i="5"/>
  <c r="APP17" i="5"/>
  <c r="APR9" i="5"/>
  <c r="APR11" i="5"/>
  <c r="APR13" i="5"/>
  <c r="APR15" i="5"/>
  <c r="APR17" i="5"/>
  <c r="AQT14" i="5"/>
  <c r="AQA19" i="5"/>
  <c r="AQB12" i="5" s="1"/>
  <c r="APW15" i="5"/>
  <c r="AQK14" i="5"/>
  <c r="APW9" i="5"/>
  <c r="ASB22" i="5"/>
  <c r="ASC17" i="5"/>
  <c r="ATD22" i="5"/>
  <c r="ATE17" i="5"/>
  <c r="ATE16" i="5"/>
  <c r="AVH22" i="5"/>
  <c r="AVI15" i="5"/>
  <c r="AVI14" i="5"/>
  <c r="AVI16" i="5"/>
  <c r="AWJ22" i="5"/>
  <c r="AWK15" i="5"/>
  <c r="AWK16" i="5"/>
  <c r="AXL22" i="5"/>
  <c r="AXM13" i="5"/>
  <c r="AXM16" i="5"/>
  <c r="AXM15" i="5"/>
  <c r="AYN22" i="5"/>
  <c r="AYO14" i="5"/>
  <c r="AYO15" i="5"/>
  <c r="AYO16" i="5"/>
  <c r="BAR22" i="5"/>
  <c r="BAS17" i="5"/>
  <c r="BAS15" i="5"/>
  <c r="BCV22" i="5"/>
  <c r="BCW16" i="5"/>
  <c r="BCW15" i="5"/>
  <c r="BDX22" i="5"/>
  <c r="BDY14" i="5"/>
  <c r="BDY17" i="5"/>
  <c r="BDY16" i="5"/>
  <c r="BEZ22" i="5"/>
  <c r="BFA15" i="5"/>
  <c r="BGB22" i="5"/>
  <c r="BGC16" i="5"/>
  <c r="BGC17" i="5"/>
  <c r="BHD22" i="5"/>
  <c r="BHE16" i="5"/>
  <c r="BHE14" i="5"/>
  <c r="BHE17" i="5"/>
  <c r="BJH22" i="5"/>
  <c r="BJI13" i="5"/>
  <c r="BLL22" i="5"/>
  <c r="BLM17" i="5"/>
  <c r="BMN22" i="5"/>
  <c r="BMO14" i="5"/>
  <c r="BNP22" i="5"/>
  <c r="BNQ14" i="5"/>
  <c r="BNQ17" i="5"/>
  <c r="BNQ15" i="5"/>
  <c r="BNQ16" i="5"/>
  <c r="BPT22" i="5"/>
  <c r="BPU17" i="5"/>
  <c r="BPU16" i="5"/>
  <c r="BPU15" i="5"/>
  <c r="BSZ22" i="5"/>
  <c r="BTA17" i="5"/>
  <c r="BTA16" i="5"/>
  <c r="BYJ22" i="5"/>
  <c r="BYK15" i="5"/>
  <c r="BYK14" i="5"/>
  <c r="BYK17" i="5"/>
  <c r="BYK16" i="5"/>
  <c r="BZL22" i="5"/>
  <c r="BZM17" i="5"/>
  <c r="BZM16" i="5"/>
  <c r="CAN22" i="5"/>
  <c r="CAO17" i="5"/>
  <c r="CAO16" i="5"/>
  <c r="CBP22" i="5"/>
  <c r="CBQ15" i="5"/>
  <c r="CBQ14" i="5"/>
  <c r="CBQ17" i="5"/>
  <c r="CBQ16" i="5"/>
  <c r="CCR22" i="5"/>
  <c r="CCS15" i="5"/>
  <c r="CCS16" i="5"/>
  <c r="CCS17" i="5"/>
  <c r="CDT22" i="5"/>
  <c r="CDU13" i="5"/>
  <c r="CDU17" i="5"/>
  <c r="CDU16" i="5"/>
  <c r="CDU14" i="5"/>
  <c r="CEV22" i="5"/>
  <c r="CEW14" i="5"/>
  <c r="CFX22" i="5"/>
  <c r="CFY15" i="5"/>
  <c r="CFY17" i="5"/>
  <c r="CFY16" i="5"/>
  <c r="CGZ22" i="5"/>
  <c r="CHA17" i="5"/>
  <c r="CHA14" i="5"/>
  <c r="CHA16" i="5"/>
  <c r="CHA15" i="5"/>
  <c r="CIB22" i="5"/>
  <c r="CIC17" i="5"/>
  <c r="CIC16" i="5"/>
  <c r="CJD22" i="5"/>
  <c r="CJE15" i="5"/>
  <c r="CJE17" i="5"/>
  <c r="CJE16" i="5"/>
  <c r="CKF22" i="5"/>
  <c r="CKG16" i="5"/>
  <c r="CKG17" i="5"/>
  <c r="CKG14" i="5"/>
  <c r="CKG15" i="5"/>
  <c r="CLH22" i="5"/>
  <c r="CLI17" i="5"/>
  <c r="CLI16" i="5"/>
  <c r="CLI14" i="5"/>
  <c r="CMJ22" i="5"/>
  <c r="CMK17" i="5"/>
  <c r="CMK15" i="5"/>
  <c r="CMK14" i="5"/>
  <c r="CMK16" i="5"/>
  <c r="CNL22" i="5"/>
  <c r="CNM17" i="5"/>
  <c r="CNM14" i="5"/>
  <c r="CNM16" i="5"/>
  <c r="CON22" i="5"/>
  <c r="COO17" i="5"/>
  <c r="COO16" i="5"/>
  <c r="CRT22" i="5"/>
  <c r="CRU16" i="5"/>
  <c r="CYF22" i="5"/>
  <c r="CYG14" i="5"/>
  <c r="CYG17" i="5"/>
  <c r="CYG16" i="5"/>
  <c r="CYG15" i="5"/>
  <c r="ASC16" i="5"/>
  <c r="AVI17" i="5"/>
  <c r="AWK17" i="5"/>
  <c r="AXM17" i="5"/>
  <c r="AYO17" i="5"/>
  <c r="AWK14" i="5"/>
  <c r="BDY15" i="5"/>
  <c r="CIC15" i="5"/>
  <c r="AQH19" i="5"/>
  <c r="AQI13" i="5" s="1"/>
  <c r="ASC14" i="5"/>
  <c r="BZM15" i="5"/>
  <c r="CDU15" i="5"/>
  <c r="CNM15" i="5"/>
  <c r="AXM14" i="5"/>
  <c r="ASC15" i="5"/>
  <c r="ATE14" i="5"/>
  <c r="BHE15" i="5"/>
  <c r="CAO15" i="5"/>
  <c r="COO15" i="5"/>
  <c r="AQM17" i="5"/>
  <c r="AQM16" i="5"/>
  <c r="AQM12" i="5"/>
  <c r="AQM8" i="5"/>
  <c r="AQL22" i="5"/>
  <c r="AQR10" i="5"/>
  <c r="AQT11" i="5"/>
  <c r="AQT15" i="5"/>
  <c r="APY9" i="5"/>
  <c r="APY11" i="5"/>
  <c r="APY13" i="5"/>
  <c r="APY15" i="5"/>
  <c r="APY17" i="5"/>
  <c r="AQR12" i="5"/>
  <c r="AQR16" i="5"/>
  <c r="AQR8" i="5"/>
  <c r="AQF9" i="5"/>
  <c r="AQF11" i="5"/>
  <c r="AQF13" i="5"/>
  <c r="AQF15" i="5"/>
  <c r="AUB19" i="5"/>
  <c r="AUC13" i="5" s="1"/>
  <c r="AVU17" i="5"/>
  <c r="BQG17" i="5"/>
  <c r="CLU17" i="5"/>
  <c r="AQT13" i="5"/>
  <c r="AQT16" i="5"/>
  <c r="AVU15" i="5"/>
  <c r="AZA15" i="5"/>
  <c r="BSK15" i="5"/>
  <c r="AUS16" i="5"/>
  <c r="AVU16" i="5"/>
  <c r="BEK16" i="5"/>
  <c r="BLY16" i="5"/>
  <c r="CIO16" i="5"/>
  <c r="CLU16" i="5"/>
  <c r="AWW17" i="5"/>
  <c r="BTM17" i="5"/>
  <c r="BUO17" i="5"/>
  <c r="BVQ17" i="5"/>
  <c r="BWS17" i="5"/>
  <c r="BXU17" i="5"/>
  <c r="CEG17" i="5"/>
  <c r="CFI17" i="5"/>
  <c r="CMW17" i="5"/>
  <c r="AQT10" i="5"/>
  <c r="AQO19" i="5"/>
  <c r="AQP9" i="5" s="1"/>
  <c r="CHQ19" i="5"/>
  <c r="CHR15" i="5" s="1"/>
  <c r="CNA19" i="5"/>
  <c r="CNB10" i="5" s="1"/>
  <c r="BUS19" i="5"/>
  <c r="BUT12" i="5" s="1"/>
  <c r="ARM15" i="5"/>
  <c r="BKW15" i="5"/>
  <c r="BLY15" i="5"/>
  <c r="BTM15" i="5"/>
  <c r="CCC15" i="5"/>
  <c r="CRE15" i="5"/>
  <c r="AWW16" i="5"/>
  <c r="BFM16" i="5"/>
  <c r="BNA16" i="5"/>
  <c r="BOC16" i="5"/>
  <c r="BPE16" i="5"/>
  <c r="CEG16" i="5"/>
  <c r="CMW16" i="5"/>
  <c r="CUK16" i="5"/>
  <c r="CYS16" i="5"/>
  <c r="AXY17" i="5"/>
  <c r="BFM17" i="5"/>
  <c r="CGK17" i="5"/>
  <c r="CNY17" i="5"/>
  <c r="AQT17" i="5"/>
  <c r="BGO16" i="5"/>
  <c r="BRI16" i="5"/>
  <c r="BSK16" i="5"/>
  <c r="BYW16" i="5"/>
  <c r="BZY16" i="5"/>
  <c r="CFI16" i="5"/>
  <c r="CNY16" i="5"/>
  <c r="AZA17" i="5"/>
  <c r="BBE17" i="5"/>
  <c r="BCG17" i="5"/>
  <c r="BDI17" i="5"/>
  <c r="BEK17" i="5"/>
  <c r="BGO17" i="5"/>
  <c r="BJU17" i="5"/>
  <c r="BYW17" i="5"/>
  <c r="BZY17" i="5"/>
  <c r="CHM17" i="5"/>
  <c r="CPA17" i="5"/>
  <c r="CQC17" i="5"/>
  <c r="CGV19" i="5"/>
  <c r="CGW11" i="5" s="1"/>
  <c r="AXY16" i="5"/>
  <c r="BQG16" i="5"/>
  <c r="CBA16" i="5"/>
  <c r="CJQ16" i="5"/>
  <c r="CVM16" i="5"/>
  <c r="BHQ17" i="5"/>
  <c r="BIS17" i="5"/>
  <c r="BKW17" i="5"/>
  <c r="CIO17" i="5"/>
  <c r="CRE17" i="5"/>
  <c r="CSG17" i="5"/>
  <c r="CUK17" i="5"/>
  <c r="CVM17" i="5"/>
  <c r="CWO17" i="5"/>
  <c r="AQT8" i="5"/>
  <c r="CMF19" i="5"/>
  <c r="CMG12" i="5" s="1"/>
  <c r="BBI19" i="5"/>
  <c r="BBJ10" i="5" s="1"/>
  <c r="BPE15" i="5"/>
  <c r="BVQ15" i="5"/>
  <c r="ARM16" i="5"/>
  <c r="AZA16" i="5"/>
  <c r="BAC16" i="5"/>
  <c r="BHQ16" i="5"/>
  <c r="BTM16" i="5"/>
  <c r="CPA16" i="5"/>
  <c r="CQC16" i="5"/>
  <c r="CWO16" i="5"/>
  <c r="ARM17" i="5"/>
  <c r="BLY17" i="5"/>
  <c r="BNA17" i="5"/>
  <c r="CBA17" i="5"/>
  <c r="CJQ17" i="5"/>
  <c r="CXQ17" i="5"/>
  <c r="AQV19" i="5"/>
  <c r="AQW12" i="5" s="1"/>
  <c r="ASO17" i="5"/>
  <c r="BOC17" i="5"/>
  <c r="CCC17" i="5"/>
  <c r="AQT9" i="5"/>
  <c r="AQT12" i="5"/>
  <c r="BZA19" i="5"/>
  <c r="BZB14" i="5" s="1"/>
  <c r="ARU22" i="5"/>
  <c r="ARV17" i="5"/>
  <c r="ARV15" i="5"/>
  <c r="ARV16" i="5"/>
  <c r="ASW22" i="5"/>
  <c r="ASX17" i="5"/>
  <c r="ASX14" i="5"/>
  <c r="ASX16" i="5"/>
  <c r="ATY22" i="5"/>
  <c r="ATZ16" i="5"/>
  <c r="ATZ15" i="5"/>
  <c r="ATZ14" i="5"/>
  <c r="AVA22" i="5"/>
  <c r="AVB17" i="5"/>
  <c r="AWC22" i="5"/>
  <c r="AWD14" i="5"/>
  <c r="AWD15" i="5"/>
  <c r="AWD17" i="5"/>
  <c r="AWD16" i="5"/>
  <c r="AXE22" i="5"/>
  <c r="AXF17" i="5"/>
  <c r="AXF16" i="5"/>
  <c r="AYG22" i="5"/>
  <c r="AYH17" i="5"/>
  <c r="AYH16" i="5"/>
  <c r="AZI22" i="5"/>
  <c r="AZJ15" i="5"/>
  <c r="AZJ17" i="5"/>
  <c r="BAK22" i="5"/>
  <c r="BAL16" i="5"/>
  <c r="BAL17" i="5"/>
  <c r="BBM22" i="5"/>
  <c r="BBN16" i="5"/>
  <c r="BBN17" i="5"/>
  <c r="BBN15" i="5"/>
  <c r="BBN14" i="5"/>
  <c r="BCO22" i="5"/>
  <c r="BCP16" i="5"/>
  <c r="BCP17" i="5"/>
  <c r="BDQ22" i="5"/>
  <c r="BDR16" i="5"/>
  <c r="BDR15" i="5"/>
  <c r="BDR14" i="5"/>
  <c r="BDR17" i="5"/>
  <c r="BES22" i="5"/>
  <c r="BET17" i="5"/>
  <c r="BET16" i="5"/>
  <c r="BFU22" i="5"/>
  <c r="BFV17" i="5"/>
  <c r="BFV16" i="5"/>
  <c r="BGW22" i="5"/>
  <c r="BGX16" i="5"/>
  <c r="BGX15" i="5"/>
  <c r="BHY22" i="5"/>
  <c r="BHZ17" i="5"/>
  <c r="BJA22" i="5"/>
  <c r="BJB17" i="5"/>
  <c r="BJB16" i="5"/>
  <c r="BKC22" i="5"/>
  <c r="BKD16" i="5"/>
  <c r="BKD17" i="5"/>
  <c r="BLE22" i="5"/>
  <c r="BLF16" i="5"/>
  <c r="BLF17" i="5"/>
  <c r="BLF15" i="5"/>
  <c r="BMG22" i="5"/>
  <c r="BMH17" i="5"/>
  <c r="BMH15" i="5"/>
  <c r="BNI22" i="5"/>
  <c r="BNJ15" i="5"/>
  <c r="BOK22" i="5"/>
  <c r="BOL17" i="5"/>
  <c r="BOL16" i="5"/>
  <c r="BPM22" i="5"/>
  <c r="BPN17" i="5"/>
  <c r="BPN16" i="5"/>
  <c r="BQO22" i="5"/>
  <c r="BQP17" i="5"/>
  <c r="BQP16" i="5"/>
  <c r="BQP14" i="5"/>
  <c r="BQP15" i="5"/>
  <c r="BRQ22" i="5"/>
  <c r="BRR17" i="5"/>
  <c r="BRR16" i="5"/>
  <c r="BRR14" i="5"/>
  <c r="BRR15" i="5"/>
  <c r="BSS22" i="5"/>
  <c r="BST17" i="5"/>
  <c r="BST16" i="5"/>
  <c r="BTU22" i="5"/>
  <c r="BTV17" i="5"/>
  <c r="BTV16" i="5"/>
  <c r="BTV14" i="5"/>
  <c r="BUW22" i="5"/>
  <c r="BUX16" i="5"/>
  <c r="BUX17" i="5"/>
  <c r="BUX15" i="5"/>
  <c r="BVY22" i="5"/>
  <c r="BVZ16" i="5"/>
  <c r="BVZ14" i="5"/>
  <c r="BXA22" i="5"/>
  <c r="BXB16" i="5"/>
  <c r="BXB15" i="5"/>
  <c r="BXB17" i="5"/>
  <c r="BYC22" i="5"/>
  <c r="BYD17" i="5"/>
  <c r="BYD14" i="5"/>
  <c r="BZE22" i="5"/>
  <c r="BZF17" i="5"/>
  <c r="BZF14" i="5"/>
  <c r="BZF16" i="5"/>
  <c r="BZF15" i="5"/>
  <c r="CAG22" i="5"/>
  <c r="CAH16" i="5"/>
  <c r="CAH15" i="5"/>
  <c r="CAH17" i="5"/>
  <c r="CBI22" i="5"/>
  <c r="CBJ16" i="5"/>
  <c r="CBJ17" i="5"/>
  <c r="CCK22" i="5"/>
  <c r="CCL17" i="5"/>
  <c r="CCL15" i="5"/>
  <c r="CCL16" i="5"/>
  <c r="CDM22" i="5"/>
  <c r="CDN16" i="5"/>
  <c r="CEO22" i="5"/>
  <c r="CEP14" i="5"/>
  <c r="CEP15" i="5"/>
  <c r="CEP17" i="5"/>
  <c r="CFQ22" i="5"/>
  <c r="CFR15" i="5"/>
  <c r="CFR17" i="5"/>
  <c r="CGS22" i="5"/>
  <c r="CGT17" i="5"/>
  <c r="CGT16" i="5"/>
  <c r="CHU22" i="5"/>
  <c r="CHV17" i="5"/>
  <c r="CHV16" i="5"/>
  <c r="CHV15" i="5"/>
  <c r="CIW22" i="5"/>
  <c r="CIX15" i="5"/>
  <c r="CIX14" i="5"/>
  <c r="CIX17" i="5"/>
  <c r="CJY22" i="5"/>
  <c r="CJZ16" i="5"/>
  <c r="CJZ17" i="5"/>
  <c r="CJZ15" i="5"/>
  <c r="CLA22" i="5"/>
  <c r="CLB16" i="5"/>
  <c r="CLB17" i="5"/>
  <c r="CLB15" i="5"/>
  <c r="CMC22" i="5"/>
  <c r="CMD16" i="5"/>
  <c r="CNE22" i="5"/>
  <c r="CNF16" i="5"/>
  <c r="CNF15" i="5"/>
  <c r="CNF17" i="5"/>
  <c r="COG22" i="5"/>
  <c r="COH16" i="5"/>
  <c r="COH17" i="5"/>
  <c r="COH14" i="5"/>
  <c r="CPI22" i="5"/>
  <c r="CPJ17" i="5"/>
  <c r="CPJ14" i="5"/>
  <c r="CPJ16" i="5"/>
  <c r="CPJ15" i="5"/>
  <c r="CQK22" i="5"/>
  <c r="CQL17" i="5"/>
  <c r="CQL16" i="5"/>
  <c r="CQL15" i="5"/>
  <c r="CRM22" i="5"/>
  <c r="CRN15" i="5"/>
  <c r="CRN16" i="5"/>
  <c r="CRN14" i="5"/>
  <c r="CRN17" i="5"/>
  <c r="CSO22" i="5"/>
  <c r="CSP17" i="5"/>
  <c r="CTQ22" i="5"/>
  <c r="CTR14" i="5"/>
  <c r="CTR17" i="5"/>
  <c r="CTR15" i="5"/>
  <c r="CUS22" i="5"/>
  <c r="CUT17" i="5"/>
  <c r="CUT15" i="5"/>
  <c r="CUT16" i="5"/>
  <c r="CVU22" i="5"/>
  <c r="CVV15" i="5"/>
  <c r="CVV17" i="5"/>
  <c r="CVV16" i="5"/>
  <c r="CVV14" i="5"/>
  <c r="CWW22" i="5"/>
  <c r="CWX16" i="5"/>
  <c r="CWX17" i="5"/>
  <c r="CXY22" i="5"/>
  <c r="CXZ15" i="5"/>
  <c r="ATZ17" i="5"/>
  <c r="BNJ17" i="5"/>
  <c r="BRT19" i="5"/>
  <c r="BNJ16" i="5"/>
  <c r="CXZ17" i="5"/>
  <c r="AQK9" i="5"/>
  <c r="AQK11" i="5"/>
  <c r="AQK13" i="5"/>
  <c r="AQK15" i="5"/>
  <c r="AQK17" i="5"/>
  <c r="AQM9" i="5"/>
  <c r="AQM11" i="5"/>
  <c r="AQM13" i="5"/>
  <c r="AQM15" i="5"/>
  <c r="AQR9" i="5"/>
  <c r="AQR11" i="5"/>
  <c r="AQR13" i="5"/>
  <c r="AQR15" i="5"/>
  <c r="AQR17" i="5"/>
  <c r="BEF17" i="5"/>
  <c r="BIN17" i="5"/>
  <c r="CCZ17" i="5"/>
  <c r="CGF17" i="5"/>
  <c r="CLP17" i="5"/>
  <c r="CSB17" i="5"/>
  <c r="CWJ17" i="5"/>
  <c r="ATL17" i="5"/>
  <c r="AWR17" i="5"/>
  <c r="AZX17" i="5"/>
  <c r="BFH17" i="5"/>
  <c r="BXP17" i="5"/>
  <c r="CJL17" i="5"/>
  <c r="COV17" i="5"/>
  <c r="AYX19" i="5"/>
  <c r="AYY8" i="5" s="1"/>
  <c r="BSO19" i="5"/>
  <c r="BSP10" i="5" s="1"/>
  <c r="BMV16" i="5"/>
  <c r="BSF16" i="5"/>
  <c r="CFD16" i="5"/>
  <c r="CMR16" i="5"/>
  <c r="CPX16" i="5"/>
  <c r="AUN17" i="5"/>
  <c r="BAZ17" i="5"/>
  <c r="CEB17" i="5"/>
  <c r="CHH17" i="5"/>
  <c r="CMR17" i="5"/>
  <c r="CPX17" i="5"/>
  <c r="CTD17" i="5"/>
  <c r="AYC19" i="5"/>
  <c r="AYD13" i="5" s="1"/>
  <c r="ASS19" i="5"/>
  <c r="AST8" i="5" s="1"/>
  <c r="AXO19" i="5"/>
  <c r="AXO22" i="5" s="1"/>
  <c r="B195" i="6" s="1"/>
  <c r="CAC19" i="5"/>
  <c r="CAD16" i="5" s="1"/>
  <c r="AVP16" i="5"/>
  <c r="BJP16" i="5"/>
  <c r="BWN16" i="5"/>
  <c r="BZT16" i="5"/>
  <c r="CKN16" i="5"/>
  <c r="CTD16" i="5"/>
  <c r="AXT17" i="5"/>
  <c r="BUJ17" i="5"/>
  <c r="CUF17" i="5"/>
  <c r="BLA19" i="5"/>
  <c r="BLB15" i="5" s="1"/>
  <c r="CCN19" i="5"/>
  <c r="CCO14" i="5" s="1"/>
  <c r="CER19" i="5"/>
  <c r="CES12" i="5" s="1"/>
  <c r="ASJ16" i="5"/>
  <c r="AYV16" i="5"/>
  <c r="BDD16" i="5"/>
  <c r="BGJ16" i="5"/>
  <c r="CIJ16" i="5"/>
  <c r="CUF16" i="5"/>
  <c r="BQB17" i="5"/>
  <c r="BYR17" i="5"/>
  <c r="CBX17" i="5"/>
  <c r="CFD17" i="5"/>
  <c r="CKN17" i="5"/>
  <c r="BZO19" i="5"/>
  <c r="BZP15" i="5" s="1"/>
  <c r="CDI19" i="5"/>
  <c r="CDJ14" i="5" s="1"/>
  <c r="BOZ16" i="5"/>
  <c r="BXP16" i="5"/>
  <c r="CCZ16" i="5"/>
  <c r="CNT16" i="5"/>
  <c r="CQZ16" i="5"/>
  <c r="ASJ17" i="5"/>
  <c r="AVP17" i="5"/>
  <c r="BDD17" i="5"/>
  <c r="BHL17" i="5"/>
  <c r="BMV17" i="5"/>
  <c r="BVL17" i="5"/>
  <c r="CIJ17" i="5"/>
  <c r="CNT17" i="5"/>
  <c r="CQZ17" i="5"/>
  <c r="CVH17" i="5"/>
  <c r="CYN17" i="5"/>
  <c r="BYT19" i="5"/>
  <c r="BYU12" i="5" s="1"/>
  <c r="AXA19" i="5"/>
  <c r="AXB14" i="5" s="1"/>
  <c r="BDT19" i="5"/>
  <c r="BDU14" i="5" s="1"/>
  <c r="CAJ19" i="5"/>
  <c r="CAK16" i="5" s="1"/>
  <c r="AWR16" i="5"/>
  <c r="AZX16" i="5"/>
  <c r="BKR16" i="5"/>
  <c r="CAV16" i="5"/>
  <c r="CGF16" i="5"/>
  <c r="AYV17" i="5"/>
  <c r="BSF17" i="5"/>
  <c r="BWN17" i="5"/>
  <c r="BZT17" i="5"/>
  <c r="CXL16" i="5"/>
  <c r="CXL17" i="5"/>
  <c r="CXE13" i="5"/>
  <c r="CXE8" i="5"/>
  <c r="CXE12" i="5"/>
  <c r="CXE17" i="5"/>
  <c r="CXE11" i="5"/>
  <c r="CXE15" i="5"/>
  <c r="CXE9" i="5"/>
  <c r="CXE16" i="5"/>
  <c r="CXE10" i="5"/>
  <c r="CXE14" i="5"/>
  <c r="CWC16" i="5"/>
  <c r="CWC11" i="5"/>
  <c r="CWC12" i="5"/>
  <c r="CWC13" i="5"/>
  <c r="CWC10" i="5"/>
  <c r="CWC15" i="5"/>
  <c r="CWC8" i="5"/>
  <c r="CWC14" i="5"/>
  <c r="CWC17" i="5"/>
  <c r="CVT16" i="5"/>
  <c r="CVT17" i="5"/>
  <c r="CVA8" i="5"/>
  <c r="CVA13" i="5"/>
  <c r="CVA9" i="5"/>
  <c r="CVA17" i="5"/>
  <c r="CVA16" i="5"/>
  <c r="CVA10" i="5"/>
  <c r="CVA11" i="5"/>
  <c r="CVA14" i="5"/>
  <c r="CVA15" i="5"/>
  <c r="CVA12" i="5"/>
  <c r="CUY8" i="5"/>
  <c r="CUY12" i="5"/>
  <c r="CUY17" i="5"/>
  <c r="CUY14" i="5"/>
  <c r="CUY13" i="5"/>
  <c r="CUY15" i="5"/>
  <c r="CUY9" i="5"/>
  <c r="CTY9" i="5"/>
  <c r="CTY12" i="5"/>
  <c r="CTY16" i="5"/>
  <c r="CTY8" i="5"/>
  <c r="CTY13" i="5"/>
  <c r="CTY14" i="5"/>
  <c r="CTY10" i="5"/>
  <c r="CTY11" i="5"/>
  <c r="CTY15" i="5"/>
  <c r="CTY17" i="5"/>
  <c r="CTW11" i="5"/>
  <c r="CTW14" i="5"/>
  <c r="CTW9" i="5"/>
  <c r="CTW16" i="5"/>
  <c r="CTW8" i="5"/>
  <c r="CTW15" i="5"/>
  <c r="CTW12" i="5"/>
  <c r="CTW17" i="5"/>
  <c r="CTW10" i="5"/>
  <c r="CSW8" i="5"/>
  <c r="CSW14" i="5"/>
  <c r="CSW17" i="5"/>
  <c r="CSW12" i="5"/>
  <c r="CSW16" i="5"/>
  <c r="CSW10" i="5"/>
  <c r="CSW15" i="5"/>
  <c r="CRU11" i="5"/>
  <c r="CRU13" i="5"/>
  <c r="CRU15" i="5"/>
  <c r="CRU10" i="5"/>
  <c r="CRU14" i="5"/>
  <c r="CRU9" i="5"/>
  <c r="CRU12" i="5"/>
  <c r="CRU8" i="5"/>
  <c r="CRU17" i="5"/>
  <c r="CRS14" i="5"/>
  <c r="CRS11" i="5"/>
  <c r="CRS13" i="5"/>
  <c r="CRS8" i="5"/>
  <c r="CRS9" i="5"/>
  <c r="CRS10" i="5"/>
  <c r="CRS17" i="5"/>
  <c r="CRS15" i="5"/>
  <c r="CRS16" i="5"/>
  <c r="CQS12" i="5"/>
  <c r="CQS15" i="5"/>
  <c r="CQS8" i="5"/>
  <c r="CQS14" i="5"/>
  <c r="CQS16" i="5"/>
  <c r="CQS17" i="5"/>
  <c r="CQS9" i="5"/>
  <c r="CQS10" i="5"/>
  <c r="CQS13" i="5"/>
  <c r="CPV14" i="5"/>
  <c r="CPV15" i="5"/>
  <c r="CPV8" i="5"/>
  <c r="CPV11" i="5"/>
  <c r="CPV12" i="5"/>
  <c r="CPV9" i="5"/>
  <c r="CPV10" i="5"/>
  <c r="CPQ8" i="5"/>
  <c r="CPQ9" i="5"/>
  <c r="CPQ14" i="5"/>
  <c r="CPQ11" i="5"/>
  <c r="CPQ13" i="5"/>
  <c r="CPQ15" i="5"/>
  <c r="CPQ12" i="5"/>
  <c r="CPQ10" i="5"/>
  <c r="CPQ16" i="5"/>
  <c r="CPQ17" i="5"/>
  <c r="CPO15" i="5"/>
  <c r="CPO9" i="5"/>
  <c r="CPO16" i="5"/>
  <c r="CPO11" i="5"/>
  <c r="CPO8" i="5"/>
  <c r="CPO10" i="5"/>
  <c r="CPO17" i="5"/>
  <c r="CPO12" i="5"/>
  <c r="CPO13" i="5"/>
  <c r="CPO14" i="5"/>
  <c r="COM9" i="5"/>
  <c r="COM17" i="5"/>
  <c r="COM15" i="5"/>
  <c r="COM8" i="5"/>
  <c r="COM10" i="5"/>
  <c r="COM11" i="5"/>
  <c r="COM16" i="5"/>
  <c r="CNO19" i="5"/>
  <c r="CNP13" i="5" s="1"/>
  <c r="CNH19" i="5"/>
  <c r="CNI17" i="5" s="1"/>
  <c r="CMT19" i="5"/>
  <c r="CMU14" i="5" s="1"/>
  <c r="CMI14" i="5"/>
  <c r="CMI17" i="5"/>
  <c r="CMI8" i="5"/>
  <c r="CMI10" i="5"/>
  <c r="CMI9" i="5"/>
  <c r="CMI16" i="5"/>
  <c r="CMM19" i="5"/>
  <c r="CMM22" i="5" s="1"/>
  <c r="B347" i="6" s="1"/>
  <c r="CMI11" i="5"/>
  <c r="CMI15" i="5"/>
  <c r="CLY19" i="5"/>
  <c r="CLZ11" i="5" s="1"/>
  <c r="CLR19" i="5"/>
  <c r="CLS13" i="5" s="1"/>
  <c r="CLK19" i="5"/>
  <c r="CLL14" i="5" s="1"/>
  <c r="CLG13" i="5"/>
  <c r="CLG15" i="5"/>
  <c r="CLG9" i="5"/>
  <c r="CLG10" i="5"/>
  <c r="CLG14" i="5"/>
  <c r="CLG11" i="5"/>
  <c r="CLG17" i="5"/>
  <c r="CLG8" i="5"/>
  <c r="CLD19" i="5"/>
  <c r="CLE10" i="5" s="1"/>
  <c r="CKW19" i="5"/>
  <c r="CKX8" i="5" s="1"/>
  <c r="CKP19" i="5"/>
  <c r="CKI19" i="5"/>
  <c r="CKJ12" i="5" s="1"/>
  <c r="CKB19" i="5"/>
  <c r="CKC13" i="5" s="1"/>
  <c r="CJU19" i="5"/>
  <c r="CJV14" i="5" s="1"/>
  <c r="CJN19" i="5"/>
  <c r="CJO9" i="5" s="1"/>
  <c r="CJC11" i="5"/>
  <c r="CJC14" i="5"/>
  <c r="CJC8" i="5"/>
  <c r="CJC9" i="5"/>
  <c r="CJC12" i="5"/>
  <c r="CJG19" i="5"/>
  <c r="CJH9" i="5" s="1"/>
  <c r="CJC10" i="5"/>
  <c r="CJC13" i="5"/>
  <c r="CJC17" i="5"/>
  <c r="CJC16" i="5"/>
  <c r="CIZ19" i="5"/>
  <c r="CIS19" i="5"/>
  <c r="CIT12" i="5" s="1"/>
  <c r="CIL19" i="5"/>
  <c r="CIM10" i="5" s="1"/>
  <c r="CIA10" i="5"/>
  <c r="CIA15" i="5"/>
  <c r="CIA16" i="5"/>
  <c r="CIA17" i="5"/>
  <c r="CIA12" i="5"/>
  <c r="CIA14" i="5"/>
  <c r="CIA8" i="5"/>
  <c r="CIA13" i="5"/>
  <c r="CIE19" i="5"/>
  <c r="CIF11" i="5" s="1"/>
  <c r="CIA11" i="5"/>
  <c r="CHX19" i="5"/>
  <c r="CHY17" i="5" s="1"/>
  <c r="CHJ19" i="5"/>
  <c r="CHK8" i="5" s="1"/>
  <c r="CHC19" i="5"/>
  <c r="CGY12" i="5"/>
  <c r="CGY9" i="5"/>
  <c r="CGY14" i="5"/>
  <c r="CGY15" i="5"/>
  <c r="CGY11" i="5"/>
  <c r="CGY16" i="5"/>
  <c r="CGY8" i="5"/>
  <c r="CGY13" i="5"/>
  <c r="CGY17" i="5"/>
  <c r="CGY10" i="5"/>
  <c r="CGO19" i="5"/>
  <c r="CGP9" i="5" s="1"/>
  <c r="CGH19" i="5"/>
  <c r="CGI8" i="5" s="1"/>
  <c r="CFW9" i="5"/>
  <c r="CGA19" i="5"/>
  <c r="CGA22" i="5" s="1"/>
  <c r="B323" i="6" s="1"/>
  <c r="CFW12" i="5"/>
  <c r="CFW17" i="5"/>
  <c r="CFW11" i="5"/>
  <c r="CFW10" i="5"/>
  <c r="CFW14" i="5"/>
  <c r="CFW13" i="5"/>
  <c r="CFW15" i="5"/>
  <c r="CFT19" i="5"/>
  <c r="CFU8" i="5" s="1"/>
  <c r="CFM19" i="5"/>
  <c r="CFN14" i="5" s="1"/>
  <c r="CFF19" i="5"/>
  <c r="CEW15" i="5"/>
  <c r="CEW12" i="5"/>
  <c r="CEW16" i="5"/>
  <c r="CEW8" i="5"/>
  <c r="CEW10" i="5"/>
  <c r="CEW11" i="5"/>
  <c r="CEW17" i="5"/>
  <c r="CEU16" i="5"/>
  <c r="CEU8" i="5"/>
  <c r="CEU13" i="5"/>
  <c r="CEU14" i="5"/>
  <c r="CEY19" i="5"/>
  <c r="CEU10" i="5"/>
  <c r="CEU11" i="5"/>
  <c r="CEU12" i="5"/>
  <c r="CEU17" i="5"/>
  <c r="CEU9" i="5"/>
  <c r="CEU15" i="5"/>
  <c r="CEK19" i="5"/>
  <c r="CEL11" i="5" s="1"/>
  <c r="CED19" i="5"/>
  <c r="CDS17" i="5"/>
  <c r="CDW19" i="5"/>
  <c r="CDX10" i="5" s="1"/>
  <c r="CDS16" i="5"/>
  <c r="CDS14" i="5"/>
  <c r="CDP19" i="5"/>
  <c r="CDP22" i="5" s="1"/>
  <c r="B314" i="6" s="1"/>
  <c r="CDB19" i="5"/>
  <c r="CCU19" i="5"/>
  <c r="CCU22" i="5" s="1"/>
  <c r="B311" i="6" s="1"/>
  <c r="CCQ15" i="5"/>
  <c r="CCQ17" i="5"/>
  <c r="CCQ10" i="5"/>
  <c r="CCQ13" i="5"/>
  <c r="CCG19" i="5"/>
  <c r="CCH15" i="5" s="1"/>
  <c r="CBZ19" i="5"/>
  <c r="CCA8" i="5" s="1"/>
  <c r="CBO8" i="5"/>
  <c r="CBO14" i="5"/>
  <c r="CBO17" i="5"/>
  <c r="CBS19" i="5"/>
  <c r="CBO16" i="5"/>
  <c r="CBO9" i="5"/>
  <c r="CBO10" i="5"/>
  <c r="CBO11" i="5"/>
  <c r="CBO15" i="5"/>
  <c r="CBO12" i="5"/>
  <c r="CBO13" i="5"/>
  <c r="CBL19" i="5"/>
  <c r="CBM17" i="5" s="1"/>
  <c r="CBE19" i="5"/>
  <c r="CBF14" i="5" s="1"/>
  <c r="CAX19" i="5"/>
  <c r="CAY13" i="5" s="1"/>
  <c r="CAM9" i="5"/>
  <c r="CAM14" i="5"/>
  <c r="CAM10" i="5"/>
  <c r="CAM8" i="5"/>
  <c r="CAM16" i="5"/>
  <c r="CAM17" i="5"/>
  <c r="CAQ19" i="5"/>
  <c r="CAR9" i="5" s="1"/>
  <c r="CAM11" i="5"/>
  <c r="BZV19" i="5"/>
  <c r="BZK9" i="5"/>
  <c r="BZK16" i="5"/>
  <c r="BZK15" i="5"/>
  <c r="BZK17" i="5"/>
  <c r="BZK10" i="5"/>
  <c r="BZK14" i="5"/>
  <c r="BZK11" i="5"/>
  <c r="BZH19" i="5"/>
  <c r="BZI15" i="5" s="1"/>
  <c r="BZD15" i="5"/>
  <c r="BZD16" i="5"/>
  <c r="BZD17" i="5"/>
  <c r="BYM19" i="5"/>
  <c r="BYN15" i="5" s="1"/>
  <c r="BYF19" i="5"/>
  <c r="BYG10" i="5" s="1"/>
  <c r="BXY19" i="5"/>
  <c r="BXZ9" i="5" s="1"/>
  <c r="BXR19" i="5"/>
  <c r="BXS17" i="5" s="1"/>
  <c r="BXI9" i="5"/>
  <c r="BXI11" i="5"/>
  <c r="BXI16" i="5"/>
  <c r="BXI8" i="5"/>
  <c r="BXI13" i="5"/>
  <c r="BXI10" i="5"/>
  <c r="BXI17" i="5"/>
  <c r="BXI14" i="5"/>
  <c r="BXI15" i="5"/>
  <c r="BXG11" i="5"/>
  <c r="BXK19" i="5"/>
  <c r="BXL14" i="5" s="1"/>
  <c r="BXG17" i="5"/>
  <c r="BXG10" i="5"/>
  <c r="BXG12" i="5"/>
  <c r="BXG14" i="5"/>
  <c r="BXG15" i="5"/>
  <c r="BXG13" i="5"/>
  <c r="BXG16" i="5"/>
  <c r="BXG9" i="5"/>
  <c r="BXD19" i="5"/>
  <c r="BXE8" i="5" s="1"/>
  <c r="BWW19" i="5"/>
  <c r="BWP19" i="5"/>
  <c r="BWQ8" i="5" s="1"/>
  <c r="BWG11" i="5"/>
  <c r="BWE16" i="5"/>
  <c r="BVZ13" i="5"/>
  <c r="BVZ15" i="5"/>
  <c r="BVZ17" i="5"/>
  <c r="BVC10" i="5"/>
  <c r="BVC11" i="5"/>
  <c r="BVC13" i="5"/>
  <c r="BVC15" i="5"/>
  <c r="BVC8" i="5"/>
  <c r="BVC12" i="5"/>
  <c r="BVC17" i="5"/>
  <c r="BVC9" i="5"/>
  <c r="BVC16" i="5"/>
  <c r="BUA10" i="5"/>
  <c r="BUA8" i="5"/>
  <c r="BUA16" i="5"/>
  <c r="BUA9" i="5"/>
  <c r="BUA11" i="5"/>
  <c r="BUA13" i="5"/>
  <c r="BUA14" i="5"/>
  <c r="BUA12" i="5"/>
  <c r="BTA8" i="5"/>
  <c r="BTA12" i="5"/>
  <c r="BTA14" i="5"/>
  <c r="BTA10" i="5"/>
  <c r="BTA9" i="5"/>
  <c r="BTA11" i="5"/>
  <c r="BTA15" i="5"/>
  <c r="BSY11" i="5"/>
  <c r="BSY8" i="5"/>
  <c r="BSY15" i="5"/>
  <c r="BSY9" i="5"/>
  <c r="BSY10" i="5"/>
  <c r="BSY12" i="5"/>
  <c r="BSY13" i="5"/>
  <c r="BSV19" i="5"/>
  <c r="BSW8" i="5" s="1"/>
  <c r="BRW12" i="5"/>
  <c r="BRD8" i="5"/>
  <c r="BRD13" i="5"/>
  <c r="BRD14" i="5"/>
  <c r="BRD16" i="5"/>
  <c r="BRD9" i="5"/>
  <c r="BRD17" i="5"/>
  <c r="BRD10" i="5"/>
  <c r="BQU14" i="5"/>
  <c r="BQU12" i="5"/>
  <c r="BQU15" i="5"/>
  <c r="BOQ14" i="5"/>
  <c r="BOQ16" i="5"/>
  <c r="BNO10" i="5"/>
  <c r="BNO8" i="5"/>
  <c r="BNO16" i="5"/>
  <c r="BNO12" i="5"/>
  <c r="BNO14" i="5"/>
  <c r="BNO15" i="5"/>
  <c r="BNO17" i="5"/>
  <c r="BNO11" i="5"/>
  <c r="BNO9" i="5"/>
  <c r="BNL19" i="5"/>
  <c r="BNM8" i="5" s="1"/>
  <c r="BMM9" i="5"/>
  <c r="BMM11" i="5"/>
  <c r="BMM17" i="5"/>
  <c r="BMM8" i="5"/>
  <c r="BMM10" i="5"/>
  <c r="BLT15" i="5"/>
  <c r="BLT9" i="5"/>
  <c r="BLT11" i="5"/>
  <c r="BLT12" i="5"/>
  <c r="BLT8" i="5"/>
  <c r="BLT14" i="5"/>
  <c r="BLM14" i="5"/>
  <c r="BLM9" i="5"/>
  <c r="BLM8" i="5"/>
  <c r="BLM13" i="5"/>
  <c r="BLM16" i="5"/>
  <c r="BLM11" i="5"/>
  <c r="BLM15" i="5"/>
  <c r="BLM10" i="5"/>
  <c r="BLM12" i="5"/>
  <c r="BKK8" i="5"/>
  <c r="BKK9" i="5"/>
  <c r="BKK15" i="5"/>
  <c r="BKK14" i="5"/>
  <c r="BKK17" i="5"/>
  <c r="BKK10" i="5"/>
  <c r="BKK11" i="5"/>
  <c r="BKK13" i="5"/>
  <c r="BKM19" i="5"/>
  <c r="BKN10" i="5" s="1"/>
  <c r="BKI14" i="5"/>
  <c r="BKI11" i="5"/>
  <c r="BJY19" i="5"/>
  <c r="BJZ10" i="5" s="1"/>
  <c r="BJP11" i="5"/>
  <c r="BJP15" i="5"/>
  <c r="BJP14" i="5"/>
  <c r="BJP12" i="5"/>
  <c r="BJP17" i="5"/>
  <c r="BJN17" i="5"/>
  <c r="BJN14" i="5"/>
  <c r="BJN15" i="5"/>
  <c r="BJI12" i="5"/>
  <c r="BJI14" i="5"/>
  <c r="BJI17" i="5"/>
  <c r="BJI15" i="5"/>
  <c r="BJI16" i="5"/>
  <c r="BJI10" i="5"/>
  <c r="BJI8" i="5"/>
  <c r="BJI9" i="5"/>
  <c r="BJI11" i="5"/>
  <c r="BIW19" i="5"/>
  <c r="BIX12" i="5" s="1"/>
  <c r="BIG13" i="5"/>
  <c r="BIG9" i="5"/>
  <c r="BIG10" i="5"/>
  <c r="BIG12" i="5"/>
  <c r="BIG14" i="5"/>
  <c r="BIG11" i="5"/>
  <c r="BIG15" i="5"/>
  <c r="BIG16" i="5"/>
  <c r="BIG17" i="5"/>
  <c r="BHG19" i="5"/>
  <c r="BHH14" i="5" s="1"/>
  <c r="BGZ19" i="5"/>
  <c r="BHA13" i="5" s="1"/>
  <c r="BGS19" i="5"/>
  <c r="BGT16" i="5" s="1"/>
  <c r="BGJ8" i="5"/>
  <c r="BGJ15" i="5"/>
  <c r="BGJ17" i="5"/>
  <c r="BGJ11" i="5"/>
  <c r="BGJ14" i="5"/>
  <c r="BGE19" i="5"/>
  <c r="BGF11" i="5" s="1"/>
  <c r="BGC14" i="5"/>
  <c r="BGC9" i="5"/>
  <c r="BGC10" i="5"/>
  <c r="BGC12" i="5"/>
  <c r="BGC13" i="5"/>
  <c r="BGC15" i="5"/>
  <c r="BGA13" i="5"/>
  <c r="BGA16" i="5"/>
  <c r="BFJ19" i="5"/>
  <c r="BFK12" i="5" s="1"/>
  <c r="BFA16" i="5"/>
  <c r="BFA12" i="5"/>
  <c r="BFA14" i="5"/>
  <c r="BFA8" i="5"/>
  <c r="BFA11" i="5"/>
  <c r="BFA17" i="5"/>
  <c r="BFA13" i="5"/>
  <c r="BEY12" i="5"/>
  <c r="BFC19" i="5"/>
  <c r="BFD14" i="5" s="1"/>
  <c r="BEY13" i="5"/>
  <c r="BED13" i="5"/>
  <c r="BED12" i="5"/>
  <c r="BED17" i="5"/>
  <c r="BED11" i="5"/>
  <c r="BED15" i="5"/>
  <c r="BDW11" i="5"/>
  <c r="BDW10" i="5"/>
  <c r="BDM19" i="5"/>
  <c r="BDN14" i="5" s="1"/>
  <c r="BBS16" i="5"/>
  <c r="BBP19" i="5"/>
  <c r="BBQ13" i="5" s="1"/>
  <c r="BAQ8" i="5"/>
  <c r="BAQ11" i="5"/>
  <c r="AYM9" i="5"/>
  <c r="AYM11" i="5"/>
  <c r="AYM13" i="5"/>
  <c r="AYM14" i="5"/>
  <c r="AYM16" i="5"/>
  <c r="AYM17" i="5"/>
  <c r="AYM8" i="5"/>
  <c r="AYM12" i="5"/>
  <c r="AYQ19" i="5"/>
  <c r="AYR9" i="5" s="1"/>
  <c r="AYM15" i="5"/>
  <c r="AYM10" i="5"/>
  <c r="AXV19" i="5"/>
  <c r="AXW9" i="5" s="1"/>
  <c r="AXK10" i="5"/>
  <c r="AXK9" i="5"/>
  <c r="AXK11" i="5"/>
  <c r="AXK12" i="5"/>
  <c r="AWI9" i="5"/>
  <c r="AVN8" i="5"/>
  <c r="AVN10" i="5"/>
  <c r="AVN12" i="5"/>
  <c r="AVN11" i="5"/>
  <c r="AVN15" i="5"/>
  <c r="AVG10" i="5"/>
  <c r="AVG13" i="5"/>
  <c r="AVG15" i="5"/>
  <c r="AVG12" i="5"/>
  <c r="AVG14" i="5"/>
  <c r="AVG11" i="5"/>
  <c r="AVG16" i="5"/>
  <c r="AVG8" i="5"/>
  <c r="AVG9" i="5"/>
  <c r="AVG17" i="5"/>
  <c r="AUG10" i="5"/>
  <c r="AUG8" i="5"/>
  <c r="AUG13" i="5"/>
  <c r="AUG16" i="5"/>
  <c r="AUG12" i="5"/>
  <c r="AUG17" i="5"/>
  <c r="AUG9" i="5"/>
  <c r="AUG11" i="5"/>
  <c r="AUG14" i="5"/>
  <c r="AUG15" i="5"/>
  <c r="ATU19" i="5"/>
  <c r="ATV14" i="5" s="1"/>
  <c r="ATC15" i="5"/>
  <c r="ATC9" i="5"/>
  <c r="ATC12" i="5"/>
  <c r="ATC13" i="5"/>
  <c r="ATC11" i="5"/>
  <c r="ATC10" i="5"/>
  <c r="ATC16" i="5"/>
  <c r="ASL19" i="5"/>
  <c r="ARQ19" i="5"/>
  <c r="ARR11" i="5" s="1"/>
  <c r="BWI19" i="5"/>
  <c r="BWJ10" i="5" s="1"/>
  <c r="BWG14" i="5"/>
  <c r="BWG9" i="5"/>
  <c r="BWG10" i="5"/>
  <c r="BWG16" i="5"/>
  <c r="BWG8" i="5"/>
  <c r="BWG13" i="5"/>
  <c r="BWG15" i="5"/>
  <c r="BWG17" i="5"/>
  <c r="BWE13" i="5"/>
  <c r="BWE9" i="5"/>
  <c r="BWE10" i="5"/>
  <c r="BWE11" i="5"/>
  <c r="BWE8" i="5"/>
  <c r="BWE12" i="5"/>
  <c r="BWE14" i="5"/>
  <c r="BWE15" i="5"/>
  <c r="BWE17" i="5"/>
  <c r="BWB19" i="5"/>
  <c r="BWC17" i="5" s="1"/>
  <c r="BVU19" i="5"/>
  <c r="BVV16" i="5" s="1"/>
  <c r="BVN19" i="5"/>
  <c r="BVO17" i="5" s="1"/>
  <c r="BVE9" i="5"/>
  <c r="BVE15" i="5"/>
  <c r="BVE11" i="5"/>
  <c r="BVE13" i="5"/>
  <c r="BVE17" i="5"/>
  <c r="BVE12" i="5"/>
  <c r="BVE16" i="5"/>
  <c r="BVE8" i="5"/>
  <c r="BVE14" i="5"/>
  <c r="BVG19" i="5"/>
  <c r="BVH8" i="5" s="1"/>
  <c r="BUZ19" i="5"/>
  <c r="BVA8" i="5" s="1"/>
  <c r="BUL19" i="5"/>
  <c r="BUM12" i="5" s="1"/>
  <c r="BUH11" i="5"/>
  <c r="BUH14" i="5"/>
  <c r="BUH8" i="5"/>
  <c r="BUH13" i="5"/>
  <c r="BUH15" i="5"/>
  <c r="BUH12" i="5"/>
  <c r="BUC15" i="5"/>
  <c r="BUC10" i="5"/>
  <c r="BUC8" i="5"/>
  <c r="BUC11" i="5"/>
  <c r="BUC14" i="5"/>
  <c r="BUC16" i="5"/>
  <c r="BUC17" i="5"/>
  <c r="BUE19" i="5"/>
  <c r="BUF9" i="5" s="1"/>
  <c r="BUA17" i="5"/>
  <c r="BTX19" i="5"/>
  <c r="BTY17" i="5" s="1"/>
  <c r="BTQ19" i="5"/>
  <c r="BTR13" i="5" s="1"/>
  <c r="BTH13" i="5"/>
  <c r="BTH14" i="5"/>
  <c r="BTH16" i="5"/>
  <c r="BTH15" i="5"/>
  <c r="BTH17" i="5"/>
  <c r="BTJ19" i="5"/>
  <c r="BTK14" i="5" s="1"/>
  <c r="BTC19" i="5"/>
  <c r="BTD9" i="5" s="1"/>
  <c r="BSH19" i="5"/>
  <c r="BSI8" i="5" s="1"/>
  <c r="BSA19" i="5"/>
  <c r="BSB15" i="5" s="1"/>
  <c r="BRY14" i="5"/>
  <c r="BRY8" i="5"/>
  <c r="BRY9" i="5"/>
  <c r="BRY16" i="5"/>
  <c r="BRY15" i="5"/>
  <c r="BRY11" i="5"/>
  <c r="BRY10" i="5"/>
  <c r="BRY12" i="5"/>
  <c r="BRY13" i="5"/>
  <c r="BRY17" i="5"/>
  <c r="BRW8" i="5"/>
  <c r="BRW13" i="5"/>
  <c r="BRW15" i="5"/>
  <c r="BRW16" i="5"/>
  <c r="BRW9" i="5"/>
  <c r="BRW11" i="5"/>
  <c r="BRW14" i="5"/>
  <c r="BRW17" i="5"/>
  <c r="BRW10" i="5"/>
  <c r="BRM19" i="5"/>
  <c r="BRN12" i="5" s="1"/>
  <c r="BRF19" i="5"/>
  <c r="BRG8" i="5" s="1"/>
  <c r="BRB10" i="5"/>
  <c r="BRB14" i="5"/>
  <c r="BRB16" i="5"/>
  <c r="BRB9" i="5"/>
  <c r="BRB13" i="5"/>
  <c r="BRB17" i="5"/>
  <c r="BRB11" i="5"/>
  <c r="BRB8" i="5"/>
  <c r="BRB15" i="5"/>
  <c r="BQW14" i="5"/>
  <c r="BQW15" i="5"/>
  <c r="BQW17" i="5"/>
  <c r="BQW16" i="5"/>
  <c r="BQU8" i="5"/>
  <c r="BQU17" i="5"/>
  <c r="BQU16" i="5"/>
  <c r="BQY19" i="5"/>
  <c r="BQZ15" i="5" s="1"/>
  <c r="BQU11" i="5"/>
  <c r="BQU13" i="5"/>
  <c r="BQU10" i="5"/>
  <c r="BQU9" i="5"/>
  <c r="BQR19" i="5"/>
  <c r="BQK19" i="5"/>
  <c r="BQL13" i="5" s="1"/>
  <c r="BQD19" i="5"/>
  <c r="BQE8" i="5" s="1"/>
  <c r="BPS14" i="5"/>
  <c r="BPS10" i="5"/>
  <c r="BPS11" i="5"/>
  <c r="BPS15" i="5"/>
  <c r="BPS8" i="5"/>
  <c r="BPS9" i="5"/>
  <c r="BPS13" i="5"/>
  <c r="BPW19" i="5"/>
  <c r="BPX14" i="5" s="1"/>
  <c r="BPS16" i="5"/>
  <c r="BPS17" i="5"/>
  <c r="BPS12" i="5"/>
  <c r="BPP19" i="5"/>
  <c r="BPP22" i="5" s="1"/>
  <c r="B262" i="6" s="1"/>
  <c r="BPI19" i="5"/>
  <c r="BPJ13" i="5" s="1"/>
  <c r="BPB19" i="5"/>
  <c r="BPC8" i="5" s="1"/>
  <c r="BOU19" i="5"/>
  <c r="BOV12" i="5" s="1"/>
  <c r="BOS14" i="5"/>
  <c r="BOS17" i="5"/>
  <c r="BOS13" i="5"/>
  <c r="BOS15" i="5"/>
  <c r="BOS9" i="5"/>
  <c r="BOS16" i="5"/>
  <c r="BOS8" i="5"/>
  <c r="BOS12" i="5"/>
  <c r="BOQ13" i="5"/>
  <c r="BOQ17" i="5"/>
  <c r="BOQ9" i="5"/>
  <c r="BOQ10" i="5"/>
  <c r="BOQ12" i="5"/>
  <c r="BOQ15" i="5"/>
  <c r="BOQ11" i="5"/>
  <c r="BOQ8" i="5"/>
  <c r="BON19" i="5"/>
  <c r="BOO8" i="5" s="1"/>
  <c r="BOG19" i="5"/>
  <c r="BOH10" i="5" s="1"/>
  <c r="BNX15" i="5"/>
  <c r="BNX17" i="5"/>
  <c r="BNX10" i="5"/>
  <c r="BNX14" i="5"/>
  <c r="BNX8" i="5"/>
  <c r="BNX11" i="5"/>
  <c r="BNX12" i="5"/>
  <c r="BNX13" i="5"/>
  <c r="BNX16" i="5"/>
  <c r="BNZ19" i="5"/>
  <c r="BOA15" i="5" s="1"/>
  <c r="BNV16" i="5"/>
  <c r="BNV15" i="5"/>
  <c r="BNS19" i="5"/>
  <c r="BNT9" i="5" s="1"/>
  <c r="BNE19" i="5"/>
  <c r="BNF14" i="5" s="1"/>
  <c r="BMX19" i="5"/>
  <c r="BMY17" i="5" s="1"/>
  <c r="BMO13" i="5"/>
  <c r="BMO17" i="5"/>
  <c r="BMO8" i="5"/>
  <c r="BMO9" i="5"/>
  <c r="BMO10" i="5"/>
  <c r="BMO15" i="5"/>
  <c r="BMO16" i="5"/>
  <c r="BMQ19" i="5"/>
  <c r="BMR10" i="5" s="1"/>
  <c r="BMM12" i="5"/>
  <c r="BMM15" i="5"/>
  <c r="BMM13" i="5"/>
  <c r="BMM14" i="5"/>
  <c r="BMM16" i="5"/>
  <c r="BMJ19" i="5"/>
  <c r="BMK8" i="5" s="1"/>
  <c r="BMC19" i="5"/>
  <c r="BLV19" i="5"/>
  <c r="BLW8" i="5" s="1"/>
  <c r="BLO19" i="5"/>
  <c r="BLP15" i="5" s="1"/>
  <c r="BLK11" i="5"/>
  <c r="BLK16" i="5"/>
  <c r="BLK9" i="5"/>
  <c r="BLK12" i="5"/>
  <c r="BLK10" i="5"/>
  <c r="BLK13" i="5"/>
  <c r="BLK8" i="5"/>
  <c r="BLK14" i="5"/>
  <c r="BLK15" i="5"/>
  <c r="BLK17" i="5"/>
  <c r="BLH19" i="5"/>
  <c r="BLI8" i="5" s="1"/>
  <c r="BKT19" i="5"/>
  <c r="BKI9" i="5"/>
  <c r="BKI15" i="5"/>
  <c r="BKI8" i="5"/>
  <c r="BKI12" i="5"/>
  <c r="BKI17" i="5"/>
  <c r="BKI16" i="5"/>
  <c r="BKI10" i="5"/>
  <c r="BKI13" i="5"/>
  <c r="BKF19" i="5"/>
  <c r="BKF22" i="5" s="1"/>
  <c r="B242" i="6" s="1"/>
  <c r="BJR19" i="5"/>
  <c r="BJS8" i="5" s="1"/>
  <c r="BJG14" i="5"/>
  <c r="BJG10" i="5"/>
  <c r="BJG12" i="5"/>
  <c r="BJG8" i="5"/>
  <c r="BJG15" i="5"/>
  <c r="BJK19" i="5"/>
  <c r="BJL9" i="5" s="1"/>
  <c r="BJG9" i="5"/>
  <c r="BJG11" i="5"/>
  <c r="BJG13" i="5"/>
  <c r="BJG16" i="5"/>
  <c r="BJG17" i="5"/>
  <c r="BJD19" i="5"/>
  <c r="BJE8" i="5" s="1"/>
  <c r="BIP19" i="5"/>
  <c r="BIQ8" i="5" s="1"/>
  <c r="BII19" i="5"/>
  <c r="BIJ11" i="5" s="1"/>
  <c r="BIE9" i="5"/>
  <c r="BIE12" i="5"/>
  <c r="BIE14" i="5"/>
  <c r="BIE16" i="5"/>
  <c r="BIE17" i="5"/>
  <c r="BIE8" i="5"/>
  <c r="BIE11" i="5"/>
  <c r="BIE15" i="5"/>
  <c r="BIE10" i="5"/>
  <c r="BIE13" i="5"/>
  <c r="BIB19" i="5"/>
  <c r="BIB22" i="5" s="1"/>
  <c r="B234" i="6" s="1"/>
  <c r="BHU19" i="5"/>
  <c r="BHU22" i="5" s="1"/>
  <c r="B233" i="6" s="1"/>
  <c r="BHN19" i="5"/>
  <c r="BHC11" i="5"/>
  <c r="BHC14" i="5"/>
  <c r="BHC10" i="5"/>
  <c r="BHC16" i="5"/>
  <c r="BHC8" i="5"/>
  <c r="BHC9" i="5"/>
  <c r="BHC13" i="5"/>
  <c r="BHC15" i="5"/>
  <c r="BHC17" i="5"/>
  <c r="BGL19" i="5"/>
  <c r="BGM11" i="5" s="1"/>
  <c r="BGA15" i="5"/>
  <c r="BGA11" i="5"/>
  <c r="BGA17" i="5"/>
  <c r="BGA9" i="5"/>
  <c r="BGA10" i="5"/>
  <c r="BGA12" i="5"/>
  <c r="BGA14" i="5"/>
  <c r="BGA8" i="5"/>
  <c r="BFX19" i="5"/>
  <c r="BFY13" i="5" s="1"/>
  <c r="BFQ19" i="5"/>
  <c r="BFR13" i="5" s="1"/>
  <c r="BEY9" i="5"/>
  <c r="BEY10" i="5"/>
  <c r="BEY11" i="5"/>
  <c r="BEY16" i="5"/>
  <c r="BEY8" i="5"/>
  <c r="BEY15" i="5"/>
  <c r="BEY14" i="5"/>
  <c r="BEY17" i="5"/>
  <c r="BEV19" i="5"/>
  <c r="BEW8" i="5" s="1"/>
  <c r="BEM17" i="5"/>
  <c r="BEO19" i="5"/>
  <c r="BEP14" i="5" s="1"/>
  <c r="BEH19" i="5"/>
  <c r="BEI10" i="5" s="1"/>
  <c r="BEA19" i="5"/>
  <c r="BEB11" i="5" s="1"/>
  <c r="BDW17" i="5"/>
  <c r="BDW15" i="5"/>
  <c r="BDW16" i="5"/>
  <c r="BDW8" i="5"/>
  <c r="BDW14" i="5"/>
  <c r="BDW9" i="5"/>
  <c r="BDW12" i="5"/>
  <c r="BDW13" i="5"/>
  <c r="BDF19" i="5"/>
  <c r="BDG8" i="5" s="1"/>
  <c r="BCW9" i="5"/>
  <c r="BCW17" i="5"/>
  <c r="BCW11" i="5"/>
  <c r="BCW13" i="5"/>
  <c r="BCW14" i="5"/>
  <c r="BCW8" i="5"/>
  <c r="BCY19" i="5"/>
  <c r="BCZ9" i="5" s="1"/>
  <c r="BCU10" i="5"/>
  <c r="BCU8" i="5"/>
  <c r="BCU11" i="5"/>
  <c r="BCU12" i="5"/>
  <c r="BCU13" i="5"/>
  <c r="BCU14" i="5"/>
  <c r="BCU15" i="5"/>
  <c r="BCU9" i="5"/>
  <c r="BCU16" i="5"/>
  <c r="BCU17" i="5"/>
  <c r="BCR19" i="5"/>
  <c r="BCS13" i="5" s="1"/>
  <c r="BCK19" i="5"/>
  <c r="BCL8" i="5" s="1"/>
  <c r="BCB9" i="5"/>
  <c r="BCB13" i="5"/>
  <c r="BCB15" i="5"/>
  <c r="BCB11" i="5"/>
  <c r="BCB16" i="5"/>
  <c r="BCB12" i="5"/>
  <c r="BCB17" i="5"/>
  <c r="BCD19" i="5"/>
  <c r="BBU16" i="5"/>
  <c r="BBU13" i="5"/>
  <c r="BBU17" i="5"/>
  <c r="BBU11" i="5"/>
  <c r="BBU14" i="5"/>
  <c r="BBU8" i="5"/>
  <c r="BBU9" i="5"/>
  <c r="BBU12" i="5"/>
  <c r="BBU15" i="5"/>
  <c r="BBS10" i="5"/>
  <c r="BBS12" i="5"/>
  <c r="BBS14" i="5"/>
  <c r="BBS17" i="5"/>
  <c r="BBS8" i="5"/>
  <c r="BBS15" i="5"/>
  <c r="BBW19" i="5"/>
  <c r="BBX12" i="5" s="1"/>
  <c r="BBS9" i="5"/>
  <c r="BBS11" i="5"/>
  <c r="BBS13" i="5"/>
  <c r="BBB19" i="5"/>
  <c r="BBC12" i="5" s="1"/>
  <c r="BAS8" i="5"/>
  <c r="BAS13" i="5"/>
  <c r="BAS10" i="5"/>
  <c r="BAS12" i="5"/>
  <c r="BAS14" i="5"/>
  <c r="BAS16" i="5"/>
  <c r="BAS9" i="5"/>
  <c r="BAQ14" i="5"/>
  <c r="BAU19" i="5"/>
  <c r="BAQ16" i="5"/>
  <c r="BAQ10" i="5"/>
  <c r="BAQ13" i="5"/>
  <c r="BAQ12" i="5"/>
  <c r="BAQ15" i="5"/>
  <c r="BAQ9" i="5"/>
  <c r="BAQ17" i="5"/>
  <c r="BAN19" i="5"/>
  <c r="BAO17" i="5" s="1"/>
  <c r="BAG19" i="5"/>
  <c r="BAC10" i="5"/>
  <c r="BAC17" i="5"/>
  <c r="BAC14" i="5"/>
  <c r="BAC8" i="5"/>
  <c r="BAC9" i="5"/>
  <c r="BAC12" i="5"/>
  <c r="BAC11" i="5"/>
  <c r="BAC15" i="5"/>
  <c r="AZZ19" i="5"/>
  <c r="AZQ15" i="5"/>
  <c r="AZQ12" i="5"/>
  <c r="AZQ13" i="5"/>
  <c r="AZQ14" i="5"/>
  <c r="AZQ8" i="5"/>
  <c r="AZQ11" i="5"/>
  <c r="AZQ17" i="5"/>
  <c r="AZQ10" i="5"/>
  <c r="AZQ9" i="5"/>
  <c r="AZQ16" i="5"/>
  <c r="AZO8" i="5"/>
  <c r="AZO17" i="5"/>
  <c r="AZS19" i="5"/>
  <c r="AZT12" i="5" s="1"/>
  <c r="AZO16" i="5"/>
  <c r="AZO9" i="5"/>
  <c r="AZO10" i="5"/>
  <c r="AZO11" i="5"/>
  <c r="AZO12" i="5"/>
  <c r="AZO15" i="5"/>
  <c r="AZO13" i="5"/>
  <c r="AZO14" i="5"/>
  <c r="AZL19" i="5"/>
  <c r="AZM10" i="5" s="1"/>
  <c r="AZE19" i="5"/>
  <c r="AYJ19" i="5"/>
  <c r="AYK8" i="5" s="1"/>
  <c r="AXK8" i="5"/>
  <c r="AXK13" i="5"/>
  <c r="AXK14" i="5"/>
  <c r="AXK15" i="5"/>
  <c r="AXK16" i="5"/>
  <c r="AXK17" i="5"/>
  <c r="AXH19" i="5"/>
  <c r="AXI17" i="5" s="1"/>
  <c r="AWT19" i="5"/>
  <c r="AWT22" i="5" s="1"/>
  <c r="B192" i="6" s="1"/>
  <c r="AWP9" i="5"/>
  <c r="AWP10" i="5"/>
  <c r="AWP11" i="5"/>
  <c r="AWP12" i="5"/>
  <c r="AWM19" i="5"/>
  <c r="AWN9" i="5" s="1"/>
  <c r="AWI13" i="5"/>
  <c r="AWI10" i="5"/>
  <c r="AWI14" i="5"/>
  <c r="AWI11" i="5"/>
  <c r="AWI15" i="5"/>
  <c r="AWI16" i="5"/>
  <c r="AWI8" i="5"/>
  <c r="AWI12" i="5"/>
  <c r="AWI17" i="5"/>
  <c r="AWF19" i="5"/>
  <c r="AWG8" i="5" s="1"/>
  <c r="AVY19" i="5"/>
  <c r="AVZ17" i="5" s="1"/>
  <c r="AVR19" i="5"/>
  <c r="AVS8" i="5" s="1"/>
  <c r="AVK19" i="5"/>
  <c r="AVL16" i="5" s="1"/>
  <c r="AVD19" i="5"/>
  <c r="AVE15" i="5" s="1"/>
  <c r="AUZ11" i="5"/>
  <c r="AUZ14" i="5"/>
  <c r="AUZ9" i="5"/>
  <c r="AUZ12" i="5"/>
  <c r="AUZ15" i="5"/>
  <c r="AUZ10" i="5"/>
  <c r="AUZ16" i="5"/>
  <c r="AUW19" i="5"/>
  <c r="AUX12" i="5" s="1"/>
  <c r="AUP19" i="5"/>
  <c r="AUQ8" i="5" s="1"/>
  <c r="AUI19" i="5"/>
  <c r="AUJ17" i="5" s="1"/>
  <c r="AUE15" i="5"/>
  <c r="AUE8" i="5"/>
  <c r="AUE9" i="5"/>
  <c r="AUE11" i="5"/>
  <c r="AUE13" i="5"/>
  <c r="AUE16" i="5"/>
  <c r="AUE10" i="5"/>
  <c r="AUE12" i="5"/>
  <c r="AUE14" i="5"/>
  <c r="AUE17" i="5"/>
  <c r="ATN19" i="5"/>
  <c r="ATO15" i="5" s="1"/>
  <c r="ATG19" i="5"/>
  <c r="ATH11" i="5" s="1"/>
  <c r="ATC17" i="5"/>
  <c r="ASZ19" i="5"/>
  <c r="ATA12" i="5" s="1"/>
  <c r="ASA12" i="5"/>
  <c r="ASA9" i="5"/>
  <c r="ASA14" i="5"/>
  <c r="ASA16" i="5"/>
  <c r="ASA11" i="5"/>
  <c r="ASA8" i="5"/>
  <c r="ASA13" i="5"/>
  <c r="ASE19" i="5"/>
  <c r="ASF9" i="5" s="1"/>
  <c r="ASA10" i="5"/>
  <c r="ASA15" i="5"/>
  <c r="ASA17" i="5"/>
  <c r="ARX19" i="5"/>
  <c r="ARY8" i="5" s="1"/>
  <c r="ARH16" i="5"/>
  <c r="ARH15" i="5"/>
  <c r="ARH17" i="5"/>
  <c r="ARJ19" i="5"/>
  <c r="ARK8" i="5" s="1"/>
  <c r="CQU19" i="5"/>
  <c r="CSY19" i="5"/>
  <c r="CVC19" i="5"/>
  <c r="CVD8" i="5" s="1"/>
  <c r="CXG19" i="5"/>
  <c r="CXH12" i="5" s="1"/>
  <c r="CPL19" i="5"/>
  <c r="CPM8" i="5" s="1"/>
  <c r="CRP19" i="5"/>
  <c r="CRQ13" i="5" s="1"/>
  <c r="CTT19" i="5"/>
  <c r="CTU11" i="5" s="1"/>
  <c r="CVX19" i="5"/>
  <c r="CVY11" i="5" s="1"/>
  <c r="CYB19" i="5"/>
  <c r="CYC11" i="5" s="1"/>
  <c r="COC19" i="5"/>
  <c r="COD8" i="5" s="1"/>
  <c r="CQG19" i="5"/>
  <c r="CSK19" i="5"/>
  <c r="CSL17" i="5" s="1"/>
  <c r="CUO19" i="5"/>
  <c r="CUP8" i="5" s="1"/>
  <c r="CWS19" i="5"/>
  <c r="CWT17" i="5" s="1"/>
  <c r="CYW19" i="5"/>
  <c r="CYX8" i="5" s="1"/>
  <c r="CTF19" i="5"/>
  <c r="CTG11" i="5" s="1"/>
  <c r="COQ19" i="5"/>
  <c r="COR8" i="5" s="1"/>
  <c r="COX19" i="5"/>
  <c r="COY8" i="5" s="1"/>
  <c r="CRB19" i="5"/>
  <c r="CRC10" i="5" s="1"/>
  <c r="CVJ19" i="5"/>
  <c r="CVK14" i="5" s="1"/>
  <c r="CXN19" i="5"/>
  <c r="CXO13" i="5" s="1"/>
  <c r="CPS19" i="5"/>
  <c r="CPT8" i="5" s="1"/>
  <c r="CRW19" i="5"/>
  <c r="CRX12" i="5" s="1"/>
  <c r="CUA19" i="5"/>
  <c r="CWE19" i="5"/>
  <c r="CWF10" i="5" s="1"/>
  <c r="CYI19" i="5"/>
  <c r="CYJ9" i="5" s="1"/>
  <c r="COJ19" i="5"/>
  <c r="COK14" i="5" s="1"/>
  <c r="CQN19" i="5"/>
  <c r="CQO8" i="5" s="1"/>
  <c r="CSR19" i="5"/>
  <c r="CSS12" i="5" s="1"/>
  <c r="CUV19" i="5"/>
  <c r="CUW9" i="5" s="1"/>
  <c r="CWZ19" i="5"/>
  <c r="CXA9" i="5" s="1"/>
  <c r="CPE19" i="5"/>
  <c r="CPF8" i="5" s="1"/>
  <c r="CRI19" i="5"/>
  <c r="CRJ17" i="5" s="1"/>
  <c r="CTM19" i="5"/>
  <c r="CTN9" i="5" s="1"/>
  <c r="CVQ19" i="5"/>
  <c r="CVR16" i="5" s="1"/>
  <c r="CXU19" i="5"/>
  <c r="CXV13" i="5" s="1"/>
  <c r="CNV19" i="5"/>
  <c r="CPZ19" i="5"/>
  <c r="CQA8" i="5" s="1"/>
  <c r="CSD19" i="5"/>
  <c r="CSE10" i="5" s="1"/>
  <c r="CUH19" i="5"/>
  <c r="CUI8" i="5" s="1"/>
  <c r="CWL19" i="5"/>
  <c r="CWM17" i="5" s="1"/>
  <c r="CYP19" i="5"/>
  <c r="CYQ8" i="5" s="1"/>
  <c r="B456" i="6"/>
  <c r="B472" i="6"/>
  <c r="BLT17" i="5"/>
  <c r="ARC19" i="5"/>
  <c r="ARD13" i="5" s="1"/>
  <c r="AQZ22" i="5"/>
  <c r="AQX22" i="5"/>
  <c r="AQY15" i="5"/>
  <c r="AQY14" i="5"/>
  <c r="AQY11" i="5"/>
  <c r="AQY8" i="5"/>
  <c r="ARA11" i="5"/>
  <c r="ARA12" i="5"/>
  <c r="ARA17" i="5"/>
  <c r="AQY13" i="5"/>
  <c r="AQY12" i="5"/>
  <c r="AQY9" i="5"/>
  <c r="AQY10" i="5"/>
  <c r="AQY17" i="5"/>
  <c r="ARA13" i="5"/>
  <c r="ARA14" i="5"/>
  <c r="ARA15" i="5"/>
  <c r="ARA8" i="5"/>
  <c r="ARA16" i="5"/>
  <c r="ARA9" i="5"/>
  <c r="B450" i="6" l="1"/>
  <c r="AYY17" i="5"/>
  <c r="BZB13" i="5"/>
  <c r="BAJ19" i="5"/>
  <c r="AVB19" i="5"/>
  <c r="BHZ19" i="5"/>
  <c r="CLL12" i="5"/>
  <c r="CXX19" i="5"/>
  <c r="AYY14" i="5"/>
  <c r="CCO13" i="5"/>
  <c r="CCO12" i="5"/>
  <c r="AYY13" i="5"/>
  <c r="ATV12" i="5"/>
  <c r="CCO16" i="5"/>
  <c r="CQQ19" i="5"/>
  <c r="CXC19" i="5"/>
  <c r="CLS15" i="5"/>
  <c r="CCO17" i="5"/>
  <c r="CYL19" i="5"/>
  <c r="BWQ17" i="5"/>
  <c r="CCH11" i="5"/>
  <c r="CSP19" i="5"/>
  <c r="BAE19" i="5"/>
  <c r="CJV10" i="5"/>
  <c r="CDN19" i="5"/>
  <c r="CNP14" i="5"/>
  <c r="CLZ17" i="5"/>
  <c r="CLZ13" i="5"/>
  <c r="CLZ12" i="5"/>
  <c r="CJO15" i="5"/>
  <c r="CHR10" i="5"/>
  <c r="CHQ22" i="5"/>
  <c r="B329" i="6" s="1"/>
  <c r="BZP16" i="5"/>
  <c r="BZP17" i="5"/>
  <c r="BZP12" i="5"/>
  <c r="BZP10" i="5"/>
  <c r="BUT14" i="5"/>
  <c r="BSP11" i="5"/>
  <c r="BSB17" i="5"/>
  <c r="BSB12" i="5"/>
  <c r="BBJ13" i="5"/>
  <c r="CIF14" i="5"/>
  <c r="CCA10" i="5"/>
  <c r="CCA17" i="5"/>
  <c r="CNP17" i="5"/>
  <c r="AXB13" i="5"/>
  <c r="CJO13" i="5"/>
  <c r="CCH12" i="5"/>
  <c r="BZP9" i="5"/>
  <c r="BUT16" i="5"/>
  <c r="BZO22" i="5"/>
  <c r="B299" i="6" s="1"/>
  <c r="CHR17" i="5"/>
  <c r="CLS16" i="5"/>
  <c r="CHR9" i="5"/>
  <c r="CHR8" i="5"/>
  <c r="BUS22" i="5"/>
  <c r="B281" i="6" s="1"/>
  <c r="CHR13" i="5"/>
  <c r="CCH14" i="5"/>
  <c r="CHR14" i="5"/>
  <c r="BUT17" i="5"/>
  <c r="BZP14" i="5"/>
  <c r="BZP8" i="5"/>
  <c r="CJO17" i="5"/>
  <c r="BUT13" i="5"/>
  <c r="CCH13" i="5"/>
  <c r="BZI13" i="5"/>
  <c r="CJO14" i="5"/>
  <c r="BZP13" i="5"/>
  <c r="BZP11" i="5"/>
  <c r="CAJ22" i="5"/>
  <c r="B302" i="6" s="1"/>
  <c r="CLS17" i="5"/>
  <c r="CHR12" i="5"/>
  <c r="CCH17" i="5"/>
  <c r="CJO12" i="5"/>
  <c r="CJO11" i="5"/>
  <c r="CJO10" i="5"/>
  <c r="CHR16" i="5"/>
  <c r="CEL17" i="5"/>
  <c r="CYJ16" i="5"/>
  <c r="CLZ14" i="5"/>
  <c r="CEL12" i="5"/>
  <c r="CJN22" i="5"/>
  <c r="B336" i="6" s="1"/>
  <c r="CLZ16" i="5"/>
  <c r="BWQ10" i="5"/>
  <c r="CGP8" i="5"/>
  <c r="CYU19" i="5"/>
  <c r="BBL19" i="5"/>
  <c r="BHX19" i="5"/>
  <c r="BYY19" i="5"/>
  <c r="BWU19" i="5"/>
  <c r="BBZ19" i="5"/>
  <c r="CPX19" i="5"/>
  <c r="CKE19" i="5"/>
  <c r="BQI19" i="5"/>
  <c r="CDE19" i="5"/>
  <c r="CSI19" i="5"/>
  <c r="COA19" i="5"/>
  <c r="BGV19" i="5"/>
  <c r="BYI19" i="5"/>
  <c r="COF19" i="5"/>
  <c r="BXW19" i="5"/>
  <c r="BXL12" i="5"/>
  <c r="CEL14" i="5"/>
  <c r="CGI17" i="5"/>
  <c r="CCX19" i="5"/>
  <c r="CDG19" i="5"/>
  <c r="BOE19" i="5"/>
  <c r="CYE19" i="5"/>
  <c r="BJW19" i="5"/>
  <c r="CIF13" i="5"/>
  <c r="CHT19" i="5"/>
  <c r="CGI16" i="5"/>
  <c r="CMD19" i="5"/>
  <c r="CMB19" i="5"/>
  <c r="CQE19" i="5"/>
  <c r="CJH17" i="5"/>
  <c r="BXL13" i="5"/>
  <c r="BXL11" i="5"/>
  <c r="CWA19" i="5"/>
  <c r="CTB19" i="5"/>
  <c r="CEL13" i="5"/>
  <c r="CGI11" i="5"/>
  <c r="CBX19" i="5"/>
  <c r="AYT19" i="5"/>
  <c r="AWB19" i="5"/>
  <c r="CJH13" i="5"/>
  <c r="CIF9" i="5"/>
  <c r="CIF10" i="5"/>
  <c r="CWF16" i="5"/>
  <c r="CMW19" i="5"/>
  <c r="CJS19" i="5"/>
  <c r="CHM19" i="5"/>
  <c r="CFU16" i="5"/>
  <c r="CCV14" i="5"/>
  <c r="CAK15" i="5"/>
  <c r="CAC22" i="5"/>
  <c r="B301" i="6" s="1"/>
  <c r="CAD12" i="5"/>
  <c r="CAD14" i="5"/>
  <c r="CAD13" i="5"/>
  <c r="CAD17" i="5"/>
  <c r="BVV15" i="5"/>
  <c r="BVV14" i="5"/>
  <c r="BVV13" i="5"/>
  <c r="BVV11" i="5"/>
  <c r="BVV17" i="5"/>
  <c r="BSA22" i="5"/>
  <c r="B271" i="6" s="1"/>
  <c r="BKN12" i="5"/>
  <c r="BBJ14" i="5"/>
  <c r="AYR13" i="5"/>
  <c r="AXP17" i="5"/>
  <c r="AXP14" i="5"/>
  <c r="BCL12" i="5"/>
  <c r="BCG19" i="5"/>
  <c r="BVV12" i="5"/>
  <c r="BOH13" i="5"/>
  <c r="BVV8" i="5"/>
  <c r="ASF12" i="5"/>
  <c r="CRC14" i="5"/>
  <c r="CRC17" i="5"/>
  <c r="CSL13" i="5"/>
  <c r="CFN17" i="5"/>
  <c r="BLP14" i="5"/>
  <c r="AUQ14" i="5"/>
  <c r="BOH12" i="5"/>
  <c r="BXU19" i="5"/>
  <c r="BCL11" i="5"/>
  <c r="BLP17" i="5"/>
  <c r="CSL16" i="5"/>
  <c r="AUQ15" i="5"/>
  <c r="CFN9" i="5"/>
  <c r="AZM17" i="5"/>
  <c r="CSE16" i="5"/>
  <c r="CFN12" i="5"/>
  <c r="AZM11" i="5"/>
  <c r="CDJ9" i="5"/>
  <c r="BOO16" i="5"/>
  <c r="BHL19" i="5"/>
  <c r="AZM12" i="5"/>
  <c r="AZM15" i="5"/>
  <c r="CDJ13" i="5"/>
  <c r="AZM13" i="5"/>
  <c r="BCL14" i="5"/>
  <c r="AZM16" i="5"/>
  <c r="ANC19" i="5"/>
  <c r="BLP11" i="5"/>
  <c r="BOH17" i="5"/>
  <c r="BXE14" i="5"/>
  <c r="CDJ12" i="5"/>
  <c r="AZM14" i="5"/>
  <c r="BLP13" i="5"/>
  <c r="AYD14" i="5"/>
  <c r="BLP12" i="5"/>
  <c r="CXA17" i="5"/>
  <c r="ATO17" i="5"/>
  <c r="COR13" i="5"/>
  <c r="BFK17" i="5"/>
  <c r="BPJ14" i="5"/>
  <c r="CTN16" i="5"/>
  <c r="AVE14" i="5"/>
  <c r="CTN14" i="5"/>
  <c r="BAL19" i="5"/>
  <c r="DY6" i="6"/>
  <c r="DX6" i="6" s="1"/>
  <c r="DW6" i="6" s="1"/>
  <c r="DU6" i="6" s="1"/>
  <c r="DT6" i="6" s="1"/>
  <c r="CTI19" i="5"/>
  <c r="CLL16" i="5"/>
  <c r="ATA15" i="5"/>
  <c r="ATA14" i="5"/>
  <c r="CNI13" i="5"/>
  <c r="ATA13" i="5"/>
  <c r="BPX13" i="5"/>
  <c r="ATA11" i="5"/>
  <c r="CLL10" i="5"/>
  <c r="CDJ10" i="5"/>
  <c r="BVQ19" i="5"/>
  <c r="ASF14" i="5"/>
  <c r="CAK13" i="5"/>
  <c r="CNI14" i="5"/>
  <c r="BXE10" i="5"/>
  <c r="CLL11" i="5"/>
  <c r="CDJ16" i="5"/>
  <c r="ASF17" i="5"/>
  <c r="CLL17" i="5"/>
  <c r="CLL13" i="5"/>
  <c r="ARK13" i="5"/>
  <c r="CAK10" i="5"/>
  <c r="BXE12" i="5"/>
  <c r="CAK9" i="5"/>
  <c r="CDJ15" i="5"/>
  <c r="CAK17" i="5"/>
  <c r="AYD17" i="5"/>
  <c r="CDJ11" i="5"/>
  <c r="CAK12" i="5"/>
  <c r="BXE15" i="5"/>
  <c r="CDI22" i="5"/>
  <c r="B313" i="6" s="1"/>
  <c r="CAK8" i="5"/>
  <c r="AQW11" i="5"/>
  <c r="BMA19" i="5"/>
  <c r="CDJ17" i="5"/>
  <c r="ASF13" i="5"/>
  <c r="CDX12" i="5"/>
  <c r="AUX17" i="5"/>
  <c r="CAK14" i="5"/>
  <c r="CDJ8" i="5"/>
  <c r="CHR11" i="5"/>
  <c r="ATA17" i="5"/>
  <c r="ARK17" i="5"/>
  <c r="AUX14" i="5"/>
  <c r="BIJ14" i="5"/>
  <c r="ASF11" i="5"/>
  <c r="CAK11" i="5"/>
  <c r="BSB11" i="5"/>
  <c r="BSB14" i="5"/>
  <c r="BSB13" i="5"/>
  <c r="BPJ11" i="5"/>
  <c r="BPJ12" i="5"/>
  <c r="BOH9" i="5"/>
  <c r="BOH14" i="5"/>
  <c r="BKN11" i="5"/>
  <c r="BKN14" i="5"/>
  <c r="BKN17" i="5"/>
  <c r="BKN13" i="5"/>
  <c r="BIQ14" i="5"/>
  <c r="BHH12" i="5"/>
  <c r="BHH13" i="5"/>
  <c r="BHH11" i="5"/>
  <c r="BHH17" i="5"/>
  <c r="BHA17" i="5"/>
  <c r="BCL13" i="5"/>
  <c r="BCL17" i="5"/>
  <c r="BCL16" i="5"/>
  <c r="BCK22" i="5"/>
  <c r="B213" i="6" s="1"/>
  <c r="BBX17" i="5"/>
  <c r="BBJ9" i="5"/>
  <c r="BBJ17" i="5"/>
  <c r="BBJ11" i="5"/>
  <c r="BBJ12" i="5"/>
  <c r="AYY9" i="5"/>
  <c r="AYY15" i="5"/>
  <c r="AYR8" i="5"/>
  <c r="AXV22" i="5"/>
  <c r="B196" i="6" s="1"/>
  <c r="AUQ16" i="5"/>
  <c r="AUQ12" i="5"/>
  <c r="ANX19" i="5"/>
  <c r="ANQ19" i="5"/>
  <c r="ANJ19" i="5"/>
  <c r="AQP15" i="5"/>
  <c r="CLP19" i="5"/>
  <c r="CFR19" i="5"/>
  <c r="CWQ19" i="5"/>
  <c r="CUM19" i="5"/>
  <c r="CYJ13" i="5"/>
  <c r="CYJ17" i="5"/>
  <c r="CXV16" i="5"/>
  <c r="COY16" i="5"/>
  <c r="CYJ14" i="5"/>
  <c r="CYJ12" i="5"/>
  <c r="CYJ10" i="5"/>
  <c r="CSU19" i="5"/>
  <c r="AOE19" i="5"/>
  <c r="BSP8" i="5"/>
  <c r="BSP14" i="5"/>
  <c r="BSP13" i="5"/>
  <c r="AXP13" i="5"/>
  <c r="BJZ12" i="5"/>
  <c r="AXP12" i="5"/>
  <c r="CIL22" i="5"/>
  <c r="B332" i="6" s="1"/>
  <c r="BXE16" i="5"/>
  <c r="AXP8" i="5"/>
  <c r="AXP16" i="5"/>
  <c r="CNB15" i="5"/>
  <c r="CGK19" i="5"/>
  <c r="BWL19" i="5"/>
  <c r="BSR19" i="5"/>
  <c r="CBC19" i="5"/>
  <c r="BDK19" i="5"/>
  <c r="CIM17" i="5"/>
  <c r="CKJ17" i="5"/>
  <c r="CNP16" i="5"/>
  <c r="BYU17" i="5"/>
  <c r="CTU17" i="5"/>
  <c r="BSP17" i="5"/>
  <c r="CBM13" i="5"/>
  <c r="BFR12" i="5"/>
  <c r="CMU12" i="5"/>
  <c r="BTY11" i="5"/>
  <c r="AXP11" i="5"/>
  <c r="BXD22" i="5"/>
  <c r="B290" i="6" s="1"/>
  <c r="AYY10" i="5"/>
  <c r="CNA22" i="5"/>
  <c r="B349" i="6" s="1"/>
  <c r="BOV16" i="5"/>
  <c r="AXT19" i="5"/>
  <c r="AQP8" i="5"/>
  <c r="BPU19" i="5"/>
  <c r="CQX19" i="5"/>
  <c r="CBV19" i="5"/>
  <c r="BYR19" i="5"/>
  <c r="BCR22" i="5"/>
  <c r="B214" i="6" s="1"/>
  <c r="CNB8" i="5"/>
  <c r="CNB16" i="5"/>
  <c r="BXE17" i="5"/>
  <c r="CTU16" i="5"/>
  <c r="CNB14" i="5"/>
  <c r="COD14" i="5"/>
  <c r="CTU12" i="5"/>
  <c r="BDN12" i="5"/>
  <c r="BXL17" i="5"/>
  <c r="BYN17" i="5"/>
  <c r="COD16" i="5"/>
  <c r="CPF14" i="5"/>
  <c r="BGM14" i="5"/>
  <c r="BJZ14" i="5"/>
  <c r="BYU13" i="5"/>
  <c r="BJZ13" i="5"/>
  <c r="CTN13" i="5"/>
  <c r="CIM12" i="5"/>
  <c r="AYY12" i="5"/>
  <c r="BOV9" i="5"/>
  <c r="BSP16" i="5"/>
  <c r="CNB9" i="5"/>
  <c r="AQP12" i="5"/>
  <c r="CNM19" i="5"/>
  <c r="BSP12" i="5"/>
  <c r="CAY17" i="5"/>
  <c r="BOO14" i="5"/>
  <c r="CIM16" i="5"/>
  <c r="CNB11" i="5"/>
  <c r="CKJ16" i="5"/>
  <c r="AXW14" i="5"/>
  <c r="BQZ14" i="5"/>
  <c r="CIM14" i="5"/>
  <c r="CNB12" i="5"/>
  <c r="CKJ13" i="5"/>
  <c r="BXE13" i="5"/>
  <c r="BYN13" i="5"/>
  <c r="CIM13" i="5"/>
  <c r="CNB13" i="5"/>
  <c r="CIM11" i="5"/>
  <c r="BXE11" i="5"/>
  <c r="CTU10" i="5"/>
  <c r="AYY11" i="5"/>
  <c r="BSP9" i="5"/>
  <c r="AYY16" i="5"/>
  <c r="AXP9" i="5"/>
  <c r="BSP15" i="5"/>
  <c r="AQP16" i="5"/>
  <c r="ASO19" i="5"/>
  <c r="CXO16" i="5"/>
  <c r="COD9" i="5"/>
  <c r="BOV17" i="5"/>
  <c r="COD17" i="5"/>
  <c r="CNB17" i="5"/>
  <c r="CTG17" i="5"/>
  <c r="BJZ17" i="5"/>
  <c r="BCS17" i="5"/>
  <c r="BNM17" i="5"/>
  <c r="AXW17" i="5"/>
  <c r="CKJ14" i="5"/>
  <c r="CTU13" i="5"/>
  <c r="BYU14" i="5"/>
  <c r="BYG13" i="5"/>
  <c r="CAD11" i="5"/>
  <c r="BOO15" i="5"/>
  <c r="AYX22" i="5"/>
  <c r="B200" i="6" s="1"/>
  <c r="BSO22" i="5"/>
  <c r="B273" i="6" s="1"/>
  <c r="CAD9" i="5"/>
  <c r="CSB19" i="5"/>
  <c r="AQP11" i="5"/>
  <c r="CWT13" i="5"/>
  <c r="CVD17" i="5"/>
  <c r="CBM9" i="5"/>
  <c r="CBM16" i="5"/>
  <c r="CBM11" i="5"/>
  <c r="CBM15" i="5"/>
  <c r="CBM14" i="5"/>
  <c r="CFG15" i="5"/>
  <c r="CFG17" i="5"/>
  <c r="CHD13" i="5"/>
  <c r="CHD15" i="5"/>
  <c r="CJA11" i="5"/>
  <c r="CJA14" i="5"/>
  <c r="CKW22" i="5"/>
  <c r="B341" i="6" s="1"/>
  <c r="CKX13" i="5"/>
  <c r="CKX12" i="5"/>
  <c r="CKX14" i="5"/>
  <c r="ASM8" i="5"/>
  <c r="ASM15" i="5"/>
  <c r="BFD12" i="5"/>
  <c r="BFD13" i="5"/>
  <c r="BFD11" i="5"/>
  <c r="CFN10" i="5"/>
  <c r="CFM22" i="5"/>
  <c r="B321" i="6" s="1"/>
  <c r="CFN15" i="5"/>
  <c r="CFN16" i="5"/>
  <c r="CFN13" i="5"/>
  <c r="CWT8" i="5"/>
  <c r="CWT16" i="5"/>
  <c r="CWT10" i="5"/>
  <c r="AXI11" i="5"/>
  <c r="AXI13" i="5"/>
  <c r="BAA10" i="5"/>
  <c r="BAA14" i="5"/>
  <c r="BAA15" i="5"/>
  <c r="BVO9" i="5"/>
  <c r="BVO16" i="5"/>
  <c r="BVO14" i="5"/>
  <c r="BVO12" i="5"/>
  <c r="BVO10" i="5"/>
  <c r="BVO13" i="5"/>
  <c r="BHA14" i="5"/>
  <c r="BHA16" i="5"/>
  <c r="BHA9" i="5"/>
  <c r="BHA15" i="5"/>
  <c r="CWT12" i="5"/>
  <c r="CFN11" i="5"/>
  <c r="CWT14" i="5"/>
  <c r="CIT16" i="5"/>
  <c r="CIT11" i="5"/>
  <c r="CIT14" i="5"/>
  <c r="CMU8" i="5"/>
  <c r="CMU11" i="5"/>
  <c r="CMT22" i="5"/>
  <c r="B348" i="6" s="1"/>
  <c r="CMU16" i="5"/>
  <c r="CMU17" i="5"/>
  <c r="CMU15" i="5"/>
  <c r="CMU10" i="5"/>
  <c r="CMU13" i="5"/>
  <c r="BCL15" i="5"/>
  <c r="BCL9" i="5"/>
  <c r="BYD19" i="5"/>
  <c r="BYU15" i="5"/>
  <c r="AUU19" i="5"/>
  <c r="CSN19" i="5"/>
  <c r="CQJ19" i="5"/>
  <c r="CFP19" i="5"/>
  <c r="BYB19" i="5"/>
  <c r="BVX19" i="5"/>
  <c r="BTT19" i="5"/>
  <c r="BRP19" i="5"/>
  <c r="BPL19" i="5"/>
  <c r="BCN19" i="5"/>
  <c r="CEI19" i="5"/>
  <c r="BYU16" i="5"/>
  <c r="AQW15" i="5"/>
  <c r="BTM19" i="5"/>
  <c r="AWK19" i="5"/>
  <c r="AQW8" i="5"/>
  <c r="AQV22" i="5"/>
  <c r="B170" i="6" s="1"/>
  <c r="BGX19" i="5"/>
  <c r="CXQ19" i="5"/>
  <c r="BQG19" i="5"/>
  <c r="COT19" i="5"/>
  <c r="AVW19" i="5"/>
  <c r="CXH17" i="5"/>
  <c r="BVA17" i="5"/>
  <c r="CDX13" i="5"/>
  <c r="BKG13" i="5"/>
  <c r="BLB14" i="5"/>
  <c r="CDX11" i="5"/>
  <c r="BYU11" i="5"/>
  <c r="CCN22" i="5"/>
  <c r="B310" i="6" s="1"/>
  <c r="BYT22" i="5"/>
  <c r="B296" i="6" s="1"/>
  <c r="BWQ12" i="5"/>
  <c r="BGM12" i="5"/>
  <c r="CCO9" i="5"/>
  <c r="CDX15" i="5"/>
  <c r="CFU9" i="5"/>
  <c r="CVM19" i="5"/>
  <c r="BIJ8" i="5"/>
  <c r="BXZ17" i="5"/>
  <c r="CRQ16" i="5"/>
  <c r="BTY13" i="5"/>
  <c r="CXO12" i="5"/>
  <c r="BWQ11" i="5"/>
  <c r="BWQ15" i="5"/>
  <c r="BGM16" i="5"/>
  <c r="CDX8" i="5"/>
  <c r="CDW22" i="5"/>
  <c r="B315" i="6" s="1"/>
  <c r="ARV19" i="5"/>
  <c r="CCV17" i="5"/>
  <c r="CYX16" i="5"/>
  <c r="CDX14" i="5"/>
  <c r="BWQ14" i="5"/>
  <c r="CYX12" i="5"/>
  <c r="BGM13" i="5"/>
  <c r="BKG11" i="5"/>
  <c r="CDX17" i="5"/>
  <c r="CWF14" i="5"/>
  <c r="BKG14" i="5"/>
  <c r="BBC14" i="5"/>
  <c r="CTG12" i="5"/>
  <c r="BWQ16" i="5"/>
  <c r="BKG10" i="5"/>
  <c r="CGB9" i="5"/>
  <c r="BYU9" i="5"/>
  <c r="BYU8" i="5"/>
  <c r="CKX17" i="5"/>
  <c r="CRQ17" i="5"/>
  <c r="CXO17" i="5"/>
  <c r="CHK17" i="5"/>
  <c r="BPJ17" i="5"/>
  <c r="CPF16" i="5"/>
  <c r="CPM16" i="5"/>
  <c r="CCV12" i="5"/>
  <c r="BXZ13" i="5"/>
  <c r="BIJ12" i="5"/>
  <c r="BXZ12" i="5"/>
  <c r="CYX9" i="5"/>
  <c r="BWP22" i="5"/>
  <c r="B288" i="6" s="1"/>
  <c r="BKG15" i="5"/>
  <c r="BWQ9" i="5"/>
  <c r="BXZ10" i="5"/>
  <c r="BEB10" i="5"/>
  <c r="CPF17" i="5"/>
  <c r="BIJ17" i="5"/>
  <c r="CXH16" i="5"/>
  <c r="CKX16" i="5"/>
  <c r="BGM17" i="5"/>
  <c r="BDG15" i="5"/>
  <c r="CPF12" i="5"/>
  <c r="BIJ13" i="5"/>
  <c r="CFU13" i="5"/>
  <c r="CPM12" i="5"/>
  <c r="CNI11" i="5"/>
  <c r="CPF10" i="5"/>
  <c r="CFU10" i="5"/>
  <c r="BYU10" i="5"/>
  <c r="BKG16" i="5"/>
  <c r="BXZ8" i="5"/>
  <c r="BXY22" i="5"/>
  <c r="B293" i="6" s="1"/>
  <c r="BEB15" i="5"/>
  <c r="AOL19" i="5"/>
  <c r="CPM17" i="5"/>
  <c r="BKG17" i="5"/>
  <c r="BBQ17" i="5"/>
  <c r="CPM13" i="5"/>
  <c r="BWQ13" i="5"/>
  <c r="BXZ14" i="5"/>
  <c r="CPF13" i="5"/>
  <c r="BXZ11" i="5"/>
  <c r="CFU14" i="5"/>
  <c r="BEB9" i="5"/>
  <c r="BEA22" i="5"/>
  <c r="B219" i="6" s="1"/>
  <c r="CDZ19" i="5"/>
  <c r="CWM13" i="5"/>
  <c r="CWM16" i="5"/>
  <c r="ARR8" i="5"/>
  <c r="ARQ22" i="5"/>
  <c r="B173" i="6" s="1"/>
  <c r="ARR14" i="5"/>
  <c r="ARR15" i="5"/>
  <c r="ARR12" i="5"/>
  <c r="ARR17" i="5"/>
  <c r="BIX10" i="5"/>
  <c r="BIX14" i="5"/>
  <c r="BIX17" i="5"/>
  <c r="BIX9" i="5"/>
  <c r="BIX11" i="5"/>
  <c r="BIX13" i="5"/>
  <c r="BYG8" i="5"/>
  <c r="BYG14" i="5"/>
  <c r="BYG16" i="5"/>
  <c r="BYG12" i="5"/>
  <c r="BZI8" i="5"/>
  <c r="BZI14" i="5"/>
  <c r="BZI12" i="5"/>
  <c r="BZI10" i="5"/>
  <c r="BZH22" i="5"/>
  <c r="B298" i="6" s="1"/>
  <c r="BZI17" i="5"/>
  <c r="BZI16" i="5"/>
  <c r="BZW8" i="5"/>
  <c r="BZW12" i="5"/>
  <c r="BZW14" i="5"/>
  <c r="BZW17" i="5"/>
  <c r="CDC12" i="5"/>
  <c r="CDB22" i="5"/>
  <c r="B312" i="6" s="1"/>
  <c r="CDC16" i="5"/>
  <c r="CDC15" i="5"/>
  <c r="CDC17" i="5"/>
  <c r="CEE8" i="5"/>
  <c r="CEE17" i="5"/>
  <c r="CEE14" i="5"/>
  <c r="CEE15" i="5"/>
  <c r="CEZ9" i="5"/>
  <c r="CEZ14" i="5"/>
  <c r="CMG17" i="5"/>
  <c r="CMF22" i="5"/>
  <c r="B346" i="6" s="1"/>
  <c r="CMG8" i="5"/>
  <c r="CMG15" i="5"/>
  <c r="CMG16" i="5"/>
  <c r="CMG9" i="5"/>
  <c r="CMG14" i="5"/>
  <c r="CMG10" i="5"/>
  <c r="CMG11" i="5"/>
  <c r="CMG13" i="5"/>
  <c r="CGV22" i="5"/>
  <c r="B326" i="6" s="1"/>
  <c r="CGW9" i="5"/>
  <c r="CGW16" i="5"/>
  <c r="CGW8" i="5"/>
  <c r="CGW15" i="5"/>
  <c r="CGW17" i="5"/>
  <c r="CGW14" i="5"/>
  <c r="CGW12" i="5"/>
  <c r="CGW10" i="5"/>
  <c r="CGW13" i="5"/>
  <c r="CSZ9" i="5"/>
  <c r="CSZ14" i="5"/>
  <c r="CSZ13" i="5"/>
  <c r="CSZ16" i="5"/>
  <c r="CSZ17" i="5"/>
  <c r="AZF17" i="5"/>
  <c r="AZF12" i="5"/>
  <c r="AZF13" i="5"/>
  <c r="AZF14" i="5"/>
  <c r="BAH9" i="5"/>
  <c r="BAH11" i="5"/>
  <c r="BEP17" i="5"/>
  <c r="BEP13" i="5"/>
  <c r="BEP12" i="5"/>
  <c r="BHO8" i="5"/>
  <c r="BHO17" i="5"/>
  <c r="BHO16" i="5"/>
  <c r="BHO11" i="5"/>
  <c r="ARR13" i="5"/>
  <c r="CLE13" i="5"/>
  <c r="CVR12" i="5"/>
  <c r="CVR14" i="5"/>
  <c r="CVR17" i="5"/>
  <c r="CYC8" i="5"/>
  <c r="CYC12" i="5"/>
  <c r="CYC13" i="5"/>
  <c r="CYC10" i="5"/>
  <c r="CYC16" i="5"/>
  <c r="CYC17" i="5"/>
  <c r="BRU9" i="5"/>
  <c r="BRU8" i="5"/>
  <c r="BRU14" i="5"/>
  <c r="BRU13" i="5"/>
  <c r="BRU17" i="5"/>
  <c r="BRU16" i="5"/>
  <c r="BRU11" i="5"/>
  <c r="BRU15" i="5"/>
  <c r="BRU12" i="5"/>
  <c r="BRU10" i="5"/>
  <c r="BZB8" i="5"/>
  <c r="BZB9" i="5"/>
  <c r="BZB12" i="5"/>
  <c r="BZB17" i="5"/>
  <c r="BZB16" i="5"/>
  <c r="CLE11" i="5"/>
  <c r="CLE17" i="5"/>
  <c r="CLE9" i="5"/>
  <c r="CLE16" i="5"/>
  <c r="CLD22" i="5"/>
  <c r="B342" i="6" s="1"/>
  <c r="CLE12" i="5"/>
  <c r="AXB15" i="5"/>
  <c r="AXB11" i="5"/>
  <c r="AXB17" i="5"/>
  <c r="AXB8" i="5"/>
  <c r="AXB12" i="5"/>
  <c r="AXA22" i="5"/>
  <c r="B193" i="6" s="1"/>
  <c r="AXB9" i="5"/>
  <c r="CWM14" i="5"/>
  <c r="BZI11" i="5"/>
  <c r="CLN19" i="5"/>
  <c r="BGH19" i="5"/>
  <c r="CYX17" i="5"/>
  <c r="CSE17" i="5"/>
  <c r="CYX13" i="5"/>
  <c r="AYR14" i="5"/>
  <c r="BOV14" i="5"/>
  <c r="BGF13" i="5"/>
  <c r="ATH12" i="5"/>
  <c r="BQZ11" i="5"/>
  <c r="CBM10" i="5"/>
  <c r="BSH22" i="5"/>
  <c r="B272" i="6" s="1"/>
  <c r="BSB8" i="5"/>
  <c r="BVV9" i="5"/>
  <c r="AQW13" i="5"/>
  <c r="AQO22" i="5"/>
  <c r="B169" i="6" s="1"/>
  <c r="CPM9" i="5"/>
  <c r="BOV8" i="5"/>
  <c r="AYR16" i="5"/>
  <c r="AOS19" i="5"/>
  <c r="BFY11" i="5"/>
  <c r="CYX10" i="5"/>
  <c r="BQZ9" i="5"/>
  <c r="AYQ22" i="5"/>
  <c r="B199" i="6" s="1"/>
  <c r="CJG22" i="5"/>
  <c r="B335" i="6" s="1"/>
  <c r="CLI19" i="5"/>
  <c r="CCS19" i="5"/>
  <c r="AQP14" i="5"/>
  <c r="AQB15" i="5"/>
  <c r="CFB19" i="5"/>
  <c r="BQZ17" i="5"/>
  <c r="CSE14" i="5"/>
  <c r="BQZ13" i="5"/>
  <c r="BQZ12" i="5"/>
  <c r="CKC12" i="5"/>
  <c r="CPM10" i="5"/>
  <c r="CBL22" i="5"/>
  <c r="B306" i="6" s="1"/>
  <c r="ARK12" i="5"/>
  <c r="BVU22" i="5"/>
  <c r="B285" i="6" s="1"/>
  <c r="CIE22" i="5"/>
  <c r="B331" i="6" s="1"/>
  <c r="BSB10" i="5"/>
  <c r="CMU9" i="5"/>
  <c r="BOV13" i="5"/>
  <c r="CPM11" i="5"/>
  <c r="BOC19" i="5"/>
  <c r="CLW19" i="5"/>
  <c r="BGQ19" i="5"/>
  <c r="CAT19" i="5"/>
  <c r="CYX14" i="5"/>
  <c r="AQP13" i="5"/>
  <c r="CUI12" i="5"/>
  <c r="CWF17" i="5"/>
  <c r="COD13" i="5"/>
  <c r="COD12" i="5"/>
  <c r="BEB12" i="5"/>
  <c r="AWN12" i="5"/>
  <c r="COD10" i="5"/>
  <c r="AUQ10" i="5"/>
  <c r="BCL10" i="5"/>
  <c r="AQW17" i="5"/>
  <c r="AQW14" i="5"/>
  <c r="BNA19" i="5"/>
  <c r="CTP19" i="5"/>
  <c r="AXF19" i="5"/>
  <c r="BKD19" i="5"/>
  <c r="COY13" i="5"/>
  <c r="CXA12" i="5"/>
  <c r="CWT9" i="5"/>
  <c r="BXZ16" i="5"/>
  <c r="BFC22" i="5"/>
  <c r="B223" i="6" s="1"/>
  <c r="CPA19" i="5"/>
  <c r="ASV19" i="5"/>
  <c r="BVS19" i="5"/>
  <c r="BIU19" i="5"/>
  <c r="CYS19" i="5"/>
  <c r="BPE19" i="5"/>
  <c r="CIH19" i="5"/>
  <c r="BHJ19" i="5"/>
  <c r="CEG19" i="5"/>
  <c r="BHE19" i="5"/>
  <c r="BDB19" i="5"/>
  <c r="ATJ19" i="5"/>
  <c r="BFQ22" i="5"/>
  <c r="B225" i="6" s="1"/>
  <c r="BFR11" i="5"/>
  <c r="BFR14" i="5"/>
  <c r="BFR10" i="5"/>
  <c r="AXI12" i="5"/>
  <c r="AXI14" i="5"/>
  <c r="AXI15" i="5"/>
  <c r="AXI16" i="5"/>
  <c r="BAA12" i="5"/>
  <c r="BAA13" i="5"/>
  <c r="BAA17" i="5"/>
  <c r="BQS8" i="5"/>
  <c r="BQR22" i="5"/>
  <c r="B266" i="6" s="1"/>
  <c r="BQS13" i="5"/>
  <c r="BQS14" i="5"/>
  <c r="BQS17" i="5"/>
  <c r="BTX22" i="5"/>
  <c r="B278" i="6" s="1"/>
  <c r="BTY9" i="5"/>
  <c r="BTY10" i="5"/>
  <c r="BTY14" i="5"/>
  <c r="BTY15" i="5"/>
  <c r="BUM14" i="5"/>
  <c r="BUM17" i="5"/>
  <c r="BUL22" i="5"/>
  <c r="B280" i="6" s="1"/>
  <c r="BUM16" i="5"/>
  <c r="BUM13" i="5"/>
  <c r="BUM10" i="5"/>
  <c r="AUJ15" i="5"/>
  <c r="AUJ11" i="5"/>
  <c r="AUJ12" i="5"/>
  <c r="AUJ13" i="5"/>
  <c r="AUJ14" i="5"/>
  <c r="BWX14" i="5"/>
  <c r="BWX15" i="5"/>
  <c r="BWX12" i="5"/>
  <c r="BWX13" i="5"/>
  <c r="BWX17" i="5"/>
  <c r="CNW8" i="5"/>
  <c r="CNW14" i="5"/>
  <c r="CNW17" i="5"/>
  <c r="CNW12" i="5"/>
  <c r="CNW16" i="5"/>
  <c r="CNW13" i="5"/>
  <c r="CQV8" i="5"/>
  <c r="CQV10" i="5"/>
  <c r="CES10" i="5"/>
  <c r="CES11" i="5"/>
  <c r="CES13" i="5"/>
  <c r="CES9" i="5"/>
  <c r="CES15" i="5"/>
  <c r="BWX11" i="5"/>
  <c r="BWX9" i="5"/>
  <c r="B464" i="6"/>
  <c r="BDN16" i="5"/>
  <c r="BDN11" i="5"/>
  <c r="BDN9" i="5"/>
  <c r="BDN17" i="5"/>
  <c r="BDN13" i="5"/>
  <c r="CNI8" i="5"/>
  <c r="CNI12" i="5"/>
  <c r="CNH22" i="5"/>
  <c r="B350" i="6" s="1"/>
  <c r="CNI15" i="5"/>
  <c r="CNI10" i="5"/>
  <c r="CNI16" i="5"/>
  <c r="CNI9" i="5"/>
  <c r="CUB9" i="5"/>
  <c r="CUB13" i="5"/>
  <c r="CLS12" i="5"/>
  <c r="CLS10" i="5"/>
  <c r="CLS11" i="5"/>
  <c r="CLS14" i="5"/>
  <c r="CRX8" i="5"/>
  <c r="CRX13" i="5"/>
  <c r="CRX17" i="5"/>
  <c r="CRX10" i="5"/>
  <c r="CRX14" i="5"/>
  <c r="CGP13" i="5"/>
  <c r="CGP17" i="5"/>
  <c r="CGP15" i="5"/>
  <c r="CGP12" i="5"/>
  <c r="CGP14" i="5"/>
  <c r="CGP11" i="5"/>
  <c r="CJV8" i="5"/>
  <c r="CJV12" i="5"/>
  <c r="CJV17" i="5"/>
  <c r="CJU22" i="5"/>
  <c r="B337" i="6" s="1"/>
  <c r="CJV9" i="5"/>
  <c r="CJV16" i="5"/>
  <c r="CJV13" i="5"/>
  <c r="CJV11" i="5"/>
  <c r="CSL12" i="5"/>
  <c r="CSL10" i="5"/>
  <c r="CSL14" i="5"/>
  <c r="CXH8" i="5"/>
  <c r="CXH10" i="5"/>
  <c r="CXH13" i="5"/>
  <c r="CXH14" i="5"/>
  <c r="ATN22" i="5"/>
  <c r="B180" i="6" s="1"/>
  <c r="ATO14" i="5"/>
  <c r="BBC9" i="5"/>
  <c r="BBC10" i="5"/>
  <c r="B480" i="6"/>
  <c r="BUO19" i="5"/>
  <c r="BBE19" i="5"/>
  <c r="CRJ16" i="5"/>
  <c r="BFR17" i="5"/>
  <c r="CES17" i="5"/>
  <c r="CRX16" i="5"/>
  <c r="CXV8" i="5"/>
  <c r="CXV12" i="5"/>
  <c r="CXV14" i="5"/>
  <c r="CXV17" i="5"/>
  <c r="CJV15" i="5"/>
  <c r="CQH9" i="5"/>
  <c r="CQH13" i="5"/>
  <c r="BEB14" i="5"/>
  <c r="BDG14" i="5"/>
  <c r="BGT14" i="5"/>
  <c r="BYN11" i="5"/>
  <c r="BYG11" i="5"/>
  <c r="BDG11" i="5"/>
  <c r="BOO12" i="5"/>
  <c r="BNM9" i="5"/>
  <c r="BDG9" i="5"/>
  <c r="CIF8" i="5"/>
  <c r="BYN8" i="5"/>
  <c r="BEB8" i="5"/>
  <c r="CJH15" i="5"/>
  <c r="CBA19" i="5"/>
  <c r="BGO19" i="5"/>
  <c r="CWH19" i="5"/>
  <c r="CGD19" i="5"/>
  <c r="CUR19" i="5"/>
  <c r="CDL19" i="5"/>
  <c r="BIZ19" i="5"/>
  <c r="AZH19" i="5"/>
  <c r="CXS19" i="5"/>
  <c r="CRG19" i="5"/>
  <c r="BEB13" i="5"/>
  <c r="BYN12" i="5"/>
  <c r="AYR12" i="5"/>
  <c r="CFU15" i="5"/>
  <c r="BYG15" i="5"/>
  <c r="BLW15" i="5"/>
  <c r="CKJ9" i="5"/>
  <c r="BEB16" i="5"/>
  <c r="AYR15" i="5"/>
  <c r="CIF16" i="5"/>
  <c r="BFD15" i="5"/>
  <c r="AUS19" i="5"/>
  <c r="CAA19" i="5"/>
  <c r="AZC19" i="5"/>
  <c r="AWY19" i="5"/>
  <c r="CAF19" i="5"/>
  <c r="BWZ19" i="5"/>
  <c r="ART19" i="5"/>
  <c r="CKU19" i="5"/>
  <c r="CIQ19" i="5"/>
  <c r="BUQ19" i="5"/>
  <c r="BRK19" i="5"/>
  <c r="CEB19" i="5"/>
  <c r="CEP19" i="5"/>
  <c r="CJQ19" i="5"/>
  <c r="BJU19" i="5"/>
  <c r="CBH19" i="5"/>
  <c r="BEB17" i="5"/>
  <c r="CIT17" i="5"/>
  <c r="BYN14" i="5"/>
  <c r="BNM14" i="5"/>
  <c r="BDG13" i="5"/>
  <c r="CPT12" i="5"/>
  <c r="CFU11" i="5"/>
  <c r="AYR11" i="5"/>
  <c r="CFT22" i="5"/>
  <c r="B322" i="6" s="1"/>
  <c r="CCO10" i="5"/>
  <c r="BYF22" i="5"/>
  <c r="B294" i="6" s="1"/>
  <c r="BDG10" i="5"/>
  <c r="CAD8" i="5"/>
  <c r="CAD10" i="5"/>
  <c r="BOG22" i="5"/>
  <c r="B257" i="6" s="1"/>
  <c r="CJH10" i="5"/>
  <c r="BYN10" i="5"/>
  <c r="AXB10" i="5"/>
  <c r="CLB19" i="5"/>
  <c r="CBJ19" i="5"/>
  <c r="CYN19" i="5"/>
  <c r="CVF19" i="5"/>
  <c r="CKL19" i="5"/>
  <c r="BYP19" i="5"/>
  <c r="BLR19" i="5"/>
  <c r="AUL19" i="5"/>
  <c r="BSF19" i="5"/>
  <c r="APB19" i="5"/>
  <c r="CWJ19" i="5"/>
  <c r="CIF17" i="5"/>
  <c r="BDG17" i="5"/>
  <c r="CFU17" i="5"/>
  <c r="BFD17" i="5"/>
  <c r="CIT13" i="5"/>
  <c r="BGT12" i="5"/>
  <c r="CCO11" i="5"/>
  <c r="CCO15" i="5"/>
  <c r="BRT22" i="5"/>
  <c r="B270" i="6" s="1"/>
  <c r="BDG12" i="5"/>
  <c r="BYG9" i="5"/>
  <c r="BOH8" i="5"/>
  <c r="CIT10" i="5"/>
  <c r="CAD15" i="5"/>
  <c r="CJH11" i="5"/>
  <c r="AXB16" i="5"/>
  <c r="BXE9" i="5"/>
  <c r="BQB19" i="5"/>
  <c r="AQW9" i="5"/>
  <c r="ATE19" i="5"/>
  <c r="CDU19" i="5"/>
  <c r="AVI19" i="5"/>
  <c r="BNQ19" i="5"/>
  <c r="CTD19" i="5"/>
  <c r="BUJ19" i="5"/>
  <c r="BAZ19" i="5"/>
  <c r="CMP19" i="5"/>
  <c r="ARF19" i="5"/>
  <c r="BVL19" i="5"/>
  <c r="AYA19" i="5"/>
  <c r="AZV19" i="5"/>
  <c r="BEF19" i="5"/>
  <c r="BKY19" i="5"/>
  <c r="BNH19" i="5"/>
  <c r="BTF19" i="5"/>
  <c r="BYG17" i="5"/>
  <c r="AYR17" i="5"/>
  <c r="CJH14" i="5"/>
  <c r="CSE13" i="5"/>
  <c r="BGF14" i="5"/>
  <c r="BMR13" i="5"/>
  <c r="CJH12" i="5"/>
  <c r="CIF12" i="5"/>
  <c r="CFU12" i="5"/>
  <c r="CJH8" i="5"/>
  <c r="CJH16" i="5"/>
  <c r="BOO9" i="5"/>
  <c r="BEM19" i="5"/>
  <c r="CJX19" i="5"/>
  <c r="CHO19" i="5"/>
  <c r="CUD19" i="5"/>
  <c r="BVJ19" i="5"/>
  <c r="BRM22" i="5"/>
  <c r="B269" i="6" s="1"/>
  <c r="BRN11" i="5"/>
  <c r="BRN16" i="5"/>
  <c r="CHD9" i="5"/>
  <c r="CHC22" i="5"/>
  <c r="B327" i="6" s="1"/>
  <c r="CHD16" i="5"/>
  <c r="APT22" i="5"/>
  <c r="B166" i="6" s="1"/>
  <c r="APU10" i="5"/>
  <c r="COK17" i="5"/>
  <c r="CBF17" i="5"/>
  <c r="BBC17" i="5"/>
  <c r="BIC17" i="5"/>
  <c r="CAR17" i="5"/>
  <c r="CHD14" i="5"/>
  <c r="CQV12" i="5"/>
  <c r="AYD12" i="5"/>
  <c r="AYD11" i="5"/>
  <c r="BOA11" i="5"/>
  <c r="CHD8" i="5"/>
  <c r="CHD11" i="5"/>
  <c r="CIS22" i="5"/>
  <c r="B333" i="6" s="1"/>
  <c r="CIT15" i="5"/>
  <c r="CIT9" i="5"/>
  <c r="CIT8" i="5"/>
  <c r="CKJ8" i="5"/>
  <c r="CKJ11" i="5"/>
  <c r="CLZ15" i="5"/>
  <c r="CLZ9" i="5"/>
  <c r="CIX19" i="5"/>
  <c r="CGT19" i="5"/>
  <c r="BZF19" i="5"/>
  <c r="BXB19" i="5"/>
  <c r="BET19" i="5"/>
  <c r="ASX19" i="5"/>
  <c r="BZB15" i="5"/>
  <c r="BZB10" i="5"/>
  <c r="BZA22" i="5"/>
  <c r="B297" i="6" s="1"/>
  <c r="BZB11" i="5"/>
  <c r="BIN19" i="5"/>
  <c r="BKR19" i="5"/>
  <c r="CGB8" i="5"/>
  <c r="CGB15" i="5"/>
  <c r="CQV16" i="5"/>
  <c r="CQV14" i="5"/>
  <c r="BTD13" i="5"/>
  <c r="CEZ11" i="5"/>
  <c r="BBC11" i="5"/>
  <c r="BBC16" i="5"/>
  <c r="CXO8" i="5"/>
  <c r="CXO10" i="5"/>
  <c r="CEZ15" i="5"/>
  <c r="CLE8" i="5"/>
  <c r="CLE14" i="5"/>
  <c r="CLE15" i="5"/>
  <c r="AOZ14" i="5"/>
  <c r="AOZ16" i="5"/>
  <c r="CAR14" i="5"/>
  <c r="CTG16" i="5"/>
  <c r="CQV13" i="5"/>
  <c r="CEZ13" i="5"/>
  <c r="CBF12" i="5"/>
  <c r="CGB12" i="5"/>
  <c r="CHD12" i="5"/>
  <c r="CTG13" i="5"/>
  <c r="CXO11" i="5"/>
  <c r="BGM15" i="5"/>
  <c r="BQL8" i="5"/>
  <c r="BXZ15" i="5"/>
  <c r="BWX16" i="5"/>
  <c r="BWW22" i="5"/>
  <c r="B289" i="6" s="1"/>
  <c r="BWX10" i="5"/>
  <c r="BWX8" i="5"/>
  <c r="CBT13" i="5"/>
  <c r="CBT16" i="5"/>
  <c r="CKN19" i="5"/>
  <c r="CAY12" i="5"/>
  <c r="CAY15" i="5"/>
  <c r="BOA17" i="5"/>
  <c r="BRN17" i="5"/>
  <c r="CHD17" i="5"/>
  <c r="CAY14" i="5"/>
  <c r="CEZ12" i="5"/>
  <c r="CGB11" i="5"/>
  <c r="CAY11" i="5"/>
  <c r="CAY16" i="5"/>
  <c r="CGP10" i="5"/>
  <c r="CGO22" i="5"/>
  <c r="B325" i="6" s="1"/>
  <c r="CGP16" i="5"/>
  <c r="CES14" i="5"/>
  <c r="CES8" i="5"/>
  <c r="CES16" i="5"/>
  <c r="CER22" i="5"/>
  <c r="B318" i="6" s="1"/>
  <c r="CFI19" i="5"/>
  <c r="CKS19" i="5"/>
  <c r="BBC8" i="5"/>
  <c r="BBB22" i="5"/>
  <c r="B208" i="6" s="1"/>
  <c r="CGB14" i="5"/>
  <c r="BPQ14" i="5"/>
  <c r="CQV9" i="5"/>
  <c r="BOU22" i="5"/>
  <c r="B259" i="6" s="1"/>
  <c r="BOV11" i="5"/>
  <c r="CFG8" i="5"/>
  <c r="CFG9" i="5"/>
  <c r="CNY19" i="5"/>
  <c r="BRN14" i="5"/>
  <c r="CBF16" i="5"/>
  <c r="CBF15" i="5"/>
  <c r="CQV17" i="5"/>
  <c r="CEZ17" i="5"/>
  <c r="BBC15" i="5"/>
  <c r="CGB17" i="5"/>
  <c r="BTD14" i="5"/>
  <c r="CGB13" i="5"/>
  <c r="BBC13" i="5"/>
  <c r="BRN13" i="5"/>
  <c r="CXV10" i="5"/>
  <c r="CHD10" i="5"/>
  <c r="BVO8" i="5"/>
  <c r="BVN22" i="5"/>
  <c r="B284" i="6" s="1"/>
  <c r="BVO11" i="5"/>
  <c r="BVO15" i="5"/>
  <c r="ARR9" i="5"/>
  <c r="ARR16" i="5"/>
  <c r="ARR10" i="5"/>
  <c r="BXL10" i="5"/>
  <c r="BXL16" i="5"/>
  <c r="BXL9" i="5"/>
  <c r="BXK22" i="5"/>
  <c r="B291" i="6" s="1"/>
  <c r="BYN9" i="5"/>
  <c r="BYN16" i="5"/>
  <c r="CDX16" i="5"/>
  <c r="CDX9" i="5"/>
  <c r="BBI22" i="5"/>
  <c r="B209" i="6" s="1"/>
  <c r="BBJ16" i="5"/>
  <c r="BBJ8" i="5"/>
  <c r="BBJ15" i="5"/>
  <c r="BIS19" i="5"/>
  <c r="BLD19" i="5"/>
  <c r="BFR9" i="5"/>
  <c r="BDF22" i="5"/>
  <c r="B216" i="6" s="1"/>
  <c r="BAA16" i="5"/>
  <c r="BVV10" i="5"/>
  <c r="CIF15" i="5"/>
  <c r="CAV19" i="5"/>
  <c r="CVH19" i="5"/>
  <c r="CJL19" i="5"/>
  <c r="BSK19" i="5"/>
  <c r="AQB8" i="5"/>
  <c r="AQA22" i="5"/>
  <c r="B167" i="6" s="1"/>
  <c r="ATL19" i="5"/>
  <c r="ARO19" i="5"/>
  <c r="CVO19" i="5"/>
  <c r="CTK19" i="5"/>
  <c r="CPC19" i="5"/>
  <c r="CMY19" i="5"/>
  <c r="CGM19" i="5"/>
  <c r="CCE19" i="5"/>
  <c r="CNR19" i="5"/>
  <c r="BZR19" i="5"/>
  <c r="BXN19" i="5"/>
  <c r="CAO19" i="5"/>
  <c r="ATZ19" i="5"/>
  <c r="AQB9" i="5"/>
  <c r="BZM19" i="5"/>
  <c r="CHF19" i="5"/>
  <c r="BWS19" i="5"/>
  <c r="BDI19" i="5"/>
  <c r="CFK19" i="5"/>
  <c r="CWV19" i="5"/>
  <c r="CRL19" i="5"/>
  <c r="CPH19" i="5"/>
  <c r="CND19" i="5"/>
  <c r="CKZ19" i="5"/>
  <c r="CIV19" i="5"/>
  <c r="CGR19" i="5"/>
  <c r="CCJ19" i="5"/>
  <c r="BUV19" i="5"/>
  <c r="BQN19" i="5"/>
  <c r="BSM19" i="5"/>
  <c r="AQB11" i="5"/>
  <c r="BKB19" i="5"/>
  <c r="BER19" i="5"/>
  <c r="BFT19" i="5"/>
  <c r="CQZ19" i="5"/>
  <c r="AQB13" i="5"/>
  <c r="BFH19" i="5"/>
  <c r="BFO19" i="5"/>
  <c r="BCI19" i="5"/>
  <c r="BPZ19" i="5"/>
  <c r="BMV19" i="5"/>
  <c r="BTO19" i="5"/>
  <c r="AVU19" i="5"/>
  <c r="BDG16" i="5"/>
  <c r="ARK16" i="5"/>
  <c r="BDD19" i="5"/>
  <c r="CCZ19" i="5"/>
  <c r="COV19" i="5"/>
  <c r="BUX19" i="5"/>
  <c r="BFV19" i="5"/>
  <c r="AWD19" i="5"/>
  <c r="CRE19" i="5"/>
  <c r="AQB17" i="5"/>
  <c r="BDY19" i="5"/>
  <c r="ASH19" i="5"/>
  <c r="AXD19" i="5"/>
  <c r="APG15" i="5"/>
  <c r="BKP19" i="5"/>
  <c r="CXJ19" i="5"/>
  <c r="BUF10" i="5"/>
  <c r="BUF16" i="5"/>
  <c r="BUF11" i="5"/>
  <c r="BUF14" i="5"/>
  <c r="BUF15" i="5"/>
  <c r="BUF17" i="5"/>
  <c r="BUF8" i="5"/>
  <c r="BUE22" i="5"/>
  <c r="B279" i="6" s="1"/>
  <c r="BUF13" i="5"/>
  <c r="BUF12" i="5"/>
  <c r="BTY16" i="5"/>
  <c r="BTR14" i="5"/>
  <c r="BTR12" i="5"/>
  <c r="BSW10" i="5"/>
  <c r="BSW14" i="5"/>
  <c r="BSW12" i="5"/>
  <c r="BSW15" i="5"/>
  <c r="BSW11" i="5"/>
  <c r="BSW16" i="5"/>
  <c r="BSW13" i="5"/>
  <c r="BSV22" i="5"/>
  <c r="B274" i="6" s="1"/>
  <c r="BSW17" i="5"/>
  <c r="BRN8" i="5"/>
  <c r="BRN10" i="5"/>
  <c r="BRN9" i="5"/>
  <c r="BRN15" i="5"/>
  <c r="BRI19" i="5"/>
  <c r="BQS16" i="5"/>
  <c r="BQS11" i="5"/>
  <c r="BQS10" i="5"/>
  <c r="BQS12" i="5"/>
  <c r="BQS15" i="5"/>
  <c r="BQL17" i="5"/>
  <c r="BQL12" i="5"/>
  <c r="BQL11" i="5"/>
  <c r="BQL14" i="5"/>
  <c r="BQE11" i="5"/>
  <c r="BQE12" i="5"/>
  <c r="BPX11" i="5"/>
  <c r="BPX17" i="5"/>
  <c r="BPQ11" i="5"/>
  <c r="BPQ10" i="5"/>
  <c r="BPQ12" i="5"/>
  <c r="BPQ17" i="5"/>
  <c r="BPQ16" i="5"/>
  <c r="BPQ9" i="5"/>
  <c r="BPQ13" i="5"/>
  <c r="BPG19" i="5"/>
  <c r="BOZ19" i="5"/>
  <c r="BOX19" i="5"/>
  <c r="BOJ19" i="5"/>
  <c r="BOH11" i="5"/>
  <c r="BOH16" i="5"/>
  <c r="BOH15" i="5"/>
  <c r="BNT13" i="5"/>
  <c r="BNT11" i="5"/>
  <c r="BNT14" i="5"/>
  <c r="BNT17" i="5"/>
  <c r="BNT12" i="5"/>
  <c r="BNT16" i="5"/>
  <c r="BNT15" i="5"/>
  <c r="BNC19" i="5"/>
  <c r="BNF12" i="5"/>
  <c r="BMT19" i="5"/>
  <c r="BMK14" i="5"/>
  <c r="BMK17" i="5"/>
  <c r="BMF19" i="5"/>
  <c r="BLI9" i="5"/>
  <c r="BLB8" i="5"/>
  <c r="BLB9" i="5"/>
  <c r="BLB10" i="5"/>
  <c r="BLB12" i="5"/>
  <c r="BLB16" i="5"/>
  <c r="BKW19" i="5"/>
  <c r="BLA22" i="5"/>
  <c r="B245" i="6" s="1"/>
  <c r="BLB17" i="5"/>
  <c r="BLB13" i="5"/>
  <c r="BLB11" i="5"/>
  <c r="BKM22" i="5"/>
  <c r="B243" i="6" s="1"/>
  <c r="BKN8" i="5"/>
  <c r="BKN9" i="5"/>
  <c r="BKN16" i="5"/>
  <c r="BKN15" i="5"/>
  <c r="BJE17" i="5"/>
  <c r="BJE10" i="5"/>
  <c r="BJB19" i="5"/>
  <c r="BIQ15" i="5"/>
  <c r="BIQ17" i="5"/>
  <c r="BIQ12" i="5"/>
  <c r="BIP22" i="5"/>
  <c r="B236" i="6" s="1"/>
  <c r="BIQ11" i="5"/>
  <c r="BIL19" i="5"/>
  <c r="BIQ13" i="5"/>
  <c r="BIQ10" i="5"/>
  <c r="BHS19" i="5"/>
  <c r="BHV9" i="5"/>
  <c r="BHQ19" i="5"/>
  <c r="BHV15" i="5"/>
  <c r="BHO14" i="5"/>
  <c r="BHO13" i="5"/>
  <c r="BHO10" i="5"/>
  <c r="BHO12" i="5"/>
  <c r="BHO15" i="5"/>
  <c r="BHO9" i="5"/>
  <c r="BGT17" i="5"/>
  <c r="BGF9" i="5"/>
  <c r="BGF17" i="5"/>
  <c r="BGF12" i="5"/>
  <c r="BFF19" i="5"/>
  <c r="BEK19" i="5"/>
  <c r="BDP19" i="5"/>
  <c r="BDN8" i="5"/>
  <c r="BDM22" i="5"/>
  <c r="B217" i="6" s="1"/>
  <c r="BDN10" i="5"/>
  <c r="BDN15" i="5"/>
  <c r="BCS11" i="5"/>
  <c r="BCP19" i="5"/>
  <c r="BBQ14" i="5"/>
  <c r="BBQ15" i="5"/>
  <c r="BBG19" i="5"/>
  <c r="BAX19" i="5"/>
  <c r="AYO19" i="5"/>
  <c r="AYF19" i="5"/>
  <c r="AXY19" i="5"/>
  <c r="AXW13" i="5"/>
  <c r="AXW16" i="5"/>
  <c r="AXW10" i="5"/>
  <c r="AXW15" i="5"/>
  <c r="AXW11" i="5"/>
  <c r="AXW12" i="5"/>
  <c r="AXI10" i="5"/>
  <c r="AWW19" i="5"/>
  <c r="AWU14" i="5"/>
  <c r="AWU17" i="5"/>
  <c r="AWG10" i="5"/>
  <c r="AWG17" i="5"/>
  <c r="AWG13" i="5"/>
  <c r="AWG15" i="5"/>
  <c r="AWF22" i="5"/>
  <c r="B190" i="6" s="1"/>
  <c r="AWG14" i="5"/>
  <c r="AVL17" i="5"/>
  <c r="AVL14" i="5"/>
  <c r="AVL9" i="5"/>
  <c r="AVL13" i="5"/>
  <c r="AVL12" i="5"/>
  <c r="AVL15" i="5"/>
  <c r="AUX13" i="5"/>
  <c r="AUX11" i="5"/>
  <c r="AUQ13" i="5"/>
  <c r="AUQ11" i="5"/>
  <c r="AUP22" i="5"/>
  <c r="B184" i="6" s="1"/>
  <c r="AUQ9" i="5"/>
  <c r="AUQ17" i="5"/>
  <c r="AUN19" i="5"/>
  <c r="ATX19" i="5"/>
  <c r="ATS19" i="5"/>
  <c r="ATQ19" i="5"/>
  <c r="ATO13" i="5"/>
  <c r="ATO12" i="5"/>
  <c r="ATO16" i="5"/>
  <c r="ATO11" i="5"/>
  <c r="AST10" i="5"/>
  <c r="ASQ19" i="5"/>
  <c r="AST14" i="5"/>
  <c r="AST9" i="5"/>
  <c r="AST16" i="5"/>
  <c r="AST12" i="5"/>
  <c r="AST15" i="5"/>
  <c r="AST11" i="5"/>
  <c r="ASS22" i="5"/>
  <c r="B177" i="6" s="1"/>
  <c r="AST17" i="5"/>
  <c r="AST13" i="5"/>
  <c r="ASM9" i="5"/>
  <c r="ASC19" i="5"/>
  <c r="ARK14" i="5"/>
  <c r="ARK10" i="5"/>
  <c r="ARK15" i="5"/>
  <c r="ARK11" i="5"/>
  <c r="ARK9" i="5"/>
  <c r="APG8" i="5"/>
  <c r="APG14" i="5"/>
  <c r="APG12" i="5"/>
  <c r="APG9" i="5"/>
  <c r="APG10" i="5"/>
  <c r="APG17" i="5"/>
  <c r="APG13" i="5"/>
  <c r="AOW19" i="5"/>
  <c r="AOZ17" i="5"/>
  <c r="AOZ9" i="5"/>
  <c r="BWC14" i="5"/>
  <c r="CDQ12" i="5"/>
  <c r="AVZ16" i="5"/>
  <c r="AVZ12" i="5"/>
  <c r="AVZ11" i="5"/>
  <c r="CKQ8" i="5"/>
  <c r="CKQ10" i="5"/>
  <c r="CKQ9" i="5"/>
  <c r="CKP22" i="5"/>
  <c r="B340" i="6" s="1"/>
  <c r="CSS17" i="5"/>
  <c r="AUC17" i="5"/>
  <c r="BTR17" i="5"/>
  <c r="CKC17" i="5"/>
  <c r="CQH16" i="5"/>
  <c r="CQH14" i="5"/>
  <c r="BTD16" i="5"/>
  <c r="BPJ10" i="5"/>
  <c r="BPJ8" i="5"/>
  <c r="BBP22" i="5"/>
  <c r="B210" i="6" s="1"/>
  <c r="BBQ16" i="5"/>
  <c r="BBQ11" i="5"/>
  <c r="BBQ12" i="5"/>
  <c r="BBQ10" i="5"/>
  <c r="BBQ8" i="5"/>
  <c r="BBQ9" i="5"/>
  <c r="BHH15" i="5"/>
  <c r="BHH9" i="5"/>
  <c r="BHG22" i="5"/>
  <c r="B231" i="6" s="1"/>
  <c r="BHH16" i="5"/>
  <c r="BHH10" i="5"/>
  <c r="BHH8" i="5"/>
  <c r="CLS8" i="5"/>
  <c r="CLR22" i="5"/>
  <c r="B344" i="6" s="1"/>
  <c r="AZX19" i="5"/>
  <c r="BWB22" i="5"/>
  <c r="B286" i="6" s="1"/>
  <c r="BWC16" i="5"/>
  <c r="BWC9" i="5"/>
  <c r="BWC15" i="5"/>
  <c r="CBT8" i="5"/>
  <c r="CBT9" i="5"/>
  <c r="CBT15" i="5"/>
  <c r="CBT11" i="5"/>
  <c r="CBT10" i="5"/>
  <c r="BDU9" i="5"/>
  <c r="BDT22" i="5"/>
  <c r="B218" i="6" s="1"/>
  <c r="BDU8" i="5"/>
  <c r="BDU16" i="5"/>
  <c r="BDU11" i="5"/>
  <c r="BDU12" i="5"/>
  <c r="AUB22" i="5"/>
  <c r="B182" i="6" s="1"/>
  <c r="AUC16" i="5"/>
  <c r="AUC12" i="5"/>
  <c r="AUC10" i="5"/>
  <c r="AUC9" i="5"/>
  <c r="BAV9" i="5"/>
  <c r="BAV11" i="5"/>
  <c r="BAU22" i="5"/>
  <c r="B207" i="6" s="1"/>
  <c r="BFY8" i="5"/>
  <c r="BFY12" i="5"/>
  <c r="BFY9" i="5"/>
  <c r="BFY10" i="5"/>
  <c r="BFX22" i="5"/>
  <c r="B226" i="6" s="1"/>
  <c r="ATV16" i="5"/>
  <c r="ATV8" i="5"/>
  <c r="CDQ8" i="5"/>
  <c r="CDQ16" i="5"/>
  <c r="CDQ15" i="5"/>
  <c r="CDQ14" i="5"/>
  <c r="CDQ11" i="5"/>
  <c r="CDQ10" i="5"/>
  <c r="CDQ9" i="5"/>
  <c r="CKC8" i="5"/>
  <c r="CKB22" i="5"/>
  <c r="B338" i="6" s="1"/>
  <c r="CKC16" i="5"/>
  <c r="CKC15" i="5"/>
  <c r="CKC9" i="5"/>
  <c r="CJA17" i="5"/>
  <c r="AUC15" i="5"/>
  <c r="AUC14" i="5"/>
  <c r="BWC13" i="5"/>
  <c r="CDQ13" i="5"/>
  <c r="BDU13" i="5"/>
  <c r="CJA12" i="5"/>
  <c r="AVZ14" i="5"/>
  <c r="CKQ13" i="5"/>
  <c r="BWC10" i="5"/>
  <c r="AVZ8" i="5"/>
  <c r="CBS22" i="5"/>
  <c r="B307" i="6" s="1"/>
  <c r="ATA9" i="5"/>
  <c r="ASZ22" i="5"/>
  <c r="B178" i="6" s="1"/>
  <c r="ATA16" i="5"/>
  <c r="AZF16" i="5"/>
  <c r="AZF11" i="5"/>
  <c r="AZE22" i="5"/>
  <c r="B201" i="6" s="1"/>
  <c r="AZF8" i="5"/>
  <c r="AZF9" i="5"/>
  <c r="BEO22" i="5"/>
  <c r="B221" i="6" s="1"/>
  <c r="BEP8" i="5"/>
  <c r="BEP11" i="5"/>
  <c r="BEP9" i="5"/>
  <c r="BEP16" i="5"/>
  <c r="CQH17" i="5"/>
  <c r="BMD10" i="5"/>
  <c r="BMD16" i="5"/>
  <c r="CJA8" i="5"/>
  <c r="CJA9" i="5"/>
  <c r="CIZ22" i="5"/>
  <c r="B334" i="6" s="1"/>
  <c r="CJA16" i="5"/>
  <c r="CJA15" i="5"/>
  <c r="CJA10" i="5"/>
  <c r="BSD19" i="5"/>
  <c r="AXR19" i="5"/>
  <c r="CBT17" i="5"/>
  <c r="ATV17" i="5"/>
  <c r="CKQ16" i="5"/>
  <c r="CBT14" i="5"/>
  <c r="BAV14" i="5"/>
  <c r="CJA13" i="5"/>
  <c r="CQH12" i="5"/>
  <c r="CKQ12" i="5"/>
  <c r="CKQ11" i="5"/>
  <c r="BTR11" i="5"/>
  <c r="ATV11" i="5"/>
  <c r="CTG8" i="5"/>
  <c r="CTG10" i="5"/>
  <c r="BAV15" i="5"/>
  <c r="CSZ8" i="5"/>
  <c r="CSZ10" i="5"/>
  <c r="CSZ12" i="5"/>
  <c r="AUW22" i="5"/>
  <c r="B185" i="6" s="1"/>
  <c r="AUX9" i="5"/>
  <c r="BKU8" i="5"/>
  <c r="BKT22" i="5"/>
  <c r="B244" i="6" s="1"/>
  <c r="BKU9" i="5"/>
  <c r="BKU11" i="5"/>
  <c r="BFY17" i="5"/>
  <c r="CSS11" i="5"/>
  <c r="AUC11" i="5"/>
  <c r="CKQ14" i="5"/>
  <c r="BFY15" i="5"/>
  <c r="BPI22" i="5"/>
  <c r="B261" i="6" s="1"/>
  <c r="AZF15" i="5"/>
  <c r="BTK8" i="5"/>
  <c r="BTK10" i="5"/>
  <c r="BJZ9" i="5"/>
  <c r="BJY22" i="5"/>
  <c r="B241" i="6" s="1"/>
  <c r="BJZ15" i="5"/>
  <c r="BJZ16" i="5"/>
  <c r="BJZ8" i="5"/>
  <c r="BJZ11" i="5"/>
  <c r="BUT8" i="5"/>
  <c r="BUT11" i="5"/>
  <c r="BUT9" i="5"/>
  <c r="BUT15" i="5"/>
  <c r="BUT10" i="5"/>
  <c r="BDU17" i="5"/>
  <c r="BAV17" i="5"/>
  <c r="BDU15" i="5"/>
  <c r="BAV13" i="5"/>
  <c r="CKC14" i="5"/>
  <c r="AVZ13" i="5"/>
  <c r="BVH12" i="5"/>
  <c r="CKC11" i="5"/>
  <c r="CKQ15" i="5"/>
  <c r="BFY16" i="5"/>
  <c r="CVR8" i="5"/>
  <c r="CVR10" i="5"/>
  <c r="BAV8" i="5"/>
  <c r="BII22" i="5"/>
  <c r="B235" i="6" s="1"/>
  <c r="BIJ9" i="5"/>
  <c r="BPW22" i="5"/>
  <c r="B263" i="6" s="1"/>
  <c r="BPX12" i="5"/>
  <c r="BHA8" i="5"/>
  <c r="BHA12" i="5"/>
  <c r="BHA11" i="5"/>
  <c r="BHA10" i="5"/>
  <c r="BGZ22" i="5"/>
  <c r="B230" i="6" s="1"/>
  <c r="CHY8" i="5"/>
  <c r="CHY15" i="5"/>
  <c r="AYD15" i="5"/>
  <c r="AYD9" i="5"/>
  <c r="AYD16" i="5"/>
  <c r="AYD8" i="5"/>
  <c r="AYD10" i="5"/>
  <c r="AYC22" i="5"/>
  <c r="B197" i="6" s="1"/>
  <c r="CDQ17" i="5"/>
  <c r="CSS13" i="5"/>
  <c r="CBT12" i="5"/>
  <c r="CKQ17" i="5"/>
  <c r="BTD17" i="5"/>
  <c r="BFY14" i="5"/>
  <c r="ATV13" i="5"/>
  <c r="BTD12" i="5"/>
  <c r="BAV12" i="5"/>
  <c r="CKC10" i="5"/>
  <c r="BDU10" i="5"/>
  <c r="AUC8" i="5"/>
  <c r="BFR15" i="5"/>
  <c r="BFR8" i="5"/>
  <c r="BFR16" i="5"/>
  <c r="CEK22" i="5"/>
  <c r="B317" i="6" s="1"/>
  <c r="CEL9" i="5"/>
  <c r="CEL16" i="5"/>
  <c r="CEL15" i="5"/>
  <c r="CEL10" i="5"/>
  <c r="CEL8" i="5"/>
  <c r="CCO8" i="5"/>
  <c r="CHH19" i="5"/>
  <c r="CCC19" i="5"/>
  <c r="APG11" i="5"/>
  <c r="AOU19" i="5"/>
  <c r="AOZ13" i="5"/>
  <c r="COO19" i="5"/>
  <c r="CEN19" i="5"/>
  <c r="CFD19" i="5"/>
  <c r="API19" i="5"/>
  <c r="APD19" i="5"/>
  <c r="CSG19" i="5"/>
  <c r="AOZ10" i="5"/>
  <c r="AOZ12" i="5"/>
  <c r="APG16" i="5"/>
  <c r="AOZ8" i="5"/>
  <c r="AOZ15" i="5"/>
  <c r="AOZ11" i="5"/>
  <c r="AQF19" i="5"/>
  <c r="CNT19" i="5"/>
  <c r="CFY19" i="5"/>
  <c r="CMR19" i="5"/>
  <c r="CHA19" i="5"/>
  <c r="BYK19" i="5"/>
  <c r="APK19" i="5"/>
  <c r="CWX19" i="5"/>
  <c r="CIJ19" i="5"/>
  <c r="CJE19" i="5"/>
  <c r="AVP19" i="5"/>
  <c r="BXP19" i="5"/>
  <c r="CTR19" i="5"/>
  <c r="CPJ19" i="5"/>
  <c r="CNF19" i="5"/>
  <c r="CAH19" i="5"/>
  <c r="BTV19" i="5"/>
  <c r="BRR19" i="5"/>
  <c r="BPN19" i="5"/>
  <c r="BMH19" i="5"/>
  <c r="BDR19" i="5"/>
  <c r="BBN19" i="5"/>
  <c r="AZJ19" i="5"/>
  <c r="CLU19" i="5"/>
  <c r="APW19" i="5"/>
  <c r="AQB10" i="5"/>
  <c r="APU17" i="5"/>
  <c r="APN15" i="5"/>
  <c r="COR17" i="5"/>
  <c r="CVD16" i="5"/>
  <c r="COR16" i="5"/>
  <c r="CUB16" i="5"/>
  <c r="ARY15" i="5"/>
  <c r="CUB14" i="5"/>
  <c r="CHK13" i="5"/>
  <c r="ARY14" i="5"/>
  <c r="BLW13" i="5"/>
  <c r="CEE11" i="5"/>
  <c r="AYK11" i="5"/>
  <c r="CGH22" i="5"/>
  <c r="B324" i="6" s="1"/>
  <c r="CFG16" i="5"/>
  <c r="CEE16" i="5"/>
  <c r="BNM10" i="5"/>
  <c r="BLW16" i="5"/>
  <c r="BJE12" i="5"/>
  <c r="ARM19" i="5"/>
  <c r="CWO19" i="5"/>
  <c r="AZA19" i="5"/>
  <c r="CKG19" i="5"/>
  <c r="CBQ19" i="5"/>
  <c r="APR19" i="5"/>
  <c r="CRZ19" i="5"/>
  <c r="APU16" i="5"/>
  <c r="APN9" i="5"/>
  <c r="APN14" i="5"/>
  <c r="CUP17" i="5"/>
  <c r="AYK17" i="5"/>
  <c r="BLW17" i="5"/>
  <c r="CFG13" i="5"/>
  <c r="ARY13" i="5"/>
  <c r="BGT13" i="5"/>
  <c r="COY12" i="5"/>
  <c r="CUP10" i="5"/>
  <c r="CVD10" i="5"/>
  <c r="CFF22" i="5"/>
  <c r="B320" i="6" s="1"/>
  <c r="CED22" i="5"/>
  <c r="B316" i="6" s="1"/>
  <c r="BNM12" i="5"/>
  <c r="BLV22" i="5"/>
  <c r="B248" i="6" s="1"/>
  <c r="BJE15" i="5"/>
  <c r="BJE9" i="5"/>
  <c r="COR9" i="5"/>
  <c r="CUF19" i="5"/>
  <c r="CQC19" i="5"/>
  <c r="BYW19" i="5"/>
  <c r="BLY19" i="5"/>
  <c r="AQB14" i="5"/>
  <c r="CJJ19" i="5"/>
  <c r="APU9" i="5"/>
  <c r="CUP16" i="5"/>
  <c r="CUI16" i="5"/>
  <c r="COR14" i="5"/>
  <c r="BVA14" i="5"/>
  <c r="CUI14" i="5"/>
  <c r="BNM13" i="5"/>
  <c r="BFK13" i="5"/>
  <c r="BVA13" i="5"/>
  <c r="CVD12" i="5"/>
  <c r="ARY11" i="5"/>
  <c r="CUP9" i="5"/>
  <c r="BVA10" i="5"/>
  <c r="BNM15" i="5"/>
  <c r="BJE16" i="5"/>
  <c r="BFK10" i="5"/>
  <c r="AYK10" i="5"/>
  <c r="BLW9" i="5"/>
  <c r="BGT9" i="5"/>
  <c r="CHK14" i="5"/>
  <c r="CUI13" i="5"/>
  <c r="BJE14" i="5"/>
  <c r="BLW14" i="5"/>
  <c r="CHK12" i="5"/>
  <c r="BJE13" i="5"/>
  <c r="CUB12" i="5"/>
  <c r="CUP12" i="5"/>
  <c r="CGI13" i="5"/>
  <c r="BGT11" i="5"/>
  <c r="BLW11" i="5"/>
  <c r="CHK10" i="5"/>
  <c r="BVA12" i="5"/>
  <c r="BNM16" i="5"/>
  <c r="BJD22" i="5"/>
  <c r="B238" i="6" s="1"/>
  <c r="BFK15" i="5"/>
  <c r="AYK12" i="5"/>
  <c r="AYK9" i="5"/>
  <c r="BGT10" i="5"/>
  <c r="CEE9" i="5"/>
  <c r="APU14" i="5"/>
  <c r="APN11" i="5"/>
  <c r="COY17" i="5"/>
  <c r="ARY17" i="5"/>
  <c r="BCS15" i="5"/>
  <c r="CVD14" i="5"/>
  <c r="CFG14" i="5"/>
  <c r="CFG12" i="5"/>
  <c r="CVD13" i="5"/>
  <c r="CEE13" i="5"/>
  <c r="BVA11" i="5"/>
  <c r="COR10" i="5"/>
  <c r="BNM11" i="5"/>
  <c r="CHK15" i="5"/>
  <c r="CGI10" i="5"/>
  <c r="BVA15" i="5"/>
  <c r="BNL22" i="5"/>
  <c r="B254" i="6" s="1"/>
  <c r="BFK16" i="5"/>
  <c r="AYK16" i="5"/>
  <c r="BGT15" i="5"/>
  <c r="CUK19" i="5"/>
  <c r="BZY19" i="5"/>
  <c r="APP19" i="5"/>
  <c r="APN17" i="5"/>
  <c r="CUB17" i="5"/>
  <c r="AYK15" i="5"/>
  <c r="AYK14" i="5"/>
  <c r="BFK14" i="5"/>
  <c r="COR12" i="5"/>
  <c r="CGI12" i="5"/>
  <c r="COY11" i="5"/>
  <c r="BJE11" i="5"/>
  <c r="CFG11" i="5"/>
  <c r="BFK11" i="5"/>
  <c r="CHK16" i="5"/>
  <c r="CGI14" i="5"/>
  <c r="BUZ22" i="5"/>
  <c r="B282" i="6" s="1"/>
  <c r="BLW10" i="5"/>
  <c r="BFJ22" i="5"/>
  <c r="B224" i="6" s="1"/>
  <c r="AYJ22" i="5"/>
  <c r="B198" i="6" s="1"/>
  <c r="BGS22" i="5"/>
  <c r="B229" i="6" s="1"/>
  <c r="APM22" i="5"/>
  <c r="B165" i="6" s="1"/>
  <c r="APN8" i="5"/>
  <c r="APN16" i="5"/>
  <c r="CUI17" i="5"/>
  <c r="CUP14" i="5"/>
  <c r="CUP13" i="5"/>
  <c r="AYK13" i="5"/>
  <c r="CEE12" i="5"/>
  <c r="CHK11" i="5"/>
  <c r="COY10" i="5"/>
  <c r="CUB10" i="5"/>
  <c r="CHJ22" i="5"/>
  <c r="B328" i="6" s="1"/>
  <c r="CGI15" i="5"/>
  <c r="CFG10" i="5"/>
  <c r="CEE10" i="5"/>
  <c r="BLW12" i="5"/>
  <c r="CVD9" i="5"/>
  <c r="CHK9" i="5"/>
  <c r="BGT8" i="5"/>
  <c r="CXL19" i="5"/>
  <c r="APY19" i="5"/>
  <c r="APN12" i="5"/>
  <c r="APN10" i="5"/>
  <c r="CSS9" i="5"/>
  <c r="CSS10" i="5"/>
  <c r="BQL15" i="5"/>
  <c r="BQK22" i="5"/>
  <c r="B265" i="6" s="1"/>
  <c r="BQL10" i="5"/>
  <c r="BQL9" i="5"/>
  <c r="BQZ16" i="5"/>
  <c r="BQZ8" i="5"/>
  <c r="BTY8" i="5"/>
  <c r="BTY12" i="5"/>
  <c r="BUM8" i="5"/>
  <c r="BUM15" i="5"/>
  <c r="BUM9" i="5"/>
  <c r="BUM11" i="5"/>
  <c r="CAY8" i="5"/>
  <c r="CAY9" i="5"/>
  <c r="CAY10" i="5"/>
  <c r="CAX22" i="5"/>
  <c r="B304" i="6" s="1"/>
  <c r="CEY22" i="5"/>
  <c r="B319" i="6" s="1"/>
  <c r="CEZ16" i="5"/>
  <c r="CEZ8" i="5"/>
  <c r="CEZ10" i="5"/>
  <c r="ATO8" i="5"/>
  <c r="ATO10" i="5"/>
  <c r="AUJ16" i="5"/>
  <c r="AUI22" i="5"/>
  <c r="B183" i="6" s="1"/>
  <c r="AUJ10" i="5"/>
  <c r="AUJ8" i="5"/>
  <c r="AVL10" i="5"/>
  <c r="AVK22" i="5"/>
  <c r="B187" i="6" s="1"/>
  <c r="AVL8" i="5"/>
  <c r="AVL11" i="5"/>
  <c r="AXI8" i="5"/>
  <c r="AXH22" i="5"/>
  <c r="B194" i="6" s="1"/>
  <c r="BAA8" i="5"/>
  <c r="AZZ22" i="5"/>
  <c r="B204" i="6" s="1"/>
  <c r="BAA11" i="5"/>
  <c r="BBX10" i="5"/>
  <c r="BBX15" i="5"/>
  <c r="BBX16" i="5"/>
  <c r="BCE8" i="5"/>
  <c r="BCD22" i="5"/>
  <c r="B212" i="6" s="1"/>
  <c r="BGM8" i="5"/>
  <c r="BGM10" i="5"/>
  <c r="BGL22" i="5"/>
  <c r="B228" i="6" s="1"/>
  <c r="BPQ8" i="5"/>
  <c r="BPQ15" i="5"/>
  <c r="CJO8" i="5"/>
  <c r="CJO16" i="5"/>
  <c r="CLZ10" i="5"/>
  <c r="CLZ8" i="5"/>
  <c r="CLY22" i="5"/>
  <c r="B345" i="6" s="1"/>
  <c r="AZM8" i="5"/>
  <c r="AZL22" i="5"/>
  <c r="B202" i="6" s="1"/>
  <c r="CGB16" i="5"/>
  <c r="CGB10" i="5"/>
  <c r="CIM8" i="5"/>
  <c r="CIM15" i="5"/>
  <c r="CTU8" i="5"/>
  <c r="CTU9" i="5"/>
  <c r="BKG8" i="5"/>
  <c r="BKG12" i="5"/>
  <c r="BFD16" i="5"/>
  <c r="BFD9" i="5"/>
  <c r="BFD8" i="5"/>
  <c r="BIW22" i="5"/>
  <c r="B237" i="6" s="1"/>
  <c r="BIX8" i="5"/>
  <c r="BIX16" i="5"/>
  <c r="BIX15" i="5"/>
  <c r="CBM8" i="5"/>
  <c r="CBM12" i="5"/>
  <c r="CCH8" i="5"/>
  <c r="CCG22" i="5"/>
  <c r="B309" i="6" s="1"/>
  <c r="CCH9" i="5"/>
  <c r="CCH16" i="5"/>
  <c r="CCH10" i="5"/>
  <c r="CDC8" i="5"/>
  <c r="CDC11" i="5"/>
  <c r="CSL8" i="5"/>
  <c r="CSL9" i="5"/>
  <c r="AVY22" i="5"/>
  <c r="B189" i="6" s="1"/>
  <c r="AVZ15" i="5"/>
  <c r="AVZ10" i="5"/>
  <c r="AVZ9" i="5"/>
  <c r="BPX8" i="5"/>
  <c r="BPX9" i="5"/>
  <c r="BTD10" i="5"/>
  <c r="BTC22" i="5"/>
  <c r="B275" i="6" s="1"/>
  <c r="BTD8" i="5"/>
  <c r="BTD11" i="5"/>
  <c r="BTR9" i="5"/>
  <c r="BTR16" i="5"/>
  <c r="BWC8" i="5"/>
  <c r="BWC12" i="5"/>
  <c r="BWC11" i="5"/>
  <c r="ATV10" i="5"/>
  <c r="ATV9" i="5"/>
  <c r="ATU22" i="5"/>
  <c r="B181" i="6" s="1"/>
  <c r="ATV15" i="5"/>
  <c r="BXS9" i="5"/>
  <c r="BXR22" i="5"/>
  <c r="B292" i="6" s="1"/>
  <c r="CQH8" i="5"/>
  <c r="CQH10" i="5"/>
  <c r="BMY8" i="5"/>
  <c r="BMY10" i="5"/>
  <c r="BOA8" i="5"/>
  <c r="BOA9" i="5"/>
  <c r="BGE22" i="5"/>
  <c r="B227" i="6" s="1"/>
  <c r="BGF15" i="5"/>
  <c r="BGF10" i="5"/>
  <c r="BGF8" i="5"/>
  <c r="CKI22" i="5"/>
  <c r="B339" i="6" s="1"/>
  <c r="CKJ15" i="5"/>
  <c r="CKJ10" i="5"/>
  <c r="CLL9" i="5"/>
  <c r="CLL8" i="5"/>
  <c r="CLK22" i="5"/>
  <c r="B343" i="6" s="1"/>
  <c r="CLL15" i="5"/>
  <c r="AQI9" i="5"/>
  <c r="APU13" i="5"/>
  <c r="BVA16" i="5"/>
  <c r="BIQ16" i="5"/>
  <c r="CFN8" i="5"/>
  <c r="BIJ10" i="5"/>
  <c r="BVA9" i="5"/>
  <c r="AQP10" i="5"/>
  <c r="AQP17" i="5"/>
  <c r="AQD19" i="5"/>
  <c r="APU12" i="5"/>
  <c r="CNP9" i="5"/>
  <c r="CGF19" i="5"/>
  <c r="CUT19" i="5"/>
  <c r="CQL19" i="5"/>
  <c r="COH19" i="5"/>
  <c r="CJZ19" i="5"/>
  <c r="CHV19" i="5"/>
  <c r="CCL19" i="5"/>
  <c r="BST19" i="5"/>
  <c r="BQP19" i="5"/>
  <c r="BOL19" i="5"/>
  <c r="BLF19" i="5"/>
  <c r="AYH19" i="5"/>
  <c r="CIO19" i="5"/>
  <c r="APU15" i="5"/>
  <c r="BZT19" i="5"/>
  <c r="BFM19" i="5"/>
  <c r="AQB16" i="5"/>
  <c r="APU11" i="5"/>
  <c r="BMR15" i="5"/>
  <c r="ASJ19" i="5"/>
  <c r="BXL8" i="5"/>
  <c r="BXL15" i="5"/>
  <c r="BLP10" i="5"/>
  <c r="AYM19" i="5"/>
  <c r="BKK19" i="5"/>
  <c r="APU8" i="5"/>
  <c r="AWR19" i="5"/>
  <c r="CYG19" i="5"/>
  <c r="CMK19" i="5"/>
  <c r="CIC19" i="5"/>
  <c r="AXM19" i="5"/>
  <c r="CRC8" i="5"/>
  <c r="CRC11" i="5"/>
  <c r="CRC13" i="5"/>
  <c r="CRC12" i="5"/>
  <c r="AVE8" i="5"/>
  <c r="AVE17" i="5"/>
  <c r="AVD22" i="5"/>
  <c r="B186" i="6" s="1"/>
  <c r="AVE16" i="5"/>
  <c r="AVE11" i="5"/>
  <c r="AVE13" i="5"/>
  <c r="AWU8" i="5"/>
  <c r="AWU9" i="5"/>
  <c r="AWU12" i="5"/>
  <c r="AWU13" i="5"/>
  <c r="AWU15" i="5"/>
  <c r="AWU16" i="5"/>
  <c r="AWU11" i="5"/>
  <c r="CWF9" i="5"/>
  <c r="CWF12" i="5"/>
  <c r="CWF13" i="5"/>
  <c r="CRQ8" i="5"/>
  <c r="CRQ10" i="5"/>
  <c r="CRQ11" i="5"/>
  <c r="CRQ12" i="5"/>
  <c r="CRQ9" i="5"/>
  <c r="CWM8" i="5"/>
  <c r="CWM11" i="5"/>
  <c r="CWM12" i="5"/>
  <c r="COK8" i="5"/>
  <c r="COK10" i="5"/>
  <c r="COK11" i="5"/>
  <c r="COK13" i="5"/>
  <c r="COK12" i="5"/>
  <c r="BIC8" i="5"/>
  <c r="BIC15" i="5"/>
  <c r="BIC12" i="5"/>
  <c r="BIC11" i="5"/>
  <c r="BIC13" i="5"/>
  <c r="BIC10" i="5"/>
  <c r="BIC14" i="5"/>
  <c r="BIC16" i="5"/>
  <c r="BAO8" i="5"/>
  <c r="BAO14" i="5"/>
  <c r="BAN22" i="5"/>
  <c r="B206" i="6" s="1"/>
  <c r="BAO16" i="5"/>
  <c r="BAO15" i="5"/>
  <c r="BAO12" i="5"/>
  <c r="BAO9" i="5"/>
  <c r="BAO10" i="5"/>
  <c r="BAO11" i="5"/>
  <c r="BAO13" i="5"/>
  <c r="BCS8" i="5"/>
  <c r="BCS12" i="5"/>
  <c r="BCS10" i="5"/>
  <c r="BCS14" i="5"/>
  <c r="BCS9" i="5"/>
  <c r="BCS16" i="5"/>
  <c r="BEI8" i="5"/>
  <c r="BEH22" i="5"/>
  <c r="B220" i="6" s="1"/>
  <c r="BEI13" i="5"/>
  <c r="BEI16" i="5"/>
  <c r="BEI11" i="5"/>
  <c r="BEI15" i="5"/>
  <c r="BEI14" i="5"/>
  <c r="BEI17" i="5"/>
  <c r="BEI12" i="5"/>
  <c r="CRJ9" i="5"/>
  <c r="CRJ13" i="5"/>
  <c r="CRJ14" i="5"/>
  <c r="CRJ12" i="5"/>
  <c r="CRJ10" i="5"/>
  <c r="BMY14" i="5"/>
  <c r="BXS13" i="5"/>
  <c r="BMY11" i="5"/>
  <c r="CBF11" i="5"/>
  <c r="CHY14" i="5"/>
  <c r="BZW10" i="5"/>
  <c r="BXS16" i="5"/>
  <c r="BOA12" i="5"/>
  <c r="ASL22" i="5"/>
  <c r="B176" i="6" s="1"/>
  <c r="CCV8" i="5"/>
  <c r="CBF10" i="5"/>
  <c r="CKX9" i="5"/>
  <c r="BMY9" i="5"/>
  <c r="AQI17" i="5"/>
  <c r="BMY13" i="5"/>
  <c r="ASM11" i="5"/>
  <c r="CHY16" i="5"/>
  <c r="CCA12" i="5"/>
  <c r="BZW15" i="5"/>
  <c r="BOA16" i="5"/>
  <c r="BMY12" i="5"/>
  <c r="CKX10" i="5"/>
  <c r="CBE22" i="5"/>
  <c r="B305" i="6" s="1"/>
  <c r="ASM17" i="5"/>
  <c r="BOA14" i="5"/>
  <c r="CNP12" i="5"/>
  <c r="CHY13" i="5"/>
  <c r="CUI11" i="5"/>
  <c r="CBF9" i="5"/>
  <c r="CHX22" i="5"/>
  <c r="B330" i="6" s="1"/>
  <c r="CCA14" i="5"/>
  <c r="BZW16" i="5"/>
  <c r="BNZ22" i="5"/>
  <c r="B256" i="6" s="1"/>
  <c r="BMY15" i="5"/>
  <c r="CBF8" i="5"/>
  <c r="CNP11" i="5"/>
  <c r="CKX11" i="5"/>
  <c r="AXP10" i="5"/>
  <c r="CCV10" i="5"/>
  <c r="CHY9" i="5"/>
  <c r="CCV9" i="5"/>
  <c r="BNJ19" i="5"/>
  <c r="ASM14" i="5"/>
  <c r="BMK13" i="5"/>
  <c r="CCV13" i="5"/>
  <c r="BMK11" i="5"/>
  <c r="CCA11" i="5"/>
  <c r="CNP10" i="5"/>
  <c r="CCA15" i="5"/>
  <c r="BZV22" i="5"/>
  <c r="B300" i="6" s="1"/>
  <c r="BMY16" i="5"/>
  <c r="CNP15" i="5"/>
  <c r="CKX15" i="5"/>
  <c r="CCV16" i="5"/>
  <c r="BWN19" i="5"/>
  <c r="AQI15" i="5"/>
  <c r="BXS14" i="5"/>
  <c r="CBF13" i="5"/>
  <c r="CHY11" i="5"/>
  <c r="CHY12" i="5"/>
  <c r="CCV11" i="5"/>
  <c r="BZW11" i="5"/>
  <c r="CCA16" i="5"/>
  <c r="BXS10" i="5"/>
  <c r="BMX22" i="5"/>
  <c r="B252" i="6" s="1"/>
  <c r="ASM10" i="5"/>
  <c r="CNP8" i="5"/>
  <c r="CNO22" i="5"/>
  <c r="B351" i="6" s="1"/>
  <c r="AXP15" i="5"/>
  <c r="CCV15" i="5"/>
  <c r="BOA13" i="5"/>
  <c r="CCA13" i="5"/>
  <c r="BXS11" i="5"/>
  <c r="CBZ22" i="5"/>
  <c r="B308" i="6" s="1"/>
  <c r="BXS12" i="5"/>
  <c r="BMK15" i="5"/>
  <c r="ASM12" i="5"/>
  <c r="BZW9" i="5"/>
  <c r="ASM13" i="5"/>
  <c r="BZW13" i="5"/>
  <c r="CHY10" i="5"/>
  <c r="BXS15" i="5"/>
  <c r="BOA10" i="5"/>
  <c r="BMK16" i="5"/>
  <c r="ASM16" i="5"/>
  <c r="AQH22" i="5"/>
  <c r="B168" i="6" s="1"/>
  <c r="AQI16" i="5"/>
  <c r="AQI14" i="5"/>
  <c r="AQI12" i="5"/>
  <c r="AQI10" i="5"/>
  <c r="AQI8" i="5"/>
  <c r="AQI11" i="5"/>
  <c r="AQT19" i="5"/>
  <c r="BJN19" i="5"/>
  <c r="AQM19" i="5"/>
  <c r="CVV19" i="5"/>
  <c r="CRN19" i="5"/>
  <c r="AVN19" i="5"/>
  <c r="BVZ19" i="5"/>
  <c r="CXZ19" i="5"/>
  <c r="AQW16" i="5"/>
  <c r="AQR19" i="5"/>
  <c r="BJP19" i="5"/>
  <c r="AQW10" i="5"/>
  <c r="AUJ9" i="5"/>
  <c r="BCE9" i="5"/>
  <c r="CDS19" i="5"/>
  <c r="AQK19" i="5"/>
  <c r="CVK12" i="5"/>
  <c r="CXH9" i="5"/>
  <c r="CYQ17" i="5"/>
  <c r="CPT14" i="5"/>
  <c r="CTN17" i="5"/>
  <c r="CPT16" i="5"/>
  <c r="CPT17" i="5"/>
  <c r="CSE12" i="5"/>
  <c r="CTN12" i="5"/>
  <c r="CVR13" i="5"/>
  <c r="CPT10" i="5"/>
  <c r="AZM9" i="5"/>
  <c r="CQO12" i="5"/>
  <c r="CQO17" i="5"/>
  <c r="CQO11" i="5"/>
  <c r="CSE11" i="5"/>
  <c r="CRJ8" i="5"/>
  <c r="BIQ9" i="5"/>
  <c r="AXW8" i="5"/>
  <c r="CCQ19" i="5"/>
  <c r="CQO13" i="5"/>
  <c r="CPT13" i="5"/>
  <c r="CTN10" i="5"/>
  <c r="CQO10" i="5"/>
  <c r="BEI9" i="5"/>
  <c r="AUG19" i="5"/>
  <c r="BJI19" i="5"/>
  <c r="AYV19" i="5"/>
  <c r="BQW19" i="5"/>
  <c r="BED19" i="5"/>
  <c r="CFW19" i="5"/>
  <c r="BVC19" i="5"/>
  <c r="BGM9" i="5"/>
  <c r="BCB19" i="5"/>
  <c r="BGJ19" i="5"/>
  <c r="BUA19" i="5"/>
  <c r="BAV10" i="5"/>
  <c r="BNV19" i="5"/>
  <c r="BIG19" i="5"/>
  <c r="BXG19" i="5"/>
  <c r="CWC19" i="5"/>
  <c r="BFA19" i="5"/>
  <c r="BGC19" i="5"/>
  <c r="BZD19" i="5"/>
  <c r="AZF10" i="5"/>
  <c r="ATC19" i="5"/>
  <c r="BMM19" i="5"/>
  <c r="BZK19" i="5"/>
  <c r="CVT19" i="5"/>
  <c r="BAQ19" i="5"/>
  <c r="CYQ14" i="5"/>
  <c r="CYJ8" i="5"/>
  <c r="CYC9" i="5"/>
  <c r="CXE19" i="5"/>
  <c r="CXA10" i="5"/>
  <c r="CXA13" i="5"/>
  <c r="CXA11" i="5"/>
  <c r="CXA8" i="5"/>
  <c r="CWF8" i="5"/>
  <c r="CVY10" i="5"/>
  <c r="CVY17" i="5"/>
  <c r="CVY16" i="5"/>
  <c r="CVY13" i="5"/>
  <c r="CVY8" i="5"/>
  <c r="CVY12" i="5"/>
  <c r="CVY9" i="5"/>
  <c r="CVK8" i="5"/>
  <c r="CVK11" i="5"/>
  <c r="CVK10" i="5"/>
  <c r="CVK13" i="5"/>
  <c r="CVK17" i="5"/>
  <c r="CVA19" i="5"/>
  <c r="CUY19" i="5"/>
  <c r="CUW10" i="5"/>
  <c r="CUW8" i="5"/>
  <c r="CUW11" i="5"/>
  <c r="CUW17" i="5"/>
  <c r="CUW13" i="5"/>
  <c r="CUW12" i="5"/>
  <c r="CTY19" i="5"/>
  <c r="CUB8" i="5"/>
  <c r="CTW19" i="5"/>
  <c r="CTN8" i="5"/>
  <c r="CSW19" i="5"/>
  <c r="CSS8" i="5"/>
  <c r="CRU19" i="5"/>
  <c r="CRS19" i="5"/>
  <c r="CQS19" i="5"/>
  <c r="CPV19" i="5"/>
  <c r="CPQ19" i="5"/>
  <c r="CPO19" i="5"/>
  <c r="COM19" i="5"/>
  <c r="CNW11" i="5"/>
  <c r="CNK19" i="5"/>
  <c r="CMN14" i="5"/>
  <c r="CMN16" i="5"/>
  <c r="CMN17" i="5"/>
  <c r="CMN8" i="5"/>
  <c r="CMN13" i="5"/>
  <c r="CMN9" i="5"/>
  <c r="CMN10" i="5"/>
  <c r="CMN11" i="5"/>
  <c r="CMI19" i="5"/>
  <c r="CMN12" i="5"/>
  <c r="CMN15" i="5"/>
  <c r="CLS9" i="5"/>
  <c r="CLG19" i="5"/>
  <c r="CJC19" i="5"/>
  <c r="CIM9" i="5"/>
  <c r="CIA19" i="5"/>
  <c r="CGY19" i="5"/>
  <c r="CGI9" i="5"/>
  <c r="CEW19" i="5"/>
  <c r="CEU19" i="5"/>
  <c r="CDC9" i="5"/>
  <c r="CDC14" i="5"/>
  <c r="CDC13" i="5"/>
  <c r="CDC10" i="5"/>
  <c r="CCA9" i="5"/>
  <c r="CBO19" i="5"/>
  <c r="CAQ22" i="5"/>
  <c r="B303" i="6" s="1"/>
  <c r="CAR13" i="5"/>
  <c r="CAR15" i="5"/>
  <c r="CAM19" i="5"/>
  <c r="CAR12" i="5"/>
  <c r="CAR8" i="5"/>
  <c r="CAR10" i="5"/>
  <c r="CAR11" i="5"/>
  <c r="CAR16" i="5"/>
  <c r="BZI9" i="5"/>
  <c r="BYM22" i="5"/>
  <c r="B295" i="6" s="1"/>
  <c r="BXS8" i="5"/>
  <c r="BXI19" i="5"/>
  <c r="BWJ16" i="5"/>
  <c r="BWJ11" i="5"/>
  <c r="BWJ15" i="5"/>
  <c r="BWI22" i="5"/>
  <c r="B287" i="6" s="1"/>
  <c r="BWJ14" i="5"/>
  <c r="BWJ17" i="5"/>
  <c r="BWJ12" i="5"/>
  <c r="BWJ8" i="5"/>
  <c r="BWJ13" i="5"/>
  <c r="BWE19" i="5"/>
  <c r="BVE19" i="5"/>
  <c r="BVH17" i="5"/>
  <c r="BVH10" i="5"/>
  <c r="BVH13" i="5"/>
  <c r="BVH15" i="5"/>
  <c r="BVH9" i="5"/>
  <c r="BVH16" i="5"/>
  <c r="BVH11" i="5"/>
  <c r="BVG22" i="5"/>
  <c r="B283" i="6" s="1"/>
  <c r="BVH14" i="5"/>
  <c r="BTR8" i="5"/>
  <c r="BTR10" i="5"/>
  <c r="BTR15" i="5"/>
  <c r="BTQ22" i="5"/>
  <c r="B277" i="6" s="1"/>
  <c r="BTH19" i="5"/>
  <c r="BTA19" i="5"/>
  <c r="BSY19" i="5"/>
  <c r="BSW9" i="5"/>
  <c r="BSI16" i="5"/>
  <c r="BSI17" i="5"/>
  <c r="BSI9" i="5"/>
  <c r="BSI13" i="5"/>
  <c r="BSI10" i="5"/>
  <c r="BSI14" i="5"/>
  <c r="BSI12" i="5"/>
  <c r="BSI11" i="5"/>
  <c r="BSI15" i="5"/>
  <c r="BSB9" i="5"/>
  <c r="BSB16" i="5"/>
  <c r="BRG10" i="5"/>
  <c r="BRG15" i="5"/>
  <c r="BRG17" i="5"/>
  <c r="BRG12" i="5"/>
  <c r="BRG16" i="5"/>
  <c r="BRF22" i="5"/>
  <c r="B268" i="6" s="1"/>
  <c r="BRG14" i="5"/>
  <c r="BRG11" i="5"/>
  <c r="BRG13" i="5"/>
  <c r="BRD19" i="5"/>
  <c r="BRG9" i="5"/>
  <c r="BQY22" i="5"/>
  <c r="B267" i="6" s="1"/>
  <c r="BQZ10" i="5"/>
  <c r="BPS19" i="5"/>
  <c r="BPJ16" i="5"/>
  <c r="BPJ15" i="5"/>
  <c r="BPJ9" i="5"/>
  <c r="BPC10" i="5"/>
  <c r="BPC12" i="5"/>
  <c r="BPC15" i="5"/>
  <c r="BPC9" i="5"/>
  <c r="BPC14" i="5"/>
  <c r="BPC16" i="5"/>
  <c r="BPC17" i="5"/>
  <c r="BPB22" i="5"/>
  <c r="B260" i="6" s="1"/>
  <c r="BPC13" i="5"/>
  <c r="BPC11" i="5"/>
  <c r="BOS19" i="5"/>
  <c r="BON22" i="5"/>
  <c r="B258" i="6" s="1"/>
  <c r="BOO13" i="5"/>
  <c r="BOO11" i="5"/>
  <c r="BOO17" i="5"/>
  <c r="BOO10" i="5"/>
  <c r="BNS22" i="5"/>
  <c r="B255" i="6" s="1"/>
  <c r="BNO19" i="5"/>
  <c r="BNF11" i="5"/>
  <c r="BNF17" i="5"/>
  <c r="BNF10" i="5"/>
  <c r="BNF9" i="5"/>
  <c r="BNF15" i="5"/>
  <c r="BNF8" i="5"/>
  <c r="BNF16" i="5"/>
  <c r="BNF13" i="5"/>
  <c r="BNE22" i="5"/>
  <c r="B253" i="6" s="1"/>
  <c r="BMK12" i="5"/>
  <c r="BMK9" i="5"/>
  <c r="BMJ22" i="5"/>
  <c r="B250" i="6" s="1"/>
  <c r="BMK10" i="5"/>
  <c r="BMD12" i="5"/>
  <c r="BMD14" i="5"/>
  <c r="BMD15" i="5"/>
  <c r="BMC22" i="5"/>
  <c r="B249" i="6" s="1"/>
  <c r="BMD11" i="5"/>
  <c r="BMD13" i="5"/>
  <c r="BMD8" i="5"/>
  <c r="BMD17" i="5"/>
  <c r="BMD9" i="5"/>
  <c r="BLT19" i="5"/>
  <c r="BLM19" i="5"/>
  <c r="BLI13" i="5"/>
  <c r="BLI11" i="5"/>
  <c r="BLI10" i="5"/>
  <c r="BLI12" i="5"/>
  <c r="BLI14" i="5"/>
  <c r="BLI15" i="5"/>
  <c r="BLI16" i="5"/>
  <c r="BLI17" i="5"/>
  <c r="BLH22" i="5"/>
  <c r="B246" i="6" s="1"/>
  <c r="BKU16" i="5"/>
  <c r="BKU17" i="5"/>
  <c r="BKU14" i="5"/>
  <c r="BKU13" i="5"/>
  <c r="BKU10" i="5"/>
  <c r="BKU12" i="5"/>
  <c r="BKU15" i="5"/>
  <c r="BJS14" i="5"/>
  <c r="BJS13" i="5"/>
  <c r="BJS15" i="5"/>
  <c r="BJS16" i="5"/>
  <c r="BJS17" i="5"/>
  <c r="BJR22" i="5"/>
  <c r="B240" i="6" s="1"/>
  <c r="BJS11" i="5"/>
  <c r="BJS10" i="5"/>
  <c r="BJS12" i="5"/>
  <c r="BJS9" i="5"/>
  <c r="BJL12" i="5"/>
  <c r="BHV11" i="5"/>
  <c r="BHV8" i="5"/>
  <c r="BHV17" i="5"/>
  <c r="BHV13" i="5"/>
  <c r="BHV12" i="5"/>
  <c r="BHV14" i="5"/>
  <c r="BHV10" i="5"/>
  <c r="BHV16" i="5"/>
  <c r="BHN22" i="5"/>
  <c r="B232" i="6" s="1"/>
  <c r="BGF16" i="5"/>
  <c r="BFK9" i="5"/>
  <c r="BFK8" i="5"/>
  <c r="BFD10" i="5"/>
  <c r="BEV22" i="5"/>
  <c r="B222" i="6" s="1"/>
  <c r="BEW14" i="5"/>
  <c r="BEW13" i="5"/>
  <c r="BEW9" i="5"/>
  <c r="BEW10" i="5"/>
  <c r="BEW12" i="5"/>
  <c r="BEW15" i="5"/>
  <c r="BEW17" i="5"/>
  <c r="BEW11" i="5"/>
  <c r="BEW16" i="5"/>
  <c r="BEP10" i="5"/>
  <c r="BEP15" i="5"/>
  <c r="BCW19" i="5"/>
  <c r="BAC19" i="5"/>
  <c r="AZT13" i="5"/>
  <c r="AZT8" i="5"/>
  <c r="AZT9" i="5"/>
  <c r="AZT10" i="5"/>
  <c r="AZT14" i="5"/>
  <c r="AZT15" i="5"/>
  <c r="AZT16" i="5"/>
  <c r="AZS22" i="5"/>
  <c r="B203" i="6" s="1"/>
  <c r="AZT11" i="5"/>
  <c r="AZT17" i="5"/>
  <c r="AYR10" i="5"/>
  <c r="AWP19" i="5"/>
  <c r="AWN17" i="5"/>
  <c r="AWN8" i="5"/>
  <c r="AWN10" i="5"/>
  <c r="AWN11" i="5"/>
  <c r="AWN15" i="5"/>
  <c r="AWM22" i="5"/>
  <c r="B191" i="6" s="1"/>
  <c r="AWN14" i="5"/>
  <c r="AWN13" i="5"/>
  <c r="AWG9" i="5"/>
  <c r="AWG11" i="5"/>
  <c r="AWG12" i="5"/>
  <c r="AWG16" i="5"/>
  <c r="AVS17" i="5"/>
  <c r="AVS11" i="5"/>
  <c r="AVS14" i="5"/>
  <c r="AVR22" i="5"/>
  <c r="B188" i="6" s="1"/>
  <c r="AVS15" i="5"/>
  <c r="AVS13" i="5"/>
  <c r="AVS10" i="5"/>
  <c r="AVS16" i="5"/>
  <c r="AVG19" i="5"/>
  <c r="AUZ19" i="5"/>
  <c r="AUX8" i="5"/>
  <c r="AUX10" i="5"/>
  <c r="ATH9" i="5"/>
  <c r="ATH8" i="5"/>
  <c r="ATH10" i="5"/>
  <c r="ATH17" i="5"/>
  <c r="ATH13" i="5"/>
  <c r="ATH16" i="5"/>
  <c r="ATH15" i="5"/>
  <c r="ATH14" i="5"/>
  <c r="ATG22" i="5"/>
  <c r="B179" i="6" s="1"/>
  <c r="ATA10" i="5"/>
  <c r="ATA8" i="5"/>
  <c r="ASA19" i="5"/>
  <c r="ARX22" i="5"/>
  <c r="B174" i="6" s="1"/>
  <c r="ARY9" i="5"/>
  <c r="ARY10" i="5"/>
  <c r="ARY12" i="5"/>
  <c r="ARY16" i="5"/>
  <c r="ARH19" i="5"/>
  <c r="ARJ22" i="5"/>
  <c r="B172" i="6" s="1"/>
  <c r="BWJ9" i="5"/>
  <c r="BWG19" i="5"/>
  <c r="BUH19" i="5"/>
  <c r="BUC19" i="5"/>
  <c r="BTK11" i="5"/>
  <c r="BTK12" i="5"/>
  <c r="BTK9" i="5"/>
  <c r="BTK15" i="5"/>
  <c r="BTK17" i="5"/>
  <c r="BTK16" i="5"/>
  <c r="BTJ22" i="5"/>
  <c r="B276" i="6" s="1"/>
  <c r="BTK13" i="5"/>
  <c r="BTD15" i="5"/>
  <c r="BRY19" i="5"/>
  <c r="BRW19" i="5"/>
  <c r="BRB19" i="5"/>
  <c r="BQU19" i="5"/>
  <c r="BQS9" i="5"/>
  <c r="BQL16" i="5"/>
  <c r="BQD22" i="5"/>
  <c r="B264" i="6" s="1"/>
  <c r="BQE17" i="5"/>
  <c r="BQE14" i="5"/>
  <c r="BQE16" i="5"/>
  <c r="BQE10" i="5"/>
  <c r="BQE13" i="5"/>
  <c r="BQE15" i="5"/>
  <c r="BQE9" i="5"/>
  <c r="BPX10" i="5"/>
  <c r="BPX16" i="5"/>
  <c r="BPX15" i="5"/>
  <c r="BOV10" i="5"/>
  <c r="BOV15" i="5"/>
  <c r="BOQ19" i="5"/>
  <c r="BNX19" i="5"/>
  <c r="BNT10" i="5"/>
  <c r="BNT8" i="5"/>
  <c r="BMR14" i="5"/>
  <c r="BMR11" i="5"/>
  <c r="BMR8" i="5"/>
  <c r="BMR16" i="5"/>
  <c r="BMQ22" i="5"/>
  <c r="B251" i="6" s="1"/>
  <c r="BMR9" i="5"/>
  <c r="BMO19" i="5"/>
  <c r="BMR12" i="5"/>
  <c r="BMR17" i="5"/>
  <c r="BLO22" i="5"/>
  <c r="B247" i="6" s="1"/>
  <c r="BLP8" i="5"/>
  <c r="BLP9" i="5"/>
  <c r="BLK19" i="5"/>
  <c r="BLP16" i="5"/>
  <c r="BKI19" i="5"/>
  <c r="BKG9" i="5"/>
  <c r="BJK22" i="5"/>
  <c r="B239" i="6" s="1"/>
  <c r="BJL17" i="5"/>
  <c r="BJL13" i="5"/>
  <c r="BJL10" i="5"/>
  <c r="BJL14" i="5"/>
  <c r="BJL11" i="5"/>
  <c r="BJL8" i="5"/>
  <c r="BJL16" i="5"/>
  <c r="BJL15" i="5"/>
  <c r="BJG19" i="5"/>
  <c r="BIJ15" i="5"/>
  <c r="BIJ16" i="5"/>
  <c r="BIE19" i="5"/>
  <c r="BIC9" i="5"/>
  <c r="BHC19" i="5"/>
  <c r="BGA19" i="5"/>
  <c r="BEY19" i="5"/>
  <c r="BDW19" i="5"/>
  <c r="BCZ17" i="5"/>
  <c r="BCZ14" i="5"/>
  <c r="BCZ13" i="5"/>
  <c r="BCZ12" i="5"/>
  <c r="BCZ11" i="5"/>
  <c r="BCZ10" i="5"/>
  <c r="BCZ15" i="5"/>
  <c r="BCZ8" i="5"/>
  <c r="BCY22" i="5"/>
  <c r="B215" i="6" s="1"/>
  <c r="BCZ16" i="5"/>
  <c r="BCU19" i="5"/>
  <c r="BCE15" i="5"/>
  <c r="BCE17" i="5"/>
  <c r="BCE14" i="5"/>
  <c r="BCE10" i="5"/>
  <c r="BCE12" i="5"/>
  <c r="BCE13" i="5"/>
  <c r="BCE11" i="5"/>
  <c r="BCE16" i="5"/>
  <c r="BBU19" i="5"/>
  <c r="BBX8" i="5"/>
  <c r="BBW22" i="5"/>
  <c r="B211" i="6" s="1"/>
  <c r="BBS19" i="5"/>
  <c r="BBX14" i="5"/>
  <c r="BBX13" i="5"/>
  <c r="BBX9" i="5"/>
  <c r="BBX11" i="5"/>
  <c r="BAV16" i="5"/>
  <c r="BAS19" i="5"/>
  <c r="BAH16" i="5"/>
  <c r="BAH12" i="5"/>
  <c r="BAH8" i="5"/>
  <c r="BAH14" i="5"/>
  <c r="BAH17" i="5"/>
  <c r="BAH10" i="5"/>
  <c r="BAH13" i="5"/>
  <c r="BAH15" i="5"/>
  <c r="BAG22" i="5"/>
  <c r="B205" i="6" s="1"/>
  <c r="BAA9" i="5"/>
  <c r="AZQ19" i="5"/>
  <c r="AZO19" i="5"/>
  <c r="AXK19" i="5"/>
  <c r="AXI9" i="5"/>
  <c r="AWU10" i="5"/>
  <c r="AWN16" i="5"/>
  <c r="AWI19" i="5"/>
  <c r="AVS12" i="5"/>
  <c r="AVS9" i="5"/>
  <c r="AVE10" i="5"/>
  <c r="AVE12" i="5"/>
  <c r="AVE9" i="5"/>
  <c r="AUX16" i="5"/>
  <c r="AUX15" i="5"/>
  <c r="AUE19" i="5"/>
  <c r="ATO9" i="5"/>
  <c r="ASF10" i="5"/>
  <c r="ASF16" i="5"/>
  <c r="ASF15" i="5"/>
  <c r="ASF8" i="5"/>
  <c r="ASE22" i="5"/>
  <c r="B175" i="6" s="1"/>
  <c r="ARD15" i="5"/>
  <c r="ARD12" i="5"/>
  <c r="ARD9" i="5"/>
  <c r="ARD14" i="5"/>
  <c r="ARD10" i="5"/>
  <c r="ARD17" i="5"/>
  <c r="ARD16" i="5"/>
  <c r="ARC22" i="5"/>
  <c r="B171" i="6" s="1"/>
  <c r="ARD11" i="5"/>
  <c r="ARD8" i="5"/>
  <c r="CQA13" i="5"/>
  <c r="CQA14" i="5"/>
  <c r="CYQ12" i="5"/>
  <c r="B453" i="6"/>
  <c r="B421" i="6"/>
  <c r="CXU22" i="5"/>
  <c r="B389" i="6" s="1"/>
  <c r="CXV15" i="5"/>
  <c r="CXV11" i="5"/>
  <c r="CPE22" i="5"/>
  <c r="B357" i="6" s="1"/>
  <c r="CPF15" i="5"/>
  <c r="CPF11" i="5"/>
  <c r="B458" i="6"/>
  <c r="B426" i="6"/>
  <c r="B394" i="6"/>
  <c r="CQN22" i="5"/>
  <c r="B362" i="6" s="1"/>
  <c r="CQO15" i="5"/>
  <c r="CQO16" i="5"/>
  <c r="CQO14" i="5"/>
  <c r="CNW9" i="5"/>
  <c r="B463" i="6"/>
  <c r="B431" i="6"/>
  <c r="B399" i="6"/>
  <c r="CRW22" i="5"/>
  <c r="B367" i="6" s="1"/>
  <c r="CRX15" i="5"/>
  <c r="CRX11" i="5"/>
  <c r="B436" i="6"/>
  <c r="CXN22" i="5"/>
  <c r="B388" i="6" s="1"/>
  <c r="CXO15" i="5"/>
  <c r="CXO14" i="5"/>
  <c r="B460" i="6"/>
  <c r="CTF22" i="5"/>
  <c r="B372" i="6" s="1"/>
  <c r="CTG15" i="5"/>
  <c r="CTG14" i="5"/>
  <c r="B457" i="6"/>
  <c r="B425" i="6"/>
  <c r="CYW22" i="5"/>
  <c r="B393" i="6" s="1"/>
  <c r="CYX15" i="5"/>
  <c r="CYX11" i="5"/>
  <c r="CQG22" i="5"/>
  <c r="B361" i="6" s="1"/>
  <c r="CQH15" i="5"/>
  <c r="CQH11" i="5"/>
  <c r="CNW10" i="5"/>
  <c r="B462" i="6"/>
  <c r="B430" i="6"/>
  <c r="B398" i="6"/>
  <c r="CRP22" i="5"/>
  <c r="B366" i="6" s="1"/>
  <c r="CRQ15" i="5"/>
  <c r="CRQ14" i="5"/>
  <c r="B475" i="6"/>
  <c r="B443" i="6"/>
  <c r="B411" i="6"/>
  <c r="CVC22" i="5"/>
  <c r="B379" i="6" s="1"/>
  <c r="CVD15" i="5"/>
  <c r="CVD11" i="5"/>
  <c r="B424" i="6"/>
  <c r="CYP22" i="5"/>
  <c r="B392" i="6" s="1"/>
  <c r="CYQ15" i="5"/>
  <c r="CPZ22" i="5"/>
  <c r="B360" i="6" s="1"/>
  <c r="CQA15" i="5"/>
  <c r="CXV9" i="5"/>
  <c r="B477" i="6"/>
  <c r="B445" i="6"/>
  <c r="B413" i="6"/>
  <c r="CVQ22" i="5"/>
  <c r="B381" i="6" s="1"/>
  <c r="CVR15" i="5"/>
  <c r="CVR11" i="5"/>
  <c r="B482" i="6"/>
  <c r="B418" i="6"/>
  <c r="CWZ22" i="5"/>
  <c r="B386" i="6" s="1"/>
  <c r="CXA16" i="5"/>
  <c r="CXA15" i="5"/>
  <c r="CXA14" i="5"/>
  <c r="COJ22" i="5"/>
  <c r="B354" i="6" s="1"/>
  <c r="COK16" i="5"/>
  <c r="COK15" i="5"/>
  <c r="B455" i="6"/>
  <c r="B423" i="6"/>
  <c r="CYI22" i="5"/>
  <c r="B391" i="6" s="1"/>
  <c r="CYJ15" i="5"/>
  <c r="CYJ11" i="5"/>
  <c r="CPS22" i="5"/>
  <c r="B359" i="6" s="1"/>
  <c r="CPT15" i="5"/>
  <c r="CPT11" i="5"/>
  <c r="B428" i="6"/>
  <c r="CVJ22" i="5"/>
  <c r="B380" i="6" s="1"/>
  <c r="CVK16" i="5"/>
  <c r="CVK15" i="5"/>
  <c r="CVR9" i="5"/>
  <c r="B452" i="6"/>
  <c r="B481" i="6"/>
  <c r="B449" i="6"/>
  <c r="B417" i="6"/>
  <c r="CWS22" i="5"/>
  <c r="B385" i="6" s="1"/>
  <c r="CWT15" i="5"/>
  <c r="CWT11" i="5"/>
  <c r="COC22" i="5"/>
  <c r="B353" i="6" s="1"/>
  <c r="COD15" i="5"/>
  <c r="COD11" i="5"/>
  <c r="B454" i="6"/>
  <c r="B422" i="6"/>
  <c r="CYB22" i="5"/>
  <c r="B390" i="6" s="1"/>
  <c r="CYC15" i="5"/>
  <c r="CYC14" i="5"/>
  <c r="CPL22" i="5"/>
  <c r="B358" i="6" s="1"/>
  <c r="CPM15" i="5"/>
  <c r="CPM14" i="5"/>
  <c r="B467" i="6"/>
  <c r="B435" i="6"/>
  <c r="B403" i="6"/>
  <c r="CSY22" i="5"/>
  <c r="B371" i="6" s="1"/>
  <c r="CSZ15" i="5"/>
  <c r="CSZ11" i="5"/>
  <c r="B448" i="6"/>
  <c r="B416" i="6"/>
  <c r="CWL22" i="5"/>
  <c r="B384" i="6" s="1"/>
  <c r="CWM15" i="5"/>
  <c r="CNV22" i="5"/>
  <c r="B352" i="6" s="1"/>
  <c r="CNW15" i="5"/>
  <c r="CYQ9" i="5"/>
  <c r="CQO9" i="5"/>
  <c r="CYQ10" i="5"/>
  <c r="CXO9" i="5"/>
  <c r="CYQ16" i="5"/>
  <c r="CQA16" i="5"/>
  <c r="CYQ13" i="5"/>
  <c r="CQA12" i="5"/>
  <c r="B469" i="6"/>
  <c r="B437" i="6"/>
  <c r="B405" i="6"/>
  <c r="CTM22" i="5"/>
  <c r="B373" i="6" s="1"/>
  <c r="CTN15" i="5"/>
  <c r="CTN11" i="5"/>
  <c r="B474" i="6"/>
  <c r="B442" i="6"/>
  <c r="B410" i="6"/>
  <c r="CUV22" i="5"/>
  <c r="B378" i="6" s="1"/>
  <c r="CUW16" i="5"/>
  <c r="CUW15" i="5"/>
  <c r="CUW14" i="5"/>
  <c r="CWM9" i="5"/>
  <c r="B479" i="6"/>
  <c r="B447" i="6"/>
  <c r="B415" i="6"/>
  <c r="CWE22" i="5"/>
  <c r="B383" i="6" s="1"/>
  <c r="CWF15" i="5"/>
  <c r="CWF11" i="5"/>
  <c r="B412" i="6"/>
  <c r="CRB22" i="5"/>
  <c r="B364" i="6" s="1"/>
  <c r="CRC16" i="5"/>
  <c r="CRC15" i="5"/>
  <c r="B476" i="6"/>
  <c r="B420" i="6"/>
  <c r="COK9" i="5"/>
  <c r="B473" i="6"/>
  <c r="B441" i="6"/>
  <c r="B409" i="6"/>
  <c r="CUO22" i="5"/>
  <c r="B377" i="6" s="1"/>
  <c r="CUP15" i="5"/>
  <c r="CUP11" i="5"/>
  <c r="CWM10" i="5"/>
  <c r="CRX9" i="5"/>
  <c r="B478" i="6"/>
  <c r="B446" i="6"/>
  <c r="B414" i="6"/>
  <c r="CVX22" i="5"/>
  <c r="B382" i="6" s="1"/>
  <c r="CVY15" i="5"/>
  <c r="CVY14" i="5"/>
  <c r="CVK9" i="5"/>
  <c r="B459" i="6"/>
  <c r="B427" i="6"/>
  <c r="B395" i="6"/>
  <c r="CQU22" i="5"/>
  <c r="B363" i="6" s="1"/>
  <c r="CQV15" i="5"/>
  <c r="CQV11" i="5"/>
  <c r="CYQ11" i="5"/>
  <c r="B440" i="6"/>
  <c r="B408" i="6"/>
  <c r="CUH22" i="5"/>
  <c r="B376" i="6" s="1"/>
  <c r="CUI15" i="5"/>
  <c r="CUI9" i="5"/>
  <c r="COQ22" i="5"/>
  <c r="B355" i="6" s="1"/>
  <c r="COR15" i="5"/>
  <c r="COR11" i="5"/>
  <c r="CPF9" i="5"/>
  <c r="CUI10" i="5"/>
  <c r="CPT9" i="5"/>
  <c r="CTG9" i="5"/>
  <c r="CQA17" i="5"/>
  <c r="CSE8" i="5"/>
  <c r="B461" i="6"/>
  <c r="B429" i="6"/>
  <c r="B397" i="6"/>
  <c r="CRI22" i="5"/>
  <c r="B365" i="6" s="1"/>
  <c r="CRJ15" i="5"/>
  <c r="CRJ11" i="5"/>
  <c r="B466" i="6"/>
  <c r="B434" i="6"/>
  <c r="B402" i="6"/>
  <c r="CSR22" i="5"/>
  <c r="B370" i="6" s="1"/>
  <c r="CSS16" i="5"/>
  <c r="CSS15" i="5"/>
  <c r="CSS14" i="5"/>
  <c r="CSE9" i="5"/>
  <c r="B471" i="6"/>
  <c r="B439" i="6"/>
  <c r="B407" i="6"/>
  <c r="CUA22" i="5"/>
  <c r="B375" i="6" s="1"/>
  <c r="CUB15" i="5"/>
  <c r="CUB11" i="5"/>
  <c r="B444" i="6"/>
  <c r="B404" i="6"/>
  <c r="COX22" i="5"/>
  <c r="B356" i="6" s="1"/>
  <c r="COY15" i="5"/>
  <c r="COY14" i="5"/>
  <c r="B468" i="6"/>
  <c r="B396" i="6"/>
  <c r="B465" i="6"/>
  <c r="B433" i="6"/>
  <c r="B401" i="6"/>
  <c r="CSK22" i="5"/>
  <c r="B369" i="6" s="1"/>
  <c r="CSL15" i="5"/>
  <c r="CSL11" i="5"/>
  <c r="B470" i="6"/>
  <c r="B438" i="6"/>
  <c r="B406" i="6"/>
  <c r="CTT22" i="5"/>
  <c r="B374" i="6" s="1"/>
  <c r="CTU15" i="5"/>
  <c r="CTU14" i="5"/>
  <c r="CRC9" i="5"/>
  <c r="B483" i="6"/>
  <c r="B451" i="6"/>
  <c r="B419" i="6"/>
  <c r="CXG22" i="5"/>
  <c r="B387" i="6" s="1"/>
  <c r="CXH15" i="5"/>
  <c r="CXH11" i="5"/>
  <c r="CQA11" i="5"/>
  <c r="B432" i="6"/>
  <c r="B400" i="6"/>
  <c r="CSD22" i="5"/>
  <c r="B368" i="6" s="1"/>
  <c r="CSE15" i="5"/>
  <c r="CQA9" i="5"/>
  <c r="CQA10" i="5"/>
  <c r="COY9" i="5"/>
  <c r="AQY19" i="5"/>
  <c r="ARA19" i="5"/>
  <c r="BZP19" i="5" l="1"/>
  <c r="BSP19" i="5"/>
  <c r="CDX19" i="5"/>
  <c r="CAK19" i="5"/>
  <c r="AYY19" i="5"/>
  <c r="CNB19" i="5"/>
  <c r="CIF19" i="5"/>
  <c r="CHR19" i="5"/>
  <c r="BZB19" i="5"/>
  <c r="CLE19" i="5"/>
  <c r="CJV19" i="5"/>
  <c r="CES19" i="5"/>
  <c r="BWQ19" i="5"/>
  <c r="BYU19" i="5"/>
  <c r="CMU19" i="5"/>
  <c r="CBM19" i="5"/>
  <c r="DS6" i="6"/>
  <c r="DR6" i="6" s="1"/>
  <c r="DQ6" i="6" s="1"/>
  <c r="DO6" i="6" s="1"/>
  <c r="DN6" i="6" s="1"/>
  <c r="DM6" i="6" s="1"/>
  <c r="BZI19" i="5"/>
  <c r="BWX19" i="5"/>
  <c r="CAD19" i="5"/>
  <c r="CMG19" i="5"/>
  <c r="CHD19" i="5"/>
  <c r="CGW19" i="5"/>
  <c r="CFN19" i="5"/>
  <c r="CDJ19" i="5"/>
  <c r="BXZ19" i="5"/>
  <c r="BXE19" i="5"/>
  <c r="BRU19" i="5"/>
  <c r="BEB19" i="5"/>
  <c r="CKJ19" i="5"/>
  <c r="BOH19" i="5"/>
  <c r="BYG19" i="5"/>
  <c r="BQS19" i="5"/>
  <c r="BVV19" i="5"/>
  <c r="BBC19" i="5"/>
  <c r="CIM19" i="5"/>
  <c r="BYN19" i="5"/>
  <c r="CYX19" i="5"/>
  <c r="CKQ19" i="5"/>
  <c r="BUF19" i="5"/>
  <c r="CGP19" i="5"/>
  <c r="CIT19" i="5"/>
  <c r="AUQ19" i="5"/>
  <c r="BCL19" i="5"/>
  <c r="BKN19" i="5"/>
  <c r="BBJ19" i="5"/>
  <c r="AZF19" i="5"/>
  <c r="AXB19" i="5"/>
  <c r="CEE19" i="5"/>
  <c r="BDG19" i="5"/>
  <c r="CNI19" i="5"/>
  <c r="CJH19" i="5"/>
  <c r="CFU19" i="5"/>
  <c r="CLS19" i="5"/>
  <c r="AXI19" i="5"/>
  <c r="CJO19" i="5"/>
  <c r="AYR19" i="5"/>
  <c r="AUJ19" i="5"/>
  <c r="CGB19" i="5"/>
  <c r="BDN19" i="5"/>
  <c r="ARR19" i="5"/>
  <c r="BXL19" i="5"/>
  <c r="CLL19" i="5"/>
  <c r="BFD19" i="5"/>
  <c r="BKG19" i="5"/>
  <c r="BGM19" i="5"/>
  <c r="CCO19" i="5"/>
  <c r="BZW19" i="5"/>
  <c r="AVL19" i="5"/>
  <c r="CEZ19" i="5"/>
  <c r="BUM19" i="5"/>
  <c r="CEL19" i="5"/>
  <c r="BUT19" i="5"/>
  <c r="BJZ19" i="5"/>
  <c r="AUC19" i="5"/>
  <c r="ARK19" i="5"/>
  <c r="BVO19" i="5"/>
  <c r="CRX19" i="5"/>
  <c r="BHO19" i="5"/>
  <c r="AST19" i="5"/>
  <c r="CHK19" i="5"/>
  <c r="BEP19" i="5"/>
  <c r="CKC19" i="5"/>
  <c r="BFY19" i="5"/>
  <c r="CBT19" i="5"/>
  <c r="BRN19" i="5"/>
  <c r="CXO19" i="5"/>
  <c r="BLB19" i="5"/>
  <c r="BIJ19" i="5"/>
  <c r="BFR19" i="5"/>
  <c r="CGI19" i="5"/>
  <c r="BPQ19" i="5"/>
  <c r="BAA19" i="5"/>
  <c r="ATV19" i="5"/>
  <c r="AQB19" i="5"/>
  <c r="CJA19" i="5"/>
  <c r="BWC19" i="5"/>
  <c r="CDQ19" i="5"/>
  <c r="CHY19" i="5"/>
  <c r="CBF19" i="5"/>
  <c r="CQH19" i="5"/>
  <c r="CCH19" i="5"/>
  <c r="CLZ19" i="5"/>
  <c r="CAY19" i="5"/>
  <c r="CFG19" i="5"/>
  <c r="BVA19" i="5"/>
  <c r="BTY19" i="5"/>
  <c r="BSW19" i="5"/>
  <c r="BQZ19" i="5"/>
  <c r="BQL19" i="5"/>
  <c r="BPX19" i="5"/>
  <c r="BOA19" i="5"/>
  <c r="BNM19" i="5"/>
  <c r="BLW19" i="5"/>
  <c r="BJE19" i="5"/>
  <c r="BIX19" i="5"/>
  <c r="BIQ19" i="5"/>
  <c r="BHH19" i="5"/>
  <c r="BHA19" i="5"/>
  <c r="BGT19" i="5"/>
  <c r="BDU19" i="5"/>
  <c r="BBQ19" i="5"/>
  <c r="AZM19" i="5"/>
  <c r="AYK19" i="5"/>
  <c r="AYD19" i="5"/>
  <c r="AXW19" i="5"/>
  <c r="AXP19" i="5"/>
  <c r="AVZ19" i="5"/>
  <c r="AUX19" i="5"/>
  <c r="ATO19" i="5"/>
  <c r="AQP19" i="5"/>
  <c r="APG19" i="5"/>
  <c r="BAV19" i="5"/>
  <c r="CCA19" i="5"/>
  <c r="BTD19" i="5"/>
  <c r="CPF19" i="5"/>
  <c r="BGF19" i="5"/>
  <c r="AOZ19" i="5"/>
  <c r="COD19" i="5"/>
  <c r="APN19" i="5"/>
  <c r="BFK19" i="5"/>
  <c r="CNP19" i="5"/>
  <c r="BMY19" i="5"/>
  <c r="CKX19" i="5"/>
  <c r="ASM19" i="5"/>
  <c r="CCV19" i="5"/>
  <c r="BEI19" i="5"/>
  <c r="BCS19" i="5"/>
  <c r="BAO19" i="5"/>
  <c r="CRQ19" i="5"/>
  <c r="APU19" i="5"/>
  <c r="AQI19" i="5"/>
  <c r="AQW19" i="5"/>
  <c r="BIC19" i="5"/>
  <c r="BSB19" i="5"/>
  <c r="COK19" i="5"/>
  <c r="AWU19" i="5"/>
  <c r="ATH19" i="5"/>
  <c r="AWG19" i="5"/>
  <c r="BOO19" i="5"/>
  <c r="BXS19" i="5"/>
  <c r="CUB19" i="5"/>
  <c r="CWT19" i="5"/>
  <c r="CYJ19" i="5"/>
  <c r="AWN19" i="5"/>
  <c r="BWJ19" i="5"/>
  <c r="CUP19" i="5"/>
  <c r="CVK19" i="5"/>
  <c r="ATA19" i="5"/>
  <c r="BPJ19" i="5"/>
  <c r="CTG19" i="5"/>
  <c r="CPT19" i="5"/>
  <c r="CUI19" i="5"/>
  <c r="CWF19" i="5"/>
  <c r="BKU19" i="5"/>
  <c r="BNF19" i="5"/>
  <c r="CVD19" i="5"/>
  <c r="CQO19" i="5"/>
  <c r="AZT19" i="5"/>
  <c r="BAH19" i="5"/>
  <c r="BCZ19" i="5"/>
  <c r="BTR19" i="5"/>
  <c r="CSL19" i="5"/>
  <c r="ARD19" i="5"/>
  <c r="BNT19" i="5"/>
  <c r="BJS19" i="5"/>
  <c r="CQA19" i="5"/>
  <c r="CPM19" i="5"/>
  <c r="BSI19" i="5"/>
  <c r="CYQ19" i="5"/>
  <c r="CYC19" i="5"/>
  <c r="CXV19" i="5"/>
  <c r="CXH19" i="5"/>
  <c r="CXA19" i="5"/>
  <c r="CWM19" i="5"/>
  <c r="CVY19" i="5"/>
  <c r="CVR19" i="5"/>
  <c r="CUW19" i="5"/>
  <c r="CTU19" i="5"/>
  <c r="CTN19" i="5"/>
  <c r="CSZ19" i="5"/>
  <c r="CSS19" i="5"/>
  <c r="CRJ19" i="5"/>
  <c r="CRC19" i="5"/>
  <c r="CQV19" i="5"/>
  <c r="COY19" i="5"/>
  <c r="COR19" i="5"/>
  <c r="CNW19" i="5"/>
  <c r="CMN19" i="5"/>
  <c r="CDC19" i="5"/>
  <c r="CAR19" i="5"/>
  <c r="BVH19" i="5"/>
  <c r="BRG19" i="5"/>
  <c r="BQE19" i="5"/>
  <c r="BPC19" i="5"/>
  <c r="BOV19" i="5"/>
  <c r="BMK19" i="5"/>
  <c r="BMD19" i="5"/>
  <c r="BLP19" i="5"/>
  <c r="BLI19" i="5"/>
  <c r="BJL19" i="5"/>
  <c r="BHV19" i="5"/>
  <c r="BEW19" i="5"/>
  <c r="BCE19" i="5"/>
  <c r="AVS19" i="5"/>
  <c r="ASF19" i="5"/>
  <c r="ARY19" i="5"/>
  <c r="BTK19" i="5"/>
  <c r="BMR19" i="5"/>
  <c r="BBX19" i="5"/>
  <c r="AVE19" i="5"/>
  <c r="CSE19" i="5"/>
  <c r="A777" i="6"/>
  <c r="A776" i="6" s="1"/>
  <c r="A775" i="6" s="1"/>
  <c r="A774" i="6" s="1"/>
  <c r="A773" i="6" s="1"/>
  <c r="A772" i="6" s="1"/>
  <c r="A771" i="6" s="1"/>
  <c r="A770" i="6" s="1"/>
  <c r="A769" i="6" s="1"/>
  <c r="A768" i="6" s="1"/>
  <c r="A767" i="6" s="1"/>
  <c r="A766" i="6" s="1"/>
  <c r="A765" i="6" s="1"/>
  <c r="A764" i="6" s="1"/>
  <c r="A763" i="6" s="1"/>
  <c r="A762" i="6" s="1"/>
  <c r="A761" i="6" s="1"/>
  <c r="A760" i="6" s="1"/>
  <c r="A759" i="6" s="1"/>
  <c r="A758" i="6" s="1"/>
  <c r="A757" i="6" s="1"/>
  <c r="A756" i="6" s="1"/>
  <c r="A755" i="6" s="1"/>
  <c r="A754" i="6" s="1"/>
  <c r="A753" i="6" s="1"/>
  <c r="A752" i="6" s="1"/>
  <c r="A751" i="6" s="1"/>
  <c r="A750" i="6" s="1"/>
  <c r="A749" i="6" s="1"/>
  <c r="A748" i="6" s="1"/>
  <c r="A747" i="6" s="1"/>
  <c r="A746" i="6" s="1"/>
  <c r="A745" i="6" s="1"/>
  <c r="A744" i="6" s="1"/>
  <c r="A743" i="6" s="1"/>
  <c r="A742" i="6" s="1"/>
  <c r="A741" i="6" s="1"/>
  <c r="A740" i="6" s="1"/>
  <c r="A739" i="6" s="1"/>
  <c r="A738" i="6" s="1"/>
  <c r="A737" i="6" s="1"/>
  <c r="A736" i="6" s="1"/>
  <c r="A735" i="6" s="1"/>
  <c r="A734" i="6" s="1"/>
  <c r="A733" i="6" s="1"/>
  <c r="A732" i="6" s="1"/>
  <c r="A731" i="6" s="1"/>
  <c r="A730" i="6" s="1"/>
  <c r="A729" i="6" s="1"/>
  <c r="A728" i="6" s="1"/>
  <c r="A727" i="6" s="1"/>
  <c r="A726" i="6" s="1"/>
  <c r="A725" i="6" s="1"/>
  <c r="A724" i="6" s="1"/>
  <c r="A723" i="6" s="1"/>
  <c r="A722" i="6" s="1"/>
  <c r="A721" i="6" s="1"/>
  <c r="A720" i="6" s="1"/>
  <c r="A719" i="6" s="1"/>
  <c r="A718" i="6" s="1"/>
  <c r="A717" i="6" s="1"/>
  <c r="A716" i="6" s="1"/>
  <c r="A715" i="6" s="1"/>
  <c r="A714" i="6" s="1"/>
  <c r="A713" i="6" s="1"/>
  <c r="A712" i="6" s="1"/>
  <c r="A711" i="6" s="1"/>
  <c r="A710" i="6" s="1"/>
  <c r="A709" i="6" s="1"/>
  <c r="A708" i="6" s="1"/>
  <c r="A707" i="6" s="1"/>
  <c r="A706" i="6" s="1"/>
  <c r="A705" i="6" s="1"/>
  <c r="A704" i="6" s="1"/>
  <c r="A703" i="6" s="1"/>
  <c r="A702" i="6" s="1"/>
  <c r="A701" i="6" s="1"/>
  <c r="A700" i="6" s="1"/>
  <c r="A699" i="6" s="1"/>
  <c r="A698" i="6" s="1"/>
  <c r="A697" i="6" s="1"/>
  <c r="A696" i="6" s="1"/>
  <c r="A695" i="6" s="1"/>
  <c r="A694" i="6" s="1"/>
  <c r="A693" i="6" s="1"/>
  <c r="A692" i="6" s="1"/>
  <c r="A691" i="6" s="1"/>
  <c r="A690" i="6" s="1"/>
  <c r="A689" i="6" s="1"/>
  <c r="A688" i="6" s="1"/>
  <c r="A687" i="6" s="1"/>
  <c r="A686" i="6" s="1"/>
  <c r="A685" i="6" s="1"/>
  <c r="A684" i="6" s="1"/>
  <c r="A683" i="6" s="1"/>
  <c r="A682" i="6" s="1"/>
  <c r="A681" i="6" s="1"/>
  <c r="A680" i="6" s="1"/>
  <c r="A679" i="6" s="1"/>
  <c r="A678" i="6" s="1"/>
  <c r="A677" i="6" s="1"/>
  <c r="A676" i="6" s="1"/>
  <c r="A675" i="6" s="1"/>
  <c r="A674" i="6" s="1"/>
  <c r="A673" i="6" s="1"/>
  <c r="A672" i="6" s="1"/>
  <c r="A671" i="6" s="1"/>
  <c r="A670" i="6" s="1"/>
  <c r="A669" i="6" s="1"/>
  <c r="A668" i="6" s="1"/>
  <c r="A667" i="6" s="1"/>
  <c r="A666" i="6" s="1"/>
  <c r="A665" i="6" s="1"/>
  <c r="A664" i="6" s="1"/>
  <c r="A663" i="6" s="1"/>
  <c r="A662" i="6" s="1"/>
  <c r="A661" i="6" s="1"/>
  <c r="A660" i="6" s="1"/>
  <c r="A659" i="6" s="1"/>
  <c r="A658" i="6" s="1"/>
  <c r="A657" i="6" s="1"/>
  <c r="A656" i="6" s="1"/>
  <c r="A655" i="6" s="1"/>
  <c r="A654" i="6" s="1"/>
  <c r="A653" i="6" s="1"/>
  <c r="A652" i="6" s="1"/>
  <c r="A651" i="6" s="1"/>
  <c r="A650" i="6" s="1"/>
  <c r="A649" i="6" s="1"/>
  <c r="A648" i="6" s="1"/>
  <c r="A647" i="6" s="1"/>
  <c r="A646" i="6" s="1"/>
  <c r="A645" i="6" s="1"/>
  <c r="A644" i="6" s="1"/>
  <c r="A643" i="6" s="1"/>
  <c r="A642" i="6" s="1"/>
  <c r="A641" i="6" s="1"/>
  <c r="A640" i="6" s="1"/>
  <c r="A639" i="6" s="1"/>
  <c r="A638" i="6" s="1"/>
  <c r="A637" i="6" s="1"/>
  <c r="A636" i="6" s="1"/>
  <c r="A635" i="6" s="1"/>
  <c r="A634" i="6" s="1"/>
  <c r="A633" i="6" s="1"/>
  <c r="A632" i="6" s="1"/>
  <c r="A631" i="6" s="1"/>
  <c r="A630" i="6" s="1"/>
  <c r="A629" i="6" s="1"/>
  <c r="A628" i="6" s="1"/>
  <c r="A627" i="6" s="1"/>
  <c r="A626" i="6" s="1"/>
  <c r="A625" i="6" s="1"/>
  <c r="A624" i="6" s="1"/>
  <c r="A623" i="6" s="1"/>
  <c r="A622" i="6" s="1"/>
  <c r="A621" i="6" s="1"/>
  <c r="A620" i="6" s="1"/>
  <c r="A619" i="6" s="1"/>
  <c r="A618" i="6" s="1"/>
  <c r="A617" i="6" s="1"/>
  <c r="A616" i="6" s="1"/>
  <c r="A615" i="6" s="1"/>
  <c r="A614" i="6" s="1"/>
  <c r="A613" i="6" s="1"/>
  <c r="A612" i="6" s="1"/>
  <c r="A611" i="6" s="1"/>
  <c r="A610" i="6" s="1"/>
  <c r="A609" i="6" s="1"/>
  <c r="A608" i="6" s="1"/>
  <c r="A607" i="6" s="1"/>
  <c r="A606" i="6" s="1"/>
  <c r="A605" i="6" s="1"/>
  <c r="A604" i="6" s="1"/>
  <c r="A603" i="6" s="1"/>
  <c r="A602" i="6" s="1"/>
  <c r="A601" i="6" s="1"/>
  <c r="A600" i="6" s="1"/>
  <c r="A599" i="6" s="1"/>
  <c r="A598" i="6" s="1"/>
  <c r="A597" i="6" s="1"/>
  <c r="A596" i="6" s="1"/>
  <c r="A595" i="6" s="1"/>
  <c r="A594" i="6" s="1"/>
  <c r="A593" i="6" s="1"/>
  <c r="A592" i="6" s="1"/>
  <c r="A591" i="6" s="1"/>
  <c r="A590" i="6" s="1"/>
  <c r="A589" i="6" s="1"/>
  <c r="A588" i="6" s="1"/>
  <c r="A587" i="6" s="1"/>
  <c r="A586" i="6" s="1"/>
  <c r="A585" i="6" s="1"/>
  <c r="A584" i="6" s="1"/>
  <c r="A583" i="6" s="1"/>
  <c r="A582" i="6" s="1"/>
  <c r="A581" i="6" s="1"/>
  <c r="A580" i="6" s="1"/>
  <c r="A579" i="6" s="1"/>
  <c r="A578" i="6" s="1"/>
  <c r="A577" i="6" s="1"/>
  <c r="A576" i="6" s="1"/>
  <c r="A575" i="6" s="1"/>
  <c r="A574" i="6" s="1"/>
  <c r="A573" i="6" s="1"/>
  <c r="A572" i="6" s="1"/>
  <c r="A571" i="6" s="1"/>
  <c r="A570" i="6" s="1"/>
  <c r="A569" i="6" s="1"/>
  <c r="A568" i="6" s="1"/>
  <c r="A567" i="6" s="1"/>
  <c r="A566" i="6" s="1"/>
  <c r="A565" i="6" s="1"/>
  <c r="A564" i="6" s="1"/>
  <c r="A563" i="6" s="1"/>
  <c r="A562" i="6" s="1"/>
  <c r="A561" i="6" s="1"/>
  <c r="A560" i="6" s="1"/>
  <c r="A559" i="6" s="1"/>
  <c r="A558" i="6" s="1"/>
  <c r="A557" i="6" s="1"/>
  <c r="A556" i="6" s="1"/>
  <c r="A555" i="6" s="1"/>
  <c r="A554" i="6" s="1"/>
  <c r="A553" i="6" s="1"/>
  <c r="A552" i="6" s="1"/>
  <c r="A551" i="6" s="1"/>
  <c r="A550" i="6" s="1"/>
  <c r="A549" i="6" s="1"/>
  <c r="A548" i="6" s="1"/>
  <c r="A547" i="6" s="1"/>
  <c r="A546" i="6" s="1"/>
  <c r="A545" i="6" s="1"/>
  <c r="A544" i="6" s="1"/>
  <c r="A543" i="6" s="1"/>
  <c r="A542" i="6" s="1"/>
  <c r="A541" i="6" s="1"/>
  <c r="A540" i="6" s="1"/>
  <c r="A539" i="6" s="1"/>
  <c r="A538" i="6" s="1"/>
  <c r="A537" i="6" s="1"/>
  <c r="A536" i="6" s="1"/>
  <c r="A535" i="6" s="1"/>
  <c r="A534" i="6" s="1"/>
  <c r="A533" i="6" s="1"/>
  <c r="A532" i="6" s="1"/>
  <c r="A531" i="6" s="1"/>
  <c r="A530" i="6" s="1"/>
  <c r="A529" i="6" s="1"/>
  <c r="A528" i="6" s="1"/>
  <c r="A527" i="6" s="1"/>
  <c r="A526" i="6" s="1"/>
  <c r="A525" i="6" s="1"/>
  <c r="A524" i="6" s="1"/>
  <c r="A523" i="6" s="1"/>
  <c r="A522" i="6" s="1"/>
  <c r="A521" i="6" s="1"/>
  <c r="A520" i="6" s="1"/>
  <c r="A519" i="6" s="1"/>
  <c r="A518" i="6" s="1"/>
  <c r="A517" i="6" s="1"/>
  <c r="A516" i="6" s="1"/>
  <c r="A515" i="6" s="1"/>
  <c r="A514" i="6" s="1"/>
  <c r="A513" i="6" s="1"/>
  <c r="A512" i="6" s="1"/>
  <c r="A511" i="6" s="1"/>
  <c r="A510" i="6" s="1"/>
  <c r="A509" i="6" s="1"/>
  <c r="A508" i="6" s="1"/>
  <c r="A507" i="6" s="1"/>
  <c r="A506" i="6" s="1"/>
  <c r="A505" i="6" s="1"/>
  <c r="A504" i="6" s="1"/>
  <c r="A503" i="6" s="1"/>
  <c r="A502" i="6" s="1"/>
  <c r="A501" i="6" s="1"/>
  <c r="A500" i="6" s="1"/>
  <c r="A499" i="6" s="1"/>
  <c r="A498" i="6" s="1"/>
  <c r="A497" i="6" s="1"/>
  <c r="A496" i="6" s="1"/>
  <c r="A495" i="6" s="1"/>
  <c r="A494" i="6" s="1"/>
  <c r="A493" i="6" s="1"/>
  <c r="A492" i="6" s="1"/>
  <c r="A491" i="6" s="1"/>
  <c r="A490" i="6" s="1"/>
  <c r="A489" i="6" s="1"/>
  <c r="A488" i="6" s="1"/>
  <c r="A487" i="6" s="1"/>
  <c r="A486" i="6" s="1"/>
  <c r="A485" i="6" s="1"/>
  <c r="A484" i="6" s="1"/>
  <c r="A483" i="6" s="1"/>
  <c r="A482" i="6" s="1"/>
  <c r="A481" i="6" s="1"/>
  <c r="A480" i="6" s="1"/>
  <c r="A479" i="6" s="1"/>
  <c r="A478" i="6" s="1"/>
  <c r="A477" i="6" s="1"/>
  <c r="A476" i="6" s="1"/>
  <c r="A475" i="6" s="1"/>
  <c r="A474" i="6" s="1"/>
  <c r="A473" i="6" s="1"/>
  <c r="A472" i="6" s="1"/>
  <c r="A471" i="6" s="1"/>
  <c r="A470" i="6" s="1"/>
  <c r="A469" i="6" s="1"/>
  <c r="A468" i="6" s="1"/>
  <c r="A467" i="6" s="1"/>
  <c r="A466" i="6" s="1"/>
  <c r="A465" i="6" s="1"/>
  <c r="A464" i="6" s="1"/>
  <c r="A463" i="6" s="1"/>
  <c r="A462" i="6" s="1"/>
  <c r="A461" i="6" s="1"/>
  <c r="A460" i="6" s="1"/>
  <c r="A459" i="6" s="1"/>
  <c r="A458" i="6" s="1"/>
  <c r="A457" i="6" s="1"/>
  <c r="A456" i="6" s="1"/>
  <c r="A455" i="6" s="1"/>
  <c r="A454" i="6" s="1"/>
  <c r="A453" i="6" s="1"/>
  <c r="A452" i="6" s="1"/>
  <c r="A451" i="6" s="1"/>
  <c r="A450" i="6" s="1"/>
  <c r="A449" i="6" s="1"/>
  <c r="A448" i="6" s="1"/>
  <c r="A447" i="6" s="1"/>
  <c r="A446" i="6" s="1"/>
  <c r="A445" i="6" s="1"/>
  <c r="A444" i="6" s="1"/>
  <c r="A443" i="6" s="1"/>
  <c r="A442" i="6" s="1"/>
  <c r="A441" i="6" s="1"/>
  <c r="A440" i="6" s="1"/>
  <c r="A439" i="6" s="1"/>
  <c r="A438" i="6" s="1"/>
  <c r="A437" i="6" s="1"/>
  <c r="A436" i="6" s="1"/>
  <c r="A435" i="6" s="1"/>
  <c r="A434" i="6" s="1"/>
  <c r="A433" i="6" s="1"/>
  <c r="A432" i="6" s="1"/>
  <c r="A431" i="6" s="1"/>
  <c r="A430" i="6" s="1"/>
  <c r="A429" i="6" s="1"/>
  <c r="A428" i="6" s="1"/>
  <c r="A427" i="6" s="1"/>
  <c r="A426" i="6" s="1"/>
  <c r="A425" i="6" s="1"/>
  <c r="A424" i="6" s="1"/>
  <c r="A423" i="6" s="1"/>
  <c r="A422" i="6" s="1"/>
  <c r="A421" i="6" s="1"/>
  <c r="A420" i="6" s="1"/>
  <c r="A419" i="6" s="1"/>
  <c r="A418" i="6" s="1"/>
  <c r="A417" i="6" s="1"/>
  <c r="A416" i="6" s="1"/>
  <c r="A415" i="6" s="1"/>
  <c r="A414" i="6" s="1"/>
  <c r="A413" i="6" s="1"/>
  <c r="A412" i="6" s="1"/>
  <c r="A411" i="6" s="1"/>
  <c r="A410" i="6" s="1"/>
  <c r="A409" i="6" s="1"/>
  <c r="A408" i="6" s="1"/>
  <c r="A407" i="6" s="1"/>
  <c r="A406" i="6" s="1"/>
  <c r="A405" i="6" s="1"/>
  <c r="A404" i="6" s="1"/>
  <c r="A403" i="6" s="1"/>
  <c r="A402" i="6" s="1"/>
  <c r="A401" i="6" s="1"/>
  <c r="A400" i="6" s="1"/>
  <c r="A399" i="6" s="1"/>
  <c r="A398" i="6" s="1"/>
  <c r="A397" i="6" s="1"/>
  <c r="A396" i="6" s="1"/>
  <c r="A395" i="6" s="1"/>
  <c r="A394" i="6" s="1"/>
  <c r="A393" i="6" s="1"/>
  <c r="A392" i="6" s="1"/>
  <c r="A391" i="6" s="1"/>
  <c r="A390" i="6" s="1"/>
  <c r="A389" i="6" s="1"/>
  <c r="A388" i="6" s="1"/>
  <c r="A387" i="6" s="1"/>
  <c r="A386" i="6" s="1"/>
  <c r="A385" i="6" s="1"/>
  <c r="A384" i="6" s="1"/>
  <c r="A383" i="6" s="1"/>
  <c r="A382" i="6" s="1"/>
  <c r="A381" i="6" s="1"/>
  <c r="A380" i="6" s="1"/>
  <c r="A379" i="6" s="1"/>
  <c r="A378" i="6" s="1"/>
  <c r="A377" i="6" s="1"/>
  <c r="A376" i="6" s="1"/>
  <c r="A375" i="6" s="1"/>
  <c r="A374" i="6" s="1"/>
  <c r="A373" i="6" s="1"/>
  <c r="A372" i="6" s="1"/>
  <c r="A371" i="6" s="1"/>
  <c r="A370" i="6" s="1"/>
  <c r="A369" i="6" s="1"/>
  <c r="A368" i="6" s="1"/>
  <c r="A367" i="6" s="1"/>
  <c r="A366" i="6" s="1"/>
  <c r="A365" i="6" s="1"/>
  <c r="A364" i="6" s="1"/>
  <c r="A363" i="6" s="1"/>
  <c r="A362" i="6" s="1"/>
  <c r="A361" i="6" s="1"/>
  <c r="A360" i="6" s="1"/>
  <c r="A359" i="6" s="1"/>
  <c r="A358" i="6" s="1"/>
  <c r="A357" i="6" s="1"/>
  <c r="A356" i="6" s="1"/>
  <c r="A355" i="6" s="1"/>
  <c r="A354" i="6" s="1"/>
  <c r="A353" i="6" s="1"/>
  <c r="A352" i="6" s="1"/>
  <c r="A351" i="6" s="1"/>
  <c r="A350" i="6" s="1"/>
  <c r="A349" i="6" s="1"/>
  <c r="A348" i="6" s="1"/>
  <c r="A347" i="6" s="1"/>
  <c r="A346" i="6" s="1"/>
  <c r="A345" i="6" s="1"/>
  <c r="A344" i="6" s="1"/>
  <c r="A343" i="6" s="1"/>
  <c r="A342" i="6" s="1"/>
  <c r="A341" i="6" s="1"/>
  <c r="A340" i="6" s="1"/>
  <c r="A339" i="6" s="1"/>
  <c r="A338" i="6" s="1"/>
  <c r="A337" i="6" s="1"/>
  <c r="A336" i="6" s="1"/>
  <c r="A335" i="6" s="1"/>
  <c r="A334" i="6" s="1"/>
  <c r="A333" i="6" s="1"/>
  <c r="A332" i="6" s="1"/>
  <c r="A331" i="6" s="1"/>
  <c r="A330" i="6" s="1"/>
  <c r="A329" i="6" s="1"/>
  <c r="A328" i="6" s="1"/>
  <c r="A327" i="6" s="1"/>
  <c r="A326" i="6" s="1"/>
  <c r="A325" i="6" s="1"/>
  <c r="A324" i="6" s="1"/>
  <c r="A323" i="6" s="1"/>
  <c r="A322" i="6" s="1"/>
  <c r="A321" i="6" s="1"/>
  <c r="A320" i="6" s="1"/>
  <c r="A319" i="6" s="1"/>
  <c r="A318" i="6" s="1"/>
  <c r="A317" i="6" s="1"/>
  <c r="A316" i="6" s="1"/>
  <c r="A315" i="6" s="1"/>
  <c r="A314" i="6" s="1"/>
  <c r="A313" i="6" s="1"/>
  <c r="A312" i="6" s="1"/>
  <c r="A311" i="6" s="1"/>
  <c r="A310" i="6" s="1"/>
  <c r="A309" i="6" s="1"/>
  <c r="A308" i="6" s="1"/>
  <c r="A307" i="6" s="1"/>
  <c r="A306" i="6" s="1"/>
  <c r="A305" i="6" s="1"/>
  <c r="A304" i="6" s="1"/>
  <c r="A303" i="6" s="1"/>
  <c r="A302" i="6" s="1"/>
  <c r="A301" i="6" s="1"/>
  <c r="A300" i="6" s="1"/>
  <c r="A299" i="6" s="1"/>
  <c r="A298" i="6" s="1"/>
  <c r="A297" i="6" s="1"/>
  <c r="A296" i="6" s="1"/>
  <c r="A295" i="6" s="1"/>
  <c r="A294" i="6" s="1"/>
  <c r="A293" i="6" s="1"/>
  <c r="A292" i="6" s="1"/>
  <c r="A291" i="6" s="1"/>
  <c r="A290" i="6" s="1"/>
  <c r="A289" i="6" s="1"/>
  <c r="A288" i="6" s="1"/>
  <c r="A287" i="6" s="1"/>
  <c r="A286" i="6" s="1"/>
  <c r="A285" i="6" s="1"/>
  <c r="A284" i="6" s="1"/>
  <c r="A283" i="6" s="1"/>
  <c r="A282" i="6" s="1"/>
  <c r="A281" i="6" s="1"/>
  <c r="A280" i="6" s="1"/>
  <c r="A279" i="6" s="1"/>
  <c r="A278" i="6" s="1"/>
  <c r="A277" i="6" s="1"/>
  <c r="A276" i="6" s="1"/>
  <c r="A275" i="6" s="1"/>
  <c r="A274" i="6" s="1"/>
  <c r="A273" i="6" s="1"/>
  <c r="A272" i="6" s="1"/>
  <c r="A271" i="6" s="1"/>
  <c r="A270" i="6" s="1"/>
  <c r="A269" i="6" s="1"/>
  <c r="A268" i="6" s="1"/>
  <c r="A267" i="6" s="1"/>
  <c r="A266" i="6" s="1"/>
  <c r="A265" i="6" s="1"/>
  <c r="A264" i="6" s="1"/>
  <c r="A263" i="6" s="1"/>
  <c r="A262" i="6" s="1"/>
  <c r="A261" i="6" s="1"/>
  <c r="A260" i="6" s="1"/>
  <c r="A259" i="6" s="1"/>
  <c r="A258" i="6" s="1"/>
  <c r="A257" i="6" s="1"/>
  <c r="A256" i="6" s="1"/>
  <c r="A255" i="6" s="1"/>
  <c r="A254" i="6" s="1"/>
  <c r="A253" i="6" s="1"/>
  <c r="A252" i="6" s="1"/>
  <c r="A251" i="6" s="1"/>
  <c r="A250" i="6" s="1"/>
  <c r="A249" i="6" s="1"/>
  <c r="A248" i="6" s="1"/>
  <c r="A247" i="6" s="1"/>
  <c r="A246" i="6" s="1"/>
  <c r="A245" i="6" s="1"/>
  <c r="A244" i="6" s="1"/>
  <c r="A243" i="6" s="1"/>
  <c r="A242" i="6" s="1"/>
  <c r="A241" i="6" s="1"/>
  <c r="A240" i="6" s="1"/>
  <c r="A239" i="6" s="1"/>
  <c r="A238" i="6" s="1"/>
  <c r="A237" i="6" s="1"/>
  <c r="A236" i="6" s="1"/>
  <c r="A235" i="6" s="1"/>
  <c r="A234" i="6" s="1"/>
  <c r="A233" i="6" s="1"/>
  <c r="A232" i="6" s="1"/>
  <c r="A231" i="6" s="1"/>
  <c r="A230" i="6" s="1"/>
  <c r="A229" i="6" s="1"/>
  <c r="A228" i="6" s="1"/>
  <c r="A227" i="6" s="1"/>
  <c r="A226" i="6" s="1"/>
  <c r="A225" i="6" s="1"/>
  <c r="A224" i="6" s="1"/>
  <c r="A223" i="6" s="1"/>
  <c r="A222" i="6" s="1"/>
  <c r="A221" i="6" s="1"/>
  <c r="A220" i="6" s="1"/>
  <c r="A219" i="6" s="1"/>
  <c r="A218" i="6" s="1"/>
  <c r="A217" i="6" s="1"/>
  <c r="A216" i="6" s="1"/>
  <c r="A215" i="6" s="1"/>
  <c r="A214" i="6" s="1"/>
  <c r="A213" i="6" s="1"/>
  <c r="A212" i="6" s="1"/>
  <c r="A211" i="6" s="1"/>
  <c r="A210" i="6" s="1"/>
  <c r="A209" i="6" s="1"/>
  <c r="A208" i="6" s="1"/>
  <c r="A207" i="6" s="1"/>
  <c r="A206" i="6" s="1"/>
  <c r="A205" i="6" s="1"/>
  <c r="A204" i="6" s="1"/>
  <c r="A203" i="6" s="1"/>
  <c r="A202" i="6" s="1"/>
  <c r="A201" i="6" s="1"/>
  <c r="A200" i="6" s="1"/>
  <c r="A199" i="6" s="1"/>
  <c r="A198" i="6" s="1"/>
  <c r="A197" i="6" s="1"/>
  <c r="A196" i="6" s="1"/>
  <c r="A195" i="6" s="1"/>
  <c r="A194" i="6" s="1"/>
  <c r="A193" i="6" s="1"/>
  <c r="A192" i="6" s="1"/>
  <c r="A191" i="6" s="1"/>
  <c r="A190" i="6" s="1"/>
  <c r="A189" i="6" s="1"/>
  <c r="A188" i="6" s="1"/>
  <c r="A187" i="6" s="1"/>
  <c r="A186" i="6" s="1"/>
  <c r="A185" i="6" s="1"/>
  <c r="A184" i="6" s="1"/>
  <c r="A183" i="6" s="1"/>
  <c r="A182" i="6" s="1"/>
  <c r="A181" i="6" s="1"/>
  <c r="A180" i="6" s="1"/>
  <c r="A179" i="6" s="1"/>
  <c r="A178" i="6" s="1"/>
  <c r="A177" i="6" s="1"/>
  <c r="A176" i="6" s="1"/>
  <c r="A175" i="6" s="1"/>
  <c r="A174" i="6" s="1"/>
  <c r="A173" i="6" s="1"/>
  <c r="A172" i="6" s="1"/>
  <c r="A171" i="6" s="1"/>
  <c r="A170" i="6" s="1"/>
  <c r="A169" i="6" s="1"/>
  <c r="A168" i="6" s="1"/>
  <c r="A167" i="6" s="1"/>
  <c r="A166" i="6" s="1"/>
  <c r="A165" i="6" s="1"/>
  <c r="A164" i="6" s="1"/>
  <c r="A163" i="6" s="1"/>
  <c r="A162" i="6" s="1"/>
  <c r="A161" i="6" s="1"/>
  <c r="A160" i="6" s="1"/>
  <c r="A159" i="6" s="1"/>
  <c r="A158" i="6" s="1"/>
  <c r="A157" i="6" s="1"/>
  <c r="A156" i="6" s="1"/>
  <c r="A155" i="6" s="1"/>
  <c r="A154" i="6" s="1"/>
  <c r="A153" i="6" s="1"/>
  <c r="A152" i="6" s="1"/>
  <c r="A151" i="6" s="1"/>
  <c r="A150" i="6" s="1"/>
  <c r="A149" i="6" s="1"/>
  <c r="A148" i="6" s="1"/>
  <c r="A147" i="6" s="1"/>
  <c r="A146" i="6" s="1"/>
  <c r="A145" i="6" s="1"/>
  <c r="A144" i="6" s="1"/>
  <c r="A143" i="6" s="1"/>
  <c r="A142" i="6" s="1"/>
  <c r="A141" i="6" s="1"/>
  <c r="A140" i="6" s="1"/>
  <c r="A139" i="6" s="1"/>
  <c r="A138" i="6" s="1"/>
  <c r="A137" i="6" s="1"/>
  <c r="A136" i="6" s="1"/>
  <c r="A135" i="6" s="1"/>
  <c r="A134" i="6" s="1"/>
  <c r="A133" i="6" s="1"/>
  <c r="A132" i="6" s="1"/>
  <c r="A131" i="6" s="1"/>
  <c r="A130" i="6" s="1"/>
  <c r="A129" i="6" s="1"/>
  <c r="A128" i="6" s="1"/>
  <c r="A127" i="6" s="1"/>
  <c r="A126" i="6" s="1"/>
  <c r="A125" i="6" s="1"/>
  <c r="A124" i="6" s="1"/>
  <c r="A123" i="6" s="1"/>
  <c r="A122" i="6" s="1"/>
  <c r="A121" i="6" s="1"/>
  <c r="A120" i="6" s="1"/>
  <c r="A119" i="6" s="1"/>
  <c r="A118" i="6" s="1"/>
  <c r="A117" i="6" s="1"/>
  <c r="A116" i="6" s="1"/>
  <c r="A115" i="6" s="1"/>
  <c r="A114" i="6" s="1"/>
  <c r="A113" i="6" s="1"/>
  <c r="A112" i="6" s="1"/>
  <c r="A111" i="6" s="1"/>
  <c r="A110" i="6" s="1"/>
  <c r="A109" i="6" s="1"/>
  <c r="A108" i="6" s="1"/>
  <c r="A107" i="6" s="1"/>
  <c r="A106" i="6" s="1"/>
  <c r="A105" i="6" s="1"/>
  <c r="A104" i="6" s="1"/>
  <c r="A103" i="6" s="1"/>
  <c r="A102" i="6" s="1"/>
  <c r="A101" i="6" s="1"/>
  <c r="A100" i="6" s="1"/>
  <c r="A99" i="6" s="1"/>
  <c r="A98" i="6" s="1"/>
  <c r="A97" i="6" s="1"/>
  <c r="A96" i="6" s="1"/>
  <c r="A95" i="6" s="1"/>
  <c r="A94" i="6" s="1"/>
  <c r="A93" i="6" s="1"/>
  <c r="A92" i="6" s="1"/>
  <c r="A91" i="6" s="1"/>
  <c r="A90" i="6" s="1"/>
  <c r="A89" i="6" s="1"/>
  <c r="A88" i="6" s="1"/>
  <c r="A87" i="6" s="1"/>
  <c r="A86" i="6" s="1"/>
  <c r="A85" i="6" s="1"/>
  <c r="A84" i="6" s="1"/>
  <c r="A83" i="6" s="1"/>
  <c r="A82" i="6" s="1"/>
  <c r="A81" i="6" s="1"/>
  <c r="A80" i="6" s="1"/>
  <c r="A79" i="6" s="1"/>
  <c r="A78" i="6" s="1"/>
  <c r="A77" i="6" s="1"/>
  <c r="A76" i="6" s="1"/>
  <c r="A75" i="6" s="1"/>
  <c r="A74" i="6" s="1"/>
  <c r="A73" i="6" s="1"/>
  <c r="A72" i="6" s="1"/>
  <c r="A71" i="6" s="1"/>
  <c r="A70" i="6" s="1"/>
  <c r="A69" i="6" s="1"/>
  <c r="A68" i="6" s="1"/>
  <c r="A67" i="6" s="1"/>
  <c r="A66" i="6" s="1"/>
  <c r="A65" i="6" s="1"/>
  <c r="A64" i="6" s="1"/>
  <c r="A63" i="6" s="1"/>
  <c r="A62" i="6" s="1"/>
  <c r="A61" i="6" s="1"/>
  <c r="A60" i="6" s="1"/>
  <c r="A59" i="6" s="1"/>
  <c r="A58" i="6" s="1"/>
  <c r="A57" i="6" s="1"/>
  <c r="A56" i="6" s="1"/>
  <c r="A55" i="6" s="1"/>
  <c r="A54" i="6" s="1"/>
  <c r="A53" i="6" s="1"/>
  <c r="A52" i="6" s="1"/>
  <c r="A51" i="6" s="1"/>
  <c r="A50" i="6" s="1"/>
  <c r="A49" i="6" s="1"/>
  <c r="A48" i="6" s="1"/>
  <c r="A47" i="6" s="1"/>
  <c r="A46" i="6" s="1"/>
  <c r="A45" i="6" s="1"/>
  <c r="A44" i="6" s="1"/>
  <c r="A43" i="6" s="1"/>
  <c r="A42" i="6" s="1"/>
  <c r="A41" i="6" s="1"/>
  <c r="A40" i="6" s="1"/>
  <c r="A39" i="6" s="1"/>
  <c r="A38" i="6" s="1"/>
  <c r="A37" i="6" s="1"/>
  <c r="A36" i="6" s="1"/>
  <c r="A35" i="6" s="1"/>
  <c r="A34" i="6" s="1"/>
  <c r="A33" i="6" s="1"/>
  <c r="A32" i="6" s="1"/>
  <c r="A31" i="6" s="1"/>
  <c r="A30" i="6" s="1"/>
  <c r="A29" i="6" s="1"/>
  <c r="A28" i="6" s="1"/>
  <c r="A27" i="6" s="1"/>
  <c r="A26" i="6" s="1"/>
  <c r="A25" i="6" s="1"/>
  <c r="A24" i="6" s="1"/>
  <c r="A23" i="6" s="1"/>
  <c r="A22" i="6" s="1"/>
  <c r="A21" i="6" s="1"/>
  <c r="A20" i="6" s="1"/>
  <c r="A19" i="6" s="1"/>
  <c r="A18" i="6" s="1"/>
  <c r="A17" i="6" s="1"/>
  <c r="A16" i="6" s="1"/>
  <c r="A15" i="6" s="1"/>
  <c r="A14" i="6" s="1"/>
  <c r="A13" i="6" s="1"/>
  <c r="A12" i="6" s="1"/>
  <c r="A11" i="6" s="1"/>
  <c r="A10" i="6" s="1"/>
  <c r="A9" i="6" s="1"/>
  <c r="DL6" i="6" l="1"/>
  <c r="DJ6" i="6" s="1"/>
  <c r="DI6" i="6" s="1"/>
  <c r="DH6" i="6" s="1"/>
  <c r="DG6" i="6" s="1"/>
  <c r="DF6" i="6" s="1"/>
  <c r="DE6" i="6" s="1"/>
  <c r="DD6" i="6" s="1"/>
  <c r="DC6" i="6" s="1"/>
  <c r="DB6" i="6" s="1"/>
  <c r="DA6" i="6" s="1"/>
  <c r="CZ6" i="6" s="1"/>
  <c r="CY6" i="6" s="1"/>
  <c r="CX6" i="6" s="1"/>
  <c r="D8" i="5"/>
  <c r="B9" i="5"/>
  <c r="D9" i="5"/>
  <c r="B10" i="5"/>
  <c r="D10" i="5"/>
  <c r="B11" i="5"/>
  <c r="D11" i="5"/>
  <c r="B12" i="5"/>
  <c r="D12" i="5"/>
  <c r="B13" i="5"/>
  <c r="D13" i="5"/>
  <c r="B14" i="5"/>
  <c r="D14" i="5"/>
  <c r="B15" i="5"/>
  <c r="D15" i="5"/>
  <c r="B16" i="5"/>
  <c r="D16" i="5"/>
  <c r="B17" i="5"/>
  <c r="D17" i="5"/>
  <c r="F19" i="5"/>
  <c r="G10" i="5" s="1"/>
  <c r="CW6" i="6" l="1"/>
  <c r="CV6" i="6" s="1"/>
  <c r="CT6" i="6" s="1"/>
  <c r="CS6" i="6" s="1"/>
  <c r="CR6" i="6" s="1"/>
  <c r="G16" i="5"/>
  <c r="D19" i="5"/>
  <c r="E8" i="5" s="1"/>
  <c r="G11" i="5"/>
  <c r="G14" i="5"/>
  <c r="B19" i="5"/>
  <c r="G9" i="5"/>
  <c r="G17" i="5"/>
  <c r="G8" i="5"/>
  <c r="G12" i="5"/>
  <c r="G13" i="5"/>
  <c r="G15" i="5"/>
  <c r="B21" i="5"/>
  <c r="D21" i="5"/>
  <c r="F21" i="5"/>
  <c r="E6" i="4"/>
  <c r="E7" i="4"/>
  <c r="E8" i="4"/>
  <c r="E9" i="4"/>
  <c r="E10" i="4"/>
  <c r="E11" i="4"/>
  <c r="E12" i="4"/>
  <c r="C12" i="4"/>
  <c r="C11" i="4"/>
  <c r="C10" i="4"/>
  <c r="C9" i="4"/>
  <c r="C8" i="4"/>
  <c r="C7" i="4"/>
  <c r="C6" i="4"/>
  <c r="BC8" i="1"/>
  <c r="BC9" i="1"/>
  <c r="BC10" i="1"/>
  <c r="BC11" i="1"/>
  <c r="BC12" i="1"/>
  <c r="BC13" i="1"/>
  <c r="BC14" i="1"/>
  <c r="BC15" i="1"/>
  <c r="BC16" i="1"/>
  <c r="BC17" i="1"/>
  <c r="BC21" i="1"/>
  <c r="BB22" i="1"/>
  <c r="AZ19" i="1"/>
  <c r="BA15" i="1" s="1"/>
  <c r="AX19" i="1"/>
  <c r="AY16" i="1" s="1"/>
  <c r="AV8" i="1"/>
  <c r="AV9" i="1"/>
  <c r="AV10" i="1"/>
  <c r="AV11" i="1"/>
  <c r="AV12" i="1"/>
  <c r="AV13" i="1"/>
  <c r="AV14" i="1"/>
  <c r="AV15" i="1"/>
  <c r="AV16" i="1"/>
  <c r="AV17" i="1"/>
  <c r="AV21" i="1"/>
  <c r="AU22" i="1"/>
  <c r="AS19" i="1"/>
  <c r="AQ19" i="1"/>
  <c r="AR11" i="1" s="1"/>
  <c r="AO8" i="1"/>
  <c r="AO9" i="1"/>
  <c r="AO10" i="1"/>
  <c r="AO11" i="1"/>
  <c r="AO12" i="1"/>
  <c r="AO13" i="1"/>
  <c r="AO14" i="1"/>
  <c r="AO15" i="1"/>
  <c r="AO16" i="1"/>
  <c r="AO17" i="1"/>
  <c r="AO21" i="1"/>
  <c r="AN22" i="1"/>
  <c r="AL19" i="1"/>
  <c r="AM9" i="1" s="1"/>
  <c r="AJ19" i="1"/>
  <c r="AK10" i="1" s="1"/>
  <c r="AH8" i="1"/>
  <c r="AH9" i="1"/>
  <c r="AH10" i="1"/>
  <c r="AH11" i="1"/>
  <c r="AH12" i="1"/>
  <c r="AH13" i="1"/>
  <c r="AH14" i="1"/>
  <c r="AH15" i="1"/>
  <c r="AH16" i="1"/>
  <c r="AH17" i="1"/>
  <c r="AH21" i="1"/>
  <c r="AG22" i="1"/>
  <c r="AE19" i="1"/>
  <c r="AF12" i="1" s="1"/>
  <c r="AC19" i="1"/>
  <c r="AD13" i="1" s="1"/>
  <c r="AA8" i="1"/>
  <c r="AA9" i="1"/>
  <c r="AA10" i="1"/>
  <c r="AA11" i="1"/>
  <c r="AA12" i="1"/>
  <c r="AA13" i="1"/>
  <c r="AA14" i="1"/>
  <c r="AA15" i="1"/>
  <c r="AA16" i="1"/>
  <c r="AA17" i="1"/>
  <c r="AA21" i="1"/>
  <c r="Z22" i="1"/>
  <c r="X19" i="1"/>
  <c r="Y15" i="1" s="1"/>
  <c r="V19" i="1"/>
  <c r="W16" i="1" s="1"/>
  <c r="T8" i="1"/>
  <c r="T9" i="1"/>
  <c r="T10" i="1"/>
  <c r="T11" i="1"/>
  <c r="T12" i="1"/>
  <c r="T13" i="1"/>
  <c r="T14" i="1"/>
  <c r="T15" i="1"/>
  <c r="T16" i="1"/>
  <c r="T17" i="1"/>
  <c r="T21" i="1"/>
  <c r="S22" i="1"/>
  <c r="Q19" i="1"/>
  <c r="Q22" i="1" s="1"/>
  <c r="O19" i="1"/>
  <c r="M8" i="1"/>
  <c r="M9" i="1"/>
  <c r="M10" i="1"/>
  <c r="M11" i="1"/>
  <c r="M12" i="1"/>
  <c r="M13" i="1"/>
  <c r="M14" i="1"/>
  <c r="M15" i="1"/>
  <c r="M16" i="1"/>
  <c r="M17" i="1"/>
  <c r="M21" i="1"/>
  <c r="L22" i="1"/>
  <c r="J19" i="1"/>
  <c r="H19" i="1"/>
  <c r="I10" i="1" s="1"/>
  <c r="AK16" i="1"/>
  <c r="AF10" i="1"/>
  <c r="E13" i="4"/>
  <c r="E18" i="4"/>
  <c r="E19" i="4"/>
  <c r="E14" i="4"/>
  <c r="E15" i="4"/>
  <c r="E16" i="4"/>
  <c r="E17" i="4"/>
  <c r="C19" i="4"/>
  <c r="C18" i="4"/>
  <c r="C17" i="4"/>
  <c r="C16" i="4"/>
  <c r="C15" i="4"/>
  <c r="C14" i="4"/>
  <c r="C13" i="4"/>
  <c r="CZ8" i="1"/>
  <c r="CZ9" i="1"/>
  <c r="CZ10" i="1"/>
  <c r="CZ11" i="1"/>
  <c r="CZ12" i="1"/>
  <c r="CZ13" i="1"/>
  <c r="CZ14" i="1"/>
  <c r="CZ15" i="1"/>
  <c r="CZ16" i="1"/>
  <c r="CZ17" i="1"/>
  <c r="CZ21" i="1"/>
  <c r="CY22" i="1"/>
  <c r="CW19" i="1"/>
  <c r="CX16" i="1" s="1"/>
  <c r="CU19" i="1"/>
  <c r="CV17" i="1" s="1"/>
  <c r="CS8" i="1"/>
  <c r="CS9" i="1"/>
  <c r="CS10" i="1"/>
  <c r="CS11" i="1"/>
  <c r="CS12" i="1"/>
  <c r="CS13" i="1"/>
  <c r="CS14" i="1"/>
  <c r="CS15" i="1"/>
  <c r="CS16" i="1"/>
  <c r="CS17" i="1"/>
  <c r="CS21" i="1"/>
  <c r="CR22" i="1"/>
  <c r="CP19" i="1"/>
  <c r="CN19" i="1"/>
  <c r="CL8" i="1"/>
  <c r="CL9" i="1"/>
  <c r="CL10" i="1"/>
  <c r="CL11" i="1"/>
  <c r="CL12" i="1"/>
  <c r="CL13" i="1"/>
  <c r="CL14" i="1"/>
  <c r="CL15" i="1"/>
  <c r="CL16" i="1"/>
  <c r="CL17" i="1"/>
  <c r="CL21" i="1"/>
  <c r="CK22" i="1"/>
  <c r="CI19" i="1"/>
  <c r="CJ10" i="1" s="1"/>
  <c r="CG19" i="1"/>
  <c r="CH11" i="1" s="1"/>
  <c r="CE8" i="1"/>
  <c r="CE9" i="1"/>
  <c r="CE10" i="1"/>
  <c r="CE11" i="1"/>
  <c r="CE12" i="1"/>
  <c r="CE13" i="1"/>
  <c r="CE14" i="1"/>
  <c r="CE15" i="1"/>
  <c r="CE16" i="1"/>
  <c r="CE17" i="1"/>
  <c r="CE21" i="1"/>
  <c r="CD22" i="1"/>
  <c r="CB19" i="1"/>
  <c r="CC13" i="1" s="1"/>
  <c r="BZ19" i="1"/>
  <c r="CA14" i="1" s="1"/>
  <c r="BX8" i="1"/>
  <c r="BX9" i="1"/>
  <c r="BX10" i="1"/>
  <c r="BX11" i="1"/>
  <c r="BX12" i="1"/>
  <c r="BX13" i="1"/>
  <c r="BX14" i="1"/>
  <c r="BX15" i="1"/>
  <c r="BX16" i="1"/>
  <c r="BX17" i="1"/>
  <c r="BX21" i="1"/>
  <c r="BW22" i="1"/>
  <c r="BU19" i="1"/>
  <c r="BV16" i="1" s="1"/>
  <c r="BS19" i="1"/>
  <c r="BT17" i="1" s="1"/>
  <c r="BQ8" i="1"/>
  <c r="BQ9" i="1"/>
  <c r="BQ10" i="1"/>
  <c r="BQ11" i="1"/>
  <c r="BQ12" i="1"/>
  <c r="BQ13" i="1"/>
  <c r="BQ14" i="1"/>
  <c r="BQ15" i="1"/>
  <c r="BQ16" i="1"/>
  <c r="BQ17" i="1"/>
  <c r="BQ21" i="1"/>
  <c r="BP22" i="1"/>
  <c r="BN19" i="1"/>
  <c r="BO8" i="1" s="1"/>
  <c r="BL19" i="1"/>
  <c r="BM8" i="1" s="1"/>
  <c r="BJ8" i="1"/>
  <c r="BJ9" i="1"/>
  <c r="BJ10" i="1"/>
  <c r="BJ11" i="1"/>
  <c r="BJ12" i="1"/>
  <c r="BJ13" i="1"/>
  <c r="BJ14" i="1"/>
  <c r="BJ15" i="1"/>
  <c r="BJ16" i="1"/>
  <c r="BJ17" i="1"/>
  <c r="BJ21" i="1"/>
  <c r="BI22" i="1"/>
  <c r="BG19" i="1"/>
  <c r="BH14" i="1" s="1"/>
  <c r="BE19" i="1"/>
  <c r="BF8" i="1" s="1"/>
  <c r="CQ17" i="1"/>
  <c r="E20" i="4"/>
  <c r="E21" i="4"/>
  <c r="E22" i="4"/>
  <c r="E23" i="4"/>
  <c r="E24" i="4"/>
  <c r="E25" i="4"/>
  <c r="E26" i="4"/>
  <c r="C26" i="4"/>
  <c r="C25" i="4"/>
  <c r="C24" i="4"/>
  <c r="C23" i="4"/>
  <c r="C22" i="4"/>
  <c r="C21" i="4"/>
  <c r="C20" i="4"/>
  <c r="EW8" i="1"/>
  <c r="EW9" i="1"/>
  <c r="EW10" i="1"/>
  <c r="EW11" i="1"/>
  <c r="EW12" i="1"/>
  <c r="EW13" i="1"/>
  <c r="EW14" i="1"/>
  <c r="EW15" i="1"/>
  <c r="EW16" i="1"/>
  <c r="EW17" i="1"/>
  <c r="EW21" i="1"/>
  <c r="EV22" i="1"/>
  <c r="ET19" i="1"/>
  <c r="ER19" i="1"/>
  <c r="EP8" i="1"/>
  <c r="EP9" i="1"/>
  <c r="EP10" i="1"/>
  <c r="EP11" i="1"/>
  <c r="EP12" i="1"/>
  <c r="EP13" i="1"/>
  <c r="EP14" i="1"/>
  <c r="EP15" i="1"/>
  <c r="EP16" i="1"/>
  <c r="EP17" i="1"/>
  <c r="EP21" i="1"/>
  <c r="EO22" i="1"/>
  <c r="EM19" i="1"/>
  <c r="EN8" i="1" s="1"/>
  <c r="EK19" i="1"/>
  <c r="EL9" i="1" s="1"/>
  <c r="EI8" i="1"/>
  <c r="EI9" i="1"/>
  <c r="EI10" i="1"/>
  <c r="EI11" i="1"/>
  <c r="EI12" i="1"/>
  <c r="EI13" i="1"/>
  <c r="EI14" i="1"/>
  <c r="EI15" i="1"/>
  <c r="EI16" i="1"/>
  <c r="EI17" i="1"/>
  <c r="EI21" i="1"/>
  <c r="EH22" i="1"/>
  <c r="EF19" i="1"/>
  <c r="EG8" i="1" s="1"/>
  <c r="ED19" i="1"/>
  <c r="EE12" i="1" s="1"/>
  <c r="EB8" i="1"/>
  <c r="EB9" i="1"/>
  <c r="EB10" i="1"/>
  <c r="EB11" i="1"/>
  <c r="EB12" i="1"/>
  <c r="EB13" i="1"/>
  <c r="EB14" i="1"/>
  <c r="EB15" i="1"/>
  <c r="EB16" i="1"/>
  <c r="EB17" i="1"/>
  <c r="EB21" i="1"/>
  <c r="EA22" i="1"/>
  <c r="DY19" i="1"/>
  <c r="DZ15" i="1" s="1"/>
  <c r="DW19" i="1"/>
  <c r="DW22" i="1" s="1"/>
  <c r="DU8" i="1"/>
  <c r="DU9" i="1"/>
  <c r="DU10" i="1"/>
  <c r="DU11" i="1"/>
  <c r="DU12" i="1"/>
  <c r="DU13" i="1"/>
  <c r="DU14" i="1"/>
  <c r="DU15" i="1"/>
  <c r="DU16" i="1"/>
  <c r="DU17" i="1"/>
  <c r="DU21" i="1"/>
  <c r="DT22" i="1"/>
  <c r="DR19" i="1"/>
  <c r="DS9" i="1" s="1"/>
  <c r="DP19" i="1"/>
  <c r="DP22" i="1" s="1"/>
  <c r="DN8" i="1"/>
  <c r="DN9" i="1"/>
  <c r="DN10" i="1"/>
  <c r="DN11" i="1"/>
  <c r="DN12" i="1"/>
  <c r="DN13" i="1"/>
  <c r="DN14" i="1"/>
  <c r="DN15" i="1"/>
  <c r="DN16" i="1"/>
  <c r="DN17" i="1"/>
  <c r="DN21" i="1"/>
  <c r="DM22" i="1"/>
  <c r="DK19" i="1"/>
  <c r="DI19" i="1"/>
  <c r="DG8" i="1"/>
  <c r="DG9" i="1"/>
  <c r="DG10" i="1"/>
  <c r="DG11" i="1"/>
  <c r="DG12" i="1"/>
  <c r="DG13" i="1"/>
  <c r="DG14" i="1"/>
  <c r="DG15" i="1"/>
  <c r="DG16" i="1"/>
  <c r="DG17" i="1"/>
  <c r="DG21" i="1"/>
  <c r="DF22" i="1"/>
  <c r="DD19" i="1"/>
  <c r="DE10" i="1" s="1"/>
  <c r="DB19" i="1"/>
  <c r="DC12" i="1" s="1"/>
  <c r="EN13" i="1"/>
  <c r="EL10" i="1"/>
  <c r="E27" i="4"/>
  <c r="E28" i="4"/>
  <c r="E29" i="4"/>
  <c r="E30" i="4"/>
  <c r="E31" i="4"/>
  <c r="E32" i="4"/>
  <c r="E33" i="4"/>
  <c r="C33" i="4"/>
  <c r="C32" i="4"/>
  <c r="C31" i="4"/>
  <c r="C30" i="4"/>
  <c r="C29" i="4"/>
  <c r="C28" i="4"/>
  <c r="C27" i="4"/>
  <c r="GT8" i="1"/>
  <c r="GT9" i="1"/>
  <c r="GT10" i="1"/>
  <c r="GT11" i="1"/>
  <c r="GT12" i="1"/>
  <c r="GT13" i="1"/>
  <c r="GT14" i="1"/>
  <c r="GT15" i="1"/>
  <c r="GT16" i="1"/>
  <c r="GT17" i="1"/>
  <c r="GT21" i="1"/>
  <c r="GS22" i="1"/>
  <c r="GQ19" i="1"/>
  <c r="GO19" i="1"/>
  <c r="GM8" i="1"/>
  <c r="GM9" i="1"/>
  <c r="GM10" i="1"/>
  <c r="GM11" i="1"/>
  <c r="GM12" i="1"/>
  <c r="GM13" i="1"/>
  <c r="GM14" i="1"/>
  <c r="GM15" i="1"/>
  <c r="GM16" i="1"/>
  <c r="GM17" i="1"/>
  <c r="GM21" i="1"/>
  <c r="GL22" i="1"/>
  <c r="GJ19" i="1"/>
  <c r="GH19" i="1"/>
  <c r="GF8" i="1"/>
  <c r="GF9" i="1"/>
  <c r="GF10" i="1"/>
  <c r="GF11" i="1"/>
  <c r="GF12" i="1"/>
  <c r="GF13" i="1"/>
  <c r="GF14" i="1"/>
  <c r="GF15" i="1"/>
  <c r="GF16" i="1"/>
  <c r="GF17" i="1"/>
  <c r="GF21" i="1"/>
  <c r="GE22" i="1"/>
  <c r="GC19" i="1"/>
  <c r="GD9" i="1" s="1"/>
  <c r="GA19" i="1"/>
  <c r="GB13" i="1" s="1"/>
  <c r="FY8" i="1"/>
  <c r="FY9" i="1"/>
  <c r="FY10" i="1"/>
  <c r="FY11" i="1"/>
  <c r="FY12" i="1"/>
  <c r="FY13" i="1"/>
  <c r="FY14" i="1"/>
  <c r="FY15" i="1"/>
  <c r="FY16" i="1"/>
  <c r="FY17" i="1"/>
  <c r="FY21" i="1"/>
  <c r="FX22" i="1"/>
  <c r="FV19" i="1"/>
  <c r="FW15" i="1" s="1"/>
  <c r="FT19" i="1"/>
  <c r="FU16" i="1" s="1"/>
  <c r="FR8" i="1"/>
  <c r="FR9" i="1"/>
  <c r="FR10" i="1"/>
  <c r="FR11" i="1"/>
  <c r="FR12" i="1"/>
  <c r="FR13" i="1"/>
  <c r="FR14" i="1"/>
  <c r="FR15" i="1"/>
  <c r="FR16" i="1"/>
  <c r="FR17" i="1"/>
  <c r="FR21" i="1"/>
  <c r="FQ22" i="1"/>
  <c r="FO19" i="1"/>
  <c r="FM19" i="1"/>
  <c r="FN12" i="1" s="1"/>
  <c r="FK8" i="1"/>
  <c r="FK9" i="1"/>
  <c r="FK10" i="1"/>
  <c r="FK11" i="1"/>
  <c r="FK12" i="1"/>
  <c r="FK13" i="1"/>
  <c r="FK14" i="1"/>
  <c r="FK15" i="1"/>
  <c r="FK16" i="1"/>
  <c r="FK17" i="1"/>
  <c r="FK21" i="1"/>
  <c r="FJ22" i="1"/>
  <c r="FH19" i="1"/>
  <c r="FI9" i="1" s="1"/>
  <c r="FF19" i="1"/>
  <c r="FG12" i="1" s="1"/>
  <c r="FD8" i="1"/>
  <c r="FD9" i="1"/>
  <c r="FD10" i="1"/>
  <c r="FD11" i="1"/>
  <c r="FD12" i="1"/>
  <c r="FD13" i="1"/>
  <c r="FD14" i="1"/>
  <c r="FD15" i="1"/>
  <c r="FD16" i="1"/>
  <c r="FD17" i="1"/>
  <c r="FD21" i="1"/>
  <c r="FC22" i="1"/>
  <c r="FA19" i="1"/>
  <c r="EY19" i="1"/>
  <c r="EY22" i="1" s="1"/>
  <c r="FW13" i="1"/>
  <c r="E34" i="4"/>
  <c r="E35" i="4"/>
  <c r="E36" i="4"/>
  <c r="E37" i="4"/>
  <c r="E38" i="4"/>
  <c r="E39" i="4"/>
  <c r="E40" i="4"/>
  <c r="C40" i="4"/>
  <c r="C39" i="4"/>
  <c r="C38" i="4"/>
  <c r="C37" i="4"/>
  <c r="C36" i="4"/>
  <c r="C35" i="4"/>
  <c r="C34" i="4"/>
  <c r="IQ8" i="1"/>
  <c r="IQ9" i="1"/>
  <c r="IQ10" i="1"/>
  <c r="IQ11" i="1"/>
  <c r="IQ12" i="1"/>
  <c r="IQ13" i="1"/>
  <c r="IQ14" i="1"/>
  <c r="IQ15" i="1"/>
  <c r="IQ16" i="1"/>
  <c r="IQ17" i="1"/>
  <c r="IQ21" i="1"/>
  <c r="IP22" i="1"/>
  <c r="IN19" i="1"/>
  <c r="IN22" i="1" s="1"/>
  <c r="IL19" i="1"/>
  <c r="IM10" i="1" s="1"/>
  <c r="IJ8" i="1"/>
  <c r="IJ9" i="1"/>
  <c r="IJ10" i="1"/>
  <c r="IJ11" i="1"/>
  <c r="IJ12" i="1"/>
  <c r="IJ13" i="1"/>
  <c r="IJ14" i="1"/>
  <c r="IJ15" i="1"/>
  <c r="IJ16" i="1"/>
  <c r="IJ17" i="1"/>
  <c r="IJ21" i="1"/>
  <c r="II22" i="1"/>
  <c r="IG19" i="1"/>
  <c r="IH8" i="1" s="1"/>
  <c r="IE19" i="1"/>
  <c r="IC8" i="1"/>
  <c r="IC9" i="1"/>
  <c r="IC10" i="1"/>
  <c r="IC11" i="1"/>
  <c r="IC12" i="1"/>
  <c r="IC13" i="1"/>
  <c r="IC14" i="1"/>
  <c r="IC15" i="1"/>
  <c r="IC16" i="1"/>
  <c r="IC17" i="1"/>
  <c r="IC21" i="1"/>
  <c r="IB22" i="1"/>
  <c r="HZ19" i="1"/>
  <c r="IA15" i="1" s="1"/>
  <c r="HX19" i="1"/>
  <c r="HY10" i="1" s="1"/>
  <c r="HV8" i="1"/>
  <c r="HV9" i="1"/>
  <c r="HV10" i="1"/>
  <c r="HV11" i="1"/>
  <c r="HV12" i="1"/>
  <c r="HV13" i="1"/>
  <c r="HV14" i="1"/>
  <c r="HV15" i="1"/>
  <c r="HV16" i="1"/>
  <c r="HV17" i="1"/>
  <c r="HV21" i="1"/>
  <c r="HU22" i="1"/>
  <c r="HS19" i="1"/>
  <c r="HQ19" i="1"/>
  <c r="HR16" i="1" s="1"/>
  <c r="HO8" i="1"/>
  <c r="HO9" i="1"/>
  <c r="HO10" i="1"/>
  <c r="HO11" i="1"/>
  <c r="HO12" i="1"/>
  <c r="HO13" i="1"/>
  <c r="HO14" i="1"/>
  <c r="HO15" i="1"/>
  <c r="HO16" i="1"/>
  <c r="HO17" i="1"/>
  <c r="HO21" i="1"/>
  <c r="HN22" i="1"/>
  <c r="HL19" i="1"/>
  <c r="HL22" i="1" s="1"/>
  <c r="HJ19" i="1"/>
  <c r="HJ22" i="1" s="1"/>
  <c r="HH8" i="1"/>
  <c r="HH9" i="1"/>
  <c r="HH10" i="1"/>
  <c r="HH11" i="1"/>
  <c r="HH12" i="1"/>
  <c r="HH13" i="1"/>
  <c r="HH14" i="1"/>
  <c r="HH15" i="1"/>
  <c r="HH16" i="1"/>
  <c r="HH17" i="1"/>
  <c r="HH21" i="1"/>
  <c r="HG22" i="1"/>
  <c r="HE19" i="1"/>
  <c r="HE22" i="1" s="1"/>
  <c r="HC19" i="1"/>
  <c r="HA8" i="1"/>
  <c r="HA9" i="1"/>
  <c r="HA10" i="1"/>
  <c r="HA11" i="1"/>
  <c r="HA12" i="1"/>
  <c r="HA13" i="1"/>
  <c r="HA14" i="1"/>
  <c r="HA15" i="1"/>
  <c r="HA16" i="1"/>
  <c r="HA17" i="1"/>
  <c r="HA21" i="1"/>
  <c r="GZ22" i="1"/>
  <c r="GX19" i="1"/>
  <c r="GY13" i="1" s="1"/>
  <c r="GV19" i="1"/>
  <c r="GW14" i="1" s="1"/>
  <c r="HM15" i="1"/>
  <c r="E41" i="4"/>
  <c r="E42" i="4"/>
  <c r="E43" i="4"/>
  <c r="E44" i="4"/>
  <c r="E45" i="4"/>
  <c r="E47" i="4"/>
  <c r="E46" i="4"/>
  <c r="C47" i="4"/>
  <c r="C46" i="4"/>
  <c r="C45" i="4"/>
  <c r="C44" i="4"/>
  <c r="C43" i="4"/>
  <c r="C42" i="4"/>
  <c r="C41" i="4"/>
  <c r="KN8" i="1"/>
  <c r="KN9" i="1"/>
  <c r="KN10" i="1"/>
  <c r="KN11" i="1"/>
  <c r="KN12" i="1"/>
  <c r="KN13" i="1"/>
  <c r="KN14" i="1"/>
  <c r="KN15" i="1"/>
  <c r="KN16" i="1"/>
  <c r="KN17" i="1"/>
  <c r="KN21" i="1"/>
  <c r="KM22" i="1"/>
  <c r="KK19" i="1"/>
  <c r="KI19" i="1"/>
  <c r="KJ14" i="1" s="1"/>
  <c r="KG8" i="1"/>
  <c r="KG9" i="1"/>
  <c r="KG10" i="1"/>
  <c r="KG11" i="1"/>
  <c r="KG12" i="1"/>
  <c r="KG13" i="1"/>
  <c r="KG14" i="1"/>
  <c r="KG15" i="1"/>
  <c r="KG16" i="1"/>
  <c r="KG17" i="1"/>
  <c r="KG21" i="1"/>
  <c r="KF22" i="1"/>
  <c r="KD19" i="1"/>
  <c r="KD22" i="1" s="1"/>
  <c r="KB19" i="1"/>
  <c r="KB22" i="1" s="1"/>
  <c r="JZ8" i="1"/>
  <c r="JZ9" i="1"/>
  <c r="JZ10" i="1"/>
  <c r="JZ11" i="1"/>
  <c r="JZ12" i="1"/>
  <c r="JZ13" i="1"/>
  <c r="JZ14" i="1"/>
  <c r="JZ15" i="1"/>
  <c r="JZ16" i="1"/>
  <c r="JZ17" i="1"/>
  <c r="JZ21" i="1"/>
  <c r="JY22" i="1"/>
  <c r="JW19" i="1"/>
  <c r="JX8" i="1" s="1"/>
  <c r="JU19" i="1"/>
  <c r="JV15" i="1" s="1"/>
  <c r="JS8" i="1"/>
  <c r="JS9" i="1"/>
  <c r="JS10" i="1"/>
  <c r="JS11" i="1"/>
  <c r="JS12" i="1"/>
  <c r="JS13" i="1"/>
  <c r="JS14" i="1"/>
  <c r="JS15" i="1"/>
  <c r="JS16" i="1"/>
  <c r="JS17" i="1"/>
  <c r="JS21" i="1"/>
  <c r="JR22" i="1"/>
  <c r="JP19" i="1"/>
  <c r="JP22" i="1" s="1"/>
  <c r="JN19" i="1"/>
  <c r="JN22" i="1" s="1"/>
  <c r="JL8" i="1"/>
  <c r="JL9" i="1"/>
  <c r="JL10" i="1"/>
  <c r="JL11" i="1"/>
  <c r="JL12" i="1"/>
  <c r="JL13" i="1"/>
  <c r="JL14" i="1"/>
  <c r="JL15" i="1"/>
  <c r="JL16" i="1"/>
  <c r="JL17" i="1"/>
  <c r="JL21" i="1"/>
  <c r="JK22" i="1"/>
  <c r="JI19" i="1"/>
  <c r="JG19" i="1"/>
  <c r="JE8" i="1"/>
  <c r="JE9" i="1"/>
  <c r="JE10" i="1"/>
  <c r="JE11" i="1"/>
  <c r="JE12" i="1"/>
  <c r="JE13" i="1"/>
  <c r="JE14" i="1"/>
  <c r="JE15" i="1"/>
  <c r="JE16" i="1"/>
  <c r="JE17" i="1"/>
  <c r="JE21" i="1"/>
  <c r="JD22" i="1"/>
  <c r="JB19" i="1"/>
  <c r="JB22" i="1" s="1"/>
  <c r="IZ19" i="1"/>
  <c r="IX8" i="1"/>
  <c r="IX9" i="1"/>
  <c r="IX10" i="1"/>
  <c r="IX11" i="1"/>
  <c r="IX12" i="1"/>
  <c r="IX13" i="1"/>
  <c r="IX14" i="1"/>
  <c r="IX15" i="1"/>
  <c r="IX16" i="1"/>
  <c r="IX17" i="1"/>
  <c r="IX21" i="1"/>
  <c r="IW22" i="1"/>
  <c r="IU19" i="1"/>
  <c r="IV8" i="1" s="1"/>
  <c r="IS19" i="1"/>
  <c r="KC17" i="1"/>
  <c r="JH8" i="1"/>
  <c r="E48" i="4"/>
  <c r="E49" i="4"/>
  <c r="E50" i="4"/>
  <c r="E51" i="4"/>
  <c r="E52" i="4"/>
  <c r="E53" i="4"/>
  <c r="E54" i="4"/>
  <c r="C54" i="4"/>
  <c r="C53" i="4"/>
  <c r="C52" i="4"/>
  <c r="C51" i="4"/>
  <c r="C50" i="4"/>
  <c r="C49" i="4"/>
  <c r="C48" i="4"/>
  <c r="MK8" i="1"/>
  <c r="MK9" i="1"/>
  <c r="MK10" i="1"/>
  <c r="MK11" i="1"/>
  <c r="MK12" i="1"/>
  <c r="MK13" i="1"/>
  <c r="MK14" i="1"/>
  <c r="MK15" i="1"/>
  <c r="MK16" i="1"/>
  <c r="MK17" i="1"/>
  <c r="MK21" i="1"/>
  <c r="MJ22" i="1"/>
  <c r="MH19" i="1"/>
  <c r="MF19" i="1"/>
  <c r="MD8" i="1"/>
  <c r="MD9" i="1"/>
  <c r="MD10" i="1"/>
  <c r="MD11" i="1"/>
  <c r="MD12" i="1"/>
  <c r="MD13" i="1"/>
  <c r="MD14" i="1"/>
  <c r="MD15" i="1"/>
  <c r="MD16" i="1"/>
  <c r="MD17" i="1"/>
  <c r="MD21" i="1"/>
  <c r="MC22" i="1"/>
  <c r="MA19" i="1"/>
  <c r="MA22" i="1" s="1"/>
  <c r="LY19" i="1"/>
  <c r="LY22" i="1" s="1"/>
  <c r="LW8" i="1"/>
  <c r="LW9" i="1"/>
  <c r="LW10" i="1"/>
  <c r="LW11" i="1"/>
  <c r="LW12" i="1"/>
  <c r="LW13" i="1"/>
  <c r="LW14" i="1"/>
  <c r="LW15" i="1"/>
  <c r="LW16" i="1"/>
  <c r="LW17" i="1"/>
  <c r="LW21" i="1"/>
  <c r="LV22" i="1"/>
  <c r="LT19" i="1"/>
  <c r="LU14" i="1" s="1"/>
  <c r="LR19" i="1"/>
  <c r="LR22" i="1" s="1"/>
  <c r="LP8" i="1"/>
  <c r="LP9" i="1"/>
  <c r="LP10" i="1"/>
  <c r="LP11" i="1"/>
  <c r="LP12" i="1"/>
  <c r="LP13" i="1"/>
  <c r="LP14" i="1"/>
  <c r="LP15" i="1"/>
  <c r="LP16" i="1"/>
  <c r="LP17" i="1"/>
  <c r="LP21" i="1"/>
  <c r="LO22" i="1"/>
  <c r="LM19" i="1"/>
  <c r="LN10" i="1" s="1"/>
  <c r="LK19" i="1"/>
  <c r="LK22" i="1" s="1"/>
  <c r="LI8" i="1"/>
  <c r="LI9" i="1"/>
  <c r="LI10" i="1"/>
  <c r="LI11" i="1"/>
  <c r="LI12" i="1"/>
  <c r="LI13" i="1"/>
  <c r="LI14" i="1"/>
  <c r="LI15" i="1"/>
  <c r="LI16" i="1"/>
  <c r="LI17" i="1"/>
  <c r="LI21" i="1"/>
  <c r="LH22" i="1"/>
  <c r="LF19" i="1"/>
  <c r="LF22" i="1" s="1"/>
  <c r="LD19" i="1"/>
  <c r="LE10" i="1" s="1"/>
  <c r="LB8" i="1"/>
  <c r="LB9" i="1"/>
  <c r="LB10" i="1"/>
  <c r="LB11" i="1"/>
  <c r="LB12" i="1"/>
  <c r="LB13" i="1"/>
  <c r="LB14" i="1"/>
  <c r="LB15" i="1"/>
  <c r="LB16" i="1"/>
  <c r="LB17" i="1"/>
  <c r="LB21" i="1"/>
  <c r="LA22" i="1"/>
  <c r="KY19" i="1"/>
  <c r="KY22" i="1" s="1"/>
  <c r="KW19" i="1"/>
  <c r="KW22" i="1" s="1"/>
  <c r="KU8" i="1"/>
  <c r="KU9" i="1"/>
  <c r="KU10" i="1"/>
  <c r="KU11" i="1"/>
  <c r="KU12" i="1"/>
  <c r="KU13" i="1"/>
  <c r="KU14" i="1"/>
  <c r="KU15" i="1"/>
  <c r="KU16" i="1"/>
  <c r="KU17" i="1"/>
  <c r="KU21" i="1"/>
  <c r="KT22" i="1"/>
  <c r="KR19" i="1"/>
  <c r="KR22" i="1" s="1"/>
  <c r="KP19" i="1"/>
  <c r="KZ8" i="1"/>
  <c r="E55" i="4"/>
  <c r="E56" i="4"/>
  <c r="E57" i="4"/>
  <c r="E58" i="4"/>
  <c r="E59" i="4"/>
  <c r="E60" i="4"/>
  <c r="E61" i="4"/>
  <c r="C61" i="4"/>
  <c r="C60" i="4"/>
  <c r="C59" i="4"/>
  <c r="C58" i="4"/>
  <c r="C57" i="4"/>
  <c r="C56" i="4"/>
  <c r="C55" i="4"/>
  <c r="OH8" i="1"/>
  <c r="OH9" i="1"/>
  <c r="OH10" i="1"/>
  <c r="OH11" i="1"/>
  <c r="OH12" i="1"/>
  <c r="OH13" i="1"/>
  <c r="OH14" i="1"/>
  <c r="OH15" i="1"/>
  <c r="OH16" i="1"/>
  <c r="OH17" i="1"/>
  <c r="OH21" i="1"/>
  <c r="OG22" i="1"/>
  <c r="OE19" i="1"/>
  <c r="OF8" i="1" s="1"/>
  <c r="OC19" i="1"/>
  <c r="OC22" i="1" s="1"/>
  <c r="OA8" i="1"/>
  <c r="OA9" i="1"/>
  <c r="OA10" i="1"/>
  <c r="OA11" i="1"/>
  <c r="OA12" i="1"/>
  <c r="OA13" i="1"/>
  <c r="OA14" i="1"/>
  <c r="OA15" i="1"/>
  <c r="OA16" i="1"/>
  <c r="OA17" i="1"/>
  <c r="OA21" i="1"/>
  <c r="NZ22" i="1"/>
  <c r="NX19" i="1"/>
  <c r="NY13" i="1" s="1"/>
  <c r="NV19" i="1"/>
  <c r="NV22" i="1" s="1"/>
  <c r="NT8" i="1"/>
  <c r="NT9" i="1"/>
  <c r="NT10" i="1"/>
  <c r="NT11" i="1"/>
  <c r="NT12" i="1"/>
  <c r="NT13" i="1"/>
  <c r="NT14" i="1"/>
  <c r="NT15" i="1"/>
  <c r="NT16" i="1"/>
  <c r="NT17" i="1"/>
  <c r="NT21" i="1"/>
  <c r="NS22" i="1"/>
  <c r="NQ19" i="1"/>
  <c r="NR10" i="1" s="1"/>
  <c r="NO19" i="1"/>
  <c r="NP14" i="1" s="1"/>
  <c r="NM8" i="1"/>
  <c r="NM9" i="1"/>
  <c r="NM10" i="1"/>
  <c r="NM11" i="1"/>
  <c r="NM12" i="1"/>
  <c r="NM13" i="1"/>
  <c r="NM14" i="1"/>
  <c r="NM15" i="1"/>
  <c r="NM16" i="1"/>
  <c r="NM17" i="1"/>
  <c r="NM21" i="1"/>
  <c r="NL22" i="1"/>
  <c r="NJ19" i="1"/>
  <c r="NJ22" i="1" s="1"/>
  <c r="NH19" i="1"/>
  <c r="NH22" i="1" s="1"/>
  <c r="NF8" i="1"/>
  <c r="NF9" i="1"/>
  <c r="NF10" i="1"/>
  <c r="NF11" i="1"/>
  <c r="NF12" i="1"/>
  <c r="NF13" i="1"/>
  <c r="NF14" i="1"/>
  <c r="NF15" i="1"/>
  <c r="NF16" i="1"/>
  <c r="NF17" i="1"/>
  <c r="NF21" i="1"/>
  <c r="NE22" i="1"/>
  <c r="NC19" i="1"/>
  <c r="ND9" i="1" s="1"/>
  <c r="NA19" i="1"/>
  <c r="NB13" i="1" s="1"/>
  <c r="MY8" i="1"/>
  <c r="MY9" i="1"/>
  <c r="MY10" i="1"/>
  <c r="MY11" i="1"/>
  <c r="MY12" i="1"/>
  <c r="MY13" i="1"/>
  <c r="MY14" i="1"/>
  <c r="MY15" i="1"/>
  <c r="MY16" i="1"/>
  <c r="MY17" i="1"/>
  <c r="MY21" i="1"/>
  <c r="MX22" i="1"/>
  <c r="MV19" i="1"/>
  <c r="MT19" i="1"/>
  <c r="MT22" i="1" s="1"/>
  <c r="MR8" i="1"/>
  <c r="MR9" i="1"/>
  <c r="MR10" i="1"/>
  <c r="MR11" i="1"/>
  <c r="MR12" i="1"/>
  <c r="MR13" i="1"/>
  <c r="MR14" i="1"/>
  <c r="MR15" i="1"/>
  <c r="MR16" i="1"/>
  <c r="MR17" i="1"/>
  <c r="MR21" i="1"/>
  <c r="MQ22" i="1"/>
  <c r="MO19" i="1"/>
  <c r="MO22" i="1" s="1"/>
  <c r="MM19" i="1"/>
  <c r="NY8" i="1"/>
  <c r="C62" i="4"/>
  <c r="C63" i="4"/>
  <c r="C64" i="4"/>
  <c r="C65" i="4"/>
  <c r="C66" i="4"/>
  <c r="C67" i="4"/>
  <c r="C68" i="4"/>
  <c r="QD22" i="1"/>
  <c r="PW22" i="1"/>
  <c r="PP22" i="1"/>
  <c r="PI22" i="1"/>
  <c r="PB22" i="1"/>
  <c r="OU22" i="1"/>
  <c r="OQ19" i="1"/>
  <c r="OQ22" i="1" s="1"/>
  <c r="ON22" i="1"/>
  <c r="OJ19" i="1"/>
  <c r="QE21" i="1"/>
  <c r="PX21" i="1"/>
  <c r="PQ21" i="1"/>
  <c r="PJ21" i="1"/>
  <c r="PC21" i="1"/>
  <c r="OV21" i="1"/>
  <c r="OO21" i="1"/>
  <c r="QB19" i="1"/>
  <c r="PZ19" i="1"/>
  <c r="PZ22" i="1" s="1"/>
  <c r="PU19" i="1"/>
  <c r="PV14" i="1" s="1"/>
  <c r="PS19" i="1"/>
  <c r="PT13" i="1" s="1"/>
  <c r="PN19" i="1"/>
  <c r="PO14" i="1" s="1"/>
  <c r="PL19" i="1"/>
  <c r="PM10" i="1" s="1"/>
  <c r="PG19" i="1"/>
  <c r="PE19" i="1"/>
  <c r="PF11" i="1" s="1"/>
  <c r="OZ19" i="1"/>
  <c r="PA17" i="1" s="1"/>
  <c r="OX19" i="1"/>
  <c r="OS19" i="1"/>
  <c r="OT14" i="1" s="1"/>
  <c r="OL19" i="1"/>
  <c r="OM14" i="1" s="1"/>
  <c r="QE17" i="1"/>
  <c r="PX17" i="1"/>
  <c r="PQ17" i="1"/>
  <c r="PJ17" i="1"/>
  <c r="PC17" i="1"/>
  <c r="OV17" i="1"/>
  <c r="OO17" i="1"/>
  <c r="QE16" i="1"/>
  <c r="PX16" i="1"/>
  <c r="PQ16" i="1"/>
  <c r="PJ16" i="1"/>
  <c r="PC16" i="1"/>
  <c r="OV16" i="1"/>
  <c r="OO16" i="1"/>
  <c r="QE15" i="1"/>
  <c r="PX15" i="1"/>
  <c r="PQ15" i="1"/>
  <c r="PJ15" i="1"/>
  <c r="PC15" i="1"/>
  <c r="OV15" i="1"/>
  <c r="OO15" i="1"/>
  <c r="QE14" i="1"/>
  <c r="PX14" i="1"/>
  <c r="PQ14" i="1"/>
  <c r="PJ14" i="1"/>
  <c r="PC14" i="1"/>
  <c r="OV14" i="1"/>
  <c r="OO14" i="1"/>
  <c r="QE13" i="1"/>
  <c r="PX13" i="1"/>
  <c r="PQ13" i="1"/>
  <c r="PJ13" i="1"/>
  <c r="PC13" i="1"/>
  <c r="OV13" i="1"/>
  <c r="OO13" i="1"/>
  <c r="QE12" i="1"/>
  <c r="PX12" i="1"/>
  <c r="PQ12" i="1"/>
  <c r="PJ12" i="1"/>
  <c r="PC12" i="1"/>
  <c r="OV12" i="1"/>
  <c r="OO12" i="1"/>
  <c r="QE11" i="1"/>
  <c r="PX11" i="1"/>
  <c r="PQ11" i="1"/>
  <c r="PJ11" i="1"/>
  <c r="PC11" i="1"/>
  <c r="OV11" i="1"/>
  <c r="OO11" i="1"/>
  <c r="QE10" i="1"/>
  <c r="PX10" i="1"/>
  <c r="PQ10" i="1"/>
  <c r="PJ10" i="1"/>
  <c r="PC10" i="1"/>
  <c r="OV10" i="1"/>
  <c r="OO10" i="1"/>
  <c r="QE9" i="1"/>
  <c r="PX9" i="1"/>
  <c r="PQ9" i="1"/>
  <c r="PJ9" i="1"/>
  <c r="PC9" i="1"/>
  <c r="OV9" i="1"/>
  <c r="OO9" i="1"/>
  <c r="QE8" i="1"/>
  <c r="PX8" i="1"/>
  <c r="PQ8" i="1"/>
  <c r="PJ8" i="1"/>
  <c r="PC8" i="1"/>
  <c r="OV8" i="1"/>
  <c r="OO8" i="1"/>
  <c r="E69" i="4"/>
  <c r="E70" i="4"/>
  <c r="E71" i="4"/>
  <c r="E72" i="4"/>
  <c r="E73" i="4"/>
  <c r="E74" i="4"/>
  <c r="E75" i="4"/>
  <c r="C75" i="4"/>
  <c r="C74" i="4"/>
  <c r="C73" i="4"/>
  <c r="C72" i="4"/>
  <c r="C71" i="4"/>
  <c r="C70" i="4"/>
  <c r="C69" i="4"/>
  <c r="SA22" i="1"/>
  <c r="RT22" i="1"/>
  <c r="RM22" i="1"/>
  <c r="RF22" i="1"/>
  <c r="QY22" i="1"/>
  <c r="QR22" i="1"/>
  <c r="QK22" i="1"/>
  <c r="SB21" i="1"/>
  <c r="RU21" i="1"/>
  <c r="RN21" i="1"/>
  <c r="RG21" i="1"/>
  <c r="QZ21" i="1"/>
  <c r="QS21" i="1"/>
  <c r="QL21" i="1"/>
  <c r="RY19" i="1"/>
  <c r="RY22" i="1" s="1"/>
  <c r="RW19" i="1"/>
  <c r="RX17" i="1" s="1"/>
  <c r="RR19" i="1"/>
  <c r="RP19" i="1"/>
  <c r="RK19" i="1"/>
  <c r="RL17" i="1" s="1"/>
  <c r="RI19" i="1"/>
  <c r="RD19" i="1"/>
  <c r="RE16" i="1" s="1"/>
  <c r="RB19" i="1"/>
  <c r="RC15" i="1" s="1"/>
  <c r="QW19" i="1"/>
  <c r="QU19" i="1"/>
  <c r="QV14" i="1" s="1"/>
  <c r="QP19" i="1"/>
  <c r="QQ13" i="1" s="1"/>
  <c r="QN19" i="1"/>
  <c r="QI19" i="1"/>
  <c r="QG19" i="1"/>
  <c r="QH14" i="1" s="1"/>
  <c r="SB17" i="1"/>
  <c r="RU17" i="1"/>
  <c r="RN17" i="1"/>
  <c r="RG17" i="1"/>
  <c r="QZ17" i="1"/>
  <c r="QS17" i="1"/>
  <c r="QL17" i="1"/>
  <c r="SB16" i="1"/>
  <c r="RU16" i="1"/>
  <c r="RN16" i="1"/>
  <c r="RG16" i="1"/>
  <c r="QZ16" i="1"/>
  <c r="QS16" i="1"/>
  <c r="QL16" i="1"/>
  <c r="SB15" i="1"/>
  <c r="RU15" i="1"/>
  <c r="RN15" i="1"/>
  <c r="RG15" i="1"/>
  <c r="QZ15" i="1"/>
  <c r="QS15" i="1"/>
  <c r="QL15" i="1"/>
  <c r="SB14" i="1"/>
  <c r="RU14" i="1"/>
  <c r="RN14" i="1"/>
  <c r="RG14" i="1"/>
  <c r="QZ14" i="1"/>
  <c r="QS14" i="1"/>
  <c r="QL14" i="1"/>
  <c r="SB13" i="1"/>
  <c r="RU13" i="1"/>
  <c r="RN13" i="1"/>
  <c r="RG13" i="1"/>
  <c r="QZ13" i="1"/>
  <c r="QS13" i="1"/>
  <c r="QL13" i="1"/>
  <c r="SB12" i="1"/>
  <c r="RU12" i="1"/>
  <c r="RN12" i="1"/>
  <c r="RG12" i="1"/>
  <c r="QZ12" i="1"/>
  <c r="QS12" i="1"/>
  <c r="QL12" i="1"/>
  <c r="SB11" i="1"/>
  <c r="RU11" i="1"/>
  <c r="RN11" i="1"/>
  <c r="RG11" i="1"/>
  <c r="QZ11" i="1"/>
  <c r="QS11" i="1"/>
  <c r="QL11" i="1"/>
  <c r="SB10" i="1"/>
  <c r="RU10" i="1"/>
  <c r="RN10" i="1"/>
  <c r="RG10" i="1"/>
  <c r="QZ10" i="1"/>
  <c r="QS10" i="1"/>
  <c r="QL10" i="1"/>
  <c r="SB9" i="1"/>
  <c r="RU9" i="1"/>
  <c r="RN9" i="1"/>
  <c r="RG9" i="1"/>
  <c r="QZ9" i="1"/>
  <c r="QS9" i="1"/>
  <c r="QL9" i="1"/>
  <c r="SB8" i="1"/>
  <c r="RU8" i="1"/>
  <c r="RN8" i="1"/>
  <c r="RG8" i="1"/>
  <c r="QZ8" i="1"/>
  <c r="QS8" i="1"/>
  <c r="QL8" i="1"/>
  <c r="E76" i="4"/>
  <c r="E77" i="4"/>
  <c r="E78" i="4"/>
  <c r="E79" i="4"/>
  <c r="E80" i="4"/>
  <c r="E81" i="4"/>
  <c r="E82" i="4"/>
  <c r="C82" i="4"/>
  <c r="C81" i="4"/>
  <c r="C80" i="4"/>
  <c r="C79" i="4"/>
  <c r="C78" i="4"/>
  <c r="C77" i="4"/>
  <c r="C76" i="4"/>
  <c r="TX22" i="1"/>
  <c r="TQ22" i="1"/>
  <c r="TJ22" i="1"/>
  <c r="TC22" i="1"/>
  <c r="SV22" i="1"/>
  <c r="SO22" i="1"/>
  <c r="SH22" i="1"/>
  <c r="TY21" i="1"/>
  <c r="TR21" i="1"/>
  <c r="TK21" i="1"/>
  <c r="TD21" i="1"/>
  <c r="SW21" i="1"/>
  <c r="SP21" i="1"/>
  <c r="SI21" i="1"/>
  <c r="TV19" i="1"/>
  <c r="TV22" i="1" s="1"/>
  <c r="TT19" i="1"/>
  <c r="TU14" i="1" s="1"/>
  <c r="TO19" i="1"/>
  <c r="TM19" i="1"/>
  <c r="TN13" i="1" s="1"/>
  <c r="TH19" i="1"/>
  <c r="TI17" i="1" s="1"/>
  <c r="TF19" i="1"/>
  <c r="TG9" i="1" s="1"/>
  <c r="TA19" i="1"/>
  <c r="SY19" i="1"/>
  <c r="SZ8" i="1" s="1"/>
  <c r="ST19" i="1"/>
  <c r="SU11" i="1" s="1"/>
  <c r="SR19" i="1"/>
  <c r="SS13" i="1" s="1"/>
  <c r="SM19" i="1"/>
  <c r="SN16" i="1" s="1"/>
  <c r="SK19" i="1"/>
  <c r="SF19" i="1"/>
  <c r="SF22" i="1" s="1"/>
  <c r="SD19" i="1"/>
  <c r="TY17" i="1"/>
  <c r="TR17" i="1"/>
  <c r="TK17" i="1"/>
  <c r="TD17" i="1"/>
  <c r="SW17" i="1"/>
  <c r="SP17" i="1"/>
  <c r="SI17" i="1"/>
  <c r="TY16" i="1"/>
  <c r="TR16" i="1"/>
  <c r="TK16" i="1"/>
  <c r="TD16" i="1"/>
  <c r="SW16" i="1"/>
  <c r="SP16" i="1"/>
  <c r="SI16" i="1"/>
  <c r="TY15" i="1"/>
  <c r="TR15" i="1"/>
  <c r="TK15" i="1"/>
  <c r="TD15" i="1"/>
  <c r="SW15" i="1"/>
  <c r="SP15" i="1"/>
  <c r="SI15" i="1"/>
  <c r="TY14" i="1"/>
  <c r="TR14" i="1"/>
  <c r="TK14" i="1"/>
  <c r="TD14" i="1"/>
  <c r="SW14" i="1"/>
  <c r="SP14" i="1"/>
  <c r="SI14" i="1"/>
  <c r="TY13" i="1"/>
  <c r="TR13" i="1"/>
  <c r="TK13" i="1"/>
  <c r="TD13" i="1"/>
  <c r="SW13" i="1"/>
  <c r="SP13" i="1"/>
  <c r="SI13" i="1"/>
  <c r="TY12" i="1"/>
  <c r="TR12" i="1"/>
  <c r="TK12" i="1"/>
  <c r="TD12" i="1"/>
  <c r="SW12" i="1"/>
  <c r="SP12" i="1"/>
  <c r="SI12" i="1"/>
  <c r="TY11" i="1"/>
  <c r="TR11" i="1"/>
  <c r="TK11" i="1"/>
  <c r="TD11" i="1"/>
  <c r="SW11" i="1"/>
  <c r="SP11" i="1"/>
  <c r="SI11" i="1"/>
  <c r="TY10" i="1"/>
  <c r="TR10" i="1"/>
  <c r="TK10" i="1"/>
  <c r="TD10" i="1"/>
  <c r="SW10" i="1"/>
  <c r="SP10" i="1"/>
  <c r="SI10" i="1"/>
  <c r="TY9" i="1"/>
  <c r="TR9" i="1"/>
  <c r="TK9" i="1"/>
  <c r="TD9" i="1"/>
  <c r="SW9" i="1"/>
  <c r="SP9" i="1"/>
  <c r="SI9" i="1"/>
  <c r="TY8" i="1"/>
  <c r="TR8" i="1"/>
  <c r="TK8" i="1"/>
  <c r="TD8" i="1"/>
  <c r="SW8" i="1"/>
  <c r="SP8" i="1"/>
  <c r="SI8" i="1"/>
  <c r="E83" i="4"/>
  <c r="E84" i="4"/>
  <c r="E85" i="4"/>
  <c r="E86" i="4"/>
  <c r="E87" i="4"/>
  <c r="E88" i="4"/>
  <c r="E89" i="4"/>
  <c r="C89" i="4"/>
  <c r="C88" i="4"/>
  <c r="C87" i="4"/>
  <c r="C86" i="4"/>
  <c r="C85" i="4"/>
  <c r="C84" i="4"/>
  <c r="C83" i="4"/>
  <c r="VU22" i="1"/>
  <c r="VN22" i="1"/>
  <c r="VG22" i="1"/>
  <c r="UZ22" i="1"/>
  <c r="US22" i="1"/>
  <c r="UL22" i="1"/>
  <c r="UE22" i="1"/>
  <c r="VV21" i="1"/>
  <c r="VO21" i="1"/>
  <c r="VH21" i="1"/>
  <c r="VA21" i="1"/>
  <c r="UT21" i="1"/>
  <c r="UM21" i="1"/>
  <c r="UF21" i="1"/>
  <c r="VS19" i="1"/>
  <c r="VS22" i="1" s="1"/>
  <c r="VQ19" i="1"/>
  <c r="VR12" i="1" s="1"/>
  <c r="VL19" i="1"/>
  <c r="VM11" i="1" s="1"/>
  <c r="VJ19" i="1"/>
  <c r="VE19" i="1"/>
  <c r="VE22" i="1" s="1"/>
  <c r="VC19" i="1"/>
  <c r="VD8" i="1" s="1"/>
  <c r="UX19" i="1"/>
  <c r="UY16" i="1" s="1"/>
  <c r="UV19" i="1"/>
  <c r="UQ19" i="1"/>
  <c r="UO19" i="1"/>
  <c r="UP15" i="1" s="1"/>
  <c r="UJ19" i="1"/>
  <c r="UJ22" i="1" s="1"/>
  <c r="UH19" i="1"/>
  <c r="UC19" i="1"/>
  <c r="UC22" i="1" s="1"/>
  <c r="UA19" i="1"/>
  <c r="UA22" i="1" s="1"/>
  <c r="VV17" i="1"/>
  <c r="VO17" i="1"/>
  <c r="VH17" i="1"/>
  <c r="VA17" i="1"/>
  <c r="UT17" i="1"/>
  <c r="UM17" i="1"/>
  <c r="UF17" i="1"/>
  <c r="VV16" i="1"/>
  <c r="VO16" i="1"/>
  <c r="VH16" i="1"/>
  <c r="VA16" i="1"/>
  <c r="UT16" i="1"/>
  <c r="UM16" i="1"/>
  <c r="UF16" i="1"/>
  <c r="VV15" i="1"/>
  <c r="VO15" i="1"/>
  <c r="VH15" i="1"/>
  <c r="VA15" i="1"/>
  <c r="UT15" i="1"/>
  <c r="UM15" i="1"/>
  <c r="UF15" i="1"/>
  <c r="VV14" i="1"/>
  <c r="VO14" i="1"/>
  <c r="VH14" i="1"/>
  <c r="VA14" i="1"/>
  <c r="UT14" i="1"/>
  <c r="UM14" i="1"/>
  <c r="UF14" i="1"/>
  <c r="VV13" i="1"/>
  <c r="VO13" i="1"/>
  <c r="VH13" i="1"/>
  <c r="VA13" i="1"/>
  <c r="UT13" i="1"/>
  <c r="UM13" i="1"/>
  <c r="UF13" i="1"/>
  <c r="VV12" i="1"/>
  <c r="VO12" i="1"/>
  <c r="VH12" i="1"/>
  <c r="VA12" i="1"/>
  <c r="UT12" i="1"/>
  <c r="UM12" i="1"/>
  <c r="UF12" i="1"/>
  <c r="VV11" i="1"/>
  <c r="VO11" i="1"/>
  <c r="VH11" i="1"/>
  <c r="VA11" i="1"/>
  <c r="UT11" i="1"/>
  <c r="UM11" i="1"/>
  <c r="UF11" i="1"/>
  <c r="VV10" i="1"/>
  <c r="VO10" i="1"/>
  <c r="VH10" i="1"/>
  <c r="VA10" i="1"/>
  <c r="UT10" i="1"/>
  <c r="UM10" i="1"/>
  <c r="UF10" i="1"/>
  <c r="VV9" i="1"/>
  <c r="VO9" i="1"/>
  <c r="VH9" i="1"/>
  <c r="VA9" i="1"/>
  <c r="UT9" i="1"/>
  <c r="UM9" i="1"/>
  <c r="UF9" i="1"/>
  <c r="VV8" i="1"/>
  <c r="VO8" i="1"/>
  <c r="VH8" i="1"/>
  <c r="VA8" i="1"/>
  <c r="UT8" i="1"/>
  <c r="UM8" i="1"/>
  <c r="UF8" i="1"/>
  <c r="E90" i="4"/>
  <c r="E91" i="4"/>
  <c r="E92" i="4"/>
  <c r="E93" i="4"/>
  <c r="E94" i="4"/>
  <c r="E95" i="4"/>
  <c r="E96" i="4"/>
  <c r="C96" i="4"/>
  <c r="C95" i="4"/>
  <c r="C94" i="4"/>
  <c r="C93" i="4"/>
  <c r="C92" i="4"/>
  <c r="C91" i="4"/>
  <c r="C90" i="4"/>
  <c r="XR22" i="1"/>
  <c r="XK22" i="1"/>
  <c r="XD22" i="1"/>
  <c r="WW22" i="1"/>
  <c r="WP22" i="1"/>
  <c r="WI22" i="1"/>
  <c r="WB22" i="1"/>
  <c r="XS21" i="1"/>
  <c r="XL21" i="1"/>
  <c r="XE21" i="1"/>
  <c r="WX21" i="1"/>
  <c r="WQ21" i="1"/>
  <c r="WJ21" i="1"/>
  <c r="WC21" i="1"/>
  <c r="XP19" i="1"/>
  <c r="XQ15" i="1" s="1"/>
  <c r="XN19" i="1"/>
  <c r="XO8" i="1" s="1"/>
  <c r="XI19" i="1"/>
  <c r="XJ14" i="1" s="1"/>
  <c r="XG19" i="1"/>
  <c r="XH17" i="1" s="1"/>
  <c r="XB19" i="1"/>
  <c r="WZ19" i="1"/>
  <c r="XA13" i="1" s="1"/>
  <c r="WU19" i="1"/>
  <c r="WU22" i="1" s="1"/>
  <c r="WS19" i="1"/>
  <c r="WT16" i="1" s="1"/>
  <c r="WN19" i="1"/>
  <c r="WN22" i="1" s="1"/>
  <c r="WL19" i="1"/>
  <c r="WM16" i="1" s="1"/>
  <c r="WG19" i="1"/>
  <c r="WH10" i="1" s="1"/>
  <c r="WE19" i="1"/>
  <c r="VZ19" i="1"/>
  <c r="WA11" i="1" s="1"/>
  <c r="VX19" i="1"/>
  <c r="VY16" i="1" s="1"/>
  <c r="XS17" i="1"/>
  <c r="XL17" i="1"/>
  <c r="XE17" i="1"/>
  <c r="WX17" i="1"/>
  <c r="WQ17" i="1"/>
  <c r="WJ17" i="1"/>
  <c r="WC17" i="1"/>
  <c r="XS16" i="1"/>
  <c r="XL16" i="1"/>
  <c r="XE16" i="1"/>
  <c r="WX16" i="1"/>
  <c r="WQ16" i="1"/>
  <c r="WJ16" i="1"/>
  <c r="WC16" i="1"/>
  <c r="XS15" i="1"/>
  <c r="XL15" i="1"/>
  <c r="XE15" i="1"/>
  <c r="WX15" i="1"/>
  <c r="WQ15" i="1"/>
  <c r="WJ15" i="1"/>
  <c r="WC15" i="1"/>
  <c r="XS14" i="1"/>
  <c r="XL14" i="1"/>
  <c r="XE14" i="1"/>
  <c r="WX14" i="1"/>
  <c r="WQ14" i="1"/>
  <c r="WJ14" i="1"/>
  <c r="WC14" i="1"/>
  <c r="XS13" i="1"/>
  <c r="XL13" i="1"/>
  <c r="XE13" i="1"/>
  <c r="WX13" i="1"/>
  <c r="WQ13" i="1"/>
  <c r="WJ13" i="1"/>
  <c r="WC13" i="1"/>
  <c r="XS12" i="1"/>
  <c r="XL12" i="1"/>
  <c r="XE12" i="1"/>
  <c r="WX12" i="1"/>
  <c r="WQ12" i="1"/>
  <c r="WJ12" i="1"/>
  <c r="WC12" i="1"/>
  <c r="XS11" i="1"/>
  <c r="XL11" i="1"/>
  <c r="XE11" i="1"/>
  <c r="WX11" i="1"/>
  <c r="WQ11" i="1"/>
  <c r="WJ11" i="1"/>
  <c r="WC11" i="1"/>
  <c r="XS10" i="1"/>
  <c r="XL10" i="1"/>
  <c r="XE10" i="1"/>
  <c r="WX10" i="1"/>
  <c r="WQ10" i="1"/>
  <c r="WJ10" i="1"/>
  <c r="WC10" i="1"/>
  <c r="XS9" i="1"/>
  <c r="XL9" i="1"/>
  <c r="XE9" i="1"/>
  <c r="WX9" i="1"/>
  <c r="WQ9" i="1"/>
  <c r="WJ9" i="1"/>
  <c r="WC9" i="1"/>
  <c r="XS8" i="1"/>
  <c r="XL8" i="1"/>
  <c r="XE8" i="1"/>
  <c r="WX8" i="1"/>
  <c r="WQ8" i="1"/>
  <c r="WJ8" i="1"/>
  <c r="WC8" i="1"/>
  <c r="E97" i="4"/>
  <c r="E98" i="4"/>
  <c r="E99" i="4"/>
  <c r="E100" i="4"/>
  <c r="E101" i="4"/>
  <c r="E102" i="4"/>
  <c r="E103" i="4"/>
  <c r="C103" i="4"/>
  <c r="C102" i="4"/>
  <c r="C101" i="4"/>
  <c r="C100" i="4"/>
  <c r="C99" i="4"/>
  <c r="C98" i="4"/>
  <c r="C97" i="4"/>
  <c r="ZO22" i="1"/>
  <c r="ZH22" i="1"/>
  <c r="ZA22" i="1"/>
  <c r="YT22" i="1"/>
  <c r="YM22" i="1"/>
  <c r="YF22" i="1"/>
  <c r="XY22" i="1"/>
  <c r="ZP21" i="1"/>
  <c r="ZI21" i="1"/>
  <c r="ZB21" i="1"/>
  <c r="YU21" i="1"/>
  <c r="YN21" i="1"/>
  <c r="YG21" i="1"/>
  <c r="XZ21" i="1"/>
  <c r="ZM19" i="1"/>
  <c r="ZM22" i="1" s="1"/>
  <c r="ZK19" i="1"/>
  <c r="ZL16" i="1" s="1"/>
  <c r="ZF19" i="1"/>
  <c r="ZG16" i="1" s="1"/>
  <c r="ZD19" i="1"/>
  <c r="ZE17" i="1" s="1"/>
  <c r="YY19" i="1"/>
  <c r="YW19" i="1"/>
  <c r="YX12" i="1" s="1"/>
  <c r="YR19" i="1"/>
  <c r="YS11" i="1" s="1"/>
  <c r="YP19" i="1"/>
  <c r="YQ16" i="1" s="1"/>
  <c r="YK19" i="1"/>
  <c r="YL16" i="1" s="1"/>
  <c r="YI19" i="1"/>
  <c r="YJ11" i="1" s="1"/>
  <c r="YD19" i="1"/>
  <c r="YE8" i="1" s="1"/>
  <c r="YB19" i="1"/>
  <c r="YC15" i="1" s="1"/>
  <c r="XW19" i="1"/>
  <c r="XW22" i="1" s="1"/>
  <c r="XU19" i="1"/>
  <c r="XV16" i="1" s="1"/>
  <c r="ZP17" i="1"/>
  <c r="ZI17" i="1"/>
  <c r="ZB17" i="1"/>
  <c r="YU17" i="1"/>
  <c r="YN17" i="1"/>
  <c r="YG17" i="1"/>
  <c r="XZ17" i="1"/>
  <c r="ZP16" i="1"/>
  <c r="ZI16" i="1"/>
  <c r="ZB16" i="1"/>
  <c r="YU16" i="1"/>
  <c r="YN16" i="1"/>
  <c r="YG16" i="1"/>
  <c r="XZ16" i="1"/>
  <c r="ZP15" i="1"/>
  <c r="ZI15" i="1"/>
  <c r="ZB15" i="1"/>
  <c r="YU15" i="1"/>
  <c r="YN15" i="1"/>
  <c r="YG15" i="1"/>
  <c r="XZ15" i="1"/>
  <c r="ZP14" i="1"/>
  <c r="ZI14" i="1"/>
  <c r="ZB14" i="1"/>
  <c r="YU14" i="1"/>
  <c r="YN14" i="1"/>
  <c r="YG14" i="1"/>
  <c r="XZ14" i="1"/>
  <c r="ZP13" i="1"/>
  <c r="ZI13" i="1"/>
  <c r="ZB13" i="1"/>
  <c r="YU13" i="1"/>
  <c r="YN13" i="1"/>
  <c r="YG13" i="1"/>
  <c r="XZ13" i="1"/>
  <c r="ZP12" i="1"/>
  <c r="ZI12" i="1"/>
  <c r="ZB12" i="1"/>
  <c r="YU12" i="1"/>
  <c r="YN12" i="1"/>
  <c r="YG12" i="1"/>
  <c r="XZ12" i="1"/>
  <c r="ZP11" i="1"/>
  <c r="ZI11" i="1"/>
  <c r="ZB11" i="1"/>
  <c r="YU11" i="1"/>
  <c r="YN11" i="1"/>
  <c r="YG11" i="1"/>
  <c r="XZ11" i="1"/>
  <c r="ZP10" i="1"/>
  <c r="ZI10" i="1"/>
  <c r="ZB10" i="1"/>
  <c r="YU10" i="1"/>
  <c r="YN10" i="1"/>
  <c r="YG10" i="1"/>
  <c r="XZ10" i="1"/>
  <c r="ZP9" i="1"/>
  <c r="ZI9" i="1"/>
  <c r="ZB9" i="1"/>
  <c r="YU9" i="1"/>
  <c r="YN9" i="1"/>
  <c r="YG9" i="1"/>
  <c r="XZ9" i="1"/>
  <c r="ZP8" i="1"/>
  <c r="ZI8" i="1"/>
  <c r="ZB8" i="1"/>
  <c r="YU8" i="1"/>
  <c r="YN8" i="1"/>
  <c r="YG8" i="1"/>
  <c r="XZ8" i="1"/>
  <c r="E104" i="4"/>
  <c r="E105" i="4"/>
  <c r="E106" i="4"/>
  <c r="E107" i="4"/>
  <c r="E108" i="4"/>
  <c r="E109" i="4"/>
  <c r="E110" i="4"/>
  <c r="C110" i="4"/>
  <c r="C109" i="4"/>
  <c r="C108" i="4"/>
  <c r="C107" i="4"/>
  <c r="C106" i="4"/>
  <c r="C105" i="4"/>
  <c r="C104" i="4"/>
  <c r="ABL22" i="1"/>
  <c r="ABE22" i="1"/>
  <c r="AAX22" i="1"/>
  <c r="AAQ22" i="1"/>
  <c r="AAJ22" i="1"/>
  <c r="AAC22" i="1"/>
  <c r="ZV22" i="1"/>
  <c r="ABM21" i="1"/>
  <c r="ABF21" i="1"/>
  <c r="AAY21" i="1"/>
  <c r="AAR21" i="1"/>
  <c r="AAK21" i="1"/>
  <c r="AAD21" i="1"/>
  <c r="ZW21" i="1"/>
  <c r="ABJ19" i="1"/>
  <c r="ABH19" i="1"/>
  <c r="ABI16" i="1" s="1"/>
  <c r="ABC19" i="1"/>
  <c r="ABA19" i="1"/>
  <c r="ABB17" i="1" s="1"/>
  <c r="AAV19" i="1"/>
  <c r="AAV22" i="1" s="1"/>
  <c r="AAT19" i="1"/>
  <c r="AAU10" i="1" s="1"/>
  <c r="AAO19" i="1"/>
  <c r="AAP8" i="1" s="1"/>
  <c r="AAM19" i="1"/>
  <c r="AAH19" i="1"/>
  <c r="AAI17" i="1" s="1"/>
  <c r="AAF19" i="1"/>
  <c r="AAG17" i="1" s="1"/>
  <c r="AAA19" i="1"/>
  <c r="ZY19" i="1"/>
  <c r="ZZ15" i="1" s="1"/>
  <c r="ZT19" i="1"/>
  <c r="ZR19" i="1"/>
  <c r="ZS16" i="1" s="1"/>
  <c r="ABM17" i="1"/>
  <c r="ABF17" i="1"/>
  <c r="AAY17" i="1"/>
  <c r="AAR17" i="1"/>
  <c r="AAK17" i="1"/>
  <c r="AAD17" i="1"/>
  <c r="ZW17" i="1"/>
  <c r="ABM16" i="1"/>
  <c r="ABF16" i="1"/>
  <c r="AAY16" i="1"/>
  <c r="AAR16" i="1"/>
  <c r="AAK16" i="1"/>
  <c r="AAD16" i="1"/>
  <c r="ZW16" i="1"/>
  <c r="ABM15" i="1"/>
  <c r="ABF15" i="1"/>
  <c r="AAY15" i="1"/>
  <c r="AAR15" i="1"/>
  <c r="AAK15" i="1"/>
  <c r="AAD15" i="1"/>
  <c r="ZW15" i="1"/>
  <c r="ABM14" i="1"/>
  <c r="ABF14" i="1"/>
  <c r="AAY14" i="1"/>
  <c r="AAR14" i="1"/>
  <c r="AAK14" i="1"/>
  <c r="AAD14" i="1"/>
  <c r="ZW14" i="1"/>
  <c r="ABM13" i="1"/>
  <c r="ABF13" i="1"/>
  <c r="AAY13" i="1"/>
  <c r="AAR13" i="1"/>
  <c r="AAK13" i="1"/>
  <c r="AAD13" i="1"/>
  <c r="ZW13" i="1"/>
  <c r="ABM12" i="1"/>
  <c r="ABF12" i="1"/>
  <c r="AAY12" i="1"/>
  <c r="AAR12" i="1"/>
  <c r="AAK12" i="1"/>
  <c r="AAD12" i="1"/>
  <c r="ZW12" i="1"/>
  <c r="ABM11" i="1"/>
  <c r="ABF11" i="1"/>
  <c r="AAY11" i="1"/>
  <c r="AAR11" i="1"/>
  <c r="AAK11" i="1"/>
  <c r="AAD11" i="1"/>
  <c r="ZW11" i="1"/>
  <c r="ABM10" i="1"/>
  <c r="ABF10" i="1"/>
  <c r="AAY10" i="1"/>
  <c r="AAR10" i="1"/>
  <c r="AAK10" i="1"/>
  <c r="AAD10" i="1"/>
  <c r="ZW10" i="1"/>
  <c r="ABM9" i="1"/>
  <c r="ABF9" i="1"/>
  <c r="AAY9" i="1"/>
  <c r="AAR9" i="1"/>
  <c r="AAK9" i="1"/>
  <c r="AAD9" i="1"/>
  <c r="ZW9" i="1"/>
  <c r="ABM8" i="1"/>
  <c r="ABF8" i="1"/>
  <c r="AAY8" i="1"/>
  <c r="AAR8" i="1"/>
  <c r="AAK8" i="1"/>
  <c r="AAD8" i="1"/>
  <c r="ZW8" i="1"/>
  <c r="E111" i="4"/>
  <c r="E112" i="4"/>
  <c r="E113" i="4"/>
  <c r="E114" i="4"/>
  <c r="E115" i="4"/>
  <c r="E116" i="4"/>
  <c r="E117" i="4"/>
  <c r="C117" i="4"/>
  <c r="C116" i="4"/>
  <c r="C115" i="4"/>
  <c r="C114" i="4"/>
  <c r="C113" i="4"/>
  <c r="C112" i="4"/>
  <c r="C111" i="4"/>
  <c r="ADI22" i="1"/>
  <c r="ADB22" i="1"/>
  <c r="ACU22" i="1"/>
  <c r="ACN22" i="1"/>
  <c r="ACG22" i="1"/>
  <c r="ABZ22" i="1"/>
  <c r="ABS22" i="1"/>
  <c r="ADJ21" i="1"/>
  <c r="ADC21" i="1"/>
  <c r="ACV21" i="1"/>
  <c r="ACO21" i="1"/>
  <c r="ACH21" i="1"/>
  <c r="ACA21" i="1"/>
  <c r="ABT21" i="1"/>
  <c r="ADG19" i="1"/>
  <c r="ADG22" i="1" s="1"/>
  <c r="ADE19" i="1"/>
  <c r="ADF14" i="1" s="1"/>
  <c r="ACZ19" i="1"/>
  <c r="ADA8" i="1" s="1"/>
  <c r="ACX19" i="1"/>
  <c r="ACS19" i="1"/>
  <c r="ACS22" i="1" s="1"/>
  <c r="ACQ19" i="1"/>
  <c r="ACR9" i="1" s="1"/>
  <c r="ACL19" i="1"/>
  <c r="ACM10" i="1" s="1"/>
  <c r="ACJ19" i="1"/>
  <c r="ACK15" i="1" s="1"/>
  <c r="ACE19" i="1"/>
  <c r="ACC19" i="1"/>
  <c r="ACD14" i="1" s="1"/>
  <c r="ABX19" i="1"/>
  <c r="ABV19" i="1"/>
  <c r="ABW17" i="1" s="1"/>
  <c r="ABQ19" i="1"/>
  <c r="ABR13" i="1" s="1"/>
  <c r="ABO19" i="1"/>
  <c r="ABP16" i="1" s="1"/>
  <c r="ADJ17" i="1"/>
  <c r="ADC17" i="1"/>
  <c r="ACV17" i="1"/>
  <c r="ACO17" i="1"/>
  <c r="ACH17" i="1"/>
  <c r="ACA17" i="1"/>
  <c r="ABT17" i="1"/>
  <c r="ADJ16" i="1"/>
  <c r="ADC16" i="1"/>
  <c r="ACV16" i="1"/>
  <c r="ACO16" i="1"/>
  <c r="ACH16" i="1"/>
  <c r="ACA16" i="1"/>
  <c r="ABT16" i="1"/>
  <c r="ADJ15" i="1"/>
  <c r="ADC15" i="1"/>
  <c r="ACV15" i="1"/>
  <c r="ACO15" i="1"/>
  <c r="ACH15" i="1"/>
  <c r="ACA15" i="1"/>
  <c r="ABT15" i="1"/>
  <c r="ADJ14" i="1"/>
  <c r="ADC14" i="1"/>
  <c r="ACV14" i="1"/>
  <c r="ACO14" i="1"/>
  <c r="ACH14" i="1"/>
  <c r="ACA14" i="1"/>
  <c r="ABT14" i="1"/>
  <c r="ADJ13" i="1"/>
  <c r="ADC13" i="1"/>
  <c r="ACV13" i="1"/>
  <c r="ACO13" i="1"/>
  <c r="ACH13" i="1"/>
  <c r="ACA13" i="1"/>
  <c r="ABT13" i="1"/>
  <c r="ADJ12" i="1"/>
  <c r="ADC12" i="1"/>
  <c r="ACV12" i="1"/>
  <c r="ACO12" i="1"/>
  <c r="ACH12" i="1"/>
  <c r="ACA12" i="1"/>
  <c r="ABT12" i="1"/>
  <c r="ADJ11" i="1"/>
  <c r="ADC11" i="1"/>
  <c r="ACV11" i="1"/>
  <c r="ACO11" i="1"/>
  <c r="ACH11" i="1"/>
  <c r="ACA11" i="1"/>
  <c r="ABT11" i="1"/>
  <c r="ADJ10" i="1"/>
  <c r="ADC10" i="1"/>
  <c r="ACV10" i="1"/>
  <c r="ACO10" i="1"/>
  <c r="ACH10" i="1"/>
  <c r="ACA10" i="1"/>
  <c r="ABT10" i="1"/>
  <c r="ADJ9" i="1"/>
  <c r="ADC9" i="1"/>
  <c r="ACV9" i="1"/>
  <c r="ACO9" i="1"/>
  <c r="ACH9" i="1"/>
  <c r="ACA9" i="1"/>
  <c r="ABT9" i="1"/>
  <c r="ADJ8" i="1"/>
  <c r="ADC8" i="1"/>
  <c r="ACV8" i="1"/>
  <c r="ACO8" i="1"/>
  <c r="ACH8" i="1"/>
  <c r="ACA8" i="1"/>
  <c r="ABT8" i="1"/>
  <c r="E118" i="4"/>
  <c r="E119" i="4"/>
  <c r="E120" i="4"/>
  <c r="E121" i="4"/>
  <c r="E122" i="4"/>
  <c r="E123" i="4"/>
  <c r="E124" i="4"/>
  <c r="C124" i="4"/>
  <c r="C123" i="4"/>
  <c r="C122" i="4"/>
  <c r="C121" i="4"/>
  <c r="C120" i="4"/>
  <c r="C119" i="4"/>
  <c r="C118" i="4"/>
  <c r="AFG8" i="1"/>
  <c r="AFG9" i="1"/>
  <c r="AFG10" i="1"/>
  <c r="AFG11" i="1"/>
  <c r="AFG12" i="1"/>
  <c r="AFG13" i="1"/>
  <c r="AFG14" i="1"/>
  <c r="AFG15" i="1"/>
  <c r="AFG16" i="1"/>
  <c r="AFG17" i="1"/>
  <c r="AFG21" i="1"/>
  <c r="AFF22" i="1"/>
  <c r="AFD19" i="1"/>
  <c r="AFE14" i="1" s="1"/>
  <c r="AFB19" i="1"/>
  <c r="AEZ8" i="1"/>
  <c r="AEZ9" i="1"/>
  <c r="AEZ10" i="1"/>
  <c r="AEZ11" i="1"/>
  <c r="AEZ12" i="1"/>
  <c r="AEZ13" i="1"/>
  <c r="AEZ14" i="1"/>
  <c r="AEZ15" i="1"/>
  <c r="AEZ16" i="1"/>
  <c r="AEZ17" i="1"/>
  <c r="AEZ21" i="1"/>
  <c r="AEY22" i="1"/>
  <c r="AEW19" i="1"/>
  <c r="AEX8" i="1" s="1"/>
  <c r="AEU19" i="1"/>
  <c r="AEV8" i="1" s="1"/>
  <c r="AES8" i="1"/>
  <c r="AES9" i="1"/>
  <c r="AES10" i="1"/>
  <c r="AES11" i="1"/>
  <c r="AES12" i="1"/>
  <c r="AES13" i="1"/>
  <c r="AES14" i="1"/>
  <c r="AES15" i="1"/>
  <c r="AES16" i="1"/>
  <c r="AES17" i="1"/>
  <c r="AES21" i="1"/>
  <c r="AER22" i="1"/>
  <c r="AEP19" i="1"/>
  <c r="AEQ8" i="1" s="1"/>
  <c r="AEN19" i="1"/>
  <c r="AEO9" i="1" s="1"/>
  <c r="AEL8" i="1"/>
  <c r="AEL9" i="1"/>
  <c r="AEL10" i="1"/>
  <c r="AEL11" i="1"/>
  <c r="AEL12" i="1"/>
  <c r="AEL13" i="1"/>
  <c r="AEL14" i="1"/>
  <c r="AEL15" i="1"/>
  <c r="AEL16" i="1"/>
  <c r="AEL17" i="1"/>
  <c r="AEL21" i="1"/>
  <c r="AEK22" i="1"/>
  <c r="AEI19" i="1"/>
  <c r="AEG19" i="1"/>
  <c r="AEH9" i="1" s="1"/>
  <c r="AEE8" i="1"/>
  <c r="AEE9" i="1"/>
  <c r="AEE10" i="1"/>
  <c r="AEE11" i="1"/>
  <c r="AEE12" i="1"/>
  <c r="AEE13" i="1"/>
  <c r="AEE14" i="1"/>
  <c r="AEE15" i="1"/>
  <c r="AEE16" i="1"/>
  <c r="AEE17" i="1"/>
  <c r="AEE21" i="1"/>
  <c r="AED22" i="1"/>
  <c r="AEB19" i="1"/>
  <c r="AEC9" i="1" s="1"/>
  <c r="ADZ19" i="1"/>
  <c r="AEA11" i="1" s="1"/>
  <c r="ADX8" i="1"/>
  <c r="ADX9" i="1"/>
  <c r="ADX10" i="1"/>
  <c r="ADX11" i="1"/>
  <c r="ADX12" i="1"/>
  <c r="ADX13" i="1"/>
  <c r="ADX14" i="1"/>
  <c r="ADX15" i="1"/>
  <c r="ADX16" i="1"/>
  <c r="ADX17" i="1"/>
  <c r="ADX21" i="1"/>
  <c r="ADW22" i="1"/>
  <c r="ADU19" i="1"/>
  <c r="ADV10" i="1" s="1"/>
  <c r="ADS19" i="1"/>
  <c r="ADS22" i="1" s="1"/>
  <c r="ADQ8" i="1"/>
  <c r="ADQ9" i="1"/>
  <c r="ADQ10" i="1"/>
  <c r="ADQ11" i="1"/>
  <c r="ADQ12" i="1"/>
  <c r="ADQ13" i="1"/>
  <c r="ADQ14" i="1"/>
  <c r="ADQ15" i="1"/>
  <c r="ADQ16" i="1"/>
  <c r="ADQ17" i="1"/>
  <c r="ADQ21" i="1"/>
  <c r="ADP22" i="1"/>
  <c r="ADN19" i="1"/>
  <c r="ADO13" i="1" s="1"/>
  <c r="ADL19" i="1"/>
  <c r="E125" i="4"/>
  <c r="E126" i="4"/>
  <c r="E127" i="4"/>
  <c r="E128" i="4"/>
  <c r="E129" i="4"/>
  <c r="E130" i="4"/>
  <c r="E131" i="4"/>
  <c r="E132" i="4"/>
  <c r="C125" i="4"/>
  <c r="C131" i="4"/>
  <c r="C130" i="4"/>
  <c r="C129" i="4"/>
  <c r="C128" i="4"/>
  <c r="C127" i="4"/>
  <c r="C126" i="4"/>
  <c r="AHD8" i="1"/>
  <c r="AHD9" i="1"/>
  <c r="AHD10" i="1"/>
  <c r="AHD11" i="1"/>
  <c r="AHD12" i="1"/>
  <c r="AHD13" i="1"/>
  <c r="AHD14" i="1"/>
  <c r="AHD15" i="1"/>
  <c r="AHD16" i="1"/>
  <c r="AHD17" i="1"/>
  <c r="AHD21" i="1"/>
  <c r="AHC22" i="1"/>
  <c r="AHA19" i="1"/>
  <c r="AHB15" i="1" s="1"/>
  <c r="AGY19" i="1"/>
  <c r="AGW8" i="1"/>
  <c r="AGW9" i="1"/>
  <c r="AGW10" i="1"/>
  <c r="AGW11" i="1"/>
  <c r="AGW12" i="1"/>
  <c r="AGW13" i="1"/>
  <c r="AGW14" i="1"/>
  <c r="AGW15" i="1"/>
  <c r="AGW16" i="1"/>
  <c r="AGW17" i="1"/>
  <c r="AGW21" i="1"/>
  <c r="AGV22" i="1"/>
  <c r="AGT19" i="1"/>
  <c r="AGU9" i="1" s="1"/>
  <c r="AGR19" i="1"/>
  <c r="AGS14" i="1" s="1"/>
  <c r="AGP8" i="1"/>
  <c r="AGP9" i="1"/>
  <c r="AGP10" i="1"/>
  <c r="AGP11" i="1"/>
  <c r="AGP12" i="1"/>
  <c r="AGP13" i="1"/>
  <c r="AGP14" i="1"/>
  <c r="AGP15" i="1"/>
  <c r="AGP16" i="1"/>
  <c r="AGP17" i="1"/>
  <c r="AGP21" i="1"/>
  <c r="AGO22" i="1"/>
  <c r="AGM19" i="1"/>
  <c r="AGM22" i="1" s="1"/>
  <c r="AGK19" i="1"/>
  <c r="AGL9" i="1" s="1"/>
  <c r="AGI8" i="1"/>
  <c r="AGI9" i="1"/>
  <c r="AGI10" i="1"/>
  <c r="AGI11" i="1"/>
  <c r="AGI12" i="1"/>
  <c r="AGI13" i="1"/>
  <c r="AGI14" i="1"/>
  <c r="AGI15" i="1"/>
  <c r="AGI16" i="1"/>
  <c r="AGI17" i="1"/>
  <c r="AGI21" i="1"/>
  <c r="AGH22" i="1"/>
  <c r="AGF19" i="1"/>
  <c r="AGF22" i="1" s="1"/>
  <c r="AGD19" i="1"/>
  <c r="AGE14" i="1" s="1"/>
  <c r="AGB8" i="1"/>
  <c r="AGB9" i="1"/>
  <c r="AGB10" i="1"/>
  <c r="AGB11" i="1"/>
  <c r="AGB12" i="1"/>
  <c r="AGB13" i="1"/>
  <c r="AGB14" i="1"/>
  <c r="AGB15" i="1"/>
  <c r="AGB16" i="1"/>
  <c r="AGB17" i="1"/>
  <c r="AGB21" i="1"/>
  <c r="AGA22" i="1"/>
  <c r="AFY19" i="1"/>
  <c r="AFW19" i="1"/>
  <c r="AFX11" i="1" s="1"/>
  <c r="AFU8" i="1"/>
  <c r="AFU9" i="1"/>
  <c r="AFU10" i="1"/>
  <c r="AFU11" i="1"/>
  <c r="AFU12" i="1"/>
  <c r="AFU13" i="1"/>
  <c r="AFU14" i="1"/>
  <c r="AFU15" i="1"/>
  <c r="AFU16" i="1"/>
  <c r="AFU17" i="1"/>
  <c r="AFU21" i="1"/>
  <c r="AFT22" i="1"/>
  <c r="AFR19" i="1"/>
  <c r="AFS17" i="1" s="1"/>
  <c r="AFP19" i="1"/>
  <c r="AFP22" i="1" s="1"/>
  <c r="AFN8" i="1"/>
  <c r="AFN9" i="1"/>
  <c r="AFN10" i="1"/>
  <c r="AFN11" i="1"/>
  <c r="AFN12" i="1"/>
  <c r="AFN13" i="1"/>
  <c r="AFN14" i="1"/>
  <c r="AFN15" i="1"/>
  <c r="AFN16" i="1"/>
  <c r="AFN17" i="1"/>
  <c r="AFN21" i="1"/>
  <c r="AFM22" i="1"/>
  <c r="AFK19" i="1"/>
  <c r="AFL8" i="1" s="1"/>
  <c r="AFI19" i="1"/>
  <c r="E133" i="4"/>
  <c r="E134" i="4"/>
  <c r="E135" i="4"/>
  <c r="E136" i="4"/>
  <c r="E137" i="4"/>
  <c r="E138" i="4"/>
  <c r="C138" i="4"/>
  <c r="C137" i="4"/>
  <c r="C136" i="4"/>
  <c r="C135" i="4"/>
  <c r="C134" i="4"/>
  <c r="C133" i="4"/>
  <c r="C132" i="4"/>
  <c r="AJA8" i="1"/>
  <c r="AJA9" i="1"/>
  <c r="AJA10" i="1"/>
  <c r="AJA11" i="1"/>
  <c r="AJA12" i="1"/>
  <c r="AJA13" i="1"/>
  <c r="AJA14" i="1"/>
  <c r="AJA15" i="1"/>
  <c r="AJA16" i="1"/>
  <c r="AJA17" i="1"/>
  <c r="AJA21" i="1"/>
  <c r="AIZ22" i="1"/>
  <c r="AIX19" i="1"/>
  <c r="AIY15" i="1" s="1"/>
  <c r="AIV19" i="1"/>
  <c r="AIW8" i="1" s="1"/>
  <c r="AIT8" i="1"/>
  <c r="AIT9" i="1"/>
  <c r="AIT10" i="1"/>
  <c r="AIT11" i="1"/>
  <c r="AIT12" i="1"/>
  <c r="AIT13" i="1"/>
  <c r="AIT14" i="1"/>
  <c r="AIT15" i="1"/>
  <c r="AIT16" i="1"/>
  <c r="AIT17" i="1"/>
  <c r="AIT21" i="1"/>
  <c r="AIS22" i="1"/>
  <c r="AIQ19" i="1"/>
  <c r="AIR15" i="1" s="1"/>
  <c r="AIO19" i="1"/>
  <c r="AIP10" i="1" s="1"/>
  <c r="AIM8" i="1"/>
  <c r="AIM9" i="1"/>
  <c r="AIM10" i="1"/>
  <c r="AIM11" i="1"/>
  <c r="AIM12" i="1"/>
  <c r="AIM13" i="1"/>
  <c r="AIM14" i="1"/>
  <c r="AIM15" i="1"/>
  <c r="AIM16" i="1"/>
  <c r="AIM17" i="1"/>
  <c r="AIM21" i="1"/>
  <c r="AIL22" i="1"/>
  <c r="AIJ19" i="1"/>
  <c r="AIK13" i="1" s="1"/>
  <c r="AIH19" i="1"/>
  <c r="AII9" i="1" s="1"/>
  <c r="AIF8" i="1"/>
  <c r="AIF9" i="1"/>
  <c r="AIF10" i="1"/>
  <c r="AIF11" i="1"/>
  <c r="AIF12" i="1"/>
  <c r="AIF13" i="1"/>
  <c r="AIF14" i="1"/>
  <c r="AIF15" i="1"/>
  <c r="AIF16" i="1"/>
  <c r="AIF17" i="1"/>
  <c r="AIF21" i="1"/>
  <c r="AIE22" i="1"/>
  <c r="AIC19" i="1"/>
  <c r="AID17" i="1" s="1"/>
  <c r="AIA19" i="1"/>
  <c r="AIB16" i="1" s="1"/>
  <c r="AHY8" i="1"/>
  <c r="AHY9" i="1"/>
  <c r="AHY10" i="1"/>
  <c r="AHY11" i="1"/>
  <c r="AHY12" i="1"/>
  <c r="AHY13" i="1"/>
  <c r="AHY14" i="1"/>
  <c r="AHY15" i="1"/>
  <c r="AHY16" i="1"/>
  <c r="AHY17" i="1"/>
  <c r="AHY21" i="1"/>
  <c r="AHX22" i="1"/>
  <c r="AHV19" i="1"/>
  <c r="AHW10" i="1" s="1"/>
  <c r="AHT19" i="1"/>
  <c r="AHR8" i="1"/>
  <c r="AHR9" i="1"/>
  <c r="AHR10" i="1"/>
  <c r="AHR11" i="1"/>
  <c r="AHR12" i="1"/>
  <c r="AHR13" i="1"/>
  <c r="AHR14" i="1"/>
  <c r="AHR15" i="1"/>
  <c r="AHR16" i="1"/>
  <c r="AHR17" i="1"/>
  <c r="AHR21" i="1"/>
  <c r="AHQ22" i="1"/>
  <c r="AHO19" i="1"/>
  <c r="AHP15" i="1" s="1"/>
  <c r="AHM19" i="1"/>
  <c r="AHN14" i="1" s="1"/>
  <c r="AHK8" i="1"/>
  <c r="AHK9" i="1"/>
  <c r="AHK10" i="1"/>
  <c r="AHK11" i="1"/>
  <c r="AHK12" i="1"/>
  <c r="AHK13" i="1"/>
  <c r="AHK14" i="1"/>
  <c r="AHK15" i="1"/>
  <c r="AHK16" i="1"/>
  <c r="AHK17" i="1"/>
  <c r="AHK21" i="1"/>
  <c r="AHJ22" i="1"/>
  <c r="AHH19" i="1"/>
  <c r="AHF19" i="1"/>
  <c r="AHG15" i="1" s="1"/>
  <c r="E139" i="4"/>
  <c r="E140" i="4"/>
  <c r="E141" i="4"/>
  <c r="E142" i="4"/>
  <c r="E143" i="4"/>
  <c r="E144" i="4"/>
  <c r="E145" i="4"/>
  <c r="C145" i="4"/>
  <c r="C144" i="4"/>
  <c r="C143" i="4"/>
  <c r="C142" i="4"/>
  <c r="C141" i="4"/>
  <c r="C140" i="4"/>
  <c r="C139" i="4"/>
  <c r="AKX8" i="1"/>
  <c r="AKX9" i="1"/>
  <c r="AKX10" i="1"/>
  <c r="AKX11" i="1"/>
  <c r="AKX12" i="1"/>
  <c r="AKX13" i="1"/>
  <c r="AKX14" i="1"/>
  <c r="AKX15" i="1"/>
  <c r="AKX16" i="1"/>
  <c r="AKX17" i="1"/>
  <c r="AKX21" i="1"/>
  <c r="AKW22" i="1"/>
  <c r="AKU19" i="1"/>
  <c r="AKV11" i="1" s="1"/>
  <c r="AKS19" i="1"/>
  <c r="AKT14" i="1" s="1"/>
  <c r="AKQ8" i="1"/>
  <c r="AKQ9" i="1"/>
  <c r="AKQ10" i="1"/>
  <c r="AKQ11" i="1"/>
  <c r="AKQ12" i="1"/>
  <c r="AKQ13" i="1"/>
  <c r="AKQ14" i="1"/>
  <c r="AKQ15" i="1"/>
  <c r="AKQ16" i="1"/>
  <c r="AKQ17" i="1"/>
  <c r="AKQ21" i="1"/>
  <c r="AKP22" i="1"/>
  <c r="AKN19" i="1"/>
  <c r="AKL19" i="1"/>
  <c r="AKM11" i="1" s="1"/>
  <c r="AKJ8" i="1"/>
  <c r="AKJ9" i="1"/>
  <c r="AKJ10" i="1"/>
  <c r="AKJ11" i="1"/>
  <c r="AKJ12" i="1"/>
  <c r="AKJ13" i="1"/>
  <c r="AKJ14" i="1"/>
  <c r="AKJ15" i="1"/>
  <c r="AKJ16" i="1"/>
  <c r="AKJ17" i="1"/>
  <c r="AKJ21" i="1"/>
  <c r="AKI22" i="1"/>
  <c r="AKG19" i="1"/>
  <c r="AKH13" i="1" s="1"/>
  <c r="AKE19" i="1"/>
  <c r="AKC8" i="1"/>
  <c r="AKC9" i="1"/>
  <c r="AKC10" i="1"/>
  <c r="AKC11" i="1"/>
  <c r="AKC12" i="1"/>
  <c r="AKC13" i="1"/>
  <c r="AKC14" i="1"/>
  <c r="AKC15" i="1"/>
  <c r="AKC16" i="1"/>
  <c r="AKC17" i="1"/>
  <c r="AKC21" i="1"/>
  <c r="AKB22" i="1"/>
  <c r="AJZ19" i="1"/>
  <c r="AKA15" i="1" s="1"/>
  <c r="AJX19" i="1"/>
  <c r="AJY9" i="1" s="1"/>
  <c r="AJV8" i="1"/>
  <c r="AJV9" i="1"/>
  <c r="AJV10" i="1"/>
  <c r="AJV11" i="1"/>
  <c r="AJV12" i="1"/>
  <c r="AJV13" i="1"/>
  <c r="AJV14" i="1"/>
  <c r="AJV15" i="1"/>
  <c r="AJV16" i="1"/>
  <c r="AJV17" i="1"/>
  <c r="AJV21" i="1"/>
  <c r="AJU22" i="1"/>
  <c r="AJS19" i="1"/>
  <c r="AJT11" i="1" s="1"/>
  <c r="AJQ19" i="1"/>
  <c r="AJR8" i="1" s="1"/>
  <c r="AJO8" i="1"/>
  <c r="AJO9" i="1"/>
  <c r="AJO10" i="1"/>
  <c r="AJO11" i="1"/>
  <c r="AJO12" i="1"/>
  <c r="AJO13" i="1"/>
  <c r="AJO14" i="1"/>
  <c r="AJO15" i="1"/>
  <c r="AJO16" i="1"/>
  <c r="AJO17" i="1"/>
  <c r="AJO21" i="1"/>
  <c r="AJN22" i="1"/>
  <c r="AJL19" i="1"/>
  <c r="AJJ19" i="1"/>
  <c r="AJK17" i="1" s="1"/>
  <c r="AJH8" i="1"/>
  <c r="AJH9" i="1"/>
  <c r="AJH10" i="1"/>
  <c r="AJH11" i="1"/>
  <c r="AJH12" i="1"/>
  <c r="AJH13" i="1"/>
  <c r="AJH14" i="1"/>
  <c r="AJH15" i="1"/>
  <c r="AJH16" i="1"/>
  <c r="AJH17" i="1"/>
  <c r="AJH21" i="1"/>
  <c r="AJG22" i="1"/>
  <c r="AJE19" i="1"/>
  <c r="AJF9" i="1" s="1"/>
  <c r="AJC19" i="1"/>
  <c r="AJD12" i="1" s="1"/>
  <c r="AKO10" i="1"/>
  <c r="E148" i="4"/>
  <c r="E146" i="4"/>
  <c r="E147" i="4"/>
  <c r="E149" i="4"/>
  <c r="E150" i="4"/>
  <c r="E151" i="4"/>
  <c r="E152" i="4"/>
  <c r="C152" i="4"/>
  <c r="C151" i="4"/>
  <c r="C150" i="4"/>
  <c r="C149" i="4"/>
  <c r="C148" i="4"/>
  <c r="C147" i="4"/>
  <c r="C146" i="4"/>
  <c r="AMU8" i="1"/>
  <c r="AMU9" i="1"/>
  <c r="AMU10" i="1"/>
  <c r="AMU11" i="1"/>
  <c r="AMU12" i="1"/>
  <c r="AMU13" i="1"/>
  <c r="AMU14" i="1"/>
  <c r="AMU15" i="1"/>
  <c r="AMU16" i="1"/>
  <c r="AMU17" i="1"/>
  <c r="AMU21" i="1"/>
  <c r="AMT22" i="1"/>
  <c r="AMR19" i="1"/>
  <c r="AMR22" i="1" s="1"/>
  <c r="AMP19" i="1"/>
  <c r="AMQ14" i="1" s="1"/>
  <c r="AMN8" i="1"/>
  <c r="AMN9" i="1"/>
  <c r="AMN10" i="1"/>
  <c r="AMN11" i="1"/>
  <c r="AMN12" i="1"/>
  <c r="AMN13" i="1"/>
  <c r="AMN14" i="1"/>
  <c r="AMN15" i="1"/>
  <c r="AMN16" i="1"/>
  <c r="AMN17" i="1"/>
  <c r="AMN21" i="1"/>
  <c r="AMM22" i="1"/>
  <c r="AMK19" i="1"/>
  <c r="AML9" i="1" s="1"/>
  <c r="AMI19" i="1"/>
  <c r="AMJ10" i="1" s="1"/>
  <c r="AMG8" i="1"/>
  <c r="AMG9" i="1"/>
  <c r="AMG10" i="1"/>
  <c r="AMG11" i="1"/>
  <c r="AMG12" i="1"/>
  <c r="AMG13" i="1"/>
  <c r="AMG14" i="1"/>
  <c r="AMG15" i="1"/>
  <c r="AMG16" i="1"/>
  <c r="AMG17" i="1"/>
  <c r="AMG21" i="1"/>
  <c r="AMF22" i="1"/>
  <c r="AMD19" i="1"/>
  <c r="AME17" i="1" s="1"/>
  <c r="AMB19" i="1"/>
  <c r="AMC12" i="1" s="1"/>
  <c r="ALZ8" i="1"/>
  <c r="ALZ9" i="1"/>
  <c r="ALZ10" i="1"/>
  <c r="ALZ11" i="1"/>
  <c r="ALZ12" i="1"/>
  <c r="ALZ13" i="1"/>
  <c r="ALZ14" i="1"/>
  <c r="ALZ15" i="1"/>
  <c r="ALZ16" i="1"/>
  <c r="ALZ17" i="1"/>
  <c r="ALZ21" i="1"/>
  <c r="ALY22" i="1"/>
  <c r="ALW19" i="1"/>
  <c r="ALX10" i="1" s="1"/>
  <c r="ALU19" i="1"/>
  <c r="ALV9" i="1" s="1"/>
  <c r="ALS8" i="1"/>
  <c r="ALS9" i="1"/>
  <c r="ALS10" i="1"/>
  <c r="ALS11" i="1"/>
  <c r="ALS12" i="1"/>
  <c r="ALS13" i="1"/>
  <c r="ALS14" i="1"/>
  <c r="ALS15" i="1"/>
  <c r="ALS16" i="1"/>
  <c r="ALS17" i="1"/>
  <c r="ALS21" i="1"/>
  <c r="ALR22" i="1"/>
  <c r="ALP19" i="1"/>
  <c r="ALN19" i="1"/>
  <c r="ALO14" i="1" s="1"/>
  <c r="ALL8" i="1"/>
  <c r="ALL9" i="1"/>
  <c r="ALL10" i="1"/>
  <c r="ALL11" i="1"/>
  <c r="ALL12" i="1"/>
  <c r="ALL13" i="1"/>
  <c r="ALL14" i="1"/>
  <c r="ALL15" i="1"/>
  <c r="ALL16" i="1"/>
  <c r="ALL17" i="1"/>
  <c r="ALL21" i="1"/>
  <c r="ALK22" i="1"/>
  <c r="ALI19" i="1"/>
  <c r="ALJ9" i="1" s="1"/>
  <c r="ALG19" i="1"/>
  <c r="ALH11" i="1" s="1"/>
  <c r="ALE8" i="1"/>
  <c r="ALE9" i="1"/>
  <c r="ALE10" i="1"/>
  <c r="ALE11" i="1"/>
  <c r="ALE12" i="1"/>
  <c r="ALE13" i="1"/>
  <c r="ALE14" i="1"/>
  <c r="ALE15" i="1"/>
  <c r="ALE16" i="1"/>
  <c r="ALE17" i="1"/>
  <c r="ALE21" i="1"/>
  <c r="ALD22" i="1"/>
  <c r="ALB19" i="1"/>
  <c r="ALC12" i="1" s="1"/>
  <c r="AKZ19" i="1"/>
  <c r="ALA10" i="1" s="1"/>
  <c r="AML13" i="1"/>
  <c r="AMJ14" i="1"/>
  <c r="E153" i="4"/>
  <c r="E154" i="4"/>
  <c r="E155" i="4"/>
  <c r="E156" i="4"/>
  <c r="E157" i="4"/>
  <c r="E158" i="4"/>
  <c r="E159" i="4"/>
  <c r="C159" i="4"/>
  <c r="C158" i="4"/>
  <c r="C157" i="4"/>
  <c r="C156" i="4"/>
  <c r="C155" i="4"/>
  <c r="C154" i="4"/>
  <c r="C153" i="4"/>
  <c r="AOR8" i="1"/>
  <c r="AOR9" i="1"/>
  <c r="AOR10" i="1"/>
  <c r="AOR11" i="1"/>
  <c r="AOR12" i="1"/>
  <c r="AOR13" i="1"/>
  <c r="AOR14" i="1"/>
  <c r="AOR15" i="1"/>
  <c r="AOR16" i="1"/>
  <c r="AOR17" i="1"/>
  <c r="AOR21" i="1"/>
  <c r="AOQ22" i="1"/>
  <c r="AOO19" i="1"/>
  <c r="AOP12" i="1" s="1"/>
  <c r="AOM19" i="1"/>
  <c r="AON13" i="1" s="1"/>
  <c r="AOK8" i="1"/>
  <c r="AOK9" i="1"/>
  <c r="AOK10" i="1"/>
  <c r="AOK11" i="1"/>
  <c r="AOK12" i="1"/>
  <c r="AOK13" i="1"/>
  <c r="AOK14" i="1"/>
  <c r="AOK15" i="1"/>
  <c r="AOK16" i="1"/>
  <c r="AOK17" i="1"/>
  <c r="AOK21" i="1"/>
  <c r="AOJ22" i="1"/>
  <c r="AOH19" i="1"/>
  <c r="AOF19" i="1"/>
  <c r="AOG11" i="1" s="1"/>
  <c r="AOD8" i="1"/>
  <c r="AOD9" i="1"/>
  <c r="AOD10" i="1"/>
  <c r="AOD11" i="1"/>
  <c r="AOD12" i="1"/>
  <c r="AOD13" i="1"/>
  <c r="AOD14" i="1"/>
  <c r="AOD15" i="1"/>
  <c r="AOD16" i="1"/>
  <c r="AOD17" i="1"/>
  <c r="AOD21" i="1"/>
  <c r="AOC22" i="1"/>
  <c r="AOA19" i="1"/>
  <c r="AOB15" i="1" s="1"/>
  <c r="ANY19" i="1"/>
  <c r="ANZ16" i="1" s="1"/>
  <c r="ANW8" i="1"/>
  <c r="ANW9" i="1"/>
  <c r="ANW10" i="1"/>
  <c r="ANW11" i="1"/>
  <c r="ANW12" i="1"/>
  <c r="ANW13" i="1"/>
  <c r="ANW14" i="1"/>
  <c r="ANW15" i="1"/>
  <c r="ANW16" i="1"/>
  <c r="ANW17" i="1"/>
  <c r="ANW21" i="1"/>
  <c r="ANV22" i="1"/>
  <c r="ANT19" i="1"/>
  <c r="ANU12" i="1" s="1"/>
  <c r="ANR19" i="1"/>
  <c r="ANP8" i="1"/>
  <c r="ANP9" i="1"/>
  <c r="ANP10" i="1"/>
  <c r="ANP11" i="1"/>
  <c r="ANP12" i="1"/>
  <c r="ANP13" i="1"/>
  <c r="ANP14" i="1"/>
  <c r="ANP15" i="1"/>
  <c r="ANP16" i="1"/>
  <c r="ANP17" i="1"/>
  <c r="ANP21" i="1"/>
  <c r="ANO22" i="1"/>
  <c r="ANM19" i="1"/>
  <c r="ANM22" i="1" s="1"/>
  <c r="ANK19" i="1"/>
  <c r="ANK22" i="1" s="1"/>
  <c r="ANI8" i="1"/>
  <c r="ANI9" i="1"/>
  <c r="ANI10" i="1"/>
  <c r="ANI11" i="1"/>
  <c r="ANI12" i="1"/>
  <c r="ANI13" i="1"/>
  <c r="ANI14" i="1"/>
  <c r="ANI15" i="1"/>
  <c r="ANI16" i="1"/>
  <c r="ANI17" i="1"/>
  <c r="ANI21" i="1"/>
  <c r="ANH22" i="1"/>
  <c r="ANF19" i="1"/>
  <c r="ANG11" i="1" s="1"/>
  <c r="AND19" i="1"/>
  <c r="ANE8" i="1" s="1"/>
  <c r="ANB8" i="1"/>
  <c r="ANB9" i="1"/>
  <c r="ANB10" i="1"/>
  <c r="ANB11" i="1"/>
  <c r="ANB12" i="1"/>
  <c r="ANB13" i="1"/>
  <c r="ANB14" i="1"/>
  <c r="ANB15" i="1"/>
  <c r="ANB16" i="1"/>
  <c r="ANB17" i="1"/>
  <c r="ANB21" i="1"/>
  <c r="ANA22" i="1"/>
  <c r="AMY19" i="1"/>
  <c r="AMY22" i="1" s="1"/>
  <c r="AMW19" i="1"/>
  <c r="AMX14" i="1" s="1"/>
  <c r="E160" i="4"/>
  <c r="E161" i="4"/>
  <c r="E162" i="4"/>
  <c r="E163" i="4"/>
  <c r="E164" i="4"/>
  <c r="E165" i="4"/>
  <c r="E166" i="4"/>
  <c r="C166" i="4"/>
  <c r="C165" i="4"/>
  <c r="C164" i="4"/>
  <c r="C163" i="4"/>
  <c r="C162" i="4"/>
  <c r="C161" i="4"/>
  <c r="C160" i="4"/>
  <c r="AQO8" i="1"/>
  <c r="AQO9" i="1"/>
  <c r="AQO10" i="1"/>
  <c r="AQO11" i="1"/>
  <c r="AQO12" i="1"/>
  <c r="AQO13" i="1"/>
  <c r="AQO14" i="1"/>
  <c r="AQO15" i="1"/>
  <c r="AQO16" i="1"/>
  <c r="AQO17" i="1"/>
  <c r="AQO21" i="1"/>
  <c r="AQN22" i="1"/>
  <c r="AQL19" i="1"/>
  <c r="AQM16" i="1" s="1"/>
  <c r="AQJ19" i="1"/>
  <c r="AQK10" i="1" s="1"/>
  <c r="AQH8" i="1"/>
  <c r="AQH9" i="1"/>
  <c r="AQH10" i="1"/>
  <c r="AQH11" i="1"/>
  <c r="AQH12" i="1"/>
  <c r="AQH13" i="1"/>
  <c r="AQH14" i="1"/>
  <c r="AQH15" i="1"/>
  <c r="AQH16" i="1"/>
  <c r="AQH17" i="1"/>
  <c r="AQH21" i="1"/>
  <c r="AQG22" i="1"/>
  <c r="AQE19" i="1"/>
  <c r="AQE22" i="1" s="1"/>
  <c r="AQC19" i="1"/>
  <c r="AQD11" i="1" s="1"/>
  <c r="AQA8" i="1"/>
  <c r="AQA9" i="1"/>
  <c r="AQA10" i="1"/>
  <c r="AQA11" i="1"/>
  <c r="AQA12" i="1"/>
  <c r="AQA13" i="1"/>
  <c r="AQA14" i="1"/>
  <c r="AQA15" i="1"/>
  <c r="AQA16" i="1"/>
  <c r="AQA17" i="1"/>
  <c r="AQA21" i="1"/>
  <c r="APZ22" i="1"/>
  <c r="APX19" i="1"/>
  <c r="APY10" i="1" s="1"/>
  <c r="APV19" i="1"/>
  <c r="APW12" i="1" s="1"/>
  <c r="APT8" i="1"/>
  <c r="APT9" i="1"/>
  <c r="APT10" i="1"/>
  <c r="APT11" i="1"/>
  <c r="APT12" i="1"/>
  <c r="APT13" i="1"/>
  <c r="APT14" i="1"/>
  <c r="APT15" i="1"/>
  <c r="APT16" i="1"/>
  <c r="APT17" i="1"/>
  <c r="APT21" i="1"/>
  <c r="APS22" i="1"/>
  <c r="APQ19" i="1"/>
  <c r="APO19" i="1"/>
  <c r="APO22" i="1" s="1"/>
  <c r="APM8" i="1"/>
  <c r="APM9" i="1"/>
  <c r="APM10" i="1"/>
  <c r="APM11" i="1"/>
  <c r="APM12" i="1"/>
  <c r="APM13" i="1"/>
  <c r="APM14" i="1"/>
  <c r="APM15" i="1"/>
  <c r="APM16" i="1"/>
  <c r="APM17" i="1"/>
  <c r="APM21" i="1"/>
  <c r="APL22" i="1"/>
  <c r="APJ19" i="1"/>
  <c r="APH19" i="1"/>
  <c r="APF8" i="1"/>
  <c r="APF9" i="1"/>
  <c r="APF10" i="1"/>
  <c r="APF11" i="1"/>
  <c r="APF12" i="1"/>
  <c r="APF13" i="1"/>
  <c r="APF14" i="1"/>
  <c r="APF15" i="1"/>
  <c r="APF16" i="1"/>
  <c r="APF17" i="1"/>
  <c r="APF21" i="1"/>
  <c r="APE22" i="1"/>
  <c r="APC19" i="1"/>
  <c r="APA19" i="1"/>
  <c r="APB9" i="1" s="1"/>
  <c r="AOY8" i="1"/>
  <c r="AOY9" i="1"/>
  <c r="AOY10" i="1"/>
  <c r="AOY11" i="1"/>
  <c r="AOY12" i="1"/>
  <c r="AOY13" i="1"/>
  <c r="AOY14" i="1"/>
  <c r="AOY15" i="1"/>
  <c r="AOY16" i="1"/>
  <c r="AOY17" i="1"/>
  <c r="AOY21" i="1"/>
  <c r="AOX22" i="1"/>
  <c r="AOV19" i="1"/>
  <c r="AOW12" i="1" s="1"/>
  <c r="AOT19" i="1"/>
  <c r="AOU12" i="1" s="1"/>
  <c r="E167" i="4"/>
  <c r="E168" i="4"/>
  <c r="E169" i="4"/>
  <c r="E170" i="4"/>
  <c r="E171" i="4"/>
  <c r="E172" i="4"/>
  <c r="E173" i="4"/>
  <c r="C173" i="4"/>
  <c r="C172" i="4"/>
  <c r="C171" i="4"/>
  <c r="C170" i="4"/>
  <c r="C169" i="4"/>
  <c r="C168" i="4"/>
  <c r="C167" i="4"/>
  <c r="ASL8" i="1"/>
  <c r="ASL9" i="1"/>
  <c r="ASL10" i="1"/>
  <c r="ASL11" i="1"/>
  <c r="ASL12" i="1"/>
  <c r="ASL13" i="1"/>
  <c r="ASL14" i="1"/>
  <c r="ASL15" i="1"/>
  <c r="ASL16" i="1"/>
  <c r="ASL17" i="1"/>
  <c r="ASL21" i="1"/>
  <c r="ASK22" i="1"/>
  <c r="ASI19" i="1"/>
  <c r="ASJ14" i="1" s="1"/>
  <c r="ASG19" i="1"/>
  <c r="ASH11" i="1" s="1"/>
  <c r="ASE8" i="1"/>
  <c r="ASE9" i="1"/>
  <c r="ASE10" i="1"/>
  <c r="ASE11" i="1"/>
  <c r="ASE12" i="1"/>
  <c r="ASE13" i="1"/>
  <c r="ASE14" i="1"/>
  <c r="ASE15" i="1"/>
  <c r="ASE16" i="1"/>
  <c r="ASE17" i="1"/>
  <c r="ASE21" i="1"/>
  <c r="ASD22" i="1"/>
  <c r="ASB19" i="1"/>
  <c r="ASC14" i="1" s="1"/>
  <c r="ARZ19" i="1"/>
  <c r="ARZ22" i="1" s="1"/>
  <c r="ARX8" i="1"/>
  <c r="ARX9" i="1"/>
  <c r="ARX10" i="1"/>
  <c r="ARX11" i="1"/>
  <c r="ARX12" i="1"/>
  <c r="ARX13" i="1"/>
  <c r="ARX14" i="1"/>
  <c r="ARX15" i="1"/>
  <c r="ARX16" i="1"/>
  <c r="ARX17" i="1"/>
  <c r="ARX21" i="1"/>
  <c r="ARW22" i="1"/>
  <c r="ARU19" i="1"/>
  <c r="ARV10" i="1" s="1"/>
  <c r="ARS19" i="1"/>
  <c r="ART11" i="1" s="1"/>
  <c r="ARQ8" i="1"/>
  <c r="ARQ9" i="1"/>
  <c r="ARQ10" i="1"/>
  <c r="ARQ11" i="1"/>
  <c r="ARQ12" i="1"/>
  <c r="ARQ13" i="1"/>
  <c r="ARQ14" i="1"/>
  <c r="ARQ15" i="1"/>
  <c r="ARQ16" i="1"/>
  <c r="ARQ17" i="1"/>
  <c r="ARQ21" i="1"/>
  <c r="ARP22" i="1"/>
  <c r="ARN19" i="1"/>
  <c r="ARO8" i="1" s="1"/>
  <c r="ARL19" i="1"/>
  <c r="ARL22" i="1" s="1"/>
  <c r="ARJ8" i="1"/>
  <c r="ARJ9" i="1"/>
  <c r="ARJ10" i="1"/>
  <c r="ARJ11" i="1"/>
  <c r="ARJ12" i="1"/>
  <c r="ARJ13" i="1"/>
  <c r="ARJ14" i="1"/>
  <c r="ARJ15" i="1"/>
  <c r="ARJ16" i="1"/>
  <c r="ARJ17" i="1"/>
  <c r="ARJ21" i="1"/>
  <c r="ARI22" i="1"/>
  <c r="ARG19" i="1"/>
  <c r="ARH16" i="1" s="1"/>
  <c r="ARE19" i="1"/>
  <c r="ARE22" i="1" s="1"/>
  <c r="ARC8" i="1"/>
  <c r="ARC9" i="1"/>
  <c r="ARC10" i="1"/>
  <c r="ARC11" i="1"/>
  <c r="ARC12" i="1"/>
  <c r="ARC13" i="1"/>
  <c r="ARC14" i="1"/>
  <c r="ARC15" i="1"/>
  <c r="ARC16" i="1"/>
  <c r="ARC17" i="1"/>
  <c r="ARC21" i="1"/>
  <c r="ARB22" i="1"/>
  <c r="AQZ19" i="1"/>
  <c r="ARA9" i="1" s="1"/>
  <c r="AQX19" i="1"/>
  <c r="AQY13" i="1" s="1"/>
  <c r="AQV8" i="1"/>
  <c r="AQV9" i="1"/>
  <c r="AQV10" i="1"/>
  <c r="AQV11" i="1"/>
  <c r="AQV12" i="1"/>
  <c r="AQV13" i="1"/>
  <c r="AQV14" i="1"/>
  <c r="AQV15" i="1"/>
  <c r="AQV16" i="1"/>
  <c r="AQV17" i="1"/>
  <c r="AQV21" i="1"/>
  <c r="AQU22" i="1"/>
  <c r="AQS19" i="1"/>
  <c r="AQT17" i="1" s="1"/>
  <c r="AQQ19" i="1"/>
  <c r="AQQ22" i="1" s="1"/>
  <c r="C175" i="4"/>
  <c r="C176" i="4"/>
  <c r="C177" i="4"/>
  <c r="C178" i="4"/>
  <c r="C179" i="4"/>
  <c r="C180" i="4"/>
  <c r="C181" i="4"/>
  <c r="C182" i="4"/>
  <c r="C183" i="4"/>
  <c r="C184" i="4"/>
  <c r="C185" i="4"/>
  <c r="C186" i="4"/>
  <c r="C187" i="4"/>
  <c r="C188" i="4"/>
  <c r="C189" i="4"/>
  <c r="C190" i="4"/>
  <c r="C191" i="4"/>
  <c r="C192" i="4"/>
  <c r="C193" i="4"/>
  <c r="C194" i="4"/>
  <c r="C195" i="4"/>
  <c r="C196" i="4"/>
  <c r="C197" i="4"/>
  <c r="C198" i="4"/>
  <c r="C199" i="4"/>
  <c r="C200" i="4"/>
  <c r="C201" i="4"/>
  <c r="C202" i="4"/>
  <c r="C203" i="4"/>
  <c r="C204" i="4"/>
  <c r="C205" i="4"/>
  <c r="C206" i="4"/>
  <c r="C207" i="4"/>
  <c r="C208" i="4"/>
  <c r="C209" i="4"/>
  <c r="C210" i="4"/>
  <c r="C211" i="4"/>
  <c r="C212" i="4"/>
  <c r="C213" i="4"/>
  <c r="C214" i="4"/>
  <c r="C215" i="4"/>
  <c r="C216" i="4"/>
  <c r="C217" i="4"/>
  <c r="C218" i="4"/>
  <c r="C219" i="4"/>
  <c r="C220" i="4"/>
  <c r="C221" i="4"/>
  <c r="C222" i="4"/>
  <c r="C223" i="4"/>
  <c r="C224" i="4"/>
  <c r="C225" i="4"/>
  <c r="C226" i="4"/>
  <c r="C227" i="4"/>
  <c r="C228" i="4"/>
  <c r="C229" i="4"/>
  <c r="C230" i="4"/>
  <c r="C231" i="4"/>
  <c r="C232" i="4"/>
  <c r="C233" i="4"/>
  <c r="C234" i="4"/>
  <c r="C235" i="4"/>
  <c r="C236" i="4"/>
  <c r="C237" i="4"/>
  <c r="C238" i="4"/>
  <c r="C239" i="4"/>
  <c r="C240" i="4"/>
  <c r="C241" i="4"/>
  <c r="C242" i="4"/>
  <c r="C243" i="4"/>
  <c r="C244" i="4"/>
  <c r="C245" i="4"/>
  <c r="C246" i="4"/>
  <c r="C247" i="4"/>
  <c r="C248" i="4"/>
  <c r="C249" i="4"/>
  <c r="C250" i="4"/>
  <c r="C251" i="4"/>
  <c r="C252" i="4"/>
  <c r="C253" i="4"/>
  <c r="C254" i="4"/>
  <c r="C255" i="4"/>
  <c r="C256" i="4"/>
  <c r="C257" i="4"/>
  <c r="C258" i="4"/>
  <c r="C259" i="4"/>
  <c r="C260" i="4"/>
  <c r="C261" i="4"/>
  <c r="C262" i="4"/>
  <c r="C263" i="4"/>
  <c r="C264" i="4"/>
  <c r="C265" i="4"/>
  <c r="C266" i="4"/>
  <c r="C267" i="4"/>
  <c r="C268" i="4"/>
  <c r="C269" i="4"/>
  <c r="C270" i="4"/>
  <c r="C271" i="4"/>
  <c r="C272" i="4"/>
  <c r="C273" i="4"/>
  <c r="C274" i="4"/>
  <c r="C275" i="4"/>
  <c r="C276" i="4"/>
  <c r="C277" i="4"/>
  <c r="C278" i="4"/>
  <c r="C279" i="4"/>
  <c r="C280" i="4"/>
  <c r="C281" i="4"/>
  <c r="C282" i="4"/>
  <c r="C283" i="4"/>
  <c r="C284" i="4"/>
  <c r="C285" i="4"/>
  <c r="C286" i="4"/>
  <c r="C287" i="4"/>
  <c r="C288" i="4"/>
  <c r="C289" i="4"/>
  <c r="C290" i="4"/>
  <c r="C291" i="4"/>
  <c r="C292" i="4"/>
  <c r="C293" i="4"/>
  <c r="C294" i="4"/>
  <c r="C295" i="4"/>
  <c r="C296" i="4"/>
  <c r="C297" i="4"/>
  <c r="C298" i="4"/>
  <c r="C299" i="4"/>
  <c r="C300" i="4"/>
  <c r="C301" i="4"/>
  <c r="C302" i="4"/>
  <c r="C303" i="4"/>
  <c r="C304" i="4"/>
  <c r="C305" i="4"/>
  <c r="C306" i="4"/>
  <c r="C307" i="4"/>
  <c r="C308" i="4"/>
  <c r="C309" i="4"/>
  <c r="C310" i="4"/>
  <c r="C311" i="4"/>
  <c r="C312" i="4"/>
  <c r="C313" i="4"/>
  <c r="C314" i="4"/>
  <c r="C315" i="4"/>
  <c r="C316" i="4"/>
  <c r="C317" i="4"/>
  <c r="C318" i="4"/>
  <c r="C319" i="4"/>
  <c r="C320" i="4"/>
  <c r="C321" i="4"/>
  <c r="C322" i="4"/>
  <c r="C323" i="4"/>
  <c r="C324" i="4"/>
  <c r="C325" i="4"/>
  <c r="C326" i="4"/>
  <c r="C327" i="4"/>
  <c r="C328" i="4"/>
  <c r="C329" i="4"/>
  <c r="C330" i="4"/>
  <c r="C331" i="4"/>
  <c r="C332" i="4"/>
  <c r="C333" i="4"/>
  <c r="C334" i="4"/>
  <c r="C335" i="4"/>
  <c r="C336" i="4"/>
  <c r="C337" i="4"/>
  <c r="C338" i="4"/>
  <c r="C339" i="4"/>
  <c r="C340" i="4"/>
  <c r="C341" i="4"/>
  <c r="C342" i="4"/>
  <c r="C343" i="4"/>
  <c r="C344" i="4"/>
  <c r="C345" i="4"/>
  <c r="C346" i="4"/>
  <c r="C347" i="4"/>
  <c r="C348" i="4"/>
  <c r="C349" i="4"/>
  <c r="C350" i="4"/>
  <c r="C351" i="4"/>
  <c r="C352" i="4"/>
  <c r="C353" i="4"/>
  <c r="C354" i="4"/>
  <c r="C355" i="4"/>
  <c r="C356" i="4"/>
  <c r="C357" i="4"/>
  <c r="C358" i="4"/>
  <c r="C359" i="4"/>
  <c r="C360" i="4"/>
  <c r="C361" i="4"/>
  <c r="C362" i="4"/>
  <c r="C363" i="4"/>
  <c r="C364" i="4"/>
  <c r="C365" i="4"/>
  <c r="C366" i="4"/>
  <c r="C367" i="4"/>
  <c r="C368" i="4"/>
  <c r="C369" i="4"/>
  <c r="C370" i="4"/>
  <c r="C371" i="4"/>
  <c r="C372" i="4"/>
  <c r="C373" i="4"/>
  <c r="C374" i="4"/>
  <c r="C375" i="4"/>
  <c r="C376" i="4"/>
  <c r="C377" i="4"/>
  <c r="C378" i="4"/>
  <c r="C379" i="4"/>
  <c r="C380" i="4"/>
  <c r="C381" i="4"/>
  <c r="C382" i="4"/>
  <c r="C383" i="4"/>
  <c r="C384" i="4"/>
  <c r="C385" i="4"/>
  <c r="C386" i="4"/>
  <c r="C387" i="4"/>
  <c r="C388" i="4"/>
  <c r="C389" i="4"/>
  <c r="C390" i="4"/>
  <c r="C391" i="4"/>
  <c r="C392" i="4"/>
  <c r="C393" i="4"/>
  <c r="C394" i="4"/>
  <c r="C395" i="4"/>
  <c r="C396" i="4"/>
  <c r="C397" i="4"/>
  <c r="C398" i="4"/>
  <c r="C399" i="4"/>
  <c r="C400" i="4"/>
  <c r="C401" i="4"/>
  <c r="C402" i="4"/>
  <c r="C403" i="4"/>
  <c r="C404" i="4"/>
  <c r="C405" i="4"/>
  <c r="C406" i="4"/>
  <c r="C407" i="4"/>
  <c r="C408" i="4"/>
  <c r="C409" i="4"/>
  <c r="C410" i="4"/>
  <c r="C411" i="4"/>
  <c r="C412" i="4"/>
  <c r="C413" i="4"/>
  <c r="C414" i="4"/>
  <c r="C415" i="4"/>
  <c r="C416" i="4"/>
  <c r="C417" i="4"/>
  <c r="C418" i="4"/>
  <c r="C419" i="4"/>
  <c r="C420" i="4"/>
  <c r="C421" i="4"/>
  <c r="C422" i="4"/>
  <c r="C423" i="4"/>
  <c r="C424" i="4"/>
  <c r="C425" i="4"/>
  <c r="C426" i="4"/>
  <c r="C427" i="4"/>
  <c r="C428" i="4"/>
  <c r="C429" i="4"/>
  <c r="C430" i="4"/>
  <c r="C431" i="4"/>
  <c r="C432" i="4"/>
  <c r="C433" i="4"/>
  <c r="C434" i="4"/>
  <c r="C435" i="4"/>
  <c r="C436" i="4"/>
  <c r="C437" i="4"/>
  <c r="C438" i="4"/>
  <c r="C439" i="4"/>
  <c r="C440" i="4"/>
  <c r="C441" i="4"/>
  <c r="C442" i="4"/>
  <c r="C443" i="4"/>
  <c r="C444" i="4"/>
  <c r="C445" i="4"/>
  <c r="C446" i="4"/>
  <c r="C447" i="4"/>
  <c r="C448" i="4"/>
  <c r="C449" i="4"/>
  <c r="C450" i="4"/>
  <c r="C451" i="4"/>
  <c r="C452" i="4"/>
  <c r="C453" i="4"/>
  <c r="C454" i="4"/>
  <c r="C455" i="4"/>
  <c r="C456" i="4"/>
  <c r="C457" i="4"/>
  <c r="C458" i="4"/>
  <c r="C459" i="4"/>
  <c r="C460" i="4"/>
  <c r="C174" i="4"/>
  <c r="E174" i="4"/>
  <c r="E175" i="4"/>
  <c r="E176" i="4"/>
  <c r="E177" i="4"/>
  <c r="E178" i="4"/>
  <c r="E179" i="4"/>
  <c r="E180" i="4"/>
  <c r="AUI8" i="1"/>
  <c r="AUI9" i="1"/>
  <c r="AUI10" i="1"/>
  <c r="AUI11" i="1"/>
  <c r="AUI12" i="1"/>
  <c r="AUI13" i="1"/>
  <c r="AUI14" i="1"/>
  <c r="AUI15" i="1"/>
  <c r="AUI16" i="1"/>
  <c r="AUI17" i="1"/>
  <c r="AUI21" i="1"/>
  <c r="AUH22" i="1"/>
  <c r="AUF19" i="1"/>
  <c r="AUF22" i="1" s="1"/>
  <c r="AUD19" i="1"/>
  <c r="AUE9" i="1" s="1"/>
  <c r="AUB8" i="1"/>
  <c r="AUB9" i="1"/>
  <c r="AUB10" i="1"/>
  <c r="AUB11" i="1"/>
  <c r="AUB12" i="1"/>
  <c r="AUB13" i="1"/>
  <c r="AUB14" i="1"/>
  <c r="AUB15" i="1"/>
  <c r="AUB16" i="1"/>
  <c r="AUB17" i="1"/>
  <c r="AUB21" i="1"/>
  <c r="AUA22" i="1"/>
  <c r="ATY19" i="1"/>
  <c r="ATZ14" i="1" s="1"/>
  <c r="ATW19" i="1"/>
  <c r="ATX9" i="1" s="1"/>
  <c r="ATU8" i="1"/>
  <c r="ATU9" i="1"/>
  <c r="ATU10" i="1"/>
  <c r="ATU11" i="1"/>
  <c r="ATU12" i="1"/>
  <c r="ATU13" i="1"/>
  <c r="ATU14" i="1"/>
  <c r="ATU15" i="1"/>
  <c r="ATU16" i="1"/>
  <c r="ATU17" i="1"/>
  <c r="ATU21" i="1"/>
  <c r="ATT22" i="1"/>
  <c r="ATR19" i="1"/>
  <c r="ATS8" i="1" s="1"/>
  <c r="ATP19" i="1"/>
  <c r="ATQ8" i="1" s="1"/>
  <c r="ATN8" i="1"/>
  <c r="ATN9" i="1"/>
  <c r="ATN10" i="1"/>
  <c r="ATN11" i="1"/>
  <c r="ATN12" i="1"/>
  <c r="ATN13" i="1"/>
  <c r="ATN14" i="1"/>
  <c r="ATN15" i="1"/>
  <c r="ATN16" i="1"/>
  <c r="ATN17" i="1"/>
  <c r="ATN21" i="1"/>
  <c r="ATM22" i="1"/>
  <c r="ATK19" i="1"/>
  <c r="ATK22" i="1" s="1"/>
  <c r="ATI19" i="1"/>
  <c r="ATJ8" i="1" s="1"/>
  <c r="ATG8" i="1"/>
  <c r="ATG9" i="1"/>
  <c r="ATG10" i="1"/>
  <c r="ATG11" i="1"/>
  <c r="ATG12" i="1"/>
  <c r="ATG13" i="1"/>
  <c r="ATG14" i="1"/>
  <c r="ATG15" i="1"/>
  <c r="ATG16" i="1"/>
  <c r="ATG17" i="1"/>
  <c r="ATG21" i="1"/>
  <c r="ATF22" i="1"/>
  <c r="ATD19" i="1"/>
  <c r="ATE12" i="1" s="1"/>
  <c r="ATB19" i="1"/>
  <c r="ATC16" i="1" s="1"/>
  <c r="ASZ8" i="1"/>
  <c r="ASZ9" i="1"/>
  <c r="ASZ10" i="1"/>
  <c r="ASZ11" i="1"/>
  <c r="ASZ12" i="1"/>
  <c r="ASZ13" i="1"/>
  <c r="ASZ14" i="1"/>
  <c r="ASZ15" i="1"/>
  <c r="ASZ16" i="1"/>
  <c r="ASZ17" i="1"/>
  <c r="ASZ21" i="1"/>
  <c r="ASY22" i="1"/>
  <c r="ASW19" i="1"/>
  <c r="ASX11" i="1" s="1"/>
  <c r="ASU19" i="1"/>
  <c r="ASS8" i="1"/>
  <c r="ASS9" i="1"/>
  <c r="ASS10" i="1"/>
  <c r="ASS11" i="1"/>
  <c r="ASS12" i="1"/>
  <c r="ASS13" i="1"/>
  <c r="ASS14" i="1"/>
  <c r="ASS15" i="1"/>
  <c r="ASS16" i="1"/>
  <c r="ASS17" i="1"/>
  <c r="ASS21" i="1"/>
  <c r="ASR22" i="1"/>
  <c r="ASP19" i="1"/>
  <c r="ASQ9" i="1" s="1"/>
  <c r="ASN19" i="1"/>
  <c r="E181" i="4"/>
  <c r="E182" i="4"/>
  <c r="E183" i="4"/>
  <c r="E184" i="4"/>
  <c r="E185" i="4"/>
  <c r="E186" i="4"/>
  <c r="E187" i="4"/>
  <c r="AWF8" i="1"/>
  <c r="AWF9" i="1"/>
  <c r="AWF10" i="1"/>
  <c r="AWF11" i="1"/>
  <c r="AWF12" i="1"/>
  <c r="AWF13" i="1"/>
  <c r="AWF14" i="1"/>
  <c r="AWF15" i="1"/>
  <c r="AWF16" i="1"/>
  <c r="AWF17" i="1"/>
  <c r="AWF21" i="1"/>
  <c r="AWE22" i="1"/>
  <c r="AWC19" i="1"/>
  <c r="AWD17" i="1" s="1"/>
  <c r="AWA19" i="1"/>
  <c r="AWB10" i="1" s="1"/>
  <c r="AVY8" i="1"/>
  <c r="AVY9" i="1"/>
  <c r="AVY10" i="1"/>
  <c r="AVY11" i="1"/>
  <c r="AVY12" i="1"/>
  <c r="AVY13" i="1"/>
  <c r="AVY14" i="1"/>
  <c r="AVY15" i="1"/>
  <c r="AVY16" i="1"/>
  <c r="AVY17" i="1"/>
  <c r="AVY21" i="1"/>
  <c r="AVX22" i="1"/>
  <c r="AVV19" i="1"/>
  <c r="AVT19" i="1"/>
  <c r="AVR8" i="1"/>
  <c r="AVR9" i="1"/>
  <c r="AVR10" i="1"/>
  <c r="AVR11" i="1"/>
  <c r="AVR12" i="1"/>
  <c r="AVR13" i="1"/>
  <c r="AVR14" i="1"/>
  <c r="AVR15" i="1"/>
  <c r="AVR16" i="1"/>
  <c r="AVR17" i="1"/>
  <c r="AVR21" i="1"/>
  <c r="AVQ22" i="1"/>
  <c r="AVO19" i="1"/>
  <c r="AVP14" i="1" s="1"/>
  <c r="AVM19" i="1"/>
  <c r="AVN16" i="1" s="1"/>
  <c r="AVK8" i="1"/>
  <c r="AVK9" i="1"/>
  <c r="AVK10" i="1"/>
  <c r="AVK11" i="1"/>
  <c r="AVK12" i="1"/>
  <c r="AVK13" i="1"/>
  <c r="AVK14" i="1"/>
  <c r="AVK15" i="1"/>
  <c r="AVK16" i="1"/>
  <c r="AVK17" i="1"/>
  <c r="AVK21" i="1"/>
  <c r="AVJ22" i="1"/>
  <c r="AVH19" i="1"/>
  <c r="AVF19" i="1"/>
  <c r="AVD8" i="1"/>
  <c r="AVD9" i="1"/>
  <c r="AVD10" i="1"/>
  <c r="AVD11" i="1"/>
  <c r="AVD12" i="1"/>
  <c r="AVD13" i="1"/>
  <c r="AVD14" i="1"/>
  <c r="AVD15" i="1"/>
  <c r="AVD16" i="1"/>
  <c r="AVD17" i="1"/>
  <c r="AVD21" i="1"/>
  <c r="AVC22" i="1"/>
  <c r="AVA19" i="1"/>
  <c r="AVA22" i="1" s="1"/>
  <c r="AUY19" i="1"/>
  <c r="AUZ12" i="1" s="1"/>
  <c r="AUW8" i="1"/>
  <c r="AUW9" i="1"/>
  <c r="AUW10" i="1"/>
  <c r="AUW11" i="1"/>
  <c r="AUW12" i="1"/>
  <c r="AUW13" i="1"/>
  <c r="AUW14" i="1"/>
  <c r="AUW15" i="1"/>
  <c r="AUW16" i="1"/>
  <c r="AUW17" i="1"/>
  <c r="AUW21" i="1"/>
  <c r="AUV22" i="1"/>
  <c r="AUT19" i="1"/>
  <c r="AUU10" i="1" s="1"/>
  <c r="AUR19" i="1"/>
  <c r="AUR22" i="1" s="1"/>
  <c r="AUP8" i="1"/>
  <c r="AUP9" i="1"/>
  <c r="AUP10" i="1"/>
  <c r="AUP11" i="1"/>
  <c r="AUP12" i="1"/>
  <c r="AUP13" i="1"/>
  <c r="AUP14" i="1"/>
  <c r="AUP15" i="1"/>
  <c r="AUP16" i="1"/>
  <c r="AUP17" i="1"/>
  <c r="AUP21" i="1"/>
  <c r="AUO22" i="1"/>
  <c r="AUM19" i="1"/>
  <c r="AUN16" i="1" s="1"/>
  <c r="AUK19" i="1"/>
  <c r="AUL14" i="1" s="1"/>
  <c r="E188" i="4"/>
  <c r="E189" i="4"/>
  <c r="E190" i="4"/>
  <c r="E191" i="4"/>
  <c r="E192" i="4"/>
  <c r="E193" i="4"/>
  <c r="E194" i="4"/>
  <c r="AYC8" i="1"/>
  <c r="AYC9" i="1"/>
  <c r="AYC10" i="1"/>
  <c r="AYC11" i="1"/>
  <c r="AYC12" i="1"/>
  <c r="AYC13" i="1"/>
  <c r="AYC14" i="1"/>
  <c r="AYC15" i="1"/>
  <c r="AYC16" i="1"/>
  <c r="AYC17" i="1"/>
  <c r="AYC21" i="1"/>
  <c r="AYB22" i="1"/>
  <c r="AXZ19" i="1"/>
  <c r="AYA14" i="1" s="1"/>
  <c r="AXX19" i="1"/>
  <c r="AXY8" i="1" s="1"/>
  <c r="AXV8" i="1"/>
  <c r="AXV9" i="1"/>
  <c r="AXV10" i="1"/>
  <c r="AXV11" i="1"/>
  <c r="AXV12" i="1"/>
  <c r="AXV13" i="1"/>
  <c r="AXV14" i="1"/>
  <c r="AXV15" i="1"/>
  <c r="AXV16" i="1"/>
  <c r="AXV17" i="1"/>
  <c r="AXV21" i="1"/>
  <c r="AXU22" i="1"/>
  <c r="AXS19" i="1"/>
  <c r="AXT8" i="1" s="1"/>
  <c r="AXQ19" i="1"/>
  <c r="AXR8" i="1" s="1"/>
  <c r="AXO8" i="1"/>
  <c r="AXO9" i="1"/>
  <c r="AXO10" i="1"/>
  <c r="AXO11" i="1"/>
  <c r="AXO12" i="1"/>
  <c r="AXO13" i="1"/>
  <c r="AXO14" i="1"/>
  <c r="AXO15" i="1"/>
  <c r="AXO16" i="1"/>
  <c r="AXO17" i="1"/>
  <c r="AXO21" i="1"/>
  <c r="AXN22" i="1"/>
  <c r="AXL19" i="1"/>
  <c r="AXM14" i="1" s="1"/>
  <c r="AXJ19" i="1"/>
  <c r="AXH8" i="1"/>
  <c r="AXH9" i="1"/>
  <c r="AXH10" i="1"/>
  <c r="AXH11" i="1"/>
  <c r="AXH12" i="1"/>
  <c r="AXH13" i="1"/>
  <c r="AXH14" i="1"/>
  <c r="AXH15" i="1"/>
  <c r="AXH16" i="1"/>
  <c r="AXH17" i="1"/>
  <c r="AXH21" i="1"/>
  <c r="AXG22" i="1"/>
  <c r="AXE19" i="1"/>
  <c r="AXF11" i="1" s="1"/>
  <c r="AXC19" i="1"/>
  <c r="AXC22" i="1" s="1"/>
  <c r="AXA8" i="1"/>
  <c r="AXA9" i="1"/>
  <c r="AXA10" i="1"/>
  <c r="AXA11" i="1"/>
  <c r="AXA12" i="1"/>
  <c r="AXA13" i="1"/>
  <c r="AXA14" i="1"/>
  <c r="AXA15" i="1"/>
  <c r="AXA16" i="1"/>
  <c r="AXA17" i="1"/>
  <c r="AXA21" i="1"/>
  <c r="AWZ22" i="1"/>
  <c r="AWX19" i="1"/>
  <c r="AWY14" i="1" s="1"/>
  <c r="AWV19" i="1"/>
  <c r="AWV22" i="1" s="1"/>
  <c r="AWT8" i="1"/>
  <c r="AWT9" i="1"/>
  <c r="AWT10" i="1"/>
  <c r="AWT11" i="1"/>
  <c r="AWT12" i="1"/>
  <c r="AWT13" i="1"/>
  <c r="AWT14" i="1"/>
  <c r="AWT15" i="1"/>
  <c r="AWT16" i="1"/>
  <c r="AWT17" i="1"/>
  <c r="AWT21" i="1"/>
  <c r="AWS22" i="1"/>
  <c r="AWQ19" i="1"/>
  <c r="AWQ22" i="1" s="1"/>
  <c r="AWO19" i="1"/>
  <c r="AWO22" i="1" s="1"/>
  <c r="AWM8" i="1"/>
  <c r="AWM9" i="1"/>
  <c r="AWM10" i="1"/>
  <c r="AWM11" i="1"/>
  <c r="AWM12" i="1"/>
  <c r="AWM13" i="1"/>
  <c r="AWM14" i="1"/>
  <c r="AWM15" i="1"/>
  <c r="AWM16" i="1"/>
  <c r="AWM17" i="1"/>
  <c r="AWM21" i="1"/>
  <c r="AWL22" i="1"/>
  <c r="AWJ19" i="1"/>
  <c r="AWK10" i="1" s="1"/>
  <c r="AWH19" i="1"/>
  <c r="AWI8" i="1" s="1"/>
  <c r="AXT14" i="1"/>
  <c r="AXR15" i="1"/>
  <c r="E195" i="4"/>
  <c r="E196" i="4"/>
  <c r="E197" i="4"/>
  <c r="E198" i="4"/>
  <c r="E199" i="4"/>
  <c r="E200" i="4"/>
  <c r="E201" i="4"/>
  <c r="AZZ8" i="1"/>
  <c r="AZZ9" i="1"/>
  <c r="AZZ10" i="1"/>
  <c r="AZZ11" i="1"/>
  <c r="AZZ12" i="1"/>
  <c r="AZZ13" i="1"/>
  <c r="AZZ14" i="1"/>
  <c r="AZZ15" i="1"/>
  <c r="AZZ16" i="1"/>
  <c r="AZZ17" i="1"/>
  <c r="AZZ21" i="1"/>
  <c r="AZY22" i="1"/>
  <c r="AZW19" i="1"/>
  <c r="AZX8" i="1" s="1"/>
  <c r="AZU19" i="1"/>
  <c r="AZV9" i="1" s="1"/>
  <c r="AZS8" i="1"/>
  <c r="AZS9" i="1"/>
  <c r="AZS10" i="1"/>
  <c r="AZS11" i="1"/>
  <c r="AZS12" i="1"/>
  <c r="AZS13" i="1"/>
  <c r="AZS14" i="1"/>
  <c r="AZS15" i="1"/>
  <c r="AZS16" i="1"/>
  <c r="AZS17" i="1"/>
  <c r="AZS21" i="1"/>
  <c r="AZR22" i="1"/>
  <c r="AZP19" i="1"/>
  <c r="AZQ12" i="1" s="1"/>
  <c r="AZN19" i="1"/>
  <c r="AZO16" i="1" s="1"/>
  <c r="AZL8" i="1"/>
  <c r="AZL9" i="1"/>
  <c r="AZL10" i="1"/>
  <c r="AZL11" i="1"/>
  <c r="AZL12" i="1"/>
  <c r="AZL13" i="1"/>
  <c r="AZL14" i="1"/>
  <c r="AZL15" i="1"/>
  <c r="AZL16" i="1"/>
  <c r="AZL17" i="1"/>
  <c r="AZL21" i="1"/>
  <c r="AZK22" i="1"/>
  <c r="AZI19" i="1"/>
  <c r="AZJ13" i="1" s="1"/>
  <c r="AZG19" i="1"/>
  <c r="AZH8" i="1" s="1"/>
  <c r="AZE8" i="1"/>
  <c r="AZE9" i="1"/>
  <c r="AZE10" i="1"/>
  <c r="AZE11" i="1"/>
  <c r="AZE12" i="1"/>
  <c r="AZE13" i="1"/>
  <c r="AZE14" i="1"/>
  <c r="AZE15" i="1"/>
  <c r="AZE16" i="1"/>
  <c r="AZE17" i="1"/>
  <c r="AZE21" i="1"/>
  <c r="AZD22" i="1"/>
  <c r="AZB19" i="1"/>
  <c r="AZC11" i="1" s="1"/>
  <c r="AYZ19" i="1"/>
  <c r="AZA9" i="1" s="1"/>
  <c r="AYX8" i="1"/>
  <c r="AYX9" i="1"/>
  <c r="AYX10" i="1"/>
  <c r="AYX11" i="1"/>
  <c r="AYX12" i="1"/>
  <c r="AYX13" i="1"/>
  <c r="AYX14" i="1"/>
  <c r="AYX15" i="1"/>
  <c r="AYX16" i="1"/>
  <c r="AYX17" i="1"/>
  <c r="AYX21" i="1"/>
  <c r="AYW22" i="1"/>
  <c r="AYU19" i="1"/>
  <c r="AYV9" i="1" s="1"/>
  <c r="AYS19" i="1"/>
  <c r="AYT12" i="1" s="1"/>
  <c r="AYQ8" i="1"/>
  <c r="AYQ9" i="1"/>
  <c r="AYQ10" i="1"/>
  <c r="AYQ11" i="1"/>
  <c r="AYQ12" i="1"/>
  <c r="AYQ13" i="1"/>
  <c r="AYQ14" i="1"/>
  <c r="AYQ15" i="1"/>
  <c r="AYQ16" i="1"/>
  <c r="AYQ17" i="1"/>
  <c r="AYQ21" i="1"/>
  <c r="AYP22" i="1"/>
  <c r="AYN19" i="1"/>
  <c r="AYO10" i="1" s="1"/>
  <c r="AYL19" i="1"/>
  <c r="AYM11" i="1" s="1"/>
  <c r="AYJ8" i="1"/>
  <c r="AYJ9" i="1"/>
  <c r="AYJ10" i="1"/>
  <c r="AYJ11" i="1"/>
  <c r="AYJ12" i="1"/>
  <c r="AYJ13" i="1"/>
  <c r="AYJ14" i="1"/>
  <c r="AYJ15" i="1"/>
  <c r="AYJ16" i="1"/>
  <c r="AYJ17" i="1"/>
  <c r="AYJ21" i="1"/>
  <c r="AYI22" i="1"/>
  <c r="AYG19" i="1"/>
  <c r="AYH11" i="1" s="1"/>
  <c r="AYE19" i="1"/>
  <c r="E202" i="4"/>
  <c r="E203" i="4"/>
  <c r="E204" i="4"/>
  <c r="E205" i="4"/>
  <c r="E206" i="4"/>
  <c r="E207" i="4"/>
  <c r="E208" i="4"/>
  <c r="BBW8" i="1"/>
  <c r="BBW9" i="1"/>
  <c r="BBW10" i="1"/>
  <c r="BBW11" i="1"/>
  <c r="BBW12" i="1"/>
  <c r="BBW13" i="1"/>
  <c r="BBW14" i="1"/>
  <c r="BBW15" i="1"/>
  <c r="BBW16" i="1"/>
  <c r="BBW17" i="1"/>
  <c r="BBW21" i="1"/>
  <c r="BBV22" i="1"/>
  <c r="BBT19" i="1"/>
  <c r="BBU11" i="1" s="1"/>
  <c r="BBR19" i="1"/>
  <c r="BBS16" i="1" s="1"/>
  <c r="BBP8" i="1"/>
  <c r="BBP9" i="1"/>
  <c r="BBP10" i="1"/>
  <c r="BBP11" i="1"/>
  <c r="BBP12" i="1"/>
  <c r="BBP13" i="1"/>
  <c r="BBP14" i="1"/>
  <c r="BBP15" i="1"/>
  <c r="BBP16" i="1"/>
  <c r="BBP17" i="1"/>
  <c r="BBP21" i="1"/>
  <c r="BBO22" i="1"/>
  <c r="BBM19" i="1"/>
  <c r="BBK19" i="1"/>
  <c r="BBI8" i="1"/>
  <c r="BBI9" i="1"/>
  <c r="BBI10" i="1"/>
  <c r="BBI11" i="1"/>
  <c r="BBI12" i="1"/>
  <c r="BBI13" i="1"/>
  <c r="BBI14" i="1"/>
  <c r="BBI15" i="1"/>
  <c r="BBI16" i="1"/>
  <c r="BBI17" i="1"/>
  <c r="BBI21" i="1"/>
  <c r="BBH22" i="1"/>
  <c r="BBF19" i="1"/>
  <c r="BBD19" i="1"/>
  <c r="BBE10" i="1" s="1"/>
  <c r="BBB8" i="1"/>
  <c r="BBB9" i="1"/>
  <c r="BBB10" i="1"/>
  <c r="BBB11" i="1"/>
  <c r="BBB12" i="1"/>
  <c r="BBB13" i="1"/>
  <c r="BBB14" i="1"/>
  <c r="BBB15" i="1"/>
  <c r="BBB16" i="1"/>
  <c r="BBB17" i="1"/>
  <c r="BBB21" i="1"/>
  <c r="BBA22" i="1"/>
  <c r="BAY19" i="1"/>
  <c r="BAZ11" i="1" s="1"/>
  <c r="BAW19" i="1"/>
  <c r="BAX13" i="1" s="1"/>
  <c r="BAU8" i="1"/>
  <c r="BAU9" i="1"/>
  <c r="BAU10" i="1"/>
  <c r="BAU11" i="1"/>
  <c r="BAU12" i="1"/>
  <c r="BAU13" i="1"/>
  <c r="BAU14" i="1"/>
  <c r="BAU15" i="1"/>
  <c r="BAU16" i="1"/>
  <c r="BAU17" i="1"/>
  <c r="BAU21" i="1"/>
  <c r="BAT22" i="1"/>
  <c r="BAR19" i="1"/>
  <c r="BAS16" i="1" s="1"/>
  <c r="BAP19" i="1"/>
  <c r="BAQ14" i="1" s="1"/>
  <c r="BAN8" i="1"/>
  <c r="BAN9" i="1"/>
  <c r="BAN10" i="1"/>
  <c r="BAN11" i="1"/>
  <c r="BAN12" i="1"/>
  <c r="BAN13" i="1"/>
  <c r="BAN14" i="1"/>
  <c r="BAN15" i="1"/>
  <c r="BAN16" i="1"/>
  <c r="BAN17" i="1"/>
  <c r="BAN21" i="1"/>
  <c r="BAM22" i="1"/>
  <c r="BAK19" i="1"/>
  <c r="BAL13" i="1" s="1"/>
  <c r="BAI19" i="1"/>
  <c r="BAJ13" i="1" s="1"/>
  <c r="BAG8" i="1"/>
  <c r="BAG9" i="1"/>
  <c r="BAG10" i="1"/>
  <c r="BAG11" i="1"/>
  <c r="BAG12" i="1"/>
  <c r="BAG13" i="1"/>
  <c r="BAG14" i="1"/>
  <c r="BAG15" i="1"/>
  <c r="BAG16" i="1"/>
  <c r="BAG17" i="1"/>
  <c r="BAG21" i="1"/>
  <c r="BAF22" i="1"/>
  <c r="BAD19" i="1"/>
  <c r="BAE9" i="1" s="1"/>
  <c r="BAB19" i="1"/>
  <c r="BAC10" i="1" s="1"/>
  <c r="E209" i="4"/>
  <c r="E210" i="4"/>
  <c r="E211" i="4"/>
  <c r="E212" i="4"/>
  <c r="E213" i="4"/>
  <c r="E214" i="4"/>
  <c r="E215" i="4"/>
  <c r="BDT8" i="1"/>
  <c r="BDT9" i="1"/>
  <c r="BDT10" i="1"/>
  <c r="BDT11" i="1"/>
  <c r="BDT12" i="1"/>
  <c r="BDT13" i="1"/>
  <c r="BDT14" i="1"/>
  <c r="BDT15" i="1"/>
  <c r="BDT16" i="1"/>
  <c r="BDT17" i="1"/>
  <c r="BDT21" i="1"/>
  <c r="BDS22" i="1"/>
  <c r="BDQ19" i="1"/>
  <c r="BDR10" i="1" s="1"/>
  <c r="BDO19" i="1"/>
  <c r="BDP9" i="1" s="1"/>
  <c r="BDM8" i="1"/>
  <c r="BDM9" i="1"/>
  <c r="BDM10" i="1"/>
  <c r="BDM11" i="1"/>
  <c r="BDM12" i="1"/>
  <c r="BDM13" i="1"/>
  <c r="BDM14" i="1"/>
  <c r="BDM15" i="1"/>
  <c r="BDM16" i="1"/>
  <c r="BDM17" i="1"/>
  <c r="BDM21" i="1"/>
  <c r="BDL22" i="1"/>
  <c r="BDJ19" i="1"/>
  <c r="BDK17" i="1" s="1"/>
  <c r="BDH19" i="1"/>
  <c r="BDH22" i="1" s="1"/>
  <c r="BDF8" i="1"/>
  <c r="BDF9" i="1"/>
  <c r="BDF10" i="1"/>
  <c r="BDF11" i="1"/>
  <c r="BDF12" i="1"/>
  <c r="BDF13" i="1"/>
  <c r="BDF14" i="1"/>
  <c r="BDF15" i="1"/>
  <c r="BDF16" i="1"/>
  <c r="BDF17" i="1"/>
  <c r="BDF21" i="1"/>
  <c r="BDE22" i="1"/>
  <c r="BDC19" i="1"/>
  <c r="BDA19" i="1"/>
  <c r="BCY8" i="1"/>
  <c r="BCY9" i="1"/>
  <c r="BCY10" i="1"/>
  <c r="BCY11" i="1"/>
  <c r="BCY12" i="1"/>
  <c r="BCY13" i="1"/>
  <c r="BCY14" i="1"/>
  <c r="BCY15" i="1"/>
  <c r="BCY16" i="1"/>
  <c r="BCY17" i="1"/>
  <c r="BCY21" i="1"/>
  <c r="BCX22" i="1"/>
  <c r="BCV19" i="1"/>
  <c r="BCW17" i="1" s="1"/>
  <c r="BCT19" i="1"/>
  <c r="BCR8" i="1"/>
  <c r="BCR9" i="1"/>
  <c r="BCR10" i="1"/>
  <c r="BCR11" i="1"/>
  <c r="BCR12" i="1"/>
  <c r="BCR13" i="1"/>
  <c r="BCR14" i="1"/>
  <c r="BCR15" i="1"/>
  <c r="BCR16" i="1"/>
  <c r="BCR17" i="1"/>
  <c r="BCR21" i="1"/>
  <c r="BCQ22" i="1"/>
  <c r="BCO19" i="1"/>
  <c r="BCM19" i="1"/>
  <c r="BCN16" i="1" s="1"/>
  <c r="BCK8" i="1"/>
  <c r="BCK9" i="1"/>
  <c r="BCK10" i="1"/>
  <c r="BCK11" i="1"/>
  <c r="BCK12" i="1"/>
  <c r="BCK13" i="1"/>
  <c r="BCK14" i="1"/>
  <c r="BCK15" i="1"/>
  <c r="BCK16" i="1"/>
  <c r="BCK17" i="1"/>
  <c r="BCK21" i="1"/>
  <c r="BCJ22" i="1"/>
  <c r="BCH19" i="1"/>
  <c r="BCF19" i="1"/>
  <c r="BCF22" i="1" s="1"/>
  <c r="BCD8" i="1"/>
  <c r="BCD9" i="1"/>
  <c r="BCD10" i="1"/>
  <c r="BCD11" i="1"/>
  <c r="BCD12" i="1"/>
  <c r="BCD13" i="1"/>
  <c r="BCD14" i="1"/>
  <c r="BCD15" i="1"/>
  <c r="BCD16" i="1"/>
  <c r="BCD17" i="1"/>
  <c r="BCD21" i="1"/>
  <c r="BCC22" i="1"/>
  <c r="BCA19" i="1"/>
  <c r="BCB9" i="1" s="1"/>
  <c r="BBY19" i="1"/>
  <c r="BBZ13" i="1" s="1"/>
  <c r="E222" i="4"/>
  <c r="E221" i="4"/>
  <c r="E220" i="4"/>
  <c r="E219" i="4"/>
  <c r="E218" i="4"/>
  <c r="E217" i="4"/>
  <c r="E216" i="4"/>
  <c r="BFQ8" i="1"/>
  <c r="BFQ9" i="1"/>
  <c r="BFQ10" i="1"/>
  <c r="BFQ11" i="1"/>
  <c r="BFQ12" i="1"/>
  <c r="BFQ13" i="1"/>
  <c r="BFQ14" i="1"/>
  <c r="BFQ15" i="1"/>
  <c r="BFQ16" i="1"/>
  <c r="BFQ17" i="1"/>
  <c r="BFQ21" i="1"/>
  <c r="BFP22" i="1"/>
  <c r="BFN19" i="1"/>
  <c r="BFN22" i="1" s="1"/>
  <c r="BFL19" i="1"/>
  <c r="BFM11" i="1" s="1"/>
  <c r="BFJ8" i="1"/>
  <c r="BFJ9" i="1"/>
  <c r="BFJ10" i="1"/>
  <c r="BFJ11" i="1"/>
  <c r="BFJ12" i="1"/>
  <c r="BFJ13" i="1"/>
  <c r="BFJ14" i="1"/>
  <c r="BFJ15" i="1"/>
  <c r="BFJ16" i="1"/>
  <c r="BFJ17" i="1"/>
  <c r="BFJ21" i="1"/>
  <c r="BFI22" i="1"/>
  <c r="BFG19" i="1"/>
  <c r="BFG22" i="1" s="1"/>
  <c r="BFE19" i="1"/>
  <c r="BFF16" i="1" s="1"/>
  <c r="BFC8" i="1"/>
  <c r="BFC9" i="1"/>
  <c r="BFC10" i="1"/>
  <c r="BFC11" i="1"/>
  <c r="BFC12" i="1"/>
  <c r="BFC13" i="1"/>
  <c r="BFC14" i="1"/>
  <c r="BFC15" i="1"/>
  <c r="BFC16" i="1"/>
  <c r="BFC17" i="1"/>
  <c r="BFC21" i="1"/>
  <c r="BFB22" i="1"/>
  <c r="BEZ19" i="1"/>
  <c r="BEX19" i="1"/>
  <c r="BEY13" i="1" s="1"/>
  <c r="BEV8" i="1"/>
  <c r="BEV9" i="1"/>
  <c r="BEV10" i="1"/>
  <c r="BEV11" i="1"/>
  <c r="BEV12" i="1"/>
  <c r="BEV13" i="1"/>
  <c r="BEV14" i="1"/>
  <c r="BEV15" i="1"/>
  <c r="BEV16" i="1"/>
  <c r="BEV17" i="1"/>
  <c r="BEV21" i="1"/>
  <c r="BEU22" i="1"/>
  <c r="BES19" i="1"/>
  <c r="BET16" i="1" s="1"/>
  <c r="BEQ19" i="1"/>
  <c r="BEO8" i="1"/>
  <c r="BEO9" i="1"/>
  <c r="BEO10" i="1"/>
  <c r="BEO11" i="1"/>
  <c r="BEO12" i="1"/>
  <c r="BEO13" i="1"/>
  <c r="BEO14" i="1"/>
  <c r="BEO15" i="1"/>
  <c r="BEO16" i="1"/>
  <c r="BEO17" i="1"/>
  <c r="BEO21" i="1"/>
  <c r="BEN22" i="1"/>
  <c r="BEL19" i="1"/>
  <c r="BEM17" i="1" s="1"/>
  <c r="BEJ19" i="1"/>
  <c r="BEK9" i="1" s="1"/>
  <c r="BEH8" i="1"/>
  <c r="BEH9" i="1"/>
  <c r="BEH10" i="1"/>
  <c r="BEH11" i="1"/>
  <c r="BEH12" i="1"/>
  <c r="BEH13" i="1"/>
  <c r="BEH14" i="1"/>
  <c r="BEH15" i="1"/>
  <c r="BEH16" i="1"/>
  <c r="BEH17" i="1"/>
  <c r="BEH21" i="1"/>
  <c r="BEG22" i="1"/>
  <c r="BEE19" i="1"/>
  <c r="BEC19" i="1"/>
  <c r="BEA8" i="1"/>
  <c r="BEA9" i="1"/>
  <c r="BEA10" i="1"/>
  <c r="BEA11" i="1"/>
  <c r="BEA12" i="1"/>
  <c r="BEA13" i="1"/>
  <c r="BEA14" i="1"/>
  <c r="BEA15" i="1"/>
  <c r="BEA16" i="1"/>
  <c r="BEA17" i="1"/>
  <c r="BEA21" i="1"/>
  <c r="BDZ22" i="1"/>
  <c r="BDX19" i="1"/>
  <c r="BDV19" i="1"/>
  <c r="BDV22" i="1" s="1"/>
  <c r="E223" i="4"/>
  <c r="E224" i="4"/>
  <c r="E225" i="4"/>
  <c r="E226" i="4"/>
  <c r="E227" i="4"/>
  <c r="E228" i="4"/>
  <c r="E229" i="4"/>
  <c r="BHN8" i="1"/>
  <c r="BHN9" i="1"/>
  <c r="BHN10" i="1"/>
  <c r="BHN11" i="1"/>
  <c r="BHN12" i="1"/>
  <c r="BHN13" i="1"/>
  <c r="BHN14" i="1"/>
  <c r="BHN15" i="1"/>
  <c r="BHN16" i="1"/>
  <c r="BHN17" i="1"/>
  <c r="BHN21" i="1"/>
  <c r="BHM22" i="1"/>
  <c r="BHK19" i="1"/>
  <c r="BHL11" i="1" s="1"/>
  <c r="BHI19" i="1"/>
  <c r="BHJ13" i="1" s="1"/>
  <c r="BHG8" i="1"/>
  <c r="BHG9" i="1"/>
  <c r="BHG10" i="1"/>
  <c r="BHG11" i="1"/>
  <c r="BHG12" i="1"/>
  <c r="BHG13" i="1"/>
  <c r="BHG14" i="1"/>
  <c r="BHG15" i="1"/>
  <c r="BHG16" i="1"/>
  <c r="BHG17" i="1"/>
  <c r="BHG21" i="1"/>
  <c r="BHF22" i="1"/>
  <c r="BHD19" i="1"/>
  <c r="BHD22" i="1" s="1"/>
  <c r="BHB19" i="1"/>
  <c r="BHC15" i="1" s="1"/>
  <c r="BGZ8" i="1"/>
  <c r="BGZ9" i="1"/>
  <c r="BGZ10" i="1"/>
  <c r="BGZ11" i="1"/>
  <c r="BGZ12" i="1"/>
  <c r="BGZ13" i="1"/>
  <c r="BGZ14" i="1"/>
  <c r="BGZ15" i="1"/>
  <c r="BGZ16" i="1"/>
  <c r="BGZ17" i="1"/>
  <c r="BGZ21" i="1"/>
  <c r="BGY22" i="1"/>
  <c r="BGW19" i="1"/>
  <c r="BGX17" i="1" s="1"/>
  <c r="BGU19" i="1"/>
  <c r="BGS8" i="1"/>
  <c r="BGS9" i="1"/>
  <c r="BGS10" i="1"/>
  <c r="BGS11" i="1"/>
  <c r="BGS12" i="1"/>
  <c r="BGS13" i="1"/>
  <c r="BGS14" i="1"/>
  <c r="BGS15" i="1"/>
  <c r="BGS16" i="1"/>
  <c r="BGS17" i="1"/>
  <c r="BGS21" i="1"/>
  <c r="BGR22" i="1"/>
  <c r="BGP19" i="1"/>
  <c r="BGQ17" i="1" s="1"/>
  <c r="BGN19" i="1"/>
  <c r="BGO9" i="1" s="1"/>
  <c r="BGL8" i="1"/>
  <c r="BGL9" i="1"/>
  <c r="BGL10" i="1"/>
  <c r="BGL11" i="1"/>
  <c r="BGL12" i="1"/>
  <c r="BGL13" i="1"/>
  <c r="BGL14" i="1"/>
  <c r="BGL15" i="1"/>
  <c r="BGL16" i="1"/>
  <c r="BGL17" i="1"/>
  <c r="BGL21" i="1"/>
  <c r="BGK22" i="1"/>
  <c r="BGI19" i="1"/>
  <c r="BGJ16" i="1" s="1"/>
  <c r="BGG19" i="1"/>
  <c r="BGH12" i="1" s="1"/>
  <c r="BGE8" i="1"/>
  <c r="BGE9" i="1"/>
  <c r="BGE10" i="1"/>
  <c r="BGE11" i="1"/>
  <c r="BGE12" i="1"/>
  <c r="BGE13" i="1"/>
  <c r="BGE14" i="1"/>
  <c r="BGE15" i="1"/>
  <c r="BGE16" i="1"/>
  <c r="BGE17" i="1"/>
  <c r="BGE21" i="1"/>
  <c r="BGD22" i="1"/>
  <c r="BGB19" i="1"/>
  <c r="BGC14" i="1" s="1"/>
  <c r="BFZ19" i="1"/>
  <c r="BGA11" i="1" s="1"/>
  <c r="BFX8" i="1"/>
  <c r="BFX9" i="1"/>
  <c r="BFX10" i="1"/>
  <c r="BFX11" i="1"/>
  <c r="BFX12" i="1"/>
  <c r="BFX13" i="1"/>
  <c r="BFX14" i="1"/>
  <c r="BFX15" i="1"/>
  <c r="BFX16" i="1"/>
  <c r="BFX17" i="1"/>
  <c r="BFX21" i="1"/>
  <c r="BFW22" i="1"/>
  <c r="BFU19" i="1"/>
  <c r="BFV10" i="1" s="1"/>
  <c r="BFS19" i="1"/>
  <c r="BFT10" i="1" s="1"/>
  <c r="E230" i="4"/>
  <c r="E231" i="4"/>
  <c r="E232" i="4"/>
  <c r="E233" i="4"/>
  <c r="E234" i="4"/>
  <c r="E235" i="4"/>
  <c r="E236" i="4"/>
  <c r="BJK8" i="1"/>
  <c r="BJK9" i="1"/>
  <c r="BJK10" i="1"/>
  <c r="BJK11" i="1"/>
  <c r="BJK12" i="1"/>
  <c r="BJK13" i="1"/>
  <c r="BJK14" i="1"/>
  <c r="BJK15" i="1"/>
  <c r="BJK16" i="1"/>
  <c r="BJK17" i="1"/>
  <c r="BJK21" i="1"/>
  <c r="BJJ22" i="1"/>
  <c r="BJH19" i="1"/>
  <c r="BJF19" i="1"/>
  <c r="BJG12" i="1" s="1"/>
  <c r="BJD8" i="1"/>
  <c r="BJD9" i="1"/>
  <c r="BJD10" i="1"/>
  <c r="BJD11" i="1"/>
  <c r="BJD12" i="1"/>
  <c r="BJD13" i="1"/>
  <c r="BJD14" i="1"/>
  <c r="BJD15" i="1"/>
  <c r="BJD16" i="1"/>
  <c r="BJD17" i="1"/>
  <c r="BJD21" i="1"/>
  <c r="BJC22" i="1"/>
  <c r="BJA19" i="1"/>
  <c r="BJA22" i="1" s="1"/>
  <c r="BIY19" i="1"/>
  <c r="BIZ11" i="1" s="1"/>
  <c r="BIW8" i="1"/>
  <c r="BIW9" i="1"/>
  <c r="BIW10" i="1"/>
  <c r="BIW11" i="1"/>
  <c r="BIW12" i="1"/>
  <c r="BIW13" i="1"/>
  <c r="BIW14" i="1"/>
  <c r="BIW15" i="1"/>
  <c r="BIW16" i="1"/>
  <c r="BIW17" i="1"/>
  <c r="BIW21" i="1"/>
  <c r="BIV22" i="1"/>
  <c r="BIT19" i="1"/>
  <c r="BIU8" i="1" s="1"/>
  <c r="BIR19" i="1"/>
  <c r="BIR22" i="1" s="1"/>
  <c r="BIP8" i="1"/>
  <c r="BIP9" i="1"/>
  <c r="BIP10" i="1"/>
  <c r="BIP11" i="1"/>
  <c r="BIP12" i="1"/>
  <c r="BIP13" i="1"/>
  <c r="BIP14" i="1"/>
  <c r="BIP15" i="1"/>
  <c r="BIP16" i="1"/>
  <c r="BIP17" i="1"/>
  <c r="BIP21" i="1"/>
  <c r="BIO22" i="1"/>
  <c r="BIM19" i="1"/>
  <c r="BIN9" i="1" s="1"/>
  <c r="BIK19" i="1"/>
  <c r="BIL10" i="1" s="1"/>
  <c r="BII8" i="1"/>
  <c r="BII9" i="1"/>
  <c r="BII10" i="1"/>
  <c r="BII11" i="1"/>
  <c r="BII12" i="1"/>
  <c r="BII13" i="1"/>
  <c r="BII14" i="1"/>
  <c r="BII15" i="1"/>
  <c r="BII16" i="1"/>
  <c r="BII17" i="1"/>
  <c r="BII21" i="1"/>
  <c r="BIH22" i="1"/>
  <c r="BIF19" i="1"/>
  <c r="BIG13" i="1" s="1"/>
  <c r="BID19" i="1"/>
  <c r="BIE12" i="1" s="1"/>
  <c r="BIB8" i="1"/>
  <c r="BIB9" i="1"/>
  <c r="BIB10" i="1"/>
  <c r="BIB11" i="1"/>
  <c r="BIB12" i="1"/>
  <c r="BIB13" i="1"/>
  <c r="BIB14" i="1"/>
  <c r="BIB15" i="1"/>
  <c r="BIB16" i="1"/>
  <c r="BIB17" i="1"/>
  <c r="BIB21" i="1"/>
  <c r="BIA22" i="1"/>
  <c r="BHY19" i="1"/>
  <c r="BHZ12" i="1" s="1"/>
  <c r="BHW19" i="1"/>
  <c r="BHX8" i="1" s="1"/>
  <c r="BHU8" i="1"/>
  <c r="BHU9" i="1"/>
  <c r="BHU10" i="1"/>
  <c r="BHU11" i="1"/>
  <c r="BHU12" i="1"/>
  <c r="BHU13" i="1"/>
  <c r="BHU14" i="1"/>
  <c r="BHU15" i="1"/>
  <c r="BHU16" i="1"/>
  <c r="BHU17" i="1"/>
  <c r="BHU21" i="1"/>
  <c r="BHT22" i="1"/>
  <c r="BHR19" i="1"/>
  <c r="BHP19" i="1"/>
  <c r="BHP22" i="1" s="1"/>
  <c r="BJB10" i="1"/>
  <c r="E237" i="4"/>
  <c r="E238" i="4"/>
  <c r="E239" i="4"/>
  <c r="E240" i="4"/>
  <c r="E241" i="4"/>
  <c r="E242" i="4"/>
  <c r="E243" i="4"/>
  <c r="BLG22" i="1"/>
  <c r="BKZ22" i="1"/>
  <c r="BKS22" i="1"/>
  <c r="BKO19" i="1"/>
  <c r="BKP11" i="1" s="1"/>
  <c r="BKL22" i="1"/>
  <c r="BKE22" i="1"/>
  <c r="BJX22" i="1"/>
  <c r="BJQ22" i="1"/>
  <c r="BLH21" i="1"/>
  <c r="BLA21" i="1"/>
  <c r="BKT21" i="1"/>
  <c r="BKM21" i="1"/>
  <c r="BKF21" i="1"/>
  <c r="BJY21" i="1"/>
  <c r="BJR21" i="1"/>
  <c r="BLE19" i="1"/>
  <c r="BLE22" i="1" s="1"/>
  <c r="BLC19" i="1"/>
  <c r="BLD15" i="1" s="1"/>
  <c r="BKX19" i="1"/>
  <c r="BKY11" i="1" s="1"/>
  <c r="BKV19" i="1"/>
  <c r="BKV22" i="1" s="1"/>
  <c r="BKQ19" i="1"/>
  <c r="BKJ19" i="1"/>
  <c r="BKK11" i="1" s="1"/>
  <c r="BKH19" i="1"/>
  <c r="BKI11" i="1" s="1"/>
  <c r="BKC19" i="1"/>
  <c r="BKA19" i="1"/>
  <c r="BKB11" i="1" s="1"/>
  <c r="BJV19" i="1"/>
  <c r="BJW17" i="1" s="1"/>
  <c r="BJT19" i="1"/>
  <c r="BJU10" i="1" s="1"/>
  <c r="BJO19" i="1"/>
  <c r="BJM19" i="1"/>
  <c r="BJM22" i="1" s="1"/>
  <c r="BLH17" i="1"/>
  <c r="BLA17" i="1"/>
  <c r="BKT17" i="1"/>
  <c r="BKM17" i="1"/>
  <c r="BKF17" i="1"/>
  <c r="BJY17" i="1"/>
  <c r="BJR17" i="1"/>
  <c r="BLH16" i="1"/>
  <c r="BLA16" i="1"/>
  <c r="BKT16" i="1"/>
  <c r="BKM16" i="1"/>
  <c r="BKF16" i="1"/>
  <c r="BJY16" i="1"/>
  <c r="BJR16" i="1"/>
  <c r="BLH15" i="1"/>
  <c r="BLA15" i="1"/>
  <c r="BKT15" i="1"/>
  <c r="BKM15" i="1"/>
  <c r="BKF15" i="1"/>
  <c r="BJY15" i="1"/>
  <c r="BJR15" i="1"/>
  <c r="BLH14" i="1"/>
  <c r="BLA14" i="1"/>
  <c r="BKT14" i="1"/>
  <c r="BKM14" i="1"/>
  <c r="BKF14" i="1"/>
  <c r="BJY14" i="1"/>
  <c r="BJR14" i="1"/>
  <c r="BLH13" i="1"/>
  <c r="BLA13" i="1"/>
  <c r="BKT13" i="1"/>
  <c r="BKM13" i="1"/>
  <c r="BKF13" i="1"/>
  <c r="BJY13" i="1"/>
  <c r="BJR13" i="1"/>
  <c r="BLH12" i="1"/>
  <c r="BLA12" i="1"/>
  <c r="BKT12" i="1"/>
  <c r="BKM12" i="1"/>
  <c r="BKF12" i="1"/>
  <c r="BJY12" i="1"/>
  <c r="BJR12" i="1"/>
  <c r="BLH11" i="1"/>
  <c r="BLA11" i="1"/>
  <c r="BKT11" i="1"/>
  <c r="BKM11" i="1"/>
  <c r="BKF11" i="1"/>
  <c r="BJY11" i="1"/>
  <c r="BJR11" i="1"/>
  <c r="BLH10" i="1"/>
  <c r="BLA10" i="1"/>
  <c r="BKT10" i="1"/>
  <c r="BKM10" i="1"/>
  <c r="BKF10" i="1"/>
  <c r="BJY10" i="1"/>
  <c r="BJR10" i="1"/>
  <c r="BLH9" i="1"/>
  <c r="BLA9" i="1"/>
  <c r="BKT9" i="1"/>
  <c r="BKM9" i="1"/>
  <c r="BKF9" i="1"/>
  <c r="BJY9" i="1"/>
  <c r="BJR9" i="1"/>
  <c r="BLH8" i="1"/>
  <c r="BLA8" i="1"/>
  <c r="BKT8" i="1"/>
  <c r="BKM8" i="1"/>
  <c r="BKF8" i="1"/>
  <c r="BJY8" i="1"/>
  <c r="BJR8" i="1"/>
  <c r="E244" i="4"/>
  <c r="E245" i="4"/>
  <c r="E246" i="4"/>
  <c r="E247" i="4"/>
  <c r="E248" i="4"/>
  <c r="E249" i="4"/>
  <c r="E250" i="4"/>
  <c r="BNE8" i="1"/>
  <c r="BNE9" i="1"/>
  <c r="BNE10" i="1"/>
  <c r="BNE11" i="1"/>
  <c r="BNE12" i="1"/>
  <c r="BNE13" i="1"/>
  <c r="BNE14" i="1"/>
  <c r="BNE15" i="1"/>
  <c r="BNE16" i="1"/>
  <c r="BNE17" i="1"/>
  <c r="BNE21" i="1"/>
  <c r="BND22" i="1"/>
  <c r="BNB19" i="1"/>
  <c r="BNC10" i="1" s="1"/>
  <c r="BMZ19" i="1"/>
  <c r="BMX8" i="1"/>
  <c r="BMX9" i="1"/>
  <c r="BMX10" i="1"/>
  <c r="BMX11" i="1"/>
  <c r="BMX12" i="1"/>
  <c r="BMX13" i="1"/>
  <c r="BMX14" i="1"/>
  <c r="BMX15" i="1"/>
  <c r="BMX16" i="1"/>
  <c r="BMX17" i="1"/>
  <c r="BMX21" i="1"/>
  <c r="BMW22" i="1"/>
  <c r="BMU19" i="1"/>
  <c r="BMV8" i="1" s="1"/>
  <c r="BMS19" i="1"/>
  <c r="BMT8" i="1" s="1"/>
  <c r="BMQ8" i="1"/>
  <c r="BMQ9" i="1"/>
  <c r="BMQ10" i="1"/>
  <c r="BMQ11" i="1"/>
  <c r="BMQ12" i="1"/>
  <c r="BMQ13" i="1"/>
  <c r="BMQ14" i="1"/>
  <c r="BMQ15" i="1"/>
  <c r="BMQ16" i="1"/>
  <c r="BMQ17" i="1"/>
  <c r="BMQ21" i="1"/>
  <c r="BMP22" i="1"/>
  <c r="BMN19" i="1"/>
  <c r="BMO9" i="1" s="1"/>
  <c r="BML19" i="1"/>
  <c r="BMM17" i="1" s="1"/>
  <c r="BMJ8" i="1"/>
  <c r="BMJ9" i="1"/>
  <c r="BMJ10" i="1"/>
  <c r="BMJ11" i="1"/>
  <c r="BMJ12" i="1"/>
  <c r="BMJ13" i="1"/>
  <c r="BMJ14" i="1"/>
  <c r="BMJ15" i="1"/>
  <c r="BMJ16" i="1"/>
  <c r="BMJ17" i="1"/>
  <c r="BMJ21" i="1"/>
  <c r="BMI22" i="1"/>
  <c r="BMG19" i="1"/>
  <c r="BMH9" i="1" s="1"/>
  <c r="BME19" i="1"/>
  <c r="BMF13" i="1" s="1"/>
  <c r="BMC8" i="1"/>
  <c r="BMC9" i="1"/>
  <c r="BMC10" i="1"/>
  <c r="BMC11" i="1"/>
  <c r="BMC12" i="1"/>
  <c r="BMC13" i="1"/>
  <c r="BMC14" i="1"/>
  <c r="BMC15" i="1"/>
  <c r="BMC16" i="1"/>
  <c r="BMC17" i="1"/>
  <c r="BMC21" i="1"/>
  <c r="BMB22" i="1"/>
  <c r="BLZ19" i="1"/>
  <c r="BLX19" i="1"/>
  <c r="BLV8" i="1"/>
  <c r="BLV9" i="1"/>
  <c r="BLV10" i="1"/>
  <c r="BLV11" i="1"/>
  <c r="BLV12" i="1"/>
  <c r="BLV13" i="1"/>
  <c r="BLV14" i="1"/>
  <c r="BLV15" i="1"/>
  <c r="BLV16" i="1"/>
  <c r="BLV17" i="1"/>
  <c r="BLV21" i="1"/>
  <c r="BLU22" i="1"/>
  <c r="BLS19" i="1"/>
  <c r="BLQ19" i="1"/>
  <c r="BLR11" i="1" s="1"/>
  <c r="BLO8" i="1"/>
  <c r="BLO9" i="1"/>
  <c r="BLO10" i="1"/>
  <c r="BLO11" i="1"/>
  <c r="BLO12" i="1"/>
  <c r="BLO13" i="1"/>
  <c r="BLO14" i="1"/>
  <c r="BLO15" i="1"/>
  <c r="BLO16" i="1"/>
  <c r="BLO17" i="1"/>
  <c r="BLO21" i="1"/>
  <c r="BLN22" i="1"/>
  <c r="BLL19" i="1"/>
  <c r="BLM12" i="1" s="1"/>
  <c r="BLJ19" i="1"/>
  <c r="BLK9" i="1" s="1"/>
  <c r="E251" i="4"/>
  <c r="E256" i="4"/>
  <c r="E252" i="4"/>
  <c r="E253" i="4"/>
  <c r="E254" i="4"/>
  <c r="E255" i="4"/>
  <c r="E257" i="4"/>
  <c r="BPB8" i="1"/>
  <c r="BPB9" i="1"/>
  <c r="BPB10" i="1"/>
  <c r="BPB11" i="1"/>
  <c r="BPB12" i="1"/>
  <c r="BPB13" i="1"/>
  <c r="BPB14" i="1"/>
  <c r="BPB15" i="1"/>
  <c r="BPB16" i="1"/>
  <c r="BPB17" i="1"/>
  <c r="BPB21" i="1"/>
  <c r="BPA22" i="1"/>
  <c r="BOY19" i="1"/>
  <c r="BOW19" i="1"/>
  <c r="BOW22" i="1" s="1"/>
  <c r="BOU8" i="1"/>
  <c r="BOU9" i="1"/>
  <c r="BOU10" i="1"/>
  <c r="BOU11" i="1"/>
  <c r="BOU12" i="1"/>
  <c r="BOU13" i="1"/>
  <c r="BOU14" i="1"/>
  <c r="BOU15" i="1"/>
  <c r="BOU16" i="1"/>
  <c r="BOU17" i="1"/>
  <c r="BOU21" i="1"/>
  <c r="BOT22" i="1"/>
  <c r="BOR19" i="1"/>
  <c r="BOS17" i="1" s="1"/>
  <c r="BOP19" i="1"/>
  <c r="BOQ12" i="1" s="1"/>
  <c r="BON8" i="1"/>
  <c r="BON9" i="1"/>
  <c r="BON10" i="1"/>
  <c r="BON11" i="1"/>
  <c r="BON12" i="1"/>
  <c r="BON13" i="1"/>
  <c r="BON14" i="1"/>
  <c r="BON15" i="1"/>
  <c r="BON16" i="1"/>
  <c r="BON17" i="1"/>
  <c r="BON21" i="1"/>
  <c r="BOM22" i="1"/>
  <c r="BOK19" i="1"/>
  <c r="BOL11" i="1" s="1"/>
  <c r="BOI19" i="1"/>
  <c r="BOJ9" i="1" s="1"/>
  <c r="BOG8" i="1"/>
  <c r="BOG9" i="1"/>
  <c r="BOG10" i="1"/>
  <c r="BOG11" i="1"/>
  <c r="BOG12" i="1"/>
  <c r="BOG13" i="1"/>
  <c r="BOG14" i="1"/>
  <c r="BOG15" i="1"/>
  <c r="BOG16" i="1"/>
  <c r="BOG17" i="1"/>
  <c r="BOG21" i="1"/>
  <c r="BOF22" i="1"/>
  <c r="BOD19" i="1"/>
  <c r="BOB19" i="1"/>
  <c r="BOC10" i="1" s="1"/>
  <c r="BNZ8" i="1"/>
  <c r="BNZ9" i="1"/>
  <c r="BNZ10" i="1"/>
  <c r="BNZ11" i="1"/>
  <c r="BNZ12" i="1"/>
  <c r="BNZ13" i="1"/>
  <c r="BNZ14" i="1"/>
  <c r="BNZ15" i="1"/>
  <c r="BNZ16" i="1"/>
  <c r="BNZ17" i="1"/>
  <c r="BNZ21" i="1"/>
  <c r="BNY22" i="1"/>
  <c r="BNW19" i="1"/>
  <c r="BNX17" i="1" s="1"/>
  <c r="BNU19" i="1"/>
  <c r="BNS8" i="1"/>
  <c r="BNS9" i="1"/>
  <c r="BNS10" i="1"/>
  <c r="BNS11" i="1"/>
  <c r="BNS12" i="1"/>
  <c r="BNS13" i="1"/>
  <c r="BNS14" i="1"/>
  <c r="BNS15" i="1"/>
  <c r="BNS16" i="1"/>
  <c r="BNS17" i="1"/>
  <c r="BNS21" i="1"/>
  <c r="BNR22" i="1"/>
  <c r="BNP19" i="1"/>
  <c r="BNP22" i="1" s="1"/>
  <c r="BNN19" i="1"/>
  <c r="BNN22" i="1" s="1"/>
  <c r="BNL8" i="1"/>
  <c r="BNL9" i="1"/>
  <c r="BNL10" i="1"/>
  <c r="BNL11" i="1"/>
  <c r="BNL12" i="1"/>
  <c r="BNL13" i="1"/>
  <c r="BNL14" i="1"/>
  <c r="BNL15" i="1"/>
  <c r="BNL16" i="1"/>
  <c r="BNL17" i="1"/>
  <c r="BNL21" i="1"/>
  <c r="BNK22" i="1"/>
  <c r="BNI19" i="1"/>
  <c r="BNG19" i="1"/>
  <c r="D274" i="4"/>
  <c r="D275" i="4"/>
  <c r="D276" i="4"/>
  <c r="D277" i="4"/>
  <c r="BTG19" i="1"/>
  <c r="BTE19" i="1"/>
  <c r="BTF15" i="1" s="1"/>
  <c r="BSZ19" i="1"/>
  <c r="BSX19" i="1"/>
  <c r="BSY17" i="1" s="1"/>
  <c r="BSS19" i="1"/>
  <c r="BSQ19" i="1"/>
  <c r="BSR14" i="1" s="1"/>
  <c r="BSL19" i="1"/>
  <c r="BSM9" i="1" s="1"/>
  <c r="BSJ19" i="1"/>
  <c r="BSK11" i="1" s="1"/>
  <c r="BSE19" i="1"/>
  <c r="BSF9" i="1" s="1"/>
  <c r="BSC19" i="1"/>
  <c r="BSD13" i="1" s="1"/>
  <c r="BRX19" i="1"/>
  <c r="BRV19" i="1"/>
  <c r="BRO19" i="1"/>
  <c r="BRP9" i="1" s="1"/>
  <c r="BRH19" i="1"/>
  <c r="BRI9" i="1" s="1"/>
  <c r="BRA19" i="1"/>
  <c r="BQT19" i="1"/>
  <c r="BQU8" i="1" s="1"/>
  <c r="BQM19" i="1"/>
  <c r="BQN17" i="1" s="1"/>
  <c r="BRQ19" i="1"/>
  <c r="BRR11" i="1" s="1"/>
  <c r="BRJ19" i="1"/>
  <c r="BRK9" i="1" s="1"/>
  <c r="BRC19" i="1"/>
  <c r="BRD14" i="1" s="1"/>
  <c r="BQV19" i="1"/>
  <c r="BQW10" i="1" s="1"/>
  <c r="BQO19" i="1"/>
  <c r="BQP9" i="1" s="1"/>
  <c r="BQH19" i="1"/>
  <c r="BQA19" i="1"/>
  <c r="BQB12" i="1" s="1"/>
  <c r="BPT19" i="1"/>
  <c r="BPU13" i="1" s="1"/>
  <c r="BPM19" i="1"/>
  <c r="BPN11" i="1" s="1"/>
  <c r="BQF19" i="1"/>
  <c r="BPY19" i="1"/>
  <c r="BPZ9" i="1" s="1"/>
  <c r="BPR19" i="1"/>
  <c r="BPK19" i="1"/>
  <c r="BPL9" i="1" s="1"/>
  <c r="BQK8" i="1"/>
  <c r="BQK9" i="1"/>
  <c r="BQK10" i="1"/>
  <c r="BQK11" i="1"/>
  <c r="BQK12" i="1"/>
  <c r="BQK13" i="1"/>
  <c r="BQK14" i="1"/>
  <c r="BQK15" i="1"/>
  <c r="BQK16" i="1"/>
  <c r="BQK17" i="1"/>
  <c r="BQR8" i="1"/>
  <c r="BQR9" i="1"/>
  <c r="BQR10" i="1"/>
  <c r="BQR11" i="1"/>
  <c r="BQR12" i="1"/>
  <c r="BQR13" i="1"/>
  <c r="BQR14" i="1"/>
  <c r="BQR15" i="1"/>
  <c r="BQR16" i="1"/>
  <c r="BQR17" i="1"/>
  <c r="BQY8" i="1"/>
  <c r="BQY9" i="1"/>
  <c r="BQY10" i="1"/>
  <c r="BQY11" i="1"/>
  <c r="BQY12" i="1"/>
  <c r="BQY13" i="1"/>
  <c r="BQY14" i="1"/>
  <c r="BQY15" i="1"/>
  <c r="BQY16" i="1"/>
  <c r="BQY17" i="1"/>
  <c r="BRF8" i="1"/>
  <c r="BRF9" i="1"/>
  <c r="BRF10" i="1"/>
  <c r="BRF11" i="1"/>
  <c r="BRF12" i="1"/>
  <c r="BRF13" i="1"/>
  <c r="BRF14" i="1"/>
  <c r="BRF15" i="1"/>
  <c r="BRF16" i="1"/>
  <c r="BRF17" i="1"/>
  <c r="BRM8" i="1"/>
  <c r="BRM9" i="1"/>
  <c r="BRM10" i="1"/>
  <c r="BRM11" i="1"/>
  <c r="BRM12" i="1"/>
  <c r="BRM13" i="1"/>
  <c r="BRM14" i="1"/>
  <c r="BRM15" i="1"/>
  <c r="BRM16" i="1"/>
  <c r="BRM17" i="1"/>
  <c r="BRT8" i="1"/>
  <c r="BRT9" i="1"/>
  <c r="BRT10" i="1"/>
  <c r="BRT11" i="1"/>
  <c r="BRT12" i="1"/>
  <c r="BRT13" i="1"/>
  <c r="BRT14" i="1"/>
  <c r="BRT15" i="1"/>
  <c r="BRT16" i="1"/>
  <c r="BRT17" i="1"/>
  <c r="BSA8" i="1"/>
  <c r="BSA9" i="1"/>
  <c r="BSA10" i="1"/>
  <c r="BSA11" i="1"/>
  <c r="BSA12" i="1"/>
  <c r="BSA13" i="1"/>
  <c r="BSA14" i="1"/>
  <c r="BSA15" i="1"/>
  <c r="BSA16" i="1"/>
  <c r="BSA17" i="1"/>
  <c r="BSH8" i="1"/>
  <c r="BSH9" i="1"/>
  <c r="BSH10" i="1"/>
  <c r="BSH11" i="1"/>
  <c r="BSH12" i="1"/>
  <c r="BSH13" i="1"/>
  <c r="BSH14" i="1"/>
  <c r="BSH15" i="1"/>
  <c r="BSH16" i="1"/>
  <c r="BSH17" i="1"/>
  <c r="BSO8" i="1"/>
  <c r="BSO9" i="1"/>
  <c r="BSO10" i="1"/>
  <c r="BSO11" i="1"/>
  <c r="BSO12" i="1"/>
  <c r="BSO13" i="1"/>
  <c r="BSO14" i="1"/>
  <c r="BSO15" i="1"/>
  <c r="BSO16" i="1"/>
  <c r="BSO17" i="1"/>
  <c r="BSV8" i="1"/>
  <c r="BSV9" i="1"/>
  <c r="BSV10" i="1"/>
  <c r="BSV11" i="1"/>
  <c r="BSV12" i="1"/>
  <c r="BSV13" i="1"/>
  <c r="BSV14" i="1"/>
  <c r="BSV15" i="1"/>
  <c r="BSV16" i="1"/>
  <c r="BSV17" i="1"/>
  <c r="BTC8" i="1"/>
  <c r="BTC9" i="1"/>
  <c r="BTC10" i="1"/>
  <c r="BTC11" i="1"/>
  <c r="BTC12" i="1"/>
  <c r="BTC13" i="1"/>
  <c r="BTC14" i="1"/>
  <c r="BTC15" i="1"/>
  <c r="BTC16" i="1"/>
  <c r="BTC17" i="1"/>
  <c r="BTJ21" i="1"/>
  <c r="BTJ8" i="1"/>
  <c r="BTJ9" i="1"/>
  <c r="BTJ10" i="1"/>
  <c r="BTJ11" i="1"/>
  <c r="BTJ12" i="1"/>
  <c r="BTJ13" i="1"/>
  <c r="BTJ14" i="1"/>
  <c r="BTJ15" i="1"/>
  <c r="BTJ16" i="1"/>
  <c r="BTJ17" i="1"/>
  <c r="BTI22" i="1"/>
  <c r="BTC21" i="1"/>
  <c r="BTB22" i="1"/>
  <c r="BSV21" i="1"/>
  <c r="BSU22" i="1"/>
  <c r="BSO21" i="1"/>
  <c r="BSN22" i="1"/>
  <c r="BSH21" i="1"/>
  <c r="BSG22" i="1"/>
  <c r="BSA21" i="1"/>
  <c r="BRZ22" i="1"/>
  <c r="BRT21" i="1"/>
  <c r="BRS22" i="1"/>
  <c r="BRM21" i="1"/>
  <c r="BRL22" i="1"/>
  <c r="BRF21" i="1"/>
  <c r="BRE22" i="1"/>
  <c r="BQY21" i="1"/>
  <c r="BQX22" i="1"/>
  <c r="BQR21" i="1"/>
  <c r="BQQ22" i="1"/>
  <c r="BQK21" i="1"/>
  <c r="BQJ22" i="1"/>
  <c r="BQD21" i="1"/>
  <c r="BQD8" i="1"/>
  <c r="BQD9" i="1"/>
  <c r="BQD10" i="1"/>
  <c r="BQD11" i="1"/>
  <c r="BQD12" i="1"/>
  <c r="BQD13" i="1"/>
  <c r="BQD14" i="1"/>
  <c r="BQD15" i="1"/>
  <c r="BQD16" i="1"/>
  <c r="BQD17" i="1"/>
  <c r="BQC22" i="1"/>
  <c r="BPW21" i="1"/>
  <c r="BPW8" i="1"/>
  <c r="BPW9" i="1"/>
  <c r="BPW10" i="1"/>
  <c r="BPW11" i="1"/>
  <c r="BPW12" i="1"/>
  <c r="BPW13" i="1"/>
  <c r="BPW14" i="1"/>
  <c r="BPW15" i="1"/>
  <c r="BPW16" i="1"/>
  <c r="BPW17" i="1"/>
  <c r="BPV22" i="1"/>
  <c r="BPP21" i="1"/>
  <c r="BPP8" i="1"/>
  <c r="BPP9" i="1"/>
  <c r="BPP10" i="1"/>
  <c r="BPP11" i="1"/>
  <c r="BPP12" i="1"/>
  <c r="BPP13" i="1"/>
  <c r="BPP14" i="1"/>
  <c r="BPP15" i="1"/>
  <c r="BPP16" i="1"/>
  <c r="BPP17" i="1"/>
  <c r="BPO22" i="1"/>
  <c r="BPI8" i="1"/>
  <c r="BPI9" i="1"/>
  <c r="BPI10" i="1"/>
  <c r="BPI11" i="1"/>
  <c r="BPI12" i="1"/>
  <c r="BPI13" i="1"/>
  <c r="BPI14" i="1"/>
  <c r="BPI15" i="1"/>
  <c r="BPI16" i="1"/>
  <c r="BPI17" i="1"/>
  <c r="BPI21" i="1"/>
  <c r="BPF19" i="1"/>
  <c r="BPG15" i="1" s="1"/>
  <c r="BPD19" i="1"/>
  <c r="BPE8" i="1" s="1"/>
  <c r="BPH22" i="1"/>
  <c r="D278" i="4"/>
  <c r="D279" i="4"/>
  <c r="D280" i="4"/>
  <c r="BVG19" i="1"/>
  <c r="BVH13" i="1" s="1"/>
  <c r="BVG21" i="1"/>
  <c r="BVF22" i="1"/>
  <c r="BUZ19" i="1"/>
  <c r="BVA17" i="1" s="1"/>
  <c r="BUZ21" i="1"/>
  <c r="BUY22" i="1"/>
  <c r="BUS19" i="1"/>
  <c r="BUT16" i="1" s="1"/>
  <c r="BUS21" i="1"/>
  <c r="BUR22" i="1"/>
  <c r="BUL19" i="1"/>
  <c r="BUM11" i="1" s="1"/>
  <c r="BUL21" i="1"/>
  <c r="BUK22" i="1"/>
  <c r="BUE19" i="1"/>
  <c r="BUF16" i="1" s="1"/>
  <c r="BUE21" i="1"/>
  <c r="BUD22" i="1"/>
  <c r="BTX19" i="1"/>
  <c r="BTX21" i="1"/>
  <c r="BTW22" i="1"/>
  <c r="BTQ19" i="1"/>
  <c r="BTR14" i="1" s="1"/>
  <c r="BTQ21" i="1"/>
  <c r="BTP22" i="1"/>
  <c r="D281" i="4"/>
  <c r="D282" i="4"/>
  <c r="D283" i="4"/>
  <c r="D284" i="4"/>
  <c r="D285" i="4"/>
  <c r="D286" i="4"/>
  <c r="D287" i="4"/>
  <c r="BXD19" i="1"/>
  <c r="BXE14" i="1" s="1"/>
  <c r="BXD21" i="1"/>
  <c r="BXC22" i="1"/>
  <c r="BWW19" i="1"/>
  <c r="BWX14" i="1" s="1"/>
  <c r="BWW21" i="1"/>
  <c r="BWV22" i="1"/>
  <c r="BWP19" i="1"/>
  <c r="BWQ17" i="1" s="1"/>
  <c r="BWP21" i="1"/>
  <c r="BWO22" i="1"/>
  <c r="BWI19" i="1"/>
  <c r="BWJ14" i="1" s="1"/>
  <c r="BWI21" i="1"/>
  <c r="BWH22" i="1"/>
  <c r="BWB19" i="1"/>
  <c r="BWC13" i="1" s="1"/>
  <c r="BWB21" i="1"/>
  <c r="BWA22" i="1"/>
  <c r="BVU19" i="1"/>
  <c r="BVV15" i="1" s="1"/>
  <c r="BVU21" i="1"/>
  <c r="BVT22" i="1"/>
  <c r="BVN19" i="1"/>
  <c r="BVO8" i="1" s="1"/>
  <c r="BVN21" i="1"/>
  <c r="BVM22" i="1"/>
  <c r="D288" i="4"/>
  <c r="D289" i="4"/>
  <c r="D290" i="4"/>
  <c r="D291" i="4"/>
  <c r="D292" i="4"/>
  <c r="D293" i="4"/>
  <c r="D294" i="4"/>
  <c r="BYZ22" i="1"/>
  <c r="BYS22" i="1"/>
  <c r="BYL22" i="1"/>
  <c r="BYE22" i="1"/>
  <c r="BXX22" i="1"/>
  <c r="BXQ22" i="1"/>
  <c r="BXJ22" i="1"/>
  <c r="BZA21" i="1"/>
  <c r="BYT21" i="1"/>
  <c r="BYT19" i="1"/>
  <c r="BYU8" i="1" s="1"/>
  <c r="BYM21" i="1"/>
  <c r="BYM19" i="1"/>
  <c r="BYN9" i="1" s="1"/>
  <c r="BYF21" i="1"/>
  <c r="BXY21" i="1"/>
  <c r="BXR21" i="1"/>
  <c r="BXK21" i="1"/>
  <c r="BZA19" i="1"/>
  <c r="BZB14" i="1" s="1"/>
  <c r="BYF19" i="1"/>
  <c r="BXY19" i="1"/>
  <c r="BXZ8" i="1" s="1"/>
  <c r="BXR19" i="1"/>
  <c r="BXS13" i="1" s="1"/>
  <c r="BXK19" i="1"/>
  <c r="D295" i="4"/>
  <c r="D296" i="4"/>
  <c r="D297" i="4"/>
  <c r="D298" i="4"/>
  <c r="D299" i="4"/>
  <c r="D300" i="4"/>
  <c r="D301" i="4"/>
  <c r="CAW22" i="1"/>
  <c r="CAP22" i="1"/>
  <c r="CAI22" i="1"/>
  <c r="CAB22" i="1"/>
  <c r="BZU22" i="1"/>
  <c r="BZN22" i="1"/>
  <c r="BZG22" i="1"/>
  <c r="CAX21" i="1"/>
  <c r="CAQ21" i="1"/>
  <c r="CAQ19" i="1"/>
  <c r="CAR15" i="1" s="1"/>
  <c r="CAJ21" i="1"/>
  <c r="CAC21" i="1"/>
  <c r="BZV21" i="1"/>
  <c r="BZO21" i="1"/>
  <c r="BZH21" i="1"/>
  <c r="BZH19" i="1"/>
  <c r="CAX19" i="1"/>
  <c r="CAY11" i="1" s="1"/>
  <c r="CAJ19" i="1"/>
  <c r="CAK10" i="1" s="1"/>
  <c r="CAC19" i="1"/>
  <c r="CAD16" i="1" s="1"/>
  <c r="BZV19" i="1"/>
  <c r="BZW15" i="1" s="1"/>
  <c r="BZO19" i="1"/>
  <c r="BZP8" i="1" s="1"/>
  <c r="D302" i="4"/>
  <c r="D303" i="4"/>
  <c r="D304" i="4"/>
  <c r="D305" i="4"/>
  <c r="D306" i="4"/>
  <c r="D307" i="4"/>
  <c r="D308" i="4"/>
  <c r="CCT22" i="1"/>
  <c r="CCM22" i="1"/>
  <c r="CCF22" i="1"/>
  <c r="CBY22" i="1"/>
  <c r="CBR22" i="1"/>
  <c r="CBK22" i="1"/>
  <c r="CBD22" i="1"/>
  <c r="CCU21" i="1"/>
  <c r="CCU19" i="1"/>
  <c r="CCV17" i="1" s="1"/>
  <c r="CCN21" i="1"/>
  <c r="CCG21" i="1"/>
  <c r="CBZ21" i="1"/>
  <c r="CBS21" i="1"/>
  <c r="CBL21" i="1"/>
  <c r="CBE21" i="1"/>
  <c r="CCN19" i="1"/>
  <c r="CCO14" i="1" s="1"/>
  <c r="CCG19" i="1"/>
  <c r="CBZ19" i="1"/>
  <c r="CCA10" i="1" s="1"/>
  <c r="CBS19" i="1"/>
  <c r="CBT8" i="1" s="1"/>
  <c r="CBL19" i="1"/>
  <c r="CBE19" i="1"/>
  <c r="CBF15" i="1" s="1"/>
  <c r="D309" i="4"/>
  <c r="D310" i="4"/>
  <c r="D311" i="4"/>
  <c r="D312" i="4"/>
  <c r="D313" i="4"/>
  <c r="D314" i="4"/>
  <c r="D315" i="4"/>
  <c r="CEQ22" i="1"/>
  <c r="CEJ22" i="1"/>
  <c r="CEC22" i="1"/>
  <c r="CDV22" i="1"/>
  <c r="CDO22" i="1"/>
  <c r="CDH22" i="1"/>
  <c r="CDA22" i="1"/>
  <c r="CER21" i="1"/>
  <c r="CEK21" i="1"/>
  <c r="CED21" i="1"/>
  <c r="CED19" i="1"/>
  <c r="CEE9" i="1" s="1"/>
  <c r="CDW21" i="1"/>
  <c r="CDW19" i="1"/>
  <c r="CDX10" i="1" s="1"/>
  <c r="CDP21" i="1"/>
  <c r="CDI21" i="1"/>
  <c r="CDB21" i="1"/>
  <c r="CER19" i="1"/>
  <c r="CES10" i="1" s="1"/>
  <c r="CEK19" i="1"/>
  <c r="CEL16" i="1" s="1"/>
  <c r="CDP19" i="1"/>
  <c r="CDQ9" i="1" s="1"/>
  <c r="CDI19" i="1"/>
  <c r="CDB19" i="1"/>
  <c r="CDC11" i="1" s="1"/>
  <c r="D316" i="4"/>
  <c r="D317" i="4"/>
  <c r="D318" i="4"/>
  <c r="D319" i="4"/>
  <c r="D320" i="4"/>
  <c r="D321" i="4"/>
  <c r="D322" i="4"/>
  <c r="CGN22" i="1"/>
  <c r="CGG22" i="1"/>
  <c r="CFZ22" i="1"/>
  <c r="CFS22" i="1"/>
  <c r="CFL22" i="1"/>
  <c r="CFE22" i="1"/>
  <c r="CEX22" i="1"/>
  <c r="CGO21" i="1"/>
  <c r="CGO19" i="1"/>
  <c r="CGP14" i="1" s="1"/>
  <c r="CGH21" i="1"/>
  <c r="CGA21" i="1"/>
  <c r="CGA19" i="1"/>
  <c r="CFT21" i="1"/>
  <c r="CFM21" i="1"/>
  <c r="CFF21" i="1"/>
  <c r="CEY21" i="1"/>
  <c r="CEY19" i="1"/>
  <c r="CEZ16" i="1" s="1"/>
  <c r="CGH19" i="1"/>
  <c r="CGI12" i="1" s="1"/>
  <c r="CFT19" i="1"/>
  <c r="CFU14" i="1" s="1"/>
  <c r="CFM19" i="1"/>
  <c r="CFN17" i="1" s="1"/>
  <c r="CFF19" i="1"/>
  <c r="CFG12" i="1" s="1"/>
  <c r="D324" i="4"/>
  <c r="D323" i="4"/>
  <c r="D325" i="4"/>
  <c r="D326" i="4"/>
  <c r="D327" i="4"/>
  <c r="D328" i="4"/>
  <c r="D329" i="4"/>
  <c r="CIK22" i="1"/>
  <c r="CID22" i="1"/>
  <c r="CHW22" i="1"/>
  <c r="CHP22" i="1"/>
  <c r="CHI22" i="1"/>
  <c r="CHB22" i="1"/>
  <c r="CGU22" i="1"/>
  <c r="CIL21" i="1"/>
  <c r="CIE21" i="1"/>
  <c r="CHX21" i="1"/>
  <c r="CHX19" i="1"/>
  <c r="CHY15" i="1" s="1"/>
  <c r="CHQ21" i="1"/>
  <c r="CHJ21" i="1"/>
  <c r="CHC21" i="1"/>
  <c r="CGV21" i="1"/>
  <c r="CGV19" i="1"/>
  <c r="CGW9" i="1" s="1"/>
  <c r="CIL19" i="1"/>
  <c r="CIM17" i="1" s="1"/>
  <c r="CIE19" i="1"/>
  <c r="CIF13" i="1" s="1"/>
  <c r="CHQ19" i="1"/>
  <c r="CHR13" i="1" s="1"/>
  <c r="CHJ19" i="1"/>
  <c r="CHC19" i="1"/>
  <c r="CHD12" i="1" s="1"/>
  <c r="D330" i="4"/>
  <c r="D331" i="4"/>
  <c r="D332" i="4"/>
  <c r="D333" i="4"/>
  <c r="D334" i="4"/>
  <c r="D335" i="4"/>
  <c r="D336" i="4"/>
  <c r="D337" i="4"/>
  <c r="CKH22" i="1"/>
  <c r="CKA22" i="1"/>
  <c r="CJT22" i="1"/>
  <c r="CJM22" i="1"/>
  <c r="CJF22" i="1"/>
  <c r="CIY22" i="1"/>
  <c r="CIR22" i="1"/>
  <c r="CKI21" i="1"/>
  <c r="CKB21" i="1"/>
  <c r="CJU21" i="1"/>
  <c r="CJU19" i="1"/>
  <c r="CJV9" i="1" s="1"/>
  <c r="CJN21" i="1"/>
  <c r="CJG21" i="1"/>
  <c r="CIZ21" i="1"/>
  <c r="CIS21" i="1"/>
  <c r="CIS19" i="1"/>
  <c r="CKI19" i="1"/>
  <c r="CKJ9" i="1" s="1"/>
  <c r="CKB19" i="1"/>
  <c r="CKC15" i="1" s="1"/>
  <c r="CJN19" i="1"/>
  <c r="CJG19" i="1"/>
  <c r="CJH10" i="1" s="1"/>
  <c r="CIZ19" i="1"/>
  <c r="CJA8" i="1" s="1"/>
  <c r="D338" i="4"/>
  <c r="D339" i="4"/>
  <c r="D340" i="4"/>
  <c r="D341" i="4"/>
  <c r="D342" i="4"/>
  <c r="D343" i="4"/>
  <c r="CME22" i="1"/>
  <c r="CLX22" i="1"/>
  <c r="CLQ22" i="1"/>
  <c r="CLJ22" i="1"/>
  <c r="CLC22" i="1"/>
  <c r="CKV22" i="1"/>
  <c r="CKO22" i="1"/>
  <c r="CMF21" i="1"/>
  <c r="CLY21" i="1"/>
  <c r="CLR21" i="1"/>
  <c r="CLK21" i="1"/>
  <c r="CLD21" i="1"/>
  <c r="CLD19" i="1"/>
  <c r="CLE11" i="1" s="1"/>
  <c r="CKW21" i="1"/>
  <c r="CKP21" i="1"/>
  <c r="CMF19" i="1"/>
  <c r="CMG8" i="1" s="1"/>
  <c r="CLY19" i="1"/>
  <c r="CLZ15" i="1" s="1"/>
  <c r="CLR19" i="1"/>
  <c r="CLS10" i="1" s="1"/>
  <c r="CLK19" i="1"/>
  <c r="CLL10" i="1" s="1"/>
  <c r="CKW19" i="1"/>
  <c r="CKX12" i="1" s="1"/>
  <c r="CKP19" i="1"/>
  <c r="D344" i="4"/>
  <c r="D345" i="4"/>
  <c r="D346" i="4"/>
  <c r="D347" i="4"/>
  <c r="D348" i="4"/>
  <c r="D349" i="4"/>
  <c r="D350" i="4"/>
  <c r="COB22" i="1"/>
  <c r="CNU22" i="1"/>
  <c r="CNN22" i="1"/>
  <c r="CNG22" i="1"/>
  <c r="CMZ22" i="1"/>
  <c r="CMS22" i="1"/>
  <c r="CML22" i="1"/>
  <c r="COC21" i="1"/>
  <c r="CNV21" i="1"/>
  <c r="CNO21" i="1"/>
  <c r="CNH21" i="1"/>
  <c r="CNA21" i="1"/>
  <c r="CNA19" i="1"/>
  <c r="CNB12" i="1" s="1"/>
  <c r="CMT21" i="1"/>
  <c r="CMM21" i="1"/>
  <c r="COC19" i="1"/>
  <c r="COD11" i="1" s="1"/>
  <c r="CNV19" i="1"/>
  <c r="CNW10" i="1" s="1"/>
  <c r="CNO19" i="1"/>
  <c r="CNH19" i="1"/>
  <c r="CNI11" i="1" s="1"/>
  <c r="CMT19" i="1"/>
  <c r="CMM19" i="1"/>
  <c r="CMN14" i="1" s="1"/>
  <c r="D351" i="4"/>
  <c r="D352" i="4"/>
  <c r="D353" i="4"/>
  <c r="D354" i="4"/>
  <c r="D355" i="4"/>
  <c r="D356" i="4"/>
  <c r="D357" i="4"/>
  <c r="CPY22" i="1"/>
  <c r="CPR22" i="1"/>
  <c r="CPK22" i="1"/>
  <c r="CPD22" i="1"/>
  <c r="COW22" i="1"/>
  <c r="COP22" i="1"/>
  <c r="COI22" i="1"/>
  <c r="CPZ21" i="1"/>
  <c r="CPS21" i="1"/>
  <c r="CPL21" i="1"/>
  <c r="CPE21" i="1"/>
  <c r="CPE19" i="1"/>
  <c r="CPF10" i="1" s="1"/>
  <c r="COX21" i="1"/>
  <c r="COX19" i="1"/>
  <c r="COQ21" i="1"/>
  <c r="COJ21" i="1"/>
  <c r="COJ19" i="1"/>
  <c r="COK10" i="1" s="1"/>
  <c r="CPZ19" i="1"/>
  <c r="CQA17" i="1" s="1"/>
  <c r="CPS19" i="1"/>
  <c r="CPT10" i="1" s="1"/>
  <c r="CPL19" i="1"/>
  <c r="CPM8" i="1" s="1"/>
  <c r="COQ19" i="1"/>
  <c r="COR16" i="1" s="1"/>
  <c r="D358" i="4"/>
  <c r="D359" i="4"/>
  <c r="D360" i="4"/>
  <c r="D362" i="4"/>
  <c r="D361" i="4"/>
  <c r="D363" i="4"/>
  <c r="D364" i="4"/>
  <c r="CRV22" i="1"/>
  <c r="CRO22" i="1"/>
  <c r="CRH22" i="1"/>
  <c r="CRA22" i="1"/>
  <c r="CQT22" i="1"/>
  <c r="CQM22" i="1"/>
  <c r="CQF22" i="1"/>
  <c r="CRW21" i="1"/>
  <c r="CRP21" i="1"/>
  <c r="CRI21" i="1"/>
  <c r="CRB21" i="1"/>
  <c r="CRB19" i="1"/>
  <c r="CQU21" i="1"/>
  <c r="CQN21" i="1"/>
  <c r="CQG21" i="1"/>
  <c r="CRW19" i="1"/>
  <c r="CRX8" i="1" s="1"/>
  <c r="CRP19" i="1"/>
  <c r="CRQ15" i="1" s="1"/>
  <c r="CRI19" i="1"/>
  <c r="CQU19" i="1"/>
  <c r="CQV13" i="1" s="1"/>
  <c r="CQN19" i="1"/>
  <c r="CQG19" i="1"/>
  <c r="CQH16" i="1" s="1"/>
  <c r="D365" i="4"/>
  <c r="D366" i="4"/>
  <c r="D367" i="4"/>
  <c r="D368" i="4"/>
  <c r="D369" i="4"/>
  <c r="D370" i="4"/>
  <c r="D371" i="4"/>
  <c r="CSC22" i="1"/>
  <c r="CSD21" i="1"/>
  <c r="CSD19" i="1"/>
  <c r="CSE12" i="1" s="1"/>
  <c r="CTL22" i="1"/>
  <c r="CTE22" i="1"/>
  <c r="CSX22" i="1"/>
  <c r="CSQ22" i="1"/>
  <c r="CSJ22" i="1"/>
  <c r="CTM21" i="1"/>
  <c r="CTF21" i="1"/>
  <c r="CSY21" i="1"/>
  <c r="CSR21" i="1"/>
  <c r="CSK21" i="1"/>
  <c r="CTM19" i="1"/>
  <c r="CTF19" i="1"/>
  <c r="CTG8" i="1" s="1"/>
  <c r="CSY19" i="1"/>
  <c r="CSZ15" i="1" s="1"/>
  <c r="CSR19" i="1"/>
  <c r="CSK19" i="1"/>
  <c r="CTS22" i="1"/>
  <c r="CTT21" i="1"/>
  <c r="CTT19" i="1"/>
  <c r="D372" i="4"/>
  <c r="CUA19" i="1"/>
  <c r="CUB15" i="1" s="1"/>
  <c r="CUA21" i="1"/>
  <c r="CTZ22" i="1"/>
  <c r="D373" i="4"/>
  <c r="CUH19" i="1"/>
  <c r="CUI17" i="1" s="1"/>
  <c r="CUH21" i="1"/>
  <c r="CUG22" i="1"/>
  <c r="D374" i="4"/>
  <c r="D375" i="4"/>
  <c r="D376" i="4"/>
  <c r="D377" i="4"/>
  <c r="CVC19" i="1"/>
  <c r="CVD13" i="1" s="1"/>
  <c r="CVC21" i="1"/>
  <c r="CVB22" i="1"/>
  <c r="CUV19" i="1"/>
  <c r="CUW8" i="1" s="1"/>
  <c r="CUV21" i="1"/>
  <c r="CUU22" i="1"/>
  <c r="CUO19" i="1"/>
  <c r="CUP15" i="1" s="1"/>
  <c r="CUO21" i="1"/>
  <c r="CUN22" i="1"/>
  <c r="CVJ19" i="1"/>
  <c r="CVK16" i="1" s="1"/>
  <c r="CVJ21" i="1"/>
  <c r="CVI22" i="1"/>
  <c r="CVQ19" i="1"/>
  <c r="CVQ21" i="1"/>
  <c r="CVP22" i="1"/>
  <c r="DGD19" i="1"/>
  <c r="DGE10" i="1" s="1"/>
  <c r="DGD21" i="1"/>
  <c r="D379" i="4"/>
  <c r="D380" i="4"/>
  <c r="D381" i="4"/>
  <c r="D382" i="4"/>
  <c r="D383" i="4"/>
  <c r="D384" i="4"/>
  <c r="D385" i="4"/>
  <c r="CVW22" i="1"/>
  <c r="CVX21" i="1"/>
  <c r="CVX19" i="1"/>
  <c r="CWD22" i="1"/>
  <c r="CWE21" i="1"/>
  <c r="CWE19" i="1"/>
  <c r="CWF10" i="1" s="1"/>
  <c r="CWK22" i="1"/>
  <c r="CWL21" i="1"/>
  <c r="CWL19" i="1"/>
  <c r="CWM17" i="1" s="1"/>
  <c r="CWR22" i="1"/>
  <c r="CWS21" i="1"/>
  <c r="CWS19" i="1"/>
  <c r="CWT13" i="1" s="1"/>
  <c r="CWY22" i="1"/>
  <c r="CWZ21" i="1"/>
  <c r="CWZ22" i="1" s="1"/>
  <c r="CWZ19" i="1"/>
  <c r="CXF22" i="1"/>
  <c r="CXG21" i="1"/>
  <c r="CXG19" i="1"/>
  <c r="CXH15" i="1" s="1"/>
  <c r="CXM22" i="1"/>
  <c r="CXN21" i="1"/>
  <c r="CXN19" i="1"/>
  <c r="CXO10" i="1" s="1"/>
  <c r="D386" i="4"/>
  <c r="CXT22" i="1"/>
  <c r="CXU21" i="1"/>
  <c r="CXU19" i="1"/>
  <c r="CXV11" i="1" s="1"/>
  <c r="D387" i="4"/>
  <c r="CYA22" i="1"/>
  <c r="CYB21" i="1"/>
  <c r="CYB19" i="1"/>
  <c r="CYC8" i="1" s="1"/>
  <c r="DUX22" i="1"/>
  <c r="DUQ22" i="1"/>
  <c r="DUJ22" i="1"/>
  <c r="DUC22" i="1"/>
  <c r="DTV22" i="1"/>
  <c r="DTO22" i="1"/>
  <c r="DTH22" i="1"/>
  <c r="DTF22" i="1"/>
  <c r="DTD22" i="1"/>
  <c r="DTA22" i="1"/>
  <c r="DSY22" i="1"/>
  <c r="DSW22" i="1"/>
  <c r="DST22" i="1"/>
  <c r="DSR22" i="1"/>
  <c r="DSP22" i="1"/>
  <c r="DSM22" i="1"/>
  <c r="DSK22" i="1"/>
  <c r="DSI22" i="1"/>
  <c r="DSF22" i="1"/>
  <c r="DSD22" i="1"/>
  <c r="DSB22" i="1"/>
  <c r="DRY22" i="1"/>
  <c r="DRW22" i="1"/>
  <c r="DRU22" i="1"/>
  <c r="DRR22" i="1"/>
  <c r="DRP22" i="1"/>
  <c r="DRN22" i="1"/>
  <c r="DRK22" i="1"/>
  <c r="DRI22" i="1"/>
  <c r="DRG22" i="1"/>
  <c r="DRD22" i="1"/>
  <c r="DRB22" i="1"/>
  <c r="DQZ22" i="1"/>
  <c r="DQW22" i="1"/>
  <c r="DQU22" i="1"/>
  <c r="DQS22" i="1"/>
  <c r="DQP22" i="1"/>
  <c r="DQN22" i="1"/>
  <c r="DQL22" i="1"/>
  <c r="DQI22" i="1"/>
  <c r="DQB22" i="1"/>
  <c r="DPU22" i="1"/>
  <c r="DPN22" i="1"/>
  <c r="DPG22" i="1"/>
  <c r="DOZ22" i="1"/>
  <c r="DOS22" i="1"/>
  <c r="DOL22" i="1"/>
  <c r="DOE22" i="1"/>
  <c r="DNX22" i="1"/>
  <c r="DNQ22" i="1"/>
  <c r="DNJ22" i="1"/>
  <c r="DNC22" i="1"/>
  <c r="DMV22" i="1"/>
  <c r="DMO22" i="1"/>
  <c r="DMH22" i="1"/>
  <c r="DMA22" i="1"/>
  <c r="DLT22" i="1"/>
  <c r="DLM22" i="1"/>
  <c r="DLF22" i="1"/>
  <c r="DKY22" i="1"/>
  <c r="DKR22" i="1"/>
  <c r="DKK22" i="1"/>
  <c r="DKD22" i="1"/>
  <c r="DJW22" i="1"/>
  <c r="DJP22" i="1"/>
  <c r="DJI22" i="1"/>
  <c r="DJB22" i="1"/>
  <c r="DIU22" i="1"/>
  <c r="DIN22" i="1"/>
  <c r="DIG22" i="1"/>
  <c r="DHZ22" i="1"/>
  <c r="DHS22" i="1"/>
  <c r="DHL22" i="1"/>
  <c r="DHE22" i="1"/>
  <c r="DGX22" i="1"/>
  <c r="DGQ22" i="1"/>
  <c r="DGJ22" i="1"/>
  <c r="DUY21" i="1"/>
  <c r="DUR21" i="1"/>
  <c r="DUK21" i="1"/>
  <c r="DUD21" i="1"/>
  <c r="DTW21" i="1"/>
  <c r="DTP21" i="1"/>
  <c r="DTI21" i="1"/>
  <c r="DTB21" i="1"/>
  <c r="DSU21" i="1"/>
  <c r="DSN21" i="1"/>
  <c r="DSG21" i="1"/>
  <c r="DRZ21" i="1"/>
  <c r="DRS21" i="1"/>
  <c r="DRL21" i="1"/>
  <c r="DRE21" i="1"/>
  <c r="DQX21" i="1"/>
  <c r="DQQ21" i="1"/>
  <c r="DQJ21" i="1"/>
  <c r="DQC21" i="1"/>
  <c r="DPV21" i="1"/>
  <c r="DPO21" i="1"/>
  <c r="DPH21" i="1"/>
  <c r="DPA21" i="1"/>
  <c r="DOT21" i="1"/>
  <c r="DOM21" i="1"/>
  <c r="DOF21" i="1"/>
  <c r="DOF19" i="1"/>
  <c r="DNY21" i="1"/>
  <c r="DNR21" i="1"/>
  <c r="DNK21" i="1"/>
  <c r="DND21" i="1"/>
  <c r="DMW21" i="1"/>
  <c r="DMP21" i="1"/>
  <c r="DMI21" i="1"/>
  <c r="DMB21" i="1"/>
  <c r="DLU21" i="1"/>
  <c r="DLN21" i="1"/>
  <c r="DLG21" i="1"/>
  <c r="DKZ21" i="1"/>
  <c r="DKS21" i="1"/>
  <c r="DKL21" i="1"/>
  <c r="DKE21" i="1"/>
  <c r="DJX21" i="1"/>
  <c r="DJQ21" i="1"/>
  <c r="DJJ21" i="1"/>
  <c r="DJC21" i="1"/>
  <c r="DIV21" i="1"/>
  <c r="DIO21" i="1"/>
  <c r="DIH21" i="1"/>
  <c r="DIA21" i="1"/>
  <c r="DHT21" i="1"/>
  <c r="DHM21" i="1"/>
  <c r="DHF21" i="1"/>
  <c r="DGY21" i="1"/>
  <c r="DGR21" i="1"/>
  <c r="DGK21" i="1"/>
  <c r="DUY19" i="1"/>
  <c r="DUZ8" i="1" s="1"/>
  <c r="DUR19" i="1"/>
  <c r="DUS11" i="1" s="1"/>
  <c r="DUK19" i="1"/>
  <c r="DUD19" i="1"/>
  <c r="DTW19" i="1"/>
  <c r="DTP19" i="1"/>
  <c r="DTQ15" i="1" s="1"/>
  <c r="DOT19" i="1"/>
  <c r="DOU14" i="1" s="1"/>
  <c r="DOM19" i="1"/>
  <c r="DON16" i="1" s="1"/>
  <c r="DNY19" i="1"/>
  <c r="DNZ17" i="1" s="1"/>
  <c r="DNR19" i="1"/>
  <c r="DNS10" i="1" s="1"/>
  <c r="DNK19" i="1"/>
  <c r="DND19" i="1"/>
  <c r="DNE8" i="1" s="1"/>
  <c r="DMW19" i="1"/>
  <c r="DMP19" i="1"/>
  <c r="DMI19" i="1"/>
  <c r="DMJ15" i="1" s="1"/>
  <c r="DMB19" i="1"/>
  <c r="DMC9" i="1" s="1"/>
  <c r="DLU19" i="1"/>
  <c r="DLN19" i="1"/>
  <c r="DLO8" i="1" s="1"/>
  <c r="DLG19" i="1"/>
  <c r="DKZ19" i="1"/>
  <c r="DLA12" i="1" s="1"/>
  <c r="DKS19" i="1"/>
  <c r="DKL19" i="1"/>
  <c r="DKM15" i="1" s="1"/>
  <c r="DKE19" i="1"/>
  <c r="DKF10" i="1" s="1"/>
  <c r="DJX19" i="1"/>
  <c r="DJQ19" i="1"/>
  <c r="DJR13" i="1" s="1"/>
  <c r="DJJ19" i="1"/>
  <c r="DJK9" i="1" s="1"/>
  <c r="DJC19" i="1"/>
  <c r="DJD17" i="1" s="1"/>
  <c r="DIV19" i="1"/>
  <c r="DIW16" i="1" s="1"/>
  <c r="DIO19" i="1"/>
  <c r="DIP17" i="1" s="1"/>
  <c r="DIH19" i="1"/>
  <c r="DII11" i="1" s="1"/>
  <c r="DIA19" i="1"/>
  <c r="DIB8" i="1" s="1"/>
  <c r="DHT19" i="1"/>
  <c r="DHU16" i="1" s="1"/>
  <c r="DHM19" i="1"/>
  <c r="DHF19" i="1"/>
  <c r="DHG16" i="1" s="1"/>
  <c r="DGY19" i="1"/>
  <c r="DGR19" i="1"/>
  <c r="DGS13" i="1" s="1"/>
  <c r="DGK19" i="1"/>
  <c r="DTI17" i="1"/>
  <c r="DTB17" i="1"/>
  <c r="DSU17" i="1"/>
  <c r="DSN17" i="1"/>
  <c r="DSG17" i="1"/>
  <c r="DRZ17" i="1"/>
  <c r="DRS17" i="1"/>
  <c r="DRL17" i="1"/>
  <c r="DRE17" i="1"/>
  <c r="DQX17" i="1"/>
  <c r="DQX11" i="1"/>
  <c r="DQX13" i="1"/>
  <c r="DQX14" i="1"/>
  <c r="DQX15" i="1"/>
  <c r="DQX16" i="1"/>
  <c r="DQQ17" i="1"/>
  <c r="DQJ17" i="1"/>
  <c r="DQC17" i="1"/>
  <c r="DPV17" i="1"/>
  <c r="DPO17" i="1"/>
  <c r="DPH17" i="1"/>
  <c r="DPA17" i="1"/>
  <c r="DTI16" i="1"/>
  <c r="DTB16" i="1"/>
  <c r="DSU16" i="1"/>
  <c r="DSN16" i="1"/>
  <c r="DSG16" i="1"/>
  <c r="DRZ16" i="1"/>
  <c r="DRS16" i="1"/>
  <c r="DRL16" i="1"/>
  <c r="DRE16" i="1"/>
  <c r="DQQ16" i="1"/>
  <c r="DQJ16" i="1"/>
  <c r="DQC16" i="1"/>
  <c r="DPV16" i="1"/>
  <c r="DPO16" i="1"/>
  <c r="DPH16" i="1"/>
  <c r="DPA16" i="1"/>
  <c r="DTI15" i="1"/>
  <c r="DTB15" i="1"/>
  <c r="DSU15" i="1"/>
  <c r="DSN15" i="1"/>
  <c r="DSG15" i="1"/>
  <c r="DRZ15" i="1"/>
  <c r="DRS15" i="1"/>
  <c r="DRL15" i="1"/>
  <c r="DRE15" i="1"/>
  <c r="DQQ15" i="1"/>
  <c r="DQJ15" i="1"/>
  <c r="DQJ11" i="1"/>
  <c r="DQJ13" i="1"/>
  <c r="DQJ14" i="1"/>
  <c r="DQC15" i="1"/>
  <c r="DPV15" i="1"/>
  <c r="DPO15" i="1"/>
  <c r="DPH15" i="1"/>
  <c r="DPA15" i="1"/>
  <c r="DTI14" i="1"/>
  <c r="DTB14" i="1"/>
  <c r="DSU14" i="1"/>
  <c r="DSN14" i="1"/>
  <c r="DSG14" i="1"/>
  <c r="DRZ14" i="1"/>
  <c r="DRS14" i="1"/>
  <c r="DRL14" i="1"/>
  <c r="DRE14" i="1"/>
  <c r="DQQ14" i="1"/>
  <c r="DQC14" i="1"/>
  <c r="DPV14" i="1"/>
  <c r="DPO14" i="1"/>
  <c r="DPH14" i="1"/>
  <c r="DPA14" i="1"/>
  <c r="DTB13" i="1"/>
  <c r="DSU13" i="1"/>
  <c r="DSN13" i="1"/>
  <c r="DSG13" i="1"/>
  <c r="DRZ13" i="1"/>
  <c r="DRS13" i="1"/>
  <c r="DRL13" i="1"/>
  <c r="DRE13" i="1"/>
  <c r="DRE11" i="1"/>
  <c r="DQQ13" i="1"/>
  <c r="DQC13" i="1"/>
  <c r="DPV13" i="1"/>
  <c r="DPO13" i="1"/>
  <c r="DPH13" i="1"/>
  <c r="DPA13" i="1"/>
  <c r="DSG11" i="1"/>
  <c r="DRZ11" i="1"/>
  <c r="DRS11" i="1"/>
  <c r="DRL11" i="1"/>
  <c r="DQQ11" i="1"/>
  <c r="DQC11" i="1"/>
  <c r="DPV11" i="1"/>
  <c r="DPO11" i="1"/>
  <c r="DPH11" i="1"/>
  <c r="DPA11" i="1"/>
  <c r="F21" i="1"/>
  <c r="D388" i="4"/>
  <c r="CYH22" i="1"/>
  <c r="CYI21" i="1"/>
  <c r="CYI19" i="1"/>
  <c r="CYJ15" i="1" s="1"/>
  <c r="D389" i="4"/>
  <c r="CYO22" i="1"/>
  <c r="CYP21" i="1"/>
  <c r="CYP19" i="1"/>
  <c r="CYQ9" i="1" s="1"/>
  <c r="D390" i="4"/>
  <c r="CYV22" i="1"/>
  <c r="CYW21" i="1"/>
  <c r="CYW19" i="1"/>
  <c r="CYX11" i="1" s="1"/>
  <c r="D391" i="4"/>
  <c r="CZC22" i="1"/>
  <c r="CZD21" i="1"/>
  <c r="CZD19" i="1"/>
  <c r="CZE15" i="1" s="1"/>
  <c r="D392" i="4"/>
  <c r="CZJ22" i="1"/>
  <c r="CZK21" i="1"/>
  <c r="CZK19" i="1"/>
  <c r="D393" i="4"/>
  <c r="CZR19" i="1"/>
  <c r="CZR21" i="1"/>
  <c r="CZQ22" i="1"/>
  <c r="D394" i="4"/>
  <c r="CZY19" i="1"/>
  <c r="CZZ17" i="1" s="1"/>
  <c r="CZY21" i="1"/>
  <c r="CZX22" i="1"/>
  <c r="D395" i="4"/>
  <c r="DAE22" i="1"/>
  <c r="DAF21" i="1"/>
  <c r="DAF19" i="1"/>
  <c r="DAG9" i="1" s="1"/>
  <c r="D396" i="4"/>
  <c r="DAL22" i="1"/>
  <c r="DAM21" i="1"/>
  <c r="DAM19" i="1"/>
  <c r="DAN15" i="1" s="1"/>
  <c r="DAS22" i="1"/>
  <c r="DAT21" i="1"/>
  <c r="DAT19" i="1"/>
  <c r="DAU15" i="1" s="1"/>
  <c r="D397" i="4"/>
  <c r="D398" i="4"/>
  <c r="DAZ22" i="1"/>
  <c r="DBA21" i="1"/>
  <c r="DBA19" i="1"/>
  <c r="D399" i="4"/>
  <c r="DBG22" i="1"/>
  <c r="DBH21" i="1"/>
  <c r="DBH19" i="1"/>
  <c r="DBI12" i="1" s="1"/>
  <c r="D401" i="4"/>
  <c r="D400" i="4"/>
  <c r="DBN22" i="1"/>
  <c r="DBO21" i="1"/>
  <c r="DBO19" i="1"/>
  <c r="DBP8" i="1" s="1"/>
  <c r="DBU22" i="1"/>
  <c r="DBV21" i="1"/>
  <c r="DBV19" i="1"/>
  <c r="D402" i="4"/>
  <c r="DCB22" i="1"/>
  <c r="DCC21" i="1"/>
  <c r="DCC19" i="1"/>
  <c r="DCD8" i="1" s="1"/>
  <c r="D403" i="4"/>
  <c r="DCI22" i="1"/>
  <c r="DCJ21" i="1"/>
  <c r="DCJ19" i="1"/>
  <c r="DCK10" i="1" s="1"/>
  <c r="D404" i="4"/>
  <c r="DCP22" i="1"/>
  <c r="DCQ21" i="1"/>
  <c r="DCQ19" i="1"/>
  <c r="D405" i="4"/>
  <c r="DCX19" i="1"/>
  <c r="DCY11" i="1" s="1"/>
  <c r="DCX21" i="1"/>
  <c r="DCW22" i="1"/>
  <c r="D406" i="4"/>
  <c r="DDE19" i="1"/>
  <c r="DDF10" i="1" s="1"/>
  <c r="DDE21" i="1"/>
  <c r="DDD22" i="1"/>
  <c r="D407" i="4"/>
  <c r="DDL19" i="1"/>
  <c r="DDM9" i="1" s="1"/>
  <c r="DDL21" i="1"/>
  <c r="DDK22" i="1"/>
  <c r="D408" i="4"/>
  <c r="DDS19" i="1"/>
  <c r="DDS21" i="1"/>
  <c r="DDR22" i="1"/>
  <c r="D409" i="4"/>
  <c r="DDZ19" i="1"/>
  <c r="DEA16" i="1" s="1"/>
  <c r="DDZ21" i="1"/>
  <c r="DDY22" i="1"/>
  <c r="DEN19" i="1"/>
  <c r="DEO10" i="1" s="1"/>
  <c r="DEN21" i="1"/>
  <c r="DEM22" i="1"/>
  <c r="D410" i="4"/>
  <c r="DEF22" i="1"/>
  <c r="DEG21" i="1"/>
  <c r="DEG19" i="1"/>
  <c r="DEH10" i="1" s="1"/>
  <c r="D412" i="4"/>
  <c r="DET22" i="1"/>
  <c r="DEU21" i="1"/>
  <c r="DEU19" i="1"/>
  <c r="DEV8" i="1" s="1"/>
  <c r="D413" i="4"/>
  <c r="DFA22" i="1"/>
  <c r="DFB21" i="1"/>
  <c r="DFB19" i="1"/>
  <c r="DFC11" i="1" s="1"/>
  <c r="D414" i="4"/>
  <c r="DFH22" i="1"/>
  <c r="DFI21" i="1"/>
  <c r="DFI19" i="1"/>
  <c r="DFJ11" i="1" s="1"/>
  <c r="D415" i="4"/>
  <c r="DFO22" i="1"/>
  <c r="DFP21" i="1"/>
  <c r="DFP19" i="1"/>
  <c r="DFQ8" i="1" s="1"/>
  <c r="D416" i="4"/>
  <c r="DFV22" i="1"/>
  <c r="DFW21" i="1"/>
  <c r="DFW19" i="1"/>
  <c r="DFX10" i="1" s="1"/>
  <c r="D417" i="4"/>
  <c r="D418" i="4"/>
  <c r="DGC22" i="1"/>
  <c r="D419" i="4"/>
  <c r="D420" i="4"/>
  <c r="D421" i="4"/>
  <c r="D422" i="4"/>
  <c r="D423" i="4"/>
  <c r="D424" i="4"/>
  <c r="D425" i="4"/>
  <c r="D426" i="4"/>
  <c r="D427" i="4"/>
  <c r="D428" i="4"/>
  <c r="D429" i="4"/>
  <c r="D430" i="4"/>
  <c r="D431" i="4"/>
  <c r="D432" i="4"/>
  <c r="D433" i="4"/>
  <c r="D434" i="4"/>
  <c r="D435" i="4"/>
  <c r="D436" i="4"/>
  <c r="D437" i="4"/>
  <c r="D438" i="4"/>
  <c r="D439" i="4"/>
  <c r="D440" i="4"/>
  <c r="D441" i="4"/>
  <c r="D442" i="4"/>
  <c r="D443" i="4"/>
  <c r="D444" i="4"/>
  <c r="D445" i="4"/>
  <c r="D446" i="4"/>
  <c r="D447" i="4"/>
  <c r="D448" i="4"/>
  <c r="D449" i="4"/>
  <c r="D450" i="4"/>
  <c r="D451" i="4"/>
  <c r="D452" i="4"/>
  <c r="D453" i="4"/>
  <c r="D454" i="4"/>
  <c r="D455" i="4"/>
  <c r="D456" i="4"/>
  <c r="D458" i="4"/>
  <c r="D457" i="4"/>
  <c r="D459" i="4"/>
  <c r="D460" i="4"/>
  <c r="D8" i="1"/>
  <c r="D9" i="1"/>
  <c r="D10" i="1"/>
  <c r="D11" i="1"/>
  <c r="D12" i="1"/>
  <c r="D13" i="1"/>
  <c r="D14" i="1"/>
  <c r="D15" i="1"/>
  <c r="D16" i="1"/>
  <c r="D17" i="1"/>
  <c r="B9" i="1"/>
  <c r="B10" i="1"/>
  <c r="B11" i="1"/>
  <c r="B12" i="1"/>
  <c r="B13" i="1"/>
  <c r="B14" i="1"/>
  <c r="B15" i="1"/>
  <c r="B16" i="1"/>
  <c r="B17" i="1"/>
  <c r="B21" i="1"/>
  <c r="D21" i="1"/>
  <c r="F19" i="1"/>
  <c r="G13" i="1" s="1"/>
  <c r="DII17" i="1"/>
  <c r="DIB13" i="1"/>
  <c r="CYJ8" i="1"/>
  <c r="CVR8" i="1"/>
  <c r="CVR9" i="1"/>
  <c r="DOG16" i="1"/>
  <c r="CYJ10" i="1"/>
  <c r="DOG11" i="1"/>
  <c r="CYJ12" i="1"/>
  <c r="DOG9" i="1"/>
  <c r="DOG13" i="1"/>
  <c r="DOG12" i="1"/>
  <c r="DOG14" i="1"/>
  <c r="DOG15" i="1"/>
  <c r="DOG17" i="1"/>
  <c r="DNZ11" i="1"/>
  <c r="DNZ16" i="1"/>
  <c r="CRJ9" i="1"/>
  <c r="CRJ15" i="1"/>
  <c r="CRJ13" i="1"/>
  <c r="CRJ8" i="1"/>
  <c r="CRJ10" i="1"/>
  <c r="CRJ17" i="1"/>
  <c r="CRQ8" i="1"/>
  <c r="BTY10" i="1"/>
  <c r="CKX15" i="1"/>
  <c r="CJO13" i="1"/>
  <c r="BTY17" i="1"/>
  <c r="BUF17" i="1"/>
  <c r="CKJ13" i="1"/>
  <c r="CKJ15" i="1"/>
  <c r="CKJ17" i="1"/>
  <c r="CKJ12" i="1"/>
  <c r="BZI17" i="1"/>
  <c r="BYU17" i="1"/>
  <c r="BYU9" i="1"/>
  <c r="CKJ11" i="1"/>
  <c r="CKJ16" i="1"/>
  <c r="CHK13" i="1"/>
  <c r="BQG9" i="1"/>
  <c r="BNX16" i="1"/>
  <c r="BNW22" i="1"/>
  <c r="BNX9" i="1"/>
  <c r="BNJ9" i="1"/>
  <c r="BNJ10" i="1"/>
  <c r="BRB17" i="1"/>
  <c r="BTA17" i="1"/>
  <c r="BLK11" i="1"/>
  <c r="BNA17" i="1"/>
  <c r="BRB14" i="1"/>
  <c r="BTA14" i="1"/>
  <c r="BLK10" i="1"/>
  <c r="BMM10" i="1"/>
  <c r="BNA16" i="1"/>
  <c r="BNA14" i="1"/>
  <c r="BTA13" i="1"/>
  <c r="BOJ17" i="1"/>
  <c r="BRB12" i="1"/>
  <c r="BLK8" i="1"/>
  <c r="BLT16" i="1"/>
  <c r="BTA10" i="1"/>
  <c r="BOJ13" i="1"/>
  <c r="PA14" i="1"/>
  <c r="PA8" i="1"/>
  <c r="PA10" i="1"/>
  <c r="PA11" i="1"/>
  <c r="OY16" i="1"/>
  <c r="OY13" i="1"/>
  <c r="OY8" i="1"/>
  <c r="OZ22" i="1"/>
  <c r="PA9" i="1"/>
  <c r="PA12" i="1"/>
  <c r="PA13" i="1"/>
  <c r="PA15" i="1"/>
  <c r="PA16" i="1"/>
  <c r="OY17" i="1"/>
  <c r="PM17" i="1"/>
  <c r="QC13" i="1"/>
  <c r="QC8" i="1"/>
  <c r="QC10" i="1"/>
  <c r="QC17" i="1"/>
  <c r="QC15" i="1"/>
  <c r="QC11" i="1"/>
  <c r="QC16" i="1"/>
  <c r="QC12" i="1"/>
  <c r="CPM15" i="1"/>
  <c r="BNH17" i="1"/>
  <c r="DIP16" i="1"/>
  <c r="DIP8" i="1"/>
  <c r="DIP9" i="1"/>
  <c r="DIP11" i="1"/>
  <c r="DIP15" i="1"/>
  <c r="BDB10" i="1"/>
  <c r="BVA11" i="1"/>
  <c r="BVA16" i="1"/>
  <c r="CVR17" i="1"/>
  <c r="CVR14" i="1"/>
  <c r="BDB9" i="1"/>
  <c r="DLH9" i="1"/>
  <c r="BVA12" i="1"/>
  <c r="DLH11" i="1"/>
  <c r="DLH10" i="1"/>
  <c r="DLH12" i="1"/>
  <c r="DLH14" i="1"/>
  <c r="DLH16" i="1"/>
  <c r="DLH17" i="1"/>
  <c r="BDB8" i="1"/>
  <c r="AOW9" i="1"/>
  <c r="AEJ16" i="1"/>
  <c r="RQ9" i="1"/>
  <c r="BVA10" i="1"/>
  <c r="CVR13" i="1"/>
  <c r="ANL16" i="1"/>
  <c r="RL13" i="1"/>
  <c r="OY9" i="1"/>
  <c r="OY12" i="1"/>
  <c r="OY15" i="1"/>
  <c r="BVA13" i="1"/>
  <c r="BVA8" i="1"/>
  <c r="DLV17" i="1"/>
  <c r="BAE16" i="1"/>
  <c r="OT13" i="1"/>
  <c r="BDB16" i="1"/>
  <c r="BTY16" i="1"/>
  <c r="CPM16" i="1"/>
  <c r="DEA15" i="1"/>
  <c r="BDB15" i="1"/>
  <c r="CGI13" i="1"/>
  <c r="BTY11" i="1"/>
  <c r="CJO10" i="1"/>
  <c r="CPM9" i="1"/>
  <c r="CPM17" i="1"/>
  <c r="CZZ16" i="1"/>
  <c r="CVR10" i="1"/>
  <c r="BKQ22" i="1"/>
  <c r="BDB13" i="1"/>
  <c r="CBM8" i="1"/>
  <c r="BPS17" i="1"/>
  <c r="CJO9" i="1"/>
  <c r="CPM12" i="1"/>
  <c r="CPM11" i="1"/>
  <c r="CPM14" i="1"/>
  <c r="CZZ14" i="1"/>
  <c r="BDB12" i="1"/>
  <c r="QN22" i="1"/>
  <c r="QO9" i="1"/>
  <c r="QO12" i="1"/>
  <c r="QO13" i="1"/>
  <c r="QO15" i="1"/>
  <c r="QO10" i="1"/>
  <c r="QX9" i="1"/>
  <c r="QX15" i="1"/>
  <c r="RC8" i="1"/>
  <c r="RL10" i="1"/>
  <c r="RL16" i="1"/>
  <c r="BPS14" i="1"/>
  <c r="BAE14" i="1"/>
  <c r="AWK11" i="1"/>
  <c r="AEJ12" i="1"/>
  <c r="QX8" i="1"/>
  <c r="RL9" i="1"/>
  <c r="QX11" i="1"/>
  <c r="RL12" i="1"/>
  <c r="QX14" i="1"/>
  <c r="RL15" i="1"/>
  <c r="QX17" i="1"/>
  <c r="BPS13" i="1"/>
  <c r="CTN14" i="1"/>
  <c r="G10" i="1"/>
  <c r="BAE11" i="1"/>
  <c r="WO17" i="1"/>
  <c r="RK22" i="1"/>
  <c r="BYG13" i="1"/>
  <c r="CLZ9" i="1"/>
  <c r="CTN16" i="1"/>
  <c r="AEJ10" i="1"/>
  <c r="BST17" i="1"/>
  <c r="BPS12" i="1"/>
  <c r="BPS9" i="1"/>
  <c r="BER16" i="1"/>
  <c r="BAE8" i="1"/>
  <c r="CTN9" i="1"/>
  <c r="DDM17" i="1"/>
  <c r="DKT12" i="1"/>
  <c r="BNQ9" i="1"/>
  <c r="BST13" i="1"/>
  <c r="BYG10" i="1"/>
  <c r="BPS8" i="1"/>
  <c r="BYG12" i="1"/>
  <c r="BIE14" i="1"/>
  <c r="AWW17" i="1"/>
  <c r="BYG9" i="1"/>
  <c r="DKT11" i="1"/>
  <c r="CTN10" i="1"/>
  <c r="CTN8" i="1"/>
  <c r="CTN12" i="1"/>
  <c r="CTN15" i="1"/>
  <c r="DDM16" i="1"/>
  <c r="DLV14" i="1"/>
  <c r="DTX16" i="1"/>
  <c r="BIE10" i="1"/>
  <c r="BER9" i="1"/>
  <c r="AWW12" i="1"/>
  <c r="VD14" i="1"/>
  <c r="TW17" i="1"/>
  <c r="QO8" i="1"/>
  <c r="QO11" i="1"/>
  <c r="QO14" i="1"/>
  <c r="BPS15" i="1"/>
  <c r="DKT13" i="1"/>
  <c r="DKT10" i="1"/>
  <c r="DNZ13" i="1"/>
  <c r="DKT17" i="1"/>
  <c r="AWW8" i="1"/>
  <c r="AYA9" i="1"/>
  <c r="RL8" i="1"/>
  <c r="QX10" i="1"/>
  <c r="RL11" i="1"/>
  <c r="QX13" i="1"/>
  <c r="RL14" i="1"/>
  <c r="DKT8" i="1"/>
  <c r="AYA8" i="1"/>
  <c r="CNB13" i="1"/>
  <c r="BPS10" i="1"/>
  <c r="AWK16" i="1"/>
  <c r="SG8" i="1"/>
  <c r="SG11" i="1"/>
  <c r="SG14" i="1"/>
  <c r="TI13" i="1"/>
  <c r="TW8" i="1"/>
  <c r="TW11" i="1"/>
  <c r="TW14" i="1"/>
  <c r="CMG13" i="1"/>
  <c r="AWW9" i="1"/>
  <c r="SG10" i="1"/>
  <c r="TW10" i="1"/>
  <c r="SG13" i="1"/>
  <c r="TW13" i="1"/>
  <c r="SG16" i="1"/>
  <c r="TW16" i="1"/>
  <c r="XH13" i="1"/>
  <c r="BGO15" i="1"/>
  <c r="SL10" i="1"/>
  <c r="SL13" i="1"/>
  <c r="SL16" i="1"/>
  <c r="SG17" i="1"/>
  <c r="BSM17" i="1"/>
  <c r="G8" i="1"/>
  <c r="AWW16" i="1"/>
  <c r="AOW8" i="1"/>
  <c r="ANL10" i="1"/>
  <c r="AWW15" i="1"/>
  <c r="AWW14" i="1"/>
  <c r="WT9" i="1"/>
  <c r="SL8" i="1"/>
  <c r="SL11" i="1"/>
  <c r="SL14" i="1"/>
  <c r="TN16" i="1"/>
  <c r="SL17" i="1"/>
  <c r="CEZ13" i="1"/>
  <c r="AWW13" i="1"/>
  <c r="SG9" i="1"/>
  <c r="TW9" i="1"/>
  <c r="SG12" i="1"/>
  <c r="TW12" i="1"/>
  <c r="SN14" i="1"/>
  <c r="TI14" i="1"/>
  <c r="SG15" i="1"/>
  <c r="TW15" i="1"/>
  <c r="G16" i="1"/>
  <c r="G14" i="1"/>
  <c r="AWW11" i="1"/>
  <c r="AGN13" i="1"/>
  <c r="AWW10" i="1"/>
  <c r="AGN9" i="1"/>
  <c r="ZG17" i="1"/>
  <c r="SL12" i="1"/>
  <c r="UK17" i="1"/>
  <c r="UW9" i="1"/>
  <c r="UV22" i="1"/>
  <c r="UW8" i="1"/>
  <c r="UW15" i="1"/>
  <c r="VF8" i="1"/>
  <c r="VJ22" i="1"/>
  <c r="VT14" i="1"/>
  <c r="BFA9" i="1"/>
  <c r="BFA8" i="1"/>
  <c r="BFA13" i="1"/>
  <c r="BDD9" i="1"/>
  <c r="BDD10" i="1"/>
  <c r="AYF16" i="1"/>
  <c r="AYF8" i="1"/>
  <c r="AYF14" i="1"/>
  <c r="AZV10" i="1"/>
  <c r="AZV16" i="1"/>
  <c r="BDI9" i="1"/>
  <c r="DGZ12" i="1"/>
  <c r="CYC15" i="1"/>
  <c r="CYC9" i="1"/>
  <c r="CYC17" i="1"/>
  <c r="CYC16" i="1"/>
  <c r="CYC12" i="1"/>
  <c r="CYC14" i="1"/>
  <c r="CYC13" i="1"/>
  <c r="CYC11" i="1"/>
  <c r="DDM15" i="1"/>
  <c r="DDM13" i="1"/>
  <c r="DDM11" i="1"/>
  <c r="CZL12" i="1"/>
  <c r="CXA17" i="1"/>
  <c r="CXA14" i="1"/>
  <c r="CXA8" i="1"/>
  <c r="CXA16" i="1"/>
  <c r="CXA10" i="1"/>
  <c r="CXA11" i="1"/>
  <c r="CXA9" i="1"/>
  <c r="BVH12" i="1"/>
  <c r="BFA15" i="1"/>
  <c r="AVF22" i="1"/>
  <c r="AVG17" i="1"/>
  <c r="AIC22" i="1"/>
  <c r="AVH22" i="1"/>
  <c r="AVI10" i="1"/>
  <c r="AVI11" i="1"/>
  <c r="AVI12" i="1"/>
  <c r="AVI13" i="1"/>
  <c r="AVI14" i="1"/>
  <c r="AVI8" i="1"/>
  <c r="AVI9" i="1"/>
  <c r="AVI17" i="1"/>
  <c r="AJM15" i="1"/>
  <c r="AJM9" i="1"/>
  <c r="AJM13" i="1"/>
  <c r="AJM14" i="1"/>
  <c r="AJM16" i="1"/>
  <c r="BAE13" i="1"/>
  <c r="AXY13" i="1"/>
  <c r="ASA12" i="1"/>
  <c r="AMC11" i="1"/>
  <c r="VY9" i="1"/>
  <c r="VC22" i="1"/>
  <c r="BAE12" i="1"/>
  <c r="AYO14" i="1"/>
  <c r="AXY11" i="1"/>
  <c r="AQR14" i="1"/>
  <c r="AXY9" i="1"/>
  <c r="ASC16" i="1"/>
  <c r="BGO16" i="1"/>
  <c r="BAE10" i="1"/>
  <c r="AYA10" i="1"/>
  <c r="UW11" i="1"/>
  <c r="VK12" i="1"/>
  <c r="UW14" i="1"/>
  <c r="VD16" i="1"/>
  <c r="UW17" i="1"/>
  <c r="AWK14" i="1"/>
  <c r="AMQ13" i="1"/>
  <c r="AWK9" i="1"/>
  <c r="BAE15" i="1"/>
  <c r="ARM17" i="1"/>
  <c r="AXY17" i="1"/>
  <c r="VD9" i="1"/>
  <c r="UW10" i="1"/>
  <c r="VK11" i="1"/>
  <c r="UW13" i="1"/>
  <c r="WA10" i="1"/>
  <c r="WA9" i="1"/>
  <c r="WO13" i="1"/>
  <c r="WT12" i="1"/>
  <c r="WT15" i="1"/>
  <c r="WS22" i="1"/>
  <c r="XH10" i="1"/>
  <c r="XH16" i="1"/>
  <c r="XQ12" i="1"/>
  <c r="G11" i="1"/>
  <c r="AJF14" i="1"/>
  <c r="BYG8" i="1"/>
  <c r="BYG16" i="1"/>
  <c r="G15" i="1"/>
  <c r="CZZ13" i="1"/>
  <c r="CYJ13" i="1"/>
  <c r="G12" i="1"/>
  <c r="CKJ14" i="1"/>
  <c r="DEO16" i="1"/>
  <c r="CZZ8" i="1"/>
  <c r="CZZ15" i="1"/>
  <c r="DDM10" i="1"/>
  <c r="BZI13" i="1"/>
  <c r="BZI16" i="1"/>
  <c r="DDM8" i="1"/>
  <c r="CZZ12" i="1"/>
  <c r="G17" i="1"/>
  <c r="DHN9" i="1"/>
  <c r="CGI9" i="1"/>
  <c r="CGI17" i="1"/>
  <c r="CGI16" i="1"/>
  <c r="BFT12" i="1"/>
  <c r="BFT14" i="1"/>
  <c r="DDM12" i="1"/>
  <c r="CZZ10" i="1"/>
  <c r="CXA12" i="1"/>
  <c r="BRW16" i="1"/>
  <c r="BRV22" i="1"/>
  <c r="BIU14" i="1"/>
  <c r="BKK16" i="1"/>
  <c r="BDD16" i="1"/>
  <c r="AYF13" i="1"/>
  <c r="AYO11" i="1"/>
  <c r="AZV8" i="1"/>
  <c r="AXY16" i="1"/>
  <c r="AVG16" i="1"/>
  <c r="ASA11" i="1"/>
  <c r="AKF9" i="1"/>
  <c r="AGN12" i="1"/>
  <c r="AEQ16" i="1"/>
  <c r="BYU12" i="1"/>
  <c r="BLT9" i="1"/>
  <c r="BDD15" i="1"/>
  <c r="AYF12" i="1"/>
  <c r="AYO8" i="1"/>
  <c r="AXY15" i="1"/>
  <c r="AVG12" i="1"/>
  <c r="ASA8" i="1"/>
  <c r="AKF8" i="1"/>
  <c r="AGN11" i="1"/>
  <c r="AHB13" i="1"/>
  <c r="AEQ10" i="1"/>
  <c r="BDD11" i="1"/>
  <c r="AYF10" i="1"/>
  <c r="AXY14" i="1"/>
  <c r="AXX22" i="1"/>
  <c r="AVG11" i="1"/>
  <c r="ATC12" i="1"/>
  <c r="AKH10" i="1"/>
  <c r="AGN10" i="1"/>
  <c r="AEP22" i="1"/>
  <c r="ABK9" i="1"/>
  <c r="ABK10" i="1"/>
  <c r="ABK17" i="1"/>
  <c r="WT8" i="1"/>
  <c r="XH9" i="1"/>
  <c r="VY11" i="1"/>
  <c r="WT11" i="1"/>
  <c r="XH12" i="1"/>
  <c r="WF13" i="1"/>
  <c r="WT14" i="1"/>
  <c r="XH15" i="1"/>
  <c r="WT17" i="1"/>
  <c r="AVG10" i="1"/>
  <c r="XG22" i="1"/>
  <c r="BKK15" i="1"/>
  <c r="BFA17" i="1"/>
  <c r="AXY12" i="1"/>
  <c r="APY16" i="1"/>
  <c r="AII11" i="1"/>
  <c r="AGN8" i="1"/>
  <c r="ZG11" i="1"/>
  <c r="ZG14" i="1"/>
  <c r="BEY17" i="1"/>
  <c r="BFA14" i="1"/>
  <c r="BEZ22" i="1"/>
  <c r="AXY10" i="1"/>
  <c r="ZU9" i="1"/>
  <c r="BIG14" i="1"/>
  <c r="BGO12" i="1"/>
  <c r="BEY15" i="1"/>
  <c r="BFA12" i="1"/>
  <c r="BBZ16" i="1"/>
  <c r="AZV14" i="1"/>
  <c r="ARF12" i="1"/>
  <c r="APY12" i="1"/>
  <c r="BKK12" i="1"/>
  <c r="BKK13" i="1"/>
  <c r="BGO11" i="1"/>
  <c r="BFA11" i="1"/>
  <c r="AYO16" i="1"/>
  <c r="AZV13" i="1"/>
  <c r="ASA17" i="1"/>
  <c r="AKF16" i="1"/>
  <c r="AID13" i="1"/>
  <c r="AFJ10" i="1"/>
  <c r="AGN17" i="1"/>
  <c r="BGO10" i="1"/>
  <c r="AYF15" i="1"/>
  <c r="AYO15" i="1"/>
  <c r="AZV12" i="1"/>
  <c r="ASA13" i="1"/>
  <c r="AKF14" i="1"/>
  <c r="AGN16" i="1"/>
  <c r="ZU13" i="1"/>
  <c r="XH8" i="1"/>
  <c r="WT10" i="1"/>
  <c r="XH11" i="1"/>
  <c r="WT13" i="1"/>
  <c r="XH14" i="1"/>
  <c r="YC8" i="1"/>
  <c r="YC11" i="1"/>
  <c r="YC14" i="1"/>
  <c r="YC17" i="1"/>
  <c r="YQ9" i="1"/>
  <c r="YQ15" i="1"/>
  <c r="YQ12" i="1"/>
  <c r="ZG8" i="1"/>
  <c r="CJO16" i="1"/>
  <c r="ALA12" i="1"/>
  <c r="ALN22" i="1"/>
  <c r="YZ9" i="1"/>
  <c r="YB22" i="1"/>
  <c r="CMG16" i="1"/>
  <c r="ALA11" i="1"/>
  <c r="YY22" i="1"/>
  <c r="DDE22" i="1"/>
  <c r="ALA8" i="1"/>
  <c r="CMG9" i="1"/>
  <c r="CBM10" i="1"/>
  <c r="BXS9" i="1"/>
  <c r="APB12" i="1"/>
  <c r="AQF9" i="1"/>
  <c r="YQ8" i="1"/>
  <c r="YC10" i="1"/>
  <c r="YQ11" i="1"/>
  <c r="YC13" i="1"/>
  <c r="YQ14" i="1"/>
  <c r="YC16" i="1"/>
  <c r="YQ17" i="1"/>
  <c r="CBM11" i="1"/>
  <c r="BXS16" i="1"/>
  <c r="BSY16" i="1"/>
  <c r="APB8" i="1"/>
  <c r="AIQ22" i="1"/>
  <c r="ABP17" i="1"/>
  <c r="XX8" i="1"/>
  <c r="ZG9" i="1"/>
  <c r="YZ10" i="1"/>
  <c r="YL12" i="1"/>
  <c r="ZG12" i="1"/>
  <c r="YE13" i="1"/>
  <c r="YZ13" i="1"/>
  <c r="ZG15" i="1"/>
  <c r="YZ16" i="1"/>
  <c r="CRX17" i="1"/>
  <c r="BSY8" i="1"/>
  <c r="AYE22" i="1"/>
  <c r="ZF22" i="1"/>
  <c r="CRX16" i="1"/>
  <c r="BRR15" i="1"/>
  <c r="APA22" i="1"/>
  <c r="CRX13" i="1"/>
  <c r="DII10" i="1"/>
  <c r="BQI11" i="1"/>
  <c r="AQF16" i="1"/>
  <c r="ALA17" i="1"/>
  <c r="ABW13" i="1"/>
  <c r="YZ8" i="1"/>
  <c r="XX9" i="1"/>
  <c r="ZG10" i="1"/>
  <c r="YZ11" i="1"/>
  <c r="YL13" i="1"/>
  <c r="ZG13" i="1"/>
  <c r="YE14" i="1"/>
  <c r="YZ14" i="1"/>
  <c r="YP22" i="1"/>
  <c r="CDJ15" i="1"/>
  <c r="BYG11" i="1"/>
  <c r="ALA16" i="1"/>
  <c r="DDM14" i="1"/>
  <c r="CKJ10" i="1"/>
  <c r="BKR17" i="1"/>
  <c r="ALA15" i="1"/>
  <c r="AFJ17" i="1"/>
  <c r="ABB12" i="1"/>
  <c r="BYU16" i="1"/>
  <c r="BYU10" i="1"/>
  <c r="ALA13" i="1"/>
  <c r="AFJ13" i="1"/>
  <c r="YC9" i="1"/>
  <c r="YQ10" i="1"/>
  <c r="YC12" i="1"/>
  <c r="YQ13" i="1"/>
  <c r="AAU13" i="1"/>
  <c r="ZU17" i="1"/>
  <c r="AAN11" i="1"/>
  <c r="AAN17" i="1"/>
  <c r="AAN14" i="1"/>
  <c r="AAU8" i="1"/>
  <c r="ABB15" i="1"/>
  <c r="ABB9" i="1"/>
  <c r="ABK11" i="1"/>
  <c r="ABK8" i="1"/>
  <c r="ABK14" i="1"/>
  <c r="ABK15" i="1"/>
  <c r="ABK16" i="1"/>
  <c r="CYX13" i="1"/>
  <c r="DEA14" i="1"/>
  <c r="DEA12" i="1"/>
  <c r="BKD12" i="1"/>
  <c r="BKD15" i="1"/>
  <c r="BKD8" i="1"/>
  <c r="BKD17" i="1"/>
  <c r="BKD10" i="1"/>
  <c r="ARO13" i="1"/>
  <c r="DHN8" i="1"/>
  <c r="CYC10" i="1"/>
  <c r="CRX15" i="1"/>
  <c r="CEZ10" i="1"/>
  <c r="CGB9" i="1"/>
  <c r="BOJ10" i="1"/>
  <c r="BOJ15" i="1"/>
  <c r="BAL17" i="1"/>
  <c r="BAR22" i="1"/>
  <c r="BAS8" i="1"/>
  <c r="BAS9" i="1"/>
  <c r="BAS10" i="1"/>
  <c r="BAS11" i="1"/>
  <c r="BAS12" i="1"/>
  <c r="BAS13" i="1"/>
  <c r="BAS14" i="1"/>
  <c r="BAS15" i="1"/>
  <c r="BAS17" i="1"/>
  <c r="ABD16" i="1"/>
  <c r="ABD13" i="1"/>
  <c r="ABD10" i="1"/>
  <c r="ABC22" i="1"/>
  <c r="ABD15" i="1"/>
  <c r="ABD12" i="1"/>
  <c r="ABD9" i="1"/>
  <c r="ABD17" i="1"/>
  <c r="ABD14" i="1"/>
  <c r="ABD11" i="1"/>
  <c r="ABD8" i="1"/>
  <c r="DEA10" i="1"/>
  <c r="DHN12" i="1"/>
  <c r="CVY16" i="1"/>
  <c r="CRX14" i="1"/>
  <c r="CMG17" i="1"/>
  <c r="CKJ8" i="1"/>
  <c r="BTY15" i="1"/>
  <c r="BKC22" i="1"/>
  <c r="ARO16" i="1"/>
  <c r="AME13" i="1"/>
  <c r="AME15" i="1"/>
  <c r="AAB17" i="1"/>
  <c r="AAB14" i="1"/>
  <c r="AAB11" i="1"/>
  <c r="AAB8" i="1"/>
  <c r="AAB16" i="1"/>
  <c r="AAB13" i="1"/>
  <c r="AAB10" i="1"/>
  <c r="AAA22" i="1"/>
  <c r="AAB15" i="1"/>
  <c r="AAB12" i="1"/>
  <c r="AAB9" i="1"/>
  <c r="DEA9" i="1"/>
  <c r="DEA8" i="1"/>
  <c r="BNH8" i="1"/>
  <c r="BNH11" i="1"/>
  <c r="BNH12" i="1"/>
  <c r="BNH14" i="1"/>
  <c r="BNG22" i="1"/>
  <c r="BMT12" i="1"/>
  <c r="BMT13" i="1"/>
  <c r="BMT14" i="1"/>
  <c r="BMT16" i="1"/>
  <c r="BMT17" i="1"/>
  <c r="BMS22" i="1"/>
  <c r="BMT9" i="1"/>
  <c r="BMT10" i="1"/>
  <c r="BET11" i="1"/>
  <c r="AWY8" i="1"/>
  <c r="AWY15" i="1"/>
  <c r="AWY16" i="1"/>
  <c r="AWY9" i="1"/>
  <c r="CZL11" i="1"/>
  <c r="DEA13" i="1"/>
  <c r="DLV11" i="1"/>
  <c r="CVY13" i="1"/>
  <c r="CRX12" i="1"/>
  <c r="CMG15" i="1"/>
  <c r="BTA16" i="1"/>
  <c r="BTA9" i="1"/>
  <c r="BTA15" i="1"/>
  <c r="BLQ22" i="1"/>
  <c r="BLR12" i="1"/>
  <c r="BLR15" i="1"/>
  <c r="AUU15" i="1"/>
  <c r="DEA11" i="1"/>
  <c r="CVY8" i="1"/>
  <c r="CRX11" i="1"/>
  <c r="CMG14" i="1"/>
  <c r="CMG11" i="1"/>
  <c r="CGB15" i="1"/>
  <c r="CGB8" i="1"/>
  <c r="BIN17" i="1"/>
  <c r="BHE16" i="1"/>
  <c r="ANS16" i="1"/>
  <c r="ANS12" i="1"/>
  <c r="ANS15" i="1"/>
  <c r="ANS17" i="1"/>
  <c r="ANS11" i="1"/>
  <c r="ANR22" i="1"/>
  <c r="ANS13" i="1"/>
  <c r="DDT12" i="1"/>
  <c r="DHN17" i="1"/>
  <c r="CRX10" i="1"/>
  <c r="CEZ11" i="1"/>
  <c r="CGB14" i="1"/>
  <c r="BIN14" i="1"/>
  <c r="BHJ8" i="1"/>
  <c r="BHJ12" i="1"/>
  <c r="BBU14" i="1"/>
  <c r="ASV16" i="1"/>
  <c r="ASV10" i="1"/>
  <c r="ASV17" i="1"/>
  <c r="ASV8" i="1"/>
  <c r="ASV9" i="1"/>
  <c r="ASV14" i="1"/>
  <c r="ASV15" i="1"/>
  <c r="BAL9" i="1"/>
  <c r="BAL8" i="1"/>
  <c r="BAL10" i="1"/>
  <c r="BAL11" i="1"/>
  <c r="BAL12" i="1"/>
  <c r="BAL14" i="1"/>
  <c r="BAL16" i="1"/>
  <c r="AVN8" i="1"/>
  <c r="AVN14" i="1"/>
  <c r="DEA17" i="1"/>
  <c r="CZL13" i="1"/>
  <c r="DUZ9" i="1"/>
  <c r="DJD10" i="1"/>
  <c r="DHN16" i="1"/>
  <c r="CRX9" i="1"/>
  <c r="CMG12" i="1"/>
  <c r="CGW8" i="1"/>
  <c r="CCV10" i="1"/>
  <c r="BMT15" i="1"/>
  <c r="BLY15" i="1"/>
  <c r="BLY9" i="1"/>
  <c r="BLY10" i="1"/>
  <c r="BIN13" i="1"/>
  <c r="BIG11" i="1"/>
  <c r="BIG8" i="1"/>
  <c r="BIG9" i="1"/>
  <c r="BIG10" i="1"/>
  <c r="BIG17" i="1"/>
  <c r="DHN15" i="1"/>
  <c r="CMG10" i="1"/>
  <c r="CGB12" i="1"/>
  <c r="BPZ8" i="1"/>
  <c r="BPZ16" i="1"/>
  <c r="BPY22" i="1"/>
  <c r="BPZ10" i="1"/>
  <c r="BPZ11" i="1"/>
  <c r="BMT11" i="1"/>
  <c r="BGH16" i="1"/>
  <c r="BGH13" i="1"/>
  <c r="BGH14" i="1"/>
  <c r="BGH15" i="1"/>
  <c r="BGH8" i="1"/>
  <c r="BGH10" i="1"/>
  <c r="BBY22" i="1"/>
  <c r="BBZ17" i="1"/>
  <c r="BBZ8" i="1"/>
  <c r="BBZ9" i="1"/>
  <c r="BBZ10" i="1"/>
  <c r="BBZ11" i="1"/>
  <c r="BBZ12" i="1"/>
  <c r="BBZ14" i="1"/>
  <c r="BBZ15" i="1"/>
  <c r="AYT10" i="1"/>
  <c r="AYS22" i="1"/>
  <c r="AYT13" i="1"/>
  <c r="AYT14" i="1"/>
  <c r="AYT16" i="1"/>
  <c r="AYT8" i="1"/>
  <c r="AYT9" i="1"/>
  <c r="DHN14" i="1"/>
  <c r="BTY8" i="1"/>
  <c r="BTY13" i="1"/>
  <c r="BBN10" i="1"/>
  <c r="AJT15" i="1"/>
  <c r="BIN8" i="1"/>
  <c r="BIN10" i="1"/>
  <c r="BIN11" i="1"/>
  <c r="BIN12" i="1"/>
  <c r="BIN15" i="1"/>
  <c r="BIN16" i="1"/>
  <c r="BBT22" i="1"/>
  <c r="BBU15" i="1"/>
  <c r="BBU16" i="1"/>
  <c r="BBU17" i="1"/>
  <c r="BBU8" i="1"/>
  <c r="BBU9" i="1"/>
  <c r="BBU10" i="1"/>
  <c r="BBU12" i="1"/>
  <c r="BBU13" i="1"/>
  <c r="DHN13" i="1"/>
  <c r="CWT14" i="1"/>
  <c r="CRC13" i="1"/>
  <c r="CGB17" i="1"/>
  <c r="BXS8" i="1"/>
  <c r="BVA9" i="1"/>
  <c r="BVA15" i="1"/>
  <c r="BLR16" i="1"/>
  <c r="BIM22" i="1"/>
  <c r="AZU22" i="1"/>
  <c r="APB10" i="1"/>
  <c r="AMQ15" i="1"/>
  <c r="AJM8" i="1"/>
  <c r="AJM10" i="1"/>
  <c r="AJM11" i="1"/>
  <c r="AJM12" i="1"/>
  <c r="AJL22" i="1"/>
  <c r="AJM17" i="1"/>
  <c r="AOW14" i="1"/>
  <c r="AIK11" i="1"/>
  <c r="ASX16" i="1"/>
  <c r="APB14" i="1"/>
  <c r="APB16" i="1"/>
  <c r="APB17" i="1"/>
  <c r="APB11" i="1"/>
  <c r="APB13" i="1"/>
  <c r="AQC22" i="1"/>
  <c r="AQD8" i="1"/>
  <c r="AQD9" i="1"/>
  <c r="AQD10" i="1"/>
  <c r="AQD15" i="1"/>
  <c r="AQD17" i="1"/>
  <c r="AMQ10" i="1"/>
  <c r="BNA13" i="1"/>
  <c r="ADT16" i="1"/>
  <c r="ADT17" i="1"/>
  <c r="AFC11" i="1"/>
  <c r="AFC15" i="1"/>
  <c r="AFC16" i="1"/>
  <c r="BGN22" i="1"/>
  <c r="AMS17" i="1"/>
  <c r="AHU9" i="1"/>
  <c r="AHU14" i="1"/>
  <c r="AHU15" i="1"/>
  <c r="AHU16" i="1"/>
  <c r="AYO9" i="1"/>
  <c r="AMS10" i="1"/>
  <c r="AFZ11" i="1"/>
  <c r="AFZ17" i="1"/>
  <c r="AFY22" i="1"/>
  <c r="AFZ10" i="1"/>
  <c r="AFZ14" i="1"/>
  <c r="AFZ15" i="1"/>
  <c r="AEA16" i="1"/>
  <c r="AEA8" i="1"/>
  <c r="AEA13" i="1"/>
  <c r="AEA14" i="1"/>
  <c r="AEA15" i="1"/>
  <c r="ATJ15" i="1"/>
  <c r="AQD16" i="1"/>
  <c r="ALV10" i="1"/>
  <c r="AGE17" i="1"/>
  <c r="AGE9" i="1"/>
  <c r="AGD22" i="1"/>
  <c r="ADT8" i="1"/>
  <c r="AYN22" i="1"/>
  <c r="AQD14" i="1"/>
  <c r="AHU17" i="1"/>
  <c r="BCB10" i="1"/>
  <c r="ATQ14" i="1"/>
  <c r="AQD13" i="1"/>
  <c r="AJD16" i="1"/>
  <c r="AHU10" i="1"/>
  <c r="BQI16" i="1"/>
  <c r="BAZ8" i="1"/>
  <c r="APB15" i="1"/>
  <c r="AQD12" i="1"/>
  <c r="APR12" i="1"/>
  <c r="ANL14" i="1"/>
  <c r="ALA9" i="1"/>
  <c r="AEQ11" i="1"/>
  <c r="ADN22" i="1"/>
  <c r="ZY22" i="1"/>
  <c r="ANL8" i="1"/>
  <c r="ADO17" i="1"/>
  <c r="ACY12" i="1"/>
  <c r="ABA22" i="1"/>
  <c r="ALA14" i="1"/>
  <c r="AKZ22" i="1"/>
  <c r="AGZ14" i="1"/>
  <c r="ADO8" i="1"/>
  <c r="AAN9" i="1"/>
  <c r="ABB10" i="1"/>
  <c r="ABB13" i="1"/>
  <c r="ABB16" i="1"/>
  <c r="AIR16" i="1"/>
  <c r="AGZ11" i="1"/>
  <c r="ANL15" i="1"/>
  <c r="AKE22" i="1"/>
  <c r="AEQ13" i="1"/>
  <c r="ABW15" i="1"/>
  <c r="ABB8" i="1"/>
  <c r="AAU9" i="1"/>
  <c r="AAN10" i="1"/>
  <c r="ABB11" i="1"/>
  <c r="ABB14" i="1"/>
  <c r="ABP15" i="1"/>
  <c r="ABR15" i="1"/>
  <c r="ABR16" i="1"/>
  <c r="ABY11" i="1"/>
  <c r="ABY9" i="1"/>
  <c r="ABY16" i="1"/>
  <c r="ABW16" i="1"/>
  <c r="ABW12" i="1"/>
  <c r="ABW9" i="1"/>
  <c r="ABW10" i="1"/>
  <c r="ACF8" i="1"/>
  <c r="ACE22" i="1"/>
  <c r="ACF10" i="1"/>
  <c r="ACF11" i="1"/>
  <c r="ACF12" i="1"/>
  <c r="ACF13" i="1"/>
  <c r="ACF14" i="1"/>
  <c r="ACF15" i="1"/>
  <c r="ACF16" i="1"/>
  <c r="ACK14" i="1"/>
  <c r="ACT11" i="1"/>
  <c r="ACR12" i="1"/>
  <c r="ACY11" i="1"/>
  <c r="ACY17" i="1"/>
  <c r="ACY9" i="1"/>
  <c r="ADA14" i="1"/>
  <c r="ADA12" i="1"/>
  <c r="ADA10" i="1"/>
  <c r="ADA17" i="1"/>
  <c r="ADA13" i="1"/>
  <c r="ACX22" i="1"/>
  <c r="ADH13" i="1"/>
  <c r="ADH9" i="1"/>
  <c r="CXA13" i="1"/>
  <c r="DLV12" i="1"/>
  <c r="DLV16" i="1"/>
  <c r="CXA15" i="1"/>
  <c r="DTX12" i="1"/>
  <c r="CVY9" i="1"/>
  <c r="CVY10" i="1"/>
  <c r="CVY11" i="1"/>
  <c r="CVY14" i="1"/>
  <c r="CVY17" i="1"/>
  <c r="CZL9" i="1"/>
  <c r="DTX8" i="1"/>
  <c r="DLV15" i="1"/>
  <c r="CYX15" i="1"/>
  <c r="CRJ12" i="1"/>
  <c r="DNZ15" i="1"/>
  <c r="DNZ10" i="1"/>
  <c r="DGZ16" i="1"/>
  <c r="DTX11" i="1"/>
  <c r="DLV9" i="1"/>
  <c r="DTX14" i="1"/>
  <c r="CZL8" i="1"/>
  <c r="CZL17" i="1"/>
  <c r="CPF9" i="1"/>
  <c r="CLE17" i="1"/>
  <c r="CLE12" i="1"/>
  <c r="CGI14" i="1"/>
  <c r="CGI8" i="1"/>
  <c r="CDC8" i="1"/>
  <c r="BZI12" i="1"/>
  <c r="BZI14" i="1"/>
  <c r="BYU13" i="1"/>
  <c r="BXS17" i="1"/>
  <c r="BVA14" i="1"/>
  <c r="BNQ15" i="1"/>
  <c r="BNJ14" i="1"/>
  <c r="BNA11" i="1"/>
  <c r="BMZ22" i="1"/>
  <c r="BNA10" i="1"/>
  <c r="BNA12" i="1"/>
  <c r="BNA15" i="1"/>
  <c r="BQI10" i="1"/>
  <c r="BNQ14" i="1"/>
  <c r="CJO15" i="1"/>
  <c r="CGI10" i="1"/>
  <c r="BZI10" i="1"/>
  <c r="BZB15" i="1"/>
  <c r="BNQ11" i="1"/>
  <c r="BOJ12" i="1"/>
  <c r="BOI22" i="1"/>
  <c r="BOJ8" i="1"/>
  <c r="BOJ11" i="1"/>
  <c r="CJO11" i="1"/>
  <c r="CJO8" i="1"/>
  <c r="CHD16" i="1"/>
  <c r="BZA22" i="1"/>
  <c r="BRY8" i="1"/>
  <c r="BRY10" i="1"/>
  <c r="BTA8" i="1"/>
  <c r="BTA11" i="1"/>
  <c r="BNQ10" i="1"/>
  <c r="BOJ14" i="1"/>
  <c r="BLJ22" i="1"/>
  <c r="BLK12" i="1"/>
  <c r="BLK13" i="1"/>
  <c r="BLK16" i="1"/>
  <c r="BLK17" i="1"/>
  <c r="BKK17" i="1"/>
  <c r="BKJ22" i="1"/>
  <c r="BKK14" i="1"/>
  <c r="BKK10" i="1"/>
  <c r="BKK9" i="1"/>
  <c r="BNQ8" i="1"/>
  <c r="BNQ12" i="1"/>
  <c r="BNQ13" i="1"/>
  <c r="BNQ16" i="1"/>
  <c r="BNQ17" i="1"/>
  <c r="DKT9" i="1"/>
  <c r="CMU10" i="1"/>
  <c r="CJO14" i="1"/>
  <c r="CGB10" i="1"/>
  <c r="CGB11" i="1"/>
  <c r="CDC16" i="1"/>
  <c r="CBM12" i="1"/>
  <c r="BZI9" i="1"/>
  <c r="BXS15" i="1"/>
  <c r="BST16" i="1"/>
  <c r="BLR10" i="1"/>
  <c r="BKK8" i="1"/>
  <c r="CJV13" i="1"/>
  <c r="CGI15" i="1"/>
  <c r="BZI15" i="1"/>
  <c r="BZI11" i="1"/>
  <c r="BYU11" i="1"/>
  <c r="BXS11" i="1"/>
  <c r="BXS14" i="1"/>
  <c r="BRR8" i="1"/>
  <c r="BRB15" i="1"/>
  <c r="BST15" i="1"/>
  <c r="BLK15" i="1"/>
  <c r="BLR9" i="1"/>
  <c r="BLR13" i="1"/>
  <c r="BLR14" i="1"/>
  <c r="BLR17" i="1"/>
  <c r="BLR8" i="1"/>
  <c r="CBM14" i="1"/>
  <c r="BYU14" i="1"/>
  <c r="BXS10" i="1"/>
  <c r="BXS12" i="1"/>
  <c r="BWC10" i="1"/>
  <c r="BRB11" i="1"/>
  <c r="BRP10" i="1"/>
  <c r="BLK14" i="1"/>
  <c r="BLT10" i="1"/>
  <c r="BLS22" i="1"/>
  <c r="BLT8" i="1"/>
  <c r="BLT12" i="1"/>
  <c r="BLT14" i="1"/>
  <c r="CGI11" i="1"/>
  <c r="CBM9" i="1"/>
  <c r="BYN10" i="1"/>
  <c r="BRB10" i="1"/>
  <c r="BST8" i="1"/>
  <c r="BST11" i="1"/>
  <c r="BRB16" i="1"/>
  <c r="BRB9" i="1"/>
  <c r="BSS22" i="1"/>
  <c r="BSY11" i="1"/>
  <c r="BIF22" i="1"/>
  <c r="BFT17" i="1"/>
  <c r="BGH11" i="1"/>
  <c r="BGO8" i="1"/>
  <c r="BGV17" i="1"/>
  <c r="BHJ11" i="1"/>
  <c r="BDY8" i="1"/>
  <c r="BET17" i="1"/>
  <c r="BSX22" i="1"/>
  <c r="BSY9" i="1"/>
  <c r="BTF9" i="1"/>
  <c r="BNH15" i="1"/>
  <c r="BNH10" i="1"/>
  <c r="BKD14" i="1"/>
  <c r="BIG16" i="1"/>
  <c r="BFT15" i="1"/>
  <c r="BGH9" i="1"/>
  <c r="BGV15" i="1"/>
  <c r="BHJ9" i="1"/>
  <c r="BFS22" i="1"/>
  <c r="BGG22" i="1"/>
  <c r="BGU22" i="1"/>
  <c r="BHI22" i="1"/>
  <c r="BFA16" i="1"/>
  <c r="BFA10" i="1"/>
  <c r="BKD11" i="1"/>
  <c r="BKD16" i="1"/>
  <c r="BIG15" i="1"/>
  <c r="BGO17" i="1"/>
  <c r="BDY17" i="1"/>
  <c r="BER17" i="1"/>
  <c r="BCB8" i="1"/>
  <c r="BNH9" i="1"/>
  <c r="BKD13" i="1"/>
  <c r="BKD9" i="1"/>
  <c r="BKR15" i="1"/>
  <c r="BIE13" i="1"/>
  <c r="BIG12" i="1"/>
  <c r="BFT11" i="1"/>
  <c r="BGH17" i="1"/>
  <c r="BGO14" i="1"/>
  <c r="BGQ13" i="1"/>
  <c r="BGV11" i="1"/>
  <c r="BHJ17" i="1"/>
  <c r="BDY14" i="1"/>
  <c r="BER13" i="1"/>
  <c r="BET10" i="1"/>
  <c r="BKW9" i="1"/>
  <c r="BGO13" i="1"/>
  <c r="BDY13" i="1"/>
  <c r="BDD17" i="1"/>
  <c r="BDD8" i="1"/>
  <c r="BDC22" i="1"/>
  <c r="BDD12" i="1"/>
  <c r="BDD13" i="1"/>
  <c r="BDD14" i="1"/>
  <c r="BER8" i="1"/>
  <c r="BEQ22" i="1"/>
  <c r="BER14" i="1"/>
  <c r="BDX22" i="1"/>
  <c r="BAL15" i="1"/>
  <c r="BAK22" i="1"/>
  <c r="AYF11" i="1"/>
  <c r="AYT17" i="1"/>
  <c r="AZV17" i="1"/>
  <c r="AYA17" i="1"/>
  <c r="AVG8" i="1"/>
  <c r="AVG9" i="1"/>
  <c r="AVG13" i="1"/>
  <c r="AVG14" i="1"/>
  <c r="AVG15" i="1"/>
  <c r="AYA15" i="1"/>
  <c r="AWJ22" i="1"/>
  <c r="AWK12" i="1"/>
  <c r="AWK13" i="1"/>
  <c r="AWK17" i="1"/>
  <c r="BBE17" i="1"/>
  <c r="AYF9" i="1"/>
  <c r="AYO17" i="1"/>
  <c r="AYT15" i="1"/>
  <c r="AZV15" i="1"/>
  <c r="AWK8" i="1"/>
  <c r="AWY17" i="1"/>
  <c r="AYA16" i="1"/>
  <c r="AXZ22" i="1"/>
  <c r="AYA11" i="1"/>
  <c r="AYA12" i="1"/>
  <c r="AYA13" i="1"/>
  <c r="AVM22" i="1"/>
  <c r="AVN15" i="1"/>
  <c r="AVN17" i="1"/>
  <c r="AVN10" i="1"/>
  <c r="AVN11" i="1"/>
  <c r="AVN12" i="1"/>
  <c r="BAC13" i="1"/>
  <c r="AYF17" i="1"/>
  <c r="AYO13" i="1"/>
  <c r="AYT11" i="1"/>
  <c r="AZV11" i="1"/>
  <c r="AWY12" i="1"/>
  <c r="AVN13" i="1"/>
  <c r="AYO12" i="1"/>
  <c r="AWY10" i="1"/>
  <c r="AVN9" i="1"/>
  <c r="AUK22" i="1"/>
  <c r="AWX22" i="1"/>
  <c r="AWY11" i="1"/>
  <c r="AWY13" i="1"/>
  <c r="ASV13" i="1"/>
  <c r="ASX12" i="1"/>
  <c r="ATS15" i="1"/>
  <c r="ASA16" i="1"/>
  <c r="ASC15" i="1"/>
  <c r="ASV12" i="1"/>
  <c r="ATL17" i="1"/>
  <c r="ASA15" i="1"/>
  <c r="ASV11" i="1"/>
  <c r="ATL16" i="1"/>
  <c r="ASA14" i="1"/>
  <c r="ASC13" i="1"/>
  <c r="AQR13" i="1"/>
  <c r="ARM16" i="1"/>
  <c r="ARV12" i="1"/>
  <c r="ASA10" i="1"/>
  <c r="ASC9" i="1"/>
  <c r="ASU22" i="1"/>
  <c r="ATI22" i="1"/>
  <c r="ASA9" i="1"/>
  <c r="ASC8" i="1"/>
  <c r="ASX15" i="1"/>
  <c r="ATL9" i="1"/>
  <c r="ANL17" i="1"/>
  <c r="ANS14" i="1"/>
  <c r="AII8" i="1"/>
  <c r="AKF10" i="1"/>
  <c r="AKF13" i="1"/>
  <c r="AKH17" i="1"/>
  <c r="AKH9" i="1"/>
  <c r="AKG22" i="1"/>
  <c r="AKH12" i="1"/>
  <c r="ANE16" i="1"/>
  <c r="ANL13" i="1"/>
  <c r="ANS10" i="1"/>
  <c r="AOH22" i="1"/>
  <c r="ALC16" i="1"/>
  <c r="AME14" i="1"/>
  <c r="AKH16" i="1"/>
  <c r="AHU11" i="1"/>
  <c r="AHU12" i="1"/>
  <c r="AHT22" i="1"/>
  <c r="AHU8" i="1"/>
  <c r="AHU13" i="1"/>
  <c r="ANL12" i="1"/>
  <c r="ANS9" i="1"/>
  <c r="AKH15" i="1"/>
  <c r="ANE14" i="1"/>
  <c r="ANL11" i="1"/>
  <c r="ANS8" i="1"/>
  <c r="AKH14" i="1"/>
  <c r="AJF17" i="1"/>
  <c r="ANL9" i="1"/>
  <c r="AKF17" i="1"/>
  <c r="AKH11" i="1"/>
  <c r="AHG10" i="1"/>
  <c r="AJF15" i="1"/>
  <c r="AKF15" i="1"/>
  <c r="AKH8" i="1"/>
  <c r="AFJ14" i="1"/>
  <c r="AGE13" i="1"/>
  <c r="AEA12" i="1"/>
  <c r="AEQ17" i="1"/>
  <c r="AFC14" i="1"/>
  <c r="ADL22" i="1"/>
  <c r="ADM15" i="1"/>
  <c r="ADM16" i="1"/>
  <c r="ADO14" i="1"/>
  <c r="ADO15" i="1"/>
  <c r="AFJ11" i="1"/>
  <c r="AFZ16" i="1"/>
  <c r="AGE10" i="1"/>
  <c r="ADO10" i="1"/>
  <c r="AEQ12" i="1"/>
  <c r="ABY8" i="1"/>
  <c r="AIW12" i="1"/>
  <c r="AGY22" i="1"/>
  <c r="AGZ9" i="1"/>
  <c r="AGZ10" i="1"/>
  <c r="AFB22" i="1"/>
  <c r="AFC9" i="1"/>
  <c r="AFC10" i="1"/>
  <c r="AHW11" i="1"/>
  <c r="AIK16" i="1"/>
  <c r="AFZ13" i="1"/>
  <c r="ADM10" i="1"/>
  <c r="AEQ9" i="1"/>
  <c r="ADT12" i="1"/>
  <c r="ADT13" i="1"/>
  <c r="ABY10" i="1"/>
  <c r="AFZ12" i="1"/>
  <c r="AGZ17" i="1"/>
  <c r="AEA17" i="1"/>
  <c r="ABY12" i="1"/>
  <c r="ABY14" i="1"/>
  <c r="AGZ16" i="1"/>
  <c r="AGN14" i="1"/>
  <c r="AGN15" i="1"/>
  <c r="ADM8" i="1"/>
  <c r="ADV11" i="1"/>
  <c r="AEO16" i="1"/>
  <c r="ADA11" i="1"/>
  <c r="ABY13" i="1"/>
  <c r="AFI22" i="1"/>
  <c r="AFJ15" i="1"/>
  <c r="AFJ16" i="1"/>
  <c r="AFZ8" i="1"/>
  <c r="AFZ9" i="1"/>
  <c r="ADZ22" i="1"/>
  <c r="AEA9" i="1"/>
  <c r="AEA10" i="1"/>
  <c r="AEQ14" i="1"/>
  <c r="AEQ15" i="1"/>
  <c r="ABW8" i="1"/>
  <c r="ACY10" i="1"/>
  <c r="ABW11" i="1"/>
  <c r="ACY13" i="1"/>
  <c r="ABW14" i="1"/>
  <c r="AQR12" i="1" l="1"/>
  <c r="BGX10" i="1"/>
  <c r="BSR11" i="1"/>
  <c r="CKC16" i="1"/>
  <c r="DBP13" i="1"/>
  <c r="AZW22" i="1"/>
  <c r="BDK8" i="1"/>
  <c r="AQR16" i="1"/>
  <c r="AYV8" i="1"/>
  <c r="ATQ15" i="1"/>
  <c r="AQR15" i="1"/>
  <c r="AQR8" i="1"/>
  <c r="AUN15" i="1"/>
  <c r="BRI12" i="1"/>
  <c r="IO17" i="1"/>
  <c r="IO9" i="1"/>
  <c r="IO19" i="1" s="1"/>
  <c r="IO10" i="1"/>
  <c r="BFV11" i="1"/>
  <c r="BEY12" i="1"/>
  <c r="AUN12" i="1"/>
  <c r="CHJ22" i="1"/>
  <c r="IO16" i="1"/>
  <c r="IO8" i="1"/>
  <c r="ATQ9" i="1"/>
  <c r="ATQ19" i="1" s="1"/>
  <c r="BEY9" i="1"/>
  <c r="AMJ9" i="1"/>
  <c r="AUN11" i="1"/>
  <c r="BNC14" i="1"/>
  <c r="BPL12" i="1"/>
  <c r="IO15" i="1"/>
  <c r="AQR17" i="1"/>
  <c r="ATQ13" i="1"/>
  <c r="AQR10" i="1"/>
  <c r="ATP22" i="1"/>
  <c r="ANZ12" i="1"/>
  <c r="BAJ8" i="1"/>
  <c r="AXD12" i="1"/>
  <c r="ATQ12" i="1"/>
  <c r="BEY8" i="1"/>
  <c r="BSR15" i="1"/>
  <c r="AQR11" i="1"/>
  <c r="AZX13" i="1"/>
  <c r="DDF9" i="1"/>
  <c r="BNO11" i="1"/>
  <c r="IO14" i="1"/>
  <c r="BPL16" i="1"/>
  <c r="AZX17" i="1"/>
  <c r="ATQ11" i="1"/>
  <c r="ART10" i="1"/>
  <c r="ALH15" i="1"/>
  <c r="BDK12" i="1"/>
  <c r="ATQ10" i="1"/>
  <c r="AZX9" i="1"/>
  <c r="BNO9" i="1"/>
  <c r="BNO14" i="1"/>
  <c r="IO13" i="1"/>
  <c r="AZX15" i="1"/>
  <c r="BFU22" i="1"/>
  <c r="BFV14" i="1"/>
  <c r="BSR9" i="1"/>
  <c r="ATQ17" i="1"/>
  <c r="CUB8" i="1"/>
  <c r="BEY10" i="1"/>
  <c r="BGX11" i="1"/>
  <c r="DDF13" i="1"/>
  <c r="BSR10" i="1"/>
  <c r="IO12" i="1"/>
  <c r="AYV16" i="1"/>
  <c r="BRI16" i="1"/>
  <c r="ATQ16" i="1"/>
  <c r="AYU22" i="1"/>
  <c r="AQR9" i="1"/>
  <c r="AQR19" i="1" s="1"/>
  <c r="AYV17" i="1"/>
  <c r="BNO17" i="1"/>
  <c r="DDF15" i="1"/>
  <c r="IO11" i="1"/>
  <c r="CUB12" i="1"/>
  <c r="BXZ13" i="1"/>
  <c r="CBT12" i="1"/>
  <c r="DBP15" i="1"/>
  <c r="CUB9" i="1"/>
  <c r="DBO22" i="1"/>
  <c r="BXZ17" i="1"/>
  <c r="DEO8" i="1"/>
  <c r="AUS14" i="1"/>
  <c r="BCN14" i="1"/>
  <c r="BFO17" i="1"/>
  <c r="BMF15" i="1"/>
  <c r="AUS13" i="1"/>
  <c r="TT22" i="1"/>
  <c r="RX10" i="1"/>
  <c r="DDZ22" i="1"/>
  <c r="DGY22" i="1"/>
  <c r="FW16" i="1"/>
  <c r="CVD12" i="1"/>
  <c r="CLS8" i="1"/>
  <c r="LG14" i="1"/>
  <c r="SS14" i="1"/>
  <c r="PF9" i="1"/>
  <c r="DHM22" i="1"/>
  <c r="DNY22" i="1"/>
  <c r="CVQ22" i="1"/>
  <c r="CKB22" i="1"/>
  <c r="DQ13" i="1"/>
  <c r="AWR9" i="1"/>
  <c r="AWR11" i="1"/>
  <c r="AJY10" i="1"/>
  <c r="BFO16" i="1"/>
  <c r="BLD17" i="1"/>
  <c r="BDP12" i="1"/>
  <c r="AUS17" i="1"/>
  <c r="CJA12" i="1"/>
  <c r="CYI22" i="1"/>
  <c r="CYB22" i="1"/>
  <c r="CKI22" i="1"/>
  <c r="HM16" i="1"/>
  <c r="BMF12" i="1"/>
  <c r="BLD16" i="1"/>
  <c r="ARH14" i="1"/>
  <c r="BAZ13" i="1"/>
  <c r="BCN12" i="1"/>
  <c r="ALX11" i="1"/>
  <c r="AXT11" i="1"/>
  <c r="BFO11" i="1"/>
  <c r="AZA13" i="1"/>
  <c r="AQM11" i="1"/>
  <c r="BJB9" i="1"/>
  <c r="AQM15" i="1"/>
  <c r="DLA15" i="1"/>
  <c r="ASX17" i="1"/>
  <c r="AYV10" i="1"/>
  <c r="BIL12" i="1"/>
  <c r="BRI15" i="1"/>
  <c r="BPL15" i="1"/>
  <c r="BWC16" i="1"/>
  <c r="CCV15" i="1"/>
  <c r="BRH22" i="1"/>
  <c r="BZB10" i="1"/>
  <c r="CHD11" i="1"/>
  <c r="BRI11" i="1"/>
  <c r="CDC15" i="1"/>
  <c r="CLD22" i="1"/>
  <c r="CUB14" i="1"/>
  <c r="CUA22" i="1"/>
  <c r="CWT16" i="1"/>
  <c r="BSR16" i="1"/>
  <c r="BDK14" i="1"/>
  <c r="BDW13" i="1"/>
  <c r="AQF17" i="1"/>
  <c r="BSQ22" i="1"/>
  <c r="BDJ22" i="1"/>
  <c r="AWD14" i="1"/>
  <c r="BFV8" i="1"/>
  <c r="DBP17" i="1"/>
  <c r="DBP11" i="1"/>
  <c r="ASC11" i="1"/>
  <c r="ASC12" i="1"/>
  <c r="BKI8" i="1"/>
  <c r="COR10" i="1"/>
  <c r="AUN14" i="1"/>
  <c r="BNO15" i="1"/>
  <c r="BSR17" i="1"/>
  <c r="CKC12" i="1"/>
  <c r="BXZ16" i="1"/>
  <c r="BXZ10" i="1"/>
  <c r="CUW14" i="1"/>
  <c r="JO13" i="1"/>
  <c r="ASX10" i="1"/>
  <c r="BAJ16" i="1"/>
  <c r="BFV9" i="1"/>
  <c r="BFV16" i="1"/>
  <c r="BPK22" i="1"/>
  <c r="BNC12" i="1"/>
  <c r="BRI8" i="1"/>
  <c r="CDC12" i="1"/>
  <c r="BWC11" i="1"/>
  <c r="CLE13" i="1"/>
  <c r="DLA14" i="1"/>
  <c r="DEU22" i="1"/>
  <c r="CUB11" i="1"/>
  <c r="CUB13" i="1"/>
  <c r="CDC14" i="1"/>
  <c r="ARO12" i="1"/>
  <c r="BSR8" i="1"/>
  <c r="BEY14" i="1"/>
  <c r="BEY16" i="1"/>
  <c r="BDW10" i="1"/>
  <c r="BEX22" i="1"/>
  <c r="BDK10" i="1"/>
  <c r="CHY8" i="1"/>
  <c r="BDK16" i="1"/>
  <c r="AYV13" i="1"/>
  <c r="ASC17" i="1"/>
  <c r="DHU14" i="1"/>
  <c r="DJK11" i="1"/>
  <c r="CUW16" i="1"/>
  <c r="DON12" i="1"/>
  <c r="AUN10" i="1"/>
  <c r="CKC14" i="1"/>
  <c r="BXZ11" i="1"/>
  <c r="NI10" i="1"/>
  <c r="KC13" i="1"/>
  <c r="DX12" i="1"/>
  <c r="DBP16" i="1"/>
  <c r="BXZ12" i="1"/>
  <c r="BAJ14" i="1"/>
  <c r="AZX16" i="1"/>
  <c r="DEV13" i="1"/>
  <c r="BAI22" i="1"/>
  <c r="AZX11" i="1"/>
  <c r="CUB10" i="1"/>
  <c r="CEZ17" i="1"/>
  <c r="CDB22" i="1"/>
  <c r="CEZ8" i="1"/>
  <c r="DNE15" i="1"/>
  <c r="BAJ11" i="1"/>
  <c r="BDK9" i="1"/>
  <c r="AYV12" i="1"/>
  <c r="AUN9" i="1"/>
  <c r="BRI13" i="1"/>
  <c r="CQU22" i="1"/>
  <c r="CTG12" i="1"/>
  <c r="BXZ9" i="1"/>
  <c r="AYV15" i="1"/>
  <c r="BDK11" i="1"/>
  <c r="BIL9" i="1"/>
  <c r="BFV15" i="1"/>
  <c r="DGS17" i="1"/>
  <c r="BAJ10" i="1"/>
  <c r="AZX14" i="1"/>
  <c r="BAJ15" i="1"/>
  <c r="BFV13" i="1"/>
  <c r="BPL10" i="1"/>
  <c r="BWC17" i="1"/>
  <c r="BZB13" i="1"/>
  <c r="BWQ11" i="1"/>
  <c r="CHD9" i="1"/>
  <c r="CPT9" i="1"/>
  <c r="DBP9" i="1"/>
  <c r="CUB17" i="1"/>
  <c r="CEY22" i="1"/>
  <c r="CUB16" i="1"/>
  <c r="CEZ14" i="1"/>
  <c r="BDK15" i="1"/>
  <c r="BEY11" i="1"/>
  <c r="CUW9" i="1"/>
  <c r="BSD15" i="1"/>
  <c r="DBP12" i="1"/>
  <c r="AYV11" i="1"/>
  <c r="AWD9" i="1"/>
  <c r="AUN8" i="1"/>
  <c r="BNO13" i="1"/>
  <c r="BPL14" i="1"/>
  <c r="CKC11" i="1"/>
  <c r="AZX10" i="1"/>
  <c r="AYV14" i="1"/>
  <c r="BPL11" i="1"/>
  <c r="CDC9" i="1"/>
  <c r="CDC13" i="1"/>
  <c r="CDC17" i="1"/>
  <c r="AZX12" i="1"/>
  <c r="CDQ15" i="1"/>
  <c r="CDC10" i="1"/>
  <c r="BDK13" i="1"/>
  <c r="CQV12" i="1"/>
  <c r="DNS16" i="1"/>
  <c r="DNS8" i="1"/>
  <c r="CUW12" i="1"/>
  <c r="DCK14" i="1"/>
  <c r="CP6" i="6"/>
  <c r="CO6" i="6" s="1"/>
  <c r="CN6" i="6" s="1"/>
  <c r="CL6" i="6" s="1"/>
  <c r="CK6" i="6" s="1"/>
  <c r="CJ6" i="6" s="1"/>
  <c r="CI6" i="6" s="1"/>
  <c r="AJY16" i="1"/>
  <c r="ARH15" i="1"/>
  <c r="ARH11" i="1"/>
  <c r="ATE9" i="1"/>
  <c r="AQM12" i="1"/>
  <c r="BGC11" i="1"/>
  <c r="AUU16" i="1"/>
  <c r="YJ12" i="1"/>
  <c r="XO13" i="1"/>
  <c r="ANN15" i="1"/>
  <c r="SS12" i="1"/>
  <c r="RX15" i="1"/>
  <c r="PF10" i="1"/>
  <c r="LS8" i="1"/>
  <c r="ANN10" i="1"/>
  <c r="ARH10" i="1"/>
  <c r="AJY8" i="1"/>
  <c r="ARH13" i="1"/>
  <c r="AQM9" i="1"/>
  <c r="AUU14" i="1"/>
  <c r="YJ8" i="1"/>
  <c r="YJ10" i="1"/>
  <c r="AQM17" i="1"/>
  <c r="WM12" i="1"/>
  <c r="XO12" i="1"/>
  <c r="WM10" i="1"/>
  <c r="VR10" i="1"/>
  <c r="SS16" i="1"/>
  <c r="DFQ15" i="1"/>
  <c r="ANN12" i="1"/>
  <c r="AZC13" i="1"/>
  <c r="CNA22" i="1"/>
  <c r="ARH9" i="1"/>
  <c r="BQU11" i="1"/>
  <c r="AUU13" i="1"/>
  <c r="YJ14" i="1"/>
  <c r="AQL22" i="1"/>
  <c r="YI22" i="1"/>
  <c r="YJ9" i="1"/>
  <c r="XO10" i="1"/>
  <c r="XN22" i="1"/>
  <c r="XO17" i="1"/>
  <c r="XO11" i="1"/>
  <c r="AQM14" i="1"/>
  <c r="XO9" i="1"/>
  <c r="WM13" i="1"/>
  <c r="SS10" i="1"/>
  <c r="SS8" i="1"/>
  <c r="ANN17" i="1"/>
  <c r="DTQ16" i="1"/>
  <c r="ARG22" i="1"/>
  <c r="AUU9" i="1"/>
  <c r="AUU12" i="1"/>
  <c r="WL22" i="1"/>
  <c r="SS9" i="1"/>
  <c r="G9" i="1"/>
  <c r="G19" i="1" s="1"/>
  <c r="ANN8" i="1"/>
  <c r="AUU8" i="1"/>
  <c r="AUU11" i="1"/>
  <c r="ABI14" i="1"/>
  <c r="YJ15" i="1"/>
  <c r="AOP13" i="1"/>
  <c r="DFQ10" i="1"/>
  <c r="ANN14" i="1"/>
  <c r="ANN9" i="1"/>
  <c r="SS11" i="1"/>
  <c r="PE22" i="1"/>
  <c r="CJH13" i="1"/>
  <c r="CKP22" i="1"/>
  <c r="LS15" i="1"/>
  <c r="ANN16" i="1"/>
  <c r="BFF8" i="1"/>
  <c r="AQM8" i="1"/>
  <c r="AWI12" i="1"/>
  <c r="AUT22" i="1"/>
  <c r="WM8" i="1"/>
  <c r="XO14" i="1"/>
  <c r="SR22" i="1"/>
  <c r="ZL12" i="1"/>
  <c r="DAU13" i="1"/>
  <c r="PF14" i="1"/>
  <c r="BQB14" i="1"/>
  <c r="LS13" i="1"/>
  <c r="ARH17" i="1"/>
  <c r="ARH12" i="1"/>
  <c r="ANN11" i="1"/>
  <c r="DGE16" i="1"/>
  <c r="AQM10" i="1"/>
  <c r="AQM13" i="1"/>
  <c r="AUU17" i="1"/>
  <c r="ZL10" i="1"/>
  <c r="CMN11" i="1"/>
  <c r="VR11" i="1"/>
  <c r="ANN13" i="1"/>
  <c r="ZL9" i="1"/>
  <c r="CLZ13" i="1"/>
  <c r="DKS22" i="1"/>
  <c r="LS12" i="1"/>
  <c r="CPT17" i="1"/>
  <c r="ATJ11" i="1"/>
  <c r="AIP11" i="1"/>
  <c r="AOU8" i="1"/>
  <c r="ANZ11" i="1"/>
  <c r="ATL11" i="1"/>
  <c r="ATL12" i="1"/>
  <c r="ATJ17" i="1"/>
  <c r="BAX10" i="1"/>
  <c r="BFO14" i="1"/>
  <c r="BSD16" i="1"/>
  <c r="BPN8" i="1"/>
  <c r="BLC22" i="1"/>
  <c r="CHY13" i="1"/>
  <c r="CPT11" i="1"/>
  <c r="ABP8" i="1"/>
  <c r="BRR16" i="1"/>
  <c r="ATJ10" i="1"/>
  <c r="BMF9" i="1"/>
  <c r="ADT15" i="1"/>
  <c r="BRR10" i="1"/>
  <c r="CDQ10" i="1"/>
  <c r="AJT17" i="1"/>
  <c r="CDQ16" i="1"/>
  <c r="ARO11" i="1"/>
  <c r="AAU17" i="1"/>
  <c r="AAU11" i="1"/>
  <c r="AGS16" i="1"/>
  <c r="BTF16" i="1"/>
  <c r="YX14" i="1"/>
  <c r="ALH9" i="1"/>
  <c r="APY11" i="1"/>
  <c r="AIY17" i="1"/>
  <c r="ARM14" i="1"/>
  <c r="VY14" i="1"/>
  <c r="APX22" i="1"/>
  <c r="DHU12" i="1"/>
  <c r="AMJ17" i="1"/>
  <c r="BMF11" i="1"/>
  <c r="CPT12" i="1"/>
  <c r="AHW9" i="1"/>
  <c r="AWD11" i="1"/>
  <c r="AWD15" i="1"/>
  <c r="BJB17" i="1"/>
  <c r="CUI9" i="1"/>
  <c r="APY17" i="1"/>
  <c r="DEO11" i="1"/>
  <c r="APY13" i="1"/>
  <c r="VX22" i="1"/>
  <c r="TG14" i="1"/>
  <c r="AXT17" i="1"/>
  <c r="ATL10" i="1"/>
  <c r="DEO13" i="1"/>
  <c r="QG22" i="1"/>
  <c r="DON15" i="1"/>
  <c r="BJB13" i="1"/>
  <c r="BTF12" i="1"/>
  <c r="BTF14" i="1"/>
  <c r="BPN14" i="1"/>
  <c r="CPT16" i="1"/>
  <c r="DRL19" i="1"/>
  <c r="DRM17" i="1" s="1"/>
  <c r="CPS22" i="1"/>
  <c r="KC9" i="1"/>
  <c r="BPN15" i="1"/>
  <c r="AJT9" i="1"/>
  <c r="DEO9" i="1"/>
  <c r="AR13" i="1"/>
  <c r="AEV14" i="1"/>
  <c r="ATJ12" i="1"/>
  <c r="ATJ13" i="1"/>
  <c r="AYH9" i="1"/>
  <c r="BFO10" i="1"/>
  <c r="BHL16" i="1"/>
  <c r="BTE22" i="1"/>
  <c r="BLD11" i="1"/>
  <c r="ABP12" i="1"/>
  <c r="ABP9" i="1"/>
  <c r="BCN15" i="1"/>
  <c r="ADT14" i="1"/>
  <c r="BCN8" i="1"/>
  <c r="BCN11" i="1"/>
  <c r="AJT16" i="1"/>
  <c r="ARO17" i="1"/>
  <c r="ARO9" i="1"/>
  <c r="AAU16" i="1"/>
  <c r="AEC12" i="1"/>
  <c r="XV9" i="1"/>
  <c r="VY10" i="1"/>
  <c r="CDQ8" i="1"/>
  <c r="ARM11" i="1"/>
  <c r="ATL8" i="1"/>
  <c r="AMJ16" i="1"/>
  <c r="BMF8" i="1"/>
  <c r="DHU17" i="1"/>
  <c r="AWD16" i="1"/>
  <c r="AYH13" i="1"/>
  <c r="DEO14" i="1"/>
  <c r="TG13" i="1"/>
  <c r="AXT16" i="1"/>
  <c r="AXT13" i="1"/>
  <c r="BTF17" i="1"/>
  <c r="BPN13" i="1"/>
  <c r="CLS15" i="1"/>
  <c r="CPT8" i="1"/>
  <c r="AWD13" i="1"/>
  <c r="BPN10" i="1"/>
  <c r="BRQ22" i="1"/>
  <c r="AMJ8" i="1"/>
  <c r="BPN17" i="1"/>
  <c r="ACM15" i="1"/>
  <c r="BFO9" i="1"/>
  <c r="BHX15" i="1"/>
  <c r="BME22" i="1"/>
  <c r="BHL9" i="1"/>
  <c r="BLD9" i="1"/>
  <c r="CDQ11" i="1"/>
  <c r="CHY17" i="1"/>
  <c r="ABP14" i="1"/>
  <c r="ABP10" i="1"/>
  <c r="ADT11" i="1"/>
  <c r="ANZ10" i="1"/>
  <c r="AOW13" i="1"/>
  <c r="BMF16" i="1"/>
  <c r="APW10" i="1"/>
  <c r="AJT13" i="1"/>
  <c r="BPU17" i="1"/>
  <c r="ARO15" i="1"/>
  <c r="ARN22" i="1"/>
  <c r="AWR14" i="1"/>
  <c r="AWR15" i="1"/>
  <c r="VY8" i="1"/>
  <c r="ATL13" i="1"/>
  <c r="ATL14" i="1"/>
  <c r="APY8" i="1"/>
  <c r="AMJ15" i="1"/>
  <c r="ARM12" i="1"/>
  <c r="BJB8" i="1"/>
  <c r="AXT12" i="1"/>
  <c r="CEL11" i="1"/>
  <c r="APY15" i="1"/>
  <c r="CPT14" i="1"/>
  <c r="AWR16" i="1"/>
  <c r="DON14" i="1"/>
  <c r="AFQ8" i="1"/>
  <c r="AFQ14" i="1"/>
  <c r="BTF10" i="1"/>
  <c r="BRR13" i="1"/>
  <c r="BPN12" i="1"/>
  <c r="CPT13" i="1"/>
  <c r="CZE10" i="1"/>
  <c r="CHY12" i="1"/>
  <c r="DHU11" i="1"/>
  <c r="DON9" i="1"/>
  <c r="AIY11" i="1"/>
  <c r="AJT8" i="1"/>
  <c r="AJT10" i="1"/>
  <c r="AJS22" i="1"/>
  <c r="ARM15" i="1"/>
  <c r="ARM10" i="1"/>
  <c r="BDO22" i="1"/>
  <c r="BMF10" i="1"/>
  <c r="BLD14" i="1"/>
  <c r="BLD8" i="1"/>
  <c r="ABP13" i="1"/>
  <c r="BTF8" i="1"/>
  <c r="ADT10" i="1"/>
  <c r="ANZ9" i="1"/>
  <c r="AOW11" i="1"/>
  <c r="AJT14" i="1"/>
  <c r="BFO12" i="1"/>
  <c r="ARO14" i="1"/>
  <c r="BFO15" i="1"/>
  <c r="AWR13" i="1"/>
  <c r="CDQ17" i="1"/>
  <c r="AMJ13" i="1"/>
  <c r="AMI22" i="1"/>
  <c r="VD12" i="1"/>
  <c r="VD10" i="1"/>
  <c r="BJB14" i="1"/>
  <c r="BJB15" i="1"/>
  <c r="DHU10" i="1"/>
  <c r="BEM9" i="1"/>
  <c r="BJB12" i="1"/>
  <c r="AXT10" i="1"/>
  <c r="AWD10" i="1"/>
  <c r="AOW10" i="1"/>
  <c r="DON8" i="1"/>
  <c r="BRR12" i="1"/>
  <c r="BPN9" i="1"/>
  <c r="DON13" i="1"/>
  <c r="CJ9" i="1"/>
  <c r="APW8" i="1"/>
  <c r="ANZ13" i="1"/>
  <c r="AIX22" i="1"/>
  <c r="DHU13" i="1"/>
  <c r="BTF13" i="1"/>
  <c r="AHN10" i="1"/>
  <c r="AIY10" i="1"/>
  <c r="ALJ17" i="1"/>
  <c r="ANY22" i="1"/>
  <c r="AOB16" i="1"/>
  <c r="AJT12" i="1"/>
  <c r="ARM13" i="1"/>
  <c r="ARM8" i="1"/>
  <c r="ARM9" i="1"/>
  <c r="AZA8" i="1"/>
  <c r="BHX13" i="1"/>
  <c r="BEM16" i="1"/>
  <c r="BFO8" i="1"/>
  <c r="BLD13" i="1"/>
  <c r="BPN16" i="1"/>
  <c r="CHY10" i="1"/>
  <c r="CDQ12" i="1"/>
  <c r="CHY14" i="1"/>
  <c r="CHY9" i="1"/>
  <c r="AAU12" i="1"/>
  <c r="AAT22" i="1"/>
  <c r="ATJ9" i="1"/>
  <c r="ADT9" i="1"/>
  <c r="ANZ8" i="1"/>
  <c r="AOW17" i="1"/>
  <c r="CPT15" i="1"/>
  <c r="ARO10" i="1"/>
  <c r="BFO13" i="1"/>
  <c r="AIY14" i="1"/>
  <c r="AWR17" i="1"/>
  <c r="VY17" i="1"/>
  <c r="ATL15" i="1"/>
  <c r="AMJ12" i="1"/>
  <c r="DHT22" i="1"/>
  <c r="AWR12" i="1"/>
  <c r="BJB11" i="1"/>
  <c r="VY12" i="1"/>
  <c r="VY15" i="1"/>
  <c r="DHU15" i="1"/>
  <c r="AOU14" i="1"/>
  <c r="CXH9" i="1"/>
  <c r="AXT9" i="1"/>
  <c r="VD11" i="1"/>
  <c r="CDQ14" i="1"/>
  <c r="BRR14" i="1"/>
  <c r="BPM22" i="1"/>
  <c r="APY14" i="1"/>
  <c r="BTF11" i="1"/>
  <c r="ALH10" i="1"/>
  <c r="CLL12" i="1"/>
  <c r="RE13" i="1"/>
  <c r="AIP8" i="1"/>
  <c r="ANZ15" i="1"/>
  <c r="ANZ17" i="1"/>
  <c r="BEM10" i="1"/>
  <c r="CLS16" i="1"/>
  <c r="BSF15" i="1"/>
  <c r="ATJ16" i="1"/>
  <c r="ANZ14" i="1"/>
  <c r="AOW16" i="1"/>
  <c r="CDQ13" i="1"/>
  <c r="ZR22" i="1"/>
  <c r="VY13" i="1"/>
  <c r="AWR10" i="1"/>
  <c r="CHY16" i="1"/>
  <c r="AMJ11" i="1"/>
  <c r="BJB16" i="1"/>
  <c r="DKF8" i="1"/>
  <c r="CEL8" i="1"/>
  <c r="DON17" i="1"/>
  <c r="DON11" i="1"/>
  <c r="DON10" i="1"/>
  <c r="CHY11" i="1"/>
  <c r="CZE16" i="1"/>
  <c r="APY9" i="1"/>
  <c r="EL14" i="1"/>
  <c r="EL13" i="1"/>
  <c r="EL12" i="1"/>
  <c r="BUZ22" i="1"/>
  <c r="DRL22" i="1"/>
  <c r="DRM8" i="1"/>
  <c r="AGS13" i="1"/>
  <c r="ALI22" i="1"/>
  <c r="ACM8" i="1"/>
  <c r="AML16" i="1"/>
  <c r="CNB10" i="1"/>
  <c r="AFQ15" i="1"/>
  <c r="BHE9" i="1"/>
  <c r="AFE13" i="1"/>
  <c r="DGE15" i="1"/>
  <c r="DAT22" i="1"/>
  <c r="DII8" i="1"/>
  <c r="AFQ9" i="1"/>
  <c r="AFQ10" i="1"/>
  <c r="AGS15" i="1"/>
  <c r="AHN11" i="1"/>
  <c r="AFQ12" i="1"/>
  <c r="AML12" i="1"/>
  <c r="AOB14" i="1"/>
  <c r="AJK11" i="1"/>
  <c r="ACM14" i="1"/>
  <c r="AUS15" i="1"/>
  <c r="BHE13" i="1"/>
  <c r="BIS13" i="1"/>
  <c r="CES15" i="1"/>
  <c r="CJH8" i="1"/>
  <c r="BXE10" i="1"/>
  <c r="CNB11" i="1"/>
  <c r="DTQ13" i="1"/>
  <c r="AHN13" i="1"/>
  <c r="AML17" i="1"/>
  <c r="AHN8" i="1"/>
  <c r="AML8" i="1"/>
  <c r="AWI10" i="1"/>
  <c r="AAO22" i="1"/>
  <c r="BGC8" i="1"/>
  <c r="BQU9" i="1"/>
  <c r="CJH17" i="1"/>
  <c r="BHE17" i="1"/>
  <c r="CES9" i="1"/>
  <c r="CES13" i="1"/>
  <c r="CWT9" i="1"/>
  <c r="DFJ9" i="1"/>
  <c r="AEC16" i="1"/>
  <c r="YS9" i="1"/>
  <c r="AGS9" i="1"/>
  <c r="AOB8" i="1"/>
  <c r="CUV22" i="1"/>
  <c r="AZC9" i="1"/>
  <c r="BVH16" i="1"/>
  <c r="UY8" i="1"/>
  <c r="DFQ11" i="1"/>
  <c r="AWI14" i="1"/>
  <c r="AWI17" i="1"/>
  <c r="DGE17" i="1"/>
  <c r="RE14" i="1"/>
  <c r="DII12" i="1"/>
  <c r="DAU8" i="1"/>
  <c r="CES8" i="1"/>
  <c r="DII16" i="1"/>
  <c r="DEV16" i="1"/>
  <c r="BMH10" i="1"/>
  <c r="DLO15" i="1"/>
  <c r="BOJ16" i="1"/>
  <c r="BOJ19" i="1" s="1"/>
  <c r="CLZ10" i="1"/>
  <c r="CRQ12" i="1"/>
  <c r="DLO17" i="1"/>
  <c r="NI11" i="1"/>
  <c r="LG17" i="1"/>
  <c r="KC14" i="1"/>
  <c r="DQ14" i="1"/>
  <c r="AEC13" i="1"/>
  <c r="AFQ11" i="1"/>
  <c r="AHN15" i="1"/>
  <c r="AJK10" i="1"/>
  <c r="AOB12" i="1"/>
  <c r="ACL22" i="1"/>
  <c r="AUS12" i="1"/>
  <c r="BFF14" i="1"/>
  <c r="COK14" i="1"/>
  <c r="COK16" i="1"/>
  <c r="CNB14" i="1"/>
  <c r="DFX17" i="1"/>
  <c r="DLN22" i="1"/>
  <c r="AML11" i="1"/>
  <c r="AWI9" i="1"/>
  <c r="AWI15" i="1"/>
  <c r="BGC17" i="1"/>
  <c r="CBF17" i="1"/>
  <c r="BHE15" i="1"/>
  <c r="CIM10" i="1"/>
  <c r="CWT15" i="1"/>
  <c r="DFQ13" i="1"/>
  <c r="YS14" i="1"/>
  <c r="YS8" i="1"/>
  <c r="CLZ8" i="1"/>
  <c r="CRQ17" i="1"/>
  <c r="YS10" i="1"/>
  <c r="ATC17" i="1"/>
  <c r="DGE9" i="1"/>
  <c r="CRQ10" i="1"/>
  <c r="DGE8" i="1"/>
  <c r="ATC15" i="1"/>
  <c r="ASH8" i="1"/>
  <c r="AJK8" i="1"/>
  <c r="BVH10" i="1"/>
  <c r="BMH17" i="1"/>
  <c r="COR12" i="1"/>
  <c r="CLZ12" i="1"/>
  <c r="RE12" i="1"/>
  <c r="BVH15" i="1"/>
  <c r="BWC15" i="1"/>
  <c r="CJH12" i="1"/>
  <c r="CRQ16" i="1"/>
  <c r="DLO11" i="1"/>
  <c r="AFQ17" i="1"/>
  <c r="NI9" i="1"/>
  <c r="LG9" i="1"/>
  <c r="JO12" i="1"/>
  <c r="KC12" i="1"/>
  <c r="DQ12" i="1"/>
  <c r="AFE9" i="1"/>
  <c r="AJK16" i="1"/>
  <c r="ALJ10" i="1"/>
  <c r="ACM16" i="1"/>
  <c r="AOB17" i="1"/>
  <c r="ALJ14" i="1"/>
  <c r="BQA22" i="1"/>
  <c r="DEV10" i="1"/>
  <c r="DEV9" i="1"/>
  <c r="DEV12" i="1"/>
  <c r="DUS14" i="1"/>
  <c r="BGC16" i="1"/>
  <c r="BHE14" i="1"/>
  <c r="CJH15" i="1"/>
  <c r="BAQ8" i="1"/>
  <c r="ATC13" i="1"/>
  <c r="CWT12" i="1"/>
  <c r="CUW15" i="1"/>
  <c r="DGE13" i="1"/>
  <c r="DFQ17" i="1"/>
  <c r="CUW10" i="1"/>
  <c r="ASH10" i="1"/>
  <c r="BVH8" i="1"/>
  <c r="CEZ12" i="1"/>
  <c r="AZC15" i="1"/>
  <c r="AWI13" i="1"/>
  <c r="DNS11" i="1"/>
  <c r="COR11" i="1"/>
  <c r="RE11" i="1"/>
  <c r="DEV17" i="1"/>
  <c r="BOX15" i="1"/>
  <c r="DII14" i="1"/>
  <c r="BOX17" i="1"/>
  <c r="DAU14" i="1"/>
  <c r="AUS16" i="1"/>
  <c r="DLO16" i="1"/>
  <c r="BSY12" i="1"/>
  <c r="BUF8" i="1"/>
  <c r="CLZ14" i="1"/>
  <c r="CJH9" i="1"/>
  <c r="CRQ11" i="1"/>
  <c r="DLO10" i="1"/>
  <c r="NI8" i="1"/>
  <c r="LG8" i="1"/>
  <c r="JO11" i="1"/>
  <c r="KC11" i="1"/>
  <c r="DQ11" i="1"/>
  <c r="AIP15" i="1"/>
  <c r="AFE8" i="1"/>
  <c r="AJK15" i="1"/>
  <c r="ALJ15" i="1"/>
  <c r="ACM17" i="1"/>
  <c r="AML10" i="1"/>
  <c r="AOB10" i="1"/>
  <c r="AZC12" i="1"/>
  <c r="BGC13" i="1"/>
  <c r="COK11" i="1"/>
  <c r="COK12" i="1"/>
  <c r="DEV14" i="1"/>
  <c r="ACM12" i="1"/>
  <c r="AFE11" i="1"/>
  <c r="AAP11" i="1"/>
  <c r="BGB22" i="1"/>
  <c r="BQT22" i="1"/>
  <c r="CBF8" i="1"/>
  <c r="BHE12" i="1"/>
  <c r="CJH11" i="1"/>
  <c r="BXE15" i="1"/>
  <c r="CWT10" i="1"/>
  <c r="CLZ11" i="1"/>
  <c r="AZB22" i="1"/>
  <c r="CWT8" i="1"/>
  <c r="CWT11" i="1"/>
  <c r="ATC9" i="1"/>
  <c r="AHN9" i="1"/>
  <c r="BGC15" i="1"/>
  <c r="DGE12" i="1"/>
  <c r="CUW17" i="1"/>
  <c r="CLZ17" i="1"/>
  <c r="CUW13" i="1"/>
  <c r="ASH14" i="1"/>
  <c r="CUW11" i="1"/>
  <c r="ASH9" i="1"/>
  <c r="BVH9" i="1"/>
  <c r="ASH15" i="1"/>
  <c r="COR13" i="1"/>
  <c r="DNS9" i="1"/>
  <c r="RE10" i="1"/>
  <c r="BMH8" i="1"/>
  <c r="BOX13" i="1"/>
  <c r="DAU12" i="1"/>
  <c r="BUF10" i="1"/>
  <c r="CRQ14" i="1"/>
  <c r="BVG22" i="1"/>
  <c r="JO9" i="1"/>
  <c r="KC10" i="1"/>
  <c r="DQ10" i="1"/>
  <c r="AIP12" i="1"/>
  <c r="BFF17" i="1"/>
  <c r="AZC17" i="1"/>
  <c r="ASH16" i="1"/>
  <c r="CNB16" i="1"/>
  <c r="BXE8" i="1"/>
  <c r="RE8" i="1"/>
  <c r="BMH15" i="1"/>
  <c r="PO10" i="1"/>
  <c r="BUF13" i="1"/>
  <c r="BUF15" i="1"/>
  <c r="DAU9" i="1"/>
  <c r="NI15" i="1"/>
  <c r="DQ17" i="1"/>
  <c r="DQ9" i="1"/>
  <c r="AJK13" i="1"/>
  <c r="CNB17" i="1"/>
  <c r="AEB22" i="1"/>
  <c r="AAP17" i="1"/>
  <c r="BQU16" i="1"/>
  <c r="BHE10" i="1"/>
  <c r="BXE11" i="1"/>
  <c r="BUF12" i="1"/>
  <c r="AEC15" i="1"/>
  <c r="AEC8" i="1"/>
  <c r="AGS12" i="1"/>
  <c r="ACM11" i="1"/>
  <c r="AML14" i="1"/>
  <c r="ACM9" i="1"/>
  <c r="AML15" i="1"/>
  <c r="ASG22" i="1"/>
  <c r="ATC10" i="1"/>
  <c r="AUS9" i="1"/>
  <c r="BFF11" i="1"/>
  <c r="BQB8" i="1"/>
  <c r="BQB15" i="1"/>
  <c r="DFQ9" i="1"/>
  <c r="CNB9" i="1"/>
  <c r="DEV15" i="1"/>
  <c r="AEC14" i="1"/>
  <c r="AHM22" i="1"/>
  <c r="AAP9" i="1"/>
  <c r="AWI11" i="1"/>
  <c r="BGC10" i="1"/>
  <c r="BQU10" i="1"/>
  <c r="BHE8" i="1"/>
  <c r="BHE11" i="1"/>
  <c r="BXE17" i="1"/>
  <c r="AIO22" i="1"/>
  <c r="BMH16" i="1"/>
  <c r="AWH22" i="1"/>
  <c r="AHN16" i="1"/>
  <c r="DNS13" i="1"/>
  <c r="CRQ9" i="1"/>
  <c r="ASH12" i="1"/>
  <c r="AZC14" i="1"/>
  <c r="UY13" i="1"/>
  <c r="AUS11" i="1"/>
  <c r="CEZ9" i="1"/>
  <c r="CEZ15" i="1"/>
  <c r="AGS17" i="1"/>
  <c r="DJK8" i="1"/>
  <c r="ATC11" i="1"/>
  <c r="DNR22" i="1"/>
  <c r="DLO13" i="1"/>
  <c r="DEV11" i="1"/>
  <c r="DLO12" i="1"/>
  <c r="BMH13" i="1"/>
  <c r="DII13" i="1"/>
  <c r="BMH11" i="1"/>
  <c r="BVH11" i="1"/>
  <c r="BWC9" i="1"/>
  <c r="BXE13" i="1"/>
  <c r="NI14" i="1"/>
  <c r="KC16" i="1"/>
  <c r="KC8" i="1"/>
  <c r="DQ16" i="1"/>
  <c r="DQ8" i="1"/>
  <c r="AIP14" i="1"/>
  <c r="BGC12" i="1"/>
  <c r="YS12" i="1"/>
  <c r="AGS11" i="1"/>
  <c r="AFQ13" i="1"/>
  <c r="AFQ16" i="1"/>
  <c r="ACM13" i="1"/>
  <c r="AMK22" i="1"/>
  <c r="ASH13" i="1"/>
  <c r="AUS8" i="1"/>
  <c r="DFQ14" i="1"/>
  <c r="DTQ8" i="1"/>
  <c r="DTQ9" i="1"/>
  <c r="AHN17" i="1"/>
  <c r="AHN12" i="1"/>
  <c r="AAP12" i="1"/>
  <c r="AWI16" i="1"/>
  <c r="BGC9" i="1"/>
  <c r="AIP17" i="1"/>
  <c r="DFQ16" i="1"/>
  <c r="CWT17" i="1"/>
  <c r="YS17" i="1"/>
  <c r="AGR22" i="1"/>
  <c r="AGS10" i="1"/>
  <c r="AOB9" i="1"/>
  <c r="ATB22" i="1"/>
  <c r="BAQ9" i="1"/>
  <c r="ATC14" i="1"/>
  <c r="DNS15" i="1"/>
  <c r="WV11" i="1"/>
  <c r="DFQ12" i="1"/>
  <c r="UY10" i="1"/>
  <c r="BVH17" i="1"/>
  <c r="UY15" i="1"/>
  <c r="AUS10" i="1"/>
  <c r="COR14" i="1"/>
  <c r="COR17" i="1"/>
  <c r="ASH17" i="1"/>
  <c r="CLZ16" i="1"/>
  <c r="DNS14" i="1"/>
  <c r="DGD22" i="1"/>
  <c r="COR15" i="1"/>
  <c r="BMH12" i="1"/>
  <c r="ATC8" i="1"/>
  <c r="DAU10" i="1"/>
  <c r="DFP22" i="1"/>
  <c r="DII9" i="1"/>
  <c r="DII15" i="1"/>
  <c r="CRQ13" i="1"/>
  <c r="NI13" i="1"/>
  <c r="KC15" i="1"/>
  <c r="DQ15" i="1"/>
  <c r="BT15" i="1"/>
  <c r="CMM22" i="1"/>
  <c r="HF16" i="1"/>
  <c r="DRS19" i="1"/>
  <c r="DRT17" i="1" s="1"/>
  <c r="DKZ22" i="1"/>
  <c r="CPL22" i="1"/>
  <c r="CHX22" i="1"/>
  <c r="BUE22" i="1"/>
  <c r="Y13" i="1"/>
  <c r="Y8" i="1"/>
  <c r="ANE12" i="1"/>
  <c r="ARV9" i="1"/>
  <c r="ARV11" i="1"/>
  <c r="ATS13" i="1"/>
  <c r="AYH15" i="1"/>
  <c r="AWA22" i="1"/>
  <c r="AYH10" i="1"/>
  <c r="BJU9" i="1"/>
  <c r="BJU17" i="1"/>
  <c r="BQN11" i="1"/>
  <c r="BQM22" i="1"/>
  <c r="BPT22" i="1"/>
  <c r="ADF12" i="1"/>
  <c r="AMQ16" i="1"/>
  <c r="CVD8" i="1"/>
  <c r="BPU8" i="1"/>
  <c r="AQF14" i="1"/>
  <c r="DOU12" i="1"/>
  <c r="DOU13" i="1"/>
  <c r="BHL17" i="1"/>
  <c r="CEL15" i="1"/>
  <c r="AID16" i="1"/>
  <c r="AYH17" i="1"/>
  <c r="DAG8" i="1"/>
  <c r="CQA11" i="1"/>
  <c r="CJA14" i="1"/>
  <c r="DMJ11" i="1"/>
  <c r="CEL17" i="1"/>
  <c r="DDF11" i="1"/>
  <c r="DDF16" i="1"/>
  <c r="CZY22" i="1"/>
  <c r="CJA11" i="1"/>
  <c r="CQA10" i="1"/>
  <c r="CQA16" i="1"/>
  <c r="DCK12" i="1"/>
  <c r="ATS11" i="1"/>
  <c r="ATR22" i="1"/>
  <c r="ATS14" i="1"/>
  <c r="BHK22" i="1"/>
  <c r="BKY10" i="1"/>
  <c r="BPU16" i="1"/>
  <c r="CJA15" i="1"/>
  <c r="ADF10" i="1"/>
  <c r="AGG9" i="1"/>
  <c r="AMP22" i="1"/>
  <c r="DOU15" i="1"/>
  <c r="BPU15" i="1"/>
  <c r="CQA9" i="1"/>
  <c r="CVD11" i="1"/>
  <c r="CVD16" i="1"/>
  <c r="AQF15" i="1"/>
  <c r="DKF17" i="1"/>
  <c r="AID15" i="1"/>
  <c r="AYH14" i="1"/>
  <c r="CQA13" i="1"/>
  <c r="ATS12" i="1"/>
  <c r="CEL13" i="1"/>
  <c r="ATS16" i="1"/>
  <c r="ATS10" i="1"/>
  <c r="CXV12" i="1"/>
  <c r="BWJ8" i="1"/>
  <c r="AYH16" i="1"/>
  <c r="BHL13" i="1"/>
  <c r="BIZ15" i="1"/>
  <c r="AGG16" i="1"/>
  <c r="AGG10" i="1"/>
  <c r="BIZ13" i="1"/>
  <c r="BGI22" i="1"/>
  <c r="BJU12" i="1"/>
  <c r="BHL10" i="1"/>
  <c r="DIB17" i="1"/>
  <c r="AMQ8" i="1"/>
  <c r="AMQ11" i="1"/>
  <c r="AKA10" i="1"/>
  <c r="BPU12" i="1"/>
  <c r="CQA14" i="1"/>
  <c r="CVD17" i="1"/>
  <c r="CPZ22" i="1"/>
  <c r="BQN8" i="1"/>
  <c r="AYG22" i="1"/>
  <c r="DOU9" i="1"/>
  <c r="AQF8" i="1"/>
  <c r="DOU16" i="1"/>
  <c r="AID12" i="1"/>
  <c r="AID8" i="1"/>
  <c r="DKF11" i="1"/>
  <c r="AYH12" i="1"/>
  <c r="ANE11" i="1"/>
  <c r="AID11" i="1"/>
  <c r="DCK8" i="1"/>
  <c r="CYJ11" i="1"/>
  <c r="CYJ14" i="1"/>
  <c r="DDF14" i="1"/>
  <c r="CIZ22" i="1"/>
  <c r="BXR22" i="1"/>
  <c r="ANE15" i="1"/>
  <c r="ARV16" i="1"/>
  <c r="AUZ9" i="1"/>
  <c r="BJU13" i="1"/>
  <c r="BIZ16" i="1"/>
  <c r="BIY22" i="1"/>
  <c r="BIZ10" i="1"/>
  <c r="CAK17" i="1"/>
  <c r="CLS12" i="1"/>
  <c r="DAG10" i="1"/>
  <c r="ADF15" i="1"/>
  <c r="ACD17" i="1"/>
  <c r="AOF22" i="1"/>
  <c r="AMQ9" i="1"/>
  <c r="CVD9" i="1"/>
  <c r="ARV15" i="1"/>
  <c r="DOU8" i="1"/>
  <c r="AQF10" i="1"/>
  <c r="AQF11" i="1"/>
  <c r="ANE13" i="1"/>
  <c r="DIB14" i="1"/>
  <c r="DKF12" i="1"/>
  <c r="ATS17" i="1"/>
  <c r="BQN13" i="1"/>
  <c r="CXV17" i="1"/>
  <c r="DDF12" i="1"/>
  <c r="DCK13" i="1"/>
  <c r="DIB15" i="1"/>
  <c r="BHW22" i="1"/>
  <c r="BJU8" i="1"/>
  <c r="BIZ8" i="1"/>
  <c r="BIZ9" i="1"/>
  <c r="CAK8" i="1"/>
  <c r="CQA8" i="1"/>
  <c r="CLS14" i="1"/>
  <c r="ADF8" i="1"/>
  <c r="ADE22" i="1"/>
  <c r="ADF11" i="1"/>
  <c r="ADF13" i="1"/>
  <c r="BPU14" i="1"/>
  <c r="BWJ15" i="1"/>
  <c r="CVD15" i="1"/>
  <c r="DOU11" i="1"/>
  <c r="ARV13" i="1"/>
  <c r="AQF12" i="1"/>
  <c r="BHL14" i="1"/>
  <c r="AID14" i="1"/>
  <c r="AKA16" i="1"/>
  <c r="CEL9" i="1"/>
  <c r="BJU14" i="1"/>
  <c r="AND22" i="1"/>
  <c r="CXV15" i="1"/>
  <c r="CEL10" i="1"/>
  <c r="DDF8" i="1"/>
  <c r="DCK15" i="1"/>
  <c r="CZE8" i="1"/>
  <c r="DIB16" i="1"/>
  <c r="CQN22" i="1"/>
  <c r="ATS9" i="1"/>
  <c r="ARV17" i="1"/>
  <c r="AYH8" i="1"/>
  <c r="BHL12" i="1"/>
  <c r="BHL15" i="1"/>
  <c r="BHX9" i="1"/>
  <c r="BHX10" i="1"/>
  <c r="BPU10" i="1"/>
  <c r="CLS9" i="1"/>
  <c r="ADF9" i="1"/>
  <c r="ADF17" i="1"/>
  <c r="BQN9" i="1"/>
  <c r="CVD14" i="1"/>
  <c r="ARV8" i="1"/>
  <c r="DOU10" i="1"/>
  <c r="AQF13" i="1"/>
  <c r="BQN10" i="1"/>
  <c r="DOU17" i="1"/>
  <c r="AMQ12" i="1"/>
  <c r="DIB11" i="1"/>
  <c r="BJU15" i="1"/>
  <c r="DCK16" i="1"/>
  <c r="ANE9" i="1"/>
  <c r="CJA16" i="1"/>
  <c r="CJA13" i="1"/>
  <c r="CXV14" i="1"/>
  <c r="CQA12" i="1"/>
  <c r="DCK17" i="1"/>
  <c r="DNZ8" i="1"/>
  <c r="DIB10" i="1"/>
  <c r="AGG14" i="1"/>
  <c r="AGG15" i="1"/>
  <c r="BIZ12" i="1"/>
  <c r="BHX16" i="1"/>
  <c r="BJU11" i="1"/>
  <c r="BHL8" i="1"/>
  <c r="BQN15" i="1"/>
  <c r="BPU9" i="1"/>
  <c r="CLS11" i="1"/>
  <c r="CZD22" i="1"/>
  <c r="ADF16" i="1"/>
  <c r="AMQ17" i="1"/>
  <c r="BPU11" i="1"/>
  <c r="CVD10" i="1"/>
  <c r="ARU22" i="1"/>
  <c r="CVC22" i="1"/>
  <c r="CEK22" i="1"/>
  <c r="DCK11" i="1"/>
  <c r="BQN12" i="1"/>
  <c r="CXV8" i="1"/>
  <c r="CXV9" i="1"/>
  <c r="CXV10" i="1"/>
  <c r="CQA15" i="1"/>
  <c r="DCK9" i="1"/>
  <c r="AJR13" i="1"/>
  <c r="BIK22" i="1"/>
  <c r="ABR9" i="1"/>
  <c r="ADV9" i="1"/>
  <c r="BKB15" i="1"/>
  <c r="BKB10" i="1"/>
  <c r="AME8" i="1"/>
  <c r="AAW14" i="1"/>
  <c r="ADV12" i="1"/>
  <c r="AJR12" i="1"/>
  <c r="BCB17" i="1"/>
  <c r="ABR8" i="1"/>
  <c r="AGE11" i="1"/>
  <c r="AAP14" i="1"/>
  <c r="ADV8" i="1"/>
  <c r="AME16" i="1"/>
  <c r="AIP13" i="1"/>
  <c r="AFE10" i="1"/>
  <c r="AFE15" i="1"/>
  <c r="YL8" i="1"/>
  <c r="BAQ10" i="1"/>
  <c r="BFL22" i="1"/>
  <c r="WA13" i="1"/>
  <c r="VF15" i="1"/>
  <c r="AJK9" i="1"/>
  <c r="VF11" i="1"/>
  <c r="UY14" i="1"/>
  <c r="AAW10" i="1"/>
  <c r="AGE16" i="1"/>
  <c r="BNC13" i="1"/>
  <c r="SU8" i="1"/>
  <c r="AGE12" i="1"/>
  <c r="DNZ9" i="1"/>
  <c r="DAU11" i="1"/>
  <c r="DAU16" i="1"/>
  <c r="DAU17" i="1"/>
  <c r="DLO9" i="1"/>
  <c r="DLO14" i="1"/>
  <c r="BUF14" i="1"/>
  <c r="BUF11" i="1"/>
  <c r="BUF9" i="1"/>
  <c r="UW16" i="1"/>
  <c r="UW12" i="1"/>
  <c r="SL15" i="1"/>
  <c r="SK22" i="1"/>
  <c r="SL9" i="1"/>
  <c r="NR14" i="1"/>
  <c r="NR9" i="1"/>
  <c r="NR11" i="1"/>
  <c r="NR16" i="1"/>
  <c r="NR17" i="1"/>
  <c r="SU9" i="1"/>
  <c r="BDR11" i="1"/>
  <c r="BDR15" i="1"/>
  <c r="BAQ16" i="1"/>
  <c r="BAQ15" i="1"/>
  <c r="XI22" i="1"/>
  <c r="XJ10" i="1"/>
  <c r="SN17" i="1"/>
  <c r="SN9" i="1"/>
  <c r="VF13" i="1"/>
  <c r="SU17" i="1"/>
  <c r="AIW15" i="1"/>
  <c r="AME11" i="1"/>
  <c r="BAQ13" i="1"/>
  <c r="BFE22" i="1"/>
  <c r="BFF15" i="1"/>
  <c r="BNC17" i="1"/>
  <c r="ADH15" i="1"/>
  <c r="ABR10" i="1"/>
  <c r="AGE8" i="1"/>
  <c r="BAP22" i="1"/>
  <c r="BKB12" i="1"/>
  <c r="ATX8" i="1"/>
  <c r="AME10" i="1"/>
  <c r="AIP9" i="1"/>
  <c r="ANG9" i="1"/>
  <c r="ANG12" i="1"/>
  <c r="BNC9" i="1"/>
  <c r="AGL8" i="1"/>
  <c r="AIW17" i="1"/>
  <c r="WA14" i="1"/>
  <c r="BDR9" i="1"/>
  <c r="VF12" i="1"/>
  <c r="VF10" i="1"/>
  <c r="UY9" i="1"/>
  <c r="BGX8" i="1"/>
  <c r="BNA8" i="1"/>
  <c r="BNA9" i="1"/>
  <c r="AZC16" i="1"/>
  <c r="AZC8" i="1"/>
  <c r="XO16" i="1"/>
  <c r="XO15" i="1"/>
  <c r="VD17" i="1"/>
  <c r="VD13" i="1"/>
  <c r="SS17" i="1"/>
  <c r="SS15" i="1"/>
  <c r="NY11" i="1"/>
  <c r="NY10" i="1"/>
  <c r="NY14" i="1"/>
  <c r="NY15" i="1"/>
  <c r="BFM9" i="1"/>
  <c r="BFM16" i="1"/>
  <c r="XP22" i="1"/>
  <c r="XQ9" i="1"/>
  <c r="AGL16" i="1"/>
  <c r="AIW10" i="1"/>
  <c r="AIW11" i="1"/>
  <c r="AHG11" i="1"/>
  <c r="BAX15" i="1"/>
  <c r="AYZ22" i="1"/>
  <c r="BAX8" i="1"/>
  <c r="BFF13" i="1"/>
  <c r="BGX13" i="1"/>
  <c r="ADH10" i="1"/>
  <c r="ADA16" i="1"/>
  <c r="ABR11" i="1"/>
  <c r="BID22" i="1"/>
  <c r="AAP15" i="1"/>
  <c r="AJR17" i="1"/>
  <c r="APW17" i="1"/>
  <c r="BKB9" i="1"/>
  <c r="YE11" i="1"/>
  <c r="AAW11" i="1"/>
  <c r="BDW15" i="1"/>
  <c r="BDW16" i="1"/>
  <c r="XJ13" i="1"/>
  <c r="VF9" i="1"/>
  <c r="BFF12" i="1"/>
  <c r="SU13" i="1"/>
  <c r="SN15" i="1"/>
  <c r="SN13" i="1"/>
  <c r="BIE8" i="1"/>
  <c r="BKI10" i="1"/>
  <c r="CJN22" i="1"/>
  <c r="APP15" i="1"/>
  <c r="QO17" i="1"/>
  <c r="QO16" i="1"/>
  <c r="BIL14" i="1"/>
  <c r="ADH8" i="1"/>
  <c r="BCB11" i="1"/>
  <c r="BKI16" i="1"/>
  <c r="AJR16" i="1"/>
  <c r="APW15" i="1"/>
  <c r="AZA16" i="1"/>
  <c r="BKB14" i="1"/>
  <c r="AJR14" i="1"/>
  <c r="ALX17" i="1"/>
  <c r="BFM15" i="1"/>
  <c r="XQ17" i="1"/>
  <c r="XJ17" i="1"/>
  <c r="WA16" i="1"/>
  <c r="BFF9" i="1"/>
  <c r="BNC15" i="1"/>
  <c r="SU14" i="1"/>
  <c r="BKI14" i="1"/>
  <c r="CMF22" i="1"/>
  <c r="AXS22" i="1"/>
  <c r="AXT15" i="1"/>
  <c r="AUN13" i="1"/>
  <c r="AUN17" i="1"/>
  <c r="AWC22" i="1"/>
  <c r="AWD12" i="1"/>
  <c r="AWD8" i="1"/>
  <c r="QB22" i="1"/>
  <c r="QC9" i="1"/>
  <c r="QC14" i="1"/>
  <c r="ADH16" i="1"/>
  <c r="BAX16" i="1"/>
  <c r="BAQ11" i="1"/>
  <c r="AZH11" i="1"/>
  <c r="AGK22" i="1"/>
  <c r="AHF22" i="1"/>
  <c r="AHG14" i="1"/>
  <c r="ATX11" i="1"/>
  <c r="BAX9" i="1"/>
  <c r="BDR8" i="1"/>
  <c r="BCB15" i="1"/>
  <c r="BGW22" i="1"/>
  <c r="ADH14" i="1"/>
  <c r="ADV16" i="1"/>
  <c r="ADV17" i="1"/>
  <c r="AJR15" i="1"/>
  <c r="APW14" i="1"/>
  <c r="AZA15" i="1"/>
  <c r="BKB17" i="1"/>
  <c r="AAW13" i="1"/>
  <c r="YL10" i="1"/>
  <c r="YE10" i="1"/>
  <c r="ANG16" i="1"/>
  <c r="YE15" i="1"/>
  <c r="BIE16" i="1"/>
  <c r="APW13" i="1"/>
  <c r="BFM14" i="1"/>
  <c r="XQ14" i="1"/>
  <c r="XJ8" i="1"/>
  <c r="BFF10" i="1"/>
  <c r="BNB22" i="1"/>
  <c r="BDW9" i="1"/>
  <c r="BKI9" i="1"/>
  <c r="BKI12" i="1"/>
  <c r="BKI17" i="1"/>
  <c r="CHR11" i="1"/>
  <c r="BPL8" i="1"/>
  <c r="BPL13" i="1"/>
  <c r="BPL17" i="1"/>
  <c r="BRR9" i="1"/>
  <c r="BRR17" i="1"/>
  <c r="BSR12" i="1"/>
  <c r="BSR13" i="1"/>
  <c r="BNO8" i="1"/>
  <c r="BNO10" i="1"/>
  <c r="BNO12" i="1"/>
  <c r="AZC10" i="1"/>
  <c r="QU22" i="1"/>
  <c r="QV12" i="1"/>
  <c r="QV17" i="1"/>
  <c r="AGL15" i="1"/>
  <c r="AMD22" i="1"/>
  <c r="ADH12" i="1"/>
  <c r="AHG16" i="1"/>
  <c r="ANF22" i="1"/>
  <c r="AZH9" i="1"/>
  <c r="BDQ22" i="1"/>
  <c r="BAQ12" i="1"/>
  <c r="AZA14" i="1"/>
  <c r="BCB14" i="1"/>
  <c r="BIL13" i="1"/>
  <c r="BIE17" i="1"/>
  <c r="ADA15" i="1"/>
  <c r="AAP10" i="1"/>
  <c r="ADU22" i="1"/>
  <c r="AJQ22" i="1"/>
  <c r="APW11" i="1"/>
  <c r="AZA11" i="1"/>
  <c r="BKB8" i="1"/>
  <c r="AAW12" i="1"/>
  <c r="YD22" i="1"/>
  <c r="AGL13" i="1"/>
  <c r="BDW12" i="1"/>
  <c r="BDW14" i="1"/>
  <c r="APW9" i="1"/>
  <c r="BFM13" i="1"/>
  <c r="XQ11" i="1"/>
  <c r="XJ9" i="1"/>
  <c r="ALX15" i="1"/>
  <c r="SN11" i="1"/>
  <c r="BKH22" i="1"/>
  <c r="BKI13" i="1"/>
  <c r="BKI15" i="1"/>
  <c r="DNL11" i="1"/>
  <c r="DNL16" i="1"/>
  <c r="CRJ14" i="1"/>
  <c r="CRJ11" i="1"/>
  <c r="CRJ16" i="1"/>
  <c r="CLS17" i="1"/>
  <c r="CLS13" i="1"/>
  <c r="CJA17" i="1"/>
  <c r="CJA9" i="1"/>
  <c r="CJA10" i="1"/>
  <c r="BPR22" i="1"/>
  <c r="BPS16" i="1"/>
  <c r="BPS11" i="1"/>
  <c r="BQN16" i="1"/>
  <c r="BQN14" i="1"/>
  <c r="BKY16" i="1"/>
  <c r="BKY13" i="1"/>
  <c r="BFV12" i="1"/>
  <c r="BFV17" i="1"/>
  <c r="AKF12" i="1"/>
  <c r="AKF11" i="1"/>
  <c r="QX12" i="1"/>
  <c r="QW22" i="1"/>
  <c r="AIW9" i="1"/>
  <c r="ADH11" i="1"/>
  <c r="AHG17" i="1"/>
  <c r="ANG13" i="1"/>
  <c r="BDR14" i="1"/>
  <c r="BCB13" i="1"/>
  <c r="BGX16" i="1"/>
  <c r="ADA9" i="1"/>
  <c r="ACZ22" i="1"/>
  <c r="AAP13" i="1"/>
  <c r="ADV14" i="1"/>
  <c r="APW16" i="1"/>
  <c r="AZA10" i="1"/>
  <c r="BKB16" i="1"/>
  <c r="BKA22" i="1"/>
  <c r="AAW17" i="1"/>
  <c r="AAW8" i="1"/>
  <c r="YK22" i="1"/>
  <c r="YE16" i="1"/>
  <c r="YL9" i="1"/>
  <c r="AFE16" i="1"/>
  <c r="YL17" i="1"/>
  <c r="YE12" i="1"/>
  <c r="BDW8" i="1"/>
  <c r="AIW14" i="1"/>
  <c r="BIE11" i="1"/>
  <c r="BIE15" i="1"/>
  <c r="APV22" i="1"/>
  <c r="BFM12" i="1"/>
  <c r="XQ8" i="1"/>
  <c r="XJ12" i="1"/>
  <c r="BDW11" i="1"/>
  <c r="BDR16" i="1"/>
  <c r="UX22" i="1"/>
  <c r="SU10" i="1"/>
  <c r="ST22" i="1"/>
  <c r="AAW9" i="1"/>
  <c r="SN12" i="1"/>
  <c r="DNS12" i="1"/>
  <c r="DNS17" i="1"/>
  <c r="COR9" i="1"/>
  <c r="COR8" i="1"/>
  <c r="CNB15" i="1"/>
  <c r="CNB8" i="1"/>
  <c r="CJH16" i="1"/>
  <c r="CJH14" i="1"/>
  <c r="BWB22" i="1"/>
  <c r="BWC12" i="1"/>
  <c r="BWC14" i="1"/>
  <c r="BXE16" i="1"/>
  <c r="BXE12" i="1"/>
  <c r="BMF14" i="1"/>
  <c r="BMF17" i="1"/>
  <c r="OX22" i="1"/>
  <c r="OY14" i="1"/>
  <c r="AHG8" i="1"/>
  <c r="ADH17" i="1"/>
  <c r="AZA12" i="1"/>
  <c r="BGX9" i="1"/>
  <c r="BCB12" i="1"/>
  <c r="BGX12" i="1"/>
  <c r="BGX15" i="1"/>
  <c r="BNC11" i="1"/>
  <c r="ABR12" i="1"/>
  <c r="AJJ22" i="1"/>
  <c r="AAP16" i="1"/>
  <c r="ADV13" i="1"/>
  <c r="AZA17" i="1"/>
  <c r="BKB13" i="1"/>
  <c r="AAW16" i="1"/>
  <c r="ABR17" i="1"/>
  <c r="YL14" i="1"/>
  <c r="BFM10" i="1"/>
  <c r="XQ16" i="1"/>
  <c r="XJ16" i="1"/>
  <c r="ANG8" i="1"/>
  <c r="BDW17" i="1"/>
  <c r="BDR17" i="1"/>
  <c r="VF17" i="1"/>
  <c r="UY12" i="1"/>
  <c r="BDR12" i="1"/>
  <c r="OR9" i="1"/>
  <c r="DHN11" i="1"/>
  <c r="DHN10" i="1"/>
  <c r="DKT16" i="1"/>
  <c r="DKT15" i="1"/>
  <c r="DKT14" i="1"/>
  <c r="DNZ12" i="1"/>
  <c r="DNZ14" i="1"/>
  <c r="CJO12" i="1"/>
  <c r="CJO17" i="1"/>
  <c r="BTY14" i="1"/>
  <c r="BTX22" i="1"/>
  <c r="BTY12" i="1"/>
  <c r="BTY9" i="1"/>
  <c r="BRB8" i="1"/>
  <c r="BRB13" i="1"/>
  <c r="BSZ22" i="1"/>
  <c r="BTA12" i="1"/>
  <c r="BTA19" i="1" s="1"/>
  <c r="BMG22" i="1"/>
  <c r="BMH14" i="1"/>
  <c r="BER12" i="1"/>
  <c r="BER11" i="1"/>
  <c r="BER10" i="1"/>
  <c r="AJR10" i="1"/>
  <c r="AJR9" i="1"/>
  <c r="VZ22" i="1"/>
  <c r="WA8" i="1"/>
  <c r="QI22" i="1"/>
  <c r="QJ16" i="1"/>
  <c r="BDR13" i="1"/>
  <c r="BCB16" i="1"/>
  <c r="AME9" i="1"/>
  <c r="AZH17" i="1"/>
  <c r="BCA22" i="1"/>
  <c r="BGX14" i="1"/>
  <c r="ABR14" i="1"/>
  <c r="ABQ22" i="1"/>
  <c r="AJK14" i="1"/>
  <c r="AJK12" i="1"/>
  <c r="ADV15" i="1"/>
  <c r="AGE15" i="1"/>
  <c r="AIP16" i="1"/>
  <c r="AAW15" i="1"/>
  <c r="YL15" i="1"/>
  <c r="YL11" i="1"/>
  <c r="BAQ17" i="1"/>
  <c r="AJR11" i="1"/>
  <c r="BFM8" i="1"/>
  <c r="XQ13" i="1"/>
  <c r="XJ15" i="1"/>
  <c r="WA12" i="1"/>
  <c r="VF14" i="1"/>
  <c r="UY11" i="1"/>
  <c r="APP11" i="1"/>
  <c r="SN10" i="1"/>
  <c r="OR10" i="1"/>
  <c r="DEO15" i="1"/>
  <c r="DEN22" i="1"/>
  <c r="DEO17" i="1"/>
  <c r="DBP14" i="1"/>
  <c r="DBP10" i="1"/>
  <c r="DHU9" i="1"/>
  <c r="DHU8" i="1"/>
  <c r="CKC9" i="1"/>
  <c r="CKC13" i="1"/>
  <c r="BXZ15" i="1"/>
  <c r="BXZ14" i="1"/>
  <c r="BRI10" i="1"/>
  <c r="BRI17" i="1"/>
  <c r="BRI14" i="1"/>
  <c r="AID10" i="1"/>
  <c r="AID9" i="1"/>
  <c r="RI22" i="1"/>
  <c r="RJ8" i="1"/>
  <c r="PF16" i="1"/>
  <c r="PF12" i="1"/>
  <c r="PF15" i="1"/>
  <c r="AME12" i="1"/>
  <c r="ANG15" i="1"/>
  <c r="BFM17" i="1"/>
  <c r="XQ10" i="1"/>
  <c r="XJ11" i="1"/>
  <c r="WA17" i="1"/>
  <c r="WA15" i="1"/>
  <c r="VF16" i="1"/>
  <c r="UY17" i="1"/>
  <c r="BNC8" i="1"/>
  <c r="BNC16" i="1"/>
  <c r="SN8" i="1"/>
  <c r="SM22" i="1"/>
  <c r="BIE9" i="1"/>
  <c r="OR8" i="1"/>
  <c r="CYJ16" i="1"/>
  <c r="CYJ9" i="1"/>
  <c r="CYJ17" i="1"/>
  <c r="DIB9" i="1"/>
  <c r="DIB12" i="1"/>
  <c r="DLH8" i="1"/>
  <c r="DLH13" i="1"/>
  <c r="DLH15" i="1"/>
  <c r="DOG10" i="1"/>
  <c r="DOG8" i="1"/>
  <c r="CXV16" i="1"/>
  <c r="CXV13" i="1"/>
  <c r="CVR15" i="1"/>
  <c r="CVR11" i="1"/>
  <c r="CVR16" i="1"/>
  <c r="CVR12" i="1"/>
  <c r="CEL12" i="1"/>
  <c r="CEL14" i="1"/>
  <c r="BYG15" i="1"/>
  <c r="BYG17" i="1"/>
  <c r="BYG14" i="1"/>
  <c r="BAJ9" i="1"/>
  <c r="BAJ17" i="1"/>
  <c r="AVI16" i="1"/>
  <c r="AVI15" i="1"/>
  <c r="ARH8" i="1"/>
  <c r="ASB22" i="1"/>
  <c r="ASC10" i="1"/>
  <c r="ASC19" i="1" s="1"/>
  <c r="LZ9" i="1"/>
  <c r="NW10" i="1"/>
  <c r="LN16" i="1"/>
  <c r="LN12" i="1"/>
  <c r="LN8" i="1"/>
  <c r="AGU8" i="1"/>
  <c r="AMS12" i="1"/>
  <c r="AUZ11" i="1"/>
  <c r="BBS13" i="1"/>
  <c r="CNW11" i="1"/>
  <c r="ACD11" i="1"/>
  <c r="AYM16" i="1"/>
  <c r="AMS14" i="1"/>
  <c r="ART9" i="1"/>
  <c r="CIM13" i="1"/>
  <c r="BET12" i="1"/>
  <c r="ABI11" i="1"/>
  <c r="ZS17" i="1"/>
  <c r="YX13" i="1"/>
  <c r="AQK15" i="1"/>
  <c r="AWP16" i="1"/>
  <c r="AQK11" i="1"/>
  <c r="ALC10" i="1"/>
  <c r="AOU17" i="1"/>
  <c r="BDI12" i="1"/>
  <c r="BOS11" i="1"/>
  <c r="BBS15" i="1"/>
  <c r="AQK17" i="1"/>
  <c r="WH8" i="1"/>
  <c r="LZ17" i="1"/>
  <c r="ALC8" i="1"/>
  <c r="AUY22" i="1"/>
  <c r="DEH8" i="1"/>
  <c r="ACC22" i="1"/>
  <c r="ANU10" i="1"/>
  <c r="AYM10" i="1"/>
  <c r="BDI11" i="1"/>
  <c r="BET8" i="1"/>
  <c r="CNW9" i="1"/>
  <c r="YX8" i="1"/>
  <c r="DJK16" i="1"/>
  <c r="AWP11" i="1"/>
  <c r="AQK13" i="1"/>
  <c r="AOU11" i="1"/>
  <c r="AMS9" i="1"/>
  <c r="DJK17" i="1"/>
  <c r="DJK10" i="1"/>
  <c r="ATE11" i="1"/>
  <c r="CGO22" i="1"/>
  <c r="LZ8" i="1"/>
  <c r="AGU10" i="1"/>
  <c r="ANT22" i="1"/>
  <c r="ATE8" i="1"/>
  <c r="BAC17" i="1"/>
  <c r="BBS12" i="1"/>
  <c r="BGJ15" i="1"/>
  <c r="CKQ14" i="1"/>
  <c r="ACD16" i="1"/>
  <c r="BBR22" i="1"/>
  <c r="BDI10" i="1"/>
  <c r="BET13" i="1"/>
  <c r="CKQ9" i="1"/>
  <c r="ZS8" i="1"/>
  <c r="AOU15" i="1"/>
  <c r="DEH9" i="1"/>
  <c r="WH16" i="1"/>
  <c r="ATE17" i="1"/>
  <c r="AOU10" i="1"/>
  <c r="AQK9" i="1"/>
  <c r="CBE22" i="1"/>
  <c r="AEG22" i="1"/>
  <c r="AQK12" i="1"/>
  <c r="ATE15" i="1"/>
  <c r="BGJ12" i="1"/>
  <c r="ACD8" i="1"/>
  <c r="AGT22" i="1"/>
  <c r="AYM15" i="1"/>
  <c r="BAC11" i="1"/>
  <c r="AHP8" i="1"/>
  <c r="AYM9" i="1"/>
  <c r="BDI8" i="1"/>
  <c r="ABI15" i="1"/>
  <c r="ZS11" i="1"/>
  <c r="YX9" i="1"/>
  <c r="YX10" i="1"/>
  <c r="WH9" i="1"/>
  <c r="AOU16" i="1"/>
  <c r="OR13" i="1"/>
  <c r="ANU9" i="1"/>
  <c r="ANU13" i="1"/>
  <c r="ATE14" i="1"/>
  <c r="ARS22" i="1"/>
  <c r="ACD15" i="1"/>
  <c r="ABI13" i="1"/>
  <c r="AYM17" i="1"/>
  <c r="AHP14" i="1"/>
  <c r="AHO22" i="1"/>
  <c r="ANU16" i="1"/>
  <c r="BDI17" i="1"/>
  <c r="AEH11" i="1"/>
  <c r="BGJ17" i="1"/>
  <c r="AWP15" i="1"/>
  <c r="AWP8" i="1"/>
  <c r="AWP12" i="1"/>
  <c r="AOU9" i="1"/>
  <c r="QA15" i="1"/>
  <c r="BER15" i="1"/>
  <c r="HY13" i="1"/>
  <c r="AEH12" i="1"/>
  <c r="AEH15" i="1"/>
  <c r="AYM13" i="1"/>
  <c r="BES22" i="1"/>
  <c r="CGP17" i="1"/>
  <c r="ZS13" i="1"/>
  <c r="BAB22" i="1"/>
  <c r="AKA14" i="1"/>
  <c r="AHP16" i="1"/>
  <c r="ANU15" i="1"/>
  <c r="CIM8" i="1"/>
  <c r="BDI16" i="1"/>
  <c r="AQJ22" i="1"/>
  <c r="DFJ16" i="1"/>
  <c r="BZP13" i="1"/>
  <c r="BGJ11" i="1"/>
  <c r="AUZ8" i="1"/>
  <c r="AQK8" i="1"/>
  <c r="AMS11" i="1"/>
  <c r="BMV16" i="1"/>
  <c r="BZH22" i="1"/>
  <c r="AHD19" i="1"/>
  <c r="AHD22" i="1" s="1"/>
  <c r="BOS14" i="1"/>
  <c r="AGU12" i="1"/>
  <c r="ATD22" i="1"/>
  <c r="BGJ9" i="1"/>
  <c r="AKA13" i="1"/>
  <c r="ANU11" i="1"/>
  <c r="AHP13" i="1"/>
  <c r="ANU8" i="1"/>
  <c r="BDI15" i="1"/>
  <c r="ABI9" i="1"/>
  <c r="AEH10" i="1"/>
  <c r="CGP8" i="1"/>
  <c r="AUZ10" i="1"/>
  <c r="AWP17" i="1"/>
  <c r="ATE13" i="1"/>
  <c r="ALC15" i="1"/>
  <c r="QA16" i="1"/>
  <c r="BGJ14" i="1"/>
  <c r="AGU11" i="1"/>
  <c r="ALC14" i="1"/>
  <c r="AYM14" i="1"/>
  <c r="AYM8" i="1"/>
  <c r="BET14" i="1"/>
  <c r="ACD10" i="1"/>
  <c r="BAC9" i="1"/>
  <c r="AKA12" i="1"/>
  <c r="AHP12" i="1"/>
  <c r="ANU17" i="1"/>
  <c r="ART8" i="1"/>
  <c r="BDI14" i="1"/>
  <c r="ABH22" i="1"/>
  <c r="ZS14" i="1"/>
  <c r="AEH13" i="1"/>
  <c r="YX16" i="1"/>
  <c r="ACD9" i="1"/>
  <c r="BZP10" i="1"/>
  <c r="AOU13" i="1"/>
  <c r="AWP13" i="1"/>
  <c r="AQK16" i="1"/>
  <c r="BZP14" i="1"/>
  <c r="ALC13" i="1"/>
  <c r="AWP10" i="1"/>
  <c r="AGU15" i="1"/>
  <c r="ART12" i="1"/>
  <c r="AUZ17" i="1"/>
  <c r="BAC12" i="1"/>
  <c r="BGJ13" i="1"/>
  <c r="BGJ8" i="1"/>
  <c r="BGJ10" i="1"/>
  <c r="DJK12" i="1"/>
  <c r="ABI10" i="1"/>
  <c r="AMS8" i="1"/>
  <c r="AHP10" i="1"/>
  <c r="AKA17" i="1"/>
  <c r="BAC14" i="1"/>
  <c r="AHP11" i="1"/>
  <c r="ART16" i="1"/>
  <c r="BDI13" i="1"/>
  <c r="ABI17" i="1"/>
  <c r="ZS15" i="1"/>
  <c r="AYM12" i="1"/>
  <c r="ANU14" i="1"/>
  <c r="BHZ14" i="1"/>
  <c r="AWP14" i="1"/>
  <c r="DJK15" i="1"/>
  <c r="DJK14" i="1"/>
  <c r="ALC9" i="1"/>
  <c r="ALB22" i="1"/>
  <c r="ART13" i="1"/>
  <c r="AUZ16" i="1"/>
  <c r="BBS11" i="1"/>
  <c r="BET9" i="1"/>
  <c r="DJK13" i="1"/>
  <c r="ACD13" i="1"/>
  <c r="AMS16" i="1"/>
  <c r="AJZ22" i="1"/>
  <c r="AHP9" i="1"/>
  <c r="ART15" i="1"/>
  <c r="CKQ8" i="1"/>
  <c r="DEH14" i="1"/>
  <c r="ABI8" i="1"/>
  <c r="ZS12" i="1"/>
  <c r="AOT22" i="1"/>
  <c r="AKA8" i="1"/>
  <c r="BHZ13" i="1"/>
  <c r="ALC11" i="1"/>
  <c r="DFJ14" i="1"/>
  <c r="AWP9" i="1"/>
  <c r="ALC17" i="1"/>
  <c r="AMS13" i="1"/>
  <c r="AQK14" i="1"/>
  <c r="ART17" i="1"/>
  <c r="AYL22" i="1"/>
  <c r="BET15" i="1"/>
  <c r="ACD12" i="1"/>
  <c r="ZS10" i="1"/>
  <c r="AMS15" i="1"/>
  <c r="ART14" i="1"/>
  <c r="CKQ11" i="1"/>
  <c r="ABI12" i="1"/>
  <c r="ZS9" i="1"/>
  <c r="ATE10" i="1"/>
  <c r="DRZ19" i="1"/>
  <c r="DSA17" i="1" s="1"/>
  <c r="COQ22" i="1"/>
  <c r="AIK17" i="1"/>
  <c r="AJE22" i="1"/>
  <c r="AJF13" i="1"/>
  <c r="AUL15" i="1"/>
  <c r="AWB9" i="1"/>
  <c r="AWB14" i="1"/>
  <c r="AIK12" i="1"/>
  <c r="DIW10" i="1"/>
  <c r="XX16" i="1"/>
  <c r="XA12" i="1"/>
  <c r="BVO10" i="1"/>
  <c r="AJF16" i="1"/>
  <c r="BSD9" i="1"/>
  <c r="XA17" i="1"/>
  <c r="CNI9" i="1"/>
  <c r="CNI14" i="1"/>
  <c r="ARF14" i="1"/>
  <c r="AXR16" i="1"/>
  <c r="AWB8" i="1"/>
  <c r="BSD14" i="1"/>
  <c r="RC16" i="1"/>
  <c r="BVO17" i="1"/>
  <c r="AHY19" i="1"/>
  <c r="AHZ15" i="1" s="1"/>
  <c r="AEZ19" i="1"/>
  <c r="AFA16" i="1" s="1"/>
  <c r="ADJ19" i="1"/>
  <c r="ADJ22" i="1" s="1"/>
  <c r="KZ9" i="1"/>
  <c r="LS14" i="1"/>
  <c r="ASP22" i="1"/>
  <c r="CHR16" i="1"/>
  <c r="DIW12" i="1"/>
  <c r="CNI10" i="1"/>
  <c r="ACT14" i="1"/>
  <c r="BVN22" i="1"/>
  <c r="ZN17" i="1"/>
  <c r="ZN13" i="1"/>
  <c r="ALX14" i="1"/>
  <c r="AOP9" i="1"/>
  <c r="CHR15" i="1"/>
  <c r="AJF11" i="1"/>
  <c r="ALX13" i="1"/>
  <c r="ARF13" i="1"/>
  <c r="AXR11" i="1"/>
  <c r="BSD17" i="1"/>
  <c r="BSD12" i="1"/>
  <c r="RB22" i="1"/>
  <c r="DSG19" i="1"/>
  <c r="DSH9" i="1" s="1"/>
  <c r="DSN19" i="1"/>
  <c r="DSO11" i="1" s="1"/>
  <c r="CGH22" i="1"/>
  <c r="CDP22" i="1"/>
  <c r="BJN12" i="1"/>
  <c r="APP13" i="1"/>
  <c r="AEX10" i="1"/>
  <c r="AOP16" i="1"/>
  <c r="ASQ14" i="1"/>
  <c r="BWQ10" i="1"/>
  <c r="ACT10" i="1"/>
  <c r="AOP17" i="1"/>
  <c r="BVO15" i="1"/>
  <c r="XX13" i="1"/>
  <c r="ARF11" i="1"/>
  <c r="ARF8" i="1"/>
  <c r="AJF8" i="1"/>
  <c r="ALX8" i="1"/>
  <c r="BJN14" i="1"/>
  <c r="AXR10" i="1"/>
  <c r="BLF9" i="1"/>
  <c r="BLF14" i="1"/>
  <c r="AFX17" i="1"/>
  <c r="RC14" i="1"/>
  <c r="BWQ16" i="1"/>
  <c r="APP12" i="1"/>
  <c r="LS11" i="1"/>
  <c r="IM14" i="1"/>
  <c r="CYC19" i="1"/>
  <c r="AUG15" i="1"/>
  <c r="ASQ13" i="1"/>
  <c r="ASQ15" i="1"/>
  <c r="AWB13" i="1"/>
  <c r="BWQ15" i="1"/>
  <c r="CNI15" i="1"/>
  <c r="ACT17" i="1"/>
  <c r="AFX13" i="1"/>
  <c r="ZN12" i="1"/>
  <c r="XX17" i="1"/>
  <c r="ZN11" i="1"/>
  <c r="ARF10" i="1"/>
  <c r="ASQ17" i="1"/>
  <c r="AUG13" i="1"/>
  <c r="AOP15" i="1"/>
  <c r="BJG14" i="1"/>
  <c r="AXR14" i="1"/>
  <c r="RC12" i="1"/>
  <c r="BOL8" i="1"/>
  <c r="BVO16" i="1"/>
  <c r="BWP22" i="1"/>
  <c r="BVO13" i="1"/>
  <c r="LS10" i="1"/>
  <c r="AMZ14" i="1"/>
  <c r="AMZ17" i="1"/>
  <c r="AUG14" i="1"/>
  <c r="CHR14" i="1"/>
  <c r="CNI16" i="1"/>
  <c r="ACT13" i="1"/>
  <c r="BWQ8" i="1"/>
  <c r="AIK10" i="1"/>
  <c r="BHQ9" i="1"/>
  <c r="AAI12" i="1"/>
  <c r="ZN10" i="1"/>
  <c r="XA9" i="1"/>
  <c r="ASQ12" i="1"/>
  <c r="UP9" i="1"/>
  <c r="AUG11" i="1"/>
  <c r="AOO22" i="1"/>
  <c r="APP9" i="1"/>
  <c r="APP10" i="1"/>
  <c r="APP16" i="1"/>
  <c r="DMC15" i="1"/>
  <c r="AFX15" i="1"/>
  <c r="BWQ9" i="1"/>
  <c r="LS9" i="1"/>
  <c r="CNI13" i="1"/>
  <c r="DIW17" i="1"/>
  <c r="ACT9" i="1"/>
  <c r="AFX12" i="1"/>
  <c r="AKV16" i="1"/>
  <c r="AEX15" i="1"/>
  <c r="BSD8" i="1"/>
  <c r="AIK9" i="1"/>
  <c r="ASQ16" i="1"/>
  <c r="CBT15" i="1"/>
  <c r="AAI11" i="1"/>
  <c r="XX12" i="1"/>
  <c r="XX11" i="1"/>
  <c r="XX10" i="1"/>
  <c r="AJF10" i="1"/>
  <c r="ASQ11" i="1"/>
  <c r="AFX8" i="1"/>
  <c r="AFX16" i="1"/>
  <c r="AMZ11" i="1"/>
  <c r="AUG10" i="1"/>
  <c r="ALX12" i="1"/>
  <c r="ARF15" i="1"/>
  <c r="ARF17" i="1"/>
  <c r="RC9" i="1"/>
  <c r="QV16" i="1"/>
  <c r="FI17" i="1"/>
  <c r="ALX16" i="1"/>
  <c r="AEX12" i="1"/>
  <c r="ALX9" i="1"/>
  <c r="AMZ16" i="1"/>
  <c r="ACT16" i="1"/>
  <c r="AKV14" i="1"/>
  <c r="AEX9" i="1"/>
  <c r="AEX17" i="1"/>
  <c r="AIK8" i="1"/>
  <c r="ASQ8" i="1"/>
  <c r="CBT14" i="1"/>
  <c r="AAH22" i="1"/>
  <c r="AUL16" i="1"/>
  <c r="ASQ10" i="1"/>
  <c r="DMC12" i="1"/>
  <c r="AMZ9" i="1"/>
  <c r="AUG17" i="1"/>
  <c r="CNI12" i="1"/>
  <c r="CNH22" i="1"/>
  <c r="BMO8" i="1"/>
  <c r="ARF9" i="1"/>
  <c r="AXR12" i="1"/>
  <c r="AXR13" i="1"/>
  <c r="CHR8" i="1"/>
  <c r="DDL22" i="1"/>
  <c r="AEX11" i="1"/>
  <c r="ALW22" i="1"/>
  <c r="AKU22" i="1"/>
  <c r="AUL12" i="1"/>
  <c r="AWB17" i="1"/>
  <c r="ACT12" i="1"/>
  <c r="AKV13" i="1"/>
  <c r="AIJ22" i="1"/>
  <c r="DIW15" i="1"/>
  <c r="CHR10" i="1"/>
  <c r="AAI10" i="1"/>
  <c r="AAI14" i="1"/>
  <c r="CHQ22" i="1"/>
  <c r="CBS22" i="1"/>
  <c r="ARF16" i="1"/>
  <c r="AUL13" i="1"/>
  <c r="AMZ8" i="1"/>
  <c r="AUG16" i="1"/>
  <c r="CNI17" i="1"/>
  <c r="APP14" i="1"/>
  <c r="BJN15" i="1"/>
  <c r="RC13" i="1"/>
  <c r="AFX14" i="1"/>
  <c r="QV13" i="1"/>
  <c r="AFX9" i="1"/>
  <c r="AEX14" i="1"/>
  <c r="AKV15" i="1"/>
  <c r="AUG8" i="1"/>
  <c r="AUL11" i="1"/>
  <c r="AWB16" i="1"/>
  <c r="DIW13" i="1"/>
  <c r="ACT8" i="1"/>
  <c r="AKV9" i="1"/>
  <c r="AEX16" i="1"/>
  <c r="AIK15" i="1"/>
  <c r="CBT17" i="1"/>
  <c r="DIW11" i="1"/>
  <c r="AAI9" i="1"/>
  <c r="AAI13" i="1"/>
  <c r="ZN14" i="1"/>
  <c r="CBT10" i="1"/>
  <c r="BWQ14" i="1"/>
  <c r="AUL9" i="1"/>
  <c r="AKV8" i="1"/>
  <c r="BSC22" i="1"/>
  <c r="AMZ15" i="1"/>
  <c r="AUG12" i="1"/>
  <c r="CNI8" i="1"/>
  <c r="AXR9" i="1"/>
  <c r="AXR17" i="1"/>
  <c r="RC11" i="1"/>
  <c r="BVO14" i="1"/>
  <c r="BVO11" i="1"/>
  <c r="BWQ13" i="1"/>
  <c r="LS17" i="1"/>
  <c r="AFX10" i="1"/>
  <c r="AEX13" i="1"/>
  <c r="AFW22" i="1"/>
  <c r="AKV12" i="1"/>
  <c r="AUG9" i="1"/>
  <c r="AUL10" i="1"/>
  <c r="AWB12" i="1"/>
  <c r="BWQ12" i="1"/>
  <c r="ACT15" i="1"/>
  <c r="AKV17" i="1"/>
  <c r="AEW22" i="1"/>
  <c r="AIK14" i="1"/>
  <c r="DIW8" i="1"/>
  <c r="CBT16" i="1"/>
  <c r="AAI8" i="1"/>
  <c r="AAI15" i="1"/>
  <c r="ZN15" i="1"/>
  <c r="AOP14" i="1"/>
  <c r="AUL8" i="1"/>
  <c r="AKV10" i="1"/>
  <c r="BSD11" i="1"/>
  <c r="AMZ13" i="1"/>
  <c r="BMO16" i="1"/>
  <c r="BMO12" i="1"/>
  <c r="APP17" i="1"/>
  <c r="BJN17" i="1"/>
  <c r="AWB15" i="1"/>
  <c r="AWW19" i="1"/>
  <c r="RC10" i="1"/>
  <c r="CHR9" i="1"/>
  <c r="BVO12" i="1"/>
  <c r="AXH19" i="1"/>
  <c r="AXI15" i="1" s="1"/>
  <c r="AVR19" i="1"/>
  <c r="AVS12" i="1" s="1"/>
  <c r="AQV19" i="1"/>
  <c r="AQW10" i="1" s="1"/>
  <c r="APF19" i="1"/>
  <c r="APG16" i="1" s="1"/>
  <c r="AFN19" i="1"/>
  <c r="AFO10" i="1" s="1"/>
  <c r="AES19" i="1"/>
  <c r="AET14" i="1" s="1"/>
  <c r="ACA19" i="1"/>
  <c r="ACB17" i="1" s="1"/>
  <c r="PC19" i="1"/>
  <c r="PD8" i="1" s="1"/>
  <c r="KS9" i="1"/>
  <c r="LS16" i="1"/>
  <c r="AMZ12" i="1"/>
  <c r="AOP8" i="1"/>
  <c r="AJF12" i="1"/>
  <c r="AOP10" i="1"/>
  <c r="AOP11" i="1"/>
  <c r="AMZ10" i="1"/>
  <c r="AUL17" i="1"/>
  <c r="AWB11" i="1"/>
  <c r="BMO14" i="1"/>
  <c r="CBT13" i="1"/>
  <c r="CBT11" i="1"/>
  <c r="CBT9" i="1"/>
  <c r="AAI16" i="1"/>
  <c r="XX15" i="1"/>
  <c r="ZN9" i="1"/>
  <c r="XX14" i="1"/>
  <c r="ZN8" i="1"/>
  <c r="ZN16" i="1"/>
  <c r="BVO9" i="1"/>
  <c r="BSD10" i="1"/>
  <c r="APP8" i="1"/>
  <c r="AXQ22" i="1"/>
  <c r="BOL9" i="1"/>
  <c r="RC17" i="1"/>
  <c r="CHR12" i="1"/>
  <c r="CHR17" i="1"/>
  <c r="AWK15" i="1"/>
  <c r="AWK19" i="1" s="1"/>
  <c r="KZ14" i="1"/>
  <c r="HK17" i="1"/>
  <c r="DX13" i="1"/>
  <c r="AFS12" i="1"/>
  <c r="AEV17" i="1"/>
  <c r="BOS10" i="1"/>
  <c r="BKP15" i="1"/>
  <c r="CFN8" i="1"/>
  <c r="BRK8" i="1"/>
  <c r="CPF17" i="1"/>
  <c r="BBE14" i="1"/>
  <c r="BHQ14" i="1"/>
  <c r="BHJ15" i="1"/>
  <c r="BCV22" i="1"/>
  <c r="BHQ16" i="1"/>
  <c r="ZK22" i="1"/>
  <c r="ZL17" i="1"/>
  <c r="ZL11" i="1"/>
  <c r="AZH16" i="1"/>
  <c r="WV8" i="1"/>
  <c r="CSZ8" i="1"/>
  <c r="AFS16" i="1"/>
  <c r="BSM12" i="1"/>
  <c r="BLF11" i="1"/>
  <c r="QA14" i="1"/>
  <c r="BKY14" i="1"/>
  <c r="BSF12" i="1"/>
  <c r="BSF17" i="1"/>
  <c r="BKM19" i="1"/>
  <c r="BKN9" i="1" s="1"/>
  <c r="BJY19" i="1"/>
  <c r="BJZ15" i="1" s="1"/>
  <c r="LL15" i="1"/>
  <c r="HF8" i="1"/>
  <c r="CJ15" i="1"/>
  <c r="AD17" i="1"/>
  <c r="AGW19" i="1"/>
  <c r="AGX10" i="1" s="1"/>
  <c r="BRK11" i="1"/>
  <c r="CJV14" i="1"/>
  <c r="CPF12" i="1"/>
  <c r="CJV17" i="1"/>
  <c r="BOS8" i="1"/>
  <c r="UK11" i="1"/>
  <c r="BJG10" i="1"/>
  <c r="COD16" i="1"/>
  <c r="BPD22" i="1"/>
  <c r="BJG8" i="1"/>
  <c r="BOS13" i="1"/>
  <c r="AHK19" i="1"/>
  <c r="AHK22" i="1" s="1"/>
  <c r="AIM19" i="1"/>
  <c r="AIN13" i="1" s="1"/>
  <c r="AFU19" i="1"/>
  <c r="AFV12" i="1" s="1"/>
  <c r="AGB19" i="1"/>
  <c r="AGC16" i="1" s="1"/>
  <c r="ADQ19" i="1"/>
  <c r="ADR10" i="1" s="1"/>
  <c r="ADX19" i="1"/>
  <c r="ADY12" i="1" s="1"/>
  <c r="AFG19" i="1"/>
  <c r="AFH9" i="1" s="1"/>
  <c r="ABT19" i="1"/>
  <c r="ABU15" i="1" s="1"/>
  <c r="AAR19" i="1"/>
  <c r="AAS16" i="1" s="1"/>
  <c r="ABM19" i="1"/>
  <c r="ABN12" i="1" s="1"/>
  <c r="QQ10" i="1"/>
  <c r="LL14" i="1"/>
  <c r="CJ12" i="1"/>
  <c r="AD16" i="1"/>
  <c r="AEV16" i="1"/>
  <c r="BOS12" i="1"/>
  <c r="BKP9" i="1"/>
  <c r="BYN11" i="1"/>
  <c r="BRJ22" i="1"/>
  <c r="ACR10" i="1"/>
  <c r="BBE15" i="1"/>
  <c r="CFN10" i="1"/>
  <c r="BHQ12" i="1"/>
  <c r="XV15" i="1"/>
  <c r="AEV15" i="1"/>
  <c r="BWX13" i="1"/>
  <c r="BYN15" i="1"/>
  <c r="CCO12" i="1"/>
  <c r="CPF8" i="1"/>
  <c r="CYX8" i="1"/>
  <c r="DUZ13" i="1"/>
  <c r="BHJ10" i="1"/>
  <c r="BHQ10" i="1"/>
  <c r="BJF22" i="1"/>
  <c r="XU22" i="1"/>
  <c r="XV17" i="1"/>
  <c r="XV11" i="1"/>
  <c r="XV12" i="1"/>
  <c r="BFT13" i="1"/>
  <c r="UK15" i="1"/>
  <c r="UK16" i="1"/>
  <c r="BLF10" i="1"/>
  <c r="BJG9" i="1"/>
  <c r="BPE10" i="1"/>
  <c r="QA11" i="1"/>
  <c r="QA12" i="1"/>
  <c r="QA10" i="1"/>
  <c r="CRP22" i="1"/>
  <c r="CLY22" i="1"/>
  <c r="BRF19" i="1"/>
  <c r="BRG8" i="1" s="1"/>
  <c r="BNO16" i="1"/>
  <c r="BKY12" i="1"/>
  <c r="BBI19" i="1"/>
  <c r="BBJ13" i="1" s="1"/>
  <c r="AZL19" i="1"/>
  <c r="AZM9" i="1" s="1"/>
  <c r="LL13" i="1"/>
  <c r="CJ11" i="1"/>
  <c r="AD9" i="1"/>
  <c r="E13" i="5"/>
  <c r="AIH22" i="1"/>
  <c r="BZW11" i="1"/>
  <c r="CGW11" i="1"/>
  <c r="BVV9" i="1"/>
  <c r="BVV13" i="1"/>
  <c r="CXO8" i="1"/>
  <c r="ACQ22" i="1"/>
  <c r="AAG8" i="1"/>
  <c r="BRK15" i="1"/>
  <c r="BKY17" i="1"/>
  <c r="BHQ8" i="1"/>
  <c r="BHJ16" i="1"/>
  <c r="DJD11" i="1"/>
  <c r="CYX14" i="1"/>
  <c r="BCW16" i="1"/>
  <c r="CYX16" i="1"/>
  <c r="BHQ11" i="1"/>
  <c r="BOS9" i="1"/>
  <c r="BAX14" i="1"/>
  <c r="BFT9" i="1"/>
  <c r="WV10" i="1"/>
  <c r="ZL15" i="1"/>
  <c r="BMO10" i="1"/>
  <c r="UK8" i="1"/>
  <c r="BKP16" i="1"/>
  <c r="BJN9" i="1"/>
  <c r="BJG16" i="1"/>
  <c r="BKP10" i="1"/>
  <c r="DBH22" i="1"/>
  <c r="BOL13" i="1"/>
  <c r="BPE15" i="1"/>
  <c r="QA13" i="1"/>
  <c r="CFN15" i="1"/>
  <c r="CKX11" i="1"/>
  <c r="DMW22" i="1"/>
  <c r="CPE22" i="1"/>
  <c r="CJU22" i="1"/>
  <c r="BYM22" i="1"/>
  <c r="BJN16" i="1"/>
  <c r="LL11" i="1"/>
  <c r="CC17" i="1"/>
  <c r="AEV11" i="1"/>
  <c r="AEV10" i="1"/>
  <c r="AII14" i="1"/>
  <c r="AON17" i="1"/>
  <c r="BBE12" i="1"/>
  <c r="BMU22" i="1"/>
  <c r="BMV12" i="1"/>
  <c r="BKP17" i="1"/>
  <c r="CGW17" i="1"/>
  <c r="BYN17" i="1"/>
  <c r="ACR17" i="1"/>
  <c r="AAG14" i="1"/>
  <c r="BQW11" i="1"/>
  <c r="BBD22" i="1"/>
  <c r="DJD14" i="1"/>
  <c r="CJV16" i="1"/>
  <c r="CYX12" i="1"/>
  <c r="BCW15" i="1"/>
  <c r="AAG12" i="1"/>
  <c r="XV10" i="1"/>
  <c r="AZG22" i="1"/>
  <c r="BFT16" i="1"/>
  <c r="BFT8" i="1"/>
  <c r="BQW9" i="1"/>
  <c r="WV9" i="1"/>
  <c r="UK12" i="1"/>
  <c r="BMO17" i="1"/>
  <c r="BLF17" i="1"/>
  <c r="BBE9" i="1"/>
  <c r="BLF13" i="1"/>
  <c r="BLF16" i="1"/>
  <c r="BLF12" i="1"/>
  <c r="BRK14" i="1"/>
  <c r="BLF15" i="1"/>
  <c r="DAN17" i="1"/>
  <c r="BSE22" i="1"/>
  <c r="BOL15" i="1"/>
  <c r="QA8" i="1"/>
  <c r="CKX14" i="1"/>
  <c r="CIF17" i="1"/>
  <c r="CSZ10" i="1"/>
  <c r="BAJ12" i="1"/>
  <c r="CC16" i="1"/>
  <c r="CX17" i="1"/>
  <c r="AR17" i="1"/>
  <c r="LL12" i="1"/>
  <c r="AEL19" i="1"/>
  <c r="AEU22" i="1"/>
  <c r="AON12" i="1"/>
  <c r="AII13" i="1"/>
  <c r="BMV15" i="1"/>
  <c r="CCO17" i="1"/>
  <c r="BYN14" i="1"/>
  <c r="BYN16" i="1"/>
  <c r="BVV10" i="1"/>
  <c r="CKX8" i="1"/>
  <c r="ACR8" i="1"/>
  <c r="BHQ15" i="1"/>
  <c r="BPE13" i="1"/>
  <c r="CYX17" i="1"/>
  <c r="BCW13" i="1"/>
  <c r="ZL14" i="1"/>
  <c r="ZL8" i="1"/>
  <c r="BAX11" i="1"/>
  <c r="BKY8" i="1"/>
  <c r="AZH15" i="1"/>
  <c r="BEK12" i="1"/>
  <c r="WV17" i="1"/>
  <c r="BMO15" i="1"/>
  <c r="BCW14" i="1"/>
  <c r="BJN13" i="1"/>
  <c r="BRK17" i="1"/>
  <c r="BPE12" i="1"/>
  <c r="BLF8" i="1"/>
  <c r="BOL10" i="1"/>
  <c r="BIZ17" i="1"/>
  <c r="BOL14" i="1"/>
  <c r="PA19" i="1"/>
  <c r="DQJ19" i="1"/>
  <c r="DQK17" i="1" s="1"/>
  <c r="JQ17" i="1"/>
  <c r="CC15" i="1"/>
  <c r="AR14" i="1"/>
  <c r="AEV13" i="1"/>
  <c r="AII12" i="1"/>
  <c r="BHQ13" i="1"/>
  <c r="BMV14" i="1"/>
  <c r="CJV8" i="1"/>
  <c r="BSM16" i="1"/>
  <c r="BYN8" i="1"/>
  <c r="ACR14" i="1"/>
  <c r="CPF15" i="1"/>
  <c r="BCW12" i="1"/>
  <c r="AAG9" i="1"/>
  <c r="CGW14" i="1"/>
  <c r="AZH14" i="1"/>
  <c r="WV16" i="1"/>
  <c r="BMO11" i="1"/>
  <c r="BHJ14" i="1"/>
  <c r="BSM13" i="1"/>
  <c r="BJG11" i="1"/>
  <c r="BBE16" i="1"/>
  <c r="BSM14" i="1"/>
  <c r="BRK13" i="1"/>
  <c r="UK14" i="1"/>
  <c r="QQ12" i="1"/>
  <c r="BOS16" i="1"/>
  <c r="AFS14" i="1"/>
  <c r="CC10" i="1"/>
  <c r="AII17" i="1"/>
  <c r="BJG13" i="1"/>
  <c r="BGA12" i="1"/>
  <c r="BKP14" i="1"/>
  <c r="BRK16" i="1"/>
  <c r="CJV12" i="1"/>
  <c r="BZW9" i="1"/>
  <c r="BSM10" i="1"/>
  <c r="ACR11" i="1"/>
  <c r="BPE9" i="1"/>
  <c r="AUE13" i="1"/>
  <c r="BCW11" i="1"/>
  <c r="XV14" i="1"/>
  <c r="XV8" i="1"/>
  <c r="BOS15" i="1"/>
  <c r="AZH13" i="1"/>
  <c r="CJV15" i="1"/>
  <c r="WV15" i="1"/>
  <c r="BAX17" i="1"/>
  <c r="BRK12" i="1"/>
  <c r="BJN10" i="1"/>
  <c r="CJV10" i="1"/>
  <c r="UK13" i="1"/>
  <c r="AII10" i="1"/>
  <c r="BOL16" i="1"/>
  <c r="BPE17" i="1"/>
  <c r="QQ14" i="1"/>
  <c r="BPE11" i="1"/>
  <c r="FG16" i="1"/>
  <c r="CC9" i="1"/>
  <c r="AR8" i="1"/>
  <c r="AFS11" i="1"/>
  <c r="BBE13" i="1"/>
  <c r="BSM11" i="1"/>
  <c r="BKP12" i="1"/>
  <c r="CJV11" i="1"/>
  <c r="BWX12" i="1"/>
  <c r="BZW13" i="1"/>
  <c r="BSL22" i="1"/>
  <c r="ACR16" i="1"/>
  <c r="BSF10" i="1"/>
  <c r="CCN22" i="1"/>
  <c r="CYX10" i="1"/>
  <c r="AUE14" i="1"/>
  <c r="BCW10" i="1"/>
  <c r="BMT19" i="1"/>
  <c r="AAF22" i="1"/>
  <c r="ZL13" i="1"/>
  <c r="BAW22" i="1"/>
  <c r="AZH12" i="1"/>
  <c r="WV14" i="1"/>
  <c r="UK9" i="1"/>
  <c r="BAX12" i="1"/>
  <c r="AFS15" i="1"/>
  <c r="BJG15" i="1"/>
  <c r="UK10" i="1"/>
  <c r="AII15" i="1"/>
  <c r="BOK22" i="1"/>
  <c r="BBE11" i="1"/>
  <c r="BPE16" i="1"/>
  <c r="QQ17" i="1"/>
  <c r="AFS13" i="1"/>
  <c r="BIZ14" i="1"/>
  <c r="CC8" i="1"/>
  <c r="AEV12" i="1"/>
  <c r="BOR22" i="1"/>
  <c r="BKP8" i="1"/>
  <c r="CCO8" i="1"/>
  <c r="BSM8" i="1"/>
  <c r="CKX13" i="1"/>
  <c r="AAG11" i="1"/>
  <c r="BSF11" i="1"/>
  <c r="BCW9" i="1"/>
  <c r="DJD9" i="1"/>
  <c r="CYW22" i="1"/>
  <c r="AAG15" i="1"/>
  <c r="BSF8" i="1"/>
  <c r="BMO13" i="1"/>
  <c r="BKY9" i="1"/>
  <c r="AZH10" i="1"/>
  <c r="WV13" i="1"/>
  <c r="AAG10" i="1"/>
  <c r="ACR13" i="1"/>
  <c r="BJN11" i="1"/>
  <c r="BJN8" i="1"/>
  <c r="AFS9" i="1"/>
  <c r="BPE14" i="1"/>
  <c r="BOL17" i="1"/>
  <c r="QQ16" i="1"/>
  <c r="QQ8" i="1"/>
  <c r="QA17" i="1"/>
  <c r="BCK19" i="1"/>
  <c r="BCL10" i="1" s="1"/>
  <c r="CJ17" i="1"/>
  <c r="AEV9" i="1"/>
  <c r="BJG17" i="1"/>
  <c r="BKO22" i="1"/>
  <c r="BKP13" i="1"/>
  <c r="BRK10" i="1"/>
  <c r="BBE8" i="1"/>
  <c r="CYX9" i="1"/>
  <c r="BCW8" i="1"/>
  <c r="BHQ17" i="1"/>
  <c r="AAG16" i="1"/>
  <c r="XV13" i="1"/>
  <c r="AAG13" i="1"/>
  <c r="BKX22" i="1"/>
  <c r="BKY15" i="1"/>
  <c r="BSF16" i="1"/>
  <c r="WV12" i="1"/>
  <c r="AFS10" i="1"/>
  <c r="BSM15" i="1"/>
  <c r="BMN22" i="1"/>
  <c r="BOL12" i="1"/>
  <c r="ACR15" i="1"/>
  <c r="BSF13" i="1"/>
  <c r="BSF14" i="1"/>
  <c r="LL17" i="1"/>
  <c r="HF12" i="1"/>
  <c r="CJ16" i="1"/>
  <c r="E10" i="5"/>
  <c r="E17" i="5"/>
  <c r="G19" i="5"/>
  <c r="E15" i="5"/>
  <c r="E9" i="5"/>
  <c r="E14" i="5"/>
  <c r="E12" i="5"/>
  <c r="E16" i="5"/>
  <c r="E11" i="5"/>
  <c r="BJZ10" i="1"/>
  <c r="ADR8" i="1"/>
  <c r="ACK12" i="1"/>
  <c r="AEO15" i="1"/>
  <c r="ACO19" i="1"/>
  <c r="ACP15" i="1" s="1"/>
  <c r="ASI22" i="1"/>
  <c r="ATX12" i="1"/>
  <c r="AYO19" i="1"/>
  <c r="BKW16" i="1"/>
  <c r="BIU10" i="1"/>
  <c r="BKW17" i="1"/>
  <c r="CEE11" i="1"/>
  <c r="BMM14" i="1"/>
  <c r="BTR13" i="1"/>
  <c r="CLL13" i="1"/>
  <c r="DRT11" i="1"/>
  <c r="ZZ12" i="1"/>
  <c r="BFX19" i="1"/>
  <c r="BFY11" i="1" s="1"/>
  <c r="AOG9" i="1"/>
  <c r="BSK15" i="1"/>
  <c r="ATX15" i="1"/>
  <c r="CMG19" i="1"/>
  <c r="CWF16" i="1"/>
  <c r="ZZ10" i="1"/>
  <c r="AEO10" i="1"/>
  <c r="CAD13" i="1"/>
  <c r="BIU11" i="1"/>
  <c r="VT13" i="1"/>
  <c r="AEO14" i="1"/>
  <c r="CTG11" i="1"/>
  <c r="CUI12" i="1"/>
  <c r="DHG10" i="1"/>
  <c r="VT8" i="1"/>
  <c r="TI9" i="1"/>
  <c r="CEE8" i="1"/>
  <c r="TI10" i="1"/>
  <c r="BHC13" i="1"/>
  <c r="BHC17" i="1"/>
  <c r="RZ11" i="1"/>
  <c r="BMM11" i="1"/>
  <c r="DKM17" i="1"/>
  <c r="DNL13" i="1"/>
  <c r="DKM9" i="1"/>
  <c r="BMM16" i="1"/>
  <c r="BHC10" i="1"/>
  <c r="BBS14" i="1"/>
  <c r="AUW19" i="1"/>
  <c r="AUX13" i="1" s="1"/>
  <c r="ALS19" i="1"/>
  <c r="ALT11" i="1" s="1"/>
  <c r="NW8" i="1"/>
  <c r="W10" i="1"/>
  <c r="BTR11" i="1"/>
  <c r="BAZ10" i="1"/>
  <c r="BOQ16" i="1"/>
  <c r="AOG10" i="1"/>
  <c r="ATX10" i="1"/>
  <c r="CWE22" i="1"/>
  <c r="ZZ13" i="1"/>
  <c r="ACK8" i="1"/>
  <c r="AEO11" i="1"/>
  <c r="AFL13" i="1"/>
  <c r="BIU13" i="1"/>
  <c r="AEO12" i="1"/>
  <c r="CTG9" i="1"/>
  <c r="DHG12" i="1"/>
  <c r="VT11" i="1"/>
  <c r="BHB22" i="1"/>
  <c r="RZ9" i="1"/>
  <c r="RZ17" i="1"/>
  <c r="BOQ15" i="1"/>
  <c r="DKM10" i="1"/>
  <c r="DNL12" i="1"/>
  <c r="CUI16" i="1"/>
  <c r="BMM13" i="1"/>
  <c r="BBS10" i="1"/>
  <c r="AXF13" i="1"/>
  <c r="AOD19" i="1"/>
  <c r="AOE16" i="1" s="1"/>
  <c r="ALL19" i="1"/>
  <c r="ALM10" i="1" s="1"/>
  <c r="LU17" i="1"/>
  <c r="AFL15" i="1"/>
  <c r="AOG8" i="1"/>
  <c r="ASJ10" i="1"/>
  <c r="ATX13" i="1"/>
  <c r="AZJ8" i="1"/>
  <c r="CFU17" i="1"/>
  <c r="BMM9" i="1"/>
  <c r="CEE15" i="1"/>
  <c r="ZZ17" i="1"/>
  <c r="AKM17" i="1"/>
  <c r="AJM19" i="1"/>
  <c r="BAL19" i="1"/>
  <c r="BSK16" i="1"/>
  <c r="ATX17" i="1"/>
  <c r="ZZ16" i="1"/>
  <c r="ZE14" i="1"/>
  <c r="ZE12" i="1"/>
  <c r="AEO17" i="1"/>
  <c r="AVP11" i="1"/>
  <c r="AFL17" i="1"/>
  <c r="UD13" i="1"/>
  <c r="CTG17" i="1"/>
  <c r="DHG11" i="1"/>
  <c r="CEE17" i="1"/>
  <c r="DHG13" i="1"/>
  <c r="TI15" i="1"/>
  <c r="BHC16" i="1"/>
  <c r="QJ9" i="1"/>
  <c r="RZ13" i="1"/>
  <c r="RZ8" i="1"/>
  <c r="QJ17" i="1"/>
  <c r="AQT8" i="1"/>
  <c r="BOP22" i="1"/>
  <c r="BOQ14" i="1"/>
  <c r="DNL17" i="1"/>
  <c r="DNL10" i="1"/>
  <c r="CUI11" i="1"/>
  <c r="BBS9" i="1"/>
  <c r="ND17" i="1"/>
  <c r="LU16" i="1"/>
  <c r="ACK9" i="1"/>
  <c r="AHB9" i="1"/>
  <c r="AFL14" i="1"/>
  <c r="AKM10" i="1"/>
  <c r="AOG14" i="1"/>
  <c r="ASJ17" i="1"/>
  <c r="BFH17" i="1"/>
  <c r="BHC11" i="1"/>
  <c r="CED22" i="1"/>
  <c r="BML22" i="1"/>
  <c r="CFU11" i="1"/>
  <c r="DFX16" i="1"/>
  <c r="AHB16" i="1"/>
  <c r="AKL22" i="1"/>
  <c r="AXF9" i="1"/>
  <c r="ASL19" i="1"/>
  <c r="ASM15" i="1" s="1"/>
  <c r="AXF16" i="1"/>
  <c r="CAD17" i="1"/>
  <c r="CFU10" i="1"/>
  <c r="BSK10" i="1"/>
  <c r="CWF9" i="1"/>
  <c r="BRD12" i="1"/>
  <c r="ATX16" i="1"/>
  <c r="CAD8" i="1"/>
  <c r="AHA22" i="1"/>
  <c r="AHB10" i="1"/>
  <c r="ALO12" i="1"/>
  <c r="DNK22" i="1"/>
  <c r="CTF22" i="1"/>
  <c r="DHG9" i="1"/>
  <c r="AZV19" i="1"/>
  <c r="VT12" i="1"/>
  <c r="CEE10" i="1"/>
  <c r="CQV8" i="1"/>
  <c r="QJ13" i="1"/>
  <c r="RZ14" i="1"/>
  <c r="BSK13" i="1"/>
  <c r="BSK14" i="1"/>
  <c r="BOQ13" i="1"/>
  <c r="DKM14" i="1"/>
  <c r="DKM16" i="1"/>
  <c r="DDF17" i="1"/>
  <c r="BKT19" i="1"/>
  <c r="BKF19" i="1"/>
  <c r="BKG10" i="1" s="1"/>
  <c r="BJR19" i="1"/>
  <c r="BJS10" i="1" s="1"/>
  <c r="BGE19" i="1"/>
  <c r="BGF16" i="1" s="1"/>
  <c r="BGL19" i="1"/>
  <c r="BGM8" i="1" s="1"/>
  <c r="BBS8" i="1"/>
  <c r="ND16" i="1"/>
  <c r="LU15" i="1"/>
  <c r="BHC12" i="1"/>
  <c r="AHB8" i="1"/>
  <c r="AEE19" i="1"/>
  <c r="AEF17" i="1" s="1"/>
  <c r="AKM16" i="1"/>
  <c r="AQT11" i="1"/>
  <c r="BAY22" i="1"/>
  <c r="BHN19" i="1"/>
  <c r="BHO11" i="1" s="1"/>
  <c r="BFH13" i="1"/>
  <c r="BKW10" i="1"/>
  <c r="BMM15" i="1"/>
  <c r="ZZ14" i="1"/>
  <c r="AHB14" i="1"/>
  <c r="AKM13" i="1"/>
  <c r="ASJ15" i="1"/>
  <c r="AXF12" i="1"/>
  <c r="CFU9" i="1"/>
  <c r="CWF12" i="1"/>
  <c r="BSK8" i="1"/>
  <c r="CWF8" i="1"/>
  <c r="CXG22" i="1"/>
  <c r="ZE8" i="1"/>
  <c r="BCG13" i="1"/>
  <c r="BCG14" i="1"/>
  <c r="WO15" i="1"/>
  <c r="BAZ14" i="1"/>
  <c r="CTG13" i="1"/>
  <c r="DHG17" i="1"/>
  <c r="CXH11" i="1"/>
  <c r="DKL22" i="1"/>
  <c r="TI11" i="1"/>
  <c r="BTR15" i="1"/>
  <c r="CQV9" i="1"/>
  <c r="BOQ11" i="1"/>
  <c r="DKM11" i="1"/>
  <c r="CSE13" i="1"/>
  <c r="ND14" i="1"/>
  <c r="DC17" i="1"/>
  <c r="BO9" i="1"/>
  <c r="AIB13" i="1"/>
  <c r="AJA19" i="1"/>
  <c r="AJB9" i="1" s="1"/>
  <c r="AKM15" i="1"/>
  <c r="AQT9" i="1"/>
  <c r="BFH12" i="1"/>
  <c r="BKW12" i="1"/>
  <c r="BIT22" i="1"/>
  <c r="CEE16" i="1"/>
  <c r="BLK19" i="1"/>
  <c r="CFU8" i="1"/>
  <c r="CWF17" i="1"/>
  <c r="CWF15" i="1"/>
  <c r="ACK13" i="1"/>
  <c r="AKM12" i="1"/>
  <c r="AIF19" i="1"/>
  <c r="AKM9" i="1"/>
  <c r="ASJ9" i="1"/>
  <c r="AXF15" i="1"/>
  <c r="CFT22" i="1"/>
  <c r="CLL16" i="1"/>
  <c r="BSK9" i="1"/>
  <c r="CAD14" i="1"/>
  <c r="ACK17" i="1"/>
  <c r="ZE16" i="1"/>
  <c r="BCG17" i="1"/>
  <c r="AHB11" i="1"/>
  <c r="CLL14" i="1"/>
  <c r="WO8" i="1"/>
  <c r="ZE10" i="1"/>
  <c r="BCG8" i="1"/>
  <c r="BAZ12" i="1"/>
  <c r="CTG15" i="1"/>
  <c r="DHG8" i="1"/>
  <c r="CXH17" i="1"/>
  <c r="UD17" i="1"/>
  <c r="RZ15" i="1"/>
  <c r="CQV14" i="1"/>
  <c r="BHC9" i="1"/>
  <c r="QJ11" i="1"/>
  <c r="BTR12" i="1"/>
  <c r="BSK12" i="1"/>
  <c r="BOQ10" i="1"/>
  <c r="DKM13" i="1"/>
  <c r="CXU22" i="1"/>
  <c r="BRA22" i="1"/>
  <c r="JQ14" i="1"/>
  <c r="HK15" i="1"/>
  <c r="DC8" i="1"/>
  <c r="ASJ12" i="1"/>
  <c r="BHC8" i="1"/>
  <c r="AIB9" i="1"/>
  <c r="AOG15" i="1"/>
  <c r="ATW22" i="1"/>
  <c r="CLL11" i="1"/>
  <c r="BOQ8" i="1"/>
  <c r="CFU16" i="1"/>
  <c r="CAD11" i="1"/>
  <c r="CQV15" i="1"/>
  <c r="CWF11" i="1"/>
  <c r="ACJ22" i="1"/>
  <c r="ZZ11" i="1"/>
  <c r="ALO9" i="1"/>
  <c r="AKM8" i="1"/>
  <c r="AXF10" i="1"/>
  <c r="BFQ19" i="1"/>
  <c r="BFR8" i="1" s="1"/>
  <c r="CFU12" i="1"/>
  <c r="BRD16" i="1"/>
  <c r="BSJ22" i="1"/>
  <c r="CWF13" i="1"/>
  <c r="BRD13" i="1"/>
  <c r="CKJ19" i="1"/>
  <c r="CUI14" i="1"/>
  <c r="WO12" i="1"/>
  <c r="VT10" i="1"/>
  <c r="BAZ17" i="1"/>
  <c r="CTG16" i="1"/>
  <c r="DHG15" i="1"/>
  <c r="CXH16" i="1"/>
  <c r="UD15" i="1"/>
  <c r="QJ15" i="1"/>
  <c r="AEO13" i="1"/>
  <c r="CQV11" i="1"/>
  <c r="RZ10" i="1"/>
  <c r="QJ14" i="1"/>
  <c r="CSE17" i="1"/>
  <c r="DHG14" i="1"/>
  <c r="BAC16" i="1"/>
  <c r="NW17" i="1"/>
  <c r="JQ8" i="1"/>
  <c r="AZJ9" i="1"/>
  <c r="BMM12" i="1"/>
  <c r="AIB8" i="1"/>
  <c r="AZJ15" i="1"/>
  <c r="AZJ16" i="1"/>
  <c r="AZJ10" i="1"/>
  <c r="BAZ9" i="1"/>
  <c r="BIU17" i="1"/>
  <c r="CLK22" i="1"/>
  <c r="BOQ17" i="1"/>
  <c r="ZZ9" i="1"/>
  <c r="AHR19" i="1"/>
  <c r="BAZ16" i="1"/>
  <c r="BRD17" i="1"/>
  <c r="CAD10" i="1"/>
  <c r="BRD10" i="1"/>
  <c r="CWF14" i="1"/>
  <c r="CAD15" i="1"/>
  <c r="CUH22" i="1"/>
  <c r="ZE15" i="1"/>
  <c r="CLL8" i="1"/>
  <c r="ZE13" i="1"/>
  <c r="BCG9" i="1"/>
  <c r="BCG11" i="1"/>
  <c r="BCG15" i="1"/>
  <c r="WO11" i="1"/>
  <c r="CAD12" i="1"/>
  <c r="CAD9" i="1"/>
  <c r="BAZ15" i="1"/>
  <c r="CUI15" i="1"/>
  <c r="DFC16" i="1"/>
  <c r="CXH13" i="1"/>
  <c r="UD11" i="1"/>
  <c r="BCG16" i="1"/>
  <c r="TI12" i="1"/>
  <c r="BFH9" i="1"/>
  <c r="CQV17" i="1"/>
  <c r="QJ10" i="1"/>
  <c r="QJ8" i="1"/>
  <c r="BFH16" i="1"/>
  <c r="DNL8" i="1"/>
  <c r="DNL15" i="1"/>
  <c r="DKM8" i="1"/>
  <c r="BAC15" i="1"/>
  <c r="NW16" i="1"/>
  <c r="FU15" i="1"/>
  <c r="BKW14" i="1"/>
  <c r="BIU9" i="1"/>
  <c r="BHC14" i="1"/>
  <c r="BIU12" i="1"/>
  <c r="CFU13" i="1"/>
  <c r="BOQ9" i="1"/>
  <c r="ACK11" i="1"/>
  <c r="BRD8" i="1"/>
  <c r="CFU15" i="1"/>
  <c r="CEE13" i="1"/>
  <c r="BCG12" i="1"/>
  <c r="WO10" i="1"/>
  <c r="CLL15" i="1"/>
  <c r="CLL17" i="1"/>
  <c r="AEO8" i="1"/>
  <c r="VT16" i="1"/>
  <c r="UD10" i="1"/>
  <c r="CSE16" i="1"/>
  <c r="CUI8" i="1"/>
  <c r="DFC8" i="1"/>
  <c r="CXH8" i="1"/>
  <c r="VT17" i="1"/>
  <c r="UD12" i="1"/>
  <c r="CEE12" i="1"/>
  <c r="BFH14" i="1"/>
  <c r="PT15" i="1"/>
  <c r="BSK17" i="1"/>
  <c r="CSE9" i="1"/>
  <c r="CSE8" i="1"/>
  <c r="DNL9" i="1"/>
  <c r="CRI22" i="1"/>
  <c r="CLR22" i="1"/>
  <c r="CJG22" i="1"/>
  <c r="BXY22" i="1"/>
  <c r="BPP19" i="1"/>
  <c r="BPQ17" i="1" s="1"/>
  <c r="BSH19" i="1"/>
  <c r="BSI10" i="1" s="1"/>
  <c r="BMQ19" i="1"/>
  <c r="BMR12" i="1" s="1"/>
  <c r="BMX19" i="1"/>
  <c r="BMY12" i="1" s="1"/>
  <c r="BAC8" i="1"/>
  <c r="XL19" i="1"/>
  <c r="NW15" i="1"/>
  <c r="JX17" i="1"/>
  <c r="HR14" i="1"/>
  <c r="FU14" i="1"/>
  <c r="BFH10" i="1"/>
  <c r="AEN22" i="1"/>
  <c r="AQT16" i="1"/>
  <c r="CQV16" i="1"/>
  <c r="ACK16" i="1"/>
  <c r="ZZ8" i="1"/>
  <c r="ALO16" i="1"/>
  <c r="AKM14" i="1"/>
  <c r="AOG17" i="1"/>
  <c r="BRD15" i="1"/>
  <c r="BRC22" i="1"/>
  <c r="ATX14" i="1"/>
  <c r="ZE11" i="1"/>
  <c r="ZE9" i="1"/>
  <c r="CEE14" i="1"/>
  <c r="ALO15" i="1"/>
  <c r="BIU16" i="1"/>
  <c r="BKW8" i="1"/>
  <c r="WO9" i="1"/>
  <c r="UD16" i="1"/>
  <c r="CUI10" i="1"/>
  <c r="CXH12" i="1"/>
  <c r="CXH10" i="1"/>
  <c r="VT15" i="1"/>
  <c r="UD9" i="1"/>
  <c r="TI8" i="1"/>
  <c r="TH22" i="1"/>
  <c r="RZ12" i="1"/>
  <c r="BMM8" i="1"/>
  <c r="DNL14" i="1"/>
  <c r="CUI13" i="1"/>
  <c r="DQC19" i="1"/>
  <c r="DQD12" i="1" s="1"/>
  <c r="DRE19" i="1"/>
  <c r="DRF11" i="1" s="1"/>
  <c r="DJC22" i="1"/>
  <c r="BYF22" i="1"/>
  <c r="NW12" i="1"/>
  <c r="JX16" i="1"/>
  <c r="HR13" i="1"/>
  <c r="FU12" i="1"/>
  <c r="AOG12" i="1"/>
  <c r="AOG16" i="1"/>
  <c r="AQT12" i="1"/>
  <c r="BFH15" i="1"/>
  <c r="CQV10" i="1"/>
  <c r="CTG10" i="1"/>
  <c r="ACK10" i="1"/>
  <c r="AOG13" i="1"/>
  <c r="BRD11" i="1"/>
  <c r="BRD9" i="1"/>
  <c r="CAC22" i="1"/>
  <c r="ZD22" i="1"/>
  <c r="CLL9" i="1"/>
  <c r="BIU15" i="1"/>
  <c r="WO14" i="1"/>
  <c r="WO16" i="1"/>
  <c r="CTG14" i="1"/>
  <c r="CXH14" i="1"/>
  <c r="VT9" i="1"/>
  <c r="UD8" i="1"/>
  <c r="BCG10" i="1"/>
  <c r="TI16" i="1"/>
  <c r="QJ12" i="1"/>
  <c r="UD14" i="1"/>
  <c r="RZ16" i="1"/>
  <c r="DKM12" i="1"/>
  <c r="DJJ22" i="1"/>
  <c r="CRW22" i="1"/>
  <c r="BBS17" i="1"/>
  <c r="WC19" i="1"/>
  <c r="WD17" i="1" s="1"/>
  <c r="SB19" i="1"/>
  <c r="SC12" i="1" s="1"/>
  <c r="NW11" i="1"/>
  <c r="JX14" i="1"/>
  <c r="HR10" i="1"/>
  <c r="BEC22" i="1"/>
  <c r="BED10" i="1"/>
  <c r="BED13" i="1"/>
  <c r="BED12" i="1"/>
  <c r="BED8" i="1"/>
  <c r="BED9" i="1"/>
  <c r="BED14" i="1"/>
  <c r="BED17" i="1"/>
  <c r="BED16" i="1"/>
  <c r="BED11" i="1"/>
  <c r="BED15" i="1"/>
  <c r="BCP15" i="1"/>
  <c r="BCP17" i="1"/>
  <c r="BCP9" i="1"/>
  <c r="BCP10" i="1"/>
  <c r="BCP12" i="1"/>
  <c r="BCP14" i="1"/>
  <c r="BCO22" i="1"/>
  <c r="BCP8" i="1"/>
  <c r="BCP16" i="1"/>
  <c r="BCP13" i="1"/>
  <c r="BBL8" i="1"/>
  <c r="BBL11" i="1"/>
  <c r="BBK22" i="1"/>
  <c r="BBL16" i="1"/>
  <c r="BBL14" i="1"/>
  <c r="BBL10" i="1"/>
  <c r="BBL15" i="1"/>
  <c r="BBP19" i="1"/>
  <c r="BBQ9" i="1" s="1"/>
  <c r="AXO19" i="1"/>
  <c r="AXP9" i="1" s="1"/>
  <c r="AXV19" i="1"/>
  <c r="AXW11" i="1" s="1"/>
  <c r="APT19" i="1"/>
  <c r="APU9" i="1" s="1"/>
  <c r="AQA19" i="1"/>
  <c r="AQB13" i="1" s="1"/>
  <c r="AMG19" i="1"/>
  <c r="AMH9" i="1" s="1"/>
  <c r="ES12" i="1"/>
  <c r="ES8" i="1"/>
  <c r="ES9" i="1"/>
  <c r="ES10" i="1"/>
  <c r="BKN12" i="1"/>
  <c r="AXK11" i="1"/>
  <c r="AXK12" i="1"/>
  <c r="AXK10" i="1"/>
  <c r="AXJ22" i="1"/>
  <c r="AXK8" i="1"/>
  <c r="AXK14" i="1"/>
  <c r="AXK17" i="1"/>
  <c r="AXK13" i="1"/>
  <c r="AVU11" i="1"/>
  <c r="AVT22" i="1"/>
  <c r="AVU17" i="1"/>
  <c r="AVU8" i="1"/>
  <c r="AVU9" i="1"/>
  <c r="AVU15" i="1"/>
  <c r="AVU10" i="1"/>
  <c r="AVU16" i="1"/>
  <c r="AVU14" i="1"/>
  <c r="ATZ16" i="1"/>
  <c r="ATZ9" i="1"/>
  <c r="ATZ13" i="1"/>
  <c r="ATZ17" i="1"/>
  <c r="ATZ12" i="1"/>
  <c r="ATZ11" i="1"/>
  <c r="ATZ15" i="1"/>
  <c r="ATY22" i="1"/>
  <c r="ATZ8" i="1"/>
  <c r="API8" i="1"/>
  <c r="APH22" i="1"/>
  <c r="API14" i="1"/>
  <c r="API11" i="1"/>
  <c r="API13" i="1"/>
  <c r="API15" i="1"/>
  <c r="API10" i="1"/>
  <c r="API12" i="1"/>
  <c r="AOK19" i="1"/>
  <c r="AOL8" i="1" s="1"/>
  <c r="ALE19" i="1"/>
  <c r="ALF13" i="1" s="1"/>
  <c r="AKN22" i="1"/>
  <c r="AKO12" i="1"/>
  <c r="AKO17" i="1"/>
  <c r="AKO15" i="1"/>
  <c r="AKO14" i="1"/>
  <c r="AKO13" i="1"/>
  <c r="BBB19" i="1"/>
  <c r="BBC16" i="1" s="1"/>
  <c r="AS22" i="1"/>
  <c r="AT8" i="1"/>
  <c r="AT9" i="1"/>
  <c r="AZO17" i="1"/>
  <c r="AZO9" i="1"/>
  <c r="AZO14" i="1"/>
  <c r="AZO8" i="1"/>
  <c r="AZO13" i="1"/>
  <c r="AZN22" i="1"/>
  <c r="AZO10" i="1"/>
  <c r="AQX22" i="1"/>
  <c r="AQY14" i="1"/>
  <c r="AQY15" i="1"/>
  <c r="AQY8" i="1"/>
  <c r="AQY10" i="1"/>
  <c r="AQY11" i="1"/>
  <c r="AOI11" i="1"/>
  <c r="AOI17" i="1"/>
  <c r="AOI9" i="1"/>
  <c r="AOI8" i="1"/>
  <c r="AOI14" i="1"/>
  <c r="AOI10" i="1"/>
  <c r="AOI16" i="1"/>
  <c r="AOI12" i="1"/>
  <c r="AOI13" i="1"/>
  <c r="AOI15" i="1"/>
  <c r="ALP22" i="1"/>
  <c r="ALQ13" i="1"/>
  <c r="ALQ12" i="1"/>
  <c r="ALQ14" i="1"/>
  <c r="ALQ10" i="1"/>
  <c r="ALQ16" i="1"/>
  <c r="ALQ11" i="1"/>
  <c r="ALQ17" i="1"/>
  <c r="ALQ15" i="1"/>
  <c r="ALQ9" i="1"/>
  <c r="ALQ8" i="1"/>
  <c r="AKQ19" i="1"/>
  <c r="AKR8" i="1" s="1"/>
  <c r="EU16" i="1"/>
  <c r="EU12" i="1"/>
  <c r="AWT19" i="1"/>
  <c r="BCP11" i="1"/>
  <c r="ANW19" i="1"/>
  <c r="ANX16" i="1" s="1"/>
  <c r="AVU13" i="1"/>
  <c r="ATZ10" i="1"/>
  <c r="IZ22" i="1"/>
  <c r="JA9" i="1"/>
  <c r="AMU19" i="1"/>
  <c r="AMV16" i="1" s="1"/>
  <c r="ARQ19" i="1"/>
  <c r="AVU12" i="1"/>
  <c r="BEE22" i="1"/>
  <c r="BEF17" i="1"/>
  <c r="BEF9" i="1"/>
  <c r="BEF15" i="1"/>
  <c r="BEF13" i="1"/>
  <c r="BEF16" i="1"/>
  <c r="BEF10" i="1"/>
  <c r="BEF11" i="1"/>
  <c r="BEF8" i="1"/>
  <c r="BEF14" i="1"/>
  <c r="BEO19" i="1"/>
  <c r="BEP11" i="1" s="1"/>
  <c r="BFJ19" i="1"/>
  <c r="BFJ22" i="1" s="1"/>
  <c r="BDT19" i="1"/>
  <c r="BDU16" i="1" s="1"/>
  <c r="BAG19" i="1"/>
  <c r="BAH11" i="1" s="1"/>
  <c r="BBW19" i="1"/>
  <c r="BBX11" i="1" s="1"/>
  <c r="AYJ19" i="1"/>
  <c r="AYK10" i="1" s="1"/>
  <c r="AZE19" i="1"/>
  <c r="AZF16" i="1" s="1"/>
  <c r="AZQ9" i="1"/>
  <c r="AZQ15" i="1"/>
  <c r="AZQ10" i="1"/>
  <c r="AZQ8" i="1"/>
  <c r="AZQ13" i="1"/>
  <c r="AZQ11" i="1"/>
  <c r="AZQ14" i="1"/>
  <c r="AZQ17" i="1"/>
  <c r="AZQ16" i="1"/>
  <c r="AZZ19" i="1"/>
  <c r="AXA19" i="1"/>
  <c r="AXB17" i="1" s="1"/>
  <c r="AXM8" i="1"/>
  <c r="AXM9" i="1"/>
  <c r="AXM10" i="1"/>
  <c r="AXM11" i="1"/>
  <c r="AXM16" i="1"/>
  <c r="AXM13" i="1"/>
  <c r="AXM17" i="1"/>
  <c r="AXM15" i="1"/>
  <c r="AXL22" i="1"/>
  <c r="AXM12" i="1"/>
  <c r="AVK19" i="1"/>
  <c r="AVL10" i="1" s="1"/>
  <c r="AVW10" i="1"/>
  <c r="AVW16" i="1"/>
  <c r="AVW12" i="1"/>
  <c r="AVW17" i="1"/>
  <c r="AVW14" i="1"/>
  <c r="AVW15" i="1"/>
  <c r="AVW11" i="1"/>
  <c r="AVW9" i="1"/>
  <c r="ASS19" i="1"/>
  <c r="AST15" i="1" s="1"/>
  <c r="ATN19" i="1"/>
  <c r="ATO16" i="1" s="1"/>
  <c r="AUE17" i="1"/>
  <c r="AUE8" i="1"/>
  <c r="AUE16" i="1"/>
  <c r="AUE10" i="1"/>
  <c r="AUE11" i="1"/>
  <c r="AUE12" i="1"/>
  <c r="AUD22" i="1"/>
  <c r="AUE15" i="1"/>
  <c r="ARC19" i="1"/>
  <c r="ARD14" i="1" s="1"/>
  <c r="ASE19" i="1"/>
  <c r="AOY19" i="1"/>
  <c r="AOY22" i="1" s="1"/>
  <c r="APJ22" i="1"/>
  <c r="APK10" i="1"/>
  <c r="APK9" i="1"/>
  <c r="APK17" i="1"/>
  <c r="APK15" i="1"/>
  <c r="APK12" i="1"/>
  <c r="APK13" i="1"/>
  <c r="APK11" i="1"/>
  <c r="APK16" i="1"/>
  <c r="APK8" i="1"/>
  <c r="APK14" i="1"/>
  <c r="AQH19" i="1"/>
  <c r="AQI14" i="1" s="1"/>
  <c r="ANB19" i="1"/>
  <c r="ANC9" i="1" s="1"/>
  <c r="ANI19" i="1"/>
  <c r="ANJ11" i="1" s="1"/>
  <c r="AOM22" i="1"/>
  <c r="AON14" i="1"/>
  <c r="AON15" i="1"/>
  <c r="AON16" i="1"/>
  <c r="AON8" i="1"/>
  <c r="AON10" i="1"/>
  <c r="AON9" i="1"/>
  <c r="ALU22" i="1"/>
  <c r="ALV13" i="1"/>
  <c r="ALV12" i="1"/>
  <c r="ALV11" i="1"/>
  <c r="ALV16" i="1"/>
  <c r="ALV17" i="1"/>
  <c r="ALV15" i="1"/>
  <c r="ALV14" i="1"/>
  <c r="AJH19" i="1"/>
  <c r="AJI10" i="1" s="1"/>
  <c r="AJV19" i="1"/>
  <c r="AJW16" i="1" s="1"/>
  <c r="AKJ19" i="1"/>
  <c r="AKK14" i="1" s="1"/>
  <c r="AKT9" i="1"/>
  <c r="AKT11" i="1"/>
  <c r="AKT15" i="1"/>
  <c r="AKT8" i="1"/>
  <c r="AKT13" i="1"/>
  <c r="AKT16" i="1"/>
  <c r="AKT10" i="1"/>
  <c r="AKT17" i="1"/>
  <c r="FB13" i="1"/>
  <c r="FB10" i="1"/>
  <c r="DJ9" i="1"/>
  <c r="DJ13" i="1"/>
  <c r="DJ14" i="1"/>
  <c r="DJ15" i="1"/>
  <c r="DJ17" i="1"/>
  <c r="DJ11" i="1"/>
  <c r="DJ12" i="1"/>
  <c r="BKU12" i="1"/>
  <c r="BKU11" i="1"/>
  <c r="BKU16" i="1"/>
  <c r="BJP10" i="1"/>
  <c r="BJP8" i="1"/>
  <c r="BJP9" i="1"/>
  <c r="BJP12" i="1"/>
  <c r="BJP13" i="1"/>
  <c r="BJO22" i="1"/>
  <c r="BJP14" i="1"/>
  <c r="BJP16" i="1"/>
  <c r="BJP17" i="1"/>
  <c r="BJP11" i="1"/>
  <c r="BHS13" i="1"/>
  <c r="BHS8" i="1"/>
  <c r="BHS16" i="1"/>
  <c r="BHS15" i="1"/>
  <c r="BHR22" i="1"/>
  <c r="BHS11" i="1"/>
  <c r="BHS12" i="1"/>
  <c r="BHS14" i="1"/>
  <c r="BHS10" i="1"/>
  <c r="BHS17" i="1"/>
  <c r="BJI11" i="1"/>
  <c r="BJI9" i="1"/>
  <c r="BJI13" i="1"/>
  <c r="BJI8" i="1"/>
  <c r="BJI15" i="1"/>
  <c r="BJI10" i="1"/>
  <c r="BJI16" i="1"/>
  <c r="BJI12" i="1"/>
  <c r="BJI14" i="1"/>
  <c r="BGA16" i="1"/>
  <c r="BFZ22" i="1"/>
  <c r="BGA17" i="1"/>
  <c r="BGA9" i="1"/>
  <c r="BGA8" i="1"/>
  <c r="BGA10" i="1"/>
  <c r="BGA13" i="1"/>
  <c r="BGA14" i="1"/>
  <c r="BGA15" i="1"/>
  <c r="BEH19" i="1"/>
  <c r="BEI9" i="1" s="1"/>
  <c r="BDM19" i="1"/>
  <c r="BDN14" i="1" s="1"/>
  <c r="BBN12" i="1"/>
  <c r="BBN11" i="1"/>
  <c r="BBM22" i="1"/>
  <c r="BBN13" i="1"/>
  <c r="BBN9" i="1"/>
  <c r="BBN8" i="1"/>
  <c r="BBN14" i="1"/>
  <c r="BBN15" i="1"/>
  <c r="BBN16" i="1"/>
  <c r="AYX19" i="1"/>
  <c r="AYY15" i="1" s="1"/>
  <c r="AZS19" i="1"/>
  <c r="AZT9" i="1" s="1"/>
  <c r="AWM19" i="1"/>
  <c r="AWM22" i="1" s="1"/>
  <c r="AYC19" i="1"/>
  <c r="AYD13" i="1" s="1"/>
  <c r="AUP19" i="1"/>
  <c r="AUQ10" i="1" s="1"/>
  <c r="AVD19" i="1"/>
  <c r="AVE14" i="1" s="1"/>
  <c r="ASO8" i="1"/>
  <c r="ASO15" i="1"/>
  <c r="ASO11" i="1"/>
  <c r="ASO17" i="1"/>
  <c r="ASO13" i="1"/>
  <c r="ASO12" i="1"/>
  <c r="ASO14" i="1"/>
  <c r="ASO10" i="1"/>
  <c r="ASO9" i="1"/>
  <c r="ASN22" i="1"/>
  <c r="ASO16" i="1"/>
  <c r="AUI19" i="1"/>
  <c r="AUJ11" i="1" s="1"/>
  <c r="AQZ22" i="1"/>
  <c r="ARA12" i="1"/>
  <c r="ARA11" i="1"/>
  <c r="ARA10" i="1"/>
  <c r="ARA16" i="1"/>
  <c r="ARA14" i="1"/>
  <c r="ARA15" i="1"/>
  <c r="ARA13" i="1"/>
  <c r="ARJ19" i="1"/>
  <c r="ARK10" i="1" s="1"/>
  <c r="ARX19" i="1"/>
  <c r="ARY16" i="1" s="1"/>
  <c r="APM19" i="1"/>
  <c r="APN8" i="1" s="1"/>
  <c r="AQO19" i="1"/>
  <c r="AQP17" i="1" s="1"/>
  <c r="AMX13" i="1"/>
  <c r="AMX16" i="1"/>
  <c r="AMX10" i="1"/>
  <c r="AMX8" i="1"/>
  <c r="AMX12" i="1"/>
  <c r="AMW22" i="1"/>
  <c r="AMX15" i="1"/>
  <c r="AMX17" i="1"/>
  <c r="AMX11" i="1"/>
  <c r="AMX9" i="1"/>
  <c r="ANP19" i="1"/>
  <c r="ANP22" i="1" s="1"/>
  <c r="AOR19" i="1"/>
  <c r="ALZ19" i="1"/>
  <c r="AMA9" i="1" s="1"/>
  <c r="AMN19" i="1"/>
  <c r="AMO14" i="1" s="1"/>
  <c r="AJD9" i="1"/>
  <c r="AJD15" i="1"/>
  <c r="AJD17" i="1"/>
  <c r="AJD10" i="1"/>
  <c r="AJD11" i="1"/>
  <c r="AJD13" i="1"/>
  <c r="AJD14" i="1"/>
  <c r="AJC22" i="1"/>
  <c r="AKC19" i="1"/>
  <c r="AKD13" i="1" s="1"/>
  <c r="AKX19" i="1"/>
  <c r="AKY10" i="1" s="1"/>
  <c r="GQ22" i="1"/>
  <c r="GR10" i="1"/>
  <c r="K9" i="1"/>
  <c r="K10" i="1"/>
  <c r="AVS16" i="1"/>
  <c r="AVR22" i="1"/>
  <c r="AON11" i="1"/>
  <c r="AJO19" i="1"/>
  <c r="AJP11" i="1" s="1"/>
  <c r="BJP15" i="1"/>
  <c r="DDT17" i="1"/>
  <c r="DDT14" i="1"/>
  <c r="DDT10" i="1"/>
  <c r="DDT15" i="1"/>
  <c r="DDT11" i="1"/>
  <c r="DDT8" i="1"/>
  <c r="DDT9" i="1"/>
  <c r="DDT16" i="1"/>
  <c r="DDT13" i="1"/>
  <c r="DDS22" i="1"/>
  <c r="DUL17" i="1"/>
  <c r="DUL15" i="1"/>
  <c r="DUL9" i="1"/>
  <c r="DUL11" i="1"/>
  <c r="DUK22" i="1"/>
  <c r="DUL14" i="1"/>
  <c r="DUL13" i="1"/>
  <c r="DUL10" i="1"/>
  <c r="DUL8" i="1"/>
  <c r="DUL12" i="1"/>
  <c r="DUL16" i="1"/>
  <c r="BQH22" i="1"/>
  <c r="BQI13" i="1"/>
  <c r="BQI12" i="1"/>
  <c r="BQI9" i="1"/>
  <c r="BQI14" i="1"/>
  <c r="BQI17" i="1"/>
  <c r="BQI15" i="1"/>
  <c r="BQI8" i="1"/>
  <c r="BKU13" i="1"/>
  <c r="ARA8" i="1"/>
  <c r="ALV8" i="1"/>
  <c r="BBN17" i="1"/>
  <c r="BLR19" i="1"/>
  <c r="DCY13" i="1"/>
  <c r="DCY8" i="1"/>
  <c r="DCY17" i="1"/>
  <c r="DCY12" i="1"/>
  <c r="DCY15" i="1"/>
  <c r="DCY16" i="1"/>
  <c r="DCY14" i="1"/>
  <c r="DCY9" i="1"/>
  <c r="DCY10" i="1"/>
  <c r="CZS10" i="1"/>
  <c r="CZS17" i="1"/>
  <c r="CZS16" i="1"/>
  <c r="CZS12" i="1"/>
  <c r="CZS8" i="1"/>
  <c r="CZS11" i="1"/>
  <c r="CZS15" i="1"/>
  <c r="CZS14" i="1"/>
  <c r="CZR22" i="1"/>
  <c r="CZS9" i="1"/>
  <c r="CZS13" i="1"/>
  <c r="DPV19" i="1"/>
  <c r="DPW16" i="1" s="1"/>
  <c r="DGL8" i="1"/>
  <c r="DGL11" i="1"/>
  <c r="DMQ10" i="1"/>
  <c r="DMQ12" i="1"/>
  <c r="DMQ9" i="1"/>
  <c r="DMQ16" i="1"/>
  <c r="DMQ13" i="1"/>
  <c r="DMP22" i="1"/>
  <c r="DMQ14" i="1"/>
  <c r="DMQ8" i="1"/>
  <c r="DMQ15" i="1"/>
  <c r="CWM16" i="1"/>
  <c r="CWM9" i="1"/>
  <c r="CWM14" i="1"/>
  <c r="CWM8" i="1"/>
  <c r="CWM15" i="1"/>
  <c r="CWM13" i="1"/>
  <c r="CWM12" i="1"/>
  <c r="CWM11" i="1"/>
  <c r="CWL22" i="1"/>
  <c r="CWM10" i="1"/>
  <c r="CSL16" i="1"/>
  <c r="CSL9" i="1"/>
  <c r="CSL13" i="1"/>
  <c r="CSK22" i="1"/>
  <c r="CSL15" i="1"/>
  <c r="CSL8" i="1"/>
  <c r="CSL17" i="1"/>
  <c r="CSL14" i="1"/>
  <c r="CSL11" i="1"/>
  <c r="CSL10" i="1"/>
  <c r="CSL12" i="1"/>
  <c r="COY9" i="1"/>
  <c r="COY8" i="1"/>
  <c r="COY14" i="1"/>
  <c r="COY17" i="1"/>
  <c r="COY10" i="1"/>
  <c r="COY12" i="1"/>
  <c r="CNP8" i="1"/>
  <c r="CNP15" i="1"/>
  <c r="CNP10" i="1"/>
  <c r="CNP9" i="1"/>
  <c r="CNP14" i="1"/>
  <c r="CNP11" i="1"/>
  <c r="CNP17" i="1"/>
  <c r="CNP16" i="1"/>
  <c r="CNP13" i="1"/>
  <c r="CNP12" i="1"/>
  <c r="CAR17" i="1"/>
  <c r="CAR8" i="1"/>
  <c r="CAR14" i="1"/>
  <c r="CAR10" i="1"/>
  <c r="CAR12" i="1"/>
  <c r="CAR9" i="1"/>
  <c r="CAQ22" i="1"/>
  <c r="CAR13" i="1"/>
  <c r="CAR11" i="1"/>
  <c r="CAR16" i="1"/>
  <c r="BUM15" i="1"/>
  <c r="BUM12" i="1"/>
  <c r="BUM8" i="1"/>
  <c r="BUM16" i="1"/>
  <c r="BUM9" i="1"/>
  <c r="BUL22" i="1"/>
  <c r="BUM14" i="1"/>
  <c r="BUM10" i="1"/>
  <c r="BUM13" i="1"/>
  <c r="BUM17" i="1"/>
  <c r="BOD22" i="1"/>
  <c r="BOE8" i="1"/>
  <c r="BOE13" i="1"/>
  <c r="BOE10" i="1"/>
  <c r="BOE14" i="1"/>
  <c r="BOE11" i="1"/>
  <c r="BOE15" i="1"/>
  <c r="BOE16" i="1"/>
  <c r="BOE17" i="1"/>
  <c r="BOE12" i="1"/>
  <c r="BOE9" i="1"/>
  <c r="BKU9" i="1"/>
  <c r="AKT12" i="1"/>
  <c r="AZP22" i="1"/>
  <c r="BKU17" i="1"/>
  <c r="BCD19" i="1"/>
  <c r="BCE16" i="1" s="1"/>
  <c r="BHS9" i="1"/>
  <c r="BJH22" i="1"/>
  <c r="ARA17" i="1"/>
  <c r="CXO15" i="1"/>
  <c r="CXO9" i="1"/>
  <c r="CXO14" i="1"/>
  <c r="CXN22" i="1"/>
  <c r="CXO16" i="1"/>
  <c r="CXO13" i="1"/>
  <c r="CXO17" i="1"/>
  <c r="CXO11" i="1"/>
  <c r="CXO12" i="1"/>
  <c r="CIF15" i="1"/>
  <c r="CIF12" i="1"/>
  <c r="CIF10" i="1"/>
  <c r="CIF8" i="1"/>
  <c r="CIF11" i="1"/>
  <c r="CIF16" i="1"/>
  <c r="CIE22" i="1"/>
  <c r="CIF9" i="1"/>
  <c r="CIF14" i="1"/>
  <c r="CCA14" i="1"/>
  <c r="CCA16" i="1"/>
  <c r="CCA13" i="1"/>
  <c r="CCA8" i="1"/>
  <c r="CCA15" i="1"/>
  <c r="CCA17" i="1"/>
  <c r="CCA9" i="1"/>
  <c r="CBZ22" i="1"/>
  <c r="CCA11" i="1"/>
  <c r="CCA12" i="1"/>
  <c r="BSI13" i="1"/>
  <c r="BRY13" i="1"/>
  <c r="BRY17" i="1"/>
  <c r="BRX22" i="1"/>
  <c r="BRY11" i="1"/>
  <c r="BRY14" i="1"/>
  <c r="BRY9" i="1"/>
  <c r="BRY12" i="1"/>
  <c r="BRY16" i="1"/>
  <c r="BMA9" i="1"/>
  <c r="BMA13" i="1"/>
  <c r="BLZ22" i="1"/>
  <c r="BMA16" i="1"/>
  <c r="BMA8" i="1"/>
  <c r="BMA14" i="1"/>
  <c r="BMA17" i="1"/>
  <c r="BMA11" i="1"/>
  <c r="BMA12" i="1"/>
  <c r="BMA15" i="1"/>
  <c r="BMA10" i="1"/>
  <c r="MM22" i="1"/>
  <c r="MN8" i="1"/>
  <c r="MN12" i="1"/>
  <c r="CO8" i="1"/>
  <c r="CO10" i="1"/>
  <c r="CO13" i="1"/>
  <c r="CO15" i="1"/>
  <c r="CO16" i="1"/>
  <c r="BKU14" i="1"/>
  <c r="BRY15" i="1"/>
  <c r="AKS22" i="1"/>
  <c r="BBJ15" i="1"/>
  <c r="DGS8" i="1"/>
  <c r="HC22" i="1"/>
  <c r="HD10" i="1"/>
  <c r="HD14" i="1"/>
  <c r="AGN19" i="1"/>
  <c r="AYT19" i="1"/>
  <c r="BQB9" i="1"/>
  <c r="BQB17" i="1"/>
  <c r="BQB13" i="1"/>
  <c r="BQB10" i="1"/>
  <c r="BQB11" i="1"/>
  <c r="BQB16" i="1"/>
  <c r="BRW14" i="1"/>
  <c r="BRW12" i="1"/>
  <c r="BRW17" i="1"/>
  <c r="BRW13" i="1"/>
  <c r="BRW9" i="1"/>
  <c r="BRW10" i="1"/>
  <c r="BRW11" i="1"/>
  <c r="BRW15" i="1"/>
  <c r="BRW8" i="1"/>
  <c r="BOC13" i="1"/>
  <c r="BOC12" i="1"/>
  <c r="BOB22" i="1"/>
  <c r="BOC8" i="1"/>
  <c r="BOC14" i="1"/>
  <c r="BOC16" i="1"/>
  <c r="BOC17" i="1"/>
  <c r="BOC9" i="1"/>
  <c r="BOC11" i="1"/>
  <c r="BOC15" i="1"/>
  <c r="BLY17" i="1"/>
  <c r="BLY16" i="1"/>
  <c r="BLY11" i="1"/>
  <c r="BLY14" i="1"/>
  <c r="BLY12" i="1"/>
  <c r="BLY13" i="1"/>
  <c r="BLY8" i="1"/>
  <c r="BLX22" i="1"/>
  <c r="DQX19" i="1"/>
  <c r="DQY15" i="1" s="1"/>
  <c r="DGS12" i="1"/>
  <c r="DGS15" i="1"/>
  <c r="DGS16" i="1"/>
  <c r="DGS11" i="1"/>
  <c r="DGS14" i="1"/>
  <c r="DGS10" i="1"/>
  <c r="DGR22" i="1"/>
  <c r="DGS9" i="1"/>
  <c r="DJY8" i="1"/>
  <c r="DJY13" i="1"/>
  <c r="DJY9" i="1"/>
  <c r="DJY11" i="1"/>
  <c r="DJY12" i="1"/>
  <c r="DJY14" i="1"/>
  <c r="DJY16" i="1"/>
  <c r="DJX22" i="1"/>
  <c r="DJY17" i="1"/>
  <c r="DMX9" i="1"/>
  <c r="DMX17" i="1"/>
  <c r="DMX15" i="1"/>
  <c r="DMX11" i="1"/>
  <c r="DMX12" i="1"/>
  <c r="DMX13" i="1"/>
  <c r="DMX14" i="1"/>
  <c r="DMX8" i="1"/>
  <c r="DMX10" i="1"/>
  <c r="DUS17" i="1"/>
  <c r="DUS15" i="1"/>
  <c r="DUS8" i="1"/>
  <c r="DUS10" i="1"/>
  <c r="DUS9" i="1"/>
  <c r="DUS16" i="1"/>
  <c r="DUS12" i="1"/>
  <c r="DUS13" i="1"/>
  <c r="CSS17" i="1"/>
  <c r="CSS13" i="1"/>
  <c r="CSS15" i="1"/>
  <c r="CSS8" i="1"/>
  <c r="CSS12" i="1"/>
  <c r="CSS14" i="1"/>
  <c r="CSS9" i="1"/>
  <c r="CSS10" i="1"/>
  <c r="CSS11" i="1"/>
  <c r="CSR22" i="1"/>
  <c r="CSS16" i="1"/>
  <c r="CQH12" i="1"/>
  <c r="CQH10" i="1"/>
  <c r="CQH14" i="1"/>
  <c r="CQH8" i="1"/>
  <c r="CQH9" i="1"/>
  <c r="CQH15" i="1"/>
  <c r="CQG22" i="1"/>
  <c r="CQH11" i="1"/>
  <c r="CNW12" i="1"/>
  <c r="CNW15" i="1"/>
  <c r="CNW16" i="1"/>
  <c r="CNW17" i="1"/>
  <c r="CNW13" i="1"/>
  <c r="CNW8" i="1"/>
  <c r="CNW14" i="1"/>
  <c r="CNV22" i="1"/>
  <c r="CKQ15" i="1"/>
  <c r="CKQ16" i="1"/>
  <c r="CKQ17" i="1"/>
  <c r="CIL22" i="1"/>
  <c r="CIM16" i="1"/>
  <c r="CIM12" i="1"/>
  <c r="CIM9" i="1"/>
  <c r="CIM11" i="1"/>
  <c r="CIM14" i="1"/>
  <c r="CFF22" i="1"/>
  <c r="CFG17" i="1"/>
  <c r="CFG10" i="1"/>
  <c r="CFG8" i="1"/>
  <c r="CFG9" i="1"/>
  <c r="CFG11" i="1"/>
  <c r="CFG15" i="1"/>
  <c r="CFG14" i="1"/>
  <c r="CFG16" i="1"/>
  <c r="CFG13" i="1"/>
  <c r="CGP9" i="1"/>
  <c r="CGP10" i="1"/>
  <c r="CGP12" i="1"/>
  <c r="CGP11" i="1"/>
  <c r="CGP15" i="1"/>
  <c r="CGP16" i="1"/>
  <c r="CDX13" i="1"/>
  <c r="CDX14" i="1"/>
  <c r="CDX8" i="1"/>
  <c r="CDX16" i="1"/>
  <c r="CDX15" i="1"/>
  <c r="CDX9" i="1"/>
  <c r="CCH9" i="1"/>
  <c r="CCH8" i="1"/>
  <c r="CCH14" i="1"/>
  <c r="CCH17" i="1"/>
  <c r="CCG22" i="1"/>
  <c r="CCH16" i="1"/>
  <c r="CCH10" i="1"/>
  <c r="CCH11" i="1"/>
  <c r="CCH15" i="1"/>
  <c r="CCH13" i="1"/>
  <c r="CCH12" i="1"/>
  <c r="BZP9" i="1"/>
  <c r="BZP11" i="1"/>
  <c r="BZP17" i="1"/>
  <c r="BZP12" i="1"/>
  <c r="BZP15" i="1"/>
  <c r="BZP16" i="1"/>
  <c r="BZO22" i="1"/>
  <c r="BPI19" i="1"/>
  <c r="BPJ11" i="1" s="1"/>
  <c r="BPW19" i="1"/>
  <c r="BPX9" i="1" s="1"/>
  <c r="BQP15" i="1"/>
  <c r="BQP14" i="1"/>
  <c r="BQP17" i="1"/>
  <c r="BQO22" i="1"/>
  <c r="BQP12" i="1"/>
  <c r="BQP10" i="1"/>
  <c r="BQP8" i="1"/>
  <c r="BQP13" i="1"/>
  <c r="BQP16" i="1"/>
  <c r="BQP11" i="1"/>
  <c r="CKQ13" i="1"/>
  <c r="CQH13" i="1"/>
  <c r="CKQ10" i="1"/>
  <c r="DMX16" i="1"/>
  <c r="CQH17" i="1"/>
  <c r="CIM15" i="1"/>
  <c r="CKQ12" i="1"/>
  <c r="CGP13" i="1"/>
  <c r="IF12" i="1"/>
  <c r="IE22" i="1"/>
  <c r="IF9" i="1"/>
  <c r="IF14" i="1"/>
  <c r="DAG14" i="1"/>
  <c r="DAG15" i="1"/>
  <c r="DAG17" i="1"/>
  <c r="DAG16" i="1"/>
  <c r="DAF22" i="1"/>
  <c r="DAG12" i="1"/>
  <c r="DAG13" i="1"/>
  <c r="CZL15" i="1"/>
  <c r="CZK22" i="1"/>
  <c r="CZL16" i="1"/>
  <c r="CZL10" i="1"/>
  <c r="CZL14" i="1"/>
  <c r="CYQ11" i="1"/>
  <c r="CYP22" i="1"/>
  <c r="CYQ16" i="1"/>
  <c r="CYQ14" i="1"/>
  <c r="CYQ10" i="1"/>
  <c r="CYQ8" i="1"/>
  <c r="CYQ13" i="1"/>
  <c r="CYQ17" i="1"/>
  <c r="CYQ12" i="1"/>
  <c r="CYQ15" i="1"/>
  <c r="DGZ11" i="1"/>
  <c r="DGZ13" i="1"/>
  <c r="DGZ9" i="1"/>
  <c r="DGZ8" i="1"/>
  <c r="DGZ15" i="1"/>
  <c r="DGZ17" i="1"/>
  <c r="DGZ14" i="1"/>
  <c r="DGZ10" i="1"/>
  <c r="DKF15" i="1"/>
  <c r="DKF14" i="1"/>
  <c r="DKF16" i="1"/>
  <c r="DKE22" i="1"/>
  <c r="DKF13" i="1"/>
  <c r="DNE9" i="1"/>
  <c r="DNE10" i="1"/>
  <c r="DNE14" i="1"/>
  <c r="DNE13" i="1"/>
  <c r="DNE11" i="1"/>
  <c r="DND22" i="1"/>
  <c r="DNE12" i="1"/>
  <c r="DNE16" i="1"/>
  <c r="DNE17" i="1"/>
  <c r="DUZ11" i="1"/>
  <c r="DUZ14" i="1"/>
  <c r="DUZ15" i="1"/>
  <c r="DUZ16" i="1"/>
  <c r="DUY22" i="1"/>
  <c r="DUZ12" i="1"/>
  <c r="CUP9" i="1"/>
  <c r="CUP14" i="1"/>
  <c r="CUP17" i="1"/>
  <c r="CUO22" i="1"/>
  <c r="CUP16" i="1"/>
  <c r="CUP10" i="1"/>
  <c r="CSZ13" i="1"/>
  <c r="CSZ12" i="1"/>
  <c r="CSZ14" i="1"/>
  <c r="CSZ9" i="1"/>
  <c r="CSZ11" i="1"/>
  <c r="CSZ16" i="1"/>
  <c r="CSZ17" i="1"/>
  <c r="CSY22" i="1"/>
  <c r="CQO8" i="1"/>
  <c r="CQO9" i="1"/>
  <c r="CPF13" i="1"/>
  <c r="CPF14" i="1"/>
  <c r="CPF16" i="1"/>
  <c r="CPF11" i="1"/>
  <c r="COD15" i="1"/>
  <c r="COD9" i="1"/>
  <c r="COD13" i="1"/>
  <c r="COD17" i="1"/>
  <c r="COD8" i="1"/>
  <c r="COD14" i="1"/>
  <c r="COD12" i="1"/>
  <c r="CKX10" i="1"/>
  <c r="CKX16" i="1"/>
  <c r="CKX9" i="1"/>
  <c r="CGW10" i="1"/>
  <c r="CGW12" i="1"/>
  <c r="CFN12" i="1"/>
  <c r="CFN16" i="1"/>
  <c r="CFN9" i="1"/>
  <c r="CFN13" i="1"/>
  <c r="CFN11" i="1"/>
  <c r="CFM22" i="1"/>
  <c r="CFN14" i="1"/>
  <c r="CCO13" i="1"/>
  <c r="CCO15" i="1"/>
  <c r="CCO16" i="1"/>
  <c r="CCO11" i="1"/>
  <c r="CCO9" i="1"/>
  <c r="CCO10" i="1"/>
  <c r="BZW10" i="1"/>
  <c r="BZW12" i="1"/>
  <c r="BZW8" i="1"/>
  <c r="BZW16" i="1"/>
  <c r="BZW14" i="1"/>
  <c r="BYN12" i="1"/>
  <c r="BYN13" i="1"/>
  <c r="BVV11" i="1"/>
  <c r="BVV17" i="1"/>
  <c r="BVV8" i="1"/>
  <c r="BWX10" i="1"/>
  <c r="BWX16" i="1"/>
  <c r="BWX11" i="1"/>
  <c r="BWX8" i="1"/>
  <c r="BWX15" i="1"/>
  <c r="BWW22" i="1"/>
  <c r="BWX17" i="1"/>
  <c r="AEC11" i="1"/>
  <c r="AEC17" i="1"/>
  <c r="AEC10" i="1"/>
  <c r="ABX22" i="1"/>
  <c r="ABY17" i="1"/>
  <c r="ABY15" i="1"/>
  <c r="YS15" i="1"/>
  <c r="YS16" i="1"/>
  <c r="YR22" i="1"/>
  <c r="YS13" i="1"/>
  <c r="WF15" i="1"/>
  <c r="WF8" i="1"/>
  <c r="WF9" i="1"/>
  <c r="WF14" i="1"/>
  <c r="WE22" i="1"/>
  <c r="WF11" i="1"/>
  <c r="WF10" i="1"/>
  <c r="WF16" i="1"/>
  <c r="WF12" i="1"/>
  <c r="VK17" i="1"/>
  <c r="VK14" i="1"/>
  <c r="VK15" i="1"/>
  <c r="VK8" i="1"/>
  <c r="VK10" i="1"/>
  <c r="VK16" i="1"/>
  <c r="SZ16" i="1"/>
  <c r="SZ11" i="1"/>
  <c r="SZ10" i="1"/>
  <c r="SZ14" i="1"/>
  <c r="SZ9" i="1"/>
  <c r="SZ13" i="1"/>
  <c r="SZ17" i="1"/>
  <c r="SZ12" i="1"/>
  <c r="SZ15" i="1"/>
  <c r="SY22" i="1"/>
  <c r="RQ8" i="1"/>
  <c r="RQ11" i="1"/>
  <c r="PG22" i="1"/>
  <c r="PH8" i="1"/>
  <c r="PH11" i="1"/>
  <c r="PH10" i="1"/>
  <c r="PH9" i="1"/>
  <c r="PH13" i="1"/>
  <c r="PH14" i="1"/>
  <c r="PH12" i="1"/>
  <c r="PH17" i="1"/>
  <c r="PH15" i="1"/>
  <c r="PH16" i="1"/>
  <c r="O22" i="1"/>
  <c r="P9" i="1"/>
  <c r="P13" i="1"/>
  <c r="P16" i="1"/>
  <c r="CUP11" i="1"/>
  <c r="DUZ17" i="1"/>
  <c r="COD10" i="1"/>
  <c r="CKX17" i="1"/>
  <c r="BVV12" i="1"/>
  <c r="BWX9" i="1"/>
  <c r="CQO10" i="1"/>
  <c r="DFX14" i="1"/>
  <c r="DFX12" i="1"/>
  <c r="DFX8" i="1"/>
  <c r="DFX9" i="1"/>
  <c r="DFX13" i="1"/>
  <c r="AGU17" i="1"/>
  <c r="AGU13" i="1"/>
  <c r="AGU14" i="1"/>
  <c r="AEH8" i="1"/>
  <c r="AEH17" i="1"/>
  <c r="AEH14" i="1"/>
  <c r="AEH16" i="1"/>
  <c r="YN19" i="1"/>
  <c r="YX17" i="1"/>
  <c r="YW22" i="1"/>
  <c r="YX11" i="1"/>
  <c r="WJ19" i="1"/>
  <c r="WH15" i="1"/>
  <c r="WH13" i="1"/>
  <c r="WH14" i="1"/>
  <c r="WH11" i="1"/>
  <c r="WH12" i="1"/>
  <c r="WG22" i="1"/>
  <c r="VM17" i="1"/>
  <c r="VM9" i="1"/>
  <c r="VM10" i="1"/>
  <c r="VM12" i="1"/>
  <c r="VM13" i="1"/>
  <c r="VL22" i="1"/>
  <c r="VM15" i="1"/>
  <c r="VM8" i="1"/>
  <c r="VM14" i="1"/>
  <c r="VM16" i="1"/>
  <c r="TB15" i="1"/>
  <c r="TB10" i="1"/>
  <c r="TB16" i="1"/>
  <c r="TB12" i="1"/>
  <c r="TB8" i="1"/>
  <c r="TB17" i="1"/>
  <c r="TB14" i="1"/>
  <c r="TB11" i="1"/>
  <c r="TA22" i="1"/>
  <c r="TB13" i="1"/>
  <c r="TB9" i="1"/>
  <c r="PM13" i="1"/>
  <c r="PM11" i="1"/>
  <c r="PM12" i="1"/>
  <c r="PM14" i="1"/>
  <c r="PM9" i="1"/>
  <c r="PM15" i="1"/>
  <c r="PL22" i="1"/>
  <c r="MG8" i="1"/>
  <c r="MG16" i="1"/>
  <c r="CUP13" i="1"/>
  <c r="DUZ10" i="1"/>
  <c r="BZW17" i="1"/>
  <c r="AHW17" i="1"/>
  <c r="AHW12" i="1"/>
  <c r="AHV22" i="1"/>
  <c r="AHW8" i="1"/>
  <c r="AHW16" i="1"/>
  <c r="AHW13" i="1"/>
  <c r="AHW15" i="1"/>
  <c r="AHW14" i="1"/>
  <c r="AFJ8" i="1"/>
  <c r="AFJ12" i="1"/>
  <c r="AFJ9" i="1"/>
  <c r="AGZ12" i="1"/>
  <c r="AGZ13" i="1"/>
  <c r="AGZ8" i="1"/>
  <c r="AGZ15" i="1"/>
  <c r="AEJ17" i="1"/>
  <c r="AEJ8" i="1"/>
  <c r="AEJ14" i="1"/>
  <c r="AEI22" i="1"/>
  <c r="AEJ13" i="1"/>
  <c r="AEJ11" i="1"/>
  <c r="AEJ15" i="1"/>
  <c r="AEJ9" i="1"/>
  <c r="ACF17" i="1"/>
  <c r="ACF9" i="1"/>
  <c r="ZT22" i="1"/>
  <c r="ZU12" i="1"/>
  <c r="ZU10" i="1"/>
  <c r="ZU11" i="1"/>
  <c r="ZU14" i="1"/>
  <c r="ZU15" i="1"/>
  <c r="ZU16" i="1"/>
  <c r="ZU8" i="1"/>
  <c r="ABJ22" i="1"/>
  <c r="ABK13" i="1"/>
  <c r="ABK12" i="1"/>
  <c r="YZ17" i="1"/>
  <c r="YZ15" i="1"/>
  <c r="YZ12" i="1"/>
  <c r="WM17" i="1"/>
  <c r="WM14" i="1"/>
  <c r="WM9" i="1"/>
  <c r="WM15" i="1"/>
  <c r="WM11" i="1"/>
  <c r="UB16" i="1"/>
  <c r="UB14" i="1"/>
  <c r="UB13" i="1"/>
  <c r="UB9" i="1"/>
  <c r="UB8" i="1"/>
  <c r="UB12" i="1"/>
  <c r="UB15" i="1"/>
  <c r="UB17" i="1"/>
  <c r="UB11" i="1"/>
  <c r="UB10" i="1"/>
  <c r="VR16" i="1"/>
  <c r="VQ22" i="1"/>
  <c r="VR14" i="1"/>
  <c r="VR13" i="1"/>
  <c r="VR8" i="1"/>
  <c r="VR9" i="1"/>
  <c r="VR15" i="1"/>
  <c r="VR17" i="1"/>
  <c r="TF22" i="1"/>
  <c r="TG10" i="1"/>
  <c r="TG11" i="1"/>
  <c r="TG8" i="1"/>
  <c r="TG16" i="1"/>
  <c r="TG15" i="1"/>
  <c r="TG17" i="1"/>
  <c r="TG12" i="1"/>
  <c r="QH15" i="1"/>
  <c r="QH9" i="1"/>
  <c r="QH8" i="1"/>
  <c r="QH10" i="1"/>
  <c r="QH11" i="1"/>
  <c r="QH17" i="1"/>
  <c r="QH16" i="1"/>
  <c r="RW22" i="1"/>
  <c r="RX8" i="1"/>
  <c r="RX13" i="1"/>
  <c r="RX11" i="1"/>
  <c r="RX16" i="1"/>
  <c r="RX9" i="1"/>
  <c r="RX14" i="1"/>
  <c r="RX12" i="1"/>
  <c r="KS10" i="1"/>
  <c r="KS11" i="1"/>
  <c r="KS12" i="1"/>
  <c r="KS13" i="1"/>
  <c r="KS14" i="1"/>
  <c r="KS15" i="1"/>
  <c r="KS16" i="1"/>
  <c r="KS17" i="1"/>
  <c r="MH22" i="1"/>
  <c r="MI16" i="1"/>
  <c r="ALA19" i="1"/>
  <c r="BDY10" i="1"/>
  <c r="BDY15" i="1"/>
  <c r="BDY12" i="1"/>
  <c r="BDY11" i="1"/>
  <c r="BCM22" i="1"/>
  <c r="BCN10" i="1"/>
  <c r="BCN9" i="1"/>
  <c r="BCN13" i="1"/>
  <c r="BCN17" i="1"/>
  <c r="BBF22" i="1"/>
  <c r="BBG9" i="1"/>
  <c r="BBG14" i="1"/>
  <c r="AVP15" i="1"/>
  <c r="AVP12" i="1"/>
  <c r="APD17" i="1"/>
  <c r="APD16" i="1"/>
  <c r="ALO17" i="1"/>
  <c r="ALO8" i="1"/>
  <c r="ALO11" i="1"/>
  <c r="ALO10" i="1"/>
  <c r="ALO13" i="1"/>
  <c r="AIB10" i="1"/>
  <c r="AIA22" i="1"/>
  <c r="AIB11" i="1"/>
  <c r="AIB12" i="1"/>
  <c r="AIB14" i="1"/>
  <c r="AIB15" i="1"/>
  <c r="AIB17" i="1"/>
  <c r="AFK22" i="1"/>
  <c r="AFL9" i="1"/>
  <c r="AFL16" i="1"/>
  <c r="AFL11" i="1"/>
  <c r="AFL12" i="1"/>
  <c r="AFL10" i="1"/>
  <c r="AHB17" i="1"/>
  <c r="AHB12" i="1"/>
  <c r="KS8" i="1"/>
  <c r="DKF9" i="1"/>
  <c r="BJT22" i="1"/>
  <c r="BJU16" i="1"/>
  <c r="BHX11" i="1"/>
  <c r="BHX17" i="1"/>
  <c r="BHX12" i="1"/>
  <c r="IG22" i="1"/>
  <c r="IH12" i="1"/>
  <c r="IH13" i="1"/>
  <c r="IH16" i="1"/>
  <c r="DAG11" i="1"/>
  <c r="BJW13" i="1"/>
  <c r="BJW10" i="1"/>
  <c r="BJW14" i="1"/>
  <c r="BJW8" i="1"/>
  <c r="BJW12" i="1"/>
  <c r="BJW15" i="1"/>
  <c r="BJV22" i="1"/>
  <c r="BJW9" i="1"/>
  <c r="BJW16" i="1"/>
  <c r="BJW11" i="1"/>
  <c r="BHZ15" i="1"/>
  <c r="BHZ16" i="1"/>
  <c r="BHZ17" i="1"/>
  <c r="BHZ8" i="1"/>
  <c r="BHZ9" i="1"/>
  <c r="BHY22" i="1"/>
  <c r="BHZ10" i="1"/>
  <c r="BHZ11" i="1"/>
  <c r="JG22" i="1"/>
  <c r="JH9" i="1"/>
  <c r="JH10" i="1"/>
  <c r="JH11" i="1"/>
  <c r="JH13" i="1"/>
  <c r="JH14" i="1"/>
  <c r="JH15" i="1"/>
  <c r="GK15" i="1"/>
  <c r="GK16" i="1"/>
  <c r="BNX10" i="1"/>
  <c r="BNX11" i="1"/>
  <c r="BNX13" i="1"/>
  <c r="BNX14" i="1"/>
  <c r="BNX12" i="1"/>
  <c r="BNX15" i="1"/>
  <c r="BNX8" i="1"/>
  <c r="BLT11" i="1"/>
  <c r="BLT15" i="1"/>
  <c r="BLT17" i="1"/>
  <c r="BLT13" i="1"/>
  <c r="GX22" i="1"/>
  <c r="GY9" i="1"/>
  <c r="GY10" i="1"/>
  <c r="GY11" i="1"/>
  <c r="EZ13" i="1"/>
  <c r="EZ12" i="1"/>
  <c r="DFW22" i="1"/>
  <c r="BEA19" i="1"/>
  <c r="BEV19" i="1"/>
  <c r="BEW13" i="1" s="1"/>
  <c r="BFC19" i="1"/>
  <c r="BFD15" i="1" s="1"/>
  <c r="FU11" i="1"/>
  <c r="FU10" i="1"/>
  <c r="SI19" i="1"/>
  <c r="SJ12" i="1" s="1"/>
  <c r="TD19" i="1"/>
  <c r="RU19" i="1"/>
  <c r="FU9" i="1"/>
  <c r="UF19" i="1"/>
  <c r="UF22" i="1" s="1"/>
  <c r="VO19" i="1"/>
  <c r="FU8" i="1"/>
  <c r="BNS19" i="1"/>
  <c r="BNT16" i="1" s="1"/>
  <c r="BII19" i="1"/>
  <c r="VA19" i="1"/>
  <c r="VA22" i="1" s="1"/>
  <c r="UM19" i="1"/>
  <c r="UM22" i="1" s="1"/>
  <c r="TK19" i="1"/>
  <c r="CNO22" i="1"/>
  <c r="DIA22" i="1"/>
  <c r="DLG22" i="1"/>
  <c r="DUR22" i="1"/>
  <c r="CTM22" i="1"/>
  <c r="BZV22" i="1"/>
  <c r="BQD19" i="1"/>
  <c r="BTJ19" i="1"/>
  <c r="BTK12" i="1" s="1"/>
  <c r="BRT19" i="1"/>
  <c r="BRU10" i="1" s="1"/>
  <c r="WQ19" i="1"/>
  <c r="QE19" i="1"/>
  <c r="DIH22" i="1"/>
  <c r="DOM22" i="1"/>
  <c r="COC22" i="1"/>
  <c r="AQ22" i="1"/>
  <c r="DCX22" i="1"/>
  <c r="FU17" i="1"/>
  <c r="BCU9" i="1"/>
  <c r="BCU14" i="1"/>
  <c r="BCU11" i="1"/>
  <c r="BCU13" i="1"/>
  <c r="BCU10" i="1"/>
  <c r="BCU8" i="1"/>
  <c r="BCU17" i="1"/>
  <c r="BCU15" i="1"/>
  <c r="BCU12" i="1"/>
  <c r="BCU16" i="1"/>
  <c r="PO17" i="1"/>
  <c r="PO9" i="1"/>
  <c r="PO15" i="1"/>
  <c r="PO11" i="1"/>
  <c r="PO16" i="1"/>
  <c r="PO13" i="1"/>
  <c r="PO8" i="1"/>
  <c r="PN22" i="1"/>
  <c r="PO12" i="1"/>
  <c r="OK17" i="1"/>
  <c r="OK11" i="1"/>
  <c r="OK14" i="1"/>
  <c r="OK8" i="1"/>
  <c r="OK13" i="1"/>
  <c r="OK15" i="1"/>
  <c r="OK9" i="1"/>
  <c r="OK12" i="1"/>
  <c r="CQ16" i="1"/>
  <c r="CP22" i="1"/>
  <c r="CQ8" i="1"/>
  <c r="CQ9" i="1"/>
  <c r="CQ10" i="1"/>
  <c r="CQ11" i="1"/>
  <c r="CQ12" i="1"/>
  <c r="CQ13" i="1"/>
  <c r="CQ14" i="1"/>
  <c r="CQ15" i="1"/>
  <c r="CGI19" i="1"/>
  <c r="BEM8" i="1"/>
  <c r="BEM15" i="1"/>
  <c r="BEM14" i="1"/>
  <c r="BEM12" i="1"/>
  <c r="BEL22" i="1"/>
  <c r="PT9" i="1"/>
  <c r="PT12" i="1"/>
  <c r="PT16" i="1"/>
  <c r="PT17" i="1"/>
  <c r="PS22" i="1"/>
  <c r="PT14" i="1"/>
  <c r="PT11" i="1"/>
  <c r="PT8" i="1"/>
  <c r="PT10" i="1"/>
  <c r="MV22" i="1"/>
  <c r="MW15" i="1"/>
  <c r="MW16" i="1"/>
  <c r="BF11" i="1"/>
  <c r="BF15" i="1"/>
  <c r="BHG19" i="1"/>
  <c r="BH10" i="1"/>
  <c r="BH9" i="1"/>
  <c r="BGV10" i="1"/>
  <c r="BGV9" i="1"/>
  <c r="BGV13" i="1"/>
  <c r="BGV8" i="1"/>
  <c r="BGV16" i="1"/>
  <c r="BGV12" i="1"/>
  <c r="TP16" i="1"/>
  <c r="TP9" i="1"/>
  <c r="TP15" i="1"/>
  <c r="TO22" i="1"/>
  <c r="TP11" i="1"/>
  <c r="TP13" i="1"/>
  <c r="TP17" i="1"/>
  <c r="TP8" i="1"/>
  <c r="TP10" i="1"/>
  <c r="BNH16" i="1"/>
  <c r="BNH13" i="1"/>
  <c r="BOX16" i="1"/>
  <c r="BOX9" i="1"/>
  <c r="BOX8" i="1"/>
  <c r="BOX12" i="1"/>
  <c r="BOX10" i="1"/>
  <c r="BOX14" i="1"/>
  <c r="BOX11" i="1"/>
  <c r="BKR12" i="1"/>
  <c r="BKR11" i="1"/>
  <c r="BKR16" i="1"/>
  <c r="BKR10" i="1"/>
  <c r="BKR14" i="1"/>
  <c r="BKR8" i="1"/>
  <c r="BKR9" i="1"/>
  <c r="BIW19" i="1"/>
  <c r="WZ22" i="1"/>
  <c r="XA10" i="1"/>
  <c r="XA14" i="1"/>
  <c r="XA16" i="1"/>
  <c r="XA15" i="1"/>
  <c r="XA8" i="1"/>
  <c r="XA11" i="1"/>
  <c r="UP17" i="1"/>
  <c r="UP8" i="1"/>
  <c r="UP14" i="1"/>
  <c r="UP13" i="1"/>
  <c r="UO22" i="1"/>
  <c r="UP10" i="1"/>
  <c r="UP16" i="1"/>
  <c r="UP12" i="1"/>
  <c r="UP11" i="1"/>
  <c r="SD22" i="1"/>
  <c r="SE8" i="1"/>
  <c r="SE11" i="1"/>
  <c r="SE16" i="1"/>
  <c r="SE15" i="1"/>
  <c r="SE10" i="1"/>
  <c r="SE14" i="1"/>
  <c r="SE9" i="1"/>
  <c r="SE13" i="1"/>
  <c r="SE17" i="1"/>
  <c r="SE12" i="1"/>
  <c r="TU13" i="1"/>
  <c r="TU12" i="1"/>
  <c r="TU15" i="1"/>
  <c r="TU16" i="1"/>
  <c r="TU17" i="1"/>
  <c r="TU8" i="1"/>
  <c r="TU9" i="1"/>
  <c r="TU10" i="1"/>
  <c r="TU11" i="1"/>
  <c r="HM14" i="1"/>
  <c r="HM17" i="1"/>
  <c r="HM8" i="1"/>
  <c r="HM9" i="1"/>
  <c r="HM10" i="1"/>
  <c r="HM11" i="1"/>
  <c r="HM12" i="1"/>
  <c r="HM13" i="1"/>
  <c r="BWJ13" i="1"/>
  <c r="BWJ16" i="1"/>
  <c r="BWJ10" i="1"/>
  <c r="BWJ11" i="1"/>
  <c r="BWJ17" i="1"/>
  <c r="BWJ12" i="1"/>
  <c r="BWJ9" i="1"/>
  <c r="BPZ15" i="1"/>
  <c r="BPZ12" i="1"/>
  <c r="BPZ13" i="1"/>
  <c r="BPZ14" i="1"/>
  <c r="BPZ17" i="1"/>
  <c r="BQU15" i="1"/>
  <c r="BQU14" i="1"/>
  <c r="BQU17" i="1"/>
  <c r="BQU12" i="1"/>
  <c r="BQU13" i="1"/>
  <c r="BST9" i="1"/>
  <c r="BST10" i="1"/>
  <c r="BST14" i="1"/>
  <c r="BST12" i="1"/>
  <c r="BNJ11" i="1"/>
  <c r="BNI22" i="1"/>
  <c r="BNJ12" i="1"/>
  <c r="BNJ13" i="1"/>
  <c r="BNJ15" i="1"/>
  <c r="BNJ16" i="1"/>
  <c r="BNJ17" i="1"/>
  <c r="BNJ8" i="1"/>
  <c r="BOZ15" i="1"/>
  <c r="BOZ16" i="1"/>
  <c r="BMV11" i="1"/>
  <c r="BMV9" i="1"/>
  <c r="BMV17" i="1"/>
  <c r="BMV10" i="1"/>
  <c r="BMV13" i="1"/>
  <c r="BKW15" i="1"/>
  <c r="BKW13" i="1"/>
  <c r="BKW11" i="1"/>
  <c r="XC17" i="1"/>
  <c r="XC12" i="1"/>
  <c r="XC13" i="1"/>
  <c r="XC14" i="1"/>
  <c r="XC8" i="1"/>
  <c r="XB22" i="1"/>
  <c r="XC15" i="1"/>
  <c r="XC11" i="1"/>
  <c r="XC9" i="1"/>
  <c r="UT19" i="1"/>
  <c r="UR17" i="1"/>
  <c r="UQ22" i="1"/>
  <c r="UR11" i="1"/>
  <c r="DX15" i="1"/>
  <c r="DX11" i="1"/>
  <c r="DX17" i="1"/>
  <c r="DX9" i="1"/>
  <c r="AM12" i="1"/>
  <c r="AHU19" i="1"/>
  <c r="AAB19" i="1"/>
  <c r="DTI19" i="1"/>
  <c r="DTJ15" i="1" s="1"/>
  <c r="DIW14" i="1"/>
  <c r="DIV22" i="1"/>
  <c r="DIW9" i="1"/>
  <c r="DTQ12" i="1"/>
  <c r="DTQ10" i="1"/>
  <c r="DTQ17" i="1"/>
  <c r="DTQ11" i="1"/>
  <c r="DTQ14" i="1"/>
  <c r="DTP22" i="1"/>
  <c r="CTU14" i="1"/>
  <c r="CTU16" i="1"/>
  <c r="CTU8" i="1"/>
  <c r="CTU9" i="1"/>
  <c r="CTU11" i="1"/>
  <c r="CTU15" i="1"/>
  <c r="CTU12" i="1"/>
  <c r="CTU17" i="1"/>
  <c r="CTU10" i="1"/>
  <c r="COK8" i="1"/>
  <c r="COK13" i="1"/>
  <c r="COK15" i="1"/>
  <c r="COK9" i="1"/>
  <c r="COK17" i="1"/>
  <c r="CES16" i="1"/>
  <c r="CES17" i="1"/>
  <c r="CES11" i="1"/>
  <c r="CES14" i="1"/>
  <c r="CBF14" i="1"/>
  <c r="CBF9" i="1"/>
  <c r="CBF16" i="1"/>
  <c r="CBF12" i="1"/>
  <c r="CBF10" i="1"/>
  <c r="CBF13" i="1"/>
  <c r="CBF11" i="1"/>
  <c r="CCV13" i="1"/>
  <c r="CCV12" i="1"/>
  <c r="CCV8" i="1"/>
  <c r="CCV14" i="1"/>
  <c r="CCV11" i="1"/>
  <c r="CCV16" i="1"/>
  <c r="BZB16" i="1"/>
  <c r="BZB9" i="1"/>
  <c r="BZB11" i="1"/>
  <c r="BZB12" i="1"/>
  <c r="BZB17" i="1"/>
  <c r="BZB8" i="1"/>
  <c r="BQG8" i="1"/>
  <c r="BQG12" i="1"/>
  <c r="BQG13" i="1"/>
  <c r="BQG14" i="1"/>
  <c r="BQG17" i="1"/>
  <c r="BQG10" i="1"/>
  <c r="BQG11" i="1"/>
  <c r="BQG15" i="1"/>
  <c r="BQG16" i="1"/>
  <c r="BQF22" i="1"/>
  <c r="BSY15" i="1"/>
  <c r="BSY10" i="1"/>
  <c r="BSY13" i="1"/>
  <c r="BSY14" i="1"/>
  <c r="AJX22" i="1"/>
  <c r="AJY12" i="1"/>
  <c r="AJY14" i="1"/>
  <c r="AJY13" i="1"/>
  <c r="AJY17" i="1"/>
  <c r="AJY15" i="1"/>
  <c r="AJY11" i="1"/>
  <c r="AHG13" i="1"/>
  <c r="AHG9" i="1"/>
  <c r="AHG12" i="1"/>
  <c r="AIV22" i="1"/>
  <c r="AIW13" i="1"/>
  <c r="AIW16" i="1"/>
  <c r="ADO12" i="1"/>
  <c r="ADO16" i="1"/>
  <c r="ADO9" i="1"/>
  <c r="ADO11" i="1"/>
  <c r="AFD22" i="1"/>
  <c r="AFE17" i="1"/>
  <c r="AFE12" i="1"/>
  <c r="YE17" i="1"/>
  <c r="YE9" i="1"/>
  <c r="XE19" i="1"/>
  <c r="TP14" i="1"/>
  <c r="DCD17" i="1"/>
  <c r="DCD15" i="1"/>
  <c r="DCD13" i="1"/>
  <c r="DCD12" i="1"/>
  <c r="DCD14" i="1"/>
  <c r="DCC22" i="1"/>
  <c r="DCD16" i="1"/>
  <c r="DCD10" i="1"/>
  <c r="DCD11" i="1"/>
  <c r="DCD9" i="1"/>
  <c r="DBI10" i="1"/>
  <c r="DBI13" i="1"/>
  <c r="DBI17" i="1"/>
  <c r="DBI8" i="1"/>
  <c r="DBI11" i="1"/>
  <c r="DBI15" i="1"/>
  <c r="DBI14" i="1"/>
  <c r="DBI16" i="1"/>
  <c r="DBI9" i="1"/>
  <c r="DAN8" i="1"/>
  <c r="DAN9" i="1"/>
  <c r="DAN16" i="1"/>
  <c r="DAN13" i="1"/>
  <c r="DAN14" i="1"/>
  <c r="DAN12" i="1"/>
  <c r="DAM22" i="1"/>
  <c r="DAN10" i="1"/>
  <c r="DJD13" i="1"/>
  <c r="DJD16" i="1"/>
  <c r="DJD15" i="1"/>
  <c r="DJD8" i="1"/>
  <c r="DJD12" i="1"/>
  <c r="DMC10" i="1"/>
  <c r="DMC8" i="1"/>
  <c r="DMC16" i="1"/>
  <c r="DMC13" i="1"/>
  <c r="DMB22" i="1"/>
  <c r="DMC17" i="1"/>
  <c r="DMC14" i="1"/>
  <c r="DMC11" i="1"/>
  <c r="DTX10" i="1"/>
  <c r="DTX13" i="1"/>
  <c r="DTX9" i="1"/>
  <c r="DTW22" i="1"/>
  <c r="DTX15" i="1"/>
  <c r="CWS22" i="1"/>
  <c r="CTT22" i="1"/>
  <c r="COJ22" i="1"/>
  <c r="CHK8" i="1"/>
  <c r="CHK14" i="1"/>
  <c r="CHK10" i="1"/>
  <c r="CHK11" i="1"/>
  <c r="CHK12" i="1"/>
  <c r="CHK17" i="1"/>
  <c r="CGB16" i="1"/>
  <c r="CGB13" i="1"/>
  <c r="CBM16" i="1"/>
  <c r="CBL22" i="1"/>
  <c r="CBM13" i="1"/>
  <c r="CBM17" i="1"/>
  <c r="CBM15" i="1"/>
  <c r="AKA9" i="1"/>
  <c r="AKA11" i="1"/>
  <c r="AHI14" i="1"/>
  <c r="AHI13" i="1"/>
  <c r="AHI10" i="1"/>
  <c r="AHI8" i="1"/>
  <c r="AHI17" i="1"/>
  <c r="AHI15" i="1"/>
  <c r="AHH22" i="1"/>
  <c r="AHI12" i="1"/>
  <c r="AHI11" i="1"/>
  <c r="AHI9" i="1"/>
  <c r="AIY13" i="1"/>
  <c r="AIY8" i="1"/>
  <c r="AIY12" i="1"/>
  <c r="AIY16" i="1"/>
  <c r="AIY9" i="1"/>
  <c r="AGL14" i="1"/>
  <c r="AGL17" i="1"/>
  <c r="AGL10" i="1"/>
  <c r="AGL11" i="1"/>
  <c r="AGL12" i="1"/>
  <c r="ABP11" i="1"/>
  <c r="ABO22" i="1"/>
  <c r="AAU15" i="1"/>
  <c r="AAU14" i="1"/>
  <c r="YJ17" i="1"/>
  <c r="YJ16" i="1"/>
  <c r="YJ13" i="1"/>
  <c r="WX19" i="1"/>
  <c r="AVN19" i="1"/>
  <c r="DFJ12" i="1"/>
  <c r="DFJ13" i="1"/>
  <c r="DFJ8" i="1"/>
  <c r="DFI22" i="1"/>
  <c r="DFJ10" i="1"/>
  <c r="DFJ17" i="1"/>
  <c r="DFJ15" i="1"/>
  <c r="DEH11" i="1"/>
  <c r="DEH15" i="1"/>
  <c r="DEH17" i="1"/>
  <c r="DEG22" i="1"/>
  <c r="DEH16" i="1"/>
  <c r="DEH13" i="1"/>
  <c r="DEH12" i="1"/>
  <c r="ALG22" i="1"/>
  <c r="ALH12" i="1"/>
  <c r="ALH16" i="1"/>
  <c r="ALH13" i="1"/>
  <c r="ALH8" i="1"/>
  <c r="ALH14" i="1"/>
  <c r="ALH17" i="1"/>
  <c r="OO19" i="1"/>
  <c r="OP14" i="1" s="1"/>
  <c r="IT8" i="1"/>
  <c r="IT11" i="1"/>
  <c r="CTU13" i="1"/>
  <c r="AOA22" i="1"/>
  <c r="AOB13" i="1"/>
  <c r="AOB11" i="1"/>
  <c r="ALJ8" i="1"/>
  <c r="ALJ13" i="1"/>
  <c r="ALJ16" i="1"/>
  <c r="ALJ12" i="1"/>
  <c r="ALJ11" i="1"/>
  <c r="KL12" i="1"/>
  <c r="KL8" i="1"/>
  <c r="KL10" i="1"/>
  <c r="AXF8" i="1"/>
  <c r="AXF17" i="1"/>
  <c r="AXF14" i="1"/>
  <c r="AXE22" i="1"/>
  <c r="AVO22" i="1"/>
  <c r="AVP10" i="1"/>
  <c r="AVP13" i="1"/>
  <c r="AVP9" i="1"/>
  <c r="AVP17" i="1"/>
  <c r="AVP8" i="1"/>
  <c r="AVP16" i="1"/>
  <c r="AQS22" i="1"/>
  <c r="AQT13" i="1"/>
  <c r="AQT10" i="1"/>
  <c r="AQT15" i="1"/>
  <c r="AQT14" i="1"/>
  <c r="ASJ11" i="1"/>
  <c r="ASJ16" i="1"/>
  <c r="ASJ13" i="1"/>
  <c r="ASJ8" i="1"/>
  <c r="APC22" i="1"/>
  <c r="APD8" i="1"/>
  <c r="APD9" i="1"/>
  <c r="APD15" i="1"/>
  <c r="APD11" i="1"/>
  <c r="APD10" i="1"/>
  <c r="APD13" i="1"/>
  <c r="APD14" i="1"/>
  <c r="APD12" i="1"/>
  <c r="RQ16" i="1"/>
  <c r="RQ14" i="1"/>
  <c r="RQ17" i="1"/>
  <c r="RQ12" i="1"/>
  <c r="RQ10" i="1"/>
  <c r="RQ15" i="1"/>
  <c r="RP22" i="1"/>
  <c r="RQ13" i="1"/>
  <c r="KP22" i="1"/>
  <c r="KQ17" i="1"/>
  <c r="KQ8" i="1"/>
  <c r="KQ9" i="1"/>
  <c r="KQ10" i="1"/>
  <c r="KQ11" i="1"/>
  <c r="KQ12" i="1"/>
  <c r="KQ13" i="1"/>
  <c r="KQ14" i="1"/>
  <c r="KQ15" i="1"/>
  <c r="KQ16" i="1"/>
  <c r="GK9" i="1"/>
  <c r="GK14" i="1"/>
  <c r="GK17" i="1"/>
  <c r="GK8" i="1"/>
  <c r="GK10" i="1"/>
  <c r="GK11" i="1"/>
  <c r="GK12" i="1"/>
  <c r="GK13" i="1"/>
  <c r="DTX17" i="1"/>
  <c r="BCT22" i="1"/>
  <c r="BBL9" i="1"/>
  <c r="BBL12" i="1"/>
  <c r="BBL13" i="1"/>
  <c r="BBL17" i="1"/>
  <c r="AZO11" i="1"/>
  <c r="AZO15" i="1"/>
  <c r="AZO12" i="1"/>
  <c r="AXK16" i="1"/>
  <c r="AXK9" i="1"/>
  <c r="AXK15" i="1"/>
  <c r="AQY9" i="1"/>
  <c r="AQY12" i="1"/>
  <c r="AQY16" i="1"/>
  <c r="AQY17" i="1"/>
  <c r="API9" i="1"/>
  <c r="API16" i="1"/>
  <c r="API17" i="1"/>
  <c r="RR22" i="1"/>
  <c r="RS11" i="1"/>
  <c r="RS12" i="1"/>
  <c r="RS9" i="1"/>
  <c r="RS16" i="1"/>
  <c r="RS8" i="1"/>
  <c r="RS13" i="1"/>
  <c r="RS17" i="1"/>
  <c r="RS15" i="1"/>
  <c r="RS10" i="1"/>
  <c r="RS14" i="1"/>
  <c r="DIP12" i="1"/>
  <c r="DPH19" i="1"/>
  <c r="DPA19" i="1"/>
  <c r="DPB13" i="1" s="1"/>
  <c r="DSU19" i="1"/>
  <c r="DQQ19" i="1"/>
  <c r="DQR16" i="1" s="1"/>
  <c r="DPO19" i="1"/>
  <c r="DPP13" i="1" s="1"/>
  <c r="DTB19" i="1"/>
  <c r="BMJ19" i="1"/>
  <c r="BMK15" i="1" s="1"/>
  <c r="BNE19" i="1"/>
  <c r="BNF8" i="1" s="1"/>
  <c r="BLA19" i="1"/>
  <c r="BLB8" i="1" s="1"/>
  <c r="BLH19" i="1"/>
  <c r="BOG19" i="1"/>
  <c r="BOG22" i="1" s="1"/>
  <c r="QV15" i="1"/>
  <c r="ND13" i="1"/>
  <c r="LG16" i="1"/>
  <c r="LZ16" i="1"/>
  <c r="MI15" i="1"/>
  <c r="JO8" i="1"/>
  <c r="HK14" i="1"/>
  <c r="EE14" i="1"/>
  <c r="EL8" i="1"/>
  <c r="DB22" i="1"/>
  <c r="QV9" i="1"/>
  <c r="OR12" i="1"/>
  <c r="OR17" i="1"/>
  <c r="ND12" i="1"/>
  <c r="LG15" i="1"/>
  <c r="LZ15" i="1"/>
  <c r="MI14" i="1"/>
  <c r="HK13" i="1"/>
  <c r="EE11" i="1"/>
  <c r="EN17" i="1"/>
  <c r="I12" i="1"/>
  <c r="AT17" i="1"/>
  <c r="OR15" i="1"/>
  <c r="ND11" i="1"/>
  <c r="LZ14" i="1"/>
  <c r="MI13" i="1"/>
  <c r="HK12" i="1"/>
  <c r="EE10" i="1"/>
  <c r="I8" i="1"/>
  <c r="AT15" i="1"/>
  <c r="BFA19" i="1"/>
  <c r="OV19" i="1"/>
  <c r="PX19" i="1"/>
  <c r="MP14" i="1"/>
  <c r="ND10" i="1"/>
  <c r="NK14" i="1"/>
  <c r="LG13" i="1"/>
  <c r="LZ13" i="1"/>
  <c r="MI12" i="1"/>
  <c r="JO17" i="1"/>
  <c r="HK11" i="1"/>
  <c r="FI16" i="1"/>
  <c r="DC16" i="1"/>
  <c r="EE9" i="1"/>
  <c r="EN9" i="1"/>
  <c r="K17" i="1"/>
  <c r="AT14" i="1"/>
  <c r="BYT22" i="1"/>
  <c r="BWC8" i="1"/>
  <c r="BXD22" i="1"/>
  <c r="BTC19" i="1"/>
  <c r="BTD15" i="1" s="1"/>
  <c r="BSV19" i="1"/>
  <c r="BSW14" i="1" s="1"/>
  <c r="BSO19" i="1"/>
  <c r="BSO22" i="1" s="1"/>
  <c r="BSA19" i="1"/>
  <c r="BSB12" i="1" s="1"/>
  <c r="BQR19" i="1"/>
  <c r="BQS14" i="1" s="1"/>
  <c r="BDY9" i="1"/>
  <c r="BCR19" i="1"/>
  <c r="AVY19" i="1"/>
  <c r="AWF19" i="1"/>
  <c r="AWG11" i="1" s="1"/>
  <c r="WF17" i="1"/>
  <c r="PJ19" i="1"/>
  <c r="MP13" i="1"/>
  <c r="ND8" i="1"/>
  <c r="NK13" i="1"/>
  <c r="LG12" i="1"/>
  <c r="LL10" i="1"/>
  <c r="LZ12" i="1"/>
  <c r="MI11" i="1"/>
  <c r="JC11" i="1"/>
  <c r="JO16" i="1"/>
  <c r="HK10" i="1"/>
  <c r="FI14" i="1"/>
  <c r="GR17" i="1"/>
  <c r="DC15" i="1"/>
  <c r="DJ10" i="1"/>
  <c r="DS16" i="1"/>
  <c r="EL17" i="1"/>
  <c r="ES15" i="1"/>
  <c r="CC14" i="1"/>
  <c r="K16" i="1"/>
  <c r="AT13" i="1"/>
  <c r="CER22" i="1"/>
  <c r="WH17" i="1"/>
  <c r="QV8" i="1"/>
  <c r="OT8" i="1"/>
  <c r="OR11" i="1"/>
  <c r="OR14" i="1"/>
  <c r="MP10" i="1"/>
  <c r="NI17" i="1"/>
  <c r="NK12" i="1"/>
  <c r="NW14" i="1"/>
  <c r="OF15" i="1"/>
  <c r="LG11" i="1"/>
  <c r="LL9" i="1"/>
  <c r="LZ11" i="1"/>
  <c r="MI10" i="1"/>
  <c r="JH17" i="1"/>
  <c r="JO15" i="1"/>
  <c r="HK9" i="1"/>
  <c r="FI11" i="1"/>
  <c r="GR15" i="1"/>
  <c r="DC13" i="1"/>
  <c r="DJ8" i="1"/>
  <c r="DS12" i="1"/>
  <c r="EL16" i="1"/>
  <c r="ES14" i="1"/>
  <c r="CC12" i="1"/>
  <c r="K12" i="1"/>
  <c r="AT12" i="1"/>
  <c r="CZZ11" i="1"/>
  <c r="QV11" i="1"/>
  <c r="NI16" i="1"/>
  <c r="NK8" i="1"/>
  <c r="NW13" i="1"/>
  <c r="KX15" i="1"/>
  <c r="LG10" i="1"/>
  <c r="LL8" i="1"/>
  <c r="LZ10" i="1"/>
  <c r="MI9" i="1"/>
  <c r="JH16" i="1"/>
  <c r="JO14" i="1"/>
  <c r="HK8" i="1"/>
  <c r="FI10" i="1"/>
  <c r="FW11" i="1"/>
  <c r="GR12" i="1"/>
  <c r="DC9" i="1"/>
  <c r="DS8" i="1"/>
  <c r="EL15" i="1"/>
  <c r="ES13" i="1"/>
  <c r="CC11" i="1"/>
  <c r="K11" i="1"/>
  <c r="AT11" i="1"/>
  <c r="BOU19" i="1"/>
  <c r="BOU22" i="1" s="1"/>
  <c r="BAN19" i="1"/>
  <c r="BAO9" i="1" s="1"/>
  <c r="BAU19" i="1"/>
  <c r="BAV10" i="1" s="1"/>
  <c r="AYQ19" i="1"/>
  <c r="QZ19" i="1"/>
  <c r="RA14" i="1" s="1"/>
  <c r="QS19" i="1"/>
  <c r="QA9" i="1"/>
  <c r="MI8" i="1"/>
  <c r="GR11" i="1"/>
  <c r="AT10" i="1"/>
  <c r="CZZ9" i="1"/>
  <c r="DIO22" i="1"/>
  <c r="DLU22" i="1"/>
  <c r="DOT22" i="1"/>
  <c r="BDY16" i="1"/>
  <c r="XS19" i="1"/>
  <c r="XT14" i="1" s="1"/>
  <c r="QV10" i="1"/>
  <c r="OR16" i="1"/>
  <c r="ND15" i="1"/>
  <c r="NI12" i="1"/>
  <c r="NR13" i="1"/>
  <c r="NW9" i="1"/>
  <c r="LL16" i="1"/>
  <c r="MI17" i="1"/>
  <c r="JH12" i="1"/>
  <c r="JO10" i="1"/>
  <c r="HK16" i="1"/>
  <c r="IF10" i="1"/>
  <c r="FB16" i="1"/>
  <c r="FU13" i="1"/>
  <c r="FK19" i="1"/>
  <c r="FK22" i="1" s="1"/>
  <c r="DJ16" i="1"/>
  <c r="EL11" i="1"/>
  <c r="CH16" i="1"/>
  <c r="P10" i="1"/>
  <c r="AY13" i="1"/>
  <c r="DCR9" i="1"/>
  <c r="DCQ22" i="1"/>
  <c r="DCR16" i="1"/>
  <c r="DCR12" i="1"/>
  <c r="DCR10" i="1"/>
  <c r="DCR11" i="1"/>
  <c r="DCR17" i="1"/>
  <c r="DCR14" i="1"/>
  <c r="DBB8" i="1"/>
  <c r="DBB13" i="1"/>
  <c r="DBB12" i="1"/>
  <c r="DBB9" i="1"/>
  <c r="DBB11" i="1"/>
  <c r="DBA22" i="1"/>
  <c r="DBB10" i="1"/>
  <c r="DBB14" i="1"/>
  <c r="DBB16" i="1"/>
  <c r="DBB15" i="1"/>
  <c r="DBB17" i="1"/>
  <c r="BTH9" i="1"/>
  <c r="BTH10" i="1"/>
  <c r="BTH17" i="1"/>
  <c r="BTH13" i="1"/>
  <c r="BTH14" i="1"/>
  <c r="BTH12" i="1"/>
  <c r="BNU22" i="1"/>
  <c r="BNV11" i="1"/>
  <c r="BNV12" i="1"/>
  <c r="BNV10" i="1"/>
  <c r="BNV9" i="1"/>
  <c r="BNV16" i="1"/>
  <c r="BNV15" i="1"/>
  <c r="BNV14" i="1"/>
  <c r="BNV13" i="1"/>
  <c r="BNV17" i="1"/>
  <c r="BNZ19" i="1"/>
  <c r="BOA9" i="1" s="1"/>
  <c r="AFH14" i="1"/>
  <c r="ABB19" i="1"/>
  <c r="DBW17" i="1"/>
  <c r="DBW15" i="1"/>
  <c r="DBW16" i="1"/>
  <c r="DBW12" i="1"/>
  <c r="DBW8" i="1"/>
  <c r="DBW9" i="1"/>
  <c r="DBW11" i="1"/>
  <c r="DBW14" i="1"/>
  <c r="DBW13" i="1"/>
  <c r="DBW10" i="1"/>
  <c r="DBV22" i="1"/>
  <c r="BRP11" i="1"/>
  <c r="BRP17" i="1"/>
  <c r="BRP13" i="1"/>
  <c r="BRP14" i="1"/>
  <c r="BRP8" i="1"/>
  <c r="BRP16" i="1"/>
  <c r="BRP15" i="1"/>
  <c r="BNL19" i="1"/>
  <c r="ANQ11" i="1"/>
  <c r="AFH13" i="1"/>
  <c r="AUQ12" i="1"/>
  <c r="BGH19" i="1"/>
  <c r="BRO22" i="1"/>
  <c r="AFH11" i="1"/>
  <c r="AWY19" i="1"/>
  <c r="BGO19" i="1"/>
  <c r="DCR13" i="1"/>
  <c r="CXA19" i="1"/>
  <c r="BNV8" i="1"/>
  <c r="BQW16" i="1"/>
  <c r="BQW8" i="1"/>
  <c r="BQW15" i="1"/>
  <c r="BQV22" i="1"/>
  <c r="BQW17" i="1"/>
  <c r="BQW13" i="1"/>
  <c r="BQW14" i="1"/>
  <c r="BQW12" i="1"/>
  <c r="AFG22" i="1"/>
  <c r="ABW19" i="1"/>
  <c r="AEQ19" i="1"/>
  <c r="CAY15" i="1"/>
  <c r="CAY17" i="1"/>
  <c r="CAY14" i="1"/>
  <c r="CAX22" i="1"/>
  <c r="CAY10" i="1"/>
  <c r="CAY9" i="1"/>
  <c r="CAY12" i="1"/>
  <c r="CAY8" i="1"/>
  <c r="CAY16" i="1"/>
  <c r="CAY13" i="1"/>
  <c r="BXL16" i="1"/>
  <c r="BXL13" i="1"/>
  <c r="BXK22" i="1"/>
  <c r="BXL14" i="1"/>
  <c r="BXL11" i="1"/>
  <c r="BXL12" i="1"/>
  <c r="BXL9" i="1"/>
  <c r="BXL10" i="1"/>
  <c r="BXL17" i="1"/>
  <c r="BXL8" i="1"/>
  <c r="BXL15" i="1"/>
  <c r="BUT10" i="1"/>
  <c r="BUT17" i="1"/>
  <c r="BUT14" i="1"/>
  <c r="BUT8" i="1"/>
  <c r="BUT15" i="1"/>
  <c r="BUS22" i="1"/>
  <c r="BUT13" i="1"/>
  <c r="BUT11" i="1"/>
  <c r="BUT12" i="1"/>
  <c r="BUT9" i="1"/>
  <c r="BPG10" i="1"/>
  <c r="BPG16" i="1"/>
  <c r="BPG17" i="1"/>
  <c r="BPG12" i="1"/>
  <c r="BPF22" i="1"/>
  <c r="BPG11" i="1"/>
  <c r="BPG8" i="1"/>
  <c r="BPG13" i="1"/>
  <c r="BPG14" i="1"/>
  <c r="BPG9" i="1"/>
  <c r="BRM19" i="1"/>
  <c r="BQY19" i="1"/>
  <c r="BQK19" i="1"/>
  <c r="BQL9" i="1" s="1"/>
  <c r="AXI14" i="1"/>
  <c r="AXI17" i="1"/>
  <c r="AFH10" i="1"/>
  <c r="AFH12" i="1"/>
  <c r="ASV19" i="1"/>
  <c r="CDJ17" i="1"/>
  <c r="CDJ16" i="1"/>
  <c r="CDJ11" i="1"/>
  <c r="CDJ13" i="1"/>
  <c r="CDI22" i="1"/>
  <c r="CDJ8" i="1"/>
  <c r="CDJ9" i="1"/>
  <c r="CDJ14" i="1"/>
  <c r="CDJ10" i="1"/>
  <c r="BJS14" i="1"/>
  <c r="BTH11" i="1"/>
  <c r="AFH8" i="1"/>
  <c r="AUQ17" i="1"/>
  <c r="BTG22" i="1"/>
  <c r="DCR15" i="1"/>
  <c r="CLE16" i="1"/>
  <c r="CLE10" i="1"/>
  <c r="CLE9" i="1"/>
  <c r="CLE15" i="1"/>
  <c r="CLE14" i="1"/>
  <c r="CLE8" i="1"/>
  <c r="CIT12" i="1"/>
  <c r="CIT14" i="1"/>
  <c r="CIT17" i="1"/>
  <c r="CIT15" i="1"/>
  <c r="CIT8" i="1"/>
  <c r="CIT10" i="1"/>
  <c r="CIT9" i="1"/>
  <c r="CIT13" i="1"/>
  <c r="CIS22" i="1"/>
  <c r="CIT16" i="1"/>
  <c r="CIT11" i="1"/>
  <c r="CHD10" i="1"/>
  <c r="CHD8" i="1"/>
  <c r="CHD17" i="1"/>
  <c r="CHD15" i="1"/>
  <c r="CHD13" i="1"/>
  <c r="CHD14" i="1"/>
  <c r="CHC22" i="1"/>
  <c r="AXI12" i="1"/>
  <c r="BTH8" i="1"/>
  <c r="BTH15" i="1"/>
  <c r="DCR8" i="1"/>
  <c r="APB19" i="1"/>
  <c r="CRC9" i="1"/>
  <c r="CRC12" i="1"/>
  <c r="CRC11" i="1"/>
  <c r="CRC17" i="1"/>
  <c r="CRC8" i="1"/>
  <c r="CRC14" i="1"/>
  <c r="CRC15" i="1"/>
  <c r="CRC16" i="1"/>
  <c r="CRB22" i="1"/>
  <c r="CRC10" i="1"/>
  <c r="CMU8" i="1"/>
  <c r="CMT22" i="1"/>
  <c r="CMU9" i="1"/>
  <c r="CMU12" i="1"/>
  <c r="CMU13" i="1"/>
  <c r="CMU14" i="1"/>
  <c r="CMU11" i="1"/>
  <c r="CMU15" i="1"/>
  <c r="CMU17" i="1"/>
  <c r="CMU16" i="1"/>
  <c r="BGQ12" i="1"/>
  <c r="BGQ11" i="1"/>
  <c r="BGP22" i="1"/>
  <c r="BGQ16" i="1"/>
  <c r="BGQ9" i="1"/>
  <c r="BGQ10" i="1"/>
  <c r="BGQ14" i="1"/>
  <c r="BGQ15" i="1"/>
  <c r="ASA19" i="1"/>
  <c r="DMJ9" i="1"/>
  <c r="DMJ17" i="1"/>
  <c r="DMJ16" i="1"/>
  <c r="DMJ13" i="1"/>
  <c r="DMJ12" i="1"/>
  <c r="DMI22" i="1"/>
  <c r="DMJ14" i="1"/>
  <c r="DMJ8" i="1"/>
  <c r="DMJ10" i="1"/>
  <c r="DUE9" i="1"/>
  <c r="DUE8" i="1"/>
  <c r="CVK14" i="1"/>
  <c r="CVK17" i="1"/>
  <c r="CVK13" i="1"/>
  <c r="CVK8" i="1"/>
  <c r="CVK10" i="1"/>
  <c r="CVK11" i="1"/>
  <c r="CVK15" i="1"/>
  <c r="CVK12" i="1"/>
  <c r="CVK9" i="1"/>
  <c r="BIS11" i="1"/>
  <c r="BIS8" i="1"/>
  <c r="BIS9" i="1"/>
  <c r="BIS10" i="1"/>
  <c r="BIS15" i="1"/>
  <c r="BIS12" i="1"/>
  <c r="BIS16" i="1"/>
  <c r="BIS17" i="1"/>
  <c r="AFH17" i="1"/>
  <c r="BKD19" i="1"/>
  <c r="BTH16" i="1"/>
  <c r="BNQ19" i="1"/>
  <c r="AEA19" i="1"/>
  <c r="BRP12" i="1"/>
  <c r="DGL16" i="1"/>
  <c r="DGL10" i="1"/>
  <c r="DGL14" i="1"/>
  <c r="DGL12" i="1"/>
  <c r="DGL13" i="1"/>
  <c r="DGK22" i="1"/>
  <c r="DGL17" i="1"/>
  <c r="DGL15" i="1"/>
  <c r="DGL9" i="1"/>
  <c r="DJR17" i="1"/>
  <c r="DJR15" i="1"/>
  <c r="DJR12" i="1"/>
  <c r="DJR14" i="1"/>
  <c r="DJR11" i="1"/>
  <c r="DJR16" i="1"/>
  <c r="DJQ22" i="1"/>
  <c r="DJR9" i="1"/>
  <c r="DJR10" i="1"/>
  <c r="DJR8" i="1"/>
  <c r="BLM13" i="1"/>
  <c r="BLM14" i="1"/>
  <c r="BLM10" i="1"/>
  <c r="BLM9" i="1"/>
  <c r="BLM11" i="1"/>
  <c r="BLM16" i="1"/>
  <c r="BLM17" i="1"/>
  <c r="BLM8" i="1"/>
  <c r="BLL22" i="1"/>
  <c r="BLM15" i="1"/>
  <c r="BLD10" i="1"/>
  <c r="BLD12" i="1"/>
  <c r="BIS14" i="1"/>
  <c r="ANG14" i="1"/>
  <c r="BEK17" i="1"/>
  <c r="ATJ14" i="1"/>
  <c r="BBG10" i="1"/>
  <c r="UR9" i="1"/>
  <c r="RJ11" i="1"/>
  <c r="OT9" i="1"/>
  <c r="AVB13" i="1"/>
  <c r="MW12" i="1"/>
  <c r="KX11" i="1"/>
  <c r="LU13" i="1"/>
  <c r="IV17" i="1"/>
  <c r="KE8" i="1"/>
  <c r="HY9" i="1"/>
  <c r="FB8" i="1"/>
  <c r="FW9" i="1"/>
  <c r="EG13" i="1"/>
  <c r="DG19" i="1"/>
  <c r="DH13" i="1" s="1"/>
  <c r="BO17" i="1"/>
  <c r="BT8" i="1"/>
  <c r="CX13" i="1"/>
  <c r="CB22" i="1"/>
  <c r="AD10" i="1"/>
  <c r="AK12" i="1"/>
  <c r="BEK16" i="1"/>
  <c r="AKO9" i="1"/>
  <c r="AGS8" i="1"/>
  <c r="UR8" i="1"/>
  <c r="UR10" i="1"/>
  <c r="TN9" i="1"/>
  <c r="AXD17" i="1"/>
  <c r="RJ16" i="1"/>
  <c r="RJ14" i="1"/>
  <c r="MU17" i="1"/>
  <c r="MW11" i="1"/>
  <c r="KX10" i="1"/>
  <c r="LU12" i="1"/>
  <c r="IV16" i="1"/>
  <c r="KJ16" i="1"/>
  <c r="HY8" i="1"/>
  <c r="FW8" i="1"/>
  <c r="EG9" i="1"/>
  <c r="BO16" i="1"/>
  <c r="BV15" i="1"/>
  <c r="CX10" i="1"/>
  <c r="I17" i="1"/>
  <c r="AK11" i="1"/>
  <c r="T19" i="1"/>
  <c r="U13" i="1" s="1"/>
  <c r="DRM15" i="1"/>
  <c r="AXD8" i="1"/>
  <c r="BEK8" i="1"/>
  <c r="BEK14" i="1"/>
  <c r="BEK15" i="1"/>
  <c r="AHP17" i="1"/>
  <c r="TN10" i="1"/>
  <c r="ABV22" i="1"/>
  <c r="TM22" i="1"/>
  <c r="RJ10" i="1"/>
  <c r="AXD14" i="1"/>
  <c r="AKO11" i="1"/>
  <c r="RJ9" i="1"/>
  <c r="MU16" i="1"/>
  <c r="MW10" i="1"/>
  <c r="KX9" i="1"/>
  <c r="LU11" i="1"/>
  <c r="LM22" i="1"/>
  <c r="IT17" i="1"/>
  <c r="IV14" i="1"/>
  <c r="KJ12" i="1"/>
  <c r="GY17" i="1"/>
  <c r="IA13" i="1"/>
  <c r="GB16" i="1"/>
  <c r="DN19" i="1"/>
  <c r="DO11" i="1" s="1"/>
  <c r="ER22" i="1"/>
  <c r="BO15" i="1"/>
  <c r="BV12" i="1"/>
  <c r="CX9" i="1"/>
  <c r="I16" i="1"/>
  <c r="AD8" i="1"/>
  <c r="AK9" i="1"/>
  <c r="AVB14" i="1"/>
  <c r="BEJ22" i="1"/>
  <c r="TN14" i="1"/>
  <c r="AMC13" i="1"/>
  <c r="AXD15" i="1"/>
  <c r="RJ15" i="1"/>
  <c r="AMC9" i="1"/>
  <c r="AKO16" i="1"/>
  <c r="DHF22" i="1"/>
  <c r="CVX22" i="1"/>
  <c r="BZI8" i="1"/>
  <c r="BZI19" i="1" s="1"/>
  <c r="AUM22" i="1"/>
  <c r="MU12" i="1"/>
  <c r="MW9" i="1"/>
  <c r="OD17" i="1"/>
  <c r="KX8" i="1"/>
  <c r="LU10" i="1"/>
  <c r="IT16" i="1"/>
  <c r="IV11" i="1"/>
  <c r="KJ11" i="1"/>
  <c r="GY16" i="1"/>
  <c r="GB15" i="1"/>
  <c r="FR19" i="1"/>
  <c r="FS14" i="1" s="1"/>
  <c r="EE17" i="1"/>
  <c r="BO14" i="1"/>
  <c r="BV11" i="1"/>
  <c r="CX8" i="1"/>
  <c r="CI22" i="1"/>
  <c r="I15" i="1"/>
  <c r="AF17" i="1"/>
  <c r="AK8" i="1"/>
  <c r="AZI22" i="1"/>
  <c r="AVB8" i="1"/>
  <c r="AVB12" i="1"/>
  <c r="AVB16" i="1"/>
  <c r="BBG11" i="1"/>
  <c r="AXD13" i="1"/>
  <c r="OS22" i="1"/>
  <c r="BDF19" i="1"/>
  <c r="ATU19" i="1"/>
  <c r="AUB19" i="1"/>
  <c r="AUC15" i="1" s="1"/>
  <c r="AJD8" i="1"/>
  <c r="AIT19" i="1"/>
  <c r="ACV19" i="1"/>
  <c r="ACW15" i="1" s="1"/>
  <c r="ACH19" i="1"/>
  <c r="ACI16" i="1" s="1"/>
  <c r="ADC19" i="1"/>
  <c r="AAY19" i="1"/>
  <c r="AAK19" i="1"/>
  <c r="ZW19" i="1"/>
  <c r="ABF19" i="1"/>
  <c r="ABG15" i="1" s="1"/>
  <c r="AAD19" i="1"/>
  <c r="AAE9" i="1" s="1"/>
  <c r="XZ19" i="1"/>
  <c r="YU19" i="1"/>
  <c r="YG19" i="1"/>
  <c r="ZP19" i="1"/>
  <c r="ZB19" i="1"/>
  <c r="SW19" i="1"/>
  <c r="SX10" i="1" s="1"/>
  <c r="TY19" i="1"/>
  <c r="TZ13" i="1" s="1"/>
  <c r="RG19" i="1"/>
  <c r="RG22" i="1" s="1"/>
  <c r="QX16" i="1"/>
  <c r="QX19" i="1" s="1"/>
  <c r="MU11" i="1"/>
  <c r="MW8" i="1"/>
  <c r="OD11" i="1"/>
  <c r="KZ16" i="1"/>
  <c r="LU9" i="1"/>
  <c r="MB15" i="1"/>
  <c r="IT15" i="1"/>
  <c r="JA17" i="1"/>
  <c r="KJ8" i="1"/>
  <c r="GY15" i="1"/>
  <c r="HY17" i="1"/>
  <c r="GB11" i="1"/>
  <c r="FT22" i="1"/>
  <c r="EE16" i="1"/>
  <c r="EW19" i="1"/>
  <c r="EX9" i="1" s="1"/>
  <c r="BO13" i="1"/>
  <c r="I14" i="1"/>
  <c r="AF15" i="1"/>
  <c r="AM16" i="1"/>
  <c r="AC22" i="1"/>
  <c r="ARV14" i="1"/>
  <c r="ANG10" i="1"/>
  <c r="BXS19" i="1"/>
  <c r="AXD10" i="1"/>
  <c r="AVB9" i="1"/>
  <c r="AXD16" i="1"/>
  <c r="XC10" i="1"/>
  <c r="BBG13" i="1"/>
  <c r="AMC15" i="1"/>
  <c r="AMB22" i="1"/>
  <c r="OT17" i="1"/>
  <c r="ASZ19" i="1"/>
  <c r="AGI19" i="1"/>
  <c r="AGP19" i="1"/>
  <c r="VV19" i="1"/>
  <c r="VH19" i="1"/>
  <c r="SP19" i="1"/>
  <c r="TR19" i="1"/>
  <c r="TR22" i="1" s="1"/>
  <c r="RN19" i="1"/>
  <c r="PQ19" i="1"/>
  <c r="PR13" i="1" s="1"/>
  <c r="MU10" i="1"/>
  <c r="NB17" i="1"/>
  <c r="KZ15" i="1"/>
  <c r="LU8" i="1"/>
  <c r="MB9" i="1"/>
  <c r="LT22" i="1"/>
  <c r="IT14" i="1"/>
  <c r="JA13" i="1"/>
  <c r="GY14" i="1"/>
  <c r="HY16" i="1"/>
  <c r="EZ14" i="1"/>
  <c r="FW17" i="1"/>
  <c r="GD8" i="1"/>
  <c r="EE15" i="1"/>
  <c r="BO12" i="1"/>
  <c r="CS19" i="1"/>
  <c r="CT11" i="1" s="1"/>
  <c r="I13" i="1"/>
  <c r="AF11" i="1"/>
  <c r="AM15" i="1"/>
  <c r="BBU19" i="1"/>
  <c r="BBZ19" i="1"/>
  <c r="CRX19" i="1"/>
  <c r="AXD11" i="1"/>
  <c r="AVB11" i="1"/>
  <c r="BBG12" i="1"/>
  <c r="BBG8" i="1"/>
  <c r="AKO8" i="1"/>
  <c r="TN11" i="1"/>
  <c r="AMC16" i="1"/>
  <c r="BBG15" i="1"/>
  <c r="XC16" i="1"/>
  <c r="AZJ11" i="1"/>
  <c r="AZJ12" i="1"/>
  <c r="AZJ17" i="1"/>
  <c r="BLO19" i="1"/>
  <c r="BIB19" i="1"/>
  <c r="BIC10" i="1" s="1"/>
  <c r="BIP19" i="1"/>
  <c r="BIQ10" i="1" s="1"/>
  <c r="BJD19" i="1"/>
  <c r="BJD22" i="1" s="1"/>
  <c r="BJK19" i="1"/>
  <c r="BJL17" i="1" s="1"/>
  <c r="BGS19" i="1"/>
  <c r="BGZ19" i="1"/>
  <c r="MU8" i="1"/>
  <c r="KX17" i="1"/>
  <c r="IT13" i="1"/>
  <c r="HY15" i="1"/>
  <c r="BO11" i="1"/>
  <c r="BIN19" i="1"/>
  <c r="BAS19" i="1"/>
  <c r="AVB10" i="1"/>
  <c r="BEK13" i="1"/>
  <c r="BBG16" i="1"/>
  <c r="UR12" i="1"/>
  <c r="AMC14" i="1"/>
  <c r="TN15" i="1"/>
  <c r="OT15" i="1"/>
  <c r="CVJ22" i="1"/>
  <c r="CKW22" i="1"/>
  <c r="BON19" i="1"/>
  <c r="TP12" i="1"/>
  <c r="TN17" i="1"/>
  <c r="OT16" i="1"/>
  <c r="MN16" i="1"/>
  <c r="MW17" i="1"/>
  <c r="KX16" i="1"/>
  <c r="KZ12" i="1"/>
  <c r="IT12" i="1"/>
  <c r="IS22" i="1"/>
  <c r="GY12" i="1"/>
  <c r="HY14" i="1"/>
  <c r="HX22" i="1"/>
  <c r="EZ9" i="1"/>
  <c r="FW14" i="1"/>
  <c r="GA22" i="1"/>
  <c r="EE13" i="1"/>
  <c r="BO10" i="1"/>
  <c r="BN22" i="1"/>
  <c r="I9" i="1"/>
  <c r="AK17" i="1"/>
  <c r="AJ22" i="1"/>
  <c r="BEK11" i="1"/>
  <c r="UR13" i="1"/>
  <c r="TN8" i="1"/>
  <c r="AMC17" i="1"/>
  <c r="RJ13" i="1"/>
  <c r="OT11" i="1"/>
  <c r="KX14" i="1"/>
  <c r="IT10" i="1"/>
  <c r="KE14" i="1"/>
  <c r="KI22" i="1"/>
  <c r="HY12" i="1"/>
  <c r="FB15" i="1"/>
  <c r="FW12" i="1"/>
  <c r="CW22" i="1"/>
  <c r="AK15" i="1"/>
  <c r="H22" i="1"/>
  <c r="BEK10" i="1"/>
  <c r="UR15" i="1"/>
  <c r="TN12" i="1"/>
  <c r="AMC8" i="1"/>
  <c r="AXD9" i="1"/>
  <c r="RJ12" i="1"/>
  <c r="OT10" i="1"/>
  <c r="AZJ14" i="1"/>
  <c r="OT12" i="1"/>
  <c r="MW14" i="1"/>
  <c r="KX13" i="1"/>
  <c r="IT9" i="1"/>
  <c r="KE13" i="1"/>
  <c r="HY11" i="1"/>
  <c r="CE19" i="1"/>
  <c r="CF8" i="1" s="1"/>
  <c r="AK14" i="1"/>
  <c r="ANG17" i="1"/>
  <c r="AVB15" i="1"/>
  <c r="AVB17" i="1"/>
  <c r="UR14" i="1"/>
  <c r="UR16" i="1"/>
  <c r="BBG17" i="1"/>
  <c r="AMC10" i="1"/>
  <c r="RJ17" i="1"/>
  <c r="MW13" i="1"/>
  <c r="KX12" i="1"/>
  <c r="KE11" i="1"/>
  <c r="GY8" i="1"/>
  <c r="FB9" i="1"/>
  <c r="FW10" i="1"/>
  <c r="EE8" i="1"/>
  <c r="EK22" i="1"/>
  <c r="BM12" i="1"/>
  <c r="BT9" i="1"/>
  <c r="CX15" i="1"/>
  <c r="AD14" i="1"/>
  <c r="AK13" i="1"/>
  <c r="DL8" i="1"/>
  <c r="DL11" i="1"/>
  <c r="DL12" i="1"/>
  <c r="DK22" i="1"/>
  <c r="DL14" i="1"/>
  <c r="DL15" i="1"/>
  <c r="DL16" i="1"/>
  <c r="DL9" i="1"/>
  <c r="DL10" i="1"/>
  <c r="DL13" i="1"/>
  <c r="DL17" i="1"/>
  <c r="AFZ19" i="1"/>
  <c r="BTD14" i="1"/>
  <c r="FO22" i="1"/>
  <c r="FP14" i="1"/>
  <c r="FP15" i="1"/>
  <c r="FP17" i="1"/>
  <c r="FP9" i="1"/>
  <c r="FP10" i="1"/>
  <c r="FP11" i="1"/>
  <c r="FP12" i="1"/>
  <c r="FP13" i="1"/>
  <c r="FP8" i="1"/>
  <c r="FP16" i="1"/>
  <c r="AVL9" i="1"/>
  <c r="WT19" i="1"/>
  <c r="BCY19" i="1"/>
  <c r="BDP15" i="1"/>
  <c r="BDP13" i="1"/>
  <c r="BDP16" i="1"/>
  <c r="BDP14" i="1"/>
  <c r="BDP10" i="1"/>
  <c r="BDP8" i="1"/>
  <c r="BDP17" i="1"/>
  <c r="BDP11" i="1"/>
  <c r="ATG19" i="1"/>
  <c r="ATH11" i="1" s="1"/>
  <c r="AIR14" i="1"/>
  <c r="AIR9" i="1"/>
  <c r="AIR8" i="1"/>
  <c r="AIR12" i="1"/>
  <c r="AIR17" i="1"/>
  <c r="AIR13" i="1"/>
  <c r="AIR10" i="1"/>
  <c r="AIR11" i="1"/>
  <c r="ADM14" i="1"/>
  <c r="ADM13" i="1"/>
  <c r="ADM12" i="1"/>
  <c r="ADM9" i="1"/>
  <c r="ADM17" i="1"/>
  <c r="ADM11" i="1"/>
  <c r="AFC8" i="1"/>
  <c r="AFC12" i="1"/>
  <c r="AFC13" i="1"/>
  <c r="AFC17" i="1"/>
  <c r="ACY16" i="1"/>
  <c r="ACY8" i="1"/>
  <c r="ACY15" i="1"/>
  <c r="ACY14" i="1"/>
  <c r="AAN16" i="1"/>
  <c r="AAN12" i="1"/>
  <c r="AAM22" i="1"/>
  <c r="AAN15" i="1"/>
  <c r="AAN13" i="1"/>
  <c r="AAN8" i="1"/>
  <c r="ZI19" i="1"/>
  <c r="ZJ9" i="1" s="1"/>
  <c r="PU22" i="1"/>
  <c r="PV17" i="1"/>
  <c r="PV9" i="1"/>
  <c r="PV8" i="1"/>
  <c r="PV12" i="1"/>
  <c r="PV10" i="1"/>
  <c r="PV11" i="1"/>
  <c r="PV15" i="1"/>
  <c r="PV13" i="1"/>
  <c r="PV16" i="1"/>
  <c r="AYA19" i="1"/>
  <c r="BCH22" i="1"/>
  <c r="BCI14" i="1"/>
  <c r="BCI16" i="1"/>
  <c r="BCI11" i="1"/>
  <c r="BCI8" i="1"/>
  <c r="BCI17" i="1"/>
  <c r="BCI13" i="1"/>
  <c r="BCI12" i="1"/>
  <c r="BCI10" i="1"/>
  <c r="BCI9" i="1"/>
  <c r="BCI15" i="1"/>
  <c r="ASX8" i="1"/>
  <c r="ASX9" i="1"/>
  <c r="ASX14" i="1"/>
  <c r="ASW22" i="1"/>
  <c r="ASX13" i="1"/>
  <c r="APQ22" i="1"/>
  <c r="APR11" i="1"/>
  <c r="APR8" i="1"/>
  <c r="APR15" i="1"/>
  <c r="APR9" i="1"/>
  <c r="APR13" i="1"/>
  <c r="APR16" i="1"/>
  <c r="APR17" i="1"/>
  <c r="APR10" i="1"/>
  <c r="APR14" i="1"/>
  <c r="AGG17" i="1"/>
  <c r="AGG12" i="1"/>
  <c r="AGG13" i="1"/>
  <c r="AGG8" i="1"/>
  <c r="AGG11" i="1"/>
  <c r="UI15" i="1"/>
  <c r="UI8" i="1"/>
  <c r="UI10" i="1"/>
  <c r="UI16" i="1"/>
  <c r="UI11" i="1"/>
  <c r="UI14" i="1"/>
  <c r="UI17" i="1"/>
  <c r="UI12" i="1"/>
  <c r="UI13" i="1"/>
  <c r="UH22" i="1"/>
  <c r="UI9" i="1"/>
  <c r="QL19" i="1"/>
  <c r="OL22" i="1"/>
  <c r="OM12" i="1"/>
  <c r="OM8" i="1"/>
  <c r="OM9" i="1"/>
  <c r="OM16" i="1"/>
  <c r="OM15" i="1"/>
  <c r="OM13" i="1"/>
  <c r="OM10" i="1"/>
  <c r="OM17" i="1"/>
  <c r="OM11" i="1"/>
  <c r="SC10" i="1"/>
  <c r="ANS19" i="1"/>
  <c r="BOZ12" i="1"/>
  <c r="BOZ17" i="1"/>
  <c r="BOZ8" i="1"/>
  <c r="BOZ9" i="1"/>
  <c r="BOZ10" i="1"/>
  <c r="BOZ11" i="1"/>
  <c r="BOZ13" i="1"/>
  <c r="BOZ14" i="1"/>
  <c r="BOY22" i="1"/>
  <c r="BPB19" i="1"/>
  <c r="BLV19" i="1"/>
  <c r="BLW12" i="1" s="1"/>
  <c r="BMC19" i="1"/>
  <c r="BMD14" i="1" s="1"/>
  <c r="BHU19" i="1"/>
  <c r="BHV13" i="1" s="1"/>
  <c r="BIL17" i="1"/>
  <c r="BIL11" i="1"/>
  <c r="BIL15" i="1"/>
  <c r="BIL16" i="1"/>
  <c r="BIL8" i="1"/>
  <c r="BHH14" i="1"/>
  <c r="HS22" i="1"/>
  <c r="HT14" i="1"/>
  <c r="HT15" i="1"/>
  <c r="HT17" i="1"/>
  <c r="HT9" i="1"/>
  <c r="HT10" i="1"/>
  <c r="HT11" i="1"/>
  <c r="HT12" i="1"/>
  <c r="HT13" i="1"/>
  <c r="HT8" i="1"/>
  <c r="HT16" i="1"/>
  <c r="CMN16" i="1"/>
  <c r="CMN8" i="1"/>
  <c r="CMN13" i="1"/>
  <c r="CMN17" i="1"/>
  <c r="CMN12" i="1"/>
  <c r="CMN15" i="1"/>
  <c r="CMN10" i="1"/>
  <c r="CMN9" i="1"/>
  <c r="CAK16" i="1"/>
  <c r="CAJ22" i="1"/>
  <c r="CAK14" i="1"/>
  <c r="CAK15" i="1"/>
  <c r="CAK13" i="1"/>
  <c r="CAK11" i="1"/>
  <c r="CAK12" i="1"/>
  <c r="CAK9" i="1"/>
  <c r="BTR8" i="1"/>
  <c r="BTQ22" i="1"/>
  <c r="BTR17" i="1"/>
  <c r="BTR10" i="1"/>
  <c r="BTR16" i="1"/>
  <c r="BTR9" i="1"/>
  <c r="AKH19" i="1"/>
  <c r="ANL19" i="1"/>
  <c r="DUE13" i="1"/>
  <c r="DUE10" i="1"/>
  <c r="DUD22" i="1"/>
  <c r="DUE14" i="1"/>
  <c r="DUE17" i="1"/>
  <c r="DUE15" i="1"/>
  <c r="DUE16" i="1"/>
  <c r="DUE12" i="1"/>
  <c r="DUE11" i="1"/>
  <c r="AVS10" i="1"/>
  <c r="AVS15" i="1"/>
  <c r="B19" i="1"/>
  <c r="B22" i="1" s="1"/>
  <c r="D19" i="1"/>
  <c r="DFC12" i="1"/>
  <c r="DFC17" i="1"/>
  <c r="DFC14" i="1"/>
  <c r="DFC15" i="1"/>
  <c r="DFC9" i="1"/>
  <c r="DFC10" i="1"/>
  <c r="DFC13" i="1"/>
  <c r="DFB22" i="1"/>
  <c r="ABD19" i="1"/>
  <c r="CKC17" i="1"/>
  <c r="CKC8" i="1"/>
  <c r="CKC10" i="1"/>
  <c r="NO22" i="1"/>
  <c r="NP12" i="1"/>
  <c r="NP13" i="1"/>
  <c r="NP15" i="1"/>
  <c r="NP16" i="1"/>
  <c r="NP17" i="1"/>
  <c r="NP8" i="1"/>
  <c r="NP9" i="1"/>
  <c r="NP10" i="1"/>
  <c r="NP11" i="1"/>
  <c r="DE16" i="1"/>
  <c r="DE17" i="1"/>
  <c r="DE8" i="1"/>
  <c r="DE9" i="1"/>
  <c r="DD22" i="1"/>
  <c r="DE11" i="1"/>
  <c r="DE12" i="1"/>
  <c r="DE13" i="1"/>
  <c r="DE14" i="1"/>
  <c r="DE15" i="1"/>
  <c r="XH19" i="1"/>
  <c r="DJY10" i="1"/>
  <c r="DJY15" i="1"/>
  <c r="DMQ11" i="1"/>
  <c r="DMQ17" i="1"/>
  <c r="CHK16" i="1"/>
  <c r="CHK15" i="1"/>
  <c r="AZT16" i="1"/>
  <c r="ZG19" i="1"/>
  <c r="SG19" i="1"/>
  <c r="CHK9" i="1"/>
  <c r="COX22" i="1"/>
  <c r="COY11" i="1"/>
  <c r="COY15" i="1"/>
  <c r="COY13" i="1"/>
  <c r="COY16" i="1"/>
  <c r="AUZ14" i="1"/>
  <c r="AUZ13" i="1"/>
  <c r="AUZ15" i="1"/>
  <c r="ANE10" i="1"/>
  <c r="ANE17" i="1"/>
  <c r="RE15" i="1"/>
  <c r="RE9" i="1"/>
  <c r="RD22" i="1"/>
  <c r="RE17" i="1"/>
  <c r="EU10" i="1"/>
  <c r="EU11" i="1"/>
  <c r="EU13" i="1"/>
  <c r="EU14" i="1"/>
  <c r="EU15" i="1"/>
  <c r="ET22" i="1"/>
  <c r="EU17" i="1"/>
  <c r="EU8" i="1"/>
  <c r="EU9" i="1"/>
  <c r="SL19" i="1"/>
  <c r="CUP12" i="1"/>
  <c r="CUP8" i="1"/>
  <c r="CCU22" i="1"/>
  <c r="CCV9" i="1"/>
  <c r="BEM11" i="1"/>
  <c r="BEM13" i="1"/>
  <c r="JJ12" i="1"/>
  <c r="JJ10" i="1"/>
  <c r="JJ11" i="1"/>
  <c r="JJ8" i="1"/>
  <c r="CQO15" i="1"/>
  <c r="CQO17" i="1"/>
  <c r="CQO12" i="1"/>
  <c r="CQO13" i="1"/>
  <c r="CQO14" i="1"/>
  <c r="CQO16" i="1"/>
  <c r="AQD19" i="1"/>
  <c r="BVA19" i="1"/>
  <c r="BEY19" i="1"/>
  <c r="AVG19" i="1"/>
  <c r="AYF19" i="1"/>
  <c r="AXY19" i="1"/>
  <c r="DDM19" i="1"/>
  <c r="BDD19" i="1"/>
  <c r="RL19" i="1"/>
  <c r="CES12" i="1"/>
  <c r="CZE13" i="1"/>
  <c r="CZE14" i="1"/>
  <c r="CZE12" i="1"/>
  <c r="CZE17" i="1"/>
  <c r="CZE9" i="1"/>
  <c r="DLA11" i="1"/>
  <c r="DLA17" i="1"/>
  <c r="DLA9" i="1"/>
  <c r="DLA8" i="1"/>
  <c r="CSE11" i="1"/>
  <c r="CSE10" i="1"/>
  <c r="CSE14" i="1"/>
  <c r="CSE15" i="1"/>
  <c r="CSD22" i="1"/>
  <c r="AOV22" i="1"/>
  <c r="AOW15" i="1"/>
  <c r="JJ17" i="1"/>
  <c r="BIG19" i="1"/>
  <c r="DGE11" i="1"/>
  <c r="DGE14" i="1"/>
  <c r="CTN17" i="1"/>
  <c r="CTN13" i="1"/>
  <c r="CTN11" i="1"/>
  <c r="CGW16" i="1"/>
  <c r="CGW15" i="1"/>
  <c r="NA22" i="1"/>
  <c r="NB11" i="1"/>
  <c r="NB12" i="1"/>
  <c r="NB14" i="1"/>
  <c r="NB15" i="1"/>
  <c r="NB16" i="1"/>
  <c r="NB8" i="1"/>
  <c r="NB9" i="1"/>
  <c r="NB10" i="1"/>
  <c r="JV9" i="1"/>
  <c r="JV10" i="1"/>
  <c r="JU22" i="1"/>
  <c r="JV12" i="1"/>
  <c r="JV13" i="1"/>
  <c r="JV14" i="1"/>
  <c r="JV16" i="1"/>
  <c r="JV17" i="1"/>
  <c r="JV8" i="1"/>
  <c r="GI10" i="1"/>
  <c r="GI14" i="1"/>
  <c r="GI17" i="1"/>
  <c r="GH22" i="1"/>
  <c r="GI8" i="1"/>
  <c r="GI13" i="1"/>
  <c r="DZ14" i="1"/>
  <c r="DZ12" i="1"/>
  <c r="DZ13" i="1"/>
  <c r="DZ16" i="1"/>
  <c r="DZ17" i="1"/>
  <c r="DY22" i="1"/>
  <c r="DZ8" i="1"/>
  <c r="DZ9" i="1"/>
  <c r="DZ10" i="1"/>
  <c r="DZ11" i="1"/>
  <c r="BQ19" i="1"/>
  <c r="BR8" i="1" s="1"/>
  <c r="CDW22" i="1"/>
  <c r="CDX11" i="1"/>
  <c r="CDX12" i="1"/>
  <c r="CDX17" i="1"/>
  <c r="BDA22" i="1"/>
  <c r="BDB11" i="1"/>
  <c r="BDB14" i="1"/>
  <c r="BDB17" i="1"/>
  <c r="MF22" i="1"/>
  <c r="MG14" i="1"/>
  <c r="MG15" i="1"/>
  <c r="MG17" i="1"/>
  <c r="MG9" i="1"/>
  <c r="MG10" i="1"/>
  <c r="MG11" i="1"/>
  <c r="MG12" i="1"/>
  <c r="MG13" i="1"/>
  <c r="IM8" i="1"/>
  <c r="IM9" i="1"/>
  <c r="IM11" i="1"/>
  <c r="IM12" i="1"/>
  <c r="IM13" i="1"/>
  <c r="IL22" i="1"/>
  <c r="IM15" i="1"/>
  <c r="IM16" i="1"/>
  <c r="IM17" i="1"/>
  <c r="FG10" i="1"/>
  <c r="FG9" i="1"/>
  <c r="FG11" i="1"/>
  <c r="FG13" i="1"/>
  <c r="FG14" i="1"/>
  <c r="FG15" i="1"/>
  <c r="FF22" i="1"/>
  <c r="FG17" i="1"/>
  <c r="FG8" i="1"/>
  <c r="CZE11" i="1"/>
  <c r="DIP14" i="1"/>
  <c r="DIP13" i="1"/>
  <c r="DLV8" i="1"/>
  <c r="DLV13" i="1"/>
  <c r="DLV10" i="1"/>
  <c r="CPM13" i="1"/>
  <c r="CPM10" i="1"/>
  <c r="AFR22" i="1"/>
  <c r="AFS8" i="1"/>
  <c r="PM16" i="1"/>
  <c r="PM8" i="1"/>
  <c r="LD22" i="1"/>
  <c r="LE16" i="1"/>
  <c r="LE17" i="1"/>
  <c r="LE8" i="1"/>
  <c r="LE9" i="1"/>
  <c r="LE11" i="1"/>
  <c r="LE12" i="1"/>
  <c r="LE13" i="1"/>
  <c r="LE14" i="1"/>
  <c r="LE15" i="1"/>
  <c r="JV11" i="1"/>
  <c r="GP15" i="1"/>
  <c r="GP14" i="1"/>
  <c r="GO22" i="1"/>
  <c r="GP8" i="1"/>
  <c r="GP11" i="1"/>
  <c r="GP13" i="1"/>
  <c r="TW19" i="1"/>
  <c r="CQO11" i="1"/>
  <c r="DLA13" i="1"/>
  <c r="DLA10" i="1"/>
  <c r="DIP10" i="1"/>
  <c r="BVV14" i="1"/>
  <c r="BVV16" i="1"/>
  <c r="BVH14" i="1"/>
  <c r="AVV22" i="1"/>
  <c r="AVW8" i="1"/>
  <c r="AVW13" i="1"/>
  <c r="SU16" i="1"/>
  <c r="SU12" i="1"/>
  <c r="SU15" i="1"/>
  <c r="AII16" i="1"/>
  <c r="AGU16" i="1"/>
  <c r="MN17" i="1"/>
  <c r="MP15" i="1"/>
  <c r="MU13" i="1"/>
  <c r="NK15" i="1"/>
  <c r="OF10" i="1"/>
  <c r="KZ17" i="1"/>
  <c r="LN9" i="1"/>
  <c r="JA10" i="1"/>
  <c r="KJ13" i="1"/>
  <c r="HD11" i="1"/>
  <c r="HF9" i="1"/>
  <c r="HR15" i="1"/>
  <c r="IF11" i="1"/>
  <c r="IH9" i="1"/>
  <c r="HA19" i="1"/>
  <c r="HB12" i="1" s="1"/>
  <c r="EZ15" i="1"/>
  <c r="FB11" i="1"/>
  <c r="GB17" i="1"/>
  <c r="GR8" i="1"/>
  <c r="DS17" i="1"/>
  <c r="DX14" i="1"/>
  <c r="EN14" i="1"/>
  <c r="ES11" i="1"/>
  <c r="DR22" i="1"/>
  <c r="EM22" i="1"/>
  <c r="BH15" i="1"/>
  <c r="BV8" i="1"/>
  <c r="CJ13" i="1"/>
  <c r="CV9" i="1"/>
  <c r="BG22" i="1"/>
  <c r="R16" i="1"/>
  <c r="Y10" i="1"/>
  <c r="AM17" i="1"/>
  <c r="AR9" i="1"/>
  <c r="AY14" i="1"/>
  <c r="X22" i="1"/>
  <c r="AX22" i="1"/>
  <c r="JE19" i="1"/>
  <c r="JF16" i="1" s="1"/>
  <c r="EG17" i="1"/>
  <c r="DU19" i="1"/>
  <c r="DV9" i="1" s="1"/>
  <c r="CA16" i="1"/>
  <c r="R14" i="1"/>
  <c r="DFX11" i="1"/>
  <c r="DOF22" i="1"/>
  <c r="CGA22" i="1"/>
  <c r="BXE9" i="1"/>
  <c r="MN15" i="1"/>
  <c r="OD16" i="1"/>
  <c r="MR19" i="1"/>
  <c r="MS11" i="1" s="1"/>
  <c r="JA8" i="1"/>
  <c r="HD9" i="1"/>
  <c r="GM19" i="1"/>
  <c r="GN10" i="1" s="1"/>
  <c r="DS15" i="1"/>
  <c r="EG16" i="1"/>
  <c r="EN12" i="1"/>
  <c r="BH13" i="1"/>
  <c r="CA15" i="1"/>
  <c r="R11" i="1"/>
  <c r="AY11" i="1"/>
  <c r="BHX14" i="1"/>
  <c r="ATE16" i="1"/>
  <c r="VK9" i="1"/>
  <c r="MN14" i="1"/>
  <c r="MP12" i="1"/>
  <c r="OD13" i="1"/>
  <c r="MY19" i="1"/>
  <c r="MZ15" i="1" s="1"/>
  <c r="LP19" i="1"/>
  <c r="LQ10" i="1" s="1"/>
  <c r="JC14" i="1"/>
  <c r="KJ10" i="1"/>
  <c r="HD8" i="1"/>
  <c r="HR12" i="1"/>
  <c r="IF8" i="1"/>
  <c r="EZ11" i="1"/>
  <c r="GB14" i="1"/>
  <c r="FD19" i="1"/>
  <c r="FE16" i="1" s="1"/>
  <c r="DS14" i="1"/>
  <c r="EG15" i="1"/>
  <c r="EN11" i="1"/>
  <c r="BH12" i="1"/>
  <c r="CA12" i="1"/>
  <c r="P15" i="1"/>
  <c r="R10" i="1"/>
  <c r="AM14" i="1"/>
  <c r="AY8" i="1"/>
  <c r="BEF12" i="1"/>
  <c r="OY10" i="1"/>
  <c r="MN13" i="1"/>
  <c r="MP11" i="1"/>
  <c r="MU9" i="1"/>
  <c r="NK9" i="1"/>
  <c r="OD12" i="1"/>
  <c r="KZ13" i="1"/>
  <c r="LN17" i="1"/>
  <c r="MB14" i="1"/>
  <c r="JC13" i="1"/>
  <c r="JX11" i="1"/>
  <c r="KJ9" i="1"/>
  <c r="HF17" i="1"/>
  <c r="HR11" i="1"/>
  <c r="IH17" i="1"/>
  <c r="EZ10" i="1"/>
  <c r="GB12" i="1"/>
  <c r="GR16" i="1"/>
  <c r="DC14" i="1"/>
  <c r="DS13" i="1"/>
  <c r="DX10" i="1"/>
  <c r="EG14" i="1"/>
  <c r="EN10" i="1"/>
  <c r="BH11" i="1"/>
  <c r="BV17" i="1"/>
  <c r="CA9" i="1"/>
  <c r="CJ8" i="1"/>
  <c r="CX14" i="1"/>
  <c r="BX19" i="1"/>
  <c r="BY13" i="1" s="1"/>
  <c r="P14" i="1"/>
  <c r="AD15" i="1"/>
  <c r="AM13" i="1"/>
  <c r="BA9" i="1"/>
  <c r="BYU15" i="1"/>
  <c r="BYU19" i="1" s="1"/>
  <c r="MN11" i="1"/>
  <c r="MP9" i="1"/>
  <c r="OD8" i="1"/>
  <c r="KZ11" i="1"/>
  <c r="LN15" i="1"/>
  <c r="JA16" i="1"/>
  <c r="JC8" i="1"/>
  <c r="KL17" i="1"/>
  <c r="HD17" i="1"/>
  <c r="HF15" i="1"/>
  <c r="HR9" i="1"/>
  <c r="IF17" i="1"/>
  <c r="IH15" i="1"/>
  <c r="HO19" i="1"/>
  <c r="HP11" i="1" s="1"/>
  <c r="EZ8" i="1"/>
  <c r="GB10" i="1"/>
  <c r="GR14" i="1"/>
  <c r="GJ22" i="1"/>
  <c r="DC11" i="1"/>
  <c r="DS11" i="1"/>
  <c r="DX8" i="1"/>
  <c r="EG12" i="1"/>
  <c r="ES17" i="1"/>
  <c r="DI22" i="1"/>
  <c r="ED22" i="1"/>
  <c r="BH8" i="1"/>
  <c r="BV14" i="1"/>
  <c r="CH9" i="1"/>
  <c r="CX12" i="1"/>
  <c r="CZ19" i="1"/>
  <c r="DA17" i="1" s="1"/>
  <c r="P12" i="1"/>
  <c r="Y17" i="1"/>
  <c r="AD12" i="1"/>
  <c r="AM11" i="1"/>
  <c r="M19" i="1"/>
  <c r="M22" i="1" s="1"/>
  <c r="AV19" i="1"/>
  <c r="AW16" i="1" s="1"/>
  <c r="DAN11" i="1"/>
  <c r="DCJ22" i="1"/>
  <c r="BVU22" i="1"/>
  <c r="AWR8" i="1"/>
  <c r="MN10" i="1"/>
  <c r="MP8" i="1"/>
  <c r="OF17" i="1"/>
  <c r="NM19" i="1"/>
  <c r="NN17" i="1" s="1"/>
  <c r="KZ10" i="1"/>
  <c r="LN14" i="1"/>
  <c r="JA15" i="1"/>
  <c r="KL11" i="1"/>
  <c r="HD16" i="1"/>
  <c r="HF14" i="1"/>
  <c r="HR8" i="1"/>
  <c r="IF16" i="1"/>
  <c r="IH14" i="1"/>
  <c r="HQ22" i="1"/>
  <c r="FB17" i="1"/>
  <c r="FN10" i="1"/>
  <c r="GB9" i="1"/>
  <c r="GR13" i="1"/>
  <c r="DC10" i="1"/>
  <c r="DS10" i="1"/>
  <c r="EG11" i="1"/>
  <c r="ES16" i="1"/>
  <c r="BM15" i="1"/>
  <c r="BV13" i="1"/>
  <c r="CH8" i="1"/>
  <c r="CX11" i="1"/>
  <c r="BU22" i="1"/>
  <c r="P11" i="1"/>
  <c r="Y16" i="1"/>
  <c r="AD11" i="1"/>
  <c r="AM8" i="1"/>
  <c r="AL22" i="1"/>
  <c r="DFX15" i="1"/>
  <c r="BJI17" i="1"/>
  <c r="BFH11" i="1"/>
  <c r="VK13" i="1"/>
  <c r="MN9" i="1"/>
  <c r="OF16" i="1"/>
  <c r="LN13" i="1"/>
  <c r="MD19" i="1"/>
  <c r="ME14" i="1" s="1"/>
  <c r="JA14" i="1"/>
  <c r="KJ17" i="1"/>
  <c r="HD15" i="1"/>
  <c r="HF13" i="1"/>
  <c r="IF15" i="1"/>
  <c r="GB8" i="1"/>
  <c r="EG10" i="1"/>
  <c r="EF22" i="1"/>
  <c r="BM14" i="1"/>
  <c r="Y14" i="1"/>
  <c r="BJ19" i="1"/>
  <c r="BK13" i="1" s="1"/>
  <c r="DEO12" i="1"/>
  <c r="BGQ8" i="1"/>
  <c r="BFH8" i="1"/>
  <c r="BAE17" i="1"/>
  <c r="BAE19" i="1" s="1"/>
  <c r="QP22" i="1"/>
  <c r="MP17" i="1"/>
  <c r="MU15" i="1"/>
  <c r="NK17" i="1"/>
  <c r="OF12" i="1"/>
  <c r="NT19" i="1"/>
  <c r="NU15" i="1" s="1"/>
  <c r="LN11" i="1"/>
  <c r="JA12" i="1"/>
  <c r="KJ15" i="1"/>
  <c r="HD13" i="1"/>
  <c r="HF11" i="1"/>
  <c r="HR17" i="1"/>
  <c r="IF13" i="1"/>
  <c r="IH11" i="1"/>
  <c r="IC19" i="1"/>
  <c r="ID12" i="1" s="1"/>
  <c r="EZ17" i="1"/>
  <c r="FB14" i="1"/>
  <c r="EN16" i="1"/>
  <c r="BH17" i="1"/>
  <c r="BM9" i="1"/>
  <c r="BV10" i="1"/>
  <c r="CV16" i="1"/>
  <c r="P8" i="1"/>
  <c r="Y12" i="1"/>
  <c r="BKR13" i="1"/>
  <c r="BKK19" i="1"/>
  <c r="BGV14" i="1"/>
  <c r="YC19" i="1"/>
  <c r="PF8" i="1"/>
  <c r="MP16" i="1"/>
  <c r="MU14" i="1"/>
  <c r="NK16" i="1"/>
  <c r="OF11" i="1"/>
  <c r="OA19" i="1"/>
  <c r="OB13" i="1" s="1"/>
  <c r="JA11" i="1"/>
  <c r="KG19" i="1"/>
  <c r="KH10" i="1" s="1"/>
  <c r="HD12" i="1"/>
  <c r="HF10" i="1"/>
  <c r="IH10" i="1"/>
  <c r="EZ16" i="1"/>
  <c r="GR9" i="1"/>
  <c r="DX16" i="1"/>
  <c r="EN15" i="1"/>
  <c r="BH16" i="1"/>
  <c r="BV9" i="1"/>
  <c r="CJ14" i="1"/>
  <c r="CV10" i="1"/>
  <c r="CL19" i="1"/>
  <c r="CM17" i="1" s="1"/>
  <c r="R17" i="1"/>
  <c r="Y11" i="1"/>
  <c r="AR10" i="1"/>
  <c r="AY15" i="1"/>
  <c r="B22" i="5"/>
  <c r="AFV11" i="1"/>
  <c r="AFU22" i="1"/>
  <c r="AFV15" i="1"/>
  <c r="AFV10" i="1"/>
  <c r="AFV9" i="1"/>
  <c r="BPQ11" i="1"/>
  <c r="AFV13" i="1"/>
  <c r="DQR17" i="1"/>
  <c r="DQR10" i="1"/>
  <c r="DQR14" i="1"/>
  <c r="AGX11" i="1"/>
  <c r="AGX15" i="1"/>
  <c r="AKD17" i="1"/>
  <c r="AKD12" i="1"/>
  <c r="AFV17" i="1"/>
  <c r="YQ19" i="1"/>
  <c r="AFV8" i="1"/>
  <c r="AFV16" i="1"/>
  <c r="AJW15" i="1"/>
  <c r="DEA19" i="1"/>
  <c r="AFV14" i="1"/>
  <c r="BGF17" i="1"/>
  <c r="BAA13" i="1"/>
  <c r="BAA15" i="1"/>
  <c r="DRM12" i="1"/>
  <c r="AZZ22" i="1"/>
  <c r="BAA11" i="1"/>
  <c r="BAA10" i="1"/>
  <c r="QQ15" i="1"/>
  <c r="OK16" i="1"/>
  <c r="KU19" i="1"/>
  <c r="JL19" i="1"/>
  <c r="JM13" i="1" s="1"/>
  <c r="CVY15" i="1"/>
  <c r="QQ11" i="1"/>
  <c r="PF13" i="1"/>
  <c r="NR12" i="1"/>
  <c r="NY9" i="1"/>
  <c r="NC22" i="1"/>
  <c r="NQ22" i="1"/>
  <c r="OE22" i="1"/>
  <c r="CVY12" i="1"/>
  <c r="YX15" i="1"/>
  <c r="QH13" i="1"/>
  <c r="OJ22" i="1"/>
  <c r="LW19" i="1"/>
  <c r="CGV22" i="1"/>
  <c r="CDJ12" i="1"/>
  <c r="PF17" i="1"/>
  <c r="CGW13" i="1"/>
  <c r="BAD22" i="1"/>
  <c r="OK10" i="1"/>
  <c r="NK11" i="1"/>
  <c r="NR8" i="1"/>
  <c r="NY17" i="1"/>
  <c r="OD15" i="1"/>
  <c r="OF14" i="1"/>
  <c r="MB12" i="1"/>
  <c r="JZ19" i="1"/>
  <c r="AHI16" i="1"/>
  <c r="QQ9" i="1"/>
  <c r="OY11" i="1"/>
  <c r="NK10" i="1"/>
  <c r="NY16" i="1"/>
  <c r="OD14" i="1"/>
  <c r="OF13" i="1"/>
  <c r="NF19" i="1"/>
  <c r="NG8" i="1" s="1"/>
  <c r="OH19" i="1"/>
  <c r="OI12" i="1" s="1"/>
  <c r="MB10" i="1"/>
  <c r="IX19" i="1"/>
  <c r="BWI22" i="1"/>
  <c r="VD15" i="1"/>
  <c r="NX22" i="1"/>
  <c r="LB19" i="1"/>
  <c r="LI19" i="1"/>
  <c r="MB16" i="1"/>
  <c r="MB17" i="1"/>
  <c r="MB8" i="1"/>
  <c r="MB11" i="1"/>
  <c r="MB13" i="1"/>
  <c r="DLA16" i="1"/>
  <c r="QH12" i="1"/>
  <c r="MK19" i="1"/>
  <c r="ML17" i="1" s="1"/>
  <c r="NR15" i="1"/>
  <c r="NY12" i="1"/>
  <c r="OD10" i="1"/>
  <c r="OF9" i="1"/>
  <c r="KN19" i="1"/>
  <c r="KO13" i="1" s="1"/>
  <c r="OD9" i="1"/>
  <c r="GW16" i="1"/>
  <c r="GW17" i="1"/>
  <c r="GW8" i="1"/>
  <c r="GW9" i="1"/>
  <c r="GW10" i="1"/>
  <c r="GW11" i="1"/>
  <c r="GW12" i="1"/>
  <c r="GW13" i="1"/>
  <c r="GV22" i="1"/>
  <c r="GW15" i="1"/>
  <c r="IV15" i="1"/>
  <c r="JC12" i="1"/>
  <c r="JJ9" i="1"/>
  <c r="JX15" i="1"/>
  <c r="KE12" i="1"/>
  <c r="KL9" i="1"/>
  <c r="IA14" i="1"/>
  <c r="HZ22" i="1"/>
  <c r="FI15" i="1"/>
  <c r="FN11" i="1"/>
  <c r="GP12" i="1"/>
  <c r="FM22" i="1"/>
  <c r="FY19" i="1"/>
  <c r="FZ13" i="1" s="1"/>
  <c r="EI19" i="1"/>
  <c r="EJ14" i="1" s="1"/>
  <c r="BM13" i="1"/>
  <c r="CA13" i="1"/>
  <c r="CO14" i="1"/>
  <c r="CT10" i="1"/>
  <c r="CV8" i="1"/>
  <c r="I11" i="1"/>
  <c r="K8" i="1"/>
  <c r="P17" i="1"/>
  <c r="R15" i="1"/>
  <c r="W11" i="1"/>
  <c r="Y9" i="1"/>
  <c r="AF16" i="1"/>
  <c r="AM10" i="1"/>
  <c r="AT16" i="1"/>
  <c r="AY12" i="1"/>
  <c r="BA10" i="1"/>
  <c r="V22" i="1"/>
  <c r="AH19" i="1"/>
  <c r="AI11" i="1" s="1"/>
  <c r="AZ22" i="1"/>
  <c r="GC22" i="1"/>
  <c r="GD12" i="1"/>
  <c r="IV13" i="1"/>
  <c r="JC10" i="1"/>
  <c r="JQ16" i="1"/>
  <c r="JX13" i="1"/>
  <c r="KE10" i="1"/>
  <c r="JS19" i="1"/>
  <c r="JT9" i="1" s="1"/>
  <c r="IA12" i="1"/>
  <c r="FI13" i="1"/>
  <c r="FN9" i="1"/>
  <c r="GI16" i="1"/>
  <c r="GP10" i="1"/>
  <c r="BF17" i="1"/>
  <c r="BM11" i="1"/>
  <c r="CA11" i="1"/>
  <c r="CO12" i="1"/>
  <c r="R13" i="1"/>
  <c r="W9" i="1"/>
  <c r="AF14" i="1"/>
  <c r="AR16" i="1"/>
  <c r="AY10" i="1"/>
  <c r="BA8" i="1"/>
  <c r="IV12" i="1"/>
  <c r="JC9" i="1"/>
  <c r="JQ15" i="1"/>
  <c r="JX12" i="1"/>
  <c r="KE9" i="1"/>
  <c r="IU22" i="1"/>
  <c r="JI22" i="1"/>
  <c r="JW22" i="1"/>
  <c r="KK22" i="1"/>
  <c r="IA11" i="1"/>
  <c r="FI12" i="1"/>
  <c r="FN8" i="1"/>
  <c r="GI15" i="1"/>
  <c r="GP9" i="1"/>
  <c r="FA22" i="1"/>
  <c r="FB12" i="1"/>
  <c r="BF16" i="1"/>
  <c r="BM10" i="1"/>
  <c r="BT16" i="1"/>
  <c r="CA10" i="1"/>
  <c r="CH17" i="1"/>
  <c r="CO11" i="1"/>
  <c r="BL22" i="1"/>
  <c r="BZ22" i="1"/>
  <c r="CN22" i="1"/>
  <c r="R12" i="1"/>
  <c r="W8" i="1"/>
  <c r="AF13" i="1"/>
  <c r="AR15" i="1"/>
  <c r="AY9" i="1"/>
  <c r="J22" i="1"/>
  <c r="IA10" i="1"/>
  <c r="IQ19" i="1"/>
  <c r="IR13" i="1" s="1"/>
  <c r="GT19" i="1"/>
  <c r="GU17" i="1" s="1"/>
  <c r="U9" i="1"/>
  <c r="BC19" i="1"/>
  <c r="IV10" i="1"/>
  <c r="JJ16" i="1"/>
  <c r="JQ13" i="1"/>
  <c r="JX10" i="1"/>
  <c r="KL16" i="1"/>
  <c r="IA9" i="1"/>
  <c r="GD17" i="1"/>
  <c r="GF19" i="1"/>
  <c r="GG10" i="1" s="1"/>
  <c r="BF14" i="1"/>
  <c r="BT14" i="1"/>
  <c r="CA8" i="1"/>
  <c r="CH15" i="1"/>
  <c r="CO9" i="1"/>
  <c r="CV15" i="1"/>
  <c r="AO19" i="1"/>
  <c r="AP13" i="1" s="1"/>
  <c r="IV9" i="1"/>
  <c r="JJ15" i="1"/>
  <c r="JQ12" i="1"/>
  <c r="JX9" i="1"/>
  <c r="KL15" i="1"/>
  <c r="IA8" i="1"/>
  <c r="FI8" i="1"/>
  <c r="FN17" i="1"/>
  <c r="GD16" i="1"/>
  <c r="GI12" i="1"/>
  <c r="EB19" i="1"/>
  <c r="EC11" i="1" s="1"/>
  <c r="EP19" i="1"/>
  <c r="EQ11" i="1" s="1"/>
  <c r="BF13" i="1"/>
  <c r="BT13" i="1"/>
  <c r="CH14" i="1"/>
  <c r="CV14" i="1"/>
  <c r="K15" i="1"/>
  <c r="R9" i="1"/>
  <c r="AF9" i="1"/>
  <c r="AR12" i="1"/>
  <c r="BA17" i="1"/>
  <c r="AA19" i="1"/>
  <c r="AB11" i="1" s="1"/>
  <c r="JC17" i="1"/>
  <c r="JJ14" i="1"/>
  <c r="JQ11" i="1"/>
  <c r="KE17" i="1"/>
  <c r="KL14" i="1"/>
  <c r="FN16" i="1"/>
  <c r="GD15" i="1"/>
  <c r="GI11" i="1"/>
  <c r="GP17" i="1"/>
  <c r="FV22" i="1"/>
  <c r="BF12" i="1"/>
  <c r="BT12" i="1"/>
  <c r="CH13" i="1"/>
  <c r="CV13" i="1"/>
  <c r="K14" i="1"/>
  <c r="R8" i="1"/>
  <c r="W17" i="1"/>
  <c r="AF8" i="1"/>
  <c r="BA16" i="1"/>
  <c r="AE22" i="1"/>
  <c r="JC16" i="1"/>
  <c r="JJ13" i="1"/>
  <c r="JQ10" i="1"/>
  <c r="KE16" i="1"/>
  <c r="KL13" i="1"/>
  <c r="IJ19" i="1"/>
  <c r="IK17" i="1" s="1"/>
  <c r="FN15" i="1"/>
  <c r="GD14" i="1"/>
  <c r="GI9" i="1"/>
  <c r="GP16" i="1"/>
  <c r="FH22" i="1"/>
  <c r="BF10" i="1"/>
  <c r="BM17" i="1"/>
  <c r="BT11" i="1"/>
  <c r="CH12" i="1"/>
  <c r="CV12" i="1"/>
  <c r="CS22" i="1"/>
  <c r="K13" i="1"/>
  <c r="W15" i="1"/>
  <c r="AY17" i="1"/>
  <c r="BA14" i="1"/>
  <c r="JC15" i="1"/>
  <c r="JQ9" i="1"/>
  <c r="KE15" i="1"/>
  <c r="IA17" i="1"/>
  <c r="HV19" i="1"/>
  <c r="HW13" i="1" s="1"/>
  <c r="FN14" i="1"/>
  <c r="GD13" i="1"/>
  <c r="BF9" i="1"/>
  <c r="BM16" i="1"/>
  <c r="BT10" i="1"/>
  <c r="CA17" i="1"/>
  <c r="CH10" i="1"/>
  <c r="CO17" i="1"/>
  <c r="CV11" i="1"/>
  <c r="BE22" i="1"/>
  <c r="BS22" i="1"/>
  <c r="CG22" i="1"/>
  <c r="CU22" i="1"/>
  <c r="W14" i="1"/>
  <c r="BA13" i="1"/>
  <c r="IA16" i="1"/>
  <c r="HH19" i="1"/>
  <c r="HI8" i="1" s="1"/>
  <c r="FN13" i="1"/>
  <c r="GD11" i="1"/>
  <c r="U15" i="1"/>
  <c r="W13" i="1"/>
  <c r="BA12" i="1"/>
  <c r="GD10" i="1"/>
  <c r="W12" i="1"/>
  <c r="BA11" i="1"/>
  <c r="DQR12" i="1" l="1"/>
  <c r="DRM9" i="1"/>
  <c r="DRT16" i="1"/>
  <c r="DQQ22" i="1"/>
  <c r="DQR9" i="1"/>
  <c r="DRS22" i="1"/>
  <c r="DRM10" i="1"/>
  <c r="AQM19" i="1"/>
  <c r="AOW19" i="1"/>
  <c r="RA16" i="1"/>
  <c r="DQR11" i="1"/>
  <c r="DRT8" i="1"/>
  <c r="DRT9" i="1"/>
  <c r="DRM16" i="1"/>
  <c r="BTF19" i="1"/>
  <c r="DRT14" i="1"/>
  <c r="DRT19" i="1" s="1"/>
  <c r="DRT13" i="1"/>
  <c r="DQR13" i="1"/>
  <c r="DQR15" i="1"/>
  <c r="DRT10" i="1"/>
  <c r="DQR8" i="1"/>
  <c r="DRT15" i="1"/>
  <c r="DRM11" i="1"/>
  <c r="DQK16" i="1"/>
  <c r="ARO19" i="1"/>
  <c r="ABP19" i="1"/>
  <c r="DOU19" i="1"/>
  <c r="ADK9" i="1"/>
  <c r="AFN22" i="1"/>
  <c r="DRM13" i="1"/>
  <c r="AFO16" i="1"/>
  <c r="ANQ8" i="1"/>
  <c r="ANQ12" i="1"/>
  <c r="ANQ15" i="1"/>
  <c r="ALT9" i="1"/>
  <c r="ANQ10" i="1"/>
  <c r="AAS12" i="1"/>
  <c r="VY19" i="1"/>
  <c r="AUU19" i="1"/>
  <c r="BDK19" i="1"/>
  <c r="CUB19" i="1"/>
  <c r="AYV19" i="1"/>
  <c r="BJS17" i="1"/>
  <c r="AZM12" i="1"/>
  <c r="AVI19" i="1"/>
  <c r="DRM14" i="1"/>
  <c r="DSH15" i="1"/>
  <c r="APU11" i="1"/>
  <c r="AMJ19" i="1"/>
  <c r="BPN19" i="1"/>
  <c r="CDQ19" i="1"/>
  <c r="ANN19" i="1"/>
  <c r="ARH19" i="1"/>
  <c r="AZX19" i="1"/>
  <c r="CDC19" i="1"/>
  <c r="AHZ12" i="1"/>
  <c r="ANQ9" i="1"/>
  <c r="ANQ13" i="1"/>
  <c r="ADQ22" i="1"/>
  <c r="DQK9" i="1"/>
  <c r="RH12" i="1"/>
  <c r="OP13" i="1"/>
  <c r="BJZ12" i="1"/>
  <c r="APY19" i="1"/>
  <c r="DQK11" i="1"/>
  <c r="EW22" i="1"/>
  <c r="DQK14" i="1"/>
  <c r="ABN11" i="1"/>
  <c r="ARY13" i="1"/>
  <c r="BSW15" i="1"/>
  <c r="OP15" i="1"/>
  <c r="DQK10" i="1"/>
  <c r="DQJ22" i="1"/>
  <c r="ALT16" i="1"/>
  <c r="AVS9" i="1"/>
  <c r="AWD19" i="1"/>
  <c r="ALT13" i="1"/>
  <c r="BHE19" i="1"/>
  <c r="DON19" i="1"/>
  <c r="ARM19" i="1"/>
  <c r="AJT19" i="1"/>
  <c r="ALT8" i="1"/>
  <c r="DQK8" i="1"/>
  <c r="ALT15" i="1"/>
  <c r="ATJ19" i="1"/>
  <c r="DQK13" i="1"/>
  <c r="ALS22" i="1"/>
  <c r="BSR19" i="1"/>
  <c r="OP9" i="1"/>
  <c r="OP16" i="1"/>
  <c r="DQK12" i="1"/>
  <c r="CH6" i="6"/>
  <c r="CG6" i="6" s="1"/>
  <c r="CE6" i="6" s="1"/>
  <c r="CD6" i="6" s="1"/>
  <c r="CC6" i="6" s="1"/>
  <c r="CB6" i="6" s="1"/>
  <c r="CA6" i="6" s="1"/>
  <c r="BZ6" i="6" s="1"/>
  <c r="BY6" i="6" s="1"/>
  <c r="BX6" i="6" s="1"/>
  <c r="BW6" i="6" s="1"/>
  <c r="BV6" i="6" s="1"/>
  <c r="BU6" i="6" s="1"/>
  <c r="BT6" i="6" s="1"/>
  <c r="BS6" i="6" s="1"/>
  <c r="BQ6" i="6" s="1"/>
  <c r="BP6" i="6" s="1"/>
  <c r="BO6" i="6" s="1"/>
  <c r="BN6" i="6" s="1"/>
  <c r="BM6" i="6" s="1"/>
  <c r="BL6" i="6" s="1"/>
  <c r="BJ6" i="6" s="1"/>
  <c r="BI6" i="6" s="1"/>
  <c r="BH6" i="6" s="1"/>
  <c r="BG6" i="6" s="1"/>
  <c r="BF6" i="6" s="1"/>
  <c r="ANX10" i="1"/>
  <c r="ARY17" i="1"/>
  <c r="AHZ8" i="1"/>
  <c r="ARY15" i="1"/>
  <c r="DA13" i="1"/>
  <c r="NN10" i="1"/>
  <c r="ARY14" i="1"/>
  <c r="AFO11" i="1"/>
  <c r="AFO17" i="1"/>
  <c r="BOV14" i="1"/>
  <c r="BBJ17" i="1"/>
  <c r="CJO19" i="1"/>
  <c r="BFF19" i="1"/>
  <c r="DDF19" i="1"/>
  <c r="DA15" i="1"/>
  <c r="DA16" i="1"/>
  <c r="DH10" i="1"/>
  <c r="ARY12" i="1"/>
  <c r="AHZ17" i="1"/>
  <c r="UN17" i="1"/>
  <c r="BAH12" i="1"/>
  <c r="BOV17" i="1"/>
  <c r="BSP8" i="1"/>
  <c r="AFO13" i="1"/>
  <c r="AFO14" i="1"/>
  <c r="DSH14" i="1"/>
  <c r="BBJ14" i="1"/>
  <c r="AFO15" i="1"/>
  <c r="DSH16" i="1"/>
  <c r="ANZ19" i="1"/>
  <c r="AXT19" i="1"/>
  <c r="ATL19" i="1"/>
  <c r="CE22" i="1"/>
  <c r="DV12" i="1"/>
  <c r="ARY11" i="1"/>
  <c r="AHZ11" i="1"/>
  <c r="BOV10" i="1"/>
  <c r="AFO12" i="1"/>
  <c r="AFO8" i="1"/>
  <c r="DSH13" i="1"/>
  <c r="BBI22" i="1"/>
  <c r="BSI8" i="1"/>
  <c r="AFO9" i="1"/>
  <c r="DSH8" i="1"/>
  <c r="QO19" i="1"/>
  <c r="UW19" i="1"/>
  <c r="AQF19" i="1"/>
  <c r="ARX22" i="1"/>
  <c r="AHY22" i="1"/>
  <c r="ARY10" i="1"/>
  <c r="ARY9" i="1"/>
  <c r="AHZ9" i="1"/>
  <c r="DSH17" i="1"/>
  <c r="ADY11" i="1"/>
  <c r="BBJ8" i="1"/>
  <c r="AHZ14" i="1"/>
  <c r="DBP19" i="1"/>
  <c r="AKF19" i="1"/>
  <c r="DSH12" i="1"/>
  <c r="DSH10" i="1"/>
  <c r="BBJ9" i="1"/>
  <c r="BKG8" i="1"/>
  <c r="BCL11" i="1"/>
  <c r="ARY8" i="1"/>
  <c r="DSG22" i="1"/>
  <c r="BBJ11" i="1"/>
  <c r="AHZ10" i="1"/>
  <c r="BMH19" i="1"/>
  <c r="CHY19" i="1"/>
  <c r="BJB19" i="1"/>
  <c r="BFO19" i="1"/>
  <c r="ADT19" i="1"/>
  <c r="CPT19" i="1"/>
  <c r="EX13" i="1"/>
  <c r="AKK10" i="1"/>
  <c r="RH15" i="1"/>
  <c r="AUJ12" i="1"/>
  <c r="BTD10" i="1"/>
  <c r="AGC15" i="1"/>
  <c r="RH11" i="1"/>
  <c r="EX10" i="1"/>
  <c r="DH9" i="1"/>
  <c r="AHE16" i="1"/>
  <c r="AMH8" i="1"/>
  <c r="RH13" i="1"/>
  <c r="AUJ16" i="1"/>
  <c r="BFK14" i="1"/>
  <c r="BHO10" i="1"/>
  <c r="AXI16" i="1"/>
  <c r="AGC10" i="1"/>
  <c r="BSI11" i="1"/>
  <c r="BKG11" i="1"/>
  <c r="AXI13" i="1"/>
  <c r="PD14" i="1"/>
  <c r="EX8" i="1"/>
  <c r="EX17" i="1"/>
  <c r="ATC19" i="1"/>
  <c r="EX15" i="1"/>
  <c r="AZF11" i="1"/>
  <c r="AZF17" i="1"/>
  <c r="RH16" i="1"/>
  <c r="AKK11" i="1"/>
  <c r="AOZ15" i="1"/>
  <c r="AXI11" i="1"/>
  <c r="AGC12" i="1"/>
  <c r="BHO14" i="1"/>
  <c r="AGB22" i="1"/>
  <c r="BHO17" i="1"/>
  <c r="APG8" i="1"/>
  <c r="AZL22" i="1"/>
  <c r="ABU11" i="1"/>
  <c r="BJZ9" i="1"/>
  <c r="RH8" i="1"/>
  <c r="DRE22" i="1"/>
  <c r="AIP19" i="1"/>
  <c r="CWT19" i="1"/>
  <c r="EX14" i="1"/>
  <c r="RH9" i="1"/>
  <c r="DH14" i="1"/>
  <c r="AWR19" i="1"/>
  <c r="BTC22" i="1"/>
  <c r="AGC9" i="1"/>
  <c r="BHO13" i="1"/>
  <c r="BHN22" i="1"/>
  <c r="BJZ8" i="1"/>
  <c r="BHO15" i="1"/>
  <c r="AHE10" i="1"/>
  <c r="EX16" i="1"/>
  <c r="EX12" i="1"/>
  <c r="BTD12" i="1"/>
  <c r="AUJ17" i="1"/>
  <c r="AGC11" i="1"/>
  <c r="AXI9" i="1"/>
  <c r="AGC14" i="1"/>
  <c r="BHO16" i="1"/>
  <c r="BSI12" i="1"/>
  <c r="AZM16" i="1"/>
  <c r="BJY22" i="1"/>
  <c r="DOG19" i="1"/>
  <c r="CYJ19" i="1"/>
  <c r="BRI19" i="1"/>
  <c r="BER19" i="1"/>
  <c r="DKT19" i="1"/>
  <c r="AUN19" i="1"/>
  <c r="SS19" i="1"/>
  <c r="BNA19" i="1"/>
  <c r="DRT12" i="1"/>
  <c r="RH17" i="1"/>
  <c r="CZ22" i="1"/>
  <c r="DH16" i="1"/>
  <c r="RH10" i="1"/>
  <c r="AUJ8" i="1"/>
  <c r="ARV19" i="1"/>
  <c r="CF14" i="1"/>
  <c r="DA9" i="1"/>
  <c r="EX11" i="1"/>
  <c r="DH11" i="1"/>
  <c r="AMH10" i="1"/>
  <c r="RH14" i="1"/>
  <c r="AUJ10" i="1"/>
  <c r="BFK16" i="1"/>
  <c r="AUJ14" i="1"/>
  <c r="AXI8" i="1"/>
  <c r="AXI10" i="1"/>
  <c r="AXH22" i="1"/>
  <c r="AGC13" i="1"/>
  <c r="AGC8" i="1"/>
  <c r="AGC17" i="1"/>
  <c r="BSI9" i="1"/>
  <c r="BSI15" i="1"/>
  <c r="BBJ12" i="1"/>
  <c r="BJZ17" i="1"/>
  <c r="CEZ19" i="1"/>
  <c r="BAV9" i="1"/>
  <c r="ANX11" i="1"/>
  <c r="BNF16" i="1"/>
  <c r="AHE13" i="1"/>
  <c r="APG17" i="1"/>
  <c r="APG14" i="1"/>
  <c r="AHE14" i="1"/>
  <c r="AAS8" i="1"/>
  <c r="BAU22" i="1"/>
  <c r="BNF13" i="1"/>
  <c r="AHE12" i="1"/>
  <c r="BGM14" i="1"/>
  <c r="APG13" i="1"/>
  <c r="APG9" i="1"/>
  <c r="AAS15" i="1"/>
  <c r="CT15" i="1"/>
  <c r="ANX14" i="1"/>
  <c r="BR13" i="1"/>
  <c r="BR16" i="1"/>
  <c r="AHE15" i="1"/>
  <c r="AUC12" i="1"/>
  <c r="BAV14" i="1"/>
  <c r="BDU10" i="1"/>
  <c r="BNF10" i="1"/>
  <c r="APG12" i="1"/>
  <c r="AFA17" i="1"/>
  <c r="AAR22" i="1"/>
  <c r="DSO16" i="1"/>
  <c r="ANX12" i="1"/>
  <c r="DA12" i="1"/>
  <c r="ANW22" i="1"/>
  <c r="AHE9" i="1"/>
  <c r="BNF14" i="1"/>
  <c r="BNF15" i="1"/>
  <c r="AHL13" i="1"/>
  <c r="AHL14" i="1"/>
  <c r="APG15" i="1"/>
  <c r="APG10" i="1"/>
  <c r="CLL19" i="1"/>
  <c r="AAS14" i="1"/>
  <c r="BBJ16" i="1"/>
  <c r="BJZ11" i="1"/>
  <c r="BNO19" i="1"/>
  <c r="BXE19" i="1"/>
  <c r="ARD10" i="1"/>
  <c r="APF22" i="1"/>
  <c r="AAS17" i="1"/>
  <c r="DSO10" i="1"/>
  <c r="CJH19" i="1"/>
  <c r="SN19" i="1"/>
  <c r="ADH19" i="1"/>
  <c r="VF19" i="1"/>
  <c r="BAQ19" i="1"/>
  <c r="AGE19" i="1"/>
  <c r="DIB19" i="1"/>
  <c r="CEL19" i="1"/>
  <c r="CLS19" i="1"/>
  <c r="CQA19" i="1"/>
  <c r="CJA19" i="1"/>
  <c r="BPU19" i="1"/>
  <c r="BJU19" i="1"/>
  <c r="DII19" i="1"/>
  <c r="AHN19" i="1"/>
  <c r="DFQ19" i="1"/>
  <c r="ACM19" i="1"/>
  <c r="CNB19" i="1"/>
  <c r="COR19" i="1"/>
  <c r="CLZ19" i="1"/>
  <c r="BUF19" i="1"/>
  <c r="DEV19" i="1"/>
  <c r="ASH19" i="1"/>
  <c r="DQ19" i="1"/>
  <c r="ANX8" i="1"/>
  <c r="AHE17" i="1"/>
  <c r="BNE22" i="1"/>
  <c r="AGS19" i="1"/>
  <c r="APG11" i="1"/>
  <c r="AFA9" i="1"/>
  <c r="DQK15" i="1"/>
  <c r="AAS13" i="1"/>
  <c r="BRG10" i="1"/>
  <c r="DSO9" i="1"/>
  <c r="BDR19" i="1"/>
  <c r="ADA19" i="1"/>
  <c r="BRR19" i="1"/>
  <c r="YE19" i="1"/>
  <c r="AJR19" i="1"/>
  <c r="BGX19" i="1"/>
  <c r="AME19" i="1"/>
  <c r="DNZ19" i="1"/>
  <c r="BQN19" i="1"/>
  <c r="AYH19" i="1"/>
  <c r="KC19" i="1"/>
  <c r="BGC19" i="1"/>
  <c r="CRQ19" i="1"/>
  <c r="AML19" i="1"/>
  <c r="CUW19" i="1"/>
  <c r="AWI19" i="1"/>
  <c r="AUS19" i="1"/>
  <c r="AFQ19" i="1"/>
  <c r="AHE8" i="1"/>
  <c r="BNF11" i="1"/>
  <c r="ANX15" i="1"/>
  <c r="AHE11" i="1"/>
  <c r="BTD17" i="1"/>
  <c r="BNF12" i="1"/>
  <c r="AAS11" i="1"/>
  <c r="AAS9" i="1"/>
  <c r="BRG9" i="1"/>
  <c r="BJZ16" i="1"/>
  <c r="DSO13" i="1"/>
  <c r="BXZ19" i="1"/>
  <c r="DHN19" i="1"/>
  <c r="BFV19" i="1"/>
  <c r="AZC19" i="1"/>
  <c r="BVH19" i="1"/>
  <c r="AVL13" i="1"/>
  <c r="AVL15" i="1"/>
  <c r="AVL8" i="1"/>
  <c r="AQP15" i="1"/>
  <c r="DH12" i="1"/>
  <c r="BGF15" i="1"/>
  <c r="ACA22" i="1"/>
  <c r="UN12" i="1"/>
  <c r="WD13" i="1"/>
  <c r="BBX10" i="1"/>
  <c r="OP8" i="1"/>
  <c r="BEI10" i="1"/>
  <c r="BOV15" i="1"/>
  <c r="AUI22" i="1"/>
  <c r="AVL12" i="1"/>
  <c r="AUQ9" i="1"/>
  <c r="AUQ16" i="1"/>
  <c r="AOE10" i="1"/>
  <c r="AOE15" i="1"/>
  <c r="BCL12" i="1"/>
  <c r="BKN16" i="1"/>
  <c r="ADY15" i="1"/>
  <c r="ADR9" i="1"/>
  <c r="ADR16" i="1"/>
  <c r="DSH11" i="1"/>
  <c r="DNS19" i="1"/>
  <c r="BGF14" i="1"/>
  <c r="ADX22" i="1"/>
  <c r="BCL9" i="1"/>
  <c r="DG22" i="1"/>
  <c r="BGF12" i="1"/>
  <c r="OP17" i="1"/>
  <c r="BOV12" i="1"/>
  <c r="BJS12" i="1"/>
  <c r="AUP22" i="1"/>
  <c r="ADY10" i="1"/>
  <c r="AOE9" i="1"/>
  <c r="BCL15" i="1"/>
  <c r="BKN15" i="1"/>
  <c r="ADY9" i="1"/>
  <c r="ADR15" i="1"/>
  <c r="ACD19" i="1"/>
  <c r="CVR19" i="1"/>
  <c r="DLH19" i="1"/>
  <c r="BIE19" i="1"/>
  <c r="BTY19" i="1"/>
  <c r="BCB19" i="1"/>
  <c r="BMF19" i="1"/>
  <c r="APW19" i="1"/>
  <c r="CRJ19" i="1"/>
  <c r="QC19" i="1"/>
  <c r="DLO19" i="1"/>
  <c r="BHL19" i="1"/>
  <c r="ADF19" i="1"/>
  <c r="BCL17" i="1"/>
  <c r="BKM22" i="1"/>
  <c r="ADY13" i="1"/>
  <c r="JF11" i="1"/>
  <c r="BFR12" i="1"/>
  <c r="BGF13" i="1"/>
  <c r="AVK22" i="1"/>
  <c r="DH8" i="1"/>
  <c r="FE12" i="1"/>
  <c r="BGE22" i="1"/>
  <c r="BGF10" i="1"/>
  <c r="DH17" i="1"/>
  <c r="UN11" i="1"/>
  <c r="ASS22" i="1"/>
  <c r="AVL16" i="1"/>
  <c r="OP10" i="1"/>
  <c r="BFK8" i="1"/>
  <c r="BFQ22" i="1"/>
  <c r="AVE15" i="1"/>
  <c r="BTD16" i="1"/>
  <c r="AUQ13" i="1"/>
  <c r="AUQ14" i="1"/>
  <c r="AUQ15" i="1"/>
  <c r="ADY16" i="1"/>
  <c r="BGF9" i="1"/>
  <c r="AOE12" i="1"/>
  <c r="ALT17" i="1"/>
  <c r="BKN11" i="1"/>
  <c r="BBJ10" i="1"/>
  <c r="BJZ14" i="1"/>
  <c r="AAS10" i="1"/>
  <c r="ADY17" i="1"/>
  <c r="ADR11" i="1"/>
  <c r="BJZ13" i="1"/>
  <c r="AHZ13" i="1"/>
  <c r="AOD22" i="1"/>
  <c r="BCL14" i="1"/>
  <c r="BKN14" i="1"/>
  <c r="BKN17" i="1"/>
  <c r="ADR13" i="1"/>
  <c r="ADY14" i="1"/>
  <c r="ADR17" i="1"/>
  <c r="BMY13" i="1"/>
  <c r="BGF8" i="1"/>
  <c r="AVL17" i="1"/>
  <c r="BPJ9" i="1"/>
  <c r="AOE14" i="1"/>
  <c r="AOE17" i="1"/>
  <c r="BCL16" i="1"/>
  <c r="BKN8" i="1"/>
  <c r="BKN13" i="1"/>
  <c r="ADY8" i="1"/>
  <c r="ADR14" i="1"/>
  <c r="AHZ16" i="1"/>
  <c r="BGF11" i="1"/>
  <c r="AMA17" i="1"/>
  <c r="AQP9" i="1"/>
  <c r="BSB8" i="1"/>
  <c r="BJS11" i="1"/>
  <c r="DH15" i="1"/>
  <c r="BFR16" i="1"/>
  <c r="AKK16" i="1"/>
  <c r="BOV9" i="1"/>
  <c r="AUJ9" i="1"/>
  <c r="BTD13" i="1"/>
  <c r="BSP9" i="1"/>
  <c r="UN13" i="1"/>
  <c r="AUQ8" i="1"/>
  <c r="BPJ16" i="1"/>
  <c r="AOE13" i="1"/>
  <c r="AOE8" i="1"/>
  <c r="AOE11" i="1"/>
  <c r="BCK22" i="1"/>
  <c r="BKN10" i="1"/>
  <c r="AVS17" i="1"/>
  <c r="ADR12" i="1"/>
  <c r="DAU19" i="1"/>
  <c r="BYG19" i="1"/>
  <c r="BRB19" i="1"/>
  <c r="ZL19" i="1"/>
  <c r="XX19" i="1"/>
  <c r="BAJ19" i="1"/>
  <c r="WA19" i="1"/>
  <c r="ADV19" i="1"/>
  <c r="XQ19" i="1"/>
  <c r="BFM19" i="1"/>
  <c r="UY19" i="1"/>
  <c r="ABR19" i="1"/>
  <c r="AAP19" i="1"/>
  <c r="CXV19" i="1"/>
  <c r="DCK19" i="1"/>
  <c r="AID19" i="1"/>
  <c r="CVD19" i="1"/>
  <c r="ATS19" i="1"/>
  <c r="AMQ19" i="1"/>
  <c r="BKB19" i="1"/>
  <c r="BPL19" i="1"/>
  <c r="XO19" i="1"/>
  <c r="AVE17" i="1"/>
  <c r="DPV22" i="1"/>
  <c r="ARC22" i="1"/>
  <c r="ARD9" i="1"/>
  <c r="AHL12" i="1"/>
  <c r="ABT22" i="1"/>
  <c r="ADK17" i="1"/>
  <c r="MZ8" i="1"/>
  <c r="U10" i="1"/>
  <c r="MZ11" i="1"/>
  <c r="BEI13" i="1"/>
  <c r="AUC16" i="1"/>
  <c r="ARD12" i="1"/>
  <c r="ARD16" i="1"/>
  <c r="DQY10" i="1"/>
  <c r="ARD11" i="1"/>
  <c r="DQY9" i="1"/>
  <c r="BPJ17" i="1"/>
  <c r="DRF13" i="1"/>
  <c r="AVS13" i="1"/>
  <c r="ABU12" i="1"/>
  <c r="AFA12" i="1"/>
  <c r="ABU8" i="1"/>
  <c r="ABU16" i="1"/>
  <c r="AFA11" i="1"/>
  <c r="DSO17" i="1"/>
  <c r="ADK11" i="1"/>
  <c r="BEI8" i="1"/>
  <c r="AUC17" i="1"/>
  <c r="DEO19" i="1"/>
  <c r="U11" i="1"/>
  <c r="BEI12" i="1"/>
  <c r="BJS8" i="1"/>
  <c r="DQX22" i="1"/>
  <c r="BJS9" i="1"/>
  <c r="AFJ19" i="1"/>
  <c r="DRF15" i="1"/>
  <c r="DRF14" i="1"/>
  <c r="AVS14" i="1"/>
  <c r="AFA15" i="1"/>
  <c r="AEZ22" i="1"/>
  <c r="AFA8" i="1"/>
  <c r="ABU17" i="1"/>
  <c r="ABU9" i="1"/>
  <c r="BIZ19" i="1"/>
  <c r="DSO12" i="1"/>
  <c r="ADK14" i="1"/>
  <c r="AAW19" i="1"/>
  <c r="BEI14" i="1"/>
  <c r="U14" i="1"/>
  <c r="BEH22" i="1"/>
  <c r="BEI15" i="1"/>
  <c r="ARD13" i="1"/>
  <c r="ARD15" i="1"/>
  <c r="DQY8" i="1"/>
  <c r="DRF8" i="1"/>
  <c r="AVS11" i="1"/>
  <c r="AHL16" i="1"/>
  <c r="AFA14" i="1"/>
  <c r="AQW11" i="1"/>
  <c r="ABU10" i="1"/>
  <c r="AHL11" i="1"/>
  <c r="AFH15" i="1"/>
  <c r="DSO8" i="1"/>
  <c r="ADK10" i="1"/>
  <c r="ZS19" i="1"/>
  <c r="BNC19" i="1"/>
  <c r="DHU19" i="1"/>
  <c r="AJK19" i="1"/>
  <c r="YL19" i="1"/>
  <c r="BDW19" i="1"/>
  <c r="BKI19" i="1"/>
  <c r="AZA19" i="1"/>
  <c r="XJ19" i="1"/>
  <c r="U17" i="1"/>
  <c r="BEI17" i="1"/>
  <c r="AMO10" i="1"/>
  <c r="DQY16" i="1"/>
  <c r="DQY12" i="1"/>
  <c r="BJS15" i="1"/>
  <c r="DQY17" i="1"/>
  <c r="ARD17" i="1"/>
  <c r="BKG14" i="1"/>
  <c r="BKG17" i="1"/>
  <c r="DRF12" i="1"/>
  <c r="AFA13" i="1"/>
  <c r="AFA10" i="1"/>
  <c r="ABU14" i="1"/>
  <c r="AHL10" i="1"/>
  <c r="AFH16" i="1"/>
  <c r="DSO14" i="1"/>
  <c r="ADK15" i="1"/>
  <c r="ADK13" i="1"/>
  <c r="U12" i="1"/>
  <c r="DRF16" i="1"/>
  <c r="BJR22" i="1"/>
  <c r="AQP8" i="1"/>
  <c r="BPJ10" i="1"/>
  <c r="BKG9" i="1"/>
  <c r="AHL15" i="1"/>
  <c r="DRF9" i="1"/>
  <c r="BJS16" i="1"/>
  <c r="AVS8" i="1"/>
  <c r="ABU13" i="1"/>
  <c r="AHL9" i="1"/>
  <c r="DSO15" i="1"/>
  <c r="ADK16" i="1"/>
  <c r="ADK12" i="1"/>
  <c r="CBT19" i="1"/>
  <c r="U16" i="1"/>
  <c r="U8" i="1"/>
  <c r="DRF17" i="1"/>
  <c r="TS12" i="1"/>
  <c r="T22" i="1"/>
  <c r="BEI11" i="1"/>
  <c r="AVE13" i="1"/>
  <c r="BEI16" i="1"/>
  <c r="DRF10" i="1"/>
  <c r="RA13" i="1"/>
  <c r="DQY14" i="1"/>
  <c r="BJS13" i="1"/>
  <c r="ARD8" i="1"/>
  <c r="BPJ12" i="1"/>
  <c r="BKG15" i="1"/>
  <c r="AHL8" i="1"/>
  <c r="BKF22" i="1"/>
  <c r="AHL17" i="1"/>
  <c r="ADK8" i="1"/>
  <c r="DSN22" i="1"/>
  <c r="BSP10" i="1"/>
  <c r="RA11" i="1"/>
  <c r="AMS19" i="1"/>
  <c r="ART19" i="1"/>
  <c r="AWP19" i="1"/>
  <c r="BDI19" i="1"/>
  <c r="BGJ19" i="1"/>
  <c r="AOU19" i="1"/>
  <c r="BET19" i="1"/>
  <c r="HP12" i="1"/>
  <c r="BJL13" i="1"/>
  <c r="BSP13" i="1"/>
  <c r="RA8" i="1"/>
  <c r="NI19" i="1"/>
  <c r="BJK22" i="1"/>
  <c r="BSP15" i="1"/>
  <c r="RA17" i="1"/>
  <c r="ACK19" i="1"/>
  <c r="BAX19" i="1"/>
  <c r="APP19" i="1"/>
  <c r="BJN19" i="1"/>
  <c r="AEX19" i="1"/>
  <c r="AWB19" i="1"/>
  <c r="AIK19" i="1"/>
  <c r="MZ9" i="1"/>
  <c r="BSP17" i="1"/>
  <c r="RA9" i="1"/>
  <c r="BOS19" i="1"/>
  <c r="BSD19" i="1"/>
  <c r="ABK19" i="1"/>
  <c r="DO12" i="1"/>
  <c r="VD19" i="1"/>
  <c r="MZ17" i="1"/>
  <c r="BSP11" i="1"/>
  <c r="FS10" i="1"/>
  <c r="MZ12" i="1"/>
  <c r="CT8" i="1"/>
  <c r="BCL8" i="1"/>
  <c r="YX19" i="1"/>
  <c r="BSP14" i="1"/>
  <c r="BRT22" i="1"/>
  <c r="MY22" i="1"/>
  <c r="BSP12" i="1"/>
  <c r="MZ10" i="1"/>
  <c r="BSP16" i="1"/>
  <c r="BWC19" i="1"/>
  <c r="CT16" i="1"/>
  <c r="CT14" i="1"/>
  <c r="CT17" i="1"/>
  <c r="ASX19" i="1"/>
  <c r="BFD13" i="1"/>
  <c r="AAU19" i="1"/>
  <c r="AKA19" i="1"/>
  <c r="AQK19" i="1"/>
  <c r="ALC19" i="1"/>
  <c r="ANU19" i="1"/>
  <c r="AYM19" i="1"/>
  <c r="DJK19" i="1"/>
  <c r="ABI19" i="1"/>
  <c r="BPS19" i="1"/>
  <c r="ACB16" i="1"/>
  <c r="DSA16" i="1"/>
  <c r="ACB12" i="1"/>
  <c r="AMO11" i="1"/>
  <c r="AET8" i="1"/>
  <c r="AMO13" i="1"/>
  <c r="ACB9" i="1"/>
  <c r="ATX19" i="1"/>
  <c r="DSA13" i="1"/>
  <c r="ACB11" i="1"/>
  <c r="AMO9" i="1"/>
  <c r="BDU12" i="1"/>
  <c r="AZM15" i="1"/>
  <c r="AHP19" i="1"/>
  <c r="AET17" i="1"/>
  <c r="AES22" i="1"/>
  <c r="CZS19" i="1"/>
  <c r="BFY8" i="1"/>
  <c r="AET12" i="1"/>
  <c r="ABM22" i="1"/>
  <c r="CWF19" i="1"/>
  <c r="ACB10" i="1"/>
  <c r="BBE19" i="1"/>
  <c r="ZN19" i="1"/>
  <c r="AOP19" i="1"/>
  <c r="AMZ19" i="1"/>
  <c r="AXR19" i="1"/>
  <c r="ASQ19" i="1"/>
  <c r="RC19" i="1"/>
  <c r="CNI19" i="1"/>
  <c r="LS19" i="1"/>
  <c r="ARF19" i="1"/>
  <c r="AJF19" i="1"/>
  <c r="CHR19" i="1"/>
  <c r="AUL19" i="1"/>
  <c r="BDU9" i="1"/>
  <c r="AZM11" i="1"/>
  <c r="AET10" i="1"/>
  <c r="AET11" i="1"/>
  <c r="AET16" i="1"/>
  <c r="ACB15" i="1"/>
  <c r="BFT19" i="1"/>
  <c r="KH11" i="1"/>
  <c r="ACB13" i="1"/>
  <c r="BDU13" i="1"/>
  <c r="BAH17" i="1"/>
  <c r="BAG22" i="1"/>
  <c r="BDY19" i="1"/>
  <c r="DSA15" i="1"/>
  <c r="AZM8" i="1"/>
  <c r="ACB14" i="1"/>
  <c r="BVO19" i="1"/>
  <c r="BWQ19" i="1"/>
  <c r="KH14" i="1"/>
  <c r="DSA10" i="1"/>
  <c r="ABN16" i="1"/>
  <c r="BOH11" i="1"/>
  <c r="DSA14" i="1"/>
  <c r="ABN14" i="1"/>
  <c r="ACB8" i="1"/>
  <c r="AZM14" i="1"/>
  <c r="CJV19" i="1"/>
  <c r="KH13" i="1"/>
  <c r="ABN8" i="1"/>
  <c r="AGX8" i="1"/>
  <c r="AGW22" i="1"/>
  <c r="ATO15" i="1"/>
  <c r="AET9" i="1"/>
  <c r="BOH17" i="1"/>
  <c r="CGB19" i="1"/>
  <c r="SJ14" i="1"/>
  <c r="DSA12" i="1"/>
  <c r="ABN15" i="1"/>
  <c r="AZM10" i="1"/>
  <c r="CYX19" i="1"/>
  <c r="DSA8" i="1"/>
  <c r="AZH19" i="1"/>
  <c r="ID16" i="1"/>
  <c r="LQ8" i="1"/>
  <c r="LQ9" i="1"/>
  <c r="ABN9" i="1"/>
  <c r="AGX14" i="1"/>
  <c r="ATO17" i="1"/>
  <c r="BDU15" i="1"/>
  <c r="BDU8" i="1"/>
  <c r="BAH16" i="1"/>
  <c r="BAH8" i="1"/>
  <c r="ABN17" i="1"/>
  <c r="AZM13" i="1"/>
  <c r="DRZ22" i="1"/>
  <c r="DSA9" i="1"/>
  <c r="DSA11" i="1"/>
  <c r="ABN13" i="1"/>
  <c r="AGX12" i="1"/>
  <c r="BDU11" i="1"/>
  <c r="AET15" i="1"/>
  <c r="AXW10" i="1"/>
  <c r="ABN10" i="1"/>
  <c r="AZM17" i="1"/>
  <c r="ATE19" i="1"/>
  <c r="DGE19" i="1"/>
  <c r="BAH13" i="1"/>
  <c r="BOH16" i="1"/>
  <c r="BDU17" i="1"/>
  <c r="AET13" i="1"/>
  <c r="UK19" i="1"/>
  <c r="AAI19" i="1"/>
  <c r="AKV19" i="1"/>
  <c r="AUG19" i="1"/>
  <c r="ALX19" i="1"/>
  <c r="AFX19" i="1"/>
  <c r="ACT19" i="1"/>
  <c r="HP8" i="1"/>
  <c r="DV11" i="1"/>
  <c r="NN9" i="1"/>
  <c r="AJW14" i="1"/>
  <c r="AKD10" i="1"/>
  <c r="BPQ8" i="1"/>
  <c r="BSW12" i="1"/>
  <c r="BBQ12" i="1"/>
  <c r="SC11" i="1"/>
  <c r="BFK11" i="1"/>
  <c r="SC13" i="1"/>
  <c r="DPW14" i="1"/>
  <c r="AST8" i="1"/>
  <c r="AST10" i="1"/>
  <c r="AHG19" i="1"/>
  <c r="WM19" i="1"/>
  <c r="ABY19" i="1"/>
  <c r="BFY10" i="1"/>
  <c r="BEP10" i="1"/>
  <c r="BGM15" i="1"/>
  <c r="BPQ15" i="1"/>
  <c r="BAC19" i="1"/>
  <c r="BRG11" i="1"/>
  <c r="BMO19" i="1"/>
  <c r="AIN17" i="1"/>
  <c r="BSW16" i="1"/>
  <c r="BBQ15" i="1"/>
  <c r="BFK10" i="1"/>
  <c r="PD11" i="1"/>
  <c r="GY19" i="1"/>
  <c r="DPW17" i="1"/>
  <c r="SJ9" i="1"/>
  <c r="BFY15" i="1"/>
  <c r="BGM10" i="1"/>
  <c r="BPQ13" i="1"/>
  <c r="CFU19" i="1"/>
  <c r="AQV22" i="1"/>
  <c r="AQW14" i="1"/>
  <c r="BRG16" i="1"/>
  <c r="BPQ10" i="1"/>
  <c r="DU22" i="1"/>
  <c r="NM22" i="1"/>
  <c r="AJW8" i="1"/>
  <c r="KH9" i="1"/>
  <c r="KG22" i="1"/>
  <c r="DV10" i="1"/>
  <c r="AYK14" i="1"/>
  <c r="DQD16" i="1"/>
  <c r="BDN15" i="1"/>
  <c r="AKD11" i="1"/>
  <c r="BSW10" i="1"/>
  <c r="AOZ10" i="1"/>
  <c r="PD13" i="1"/>
  <c r="BFK17" i="1"/>
  <c r="ALM11" i="1"/>
  <c r="AST17" i="1"/>
  <c r="DPW12" i="1"/>
  <c r="SJ15" i="1"/>
  <c r="BFY17" i="1"/>
  <c r="BGL22" i="1"/>
  <c r="BGM12" i="1"/>
  <c r="BPP22" i="1"/>
  <c r="AQW17" i="1"/>
  <c r="BRG13" i="1"/>
  <c r="BFY9" i="1"/>
  <c r="AYK8" i="1"/>
  <c r="AKD9" i="1"/>
  <c r="N15" i="1"/>
  <c r="KH8" i="1"/>
  <c r="AST14" i="1"/>
  <c r="AKD8" i="1"/>
  <c r="CES19" i="1"/>
  <c r="AOZ16" i="1"/>
  <c r="BFK13" i="1"/>
  <c r="PD12" i="1"/>
  <c r="AOZ13" i="1"/>
  <c r="ANG19" i="1"/>
  <c r="BSW8" i="1"/>
  <c r="DPW9" i="1"/>
  <c r="SJ10" i="1"/>
  <c r="AIN9" i="1"/>
  <c r="BPQ9" i="1"/>
  <c r="AIN12" i="1"/>
  <c r="DPW13" i="1"/>
  <c r="BFY13" i="1"/>
  <c r="BGM17" i="1"/>
  <c r="BGM9" i="1"/>
  <c r="AVU19" i="1"/>
  <c r="BHC19" i="1"/>
  <c r="AQW13" i="1"/>
  <c r="BRG12" i="1"/>
  <c r="WV19" i="1"/>
  <c r="GN9" i="1"/>
  <c r="AOZ8" i="1"/>
  <c r="SC17" i="1"/>
  <c r="DPW11" i="1"/>
  <c r="BOX19" i="1"/>
  <c r="SJ11" i="1"/>
  <c r="CUI19" i="1"/>
  <c r="CAD19" i="1"/>
  <c r="AQW9" i="1"/>
  <c r="AIN16" i="1"/>
  <c r="BRG17" i="1"/>
  <c r="BCL13" i="1"/>
  <c r="PD10" i="1"/>
  <c r="DV17" i="1"/>
  <c r="GN16" i="1"/>
  <c r="AYK9" i="1"/>
  <c r="TS9" i="1"/>
  <c r="AII19" i="1"/>
  <c r="AOZ14" i="1"/>
  <c r="KH12" i="1"/>
  <c r="GN17" i="1"/>
  <c r="AYK17" i="1"/>
  <c r="TS10" i="1"/>
  <c r="SC16" i="1"/>
  <c r="SC9" i="1"/>
  <c r="BIQ15" i="1"/>
  <c r="DQD17" i="1"/>
  <c r="BFK15" i="1"/>
  <c r="SJ8" i="1"/>
  <c r="BGM11" i="1"/>
  <c r="AQW12" i="1"/>
  <c r="AIM22" i="1"/>
  <c r="BRF22" i="1"/>
  <c r="BCW19" i="1"/>
  <c r="AEV19" i="1"/>
  <c r="BOL19" i="1"/>
  <c r="AAG19" i="1"/>
  <c r="BJG19" i="1"/>
  <c r="BHJ19" i="1"/>
  <c r="BLF19" i="1"/>
  <c r="BHQ19" i="1"/>
  <c r="PC22" i="1"/>
  <c r="BRG15" i="1"/>
  <c r="AQW15" i="1"/>
  <c r="AIN14" i="1"/>
  <c r="BRG14" i="1"/>
  <c r="BSF19" i="1"/>
  <c r="ACR19" i="1"/>
  <c r="BKP19" i="1"/>
  <c r="BPE19" i="1"/>
  <c r="XV19" i="1"/>
  <c r="BSM19" i="1"/>
  <c r="PD9" i="1"/>
  <c r="PD17" i="1"/>
  <c r="ACI14" i="1"/>
  <c r="BQL15" i="1"/>
  <c r="AST9" i="1"/>
  <c r="ID15" i="1"/>
  <c r="ME8" i="1"/>
  <c r="HP17" i="1"/>
  <c r="HP14" i="1"/>
  <c r="AYK15" i="1"/>
  <c r="DQD14" i="1"/>
  <c r="AKD14" i="1"/>
  <c r="DQD10" i="1"/>
  <c r="QA19" i="1"/>
  <c r="DJ19" i="1"/>
  <c r="DQD8" i="1"/>
  <c r="AIN8" i="1"/>
  <c r="AQB12" i="1"/>
  <c r="BPQ14" i="1"/>
  <c r="AQW8" i="1"/>
  <c r="AQW16" i="1"/>
  <c r="AIN10" i="1"/>
  <c r="PD15" i="1"/>
  <c r="DQD15" i="1"/>
  <c r="BNX19" i="1"/>
  <c r="DQD11" i="1"/>
  <c r="ID14" i="1"/>
  <c r="DV14" i="1"/>
  <c r="HP16" i="1"/>
  <c r="AJW17" i="1"/>
  <c r="AKD16" i="1"/>
  <c r="AFS19" i="1"/>
  <c r="BQL17" i="1"/>
  <c r="AOZ12" i="1"/>
  <c r="AOZ17" i="1"/>
  <c r="SC8" i="1"/>
  <c r="AKC22" i="1"/>
  <c r="AWG8" i="1"/>
  <c r="BOH12" i="1"/>
  <c r="AIN15" i="1"/>
  <c r="BPQ16" i="1"/>
  <c r="AIN11" i="1"/>
  <c r="PD16" i="1"/>
  <c r="DV16" i="1"/>
  <c r="N16" i="1"/>
  <c r="HO22" i="1"/>
  <c r="DV15" i="1"/>
  <c r="NN11" i="1"/>
  <c r="AKD15" i="1"/>
  <c r="BQK22" i="1"/>
  <c r="BPQ12" i="1"/>
  <c r="AJI9" i="1"/>
  <c r="BBL19" i="1"/>
  <c r="YZ19" i="1"/>
  <c r="BYN19" i="1"/>
  <c r="ALM15" i="1"/>
  <c r="BMR17" i="1"/>
  <c r="CTG19" i="1"/>
  <c r="CXH19" i="1"/>
  <c r="DNL19" i="1"/>
  <c r="VT19" i="1"/>
  <c r="AOG19" i="1"/>
  <c r="ZZ19" i="1"/>
  <c r="AEM14" i="1"/>
  <c r="AEM13" i="1"/>
  <c r="AEM8" i="1"/>
  <c r="AEM10" i="1"/>
  <c r="AEM9" i="1"/>
  <c r="AEM11" i="1"/>
  <c r="AEM12" i="1"/>
  <c r="AEM15" i="1"/>
  <c r="AEM16" i="1"/>
  <c r="AEL22" i="1"/>
  <c r="ASM12" i="1"/>
  <c r="CIT19" i="1"/>
  <c r="BSW11" i="1"/>
  <c r="BNJ19" i="1"/>
  <c r="BMR13" i="1"/>
  <c r="AGX13" i="1"/>
  <c r="AGX17" i="1"/>
  <c r="AGX9" i="1"/>
  <c r="BK11" i="1"/>
  <c r="AW9" i="1"/>
  <c r="HB17" i="1"/>
  <c r="NN8" i="1"/>
  <c r="BSV22" i="1"/>
  <c r="ALM14" i="1"/>
  <c r="ALM17" i="1"/>
  <c r="AVP19" i="1"/>
  <c r="AGZ19" i="1"/>
  <c r="BMR15" i="1"/>
  <c r="BMR11" i="1"/>
  <c r="CXO19" i="1"/>
  <c r="BHS19" i="1"/>
  <c r="AUX11" i="1"/>
  <c r="TI19" i="1"/>
  <c r="BIU19" i="1"/>
  <c r="ALM13" i="1"/>
  <c r="ALM9" i="1"/>
  <c r="AJI15" i="1"/>
  <c r="AJI13" i="1"/>
  <c r="AIB19" i="1"/>
  <c r="BQP19" i="1"/>
  <c r="BMR8" i="1"/>
  <c r="AUX9" i="1"/>
  <c r="AKM19" i="1"/>
  <c r="BBS19" i="1"/>
  <c r="BRK19" i="1"/>
  <c r="UR19" i="1"/>
  <c r="AJI11" i="1"/>
  <c r="AJI14" i="1"/>
  <c r="DJD19" i="1"/>
  <c r="BTK10" i="1"/>
  <c r="AEH19" i="1"/>
  <c r="CYQ19" i="1"/>
  <c r="DAG19" i="1"/>
  <c r="BMQ22" i="1"/>
  <c r="AUX12" i="1"/>
  <c r="AUX14" i="1"/>
  <c r="AUX17" i="1"/>
  <c r="ASM8" i="1"/>
  <c r="ALM12" i="1"/>
  <c r="MI19" i="1"/>
  <c r="BTK15" i="1"/>
  <c r="AUX10" i="1"/>
  <c r="AUQ11" i="1"/>
  <c r="BKY19" i="1"/>
  <c r="AEM17" i="1"/>
  <c r="BK10" i="1"/>
  <c r="BR15" i="1"/>
  <c r="ID10" i="1"/>
  <c r="ID11" i="1"/>
  <c r="BK9" i="1"/>
  <c r="N9" i="1"/>
  <c r="NU9" i="1"/>
  <c r="BSW13" i="1"/>
  <c r="BEW14" i="1"/>
  <c r="AUX16" i="1"/>
  <c r="AGX16" i="1"/>
  <c r="IC22" i="1"/>
  <c r="AW12" i="1"/>
  <c r="N8" i="1"/>
  <c r="NU8" i="1"/>
  <c r="NN16" i="1"/>
  <c r="CT12" i="1"/>
  <c r="BSW17" i="1"/>
  <c r="ALM16" i="1"/>
  <c r="QV19" i="1"/>
  <c r="UP19" i="1"/>
  <c r="AUX8" i="1"/>
  <c r="FL14" i="1"/>
  <c r="AV22" i="1"/>
  <c r="ID9" i="1"/>
  <c r="NT22" i="1"/>
  <c r="ASM14" i="1"/>
  <c r="BSW9" i="1"/>
  <c r="ALH19" i="1"/>
  <c r="CQ19" i="1"/>
  <c r="BHZ19" i="1"/>
  <c r="BHX19" i="1"/>
  <c r="KS19" i="1"/>
  <c r="ZU19" i="1"/>
  <c r="AHW19" i="1"/>
  <c r="CPF19" i="1"/>
  <c r="DGS19" i="1"/>
  <c r="AUX15" i="1"/>
  <c r="AUW22" i="1"/>
  <c r="BMR9" i="1"/>
  <c r="BK17" i="1"/>
  <c r="AW17" i="1"/>
  <c r="ID8" i="1"/>
  <c r="JM15" i="1"/>
  <c r="NN15" i="1"/>
  <c r="CT9" i="1"/>
  <c r="BUT19" i="1"/>
  <c r="AJI12" i="1"/>
  <c r="AQT19" i="1"/>
  <c r="SJ16" i="1"/>
  <c r="AKK17" i="1"/>
  <c r="RZ19" i="1"/>
  <c r="AW8" i="1"/>
  <c r="BK8" i="1"/>
  <c r="BK12" i="1"/>
  <c r="ID17" i="1"/>
  <c r="LQ16" i="1"/>
  <c r="NN12" i="1"/>
  <c r="MR22" i="1"/>
  <c r="ALL22" i="1"/>
  <c r="ALM8" i="1"/>
  <c r="AJI17" i="1"/>
  <c r="BJP19" i="1"/>
  <c r="BOQ19" i="1"/>
  <c r="DKM19" i="1"/>
  <c r="BAZ19" i="1"/>
  <c r="WO19" i="1"/>
  <c r="AHB19" i="1"/>
  <c r="DHG19" i="1"/>
  <c r="ZE19" i="1"/>
  <c r="AEO19" i="1"/>
  <c r="E19" i="5"/>
  <c r="C8" i="5"/>
  <c r="C11" i="5"/>
  <c r="C9" i="5"/>
  <c r="C14" i="5"/>
  <c r="C17" i="5"/>
  <c r="C10" i="5"/>
  <c r="C15" i="5"/>
  <c r="C13" i="5"/>
  <c r="C12" i="5"/>
  <c r="C16" i="5"/>
  <c r="CCH19" i="1"/>
  <c r="FL16" i="1"/>
  <c r="DO8" i="1"/>
  <c r="BK15" i="1"/>
  <c r="DN22" i="1"/>
  <c r="FS8" i="1"/>
  <c r="ME9" i="1"/>
  <c r="AW14" i="1"/>
  <c r="KH15" i="1"/>
  <c r="GM22" i="1"/>
  <c r="HB15" i="1"/>
  <c r="KH16" i="1"/>
  <c r="NU17" i="1"/>
  <c r="AJB12" i="1"/>
  <c r="MZ16" i="1"/>
  <c r="BDN9" i="1"/>
  <c r="TS13" i="1"/>
  <c r="BMY14" i="1"/>
  <c r="AMH15" i="1"/>
  <c r="AKK12" i="1"/>
  <c r="AUC9" i="1"/>
  <c r="BSB10" i="1"/>
  <c r="BLB15" i="1"/>
  <c r="BLB12" i="1"/>
  <c r="ACW8" i="1"/>
  <c r="AYD11" i="1"/>
  <c r="AWN8" i="1"/>
  <c r="AWN17" i="1"/>
  <c r="BO19" i="1"/>
  <c r="BSB14" i="1"/>
  <c r="AMH17" i="1"/>
  <c r="AMH12" i="1"/>
  <c r="AMH16" i="1"/>
  <c r="XA19" i="1"/>
  <c r="TB19" i="1"/>
  <c r="BZW19" i="1"/>
  <c r="COD19" i="1"/>
  <c r="CSZ19" i="1"/>
  <c r="DNE19" i="1"/>
  <c r="DGZ19" i="1"/>
  <c r="CZL19" i="1"/>
  <c r="BMR16" i="1"/>
  <c r="BMR10" i="1"/>
  <c r="BMR14" i="1"/>
  <c r="ASM10" i="1"/>
  <c r="ASM11" i="1"/>
  <c r="ASM17" i="1"/>
  <c r="ASM16" i="1"/>
  <c r="ASM9" i="1"/>
  <c r="ASM13" i="1"/>
  <c r="ALT14" i="1"/>
  <c r="ALT10" i="1"/>
  <c r="ALT12" i="1"/>
  <c r="DO10" i="1"/>
  <c r="ME12" i="1"/>
  <c r="HB16" i="1"/>
  <c r="AYD14" i="1"/>
  <c r="CGP19" i="1"/>
  <c r="FL17" i="1"/>
  <c r="BK14" i="1"/>
  <c r="DO9" i="1"/>
  <c r="ME16" i="1"/>
  <c r="AW11" i="1"/>
  <c r="GN15" i="1"/>
  <c r="HB14" i="1"/>
  <c r="NU14" i="1"/>
  <c r="MZ14" i="1"/>
  <c r="MS10" i="1"/>
  <c r="TS11" i="1"/>
  <c r="BMY15" i="1"/>
  <c r="AMH11" i="1"/>
  <c r="AKJ22" i="1"/>
  <c r="AUC10" i="1"/>
  <c r="CTN19" i="1"/>
  <c r="BLB16" i="1"/>
  <c r="BLB11" i="1"/>
  <c r="AYC22" i="1"/>
  <c r="AMH13" i="1"/>
  <c r="CTU19" i="1"/>
  <c r="AFL19" i="1"/>
  <c r="BCN19" i="1"/>
  <c r="AEJ19" i="1"/>
  <c r="CKQ19" i="1"/>
  <c r="CFG19" i="1"/>
  <c r="CSS19" i="1"/>
  <c r="BLY19" i="1"/>
  <c r="BOC19" i="1"/>
  <c r="BRW19" i="1"/>
  <c r="APK19" i="1"/>
  <c r="BRD19" i="1"/>
  <c r="BSH22" i="1"/>
  <c r="BSI14" i="1"/>
  <c r="BSI17" i="1"/>
  <c r="BSI16" i="1"/>
  <c r="BMM19" i="1"/>
  <c r="FS17" i="1"/>
  <c r="FS9" i="1"/>
  <c r="BZP19" i="1"/>
  <c r="CIM19" i="1"/>
  <c r="DMX19" i="1"/>
  <c r="FL11" i="1"/>
  <c r="N17" i="1"/>
  <c r="BJ22" i="1"/>
  <c r="DO17" i="1"/>
  <c r="MD22" i="1"/>
  <c r="ME15" i="1"/>
  <c r="AW10" i="1"/>
  <c r="ME17" i="1"/>
  <c r="NU13" i="1"/>
  <c r="BSB9" i="1"/>
  <c r="MZ13" i="1"/>
  <c r="MZ19" i="1" s="1"/>
  <c r="MS9" i="1"/>
  <c r="TS8" i="1"/>
  <c r="BMY16" i="1"/>
  <c r="BLA22" i="1"/>
  <c r="BLB17" i="1"/>
  <c r="DPA22" i="1"/>
  <c r="BQS12" i="1"/>
  <c r="CBM19" i="1"/>
  <c r="DBI19" i="1"/>
  <c r="TP19" i="1"/>
  <c r="ALO19" i="1"/>
  <c r="SZ19" i="1"/>
  <c r="WF19" i="1"/>
  <c r="BWX19" i="1"/>
  <c r="CCO19" i="1"/>
  <c r="DUZ19" i="1"/>
  <c r="BRY19" i="1"/>
  <c r="ALV19" i="1"/>
  <c r="AON19" i="1"/>
  <c r="AXM19" i="1"/>
  <c r="AZQ19" i="1"/>
  <c r="AZO19" i="1"/>
  <c r="DQD13" i="1"/>
  <c r="DQD9" i="1"/>
  <c r="DQC22" i="1"/>
  <c r="QJ19" i="1"/>
  <c r="AIF22" i="1"/>
  <c r="AIG8" i="1"/>
  <c r="AIG15" i="1"/>
  <c r="AIG13" i="1"/>
  <c r="AIG16" i="1"/>
  <c r="AIG14" i="1"/>
  <c r="AIG11" i="1"/>
  <c r="AIG17" i="1"/>
  <c r="AIG12" i="1"/>
  <c r="AIG10" i="1"/>
  <c r="ASL22" i="1"/>
  <c r="FU19" i="1"/>
  <c r="FL15" i="1"/>
  <c r="FL13" i="1"/>
  <c r="DO15" i="1"/>
  <c r="ME10" i="1"/>
  <c r="BX22" i="1"/>
  <c r="HB13" i="1"/>
  <c r="MS14" i="1"/>
  <c r="BMY11" i="1"/>
  <c r="AUC11" i="1"/>
  <c r="CF17" i="1"/>
  <c r="AKY12" i="1"/>
  <c r="BOH14" i="1"/>
  <c r="BQS10" i="1"/>
  <c r="BOH9" i="1"/>
  <c r="HK19" i="1"/>
  <c r="DTX19" i="1"/>
  <c r="DMC19" i="1"/>
  <c r="DIW19" i="1"/>
  <c r="AKT19" i="1"/>
  <c r="BGM13" i="1"/>
  <c r="BGM16" i="1"/>
  <c r="UB19" i="1"/>
  <c r="BCP19" i="1"/>
  <c r="AJB11" i="1"/>
  <c r="AJB16" i="1"/>
  <c r="AJB14" i="1"/>
  <c r="AJA22" i="1"/>
  <c r="AJB17" i="1"/>
  <c r="AJB10" i="1"/>
  <c r="AJB8" i="1"/>
  <c r="FS16" i="1"/>
  <c r="GN12" i="1"/>
  <c r="HB11" i="1"/>
  <c r="AYD9" i="1"/>
  <c r="MS13" i="1"/>
  <c r="AKK13" i="1"/>
  <c r="BMY17" i="1"/>
  <c r="AUC8" i="1"/>
  <c r="CF11" i="1"/>
  <c r="CUP19" i="1"/>
  <c r="BLB13" i="1"/>
  <c r="AWN15" i="1"/>
  <c r="AKY9" i="1"/>
  <c r="AWG17" i="1"/>
  <c r="BQR22" i="1"/>
  <c r="BOH10" i="1"/>
  <c r="BKW19" i="1"/>
  <c r="BLT19" i="1"/>
  <c r="JH19" i="1"/>
  <c r="BJW19" i="1"/>
  <c r="AEC19" i="1"/>
  <c r="AOI19" i="1"/>
  <c r="CEE19" i="1"/>
  <c r="BHO9" i="1"/>
  <c r="BHO12" i="1"/>
  <c r="BHO8" i="1"/>
  <c r="CQV19" i="1"/>
  <c r="DO16" i="1"/>
  <c r="JO19" i="1"/>
  <c r="FS15" i="1"/>
  <c r="BMY9" i="1"/>
  <c r="FL10" i="1"/>
  <c r="CMN19" i="1"/>
  <c r="AWN12" i="1"/>
  <c r="BLB9" i="1"/>
  <c r="AWN13" i="1"/>
  <c r="BQS8" i="1"/>
  <c r="ASJ19" i="1"/>
  <c r="ALJ19" i="1"/>
  <c r="DKF19" i="1"/>
  <c r="CWM19" i="1"/>
  <c r="ARA19" i="1"/>
  <c r="ASO19" i="1"/>
  <c r="BBN19" i="1"/>
  <c r="BCG19" i="1"/>
  <c r="AHS9" i="1"/>
  <c r="AHS14" i="1"/>
  <c r="AHS12" i="1"/>
  <c r="AHS15" i="1"/>
  <c r="AHS13" i="1"/>
  <c r="AHS11" i="1"/>
  <c r="AHS8" i="1"/>
  <c r="AHS16" i="1"/>
  <c r="AHR22" i="1"/>
  <c r="AHS10" i="1"/>
  <c r="AJB15" i="1"/>
  <c r="ACP12" i="1"/>
  <c r="ACP14" i="1"/>
  <c r="ACP16" i="1"/>
  <c r="ACP8" i="1"/>
  <c r="ACO22" i="1"/>
  <c r="ACP17" i="1"/>
  <c r="ACP13" i="1"/>
  <c r="ACP10" i="1"/>
  <c r="ACP9" i="1"/>
  <c r="ACP11" i="1"/>
  <c r="ME11" i="1"/>
  <c r="GN14" i="1"/>
  <c r="HB10" i="1"/>
  <c r="AUC13" i="1"/>
  <c r="CF10" i="1"/>
  <c r="CF15" i="1"/>
  <c r="BK16" i="1"/>
  <c r="FR22" i="1"/>
  <c r="N13" i="1"/>
  <c r="HP9" i="1"/>
  <c r="GN13" i="1"/>
  <c r="HB9" i="1"/>
  <c r="OB10" i="1"/>
  <c r="TS17" i="1"/>
  <c r="BMY8" i="1"/>
  <c r="AKK9" i="1"/>
  <c r="AUB22" i="1"/>
  <c r="DO14" i="1"/>
  <c r="CF13" i="1"/>
  <c r="AWN11" i="1"/>
  <c r="HY19" i="1"/>
  <c r="AWG12" i="1"/>
  <c r="BQS9" i="1"/>
  <c r="NW19" i="1"/>
  <c r="CC19" i="1"/>
  <c r="CIF19" i="1"/>
  <c r="BOE19" i="1"/>
  <c r="AXB16" i="1"/>
  <c r="BAH10" i="1"/>
  <c r="BKG16" i="1"/>
  <c r="BKG13" i="1"/>
  <c r="BKG12" i="1"/>
  <c r="BFY12" i="1"/>
  <c r="BFY14" i="1"/>
  <c r="BFY16" i="1"/>
  <c r="BFX22" i="1"/>
  <c r="AIG9" i="1"/>
  <c r="BQS16" i="1"/>
  <c r="CF16" i="1"/>
  <c r="CF12" i="1"/>
  <c r="FL8" i="1"/>
  <c r="CF9" i="1"/>
  <c r="FS12" i="1"/>
  <c r="N11" i="1"/>
  <c r="GN11" i="1"/>
  <c r="HB8" i="1"/>
  <c r="NU11" i="1"/>
  <c r="BLW16" i="1"/>
  <c r="TS15" i="1"/>
  <c r="BMY10" i="1"/>
  <c r="AKK15" i="1"/>
  <c r="AUC14" i="1"/>
  <c r="FL12" i="1"/>
  <c r="CHK19" i="1"/>
  <c r="BQS15" i="1"/>
  <c r="EL19" i="1"/>
  <c r="BQB19" i="1"/>
  <c r="CAR19" i="1"/>
  <c r="DCY19" i="1"/>
  <c r="DUL19" i="1"/>
  <c r="DDT19" i="1"/>
  <c r="APG19" i="1"/>
  <c r="API19" i="1"/>
  <c r="AYK11" i="1"/>
  <c r="SB22" i="1"/>
  <c r="SC15" i="1"/>
  <c r="SC14" i="1"/>
  <c r="UD19" i="1"/>
  <c r="BKT22" i="1"/>
  <c r="BKU10" i="1"/>
  <c r="BKU8" i="1"/>
  <c r="BKU15" i="1"/>
  <c r="BSK19" i="1"/>
  <c r="AHS17" i="1"/>
  <c r="FS13" i="1"/>
  <c r="GN8" i="1"/>
  <c r="FL9" i="1"/>
  <c r="DO13" i="1"/>
  <c r="FS11" i="1"/>
  <c r="HA22" i="1"/>
  <c r="AJB13" i="1"/>
  <c r="BMX22" i="1"/>
  <c r="AKK8" i="1"/>
  <c r="AD19" i="1"/>
  <c r="BLB10" i="1"/>
  <c r="AWN16" i="1"/>
  <c r="BLB14" i="1"/>
  <c r="CCA19" i="1"/>
  <c r="AYD12" i="1"/>
  <c r="WD15" i="1"/>
  <c r="WD10" i="1"/>
  <c r="WC22" i="1"/>
  <c r="WD14" i="1"/>
  <c r="WD12" i="1"/>
  <c r="WD16" i="1"/>
  <c r="WD8" i="1"/>
  <c r="WD11" i="1"/>
  <c r="WD9" i="1"/>
  <c r="XM10" i="1"/>
  <c r="XL22" i="1"/>
  <c r="XM13" i="1"/>
  <c r="XM16" i="1"/>
  <c r="XM9" i="1"/>
  <c r="XM8" i="1"/>
  <c r="XM11" i="1"/>
  <c r="XM14" i="1"/>
  <c r="XM17" i="1"/>
  <c r="XM12" i="1"/>
  <c r="XM15" i="1"/>
  <c r="BFR15" i="1"/>
  <c r="BFR11" i="1"/>
  <c r="BFR14" i="1"/>
  <c r="BFR9" i="1"/>
  <c r="BFR13" i="1"/>
  <c r="BFR17" i="1"/>
  <c r="AEF8" i="1"/>
  <c r="AEF13" i="1"/>
  <c r="AEF14" i="1"/>
  <c r="AEF15" i="1"/>
  <c r="AEF16" i="1"/>
  <c r="AEE22" i="1"/>
  <c r="AEF9" i="1"/>
  <c r="AEF10" i="1"/>
  <c r="AEF11" i="1"/>
  <c r="AEF12" i="1"/>
  <c r="BFR10" i="1"/>
  <c r="AHI19" i="1"/>
  <c r="DRM19" i="1"/>
  <c r="JF9" i="1"/>
  <c r="BY14" i="1"/>
  <c r="CL22" i="1"/>
  <c r="NN13" i="1"/>
  <c r="NN14" i="1"/>
  <c r="BJI19" i="1"/>
  <c r="DPP15" i="1"/>
  <c r="AQP11" i="1"/>
  <c r="BMV19" i="1"/>
  <c r="BST19" i="1"/>
  <c r="BPZ19" i="1"/>
  <c r="HM19" i="1"/>
  <c r="TU19" i="1"/>
  <c r="PT19" i="1"/>
  <c r="CFN19" i="1"/>
  <c r="BMA19" i="1"/>
  <c r="BUM19" i="1"/>
  <c r="AMA14" i="1"/>
  <c r="AMA15" i="1"/>
  <c r="AMA8" i="1"/>
  <c r="AMA16" i="1"/>
  <c r="ALZ22" i="1"/>
  <c r="AMA11" i="1"/>
  <c r="AMA12" i="1"/>
  <c r="AMA13" i="1"/>
  <c r="AJI16" i="1"/>
  <c r="AJI8" i="1"/>
  <c r="AJH22" i="1"/>
  <c r="BFK12" i="1"/>
  <c r="BFK9" i="1"/>
  <c r="BBC13" i="1"/>
  <c r="BBB22" i="1"/>
  <c r="BBC11" i="1"/>
  <c r="BBC9" i="1"/>
  <c r="BBC10" i="1"/>
  <c r="BBC15" i="1"/>
  <c r="BBC12" i="1"/>
  <c r="BBC14" i="1"/>
  <c r="BBC8" i="1"/>
  <c r="AXP8" i="1"/>
  <c r="AXP15" i="1"/>
  <c r="AXP16" i="1"/>
  <c r="AXP13" i="1"/>
  <c r="AXP11" i="1"/>
  <c r="AXP17" i="1"/>
  <c r="AXO22" i="1"/>
  <c r="AXP14" i="1"/>
  <c r="AXP12" i="1"/>
  <c r="AXP10" i="1"/>
  <c r="TL11" i="1"/>
  <c r="TL8" i="1"/>
  <c r="TL17" i="1"/>
  <c r="TL12" i="1"/>
  <c r="TL9" i="1"/>
  <c r="TL14" i="1"/>
  <c r="TK22" i="1"/>
  <c r="TL16" i="1"/>
  <c r="TL10" i="1"/>
  <c r="TL15" i="1"/>
  <c r="TL13" i="1"/>
  <c r="AOS10" i="1"/>
  <c r="AOS11" i="1"/>
  <c r="AOS13" i="1"/>
  <c r="AOS8" i="1"/>
  <c r="AOS16" i="1"/>
  <c r="AOS12" i="1"/>
  <c r="AOS15" i="1"/>
  <c r="AOS14" i="1"/>
  <c r="AOR22" i="1"/>
  <c r="AOS17" i="1"/>
  <c r="AOS9" i="1"/>
  <c r="ARR9" i="1"/>
  <c r="ARR8" i="1"/>
  <c r="ARQ22" i="1"/>
  <c r="ARR11" i="1"/>
  <c r="ARR16" i="1"/>
  <c r="ARR10" i="1"/>
  <c r="ARR15" i="1"/>
  <c r="ARR17" i="1"/>
  <c r="ARR14" i="1"/>
  <c r="AWU8" i="1"/>
  <c r="AWU13" i="1"/>
  <c r="AWU16" i="1"/>
  <c r="AWU10" i="1"/>
  <c r="AWU9" i="1"/>
  <c r="AWU17" i="1"/>
  <c r="AWT22" i="1"/>
  <c r="AWU11" i="1"/>
  <c r="AWU12" i="1"/>
  <c r="AWU14" i="1"/>
  <c r="BY12" i="1"/>
  <c r="JE22" i="1"/>
  <c r="BY11" i="1"/>
  <c r="BDP19" i="1"/>
  <c r="EE19" i="1"/>
  <c r="BLM19" i="1"/>
  <c r="AQP10" i="1"/>
  <c r="LZ19" i="1"/>
  <c r="WH19" i="1"/>
  <c r="DFJ19" i="1"/>
  <c r="AGL19" i="1"/>
  <c r="DCD19" i="1"/>
  <c r="ADO19" i="1"/>
  <c r="AJY19" i="1"/>
  <c r="BQG19" i="1"/>
  <c r="BZB19" i="1"/>
  <c r="CBF19" i="1"/>
  <c r="DTQ19" i="1"/>
  <c r="SJ17" i="1"/>
  <c r="QF14" i="1"/>
  <c r="QF17" i="1"/>
  <c r="QE22" i="1"/>
  <c r="QF12" i="1"/>
  <c r="QF15" i="1"/>
  <c r="QF13" i="1"/>
  <c r="QF9" i="1"/>
  <c r="QF11" i="1"/>
  <c r="QF10" i="1"/>
  <c r="QF8" i="1"/>
  <c r="QF16" i="1"/>
  <c r="UN15" i="1"/>
  <c r="UN16" i="1"/>
  <c r="UN10" i="1"/>
  <c r="UN9" i="1"/>
  <c r="UN8" i="1"/>
  <c r="UN14" i="1"/>
  <c r="RX19" i="1"/>
  <c r="VM19" i="1"/>
  <c r="DPW15" i="1"/>
  <c r="DPW10" i="1"/>
  <c r="DPW8" i="1"/>
  <c r="BEP17" i="1"/>
  <c r="BEP16" i="1"/>
  <c r="BEP14" i="1"/>
  <c r="BEP8" i="1"/>
  <c r="BEP12" i="1"/>
  <c r="BEO22" i="1"/>
  <c r="BEP15" i="1"/>
  <c r="BEP13" i="1"/>
  <c r="BEP9" i="1"/>
  <c r="AMV11" i="1"/>
  <c r="AMV13" i="1"/>
  <c r="AMV10" i="1"/>
  <c r="AMU22" i="1"/>
  <c r="AMV12" i="1"/>
  <c r="AMV14" i="1"/>
  <c r="AMV9" i="1"/>
  <c r="AMV8" i="1"/>
  <c r="AMV17" i="1"/>
  <c r="BBP22" i="1"/>
  <c r="BBQ16" i="1"/>
  <c r="BBQ11" i="1"/>
  <c r="BBQ17" i="1"/>
  <c r="BBQ8" i="1"/>
  <c r="BBQ10" i="1"/>
  <c r="BBQ13" i="1"/>
  <c r="BBQ14" i="1"/>
  <c r="HD19" i="1"/>
  <c r="WR9" i="1"/>
  <c r="WR16" i="1"/>
  <c r="WR8" i="1"/>
  <c r="WR15" i="1"/>
  <c r="WR13" i="1"/>
  <c r="WR10" i="1"/>
  <c r="WR11" i="1"/>
  <c r="WR17" i="1"/>
  <c r="WR12" i="1"/>
  <c r="AQP12" i="1"/>
  <c r="AQP14" i="1"/>
  <c r="BY15" i="1"/>
  <c r="JF15" i="1"/>
  <c r="BY9" i="1"/>
  <c r="WQ22" i="1"/>
  <c r="BIC14" i="1"/>
  <c r="RJ19" i="1"/>
  <c r="DBB19" i="1"/>
  <c r="GR19" i="1"/>
  <c r="LL19" i="1"/>
  <c r="LG19" i="1"/>
  <c r="ND19" i="1"/>
  <c r="OR19" i="1"/>
  <c r="GK19" i="1"/>
  <c r="KQ19" i="1"/>
  <c r="RQ19" i="1"/>
  <c r="BRU12" i="1"/>
  <c r="BRU17" i="1"/>
  <c r="BRU16" i="1"/>
  <c r="BRU13" i="1"/>
  <c r="BRU14" i="1"/>
  <c r="BRU8" i="1"/>
  <c r="BRU15" i="1"/>
  <c r="BIJ8" i="1"/>
  <c r="BIJ9" i="1"/>
  <c r="BIJ10" i="1"/>
  <c r="BIJ16" i="1"/>
  <c r="BIJ13" i="1"/>
  <c r="BII22" i="1"/>
  <c r="BIJ14" i="1"/>
  <c r="BIJ11" i="1"/>
  <c r="BIJ15" i="1"/>
  <c r="BIJ17" i="1"/>
  <c r="BFD12" i="1"/>
  <c r="BFC22" i="1"/>
  <c r="BFD9" i="1"/>
  <c r="BFD10" i="1"/>
  <c r="BFD17" i="1"/>
  <c r="BFD16" i="1"/>
  <c r="BFD11" i="1"/>
  <c r="BFD8" i="1"/>
  <c r="WK16" i="1"/>
  <c r="WJ22" i="1"/>
  <c r="WK15" i="1"/>
  <c r="WK12" i="1"/>
  <c r="WK9" i="1"/>
  <c r="WK8" i="1"/>
  <c r="WK11" i="1"/>
  <c r="WK17" i="1"/>
  <c r="WK14" i="1"/>
  <c r="WK10" i="1"/>
  <c r="WK13" i="1"/>
  <c r="BCE10" i="1"/>
  <c r="BCE13" i="1"/>
  <c r="BCE14" i="1"/>
  <c r="BCE12" i="1"/>
  <c r="BCD22" i="1"/>
  <c r="BCE11" i="1"/>
  <c r="BCE17" i="1"/>
  <c r="BCE8" i="1"/>
  <c r="BCE9" i="1"/>
  <c r="ANQ16" i="1"/>
  <c r="ANQ17" i="1"/>
  <c r="AUJ13" i="1"/>
  <c r="AUJ15" i="1"/>
  <c r="AVE8" i="1"/>
  <c r="AVE11" i="1"/>
  <c r="AVE12" i="1"/>
  <c r="AVE16" i="1"/>
  <c r="AVE9" i="1"/>
  <c r="AVD22" i="1"/>
  <c r="AVE10" i="1"/>
  <c r="BGA19" i="1"/>
  <c r="ANJ12" i="1"/>
  <c r="ANJ15" i="1"/>
  <c r="ANJ9" i="1"/>
  <c r="ANI22" i="1"/>
  <c r="ANJ8" i="1"/>
  <c r="ANJ17" i="1"/>
  <c r="ANJ10" i="1"/>
  <c r="ANJ16" i="1"/>
  <c r="ANJ14" i="1"/>
  <c r="ANJ13" i="1"/>
  <c r="AZF12" i="1"/>
  <c r="AZF15" i="1"/>
  <c r="AZE22" i="1"/>
  <c r="AZF8" i="1"/>
  <c r="AZF14" i="1"/>
  <c r="AZF9" i="1"/>
  <c r="AZF13" i="1"/>
  <c r="AZF10" i="1"/>
  <c r="TG19" i="1"/>
  <c r="P19" i="1"/>
  <c r="BY8" i="1"/>
  <c r="BIC16" i="1"/>
  <c r="HR19" i="1"/>
  <c r="WR14" i="1"/>
  <c r="DMJ19" i="1"/>
  <c r="AQP13" i="1"/>
  <c r="BTK17" i="1"/>
  <c r="BTK16" i="1"/>
  <c r="BTK8" i="1"/>
  <c r="BTJ22" i="1"/>
  <c r="BTK11" i="1"/>
  <c r="BTK13" i="1"/>
  <c r="BTK14" i="1"/>
  <c r="BTK9" i="1"/>
  <c r="BNT14" i="1"/>
  <c r="BNT13" i="1"/>
  <c r="BNT12" i="1"/>
  <c r="BNT17" i="1"/>
  <c r="BNT9" i="1"/>
  <c r="BNT10" i="1"/>
  <c r="BNT8" i="1"/>
  <c r="BNT15" i="1"/>
  <c r="BNS22" i="1"/>
  <c r="BNT11" i="1"/>
  <c r="BEW11" i="1"/>
  <c r="BEW9" i="1"/>
  <c r="BEW15" i="1"/>
  <c r="BEW8" i="1"/>
  <c r="BEV22" i="1"/>
  <c r="BEW10" i="1"/>
  <c r="BEW16" i="1"/>
  <c r="BEW17" i="1"/>
  <c r="CKX19" i="1"/>
  <c r="BRU9" i="1"/>
  <c r="DUS19" i="1"/>
  <c r="BQI19" i="1"/>
  <c r="AJP12" i="1"/>
  <c r="AJP15" i="1"/>
  <c r="AJP16" i="1"/>
  <c r="AJP14" i="1"/>
  <c r="AJP9" i="1"/>
  <c r="AJP8" i="1"/>
  <c r="AJP13" i="1"/>
  <c r="AJP17" i="1"/>
  <c r="AJO22" i="1"/>
  <c r="AJP10" i="1"/>
  <c r="APN11" i="1"/>
  <c r="APN13" i="1"/>
  <c r="APM22" i="1"/>
  <c r="APN12" i="1"/>
  <c r="APN10" i="1"/>
  <c r="APN16" i="1"/>
  <c r="APN14" i="1"/>
  <c r="APN17" i="1"/>
  <c r="APN15" i="1"/>
  <c r="AUE19" i="1"/>
  <c r="AVL11" i="1"/>
  <c r="AVL14" i="1"/>
  <c r="AXB10" i="1"/>
  <c r="AXB14" i="1"/>
  <c r="AXB9" i="1"/>
  <c r="AXB12" i="1"/>
  <c r="AXB15" i="1"/>
  <c r="AXB11" i="1"/>
  <c r="AXA22" i="1"/>
  <c r="AXB13" i="1"/>
  <c r="AXB8" i="1"/>
  <c r="AKR16" i="1"/>
  <c r="AKR17" i="1"/>
  <c r="AKR12" i="1"/>
  <c r="AKQ22" i="1"/>
  <c r="AKR11" i="1"/>
  <c r="AKR14" i="1"/>
  <c r="AKR13" i="1"/>
  <c r="AKR9" i="1"/>
  <c r="AKR15" i="1"/>
  <c r="AKR10" i="1"/>
  <c r="ANQ14" i="1"/>
  <c r="BED19" i="1"/>
  <c r="BY17" i="1"/>
  <c r="BJE8" i="1"/>
  <c r="BJE15" i="1"/>
  <c r="OB15" i="1"/>
  <c r="ES19" i="1"/>
  <c r="AGU19" i="1"/>
  <c r="AQP16" i="1"/>
  <c r="AQO22" i="1"/>
  <c r="BQD22" i="1"/>
  <c r="BQE17" i="1"/>
  <c r="BQE13" i="1"/>
  <c r="BQE15" i="1"/>
  <c r="BQE10" i="1"/>
  <c r="BQE8" i="1"/>
  <c r="BQE11" i="1"/>
  <c r="BQE16" i="1"/>
  <c r="BQE14" i="1"/>
  <c r="BQE12" i="1"/>
  <c r="BEB9" i="1"/>
  <c r="BEB12" i="1"/>
  <c r="BEB11" i="1"/>
  <c r="BEB8" i="1"/>
  <c r="BEB13" i="1"/>
  <c r="BEB15" i="1"/>
  <c r="BEA22" i="1"/>
  <c r="BEB17" i="1"/>
  <c r="BEB10" i="1"/>
  <c r="BEB16" i="1"/>
  <c r="BEB14" i="1"/>
  <c r="PH19" i="1"/>
  <c r="BPX10" i="1"/>
  <c r="BPX17" i="1"/>
  <c r="BPX15" i="1"/>
  <c r="BPX14" i="1"/>
  <c r="BPX12" i="1"/>
  <c r="BPX13" i="1"/>
  <c r="BPX11" i="1"/>
  <c r="BPW22" i="1"/>
  <c r="BPX8" i="1"/>
  <c r="BPX16" i="1"/>
  <c r="ANC15" i="1"/>
  <c r="ANC13" i="1"/>
  <c r="ANC12" i="1"/>
  <c r="ANC16" i="1"/>
  <c r="ANB22" i="1"/>
  <c r="ANC8" i="1"/>
  <c r="ANC17" i="1"/>
  <c r="ANC11" i="1"/>
  <c r="ANC14" i="1"/>
  <c r="BAA9" i="1"/>
  <c r="BAA14" i="1"/>
  <c r="BAA16" i="1"/>
  <c r="BAA17" i="1"/>
  <c r="BAA8" i="1"/>
  <c r="BAA12" i="1"/>
  <c r="AYK13" i="1"/>
  <c r="AYK12" i="1"/>
  <c r="AYK16" i="1"/>
  <c r="AYJ22" i="1"/>
  <c r="BIJ12" i="1"/>
  <c r="ALF12" i="1"/>
  <c r="ALF10" i="1"/>
  <c r="ALF14" i="1"/>
  <c r="ALE22" i="1"/>
  <c r="ALF11" i="1"/>
  <c r="ALF17" i="1"/>
  <c r="ALF9" i="1"/>
  <c r="ALF8" i="1"/>
  <c r="AMV15" i="1"/>
  <c r="JF8" i="1"/>
  <c r="VB15" i="1"/>
  <c r="VB11" i="1"/>
  <c r="VB14" i="1"/>
  <c r="VB9" i="1"/>
  <c r="VB10" i="1"/>
  <c r="VB13" i="1"/>
  <c r="VB16" i="1"/>
  <c r="VB8" i="1"/>
  <c r="VB17" i="1"/>
  <c r="VB12" i="1"/>
  <c r="I19" i="1"/>
  <c r="LU19" i="1"/>
  <c r="DPP11" i="1"/>
  <c r="CAY19" i="1"/>
  <c r="SI22" i="1"/>
  <c r="VO22" i="1"/>
  <c r="VP15" i="1"/>
  <c r="VP12" i="1"/>
  <c r="VP11" i="1"/>
  <c r="VP17" i="1"/>
  <c r="VP16" i="1"/>
  <c r="VP13" i="1"/>
  <c r="VP10" i="1"/>
  <c r="VP9" i="1"/>
  <c r="VP8" i="1"/>
  <c r="VP14" i="1"/>
  <c r="BPJ8" i="1"/>
  <c r="BPJ15" i="1"/>
  <c r="BPJ14" i="1"/>
  <c r="BPJ13" i="1"/>
  <c r="BPI22" i="1"/>
  <c r="BQE9" i="1"/>
  <c r="ARK8" i="1"/>
  <c r="ARK12" i="1"/>
  <c r="ARK14" i="1"/>
  <c r="ARK17" i="1"/>
  <c r="ARK15" i="1"/>
  <c r="ARJ22" i="1"/>
  <c r="ARK16" i="1"/>
  <c r="ARK13" i="1"/>
  <c r="ARK9" i="1"/>
  <c r="AYD15" i="1"/>
  <c r="AYD16" i="1"/>
  <c r="AYD17" i="1"/>
  <c r="AYD10" i="1"/>
  <c r="AYD8" i="1"/>
  <c r="AQI11" i="1"/>
  <c r="AQI10" i="1"/>
  <c r="AQI17" i="1"/>
  <c r="AQI9" i="1"/>
  <c r="AQH22" i="1"/>
  <c r="AQI16" i="1"/>
  <c r="AQI13" i="1"/>
  <c r="AQI8" i="1"/>
  <c r="AQI12" i="1"/>
  <c r="AOZ9" i="1"/>
  <c r="AOZ11" i="1"/>
  <c r="ATO8" i="1"/>
  <c r="ATO9" i="1"/>
  <c r="ATO12" i="1"/>
  <c r="ATO10" i="1"/>
  <c r="ATO14" i="1"/>
  <c r="ATO13" i="1"/>
  <c r="ATN22" i="1"/>
  <c r="ATO11" i="1"/>
  <c r="BBX15" i="1"/>
  <c r="BBW22" i="1"/>
  <c r="BBX8" i="1"/>
  <c r="BBX9" i="1"/>
  <c r="BBX14" i="1"/>
  <c r="BBX13" i="1"/>
  <c r="BBX17" i="1"/>
  <c r="BBX16" i="1"/>
  <c r="BBX12" i="1"/>
  <c r="AMA10" i="1"/>
  <c r="APN9" i="1"/>
  <c r="ALF16" i="1"/>
  <c r="AMG22" i="1"/>
  <c r="AMH14" i="1"/>
  <c r="BY10" i="1"/>
  <c r="HT19" i="1"/>
  <c r="BJE12" i="1"/>
  <c r="BGV19" i="1"/>
  <c r="DFX19" i="1"/>
  <c r="MG19" i="1"/>
  <c r="BJE14" i="1"/>
  <c r="ABG8" i="1"/>
  <c r="AK19" i="1"/>
  <c r="KX19" i="1"/>
  <c r="XC19" i="1"/>
  <c r="AMC19" i="1"/>
  <c r="BBG19" i="1"/>
  <c r="DPP8" i="1"/>
  <c r="CMU19" i="1"/>
  <c r="CHD19" i="1"/>
  <c r="YJ19" i="1"/>
  <c r="AFE19" i="1"/>
  <c r="UG12" i="1"/>
  <c r="UG14" i="1"/>
  <c r="UG8" i="1"/>
  <c r="UG9" i="1"/>
  <c r="UG16" i="1"/>
  <c r="UG17" i="1"/>
  <c r="UG11" i="1"/>
  <c r="UG13" i="1"/>
  <c r="UG15" i="1"/>
  <c r="UG10" i="1"/>
  <c r="ACF19" i="1"/>
  <c r="YO13" i="1"/>
  <c r="YO10" i="1"/>
  <c r="YO9" i="1"/>
  <c r="YO14" i="1"/>
  <c r="YO11" i="1"/>
  <c r="YN22" i="1"/>
  <c r="YO16" i="1"/>
  <c r="YO15" i="1"/>
  <c r="YO8" i="1"/>
  <c r="YO12" i="1"/>
  <c r="YO17" i="1"/>
  <c r="AMX19" i="1"/>
  <c r="AWN9" i="1"/>
  <c r="AWN10" i="1"/>
  <c r="AWN14" i="1"/>
  <c r="BDN8" i="1"/>
  <c r="BDN12" i="1"/>
  <c r="BDN11" i="1"/>
  <c r="BDM22" i="1"/>
  <c r="BDN10" i="1"/>
  <c r="BDN16" i="1"/>
  <c r="BDN17" i="1"/>
  <c r="BDN13" i="1"/>
  <c r="ASF14" i="1"/>
  <c r="ASF11" i="1"/>
  <c r="ASF15" i="1"/>
  <c r="ASF10" i="1"/>
  <c r="ASF12" i="1"/>
  <c r="ASF13" i="1"/>
  <c r="ASF8" i="1"/>
  <c r="ASE22" i="1"/>
  <c r="ASF16" i="1"/>
  <c r="ASF17" i="1"/>
  <c r="ASF9" i="1"/>
  <c r="AST13" i="1"/>
  <c r="AST16" i="1"/>
  <c r="AST12" i="1"/>
  <c r="AST11" i="1"/>
  <c r="BAH15" i="1"/>
  <c r="BAH9" i="1"/>
  <c r="BAH14" i="1"/>
  <c r="ALQ19" i="1"/>
  <c r="ARK11" i="1"/>
  <c r="AOL17" i="1"/>
  <c r="AOL15" i="1"/>
  <c r="AOL12" i="1"/>
  <c r="AOL11" i="1"/>
  <c r="AOK22" i="1"/>
  <c r="AOL9" i="1"/>
  <c r="AOL14" i="1"/>
  <c r="AOL10" i="1"/>
  <c r="AOL13" i="1"/>
  <c r="AOL16" i="1"/>
  <c r="ALF15" i="1"/>
  <c r="BIC17" i="1"/>
  <c r="BEF19" i="1"/>
  <c r="JA19" i="1"/>
  <c r="ABG11" i="1"/>
  <c r="DPP9" i="1"/>
  <c r="AIY19" i="1"/>
  <c r="SJ13" i="1"/>
  <c r="CQH19" i="1"/>
  <c r="AZT8" i="1"/>
  <c r="AZT14" i="1"/>
  <c r="AZT15" i="1"/>
  <c r="AZT11" i="1"/>
  <c r="AZT10" i="1"/>
  <c r="AZT12" i="1"/>
  <c r="AZS22" i="1"/>
  <c r="AZT17" i="1"/>
  <c r="AZT13" i="1"/>
  <c r="BFD14" i="1"/>
  <c r="ARR12" i="1"/>
  <c r="AQB9" i="1"/>
  <c r="AQB17" i="1"/>
  <c r="AQA22" i="1"/>
  <c r="AQB8" i="1"/>
  <c r="AQB15" i="1"/>
  <c r="AQB11" i="1"/>
  <c r="AQB14" i="1"/>
  <c r="AQB10" i="1"/>
  <c r="AQB16" i="1"/>
  <c r="ARR13" i="1"/>
  <c r="DPO22" i="1"/>
  <c r="AOB19" i="1"/>
  <c r="RV15" i="1"/>
  <c r="RV9" i="1"/>
  <c r="RV8" i="1"/>
  <c r="RV13" i="1"/>
  <c r="RV17" i="1"/>
  <c r="RV11" i="1"/>
  <c r="RV10" i="1"/>
  <c r="RV12" i="1"/>
  <c r="RU22" i="1"/>
  <c r="RV14" i="1"/>
  <c r="RV16" i="1"/>
  <c r="VR19" i="1"/>
  <c r="DQY13" i="1"/>
  <c r="DQY11" i="1"/>
  <c r="CNP19" i="1"/>
  <c r="CSL19" i="1"/>
  <c r="AMN22" i="1"/>
  <c r="AMO16" i="1"/>
  <c r="AMO15" i="1"/>
  <c r="AMO12" i="1"/>
  <c r="AMO17" i="1"/>
  <c r="AMO8" i="1"/>
  <c r="AYY14" i="1"/>
  <c r="AYX22" i="1"/>
  <c r="AYY12" i="1"/>
  <c r="AYY13" i="1"/>
  <c r="AYY11" i="1"/>
  <c r="AYY9" i="1"/>
  <c r="AYY17" i="1"/>
  <c r="AYY16" i="1"/>
  <c r="AYY10" i="1"/>
  <c r="AYY8" i="1"/>
  <c r="BEW12" i="1"/>
  <c r="BDU14" i="1"/>
  <c r="BDT22" i="1"/>
  <c r="ANC10" i="1"/>
  <c r="APT22" i="1"/>
  <c r="APU15" i="1"/>
  <c r="APU12" i="1"/>
  <c r="APU17" i="1"/>
  <c r="APU8" i="1"/>
  <c r="APU10" i="1"/>
  <c r="APU14" i="1"/>
  <c r="APU16" i="1"/>
  <c r="APU13" i="1"/>
  <c r="DLA19" i="1"/>
  <c r="BY16" i="1"/>
  <c r="OB11" i="1"/>
  <c r="CCV19" i="1"/>
  <c r="AJD19" i="1"/>
  <c r="AXF19" i="1"/>
  <c r="TD22" i="1"/>
  <c r="TE8" i="1"/>
  <c r="TE11" i="1"/>
  <c r="TE9" i="1"/>
  <c r="TE16" i="1"/>
  <c r="TE17" i="1"/>
  <c r="TE13" i="1"/>
  <c r="TE12" i="1"/>
  <c r="TE14" i="1"/>
  <c r="TE10" i="1"/>
  <c r="TE15" i="1"/>
  <c r="YS19" i="1"/>
  <c r="CNW19" i="1"/>
  <c r="BRU11" i="1"/>
  <c r="AKY16" i="1"/>
  <c r="AKY8" i="1"/>
  <c r="AKY15" i="1"/>
  <c r="AKY13" i="1"/>
  <c r="AKY11" i="1"/>
  <c r="AKX22" i="1"/>
  <c r="AKY14" i="1"/>
  <c r="AKY17" i="1"/>
  <c r="AJV22" i="1"/>
  <c r="AJW11" i="1"/>
  <c r="AJW9" i="1"/>
  <c r="AJW12" i="1"/>
  <c r="AJW13" i="1"/>
  <c r="AJW10" i="1"/>
  <c r="BCE15" i="1"/>
  <c r="ANX13" i="1"/>
  <c r="ANX17" i="1"/>
  <c r="ANX9" i="1"/>
  <c r="AQI15" i="1"/>
  <c r="ATZ19" i="1"/>
  <c r="AXW9" i="1"/>
  <c r="AXW17" i="1"/>
  <c r="AXV22" i="1"/>
  <c r="AXW13" i="1"/>
  <c r="AXW8" i="1"/>
  <c r="AXW12" i="1"/>
  <c r="AXW16" i="1"/>
  <c r="AXW15" i="1"/>
  <c r="AXW14" i="1"/>
  <c r="BBC17" i="1"/>
  <c r="AWU15" i="1"/>
  <c r="AM19" i="1"/>
  <c r="FE11" i="1"/>
  <c r="CVY19" i="1"/>
  <c r="CM9" i="1"/>
  <c r="ACI10" i="1"/>
  <c r="BR9" i="1"/>
  <c r="JF14" i="1"/>
  <c r="N14" i="1"/>
  <c r="DA8" i="1"/>
  <c r="KH17" i="1"/>
  <c r="DV8" i="1"/>
  <c r="CM11" i="1"/>
  <c r="MS12" i="1"/>
  <c r="ACI15" i="1"/>
  <c r="N12" i="1"/>
  <c r="CT13" i="1"/>
  <c r="BOV11" i="1"/>
  <c r="ACY19" i="1"/>
  <c r="BNF9" i="1"/>
  <c r="AZJ19" i="1"/>
  <c r="BNF17" i="1"/>
  <c r="BOH13" i="1"/>
  <c r="AVY22" i="1"/>
  <c r="AVZ17" i="1"/>
  <c r="AVZ9" i="1"/>
  <c r="AVZ10" i="1"/>
  <c r="AVZ14" i="1"/>
  <c r="AVZ8" i="1"/>
  <c r="AVZ16" i="1"/>
  <c r="AVZ11" i="1"/>
  <c r="AVZ15" i="1"/>
  <c r="AVZ12" i="1"/>
  <c r="AVZ13" i="1"/>
  <c r="DSV15" i="1"/>
  <c r="DSV10" i="1"/>
  <c r="DSV11" i="1"/>
  <c r="DSV17" i="1"/>
  <c r="DSU22" i="1"/>
  <c r="DSV13" i="1"/>
  <c r="DSV8" i="1"/>
  <c r="DSV12" i="1"/>
  <c r="DSV9" i="1"/>
  <c r="DSV16" i="1"/>
  <c r="DSV14" i="1"/>
  <c r="AXK19" i="1"/>
  <c r="BNH19" i="1"/>
  <c r="BHH10" i="1"/>
  <c r="BHH13" i="1"/>
  <c r="BHH9" i="1"/>
  <c r="BHH16" i="1"/>
  <c r="BHH12" i="1"/>
  <c r="BHH15" i="1"/>
  <c r="BHG22" i="1"/>
  <c r="BHH17" i="1"/>
  <c r="BHH11" i="1"/>
  <c r="BHH8" i="1"/>
  <c r="OF19" i="1"/>
  <c r="DAN19" i="1"/>
  <c r="BIS19" i="1"/>
  <c r="PY8" i="1"/>
  <c r="PY11" i="1"/>
  <c r="PY9" i="1"/>
  <c r="PY17" i="1"/>
  <c r="PY14" i="1"/>
  <c r="PY15" i="1"/>
  <c r="PY12" i="1"/>
  <c r="PY16" i="1"/>
  <c r="PY13" i="1"/>
  <c r="PY10" i="1"/>
  <c r="PX22" i="1"/>
  <c r="DPI10" i="1"/>
  <c r="DPI13" i="1"/>
  <c r="DPI8" i="1"/>
  <c r="DPI9" i="1"/>
  <c r="DPI11" i="1"/>
  <c r="DPI12" i="1"/>
  <c r="DPH22" i="1"/>
  <c r="DPI15" i="1"/>
  <c r="DPI17" i="1"/>
  <c r="DPI16" i="1"/>
  <c r="DPI14" i="1"/>
  <c r="JJ19" i="1"/>
  <c r="BM19" i="1"/>
  <c r="AY19" i="1"/>
  <c r="N10" i="1"/>
  <c r="HP15" i="1"/>
  <c r="CGW19" i="1"/>
  <c r="MS8" i="1"/>
  <c r="DC19" i="1"/>
  <c r="BTH19" i="1"/>
  <c r="BOH8" i="1"/>
  <c r="BQS17" i="1"/>
  <c r="BQS13" i="1"/>
  <c r="BQS11" i="1"/>
  <c r="OW9" i="1"/>
  <c r="OV22" i="1"/>
  <c r="OW12" i="1"/>
  <c r="OW15" i="1"/>
  <c r="OW13" i="1"/>
  <c r="OW17" i="1"/>
  <c r="OW10" i="1"/>
  <c r="OW14" i="1"/>
  <c r="OW16" i="1"/>
  <c r="OW11" i="1"/>
  <c r="OW8" i="1"/>
  <c r="AIW19" i="1"/>
  <c r="BWJ19" i="1"/>
  <c r="SE19" i="1"/>
  <c r="BKR19" i="1"/>
  <c r="VK19" i="1"/>
  <c r="QT10" i="1"/>
  <c r="QT9" i="1"/>
  <c r="QT16" i="1"/>
  <c r="QT17" i="1"/>
  <c r="QT14" i="1"/>
  <c r="QT11" i="1"/>
  <c r="QT8" i="1"/>
  <c r="QS22" i="1"/>
  <c r="QT15" i="1"/>
  <c r="QT13" i="1"/>
  <c r="QT12" i="1"/>
  <c r="BSB13" i="1"/>
  <c r="BSB16" i="1"/>
  <c r="BSB17" i="1"/>
  <c r="BSA22" i="1"/>
  <c r="BSB15" i="1"/>
  <c r="WY16" i="1"/>
  <c r="WY14" i="1"/>
  <c r="WY17" i="1"/>
  <c r="WY12" i="1"/>
  <c r="WY9" i="1"/>
  <c r="WY15" i="1"/>
  <c r="WX22" i="1"/>
  <c r="WY10" i="1"/>
  <c r="WY13" i="1"/>
  <c r="WY8" i="1"/>
  <c r="WY11" i="1"/>
  <c r="XF16" i="1"/>
  <c r="XF8" i="1"/>
  <c r="XF14" i="1"/>
  <c r="XF10" i="1"/>
  <c r="XE22" i="1"/>
  <c r="XF17" i="1"/>
  <c r="XF9" i="1"/>
  <c r="XF12" i="1"/>
  <c r="XF15" i="1"/>
  <c r="XF13" i="1"/>
  <c r="XF11" i="1"/>
  <c r="FB19" i="1"/>
  <c r="AAE11" i="1"/>
  <c r="AKO19" i="1"/>
  <c r="QZ22" i="1"/>
  <c r="RA10" i="1"/>
  <c r="RA15" i="1"/>
  <c r="RA12" i="1"/>
  <c r="BLI16" i="1"/>
  <c r="BLI8" i="1"/>
  <c r="BLI17" i="1"/>
  <c r="BLI10" i="1"/>
  <c r="BLI13" i="1"/>
  <c r="BLI14" i="1"/>
  <c r="BLI11" i="1"/>
  <c r="BLI12" i="1"/>
  <c r="BLH22" i="1"/>
  <c r="BLI9" i="1"/>
  <c r="BLI15" i="1"/>
  <c r="OP12" i="1"/>
  <c r="OP11" i="1"/>
  <c r="OO22" i="1"/>
  <c r="BSY19" i="1"/>
  <c r="FE17" i="1"/>
  <c r="MS17" i="1"/>
  <c r="BR14" i="1"/>
  <c r="CM13" i="1"/>
  <c r="CM14" i="1"/>
  <c r="DV13" i="1"/>
  <c r="HP10" i="1"/>
  <c r="DA14" i="1"/>
  <c r="FE15" i="1"/>
  <c r="HP13" i="1"/>
  <c r="MS15" i="1"/>
  <c r="SU19" i="1"/>
  <c r="DMQ19" i="1"/>
  <c r="PR10" i="1"/>
  <c r="BSB11" i="1"/>
  <c r="XT8" i="1"/>
  <c r="XT17" i="1"/>
  <c r="XT15" i="1"/>
  <c r="XT13" i="1"/>
  <c r="XT11" i="1"/>
  <c r="XT12" i="1"/>
  <c r="XS22" i="1"/>
  <c r="XT9" i="1"/>
  <c r="XT10" i="1"/>
  <c r="XT16" i="1"/>
  <c r="AYR13" i="1"/>
  <c r="AYR9" i="1"/>
  <c r="AYR15" i="1"/>
  <c r="AYR11" i="1"/>
  <c r="AYR14" i="1"/>
  <c r="AYR8" i="1"/>
  <c r="AYR12" i="1"/>
  <c r="AYQ22" i="1"/>
  <c r="AYR16" i="1"/>
  <c r="AYR10" i="1"/>
  <c r="AYR17" i="1"/>
  <c r="DTJ16" i="1"/>
  <c r="DTJ12" i="1"/>
  <c r="DTJ10" i="1"/>
  <c r="DTJ17" i="1"/>
  <c r="DTJ8" i="1"/>
  <c r="DTJ9" i="1"/>
  <c r="DTJ13" i="1"/>
  <c r="DTJ14" i="1"/>
  <c r="DTI22" i="1"/>
  <c r="DTJ11" i="1"/>
  <c r="BQU19" i="1"/>
  <c r="FD22" i="1"/>
  <c r="BAV12" i="1"/>
  <c r="BAV13" i="1"/>
  <c r="BAV15" i="1"/>
  <c r="BAV16" i="1"/>
  <c r="BAV17" i="1"/>
  <c r="BAV8" i="1"/>
  <c r="BAV11" i="1"/>
  <c r="BTD9" i="1"/>
  <c r="BTD11" i="1"/>
  <c r="BTD8" i="1"/>
  <c r="DEH19" i="1"/>
  <c r="FE9" i="1"/>
  <c r="ACH22" i="1"/>
  <c r="BGQ19" i="1"/>
  <c r="SX14" i="1"/>
  <c r="BAO12" i="1"/>
  <c r="BAO11" i="1"/>
  <c r="BAO8" i="1"/>
  <c r="BAO17" i="1"/>
  <c r="BAO15" i="1"/>
  <c r="BAO16" i="1"/>
  <c r="BAO10" i="1"/>
  <c r="BAN22" i="1"/>
  <c r="BAO14" i="1"/>
  <c r="BAO13" i="1"/>
  <c r="BMJ22" i="1"/>
  <c r="BMK11" i="1"/>
  <c r="BMK17" i="1"/>
  <c r="BMK14" i="1"/>
  <c r="BMK16" i="1"/>
  <c r="BMK8" i="1"/>
  <c r="BMK9" i="1"/>
  <c r="BMK13" i="1"/>
  <c r="BMK12" i="1"/>
  <c r="BMK10" i="1"/>
  <c r="BCR22" i="1"/>
  <c r="BCS10" i="1"/>
  <c r="BCS13" i="1"/>
  <c r="BCS17" i="1"/>
  <c r="BCS14" i="1"/>
  <c r="BCS11" i="1"/>
  <c r="BCS16" i="1"/>
  <c r="BCS12" i="1"/>
  <c r="BCS15" i="1"/>
  <c r="BCS8" i="1"/>
  <c r="BCS9" i="1"/>
  <c r="DPB8" i="1"/>
  <c r="DPB12" i="1"/>
  <c r="DPB14" i="1"/>
  <c r="DPB16" i="1"/>
  <c r="DPB10" i="1"/>
  <c r="DPB11" i="1"/>
  <c r="DPB15" i="1"/>
  <c r="DPB17" i="1"/>
  <c r="DPB9" i="1"/>
  <c r="FE14" i="1"/>
  <c r="FE10" i="1"/>
  <c r="ACI11" i="1"/>
  <c r="BLD19" i="1"/>
  <c r="DGL19" i="1"/>
  <c r="BOV8" i="1"/>
  <c r="BOV16" i="1"/>
  <c r="PK10" i="1"/>
  <c r="PK9" i="1"/>
  <c r="PK17" i="1"/>
  <c r="PK13" i="1"/>
  <c r="PK16" i="1"/>
  <c r="PK11" i="1"/>
  <c r="PJ22" i="1"/>
  <c r="PK8" i="1"/>
  <c r="PK15" i="1"/>
  <c r="PK14" i="1"/>
  <c r="PK12" i="1"/>
  <c r="DTC14" i="1"/>
  <c r="DTC11" i="1"/>
  <c r="DTC10" i="1"/>
  <c r="DTC9" i="1"/>
  <c r="DTC17" i="1"/>
  <c r="DTB22" i="1"/>
  <c r="DTC15" i="1"/>
  <c r="DTC13" i="1"/>
  <c r="DTC16" i="1"/>
  <c r="DTC8" i="1"/>
  <c r="DTC12" i="1"/>
  <c r="UT22" i="1"/>
  <c r="UU14" i="1"/>
  <c r="UU15" i="1"/>
  <c r="UU13" i="1"/>
  <c r="UU11" i="1"/>
  <c r="UU10" i="1"/>
  <c r="UU8" i="1"/>
  <c r="UU9" i="1"/>
  <c r="UU12" i="1"/>
  <c r="UU16" i="1"/>
  <c r="UU17" i="1"/>
  <c r="BIX8" i="1"/>
  <c r="BIX10" i="1"/>
  <c r="BIX12" i="1"/>
  <c r="BIX9" i="1"/>
  <c r="BIX15" i="1"/>
  <c r="BIX13" i="1"/>
  <c r="BIX16" i="1"/>
  <c r="BIX17" i="1"/>
  <c r="BIX11" i="1"/>
  <c r="BIX14" i="1"/>
  <c r="BIW22" i="1"/>
  <c r="CM12" i="1"/>
  <c r="AT19" i="1"/>
  <c r="JF17" i="1"/>
  <c r="DA10" i="1"/>
  <c r="FE8" i="1"/>
  <c r="CDJ19" i="1"/>
  <c r="CM10" i="1"/>
  <c r="BOV13" i="1"/>
  <c r="BOH15" i="1"/>
  <c r="DPP14" i="1"/>
  <c r="DPP16" i="1"/>
  <c r="DPP10" i="1"/>
  <c r="DPP12" i="1"/>
  <c r="DPP17" i="1"/>
  <c r="RS19" i="1"/>
  <c r="AQY19" i="1"/>
  <c r="BCU19" i="1"/>
  <c r="FE13" i="1"/>
  <c r="LN19" i="1"/>
  <c r="BIL19" i="1"/>
  <c r="IT19" i="1"/>
  <c r="CZZ19" i="1"/>
  <c r="AWF22" i="1"/>
  <c r="AWG15" i="1"/>
  <c r="AWG14" i="1"/>
  <c r="AWG9" i="1"/>
  <c r="AWG16" i="1"/>
  <c r="AWG13" i="1"/>
  <c r="AWG10" i="1"/>
  <c r="APD19" i="1"/>
  <c r="COK19" i="1"/>
  <c r="PO19" i="1"/>
  <c r="EZ19" i="1"/>
  <c r="AAL12" i="1"/>
  <c r="AAL15" i="1"/>
  <c r="AAL13" i="1"/>
  <c r="AAL8" i="1"/>
  <c r="AAL10" i="1"/>
  <c r="AAL14" i="1"/>
  <c r="AAK22" i="1"/>
  <c r="AAL17" i="1"/>
  <c r="AAL9" i="1"/>
  <c r="AAL11" i="1"/>
  <c r="AAL16" i="1"/>
  <c r="BRN14" i="1"/>
  <c r="BRN9" i="1"/>
  <c r="BRN16" i="1"/>
  <c r="BRN10" i="1"/>
  <c r="BRM22" i="1"/>
  <c r="BRN8" i="1"/>
  <c r="BRN12" i="1"/>
  <c r="BRN11" i="1"/>
  <c r="BRN15" i="1"/>
  <c r="BRN13" i="1"/>
  <c r="BF19" i="1"/>
  <c r="CA19" i="1"/>
  <c r="IH19" i="1"/>
  <c r="DA11" i="1"/>
  <c r="PM19" i="1"/>
  <c r="RE19" i="1"/>
  <c r="AAY22" i="1"/>
  <c r="AAZ15" i="1"/>
  <c r="AAZ13" i="1"/>
  <c r="AAZ11" i="1"/>
  <c r="AAZ8" i="1"/>
  <c r="AAZ14" i="1"/>
  <c r="AAZ10" i="1"/>
  <c r="AAZ17" i="1"/>
  <c r="AAZ9" i="1"/>
  <c r="AAZ16" i="1"/>
  <c r="AAZ12" i="1"/>
  <c r="BQL14" i="1"/>
  <c r="BQL12" i="1"/>
  <c r="BQL11" i="1"/>
  <c r="BQL8" i="1"/>
  <c r="BQL16" i="1"/>
  <c r="BQL13" i="1"/>
  <c r="BQL10" i="1"/>
  <c r="BRN17" i="1"/>
  <c r="KO15" i="1"/>
  <c r="OB9" i="1"/>
  <c r="EG19" i="1"/>
  <c r="EU19" i="1"/>
  <c r="TZ14" i="1"/>
  <c r="TZ16" i="1"/>
  <c r="TZ8" i="1"/>
  <c r="TZ17" i="1"/>
  <c r="TY22" i="1"/>
  <c r="TZ12" i="1"/>
  <c r="TZ9" i="1"/>
  <c r="TZ15" i="1"/>
  <c r="TZ11" i="1"/>
  <c r="TZ10" i="1"/>
  <c r="ADD17" i="1"/>
  <c r="ADD8" i="1"/>
  <c r="ADD10" i="1"/>
  <c r="ADC22" i="1"/>
  <c r="ADD11" i="1"/>
  <c r="ADD13" i="1"/>
  <c r="ADD16" i="1"/>
  <c r="ADD15" i="1"/>
  <c r="ADD12" i="1"/>
  <c r="ADD14" i="1"/>
  <c r="ADD9" i="1"/>
  <c r="OT19" i="1"/>
  <c r="DJR19" i="1"/>
  <c r="CVK19" i="1"/>
  <c r="BNM14" i="1"/>
  <c r="BNM10" i="1"/>
  <c r="BNM8" i="1"/>
  <c r="BNM15" i="1"/>
  <c r="BNL22" i="1"/>
  <c r="BNM11" i="1"/>
  <c r="BNM9" i="1"/>
  <c r="BNM12" i="1"/>
  <c r="BNM13" i="1"/>
  <c r="BNM16" i="1"/>
  <c r="BNV19" i="1"/>
  <c r="AB14" i="1"/>
  <c r="OD19" i="1"/>
  <c r="CM8" i="1"/>
  <c r="NU12" i="1"/>
  <c r="OB8" i="1"/>
  <c r="HF19" i="1"/>
  <c r="BFH19" i="1"/>
  <c r="CQO19" i="1"/>
  <c r="FG19" i="1"/>
  <c r="IM19" i="1"/>
  <c r="PV19" i="1"/>
  <c r="PR15" i="1"/>
  <c r="PR9" i="1"/>
  <c r="PR12" i="1"/>
  <c r="PQ22" i="1"/>
  <c r="PR8" i="1"/>
  <c r="PR16" i="1"/>
  <c r="PR11" i="1"/>
  <c r="PR14" i="1"/>
  <c r="PR17" i="1"/>
  <c r="SX11" i="1"/>
  <c r="SX17" i="1"/>
  <c r="SW22" i="1"/>
  <c r="SX12" i="1"/>
  <c r="SX15" i="1"/>
  <c r="SX8" i="1"/>
  <c r="SX13" i="1"/>
  <c r="SX9" i="1"/>
  <c r="SX16" i="1"/>
  <c r="ACI13" i="1"/>
  <c r="ACI9" i="1"/>
  <c r="ACI17" i="1"/>
  <c r="ACI8" i="1"/>
  <c r="ACI12" i="1"/>
  <c r="CRC19" i="1"/>
  <c r="BNM17" i="1"/>
  <c r="NK19" i="1"/>
  <c r="OB16" i="1"/>
  <c r="OB17" i="1"/>
  <c r="CX19" i="1"/>
  <c r="EN19" i="1"/>
  <c r="MU19" i="1"/>
  <c r="FW19" i="1"/>
  <c r="RO17" i="1"/>
  <c r="RO12" i="1"/>
  <c r="RO16" i="1"/>
  <c r="RO11" i="1"/>
  <c r="RO8" i="1"/>
  <c r="RO9" i="1"/>
  <c r="RO13" i="1"/>
  <c r="RO14" i="1"/>
  <c r="RO15" i="1"/>
  <c r="RO10" i="1"/>
  <c r="RN22" i="1"/>
  <c r="ZB22" i="1"/>
  <c r="ZC17" i="1"/>
  <c r="ZC11" i="1"/>
  <c r="ZC8" i="1"/>
  <c r="ZC10" i="1"/>
  <c r="ZC13" i="1"/>
  <c r="ZC9" i="1"/>
  <c r="ZC12" i="1"/>
  <c r="ZC15" i="1"/>
  <c r="ZC16" i="1"/>
  <c r="ZC14" i="1"/>
  <c r="ACW14" i="1"/>
  <c r="ACV22" i="1"/>
  <c r="ACW10" i="1"/>
  <c r="ACW9" i="1"/>
  <c r="ACW11" i="1"/>
  <c r="ACW12" i="1"/>
  <c r="ACW17" i="1"/>
  <c r="ACW16" i="1"/>
  <c r="ACW13" i="1"/>
  <c r="MW19" i="1"/>
  <c r="BXL19" i="1"/>
  <c r="DCR19" i="1"/>
  <c r="GD19" i="1"/>
  <c r="QH19" i="1"/>
  <c r="AW13" i="1"/>
  <c r="OY19" i="1"/>
  <c r="NU10" i="1"/>
  <c r="MS16" i="1"/>
  <c r="OB14" i="1"/>
  <c r="CPM19" i="1"/>
  <c r="TN19" i="1"/>
  <c r="BHA9" i="1"/>
  <c r="BHA8" i="1"/>
  <c r="BHA15" i="1"/>
  <c r="BHA10" i="1"/>
  <c r="BHA16" i="1"/>
  <c r="BHA17" i="1"/>
  <c r="BGZ22" i="1"/>
  <c r="BHA14" i="1"/>
  <c r="BHA11" i="1"/>
  <c r="BHA13" i="1"/>
  <c r="BHA12" i="1"/>
  <c r="TS16" i="1"/>
  <c r="TS14" i="1"/>
  <c r="ZQ11" i="1"/>
  <c r="ZQ16" i="1"/>
  <c r="ZQ8" i="1"/>
  <c r="ZP22" i="1"/>
  <c r="ZQ17" i="1"/>
  <c r="ZQ12" i="1"/>
  <c r="ZQ13" i="1"/>
  <c r="ZQ14" i="1"/>
  <c r="ZQ10" i="1"/>
  <c r="ZQ15" i="1"/>
  <c r="ZQ9" i="1"/>
  <c r="AIU10" i="1"/>
  <c r="AIU15" i="1"/>
  <c r="AIT22" i="1"/>
  <c r="AIU12" i="1"/>
  <c r="AIU13" i="1"/>
  <c r="AIU16" i="1"/>
  <c r="AIU9" i="1"/>
  <c r="AIU8" i="1"/>
  <c r="AIU17" i="1"/>
  <c r="AIU11" i="1"/>
  <c r="AIU14" i="1"/>
  <c r="BQW19" i="1"/>
  <c r="OB12" i="1"/>
  <c r="AUZ19" i="1"/>
  <c r="BOO17" i="1"/>
  <c r="BOO15" i="1"/>
  <c r="BOO16" i="1"/>
  <c r="BOO10" i="1"/>
  <c r="BON22" i="1"/>
  <c r="BOO12" i="1"/>
  <c r="BOO13" i="1"/>
  <c r="BOO8" i="1"/>
  <c r="BOO14" i="1"/>
  <c r="BOO9" i="1"/>
  <c r="BOO11" i="1"/>
  <c r="BGT13" i="1"/>
  <c r="BGT17" i="1"/>
  <c r="BGT9" i="1"/>
  <c r="BGT14" i="1"/>
  <c r="BGT10" i="1"/>
  <c r="BGS22" i="1"/>
  <c r="BGT12" i="1"/>
  <c r="BGT8" i="1"/>
  <c r="BGT11" i="1"/>
  <c r="BGT16" i="1"/>
  <c r="BGT15" i="1"/>
  <c r="SQ15" i="1"/>
  <c r="SQ14" i="1"/>
  <c r="SQ17" i="1"/>
  <c r="SQ12" i="1"/>
  <c r="SQ11" i="1"/>
  <c r="SQ16" i="1"/>
  <c r="SQ13" i="1"/>
  <c r="SQ9" i="1"/>
  <c r="SQ10" i="1"/>
  <c r="SP22" i="1"/>
  <c r="SQ8" i="1"/>
  <c r="YH17" i="1"/>
  <c r="YH10" i="1"/>
  <c r="YH8" i="1"/>
  <c r="YH11" i="1"/>
  <c r="YH16" i="1"/>
  <c r="YG22" i="1"/>
  <c r="YH13" i="1"/>
  <c r="YH15" i="1"/>
  <c r="YH12" i="1"/>
  <c r="YH14" i="1"/>
  <c r="YH9" i="1"/>
  <c r="BRP19" i="1"/>
  <c r="BJL15" i="1"/>
  <c r="BJL16" i="1"/>
  <c r="BJL10" i="1"/>
  <c r="BJL8" i="1"/>
  <c r="BJL14" i="1"/>
  <c r="BJL9" i="1"/>
  <c r="BJL12" i="1"/>
  <c r="BJL11" i="1"/>
  <c r="VH22" i="1"/>
  <c r="VI8" i="1"/>
  <c r="VI9" i="1"/>
  <c r="VI13" i="1"/>
  <c r="VI17" i="1"/>
  <c r="VI14" i="1"/>
  <c r="VI11" i="1"/>
  <c r="VI16" i="1"/>
  <c r="VI10" i="1"/>
  <c r="VI15" i="1"/>
  <c r="VI12" i="1"/>
  <c r="YV9" i="1"/>
  <c r="YU22" i="1"/>
  <c r="YV17" i="1"/>
  <c r="YV10" i="1"/>
  <c r="YV16" i="1"/>
  <c r="YV13" i="1"/>
  <c r="YV11" i="1"/>
  <c r="YV8" i="1"/>
  <c r="YV14" i="1"/>
  <c r="YV12" i="1"/>
  <c r="YV15" i="1"/>
  <c r="CLE19" i="1"/>
  <c r="DBW19" i="1"/>
  <c r="PF19" i="1"/>
  <c r="OA22" i="1"/>
  <c r="LE19" i="1"/>
  <c r="CKC19" i="1"/>
  <c r="BJE10" i="1"/>
  <c r="BJE11" i="1"/>
  <c r="BJE13" i="1"/>
  <c r="BJE9" i="1"/>
  <c r="BJE16" i="1"/>
  <c r="BJE17" i="1"/>
  <c r="VV22" i="1"/>
  <c r="VW12" i="1"/>
  <c r="VW15" i="1"/>
  <c r="VW13" i="1"/>
  <c r="VW10" i="1"/>
  <c r="VW14" i="1"/>
  <c r="VW17" i="1"/>
  <c r="VW8" i="1"/>
  <c r="VW16" i="1"/>
  <c r="VW9" i="1"/>
  <c r="VW11" i="1"/>
  <c r="YA9" i="1"/>
  <c r="YA10" i="1"/>
  <c r="YA14" i="1"/>
  <c r="YA11" i="1"/>
  <c r="YA8" i="1"/>
  <c r="YA13" i="1"/>
  <c r="YA16" i="1"/>
  <c r="XZ22" i="1"/>
  <c r="YA15" i="1"/>
  <c r="YA12" i="1"/>
  <c r="YA17" i="1"/>
  <c r="ATV16" i="1"/>
  <c r="ATV15" i="1"/>
  <c r="ATV17" i="1"/>
  <c r="ATV13" i="1"/>
  <c r="ATV12" i="1"/>
  <c r="ATV9" i="1"/>
  <c r="ATV14" i="1"/>
  <c r="ATV11" i="1"/>
  <c r="ATV10" i="1"/>
  <c r="ATV8" i="1"/>
  <c r="ATU22" i="1"/>
  <c r="AVB19" i="1"/>
  <c r="BEK19" i="1"/>
  <c r="CH19" i="1"/>
  <c r="DLV19" i="1"/>
  <c r="BIQ16" i="1"/>
  <c r="BIP22" i="1"/>
  <c r="BIQ17" i="1"/>
  <c r="BIQ9" i="1"/>
  <c r="BIQ11" i="1"/>
  <c r="BIQ12" i="1"/>
  <c r="BIQ13" i="1"/>
  <c r="BIQ8" i="1"/>
  <c r="BIQ14" i="1"/>
  <c r="AGQ9" i="1"/>
  <c r="AGQ13" i="1"/>
  <c r="AGQ14" i="1"/>
  <c r="AGQ11" i="1"/>
  <c r="AGP22" i="1"/>
  <c r="AGQ12" i="1"/>
  <c r="AGQ17" i="1"/>
  <c r="AGQ15" i="1"/>
  <c r="AGQ8" i="1"/>
  <c r="AGQ10" i="1"/>
  <c r="AGQ16" i="1"/>
  <c r="AAE14" i="1"/>
  <c r="AAE17" i="1"/>
  <c r="AAE16" i="1"/>
  <c r="AAE12" i="1"/>
  <c r="AAD22" i="1"/>
  <c r="AAE10" i="1"/>
  <c r="AAE8" i="1"/>
  <c r="AAE13" i="1"/>
  <c r="AAE15" i="1"/>
  <c r="BDG11" i="1"/>
  <c r="BDG12" i="1"/>
  <c r="BDG13" i="1"/>
  <c r="BDG14" i="1"/>
  <c r="BDG9" i="1"/>
  <c r="BDF22" i="1"/>
  <c r="BDG17" i="1"/>
  <c r="BDG10" i="1"/>
  <c r="BDG16" i="1"/>
  <c r="BDG8" i="1"/>
  <c r="BDG15" i="1"/>
  <c r="AXD19" i="1"/>
  <c r="BOA16" i="1"/>
  <c r="BOA12" i="1"/>
  <c r="BOA15" i="1"/>
  <c r="BOA17" i="1"/>
  <c r="BOA10" i="1"/>
  <c r="BNZ22" i="1"/>
  <c r="BOA13" i="1"/>
  <c r="BOA11" i="1"/>
  <c r="BOA14" i="1"/>
  <c r="BOA8" i="1"/>
  <c r="NU16" i="1"/>
  <c r="BIC11" i="1"/>
  <c r="BIC13" i="1"/>
  <c r="BIC15" i="1"/>
  <c r="BIC8" i="1"/>
  <c r="BIB22" i="1"/>
  <c r="BIC12" i="1"/>
  <c r="BIC9" i="1"/>
  <c r="AGJ11" i="1"/>
  <c r="AGJ8" i="1"/>
  <c r="AGI22" i="1"/>
  <c r="AGJ14" i="1"/>
  <c r="AGJ17" i="1"/>
  <c r="AGJ12" i="1"/>
  <c r="AGJ9" i="1"/>
  <c r="AGJ15" i="1"/>
  <c r="AGJ10" i="1"/>
  <c r="AGJ16" i="1"/>
  <c r="AGJ13" i="1"/>
  <c r="ABG16" i="1"/>
  <c r="ABG17" i="1"/>
  <c r="ABG13" i="1"/>
  <c r="ABG10" i="1"/>
  <c r="ABF22" i="1"/>
  <c r="ABG12" i="1"/>
  <c r="ABG14" i="1"/>
  <c r="ABG9" i="1"/>
  <c r="BQZ11" i="1"/>
  <c r="BQZ12" i="1"/>
  <c r="BQZ10" i="1"/>
  <c r="BQZ17" i="1"/>
  <c r="BQZ14" i="1"/>
  <c r="BQZ15" i="1"/>
  <c r="BQZ9" i="1"/>
  <c r="BQZ8" i="1"/>
  <c r="BQZ16" i="1"/>
  <c r="BQY22" i="1"/>
  <c r="BPG19" i="1"/>
  <c r="EC13" i="1"/>
  <c r="BT19" i="1"/>
  <c r="CO19" i="1"/>
  <c r="Y19" i="1"/>
  <c r="AW15" i="1"/>
  <c r="CM16" i="1"/>
  <c r="DS19" i="1"/>
  <c r="GB19" i="1"/>
  <c r="COY19" i="1"/>
  <c r="DFC19" i="1"/>
  <c r="BLP15" i="1"/>
  <c r="BLP13" i="1"/>
  <c r="BLP10" i="1"/>
  <c r="BLP16" i="1"/>
  <c r="BLP8" i="1"/>
  <c r="BLP9" i="1"/>
  <c r="BLP17" i="1"/>
  <c r="BLP12" i="1"/>
  <c r="BLO22" i="1"/>
  <c r="BLP14" i="1"/>
  <c r="BLP11" i="1"/>
  <c r="ATA17" i="1"/>
  <c r="ATA10" i="1"/>
  <c r="ATA9" i="1"/>
  <c r="ATA15" i="1"/>
  <c r="ATA12" i="1"/>
  <c r="ATA11" i="1"/>
  <c r="ATA8" i="1"/>
  <c r="ATA14" i="1"/>
  <c r="ASZ22" i="1"/>
  <c r="ATA16" i="1"/>
  <c r="ATA13" i="1"/>
  <c r="ZX8" i="1"/>
  <c r="ZX16" i="1"/>
  <c r="ZX14" i="1"/>
  <c r="ZX13" i="1"/>
  <c r="ZW22" i="1"/>
  <c r="ZX10" i="1"/>
  <c r="ZX11" i="1"/>
  <c r="ZX15" i="1"/>
  <c r="ZX12" i="1"/>
  <c r="ZX9" i="1"/>
  <c r="ZX17" i="1"/>
  <c r="BQZ13" i="1"/>
  <c r="GI19" i="1"/>
  <c r="AF19" i="1"/>
  <c r="GP19" i="1"/>
  <c r="ML14" i="1"/>
  <c r="AP12" i="1"/>
  <c r="CM15" i="1"/>
  <c r="OI8" i="1"/>
  <c r="AVW19" i="1"/>
  <c r="JF13" i="1"/>
  <c r="BEM19" i="1"/>
  <c r="ANE19" i="1"/>
  <c r="AGG19" i="1"/>
  <c r="AIR19" i="1"/>
  <c r="FP19" i="1"/>
  <c r="DL19" i="1"/>
  <c r="JC19" i="1"/>
  <c r="KE19" i="1"/>
  <c r="AB13" i="1"/>
  <c r="EQ8" i="1"/>
  <c r="MP19" i="1"/>
  <c r="BDB19" i="1"/>
  <c r="CSE19" i="1"/>
  <c r="ME13" i="1"/>
  <c r="AFC19" i="1"/>
  <c r="EQ15" i="1"/>
  <c r="ID13" i="1"/>
  <c r="BR10" i="1"/>
  <c r="BHV16" i="1"/>
  <c r="BHU22" i="1"/>
  <c r="BHV9" i="1"/>
  <c r="BHV11" i="1"/>
  <c r="BHV10" i="1"/>
  <c r="BHV14" i="1"/>
  <c r="BHV12" i="1"/>
  <c r="BHV15" i="1"/>
  <c r="BHV8" i="1"/>
  <c r="BHV17" i="1"/>
  <c r="BCZ8" i="1"/>
  <c r="BCZ9" i="1"/>
  <c r="BCZ10" i="1"/>
  <c r="BCZ16" i="1"/>
  <c r="BCZ12" i="1"/>
  <c r="BCZ14" i="1"/>
  <c r="BCZ11" i="1"/>
  <c r="BCZ17" i="1"/>
  <c r="BCZ13" i="1"/>
  <c r="BCY22" i="1"/>
  <c r="IV19" i="1"/>
  <c r="IF19" i="1"/>
  <c r="NB19" i="1"/>
  <c r="BOZ19" i="1"/>
  <c r="OM19" i="1"/>
  <c r="BCZ15" i="1"/>
  <c r="AR19" i="1"/>
  <c r="KL19" i="1"/>
  <c r="DX19" i="1"/>
  <c r="BR12" i="1"/>
  <c r="BVV19" i="1"/>
  <c r="JV19" i="1"/>
  <c r="BTR19" i="1"/>
  <c r="BMD8" i="1"/>
  <c r="BMC22" i="1"/>
  <c r="BMD10" i="1"/>
  <c r="BMD12" i="1"/>
  <c r="BMD16" i="1"/>
  <c r="BMD11" i="1"/>
  <c r="BMD17" i="1"/>
  <c r="BMD13" i="1"/>
  <c r="BMD15" i="1"/>
  <c r="BMD9" i="1"/>
  <c r="ZJ17" i="1"/>
  <c r="ZJ13" i="1"/>
  <c r="ZJ12" i="1"/>
  <c r="ZJ8" i="1"/>
  <c r="ZJ16" i="1"/>
  <c r="ZJ11" i="1"/>
  <c r="ZJ14" i="1"/>
  <c r="ZJ10" i="1"/>
  <c r="ZJ15" i="1"/>
  <c r="ZI22" i="1"/>
  <c r="ADM19" i="1"/>
  <c r="JQ19" i="1"/>
  <c r="JX19" i="1"/>
  <c r="MN19" i="1"/>
  <c r="KJ19" i="1"/>
  <c r="DIP19" i="1"/>
  <c r="CDX19" i="1"/>
  <c r="AAN19" i="1"/>
  <c r="ATH14" i="1"/>
  <c r="ATG22" i="1"/>
  <c r="ATH9" i="1"/>
  <c r="ATH10" i="1"/>
  <c r="ATH17" i="1"/>
  <c r="ATH16" i="1"/>
  <c r="ATH12" i="1"/>
  <c r="ATH8" i="1"/>
  <c r="ATH15" i="1"/>
  <c r="ATH13" i="1"/>
  <c r="ML11" i="1"/>
  <c r="BQ22" i="1"/>
  <c r="BR17" i="1"/>
  <c r="BR11" i="1"/>
  <c r="DE19" i="1"/>
  <c r="E16" i="1"/>
  <c r="E11" i="1"/>
  <c r="D22" i="1"/>
  <c r="F22" i="1" s="1"/>
  <c r="E8" i="1"/>
  <c r="E15" i="1"/>
  <c r="E17" i="1"/>
  <c r="E14" i="1"/>
  <c r="E9" i="1"/>
  <c r="E13" i="1"/>
  <c r="E12" i="1"/>
  <c r="E10" i="1"/>
  <c r="DUE19" i="1"/>
  <c r="CAK19" i="1"/>
  <c r="BLW14" i="1"/>
  <c r="BLW10" i="1"/>
  <c r="BLV22" i="1"/>
  <c r="BLW15" i="1"/>
  <c r="BLW8" i="1"/>
  <c r="BLW17" i="1"/>
  <c r="BLW9" i="1"/>
  <c r="BLW11" i="1"/>
  <c r="BLW13" i="1"/>
  <c r="UI19" i="1"/>
  <c r="EQ14" i="1"/>
  <c r="CZE19" i="1"/>
  <c r="C9" i="1"/>
  <c r="C16" i="1"/>
  <c r="C12" i="1"/>
  <c r="C15" i="1"/>
  <c r="C14" i="1"/>
  <c r="C11" i="1"/>
  <c r="C8" i="1"/>
  <c r="C13" i="1"/>
  <c r="C17" i="1"/>
  <c r="C10" i="1"/>
  <c r="BPC12" i="1"/>
  <c r="BPC11" i="1"/>
  <c r="BPC15" i="1"/>
  <c r="BPC17" i="1"/>
  <c r="BPC10" i="1"/>
  <c r="BPC13" i="1"/>
  <c r="BPC16" i="1"/>
  <c r="BPC14" i="1"/>
  <c r="BPB22" i="1"/>
  <c r="BPC9" i="1"/>
  <c r="LQ15" i="1"/>
  <c r="LQ11" i="1"/>
  <c r="LP22" i="1"/>
  <c r="LQ13" i="1"/>
  <c r="LQ17" i="1"/>
  <c r="LQ12" i="1"/>
  <c r="JF12" i="1"/>
  <c r="JF10" i="1"/>
  <c r="DJY19" i="1"/>
  <c r="BPC8" i="1"/>
  <c r="QM8" i="1"/>
  <c r="QM9" i="1"/>
  <c r="QM16" i="1"/>
  <c r="QM17" i="1"/>
  <c r="QM13" i="1"/>
  <c r="QM15" i="1"/>
  <c r="QL22" i="1"/>
  <c r="QM10" i="1"/>
  <c r="QM12" i="1"/>
  <c r="QM11" i="1"/>
  <c r="QM14" i="1"/>
  <c r="APR19" i="1"/>
  <c r="EJ8" i="1"/>
  <c r="CJ19" i="1"/>
  <c r="BH19" i="1"/>
  <c r="BV19" i="1"/>
  <c r="KZ19" i="1"/>
  <c r="LQ14" i="1"/>
  <c r="DZ19" i="1"/>
  <c r="NP19" i="1"/>
  <c r="BCI19" i="1"/>
  <c r="EC8" i="1"/>
  <c r="D22" i="5"/>
  <c r="F22" i="5" s="1"/>
  <c r="CV19" i="1"/>
  <c r="IR8" i="1"/>
  <c r="IR10" i="1"/>
  <c r="IR12" i="1"/>
  <c r="IR14" i="1"/>
  <c r="IR15" i="1"/>
  <c r="IR16" i="1"/>
  <c r="IQ22" i="1"/>
  <c r="AI15" i="1"/>
  <c r="AH22" i="1"/>
  <c r="AI16" i="1"/>
  <c r="AI9" i="1"/>
  <c r="AI12" i="1"/>
  <c r="AI13" i="1"/>
  <c r="AI14" i="1"/>
  <c r="LC9" i="1"/>
  <c r="LC10" i="1"/>
  <c r="LC11" i="1"/>
  <c r="LB22" i="1"/>
  <c r="LC12" i="1"/>
  <c r="LC13" i="1"/>
  <c r="LC14" i="1"/>
  <c r="LC15" i="1"/>
  <c r="LC16" i="1"/>
  <c r="LC17" i="1"/>
  <c r="LC8" i="1"/>
  <c r="HI17" i="1"/>
  <c r="KU22" i="1"/>
  <c r="KV12" i="1"/>
  <c r="KV13" i="1"/>
  <c r="KV14" i="1"/>
  <c r="KV15" i="1"/>
  <c r="KV16" i="1"/>
  <c r="KV17" i="1"/>
  <c r="KV8" i="1"/>
  <c r="KV9" i="1"/>
  <c r="KV10" i="1"/>
  <c r="KV11" i="1"/>
  <c r="FN19" i="1"/>
  <c r="FI19" i="1"/>
  <c r="GU9" i="1"/>
  <c r="IK15" i="1"/>
  <c r="GU12" i="1"/>
  <c r="ML16" i="1"/>
  <c r="LW22" i="1"/>
  <c r="LX12" i="1"/>
  <c r="LX13" i="1"/>
  <c r="LX14" i="1"/>
  <c r="LX15" i="1"/>
  <c r="LX16" i="1"/>
  <c r="LX8" i="1"/>
  <c r="LX9" i="1"/>
  <c r="LX10" i="1"/>
  <c r="LX11" i="1"/>
  <c r="NY19" i="1"/>
  <c r="IA19" i="1"/>
  <c r="BA19" i="1"/>
  <c r="GG13" i="1"/>
  <c r="GG14" i="1"/>
  <c r="KO9" i="1"/>
  <c r="KO10" i="1"/>
  <c r="KO11" i="1"/>
  <c r="KO12" i="1"/>
  <c r="KN22" i="1"/>
  <c r="KO14" i="1"/>
  <c r="KO16" i="1"/>
  <c r="KO17" i="1"/>
  <c r="KO8" i="1"/>
  <c r="HI14" i="1"/>
  <c r="IR9" i="1"/>
  <c r="IY17" i="1"/>
  <c r="IX22" i="1"/>
  <c r="IY8" i="1"/>
  <c r="IY9" i="1"/>
  <c r="IY11" i="1"/>
  <c r="IY12" i="1"/>
  <c r="IY14" i="1"/>
  <c r="IY10" i="1"/>
  <c r="IY15" i="1"/>
  <c r="IY16" i="1"/>
  <c r="QQ19" i="1"/>
  <c r="BC22" i="1"/>
  <c r="BD10" i="1"/>
  <c r="BD11" i="1"/>
  <c r="BD13" i="1"/>
  <c r="BD15" i="1"/>
  <c r="BD16" i="1"/>
  <c r="BD17" i="1"/>
  <c r="BD8" i="1"/>
  <c r="IR17" i="1"/>
  <c r="AI10" i="1"/>
  <c r="EC14" i="1"/>
  <c r="AFV19" i="1"/>
  <c r="AI8" i="1"/>
  <c r="NR19" i="1"/>
  <c r="GG12" i="1"/>
  <c r="LX17" i="1"/>
  <c r="R19" i="1"/>
  <c r="AA22" i="1"/>
  <c r="AB8" i="1"/>
  <c r="AB9" i="1"/>
  <c r="AB10" i="1"/>
  <c r="AB12" i="1"/>
  <c r="AB15" i="1"/>
  <c r="AB16" i="1"/>
  <c r="AB17" i="1"/>
  <c r="W19" i="1"/>
  <c r="EJ10" i="1"/>
  <c r="EJ12" i="1"/>
  <c r="EI22" i="1"/>
  <c r="EJ13" i="1"/>
  <c r="EJ15" i="1"/>
  <c r="EJ16" i="1"/>
  <c r="EJ9" i="1"/>
  <c r="EJ11" i="1"/>
  <c r="IR11" i="1"/>
  <c r="FZ15" i="1"/>
  <c r="FY22" i="1"/>
  <c r="FZ16" i="1"/>
  <c r="FZ17" i="1"/>
  <c r="FZ9" i="1"/>
  <c r="FZ10" i="1"/>
  <c r="FZ11" i="1"/>
  <c r="FZ12" i="1"/>
  <c r="GW19" i="1"/>
  <c r="AI17" i="1"/>
  <c r="OI9" i="1"/>
  <c r="OI10" i="1"/>
  <c r="OI11" i="1"/>
  <c r="OI13" i="1"/>
  <c r="OH22" i="1"/>
  <c r="OI14" i="1"/>
  <c r="OI15" i="1"/>
  <c r="OI16" i="1"/>
  <c r="OI17" i="1"/>
  <c r="OK19" i="1"/>
  <c r="HW17" i="1"/>
  <c r="HV22" i="1"/>
  <c r="HW8" i="1"/>
  <c r="HW9" i="1"/>
  <c r="HW10" i="1"/>
  <c r="HW11" i="1"/>
  <c r="HW12" i="1"/>
  <c r="HW14" i="1"/>
  <c r="HW15" i="1"/>
  <c r="EQ9" i="1"/>
  <c r="EQ10" i="1"/>
  <c r="EQ12" i="1"/>
  <c r="EP22" i="1"/>
  <c r="EQ13" i="1"/>
  <c r="EQ16" i="1"/>
  <c r="EQ17" i="1"/>
  <c r="GU10" i="1"/>
  <c r="GU11" i="1"/>
  <c r="GU14" i="1"/>
  <c r="GU15" i="1"/>
  <c r="GU16" i="1"/>
  <c r="GT22" i="1"/>
  <c r="GU8" i="1"/>
  <c r="HH22" i="1"/>
  <c r="HI11" i="1"/>
  <c r="HI12" i="1"/>
  <c r="HI13" i="1"/>
  <c r="HI15" i="1"/>
  <c r="HI16" i="1"/>
  <c r="HI10" i="1"/>
  <c r="HI9" i="1"/>
  <c r="EC17" i="1"/>
  <c r="EC9" i="1"/>
  <c r="EC10" i="1"/>
  <c r="EB22" i="1"/>
  <c r="EC12" i="1"/>
  <c r="EC15" i="1"/>
  <c r="EC16" i="1"/>
  <c r="FZ14" i="1"/>
  <c r="NG9" i="1"/>
  <c r="NG10" i="1"/>
  <c r="NG11" i="1"/>
  <c r="NG12" i="1"/>
  <c r="NG13" i="1"/>
  <c r="NF22" i="1"/>
  <c r="NG14" i="1"/>
  <c r="NG15" i="1"/>
  <c r="NG16" i="1"/>
  <c r="NG17" i="1"/>
  <c r="EJ17" i="1"/>
  <c r="JM9" i="1"/>
  <c r="JM10" i="1"/>
  <c r="JM11" i="1"/>
  <c r="JM12" i="1"/>
  <c r="JL22" i="1"/>
  <c r="JM14" i="1"/>
  <c r="JM17" i="1"/>
  <c r="JM8" i="1"/>
  <c r="JM16" i="1"/>
  <c r="DQR19" i="1"/>
  <c r="IK11" i="1"/>
  <c r="IK12" i="1"/>
  <c r="IJ22" i="1"/>
  <c r="IK13" i="1"/>
  <c r="IK14" i="1"/>
  <c r="IK16" i="1"/>
  <c r="IK8" i="1"/>
  <c r="IK10" i="1"/>
  <c r="IK9" i="1"/>
  <c r="GG11" i="1"/>
  <c r="GG8" i="1"/>
  <c r="GG9" i="1"/>
  <c r="GG15" i="1"/>
  <c r="GG16" i="1"/>
  <c r="GF22" i="1"/>
  <c r="GG17" i="1"/>
  <c r="BD14" i="1"/>
  <c r="AO22" i="1"/>
  <c r="AP8" i="1"/>
  <c r="AP9" i="1"/>
  <c r="AP11" i="1"/>
  <c r="AP14" i="1"/>
  <c r="AP15" i="1"/>
  <c r="AP16" i="1"/>
  <c r="AP17" i="1"/>
  <c r="JT8" i="1"/>
  <c r="JT11" i="1"/>
  <c r="JT12" i="1"/>
  <c r="JT13" i="1"/>
  <c r="JT14" i="1"/>
  <c r="JT15" i="1"/>
  <c r="JS22" i="1"/>
  <c r="JT17" i="1"/>
  <c r="JT16" i="1"/>
  <c r="K19" i="1"/>
  <c r="BD12" i="1"/>
  <c r="ML12" i="1"/>
  <c r="ML13" i="1"/>
  <c r="MK22" i="1"/>
  <c r="ML15" i="1"/>
  <c r="ML9" i="1"/>
  <c r="ML10" i="1"/>
  <c r="ML8" i="1"/>
  <c r="MB19" i="1"/>
  <c r="AP10" i="1"/>
  <c r="LI22" i="1"/>
  <c r="LJ8" i="1"/>
  <c r="LJ9" i="1"/>
  <c r="LJ10" i="1"/>
  <c r="LJ11" i="1"/>
  <c r="LJ12" i="1"/>
  <c r="LJ13" i="1"/>
  <c r="LJ14" i="1"/>
  <c r="LJ15" i="1"/>
  <c r="LJ16" i="1"/>
  <c r="LJ17" i="1"/>
  <c r="GU13" i="1"/>
  <c r="KA15" i="1"/>
  <c r="KA16" i="1"/>
  <c r="KA17" i="1"/>
  <c r="JZ22" i="1"/>
  <c r="KA8" i="1"/>
  <c r="KA9" i="1"/>
  <c r="KA10" i="1"/>
  <c r="KA11" i="1"/>
  <c r="KA12" i="1"/>
  <c r="KA14" i="1"/>
  <c r="KA13" i="1"/>
  <c r="BD9" i="1"/>
  <c r="HW16" i="1"/>
  <c r="FZ8" i="1"/>
  <c r="JT10" i="1"/>
  <c r="IY13" i="1"/>
  <c r="AFH19" i="1" l="1"/>
  <c r="AFO19" i="1"/>
  <c r="ARY19" i="1"/>
  <c r="DQK19" i="1"/>
  <c r="BEI19" i="1"/>
  <c r="AHZ19" i="1"/>
  <c r="DSH19" i="1"/>
  <c r="AVS19" i="1"/>
  <c r="AHE19" i="1"/>
  <c r="BJZ19" i="1"/>
  <c r="AXI19" i="1"/>
  <c r="BBJ19" i="1"/>
  <c r="BKN19" i="1"/>
  <c r="ADY19" i="1"/>
  <c r="RH19" i="1"/>
  <c r="AGC19" i="1"/>
  <c r="EX19" i="1"/>
  <c r="AZM19" i="1"/>
  <c r="ABU19" i="1"/>
  <c r="ADK19" i="1"/>
  <c r="DRF19" i="1"/>
  <c r="AAS19" i="1"/>
  <c r="AUQ19" i="1"/>
  <c r="BSP19" i="1"/>
  <c r="BJS19" i="1"/>
  <c r="U19" i="1"/>
  <c r="AHL19" i="1"/>
  <c r="ARD19" i="1"/>
  <c r="DSO19" i="1"/>
  <c r="AFA19" i="1"/>
  <c r="AOE19" i="1"/>
  <c r="ADR19" i="1"/>
  <c r="DH19" i="1"/>
  <c r="BGF19" i="1"/>
  <c r="ANX19" i="1"/>
  <c r="ABN19" i="1"/>
  <c r="BCL19" i="1"/>
  <c r="DV19" i="1"/>
  <c r="CF19" i="1"/>
  <c r="BK19" i="1"/>
  <c r="AET19" i="1"/>
  <c r="DSA19" i="1"/>
  <c r="ACB19" i="1"/>
  <c r="BDU19" i="1"/>
  <c r="DQY19" i="1"/>
  <c r="AVL19" i="1"/>
  <c r="DO19" i="1"/>
  <c r="AUJ19" i="1"/>
  <c r="AQW19" i="1"/>
  <c r="AKK19" i="1"/>
  <c r="BPQ19" i="1"/>
  <c r="WD19" i="1"/>
  <c r="AIN19" i="1"/>
  <c r="PD19" i="1"/>
  <c r="AKD19" i="1"/>
  <c r="BRG19" i="1"/>
  <c r="BSW19" i="1"/>
  <c r="ALT19" i="1"/>
  <c r="ALM19" i="1"/>
  <c r="DQD19" i="1"/>
  <c r="AEM19" i="1"/>
  <c r="SJ19" i="1"/>
  <c r="BDN19" i="1"/>
  <c r="AYD19" i="1"/>
  <c r="AYK19" i="1"/>
  <c r="AJI19" i="1"/>
  <c r="AJW19" i="1"/>
  <c r="AYY19" i="1"/>
  <c r="AMO19" i="1"/>
  <c r="NN19" i="1"/>
  <c r="ID19" i="1"/>
  <c r="AGX19" i="1"/>
  <c r="DPW19" i="1"/>
  <c r="BNF19" i="1"/>
  <c r="ANQ19" i="1"/>
  <c r="AOZ19" i="1"/>
  <c r="ASM19" i="1"/>
  <c r="AUC19" i="1"/>
  <c r="KH19" i="1"/>
  <c r="AUX19" i="1"/>
  <c r="BMY19" i="1"/>
  <c r="CT19" i="1"/>
  <c r="BLB19" i="1"/>
  <c r="BSI19" i="1"/>
  <c r="BMR19" i="1"/>
  <c r="AMH19" i="1"/>
  <c r="N19" i="1"/>
  <c r="BKU19" i="1"/>
  <c r="AIG19" i="1"/>
  <c r="BTD19" i="1"/>
  <c r="HP19" i="1"/>
  <c r="OP19" i="1"/>
  <c r="BPJ19" i="1"/>
  <c r="XT19" i="1"/>
  <c r="GN19" i="1"/>
  <c r="BFY19" i="1"/>
  <c r="AHS19" i="1"/>
  <c r="AJB19" i="1"/>
  <c r="FL19" i="1"/>
  <c r="HB19" i="1"/>
  <c r="BKG19" i="1"/>
  <c r="RA19" i="1"/>
  <c r="BBQ19" i="1"/>
  <c r="AMA19" i="1"/>
  <c r="BFR19" i="1"/>
  <c r="FS19" i="1"/>
  <c r="SC19" i="1"/>
  <c r="BFD19" i="1"/>
  <c r="BHO19" i="1"/>
  <c r="BGM19" i="1"/>
  <c r="C19" i="5"/>
  <c r="ACI19" i="1"/>
  <c r="BFK19" i="1"/>
  <c r="ATO19" i="1"/>
  <c r="ME19" i="1"/>
  <c r="BEW19" i="1"/>
  <c r="ACP19" i="1"/>
  <c r="DPP19" i="1"/>
  <c r="AKR19" i="1"/>
  <c r="TS19" i="1"/>
  <c r="AZF19" i="1"/>
  <c r="AVE19" i="1"/>
  <c r="BIJ19" i="1"/>
  <c r="NU19" i="1"/>
  <c r="BAH19" i="1"/>
  <c r="APN19" i="1"/>
  <c r="UN19" i="1"/>
  <c r="AQP19" i="1"/>
  <c r="BBC19" i="1"/>
  <c r="AWG19" i="1"/>
  <c r="AZT19" i="1"/>
  <c r="BY19" i="1"/>
  <c r="AST19" i="1"/>
  <c r="BBX19" i="1"/>
  <c r="BAA19" i="1"/>
  <c r="BQE19" i="1"/>
  <c r="AWN19" i="1"/>
  <c r="AEF19" i="1"/>
  <c r="XM19" i="1"/>
  <c r="BMK19" i="1"/>
  <c r="WY19" i="1"/>
  <c r="MS19" i="1"/>
  <c r="BOV19" i="1"/>
  <c r="PK19" i="1"/>
  <c r="BJE19" i="1"/>
  <c r="AW19" i="1"/>
  <c r="ACW19" i="1"/>
  <c r="BPX19" i="1"/>
  <c r="BEP19" i="1"/>
  <c r="BNT19" i="1"/>
  <c r="TE19" i="1"/>
  <c r="QF19" i="1"/>
  <c r="AXP19" i="1"/>
  <c r="BTK19" i="1"/>
  <c r="BQL19" i="1"/>
  <c r="APU19" i="1"/>
  <c r="ANC19" i="1"/>
  <c r="BEB19" i="1"/>
  <c r="AXB19" i="1"/>
  <c r="ARR19" i="1"/>
  <c r="AXW19" i="1"/>
  <c r="TL19" i="1"/>
  <c r="YO19" i="1"/>
  <c r="ARK19" i="1"/>
  <c r="AJP19" i="1"/>
  <c r="WK19" i="1"/>
  <c r="BRU19" i="1"/>
  <c r="CM19" i="1"/>
  <c r="RV19" i="1"/>
  <c r="ALF19" i="1"/>
  <c r="ANJ19" i="1"/>
  <c r="BAO19" i="1"/>
  <c r="FE19" i="1"/>
  <c r="BSB19" i="1"/>
  <c r="BQS19" i="1"/>
  <c r="BIQ19" i="1"/>
  <c r="VP19" i="1"/>
  <c r="AQB19" i="1"/>
  <c r="ASF19" i="1"/>
  <c r="AQI19" i="1"/>
  <c r="VB19" i="1"/>
  <c r="WR19" i="1"/>
  <c r="AWU19" i="1"/>
  <c r="AKY19" i="1"/>
  <c r="AOL19" i="1"/>
  <c r="AOS19" i="1"/>
  <c r="BAV19" i="1"/>
  <c r="BOH19" i="1"/>
  <c r="DA19" i="1"/>
  <c r="BCE19" i="1"/>
  <c r="UG19" i="1"/>
  <c r="AMV19" i="1"/>
  <c r="AAE19" i="1"/>
  <c r="BHH19" i="1"/>
  <c r="TZ19" i="1"/>
  <c r="LQ19" i="1"/>
  <c r="BGT19" i="1"/>
  <c r="OB19" i="1"/>
  <c r="SX19" i="1"/>
  <c r="BLI19" i="1"/>
  <c r="AYR19" i="1"/>
  <c r="AVZ19" i="1"/>
  <c r="BIC19" i="1"/>
  <c r="BOA19" i="1"/>
  <c r="BDG19" i="1"/>
  <c r="BIX19" i="1"/>
  <c r="DTC19" i="1"/>
  <c r="DTJ19" i="1"/>
  <c r="DPI19" i="1"/>
  <c r="DPB19" i="1"/>
  <c r="QT19" i="1"/>
  <c r="PY19" i="1"/>
  <c r="DSV19" i="1"/>
  <c r="BJL19" i="1"/>
  <c r="OW19" i="1"/>
  <c r="JF19" i="1"/>
  <c r="UU19" i="1"/>
  <c r="XF19" i="1"/>
  <c r="BCS19" i="1"/>
  <c r="PR19" i="1"/>
  <c r="ATA19" i="1"/>
  <c r="VI19" i="1"/>
  <c r="YH19" i="1"/>
  <c r="AIU19" i="1"/>
  <c r="ZQ19" i="1"/>
  <c r="BNM19" i="1"/>
  <c r="RO19" i="1"/>
  <c r="ADD19" i="1"/>
  <c r="VW19" i="1"/>
  <c r="ZX19" i="1"/>
  <c r="ABG19" i="1"/>
  <c r="AGQ19" i="1"/>
  <c r="BOO19" i="1"/>
  <c r="ZC19" i="1"/>
  <c r="BRN19" i="1"/>
  <c r="BCZ19" i="1"/>
  <c r="SQ19" i="1"/>
  <c r="AAL19" i="1"/>
  <c r="BR19" i="1"/>
  <c r="BQZ19" i="1"/>
  <c r="ATV19" i="1"/>
  <c r="BHA19" i="1"/>
  <c r="AGJ19" i="1"/>
  <c r="YA19" i="1"/>
  <c r="BLP19" i="1"/>
  <c r="YV19" i="1"/>
  <c r="AAZ19" i="1"/>
  <c r="BLW19" i="1"/>
  <c r="EC19" i="1"/>
  <c r="IR19" i="1"/>
  <c r="ATH19" i="1"/>
  <c r="NG19" i="1"/>
  <c r="HI19" i="1"/>
  <c r="EQ19" i="1"/>
  <c r="EJ19" i="1"/>
  <c r="QM19" i="1"/>
  <c r="BPC19" i="1"/>
  <c r="C19" i="1"/>
  <c r="BHV19" i="1"/>
  <c r="OI19" i="1"/>
  <c r="ZJ19" i="1"/>
  <c r="BMD19" i="1"/>
  <c r="E19" i="1"/>
  <c r="LX19" i="1"/>
  <c r="KA19" i="1"/>
  <c r="JT19" i="1"/>
  <c r="GU19" i="1"/>
  <c r="KO19" i="1"/>
  <c r="FZ19" i="1"/>
  <c r="AI19" i="1"/>
  <c r="LJ19" i="1"/>
  <c r="GG19" i="1"/>
  <c r="IY19" i="1"/>
  <c r="BD19" i="1"/>
  <c r="LC19" i="1"/>
  <c r="ML19" i="1"/>
  <c r="AP19" i="1"/>
  <c r="JM19" i="1"/>
  <c r="KV19" i="1"/>
  <c r="IK19" i="1"/>
  <c r="HW19" i="1"/>
  <c r="AB19" i="1"/>
</calcChain>
</file>

<file path=xl/sharedStrings.xml><?xml version="1.0" encoding="utf-8"?>
<sst xmlns="http://schemas.openxmlformats.org/spreadsheetml/2006/main" count="10570" uniqueCount="122">
  <si>
    <t>Warning : the data provided below are imperfect and incomplete. Please consider them with caution.</t>
  </si>
  <si>
    <t>%</t>
  </si>
  <si>
    <t>Both sexes</t>
  </si>
  <si>
    <t>Unknown</t>
  </si>
  <si>
    <t>Total known</t>
  </si>
  <si>
    <t>Males</t>
  </si>
  <si>
    <t>Females</t>
  </si>
  <si>
    <t xml:space="preserve">Data Source: </t>
  </si>
  <si>
    <t xml:space="preserve">Coverage: </t>
  </si>
  <si>
    <t>Age Group</t>
  </si>
  <si>
    <t>Data Source:</t>
  </si>
  <si>
    <t>0-4</t>
  </si>
  <si>
    <t>85+</t>
  </si>
  <si>
    <t>Date Reference</t>
  </si>
  <si>
    <t>Time</t>
  </si>
  <si>
    <t>File:</t>
  </si>
  <si>
    <t>Webp</t>
  </si>
  <si>
    <t>Footnote:</t>
  </si>
  <si>
    <t>Warning: the data provided below are imperfect and incomplete. Please consider them with caution.</t>
  </si>
  <si>
    <t>Deaths:</t>
  </si>
  <si>
    <t xml:space="preserve">The reported death counts: the cumulative number of deaths reported by the provincial health directorates and updated daily in the morning </t>
  </si>
  <si>
    <t xml:space="preserve">The reported death counts: the cumulative number of deaths obained from the EMS and updated each hour. </t>
  </si>
  <si>
    <t>The difference in the definition of reported COVID-19 deaths and lags due to the transmitting process may result in deviation between EMS data and reports from the health directorates.</t>
  </si>
  <si>
    <t xml:space="preserve"> Federal Ministry Republic of Austria (Social Affairs, Health Care, and Consumer Protection)</t>
  </si>
  <si>
    <t>Morning</t>
  </si>
  <si>
    <t>Individuals who died after testing postive on COVID-19 in hospitals or elsewhere</t>
  </si>
  <si>
    <t>Sheet "EMS_Data".</t>
  </si>
  <si>
    <t xml:space="preserve">From 17/04 to 05/05, the total number of deaths for women and men are not explicitly reported on the webpage. However, the relative share (in percent) is given, which allows deriving the corresponding counts (small errors due to rounding may occur). </t>
  </si>
  <si>
    <t xml:space="preserve">https://info.gesundheitsministerium.at/dashboard_GenTod.html?l=en </t>
  </si>
  <si>
    <t>Reported cumulative COVID-19 deaths by date and time</t>
  </si>
  <si>
    <t>Due to the continuous revision and update of the data, on the 8th of May one unit reduction in the cumulative number of death by sex and age was reported.</t>
  </si>
  <si>
    <t>Evening</t>
  </si>
  <si>
    <t>Total unknown</t>
  </si>
  <si>
    <t>Population:</t>
  </si>
  <si>
    <t>(1)</t>
  </si>
  <si>
    <t>Footnotes</t>
  </si>
  <si>
    <t>Detailed sources:</t>
  </si>
  <si>
    <t>Total</t>
  </si>
  <si>
    <t>(1) Data corrected following a quality control on the cummulative number of deaths from previous days. Counts reported on official documentation ("AllgemeinDaten_OverallData_22-7-2020.csv") is 710.</t>
  </si>
  <si>
    <t>Population on 01/01/2019</t>
  </si>
  <si>
    <t>5-14</t>
  </si>
  <si>
    <t>15-24</t>
  </si>
  <si>
    <t>25-34</t>
  </si>
  <si>
    <t>35-44</t>
  </si>
  <si>
    <t>45-54</t>
  </si>
  <si>
    <t>55-64</t>
  </si>
  <si>
    <t>65-74</t>
  </si>
  <si>
    <t>75-84</t>
  </si>
  <si>
    <t>Webpage:</t>
  </si>
  <si>
    <t>http://www.statistik-austria.at/web_en/statistics/index.html</t>
  </si>
  <si>
    <t xml:space="preserve">Population data comes from statistics Austria, the tables can be accessed through the STATcube application. Data downloaded in May 2020. </t>
  </si>
  <si>
    <t>YEAR-MONTH-DAY_Amtliches Dashboard COVID19_englisch</t>
  </si>
  <si>
    <t>AllgemeinDaten_OverallData_DAY-MONTH-YEAR.csv; AltersverteilungTodesfaelle_AgeDistDeaths_DAY-MONTH-YEAR.csv; VerstorbenGeschlechtsverteilung_DeathsSexRatio_DAY-MONTH-YEAR</t>
  </si>
  <si>
    <t>From 11/05/2020 to 23/04/2020</t>
  </si>
  <si>
    <t>From 06/10/2020 to 12/05/2020</t>
  </si>
  <si>
    <t>https://covid19-dashboard.ages.at/dashboard.html</t>
  </si>
  <si>
    <t>The Epidemiological Reporting System (EMS) comunicated through the Austrian Agency for Health and Food Safety (AGES) ) daily-updated dashboard</t>
  </si>
  <si>
    <t>Available at: https://covid19-dashboard.ages.at/dashboard.html</t>
  </si>
  <si>
    <t>The Epidemiological Reporting System (EMS) communicated through the Austrian Agency for Health and Food Safety (AGES) , available at: https://covid19-dashboard.ages.at/dashboard.html</t>
  </si>
  <si>
    <t>Austrian Agency for Health and Food Safety (AGES), updated once a day (2pm)</t>
  </si>
  <si>
    <t xml:space="preserve">Since 07/10/2020: </t>
  </si>
  <si>
    <t>https://info.gesundheitsministerium.at/dashboard_GenTod.html?l=en</t>
  </si>
  <si>
    <t>Cumulative number of deaths due to COVID-19 in Austria by age groups &amp; sex</t>
  </si>
  <si>
    <t>Cumulative number of deaths due to COVID-19 in Austria</t>
  </si>
  <si>
    <t xml:space="preserve">File: </t>
  </si>
  <si>
    <t>CovidFaelle_Altersgruppe</t>
  </si>
  <si>
    <t>(2)</t>
  </si>
  <si>
    <t>Since 4th of November 2020, detailed data by sexe and age groups are published. The timestamp is no longer available in the data file. The file is updated every day at 2pm though.</t>
  </si>
  <si>
    <t>Since 04/11/2020</t>
  </si>
  <si>
    <t xml:space="preserve">(2) Since 4th of November 2020, data from  Federal Ministry Republic of Austria (Social Affairs, Health Care, and Consumer Protection) are no longer available. </t>
  </si>
  <si>
    <t>EMS_Total</t>
  </si>
  <si>
    <t xml:space="preserve">The Federal Ministry Republic of Austria </t>
  </si>
  <si>
    <t>Individuals who died in hospitals or elsewhere after testing positive on COVID-19, including those who died potentially from other causes. Since November 4th, Individuals who died after testing postive on COVID-19 in hospitals or elsewhere</t>
  </si>
  <si>
    <t>Date of publication</t>
  </si>
  <si>
    <t>Date of death</t>
  </si>
  <si>
    <t>Sheet "DailyTotal by occurence date".</t>
  </si>
  <si>
    <t/>
  </si>
  <si>
    <t>23.08.2021</t>
  </si>
  <si>
    <t>22.08.2021</t>
  </si>
  <si>
    <t>21.08.2021</t>
  </si>
  <si>
    <t>20.08.2021</t>
  </si>
  <si>
    <t>19.08.2021</t>
  </si>
  <si>
    <t>18.08.2021</t>
  </si>
  <si>
    <t>Unkown</t>
  </si>
  <si>
    <t>Both Sexes</t>
  </si>
  <si>
    <t>Individuals who died in hospitals or elsewhere after testing positive on COVID-19, including those who died potentially from other causes.</t>
  </si>
  <si>
    <t>Since November 4 th 2020, Individuals who died after testing postive on COVID-19 in hospitals or elsewhere</t>
  </si>
  <si>
    <t>The data refers to the COVID-19 tested deaths confirmed and registered by EMS and may differ from the number of deaths based on reports from the provincial health directorates.</t>
  </si>
  <si>
    <t>Sheet "DailyTotal".</t>
  </si>
  <si>
    <t>Individuals who actually died in hospitals or elsewhere after testing positive on COVID-19, including those who died potentially from other causes.</t>
  </si>
  <si>
    <t xml:space="preserve">The reported death counts: the cumulative number of deaths reported by the provincial health directorates to the EMS which has not been verified yet. </t>
  </si>
  <si>
    <t>Sheet "Age&amp;Sex by occurence date".</t>
  </si>
  <si>
    <t>Individuals who died in hospitals or elsewhere after testing positive on COVID-19, including those who died potentially from other causes. Data are by date of occurrence.</t>
  </si>
  <si>
    <t xml:space="preserve">The reported death counts: the cumulative number of deaths obtained from the EMS and updated each day at 2pm. </t>
  </si>
  <si>
    <t>The Epidemiological Reporting System (EMS) communicated through the Austrian Agency for Health and Food Safety (AGES), updated once a day (2pm)</t>
  </si>
  <si>
    <t xml:space="preserve">The Epidemiological Reporting System (EMS) communicated through the Austrian Agency for Health and Food Safety (AGES) , available at: https://covid19-dashboard.ages.at/dashboard.html </t>
  </si>
  <si>
    <t>From July 27, 2021 on, data are provided by date of occurrence. Therefore, this table isn't updated anymore.</t>
  </si>
  <si>
    <t>From July 27, 2021 on, data are provided by date of occurrence. Therefore, the following tables aren't updated anymore.</t>
  </si>
  <si>
    <t>Due to changes in the data provided by AGES this sheet will not be updated anymore starting from 29.07.2021</t>
  </si>
  <si>
    <r>
      <t>Coverage:</t>
    </r>
    <r>
      <rPr>
        <sz val="14"/>
        <rFont val="Calibri"/>
        <family val="2"/>
        <scheme val="minor"/>
      </rPr>
      <t xml:space="preserve"> Individuals who died in hospitals or elsewhere after testing positive on COVID-19, including those who died potentially from other causes. Data are by date of occurrence.</t>
    </r>
  </si>
  <si>
    <t>NA</t>
  </si>
  <si>
    <t>sauerbergmarkus@gmail.com</t>
  </si>
  <si>
    <t>(3)</t>
  </si>
  <si>
    <t>Footnotes:</t>
  </si>
  <si>
    <t>Figures were not released on October 8th 2021</t>
  </si>
  <si>
    <t>Figures were not released on October 29th 2021</t>
  </si>
  <si>
    <t>Figures were not released on November 14th 2021</t>
  </si>
  <si>
    <t>23.08.2015</t>
  </si>
  <si>
    <t>23.08.2016</t>
  </si>
  <si>
    <t>23.08.2017</t>
  </si>
  <si>
    <t>23.08.2018</t>
  </si>
  <si>
    <t>23.08.2019</t>
  </si>
  <si>
    <t>23.08.2020</t>
  </si>
  <si>
    <t>Reported deaths by date of occurrence as of 21-04-2022</t>
  </si>
  <si>
    <t>Population estimates</t>
  </si>
  <si>
    <t>Age group</t>
  </si>
  <si>
    <t>Data as of 17-10-2022</t>
  </si>
  <si>
    <t>Population on 01/01/2020</t>
  </si>
  <si>
    <t>Population on 01/01/2021</t>
  </si>
  <si>
    <t>Population on 01/01/2022</t>
  </si>
  <si>
    <t>https://statistik.at/en/statistics/population-and-society/population/population-stock/population-by-age-/sex</t>
  </si>
  <si>
    <t>Statistics Austria, Population by age/sex, STATcube: Population at the beginning of the year 2002 bis 2022 (harmonised territorial boundaries 1 January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</si>
</sst>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64" formatCode="0.0"/>
    <numFmt numFmtId="165" formatCode="_-* #,##0\ &quot;kr&quot;_-;\-* #,##0\ &quot;kr&quot;_-;_-* &quot;-&quot;\ &quot;kr&quot;_-;_-@_-"/>
    <numFmt numFmtId="166" formatCode="#,##0.00_ ;\-#,##0.00\ "/>
    <numFmt numFmtId="167" formatCode="#,##0_ ;\-#,##0\ "/>
    <numFmt numFmtId="168" formatCode="_-* #,##0\ _k_r_-;\-* #,##0\ _k_r_-;_-* &quot;-&quot;\ _k_r_-;_-@_-"/>
    <numFmt numFmtId="169" formatCode="dd/mm/yyyy;@"/>
    <numFmt numFmtId="170" formatCode="dd/mm/yy;@"/>
  </numFmts>
  <fonts count="83">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4"/>
      <name val="Calibri"/>
      <family val="2"/>
      <scheme val="minor"/>
    </font>
    <font>
      <b/>
      <sz val="10"/>
      <name val="Calibri"/>
      <family val="2"/>
      <scheme val="minor"/>
    </font>
    <font>
      <sz val="10"/>
      <name val="Calibri"/>
      <family val="2"/>
      <scheme val="minor"/>
    </font>
    <font>
      <i/>
      <sz val="10"/>
      <name val="Calibri"/>
      <family val="2"/>
      <scheme val="minor"/>
    </font>
    <font>
      <u/>
      <sz val="12"/>
      <color theme="10"/>
      <name val="Calibri"/>
      <family val="2"/>
      <scheme val="minor"/>
    </font>
    <font>
      <u/>
      <sz val="12"/>
      <color theme="11"/>
      <name val="Calibri"/>
      <family val="2"/>
      <scheme val="minor"/>
    </font>
    <font>
      <u/>
      <sz val="10"/>
      <color rgb="FF0563C1"/>
      <name val="Arial"/>
      <family val="2"/>
      <charset val="1"/>
    </font>
    <font>
      <sz val="10"/>
      <color rgb="FFFF0000"/>
      <name val="Calibri"/>
      <family val="2"/>
      <scheme val="minor"/>
    </font>
    <font>
      <sz val="10"/>
      <color rgb="FFFF0000"/>
      <name val="Calibri"/>
      <family val="2"/>
    </font>
    <font>
      <sz val="12"/>
      <color theme="1"/>
      <name val="Calibri"/>
      <family val="2"/>
      <scheme val="minor"/>
    </font>
    <font>
      <sz val="12"/>
      <color theme="1"/>
      <name val="Calibri"/>
      <family val="2"/>
    </font>
    <font>
      <sz val="10"/>
      <name val="Arial"/>
      <family val="2"/>
      <charset val="1"/>
    </font>
    <font>
      <u/>
      <sz val="10"/>
      <color theme="10"/>
      <name val="Arial"/>
      <family val="2"/>
      <charset val="1"/>
    </font>
    <font>
      <sz val="16"/>
      <color theme="1"/>
      <name val="Calibri"/>
      <family val="2"/>
      <scheme val="minor"/>
    </font>
    <font>
      <b/>
      <sz val="14"/>
      <color theme="1"/>
      <name val="Calibri"/>
      <family val="2"/>
      <scheme val="minor"/>
    </font>
    <font>
      <sz val="14"/>
      <color theme="1"/>
      <name val="Calibri"/>
      <family val="2"/>
      <scheme val="minor"/>
    </font>
    <font>
      <b/>
      <sz val="10"/>
      <color theme="1"/>
      <name val="Calibri"/>
      <family val="2"/>
      <scheme val="minor"/>
    </font>
    <font>
      <sz val="10"/>
      <color theme="1"/>
      <name val="Calibri"/>
      <family val="2"/>
      <scheme val="minor"/>
    </font>
    <font>
      <b/>
      <sz val="16"/>
      <color theme="1"/>
      <name val="Calibri"/>
      <family val="2"/>
      <scheme val="minor"/>
    </font>
    <font>
      <b/>
      <sz val="12"/>
      <name val="Calibri"/>
      <family val="2"/>
      <scheme val="minor"/>
    </font>
    <font>
      <sz val="14"/>
      <color theme="4"/>
      <name val="Calibri"/>
      <family val="2"/>
      <scheme val="minor"/>
    </font>
    <font>
      <sz val="12"/>
      <name val="Calibri"/>
      <family val="2"/>
      <scheme val="minor"/>
    </font>
    <font>
      <u/>
      <sz val="10"/>
      <color rgb="FF0563C1"/>
      <name val="Calibri"/>
      <family val="2"/>
      <scheme val="minor"/>
    </font>
    <font>
      <sz val="12"/>
      <color rgb="FF0070C0"/>
      <name val="Calibri"/>
      <family val="2"/>
      <scheme val="minor"/>
    </font>
    <font>
      <b/>
      <sz val="10"/>
      <color rgb="FF000000"/>
      <name val="Calibri"/>
      <family val="2"/>
      <scheme val="minor"/>
    </font>
    <font>
      <sz val="10"/>
      <color rgb="FF4472C4"/>
      <name val="Calibri"/>
      <family val="2"/>
      <scheme val="minor"/>
    </font>
    <font>
      <sz val="10"/>
      <color rgb="FF000000"/>
      <name val="Calibri"/>
      <family val="2"/>
      <scheme val="minor"/>
    </font>
    <font>
      <i/>
      <sz val="10"/>
      <color theme="1"/>
      <name val="Calibri"/>
      <family val="2"/>
      <scheme val="minor"/>
    </font>
    <font>
      <i/>
      <sz val="10"/>
      <color rgb="FF4472C4"/>
      <name val="Calibri"/>
      <family val="2"/>
      <scheme val="minor"/>
    </font>
    <font>
      <i/>
      <sz val="10"/>
      <color rgb="FF000000"/>
      <name val="Calibri"/>
      <family val="2"/>
      <scheme val="minor"/>
    </font>
    <font>
      <b/>
      <sz val="8"/>
      <color theme="1"/>
      <name val="Calibri"/>
      <family val="2"/>
      <scheme val="minor"/>
    </font>
    <font>
      <sz val="7"/>
      <color theme="1"/>
      <name val="Calibri"/>
      <family val="2"/>
      <scheme val="minor"/>
    </font>
    <font>
      <sz val="11"/>
      <name val="Calibri"/>
      <family val="2"/>
    </font>
    <font>
      <sz val="8"/>
      <color theme="1"/>
      <name val="Calibri"/>
      <family val="2"/>
      <scheme val="minor"/>
    </font>
    <font>
      <b/>
      <sz val="10"/>
      <color theme="1"/>
      <name val="Cambria"/>
      <family val="2"/>
      <scheme val="major"/>
    </font>
    <font>
      <u/>
      <sz val="8"/>
      <color theme="10"/>
      <name val="Calibri"/>
      <family val="2"/>
      <scheme val="minor"/>
    </font>
    <font>
      <sz val="10"/>
      <name val="Arial"/>
      <family val="2"/>
    </font>
    <font>
      <sz val="10"/>
      <name val="Geneva"/>
      <family val="2"/>
    </font>
    <font>
      <sz val="11"/>
      <color rgb="FF000000"/>
      <name val="Calibri"/>
      <family val="2"/>
    </font>
    <font>
      <b/>
      <sz val="18"/>
      <color theme="3"/>
      <name val="Cambria"/>
      <family val="2"/>
      <scheme val="major"/>
    </font>
    <font>
      <sz val="10"/>
      <name val="Calibri"/>
      <family val="2"/>
    </font>
    <font>
      <sz val="12"/>
      <color theme="1"/>
      <name val="Calibri"/>
      <family val="2"/>
      <scheme val="minor"/>
    </font>
    <font>
      <sz val="12"/>
      <color theme="4" tint="-0.249977111117893"/>
      <name val="Calibri"/>
      <family val="2"/>
      <scheme val="minor"/>
    </font>
    <font>
      <b/>
      <sz val="12"/>
      <color theme="1"/>
      <name val="Calibri"/>
      <family val="2"/>
      <scheme val="minor"/>
    </font>
    <font>
      <b/>
      <sz val="12"/>
      <color theme="4" tint="-0.249977111117893"/>
      <name val="Calibri"/>
      <family val="2"/>
      <scheme val="minor"/>
    </font>
    <font>
      <u/>
      <sz val="10"/>
      <color theme="10"/>
      <name val="Calibri"/>
      <family val="2"/>
      <scheme val="minor"/>
    </font>
    <font>
      <b/>
      <sz val="12"/>
      <color rgb="FF0070C0"/>
      <name val="Calibri"/>
      <family val="2"/>
      <scheme val="minor"/>
    </font>
    <font>
      <sz val="12"/>
      <color indexed="64"/>
      <name val="Calibri"/>
      <family val="2"/>
    </font>
    <font>
      <sz val="12"/>
      <color rgb="FFFF0000"/>
      <name val="Calibri"/>
      <family val="2"/>
      <scheme val="minor"/>
    </font>
    <font>
      <sz val="12"/>
      <color rgb="FFFF0000"/>
      <name val="Calibri"/>
      <family val="2"/>
    </font>
    <font>
      <sz val="12"/>
      <color theme="1"/>
      <name val="Calibri"/>
      <family val="2"/>
      <scheme val="minor"/>
    </font>
    <font>
      <sz val="12"/>
      <name val="Calibri"/>
      <family val="2"/>
    </font>
    <font>
      <b/>
      <sz val="10"/>
      <color indexed="2"/>
      <name val="Calibri"/>
      <family val="2"/>
      <scheme val="minor"/>
    </font>
    <font>
      <sz val="12"/>
      <color rgb="FF0070C0"/>
      <name val="Calibri"/>
      <family val="2"/>
    </font>
    <font>
      <b/>
      <sz val="14"/>
      <color rgb="FF0070C0"/>
      <name val="Calibri"/>
      <family val="2"/>
    </font>
    <font>
      <b/>
      <sz val="10"/>
      <name val="Calibri"/>
      <family val="2"/>
    </font>
    <font>
      <u/>
      <sz val="10"/>
      <color rgb="FF0563C1"/>
      <name val="Calibri"/>
      <family val="2"/>
    </font>
    <font>
      <sz val="10"/>
      <color rgb="FF0070C0"/>
      <name val="Calibri"/>
      <family val="2"/>
    </font>
    <font>
      <u/>
      <sz val="12"/>
      <color rgb="FF0563C1"/>
      <name val="Calibri"/>
      <family val="2"/>
    </font>
    <font>
      <b/>
      <sz val="10"/>
      <color indexed="2"/>
      <name val="Calibri"/>
      <family val="2"/>
    </font>
    <font>
      <b/>
      <sz val="11"/>
      <color theme="1"/>
      <name val="Calibri"/>
      <family val="2"/>
      <scheme val="minor"/>
    </font>
    <font>
      <sz val="11"/>
      <color rgb="FF4472C4"/>
      <name val="Calibri"/>
      <family val="2"/>
      <scheme val="minor"/>
    </font>
    <font>
      <sz val="11"/>
      <name val="Calibri"/>
      <family val="2"/>
      <scheme val="minor"/>
    </font>
    <font>
      <sz val="11"/>
      <color rgb="FF4472C4"/>
      <name val="Calibri"/>
      <family val="2"/>
    </font>
    <font>
      <sz val="11"/>
      <color rgb="FF000000"/>
      <name val="Calibri"/>
      <family val="2"/>
      <scheme val="minor"/>
    </font>
    <font>
      <i/>
      <sz val="11"/>
      <color theme="1"/>
      <name val="Calibri"/>
      <family val="2"/>
      <scheme val="minor"/>
    </font>
    <font>
      <i/>
      <sz val="11"/>
      <color rgb="FF4472C4"/>
      <name val="Calibri"/>
      <family val="2"/>
      <scheme val="minor"/>
    </font>
    <font>
      <i/>
      <sz val="11"/>
      <color rgb="FF000000"/>
      <name val="Calibri"/>
      <family val="2"/>
    </font>
    <font>
      <i/>
      <sz val="11"/>
      <name val="Calibri"/>
      <family val="2"/>
      <scheme val="minor"/>
    </font>
    <font>
      <b/>
      <sz val="11"/>
      <color rgb="FF000000"/>
      <name val="Calibri"/>
      <family val="2"/>
      <scheme val="minor"/>
    </font>
    <font>
      <b/>
      <sz val="10"/>
      <name val="Calibri"/>
      <family val="2"/>
      <charset val="1"/>
    </font>
    <font>
      <sz val="10"/>
      <name val="Calibri"/>
      <family val="2"/>
      <charset val="1"/>
    </font>
    <font>
      <sz val="8"/>
      <name val="Calibri"/>
      <family val="2"/>
      <scheme val="minor"/>
    </font>
    <font>
      <b/>
      <sz val="14"/>
      <color theme="1"/>
      <name val="Arial"/>
      <family val="2"/>
      <charset val="1"/>
    </font>
    <font>
      <b/>
      <sz val="10"/>
      <color indexed="64"/>
      <name val="Calibri"/>
      <family val="2"/>
    </font>
    <font>
      <sz val="10"/>
      <color indexed="64"/>
      <name val="Calibri"/>
      <family val="2"/>
    </font>
    <font>
      <sz val="10"/>
      <color rgb="FF4472C4"/>
      <name val="Calibri"/>
      <family val="2"/>
    </font>
    <font>
      <i/>
      <sz val="10"/>
      <color rgb="FF4472C4"/>
      <name val="Calibri"/>
      <family val="2"/>
    </font>
  </fonts>
  <fills count="6">
    <fill>
      <patternFill patternType="none"/>
    </fill>
    <fill>
      <patternFill patternType="gray125"/>
    </fill>
    <fill>
      <patternFill patternType="solid">
        <fgColor theme="0"/>
        <bgColor rgb="FFFFFFCC"/>
      </patternFill>
    </fill>
    <fill>
      <patternFill patternType="solid">
        <fgColor theme="0"/>
        <bgColor indexed="64"/>
      </patternFill>
    </fill>
    <fill>
      <patternFill patternType="solid">
        <fgColor theme="0"/>
        <bgColor indexed="26"/>
      </patternFill>
    </fill>
    <fill>
      <patternFill patternType="solid">
        <fgColor rgb="FFFFFFFF"/>
        <bgColor rgb="FFFFFFCC"/>
      </patternFill>
    </fill>
  </fills>
  <borders count="65">
    <border>
      <left/>
      <right/>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style="hair">
        <color auto="1"/>
      </bottom>
      <diagonal/>
    </border>
    <border>
      <left/>
      <right/>
      <top/>
      <bottom style="hair">
        <color auto="1"/>
      </bottom>
      <diagonal/>
    </border>
    <border>
      <left/>
      <right style="thin">
        <color auto="1"/>
      </right>
      <top/>
      <bottom style="hair">
        <color auto="1"/>
      </bottom>
      <diagonal/>
    </border>
    <border>
      <left style="thin">
        <color auto="1"/>
      </left>
      <right/>
      <top style="hair">
        <color auto="1"/>
      </top>
      <bottom style="thin">
        <color auto="1"/>
      </bottom>
      <diagonal/>
    </border>
    <border>
      <left/>
      <right/>
      <top style="hair">
        <color auto="1"/>
      </top>
      <bottom style="thin">
        <color auto="1"/>
      </bottom>
      <diagonal/>
    </border>
    <border>
      <left/>
      <right style="thin">
        <color auto="1"/>
      </right>
      <top style="hair">
        <color auto="1"/>
      </top>
      <bottom style="thin">
        <color auto="1"/>
      </bottom>
      <diagonal/>
    </border>
    <border>
      <left style="thin">
        <color auto="1"/>
      </left>
      <right/>
      <top/>
      <bottom/>
      <diagonal/>
    </border>
    <border>
      <left/>
      <right style="thin">
        <color auto="1"/>
      </right>
      <top/>
      <bottom/>
      <diagonal/>
    </border>
    <border>
      <left/>
      <right/>
      <top style="hair">
        <color auto="1"/>
      </top>
      <bottom/>
      <diagonal/>
    </border>
    <border>
      <left style="thin">
        <color auto="1"/>
      </left>
      <right style="thin">
        <color auto="1"/>
      </right>
      <top/>
      <bottom/>
      <diagonal/>
    </border>
    <border>
      <left style="thin">
        <color auto="1"/>
      </left>
      <right style="thin">
        <color auto="1"/>
      </right>
      <top style="thin">
        <color auto="1"/>
      </top>
      <bottom/>
      <diagonal/>
    </border>
    <border>
      <left style="thin">
        <color auto="1"/>
      </left>
      <right style="thin">
        <color auto="1"/>
      </right>
      <top style="hair">
        <color auto="1"/>
      </top>
      <bottom style="hair">
        <color auto="1"/>
      </bottom>
      <diagonal/>
    </border>
    <border>
      <left style="thin">
        <color auto="1"/>
      </left>
      <right style="thin">
        <color auto="1"/>
      </right>
      <top/>
      <bottom style="thin">
        <color auto="1"/>
      </bottom>
      <diagonal/>
    </border>
    <border>
      <left style="thin">
        <color auto="1"/>
      </left>
      <right style="thin">
        <color auto="1"/>
      </right>
      <top/>
      <bottom style="hair">
        <color auto="1"/>
      </bottom>
      <diagonal/>
    </border>
    <border>
      <left/>
      <right style="thin">
        <color auto="1"/>
      </right>
      <top style="thin">
        <color auto="1"/>
      </top>
      <bottom style="hair">
        <color auto="1"/>
      </bottom>
      <diagonal/>
    </border>
    <border>
      <left style="thin">
        <color auto="1"/>
      </left>
      <right/>
      <top style="hair">
        <color auto="1"/>
      </top>
      <bottom style="hair">
        <color auto="1"/>
      </bottom>
      <diagonal/>
    </border>
    <border>
      <left/>
      <right/>
      <top style="hair">
        <color auto="1"/>
      </top>
      <bottom style="hair">
        <color auto="1"/>
      </bottom>
      <diagonal/>
    </border>
    <border>
      <left/>
      <right style="thin">
        <color auto="1"/>
      </right>
      <top style="hair">
        <color auto="1"/>
      </top>
      <bottom style="hair">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hair">
        <color auto="1"/>
      </bottom>
      <diagonal/>
    </border>
    <border>
      <left style="thin">
        <color auto="1"/>
      </left>
      <right/>
      <top style="thin">
        <color auto="1"/>
      </top>
      <bottom style="hair">
        <color auto="1"/>
      </bottom>
      <diagonal/>
    </border>
    <border>
      <left/>
      <right/>
      <top/>
      <bottom style="thin">
        <color auto="1"/>
      </bottom>
      <diagonal/>
    </border>
    <border>
      <left/>
      <right/>
      <top style="medium">
        <color theme="8"/>
      </top>
      <bottom style="thin">
        <color theme="8"/>
      </bottom>
      <diagonal/>
    </border>
    <border>
      <left/>
      <right/>
      <top/>
      <bottom style="medium">
        <color theme="8"/>
      </bottom>
      <diagonal/>
    </border>
    <border>
      <left style="thin">
        <color theme="0"/>
      </left>
      <right style="thin">
        <color theme="0"/>
      </right>
      <top style="thin">
        <color theme="0"/>
      </top>
      <bottom style="thin">
        <color theme="0"/>
      </bottom>
      <diagonal/>
    </border>
    <border>
      <left style="thin">
        <color theme="1"/>
      </left>
      <right style="thin">
        <color theme="1"/>
      </right>
      <top style="thin">
        <color theme="1"/>
      </top>
      <bottom/>
      <diagonal/>
    </border>
    <border>
      <left style="thin">
        <color theme="1"/>
      </left>
      <right style="thin">
        <color theme="1"/>
      </right>
      <top/>
      <bottom/>
      <diagonal/>
    </border>
    <border>
      <left style="thin">
        <color theme="1"/>
      </left>
      <right/>
      <top/>
      <bottom/>
      <diagonal/>
    </border>
    <border>
      <left style="thin">
        <color theme="1"/>
      </left>
      <right style="thin">
        <color theme="1"/>
      </right>
      <top style="thin">
        <color theme="1"/>
      </top>
      <bottom style="thin">
        <color theme="1"/>
      </bottom>
      <diagonal/>
    </border>
    <border>
      <left style="thin">
        <color theme="1"/>
      </left>
      <right/>
      <top style="thin">
        <color indexed="64"/>
      </top>
      <bottom style="thin">
        <color theme="1"/>
      </bottom>
      <diagonal/>
    </border>
    <border>
      <left/>
      <right style="thin">
        <color theme="0"/>
      </right>
      <top/>
      <bottom/>
      <diagonal/>
    </border>
    <border>
      <left style="thin">
        <color theme="1"/>
      </left>
      <right style="thin">
        <color theme="1"/>
      </right>
      <top/>
      <bottom style="thin">
        <color indexed="64"/>
      </bottom>
      <diagonal/>
    </border>
    <border>
      <left style="thin">
        <color theme="1"/>
      </left>
      <right/>
      <top/>
      <bottom style="thin">
        <color indexed="64"/>
      </bottom>
      <diagonal/>
    </border>
    <border>
      <left style="thin">
        <color theme="1"/>
      </left>
      <right style="thin">
        <color indexed="64"/>
      </right>
      <top style="thin">
        <color theme="1"/>
      </top>
      <bottom style="thin">
        <color theme="1"/>
      </bottom>
      <diagonal/>
    </border>
    <border>
      <left style="thin">
        <color theme="1"/>
      </left>
      <right style="thin">
        <color indexed="64"/>
      </right>
      <top/>
      <bottom/>
      <diagonal/>
    </border>
    <border>
      <left style="thin">
        <color theme="1"/>
      </left>
      <right style="thin">
        <color indexed="64"/>
      </right>
      <top/>
      <bottom style="thin">
        <color indexed="64"/>
      </bottom>
      <diagonal/>
    </border>
    <border>
      <left style="thin">
        <color theme="1"/>
      </left>
      <right style="thin">
        <color indexed="64"/>
      </right>
      <top style="thin">
        <color indexed="64"/>
      </top>
      <bottom style="thin">
        <color theme="1"/>
      </bottom>
      <diagonal/>
    </border>
    <border>
      <left style="thin">
        <color indexed="64"/>
      </left>
      <right style="thin">
        <color theme="1"/>
      </right>
      <top/>
      <bottom style="thin">
        <color auto="1"/>
      </bottom>
      <diagonal/>
    </border>
    <border>
      <left style="thin">
        <color indexed="64"/>
      </left>
      <right style="thin">
        <color theme="1"/>
      </right>
      <top/>
      <bottom/>
      <diagonal/>
    </border>
    <border>
      <left style="thin">
        <color auto="1"/>
      </left>
      <right/>
      <top style="hair">
        <color auto="1"/>
      </top>
      <bottom/>
      <diagonal/>
    </border>
    <border>
      <left/>
      <right style="thin">
        <color auto="1"/>
      </right>
      <top style="hair">
        <color auto="1"/>
      </top>
      <bottom/>
      <diagonal/>
    </border>
    <border>
      <left/>
      <right style="thin">
        <color theme="1"/>
      </right>
      <top style="thin">
        <color theme="1"/>
      </top>
      <bottom style="thin">
        <color theme="1"/>
      </bottom>
      <diagonal/>
    </border>
    <border>
      <left/>
      <right/>
      <top style="thin">
        <color indexed="64"/>
      </top>
      <bottom style="thin">
        <color theme="1"/>
      </bottom>
      <diagonal/>
    </border>
    <border>
      <left/>
      <right style="thin">
        <color theme="1"/>
      </right>
      <top/>
      <bottom/>
      <diagonal/>
    </border>
    <border>
      <left/>
      <right style="thin">
        <color indexed="64"/>
      </right>
      <top style="thin">
        <color theme="1"/>
      </top>
      <bottom style="thin">
        <color theme="1"/>
      </bottom>
      <diagonal/>
    </border>
    <border>
      <left style="thin">
        <color indexed="64"/>
      </left>
      <right/>
      <top/>
      <bottom style="thin">
        <color auto="1"/>
      </bottom>
      <diagonal/>
    </border>
    <border>
      <left/>
      <right style="thin">
        <color theme="1"/>
      </right>
      <top/>
      <bottom style="thin">
        <color auto="1"/>
      </bottom>
      <diagonal/>
    </border>
    <border>
      <left style="thin">
        <color theme="1"/>
      </left>
      <right/>
      <top style="thin">
        <color theme="1"/>
      </top>
      <bottom style="thin">
        <color theme="1"/>
      </bottom>
      <diagonal/>
    </border>
    <border>
      <left/>
      <right/>
      <top style="thin">
        <color theme="1"/>
      </top>
      <bottom style="thin">
        <color theme="1"/>
      </bottom>
      <diagonal/>
    </border>
    <border>
      <left style="thin">
        <color indexed="64"/>
      </left>
      <right style="thin">
        <color theme="1"/>
      </right>
      <top style="thin">
        <color indexed="64"/>
      </top>
      <bottom/>
      <diagonal/>
    </border>
    <border>
      <left style="thin">
        <color theme="1"/>
      </left>
      <right/>
      <top style="thin">
        <color indexed="64"/>
      </top>
      <bottom style="hair">
        <color theme="1"/>
      </bottom>
      <diagonal/>
    </border>
    <border>
      <left/>
      <right/>
      <top style="thin">
        <color indexed="64"/>
      </top>
      <bottom style="hair">
        <color theme="1"/>
      </bottom>
      <diagonal/>
    </border>
    <border>
      <left/>
      <right style="thin">
        <color indexed="64"/>
      </right>
      <top style="thin">
        <color indexed="64"/>
      </top>
      <bottom style="hair">
        <color theme="1"/>
      </bottom>
      <diagonal/>
    </border>
    <border>
      <left style="thin">
        <color theme="1"/>
      </left>
      <right/>
      <top style="hair">
        <color theme="1"/>
      </top>
      <bottom style="thin">
        <color indexed="64"/>
      </bottom>
      <diagonal/>
    </border>
    <border>
      <left/>
      <right/>
      <top style="hair">
        <color theme="1"/>
      </top>
      <bottom style="thin">
        <color indexed="64"/>
      </bottom>
      <diagonal/>
    </border>
    <border>
      <left/>
      <right style="thin">
        <color indexed="64"/>
      </right>
      <top style="hair">
        <color theme="1"/>
      </top>
      <bottom style="thin">
        <color indexed="64"/>
      </bottom>
      <diagonal/>
    </border>
    <border>
      <left style="thin">
        <color theme="1"/>
      </left>
      <right/>
      <top style="hair">
        <color theme="1"/>
      </top>
      <bottom/>
      <diagonal/>
    </border>
    <border>
      <left/>
      <right/>
      <top style="hair">
        <color theme="1"/>
      </top>
      <bottom/>
      <diagonal/>
    </border>
    <border>
      <left/>
      <right style="thin">
        <color theme="1"/>
      </right>
      <top style="hair">
        <color theme="1"/>
      </top>
      <bottom/>
      <diagonal/>
    </border>
  </borders>
  <cellStyleXfs count="73">
    <xf numFmtId="0" fontId="0" fillId="0" borderId="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11" fillId="0" borderId="0" applyBorder="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6" fillId="0" borderId="0"/>
    <xf numFmtId="0" fontId="17" fillId="0" borderId="0" applyNumberFormat="0" applyFill="0" applyBorder="0" applyAlignment="0" applyProtection="0"/>
    <xf numFmtId="0" fontId="14" fillId="0" borderId="0"/>
    <xf numFmtId="0" fontId="9" fillId="0" borderId="0" applyNumberFormat="0" applyFill="0" applyBorder="0" applyAlignment="0" applyProtection="0"/>
    <xf numFmtId="0" fontId="35" fillId="3" borderId="28" applyNumberFormat="0" applyProtection="0">
      <alignment vertical="center"/>
    </xf>
    <xf numFmtId="0" fontId="35" fillId="0" borderId="29" applyNumberFormat="0" applyFill="0" applyProtection="0">
      <alignment vertical="center"/>
    </xf>
    <xf numFmtId="0" fontId="36" fillId="0" borderId="0" applyNumberFormat="0" applyFill="0" applyBorder="0" applyAlignment="0" applyProtection="0"/>
    <xf numFmtId="0" fontId="37" fillId="0" borderId="0"/>
    <xf numFmtId="0" fontId="38" fillId="0" borderId="0"/>
    <xf numFmtId="166" fontId="38" fillId="0" borderId="0" applyFont="0" applyFill="0" applyBorder="0" applyAlignment="0" applyProtection="0"/>
    <xf numFmtId="167" fontId="38" fillId="0" borderId="0" applyFon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3" fontId="35" fillId="0" borderId="0" applyFill="0" applyBorder="0" applyProtection="0">
      <alignment vertical="center"/>
    </xf>
    <xf numFmtId="166" fontId="38" fillId="0" borderId="0" applyFont="0" applyFill="0" applyBorder="0" applyAlignment="0" applyProtection="0"/>
    <xf numFmtId="3" fontId="38" fillId="0" borderId="30" applyNumberFormat="0" applyFont="0" applyFill="0" applyAlignment="0" applyProtection="0">
      <alignment horizontal="right"/>
    </xf>
    <xf numFmtId="0" fontId="35" fillId="3" borderId="0" applyNumberFormat="0" applyFill="0" applyBorder="0" applyProtection="0">
      <alignment vertical="center"/>
    </xf>
    <xf numFmtId="0" fontId="38" fillId="0" borderId="0"/>
    <xf numFmtId="0" fontId="21"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3" fontId="38" fillId="0" borderId="0" applyFill="0" applyBorder="0" applyAlignment="0" applyProtection="0">
      <alignment horizontal="right"/>
    </xf>
    <xf numFmtId="0" fontId="40" fillId="0" borderId="0" applyNumberFormat="0" applyFill="0" applyBorder="0" applyAlignment="0" applyProtection="0"/>
    <xf numFmtId="0" fontId="4" fillId="0" borderId="0"/>
    <xf numFmtId="0" fontId="35" fillId="0" borderId="27">
      <alignment horizontal="center" vertical="center"/>
    </xf>
    <xf numFmtId="0" fontId="42" fillId="0" borderId="0"/>
    <xf numFmtId="0" fontId="41" fillId="0" borderId="0"/>
    <xf numFmtId="0" fontId="42" fillId="0" borderId="0"/>
    <xf numFmtId="0" fontId="43" fillId="0" borderId="0" applyNumberFormat="0" applyBorder="0" applyAlignment="0"/>
    <xf numFmtId="0" fontId="41" fillId="0" borderId="0"/>
    <xf numFmtId="0" fontId="42" fillId="0" borderId="0"/>
    <xf numFmtId="0" fontId="41" fillId="0" borderId="0"/>
    <xf numFmtId="0" fontId="42" fillId="0" borderId="0"/>
    <xf numFmtId="0" fontId="41" fillId="0" borderId="0"/>
    <xf numFmtId="0" fontId="41" fillId="0" borderId="0"/>
    <xf numFmtId="0" fontId="4" fillId="0" borderId="0"/>
    <xf numFmtId="9" fontId="4" fillId="0" borderId="0" applyFon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168" fontId="41" fillId="0" borderId="0" applyFont="0" applyFill="0" applyBorder="0" applyAlignment="0" applyProtection="0"/>
    <xf numFmtId="165" fontId="41" fillId="0" borderId="0" applyFont="0" applyFill="0" applyBorder="0" applyAlignment="0" applyProtection="0"/>
    <xf numFmtId="166" fontId="38" fillId="0" borderId="0" applyFont="0" applyFill="0" applyBorder="0" applyAlignment="0" applyProtection="0"/>
    <xf numFmtId="0" fontId="38" fillId="0" borderId="0"/>
    <xf numFmtId="0" fontId="46" fillId="0" borderId="0"/>
    <xf numFmtId="0" fontId="9" fillId="0" borderId="0" applyNumberFormat="0" applyFill="0" applyBorder="0"/>
    <xf numFmtId="0" fontId="3" fillId="0" borderId="0"/>
    <xf numFmtId="0" fontId="3" fillId="0" borderId="0"/>
    <xf numFmtId="9" fontId="3" fillId="0" borderId="0" applyFont="0" applyFill="0" applyBorder="0" applyAlignment="0" applyProtection="0"/>
    <xf numFmtId="0" fontId="14" fillId="0" borderId="0"/>
    <xf numFmtId="0" fontId="55" fillId="0" borderId="0"/>
  </cellStyleXfs>
  <cellXfs count="399">
    <xf numFmtId="0" fontId="0" fillId="0" borderId="0" xfId="0"/>
    <xf numFmtId="0" fontId="5" fillId="2" borderId="0" xfId="0" applyFont="1" applyFill="1"/>
    <xf numFmtId="0" fontId="7" fillId="2" borderId="0" xfId="0" applyFont="1" applyFill="1"/>
    <xf numFmtId="0" fontId="6" fillId="2" borderId="0" xfId="0" applyFont="1" applyFill="1"/>
    <xf numFmtId="0" fontId="8" fillId="2" borderId="0" xfId="0" applyFont="1" applyFill="1"/>
    <xf numFmtId="0" fontId="25" fillId="3" borderId="0" xfId="25" applyFont="1" applyFill="1"/>
    <xf numFmtId="0" fontId="19" fillId="3" borderId="0" xfId="25" applyFont="1" applyFill="1"/>
    <xf numFmtId="0" fontId="6" fillId="3" borderId="0" xfId="25" applyFont="1" applyFill="1"/>
    <xf numFmtId="49" fontId="12" fillId="3" borderId="0" xfId="25" applyNumberFormat="1" applyFont="1" applyFill="1" applyBorder="1" applyAlignment="1">
      <alignment horizontal="center" vertical="center"/>
    </xf>
    <xf numFmtId="0" fontId="24" fillId="3" borderId="0" xfId="25" applyFont="1" applyFill="1"/>
    <xf numFmtId="0" fontId="23" fillId="3" borderId="0" xfId="25" applyFont="1" applyFill="1"/>
    <xf numFmtId="0" fontId="14" fillId="3" borderId="0" xfId="25" applyFont="1" applyFill="1" applyAlignment="1"/>
    <xf numFmtId="0" fontId="14" fillId="3" borderId="0" xfId="0" applyFont="1" applyFill="1"/>
    <xf numFmtId="0" fontId="0" fillId="2" borderId="0" xfId="0" applyFont="1" applyFill="1"/>
    <xf numFmtId="0" fontId="0" fillId="2" borderId="0" xfId="0" applyFont="1" applyFill="1" applyBorder="1"/>
    <xf numFmtId="0" fontId="22" fillId="2" borderId="0" xfId="0" applyFont="1" applyFill="1"/>
    <xf numFmtId="0" fontId="20" fillId="2" borderId="0" xfId="0" applyFont="1" applyFill="1"/>
    <xf numFmtId="0" fontId="7" fillId="3" borderId="0" xfId="23" applyFont="1" applyFill="1"/>
    <xf numFmtId="0" fontId="7" fillId="3" borderId="0" xfId="23" applyFont="1" applyFill="1" applyAlignment="1">
      <alignment horizontal="left"/>
    </xf>
    <xf numFmtId="0" fontId="18" fillId="3" borderId="0" xfId="25" applyFont="1" applyFill="1" applyAlignment="1">
      <alignment horizontal="center" vertical="center"/>
    </xf>
    <xf numFmtId="0" fontId="18" fillId="3" borderId="0" xfId="25" applyFont="1" applyFill="1"/>
    <xf numFmtId="0" fontId="14" fillId="3" borderId="0" xfId="25" applyFont="1" applyFill="1" applyAlignment="1">
      <alignment horizontal="center" vertical="center"/>
    </xf>
    <xf numFmtId="0" fontId="14" fillId="3" borderId="0" xfId="25" applyFont="1" applyFill="1" applyAlignment="1">
      <alignment vertical="center"/>
    </xf>
    <xf numFmtId="0" fontId="14" fillId="3" borderId="0" xfId="25" applyFont="1" applyFill="1"/>
    <xf numFmtId="0" fontId="22" fillId="3" borderId="0" xfId="0" applyFont="1" applyFill="1"/>
    <xf numFmtId="0" fontId="26" fillId="3" borderId="0" xfId="0" applyFont="1" applyFill="1" applyAlignment="1">
      <alignment horizontal="left"/>
    </xf>
    <xf numFmtId="0" fontId="26" fillId="3" borderId="0" xfId="0" applyFont="1" applyFill="1"/>
    <xf numFmtId="49" fontId="7" fillId="3" borderId="13" xfId="25" applyNumberFormat="1" applyFont="1" applyFill="1" applyBorder="1" applyAlignment="1">
      <alignment horizontal="center" vertical="center"/>
    </xf>
    <xf numFmtId="0" fontId="7" fillId="3" borderId="13" xfId="25" applyFont="1" applyFill="1" applyBorder="1" applyAlignment="1">
      <alignment horizontal="center" vertical="center"/>
    </xf>
    <xf numFmtId="0" fontId="7" fillId="3" borderId="13" xfId="23" applyFont="1" applyFill="1" applyBorder="1" applyAlignment="1">
      <alignment horizontal="center"/>
    </xf>
    <xf numFmtId="1" fontId="7" fillId="3" borderId="13" xfId="23" applyNumberFormat="1" applyFont="1" applyFill="1" applyBorder="1" applyAlignment="1">
      <alignment horizontal="center"/>
    </xf>
    <xf numFmtId="0" fontId="7" fillId="3" borderId="13" xfId="0" applyFont="1" applyFill="1" applyBorder="1" applyAlignment="1">
      <alignment horizontal="center"/>
    </xf>
    <xf numFmtId="0" fontId="7" fillId="3" borderId="16" xfId="0" applyFont="1" applyFill="1" applyBorder="1" applyAlignment="1">
      <alignment horizontal="center"/>
    </xf>
    <xf numFmtId="0" fontId="7" fillId="3" borderId="14" xfId="25" applyFont="1" applyFill="1" applyBorder="1" applyAlignment="1">
      <alignment horizontal="center" vertical="center" wrapText="1"/>
    </xf>
    <xf numFmtId="49" fontId="7" fillId="3" borderId="14" xfId="25" applyNumberFormat="1" applyFont="1" applyFill="1" applyBorder="1" applyAlignment="1">
      <alignment horizontal="center" vertical="center" wrapText="1"/>
    </xf>
    <xf numFmtId="0" fontId="26" fillId="0" borderId="0" xfId="0" applyFont="1" applyAlignment="1">
      <alignment vertical="center"/>
    </xf>
    <xf numFmtId="0" fontId="21" fillId="2" borderId="1" xfId="0" applyFont="1" applyFill="1" applyBorder="1"/>
    <xf numFmtId="0" fontId="29" fillId="2" borderId="2" xfId="0" applyFont="1" applyFill="1" applyBorder="1"/>
    <xf numFmtId="0" fontId="29" fillId="2" borderId="3" xfId="0" applyFont="1" applyFill="1" applyBorder="1"/>
    <xf numFmtId="0" fontId="29" fillId="2" borderId="18" xfId="0" applyFont="1" applyFill="1" applyBorder="1"/>
    <xf numFmtId="0" fontId="22" fillId="2" borderId="7" xfId="0" applyFont="1" applyFill="1" applyBorder="1" applyAlignment="1">
      <alignment horizontal="center"/>
    </xf>
    <xf numFmtId="0" fontId="30" fillId="2" borderId="8" xfId="0" applyFont="1" applyFill="1" applyBorder="1" applyAlignment="1">
      <alignment horizontal="center"/>
    </xf>
    <xf numFmtId="0" fontId="31" fillId="2" borderId="8" xfId="0" applyFont="1" applyFill="1" applyBorder="1" applyAlignment="1">
      <alignment horizontal="center"/>
    </xf>
    <xf numFmtId="0" fontId="31" fillId="2" borderId="12" xfId="0" applyFont="1" applyFill="1" applyBorder="1" applyAlignment="1">
      <alignment horizontal="center"/>
    </xf>
    <xf numFmtId="0" fontId="30" fillId="2" borderId="9" xfId="0" applyFont="1" applyFill="1" applyBorder="1" applyAlignment="1">
      <alignment horizontal="center"/>
    </xf>
    <xf numFmtId="0" fontId="31" fillId="2" borderId="7" xfId="0" applyFont="1" applyFill="1" applyBorder="1" applyAlignment="1">
      <alignment horizontal="center"/>
    </xf>
    <xf numFmtId="0" fontId="22" fillId="2" borderId="0" xfId="0" applyFont="1" applyFill="1" applyBorder="1"/>
    <xf numFmtId="164" fontId="30" fillId="2" borderId="0" xfId="0" applyNumberFormat="1" applyFont="1" applyFill="1" applyBorder="1"/>
    <xf numFmtId="0" fontId="7" fillId="2" borderId="0" xfId="0" applyFont="1" applyFill="1" applyBorder="1"/>
    <xf numFmtId="49" fontId="7" fillId="2" borderId="10" xfId="0" applyNumberFormat="1" applyFont="1" applyFill="1" applyBorder="1" applyAlignment="1">
      <alignment horizontal="right"/>
    </xf>
    <xf numFmtId="164" fontId="30" fillId="2" borderId="0" xfId="0" applyNumberFormat="1" applyFont="1" applyFill="1"/>
    <xf numFmtId="0" fontId="0" fillId="3" borderId="0" xfId="0" applyFont="1" applyFill="1"/>
    <xf numFmtId="164" fontId="30" fillId="2" borderId="11" xfId="0" applyNumberFormat="1" applyFont="1" applyFill="1" applyBorder="1"/>
    <xf numFmtId="1" fontId="0" fillId="2" borderId="0" xfId="0" applyNumberFormat="1" applyFont="1" applyFill="1"/>
    <xf numFmtId="1" fontId="0" fillId="2" borderId="0" xfId="0" applyNumberFormat="1" applyFont="1" applyFill="1" applyBorder="1"/>
    <xf numFmtId="0" fontId="7" fillId="2" borderId="10" xfId="0" applyFont="1" applyFill="1" applyBorder="1" applyAlignment="1">
      <alignment horizontal="right"/>
    </xf>
    <xf numFmtId="0" fontId="30" fillId="2" borderId="0" xfId="0" applyFont="1" applyFill="1" applyBorder="1"/>
    <xf numFmtId="0" fontId="31" fillId="2" borderId="0" xfId="0" applyFont="1" applyFill="1" applyBorder="1"/>
    <xf numFmtId="0" fontId="31" fillId="2" borderId="10" xfId="0" applyFont="1" applyFill="1" applyBorder="1"/>
    <xf numFmtId="0" fontId="30" fillId="2" borderId="0" xfId="0" applyFont="1" applyFill="1"/>
    <xf numFmtId="0" fontId="31" fillId="2" borderId="0" xfId="0" applyFont="1" applyFill="1"/>
    <xf numFmtId="1" fontId="31" fillId="2" borderId="0" xfId="0" applyNumberFormat="1" applyFont="1" applyFill="1"/>
    <xf numFmtId="0" fontId="30" fillId="2" borderId="11" xfId="0" applyFont="1" applyFill="1" applyBorder="1"/>
    <xf numFmtId="1" fontId="33" fillId="2" borderId="0" xfId="0" applyNumberFormat="1" applyFont="1" applyFill="1" applyBorder="1"/>
    <xf numFmtId="0" fontId="34" fillId="2" borderId="10" xfId="0" applyFont="1" applyFill="1" applyBorder="1"/>
    <xf numFmtId="1" fontId="33" fillId="2" borderId="0" xfId="0" applyNumberFormat="1" applyFont="1" applyFill="1"/>
    <xf numFmtId="0" fontId="34" fillId="2" borderId="0" xfId="0" applyFont="1" applyFill="1"/>
    <xf numFmtId="0" fontId="33" fillId="2" borderId="0" xfId="0" applyFont="1" applyFill="1"/>
    <xf numFmtId="0" fontId="33" fillId="2" borderId="11" xfId="0" applyFont="1" applyFill="1" applyBorder="1"/>
    <xf numFmtId="0" fontId="34" fillId="2" borderId="0" xfId="0" applyFont="1" applyFill="1" applyBorder="1"/>
    <xf numFmtId="0" fontId="33" fillId="2" borderId="0" xfId="0" applyFont="1" applyFill="1" applyBorder="1"/>
    <xf numFmtId="0" fontId="31" fillId="2" borderId="11" xfId="0" applyFont="1" applyFill="1" applyBorder="1"/>
    <xf numFmtId="0" fontId="22" fillId="2" borderId="7" xfId="0" applyFont="1" applyFill="1" applyBorder="1"/>
    <xf numFmtId="0" fontId="31" fillId="2" borderId="8" xfId="0" applyFont="1" applyFill="1" applyBorder="1"/>
    <xf numFmtId="0" fontId="31" fillId="2" borderId="7" xfId="0" applyFont="1" applyFill="1" applyBorder="1"/>
    <xf numFmtId="1" fontId="31" fillId="2" borderId="8" xfId="0" applyNumberFormat="1" applyFont="1" applyFill="1" applyBorder="1"/>
    <xf numFmtId="0" fontId="31" fillId="2" borderId="9" xfId="0" applyFont="1" applyFill="1" applyBorder="1"/>
    <xf numFmtId="0" fontId="26" fillId="2" borderId="0" xfId="0" applyFont="1" applyFill="1"/>
    <xf numFmtId="0" fontId="27" fillId="2" borderId="0" xfId="19" applyFont="1" applyFill="1" applyBorder="1" applyProtection="1"/>
    <xf numFmtId="49" fontId="22" fillId="2" borderId="0" xfId="0" applyNumberFormat="1" applyFont="1" applyFill="1" applyBorder="1" applyAlignment="1">
      <alignment horizontal="left" vertical="center"/>
    </xf>
    <xf numFmtId="0" fontId="27" fillId="3" borderId="0" xfId="19" applyFont="1" applyFill="1"/>
    <xf numFmtId="0" fontId="22" fillId="2" borderId="0" xfId="0" applyFont="1" applyFill="1" applyAlignment="1">
      <alignment vertical="center" wrapText="1"/>
    </xf>
    <xf numFmtId="0" fontId="21" fillId="2" borderId="22" xfId="0" applyFont="1" applyFill="1" applyBorder="1"/>
    <xf numFmtId="0" fontId="29" fillId="2" borderId="23" xfId="0" applyFont="1" applyFill="1" applyBorder="1"/>
    <xf numFmtId="1" fontId="29" fillId="2" borderId="23" xfId="0" applyNumberFormat="1" applyFont="1" applyFill="1" applyBorder="1"/>
    <xf numFmtId="0" fontId="29" fillId="2" borderId="22" xfId="0" applyFont="1" applyFill="1" applyBorder="1"/>
    <xf numFmtId="9" fontId="29" fillId="2" borderId="23" xfId="0" applyNumberFormat="1" applyFont="1" applyFill="1" applyBorder="1"/>
    <xf numFmtId="0" fontId="29" fillId="2" borderId="24" xfId="0" applyFont="1" applyFill="1" applyBorder="1"/>
    <xf numFmtId="1" fontId="7" fillId="3" borderId="13" xfId="25" applyNumberFormat="1" applyFont="1" applyFill="1" applyBorder="1" applyAlignment="1">
      <alignment horizontal="center" vertical="center" wrapText="1"/>
    </xf>
    <xf numFmtId="0" fontId="6" fillId="2" borderId="22" xfId="0" applyFont="1" applyFill="1" applyBorder="1"/>
    <xf numFmtId="0" fontId="7" fillId="2" borderId="23" xfId="0" applyFont="1" applyFill="1" applyBorder="1"/>
    <xf numFmtId="0" fontId="22" fillId="2" borderId="23" xfId="0" applyFont="1" applyFill="1" applyBorder="1"/>
    <xf numFmtId="0" fontId="7" fillId="2" borderId="24" xfId="0" applyFont="1" applyFill="1" applyBorder="1"/>
    <xf numFmtId="0" fontId="22" fillId="3" borderId="0" xfId="0" applyFont="1" applyFill="1" applyAlignment="1"/>
    <xf numFmtId="0" fontId="22" fillId="2" borderId="0" xfId="0" applyFont="1" applyFill="1" applyAlignment="1">
      <alignment vertical="top"/>
    </xf>
    <xf numFmtId="0" fontId="19" fillId="2" borderId="0" xfId="0" applyFont="1" applyFill="1" applyAlignment="1">
      <alignment horizontal="left"/>
    </xf>
    <xf numFmtId="0" fontId="28" fillId="2" borderId="0" xfId="0" applyFont="1" applyFill="1" applyAlignment="1">
      <alignment horizontal="left"/>
    </xf>
    <xf numFmtId="0" fontId="21" fillId="2" borderId="0" xfId="0" applyFont="1" applyFill="1" applyAlignment="1">
      <alignment horizontal="left" vertical="top"/>
    </xf>
    <xf numFmtId="0" fontId="6" fillId="2" borderId="22" xfId="0" applyFont="1" applyFill="1" applyBorder="1" applyAlignment="1">
      <alignment horizontal="left"/>
    </xf>
    <xf numFmtId="0" fontId="22" fillId="2" borderId="14" xfId="0" applyFont="1" applyFill="1" applyBorder="1" applyAlignment="1">
      <alignment horizontal="left"/>
    </xf>
    <xf numFmtId="14" fontId="21" fillId="2" borderId="13" xfId="0" applyNumberFormat="1" applyFont="1" applyFill="1" applyBorder="1" applyAlignment="1">
      <alignment horizontal="left"/>
    </xf>
    <xf numFmtId="0" fontId="21" fillId="2" borderId="16" xfId="0" applyFont="1" applyFill="1" applyBorder="1" applyAlignment="1">
      <alignment horizontal="left"/>
    </xf>
    <xf numFmtId="0" fontId="21" fillId="2" borderId="13" xfId="0" applyFont="1" applyFill="1" applyBorder="1" applyAlignment="1">
      <alignment horizontal="left"/>
    </xf>
    <xf numFmtId="0" fontId="0" fillId="2" borderId="0" xfId="0" applyFont="1" applyFill="1" applyBorder="1" applyAlignment="1">
      <alignment horizontal="left"/>
    </xf>
    <xf numFmtId="0" fontId="22" fillId="2" borderId="0" xfId="0" applyFont="1" applyFill="1" applyBorder="1" applyAlignment="1">
      <alignment horizontal="left"/>
    </xf>
    <xf numFmtId="0" fontId="21" fillId="2" borderId="0" xfId="0" applyFont="1" applyFill="1" applyBorder="1" applyAlignment="1">
      <alignment horizontal="left"/>
    </xf>
    <xf numFmtId="0" fontId="6" fillId="2" borderId="0" xfId="0" applyFont="1" applyFill="1" applyAlignment="1">
      <alignment horizontal="left"/>
    </xf>
    <xf numFmtId="14" fontId="6" fillId="2" borderId="0" xfId="0" applyNumberFormat="1" applyFont="1" applyFill="1" applyAlignment="1">
      <alignment horizontal="left"/>
    </xf>
    <xf numFmtId="0" fontId="0" fillId="2" borderId="0" xfId="0" applyFont="1" applyFill="1" applyAlignment="1">
      <alignment horizontal="left"/>
    </xf>
    <xf numFmtId="49" fontId="7" fillId="3" borderId="0" xfId="23" applyNumberFormat="1" applyFont="1" applyFill="1"/>
    <xf numFmtId="0" fontId="7" fillId="3" borderId="0" xfId="23" applyFont="1" applyFill="1" applyAlignment="1">
      <alignment horizontal="center" vertical="center"/>
    </xf>
    <xf numFmtId="49" fontId="14" fillId="3" borderId="0" xfId="0" applyNumberFormat="1" applyFont="1" applyFill="1"/>
    <xf numFmtId="0" fontId="32" fillId="2" borderId="13" xfId="0" applyFont="1" applyFill="1" applyBorder="1" applyAlignment="1">
      <alignment horizontal="right"/>
    </xf>
    <xf numFmtId="0" fontId="22" fillId="2" borderId="17" xfId="0" applyFont="1" applyFill="1" applyBorder="1" applyAlignment="1">
      <alignment horizontal="right"/>
    </xf>
    <xf numFmtId="0" fontId="21" fillId="2" borderId="7" xfId="0" applyFont="1" applyFill="1" applyBorder="1" applyAlignment="1">
      <alignment horizontal="right"/>
    </xf>
    <xf numFmtId="0" fontId="21" fillId="2" borderId="22" xfId="0" applyFont="1" applyFill="1" applyBorder="1" applyAlignment="1">
      <alignment horizontal="right"/>
    </xf>
    <xf numFmtId="49" fontId="21" fillId="3" borderId="0" xfId="0" applyNumberFormat="1" applyFont="1" applyFill="1" applyAlignment="1">
      <alignment horizontal="right"/>
    </xf>
    <xf numFmtId="49" fontId="6" fillId="2" borderId="0" xfId="0" applyNumberFormat="1" applyFont="1" applyFill="1" applyAlignment="1">
      <alignment horizontal="right"/>
    </xf>
    <xf numFmtId="0" fontId="11" fillId="0" borderId="0" xfId="19" applyBorder="1"/>
    <xf numFmtId="0" fontId="27" fillId="0" borderId="0" xfId="19" applyFont="1"/>
    <xf numFmtId="0" fontId="7" fillId="2" borderId="0" xfId="0" applyFont="1" applyFill="1"/>
    <xf numFmtId="0" fontId="0" fillId="2" borderId="0" xfId="0" applyFont="1" applyFill="1" applyBorder="1"/>
    <xf numFmtId="0" fontId="32" fillId="3" borderId="0" xfId="0" applyFont="1" applyFill="1" applyAlignment="1">
      <alignment horizontal="right"/>
    </xf>
    <xf numFmtId="0" fontId="7" fillId="2" borderId="0" xfId="0" applyFont="1" applyFill="1" applyAlignment="1">
      <alignment horizontal="right"/>
    </xf>
    <xf numFmtId="0" fontId="22" fillId="3" borderId="0" xfId="25" applyFont="1" applyFill="1"/>
    <xf numFmtId="0" fontId="45" fillId="2" borderId="0" xfId="0" applyFont="1" applyFill="1"/>
    <xf numFmtId="49" fontId="22" fillId="3" borderId="0" xfId="0" applyNumberFormat="1" applyFont="1" applyFill="1"/>
    <xf numFmtId="14" fontId="7" fillId="3" borderId="13" xfId="25" applyNumberFormat="1" applyFont="1" applyFill="1" applyBorder="1" applyAlignment="1">
      <alignment horizontal="center" vertical="center"/>
    </xf>
    <xf numFmtId="14" fontId="7" fillId="3" borderId="16" xfId="25" applyNumberFormat="1" applyFont="1" applyFill="1" applyBorder="1" applyAlignment="1">
      <alignment horizontal="center" vertical="center"/>
    </xf>
    <xf numFmtId="0" fontId="7" fillId="3" borderId="0" xfId="19" applyFont="1" applyFill="1"/>
    <xf numFmtId="0" fontId="11" fillId="0" borderId="0" xfId="19"/>
    <xf numFmtId="14" fontId="7" fillId="2" borderId="0" xfId="0" applyNumberFormat="1" applyFont="1" applyFill="1" applyAlignment="1">
      <alignment horizontal="left"/>
    </xf>
    <xf numFmtId="0" fontId="11" fillId="3" borderId="0" xfId="19" applyFont="1" applyFill="1"/>
    <xf numFmtId="0" fontId="11" fillId="3" borderId="0" xfId="19" applyFill="1"/>
    <xf numFmtId="0" fontId="7" fillId="3" borderId="0" xfId="0" applyFont="1" applyFill="1"/>
    <xf numFmtId="164" fontId="33" fillId="2" borderId="0" xfId="0" applyNumberFormat="1" applyFont="1" applyFill="1"/>
    <xf numFmtId="1" fontId="33" fillId="2" borderId="11" xfId="0" applyNumberFormat="1" applyFont="1" applyFill="1" applyBorder="1"/>
    <xf numFmtId="49" fontId="6" fillId="2" borderId="23" xfId="0" applyNumberFormat="1" applyFont="1" applyFill="1" applyBorder="1"/>
    <xf numFmtId="49" fontId="6" fillId="3" borderId="0" xfId="23" applyNumberFormat="1" applyFont="1" applyFill="1" applyAlignment="1">
      <alignment horizontal="left"/>
    </xf>
    <xf numFmtId="0" fontId="22" fillId="3" borderId="2" xfId="0" applyFont="1" applyFill="1" applyBorder="1"/>
    <xf numFmtId="164" fontId="30" fillId="2" borderId="3" xfId="0" applyNumberFormat="1" applyFont="1" applyFill="1" applyBorder="1"/>
    <xf numFmtId="0" fontId="22" fillId="3" borderId="0" xfId="0" applyFont="1" applyFill="1" applyBorder="1"/>
    <xf numFmtId="0" fontId="7" fillId="3" borderId="13" xfId="25" applyFont="1" applyFill="1" applyBorder="1" applyAlignment="1">
      <alignment horizontal="center" vertical="center" wrapText="1"/>
    </xf>
    <xf numFmtId="0" fontId="47" fillId="3" borderId="0" xfId="66" applyFont="1" applyFill="1"/>
    <xf numFmtId="0" fontId="49" fillId="3" borderId="0" xfId="66" applyFont="1" applyFill="1"/>
    <xf numFmtId="14" fontId="48" fillId="3" borderId="33" xfId="66" applyNumberFormat="1" applyFont="1" applyFill="1" applyBorder="1" applyAlignment="1">
      <alignment horizontal="center"/>
    </xf>
    <xf numFmtId="0" fontId="46" fillId="3" borderId="0" xfId="66" applyFill="1" applyBorder="1"/>
    <xf numFmtId="49" fontId="48" fillId="3" borderId="34" xfId="66" applyNumberFormat="1" applyFont="1" applyFill="1" applyBorder="1" applyAlignment="1">
      <alignment horizontal="center" vertical="center"/>
    </xf>
    <xf numFmtId="1" fontId="46" fillId="3" borderId="32" xfId="66" applyNumberFormat="1" applyFill="1" applyBorder="1" applyAlignment="1">
      <alignment horizontal="center" vertical="center"/>
    </xf>
    <xf numFmtId="0" fontId="46" fillId="3" borderId="32" xfId="66" applyFill="1" applyBorder="1" applyAlignment="1">
      <alignment horizontal="center"/>
    </xf>
    <xf numFmtId="1" fontId="52" fillId="3" borderId="32" xfId="66" applyNumberFormat="1" applyFont="1" applyFill="1" applyBorder="1" applyAlignment="1">
      <alignment horizontal="center" vertical="center"/>
    </xf>
    <xf numFmtId="1" fontId="52" fillId="3" borderId="32" xfId="66" applyNumberFormat="1" applyFont="1" applyFill="1" applyBorder="1" applyAlignment="1">
      <alignment horizontal="center"/>
    </xf>
    <xf numFmtId="0" fontId="14" fillId="3" borderId="33" xfId="66" applyFont="1" applyFill="1" applyBorder="1" applyAlignment="1">
      <alignment horizontal="center" vertical="center"/>
    </xf>
    <xf numFmtId="0" fontId="51" fillId="3" borderId="31" xfId="66" applyFont="1" applyFill="1" applyBorder="1" applyAlignment="1">
      <alignment horizontal="center" vertical="center"/>
    </xf>
    <xf numFmtId="1" fontId="46" fillId="3" borderId="33" xfId="66" applyNumberFormat="1" applyFill="1" applyBorder="1" applyAlignment="1">
      <alignment horizontal="center" vertical="center"/>
    </xf>
    <xf numFmtId="0" fontId="51" fillId="3" borderId="35" xfId="66" applyFont="1" applyFill="1" applyBorder="1" applyAlignment="1">
      <alignment vertical="center"/>
    </xf>
    <xf numFmtId="0" fontId="22" fillId="3" borderId="0" xfId="66" applyFont="1" applyFill="1" applyBorder="1" applyAlignment="1">
      <alignment horizontal="center"/>
    </xf>
    <xf numFmtId="0" fontId="22" fillId="3" borderId="0" xfId="66" applyFont="1" applyFill="1" applyBorder="1"/>
    <xf numFmtId="169" fontId="22" fillId="3" borderId="0" xfId="66" applyNumberFormat="1" applyFont="1" applyFill="1" applyBorder="1" applyAlignment="1">
      <alignment horizontal="right" vertical="top"/>
    </xf>
    <xf numFmtId="0" fontId="6" fillId="4" borderId="0" xfId="49" applyFont="1" applyFill="1" applyBorder="1" applyAlignment="1">
      <alignment horizontal="left"/>
    </xf>
    <xf numFmtId="14" fontId="22" fillId="3" borderId="0" xfId="66" applyNumberFormat="1" applyFont="1" applyFill="1" applyBorder="1" applyAlignment="1">
      <alignment horizontal="center"/>
    </xf>
    <xf numFmtId="0" fontId="9" fillId="3" borderId="0" xfId="67" applyFill="1" applyBorder="1"/>
    <xf numFmtId="0" fontId="9" fillId="3" borderId="0" xfId="67" applyFont="1" applyFill="1" applyBorder="1"/>
    <xf numFmtId="0" fontId="50" fillId="3" borderId="0" xfId="67" applyFont="1" applyFill="1" applyBorder="1"/>
    <xf numFmtId="0" fontId="0" fillId="3" borderId="0" xfId="0" applyFill="1" applyBorder="1"/>
    <xf numFmtId="14" fontId="48" fillId="3" borderId="38" xfId="66" applyNumberFormat="1" applyFont="1" applyFill="1" applyBorder="1" applyAlignment="1">
      <alignment horizontal="center"/>
    </xf>
    <xf numFmtId="1" fontId="46" fillId="3" borderId="40" xfId="66" applyNumberFormat="1" applyFill="1" applyBorder="1" applyAlignment="1">
      <alignment horizontal="center" vertical="center"/>
    </xf>
    <xf numFmtId="0" fontId="14" fillId="3" borderId="40" xfId="66" applyFont="1" applyFill="1" applyBorder="1" applyAlignment="1">
      <alignment horizontal="center" vertical="center"/>
    </xf>
    <xf numFmtId="0" fontId="46" fillId="3" borderId="40" xfId="66" applyFill="1" applyBorder="1" applyAlignment="1">
      <alignment horizontal="center"/>
    </xf>
    <xf numFmtId="1" fontId="52" fillId="3" borderId="40" xfId="66" applyNumberFormat="1" applyFont="1" applyFill="1" applyBorder="1" applyAlignment="1">
      <alignment horizontal="center" vertical="center"/>
    </xf>
    <xf numFmtId="1" fontId="52" fillId="3" borderId="40" xfId="66" applyNumberFormat="1" applyFont="1" applyFill="1" applyBorder="1" applyAlignment="1">
      <alignment horizontal="center"/>
    </xf>
    <xf numFmtId="1" fontId="52" fillId="3" borderId="41" xfId="66" applyNumberFormat="1" applyFont="1" applyFill="1" applyBorder="1" applyAlignment="1">
      <alignment horizontal="center"/>
    </xf>
    <xf numFmtId="170" fontId="48" fillId="3" borderId="32" xfId="66" applyNumberFormat="1" applyFont="1" applyFill="1" applyBorder="1" applyAlignment="1">
      <alignment horizontal="center" vertical="center" textRotation="90"/>
    </xf>
    <xf numFmtId="0" fontId="51" fillId="3" borderId="42" xfId="66" applyFont="1" applyFill="1" applyBorder="1" applyAlignment="1">
      <alignment vertical="center"/>
    </xf>
    <xf numFmtId="0" fontId="0" fillId="3" borderId="0" xfId="0" applyFill="1"/>
    <xf numFmtId="0" fontId="46" fillId="3" borderId="0" xfId="66" applyFill="1"/>
    <xf numFmtId="0" fontId="0" fillId="3" borderId="36" xfId="0" applyFill="1" applyBorder="1"/>
    <xf numFmtId="1" fontId="46" fillId="3" borderId="38" xfId="66" applyNumberFormat="1" applyFill="1" applyBorder="1" applyAlignment="1">
      <alignment horizontal="center" vertical="center"/>
    </xf>
    <xf numFmtId="1" fontId="46" fillId="3" borderId="41" xfId="66" applyNumberFormat="1" applyFill="1" applyBorder="1" applyAlignment="1">
      <alignment horizontal="center" vertical="center"/>
    </xf>
    <xf numFmtId="0" fontId="51" fillId="3" borderId="34" xfId="66" applyFont="1" applyFill="1" applyBorder="1" applyAlignment="1">
      <alignment horizontal="center" vertical="center"/>
    </xf>
    <xf numFmtId="0" fontId="57" fillId="3" borderId="0" xfId="72" applyFont="1" applyFill="1" applyAlignment="1">
      <alignment vertical="top" wrapText="1"/>
    </xf>
    <xf numFmtId="0" fontId="56" fillId="3" borderId="0" xfId="0" applyFont="1" applyFill="1"/>
    <xf numFmtId="0" fontId="13" fillId="3" borderId="0" xfId="0" applyFont="1" applyFill="1"/>
    <xf numFmtId="0" fontId="57" fillId="3" borderId="0" xfId="72" applyFont="1" applyFill="1" applyAlignment="1">
      <alignment vertical="top"/>
    </xf>
    <xf numFmtId="0" fontId="15" fillId="3" borderId="0" xfId="0" applyFont="1" applyFill="1" applyAlignment="1">
      <alignment vertical="center"/>
    </xf>
    <xf numFmtId="0" fontId="15" fillId="3" borderId="0" xfId="0" applyFont="1" applyFill="1"/>
    <xf numFmtId="0" fontId="58" fillId="3" borderId="0" xfId="0" applyFont="1" applyFill="1" applyAlignment="1">
      <alignment horizontal="left" vertical="top"/>
    </xf>
    <xf numFmtId="0" fontId="53" fillId="3" borderId="0" xfId="0" applyFont="1" applyFill="1" applyAlignment="1">
      <alignment vertical="center"/>
    </xf>
    <xf numFmtId="0" fontId="14" fillId="3" borderId="0" xfId="66" applyFont="1" applyFill="1"/>
    <xf numFmtId="0" fontId="27" fillId="3" borderId="0" xfId="19" applyFont="1" applyFill="1" applyBorder="1"/>
    <xf numFmtId="0" fontId="59" fillId="3" borderId="0" xfId="0" applyFont="1" applyFill="1"/>
    <xf numFmtId="0" fontId="60" fillId="3" borderId="0" xfId="0" applyFont="1" applyFill="1"/>
    <xf numFmtId="0" fontId="61" fillId="3" borderId="0" xfId="19" applyFont="1" applyFill="1" applyBorder="1" applyProtection="1"/>
    <xf numFmtId="0" fontId="58" fillId="3" borderId="0" xfId="0" applyFont="1" applyFill="1"/>
    <xf numFmtId="0" fontId="62" fillId="3" borderId="0" xfId="0" applyFont="1" applyFill="1"/>
    <xf numFmtId="0" fontId="45" fillId="3" borderId="0" xfId="0" applyFont="1" applyFill="1"/>
    <xf numFmtId="0" fontId="15" fillId="3" borderId="0" xfId="25" applyFont="1" applyFill="1"/>
    <xf numFmtId="0" fontId="63" fillId="3" borderId="0" xfId="19" applyFont="1" applyFill="1" applyBorder="1" applyProtection="1"/>
    <xf numFmtId="0" fontId="54" fillId="3" borderId="0" xfId="0" applyFont="1" applyFill="1"/>
    <xf numFmtId="0" fontId="64" fillId="3" borderId="0" xfId="72" applyFont="1" applyFill="1" applyAlignment="1">
      <alignment vertical="top"/>
    </xf>
    <xf numFmtId="0" fontId="15" fillId="3" borderId="0" xfId="0" applyFont="1" applyFill="1" applyAlignment="1"/>
    <xf numFmtId="0" fontId="15" fillId="3" borderId="0" xfId="0" applyFont="1" applyFill="1" applyAlignment="1">
      <alignment vertical="top"/>
    </xf>
    <xf numFmtId="0" fontId="48" fillId="3" borderId="33" xfId="66" applyFont="1" applyFill="1" applyBorder="1" applyAlignment="1">
      <alignment horizontal="center" vertical="center"/>
    </xf>
    <xf numFmtId="0" fontId="22" fillId="3" borderId="0" xfId="0" applyFont="1" applyFill="1" applyAlignment="1">
      <alignment vertical="center"/>
    </xf>
    <xf numFmtId="1" fontId="22" fillId="3" borderId="0" xfId="66" applyNumberFormat="1" applyFont="1" applyFill="1" applyBorder="1" applyAlignment="1">
      <alignment horizontal="center"/>
    </xf>
    <xf numFmtId="1" fontId="52" fillId="3" borderId="37" xfId="66" applyNumberFormat="1" applyFont="1" applyFill="1" applyBorder="1" applyAlignment="1">
      <alignment horizontal="center"/>
    </xf>
    <xf numFmtId="1" fontId="20" fillId="3" borderId="0" xfId="25" applyNumberFormat="1" applyFont="1" applyFill="1" applyAlignment="1">
      <alignment horizontal="center"/>
    </xf>
    <xf numFmtId="1" fontId="25" fillId="3" borderId="0" xfId="25" applyNumberFormat="1" applyFont="1" applyFill="1" applyAlignment="1">
      <alignment horizontal="center"/>
    </xf>
    <xf numFmtId="1" fontId="28" fillId="2" borderId="0" xfId="0" applyNumberFormat="1" applyFont="1" applyFill="1" applyAlignment="1">
      <alignment horizontal="center"/>
    </xf>
    <xf numFmtId="1" fontId="26" fillId="3" borderId="0" xfId="25" applyNumberFormat="1" applyFont="1" applyFill="1" applyAlignment="1">
      <alignment horizontal="center"/>
    </xf>
    <xf numFmtId="1" fontId="22" fillId="3" borderId="0" xfId="66" applyNumberFormat="1" applyFont="1" applyFill="1" applyBorder="1" applyAlignment="1">
      <alignment horizontal="center" vertical="top"/>
    </xf>
    <xf numFmtId="1" fontId="7" fillId="4" borderId="0" xfId="49" applyNumberFormat="1" applyFont="1" applyFill="1" applyBorder="1" applyAlignment="1">
      <alignment horizontal="center"/>
    </xf>
    <xf numFmtId="1" fontId="0" fillId="3" borderId="0" xfId="0" applyNumberFormat="1" applyFont="1" applyFill="1" applyBorder="1" applyAlignment="1">
      <alignment horizontal="center"/>
    </xf>
    <xf numFmtId="1" fontId="0" fillId="3" borderId="0" xfId="0" applyNumberFormat="1" applyFont="1" applyFill="1" applyAlignment="1">
      <alignment horizontal="center"/>
    </xf>
    <xf numFmtId="0" fontId="21" fillId="2" borderId="0" xfId="0" applyFont="1" applyFill="1" applyAlignment="1">
      <alignment vertical="top"/>
    </xf>
    <xf numFmtId="17" fontId="0" fillId="3" borderId="0" xfId="0" applyNumberFormat="1" applyFont="1" applyFill="1"/>
    <xf numFmtId="17" fontId="0" fillId="2" borderId="0" xfId="0" applyNumberFormat="1" applyFont="1" applyFill="1" applyBorder="1"/>
    <xf numFmtId="1" fontId="28" fillId="3" borderId="35" xfId="66" applyNumberFormat="1" applyFont="1" applyFill="1" applyBorder="1" applyAlignment="1">
      <alignment horizontal="center" vertical="center"/>
    </xf>
    <xf numFmtId="1" fontId="28" fillId="3" borderId="34" xfId="66" applyNumberFormat="1" applyFont="1" applyFill="1" applyBorder="1" applyAlignment="1">
      <alignment horizontal="center" vertical="center"/>
    </xf>
    <xf numFmtId="1" fontId="14" fillId="3" borderId="33" xfId="66" applyNumberFormat="1" applyFont="1" applyFill="1" applyBorder="1" applyAlignment="1">
      <alignment horizontal="center" vertical="center"/>
    </xf>
    <xf numFmtId="1" fontId="14" fillId="3" borderId="33" xfId="66" applyNumberFormat="1" applyFont="1" applyFill="1" applyBorder="1" applyAlignment="1">
      <alignment horizontal="center"/>
    </xf>
    <xf numFmtId="1" fontId="14" fillId="3" borderId="44" xfId="66" applyNumberFormat="1" applyFont="1" applyFill="1" applyBorder="1" applyAlignment="1">
      <alignment horizontal="center"/>
    </xf>
    <xf numFmtId="1" fontId="0" fillId="3" borderId="44" xfId="0" applyNumberFormat="1" applyFont="1" applyFill="1" applyBorder="1" applyAlignment="1">
      <alignment horizontal="center"/>
    </xf>
    <xf numFmtId="1" fontId="0" fillId="3" borderId="43" xfId="0" applyNumberFormat="1" applyFont="1" applyFill="1" applyBorder="1" applyAlignment="1">
      <alignment horizontal="center"/>
    </xf>
    <xf numFmtId="0" fontId="0" fillId="3" borderId="0" xfId="0" applyFill="1" applyAlignment="1">
      <alignment horizontal="center"/>
    </xf>
    <xf numFmtId="0" fontId="51" fillId="3" borderId="47" xfId="66" applyFont="1" applyFill="1" applyBorder="1" applyAlignment="1">
      <alignment horizontal="center" vertical="center"/>
    </xf>
    <xf numFmtId="0" fontId="48" fillId="3" borderId="0" xfId="66" applyFont="1" applyFill="1" applyBorder="1" applyAlignment="1">
      <alignment horizontal="center" vertical="center"/>
    </xf>
    <xf numFmtId="1" fontId="46" fillId="3" borderId="0" xfId="66" applyNumberFormat="1" applyFill="1" applyBorder="1" applyAlignment="1">
      <alignment horizontal="center" vertical="center"/>
    </xf>
    <xf numFmtId="1" fontId="46" fillId="3" borderId="11" xfId="66" applyNumberFormat="1" applyFill="1" applyBorder="1" applyAlignment="1">
      <alignment horizontal="center" vertical="center"/>
    </xf>
    <xf numFmtId="1" fontId="46" fillId="3" borderId="27" xfId="66" applyNumberFormat="1" applyFill="1" applyBorder="1" applyAlignment="1">
      <alignment horizontal="center" vertical="center"/>
    </xf>
    <xf numFmtId="1" fontId="28" fillId="3" borderId="39" xfId="66" applyNumberFormat="1" applyFont="1" applyFill="1" applyBorder="1" applyAlignment="1">
      <alignment horizontal="center" vertical="center"/>
    </xf>
    <xf numFmtId="1" fontId="14" fillId="3" borderId="40" xfId="66" applyNumberFormat="1" applyFont="1" applyFill="1" applyBorder="1" applyAlignment="1">
      <alignment horizontal="center" vertical="center"/>
    </xf>
    <xf numFmtId="0" fontId="0" fillId="3" borderId="11" xfId="0" applyFill="1" applyBorder="1" applyAlignment="1">
      <alignment horizontal="center"/>
    </xf>
    <xf numFmtId="1" fontId="14" fillId="3" borderId="32" xfId="66" applyNumberFormat="1" applyFont="1" applyFill="1" applyBorder="1" applyAlignment="1">
      <alignment horizontal="center"/>
    </xf>
    <xf numFmtId="1" fontId="0" fillId="3" borderId="32" xfId="0" applyNumberFormat="1" applyFont="1" applyFill="1" applyBorder="1" applyAlignment="1">
      <alignment horizontal="center"/>
    </xf>
    <xf numFmtId="1" fontId="0" fillId="3" borderId="37" xfId="0" applyNumberFormat="1" applyFont="1" applyFill="1" applyBorder="1" applyAlignment="1">
      <alignment horizontal="center"/>
    </xf>
    <xf numFmtId="1" fontId="28" fillId="3" borderId="48" xfId="66" applyNumberFormat="1" applyFont="1" applyFill="1" applyBorder="1" applyAlignment="1">
      <alignment horizontal="center" vertical="center"/>
    </xf>
    <xf numFmtId="170" fontId="48" fillId="3" borderId="49" xfId="66" applyNumberFormat="1" applyFont="1" applyFill="1" applyBorder="1" applyAlignment="1">
      <alignment horizontal="center" vertical="center" textRotation="90"/>
    </xf>
    <xf numFmtId="1" fontId="28" fillId="3" borderId="50" xfId="66" applyNumberFormat="1" applyFont="1" applyFill="1" applyBorder="1" applyAlignment="1">
      <alignment horizontal="center" vertical="center"/>
    </xf>
    <xf numFmtId="1" fontId="14" fillId="3" borderId="11" xfId="66" applyNumberFormat="1" applyFont="1" applyFill="1" applyBorder="1" applyAlignment="1">
      <alignment horizontal="center" vertical="center"/>
    </xf>
    <xf numFmtId="1" fontId="28" fillId="3" borderId="42" xfId="66" applyNumberFormat="1" applyFont="1" applyFill="1" applyBorder="1" applyAlignment="1">
      <alignment horizontal="center" vertical="center"/>
    </xf>
    <xf numFmtId="170" fontId="48" fillId="3" borderId="40" xfId="66" applyNumberFormat="1" applyFont="1" applyFill="1" applyBorder="1" applyAlignment="1">
      <alignment horizontal="center" vertical="center" textRotation="90"/>
    </xf>
    <xf numFmtId="1" fontId="14" fillId="3" borderId="40" xfId="66" applyNumberFormat="1" applyFont="1" applyFill="1" applyBorder="1" applyAlignment="1">
      <alignment horizontal="center"/>
    </xf>
    <xf numFmtId="1" fontId="0" fillId="3" borderId="40" xfId="0" applyNumberFormat="1" applyFont="1" applyFill="1" applyBorder="1" applyAlignment="1">
      <alignment horizontal="center"/>
    </xf>
    <xf numFmtId="1" fontId="0" fillId="3" borderId="41" xfId="0" applyNumberFormat="1" applyFont="1" applyFill="1" applyBorder="1" applyAlignment="1">
      <alignment horizontal="center"/>
    </xf>
    <xf numFmtId="0" fontId="0" fillId="3" borderId="16" xfId="0" applyFill="1" applyBorder="1" applyAlignment="1">
      <alignment horizontal="center"/>
    </xf>
    <xf numFmtId="49" fontId="65" fillId="3" borderId="0" xfId="0" applyNumberFormat="1" applyFont="1" applyFill="1" applyAlignment="1">
      <alignment horizontal="right"/>
    </xf>
    <xf numFmtId="0" fontId="2" fillId="2" borderId="0" xfId="0" applyFont="1" applyFill="1" applyBorder="1"/>
    <xf numFmtId="164" fontId="66" fillId="2" borderId="0" xfId="0" applyNumberFormat="1" applyFont="1" applyFill="1" applyBorder="1"/>
    <xf numFmtId="0" fontId="67" fillId="2" borderId="0" xfId="0" applyFont="1" applyFill="1" applyBorder="1"/>
    <xf numFmtId="0" fontId="2" fillId="2" borderId="0" xfId="0" applyFont="1" applyFill="1" applyAlignment="1">
      <alignment vertical="center" wrapText="1"/>
    </xf>
    <xf numFmtId="164" fontId="66" fillId="2" borderId="11" xfId="0" applyNumberFormat="1" applyFont="1" applyFill="1" applyBorder="1"/>
    <xf numFmtId="164" fontId="68" fillId="3" borderId="0" xfId="0" applyNumberFormat="1" applyFont="1" applyFill="1" applyBorder="1"/>
    <xf numFmtId="0" fontId="2" fillId="3" borderId="0" xfId="0" applyFont="1" applyFill="1" applyBorder="1"/>
    <xf numFmtId="164" fontId="68" fillId="3" borderId="11" xfId="0" applyNumberFormat="1" applyFont="1" applyFill="1" applyBorder="1"/>
    <xf numFmtId="0" fontId="67" fillId="2" borderId="0" xfId="0" applyFont="1" applyFill="1"/>
    <xf numFmtId="0" fontId="2" fillId="2" borderId="0" xfId="0" applyFont="1" applyFill="1"/>
    <xf numFmtId="0" fontId="65" fillId="2" borderId="13" xfId="0" applyFont="1" applyFill="1" applyBorder="1" applyAlignment="1">
      <alignment horizontal="left"/>
    </xf>
    <xf numFmtId="0" fontId="66" fillId="2" borderId="0" xfId="0" applyFont="1" applyFill="1" applyBorder="1"/>
    <xf numFmtId="0" fontId="69" fillId="2" borderId="0" xfId="0" applyFont="1" applyFill="1" applyBorder="1"/>
    <xf numFmtId="0" fontId="66" fillId="2" borderId="11" xfId="0" applyFont="1" applyFill="1" applyBorder="1"/>
    <xf numFmtId="0" fontId="69" fillId="2" borderId="10" xfId="0" applyFont="1" applyFill="1" applyBorder="1"/>
    <xf numFmtId="0" fontId="70" fillId="2" borderId="13" xfId="0" applyFont="1" applyFill="1" applyBorder="1" applyAlignment="1">
      <alignment horizontal="right"/>
    </xf>
    <xf numFmtId="1" fontId="71" fillId="2" borderId="0" xfId="0" applyNumberFormat="1" applyFont="1" applyFill="1" applyBorder="1"/>
    <xf numFmtId="1" fontId="71" fillId="2" borderId="11" xfId="0" applyNumberFormat="1" applyFont="1" applyFill="1" applyBorder="1"/>
    <xf numFmtId="0" fontId="72" fillId="3" borderId="10" xfId="0" applyFont="1" applyFill="1" applyBorder="1"/>
    <xf numFmtId="164" fontId="71" fillId="2" borderId="0" xfId="0" applyNumberFormat="1" applyFont="1" applyFill="1" applyBorder="1"/>
    <xf numFmtId="0" fontId="72" fillId="3" borderId="0" xfId="0" applyFont="1" applyFill="1" applyBorder="1"/>
    <xf numFmtId="164" fontId="71" fillId="2" borderId="11" xfId="0" applyNumberFormat="1" applyFont="1" applyFill="1" applyBorder="1"/>
    <xf numFmtId="0" fontId="2" fillId="2" borderId="17" xfId="0" applyFont="1" applyFill="1" applyBorder="1" applyAlignment="1">
      <alignment horizontal="right"/>
    </xf>
    <xf numFmtId="0" fontId="69" fillId="2" borderId="11" xfId="0" applyFont="1" applyFill="1" applyBorder="1"/>
    <xf numFmtId="1" fontId="69" fillId="2" borderId="0" xfId="0" applyNumberFormat="1" applyFont="1" applyFill="1" applyBorder="1"/>
    <xf numFmtId="0" fontId="73" fillId="2" borderId="0" xfId="0" applyFont="1" applyFill="1"/>
    <xf numFmtId="0" fontId="65" fillId="2" borderId="7" xfId="0" applyFont="1" applyFill="1" applyBorder="1" applyAlignment="1">
      <alignment horizontal="right"/>
    </xf>
    <xf numFmtId="0" fontId="2" fillId="2" borderId="7" xfId="0" applyFont="1" applyFill="1" applyBorder="1"/>
    <xf numFmtId="0" fontId="69" fillId="2" borderId="8" xfId="0" applyFont="1" applyFill="1" applyBorder="1"/>
    <xf numFmtId="0" fontId="69" fillId="2" borderId="9" xfId="0" applyFont="1" applyFill="1" applyBorder="1"/>
    <xf numFmtId="0" fontId="69" fillId="2" borderId="45" xfId="0" applyFont="1" applyFill="1" applyBorder="1"/>
    <xf numFmtId="0" fontId="69" fillId="2" borderId="12" xfId="0" applyFont="1" applyFill="1" applyBorder="1"/>
    <xf numFmtId="1" fontId="69" fillId="2" borderId="12" xfId="0" applyNumberFormat="1" applyFont="1" applyFill="1" applyBorder="1"/>
    <xf numFmtId="0" fontId="69" fillId="2" borderId="46" xfId="0" applyFont="1" applyFill="1" applyBorder="1"/>
    <xf numFmtId="0" fontId="65" fillId="2" borderId="22" xfId="0" applyFont="1" applyFill="1" applyBorder="1" applyAlignment="1">
      <alignment horizontal="right"/>
    </xf>
    <xf numFmtId="0" fontId="65" fillId="2" borderId="22" xfId="0" applyFont="1" applyFill="1" applyBorder="1"/>
    <xf numFmtId="0" fontId="74" fillId="2" borderId="23" xfId="0" applyFont="1" applyFill="1" applyBorder="1"/>
    <xf numFmtId="1" fontId="74" fillId="2" borderId="23" xfId="0" applyNumberFormat="1" applyFont="1" applyFill="1" applyBorder="1"/>
    <xf numFmtId="0" fontId="74" fillId="2" borderId="22" xfId="0" applyFont="1" applyFill="1" applyBorder="1"/>
    <xf numFmtId="9" fontId="74" fillId="2" borderId="23" xfId="0" applyNumberFormat="1" applyFont="1" applyFill="1" applyBorder="1"/>
    <xf numFmtId="0" fontId="74" fillId="2" borderId="24" xfId="0" applyFont="1" applyFill="1" applyBorder="1"/>
    <xf numFmtId="0" fontId="24" fillId="3" borderId="34" xfId="66" quotePrefix="1" applyFont="1" applyFill="1" applyBorder="1" applyAlignment="1">
      <alignment horizontal="center" vertical="center"/>
    </xf>
    <xf numFmtId="0" fontId="75" fillId="5" borderId="0" xfId="0" applyFont="1" applyFill="1"/>
    <xf numFmtId="0" fontId="76" fillId="5" borderId="0" xfId="0" applyFont="1" applyFill="1" applyBorder="1" applyAlignment="1">
      <alignment horizontal="left" vertical="top"/>
    </xf>
    <xf numFmtId="49" fontId="76" fillId="5" borderId="0" xfId="0" applyNumberFormat="1" applyFont="1" applyFill="1" applyAlignment="1">
      <alignment horizontal="right"/>
    </xf>
    <xf numFmtId="0" fontId="76" fillId="5" borderId="0" xfId="0" applyFont="1" applyFill="1" applyBorder="1" applyAlignment="1">
      <alignment vertical="top"/>
    </xf>
    <xf numFmtId="0" fontId="76" fillId="5" borderId="0" xfId="0" applyFont="1" applyFill="1" applyAlignment="1"/>
    <xf numFmtId="0" fontId="0" fillId="5" borderId="0" xfId="0" applyFill="1" applyAlignment="1"/>
    <xf numFmtId="0" fontId="7" fillId="2" borderId="0" xfId="0" quotePrefix="1" applyFont="1" applyFill="1" applyAlignment="1">
      <alignment horizontal="right"/>
    </xf>
    <xf numFmtId="170" fontId="48" fillId="0" borderId="32" xfId="66" applyNumberFormat="1" applyFont="1" applyFill="1" applyBorder="1" applyAlignment="1">
      <alignment horizontal="center" vertical="center" textRotation="90"/>
    </xf>
    <xf numFmtId="1" fontId="0" fillId="3" borderId="10" xfId="0" applyNumberFormat="1" applyFont="1" applyFill="1" applyBorder="1" applyAlignment="1">
      <alignment horizontal="center"/>
    </xf>
    <xf numFmtId="1" fontId="0" fillId="3" borderId="51" xfId="0" applyNumberFormat="1" applyFont="1" applyFill="1" applyBorder="1" applyAlignment="1">
      <alignment horizontal="center"/>
    </xf>
    <xf numFmtId="1" fontId="0" fillId="3" borderId="49" xfId="0" applyNumberFormat="1" applyFont="1" applyFill="1" applyBorder="1" applyAlignment="1">
      <alignment horizontal="center"/>
    </xf>
    <xf numFmtId="1" fontId="0" fillId="3" borderId="52" xfId="0" applyNumberFormat="1" applyFont="1" applyFill="1" applyBorder="1" applyAlignment="1">
      <alignment horizontal="center"/>
    </xf>
    <xf numFmtId="1" fontId="0" fillId="3" borderId="13" xfId="0" applyNumberFormat="1" applyFont="1" applyFill="1" applyBorder="1" applyAlignment="1">
      <alignment horizontal="center"/>
    </xf>
    <xf numFmtId="1" fontId="0" fillId="3" borderId="16" xfId="0" applyNumberFormat="1" applyFont="1" applyFill="1" applyBorder="1" applyAlignment="1">
      <alignment horizontal="center"/>
    </xf>
    <xf numFmtId="0" fontId="5" fillId="0" borderId="0" xfId="0" applyFont="1" applyFill="1"/>
    <xf numFmtId="0" fontId="21" fillId="0" borderId="0" xfId="0" applyFont="1" applyFill="1" applyAlignment="1">
      <alignment vertical="top"/>
    </xf>
    <xf numFmtId="0" fontId="7" fillId="0" borderId="0" xfId="0" applyFont="1" applyFill="1"/>
    <xf numFmtId="0" fontId="6" fillId="0" borderId="0" xfId="0" applyFont="1" applyFill="1"/>
    <xf numFmtId="0" fontId="67" fillId="0" borderId="0" xfId="0" applyFont="1" applyFill="1"/>
    <xf numFmtId="0" fontId="73" fillId="0" borderId="0" xfId="0" applyFont="1" applyFill="1"/>
    <xf numFmtId="0" fontId="0" fillId="0" borderId="0" xfId="0" applyFont="1" applyFill="1" applyBorder="1"/>
    <xf numFmtId="0" fontId="0" fillId="0" borderId="0" xfId="0" applyFont="1" applyFill="1"/>
    <xf numFmtId="0" fontId="22" fillId="3" borderId="0" xfId="0" applyFont="1" applyFill="1" applyAlignment="1">
      <alignment horizontal="left" vertical="center"/>
    </xf>
    <xf numFmtId="0" fontId="48" fillId="3" borderId="53" xfId="71" applyFont="1" applyFill="1" applyBorder="1" applyAlignment="1">
      <alignment horizontal="center" vertical="center"/>
    </xf>
    <xf numFmtId="1" fontId="14" fillId="3" borderId="53" xfId="71" applyNumberFormat="1" applyFont="1" applyFill="1" applyBorder="1" applyAlignment="1">
      <alignment horizontal="center" vertical="center"/>
    </xf>
    <xf numFmtId="1" fontId="14" fillId="3" borderId="39" xfId="71" applyNumberFormat="1" applyFont="1" applyFill="1" applyBorder="1" applyAlignment="1">
      <alignment horizontal="center" vertical="center"/>
    </xf>
    <xf numFmtId="1" fontId="14" fillId="3" borderId="50" xfId="71" applyNumberFormat="1" applyFont="1" applyFill="1" applyBorder="1" applyAlignment="1">
      <alignment horizontal="center" vertical="center"/>
    </xf>
    <xf numFmtId="0" fontId="48" fillId="3" borderId="54" xfId="71" applyFont="1" applyFill="1" applyBorder="1" applyAlignment="1">
      <alignment horizontal="center" vertical="center"/>
    </xf>
    <xf numFmtId="1" fontId="14" fillId="3" borderId="34" xfId="71" applyNumberFormat="1" applyFill="1" applyBorder="1" applyAlignment="1">
      <alignment horizontal="center" vertical="center"/>
    </xf>
    <xf numFmtId="1" fontId="14" fillId="3" borderId="39" xfId="71" applyNumberFormat="1" applyFill="1" applyBorder="1" applyAlignment="1">
      <alignment horizontal="center" vertical="center"/>
    </xf>
    <xf numFmtId="0" fontId="48" fillId="3" borderId="33" xfId="71" applyFont="1" applyFill="1" applyBorder="1" applyAlignment="1">
      <alignment horizontal="center" vertical="center"/>
    </xf>
    <xf numFmtId="1" fontId="14" fillId="3" borderId="33" xfId="71" applyNumberFormat="1" applyFont="1" applyFill="1" applyBorder="1" applyAlignment="1">
      <alignment horizontal="center" vertical="center"/>
    </xf>
    <xf numFmtId="1" fontId="14" fillId="3" borderId="0" xfId="71" applyNumberFormat="1" applyFont="1" applyFill="1" applyBorder="1" applyAlignment="1">
      <alignment horizontal="center" vertical="center"/>
    </xf>
    <xf numFmtId="0" fontId="48" fillId="3" borderId="0" xfId="71" applyFont="1" applyFill="1" applyBorder="1" applyAlignment="1">
      <alignment horizontal="center" vertical="center"/>
    </xf>
    <xf numFmtId="1" fontId="14" fillId="3" borderId="33" xfId="71" applyNumberFormat="1" applyFill="1" applyBorder="1" applyAlignment="1">
      <alignment horizontal="center" vertical="center"/>
    </xf>
    <xf numFmtId="1" fontId="14" fillId="3" borderId="40" xfId="71" applyNumberFormat="1" applyFill="1" applyBorder="1" applyAlignment="1">
      <alignment horizontal="center" vertical="center"/>
    </xf>
    <xf numFmtId="1" fontId="26" fillId="3" borderId="33" xfId="66" applyNumberFormat="1" applyFont="1" applyFill="1" applyBorder="1" applyAlignment="1">
      <alignment horizontal="center" vertical="center"/>
    </xf>
    <xf numFmtId="0" fontId="0" fillId="2" borderId="0" xfId="0" applyFill="1"/>
    <xf numFmtId="164" fontId="68" fillId="3" borderId="0" xfId="0" applyNumberFormat="1" applyFont="1" applyFill="1"/>
    <xf numFmtId="0" fontId="1" fillId="3" borderId="0" xfId="0" applyFont="1" applyFill="1"/>
    <xf numFmtId="164" fontId="68" fillId="3" borderId="0" xfId="0" applyNumberFormat="1" applyFont="1" applyFill="1" applyAlignment="1">
      <alignment horizontal="center"/>
    </xf>
    <xf numFmtId="0" fontId="66" fillId="2" borderId="0" xfId="0" applyFont="1" applyFill="1"/>
    <xf numFmtId="0" fontId="69" fillId="2" borderId="0" xfId="0" applyFont="1" applyFill="1"/>
    <xf numFmtId="164" fontId="71" fillId="2" borderId="0" xfId="0" applyNumberFormat="1" applyFont="1" applyFill="1"/>
    <xf numFmtId="0" fontId="72" fillId="3" borderId="0" xfId="0" applyFont="1" applyFill="1"/>
    <xf numFmtId="1" fontId="69" fillId="2" borderId="0" xfId="0" applyNumberFormat="1" applyFont="1" applyFill="1"/>
    <xf numFmtId="0" fontId="78" fillId="2" borderId="0" xfId="0" applyFont="1" applyFill="1"/>
    <xf numFmtId="0" fontId="5" fillId="4" borderId="0" xfId="0" applyFont="1" applyFill="1"/>
    <xf numFmtId="0" fontId="5" fillId="3" borderId="0" xfId="0" applyFont="1" applyFill="1"/>
    <xf numFmtId="0" fontId="6" fillId="3" borderId="0" xfId="0" applyFont="1" applyFill="1" applyAlignment="1">
      <alignment vertical="top"/>
    </xf>
    <xf numFmtId="0" fontId="7" fillId="4" borderId="0" xfId="0" applyFont="1" applyFill="1"/>
    <xf numFmtId="0" fontId="6" fillId="3" borderId="0" xfId="0" applyFont="1" applyFill="1"/>
    <xf numFmtId="0" fontId="80" fillId="4" borderId="59" xfId="0" applyFont="1" applyFill="1" applyBorder="1" applyAlignment="1">
      <alignment horizontal="center"/>
    </xf>
    <xf numFmtId="0" fontId="81" fillId="4" borderId="60" xfId="0" applyFont="1" applyFill="1" applyBorder="1" applyAlignment="1">
      <alignment horizontal="center"/>
    </xf>
    <xf numFmtId="0" fontId="80" fillId="4" borderId="60" xfId="0" applyFont="1" applyFill="1" applyBorder="1" applyAlignment="1">
      <alignment horizontal="center"/>
    </xf>
    <xf numFmtId="0" fontId="81" fillId="4" borderId="61" xfId="0" applyFont="1" applyFill="1" applyBorder="1" applyAlignment="1">
      <alignment horizontal="center"/>
    </xf>
    <xf numFmtId="1" fontId="45" fillId="4" borderId="33" xfId="0" applyNumberFormat="1" applyFont="1" applyFill="1" applyBorder="1"/>
    <xf numFmtId="164" fontId="81" fillId="4" borderId="0" xfId="0" applyNumberFormat="1" applyFont="1" applyFill="1"/>
    <xf numFmtId="1" fontId="45" fillId="4" borderId="0" xfId="0" applyNumberFormat="1" applyFont="1" applyFill="1"/>
    <xf numFmtId="1" fontId="45" fillId="4" borderId="0" xfId="0" applyNumberFormat="1" applyFont="1" applyFill="1" applyBorder="1"/>
    <xf numFmtId="164" fontId="81" fillId="4" borderId="3" xfId="0" applyNumberFormat="1" applyFont="1" applyFill="1" applyBorder="1"/>
    <xf numFmtId="164" fontId="81" fillId="4" borderId="11" xfId="0" applyNumberFormat="1" applyFont="1" applyFill="1" applyBorder="1"/>
    <xf numFmtId="0" fontId="22" fillId="3" borderId="0" xfId="0" applyFont="1" applyFill="1" applyAlignment="1">
      <alignment horizontal="center"/>
    </xf>
    <xf numFmtId="2" fontId="80" fillId="4" borderId="33" xfId="0" applyNumberFormat="1" applyFont="1" applyFill="1" applyBorder="1"/>
    <xf numFmtId="2" fontId="80" fillId="4" borderId="0" xfId="0" applyNumberFormat="1" applyFont="1" applyFill="1"/>
    <xf numFmtId="1" fontId="80" fillId="4" borderId="0" xfId="0" applyNumberFormat="1" applyFont="1" applyFill="1"/>
    <xf numFmtId="164" fontId="81" fillId="4" borderId="49" xfId="0" applyNumberFormat="1" applyFont="1" applyFill="1" applyBorder="1"/>
    <xf numFmtId="49" fontId="8" fillId="4" borderId="33" xfId="0" applyNumberFormat="1" applyFont="1" applyFill="1" applyBorder="1" applyAlignment="1">
      <alignment horizontal="center"/>
    </xf>
    <xf numFmtId="164" fontId="82" fillId="4" borderId="0" xfId="0" applyNumberFormat="1" applyFont="1" applyFill="1"/>
    <xf numFmtId="164" fontId="82" fillId="4" borderId="49" xfId="0" applyNumberFormat="1" applyFont="1" applyFill="1" applyBorder="1"/>
    <xf numFmtId="0" fontId="8" fillId="3" borderId="0" xfId="0" applyFont="1" applyFill="1"/>
    <xf numFmtId="49" fontId="6" fillId="4" borderId="33" xfId="0" applyNumberFormat="1" applyFont="1" applyFill="1" applyBorder="1" applyAlignment="1">
      <alignment horizontal="center"/>
    </xf>
    <xf numFmtId="0" fontId="80" fillId="4" borderId="33" xfId="0" applyFont="1" applyFill="1" applyBorder="1"/>
    <xf numFmtId="0" fontId="80" fillId="4" borderId="0" xfId="0" applyFont="1" applyFill="1"/>
    <xf numFmtId="0" fontId="80" fillId="4" borderId="49" xfId="0" applyFont="1" applyFill="1" applyBorder="1"/>
    <xf numFmtId="0" fontId="80" fillId="4" borderId="62" xfId="0" applyFont="1" applyFill="1" applyBorder="1"/>
    <xf numFmtId="0" fontId="80" fillId="4" borderId="63" xfId="0" applyFont="1" applyFill="1" applyBorder="1"/>
    <xf numFmtId="0" fontId="80" fillId="4" borderId="64" xfId="0" applyFont="1" applyFill="1" applyBorder="1"/>
    <xf numFmtId="0" fontId="6" fillId="4" borderId="53" xfId="0" applyFont="1" applyFill="1" applyBorder="1" applyAlignment="1">
      <alignment horizontal="center"/>
    </xf>
    <xf numFmtId="1" fontId="79" fillId="4" borderId="22" xfId="0" applyNumberFormat="1" applyFont="1" applyFill="1" applyBorder="1"/>
    <xf numFmtId="1" fontId="79" fillId="4" borderId="23" xfId="0" applyNumberFormat="1" applyFont="1" applyFill="1" applyBorder="1"/>
    <xf numFmtId="0" fontId="79" fillId="4" borderId="24" xfId="0" applyFont="1" applyFill="1" applyBorder="1"/>
    <xf numFmtId="0" fontId="22" fillId="0" borderId="0" xfId="0" applyFont="1"/>
    <xf numFmtId="0" fontId="21" fillId="3" borderId="0" xfId="0" applyFont="1" applyFill="1"/>
    <xf numFmtId="0" fontId="22" fillId="3" borderId="0" xfId="0" applyFont="1" applyFill="1" applyAlignment="1">
      <alignment horizontal="right"/>
    </xf>
    <xf numFmtId="0" fontId="27" fillId="3" borderId="0" xfId="24" applyFont="1" applyFill="1"/>
    <xf numFmtId="0" fontId="15" fillId="3" borderId="0" xfId="0" applyFont="1" applyFill="1" applyAlignment="1">
      <alignment wrapText="1"/>
    </xf>
    <xf numFmtId="0" fontId="56" fillId="3" borderId="0" xfId="0" applyFont="1" applyFill="1" applyAlignment="1">
      <alignment wrapText="1"/>
    </xf>
    <xf numFmtId="21" fontId="29" fillId="2" borderId="26" xfId="0" applyNumberFormat="1" applyFont="1" applyFill="1" applyBorder="1" applyAlignment="1">
      <alignment horizontal="center"/>
    </xf>
    <xf numFmtId="21" fontId="29" fillId="2" borderId="25" xfId="0" applyNumberFormat="1" applyFont="1" applyFill="1" applyBorder="1" applyAlignment="1">
      <alignment horizontal="center"/>
    </xf>
    <xf numFmtId="21" fontId="29" fillId="2" borderId="18" xfId="0" applyNumberFormat="1" applyFont="1" applyFill="1" applyBorder="1" applyAlignment="1">
      <alignment horizontal="center"/>
    </xf>
    <xf numFmtId="14" fontId="29" fillId="2" borderId="19" xfId="0" applyNumberFormat="1" applyFont="1" applyFill="1" applyBorder="1" applyAlignment="1">
      <alignment horizontal="center"/>
    </xf>
    <xf numFmtId="14" fontId="29" fillId="2" borderId="20" xfId="0" applyNumberFormat="1" applyFont="1" applyFill="1" applyBorder="1" applyAlignment="1">
      <alignment horizontal="center"/>
    </xf>
    <xf numFmtId="14" fontId="29" fillId="2" borderId="21" xfId="0" applyNumberFormat="1" applyFont="1" applyFill="1" applyBorder="1" applyAlignment="1">
      <alignment horizontal="center"/>
    </xf>
    <xf numFmtId="14" fontId="29" fillId="2" borderId="15" xfId="0" applyNumberFormat="1" applyFont="1" applyFill="1" applyBorder="1" applyAlignment="1">
      <alignment horizontal="center"/>
    </xf>
    <xf numFmtId="49" fontId="6" fillId="2" borderId="23" xfId="0" applyNumberFormat="1" applyFont="1" applyFill="1" applyBorder="1" applyAlignment="1">
      <alignment horizontal="center"/>
    </xf>
    <xf numFmtId="0" fontId="0" fillId="0" borderId="20" xfId="0" applyFont="1" applyBorder="1" applyAlignment="1">
      <alignment horizontal="center"/>
    </xf>
    <xf numFmtId="0" fontId="0" fillId="0" borderId="21" xfId="0" applyFont="1" applyBorder="1" applyAlignment="1">
      <alignment horizontal="center"/>
    </xf>
    <xf numFmtId="0" fontId="22" fillId="3" borderId="0" xfId="0" applyFont="1" applyFill="1" applyAlignment="1">
      <alignment horizontal="left" vertical="center" wrapText="1"/>
    </xf>
    <xf numFmtId="14" fontId="29" fillId="2" borderId="4" xfId="0" applyNumberFormat="1" applyFont="1" applyFill="1" applyBorder="1" applyAlignment="1">
      <alignment horizontal="center"/>
    </xf>
    <xf numFmtId="14" fontId="29" fillId="2" borderId="5" xfId="0" applyNumberFormat="1" applyFont="1" applyFill="1" applyBorder="1" applyAlignment="1">
      <alignment horizontal="center"/>
    </xf>
    <xf numFmtId="14" fontId="29" fillId="2" borderId="6" xfId="0" applyNumberFormat="1" applyFont="1" applyFill="1" applyBorder="1" applyAlignment="1">
      <alignment horizontal="center"/>
    </xf>
    <xf numFmtId="14" fontId="29" fillId="2" borderId="26" xfId="0" applyNumberFormat="1" applyFont="1" applyFill="1" applyBorder="1" applyAlignment="1">
      <alignment horizontal="center"/>
    </xf>
    <xf numFmtId="14" fontId="29" fillId="2" borderId="25" xfId="0" applyNumberFormat="1" applyFont="1" applyFill="1" applyBorder="1" applyAlignment="1">
      <alignment horizontal="center"/>
    </xf>
    <xf numFmtId="14" fontId="29" fillId="2" borderId="18" xfId="0" applyNumberFormat="1" applyFont="1" applyFill="1" applyBorder="1" applyAlignment="1">
      <alignment horizontal="center"/>
    </xf>
    <xf numFmtId="0" fontId="6" fillId="4" borderId="55" xfId="0" applyFont="1" applyFill="1" applyBorder="1" applyAlignment="1">
      <alignment horizontal="center" vertical="center"/>
    </xf>
    <xf numFmtId="0" fontId="6" fillId="4" borderId="43" xfId="0" applyFont="1" applyFill="1" applyBorder="1" applyAlignment="1">
      <alignment horizontal="center" vertical="center"/>
    </xf>
    <xf numFmtId="14" fontId="79" fillId="4" borderId="56" xfId="0" applyNumberFormat="1" applyFont="1" applyFill="1" applyBorder="1" applyAlignment="1">
      <alignment horizontal="center" vertical="center"/>
    </xf>
    <xf numFmtId="14" fontId="79" fillId="4" borderId="57" xfId="0" applyNumberFormat="1" applyFont="1" applyFill="1" applyBorder="1" applyAlignment="1">
      <alignment horizontal="center" vertical="center"/>
    </xf>
    <xf numFmtId="14" fontId="79" fillId="4" borderId="58" xfId="0" applyNumberFormat="1" applyFont="1" applyFill="1" applyBorder="1" applyAlignment="1">
      <alignment horizontal="center" vertical="center"/>
    </xf>
  </cellXfs>
  <cellStyles count="73">
    <cellStyle name="Diagramrubrik" xfId="47"/>
    <cellStyle name="Hipervínculo 2" xfId="26"/>
    <cellStyle name="Lien hypertexte" xfId="1" builtinId="8" hidden="1"/>
    <cellStyle name="Lien hypertexte" xfId="3" builtinId="8" hidden="1"/>
    <cellStyle name="Lien hypertexte" xfId="5" builtinId="8" hidden="1"/>
    <cellStyle name="Lien hypertexte" xfId="7" builtinId="8" hidden="1"/>
    <cellStyle name="Lien hypertexte" xfId="9" builtinId="8" hidden="1"/>
    <cellStyle name="Lien hypertexte" xfId="11" builtinId="8" hidden="1"/>
    <cellStyle name="Lien hypertexte" xfId="13" builtinId="8" hidden="1"/>
    <cellStyle name="Lien hypertexte" xfId="15" builtinId="8" hidden="1"/>
    <cellStyle name="Lien hypertexte" xfId="17" builtinId="8" hidden="1"/>
    <cellStyle name="Lien hypertexte" xfId="19" builtinId="8"/>
    <cellStyle name="Lien hypertexte 2" xfId="24"/>
    <cellStyle name="Lien hypertexte 2 2" xfId="45"/>
    <cellStyle name="Lien hypertexte 3" xfId="67"/>
    <cellStyle name="Lien hypertexte visité" xfId="2" builtinId="9" hidden="1"/>
    <cellStyle name="Lien hypertexte visité" xfId="4" builtinId="9" hidden="1"/>
    <cellStyle name="Lien hypertexte visité" xfId="6" builtinId="9" hidden="1"/>
    <cellStyle name="Lien hypertexte visité" xfId="8" builtinId="9" hidden="1"/>
    <cellStyle name="Lien hypertexte visité" xfId="10" builtinId="9" hidden="1"/>
    <cellStyle name="Lien hypertexte visité" xfId="12" builtinId="9" hidden="1"/>
    <cellStyle name="Lien hypertexte visité" xfId="14" builtinId="9" hidden="1"/>
    <cellStyle name="Lien hypertexte visité" xfId="16" builtinId="9" hidden="1"/>
    <cellStyle name="Lien hypertexte visité" xfId="18" builtinId="9" hidden="1"/>
    <cellStyle name="Lien hypertexte visité" xfId="20" builtinId="9" hidden="1"/>
    <cellStyle name="Lien hypertexte visité" xfId="21" builtinId="9" hidden="1"/>
    <cellStyle name="Lien hypertexte visité" xfId="22" builtinId="9" hidden="1"/>
    <cellStyle name="Milliers [0] 2" xfId="33"/>
    <cellStyle name="Milliers 2" xfId="32"/>
    <cellStyle name="Milliers 3" xfId="37"/>
    <cellStyle name="Milliers 4" xfId="64"/>
    <cellStyle name="Normal" xfId="0" builtinId="0"/>
    <cellStyle name="Normal 10" xfId="66"/>
    <cellStyle name="Normal 10 2" xfId="71"/>
    <cellStyle name="Normal 11" xfId="72"/>
    <cellStyle name="Normal 2" xfId="25"/>
    <cellStyle name="Normal 2 2" xfId="49"/>
    <cellStyle name="Normal 2 3" xfId="50"/>
    <cellStyle name="Normal 2 4" xfId="51"/>
    <cellStyle name="Normal 2 5" xfId="48"/>
    <cellStyle name="Normal 2 6" xfId="30"/>
    <cellStyle name="Normal 2_Tab 8 _alt i större format_9p" xfId="52"/>
    <cellStyle name="Normal 3" xfId="23"/>
    <cellStyle name="Normal 3 2" xfId="54"/>
    <cellStyle name="Normal 3 3" xfId="55"/>
    <cellStyle name="Normal 3 4" xfId="53"/>
    <cellStyle name="Normal 4" xfId="56"/>
    <cellStyle name="Normal 4 2" xfId="57"/>
    <cellStyle name="Normal 5" xfId="58"/>
    <cellStyle name="Normal 5 2" xfId="69"/>
    <cellStyle name="Normal 6" xfId="46"/>
    <cellStyle name="Normal 6 2" xfId="68"/>
    <cellStyle name="Normal 7" xfId="31"/>
    <cellStyle name="Normal 8" xfId="40"/>
    <cellStyle name="Normal 9" xfId="65"/>
    <cellStyle name="Procent 2" xfId="59"/>
    <cellStyle name="Procent 2 2" xfId="70"/>
    <cellStyle name="Rubrik 5" xfId="60"/>
    <cellStyle name="Rubrik 6" xfId="61"/>
    <cellStyle name="SoS Förklaringstext" xfId="29"/>
    <cellStyle name="SoS Kantlinjer Tabell" xfId="38"/>
    <cellStyle name="SoS Summarad" xfId="39"/>
    <cellStyle name="SoS Tabell Sistarad" xfId="28"/>
    <cellStyle name="SoS Tabellhuvud" xfId="27"/>
    <cellStyle name="SoS Tabellrubrik 1" xfId="41"/>
    <cellStyle name="SoS Tabellrubrik 2" xfId="42"/>
    <cellStyle name="SoS Tabelltext" xfId="43"/>
    <cellStyle name="SoS Tal" xfId="44"/>
    <cellStyle name="Titre 2" xfId="34"/>
    <cellStyle name="Titre 1 2" xfId="35"/>
    <cellStyle name="Total 2" xfId="36"/>
    <cellStyle name="Tusental (0)_Blad1" xfId="62"/>
    <cellStyle name="Valuta (0)_Blad1" xfId="63"/>
  </cellStyles>
  <dxfs count="0"/>
  <tableStyles count="0" defaultTableStyle="TableStyleMedium9" defaultPivotStyle="PivotStyleMedium4"/>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theme/theme1.xml><?xml version="1.0" encoding="utf-8"?>
<a:theme xmlns:a="http://schemas.openxmlformats.org/drawingml/2006/main" name="Thème Office">
  <a:themeElements>
    <a:clrScheme name="Bureau">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Bureau">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Bureau">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hyperlink" Target="https://covid19-dashboard.ages.at/dashboard.html" TargetMode="External"/><Relationship Id="rId2" Type="http://schemas.openxmlformats.org/officeDocument/2006/relationships/hyperlink" Target="https://covid19-dashboard.ages.at/dashboard.html" TargetMode="External"/><Relationship Id="rId1" Type="http://schemas.openxmlformats.org/officeDocument/2006/relationships/hyperlink" Target="http://www.statistik-austria.at/web_en/statistics/index.html" TargetMode="External"/><Relationship Id="rId5" Type="http://schemas.openxmlformats.org/officeDocument/2006/relationships/printerSettings" Target="../printerSettings/printerSettings2.bin"/><Relationship Id="rId4" Type="http://schemas.openxmlformats.org/officeDocument/2006/relationships/hyperlink" Target="https://covid19-dashboard.ages.at/dashboard.html" TargetMode="Externa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s://covid19-dashboard.ages.at/dashboard.html" TargetMode="External"/><Relationship Id="rId1" Type="http://schemas.openxmlformats.org/officeDocument/2006/relationships/hyperlink" Target="https://info.gesundheitsministerium.at/dashboard_GenTod.html?l=en" TargetMode="Externa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s://covid19-dashboard.ages.at/dashboard.html" TargetMode="External"/><Relationship Id="rId1" Type="http://schemas.openxmlformats.org/officeDocument/2006/relationships/hyperlink" Target="http://www.statistik-austria.at/web_en/statistics/index.html"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covid19-dashboard.ages.at/dashboard.html" TargetMode="External"/><Relationship Id="rId1" Type="http://schemas.openxmlformats.org/officeDocument/2006/relationships/hyperlink" Target="https://info.gesundheitsministerium.at/dashboard_GenTod.html?l=en"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
    <tabColor rgb="FF92D050"/>
  </sheetPr>
  <dimension ref="A1:AMK29"/>
  <sheetViews>
    <sheetView workbookViewId="0">
      <selection activeCell="C2" sqref="C2"/>
    </sheetView>
  </sheetViews>
  <sheetFormatPr baseColWidth="10" defaultColWidth="8" defaultRowHeight="15.75"/>
  <cols>
    <col min="1" max="1" width="12.875" style="195" customWidth="1"/>
    <col min="2" max="1025" width="10" style="195" customWidth="1"/>
    <col min="1026" max="16384" width="8" style="185"/>
  </cols>
  <sheetData>
    <row r="1" spans="1:1025" s="191" customFormat="1" ht="18.75">
      <c r="A1" s="190" t="s">
        <v>63</v>
      </c>
    </row>
    <row r="2" spans="1:1025">
      <c r="A2" s="182" t="s">
        <v>101</v>
      </c>
    </row>
    <row r="3" spans="1:1025">
      <c r="A3" s="197" t="s">
        <v>91</v>
      </c>
      <c r="B3" s="181"/>
      <c r="C3" s="181"/>
      <c r="D3" s="181"/>
      <c r="E3" s="181"/>
      <c r="F3" s="181"/>
      <c r="G3" s="181"/>
      <c r="H3" s="181"/>
      <c r="I3" s="181"/>
      <c r="J3" s="181"/>
      <c r="K3" s="181"/>
      <c r="L3" s="181"/>
      <c r="M3" s="181"/>
      <c r="N3" s="181"/>
      <c r="O3" s="181"/>
      <c r="P3" s="181"/>
      <c r="Q3" s="181"/>
      <c r="R3" s="181"/>
      <c r="S3" s="181"/>
      <c r="T3" s="181"/>
      <c r="U3" s="181"/>
      <c r="V3" s="181"/>
      <c r="W3" s="181"/>
      <c r="X3" s="181"/>
      <c r="Y3" s="181"/>
      <c r="Z3" s="181"/>
      <c r="AA3" s="181"/>
      <c r="AB3" s="181"/>
      <c r="AC3" s="181"/>
      <c r="AD3" s="181"/>
      <c r="AE3" s="181"/>
      <c r="AF3" s="181"/>
      <c r="AG3" s="181"/>
      <c r="AH3" s="181"/>
      <c r="AI3" s="181"/>
      <c r="AJ3" s="181"/>
      <c r="AK3" s="181"/>
      <c r="AL3" s="181"/>
      <c r="AM3" s="181"/>
      <c r="AN3" s="181"/>
      <c r="AO3" s="181"/>
      <c r="AP3" s="181"/>
      <c r="AQ3" s="181"/>
      <c r="AR3" s="181"/>
      <c r="AS3" s="181"/>
      <c r="AT3" s="181"/>
      <c r="AU3" s="181"/>
      <c r="AV3" s="181"/>
      <c r="AW3" s="181"/>
      <c r="AX3" s="181"/>
      <c r="AY3" s="181"/>
      <c r="AZ3" s="181"/>
      <c r="BA3" s="181"/>
      <c r="BB3" s="181"/>
      <c r="BC3" s="181"/>
      <c r="BD3" s="181"/>
      <c r="BE3" s="181"/>
      <c r="BF3" s="181"/>
      <c r="BG3" s="181"/>
      <c r="BH3" s="181"/>
      <c r="BI3" s="181"/>
      <c r="BJ3" s="181"/>
      <c r="BK3" s="181"/>
      <c r="BL3" s="181"/>
      <c r="BM3" s="181"/>
      <c r="BN3" s="181"/>
      <c r="BO3" s="181"/>
      <c r="BP3" s="181"/>
      <c r="BQ3" s="181"/>
      <c r="BR3" s="181"/>
      <c r="BS3" s="181"/>
      <c r="BT3" s="181"/>
      <c r="BU3" s="181"/>
      <c r="BV3" s="181"/>
      <c r="BW3" s="181"/>
      <c r="BX3" s="181"/>
      <c r="BY3" s="181"/>
      <c r="BZ3" s="181"/>
      <c r="CA3" s="181"/>
      <c r="CB3" s="181"/>
      <c r="CC3" s="181"/>
      <c r="CD3" s="181"/>
      <c r="CE3" s="181"/>
      <c r="CF3" s="181"/>
      <c r="CG3" s="181"/>
      <c r="CH3" s="181"/>
      <c r="CI3" s="181"/>
      <c r="CJ3" s="181"/>
      <c r="CK3" s="181"/>
      <c r="CL3" s="181"/>
      <c r="CM3" s="181"/>
      <c r="CN3" s="181"/>
      <c r="CO3" s="181"/>
      <c r="CP3" s="181"/>
      <c r="CQ3" s="181"/>
      <c r="CR3" s="181"/>
      <c r="CS3" s="181"/>
      <c r="CT3" s="181"/>
      <c r="CU3" s="181"/>
      <c r="CV3" s="181"/>
      <c r="CW3" s="181"/>
      <c r="CX3" s="181"/>
      <c r="CY3" s="181"/>
      <c r="CZ3" s="181"/>
      <c r="DA3" s="181"/>
      <c r="DB3" s="181"/>
      <c r="DC3" s="181"/>
      <c r="DD3" s="181"/>
      <c r="DE3" s="181"/>
      <c r="DF3" s="181"/>
      <c r="DG3" s="181"/>
      <c r="DH3" s="181"/>
      <c r="DI3" s="181"/>
      <c r="DJ3" s="181"/>
      <c r="DK3" s="181"/>
      <c r="DL3" s="181"/>
      <c r="DM3" s="181"/>
      <c r="DN3" s="181"/>
      <c r="DO3" s="181"/>
      <c r="DP3" s="181"/>
      <c r="DQ3" s="181"/>
      <c r="DR3" s="181"/>
      <c r="DS3" s="181"/>
      <c r="DT3" s="181"/>
      <c r="DU3" s="181"/>
      <c r="DV3" s="181"/>
      <c r="DW3" s="181"/>
      <c r="DX3" s="181"/>
      <c r="DY3" s="181"/>
      <c r="DZ3" s="181"/>
      <c r="EA3" s="181"/>
      <c r="EB3" s="181"/>
      <c r="EC3" s="181"/>
      <c r="ED3" s="181"/>
      <c r="EE3" s="181"/>
      <c r="EF3" s="181"/>
      <c r="EG3" s="181"/>
      <c r="EH3" s="181"/>
      <c r="EI3" s="181"/>
      <c r="EJ3" s="181"/>
      <c r="EK3" s="181"/>
      <c r="EL3" s="181"/>
      <c r="EM3" s="181"/>
      <c r="EN3" s="181"/>
      <c r="EO3" s="181"/>
      <c r="EP3" s="181"/>
      <c r="EQ3" s="181"/>
      <c r="ER3" s="181"/>
      <c r="ES3" s="181"/>
      <c r="ET3" s="181"/>
      <c r="EU3" s="181"/>
      <c r="EV3" s="181"/>
      <c r="EW3" s="181"/>
      <c r="EX3" s="181"/>
      <c r="EY3" s="181"/>
      <c r="EZ3" s="181"/>
      <c r="FA3" s="181"/>
      <c r="FB3" s="181"/>
      <c r="FC3" s="181"/>
      <c r="FD3" s="181"/>
      <c r="FE3" s="181"/>
      <c r="FF3" s="181"/>
      <c r="FG3" s="181"/>
      <c r="FH3" s="181"/>
      <c r="FI3" s="181"/>
      <c r="FJ3" s="181"/>
      <c r="FK3" s="181"/>
      <c r="FL3" s="181"/>
      <c r="FM3" s="181"/>
      <c r="FN3" s="181"/>
      <c r="FO3" s="181"/>
      <c r="FP3" s="181"/>
      <c r="FQ3" s="181"/>
      <c r="FR3" s="181"/>
      <c r="FS3" s="181"/>
      <c r="FT3" s="181"/>
      <c r="FU3" s="181"/>
      <c r="FV3" s="181"/>
      <c r="FW3" s="181"/>
      <c r="FX3" s="181"/>
      <c r="FY3" s="181"/>
      <c r="FZ3" s="181"/>
      <c r="GA3" s="181"/>
      <c r="GB3" s="181"/>
      <c r="GC3" s="181"/>
      <c r="GD3" s="181"/>
      <c r="GE3" s="181"/>
      <c r="GF3" s="181"/>
      <c r="GG3" s="181"/>
      <c r="GH3" s="181"/>
      <c r="GI3" s="181"/>
      <c r="GJ3" s="181"/>
      <c r="GK3" s="181"/>
      <c r="GL3" s="181"/>
      <c r="GM3" s="181"/>
      <c r="GN3" s="181"/>
      <c r="GO3" s="181"/>
      <c r="GP3" s="181"/>
      <c r="GQ3" s="181"/>
      <c r="GR3" s="181"/>
      <c r="GS3" s="181"/>
      <c r="GT3" s="181"/>
      <c r="GU3" s="181"/>
      <c r="GV3" s="181"/>
      <c r="GW3" s="181"/>
      <c r="GX3" s="181"/>
      <c r="GY3" s="181"/>
      <c r="GZ3" s="181"/>
      <c r="HA3" s="181"/>
      <c r="HB3" s="181"/>
      <c r="HC3" s="181"/>
      <c r="HD3" s="181"/>
      <c r="HE3" s="181"/>
      <c r="HF3" s="181"/>
      <c r="HG3" s="181"/>
      <c r="HH3" s="181"/>
      <c r="HI3" s="181"/>
      <c r="HJ3" s="181"/>
      <c r="HK3" s="181"/>
      <c r="HL3" s="181"/>
      <c r="HM3" s="181"/>
      <c r="HN3" s="181"/>
      <c r="HO3" s="181"/>
      <c r="HP3" s="181"/>
      <c r="HQ3" s="181"/>
      <c r="HR3" s="181"/>
      <c r="HS3" s="181"/>
      <c r="HT3" s="181"/>
      <c r="HU3" s="181"/>
      <c r="HV3" s="181"/>
      <c r="HW3" s="181"/>
      <c r="HX3" s="181"/>
      <c r="HY3" s="181"/>
      <c r="HZ3" s="181"/>
      <c r="IA3" s="181"/>
      <c r="IB3" s="181"/>
      <c r="IC3" s="181"/>
      <c r="ID3" s="181"/>
      <c r="IE3" s="181"/>
      <c r="IF3" s="181"/>
      <c r="IG3" s="181"/>
      <c r="IH3" s="181"/>
      <c r="II3" s="181"/>
      <c r="IJ3" s="181"/>
      <c r="IK3" s="181"/>
      <c r="IL3" s="181"/>
      <c r="IM3" s="181"/>
      <c r="IN3" s="181"/>
      <c r="IO3" s="181"/>
      <c r="IP3" s="181"/>
      <c r="IQ3" s="181"/>
      <c r="IR3" s="181"/>
      <c r="IS3" s="181"/>
      <c r="IT3" s="181"/>
      <c r="IU3" s="181"/>
      <c r="IV3" s="181"/>
      <c r="IW3" s="181"/>
      <c r="IX3" s="181"/>
      <c r="IY3" s="181"/>
      <c r="IZ3" s="181"/>
      <c r="JA3" s="181"/>
      <c r="JB3" s="181"/>
      <c r="JC3" s="181"/>
      <c r="JD3" s="181"/>
      <c r="JE3" s="181"/>
      <c r="JF3" s="181"/>
      <c r="JG3" s="181"/>
      <c r="JH3" s="181"/>
      <c r="JI3" s="181"/>
      <c r="JJ3" s="181"/>
      <c r="JK3" s="181"/>
      <c r="JL3" s="181"/>
      <c r="JM3" s="181"/>
      <c r="JN3" s="181"/>
      <c r="JO3" s="181"/>
      <c r="JP3" s="181"/>
      <c r="JQ3" s="181"/>
      <c r="JR3" s="181"/>
      <c r="JS3" s="181"/>
      <c r="JT3" s="181"/>
      <c r="JU3" s="181"/>
      <c r="JV3" s="181"/>
      <c r="JW3" s="181"/>
      <c r="JX3" s="181"/>
      <c r="JY3" s="181"/>
      <c r="JZ3" s="181"/>
      <c r="KA3" s="181"/>
      <c r="KB3" s="181"/>
      <c r="KC3" s="181"/>
      <c r="KD3" s="181"/>
      <c r="KE3" s="181"/>
      <c r="KF3" s="181"/>
      <c r="KG3" s="181"/>
      <c r="KH3" s="181"/>
      <c r="KI3" s="181"/>
      <c r="KJ3" s="181"/>
      <c r="KK3" s="181"/>
      <c r="KL3" s="181"/>
      <c r="KM3" s="181"/>
      <c r="KN3" s="181"/>
      <c r="KO3" s="181"/>
      <c r="KP3" s="181"/>
      <c r="KQ3" s="181"/>
      <c r="KR3" s="181"/>
      <c r="KS3" s="181"/>
      <c r="KT3" s="181"/>
      <c r="KU3" s="181"/>
      <c r="KV3" s="181"/>
      <c r="KW3" s="181"/>
      <c r="KX3" s="181"/>
      <c r="KY3" s="181"/>
      <c r="KZ3" s="181"/>
      <c r="LA3" s="181"/>
      <c r="LB3" s="181"/>
      <c r="LC3" s="181"/>
      <c r="LD3" s="181"/>
      <c r="LE3" s="181"/>
      <c r="LF3" s="181"/>
      <c r="LG3" s="181"/>
      <c r="LH3" s="181"/>
      <c r="LI3" s="181"/>
      <c r="LJ3" s="181"/>
      <c r="LK3" s="181"/>
      <c r="LL3" s="181"/>
      <c r="LM3" s="181"/>
      <c r="LN3" s="181"/>
      <c r="LO3" s="181"/>
      <c r="LP3" s="181"/>
      <c r="LQ3" s="181"/>
      <c r="LR3" s="181"/>
      <c r="LS3" s="181"/>
      <c r="LT3" s="181"/>
      <c r="LU3" s="181"/>
      <c r="LV3" s="181"/>
      <c r="LW3" s="181"/>
      <c r="LX3" s="181"/>
      <c r="LY3" s="181"/>
      <c r="LZ3" s="181"/>
      <c r="MA3" s="181"/>
      <c r="MB3" s="181"/>
      <c r="MC3" s="181"/>
      <c r="MD3" s="181"/>
      <c r="ME3" s="181"/>
      <c r="MF3" s="181"/>
      <c r="MG3" s="181"/>
      <c r="MH3" s="181"/>
      <c r="MI3" s="181"/>
      <c r="MJ3" s="181"/>
      <c r="MK3" s="181"/>
      <c r="ML3" s="181"/>
      <c r="MM3" s="181"/>
      <c r="MN3" s="181"/>
      <c r="MO3" s="181"/>
      <c r="MP3" s="181"/>
      <c r="MQ3" s="181"/>
      <c r="MR3" s="181"/>
      <c r="MS3" s="181"/>
      <c r="MT3" s="181"/>
      <c r="MU3" s="181"/>
      <c r="MV3" s="181"/>
      <c r="MW3" s="181"/>
      <c r="MX3" s="181"/>
      <c r="MY3" s="181"/>
      <c r="MZ3" s="181"/>
      <c r="NA3" s="181"/>
      <c r="NB3" s="181"/>
      <c r="NC3" s="181"/>
      <c r="ND3" s="181"/>
      <c r="NE3" s="181"/>
      <c r="NF3" s="181"/>
      <c r="NG3" s="181"/>
      <c r="NH3" s="181"/>
      <c r="NI3" s="181"/>
      <c r="NJ3" s="181"/>
      <c r="NK3" s="181"/>
      <c r="NL3" s="181"/>
      <c r="NM3" s="181"/>
      <c r="NN3" s="181"/>
      <c r="NO3" s="181"/>
      <c r="NP3" s="181"/>
      <c r="NQ3" s="181"/>
      <c r="NR3" s="181"/>
      <c r="NS3" s="181"/>
      <c r="NT3" s="181"/>
      <c r="NU3" s="181"/>
      <c r="NV3" s="181"/>
      <c r="NW3" s="181"/>
      <c r="NX3" s="181"/>
      <c r="NY3" s="181"/>
      <c r="NZ3" s="181"/>
      <c r="OA3" s="181"/>
      <c r="OB3" s="181"/>
      <c r="OC3" s="181"/>
      <c r="OD3" s="181"/>
      <c r="OE3" s="181"/>
      <c r="OF3" s="181"/>
      <c r="OG3" s="181"/>
      <c r="OH3" s="181"/>
      <c r="OI3" s="181"/>
      <c r="OJ3" s="181"/>
      <c r="OK3" s="181"/>
      <c r="OL3" s="181"/>
      <c r="OM3" s="181"/>
      <c r="ON3" s="181"/>
      <c r="OO3" s="181"/>
      <c r="OP3" s="181"/>
      <c r="OQ3" s="181"/>
      <c r="OR3" s="181"/>
      <c r="OS3" s="181"/>
      <c r="OT3" s="181"/>
      <c r="OU3" s="181"/>
      <c r="OV3" s="181"/>
      <c r="OW3" s="181"/>
      <c r="OX3" s="181"/>
      <c r="OY3" s="181"/>
      <c r="OZ3" s="181"/>
      <c r="PA3" s="181"/>
      <c r="PB3" s="181"/>
      <c r="PC3" s="181"/>
      <c r="PD3" s="181"/>
      <c r="PE3" s="181"/>
      <c r="PF3" s="181"/>
      <c r="PG3" s="181"/>
      <c r="PH3" s="181"/>
      <c r="PI3" s="181"/>
      <c r="PJ3" s="181"/>
      <c r="PK3" s="181"/>
      <c r="PL3" s="181"/>
      <c r="PM3" s="181"/>
      <c r="PN3" s="181"/>
      <c r="PO3" s="181"/>
      <c r="PP3" s="181"/>
      <c r="PQ3" s="181"/>
      <c r="PR3" s="181"/>
      <c r="PS3" s="181"/>
      <c r="PT3" s="181"/>
      <c r="PU3" s="181"/>
      <c r="PV3" s="181"/>
      <c r="PW3" s="181"/>
      <c r="PX3" s="181"/>
      <c r="PY3" s="181"/>
      <c r="PZ3" s="181"/>
      <c r="QA3" s="181"/>
      <c r="QB3" s="181"/>
      <c r="QC3" s="181"/>
      <c r="QD3" s="181"/>
      <c r="QE3" s="181"/>
      <c r="QF3" s="181"/>
      <c r="QG3" s="181"/>
      <c r="QH3" s="181"/>
      <c r="QI3" s="181"/>
      <c r="QJ3" s="181"/>
      <c r="QK3" s="181"/>
      <c r="QL3" s="181"/>
      <c r="QM3" s="181"/>
      <c r="QN3" s="181"/>
      <c r="QO3" s="181"/>
      <c r="QP3" s="181"/>
      <c r="QQ3" s="181"/>
      <c r="QR3" s="181"/>
      <c r="QS3" s="181"/>
      <c r="QT3" s="181"/>
      <c r="QU3" s="181"/>
      <c r="QV3" s="181"/>
      <c r="QW3" s="181"/>
      <c r="QX3" s="181"/>
      <c r="QY3" s="181"/>
      <c r="QZ3" s="181"/>
      <c r="RA3" s="181"/>
      <c r="RB3" s="181"/>
      <c r="RC3" s="181"/>
      <c r="RD3" s="181"/>
      <c r="RE3" s="181"/>
      <c r="RF3" s="181"/>
      <c r="RG3" s="181"/>
      <c r="RH3" s="181"/>
      <c r="RI3" s="181"/>
      <c r="RJ3" s="181"/>
      <c r="RK3" s="181"/>
      <c r="RL3" s="181"/>
      <c r="RM3" s="181"/>
      <c r="RN3" s="181"/>
      <c r="RO3" s="181"/>
      <c r="RP3" s="181"/>
      <c r="RQ3" s="181"/>
      <c r="RR3" s="181"/>
      <c r="RS3" s="181"/>
      <c r="RT3" s="181"/>
      <c r="RU3" s="181"/>
      <c r="RV3" s="181"/>
      <c r="RW3" s="181"/>
      <c r="RX3" s="181"/>
      <c r="RY3" s="181"/>
      <c r="RZ3" s="181"/>
      <c r="SA3" s="181"/>
      <c r="SB3" s="181"/>
      <c r="SC3" s="181"/>
      <c r="SD3" s="181"/>
      <c r="SE3" s="181"/>
      <c r="SF3" s="181"/>
      <c r="SG3" s="181"/>
      <c r="SH3" s="181"/>
      <c r="SI3" s="181"/>
      <c r="SJ3" s="181"/>
      <c r="SK3" s="181"/>
      <c r="SL3" s="181"/>
      <c r="SM3" s="181"/>
      <c r="SN3" s="181"/>
      <c r="SO3" s="181"/>
      <c r="SP3" s="181"/>
      <c r="SQ3" s="181"/>
      <c r="SR3" s="181"/>
      <c r="SS3" s="181"/>
      <c r="ST3" s="181"/>
      <c r="SU3" s="181"/>
      <c r="SV3" s="181"/>
      <c r="SW3" s="181"/>
      <c r="SX3" s="181"/>
      <c r="SY3" s="181"/>
      <c r="SZ3" s="181"/>
      <c r="TA3" s="181"/>
      <c r="TB3" s="181"/>
      <c r="TC3" s="181"/>
      <c r="TD3" s="181"/>
      <c r="TE3" s="181"/>
      <c r="TF3" s="181"/>
      <c r="TG3" s="181"/>
      <c r="TH3" s="181"/>
      <c r="TI3" s="181"/>
      <c r="TJ3" s="181"/>
      <c r="TK3" s="181"/>
      <c r="TL3" s="181"/>
      <c r="TM3" s="181"/>
      <c r="TN3" s="181"/>
      <c r="TO3" s="181"/>
      <c r="TP3" s="181"/>
      <c r="TQ3" s="181"/>
      <c r="TR3" s="181"/>
      <c r="TS3" s="181"/>
      <c r="TT3" s="181"/>
      <c r="TU3" s="181"/>
      <c r="TV3" s="181"/>
      <c r="TW3" s="181"/>
      <c r="TX3" s="181"/>
      <c r="TY3" s="181"/>
      <c r="TZ3" s="181"/>
      <c r="UA3" s="181"/>
      <c r="UB3" s="181"/>
      <c r="UC3" s="181"/>
      <c r="UD3" s="181"/>
      <c r="UE3" s="181"/>
      <c r="UF3" s="181"/>
      <c r="UG3" s="181"/>
      <c r="UH3" s="181"/>
      <c r="UI3" s="181"/>
      <c r="UJ3" s="181"/>
      <c r="UK3" s="181"/>
      <c r="UL3" s="181"/>
      <c r="UM3" s="181"/>
      <c r="UN3" s="181"/>
      <c r="UO3" s="181"/>
      <c r="UP3" s="181"/>
      <c r="UQ3" s="181"/>
      <c r="UR3" s="181"/>
      <c r="US3" s="181"/>
      <c r="UT3" s="181"/>
      <c r="UU3" s="181"/>
      <c r="UV3" s="181"/>
      <c r="UW3" s="181"/>
      <c r="UX3" s="181"/>
      <c r="UY3" s="181"/>
      <c r="UZ3" s="181"/>
      <c r="VA3" s="181"/>
      <c r="VB3" s="181"/>
      <c r="VC3" s="181"/>
      <c r="VD3" s="181"/>
      <c r="VE3" s="181"/>
      <c r="VF3" s="181"/>
      <c r="VG3" s="181"/>
      <c r="VH3" s="181"/>
      <c r="VI3" s="181"/>
      <c r="VJ3" s="181"/>
      <c r="VK3" s="181"/>
      <c r="VL3" s="181"/>
      <c r="VM3" s="181"/>
      <c r="VN3" s="181"/>
      <c r="VO3" s="181"/>
      <c r="VP3" s="181"/>
      <c r="VQ3" s="181"/>
      <c r="VR3" s="181"/>
      <c r="VS3" s="181"/>
      <c r="VT3" s="181"/>
      <c r="VU3" s="181"/>
      <c r="VV3" s="181"/>
      <c r="VW3" s="181"/>
      <c r="VX3" s="181"/>
      <c r="VY3" s="181"/>
      <c r="VZ3" s="181"/>
      <c r="WA3" s="181"/>
      <c r="WB3" s="181"/>
      <c r="WC3" s="181"/>
      <c r="WD3" s="181"/>
      <c r="WE3" s="181"/>
      <c r="WF3" s="181"/>
      <c r="WG3" s="181"/>
      <c r="WH3" s="181"/>
      <c r="WI3" s="181"/>
      <c r="WJ3" s="181"/>
      <c r="WK3" s="181"/>
      <c r="WL3" s="181"/>
      <c r="WM3" s="181"/>
      <c r="WN3" s="181"/>
      <c r="WO3" s="181"/>
      <c r="WP3" s="181"/>
      <c r="WQ3" s="181"/>
      <c r="WR3" s="181"/>
      <c r="WS3" s="181"/>
      <c r="WT3" s="181"/>
      <c r="WU3" s="181"/>
      <c r="WV3" s="181"/>
      <c r="WW3" s="181"/>
      <c r="WX3" s="181"/>
      <c r="WY3" s="181"/>
      <c r="WZ3" s="181"/>
      <c r="XA3" s="181"/>
      <c r="XB3" s="181"/>
      <c r="XC3" s="181"/>
      <c r="XD3" s="181"/>
      <c r="XE3" s="181"/>
      <c r="XF3" s="181"/>
      <c r="XG3" s="181"/>
      <c r="XH3" s="181"/>
      <c r="XI3" s="181"/>
      <c r="XJ3" s="181"/>
      <c r="XK3" s="181"/>
      <c r="XL3" s="181"/>
      <c r="XM3" s="181"/>
      <c r="XN3" s="181"/>
      <c r="XO3" s="181"/>
      <c r="XP3" s="181"/>
      <c r="XQ3" s="181"/>
      <c r="XR3" s="181"/>
      <c r="XS3" s="181"/>
      <c r="XT3" s="181"/>
      <c r="XU3" s="181"/>
      <c r="XV3" s="181"/>
      <c r="XW3" s="181"/>
      <c r="XX3" s="181"/>
      <c r="XY3" s="181"/>
      <c r="XZ3" s="181"/>
      <c r="YA3" s="181"/>
      <c r="YB3" s="181"/>
      <c r="YC3" s="181"/>
      <c r="YD3" s="181"/>
      <c r="YE3" s="181"/>
      <c r="YF3" s="181"/>
      <c r="YG3" s="181"/>
      <c r="YH3" s="181"/>
      <c r="YI3" s="181"/>
      <c r="YJ3" s="181"/>
      <c r="YK3" s="181"/>
      <c r="YL3" s="181"/>
      <c r="YM3" s="181"/>
      <c r="YN3" s="181"/>
      <c r="YO3" s="181"/>
      <c r="YP3" s="181"/>
      <c r="YQ3" s="181"/>
      <c r="YR3" s="181"/>
      <c r="YS3" s="181"/>
      <c r="YT3" s="181"/>
      <c r="YU3" s="181"/>
      <c r="YV3" s="181"/>
      <c r="YW3" s="181"/>
      <c r="YX3" s="181"/>
      <c r="YY3" s="181"/>
      <c r="YZ3" s="181"/>
      <c r="ZA3" s="181"/>
      <c r="ZB3" s="181"/>
      <c r="ZC3" s="181"/>
      <c r="ZD3" s="181"/>
      <c r="ZE3" s="181"/>
      <c r="ZF3" s="181"/>
      <c r="ZG3" s="181"/>
      <c r="ZH3" s="181"/>
      <c r="ZI3" s="181"/>
      <c r="ZJ3" s="181"/>
      <c r="ZK3" s="181"/>
      <c r="ZL3" s="181"/>
      <c r="ZM3" s="181"/>
      <c r="ZN3" s="181"/>
      <c r="ZO3" s="181"/>
      <c r="ZP3" s="181"/>
      <c r="ZQ3" s="181"/>
      <c r="ZR3" s="181"/>
      <c r="ZS3" s="181"/>
      <c r="ZT3" s="181"/>
      <c r="ZU3" s="181"/>
      <c r="ZV3" s="181"/>
      <c r="ZW3" s="181"/>
      <c r="ZX3" s="181"/>
      <c r="ZY3" s="181"/>
      <c r="ZZ3" s="181"/>
      <c r="AAA3" s="181"/>
      <c r="AAB3" s="181"/>
      <c r="AAC3" s="181"/>
      <c r="AAD3" s="181"/>
      <c r="AAE3" s="181"/>
      <c r="AAF3" s="181"/>
      <c r="AAG3" s="181"/>
      <c r="AAH3" s="181"/>
      <c r="AAI3" s="181"/>
      <c r="AAJ3" s="181"/>
      <c r="AAK3" s="181"/>
      <c r="AAL3" s="181"/>
      <c r="AAM3" s="181"/>
      <c r="AAN3" s="181"/>
      <c r="AAO3" s="181"/>
      <c r="AAP3" s="181"/>
      <c r="AAQ3" s="181"/>
      <c r="AAR3" s="181"/>
      <c r="AAS3" s="181"/>
      <c r="AAT3" s="181"/>
      <c r="AAU3" s="181"/>
      <c r="AAV3" s="181"/>
      <c r="AAW3" s="181"/>
      <c r="AAX3" s="181"/>
      <c r="AAY3" s="181"/>
      <c r="AAZ3" s="181"/>
      <c r="ABA3" s="181"/>
      <c r="ABB3" s="181"/>
      <c r="ABC3" s="181"/>
      <c r="ABD3" s="181"/>
      <c r="ABE3" s="181"/>
      <c r="ABF3" s="181"/>
      <c r="ABG3" s="181"/>
      <c r="ABH3" s="181"/>
      <c r="ABI3" s="181"/>
      <c r="ABJ3" s="181"/>
      <c r="ABK3" s="181"/>
      <c r="ABL3" s="181"/>
      <c r="ABM3" s="181"/>
      <c r="ABN3" s="181"/>
      <c r="ABO3" s="181"/>
      <c r="ABP3" s="181"/>
      <c r="ABQ3" s="181"/>
      <c r="ABR3" s="181"/>
      <c r="ABS3" s="181"/>
      <c r="ABT3" s="181"/>
      <c r="ABU3" s="181"/>
      <c r="ABV3" s="181"/>
      <c r="ABW3" s="181"/>
      <c r="ABX3" s="181"/>
      <c r="ABY3" s="181"/>
      <c r="ABZ3" s="181"/>
      <c r="ACA3" s="181"/>
      <c r="ACB3" s="181"/>
      <c r="ACC3" s="181"/>
      <c r="ACD3" s="181"/>
      <c r="ACE3" s="181"/>
      <c r="ACF3" s="181"/>
      <c r="ACG3" s="181"/>
      <c r="ACH3" s="181"/>
      <c r="ACI3" s="181"/>
      <c r="ACJ3" s="181"/>
      <c r="ACK3" s="181"/>
      <c r="ACL3" s="181"/>
      <c r="ACM3" s="181"/>
      <c r="ACN3" s="181"/>
      <c r="ACO3" s="181"/>
      <c r="ACP3" s="181"/>
      <c r="ACQ3" s="181"/>
      <c r="ACR3" s="181"/>
      <c r="ACS3" s="181"/>
      <c r="ACT3" s="181"/>
      <c r="ACU3" s="181"/>
      <c r="ACV3" s="181"/>
      <c r="ACW3" s="181"/>
      <c r="ACX3" s="181"/>
      <c r="ACY3" s="181"/>
      <c r="ACZ3" s="181"/>
      <c r="ADA3" s="181"/>
      <c r="ADB3" s="181"/>
      <c r="ADC3" s="181"/>
      <c r="ADD3" s="181"/>
      <c r="ADE3" s="181"/>
      <c r="ADF3" s="181"/>
      <c r="ADG3" s="181"/>
      <c r="ADH3" s="181"/>
      <c r="ADI3" s="181"/>
      <c r="ADJ3" s="181"/>
      <c r="ADK3" s="181"/>
      <c r="ADL3" s="181"/>
      <c r="ADM3" s="181"/>
      <c r="ADN3" s="181"/>
      <c r="ADO3" s="181"/>
      <c r="ADP3" s="181"/>
      <c r="ADQ3" s="181"/>
      <c r="ADR3" s="181"/>
      <c r="ADS3" s="181"/>
      <c r="ADT3" s="181"/>
      <c r="ADU3" s="181"/>
      <c r="ADV3" s="181"/>
      <c r="ADW3" s="181"/>
      <c r="ADX3" s="181"/>
      <c r="ADY3" s="181"/>
      <c r="ADZ3" s="181"/>
      <c r="AEA3" s="181"/>
      <c r="AEB3" s="181"/>
      <c r="AEC3" s="181"/>
      <c r="AED3" s="181"/>
      <c r="AEE3" s="181"/>
      <c r="AEF3" s="181"/>
      <c r="AEG3" s="181"/>
      <c r="AEH3" s="181"/>
      <c r="AEI3" s="181"/>
      <c r="AEJ3" s="181"/>
      <c r="AEK3" s="181"/>
      <c r="AEL3" s="181"/>
      <c r="AEM3" s="181"/>
      <c r="AEN3" s="181"/>
      <c r="AEO3" s="181"/>
      <c r="AEP3" s="181"/>
      <c r="AEQ3" s="181"/>
      <c r="AER3" s="181"/>
      <c r="AES3" s="181"/>
      <c r="AET3" s="181"/>
      <c r="AEU3" s="181"/>
      <c r="AEV3" s="181"/>
      <c r="AEW3" s="181"/>
      <c r="AEX3" s="181"/>
      <c r="AEY3" s="181"/>
      <c r="AEZ3" s="181"/>
      <c r="AFA3" s="181"/>
      <c r="AFB3" s="181"/>
      <c r="AFC3" s="181"/>
      <c r="AFD3" s="181"/>
      <c r="AFE3" s="181"/>
      <c r="AFF3" s="181"/>
      <c r="AFG3" s="181"/>
      <c r="AFH3" s="181"/>
      <c r="AFI3" s="181"/>
      <c r="AFJ3" s="181"/>
      <c r="AFK3" s="181"/>
      <c r="AFL3" s="181"/>
      <c r="AFM3" s="181"/>
      <c r="AFN3" s="181"/>
      <c r="AFO3" s="181"/>
      <c r="AFP3" s="181"/>
      <c r="AFQ3" s="181"/>
      <c r="AFR3" s="181"/>
      <c r="AFS3" s="181"/>
      <c r="AFT3" s="181"/>
      <c r="AFU3" s="181"/>
      <c r="AFV3" s="181"/>
      <c r="AFW3" s="181"/>
      <c r="AFX3" s="181"/>
      <c r="AFY3" s="181"/>
      <c r="AFZ3" s="181"/>
      <c r="AGA3" s="181"/>
      <c r="AGB3" s="181"/>
      <c r="AGC3" s="181"/>
      <c r="AGD3" s="181"/>
      <c r="AGE3" s="181"/>
      <c r="AGF3" s="181"/>
      <c r="AGG3" s="181"/>
      <c r="AGH3" s="181"/>
      <c r="AGI3" s="181"/>
      <c r="AGJ3" s="181"/>
      <c r="AGK3" s="181"/>
      <c r="AGL3" s="181"/>
      <c r="AGM3" s="181"/>
      <c r="AGN3" s="181"/>
      <c r="AGO3" s="181"/>
      <c r="AGP3" s="181"/>
      <c r="AGQ3" s="181"/>
      <c r="AGR3" s="181"/>
      <c r="AGS3" s="181"/>
      <c r="AGT3" s="181"/>
      <c r="AGU3" s="181"/>
      <c r="AGV3" s="181"/>
      <c r="AGW3" s="181"/>
      <c r="AGX3" s="181"/>
      <c r="AGY3" s="181"/>
      <c r="AGZ3" s="181"/>
      <c r="AHA3" s="181"/>
      <c r="AHB3" s="181"/>
      <c r="AHC3" s="181"/>
      <c r="AHD3" s="181"/>
      <c r="AHE3" s="181"/>
      <c r="AHF3" s="181"/>
      <c r="AHG3" s="181"/>
      <c r="AHH3" s="181"/>
      <c r="AHI3" s="181"/>
      <c r="AHJ3" s="181"/>
      <c r="AHK3" s="181"/>
      <c r="AHL3" s="181"/>
      <c r="AHM3" s="181"/>
      <c r="AHN3" s="181"/>
      <c r="AHO3" s="181"/>
      <c r="AHP3" s="181"/>
      <c r="AHQ3" s="181"/>
      <c r="AHR3" s="181"/>
      <c r="AHS3" s="181"/>
      <c r="AHT3" s="181"/>
      <c r="AHU3" s="181"/>
      <c r="AHV3" s="181"/>
      <c r="AHW3" s="181"/>
      <c r="AHX3" s="181"/>
      <c r="AHY3" s="181"/>
      <c r="AHZ3" s="181"/>
      <c r="AIA3" s="181"/>
      <c r="AIB3" s="181"/>
      <c r="AIC3" s="181"/>
      <c r="AID3" s="181"/>
      <c r="AIE3" s="181"/>
      <c r="AIF3" s="181"/>
      <c r="AIG3" s="181"/>
      <c r="AIH3" s="181"/>
      <c r="AII3" s="181"/>
      <c r="AIJ3" s="181"/>
      <c r="AIK3" s="181"/>
      <c r="AIL3" s="181"/>
      <c r="AIM3" s="181"/>
      <c r="AIN3" s="181"/>
      <c r="AIO3" s="181"/>
      <c r="AIP3" s="181"/>
      <c r="AIQ3" s="181"/>
      <c r="AIR3" s="181"/>
      <c r="AIS3" s="181"/>
      <c r="AIT3" s="181"/>
      <c r="AIU3" s="181"/>
      <c r="AIV3" s="181"/>
      <c r="AIW3" s="181"/>
      <c r="AIX3" s="181"/>
      <c r="AIY3" s="181"/>
      <c r="AIZ3" s="181"/>
      <c r="AJA3" s="181"/>
      <c r="AJB3" s="181"/>
      <c r="AJC3" s="181"/>
      <c r="AJD3" s="181"/>
      <c r="AJE3" s="181"/>
      <c r="AJF3" s="181"/>
      <c r="AJG3" s="181"/>
      <c r="AJH3" s="181"/>
      <c r="AJI3" s="181"/>
      <c r="AJJ3" s="181"/>
      <c r="AJK3" s="181"/>
      <c r="AJL3" s="181"/>
      <c r="AJM3" s="181"/>
      <c r="AJN3" s="181"/>
      <c r="AJO3" s="181"/>
      <c r="AJP3" s="181"/>
      <c r="AJQ3" s="181"/>
      <c r="AJR3" s="181"/>
      <c r="AJS3" s="181"/>
      <c r="AJT3" s="181"/>
      <c r="AJU3" s="181"/>
      <c r="AJV3" s="181"/>
      <c r="AJW3" s="181"/>
      <c r="AJX3" s="181"/>
      <c r="AJY3" s="181"/>
      <c r="AJZ3" s="181"/>
      <c r="AKA3" s="181"/>
      <c r="AKB3" s="181"/>
      <c r="AKC3" s="181"/>
      <c r="AKD3" s="181"/>
      <c r="AKE3" s="181"/>
      <c r="AKF3" s="181"/>
      <c r="AKG3" s="181"/>
      <c r="AKH3" s="181"/>
      <c r="AKI3" s="181"/>
      <c r="AKJ3" s="181"/>
      <c r="AKK3" s="181"/>
      <c r="AKL3" s="181"/>
      <c r="AKM3" s="181"/>
      <c r="AKN3" s="181"/>
      <c r="AKO3" s="181"/>
      <c r="AKP3" s="181"/>
      <c r="AKQ3" s="181"/>
      <c r="AKR3" s="181"/>
      <c r="AKS3" s="181"/>
      <c r="AKT3" s="181"/>
      <c r="AKU3" s="181"/>
      <c r="AKV3" s="181"/>
      <c r="AKW3" s="181"/>
      <c r="AKX3" s="181"/>
      <c r="AKY3" s="181"/>
      <c r="AKZ3" s="181"/>
      <c r="ALA3" s="181"/>
      <c r="ALB3" s="181"/>
      <c r="ALC3" s="181"/>
      <c r="ALD3" s="181"/>
      <c r="ALE3" s="181"/>
      <c r="ALF3" s="181"/>
      <c r="ALG3" s="181"/>
      <c r="ALH3" s="181"/>
      <c r="ALI3" s="181"/>
      <c r="ALJ3" s="181"/>
      <c r="ALK3" s="181"/>
      <c r="ALL3" s="181"/>
      <c r="ALM3" s="181"/>
      <c r="ALN3" s="181"/>
      <c r="ALO3" s="181"/>
      <c r="ALP3" s="181"/>
      <c r="ALQ3" s="181"/>
      <c r="ALR3" s="181"/>
      <c r="ALS3" s="181"/>
      <c r="ALT3" s="181"/>
      <c r="ALU3" s="181"/>
      <c r="ALV3" s="181"/>
      <c r="ALW3" s="181"/>
      <c r="ALX3" s="181"/>
      <c r="ALY3" s="181"/>
      <c r="ALZ3" s="181"/>
      <c r="AMA3" s="181"/>
      <c r="AMB3" s="181"/>
      <c r="AMC3" s="181"/>
      <c r="AMD3" s="181"/>
      <c r="AME3" s="181"/>
      <c r="AMF3" s="181"/>
      <c r="AMG3" s="181"/>
      <c r="AMH3" s="181"/>
      <c r="AMI3" s="181"/>
      <c r="AMJ3" s="181"/>
      <c r="AMK3" s="181"/>
    </row>
    <row r="4" spans="1:1025">
      <c r="A4" s="193" t="s">
        <v>8</v>
      </c>
      <c r="B4" s="185" t="s">
        <v>92</v>
      </c>
      <c r="C4" s="181"/>
      <c r="D4" s="181"/>
      <c r="E4" s="181"/>
      <c r="F4" s="181"/>
      <c r="G4" s="181"/>
      <c r="H4" s="181"/>
      <c r="I4" s="181"/>
      <c r="J4" s="181"/>
      <c r="K4" s="181"/>
      <c r="L4" s="181"/>
      <c r="M4" s="181"/>
      <c r="N4" s="181"/>
      <c r="O4" s="181"/>
      <c r="P4" s="181"/>
      <c r="Q4" s="181"/>
      <c r="R4" s="181"/>
      <c r="S4" s="181"/>
      <c r="T4" s="181"/>
      <c r="U4" s="181"/>
      <c r="V4" s="181"/>
      <c r="W4" s="181"/>
      <c r="X4" s="181"/>
      <c r="Y4" s="181"/>
      <c r="Z4" s="181"/>
      <c r="AA4" s="181"/>
      <c r="AB4" s="181"/>
      <c r="AC4" s="181"/>
      <c r="AD4" s="181"/>
      <c r="AE4" s="181"/>
      <c r="AF4" s="181"/>
      <c r="AG4" s="181"/>
      <c r="AH4" s="181"/>
      <c r="AI4" s="181"/>
      <c r="AJ4" s="181"/>
      <c r="AK4" s="181"/>
      <c r="AL4" s="181"/>
      <c r="AM4" s="181"/>
      <c r="AN4" s="181"/>
      <c r="AO4" s="181"/>
      <c r="AP4" s="181"/>
      <c r="AQ4" s="181"/>
      <c r="AR4" s="181"/>
      <c r="AS4" s="181"/>
      <c r="AT4" s="181"/>
      <c r="AU4" s="181"/>
      <c r="AV4" s="181"/>
      <c r="AW4" s="181"/>
      <c r="AX4" s="181"/>
      <c r="AY4" s="181"/>
      <c r="AZ4" s="181"/>
      <c r="BA4" s="181"/>
      <c r="BB4" s="181"/>
      <c r="BC4" s="181"/>
      <c r="BD4" s="181"/>
      <c r="BE4" s="181"/>
      <c r="BF4" s="181"/>
      <c r="BG4" s="181"/>
      <c r="BH4" s="181"/>
      <c r="BI4" s="181"/>
      <c r="BJ4" s="181"/>
      <c r="BK4" s="181"/>
      <c r="BL4" s="181"/>
      <c r="BM4" s="181"/>
      <c r="BN4" s="181"/>
      <c r="BO4" s="181"/>
      <c r="BP4" s="181"/>
      <c r="BQ4" s="181"/>
      <c r="BR4" s="181"/>
      <c r="BS4" s="181"/>
      <c r="BT4" s="181"/>
      <c r="BU4" s="181"/>
      <c r="BV4" s="181"/>
      <c r="BW4" s="181"/>
      <c r="BX4" s="181"/>
      <c r="BY4" s="181"/>
      <c r="BZ4" s="181"/>
      <c r="CA4" s="181"/>
      <c r="CB4" s="181"/>
      <c r="CC4" s="181"/>
      <c r="CD4" s="181"/>
      <c r="CE4" s="181"/>
      <c r="CF4" s="181"/>
      <c r="CG4" s="181"/>
      <c r="CH4" s="181"/>
      <c r="CI4" s="181"/>
      <c r="CJ4" s="181"/>
      <c r="CK4" s="181"/>
      <c r="CL4" s="181"/>
      <c r="CM4" s="181"/>
      <c r="CN4" s="181"/>
      <c r="CO4" s="181"/>
      <c r="CP4" s="181"/>
      <c r="CQ4" s="181"/>
      <c r="CR4" s="181"/>
      <c r="CS4" s="181"/>
      <c r="CT4" s="181"/>
      <c r="CU4" s="181"/>
      <c r="CV4" s="181"/>
      <c r="CW4" s="181"/>
      <c r="CX4" s="181"/>
      <c r="CY4" s="181"/>
      <c r="CZ4" s="181"/>
      <c r="DA4" s="181"/>
      <c r="DB4" s="181"/>
      <c r="DC4" s="181"/>
      <c r="DD4" s="181"/>
      <c r="DE4" s="181"/>
      <c r="DF4" s="181"/>
      <c r="DG4" s="181"/>
      <c r="DH4" s="181"/>
      <c r="DI4" s="181"/>
      <c r="DJ4" s="181"/>
      <c r="DK4" s="181"/>
      <c r="DL4" s="181"/>
      <c r="DM4" s="181"/>
      <c r="DN4" s="181"/>
      <c r="DO4" s="181"/>
      <c r="DP4" s="181"/>
      <c r="DQ4" s="181"/>
      <c r="DR4" s="181"/>
      <c r="DS4" s="181"/>
      <c r="DT4" s="181"/>
      <c r="DU4" s="181"/>
      <c r="DV4" s="181"/>
      <c r="DW4" s="181"/>
      <c r="DX4" s="181"/>
      <c r="DY4" s="181"/>
      <c r="DZ4" s="181"/>
      <c r="EA4" s="181"/>
      <c r="EB4" s="181"/>
      <c r="EC4" s="181"/>
      <c r="ED4" s="181"/>
      <c r="EE4" s="181"/>
      <c r="EF4" s="181"/>
      <c r="EG4" s="181"/>
      <c r="EH4" s="181"/>
      <c r="EI4" s="181"/>
      <c r="EJ4" s="181"/>
      <c r="EK4" s="181"/>
      <c r="EL4" s="181"/>
      <c r="EM4" s="181"/>
      <c r="EN4" s="181"/>
      <c r="EO4" s="181"/>
      <c r="EP4" s="181"/>
      <c r="EQ4" s="181"/>
      <c r="ER4" s="181"/>
      <c r="ES4" s="181"/>
      <c r="ET4" s="181"/>
      <c r="EU4" s="181"/>
      <c r="EV4" s="181"/>
      <c r="EW4" s="181"/>
      <c r="EX4" s="181"/>
      <c r="EY4" s="181"/>
      <c r="EZ4" s="181"/>
      <c r="FA4" s="181"/>
      <c r="FB4" s="181"/>
      <c r="FC4" s="181"/>
      <c r="FD4" s="181"/>
      <c r="FE4" s="181"/>
      <c r="FF4" s="181"/>
      <c r="FG4" s="181"/>
      <c r="FH4" s="181"/>
      <c r="FI4" s="181"/>
      <c r="FJ4" s="181"/>
      <c r="FK4" s="181"/>
      <c r="FL4" s="181"/>
      <c r="FM4" s="181"/>
      <c r="FN4" s="181"/>
      <c r="FO4" s="181"/>
      <c r="FP4" s="181"/>
      <c r="FQ4" s="181"/>
      <c r="FR4" s="181"/>
      <c r="FS4" s="181"/>
      <c r="FT4" s="181"/>
      <c r="FU4" s="181"/>
      <c r="FV4" s="181"/>
      <c r="FW4" s="181"/>
      <c r="FX4" s="181"/>
      <c r="FY4" s="181"/>
      <c r="FZ4" s="181"/>
      <c r="GA4" s="181"/>
      <c r="GB4" s="181"/>
      <c r="GC4" s="181"/>
      <c r="GD4" s="181"/>
      <c r="GE4" s="181"/>
      <c r="GF4" s="181"/>
      <c r="GG4" s="181"/>
      <c r="GH4" s="181"/>
      <c r="GI4" s="181"/>
      <c r="GJ4" s="181"/>
      <c r="GK4" s="181"/>
      <c r="GL4" s="181"/>
      <c r="GM4" s="181"/>
      <c r="GN4" s="181"/>
      <c r="GO4" s="181"/>
      <c r="GP4" s="181"/>
      <c r="GQ4" s="181"/>
      <c r="GR4" s="181"/>
      <c r="GS4" s="181"/>
      <c r="GT4" s="181"/>
      <c r="GU4" s="181"/>
      <c r="GV4" s="181"/>
      <c r="GW4" s="181"/>
      <c r="GX4" s="181"/>
      <c r="GY4" s="181"/>
      <c r="GZ4" s="181"/>
      <c r="HA4" s="181"/>
      <c r="HB4" s="181"/>
      <c r="HC4" s="181"/>
      <c r="HD4" s="181"/>
      <c r="HE4" s="181"/>
      <c r="HF4" s="181"/>
      <c r="HG4" s="181"/>
      <c r="HH4" s="181"/>
      <c r="HI4" s="181"/>
      <c r="HJ4" s="181"/>
      <c r="HK4" s="181"/>
      <c r="HL4" s="181"/>
      <c r="HM4" s="181"/>
      <c r="HN4" s="181"/>
      <c r="HO4" s="181"/>
      <c r="HP4" s="181"/>
      <c r="HQ4" s="181"/>
      <c r="HR4" s="181"/>
      <c r="HS4" s="181"/>
      <c r="HT4" s="181"/>
      <c r="HU4" s="181"/>
      <c r="HV4" s="181"/>
      <c r="HW4" s="181"/>
      <c r="HX4" s="181"/>
      <c r="HY4" s="181"/>
      <c r="HZ4" s="181"/>
      <c r="IA4" s="181"/>
      <c r="IB4" s="181"/>
      <c r="IC4" s="181"/>
      <c r="ID4" s="181"/>
      <c r="IE4" s="181"/>
      <c r="IF4" s="181"/>
      <c r="IG4" s="181"/>
      <c r="IH4" s="181"/>
      <c r="II4" s="181"/>
      <c r="IJ4" s="181"/>
      <c r="IK4" s="181"/>
      <c r="IL4" s="181"/>
      <c r="IM4" s="181"/>
      <c r="IN4" s="181"/>
      <c r="IO4" s="181"/>
      <c r="IP4" s="181"/>
      <c r="IQ4" s="181"/>
      <c r="IR4" s="181"/>
      <c r="IS4" s="181"/>
      <c r="IT4" s="181"/>
      <c r="IU4" s="181"/>
      <c r="IV4" s="181"/>
      <c r="IW4" s="181"/>
      <c r="IX4" s="181"/>
      <c r="IY4" s="181"/>
      <c r="IZ4" s="181"/>
      <c r="JA4" s="181"/>
      <c r="JB4" s="181"/>
      <c r="JC4" s="181"/>
      <c r="JD4" s="181"/>
      <c r="JE4" s="181"/>
      <c r="JF4" s="181"/>
      <c r="JG4" s="181"/>
      <c r="JH4" s="181"/>
      <c r="JI4" s="181"/>
      <c r="JJ4" s="181"/>
      <c r="JK4" s="181"/>
      <c r="JL4" s="181"/>
      <c r="JM4" s="181"/>
      <c r="JN4" s="181"/>
      <c r="JO4" s="181"/>
      <c r="JP4" s="181"/>
      <c r="JQ4" s="181"/>
      <c r="JR4" s="181"/>
      <c r="JS4" s="181"/>
      <c r="JT4" s="181"/>
      <c r="JU4" s="181"/>
      <c r="JV4" s="181"/>
      <c r="JW4" s="181"/>
      <c r="JX4" s="181"/>
      <c r="JY4" s="181"/>
      <c r="JZ4" s="181"/>
      <c r="KA4" s="181"/>
      <c r="KB4" s="181"/>
      <c r="KC4" s="181"/>
      <c r="KD4" s="181"/>
      <c r="KE4" s="181"/>
      <c r="KF4" s="181"/>
      <c r="KG4" s="181"/>
      <c r="KH4" s="181"/>
      <c r="KI4" s="181"/>
      <c r="KJ4" s="181"/>
      <c r="KK4" s="181"/>
      <c r="KL4" s="181"/>
      <c r="KM4" s="181"/>
      <c r="KN4" s="181"/>
      <c r="KO4" s="181"/>
      <c r="KP4" s="181"/>
      <c r="KQ4" s="181"/>
      <c r="KR4" s="181"/>
      <c r="KS4" s="181"/>
      <c r="KT4" s="181"/>
      <c r="KU4" s="181"/>
      <c r="KV4" s="181"/>
      <c r="KW4" s="181"/>
      <c r="KX4" s="181"/>
      <c r="KY4" s="181"/>
      <c r="KZ4" s="181"/>
      <c r="LA4" s="181"/>
      <c r="LB4" s="181"/>
      <c r="LC4" s="181"/>
      <c r="LD4" s="181"/>
      <c r="LE4" s="181"/>
      <c r="LF4" s="181"/>
      <c r="LG4" s="181"/>
      <c r="LH4" s="181"/>
      <c r="LI4" s="181"/>
      <c r="LJ4" s="181"/>
      <c r="LK4" s="181"/>
      <c r="LL4" s="181"/>
      <c r="LM4" s="181"/>
      <c r="LN4" s="181"/>
      <c r="LO4" s="181"/>
      <c r="LP4" s="181"/>
      <c r="LQ4" s="181"/>
      <c r="LR4" s="181"/>
      <c r="LS4" s="181"/>
      <c r="LT4" s="181"/>
      <c r="LU4" s="181"/>
      <c r="LV4" s="181"/>
      <c r="LW4" s="181"/>
      <c r="LX4" s="181"/>
      <c r="LY4" s="181"/>
      <c r="LZ4" s="181"/>
      <c r="MA4" s="181"/>
      <c r="MB4" s="181"/>
      <c r="MC4" s="181"/>
      <c r="MD4" s="181"/>
      <c r="ME4" s="181"/>
      <c r="MF4" s="181"/>
      <c r="MG4" s="181"/>
      <c r="MH4" s="181"/>
      <c r="MI4" s="181"/>
      <c r="MJ4" s="181"/>
      <c r="MK4" s="181"/>
      <c r="ML4" s="181"/>
      <c r="MM4" s="181"/>
      <c r="MN4" s="181"/>
      <c r="MO4" s="181"/>
      <c r="MP4" s="181"/>
      <c r="MQ4" s="181"/>
      <c r="MR4" s="181"/>
      <c r="MS4" s="181"/>
      <c r="MT4" s="181"/>
      <c r="MU4" s="181"/>
      <c r="MV4" s="181"/>
      <c r="MW4" s="181"/>
      <c r="MX4" s="181"/>
      <c r="MY4" s="181"/>
      <c r="MZ4" s="181"/>
      <c r="NA4" s="181"/>
      <c r="NB4" s="181"/>
      <c r="NC4" s="181"/>
      <c r="ND4" s="181"/>
      <c r="NE4" s="181"/>
      <c r="NF4" s="181"/>
      <c r="NG4" s="181"/>
      <c r="NH4" s="181"/>
      <c r="NI4" s="181"/>
      <c r="NJ4" s="181"/>
      <c r="NK4" s="181"/>
      <c r="NL4" s="181"/>
      <c r="NM4" s="181"/>
      <c r="NN4" s="181"/>
      <c r="NO4" s="181"/>
      <c r="NP4" s="181"/>
      <c r="NQ4" s="181"/>
      <c r="NR4" s="181"/>
      <c r="NS4" s="181"/>
      <c r="NT4" s="181"/>
      <c r="NU4" s="181"/>
      <c r="NV4" s="181"/>
      <c r="NW4" s="181"/>
      <c r="NX4" s="181"/>
      <c r="NY4" s="181"/>
      <c r="NZ4" s="181"/>
      <c r="OA4" s="181"/>
      <c r="OB4" s="181"/>
      <c r="OC4" s="181"/>
      <c r="OD4" s="181"/>
      <c r="OE4" s="181"/>
      <c r="OF4" s="181"/>
      <c r="OG4" s="181"/>
      <c r="OH4" s="181"/>
      <c r="OI4" s="181"/>
      <c r="OJ4" s="181"/>
      <c r="OK4" s="181"/>
      <c r="OL4" s="181"/>
      <c r="OM4" s="181"/>
      <c r="ON4" s="181"/>
      <c r="OO4" s="181"/>
      <c r="OP4" s="181"/>
      <c r="OQ4" s="181"/>
      <c r="OR4" s="181"/>
      <c r="OS4" s="181"/>
      <c r="OT4" s="181"/>
      <c r="OU4" s="181"/>
      <c r="OV4" s="181"/>
      <c r="OW4" s="181"/>
      <c r="OX4" s="181"/>
      <c r="OY4" s="181"/>
      <c r="OZ4" s="181"/>
      <c r="PA4" s="181"/>
      <c r="PB4" s="181"/>
      <c r="PC4" s="181"/>
      <c r="PD4" s="181"/>
      <c r="PE4" s="181"/>
      <c r="PF4" s="181"/>
      <c r="PG4" s="181"/>
      <c r="PH4" s="181"/>
      <c r="PI4" s="181"/>
      <c r="PJ4" s="181"/>
      <c r="PK4" s="181"/>
      <c r="PL4" s="181"/>
      <c r="PM4" s="181"/>
      <c r="PN4" s="181"/>
      <c r="PO4" s="181"/>
      <c r="PP4" s="181"/>
      <c r="PQ4" s="181"/>
      <c r="PR4" s="181"/>
      <c r="PS4" s="181"/>
      <c r="PT4" s="181"/>
      <c r="PU4" s="181"/>
      <c r="PV4" s="181"/>
      <c r="PW4" s="181"/>
      <c r="PX4" s="181"/>
      <c r="PY4" s="181"/>
      <c r="PZ4" s="181"/>
      <c r="QA4" s="181"/>
      <c r="QB4" s="181"/>
      <c r="QC4" s="181"/>
      <c r="QD4" s="181"/>
      <c r="QE4" s="181"/>
      <c r="QF4" s="181"/>
      <c r="QG4" s="181"/>
      <c r="QH4" s="181"/>
      <c r="QI4" s="181"/>
      <c r="QJ4" s="181"/>
      <c r="QK4" s="181"/>
      <c r="QL4" s="181"/>
      <c r="QM4" s="181"/>
      <c r="QN4" s="181"/>
      <c r="QO4" s="181"/>
      <c r="QP4" s="181"/>
      <c r="QQ4" s="181"/>
      <c r="QR4" s="181"/>
      <c r="QS4" s="181"/>
      <c r="QT4" s="181"/>
      <c r="QU4" s="181"/>
      <c r="QV4" s="181"/>
      <c r="QW4" s="181"/>
      <c r="QX4" s="181"/>
      <c r="QY4" s="181"/>
      <c r="QZ4" s="181"/>
      <c r="RA4" s="181"/>
      <c r="RB4" s="181"/>
      <c r="RC4" s="181"/>
      <c r="RD4" s="181"/>
      <c r="RE4" s="181"/>
      <c r="RF4" s="181"/>
      <c r="RG4" s="181"/>
      <c r="RH4" s="181"/>
      <c r="RI4" s="181"/>
      <c r="RJ4" s="181"/>
      <c r="RK4" s="181"/>
      <c r="RL4" s="181"/>
      <c r="RM4" s="181"/>
      <c r="RN4" s="181"/>
      <c r="RO4" s="181"/>
      <c r="RP4" s="181"/>
      <c r="RQ4" s="181"/>
      <c r="RR4" s="181"/>
      <c r="RS4" s="181"/>
      <c r="RT4" s="181"/>
      <c r="RU4" s="181"/>
      <c r="RV4" s="181"/>
      <c r="RW4" s="181"/>
      <c r="RX4" s="181"/>
      <c r="RY4" s="181"/>
      <c r="RZ4" s="181"/>
      <c r="SA4" s="181"/>
      <c r="SB4" s="181"/>
      <c r="SC4" s="181"/>
      <c r="SD4" s="181"/>
      <c r="SE4" s="181"/>
      <c r="SF4" s="181"/>
      <c r="SG4" s="181"/>
      <c r="SH4" s="181"/>
      <c r="SI4" s="181"/>
      <c r="SJ4" s="181"/>
      <c r="SK4" s="181"/>
      <c r="SL4" s="181"/>
      <c r="SM4" s="181"/>
      <c r="SN4" s="181"/>
      <c r="SO4" s="181"/>
      <c r="SP4" s="181"/>
      <c r="SQ4" s="181"/>
      <c r="SR4" s="181"/>
      <c r="SS4" s="181"/>
      <c r="ST4" s="181"/>
      <c r="SU4" s="181"/>
      <c r="SV4" s="181"/>
      <c r="SW4" s="181"/>
      <c r="SX4" s="181"/>
      <c r="SY4" s="181"/>
      <c r="SZ4" s="181"/>
      <c r="TA4" s="181"/>
      <c r="TB4" s="181"/>
      <c r="TC4" s="181"/>
      <c r="TD4" s="181"/>
      <c r="TE4" s="181"/>
      <c r="TF4" s="181"/>
      <c r="TG4" s="181"/>
      <c r="TH4" s="181"/>
      <c r="TI4" s="181"/>
      <c r="TJ4" s="181"/>
      <c r="TK4" s="181"/>
      <c r="TL4" s="181"/>
      <c r="TM4" s="181"/>
      <c r="TN4" s="181"/>
      <c r="TO4" s="181"/>
      <c r="TP4" s="181"/>
      <c r="TQ4" s="181"/>
      <c r="TR4" s="181"/>
      <c r="TS4" s="181"/>
      <c r="TT4" s="181"/>
      <c r="TU4" s="181"/>
      <c r="TV4" s="181"/>
      <c r="TW4" s="181"/>
      <c r="TX4" s="181"/>
      <c r="TY4" s="181"/>
      <c r="TZ4" s="181"/>
      <c r="UA4" s="181"/>
      <c r="UB4" s="181"/>
      <c r="UC4" s="181"/>
      <c r="UD4" s="181"/>
      <c r="UE4" s="181"/>
      <c r="UF4" s="181"/>
      <c r="UG4" s="181"/>
      <c r="UH4" s="181"/>
      <c r="UI4" s="181"/>
      <c r="UJ4" s="181"/>
      <c r="UK4" s="181"/>
      <c r="UL4" s="181"/>
      <c r="UM4" s="181"/>
      <c r="UN4" s="181"/>
      <c r="UO4" s="181"/>
      <c r="UP4" s="181"/>
      <c r="UQ4" s="181"/>
      <c r="UR4" s="181"/>
      <c r="US4" s="181"/>
      <c r="UT4" s="181"/>
      <c r="UU4" s="181"/>
      <c r="UV4" s="181"/>
      <c r="UW4" s="181"/>
      <c r="UX4" s="181"/>
      <c r="UY4" s="181"/>
      <c r="UZ4" s="181"/>
      <c r="VA4" s="181"/>
      <c r="VB4" s="181"/>
      <c r="VC4" s="181"/>
      <c r="VD4" s="181"/>
      <c r="VE4" s="181"/>
      <c r="VF4" s="181"/>
      <c r="VG4" s="181"/>
      <c r="VH4" s="181"/>
      <c r="VI4" s="181"/>
      <c r="VJ4" s="181"/>
      <c r="VK4" s="181"/>
      <c r="VL4" s="181"/>
      <c r="VM4" s="181"/>
      <c r="VN4" s="181"/>
      <c r="VO4" s="181"/>
      <c r="VP4" s="181"/>
      <c r="VQ4" s="181"/>
      <c r="VR4" s="181"/>
      <c r="VS4" s="181"/>
      <c r="VT4" s="181"/>
      <c r="VU4" s="181"/>
      <c r="VV4" s="181"/>
      <c r="VW4" s="181"/>
      <c r="VX4" s="181"/>
      <c r="VY4" s="181"/>
      <c r="VZ4" s="181"/>
      <c r="WA4" s="181"/>
      <c r="WB4" s="181"/>
      <c r="WC4" s="181"/>
      <c r="WD4" s="181"/>
      <c r="WE4" s="181"/>
      <c r="WF4" s="181"/>
      <c r="WG4" s="181"/>
      <c r="WH4" s="181"/>
      <c r="WI4" s="181"/>
      <c r="WJ4" s="181"/>
      <c r="WK4" s="181"/>
      <c r="WL4" s="181"/>
      <c r="WM4" s="181"/>
      <c r="WN4" s="181"/>
      <c r="WO4" s="181"/>
      <c r="WP4" s="181"/>
      <c r="WQ4" s="181"/>
      <c r="WR4" s="181"/>
      <c r="WS4" s="181"/>
      <c r="WT4" s="181"/>
      <c r="WU4" s="181"/>
      <c r="WV4" s="181"/>
      <c r="WW4" s="181"/>
      <c r="WX4" s="181"/>
      <c r="WY4" s="181"/>
      <c r="WZ4" s="181"/>
      <c r="XA4" s="181"/>
      <c r="XB4" s="181"/>
      <c r="XC4" s="181"/>
      <c r="XD4" s="181"/>
      <c r="XE4" s="181"/>
      <c r="XF4" s="181"/>
      <c r="XG4" s="181"/>
      <c r="XH4" s="181"/>
      <c r="XI4" s="181"/>
      <c r="XJ4" s="181"/>
      <c r="XK4" s="181"/>
      <c r="XL4" s="181"/>
      <c r="XM4" s="181"/>
      <c r="XN4" s="181"/>
      <c r="XO4" s="181"/>
      <c r="XP4" s="181"/>
      <c r="XQ4" s="181"/>
      <c r="XR4" s="181"/>
      <c r="XS4" s="181"/>
      <c r="XT4" s="181"/>
      <c r="XU4" s="181"/>
      <c r="XV4" s="181"/>
      <c r="XW4" s="181"/>
      <c r="XX4" s="181"/>
      <c r="XY4" s="181"/>
      <c r="XZ4" s="181"/>
      <c r="YA4" s="181"/>
      <c r="YB4" s="181"/>
      <c r="YC4" s="181"/>
      <c r="YD4" s="181"/>
      <c r="YE4" s="181"/>
      <c r="YF4" s="181"/>
      <c r="YG4" s="181"/>
      <c r="YH4" s="181"/>
      <c r="YI4" s="181"/>
      <c r="YJ4" s="181"/>
      <c r="YK4" s="181"/>
      <c r="YL4" s="181"/>
      <c r="YM4" s="181"/>
      <c r="YN4" s="181"/>
      <c r="YO4" s="181"/>
      <c r="YP4" s="181"/>
      <c r="YQ4" s="181"/>
      <c r="YR4" s="181"/>
      <c r="YS4" s="181"/>
      <c r="YT4" s="181"/>
      <c r="YU4" s="181"/>
      <c r="YV4" s="181"/>
      <c r="YW4" s="181"/>
      <c r="YX4" s="181"/>
      <c r="YY4" s="181"/>
      <c r="YZ4" s="181"/>
      <c r="ZA4" s="181"/>
      <c r="ZB4" s="181"/>
      <c r="ZC4" s="181"/>
      <c r="ZD4" s="181"/>
      <c r="ZE4" s="181"/>
      <c r="ZF4" s="181"/>
      <c r="ZG4" s="181"/>
      <c r="ZH4" s="181"/>
      <c r="ZI4" s="181"/>
      <c r="ZJ4" s="181"/>
      <c r="ZK4" s="181"/>
      <c r="ZL4" s="181"/>
      <c r="ZM4" s="181"/>
      <c r="ZN4" s="181"/>
      <c r="ZO4" s="181"/>
      <c r="ZP4" s="181"/>
      <c r="ZQ4" s="181"/>
      <c r="ZR4" s="181"/>
      <c r="ZS4" s="181"/>
      <c r="ZT4" s="181"/>
      <c r="ZU4" s="181"/>
      <c r="ZV4" s="181"/>
      <c r="ZW4" s="181"/>
      <c r="ZX4" s="181"/>
      <c r="ZY4" s="181"/>
      <c r="ZZ4" s="181"/>
      <c r="AAA4" s="181"/>
      <c r="AAB4" s="181"/>
      <c r="AAC4" s="181"/>
      <c r="AAD4" s="181"/>
      <c r="AAE4" s="181"/>
      <c r="AAF4" s="181"/>
      <c r="AAG4" s="181"/>
      <c r="AAH4" s="181"/>
      <c r="AAI4" s="181"/>
      <c r="AAJ4" s="181"/>
      <c r="AAK4" s="181"/>
      <c r="AAL4" s="181"/>
      <c r="AAM4" s="181"/>
      <c r="AAN4" s="181"/>
      <c r="AAO4" s="181"/>
      <c r="AAP4" s="181"/>
      <c r="AAQ4" s="181"/>
      <c r="AAR4" s="181"/>
      <c r="AAS4" s="181"/>
      <c r="AAT4" s="181"/>
      <c r="AAU4" s="181"/>
      <c r="AAV4" s="181"/>
      <c r="AAW4" s="181"/>
      <c r="AAX4" s="181"/>
      <c r="AAY4" s="181"/>
      <c r="AAZ4" s="181"/>
      <c r="ABA4" s="181"/>
      <c r="ABB4" s="181"/>
      <c r="ABC4" s="181"/>
      <c r="ABD4" s="181"/>
      <c r="ABE4" s="181"/>
      <c r="ABF4" s="181"/>
      <c r="ABG4" s="181"/>
      <c r="ABH4" s="181"/>
      <c r="ABI4" s="181"/>
      <c r="ABJ4" s="181"/>
      <c r="ABK4" s="181"/>
      <c r="ABL4" s="181"/>
      <c r="ABM4" s="181"/>
      <c r="ABN4" s="181"/>
      <c r="ABO4" s="181"/>
      <c r="ABP4" s="181"/>
      <c r="ABQ4" s="181"/>
      <c r="ABR4" s="181"/>
      <c r="ABS4" s="181"/>
      <c r="ABT4" s="181"/>
      <c r="ABU4" s="181"/>
      <c r="ABV4" s="181"/>
      <c r="ABW4" s="181"/>
      <c r="ABX4" s="181"/>
      <c r="ABY4" s="181"/>
      <c r="ABZ4" s="181"/>
      <c r="ACA4" s="181"/>
      <c r="ACB4" s="181"/>
      <c r="ACC4" s="181"/>
      <c r="ACD4" s="181"/>
      <c r="ACE4" s="181"/>
      <c r="ACF4" s="181"/>
      <c r="ACG4" s="181"/>
      <c r="ACH4" s="181"/>
      <c r="ACI4" s="181"/>
      <c r="ACJ4" s="181"/>
      <c r="ACK4" s="181"/>
      <c r="ACL4" s="181"/>
      <c r="ACM4" s="181"/>
      <c r="ACN4" s="181"/>
      <c r="ACO4" s="181"/>
      <c r="ACP4" s="181"/>
      <c r="ACQ4" s="181"/>
      <c r="ACR4" s="181"/>
      <c r="ACS4" s="181"/>
      <c r="ACT4" s="181"/>
      <c r="ACU4" s="181"/>
      <c r="ACV4" s="181"/>
      <c r="ACW4" s="181"/>
      <c r="ACX4" s="181"/>
      <c r="ACY4" s="181"/>
      <c r="ACZ4" s="181"/>
      <c r="ADA4" s="181"/>
      <c r="ADB4" s="181"/>
      <c r="ADC4" s="181"/>
      <c r="ADD4" s="181"/>
      <c r="ADE4" s="181"/>
      <c r="ADF4" s="181"/>
      <c r="ADG4" s="181"/>
      <c r="ADH4" s="181"/>
      <c r="ADI4" s="181"/>
      <c r="ADJ4" s="181"/>
      <c r="ADK4" s="181"/>
      <c r="ADL4" s="181"/>
      <c r="ADM4" s="181"/>
      <c r="ADN4" s="181"/>
      <c r="ADO4" s="181"/>
      <c r="ADP4" s="181"/>
      <c r="ADQ4" s="181"/>
      <c r="ADR4" s="181"/>
      <c r="ADS4" s="181"/>
      <c r="ADT4" s="181"/>
      <c r="ADU4" s="181"/>
      <c r="ADV4" s="181"/>
      <c r="ADW4" s="181"/>
      <c r="ADX4" s="181"/>
      <c r="ADY4" s="181"/>
      <c r="ADZ4" s="181"/>
      <c r="AEA4" s="181"/>
      <c r="AEB4" s="181"/>
      <c r="AEC4" s="181"/>
      <c r="AED4" s="181"/>
      <c r="AEE4" s="181"/>
      <c r="AEF4" s="181"/>
      <c r="AEG4" s="181"/>
      <c r="AEH4" s="181"/>
      <c r="AEI4" s="181"/>
      <c r="AEJ4" s="181"/>
      <c r="AEK4" s="181"/>
      <c r="AEL4" s="181"/>
      <c r="AEM4" s="181"/>
      <c r="AEN4" s="181"/>
      <c r="AEO4" s="181"/>
      <c r="AEP4" s="181"/>
      <c r="AEQ4" s="181"/>
      <c r="AER4" s="181"/>
      <c r="AES4" s="181"/>
      <c r="AET4" s="181"/>
      <c r="AEU4" s="181"/>
      <c r="AEV4" s="181"/>
      <c r="AEW4" s="181"/>
      <c r="AEX4" s="181"/>
      <c r="AEY4" s="181"/>
      <c r="AEZ4" s="181"/>
      <c r="AFA4" s="181"/>
      <c r="AFB4" s="181"/>
      <c r="AFC4" s="181"/>
      <c r="AFD4" s="181"/>
      <c r="AFE4" s="181"/>
      <c r="AFF4" s="181"/>
      <c r="AFG4" s="181"/>
      <c r="AFH4" s="181"/>
      <c r="AFI4" s="181"/>
      <c r="AFJ4" s="181"/>
      <c r="AFK4" s="181"/>
      <c r="AFL4" s="181"/>
      <c r="AFM4" s="181"/>
      <c r="AFN4" s="181"/>
      <c r="AFO4" s="181"/>
      <c r="AFP4" s="181"/>
      <c r="AFQ4" s="181"/>
      <c r="AFR4" s="181"/>
      <c r="AFS4" s="181"/>
      <c r="AFT4" s="181"/>
      <c r="AFU4" s="181"/>
      <c r="AFV4" s="181"/>
      <c r="AFW4" s="181"/>
      <c r="AFX4" s="181"/>
      <c r="AFY4" s="181"/>
      <c r="AFZ4" s="181"/>
      <c r="AGA4" s="181"/>
      <c r="AGB4" s="181"/>
      <c r="AGC4" s="181"/>
      <c r="AGD4" s="181"/>
      <c r="AGE4" s="181"/>
      <c r="AGF4" s="181"/>
      <c r="AGG4" s="181"/>
      <c r="AGH4" s="181"/>
      <c r="AGI4" s="181"/>
      <c r="AGJ4" s="181"/>
      <c r="AGK4" s="181"/>
      <c r="AGL4" s="181"/>
      <c r="AGM4" s="181"/>
      <c r="AGN4" s="181"/>
      <c r="AGO4" s="181"/>
      <c r="AGP4" s="181"/>
      <c r="AGQ4" s="181"/>
      <c r="AGR4" s="181"/>
      <c r="AGS4" s="181"/>
      <c r="AGT4" s="181"/>
      <c r="AGU4" s="181"/>
      <c r="AGV4" s="181"/>
      <c r="AGW4" s="181"/>
      <c r="AGX4" s="181"/>
      <c r="AGY4" s="181"/>
      <c r="AGZ4" s="181"/>
      <c r="AHA4" s="181"/>
      <c r="AHB4" s="181"/>
      <c r="AHC4" s="181"/>
      <c r="AHD4" s="181"/>
      <c r="AHE4" s="181"/>
      <c r="AHF4" s="181"/>
      <c r="AHG4" s="181"/>
      <c r="AHH4" s="181"/>
      <c r="AHI4" s="181"/>
      <c r="AHJ4" s="181"/>
      <c r="AHK4" s="181"/>
      <c r="AHL4" s="181"/>
      <c r="AHM4" s="181"/>
      <c r="AHN4" s="181"/>
      <c r="AHO4" s="181"/>
      <c r="AHP4" s="181"/>
      <c r="AHQ4" s="181"/>
      <c r="AHR4" s="181"/>
      <c r="AHS4" s="181"/>
      <c r="AHT4" s="181"/>
      <c r="AHU4" s="181"/>
      <c r="AHV4" s="181"/>
      <c r="AHW4" s="181"/>
      <c r="AHX4" s="181"/>
      <c r="AHY4" s="181"/>
      <c r="AHZ4" s="181"/>
      <c r="AIA4" s="181"/>
      <c r="AIB4" s="181"/>
      <c r="AIC4" s="181"/>
      <c r="AID4" s="181"/>
      <c r="AIE4" s="181"/>
      <c r="AIF4" s="181"/>
      <c r="AIG4" s="181"/>
      <c r="AIH4" s="181"/>
      <c r="AII4" s="181"/>
      <c r="AIJ4" s="181"/>
      <c r="AIK4" s="181"/>
      <c r="AIL4" s="181"/>
      <c r="AIM4" s="181"/>
      <c r="AIN4" s="181"/>
      <c r="AIO4" s="181"/>
      <c r="AIP4" s="181"/>
      <c r="AIQ4" s="181"/>
      <c r="AIR4" s="181"/>
      <c r="AIS4" s="181"/>
      <c r="AIT4" s="181"/>
      <c r="AIU4" s="181"/>
      <c r="AIV4" s="181"/>
      <c r="AIW4" s="181"/>
      <c r="AIX4" s="181"/>
      <c r="AIY4" s="181"/>
      <c r="AIZ4" s="181"/>
      <c r="AJA4" s="181"/>
      <c r="AJB4" s="181"/>
      <c r="AJC4" s="181"/>
      <c r="AJD4" s="181"/>
      <c r="AJE4" s="181"/>
      <c r="AJF4" s="181"/>
      <c r="AJG4" s="181"/>
      <c r="AJH4" s="181"/>
      <c r="AJI4" s="181"/>
      <c r="AJJ4" s="181"/>
      <c r="AJK4" s="181"/>
      <c r="AJL4" s="181"/>
      <c r="AJM4" s="181"/>
      <c r="AJN4" s="181"/>
      <c r="AJO4" s="181"/>
      <c r="AJP4" s="181"/>
      <c r="AJQ4" s="181"/>
      <c r="AJR4" s="181"/>
      <c r="AJS4" s="181"/>
      <c r="AJT4" s="181"/>
      <c r="AJU4" s="181"/>
      <c r="AJV4" s="181"/>
      <c r="AJW4" s="181"/>
      <c r="AJX4" s="181"/>
      <c r="AJY4" s="181"/>
      <c r="AJZ4" s="181"/>
      <c r="AKA4" s="181"/>
      <c r="AKB4" s="181"/>
      <c r="AKC4" s="181"/>
      <c r="AKD4" s="181"/>
      <c r="AKE4" s="181"/>
      <c r="AKF4" s="181"/>
      <c r="AKG4" s="181"/>
      <c r="AKH4" s="181"/>
      <c r="AKI4" s="181"/>
      <c r="AKJ4" s="181"/>
      <c r="AKK4" s="181"/>
      <c r="AKL4" s="181"/>
      <c r="AKM4" s="181"/>
      <c r="AKN4" s="181"/>
      <c r="AKO4" s="181"/>
      <c r="AKP4" s="181"/>
      <c r="AKQ4" s="181"/>
      <c r="AKR4" s="181"/>
      <c r="AKS4" s="181"/>
      <c r="AKT4" s="181"/>
      <c r="AKU4" s="181"/>
      <c r="AKV4" s="181"/>
      <c r="AKW4" s="181"/>
      <c r="AKX4" s="181"/>
      <c r="AKY4" s="181"/>
      <c r="AKZ4" s="181"/>
      <c r="ALA4" s="181"/>
      <c r="ALB4" s="181"/>
      <c r="ALC4" s="181"/>
      <c r="ALD4" s="181"/>
      <c r="ALE4" s="181"/>
      <c r="ALF4" s="181"/>
      <c r="ALG4" s="181"/>
      <c r="ALH4" s="181"/>
      <c r="ALI4" s="181"/>
      <c r="ALJ4" s="181"/>
      <c r="ALK4" s="181"/>
      <c r="ALL4" s="181"/>
      <c r="ALM4" s="181"/>
      <c r="ALN4" s="181"/>
      <c r="ALO4" s="181"/>
      <c r="ALP4" s="181"/>
      <c r="ALQ4" s="181"/>
      <c r="ALR4" s="181"/>
      <c r="ALS4" s="181"/>
      <c r="ALT4" s="181"/>
      <c r="ALU4" s="181"/>
      <c r="ALV4" s="181"/>
      <c r="ALW4" s="181"/>
      <c r="ALX4" s="181"/>
      <c r="ALY4" s="181"/>
      <c r="ALZ4" s="181"/>
      <c r="AMA4" s="181"/>
      <c r="AMB4" s="181"/>
      <c r="AMC4" s="181"/>
      <c r="AMD4" s="181"/>
      <c r="AME4" s="181"/>
      <c r="AMF4" s="181"/>
      <c r="AMG4" s="181"/>
      <c r="AMH4" s="181"/>
      <c r="AMI4" s="181"/>
      <c r="AMJ4" s="181"/>
      <c r="AMK4" s="181"/>
    </row>
    <row r="5" spans="1:1025" ht="32.1" customHeight="1">
      <c r="A5" s="186" t="s">
        <v>7</v>
      </c>
      <c r="B5" s="375" t="s">
        <v>95</v>
      </c>
      <c r="C5" s="375"/>
      <c r="D5" s="375"/>
      <c r="E5" s="375"/>
      <c r="F5" s="375"/>
      <c r="G5" s="375"/>
      <c r="H5" s="375"/>
      <c r="I5" s="375"/>
      <c r="J5" s="375"/>
      <c r="K5" s="375"/>
      <c r="L5" s="375"/>
      <c r="M5" s="375"/>
      <c r="N5" s="181"/>
      <c r="O5" s="181"/>
      <c r="P5" s="181"/>
      <c r="Q5" s="181"/>
      <c r="R5" s="181"/>
      <c r="S5" s="181"/>
      <c r="T5" s="181"/>
      <c r="U5" s="181"/>
      <c r="V5" s="181"/>
      <c r="W5" s="181"/>
      <c r="X5" s="181"/>
      <c r="Y5" s="181"/>
      <c r="Z5" s="181"/>
      <c r="AA5" s="181"/>
      <c r="AB5" s="181"/>
      <c r="AC5" s="181"/>
      <c r="AD5" s="181"/>
      <c r="AE5" s="181"/>
      <c r="AF5" s="181"/>
      <c r="AG5" s="181"/>
      <c r="AH5" s="181"/>
      <c r="AI5" s="181"/>
      <c r="AJ5" s="181"/>
      <c r="AK5" s="181"/>
      <c r="AL5" s="181"/>
      <c r="AM5" s="181"/>
      <c r="AN5" s="181"/>
      <c r="AO5" s="181"/>
      <c r="AP5" s="181"/>
      <c r="AQ5" s="181"/>
      <c r="AR5" s="181"/>
      <c r="AS5" s="181"/>
      <c r="AT5" s="181"/>
      <c r="AU5" s="181"/>
      <c r="AV5" s="181"/>
      <c r="AW5" s="181"/>
      <c r="AX5" s="181"/>
      <c r="AY5" s="181"/>
      <c r="AZ5" s="181"/>
      <c r="BA5" s="181"/>
      <c r="BB5" s="181"/>
      <c r="BC5" s="181"/>
      <c r="BD5" s="181"/>
      <c r="BE5" s="181"/>
      <c r="BF5" s="181"/>
      <c r="BG5" s="181"/>
      <c r="BH5" s="181"/>
      <c r="BI5" s="181"/>
      <c r="BJ5" s="181"/>
      <c r="BK5" s="181"/>
      <c r="BL5" s="181"/>
      <c r="BM5" s="181"/>
      <c r="BN5" s="181"/>
      <c r="BO5" s="181"/>
      <c r="BP5" s="181"/>
      <c r="BQ5" s="181"/>
      <c r="BR5" s="181"/>
      <c r="BS5" s="181"/>
      <c r="BT5" s="181"/>
      <c r="BU5" s="181"/>
      <c r="BV5" s="181"/>
      <c r="BW5" s="181"/>
      <c r="BX5" s="181"/>
      <c r="BY5" s="181"/>
      <c r="BZ5" s="181"/>
      <c r="CA5" s="181"/>
      <c r="CB5" s="181"/>
      <c r="CC5" s="181"/>
      <c r="CD5" s="181"/>
      <c r="CE5" s="181"/>
      <c r="CF5" s="181"/>
      <c r="CG5" s="181"/>
      <c r="CH5" s="181"/>
      <c r="CI5" s="181"/>
      <c r="CJ5" s="181"/>
      <c r="CK5" s="181"/>
      <c r="CL5" s="181"/>
      <c r="CM5" s="181"/>
      <c r="CN5" s="181"/>
      <c r="CO5" s="181"/>
      <c r="CP5" s="181"/>
      <c r="CQ5" s="181"/>
      <c r="CR5" s="181"/>
      <c r="CS5" s="181"/>
      <c r="CT5" s="181"/>
      <c r="CU5" s="181"/>
      <c r="CV5" s="181"/>
      <c r="CW5" s="181"/>
      <c r="CX5" s="181"/>
      <c r="CY5" s="181"/>
      <c r="CZ5" s="181"/>
      <c r="DA5" s="181"/>
      <c r="DB5" s="181"/>
      <c r="DC5" s="181"/>
      <c r="DD5" s="181"/>
      <c r="DE5" s="181"/>
      <c r="DF5" s="181"/>
      <c r="DG5" s="181"/>
      <c r="DH5" s="181"/>
      <c r="DI5" s="181"/>
      <c r="DJ5" s="181"/>
      <c r="DK5" s="181"/>
      <c r="DL5" s="181"/>
      <c r="DM5" s="181"/>
      <c r="DN5" s="181"/>
      <c r="DO5" s="181"/>
      <c r="DP5" s="181"/>
      <c r="DQ5" s="181"/>
      <c r="DR5" s="181"/>
      <c r="DS5" s="181"/>
      <c r="DT5" s="181"/>
      <c r="DU5" s="181"/>
      <c r="DV5" s="181"/>
      <c r="DW5" s="181"/>
      <c r="DX5" s="181"/>
      <c r="DY5" s="181"/>
      <c r="DZ5" s="181"/>
      <c r="EA5" s="181"/>
      <c r="EB5" s="181"/>
      <c r="EC5" s="181"/>
      <c r="ED5" s="181"/>
      <c r="EE5" s="181"/>
      <c r="EF5" s="181"/>
      <c r="EG5" s="181"/>
      <c r="EH5" s="181"/>
      <c r="EI5" s="181"/>
      <c r="EJ5" s="181"/>
      <c r="EK5" s="181"/>
      <c r="EL5" s="181"/>
      <c r="EM5" s="181"/>
      <c r="EN5" s="181"/>
      <c r="EO5" s="181"/>
      <c r="EP5" s="181"/>
      <c r="EQ5" s="181"/>
      <c r="ER5" s="181"/>
      <c r="ES5" s="181"/>
      <c r="ET5" s="181"/>
      <c r="EU5" s="181"/>
      <c r="EV5" s="181"/>
      <c r="EW5" s="181"/>
      <c r="EX5" s="181"/>
      <c r="EY5" s="181"/>
      <c r="EZ5" s="181"/>
      <c r="FA5" s="181"/>
      <c r="FB5" s="181"/>
      <c r="FC5" s="181"/>
      <c r="FD5" s="181"/>
      <c r="FE5" s="181"/>
      <c r="FF5" s="181"/>
      <c r="FG5" s="181"/>
      <c r="FH5" s="181"/>
      <c r="FI5" s="181"/>
      <c r="FJ5" s="181"/>
      <c r="FK5" s="181"/>
      <c r="FL5" s="181"/>
      <c r="FM5" s="181"/>
      <c r="FN5" s="181"/>
      <c r="FO5" s="181"/>
      <c r="FP5" s="181"/>
      <c r="FQ5" s="181"/>
      <c r="FR5" s="181"/>
      <c r="FS5" s="181"/>
      <c r="FT5" s="181"/>
      <c r="FU5" s="181"/>
      <c r="FV5" s="181"/>
      <c r="FW5" s="181"/>
      <c r="FX5" s="181"/>
      <c r="FY5" s="181"/>
      <c r="FZ5" s="181"/>
      <c r="GA5" s="181"/>
      <c r="GB5" s="181"/>
      <c r="GC5" s="181"/>
      <c r="GD5" s="181"/>
      <c r="GE5" s="181"/>
      <c r="GF5" s="181"/>
      <c r="GG5" s="181"/>
      <c r="GH5" s="181"/>
      <c r="GI5" s="181"/>
      <c r="GJ5" s="181"/>
      <c r="GK5" s="181"/>
      <c r="GL5" s="181"/>
      <c r="GM5" s="181"/>
      <c r="GN5" s="181"/>
      <c r="GO5" s="181"/>
      <c r="GP5" s="181"/>
      <c r="GQ5" s="181"/>
      <c r="GR5" s="181"/>
      <c r="GS5" s="181"/>
      <c r="GT5" s="181"/>
      <c r="GU5" s="181"/>
      <c r="GV5" s="181"/>
      <c r="GW5" s="181"/>
      <c r="GX5" s="181"/>
      <c r="GY5" s="181"/>
      <c r="GZ5" s="181"/>
      <c r="HA5" s="181"/>
      <c r="HB5" s="181"/>
      <c r="HC5" s="181"/>
      <c r="HD5" s="181"/>
      <c r="HE5" s="181"/>
      <c r="HF5" s="181"/>
      <c r="HG5" s="181"/>
      <c r="HH5" s="181"/>
      <c r="HI5" s="181"/>
      <c r="HJ5" s="181"/>
      <c r="HK5" s="181"/>
      <c r="HL5" s="181"/>
      <c r="HM5" s="181"/>
      <c r="HN5" s="181"/>
      <c r="HO5" s="181"/>
      <c r="HP5" s="181"/>
      <c r="HQ5" s="181"/>
      <c r="HR5" s="181"/>
      <c r="HS5" s="181"/>
      <c r="HT5" s="181"/>
      <c r="HU5" s="181"/>
      <c r="HV5" s="181"/>
      <c r="HW5" s="181"/>
      <c r="HX5" s="181"/>
      <c r="HY5" s="181"/>
      <c r="HZ5" s="181"/>
      <c r="IA5" s="181"/>
      <c r="IB5" s="181"/>
      <c r="IC5" s="181"/>
      <c r="ID5" s="181"/>
      <c r="IE5" s="181"/>
      <c r="IF5" s="181"/>
      <c r="IG5" s="181"/>
      <c r="IH5" s="181"/>
      <c r="II5" s="181"/>
      <c r="IJ5" s="181"/>
      <c r="IK5" s="181"/>
      <c r="IL5" s="181"/>
      <c r="IM5" s="181"/>
      <c r="IN5" s="181"/>
      <c r="IO5" s="181"/>
      <c r="IP5" s="181"/>
      <c r="IQ5" s="181"/>
      <c r="IR5" s="181"/>
      <c r="IS5" s="181"/>
      <c r="IT5" s="181"/>
      <c r="IU5" s="181"/>
      <c r="IV5" s="181"/>
      <c r="IW5" s="181"/>
      <c r="IX5" s="181"/>
      <c r="IY5" s="181"/>
      <c r="IZ5" s="181"/>
      <c r="JA5" s="181"/>
      <c r="JB5" s="181"/>
      <c r="JC5" s="181"/>
      <c r="JD5" s="181"/>
      <c r="JE5" s="181"/>
      <c r="JF5" s="181"/>
      <c r="JG5" s="181"/>
      <c r="JH5" s="181"/>
      <c r="JI5" s="181"/>
      <c r="JJ5" s="181"/>
      <c r="JK5" s="181"/>
      <c r="JL5" s="181"/>
      <c r="JM5" s="181"/>
      <c r="JN5" s="181"/>
      <c r="JO5" s="181"/>
      <c r="JP5" s="181"/>
      <c r="JQ5" s="181"/>
      <c r="JR5" s="181"/>
      <c r="JS5" s="181"/>
      <c r="JT5" s="181"/>
      <c r="JU5" s="181"/>
      <c r="JV5" s="181"/>
      <c r="JW5" s="181"/>
      <c r="JX5" s="181"/>
      <c r="JY5" s="181"/>
      <c r="JZ5" s="181"/>
      <c r="KA5" s="181"/>
      <c r="KB5" s="181"/>
      <c r="KC5" s="181"/>
      <c r="KD5" s="181"/>
      <c r="KE5" s="181"/>
      <c r="KF5" s="181"/>
      <c r="KG5" s="181"/>
      <c r="KH5" s="181"/>
      <c r="KI5" s="181"/>
      <c r="KJ5" s="181"/>
      <c r="KK5" s="181"/>
      <c r="KL5" s="181"/>
      <c r="KM5" s="181"/>
      <c r="KN5" s="181"/>
      <c r="KO5" s="181"/>
      <c r="KP5" s="181"/>
      <c r="KQ5" s="181"/>
      <c r="KR5" s="181"/>
      <c r="KS5" s="181"/>
      <c r="KT5" s="181"/>
      <c r="KU5" s="181"/>
      <c r="KV5" s="181"/>
      <c r="KW5" s="181"/>
      <c r="KX5" s="181"/>
      <c r="KY5" s="181"/>
      <c r="KZ5" s="181"/>
      <c r="LA5" s="181"/>
      <c r="LB5" s="181"/>
      <c r="LC5" s="181"/>
      <c r="LD5" s="181"/>
      <c r="LE5" s="181"/>
      <c r="LF5" s="181"/>
      <c r="LG5" s="181"/>
      <c r="LH5" s="181"/>
      <c r="LI5" s="181"/>
      <c r="LJ5" s="181"/>
      <c r="LK5" s="181"/>
      <c r="LL5" s="181"/>
      <c r="LM5" s="181"/>
      <c r="LN5" s="181"/>
      <c r="LO5" s="181"/>
      <c r="LP5" s="181"/>
      <c r="LQ5" s="181"/>
      <c r="LR5" s="181"/>
      <c r="LS5" s="181"/>
      <c r="LT5" s="181"/>
      <c r="LU5" s="181"/>
      <c r="LV5" s="181"/>
      <c r="LW5" s="181"/>
      <c r="LX5" s="181"/>
      <c r="LY5" s="181"/>
      <c r="LZ5" s="181"/>
      <c r="MA5" s="181"/>
      <c r="MB5" s="181"/>
      <c r="MC5" s="181"/>
      <c r="MD5" s="181"/>
      <c r="ME5" s="181"/>
      <c r="MF5" s="181"/>
      <c r="MG5" s="181"/>
      <c r="MH5" s="181"/>
      <c r="MI5" s="181"/>
      <c r="MJ5" s="181"/>
      <c r="MK5" s="181"/>
      <c r="ML5" s="181"/>
      <c r="MM5" s="181"/>
      <c r="MN5" s="181"/>
      <c r="MO5" s="181"/>
      <c r="MP5" s="181"/>
      <c r="MQ5" s="181"/>
      <c r="MR5" s="181"/>
      <c r="MS5" s="181"/>
      <c r="MT5" s="181"/>
      <c r="MU5" s="181"/>
      <c r="MV5" s="181"/>
      <c r="MW5" s="181"/>
      <c r="MX5" s="181"/>
      <c r="MY5" s="181"/>
      <c r="MZ5" s="181"/>
      <c r="NA5" s="181"/>
      <c r="NB5" s="181"/>
      <c r="NC5" s="181"/>
      <c r="ND5" s="181"/>
      <c r="NE5" s="181"/>
      <c r="NF5" s="181"/>
      <c r="NG5" s="181"/>
      <c r="NH5" s="181"/>
      <c r="NI5" s="181"/>
      <c r="NJ5" s="181"/>
      <c r="NK5" s="181"/>
      <c r="NL5" s="181"/>
      <c r="NM5" s="181"/>
      <c r="NN5" s="181"/>
      <c r="NO5" s="181"/>
      <c r="NP5" s="181"/>
      <c r="NQ5" s="181"/>
      <c r="NR5" s="181"/>
      <c r="NS5" s="181"/>
      <c r="NT5" s="181"/>
      <c r="NU5" s="181"/>
      <c r="NV5" s="181"/>
      <c r="NW5" s="181"/>
      <c r="NX5" s="181"/>
      <c r="NY5" s="181"/>
      <c r="NZ5" s="181"/>
      <c r="OA5" s="181"/>
      <c r="OB5" s="181"/>
      <c r="OC5" s="181"/>
      <c r="OD5" s="181"/>
      <c r="OE5" s="181"/>
      <c r="OF5" s="181"/>
      <c r="OG5" s="181"/>
      <c r="OH5" s="181"/>
      <c r="OI5" s="181"/>
      <c r="OJ5" s="181"/>
      <c r="OK5" s="181"/>
      <c r="OL5" s="181"/>
      <c r="OM5" s="181"/>
      <c r="ON5" s="181"/>
      <c r="OO5" s="181"/>
      <c r="OP5" s="181"/>
      <c r="OQ5" s="181"/>
      <c r="OR5" s="181"/>
      <c r="OS5" s="181"/>
      <c r="OT5" s="181"/>
      <c r="OU5" s="181"/>
      <c r="OV5" s="181"/>
      <c r="OW5" s="181"/>
      <c r="OX5" s="181"/>
      <c r="OY5" s="181"/>
      <c r="OZ5" s="181"/>
      <c r="PA5" s="181"/>
      <c r="PB5" s="181"/>
      <c r="PC5" s="181"/>
      <c r="PD5" s="181"/>
      <c r="PE5" s="181"/>
      <c r="PF5" s="181"/>
      <c r="PG5" s="181"/>
      <c r="PH5" s="181"/>
      <c r="PI5" s="181"/>
      <c r="PJ5" s="181"/>
      <c r="PK5" s="181"/>
      <c r="PL5" s="181"/>
      <c r="PM5" s="181"/>
      <c r="PN5" s="181"/>
      <c r="PO5" s="181"/>
      <c r="PP5" s="181"/>
      <c r="PQ5" s="181"/>
      <c r="PR5" s="181"/>
      <c r="PS5" s="181"/>
      <c r="PT5" s="181"/>
      <c r="PU5" s="181"/>
      <c r="PV5" s="181"/>
      <c r="PW5" s="181"/>
      <c r="PX5" s="181"/>
      <c r="PY5" s="181"/>
      <c r="PZ5" s="181"/>
      <c r="QA5" s="181"/>
      <c r="QB5" s="181"/>
      <c r="QC5" s="181"/>
      <c r="QD5" s="181"/>
      <c r="QE5" s="181"/>
      <c r="QF5" s="181"/>
      <c r="QG5" s="181"/>
      <c r="QH5" s="181"/>
      <c r="QI5" s="181"/>
      <c r="QJ5" s="181"/>
      <c r="QK5" s="181"/>
      <c r="QL5" s="181"/>
      <c r="QM5" s="181"/>
      <c r="QN5" s="181"/>
      <c r="QO5" s="181"/>
      <c r="QP5" s="181"/>
      <c r="QQ5" s="181"/>
      <c r="QR5" s="181"/>
      <c r="QS5" s="181"/>
      <c r="QT5" s="181"/>
      <c r="QU5" s="181"/>
      <c r="QV5" s="181"/>
      <c r="QW5" s="181"/>
      <c r="QX5" s="181"/>
      <c r="QY5" s="181"/>
      <c r="QZ5" s="181"/>
      <c r="RA5" s="181"/>
      <c r="RB5" s="181"/>
      <c r="RC5" s="181"/>
      <c r="RD5" s="181"/>
      <c r="RE5" s="181"/>
      <c r="RF5" s="181"/>
      <c r="RG5" s="181"/>
      <c r="RH5" s="181"/>
      <c r="RI5" s="181"/>
      <c r="RJ5" s="181"/>
      <c r="RK5" s="181"/>
      <c r="RL5" s="181"/>
      <c r="RM5" s="181"/>
      <c r="RN5" s="181"/>
      <c r="RO5" s="181"/>
      <c r="RP5" s="181"/>
      <c r="RQ5" s="181"/>
      <c r="RR5" s="181"/>
      <c r="RS5" s="181"/>
      <c r="RT5" s="181"/>
      <c r="RU5" s="181"/>
      <c r="RV5" s="181"/>
      <c r="RW5" s="181"/>
      <c r="RX5" s="181"/>
      <c r="RY5" s="181"/>
      <c r="RZ5" s="181"/>
      <c r="SA5" s="181"/>
      <c r="SB5" s="181"/>
      <c r="SC5" s="181"/>
      <c r="SD5" s="181"/>
      <c r="SE5" s="181"/>
      <c r="SF5" s="181"/>
      <c r="SG5" s="181"/>
      <c r="SH5" s="181"/>
      <c r="SI5" s="181"/>
      <c r="SJ5" s="181"/>
      <c r="SK5" s="181"/>
      <c r="SL5" s="181"/>
      <c r="SM5" s="181"/>
      <c r="SN5" s="181"/>
      <c r="SO5" s="181"/>
      <c r="SP5" s="181"/>
      <c r="SQ5" s="181"/>
      <c r="SR5" s="181"/>
      <c r="SS5" s="181"/>
      <c r="ST5" s="181"/>
      <c r="SU5" s="181"/>
      <c r="SV5" s="181"/>
      <c r="SW5" s="181"/>
      <c r="SX5" s="181"/>
      <c r="SY5" s="181"/>
      <c r="SZ5" s="181"/>
      <c r="TA5" s="181"/>
      <c r="TB5" s="181"/>
      <c r="TC5" s="181"/>
      <c r="TD5" s="181"/>
      <c r="TE5" s="181"/>
      <c r="TF5" s="181"/>
      <c r="TG5" s="181"/>
      <c r="TH5" s="181"/>
      <c r="TI5" s="181"/>
      <c r="TJ5" s="181"/>
      <c r="TK5" s="181"/>
      <c r="TL5" s="181"/>
      <c r="TM5" s="181"/>
      <c r="TN5" s="181"/>
      <c r="TO5" s="181"/>
      <c r="TP5" s="181"/>
      <c r="TQ5" s="181"/>
      <c r="TR5" s="181"/>
      <c r="TS5" s="181"/>
      <c r="TT5" s="181"/>
      <c r="TU5" s="181"/>
      <c r="TV5" s="181"/>
      <c r="TW5" s="181"/>
      <c r="TX5" s="181"/>
      <c r="TY5" s="181"/>
      <c r="TZ5" s="181"/>
      <c r="UA5" s="181"/>
      <c r="UB5" s="181"/>
      <c r="UC5" s="181"/>
      <c r="UD5" s="181"/>
      <c r="UE5" s="181"/>
      <c r="UF5" s="181"/>
      <c r="UG5" s="181"/>
      <c r="UH5" s="181"/>
      <c r="UI5" s="181"/>
      <c r="UJ5" s="181"/>
      <c r="UK5" s="181"/>
      <c r="UL5" s="181"/>
      <c r="UM5" s="181"/>
      <c r="UN5" s="181"/>
      <c r="UO5" s="181"/>
      <c r="UP5" s="181"/>
      <c r="UQ5" s="181"/>
      <c r="UR5" s="181"/>
      <c r="US5" s="181"/>
      <c r="UT5" s="181"/>
      <c r="UU5" s="181"/>
      <c r="UV5" s="181"/>
      <c r="UW5" s="181"/>
      <c r="UX5" s="181"/>
      <c r="UY5" s="181"/>
      <c r="UZ5" s="181"/>
      <c r="VA5" s="181"/>
      <c r="VB5" s="181"/>
      <c r="VC5" s="181"/>
      <c r="VD5" s="181"/>
      <c r="VE5" s="181"/>
      <c r="VF5" s="181"/>
      <c r="VG5" s="181"/>
      <c r="VH5" s="181"/>
      <c r="VI5" s="181"/>
      <c r="VJ5" s="181"/>
      <c r="VK5" s="181"/>
      <c r="VL5" s="181"/>
      <c r="VM5" s="181"/>
      <c r="VN5" s="181"/>
      <c r="VO5" s="181"/>
      <c r="VP5" s="181"/>
      <c r="VQ5" s="181"/>
      <c r="VR5" s="181"/>
      <c r="VS5" s="181"/>
      <c r="VT5" s="181"/>
      <c r="VU5" s="181"/>
      <c r="VV5" s="181"/>
      <c r="VW5" s="181"/>
      <c r="VX5" s="181"/>
      <c r="VY5" s="181"/>
      <c r="VZ5" s="181"/>
      <c r="WA5" s="181"/>
      <c r="WB5" s="181"/>
      <c r="WC5" s="181"/>
      <c r="WD5" s="181"/>
      <c r="WE5" s="181"/>
      <c r="WF5" s="181"/>
      <c r="WG5" s="181"/>
      <c r="WH5" s="181"/>
      <c r="WI5" s="181"/>
      <c r="WJ5" s="181"/>
      <c r="WK5" s="181"/>
      <c r="WL5" s="181"/>
      <c r="WM5" s="181"/>
      <c r="WN5" s="181"/>
      <c r="WO5" s="181"/>
      <c r="WP5" s="181"/>
      <c r="WQ5" s="181"/>
      <c r="WR5" s="181"/>
      <c r="WS5" s="181"/>
      <c r="WT5" s="181"/>
      <c r="WU5" s="181"/>
      <c r="WV5" s="181"/>
      <c r="WW5" s="181"/>
      <c r="WX5" s="181"/>
      <c r="WY5" s="181"/>
      <c r="WZ5" s="181"/>
      <c r="XA5" s="181"/>
      <c r="XB5" s="181"/>
      <c r="XC5" s="181"/>
      <c r="XD5" s="181"/>
      <c r="XE5" s="181"/>
      <c r="XF5" s="181"/>
      <c r="XG5" s="181"/>
      <c r="XH5" s="181"/>
      <c r="XI5" s="181"/>
      <c r="XJ5" s="181"/>
      <c r="XK5" s="181"/>
      <c r="XL5" s="181"/>
      <c r="XM5" s="181"/>
      <c r="XN5" s="181"/>
      <c r="XO5" s="181"/>
      <c r="XP5" s="181"/>
      <c r="XQ5" s="181"/>
      <c r="XR5" s="181"/>
      <c r="XS5" s="181"/>
      <c r="XT5" s="181"/>
      <c r="XU5" s="181"/>
      <c r="XV5" s="181"/>
      <c r="XW5" s="181"/>
      <c r="XX5" s="181"/>
      <c r="XY5" s="181"/>
      <c r="XZ5" s="181"/>
      <c r="YA5" s="181"/>
      <c r="YB5" s="181"/>
      <c r="YC5" s="181"/>
      <c r="YD5" s="181"/>
      <c r="YE5" s="181"/>
      <c r="YF5" s="181"/>
      <c r="YG5" s="181"/>
      <c r="YH5" s="181"/>
      <c r="YI5" s="181"/>
      <c r="YJ5" s="181"/>
      <c r="YK5" s="181"/>
      <c r="YL5" s="181"/>
      <c r="YM5" s="181"/>
      <c r="YN5" s="181"/>
      <c r="YO5" s="181"/>
      <c r="YP5" s="181"/>
      <c r="YQ5" s="181"/>
      <c r="YR5" s="181"/>
      <c r="YS5" s="181"/>
      <c r="YT5" s="181"/>
      <c r="YU5" s="181"/>
      <c r="YV5" s="181"/>
      <c r="YW5" s="181"/>
      <c r="YX5" s="181"/>
      <c r="YY5" s="181"/>
      <c r="YZ5" s="181"/>
      <c r="ZA5" s="181"/>
      <c r="ZB5" s="181"/>
      <c r="ZC5" s="181"/>
      <c r="ZD5" s="181"/>
      <c r="ZE5" s="181"/>
      <c r="ZF5" s="181"/>
      <c r="ZG5" s="181"/>
      <c r="ZH5" s="181"/>
      <c r="ZI5" s="181"/>
      <c r="ZJ5" s="181"/>
      <c r="ZK5" s="181"/>
      <c r="ZL5" s="181"/>
      <c r="ZM5" s="181"/>
      <c r="ZN5" s="181"/>
      <c r="ZO5" s="181"/>
      <c r="ZP5" s="181"/>
      <c r="ZQ5" s="181"/>
      <c r="ZR5" s="181"/>
      <c r="ZS5" s="181"/>
      <c r="ZT5" s="181"/>
      <c r="ZU5" s="181"/>
      <c r="ZV5" s="181"/>
      <c r="ZW5" s="181"/>
      <c r="ZX5" s="181"/>
      <c r="ZY5" s="181"/>
      <c r="ZZ5" s="181"/>
      <c r="AAA5" s="181"/>
      <c r="AAB5" s="181"/>
      <c r="AAC5" s="181"/>
      <c r="AAD5" s="181"/>
      <c r="AAE5" s="181"/>
      <c r="AAF5" s="181"/>
      <c r="AAG5" s="181"/>
      <c r="AAH5" s="181"/>
      <c r="AAI5" s="181"/>
      <c r="AAJ5" s="181"/>
      <c r="AAK5" s="181"/>
      <c r="AAL5" s="181"/>
      <c r="AAM5" s="181"/>
      <c r="AAN5" s="181"/>
      <c r="AAO5" s="181"/>
      <c r="AAP5" s="181"/>
      <c r="AAQ5" s="181"/>
      <c r="AAR5" s="181"/>
      <c r="AAS5" s="181"/>
      <c r="AAT5" s="181"/>
      <c r="AAU5" s="181"/>
      <c r="AAV5" s="181"/>
      <c r="AAW5" s="181"/>
      <c r="AAX5" s="181"/>
      <c r="AAY5" s="181"/>
      <c r="AAZ5" s="181"/>
      <c r="ABA5" s="181"/>
      <c r="ABB5" s="181"/>
      <c r="ABC5" s="181"/>
      <c r="ABD5" s="181"/>
      <c r="ABE5" s="181"/>
      <c r="ABF5" s="181"/>
      <c r="ABG5" s="181"/>
      <c r="ABH5" s="181"/>
      <c r="ABI5" s="181"/>
      <c r="ABJ5" s="181"/>
      <c r="ABK5" s="181"/>
      <c r="ABL5" s="181"/>
      <c r="ABM5" s="181"/>
      <c r="ABN5" s="181"/>
      <c r="ABO5" s="181"/>
      <c r="ABP5" s="181"/>
      <c r="ABQ5" s="181"/>
      <c r="ABR5" s="181"/>
      <c r="ABS5" s="181"/>
      <c r="ABT5" s="181"/>
      <c r="ABU5" s="181"/>
      <c r="ABV5" s="181"/>
      <c r="ABW5" s="181"/>
      <c r="ABX5" s="181"/>
      <c r="ABY5" s="181"/>
      <c r="ABZ5" s="181"/>
      <c r="ACA5" s="181"/>
      <c r="ACB5" s="181"/>
      <c r="ACC5" s="181"/>
      <c r="ACD5" s="181"/>
      <c r="ACE5" s="181"/>
      <c r="ACF5" s="181"/>
      <c r="ACG5" s="181"/>
      <c r="ACH5" s="181"/>
      <c r="ACI5" s="181"/>
      <c r="ACJ5" s="181"/>
      <c r="ACK5" s="181"/>
      <c r="ACL5" s="181"/>
      <c r="ACM5" s="181"/>
      <c r="ACN5" s="181"/>
      <c r="ACO5" s="181"/>
      <c r="ACP5" s="181"/>
      <c r="ACQ5" s="181"/>
      <c r="ACR5" s="181"/>
      <c r="ACS5" s="181"/>
      <c r="ACT5" s="181"/>
      <c r="ACU5" s="181"/>
      <c r="ACV5" s="181"/>
      <c r="ACW5" s="181"/>
      <c r="ACX5" s="181"/>
      <c r="ACY5" s="181"/>
      <c r="ACZ5" s="181"/>
      <c r="ADA5" s="181"/>
      <c r="ADB5" s="181"/>
      <c r="ADC5" s="181"/>
      <c r="ADD5" s="181"/>
      <c r="ADE5" s="181"/>
      <c r="ADF5" s="181"/>
      <c r="ADG5" s="181"/>
      <c r="ADH5" s="181"/>
      <c r="ADI5" s="181"/>
      <c r="ADJ5" s="181"/>
      <c r="ADK5" s="181"/>
      <c r="ADL5" s="181"/>
      <c r="ADM5" s="181"/>
      <c r="ADN5" s="181"/>
      <c r="ADO5" s="181"/>
      <c r="ADP5" s="181"/>
      <c r="ADQ5" s="181"/>
      <c r="ADR5" s="181"/>
      <c r="ADS5" s="181"/>
      <c r="ADT5" s="181"/>
      <c r="ADU5" s="181"/>
      <c r="ADV5" s="181"/>
      <c r="ADW5" s="181"/>
      <c r="ADX5" s="181"/>
      <c r="ADY5" s="181"/>
      <c r="ADZ5" s="181"/>
      <c r="AEA5" s="181"/>
      <c r="AEB5" s="181"/>
      <c r="AEC5" s="181"/>
      <c r="AED5" s="181"/>
      <c r="AEE5" s="181"/>
      <c r="AEF5" s="181"/>
      <c r="AEG5" s="181"/>
      <c r="AEH5" s="181"/>
      <c r="AEI5" s="181"/>
      <c r="AEJ5" s="181"/>
      <c r="AEK5" s="181"/>
      <c r="AEL5" s="181"/>
      <c r="AEM5" s="181"/>
      <c r="AEN5" s="181"/>
      <c r="AEO5" s="181"/>
      <c r="AEP5" s="181"/>
      <c r="AEQ5" s="181"/>
      <c r="AER5" s="181"/>
      <c r="AES5" s="181"/>
      <c r="AET5" s="181"/>
      <c r="AEU5" s="181"/>
      <c r="AEV5" s="181"/>
      <c r="AEW5" s="181"/>
      <c r="AEX5" s="181"/>
      <c r="AEY5" s="181"/>
      <c r="AEZ5" s="181"/>
      <c r="AFA5" s="181"/>
      <c r="AFB5" s="181"/>
      <c r="AFC5" s="181"/>
      <c r="AFD5" s="181"/>
      <c r="AFE5" s="181"/>
      <c r="AFF5" s="181"/>
      <c r="AFG5" s="181"/>
      <c r="AFH5" s="181"/>
      <c r="AFI5" s="181"/>
      <c r="AFJ5" s="181"/>
      <c r="AFK5" s="181"/>
      <c r="AFL5" s="181"/>
      <c r="AFM5" s="181"/>
      <c r="AFN5" s="181"/>
      <c r="AFO5" s="181"/>
      <c r="AFP5" s="181"/>
      <c r="AFQ5" s="181"/>
      <c r="AFR5" s="181"/>
      <c r="AFS5" s="181"/>
      <c r="AFT5" s="181"/>
      <c r="AFU5" s="181"/>
      <c r="AFV5" s="181"/>
      <c r="AFW5" s="181"/>
      <c r="AFX5" s="181"/>
      <c r="AFY5" s="181"/>
      <c r="AFZ5" s="181"/>
      <c r="AGA5" s="181"/>
      <c r="AGB5" s="181"/>
      <c r="AGC5" s="181"/>
      <c r="AGD5" s="181"/>
      <c r="AGE5" s="181"/>
      <c r="AGF5" s="181"/>
      <c r="AGG5" s="181"/>
      <c r="AGH5" s="181"/>
      <c r="AGI5" s="181"/>
      <c r="AGJ5" s="181"/>
      <c r="AGK5" s="181"/>
      <c r="AGL5" s="181"/>
      <c r="AGM5" s="181"/>
      <c r="AGN5" s="181"/>
      <c r="AGO5" s="181"/>
      <c r="AGP5" s="181"/>
      <c r="AGQ5" s="181"/>
      <c r="AGR5" s="181"/>
      <c r="AGS5" s="181"/>
      <c r="AGT5" s="181"/>
      <c r="AGU5" s="181"/>
      <c r="AGV5" s="181"/>
      <c r="AGW5" s="181"/>
      <c r="AGX5" s="181"/>
      <c r="AGY5" s="181"/>
      <c r="AGZ5" s="181"/>
      <c r="AHA5" s="181"/>
      <c r="AHB5" s="181"/>
      <c r="AHC5" s="181"/>
      <c r="AHD5" s="181"/>
      <c r="AHE5" s="181"/>
      <c r="AHF5" s="181"/>
      <c r="AHG5" s="181"/>
      <c r="AHH5" s="181"/>
      <c r="AHI5" s="181"/>
      <c r="AHJ5" s="181"/>
      <c r="AHK5" s="181"/>
      <c r="AHL5" s="181"/>
      <c r="AHM5" s="181"/>
      <c r="AHN5" s="181"/>
      <c r="AHO5" s="181"/>
      <c r="AHP5" s="181"/>
      <c r="AHQ5" s="181"/>
      <c r="AHR5" s="181"/>
      <c r="AHS5" s="181"/>
      <c r="AHT5" s="181"/>
      <c r="AHU5" s="181"/>
      <c r="AHV5" s="181"/>
      <c r="AHW5" s="181"/>
      <c r="AHX5" s="181"/>
      <c r="AHY5" s="181"/>
      <c r="AHZ5" s="181"/>
      <c r="AIA5" s="181"/>
      <c r="AIB5" s="181"/>
      <c r="AIC5" s="181"/>
      <c r="AID5" s="181"/>
      <c r="AIE5" s="181"/>
      <c r="AIF5" s="181"/>
      <c r="AIG5" s="181"/>
      <c r="AIH5" s="181"/>
      <c r="AII5" s="181"/>
      <c r="AIJ5" s="181"/>
      <c r="AIK5" s="181"/>
      <c r="AIL5" s="181"/>
      <c r="AIM5" s="181"/>
      <c r="AIN5" s="181"/>
      <c r="AIO5" s="181"/>
      <c r="AIP5" s="181"/>
      <c r="AIQ5" s="181"/>
      <c r="AIR5" s="181"/>
      <c r="AIS5" s="181"/>
      <c r="AIT5" s="181"/>
      <c r="AIU5" s="181"/>
      <c r="AIV5" s="181"/>
      <c r="AIW5" s="181"/>
      <c r="AIX5" s="181"/>
      <c r="AIY5" s="181"/>
      <c r="AIZ5" s="181"/>
      <c r="AJA5" s="181"/>
      <c r="AJB5" s="181"/>
      <c r="AJC5" s="181"/>
      <c r="AJD5" s="181"/>
      <c r="AJE5" s="181"/>
      <c r="AJF5" s="181"/>
      <c r="AJG5" s="181"/>
      <c r="AJH5" s="181"/>
      <c r="AJI5" s="181"/>
      <c r="AJJ5" s="181"/>
      <c r="AJK5" s="181"/>
      <c r="AJL5" s="181"/>
      <c r="AJM5" s="181"/>
      <c r="AJN5" s="181"/>
      <c r="AJO5" s="181"/>
      <c r="AJP5" s="181"/>
      <c r="AJQ5" s="181"/>
      <c r="AJR5" s="181"/>
      <c r="AJS5" s="181"/>
      <c r="AJT5" s="181"/>
      <c r="AJU5" s="181"/>
      <c r="AJV5" s="181"/>
      <c r="AJW5" s="181"/>
      <c r="AJX5" s="181"/>
      <c r="AJY5" s="181"/>
      <c r="AJZ5" s="181"/>
      <c r="AKA5" s="181"/>
      <c r="AKB5" s="181"/>
      <c r="AKC5" s="181"/>
      <c r="AKD5" s="181"/>
      <c r="AKE5" s="181"/>
      <c r="AKF5" s="181"/>
      <c r="AKG5" s="181"/>
      <c r="AKH5" s="181"/>
      <c r="AKI5" s="181"/>
      <c r="AKJ5" s="181"/>
      <c r="AKK5" s="181"/>
      <c r="AKL5" s="181"/>
      <c r="AKM5" s="181"/>
      <c r="AKN5" s="181"/>
      <c r="AKO5" s="181"/>
      <c r="AKP5" s="181"/>
      <c r="AKQ5" s="181"/>
      <c r="AKR5" s="181"/>
      <c r="AKS5" s="181"/>
      <c r="AKT5" s="181"/>
      <c r="AKU5" s="181"/>
      <c r="AKV5" s="181"/>
      <c r="AKW5" s="181"/>
      <c r="AKX5" s="181"/>
      <c r="AKY5" s="181"/>
      <c r="AKZ5" s="181"/>
      <c r="ALA5" s="181"/>
      <c r="ALB5" s="181"/>
      <c r="ALC5" s="181"/>
      <c r="ALD5" s="181"/>
      <c r="ALE5" s="181"/>
      <c r="ALF5" s="181"/>
      <c r="ALG5" s="181"/>
      <c r="ALH5" s="181"/>
      <c r="ALI5" s="181"/>
      <c r="ALJ5" s="181"/>
      <c r="ALK5" s="181"/>
      <c r="ALL5" s="181"/>
      <c r="ALM5" s="181"/>
      <c r="ALN5" s="181"/>
      <c r="ALO5" s="181"/>
      <c r="ALP5" s="181"/>
      <c r="ALQ5" s="181"/>
      <c r="ALR5" s="181"/>
      <c r="ALS5" s="181"/>
      <c r="ALT5" s="181"/>
      <c r="ALU5" s="181"/>
      <c r="ALV5" s="181"/>
      <c r="ALW5" s="181"/>
      <c r="ALX5" s="181"/>
      <c r="ALY5" s="181"/>
      <c r="ALZ5" s="181"/>
      <c r="AMA5" s="181"/>
      <c r="AMB5" s="181"/>
      <c r="AMC5" s="181"/>
      <c r="AMD5" s="181"/>
      <c r="AME5" s="181"/>
      <c r="AMF5" s="181"/>
      <c r="AMG5" s="181"/>
      <c r="AMH5" s="181"/>
      <c r="AMI5" s="181"/>
      <c r="AMJ5" s="181"/>
      <c r="AMK5" s="181"/>
    </row>
    <row r="6" spans="1:1025">
      <c r="A6" s="194"/>
      <c r="B6" s="182"/>
    </row>
    <row r="7" spans="1:1025">
      <c r="A7" s="194"/>
      <c r="B7" s="182"/>
    </row>
    <row r="8" spans="1:1025">
      <c r="A8" s="197" t="s">
        <v>75</v>
      </c>
      <c r="B8" s="181"/>
      <c r="C8" s="181"/>
      <c r="D8" s="181"/>
      <c r="E8" s="181"/>
      <c r="F8" s="181"/>
      <c r="G8" s="181"/>
      <c r="H8" s="181"/>
      <c r="I8" s="181"/>
      <c r="J8" s="181"/>
      <c r="K8" s="181"/>
      <c r="L8" s="181"/>
      <c r="M8" s="181"/>
      <c r="N8" s="181"/>
      <c r="O8" s="181"/>
      <c r="P8" s="181"/>
      <c r="Q8" s="181"/>
      <c r="R8" s="181"/>
      <c r="S8" s="181"/>
      <c r="T8" s="181"/>
      <c r="U8" s="181"/>
      <c r="V8" s="181"/>
      <c r="W8" s="181"/>
      <c r="X8" s="181"/>
      <c r="Y8" s="181"/>
      <c r="Z8" s="181"/>
      <c r="AA8" s="181"/>
      <c r="AB8" s="181"/>
      <c r="AC8" s="181"/>
      <c r="AD8" s="181"/>
      <c r="AE8" s="181"/>
      <c r="AF8" s="181"/>
      <c r="AG8" s="181"/>
      <c r="AH8" s="181"/>
      <c r="AI8" s="181"/>
      <c r="AJ8" s="181"/>
      <c r="AK8" s="181"/>
      <c r="AL8" s="181"/>
      <c r="AM8" s="181"/>
      <c r="AN8" s="181"/>
      <c r="AO8" s="181"/>
      <c r="AP8" s="181"/>
      <c r="AQ8" s="181"/>
      <c r="AR8" s="181"/>
      <c r="AS8" s="181"/>
      <c r="AT8" s="181"/>
      <c r="AU8" s="181"/>
      <c r="AV8" s="181"/>
      <c r="AW8" s="181"/>
      <c r="AX8" s="181"/>
      <c r="AY8" s="181"/>
      <c r="AZ8" s="181"/>
      <c r="BA8" s="181"/>
      <c r="BB8" s="181"/>
      <c r="BC8" s="181"/>
      <c r="BD8" s="181"/>
      <c r="BE8" s="181"/>
      <c r="BF8" s="181"/>
      <c r="BG8" s="181"/>
      <c r="BH8" s="181"/>
      <c r="BI8" s="181"/>
      <c r="BJ8" s="181"/>
      <c r="BK8" s="181"/>
      <c r="BL8" s="181"/>
      <c r="BM8" s="181"/>
      <c r="BN8" s="181"/>
      <c r="BO8" s="181"/>
      <c r="BP8" s="181"/>
      <c r="BQ8" s="181"/>
      <c r="BR8" s="181"/>
      <c r="BS8" s="181"/>
      <c r="BT8" s="181"/>
      <c r="BU8" s="181"/>
      <c r="BV8" s="181"/>
      <c r="BW8" s="181"/>
      <c r="BX8" s="181"/>
      <c r="BY8" s="181"/>
      <c r="BZ8" s="181"/>
      <c r="CA8" s="181"/>
      <c r="CB8" s="181"/>
      <c r="CC8" s="181"/>
      <c r="CD8" s="181"/>
      <c r="CE8" s="181"/>
      <c r="CF8" s="181"/>
      <c r="CG8" s="181"/>
      <c r="CH8" s="181"/>
      <c r="CI8" s="181"/>
      <c r="CJ8" s="181"/>
      <c r="CK8" s="181"/>
      <c r="CL8" s="181"/>
      <c r="CM8" s="181"/>
      <c r="CN8" s="181"/>
      <c r="CO8" s="181"/>
      <c r="CP8" s="181"/>
      <c r="CQ8" s="181"/>
      <c r="CR8" s="181"/>
      <c r="CS8" s="181"/>
      <c r="CT8" s="181"/>
      <c r="CU8" s="181"/>
      <c r="CV8" s="181"/>
      <c r="CW8" s="181"/>
      <c r="CX8" s="181"/>
      <c r="CY8" s="181"/>
      <c r="CZ8" s="181"/>
      <c r="DA8" s="181"/>
      <c r="DB8" s="181"/>
      <c r="DC8" s="181"/>
      <c r="DD8" s="181"/>
      <c r="DE8" s="181"/>
      <c r="DF8" s="181"/>
      <c r="DG8" s="181"/>
      <c r="DH8" s="181"/>
      <c r="DI8" s="181"/>
      <c r="DJ8" s="181"/>
      <c r="DK8" s="181"/>
      <c r="DL8" s="181"/>
      <c r="DM8" s="181"/>
      <c r="DN8" s="181"/>
      <c r="DO8" s="181"/>
      <c r="DP8" s="181"/>
      <c r="DQ8" s="181"/>
      <c r="DR8" s="181"/>
      <c r="DS8" s="181"/>
      <c r="DT8" s="181"/>
      <c r="DU8" s="181"/>
      <c r="DV8" s="181"/>
      <c r="DW8" s="181"/>
      <c r="DX8" s="181"/>
      <c r="DY8" s="181"/>
      <c r="DZ8" s="181"/>
      <c r="EA8" s="181"/>
      <c r="EB8" s="181"/>
      <c r="EC8" s="181"/>
      <c r="ED8" s="181"/>
      <c r="EE8" s="181"/>
      <c r="EF8" s="181"/>
      <c r="EG8" s="181"/>
      <c r="EH8" s="181"/>
      <c r="EI8" s="181"/>
      <c r="EJ8" s="181"/>
      <c r="EK8" s="181"/>
      <c r="EL8" s="181"/>
      <c r="EM8" s="181"/>
      <c r="EN8" s="181"/>
      <c r="EO8" s="181"/>
      <c r="EP8" s="181"/>
      <c r="EQ8" s="181"/>
      <c r="ER8" s="181"/>
      <c r="ES8" s="181"/>
      <c r="ET8" s="181"/>
      <c r="EU8" s="181"/>
      <c r="EV8" s="181"/>
      <c r="EW8" s="181"/>
      <c r="EX8" s="181"/>
      <c r="EY8" s="181"/>
      <c r="EZ8" s="181"/>
      <c r="FA8" s="181"/>
      <c r="FB8" s="181"/>
      <c r="FC8" s="181"/>
      <c r="FD8" s="181"/>
      <c r="FE8" s="181"/>
      <c r="FF8" s="181"/>
      <c r="FG8" s="181"/>
      <c r="FH8" s="181"/>
      <c r="FI8" s="181"/>
      <c r="FJ8" s="181"/>
      <c r="FK8" s="181"/>
      <c r="FL8" s="181"/>
      <c r="FM8" s="181"/>
      <c r="FN8" s="181"/>
      <c r="FO8" s="181"/>
      <c r="FP8" s="181"/>
      <c r="FQ8" s="181"/>
      <c r="FR8" s="181"/>
      <c r="FS8" s="181"/>
      <c r="FT8" s="181"/>
      <c r="FU8" s="181"/>
      <c r="FV8" s="181"/>
      <c r="FW8" s="181"/>
      <c r="FX8" s="181"/>
      <c r="FY8" s="181"/>
      <c r="FZ8" s="181"/>
      <c r="GA8" s="181"/>
      <c r="GB8" s="181"/>
      <c r="GC8" s="181"/>
      <c r="GD8" s="181"/>
      <c r="GE8" s="181"/>
      <c r="GF8" s="181"/>
      <c r="GG8" s="181"/>
      <c r="GH8" s="181"/>
      <c r="GI8" s="181"/>
      <c r="GJ8" s="181"/>
      <c r="GK8" s="181"/>
      <c r="GL8" s="181"/>
      <c r="GM8" s="181"/>
      <c r="GN8" s="181"/>
      <c r="GO8" s="181"/>
      <c r="GP8" s="181"/>
      <c r="GQ8" s="181"/>
      <c r="GR8" s="181"/>
      <c r="GS8" s="181"/>
      <c r="GT8" s="181"/>
      <c r="GU8" s="181"/>
      <c r="GV8" s="181"/>
      <c r="GW8" s="181"/>
      <c r="GX8" s="181"/>
      <c r="GY8" s="181"/>
      <c r="GZ8" s="181"/>
      <c r="HA8" s="181"/>
      <c r="HB8" s="181"/>
      <c r="HC8" s="181"/>
      <c r="HD8" s="181"/>
      <c r="HE8" s="181"/>
      <c r="HF8" s="181"/>
      <c r="HG8" s="181"/>
      <c r="HH8" s="181"/>
      <c r="HI8" s="181"/>
      <c r="HJ8" s="181"/>
      <c r="HK8" s="181"/>
      <c r="HL8" s="181"/>
      <c r="HM8" s="181"/>
      <c r="HN8" s="181"/>
      <c r="HO8" s="181"/>
      <c r="HP8" s="181"/>
      <c r="HQ8" s="181"/>
      <c r="HR8" s="181"/>
      <c r="HS8" s="181"/>
      <c r="HT8" s="181"/>
      <c r="HU8" s="181"/>
      <c r="HV8" s="181"/>
      <c r="HW8" s="181"/>
      <c r="HX8" s="181"/>
      <c r="HY8" s="181"/>
      <c r="HZ8" s="181"/>
      <c r="IA8" s="181"/>
      <c r="IB8" s="181"/>
      <c r="IC8" s="181"/>
      <c r="ID8" s="181"/>
      <c r="IE8" s="181"/>
      <c r="IF8" s="181"/>
      <c r="IG8" s="181"/>
      <c r="IH8" s="181"/>
      <c r="II8" s="181"/>
      <c r="IJ8" s="181"/>
      <c r="IK8" s="181"/>
      <c r="IL8" s="181"/>
      <c r="IM8" s="181"/>
      <c r="IN8" s="181"/>
      <c r="IO8" s="181"/>
      <c r="IP8" s="181"/>
      <c r="IQ8" s="181"/>
      <c r="IR8" s="181"/>
      <c r="IS8" s="181"/>
      <c r="IT8" s="181"/>
      <c r="IU8" s="181"/>
      <c r="IV8" s="181"/>
      <c r="IW8" s="181"/>
      <c r="IX8" s="181"/>
      <c r="IY8" s="181"/>
      <c r="IZ8" s="181"/>
      <c r="JA8" s="181"/>
      <c r="JB8" s="181"/>
      <c r="JC8" s="181"/>
      <c r="JD8" s="181"/>
      <c r="JE8" s="181"/>
      <c r="JF8" s="181"/>
      <c r="JG8" s="181"/>
      <c r="JH8" s="181"/>
      <c r="JI8" s="181"/>
      <c r="JJ8" s="181"/>
      <c r="JK8" s="181"/>
      <c r="JL8" s="181"/>
      <c r="JM8" s="181"/>
      <c r="JN8" s="181"/>
      <c r="JO8" s="181"/>
      <c r="JP8" s="181"/>
      <c r="JQ8" s="181"/>
      <c r="JR8" s="181"/>
      <c r="JS8" s="181"/>
      <c r="JT8" s="181"/>
      <c r="JU8" s="181"/>
      <c r="JV8" s="181"/>
      <c r="JW8" s="181"/>
      <c r="JX8" s="181"/>
      <c r="JY8" s="181"/>
      <c r="JZ8" s="181"/>
      <c r="KA8" s="181"/>
      <c r="KB8" s="181"/>
      <c r="KC8" s="181"/>
      <c r="KD8" s="181"/>
      <c r="KE8" s="181"/>
      <c r="KF8" s="181"/>
      <c r="KG8" s="181"/>
      <c r="KH8" s="181"/>
      <c r="KI8" s="181"/>
      <c r="KJ8" s="181"/>
      <c r="KK8" s="181"/>
      <c r="KL8" s="181"/>
      <c r="KM8" s="181"/>
      <c r="KN8" s="181"/>
      <c r="KO8" s="181"/>
      <c r="KP8" s="181"/>
      <c r="KQ8" s="181"/>
      <c r="KR8" s="181"/>
      <c r="KS8" s="181"/>
      <c r="KT8" s="181"/>
      <c r="KU8" s="181"/>
      <c r="KV8" s="181"/>
      <c r="KW8" s="181"/>
      <c r="KX8" s="181"/>
      <c r="KY8" s="181"/>
      <c r="KZ8" s="181"/>
      <c r="LA8" s="181"/>
      <c r="LB8" s="181"/>
      <c r="LC8" s="181"/>
      <c r="LD8" s="181"/>
      <c r="LE8" s="181"/>
      <c r="LF8" s="181"/>
      <c r="LG8" s="181"/>
      <c r="LH8" s="181"/>
      <c r="LI8" s="181"/>
      <c r="LJ8" s="181"/>
      <c r="LK8" s="181"/>
      <c r="LL8" s="181"/>
      <c r="LM8" s="181"/>
      <c r="LN8" s="181"/>
      <c r="LO8" s="181"/>
      <c r="LP8" s="181"/>
      <c r="LQ8" s="181"/>
      <c r="LR8" s="181"/>
      <c r="LS8" s="181"/>
      <c r="LT8" s="181"/>
      <c r="LU8" s="181"/>
      <c r="LV8" s="181"/>
      <c r="LW8" s="181"/>
      <c r="LX8" s="181"/>
      <c r="LY8" s="181"/>
      <c r="LZ8" s="181"/>
      <c r="MA8" s="181"/>
      <c r="MB8" s="181"/>
      <c r="MC8" s="181"/>
      <c r="MD8" s="181"/>
      <c r="ME8" s="181"/>
      <c r="MF8" s="181"/>
      <c r="MG8" s="181"/>
      <c r="MH8" s="181"/>
      <c r="MI8" s="181"/>
      <c r="MJ8" s="181"/>
      <c r="MK8" s="181"/>
      <c r="ML8" s="181"/>
      <c r="MM8" s="181"/>
      <c r="MN8" s="181"/>
      <c r="MO8" s="181"/>
      <c r="MP8" s="181"/>
      <c r="MQ8" s="181"/>
      <c r="MR8" s="181"/>
      <c r="MS8" s="181"/>
      <c r="MT8" s="181"/>
      <c r="MU8" s="181"/>
      <c r="MV8" s="181"/>
      <c r="MW8" s="181"/>
      <c r="MX8" s="181"/>
      <c r="MY8" s="181"/>
      <c r="MZ8" s="181"/>
      <c r="NA8" s="181"/>
      <c r="NB8" s="181"/>
      <c r="NC8" s="181"/>
      <c r="ND8" s="181"/>
      <c r="NE8" s="181"/>
      <c r="NF8" s="181"/>
      <c r="NG8" s="181"/>
      <c r="NH8" s="181"/>
      <c r="NI8" s="181"/>
      <c r="NJ8" s="181"/>
      <c r="NK8" s="181"/>
      <c r="NL8" s="181"/>
      <c r="NM8" s="181"/>
      <c r="NN8" s="181"/>
      <c r="NO8" s="181"/>
      <c r="NP8" s="181"/>
      <c r="NQ8" s="181"/>
      <c r="NR8" s="181"/>
      <c r="NS8" s="181"/>
      <c r="NT8" s="181"/>
      <c r="NU8" s="181"/>
      <c r="NV8" s="181"/>
      <c r="NW8" s="181"/>
      <c r="NX8" s="181"/>
      <c r="NY8" s="181"/>
      <c r="NZ8" s="181"/>
      <c r="OA8" s="181"/>
      <c r="OB8" s="181"/>
      <c r="OC8" s="181"/>
      <c r="OD8" s="181"/>
      <c r="OE8" s="181"/>
      <c r="OF8" s="181"/>
      <c r="OG8" s="181"/>
      <c r="OH8" s="181"/>
      <c r="OI8" s="181"/>
      <c r="OJ8" s="181"/>
      <c r="OK8" s="181"/>
      <c r="OL8" s="181"/>
      <c r="OM8" s="181"/>
      <c r="ON8" s="181"/>
      <c r="OO8" s="181"/>
      <c r="OP8" s="181"/>
      <c r="OQ8" s="181"/>
      <c r="OR8" s="181"/>
      <c r="OS8" s="181"/>
      <c r="OT8" s="181"/>
      <c r="OU8" s="181"/>
      <c r="OV8" s="181"/>
      <c r="OW8" s="181"/>
      <c r="OX8" s="181"/>
      <c r="OY8" s="181"/>
      <c r="OZ8" s="181"/>
      <c r="PA8" s="181"/>
      <c r="PB8" s="181"/>
      <c r="PC8" s="181"/>
      <c r="PD8" s="181"/>
      <c r="PE8" s="181"/>
      <c r="PF8" s="181"/>
      <c r="PG8" s="181"/>
      <c r="PH8" s="181"/>
      <c r="PI8" s="181"/>
      <c r="PJ8" s="181"/>
      <c r="PK8" s="181"/>
      <c r="PL8" s="181"/>
      <c r="PM8" s="181"/>
      <c r="PN8" s="181"/>
      <c r="PO8" s="181"/>
      <c r="PP8" s="181"/>
      <c r="PQ8" s="181"/>
      <c r="PR8" s="181"/>
      <c r="PS8" s="181"/>
      <c r="PT8" s="181"/>
      <c r="PU8" s="181"/>
      <c r="PV8" s="181"/>
      <c r="PW8" s="181"/>
      <c r="PX8" s="181"/>
      <c r="PY8" s="181"/>
      <c r="PZ8" s="181"/>
      <c r="QA8" s="181"/>
      <c r="QB8" s="181"/>
      <c r="QC8" s="181"/>
      <c r="QD8" s="181"/>
      <c r="QE8" s="181"/>
      <c r="QF8" s="181"/>
      <c r="QG8" s="181"/>
      <c r="QH8" s="181"/>
      <c r="QI8" s="181"/>
      <c r="QJ8" s="181"/>
      <c r="QK8" s="181"/>
      <c r="QL8" s="181"/>
      <c r="QM8" s="181"/>
      <c r="QN8" s="181"/>
      <c r="QO8" s="181"/>
      <c r="QP8" s="181"/>
      <c r="QQ8" s="181"/>
      <c r="QR8" s="181"/>
      <c r="QS8" s="181"/>
      <c r="QT8" s="181"/>
      <c r="QU8" s="181"/>
      <c r="QV8" s="181"/>
      <c r="QW8" s="181"/>
      <c r="QX8" s="181"/>
      <c r="QY8" s="181"/>
      <c r="QZ8" s="181"/>
      <c r="RA8" s="181"/>
      <c r="RB8" s="181"/>
      <c r="RC8" s="181"/>
      <c r="RD8" s="181"/>
      <c r="RE8" s="181"/>
      <c r="RF8" s="181"/>
      <c r="RG8" s="181"/>
      <c r="RH8" s="181"/>
      <c r="RI8" s="181"/>
      <c r="RJ8" s="181"/>
      <c r="RK8" s="181"/>
      <c r="RL8" s="181"/>
      <c r="RM8" s="181"/>
      <c r="RN8" s="181"/>
      <c r="RO8" s="181"/>
      <c r="RP8" s="181"/>
      <c r="RQ8" s="181"/>
      <c r="RR8" s="181"/>
      <c r="RS8" s="181"/>
      <c r="RT8" s="181"/>
      <c r="RU8" s="181"/>
      <c r="RV8" s="181"/>
      <c r="RW8" s="181"/>
      <c r="RX8" s="181"/>
      <c r="RY8" s="181"/>
      <c r="RZ8" s="181"/>
      <c r="SA8" s="181"/>
      <c r="SB8" s="181"/>
      <c r="SC8" s="181"/>
      <c r="SD8" s="181"/>
      <c r="SE8" s="181"/>
      <c r="SF8" s="181"/>
      <c r="SG8" s="181"/>
      <c r="SH8" s="181"/>
      <c r="SI8" s="181"/>
      <c r="SJ8" s="181"/>
      <c r="SK8" s="181"/>
      <c r="SL8" s="181"/>
      <c r="SM8" s="181"/>
      <c r="SN8" s="181"/>
      <c r="SO8" s="181"/>
      <c r="SP8" s="181"/>
      <c r="SQ8" s="181"/>
      <c r="SR8" s="181"/>
      <c r="SS8" s="181"/>
      <c r="ST8" s="181"/>
      <c r="SU8" s="181"/>
      <c r="SV8" s="181"/>
      <c r="SW8" s="181"/>
      <c r="SX8" s="181"/>
      <c r="SY8" s="181"/>
      <c r="SZ8" s="181"/>
      <c r="TA8" s="181"/>
      <c r="TB8" s="181"/>
      <c r="TC8" s="181"/>
      <c r="TD8" s="181"/>
      <c r="TE8" s="181"/>
      <c r="TF8" s="181"/>
      <c r="TG8" s="181"/>
      <c r="TH8" s="181"/>
      <c r="TI8" s="181"/>
      <c r="TJ8" s="181"/>
      <c r="TK8" s="181"/>
      <c r="TL8" s="181"/>
      <c r="TM8" s="181"/>
      <c r="TN8" s="181"/>
      <c r="TO8" s="181"/>
      <c r="TP8" s="181"/>
      <c r="TQ8" s="181"/>
      <c r="TR8" s="181"/>
      <c r="TS8" s="181"/>
      <c r="TT8" s="181"/>
      <c r="TU8" s="181"/>
      <c r="TV8" s="181"/>
      <c r="TW8" s="181"/>
      <c r="TX8" s="181"/>
      <c r="TY8" s="181"/>
      <c r="TZ8" s="181"/>
      <c r="UA8" s="181"/>
      <c r="UB8" s="181"/>
      <c r="UC8" s="181"/>
      <c r="UD8" s="181"/>
      <c r="UE8" s="181"/>
      <c r="UF8" s="181"/>
      <c r="UG8" s="181"/>
      <c r="UH8" s="181"/>
      <c r="UI8" s="181"/>
      <c r="UJ8" s="181"/>
      <c r="UK8" s="181"/>
      <c r="UL8" s="181"/>
      <c r="UM8" s="181"/>
      <c r="UN8" s="181"/>
      <c r="UO8" s="181"/>
      <c r="UP8" s="181"/>
      <c r="UQ8" s="181"/>
      <c r="UR8" s="181"/>
      <c r="US8" s="181"/>
      <c r="UT8" s="181"/>
      <c r="UU8" s="181"/>
      <c r="UV8" s="181"/>
      <c r="UW8" s="181"/>
      <c r="UX8" s="181"/>
      <c r="UY8" s="181"/>
      <c r="UZ8" s="181"/>
      <c r="VA8" s="181"/>
      <c r="VB8" s="181"/>
      <c r="VC8" s="181"/>
      <c r="VD8" s="181"/>
      <c r="VE8" s="181"/>
      <c r="VF8" s="181"/>
      <c r="VG8" s="181"/>
      <c r="VH8" s="181"/>
      <c r="VI8" s="181"/>
      <c r="VJ8" s="181"/>
      <c r="VK8" s="181"/>
      <c r="VL8" s="181"/>
      <c r="VM8" s="181"/>
      <c r="VN8" s="181"/>
      <c r="VO8" s="181"/>
      <c r="VP8" s="181"/>
      <c r="VQ8" s="181"/>
      <c r="VR8" s="181"/>
      <c r="VS8" s="181"/>
      <c r="VT8" s="181"/>
      <c r="VU8" s="181"/>
      <c r="VV8" s="181"/>
      <c r="VW8" s="181"/>
      <c r="VX8" s="181"/>
      <c r="VY8" s="181"/>
      <c r="VZ8" s="181"/>
      <c r="WA8" s="181"/>
      <c r="WB8" s="181"/>
      <c r="WC8" s="181"/>
      <c r="WD8" s="181"/>
      <c r="WE8" s="181"/>
      <c r="WF8" s="181"/>
      <c r="WG8" s="181"/>
      <c r="WH8" s="181"/>
      <c r="WI8" s="181"/>
      <c r="WJ8" s="181"/>
      <c r="WK8" s="181"/>
      <c r="WL8" s="181"/>
      <c r="WM8" s="181"/>
      <c r="WN8" s="181"/>
      <c r="WO8" s="181"/>
      <c r="WP8" s="181"/>
      <c r="WQ8" s="181"/>
      <c r="WR8" s="181"/>
      <c r="WS8" s="181"/>
      <c r="WT8" s="181"/>
      <c r="WU8" s="181"/>
      <c r="WV8" s="181"/>
      <c r="WW8" s="181"/>
      <c r="WX8" s="181"/>
      <c r="WY8" s="181"/>
      <c r="WZ8" s="181"/>
      <c r="XA8" s="181"/>
      <c r="XB8" s="181"/>
      <c r="XC8" s="181"/>
      <c r="XD8" s="181"/>
      <c r="XE8" s="181"/>
      <c r="XF8" s="181"/>
      <c r="XG8" s="181"/>
      <c r="XH8" s="181"/>
      <c r="XI8" s="181"/>
      <c r="XJ8" s="181"/>
      <c r="XK8" s="181"/>
      <c r="XL8" s="181"/>
      <c r="XM8" s="181"/>
      <c r="XN8" s="181"/>
      <c r="XO8" s="181"/>
      <c r="XP8" s="181"/>
      <c r="XQ8" s="181"/>
      <c r="XR8" s="181"/>
      <c r="XS8" s="181"/>
      <c r="XT8" s="181"/>
      <c r="XU8" s="181"/>
      <c r="XV8" s="181"/>
      <c r="XW8" s="181"/>
      <c r="XX8" s="181"/>
      <c r="XY8" s="181"/>
      <c r="XZ8" s="181"/>
      <c r="YA8" s="181"/>
      <c r="YB8" s="181"/>
      <c r="YC8" s="181"/>
      <c r="YD8" s="181"/>
      <c r="YE8" s="181"/>
      <c r="YF8" s="181"/>
      <c r="YG8" s="181"/>
      <c r="YH8" s="181"/>
      <c r="YI8" s="181"/>
      <c r="YJ8" s="181"/>
      <c r="YK8" s="181"/>
      <c r="YL8" s="181"/>
      <c r="YM8" s="181"/>
      <c r="YN8" s="181"/>
      <c r="YO8" s="181"/>
      <c r="YP8" s="181"/>
      <c r="YQ8" s="181"/>
      <c r="YR8" s="181"/>
      <c r="YS8" s="181"/>
      <c r="YT8" s="181"/>
      <c r="YU8" s="181"/>
      <c r="YV8" s="181"/>
      <c r="YW8" s="181"/>
      <c r="YX8" s="181"/>
      <c r="YY8" s="181"/>
      <c r="YZ8" s="181"/>
      <c r="ZA8" s="181"/>
      <c r="ZB8" s="181"/>
      <c r="ZC8" s="181"/>
      <c r="ZD8" s="181"/>
      <c r="ZE8" s="181"/>
      <c r="ZF8" s="181"/>
      <c r="ZG8" s="181"/>
      <c r="ZH8" s="181"/>
      <c r="ZI8" s="181"/>
      <c r="ZJ8" s="181"/>
      <c r="ZK8" s="181"/>
      <c r="ZL8" s="181"/>
      <c r="ZM8" s="181"/>
      <c r="ZN8" s="181"/>
      <c r="ZO8" s="181"/>
      <c r="ZP8" s="181"/>
      <c r="ZQ8" s="181"/>
      <c r="ZR8" s="181"/>
      <c r="ZS8" s="181"/>
      <c r="ZT8" s="181"/>
      <c r="ZU8" s="181"/>
      <c r="ZV8" s="181"/>
      <c r="ZW8" s="181"/>
      <c r="ZX8" s="181"/>
      <c r="ZY8" s="181"/>
      <c r="ZZ8" s="181"/>
      <c r="AAA8" s="181"/>
      <c r="AAB8" s="181"/>
      <c r="AAC8" s="181"/>
      <c r="AAD8" s="181"/>
      <c r="AAE8" s="181"/>
      <c r="AAF8" s="181"/>
      <c r="AAG8" s="181"/>
      <c r="AAH8" s="181"/>
      <c r="AAI8" s="181"/>
      <c r="AAJ8" s="181"/>
      <c r="AAK8" s="181"/>
      <c r="AAL8" s="181"/>
      <c r="AAM8" s="181"/>
      <c r="AAN8" s="181"/>
      <c r="AAO8" s="181"/>
      <c r="AAP8" s="181"/>
      <c r="AAQ8" s="181"/>
      <c r="AAR8" s="181"/>
      <c r="AAS8" s="181"/>
      <c r="AAT8" s="181"/>
      <c r="AAU8" s="181"/>
      <c r="AAV8" s="181"/>
      <c r="AAW8" s="181"/>
      <c r="AAX8" s="181"/>
      <c r="AAY8" s="181"/>
      <c r="AAZ8" s="181"/>
      <c r="ABA8" s="181"/>
      <c r="ABB8" s="181"/>
      <c r="ABC8" s="181"/>
      <c r="ABD8" s="181"/>
      <c r="ABE8" s="181"/>
      <c r="ABF8" s="181"/>
      <c r="ABG8" s="181"/>
      <c r="ABH8" s="181"/>
      <c r="ABI8" s="181"/>
      <c r="ABJ8" s="181"/>
      <c r="ABK8" s="181"/>
      <c r="ABL8" s="181"/>
      <c r="ABM8" s="181"/>
      <c r="ABN8" s="181"/>
      <c r="ABO8" s="181"/>
      <c r="ABP8" s="181"/>
      <c r="ABQ8" s="181"/>
      <c r="ABR8" s="181"/>
      <c r="ABS8" s="181"/>
      <c r="ABT8" s="181"/>
      <c r="ABU8" s="181"/>
      <c r="ABV8" s="181"/>
      <c r="ABW8" s="181"/>
      <c r="ABX8" s="181"/>
      <c r="ABY8" s="181"/>
      <c r="ABZ8" s="181"/>
      <c r="ACA8" s="181"/>
      <c r="ACB8" s="181"/>
      <c r="ACC8" s="181"/>
      <c r="ACD8" s="181"/>
      <c r="ACE8" s="181"/>
      <c r="ACF8" s="181"/>
      <c r="ACG8" s="181"/>
      <c r="ACH8" s="181"/>
      <c r="ACI8" s="181"/>
      <c r="ACJ8" s="181"/>
      <c r="ACK8" s="181"/>
      <c r="ACL8" s="181"/>
      <c r="ACM8" s="181"/>
      <c r="ACN8" s="181"/>
      <c r="ACO8" s="181"/>
      <c r="ACP8" s="181"/>
      <c r="ACQ8" s="181"/>
      <c r="ACR8" s="181"/>
      <c r="ACS8" s="181"/>
      <c r="ACT8" s="181"/>
      <c r="ACU8" s="181"/>
      <c r="ACV8" s="181"/>
      <c r="ACW8" s="181"/>
      <c r="ACX8" s="181"/>
      <c r="ACY8" s="181"/>
      <c r="ACZ8" s="181"/>
      <c r="ADA8" s="181"/>
      <c r="ADB8" s="181"/>
      <c r="ADC8" s="181"/>
      <c r="ADD8" s="181"/>
      <c r="ADE8" s="181"/>
      <c r="ADF8" s="181"/>
      <c r="ADG8" s="181"/>
      <c r="ADH8" s="181"/>
      <c r="ADI8" s="181"/>
      <c r="ADJ8" s="181"/>
      <c r="ADK8" s="181"/>
      <c r="ADL8" s="181"/>
      <c r="ADM8" s="181"/>
      <c r="ADN8" s="181"/>
      <c r="ADO8" s="181"/>
      <c r="ADP8" s="181"/>
      <c r="ADQ8" s="181"/>
      <c r="ADR8" s="181"/>
      <c r="ADS8" s="181"/>
      <c r="ADT8" s="181"/>
      <c r="ADU8" s="181"/>
      <c r="ADV8" s="181"/>
      <c r="ADW8" s="181"/>
      <c r="ADX8" s="181"/>
      <c r="ADY8" s="181"/>
      <c r="ADZ8" s="181"/>
      <c r="AEA8" s="181"/>
      <c r="AEB8" s="181"/>
      <c r="AEC8" s="181"/>
      <c r="AED8" s="181"/>
      <c r="AEE8" s="181"/>
      <c r="AEF8" s="181"/>
      <c r="AEG8" s="181"/>
      <c r="AEH8" s="181"/>
      <c r="AEI8" s="181"/>
      <c r="AEJ8" s="181"/>
      <c r="AEK8" s="181"/>
      <c r="AEL8" s="181"/>
      <c r="AEM8" s="181"/>
      <c r="AEN8" s="181"/>
      <c r="AEO8" s="181"/>
      <c r="AEP8" s="181"/>
      <c r="AEQ8" s="181"/>
      <c r="AER8" s="181"/>
      <c r="AES8" s="181"/>
      <c r="AET8" s="181"/>
      <c r="AEU8" s="181"/>
      <c r="AEV8" s="181"/>
      <c r="AEW8" s="181"/>
      <c r="AEX8" s="181"/>
      <c r="AEY8" s="181"/>
      <c r="AEZ8" s="181"/>
      <c r="AFA8" s="181"/>
      <c r="AFB8" s="181"/>
      <c r="AFC8" s="181"/>
      <c r="AFD8" s="181"/>
      <c r="AFE8" s="181"/>
      <c r="AFF8" s="181"/>
      <c r="AFG8" s="181"/>
      <c r="AFH8" s="181"/>
      <c r="AFI8" s="181"/>
      <c r="AFJ8" s="181"/>
      <c r="AFK8" s="181"/>
      <c r="AFL8" s="181"/>
      <c r="AFM8" s="181"/>
      <c r="AFN8" s="181"/>
      <c r="AFO8" s="181"/>
      <c r="AFP8" s="181"/>
      <c r="AFQ8" s="181"/>
      <c r="AFR8" s="181"/>
      <c r="AFS8" s="181"/>
      <c r="AFT8" s="181"/>
      <c r="AFU8" s="181"/>
      <c r="AFV8" s="181"/>
      <c r="AFW8" s="181"/>
      <c r="AFX8" s="181"/>
      <c r="AFY8" s="181"/>
      <c r="AFZ8" s="181"/>
      <c r="AGA8" s="181"/>
      <c r="AGB8" s="181"/>
      <c r="AGC8" s="181"/>
      <c r="AGD8" s="181"/>
      <c r="AGE8" s="181"/>
      <c r="AGF8" s="181"/>
      <c r="AGG8" s="181"/>
      <c r="AGH8" s="181"/>
      <c r="AGI8" s="181"/>
      <c r="AGJ8" s="181"/>
      <c r="AGK8" s="181"/>
      <c r="AGL8" s="181"/>
      <c r="AGM8" s="181"/>
      <c r="AGN8" s="181"/>
      <c r="AGO8" s="181"/>
      <c r="AGP8" s="181"/>
      <c r="AGQ8" s="181"/>
      <c r="AGR8" s="181"/>
      <c r="AGS8" s="181"/>
      <c r="AGT8" s="181"/>
      <c r="AGU8" s="181"/>
      <c r="AGV8" s="181"/>
      <c r="AGW8" s="181"/>
      <c r="AGX8" s="181"/>
      <c r="AGY8" s="181"/>
      <c r="AGZ8" s="181"/>
      <c r="AHA8" s="181"/>
      <c r="AHB8" s="181"/>
      <c r="AHC8" s="181"/>
      <c r="AHD8" s="181"/>
      <c r="AHE8" s="181"/>
      <c r="AHF8" s="181"/>
      <c r="AHG8" s="181"/>
      <c r="AHH8" s="181"/>
      <c r="AHI8" s="181"/>
      <c r="AHJ8" s="181"/>
      <c r="AHK8" s="181"/>
      <c r="AHL8" s="181"/>
      <c r="AHM8" s="181"/>
      <c r="AHN8" s="181"/>
      <c r="AHO8" s="181"/>
      <c r="AHP8" s="181"/>
      <c r="AHQ8" s="181"/>
      <c r="AHR8" s="181"/>
      <c r="AHS8" s="181"/>
      <c r="AHT8" s="181"/>
      <c r="AHU8" s="181"/>
      <c r="AHV8" s="181"/>
      <c r="AHW8" s="181"/>
      <c r="AHX8" s="181"/>
      <c r="AHY8" s="181"/>
      <c r="AHZ8" s="181"/>
      <c r="AIA8" s="181"/>
      <c r="AIB8" s="181"/>
      <c r="AIC8" s="181"/>
      <c r="AID8" s="181"/>
      <c r="AIE8" s="181"/>
      <c r="AIF8" s="181"/>
      <c r="AIG8" s="181"/>
      <c r="AIH8" s="181"/>
      <c r="AII8" s="181"/>
      <c r="AIJ8" s="181"/>
      <c r="AIK8" s="181"/>
      <c r="AIL8" s="181"/>
      <c r="AIM8" s="181"/>
      <c r="AIN8" s="181"/>
      <c r="AIO8" s="181"/>
      <c r="AIP8" s="181"/>
      <c r="AIQ8" s="181"/>
      <c r="AIR8" s="181"/>
      <c r="AIS8" s="181"/>
      <c r="AIT8" s="181"/>
      <c r="AIU8" s="181"/>
      <c r="AIV8" s="181"/>
      <c r="AIW8" s="181"/>
      <c r="AIX8" s="181"/>
      <c r="AIY8" s="181"/>
      <c r="AIZ8" s="181"/>
      <c r="AJA8" s="181"/>
      <c r="AJB8" s="181"/>
      <c r="AJC8" s="181"/>
      <c r="AJD8" s="181"/>
      <c r="AJE8" s="181"/>
      <c r="AJF8" s="181"/>
      <c r="AJG8" s="181"/>
      <c r="AJH8" s="181"/>
      <c r="AJI8" s="181"/>
      <c r="AJJ8" s="181"/>
      <c r="AJK8" s="181"/>
      <c r="AJL8" s="181"/>
      <c r="AJM8" s="181"/>
      <c r="AJN8" s="181"/>
      <c r="AJO8" s="181"/>
      <c r="AJP8" s="181"/>
      <c r="AJQ8" s="181"/>
      <c r="AJR8" s="181"/>
      <c r="AJS8" s="181"/>
      <c r="AJT8" s="181"/>
      <c r="AJU8" s="181"/>
      <c r="AJV8" s="181"/>
      <c r="AJW8" s="181"/>
      <c r="AJX8" s="181"/>
      <c r="AJY8" s="181"/>
      <c r="AJZ8" s="181"/>
      <c r="AKA8" s="181"/>
      <c r="AKB8" s="181"/>
      <c r="AKC8" s="181"/>
      <c r="AKD8" s="181"/>
      <c r="AKE8" s="181"/>
      <c r="AKF8" s="181"/>
      <c r="AKG8" s="181"/>
      <c r="AKH8" s="181"/>
      <c r="AKI8" s="181"/>
      <c r="AKJ8" s="181"/>
      <c r="AKK8" s="181"/>
      <c r="AKL8" s="181"/>
      <c r="AKM8" s="181"/>
      <c r="AKN8" s="181"/>
      <c r="AKO8" s="181"/>
      <c r="AKP8" s="181"/>
      <c r="AKQ8" s="181"/>
      <c r="AKR8" s="181"/>
      <c r="AKS8" s="181"/>
      <c r="AKT8" s="181"/>
      <c r="AKU8" s="181"/>
      <c r="AKV8" s="181"/>
      <c r="AKW8" s="181"/>
      <c r="AKX8" s="181"/>
      <c r="AKY8" s="181"/>
      <c r="AKZ8" s="181"/>
      <c r="ALA8" s="181"/>
      <c r="ALB8" s="181"/>
      <c r="ALC8" s="181"/>
      <c r="ALD8" s="181"/>
      <c r="ALE8" s="181"/>
      <c r="ALF8" s="181"/>
      <c r="ALG8" s="181"/>
      <c r="ALH8" s="181"/>
      <c r="ALI8" s="181"/>
      <c r="ALJ8" s="181"/>
      <c r="ALK8" s="181"/>
      <c r="ALL8" s="181"/>
      <c r="ALM8" s="181"/>
      <c r="ALN8" s="181"/>
      <c r="ALO8" s="181"/>
      <c r="ALP8" s="181"/>
      <c r="ALQ8" s="181"/>
      <c r="ALR8" s="181"/>
      <c r="ALS8" s="181"/>
      <c r="ALT8" s="181"/>
      <c r="ALU8" s="181"/>
      <c r="ALV8" s="181"/>
      <c r="ALW8" s="181"/>
      <c r="ALX8" s="181"/>
      <c r="ALY8" s="181"/>
      <c r="ALZ8" s="181"/>
      <c r="AMA8" s="181"/>
      <c r="AMB8" s="181"/>
      <c r="AMC8" s="181"/>
      <c r="AMD8" s="181"/>
      <c r="AME8" s="181"/>
      <c r="AMF8" s="181"/>
      <c r="AMG8" s="181"/>
      <c r="AMH8" s="181"/>
      <c r="AMI8" s="181"/>
      <c r="AMJ8" s="181"/>
      <c r="AMK8" s="181"/>
    </row>
    <row r="9" spans="1:1025">
      <c r="A9" s="193" t="s">
        <v>8</v>
      </c>
      <c r="B9" s="185" t="s">
        <v>92</v>
      </c>
    </row>
    <row r="10" spans="1:1025">
      <c r="A10" s="186" t="s">
        <v>7</v>
      </c>
      <c r="B10" s="196" t="s">
        <v>94</v>
      </c>
    </row>
    <row r="11" spans="1:1025">
      <c r="B11" s="181" t="s">
        <v>57</v>
      </c>
    </row>
    <row r="12" spans="1:1025">
      <c r="A12" s="194"/>
      <c r="B12" s="182"/>
    </row>
    <row r="13" spans="1:1025">
      <c r="A13" s="197"/>
      <c r="B13" s="198"/>
      <c r="C13" s="181"/>
      <c r="D13" s="181"/>
      <c r="E13" s="181"/>
      <c r="F13" s="181"/>
      <c r="G13" s="181"/>
      <c r="H13" s="181"/>
      <c r="I13" s="181"/>
      <c r="J13" s="181"/>
      <c r="K13" s="181"/>
      <c r="L13" s="181"/>
      <c r="M13" s="181"/>
      <c r="N13" s="181"/>
    </row>
    <row r="14" spans="1:1025">
      <c r="A14" s="199" t="s">
        <v>97</v>
      </c>
      <c r="B14" s="185"/>
    </row>
    <row r="15" spans="1:1025">
      <c r="B15" s="185"/>
    </row>
    <row r="16" spans="1:1025">
      <c r="A16" s="197" t="s">
        <v>26</v>
      </c>
      <c r="B16" s="181"/>
      <c r="C16" s="181"/>
      <c r="D16" s="181"/>
      <c r="E16" s="181"/>
      <c r="F16" s="181"/>
      <c r="G16" s="181"/>
      <c r="H16" s="181"/>
      <c r="I16" s="181"/>
      <c r="J16" s="181"/>
      <c r="K16" s="181"/>
      <c r="L16" s="181"/>
      <c r="M16" s="181"/>
      <c r="N16" s="181"/>
      <c r="O16" s="181"/>
      <c r="P16" s="181"/>
      <c r="Q16" s="181"/>
      <c r="R16" s="181"/>
      <c r="S16" s="181"/>
      <c r="T16" s="181"/>
      <c r="U16" s="181"/>
      <c r="V16" s="181"/>
      <c r="W16" s="181"/>
      <c r="X16" s="181"/>
      <c r="Y16" s="181"/>
      <c r="Z16" s="181"/>
      <c r="AA16" s="181"/>
      <c r="AB16" s="181"/>
      <c r="AC16" s="181"/>
      <c r="AD16" s="181"/>
      <c r="AE16" s="181"/>
      <c r="AF16" s="181"/>
      <c r="AG16" s="181"/>
      <c r="AH16" s="181"/>
      <c r="AI16" s="181"/>
      <c r="AJ16" s="181"/>
      <c r="AK16" s="181"/>
      <c r="AL16" s="181"/>
      <c r="AM16" s="181"/>
      <c r="AN16" s="181"/>
      <c r="AO16" s="181"/>
      <c r="AP16" s="181"/>
      <c r="AQ16" s="181"/>
      <c r="AR16" s="181"/>
      <c r="AS16" s="181"/>
      <c r="AT16" s="181"/>
      <c r="AU16" s="181"/>
      <c r="AV16" s="181"/>
      <c r="AW16" s="181"/>
      <c r="AX16" s="181"/>
      <c r="AY16" s="181"/>
      <c r="AZ16" s="181"/>
      <c r="BA16" s="181"/>
      <c r="BB16" s="181"/>
      <c r="BC16" s="181"/>
      <c r="BD16" s="181"/>
      <c r="BE16" s="181"/>
      <c r="BF16" s="181"/>
      <c r="BG16" s="181"/>
      <c r="BH16" s="181"/>
      <c r="BI16" s="181"/>
      <c r="BJ16" s="181"/>
      <c r="BK16" s="181"/>
      <c r="BL16" s="181"/>
      <c r="BM16" s="181"/>
      <c r="BN16" s="181"/>
      <c r="BO16" s="181"/>
      <c r="BP16" s="181"/>
      <c r="BQ16" s="181"/>
      <c r="BR16" s="181"/>
      <c r="BS16" s="181"/>
      <c r="BT16" s="181"/>
      <c r="BU16" s="181"/>
      <c r="BV16" s="181"/>
      <c r="BW16" s="181"/>
      <c r="BX16" s="181"/>
      <c r="BY16" s="181"/>
      <c r="BZ16" s="181"/>
      <c r="CA16" s="181"/>
      <c r="CB16" s="181"/>
      <c r="CC16" s="181"/>
      <c r="CD16" s="181"/>
      <c r="CE16" s="181"/>
      <c r="CF16" s="181"/>
      <c r="CG16" s="181"/>
      <c r="CH16" s="181"/>
      <c r="CI16" s="181"/>
      <c r="CJ16" s="181"/>
      <c r="CK16" s="181"/>
      <c r="CL16" s="181"/>
      <c r="CM16" s="181"/>
      <c r="CN16" s="181"/>
      <c r="CO16" s="181"/>
      <c r="CP16" s="181"/>
      <c r="CQ16" s="181"/>
      <c r="CR16" s="181"/>
      <c r="CS16" s="181"/>
      <c r="CT16" s="181"/>
      <c r="CU16" s="181"/>
      <c r="CV16" s="181"/>
      <c r="CW16" s="181"/>
      <c r="CX16" s="181"/>
      <c r="CY16" s="181"/>
      <c r="CZ16" s="181"/>
      <c r="DA16" s="181"/>
      <c r="DB16" s="181"/>
      <c r="DC16" s="181"/>
      <c r="DD16" s="181"/>
      <c r="DE16" s="181"/>
      <c r="DF16" s="181"/>
      <c r="DG16" s="181"/>
      <c r="DH16" s="181"/>
      <c r="DI16" s="181"/>
      <c r="DJ16" s="181"/>
      <c r="DK16" s="181"/>
      <c r="DL16" s="181"/>
      <c r="DM16" s="181"/>
      <c r="DN16" s="181"/>
      <c r="DO16" s="181"/>
      <c r="DP16" s="181"/>
      <c r="DQ16" s="181"/>
      <c r="DR16" s="181"/>
      <c r="DS16" s="181"/>
      <c r="DT16" s="181"/>
      <c r="DU16" s="181"/>
      <c r="DV16" s="181"/>
      <c r="DW16" s="181"/>
      <c r="DX16" s="181"/>
      <c r="DY16" s="181"/>
      <c r="DZ16" s="181"/>
      <c r="EA16" s="181"/>
      <c r="EB16" s="181"/>
      <c r="EC16" s="181"/>
      <c r="ED16" s="181"/>
      <c r="EE16" s="181"/>
      <c r="EF16" s="181"/>
      <c r="EG16" s="181"/>
      <c r="EH16" s="181"/>
      <c r="EI16" s="181"/>
      <c r="EJ16" s="181"/>
      <c r="EK16" s="181"/>
      <c r="EL16" s="181"/>
      <c r="EM16" s="181"/>
      <c r="EN16" s="181"/>
      <c r="EO16" s="181"/>
      <c r="EP16" s="181"/>
      <c r="EQ16" s="181"/>
      <c r="ER16" s="181"/>
      <c r="ES16" s="181"/>
      <c r="ET16" s="181"/>
      <c r="EU16" s="181"/>
      <c r="EV16" s="181"/>
      <c r="EW16" s="181"/>
      <c r="EX16" s="181"/>
      <c r="EY16" s="181"/>
      <c r="EZ16" s="181"/>
      <c r="FA16" s="181"/>
      <c r="FB16" s="181"/>
      <c r="FC16" s="181"/>
      <c r="FD16" s="181"/>
      <c r="FE16" s="181"/>
      <c r="FF16" s="181"/>
      <c r="FG16" s="181"/>
      <c r="FH16" s="181"/>
      <c r="FI16" s="181"/>
      <c r="FJ16" s="181"/>
      <c r="FK16" s="181"/>
      <c r="FL16" s="181"/>
      <c r="FM16" s="181"/>
      <c r="FN16" s="181"/>
      <c r="FO16" s="181"/>
      <c r="FP16" s="181"/>
      <c r="FQ16" s="181"/>
      <c r="FR16" s="181"/>
      <c r="FS16" s="181"/>
      <c r="FT16" s="181"/>
      <c r="FU16" s="181"/>
      <c r="FV16" s="181"/>
      <c r="FW16" s="181"/>
      <c r="FX16" s="181"/>
      <c r="FY16" s="181"/>
      <c r="FZ16" s="181"/>
      <c r="GA16" s="181"/>
      <c r="GB16" s="181"/>
      <c r="GC16" s="181"/>
      <c r="GD16" s="181"/>
      <c r="GE16" s="181"/>
      <c r="GF16" s="181"/>
      <c r="GG16" s="181"/>
      <c r="GH16" s="181"/>
      <c r="GI16" s="181"/>
      <c r="GJ16" s="181"/>
      <c r="GK16" s="181"/>
      <c r="GL16" s="181"/>
      <c r="GM16" s="181"/>
      <c r="GN16" s="181"/>
      <c r="GO16" s="181"/>
      <c r="GP16" s="181"/>
      <c r="GQ16" s="181"/>
      <c r="GR16" s="181"/>
      <c r="GS16" s="181"/>
      <c r="GT16" s="181"/>
      <c r="GU16" s="181"/>
      <c r="GV16" s="181"/>
      <c r="GW16" s="181"/>
      <c r="GX16" s="181"/>
      <c r="GY16" s="181"/>
      <c r="GZ16" s="181"/>
      <c r="HA16" s="181"/>
      <c r="HB16" s="181"/>
      <c r="HC16" s="181"/>
      <c r="HD16" s="181"/>
      <c r="HE16" s="181"/>
      <c r="HF16" s="181"/>
      <c r="HG16" s="181"/>
      <c r="HH16" s="181"/>
      <c r="HI16" s="181"/>
      <c r="HJ16" s="181"/>
      <c r="HK16" s="181"/>
      <c r="HL16" s="181"/>
      <c r="HM16" s="181"/>
      <c r="HN16" s="181"/>
      <c r="HO16" s="181"/>
      <c r="HP16" s="181"/>
      <c r="HQ16" s="181"/>
      <c r="HR16" s="181"/>
      <c r="HS16" s="181"/>
      <c r="HT16" s="181"/>
      <c r="HU16" s="181"/>
      <c r="HV16" s="181"/>
      <c r="HW16" s="181"/>
      <c r="HX16" s="181"/>
      <c r="HY16" s="181"/>
      <c r="HZ16" s="181"/>
      <c r="IA16" s="181"/>
      <c r="IB16" s="181"/>
      <c r="IC16" s="181"/>
      <c r="ID16" s="181"/>
      <c r="IE16" s="181"/>
      <c r="IF16" s="181"/>
      <c r="IG16" s="181"/>
      <c r="IH16" s="181"/>
      <c r="II16" s="181"/>
      <c r="IJ16" s="181"/>
      <c r="IK16" s="181"/>
      <c r="IL16" s="181"/>
      <c r="IM16" s="181"/>
      <c r="IN16" s="181"/>
      <c r="IO16" s="181"/>
      <c r="IP16" s="181"/>
      <c r="IQ16" s="181"/>
      <c r="IR16" s="181"/>
      <c r="IS16" s="181"/>
      <c r="IT16" s="181"/>
      <c r="IU16" s="181"/>
      <c r="IV16" s="181"/>
      <c r="IW16" s="181"/>
      <c r="IX16" s="181"/>
      <c r="IY16" s="181"/>
      <c r="IZ16" s="181"/>
      <c r="JA16" s="181"/>
      <c r="JB16" s="181"/>
      <c r="JC16" s="181"/>
      <c r="JD16" s="181"/>
      <c r="JE16" s="181"/>
      <c r="JF16" s="181"/>
      <c r="JG16" s="181"/>
      <c r="JH16" s="181"/>
      <c r="JI16" s="181"/>
      <c r="JJ16" s="181"/>
      <c r="JK16" s="181"/>
      <c r="JL16" s="181"/>
      <c r="JM16" s="181"/>
      <c r="JN16" s="181"/>
      <c r="JO16" s="181"/>
      <c r="JP16" s="181"/>
      <c r="JQ16" s="181"/>
      <c r="JR16" s="181"/>
      <c r="JS16" s="181"/>
      <c r="JT16" s="181"/>
      <c r="JU16" s="181"/>
      <c r="JV16" s="181"/>
      <c r="JW16" s="181"/>
      <c r="JX16" s="181"/>
      <c r="JY16" s="181"/>
      <c r="JZ16" s="181"/>
      <c r="KA16" s="181"/>
      <c r="KB16" s="181"/>
      <c r="KC16" s="181"/>
      <c r="KD16" s="181"/>
      <c r="KE16" s="181"/>
      <c r="KF16" s="181"/>
      <c r="KG16" s="181"/>
      <c r="KH16" s="181"/>
      <c r="KI16" s="181"/>
      <c r="KJ16" s="181"/>
      <c r="KK16" s="181"/>
      <c r="KL16" s="181"/>
      <c r="KM16" s="181"/>
      <c r="KN16" s="181"/>
      <c r="KO16" s="181"/>
      <c r="KP16" s="181"/>
      <c r="KQ16" s="181"/>
      <c r="KR16" s="181"/>
      <c r="KS16" s="181"/>
      <c r="KT16" s="181"/>
      <c r="KU16" s="181"/>
      <c r="KV16" s="181"/>
      <c r="KW16" s="181"/>
      <c r="KX16" s="181"/>
      <c r="KY16" s="181"/>
      <c r="KZ16" s="181"/>
      <c r="LA16" s="181"/>
      <c r="LB16" s="181"/>
      <c r="LC16" s="181"/>
      <c r="LD16" s="181"/>
      <c r="LE16" s="181"/>
      <c r="LF16" s="181"/>
      <c r="LG16" s="181"/>
      <c r="LH16" s="181"/>
      <c r="LI16" s="181"/>
      <c r="LJ16" s="181"/>
      <c r="LK16" s="181"/>
      <c r="LL16" s="181"/>
      <c r="LM16" s="181"/>
      <c r="LN16" s="181"/>
      <c r="LO16" s="181"/>
      <c r="LP16" s="181"/>
      <c r="LQ16" s="181"/>
      <c r="LR16" s="181"/>
      <c r="LS16" s="181"/>
      <c r="LT16" s="181"/>
      <c r="LU16" s="181"/>
      <c r="LV16" s="181"/>
      <c r="LW16" s="181"/>
      <c r="LX16" s="181"/>
      <c r="LY16" s="181"/>
      <c r="LZ16" s="181"/>
      <c r="MA16" s="181"/>
      <c r="MB16" s="181"/>
      <c r="MC16" s="181"/>
      <c r="MD16" s="181"/>
      <c r="ME16" s="181"/>
      <c r="MF16" s="181"/>
      <c r="MG16" s="181"/>
      <c r="MH16" s="181"/>
      <c r="MI16" s="181"/>
      <c r="MJ16" s="181"/>
      <c r="MK16" s="181"/>
      <c r="ML16" s="181"/>
      <c r="MM16" s="181"/>
      <c r="MN16" s="181"/>
      <c r="MO16" s="181"/>
      <c r="MP16" s="181"/>
      <c r="MQ16" s="181"/>
      <c r="MR16" s="181"/>
      <c r="MS16" s="181"/>
      <c r="MT16" s="181"/>
      <c r="MU16" s="181"/>
      <c r="MV16" s="181"/>
      <c r="MW16" s="181"/>
      <c r="MX16" s="181"/>
      <c r="MY16" s="181"/>
      <c r="MZ16" s="181"/>
      <c r="NA16" s="181"/>
      <c r="NB16" s="181"/>
      <c r="NC16" s="181"/>
      <c r="ND16" s="181"/>
      <c r="NE16" s="181"/>
      <c r="NF16" s="181"/>
      <c r="NG16" s="181"/>
      <c r="NH16" s="181"/>
      <c r="NI16" s="181"/>
      <c r="NJ16" s="181"/>
      <c r="NK16" s="181"/>
      <c r="NL16" s="181"/>
      <c r="NM16" s="181"/>
      <c r="NN16" s="181"/>
      <c r="NO16" s="181"/>
      <c r="NP16" s="181"/>
      <c r="NQ16" s="181"/>
      <c r="NR16" s="181"/>
      <c r="NS16" s="181"/>
      <c r="NT16" s="181"/>
      <c r="NU16" s="181"/>
      <c r="NV16" s="181"/>
      <c r="NW16" s="181"/>
      <c r="NX16" s="181"/>
      <c r="NY16" s="181"/>
      <c r="NZ16" s="181"/>
      <c r="OA16" s="181"/>
      <c r="OB16" s="181"/>
      <c r="OC16" s="181"/>
      <c r="OD16" s="181"/>
      <c r="OE16" s="181"/>
      <c r="OF16" s="181"/>
      <c r="OG16" s="181"/>
      <c r="OH16" s="181"/>
      <c r="OI16" s="181"/>
      <c r="OJ16" s="181"/>
      <c r="OK16" s="181"/>
      <c r="OL16" s="181"/>
      <c r="OM16" s="181"/>
      <c r="ON16" s="181"/>
      <c r="OO16" s="181"/>
      <c r="OP16" s="181"/>
      <c r="OQ16" s="181"/>
      <c r="OR16" s="181"/>
      <c r="OS16" s="181"/>
      <c r="OT16" s="181"/>
      <c r="OU16" s="181"/>
      <c r="OV16" s="181"/>
      <c r="OW16" s="181"/>
      <c r="OX16" s="181"/>
      <c r="OY16" s="181"/>
      <c r="OZ16" s="181"/>
      <c r="PA16" s="181"/>
      <c r="PB16" s="181"/>
      <c r="PC16" s="181"/>
      <c r="PD16" s="181"/>
      <c r="PE16" s="181"/>
      <c r="PF16" s="181"/>
      <c r="PG16" s="181"/>
      <c r="PH16" s="181"/>
      <c r="PI16" s="181"/>
      <c r="PJ16" s="181"/>
      <c r="PK16" s="181"/>
      <c r="PL16" s="181"/>
      <c r="PM16" s="181"/>
      <c r="PN16" s="181"/>
      <c r="PO16" s="181"/>
      <c r="PP16" s="181"/>
      <c r="PQ16" s="181"/>
      <c r="PR16" s="181"/>
      <c r="PS16" s="181"/>
      <c r="PT16" s="181"/>
      <c r="PU16" s="181"/>
      <c r="PV16" s="181"/>
      <c r="PW16" s="181"/>
      <c r="PX16" s="181"/>
      <c r="PY16" s="181"/>
      <c r="PZ16" s="181"/>
      <c r="QA16" s="181"/>
      <c r="QB16" s="181"/>
      <c r="QC16" s="181"/>
      <c r="QD16" s="181"/>
      <c r="QE16" s="181"/>
      <c r="QF16" s="181"/>
      <c r="QG16" s="181"/>
      <c r="QH16" s="181"/>
      <c r="QI16" s="181"/>
      <c r="QJ16" s="181"/>
      <c r="QK16" s="181"/>
      <c r="QL16" s="181"/>
      <c r="QM16" s="181"/>
      <c r="QN16" s="181"/>
      <c r="QO16" s="181"/>
      <c r="QP16" s="181"/>
      <c r="QQ16" s="181"/>
      <c r="QR16" s="181"/>
      <c r="QS16" s="181"/>
      <c r="QT16" s="181"/>
      <c r="QU16" s="181"/>
      <c r="QV16" s="181"/>
      <c r="QW16" s="181"/>
      <c r="QX16" s="181"/>
      <c r="QY16" s="181"/>
      <c r="QZ16" s="181"/>
      <c r="RA16" s="181"/>
      <c r="RB16" s="181"/>
      <c r="RC16" s="181"/>
      <c r="RD16" s="181"/>
      <c r="RE16" s="181"/>
      <c r="RF16" s="181"/>
      <c r="RG16" s="181"/>
      <c r="RH16" s="181"/>
      <c r="RI16" s="181"/>
      <c r="RJ16" s="181"/>
      <c r="RK16" s="181"/>
      <c r="RL16" s="181"/>
      <c r="RM16" s="181"/>
      <c r="RN16" s="181"/>
      <c r="RO16" s="181"/>
      <c r="RP16" s="181"/>
      <c r="RQ16" s="181"/>
      <c r="RR16" s="181"/>
      <c r="RS16" s="181"/>
      <c r="RT16" s="181"/>
      <c r="RU16" s="181"/>
      <c r="RV16" s="181"/>
      <c r="RW16" s="181"/>
      <c r="RX16" s="181"/>
      <c r="RY16" s="181"/>
      <c r="RZ16" s="181"/>
      <c r="SA16" s="181"/>
      <c r="SB16" s="181"/>
      <c r="SC16" s="181"/>
      <c r="SD16" s="181"/>
      <c r="SE16" s="181"/>
      <c r="SF16" s="181"/>
      <c r="SG16" s="181"/>
      <c r="SH16" s="181"/>
      <c r="SI16" s="181"/>
      <c r="SJ16" s="181"/>
      <c r="SK16" s="181"/>
      <c r="SL16" s="181"/>
      <c r="SM16" s="181"/>
      <c r="SN16" s="181"/>
      <c r="SO16" s="181"/>
      <c r="SP16" s="181"/>
      <c r="SQ16" s="181"/>
      <c r="SR16" s="181"/>
      <c r="SS16" s="181"/>
      <c r="ST16" s="181"/>
      <c r="SU16" s="181"/>
      <c r="SV16" s="181"/>
      <c r="SW16" s="181"/>
      <c r="SX16" s="181"/>
      <c r="SY16" s="181"/>
      <c r="SZ16" s="181"/>
      <c r="TA16" s="181"/>
      <c r="TB16" s="181"/>
      <c r="TC16" s="181"/>
      <c r="TD16" s="181"/>
      <c r="TE16" s="181"/>
      <c r="TF16" s="181"/>
      <c r="TG16" s="181"/>
      <c r="TH16" s="181"/>
      <c r="TI16" s="181"/>
      <c r="TJ16" s="181"/>
      <c r="TK16" s="181"/>
      <c r="TL16" s="181"/>
      <c r="TM16" s="181"/>
      <c r="TN16" s="181"/>
      <c r="TO16" s="181"/>
      <c r="TP16" s="181"/>
      <c r="TQ16" s="181"/>
      <c r="TR16" s="181"/>
      <c r="TS16" s="181"/>
      <c r="TT16" s="181"/>
      <c r="TU16" s="181"/>
      <c r="TV16" s="181"/>
      <c r="TW16" s="181"/>
      <c r="TX16" s="181"/>
      <c r="TY16" s="181"/>
      <c r="TZ16" s="181"/>
      <c r="UA16" s="181"/>
      <c r="UB16" s="181"/>
      <c r="UC16" s="181"/>
      <c r="UD16" s="181"/>
      <c r="UE16" s="181"/>
      <c r="UF16" s="181"/>
      <c r="UG16" s="181"/>
      <c r="UH16" s="181"/>
      <c r="UI16" s="181"/>
      <c r="UJ16" s="181"/>
      <c r="UK16" s="181"/>
      <c r="UL16" s="181"/>
      <c r="UM16" s="181"/>
      <c r="UN16" s="181"/>
      <c r="UO16" s="181"/>
      <c r="UP16" s="181"/>
      <c r="UQ16" s="181"/>
      <c r="UR16" s="181"/>
      <c r="US16" s="181"/>
      <c r="UT16" s="181"/>
      <c r="UU16" s="181"/>
      <c r="UV16" s="181"/>
      <c r="UW16" s="181"/>
      <c r="UX16" s="181"/>
      <c r="UY16" s="181"/>
      <c r="UZ16" s="181"/>
      <c r="VA16" s="181"/>
      <c r="VB16" s="181"/>
      <c r="VC16" s="181"/>
      <c r="VD16" s="181"/>
      <c r="VE16" s="181"/>
      <c r="VF16" s="181"/>
      <c r="VG16" s="181"/>
      <c r="VH16" s="181"/>
      <c r="VI16" s="181"/>
      <c r="VJ16" s="181"/>
      <c r="VK16" s="181"/>
      <c r="VL16" s="181"/>
      <c r="VM16" s="181"/>
      <c r="VN16" s="181"/>
      <c r="VO16" s="181"/>
      <c r="VP16" s="181"/>
      <c r="VQ16" s="181"/>
      <c r="VR16" s="181"/>
      <c r="VS16" s="181"/>
      <c r="VT16" s="181"/>
      <c r="VU16" s="181"/>
      <c r="VV16" s="181"/>
      <c r="VW16" s="181"/>
      <c r="VX16" s="181"/>
      <c r="VY16" s="181"/>
      <c r="VZ16" s="181"/>
      <c r="WA16" s="181"/>
      <c r="WB16" s="181"/>
      <c r="WC16" s="181"/>
      <c r="WD16" s="181"/>
      <c r="WE16" s="181"/>
      <c r="WF16" s="181"/>
      <c r="WG16" s="181"/>
      <c r="WH16" s="181"/>
      <c r="WI16" s="181"/>
      <c r="WJ16" s="181"/>
      <c r="WK16" s="181"/>
      <c r="WL16" s="181"/>
      <c r="WM16" s="181"/>
      <c r="WN16" s="181"/>
      <c r="WO16" s="181"/>
      <c r="WP16" s="181"/>
      <c r="WQ16" s="181"/>
      <c r="WR16" s="181"/>
      <c r="WS16" s="181"/>
      <c r="WT16" s="181"/>
      <c r="WU16" s="181"/>
      <c r="WV16" s="181"/>
      <c r="WW16" s="181"/>
      <c r="WX16" s="181"/>
      <c r="WY16" s="181"/>
      <c r="WZ16" s="181"/>
      <c r="XA16" s="181"/>
      <c r="XB16" s="181"/>
      <c r="XC16" s="181"/>
      <c r="XD16" s="181"/>
      <c r="XE16" s="181"/>
      <c r="XF16" s="181"/>
      <c r="XG16" s="181"/>
      <c r="XH16" s="181"/>
      <c r="XI16" s="181"/>
      <c r="XJ16" s="181"/>
      <c r="XK16" s="181"/>
      <c r="XL16" s="181"/>
      <c r="XM16" s="181"/>
      <c r="XN16" s="181"/>
      <c r="XO16" s="181"/>
      <c r="XP16" s="181"/>
      <c r="XQ16" s="181"/>
      <c r="XR16" s="181"/>
      <c r="XS16" s="181"/>
      <c r="XT16" s="181"/>
      <c r="XU16" s="181"/>
      <c r="XV16" s="181"/>
      <c r="XW16" s="181"/>
      <c r="XX16" s="181"/>
      <c r="XY16" s="181"/>
      <c r="XZ16" s="181"/>
      <c r="YA16" s="181"/>
      <c r="YB16" s="181"/>
      <c r="YC16" s="181"/>
      <c r="YD16" s="181"/>
      <c r="YE16" s="181"/>
      <c r="YF16" s="181"/>
      <c r="YG16" s="181"/>
      <c r="YH16" s="181"/>
      <c r="YI16" s="181"/>
      <c r="YJ16" s="181"/>
      <c r="YK16" s="181"/>
      <c r="YL16" s="181"/>
      <c r="YM16" s="181"/>
      <c r="YN16" s="181"/>
      <c r="YO16" s="181"/>
      <c r="YP16" s="181"/>
      <c r="YQ16" s="181"/>
      <c r="YR16" s="181"/>
      <c r="YS16" s="181"/>
      <c r="YT16" s="181"/>
      <c r="YU16" s="181"/>
      <c r="YV16" s="181"/>
      <c r="YW16" s="181"/>
      <c r="YX16" s="181"/>
      <c r="YY16" s="181"/>
      <c r="YZ16" s="181"/>
      <c r="ZA16" s="181"/>
      <c r="ZB16" s="181"/>
      <c r="ZC16" s="181"/>
      <c r="ZD16" s="181"/>
      <c r="ZE16" s="181"/>
      <c r="ZF16" s="181"/>
      <c r="ZG16" s="181"/>
      <c r="ZH16" s="181"/>
      <c r="ZI16" s="181"/>
      <c r="ZJ16" s="181"/>
      <c r="ZK16" s="181"/>
      <c r="ZL16" s="181"/>
      <c r="ZM16" s="181"/>
      <c r="ZN16" s="181"/>
      <c r="ZO16" s="181"/>
      <c r="ZP16" s="181"/>
      <c r="ZQ16" s="181"/>
      <c r="ZR16" s="181"/>
      <c r="ZS16" s="181"/>
      <c r="ZT16" s="181"/>
      <c r="ZU16" s="181"/>
      <c r="ZV16" s="181"/>
      <c r="ZW16" s="181"/>
      <c r="ZX16" s="181"/>
      <c r="ZY16" s="181"/>
      <c r="ZZ16" s="181"/>
      <c r="AAA16" s="181"/>
      <c r="AAB16" s="181"/>
      <c r="AAC16" s="181"/>
      <c r="AAD16" s="181"/>
      <c r="AAE16" s="181"/>
      <c r="AAF16" s="181"/>
      <c r="AAG16" s="181"/>
      <c r="AAH16" s="181"/>
      <c r="AAI16" s="181"/>
      <c r="AAJ16" s="181"/>
      <c r="AAK16" s="181"/>
      <c r="AAL16" s="181"/>
      <c r="AAM16" s="181"/>
      <c r="AAN16" s="181"/>
      <c r="AAO16" s="181"/>
      <c r="AAP16" s="181"/>
      <c r="AAQ16" s="181"/>
      <c r="AAR16" s="181"/>
      <c r="AAS16" s="181"/>
      <c r="AAT16" s="181"/>
      <c r="AAU16" s="181"/>
      <c r="AAV16" s="181"/>
      <c r="AAW16" s="181"/>
      <c r="AAX16" s="181"/>
      <c r="AAY16" s="181"/>
      <c r="AAZ16" s="181"/>
      <c r="ABA16" s="181"/>
      <c r="ABB16" s="181"/>
      <c r="ABC16" s="181"/>
      <c r="ABD16" s="181"/>
      <c r="ABE16" s="181"/>
      <c r="ABF16" s="181"/>
      <c r="ABG16" s="181"/>
      <c r="ABH16" s="181"/>
      <c r="ABI16" s="181"/>
      <c r="ABJ16" s="181"/>
      <c r="ABK16" s="181"/>
      <c r="ABL16" s="181"/>
      <c r="ABM16" s="181"/>
      <c r="ABN16" s="181"/>
      <c r="ABO16" s="181"/>
      <c r="ABP16" s="181"/>
      <c r="ABQ16" s="181"/>
      <c r="ABR16" s="181"/>
      <c r="ABS16" s="181"/>
      <c r="ABT16" s="181"/>
      <c r="ABU16" s="181"/>
      <c r="ABV16" s="181"/>
      <c r="ABW16" s="181"/>
      <c r="ABX16" s="181"/>
      <c r="ABY16" s="181"/>
      <c r="ABZ16" s="181"/>
      <c r="ACA16" s="181"/>
      <c r="ACB16" s="181"/>
      <c r="ACC16" s="181"/>
      <c r="ACD16" s="181"/>
      <c r="ACE16" s="181"/>
      <c r="ACF16" s="181"/>
      <c r="ACG16" s="181"/>
      <c r="ACH16" s="181"/>
      <c r="ACI16" s="181"/>
      <c r="ACJ16" s="181"/>
      <c r="ACK16" s="181"/>
      <c r="ACL16" s="181"/>
      <c r="ACM16" s="181"/>
      <c r="ACN16" s="181"/>
      <c r="ACO16" s="181"/>
      <c r="ACP16" s="181"/>
      <c r="ACQ16" s="181"/>
      <c r="ACR16" s="181"/>
      <c r="ACS16" s="181"/>
      <c r="ACT16" s="181"/>
      <c r="ACU16" s="181"/>
      <c r="ACV16" s="181"/>
      <c r="ACW16" s="181"/>
      <c r="ACX16" s="181"/>
      <c r="ACY16" s="181"/>
      <c r="ACZ16" s="181"/>
      <c r="ADA16" s="181"/>
      <c r="ADB16" s="181"/>
      <c r="ADC16" s="181"/>
      <c r="ADD16" s="181"/>
      <c r="ADE16" s="181"/>
      <c r="ADF16" s="181"/>
      <c r="ADG16" s="181"/>
      <c r="ADH16" s="181"/>
      <c r="ADI16" s="181"/>
      <c r="ADJ16" s="181"/>
      <c r="ADK16" s="181"/>
      <c r="ADL16" s="181"/>
      <c r="ADM16" s="181"/>
      <c r="ADN16" s="181"/>
      <c r="ADO16" s="181"/>
      <c r="ADP16" s="181"/>
      <c r="ADQ16" s="181"/>
      <c r="ADR16" s="181"/>
      <c r="ADS16" s="181"/>
      <c r="ADT16" s="181"/>
      <c r="ADU16" s="181"/>
      <c r="ADV16" s="181"/>
      <c r="ADW16" s="181"/>
      <c r="ADX16" s="181"/>
      <c r="ADY16" s="181"/>
      <c r="ADZ16" s="181"/>
      <c r="AEA16" s="181"/>
      <c r="AEB16" s="181"/>
      <c r="AEC16" s="181"/>
      <c r="AED16" s="181"/>
      <c r="AEE16" s="181"/>
      <c r="AEF16" s="181"/>
      <c r="AEG16" s="181"/>
      <c r="AEH16" s="181"/>
      <c r="AEI16" s="181"/>
      <c r="AEJ16" s="181"/>
      <c r="AEK16" s="181"/>
      <c r="AEL16" s="181"/>
      <c r="AEM16" s="181"/>
      <c r="AEN16" s="181"/>
      <c r="AEO16" s="181"/>
      <c r="AEP16" s="181"/>
      <c r="AEQ16" s="181"/>
      <c r="AER16" s="181"/>
      <c r="AES16" s="181"/>
      <c r="AET16" s="181"/>
      <c r="AEU16" s="181"/>
      <c r="AEV16" s="181"/>
      <c r="AEW16" s="181"/>
      <c r="AEX16" s="181"/>
      <c r="AEY16" s="181"/>
      <c r="AEZ16" s="181"/>
      <c r="AFA16" s="181"/>
      <c r="AFB16" s="181"/>
      <c r="AFC16" s="181"/>
      <c r="AFD16" s="181"/>
      <c r="AFE16" s="181"/>
      <c r="AFF16" s="181"/>
      <c r="AFG16" s="181"/>
      <c r="AFH16" s="181"/>
      <c r="AFI16" s="181"/>
      <c r="AFJ16" s="181"/>
      <c r="AFK16" s="181"/>
      <c r="AFL16" s="181"/>
      <c r="AFM16" s="181"/>
      <c r="AFN16" s="181"/>
      <c r="AFO16" s="181"/>
      <c r="AFP16" s="181"/>
      <c r="AFQ16" s="181"/>
      <c r="AFR16" s="181"/>
      <c r="AFS16" s="181"/>
      <c r="AFT16" s="181"/>
      <c r="AFU16" s="181"/>
      <c r="AFV16" s="181"/>
      <c r="AFW16" s="181"/>
      <c r="AFX16" s="181"/>
      <c r="AFY16" s="181"/>
      <c r="AFZ16" s="181"/>
      <c r="AGA16" s="181"/>
      <c r="AGB16" s="181"/>
      <c r="AGC16" s="181"/>
      <c r="AGD16" s="181"/>
      <c r="AGE16" s="181"/>
      <c r="AGF16" s="181"/>
      <c r="AGG16" s="181"/>
      <c r="AGH16" s="181"/>
      <c r="AGI16" s="181"/>
      <c r="AGJ16" s="181"/>
      <c r="AGK16" s="181"/>
      <c r="AGL16" s="181"/>
      <c r="AGM16" s="181"/>
      <c r="AGN16" s="181"/>
      <c r="AGO16" s="181"/>
      <c r="AGP16" s="181"/>
      <c r="AGQ16" s="181"/>
      <c r="AGR16" s="181"/>
      <c r="AGS16" s="181"/>
      <c r="AGT16" s="181"/>
      <c r="AGU16" s="181"/>
      <c r="AGV16" s="181"/>
      <c r="AGW16" s="181"/>
      <c r="AGX16" s="181"/>
      <c r="AGY16" s="181"/>
      <c r="AGZ16" s="181"/>
      <c r="AHA16" s="181"/>
      <c r="AHB16" s="181"/>
      <c r="AHC16" s="181"/>
      <c r="AHD16" s="181"/>
      <c r="AHE16" s="181"/>
      <c r="AHF16" s="181"/>
      <c r="AHG16" s="181"/>
      <c r="AHH16" s="181"/>
      <c r="AHI16" s="181"/>
      <c r="AHJ16" s="181"/>
      <c r="AHK16" s="181"/>
      <c r="AHL16" s="181"/>
      <c r="AHM16" s="181"/>
      <c r="AHN16" s="181"/>
      <c r="AHO16" s="181"/>
      <c r="AHP16" s="181"/>
      <c r="AHQ16" s="181"/>
      <c r="AHR16" s="181"/>
      <c r="AHS16" s="181"/>
      <c r="AHT16" s="181"/>
      <c r="AHU16" s="181"/>
      <c r="AHV16" s="181"/>
      <c r="AHW16" s="181"/>
      <c r="AHX16" s="181"/>
      <c r="AHY16" s="181"/>
      <c r="AHZ16" s="181"/>
      <c r="AIA16" s="181"/>
      <c r="AIB16" s="181"/>
      <c r="AIC16" s="181"/>
      <c r="AID16" s="181"/>
      <c r="AIE16" s="181"/>
      <c r="AIF16" s="181"/>
      <c r="AIG16" s="181"/>
      <c r="AIH16" s="181"/>
      <c r="AII16" s="181"/>
      <c r="AIJ16" s="181"/>
      <c r="AIK16" s="181"/>
      <c r="AIL16" s="181"/>
      <c r="AIM16" s="181"/>
      <c r="AIN16" s="181"/>
      <c r="AIO16" s="181"/>
      <c r="AIP16" s="181"/>
      <c r="AIQ16" s="181"/>
      <c r="AIR16" s="181"/>
      <c r="AIS16" s="181"/>
      <c r="AIT16" s="181"/>
      <c r="AIU16" s="181"/>
      <c r="AIV16" s="181"/>
      <c r="AIW16" s="181"/>
      <c r="AIX16" s="181"/>
      <c r="AIY16" s="181"/>
      <c r="AIZ16" s="181"/>
      <c r="AJA16" s="181"/>
      <c r="AJB16" s="181"/>
      <c r="AJC16" s="181"/>
      <c r="AJD16" s="181"/>
      <c r="AJE16" s="181"/>
      <c r="AJF16" s="181"/>
      <c r="AJG16" s="181"/>
      <c r="AJH16" s="181"/>
      <c r="AJI16" s="181"/>
      <c r="AJJ16" s="181"/>
      <c r="AJK16" s="181"/>
      <c r="AJL16" s="181"/>
      <c r="AJM16" s="181"/>
      <c r="AJN16" s="181"/>
      <c r="AJO16" s="181"/>
      <c r="AJP16" s="181"/>
      <c r="AJQ16" s="181"/>
      <c r="AJR16" s="181"/>
      <c r="AJS16" s="181"/>
      <c r="AJT16" s="181"/>
      <c r="AJU16" s="181"/>
      <c r="AJV16" s="181"/>
      <c r="AJW16" s="181"/>
      <c r="AJX16" s="181"/>
      <c r="AJY16" s="181"/>
      <c r="AJZ16" s="181"/>
      <c r="AKA16" s="181"/>
      <c r="AKB16" s="181"/>
      <c r="AKC16" s="181"/>
      <c r="AKD16" s="181"/>
      <c r="AKE16" s="181"/>
      <c r="AKF16" s="181"/>
      <c r="AKG16" s="181"/>
      <c r="AKH16" s="181"/>
      <c r="AKI16" s="181"/>
      <c r="AKJ16" s="181"/>
      <c r="AKK16" s="181"/>
      <c r="AKL16" s="181"/>
      <c r="AKM16" s="181"/>
      <c r="AKN16" s="181"/>
      <c r="AKO16" s="181"/>
      <c r="AKP16" s="181"/>
      <c r="AKQ16" s="181"/>
      <c r="AKR16" s="181"/>
      <c r="AKS16" s="181"/>
      <c r="AKT16" s="181"/>
      <c r="AKU16" s="181"/>
      <c r="AKV16" s="181"/>
      <c r="AKW16" s="181"/>
      <c r="AKX16" s="181"/>
      <c r="AKY16" s="181"/>
      <c r="AKZ16" s="181"/>
      <c r="ALA16" s="181"/>
      <c r="ALB16" s="181"/>
      <c r="ALC16" s="181"/>
      <c r="ALD16" s="181"/>
      <c r="ALE16" s="181"/>
      <c r="ALF16" s="181"/>
      <c r="ALG16" s="181"/>
      <c r="ALH16" s="181"/>
      <c r="ALI16" s="181"/>
      <c r="ALJ16" s="181"/>
      <c r="ALK16" s="181"/>
      <c r="ALL16" s="181"/>
      <c r="ALM16" s="181"/>
      <c r="ALN16" s="181"/>
      <c r="ALO16" s="181"/>
      <c r="ALP16" s="181"/>
      <c r="ALQ16" s="181"/>
      <c r="ALR16" s="181"/>
      <c r="ALS16" s="181"/>
      <c r="ALT16" s="181"/>
      <c r="ALU16" s="181"/>
      <c r="ALV16" s="181"/>
      <c r="ALW16" s="181"/>
      <c r="ALX16" s="181"/>
      <c r="ALY16" s="181"/>
      <c r="ALZ16" s="181"/>
      <c r="AMA16" s="181"/>
      <c r="AMB16" s="181"/>
      <c r="AMC16" s="181"/>
      <c r="AMD16" s="181"/>
      <c r="AME16" s="181"/>
      <c r="AMF16" s="181"/>
      <c r="AMG16" s="181"/>
      <c r="AMH16" s="181"/>
      <c r="AMI16" s="181"/>
      <c r="AMJ16" s="181"/>
      <c r="AMK16" s="181"/>
    </row>
    <row r="17" spans="1:1025">
      <c r="A17" s="193" t="s">
        <v>8</v>
      </c>
      <c r="B17" s="184" t="s">
        <v>85</v>
      </c>
      <c r="C17" s="181"/>
      <c r="D17" s="181"/>
      <c r="E17" s="181"/>
      <c r="F17" s="181"/>
      <c r="G17" s="181"/>
      <c r="H17" s="181"/>
      <c r="I17" s="181"/>
      <c r="J17" s="181"/>
      <c r="K17" s="181"/>
      <c r="L17" s="181"/>
      <c r="M17" s="181"/>
      <c r="N17" s="181"/>
    </row>
    <row r="18" spans="1:1025">
      <c r="A18" s="193"/>
      <c r="B18" s="184" t="s">
        <v>86</v>
      </c>
      <c r="C18" s="181"/>
      <c r="D18" s="181"/>
      <c r="E18" s="181"/>
      <c r="F18" s="181"/>
      <c r="G18" s="181"/>
      <c r="H18" s="181"/>
      <c r="I18" s="181"/>
      <c r="J18" s="181"/>
      <c r="K18" s="181"/>
      <c r="L18" s="181"/>
      <c r="M18" s="181"/>
      <c r="N18" s="181"/>
    </row>
    <row r="19" spans="1:1025">
      <c r="A19" s="186" t="s">
        <v>7</v>
      </c>
      <c r="B19" s="375" t="s">
        <v>58</v>
      </c>
      <c r="C19" s="375"/>
      <c r="D19" s="375"/>
      <c r="E19" s="375"/>
      <c r="F19" s="375"/>
      <c r="G19" s="375"/>
      <c r="H19" s="375"/>
      <c r="I19" s="375"/>
      <c r="J19" s="375"/>
      <c r="K19" s="375"/>
      <c r="L19" s="375"/>
      <c r="M19" s="375"/>
      <c r="N19" s="181"/>
    </row>
    <row r="20" spans="1:1025">
      <c r="A20" s="181" t="s">
        <v>17</v>
      </c>
      <c r="B20" s="185" t="s">
        <v>93</v>
      </c>
      <c r="C20" s="181"/>
      <c r="D20" s="181"/>
      <c r="E20" s="181"/>
      <c r="F20" s="181"/>
      <c r="G20" s="181"/>
      <c r="H20" s="181"/>
      <c r="I20" s="181"/>
      <c r="J20" s="181"/>
      <c r="K20" s="181"/>
      <c r="L20" s="181"/>
      <c r="M20" s="181"/>
      <c r="N20" s="181"/>
    </row>
    <row r="21" spans="1:1025" ht="29.1" customHeight="1">
      <c r="A21" s="185"/>
      <c r="B21" s="375" t="s">
        <v>87</v>
      </c>
      <c r="C21" s="375"/>
      <c r="D21" s="375"/>
      <c r="E21" s="375"/>
      <c r="F21" s="375"/>
      <c r="G21" s="375"/>
      <c r="H21" s="375"/>
      <c r="I21" s="375"/>
      <c r="J21" s="375"/>
      <c r="K21" s="375"/>
      <c r="L21" s="375"/>
      <c r="M21" s="375"/>
      <c r="N21" s="181"/>
    </row>
    <row r="22" spans="1:1025">
      <c r="A22" s="192"/>
      <c r="B22" s="376" t="s">
        <v>98</v>
      </c>
      <c r="C22" s="376"/>
      <c r="D22" s="376"/>
      <c r="E22" s="376"/>
      <c r="F22" s="376"/>
      <c r="G22" s="376"/>
      <c r="H22" s="376"/>
      <c r="I22" s="376"/>
      <c r="J22" s="376"/>
      <c r="K22" s="376"/>
      <c r="L22" s="376"/>
      <c r="M22" s="376"/>
    </row>
    <row r="23" spans="1:1025">
      <c r="A23" s="194"/>
    </row>
    <row r="24" spans="1:1025">
      <c r="A24" s="197" t="s">
        <v>88</v>
      </c>
      <c r="B24" s="181"/>
      <c r="C24" s="181"/>
      <c r="D24" s="181"/>
      <c r="E24" s="181"/>
      <c r="F24" s="181"/>
      <c r="G24" s="181"/>
      <c r="H24" s="181"/>
      <c r="I24" s="181"/>
      <c r="J24" s="181"/>
      <c r="K24" s="181"/>
      <c r="L24" s="181"/>
      <c r="M24" s="181"/>
      <c r="N24" s="181"/>
      <c r="O24" s="181"/>
      <c r="P24" s="181"/>
      <c r="Q24" s="181"/>
      <c r="R24" s="181"/>
      <c r="S24" s="181"/>
      <c r="T24" s="181"/>
      <c r="U24" s="181"/>
      <c r="V24" s="181"/>
      <c r="W24" s="181"/>
      <c r="X24" s="181"/>
      <c r="Y24" s="181"/>
      <c r="Z24" s="181"/>
      <c r="AA24" s="181"/>
      <c r="AB24" s="181"/>
      <c r="AC24" s="181"/>
      <c r="AD24" s="181"/>
      <c r="AE24" s="181"/>
      <c r="AF24" s="181"/>
      <c r="AG24" s="181"/>
      <c r="AH24" s="181"/>
      <c r="AI24" s="181"/>
      <c r="AJ24" s="181"/>
      <c r="AK24" s="181"/>
      <c r="AL24" s="181"/>
      <c r="AM24" s="181"/>
      <c r="AN24" s="181"/>
      <c r="AO24" s="181"/>
      <c r="AP24" s="181"/>
      <c r="AQ24" s="181"/>
      <c r="AR24" s="181"/>
      <c r="AS24" s="181"/>
      <c r="AT24" s="181"/>
      <c r="AU24" s="181"/>
      <c r="AV24" s="181"/>
      <c r="AW24" s="181"/>
      <c r="AX24" s="181"/>
      <c r="AY24" s="181"/>
      <c r="AZ24" s="181"/>
      <c r="BA24" s="181"/>
      <c r="BB24" s="181"/>
      <c r="BC24" s="181"/>
      <c r="BD24" s="181"/>
      <c r="BE24" s="181"/>
      <c r="BF24" s="181"/>
      <c r="BG24" s="181"/>
      <c r="BH24" s="181"/>
      <c r="BI24" s="181"/>
      <c r="BJ24" s="181"/>
      <c r="BK24" s="181"/>
      <c r="BL24" s="181"/>
      <c r="BM24" s="181"/>
      <c r="BN24" s="181"/>
      <c r="BO24" s="181"/>
      <c r="BP24" s="181"/>
      <c r="BQ24" s="181"/>
      <c r="BR24" s="181"/>
      <c r="BS24" s="181"/>
      <c r="BT24" s="181"/>
      <c r="BU24" s="181"/>
      <c r="BV24" s="181"/>
      <c r="BW24" s="181"/>
      <c r="BX24" s="181"/>
      <c r="BY24" s="181"/>
      <c r="BZ24" s="181"/>
      <c r="CA24" s="181"/>
      <c r="CB24" s="181"/>
      <c r="CC24" s="181"/>
      <c r="CD24" s="181"/>
      <c r="CE24" s="181"/>
      <c r="CF24" s="181"/>
      <c r="CG24" s="181"/>
      <c r="CH24" s="181"/>
      <c r="CI24" s="181"/>
      <c r="CJ24" s="181"/>
      <c r="CK24" s="181"/>
      <c r="CL24" s="181"/>
      <c r="CM24" s="181"/>
      <c r="CN24" s="181"/>
      <c r="CO24" s="181"/>
      <c r="CP24" s="181"/>
      <c r="CQ24" s="181"/>
      <c r="CR24" s="181"/>
      <c r="CS24" s="181"/>
      <c r="CT24" s="181"/>
      <c r="CU24" s="181"/>
      <c r="CV24" s="181"/>
      <c r="CW24" s="181"/>
      <c r="CX24" s="181"/>
      <c r="CY24" s="181"/>
      <c r="CZ24" s="181"/>
      <c r="DA24" s="181"/>
      <c r="DB24" s="181"/>
      <c r="DC24" s="181"/>
      <c r="DD24" s="181"/>
      <c r="DE24" s="181"/>
      <c r="DF24" s="181"/>
      <c r="DG24" s="181"/>
      <c r="DH24" s="181"/>
      <c r="DI24" s="181"/>
      <c r="DJ24" s="181"/>
      <c r="DK24" s="181"/>
      <c r="DL24" s="181"/>
      <c r="DM24" s="181"/>
      <c r="DN24" s="181"/>
      <c r="DO24" s="181"/>
      <c r="DP24" s="181"/>
      <c r="DQ24" s="181"/>
      <c r="DR24" s="181"/>
      <c r="DS24" s="181"/>
      <c r="DT24" s="181"/>
      <c r="DU24" s="181"/>
      <c r="DV24" s="181"/>
      <c r="DW24" s="181"/>
      <c r="DX24" s="181"/>
      <c r="DY24" s="181"/>
      <c r="DZ24" s="181"/>
      <c r="EA24" s="181"/>
      <c r="EB24" s="181"/>
      <c r="EC24" s="181"/>
      <c r="ED24" s="181"/>
      <c r="EE24" s="181"/>
      <c r="EF24" s="181"/>
      <c r="EG24" s="181"/>
      <c r="EH24" s="181"/>
      <c r="EI24" s="181"/>
      <c r="EJ24" s="181"/>
      <c r="EK24" s="181"/>
      <c r="EL24" s="181"/>
      <c r="EM24" s="181"/>
      <c r="EN24" s="181"/>
      <c r="EO24" s="181"/>
      <c r="EP24" s="181"/>
      <c r="EQ24" s="181"/>
      <c r="ER24" s="181"/>
      <c r="ES24" s="181"/>
      <c r="ET24" s="181"/>
      <c r="EU24" s="181"/>
      <c r="EV24" s="181"/>
      <c r="EW24" s="181"/>
      <c r="EX24" s="181"/>
      <c r="EY24" s="181"/>
      <c r="EZ24" s="181"/>
      <c r="FA24" s="181"/>
      <c r="FB24" s="181"/>
      <c r="FC24" s="181"/>
      <c r="FD24" s="181"/>
      <c r="FE24" s="181"/>
      <c r="FF24" s="181"/>
      <c r="FG24" s="181"/>
      <c r="FH24" s="181"/>
      <c r="FI24" s="181"/>
      <c r="FJ24" s="181"/>
      <c r="FK24" s="181"/>
      <c r="FL24" s="181"/>
      <c r="FM24" s="181"/>
      <c r="FN24" s="181"/>
      <c r="FO24" s="181"/>
      <c r="FP24" s="181"/>
      <c r="FQ24" s="181"/>
      <c r="FR24" s="181"/>
      <c r="FS24" s="181"/>
      <c r="FT24" s="181"/>
      <c r="FU24" s="181"/>
      <c r="FV24" s="181"/>
      <c r="FW24" s="181"/>
      <c r="FX24" s="181"/>
      <c r="FY24" s="181"/>
      <c r="FZ24" s="181"/>
      <c r="GA24" s="181"/>
      <c r="GB24" s="181"/>
      <c r="GC24" s="181"/>
      <c r="GD24" s="181"/>
      <c r="GE24" s="181"/>
      <c r="GF24" s="181"/>
      <c r="GG24" s="181"/>
      <c r="GH24" s="181"/>
      <c r="GI24" s="181"/>
      <c r="GJ24" s="181"/>
      <c r="GK24" s="181"/>
      <c r="GL24" s="181"/>
      <c r="GM24" s="181"/>
      <c r="GN24" s="181"/>
      <c r="GO24" s="181"/>
      <c r="GP24" s="181"/>
      <c r="GQ24" s="181"/>
      <c r="GR24" s="181"/>
      <c r="GS24" s="181"/>
      <c r="GT24" s="181"/>
      <c r="GU24" s="181"/>
      <c r="GV24" s="181"/>
      <c r="GW24" s="181"/>
      <c r="GX24" s="181"/>
      <c r="GY24" s="181"/>
      <c r="GZ24" s="181"/>
      <c r="HA24" s="181"/>
      <c r="HB24" s="181"/>
      <c r="HC24" s="181"/>
      <c r="HD24" s="181"/>
      <c r="HE24" s="181"/>
      <c r="HF24" s="181"/>
      <c r="HG24" s="181"/>
      <c r="HH24" s="181"/>
      <c r="HI24" s="181"/>
      <c r="HJ24" s="181"/>
      <c r="HK24" s="181"/>
      <c r="HL24" s="181"/>
      <c r="HM24" s="181"/>
      <c r="HN24" s="181"/>
      <c r="HO24" s="181"/>
      <c r="HP24" s="181"/>
      <c r="HQ24" s="181"/>
      <c r="HR24" s="181"/>
      <c r="HS24" s="181"/>
      <c r="HT24" s="181"/>
      <c r="HU24" s="181"/>
      <c r="HV24" s="181"/>
      <c r="HW24" s="181"/>
      <c r="HX24" s="181"/>
      <c r="HY24" s="181"/>
      <c r="HZ24" s="181"/>
      <c r="IA24" s="181"/>
      <c r="IB24" s="181"/>
      <c r="IC24" s="181"/>
      <c r="ID24" s="181"/>
      <c r="IE24" s="181"/>
      <c r="IF24" s="181"/>
      <c r="IG24" s="181"/>
      <c r="IH24" s="181"/>
      <c r="II24" s="181"/>
      <c r="IJ24" s="181"/>
      <c r="IK24" s="181"/>
      <c r="IL24" s="181"/>
      <c r="IM24" s="181"/>
      <c r="IN24" s="181"/>
      <c r="IO24" s="181"/>
      <c r="IP24" s="181"/>
      <c r="IQ24" s="181"/>
      <c r="IR24" s="181"/>
      <c r="IS24" s="181"/>
      <c r="IT24" s="181"/>
      <c r="IU24" s="181"/>
      <c r="IV24" s="181"/>
      <c r="IW24" s="181"/>
      <c r="IX24" s="181"/>
      <c r="IY24" s="181"/>
      <c r="IZ24" s="181"/>
      <c r="JA24" s="181"/>
      <c r="JB24" s="181"/>
      <c r="JC24" s="181"/>
      <c r="JD24" s="181"/>
      <c r="JE24" s="181"/>
      <c r="JF24" s="181"/>
      <c r="JG24" s="181"/>
      <c r="JH24" s="181"/>
      <c r="JI24" s="181"/>
      <c r="JJ24" s="181"/>
      <c r="JK24" s="181"/>
      <c r="JL24" s="181"/>
      <c r="JM24" s="181"/>
      <c r="JN24" s="181"/>
      <c r="JO24" s="181"/>
      <c r="JP24" s="181"/>
      <c r="JQ24" s="181"/>
      <c r="JR24" s="181"/>
      <c r="JS24" s="181"/>
      <c r="JT24" s="181"/>
      <c r="JU24" s="181"/>
      <c r="JV24" s="181"/>
      <c r="JW24" s="181"/>
      <c r="JX24" s="181"/>
      <c r="JY24" s="181"/>
      <c r="JZ24" s="181"/>
      <c r="KA24" s="181"/>
      <c r="KB24" s="181"/>
      <c r="KC24" s="181"/>
      <c r="KD24" s="181"/>
      <c r="KE24" s="181"/>
      <c r="KF24" s="181"/>
      <c r="KG24" s="181"/>
      <c r="KH24" s="181"/>
      <c r="KI24" s="181"/>
      <c r="KJ24" s="181"/>
      <c r="KK24" s="181"/>
      <c r="KL24" s="181"/>
      <c r="KM24" s="181"/>
      <c r="KN24" s="181"/>
      <c r="KO24" s="181"/>
      <c r="KP24" s="181"/>
      <c r="KQ24" s="181"/>
      <c r="KR24" s="181"/>
      <c r="KS24" s="181"/>
      <c r="KT24" s="181"/>
      <c r="KU24" s="181"/>
      <c r="KV24" s="181"/>
      <c r="KW24" s="181"/>
      <c r="KX24" s="181"/>
      <c r="KY24" s="181"/>
      <c r="KZ24" s="181"/>
      <c r="LA24" s="181"/>
      <c r="LB24" s="181"/>
      <c r="LC24" s="181"/>
      <c r="LD24" s="181"/>
      <c r="LE24" s="181"/>
      <c r="LF24" s="181"/>
      <c r="LG24" s="181"/>
      <c r="LH24" s="181"/>
      <c r="LI24" s="181"/>
      <c r="LJ24" s="181"/>
      <c r="LK24" s="181"/>
      <c r="LL24" s="181"/>
      <c r="LM24" s="181"/>
      <c r="LN24" s="181"/>
      <c r="LO24" s="181"/>
      <c r="LP24" s="181"/>
      <c r="LQ24" s="181"/>
      <c r="LR24" s="181"/>
      <c r="LS24" s="181"/>
      <c r="LT24" s="181"/>
      <c r="LU24" s="181"/>
      <c r="LV24" s="181"/>
      <c r="LW24" s="181"/>
      <c r="LX24" s="181"/>
      <c r="LY24" s="181"/>
      <c r="LZ24" s="181"/>
      <c r="MA24" s="181"/>
      <c r="MB24" s="181"/>
      <c r="MC24" s="181"/>
      <c r="MD24" s="181"/>
      <c r="ME24" s="181"/>
      <c r="MF24" s="181"/>
      <c r="MG24" s="181"/>
      <c r="MH24" s="181"/>
      <c r="MI24" s="181"/>
      <c r="MJ24" s="181"/>
      <c r="MK24" s="181"/>
      <c r="ML24" s="181"/>
      <c r="MM24" s="181"/>
      <c r="MN24" s="181"/>
      <c r="MO24" s="181"/>
      <c r="MP24" s="181"/>
      <c r="MQ24" s="181"/>
      <c r="MR24" s="181"/>
      <c r="MS24" s="181"/>
      <c r="MT24" s="181"/>
      <c r="MU24" s="181"/>
      <c r="MV24" s="181"/>
      <c r="MW24" s="181"/>
      <c r="MX24" s="181"/>
      <c r="MY24" s="181"/>
      <c r="MZ24" s="181"/>
      <c r="NA24" s="181"/>
      <c r="NB24" s="181"/>
      <c r="NC24" s="181"/>
      <c r="ND24" s="181"/>
      <c r="NE24" s="181"/>
      <c r="NF24" s="181"/>
      <c r="NG24" s="181"/>
      <c r="NH24" s="181"/>
      <c r="NI24" s="181"/>
      <c r="NJ24" s="181"/>
      <c r="NK24" s="181"/>
      <c r="NL24" s="181"/>
      <c r="NM24" s="181"/>
      <c r="NN24" s="181"/>
      <c r="NO24" s="181"/>
      <c r="NP24" s="181"/>
      <c r="NQ24" s="181"/>
      <c r="NR24" s="181"/>
      <c r="NS24" s="181"/>
      <c r="NT24" s="181"/>
      <c r="NU24" s="181"/>
      <c r="NV24" s="181"/>
      <c r="NW24" s="181"/>
      <c r="NX24" s="181"/>
      <c r="NY24" s="181"/>
      <c r="NZ24" s="181"/>
      <c r="OA24" s="181"/>
      <c r="OB24" s="181"/>
      <c r="OC24" s="181"/>
      <c r="OD24" s="181"/>
      <c r="OE24" s="181"/>
      <c r="OF24" s="181"/>
      <c r="OG24" s="181"/>
      <c r="OH24" s="181"/>
      <c r="OI24" s="181"/>
      <c r="OJ24" s="181"/>
      <c r="OK24" s="181"/>
      <c r="OL24" s="181"/>
      <c r="OM24" s="181"/>
      <c r="ON24" s="181"/>
      <c r="OO24" s="181"/>
      <c r="OP24" s="181"/>
      <c r="OQ24" s="181"/>
      <c r="OR24" s="181"/>
      <c r="OS24" s="181"/>
      <c r="OT24" s="181"/>
      <c r="OU24" s="181"/>
      <c r="OV24" s="181"/>
      <c r="OW24" s="181"/>
      <c r="OX24" s="181"/>
      <c r="OY24" s="181"/>
      <c r="OZ24" s="181"/>
      <c r="PA24" s="181"/>
      <c r="PB24" s="181"/>
      <c r="PC24" s="181"/>
      <c r="PD24" s="181"/>
      <c r="PE24" s="181"/>
      <c r="PF24" s="181"/>
      <c r="PG24" s="181"/>
      <c r="PH24" s="181"/>
      <c r="PI24" s="181"/>
      <c r="PJ24" s="181"/>
      <c r="PK24" s="181"/>
      <c r="PL24" s="181"/>
      <c r="PM24" s="181"/>
      <c r="PN24" s="181"/>
      <c r="PO24" s="181"/>
      <c r="PP24" s="181"/>
      <c r="PQ24" s="181"/>
      <c r="PR24" s="181"/>
      <c r="PS24" s="181"/>
      <c r="PT24" s="181"/>
      <c r="PU24" s="181"/>
      <c r="PV24" s="181"/>
      <c r="PW24" s="181"/>
      <c r="PX24" s="181"/>
      <c r="PY24" s="181"/>
      <c r="PZ24" s="181"/>
      <c r="QA24" s="181"/>
      <c r="QB24" s="181"/>
      <c r="QC24" s="181"/>
      <c r="QD24" s="181"/>
      <c r="QE24" s="181"/>
      <c r="QF24" s="181"/>
      <c r="QG24" s="181"/>
      <c r="QH24" s="181"/>
      <c r="QI24" s="181"/>
      <c r="QJ24" s="181"/>
      <c r="QK24" s="181"/>
      <c r="QL24" s="181"/>
      <c r="QM24" s="181"/>
      <c r="QN24" s="181"/>
      <c r="QO24" s="181"/>
      <c r="QP24" s="181"/>
      <c r="QQ24" s="181"/>
      <c r="QR24" s="181"/>
      <c r="QS24" s="181"/>
      <c r="QT24" s="181"/>
      <c r="QU24" s="181"/>
      <c r="QV24" s="181"/>
      <c r="QW24" s="181"/>
      <c r="QX24" s="181"/>
      <c r="QY24" s="181"/>
      <c r="QZ24" s="181"/>
      <c r="RA24" s="181"/>
      <c r="RB24" s="181"/>
      <c r="RC24" s="181"/>
      <c r="RD24" s="181"/>
      <c r="RE24" s="181"/>
      <c r="RF24" s="181"/>
      <c r="RG24" s="181"/>
      <c r="RH24" s="181"/>
      <c r="RI24" s="181"/>
      <c r="RJ24" s="181"/>
      <c r="RK24" s="181"/>
      <c r="RL24" s="181"/>
      <c r="RM24" s="181"/>
      <c r="RN24" s="181"/>
      <c r="RO24" s="181"/>
      <c r="RP24" s="181"/>
      <c r="RQ24" s="181"/>
      <c r="RR24" s="181"/>
      <c r="RS24" s="181"/>
      <c r="RT24" s="181"/>
      <c r="RU24" s="181"/>
      <c r="RV24" s="181"/>
      <c r="RW24" s="181"/>
      <c r="RX24" s="181"/>
      <c r="RY24" s="181"/>
      <c r="RZ24" s="181"/>
      <c r="SA24" s="181"/>
      <c r="SB24" s="181"/>
      <c r="SC24" s="181"/>
      <c r="SD24" s="181"/>
      <c r="SE24" s="181"/>
      <c r="SF24" s="181"/>
      <c r="SG24" s="181"/>
      <c r="SH24" s="181"/>
      <c r="SI24" s="181"/>
      <c r="SJ24" s="181"/>
      <c r="SK24" s="181"/>
      <c r="SL24" s="181"/>
      <c r="SM24" s="181"/>
      <c r="SN24" s="181"/>
      <c r="SO24" s="181"/>
      <c r="SP24" s="181"/>
      <c r="SQ24" s="181"/>
      <c r="SR24" s="181"/>
      <c r="SS24" s="181"/>
      <c r="ST24" s="181"/>
      <c r="SU24" s="181"/>
      <c r="SV24" s="181"/>
      <c r="SW24" s="181"/>
      <c r="SX24" s="181"/>
      <c r="SY24" s="181"/>
      <c r="SZ24" s="181"/>
      <c r="TA24" s="181"/>
      <c r="TB24" s="181"/>
      <c r="TC24" s="181"/>
      <c r="TD24" s="181"/>
      <c r="TE24" s="181"/>
      <c r="TF24" s="181"/>
      <c r="TG24" s="181"/>
      <c r="TH24" s="181"/>
      <c r="TI24" s="181"/>
      <c r="TJ24" s="181"/>
      <c r="TK24" s="181"/>
      <c r="TL24" s="181"/>
      <c r="TM24" s="181"/>
      <c r="TN24" s="181"/>
      <c r="TO24" s="181"/>
      <c r="TP24" s="181"/>
      <c r="TQ24" s="181"/>
      <c r="TR24" s="181"/>
      <c r="TS24" s="181"/>
      <c r="TT24" s="181"/>
      <c r="TU24" s="181"/>
      <c r="TV24" s="181"/>
      <c r="TW24" s="181"/>
      <c r="TX24" s="181"/>
      <c r="TY24" s="181"/>
      <c r="TZ24" s="181"/>
      <c r="UA24" s="181"/>
      <c r="UB24" s="181"/>
      <c r="UC24" s="181"/>
      <c r="UD24" s="181"/>
      <c r="UE24" s="181"/>
      <c r="UF24" s="181"/>
      <c r="UG24" s="181"/>
      <c r="UH24" s="181"/>
      <c r="UI24" s="181"/>
      <c r="UJ24" s="181"/>
      <c r="UK24" s="181"/>
      <c r="UL24" s="181"/>
      <c r="UM24" s="181"/>
      <c r="UN24" s="181"/>
      <c r="UO24" s="181"/>
      <c r="UP24" s="181"/>
      <c r="UQ24" s="181"/>
      <c r="UR24" s="181"/>
      <c r="US24" s="181"/>
      <c r="UT24" s="181"/>
      <c r="UU24" s="181"/>
      <c r="UV24" s="181"/>
      <c r="UW24" s="181"/>
      <c r="UX24" s="181"/>
      <c r="UY24" s="181"/>
      <c r="UZ24" s="181"/>
      <c r="VA24" s="181"/>
      <c r="VB24" s="181"/>
      <c r="VC24" s="181"/>
      <c r="VD24" s="181"/>
      <c r="VE24" s="181"/>
      <c r="VF24" s="181"/>
      <c r="VG24" s="181"/>
      <c r="VH24" s="181"/>
      <c r="VI24" s="181"/>
      <c r="VJ24" s="181"/>
      <c r="VK24" s="181"/>
      <c r="VL24" s="181"/>
      <c r="VM24" s="181"/>
      <c r="VN24" s="181"/>
      <c r="VO24" s="181"/>
      <c r="VP24" s="181"/>
      <c r="VQ24" s="181"/>
      <c r="VR24" s="181"/>
      <c r="VS24" s="181"/>
      <c r="VT24" s="181"/>
      <c r="VU24" s="181"/>
      <c r="VV24" s="181"/>
      <c r="VW24" s="181"/>
      <c r="VX24" s="181"/>
      <c r="VY24" s="181"/>
      <c r="VZ24" s="181"/>
      <c r="WA24" s="181"/>
      <c r="WB24" s="181"/>
      <c r="WC24" s="181"/>
      <c r="WD24" s="181"/>
      <c r="WE24" s="181"/>
      <c r="WF24" s="181"/>
      <c r="WG24" s="181"/>
      <c r="WH24" s="181"/>
      <c r="WI24" s="181"/>
      <c r="WJ24" s="181"/>
      <c r="WK24" s="181"/>
      <c r="WL24" s="181"/>
      <c r="WM24" s="181"/>
      <c r="WN24" s="181"/>
      <c r="WO24" s="181"/>
      <c r="WP24" s="181"/>
      <c r="WQ24" s="181"/>
      <c r="WR24" s="181"/>
      <c r="WS24" s="181"/>
      <c r="WT24" s="181"/>
      <c r="WU24" s="181"/>
      <c r="WV24" s="181"/>
      <c r="WW24" s="181"/>
      <c r="WX24" s="181"/>
      <c r="WY24" s="181"/>
      <c r="WZ24" s="181"/>
      <c r="XA24" s="181"/>
      <c r="XB24" s="181"/>
      <c r="XC24" s="181"/>
      <c r="XD24" s="181"/>
      <c r="XE24" s="181"/>
      <c r="XF24" s="181"/>
      <c r="XG24" s="181"/>
      <c r="XH24" s="181"/>
      <c r="XI24" s="181"/>
      <c r="XJ24" s="181"/>
      <c r="XK24" s="181"/>
      <c r="XL24" s="181"/>
      <c r="XM24" s="181"/>
      <c r="XN24" s="181"/>
      <c r="XO24" s="181"/>
      <c r="XP24" s="181"/>
      <c r="XQ24" s="181"/>
      <c r="XR24" s="181"/>
      <c r="XS24" s="181"/>
      <c r="XT24" s="181"/>
      <c r="XU24" s="181"/>
      <c r="XV24" s="181"/>
      <c r="XW24" s="181"/>
      <c r="XX24" s="181"/>
      <c r="XY24" s="181"/>
      <c r="XZ24" s="181"/>
      <c r="YA24" s="181"/>
      <c r="YB24" s="181"/>
      <c r="YC24" s="181"/>
      <c r="YD24" s="181"/>
      <c r="YE24" s="181"/>
      <c r="YF24" s="181"/>
      <c r="YG24" s="181"/>
      <c r="YH24" s="181"/>
      <c r="YI24" s="181"/>
      <c r="YJ24" s="181"/>
      <c r="YK24" s="181"/>
      <c r="YL24" s="181"/>
      <c r="YM24" s="181"/>
      <c r="YN24" s="181"/>
      <c r="YO24" s="181"/>
      <c r="YP24" s="181"/>
      <c r="YQ24" s="181"/>
      <c r="YR24" s="181"/>
      <c r="YS24" s="181"/>
      <c r="YT24" s="181"/>
      <c r="YU24" s="181"/>
      <c r="YV24" s="181"/>
      <c r="YW24" s="181"/>
      <c r="YX24" s="181"/>
      <c r="YY24" s="181"/>
      <c r="YZ24" s="181"/>
      <c r="ZA24" s="181"/>
      <c r="ZB24" s="181"/>
      <c r="ZC24" s="181"/>
      <c r="ZD24" s="181"/>
      <c r="ZE24" s="181"/>
      <c r="ZF24" s="181"/>
      <c r="ZG24" s="181"/>
      <c r="ZH24" s="181"/>
      <c r="ZI24" s="181"/>
      <c r="ZJ24" s="181"/>
      <c r="ZK24" s="181"/>
      <c r="ZL24" s="181"/>
      <c r="ZM24" s="181"/>
      <c r="ZN24" s="181"/>
      <c r="ZO24" s="181"/>
      <c r="ZP24" s="181"/>
      <c r="ZQ24" s="181"/>
      <c r="ZR24" s="181"/>
      <c r="ZS24" s="181"/>
      <c r="ZT24" s="181"/>
      <c r="ZU24" s="181"/>
      <c r="ZV24" s="181"/>
      <c r="ZW24" s="181"/>
      <c r="ZX24" s="181"/>
      <c r="ZY24" s="181"/>
      <c r="ZZ24" s="181"/>
      <c r="AAA24" s="181"/>
      <c r="AAB24" s="181"/>
      <c r="AAC24" s="181"/>
      <c r="AAD24" s="181"/>
      <c r="AAE24" s="181"/>
      <c r="AAF24" s="181"/>
      <c r="AAG24" s="181"/>
      <c r="AAH24" s="181"/>
      <c r="AAI24" s="181"/>
      <c r="AAJ24" s="181"/>
      <c r="AAK24" s="181"/>
      <c r="AAL24" s="181"/>
      <c r="AAM24" s="181"/>
      <c r="AAN24" s="181"/>
      <c r="AAO24" s="181"/>
      <c r="AAP24" s="181"/>
      <c r="AAQ24" s="181"/>
      <c r="AAR24" s="181"/>
      <c r="AAS24" s="181"/>
      <c r="AAT24" s="181"/>
      <c r="AAU24" s="181"/>
      <c r="AAV24" s="181"/>
      <c r="AAW24" s="181"/>
      <c r="AAX24" s="181"/>
      <c r="AAY24" s="181"/>
      <c r="AAZ24" s="181"/>
      <c r="ABA24" s="181"/>
      <c r="ABB24" s="181"/>
      <c r="ABC24" s="181"/>
      <c r="ABD24" s="181"/>
      <c r="ABE24" s="181"/>
      <c r="ABF24" s="181"/>
      <c r="ABG24" s="181"/>
      <c r="ABH24" s="181"/>
      <c r="ABI24" s="181"/>
      <c r="ABJ24" s="181"/>
      <c r="ABK24" s="181"/>
      <c r="ABL24" s="181"/>
      <c r="ABM24" s="181"/>
      <c r="ABN24" s="181"/>
      <c r="ABO24" s="181"/>
      <c r="ABP24" s="181"/>
      <c r="ABQ24" s="181"/>
      <c r="ABR24" s="181"/>
      <c r="ABS24" s="181"/>
      <c r="ABT24" s="181"/>
      <c r="ABU24" s="181"/>
      <c r="ABV24" s="181"/>
      <c r="ABW24" s="181"/>
      <c r="ABX24" s="181"/>
      <c r="ABY24" s="181"/>
      <c r="ABZ24" s="181"/>
      <c r="ACA24" s="181"/>
      <c r="ACB24" s="181"/>
      <c r="ACC24" s="181"/>
      <c r="ACD24" s="181"/>
      <c r="ACE24" s="181"/>
      <c r="ACF24" s="181"/>
      <c r="ACG24" s="181"/>
      <c r="ACH24" s="181"/>
      <c r="ACI24" s="181"/>
      <c r="ACJ24" s="181"/>
      <c r="ACK24" s="181"/>
      <c r="ACL24" s="181"/>
      <c r="ACM24" s="181"/>
      <c r="ACN24" s="181"/>
      <c r="ACO24" s="181"/>
      <c r="ACP24" s="181"/>
      <c r="ACQ24" s="181"/>
      <c r="ACR24" s="181"/>
      <c r="ACS24" s="181"/>
      <c r="ACT24" s="181"/>
      <c r="ACU24" s="181"/>
      <c r="ACV24" s="181"/>
      <c r="ACW24" s="181"/>
      <c r="ACX24" s="181"/>
      <c r="ACY24" s="181"/>
      <c r="ACZ24" s="181"/>
      <c r="ADA24" s="181"/>
      <c r="ADB24" s="181"/>
      <c r="ADC24" s="181"/>
      <c r="ADD24" s="181"/>
      <c r="ADE24" s="181"/>
      <c r="ADF24" s="181"/>
      <c r="ADG24" s="181"/>
      <c r="ADH24" s="181"/>
      <c r="ADI24" s="181"/>
      <c r="ADJ24" s="181"/>
      <c r="ADK24" s="181"/>
      <c r="ADL24" s="181"/>
      <c r="ADM24" s="181"/>
      <c r="ADN24" s="181"/>
      <c r="ADO24" s="181"/>
      <c r="ADP24" s="181"/>
      <c r="ADQ24" s="181"/>
      <c r="ADR24" s="181"/>
      <c r="ADS24" s="181"/>
      <c r="ADT24" s="181"/>
      <c r="ADU24" s="181"/>
      <c r="ADV24" s="181"/>
      <c r="ADW24" s="181"/>
      <c r="ADX24" s="181"/>
      <c r="ADY24" s="181"/>
      <c r="ADZ24" s="181"/>
      <c r="AEA24" s="181"/>
      <c r="AEB24" s="181"/>
      <c r="AEC24" s="181"/>
      <c r="AED24" s="181"/>
      <c r="AEE24" s="181"/>
      <c r="AEF24" s="181"/>
      <c r="AEG24" s="181"/>
      <c r="AEH24" s="181"/>
      <c r="AEI24" s="181"/>
      <c r="AEJ24" s="181"/>
      <c r="AEK24" s="181"/>
      <c r="AEL24" s="181"/>
      <c r="AEM24" s="181"/>
      <c r="AEN24" s="181"/>
      <c r="AEO24" s="181"/>
      <c r="AEP24" s="181"/>
      <c r="AEQ24" s="181"/>
      <c r="AER24" s="181"/>
      <c r="AES24" s="181"/>
      <c r="AET24" s="181"/>
      <c r="AEU24" s="181"/>
      <c r="AEV24" s="181"/>
      <c r="AEW24" s="181"/>
      <c r="AEX24" s="181"/>
      <c r="AEY24" s="181"/>
      <c r="AEZ24" s="181"/>
      <c r="AFA24" s="181"/>
      <c r="AFB24" s="181"/>
      <c r="AFC24" s="181"/>
      <c r="AFD24" s="181"/>
      <c r="AFE24" s="181"/>
      <c r="AFF24" s="181"/>
      <c r="AFG24" s="181"/>
      <c r="AFH24" s="181"/>
      <c r="AFI24" s="181"/>
      <c r="AFJ24" s="181"/>
      <c r="AFK24" s="181"/>
      <c r="AFL24" s="181"/>
      <c r="AFM24" s="181"/>
      <c r="AFN24" s="181"/>
      <c r="AFO24" s="181"/>
      <c r="AFP24" s="181"/>
      <c r="AFQ24" s="181"/>
      <c r="AFR24" s="181"/>
      <c r="AFS24" s="181"/>
      <c r="AFT24" s="181"/>
      <c r="AFU24" s="181"/>
      <c r="AFV24" s="181"/>
      <c r="AFW24" s="181"/>
      <c r="AFX24" s="181"/>
      <c r="AFY24" s="181"/>
      <c r="AFZ24" s="181"/>
      <c r="AGA24" s="181"/>
      <c r="AGB24" s="181"/>
      <c r="AGC24" s="181"/>
      <c r="AGD24" s="181"/>
      <c r="AGE24" s="181"/>
      <c r="AGF24" s="181"/>
      <c r="AGG24" s="181"/>
      <c r="AGH24" s="181"/>
      <c r="AGI24" s="181"/>
      <c r="AGJ24" s="181"/>
      <c r="AGK24" s="181"/>
      <c r="AGL24" s="181"/>
      <c r="AGM24" s="181"/>
      <c r="AGN24" s="181"/>
      <c r="AGO24" s="181"/>
      <c r="AGP24" s="181"/>
      <c r="AGQ24" s="181"/>
      <c r="AGR24" s="181"/>
      <c r="AGS24" s="181"/>
      <c r="AGT24" s="181"/>
      <c r="AGU24" s="181"/>
      <c r="AGV24" s="181"/>
      <c r="AGW24" s="181"/>
      <c r="AGX24" s="181"/>
      <c r="AGY24" s="181"/>
      <c r="AGZ24" s="181"/>
      <c r="AHA24" s="181"/>
      <c r="AHB24" s="181"/>
      <c r="AHC24" s="181"/>
      <c r="AHD24" s="181"/>
      <c r="AHE24" s="181"/>
      <c r="AHF24" s="181"/>
      <c r="AHG24" s="181"/>
      <c r="AHH24" s="181"/>
      <c r="AHI24" s="181"/>
      <c r="AHJ24" s="181"/>
      <c r="AHK24" s="181"/>
      <c r="AHL24" s="181"/>
      <c r="AHM24" s="181"/>
      <c r="AHN24" s="181"/>
      <c r="AHO24" s="181"/>
      <c r="AHP24" s="181"/>
      <c r="AHQ24" s="181"/>
      <c r="AHR24" s="181"/>
      <c r="AHS24" s="181"/>
      <c r="AHT24" s="181"/>
      <c r="AHU24" s="181"/>
      <c r="AHV24" s="181"/>
      <c r="AHW24" s="181"/>
      <c r="AHX24" s="181"/>
      <c r="AHY24" s="181"/>
      <c r="AHZ24" s="181"/>
      <c r="AIA24" s="181"/>
      <c r="AIB24" s="181"/>
      <c r="AIC24" s="181"/>
      <c r="AID24" s="181"/>
      <c r="AIE24" s="181"/>
      <c r="AIF24" s="181"/>
      <c r="AIG24" s="181"/>
      <c r="AIH24" s="181"/>
      <c r="AII24" s="181"/>
      <c r="AIJ24" s="181"/>
      <c r="AIK24" s="181"/>
      <c r="AIL24" s="181"/>
      <c r="AIM24" s="181"/>
      <c r="AIN24" s="181"/>
      <c r="AIO24" s="181"/>
      <c r="AIP24" s="181"/>
      <c r="AIQ24" s="181"/>
      <c r="AIR24" s="181"/>
      <c r="AIS24" s="181"/>
      <c r="AIT24" s="181"/>
      <c r="AIU24" s="181"/>
      <c r="AIV24" s="181"/>
      <c r="AIW24" s="181"/>
      <c r="AIX24" s="181"/>
      <c r="AIY24" s="181"/>
      <c r="AIZ24" s="181"/>
      <c r="AJA24" s="181"/>
      <c r="AJB24" s="181"/>
      <c r="AJC24" s="181"/>
      <c r="AJD24" s="181"/>
      <c r="AJE24" s="181"/>
      <c r="AJF24" s="181"/>
      <c r="AJG24" s="181"/>
      <c r="AJH24" s="181"/>
      <c r="AJI24" s="181"/>
      <c r="AJJ24" s="181"/>
      <c r="AJK24" s="181"/>
      <c r="AJL24" s="181"/>
      <c r="AJM24" s="181"/>
      <c r="AJN24" s="181"/>
      <c r="AJO24" s="181"/>
      <c r="AJP24" s="181"/>
      <c r="AJQ24" s="181"/>
      <c r="AJR24" s="181"/>
      <c r="AJS24" s="181"/>
      <c r="AJT24" s="181"/>
      <c r="AJU24" s="181"/>
      <c r="AJV24" s="181"/>
      <c r="AJW24" s="181"/>
      <c r="AJX24" s="181"/>
      <c r="AJY24" s="181"/>
      <c r="AJZ24" s="181"/>
      <c r="AKA24" s="181"/>
      <c r="AKB24" s="181"/>
      <c r="AKC24" s="181"/>
      <c r="AKD24" s="181"/>
      <c r="AKE24" s="181"/>
      <c r="AKF24" s="181"/>
      <c r="AKG24" s="181"/>
      <c r="AKH24" s="181"/>
      <c r="AKI24" s="181"/>
      <c r="AKJ24" s="181"/>
      <c r="AKK24" s="181"/>
      <c r="AKL24" s="181"/>
      <c r="AKM24" s="181"/>
      <c r="AKN24" s="181"/>
      <c r="AKO24" s="181"/>
      <c r="AKP24" s="181"/>
      <c r="AKQ24" s="181"/>
      <c r="AKR24" s="181"/>
      <c r="AKS24" s="181"/>
      <c r="AKT24" s="181"/>
      <c r="AKU24" s="181"/>
      <c r="AKV24" s="181"/>
      <c r="AKW24" s="181"/>
      <c r="AKX24" s="181"/>
      <c r="AKY24" s="181"/>
      <c r="AKZ24" s="181"/>
      <c r="ALA24" s="181"/>
      <c r="ALB24" s="181"/>
      <c r="ALC24" s="181"/>
      <c r="ALD24" s="181"/>
      <c r="ALE24" s="181"/>
      <c r="ALF24" s="181"/>
      <c r="ALG24" s="181"/>
      <c r="ALH24" s="181"/>
      <c r="ALI24" s="181"/>
      <c r="ALJ24" s="181"/>
      <c r="ALK24" s="181"/>
      <c r="ALL24" s="181"/>
      <c r="ALM24" s="181"/>
      <c r="ALN24" s="181"/>
      <c r="ALO24" s="181"/>
      <c r="ALP24" s="181"/>
      <c r="ALQ24" s="181"/>
      <c r="ALR24" s="181"/>
      <c r="ALS24" s="181"/>
      <c r="ALT24" s="181"/>
      <c r="ALU24" s="181"/>
      <c r="ALV24" s="181"/>
      <c r="ALW24" s="181"/>
      <c r="ALX24" s="181"/>
      <c r="ALY24" s="181"/>
      <c r="ALZ24" s="181"/>
      <c r="AMA24" s="181"/>
      <c r="AMB24" s="181"/>
      <c r="AMC24" s="181"/>
      <c r="AMD24" s="181"/>
      <c r="AME24" s="181"/>
      <c r="AMF24" s="181"/>
      <c r="AMG24" s="181"/>
      <c r="AMH24" s="181"/>
      <c r="AMI24" s="181"/>
      <c r="AMJ24" s="181"/>
      <c r="AMK24" s="181"/>
    </row>
    <row r="25" spans="1:1025" ht="15.75" customHeight="1">
      <c r="A25" s="193" t="s">
        <v>8</v>
      </c>
      <c r="B25" s="200" t="s">
        <v>89</v>
      </c>
      <c r="C25" s="200"/>
      <c r="D25" s="200"/>
      <c r="E25" s="200"/>
      <c r="F25" s="200"/>
      <c r="G25" s="200"/>
      <c r="H25" s="200"/>
      <c r="I25" s="200"/>
      <c r="J25" s="200"/>
      <c r="K25" s="200"/>
      <c r="L25" s="200"/>
    </row>
    <row r="26" spans="1:1025">
      <c r="A26" s="186" t="s">
        <v>7</v>
      </c>
      <c r="B26" s="375" t="s">
        <v>59</v>
      </c>
      <c r="C26" s="375"/>
      <c r="D26" s="375"/>
      <c r="E26" s="375"/>
      <c r="F26" s="375"/>
      <c r="G26" s="375"/>
      <c r="H26" s="375"/>
      <c r="I26" s="375"/>
      <c r="J26" s="375"/>
      <c r="K26" s="375"/>
      <c r="L26" s="375"/>
    </row>
    <row r="27" spans="1:1025">
      <c r="A27" s="185"/>
      <c r="B27" s="375" t="s">
        <v>57</v>
      </c>
      <c r="C27" s="375"/>
      <c r="D27" s="375"/>
      <c r="E27" s="375"/>
      <c r="F27" s="375"/>
      <c r="G27" s="375"/>
      <c r="H27" s="375"/>
      <c r="I27" s="375"/>
      <c r="J27" s="375"/>
      <c r="K27" s="375"/>
      <c r="L27" s="375"/>
    </row>
    <row r="28" spans="1:1025" ht="28.5" customHeight="1">
      <c r="A28" s="201" t="s">
        <v>17</v>
      </c>
      <c r="B28" s="375" t="s">
        <v>90</v>
      </c>
      <c r="C28" s="375"/>
      <c r="D28" s="375"/>
      <c r="E28" s="375"/>
      <c r="F28" s="375"/>
      <c r="G28" s="375"/>
      <c r="H28" s="375"/>
      <c r="I28" s="375"/>
      <c r="J28" s="375"/>
      <c r="K28" s="375"/>
      <c r="L28" s="375"/>
    </row>
    <row r="29" spans="1:1025" ht="15.6" customHeight="1">
      <c r="B29" s="376" t="s">
        <v>98</v>
      </c>
      <c r="C29" s="376"/>
      <c r="D29" s="376"/>
      <c r="E29" s="376"/>
      <c r="F29" s="376"/>
      <c r="G29" s="376"/>
      <c r="H29" s="376"/>
      <c r="I29" s="376"/>
      <c r="J29" s="376"/>
      <c r="K29" s="376"/>
      <c r="L29" s="376"/>
      <c r="M29" s="376"/>
    </row>
  </sheetData>
  <mergeCells count="8">
    <mergeCell ref="B27:L27"/>
    <mergeCell ref="B28:L28"/>
    <mergeCell ref="B22:M22"/>
    <mergeCell ref="B29:M29"/>
    <mergeCell ref="B5:M5"/>
    <mergeCell ref="B21:M21"/>
    <mergeCell ref="B19:M19"/>
    <mergeCell ref="B26:L26"/>
  </mergeCells>
  <hyperlinks>
    <hyperlink ref="A3" location="'Age&amp;Sex by occurrence date'!A1" display="Sheet &quot;Age&amp;Sex by occurence date&quot;."/>
    <hyperlink ref="A8" location="'DailyTotal by occurrence date'!A1" display="Sheet &quot;DailyTotal by occurence date&quot;."/>
    <hyperlink ref="A16" location="EMS_Data!B35" display="Sheet &quot;EMS_Data&quot;."/>
    <hyperlink ref="A24" location="DailyTotal!B473" display="Sheet &quot;DailyTotal&quot;."/>
  </hyperlink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
  <dimension ref="A1:DUZ47"/>
  <sheetViews>
    <sheetView zoomScale="90" zoomScaleNormal="90" zoomScalePageLayoutView="90" workbookViewId="0">
      <pane xSplit="1" ySplit="7" topLeftCell="B8" activePane="bottomRight" state="frozen"/>
      <selection pane="topRight" activeCell="B1" sqref="B1"/>
      <selection pane="bottomLeft" activeCell="A9" sqref="A9"/>
      <selection pane="bottomRight" activeCell="G18" sqref="G18"/>
    </sheetView>
  </sheetViews>
  <sheetFormatPr baseColWidth="10" defaultColWidth="10.875" defaultRowHeight="15.75"/>
  <cols>
    <col min="1" max="1" width="13.5" style="108" customWidth="1"/>
    <col min="2" max="2" width="9.625" style="13" customWidth="1"/>
    <col min="3" max="3" width="7.625" style="13" customWidth="1"/>
    <col min="4" max="4" width="9.125" style="13" customWidth="1"/>
    <col min="5" max="5" width="7.625" style="13" customWidth="1"/>
    <col min="6" max="6" width="9.125" style="15" customWidth="1"/>
    <col min="7" max="7" width="7.625" style="15" customWidth="1"/>
    <col min="8" max="13" width="5.625" style="13" customWidth="1"/>
    <col min="14" max="14" width="6.5" style="13" customWidth="1"/>
    <col min="15" max="658" width="5.625" style="13" customWidth="1"/>
    <col min="659" max="16384" width="10.875" style="13"/>
  </cols>
  <sheetData>
    <row r="1" spans="1:3276" s="1" customFormat="1" ht="18.75">
      <c r="A1" s="95" t="s">
        <v>62</v>
      </c>
      <c r="B1" s="16"/>
      <c r="F1" s="2"/>
      <c r="G1" s="2"/>
    </row>
    <row r="2" spans="1:3276" s="1" customFormat="1" ht="18.75">
      <c r="A2" s="96" t="s">
        <v>8</v>
      </c>
      <c r="B2" s="35" t="s">
        <v>72</v>
      </c>
      <c r="F2" s="2"/>
      <c r="G2" s="2"/>
    </row>
    <row r="3" spans="1:3276" s="2" customFormat="1" ht="28.5" customHeight="1">
      <c r="A3" s="97" t="s">
        <v>0</v>
      </c>
      <c r="B3" s="94"/>
    </row>
    <row r="4" spans="1:3276" s="2" customFormat="1" ht="15.75" customHeight="1">
      <c r="A4" s="98" t="s">
        <v>35</v>
      </c>
      <c r="B4" s="91"/>
      <c r="C4" s="90"/>
      <c r="D4" s="90"/>
      <c r="E4" s="90"/>
      <c r="F4" s="90"/>
      <c r="G4" s="90"/>
      <c r="H4" s="89" t="s">
        <v>29</v>
      </c>
      <c r="I4" s="90"/>
      <c r="J4" s="90"/>
      <c r="K4" s="90"/>
      <c r="L4" s="90"/>
      <c r="M4" s="90"/>
      <c r="N4" s="92"/>
      <c r="O4" s="89"/>
      <c r="P4" s="90"/>
      <c r="Q4" s="90"/>
      <c r="R4" s="90"/>
      <c r="S4" s="90"/>
      <c r="T4" s="90"/>
      <c r="U4" s="92"/>
      <c r="V4" s="89"/>
      <c r="W4" s="90"/>
      <c r="X4" s="90"/>
      <c r="Y4" s="90"/>
      <c r="Z4" s="90"/>
      <c r="AA4" s="90"/>
      <c r="AB4" s="92"/>
      <c r="AC4" s="89"/>
      <c r="AD4" s="90"/>
      <c r="AE4" s="90"/>
      <c r="AF4" s="90"/>
      <c r="AG4" s="90"/>
      <c r="AH4" s="90"/>
      <c r="AI4" s="92"/>
      <c r="AJ4" s="89"/>
      <c r="AK4" s="90"/>
      <c r="AL4" s="90"/>
      <c r="AM4" s="90"/>
      <c r="AN4" s="90"/>
      <c r="AO4" s="90"/>
      <c r="AP4" s="92"/>
      <c r="AQ4" s="89"/>
      <c r="AR4" s="90"/>
      <c r="AS4" s="90"/>
      <c r="AT4" s="90"/>
      <c r="AU4" s="90"/>
      <c r="AV4" s="90"/>
      <c r="AW4" s="92"/>
      <c r="AX4" s="89"/>
      <c r="AY4" s="90"/>
      <c r="AZ4" s="90"/>
      <c r="BA4" s="90"/>
      <c r="BB4" s="90"/>
      <c r="BC4" s="90"/>
      <c r="BD4" s="92"/>
      <c r="BE4" s="89"/>
      <c r="BF4" s="90"/>
      <c r="BG4" s="90"/>
      <c r="BH4" s="90"/>
      <c r="BI4" s="90"/>
      <c r="BJ4" s="90"/>
      <c r="BK4" s="92"/>
      <c r="BL4" s="89"/>
      <c r="BM4" s="90"/>
      <c r="BN4" s="90"/>
      <c r="BO4" s="90"/>
      <c r="BP4" s="90"/>
      <c r="BQ4" s="90"/>
      <c r="BR4" s="92"/>
      <c r="BS4" s="89"/>
      <c r="BT4" s="90"/>
      <c r="BU4" s="90"/>
      <c r="BV4" s="90"/>
      <c r="BW4" s="90"/>
      <c r="BX4" s="90"/>
      <c r="BY4" s="92"/>
      <c r="BZ4" s="89"/>
      <c r="CA4" s="90"/>
      <c r="CB4" s="90"/>
      <c r="CC4" s="90"/>
      <c r="CD4" s="90"/>
      <c r="CE4" s="90"/>
      <c r="CF4" s="92"/>
      <c r="CG4" s="89"/>
      <c r="CH4" s="90"/>
      <c r="CI4" s="90"/>
      <c r="CJ4" s="90"/>
      <c r="CK4" s="90"/>
      <c r="CL4" s="90"/>
      <c r="CM4" s="92"/>
      <c r="CN4" s="89"/>
      <c r="CO4" s="90"/>
      <c r="CP4" s="90"/>
      <c r="CQ4" s="90"/>
      <c r="CR4" s="90"/>
      <c r="CS4" s="90"/>
      <c r="CT4" s="92"/>
      <c r="CU4" s="89"/>
      <c r="CV4" s="90"/>
      <c r="CW4" s="90"/>
      <c r="CX4" s="90"/>
      <c r="CY4" s="90"/>
      <c r="CZ4" s="90"/>
      <c r="DA4" s="92"/>
      <c r="DB4" s="89"/>
      <c r="DC4" s="90"/>
      <c r="DD4" s="90"/>
      <c r="DE4" s="90"/>
      <c r="DF4" s="90"/>
      <c r="DG4" s="90"/>
      <c r="DH4" s="92"/>
      <c r="DI4" s="89"/>
      <c r="DJ4" s="90"/>
      <c r="DK4" s="90"/>
      <c r="DL4" s="90"/>
      <c r="DM4" s="90"/>
      <c r="DN4" s="90"/>
      <c r="DO4" s="92"/>
      <c r="DP4" s="89"/>
      <c r="DQ4" s="90"/>
      <c r="DR4" s="90"/>
      <c r="DS4" s="90"/>
      <c r="DT4" s="90"/>
      <c r="DU4" s="90"/>
      <c r="DV4" s="92"/>
      <c r="DW4" s="89"/>
      <c r="DX4" s="90"/>
      <c r="DY4" s="90"/>
      <c r="DZ4" s="90"/>
      <c r="EA4" s="90"/>
      <c r="EB4" s="90"/>
      <c r="EC4" s="92"/>
      <c r="ED4" s="89"/>
      <c r="EE4" s="90"/>
      <c r="EF4" s="90"/>
      <c r="EG4" s="90"/>
      <c r="EH4" s="90"/>
      <c r="EI4" s="90"/>
      <c r="EJ4" s="92"/>
      <c r="EK4" s="89"/>
      <c r="EL4" s="90"/>
      <c r="EM4" s="90"/>
      <c r="EN4" s="90"/>
      <c r="EO4" s="90"/>
      <c r="EP4" s="90"/>
      <c r="EQ4" s="92"/>
      <c r="ER4" s="89"/>
      <c r="ES4" s="90"/>
      <c r="ET4" s="90"/>
      <c r="EU4" s="90"/>
      <c r="EV4" s="90"/>
      <c r="EW4" s="90"/>
      <c r="EX4" s="92"/>
      <c r="EY4" s="89"/>
      <c r="EZ4" s="90"/>
      <c r="FA4" s="90"/>
      <c r="FB4" s="90"/>
      <c r="FC4" s="90"/>
      <c r="FD4" s="90"/>
      <c r="FE4" s="92"/>
      <c r="FF4" s="89"/>
      <c r="FG4" s="90"/>
      <c r="FH4" s="90"/>
      <c r="FI4" s="90"/>
      <c r="FJ4" s="90"/>
      <c r="FK4" s="90"/>
      <c r="FL4" s="92"/>
      <c r="FM4" s="89"/>
      <c r="FN4" s="90"/>
      <c r="FO4" s="90"/>
      <c r="FP4" s="90"/>
      <c r="FQ4" s="90"/>
      <c r="FR4" s="90"/>
      <c r="FS4" s="92"/>
      <c r="FT4" s="89"/>
      <c r="FU4" s="90"/>
      <c r="FV4" s="90"/>
      <c r="FW4" s="90"/>
      <c r="FX4" s="90"/>
      <c r="FY4" s="90"/>
      <c r="FZ4" s="92"/>
      <c r="GA4" s="89"/>
      <c r="GB4" s="90"/>
      <c r="GC4" s="90"/>
      <c r="GD4" s="90"/>
      <c r="GE4" s="90"/>
      <c r="GF4" s="90"/>
      <c r="GG4" s="92"/>
      <c r="GH4" s="89"/>
      <c r="GI4" s="90"/>
      <c r="GJ4" s="90"/>
      <c r="GK4" s="90"/>
      <c r="GL4" s="90"/>
      <c r="GM4" s="90"/>
      <c r="GN4" s="92"/>
      <c r="GO4" s="89"/>
      <c r="GP4" s="90"/>
      <c r="GQ4" s="90"/>
      <c r="GR4" s="90"/>
      <c r="GS4" s="90"/>
      <c r="GT4" s="90"/>
      <c r="GU4" s="92"/>
      <c r="GV4" s="89"/>
      <c r="GW4" s="90"/>
      <c r="GX4" s="90"/>
      <c r="GY4" s="90"/>
      <c r="GZ4" s="90"/>
      <c r="HA4" s="90"/>
      <c r="HB4" s="92"/>
      <c r="HC4" s="89"/>
      <c r="HD4" s="90"/>
      <c r="HE4" s="90"/>
      <c r="HF4" s="90"/>
      <c r="HG4" s="90"/>
      <c r="HH4" s="90"/>
      <c r="HI4" s="92"/>
      <c r="HJ4" s="89"/>
      <c r="HK4" s="90"/>
      <c r="HL4" s="90"/>
      <c r="HM4" s="90"/>
      <c r="HN4" s="90"/>
      <c r="HO4" s="90"/>
      <c r="HP4" s="92"/>
      <c r="HQ4" s="89"/>
      <c r="HR4" s="90"/>
      <c r="HS4" s="90"/>
      <c r="HT4" s="90"/>
      <c r="HU4" s="90"/>
      <c r="HV4" s="90"/>
      <c r="HW4" s="92"/>
      <c r="HX4" s="89"/>
      <c r="HY4" s="90"/>
      <c r="HZ4" s="90"/>
      <c r="IA4" s="90"/>
      <c r="IB4" s="90"/>
      <c r="IC4" s="90"/>
      <c r="ID4" s="92"/>
      <c r="IE4" s="89"/>
      <c r="IF4" s="90"/>
      <c r="IG4" s="90"/>
      <c r="IH4" s="90"/>
      <c r="II4" s="90"/>
      <c r="IJ4" s="90"/>
      <c r="IK4" s="92"/>
      <c r="IL4" s="89"/>
      <c r="IM4" s="90"/>
      <c r="IN4" s="90"/>
      <c r="IO4" s="90"/>
      <c r="IP4" s="90"/>
      <c r="IQ4" s="90"/>
      <c r="IR4" s="92"/>
      <c r="IS4" s="89"/>
      <c r="IT4" s="90"/>
      <c r="IU4" s="90"/>
      <c r="IV4" s="90"/>
      <c r="IW4" s="90"/>
      <c r="IX4" s="90"/>
      <c r="IY4" s="92"/>
      <c r="IZ4" s="89"/>
      <c r="JA4" s="90"/>
      <c r="JB4" s="90"/>
      <c r="JC4" s="90"/>
      <c r="JD4" s="90"/>
      <c r="JE4" s="90"/>
      <c r="JF4" s="92"/>
      <c r="JG4" s="89"/>
      <c r="JH4" s="90"/>
      <c r="JI4" s="90"/>
      <c r="JJ4" s="90"/>
      <c r="JK4" s="90"/>
      <c r="JL4" s="90"/>
      <c r="JM4" s="92"/>
      <c r="JN4" s="89"/>
      <c r="JO4" s="90"/>
      <c r="JP4" s="90"/>
      <c r="JQ4" s="90"/>
      <c r="JR4" s="90"/>
      <c r="JS4" s="90"/>
      <c r="JT4" s="92"/>
      <c r="JU4" s="89"/>
      <c r="JV4" s="90"/>
      <c r="JW4" s="90"/>
      <c r="JX4" s="90"/>
      <c r="JY4" s="90"/>
      <c r="JZ4" s="90"/>
      <c r="KA4" s="92"/>
      <c r="KB4" s="89"/>
      <c r="KC4" s="90"/>
      <c r="KD4" s="90"/>
      <c r="KE4" s="90"/>
      <c r="KF4" s="90"/>
      <c r="KG4" s="90"/>
      <c r="KH4" s="92"/>
      <c r="KI4" s="89"/>
      <c r="KJ4" s="90"/>
      <c r="KK4" s="90"/>
      <c r="KL4" s="90"/>
      <c r="KM4" s="90"/>
      <c r="KN4" s="90"/>
      <c r="KO4" s="92"/>
      <c r="KP4" s="89"/>
      <c r="KQ4" s="90"/>
      <c r="KR4" s="90"/>
      <c r="KS4" s="90"/>
      <c r="KT4" s="90"/>
      <c r="KU4" s="90"/>
      <c r="KV4" s="92"/>
      <c r="KW4" s="89"/>
      <c r="KX4" s="90"/>
      <c r="KY4" s="90"/>
      <c r="KZ4" s="90"/>
      <c r="LA4" s="90"/>
      <c r="LB4" s="90"/>
      <c r="LC4" s="92"/>
      <c r="LD4" s="89"/>
      <c r="LE4" s="90"/>
      <c r="LF4" s="90"/>
      <c r="LG4" s="90"/>
      <c r="LH4" s="90"/>
      <c r="LI4" s="90"/>
      <c r="LJ4" s="92"/>
      <c r="LK4" s="89"/>
      <c r="LL4" s="90"/>
      <c r="LM4" s="90"/>
      <c r="LN4" s="90"/>
      <c r="LO4" s="90"/>
      <c r="LP4" s="90"/>
      <c r="LQ4" s="92"/>
      <c r="LR4" s="89"/>
      <c r="LS4" s="90"/>
      <c r="LT4" s="90"/>
      <c r="LU4" s="90"/>
      <c r="LV4" s="90"/>
      <c r="LW4" s="90"/>
      <c r="LX4" s="92"/>
      <c r="LY4" s="89"/>
      <c r="LZ4" s="90"/>
      <c r="MA4" s="90"/>
      <c r="MB4" s="90"/>
      <c r="MC4" s="90"/>
      <c r="MD4" s="90"/>
      <c r="ME4" s="92"/>
      <c r="MF4" s="89"/>
      <c r="MG4" s="90"/>
      <c r="MH4" s="90"/>
      <c r="MI4" s="90"/>
      <c r="MJ4" s="90"/>
      <c r="MK4" s="90"/>
      <c r="ML4" s="92"/>
      <c r="MM4" s="89"/>
      <c r="MN4" s="90"/>
      <c r="MO4" s="90"/>
      <c r="MP4" s="90"/>
      <c r="MQ4" s="90"/>
      <c r="MR4" s="90"/>
      <c r="MS4" s="92"/>
      <c r="MT4" s="89"/>
      <c r="MU4" s="90"/>
      <c r="MV4" s="90"/>
      <c r="MW4" s="90"/>
      <c r="MX4" s="90"/>
      <c r="MY4" s="90"/>
      <c r="MZ4" s="92"/>
      <c r="NA4" s="89"/>
      <c r="NB4" s="90"/>
      <c r="NC4" s="90"/>
      <c r="ND4" s="90"/>
      <c r="NE4" s="90"/>
      <c r="NF4" s="90"/>
      <c r="NG4" s="92"/>
      <c r="NH4" s="89"/>
      <c r="NI4" s="90"/>
      <c r="NJ4" s="90"/>
      <c r="NK4" s="90"/>
      <c r="NL4" s="90"/>
      <c r="NM4" s="90"/>
      <c r="NN4" s="92"/>
      <c r="NO4" s="89"/>
      <c r="NP4" s="90"/>
      <c r="NQ4" s="90"/>
      <c r="NR4" s="90"/>
      <c r="NS4" s="90"/>
      <c r="NT4" s="90"/>
      <c r="NU4" s="92"/>
      <c r="NV4" s="89"/>
      <c r="NW4" s="90"/>
      <c r="NX4" s="90"/>
      <c r="NY4" s="90"/>
      <c r="NZ4" s="90"/>
      <c r="OA4" s="90"/>
      <c r="OB4" s="92"/>
      <c r="OC4" s="89"/>
      <c r="OD4" s="90"/>
      <c r="OE4" s="90"/>
      <c r="OF4" s="90"/>
      <c r="OG4" s="90"/>
      <c r="OH4" s="90"/>
      <c r="OI4" s="92"/>
      <c r="OJ4" s="89"/>
      <c r="OK4" s="90"/>
      <c r="OL4" s="90"/>
      <c r="OM4" s="90"/>
      <c r="ON4" s="90"/>
      <c r="OO4" s="90"/>
      <c r="OP4" s="92"/>
      <c r="OQ4" s="89"/>
      <c r="OR4" s="90"/>
      <c r="OS4" s="90"/>
      <c r="OT4" s="90"/>
      <c r="OU4" s="90"/>
      <c r="OV4" s="90"/>
      <c r="OW4" s="92"/>
      <c r="OX4" s="89"/>
      <c r="OY4" s="90"/>
      <c r="OZ4" s="90"/>
      <c r="PA4" s="90"/>
      <c r="PB4" s="90"/>
      <c r="PC4" s="90"/>
      <c r="PD4" s="92"/>
      <c r="PE4" s="89"/>
      <c r="PF4" s="90"/>
      <c r="PG4" s="90"/>
      <c r="PH4" s="90"/>
      <c r="PI4" s="90"/>
      <c r="PJ4" s="90"/>
      <c r="PK4" s="92"/>
      <c r="PL4" s="89"/>
      <c r="PM4" s="90"/>
      <c r="PN4" s="90"/>
      <c r="PO4" s="90"/>
      <c r="PP4" s="90"/>
      <c r="PQ4" s="90"/>
      <c r="PR4" s="92"/>
      <c r="PS4" s="89"/>
      <c r="PT4" s="90"/>
      <c r="PU4" s="90"/>
      <c r="PV4" s="90"/>
      <c r="PW4" s="90"/>
      <c r="PX4" s="90"/>
      <c r="PY4" s="92"/>
      <c r="PZ4" s="89"/>
      <c r="QA4" s="90"/>
      <c r="QB4" s="90"/>
      <c r="QC4" s="90"/>
      <c r="QD4" s="90"/>
      <c r="QE4" s="90"/>
      <c r="QF4" s="92"/>
      <c r="QG4" s="89"/>
      <c r="QH4" s="90"/>
      <c r="QI4" s="90"/>
      <c r="QJ4" s="90"/>
      <c r="QK4" s="90"/>
      <c r="QL4" s="90"/>
      <c r="QM4" s="92"/>
      <c r="QN4" s="89"/>
      <c r="QO4" s="90"/>
      <c r="QP4" s="90"/>
      <c r="QQ4" s="90"/>
      <c r="QR4" s="90"/>
      <c r="QS4" s="90"/>
      <c r="QT4" s="92"/>
      <c r="QU4" s="89"/>
      <c r="QV4" s="90"/>
      <c r="QW4" s="90"/>
      <c r="QX4" s="90"/>
      <c r="QY4" s="90"/>
      <c r="QZ4" s="90"/>
      <c r="RA4" s="92"/>
      <c r="RB4" s="89"/>
      <c r="RC4" s="90"/>
      <c r="RD4" s="90"/>
      <c r="RE4" s="90"/>
      <c r="RF4" s="90"/>
      <c r="RG4" s="90"/>
      <c r="RH4" s="92"/>
      <c r="RI4" s="89"/>
      <c r="RJ4" s="90"/>
      <c r="RK4" s="90"/>
      <c r="RL4" s="90"/>
      <c r="RM4" s="90"/>
      <c r="RN4" s="90"/>
      <c r="RO4" s="92"/>
      <c r="RP4" s="89"/>
      <c r="RQ4" s="90"/>
      <c r="RR4" s="90"/>
      <c r="RS4" s="90"/>
      <c r="RT4" s="90"/>
      <c r="RU4" s="90"/>
      <c r="RV4" s="92"/>
      <c r="RW4" s="89"/>
      <c r="RX4" s="90"/>
      <c r="RY4" s="90"/>
      <c r="RZ4" s="90"/>
      <c r="SA4" s="90"/>
      <c r="SB4" s="90"/>
      <c r="SC4" s="92"/>
      <c r="SD4" s="89"/>
      <c r="SE4" s="90"/>
      <c r="SF4" s="90"/>
      <c r="SG4" s="90"/>
      <c r="SH4" s="90"/>
      <c r="SI4" s="90"/>
      <c r="SJ4" s="92"/>
      <c r="SK4" s="89"/>
      <c r="SL4" s="90"/>
      <c r="SM4" s="90"/>
      <c r="SN4" s="90"/>
      <c r="SO4" s="90"/>
      <c r="SP4" s="90"/>
      <c r="SQ4" s="92"/>
      <c r="SR4" s="89"/>
      <c r="SS4" s="90"/>
      <c r="ST4" s="90"/>
      <c r="SU4" s="90"/>
      <c r="SV4" s="90"/>
      <c r="SW4" s="90"/>
      <c r="SX4" s="92"/>
      <c r="SY4" s="89"/>
      <c r="SZ4" s="90"/>
      <c r="TA4" s="90"/>
      <c r="TB4" s="90"/>
      <c r="TC4" s="90"/>
      <c r="TD4" s="90"/>
      <c r="TE4" s="92"/>
      <c r="TF4" s="89"/>
      <c r="TG4" s="90"/>
      <c r="TH4" s="90"/>
      <c r="TI4" s="90"/>
      <c r="TJ4" s="90"/>
      <c r="TK4" s="90"/>
      <c r="TL4" s="92"/>
      <c r="TM4" s="89"/>
      <c r="TN4" s="90"/>
      <c r="TO4" s="90"/>
      <c r="TP4" s="90"/>
      <c r="TQ4" s="90"/>
      <c r="TR4" s="90"/>
      <c r="TS4" s="92"/>
      <c r="TT4" s="89"/>
      <c r="TU4" s="90"/>
      <c r="TV4" s="90"/>
      <c r="TW4" s="90"/>
      <c r="TX4" s="90"/>
      <c r="TY4" s="90"/>
      <c r="TZ4" s="92"/>
      <c r="UA4" s="89"/>
      <c r="UB4" s="90"/>
      <c r="UC4" s="90"/>
      <c r="UD4" s="90"/>
      <c r="UE4" s="90"/>
      <c r="UF4" s="90"/>
      <c r="UG4" s="92"/>
      <c r="UH4" s="89"/>
      <c r="UI4" s="90"/>
      <c r="UJ4" s="90"/>
      <c r="UK4" s="90"/>
      <c r="UL4" s="90"/>
      <c r="UM4" s="90"/>
      <c r="UN4" s="92"/>
      <c r="UO4" s="89"/>
      <c r="UP4" s="90"/>
      <c r="UQ4" s="90"/>
      <c r="UR4" s="90"/>
      <c r="US4" s="90"/>
      <c r="UT4" s="90"/>
      <c r="UU4" s="92"/>
      <c r="UV4" s="89"/>
      <c r="UW4" s="90"/>
      <c r="UX4" s="90"/>
      <c r="UY4" s="90"/>
      <c r="UZ4" s="90"/>
      <c r="VA4" s="90"/>
      <c r="VB4" s="92"/>
      <c r="VC4" s="89"/>
      <c r="VD4" s="90"/>
      <c r="VE4" s="90"/>
      <c r="VF4" s="90"/>
      <c r="VG4" s="90"/>
      <c r="VH4" s="90"/>
      <c r="VI4" s="92"/>
      <c r="VJ4" s="89"/>
      <c r="VK4" s="90"/>
      <c r="VL4" s="90"/>
      <c r="VM4" s="90"/>
      <c r="VN4" s="90"/>
      <c r="VO4" s="90"/>
      <c r="VP4" s="92"/>
      <c r="VQ4" s="89"/>
      <c r="VR4" s="90"/>
      <c r="VS4" s="90"/>
      <c r="VT4" s="90"/>
      <c r="VU4" s="90"/>
      <c r="VV4" s="90"/>
      <c r="VW4" s="92"/>
      <c r="VX4" s="89"/>
      <c r="VY4" s="90"/>
      <c r="VZ4" s="90"/>
      <c r="WA4" s="90"/>
      <c r="WB4" s="90"/>
      <c r="WC4" s="90"/>
      <c r="WD4" s="92"/>
      <c r="WE4" s="89"/>
      <c r="WF4" s="90"/>
      <c r="WG4" s="90"/>
      <c r="WH4" s="90"/>
      <c r="WI4" s="90"/>
      <c r="WJ4" s="90"/>
      <c r="WK4" s="92"/>
      <c r="WL4" s="89"/>
      <c r="WM4" s="90"/>
      <c r="WN4" s="90"/>
      <c r="WO4" s="90"/>
      <c r="WP4" s="90"/>
      <c r="WQ4" s="90"/>
      <c r="WR4" s="92"/>
      <c r="WS4" s="89"/>
      <c r="WT4" s="90"/>
      <c r="WU4" s="90"/>
      <c r="WV4" s="90"/>
      <c r="WW4" s="90"/>
      <c r="WX4" s="90"/>
      <c r="WY4" s="92"/>
      <c r="WZ4" s="89"/>
      <c r="XA4" s="90"/>
      <c r="XB4" s="90"/>
      <c r="XC4" s="90"/>
      <c r="XD4" s="90"/>
      <c r="XE4" s="90"/>
      <c r="XF4" s="92"/>
      <c r="XG4" s="89"/>
      <c r="XH4" s="90"/>
      <c r="XI4" s="90"/>
      <c r="XJ4" s="90"/>
      <c r="XK4" s="90"/>
      <c r="XL4" s="90"/>
      <c r="XM4" s="92"/>
      <c r="XN4" s="89"/>
      <c r="XO4" s="90"/>
      <c r="XP4" s="90"/>
      <c r="XQ4" s="90"/>
      <c r="XR4" s="90"/>
      <c r="XS4" s="90"/>
      <c r="XT4" s="92"/>
      <c r="XU4" s="89"/>
      <c r="XV4" s="90"/>
      <c r="XW4" s="90"/>
      <c r="XX4" s="90"/>
      <c r="XY4" s="90"/>
      <c r="XZ4" s="90"/>
      <c r="YA4" s="92"/>
      <c r="YB4" s="89"/>
      <c r="YC4" s="90"/>
      <c r="YD4" s="90"/>
      <c r="YE4" s="90"/>
      <c r="YF4" s="90"/>
      <c r="YG4" s="90"/>
      <c r="YH4" s="92"/>
      <c r="YI4" s="89"/>
      <c r="YJ4" s="90"/>
      <c r="YK4" s="90"/>
      <c r="YL4" s="90"/>
      <c r="YM4" s="90"/>
      <c r="YN4" s="90"/>
      <c r="YO4" s="92"/>
      <c r="YP4" s="89"/>
      <c r="YQ4" s="90"/>
      <c r="YR4" s="90"/>
      <c r="YS4" s="90"/>
      <c r="YT4" s="90"/>
      <c r="YU4" s="90"/>
      <c r="YV4" s="92"/>
      <c r="YW4" s="89"/>
      <c r="YX4" s="90"/>
      <c r="YY4" s="90"/>
      <c r="YZ4" s="90"/>
      <c r="ZA4" s="90"/>
      <c r="ZB4" s="90"/>
      <c r="ZC4" s="92"/>
      <c r="ZD4" s="89"/>
      <c r="ZE4" s="90"/>
      <c r="ZF4" s="90"/>
      <c r="ZG4" s="90"/>
      <c r="ZH4" s="90"/>
      <c r="ZI4" s="90"/>
      <c r="ZJ4" s="92"/>
      <c r="ZK4" s="89"/>
      <c r="ZL4" s="90"/>
      <c r="ZM4" s="90"/>
      <c r="ZN4" s="90"/>
      <c r="ZO4" s="90"/>
      <c r="ZP4" s="90"/>
      <c r="ZQ4" s="92"/>
      <c r="ZR4" s="89"/>
      <c r="ZS4" s="90"/>
      <c r="ZT4" s="90"/>
      <c r="ZU4" s="90"/>
      <c r="ZV4" s="90"/>
      <c r="ZW4" s="90"/>
      <c r="ZX4" s="92"/>
      <c r="ZY4" s="89"/>
      <c r="ZZ4" s="90"/>
      <c r="AAA4" s="90"/>
      <c r="AAB4" s="90"/>
      <c r="AAC4" s="90"/>
      <c r="AAD4" s="90"/>
      <c r="AAE4" s="92"/>
      <c r="AAF4" s="89"/>
      <c r="AAG4" s="90"/>
      <c r="AAH4" s="90"/>
      <c r="AAI4" s="90"/>
      <c r="AAJ4" s="90"/>
      <c r="AAK4" s="90"/>
      <c r="AAL4" s="92"/>
      <c r="AAM4" s="89"/>
      <c r="AAN4" s="90"/>
      <c r="AAO4" s="90"/>
      <c r="AAP4" s="90"/>
      <c r="AAQ4" s="90"/>
      <c r="AAR4" s="90"/>
      <c r="AAS4" s="92"/>
      <c r="AAT4" s="89"/>
      <c r="AAU4" s="90"/>
      <c r="AAV4" s="90"/>
      <c r="AAW4" s="90"/>
      <c r="AAX4" s="90"/>
      <c r="AAY4" s="90"/>
      <c r="AAZ4" s="92"/>
      <c r="ABA4" s="89"/>
      <c r="ABB4" s="90"/>
      <c r="ABC4" s="90"/>
      <c r="ABD4" s="90"/>
      <c r="ABE4" s="90"/>
      <c r="ABF4" s="90"/>
      <c r="ABG4" s="92"/>
      <c r="ABH4" s="89"/>
      <c r="ABI4" s="90"/>
      <c r="ABJ4" s="90"/>
      <c r="ABK4" s="90"/>
      <c r="ABL4" s="90"/>
      <c r="ABM4" s="90"/>
      <c r="ABN4" s="92"/>
      <c r="ABO4" s="89"/>
      <c r="ABP4" s="90"/>
      <c r="ABQ4" s="90"/>
      <c r="ABR4" s="90"/>
      <c r="ABS4" s="90"/>
      <c r="ABT4" s="90"/>
      <c r="ABU4" s="92"/>
      <c r="ABV4" s="89"/>
      <c r="ABW4" s="90"/>
      <c r="ABX4" s="90"/>
      <c r="ABY4" s="90"/>
      <c r="ABZ4" s="90"/>
      <c r="ACA4" s="90"/>
      <c r="ACB4" s="92"/>
      <c r="ACC4" s="89"/>
      <c r="ACD4" s="90"/>
      <c r="ACE4" s="90"/>
      <c r="ACF4" s="90"/>
      <c r="ACG4" s="90"/>
      <c r="ACH4" s="90"/>
      <c r="ACI4" s="92"/>
      <c r="ACJ4" s="89"/>
      <c r="ACK4" s="90"/>
      <c r="ACL4" s="90"/>
      <c r="ACM4" s="90"/>
      <c r="ACN4" s="90"/>
      <c r="ACO4" s="90"/>
      <c r="ACP4" s="92"/>
      <c r="ACQ4" s="89"/>
      <c r="ACR4" s="90"/>
      <c r="ACS4" s="90"/>
      <c r="ACT4" s="90"/>
      <c r="ACU4" s="90"/>
      <c r="ACV4" s="90"/>
      <c r="ACW4" s="92"/>
      <c r="ACX4" s="89"/>
      <c r="ACY4" s="90"/>
      <c r="ACZ4" s="90"/>
      <c r="ADA4" s="90"/>
      <c r="ADB4" s="90"/>
      <c r="ADC4" s="90"/>
      <c r="ADD4" s="92"/>
      <c r="ADE4" s="89"/>
      <c r="ADF4" s="90"/>
      <c r="ADG4" s="90"/>
      <c r="ADH4" s="90"/>
      <c r="ADI4" s="90"/>
      <c r="ADJ4" s="90"/>
      <c r="ADK4" s="92"/>
      <c r="ADL4" s="89"/>
      <c r="ADM4" s="90"/>
      <c r="ADN4" s="90"/>
      <c r="ADO4" s="90"/>
      <c r="ADP4" s="90"/>
      <c r="ADQ4" s="90"/>
      <c r="ADR4" s="92"/>
      <c r="ADS4" s="89"/>
      <c r="ADT4" s="90"/>
      <c r="ADU4" s="90"/>
      <c r="ADV4" s="90"/>
      <c r="ADW4" s="90"/>
      <c r="ADX4" s="90"/>
      <c r="ADY4" s="92"/>
      <c r="ADZ4" s="89"/>
      <c r="AEA4" s="90"/>
      <c r="AEB4" s="90"/>
      <c r="AEC4" s="90"/>
      <c r="AED4" s="90"/>
      <c r="AEE4" s="90"/>
      <c r="AEF4" s="92"/>
      <c r="AEG4" s="89"/>
      <c r="AEH4" s="90"/>
      <c r="AEI4" s="90"/>
      <c r="AEJ4" s="90"/>
      <c r="AEK4" s="90"/>
      <c r="AEL4" s="90"/>
      <c r="AEM4" s="92"/>
      <c r="AEN4" s="89"/>
      <c r="AEO4" s="90"/>
      <c r="AEP4" s="90"/>
      <c r="AEQ4" s="90"/>
      <c r="AER4" s="90"/>
      <c r="AES4" s="90"/>
      <c r="AET4" s="92"/>
      <c r="AEU4" s="89"/>
      <c r="AEV4" s="90"/>
      <c r="AEW4" s="90"/>
      <c r="AEX4" s="90"/>
      <c r="AEY4" s="90"/>
      <c r="AEZ4" s="90"/>
      <c r="AFA4" s="92"/>
      <c r="AFB4" s="89"/>
      <c r="AFC4" s="90"/>
      <c r="AFD4" s="90"/>
      <c r="AFE4" s="90"/>
      <c r="AFF4" s="90"/>
      <c r="AFG4" s="90"/>
      <c r="AFH4" s="92"/>
      <c r="AFI4" s="89"/>
      <c r="AFJ4" s="90"/>
      <c r="AFK4" s="90"/>
      <c r="AFL4" s="90"/>
      <c r="AFM4" s="90"/>
      <c r="AFN4" s="90"/>
      <c r="AFO4" s="92"/>
      <c r="AFP4" s="89"/>
      <c r="AFQ4" s="90"/>
      <c r="AFR4" s="90"/>
      <c r="AFS4" s="90"/>
      <c r="AFT4" s="90"/>
      <c r="AFU4" s="90"/>
      <c r="AFV4" s="92"/>
      <c r="AFW4" s="89"/>
      <c r="AFX4" s="90"/>
      <c r="AFY4" s="90"/>
      <c r="AFZ4" s="90"/>
      <c r="AGA4" s="90"/>
      <c r="AGB4" s="90"/>
      <c r="AGC4" s="92"/>
      <c r="AGD4" s="89"/>
      <c r="AGE4" s="90"/>
      <c r="AGF4" s="90"/>
      <c r="AGG4" s="90"/>
      <c r="AGH4" s="90"/>
      <c r="AGI4" s="90"/>
      <c r="AGJ4" s="92"/>
      <c r="AGK4" s="89"/>
      <c r="AGL4" s="90"/>
      <c r="AGM4" s="90"/>
      <c r="AGN4" s="90"/>
      <c r="AGO4" s="90"/>
      <c r="AGP4" s="90"/>
      <c r="AGQ4" s="92"/>
      <c r="AGR4" s="89"/>
      <c r="AGS4" s="90"/>
      <c r="AGT4" s="90"/>
      <c r="AGU4" s="90"/>
      <c r="AGV4" s="90"/>
      <c r="AGW4" s="90"/>
      <c r="AGX4" s="92"/>
      <c r="AGY4" s="89"/>
      <c r="AGZ4" s="90"/>
      <c r="AHA4" s="90"/>
      <c r="AHB4" s="90"/>
      <c r="AHC4" s="90"/>
      <c r="AHD4" s="90"/>
      <c r="AHE4" s="92"/>
      <c r="AHF4" s="89"/>
      <c r="AHG4" s="90"/>
      <c r="AHH4" s="90"/>
      <c r="AHI4" s="90"/>
      <c r="AHJ4" s="90"/>
      <c r="AHK4" s="90"/>
      <c r="AHL4" s="92"/>
      <c r="AHM4" s="89"/>
      <c r="AHN4" s="90"/>
      <c r="AHO4" s="90"/>
      <c r="AHP4" s="90"/>
      <c r="AHQ4" s="90"/>
      <c r="AHR4" s="90"/>
      <c r="AHS4" s="92"/>
      <c r="AHT4" s="89"/>
      <c r="AHU4" s="90"/>
      <c r="AHV4" s="90"/>
      <c r="AHW4" s="90"/>
      <c r="AHX4" s="90"/>
      <c r="AHY4" s="90"/>
      <c r="AHZ4" s="92"/>
      <c r="AIA4" s="89"/>
      <c r="AIB4" s="90"/>
      <c r="AIC4" s="90"/>
      <c r="AID4" s="90"/>
      <c r="AIE4" s="90"/>
      <c r="AIF4" s="90"/>
      <c r="AIG4" s="92"/>
      <c r="AIH4" s="89"/>
      <c r="AII4" s="90"/>
      <c r="AIJ4" s="90"/>
      <c r="AIK4" s="90"/>
      <c r="AIL4" s="90"/>
      <c r="AIM4" s="90"/>
      <c r="AIN4" s="92"/>
      <c r="AIO4" s="89"/>
      <c r="AIP4" s="90"/>
      <c r="AIQ4" s="90"/>
      <c r="AIR4" s="90"/>
      <c r="AIS4" s="90"/>
      <c r="AIT4" s="90"/>
      <c r="AIU4" s="92"/>
      <c r="AIV4" s="89"/>
      <c r="AIW4" s="90"/>
      <c r="AIX4" s="90"/>
      <c r="AIY4" s="90"/>
      <c r="AIZ4" s="90"/>
      <c r="AJA4" s="90"/>
      <c r="AJB4" s="92"/>
      <c r="AJC4" s="89"/>
      <c r="AJD4" s="90"/>
      <c r="AJE4" s="90"/>
      <c r="AJF4" s="90"/>
      <c r="AJG4" s="90"/>
      <c r="AJH4" s="90"/>
      <c r="AJI4" s="92"/>
      <c r="AJJ4" s="89"/>
      <c r="AJK4" s="90"/>
      <c r="AJL4" s="90"/>
      <c r="AJM4" s="90"/>
      <c r="AJN4" s="90"/>
      <c r="AJO4" s="90"/>
      <c r="AJP4" s="92"/>
      <c r="AJQ4" s="89"/>
      <c r="AJR4" s="90"/>
      <c r="AJS4" s="90"/>
      <c r="AJT4" s="90"/>
      <c r="AJU4" s="90"/>
      <c r="AJV4" s="90"/>
      <c r="AJW4" s="92"/>
      <c r="AJX4" s="89"/>
      <c r="AJY4" s="90"/>
      <c r="AJZ4" s="90"/>
      <c r="AKA4" s="90"/>
      <c r="AKB4" s="90"/>
      <c r="AKC4" s="90"/>
      <c r="AKD4" s="92"/>
      <c r="AKE4" s="89"/>
      <c r="AKF4" s="90"/>
      <c r="AKG4" s="90"/>
      <c r="AKH4" s="90"/>
      <c r="AKI4" s="90"/>
      <c r="AKJ4" s="90"/>
      <c r="AKK4" s="92"/>
      <c r="AKL4" s="89"/>
      <c r="AKM4" s="90"/>
      <c r="AKN4" s="90"/>
      <c r="AKO4" s="90"/>
      <c r="AKP4" s="90"/>
      <c r="AKQ4" s="90"/>
      <c r="AKR4" s="92"/>
      <c r="AKS4" s="89"/>
      <c r="AKT4" s="90"/>
      <c r="AKU4" s="90"/>
      <c r="AKV4" s="90"/>
      <c r="AKW4" s="90"/>
      <c r="AKX4" s="90"/>
      <c r="AKY4" s="92"/>
      <c r="AKZ4" s="89"/>
      <c r="ALA4" s="90"/>
      <c r="ALB4" s="90"/>
      <c r="ALC4" s="90"/>
      <c r="ALD4" s="90"/>
      <c r="ALE4" s="90"/>
      <c r="ALF4" s="92"/>
      <c r="ALG4" s="89"/>
      <c r="ALH4" s="90"/>
      <c r="ALI4" s="90"/>
      <c r="ALJ4" s="90"/>
      <c r="ALK4" s="90"/>
      <c r="ALL4" s="90"/>
      <c r="ALM4" s="92"/>
      <c r="ALN4" s="89"/>
      <c r="ALO4" s="90"/>
      <c r="ALP4" s="90"/>
      <c r="ALQ4" s="90"/>
      <c r="ALR4" s="90"/>
      <c r="ALS4" s="90"/>
      <c r="ALT4" s="92"/>
      <c r="ALU4" s="89"/>
      <c r="ALV4" s="90"/>
      <c r="ALW4" s="90"/>
      <c r="ALX4" s="90"/>
      <c r="ALY4" s="90"/>
      <c r="ALZ4" s="90"/>
      <c r="AMA4" s="92"/>
      <c r="AMB4" s="89"/>
      <c r="AMC4" s="90"/>
      <c r="AMD4" s="90"/>
      <c r="AME4" s="90"/>
      <c r="AMF4" s="90"/>
      <c r="AMG4" s="90"/>
      <c r="AMH4" s="92"/>
      <c r="AMI4" s="89"/>
      <c r="AMJ4" s="90"/>
      <c r="AMK4" s="90"/>
      <c r="AML4" s="90"/>
      <c r="AMM4" s="90"/>
      <c r="AMN4" s="90"/>
      <c r="AMO4" s="92"/>
      <c r="AMP4" s="89"/>
      <c r="AMQ4" s="90"/>
      <c r="AMR4" s="90"/>
      <c r="AMS4" s="90"/>
      <c r="AMT4" s="90"/>
      <c r="AMU4" s="90"/>
      <c r="AMV4" s="92"/>
      <c r="AMW4" s="89"/>
      <c r="AMX4" s="90"/>
      <c r="AMY4" s="90"/>
      <c r="AMZ4" s="90"/>
      <c r="ANA4" s="90"/>
      <c r="ANB4" s="90"/>
      <c r="ANC4" s="92"/>
      <c r="AND4" s="89"/>
      <c r="ANE4" s="90"/>
      <c r="ANF4" s="90"/>
      <c r="ANG4" s="90"/>
      <c r="ANH4" s="90"/>
      <c r="ANI4" s="90"/>
      <c r="ANJ4" s="92"/>
      <c r="ANK4" s="89"/>
      <c r="ANL4" s="90"/>
      <c r="ANM4" s="90"/>
      <c r="ANN4" s="90"/>
      <c r="ANO4" s="90"/>
      <c r="ANP4" s="90"/>
      <c r="ANQ4" s="92"/>
      <c r="ANR4" s="89"/>
      <c r="ANS4" s="90"/>
      <c r="ANT4" s="90"/>
      <c r="ANU4" s="90"/>
      <c r="ANV4" s="90"/>
      <c r="ANW4" s="90"/>
      <c r="ANX4" s="92"/>
      <c r="ANY4" s="89"/>
      <c r="ANZ4" s="90"/>
      <c r="AOA4" s="90"/>
      <c r="AOB4" s="90"/>
      <c r="AOC4" s="90"/>
      <c r="AOD4" s="90"/>
      <c r="AOE4" s="92"/>
      <c r="AOF4" s="89"/>
      <c r="AOG4" s="90"/>
      <c r="AOH4" s="90"/>
      <c r="AOI4" s="90"/>
      <c r="AOJ4" s="90"/>
      <c r="AOK4" s="90"/>
      <c r="AOL4" s="92"/>
      <c r="AOM4" s="89"/>
      <c r="AON4" s="90"/>
      <c r="AOO4" s="90"/>
      <c r="AOP4" s="90"/>
      <c r="AOQ4" s="90"/>
      <c r="AOR4" s="90"/>
      <c r="AOS4" s="92"/>
      <c r="AOT4" s="89"/>
      <c r="AOU4" s="90"/>
      <c r="AOV4" s="90"/>
      <c r="AOW4" s="90"/>
      <c r="AOX4" s="90"/>
      <c r="AOY4" s="90"/>
      <c r="AOZ4" s="92"/>
      <c r="APA4" s="89"/>
      <c r="APB4" s="90"/>
      <c r="APC4" s="90"/>
      <c r="APD4" s="90"/>
      <c r="APE4" s="90"/>
      <c r="APF4" s="90"/>
      <c r="APG4" s="92"/>
      <c r="APH4" s="89"/>
      <c r="API4" s="90"/>
      <c r="APJ4" s="90"/>
      <c r="APK4" s="90"/>
      <c r="APL4" s="90"/>
      <c r="APM4" s="90"/>
      <c r="APN4" s="92"/>
      <c r="APO4" s="89"/>
      <c r="APP4" s="90"/>
      <c r="APQ4" s="90"/>
      <c r="APR4" s="90"/>
      <c r="APS4" s="90"/>
      <c r="APT4" s="90"/>
      <c r="APU4" s="92"/>
      <c r="APV4" s="89"/>
      <c r="APW4" s="90"/>
      <c r="APX4" s="90"/>
      <c r="APY4" s="90"/>
      <c r="APZ4" s="90"/>
      <c r="AQA4" s="90"/>
      <c r="AQB4" s="92"/>
      <c r="AQC4" s="89"/>
      <c r="AQD4" s="90"/>
      <c r="AQE4" s="90"/>
      <c r="AQF4" s="90"/>
      <c r="AQG4" s="90"/>
      <c r="AQH4" s="90"/>
      <c r="AQI4" s="92"/>
      <c r="AQJ4" s="89"/>
      <c r="AQK4" s="90"/>
      <c r="AQL4" s="90"/>
      <c r="AQM4" s="90"/>
      <c r="AQN4" s="90"/>
      <c r="AQO4" s="90"/>
      <c r="AQP4" s="92"/>
      <c r="AQQ4" s="89"/>
      <c r="AQR4" s="90"/>
      <c r="AQS4" s="90"/>
      <c r="AQT4" s="90"/>
      <c r="AQU4" s="90"/>
      <c r="AQV4" s="90"/>
      <c r="AQW4" s="92"/>
      <c r="AQX4" s="89"/>
      <c r="AQY4" s="90"/>
      <c r="AQZ4" s="90"/>
      <c r="ARA4" s="90"/>
      <c r="ARB4" s="90"/>
      <c r="ARC4" s="90"/>
      <c r="ARD4" s="92"/>
      <c r="ARE4" s="89"/>
      <c r="ARF4" s="90"/>
      <c r="ARG4" s="90"/>
      <c r="ARH4" s="90"/>
      <c r="ARI4" s="90"/>
      <c r="ARJ4" s="90"/>
      <c r="ARK4" s="92"/>
      <c r="ARL4" s="89"/>
      <c r="ARM4" s="90"/>
      <c r="ARN4" s="90"/>
      <c r="ARO4" s="90"/>
      <c r="ARP4" s="90"/>
      <c r="ARQ4" s="90"/>
      <c r="ARR4" s="92"/>
      <c r="ARS4" s="89"/>
      <c r="ART4" s="90"/>
      <c r="ARU4" s="90"/>
      <c r="ARV4" s="90"/>
      <c r="ARW4" s="90"/>
      <c r="ARX4" s="90"/>
      <c r="ARY4" s="92"/>
      <c r="ARZ4" s="89"/>
      <c r="ASA4" s="90"/>
      <c r="ASB4" s="90"/>
      <c r="ASC4" s="90"/>
      <c r="ASD4" s="90"/>
      <c r="ASE4" s="90"/>
      <c r="ASF4" s="92"/>
      <c r="ASG4" s="89"/>
      <c r="ASH4" s="90"/>
      <c r="ASI4" s="90"/>
      <c r="ASJ4" s="90"/>
      <c r="ASK4" s="90"/>
      <c r="ASL4" s="90"/>
      <c r="ASM4" s="92"/>
      <c r="ASN4" s="89"/>
      <c r="ASO4" s="90"/>
      <c r="ASP4" s="90"/>
      <c r="ASQ4" s="90"/>
      <c r="ASR4" s="90"/>
      <c r="ASS4" s="90"/>
      <c r="AST4" s="92"/>
      <c r="ASU4" s="89"/>
      <c r="ASV4" s="90"/>
      <c r="ASW4" s="90"/>
      <c r="ASX4" s="90"/>
      <c r="ASY4" s="90"/>
      <c r="ASZ4" s="90"/>
      <c r="ATA4" s="92"/>
      <c r="ATB4" s="89"/>
      <c r="ATC4" s="90"/>
      <c r="ATD4" s="90"/>
      <c r="ATE4" s="90"/>
      <c r="ATF4" s="90"/>
      <c r="ATG4" s="90"/>
      <c r="ATH4" s="92"/>
      <c r="ATI4" s="89"/>
      <c r="ATJ4" s="90"/>
      <c r="ATK4" s="90"/>
      <c r="ATL4" s="90"/>
      <c r="ATM4" s="90"/>
      <c r="ATN4" s="90"/>
      <c r="ATO4" s="92"/>
      <c r="ATP4" s="89"/>
      <c r="ATQ4" s="90"/>
      <c r="ATR4" s="90"/>
      <c r="ATS4" s="90"/>
      <c r="ATT4" s="90"/>
      <c r="ATU4" s="90"/>
      <c r="ATV4" s="92"/>
      <c r="ATW4" s="89"/>
      <c r="ATX4" s="90"/>
      <c r="ATY4" s="90"/>
      <c r="ATZ4" s="90"/>
      <c r="AUA4" s="90"/>
      <c r="AUB4" s="90"/>
      <c r="AUC4" s="92"/>
      <c r="AUD4" s="89"/>
      <c r="AUE4" s="90"/>
      <c r="AUF4" s="90"/>
      <c r="AUG4" s="90"/>
      <c r="AUH4" s="90"/>
      <c r="AUI4" s="90"/>
      <c r="AUJ4" s="92"/>
      <c r="AUK4" s="89"/>
      <c r="AUL4" s="90"/>
      <c r="AUM4" s="90"/>
      <c r="AUN4" s="90"/>
      <c r="AUO4" s="90"/>
      <c r="AUP4" s="90"/>
      <c r="AUQ4" s="92"/>
      <c r="AUR4" s="89"/>
      <c r="AUS4" s="90"/>
      <c r="AUT4" s="90"/>
      <c r="AUU4" s="90"/>
      <c r="AUV4" s="90"/>
      <c r="AUW4" s="90"/>
      <c r="AUX4" s="92"/>
      <c r="AUY4" s="89"/>
      <c r="AUZ4" s="90"/>
      <c r="AVA4" s="90"/>
      <c r="AVB4" s="90"/>
      <c r="AVC4" s="90"/>
      <c r="AVD4" s="90"/>
      <c r="AVE4" s="92"/>
      <c r="AVF4" s="89"/>
      <c r="AVG4" s="90"/>
      <c r="AVH4" s="90"/>
      <c r="AVI4" s="90"/>
      <c r="AVJ4" s="90"/>
      <c r="AVK4" s="90"/>
      <c r="AVL4" s="92"/>
      <c r="AVM4" s="89"/>
      <c r="AVN4" s="90"/>
      <c r="AVO4" s="90"/>
      <c r="AVP4" s="90"/>
      <c r="AVQ4" s="90"/>
      <c r="AVR4" s="90"/>
      <c r="AVS4" s="92"/>
      <c r="AVT4" s="89"/>
      <c r="AVU4" s="90"/>
      <c r="AVV4" s="90"/>
      <c r="AVW4" s="90"/>
      <c r="AVX4" s="90"/>
      <c r="AVY4" s="90"/>
      <c r="AVZ4" s="92"/>
      <c r="AWA4" s="89"/>
      <c r="AWB4" s="90"/>
      <c r="AWC4" s="90"/>
      <c r="AWD4" s="90"/>
      <c r="AWE4" s="90"/>
      <c r="AWF4" s="90"/>
      <c r="AWG4" s="92"/>
      <c r="AWH4" s="89"/>
      <c r="AWI4" s="90"/>
      <c r="AWJ4" s="90"/>
      <c r="AWK4" s="90"/>
      <c r="AWL4" s="90"/>
      <c r="AWM4" s="90"/>
      <c r="AWN4" s="92"/>
      <c r="AWO4" s="89"/>
      <c r="AWP4" s="90"/>
      <c r="AWQ4" s="90"/>
      <c r="AWR4" s="90"/>
      <c r="AWS4" s="90"/>
      <c r="AWT4" s="90"/>
      <c r="AWU4" s="92"/>
      <c r="AWV4" s="89"/>
      <c r="AWW4" s="90"/>
      <c r="AWX4" s="90"/>
      <c r="AWY4" s="90"/>
      <c r="AWZ4" s="90"/>
      <c r="AXA4" s="90"/>
      <c r="AXB4" s="92"/>
      <c r="AXC4" s="89"/>
      <c r="AXD4" s="90"/>
      <c r="AXE4" s="90"/>
      <c r="AXF4" s="90"/>
      <c r="AXG4" s="90"/>
      <c r="AXH4" s="90"/>
      <c r="AXI4" s="92"/>
      <c r="AXJ4" s="89"/>
      <c r="AXK4" s="90"/>
      <c r="AXL4" s="90"/>
      <c r="AXM4" s="90"/>
      <c r="AXN4" s="90"/>
      <c r="AXO4" s="90"/>
      <c r="AXP4" s="92"/>
      <c r="AXQ4" s="89"/>
      <c r="AXR4" s="90"/>
      <c r="AXS4" s="90"/>
      <c r="AXT4" s="90"/>
      <c r="AXU4" s="90"/>
      <c r="AXV4" s="90"/>
      <c r="AXW4" s="92"/>
      <c r="AXX4" s="89"/>
      <c r="AXY4" s="90"/>
      <c r="AXZ4" s="90"/>
      <c r="AYA4" s="90"/>
      <c r="AYB4" s="90"/>
      <c r="AYC4" s="90"/>
      <c r="AYD4" s="92"/>
      <c r="AYE4" s="89"/>
      <c r="AYF4" s="90"/>
      <c r="AYG4" s="90"/>
      <c r="AYH4" s="90"/>
      <c r="AYI4" s="90"/>
      <c r="AYJ4" s="90"/>
      <c r="AYK4" s="92"/>
      <c r="AYL4" s="89"/>
      <c r="AYM4" s="90"/>
      <c r="AYN4" s="90"/>
      <c r="AYO4" s="90"/>
      <c r="AYP4" s="90"/>
      <c r="AYQ4" s="90"/>
      <c r="AYR4" s="92"/>
      <c r="AYS4" s="89"/>
      <c r="AYT4" s="90"/>
      <c r="AYU4" s="90"/>
      <c r="AYV4" s="90"/>
      <c r="AYW4" s="90"/>
      <c r="AYX4" s="90"/>
      <c r="AYY4" s="92"/>
      <c r="AYZ4" s="89"/>
      <c r="AZA4" s="90"/>
      <c r="AZB4" s="90"/>
      <c r="AZC4" s="90"/>
      <c r="AZD4" s="90"/>
      <c r="AZE4" s="90"/>
      <c r="AZF4" s="92"/>
      <c r="AZG4" s="89"/>
      <c r="AZH4" s="90"/>
      <c r="AZI4" s="90"/>
      <c r="AZJ4" s="90"/>
      <c r="AZK4" s="90"/>
      <c r="AZL4" s="90"/>
      <c r="AZM4" s="92"/>
      <c r="AZN4" s="89"/>
      <c r="AZO4" s="90"/>
      <c r="AZP4" s="90"/>
      <c r="AZQ4" s="90"/>
      <c r="AZR4" s="90"/>
      <c r="AZS4" s="90"/>
      <c r="AZT4" s="92"/>
      <c r="AZU4" s="89"/>
      <c r="AZV4" s="90"/>
      <c r="AZW4" s="90"/>
      <c r="AZX4" s="90"/>
      <c r="AZY4" s="90"/>
      <c r="AZZ4" s="90"/>
      <c r="BAA4" s="92"/>
      <c r="BAB4" s="89"/>
      <c r="BAC4" s="90"/>
      <c r="BAD4" s="90"/>
      <c r="BAE4" s="90"/>
      <c r="BAF4" s="90"/>
      <c r="BAG4" s="90"/>
      <c r="BAH4" s="92"/>
      <c r="BAI4" s="89"/>
      <c r="BAJ4" s="90"/>
      <c r="BAK4" s="90"/>
      <c r="BAL4" s="90"/>
      <c r="BAM4" s="90"/>
      <c r="BAN4" s="90"/>
      <c r="BAO4" s="92"/>
      <c r="BAP4" s="89"/>
      <c r="BAQ4" s="90"/>
      <c r="BAR4" s="90"/>
      <c r="BAS4" s="90"/>
      <c r="BAT4" s="90"/>
      <c r="BAU4" s="90"/>
      <c r="BAV4" s="92"/>
      <c r="BAW4" s="89"/>
      <c r="BAX4" s="90"/>
      <c r="BAY4" s="90"/>
      <c r="BAZ4" s="90"/>
      <c r="BBA4" s="90"/>
      <c r="BBB4" s="90"/>
      <c r="BBC4" s="92"/>
      <c r="BBD4" s="89"/>
      <c r="BBE4" s="90"/>
      <c r="BBF4" s="90"/>
      <c r="BBG4" s="90"/>
      <c r="BBH4" s="90"/>
      <c r="BBI4" s="90"/>
      <c r="BBJ4" s="92"/>
      <c r="BBK4" s="89"/>
      <c r="BBL4" s="90"/>
      <c r="BBM4" s="90"/>
      <c r="BBN4" s="90"/>
      <c r="BBO4" s="90"/>
      <c r="BBP4" s="90"/>
      <c r="BBQ4" s="92"/>
      <c r="BBR4" s="89"/>
      <c r="BBS4" s="90"/>
      <c r="BBT4" s="90"/>
      <c r="BBU4" s="90"/>
      <c r="BBV4" s="90"/>
      <c r="BBW4" s="90"/>
      <c r="BBX4" s="92"/>
      <c r="BBY4" s="89"/>
      <c r="BBZ4" s="90"/>
      <c r="BCA4" s="90"/>
      <c r="BCB4" s="90"/>
      <c r="BCC4" s="90"/>
      <c r="BCD4" s="90"/>
      <c r="BCE4" s="92"/>
      <c r="BCF4" s="89"/>
      <c r="BCG4" s="90"/>
      <c r="BCH4" s="90"/>
      <c r="BCI4" s="90"/>
      <c r="BCJ4" s="90"/>
      <c r="BCK4" s="90"/>
      <c r="BCL4" s="92"/>
      <c r="BCM4" s="89"/>
      <c r="BCN4" s="90"/>
      <c r="BCO4" s="90"/>
      <c r="BCP4" s="90"/>
      <c r="BCQ4" s="90"/>
      <c r="BCR4" s="90"/>
      <c r="BCS4" s="92"/>
      <c r="BCT4" s="89"/>
      <c r="BCU4" s="90"/>
      <c r="BCV4" s="90"/>
      <c r="BCW4" s="90"/>
      <c r="BCX4" s="90"/>
      <c r="BCY4" s="90"/>
      <c r="BCZ4" s="92"/>
      <c r="BDA4" s="89"/>
      <c r="BDB4" s="90"/>
      <c r="BDC4" s="90"/>
      <c r="BDD4" s="90"/>
      <c r="BDE4" s="90"/>
      <c r="BDF4" s="90"/>
      <c r="BDG4" s="92"/>
      <c r="BDH4" s="89"/>
      <c r="BDI4" s="90"/>
      <c r="BDJ4" s="90"/>
      <c r="BDK4" s="90"/>
      <c r="BDL4" s="90"/>
      <c r="BDM4" s="90"/>
      <c r="BDN4" s="92"/>
      <c r="BDO4" s="89"/>
      <c r="BDP4" s="90"/>
      <c r="BDQ4" s="90"/>
      <c r="BDR4" s="90"/>
      <c r="BDS4" s="90"/>
      <c r="BDT4" s="90"/>
      <c r="BDU4" s="92"/>
      <c r="BDV4" s="89"/>
      <c r="BDW4" s="90"/>
      <c r="BDX4" s="90"/>
      <c r="BDY4" s="90"/>
      <c r="BDZ4" s="90"/>
      <c r="BEA4" s="90"/>
      <c r="BEB4" s="92"/>
      <c r="BEC4" s="89"/>
      <c r="BED4" s="90"/>
      <c r="BEE4" s="90"/>
      <c r="BEF4" s="90"/>
      <c r="BEG4" s="90"/>
      <c r="BEH4" s="90"/>
      <c r="BEI4" s="92"/>
      <c r="BEJ4" s="89"/>
      <c r="BEK4" s="90"/>
      <c r="BEL4" s="90"/>
      <c r="BEM4" s="90"/>
      <c r="BEN4" s="90"/>
      <c r="BEO4" s="90"/>
      <c r="BEP4" s="92"/>
      <c r="BEQ4" s="89"/>
      <c r="BER4" s="90"/>
      <c r="BES4" s="90"/>
      <c r="BET4" s="90"/>
      <c r="BEU4" s="90"/>
      <c r="BEV4" s="90"/>
      <c r="BEW4" s="92"/>
      <c r="BEX4" s="89"/>
      <c r="BEY4" s="90"/>
      <c r="BEZ4" s="90"/>
      <c r="BFA4" s="90"/>
      <c r="BFB4" s="90"/>
      <c r="BFC4" s="90"/>
      <c r="BFD4" s="92"/>
      <c r="BFE4" s="89"/>
      <c r="BFF4" s="90"/>
      <c r="BFG4" s="90"/>
      <c r="BFH4" s="90"/>
      <c r="BFI4" s="90"/>
      <c r="BFJ4" s="90"/>
      <c r="BFK4" s="92"/>
      <c r="BFL4" s="89"/>
      <c r="BFM4" s="90"/>
      <c r="BFN4" s="90"/>
      <c r="BFO4" s="90"/>
      <c r="BFP4" s="90"/>
      <c r="BFQ4" s="90"/>
      <c r="BFR4" s="92"/>
      <c r="BFS4" s="89"/>
      <c r="BFT4" s="90"/>
      <c r="BFU4" s="90"/>
      <c r="BFV4" s="90"/>
      <c r="BFW4" s="90"/>
      <c r="BFX4" s="90"/>
      <c r="BFY4" s="92"/>
      <c r="BFZ4" s="89"/>
      <c r="BGA4" s="90"/>
      <c r="BGB4" s="90"/>
      <c r="BGC4" s="90"/>
      <c r="BGD4" s="90"/>
      <c r="BGE4" s="90"/>
      <c r="BGF4" s="92"/>
      <c r="BGG4" s="89"/>
      <c r="BGH4" s="90"/>
      <c r="BGI4" s="90"/>
      <c r="BGJ4" s="90"/>
      <c r="BGK4" s="90"/>
      <c r="BGL4" s="90"/>
      <c r="BGM4" s="92"/>
      <c r="BGN4" s="89"/>
      <c r="BGO4" s="90"/>
      <c r="BGP4" s="90"/>
      <c r="BGQ4" s="90"/>
      <c r="BGR4" s="90"/>
      <c r="BGS4" s="90"/>
      <c r="BGT4" s="92"/>
      <c r="BGU4" s="89"/>
      <c r="BGV4" s="90"/>
      <c r="BGW4" s="90"/>
      <c r="BGX4" s="90"/>
      <c r="BGY4" s="90"/>
      <c r="BGZ4" s="90"/>
      <c r="BHA4" s="92"/>
      <c r="BHB4" s="89"/>
      <c r="BHC4" s="90"/>
      <c r="BHD4" s="90"/>
      <c r="BHE4" s="90"/>
      <c r="BHF4" s="90"/>
      <c r="BHG4" s="90"/>
      <c r="BHH4" s="92"/>
      <c r="BHI4" s="89"/>
      <c r="BHJ4" s="90"/>
      <c r="BHK4" s="90"/>
      <c r="BHL4" s="90"/>
      <c r="BHM4" s="90"/>
      <c r="BHN4" s="90"/>
      <c r="BHO4" s="92"/>
      <c r="BHP4" s="89"/>
      <c r="BHQ4" s="90"/>
      <c r="BHR4" s="90"/>
      <c r="BHS4" s="90"/>
      <c r="BHT4" s="90"/>
      <c r="BHU4" s="90"/>
      <c r="BHV4" s="92"/>
      <c r="BHW4" s="89"/>
      <c r="BHX4" s="90"/>
      <c r="BHY4" s="90"/>
      <c r="BHZ4" s="90"/>
      <c r="BIA4" s="90"/>
      <c r="BIB4" s="90"/>
      <c r="BIC4" s="92"/>
      <c r="BID4" s="89"/>
      <c r="BIE4" s="90"/>
      <c r="BIF4" s="90"/>
      <c r="BIG4" s="90"/>
      <c r="BIH4" s="90"/>
      <c r="BII4" s="90"/>
      <c r="BIJ4" s="92"/>
      <c r="BIK4" s="89"/>
      <c r="BIL4" s="90"/>
      <c r="BIM4" s="90"/>
      <c r="BIN4" s="90"/>
      <c r="BIO4" s="90"/>
      <c r="BIP4" s="90"/>
      <c r="BIQ4" s="92"/>
      <c r="BIR4" s="89"/>
      <c r="BIS4" s="90"/>
      <c r="BIT4" s="90"/>
      <c r="BIU4" s="90"/>
      <c r="BIV4" s="90"/>
      <c r="BIW4" s="90"/>
      <c r="BIX4" s="92"/>
      <c r="BIY4" s="89"/>
      <c r="BIZ4" s="90"/>
      <c r="BJA4" s="90"/>
      <c r="BJB4" s="90"/>
      <c r="BJC4" s="90"/>
      <c r="BJD4" s="90"/>
      <c r="BJE4" s="92"/>
      <c r="BJF4" s="89"/>
      <c r="BJG4" s="90"/>
      <c r="BJH4" s="90"/>
      <c r="BJI4" s="90"/>
      <c r="BJJ4" s="90"/>
      <c r="BJK4" s="90"/>
      <c r="BJL4" s="92"/>
      <c r="BJM4" s="89"/>
      <c r="BJN4" s="90"/>
      <c r="BJO4" s="90"/>
      <c r="BJP4" s="90"/>
      <c r="BJQ4" s="90"/>
      <c r="BJR4" s="90"/>
      <c r="BJS4" s="92"/>
      <c r="BJT4" s="89"/>
      <c r="BJU4" s="90"/>
      <c r="BJV4" s="90"/>
      <c r="BJW4" s="90"/>
      <c r="BJX4" s="90"/>
      <c r="BJY4" s="90"/>
      <c r="BJZ4" s="92"/>
      <c r="BKA4" s="89"/>
      <c r="BKB4" s="90"/>
      <c r="BKC4" s="90"/>
      <c r="BKD4" s="90"/>
      <c r="BKE4" s="90"/>
      <c r="BKF4" s="90"/>
      <c r="BKG4" s="92"/>
      <c r="BKH4" s="89"/>
      <c r="BKI4" s="90"/>
      <c r="BKJ4" s="90"/>
      <c r="BKK4" s="90"/>
      <c r="BKL4" s="90"/>
      <c r="BKM4" s="90"/>
      <c r="BKN4" s="92"/>
      <c r="BKO4" s="89"/>
      <c r="BKP4" s="90"/>
      <c r="BKQ4" s="90"/>
      <c r="BKR4" s="90"/>
      <c r="BKS4" s="90"/>
      <c r="BKT4" s="90"/>
      <c r="BKU4" s="92"/>
      <c r="BKV4" s="89"/>
      <c r="BKW4" s="90"/>
      <c r="BKX4" s="90"/>
      <c r="BKY4" s="90"/>
      <c r="BKZ4" s="90"/>
      <c r="BLA4" s="90"/>
      <c r="BLB4" s="92"/>
      <c r="BLC4" s="89"/>
      <c r="BLD4" s="90"/>
      <c r="BLE4" s="90"/>
      <c r="BLF4" s="90"/>
      <c r="BLG4" s="90"/>
      <c r="BLH4" s="90"/>
      <c r="BLI4" s="92"/>
      <c r="BLJ4" s="89"/>
      <c r="BLK4" s="90"/>
      <c r="BLL4" s="90"/>
      <c r="BLM4" s="90"/>
      <c r="BLN4" s="90"/>
      <c r="BLO4" s="90"/>
      <c r="BLP4" s="92"/>
      <c r="BLQ4" s="89"/>
      <c r="BLR4" s="90"/>
      <c r="BLS4" s="90"/>
      <c r="BLT4" s="90"/>
      <c r="BLU4" s="90"/>
      <c r="BLV4" s="90"/>
      <c r="BLW4" s="92"/>
      <c r="BLX4" s="89"/>
      <c r="BLY4" s="90"/>
      <c r="BLZ4" s="90"/>
      <c r="BMA4" s="90"/>
      <c r="BMB4" s="90"/>
      <c r="BMC4" s="90"/>
      <c r="BMD4" s="92"/>
      <c r="BME4" s="89"/>
      <c r="BMF4" s="90"/>
      <c r="BMG4" s="90"/>
      <c r="BMH4" s="90"/>
      <c r="BMI4" s="90"/>
      <c r="BMJ4" s="90"/>
      <c r="BMK4" s="92"/>
      <c r="BML4" s="89"/>
      <c r="BMM4" s="90"/>
      <c r="BMN4" s="90"/>
      <c r="BMO4" s="90"/>
      <c r="BMP4" s="90"/>
      <c r="BMQ4" s="90"/>
      <c r="BMR4" s="92"/>
      <c r="BMS4" s="89"/>
      <c r="BMT4" s="90"/>
      <c r="BMU4" s="90"/>
      <c r="BMV4" s="90"/>
      <c r="BMW4" s="90"/>
      <c r="BMX4" s="90"/>
      <c r="BMY4" s="92"/>
      <c r="BMZ4" s="89"/>
      <c r="BNA4" s="90"/>
      <c r="BNB4" s="90"/>
      <c r="BNC4" s="90"/>
      <c r="BND4" s="90"/>
      <c r="BNE4" s="90"/>
      <c r="BNF4" s="92"/>
      <c r="BNG4" s="89"/>
      <c r="BNH4" s="90"/>
      <c r="BNI4" s="90"/>
      <c r="BNJ4" s="90"/>
      <c r="BNK4" s="90"/>
      <c r="BNL4" s="90"/>
      <c r="BNM4" s="92"/>
      <c r="BNN4" s="89"/>
      <c r="BNO4" s="90"/>
      <c r="BNP4" s="90"/>
      <c r="BNQ4" s="90"/>
      <c r="BNR4" s="90"/>
      <c r="BNS4" s="90"/>
      <c r="BNT4" s="92"/>
      <c r="BNU4" s="89"/>
      <c r="BNV4" s="90"/>
      <c r="BNW4" s="90"/>
      <c r="BNX4" s="90"/>
      <c r="BNY4" s="90"/>
      <c r="BNZ4" s="90"/>
      <c r="BOA4" s="92"/>
      <c r="BOB4" s="89"/>
      <c r="BOC4" s="90"/>
      <c r="BOD4" s="90"/>
      <c r="BOE4" s="90"/>
      <c r="BOF4" s="90"/>
      <c r="BOG4" s="90"/>
      <c r="BOH4" s="92"/>
      <c r="BOI4" s="89"/>
      <c r="BOJ4" s="90"/>
      <c r="BOK4" s="90"/>
      <c r="BOL4" s="90"/>
      <c r="BOM4" s="90"/>
      <c r="BON4" s="90"/>
      <c r="BOO4" s="92"/>
      <c r="BOP4" s="89"/>
      <c r="BOQ4" s="90"/>
      <c r="BOR4" s="90"/>
      <c r="BOS4" s="90"/>
      <c r="BOT4" s="90"/>
      <c r="BOU4" s="90"/>
      <c r="BOV4" s="92"/>
      <c r="BOW4" s="89"/>
      <c r="BOX4" s="90"/>
      <c r="BOY4" s="90"/>
      <c r="BOZ4" s="90"/>
      <c r="BPA4" s="90"/>
      <c r="BPB4" s="90"/>
      <c r="BPC4" s="92"/>
      <c r="BPD4" s="89"/>
      <c r="BPE4" s="90"/>
      <c r="BPF4" s="90"/>
      <c r="BPG4" s="90"/>
      <c r="BPH4" s="90"/>
      <c r="BPI4" s="90"/>
      <c r="BPJ4" s="92"/>
      <c r="BPK4" s="89"/>
      <c r="BPL4" s="90"/>
      <c r="BPM4" s="90"/>
      <c r="BPN4" s="90"/>
      <c r="BPO4" s="90"/>
      <c r="BPP4" s="90"/>
      <c r="BPQ4" s="92"/>
      <c r="BPR4" s="89"/>
      <c r="BPS4" s="90"/>
      <c r="BPT4" s="90"/>
      <c r="BPU4" s="90"/>
      <c r="BPV4" s="90"/>
      <c r="BPW4" s="90"/>
      <c r="BPX4" s="92"/>
      <c r="BPY4" s="89"/>
      <c r="BPZ4" s="90"/>
      <c r="BQA4" s="90"/>
      <c r="BQB4" s="90"/>
      <c r="BQC4" s="90"/>
      <c r="BQD4" s="90"/>
      <c r="BQE4" s="92"/>
      <c r="BQF4" s="89"/>
      <c r="BQG4" s="90"/>
      <c r="BQH4" s="90"/>
      <c r="BQI4" s="90"/>
      <c r="BQJ4" s="90"/>
      <c r="BQK4" s="90"/>
      <c r="BQL4" s="92"/>
      <c r="BQM4" s="89"/>
      <c r="BQN4" s="90"/>
      <c r="BQO4" s="90"/>
      <c r="BQP4" s="90"/>
      <c r="BQQ4" s="90"/>
      <c r="BQR4" s="90"/>
      <c r="BQS4" s="92"/>
      <c r="BQT4" s="89"/>
      <c r="BQU4" s="90"/>
      <c r="BQV4" s="90"/>
      <c r="BQW4" s="90"/>
      <c r="BQX4" s="90"/>
      <c r="BQY4" s="90"/>
      <c r="BQZ4" s="92"/>
      <c r="BRA4" s="89"/>
      <c r="BRB4" s="90"/>
      <c r="BRC4" s="90"/>
      <c r="BRD4" s="90"/>
      <c r="BRE4" s="90"/>
      <c r="BRF4" s="90"/>
      <c r="BRG4" s="92"/>
      <c r="BRH4" s="89"/>
      <c r="BRI4" s="90"/>
      <c r="BRJ4" s="90"/>
      <c r="BRK4" s="90"/>
      <c r="BRL4" s="90"/>
      <c r="BRM4" s="90"/>
      <c r="BRN4" s="92"/>
      <c r="BRO4" s="89"/>
      <c r="BRP4" s="90"/>
      <c r="BRQ4" s="90"/>
      <c r="BRR4" s="90"/>
      <c r="BRS4" s="90"/>
      <c r="BRT4" s="90"/>
      <c r="BRU4" s="92"/>
      <c r="BRV4" s="89"/>
      <c r="BRW4" s="90"/>
      <c r="BRX4" s="90"/>
      <c r="BRY4" s="90"/>
      <c r="BRZ4" s="90"/>
      <c r="BSA4" s="90"/>
      <c r="BSB4" s="90"/>
      <c r="BSC4" s="89"/>
      <c r="BSD4" s="90"/>
      <c r="BSE4" s="90"/>
      <c r="BSF4" s="90"/>
      <c r="BSG4" s="90"/>
      <c r="BSH4" s="90"/>
      <c r="BSI4" s="90"/>
      <c r="BSJ4" s="89"/>
      <c r="BSK4" s="90"/>
      <c r="BSL4" s="90"/>
      <c r="BSM4" s="90"/>
      <c r="BSN4" s="90"/>
      <c r="BSO4" s="90"/>
      <c r="BSP4" s="90"/>
      <c r="BSQ4" s="89"/>
      <c r="BSR4" s="90"/>
      <c r="BSS4" s="90"/>
      <c r="BST4" s="90"/>
      <c r="BSU4" s="90"/>
      <c r="BSV4" s="90"/>
      <c r="BSW4" s="90"/>
      <c r="BSX4" s="89"/>
      <c r="BSY4" s="90"/>
      <c r="BSZ4" s="90"/>
      <c r="BTA4" s="90"/>
      <c r="BTB4" s="90"/>
      <c r="BTC4" s="90"/>
      <c r="BTD4" s="90"/>
      <c r="BTE4" s="89"/>
      <c r="BTF4" s="90"/>
      <c r="BTG4" s="90"/>
      <c r="BTH4" s="137" t="s">
        <v>66</v>
      </c>
      <c r="BTI4" s="90"/>
      <c r="BTJ4" s="90"/>
      <c r="BTK4" s="90"/>
      <c r="BTL4" s="89"/>
      <c r="BTM4" s="90"/>
      <c r="BTN4" s="90"/>
      <c r="BTO4" s="90"/>
      <c r="BTP4" s="90"/>
      <c r="BTQ4" s="90"/>
      <c r="BTR4" s="90"/>
      <c r="BTS4" s="89"/>
      <c r="BTT4" s="90"/>
      <c r="BTU4" s="90"/>
      <c r="BTV4" s="90"/>
      <c r="BTW4" s="90"/>
      <c r="BTX4" s="90"/>
      <c r="BTY4" s="90"/>
      <c r="BTZ4" s="89"/>
      <c r="BUA4" s="90"/>
      <c r="BUB4" s="90"/>
      <c r="BUC4" s="90"/>
      <c r="BUD4" s="90"/>
      <c r="BUE4" s="90"/>
      <c r="BUF4" s="90"/>
      <c r="BUG4" s="89"/>
      <c r="BUH4" s="90"/>
      <c r="BUI4" s="90"/>
      <c r="BUJ4" s="90"/>
      <c r="BUK4" s="90"/>
      <c r="BUL4" s="90"/>
      <c r="BUM4" s="90"/>
      <c r="BUN4" s="89"/>
      <c r="BUO4" s="90"/>
      <c r="BUP4" s="90"/>
      <c r="BUQ4" s="90"/>
      <c r="BUR4" s="90"/>
      <c r="BUS4" s="90"/>
      <c r="BUT4" s="90"/>
      <c r="BUU4" s="89"/>
      <c r="BUV4" s="90"/>
      <c r="BUW4" s="90"/>
      <c r="BUX4" s="90"/>
      <c r="BUY4" s="90"/>
      <c r="BUZ4" s="90"/>
      <c r="BVA4" s="90"/>
      <c r="BVB4" s="89"/>
      <c r="BVC4" s="90"/>
      <c r="BVD4" s="90"/>
      <c r="BVE4" s="90"/>
      <c r="BVF4" s="90"/>
      <c r="BVG4" s="90"/>
      <c r="BVH4" s="90"/>
      <c r="BVI4" s="89"/>
      <c r="BVJ4" s="90"/>
      <c r="BVK4" s="90"/>
      <c r="BVL4" s="90"/>
      <c r="BVM4" s="90"/>
      <c r="BVN4" s="90"/>
      <c r="BVO4" s="90"/>
      <c r="BVP4" s="89"/>
      <c r="BVQ4" s="90"/>
      <c r="BVR4" s="90"/>
      <c r="BVS4" s="90"/>
      <c r="BVT4" s="90"/>
      <c r="BVU4" s="90"/>
      <c r="BVV4" s="90"/>
      <c r="BVW4" s="89"/>
      <c r="BVX4" s="90"/>
      <c r="BVY4" s="90"/>
      <c r="BVZ4" s="90"/>
      <c r="BWA4" s="90"/>
      <c r="BWB4" s="90"/>
      <c r="BWC4" s="90"/>
      <c r="BWD4" s="89"/>
      <c r="BWE4" s="90"/>
      <c r="BWF4" s="90"/>
      <c r="BWG4" s="90"/>
      <c r="BWH4" s="90"/>
      <c r="BWI4" s="90"/>
      <c r="BWJ4" s="90"/>
      <c r="BWK4" s="89"/>
      <c r="BWL4" s="90"/>
      <c r="BWM4" s="90"/>
      <c r="BWN4" s="90"/>
      <c r="BWO4" s="90"/>
      <c r="BWP4" s="90"/>
      <c r="BWQ4" s="90"/>
      <c r="BWR4" s="89"/>
      <c r="BWS4" s="90"/>
      <c r="BWT4" s="90"/>
      <c r="BWU4" s="90"/>
      <c r="BWV4" s="90"/>
      <c r="BWW4" s="90"/>
      <c r="BWX4" s="90"/>
      <c r="BWY4" s="89"/>
      <c r="BWZ4" s="90"/>
      <c r="BXA4" s="90"/>
      <c r="BXB4" s="90"/>
      <c r="BXC4" s="90"/>
      <c r="BXD4" s="90"/>
      <c r="BXE4" s="90"/>
      <c r="BXF4" s="89"/>
      <c r="BXG4" s="90"/>
      <c r="BXH4" s="90"/>
      <c r="BXI4" s="90"/>
      <c r="BXJ4" s="90"/>
      <c r="BXK4" s="90"/>
      <c r="BXL4" s="90"/>
      <c r="BXM4" s="89"/>
      <c r="BXN4" s="90"/>
      <c r="BXO4" s="90"/>
      <c r="BXP4" s="90"/>
      <c r="BXQ4" s="90"/>
      <c r="BXR4" s="90"/>
      <c r="BXS4" s="90"/>
      <c r="BXT4" s="89"/>
      <c r="BXU4" s="90"/>
      <c r="BXV4" s="90"/>
      <c r="BXW4" s="90"/>
      <c r="BXX4" s="90"/>
      <c r="BXY4" s="90"/>
      <c r="BXZ4" s="90"/>
      <c r="BYA4" s="89"/>
      <c r="BYB4" s="90"/>
      <c r="BYC4" s="90"/>
      <c r="BYD4" s="90"/>
      <c r="BYE4" s="90"/>
      <c r="BYF4" s="90"/>
      <c r="BYG4" s="90"/>
      <c r="BYH4" s="89"/>
      <c r="BYI4" s="90"/>
      <c r="BYJ4" s="90"/>
      <c r="BYK4" s="90"/>
      <c r="BYL4" s="90"/>
      <c r="BYM4" s="90"/>
      <c r="BYN4" s="90"/>
      <c r="BYO4" s="89"/>
      <c r="BYP4" s="90"/>
      <c r="BYQ4" s="90"/>
      <c r="BYR4" s="90"/>
      <c r="BYS4" s="90"/>
      <c r="BYT4" s="90"/>
      <c r="BYU4" s="90"/>
      <c r="BYV4" s="89"/>
      <c r="BYW4" s="90"/>
      <c r="BYX4" s="90"/>
      <c r="BYY4" s="90"/>
      <c r="BYZ4" s="90"/>
      <c r="BZA4" s="90"/>
      <c r="BZB4" s="90"/>
      <c r="BZC4" s="89"/>
      <c r="BZD4" s="90"/>
      <c r="BZE4" s="90"/>
      <c r="BZF4" s="90"/>
      <c r="BZG4" s="90"/>
      <c r="BZH4" s="90"/>
      <c r="BZI4" s="90"/>
      <c r="BZJ4" s="89"/>
      <c r="BZK4" s="90"/>
      <c r="BZL4" s="90"/>
      <c r="BZM4" s="90"/>
      <c r="BZN4" s="90"/>
      <c r="BZO4" s="90"/>
      <c r="BZP4" s="90"/>
      <c r="BZQ4" s="89"/>
      <c r="BZR4" s="90"/>
      <c r="BZS4" s="90"/>
      <c r="BZT4" s="90"/>
      <c r="BZU4" s="90"/>
      <c r="BZV4" s="90"/>
      <c r="BZW4" s="90"/>
      <c r="BZX4" s="89"/>
      <c r="BZY4" s="90"/>
      <c r="BZZ4" s="90"/>
      <c r="CAA4" s="90"/>
      <c r="CAB4" s="90"/>
      <c r="CAC4" s="90"/>
      <c r="CAD4" s="90"/>
      <c r="CAE4" s="89"/>
      <c r="CAF4" s="90"/>
      <c r="CAG4" s="90"/>
      <c r="CAH4" s="90"/>
      <c r="CAI4" s="90"/>
      <c r="CAJ4" s="90"/>
      <c r="CAK4" s="90"/>
      <c r="CAL4" s="89"/>
      <c r="CAM4" s="90"/>
      <c r="CAN4" s="90"/>
      <c r="CAO4" s="90"/>
      <c r="CAP4" s="90"/>
      <c r="CAQ4" s="90"/>
      <c r="CAR4" s="90"/>
      <c r="CAS4" s="89"/>
      <c r="CAT4" s="90"/>
      <c r="CAU4" s="90"/>
      <c r="CAV4" s="90"/>
      <c r="CAW4" s="90"/>
      <c r="CAX4" s="90"/>
      <c r="CAY4" s="90"/>
      <c r="CAZ4" s="89"/>
      <c r="CBA4" s="90"/>
      <c r="CBB4" s="90"/>
      <c r="CBC4" s="90"/>
      <c r="CBD4" s="90"/>
      <c r="CBE4" s="90"/>
      <c r="CBF4" s="90"/>
      <c r="CBG4" s="89"/>
      <c r="CBH4" s="90"/>
      <c r="CBI4" s="90"/>
      <c r="CBJ4" s="90"/>
      <c r="CBK4" s="90"/>
      <c r="CBL4" s="90"/>
      <c r="CBM4" s="90"/>
      <c r="CBN4" s="89"/>
      <c r="CBO4" s="90"/>
      <c r="CBP4" s="90"/>
      <c r="CBQ4" s="90"/>
      <c r="CBR4" s="90"/>
      <c r="CBS4" s="90"/>
      <c r="CBT4" s="90"/>
      <c r="CBU4" s="89"/>
      <c r="CBV4" s="90"/>
      <c r="CBW4" s="90"/>
      <c r="CBX4" s="90"/>
      <c r="CBY4" s="90"/>
      <c r="CBZ4" s="90"/>
      <c r="CCA4" s="90"/>
      <c r="CCB4" s="89"/>
      <c r="CCC4" s="90"/>
      <c r="CCD4" s="90"/>
      <c r="CCE4" s="90"/>
      <c r="CCF4" s="90"/>
      <c r="CCG4" s="90"/>
      <c r="CCH4" s="90"/>
      <c r="CCI4" s="89"/>
      <c r="CCJ4" s="90"/>
      <c r="CCK4" s="90"/>
      <c r="CCL4" s="90"/>
      <c r="CCM4" s="90"/>
      <c r="CCN4" s="90"/>
      <c r="CCO4" s="90"/>
      <c r="CCP4" s="89"/>
      <c r="CCQ4" s="90"/>
      <c r="CCR4" s="90"/>
      <c r="CCS4" s="90"/>
      <c r="CCT4" s="90"/>
      <c r="CCU4" s="90"/>
      <c r="CCV4" s="90"/>
      <c r="CCW4" s="89"/>
      <c r="CCX4" s="90"/>
      <c r="CCY4" s="90"/>
      <c r="CCZ4" s="90"/>
      <c r="CDA4" s="90"/>
      <c r="CDB4" s="90"/>
      <c r="CDC4" s="90"/>
      <c r="CDD4" s="89"/>
      <c r="CDE4" s="90"/>
      <c r="CDF4" s="90"/>
      <c r="CDG4" s="90"/>
      <c r="CDH4" s="90"/>
      <c r="CDI4" s="90"/>
      <c r="CDJ4" s="90"/>
      <c r="CDK4" s="89"/>
      <c r="CDL4" s="90"/>
      <c r="CDM4" s="90"/>
      <c r="CDN4" s="90"/>
      <c r="CDO4" s="90"/>
      <c r="CDP4" s="90"/>
      <c r="CDQ4" s="90"/>
      <c r="CDR4" s="89"/>
      <c r="CDS4" s="90"/>
      <c r="CDT4" s="90"/>
      <c r="CDU4" s="90"/>
      <c r="CDV4" s="90"/>
      <c r="CDW4" s="90"/>
      <c r="CDX4" s="90"/>
      <c r="CDY4" s="89"/>
      <c r="CDZ4" s="90"/>
      <c r="CEA4" s="90"/>
      <c r="CEB4" s="90"/>
      <c r="CEC4" s="90"/>
      <c r="CED4" s="90"/>
      <c r="CEE4" s="90"/>
      <c r="CEF4" s="89"/>
      <c r="CEG4" s="90"/>
      <c r="CEH4" s="90"/>
      <c r="CEI4" s="90"/>
      <c r="CEJ4" s="90"/>
      <c r="CEK4" s="90"/>
      <c r="CEL4" s="90"/>
      <c r="CEM4" s="89"/>
      <c r="CEN4" s="90"/>
      <c r="CEO4" s="90"/>
      <c r="CEP4" s="90"/>
      <c r="CEQ4" s="90"/>
      <c r="CER4" s="90"/>
      <c r="CES4" s="90"/>
      <c r="CET4" s="89"/>
      <c r="CEU4" s="90"/>
      <c r="CEV4" s="90"/>
      <c r="CEW4" s="90"/>
      <c r="CEX4" s="90"/>
      <c r="CEY4" s="90"/>
      <c r="CEZ4" s="90"/>
      <c r="CFA4" s="89"/>
      <c r="CFB4" s="90"/>
      <c r="CFC4" s="90"/>
      <c r="CFD4" s="90"/>
      <c r="CFE4" s="90"/>
      <c r="CFF4" s="90"/>
      <c r="CFG4" s="90"/>
      <c r="CFH4" s="89"/>
      <c r="CFI4" s="90"/>
      <c r="CFJ4" s="90"/>
      <c r="CFK4" s="90"/>
      <c r="CFL4" s="90"/>
      <c r="CFM4" s="90"/>
      <c r="CFN4" s="90"/>
      <c r="CFO4" s="89"/>
      <c r="CFP4" s="90"/>
      <c r="CFQ4" s="90"/>
      <c r="CFR4" s="90"/>
      <c r="CFS4" s="90"/>
      <c r="CFT4" s="90"/>
      <c r="CFU4" s="90"/>
      <c r="CFV4" s="89"/>
      <c r="CFW4" s="90"/>
      <c r="CFX4" s="90"/>
      <c r="CFY4" s="90"/>
      <c r="CFZ4" s="90"/>
      <c r="CGA4" s="90"/>
      <c r="CGB4" s="90"/>
      <c r="CGC4" s="89"/>
      <c r="CGD4" s="90"/>
      <c r="CGE4" s="90"/>
      <c r="CGF4" s="90"/>
      <c r="CGG4" s="90"/>
      <c r="CGH4" s="90"/>
      <c r="CGI4" s="90"/>
      <c r="CGJ4" s="89"/>
      <c r="CGK4" s="90"/>
      <c r="CGL4" s="90"/>
      <c r="CGM4" s="90"/>
      <c r="CGN4" s="90"/>
      <c r="CGO4" s="90"/>
      <c r="CGP4" s="90"/>
      <c r="CGQ4" s="89"/>
      <c r="CGR4" s="90"/>
      <c r="CGS4" s="90"/>
      <c r="CGT4" s="90"/>
      <c r="CGU4" s="90"/>
      <c r="CGV4" s="90"/>
      <c r="CGW4" s="90"/>
      <c r="CGX4" s="89"/>
      <c r="CGY4" s="90"/>
      <c r="CGZ4" s="90"/>
      <c r="CHA4" s="90"/>
      <c r="CHB4" s="90"/>
      <c r="CHC4" s="90"/>
      <c r="CHD4" s="90"/>
      <c r="CHE4" s="89"/>
      <c r="CHF4" s="90"/>
      <c r="CHG4" s="90"/>
      <c r="CHH4" s="90"/>
      <c r="CHI4" s="90"/>
      <c r="CHJ4" s="90"/>
      <c r="CHK4" s="90"/>
      <c r="CHL4" s="89"/>
      <c r="CHM4" s="90"/>
      <c r="CHN4" s="90"/>
      <c r="CHO4" s="90"/>
      <c r="CHP4" s="90"/>
      <c r="CHQ4" s="90"/>
      <c r="CHR4" s="90"/>
      <c r="CHS4" s="89"/>
      <c r="CHT4" s="90"/>
      <c r="CHU4" s="90"/>
      <c r="CHV4" s="90"/>
      <c r="CHW4" s="90"/>
      <c r="CHX4" s="90"/>
      <c r="CHY4" s="90"/>
      <c r="CHZ4" s="89"/>
      <c r="CIA4" s="90"/>
      <c r="CIB4" s="90"/>
      <c r="CIC4" s="90"/>
      <c r="CID4" s="90"/>
      <c r="CIE4" s="90"/>
      <c r="CIF4" s="90"/>
      <c r="CIG4" s="89"/>
      <c r="CIH4" s="90"/>
      <c r="CII4" s="90"/>
      <c r="CIJ4" s="90"/>
      <c r="CIK4" s="90"/>
      <c r="CIL4" s="90"/>
      <c r="CIM4" s="90"/>
      <c r="CIN4" s="89"/>
      <c r="CIO4" s="90"/>
      <c r="CIP4" s="90"/>
      <c r="CIQ4" s="90"/>
      <c r="CIR4" s="90"/>
      <c r="CIS4" s="90"/>
      <c r="CIT4" s="90"/>
      <c r="CIU4" s="89"/>
      <c r="CIV4" s="90"/>
      <c r="CIW4" s="90"/>
      <c r="CIX4" s="90"/>
      <c r="CIY4" s="90"/>
      <c r="CIZ4" s="90"/>
      <c r="CJA4" s="90"/>
      <c r="CJB4" s="89"/>
      <c r="CJC4" s="90"/>
      <c r="CJD4" s="90"/>
      <c r="CJE4" s="90"/>
      <c r="CJF4" s="90"/>
      <c r="CJG4" s="90"/>
      <c r="CJH4" s="90"/>
      <c r="CJI4" s="89"/>
      <c r="CJJ4" s="90"/>
      <c r="CJK4" s="90"/>
      <c r="CJL4" s="90"/>
      <c r="CJM4" s="90"/>
      <c r="CJN4" s="90"/>
      <c r="CJO4" s="90"/>
      <c r="CJP4" s="89"/>
      <c r="CJQ4" s="90"/>
      <c r="CJR4" s="90"/>
      <c r="CJS4" s="90"/>
      <c r="CJT4" s="90"/>
      <c r="CJU4" s="90"/>
      <c r="CJV4" s="90"/>
      <c r="CJW4" s="89"/>
      <c r="CJX4" s="90"/>
      <c r="CJY4" s="90"/>
      <c r="CJZ4" s="90"/>
      <c r="CKA4" s="90"/>
      <c r="CKB4" s="90"/>
      <c r="CKC4" s="90"/>
      <c r="CKD4" s="89"/>
      <c r="CKE4" s="90"/>
      <c r="CKF4" s="90"/>
      <c r="CKG4" s="90"/>
      <c r="CKH4" s="90"/>
      <c r="CKI4" s="90"/>
      <c r="CKJ4" s="90"/>
      <c r="CKK4" s="89"/>
      <c r="CKL4" s="90"/>
      <c r="CKM4" s="90"/>
      <c r="CKN4" s="90"/>
      <c r="CKO4" s="90"/>
      <c r="CKP4" s="90"/>
      <c r="CKQ4" s="90"/>
      <c r="CKR4" s="89"/>
      <c r="CKS4" s="90"/>
      <c r="CKT4" s="90"/>
      <c r="CKU4" s="90"/>
      <c r="CKV4" s="90"/>
      <c r="CKW4" s="90"/>
      <c r="CKX4" s="90"/>
      <c r="CKY4" s="89"/>
      <c r="CKZ4" s="90"/>
      <c r="CLA4" s="90"/>
      <c r="CLB4" s="90"/>
      <c r="CLC4" s="90"/>
      <c r="CLD4" s="90"/>
      <c r="CLE4" s="90"/>
      <c r="CLF4" s="89"/>
      <c r="CLG4" s="90"/>
      <c r="CLH4" s="90"/>
      <c r="CLI4" s="90"/>
      <c r="CLJ4" s="90"/>
      <c r="CLK4" s="90"/>
      <c r="CLL4" s="90"/>
      <c r="CLM4" s="89"/>
      <c r="CLN4" s="90"/>
      <c r="CLO4" s="90"/>
      <c r="CLP4" s="90"/>
      <c r="CLQ4" s="90"/>
      <c r="CLR4" s="90"/>
      <c r="CLS4" s="90"/>
      <c r="CLT4" s="89"/>
      <c r="CLU4" s="90"/>
      <c r="CLV4" s="90"/>
      <c r="CLW4" s="90"/>
      <c r="CLX4" s="90"/>
      <c r="CLY4" s="90"/>
      <c r="CLZ4" s="90"/>
      <c r="CMA4" s="89"/>
      <c r="CMB4" s="90"/>
      <c r="CMC4" s="90"/>
      <c r="CMD4" s="90"/>
      <c r="CME4" s="90"/>
      <c r="CMF4" s="90"/>
      <c r="CMG4" s="90"/>
      <c r="CMH4" s="89"/>
      <c r="CMI4" s="90"/>
      <c r="CMJ4" s="90"/>
      <c r="CMK4" s="90"/>
      <c r="CML4" s="90"/>
      <c r="CMM4" s="90"/>
      <c r="CMN4" s="90"/>
      <c r="CMO4" s="89"/>
      <c r="CMP4" s="90"/>
      <c r="CMQ4" s="90"/>
      <c r="CMR4" s="90"/>
      <c r="CMS4" s="90"/>
      <c r="CMT4" s="90"/>
      <c r="CMU4" s="90"/>
      <c r="CMV4" s="89"/>
      <c r="CMW4" s="90"/>
      <c r="CMX4" s="90"/>
      <c r="CMY4" s="90"/>
      <c r="CMZ4" s="90"/>
      <c r="CNA4" s="90"/>
      <c r="CNB4" s="90"/>
      <c r="CNC4" s="89"/>
      <c r="CND4" s="90"/>
      <c r="CNE4" s="90"/>
      <c r="CNF4" s="90"/>
      <c r="CNG4" s="90"/>
      <c r="CNH4" s="90"/>
      <c r="CNI4" s="90"/>
      <c r="CNJ4" s="89"/>
      <c r="CNK4" s="90"/>
      <c r="CNL4" s="90"/>
      <c r="CNM4" s="90"/>
      <c r="CNN4" s="90"/>
      <c r="CNO4" s="90"/>
      <c r="CNP4" s="90"/>
      <c r="CNQ4" s="89"/>
      <c r="CNR4" s="90"/>
      <c r="CNS4" s="90"/>
      <c r="CNT4" s="90"/>
      <c r="CNU4" s="90"/>
      <c r="CNV4" s="90"/>
      <c r="CNW4" s="90"/>
      <c r="CNX4" s="89"/>
      <c r="CNY4" s="90"/>
      <c r="CNZ4" s="90"/>
      <c r="COA4" s="90"/>
      <c r="COB4" s="90"/>
      <c r="COC4" s="90"/>
      <c r="COD4" s="90"/>
      <c r="COE4" s="89"/>
      <c r="COF4" s="90"/>
      <c r="COG4" s="90"/>
      <c r="COH4" s="90"/>
      <c r="COI4" s="90"/>
      <c r="COJ4" s="90"/>
      <c r="COK4" s="90"/>
      <c r="COL4" s="89"/>
      <c r="COM4" s="90"/>
      <c r="CON4" s="90"/>
      <c r="COO4" s="90"/>
      <c r="COP4" s="90"/>
      <c r="COQ4" s="90"/>
      <c r="COR4" s="90"/>
      <c r="COS4" s="89"/>
      <c r="COT4" s="90"/>
      <c r="COU4" s="90"/>
      <c r="COV4" s="90"/>
      <c r="COW4" s="90"/>
      <c r="COX4" s="90"/>
      <c r="COY4" s="90"/>
      <c r="COZ4" s="89"/>
      <c r="CPA4" s="90"/>
      <c r="CPB4" s="90"/>
      <c r="CPC4" s="90"/>
      <c r="CPD4" s="90"/>
      <c r="CPE4" s="90"/>
      <c r="CPF4" s="90"/>
      <c r="CPG4" s="89"/>
      <c r="CPH4" s="90"/>
      <c r="CPI4" s="90"/>
      <c r="CPJ4" s="90"/>
      <c r="CPK4" s="90"/>
      <c r="CPL4" s="90"/>
      <c r="CPM4" s="90"/>
      <c r="CPN4" s="89"/>
      <c r="CPO4" s="90"/>
      <c r="CPP4" s="90"/>
      <c r="CPQ4" s="90"/>
      <c r="CPR4" s="90"/>
      <c r="CPS4" s="90"/>
      <c r="CPT4" s="90"/>
      <c r="CPU4" s="89"/>
      <c r="CPV4" s="90"/>
      <c r="CPW4" s="90"/>
      <c r="CPX4" s="90"/>
      <c r="CPY4" s="90"/>
      <c r="CPZ4" s="90"/>
      <c r="CQA4" s="90"/>
      <c r="CQB4" s="89"/>
      <c r="CQC4" s="90"/>
      <c r="CQD4" s="90"/>
      <c r="CQE4" s="90"/>
      <c r="CQF4" s="90"/>
      <c r="CQG4" s="90"/>
      <c r="CQH4" s="90"/>
      <c r="CQI4" s="89"/>
      <c r="CQJ4" s="90"/>
      <c r="CQK4" s="90"/>
      <c r="CQL4" s="90"/>
      <c r="CQM4" s="90"/>
      <c r="CQN4" s="90"/>
      <c r="CQO4" s="90"/>
      <c r="CQP4" s="89"/>
      <c r="CQQ4" s="90"/>
      <c r="CQR4" s="90"/>
      <c r="CQS4" s="90"/>
      <c r="CQT4" s="90"/>
      <c r="CQU4" s="90"/>
      <c r="CQV4" s="90"/>
      <c r="CQW4" s="89"/>
      <c r="CQX4" s="90"/>
      <c r="CQY4" s="90"/>
      <c r="CQZ4" s="90"/>
      <c r="CRA4" s="90"/>
      <c r="CRB4" s="90"/>
      <c r="CRC4" s="90"/>
      <c r="CRD4" s="89"/>
      <c r="CRE4" s="90"/>
      <c r="CRF4" s="90"/>
      <c r="CRG4" s="90"/>
      <c r="CRH4" s="90"/>
      <c r="CRI4" s="90"/>
      <c r="CRJ4" s="90"/>
      <c r="CRK4" s="89"/>
      <c r="CRL4" s="90"/>
      <c r="CRM4" s="90"/>
      <c r="CRN4" s="90"/>
      <c r="CRO4" s="90"/>
      <c r="CRP4" s="90"/>
      <c r="CRQ4" s="90"/>
      <c r="CRR4" s="89"/>
      <c r="CRS4" s="90"/>
      <c r="CRT4" s="90"/>
      <c r="CRU4" s="90"/>
      <c r="CRV4" s="90"/>
      <c r="CRW4" s="90"/>
      <c r="CRX4" s="90"/>
      <c r="CRY4" s="89"/>
      <c r="CRZ4" s="90"/>
      <c r="CSA4" s="90"/>
      <c r="CSB4" s="90"/>
      <c r="CSC4" s="90"/>
      <c r="CSD4" s="90"/>
      <c r="CSE4" s="90"/>
      <c r="CSF4" s="89"/>
      <c r="CSG4" s="90"/>
      <c r="CSH4" s="90"/>
      <c r="CSI4" s="90"/>
      <c r="CSJ4" s="90"/>
      <c r="CSK4" s="90"/>
      <c r="CSL4" s="90"/>
      <c r="CSM4" s="89"/>
      <c r="CSN4" s="90"/>
      <c r="CSO4" s="90"/>
      <c r="CSP4" s="90"/>
      <c r="CSQ4" s="90"/>
      <c r="CSR4" s="90"/>
      <c r="CSS4" s="90"/>
      <c r="CST4" s="89"/>
      <c r="CSU4" s="90"/>
      <c r="CSV4" s="90"/>
      <c r="CSW4" s="90"/>
      <c r="CSX4" s="90"/>
      <c r="CSY4" s="90"/>
      <c r="CSZ4" s="90"/>
      <c r="CTA4" s="89"/>
      <c r="CTB4" s="90"/>
      <c r="CTC4" s="90"/>
      <c r="CTD4" s="90"/>
      <c r="CTE4" s="90"/>
      <c r="CTF4" s="90"/>
      <c r="CTG4" s="90"/>
      <c r="CTH4" s="89"/>
      <c r="CTI4" s="90"/>
      <c r="CTJ4" s="90"/>
      <c r="CTK4" s="90"/>
      <c r="CTL4" s="90"/>
      <c r="CTM4" s="90"/>
      <c r="CTN4" s="90"/>
      <c r="CTO4" s="89"/>
      <c r="CTP4" s="90"/>
      <c r="CTQ4" s="90"/>
      <c r="CTR4" s="90"/>
      <c r="CTS4" s="90"/>
      <c r="CTT4" s="90"/>
      <c r="CTU4" s="90"/>
      <c r="CTV4" s="89"/>
      <c r="CTW4" s="90"/>
      <c r="CTX4" s="90"/>
      <c r="CTY4" s="90"/>
      <c r="CTZ4" s="90"/>
      <c r="CUA4" s="90"/>
      <c r="CUB4" s="90"/>
      <c r="CUC4" s="89"/>
      <c r="CUD4" s="90"/>
      <c r="CUE4" s="90"/>
      <c r="CUF4" s="90"/>
      <c r="CUG4" s="90"/>
      <c r="CUH4" s="90"/>
      <c r="CUI4" s="90"/>
      <c r="CUJ4" s="89"/>
      <c r="CUK4" s="90"/>
      <c r="CUL4" s="90"/>
      <c r="CUM4" s="90"/>
      <c r="CUN4" s="90"/>
      <c r="CUO4" s="90"/>
      <c r="CUP4" s="90"/>
      <c r="CUQ4" s="89"/>
      <c r="CUR4" s="90"/>
      <c r="CUS4" s="90"/>
      <c r="CUT4" s="90"/>
      <c r="CUU4" s="90"/>
      <c r="CUV4" s="90"/>
      <c r="CUW4" s="90"/>
      <c r="CUX4" s="89"/>
      <c r="CUY4" s="90"/>
      <c r="CUZ4" s="90"/>
      <c r="CVA4" s="90"/>
      <c r="CVB4" s="90"/>
      <c r="CVC4" s="90"/>
      <c r="CVD4" s="90"/>
      <c r="CVE4" s="89"/>
      <c r="CVF4" s="90"/>
      <c r="CVG4" s="90"/>
      <c r="CVH4" s="90"/>
      <c r="CVI4" s="90"/>
      <c r="CVJ4" s="90"/>
      <c r="CVK4" s="90"/>
      <c r="CVL4" s="89"/>
      <c r="CVM4" s="90"/>
      <c r="CVN4" s="90"/>
      <c r="CVO4" s="90"/>
      <c r="CVP4" s="90"/>
      <c r="CVQ4" s="90"/>
      <c r="CVR4" s="90"/>
      <c r="CVS4" s="89"/>
      <c r="CVT4" s="90"/>
      <c r="CVU4" s="90"/>
      <c r="CVV4" s="90"/>
      <c r="CVW4" s="90"/>
      <c r="CVX4" s="90"/>
      <c r="CVY4" s="90"/>
      <c r="CVZ4" s="90"/>
      <c r="CWA4" s="90"/>
      <c r="CWB4" s="90"/>
      <c r="CWC4" s="90"/>
      <c r="CWD4" s="90"/>
      <c r="CWE4" s="90"/>
      <c r="CWF4" s="90"/>
      <c r="CWG4" s="90"/>
      <c r="CWH4" s="90"/>
      <c r="CWI4" s="90"/>
      <c r="CWJ4" s="90"/>
      <c r="CWK4" s="90"/>
      <c r="CWL4" s="90"/>
      <c r="CWM4" s="90"/>
      <c r="CWN4" s="90"/>
      <c r="CWO4" s="90"/>
      <c r="CWP4" s="90"/>
      <c r="CWQ4" s="90"/>
      <c r="CWR4" s="90"/>
      <c r="CWS4" s="90"/>
      <c r="CWT4" s="90"/>
      <c r="CWU4" s="90"/>
      <c r="CWV4" s="90"/>
      <c r="CWW4" s="90"/>
      <c r="CWX4" s="90"/>
      <c r="CWY4" s="90"/>
      <c r="CWZ4" s="90"/>
      <c r="CXA4" s="90"/>
      <c r="CXB4" s="90"/>
      <c r="CXC4" s="90"/>
      <c r="CXD4" s="90"/>
      <c r="CXE4" s="90"/>
      <c r="CXF4" s="90"/>
      <c r="CXG4" s="90"/>
      <c r="CXH4" s="90"/>
      <c r="CXI4" s="90"/>
      <c r="CXJ4" s="90"/>
      <c r="CXK4" s="90"/>
      <c r="CXL4" s="90"/>
      <c r="CXM4" s="90"/>
      <c r="CXN4" s="90"/>
      <c r="CXO4" s="90"/>
      <c r="CXP4" s="90"/>
      <c r="CXQ4" s="90"/>
      <c r="CXR4" s="90"/>
      <c r="CXS4" s="90"/>
      <c r="CXT4" s="90"/>
      <c r="CXU4" s="90"/>
      <c r="CXV4" s="90"/>
      <c r="CXW4" s="90"/>
      <c r="CXX4" s="90"/>
      <c r="CXY4" s="90"/>
      <c r="CXZ4" s="90"/>
      <c r="CYA4" s="90"/>
      <c r="CYB4" s="90"/>
      <c r="CYC4" s="90"/>
      <c r="CYD4" s="90"/>
      <c r="CYE4" s="90"/>
      <c r="CYF4" s="90"/>
      <c r="CYG4" s="90"/>
      <c r="CYH4" s="90"/>
      <c r="CYI4" s="90"/>
      <c r="CYJ4" s="90"/>
      <c r="CYK4" s="90"/>
      <c r="CYL4" s="90"/>
      <c r="CYM4" s="90"/>
      <c r="CYN4" s="90"/>
      <c r="CYO4" s="90"/>
      <c r="CYP4" s="90"/>
      <c r="CYQ4" s="90"/>
      <c r="CYR4" s="90"/>
      <c r="CYS4" s="90"/>
      <c r="CYT4" s="90"/>
      <c r="CYU4" s="90"/>
      <c r="CYV4" s="90"/>
      <c r="CYW4" s="90"/>
      <c r="CYX4" s="90"/>
      <c r="CYY4" s="90"/>
      <c r="CYZ4" s="90"/>
      <c r="CZA4" s="90"/>
      <c r="CZB4" s="90"/>
      <c r="CZC4" s="90"/>
      <c r="CZD4" s="90"/>
      <c r="CZE4" s="90"/>
      <c r="CZF4" s="90"/>
      <c r="CZG4" s="90"/>
      <c r="CZH4" s="90"/>
      <c r="CZI4" s="90"/>
      <c r="CZJ4" s="90"/>
      <c r="CZK4" s="90"/>
      <c r="CZL4" s="90"/>
      <c r="CZM4" s="90"/>
      <c r="CZN4" s="90"/>
      <c r="CZO4" s="90"/>
      <c r="CZP4" s="90"/>
      <c r="CZQ4" s="90"/>
      <c r="CZR4" s="90"/>
      <c r="CZS4" s="90"/>
      <c r="CZT4" s="90"/>
      <c r="CZU4" s="90"/>
      <c r="CZV4" s="90"/>
      <c r="CZW4" s="90"/>
      <c r="CZX4" s="90"/>
      <c r="CZY4" s="90"/>
      <c r="CZZ4" s="90"/>
      <c r="DAA4" s="90"/>
      <c r="DAB4" s="90"/>
      <c r="DAC4" s="90"/>
      <c r="DAD4" s="90"/>
      <c r="DAE4" s="90"/>
      <c r="DAF4" s="90"/>
      <c r="DAG4" s="90"/>
      <c r="DAH4" s="90"/>
      <c r="DAI4" s="90"/>
      <c r="DAJ4" s="90"/>
      <c r="DAK4" s="90"/>
      <c r="DAL4" s="90"/>
      <c r="DAM4" s="90"/>
      <c r="DAN4" s="90"/>
      <c r="DAO4" s="90"/>
      <c r="DAP4" s="90"/>
      <c r="DAQ4" s="90"/>
      <c r="DAR4" s="90"/>
      <c r="DAS4" s="90"/>
      <c r="DAT4" s="90"/>
      <c r="DAU4" s="90"/>
      <c r="DAV4" s="90"/>
      <c r="DAW4" s="90"/>
      <c r="DAX4" s="90"/>
      <c r="DAY4" s="90"/>
      <c r="DAZ4" s="90"/>
      <c r="DBA4" s="90"/>
      <c r="DBB4" s="90"/>
      <c r="DBC4" s="90"/>
      <c r="DBD4" s="90"/>
      <c r="DBE4" s="90"/>
      <c r="DBF4" s="90"/>
      <c r="DBG4" s="90"/>
      <c r="DBH4" s="90"/>
      <c r="DBI4" s="90"/>
      <c r="DBJ4" s="90"/>
      <c r="DBK4" s="90"/>
      <c r="DBL4" s="90"/>
      <c r="DBM4" s="90"/>
      <c r="DBN4" s="90"/>
      <c r="DBO4" s="90"/>
      <c r="DBP4" s="90"/>
      <c r="DBQ4" s="90"/>
      <c r="DBR4" s="90"/>
      <c r="DBS4" s="90"/>
      <c r="DBT4" s="90"/>
      <c r="DBU4" s="90"/>
      <c r="DBV4" s="90"/>
      <c r="DBW4" s="90"/>
      <c r="DBX4" s="90"/>
      <c r="DBY4" s="90"/>
      <c r="DBZ4" s="90"/>
      <c r="DCA4" s="90"/>
      <c r="DCB4" s="90"/>
      <c r="DCC4" s="90"/>
      <c r="DCD4" s="90"/>
      <c r="DCE4" s="90"/>
      <c r="DCF4" s="90"/>
      <c r="DCG4" s="90"/>
      <c r="DCH4" s="90"/>
      <c r="DCI4" s="90"/>
      <c r="DCJ4" s="90"/>
      <c r="DCK4" s="90"/>
      <c r="DCL4" s="90"/>
      <c r="DCM4" s="90"/>
      <c r="DCN4" s="90"/>
      <c r="DCO4" s="90"/>
      <c r="DCP4" s="90"/>
      <c r="DCQ4" s="90"/>
      <c r="DCR4" s="90"/>
      <c r="DCS4" s="90"/>
      <c r="DCT4" s="90"/>
      <c r="DCU4" s="90"/>
      <c r="DCV4" s="90"/>
      <c r="DCW4" s="90"/>
      <c r="DCX4" s="90"/>
      <c r="DCY4" s="90"/>
      <c r="DCZ4" s="90"/>
      <c r="DDA4" s="90"/>
      <c r="DDB4" s="90"/>
      <c r="DDC4" s="90"/>
      <c r="DDD4" s="90"/>
      <c r="DDE4" s="90"/>
      <c r="DDF4" s="90"/>
      <c r="DDG4" s="90"/>
      <c r="DDH4" s="90"/>
      <c r="DDI4" s="90"/>
      <c r="DDJ4" s="90"/>
      <c r="DDK4" s="90"/>
      <c r="DDL4" s="90"/>
      <c r="DDM4" s="90"/>
      <c r="DDN4" s="90"/>
      <c r="DDO4" s="90"/>
      <c r="DDP4" s="90"/>
      <c r="DDQ4" s="90"/>
      <c r="DDR4" s="90"/>
      <c r="DDS4" s="90"/>
      <c r="DDT4" s="90"/>
      <c r="DDU4" s="90"/>
      <c r="DDV4" s="90"/>
      <c r="DDW4" s="90"/>
      <c r="DDX4" s="90"/>
      <c r="DDY4" s="90"/>
      <c r="DDZ4" s="90"/>
      <c r="DEA4" s="90"/>
      <c r="DEB4" s="90"/>
      <c r="DEC4" s="90"/>
      <c r="DED4" s="90"/>
      <c r="DEE4" s="90"/>
      <c r="DEF4" s="90"/>
      <c r="DEG4" s="90"/>
      <c r="DEH4" s="90"/>
      <c r="DEI4" s="90"/>
      <c r="DEJ4" s="90"/>
      <c r="DEK4" s="90"/>
      <c r="DEL4" s="90"/>
      <c r="DEM4" s="90"/>
      <c r="DEN4" s="90"/>
      <c r="DEO4" s="90"/>
      <c r="DEP4" s="90"/>
      <c r="DEQ4" s="90"/>
      <c r="DER4" s="90"/>
      <c r="DES4" s="90"/>
      <c r="DET4" s="90"/>
      <c r="DEU4" s="90"/>
      <c r="DEV4" s="90"/>
      <c r="DEW4" s="90"/>
      <c r="DEX4" s="90"/>
      <c r="DEY4" s="90"/>
      <c r="DEZ4" s="90"/>
      <c r="DFA4" s="90"/>
      <c r="DFB4" s="90"/>
      <c r="DFC4" s="90"/>
      <c r="DFD4" s="90"/>
      <c r="DFE4" s="90"/>
      <c r="DFF4" s="90"/>
      <c r="DFG4" s="90"/>
      <c r="DFH4" s="90"/>
      <c r="DFI4" s="90"/>
      <c r="DFJ4" s="90"/>
      <c r="DFK4" s="90"/>
      <c r="DFL4" s="90"/>
      <c r="DFM4" s="90"/>
      <c r="DFN4" s="90"/>
      <c r="DFO4" s="90"/>
      <c r="DFP4" s="90"/>
      <c r="DFQ4" s="90"/>
      <c r="DFR4" s="90"/>
      <c r="DFS4" s="90"/>
      <c r="DFT4" s="90"/>
      <c r="DFU4" s="90"/>
      <c r="DFV4" s="90"/>
      <c r="DFW4" s="90"/>
      <c r="DFX4" s="90"/>
      <c r="DFY4" s="90"/>
      <c r="DFZ4" s="90"/>
      <c r="DGA4" s="90"/>
      <c r="DGB4" s="90"/>
      <c r="DGC4" s="90"/>
      <c r="DGD4" s="90"/>
      <c r="DGE4" s="90"/>
      <c r="DGF4" s="90"/>
      <c r="DGG4" s="90"/>
      <c r="DGH4" s="90"/>
      <c r="DGI4" s="90"/>
      <c r="DGJ4" s="90"/>
      <c r="DGK4" s="90"/>
      <c r="DGL4" s="90"/>
      <c r="DGM4" s="90"/>
      <c r="DGN4" s="90"/>
      <c r="DGO4" s="90"/>
      <c r="DGP4" s="90"/>
      <c r="DGQ4" s="90"/>
      <c r="DGR4" s="90"/>
      <c r="DGS4" s="90"/>
      <c r="DGT4" s="90"/>
      <c r="DGU4" s="90"/>
      <c r="DGV4" s="90"/>
      <c r="DGW4" s="90"/>
      <c r="DGX4" s="90"/>
      <c r="DGY4" s="90"/>
      <c r="DGZ4" s="90"/>
      <c r="DHA4" s="90"/>
      <c r="DHB4" s="90"/>
      <c r="DHC4" s="90"/>
      <c r="DHD4" s="90"/>
      <c r="DHE4" s="90"/>
      <c r="DHF4" s="90"/>
      <c r="DHG4" s="90"/>
      <c r="DHH4" s="90"/>
      <c r="DHI4" s="90"/>
      <c r="DHJ4" s="90"/>
      <c r="DHK4" s="90"/>
      <c r="DHL4" s="90"/>
      <c r="DHM4" s="90"/>
      <c r="DHN4" s="90"/>
      <c r="DHO4" s="90"/>
      <c r="DHP4" s="90"/>
      <c r="DHQ4" s="90"/>
      <c r="DHR4" s="90"/>
      <c r="DHS4" s="90"/>
      <c r="DHT4" s="90"/>
      <c r="DHU4" s="90"/>
      <c r="DHV4" s="90"/>
      <c r="DHW4" s="90"/>
      <c r="DHX4" s="90"/>
      <c r="DHY4" s="90"/>
      <c r="DHZ4" s="90"/>
      <c r="DIA4" s="90"/>
      <c r="DIB4" s="90"/>
      <c r="DIC4" s="90"/>
      <c r="DID4" s="90"/>
      <c r="DIE4" s="90"/>
      <c r="DIF4" s="90"/>
      <c r="DIG4" s="90"/>
      <c r="DIH4" s="90"/>
      <c r="DII4" s="90"/>
      <c r="DIJ4" s="90"/>
      <c r="DIK4" s="90"/>
      <c r="DIL4" s="90"/>
      <c r="DIM4" s="90"/>
      <c r="DIN4" s="90"/>
      <c r="DIO4" s="90"/>
      <c r="DIP4" s="90"/>
      <c r="DIQ4" s="90"/>
      <c r="DIR4" s="90"/>
      <c r="DIS4" s="90"/>
      <c r="DIT4" s="90"/>
      <c r="DIU4" s="90"/>
      <c r="DIV4" s="90"/>
      <c r="DIW4" s="90"/>
      <c r="DIX4" s="90"/>
      <c r="DIY4" s="90"/>
      <c r="DIZ4" s="90"/>
      <c r="DJA4" s="90"/>
      <c r="DJB4" s="90"/>
      <c r="DJC4" s="90"/>
      <c r="DJD4" s="90"/>
      <c r="DJE4" s="90"/>
      <c r="DJF4" s="90"/>
      <c r="DJG4" s="90"/>
      <c r="DJH4" s="90"/>
      <c r="DJI4" s="90"/>
      <c r="DJJ4" s="90"/>
      <c r="DJK4" s="90"/>
      <c r="DJL4" s="90"/>
      <c r="DJM4" s="90"/>
      <c r="DJN4" s="90"/>
      <c r="DJO4" s="90"/>
      <c r="DJP4" s="90"/>
      <c r="DJQ4" s="90"/>
      <c r="DJR4" s="90"/>
      <c r="DJS4" s="90"/>
      <c r="DJT4" s="90"/>
      <c r="DJU4" s="90"/>
      <c r="DJV4" s="90"/>
      <c r="DJW4" s="90"/>
      <c r="DJX4" s="90"/>
      <c r="DJY4" s="90"/>
      <c r="DJZ4" s="90"/>
      <c r="DKA4" s="90"/>
      <c r="DKB4" s="90"/>
      <c r="DKC4" s="90"/>
      <c r="DKD4" s="90"/>
      <c r="DKE4" s="90"/>
      <c r="DKF4" s="90"/>
      <c r="DKG4" s="90"/>
      <c r="DKH4" s="90"/>
      <c r="DKI4" s="90"/>
      <c r="DKJ4" s="90"/>
      <c r="DKK4" s="90"/>
      <c r="DKL4" s="90"/>
      <c r="DKM4" s="90"/>
      <c r="DKN4" s="90"/>
      <c r="DKO4" s="90"/>
      <c r="DKP4" s="90"/>
      <c r="DKQ4" s="90"/>
      <c r="DKR4" s="90"/>
      <c r="DKS4" s="90"/>
      <c r="DKT4" s="90"/>
      <c r="DKU4" s="90"/>
      <c r="DKV4" s="90"/>
      <c r="DKW4" s="90"/>
      <c r="DKX4" s="90"/>
      <c r="DKY4" s="90"/>
      <c r="DKZ4" s="90"/>
      <c r="DLA4" s="90"/>
      <c r="DLB4" s="90"/>
      <c r="DLC4" s="90"/>
      <c r="DLD4" s="90"/>
      <c r="DLE4" s="90"/>
      <c r="DLF4" s="90"/>
      <c r="DLG4" s="90"/>
      <c r="DLH4" s="90"/>
      <c r="DLI4" s="90"/>
      <c r="DLJ4" s="90"/>
      <c r="DLK4" s="90"/>
      <c r="DLL4" s="90"/>
      <c r="DLM4" s="90"/>
      <c r="DLN4" s="90"/>
      <c r="DLO4" s="90"/>
      <c r="DLP4" s="90"/>
      <c r="DLQ4" s="90"/>
      <c r="DLR4" s="90"/>
      <c r="DLS4" s="90"/>
      <c r="DLT4" s="90"/>
      <c r="DLU4" s="90"/>
      <c r="DLV4" s="90"/>
      <c r="DLW4" s="90"/>
      <c r="DLX4" s="90"/>
      <c r="DLY4" s="90"/>
      <c r="DLZ4" s="90"/>
      <c r="DMA4" s="90"/>
      <c r="DMB4" s="90"/>
      <c r="DMC4" s="90"/>
      <c r="DMD4" s="90"/>
      <c r="DME4" s="90"/>
      <c r="DMF4" s="90"/>
      <c r="DMG4" s="90"/>
      <c r="DMH4" s="90"/>
      <c r="DMI4" s="90"/>
      <c r="DMJ4" s="90"/>
      <c r="DMK4" s="90"/>
      <c r="DML4" s="90"/>
      <c r="DMM4" s="90"/>
      <c r="DMN4" s="90"/>
      <c r="DMO4" s="90"/>
      <c r="DMP4" s="90"/>
      <c r="DMQ4" s="90"/>
      <c r="DMR4" s="90"/>
      <c r="DMS4" s="90"/>
      <c r="DMT4" s="90"/>
      <c r="DMU4" s="90"/>
      <c r="DMV4" s="90"/>
      <c r="DMW4" s="90"/>
      <c r="DMX4" s="90"/>
      <c r="DMY4" s="90"/>
      <c r="DMZ4" s="90"/>
      <c r="DNA4" s="90"/>
      <c r="DNB4" s="90"/>
      <c r="DNC4" s="90"/>
      <c r="DND4" s="90"/>
      <c r="DNE4" s="90"/>
      <c r="DNF4" s="90"/>
      <c r="DNG4" s="90"/>
      <c r="DNH4" s="90"/>
      <c r="DNI4" s="90"/>
      <c r="DNJ4" s="90"/>
      <c r="DNK4" s="90"/>
      <c r="DNL4" s="90"/>
      <c r="DNM4" s="90"/>
      <c r="DNN4" s="90"/>
      <c r="DNO4" s="90"/>
      <c r="DNP4" s="90"/>
      <c r="DNQ4" s="90"/>
      <c r="DNR4" s="90"/>
      <c r="DNS4" s="90"/>
      <c r="DNT4" s="90"/>
      <c r="DNU4" s="90"/>
      <c r="DNV4" s="90"/>
      <c r="DNW4" s="90"/>
      <c r="DNX4" s="90"/>
      <c r="DNY4" s="90"/>
      <c r="DNZ4" s="90"/>
      <c r="DOA4" s="90"/>
      <c r="DOB4" s="90"/>
      <c r="DOC4" s="90"/>
      <c r="DOD4" s="90"/>
      <c r="DOE4" s="90"/>
      <c r="DOF4" s="90"/>
      <c r="DOG4" s="90"/>
      <c r="DOH4" s="90"/>
      <c r="DOI4" s="90"/>
      <c r="DOJ4" s="90"/>
      <c r="DOK4" s="90"/>
      <c r="DOL4" s="90"/>
      <c r="DOM4" s="90"/>
      <c r="DON4" s="90"/>
      <c r="DOO4" s="90"/>
      <c r="DOP4" s="90"/>
      <c r="DOQ4" s="90"/>
      <c r="DOR4" s="90"/>
      <c r="DOS4" s="90"/>
      <c r="DOT4" s="90"/>
      <c r="DOU4" s="90"/>
      <c r="DOV4" s="90"/>
      <c r="DOW4" s="90"/>
      <c r="DOX4" s="90"/>
      <c r="DOY4" s="90"/>
      <c r="DOZ4" s="90"/>
      <c r="DPA4" s="90"/>
      <c r="DPB4" s="90"/>
      <c r="DPC4" s="90"/>
      <c r="DPD4" s="90"/>
      <c r="DPE4" s="90"/>
      <c r="DPF4" s="90"/>
      <c r="DPG4" s="90"/>
      <c r="DPH4" s="90"/>
      <c r="DPI4" s="90"/>
      <c r="DPJ4" s="90"/>
      <c r="DPK4" s="90"/>
      <c r="DPL4" s="90"/>
      <c r="DPM4" s="90"/>
      <c r="DPN4" s="90"/>
      <c r="DPO4" s="90"/>
      <c r="DPP4" s="90"/>
      <c r="DPQ4" s="384" t="s">
        <v>34</v>
      </c>
      <c r="DPR4" s="384"/>
      <c r="DPS4" s="384"/>
      <c r="DPT4" s="384"/>
      <c r="DPU4" s="384"/>
      <c r="DPV4" s="384"/>
      <c r="DPW4" s="384"/>
      <c r="DPX4" s="90"/>
      <c r="DPY4" s="90"/>
      <c r="DPZ4" s="90"/>
      <c r="DQA4" s="90"/>
      <c r="DQB4" s="90"/>
      <c r="DQC4" s="90"/>
      <c r="DQD4" s="90"/>
      <c r="DQE4" s="90"/>
      <c r="DQF4" s="90"/>
      <c r="DQG4" s="90"/>
      <c r="DQH4" s="90"/>
      <c r="DQI4" s="90"/>
      <c r="DQJ4" s="90"/>
      <c r="DQK4" s="90"/>
      <c r="DQL4" s="90"/>
      <c r="DQM4" s="90"/>
      <c r="DQN4" s="90"/>
      <c r="DQO4" s="90"/>
      <c r="DQP4" s="90"/>
      <c r="DQQ4" s="90"/>
      <c r="DQR4" s="90"/>
      <c r="DQS4" s="90"/>
      <c r="DQT4" s="90"/>
      <c r="DQU4" s="90"/>
      <c r="DQV4" s="90"/>
      <c r="DQW4" s="90"/>
      <c r="DQX4" s="90"/>
      <c r="DQY4" s="90"/>
      <c r="DQZ4" s="90"/>
      <c r="DRA4" s="90"/>
      <c r="DRB4" s="90"/>
      <c r="DRC4" s="90"/>
      <c r="DRD4" s="90"/>
      <c r="DRE4" s="90"/>
      <c r="DRF4" s="90"/>
      <c r="DRG4" s="90"/>
      <c r="DRH4" s="90"/>
      <c r="DRI4" s="90"/>
      <c r="DRJ4" s="90"/>
      <c r="DRK4" s="90"/>
      <c r="DRL4" s="90"/>
      <c r="DRM4" s="90"/>
      <c r="DRN4" s="90"/>
      <c r="DRO4" s="90"/>
      <c r="DRP4" s="90"/>
      <c r="DRQ4" s="90"/>
      <c r="DRR4" s="90"/>
      <c r="DRS4" s="90"/>
      <c r="DRT4" s="90"/>
      <c r="DRU4" s="90"/>
      <c r="DRV4" s="90"/>
      <c r="DRW4" s="90"/>
      <c r="DRX4" s="90"/>
      <c r="DRY4" s="90"/>
      <c r="DRZ4" s="90"/>
      <c r="DSA4" s="90"/>
      <c r="DSB4" s="90"/>
      <c r="DSC4" s="90"/>
      <c r="DSD4" s="90"/>
      <c r="DSE4" s="90"/>
      <c r="DSF4" s="90"/>
      <c r="DSG4" s="90"/>
      <c r="DSH4" s="90"/>
      <c r="DSI4" s="90"/>
      <c r="DSJ4" s="90"/>
      <c r="DSK4" s="90"/>
      <c r="DSL4" s="90"/>
      <c r="DSM4" s="90"/>
      <c r="DSN4" s="90"/>
      <c r="DSO4" s="90"/>
      <c r="DSP4" s="90"/>
      <c r="DSQ4" s="90"/>
      <c r="DSR4" s="90"/>
      <c r="DSS4" s="90"/>
      <c r="DST4" s="90"/>
      <c r="DSU4" s="90"/>
      <c r="DSV4" s="90"/>
      <c r="DSW4" s="90"/>
      <c r="DSX4" s="90"/>
      <c r="DSY4" s="90"/>
      <c r="DSZ4" s="90"/>
      <c r="DTA4" s="90"/>
      <c r="DTB4" s="90"/>
      <c r="DTC4" s="90"/>
      <c r="DTD4" s="90"/>
      <c r="DTE4" s="90"/>
      <c r="DTF4" s="90"/>
      <c r="DTG4" s="90"/>
      <c r="DTH4" s="90"/>
      <c r="DTI4" s="90"/>
      <c r="DTJ4" s="90"/>
      <c r="DTK4" s="90"/>
      <c r="DTL4" s="90"/>
      <c r="DTM4" s="90"/>
      <c r="DTN4" s="90"/>
      <c r="DTO4" s="90"/>
      <c r="DTP4" s="90"/>
      <c r="DTQ4" s="90"/>
      <c r="DTR4" s="90"/>
      <c r="DTS4" s="90"/>
      <c r="DTT4" s="90"/>
      <c r="DTU4" s="90"/>
      <c r="DTV4" s="90"/>
      <c r="DTW4" s="90"/>
      <c r="DTX4" s="90"/>
      <c r="DTY4" s="90"/>
      <c r="DTZ4" s="90"/>
      <c r="DUA4" s="90"/>
      <c r="DUB4" s="90"/>
      <c r="DUC4" s="90"/>
      <c r="DUD4" s="90"/>
      <c r="DUE4" s="90"/>
      <c r="DUF4" s="90"/>
      <c r="DUG4" s="90"/>
      <c r="DUH4" s="90"/>
      <c r="DUI4" s="90"/>
      <c r="DUJ4" s="90"/>
      <c r="DUK4" s="90"/>
      <c r="DUL4" s="90"/>
      <c r="DUM4" s="90"/>
      <c r="DUN4" s="90"/>
      <c r="DUO4" s="90"/>
      <c r="DUP4" s="90"/>
      <c r="DUQ4" s="90"/>
      <c r="DUR4" s="90"/>
      <c r="DUS4" s="90"/>
      <c r="DUT4" s="90"/>
      <c r="DUU4" s="90"/>
      <c r="DUV4" s="90"/>
      <c r="DUW4" s="90"/>
      <c r="DUX4" s="90"/>
      <c r="DUY4" s="90"/>
      <c r="DUZ4" s="92"/>
    </row>
    <row r="5" spans="1:3276" s="3" customFormat="1" ht="15.6" customHeight="1">
      <c r="A5" s="99"/>
      <c r="B5" s="36"/>
      <c r="C5" s="37"/>
      <c r="D5" s="37"/>
      <c r="E5" s="37"/>
      <c r="F5" s="37"/>
      <c r="G5" s="38"/>
      <c r="H5" s="377"/>
      <c r="I5" s="378"/>
      <c r="J5" s="378"/>
      <c r="K5" s="378"/>
      <c r="L5" s="378"/>
      <c r="M5" s="378"/>
      <c r="N5" s="379"/>
      <c r="O5" s="377"/>
      <c r="P5" s="378"/>
      <c r="Q5" s="378"/>
      <c r="R5" s="378"/>
      <c r="S5" s="378"/>
      <c r="T5" s="378"/>
      <c r="U5" s="379"/>
      <c r="V5" s="377"/>
      <c r="W5" s="378"/>
      <c r="X5" s="378"/>
      <c r="Y5" s="378"/>
      <c r="Z5" s="378"/>
      <c r="AA5" s="378"/>
      <c r="AB5" s="379"/>
      <c r="AC5" s="377"/>
      <c r="AD5" s="378"/>
      <c r="AE5" s="378"/>
      <c r="AF5" s="378"/>
      <c r="AG5" s="378"/>
      <c r="AH5" s="378"/>
      <c r="AI5" s="379"/>
      <c r="AJ5" s="377"/>
      <c r="AK5" s="378"/>
      <c r="AL5" s="378"/>
      <c r="AM5" s="378"/>
      <c r="AN5" s="378"/>
      <c r="AO5" s="378"/>
      <c r="AP5" s="379"/>
      <c r="AQ5" s="377"/>
      <c r="AR5" s="378"/>
      <c r="AS5" s="378"/>
      <c r="AT5" s="378"/>
      <c r="AU5" s="378"/>
      <c r="AV5" s="378"/>
      <c r="AW5" s="379"/>
      <c r="AX5" s="377"/>
      <c r="AY5" s="378"/>
      <c r="AZ5" s="378"/>
      <c r="BA5" s="378"/>
      <c r="BB5" s="378"/>
      <c r="BC5" s="378"/>
      <c r="BD5" s="379"/>
      <c r="BE5" s="377"/>
      <c r="BF5" s="378"/>
      <c r="BG5" s="378"/>
      <c r="BH5" s="378"/>
      <c r="BI5" s="378"/>
      <c r="BJ5" s="378"/>
      <c r="BK5" s="379"/>
      <c r="BL5" s="377"/>
      <c r="BM5" s="378"/>
      <c r="BN5" s="378"/>
      <c r="BO5" s="378"/>
      <c r="BP5" s="378"/>
      <c r="BQ5" s="378"/>
      <c r="BR5" s="379"/>
      <c r="BS5" s="377"/>
      <c r="BT5" s="378"/>
      <c r="BU5" s="378"/>
      <c r="BV5" s="378"/>
      <c r="BW5" s="378"/>
      <c r="BX5" s="378"/>
      <c r="BY5" s="379"/>
      <c r="BZ5" s="377"/>
      <c r="CA5" s="378"/>
      <c r="CB5" s="378"/>
      <c r="CC5" s="378"/>
      <c r="CD5" s="378"/>
      <c r="CE5" s="378"/>
      <c r="CF5" s="379"/>
      <c r="CG5" s="377"/>
      <c r="CH5" s="378"/>
      <c r="CI5" s="378"/>
      <c r="CJ5" s="378"/>
      <c r="CK5" s="378"/>
      <c r="CL5" s="378"/>
      <c r="CM5" s="379"/>
      <c r="CN5" s="377"/>
      <c r="CO5" s="378"/>
      <c r="CP5" s="378"/>
      <c r="CQ5" s="378"/>
      <c r="CR5" s="378"/>
      <c r="CS5" s="378"/>
      <c r="CT5" s="379"/>
      <c r="CU5" s="377"/>
      <c r="CV5" s="378"/>
      <c r="CW5" s="378"/>
      <c r="CX5" s="378"/>
      <c r="CY5" s="378"/>
      <c r="CZ5" s="378"/>
      <c r="DA5" s="379"/>
      <c r="DB5" s="377"/>
      <c r="DC5" s="378"/>
      <c r="DD5" s="378"/>
      <c r="DE5" s="378"/>
      <c r="DF5" s="378"/>
      <c r="DG5" s="378"/>
      <c r="DH5" s="379"/>
      <c r="DI5" s="377"/>
      <c r="DJ5" s="378"/>
      <c r="DK5" s="378"/>
      <c r="DL5" s="378"/>
      <c r="DM5" s="378"/>
      <c r="DN5" s="378"/>
      <c r="DO5" s="379"/>
      <c r="DP5" s="377"/>
      <c r="DQ5" s="378"/>
      <c r="DR5" s="378"/>
      <c r="DS5" s="378"/>
      <c r="DT5" s="378"/>
      <c r="DU5" s="378"/>
      <c r="DV5" s="379"/>
      <c r="DW5" s="377"/>
      <c r="DX5" s="378"/>
      <c r="DY5" s="378"/>
      <c r="DZ5" s="378"/>
      <c r="EA5" s="378"/>
      <c r="EB5" s="378"/>
      <c r="EC5" s="379"/>
      <c r="ED5" s="377"/>
      <c r="EE5" s="378"/>
      <c r="EF5" s="378"/>
      <c r="EG5" s="378"/>
      <c r="EH5" s="378"/>
      <c r="EI5" s="378"/>
      <c r="EJ5" s="379"/>
      <c r="EK5" s="377"/>
      <c r="EL5" s="378"/>
      <c r="EM5" s="378"/>
      <c r="EN5" s="378"/>
      <c r="EO5" s="378"/>
      <c r="EP5" s="378"/>
      <c r="EQ5" s="379"/>
      <c r="ER5" s="377"/>
      <c r="ES5" s="378"/>
      <c r="ET5" s="378"/>
      <c r="EU5" s="378"/>
      <c r="EV5" s="378"/>
      <c r="EW5" s="378"/>
      <c r="EX5" s="379"/>
      <c r="EY5" s="377"/>
      <c r="EZ5" s="378"/>
      <c r="FA5" s="378"/>
      <c r="FB5" s="378"/>
      <c r="FC5" s="378"/>
      <c r="FD5" s="378"/>
      <c r="FE5" s="379"/>
      <c r="FF5" s="377"/>
      <c r="FG5" s="378"/>
      <c r="FH5" s="378"/>
      <c r="FI5" s="378"/>
      <c r="FJ5" s="378"/>
      <c r="FK5" s="378"/>
      <c r="FL5" s="379"/>
      <c r="FM5" s="377"/>
      <c r="FN5" s="378"/>
      <c r="FO5" s="378"/>
      <c r="FP5" s="378"/>
      <c r="FQ5" s="378"/>
      <c r="FR5" s="378"/>
      <c r="FS5" s="379"/>
      <c r="FT5" s="377"/>
      <c r="FU5" s="378"/>
      <c r="FV5" s="378"/>
      <c r="FW5" s="378"/>
      <c r="FX5" s="378"/>
      <c r="FY5" s="378"/>
      <c r="FZ5" s="379"/>
      <c r="GA5" s="377"/>
      <c r="GB5" s="378"/>
      <c r="GC5" s="378"/>
      <c r="GD5" s="378"/>
      <c r="GE5" s="378"/>
      <c r="GF5" s="378"/>
      <c r="GG5" s="379"/>
      <c r="GH5" s="377"/>
      <c r="GI5" s="378"/>
      <c r="GJ5" s="378"/>
      <c r="GK5" s="378"/>
      <c r="GL5" s="378"/>
      <c r="GM5" s="378"/>
      <c r="GN5" s="379"/>
      <c r="GO5" s="377"/>
      <c r="GP5" s="378"/>
      <c r="GQ5" s="378"/>
      <c r="GR5" s="378"/>
      <c r="GS5" s="378"/>
      <c r="GT5" s="378"/>
      <c r="GU5" s="379"/>
      <c r="GV5" s="377"/>
      <c r="GW5" s="378"/>
      <c r="GX5" s="378"/>
      <c r="GY5" s="378"/>
      <c r="GZ5" s="378"/>
      <c r="HA5" s="378"/>
      <c r="HB5" s="379"/>
      <c r="HC5" s="377"/>
      <c r="HD5" s="378"/>
      <c r="HE5" s="378"/>
      <c r="HF5" s="378"/>
      <c r="HG5" s="378"/>
      <c r="HH5" s="378"/>
      <c r="HI5" s="379"/>
      <c r="HJ5" s="377"/>
      <c r="HK5" s="378"/>
      <c r="HL5" s="378"/>
      <c r="HM5" s="378"/>
      <c r="HN5" s="378"/>
      <c r="HO5" s="378"/>
      <c r="HP5" s="379"/>
      <c r="HQ5" s="377"/>
      <c r="HR5" s="378"/>
      <c r="HS5" s="378"/>
      <c r="HT5" s="378"/>
      <c r="HU5" s="378"/>
      <c r="HV5" s="378"/>
      <c r="HW5" s="379"/>
      <c r="HX5" s="377"/>
      <c r="HY5" s="378"/>
      <c r="HZ5" s="378"/>
      <c r="IA5" s="378"/>
      <c r="IB5" s="378"/>
      <c r="IC5" s="378"/>
      <c r="ID5" s="379"/>
      <c r="IE5" s="377"/>
      <c r="IF5" s="378"/>
      <c r="IG5" s="378"/>
      <c r="IH5" s="378"/>
      <c r="II5" s="378"/>
      <c r="IJ5" s="378"/>
      <c r="IK5" s="379"/>
      <c r="IL5" s="377"/>
      <c r="IM5" s="378"/>
      <c r="IN5" s="378"/>
      <c r="IO5" s="378"/>
      <c r="IP5" s="378"/>
      <c r="IQ5" s="378"/>
      <c r="IR5" s="379"/>
      <c r="IS5" s="377"/>
      <c r="IT5" s="378"/>
      <c r="IU5" s="378"/>
      <c r="IV5" s="378"/>
      <c r="IW5" s="378"/>
      <c r="IX5" s="378"/>
      <c r="IY5" s="379"/>
      <c r="IZ5" s="377"/>
      <c r="JA5" s="378"/>
      <c r="JB5" s="378"/>
      <c r="JC5" s="378"/>
      <c r="JD5" s="378"/>
      <c r="JE5" s="378"/>
      <c r="JF5" s="379"/>
      <c r="JG5" s="377"/>
      <c r="JH5" s="378"/>
      <c r="JI5" s="378"/>
      <c r="JJ5" s="378"/>
      <c r="JK5" s="378"/>
      <c r="JL5" s="378"/>
      <c r="JM5" s="379"/>
      <c r="JN5" s="377"/>
      <c r="JO5" s="378"/>
      <c r="JP5" s="378"/>
      <c r="JQ5" s="378"/>
      <c r="JR5" s="378"/>
      <c r="JS5" s="378"/>
      <c r="JT5" s="379"/>
      <c r="JU5" s="377"/>
      <c r="JV5" s="378"/>
      <c r="JW5" s="378"/>
      <c r="JX5" s="378"/>
      <c r="JY5" s="378"/>
      <c r="JZ5" s="378"/>
      <c r="KA5" s="379"/>
      <c r="KB5" s="377"/>
      <c r="KC5" s="378"/>
      <c r="KD5" s="378"/>
      <c r="KE5" s="378"/>
      <c r="KF5" s="378"/>
      <c r="KG5" s="378"/>
      <c r="KH5" s="379"/>
      <c r="KI5" s="377"/>
      <c r="KJ5" s="378"/>
      <c r="KK5" s="378"/>
      <c r="KL5" s="378"/>
      <c r="KM5" s="378"/>
      <c r="KN5" s="378"/>
      <c r="KO5" s="379"/>
      <c r="KP5" s="377"/>
      <c r="KQ5" s="378"/>
      <c r="KR5" s="378"/>
      <c r="KS5" s="378"/>
      <c r="KT5" s="378"/>
      <c r="KU5" s="378"/>
      <c r="KV5" s="379"/>
      <c r="KW5" s="377"/>
      <c r="KX5" s="378"/>
      <c r="KY5" s="378"/>
      <c r="KZ5" s="378"/>
      <c r="LA5" s="378"/>
      <c r="LB5" s="378"/>
      <c r="LC5" s="379"/>
      <c r="LD5" s="377"/>
      <c r="LE5" s="378"/>
      <c r="LF5" s="378"/>
      <c r="LG5" s="378"/>
      <c r="LH5" s="378"/>
      <c r="LI5" s="378"/>
      <c r="LJ5" s="379"/>
      <c r="LK5" s="377"/>
      <c r="LL5" s="378"/>
      <c r="LM5" s="378"/>
      <c r="LN5" s="378"/>
      <c r="LO5" s="378"/>
      <c r="LP5" s="378"/>
      <c r="LQ5" s="379"/>
      <c r="LR5" s="377"/>
      <c r="LS5" s="378"/>
      <c r="LT5" s="378"/>
      <c r="LU5" s="378"/>
      <c r="LV5" s="378"/>
      <c r="LW5" s="378"/>
      <c r="LX5" s="379"/>
      <c r="LY5" s="377"/>
      <c r="LZ5" s="378"/>
      <c r="MA5" s="378"/>
      <c r="MB5" s="378"/>
      <c r="MC5" s="378"/>
      <c r="MD5" s="378"/>
      <c r="ME5" s="379"/>
      <c r="MF5" s="377"/>
      <c r="MG5" s="378"/>
      <c r="MH5" s="378"/>
      <c r="MI5" s="378"/>
      <c r="MJ5" s="378"/>
      <c r="MK5" s="378"/>
      <c r="ML5" s="379"/>
      <c r="MM5" s="377"/>
      <c r="MN5" s="378"/>
      <c r="MO5" s="378"/>
      <c r="MP5" s="378"/>
      <c r="MQ5" s="378"/>
      <c r="MR5" s="378"/>
      <c r="MS5" s="379"/>
      <c r="MT5" s="377"/>
      <c r="MU5" s="378"/>
      <c r="MV5" s="378"/>
      <c r="MW5" s="378"/>
      <c r="MX5" s="378"/>
      <c r="MY5" s="378"/>
      <c r="MZ5" s="379"/>
      <c r="NA5" s="377"/>
      <c r="NB5" s="378"/>
      <c r="NC5" s="378"/>
      <c r="ND5" s="378"/>
      <c r="NE5" s="378"/>
      <c r="NF5" s="378"/>
      <c r="NG5" s="379"/>
      <c r="NH5" s="377"/>
      <c r="NI5" s="378"/>
      <c r="NJ5" s="378"/>
      <c r="NK5" s="378"/>
      <c r="NL5" s="378"/>
      <c r="NM5" s="378"/>
      <c r="NN5" s="379"/>
      <c r="NO5" s="377"/>
      <c r="NP5" s="378"/>
      <c r="NQ5" s="378"/>
      <c r="NR5" s="378"/>
      <c r="NS5" s="378"/>
      <c r="NT5" s="378"/>
      <c r="NU5" s="379"/>
      <c r="NV5" s="377"/>
      <c r="NW5" s="378"/>
      <c r="NX5" s="378"/>
      <c r="NY5" s="378"/>
      <c r="NZ5" s="378"/>
      <c r="OA5" s="378"/>
      <c r="OB5" s="379"/>
      <c r="OC5" s="377"/>
      <c r="OD5" s="378"/>
      <c r="OE5" s="378"/>
      <c r="OF5" s="378"/>
      <c r="OG5" s="378"/>
      <c r="OH5" s="378"/>
      <c r="OI5" s="379"/>
      <c r="OJ5" s="377"/>
      <c r="OK5" s="378"/>
      <c r="OL5" s="378"/>
      <c r="OM5" s="378"/>
      <c r="ON5" s="378"/>
      <c r="OO5" s="378"/>
      <c r="OP5" s="379"/>
      <c r="OQ5" s="377"/>
      <c r="OR5" s="378"/>
      <c r="OS5" s="378"/>
      <c r="OT5" s="378"/>
      <c r="OU5" s="378"/>
      <c r="OV5" s="378"/>
      <c r="OW5" s="379"/>
      <c r="OX5" s="377"/>
      <c r="OY5" s="378"/>
      <c r="OZ5" s="378"/>
      <c r="PA5" s="378"/>
      <c r="PB5" s="378"/>
      <c r="PC5" s="378"/>
      <c r="PD5" s="379"/>
      <c r="PE5" s="377"/>
      <c r="PF5" s="378"/>
      <c r="PG5" s="378"/>
      <c r="PH5" s="378"/>
      <c r="PI5" s="378"/>
      <c r="PJ5" s="378"/>
      <c r="PK5" s="379"/>
      <c r="PL5" s="377"/>
      <c r="PM5" s="378"/>
      <c r="PN5" s="378"/>
      <c r="PO5" s="378"/>
      <c r="PP5" s="378"/>
      <c r="PQ5" s="378"/>
      <c r="PR5" s="379"/>
      <c r="PS5" s="377"/>
      <c r="PT5" s="378"/>
      <c r="PU5" s="378"/>
      <c r="PV5" s="378"/>
      <c r="PW5" s="378"/>
      <c r="PX5" s="378"/>
      <c r="PY5" s="379"/>
      <c r="PZ5" s="377"/>
      <c r="QA5" s="378"/>
      <c r="QB5" s="378"/>
      <c r="QC5" s="378"/>
      <c r="QD5" s="378"/>
      <c r="QE5" s="378"/>
      <c r="QF5" s="379"/>
      <c r="QG5" s="377"/>
      <c r="QH5" s="378"/>
      <c r="QI5" s="378"/>
      <c r="QJ5" s="378"/>
      <c r="QK5" s="378"/>
      <c r="QL5" s="378"/>
      <c r="QM5" s="379"/>
      <c r="QN5" s="377"/>
      <c r="QO5" s="378"/>
      <c r="QP5" s="378"/>
      <c r="QQ5" s="378"/>
      <c r="QR5" s="378"/>
      <c r="QS5" s="378"/>
      <c r="QT5" s="379"/>
      <c r="QU5" s="377"/>
      <c r="QV5" s="378"/>
      <c r="QW5" s="378"/>
      <c r="QX5" s="378"/>
      <c r="QY5" s="378"/>
      <c r="QZ5" s="378"/>
      <c r="RA5" s="379"/>
      <c r="RB5" s="377"/>
      <c r="RC5" s="378"/>
      <c r="RD5" s="378"/>
      <c r="RE5" s="378"/>
      <c r="RF5" s="378"/>
      <c r="RG5" s="378"/>
      <c r="RH5" s="379"/>
      <c r="RI5" s="377"/>
      <c r="RJ5" s="378"/>
      <c r="RK5" s="378"/>
      <c r="RL5" s="378"/>
      <c r="RM5" s="378"/>
      <c r="RN5" s="378"/>
      <c r="RO5" s="379"/>
      <c r="RP5" s="377"/>
      <c r="RQ5" s="378"/>
      <c r="RR5" s="378"/>
      <c r="RS5" s="378"/>
      <c r="RT5" s="378"/>
      <c r="RU5" s="378"/>
      <c r="RV5" s="379"/>
      <c r="RW5" s="377"/>
      <c r="RX5" s="378"/>
      <c r="RY5" s="378"/>
      <c r="RZ5" s="378"/>
      <c r="SA5" s="378"/>
      <c r="SB5" s="378"/>
      <c r="SC5" s="379"/>
      <c r="SD5" s="377"/>
      <c r="SE5" s="378"/>
      <c r="SF5" s="378"/>
      <c r="SG5" s="378"/>
      <c r="SH5" s="378"/>
      <c r="SI5" s="378"/>
      <c r="SJ5" s="379"/>
      <c r="SK5" s="377"/>
      <c r="SL5" s="378"/>
      <c r="SM5" s="378"/>
      <c r="SN5" s="378"/>
      <c r="SO5" s="378"/>
      <c r="SP5" s="378"/>
      <c r="SQ5" s="379"/>
      <c r="SR5" s="377"/>
      <c r="SS5" s="378"/>
      <c r="ST5" s="378"/>
      <c r="SU5" s="378"/>
      <c r="SV5" s="378"/>
      <c r="SW5" s="378"/>
      <c r="SX5" s="379"/>
      <c r="SY5" s="377"/>
      <c r="SZ5" s="378"/>
      <c r="TA5" s="378"/>
      <c r="TB5" s="378"/>
      <c r="TC5" s="378"/>
      <c r="TD5" s="378"/>
      <c r="TE5" s="379"/>
      <c r="TF5" s="377"/>
      <c r="TG5" s="378"/>
      <c r="TH5" s="378"/>
      <c r="TI5" s="378"/>
      <c r="TJ5" s="378"/>
      <c r="TK5" s="378"/>
      <c r="TL5" s="379"/>
      <c r="TM5" s="377"/>
      <c r="TN5" s="378"/>
      <c r="TO5" s="378"/>
      <c r="TP5" s="378"/>
      <c r="TQ5" s="378"/>
      <c r="TR5" s="378"/>
      <c r="TS5" s="379"/>
      <c r="TT5" s="377"/>
      <c r="TU5" s="378"/>
      <c r="TV5" s="378"/>
      <c r="TW5" s="378"/>
      <c r="TX5" s="378"/>
      <c r="TY5" s="378"/>
      <c r="TZ5" s="379"/>
      <c r="UA5" s="377"/>
      <c r="UB5" s="378"/>
      <c r="UC5" s="378"/>
      <c r="UD5" s="378"/>
      <c r="UE5" s="378"/>
      <c r="UF5" s="378"/>
      <c r="UG5" s="379"/>
      <c r="UH5" s="377"/>
      <c r="UI5" s="378"/>
      <c r="UJ5" s="378"/>
      <c r="UK5" s="378"/>
      <c r="UL5" s="378"/>
      <c r="UM5" s="378"/>
      <c r="UN5" s="379"/>
      <c r="UO5" s="377"/>
      <c r="UP5" s="378"/>
      <c r="UQ5" s="378"/>
      <c r="UR5" s="378"/>
      <c r="US5" s="378"/>
      <c r="UT5" s="378"/>
      <c r="UU5" s="379"/>
      <c r="UV5" s="377"/>
      <c r="UW5" s="378"/>
      <c r="UX5" s="378"/>
      <c r="UY5" s="378"/>
      <c r="UZ5" s="378"/>
      <c r="VA5" s="378"/>
      <c r="VB5" s="379"/>
      <c r="VC5" s="377"/>
      <c r="VD5" s="378"/>
      <c r="VE5" s="378"/>
      <c r="VF5" s="378"/>
      <c r="VG5" s="378"/>
      <c r="VH5" s="378"/>
      <c r="VI5" s="379"/>
      <c r="VJ5" s="377"/>
      <c r="VK5" s="378"/>
      <c r="VL5" s="378"/>
      <c r="VM5" s="378"/>
      <c r="VN5" s="378"/>
      <c r="VO5" s="378"/>
      <c r="VP5" s="379"/>
      <c r="VQ5" s="377"/>
      <c r="VR5" s="378"/>
      <c r="VS5" s="378"/>
      <c r="VT5" s="378"/>
      <c r="VU5" s="378"/>
      <c r="VV5" s="378"/>
      <c r="VW5" s="379"/>
      <c r="VX5" s="377"/>
      <c r="VY5" s="378"/>
      <c r="VZ5" s="378"/>
      <c r="WA5" s="378"/>
      <c r="WB5" s="378"/>
      <c r="WC5" s="378"/>
      <c r="WD5" s="379"/>
      <c r="WE5" s="377"/>
      <c r="WF5" s="378"/>
      <c r="WG5" s="378"/>
      <c r="WH5" s="378"/>
      <c r="WI5" s="378"/>
      <c r="WJ5" s="378"/>
      <c r="WK5" s="379"/>
      <c r="WL5" s="377"/>
      <c r="WM5" s="378"/>
      <c r="WN5" s="378"/>
      <c r="WO5" s="378"/>
      <c r="WP5" s="378"/>
      <c r="WQ5" s="378"/>
      <c r="WR5" s="379"/>
      <c r="WS5" s="377"/>
      <c r="WT5" s="378"/>
      <c r="WU5" s="378"/>
      <c r="WV5" s="378"/>
      <c r="WW5" s="378"/>
      <c r="WX5" s="378"/>
      <c r="WY5" s="379"/>
      <c r="WZ5" s="377"/>
      <c r="XA5" s="378"/>
      <c r="XB5" s="378"/>
      <c r="XC5" s="378"/>
      <c r="XD5" s="378"/>
      <c r="XE5" s="378"/>
      <c r="XF5" s="379"/>
      <c r="XG5" s="377"/>
      <c r="XH5" s="378"/>
      <c r="XI5" s="378"/>
      <c r="XJ5" s="378"/>
      <c r="XK5" s="378"/>
      <c r="XL5" s="378"/>
      <c r="XM5" s="379"/>
      <c r="XN5" s="377"/>
      <c r="XO5" s="378"/>
      <c r="XP5" s="378"/>
      <c r="XQ5" s="378"/>
      <c r="XR5" s="378"/>
      <c r="XS5" s="378"/>
      <c r="XT5" s="379"/>
      <c r="XU5" s="377"/>
      <c r="XV5" s="378"/>
      <c r="XW5" s="378"/>
      <c r="XX5" s="378"/>
      <c r="XY5" s="378"/>
      <c r="XZ5" s="378"/>
      <c r="YA5" s="379"/>
      <c r="YB5" s="377"/>
      <c r="YC5" s="378"/>
      <c r="YD5" s="378"/>
      <c r="YE5" s="378"/>
      <c r="YF5" s="378"/>
      <c r="YG5" s="378"/>
      <c r="YH5" s="379"/>
      <c r="YI5" s="377"/>
      <c r="YJ5" s="378"/>
      <c r="YK5" s="378"/>
      <c r="YL5" s="378"/>
      <c r="YM5" s="378"/>
      <c r="YN5" s="378"/>
      <c r="YO5" s="379"/>
      <c r="YP5" s="377"/>
      <c r="YQ5" s="378"/>
      <c r="YR5" s="378"/>
      <c r="YS5" s="378"/>
      <c r="YT5" s="378"/>
      <c r="YU5" s="378"/>
      <c r="YV5" s="379"/>
      <c r="YW5" s="377"/>
      <c r="YX5" s="378"/>
      <c r="YY5" s="378"/>
      <c r="YZ5" s="378"/>
      <c r="ZA5" s="378"/>
      <c r="ZB5" s="378"/>
      <c r="ZC5" s="379"/>
      <c r="ZD5" s="377"/>
      <c r="ZE5" s="378"/>
      <c r="ZF5" s="378"/>
      <c r="ZG5" s="378"/>
      <c r="ZH5" s="378"/>
      <c r="ZI5" s="378"/>
      <c r="ZJ5" s="379"/>
      <c r="ZK5" s="377"/>
      <c r="ZL5" s="378"/>
      <c r="ZM5" s="378"/>
      <c r="ZN5" s="378"/>
      <c r="ZO5" s="378"/>
      <c r="ZP5" s="378"/>
      <c r="ZQ5" s="379"/>
      <c r="ZR5" s="377"/>
      <c r="ZS5" s="378"/>
      <c r="ZT5" s="378"/>
      <c r="ZU5" s="378"/>
      <c r="ZV5" s="378"/>
      <c r="ZW5" s="378"/>
      <c r="ZX5" s="379"/>
      <c r="ZY5" s="377"/>
      <c r="ZZ5" s="378"/>
      <c r="AAA5" s="378"/>
      <c r="AAB5" s="378"/>
      <c r="AAC5" s="378"/>
      <c r="AAD5" s="378"/>
      <c r="AAE5" s="379"/>
      <c r="AAF5" s="377"/>
      <c r="AAG5" s="378"/>
      <c r="AAH5" s="378"/>
      <c r="AAI5" s="378"/>
      <c r="AAJ5" s="378"/>
      <c r="AAK5" s="378"/>
      <c r="AAL5" s="379"/>
      <c r="AAM5" s="377"/>
      <c r="AAN5" s="378"/>
      <c r="AAO5" s="378"/>
      <c r="AAP5" s="378"/>
      <c r="AAQ5" s="378"/>
      <c r="AAR5" s="378"/>
      <c r="AAS5" s="379"/>
      <c r="AAT5" s="377"/>
      <c r="AAU5" s="378"/>
      <c r="AAV5" s="378"/>
      <c r="AAW5" s="378"/>
      <c r="AAX5" s="378"/>
      <c r="AAY5" s="378"/>
      <c r="AAZ5" s="379"/>
      <c r="ABA5" s="377"/>
      <c r="ABB5" s="378"/>
      <c r="ABC5" s="378"/>
      <c r="ABD5" s="378"/>
      <c r="ABE5" s="378"/>
      <c r="ABF5" s="378"/>
      <c r="ABG5" s="379"/>
      <c r="ABH5" s="377"/>
      <c r="ABI5" s="378"/>
      <c r="ABJ5" s="378"/>
      <c r="ABK5" s="378"/>
      <c r="ABL5" s="378"/>
      <c r="ABM5" s="378"/>
      <c r="ABN5" s="379"/>
      <c r="ABO5" s="377"/>
      <c r="ABP5" s="378"/>
      <c r="ABQ5" s="378"/>
      <c r="ABR5" s="378"/>
      <c r="ABS5" s="378"/>
      <c r="ABT5" s="378"/>
      <c r="ABU5" s="379"/>
      <c r="ABV5" s="377"/>
      <c r="ABW5" s="378"/>
      <c r="ABX5" s="378"/>
      <c r="ABY5" s="378"/>
      <c r="ABZ5" s="378"/>
      <c r="ACA5" s="378"/>
      <c r="ACB5" s="379"/>
      <c r="ACC5" s="377"/>
      <c r="ACD5" s="378"/>
      <c r="ACE5" s="378"/>
      <c r="ACF5" s="378"/>
      <c r="ACG5" s="378"/>
      <c r="ACH5" s="378"/>
      <c r="ACI5" s="379"/>
      <c r="ACJ5" s="377"/>
      <c r="ACK5" s="378"/>
      <c r="ACL5" s="378"/>
      <c r="ACM5" s="378"/>
      <c r="ACN5" s="378"/>
      <c r="ACO5" s="378"/>
      <c r="ACP5" s="379"/>
      <c r="ACQ5" s="377"/>
      <c r="ACR5" s="378"/>
      <c r="ACS5" s="378"/>
      <c r="ACT5" s="378"/>
      <c r="ACU5" s="378"/>
      <c r="ACV5" s="378"/>
      <c r="ACW5" s="379"/>
      <c r="ACX5" s="377"/>
      <c r="ACY5" s="378"/>
      <c r="ACZ5" s="378"/>
      <c r="ADA5" s="378"/>
      <c r="ADB5" s="378"/>
      <c r="ADC5" s="378"/>
      <c r="ADD5" s="379"/>
      <c r="ADE5" s="377"/>
      <c r="ADF5" s="378"/>
      <c r="ADG5" s="378"/>
      <c r="ADH5" s="378"/>
      <c r="ADI5" s="378"/>
      <c r="ADJ5" s="378"/>
      <c r="ADK5" s="379"/>
      <c r="ADL5" s="377"/>
      <c r="ADM5" s="378"/>
      <c r="ADN5" s="378"/>
      <c r="ADO5" s="378"/>
      <c r="ADP5" s="378"/>
      <c r="ADQ5" s="378"/>
      <c r="ADR5" s="379"/>
      <c r="ADS5" s="377"/>
      <c r="ADT5" s="378"/>
      <c r="ADU5" s="378"/>
      <c r="ADV5" s="378"/>
      <c r="ADW5" s="378"/>
      <c r="ADX5" s="378"/>
      <c r="ADY5" s="379"/>
      <c r="ADZ5" s="377"/>
      <c r="AEA5" s="378"/>
      <c r="AEB5" s="378"/>
      <c r="AEC5" s="378"/>
      <c r="AED5" s="378"/>
      <c r="AEE5" s="378"/>
      <c r="AEF5" s="379"/>
      <c r="AEG5" s="377"/>
      <c r="AEH5" s="378"/>
      <c r="AEI5" s="378"/>
      <c r="AEJ5" s="378"/>
      <c r="AEK5" s="378"/>
      <c r="AEL5" s="378"/>
      <c r="AEM5" s="379"/>
      <c r="AEN5" s="377"/>
      <c r="AEO5" s="378"/>
      <c r="AEP5" s="378"/>
      <c r="AEQ5" s="378"/>
      <c r="AER5" s="378"/>
      <c r="AES5" s="378"/>
      <c r="AET5" s="379"/>
      <c r="AEU5" s="377"/>
      <c r="AEV5" s="378"/>
      <c r="AEW5" s="378"/>
      <c r="AEX5" s="378"/>
      <c r="AEY5" s="378"/>
      <c r="AEZ5" s="378"/>
      <c r="AFA5" s="379"/>
      <c r="AFB5" s="377"/>
      <c r="AFC5" s="378"/>
      <c r="AFD5" s="378"/>
      <c r="AFE5" s="378"/>
      <c r="AFF5" s="378"/>
      <c r="AFG5" s="378"/>
      <c r="AFH5" s="379"/>
      <c r="AFI5" s="377"/>
      <c r="AFJ5" s="378"/>
      <c r="AFK5" s="378"/>
      <c r="AFL5" s="378"/>
      <c r="AFM5" s="378"/>
      <c r="AFN5" s="378"/>
      <c r="AFO5" s="379"/>
      <c r="AFP5" s="377"/>
      <c r="AFQ5" s="378"/>
      <c r="AFR5" s="378"/>
      <c r="AFS5" s="378"/>
      <c r="AFT5" s="378"/>
      <c r="AFU5" s="378"/>
      <c r="AFV5" s="379"/>
      <c r="AFW5" s="377"/>
      <c r="AFX5" s="378"/>
      <c r="AFY5" s="378"/>
      <c r="AFZ5" s="378"/>
      <c r="AGA5" s="378"/>
      <c r="AGB5" s="378"/>
      <c r="AGC5" s="379"/>
      <c r="AGD5" s="377"/>
      <c r="AGE5" s="378"/>
      <c r="AGF5" s="378"/>
      <c r="AGG5" s="378"/>
      <c r="AGH5" s="378"/>
      <c r="AGI5" s="378"/>
      <c r="AGJ5" s="379"/>
      <c r="AGK5" s="377"/>
      <c r="AGL5" s="378"/>
      <c r="AGM5" s="378"/>
      <c r="AGN5" s="378"/>
      <c r="AGO5" s="378"/>
      <c r="AGP5" s="378"/>
      <c r="AGQ5" s="379"/>
      <c r="AGR5" s="377"/>
      <c r="AGS5" s="378"/>
      <c r="AGT5" s="378"/>
      <c r="AGU5" s="378"/>
      <c r="AGV5" s="378"/>
      <c r="AGW5" s="378"/>
      <c r="AGX5" s="379"/>
      <c r="AGY5" s="377"/>
      <c r="AGZ5" s="378"/>
      <c r="AHA5" s="378"/>
      <c r="AHB5" s="378"/>
      <c r="AHC5" s="378"/>
      <c r="AHD5" s="378"/>
      <c r="AHE5" s="379"/>
      <c r="AHF5" s="377"/>
      <c r="AHG5" s="378"/>
      <c r="AHH5" s="378"/>
      <c r="AHI5" s="378"/>
      <c r="AHJ5" s="378"/>
      <c r="AHK5" s="378"/>
      <c r="AHL5" s="379"/>
      <c r="AHM5" s="377"/>
      <c r="AHN5" s="378"/>
      <c r="AHO5" s="378"/>
      <c r="AHP5" s="378"/>
      <c r="AHQ5" s="378"/>
      <c r="AHR5" s="378"/>
      <c r="AHS5" s="379"/>
      <c r="AHT5" s="377"/>
      <c r="AHU5" s="378"/>
      <c r="AHV5" s="378"/>
      <c r="AHW5" s="378"/>
      <c r="AHX5" s="378"/>
      <c r="AHY5" s="378"/>
      <c r="AHZ5" s="379"/>
      <c r="AIA5" s="377"/>
      <c r="AIB5" s="378"/>
      <c r="AIC5" s="378"/>
      <c r="AID5" s="378"/>
      <c r="AIE5" s="378"/>
      <c r="AIF5" s="378"/>
      <c r="AIG5" s="379"/>
      <c r="AIH5" s="377"/>
      <c r="AII5" s="378"/>
      <c r="AIJ5" s="378"/>
      <c r="AIK5" s="378"/>
      <c r="AIL5" s="378"/>
      <c r="AIM5" s="378"/>
      <c r="AIN5" s="379"/>
      <c r="AIO5" s="377"/>
      <c r="AIP5" s="378"/>
      <c r="AIQ5" s="378"/>
      <c r="AIR5" s="378"/>
      <c r="AIS5" s="378"/>
      <c r="AIT5" s="378"/>
      <c r="AIU5" s="379"/>
      <c r="AIV5" s="377"/>
      <c r="AIW5" s="378"/>
      <c r="AIX5" s="378"/>
      <c r="AIY5" s="378"/>
      <c r="AIZ5" s="378"/>
      <c r="AJA5" s="378"/>
      <c r="AJB5" s="379"/>
      <c r="AJC5" s="377"/>
      <c r="AJD5" s="378"/>
      <c r="AJE5" s="378"/>
      <c r="AJF5" s="378"/>
      <c r="AJG5" s="378"/>
      <c r="AJH5" s="378"/>
      <c r="AJI5" s="379"/>
      <c r="AJJ5" s="377"/>
      <c r="AJK5" s="378"/>
      <c r="AJL5" s="378"/>
      <c r="AJM5" s="378"/>
      <c r="AJN5" s="378"/>
      <c r="AJO5" s="378"/>
      <c r="AJP5" s="379"/>
      <c r="AJQ5" s="377"/>
      <c r="AJR5" s="378"/>
      <c r="AJS5" s="378"/>
      <c r="AJT5" s="378"/>
      <c r="AJU5" s="378"/>
      <c r="AJV5" s="378"/>
      <c r="AJW5" s="379"/>
      <c r="AJX5" s="377"/>
      <c r="AJY5" s="378"/>
      <c r="AJZ5" s="378"/>
      <c r="AKA5" s="378"/>
      <c r="AKB5" s="378"/>
      <c r="AKC5" s="378"/>
      <c r="AKD5" s="379"/>
      <c r="AKE5" s="377"/>
      <c r="AKF5" s="378"/>
      <c r="AKG5" s="378"/>
      <c r="AKH5" s="378"/>
      <c r="AKI5" s="378"/>
      <c r="AKJ5" s="378"/>
      <c r="AKK5" s="379"/>
      <c r="AKL5" s="377"/>
      <c r="AKM5" s="378"/>
      <c r="AKN5" s="378"/>
      <c r="AKO5" s="378"/>
      <c r="AKP5" s="378"/>
      <c r="AKQ5" s="378"/>
      <c r="AKR5" s="379"/>
      <c r="AKS5" s="377"/>
      <c r="AKT5" s="378"/>
      <c r="AKU5" s="378"/>
      <c r="AKV5" s="378"/>
      <c r="AKW5" s="378"/>
      <c r="AKX5" s="378"/>
      <c r="AKY5" s="379"/>
      <c r="AKZ5" s="377"/>
      <c r="ALA5" s="378"/>
      <c r="ALB5" s="378"/>
      <c r="ALC5" s="378"/>
      <c r="ALD5" s="378"/>
      <c r="ALE5" s="378"/>
      <c r="ALF5" s="379"/>
      <c r="ALG5" s="377"/>
      <c r="ALH5" s="378"/>
      <c r="ALI5" s="378"/>
      <c r="ALJ5" s="378"/>
      <c r="ALK5" s="378"/>
      <c r="ALL5" s="378"/>
      <c r="ALM5" s="379"/>
      <c r="ALN5" s="377"/>
      <c r="ALO5" s="378"/>
      <c r="ALP5" s="378"/>
      <c r="ALQ5" s="378"/>
      <c r="ALR5" s="378"/>
      <c r="ALS5" s="378"/>
      <c r="ALT5" s="379"/>
      <c r="ALU5" s="377"/>
      <c r="ALV5" s="378"/>
      <c r="ALW5" s="378"/>
      <c r="ALX5" s="378"/>
      <c r="ALY5" s="378"/>
      <c r="ALZ5" s="378"/>
      <c r="AMA5" s="379"/>
      <c r="AMB5" s="377"/>
      <c r="AMC5" s="378"/>
      <c r="AMD5" s="378"/>
      <c r="AME5" s="378"/>
      <c r="AMF5" s="378"/>
      <c r="AMG5" s="378"/>
      <c r="AMH5" s="379"/>
      <c r="AMI5" s="377"/>
      <c r="AMJ5" s="378"/>
      <c r="AMK5" s="378"/>
      <c r="AML5" s="378"/>
      <c r="AMM5" s="378"/>
      <c r="AMN5" s="378"/>
      <c r="AMO5" s="379"/>
      <c r="AMP5" s="377"/>
      <c r="AMQ5" s="378"/>
      <c r="AMR5" s="378"/>
      <c r="AMS5" s="378"/>
      <c r="AMT5" s="378"/>
      <c r="AMU5" s="378"/>
      <c r="AMV5" s="379"/>
      <c r="AMW5" s="377"/>
      <c r="AMX5" s="378"/>
      <c r="AMY5" s="378"/>
      <c r="AMZ5" s="378"/>
      <c r="ANA5" s="378"/>
      <c r="ANB5" s="378"/>
      <c r="ANC5" s="379"/>
      <c r="AND5" s="377"/>
      <c r="ANE5" s="378"/>
      <c r="ANF5" s="378"/>
      <c r="ANG5" s="378"/>
      <c r="ANH5" s="378"/>
      <c r="ANI5" s="378"/>
      <c r="ANJ5" s="379"/>
      <c r="ANK5" s="377"/>
      <c r="ANL5" s="378"/>
      <c r="ANM5" s="378"/>
      <c r="ANN5" s="378"/>
      <c r="ANO5" s="378"/>
      <c r="ANP5" s="378"/>
      <c r="ANQ5" s="379"/>
      <c r="ANR5" s="377"/>
      <c r="ANS5" s="378"/>
      <c r="ANT5" s="378"/>
      <c r="ANU5" s="378"/>
      <c r="ANV5" s="378"/>
      <c r="ANW5" s="378"/>
      <c r="ANX5" s="379"/>
      <c r="ANY5" s="377"/>
      <c r="ANZ5" s="378"/>
      <c r="AOA5" s="378"/>
      <c r="AOB5" s="378"/>
      <c r="AOC5" s="378"/>
      <c r="AOD5" s="378"/>
      <c r="AOE5" s="379"/>
      <c r="AOF5" s="377"/>
      <c r="AOG5" s="378"/>
      <c r="AOH5" s="378"/>
      <c r="AOI5" s="378"/>
      <c r="AOJ5" s="378"/>
      <c r="AOK5" s="378"/>
      <c r="AOL5" s="379"/>
      <c r="AOM5" s="377"/>
      <c r="AON5" s="378"/>
      <c r="AOO5" s="378"/>
      <c r="AOP5" s="378"/>
      <c r="AOQ5" s="378"/>
      <c r="AOR5" s="378"/>
      <c r="AOS5" s="379"/>
      <c r="AOT5" s="377"/>
      <c r="AOU5" s="378"/>
      <c r="AOV5" s="378"/>
      <c r="AOW5" s="378"/>
      <c r="AOX5" s="378"/>
      <c r="AOY5" s="378"/>
      <c r="AOZ5" s="379"/>
      <c r="APA5" s="377"/>
      <c r="APB5" s="378"/>
      <c r="APC5" s="378"/>
      <c r="APD5" s="378"/>
      <c r="APE5" s="378"/>
      <c r="APF5" s="378"/>
      <c r="APG5" s="379"/>
      <c r="APH5" s="377"/>
      <c r="API5" s="378"/>
      <c r="APJ5" s="378"/>
      <c r="APK5" s="378"/>
      <c r="APL5" s="378"/>
      <c r="APM5" s="378"/>
      <c r="APN5" s="379"/>
      <c r="APO5" s="377"/>
      <c r="APP5" s="378"/>
      <c r="APQ5" s="378"/>
      <c r="APR5" s="378"/>
      <c r="APS5" s="378"/>
      <c r="APT5" s="378"/>
      <c r="APU5" s="379"/>
      <c r="APV5" s="377"/>
      <c r="APW5" s="378"/>
      <c r="APX5" s="378"/>
      <c r="APY5" s="378"/>
      <c r="APZ5" s="378"/>
      <c r="AQA5" s="378"/>
      <c r="AQB5" s="379"/>
      <c r="AQC5" s="377"/>
      <c r="AQD5" s="378"/>
      <c r="AQE5" s="378"/>
      <c r="AQF5" s="378"/>
      <c r="AQG5" s="378"/>
      <c r="AQH5" s="378"/>
      <c r="AQI5" s="379"/>
      <c r="AQJ5" s="377"/>
      <c r="AQK5" s="378"/>
      <c r="AQL5" s="378"/>
      <c r="AQM5" s="378"/>
      <c r="AQN5" s="378"/>
      <c r="AQO5" s="378"/>
      <c r="AQP5" s="379"/>
      <c r="AQQ5" s="377"/>
      <c r="AQR5" s="378"/>
      <c r="AQS5" s="378"/>
      <c r="AQT5" s="378"/>
      <c r="AQU5" s="378"/>
      <c r="AQV5" s="378"/>
      <c r="AQW5" s="379"/>
      <c r="AQX5" s="377"/>
      <c r="AQY5" s="378"/>
      <c r="AQZ5" s="378"/>
      <c r="ARA5" s="378"/>
      <c r="ARB5" s="378"/>
      <c r="ARC5" s="378"/>
      <c r="ARD5" s="379"/>
      <c r="ARE5" s="377"/>
      <c r="ARF5" s="378"/>
      <c r="ARG5" s="378"/>
      <c r="ARH5" s="378"/>
      <c r="ARI5" s="378"/>
      <c r="ARJ5" s="378"/>
      <c r="ARK5" s="379"/>
      <c r="ARL5" s="377"/>
      <c r="ARM5" s="378"/>
      <c r="ARN5" s="378"/>
      <c r="ARO5" s="378"/>
      <c r="ARP5" s="378"/>
      <c r="ARQ5" s="378"/>
      <c r="ARR5" s="379"/>
      <c r="ARS5" s="377"/>
      <c r="ART5" s="378"/>
      <c r="ARU5" s="378"/>
      <c r="ARV5" s="378"/>
      <c r="ARW5" s="378"/>
      <c r="ARX5" s="378"/>
      <c r="ARY5" s="379"/>
      <c r="ARZ5" s="377"/>
      <c r="ASA5" s="378"/>
      <c r="ASB5" s="378"/>
      <c r="ASC5" s="378"/>
      <c r="ASD5" s="378"/>
      <c r="ASE5" s="378"/>
      <c r="ASF5" s="379"/>
      <c r="ASG5" s="377"/>
      <c r="ASH5" s="378"/>
      <c r="ASI5" s="378"/>
      <c r="ASJ5" s="378"/>
      <c r="ASK5" s="378"/>
      <c r="ASL5" s="378"/>
      <c r="ASM5" s="379"/>
      <c r="ASN5" s="377"/>
      <c r="ASO5" s="378"/>
      <c r="ASP5" s="378"/>
      <c r="ASQ5" s="378"/>
      <c r="ASR5" s="378"/>
      <c r="ASS5" s="378"/>
      <c r="AST5" s="379"/>
      <c r="ASU5" s="377"/>
      <c r="ASV5" s="378"/>
      <c r="ASW5" s="378"/>
      <c r="ASX5" s="378"/>
      <c r="ASY5" s="378"/>
      <c r="ASZ5" s="378"/>
      <c r="ATA5" s="379"/>
      <c r="ATB5" s="377"/>
      <c r="ATC5" s="378"/>
      <c r="ATD5" s="378"/>
      <c r="ATE5" s="378"/>
      <c r="ATF5" s="378"/>
      <c r="ATG5" s="378"/>
      <c r="ATH5" s="379"/>
      <c r="ATI5" s="377"/>
      <c r="ATJ5" s="378"/>
      <c r="ATK5" s="378"/>
      <c r="ATL5" s="378"/>
      <c r="ATM5" s="378"/>
      <c r="ATN5" s="378"/>
      <c r="ATO5" s="379"/>
      <c r="ATP5" s="377"/>
      <c r="ATQ5" s="378"/>
      <c r="ATR5" s="378"/>
      <c r="ATS5" s="378"/>
      <c r="ATT5" s="378"/>
      <c r="ATU5" s="378"/>
      <c r="ATV5" s="379"/>
      <c r="ATW5" s="377"/>
      <c r="ATX5" s="378"/>
      <c r="ATY5" s="378"/>
      <c r="ATZ5" s="378"/>
      <c r="AUA5" s="378"/>
      <c r="AUB5" s="378"/>
      <c r="AUC5" s="379"/>
      <c r="AUD5" s="377"/>
      <c r="AUE5" s="378"/>
      <c r="AUF5" s="378"/>
      <c r="AUG5" s="378"/>
      <c r="AUH5" s="378"/>
      <c r="AUI5" s="378"/>
      <c r="AUJ5" s="379"/>
      <c r="AUK5" s="377"/>
      <c r="AUL5" s="378"/>
      <c r="AUM5" s="378"/>
      <c r="AUN5" s="378"/>
      <c r="AUO5" s="378"/>
      <c r="AUP5" s="378"/>
      <c r="AUQ5" s="379"/>
      <c r="AUR5" s="377"/>
      <c r="AUS5" s="378"/>
      <c r="AUT5" s="378"/>
      <c r="AUU5" s="378"/>
      <c r="AUV5" s="378"/>
      <c r="AUW5" s="378"/>
      <c r="AUX5" s="379"/>
      <c r="AUY5" s="377"/>
      <c r="AUZ5" s="378"/>
      <c r="AVA5" s="378"/>
      <c r="AVB5" s="378"/>
      <c r="AVC5" s="378"/>
      <c r="AVD5" s="378"/>
      <c r="AVE5" s="379"/>
      <c r="AVF5" s="377"/>
      <c r="AVG5" s="378"/>
      <c r="AVH5" s="378"/>
      <c r="AVI5" s="378"/>
      <c r="AVJ5" s="378"/>
      <c r="AVK5" s="378"/>
      <c r="AVL5" s="379"/>
      <c r="AVM5" s="377"/>
      <c r="AVN5" s="378"/>
      <c r="AVO5" s="378"/>
      <c r="AVP5" s="378"/>
      <c r="AVQ5" s="378"/>
      <c r="AVR5" s="378"/>
      <c r="AVS5" s="379"/>
      <c r="AVT5" s="377"/>
      <c r="AVU5" s="378"/>
      <c r="AVV5" s="378"/>
      <c r="AVW5" s="378"/>
      <c r="AVX5" s="378"/>
      <c r="AVY5" s="378"/>
      <c r="AVZ5" s="379"/>
      <c r="AWA5" s="377"/>
      <c r="AWB5" s="378"/>
      <c r="AWC5" s="378"/>
      <c r="AWD5" s="378"/>
      <c r="AWE5" s="378"/>
      <c r="AWF5" s="378"/>
      <c r="AWG5" s="379"/>
      <c r="AWH5" s="377"/>
      <c r="AWI5" s="378"/>
      <c r="AWJ5" s="378"/>
      <c r="AWK5" s="378"/>
      <c r="AWL5" s="378"/>
      <c r="AWM5" s="378"/>
      <c r="AWN5" s="379"/>
      <c r="AWO5" s="377"/>
      <c r="AWP5" s="378"/>
      <c r="AWQ5" s="378"/>
      <c r="AWR5" s="378"/>
      <c r="AWS5" s="378"/>
      <c r="AWT5" s="378"/>
      <c r="AWU5" s="379"/>
      <c r="AWV5" s="377"/>
      <c r="AWW5" s="378"/>
      <c r="AWX5" s="378"/>
      <c r="AWY5" s="378"/>
      <c r="AWZ5" s="378"/>
      <c r="AXA5" s="378"/>
      <c r="AXB5" s="379"/>
      <c r="AXC5" s="377"/>
      <c r="AXD5" s="378"/>
      <c r="AXE5" s="378"/>
      <c r="AXF5" s="378"/>
      <c r="AXG5" s="378"/>
      <c r="AXH5" s="378"/>
      <c r="AXI5" s="379"/>
      <c r="AXJ5" s="377"/>
      <c r="AXK5" s="378"/>
      <c r="AXL5" s="378"/>
      <c r="AXM5" s="378"/>
      <c r="AXN5" s="378"/>
      <c r="AXO5" s="378"/>
      <c r="AXP5" s="379"/>
      <c r="AXQ5" s="377"/>
      <c r="AXR5" s="378"/>
      <c r="AXS5" s="378"/>
      <c r="AXT5" s="378"/>
      <c r="AXU5" s="378"/>
      <c r="AXV5" s="378"/>
      <c r="AXW5" s="379"/>
      <c r="AXX5" s="377"/>
      <c r="AXY5" s="378"/>
      <c r="AXZ5" s="378"/>
      <c r="AYA5" s="378"/>
      <c r="AYB5" s="378"/>
      <c r="AYC5" s="378"/>
      <c r="AYD5" s="379"/>
      <c r="AYE5" s="377"/>
      <c r="AYF5" s="378"/>
      <c r="AYG5" s="378"/>
      <c r="AYH5" s="378"/>
      <c r="AYI5" s="378"/>
      <c r="AYJ5" s="378"/>
      <c r="AYK5" s="379"/>
      <c r="AYL5" s="377"/>
      <c r="AYM5" s="378"/>
      <c r="AYN5" s="378"/>
      <c r="AYO5" s="378"/>
      <c r="AYP5" s="378"/>
      <c r="AYQ5" s="378"/>
      <c r="AYR5" s="379"/>
      <c r="AYS5" s="377"/>
      <c r="AYT5" s="378"/>
      <c r="AYU5" s="378"/>
      <c r="AYV5" s="378"/>
      <c r="AYW5" s="378"/>
      <c r="AYX5" s="378"/>
      <c r="AYY5" s="379"/>
      <c r="AYZ5" s="377"/>
      <c r="AZA5" s="378"/>
      <c r="AZB5" s="378"/>
      <c r="AZC5" s="378"/>
      <c r="AZD5" s="378"/>
      <c r="AZE5" s="378"/>
      <c r="AZF5" s="379"/>
      <c r="AZG5" s="377"/>
      <c r="AZH5" s="378"/>
      <c r="AZI5" s="378"/>
      <c r="AZJ5" s="378"/>
      <c r="AZK5" s="378"/>
      <c r="AZL5" s="378"/>
      <c r="AZM5" s="379"/>
      <c r="AZN5" s="377"/>
      <c r="AZO5" s="378"/>
      <c r="AZP5" s="378"/>
      <c r="AZQ5" s="378"/>
      <c r="AZR5" s="378"/>
      <c r="AZS5" s="378"/>
      <c r="AZT5" s="379"/>
      <c r="AZU5" s="377"/>
      <c r="AZV5" s="378"/>
      <c r="AZW5" s="378"/>
      <c r="AZX5" s="378"/>
      <c r="AZY5" s="378"/>
      <c r="AZZ5" s="378"/>
      <c r="BAA5" s="379"/>
      <c r="BAB5" s="377"/>
      <c r="BAC5" s="378"/>
      <c r="BAD5" s="378"/>
      <c r="BAE5" s="378"/>
      <c r="BAF5" s="378"/>
      <c r="BAG5" s="378"/>
      <c r="BAH5" s="379"/>
      <c r="BAI5" s="377"/>
      <c r="BAJ5" s="378"/>
      <c r="BAK5" s="378"/>
      <c r="BAL5" s="378"/>
      <c r="BAM5" s="378"/>
      <c r="BAN5" s="378"/>
      <c r="BAO5" s="379"/>
      <c r="BAP5" s="377"/>
      <c r="BAQ5" s="378"/>
      <c r="BAR5" s="378"/>
      <c r="BAS5" s="378"/>
      <c r="BAT5" s="378"/>
      <c r="BAU5" s="378"/>
      <c r="BAV5" s="379"/>
      <c r="BAW5" s="377"/>
      <c r="BAX5" s="378"/>
      <c r="BAY5" s="378"/>
      <c r="BAZ5" s="378"/>
      <c r="BBA5" s="378"/>
      <c r="BBB5" s="378"/>
      <c r="BBC5" s="379"/>
      <c r="BBD5" s="377"/>
      <c r="BBE5" s="378"/>
      <c r="BBF5" s="378"/>
      <c r="BBG5" s="378"/>
      <c r="BBH5" s="378"/>
      <c r="BBI5" s="378"/>
      <c r="BBJ5" s="379"/>
      <c r="BBK5" s="377"/>
      <c r="BBL5" s="378"/>
      <c r="BBM5" s="378"/>
      <c r="BBN5" s="378"/>
      <c r="BBO5" s="378"/>
      <c r="BBP5" s="378"/>
      <c r="BBQ5" s="379"/>
      <c r="BBR5" s="377"/>
      <c r="BBS5" s="378"/>
      <c r="BBT5" s="378"/>
      <c r="BBU5" s="378"/>
      <c r="BBV5" s="378"/>
      <c r="BBW5" s="378"/>
      <c r="BBX5" s="379"/>
      <c r="BBY5" s="377"/>
      <c r="BBZ5" s="378"/>
      <c r="BCA5" s="378"/>
      <c r="BCB5" s="378"/>
      <c r="BCC5" s="378"/>
      <c r="BCD5" s="378"/>
      <c r="BCE5" s="379"/>
      <c r="BCF5" s="377"/>
      <c r="BCG5" s="378"/>
      <c r="BCH5" s="378"/>
      <c r="BCI5" s="378"/>
      <c r="BCJ5" s="378"/>
      <c r="BCK5" s="378"/>
      <c r="BCL5" s="379"/>
      <c r="BCM5" s="377"/>
      <c r="BCN5" s="378"/>
      <c r="BCO5" s="378"/>
      <c r="BCP5" s="378"/>
      <c r="BCQ5" s="378"/>
      <c r="BCR5" s="378"/>
      <c r="BCS5" s="379"/>
      <c r="BCT5" s="377"/>
      <c r="BCU5" s="378"/>
      <c r="BCV5" s="378"/>
      <c r="BCW5" s="378"/>
      <c r="BCX5" s="378"/>
      <c r="BCY5" s="378"/>
      <c r="BCZ5" s="379"/>
      <c r="BDA5" s="377"/>
      <c r="BDB5" s="378"/>
      <c r="BDC5" s="378"/>
      <c r="BDD5" s="378"/>
      <c r="BDE5" s="378"/>
      <c r="BDF5" s="378"/>
      <c r="BDG5" s="379"/>
      <c r="BDH5" s="377"/>
      <c r="BDI5" s="378"/>
      <c r="BDJ5" s="378"/>
      <c r="BDK5" s="378"/>
      <c r="BDL5" s="378"/>
      <c r="BDM5" s="378"/>
      <c r="BDN5" s="379"/>
      <c r="BDO5" s="377"/>
      <c r="BDP5" s="378"/>
      <c r="BDQ5" s="378"/>
      <c r="BDR5" s="378"/>
      <c r="BDS5" s="378"/>
      <c r="BDT5" s="378"/>
      <c r="BDU5" s="379"/>
      <c r="BDV5" s="377"/>
      <c r="BDW5" s="378"/>
      <c r="BDX5" s="378"/>
      <c r="BDY5" s="378"/>
      <c r="BDZ5" s="378"/>
      <c r="BEA5" s="378"/>
      <c r="BEB5" s="379"/>
      <c r="BEC5" s="377"/>
      <c r="BED5" s="378"/>
      <c r="BEE5" s="378"/>
      <c r="BEF5" s="378"/>
      <c r="BEG5" s="378"/>
      <c r="BEH5" s="378"/>
      <c r="BEI5" s="379"/>
      <c r="BEJ5" s="377"/>
      <c r="BEK5" s="378"/>
      <c r="BEL5" s="378"/>
      <c r="BEM5" s="378"/>
      <c r="BEN5" s="378"/>
      <c r="BEO5" s="378"/>
      <c r="BEP5" s="379"/>
      <c r="BEQ5" s="377"/>
      <c r="BER5" s="378"/>
      <c r="BES5" s="378"/>
      <c r="BET5" s="378"/>
      <c r="BEU5" s="378"/>
      <c r="BEV5" s="378"/>
      <c r="BEW5" s="379"/>
      <c r="BEX5" s="377"/>
      <c r="BEY5" s="378"/>
      <c r="BEZ5" s="378"/>
      <c r="BFA5" s="378"/>
      <c r="BFB5" s="378"/>
      <c r="BFC5" s="378"/>
      <c r="BFD5" s="379"/>
      <c r="BFE5" s="377"/>
      <c r="BFF5" s="378"/>
      <c r="BFG5" s="378"/>
      <c r="BFH5" s="378"/>
      <c r="BFI5" s="378"/>
      <c r="BFJ5" s="378"/>
      <c r="BFK5" s="379"/>
      <c r="BFL5" s="377"/>
      <c r="BFM5" s="378"/>
      <c r="BFN5" s="378"/>
      <c r="BFO5" s="378"/>
      <c r="BFP5" s="378"/>
      <c r="BFQ5" s="378"/>
      <c r="BFR5" s="379"/>
      <c r="BFS5" s="377"/>
      <c r="BFT5" s="378"/>
      <c r="BFU5" s="378"/>
      <c r="BFV5" s="378"/>
      <c r="BFW5" s="378"/>
      <c r="BFX5" s="378"/>
      <c r="BFY5" s="379"/>
      <c r="BFZ5" s="377"/>
      <c r="BGA5" s="378"/>
      <c r="BGB5" s="378"/>
      <c r="BGC5" s="378"/>
      <c r="BGD5" s="378"/>
      <c r="BGE5" s="378"/>
      <c r="BGF5" s="379"/>
      <c r="BGG5" s="377"/>
      <c r="BGH5" s="378"/>
      <c r="BGI5" s="378"/>
      <c r="BGJ5" s="378"/>
      <c r="BGK5" s="378"/>
      <c r="BGL5" s="378"/>
      <c r="BGM5" s="379"/>
      <c r="BGN5" s="377"/>
      <c r="BGO5" s="378"/>
      <c r="BGP5" s="378"/>
      <c r="BGQ5" s="378"/>
      <c r="BGR5" s="378"/>
      <c r="BGS5" s="378"/>
      <c r="BGT5" s="379"/>
      <c r="BGU5" s="377"/>
      <c r="BGV5" s="378"/>
      <c r="BGW5" s="378"/>
      <c r="BGX5" s="378"/>
      <c r="BGY5" s="378"/>
      <c r="BGZ5" s="378"/>
      <c r="BHA5" s="379"/>
      <c r="BHB5" s="377"/>
      <c r="BHC5" s="378"/>
      <c r="BHD5" s="378"/>
      <c r="BHE5" s="378"/>
      <c r="BHF5" s="378"/>
      <c r="BHG5" s="378"/>
      <c r="BHH5" s="379"/>
      <c r="BHI5" s="377"/>
      <c r="BHJ5" s="378"/>
      <c r="BHK5" s="378"/>
      <c r="BHL5" s="378"/>
      <c r="BHM5" s="378"/>
      <c r="BHN5" s="378"/>
      <c r="BHO5" s="379"/>
      <c r="BHP5" s="377"/>
      <c r="BHQ5" s="378"/>
      <c r="BHR5" s="378"/>
      <c r="BHS5" s="378"/>
      <c r="BHT5" s="378"/>
      <c r="BHU5" s="378"/>
      <c r="BHV5" s="379"/>
      <c r="BHW5" s="377"/>
      <c r="BHX5" s="378"/>
      <c r="BHY5" s="378"/>
      <c r="BHZ5" s="378"/>
      <c r="BIA5" s="378"/>
      <c r="BIB5" s="378"/>
      <c r="BIC5" s="379"/>
      <c r="BID5" s="377"/>
      <c r="BIE5" s="378"/>
      <c r="BIF5" s="378"/>
      <c r="BIG5" s="378"/>
      <c r="BIH5" s="378"/>
      <c r="BII5" s="378"/>
      <c r="BIJ5" s="379"/>
      <c r="BIK5" s="377"/>
      <c r="BIL5" s="378"/>
      <c r="BIM5" s="378"/>
      <c r="BIN5" s="378"/>
      <c r="BIO5" s="378"/>
      <c r="BIP5" s="378"/>
      <c r="BIQ5" s="379"/>
      <c r="BIR5" s="377"/>
      <c r="BIS5" s="378"/>
      <c r="BIT5" s="378"/>
      <c r="BIU5" s="378"/>
      <c r="BIV5" s="378"/>
      <c r="BIW5" s="378"/>
      <c r="BIX5" s="379"/>
      <c r="BIY5" s="377"/>
      <c r="BIZ5" s="378"/>
      <c r="BJA5" s="378"/>
      <c r="BJB5" s="378"/>
      <c r="BJC5" s="378"/>
      <c r="BJD5" s="378"/>
      <c r="BJE5" s="379"/>
      <c r="BJF5" s="377"/>
      <c r="BJG5" s="378"/>
      <c r="BJH5" s="378"/>
      <c r="BJI5" s="378"/>
      <c r="BJJ5" s="378"/>
      <c r="BJK5" s="378"/>
      <c r="BJL5" s="379"/>
      <c r="BJM5" s="377"/>
      <c r="BJN5" s="378"/>
      <c r="BJO5" s="378"/>
      <c r="BJP5" s="378"/>
      <c r="BJQ5" s="378"/>
      <c r="BJR5" s="378"/>
      <c r="BJS5" s="379"/>
      <c r="BJT5" s="377"/>
      <c r="BJU5" s="378"/>
      <c r="BJV5" s="378"/>
      <c r="BJW5" s="378"/>
      <c r="BJX5" s="378"/>
      <c r="BJY5" s="378"/>
      <c r="BJZ5" s="379"/>
      <c r="BKA5" s="377"/>
      <c r="BKB5" s="378"/>
      <c r="BKC5" s="378"/>
      <c r="BKD5" s="378"/>
      <c r="BKE5" s="378"/>
      <c r="BKF5" s="378"/>
      <c r="BKG5" s="379"/>
      <c r="BKH5" s="377"/>
      <c r="BKI5" s="378"/>
      <c r="BKJ5" s="378"/>
      <c r="BKK5" s="378"/>
      <c r="BKL5" s="378"/>
      <c r="BKM5" s="378"/>
      <c r="BKN5" s="379"/>
      <c r="BKO5" s="377"/>
      <c r="BKP5" s="378"/>
      <c r="BKQ5" s="378"/>
      <c r="BKR5" s="378"/>
      <c r="BKS5" s="378"/>
      <c r="BKT5" s="378"/>
      <c r="BKU5" s="379"/>
      <c r="BKV5" s="377"/>
      <c r="BKW5" s="378"/>
      <c r="BKX5" s="378"/>
      <c r="BKY5" s="378"/>
      <c r="BKZ5" s="378"/>
      <c r="BLA5" s="378"/>
      <c r="BLB5" s="379"/>
      <c r="BLC5" s="377"/>
      <c r="BLD5" s="378"/>
      <c r="BLE5" s="378"/>
      <c r="BLF5" s="378"/>
      <c r="BLG5" s="378"/>
      <c r="BLH5" s="378"/>
      <c r="BLI5" s="379"/>
      <c r="BLJ5" s="377"/>
      <c r="BLK5" s="378"/>
      <c r="BLL5" s="378"/>
      <c r="BLM5" s="378"/>
      <c r="BLN5" s="378"/>
      <c r="BLO5" s="378"/>
      <c r="BLP5" s="379"/>
      <c r="BLQ5" s="377"/>
      <c r="BLR5" s="378"/>
      <c r="BLS5" s="378"/>
      <c r="BLT5" s="378"/>
      <c r="BLU5" s="378"/>
      <c r="BLV5" s="378"/>
      <c r="BLW5" s="379"/>
      <c r="BLX5" s="377"/>
      <c r="BLY5" s="378"/>
      <c r="BLZ5" s="378"/>
      <c r="BMA5" s="378"/>
      <c r="BMB5" s="378"/>
      <c r="BMC5" s="378"/>
      <c r="BMD5" s="379"/>
      <c r="BME5" s="377"/>
      <c r="BMF5" s="378"/>
      <c r="BMG5" s="378"/>
      <c r="BMH5" s="378"/>
      <c r="BMI5" s="378"/>
      <c r="BMJ5" s="378"/>
      <c r="BMK5" s="379"/>
      <c r="BML5" s="377"/>
      <c r="BMM5" s="378"/>
      <c r="BMN5" s="378"/>
      <c r="BMO5" s="378"/>
      <c r="BMP5" s="378"/>
      <c r="BMQ5" s="378"/>
      <c r="BMR5" s="379"/>
      <c r="BMS5" s="377"/>
      <c r="BMT5" s="378"/>
      <c r="BMU5" s="378"/>
      <c r="BMV5" s="378"/>
      <c r="BMW5" s="378"/>
      <c r="BMX5" s="378"/>
      <c r="BMY5" s="379"/>
      <c r="BMZ5" s="377"/>
      <c r="BNA5" s="378"/>
      <c r="BNB5" s="378"/>
      <c r="BNC5" s="378"/>
      <c r="BND5" s="378"/>
      <c r="BNE5" s="378"/>
      <c r="BNF5" s="379"/>
      <c r="BNG5" s="377"/>
      <c r="BNH5" s="378"/>
      <c r="BNI5" s="378"/>
      <c r="BNJ5" s="378"/>
      <c r="BNK5" s="378"/>
      <c r="BNL5" s="378"/>
      <c r="BNM5" s="379"/>
      <c r="BNN5" s="377"/>
      <c r="BNO5" s="378"/>
      <c r="BNP5" s="378"/>
      <c r="BNQ5" s="378"/>
      <c r="BNR5" s="378"/>
      <c r="BNS5" s="378"/>
      <c r="BNT5" s="379"/>
      <c r="BNU5" s="377"/>
      <c r="BNV5" s="378"/>
      <c r="BNW5" s="378"/>
      <c r="BNX5" s="378"/>
      <c r="BNY5" s="378"/>
      <c r="BNZ5" s="378"/>
      <c r="BOA5" s="379"/>
      <c r="BOB5" s="377"/>
      <c r="BOC5" s="378"/>
      <c r="BOD5" s="378"/>
      <c r="BOE5" s="378"/>
      <c r="BOF5" s="378"/>
      <c r="BOG5" s="378"/>
      <c r="BOH5" s="379"/>
      <c r="BOI5" s="377"/>
      <c r="BOJ5" s="378"/>
      <c r="BOK5" s="378"/>
      <c r="BOL5" s="378"/>
      <c r="BOM5" s="378"/>
      <c r="BON5" s="378"/>
      <c r="BOO5" s="379"/>
      <c r="BOP5" s="377"/>
      <c r="BOQ5" s="378"/>
      <c r="BOR5" s="378"/>
      <c r="BOS5" s="378"/>
      <c r="BOT5" s="378"/>
      <c r="BOU5" s="378"/>
      <c r="BOV5" s="379"/>
      <c r="BOW5" s="377"/>
      <c r="BOX5" s="378"/>
      <c r="BOY5" s="378"/>
      <c r="BOZ5" s="378"/>
      <c r="BPA5" s="378"/>
      <c r="BPB5" s="378"/>
      <c r="BPC5" s="379"/>
      <c r="BPD5" s="377"/>
      <c r="BPE5" s="378"/>
      <c r="BPF5" s="378"/>
      <c r="BPG5" s="378"/>
      <c r="BPH5" s="378"/>
      <c r="BPI5" s="378"/>
      <c r="BPJ5" s="379"/>
      <c r="BPK5" s="377"/>
      <c r="BPL5" s="378"/>
      <c r="BPM5" s="378"/>
      <c r="BPN5" s="378"/>
      <c r="BPO5" s="378"/>
      <c r="BPP5" s="378"/>
      <c r="BPQ5" s="379"/>
      <c r="BPR5" s="377"/>
      <c r="BPS5" s="378"/>
      <c r="BPT5" s="378"/>
      <c r="BPU5" s="378"/>
      <c r="BPV5" s="378"/>
      <c r="BPW5" s="378"/>
      <c r="BPX5" s="379"/>
      <c r="BPY5" s="377"/>
      <c r="BPZ5" s="378"/>
      <c r="BQA5" s="378"/>
      <c r="BQB5" s="378"/>
      <c r="BQC5" s="378"/>
      <c r="BQD5" s="378"/>
      <c r="BQE5" s="379"/>
      <c r="BQF5" s="377"/>
      <c r="BQG5" s="378"/>
      <c r="BQH5" s="378"/>
      <c r="BQI5" s="378"/>
      <c r="BQJ5" s="378"/>
      <c r="BQK5" s="378"/>
      <c r="BQL5" s="379"/>
      <c r="BQM5" s="377"/>
      <c r="BQN5" s="378"/>
      <c r="BQO5" s="378"/>
      <c r="BQP5" s="378"/>
      <c r="BQQ5" s="378"/>
      <c r="BQR5" s="378"/>
      <c r="BQS5" s="379"/>
      <c r="BQT5" s="377"/>
      <c r="BQU5" s="378"/>
      <c r="BQV5" s="378"/>
      <c r="BQW5" s="378"/>
      <c r="BQX5" s="378"/>
      <c r="BQY5" s="378"/>
      <c r="BQZ5" s="379"/>
      <c r="BRA5" s="377"/>
      <c r="BRB5" s="378"/>
      <c r="BRC5" s="378"/>
      <c r="BRD5" s="378"/>
      <c r="BRE5" s="378"/>
      <c r="BRF5" s="378"/>
      <c r="BRG5" s="379"/>
      <c r="BRH5" s="377"/>
      <c r="BRI5" s="378"/>
      <c r="BRJ5" s="378"/>
      <c r="BRK5" s="378"/>
      <c r="BRL5" s="378"/>
      <c r="BRM5" s="378"/>
      <c r="BRN5" s="379"/>
      <c r="BRO5" s="377"/>
      <c r="BRP5" s="378"/>
      <c r="BRQ5" s="378"/>
      <c r="BRR5" s="378"/>
      <c r="BRS5" s="378"/>
      <c r="BRT5" s="378"/>
      <c r="BRU5" s="379"/>
      <c r="BRV5" s="377"/>
      <c r="BRW5" s="378"/>
      <c r="BRX5" s="378"/>
      <c r="BRY5" s="378"/>
      <c r="BRZ5" s="378"/>
      <c r="BSA5" s="378"/>
      <c r="BSB5" s="379"/>
      <c r="BSC5" s="377"/>
      <c r="BSD5" s="378"/>
      <c r="BSE5" s="378"/>
      <c r="BSF5" s="378"/>
      <c r="BSG5" s="378"/>
      <c r="BSH5" s="378"/>
      <c r="BSI5" s="379"/>
      <c r="BSJ5" s="377"/>
      <c r="BSK5" s="378"/>
      <c r="BSL5" s="378"/>
      <c r="BSM5" s="378"/>
      <c r="BSN5" s="378"/>
      <c r="BSO5" s="378"/>
      <c r="BSP5" s="379"/>
      <c r="BSQ5" s="377"/>
      <c r="BSR5" s="378"/>
      <c r="BSS5" s="378"/>
      <c r="BST5" s="378"/>
      <c r="BSU5" s="378"/>
      <c r="BSV5" s="378"/>
      <c r="BSW5" s="379"/>
      <c r="BSX5" s="377"/>
      <c r="BSY5" s="378"/>
      <c r="BSZ5" s="378"/>
      <c r="BTA5" s="378"/>
      <c r="BTB5" s="378"/>
      <c r="BTC5" s="378"/>
      <c r="BTD5" s="379"/>
      <c r="BTE5" s="377"/>
      <c r="BTF5" s="378"/>
      <c r="BTG5" s="378"/>
      <c r="BTH5" s="378"/>
      <c r="BTI5" s="378"/>
      <c r="BTJ5" s="378"/>
      <c r="BTK5" s="379"/>
      <c r="BTL5" s="377">
        <v>0.375</v>
      </c>
      <c r="BTM5" s="378"/>
      <c r="BTN5" s="378"/>
      <c r="BTO5" s="378"/>
      <c r="BTP5" s="378"/>
      <c r="BTQ5" s="378"/>
      <c r="BTR5" s="379"/>
      <c r="BTS5" s="377">
        <v>0.29166666666666669</v>
      </c>
      <c r="BTT5" s="378"/>
      <c r="BTU5" s="378"/>
      <c r="BTV5" s="378"/>
      <c r="BTW5" s="378"/>
      <c r="BTX5" s="378"/>
      <c r="BTY5" s="379"/>
      <c r="BTZ5" s="377">
        <v>0.33333333333333331</v>
      </c>
      <c r="BUA5" s="378"/>
      <c r="BUB5" s="378"/>
      <c r="BUC5" s="378"/>
      <c r="BUD5" s="378"/>
      <c r="BUE5" s="378"/>
      <c r="BUF5" s="379"/>
      <c r="BUG5" s="377">
        <v>0.41666666666666669</v>
      </c>
      <c r="BUH5" s="378"/>
      <c r="BUI5" s="378"/>
      <c r="BUJ5" s="378"/>
      <c r="BUK5" s="378"/>
      <c r="BUL5" s="378"/>
      <c r="BUM5" s="379"/>
      <c r="BUN5" s="377">
        <v>0.33333333333333331</v>
      </c>
      <c r="BUO5" s="378"/>
      <c r="BUP5" s="378"/>
      <c r="BUQ5" s="378"/>
      <c r="BUR5" s="378"/>
      <c r="BUS5" s="378"/>
      <c r="BUT5" s="379"/>
      <c r="BUU5" s="377">
        <v>0.33333333333333331</v>
      </c>
      <c r="BUV5" s="378"/>
      <c r="BUW5" s="378"/>
      <c r="BUX5" s="378"/>
      <c r="BUY5" s="378"/>
      <c r="BUZ5" s="378"/>
      <c r="BVA5" s="379"/>
      <c r="BVB5" s="377">
        <v>0.33333333333333331</v>
      </c>
      <c r="BVC5" s="378"/>
      <c r="BVD5" s="378"/>
      <c r="BVE5" s="378"/>
      <c r="BVF5" s="378"/>
      <c r="BVG5" s="378"/>
      <c r="BVH5" s="379"/>
      <c r="BVI5" s="377">
        <v>0.29166666666666669</v>
      </c>
      <c r="BVJ5" s="378"/>
      <c r="BVK5" s="378"/>
      <c r="BVL5" s="378"/>
      <c r="BVM5" s="378"/>
      <c r="BVN5" s="378"/>
      <c r="BVO5" s="379"/>
      <c r="BVP5" s="377">
        <v>0.375</v>
      </c>
      <c r="BVQ5" s="378"/>
      <c r="BVR5" s="378"/>
      <c r="BVS5" s="378"/>
      <c r="BVT5" s="378"/>
      <c r="BVU5" s="378"/>
      <c r="BVV5" s="379"/>
      <c r="BVW5" s="377">
        <v>0.33333333333333331</v>
      </c>
      <c r="BVX5" s="378"/>
      <c r="BVY5" s="378"/>
      <c r="BVZ5" s="378"/>
      <c r="BWA5" s="378"/>
      <c r="BWB5" s="378"/>
      <c r="BWC5" s="379"/>
      <c r="BWD5" s="377">
        <v>0.41666666666666669</v>
      </c>
      <c r="BWE5" s="378"/>
      <c r="BWF5" s="378"/>
      <c r="BWG5" s="378"/>
      <c r="BWH5" s="378"/>
      <c r="BWI5" s="378"/>
      <c r="BWJ5" s="379"/>
      <c r="BWK5" s="377">
        <v>0.375</v>
      </c>
      <c r="BWL5" s="378"/>
      <c r="BWM5" s="378"/>
      <c r="BWN5" s="378"/>
      <c r="BWO5" s="378"/>
      <c r="BWP5" s="378"/>
      <c r="BWQ5" s="379"/>
      <c r="BWR5" s="377">
        <v>0.375</v>
      </c>
      <c r="BWS5" s="378"/>
      <c r="BWT5" s="378"/>
      <c r="BWU5" s="378"/>
      <c r="BWV5" s="378"/>
      <c r="BWW5" s="378"/>
      <c r="BWX5" s="379"/>
      <c r="BWY5" s="377">
        <v>0.375</v>
      </c>
      <c r="BWZ5" s="378"/>
      <c r="BXA5" s="378"/>
      <c r="BXB5" s="378"/>
      <c r="BXC5" s="378"/>
      <c r="BXD5" s="378"/>
      <c r="BXE5" s="379"/>
      <c r="BXF5" s="377">
        <v>0.375</v>
      </c>
      <c r="BXG5" s="378"/>
      <c r="BXH5" s="378"/>
      <c r="BXI5" s="378"/>
      <c r="BXJ5" s="378"/>
      <c r="BXK5" s="378"/>
      <c r="BXL5" s="379"/>
      <c r="BXM5" s="377">
        <v>0.375</v>
      </c>
      <c r="BXN5" s="378"/>
      <c r="BXO5" s="378"/>
      <c r="BXP5" s="378"/>
      <c r="BXQ5" s="378"/>
      <c r="BXR5" s="378"/>
      <c r="BXS5" s="379"/>
      <c r="BXT5" s="377">
        <v>0.375</v>
      </c>
      <c r="BXU5" s="378"/>
      <c r="BXV5" s="378"/>
      <c r="BXW5" s="378"/>
      <c r="BXX5" s="378"/>
      <c r="BXY5" s="378"/>
      <c r="BXZ5" s="379"/>
      <c r="BYA5" s="377">
        <v>0.41666666666666669</v>
      </c>
      <c r="BYB5" s="378"/>
      <c r="BYC5" s="378"/>
      <c r="BYD5" s="378"/>
      <c r="BYE5" s="378"/>
      <c r="BYF5" s="378"/>
      <c r="BYG5" s="379"/>
      <c r="BYH5" s="377">
        <v>0.375</v>
      </c>
      <c r="BYI5" s="378"/>
      <c r="BYJ5" s="378"/>
      <c r="BYK5" s="378"/>
      <c r="BYL5" s="378"/>
      <c r="BYM5" s="378"/>
      <c r="BYN5" s="379"/>
      <c r="BYO5" s="377">
        <v>0.375</v>
      </c>
      <c r="BYP5" s="378"/>
      <c r="BYQ5" s="378"/>
      <c r="BYR5" s="378"/>
      <c r="BYS5" s="378"/>
      <c r="BYT5" s="378"/>
      <c r="BYU5" s="379"/>
      <c r="BYV5" s="377">
        <v>0.375</v>
      </c>
      <c r="BYW5" s="378"/>
      <c r="BYX5" s="378"/>
      <c r="BYY5" s="378"/>
      <c r="BYZ5" s="378"/>
      <c r="BZA5" s="378"/>
      <c r="BZB5" s="379"/>
      <c r="BZC5" s="377">
        <v>0.33333333333333331</v>
      </c>
      <c r="BZD5" s="378"/>
      <c r="BZE5" s="378"/>
      <c r="BZF5" s="378"/>
      <c r="BZG5" s="378"/>
      <c r="BZH5" s="378"/>
      <c r="BZI5" s="379"/>
      <c r="BZJ5" s="377">
        <v>0.33333333333333331</v>
      </c>
      <c r="BZK5" s="378"/>
      <c r="BZL5" s="378"/>
      <c r="BZM5" s="378"/>
      <c r="BZN5" s="378"/>
      <c r="BZO5" s="378"/>
      <c r="BZP5" s="379"/>
      <c r="BZQ5" s="377">
        <v>0.375</v>
      </c>
      <c r="BZR5" s="378"/>
      <c r="BZS5" s="378"/>
      <c r="BZT5" s="378"/>
      <c r="BZU5" s="378"/>
      <c r="BZV5" s="378"/>
      <c r="BZW5" s="379"/>
      <c r="BZX5" s="377">
        <v>0.33333333333333331</v>
      </c>
      <c r="BZY5" s="378"/>
      <c r="BZZ5" s="378"/>
      <c r="CAA5" s="378"/>
      <c r="CAB5" s="378"/>
      <c r="CAC5" s="378"/>
      <c r="CAD5" s="379"/>
      <c r="CAE5" s="377">
        <v>0.33333333333333331</v>
      </c>
      <c r="CAF5" s="378"/>
      <c r="CAG5" s="378"/>
      <c r="CAH5" s="378"/>
      <c r="CAI5" s="378"/>
      <c r="CAJ5" s="378"/>
      <c r="CAK5" s="379"/>
      <c r="CAL5" s="377">
        <v>0.33333333333333331</v>
      </c>
      <c r="CAM5" s="378"/>
      <c r="CAN5" s="378"/>
      <c r="CAO5" s="378"/>
      <c r="CAP5" s="378"/>
      <c r="CAQ5" s="378"/>
      <c r="CAR5" s="379"/>
      <c r="CAS5" s="377">
        <v>0.33333333333333331</v>
      </c>
      <c r="CAT5" s="378"/>
      <c r="CAU5" s="378"/>
      <c r="CAV5" s="378"/>
      <c r="CAW5" s="378"/>
      <c r="CAX5" s="378"/>
      <c r="CAY5" s="379"/>
      <c r="CAZ5" s="377">
        <v>0.33333333333333331</v>
      </c>
      <c r="CBA5" s="378"/>
      <c r="CBB5" s="378"/>
      <c r="CBC5" s="378"/>
      <c r="CBD5" s="378"/>
      <c r="CBE5" s="378"/>
      <c r="CBF5" s="379"/>
      <c r="CBG5" s="377">
        <v>0.33333333333333331</v>
      </c>
      <c r="CBH5" s="378"/>
      <c r="CBI5" s="378"/>
      <c r="CBJ5" s="378"/>
      <c r="CBK5" s="378"/>
      <c r="CBL5" s="378"/>
      <c r="CBM5" s="379"/>
      <c r="CBN5" s="377">
        <v>0.41666666666666669</v>
      </c>
      <c r="CBO5" s="378"/>
      <c r="CBP5" s="378"/>
      <c r="CBQ5" s="378"/>
      <c r="CBR5" s="378"/>
      <c r="CBS5" s="378"/>
      <c r="CBT5" s="379"/>
      <c r="CBU5" s="377">
        <v>0.29166666666666669</v>
      </c>
      <c r="CBV5" s="378"/>
      <c r="CBW5" s="378"/>
      <c r="CBX5" s="378"/>
      <c r="CBY5" s="378"/>
      <c r="CBZ5" s="378"/>
      <c r="CCA5" s="379"/>
      <c r="CCB5" s="377">
        <v>0.5</v>
      </c>
      <c r="CCC5" s="378"/>
      <c r="CCD5" s="378"/>
      <c r="CCE5" s="378"/>
      <c r="CCF5" s="378"/>
      <c r="CCG5" s="378"/>
      <c r="CCH5" s="379"/>
      <c r="CCI5" s="377">
        <v>0.375</v>
      </c>
      <c r="CCJ5" s="378"/>
      <c r="CCK5" s="378"/>
      <c r="CCL5" s="378"/>
      <c r="CCM5" s="378"/>
      <c r="CCN5" s="378"/>
      <c r="CCO5" s="379"/>
      <c r="CCP5" s="377">
        <v>0.33333333333333331</v>
      </c>
      <c r="CCQ5" s="378"/>
      <c r="CCR5" s="378"/>
      <c r="CCS5" s="378"/>
      <c r="CCT5" s="378"/>
      <c r="CCU5" s="378"/>
      <c r="CCV5" s="379"/>
      <c r="CCW5" s="377">
        <v>0.375</v>
      </c>
      <c r="CCX5" s="378"/>
      <c r="CCY5" s="378"/>
      <c r="CCZ5" s="378"/>
      <c r="CDA5" s="378"/>
      <c r="CDB5" s="378"/>
      <c r="CDC5" s="379"/>
      <c r="CDD5" s="377">
        <v>0.33333333333333331</v>
      </c>
      <c r="CDE5" s="378"/>
      <c r="CDF5" s="378"/>
      <c r="CDG5" s="378"/>
      <c r="CDH5" s="378"/>
      <c r="CDI5" s="378"/>
      <c r="CDJ5" s="379"/>
      <c r="CDK5" s="377">
        <v>0.45833333333333331</v>
      </c>
      <c r="CDL5" s="378"/>
      <c r="CDM5" s="378"/>
      <c r="CDN5" s="378"/>
      <c r="CDO5" s="378"/>
      <c r="CDP5" s="378"/>
      <c r="CDQ5" s="379"/>
      <c r="CDR5" s="377">
        <v>0.375</v>
      </c>
      <c r="CDS5" s="378"/>
      <c r="CDT5" s="378"/>
      <c r="CDU5" s="378"/>
      <c r="CDV5" s="378"/>
      <c r="CDW5" s="378"/>
      <c r="CDX5" s="379"/>
      <c r="CDY5" s="377">
        <v>0.41666666666666669</v>
      </c>
      <c r="CDZ5" s="378"/>
      <c r="CEA5" s="378"/>
      <c r="CEB5" s="378"/>
      <c r="CEC5" s="378"/>
      <c r="CED5" s="378"/>
      <c r="CEE5" s="379"/>
      <c r="CEF5" s="377">
        <v>0.33333333333333331</v>
      </c>
      <c r="CEG5" s="378"/>
      <c r="CEH5" s="378"/>
      <c r="CEI5" s="378"/>
      <c r="CEJ5" s="378"/>
      <c r="CEK5" s="378"/>
      <c r="CEL5" s="379"/>
      <c r="CEM5" s="377">
        <v>0.29166666666666669</v>
      </c>
      <c r="CEN5" s="378"/>
      <c r="CEO5" s="378"/>
      <c r="CEP5" s="378"/>
      <c r="CEQ5" s="378"/>
      <c r="CER5" s="378"/>
      <c r="CES5" s="379"/>
      <c r="CET5" s="377">
        <v>0.33333333333333331</v>
      </c>
      <c r="CEU5" s="378"/>
      <c r="CEV5" s="378"/>
      <c r="CEW5" s="378"/>
      <c r="CEX5" s="378"/>
      <c r="CEY5" s="378"/>
      <c r="CEZ5" s="379"/>
      <c r="CFA5" s="377">
        <v>0.29166666666666669</v>
      </c>
      <c r="CFB5" s="378"/>
      <c r="CFC5" s="378"/>
      <c r="CFD5" s="378"/>
      <c r="CFE5" s="378"/>
      <c r="CFF5" s="378"/>
      <c r="CFG5" s="379"/>
      <c r="CFH5" s="377">
        <v>0.33333333333333331</v>
      </c>
      <c r="CFI5" s="378"/>
      <c r="CFJ5" s="378"/>
      <c r="CFK5" s="378"/>
      <c r="CFL5" s="378"/>
      <c r="CFM5" s="378"/>
      <c r="CFN5" s="379"/>
      <c r="CFO5" s="377">
        <v>0.45833333333333331</v>
      </c>
      <c r="CFP5" s="378"/>
      <c r="CFQ5" s="378"/>
      <c r="CFR5" s="378"/>
      <c r="CFS5" s="378"/>
      <c r="CFT5" s="378"/>
      <c r="CFU5" s="379"/>
      <c r="CFV5" s="377">
        <v>0.29166666666666669</v>
      </c>
      <c r="CFW5" s="378"/>
      <c r="CFX5" s="378"/>
      <c r="CFY5" s="378"/>
      <c r="CFZ5" s="378"/>
      <c r="CGA5" s="378"/>
      <c r="CGB5" s="379"/>
      <c r="CGC5" s="377">
        <v>0.29166666666666669</v>
      </c>
      <c r="CGD5" s="378"/>
      <c r="CGE5" s="378"/>
      <c r="CGF5" s="378"/>
      <c r="CGG5" s="378"/>
      <c r="CGH5" s="378"/>
      <c r="CGI5" s="379"/>
      <c r="CGJ5" s="377">
        <v>0.33333333333333331</v>
      </c>
      <c r="CGK5" s="378"/>
      <c r="CGL5" s="378"/>
      <c r="CGM5" s="378"/>
      <c r="CGN5" s="378"/>
      <c r="CGO5" s="378"/>
      <c r="CGP5" s="379"/>
      <c r="CGQ5" s="377">
        <v>0.33333333333333331</v>
      </c>
      <c r="CGR5" s="378"/>
      <c r="CGS5" s="378"/>
      <c r="CGT5" s="378"/>
      <c r="CGU5" s="378"/>
      <c r="CGV5" s="378"/>
      <c r="CGW5" s="379"/>
      <c r="CGX5" s="377">
        <v>0.33333333333333331</v>
      </c>
      <c r="CGY5" s="378"/>
      <c r="CGZ5" s="378"/>
      <c r="CHA5" s="378"/>
      <c r="CHB5" s="378"/>
      <c r="CHC5" s="378"/>
      <c r="CHD5" s="379"/>
      <c r="CHE5" s="377">
        <v>0.41666666666666669</v>
      </c>
      <c r="CHF5" s="378"/>
      <c r="CHG5" s="378"/>
      <c r="CHH5" s="378"/>
      <c r="CHI5" s="378"/>
      <c r="CHJ5" s="378"/>
      <c r="CHK5" s="379"/>
      <c r="CHL5" s="377">
        <v>0.33333333333333331</v>
      </c>
      <c r="CHM5" s="378"/>
      <c r="CHN5" s="378"/>
      <c r="CHO5" s="378"/>
      <c r="CHP5" s="378"/>
      <c r="CHQ5" s="378"/>
      <c r="CHR5" s="379"/>
      <c r="CHS5" s="377">
        <v>0.33333333333333331</v>
      </c>
      <c r="CHT5" s="378"/>
      <c r="CHU5" s="378"/>
      <c r="CHV5" s="378"/>
      <c r="CHW5" s="378"/>
      <c r="CHX5" s="378"/>
      <c r="CHY5" s="379"/>
      <c r="CHZ5" s="377">
        <v>0.33333333333333331</v>
      </c>
      <c r="CIA5" s="378"/>
      <c r="CIB5" s="378"/>
      <c r="CIC5" s="378"/>
      <c r="CID5" s="378"/>
      <c r="CIE5" s="378"/>
      <c r="CIF5" s="379"/>
      <c r="CIG5" s="377">
        <v>0.33333333333333331</v>
      </c>
      <c r="CIH5" s="378"/>
      <c r="CII5" s="378"/>
      <c r="CIJ5" s="378"/>
      <c r="CIK5" s="378"/>
      <c r="CIL5" s="378"/>
      <c r="CIM5" s="379"/>
      <c r="CIN5" s="377">
        <v>0.33333333333333331</v>
      </c>
      <c r="CIO5" s="378"/>
      <c r="CIP5" s="378"/>
      <c r="CIQ5" s="378"/>
      <c r="CIR5" s="378"/>
      <c r="CIS5" s="378"/>
      <c r="CIT5" s="379"/>
      <c r="CIU5" s="377">
        <v>0.33333333333333331</v>
      </c>
      <c r="CIV5" s="378"/>
      <c r="CIW5" s="378"/>
      <c r="CIX5" s="378"/>
      <c r="CIY5" s="378"/>
      <c r="CIZ5" s="378"/>
      <c r="CJA5" s="379"/>
      <c r="CJB5" s="377">
        <v>0.875</v>
      </c>
      <c r="CJC5" s="378"/>
      <c r="CJD5" s="378"/>
      <c r="CJE5" s="378"/>
      <c r="CJF5" s="378"/>
      <c r="CJG5" s="378"/>
      <c r="CJH5" s="379"/>
      <c r="CJI5" s="377">
        <v>0.33333333333333331</v>
      </c>
      <c r="CJJ5" s="378"/>
      <c r="CJK5" s="378"/>
      <c r="CJL5" s="378"/>
      <c r="CJM5" s="378"/>
      <c r="CJN5" s="378"/>
      <c r="CJO5" s="379"/>
      <c r="CJP5" s="377">
        <v>0.375</v>
      </c>
      <c r="CJQ5" s="378"/>
      <c r="CJR5" s="378"/>
      <c r="CJS5" s="378"/>
      <c r="CJT5" s="378"/>
      <c r="CJU5" s="378"/>
      <c r="CJV5" s="379"/>
      <c r="CJW5" s="377">
        <v>0.33333333333333331</v>
      </c>
      <c r="CJX5" s="378"/>
      <c r="CJY5" s="378"/>
      <c r="CJZ5" s="378"/>
      <c r="CKA5" s="378"/>
      <c r="CKB5" s="378"/>
      <c r="CKC5" s="379"/>
      <c r="CKD5" s="377">
        <v>0.375</v>
      </c>
      <c r="CKE5" s="378"/>
      <c r="CKF5" s="378"/>
      <c r="CKG5" s="378"/>
      <c r="CKH5" s="378"/>
      <c r="CKI5" s="378"/>
      <c r="CKJ5" s="379"/>
      <c r="CKK5" s="377">
        <v>0.33333333333333331</v>
      </c>
      <c r="CKL5" s="378"/>
      <c r="CKM5" s="378"/>
      <c r="CKN5" s="378"/>
      <c r="CKO5" s="378"/>
      <c r="CKP5" s="378"/>
      <c r="CKQ5" s="379"/>
      <c r="CKR5" s="377">
        <v>0.33333333333333331</v>
      </c>
      <c r="CKS5" s="378"/>
      <c r="CKT5" s="378"/>
      <c r="CKU5" s="378"/>
      <c r="CKV5" s="378"/>
      <c r="CKW5" s="378"/>
      <c r="CKX5" s="379"/>
      <c r="CKY5" s="377">
        <v>0.45833333333333331</v>
      </c>
      <c r="CKZ5" s="378"/>
      <c r="CLA5" s="378"/>
      <c r="CLB5" s="378"/>
      <c r="CLC5" s="378"/>
      <c r="CLD5" s="378"/>
      <c r="CLE5" s="379"/>
      <c r="CLF5" s="377">
        <v>0.375</v>
      </c>
      <c r="CLG5" s="378"/>
      <c r="CLH5" s="378"/>
      <c r="CLI5" s="378"/>
      <c r="CLJ5" s="378"/>
      <c r="CLK5" s="378"/>
      <c r="CLL5" s="379"/>
      <c r="CLM5" s="377">
        <v>0.33333333333333331</v>
      </c>
      <c r="CLN5" s="378"/>
      <c r="CLO5" s="378"/>
      <c r="CLP5" s="378"/>
      <c r="CLQ5" s="378"/>
      <c r="CLR5" s="378"/>
      <c r="CLS5" s="379"/>
      <c r="CLT5" s="377">
        <v>0.33333333333333331</v>
      </c>
      <c r="CLU5" s="378"/>
      <c r="CLV5" s="378"/>
      <c r="CLW5" s="378"/>
      <c r="CLX5" s="378"/>
      <c r="CLY5" s="378"/>
      <c r="CLZ5" s="379"/>
      <c r="CMA5" s="377">
        <v>0.33333333333333331</v>
      </c>
      <c r="CMB5" s="378"/>
      <c r="CMC5" s="378"/>
      <c r="CMD5" s="378"/>
      <c r="CME5" s="378"/>
      <c r="CMF5" s="378"/>
      <c r="CMG5" s="379"/>
      <c r="CMH5" s="377">
        <v>0.33333333333333331</v>
      </c>
      <c r="CMI5" s="378"/>
      <c r="CMJ5" s="378"/>
      <c r="CMK5" s="378"/>
      <c r="CML5" s="378"/>
      <c r="CMM5" s="378"/>
      <c r="CMN5" s="379"/>
      <c r="CMO5" s="377">
        <v>0.375</v>
      </c>
      <c r="CMP5" s="378"/>
      <c r="CMQ5" s="378"/>
      <c r="CMR5" s="378"/>
      <c r="CMS5" s="378"/>
      <c r="CMT5" s="378"/>
      <c r="CMU5" s="379"/>
      <c r="CMV5" s="377">
        <v>0.375</v>
      </c>
      <c r="CMW5" s="378"/>
      <c r="CMX5" s="378"/>
      <c r="CMY5" s="378"/>
      <c r="CMZ5" s="378"/>
      <c r="CNA5" s="378"/>
      <c r="CNB5" s="379"/>
      <c r="CNC5" s="377">
        <v>0.33333333333333331</v>
      </c>
      <c r="CND5" s="378"/>
      <c r="CNE5" s="378"/>
      <c r="CNF5" s="378"/>
      <c r="CNG5" s="378"/>
      <c r="CNH5" s="378"/>
      <c r="CNI5" s="379"/>
      <c r="CNJ5" s="377">
        <v>0.33333333333333331</v>
      </c>
      <c r="CNK5" s="378"/>
      <c r="CNL5" s="378"/>
      <c r="CNM5" s="378"/>
      <c r="CNN5" s="378"/>
      <c r="CNO5" s="378"/>
      <c r="CNP5" s="379"/>
      <c r="CNQ5" s="377">
        <v>0.33333333333333331</v>
      </c>
      <c r="CNR5" s="378"/>
      <c r="CNS5" s="378"/>
      <c r="CNT5" s="378"/>
      <c r="CNU5" s="378"/>
      <c r="CNV5" s="378"/>
      <c r="CNW5" s="379"/>
      <c r="CNX5" s="377">
        <v>0.29166666666666669</v>
      </c>
      <c r="CNY5" s="378"/>
      <c r="CNZ5" s="378"/>
      <c r="COA5" s="378"/>
      <c r="COB5" s="378"/>
      <c r="COC5" s="378"/>
      <c r="COD5" s="379"/>
      <c r="COE5" s="377">
        <v>0.33333333333333331</v>
      </c>
      <c r="COF5" s="378"/>
      <c r="COG5" s="378"/>
      <c r="COH5" s="378"/>
      <c r="COI5" s="378"/>
      <c r="COJ5" s="378"/>
      <c r="COK5" s="379"/>
      <c r="COL5" s="377">
        <v>0.33333333333333331</v>
      </c>
      <c r="COM5" s="378"/>
      <c r="CON5" s="378"/>
      <c r="COO5" s="378"/>
      <c r="COP5" s="378"/>
      <c r="COQ5" s="378"/>
      <c r="COR5" s="379"/>
      <c r="COS5" s="377">
        <v>0.33333333333333331</v>
      </c>
      <c r="COT5" s="378"/>
      <c r="COU5" s="378"/>
      <c r="COV5" s="378"/>
      <c r="COW5" s="378"/>
      <c r="COX5" s="378"/>
      <c r="COY5" s="379"/>
      <c r="COZ5" s="377">
        <v>0.375</v>
      </c>
      <c r="CPA5" s="378"/>
      <c r="CPB5" s="378"/>
      <c r="CPC5" s="378"/>
      <c r="CPD5" s="378"/>
      <c r="CPE5" s="378"/>
      <c r="CPF5" s="379"/>
      <c r="CPG5" s="377">
        <v>0.375</v>
      </c>
      <c r="CPH5" s="378"/>
      <c r="CPI5" s="378"/>
      <c r="CPJ5" s="378"/>
      <c r="CPK5" s="378"/>
      <c r="CPL5" s="378"/>
      <c r="CPM5" s="379"/>
      <c r="CPN5" s="377">
        <v>0.375</v>
      </c>
      <c r="CPO5" s="378"/>
      <c r="CPP5" s="378"/>
      <c r="CPQ5" s="378"/>
      <c r="CPR5" s="378"/>
      <c r="CPS5" s="378"/>
      <c r="CPT5" s="379"/>
      <c r="CPU5" s="377">
        <v>0.29166666666666669</v>
      </c>
      <c r="CPV5" s="378"/>
      <c r="CPW5" s="378"/>
      <c r="CPX5" s="378"/>
      <c r="CPY5" s="378"/>
      <c r="CPZ5" s="378"/>
      <c r="CQA5" s="379"/>
      <c r="CQB5" s="377">
        <v>0.33333333333333331</v>
      </c>
      <c r="CQC5" s="378"/>
      <c r="CQD5" s="378"/>
      <c r="CQE5" s="378"/>
      <c r="CQF5" s="378"/>
      <c r="CQG5" s="378"/>
      <c r="CQH5" s="379"/>
      <c r="CQI5" s="377">
        <v>0.33333333333333331</v>
      </c>
      <c r="CQJ5" s="378"/>
      <c r="CQK5" s="378"/>
      <c r="CQL5" s="378"/>
      <c r="CQM5" s="378"/>
      <c r="CQN5" s="378"/>
      <c r="CQO5" s="379"/>
      <c r="CQP5" s="377">
        <v>0.33333333333333331</v>
      </c>
      <c r="CQQ5" s="378"/>
      <c r="CQR5" s="378"/>
      <c r="CQS5" s="378"/>
      <c r="CQT5" s="378"/>
      <c r="CQU5" s="378"/>
      <c r="CQV5" s="379"/>
      <c r="CQW5" s="377">
        <v>0.33333333333333331</v>
      </c>
      <c r="CQX5" s="378"/>
      <c r="CQY5" s="378"/>
      <c r="CQZ5" s="378"/>
      <c r="CRA5" s="378"/>
      <c r="CRB5" s="378"/>
      <c r="CRC5" s="379"/>
      <c r="CRD5" s="377">
        <v>0.25</v>
      </c>
      <c r="CRE5" s="378"/>
      <c r="CRF5" s="378"/>
      <c r="CRG5" s="378"/>
      <c r="CRH5" s="378"/>
      <c r="CRI5" s="378"/>
      <c r="CRJ5" s="379"/>
      <c r="CRK5" s="377">
        <v>0.33333333333333331</v>
      </c>
      <c r="CRL5" s="378"/>
      <c r="CRM5" s="378"/>
      <c r="CRN5" s="378"/>
      <c r="CRO5" s="378"/>
      <c r="CRP5" s="378"/>
      <c r="CRQ5" s="379"/>
      <c r="CRR5" s="377">
        <v>0.33333333333333331</v>
      </c>
      <c r="CRS5" s="378"/>
      <c r="CRT5" s="378"/>
      <c r="CRU5" s="378"/>
      <c r="CRV5" s="378"/>
      <c r="CRW5" s="378"/>
      <c r="CRX5" s="379"/>
      <c r="CRY5" s="377">
        <v>0.375</v>
      </c>
      <c r="CRZ5" s="378"/>
      <c r="CSA5" s="378"/>
      <c r="CSB5" s="378"/>
      <c r="CSC5" s="378"/>
      <c r="CSD5" s="378"/>
      <c r="CSE5" s="379"/>
      <c r="CSF5" s="377">
        <v>0.33333333333333331</v>
      </c>
      <c r="CSG5" s="378"/>
      <c r="CSH5" s="378"/>
      <c r="CSI5" s="378"/>
      <c r="CSJ5" s="378"/>
      <c r="CSK5" s="378"/>
      <c r="CSL5" s="379"/>
      <c r="CSM5" s="377">
        <v>0.375</v>
      </c>
      <c r="CSN5" s="378"/>
      <c r="CSO5" s="378"/>
      <c r="CSP5" s="378"/>
      <c r="CSQ5" s="378"/>
      <c r="CSR5" s="378"/>
      <c r="CSS5" s="379"/>
      <c r="CST5" s="377">
        <v>0.41666666666666669</v>
      </c>
      <c r="CSU5" s="378"/>
      <c r="CSV5" s="378"/>
      <c r="CSW5" s="378"/>
      <c r="CSX5" s="378"/>
      <c r="CSY5" s="378"/>
      <c r="CSZ5" s="379"/>
      <c r="CTA5" s="377">
        <v>0.33333333333333331</v>
      </c>
      <c r="CTB5" s="378"/>
      <c r="CTC5" s="378"/>
      <c r="CTD5" s="378"/>
      <c r="CTE5" s="378"/>
      <c r="CTF5" s="378"/>
      <c r="CTG5" s="379"/>
      <c r="CTH5" s="377">
        <v>0.375</v>
      </c>
      <c r="CTI5" s="378"/>
      <c r="CTJ5" s="378"/>
      <c r="CTK5" s="378"/>
      <c r="CTL5" s="378"/>
      <c r="CTM5" s="378"/>
      <c r="CTN5" s="379"/>
      <c r="CTO5" s="377">
        <v>0.375</v>
      </c>
      <c r="CTP5" s="378"/>
      <c r="CTQ5" s="378"/>
      <c r="CTR5" s="378"/>
      <c r="CTS5" s="378"/>
      <c r="CTT5" s="378"/>
      <c r="CTU5" s="379"/>
      <c r="CTV5" s="377">
        <v>0.375</v>
      </c>
      <c r="CTW5" s="378"/>
      <c r="CTX5" s="378"/>
      <c r="CTY5" s="378"/>
      <c r="CTZ5" s="378"/>
      <c r="CUA5" s="378"/>
      <c r="CUB5" s="379"/>
      <c r="CUC5" s="377">
        <v>0.375</v>
      </c>
      <c r="CUD5" s="378"/>
      <c r="CUE5" s="378"/>
      <c r="CUF5" s="378"/>
      <c r="CUG5" s="378"/>
      <c r="CUH5" s="378"/>
      <c r="CUI5" s="379"/>
      <c r="CUJ5" s="377">
        <v>0.375</v>
      </c>
      <c r="CUK5" s="378"/>
      <c r="CUL5" s="378"/>
      <c r="CUM5" s="378"/>
      <c r="CUN5" s="378"/>
      <c r="CUO5" s="378"/>
      <c r="CUP5" s="379"/>
      <c r="CUQ5" s="377">
        <v>0.33333333333333331</v>
      </c>
      <c r="CUR5" s="378"/>
      <c r="CUS5" s="378"/>
      <c r="CUT5" s="378"/>
      <c r="CUU5" s="378"/>
      <c r="CUV5" s="378"/>
      <c r="CUW5" s="379"/>
      <c r="CUX5" s="377">
        <v>0.375</v>
      </c>
      <c r="CUY5" s="378"/>
      <c r="CUZ5" s="378"/>
      <c r="CVA5" s="378"/>
      <c r="CVB5" s="378"/>
      <c r="CVC5" s="378"/>
      <c r="CVD5" s="379"/>
      <c r="CVE5" s="377">
        <v>0.375</v>
      </c>
      <c r="CVF5" s="378"/>
      <c r="CVG5" s="378"/>
      <c r="CVH5" s="378"/>
      <c r="CVI5" s="378"/>
      <c r="CVJ5" s="378"/>
      <c r="CVK5" s="379"/>
      <c r="CVL5" s="377">
        <v>0.33333333333333331</v>
      </c>
      <c r="CVM5" s="378"/>
      <c r="CVN5" s="378"/>
      <c r="CVO5" s="378"/>
      <c r="CVP5" s="378"/>
      <c r="CVQ5" s="378"/>
      <c r="CVR5" s="379"/>
      <c r="CVS5" s="377">
        <v>0.41666666666666669</v>
      </c>
      <c r="CVT5" s="378"/>
      <c r="CVU5" s="378"/>
      <c r="CVV5" s="378"/>
      <c r="CVW5" s="378"/>
      <c r="CVX5" s="378"/>
      <c r="CVY5" s="379"/>
      <c r="CVZ5" s="377">
        <v>0.375</v>
      </c>
      <c r="CWA5" s="378"/>
      <c r="CWB5" s="378"/>
      <c r="CWC5" s="378"/>
      <c r="CWD5" s="378"/>
      <c r="CWE5" s="378"/>
      <c r="CWF5" s="379"/>
      <c r="CWG5" s="377">
        <v>0.625</v>
      </c>
      <c r="CWH5" s="378"/>
      <c r="CWI5" s="378"/>
      <c r="CWJ5" s="378"/>
      <c r="CWK5" s="378"/>
      <c r="CWL5" s="378"/>
      <c r="CWM5" s="379"/>
      <c r="CWN5" s="377">
        <v>0.41666666666666669</v>
      </c>
      <c r="CWO5" s="378"/>
      <c r="CWP5" s="378"/>
      <c r="CWQ5" s="378"/>
      <c r="CWR5" s="378"/>
      <c r="CWS5" s="378"/>
      <c r="CWT5" s="379"/>
      <c r="CWU5" s="377">
        <v>0.375</v>
      </c>
      <c r="CWV5" s="378"/>
      <c r="CWW5" s="378"/>
      <c r="CWX5" s="378"/>
      <c r="CWY5" s="378"/>
      <c r="CWZ5" s="378"/>
      <c r="CXA5" s="379"/>
      <c r="CXB5" s="377">
        <v>0.33333333333333331</v>
      </c>
      <c r="CXC5" s="378"/>
      <c r="CXD5" s="378"/>
      <c r="CXE5" s="378"/>
      <c r="CXF5" s="378"/>
      <c r="CXG5" s="378"/>
      <c r="CXH5" s="379"/>
      <c r="CXI5" s="377">
        <v>0.375</v>
      </c>
      <c r="CXJ5" s="378"/>
      <c r="CXK5" s="378"/>
      <c r="CXL5" s="378"/>
      <c r="CXM5" s="378"/>
      <c r="CXN5" s="378"/>
      <c r="CXO5" s="379"/>
      <c r="CXP5" s="377">
        <v>0.33333333333333331</v>
      </c>
      <c r="CXQ5" s="378"/>
      <c r="CXR5" s="378"/>
      <c r="CXS5" s="378"/>
      <c r="CXT5" s="378"/>
      <c r="CXU5" s="378"/>
      <c r="CXV5" s="379"/>
      <c r="CXW5" s="377">
        <v>0.375</v>
      </c>
      <c r="CXX5" s="378"/>
      <c r="CXY5" s="378"/>
      <c r="CXZ5" s="378"/>
      <c r="CYA5" s="378"/>
      <c r="CYB5" s="378"/>
      <c r="CYC5" s="379"/>
      <c r="CYD5" s="377">
        <v>0.375</v>
      </c>
      <c r="CYE5" s="378"/>
      <c r="CYF5" s="378"/>
      <c r="CYG5" s="378"/>
      <c r="CYH5" s="378"/>
      <c r="CYI5" s="378"/>
      <c r="CYJ5" s="379"/>
      <c r="CYK5" s="377">
        <v>0.375</v>
      </c>
      <c r="CYL5" s="378"/>
      <c r="CYM5" s="378"/>
      <c r="CYN5" s="378"/>
      <c r="CYO5" s="378"/>
      <c r="CYP5" s="378"/>
      <c r="CYQ5" s="379"/>
      <c r="CYR5" s="377">
        <v>0.375</v>
      </c>
      <c r="CYS5" s="378"/>
      <c r="CYT5" s="378"/>
      <c r="CYU5" s="378"/>
      <c r="CYV5" s="378"/>
      <c r="CYW5" s="378"/>
      <c r="CYX5" s="379"/>
      <c r="CYY5" s="377">
        <v>0.33333333333333331</v>
      </c>
      <c r="CYZ5" s="378"/>
      <c r="CZA5" s="378"/>
      <c r="CZB5" s="378"/>
      <c r="CZC5" s="378"/>
      <c r="CZD5" s="378"/>
      <c r="CZE5" s="379"/>
      <c r="CZF5" s="377">
        <v>0.29166666666666669</v>
      </c>
      <c r="CZG5" s="378"/>
      <c r="CZH5" s="378"/>
      <c r="CZI5" s="378"/>
      <c r="CZJ5" s="378"/>
      <c r="CZK5" s="378"/>
      <c r="CZL5" s="379"/>
      <c r="CZM5" s="377">
        <v>0.375</v>
      </c>
      <c r="CZN5" s="378"/>
      <c r="CZO5" s="378"/>
      <c r="CZP5" s="378"/>
      <c r="CZQ5" s="378"/>
      <c r="CZR5" s="378"/>
      <c r="CZS5" s="379"/>
      <c r="CZT5" s="377">
        <v>0.33333333333333331</v>
      </c>
      <c r="CZU5" s="378"/>
      <c r="CZV5" s="378"/>
      <c r="CZW5" s="378"/>
      <c r="CZX5" s="378"/>
      <c r="CZY5" s="378"/>
      <c r="CZZ5" s="379"/>
      <c r="DAA5" s="377">
        <v>0.375</v>
      </c>
      <c r="DAB5" s="378"/>
      <c r="DAC5" s="378"/>
      <c r="DAD5" s="378"/>
      <c r="DAE5" s="378"/>
      <c r="DAF5" s="378"/>
      <c r="DAG5" s="379"/>
      <c r="DAH5" s="377">
        <v>0.25</v>
      </c>
      <c r="DAI5" s="378"/>
      <c r="DAJ5" s="378"/>
      <c r="DAK5" s="378"/>
      <c r="DAL5" s="378"/>
      <c r="DAM5" s="378"/>
      <c r="DAN5" s="379"/>
      <c r="DAO5" s="377">
        <v>0.29166666666666669</v>
      </c>
      <c r="DAP5" s="378"/>
      <c r="DAQ5" s="378"/>
      <c r="DAR5" s="378"/>
      <c r="DAS5" s="378"/>
      <c r="DAT5" s="378"/>
      <c r="DAU5" s="379"/>
      <c r="DAV5" s="377">
        <v>0.375</v>
      </c>
      <c r="DAW5" s="378"/>
      <c r="DAX5" s="378"/>
      <c r="DAY5" s="378"/>
      <c r="DAZ5" s="378"/>
      <c r="DBA5" s="378"/>
      <c r="DBB5" s="379"/>
      <c r="DBC5" s="377">
        <v>0.375</v>
      </c>
      <c r="DBD5" s="378"/>
      <c r="DBE5" s="378"/>
      <c r="DBF5" s="378"/>
      <c r="DBG5" s="378"/>
      <c r="DBH5" s="378"/>
      <c r="DBI5" s="379"/>
      <c r="DBJ5" s="377">
        <v>0.33333333333333331</v>
      </c>
      <c r="DBK5" s="378"/>
      <c r="DBL5" s="378"/>
      <c r="DBM5" s="378"/>
      <c r="DBN5" s="378"/>
      <c r="DBO5" s="378"/>
      <c r="DBP5" s="379"/>
      <c r="DBQ5" s="377">
        <v>0.33333333333333331</v>
      </c>
      <c r="DBR5" s="378"/>
      <c r="DBS5" s="378"/>
      <c r="DBT5" s="378"/>
      <c r="DBU5" s="378"/>
      <c r="DBV5" s="378"/>
      <c r="DBW5" s="379"/>
      <c r="DBX5" s="377">
        <v>0.91666666666666663</v>
      </c>
      <c r="DBY5" s="378"/>
      <c r="DBZ5" s="378"/>
      <c r="DCA5" s="378"/>
      <c r="DCB5" s="378"/>
      <c r="DCC5" s="378"/>
      <c r="DCD5" s="379"/>
      <c r="DCE5" s="377">
        <v>0.95833333333333337</v>
      </c>
      <c r="DCF5" s="378"/>
      <c r="DCG5" s="378"/>
      <c r="DCH5" s="378"/>
      <c r="DCI5" s="378"/>
      <c r="DCJ5" s="378"/>
      <c r="DCK5" s="379"/>
      <c r="DCL5" s="377">
        <v>0.375</v>
      </c>
      <c r="DCM5" s="378"/>
      <c r="DCN5" s="378"/>
      <c r="DCO5" s="378"/>
      <c r="DCP5" s="378"/>
      <c r="DCQ5" s="378"/>
      <c r="DCR5" s="379"/>
      <c r="DCS5" s="377">
        <v>0.375</v>
      </c>
      <c r="DCT5" s="378"/>
      <c r="DCU5" s="378"/>
      <c r="DCV5" s="378"/>
      <c r="DCW5" s="378"/>
      <c r="DCX5" s="378"/>
      <c r="DCY5" s="379"/>
      <c r="DCZ5" s="377">
        <v>0.375</v>
      </c>
      <c r="DDA5" s="378"/>
      <c r="DDB5" s="378"/>
      <c r="DDC5" s="378"/>
      <c r="DDD5" s="378"/>
      <c r="DDE5" s="378"/>
      <c r="DDF5" s="379"/>
      <c r="DDG5" s="377">
        <v>0.33333333333333331</v>
      </c>
      <c r="DDH5" s="378"/>
      <c r="DDI5" s="378"/>
      <c r="DDJ5" s="378"/>
      <c r="DDK5" s="378"/>
      <c r="DDL5" s="378"/>
      <c r="DDM5" s="379"/>
      <c r="DDN5" s="377">
        <v>0.375</v>
      </c>
      <c r="DDO5" s="378"/>
      <c r="DDP5" s="378"/>
      <c r="DDQ5" s="378"/>
      <c r="DDR5" s="378"/>
      <c r="DDS5" s="378"/>
      <c r="DDT5" s="379"/>
      <c r="DDU5" s="377">
        <v>0.375</v>
      </c>
      <c r="DDV5" s="378"/>
      <c r="DDW5" s="378"/>
      <c r="DDX5" s="378"/>
      <c r="DDY5" s="378"/>
      <c r="DDZ5" s="378"/>
      <c r="DEA5" s="379"/>
      <c r="DEB5" s="377">
        <v>0</v>
      </c>
      <c r="DEC5" s="378"/>
      <c r="DED5" s="378"/>
      <c r="DEE5" s="378"/>
      <c r="DEF5" s="378"/>
      <c r="DEG5" s="378"/>
      <c r="DEH5" s="379"/>
      <c r="DEI5" s="377">
        <v>0.70833333333333337</v>
      </c>
      <c r="DEJ5" s="378"/>
      <c r="DEK5" s="378"/>
      <c r="DEL5" s="378"/>
      <c r="DEM5" s="378"/>
      <c r="DEN5" s="378"/>
      <c r="DEO5" s="379"/>
      <c r="DEP5" s="377">
        <v>0.375</v>
      </c>
      <c r="DEQ5" s="378"/>
      <c r="DER5" s="378"/>
      <c r="DES5" s="378"/>
      <c r="DET5" s="378"/>
      <c r="DEU5" s="378"/>
      <c r="DEV5" s="379"/>
      <c r="DEW5" s="377">
        <v>0.375</v>
      </c>
      <c r="DEX5" s="378"/>
      <c r="DEY5" s="378"/>
      <c r="DEZ5" s="378"/>
      <c r="DFA5" s="378"/>
      <c r="DFB5" s="378"/>
      <c r="DFC5" s="379"/>
      <c r="DFD5" s="377">
        <v>0.33333333333333331</v>
      </c>
      <c r="DFE5" s="378"/>
      <c r="DFF5" s="378"/>
      <c r="DFG5" s="378"/>
      <c r="DFH5" s="378"/>
      <c r="DFI5" s="378"/>
      <c r="DFJ5" s="379"/>
      <c r="DFK5" s="377">
        <v>0.375</v>
      </c>
      <c r="DFL5" s="378"/>
      <c r="DFM5" s="378"/>
      <c r="DFN5" s="378"/>
      <c r="DFO5" s="378"/>
      <c r="DFP5" s="378"/>
      <c r="DFQ5" s="379"/>
      <c r="DFR5" s="377">
        <v>0.41666666666666669</v>
      </c>
      <c r="DFS5" s="378"/>
      <c r="DFT5" s="378"/>
      <c r="DFU5" s="378"/>
      <c r="DFV5" s="378"/>
      <c r="DFW5" s="378"/>
      <c r="DFX5" s="379"/>
      <c r="DFY5" s="377">
        <v>0.41666666666666669</v>
      </c>
      <c r="DFZ5" s="378"/>
      <c r="DGA5" s="378"/>
      <c r="DGB5" s="378"/>
      <c r="DGC5" s="378"/>
      <c r="DGD5" s="378"/>
      <c r="DGE5" s="379"/>
      <c r="DGF5" s="377">
        <v>0.41666666666666669</v>
      </c>
      <c r="DGG5" s="378"/>
      <c r="DGH5" s="378"/>
      <c r="DGI5" s="378"/>
      <c r="DGJ5" s="378"/>
      <c r="DGK5" s="378"/>
      <c r="DGL5" s="379"/>
      <c r="DGM5" s="377">
        <v>0.41666666666666669</v>
      </c>
      <c r="DGN5" s="378"/>
      <c r="DGO5" s="378"/>
      <c r="DGP5" s="378"/>
      <c r="DGQ5" s="378"/>
      <c r="DGR5" s="378"/>
      <c r="DGS5" s="379"/>
      <c r="DGT5" s="377">
        <v>0.33333333333333331</v>
      </c>
      <c r="DGU5" s="378"/>
      <c r="DGV5" s="378"/>
      <c r="DGW5" s="378"/>
      <c r="DGX5" s="378"/>
      <c r="DGY5" s="378"/>
      <c r="DGZ5" s="379"/>
      <c r="DHA5" s="377">
        <v>0.41666666666666669</v>
      </c>
      <c r="DHB5" s="378"/>
      <c r="DHC5" s="378"/>
      <c r="DHD5" s="378"/>
      <c r="DHE5" s="378"/>
      <c r="DHF5" s="378"/>
      <c r="DHG5" s="379"/>
      <c r="DHH5" s="377">
        <v>0.33333333333333331</v>
      </c>
      <c r="DHI5" s="378"/>
      <c r="DHJ5" s="378"/>
      <c r="DHK5" s="378"/>
      <c r="DHL5" s="378"/>
      <c r="DHM5" s="378"/>
      <c r="DHN5" s="379"/>
      <c r="DHO5" s="377">
        <v>0.375</v>
      </c>
      <c r="DHP5" s="378"/>
      <c r="DHQ5" s="378"/>
      <c r="DHR5" s="378"/>
      <c r="DHS5" s="378"/>
      <c r="DHT5" s="378"/>
      <c r="DHU5" s="379"/>
      <c r="DHV5" s="377">
        <v>0.375</v>
      </c>
      <c r="DHW5" s="378"/>
      <c r="DHX5" s="378"/>
      <c r="DHY5" s="378"/>
      <c r="DHZ5" s="378"/>
      <c r="DIA5" s="378"/>
      <c r="DIB5" s="379"/>
      <c r="DIC5" s="377">
        <v>0.375</v>
      </c>
      <c r="DID5" s="378"/>
      <c r="DIE5" s="378"/>
      <c r="DIF5" s="378"/>
      <c r="DIG5" s="378"/>
      <c r="DIH5" s="378"/>
      <c r="DII5" s="379"/>
      <c r="DIJ5" s="377">
        <v>0.375</v>
      </c>
      <c r="DIK5" s="378"/>
      <c r="DIL5" s="378"/>
      <c r="DIM5" s="378"/>
      <c r="DIN5" s="378"/>
      <c r="DIO5" s="378"/>
      <c r="DIP5" s="379"/>
      <c r="DIQ5" s="377">
        <v>0.29166666666666669</v>
      </c>
      <c r="DIR5" s="378"/>
      <c r="DIS5" s="378"/>
      <c r="DIT5" s="378"/>
      <c r="DIU5" s="378"/>
      <c r="DIV5" s="378"/>
      <c r="DIW5" s="379"/>
      <c r="DIX5" s="377">
        <v>0.375</v>
      </c>
      <c r="DIY5" s="378"/>
      <c r="DIZ5" s="378"/>
      <c r="DJA5" s="378"/>
      <c r="DJB5" s="378"/>
      <c r="DJC5" s="378"/>
      <c r="DJD5" s="379"/>
      <c r="DJE5" s="377">
        <v>0.375</v>
      </c>
      <c r="DJF5" s="378"/>
      <c r="DJG5" s="378"/>
      <c r="DJH5" s="378"/>
      <c r="DJI5" s="378"/>
      <c r="DJJ5" s="378"/>
      <c r="DJK5" s="379"/>
      <c r="DJL5" s="377">
        <v>0.41666666666666669</v>
      </c>
      <c r="DJM5" s="378"/>
      <c r="DJN5" s="378"/>
      <c r="DJO5" s="378"/>
      <c r="DJP5" s="378"/>
      <c r="DJQ5" s="378"/>
      <c r="DJR5" s="379"/>
      <c r="DJS5" s="377">
        <v>0.375</v>
      </c>
      <c r="DJT5" s="378"/>
      <c r="DJU5" s="378"/>
      <c r="DJV5" s="378"/>
      <c r="DJW5" s="378"/>
      <c r="DJX5" s="378"/>
      <c r="DJY5" s="379"/>
      <c r="DJZ5" s="377">
        <v>0.33333333333333331</v>
      </c>
      <c r="DKA5" s="378"/>
      <c r="DKB5" s="378"/>
      <c r="DKC5" s="378"/>
      <c r="DKD5" s="378"/>
      <c r="DKE5" s="378"/>
      <c r="DKF5" s="379"/>
      <c r="DKG5" s="377">
        <v>0.33333333333333331</v>
      </c>
      <c r="DKH5" s="378"/>
      <c r="DKI5" s="378"/>
      <c r="DKJ5" s="378"/>
      <c r="DKK5" s="378"/>
      <c r="DKL5" s="378"/>
      <c r="DKM5" s="379"/>
      <c r="DKN5" s="377">
        <v>0.375</v>
      </c>
      <c r="DKO5" s="378"/>
      <c r="DKP5" s="378"/>
      <c r="DKQ5" s="378"/>
      <c r="DKR5" s="378"/>
      <c r="DKS5" s="378"/>
      <c r="DKT5" s="379"/>
      <c r="DKU5" s="377">
        <v>0.33333333333333331</v>
      </c>
      <c r="DKV5" s="378"/>
      <c r="DKW5" s="378"/>
      <c r="DKX5" s="378"/>
      <c r="DKY5" s="378"/>
      <c r="DKZ5" s="378"/>
      <c r="DLA5" s="379"/>
      <c r="DLB5" s="377">
        <v>0.375</v>
      </c>
      <c r="DLC5" s="378"/>
      <c r="DLD5" s="378"/>
      <c r="DLE5" s="378"/>
      <c r="DLF5" s="378"/>
      <c r="DLG5" s="378"/>
      <c r="DLH5" s="379"/>
      <c r="DLI5" s="377">
        <v>0.33333333333333331</v>
      </c>
      <c r="DLJ5" s="378"/>
      <c r="DLK5" s="378"/>
      <c r="DLL5" s="378"/>
      <c r="DLM5" s="378"/>
      <c r="DLN5" s="378"/>
      <c r="DLO5" s="379"/>
      <c r="DLP5" s="377">
        <v>0.33333333333333331</v>
      </c>
      <c r="DLQ5" s="378"/>
      <c r="DLR5" s="378"/>
      <c r="DLS5" s="378"/>
      <c r="DLT5" s="378"/>
      <c r="DLU5" s="378"/>
      <c r="DLV5" s="379"/>
      <c r="DLW5" s="377">
        <v>0.45833333333333331</v>
      </c>
      <c r="DLX5" s="378"/>
      <c r="DLY5" s="378"/>
      <c r="DLZ5" s="378"/>
      <c r="DMA5" s="378"/>
      <c r="DMB5" s="378"/>
      <c r="DMC5" s="379"/>
      <c r="DMD5" s="377">
        <v>0.33333333333333331</v>
      </c>
      <c r="DME5" s="378"/>
      <c r="DMF5" s="378"/>
      <c r="DMG5" s="378"/>
      <c r="DMH5" s="378"/>
      <c r="DMI5" s="378"/>
      <c r="DMJ5" s="379"/>
      <c r="DMK5" s="377">
        <v>0.29166666666666669</v>
      </c>
      <c r="DML5" s="378"/>
      <c r="DMM5" s="378"/>
      <c r="DMN5" s="378"/>
      <c r="DMO5" s="378"/>
      <c r="DMP5" s="378"/>
      <c r="DMQ5" s="379"/>
      <c r="DMR5" s="377">
        <v>0.29166666666666669</v>
      </c>
      <c r="DMS5" s="378"/>
      <c r="DMT5" s="378"/>
      <c r="DMU5" s="378"/>
      <c r="DMV5" s="378"/>
      <c r="DMW5" s="378"/>
      <c r="DMX5" s="379"/>
      <c r="DMY5" s="377">
        <v>0.41666666666666669</v>
      </c>
      <c r="DMZ5" s="378"/>
      <c r="DNA5" s="378"/>
      <c r="DNB5" s="378"/>
      <c r="DNC5" s="378"/>
      <c r="DND5" s="378"/>
      <c r="DNE5" s="379"/>
      <c r="DNF5" s="377">
        <v>0.375</v>
      </c>
      <c r="DNG5" s="378"/>
      <c r="DNH5" s="378"/>
      <c r="DNI5" s="378"/>
      <c r="DNJ5" s="378"/>
      <c r="DNK5" s="378"/>
      <c r="DNL5" s="379"/>
      <c r="DNM5" s="377">
        <v>0.29166666666666669</v>
      </c>
      <c r="DNN5" s="378"/>
      <c r="DNO5" s="378"/>
      <c r="DNP5" s="378"/>
      <c r="DNQ5" s="378"/>
      <c r="DNR5" s="378"/>
      <c r="DNS5" s="379"/>
      <c r="DNT5" s="377">
        <v>0.33333333333333331</v>
      </c>
      <c r="DNU5" s="378"/>
      <c r="DNV5" s="378"/>
      <c r="DNW5" s="378"/>
      <c r="DNX5" s="378"/>
      <c r="DNY5" s="378"/>
      <c r="DNZ5" s="379"/>
      <c r="DOA5" s="377">
        <v>0.33333333333333331</v>
      </c>
      <c r="DOB5" s="378"/>
      <c r="DOC5" s="378"/>
      <c r="DOD5" s="378"/>
      <c r="DOE5" s="378"/>
      <c r="DOF5" s="378"/>
      <c r="DOG5" s="379"/>
      <c r="DOH5" s="377">
        <v>0.33333333333333331</v>
      </c>
      <c r="DOI5" s="378"/>
      <c r="DOJ5" s="378"/>
      <c r="DOK5" s="378"/>
      <c r="DOL5" s="378"/>
      <c r="DOM5" s="378"/>
      <c r="DON5" s="379"/>
      <c r="DOO5" s="377">
        <v>0.33333333333333331</v>
      </c>
      <c r="DOP5" s="378"/>
      <c r="DOQ5" s="378"/>
      <c r="DOR5" s="378"/>
      <c r="DOS5" s="378"/>
      <c r="DOT5" s="378"/>
      <c r="DOU5" s="379"/>
      <c r="DOV5" s="377">
        <v>0.375</v>
      </c>
      <c r="DOW5" s="378"/>
      <c r="DOX5" s="378"/>
      <c r="DOY5" s="378"/>
      <c r="DOZ5" s="378"/>
      <c r="DPA5" s="378"/>
      <c r="DPB5" s="379"/>
      <c r="DPC5" s="377">
        <v>0.41666666666666669</v>
      </c>
      <c r="DPD5" s="378"/>
      <c r="DPE5" s="378"/>
      <c r="DPF5" s="378"/>
      <c r="DPG5" s="378"/>
      <c r="DPH5" s="378"/>
      <c r="DPI5" s="379"/>
      <c r="DPJ5" s="377">
        <v>0.5</v>
      </c>
      <c r="DPK5" s="378"/>
      <c r="DPL5" s="378"/>
      <c r="DPM5" s="378"/>
      <c r="DPN5" s="378"/>
      <c r="DPO5" s="378"/>
      <c r="DPP5" s="379"/>
      <c r="DPQ5" s="377">
        <v>0.33333333333333331</v>
      </c>
      <c r="DPR5" s="378"/>
      <c r="DPS5" s="378"/>
      <c r="DPT5" s="378"/>
      <c r="DPU5" s="378"/>
      <c r="DPV5" s="378"/>
      <c r="DPW5" s="379"/>
      <c r="DPX5" s="377">
        <v>0.41666666666666669</v>
      </c>
      <c r="DPY5" s="378"/>
      <c r="DPZ5" s="378"/>
      <c r="DQA5" s="378"/>
      <c r="DQB5" s="378"/>
      <c r="DQC5" s="378"/>
      <c r="DQD5" s="379"/>
      <c r="DQE5" s="377">
        <v>0.41666666666666669</v>
      </c>
      <c r="DQF5" s="378"/>
      <c r="DQG5" s="378"/>
      <c r="DQH5" s="378"/>
      <c r="DQI5" s="378"/>
      <c r="DQJ5" s="378"/>
      <c r="DQK5" s="379"/>
      <c r="DQL5" s="377">
        <v>0.41666666666666669</v>
      </c>
      <c r="DQM5" s="378"/>
      <c r="DQN5" s="378"/>
      <c r="DQO5" s="378"/>
      <c r="DQP5" s="378"/>
      <c r="DQQ5" s="378"/>
      <c r="DQR5" s="379"/>
      <c r="DQS5" s="377">
        <v>0.625</v>
      </c>
      <c r="DQT5" s="378"/>
      <c r="DQU5" s="378"/>
      <c r="DQV5" s="378"/>
      <c r="DQW5" s="378"/>
      <c r="DQX5" s="378"/>
      <c r="DQY5" s="379"/>
      <c r="DQZ5" s="377">
        <v>0.83333333333333337</v>
      </c>
      <c r="DRA5" s="378"/>
      <c r="DRB5" s="378"/>
      <c r="DRC5" s="378"/>
      <c r="DRD5" s="378"/>
      <c r="DRE5" s="378"/>
      <c r="DRF5" s="379"/>
      <c r="DRG5" s="377">
        <v>0.70833333333333337</v>
      </c>
      <c r="DRH5" s="378"/>
      <c r="DRI5" s="378"/>
      <c r="DRJ5" s="378"/>
      <c r="DRK5" s="378"/>
      <c r="DRL5" s="378"/>
      <c r="DRM5" s="379"/>
      <c r="DRN5" s="377">
        <v>0.625</v>
      </c>
      <c r="DRO5" s="378"/>
      <c r="DRP5" s="378"/>
      <c r="DRQ5" s="378"/>
      <c r="DRR5" s="378"/>
      <c r="DRS5" s="378"/>
      <c r="DRT5" s="379"/>
      <c r="DRU5" s="377">
        <v>0.375</v>
      </c>
      <c r="DRV5" s="378"/>
      <c r="DRW5" s="378"/>
      <c r="DRX5" s="378"/>
      <c r="DRY5" s="378"/>
      <c r="DRZ5" s="378"/>
      <c r="DSA5" s="379"/>
      <c r="DSB5" s="377">
        <v>0.375</v>
      </c>
      <c r="DSC5" s="378"/>
      <c r="DSD5" s="378"/>
      <c r="DSE5" s="378"/>
      <c r="DSF5" s="378"/>
      <c r="DSG5" s="378"/>
      <c r="DSH5" s="379"/>
      <c r="DSI5" s="377">
        <v>0.54166666666666663</v>
      </c>
      <c r="DSJ5" s="378"/>
      <c r="DSK5" s="378"/>
      <c r="DSL5" s="378"/>
      <c r="DSM5" s="378"/>
      <c r="DSN5" s="378"/>
      <c r="DSO5" s="379"/>
      <c r="DSP5" s="377">
        <v>0.33333333333333331</v>
      </c>
      <c r="DSQ5" s="378"/>
      <c r="DSR5" s="378"/>
      <c r="DSS5" s="378"/>
      <c r="DST5" s="378"/>
      <c r="DSU5" s="378"/>
      <c r="DSV5" s="379"/>
      <c r="DSW5" s="377">
        <v>0.33333333333333331</v>
      </c>
      <c r="DSX5" s="378"/>
      <c r="DSY5" s="378"/>
      <c r="DSZ5" s="378"/>
      <c r="DTA5" s="378"/>
      <c r="DTB5" s="378"/>
      <c r="DTC5" s="379"/>
      <c r="DTD5" s="377">
        <v>0.375</v>
      </c>
      <c r="DTE5" s="378"/>
      <c r="DTF5" s="378"/>
      <c r="DTG5" s="378"/>
      <c r="DTH5" s="378"/>
      <c r="DTI5" s="378"/>
      <c r="DTJ5" s="379"/>
      <c r="DTK5" s="37"/>
      <c r="DTL5" s="37"/>
      <c r="DTM5" s="37"/>
      <c r="DTN5" s="37"/>
      <c r="DTO5" s="37"/>
      <c r="DTP5" s="37"/>
      <c r="DTQ5" s="37"/>
      <c r="DTR5" s="37"/>
      <c r="DTS5" s="37"/>
      <c r="DTT5" s="37"/>
      <c r="DTU5" s="37"/>
      <c r="DTV5" s="37"/>
      <c r="DTW5" s="37"/>
      <c r="DTX5" s="37"/>
      <c r="DTY5" s="37"/>
      <c r="DTZ5" s="37"/>
      <c r="DUA5" s="37"/>
      <c r="DUB5" s="37"/>
      <c r="DUC5" s="37"/>
      <c r="DUD5" s="37"/>
      <c r="DUE5" s="37"/>
      <c r="DUF5" s="37"/>
      <c r="DUG5" s="37"/>
      <c r="DUH5" s="37"/>
      <c r="DUI5" s="37"/>
      <c r="DUJ5" s="37"/>
      <c r="DUK5" s="37"/>
      <c r="DUL5" s="37"/>
      <c r="DUM5" s="37"/>
      <c r="DUN5" s="37"/>
      <c r="DUO5" s="37"/>
      <c r="DUP5" s="37"/>
      <c r="DUQ5" s="37"/>
      <c r="DUR5" s="37"/>
      <c r="DUS5" s="37"/>
      <c r="DUT5" s="37"/>
      <c r="DUU5" s="37"/>
      <c r="DUV5" s="37"/>
      <c r="DUW5" s="37"/>
      <c r="DUX5" s="37"/>
      <c r="DUY5" s="37"/>
      <c r="DUZ5" s="39"/>
    </row>
    <row r="6" spans="1:3276" s="3" customFormat="1" ht="13.5" customHeight="1">
      <c r="A6" s="100" t="s">
        <v>9</v>
      </c>
      <c r="B6" s="388" t="s">
        <v>39</v>
      </c>
      <c r="C6" s="389"/>
      <c r="D6" s="389"/>
      <c r="E6" s="389"/>
      <c r="F6" s="389"/>
      <c r="G6" s="390"/>
      <c r="H6" s="380">
        <v>44406</v>
      </c>
      <c r="I6" s="381"/>
      <c r="J6" s="381"/>
      <c r="K6" s="381"/>
      <c r="L6" s="381"/>
      <c r="M6" s="381"/>
      <c r="N6" s="382"/>
      <c r="O6" s="380">
        <v>44405</v>
      </c>
      <c r="P6" s="381"/>
      <c r="Q6" s="381"/>
      <c r="R6" s="381"/>
      <c r="S6" s="381"/>
      <c r="T6" s="381"/>
      <c r="U6" s="382"/>
      <c r="V6" s="380">
        <v>44404</v>
      </c>
      <c r="W6" s="381"/>
      <c r="X6" s="381"/>
      <c r="Y6" s="381"/>
      <c r="Z6" s="381"/>
      <c r="AA6" s="381"/>
      <c r="AB6" s="382"/>
      <c r="AC6" s="380">
        <v>44403</v>
      </c>
      <c r="AD6" s="381"/>
      <c r="AE6" s="381"/>
      <c r="AF6" s="381"/>
      <c r="AG6" s="381"/>
      <c r="AH6" s="381"/>
      <c r="AI6" s="382"/>
      <c r="AJ6" s="380">
        <v>44402</v>
      </c>
      <c r="AK6" s="381"/>
      <c r="AL6" s="381"/>
      <c r="AM6" s="381"/>
      <c r="AN6" s="381"/>
      <c r="AO6" s="381"/>
      <c r="AP6" s="382"/>
      <c r="AQ6" s="380">
        <v>44401</v>
      </c>
      <c r="AR6" s="381"/>
      <c r="AS6" s="381"/>
      <c r="AT6" s="381"/>
      <c r="AU6" s="381"/>
      <c r="AV6" s="381"/>
      <c r="AW6" s="382"/>
      <c r="AX6" s="380">
        <v>44400</v>
      </c>
      <c r="AY6" s="381"/>
      <c r="AZ6" s="381"/>
      <c r="BA6" s="381"/>
      <c r="BB6" s="381"/>
      <c r="BC6" s="381"/>
      <c r="BD6" s="382"/>
      <c r="BE6" s="380">
        <v>44399</v>
      </c>
      <c r="BF6" s="381"/>
      <c r="BG6" s="381"/>
      <c r="BH6" s="381"/>
      <c r="BI6" s="381"/>
      <c r="BJ6" s="381"/>
      <c r="BK6" s="382"/>
      <c r="BL6" s="380">
        <v>44398</v>
      </c>
      <c r="BM6" s="381"/>
      <c r="BN6" s="381"/>
      <c r="BO6" s="381"/>
      <c r="BP6" s="381"/>
      <c r="BQ6" s="381"/>
      <c r="BR6" s="382"/>
      <c r="BS6" s="380">
        <v>44397</v>
      </c>
      <c r="BT6" s="381"/>
      <c r="BU6" s="381"/>
      <c r="BV6" s="381"/>
      <c r="BW6" s="381"/>
      <c r="BX6" s="381"/>
      <c r="BY6" s="382"/>
      <c r="BZ6" s="380">
        <v>44396</v>
      </c>
      <c r="CA6" s="381"/>
      <c r="CB6" s="381"/>
      <c r="CC6" s="381"/>
      <c r="CD6" s="381"/>
      <c r="CE6" s="381"/>
      <c r="CF6" s="382"/>
      <c r="CG6" s="380">
        <v>44395</v>
      </c>
      <c r="CH6" s="381"/>
      <c r="CI6" s="381"/>
      <c r="CJ6" s="381"/>
      <c r="CK6" s="381"/>
      <c r="CL6" s="381"/>
      <c r="CM6" s="382"/>
      <c r="CN6" s="380">
        <v>44394</v>
      </c>
      <c r="CO6" s="381"/>
      <c r="CP6" s="381"/>
      <c r="CQ6" s="381"/>
      <c r="CR6" s="381"/>
      <c r="CS6" s="381"/>
      <c r="CT6" s="382"/>
      <c r="CU6" s="380">
        <v>44393</v>
      </c>
      <c r="CV6" s="381"/>
      <c r="CW6" s="381"/>
      <c r="CX6" s="381"/>
      <c r="CY6" s="381"/>
      <c r="CZ6" s="381"/>
      <c r="DA6" s="382"/>
      <c r="DB6" s="380">
        <v>44392</v>
      </c>
      <c r="DC6" s="381"/>
      <c r="DD6" s="381"/>
      <c r="DE6" s="381"/>
      <c r="DF6" s="381"/>
      <c r="DG6" s="381"/>
      <c r="DH6" s="382"/>
      <c r="DI6" s="380">
        <v>44391</v>
      </c>
      <c r="DJ6" s="381"/>
      <c r="DK6" s="381"/>
      <c r="DL6" s="381"/>
      <c r="DM6" s="381"/>
      <c r="DN6" s="381"/>
      <c r="DO6" s="382"/>
      <c r="DP6" s="380">
        <v>44390</v>
      </c>
      <c r="DQ6" s="381"/>
      <c r="DR6" s="381"/>
      <c r="DS6" s="381"/>
      <c r="DT6" s="381"/>
      <c r="DU6" s="381"/>
      <c r="DV6" s="382"/>
      <c r="DW6" s="380">
        <v>44389</v>
      </c>
      <c r="DX6" s="381"/>
      <c r="DY6" s="381"/>
      <c r="DZ6" s="381"/>
      <c r="EA6" s="381"/>
      <c r="EB6" s="381"/>
      <c r="EC6" s="382"/>
      <c r="ED6" s="380">
        <v>44388</v>
      </c>
      <c r="EE6" s="381"/>
      <c r="EF6" s="381"/>
      <c r="EG6" s="381"/>
      <c r="EH6" s="381"/>
      <c r="EI6" s="381"/>
      <c r="EJ6" s="382"/>
      <c r="EK6" s="380">
        <v>44387</v>
      </c>
      <c r="EL6" s="381"/>
      <c r="EM6" s="381"/>
      <c r="EN6" s="381"/>
      <c r="EO6" s="381"/>
      <c r="EP6" s="381"/>
      <c r="EQ6" s="382"/>
      <c r="ER6" s="380">
        <v>44386</v>
      </c>
      <c r="ES6" s="381"/>
      <c r="ET6" s="381"/>
      <c r="EU6" s="381"/>
      <c r="EV6" s="381"/>
      <c r="EW6" s="381"/>
      <c r="EX6" s="382"/>
      <c r="EY6" s="380">
        <v>44385</v>
      </c>
      <c r="EZ6" s="381"/>
      <c r="FA6" s="381"/>
      <c r="FB6" s="381"/>
      <c r="FC6" s="381"/>
      <c r="FD6" s="381"/>
      <c r="FE6" s="382"/>
      <c r="FF6" s="380">
        <v>44384</v>
      </c>
      <c r="FG6" s="381"/>
      <c r="FH6" s="381"/>
      <c r="FI6" s="381"/>
      <c r="FJ6" s="381"/>
      <c r="FK6" s="381"/>
      <c r="FL6" s="382"/>
      <c r="FM6" s="380">
        <v>44383</v>
      </c>
      <c r="FN6" s="381"/>
      <c r="FO6" s="381"/>
      <c r="FP6" s="381"/>
      <c r="FQ6" s="381"/>
      <c r="FR6" s="381"/>
      <c r="FS6" s="382"/>
      <c r="FT6" s="380">
        <v>44382</v>
      </c>
      <c r="FU6" s="381"/>
      <c r="FV6" s="381"/>
      <c r="FW6" s="381"/>
      <c r="FX6" s="381"/>
      <c r="FY6" s="381"/>
      <c r="FZ6" s="382"/>
      <c r="GA6" s="380">
        <v>44381</v>
      </c>
      <c r="GB6" s="381"/>
      <c r="GC6" s="381"/>
      <c r="GD6" s="381"/>
      <c r="GE6" s="381"/>
      <c r="GF6" s="381"/>
      <c r="GG6" s="382"/>
      <c r="GH6" s="380">
        <v>44380</v>
      </c>
      <c r="GI6" s="381"/>
      <c r="GJ6" s="381"/>
      <c r="GK6" s="381"/>
      <c r="GL6" s="381"/>
      <c r="GM6" s="381"/>
      <c r="GN6" s="382"/>
      <c r="GO6" s="380">
        <v>44379</v>
      </c>
      <c r="GP6" s="381"/>
      <c r="GQ6" s="381"/>
      <c r="GR6" s="381"/>
      <c r="GS6" s="381"/>
      <c r="GT6" s="381"/>
      <c r="GU6" s="382"/>
      <c r="GV6" s="380">
        <v>44378</v>
      </c>
      <c r="GW6" s="381"/>
      <c r="GX6" s="381"/>
      <c r="GY6" s="381"/>
      <c r="GZ6" s="381"/>
      <c r="HA6" s="381"/>
      <c r="HB6" s="382"/>
      <c r="HC6" s="380">
        <v>44377</v>
      </c>
      <c r="HD6" s="381"/>
      <c r="HE6" s="381"/>
      <c r="HF6" s="381"/>
      <c r="HG6" s="381"/>
      <c r="HH6" s="381"/>
      <c r="HI6" s="382"/>
      <c r="HJ6" s="380">
        <v>44376</v>
      </c>
      <c r="HK6" s="381"/>
      <c r="HL6" s="381"/>
      <c r="HM6" s="381"/>
      <c r="HN6" s="381"/>
      <c r="HO6" s="381"/>
      <c r="HP6" s="382"/>
      <c r="HQ6" s="380">
        <v>44375</v>
      </c>
      <c r="HR6" s="381"/>
      <c r="HS6" s="381"/>
      <c r="HT6" s="381"/>
      <c r="HU6" s="381"/>
      <c r="HV6" s="381"/>
      <c r="HW6" s="382"/>
      <c r="HX6" s="380">
        <v>44374</v>
      </c>
      <c r="HY6" s="381"/>
      <c r="HZ6" s="381"/>
      <c r="IA6" s="381"/>
      <c r="IB6" s="381"/>
      <c r="IC6" s="381"/>
      <c r="ID6" s="382"/>
      <c r="IE6" s="380">
        <v>44373</v>
      </c>
      <c r="IF6" s="381"/>
      <c r="IG6" s="381"/>
      <c r="IH6" s="381"/>
      <c r="II6" s="381"/>
      <c r="IJ6" s="381"/>
      <c r="IK6" s="382"/>
      <c r="IL6" s="380">
        <v>44372</v>
      </c>
      <c r="IM6" s="381"/>
      <c r="IN6" s="381"/>
      <c r="IO6" s="381"/>
      <c r="IP6" s="381"/>
      <c r="IQ6" s="381"/>
      <c r="IR6" s="382"/>
      <c r="IS6" s="380">
        <v>44371</v>
      </c>
      <c r="IT6" s="381"/>
      <c r="IU6" s="381"/>
      <c r="IV6" s="381"/>
      <c r="IW6" s="381"/>
      <c r="IX6" s="381"/>
      <c r="IY6" s="382"/>
      <c r="IZ6" s="380">
        <v>44370</v>
      </c>
      <c r="JA6" s="381"/>
      <c r="JB6" s="381"/>
      <c r="JC6" s="381"/>
      <c r="JD6" s="381"/>
      <c r="JE6" s="381"/>
      <c r="JF6" s="382"/>
      <c r="JG6" s="380">
        <v>44369</v>
      </c>
      <c r="JH6" s="381"/>
      <c r="JI6" s="381"/>
      <c r="JJ6" s="381"/>
      <c r="JK6" s="381"/>
      <c r="JL6" s="381"/>
      <c r="JM6" s="382"/>
      <c r="JN6" s="380">
        <v>44368</v>
      </c>
      <c r="JO6" s="381"/>
      <c r="JP6" s="381"/>
      <c r="JQ6" s="381"/>
      <c r="JR6" s="381"/>
      <c r="JS6" s="381"/>
      <c r="JT6" s="382"/>
      <c r="JU6" s="380">
        <v>44367</v>
      </c>
      <c r="JV6" s="381"/>
      <c r="JW6" s="381"/>
      <c r="JX6" s="381"/>
      <c r="JY6" s="381"/>
      <c r="JZ6" s="381"/>
      <c r="KA6" s="382"/>
      <c r="KB6" s="380">
        <v>44366</v>
      </c>
      <c r="KC6" s="381"/>
      <c r="KD6" s="381"/>
      <c r="KE6" s="381"/>
      <c r="KF6" s="381"/>
      <c r="KG6" s="381"/>
      <c r="KH6" s="382"/>
      <c r="KI6" s="380">
        <v>44365</v>
      </c>
      <c r="KJ6" s="381"/>
      <c r="KK6" s="381"/>
      <c r="KL6" s="381"/>
      <c r="KM6" s="381"/>
      <c r="KN6" s="381"/>
      <c r="KO6" s="382"/>
      <c r="KP6" s="380">
        <v>44364</v>
      </c>
      <c r="KQ6" s="381"/>
      <c r="KR6" s="381"/>
      <c r="KS6" s="381"/>
      <c r="KT6" s="381"/>
      <c r="KU6" s="381"/>
      <c r="KV6" s="382"/>
      <c r="KW6" s="380">
        <v>44363</v>
      </c>
      <c r="KX6" s="381"/>
      <c r="KY6" s="381"/>
      <c r="KZ6" s="381"/>
      <c r="LA6" s="381"/>
      <c r="LB6" s="381"/>
      <c r="LC6" s="382"/>
      <c r="LD6" s="380">
        <v>44362</v>
      </c>
      <c r="LE6" s="381"/>
      <c r="LF6" s="381"/>
      <c r="LG6" s="381"/>
      <c r="LH6" s="381"/>
      <c r="LI6" s="381"/>
      <c r="LJ6" s="382"/>
      <c r="LK6" s="380">
        <v>44361</v>
      </c>
      <c r="LL6" s="381"/>
      <c r="LM6" s="381"/>
      <c r="LN6" s="381"/>
      <c r="LO6" s="381"/>
      <c r="LP6" s="381"/>
      <c r="LQ6" s="382"/>
      <c r="LR6" s="380">
        <v>44360</v>
      </c>
      <c r="LS6" s="381"/>
      <c r="LT6" s="381"/>
      <c r="LU6" s="381"/>
      <c r="LV6" s="381"/>
      <c r="LW6" s="381"/>
      <c r="LX6" s="382"/>
      <c r="LY6" s="380">
        <v>44359</v>
      </c>
      <c r="LZ6" s="381"/>
      <c r="MA6" s="381"/>
      <c r="MB6" s="381"/>
      <c r="MC6" s="381"/>
      <c r="MD6" s="381"/>
      <c r="ME6" s="382"/>
      <c r="MF6" s="380">
        <v>44358</v>
      </c>
      <c r="MG6" s="381"/>
      <c r="MH6" s="381"/>
      <c r="MI6" s="381"/>
      <c r="MJ6" s="381"/>
      <c r="MK6" s="381"/>
      <c r="ML6" s="382"/>
      <c r="MM6" s="380">
        <v>44357</v>
      </c>
      <c r="MN6" s="381"/>
      <c r="MO6" s="381"/>
      <c r="MP6" s="381"/>
      <c r="MQ6" s="381"/>
      <c r="MR6" s="381"/>
      <c r="MS6" s="382"/>
      <c r="MT6" s="380">
        <v>44356</v>
      </c>
      <c r="MU6" s="381"/>
      <c r="MV6" s="381"/>
      <c r="MW6" s="381"/>
      <c r="MX6" s="381"/>
      <c r="MY6" s="381"/>
      <c r="MZ6" s="382"/>
      <c r="NA6" s="380">
        <v>44355</v>
      </c>
      <c r="NB6" s="381"/>
      <c r="NC6" s="381"/>
      <c r="ND6" s="381"/>
      <c r="NE6" s="381"/>
      <c r="NF6" s="381"/>
      <c r="NG6" s="382"/>
      <c r="NH6" s="380">
        <v>44354</v>
      </c>
      <c r="NI6" s="381"/>
      <c r="NJ6" s="381"/>
      <c r="NK6" s="381"/>
      <c r="NL6" s="381"/>
      <c r="NM6" s="381"/>
      <c r="NN6" s="382"/>
      <c r="NO6" s="380">
        <v>44353</v>
      </c>
      <c r="NP6" s="381"/>
      <c r="NQ6" s="381"/>
      <c r="NR6" s="381"/>
      <c r="NS6" s="381"/>
      <c r="NT6" s="381"/>
      <c r="NU6" s="382"/>
      <c r="NV6" s="380">
        <v>44352</v>
      </c>
      <c r="NW6" s="381"/>
      <c r="NX6" s="381"/>
      <c r="NY6" s="381"/>
      <c r="NZ6" s="381"/>
      <c r="OA6" s="381"/>
      <c r="OB6" s="382"/>
      <c r="OC6" s="380">
        <v>44351</v>
      </c>
      <c r="OD6" s="381"/>
      <c r="OE6" s="381"/>
      <c r="OF6" s="381"/>
      <c r="OG6" s="381"/>
      <c r="OH6" s="381"/>
      <c r="OI6" s="382"/>
      <c r="OJ6" s="380">
        <v>44350</v>
      </c>
      <c r="OK6" s="381"/>
      <c r="OL6" s="381"/>
      <c r="OM6" s="381"/>
      <c r="ON6" s="381"/>
      <c r="OO6" s="381"/>
      <c r="OP6" s="382"/>
      <c r="OQ6" s="380">
        <v>44349</v>
      </c>
      <c r="OR6" s="381"/>
      <c r="OS6" s="381"/>
      <c r="OT6" s="381"/>
      <c r="OU6" s="381"/>
      <c r="OV6" s="381"/>
      <c r="OW6" s="382"/>
      <c r="OX6" s="380">
        <v>44348</v>
      </c>
      <c r="OY6" s="381"/>
      <c r="OZ6" s="381"/>
      <c r="PA6" s="381"/>
      <c r="PB6" s="381"/>
      <c r="PC6" s="381"/>
      <c r="PD6" s="382"/>
      <c r="PE6" s="380">
        <v>44347</v>
      </c>
      <c r="PF6" s="381"/>
      <c r="PG6" s="381"/>
      <c r="PH6" s="381"/>
      <c r="PI6" s="381"/>
      <c r="PJ6" s="381"/>
      <c r="PK6" s="382"/>
      <c r="PL6" s="380">
        <v>44346</v>
      </c>
      <c r="PM6" s="381"/>
      <c r="PN6" s="381"/>
      <c r="PO6" s="381"/>
      <c r="PP6" s="381"/>
      <c r="PQ6" s="381"/>
      <c r="PR6" s="382"/>
      <c r="PS6" s="380">
        <v>44345</v>
      </c>
      <c r="PT6" s="381"/>
      <c r="PU6" s="381"/>
      <c r="PV6" s="381"/>
      <c r="PW6" s="381"/>
      <c r="PX6" s="381"/>
      <c r="PY6" s="382"/>
      <c r="PZ6" s="380">
        <v>44344</v>
      </c>
      <c r="QA6" s="381"/>
      <c r="QB6" s="381"/>
      <c r="QC6" s="381"/>
      <c r="QD6" s="381"/>
      <c r="QE6" s="381"/>
      <c r="QF6" s="382"/>
      <c r="QG6" s="380">
        <v>44343</v>
      </c>
      <c r="QH6" s="381"/>
      <c r="QI6" s="381"/>
      <c r="QJ6" s="381"/>
      <c r="QK6" s="381"/>
      <c r="QL6" s="381"/>
      <c r="QM6" s="382"/>
      <c r="QN6" s="380">
        <v>44342</v>
      </c>
      <c r="QO6" s="381"/>
      <c r="QP6" s="381"/>
      <c r="QQ6" s="381"/>
      <c r="QR6" s="381"/>
      <c r="QS6" s="381"/>
      <c r="QT6" s="382"/>
      <c r="QU6" s="380">
        <v>44341</v>
      </c>
      <c r="QV6" s="381"/>
      <c r="QW6" s="381"/>
      <c r="QX6" s="381"/>
      <c r="QY6" s="381"/>
      <c r="QZ6" s="381"/>
      <c r="RA6" s="382"/>
      <c r="RB6" s="380">
        <v>44340</v>
      </c>
      <c r="RC6" s="381"/>
      <c r="RD6" s="381"/>
      <c r="RE6" s="381"/>
      <c r="RF6" s="381"/>
      <c r="RG6" s="381"/>
      <c r="RH6" s="382"/>
      <c r="RI6" s="380">
        <v>44339</v>
      </c>
      <c r="RJ6" s="381"/>
      <c r="RK6" s="381"/>
      <c r="RL6" s="381"/>
      <c r="RM6" s="381"/>
      <c r="RN6" s="381"/>
      <c r="RO6" s="382"/>
      <c r="RP6" s="380">
        <v>44338</v>
      </c>
      <c r="RQ6" s="381"/>
      <c r="RR6" s="381"/>
      <c r="RS6" s="381"/>
      <c r="RT6" s="381"/>
      <c r="RU6" s="381"/>
      <c r="RV6" s="382"/>
      <c r="RW6" s="380">
        <v>44337</v>
      </c>
      <c r="RX6" s="381"/>
      <c r="RY6" s="381"/>
      <c r="RZ6" s="381"/>
      <c r="SA6" s="381"/>
      <c r="SB6" s="381"/>
      <c r="SC6" s="382"/>
      <c r="SD6" s="380">
        <v>44336</v>
      </c>
      <c r="SE6" s="381"/>
      <c r="SF6" s="381"/>
      <c r="SG6" s="381"/>
      <c r="SH6" s="381"/>
      <c r="SI6" s="381"/>
      <c r="SJ6" s="382"/>
      <c r="SK6" s="380">
        <v>44335</v>
      </c>
      <c r="SL6" s="381"/>
      <c r="SM6" s="381"/>
      <c r="SN6" s="381"/>
      <c r="SO6" s="381"/>
      <c r="SP6" s="381"/>
      <c r="SQ6" s="382"/>
      <c r="SR6" s="380">
        <v>44334</v>
      </c>
      <c r="SS6" s="381"/>
      <c r="ST6" s="381"/>
      <c r="SU6" s="381"/>
      <c r="SV6" s="381"/>
      <c r="SW6" s="381"/>
      <c r="SX6" s="382"/>
      <c r="SY6" s="380">
        <v>44333</v>
      </c>
      <c r="SZ6" s="381"/>
      <c r="TA6" s="381"/>
      <c r="TB6" s="381"/>
      <c r="TC6" s="381"/>
      <c r="TD6" s="381"/>
      <c r="TE6" s="382"/>
      <c r="TF6" s="380">
        <v>44332</v>
      </c>
      <c r="TG6" s="381"/>
      <c r="TH6" s="381"/>
      <c r="TI6" s="381"/>
      <c r="TJ6" s="381"/>
      <c r="TK6" s="381"/>
      <c r="TL6" s="382"/>
      <c r="TM6" s="380">
        <v>44331</v>
      </c>
      <c r="TN6" s="381"/>
      <c r="TO6" s="381"/>
      <c r="TP6" s="381"/>
      <c r="TQ6" s="381"/>
      <c r="TR6" s="381"/>
      <c r="TS6" s="382"/>
      <c r="TT6" s="380">
        <v>44330</v>
      </c>
      <c r="TU6" s="381"/>
      <c r="TV6" s="381"/>
      <c r="TW6" s="381"/>
      <c r="TX6" s="381"/>
      <c r="TY6" s="381"/>
      <c r="TZ6" s="382"/>
      <c r="UA6" s="380">
        <v>44329</v>
      </c>
      <c r="UB6" s="381"/>
      <c r="UC6" s="381"/>
      <c r="UD6" s="381"/>
      <c r="UE6" s="381"/>
      <c r="UF6" s="381"/>
      <c r="UG6" s="382"/>
      <c r="UH6" s="380">
        <v>44328</v>
      </c>
      <c r="UI6" s="381"/>
      <c r="UJ6" s="381"/>
      <c r="UK6" s="381"/>
      <c r="UL6" s="381"/>
      <c r="UM6" s="381"/>
      <c r="UN6" s="382"/>
      <c r="UO6" s="380">
        <v>44327</v>
      </c>
      <c r="UP6" s="381"/>
      <c r="UQ6" s="381"/>
      <c r="UR6" s="381"/>
      <c r="US6" s="381"/>
      <c r="UT6" s="381"/>
      <c r="UU6" s="382"/>
      <c r="UV6" s="380">
        <v>44326</v>
      </c>
      <c r="UW6" s="381"/>
      <c r="UX6" s="381"/>
      <c r="UY6" s="381"/>
      <c r="UZ6" s="381"/>
      <c r="VA6" s="381"/>
      <c r="VB6" s="382"/>
      <c r="VC6" s="380">
        <v>44325</v>
      </c>
      <c r="VD6" s="381"/>
      <c r="VE6" s="381"/>
      <c r="VF6" s="381"/>
      <c r="VG6" s="381"/>
      <c r="VH6" s="381"/>
      <c r="VI6" s="382"/>
      <c r="VJ6" s="380">
        <v>44324</v>
      </c>
      <c r="VK6" s="381"/>
      <c r="VL6" s="381"/>
      <c r="VM6" s="381"/>
      <c r="VN6" s="381"/>
      <c r="VO6" s="381"/>
      <c r="VP6" s="382"/>
      <c r="VQ6" s="380">
        <v>44323</v>
      </c>
      <c r="VR6" s="381"/>
      <c r="VS6" s="381"/>
      <c r="VT6" s="381"/>
      <c r="VU6" s="381"/>
      <c r="VV6" s="381"/>
      <c r="VW6" s="382"/>
      <c r="VX6" s="380">
        <v>44322</v>
      </c>
      <c r="VY6" s="381"/>
      <c r="VZ6" s="381"/>
      <c r="WA6" s="381"/>
      <c r="WB6" s="381"/>
      <c r="WC6" s="381"/>
      <c r="WD6" s="382"/>
      <c r="WE6" s="380">
        <v>44321</v>
      </c>
      <c r="WF6" s="381"/>
      <c r="WG6" s="381"/>
      <c r="WH6" s="381"/>
      <c r="WI6" s="381"/>
      <c r="WJ6" s="381"/>
      <c r="WK6" s="382"/>
      <c r="WL6" s="380">
        <v>44320</v>
      </c>
      <c r="WM6" s="381"/>
      <c r="WN6" s="381"/>
      <c r="WO6" s="381"/>
      <c r="WP6" s="381"/>
      <c r="WQ6" s="381"/>
      <c r="WR6" s="382"/>
      <c r="WS6" s="380">
        <v>44319</v>
      </c>
      <c r="WT6" s="381"/>
      <c r="WU6" s="381"/>
      <c r="WV6" s="381"/>
      <c r="WW6" s="381"/>
      <c r="WX6" s="381"/>
      <c r="WY6" s="382"/>
      <c r="WZ6" s="380">
        <v>44318</v>
      </c>
      <c r="XA6" s="381"/>
      <c r="XB6" s="381"/>
      <c r="XC6" s="381"/>
      <c r="XD6" s="381"/>
      <c r="XE6" s="381"/>
      <c r="XF6" s="382"/>
      <c r="XG6" s="380">
        <v>44317</v>
      </c>
      <c r="XH6" s="381"/>
      <c r="XI6" s="381"/>
      <c r="XJ6" s="381"/>
      <c r="XK6" s="381"/>
      <c r="XL6" s="381"/>
      <c r="XM6" s="382"/>
      <c r="XN6" s="380">
        <v>44316</v>
      </c>
      <c r="XO6" s="381"/>
      <c r="XP6" s="381"/>
      <c r="XQ6" s="381"/>
      <c r="XR6" s="381"/>
      <c r="XS6" s="381"/>
      <c r="XT6" s="382"/>
      <c r="XU6" s="380">
        <v>44315</v>
      </c>
      <c r="XV6" s="381"/>
      <c r="XW6" s="381"/>
      <c r="XX6" s="381"/>
      <c r="XY6" s="381"/>
      <c r="XZ6" s="381"/>
      <c r="YA6" s="382"/>
      <c r="YB6" s="380">
        <v>44314</v>
      </c>
      <c r="YC6" s="381"/>
      <c r="YD6" s="381"/>
      <c r="YE6" s="381"/>
      <c r="YF6" s="381"/>
      <c r="YG6" s="381"/>
      <c r="YH6" s="382"/>
      <c r="YI6" s="380">
        <v>44313</v>
      </c>
      <c r="YJ6" s="381"/>
      <c r="YK6" s="381"/>
      <c r="YL6" s="381"/>
      <c r="YM6" s="381"/>
      <c r="YN6" s="381"/>
      <c r="YO6" s="382"/>
      <c r="YP6" s="380">
        <v>44312</v>
      </c>
      <c r="YQ6" s="381"/>
      <c r="YR6" s="381"/>
      <c r="YS6" s="381"/>
      <c r="YT6" s="381"/>
      <c r="YU6" s="381"/>
      <c r="YV6" s="382"/>
      <c r="YW6" s="380">
        <v>44311</v>
      </c>
      <c r="YX6" s="381"/>
      <c r="YY6" s="381"/>
      <c r="YZ6" s="381"/>
      <c r="ZA6" s="381"/>
      <c r="ZB6" s="381"/>
      <c r="ZC6" s="382"/>
      <c r="ZD6" s="380">
        <v>44310</v>
      </c>
      <c r="ZE6" s="381"/>
      <c r="ZF6" s="381"/>
      <c r="ZG6" s="381"/>
      <c r="ZH6" s="381"/>
      <c r="ZI6" s="381"/>
      <c r="ZJ6" s="382"/>
      <c r="ZK6" s="380">
        <v>44309</v>
      </c>
      <c r="ZL6" s="381"/>
      <c r="ZM6" s="381"/>
      <c r="ZN6" s="381"/>
      <c r="ZO6" s="381"/>
      <c r="ZP6" s="381"/>
      <c r="ZQ6" s="382"/>
      <c r="ZR6" s="380">
        <v>44308</v>
      </c>
      <c r="ZS6" s="381"/>
      <c r="ZT6" s="381"/>
      <c r="ZU6" s="381"/>
      <c r="ZV6" s="381"/>
      <c r="ZW6" s="381"/>
      <c r="ZX6" s="382"/>
      <c r="ZY6" s="380">
        <v>44307</v>
      </c>
      <c r="ZZ6" s="381"/>
      <c r="AAA6" s="381"/>
      <c r="AAB6" s="381"/>
      <c r="AAC6" s="381"/>
      <c r="AAD6" s="381"/>
      <c r="AAE6" s="382"/>
      <c r="AAF6" s="380">
        <v>44306</v>
      </c>
      <c r="AAG6" s="381"/>
      <c r="AAH6" s="381"/>
      <c r="AAI6" s="381"/>
      <c r="AAJ6" s="381"/>
      <c r="AAK6" s="381"/>
      <c r="AAL6" s="382"/>
      <c r="AAM6" s="380">
        <v>44305</v>
      </c>
      <c r="AAN6" s="381"/>
      <c r="AAO6" s="381"/>
      <c r="AAP6" s="381"/>
      <c r="AAQ6" s="381"/>
      <c r="AAR6" s="381"/>
      <c r="AAS6" s="382"/>
      <c r="AAT6" s="380">
        <v>44304</v>
      </c>
      <c r="AAU6" s="381"/>
      <c r="AAV6" s="381"/>
      <c r="AAW6" s="381"/>
      <c r="AAX6" s="381"/>
      <c r="AAY6" s="381"/>
      <c r="AAZ6" s="382"/>
      <c r="ABA6" s="380">
        <v>44303</v>
      </c>
      <c r="ABB6" s="381"/>
      <c r="ABC6" s="381"/>
      <c r="ABD6" s="381"/>
      <c r="ABE6" s="381"/>
      <c r="ABF6" s="381"/>
      <c r="ABG6" s="382"/>
      <c r="ABH6" s="380">
        <v>44302</v>
      </c>
      <c r="ABI6" s="381"/>
      <c r="ABJ6" s="381"/>
      <c r="ABK6" s="381"/>
      <c r="ABL6" s="381"/>
      <c r="ABM6" s="381"/>
      <c r="ABN6" s="382"/>
      <c r="ABO6" s="380">
        <v>44301</v>
      </c>
      <c r="ABP6" s="381"/>
      <c r="ABQ6" s="381"/>
      <c r="ABR6" s="381"/>
      <c r="ABS6" s="381"/>
      <c r="ABT6" s="381"/>
      <c r="ABU6" s="382"/>
      <c r="ABV6" s="380">
        <v>44300</v>
      </c>
      <c r="ABW6" s="381"/>
      <c r="ABX6" s="381"/>
      <c r="ABY6" s="381"/>
      <c r="ABZ6" s="381"/>
      <c r="ACA6" s="381"/>
      <c r="ACB6" s="382"/>
      <c r="ACC6" s="380">
        <v>44299</v>
      </c>
      <c r="ACD6" s="381"/>
      <c r="ACE6" s="381"/>
      <c r="ACF6" s="381"/>
      <c r="ACG6" s="381"/>
      <c r="ACH6" s="381"/>
      <c r="ACI6" s="382"/>
      <c r="ACJ6" s="380">
        <v>44298</v>
      </c>
      <c r="ACK6" s="381"/>
      <c r="ACL6" s="381"/>
      <c r="ACM6" s="381"/>
      <c r="ACN6" s="381"/>
      <c r="ACO6" s="381"/>
      <c r="ACP6" s="382"/>
      <c r="ACQ6" s="380">
        <v>44297</v>
      </c>
      <c r="ACR6" s="381"/>
      <c r="ACS6" s="381"/>
      <c r="ACT6" s="381"/>
      <c r="ACU6" s="381"/>
      <c r="ACV6" s="381"/>
      <c r="ACW6" s="382"/>
      <c r="ACX6" s="380">
        <v>44296</v>
      </c>
      <c r="ACY6" s="381"/>
      <c r="ACZ6" s="381"/>
      <c r="ADA6" s="381"/>
      <c r="ADB6" s="381"/>
      <c r="ADC6" s="381"/>
      <c r="ADD6" s="382"/>
      <c r="ADE6" s="380">
        <v>44295</v>
      </c>
      <c r="ADF6" s="381"/>
      <c r="ADG6" s="381"/>
      <c r="ADH6" s="381"/>
      <c r="ADI6" s="381"/>
      <c r="ADJ6" s="381"/>
      <c r="ADK6" s="382"/>
      <c r="ADL6" s="380">
        <v>44294</v>
      </c>
      <c r="ADM6" s="381"/>
      <c r="ADN6" s="381"/>
      <c r="ADO6" s="381"/>
      <c r="ADP6" s="381"/>
      <c r="ADQ6" s="381"/>
      <c r="ADR6" s="382"/>
      <c r="ADS6" s="380">
        <v>44293</v>
      </c>
      <c r="ADT6" s="381"/>
      <c r="ADU6" s="381"/>
      <c r="ADV6" s="381"/>
      <c r="ADW6" s="381"/>
      <c r="ADX6" s="381"/>
      <c r="ADY6" s="382"/>
      <c r="ADZ6" s="380">
        <v>44292</v>
      </c>
      <c r="AEA6" s="381"/>
      <c r="AEB6" s="381"/>
      <c r="AEC6" s="381"/>
      <c r="AED6" s="381"/>
      <c r="AEE6" s="381"/>
      <c r="AEF6" s="382"/>
      <c r="AEG6" s="380">
        <v>44291</v>
      </c>
      <c r="AEH6" s="381"/>
      <c r="AEI6" s="381"/>
      <c r="AEJ6" s="381"/>
      <c r="AEK6" s="381"/>
      <c r="AEL6" s="381"/>
      <c r="AEM6" s="382"/>
      <c r="AEN6" s="380">
        <v>44290</v>
      </c>
      <c r="AEO6" s="381"/>
      <c r="AEP6" s="381"/>
      <c r="AEQ6" s="381"/>
      <c r="AER6" s="381"/>
      <c r="AES6" s="381"/>
      <c r="AET6" s="382"/>
      <c r="AEU6" s="380">
        <v>44289</v>
      </c>
      <c r="AEV6" s="381"/>
      <c r="AEW6" s="381"/>
      <c r="AEX6" s="381"/>
      <c r="AEY6" s="381"/>
      <c r="AEZ6" s="381"/>
      <c r="AFA6" s="382"/>
      <c r="AFB6" s="380">
        <v>44288</v>
      </c>
      <c r="AFC6" s="381"/>
      <c r="AFD6" s="381"/>
      <c r="AFE6" s="381"/>
      <c r="AFF6" s="381"/>
      <c r="AFG6" s="381"/>
      <c r="AFH6" s="382"/>
      <c r="AFI6" s="380">
        <v>44287</v>
      </c>
      <c r="AFJ6" s="381"/>
      <c r="AFK6" s="381"/>
      <c r="AFL6" s="381"/>
      <c r="AFM6" s="381"/>
      <c r="AFN6" s="381"/>
      <c r="AFO6" s="382"/>
      <c r="AFP6" s="380">
        <v>44286</v>
      </c>
      <c r="AFQ6" s="381"/>
      <c r="AFR6" s="381"/>
      <c r="AFS6" s="381"/>
      <c r="AFT6" s="381"/>
      <c r="AFU6" s="381"/>
      <c r="AFV6" s="382"/>
      <c r="AFW6" s="380">
        <v>44285</v>
      </c>
      <c r="AFX6" s="381"/>
      <c r="AFY6" s="381"/>
      <c r="AFZ6" s="381"/>
      <c r="AGA6" s="381"/>
      <c r="AGB6" s="381"/>
      <c r="AGC6" s="382"/>
      <c r="AGD6" s="380">
        <v>44284</v>
      </c>
      <c r="AGE6" s="381"/>
      <c r="AGF6" s="381"/>
      <c r="AGG6" s="381"/>
      <c r="AGH6" s="381"/>
      <c r="AGI6" s="381"/>
      <c r="AGJ6" s="382"/>
      <c r="AGK6" s="380">
        <v>44283</v>
      </c>
      <c r="AGL6" s="381"/>
      <c r="AGM6" s="381"/>
      <c r="AGN6" s="381"/>
      <c r="AGO6" s="381"/>
      <c r="AGP6" s="381"/>
      <c r="AGQ6" s="382"/>
      <c r="AGR6" s="380">
        <v>44282</v>
      </c>
      <c r="AGS6" s="381"/>
      <c r="AGT6" s="381"/>
      <c r="AGU6" s="381"/>
      <c r="AGV6" s="381"/>
      <c r="AGW6" s="381"/>
      <c r="AGX6" s="382"/>
      <c r="AGY6" s="380">
        <v>44281</v>
      </c>
      <c r="AGZ6" s="381"/>
      <c r="AHA6" s="381"/>
      <c r="AHB6" s="381"/>
      <c r="AHC6" s="381"/>
      <c r="AHD6" s="381"/>
      <c r="AHE6" s="382"/>
      <c r="AHF6" s="380">
        <v>44280</v>
      </c>
      <c r="AHG6" s="381"/>
      <c r="AHH6" s="381"/>
      <c r="AHI6" s="381"/>
      <c r="AHJ6" s="381"/>
      <c r="AHK6" s="381"/>
      <c r="AHL6" s="382"/>
      <c r="AHM6" s="380">
        <v>44279</v>
      </c>
      <c r="AHN6" s="381"/>
      <c r="AHO6" s="381"/>
      <c r="AHP6" s="381"/>
      <c r="AHQ6" s="381"/>
      <c r="AHR6" s="381"/>
      <c r="AHS6" s="382"/>
      <c r="AHT6" s="380">
        <v>44278</v>
      </c>
      <c r="AHU6" s="381"/>
      <c r="AHV6" s="381"/>
      <c r="AHW6" s="381"/>
      <c r="AHX6" s="381"/>
      <c r="AHY6" s="381"/>
      <c r="AHZ6" s="382"/>
      <c r="AIA6" s="380">
        <v>44277</v>
      </c>
      <c r="AIB6" s="381"/>
      <c r="AIC6" s="381"/>
      <c r="AID6" s="381"/>
      <c r="AIE6" s="381"/>
      <c r="AIF6" s="381"/>
      <c r="AIG6" s="382"/>
      <c r="AIH6" s="380">
        <v>44276</v>
      </c>
      <c r="AII6" s="381"/>
      <c r="AIJ6" s="381"/>
      <c r="AIK6" s="381"/>
      <c r="AIL6" s="381"/>
      <c r="AIM6" s="381"/>
      <c r="AIN6" s="382"/>
      <c r="AIO6" s="380">
        <v>44275</v>
      </c>
      <c r="AIP6" s="381"/>
      <c r="AIQ6" s="381"/>
      <c r="AIR6" s="381"/>
      <c r="AIS6" s="381"/>
      <c r="AIT6" s="381"/>
      <c r="AIU6" s="382"/>
      <c r="AIV6" s="380">
        <v>44274</v>
      </c>
      <c r="AIW6" s="381"/>
      <c r="AIX6" s="381"/>
      <c r="AIY6" s="381"/>
      <c r="AIZ6" s="381"/>
      <c r="AJA6" s="381"/>
      <c r="AJB6" s="382"/>
      <c r="AJC6" s="380">
        <v>44273</v>
      </c>
      <c r="AJD6" s="381"/>
      <c r="AJE6" s="381"/>
      <c r="AJF6" s="381"/>
      <c r="AJG6" s="381"/>
      <c r="AJH6" s="381"/>
      <c r="AJI6" s="382"/>
      <c r="AJJ6" s="380">
        <v>44272</v>
      </c>
      <c r="AJK6" s="381"/>
      <c r="AJL6" s="381"/>
      <c r="AJM6" s="381"/>
      <c r="AJN6" s="381"/>
      <c r="AJO6" s="381"/>
      <c r="AJP6" s="382"/>
      <c r="AJQ6" s="380">
        <v>44271</v>
      </c>
      <c r="AJR6" s="381"/>
      <c r="AJS6" s="381"/>
      <c r="AJT6" s="381"/>
      <c r="AJU6" s="381"/>
      <c r="AJV6" s="381"/>
      <c r="AJW6" s="382"/>
      <c r="AJX6" s="380">
        <v>44270</v>
      </c>
      <c r="AJY6" s="381"/>
      <c r="AJZ6" s="381"/>
      <c r="AKA6" s="381"/>
      <c r="AKB6" s="381"/>
      <c r="AKC6" s="381"/>
      <c r="AKD6" s="382"/>
      <c r="AKE6" s="380">
        <v>44269</v>
      </c>
      <c r="AKF6" s="381"/>
      <c r="AKG6" s="381"/>
      <c r="AKH6" s="381"/>
      <c r="AKI6" s="381"/>
      <c r="AKJ6" s="381"/>
      <c r="AKK6" s="382"/>
      <c r="AKL6" s="380">
        <v>44268</v>
      </c>
      <c r="AKM6" s="381"/>
      <c r="AKN6" s="381"/>
      <c r="AKO6" s="381"/>
      <c r="AKP6" s="381"/>
      <c r="AKQ6" s="381"/>
      <c r="AKR6" s="382"/>
      <c r="AKS6" s="380">
        <v>44267</v>
      </c>
      <c r="AKT6" s="381"/>
      <c r="AKU6" s="381"/>
      <c r="AKV6" s="381"/>
      <c r="AKW6" s="381"/>
      <c r="AKX6" s="381"/>
      <c r="AKY6" s="382"/>
      <c r="AKZ6" s="380">
        <v>44266</v>
      </c>
      <c r="ALA6" s="381"/>
      <c r="ALB6" s="381"/>
      <c r="ALC6" s="381"/>
      <c r="ALD6" s="381"/>
      <c r="ALE6" s="381"/>
      <c r="ALF6" s="382"/>
      <c r="ALG6" s="380">
        <v>44265</v>
      </c>
      <c r="ALH6" s="381"/>
      <c r="ALI6" s="381"/>
      <c r="ALJ6" s="381"/>
      <c r="ALK6" s="381"/>
      <c r="ALL6" s="381"/>
      <c r="ALM6" s="382"/>
      <c r="ALN6" s="380">
        <v>44264</v>
      </c>
      <c r="ALO6" s="381"/>
      <c r="ALP6" s="381"/>
      <c r="ALQ6" s="381"/>
      <c r="ALR6" s="381"/>
      <c r="ALS6" s="381"/>
      <c r="ALT6" s="382"/>
      <c r="ALU6" s="380">
        <v>44263</v>
      </c>
      <c r="ALV6" s="381"/>
      <c r="ALW6" s="381"/>
      <c r="ALX6" s="381"/>
      <c r="ALY6" s="381"/>
      <c r="ALZ6" s="381"/>
      <c r="AMA6" s="382"/>
      <c r="AMB6" s="380">
        <v>44262</v>
      </c>
      <c r="AMC6" s="381"/>
      <c r="AMD6" s="381"/>
      <c r="AME6" s="381"/>
      <c r="AMF6" s="381"/>
      <c r="AMG6" s="381"/>
      <c r="AMH6" s="382"/>
      <c r="AMI6" s="380">
        <v>44261</v>
      </c>
      <c r="AMJ6" s="381"/>
      <c r="AMK6" s="381"/>
      <c r="AML6" s="381"/>
      <c r="AMM6" s="381"/>
      <c r="AMN6" s="381"/>
      <c r="AMO6" s="382"/>
      <c r="AMP6" s="380">
        <v>44260</v>
      </c>
      <c r="AMQ6" s="381"/>
      <c r="AMR6" s="381"/>
      <c r="AMS6" s="381"/>
      <c r="AMT6" s="381"/>
      <c r="AMU6" s="381"/>
      <c r="AMV6" s="382"/>
      <c r="AMW6" s="380">
        <v>44259</v>
      </c>
      <c r="AMX6" s="381"/>
      <c r="AMY6" s="381"/>
      <c r="AMZ6" s="381"/>
      <c r="ANA6" s="381"/>
      <c r="ANB6" s="381"/>
      <c r="ANC6" s="382"/>
      <c r="AND6" s="380">
        <v>44258</v>
      </c>
      <c r="ANE6" s="381"/>
      <c r="ANF6" s="381"/>
      <c r="ANG6" s="381"/>
      <c r="ANH6" s="381"/>
      <c r="ANI6" s="381"/>
      <c r="ANJ6" s="382"/>
      <c r="ANK6" s="380">
        <v>44257</v>
      </c>
      <c r="ANL6" s="381"/>
      <c r="ANM6" s="381"/>
      <c r="ANN6" s="381"/>
      <c r="ANO6" s="381"/>
      <c r="ANP6" s="381"/>
      <c r="ANQ6" s="382"/>
      <c r="ANR6" s="380">
        <v>44256</v>
      </c>
      <c r="ANS6" s="381"/>
      <c r="ANT6" s="381"/>
      <c r="ANU6" s="381"/>
      <c r="ANV6" s="381"/>
      <c r="ANW6" s="381"/>
      <c r="ANX6" s="382"/>
      <c r="ANY6" s="380">
        <v>44255</v>
      </c>
      <c r="ANZ6" s="381"/>
      <c r="AOA6" s="381"/>
      <c r="AOB6" s="381"/>
      <c r="AOC6" s="381"/>
      <c r="AOD6" s="381"/>
      <c r="AOE6" s="382"/>
      <c r="AOF6" s="380">
        <v>44254</v>
      </c>
      <c r="AOG6" s="381"/>
      <c r="AOH6" s="381"/>
      <c r="AOI6" s="381"/>
      <c r="AOJ6" s="381"/>
      <c r="AOK6" s="381"/>
      <c r="AOL6" s="382"/>
      <c r="AOM6" s="380">
        <v>44253</v>
      </c>
      <c r="AON6" s="381"/>
      <c r="AOO6" s="381"/>
      <c r="AOP6" s="381"/>
      <c r="AOQ6" s="381"/>
      <c r="AOR6" s="381"/>
      <c r="AOS6" s="382"/>
      <c r="AOT6" s="380">
        <v>44252</v>
      </c>
      <c r="AOU6" s="381"/>
      <c r="AOV6" s="381"/>
      <c r="AOW6" s="381"/>
      <c r="AOX6" s="381"/>
      <c r="AOY6" s="381"/>
      <c r="AOZ6" s="382"/>
      <c r="APA6" s="380">
        <v>44251</v>
      </c>
      <c r="APB6" s="381"/>
      <c r="APC6" s="381"/>
      <c r="APD6" s="381"/>
      <c r="APE6" s="381"/>
      <c r="APF6" s="381"/>
      <c r="APG6" s="382"/>
      <c r="APH6" s="380">
        <v>44250</v>
      </c>
      <c r="API6" s="381"/>
      <c r="APJ6" s="381"/>
      <c r="APK6" s="381"/>
      <c r="APL6" s="381"/>
      <c r="APM6" s="381"/>
      <c r="APN6" s="382"/>
      <c r="APO6" s="380">
        <v>44249</v>
      </c>
      <c r="APP6" s="381"/>
      <c r="APQ6" s="381"/>
      <c r="APR6" s="381"/>
      <c r="APS6" s="381"/>
      <c r="APT6" s="381"/>
      <c r="APU6" s="382"/>
      <c r="APV6" s="380">
        <v>44248</v>
      </c>
      <c r="APW6" s="381"/>
      <c r="APX6" s="381"/>
      <c r="APY6" s="381"/>
      <c r="APZ6" s="381"/>
      <c r="AQA6" s="381"/>
      <c r="AQB6" s="382"/>
      <c r="AQC6" s="380">
        <v>44247</v>
      </c>
      <c r="AQD6" s="381"/>
      <c r="AQE6" s="381"/>
      <c r="AQF6" s="381"/>
      <c r="AQG6" s="381"/>
      <c r="AQH6" s="381"/>
      <c r="AQI6" s="382"/>
      <c r="AQJ6" s="380">
        <v>44246</v>
      </c>
      <c r="AQK6" s="381"/>
      <c r="AQL6" s="381"/>
      <c r="AQM6" s="381"/>
      <c r="AQN6" s="381"/>
      <c r="AQO6" s="381"/>
      <c r="AQP6" s="382"/>
      <c r="AQQ6" s="380">
        <v>44245</v>
      </c>
      <c r="AQR6" s="381"/>
      <c r="AQS6" s="381"/>
      <c r="AQT6" s="381"/>
      <c r="AQU6" s="381"/>
      <c r="AQV6" s="381"/>
      <c r="AQW6" s="382"/>
      <c r="AQX6" s="380">
        <v>44244</v>
      </c>
      <c r="AQY6" s="381"/>
      <c r="AQZ6" s="381"/>
      <c r="ARA6" s="381"/>
      <c r="ARB6" s="381"/>
      <c r="ARC6" s="381"/>
      <c r="ARD6" s="382"/>
      <c r="ARE6" s="380">
        <v>44243</v>
      </c>
      <c r="ARF6" s="381"/>
      <c r="ARG6" s="381"/>
      <c r="ARH6" s="381"/>
      <c r="ARI6" s="381"/>
      <c r="ARJ6" s="381"/>
      <c r="ARK6" s="382"/>
      <c r="ARL6" s="380">
        <v>44242</v>
      </c>
      <c r="ARM6" s="381"/>
      <c r="ARN6" s="381"/>
      <c r="ARO6" s="381"/>
      <c r="ARP6" s="381"/>
      <c r="ARQ6" s="381"/>
      <c r="ARR6" s="382"/>
      <c r="ARS6" s="380">
        <v>44241</v>
      </c>
      <c r="ART6" s="381"/>
      <c r="ARU6" s="381"/>
      <c r="ARV6" s="381"/>
      <c r="ARW6" s="381"/>
      <c r="ARX6" s="381"/>
      <c r="ARY6" s="382"/>
      <c r="ARZ6" s="380">
        <v>44240</v>
      </c>
      <c r="ASA6" s="381"/>
      <c r="ASB6" s="381"/>
      <c r="ASC6" s="381"/>
      <c r="ASD6" s="381"/>
      <c r="ASE6" s="381"/>
      <c r="ASF6" s="382"/>
      <c r="ASG6" s="380">
        <v>44239</v>
      </c>
      <c r="ASH6" s="381"/>
      <c r="ASI6" s="381"/>
      <c r="ASJ6" s="381"/>
      <c r="ASK6" s="381"/>
      <c r="ASL6" s="381"/>
      <c r="ASM6" s="382"/>
      <c r="ASN6" s="380">
        <v>44238</v>
      </c>
      <c r="ASO6" s="381"/>
      <c r="ASP6" s="381"/>
      <c r="ASQ6" s="381"/>
      <c r="ASR6" s="381"/>
      <c r="ASS6" s="381"/>
      <c r="AST6" s="382"/>
      <c r="ASU6" s="380">
        <v>44237</v>
      </c>
      <c r="ASV6" s="381"/>
      <c r="ASW6" s="381"/>
      <c r="ASX6" s="381"/>
      <c r="ASY6" s="381"/>
      <c r="ASZ6" s="381"/>
      <c r="ATA6" s="382"/>
      <c r="ATB6" s="380">
        <v>44236</v>
      </c>
      <c r="ATC6" s="381"/>
      <c r="ATD6" s="381"/>
      <c r="ATE6" s="381"/>
      <c r="ATF6" s="381"/>
      <c r="ATG6" s="381"/>
      <c r="ATH6" s="382"/>
      <c r="ATI6" s="380">
        <v>44235</v>
      </c>
      <c r="ATJ6" s="381"/>
      <c r="ATK6" s="381"/>
      <c r="ATL6" s="381"/>
      <c r="ATM6" s="381"/>
      <c r="ATN6" s="381"/>
      <c r="ATO6" s="382"/>
      <c r="ATP6" s="380">
        <v>44234</v>
      </c>
      <c r="ATQ6" s="381"/>
      <c r="ATR6" s="381"/>
      <c r="ATS6" s="381"/>
      <c r="ATT6" s="381"/>
      <c r="ATU6" s="381"/>
      <c r="ATV6" s="382"/>
      <c r="ATW6" s="380">
        <v>44233</v>
      </c>
      <c r="ATX6" s="381"/>
      <c r="ATY6" s="381"/>
      <c r="ATZ6" s="381"/>
      <c r="AUA6" s="381"/>
      <c r="AUB6" s="381"/>
      <c r="AUC6" s="382"/>
      <c r="AUD6" s="380">
        <v>44232</v>
      </c>
      <c r="AUE6" s="381"/>
      <c r="AUF6" s="381"/>
      <c r="AUG6" s="381"/>
      <c r="AUH6" s="381"/>
      <c r="AUI6" s="381"/>
      <c r="AUJ6" s="382"/>
      <c r="AUK6" s="380">
        <v>44231</v>
      </c>
      <c r="AUL6" s="381"/>
      <c r="AUM6" s="381"/>
      <c r="AUN6" s="381"/>
      <c r="AUO6" s="381"/>
      <c r="AUP6" s="381"/>
      <c r="AUQ6" s="382"/>
      <c r="AUR6" s="380">
        <v>44230</v>
      </c>
      <c r="AUS6" s="381"/>
      <c r="AUT6" s="381"/>
      <c r="AUU6" s="381"/>
      <c r="AUV6" s="381"/>
      <c r="AUW6" s="381"/>
      <c r="AUX6" s="382"/>
      <c r="AUY6" s="380">
        <v>44229</v>
      </c>
      <c r="AUZ6" s="381"/>
      <c r="AVA6" s="381"/>
      <c r="AVB6" s="381"/>
      <c r="AVC6" s="381"/>
      <c r="AVD6" s="381"/>
      <c r="AVE6" s="382"/>
      <c r="AVF6" s="380">
        <v>44228</v>
      </c>
      <c r="AVG6" s="381"/>
      <c r="AVH6" s="381"/>
      <c r="AVI6" s="381"/>
      <c r="AVJ6" s="381"/>
      <c r="AVK6" s="381"/>
      <c r="AVL6" s="382"/>
      <c r="AVM6" s="380">
        <v>44227</v>
      </c>
      <c r="AVN6" s="381"/>
      <c r="AVO6" s="381"/>
      <c r="AVP6" s="381"/>
      <c r="AVQ6" s="381"/>
      <c r="AVR6" s="381"/>
      <c r="AVS6" s="382"/>
      <c r="AVT6" s="380">
        <v>44226</v>
      </c>
      <c r="AVU6" s="381"/>
      <c r="AVV6" s="381"/>
      <c r="AVW6" s="381"/>
      <c r="AVX6" s="381"/>
      <c r="AVY6" s="381"/>
      <c r="AVZ6" s="382"/>
      <c r="AWA6" s="380">
        <v>44225</v>
      </c>
      <c r="AWB6" s="381"/>
      <c r="AWC6" s="381"/>
      <c r="AWD6" s="381"/>
      <c r="AWE6" s="381"/>
      <c r="AWF6" s="381"/>
      <c r="AWG6" s="382"/>
      <c r="AWH6" s="380">
        <v>44224</v>
      </c>
      <c r="AWI6" s="381"/>
      <c r="AWJ6" s="381"/>
      <c r="AWK6" s="381"/>
      <c r="AWL6" s="381"/>
      <c r="AWM6" s="381"/>
      <c r="AWN6" s="382"/>
      <c r="AWO6" s="380">
        <v>44223</v>
      </c>
      <c r="AWP6" s="381"/>
      <c r="AWQ6" s="381"/>
      <c r="AWR6" s="381"/>
      <c r="AWS6" s="381"/>
      <c r="AWT6" s="381"/>
      <c r="AWU6" s="382"/>
      <c r="AWV6" s="380">
        <v>44222</v>
      </c>
      <c r="AWW6" s="381"/>
      <c r="AWX6" s="381"/>
      <c r="AWY6" s="381"/>
      <c r="AWZ6" s="381"/>
      <c r="AXA6" s="381"/>
      <c r="AXB6" s="382"/>
      <c r="AXC6" s="380">
        <v>44221</v>
      </c>
      <c r="AXD6" s="381"/>
      <c r="AXE6" s="381"/>
      <c r="AXF6" s="381"/>
      <c r="AXG6" s="381"/>
      <c r="AXH6" s="381"/>
      <c r="AXI6" s="382"/>
      <c r="AXJ6" s="380">
        <v>44220</v>
      </c>
      <c r="AXK6" s="381"/>
      <c r="AXL6" s="381"/>
      <c r="AXM6" s="381"/>
      <c r="AXN6" s="381"/>
      <c r="AXO6" s="381"/>
      <c r="AXP6" s="382"/>
      <c r="AXQ6" s="380">
        <v>44219</v>
      </c>
      <c r="AXR6" s="381"/>
      <c r="AXS6" s="381"/>
      <c r="AXT6" s="381"/>
      <c r="AXU6" s="381"/>
      <c r="AXV6" s="381"/>
      <c r="AXW6" s="382"/>
      <c r="AXX6" s="380">
        <v>44218</v>
      </c>
      <c r="AXY6" s="381"/>
      <c r="AXZ6" s="381"/>
      <c r="AYA6" s="381"/>
      <c r="AYB6" s="381"/>
      <c r="AYC6" s="381"/>
      <c r="AYD6" s="382"/>
      <c r="AYE6" s="380">
        <v>44217</v>
      </c>
      <c r="AYF6" s="381"/>
      <c r="AYG6" s="381"/>
      <c r="AYH6" s="381"/>
      <c r="AYI6" s="381"/>
      <c r="AYJ6" s="381"/>
      <c r="AYK6" s="382"/>
      <c r="AYL6" s="380">
        <v>44216</v>
      </c>
      <c r="AYM6" s="381"/>
      <c r="AYN6" s="381"/>
      <c r="AYO6" s="381"/>
      <c r="AYP6" s="381"/>
      <c r="AYQ6" s="381"/>
      <c r="AYR6" s="382"/>
      <c r="AYS6" s="380">
        <v>44215</v>
      </c>
      <c r="AYT6" s="381"/>
      <c r="AYU6" s="381"/>
      <c r="AYV6" s="381"/>
      <c r="AYW6" s="381"/>
      <c r="AYX6" s="381"/>
      <c r="AYY6" s="382"/>
      <c r="AYZ6" s="380">
        <v>44214</v>
      </c>
      <c r="AZA6" s="381"/>
      <c r="AZB6" s="381"/>
      <c r="AZC6" s="381"/>
      <c r="AZD6" s="381"/>
      <c r="AZE6" s="381"/>
      <c r="AZF6" s="382"/>
      <c r="AZG6" s="380">
        <v>44213</v>
      </c>
      <c r="AZH6" s="381"/>
      <c r="AZI6" s="381"/>
      <c r="AZJ6" s="381"/>
      <c r="AZK6" s="381"/>
      <c r="AZL6" s="381"/>
      <c r="AZM6" s="382"/>
      <c r="AZN6" s="380">
        <v>44212</v>
      </c>
      <c r="AZO6" s="381"/>
      <c r="AZP6" s="381"/>
      <c r="AZQ6" s="381"/>
      <c r="AZR6" s="381"/>
      <c r="AZS6" s="381"/>
      <c r="AZT6" s="382"/>
      <c r="AZU6" s="380">
        <v>44211</v>
      </c>
      <c r="AZV6" s="381"/>
      <c r="AZW6" s="381"/>
      <c r="AZX6" s="381"/>
      <c r="AZY6" s="381"/>
      <c r="AZZ6" s="381"/>
      <c r="BAA6" s="382"/>
      <c r="BAB6" s="380">
        <v>44210</v>
      </c>
      <c r="BAC6" s="381"/>
      <c r="BAD6" s="381"/>
      <c r="BAE6" s="381"/>
      <c r="BAF6" s="381"/>
      <c r="BAG6" s="381"/>
      <c r="BAH6" s="382"/>
      <c r="BAI6" s="380">
        <v>44209</v>
      </c>
      <c r="BAJ6" s="381"/>
      <c r="BAK6" s="381"/>
      <c r="BAL6" s="381"/>
      <c r="BAM6" s="381"/>
      <c r="BAN6" s="381"/>
      <c r="BAO6" s="382"/>
      <c r="BAP6" s="380">
        <v>44208</v>
      </c>
      <c r="BAQ6" s="381"/>
      <c r="BAR6" s="381"/>
      <c r="BAS6" s="381"/>
      <c r="BAT6" s="381"/>
      <c r="BAU6" s="381"/>
      <c r="BAV6" s="382"/>
      <c r="BAW6" s="380">
        <v>44207</v>
      </c>
      <c r="BAX6" s="381"/>
      <c r="BAY6" s="381"/>
      <c r="BAZ6" s="381"/>
      <c r="BBA6" s="381"/>
      <c r="BBB6" s="381"/>
      <c r="BBC6" s="382"/>
      <c r="BBD6" s="380">
        <v>44206</v>
      </c>
      <c r="BBE6" s="381"/>
      <c r="BBF6" s="381"/>
      <c r="BBG6" s="381"/>
      <c r="BBH6" s="381"/>
      <c r="BBI6" s="381"/>
      <c r="BBJ6" s="382"/>
      <c r="BBK6" s="380">
        <v>44205</v>
      </c>
      <c r="BBL6" s="381"/>
      <c r="BBM6" s="381"/>
      <c r="BBN6" s="381"/>
      <c r="BBO6" s="381"/>
      <c r="BBP6" s="381"/>
      <c r="BBQ6" s="382"/>
      <c r="BBR6" s="380">
        <v>44204</v>
      </c>
      <c r="BBS6" s="381"/>
      <c r="BBT6" s="381"/>
      <c r="BBU6" s="381"/>
      <c r="BBV6" s="381"/>
      <c r="BBW6" s="381"/>
      <c r="BBX6" s="382"/>
      <c r="BBY6" s="380">
        <v>44203</v>
      </c>
      <c r="BBZ6" s="381"/>
      <c r="BCA6" s="381"/>
      <c r="BCB6" s="381"/>
      <c r="BCC6" s="381"/>
      <c r="BCD6" s="381"/>
      <c r="BCE6" s="382"/>
      <c r="BCF6" s="380">
        <v>44202</v>
      </c>
      <c r="BCG6" s="381"/>
      <c r="BCH6" s="381"/>
      <c r="BCI6" s="381"/>
      <c r="BCJ6" s="381"/>
      <c r="BCK6" s="381"/>
      <c r="BCL6" s="382"/>
      <c r="BCM6" s="380">
        <v>44201</v>
      </c>
      <c r="BCN6" s="381"/>
      <c r="BCO6" s="381"/>
      <c r="BCP6" s="381"/>
      <c r="BCQ6" s="381"/>
      <c r="BCR6" s="381"/>
      <c r="BCS6" s="382"/>
      <c r="BCT6" s="380">
        <v>44200</v>
      </c>
      <c r="BCU6" s="381"/>
      <c r="BCV6" s="381"/>
      <c r="BCW6" s="381"/>
      <c r="BCX6" s="381"/>
      <c r="BCY6" s="381"/>
      <c r="BCZ6" s="382"/>
      <c r="BDA6" s="380">
        <v>44199</v>
      </c>
      <c r="BDB6" s="381"/>
      <c r="BDC6" s="381"/>
      <c r="BDD6" s="381"/>
      <c r="BDE6" s="381"/>
      <c r="BDF6" s="381"/>
      <c r="BDG6" s="382"/>
      <c r="BDH6" s="380">
        <v>44198</v>
      </c>
      <c r="BDI6" s="381"/>
      <c r="BDJ6" s="381"/>
      <c r="BDK6" s="381"/>
      <c r="BDL6" s="381"/>
      <c r="BDM6" s="381"/>
      <c r="BDN6" s="382"/>
      <c r="BDO6" s="380">
        <v>44197</v>
      </c>
      <c r="BDP6" s="381"/>
      <c r="BDQ6" s="381"/>
      <c r="BDR6" s="381"/>
      <c r="BDS6" s="381"/>
      <c r="BDT6" s="381"/>
      <c r="BDU6" s="382"/>
      <c r="BDV6" s="380">
        <v>44196</v>
      </c>
      <c r="BDW6" s="381"/>
      <c r="BDX6" s="381"/>
      <c r="BDY6" s="381"/>
      <c r="BDZ6" s="381"/>
      <c r="BEA6" s="381"/>
      <c r="BEB6" s="382"/>
      <c r="BEC6" s="380">
        <v>44195</v>
      </c>
      <c r="BED6" s="381"/>
      <c r="BEE6" s="381"/>
      <c r="BEF6" s="381"/>
      <c r="BEG6" s="381"/>
      <c r="BEH6" s="381"/>
      <c r="BEI6" s="382"/>
      <c r="BEJ6" s="380">
        <v>44194</v>
      </c>
      <c r="BEK6" s="381"/>
      <c r="BEL6" s="381"/>
      <c r="BEM6" s="381"/>
      <c r="BEN6" s="381"/>
      <c r="BEO6" s="381"/>
      <c r="BEP6" s="382"/>
      <c r="BEQ6" s="380">
        <v>44193</v>
      </c>
      <c r="BER6" s="381"/>
      <c r="BES6" s="381"/>
      <c r="BET6" s="381"/>
      <c r="BEU6" s="381"/>
      <c r="BEV6" s="381"/>
      <c r="BEW6" s="382"/>
      <c r="BEX6" s="380">
        <v>44192</v>
      </c>
      <c r="BEY6" s="381"/>
      <c r="BEZ6" s="381"/>
      <c r="BFA6" s="381"/>
      <c r="BFB6" s="381"/>
      <c r="BFC6" s="381"/>
      <c r="BFD6" s="382"/>
      <c r="BFE6" s="380">
        <v>44191</v>
      </c>
      <c r="BFF6" s="381"/>
      <c r="BFG6" s="381"/>
      <c r="BFH6" s="381"/>
      <c r="BFI6" s="381"/>
      <c r="BFJ6" s="381"/>
      <c r="BFK6" s="382"/>
      <c r="BFL6" s="380">
        <v>44190</v>
      </c>
      <c r="BFM6" s="381"/>
      <c r="BFN6" s="381"/>
      <c r="BFO6" s="381"/>
      <c r="BFP6" s="381"/>
      <c r="BFQ6" s="381"/>
      <c r="BFR6" s="382"/>
      <c r="BFS6" s="380">
        <v>44189</v>
      </c>
      <c r="BFT6" s="381"/>
      <c r="BFU6" s="381"/>
      <c r="BFV6" s="381"/>
      <c r="BFW6" s="381"/>
      <c r="BFX6" s="381"/>
      <c r="BFY6" s="382"/>
      <c r="BFZ6" s="380">
        <v>44188</v>
      </c>
      <c r="BGA6" s="381"/>
      <c r="BGB6" s="381"/>
      <c r="BGC6" s="381"/>
      <c r="BGD6" s="381"/>
      <c r="BGE6" s="381"/>
      <c r="BGF6" s="382"/>
      <c r="BGG6" s="380">
        <v>44187</v>
      </c>
      <c r="BGH6" s="381"/>
      <c r="BGI6" s="381"/>
      <c r="BGJ6" s="381"/>
      <c r="BGK6" s="381"/>
      <c r="BGL6" s="381"/>
      <c r="BGM6" s="382"/>
      <c r="BGN6" s="380">
        <v>44186</v>
      </c>
      <c r="BGO6" s="381"/>
      <c r="BGP6" s="381"/>
      <c r="BGQ6" s="381"/>
      <c r="BGR6" s="381"/>
      <c r="BGS6" s="381"/>
      <c r="BGT6" s="382"/>
      <c r="BGU6" s="380">
        <v>44185</v>
      </c>
      <c r="BGV6" s="381"/>
      <c r="BGW6" s="381"/>
      <c r="BGX6" s="381"/>
      <c r="BGY6" s="381"/>
      <c r="BGZ6" s="381"/>
      <c r="BHA6" s="382"/>
      <c r="BHB6" s="380">
        <v>44184</v>
      </c>
      <c r="BHC6" s="381"/>
      <c r="BHD6" s="381"/>
      <c r="BHE6" s="381"/>
      <c r="BHF6" s="381"/>
      <c r="BHG6" s="381"/>
      <c r="BHH6" s="382"/>
      <c r="BHI6" s="380">
        <v>44183</v>
      </c>
      <c r="BHJ6" s="381"/>
      <c r="BHK6" s="381"/>
      <c r="BHL6" s="381"/>
      <c r="BHM6" s="381"/>
      <c r="BHN6" s="381"/>
      <c r="BHO6" s="382"/>
      <c r="BHP6" s="380">
        <v>44182</v>
      </c>
      <c r="BHQ6" s="381"/>
      <c r="BHR6" s="381"/>
      <c r="BHS6" s="381"/>
      <c r="BHT6" s="381"/>
      <c r="BHU6" s="381"/>
      <c r="BHV6" s="382"/>
      <c r="BHW6" s="380">
        <v>44181</v>
      </c>
      <c r="BHX6" s="381"/>
      <c r="BHY6" s="381"/>
      <c r="BHZ6" s="381"/>
      <c r="BIA6" s="381"/>
      <c r="BIB6" s="381"/>
      <c r="BIC6" s="382"/>
      <c r="BID6" s="380">
        <v>44180</v>
      </c>
      <c r="BIE6" s="381"/>
      <c r="BIF6" s="381"/>
      <c r="BIG6" s="381"/>
      <c r="BIH6" s="381"/>
      <c r="BII6" s="381"/>
      <c r="BIJ6" s="382"/>
      <c r="BIK6" s="380">
        <v>44179</v>
      </c>
      <c r="BIL6" s="381"/>
      <c r="BIM6" s="381"/>
      <c r="BIN6" s="381"/>
      <c r="BIO6" s="381"/>
      <c r="BIP6" s="381"/>
      <c r="BIQ6" s="382"/>
      <c r="BIR6" s="380">
        <v>44178</v>
      </c>
      <c r="BIS6" s="381"/>
      <c r="BIT6" s="381"/>
      <c r="BIU6" s="381"/>
      <c r="BIV6" s="381"/>
      <c r="BIW6" s="381"/>
      <c r="BIX6" s="382"/>
      <c r="BIY6" s="380">
        <v>44177</v>
      </c>
      <c r="BIZ6" s="381"/>
      <c r="BJA6" s="381"/>
      <c r="BJB6" s="381"/>
      <c r="BJC6" s="381"/>
      <c r="BJD6" s="381"/>
      <c r="BJE6" s="382"/>
      <c r="BJF6" s="380">
        <v>44176</v>
      </c>
      <c r="BJG6" s="381"/>
      <c r="BJH6" s="381"/>
      <c r="BJI6" s="381"/>
      <c r="BJJ6" s="381"/>
      <c r="BJK6" s="381"/>
      <c r="BJL6" s="382"/>
      <c r="BJM6" s="380">
        <v>44175</v>
      </c>
      <c r="BJN6" s="381"/>
      <c r="BJO6" s="381"/>
      <c r="BJP6" s="381"/>
      <c r="BJQ6" s="381"/>
      <c r="BJR6" s="381"/>
      <c r="BJS6" s="382"/>
      <c r="BJT6" s="380">
        <v>44174</v>
      </c>
      <c r="BJU6" s="381"/>
      <c r="BJV6" s="381"/>
      <c r="BJW6" s="381"/>
      <c r="BJX6" s="381"/>
      <c r="BJY6" s="381"/>
      <c r="BJZ6" s="382"/>
      <c r="BKA6" s="380">
        <v>44173</v>
      </c>
      <c r="BKB6" s="381"/>
      <c r="BKC6" s="381"/>
      <c r="BKD6" s="381"/>
      <c r="BKE6" s="381"/>
      <c r="BKF6" s="381"/>
      <c r="BKG6" s="382"/>
      <c r="BKH6" s="380">
        <v>44172</v>
      </c>
      <c r="BKI6" s="381"/>
      <c r="BKJ6" s="381"/>
      <c r="BKK6" s="381"/>
      <c r="BKL6" s="381"/>
      <c r="BKM6" s="381"/>
      <c r="BKN6" s="382"/>
      <c r="BKO6" s="380">
        <v>44171</v>
      </c>
      <c r="BKP6" s="381"/>
      <c r="BKQ6" s="381"/>
      <c r="BKR6" s="381"/>
      <c r="BKS6" s="381"/>
      <c r="BKT6" s="381"/>
      <c r="BKU6" s="382"/>
      <c r="BKV6" s="380">
        <v>44170</v>
      </c>
      <c r="BKW6" s="381"/>
      <c r="BKX6" s="381"/>
      <c r="BKY6" s="381"/>
      <c r="BKZ6" s="381"/>
      <c r="BLA6" s="381"/>
      <c r="BLB6" s="382"/>
      <c r="BLC6" s="380">
        <v>44169</v>
      </c>
      <c r="BLD6" s="381"/>
      <c r="BLE6" s="381"/>
      <c r="BLF6" s="381"/>
      <c r="BLG6" s="381"/>
      <c r="BLH6" s="381"/>
      <c r="BLI6" s="382"/>
      <c r="BLJ6" s="380">
        <v>44168</v>
      </c>
      <c r="BLK6" s="381"/>
      <c r="BLL6" s="381"/>
      <c r="BLM6" s="381"/>
      <c r="BLN6" s="381"/>
      <c r="BLO6" s="381"/>
      <c r="BLP6" s="382"/>
      <c r="BLQ6" s="380">
        <v>44167</v>
      </c>
      <c r="BLR6" s="381"/>
      <c r="BLS6" s="381"/>
      <c r="BLT6" s="381"/>
      <c r="BLU6" s="381"/>
      <c r="BLV6" s="381"/>
      <c r="BLW6" s="382"/>
      <c r="BLX6" s="380">
        <v>44166</v>
      </c>
      <c r="BLY6" s="381"/>
      <c r="BLZ6" s="381"/>
      <c r="BMA6" s="381"/>
      <c r="BMB6" s="381"/>
      <c r="BMC6" s="381"/>
      <c r="BMD6" s="382"/>
      <c r="BME6" s="380">
        <v>44165</v>
      </c>
      <c r="BMF6" s="381"/>
      <c r="BMG6" s="381"/>
      <c r="BMH6" s="381"/>
      <c r="BMI6" s="381"/>
      <c r="BMJ6" s="381"/>
      <c r="BMK6" s="382"/>
      <c r="BML6" s="380">
        <v>44164</v>
      </c>
      <c r="BMM6" s="381"/>
      <c r="BMN6" s="381"/>
      <c r="BMO6" s="381"/>
      <c r="BMP6" s="381"/>
      <c r="BMQ6" s="381"/>
      <c r="BMR6" s="382"/>
      <c r="BMS6" s="380">
        <v>44163</v>
      </c>
      <c r="BMT6" s="381"/>
      <c r="BMU6" s="381"/>
      <c r="BMV6" s="381"/>
      <c r="BMW6" s="381"/>
      <c r="BMX6" s="381"/>
      <c r="BMY6" s="382"/>
      <c r="BMZ6" s="380">
        <v>44162</v>
      </c>
      <c r="BNA6" s="381"/>
      <c r="BNB6" s="381"/>
      <c r="BNC6" s="381"/>
      <c r="BND6" s="381"/>
      <c r="BNE6" s="381"/>
      <c r="BNF6" s="382"/>
      <c r="BNG6" s="380">
        <v>44161</v>
      </c>
      <c r="BNH6" s="381"/>
      <c r="BNI6" s="381"/>
      <c r="BNJ6" s="381"/>
      <c r="BNK6" s="381"/>
      <c r="BNL6" s="381"/>
      <c r="BNM6" s="382"/>
      <c r="BNN6" s="380">
        <v>44160</v>
      </c>
      <c r="BNO6" s="381"/>
      <c r="BNP6" s="381"/>
      <c r="BNQ6" s="381"/>
      <c r="BNR6" s="381"/>
      <c r="BNS6" s="381"/>
      <c r="BNT6" s="382"/>
      <c r="BNU6" s="380">
        <v>44159</v>
      </c>
      <c r="BNV6" s="381"/>
      <c r="BNW6" s="381"/>
      <c r="BNX6" s="381"/>
      <c r="BNY6" s="381"/>
      <c r="BNZ6" s="381"/>
      <c r="BOA6" s="382"/>
      <c r="BOB6" s="380">
        <v>44158</v>
      </c>
      <c r="BOC6" s="381"/>
      <c r="BOD6" s="381"/>
      <c r="BOE6" s="381"/>
      <c r="BOF6" s="381"/>
      <c r="BOG6" s="381"/>
      <c r="BOH6" s="382"/>
      <c r="BOI6" s="380">
        <v>44157</v>
      </c>
      <c r="BOJ6" s="381"/>
      <c r="BOK6" s="381"/>
      <c r="BOL6" s="381"/>
      <c r="BOM6" s="381"/>
      <c r="BON6" s="381"/>
      <c r="BOO6" s="382"/>
      <c r="BOP6" s="380">
        <v>44156</v>
      </c>
      <c r="BOQ6" s="381"/>
      <c r="BOR6" s="381"/>
      <c r="BOS6" s="381"/>
      <c r="BOT6" s="381"/>
      <c r="BOU6" s="381"/>
      <c r="BOV6" s="382"/>
      <c r="BOW6" s="380">
        <v>44155</v>
      </c>
      <c r="BOX6" s="381"/>
      <c r="BOY6" s="381"/>
      <c r="BOZ6" s="381"/>
      <c r="BPA6" s="381"/>
      <c r="BPB6" s="381"/>
      <c r="BPC6" s="382"/>
      <c r="BPD6" s="380">
        <v>44154</v>
      </c>
      <c r="BPE6" s="381"/>
      <c r="BPF6" s="381"/>
      <c r="BPG6" s="381"/>
      <c r="BPH6" s="381"/>
      <c r="BPI6" s="381"/>
      <c r="BPJ6" s="382"/>
      <c r="BPK6" s="380">
        <v>44153</v>
      </c>
      <c r="BPL6" s="381"/>
      <c r="BPM6" s="381"/>
      <c r="BPN6" s="381"/>
      <c r="BPO6" s="381"/>
      <c r="BPP6" s="381"/>
      <c r="BPQ6" s="382"/>
      <c r="BPR6" s="380">
        <v>44152</v>
      </c>
      <c r="BPS6" s="381"/>
      <c r="BPT6" s="381"/>
      <c r="BPU6" s="381"/>
      <c r="BPV6" s="381"/>
      <c r="BPW6" s="381"/>
      <c r="BPX6" s="382"/>
      <c r="BPY6" s="380">
        <v>44151</v>
      </c>
      <c r="BPZ6" s="381"/>
      <c r="BQA6" s="381"/>
      <c r="BQB6" s="381"/>
      <c r="BQC6" s="381"/>
      <c r="BQD6" s="381"/>
      <c r="BQE6" s="382"/>
      <c r="BQF6" s="380">
        <v>44150</v>
      </c>
      <c r="BQG6" s="381"/>
      <c r="BQH6" s="381"/>
      <c r="BQI6" s="381"/>
      <c r="BQJ6" s="381"/>
      <c r="BQK6" s="381"/>
      <c r="BQL6" s="382"/>
      <c r="BQM6" s="380">
        <v>44149</v>
      </c>
      <c r="BQN6" s="381"/>
      <c r="BQO6" s="381"/>
      <c r="BQP6" s="381"/>
      <c r="BQQ6" s="381"/>
      <c r="BQR6" s="381"/>
      <c r="BQS6" s="382"/>
      <c r="BQT6" s="380">
        <v>44148</v>
      </c>
      <c r="BQU6" s="381"/>
      <c r="BQV6" s="381"/>
      <c r="BQW6" s="381"/>
      <c r="BQX6" s="381"/>
      <c r="BQY6" s="381"/>
      <c r="BQZ6" s="382"/>
      <c r="BRA6" s="380">
        <v>44147</v>
      </c>
      <c r="BRB6" s="381"/>
      <c r="BRC6" s="381"/>
      <c r="BRD6" s="381"/>
      <c r="BRE6" s="381"/>
      <c r="BRF6" s="381"/>
      <c r="BRG6" s="382"/>
      <c r="BRH6" s="380">
        <v>44146</v>
      </c>
      <c r="BRI6" s="381"/>
      <c r="BRJ6" s="381"/>
      <c r="BRK6" s="381"/>
      <c r="BRL6" s="381"/>
      <c r="BRM6" s="381"/>
      <c r="BRN6" s="382"/>
      <c r="BRO6" s="380">
        <v>44145</v>
      </c>
      <c r="BRP6" s="381"/>
      <c r="BRQ6" s="381"/>
      <c r="BRR6" s="381"/>
      <c r="BRS6" s="381"/>
      <c r="BRT6" s="381"/>
      <c r="BRU6" s="382"/>
      <c r="BRV6" s="380">
        <v>44144</v>
      </c>
      <c r="BRW6" s="381"/>
      <c r="BRX6" s="381"/>
      <c r="BRY6" s="381"/>
      <c r="BRZ6" s="381"/>
      <c r="BSA6" s="381"/>
      <c r="BSB6" s="382"/>
      <c r="BSC6" s="380">
        <v>44143</v>
      </c>
      <c r="BSD6" s="381"/>
      <c r="BSE6" s="381"/>
      <c r="BSF6" s="381"/>
      <c r="BSG6" s="381"/>
      <c r="BSH6" s="381"/>
      <c r="BSI6" s="382"/>
      <c r="BSJ6" s="380">
        <v>44142</v>
      </c>
      <c r="BSK6" s="381"/>
      <c r="BSL6" s="381"/>
      <c r="BSM6" s="381"/>
      <c r="BSN6" s="381"/>
      <c r="BSO6" s="381"/>
      <c r="BSP6" s="382"/>
      <c r="BSQ6" s="380">
        <v>44141</v>
      </c>
      <c r="BSR6" s="381"/>
      <c r="BSS6" s="381"/>
      <c r="BST6" s="381"/>
      <c r="BSU6" s="381"/>
      <c r="BSV6" s="381"/>
      <c r="BSW6" s="382"/>
      <c r="BSX6" s="380">
        <v>44140</v>
      </c>
      <c r="BSY6" s="381"/>
      <c r="BSZ6" s="381"/>
      <c r="BTA6" s="381"/>
      <c r="BTB6" s="381"/>
      <c r="BTC6" s="381"/>
      <c r="BTD6" s="382"/>
      <c r="BTE6" s="380">
        <v>44139</v>
      </c>
      <c r="BTF6" s="381"/>
      <c r="BTG6" s="381"/>
      <c r="BTH6" s="381"/>
      <c r="BTI6" s="381"/>
      <c r="BTJ6" s="381"/>
      <c r="BTK6" s="382"/>
      <c r="BTL6" s="380">
        <v>44138</v>
      </c>
      <c r="BTM6" s="381"/>
      <c r="BTN6" s="381"/>
      <c r="BTO6" s="381"/>
      <c r="BTP6" s="381"/>
      <c r="BTQ6" s="381"/>
      <c r="BTR6" s="382"/>
      <c r="BTS6" s="380">
        <v>44137</v>
      </c>
      <c r="BTT6" s="381"/>
      <c r="BTU6" s="381"/>
      <c r="BTV6" s="381"/>
      <c r="BTW6" s="381"/>
      <c r="BTX6" s="381"/>
      <c r="BTY6" s="382"/>
      <c r="BTZ6" s="380">
        <v>44136</v>
      </c>
      <c r="BUA6" s="381"/>
      <c r="BUB6" s="381"/>
      <c r="BUC6" s="381"/>
      <c r="BUD6" s="381"/>
      <c r="BUE6" s="381"/>
      <c r="BUF6" s="382"/>
      <c r="BUG6" s="380">
        <v>44135</v>
      </c>
      <c r="BUH6" s="381"/>
      <c r="BUI6" s="381"/>
      <c r="BUJ6" s="381"/>
      <c r="BUK6" s="381"/>
      <c r="BUL6" s="381"/>
      <c r="BUM6" s="382"/>
      <c r="BUN6" s="380">
        <v>44134</v>
      </c>
      <c r="BUO6" s="381"/>
      <c r="BUP6" s="381"/>
      <c r="BUQ6" s="381"/>
      <c r="BUR6" s="381"/>
      <c r="BUS6" s="381"/>
      <c r="BUT6" s="382"/>
      <c r="BUU6" s="380">
        <v>44133</v>
      </c>
      <c r="BUV6" s="381"/>
      <c r="BUW6" s="381"/>
      <c r="BUX6" s="381"/>
      <c r="BUY6" s="381"/>
      <c r="BUZ6" s="381"/>
      <c r="BVA6" s="382"/>
      <c r="BVB6" s="380">
        <v>44132</v>
      </c>
      <c r="BVC6" s="381"/>
      <c r="BVD6" s="381"/>
      <c r="BVE6" s="381"/>
      <c r="BVF6" s="381"/>
      <c r="BVG6" s="381"/>
      <c r="BVH6" s="382"/>
      <c r="BVI6" s="380">
        <v>44131</v>
      </c>
      <c r="BVJ6" s="381"/>
      <c r="BVK6" s="381"/>
      <c r="BVL6" s="381"/>
      <c r="BVM6" s="381"/>
      <c r="BVN6" s="381"/>
      <c r="BVO6" s="382"/>
      <c r="BVP6" s="380">
        <v>44130</v>
      </c>
      <c r="BVQ6" s="381"/>
      <c r="BVR6" s="381"/>
      <c r="BVS6" s="381"/>
      <c r="BVT6" s="381"/>
      <c r="BVU6" s="381"/>
      <c r="BVV6" s="382"/>
      <c r="BVW6" s="380">
        <v>44129</v>
      </c>
      <c r="BVX6" s="381"/>
      <c r="BVY6" s="381"/>
      <c r="BVZ6" s="381"/>
      <c r="BWA6" s="381"/>
      <c r="BWB6" s="381"/>
      <c r="BWC6" s="382"/>
      <c r="BWD6" s="380">
        <v>44128</v>
      </c>
      <c r="BWE6" s="381"/>
      <c r="BWF6" s="381"/>
      <c r="BWG6" s="381"/>
      <c r="BWH6" s="381"/>
      <c r="BWI6" s="381"/>
      <c r="BWJ6" s="382"/>
      <c r="BWK6" s="380">
        <v>44127</v>
      </c>
      <c r="BWL6" s="381"/>
      <c r="BWM6" s="381"/>
      <c r="BWN6" s="381"/>
      <c r="BWO6" s="381"/>
      <c r="BWP6" s="381"/>
      <c r="BWQ6" s="382"/>
      <c r="BWR6" s="380">
        <v>44126</v>
      </c>
      <c r="BWS6" s="381"/>
      <c r="BWT6" s="381"/>
      <c r="BWU6" s="381"/>
      <c r="BWV6" s="381"/>
      <c r="BWW6" s="381"/>
      <c r="BWX6" s="382"/>
      <c r="BWY6" s="380">
        <v>44125</v>
      </c>
      <c r="BWZ6" s="381"/>
      <c r="BXA6" s="381"/>
      <c r="BXB6" s="381"/>
      <c r="BXC6" s="381"/>
      <c r="BXD6" s="381"/>
      <c r="BXE6" s="382"/>
      <c r="BXF6" s="380">
        <v>44124</v>
      </c>
      <c r="BXG6" s="381"/>
      <c r="BXH6" s="381"/>
      <c r="BXI6" s="381"/>
      <c r="BXJ6" s="381"/>
      <c r="BXK6" s="381"/>
      <c r="BXL6" s="382"/>
      <c r="BXM6" s="380">
        <v>44123</v>
      </c>
      <c r="BXN6" s="381"/>
      <c r="BXO6" s="381"/>
      <c r="BXP6" s="381"/>
      <c r="BXQ6" s="381"/>
      <c r="BXR6" s="381"/>
      <c r="BXS6" s="382"/>
      <c r="BXT6" s="380">
        <v>44122</v>
      </c>
      <c r="BXU6" s="381"/>
      <c r="BXV6" s="381"/>
      <c r="BXW6" s="381"/>
      <c r="BXX6" s="381"/>
      <c r="BXY6" s="381"/>
      <c r="BXZ6" s="382"/>
      <c r="BYA6" s="380">
        <v>44121</v>
      </c>
      <c r="BYB6" s="381"/>
      <c r="BYC6" s="381"/>
      <c r="BYD6" s="381"/>
      <c r="BYE6" s="381"/>
      <c r="BYF6" s="381"/>
      <c r="BYG6" s="382"/>
      <c r="BYH6" s="380">
        <v>44120</v>
      </c>
      <c r="BYI6" s="381"/>
      <c r="BYJ6" s="381"/>
      <c r="BYK6" s="381"/>
      <c r="BYL6" s="381"/>
      <c r="BYM6" s="381"/>
      <c r="BYN6" s="382"/>
      <c r="BYO6" s="380">
        <v>44119</v>
      </c>
      <c r="BYP6" s="381"/>
      <c r="BYQ6" s="381"/>
      <c r="BYR6" s="381"/>
      <c r="BYS6" s="381"/>
      <c r="BYT6" s="381"/>
      <c r="BYU6" s="382"/>
      <c r="BYV6" s="380">
        <v>44118</v>
      </c>
      <c r="BYW6" s="381"/>
      <c r="BYX6" s="381"/>
      <c r="BYY6" s="381"/>
      <c r="BYZ6" s="381"/>
      <c r="BZA6" s="381"/>
      <c r="BZB6" s="382"/>
      <c r="BZC6" s="380">
        <v>44117</v>
      </c>
      <c r="BZD6" s="381"/>
      <c r="BZE6" s="381"/>
      <c r="BZF6" s="381"/>
      <c r="BZG6" s="381"/>
      <c r="BZH6" s="381"/>
      <c r="BZI6" s="382"/>
      <c r="BZJ6" s="380">
        <v>44116</v>
      </c>
      <c r="BZK6" s="381"/>
      <c r="BZL6" s="381"/>
      <c r="BZM6" s="381"/>
      <c r="BZN6" s="381"/>
      <c r="BZO6" s="381"/>
      <c r="BZP6" s="382"/>
      <c r="BZQ6" s="380">
        <v>44115</v>
      </c>
      <c r="BZR6" s="381"/>
      <c r="BZS6" s="381"/>
      <c r="BZT6" s="381"/>
      <c r="BZU6" s="381"/>
      <c r="BZV6" s="381"/>
      <c r="BZW6" s="382"/>
      <c r="BZX6" s="380">
        <v>44114</v>
      </c>
      <c r="BZY6" s="381"/>
      <c r="BZZ6" s="381"/>
      <c r="CAA6" s="381"/>
      <c r="CAB6" s="381"/>
      <c r="CAC6" s="381"/>
      <c r="CAD6" s="382"/>
      <c r="CAE6" s="380">
        <v>44113</v>
      </c>
      <c r="CAF6" s="381"/>
      <c r="CAG6" s="381"/>
      <c r="CAH6" s="381"/>
      <c r="CAI6" s="381"/>
      <c r="CAJ6" s="381"/>
      <c r="CAK6" s="382"/>
      <c r="CAL6" s="380">
        <v>44112</v>
      </c>
      <c r="CAM6" s="381"/>
      <c r="CAN6" s="381"/>
      <c r="CAO6" s="381"/>
      <c r="CAP6" s="381"/>
      <c r="CAQ6" s="381"/>
      <c r="CAR6" s="382"/>
      <c r="CAS6" s="380">
        <v>44111</v>
      </c>
      <c r="CAT6" s="381"/>
      <c r="CAU6" s="381"/>
      <c r="CAV6" s="381"/>
      <c r="CAW6" s="381"/>
      <c r="CAX6" s="381"/>
      <c r="CAY6" s="382"/>
      <c r="CAZ6" s="380">
        <v>44110</v>
      </c>
      <c r="CBA6" s="381"/>
      <c r="CBB6" s="381"/>
      <c r="CBC6" s="381"/>
      <c r="CBD6" s="381"/>
      <c r="CBE6" s="381"/>
      <c r="CBF6" s="382"/>
      <c r="CBG6" s="380">
        <v>44109</v>
      </c>
      <c r="CBH6" s="381"/>
      <c r="CBI6" s="381"/>
      <c r="CBJ6" s="381"/>
      <c r="CBK6" s="381"/>
      <c r="CBL6" s="381"/>
      <c r="CBM6" s="382"/>
      <c r="CBN6" s="380">
        <v>44108</v>
      </c>
      <c r="CBO6" s="381"/>
      <c r="CBP6" s="381"/>
      <c r="CBQ6" s="381"/>
      <c r="CBR6" s="381"/>
      <c r="CBS6" s="381"/>
      <c r="CBT6" s="382"/>
      <c r="CBU6" s="380">
        <v>44107</v>
      </c>
      <c r="CBV6" s="381"/>
      <c r="CBW6" s="381"/>
      <c r="CBX6" s="381"/>
      <c r="CBY6" s="381"/>
      <c r="CBZ6" s="381"/>
      <c r="CCA6" s="382"/>
      <c r="CCB6" s="380">
        <v>44106</v>
      </c>
      <c r="CCC6" s="381"/>
      <c r="CCD6" s="381"/>
      <c r="CCE6" s="381"/>
      <c r="CCF6" s="381"/>
      <c r="CCG6" s="381"/>
      <c r="CCH6" s="382"/>
      <c r="CCI6" s="380">
        <v>44105</v>
      </c>
      <c r="CCJ6" s="381"/>
      <c r="CCK6" s="381"/>
      <c r="CCL6" s="381"/>
      <c r="CCM6" s="381"/>
      <c r="CCN6" s="381"/>
      <c r="CCO6" s="382"/>
      <c r="CCP6" s="380">
        <v>44104</v>
      </c>
      <c r="CCQ6" s="381"/>
      <c r="CCR6" s="381"/>
      <c r="CCS6" s="381"/>
      <c r="CCT6" s="381"/>
      <c r="CCU6" s="381"/>
      <c r="CCV6" s="382"/>
      <c r="CCW6" s="380">
        <v>44103</v>
      </c>
      <c r="CCX6" s="381"/>
      <c r="CCY6" s="381"/>
      <c r="CCZ6" s="381"/>
      <c r="CDA6" s="381"/>
      <c r="CDB6" s="381"/>
      <c r="CDC6" s="382"/>
      <c r="CDD6" s="380">
        <v>44102</v>
      </c>
      <c r="CDE6" s="381"/>
      <c r="CDF6" s="381"/>
      <c r="CDG6" s="381"/>
      <c r="CDH6" s="381"/>
      <c r="CDI6" s="381"/>
      <c r="CDJ6" s="382"/>
      <c r="CDK6" s="380">
        <v>44101</v>
      </c>
      <c r="CDL6" s="381"/>
      <c r="CDM6" s="381"/>
      <c r="CDN6" s="381"/>
      <c r="CDO6" s="381"/>
      <c r="CDP6" s="381"/>
      <c r="CDQ6" s="382"/>
      <c r="CDR6" s="380">
        <v>44100</v>
      </c>
      <c r="CDS6" s="381"/>
      <c r="CDT6" s="381"/>
      <c r="CDU6" s="381"/>
      <c r="CDV6" s="381"/>
      <c r="CDW6" s="381"/>
      <c r="CDX6" s="382"/>
      <c r="CDY6" s="380">
        <v>44099</v>
      </c>
      <c r="CDZ6" s="381"/>
      <c r="CEA6" s="381"/>
      <c r="CEB6" s="381"/>
      <c r="CEC6" s="381"/>
      <c r="CED6" s="381"/>
      <c r="CEE6" s="382"/>
      <c r="CEF6" s="380">
        <v>44098</v>
      </c>
      <c r="CEG6" s="381"/>
      <c r="CEH6" s="381"/>
      <c r="CEI6" s="381"/>
      <c r="CEJ6" s="381"/>
      <c r="CEK6" s="381"/>
      <c r="CEL6" s="382"/>
      <c r="CEM6" s="380">
        <v>44097</v>
      </c>
      <c r="CEN6" s="381"/>
      <c r="CEO6" s="381"/>
      <c r="CEP6" s="381"/>
      <c r="CEQ6" s="381"/>
      <c r="CER6" s="381"/>
      <c r="CES6" s="382"/>
      <c r="CET6" s="380">
        <v>44096</v>
      </c>
      <c r="CEU6" s="381"/>
      <c r="CEV6" s="381"/>
      <c r="CEW6" s="381"/>
      <c r="CEX6" s="381"/>
      <c r="CEY6" s="381"/>
      <c r="CEZ6" s="382"/>
      <c r="CFA6" s="380">
        <v>44095</v>
      </c>
      <c r="CFB6" s="381"/>
      <c r="CFC6" s="381"/>
      <c r="CFD6" s="381"/>
      <c r="CFE6" s="381"/>
      <c r="CFF6" s="381"/>
      <c r="CFG6" s="382"/>
      <c r="CFH6" s="380">
        <v>44094</v>
      </c>
      <c r="CFI6" s="381"/>
      <c r="CFJ6" s="381"/>
      <c r="CFK6" s="381"/>
      <c r="CFL6" s="381"/>
      <c r="CFM6" s="381"/>
      <c r="CFN6" s="382"/>
      <c r="CFO6" s="380">
        <v>44093</v>
      </c>
      <c r="CFP6" s="381"/>
      <c r="CFQ6" s="381"/>
      <c r="CFR6" s="381"/>
      <c r="CFS6" s="381"/>
      <c r="CFT6" s="381"/>
      <c r="CFU6" s="382"/>
      <c r="CFV6" s="380">
        <v>44092</v>
      </c>
      <c r="CFW6" s="381"/>
      <c r="CFX6" s="381"/>
      <c r="CFY6" s="381"/>
      <c r="CFZ6" s="381"/>
      <c r="CGA6" s="381"/>
      <c r="CGB6" s="382"/>
      <c r="CGC6" s="380">
        <v>44091</v>
      </c>
      <c r="CGD6" s="381"/>
      <c r="CGE6" s="381"/>
      <c r="CGF6" s="381"/>
      <c r="CGG6" s="381"/>
      <c r="CGH6" s="381"/>
      <c r="CGI6" s="382"/>
      <c r="CGJ6" s="380">
        <v>44090</v>
      </c>
      <c r="CGK6" s="381"/>
      <c r="CGL6" s="381"/>
      <c r="CGM6" s="381"/>
      <c r="CGN6" s="381"/>
      <c r="CGO6" s="381"/>
      <c r="CGP6" s="382"/>
      <c r="CGQ6" s="380">
        <v>44089</v>
      </c>
      <c r="CGR6" s="381"/>
      <c r="CGS6" s="381"/>
      <c r="CGT6" s="381"/>
      <c r="CGU6" s="381"/>
      <c r="CGV6" s="381"/>
      <c r="CGW6" s="382"/>
      <c r="CGX6" s="380">
        <v>44088</v>
      </c>
      <c r="CGY6" s="381"/>
      <c r="CGZ6" s="381"/>
      <c r="CHA6" s="381"/>
      <c r="CHB6" s="381"/>
      <c r="CHC6" s="381"/>
      <c r="CHD6" s="382"/>
      <c r="CHE6" s="380">
        <v>44087</v>
      </c>
      <c r="CHF6" s="381"/>
      <c r="CHG6" s="381"/>
      <c r="CHH6" s="381"/>
      <c r="CHI6" s="381"/>
      <c r="CHJ6" s="381"/>
      <c r="CHK6" s="382"/>
      <c r="CHL6" s="380">
        <v>44086</v>
      </c>
      <c r="CHM6" s="381"/>
      <c r="CHN6" s="381"/>
      <c r="CHO6" s="381"/>
      <c r="CHP6" s="381"/>
      <c r="CHQ6" s="381"/>
      <c r="CHR6" s="382"/>
      <c r="CHS6" s="380">
        <v>44085</v>
      </c>
      <c r="CHT6" s="381"/>
      <c r="CHU6" s="381"/>
      <c r="CHV6" s="381"/>
      <c r="CHW6" s="381"/>
      <c r="CHX6" s="381"/>
      <c r="CHY6" s="382"/>
      <c r="CHZ6" s="380">
        <v>44084</v>
      </c>
      <c r="CIA6" s="381"/>
      <c r="CIB6" s="381"/>
      <c r="CIC6" s="381"/>
      <c r="CID6" s="381"/>
      <c r="CIE6" s="381"/>
      <c r="CIF6" s="382"/>
      <c r="CIG6" s="380">
        <v>44083</v>
      </c>
      <c r="CIH6" s="381"/>
      <c r="CII6" s="381"/>
      <c r="CIJ6" s="381"/>
      <c r="CIK6" s="381"/>
      <c r="CIL6" s="381"/>
      <c r="CIM6" s="382"/>
      <c r="CIN6" s="380">
        <v>44082</v>
      </c>
      <c r="CIO6" s="381"/>
      <c r="CIP6" s="381"/>
      <c r="CIQ6" s="381"/>
      <c r="CIR6" s="381"/>
      <c r="CIS6" s="381"/>
      <c r="CIT6" s="382"/>
      <c r="CIU6" s="380">
        <v>44081</v>
      </c>
      <c r="CIV6" s="381"/>
      <c r="CIW6" s="381"/>
      <c r="CIX6" s="381"/>
      <c r="CIY6" s="381"/>
      <c r="CIZ6" s="381"/>
      <c r="CJA6" s="382"/>
      <c r="CJB6" s="380">
        <v>44080</v>
      </c>
      <c r="CJC6" s="381"/>
      <c r="CJD6" s="381"/>
      <c r="CJE6" s="381"/>
      <c r="CJF6" s="381"/>
      <c r="CJG6" s="381"/>
      <c r="CJH6" s="382"/>
      <c r="CJI6" s="380">
        <v>44079</v>
      </c>
      <c r="CJJ6" s="381"/>
      <c r="CJK6" s="381"/>
      <c r="CJL6" s="381"/>
      <c r="CJM6" s="381"/>
      <c r="CJN6" s="381"/>
      <c r="CJO6" s="382"/>
      <c r="CJP6" s="380">
        <v>44078</v>
      </c>
      <c r="CJQ6" s="381"/>
      <c r="CJR6" s="381"/>
      <c r="CJS6" s="381"/>
      <c r="CJT6" s="381"/>
      <c r="CJU6" s="381"/>
      <c r="CJV6" s="382"/>
      <c r="CJW6" s="380">
        <v>44077</v>
      </c>
      <c r="CJX6" s="381"/>
      <c r="CJY6" s="381"/>
      <c r="CJZ6" s="381"/>
      <c r="CKA6" s="381"/>
      <c r="CKB6" s="381"/>
      <c r="CKC6" s="382"/>
      <c r="CKD6" s="380">
        <v>44076</v>
      </c>
      <c r="CKE6" s="381"/>
      <c r="CKF6" s="381"/>
      <c r="CKG6" s="381"/>
      <c r="CKH6" s="381"/>
      <c r="CKI6" s="381"/>
      <c r="CKJ6" s="382"/>
      <c r="CKK6" s="380">
        <v>44075</v>
      </c>
      <c r="CKL6" s="381"/>
      <c r="CKM6" s="381"/>
      <c r="CKN6" s="381"/>
      <c r="CKO6" s="381"/>
      <c r="CKP6" s="381"/>
      <c r="CKQ6" s="382"/>
      <c r="CKR6" s="380">
        <v>44074</v>
      </c>
      <c r="CKS6" s="381"/>
      <c r="CKT6" s="381"/>
      <c r="CKU6" s="381"/>
      <c r="CKV6" s="381"/>
      <c r="CKW6" s="381"/>
      <c r="CKX6" s="382"/>
      <c r="CKY6" s="380">
        <v>44073</v>
      </c>
      <c r="CKZ6" s="381"/>
      <c r="CLA6" s="381"/>
      <c r="CLB6" s="381"/>
      <c r="CLC6" s="381"/>
      <c r="CLD6" s="381"/>
      <c r="CLE6" s="382"/>
      <c r="CLF6" s="380">
        <v>44072</v>
      </c>
      <c r="CLG6" s="381"/>
      <c r="CLH6" s="381"/>
      <c r="CLI6" s="381"/>
      <c r="CLJ6" s="381"/>
      <c r="CLK6" s="381"/>
      <c r="CLL6" s="382"/>
      <c r="CLM6" s="380">
        <v>44071</v>
      </c>
      <c r="CLN6" s="381"/>
      <c r="CLO6" s="381"/>
      <c r="CLP6" s="381"/>
      <c r="CLQ6" s="381"/>
      <c r="CLR6" s="381"/>
      <c r="CLS6" s="382"/>
      <c r="CLT6" s="380">
        <v>44070</v>
      </c>
      <c r="CLU6" s="381"/>
      <c r="CLV6" s="381"/>
      <c r="CLW6" s="381"/>
      <c r="CLX6" s="381"/>
      <c r="CLY6" s="381"/>
      <c r="CLZ6" s="382"/>
      <c r="CMA6" s="380">
        <v>44069</v>
      </c>
      <c r="CMB6" s="381"/>
      <c r="CMC6" s="381"/>
      <c r="CMD6" s="381"/>
      <c r="CME6" s="381"/>
      <c r="CMF6" s="381"/>
      <c r="CMG6" s="382"/>
      <c r="CMH6" s="380">
        <v>44068</v>
      </c>
      <c r="CMI6" s="381"/>
      <c r="CMJ6" s="381"/>
      <c r="CMK6" s="381"/>
      <c r="CML6" s="381"/>
      <c r="CMM6" s="381"/>
      <c r="CMN6" s="382"/>
      <c r="CMO6" s="380">
        <v>44067</v>
      </c>
      <c r="CMP6" s="381"/>
      <c r="CMQ6" s="381"/>
      <c r="CMR6" s="381"/>
      <c r="CMS6" s="381"/>
      <c r="CMT6" s="381"/>
      <c r="CMU6" s="382"/>
      <c r="CMV6" s="380">
        <v>44066</v>
      </c>
      <c r="CMW6" s="381"/>
      <c r="CMX6" s="381"/>
      <c r="CMY6" s="381"/>
      <c r="CMZ6" s="381"/>
      <c r="CNA6" s="381"/>
      <c r="CNB6" s="382"/>
      <c r="CNC6" s="380">
        <v>44065</v>
      </c>
      <c r="CND6" s="381"/>
      <c r="CNE6" s="381"/>
      <c r="CNF6" s="381"/>
      <c r="CNG6" s="381"/>
      <c r="CNH6" s="381"/>
      <c r="CNI6" s="382"/>
      <c r="CNJ6" s="380">
        <v>44064</v>
      </c>
      <c r="CNK6" s="381"/>
      <c r="CNL6" s="381"/>
      <c r="CNM6" s="381"/>
      <c r="CNN6" s="381"/>
      <c r="CNO6" s="381"/>
      <c r="CNP6" s="382"/>
      <c r="CNQ6" s="380">
        <v>44063</v>
      </c>
      <c r="CNR6" s="381"/>
      <c r="CNS6" s="381"/>
      <c r="CNT6" s="381"/>
      <c r="CNU6" s="381"/>
      <c r="CNV6" s="381"/>
      <c r="CNW6" s="382"/>
      <c r="CNX6" s="380">
        <v>44062</v>
      </c>
      <c r="CNY6" s="381"/>
      <c r="CNZ6" s="381"/>
      <c r="COA6" s="381"/>
      <c r="COB6" s="381"/>
      <c r="COC6" s="381"/>
      <c r="COD6" s="382"/>
      <c r="COE6" s="380">
        <v>44061</v>
      </c>
      <c r="COF6" s="381"/>
      <c r="COG6" s="381"/>
      <c r="COH6" s="381"/>
      <c r="COI6" s="381"/>
      <c r="COJ6" s="381"/>
      <c r="COK6" s="382"/>
      <c r="COL6" s="380">
        <v>44060</v>
      </c>
      <c r="COM6" s="381"/>
      <c r="CON6" s="381"/>
      <c r="COO6" s="381"/>
      <c r="COP6" s="381"/>
      <c r="COQ6" s="381"/>
      <c r="COR6" s="382"/>
      <c r="COS6" s="380">
        <v>44059</v>
      </c>
      <c r="COT6" s="381"/>
      <c r="COU6" s="381"/>
      <c r="COV6" s="381"/>
      <c r="COW6" s="381"/>
      <c r="COX6" s="381"/>
      <c r="COY6" s="382"/>
      <c r="COZ6" s="380">
        <v>44058</v>
      </c>
      <c r="CPA6" s="381"/>
      <c r="CPB6" s="381"/>
      <c r="CPC6" s="381"/>
      <c r="CPD6" s="381"/>
      <c r="CPE6" s="381"/>
      <c r="CPF6" s="382"/>
      <c r="CPG6" s="380">
        <v>44057</v>
      </c>
      <c r="CPH6" s="381"/>
      <c r="CPI6" s="381"/>
      <c r="CPJ6" s="381"/>
      <c r="CPK6" s="381"/>
      <c r="CPL6" s="381"/>
      <c r="CPM6" s="382"/>
      <c r="CPN6" s="380">
        <v>44056</v>
      </c>
      <c r="CPO6" s="381"/>
      <c r="CPP6" s="381"/>
      <c r="CPQ6" s="381"/>
      <c r="CPR6" s="381"/>
      <c r="CPS6" s="381"/>
      <c r="CPT6" s="382"/>
      <c r="CPU6" s="380">
        <v>44055</v>
      </c>
      <c r="CPV6" s="381"/>
      <c r="CPW6" s="381"/>
      <c r="CPX6" s="381"/>
      <c r="CPY6" s="381"/>
      <c r="CPZ6" s="381"/>
      <c r="CQA6" s="382"/>
      <c r="CQB6" s="380">
        <v>44054</v>
      </c>
      <c r="CQC6" s="381"/>
      <c r="CQD6" s="381"/>
      <c r="CQE6" s="381"/>
      <c r="CQF6" s="381"/>
      <c r="CQG6" s="381"/>
      <c r="CQH6" s="382"/>
      <c r="CQI6" s="380">
        <v>44053</v>
      </c>
      <c r="CQJ6" s="381"/>
      <c r="CQK6" s="381"/>
      <c r="CQL6" s="381"/>
      <c r="CQM6" s="381"/>
      <c r="CQN6" s="381"/>
      <c r="CQO6" s="382"/>
      <c r="CQP6" s="380">
        <v>44052</v>
      </c>
      <c r="CQQ6" s="381"/>
      <c r="CQR6" s="381"/>
      <c r="CQS6" s="381"/>
      <c r="CQT6" s="381"/>
      <c r="CQU6" s="381"/>
      <c r="CQV6" s="382"/>
      <c r="CQW6" s="380">
        <v>44051</v>
      </c>
      <c r="CQX6" s="381"/>
      <c r="CQY6" s="381"/>
      <c r="CQZ6" s="381"/>
      <c r="CRA6" s="381"/>
      <c r="CRB6" s="381"/>
      <c r="CRC6" s="382"/>
      <c r="CRD6" s="380">
        <v>44050</v>
      </c>
      <c r="CRE6" s="381"/>
      <c r="CRF6" s="381"/>
      <c r="CRG6" s="381"/>
      <c r="CRH6" s="381"/>
      <c r="CRI6" s="381"/>
      <c r="CRJ6" s="382"/>
      <c r="CRK6" s="380">
        <v>44049</v>
      </c>
      <c r="CRL6" s="381"/>
      <c r="CRM6" s="381"/>
      <c r="CRN6" s="381"/>
      <c r="CRO6" s="381"/>
      <c r="CRP6" s="381"/>
      <c r="CRQ6" s="382"/>
      <c r="CRR6" s="380">
        <v>44048</v>
      </c>
      <c r="CRS6" s="381"/>
      <c r="CRT6" s="381"/>
      <c r="CRU6" s="381"/>
      <c r="CRV6" s="381"/>
      <c r="CRW6" s="381"/>
      <c r="CRX6" s="382"/>
      <c r="CRY6" s="380">
        <v>44047</v>
      </c>
      <c r="CRZ6" s="381"/>
      <c r="CSA6" s="381"/>
      <c r="CSB6" s="381"/>
      <c r="CSC6" s="381"/>
      <c r="CSD6" s="381"/>
      <c r="CSE6" s="382"/>
      <c r="CSF6" s="380">
        <v>44046</v>
      </c>
      <c r="CSG6" s="381"/>
      <c r="CSH6" s="381"/>
      <c r="CSI6" s="381"/>
      <c r="CSJ6" s="381"/>
      <c r="CSK6" s="381"/>
      <c r="CSL6" s="382"/>
      <c r="CSM6" s="380">
        <v>44045</v>
      </c>
      <c r="CSN6" s="381"/>
      <c r="CSO6" s="381"/>
      <c r="CSP6" s="381"/>
      <c r="CSQ6" s="381"/>
      <c r="CSR6" s="381"/>
      <c r="CSS6" s="382"/>
      <c r="CST6" s="380">
        <v>44044</v>
      </c>
      <c r="CSU6" s="381"/>
      <c r="CSV6" s="381"/>
      <c r="CSW6" s="381"/>
      <c r="CSX6" s="381"/>
      <c r="CSY6" s="381"/>
      <c r="CSZ6" s="382"/>
      <c r="CTA6" s="380">
        <v>44043</v>
      </c>
      <c r="CTB6" s="381"/>
      <c r="CTC6" s="381"/>
      <c r="CTD6" s="381"/>
      <c r="CTE6" s="381"/>
      <c r="CTF6" s="381"/>
      <c r="CTG6" s="382"/>
      <c r="CTH6" s="380">
        <v>44042</v>
      </c>
      <c r="CTI6" s="381"/>
      <c r="CTJ6" s="381"/>
      <c r="CTK6" s="381"/>
      <c r="CTL6" s="381"/>
      <c r="CTM6" s="381"/>
      <c r="CTN6" s="382"/>
      <c r="CTO6" s="380">
        <v>44041</v>
      </c>
      <c r="CTP6" s="381"/>
      <c r="CTQ6" s="381"/>
      <c r="CTR6" s="381"/>
      <c r="CTS6" s="381"/>
      <c r="CTT6" s="381"/>
      <c r="CTU6" s="382"/>
      <c r="CTV6" s="380">
        <v>44040</v>
      </c>
      <c r="CTW6" s="381"/>
      <c r="CTX6" s="381"/>
      <c r="CTY6" s="381"/>
      <c r="CTZ6" s="381"/>
      <c r="CUA6" s="381"/>
      <c r="CUB6" s="382"/>
      <c r="CUC6" s="380">
        <v>44039</v>
      </c>
      <c r="CUD6" s="381"/>
      <c r="CUE6" s="381"/>
      <c r="CUF6" s="381"/>
      <c r="CUG6" s="381"/>
      <c r="CUH6" s="381"/>
      <c r="CUI6" s="382"/>
      <c r="CUJ6" s="380">
        <v>44038</v>
      </c>
      <c r="CUK6" s="381"/>
      <c r="CUL6" s="381"/>
      <c r="CUM6" s="381"/>
      <c r="CUN6" s="381"/>
      <c r="CUO6" s="381"/>
      <c r="CUP6" s="382"/>
      <c r="CUQ6" s="380">
        <v>44037</v>
      </c>
      <c r="CUR6" s="381"/>
      <c r="CUS6" s="381"/>
      <c r="CUT6" s="381"/>
      <c r="CUU6" s="381"/>
      <c r="CUV6" s="381"/>
      <c r="CUW6" s="382"/>
      <c r="CUX6" s="380">
        <v>44036</v>
      </c>
      <c r="CUY6" s="381"/>
      <c r="CUZ6" s="381"/>
      <c r="CVA6" s="381"/>
      <c r="CVB6" s="381"/>
      <c r="CVC6" s="381"/>
      <c r="CVD6" s="382"/>
      <c r="CVE6" s="380">
        <v>44035</v>
      </c>
      <c r="CVF6" s="381"/>
      <c r="CVG6" s="381"/>
      <c r="CVH6" s="381"/>
      <c r="CVI6" s="381"/>
      <c r="CVJ6" s="381"/>
      <c r="CVK6" s="382"/>
      <c r="CVL6" s="380">
        <v>44034</v>
      </c>
      <c r="CVM6" s="381"/>
      <c r="CVN6" s="381"/>
      <c r="CVO6" s="381"/>
      <c r="CVP6" s="381"/>
      <c r="CVQ6" s="381"/>
      <c r="CVR6" s="382"/>
      <c r="CVS6" s="380">
        <v>44033</v>
      </c>
      <c r="CVT6" s="381"/>
      <c r="CVU6" s="381"/>
      <c r="CVV6" s="381"/>
      <c r="CVW6" s="381"/>
      <c r="CVX6" s="381"/>
      <c r="CVY6" s="382"/>
      <c r="CVZ6" s="380">
        <v>44032</v>
      </c>
      <c r="CWA6" s="381"/>
      <c r="CWB6" s="381"/>
      <c r="CWC6" s="381"/>
      <c r="CWD6" s="381"/>
      <c r="CWE6" s="381"/>
      <c r="CWF6" s="382"/>
      <c r="CWG6" s="380">
        <v>44031</v>
      </c>
      <c r="CWH6" s="381"/>
      <c r="CWI6" s="381"/>
      <c r="CWJ6" s="381"/>
      <c r="CWK6" s="381"/>
      <c r="CWL6" s="381"/>
      <c r="CWM6" s="382"/>
      <c r="CWN6" s="380">
        <v>44030</v>
      </c>
      <c r="CWO6" s="381"/>
      <c r="CWP6" s="381"/>
      <c r="CWQ6" s="381"/>
      <c r="CWR6" s="381"/>
      <c r="CWS6" s="381"/>
      <c r="CWT6" s="382"/>
      <c r="CWU6" s="380">
        <v>44029</v>
      </c>
      <c r="CWV6" s="381"/>
      <c r="CWW6" s="381"/>
      <c r="CWX6" s="381"/>
      <c r="CWY6" s="381"/>
      <c r="CWZ6" s="381"/>
      <c r="CXA6" s="382"/>
      <c r="CXB6" s="380">
        <v>44028</v>
      </c>
      <c r="CXC6" s="381"/>
      <c r="CXD6" s="381"/>
      <c r="CXE6" s="381"/>
      <c r="CXF6" s="381"/>
      <c r="CXG6" s="381"/>
      <c r="CXH6" s="382"/>
      <c r="CXI6" s="380">
        <v>44027</v>
      </c>
      <c r="CXJ6" s="381"/>
      <c r="CXK6" s="381"/>
      <c r="CXL6" s="381"/>
      <c r="CXM6" s="381"/>
      <c r="CXN6" s="381"/>
      <c r="CXO6" s="382"/>
      <c r="CXP6" s="380">
        <v>44026</v>
      </c>
      <c r="CXQ6" s="381"/>
      <c r="CXR6" s="381"/>
      <c r="CXS6" s="381"/>
      <c r="CXT6" s="381"/>
      <c r="CXU6" s="381"/>
      <c r="CXV6" s="382"/>
      <c r="CXW6" s="380">
        <v>44025</v>
      </c>
      <c r="CXX6" s="381"/>
      <c r="CXY6" s="381"/>
      <c r="CXZ6" s="381"/>
      <c r="CYA6" s="381"/>
      <c r="CYB6" s="381"/>
      <c r="CYC6" s="382"/>
      <c r="CYD6" s="380">
        <v>44024</v>
      </c>
      <c r="CYE6" s="381"/>
      <c r="CYF6" s="381"/>
      <c r="CYG6" s="381"/>
      <c r="CYH6" s="381"/>
      <c r="CYI6" s="381"/>
      <c r="CYJ6" s="382"/>
      <c r="CYK6" s="380">
        <v>44023</v>
      </c>
      <c r="CYL6" s="381"/>
      <c r="CYM6" s="381"/>
      <c r="CYN6" s="381"/>
      <c r="CYO6" s="381"/>
      <c r="CYP6" s="381"/>
      <c r="CYQ6" s="382"/>
      <c r="CYR6" s="380">
        <v>44022</v>
      </c>
      <c r="CYS6" s="381"/>
      <c r="CYT6" s="381"/>
      <c r="CYU6" s="381"/>
      <c r="CYV6" s="381"/>
      <c r="CYW6" s="381"/>
      <c r="CYX6" s="382"/>
      <c r="CYY6" s="380">
        <v>44021</v>
      </c>
      <c r="CYZ6" s="381"/>
      <c r="CZA6" s="381"/>
      <c r="CZB6" s="381"/>
      <c r="CZC6" s="381"/>
      <c r="CZD6" s="381"/>
      <c r="CZE6" s="382"/>
      <c r="CZF6" s="380">
        <v>44020</v>
      </c>
      <c r="CZG6" s="381"/>
      <c r="CZH6" s="381"/>
      <c r="CZI6" s="381"/>
      <c r="CZJ6" s="381"/>
      <c r="CZK6" s="381"/>
      <c r="CZL6" s="382"/>
      <c r="CZM6" s="380">
        <v>44019</v>
      </c>
      <c r="CZN6" s="381"/>
      <c r="CZO6" s="381"/>
      <c r="CZP6" s="381"/>
      <c r="CZQ6" s="381"/>
      <c r="CZR6" s="381"/>
      <c r="CZS6" s="382"/>
      <c r="CZT6" s="380">
        <v>44018</v>
      </c>
      <c r="CZU6" s="381"/>
      <c r="CZV6" s="381"/>
      <c r="CZW6" s="381"/>
      <c r="CZX6" s="381"/>
      <c r="CZY6" s="381"/>
      <c r="CZZ6" s="382"/>
      <c r="DAA6" s="380">
        <v>44017</v>
      </c>
      <c r="DAB6" s="381"/>
      <c r="DAC6" s="381"/>
      <c r="DAD6" s="381"/>
      <c r="DAE6" s="381"/>
      <c r="DAF6" s="381"/>
      <c r="DAG6" s="382"/>
      <c r="DAH6" s="380">
        <v>44016</v>
      </c>
      <c r="DAI6" s="381"/>
      <c r="DAJ6" s="381"/>
      <c r="DAK6" s="381"/>
      <c r="DAL6" s="381"/>
      <c r="DAM6" s="381"/>
      <c r="DAN6" s="382"/>
      <c r="DAO6" s="380">
        <v>44015</v>
      </c>
      <c r="DAP6" s="381"/>
      <c r="DAQ6" s="381"/>
      <c r="DAR6" s="381"/>
      <c r="DAS6" s="381"/>
      <c r="DAT6" s="381"/>
      <c r="DAU6" s="382"/>
      <c r="DAV6" s="380">
        <v>44014</v>
      </c>
      <c r="DAW6" s="381"/>
      <c r="DAX6" s="381"/>
      <c r="DAY6" s="381"/>
      <c r="DAZ6" s="381"/>
      <c r="DBA6" s="381"/>
      <c r="DBB6" s="382"/>
      <c r="DBC6" s="380">
        <v>44013</v>
      </c>
      <c r="DBD6" s="381"/>
      <c r="DBE6" s="381"/>
      <c r="DBF6" s="381"/>
      <c r="DBG6" s="381"/>
      <c r="DBH6" s="381"/>
      <c r="DBI6" s="382"/>
      <c r="DBJ6" s="380">
        <v>44012</v>
      </c>
      <c r="DBK6" s="381"/>
      <c r="DBL6" s="381"/>
      <c r="DBM6" s="381"/>
      <c r="DBN6" s="381"/>
      <c r="DBO6" s="381"/>
      <c r="DBP6" s="382"/>
      <c r="DBQ6" s="380">
        <v>44011</v>
      </c>
      <c r="DBR6" s="381"/>
      <c r="DBS6" s="381"/>
      <c r="DBT6" s="381"/>
      <c r="DBU6" s="381"/>
      <c r="DBV6" s="381"/>
      <c r="DBW6" s="382"/>
      <c r="DBX6" s="380">
        <v>44010</v>
      </c>
      <c r="DBY6" s="381"/>
      <c r="DBZ6" s="381"/>
      <c r="DCA6" s="381"/>
      <c r="DCB6" s="381"/>
      <c r="DCC6" s="381"/>
      <c r="DCD6" s="382"/>
      <c r="DCE6" s="380">
        <v>44009</v>
      </c>
      <c r="DCF6" s="381"/>
      <c r="DCG6" s="381"/>
      <c r="DCH6" s="381"/>
      <c r="DCI6" s="381"/>
      <c r="DCJ6" s="381"/>
      <c r="DCK6" s="382"/>
      <c r="DCL6" s="380">
        <v>44008</v>
      </c>
      <c r="DCM6" s="381"/>
      <c r="DCN6" s="381"/>
      <c r="DCO6" s="381"/>
      <c r="DCP6" s="381"/>
      <c r="DCQ6" s="381"/>
      <c r="DCR6" s="382"/>
      <c r="DCS6" s="380">
        <v>44007</v>
      </c>
      <c r="DCT6" s="381"/>
      <c r="DCU6" s="381"/>
      <c r="DCV6" s="381"/>
      <c r="DCW6" s="381"/>
      <c r="DCX6" s="381"/>
      <c r="DCY6" s="382"/>
      <c r="DCZ6" s="380">
        <v>44006</v>
      </c>
      <c r="DDA6" s="381"/>
      <c r="DDB6" s="381"/>
      <c r="DDC6" s="381"/>
      <c r="DDD6" s="381"/>
      <c r="DDE6" s="381"/>
      <c r="DDF6" s="382"/>
      <c r="DDG6" s="380">
        <v>44005</v>
      </c>
      <c r="DDH6" s="381"/>
      <c r="DDI6" s="381"/>
      <c r="DDJ6" s="381"/>
      <c r="DDK6" s="381"/>
      <c r="DDL6" s="381"/>
      <c r="DDM6" s="382"/>
      <c r="DDN6" s="380">
        <v>44004</v>
      </c>
      <c r="DDO6" s="381"/>
      <c r="DDP6" s="381"/>
      <c r="DDQ6" s="381"/>
      <c r="DDR6" s="381"/>
      <c r="DDS6" s="381"/>
      <c r="DDT6" s="382"/>
      <c r="DDU6" s="380">
        <v>44003</v>
      </c>
      <c r="DDV6" s="381"/>
      <c r="DDW6" s="381"/>
      <c r="DDX6" s="381"/>
      <c r="DDY6" s="381"/>
      <c r="DDZ6" s="381"/>
      <c r="DEA6" s="382"/>
      <c r="DEB6" s="380">
        <v>44002</v>
      </c>
      <c r="DEC6" s="381"/>
      <c r="DED6" s="381"/>
      <c r="DEE6" s="381"/>
      <c r="DEF6" s="381"/>
      <c r="DEG6" s="381"/>
      <c r="DEH6" s="382"/>
      <c r="DEI6" s="380">
        <v>44001</v>
      </c>
      <c r="DEJ6" s="381"/>
      <c r="DEK6" s="381"/>
      <c r="DEL6" s="381"/>
      <c r="DEM6" s="381"/>
      <c r="DEN6" s="381"/>
      <c r="DEO6" s="382"/>
      <c r="DEP6" s="380">
        <v>44000</v>
      </c>
      <c r="DEQ6" s="381"/>
      <c r="DER6" s="381"/>
      <c r="DES6" s="381"/>
      <c r="DET6" s="381"/>
      <c r="DEU6" s="381"/>
      <c r="DEV6" s="382"/>
      <c r="DEW6" s="380">
        <v>43999</v>
      </c>
      <c r="DEX6" s="381"/>
      <c r="DEY6" s="381"/>
      <c r="DEZ6" s="381"/>
      <c r="DFA6" s="381"/>
      <c r="DFB6" s="381"/>
      <c r="DFC6" s="382"/>
      <c r="DFD6" s="380">
        <v>43998</v>
      </c>
      <c r="DFE6" s="381"/>
      <c r="DFF6" s="381"/>
      <c r="DFG6" s="381"/>
      <c r="DFH6" s="381"/>
      <c r="DFI6" s="381"/>
      <c r="DFJ6" s="382"/>
      <c r="DFK6" s="380">
        <v>43997</v>
      </c>
      <c r="DFL6" s="381"/>
      <c r="DFM6" s="381"/>
      <c r="DFN6" s="381"/>
      <c r="DFO6" s="381"/>
      <c r="DFP6" s="381"/>
      <c r="DFQ6" s="382"/>
      <c r="DFR6" s="380">
        <v>43996</v>
      </c>
      <c r="DFS6" s="381"/>
      <c r="DFT6" s="381"/>
      <c r="DFU6" s="381"/>
      <c r="DFV6" s="381"/>
      <c r="DFW6" s="381"/>
      <c r="DFX6" s="382"/>
      <c r="DFY6" s="380">
        <v>43995</v>
      </c>
      <c r="DFZ6" s="381"/>
      <c r="DGA6" s="381"/>
      <c r="DGB6" s="381"/>
      <c r="DGC6" s="381"/>
      <c r="DGD6" s="381"/>
      <c r="DGE6" s="382"/>
      <c r="DGF6" s="380">
        <v>43994</v>
      </c>
      <c r="DGG6" s="381"/>
      <c r="DGH6" s="381"/>
      <c r="DGI6" s="381"/>
      <c r="DGJ6" s="381"/>
      <c r="DGK6" s="381"/>
      <c r="DGL6" s="382"/>
      <c r="DGM6" s="380">
        <v>43993</v>
      </c>
      <c r="DGN6" s="381"/>
      <c r="DGO6" s="381"/>
      <c r="DGP6" s="381"/>
      <c r="DGQ6" s="381"/>
      <c r="DGR6" s="381"/>
      <c r="DGS6" s="382"/>
      <c r="DGT6" s="380">
        <v>43992</v>
      </c>
      <c r="DGU6" s="381"/>
      <c r="DGV6" s="381"/>
      <c r="DGW6" s="381"/>
      <c r="DGX6" s="381"/>
      <c r="DGY6" s="381"/>
      <c r="DGZ6" s="382"/>
      <c r="DHA6" s="380">
        <v>43991</v>
      </c>
      <c r="DHB6" s="381"/>
      <c r="DHC6" s="381"/>
      <c r="DHD6" s="381"/>
      <c r="DHE6" s="381"/>
      <c r="DHF6" s="381"/>
      <c r="DHG6" s="382"/>
      <c r="DHH6" s="380">
        <v>43990</v>
      </c>
      <c r="DHI6" s="381"/>
      <c r="DHJ6" s="381"/>
      <c r="DHK6" s="381"/>
      <c r="DHL6" s="381"/>
      <c r="DHM6" s="381"/>
      <c r="DHN6" s="382"/>
      <c r="DHO6" s="380">
        <v>43989</v>
      </c>
      <c r="DHP6" s="381"/>
      <c r="DHQ6" s="381"/>
      <c r="DHR6" s="381"/>
      <c r="DHS6" s="381"/>
      <c r="DHT6" s="381"/>
      <c r="DHU6" s="382"/>
      <c r="DHV6" s="380">
        <v>43988</v>
      </c>
      <c r="DHW6" s="381"/>
      <c r="DHX6" s="381"/>
      <c r="DHY6" s="381"/>
      <c r="DHZ6" s="381"/>
      <c r="DIA6" s="381"/>
      <c r="DIB6" s="382"/>
      <c r="DIC6" s="380">
        <v>43987</v>
      </c>
      <c r="DID6" s="381"/>
      <c r="DIE6" s="381"/>
      <c r="DIF6" s="381"/>
      <c r="DIG6" s="381"/>
      <c r="DIH6" s="381"/>
      <c r="DII6" s="382"/>
      <c r="DIJ6" s="380">
        <v>43986</v>
      </c>
      <c r="DIK6" s="381"/>
      <c r="DIL6" s="381"/>
      <c r="DIM6" s="381"/>
      <c r="DIN6" s="381"/>
      <c r="DIO6" s="381"/>
      <c r="DIP6" s="382"/>
      <c r="DIQ6" s="380">
        <v>43985</v>
      </c>
      <c r="DIR6" s="381"/>
      <c r="DIS6" s="381"/>
      <c r="DIT6" s="381"/>
      <c r="DIU6" s="381"/>
      <c r="DIV6" s="381"/>
      <c r="DIW6" s="382"/>
      <c r="DIX6" s="380">
        <v>43984</v>
      </c>
      <c r="DIY6" s="381"/>
      <c r="DIZ6" s="381"/>
      <c r="DJA6" s="381"/>
      <c r="DJB6" s="381"/>
      <c r="DJC6" s="381"/>
      <c r="DJD6" s="382"/>
      <c r="DJE6" s="380">
        <v>43983</v>
      </c>
      <c r="DJF6" s="381"/>
      <c r="DJG6" s="381"/>
      <c r="DJH6" s="381"/>
      <c r="DJI6" s="381"/>
      <c r="DJJ6" s="381"/>
      <c r="DJK6" s="382"/>
      <c r="DJL6" s="380">
        <v>43982</v>
      </c>
      <c r="DJM6" s="381"/>
      <c r="DJN6" s="381"/>
      <c r="DJO6" s="381"/>
      <c r="DJP6" s="381"/>
      <c r="DJQ6" s="381"/>
      <c r="DJR6" s="382"/>
      <c r="DJS6" s="380">
        <v>43981</v>
      </c>
      <c r="DJT6" s="381"/>
      <c r="DJU6" s="381"/>
      <c r="DJV6" s="381"/>
      <c r="DJW6" s="381"/>
      <c r="DJX6" s="381"/>
      <c r="DJY6" s="382"/>
      <c r="DJZ6" s="380">
        <v>43980</v>
      </c>
      <c r="DKA6" s="381"/>
      <c r="DKB6" s="381"/>
      <c r="DKC6" s="381"/>
      <c r="DKD6" s="381"/>
      <c r="DKE6" s="381"/>
      <c r="DKF6" s="382"/>
      <c r="DKG6" s="380">
        <v>43979</v>
      </c>
      <c r="DKH6" s="381"/>
      <c r="DKI6" s="381"/>
      <c r="DKJ6" s="381"/>
      <c r="DKK6" s="381"/>
      <c r="DKL6" s="381"/>
      <c r="DKM6" s="382"/>
      <c r="DKN6" s="380">
        <v>43978</v>
      </c>
      <c r="DKO6" s="381"/>
      <c r="DKP6" s="381"/>
      <c r="DKQ6" s="381"/>
      <c r="DKR6" s="381"/>
      <c r="DKS6" s="381"/>
      <c r="DKT6" s="382"/>
      <c r="DKU6" s="380">
        <v>43977</v>
      </c>
      <c r="DKV6" s="381"/>
      <c r="DKW6" s="381"/>
      <c r="DKX6" s="381"/>
      <c r="DKY6" s="381"/>
      <c r="DKZ6" s="381"/>
      <c r="DLA6" s="382"/>
      <c r="DLB6" s="380">
        <v>43976</v>
      </c>
      <c r="DLC6" s="381"/>
      <c r="DLD6" s="381"/>
      <c r="DLE6" s="381"/>
      <c r="DLF6" s="381"/>
      <c r="DLG6" s="381"/>
      <c r="DLH6" s="382"/>
      <c r="DLI6" s="380">
        <v>43975</v>
      </c>
      <c r="DLJ6" s="381"/>
      <c r="DLK6" s="381"/>
      <c r="DLL6" s="381"/>
      <c r="DLM6" s="381"/>
      <c r="DLN6" s="381"/>
      <c r="DLO6" s="382"/>
      <c r="DLP6" s="380">
        <v>43974</v>
      </c>
      <c r="DLQ6" s="381"/>
      <c r="DLR6" s="381"/>
      <c r="DLS6" s="381"/>
      <c r="DLT6" s="381"/>
      <c r="DLU6" s="381"/>
      <c r="DLV6" s="382"/>
      <c r="DLW6" s="380">
        <v>43973</v>
      </c>
      <c r="DLX6" s="381"/>
      <c r="DLY6" s="381"/>
      <c r="DLZ6" s="381"/>
      <c r="DMA6" s="381"/>
      <c r="DMB6" s="381"/>
      <c r="DMC6" s="382"/>
      <c r="DMD6" s="380">
        <v>43972</v>
      </c>
      <c r="DME6" s="381"/>
      <c r="DMF6" s="381"/>
      <c r="DMG6" s="381"/>
      <c r="DMH6" s="381"/>
      <c r="DMI6" s="381"/>
      <c r="DMJ6" s="382"/>
      <c r="DMK6" s="380">
        <v>43971</v>
      </c>
      <c r="DML6" s="381"/>
      <c r="DMM6" s="381"/>
      <c r="DMN6" s="381"/>
      <c r="DMO6" s="381"/>
      <c r="DMP6" s="381"/>
      <c r="DMQ6" s="382"/>
      <c r="DMR6" s="380">
        <v>43970</v>
      </c>
      <c r="DMS6" s="381"/>
      <c r="DMT6" s="381"/>
      <c r="DMU6" s="381"/>
      <c r="DMV6" s="381"/>
      <c r="DMW6" s="381"/>
      <c r="DMX6" s="382"/>
      <c r="DMY6" s="380">
        <v>43969</v>
      </c>
      <c r="DMZ6" s="381"/>
      <c r="DNA6" s="381"/>
      <c r="DNB6" s="381"/>
      <c r="DNC6" s="381"/>
      <c r="DND6" s="381"/>
      <c r="DNE6" s="382"/>
      <c r="DNF6" s="380">
        <v>43968</v>
      </c>
      <c r="DNG6" s="381"/>
      <c r="DNH6" s="381"/>
      <c r="DNI6" s="381"/>
      <c r="DNJ6" s="381"/>
      <c r="DNK6" s="381"/>
      <c r="DNL6" s="382"/>
      <c r="DNM6" s="383">
        <v>43967</v>
      </c>
      <c r="DNN6" s="383"/>
      <c r="DNO6" s="383"/>
      <c r="DNP6" s="383"/>
      <c r="DNQ6" s="383"/>
      <c r="DNR6" s="383"/>
      <c r="DNS6" s="383"/>
      <c r="DNT6" s="383">
        <v>43966</v>
      </c>
      <c r="DNU6" s="383"/>
      <c r="DNV6" s="383"/>
      <c r="DNW6" s="383"/>
      <c r="DNX6" s="383"/>
      <c r="DNY6" s="383"/>
      <c r="DNZ6" s="383"/>
      <c r="DOA6" s="383">
        <v>43965</v>
      </c>
      <c r="DOB6" s="383"/>
      <c r="DOC6" s="383"/>
      <c r="DOD6" s="383"/>
      <c r="DOE6" s="383"/>
      <c r="DOF6" s="383"/>
      <c r="DOG6" s="383"/>
      <c r="DOH6" s="383">
        <v>43964</v>
      </c>
      <c r="DOI6" s="383"/>
      <c r="DOJ6" s="383"/>
      <c r="DOK6" s="383"/>
      <c r="DOL6" s="383"/>
      <c r="DOM6" s="383"/>
      <c r="DON6" s="383"/>
      <c r="DOO6" s="383">
        <v>43963</v>
      </c>
      <c r="DOP6" s="383"/>
      <c r="DOQ6" s="383"/>
      <c r="DOR6" s="383"/>
      <c r="DOS6" s="383"/>
      <c r="DOT6" s="383"/>
      <c r="DOU6" s="383"/>
      <c r="DOV6" s="383">
        <v>43962</v>
      </c>
      <c r="DOW6" s="383"/>
      <c r="DOX6" s="383"/>
      <c r="DOY6" s="383"/>
      <c r="DOZ6" s="383"/>
      <c r="DPA6" s="383"/>
      <c r="DPB6" s="383"/>
      <c r="DPC6" s="383">
        <v>43961</v>
      </c>
      <c r="DPD6" s="383"/>
      <c r="DPE6" s="383"/>
      <c r="DPF6" s="383"/>
      <c r="DPG6" s="383"/>
      <c r="DPH6" s="383"/>
      <c r="DPI6" s="383"/>
      <c r="DPJ6" s="383">
        <v>43960</v>
      </c>
      <c r="DPK6" s="383"/>
      <c r="DPL6" s="383"/>
      <c r="DPM6" s="383"/>
      <c r="DPN6" s="383"/>
      <c r="DPO6" s="383"/>
      <c r="DPP6" s="383"/>
      <c r="DPQ6" s="383">
        <v>43959</v>
      </c>
      <c r="DPR6" s="383"/>
      <c r="DPS6" s="383"/>
      <c r="DPT6" s="383"/>
      <c r="DPU6" s="383"/>
      <c r="DPV6" s="383"/>
      <c r="DPW6" s="383"/>
      <c r="DPX6" s="380">
        <v>43958</v>
      </c>
      <c r="DPY6" s="381"/>
      <c r="DPZ6" s="381"/>
      <c r="DQA6" s="381"/>
      <c r="DQB6" s="381"/>
      <c r="DQC6" s="381"/>
      <c r="DQD6" s="382"/>
      <c r="DQE6" s="383">
        <v>43957</v>
      </c>
      <c r="DQF6" s="383"/>
      <c r="DQG6" s="383"/>
      <c r="DQH6" s="383"/>
      <c r="DQI6" s="383"/>
      <c r="DQJ6" s="383"/>
      <c r="DQK6" s="383"/>
      <c r="DQL6" s="383">
        <v>43956</v>
      </c>
      <c r="DQM6" s="383"/>
      <c r="DQN6" s="383"/>
      <c r="DQO6" s="383"/>
      <c r="DQP6" s="383"/>
      <c r="DQQ6" s="383"/>
      <c r="DQR6" s="383"/>
      <c r="DQS6" s="383">
        <v>43954</v>
      </c>
      <c r="DQT6" s="383"/>
      <c r="DQU6" s="383"/>
      <c r="DQV6" s="383"/>
      <c r="DQW6" s="383"/>
      <c r="DQX6" s="383"/>
      <c r="DQY6" s="383"/>
      <c r="DQZ6" s="383">
        <v>43952</v>
      </c>
      <c r="DRA6" s="383"/>
      <c r="DRB6" s="383"/>
      <c r="DRC6" s="383"/>
      <c r="DRD6" s="383"/>
      <c r="DRE6" s="383"/>
      <c r="DRF6" s="383"/>
      <c r="DRG6" s="383">
        <v>43951</v>
      </c>
      <c r="DRH6" s="383"/>
      <c r="DRI6" s="383"/>
      <c r="DRJ6" s="383"/>
      <c r="DRK6" s="383"/>
      <c r="DRL6" s="383"/>
      <c r="DRM6" s="383"/>
      <c r="DRN6" s="383">
        <v>43950</v>
      </c>
      <c r="DRO6" s="383"/>
      <c r="DRP6" s="383"/>
      <c r="DRQ6" s="383"/>
      <c r="DRR6" s="383"/>
      <c r="DRS6" s="383"/>
      <c r="DRT6" s="383"/>
      <c r="DRU6" s="383">
        <v>43949</v>
      </c>
      <c r="DRV6" s="383"/>
      <c r="DRW6" s="383"/>
      <c r="DRX6" s="383"/>
      <c r="DRY6" s="383"/>
      <c r="DRZ6" s="383"/>
      <c r="DSA6" s="383"/>
      <c r="DSB6" s="383">
        <v>43948</v>
      </c>
      <c r="DSC6" s="383"/>
      <c r="DSD6" s="383"/>
      <c r="DSE6" s="383"/>
      <c r="DSF6" s="383"/>
      <c r="DSG6" s="383"/>
      <c r="DSH6" s="383"/>
      <c r="DSI6" s="383">
        <v>43947</v>
      </c>
      <c r="DSJ6" s="383"/>
      <c r="DSK6" s="383"/>
      <c r="DSL6" s="383"/>
      <c r="DSM6" s="383"/>
      <c r="DSN6" s="383"/>
      <c r="DSO6" s="383"/>
      <c r="DSP6" s="383">
        <v>43946</v>
      </c>
      <c r="DSQ6" s="383"/>
      <c r="DSR6" s="383"/>
      <c r="DSS6" s="383"/>
      <c r="DST6" s="383"/>
      <c r="DSU6" s="383"/>
      <c r="DSV6" s="383"/>
      <c r="DSW6" s="383">
        <v>43945</v>
      </c>
      <c r="DSX6" s="383"/>
      <c r="DSY6" s="383"/>
      <c r="DSZ6" s="383"/>
      <c r="DTA6" s="383"/>
      <c r="DTB6" s="383"/>
      <c r="DTC6" s="383"/>
      <c r="DTD6" s="380">
        <v>43944</v>
      </c>
      <c r="DTE6" s="381"/>
      <c r="DTF6" s="381"/>
      <c r="DTG6" s="381"/>
      <c r="DTH6" s="381"/>
      <c r="DTI6" s="381"/>
      <c r="DTJ6" s="382"/>
      <c r="DTK6" s="383">
        <v>43943</v>
      </c>
      <c r="DTL6" s="383"/>
      <c r="DTM6" s="383"/>
      <c r="DTN6" s="383"/>
      <c r="DTO6" s="383"/>
      <c r="DTP6" s="383"/>
      <c r="DTQ6" s="383"/>
      <c r="DTR6" s="380">
        <v>43942</v>
      </c>
      <c r="DTS6" s="385"/>
      <c r="DTT6" s="385"/>
      <c r="DTU6" s="385"/>
      <c r="DTV6" s="385"/>
      <c r="DTW6" s="385"/>
      <c r="DTX6" s="386"/>
      <c r="DTY6" s="380">
        <v>43941</v>
      </c>
      <c r="DTZ6" s="385"/>
      <c r="DUA6" s="385"/>
      <c r="DUB6" s="385"/>
      <c r="DUC6" s="385"/>
      <c r="DUD6" s="385"/>
      <c r="DUE6" s="386"/>
      <c r="DUF6" s="380">
        <v>43940</v>
      </c>
      <c r="DUG6" s="385"/>
      <c r="DUH6" s="385"/>
      <c r="DUI6" s="385"/>
      <c r="DUJ6" s="385"/>
      <c r="DUK6" s="385"/>
      <c r="DUL6" s="386"/>
      <c r="DUM6" s="380">
        <v>43939</v>
      </c>
      <c r="DUN6" s="385"/>
      <c r="DUO6" s="385"/>
      <c r="DUP6" s="385"/>
      <c r="DUQ6" s="385"/>
      <c r="DUR6" s="385"/>
      <c r="DUS6" s="386"/>
      <c r="DUT6" s="380">
        <v>43938</v>
      </c>
      <c r="DUU6" s="385"/>
      <c r="DUV6" s="385"/>
      <c r="DUW6" s="385"/>
      <c r="DUX6" s="385"/>
      <c r="DUY6" s="385"/>
      <c r="DUZ6" s="386"/>
    </row>
    <row r="7" spans="1:3276" s="2" customFormat="1" ht="14.25" customHeight="1">
      <c r="A7" s="101"/>
      <c r="B7" s="40" t="s">
        <v>5</v>
      </c>
      <c r="C7" s="41" t="s">
        <v>1</v>
      </c>
      <c r="D7" s="42" t="s">
        <v>6</v>
      </c>
      <c r="E7" s="41" t="s">
        <v>1</v>
      </c>
      <c r="F7" s="43" t="s">
        <v>2</v>
      </c>
      <c r="G7" s="44" t="s">
        <v>1</v>
      </c>
      <c r="H7" s="42" t="s">
        <v>5</v>
      </c>
      <c r="I7" s="41" t="s">
        <v>1</v>
      </c>
      <c r="J7" s="42" t="s">
        <v>6</v>
      </c>
      <c r="K7" s="41" t="s">
        <v>1</v>
      </c>
      <c r="L7" s="42" t="s">
        <v>3</v>
      </c>
      <c r="M7" s="42" t="s">
        <v>2</v>
      </c>
      <c r="N7" s="44" t="s">
        <v>1</v>
      </c>
      <c r="O7" s="42" t="s">
        <v>5</v>
      </c>
      <c r="P7" s="41" t="s">
        <v>1</v>
      </c>
      <c r="Q7" s="42" t="s">
        <v>6</v>
      </c>
      <c r="R7" s="41" t="s">
        <v>1</v>
      </c>
      <c r="S7" s="42" t="s">
        <v>3</v>
      </c>
      <c r="T7" s="42" t="s">
        <v>2</v>
      </c>
      <c r="U7" s="44" t="s">
        <v>1</v>
      </c>
      <c r="V7" s="42" t="s">
        <v>5</v>
      </c>
      <c r="W7" s="41" t="s">
        <v>1</v>
      </c>
      <c r="X7" s="42" t="s">
        <v>6</v>
      </c>
      <c r="Y7" s="41" t="s">
        <v>1</v>
      </c>
      <c r="Z7" s="42" t="s">
        <v>3</v>
      </c>
      <c r="AA7" s="42" t="s">
        <v>2</v>
      </c>
      <c r="AB7" s="44" t="s">
        <v>1</v>
      </c>
      <c r="AC7" s="42" t="s">
        <v>5</v>
      </c>
      <c r="AD7" s="41" t="s">
        <v>1</v>
      </c>
      <c r="AE7" s="42" t="s">
        <v>6</v>
      </c>
      <c r="AF7" s="41" t="s">
        <v>1</v>
      </c>
      <c r="AG7" s="42" t="s">
        <v>3</v>
      </c>
      <c r="AH7" s="42" t="s">
        <v>2</v>
      </c>
      <c r="AI7" s="44" t="s">
        <v>1</v>
      </c>
      <c r="AJ7" s="42" t="s">
        <v>5</v>
      </c>
      <c r="AK7" s="41" t="s">
        <v>1</v>
      </c>
      <c r="AL7" s="42" t="s">
        <v>6</v>
      </c>
      <c r="AM7" s="41" t="s">
        <v>1</v>
      </c>
      <c r="AN7" s="42" t="s">
        <v>3</v>
      </c>
      <c r="AO7" s="42" t="s">
        <v>2</v>
      </c>
      <c r="AP7" s="44" t="s">
        <v>1</v>
      </c>
      <c r="AQ7" s="42" t="s">
        <v>5</v>
      </c>
      <c r="AR7" s="41" t="s">
        <v>1</v>
      </c>
      <c r="AS7" s="42" t="s">
        <v>6</v>
      </c>
      <c r="AT7" s="41" t="s">
        <v>1</v>
      </c>
      <c r="AU7" s="42" t="s">
        <v>3</v>
      </c>
      <c r="AV7" s="42" t="s">
        <v>2</v>
      </c>
      <c r="AW7" s="44" t="s">
        <v>1</v>
      </c>
      <c r="AX7" s="42" t="s">
        <v>5</v>
      </c>
      <c r="AY7" s="41" t="s">
        <v>1</v>
      </c>
      <c r="AZ7" s="42" t="s">
        <v>6</v>
      </c>
      <c r="BA7" s="41" t="s">
        <v>1</v>
      </c>
      <c r="BB7" s="42" t="s">
        <v>3</v>
      </c>
      <c r="BC7" s="42" t="s">
        <v>2</v>
      </c>
      <c r="BD7" s="44" t="s">
        <v>1</v>
      </c>
      <c r="BE7" s="42" t="s">
        <v>5</v>
      </c>
      <c r="BF7" s="41" t="s">
        <v>1</v>
      </c>
      <c r="BG7" s="42" t="s">
        <v>6</v>
      </c>
      <c r="BH7" s="41" t="s">
        <v>1</v>
      </c>
      <c r="BI7" s="42" t="s">
        <v>3</v>
      </c>
      <c r="BJ7" s="42" t="s">
        <v>2</v>
      </c>
      <c r="BK7" s="44" t="s">
        <v>1</v>
      </c>
      <c r="BL7" s="42" t="s">
        <v>5</v>
      </c>
      <c r="BM7" s="41" t="s">
        <v>1</v>
      </c>
      <c r="BN7" s="42" t="s">
        <v>6</v>
      </c>
      <c r="BO7" s="41" t="s">
        <v>1</v>
      </c>
      <c r="BP7" s="42" t="s">
        <v>3</v>
      </c>
      <c r="BQ7" s="42" t="s">
        <v>2</v>
      </c>
      <c r="BR7" s="44" t="s">
        <v>1</v>
      </c>
      <c r="BS7" s="42" t="s">
        <v>5</v>
      </c>
      <c r="BT7" s="41" t="s">
        <v>1</v>
      </c>
      <c r="BU7" s="42" t="s">
        <v>6</v>
      </c>
      <c r="BV7" s="41" t="s">
        <v>1</v>
      </c>
      <c r="BW7" s="42" t="s">
        <v>3</v>
      </c>
      <c r="BX7" s="42" t="s">
        <v>2</v>
      </c>
      <c r="BY7" s="44" t="s">
        <v>1</v>
      </c>
      <c r="BZ7" s="42" t="s">
        <v>5</v>
      </c>
      <c r="CA7" s="41" t="s">
        <v>1</v>
      </c>
      <c r="CB7" s="42" t="s">
        <v>6</v>
      </c>
      <c r="CC7" s="41" t="s">
        <v>1</v>
      </c>
      <c r="CD7" s="42" t="s">
        <v>3</v>
      </c>
      <c r="CE7" s="42" t="s">
        <v>2</v>
      </c>
      <c r="CF7" s="44" t="s">
        <v>1</v>
      </c>
      <c r="CG7" s="42" t="s">
        <v>5</v>
      </c>
      <c r="CH7" s="41" t="s">
        <v>1</v>
      </c>
      <c r="CI7" s="42" t="s">
        <v>6</v>
      </c>
      <c r="CJ7" s="41" t="s">
        <v>1</v>
      </c>
      <c r="CK7" s="42" t="s">
        <v>3</v>
      </c>
      <c r="CL7" s="42" t="s">
        <v>2</v>
      </c>
      <c r="CM7" s="44" t="s">
        <v>1</v>
      </c>
      <c r="CN7" s="42" t="s">
        <v>5</v>
      </c>
      <c r="CO7" s="41" t="s">
        <v>1</v>
      </c>
      <c r="CP7" s="42" t="s">
        <v>6</v>
      </c>
      <c r="CQ7" s="41" t="s">
        <v>1</v>
      </c>
      <c r="CR7" s="42" t="s">
        <v>3</v>
      </c>
      <c r="CS7" s="42" t="s">
        <v>2</v>
      </c>
      <c r="CT7" s="44" t="s">
        <v>1</v>
      </c>
      <c r="CU7" s="42" t="s">
        <v>5</v>
      </c>
      <c r="CV7" s="41" t="s">
        <v>1</v>
      </c>
      <c r="CW7" s="42" t="s">
        <v>6</v>
      </c>
      <c r="CX7" s="41" t="s">
        <v>1</v>
      </c>
      <c r="CY7" s="42" t="s">
        <v>3</v>
      </c>
      <c r="CZ7" s="42" t="s">
        <v>2</v>
      </c>
      <c r="DA7" s="44" t="s">
        <v>1</v>
      </c>
      <c r="DB7" s="42" t="s">
        <v>5</v>
      </c>
      <c r="DC7" s="41" t="s">
        <v>1</v>
      </c>
      <c r="DD7" s="42" t="s">
        <v>6</v>
      </c>
      <c r="DE7" s="41" t="s">
        <v>1</v>
      </c>
      <c r="DF7" s="42" t="s">
        <v>3</v>
      </c>
      <c r="DG7" s="42" t="s">
        <v>2</v>
      </c>
      <c r="DH7" s="44" t="s">
        <v>1</v>
      </c>
      <c r="DI7" s="42" t="s">
        <v>5</v>
      </c>
      <c r="DJ7" s="41" t="s">
        <v>1</v>
      </c>
      <c r="DK7" s="42" t="s">
        <v>6</v>
      </c>
      <c r="DL7" s="41" t="s">
        <v>1</v>
      </c>
      <c r="DM7" s="42" t="s">
        <v>3</v>
      </c>
      <c r="DN7" s="42" t="s">
        <v>2</v>
      </c>
      <c r="DO7" s="44" t="s">
        <v>1</v>
      </c>
      <c r="DP7" s="42" t="s">
        <v>5</v>
      </c>
      <c r="DQ7" s="41" t="s">
        <v>1</v>
      </c>
      <c r="DR7" s="42" t="s">
        <v>6</v>
      </c>
      <c r="DS7" s="41" t="s">
        <v>1</v>
      </c>
      <c r="DT7" s="42" t="s">
        <v>3</v>
      </c>
      <c r="DU7" s="42" t="s">
        <v>2</v>
      </c>
      <c r="DV7" s="44" t="s">
        <v>1</v>
      </c>
      <c r="DW7" s="42" t="s">
        <v>5</v>
      </c>
      <c r="DX7" s="41" t="s">
        <v>1</v>
      </c>
      <c r="DY7" s="42" t="s">
        <v>6</v>
      </c>
      <c r="DZ7" s="41" t="s">
        <v>1</v>
      </c>
      <c r="EA7" s="42" t="s">
        <v>3</v>
      </c>
      <c r="EB7" s="42" t="s">
        <v>2</v>
      </c>
      <c r="EC7" s="44" t="s">
        <v>1</v>
      </c>
      <c r="ED7" s="42" t="s">
        <v>5</v>
      </c>
      <c r="EE7" s="41" t="s">
        <v>1</v>
      </c>
      <c r="EF7" s="42" t="s">
        <v>6</v>
      </c>
      <c r="EG7" s="41" t="s">
        <v>1</v>
      </c>
      <c r="EH7" s="42" t="s">
        <v>3</v>
      </c>
      <c r="EI7" s="42" t="s">
        <v>2</v>
      </c>
      <c r="EJ7" s="44" t="s">
        <v>1</v>
      </c>
      <c r="EK7" s="42" t="s">
        <v>5</v>
      </c>
      <c r="EL7" s="41" t="s">
        <v>1</v>
      </c>
      <c r="EM7" s="42" t="s">
        <v>6</v>
      </c>
      <c r="EN7" s="41" t="s">
        <v>1</v>
      </c>
      <c r="EO7" s="42" t="s">
        <v>3</v>
      </c>
      <c r="EP7" s="42" t="s">
        <v>2</v>
      </c>
      <c r="EQ7" s="44" t="s">
        <v>1</v>
      </c>
      <c r="ER7" s="42" t="s">
        <v>5</v>
      </c>
      <c r="ES7" s="41" t="s">
        <v>1</v>
      </c>
      <c r="ET7" s="42" t="s">
        <v>6</v>
      </c>
      <c r="EU7" s="41" t="s">
        <v>1</v>
      </c>
      <c r="EV7" s="42" t="s">
        <v>3</v>
      </c>
      <c r="EW7" s="42" t="s">
        <v>2</v>
      </c>
      <c r="EX7" s="44" t="s">
        <v>1</v>
      </c>
      <c r="EY7" s="42" t="s">
        <v>5</v>
      </c>
      <c r="EZ7" s="41" t="s">
        <v>1</v>
      </c>
      <c r="FA7" s="42" t="s">
        <v>6</v>
      </c>
      <c r="FB7" s="41" t="s">
        <v>1</v>
      </c>
      <c r="FC7" s="42" t="s">
        <v>3</v>
      </c>
      <c r="FD7" s="42" t="s">
        <v>2</v>
      </c>
      <c r="FE7" s="44" t="s">
        <v>1</v>
      </c>
      <c r="FF7" s="42" t="s">
        <v>5</v>
      </c>
      <c r="FG7" s="41" t="s">
        <v>1</v>
      </c>
      <c r="FH7" s="42" t="s">
        <v>6</v>
      </c>
      <c r="FI7" s="41" t="s">
        <v>1</v>
      </c>
      <c r="FJ7" s="42" t="s">
        <v>3</v>
      </c>
      <c r="FK7" s="42" t="s">
        <v>2</v>
      </c>
      <c r="FL7" s="44" t="s">
        <v>1</v>
      </c>
      <c r="FM7" s="42" t="s">
        <v>5</v>
      </c>
      <c r="FN7" s="41" t="s">
        <v>1</v>
      </c>
      <c r="FO7" s="42" t="s">
        <v>6</v>
      </c>
      <c r="FP7" s="41" t="s">
        <v>1</v>
      </c>
      <c r="FQ7" s="42" t="s">
        <v>3</v>
      </c>
      <c r="FR7" s="42" t="s">
        <v>2</v>
      </c>
      <c r="FS7" s="44" t="s">
        <v>1</v>
      </c>
      <c r="FT7" s="42" t="s">
        <v>5</v>
      </c>
      <c r="FU7" s="41" t="s">
        <v>1</v>
      </c>
      <c r="FV7" s="42" t="s">
        <v>6</v>
      </c>
      <c r="FW7" s="41" t="s">
        <v>1</v>
      </c>
      <c r="FX7" s="42" t="s">
        <v>3</v>
      </c>
      <c r="FY7" s="42" t="s">
        <v>2</v>
      </c>
      <c r="FZ7" s="44" t="s">
        <v>1</v>
      </c>
      <c r="GA7" s="42" t="s">
        <v>5</v>
      </c>
      <c r="GB7" s="41" t="s">
        <v>1</v>
      </c>
      <c r="GC7" s="42" t="s">
        <v>6</v>
      </c>
      <c r="GD7" s="41" t="s">
        <v>1</v>
      </c>
      <c r="GE7" s="42" t="s">
        <v>3</v>
      </c>
      <c r="GF7" s="42" t="s">
        <v>2</v>
      </c>
      <c r="GG7" s="44" t="s">
        <v>1</v>
      </c>
      <c r="GH7" s="42" t="s">
        <v>5</v>
      </c>
      <c r="GI7" s="41" t="s">
        <v>1</v>
      </c>
      <c r="GJ7" s="42" t="s">
        <v>6</v>
      </c>
      <c r="GK7" s="41" t="s">
        <v>1</v>
      </c>
      <c r="GL7" s="42" t="s">
        <v>3</v>
      </c>
      <c r="GM7" s="42" t="s">
        <v>2</v>
      </c>
      <c r="GN7" s="44" t="s">
        <v>1</v>
      </c>
      <c r="GO7" s="42" t="s">
        <v>5</v>
      </c>
      <c r="GP7" s="41" t="s">
        <v>1</v>
      </c>
      <c r="GQ7" s="42" t="s">
        <v>6</v>
      </c>
      <c r="GR7" s="41" t="s">
        <v>1</v>
      </c>
      <c r="GS7" s="42" t="s">
        <v>3</v>
      </c>
      <c r="GT7" s="42" t="s">
        <v>2</v>
      </c>
      <c r="GU7" s="44" t="s">
        <v>1</v>
      </c>
      <c r="GV7" s="42" t="s">
        <v>5</v>
      </c>
      <c r="GW7" s="41" t="s">
        <v>1</v>
      </c>
      <c r="GX7" s="42" t="s">
        <v>6</v>
      </c>
      <c r="GY7" s="41" t="s">
        <v>1</v>
      </c>
      <c r="GZ7" s="42" t="s">
        <v>3</v>
      </c>
      <c r="HA7" s="42" t="s">
        <v>2</v>
      </c>
      <c r="HB7" s="44" t="s">
        <v>1</v>
      </c>
      <c r="HC7" s="42" t="s">
        <v>5</v>
      </c>
      <c r="HD7" s="41" t="s">
        <v>1</v>
      </c>
      <c r="HE7" s="42" t="s">
        <v>6</v>
      </c>
      <c r="HF7" s="41" t="s">
        <v>1</v>
      </c>
      <c r="HG7" s="42" t="s">
        <v>3</v>
      </c>
      <c r="HH7" s="42" t="s">
        <v>2</v>
      </c>
      <c r="HI7" s="44" t="s">
        <v>1</v>
      </c>
      <c r="HJ7" s="42" t="s">
        <v>5</v>
      </c>
      <c r="HK7" s="41" t="s">
        <v>1</v>
      </c>
      <c r="HL7" s="42" t="s">
        <v>6</v>
      </c>
      <c r="HM7" s="41" t="s">
        <v>1</v>
      </c>
      <c r="HN7" s="42" t="s">
        <v>3</v>
      </c>
      <c r="HO7" s="42" t="s">
        <v>2</v>
      </c>
      <c r="HP7" s="44" t="s">
        <v>1</v>
      </c>
      <c r="HQ7" s="42" t="s">
        <v>5</v>
      </c>
      <c r="HR7" s="41" t="s">
        <v>1</v>
      </c>
      <c r="HS7" s="42" t="s">
        <v>6</v>
      </c>
      <c r="HT7" s="41" t="s">
        <v>1</v>
      </c>
      <c r="HU7" s="42" t="s">
        <v>3</v>
      </c>
      <c r="HV7" s="42" t="s">
        <v>2</v>
      </c>
      <c r="HW7" s="44" t="s">
        <v>1</v>
      </c>
      <c r="HX7" s="42" t="s">
        <v>5</v>
      </c>
      <c r="HY7" s="41" t="s">
        <v>1</v>
      </c>
      <c r="HZ7" s="42" t="s">
        <v>6</v>
      </c>
      <c r="IA7" s="41" t="s">
        <v>1</v>
      </c>
      <c r="IB7" s="42" t="s">
        <v>3</v>
      </c>
      <c r="IC7" s="42" t="s">
        <v>2</v>
      </c>
      <c r="ID7" s="44" t="s">
        <v>1</v>
      </c>
      <c r="IE7" s="42" t="s">
        <v>5</v>
      </c>
      <c r="IF7" s="41" t="s">
        <v>1</v>
      </c>
      <c r="IG7" s="42" t="s">
        <v>6</v>
      </c>
      <c r="IH7" s="41" t="s">
        <v>1</v>
      </c>
      <c r="II7" s="42" t="s">
        <v>3</v>
      </c>
      <c r="IJ7" s="42" t="s">
        <v>2</v>
      </c>
      <c r="IK7" s="44" t="s">
        <v>1</v>
      </c>
      <c r="IL7" s="42" t="s">
        <v>5</v>
      </c>
      <c r="IM7" s="41" t="s">
        <v>1</v>
      </c>
      <c r="IN7" s="42" t="s">
        <v>6</v>
      </c>
      <c r="IO7" s="41" t="s">
        <v>1</v>
      </c>
      <c r="IP7" s="42" t="s">
        <v>3</v>
      </c>
      <c r="IQ7" s="42" t="s">
        <v>2</v>
      </c>
      <c r="IR7" s="44" t="s">
        <v>1</v>
      </c>
      <c r="IS7" s="42" t="s">
        <v>5</v>
      </c>
      <c r="IT7" s="41" t="s">
        <v>1</v>
      </c>
      <c r="IU7" s="42" t="s">
        <v>6</v>
      </c>
      <c r="IV7" s="41" t="s">
        <v>1</v>
      </c>
      <c r="IW7" s="42" t="s">
        <v>3</v>
      </c>
      <c r="IX7" s="42" t="s">
        <v>2</v>
      </c>
      <c r="IY7" s="44" t="s">
        <v>1</v>
      </c>
      <c r="IZ7" s="42" t="s">
        <v>5</v>
      </c>
      <c r="JA7" s="41" t="s">
        <v>1</v>
      </c>
      <c r="JB7" s="42" t="s">
        <v>6</v>
      </c>
      <c r="JC7" s="41" t="s">
        <v>1</v>
      </c>
      <c r="JD7" s="42" t="s">
        <v>3</v>
      </c>
      <c r="JE7" s="42" t="s">
        <v>2</v>
      </c>
      <c r="JF7" s="44" t="s">
        <v>1</v>
      </c>
      <c r="JG7" s="42" t="s">
        <v>5</v>
      </c>
      <c r="JH7" s="41" t="s">
        <v>1</v>
      </c>
      <c r="JI7" s="42" t="s">
        <v>6</v>
      </c>
      <c r="JJ7" s="41" t="s">
        <v>1</v>
      </c>
      <c r="JK7" s="42" t="s">
        <v>3</v>
      </c>
      <c r="JL7" s="42" t="s">
        <v>2</v>
      </c>
      <c r="JM7" s="44" t="s">
        <v>1</v>
      </c>
      <c r="JN7" s="42" t="s">
        <v>5</v>
      </c>
      <c r="JO7" s="41" t="s">
        <v>1</v>
      </c>
      <c r="JP7" s="42" t="s">
        <v>6</v>
      </c>
      <c r="JQ7" s="41" t="s">
        <v>1</v>
      </c>
      <c r="JR7" s="42" t="s">
        <v>3</v>
      </c>
      <c r="JS7" s="42" t="s">
        <v>2</v>
      </c>
      <c r="JT7" s="44" t="s">
        <v>1</v>
      </c>
      <c r="JU7" s="42" t="s">
        <v>5</v>
      </c>
      <c r="JV7" s="41" t="s">
        <v>1</v>
      </c>
      <c r="JW7" s="42" t="s">
        <v>6</v>
      </c>
      <c r="JX7" s="41" t="s">
        <v>1</v>
      </c>
      <c r="JY7" s="42" t="s">
        <v>3</v>
      </c>
      <c r="JZ7" s="42" t="s">
        <v>2</v>
      </c>
      <c r="KA7" s="44" t="s">
        <v>1</v>
      </c>
      <c r="KB7" s="42" t="s">
        <v>5</v>
      </c>
      <c r="KC7" s="41" t="s">
        <v>1</v>
      </c>
      <c r="KD7" s="42" t="s">
        <v>6</v>
      </c>
      <c r="KE7" s="41" t="s">
        <v>1</v>
      </c>
      <c r="KF7" s="42" t="s">
        <v>3</v>
      </c>
      <c r="KG7" s="42" t="s">
        <v>2</v>
      </c>
      <c r="KH7" s="44" t="s">
        <v>1</v>
      </c>
      <c r="KI7" s="42" t="s">
        <v>5</v>
      </c>
      <c r="KJ7" s="41" t="s">
        <v>1</v>
      </c>
      <c r="KK7" s="42" t="s">
        <v>6</v>
      </c>
      <c r="KL7" s="41" t="s">
        <v>1</v>
      </c>
      <c r="KM7" s="42" t="s">
        <v>3</v>
      </c>
      <c r="KN7" s="42" t="s">
        <v>2</v>
      </c>
      <c r="KO7" s="44" t="s">
        <v>1</v>
      </c>
      <c r="KP7" s="42" t="s">
        <v>5</v>
      </c>
      <c r="KQ7" s="41" t="s">
        <v>1</v>
      </c>
      <c r="KR7" s="42" t="s">
        <v>6</v>
      </c>
      <c r="KS7" s="41" t="s">
        <v>1</v>
      </c>
      <c r="KT7" s="42" t="s">
        <v>3</v>
      </c>
      <c r="KU7" s="42" t="s">
        <v>2</v>
      </c>
      <c r="KV7" s="44" t="s">
        <v>1</v>
      </c>
      <c r="KW7" s="42" t="s">
        <v>5</v>
      </c>
      <c r="KX7" s="41" t="s">
        <v>1</v>
      </c>
      <c r="KY7" s="42" t="s">
        <v>6</v>
      </c>
      <c r="KZ7" s="41" t="s">
        <v>1</v>
      </c>
      <c r="LA7" s="42" t="s">
        <v>3</v>
      </c>
      <c r="LB7" s="42" t="s">
        <v>2</v>
      </c>
      <c r="LC7" s="44" t="s">
        <v>1</v>
      </c>
      <c r="LD7" s="42" t="s">
        <v>5</v>
      </c>
      <c r="LE7" s="41" t="s">
        <v>1</v>
      </c>
      <c r="LF7" s="42" t="s">
        <v>6</v>
      </c>
      <c r="LG7" s="41" t="s">
        <v>1</v>
      </c>
      <c r="LH7" s="42" t="s">
        <v>3</v>
      </c>
      <c r="LI7" s="42" t="s">
        <v>2</v>
      </c>
      <c r="LJ7" s="44" t="s">
        <v>1</v>
      </c>
      <c r="LK7" s="42" t="s">
        <v>5</v>
      </c>
      <c r="LL7" s="41" t="s">
        <v>1</v>
      </c>
      <c r="LM7" s="42" t="s">
        <v>6</v>
      </c>
      <c r="LN7" s="41" t="s">
        <v>1</v>
      </c>
      <c r="LO7" s="42" t="s">
        <v>3</v>
      </c>
      <c r="LP7" s="42" t="s">
        <v>2</v>
      </c>
      <c r="LQ7" s="44" t="s">
        <v>1</v>
      </c>
      <c r="LR7" s="42" t="s">
        <v>5</v>
      </c>
      <c r="LS7" s="41" t="s">
        <v>1</v>
      </c>
      <c r="LT7" s="42" t="s">
        <v>6</v>
      </c>
      <c r="LU7" s="41" t="s">
        <v>1</v>
      </c>
      <c r="LV7" s="42" t="s">
        <v>3</v>
      </c>
      <c r="LW7" s="42" t="s">
        <v>2</v>
      </c>
      <c r="LX7" s="44" t="s">
        <v>1</v>
      </c>
      <c r="LY7" s="42" t="s">
        <v>5</v>
      </c>
      <c r="LZ7" s="41" t="s">
        <v>1</v>
      </c>
      <c r="MA7" s="42" t="s">
        <v>6</v>
      </c>
      <c r="MB7" s="41" t="s">
        <v>1</v>
      </c>
      <c r="MC7" s="42" t="s">
        <v>3</v>
      </c>
      <c r="MD7" s="42" t="s">
        <v>2</v>
      </c>
      <c r="ME7" s="44" t="s">
        <v>1</v>
      </c>
      <c r="MF7" s="42" t="s">
        <v>5</v>
      </c>
      <c r="MG7" s="41" t="s">
        <v>1</v>
      </c>
      <c r="MH7" s="42" t="s">
        <v>6</v>
      </c>
      <c r="MI7" s="41" t="s">
        <v>1</v>
      </c>
      <c r="MJ7" s="42" t="s">
        <v>3</v>
      </c>
      <c r="MK7" s="42" t="s">
        <v>2</v>
      </c>
      <c r="ML7" s="44" t="s">
        <v>1</v>
      </c>
      <c r="MM7" s="42" t="s">
        <v>5</v>
      </c>
      <c r="MN7" s="41" t="s">
        <v>1</v>
      </c>
      <c r="MO7" s="42" t="s">
        <v>6</v>
      </c>
      <c r="MP7" s="41" t="s">
        <v>1</v>
      </c>
      <c r="MQ7" s="42" t="s">
        <v>3</v>
      </c>
      <c r="MR7" s="42" t="s">
        <v>2</v>
      </c>
      <c r="MS7" s="44" t="s">
        <v>1</v>
      </c>
      <c r="MT7" s="42" t="s">
        <v>5</v>
      </c>
      <c r="MU7" s="41" t="s">
        <v>1</v>
      </c>
      <c r="MV7" s="42" t="s">
        <v>6</v>
      </c>
      <c r="MW7" s="41" t="s">
        <v>1</v>
      </c>
      <c r="MX7" s="42" t="s">
        <v>3</v>
      </c>
      <c r="MY7" s="42" t="s">
        <v>2</v>
      </c>
      <c r="MZ7" s="44" t="s">
        <v>1</v>
      </c>
      <c r="NA7" s="42" t="s">
        <v>5</v>
      </c>
      <c r="NB7" s="41" t="s">
        <v>1</v>
      </c>
      <c r="NC7" s="42" t="s">
        <v>6</v>
      </c>
      <c r="ND7" s="41" t="s">
        <v>1</v>
      </c>
      <c r="NE7" s="42" t="s">
        <v>3</v>
      </c>
      <c r="NF7" s="42" t="s">
        <v>2</v>
      </c>
      <c r="NG7" s="44" t="s">
        <v>1</v>
      </c>
      <c r="NH7" s="42" t="s">
        <v>5</v>
      </c>
      <c r="NI7" s="41" t="s">
        <v>1</v>
      </c>
      <c r="NJ7" s="42" t="s">
        <v>6</v>
      </c>
      <c r="NK7" s="41" t="s">
        <v>1</v>
      </c>
      <c r="NL7" s="42" t="s">
        <v>3</v>
      </c>
      <c r="NM7" s="42" t="s">
        <v>2</v>
      </c>
      <c r="NN7" s="44" t="s">
        <v>1</v>
      </c>
      <c r="NO7" s="42" t="s">
        <v>5</v>
      </c>
      <c r="NP7" s="41" t="s">
        <v>1</v>
      </c>
      <c r="NQ7" s="42" t="s">
        <v>6</v>
      </c>
      <c r="NR7" s="41" t="s">
        <v>1</v>
      </c>
      <c r="NS7" s="42" t="s">
        <v>3</v>
      </c>
      <c r="NT7" s="42" t="s">
        <v>2</v>
      </c>
      <c r="NU7" s="44" t="s">
        <v>1</v>
      </c>
      <c r="NV7" s="42" t="s">
        <v>5</v>
      </c>
      <c r="NW7" s="41" t="s">
        <v>1</v>
      </c>
      <c r="NX7" s="42" t="s">
        <v>6</v>
      </c>
      <c r="NY7" s="41" t="s">
        <v>1</v>
      </c>
      <c r="NZ7" s="42" t="s">
        <v>3</v>
      </c>
      <c r="OA7" s="42" t="s">
        <v>2</v>
      </c>
      <c r="OB7" s="44" t="s">
        <v>1</v>
      </c>
      <c r="OC7" s="42" t="s">
        <v>5</v>
      </c>
      <c r="OD7" s="41" t="s">
        <v>1</v>
      </c>
      <c r="OE7" s="42" t="s">
        <v>6</v>
      </c>
      <c r="OF7" s="41" t="s">
        <v>1</v>
      </c>
      <c r="OG7" s="42" t="s">
        <v>3</v>
      </c>
      <c r="OH7" s="42" t="s">
        <v>2</v>
      </c>
      <c r="OI7" s="44" t="s">
        <v>1</v>
      </c>
      <c r="OJ7" s="42" t="s">
        <v>5</v>
      </c>
      <c r="OK7" s="41" t="s">
        <v>1</v>
      </c>
      <c r="OL7" s="42" t="s">
        <v>6</v>
      </c>
      <c r="OM7" s="41" t="s">
        <v>1</v>
      </c>
      <c r="ON7" s="42" t="s">
        <v>3</v>
      </c>
      <c r="OO7" s="42" t="s">
        <v>2</v>
      </c>
      <c r="OP7" s="44" t="s">
        <v>1</v>
      </c>
      <c r="OQ7" s="42" t="s">
        <v>5</v>
      </c>
      <c r="OR7" s="41" t="s">
        <v>1</v>
      </c>
      <c r="OS7" s="42" t="s">
        <v>6</v>
      </c>
      <c r="OT7" s="41" t="s">
        <v>1</v>
      </c>
      <c r="OU7" s="42" t="s">
        <v>3</v>
      </c>
      <c r="OV7" s="42" t="s">
        <v>2</v>
      </c>
      <c r="OW7" s="44" t="s">
        <v>1</v>
      </c>
      <c r="OX7" s="42" t="s">
        <v>5</v>
      </c>
      <c r="OY7" s="41" t="s">
        <v>1</v>
      </c>
      <c r="OZ7" s="42" t="s">
        <v>6</v>
      </c>
      <c r="PA7" s="41" t="s">
        <v>1</v>
      </c>
      <c r="PB7" s="42" t="s">
        <v>3</v>
      </c>
      <c r="PC7" s="42" t="s">
        <v>2</v>
      </c>
      <c r="PD7" s="44" t="s">
        <v>1</v>
      </c>
      <c r="PE7" s="42" t="s">
        <v>5</v>
      </c>
      <c r="PF7" s="41" t="s">
        <v>1</v>
      </c>
      <c r="PG7" s="42" t="s">
        <v>6</v>
      </c>
      <c r="PH7" s="41" t="s">
        <v>1</v>
      </c>
      <c r="PI7" s="42" t="s">
        <v>3</v>
      </c>
      <c r="PJ7" s="42" t="s">
        <v>2</v>
      </c>
      <c r="PK7" s="44" t="s">
        <v>1</v>
      </c>
      <c r="PL7" s="42" t="s">
        <v>5</v>
      </c>
      <c r="PM7" s="41" t="s">
        <v>1</v>
      </c>
      <c r="PN7" s="42" t="s">
        <v>6</v>
      </c>
      <c r="PO7" s="41" t="s">
        <v>1</v>
      </c>
      <c r="PP7" s="42" t="s">
        <v>3</v>
      </c>
      <c r="PQ7" s="42" t="s">
        <v>2</v>
      </c>
      <c r="PR7" s="44" t="s">
        <v>1</v>
      </c>
      <c r="PS7" s="42" t="s">
        <v>5</v>
      </c>
      <c r="PT7" s="41" t="s">
        <v>1</v>
      </c>
      <c r="PU7" s="42" t="s">
        <v>6</v>
      </c>
      <c r="PV7" s="41" t="s">
        <v>1</v>
      </c>
      <c r="PW7" s="42" t="s">
        <v>3</v>
      </c>
      <c r="PX7" s="42" t="s">
        <v>2</v>
      </c>
      <c r="PY7" s="44" t="s">
        <v>1</v>
      </c>
      <c r="PZ7" s="42" t="s">
        <v>5</v>
      </c>
      <c r="QA7" s="41" t="s">
        <v>1</v>
      </c>
      <c r="QB7" s="42" t="s">
        <v>6</v>
      </c>
      <c r="QC7" s="41" t="s">
        <v>1</v>
      </c>
      <c r="QD7" s="42" t="s">
        <v>3</v>
      </c>
      <c r="QE7" s="42" t="s">
        <v>2</v>
      </c>
      <c r="QF7" s="44" t="s">
        <v>1</v>
      </c>
      <c r="QG7" s="42" t="s">
        <v>5</v>
      </c>
      <c r="QH7" s="41" t="s">
        <v>1</v>
      </c>
      <c r="QI7" s="42" t="s">
        <v>6</v>
      </c>
      <c r="QJ7" s="41" t="s">
        <v>1</v>
      </c>
      <c r="QK7" s="42" t="s">
        <v>3</v>
      </c>
      <c r="QL7" s="42" t="s">
        <v>2</v>
      </c>
      <c r="QM7" s="44" t="s">
        <v>1</v>
      </c>
      <c r="QN7" s="42" t="s">
        <v>5</v>
      </c>
      <c r="QO7" s="41" t="s">
        <v>1</v>
      </c>
      <c r="QP7" s="42" t="s">
        <v>6</v>
      </c>
      <c r="QQ7" s="41" t="s">
        <v>1</v>
      </c>
      <c r="QR7" s="42" t="s">
        <v>3</v>
      </c>
      <c r="QS7" s="42" t="s">
        <v>2</v>
      </c>
      <c r="QT7" s="44" t="s">
        <v>1</v>
      </c>
      <c r="QU7" s="42" t="s">
        <v>5</v>
      </c>
      <c r="QV7" s="41" t="s">
        <v>1</v>
      </c>
      <c r="QW7" s="42" t="s">
        <v>6</v>
      </c>
      <c r="QX7" s="41" t="s">
        <v>1</v>
      </c>
      <c r="QY7" s="42" t="s">
        <v>3</v>
      </c>
      <c r="QZ7" s="42" t="s">
        <v>2</v>
      </c>
      <c r="RA7" s="44" t="s">
        <v>1</v>
      </c>
      <c r="RB7" s="42" t="s">
        <v>5</v>
      </c>
      <c r="RC7" s="41" t="s">
        <v>1</v>
      </c>
      <c r="RD7" s="42" t="s">
        <v>6</v>
      </c>
      <c r="RE7" s="41" t="s">
        <v>1</v>
      </c>
      <c r="RF7" s="42" t="s">
        <v>3</v>
      </c>
      <c r="RG7" s="42" t="s">
        <v>2</v>
      </c>
      <c r="RH7" s="44" t="s">
        <v>1</v>
      </c>
      <c r="RI7" s="42" t="s">
        <v>5</v>
      </c>
      <c r="RJ7" s="41" t="s">
        <v>1</v>
      </c>
      <c r="RK7" s="42" t="s">
        <v>6</v>
      </c>
      <c r="RL7" s="41" t="s">
        <v>1</v>
      </c>
      <c r="RM7" s="42" t="s">
        <v>3</v>
      </c>
      <c r="RN7" s="42" t="s">
        <v>2</v>
      </c>
      <c r="RO7" s="44" t="s">
        <v>1</v>
      </c>
      <c r="RP7" s="42" t="s">
        <v>5</v>
      </c>
      <c r="RQ7" s="41" t="s">
        <v>1</v>
      </c>
      <c r="RR7" s="42" t="s">
        <v>6</v>
      </c>
      <c r="RS7" s="41" t="s">
        <v>1</v>
      </c>
      <c r="RT7" s="42" t="s">
        <v>3</v>
      </c>
      <c r="RU7" s="42" t="s">
        <v>2</v>
      </c>
      <c r="RV7" s="44" t="s">
        <v>1</v>
      </c>
      <c r="RW7" s="42" t="s">
        <v>5</v>
      </c>
      <c r="RX7" s="41" t="s">
        <v>1</v>
      </c>
      <c r="RY7" s="42" t="s">
        <v>6</v>
      </c>
      <c r="RZ7" s="41" t="s">
        <v>1</v>
      </c>
      <c r="SA7" s="42" t="s">
        <v>3</v>
      </c>
      <c r="SB7" s="42" t="s">
        <v>2</v>
      </c>
      <c r="SC7" s="44" t="s">
        <v>1</v>
      </c>
      <c r="SD7" s="42" t="s">
        <v>5</v>
      </c>
      <c r="SE7" s="41" t="s">
        <v>1</v>
      </c>
      <c r="SF7" s="42" t="s">
        <v>6</v>
      </c>
      <c r="SG7" s="41" t="s">
        <v>1</v>
      </c>
      <c r="SH7" s="42" t="s">
        <v>3</v>
      </c>
      <c r="SI7" s="42" t="s">
        <v>2</v>
      </c>
      <c r="SJ7" s="44" t="s">
        <v>1</v>
      </c>
      <c r="SK7" s="42" t="s">
        <v>5</v>
      </c>
      <c r="SL7" s="41" t="s">
        <v>1</v>
      </c>
      <c r="SM7" s="42" t="s">
        <v>6</v>
      </c>
      <c r="SN7" s="41" t="s">
        <v>1</v>
      </c>
      <c r="SO7" s="42" t="s">
        <v>3</v>
      </c>
      <c r="SP7" s="42" t="s">
        <v>2</v>
      </c>
      <c r="SQ7" s="44" t="s">
        <v>1</v>
      </c>
      <c r="SR7" s="42" t="s">
        <v>5</v>
      </c>
      <c r="SS7" s="41" t="s">
        <v>1</v>
      </c>
      <c r="ST7" s="42" t="s">
        <v>6</v>
      </c>
      <c r="SU7" s="41" t="s">
        <v>1</v>
      </c>
      <c r="SV7" s="42" t="s">
        <v>3</v>
      </c>
      <c r="SW7" s="42" t="s">
        <v>2</v>
      </c>
      <c r="SX7" s="44" t="s">
        <v>1</v>
      </c>
      <c r="SY7" s="42" t="s">
        <v>5</v>
      </c>
      <c r="SZ7" s="41" t="s">
        <v>1</v>
      </c>
      <c r="TA7" s="42" t="s">
        <v>6</v>
      </c>
      <c r="TB7" s="41" t="s">
        <v>1</v>
      </c>
      <c r="TC7" s="42" t="s">
        <v>3</v>
      </c>
      <c r="TD7" s="42" t="s">
        <v>2</v>
      </c>
      <c r="TE7" s="44" t="s">
        <v>1</v>
      </c>
      <c r="TF7" s="42" t="s">
        <v>5</v>
      </c>
      <c r="TG7" s="41" t="s">
        <v>1</v>
      </c>
      <c r="TH7" s="42" t="s">
        <v>6</v>
      </c>
      <c r="TI7" s="41" t="s">
        <v>1</v>
      </c>
      <c r="TJ7" s="42" t="s">
        <v>3</v>
      </c>
      <c r="TK7" s="42" t="s">
        <v>2</v>
      </c>
      <c r="TL7" s="44" t="s">
        <v>1</v>
      </c>
      <c r="TM7" s="42" t="s">
        <v>5</v>
      </c>
      <c r="TN7" s="41" t="s">
        <v>1</v>
      </c>
      <c r="TO7" s="42" t="s">
        <v>6</v>
      </c>
      <c r="TP7" s="41" t="s">
        <v>1</v>
      </c>
      <c r="TQ7" s="42" t="s">
        <v>3</v>
      </c>
      <c r="TR7" s="42" t="s">
        <v>2</v>
      </c>
      <c r="TS7" s="44" t="s">
        <v>1</v>
      </c>
      <c r="TT7" s="42" t="s">
        <v>5</v>
      </c>
      <c r="TU7" s="41" t="s">
        <v>1</v>
      </c>
      <c r="TV7" s="42" t="s">
        <v>6</v>
      </c>
      <c r="TW7" s="41" t="s">
        <v>1</v>
      </c>
      <c r="TX7" s="42" t="s">
        <v>3</v>
      </c>
      <c r="TY7" s="42" t="s">
        <v>2</v>
      </c>
      <c r="TZ7" s="44" t="s">
        <v>1</v>
      </c>
      <c r="UA7" s="42" t="s">
        <v>5</v>
      </c>
      <c r="UB7" s="41" t="s">
        <v>1</v>
      </c>
      <c r="UC7" s="42" t="s">
        <v>6</v>
      </c>
      <c r="UD7" s="41" t="s">
        <v>1</v>
      </c>
      <c r="UE7" s="42" t="s">
        <v>3</v>
      </c>
      <c r="UF7" s="42" t="s">
        <v>2</v>
      </c>
      <c r="UG7" s="44" t="s">
        <v>1</v>
      </c>
      <c r="UH7" s="42" t="s">
        <v>5</v>
      </c>
      <c r="UI7" s="41" t="s">
        <v>1</v>
      </c>
      <c r="UJ7" s="42" t="s">
        <v>6</v>
      </c>
      <c r="UK7" s="41" t="s">
        <v>1</v>
      </c>
      <c r="UL7" s="42" t="s">
        <v>3</v>
      </c>
      <c r="UM7" s="42" t="s">
        <v>2</v>
      </c>
      <c r="UN7" s="44" t="s">
        <v>1</v>
      </c>
      <c r="UO7" s="42" t="s">
        <v>5</v>
      </c>
      <c r="UP7" s="41" t="s">
        <v>1</v>
      </c>
      <c r="UQ7" s="42" t="s">
        <v>6</v>
      </c>
      <c r="UR7" s="41" t="s">
        <v>1</v>
      </c>
      <c r="US7" s="42" t="s">
        <v>3</v>
      </c>
      <c r="UT7" s="42" t="s">
        <v>2</v>
      </c>
      <c r="UU7" s="44" t="s">
        <v>1</v>
      </c>
      <c r="UV7" s="42" t="s">
        <v>5</v>
      </c>
      <c r="UW7" s="41" t="s">
        <v>1</v>
      </c>
      <c r="UX7" s="42" t="s">
        <v>6</v>
      </c>
      <c r="UY7" s="41" t="s">
        <v>1</v>
      </c>
      <c r="UZ7" s="42" t="s">
        <v>3</v>
      </c>
      <c r="VA7" s="42" t="s">
        <v>2</v>
      </c>
      <c r="VB7" s="44" t="s">
        <v>1</v>
      </c>
      <c r="VC7" s="42" t="s">
        <v>5</v>
      </c>
      <c r="VD7" s="41" t="s">
        <v>1</v>
      </c>
      <c r="VE7" s="42" t="s">
        <v>6</v>
      </c>
      <c r="VF7" s="41" t="s">
        <v>1</v>
      </c>
      <c r="VG7" s="42" t="s">
        <v>3</v>
      </c>
      <c r="VH7" s="42" t="s">
        <v>2</v>
      </c>
      <c r="VI7" s="44" t="s">
        <v>1</v>
      </c>
      <c r="VJ7" s="42" t="s">
        <v>5</v>
      </c>
      <c r="VK7" s="41" t="s">
        <v>1</v>
      </c>
      <c r="VL7" s="42" t="s">
        <v>6</v>
      </c>
      <c r="VM7" s="41" t="s">
        <v>1</v>
      </c>
      <c r="VN7" s="42" t="s">
        <v>3</v>
      </c>
      <c r="VO7" s="42" t="s">
        <v>2</v>
      </c>
      <c r="VP7" s="44" t="s">
        <v>1</v>
      </c>
      <c r="VQ7" s="42" t="s">
        <v>5</v>
      </c>
      <c r="VR7" s="41" t="s">
        <v>1</v>
      </c>
      <c r="VS7" s="42" t="s">
        <v>6</v>
      </c>
      <c r="VT7" s="41" t="s">
        <v>1</v>
      </c>
      <c r="VU7" s="42" t="s">
        <v>3</v>
      </c>
      <c r="VV7" s="42" t="s">
        <v>2</v>
      </c>
      <c r="VW7" s="44" t="s">
        <v>1</v>
      </c>
      <c r="VX7" s="42" t="s">
        <v>5</v>
      </c>
      <c r="VY7" s="41" t="s">
        <v>1</v>
      </c>
      <c r="VZ7" s="42" t="s">
        <v>6</v>
      </c>
      <c r="WA7" s="41" t="s">
        <v>1</v>
      </c>
      <c r="WB7" s="42" t="s">
        <v>3</v>
      </c>
      <c r="WC7" s="42" t="s">
        <v>2</v>
      </c>
      <c r="WD7" s="44" t="s">
        <v>1</v>
      </c>
      <c r="WE7" s="42" t="s">
        <v>5</v>
      </c>
      <c r="WF7" s="41" t="s">
        <v>1</v>
      </c>
      <c r="WG7" s="42" t="s">
        <v>6</v>
      </c>
      <c r="WH7" s="41" t="s">
        <v>1</v>
      </c>
      <c r="WI7" s="42" t="s">
        <v>3</v>
      </c>
      <c r="WJ7" s="42" t="s">
        <v>2</v>
      </c>
      <c r="WK7" s="44" t="s">
        <v>1</v>
      </c>
      <c r="WL7" s="42" t="s">
        <v>5</v>
      </c>
      <c r="WM7" s="41" t="s">
        <v>1</v>
      </c>
      <c r="WN7" s="42" t="s">
        <v>6</v>
      </c>
      <c r="WO7" s="41" t="s">
        <v>1</v>
      </c>
      <c r="WP7" s="42" t="s">
        <v>3</v>
      </c>
      <c r="WQ7" s="42" t="s">
        <v>2</v>
      </c>
      <c r="WR7" s="44" t="s">
        <v>1</v>
      </c>
      <c r="WS7" s="42" t="s">
        <v>5</v>
      </c>
      <c r="WT7" s="41" t="s">
        <v>1</v>
      </c>
      <c r="WU7" s="42" t="s">
        <v>6</v>
      </c>
      <c r="WV7" s="41" t="s">
        <v>1</v>
      </c>
      <c r="WW7" s="42" t="s">
        <v>3</v>
      </c>
      <c r="WX7" s="42" t="s">
        <v>2</v>
      </c>
      <c r="WY7" s="44" t="s">
        <v>1</v>
      </c>
      <c r="WZ7" s="42" t="s">
        <v>5</v>
      </c>
      <c r="XA7" s="41" t="s">
        <v>1</v>
      </c>
      <c r="XB7" s="42" t="s">
        <v>6</v>
      </c>
      <c r="XC7" s="41" t="s">
        <v>1</v>
      </c>
      <c r="XD7" s="42" t="s">
        <v>3</v>
      </c>
      <c r="XE7" s="42" t="s">
        <v>2</v>
      </c>
      <c r="XF7" s="44" t="s">
        <v>1</v>
      </c>
      <c r="XG7" s="42" t="s">
        <v>5</v>
      </c>
      <c r="XH7" s="41" t="s">
        <v>1</v>
      </c>
      <c r="XI7" s="42" t="s">
        <v>6</v>
      </c>
      <c r="XJ7" s="41" t="s">
        <v>1</v>
      </c>
      <c r="XK7" s="42" t="s">
        <v>3</v>
      </c>
      <c r="XL7" s="42" t="s">
        <v>2</v>
      </c>
      <c r="XM7" s="44" t="s">
        <v>1</v>
      </c>
      <c r="XN7" s="42" t="s">
        <v>5</v>
      </c>
      <c r="XO7" s="41" t="s">
        <v>1</v>
      </c>
      <c r="XP7" s="42" t="s">
        <v>6</v>
      </c>
      <c r="XQ7" s="41" t="s">
        <v>1</v>
      </c>
      <c r="XR7" s="42" t="s">
        <v>3</v>
      </c>
      <c r="XS7" s="42" t="s">
        <v>2</v>
      </c>
      <c r="XT7" s="44" t="s">
        <v>1</v>
      </c>
      <c r="XU7" s="42" t="s">
        <v>5</v>
      </c>
      <c r="XV7" s="41" t="s">
        <v>1</v>
      </c>
      <c r="XW7" s="42" t="s">
        <v>6</v>
      </c>
      <c r="XX7" s="41" t="s">
        <v>1</v>
      </c>
      <c r="XY7" s="42" t="s">
        <v>3</v>
      </c>
      <c r="XZ7" s="42" t="s">
        <v>2</v>
      </c>
      <c r="YA7" s="44" t="s">
        <v>1</v>
      </c>
      <c r="YB7" s="42" t="s">
        <v>5</v>
      </c>
      <c r="YC7" s="41" t="s">
        <v>1</v>
      </c>
      <c r="YD7" s="42" t="s">
        <v>6</v>
      </c>
      <c r="YE7" s="41" t="s">
        <v>1</v>
      </c>
      <c r="YF7" s="42" t="s">
        <v>3</v>
      </c>
      <c r="YG7" s="42" t="s">
        <v>2</v>
      </c>
      <c r="YH7" s="44" t="s">
        <v>1</v>
      </c>
      <c r="YI7" s="42" t="s">
        <v>5</v>
      </c>
      <c r="YJ7" s="41" t="s">
        <v>1</v>
      </c>
      <c r="YK7" s="42" t="s">
        <v>6</v>
      </c>
      <c r="YL7" s="41" t="s">
        <v>1</v>
      </c>
      <c r="YM7" s="42" t="s">
        <v>3</v>
      </c>
      <c r="YN7" s="42" t="s">
        <v>2</v>
      </c>
      <c r="YO7" s="44" t="s">
        <v>1</v>
      </c>
      <c r="YP7" s="42" t="s">
        <v>5</v>
      </c>
      <c r="YQ7" s="41" t="s">
        <v>1</v>
      </c>
      <c r="YR7" s="42" t="s">
        <v>6</v>
      </c>
      <c r="YS7" s="41" t="s">
        <v>1</v>
      </c>
      <c r="YT7" s="42" t="s">
        <v>3</v>
      </c>
      <c r="YU7" s="42" t="s">
        <v>2</v>
      </c>
      <c r="YV7" s="44" t="s">
        <v>1</v>
      </c>
      <c r="YW7" s="42" t="s">
        <v>5</v>
      </c>
      <c r="YX7" s="41" t="s">
        <v>1</v>
      </c>
      <c r="YY7" s="42" t="s">
        <v>6</v>
      </c>
      <c r="YZ7" s="41" t="s">
        <v>1</v>
      </c>
      <c r="ZA7" s="42" t="s">
        <v>3</v>
      </c>
      <c r="ZB7" s="42" t="s">
        <v>2</v>
      </c>
      <c r="ZC7" s="44" t="s">
        <v>1</v>
      </c>
      <c r="ZD7" s="42" t="s">
        <v>5</v>
      </c>
      <c r="ZE7" s="41" t="s">
        <v>1</v>
      </c>
      <c r="ZF7" s="42" t="s">
        <v>6</v>
      </c>
      <c r="ZG7" s="41" t="s">
        <v>1</v>
      </c>
      <c r="ZH7" s="42" t="s">
        <v>3</v>
      </c>
      <c r="ZI7" s="42" t="s">
        <v>2</v>
      </c>
      <c r="ZJ7" s="44" t="s">
        <v>1</v>
      </c>
      <c r="ZK7" s="42" t="s">
        <v>5</v>
      </c>
      <c r="ZL7" s="41" t="s">
        <v>1</v>
      </c>
      <c r="ZM7" s="42" t="s">
        <v>6</v>
      </c>
      <c r="ZN7" s="41" t="s">
        <v>1</v>
      </c>
      <c r="ZO7" s="42" t="s">
        <v>3</v>
      </c>
      <c r="ZP7" s="42" t="s">
        <v>2</v>
      </c>
      <c r="ZQ7" s="44" t="s">
        <v>1</v>
      </c>
      <c r="ZR7" s="42" t="s">
        <v>5</v>
      </c>
      <c r="ZS7" s="41" t="s">
        <v>1</v>
      </c>
      <c r="ZT7" s="42" t="s">
        <v>6</v>
      </c>
      <c r="ZU7" s="41" t="s">
        <v>1</v>
      </c>
      <c r="ZV7" s="42" t="s">
        <v>3</v>
      </c>
      <c r="ZW7" s="42" t="s">
        <v>2</v>
      </c>
      <c r="ZX7" s="44" t="s">
        <v>1</v>
      </c>
      <c r="ZY7" s="42" t="s">
        <v>5</v>
      </c>
      <c r="ZZ7" s="41" t="s">
        <v>1</v>
      </c>
      <c r="AAA7" s="42" t="s">
        <v>6</v>
      </c>
      <c r="AAB7" s="41" t="s">
        <v>1</v>
      </c>
      <c r="AAC7" s="42" t="s">
        <v>3</v>
      </c>
      <c r="AAD7" s="42" t="s">
        <v>2</v>
      </c>
      <c r="AAE7" s="44" t="s">
        <v>1</v>
      </c>
      <c r="AAF7" s="42" t="s">
        <v>5</v>
      </c>
      <c r="AAG7" s="41" t="s">
        <v>1</v>
      </c>
      <c r="AAH7" s="42" t="s">
        <v>6</v>
      </c>
      <c r="AAI7" s="41" t="s">
        <v>1</v>
      </c>
      <c r="AAJ7" s="42" t="s">
        <v>3</v>
      </c>
      <c r="AAK7" s="42" t="s">
        <v>2</v>
      </c>
      <c r="AAL7" s="44" t="s">
        <v>1</v>
      </c>
      <c r="AAM7" s="42" t="s">
        <v>5</v>
      </c>
      <c r="AAN7" s="41" t="s">
        <v>1</v>
      </c>
      <c r="AAO7" s="42" t="s">
        <v>6</v>
      </c>
      <c r="AAP7" s="41" t="s">
        <v>1</v>
      </c>
      <c r="AAQ7" s="42" t="s">
        <v>3</v>
      </c>
      <c r="AAR7" s="42" t="s">
        <v>2</v>
      </c>
      <c r="AAS7" s="44" t="s">
        <v>1</v>
      </c>
      <c r="AAT7" s="42" t="s">
        <v>5</v>
      </c>
      <c r="AAU7" s="41" t="s">
        <v>1</v>
      </c>
      <c r="AAV7" s="42" t="s">
        <v>6</v>
      </c>
      <c r="AAW7" s="41" t="s">
        <v>1</v>
      </c>
      <c r="AAX7" s="42" t="s">
        <v>3</v>
      </c>
      <c r="AAY7" s="42" t="s">
        <v>2</v>
      </c>
      <c r="AAZ7" s="44" t="s">
        <v>1</v>
      </c>
      <c r="ABA7" s="42" t="s">
        <v>5</v>
      </c>
      <c r="ABB7" s="41" t="s">
        <v>1</v>
      </c>
      <c r="ABC7" s="42" t="s">
        <v>6</v>
      </c>
      <c r="ABD7" s="41" t="s">
        <v>1</v>
      </c>
      <c r="ABE7" s="42" t="s">
        <v>3</v>
      </c>
      <c r="ABF7" s="42" t="s">
        <v>2</v>
      </c>
      <c r="ABG7" s="44" t="s">
        <v>1</v>
      </c>
      <c r="ABH7" s="42" t="s">
        <v>5</v>
      </c>
      <c r="ABI7" s="41" t="s">
        <v>1</v>
      </c>
      <c r="ABJ7" s="42" t="s">
        <v>6</v>
      </c>
      <c r="ABK7" s="41" t="s">
        <v>1</v>
      </c>
      <c r="ABL7" s="42" t="s">
        <v>3</v>
      </c>
      <c r="ABM7" s="42" t="s">
        <v>2</v>
      </c>
      <c r="ABN7" s="44" t="s">
        <v>1</v>
      </c>
      <c r="ABO7" s="42" t="s">
        <v>5</v>
      </c>
      <c r="ABP7" s="41" t="s">
        <v>1</v>
      </c>
      <c r="ABQ7" s="42" t="s">
        <v>6</v>
      </c>
      <c r="ABR7" s="41" t="s">
        <v>1</v>
      </c>
      <c r="ABS7" s="42" t="s">
        <v>3</v>
      </c>
      <c r="ABT7" s="42" t="s">
        <v>2</v>
      </c>
      <c r="ABU7" s="44" t="s">
        <v>1</v>
      </c>
      <c r="ABV7" s="42" t="s">
        <v>5</v>
      </c>
      <c r="ABW7" s="41" t="s">
        <v>1</v>
      </c>
      <c r="ABX7" s="42" t="s">
        <v>6</v>
      </c>
      <c r="ABY7" s="41" t="s">
        <v>1</v>
      </c>
      <c r="ABZ7" s="42" t="s">
        <v>3</v>
      </c>
      <c r="ACA7" s="42" t="s">
        <v>2</v>
      </c>
      <c r="ACB7" s="44" t="s">
        <v>1</v>
      </c>
      <c r="ACC7" s="42" t="s">
        <v>5</v>
      </c>
      <c r="ACD7" s="41" t="s">
        <v>1</v>
      </c>
      <c r="ACE7" s="42" t="s">
        <v>6</v>
      </c>
      <c r="ACF7" s="41" t="s">
        <v>1</v>
      </c>
      <c r="ACG7" s="42" t="s">
        <v>3</v>
      </c>
      <c r="ACH7" s="42" t="s">
        <v>2</v>
      </c>
      <c r="ACI7" s="44" t="s">
        <v>1</v>
      </c>
      <c r="ACJ7" s="42" t="s">
        <v>5</v>
      </c>
      <c r="ACK7" s="41" t="s">
        <v>1</v>
      </c>
      <c r="ACL7" s="42" t="s">
        <v>6</v>
      </c>
      <c r="ACM7" s="41" t="s">
        <v>1</v>
      </c>
      <c r="ACN7" s="42" t="s">
        <v>3</v>
      </c>
      <c r="ACO7" s="42" t="s">
        <v>2</v>
      </c>
      <c r="ACP7" s="44" t="s">
        <v>1</v>
      </c>
      <c r="ACQ7" s="42" t="s">
        <v>5</v>
      </c>
      <c r="ACR7" s="41" t="s">
        <v>1</v>
      </c>
      <c r="ACS7" s="42" t="s">
        <v>6</v>
      </c>
      <c r="ACT7" s="41" t="s">
        <v>1</v>
      </c>
      <c r="ACU7" s="42" t="s">
        <v>3</v>
      </c>
      <c r="ACV7" s="42" t="s">
        <v>2</v>
      </c>
      <c r="ACW7" s="44" t="s">
        <v>1</v>
      </c>
      <c r="ACX7" s="42" t="s">
        <v>5</v>
      </c>
      <c r="ACY7" s="41" t="s">
        <v>1</v>
      </c>
      <c r="ACZ7" s="42" t="s">
        <v>6</v>
      </c>
      <c r="ADA7" s="41" t="s">
        <v>1</v>
      </c>
      <c r="ADB7" s="42" t="s">
        <v>3</v>
      </c>
      <c r="ADC7" s="42" t="s">
        <v>2</v>
      </c>
      <c r="ADD7" s="44" t="s">
        <v>1</v>
      </c>
      <c r="ADE7" s="42" t="s">
        <v>5</v>
      </c>
      <c r="ADF7" s="41" t="s">
        <v>1</v>
      </c>
      <c r="ADG7" s="42" t="s">
        <v>6</v>
      </c>
      <c r="ADH7" s="41" t="s">
        <v>1</v>
      </c>
      <c r="ADI7" s="42" t="s">
        <v>3</v>
      </c>
      <c r="ADJ7" s="42" t="s">
        <v>2</v>
      </c>
      <c r="ADK7" s="44" t="s">
        <v>1</v>
      </c>
      <c r="ADL7" s="42" t="s">
        <v>5</v>
      </c>
      <c r="ADM7" s="41" t="s">
        <v>1</v>
      </c>
      <c r="ADN7" s="42" t="s">
        <v>6</v>
      </c>
      <c r="ADO7" s="41" t="s">
        <v>1</v>
      </c>
      <c r="ADP7" s="42" t="s">
        <v>3</v>
      </c>
      <c r="ADQ7" s="42" t="s">
        <v>2</v>
      </c>
      <c r="ADR7" s="44" t="s">
        <v>1</v>
      </c>
      <c r="ADS7" s="42" t="s">
        <v>5</v>
      </c>
      <c r="ADT7" s="41" t="s">
        <v>1</v>
      </c>
      <c r="ADU7" s="42" t="s">
        <v>6</v>
      </c>
      <c r="ADV7" s="41" t="s">
        <v>1</v>
      </c>
      <c r="ADW7" s="42" t="s">
        <v>3</v>
      </c>
      <c r="ADX7" s="42" t="s">
        <v>2</v>
      </c>
      <c r="ADY7" s="44" t="s">
        <v>1</v>
      </c>
      <c r="ADZ7" s="42" t="s">
        <v>5</v>
      </c>
      <c r="AEA7" s="41" t="s">
        <v>1</v>
      </c>
      <c r="AEB7" s="42" t="s">
        <v>6</v>
      </c>
      <c r="AEC7" s="41" t="s">
        <v>1</v>
      </c>
      <c r="AED7" s="42" t="s">
        <v>3</v>
      </c>
      <c r="AEE7" s="42" t="s">
        <v>2</v>
      </c>
      <c r="AEF7" s="44" t="s">
        <v>1</v>
      </c>
      <c r="AEG7" s="42" t="s">
        <v>5</v>
      </c>
      <c r="AEH7" s="41" t="s">
        <v>1</v>
      </c>
      <c r="AEI7" s="42" t="s">
        <v>6</v>
      </c>
      <c r="AEJ7" s="41" t="s">
        <v>1</v>
      </c>
      <c r="AEK7" s="42" t="s">
        <v>3</v>
      </c>
      <c r="AEL7" s="42" t="s">
        <v>2</v>
      </c>
      <c r="AEM7" s="44" t="s">
        <v>1</v>
      </c>
      <c r="AEN7" s="42" t="s">
        <v>5</v>
      </c>
      <c r="AEO7" s="41" t="s">
        <v>1</v>
      </c>
      <c r="AEP7" s="42" t="s">
        <v>6</v>
      </c>
      <c r="AEQ7" s="41" t="s">
        <v>1</v>
      </c>
      <c r="AER7" s="42" t="s">
        <v>3</v>
      </c>
      <c r="AES7" s="42" t="s">
        <v>2</v>
      </c>
      <c r="AET7" s="44" t="s">
        <v>1</v>
      </c>
      <c r="AEU7" s="42" t="s">
        <v>5</v>
      </c>
      <c r="AEV7" s="41" t="s">
        <v>1</v>
      </c>
      <c r="AEW7" s="42" t="s">
        <v>6</v>
      </c>
      <c r="AEX7" s="41" t="s">
        <v>1</v>
      </c>
      <c r="AEY7" s="42" t="s">
        <v>3</v>
      </c>
      <c r="AEZ7" s="42" t="s">
        <v>2</v>
      </c>
      <c r="AFA7" s="44" t="s">
        <v>1</v>
      </c>
      <c r="AFB7" s="42" t="s">
        <v>5</v>
      </c>
      <c r="AFC7" s="41" t="s">
        <v>1</v>
      </c>
      <c r="AFD7" s="42" t="s">
        <v>6</v>
      </c>
      <c r="AFE7" s="41" t="s">
        <v>1</v>
      </c>
      <c r="AFF7" s="42" t="s">
        <v>3</v>
      </c>
      <c r="AFG7" s="42" t="s">
        <v>2</v>
      </c>
      <c r="AFH7" s="44" t="s">
        <v>1</v>
      </c>
      <c r="AFI7" s="42" t="s">
        <v>5</v>
      </c>
      <c r="AFJ7" s="41" t="s">
        <v>1</v>
      </c>
      <c r="AFK7" s="42" t="s">
        <v>6</v>
      </c>
      <c r="AFL7" s="41" t="s">
        <v>1</v>
      </c>
      <c r="AFM7" s="42" t="s">
        <v>3</v>
      </c>
      <c r="AFN7" s="42" t="s">
        <v>2</v>
      </c>
      <c r="AFO7" s="44" t="s">
        <v>1</v>
      </c>
      <c r="AFP7" s="42" t="s">
        <v>5</v>
      </c>
      <c r="AFQ7" s="41" t="s">
        <v>1</v>
      </c>
      <c r="AFR7" s="42" t="s">
        <v>6</v>
      </c>
      <c r="AFS7" s="41" t="s">
        <v>1</v>
      </c>
      <c r="AFT7" s="42" t="s">
        <v>3</v>
      </c>
      <c r="AFU7" s="42" t="s">
        <v>2</v>
      </c>
      <c r="AFV7" s="44" t="s">
        <v>1</v>
      </c>
      <c r="AFW7" s="42" t="s">
        <v>5</v>
      </c>
      <c r="AFX7" s="41" t="s">
        <v>1</v>
      </c>
      <c r="AFY7" s="42" t="s">
        <v>6</v>
      </c>
      <c r="AFZ7" s="41" t="s">
        <v>1</v>
      </c>
      <c r="AGA7" s="42" t="s">
        <v>3</v>
      </c>
      <c r="AGB7" s="42" t="s">
        <v>2</v>
      </c>
      <c r="AGC7" s="44" t="s">
        <v>1</v>
      </c>
      <c r="AGD7" s="42" t="s">
        <v>5</v>
      </c>
      <c r="AGE7" s="41" t="s">
        <v>1</v>
      </c>
      <c r="AGF7" s="42" t="s">
        <v>6</v>
      </c>
      <c r="AGG7" s="41" t="s">
        <v>1</v>
      </c>
      <c r="AGH7" s="42" t="s">
        <v>3</v>
      </c>
      <c r="AGI7" s="42" t="s">
        <v>2</v>
      </c>
      <c r="AGJ7" s="44" t="s">
        <v>1</v>
      </c>
      <c r="AGK7" s="42" t="s">
        <v>5</v>
      </c>
      <c r="AGL7" s="41" t="s">
        <v>1</v>
      </c>
      <c r="AGM7" s="42" t="s">
        <v>6</v>
      </c>
      <c r="AGN7" s="41" t="s">
        <v>1</v>
      </c>
      <c r="AGO7" s="42" t="s">
        <v>3</v>
      </c>
      <c r="AGP7" s="42" t="s">
        <v>2</v>
      </c>
      <c r="AGQ7" s="44" t="s">
        <v>1</v>
      </c>
      <c r="AGR7" s="42" t="s">
        <v>5</v>
      </c>
      <c r="AGS7" s="41" t="s">
        <v>1</v>
      </c>
      <c r="AGT7" s="42" t="s">
        <v>6</v>
      </c>
      <c r="AGU7" s="41" t="s">
        <v>1</v>
      </c>
      <c r="AGV7" s="42" t="s">
        <v>3</v>
      </c>
      <c r="AGW7" s="42" t="s">
        <v>2</v>
      </c>
      <c r="AGX7" s="44" t="s">
        <v>1</v>
      </c>
      <c r="AGY7" s="42" t="s">
        <v>5</v>
      </c>
      <c r="AGZ7" s="41" t="s">
        <v>1</v>
      </c>
      <c r="AHA7" s="42" t="s">
        <v>6</v>
      </c>
      <c r="AHB7" s="41" t="s">
        <v>1</v>
      </c>
      <c r="AHC7" s="42" t="s">
        <v>3</v>
      </c>
      <c r="AHD7" s="42" t="s">
        <v>2</v>
      </c>
      <c r="AHE7" s="44" t="s">
        <v>1</v>
      </c>
      <c r="AHF7" s="42" t="s">
        <v>5</v>
      </c>
      <c r="AHG7" s="41" t="s">
        <v>1</v>
      </c>
      <c r="AHH7" s="42" t="s">
        <v>6</v>
      </c>
      <c r="AHI7" s="41" t="s">
        <v>1</v>
      </c>
      <c r="AHJ7" s="42" t="s">
        <v>3</v>
      </c>
      <c r="AHK7" s="42" t="s">
        <v>2</v>
      </c>
      <c r="AHL7" s="44" t="s">
        <v>1</v>
      </c>
      <c r="AHM7" s="42" t="s">
        <v>5</v>
      </c>
      <c r="AHN7" s="41" t="s">
        <v>1</v>
      </c>
      <c r="AHO7" s="42" t="s">
        <v>6</v>
      </c>
      <c r="AHP7" s="41" t="s">
        <v>1</v>
      </c>
      <c r="AHQ7" s="42" t="s">
        <v>3</v>
      </c>
      <c r="AHR7" s="42" t="s">
        <v>2</v>
      </c>
      <c r="AHS7" s="44" t="s">
        <v>1</v>
      </c>
      <c r="AHT7" s="42" t="s">
        <v>5</v>
      </c>
      <c r="AHU7" s="41" t="s">
        <v>1</v>
      </c>
      <c r="AHV7" s="42" t="s">
        <v>6</v>
      </c>
      <c r="AHW7" s="41" t="s">
        <v>1</v>
      </c>
      <c r="AHX7" s="42" t="s">
        <v>3</v>
      </c>
      <c r="AHY7" s="42" t="s">
        <v>2</v>
      </c>
      <c r="AHZ7" s="44" t="s">
        <v>1</v>
      </c>
      <c r="AIA7" s="42" t="s">
        <v>5</v>
      </c>
      <c r="AIB7" s="41" t="s">
        <v>1</v>
      </c>
      <c r="AIC7" s="42" t="s">
        <v>6</v>
      </c>
      <c r="AID7" s="41" t="s">
        <v>1</v>
      </c>
      <c r="AIE7" s="42" t="s">
        <v>3</v>
      </c>
      <c r="AIF7" s="42" t="s">
        <v>2</v>
      </c>
      <c r="AIG7" s="44" t="s">
        <v>1</v>
      </c>
      <c r="AIH7" s="42" t="s">
        <v>5</v>
      </c>
      <c r="AII7" s="41" t="s">
        <v>1</v>
      </c>
      <c r="AIJ7" s="42" t="s">
        <v>6</v>
      </c>
      <c r="AIK7" s="41" t="s">
        <v>1</v>
      </c>
      <c r="AIL7" s="42" t="s">
        <v>3</v>
      </c>
      <c r="AIM7" s="42" t="s">
        <v>2</v>
      </c>
      <c r="AIN7" s="44" t="s">
        <v>1</v>
      </c>
      <c r="AIO7" s="42" t="s">
        <v>5</v>
      </c>
      <c r="AIP7" s="41" t="s">
        <v>1</v>
      </c>
      <c r="AIQ7" s="42" t="s">
        <v>6</v>
      </c>
      <c r="AIR7" s="41" t="s">
        <v>1</v>
      </c>
      <c r="AIS7" s="42" t="s">
        <v>3</v>
      </c>
      <c r="AIT7" s="42" t="s">
        <v>2</v>
      </c>
      <c r="AIU7" s="44" t="s">
        <v>1</v>
      </c>
      <c r="AIV7" s="42" t="s">
        <v>5</v>
      </c>
      <c r="AIW7" s="41" t="s">
        <v>1</v>
      </c>
      <c r="AIX7" s="42" t="s">
        <v>6</v>
      </c>
      <c r="AIY7" s="41" t="s">
        <v>1</v>
      </c>
      <c r="AIZ7" s="42" t="s">
        <v>3</v>
      </c>
      <c r="AJA7" s="42" t="s">
        <v>2</v>
      </c>
      <c r="AJB7" s="44" t="s">
        <v>1</v>
      </c>
      <c r="AJC7" s="42" t="s">
        <v>5</v>
      </c>
      <c r="AJD7" s="41" t="s">
        <v>1</v>
      </c>
      <c r="AJE7" s="42" t="s">
        <v>6</v>
      </c>
      <c r="AJF7" s="41" t="s">
        <v>1</v>
      </c>
      <c r="AJG7" s="42" t="s">
        <v>3</v>
      </c>
      <c r="AJH7" s="42" t="s">
        <v>2</v>
      </c>
      <c r="AJI7" s="44" t="s">
        <v>1</v>
      </c>
      <c r="AJJ7" s="42" t="s">
        <v>5</v>
      </c>
      <c r="AJK7" s="41" t="s">
        <v>1</v>
      </c>
      <c r="AJL7" s="42" t="s">
        <v>6</v>
      </c>
      <c r="AJM7" s="41" t="s">
        <v>1</v>
      </c>
      <c r="AJN7" s="42" t="s">
        <v>3</v>
      </c>
      <c r="AJO7" s="42" t="s">
        <v>2</v>
      </c>
      <c r="AJP7" s="44" t="s">
        <v>1</v>
      </c>
      <c r="AJQ7" s="42" t="s">
        <v>5</v>
      </c>
      <c r="AJR7" s="41" t="s">
        <v>1</v>
      </c>
      <c r="AJS7" s="42" t="s">
        <v>6</v>
      </c>
      <c r="AJT7" s="41" t="s">
        <v>1</v>
      </c>
      <c r="AJU7" s="42" t="s">
        <v>3</v>
      </c>
      <c r="AJV7" s="42" t="s">
        <v>2</v>
      </c>
      <c r="AJW7" s="44" t="s">
        <v>1</v>
      </c>
      <c r="AJX7" s="42" t="s">
        <v>5</v>
      </c>
      <c r="AJY7" s="41" t="s">
        <v>1</v>
      </c>
      <c r="AJZ7" s="42" t="s">
        <v>6</v>
      </c>
      <c r="AKA7" s="41" t="s">
        <v>1</v>
      </c>
      <c r="AKB7" s="42" t="s">
        <v>3</v>
      </c>
      <c r="AKC7" s="42" t="s">
        <v>2</v>
      </c>
      <c r="AKD7" s="44" t="s">
        <v>1</v>
      </c>
      <c r="AKE7" s="42" t="s">
        <v>5</v>
      </c>
      <c r="AKF7" s="41" t="s">
        <v>1</v>
      </c>
      <c r="AKG7" s="42" t="s">
        <v>6</v>
      </c>
      <c r="AKH7" s="41" t="s">
        <v>1</v>
      </c>
      <c r="AKI7" s="42" t="s">
        <v>3</v>
      </c>
      <c r="AKJ7" s="42" t="s">
        <v>2</v>
      </c>
      <c r="AKK7" s="44" t="s">
        <v>1</v>
      </c>
      <c r="AKL7" s="42" t="s">
        <v>5</v>
      </c>
      <c r="AKM7" s="41" t="s">
        <v>1</v>
      </c>
      <c r="AKN7" s="42" t="s">
        <v>6</v>
      </c>
      <c r="AKO7" s="41" t="s">
        <v>1</v>
      </c>
      <c r="AKP7" s="42" t="s">
        <v>3</v>
      </c>
      <c r="AKQ7" s="42" t="s">
        <v>2</v>
      </c>
      <c r="AKR7" s="44" t="s">
        <v>1</v>
      </c>
      <c r="AKS7" s="42" t="s">
        <v>5</v>
      </c>
      <c r="AKT7" s="41" t="s">
        <v>1</v>
      </c>
      <c r="AKU7" s="42" t="s">
        <v>6</v>
      </c>
      <c r="AKV7" s="41" t="s">
        <v>1</v>
      </c>
      <c r="AKW7" s="42" t="s">
        <v>3</v>
      </c>
      <c r="AKX7" s="42" t="s">
        <v>2</v>
      </c>
      <c r="AKY7" s="44" t="s">
        <v>1</v>
      </c>
      <c r="AKZ7" s="42" t="s">
        <v>5</v>
      </c>
      <c r="ALA7" s="41" t="s">
        <v>1</v>
      </c>
      <c r="ALB7" s="42" t="s">
        <v>6</v>
      </c>
      <c r="ALC7" s="41" t="s">
        <v>1</v>
      </c>
      <c r="ALD7" s="42" t="s">
        <v>3</v>
      </c>
      <c r="ALE7" s="42" t="s">
        <v>2</v>
      </c>
      <c r="ALF7" s="44" t="s">
        <v>1</v>
      </c>
      <c r="ALG7" s="42" t="s">
        <v>5</v>
      </c>
      <c r="ALH7" s="41" t="s">
        <v>1</v>
      </c>
      <c r="ALI7" s="42" t="s">
        <v>6</v>
      </c>
      <c r="ALJ7" s="41" t="s">
        <v>1</v>
      </c>
      <c r="ALK7" s="42" t="s">
        <v>3</v>
      </c>
      <c r="ALL7" s="42" t="s">
        <v>2</v>
      </c>
      <c r="ALM7" s="44" t="s">
        <v>1</v>
      </c>
      <c r="ALN7" s="42" t="s">
        <v>5</v>
      </c>
      <c r="ALO7" s="41" t="s">
        <v>1</v>
      </c>
      <c r="ALP7" s="42" t="s">
        <v>6</v>
      </c>
      <c r="ALQ7" s="41" t="s">
        <v>1</v>
      </c>
      <c r="ALR7" s="42" t="s">
        <v>3</v>
      </c>
      <c r="ALS7" s="42" t="s">
        <v>2</v>
      </c>
      <c r="ALT7" s="44" t="s">
        <v>1</v>
      </c>
      <c r="ALU7" s="42" t="s">
        <v>5</v>
      </c>
      <c r="ALV7" s="41" t="s">
        <v>1</v>
      </c>
      <c r="ALW7" s="42" t="s">
        <v>6</v>
      </c>
      <c r="ALX7" s="41" t="s">
        <v>1</v>
      </c>
      <c r="ALY7" s="42" t="s">
        <v>3</v>
      </c>
      <c r="ALZ7" s="42" t="s">
        <v>2</v>
      </c>
      <c r="AMA7" s="44" t="s">
        <v>1</v>
      </c>
      <c r="AMB7" s="42" t="s">
        <v>5</v>
      </c>
      <c r="AMC7" s="41" t="s">
        <v>1</v>
      </c>
      <c r="AMD7" s="42" t="s">
        <v>6</v>
      </c>
      <c r="AME7" s="41" t="s">
        <v>1</v>
      </c>
      <c r="AMF7" s="42" t="s">
        <v>3</v>
      </c>
      <c r="AMG7" s="42" t="s">
        <v>2</v>
      </c>
      <c r="AMH7" s="44" t="s">
        <v>1</v>
      </c>
      <c r="AMI7" s="42" t="s">
        <v>5</v>
      </c>
      <c r="AMJ7" s="41" t="s">
        <v>1</v>
      </c>
      <c r="AMK7" s="42" t="s">
        <v>6</v>
      </c>
      <c r="AML7" s="41" t="s">
        <v>1</v>
      </c>
      <c r="AMM7" s="42" t="s">
        <v>3</v>
      </c>
      <c r="AMN7" s="42" t="s">
        <v>2</v>
      </c>
      <c r="AMO7" s="44" t="s">
        <v>1</v>
      </c>
      <c r="AMP7" s="42" t="s">
        <v>5</v>
      </c>
      <c r="AMQ7" s="41" t="s">
        <v>1</v>
      </c>
      <c r="AMR7" s="42" t="s">
        <v>6</v>
      </c>
      <c r="AMS7" s="41" t="s">
        <v>1</v>
      </c>
      <c r="AMT7" s="42" t="s">
        <v>3</v>
      </c>
      <c r="AMU7" s="42" t="s">
        <v>2</v>
      </c>
      <c r="AMV7" s="44" t="s">
        <v>1</v>
      </c>
      <c r="AMW7" s="42" t="s">
        <v>5</v>
      </c>
      <c r="AMX7" s="41" t="s">
        <v>1</v>
      </c>
      <c r="AMY7" s="42" t="s">
        <v>6</v>
      </c>
      <c r="AMZ7" s="41" t="s">
        <v>1</v>
      </c>
      <c r="ANA7" s="42" t="s">
        <v>3</v>
      </c>
      <c r="ANB7" s="42" t="s">
        <v>2</v>
      </c>
      <c r="ANC7" s="44" t="s">
        <v>1</v>
      </c>
      <c r="AND7" s="42" t="s">
        <v>5</v>
      </c>
      <c r="ANE7" s="41" t="s">
        <v>1</v>
      </c>
      <c r="ANF7" s="42" t="s">
        <v>6</v>
      </c>
      <c r="ANG7" s="41" t="s">
        <v>1</v>
      </c>
      <c r="ANH7" s="42" t="s">
        <v>3</v>
      </c>
      <c r="ANI7" s="42" t="s">
        <v>2</v>
      </c>
      <c r="ANJ7" s="44" t="s">
        <v>1</v>
      </c>
      <c r="ANK7" s="42" t="s">
        <v>5</v>
      </c>
      <c r="ANL7" s="41" t="s">
        <v>1</v>
      </c>
      <c r="ANM7" s="42" t="s">
        <v>6</v>
      </c>
      <c r="ANN7" s="41" t="s">
        <v>1</v>
      </c>
      <c r="ANO7" s="42" t="s">
        <v>3</v>
      </c>
      <c r="ANP7" s="42" t="s">
        <v>2</v>
      </c>
      <c r="ANQ7" s="44" t="s">
        <v>1</v>
      </c>
      <c r="ANR7" s="42" t="s">
        <v>5</v>
      </c>
      <c r="ANS7" s="41" t="s">
        <v>1</v>
      </c>
      <c r="ANT7" s="42" t="s">
        <v>6</v>
      </c>
      <c r="ANU7" s="41" t="s">
        <v>1</v>
      </c>
      <c r="ANV7" s="42" t="s">
        <v>3</v>
      </c>
      <c r="ANW7" s="42" t="s">
        <v>2</v>
      </c>
      <c r="ANX7" s="44" t="s">
        <v>1</v>
      </c>
      <c r="ANY7" s="42" t="s">
        <v>5</v>
      </c>
      <c r="ANZ7" s="41" t="s">
        <v>1</v>
      </c>
      <c r="AOA7" s="42" t="s">
        <v>6</v>
      </c>
      <c r="AOB7" s="41" t="s">
        <v>1</v>
      </c>
      <c r="AOC7" s="42" t="s">
        <v>3</v>
      </c>
      <c r="AOD7" s="42" t="s">
        <v>2</v>
      </c>
      <c r="AOE7" s="44" t="s">
        <v>1</v>
      </c>
      <c r="AOF7" s="42" t="s">
        <v>5</v>
      </c>
      <c r="AOG7" s="41" t="s">
        <v>1</v>
      </c>
      <c r="AOH7" s="42" t="s">
        <v>6</v>
      </c>
      <c r="AOI7" s="41" t="s">
        <v>1</v>
      </c>
      <c r="AOJ7" s="42" t="s">
        <v>3</v>
      </c>
      <c r="AOK7" s="42" t="s">
        <v>2</v>
      </c>
      <c r="AOL7" s="44" t="s">
        <v>1</v>
      </c>
      <c r="AOM7" s="42" t="s">
        <v>5</v>
      </c>
      <c r="AON7" s="41" t="s">
        <v>1</v>
      </c>
      <c r="AOO7" s="42" t="s">
        <v>6</v>
      </c>
      <c r="AOP7" s="41" t="s">
        <v>1</v>
      </c>
      <c r="AOQ7" s="42" t="s">
        <v>3</v>
      </c>
      <c r="AOR7" s="42" t="s">
        <v>2</v>
      </c>
      <c r="AOS7" s="44" t="s">
        <v>1</v>
      </c>
      <c r="AOT7" s="42" t="s">
        <v>5</v>
      </c>
      <c r="AOU7" s="41" t="s">
        <v>1</v>
      </c>
      <c r="AOV7" s="42" t="s">
        <v>6</v>
      </c>
      <c r="AOW7" s="41" t="s">
        <v>1</v>
      </c>
      <c r="AOX7" s="42" t="s">
        <v>3</v>
      </c>
      <c r="AOY7" s="42" t="s">
        <v>2</v>
      </c>
      <c r="AOZ7" s="44" t="s">
        <v>1</v>
      </c>
      <c r="APA7" s="42" t="s">
        <v>5</v>
      </c>
      <c r="APB7" s="41" t="s">
        <v>1</v>
      </c>
      <c r="APC7" s="42" t="s">
        <v>6</v>
      </c>
      <c r="APD7" s="41" t="s">
        <v>1</v>
      </c>
      <c r="APE7" s="42" t="s">
        <v>3</v>
      </c>
      <c r="APF7" s="42" t="s">
        <v>2</v>
      </c>
      <c r="APG7" s="44" t="s">
        <v>1</v>
      </c>
      <c r="APH7" s="42" t="s">
        <v>5</v>
      </c>
      <c r="API7" s="41" t="s">
        <v>1</v>
      </c>
      <c r="APJ7" s="42" t="s">
        <v>6</v>
      </c>
      <c r="APK7" s="41" t="s">
        <v>1</v>
      </c>
      <c r="APL7" s="42" t="s">
        <v>3</v>
      </c>
      <c r="APM7" s="42" t="s">
        <v>2</v>
      </c>
      <c r="APN7" s="44" t="s">
        <v>1</v>
      </c>
      <c r="APO7" s="42" t="s">
        <v>5</v>
      </c>
      <c r="APP7" s="41" t="s">
        <v>1</v>
      </c>
      <c r="APQ7" s="42" t="s">
        <v>6</v>
      </c>
      <c r="APR7" s="41" t="s">
        <v>1</v>
      </c>
      <c r="APS7" s="42" t="s">
        <v>3</v>
      </c>
      <c r="APT7" s="42" t="s">
        <v>2</v>
      </c>
      <c r="APU7" s="44" t="s">
        <v>1</v>
      </c>
      <c r="APV7" s="42" t="s">
        <v>5</v>
      </c>
      <c r="APW7" s="41" t="s">
        <v>1</v>
      </c>
      <c r="APX7" s="42" t="s">
        <v>6</v>
      </c>
      <c r="APY7" s="41" t="s">
        <v>1</v>
      </c>
      <c r="APZ7" s="42" t="s">
        <v>3</v>
      </c>
      <c r="AQA7" s="42" t="s">
        <v>2</v>
      </c>
      <c r="AQB7" s="44" t="s">
        <v>1</v>
      </c>
      <c r="AQC7" s="42" t="s">
        <v>5</v>
      </c>
      <c r="AQD7" s="41" t="s">
        <v>1</v>
      </c>
      <c r="AQE7" s="42" t="s">
        <v>6</v>
      </c>
      <c r="AQF7" s="41" t="s">
        <v>1</v>
      </c>
      <c r="AQG7" s="42" t="s">
        <v>3</v>
      </c>
      <c r="AQH7" s="42" t="s">
        <v>2</v>
      </c>
      <c r="AQI7" s="44" t="s">
        <v>1</v>
      </c>
      <c r="AQJ7" s="42" t="s">
        <v>5</v>
      </c>
      <c r="AQK7" s="41" t="s">
        <v>1</v>
      </c>
      <c r="AQL7" s="42" t="s">
        <v>6</v>
      </c>
      <c r="AQM7" s="41" t="s">
        <v>1</v>
      </c>
      <c r="AQN7" s="42" t="s">
        <v>3</v>
      </c>
      <c r="AQO7" s="42" t="s">
        <v>2</v>
      </c>
      <c r="AQP7" s="44" t="s">
        <v>1</v>
      </c>
      <c r="AQQ7" s="42" t="s">
        <v>5</v>
      </c>
      <c r="AQR7" s="41" t="s">
        <v>1</v>
      </c>
      <c r="AQS7" s="42" t="s">
        <v>6</v>
      </c>
      <c r="AQT7" s="41" t="s">
        <v>1</v>
      </c>
      <c r="AQU7" s="42" t="s">
        <v>3</v>
      </c>
      <c r="AQV7" s="42" t="s">
        <v>2</v>
      </c>
      <c r="AQW7" s="44" t="s">
        <v>1</v>
      </c>
      <c r="AQX7" s="42" t="s">
        <v>5</v>
      </c>
      <c r="AQY7" s="41" t="s">
        <v>1</v>
      </c>
      <c r="AQZ7" s="42" t="s">
        <v>6</v>
      </c>
      <c r="ARA7" s="41" t="s">
        <v>1</v>
      </c>
      <c r="ARB7" s="42" t="s">
        <v>3</v>
      </c>
      <c r="ARC7" s="42" t="s">
        <v>2</v>
      </c>
      <c r="ARD7" s="44" t="s">
        <v>1</v>
      </c>
      <c r="ARE7" s="42" t="s">
        <v>5</v>
      </c>
      <c r="ARF7" s="41" t="s">
        <v>1</v>
      </c>
      <c r="ARG7" s="42" t="s">
        <v>6</v>
      </c>
      <c r="ARH7" s="41" t="s">
        <v>1</v>
      </c>
      <c r="ARI7" s="42" t="s">
        <v>3</v>
      </c>
      <c r="ARJ7" s="42" t="s">
        <v>2</v>
      </c>
      <c r="ARK7" s="44" t="s">
        <v>1</v>
      </c>
      <c r="ARL7" s="42" t="s">
        <v>5</v>
      </c>
      <c r="ARM7" s="41" t="s">
        <v>1</v>
      </c>
      <c r="ARN7" s="42" t="s">
        <v>6</v>
      </c>
      <c r="ARO7" s="41" t="s">
        <v>1</v>
      </c>
      <c r="ARP7" s="42" t="s">
        <v>3</v>
      </c>
      <c r="ARQ7" s="42" t="s">
        <v>2</v>
      </c>
      <c r="ARR7" s="44" t="s">
        <v>1</v>
      </c>
      <c r="ARS7" s="42" t="s">
        <v>5</v>
      </c>
      <c r="ART7" s="41" t="s">
        <v>1</v>
      </c>
      <c r="ARU7" s="42" t="s">
        <v>6</v>
      </c>
      <c r="ARV7" s="41" t="s">
        <v>1</v>
      </c>
      <c r="ARW7" s="42" t="s">
        <v>3</v>
      </c>
      <c r="ARX7" s="42" t="s">
        <v>2</v>
      </c>
      <c r="ARY7" s="44" t="s">
        <v>1</v>
      </c>
      <c r="ARZ7" s="42" t="s">
        <v>5</v>
      </c>
      <c r="ASA7" s="41" t="s">
        <v>1</v>
      </c>
      <c r="ASB7" s="42" t="s">
        <v>6</v>
      </c>
      <c r="ASC7" s="41" t="s">
        <v>1</v>
      </c>
      <c r="ASD7" s="42" t="s">
        <v>3</v>
      </c>
      <c r="ASE7" s="42" t="s">
        <v>2</v>
      </c>
      <c r="ASF7" s="44" t="s">
        <v>1</v>
      </c>
      <c r="ASG7" s="42" t="s">
        <v>5</v>
      </c>
      <c r="ASH7" s="41" t="s">
        <v>1</v>
      </c>
      <c r="ASI7" s="42" t="s">
        <v>6</v>
      </c>
      <c r="ASJ7" s="41" t="s">
        <v>1</v>
      </c>
      <c r="ASK7" s="42" t="s">
        <v>3</v>
      </c>
      <c r="ASL7" s="42" t="s">
        <v>2</v>
      </c>
      <c r="ASM7" s="44" t="s">
        <v>1</v>
      </c>
      <c r="ASN7" s="42" t="s">
        <v>5</v>
      </c>
      <c r="ASO7" s="41" t="s">
        <v>1</v>
      </c>
      <c r="ASP7" s="42" t="s">
        <v>6</v>
      </c>
      <c r="ASQ7" s="41" t="s">
        <v>1</v>
      </c>
      <c r="ASR7" s="42" t="s">
        <v>3</v>
      </c>
      <c r="ASS7" s="42" t="s">
        <v>2</v>
      </c>
      <c r="AST7" s="44" t="s">
        <v>1</v>
      </c>
      <c r="ASU7" s="42" t="s">
        <v>5</v>
      </c>
      <c r="ASV7" s="41" t="s">
        <v>1</v>
      </c>
      <c r="ASW7" s="42" t="s">
        <v>6</v>
      </c>
      <c r="ASX7" s="41" t="s">
        <v>1</v>
      </c>
      <c r="ASY7" s="42" t="s">
        <v>3</v>
      </c>
      <c r="ASZ7" s="42" t="s">
        <v>2</v>
      </c>
      <c r="ATA7" s="44" t="s">
        <v>1</v>
      </c>
      <c r="ATB7" s="42" t="s">
        <v>5</v>
      </c>
      <c r="ATC7" s="41" t="s">
        <v>1</v>
      </c>
      <c r="ATD7" s="42" t="s">
        <v>6</v>
      </c>
      <c r="ATE7" s="41" t="s">
        <v>1</v>
      </c>
      <c r="ATF7" s="42" t="s">
        <v>3</v>
      </c>
      <c r="ATG7" s="42" t="s">
        <v>2</v>
      </c>
      <c r="ATH7" s="44" t="s">
        <v>1</v>
      </c>
      <c r="ATI7" s="42" t="s">
        <v>5</v>
      </c>
      <c r="ATJ7" s="41" t="s">
        <v>1</v>
      </c>
      <c r="ATK7" s="42" t="s">
        <v>6</v>
      </c>
      <c r="ATL7" s="41" t="s">
        <v>1</v>
      </c>
      <c r="ATM7" s="42" t="s">
        <v>3</v>
      </c>
      <c r="ATN7" s="42" t="s">
        <v>2</v>
      </c>
      <c r="ATO7" s="44" t="s">
        <v>1</v>
      </c>
      <c r="ATP7" s="42" t="s">
        <v>5</v>
      </c>
      <c r="ATQ7" s="41" t="s">
        <v>1</v>
      </c>
      <c r="ATR7" s="42" t="s">
        <v>6</v>
      </c>
      <c r="ATS7" s="41" t="s">
        <v>1</v>
      </c>
      <c r="ATT7" s="42" t="s">
        <v>3</v>
      </c>
      <c r="ATU7" s="42" t="s">
        <v>2</v>
      </c>
      <c r="ATV7" s="44" t="s">
        <v>1</v>
      </c>
      <c r="ATW7" s="42" t="s">
        <v>5</v>
      </c>
      <c r="ATX7" s="41" t="s">
        <v>1</v>
      </c>
      <c r="ATY7" s="42" t="s">
        <v>6</v>
      </c>
      <c r="ATZ7" s="41" t="s">
        <v>1</v>
      </c>
      <c r="AUA7" s="42" t="s">
        <v>3</v>
      </c>
      <c r="AUB7" s="42" t="s">
        <v>2</v>
      </c>
      <c r="AUC7" s="44" t="s">
        <v>1</v>
      </c>
      <c r="AUD7" s="42" t="s">
        <v>5</v>
      </c>
      <c r="AUE7" s="41" t="s">
        <v>1</v>
      </c>
      <c r="AUF7" s="42" t="s">
        <v>6</v>
      </c>
      <c r="AUG7" s="41" t="s">
        <v>1</v>
      </c>
      <c r="AUH7" s="42" t="s">
        <v>3</v>
      </c>
      <c r="AUI7" s="42" t="s">
        <v>2</v>
      </c>
      <c r="AUJ7" s="44" t="s">
        <v>1</v>
      </c>
      <c r="AUK7" s="42" t="s">
        <v>5</v>
      </c>
      <c r="AUL7" s="41" t="s">
        <v>1</v>
      </c>
      <c r="AUM7" s="42" t="s">
        <v>6</v>
      </c>
      <c r="AUN7" s="41" t="s">
        <v>1</v>
      </c>
      <c r="AUO7" s="42" t="s">
        <v>3</v>
      </c>
      <c r="AUP7" s="42" t="s">
        <v>2</v>
      </c>
      <c r="AUQ7" s="44" t="s">
        <v>1</v>
      </c>
      <c r="AUR7" s="42" t="s">
        <v>5</v>
      </c>
      <c r="AUS7" s="41" t="s">
        <v>1</v>
      </c>
      <c r="AUT7" s="42" t="s">
        <v>6</v>
      </c>
      <c r="AUU7" s="41" t="s">
        <v>1</v>
      </c>
      <c r="AUV7" s="42" t="s">
        <v>3</v>
      </c>
      <c r="AUW7" s="42" t="s">
        <v>2</v>
      </c>
      <c r="AUX7" s="44" t="s">
        <v>1</v>
      </c>
      <c r="AUY7" s="42" t="s">
        <v>5</v>
      </c>
      <c r="AUZ7" s="41" t="s">
        <v>1</v>
      </c>
      <c r="AVA7" s="42" t="s">
        <v>6</v>
      </c>
      <c r="AVB7" s="41" t="s">
        <v>1</v>
      </c>
      <c r="AVC7" s="42" t="s">
        <v>3</v>
      </c>
      <c r="AVD7" s="42" t="s">
        <v>2</v>
      </c>
      <c r="AVE7" s="44" t="s">
        <v>1</v>
      </c>
      <c r="AVF7" s="42" t="s">
        <v>5</v>
      </c>
      <c r="AVG7" s="41" t="s">
        <v>1</v>
      </c>
      <c r="AVH7" s="42" t="s">
        <v>6</v>
      </c>
      <c r="AVI7" s="41" t="s">
        <v>1</v>
      </c>
      <c r="AVJ7" s="42" t="s">
        <v>3</v>
      </c>
      <c r="AVK7" s="42" t="s">
        <v>2</v>
      </c>
      <c r="AVL7" s="44" t="s">
        <v>1</v>
      </c>
      <c r="AVM7" s="42" t="s">
        <v>5</v>
      </c>
      <c r="AVN7" s="41" t="s">
        <v>1</v>
      </c>
      <c r="AVO7" s="42" t="s">
        <v>6</v>
      </c>
      <c r="AVP7" s="41" t="s">
        <v>1</v>
      </c>
      <c r="AVQ7" s="42" t="s">
        <v>3</v>
      </c>
      <c r="AVR7" s="42" t="s">
        <v>2</v>
      </c>
      <c r="AVS7" s="44" t="s">
        <v>1</v>
      </c>
      <c r="AVT7" s="42" t="s">
        <v>5</v>
      </c>
      <c r="AVU7" s="41" t="s">
        <v>1</v>
      </c>
      <c r="AVV7" s="42" t="s">
        <v>6</v>
      </c>
      <c r="AVW7" s="41" t="s">
        <v>1</v>
      </c>
      <c r="AVX7" s="42" t="s">
        <v>3</v>
      </c>
      <c r="AVY7" s="42" t="s">
        <v>2</v>
      </c>
      <c r="AVZ7" s="44" t="s">
        <v>1</v>
      </c>
      <c r="AWA7" s="42" t="s">
        <v>5</v>
      </c>
      <c r="AWB7" s="41" t="s">
        <v>1</v>
      </c>
      <c r="AWC7" s="42" t="s">
        <v>6</v>
      </c>
      <c r="AWD7" s="41" t="s">
        <v>1</v>
      </c>
      <c r="AWE7" s="42" t="s">
        <v>3</v>
      </c>
      <c r="AWF7" s="42" t="s">
        <v>2</v>
      </c>
      <c r="AWG7" s="44" t="s">
        <v>1</v>
      </c>
      <c r="AWH7" s="42" t="s">
        <v>5</v>
      </c>
      <c r="AWI7" s="41" t="s">
        <v>1</v>
      </c>
      <c r="AWJ7" s="42" t="s">
        <v>6</v>
      </c>
      <c r="AWK7" s="41" t="s">
        <v>1</v>
      </c>
      <c r="AWL7" s="42" t="s">
        <v>3</v>
      </c>
      <c r="AWM7" s="42" t="s">
        <v>2</v>
      </c>
      <c r="AWN7" s="44" t="s">
        <v>1</v>
      </c>
      <c r="AWO7" s="42" t="s">
        <v>5</v>
      </c>
      <c r="AWP7" s="41" t="s">
        <v>1</v>
      </c>
      <c r="AWQ7" s="42" t="s">
        <v>6</v>
      </c>
      <c r="AWR7" s="41" t="s">
        <v>1</v>
      </c>
      <c r="AWS7" s="42" t="s">
        <v>3</v>
      </c>
      <c r="AWT7" s="42" t="s">
        <v>2</v>
      </c>
      <c r="AWU7" s="44" t="s">
        <v>1</v>
      </c>
      <c r="AWV7" s="42" t="s">
        <v>5</v>
      </c>
      <c r="AWW7" s="41" t="s">
        <v>1</v>
      </c>
      <c r="AWX7" s="42" t="s">
        <v>6</v>
      </c>
      <c r="AWY7" s="41" t="s">
        <v>1</v>
      </c>
      <c r="AWZ7" s="42" t="s">
        <v>3</v>
      </c>
      <c r="AXA7" s="42" t="s">
        <v>2</v>
      </c>
      <c r="AXB7" s="44" t="s">
        <v>1</v>
      </c>
      <c r="AXC7" s="42" t="s">
        <v>5</v>
      </c>
      <c r="AXD7" s="41" t="s">
        <v>1</v>
      </c>
      <c r="AXE7" s="42" t="s">
        <v>6</v>
      </c>
      <c r="AXF7" s="41" t="s">
        <v>1</v>
      </c>
      <c r="AXG7" s="42" t="s">
        <v>3</v>
      </c>
      <c r="AXH7" s="42" t="s">
        <v>2</v>
      </c>
      <c r="AXI7" s="44" t="s">
        <v>1</v>
      </c>
      <c r="AXJ7" s="42" t="s">
        <v>5</v>
      </c>
      <c r="AXK7" s="41" t="s">
        <v>1</v>
      </c>
      <c r="AXL7" s="42" t="s">
        <v>6</v>
      </c>
      <c r="AXM7" s="41" t="s">
        <v>1</v>
      </c>
      <c r="AXN7" s="42" t="s">
        <v>3</v>
      </c>
      <c r="AXO7" s="42" t="s">
        <v>2</v>
      </c>
      <c r="AXP7" s="44" t="s">
        <v>1</v>
      </c>
      <c r="AXQ7" s="42" t="s">
        <v>5</v>
      </c>
      <c r="AXR7" s="41" t="s">
        <v>1</v>
      </c>
      <c r="AXS7" s="42" t="s">
        <v>6</v>
      </c>
      <c r="AXT7" s="41" t="s">
        <v>1</v>
      </c>
      <c r="AXU7" s="42" t="s">
        <v>3</v>
      </c>
      <c r="AXV7" s="42" t="s">
        <v>2</v>
      </c>
      <c r="AXW7" s="44" t="s">
        <v>1</v>
      </c>
      <c r="AXX7" s="42" t="s">
        <v>5</v>
      </c>
      <c r="AXY7" s="41" t="s">
        <v>1</v>
      </c>
      <c r="AXZ7" s="42" t="s">
        <v>6</v>
      </c>
      <c r="AYA7" s="41" t="s">
        <v>1</v>
      </c>
      <c r="AYB7" s="42" t="s">
        <v>3</v>
      </c>
      <c r="AYC7" s="42" t="s">
        <v>2</v>
      </c>
      <c r="AYD7" s="44" t="s">
        <v>1</v>
      </c>
      <c r="AYE7" s="42" t="s">
        <v>5</v>
      </c>
      <c r="AYF7" s="41" t="s">
        <v>1</v>
      </c>
      <c r="AYG7" s="42" t="s">
        <v>6</v>
      </c>
      <c r="AYH7" s="41" t="s">
        <v>1</v>
      </c>
      <c r="AYI7" s="42" t="s">
        <v>3</v>
      </c>
      <c r="AYJ7" s="42" t="s">
        <v>2</v>
      </c>
      <c r="AYK7" s="44" t="s">
        <v>1</v>
      </c>
      <c r="AYL7" s="42" t="s">
        <v>5</v>
      </c>
      <c r="AYM7" s="41" t="s">
        <v>1</v>
      </c>
      <c r="AYN7" s="42" t="s">
        <v>6</v>
      </c>
      <c r="AYO7" s="41" t="s">
        <v>1</v>
      </c>
      <c r="AYP7" s="42" t="s">
        <v>3</v>
      </c>
      <c r="AYQ7" s="42" t="s">
        <v>2</v>
      </c>
      <c r="AYR7" s="44" t="s">
        <v>1</v>
      </c>
      <c r="AYS7" s="42" t="s">
        <v>5</v>
      </c>
      <c r="AYT7" s="41" t="s">
        <v>1</v>
      </c>
      <c r="AYU7" s="42" t="s">
        <v>6</v>
      </c>
      <c r="AYV7" s="41" t="s">
        <v>1</v>
      </c>
      <c r="AYW7" s="42" t="s">
        <v>3</v>
      </c>
      <c r="AYX7" s="42" t="s">
        <v>2</v>
      </c>
      <c r="AYY7" s="44" t="s">
        <v>1</v>
      </c>
      <c r="AYZ7" s="42" t="s">
        <v>5</v>
      </c>
      <c r="AZA7" s="41" t="s">
        <v>1</v>
      </c>
      <c r="AZB7" s="42" t="s">
        <v>6</v>
      </c>
      <c r="AZC7" s="41" t="s">
        <v>1</v>
      </c>
      <c r="AZD7" s="42" t="s">
        <v>3</v>
      </c>
      <c r="AZE7" s="42" t="s">
        <v>2</v>
      </c>
      <c r="AZF7" s="44" t="s">
        <v>1</v>
      </c>
      <c r="AZG7" s="42" t="s">
        <v>5</v>
      </c>
      <c r="AZH7" s="41" t="s">
        <v>1</v>
      </c>
      <c r="AZI7" s="42" t="s">
        <v>6</v>
      </c>
      <c r="AZJ7" s="41" t="s">
        <v>1</v>
      </c>
      <c r="AZK7" s="42" t="s">
        <v>3</v>
      </c>
      <c r="AZL7" s="42" t="s">
        <v>2</v>
      </c>
      <c r="AZM7" s="44" t="s">
        <v>1</v>
      </c>
      <c r="AZN7" s="42" t="s">
        <v>5</v>
      </c>
      <c r="AZO7" s="41" t="s">
        <v>1</v>
      </c>
      <c r="AZP7" s="42" t="s">
        <v>6</v>
      </c>
      <c r="AZQ7" s="41" t="s">
        <v>1</v>
      </c>
      <c r="AZR7" s="42" t="s">
        <v>3</v>
      </c>
      <c r="AZS7" s="42" t="s">
        <v>2</v>
      </c>
      <c r="AZT7" s="44" t="s">
        <v>1</v>
      </c>
      <c r="AZU7" s="42" t="s">
        <v>5</v>
      </c>
      <c r="AZV7" s="41" t="s">
        <v>1</v>
      </c>
      <c r="AZW7" s="42" t="s">
        <v>6</v>
      </c>
      <c r="AZX7" s="41" t="s">
        <v>1</v>
      </c>
      <c r="AZY7" s="42" t="s">
        <v>3</v>
      </c>
      <c r="AZZ7" s="42" t="s">
        <v>2</v>
      </c>
      <c r="BAA7" s="44" t="s">
        <v>1</v>
      </c>
      <c r="BAB7" s="42" t="s">
        <v>5</v>
      </c>
      <c r="BAC7" s="41" t="s">
        <v>1</v>
      </c>
      <c r="BAD7" s="42" t="s">
        <v>6</v>
      </c>
      <c r="BAE7" s="41" t="s">
        <v>1</v>
      </c>
      <c r="BAF7" s="42" t="s">
        <v>3</v>
      </c>
      <c r="BAG7" s="42" t="s">
        <v>2</v>
      </c>
      <c r="BAH7" s="44" t="s">
        <v>1</v>
      </c>
      <c r="BAI7" s="42" t="s">
        <v>5</v>
      </c>
      <c r="BAJ7" s="41" t="s">
        <v>1</v>
      </c>
      <c r="BAK7" s="42" t="s">
        <v>6</v>
      </c>
      <c r="BAL7" s="41" t="s">
        <v>1</v>
      </c>
      <c r="BAM7" s="42" t="s">
        <v>3</v>
      </c>
      <c r="BAN7" s="42" t="s">
        <v>2</v>
      </c>
      <c r="BAO7" s="44" t="s">
        <v>1</v>
      </c>
      <c r="BAP7" s="42" t="s">
        <v>5</v>
      </c>
      <c r="BAQ7" s="41" t="s">
        <v>1</v>
      </c>
      <c r="BAR7" s="42" t="s">
        <v>6</v>
      </c>
      <c r="BAS7" s="41" t="s">
        <v>1</v>
      </c>
      <c r="BAT7" s="42" t="s">
        <v>3</v>
      </c>
      <c r="BAU7" s="42" t="s">
        <v>2</v>
      </c>
      <c r="BAV7" s="44" t="s">
        <v>1</v>
      </c>
      <c r="BAW7" s="42" t="s">
        <v>5</v>
      </c>
      <c r="BAX7" s="41" t="s">
        <v>1</v>
      </c>
      <c r="BAY7" s="42" t="s">
        <v>6</v>
      </c>
      <c r="BAZ7" s="41" t="s">
        <v>1</v>
      </c>
      <c r="BBA7" s="42" t="s">
        <v>3</v>
      </c>
      <c r="BBB7" s="42" t="s">
        <v>2</v>
      </c>
      <c r="BBC7" s="44" t="s">
        <v>1</v>
      </c>
      <c r="BBD7" s="42" t="s">
        <v>5</v>
      </c>
      <c r="BBE7" s="41" t="s">
        <v>1</v>
      </c>
      <c r="BBF7" s="42" t="s">
        <v>6</v>
      </c>
      <c r="BBG7" s="41" t="s">
        <v>1</v>
      </c>
      <c r="BBH7" s="42" t="s">
        <v>3</v>
      </c>
      <c r="BBI7" s="42" t="s">
        <v>2</v>
      </c>
      <c r="BBJ7" s="44" t="s">
        <v>1</v>
      </c>
      <c r="BBK7" s="42" t="s">
        <v>5</v>
      </c>
      <c r="BBL7" s="41" t="s">
        <v>1</v>
      </c>
      <c r="BBM7" s="42" t="s">
        <v>6</v>
      </c>
      <c r="BBN7" s="41" t="s">
        <v>1</v>
      </c>
      <c r="BBO7" s="42" t="s">
        <v>3</v>
      </c>
      <c r="BBP7" s="42" t="s">
        <v>2</v>
      </c>
      <c r="BBQ7" s="44" t="s">
        <v>1</v>
      </c>
      <c r="BBR7" s="42" t="s">
        <v>5</v>
      </c>
      <c r="BBS7" s="41" t="s">
        <v>1</v>
      </c>
      <c r="BBT7" s="42" t="s">
        <v>6</v>
      </c>
      <c r="BBU7" s="41" t="s">
        <v>1</v>
      </c>
      <c r="BBV7" s="42" t="s">
        <v>3</v>
      </c>
      <c r="BBW7" s="42" t="s">
        <v>2</v>
      </c>
      <c r="BBX7" s="44" t="s">
        <v>1</v>
      </c>
      <c r="BBY7" s="42" t="s">
        <v>5</v>
      </c>
      <c r="BBZ7" s="41" t="s">
        <v>1</v>
      </c>
      <c r="BCA7" s="42" t="s">
        <v>6</v>
      </c>
      <c r="BCB7" s="41" t="s">
        <v>1</v>
      </c>
      <c r="BCC7" s="42" t="s">
        <v>3</v>
      </c>
      <c r="BCD7" s="42" t="s">
        <v>2</v>
      </c>
      <c r="BCE7" s="44" t="s">
        <v>1</v>
      </c>
      <c r="BCF7" s="42" t="s">
        <v>5</v>
      </c>
      <c r="BCG7" s="41" t="s">
        <v>1</v>
      </c>
      <c r="BCH7" s="42" t="s">
        <v>6</v>
      </c>
      <c r="BCI7" s="41" t="s">
        <v>1</v>
      </c>
      <c r="BCJ7" s="42" t="s">
        <v>3</v>
      </c>
      <c r="BCK7" s="42" t="s">
        <v>2</v>
      </c>
      <c r="BCL7" s="44" t="s">
        <v>1</v>
      </c>
      <c r="BCM7" s="42" t="s">
        <v>5</v>
      </c>
      <c r="BCN7" s="41" t="s">
        <v>1</v>
      </c>
      <c r="BCO7" s="42" t="s">
        <v>6</v>
      </c>
      <c r="BCP7" s="41" t="s">
        <v>1</v>
      </c>
      <c r="BCQ7" s="42" t="s">
        <v>3</v>
      </c>
      <c r="BCR7" s="42" t="s">
        <v>2</v>
      </c>
      <c r="BCS7" s="44" t="s">
        <v>1</v>
      </c>
      <c r="BCT7" s="42" t="s">
        <v>5</v>
      </c>
      <c r="BCU7" s="41" t="s">
        <v>1</v>
      </c>
      <c r="BCV7" s="42" t="s">
        <v>6</v>
      </c>
      <c r="BCW7" s="41" t="s">
        <v>1</v>
      </c>
      <c r="BCX7" s="42" t="s">
        <v>3</v>
      </c>
      <c r="BCY7" s="42" t="s">
        <v>2</v>
      </c>
      <c r="BCZ7" s="44" t="s">
        <v>1</v>
      </c>
      <c r="BDA7" s="42" t="s">
        <v>5</v>
      </c>
      <c r="BDB7" s="41" t="s">
        <v>1</v>
      </c>
      <c r="BDC7" s="42" t="s">
        <v>6</v>
      </c>
      <c r="BDD7" s="41" t="s">
        <v>1</v>
      </c>
      <c r="BDE7" s="42" t="s">
        <v>3</v>
      </c>
      <c r="BDF7" s="42" t="s">
        <v>2</v>
      </c>
      <c r="BDG7" s="44" t="s">
        <v>1</v>
      </c>
      <c r="BDH7" s="42" t="s">
        <v>5</v>
      </c>
      <c r="BDI7" s="41" t="s">
        <v>1</v>
      </c>
      <c r="BDJ7" s="42" t="s">
        <v>6</v>
      </c>
      <c r="BDK7" s="41" t="s">
        <v>1</v>
      </c>
      <c r="BDL7" s="42" t="s">
        <v>3</v>
      </c>
      <c r="BDM7" s="42" t="s">
        <v>2</v>
      </c>
      <c r="BDN7" s="44" t="s">
        <v>1</v>
      </c>
      <c r="BDO7" s="42" t="s">
        <v>5</v>
      </c>
      <c r="BDP7" s="41" t="s">
        <v>1</v>
      </c>
      <c r="BDQ7" s="42" t="s">
        <v>6</v>
      </c>
      <c r="BDR7" s="41" t="s">
        <v>1</v>
      </c>
      <c r="BDS7" s="42" t="s">
        <v>3</v>
      </c>
      <c r="BDT7" s="42" t="s">
        <v>2</v>
      </c>
      <c r="BDU7" s="44" t="s">
        <v>1</v>
      </c>
      <c r="BDV7" s="42" t="s">
        <v>5</v>
      </c>
      <c r="BDW7" s="41" t="s">
        <v>1</v>
      </c>
      <c r="BDX7" s="42" t="s">
        <v>6</v>
      </c>
      <c r="BDY7" s="41" t="s">
        <v>1</v>
      </c>
      <c r="BDZ7" s="42" t="s">
        <v>3</v>
      </c>
      <c r="BEA7" s="42" t="s">
        <v>2</v>
      </c>
      <c r="BEB7" s="44" t="s">
        <v>1</v>
      </c>
      <c r="BEC7" s="42" t="s">
        <v>5</v>
      </c>
      <c r="BED7" s="41" t="s">
        <v>1</v>
      </c>
      <c r="BEE7" s="42" t="s">
        <v>6</v>
      </c>
      <c r="BEF7" s="41" t="s">
        <v>1</v>
      </c>
      <c r="BEG7" s="42" t="s">
        <v>3</v>
      </c>
      <c r="BEH7" s="42" t="s">
        <v>2</v>
      </c>
      <c r="BEI7" s="44" t="s">
        <v>1</v>
      </c>
      <c r="BEJ7" s="42" t="s">
        <v>5</v>
      </c>
      <c r="BEK7" s="41" t="s">
        <v>1</v>
      </c>
      <c r="BEL7" s="42" t="s">
        <v>6</v>
      </c>
      <c r="BEM7" s="41" t="s">
        <v>1</v>
      </c>
      <c r="BEN7" s="42" t="s">
        <v>3</v>
      </c>
      <c r="BEO7" s="42" t="s">
        <v>2</v>
      </c>
      <c r="BEP7" s="44" t="s">
        <v>1</v>
      </c>
      <c r="BEQ7" s="42" t="s">
        <v>5</v>
      </c>
      <c r="BER7" s="41" t="s">
        <v>1</v>
      </c>
      <c r="BES7" s="42" t="s">
        <v>6</v>
      </c>
      <c r="BET7" s="41" t="s">
        <v>1</v>
      </c>
      <c r="BEU7" s="42" t="s">
        <v>3</v>
      </c>
      <c r="BEV7" s="42" t="s">
        <v>2</v>
      </c>
      <c r="BEW7" s="44" t="s">
        <v>1</v>
      </c>
      <c r="BEX7" s="42" t="s">
        <v>5</v>
      </c>
      <c r="BEY7" s="41" t="s">
        <v>1</v>
      </c>
      <c r="BEZ7" s="42" t="s">
        <v>6</v>
      </c>
      <c r="BFA7" s="41" t="s">
        <v>1</v>
      </c>
      <c r="BFB7" s="42" t="s">
        <v>3</v>
      </c>
      <c r="BFC7" s="42" t="s">
        <v>2</v>
      </c>
      <c r="BFD7" s="44" t="s">
        <v>1</v>
      </c>
      <c r="BFE7" s="42" t="s">
        <v>5</v>
      </c>
      <c r="BFF7" s="41" t="s">
        <v>1</v>
      </c>
      <c r="BFG7" s="42" t="s">
        <v>6</v>
      </c>
      <c r="BFH7" s="41" t="s">
        <v>1</v>
      </c>
      <c r="BFI7" s="42" t="s">
        <v>3</v>
      </c>
      <c r="BFJ7" s="42" t="s">
        <v>2</v>
      </c>
      <c r="BFK7" s="44" t="s">
        <v>1</v>
      </c>
      <c r="BFL7" s="42" t="s">
        <v>5</v>
      </c>
      <c r="BFM7" s="41" t="s">
        <v>1</v>
      </c>
      <c r="BFN7" s="42" t="s">
        <v>6</v>
      </c>
      <c r="BFO7" s="41" t="s">
        <v>1</v>
      </c>
      <c r="BFP7" s="42" t="s">
        <v>3</v>
      </c>
      <c r="BFQ7" s="42" t="s">
        <v>2</v>
      </c>
      <c r="BFR7" s="44" t="s">
        <v>1</v>
      </c>
      <c r="BFS7" s="42" t="s">
        <v>5</v>
      </c>
      <c r="BFT7" s="41" t="s">
        <v>1</v>
      </c>
      <c r="BFU7" s="42" t="s">
        <v>6</v>
      </c>
      <c r="BFV7" s="41" t="s">
        <v>1</v>
      </c>
      <c r="BFW7" s="42" t="s">
        <v>3</v>
      </c>
      <c r="BFX7" s="42" t="s">
        <v>2</v>
      </c>
      <c r="BFY7" s="44" t="s">
        <v>1</v>
      </c>
      <c r="BFZ7" s="42" t="s">
        <v>5</v>
      </c>
      <c r="BGA7" s="41" t="s">
        <v>1</v>
      </c>
      <c r="BGB7" s="42" t="s">
        <v>6</v>
      </c>
      <c r="BGC7" s="41" t="s">
        <v>1</v>
      </c>
      <c r="BGD7" s="42" t="s">
        <v>3</v>
      </c>
      <c r="BGE7" s="42" t="s">
        <v>2</v>
      </c>
      <c r="BGF7" s="44" t="s">
        <v>1</v>
      </c>
      <c r="BGG7" s="42" t="s">
        <v>5</v>
      </c>
      <c r="BGH7" s="41" t="s">
        <v>1</v>
      </c>
      <c r="BGI7" s="42" t="s">
        <v>6</v>
      </c>
      <c r="BGJ7" s="41" t="s">
        <v>1</v>
      </c>
      <c r="BGK7" s="42" t="s">
        <v>3</v>
      </c>
      <c r="BGL7" s="42" t="s">
        <v>2</v>
      </c>
      <c r="BGM7" s="44" t="s">
        <v>1</v>
      </c>
      <c r="BGN7" s="42" t="s">
        <v>5</v>
      </c>
      <c r="BGO7" s="41" t="s">
        <v>1</v>
      </c>
      <c r="BGP7" s="42" t="s">
        <v>6</v>
      </c>
      <c r="BGQ7" s="41" t="s">
        <v>1</v>
      </c>
      <c r="BGR7" s="42" t="s">
        <v>3</v>
      </c>
      <c r="BGS7" s="42" t="s">
        <v>2</v>
      </c>
      <c r="BGT7" s="44" t="s">
        <v>1</v>
      </c>
      <c r="BGU7" s="42" t="s">
        <v>5</v>
      </c>
      <c r="BGV7" s="41" t="s">
        <v>1</v>
      </c>
      <c r="BGW7" s="42" t="s">
        <v>6</v>
      </c>
      <c r="BGX7" s="41" t="s">
        <v>1</v>
      </c>
      <c r="BGY7" s="42" t="s">
        <v>3</v>
      </c>
      <c r="BGZ7" s="42" t="s">
        <v>2</v>
      </c>
      <c r="BHA7" s="44" t="s">
        <v>1</v>
      </c>
      <c r="BHB7" s="42" t="s">
        <v>5</v>
      </c>
      <c r="BHC7" s="41" t="s">
        <v>1</v>
      </c>
      <c r="BHD7" s="42" t="s">
        <v>6</v>
      </c>
      <c r="BHE7" s="41" t="s">
        <v>1</v>
      </c>
      <c r="BHF7" s="42" t="s">
        <v>3</v>
      </c>
      <c r="BHG7" s="42" t="s">
        <v>2</v>
      </c>
      <c r="BHH7" s="44" t="s">
        <v>1</v>
      </c>
      <c r="BHI7" s="42" t="s">
        <v>5</v>
      </c>
      <c r="BHJ7" s="41" t="s">
        <v>1</v>
      </c>
      <c r="BHK7" s="42" t="s">
        <v>6</v>
      </c>
      <c r="BHL7" s="41" t="s">
        <v>1</v>
      </c>
      <c r="BHM7" s="42" t="s">
        <v>3</v>
      </c>
      <c r="BHN7" s="42" t="s">
        <v>2</v>
      </c>
      <c r="BHO7" s="44" t="s">
        <v>1</v>
      </c>
      <c r="BHP7" s="42" t="s">
        <v>5</v>
      </c>
      <c r="BHQ7" s="41" t="s">
        <v>1</v>
      </c>
      <c r="BHR7" s="42" t="s">
        <v>6</v>
      </c>
      <c r="BHS7" s="41" t="s">
        <v>1</v>
      </c>
      <c r="BHT7" s="42" t="s">
        <v>3</v>
      </c>
      <c r="BHU7" s="42" t="s">
        <v>2</v>
      </c>
      <c r="BHV7" s="44" t="s">
        <v>1</v>
      </c>
      <c r="BHW7" s="42" t="s">
        <v>5</v>
      </c>
      <c r="BHX7" s="41" t="s">
        <v>1</v>
      </c>
      <c r="BHY7" s="42" t="s">
        <v>6</v>
      </c>
      <c r="BHZ7" s="41" t="s">
        <v>1</v>
      </c>
      <c r="BIA7" s="42" t="s">
        <v>3</v>
      </c>
      <c r="BIB7" s="42" t="s">
        <v>2</v>
      </c>
      <c r="BIC7" s="44" t="s">
        <v>1</v>
      </c>
      <c r="BID7" s="42" t="s">
        <v>5</v>
      </c>
      <c r="BIE7" s="41" t="s">
        <v>1</v>
      </c>
      <c r="BIF7" s="42" t="s">
        <v>6</v>
      </c>
      <c r="BIG7" s="41" t="s">
        <v>1</v>
      </c>
      <c r="BIH7" s="42" t="s">
        <v>3</v>
      </c>
      <c r="BII7" s="42" t="s">
        <v>2</v>
      </c>
      <c r="BIJ7" s="44" t="s">
        <v>1</v>
      </c>
      <c r="BIK7" s="42" t="s">
        <v>5</v>
      </c>
      <c r="BIL7" s="41" t="s">
        <v>1</v>
      </c>
      <c r="BIM7" s="42" t="s">
        <v>6</v>
      </c>
      <c r="BIN7" s="41" t="s">
        <v>1</v>
      </c>
      <c r="BIO7" s="42" t="s">
        <v>3</v>
      </c>
      <c r="BIP7" s="42" t="s">
        <v>2</v>
      </c>
      <c r="BIQ7" s="44" t="s">
        <v>1</v>
      </c>
      <c r="BIR7" s="42" t="s">
        <v>5</v>
      </c>
      <c r="BIS7" s="41" t="s">
        <v>1</v>
      </c>
      <c r="BIT7" s="42" t="s">
        <v>6</v>
      </c>
      <c r="BIU7" s="41" t="s">
        <v>1</v>
      </c>
      <c r="BIV7" s="42" t="s">
        <v>3</v>
      </c>
      <c r="BIW7" s="42" t="s">
        <v>2</v>
      </c>
      <c r="BIX7" s="44" t="s">
        <v>1</v>
      </c>
      <c r="BIY7" s="42" t="s">
        <v>5</v>
      </c>
      <c r="BIZ7" s="41" t="s">
        <v>1</v>
      </c>
      <c r="BJA7" s="42" t="s">
        <v>6</v>
      </c>
      <c r="BJB7" s="41" t="s">
        <v>1</v>
      </c>
      <c r="BJC7" s="42" t="s">
        <v>3</v>
      </c>
      <c r="BJD7" s="42" t="s">
        <v>2</v>
      </c>
      <c r="BJE7" s="44" t="s">
        <v>1</v>
      </c>
      <c r="BJF7" s="42" t="s">
        <v>5</v>
      </c>
      <c r="BJG7" s="41" t="s">
        <v>1</v>
      </c>
      <c r="BJH7" s="42" t="s">
        <v>6</v>
      </c>
      <c r="BJI7" s="41" t="s">
        <v>1</v>
      </c>
      <c r="BJJ7" s="42" t="s">
        <v>3</v>
      </c>
      <c r="BJK7" s="42" t="s">
        <v>2</v>
      </c>
      <c r="BJL7" s="44" t="s">
        <v>1</v>
      </c>
      <c r="BJM7" s="42" t="s">
        <v>5</v>
      </c>
      <c r="BJN7" s="41" t="s">
        <v>1</v>
      </c>
      <c r="BJO7" s="42" t="s">
        <v>6</v>
      </c>
      <c r="BJP7" s="41" t="s">
        <v>1</v>
      </c>
      <c r="BJQ7" s="42" t="s">
        <v>3</v>
      </c>
      <c r="BJR7" s="42" t="s">
        <v>2</v>
      </c>
      <c r="BJS7" s="44" t="s">
        <v>1</v>
      </c>
      <c r="BJT7" s="42" t="s">
        <v>5</v>
      </c>
      <c r="BJU7" s="41" t="s">
        <v>1</v>
      </c>
      <c r="BJV7" s="42" t="s">
        <v>6</v>
      </c>
      <c r="BJW7" s="41" t="s">
        <v>1</v>
      </c>
      <c r="BJX7" s="42" t="s">
        <v>3</v>
      </c>
      <c r="BJY7" s="42" t="s">
        <v>2</v>
      </c>
      <c r="BJZ7" s="44" t="s">
        <v>1</v>
      </c>
      <c r="BKA7" s="42" t="s">
        <v>5</v>
      </c>
      <c r="BKB7" s="41" t="s">
        <v>1</v>
      </c>
      <c r="BKC7" s="42" t="s">
        <v>6</v>
      </c>
      <c r="BKD7" s="41" t="s">
        <v>1</v>
      </c>
      <c r="BKE7" s="42" t="s">
        <v>3</v>
      </c>
      <c r="BKF7" s="42" t="s">
        <v>2</v>
      </c>
      <c r="BKG7" s="44" t="s">
        <v>1</v>
      </c>
      <c r="BKH7" s="42" t="s">
        <v>5</v>
      </c>
      <c r="BKI7" s="41" t="s">
        <v>1</v>
      </c>
      <c r="BKJ7" s="42" t="s">
        <v>6</v>
      </c>
      <c r="BKK7" s="41" t="s">
        <v>1</v>
      </c>
      <c r="BKL7" s="42" t="s">
        <v>3</v>
      </c>
      <c r="BKM7" s="42" t="s">
        <v>2</v>
      </c>
      <c r="BKN7" s="44" t="s">
        <v>1</v>
      </c>
      <c r="BKO7" s="42" t="s">
        <v>5</v>
      </c>
      <c r="BKP7" s="41" t="s">
        <v>1</v>
      </c>
      <c r="BKQ7" s="42" t="s">
        <v>6</v>
      </c>
      <c r="BKR7" s="41" t="s">
        <v>1</v>
      </c>
      <c r="BKS7" s="42" t="s">
        <v>3</v>
      </c>
      <c r="BKT7" s="42" t="s">
        <v>2</v>
      </c>
      <c r="BKU7" s="44" t="s">
        <v>1</v>
      </c>
      <c r="BKV7" s="42" t="s">
        <v>5</v>
      </c>
      <c r="BKW7" s="41" t="s">
        <v>1</v>
      </c>
      <c r="BKX7" s="42" t="s">
        <v>6</v>
      </c>
      <c r="BKY7" s="41" t="s">
        <v>1</v>
      </c>
      <c r="BKZ7" s="42" t="s">
        <v>3</v>
      </c>
      <c r="BLA7" s="42" t="s">
        <v>2</v>
      </c>
      <c r="BLB7" s="44" t="s">
        <v>1</v>
      </c>
      <c r="BLC7" s="42" t="s">
        <v>5</v>
      </c>
      <c r="BLD7" s="41" t="s">
        <v>1</v>
      </c>
      <c r="BLE7" s="42" t="s">
        <v>6</v>
      </c>
      <c r="BLF7" s="41" t="s">
        <v>1</v>
      </c>
      <c r="BLG7" s="42" t="s">
        <v>3</v>
      </c>
      <c r="BLH7" s="42" t="s">
        <v>2</v>
      </c>
      <c r="BLI7" s="44" t="s">
        <v>1</v>
      </c>
      <c r="BLJ7" s="42" t="s">
        <v>5</v>
      </c>
      <c r="BLK7" s="41" t="s">
        <v>1</v>
      </c>
      <c r="BLL7" s="42" t="s">
        <v>6</v>
      </c>
      <c r="BLM7" s="41" t="s">
        <v>1</v>
      </c>
      <c r="BLN7" s="42" t="s">
        <v>3</v>
      </c>
      <c r="BLO7" s="42" t="s">
        <v>2</v>
      </c>
      <c r="BLP7" s="44" t="s">
        <v>1</v>
      </c>
      <c r="BLQ7" s="42" t="s">
        <v>5</v>
      </c>
      <c r="BLR7" s="41" t="s">
        <v>1</v>
      </c>
      <c r="BLS7" s="42" t="s">
        <v>6</v>
      </c>
      <c r="BLT7" s="41" t="s">
        <v>1</v>
      </c>
      <c r="BLU7" s="42" t="s">
        <v>3</v>
      </c>
      <c r="BLV7" s="42" t="s">
        <v>2</v>
      </c>
      <c r="BLW7" s="44" t="s">
        <v>1</v>
      </c>
      <c r="BLX7" s="42" t="s">
        <v>5</v>
      </c>
      <c r="BLY7" s="41" t="s">
        <v>1</v>
      </c>
      <c r="BLZ7" s="42" t="s">
        <v>6</v>
      </c>
      <c r="BMA7" s="41" t="s">
        <v>1</v>
      </c>
      <c r="BMB7" s="42" t="s">
        <v>3</v>
      </c>
      <c r="BMC7" s="42" t="s">
        <v>2</v>
      </c>
      <c r="BMD7" s="44" t="s">
        <v>1</v>
      </c>
      <c r="BME7" s="42" t="s">
        <v>5</v>
      </c>
      <c r="BMF7" s="41" t="s">
        <v>1</v>
      </c>
      <c r="BMG7" s="42" t="s">
        <v>6</v>
      </c>
      <c r="BMH7" s="41" t="s">
        <v>1</v>
      </c>
      <c r="BMI7" s="42" t="s">
        <v>3</v>
      </c>
      <c r="BMJ7" s="42" t="s">
        <v>2</v>
      </c>
      <c r="BMK7" s="44" t="s">
        <v>1</v>
      </c>
      <c r="BML7" s="42" t="s">
        <v>5</v>
      </c>
      <c r="BMM7" s="41" t="s">
        <v>1</v>
      </c>
      <c r="BMN7" s="42" t="s">
        <v>6</v>
      </c>
      <c r="BMO7" s="41" t="s">
        <v>1</v>
      </c>
      <c r="BMP7" s="42" t="s">
        <v>3</v>
      </c>
      <c r="BMQ7" s="42" t="s">
        <v>2</v>
      </c>
      <c r="BMR7" s="44" t="s">
        <v>1</v>
      </c>
      <c r="BMS7" s="42" t="s">
        <v>5</v>
      </c>
      <c r="BMT7" s="41" t="s">
        <v>1</v>
      </c>
      <c r="BMU7" s="42" t="s">
        <v>6</v>
      </c>
      <c r="BMV7" s="41" t="s">
        <v>1</v>
      </c>
      <c r="BMW7" s="42" t="s">
        <v>3</v>
      </c>
      <c r="BMX7" s="42" t="s">
        <v>2</v>
      </c>
      <c r="BMY7" s="44" t="s">
        <v>1</v>
      </c>
      <c r="BMZ7" s="42" t="s">
        <v>5</v>
      </c>
      <c r="BNA7" s="41" t="s">
        <v>1</v>
      </c>
      <c r="BNB7" s="42" t="s">
        <v>6</v>
      </c>
      <c r="BNC7" s="41" t="s">
        <v>1</v>
      </c>
      <c r="BND7" s="42" t="s">
        <v>3</v>
      </c>
      <c r="BNE7" s="42" t="s">
        <v>2</v>
      </c>
      <c r="BNF7" s="44" t="s">
        <v>1</v>
      </c>
      <c r="BNG7" s="42" t="s">
        <v>5</v>
      </c>
      <c r="BNH7" s="41" t="s">
        <v>1</v>
      </c>
      <c r="BNI7" s="42" t="s">
        <v>6</v>
      </c>
      <c r="BNJ7" s="41" t="s">
        <v>1</v>
      </c>
      <c r="BNK7" s="42" t="s">
        <v>3</v>
      </c>
      <c r="BNL7" s="42" t="s">
        <v>2</v>
      </c>
      <c r="BNM7" s="44" t="s">
        <v>1</v>
      </c>
      <c r="BNN7" s="42" t="s">
        <v>5</v>
      </c>
      <c r="BNO7" s="41" t="s">
        <v>1</v>
      </c>
      <c r="BNP7" s="42" t="s">
        <v>6</v>
      </c>
      <c r="BNQ7" s="41" t="s">
        <v>1</v>
      </c>
      <c r="BNR7" s="42" t="s">
        <v>3</v>
      </c>
      <c r="BNS7" s="42" t="s">
        <v>2</v>
      </c>
      <c r="BNT7" s="44" t="s">
        <v>1</v>
      </c>
      <c r="BNU7" s="42" t="s">
        <v>5</v>
      </c>
      <c r="BNV7" s="41" t="s">
        <v>1</v>
      </c>
      <c r="BNW7" s="42" t="s">
        <v>6</v>
      </c>
      <c r="BNX7" s="41" t="s">
        <v>1</v>
      </c>
      <c r="BNY7" s="42" t="s">
        <v>3</v>
      </c>
      <c r="BNZ7" s="42" t="s">
        <v>2</v>
      </c>
      <c r="BOA7" s="44" t="s">
        <v>1</v>
      </c>
      <c r="BOB7" s="42" t="s">
        <v>5</v>
      </c>
      <c r="BOC7" s="41" t="s">
        <v>1</v>
      </c>
      <c r="BOD7" s="42" t="s">
        <v>6</v>
      </c>
      <c r="BOE7" s="41" t="s">
        <v>1</v>
      </c>
      <c r="BOF7" s="42" t="s">
        <v>3</v>
      </c>
      <c r="BOG7" s="42" t="s">
        <v>2</v>
      </c>
      <c r="BOH7" s="44" t="s">
        <v>1</v>
      </c>
      <c r="BOI7" s="42" t="s">
        <v>5</v>
      </c>
      <c r="BOJ7" s="41" t="s">
        <v>1</v>
      </c>
      <c r="BOK7" s="42" t="s">
        <v>6</v>
      </c>
      <c r="BOL7" s="41" t="s">
        <v>1</v>
      </c>
      <c r="BOM7" s="42" t="s">
        <v>3</v>
      </c>
      <c r="BON7" s="42" t="s">
        <v>2</v>
      </c>
      <c r="BOO7" s="44" t="s">
        <v>1</v>
      </c>
      <c r="BOP7" s="42" t="s">
        <v>5</v>
      </c>
      <c r="BOQ7" s="41" t="s">
        <v>1</v>
      </c>
      <c r="BOR7" s="42" t="s">
        <v>6</v>
      </c>
      <c r="BOS7" s="41" t="s">
        <v>1</v>
      </c>
      <c r="BOT7" s="42" t="s">
        <v>3</v>
      </c>
      <c r="BOU7" s="42" t="s">
        <v>2</v>
      </c>
      <c r="BOV7" s="44" t="s">
        <v>1</v>
      </c>
      <c r="BOW7" s="42" t="s">
        <v>5</v>
      </c>
      <c r="BOX7" s="41" t="s">
        <v>1</v>
      </c>
      <c r="BOY7" s="42" t="s">
        <v>6</v>
      </c>
      <c r="BOZ7" s="41" t="s">
        <v>1</v>
      </c>
      <c r="BPA7" s="42" t="s">
        <v>3</v>
      </c>
      <c r="BPB7" s="42" t="s">
        <v>2</v>
      </c>
      <c r="BPC7" s="44" t="s">
        <v>1</v>
      </c>
      <c r="BPD7" s="42" t="s">
        <v>5</v>
      </c>
      <c r="BPE7" s="41" t="s">
        <v>1</v>
      </c>
      <c r="BPF7" s="42" t="s">
        <v>6</v>
      </c>
      <c r="BPG7" s="41" t="s">
        <v>1</v>
      </c>
      <c r="BPH7" s="42" t="s">
        <v>3</v>
      </c>
      <c r="BPI7" s="42" t="s">
        <v>2</v>
      </c>
      <c r="BPJ7" s="44" t="s">
        <v>1</v>
      </c>
      <c r="BPK7" s="42" t="s">
        <v>5</v>
      </c>
      <c r="BPL7" s="41" t="s">
        <v>1</v>
      </c>
      <c r="BPM7" s="42" t="s">
        <v>6</v>
      </c>
      <c r="BPN7" s="41" t="s">
        <v>1</v>
      </c>
      <c r="BPO7" s="42" t="s">
        <v>3</v>
      </c>
      <c r="BPP7" s="42" t="s">
        <v>2</v>
      </c>
      <c r="BPQ7" s="44" t="s">
        <v>1</v>
      </c>
      <c r="BPR7" s="42" t="s">
        <v>5</v>
      </c>
      <c r="BPS7" s="41" t="s">
        <v>1</v>
      </c>
      <c r="BPT7" s="42" t="s">
        <v>6</v>
      </c>
      <c r="BPU7" s="41" t="s">
        <v>1</v>
      </c>
      <c r="BPV7" s="42" t="s">
        <v>3</v>
      </c>
      <c r="BPW7" s="42" t="s">
        <v>2</v>
      </c>
      <c r="BPX7" s="44" t="s">
        <v>1</v>
      </c>
      <c r="BPY7" s="42" t="s">
        <v>5</v>
      </c>
      <c r="BPZ7" s="41" t="s">
        <v>1</v>
      </c>
      <c r="BQA7" s="42" t="s">
        <v>6</v>
      </c>
      <c r="BQB7" s="41" t="s">
        <v>1</v>
      </c>
      <c r="BQC7" s="42" t="s">
        <v>3</v>
      </c>
      <c r="BQD7" s="42" t="s">
        <v>2</v>
      </c>
      <c r="BQE7" s="44" t="s">
        <v>1</v>
      </c>
      <c r="BQF7" s="42" t="s">
        <v>5</v>
      </c>
      <c r="BQG7" s="41" t="s">
        <v>1</v>
      </c>
      <c r="BQH7" s="42" t="s">
        <v>6</v>
      </c>
      <c r="BQI7" s="41" t="s">
        <v>1</v>
      </c>
      <c r="BQJ7" s="42" t="s">
        <v>3</v>
      </c>
      <c r="BQK7" s="42" t="s">
        <v>2</v>
      </c>
      <c r="BQL7" s="44" t="s">
        <v>1</v>
      </c>
      <c r="BQM7" s="42" t="s">
        <v>5</v>
      </c>
      <c r="BQN7" s="41" t="s">
        <v>1</v>
      </c>
      <c r="BQO7" s="42" t="s">
        <v>6</v>
      </c>
      <c r="BQP7" s="41" t="s">
        <v>1</v>
      </c>
      <c r="BQQ7" s="42" t="s">
        <v>3</v>
      </c>
      <c r="BQR7" s="42" t="s">
        <v>2</v>
      </c>
      <c r="BQS7" s="44" t="s">
        <v>1</v>
      </c>
      <c r="BQT7" s="42" t="s">
        <v>5</v>
      </c>
      <c r="BQU7" s="41" t="s">
        <v>1</v>
      </c>
      <c r="BQV7" s="42" t="s">
        <v>6</v>
      </c>
      <c r="BQW7" s="41" t="s">
        <v>1</v>
      </c>
      <c r="BQX7" s="42" t="s">
        <v>3</v>
      </c>
      <c r="BQY7" s="42" t="s">
        <v>2</v>
      </c>
      <c r="BQZ7" s="44" t="s">
        <v>1</v>
      </c>
      <c r="BRA7" s="42" t="s">
        <v>5</v>
      </c>
      <c r="BRB7" s="41" t="s">
        <v>1</v>
      </c>
      <c r="BRC7" s="42" t="s">
        <v>6</v>
      </c>
      <c r="BRD7" s="41" t="s">
        <v>1</v>
      </c>
      <c r="BRE7" s="42" t="s">
        <v>3</v>
      </c>
      <c r="BRF7" s="42" t="s">
        <v>2</v>
      </c>
      <c r="BRG7" s="44" t="s">
        <v>1</v>
      </c>
      <c r="BRH7" s="42" t="s">
        <v>5</v>
      </c>
      <c r="BRI7" s="41" t="s">
        <v>1</v>
      </c>
      <c r="BRJ7" s="42" t="s">
        <v>6</v>
      </c>
      <c r="BRK7" s="41" t="s">
        <v>1</v>
      </c>
      <c r="BRL7" s="42" t="s">
        <v>3</v>
      </c>
      <c r="BRM7" s="42" t="s">
        <v>2</v>
      </c>
      <c r="BRN7" s="44" t="s">
        <v>1</v>
      </c>
      <c r="BRO7" s="42" t="s">
        <v>5</v>
      </c>
      <c r="BRP7" s="41" t="s">
        <v>1</v>
      </c>
      <c r="BRQ7" s="42" t="s">
        <v>6</v>
      </c>
      <c r="BRR7" s="41" t="s">
        <v>1</v>
      </c>
      <c r="BRS7" s="42" t="s">
        <v>3</v>
      </c>
      <c r="BRT7" s="42" t="s">
        <v>2</v>
      </c>
      <c r="BRU7" s="44" t="s">
        <v>1</v>
      </c>
      <c r="BRV7" s="45" t="s">
        <v>5</v>
      </c>
      <c r="BRW7" s="41" t="s">
        <v>1</v>
      </c>
      <c r="BRX7" s="42" t="s">
        <v>6</v>
      </c>
      <c r="BRY7" s="41" t="s">
        <v>1</v>
      </c>
      <c r="BRZ7" s="42" t="s">
        <v>3</v>
      </c>
      <c r="BSA7" s="42" t="s">
        <v>2</v>
      </c>
      <c r="BSB7" s="44" t="s">
        <v>1</v>
      </c>
      <c r="BSC7" s="45" t="s">
        <v>5</v>
      </c>
      <c r="BSD7" s="41" t="s">
        <v>1</v>
      </c>
      <c r="BSE7" s="42" t="s">
        <v>6</v>
      </c>
      <c r="BSF7" s="41" t="s">
        <v>1</v>
      </c>
      <c r="BSG7" s="42" t="s">
        <v>3</v>
      </c>
      <c r="BSH7" s="42" t="s">
        <v>2</v>
      </c>
      <c r="BSI7" s="44" t="s">
        <v>1</v>
      </c>
      <c r="BSJ7" s="45" t="s">
        <v>5</v>
      </c>
      <c r="BSK7" s="41" t="s">
        <v>1</v>
      </c>
      <c r="BSL7" s="42" t="s">
        <v>6</v>
      </c>
      <c r="BSM7" s="41" t="s">
        <v>1</v>
      </c>
      <c r="BSN7" s="42" t="s">
        <v>3</v>
      </c>
      <c r="BSO7" s="42" t="s">
        <v>2</v>
      </c>
      <c r="BSP7" s="44" t="s">
        <v>1</v>
      </c>
      <c r="BSQ7" s="45" t="s">
        <v>5</v>
      </c>
      <c r="BSR7" s="41" t="s">
        <v>1</v>
      </c>
      <c r="BSS7" s="42" t="s">
        <v>6</v>
      </c>
      <c r="BST7" s="41" t="s">
        <v>1</v>
      </c>
      <c r="BSU7" s="42" t="s">
        <v>3</v>
      </c>
      <c r="BSV7" s="42" t="s">
        <v>2</v>
      </c>
      <c r="BSW7" s="44" t="s">
        <v>1</v>
      </c>
      <c r="BSX7" s="45" t="s">
        <v>5</v>
      </c>
      <c r="BSY7" s="41" t="s">
        <v>1</v>
      </c>
      <c r="BSZ7" s="42" t="s">
        <v>6</v>
      </c>
      <c r="BTA7" s="41" t="s">
        <v>1</v>
      </c>
      <c r="BTB7" s="42" t="s">
        <v>3</v>
      </c>
      <c r="BTC7" s="42" t="s">
        <v>2</v>
      </c>
      <c r="BTD7" s="44" t="s">
        <v>1</v>
      </c>
      <c r="BTE7" s="45" t="s">
        <v>5</v>
      </c>
      <c r="BTF7" s="41" t="s">
        <v>1</v>
      </c>
      <c r="BTG7" s="42" t="s">
        <v>6</v>
      </c>
      <c r="BTH7" s="41" t="s">
        <v>1</v>
      </c>
      <c r="BTI7" s="42" t="s">
        <v>3</v>
      </c>
      <c r="BTJ7" s="42" t="s">
        <v>2</v>
      </c>
      <c r="BTK7" s="44" t="s">
        <v>1</v>
      </c>
      <c r="BTL7" s="45" t="s">
        <v>5</v>
      </c>
      <c r="BTM7" s="41" t="s">
        <v>1</v>
      </c>
      <c r="BTN7" s="42" t="s">
        <v>6</v>
      </c>
      <c r="BTO7" s="41" t="s">
        <v>1</v>
      </c>
      <c r="BTP7" s="42" t="s">
        <v>3</v>
      </c>
      <c r="BTQ7" s="42" t="s">
        <v>2</v>
      </c>
      <c r="BTR7" s="44" t="s">
        <v>1</v>
      </c>
      <c r="BTS7" s="45" t="s">
        <v>5</v>
      </c>
      <c r="BTT7" s="41" t="s">
        <v>1</v>
      </c>
      <c r="BTU7" s="42" t="s">
        <v>6</v>
      </c>
      <c r="BTV7" s="41" t="s">
        <v>1</v>
      </c>
      <c r="BTW7" s="42" t="s">
        <v>3</v>
      </c>
      <c r="BTX7" s="42" t="s">
        <v>2</v>
      </c>
      <c r="BTY7" s="44" t="s">
        <v>1</v>
      </c>
      <c r="BTZ7" s="45" t="s">
        <v>5</v>
      </c>
      <c r="BUA7" s="41" t="s">
        <v>1</v>
      </c>
      <c r="BUB7" s="42" t="s">
        <v>6</v>
      </c>
      <c r="BUC7" s="41" t="s">
        <v>1</v>
      </c>
      <c r="BUD7" s="42" t="s">
        <v>3</v>
      </c>
      <c r="BUE7" s="42" t="s">
        <v>2</v>
      </c>
      <c r="BUF7" s="44" t="s">
        <v>1</v>
      </c>
      <c r="BUG7" s="45" t="s">
        <v>5</v>
      </c>
      <c r="BUH7" s="41" t="s">
        <v>1</v>
      </c>
      <c r="BUI7" s="42" t="s">
        <v>6</v>
      </c>
      <c r="BUJ7" s="41" t="s">
        <v>1</v>
      </c>
      <c r="BUK7" s="42" t="s">
        <v>3</v>
      </c>
      <c r="BUL7" s="42" t="s">
        <v>2</v>
      </c>
      <c r="BUM7" s="44" t="s">
        <v>1</v>
      </c>
      <c r="BUN7" s="45" t="s">
        <v>5</v>
      </c>
      <c r="BUO7" s="41" t="s">
        <v>1</v>
      </c>
      <c r="BUP7" s="42" t="s">
        <v>6</v>
      </c>
      <c r="BUQ7" s="41" t="s">
        <v>1</v>
      </c>
      <c r="BUR7" s="42" t="s">
        <v>3</v>
      </c>
      <c r="BUS7" s="42" t="s">
        <v>2</v>
      </c>
      <c r="BUT7" s="44" t="s">
        <v>1</v>
      </c>
      <c r="BUU7" s="45" t="s">
        <v>5</v>
      </c>
      <c r="BUV7" s="41" t="s">
        <v>1</v>
      </c>
      <c r="BUW7" s="42" t="s">
        <v>6</v>
      </c>
      <c r="BUX7" s="41" t="s">
        <v>1</v>
      </c>
      <c r="BUY7" s="42" t="s">
        <v>3</v>
      </c>
      <c r="BUZ7" s="42" t="s">
        <v>2</v>
      </c>
      <c r="BVA7" s="44" t="s">
        <v>1</v>
      </c>
      <c r="BVB7" s="45" t="s">
        <v>5</v>
      </c>
      <c r="BVC7" s="41" t="s">
        <v>1</v>
      </c>
      <c r="BVD7" s="42" t="s">
        <v>6</v>
      </c>
      <c r="BVE7" s="41" t="s">
        <v>1</v>
      </c>
      <c r="BVF7" s="42" t="s">
        <v>3</v>
      </c>
      <c r="BVG7" s="42" t="s">
        <v>2</v>
      </c>
      <c r="BVH7" s="44" t="s">
        <v>1</v>
      </c>
      <c r="BVI7" s="45" t="s">
        <v>5</v>
      </c>
      <c r="BVJ7" s="41" t="s">
        <v>1</v>
      </c>
      <c r="BVK7" s="42" t="s">
        <v>6</v>
      </c>
      <c r="BVL7" s="41" t="s">
        <v>1</v>
      </c>
      <c r="BVM7" s="42" t="s">
        <v>3</v>
      </c>
      <c r="BVN7" s="42" t="s">
        <v>2</v>
      </c>
      <c r="BVO7" s="44" t="s">
        <v>1</v>
      </c>
      <c r="BVP7" s="45" t="s">
        <v>5</v>
      </c>
      <c r="BVQ7" s="41" t="s">
        <v>1</v>
      </c>
      <c r="BVR7" s="42" t="s">
        <v>6</v>
      </c>
      <c r="BVS7" s="41" t="s">
        <v>1</v>
      </c>
      <c r="BVT7" s="42" t="s">
        <v>3</v>
      </c>
      <c r="BVU7" s="42" t="s">
        <v>2</v>
      </c>
      <c r="BVV7" s="44" t="s">
        <v>1</v>
      </c>
      <c r="BVW7" s="45" t="s">
        <v>5</v>
      </c>
      <c r="BVX7" s="41" t="s">
        <v>1</v>
      </c>
      <c r="BVY7" s="42" t="s">
        <v>6</v>
      </c>
      <c r="BVZ7" s="41" t="s">
        <v>1</v>
      </c>
      <c r="BWA7" s="42" t="s">
        <v>3</v>
      </c>
      <c r="BWB7" s="42" t="s">
        <v>2</v>
      </c>
      <c r="BWC7" s="44" t="s">
        <v>1</v>
      </c>
      <c r="BWD7" s="45" t="s">
        <v>5</v>
      </c>
      <c r="BWE7" s="41" t="s">
        <v>1</v>
      </c>
      <c r="BWF7" s="42" t="s">
        <v>6</v>
      </c>
      <c r="BWG7" s="41" t="s">
        <v>1</v>
      </c>
      <c r="BWH7" s="42" t="s">
        <v>3</v>
      </c>
      <c r="BWI7" s="42" t="s">
        <v>2</v>
      </c>
      <c r="BWJ7" s="44" t="s">
        <v>1</v>
      </c>
      <c r="BWK7" s="45" t="s">
        <v>5</v>
      </c>
      <c r="BWL7" s="41" t="s">
        <v>1</v>
      </c>
      <c r="BWM7" s="42" t="s">
        <v>6</v>
      </c>
      <c r="BWN7" s="41" t="s">
        <v>1</v>
      </c>
      <c r="BWO7" s="42" t="s">
        <v>3</v>
      </c>
      <c r="BWP7" s="42" t="s">
        <v>2</v>
      </c>
      <c r="BWQ7" s="44" t="s">
        <v>1</v>
      </c>
      <c r="BWR7" s="45" t="s">
        <v>5</v>
      </c>
      <c r="BWS7" s="41" t="s">
        <v>1</v>
      </c>
      <c r="BWT7" s="42" t="s">
        <v>6</v>
      </c>
      <c r="BWU7" s="41" t="s">
        <v>1</v>
      </c>
      <c r="BWV7" s="42" t="s">
        <v>3</v>
      </c>
      <c r="BWW7" s="42" t="s">
        <v>2</v>
      </c>
      <c r="BWX7" s="44" t="s">
        <v>1</v>
      </c>
      <c r="BWY7" s="45" t="s">
        <v>5</v>
      </c>
      <c r="BWZ7" s="41" t="s">
        <v>1</v>
      </c>
      <c r="BXA7" s="42" t="s">
        <v>6</v>
      </c>
      <c r="BXB7" s="41" t="s">
        <v>1</v>
      </c>
      <c r="BXC7" s="42" t="s">
        <v>3</v>
      </c>
      <c r="BXD7" s="42" t="s">
        <v>2</v>
      </c>
      <c r="BXE7" s="44" t="s">
        <v>1</v>
      </c>
      <c r="BXF7" s="45" t="s">
        <v>5</v>
      </c>
      <c r="BXG7" s="41" t="s">
        <v>1</v>
      </c>
      <c r="BXH7" s="42" t="s">
        <v>6</v>
      </c>
      <c r="BXI7" s="41" t="s">
        <v>1</v>
      </c>
      <c r="BXJ7" s="42" t="s">
        <v>3</v>
      </c>
      <c r="BXK7" s="42" t="s">
        <v>2</v>
      </c>
      <c r="BXL7" s="44" t="s">
        <v>1</v>
      </c>
      <c r="BXM7" s="45" t="s">
        <v>5</v>
      </c>
      <c r="BXN7" s="41" t="s">
        <v>1</v>
      </c>
      <c r="BXO7" s="42" t="s">
        <v>6</v>
      </c>
      <c r="BXP7" s="41" t="s">
        <v>1</v>
      </c>
      <c r="BXQ7" s="42" t="s">
        <v>3</v>
      </c>
      <c r="BXR7" s="42" t="s">
        <v>2</v>
      </c>
      <c r="BXS7" s="44" t="s">
        <v>1</v>
      </c>
      <c r="BXT7" s="45" t="s">
        <v>5</v>
      </c>
      <c r="BXU7" s="41" t="s">
        <v>1</v>
      </c>
      <c r="BXV7" s="42" t="s">
        <v>6</v>
      </c>
      <c r="BXW7" s="41" t="s">
        <v>1</v>
      </c>
      <c r="BXX7" s="42" t="s">
        <v>3</v>
      </c>
      <c r="BXY7" s="42" t="s">
        <v>2</v>
      </c>
      <c r="BXZ7" s="44" t="s">
        <v>1</v>
      </c>
      <c r="BYA7" s="45" t="s">
        <v>5</v>
      </c>
      <c r="BYB7" s="41" t="s">
        <v>1</v>
      </c>
      <c r="BYC7" s="42" t="s">
        <v>6</v>
      </c>
      <c r="BYD7" s="41" t="s">
        <v>1</v>
      </c>
      <c r="BYE7" s="42" t="s">
        <v>3</v>
      </c>
      <c r="BYF7" s="42" t="s">
        <v>2</v>
      </c>
      <c r="BYG7" s="44" t="s">
        <v>1</v>
      </c>
      <c r="BYH7" s="45" t="s">
        <v>5</v>
      </c>
      <c r="BYI7" s="41" t="s">
        <v>1</v>
      </c>
      <c r="BYJ7" s="42" t="s">
        <v>6</v>
      </c>
      <c r="BYK7" s="41" t="s">
        <v>1</v>
      </c>
      <c r="BYL7" s="42" t="s">
        <v>3</v>
      </c>
      <c r="BYM7" s="42" t="s">
        <v>2</v>
      </c>
      <c r="BYN7" s="44" t="s">
        <v>1</v>
      </c>
      <c r="BYO7" s="45" t="s">
        <v>5</v>
      </c>
      <c r="BYP7" s="41" t="s">
        <v>1</v>
      </c>
      <c r="BYQ7" s="42" t="s">
        <v>6</v>
      </c>
      <c r="BYR7" s="41" t="s">
        <v>1</v>
      </c>
      <c r="BYS7" s="42" t="s">
        <v>3</v>
      </c>
      <c r="BYT7" s="42" t="s">
        <v>2</v>
      </c>
      <c r="BYU7" s="44" t="s">
        <v>1</v>
      </c>
      <c r="BYV7" s="45" t="s">
        <v>5</v>
      </c>
      <c r="BYW7" s="41" t="s">
        <v>1</v>
      </c>
      <c r="BYX7" s="42" t="s">
        <v>6</v>
      </c>
      <c r="BYY7" s="41" t="s">
        <v>1</v>
      </c>
      <c r="BYZ7" s="42" t="s">
        <v>3</v>
      </c>
      <c r="BZA7" s="42" t="s">
        <v>2</v>
      </c>
      <c r="BZB7" s="44" t="s">
        <v>1</v>
      </c>
      <c r="BZC7" s="45" t="s">
        <v>5</v>
      </c>
      <c r="BZD7" s="41" t="s">
        <v>1</v>
      </c>
      <c r="BZE7" s="42" t="s">
        <v>6</v>
      </c>
      <c r="BZF7" s="41" t="s">
        <v>1</v>
      </c>
      <c r="BZG7" s="42" t="s">
        <v>3</v>
      </c>
      <c r="BZH7" s="42" t="s">
        <v>2</v>
      </c>
      <c r="BZI7" s="44" t="s">
        <v>1</v>
      </c>
      <c r="BZJ7" s="45" t="s">
        <v>5</v>
      </c>
      <c r="BZK7" s="41" t="s">
        <v>1</v>
      </c>
      <c r="BZL7" s="42" t="s">
        <v>6</v>
      </c>
      <c r="BZM7" s="41" t="s">
        <v>1</v>
      </c>
      <c r="BZN7" s="42" t="s">
        <v>3</v>
      </c>
      <c r="BZO7" s="42" t="s">
        <v>2</v>
      </c>
      <c r="BZP7" s="44" t="s">
        <v>1</v>
      </c>
      <c r="BZQ7" s="45" t="s">
        <v>5</v>
      </c>
      <c r="BZR7" s="41" t="s">
        <v>1</v>
      </c>
      <c r="BZS7" s="42" t="s">
        <v>6</v>
      </c>
      <c r="BZT7" s="41" t="s">
        <v>1</v>
      </c>
      <c r="BZU7" s="42" t="s">
        <v>3</v>
      </c>
      <c r="BZV7" s="42" t="s">
        <v>2</v>
      </c>
      <c r="BZW7" s="44" t="s">
        <v>1</v>
      </c>
      <c r="BZX7" s="45" t="s">
        <v>5</v>
      </c>
      <c r="BZY7" s="41" t="s">
        <v>1</v>
      </c>
      <c r="BZZ7" s="42" t="s">
        <v>6</v>
      </c>
      <c r="CAA7" s="41" t="s">
        <v>1</v>
      </c>
      <c r="CAB7" s="42" t="s">
        <v>3</v>
      </c>
      <c r="CAC7" s="42" t="s">
        <v>2</v>
      </c>
      <c r="CAD7" s="44" t="s">
        <v>1</v>
      </c>
      <c r="CAE7" s="45" t="s">
        <v>5</v>
      </c>
      <c r="CAF7" s="41" t="s">
        <v>1</v>
      </c>
      <c r="CAG7" s="42" t="s">
        <v>6</v>
      </c>
      <c r="CAH7" s="41" t="s">
        <v>1</v>
      </c>
      <c r="CAI7" s="42" t="s">
        <v>3</v>
      </c>
      <c r="CAJ7" s="42" t="s">
        <v>2</v>
      </c>
      <c r="CAK7" s="44" t="s">
        <v>1</v>
      </c>
      <c r="CAL7" s="45" t="s">
        <v>5</v>
      </c>
      <c r="CAM7" s="41" t="s">
        <v>1</v>
      </c>
      <c r="CAN7" s="42" t="s">
        <v>6</v>
      </c>
      <c r="CAO7" s="41" t="s">
        <v>1</v>
      </c>
      <c r="CAP7" s="42" t="s">
        <v>3</v>
      </c>
      <c r="CAQ7" s="42" t="s">
        <v>2</v>
      </c>
      <c r="CAR7" s="44" t="s">
        <v>1</v>
      </c>
      <c r="CAS7" s="45" t="s">
        <v>5</v>
      </c>
      <c r="CAT7" s="41" t="s">
        <v>1</v>
      </c>
      <c r="CAU7" s="42" t="s">
        <v>6</v>
      </c>
      <c r="CAV7" s="41" t="s">
        <v>1</v>
      </c>
      <c r="CAW7" s="42" t="s">
        <v>3</v>
      </c>
      <c r="CAX7" s="42" t="s">
        <v>2</v>
      </c>
      <c r="CAY7" s="44" t="s">
        <v>1</v>
      </c>
      <c r="CAZ7" s="45" t="s">
        <v>5</v>
      </c>
      <c r="CBA7" s="41" t="s">
        <v>1</v>
      </c>
      <c r="CBB7" s="42" t="s">
        <v>6</v>
      </c>
      <c r="CBC7" s="41" t="s">
        <v>1</v>
      </c>
      <c r="CBD7" s="42" t="s">
        <v>3</v>
      </c>
      <c r="CBE7" s="42" t="s">
        <v>2</v>
      </c>
      <c r="CBF7" s="44" t="s">
        <v>1</v>
      </c>
      <c r="CBG7" s="45" t="s">
        <v>5</v>
      </c>
      <c r="CBH7" s="41" t="s">
        <v>1</v>
      </c>
      <c r="CBI7" s="42" t="s">
        <v>6</v>
      </c>
      <c r="CBJ7" s="41" t="s">
        <v>1</v>
      </c>
      <c r="CBK7" s="42" t="s">
        <v>3</v>
      </c>
      <c r="CBL7" s="42" t="s">
        <v>2</v>
      </c>
      <c r="CBM7" s="44" t="s">
        <v>1</v>
      </c>
      <c r="CBN7" s="45" t="s">
        <v>5</v>
      </c>
      <c r="CBO7" s="41" t="s">
        <v>1</v>
      </c>
      <c r="CBP7" s="42" t="s">
        <v>6</v>
      </c>
      <c r="CBQ7" s="41" t="s">
        <v>1</v>
      </c>
      <c r="CBR7" s="42" t="s">
        <v>3</v>
      </c>
      <c r="CBS7" s="42" t="s">
        <v>2</v>
      </c>
      <c r="CBT7" s="44" t="s">
        <v>1</v>
      </c>
      <c r="CBU7" s="45" t="s">
        <v>5</v>
      </c>
      <c r="CBV7" s="41" t="s">
        <v>1</v>
      </c>
      <c r="CBW7" s="42" t="s">
        <v>6</v>
      </c>
      <c r="CBX7" s="41" t="s">
        <v>1</v>
      </c>
      <c r="CBY7" s="42" t="s">
        <v>3</v>
      </c>
      <c r="CBZ7" s="42" t="s">
        <v>2</v>
      </c>
      <c r="CCA7" s="44" t="s">
        <v>1</v>
      </c>
      <c r="CCB7" s="45" t="s">
        <v>5</v>
      </c>
      <c r="CCC7" s="41" t="s">
        <v>1</v>
      </c>
      <c r="CCD7" s="42" t="s">
        <v>6</v>
      </c>
      <c r="CCE7" s="41" t="s">
        <v>1</v>
      </c>
      <c r="CCF7" s="42" t="s">
        <v>3</v>
      </c>
      <c r="CCG7" s="42" t="s">
        <v>2</v>
      </c>
      <c r="CCH7" s="44" t="s">
        <v>1</v>
      </c>
      <c r="CCI7" s="45" t="s">
        <v>5</v>
      </c>
      <c r="CCJ7" s="41" t="s">
        <v>1</v>
      </c>
      <c r="CCK7" s="42" t="s">
        <v>6</v>
      </c>
      <c r="CCL7" s="41" t="s">
        <v>1</v>
      </c>
      <c r="CCM7" s="42" t="s">
        <v>3</v>
      </c>
      <c r="CCN7" s="42" t="s">
        <v>2</v>
      </c>
      <c r="CCO7" s="44" t="s">
        <v>1</v>
      </c>
      <c r="CCP7" s="45" t="s">
        <v>5</v>
      </c>
      <c r="CCQ7" s="41" t="s">
        <v>1</v>
      </c>
      <c r="CCR7" s="42" t="s">
        <v>6</v>
      </c>
      <c r="CCS7" s="41" t="s">
        <v>1</v>
      </c>
      <c r="CCT7" s="42" t="s">
        <v>3</v>
      </c>
      <c r="CCU7" s="42" t="s">
        <v>2</v>
      </c>
      <c r="CCV7" s="44" t="s">
        <v>1</v>
      </c>
      <c r="CCW7" s="45" t="s">
        <v>5</v>
      </c>
      <c r="CCX7" s="41" t="s">
        <v>1</v>
      </c>
      <c r="CCY7" s="42" t="s">
        <v>6</v>
      </c>
      <c r="CCZ7" s="41" t="s">
        <v>1</v>
      </c>
      <c r="CDA7" s="42" t="s">
        <v>3</v>
      </c>
      <c r="CDB7" s="42" t="s">
        <v>2</v>
      </c>
      <c r="CDC7" s="44" t="s">
        <v>1</v>
      </c>
      <c r="CDD7" s="45" t="s">
        <v>5</v>
      </c>
      <c r="CDE7" s="41" t="s">
        <v>1</v>
      </c>
      <c r="CDF7" s="42" t="s">
        <v>6</v>
      </c>
      <c r="CDG7" s="41" t="s">
        <v>1</v>
      </c>
      <c r="CDH7" s="42" t="s">
        <v>3</v>
      </c>
      <c r="CDI7" s="42" t="s">
        <v>2</v>
      </c>
      <c r="CDJ7" s="44" t="s">
        <v>1</v>
      </c>
      <c r="CDK7" s="45" t="s">
        <v>5</v>
      </c>
      <c r="CDL7" s="41" t="s">
        <v>1</v>
      </c>
      <c r="CDM7" s="42" t="s">
        <v>6</v>
      </c>
      <c r="CDN7" s="41" t="s">
        <v>1</v>
      </c>
      <c r="CDO7" s="42" t="s">
        <v>3</v>
      </c>
      <c r="CDP7" s="42" t="s">
        <v>2</v>
      </c>
      <c r="CDQ7" s="44" t="s">
        <v>1</v>
      </c>
      <c r="CDR7" s="45" t="s">
        <v>5</v>
      </c>
      <c r="CDS7" s="41" t="s">
        <v>1</v>
      </c>
      <c r="CDT7" s="42" t="s">
        <v>6</v>
      </c>
      <c r="CDU7" s="41" t="s">
        <v>1</v>
      </c>
      <c r="CDV7" s="42" t="s">
        <v>3</v>
      </c>
      <c r="CDW7" s="42" t="s">
        <v>2</v>
      </c>
      <c r="CDX7" s="44" t="s">
        <v>1</v>
      </c>
      <c r="CDY7" s="45" t="s">
        <v>5</v>
      </c>
      <c r="CDZ7" s="41" t="s">
        <v>1</v>
      </c>
      <c r="CEA7" s="42" t="s">
        <v>6</v>
      </c>
      <c r="CEB7" s="41" t="s">
        <v>1</v>
      </c>
      <c r="CEC7" s="42" t="s">
        <v>3</v>
      </c>
      <c r="CED7" s="42" t="s">
        <v>2</v>
      </c>
      <c r="CEE7" s="44" t="s">
        <v>1</v>
      </c>
      <c r="CEF7" s="45" t="s">
        <v>5</v>
      </c>
      <c r="CEG7" s="41" t="s">
        <v>1</v>
      </c>
      <c r="CEH7" s="42" t="s">
        <v>6</v>
      </c>
      <c r="CEI7" s="41" t="s">
        <v>1</v>
      </c>
      <c r="CEJ7" s="42" t="s">
        <v>3</v>
      </c>
      <c r="CEK7" s="42" t="s">
        <v>2</v>
      </c>
      <c r="CEL7" s="44" t="s">
        <v>1</v>
      </c>
      <c r="CEM7" s="45" t="s">
        <v>5</v>
      </c>
      <c r="CEN7" s="41" t="s">
        <v>1</v>
      </c>
      <c r="CEO7" s="42" t="s">
        <v>6</v>
      </c>
      <c r="CEP7" s="41" t="s">
        <v>1</v>
      </c>
      <c r="CEQ7" s="42" t="s">
        <v>3</v>
      </c>
      <c r="CER7" s="42" t="s">
        <v>2</v>
      </c>
      <c r="CES7" s="44" t="s">
        <v>1</v>
      </c>
      <c r="CET7" s="45" t="s">
        <v>5</v>
      </c>
      <c r="CEU7" s="41" t="s">
        <v>1</v>
      </c>
      <c r="CEV7" s="42" t="s">
        <v>6</v>
      </c>
      <c r="CEW7" s="41" t="s">
        <v>1</v>
      </c>
      <c r="CEX7" s="42" t="s">
        <v>3</v>
      </c>
      <c r="CEY7" s="42" t="s">
        <v>2</v>
      </c>
      <c r="CEZ7" s="44" t="s">
        <v>1</v>
      </c>
      <c r="CFA7" s="45" t="s">
        <v>5</v>
      </c>
      <c r="CFB7" s="41" t="s">
        <v>1</v>
      </c>
      <c r="CFC7" s="42" t="s">
        <v>6</v>
      </c>
      <c r="CFD7" s="41" t="s">
        <v>1</v>
      </c>
      <c r="CFE7" s="42" t="s">
        <v>3</v>
      </c>
      <c r="CFF7" s="42" t="s">
        <v>2</v>
      </c>
      <c r="CFG7" s="44" t="s">
        <v>1</v>
      </c>
      <c r="CFH7" s="45" t="s">
        <v>5</v>
      </c>
      <c r="CFI7" s="41" t="s">
        <v>1</v>
      </c>
      <c r="CFJ7" s="42" t="s">
        <v>6</v>
      </c>
      <c r="CFK7" s="41" t="s">
        <v>1</v>
      </c>
      <c r="CFL7" s="42" t="s">
        <v>3</v>
      </c>
      <c r="CFM7" s="42" t="s">
        <v>2</v>
      </c>
      <c r="CFN7" s="44" t="s">
        <v>1</v>
      </c>
      <c r="CFO7" s="45" t="s">
        <v>5</v>
      </c>
      <c r="CFP7" s="41" t="s">
        <v>1</v>
      </c>
      <c r="CFQ7" s="42" t="s">
        <v>6</v>
      </c>
      <c r="CFR7" s="41" t="s">
        <v>1</v>
      </c>
      <c r="CFS7" s="42" t="s">
        <v>3</v>
      </c>
      <c r="CFT7" s="42" t="s">
        <v>2</v>
      </c>
      <c r="CFU7" s="44" t="s">
        <v>1</v>
      </c>
      <c r="CFV7" s="45" t="s">
        <v>5</v>
      </c>
      <c r="CFW7" s="41" t="s">
        <v>1</v>
      </c>
      <c r="CFX7" s="42" t="s">
        <v>6</v>
      </c>
      <c r="CFY7" s="41" t="s">
        <v>1</v>
      </c>
      <c r="CFZ7" s="42" t="s">
        <v>3</v>
      </c>
      <c r="CGA7" s="42" t="s">
        <v>2</v>
      </c>
      <c r="CGB7" s="44" t="s">
        <v>1</v>
      </c>
      <c r="CGC7" s="45" t="s">
        <v>5</v>
      </c>
      <c r="CGD7" s="41" t="s">
        <v>1</v>
      </c>
      <c r="CGE7" s="42" t="s">
        <v>6</v>
      </c>
      <c r="CGF7" s="41" t="s">
        <v>1</v>
      </c>
      <c r="CGG7" s="42" t="s">
        <v>3</v>
      </c>
      <c r="CGH7" s="42" t="s">
        <v>2</v>
      </c>
      <c r="CGI7" s="44" t="s">
        <v>1</v>
      </c>
      <c r="CGJ7" s="45" t="s">
        <v>5</v>
      </c>
      <c r="CGK7" s="41" t="s">
        <v>1</v>
      </c>
      <c r="CGL7" s="42" t="s">
        <v>6</v>
      </c>
      <c r="CGM7" s="41" t="s">
        <v>1</v>
      </c>
      <c r="CGN7" s="42" t="s">
        <v>3</v>
      </c>
      <c r="CGO7" s="42" t="s">
        <v>2</v>
      </c>
      <c r="CGP7" s="44" t="s">
        <v>1</v>
      </c>
      <c r="CGQ7" s="45" t="s">
        <v>5</v>
      </c>
      <c r="CGR7" s="41" t="s">
        <v>1</v>
      </c>
      <c r="CGS7" s="42" t="s">
        <v>6</v>
      </c>
      <c r="CGT7" s="41" t="s">
        <v>1</v>
      </c>
      <c r="CGU7" s="42" t="s">
        <v>3</v>
      </c>
      <c r="CGV7" s="42" t="s">
        <v>2</v>
      </c>
      <c r="CGW7" s="44" t="s">
        <v>1</v>
      </c>
      <c r="CGX7" s="45" t="s">
        <v>5</v>
      </c>
      <c r="CGY7" s="41" t="s">
        <v>1</v>
      </c>
      <c r="CGZ7" s="42" t="s">
        <v>6</v>
      </c>
      <c r="CHA7" s="41" t="s">
        <v>1</v>
      </c>
      <c r="CHB7" s="42" t="s">
        <v>3</v>
      </c>
      <c r="CHC7" s="42" t="s">
        <v>2</v>
      </c>
      <c r="CHD7" s="44" t="s">
        <v>1</v>
      </c>
      <c r="CHE7" s="45" t="s">
        <v>5</v>
      </c>
      <c r="CHF7" s="41" t="s">
        <v>1</v>
      </c>
      <c r="CHG7" s="42" t="s">
        <v>6</v>
      </c>
      <c r="CHH7" s="41" t="s">
        <v>1</v>
      </c>
      <c r="CHI7" s="42" t="s">
        <v>3</v>
      </c>
      <c r="CHJ7" s="42" t="s">
        <v>2</v>
      </c>
      <c r="CHK7" s="44" t="s">
        <v>1</v>
      </c>
      <c r="CHL7" s="45" t="s">
        <v>5</v>
      </c>
      <c r="CHM7" s="41" t="s">
        <v>1</v>
      </c>
      <c r="CHN7" s="42" t="s">
        <v>6</v>
      </c>
      <c r="CHO7" s="41" t="s">
        <v>1</v>
      </c>
      <c r="CHP7" s="42" t="s">
        <v>3</v>
      </c>
      <c r="CHQ7" s="42" t="s">
        <v>2</v>
      </c>
      <c r="CHR7" s="44" t="s">
        <v>1</v>
      </c>
      <c r="CHS7" s="45" t="s">
        <v>5</v>
      </c>
      <c r="CHT7" s="41" t="s">
        <v>1</v>
      </c>
      <c r="CHU7" s="42" t="s">
        <v>6</v>
      </c>
      <c r="CHV7" s="41" t="s">
        <v>1</v>
      </c>
      <c r="CHW7" s="42" t="s">
        <v>3</v>
      </c>
      <c r="CHX7" s="42" t="s">
        <v>2</v>
      </c>
      <c r="CHY7" s="44" t="s">
        <v>1</v>
      </c>
      <c r="CHZ7" s="45" t="s">
        <v>5</v>
      </c>
      <c r="CIA7" s="41" t="s">
        <v>1</v>
      </c>
      <c r="CIB7" s="42" t="s">
        <v>6</v>
      </c>
      <c r="CIC7" s="41" t="s">
        <v>1</v>
      </c>
      <c r="CID7" s="42" t="s">
        <v>3</v>
      </c>
      <c r="CIE7" s="42" t="s">
        <v>2</v>
      </c>
      <c r="CIF7" s="44" t="s">
        <v>1</v>
      </c>
      <c r="CIG7" s="45" t="s">
        <v>5</v>
      </c>
      <c r="CIH7" s="41" t="s">
        <v>1</v>
      </c>
      <c r="CII7" s="42" t="s">
        <v>6</v>
      </c>
      <c r="CIJ7" s="41" t="s">
        <v>1</v>
      </c>
      <c r="CIK7" s="42" t="s">
        <v>3</v>
      </c>
      <c r="CIL7" s="42" t="s">
        <v>2</v>
      </c>
      <c r="CIM7" s="44" t="s">
        <v>1</v>
      </c>
      <c r="CIN7" s="45" t="s">
        <v>5</v>
      </c>
      <c r="CIO7" s="41" t="s">
        <v>1</v>
      </c>
      <c r="CIP7" s="42" t="s">
        <v>6</v>
      </c>
      <c r="CIQ7" s="41" t="s">
        <v>1</v>
      </c>
      <c r="CIR7" s="42" t="s">
        <v>3</v>
      </c>
      <c r="CIS7" s="42" t="s">
        <v>2</v>
      </c>
      <c r="CIT7" s="44" t="s">
        <v>1</v>
      </c>
      <c r="CIU7" s="45" t="s">
        <v>5</v>
      </c>
      <c r="CIV7" s="41" t="s">
        <v>1</v>
      </c>
      <c r="CIW7" s="42" t="s">
        <v>6</v>
      </c>
      <c r="CIX7" s="41" t="s">
        <v>1</v>
      </c>
      <c r="CIY7" s="42" t="s">
        <v>3</v>
      </c>
      <c r="CIZ7" s="42" t="s">
        <v>2</v>
      </c>
      <c r="CJA7" s="44" t="s">
        <v>1</v>
      </c>
      <c r="CJB7" s="45" t="s">
        <v>5</v>
      </c>
      <c r="CJC7" s="41" t="s">
        <v>1</v>
      </c>
      <c r="CJD7" s="42" t="s">
        <v>6</v>
      </c>
      <c r="CJE7" s="41" t="s">
        <v>1</v>
      </c>
      <c r="CJF7" s="42" t="s">
        <v>3</v>
      </c>
      <c r="CJG7" s="42" t="s">
        <v>2</v>
      </c>
      <c r="CJH7" s="44" t="s">
        <v>1</v>
      </c>
      <c r="CJI7" s="45" t="s">
        <v>5</v>
      </c>
      <c r="CJJ7" s="41" t="s">
        <v>1</v>
      </c>
      <c r="CJK7" s="42" t="s">
        <v>6</v>
      </c>
      <c r="CJL7" s="41" t="s">
        <v>1</v>
      </c>
      <c r="CJM7" s="42" t="s">
        <v>3</v>
      </c>
      <c r="CJN7" s="42" t="s">
        <v>2</v>
      </c>
      <c r="CJO7" s="44" t="s">
        <v>1</v>
      </c>
      <c r="CJP7" s="45" t="s">
        <v>5</v>
      </c>
      <c r="CJQ7" s="41" t="s">
        <v>1</v>
      </c>
      <c r="CJR7" s="42" t="s">
        <v>6</v>
      </c>
      <c r="CJS7" s="41" t="s">
        <v>1</v>
      </c>
      <c r="CJT7" s="42" t="s">
        <v>3</v>
      </c>
      <c r="CJU7" s="42" t="s">
        <v>2</v>
      </c>
      <c r="CJV7" s="44" t="s">
        <v>1</v>
      </c>
      <c r="CJW7" s="45" t="s">
        <v>5</v>
      </c>
      <c r="CJX7" s="41" t="s">
        <v>1</v>
      </c>
      <c r="CJY7" s="42" t="s">
        <v>6</v>
      </c>
      <c r="CJZ7" s="41" t="s">
        <v>1</v>
      </c>
      <c r="CKA7" s="42" t="s">
        <v>3</v>
      </c>
      <c r="CKB7" s="42" t="s">
        <v>2</v>
      </c>
      <c r="CKC7" s="44" t="s">
        <v>1</v>
      </c>
      <c r="CKD7" s="45" t="s">
        <v>5</v>
      </c>
      <c r="CKE7" s="41" t="s">
        <v>1</v>
      </c>
      <c r="CKF7" s="42" t="s">
        <v>6</v>
      </c>
      <c r="CKG7" s="41" t="s">
        <v>1</v>
      </c>
      <c r="CKH7" s="42" t="s">
        <v>3</v>
      </c>
      <c r="CKI7" s="42" t="s">
        <v>2</v>
      </c>
      <c r="CKJ7" s="44" t="s">
        <v>1</v>
      </c>
      <c r="CKK7" s="45" t="s">
        <v>5</v>
      </c>
      <c r="CKL7" s="41" t="s">
        <v>1</v>
      </c>
      <c r="CKM7" s="42" t="s">
        <v>6</v>
      </c>
      <c r="CKN7" s="41" t="s">
        <v>1</v>
      </c>
      <c r="CKO7" s="42" t="s">
        <v>3</v>
      </c>
      <c r="CKP7" s="42" t="s">
        <v>2</v>
      </c>
      <c r="CKQ7" s="44" t="s">
        <v>1</v>
      </c>
      <c r="CKR7" s="45" t="s">
        <v>5</v>
      </c>
      <c r="CKS7" s="41" t="s">
        <v>1</v>
      </c>
      <c r="CKT7" s="42" t="s">
        <v>6</v>
      </c>
      <c r="CKU7" s="41" t="s">
        <v>1</v>
      </c>
      <c r="CKV7" s="42" t="s">
        <v>3</v>
      </c>
      <c r="CKW7" s="42" t="s">
        <v>2</v>
      </c>
      <c r="CKX7" s="44" t="s">
        <v>1</v>
      </c>
      <c r="CKY7" s="45" t="s">
        <v>5</v>
      </c>
      <c r="CKZ7" s="41" t="s">
        <v>1</v>
      </c>
      <c r="CLA7" s="42" t="s">
        <v>6</v>
      </c>
      <c r="CLB7" s="41" t="s">
        <v>1</v>
      </c>
      <c r="CLC7" s="42" t="s">
        <v>3</v>
      </c>
      <c r="CLD7" s="42" t="s">
        <v>2</v>
      </c>
      <c r="CLE7" s="44" t="s">
        <v>1</v>
      </c>
      <c r="CLF7" s="45" t="s">
        <v>5</v>
      </c>
      <c r="CLG7" s="41" t="s">
        <v>1</v>
      </c>
      <c r="CLH7" s="42" t="s">
        <v>6</v>
      </c>
      <c r="CLI7" s="41" t="s">
        <v>1</v>
      </c>
      <c r="CLJ7" s="42" t="s">
        <v>3</v>
      </c>
      <c r="CLK7" s="42" t="s">
        <v>2</v>
      </c>
      <c r="CLL7" s="44" t="s">
        <v>1</v>
      </c>
      <c r="CLM7" s="45" t="s">
        <v>5</v>
      </c>
      <c r="CLN7" s="41" t="s">
        <v>1</v>
      </c>
      <c r="CLO7" s="42" t="s">
        <v>6</v>
      </c>
      <c r="CLP7" s="41" t="s">
        <v>1</v>
      </c>
      <c r="CLQ7" s="42" t="s">
        <v>3</v>
      </c>
      <c r="CLR7" s="42" t="s">
        <v>2</v>
      </c>
      <c r="CLS7" s="44" t="s">
        <v>1</v>
      </c>
      <c r="CLT7" s="45" t="s">
        <v>5</v>
      </c>
      <c r="CLU7" s="41" t="s">
        <v>1</v>
      </c>
      <c r="CLV7" s="42" t="s">
        <v>6</v>
      </c>
      <c r="CLW7" s="41" t="s">
        <v>1</v>
      </c>
      <c r="CLX7" s="42" t="s">
        <v>3</v>
      </c>
      <c r="CLY7" s="42" t="s">
        <v>2</v>
      </c>
      <c r="CLZ7" s="44" t="s">
        <v>1</v>
      </c>
      <c r="CMA7" s="45" t="s">
        <v>5</v>
      </c>
      <c r="CMB7" s="41" t="s">
        <v>1</v>
      </c>
      <c r="CMC7" s="42" t="s">
        <v>6</v>
      </c>
      <c r="CMD7" s="41" t="s">
        <v>1</v>
      </c>
      <c r="CME7" s="42" t="s">
        <v>3</v>
      </c>
      <c r="CMF7" s="42" t="s">
        <v>2</v>
      </c>
      <c r="CMG7" s="44" t="s">
        <v>1</v>
      </c>
      <c r="CMH7" s="45" t="s">
        <v>5</v>
      </c>
      <c r="CMI7" s="41" t="s">
        <v>1</v>
      </c>
      <c r="CMJ7" s="42" t="s">
        <v>6</v>
      </c>
      <c r="CMK7" s="41" t="s">
        <v>1</v>
      </c>
      <c r="CML7" s="42" t="s">
        <v>3</v>
      </c>
      <c r="CMM7" s="42" t="s">
        <v>2</v>
      </c>
      <c r="CMN7" s="44" t="s">
        <v>1</v>
      </c>
      <c r="CMO7" s="45" t="s">
        <v>5</v>
      </c>
      <c r="CMP7" s="41" t="s">
        <v>1</v>
      </c>
      <c r="CMQ7" s="42" t="s">
        <v>6</v>
      </c>
      <c r="CMR7" s="41" t="s">
        <v>1</v>
      </c>
      <c r="CMS7" s="42" t="s">
        <v>3</v>
      </c>
      <c r="CMT7" s="42" t="s">
        <v>2</v>
      </c>
      <c r="CMU7" s="44" t="s">
        <v>1</v>
      </c>
      <c r="CMV7" s="45" t="s">
        <v>5</v>
      </c>
      <c r="CMW7" s="41" t="s">
        <v>1</v>
      </c>
      <c r="CMX7" s="42" t="s">
        <v>6</v>
      </c>
      <c r="CMY7" s="41" t="s">
        <v>1</v>
      </c>
      <c r="CMZ7" s="42" t="s">
        <v>3</v>
      </c>
      <c r="CNA7" s="42" t="s">
        <v>2</v>
      </c>
      <c r="CNB7" s="44" t="s">
        <v>1</v>
      </c>
      <c r="CNC7" s="45" t="s">
        <v>5</v>
      </c>
      <c r="CND7" s="41" t="s">
        <v>1</v>
      </c>
      <c r="CNE7" s="42" t="s">
        <v>6</v>
      </c>
      <c r="CNF7" s="41" t="s">
        <v>1</v>
      </c>
      <c r="CNG7" s="42" t="s">
        <v>3</v>
      </c>
      <c r="CNH7" s="42" t="s">
        <v>2</v>
      </c>
      <c r="CNI7" s="44" t="s">
        <v>1</v>
      </c>
      <c r="CNJ7" s="45" t="s">
        <v>5</v>
      </c>
      <c r="CNK7" s="41" t="s">
        <v>1</v>
      </c>
      <c r="CNL7" s="42" t="s">
        <v>6</v>
      </c>
      <c r="CNM7" s="41" t="s">
        <v>1</v>
      </c>
      <c r="CNN7" s="42" t="s">
        <v>3</v>
      </c>
      <c r="CNO7" s="42" t="s">
        <v>2</v>
      </c>
      <c r="CNP7" s="44" t="s">
        <v>1</v>
      </c>
      <c r="CNQ7" s="45" t="s">
        <v>5</v>
      </c>
      <c r="CNR7" s="41" t="s">
        <v>1</v>
      </c>
      <c r="CNS7" s="42" t="s">
        <v>6</v>
      </c>
      <c r="CNT7" s="41" t="s">
        <v>1</v>
      </c>
      <c r="CNU7" s="42" t="s">
        <v>3</v>
      </c>
      <c r="CNV7" s="42" t="s">
        <v>2</v>
      </c>
      <c r="CNW7" s="44" t="s">
        <v>1</v>
      </c>
      <c r="CNX7" s="45" t="s">
        <v>5</v>
      </c>
      <c r="CNY7" s="41" t="s">
        <v>1</v>
      </c>
      <c r="CNZ7" s="42" t="s">
        <v>6</v>
      </c>
      <c r="COA7" s="41" t="s">
        <v>1</v>
      </c>
      <c r="COB7" s="42" t="s">
        <v>3</v>
      </c>
      <c r="COC7" s="42" t="s">
        <v>2</v>
      </c>
      <c r="COD7" s="44" t="s">
        <v>1</v>
      </c>
      <c r="COE7" s="45" t="s">
        <v>5</v>
      </c>
      <c r="COF7" s="41" t="s">
        <v>1</v>
      </c>
      <c r="COG7" s="42" t="s">
        <v>6</v>
      </c>
      <c r="COH7" s="41" t="s">
        <v>1</v>
      </c>
      <c r="COI7" s="42" t="s">
        <v>3</v>
      </c>
      <c r="COJ7" s="42" t="s">
        <v>2</v>
      </c>
      <c r="COK7" s="44" t="s">
        <v>1</v>
      </c>
      <c r="COL7" s="45" t="s">
        <v>5</v>
      </c>
      <c r="COM7" s="41" t="s">
        <v>1</v>
      </c>
      <c r="CON7" s="42" t="s">
        <v>6</v>
      </c>
      <c r="COO7" s="41" t="s">
        <v>1</v>
      </c>
      <c r="COP7" s="42" t="s">
        <v>3</v>
      </c>
      <c r="COQ7" s="42" t="s">
        <v>2</v>
      </c>
      <c r="COR7" s="44" t="s">
        <v>1</v>
      </c>
      <c r="COS7" s="45" t="s">
        <v>5</v>
      </c>
      <c r="COT7" s="41" t="s">
        <v>1</v>
      </c>
      <c r="COU7" s="42" t="s">
        <v>6</v>
      </c>
      <c r="COV7" s="41" t="s">
        <v>1</v>
      </c>
      <c r="COW7" s="42" t="s">
        <v>3</v>
      </c>
      <c r="COX7" s="42" t="s">
        <v>2</v>
      </c>
      <c r="COY7" s="44" t="s">
        <v>1</v>
      </c>
      <c r="COZ7" s="45" t="s">
        <v>5</v>
      </c>
      <c r="CPA7" s="41" t="s">
        <v>1</v>
      </c>
      <c r="CPB7" s="42" t="s">
        <v>6</v>
      </c>
      <c r="CPC7" s="41" t="s">
        <v>1</v>
      </c>
      <c r="CPD7" s="42" t="s">
        <v>3</v>
      </c>
      <c r="CPE7" s="42" t="s">
        <v>2</v>
      </c>
      <c r="CPF7" s="44" t="s">
        <v>1</v>
      </c>
      <c r="CPG7" s="45" t="s">
        <v>5</v>
      </c>
      <c r="CPH7" s="41" t="s">
        <v>1</v>
      </c>
      <c r="CPI7" s="42" t="s">
        <v>6</v>
      </c>
      <c r="CPJ7" s="41" t="s">
        <v>1</v>
      </c>
      <c r="CPK7" s="42" t="s">
        <v>3</v>
      </c>
      <c r="CPL7" s="42" t="s">
        <v>2</v>
      </c>
      <c r="CPM7" s="44" t="s">
        <v>1</v>
      </c>
      <c r="CPN7" s="45" t="s">
        <v>5</v>
      </c>
      <c r="CPO7" s="41" t="s">
        <v>1</v>
      </c>
      <c r="CPP7" s="42" t="s">
        <v>6</v>
      </c>
      <c r="CPQ7" s="41" t="s">
        <v>1</v>
      </c>
      <c r="CPR7" s="42" t="s">
        <v>3</v>
      </c>
      <c r="CPS7" s="42" t="s">
        <v>2</v>
      </c>
      <c r="CPT7" s="44" t="s">
        <v>1</v>
      </c>
      <c r="CPU7" s="45" t="s">
        <v>5</v>
      </c>
      <c r="CPV7" s="41" t="s">
        <v>1</v>
      </c>
      <c r="CPW7" s="42" t="s">
        <v>6</v>
      </c>
      <c r="CPX7" s="41" t="s">
        <v>1</v>
      </c>
      <c r="CPY7" s="42" t="s">
        <v>3</v>
      </c>
      <c r="CPZ7" s="42" t="s">
        <v>2</v>
      </c>
      <c r="CQA7" s="44" t="s">
        <v>1</v>
      </c>
      <c r="CQB7" s="45" t="s">
        <v>5</v>
      </c>
      <c r="CQC7" s="41" t="s">
        <v>1</v>
      </c>
      <c r="CQD7" s="42" t="s">
        <v>6</v>
      </c>
      <c r="CQE7" s="41" t="s">
        <v>1</v>
      </c>
      <c r="CQF7" s="42" t="s">
        <v>3</v>
      </c>
      <c r="CQG7" s="42" t="s">
        <v>2</v>
      </c>
      <c r="CQH7" s="44" t="s">
        <v>1</v>
      </c>
      <c r="CQI7" s="45" t="s">
        <v>5</v>
      </c>
      <c r="CQJ7" s="41" t="s">
        <v>1</v>
      </c>
      <c r="CQK7" s="42" t="s">
        <v>6</v>
      </c>
      <c r="CQL7" s="41" t="s">
        <v>1</v>
      </c>
      <c r="CQM7" s="42" t="s">
        <v>3</v>
      </c>
      <c r="CQN7" s="42" t="s">
        <v>2</v>
      </c>
      <c r="CQO7" s="44" t="s">
        <v>1</v>
      </c>
      <c r="CQP7" s="45" t="s">
        <v>5</v>
      </c>
      <c r="CQQ7" s="41" t="s">
        <v>1</v>
      </c>
      <c r="CQR7" s="42" t="s">
        <v>6</v>
      </c>
      <c r="CQS7" s="41" t="s">
        <v>1</v>
      </c>
      <c r="CQT7" s="42" t="s">
        <v>3</v>
      </c>
      <c r="CQU7" s="42" t="s">
        <v>2</v>
      </c>
      <c r="CQV7" s="44" t="s">
        <v>1</v>
      </c>
      <c r="CQW7" s="45" t="s">
        <v>5</v>
      </c>
      <c r="CQX7" s="41" t="s">
        <v>1</v>
      </c>
      <c r="CQY7" s="42" t="s">
        <v>6</v>
      </c>
      <c r="CQZ7" s="41" t="s">
        <v>1</v>
      </c>
      <c r="CRA7" s="42" t="s">
        <v>3</v>
      </c>
      <c r="CRB7" s="42" t="s">
        <v>2</v>
      </c>
      <c r="CRC7" s="44" t="s">
        <v>1</v>
      </c>
      <c r="CRD7" s="45" t="s">
        <v>5</v>
      </c>
      <c r="CRE7" s="41" t="s">
        <v>1</v>
      </c>
      <c r="CRF7" s="42" t="s">
        <v>6</v>
      </c>
      <c r="CRG7" s="41" t="s">
        <v>1</v>
      </c>
      <c r="CRH7" s="42" t="s">
        <v>3</v>
      </c>
      <c r="CRI7" s="42" t="s">
        <v>2</v>
      </c>
      <c r="CRJ7" s="44" t="s">
        <v>1</v>
      </c>
      <c r="CRK7" s="45" t="s">
        <v>5</v>
      </c>
      <c r="CRL7" s="41" t="s">
        <v>1</v>
      </c>
      <c r="CRM7" s="42" t="s">
        <v>6</v>
      </c>
      <c r="CRN7" s="41" t="s">
        <v>1</v>
      </c>
      <c r="CRO7" s="42" t="s">
        <v>3</v>
      </c>
      <c r="CRP7" s="42" t="s">
        <v>2</v>
      </c>
      <c r="CRQ7" s="44" t="s">
        <v>1</v>
      </c>
      <c r="CRR7" s="45" t="s">
        <v>5</v>
      </c>
      <c r="CRS7" s="41" t="s">
        <v>1</v>
      </c>
      <c r="CRT7" s="42" t="s">
        <v>6</v>
      </c>
      <c r="CRU7" s="41" t="s">
        <v>1</v>
      </c>
      <c r="CRV7" s="42" t="s">
        <v>3</v>
      </c>
      <c r="CRW7" s="42" t="s">
        <v>2</v>
      </c>
      <c r="CRX7" s="44" t="s">
        <v>1</v>
      </c>
      <c r="CRY7" s="45" t="s">
        <v>5</v>
      </c>
      <c r="CRZ7" s="41" t="s">
        <v>1</v>
      </c>
      <c r="CSA7" s="42" t="s">
        <v>6</v>
      </c>
      <c r="CSB7" s="41" t="s">
        <v>1</v>
      </c>
      <c r="CSC7" s="42" t="s">
        <v>3</v>
      </c>
      <c r="CSD7" s="42" t="s">
        <v>2</v>
      </c>
      <c r="CSE7" s="44" t="s">
        <v>1</v>
      </c>
      <c r="CSF7" s="45" t="s">
        <v>5</v>
      </c>
      <c r="CSG7" s="41" t="s">
        <v>1</v>
      </c>
      <c r="CSH7" s="42" t="s">
        <v>6</v>
      </c>
      <c r="CSI7" s="41" t="s">
        <v>1</v>
      </c>
      <c r="CSJ7" s="42" t="s">
        <v>3</v>
      </c>
      <c r="CSK7" s="42" t="s">
        <v>2</v>
      </c>
      <c r="CSL7" s="44" t="s">
        <v>1</v>
      </c>
      <c r="CSM7" s="45" t="s">
        <v>5</v>
      </c>
      <c r="CSN7" s="41" t="s">
        <v>1</v>
      </c>
      <c r="CSO7" s="42" t="s">
        <v>6</v>
      </c>
      <c r="CSP7" s="41" t="s">
        <v>1</v>
      </c>
      <c r="CSQ7" s="42" t="s">
        <v>3</v>
      </c>
      <c r="CSR7" s="42" t="s">
        <v>2</v>
      </c>
      <c r="CSS7" s="44" t="s">
        <v>1</v>
      </c>
      <c r="CST7" s="45" t="s">
        <v>5</v>
      </c>
      <c r="CSU7" s="41" t="s">
        <v>1</v>
      </c>
      <c r="CSV7" s="42" t="s">
        <v>6</v>
      </c>
      <c r="CSW7" s="41" t="s">
        <v>1</v>
      </c>
      <c r="CSX7" s="42" t="s">
        <v>3</v>
      </c>
      <c r="CSY7" s="42" t="s">
        <v>2</v>
      </c>
      <c r="CSZ7" s="44" t="s">
        <v>1</v>
      </c>
      <c r="CTA7" s="45" t="s">
        <v>5</v>
      </c>
      <c r="CTB7" s="41" t="s">
        <v>1</v>
      </c>
      <c r="CTC7" s="42" t="s">
        <v>6</v>
      </c>
      <c r="CTD7" s="41" t="s">
        <v>1</v>
      </c>
      <c r="CTE7" s="42" t="s">
        <v>3</v>
      </c>
      <c r="CTF7" s="42" t="s">
        <v>2</v>
      </c>
      <c r="CTG7" s="44" t="s">
        <v>1</v>
      </c>
      <c r="CTH7" s="45" t="s">
        <v>5</v>
      </c>
      <c r="CTI7" s="41" t="s">
        <v>1</v>
      </c>
      <c r="CTJ7" s="42" t="s">
        <v>6</v>
      </c>
      <c r="CTK7" s="41" t="s">
        <v>1</v>
      </c>
      <c r="CTL7" s="42" t="s">
        <v>3</v>
      </c>
      <c r="CTM7" s="42" t="s">
        <v>2</v>
      </c>
      <c r="CTN7" s="44" t="s">
        <v>1</v>
      </c>
      <c r="CTO7" s="45" t="s">
        <v>5</v>
      </c>
      <c r="CTP7" s="41" t="s">
        <v>1</v>
      </c>
      <c r="CTQ7" s="42" t="s">
        <v>6</v>
      </c>
      <c r="CTR7" s="41" t="s">
        <v>1</v>
      </c>
      <c r="CTS7" s="42" t="s">
        <v>3</v>
      </c>
      <c r="CTT7" s="42" t="s">
        <v>2</v>
      </c>
      <c r="CTU7" s="44" t="s">
        <v>1</v>
      </c>
      <c r="CTV7" s="45" t="s">
        <v>5</v>
      </c>
      <c r="CTW7" s="41" t="s">
        <v>1</v>
      </c>
      <c r="CTX7" s="42" t="s">
        <v>6</v>
      </c>
      <c r="CTY7" s="41" t="s">
        <v>1</v>
      </c>
      <c r="CTZ7" s="42" t="s">
        <v>3</v>
      </c>
      <c r="CUA7" s="42" t="s">
        <v>2</v>
      </c>
      <c r="CUB7" s="44" t="s">
        <v>1</v>
      </c>
      <c r="CUC7" s="45" t="s">
        <v>5</v>
      </c>
      <c r="CUD7" s="41" t="s">
        <v>1</v>
      </c>
      <c r="CUE7" s="42" t="s">
        <v>6</v>
      </c>
      <c r="CUF7" s="41" t="s">
        <v>1</v>
      </c>
      <c r="CUG7" s="42" t="s">
        <v>3</v>
      </c>
      <c r="CUH7" s="42" t="s">
        <v>2</v>
      </c>
      <c r="CUI7" s="44" t="s">
        <v>1</v>
      </c>
      <c r="CUJ7" s="45" t="s">
        <v>5</v>
      </c>
      <c r="CUK7" s="41" t="s">
        <v>1</v>
      </c>
      <c r="CUL7" s="42" t="s">
        <v>6</v>
      </c>
      <c r="CUM7" s="41" t="s">
        <v>1</v>
      </c>
      <c r="CUN7" s="42" t="s">
        <v>3</v>
      </c>
      <c r="CUO7" s="42" t="s">
        <v>2</v>
      </c>
      <c r="CUP7" s="44" t="s">
        <v>1</v>
      </c>
      <c r="CUQ7" s="45" t="s">
        <v>5</v>
      </c>
      <c r="CUR7" s="41" t="s">
        <v>1</v>
      </c>
      <c r="CUS7" s="42" t="s">
        <v>6</v>
      </c>
      <c r="CUT7" s="41" t="s">
        <v>1</v>
      </c>
      <c r="CUU7" s="42" t="s">
        <v>3</v>
      </c>
      <c r="CUV7" s="42" t="s">
        <v>2</v>
      </c>
      <c r="CUW7" s="44" t="s">
        <v>1</v>
      </c>
      <c r="CUX7" s="45" t="s">
        <v>5</v>
      </c>
      <c r="CUY7" s="41" t="s">
        <v>1</v>
      </c>
      <c r="CUZ7" s="42" t="s">
        <v>6</v>
      </c>
      <c r="CVA7" s="41" t="s">
        <v>1</v>
      </c>
      <c r="CVB7" s="42" t="s">
        <v>3</v>
      </c>
      <c r="CVC7" s="42" t="s">
        <v>2</v>
      </c>
      <c r="CVD7" s="44" t="s">
        <v>1</v>
      </c>
      <c r="CVE7" s="45" t="s">
        <v>5</v>
      </c>
      <c r="CVF7" s="41" t="s">
        <v>1</v>
      </c>
      <c r="CVG7" s="42" t="s">
        <v>6</v>
      </c>
      <c r="CVH7" s="41" t="s">
        <v>1</v>
      </c>
      <c r="CVI7" s="42" t="s">
        <v>3</v>
      </c>
      <c r="CVJ7" s="42" t="s">
        <v>2</v>
      </c>
      <c r="CVK7" s="44" t="s">
        <v>1</v>
      </c>
      <c r="CVL7" s="45" t="s">
        <v>5</v>
      </c>
      <c r="CVM7" s="41" t="s">
        <v>1</v>
      </c>
      <c r="CVN7" s="42" t="s">
        <v>6</v>
      </c>
      <c r="CVO7" s="41" t="s">
        <v>1</v>
      </c>
      <c r="CVP7" s="42" t="s">
        <v>3</v>
      </c>
      <c r="CVQ7" s="42" t="s">
        <v>2</v>
      </c>
      <c r="CVR7" s="44" t="s">
        <v>1</v>
      </c>
      <c r="CVS7" s="45" t="s">
        <v>5</v>
      </c>
      <c r="CVT7" s="41" t="s">
        <v>1</v>
      </c>
      <c r="CVU7" s="42" t="s">
        <v>6</v>
      </c>
      <c r="CVV7" s="41" t="s">
        <v>1</v>
      </c>
      <c r="CVW7" s="42" t="s">
        <v>3</v>
      </c>
      <c r="CVX7" s="42" t="s">
        <v>2</v>
      </c>
      <c r="CVY7" s="44" t="s">
        <v>1</v>
      </c>
      <c r="CVZ7" s="45" t="s">
        <v>5</v>
      </c>
      <c r="CWA7" s="41" t="s">
        <v>1</v>
      </c>
      <c r="CWB7" s="42" t="s">
        <v>6</v>
      </c>
      <c r="CWC7" s="41" t="s">
        <v>1</v>
      </c>
      <c r="CWD7" s="42" t="s">
        <v>3</v>
      </c>
      <c r="CWE7" s="42" t="s">
        <v>2</v>
      </c>
      <c r="CWF7" s="44" t="s">
        <v>1</v>
      </c>
      <c r="CWG7" s="45" t="s">
        <v>5</v>
      </c>
      <c r="CWH7" s="41" t="s">
        <v>1</v>
      </c>
      <c r="CWI7" s="42" t="s">
        <v>6</v>
      </c>
      <c r="CWJ7" s="41" t="s">
        <v>1</v>
      </c>
      <c r="CWK7" s="42" t="s">
        <v>3</v>
      </c>
      <c r="CWL7" s="42" t="s">
        <v>2</v>
      </c>
      <c r="CWM7" s="44" t="s">
        <v>1</v>
      </c>
      <c r="CWN7" s="45" t="s">
        <v>5</v>
      </c>
      <c r="CWO7" s="41" t="s">
        <v>1</v>
      </c>
      <c r="CWP7" s="42" t="s">
        <v>6</v>
      </c>
      <c r="CWQ7" s="41" t="s">
        <v>1</v>
      </c>
      <c r="CWR7" s="42" t="s">
        <v>3</v>
      </c>
      <c r="CWS7" s="42" t="s">
        <v>2</v>
      </c>
      <c r="CWT7" s="44" t="s">
        <v>1</v>
      </c>
      <c r="CWU7" s="45" t="s">
        <v>5</v>
      </c>
      <c r="CWV7" s="41" t="s">
        <v>1</v>
      </c>
      <c r="CWW7" s="42" t="s">
        <v>6</v>
      </c>
      <c r="CWX7" s="41" t="s">
        <v>1</v>
      </c>
      <c r="CWY7" s="42" t="s">
        <v>3</v>
      </c>
      <c r="CWZ7" s="42" t="s">
        <v>2</v>
      </c>
      <c r="CXA7" s="44" t="s">
        <v>1</v>
      </c>
      <c r="CXB7" s="45" t="s">
        <v>5</v>
      </c>
      <c r="CXC7" s="41" t="s">
        <v>1</v>
      </c>
      <c r="CXD7" s="42" t="s">
        <v>6</v>
      </c>
      <c r="CXE7" s="41" t="s">
        <v>1</v>
      </c>
      <c r="CXF7" s="42" t="s">
        <v>3</v>
      </c>
      <c r="CXG7" s="42" t="s">
        <v>2</v>
      </c>
      <c r="CXH7" s="44" t="s">
        <v>1</v>
      </c>
      <c r="CXI7" s="45" t="s">
        <v>5</v>
      </c>
      <c r="CXJ7" s="41" t="s">
        <v>1</v>
      </c>
      <c r="CXK7" s="42" t="s">
        <v>6</v>
      </c>
      <c r="CXL7" s="41" t="s">
        <v>1</v>
      </c>
      <c r="CXM7" s="42" t="s">
        <v>3</v>
      </c>
      <c r="CXN7" s="42" t="s">
        <v>2</v>
      </c>
      <c r="CXO7" s="44" t="s">
        <v>1</v>
      </c>
      <c r="CXP7" s="45" t="s">
        <v>5</v>
      </c>
      <c r="CXQ7" s="41" t="s">
        <v>1</v>
      </c>
      <c r="CXR7" s="42" t="s">
        <v>6</v>
      </c>
      <c r="CXS7" s="41" t="s">
        <v>1</v>
      </c>
      <c r="CXT7" s="42" t="s">
        <v>3</v>
      </c>
      <c r="CXU7" s="42" t="s">
        <v>2</v>
      </c>
      <c r="CXV7" s="44" t="s">
        <v>1</v>
      </c>
      <c r="CXW7" s="45" t="s">
        <v>5</v>
      </c>
      <c r="CXX7" s="41" t="s">
        <v>1</v>
      </c>
      <c r="CXY7" s="42" t="s">
        <v>6</v>
      </c>
      <c r="CXZ7" s="41" t="s">
        <v>1</v>
      </c>
      <c r="CYA7" s="42" t="s">
        <v>3</v>
      </c>
      <c r="CYB7" s="42" t="s">
        <v>2</v>
      </c>
      <c r="CYC7" s="44" t="s">
        <v>1</v>
      </c>
      <c r="CYD7" s="45" t="s">
        <v>5</v>
      </c>
      <c r="CYE7" s="41" t="s">
        <v>1</v>
      </c>
      <c r="CYF7" s="42" t="s">
        <v>6</v>
      </c>
      <c r="CYG7" s="41" t="s">
        <v>1</v>
      </c>
      <c r="CYH7" s="42" t="s">
        <v>3</v>
      </c>
      <c r="CYI7" s="42" t="s">
        <v>2</v>
      </c>
      <c r="CYJ7" s="44" t="s">
        <v>1</v>
      </c>
      <c r="CYK7" s="45" t="s">
        <v>5</v>
      </c>
      <c r="CYL7" s="41" t="s">
        <v>1</v>
      </c>
      <c r="CYM7" s="42" t="s">
        <v>6</v>
      </c>
      <c r="CYN7" s="41" t="s">
        <v>1</v>
      </c>
      <c r="CYO7" s="42" t="s">
        <v>3</v>
      </c>
      <c r="CYP7" s="42" t="s">
        <v>2</v>
      </c>
      <c r="CYQ7" s="44" t="s">
        <v>1</v>
      </c>
      <c r="CYR7" s="45" t="s">
        <v>5</v>
      </c>
      <c r="CYS7" s="41" t="s">
        <v>1</v>
      </c>
      <c r="CYT7" s="42" t="s">
        <v>6</v>
      </c>
      <c r="CYU7" s="41" t="s">
        <v>1</v>
      </c>
      <c r="CYV7" s="42" t="s">
        <v>3</v>
      </c>
      <c r="CYW7" s="42" t="s">
        <v>2</v>
      </c>
      <c r="CYX7" s="44" t="s">
        <v>1</v>
      </c>
      <c r="CYY7" s="45" t="s">
        <v>5</v>
      </c>
      <c r="CYZ7" s="41" t="s">
        <v>1</v>
      </c>
      <c r="CZA7" s="42" t="s">
        <v>6</v>
      </c>
      <c r="CZB7" s="41" t="s">
        <v>1</v>
      </c>
      <c r="CZC7" s="42" t="s">
        <v>3</v>
      </c>
      <c r="CZD7" s="42" t="s">
        <v>2</v>
      </c>
      <c r="CZE7" s="44" t="s">
        <v>1</v>
      </c>
      <c r="CZF7" s="45" t="s">
        <v>5</v>
      </c>
      <c r="CZG7" s="41" t="s">
        <v>1</v>
      </c>
      <c r="CZH7" s="42" t="s">
        <v>6</v>
      </c>
      <c r="CZI7" s="41" t="s">
        <v>1</v>
      </c>
      <c r="CZJ7" s="42" t="s">
        <v>3</v>
      </c>
      <c r="CZK7" s="42" t="s">
        <v>2</v>
      </c>
      <c r="CZL7" s="44" t="s">
        <v>1</v>
      </c>
      <c r="CZM7" s="45" t="s">
        <v>5</v>
      </c>
      <c r="CZN7" s="41" t="s">
        <v>1</v>
      </c>
      <c r="CZO7" s="42" t="s">
        <v>6</v>
      </c>
      <c r="CZP7" s="41" t="s">
        <v>1</v>
      </c>
      <c r="CZQ7" s="42" t="s">
        <v>3</v>
      </c>
      <c r="CZR7" s="42" t="s">
        <v>2</v>
      </c>
      <c r="CZS7" s="44" t="s">
        <v>1</v>
      </c>
      <c r="CZT7" s="45" t="s">
        <v>5</v>
      </c>
      <c r="CZU7" s="41" t="s">
        <v>1</v>
      </c>
      <c r="CZV7" s="42" t="s">
        <v>6</v>
      </c>
      <c r="CZW7" s="41" t="s">
        <v>1</v>
      </c>
      <c r="CZX7" s="42" t="s">
        <v>3</v>
      </c>
      <c r="CZY7" s="42" t="s">
        <v>2</v>
      </c>
      <c r="CZZ7" s="44" t="s">
        <v>1</v>
      </c>
      <c r="DAA7" s="45" t="s">
        <v>5</v>
      </c>
      <c r="DAB7" s="41" t="s">
        <v>1</v>
      </c>
      <c r="DAC7" s="42" t="s">
        <v>6</v>
      </c>
      <c r="DAD7" s="41" t="s">
        <v>1</v>
      </c>
      <c r="DAE7" s="42" t="s">
        <v>3</v>
      </c>
      <c r="DAF7" s="42" t="s">
        <v>2</v>
      </c>
      <c r="DAG7" s="44" t="s">
        <v>1</v>
      </c>
      <c r="DAH7" s="45" t="s">
        <v>5</v>
      </c>
      <c r="DAI7" s="41" t="s">
        <v>1</v>
      </c>
      <c r="DAJ7" s="42" t="s">
        <v>6</v>
      </c>
      <c r="DAK7" s="41" t="s">
        <v>1</v>
      </c>
      <c r="DAL7" s="42" t="s">
        <v>3</v>
      </c>
      <c r="DAM7" s="42" t="s">
        <v>2</v>
      </c>
      <c r="DAN7" s="44" t="s">
        <v>1</v>
      </c>
      <c r="DAO7" s="45" t="s">
        <v>5</v>
      </c>
      <c r="DAP7" s="41" t="s">
        <v>1</v>
      </c>
      <c r="DAQ7" s="42" t="s">
        <v>6</v>
      </c>
      <c r="DAR7" s="41" t="s">
        <v>1</v>
      </c>
      <c r="DAS7" s="42" t="s">
        <v>3</v>
      </c>
      <c r="DAT7" s="42" t="s">
        <v>2</v>
      </c>
      <c r="DAU7" s="44" t="s">
        <v>1</v>
      </c>
      <c r="DAV7" s="45" t="s">
        <v>5</v>
      </c>
      <c r="DAW7" s="41" t="s">
        <v>1</v>
      </c>
      <c r="DAX7" s="42" t="s">
        <v>6</v>
      </c>
      <c r="DAY7" s="41" t="s">
        <v>1</v>
      </c>
      <c r="DAZ7" s="42" t="s">
        <v>3</v>
      </c>
      <c r="DBA7" s="42" t="s">
        <v>2</v>
      </c>
      <c r="DBB7" s="44" t="s">
        <v>1</v>
      </c>
      <c r="DBC7" s="45" t="s">
        <v>5</v>
      </c>
      <c r="DBD7" s="41" t="s">
        <v>1</v>
      </c>
      <c r="DBE7" s="42" t="s">
        <v>6</v>
      </c>
      <c r="DBF7" s="41" t="s">
        <v>1</v>
      </c>
      <c r="DBG7" s="42" t="s">
        <v>3</v>
      </c>
      <c r="DBH7" s="42" t="s">
        <v>2</v>
      </c>
      <c r="DBI7" s="44" t="s">
        <v>1</v>
      </c>
      <c r="DBJ7" s="45" t="s">
        <v>5</v>
      </c>
      <c r="DBK7" s="41" t="s">
        <v>1</v>
      </c>
      <c r="DBL7" s="42" t="s">
        <v>6</v>
      </c>
      <c r="DBM7" s="41" t="s">
        <v>1</v>
      </c>
      <c r="DBN7" s="42" t="s">
        <v>3</v>
      </c>
      <c r="DBO7" s="42" t="s">
        <v>2</v>
      </c>
      <c r="DBP7" s="44" t="s">
        <v>1</v>
      </c>
      <c r="DBQ7" s="45" t="s">
        <v>5</v>
      </c>
      <c r="DBR7" s="41" t="s">
        <v>1</v>
      </c>
      <c r="DBS7" s="42" t="s">
        <v>6</v>
      </c>
      <c r="DBT7" s="41" t="s">
        <v>1</v>
      </c>
      <c r="DBU7" s="42" t="s">
        <v>3</v>
      </c>
      <c r="DBV7" s="42" t="s">
        <v>2</v>
      </c>
      <c r="DBW7" s="44" t="s">
        <v>1</v>
      </c>
      <c r="DBX7" s="45" t="s">
        <v>5</v>
      </c>
      <c r="DBY7" s="41" t="s">
        <v>1</v>
      </c>
      <c r="DBZ7" s="42" t="s">
        <v>6</v>
      </c>
      <c r="DCA7" s="41" t="s">
        <v>1</v>
      </c>
      <c r="DCB7" s="42" t="s">
        <v>3</v>
      </c>
      <c r="DCC7" s="42" t="s">
        <v>2</v>
      </c>
      <c r="DCD7" s="44" t="s">
        <v>1</v>
      </c>
      <c r="DCE7" s="45" t="s">
        <v>5</v>
      </c>
      <c r="DCF7" s="41" t="s">
        <v>1</v>
      </c>
      <c r="DCG7" s="42" t="s">
        <v>6</v>
      </c>
      <c r="DCH7" s="41" t="s">
        <v>1</v>
      </c>
      <c r="DCI7" s="42" t="s">
        <v>3</v>
      </c>
      <c r="DCJ7" s="42" t="s">
        <v>2</v>
      </c>
      <c r="DCK7" s="44" t="s">
        <v>1</v>
      </c>
      <c r="DCL7" s="45" t="s">
        <v>5</v>
      </c>
      <c r="DCM7" s="41" t="s">
        <v>1</v>
      </c>
      <c r="DCN7" s="42" t="s">
        <v>6</v>
      </c>
      <c r="DCO7" s="41" t="s">
        <v>1</v>
      </c>
      <c r="DCP7" s="42" t="s">
        <v>3</v>
      </c>
      <c r="DCQ7" s="42" t="s">
        <v>2</v>
      </c>
      <c r="DCR7" s="44" t="s">
        <v>1</v>
      </c>
      <c r="DCS7" s="45" t="s">
        <v>5</v>
      </c>
      <c r="DCT7" s="41" t="s">
        <v>1</v>
      </c>
      <c r="DCU7" s="42" t="s">
        <v>6</v>
      </c>
      <c r="DCV7" s="41" t="s">
        <v>1</v>
      </c>
      <c r="DCW7" s="42" t="s">
        <v>3</v>
      </c>
      <c r="DCX7" s="42" t="s">
        <v>2</v>
      </c>
      <c r="DCY7" s="44" t="s">
        <v>1</v>
      </c>
      <c r="DCZ7" s="45" t="s">
        <v>5</v>
      </c>
      <c r="DDA7" s="41" t="s">
        <v>1</v>
      </c>
      <c r="DDB7" s="42" t="s">
        <v>6</v>
      </c>
      <c r="DDC7" s="41" t="s">
        <v>1</v>
      </c>
      <c r="DDD7" s="42" t="s">
        <v>3</v>
      </c>
      <c r="DDE7" s="42" t="s">
        <v>2</v>
      </c>
      <c r="DDF7" s="44" t="s">
        <v>1</v>
      </c>
      <c r="DDG7" s="45" t="s">
        <v>5</v>
      </c>
      <c r="DDH7" s="41" t="s">
        <v>1</v>
      </c>
      <c r="DDI7" s="42" t="s">
        <v>6</v>
      </c>
      <c r="DDJ7" s="41" t="s">
        <v>1</v>
      </c>
      <c r="DDK7" s="42" t="s">
        <v>3</v>
      </c>
      <c r="DDL7" s="42" t="s">
        <v>2</v>
      </c>
      <c r="DDM7" s="44" t="s">
        <v>1</v>
      </c>
      <c r="DDN7" s="45" t="s">
        <v>5</v>
      </c>
      <c r="DDO7" s="41" t="s">
        <v>1</v>
      </c>
      <c r="DDP7" s="42" t="s">
        <v>6</v>
      </c>
      <c r="DDQ7" s="41" t="s">
        <v>1</v>
      </c>
      <c r="DDR7" s="42" t="s">
        <v>3</v>
      </c>
      <c r="DDS7" s="42" t="s">
        <v>2</v>
      </c>
      <c r="DDT7" s="44" t="s">
        <v>1</v>
      </c>
      <c r="DDU7" s="45" t="s">
        <v>5</v>
      </c>
      <c r="DDV7" s="41" t="s">
        <v>1</v>
      </c>
      <c r="DDW7" s="42" t="s">
        <v>6</v>
      </c>
      <c r="DDX7" s="41" t="s">
        <v>1</v>
      </c>
      <c r="DDY7" s="42" t="s">
        <v>3</v>
      </c>
      <c r="DDZ7" s="42" t="s">
        <v>2</v>
      </c>
      <c r="DEA7" s="44" t="s">
        <v>1</v>
      </c>
      <c r="DEB7" s="45" t="s">
        <v>5</v>
      </c>
      <c r="DEC7" s="41" t="s">
        <v>1</v>
      </c>
      <c r="DED7" s="42" t="s">
        <v>6</v>
      </c>
      <c r="DEE7" s="41" t="s">
        <v>1</v>
      </c>
      <c r="DEF7" s="42" t="s">
        <v>3</v>
      </c>
      <c r="DEG7" s="42" t="s">
        <v>2</v>
      </c>
      <c r="DEH7" s="44" t="s">
        <v>1</v>
      </c>
      <c r="DEI7" s="45" t="s">
        <v>5</v>
      </c>
      <c r="DEJ7" s="41" t="s">
        <v>1</v>
      </c>
      <c r="DEK7" s="42" t="s">
        <v>6</v>
      </c>
      <c r="DEL7" s="41" t="s">
        <v>1</v>
      </c>
      <c r="DEM7" s="42" t="s">
        <v>3</v>
      </c>
      <c r="DEN7" s="42" t="s">
        <v>2</v>
      </c>
      <c r="DEO7" s="44" t="s">
        <v>1</v>
      </c>
      <c r="DEP7" s="45" t="s">
        <v>5</v>
      </c>
      <c r="DEQ7" s="41" t="s">
        <v>1</v>
      </c>
      <c r="DER7" s="42" t="s">
        <v>6</v>
      </c>
      <c r="DES7" s="41" t="s">
        <v>1</v>
      </c>
      <c r="DET7" s="42" t="s">
        <v>3</v>
      </c>
      <c r="DEU7" s="42" t="s">
        <v>2</v>
      </c>
      <c r="DEV7" s="44" t="s">
        <v>1</v>
      </c>
      <c r="DEW7" s="45" t="s">
        <v>5</v>
      </c>
      <c r="DEX7" s="41" t="s">
        <v>1</v>
      </c>
      <c r="DEY7" s="42" t="s">
        <v>6</v>
      </c>
      <c r="DEZ7" s="41" t="s">
        <v>1</v>
      </c>
      <c r="DFA7" s="42" t="s">
        <v>3</v>
      </c>
      <c r="DFB7" s="42" t="s">
        <v>2</v>
      </c>
      <c r="DFC7" s="44" t="s">
        <v>1</v>
      </c>
      <c r="DFD7" s="45" t="s">
        <v>5</v>
      </c>
      <c r="DFE7" s="41" t="s">
        <v>1</v>
      </c>
      <c r="DFF7" s="42" t="s">
        <v>6</v>
      </c>
      <c r="DFG7" s="41" t="s">
        <v>1</v>
      </c>
      <c r="DFH7" s="42" t="s">
        <v>3</v>
      </c>
      <c r="DFI7" s="42" t="s">
        <v>2</v>
      </c>
      <c r="DFJ7" s="44" t="s">
        <v>1</v>
      </c>
      <c r="DFK7" s="45" t="s">
        <v>5</v>
      </c>
      <c r="DFL7" s="41" t="s">
        <v>1</v>
      </c>
      <c r="DFM7" s="42" t="s">
        <v>6</v>
      </c>
      <c r="DFN7" s="41" t="s">
        <v>1</v>
      </c>
      <c r="DFO7" s="42" t="s">
        <v>3</v>
      </c>
      <c r="DFP7" s="42" t="s">
        <v>2</v>
      </c>
      <c r="DFQ7" s="44" t="s">
        <v>1</v>
      </c>
      <c r="DFR7" s="45" t="s">
        <v>5</v>
      </c>
      <c r="DFS7" s="41" t="s">
        <v>1</v>
      </c>
      <c r="DFT7" s="42" t="s">
        <v>6</v>
      </c>
      <c r="DFU7" s="41" t="s">
        <v>1</v>
      </c>
      <c r="DFV7" s="42" t="s">
        <v>3</v>
      </c>
      <c r="DFW7" s="42" t="s">
        <v>2</v>
      </c>
      <c r="DFX7" s="44" t="s">
        <v>1</v>
      </c>
      <c r="DFY7" s="45" t="s">
        <v>5</v>
      </c>
      <c r="DFZ7" s="41" t="s">
        <v>1</v>
      </c>
      <c r="DGA7" s="42" t="s">
        <v>6</v>
      </c>
      <c r="DGB7" s="41" t="s">
        <v>1</v>
      </c>
      <c r="DGC7" s="42" t="s">
        <v>3</v>
      </c>
      <c r="DGD7" s="42" t="s">
        <v>2</v>
      </c>
      <c r="DGE7" s="44" t="s">
        <v>1</v>
      </c>
      <c r="DGF7" s="45" t="s">
        <v>5</v>
      </c>
      <c r="DGG7" s="41" t="s">
        <v>1</v>
      </c>
      <c r="DGH7" s="42" t="s">
        <v>6</v>
      </c>
      <c r="DGI7" s="41" t="s">
        <v>1</v>
      </c>
      <c r="DGJ7" s="42" t="s">
        <v>3</v>
      </c>
      <c r="DGK7" s="42" t="s">
        <v>2</v>
      </c>
      <c r="DGL7" s="44" t="s">
        <v>1</v>
      </c>
      <c r="DGM7" s="45" t="s">
        <v>5</v>
      </c>
      <c r="DGN7" s="41" t="s">
        <v>1</v>
      </c>
      <c r="DGO7" s="42" t="s">
        <v>6</v>
      </c>
      <c r="DGP7" s="41" t="s">
        <v>1</v>
      </c>
      <c r="DGQ7" s="42" t="s">
        <v>3</v>
      </c>
      <c r="DGR7" s="42" t="s">
        <v>2</v>
      </c>
      <c r="DGS7" s="44" t="s">
        <v>1</v>
      </c>
      <c r="DGT7" s="45" t="s">
        <v>5</v>
      </c>
      <c r="DGU7" s="41" t="s">
        <v>1</v>
      </c>
      <c r="DGV7" s="42" t="s">
        <v>6</v>
      </c>
      <c r="DGW7" s="41" t="s">
        <v>1</v>
      </c>
      <c r="DGX7" s="42" t="s">
        <v>3</v>
      </c>
      <c r="DGY7" s="42" t="s">
        <v>2</v>
      </c>
      <c r="DGZ7" s="44" t="s">
        <v>1</v>
      </c>
      <c r="DHA7" s="45" t="s">
        <v>5</v>
      </c>
      <c r="DHB7" s="41" t="s">
        <v>1</v>
      </c>
      <c r="DHC7" s="42" t="s">
        <v>6</v>
      </c>
      <c r="DHD7" s="41" t="s">
        <v>1</v>
      </c>
      <c r="DHE7" s="42" t="s">
        <v>3</v>
      </c>
      <c r="DHF7" s="42" t="s">
        <v>2</v>
      </c>
      <c r="DHG7" s="44" t="s">
        <v>1</v>
      </c>
      <c r="DHH7" s="45" t="s">
        <v>5</v>
      </c>
      <c r="DHI7" s="41" t="s">
        <v>1</v>
      </c>
      <c r="DHJ7" s="42" t="s">
        <v>6</v>
      </c>
      <c r="DHK7" s="41" t="s">
        <v>1</v>
      </c>
      <c r="DHL7" s="42" t="s">
        <v>3</v>
      </c>
      <c r="DHM7" s="42" t="s">
        <v>2</v>
      </c>
      <c r="DHN7" s="44" t="s">
        <v>1</v>
      </c>
      <c r="DHO7" s="45" t="s">
        <v>5</v>
      </c>
      <c r="DHP7" s="41" t="s">
        <v>1</v>
      </c>
      <c r="DHQ7" s="42" t="s">
        <v>6</v>
      </c>
      <c r="DHR7" s="41" t="s">
        <v>1</v>
      </c>
      <c r="DHS7" s="42" t="s">
        <v>3</v>
      </c>
      <c r="DHT7" s="42" t="s">
        <v>2</v>
      </c>
      <c r="DHU7" s="44" t="s">
        <v>1</v>
      </c>
      <c r="DHV7" s="45" t="s">
        <v>5</v>
      </c>
      <c r="DHW7" s="41" t="s">
        <v>1</v>
      </c>
      <c r="DHX7" s="42" t="s">
        <v>6</v>
      </c>
      <c r="DHY7" s="41" t="s">
        <v>1</v>
      </c>
      <c r="DHZ7" s="42" t="s">
        <v>3</v>
      </c>
      <c r="DIA7" s="42" t="s">
        <v>2</v>
      </c>
      <c r="DIB7" s="44" t="s">
        <v>1</v>
      </c>
      <c r="DIC7" s="45" t="s">
        <v>5</v>
      </c>
      <c r="DID7" s="41" t="s">
        <v>1</v>
      </c>
      <c r="DIE7" s="42" t="s">
        <v>6</v>
      </c>
      <c r="DIF7" s="41" t="s">
        <v>1</v>
      </c>
      <c r="DIG7" s="42" t="s">
        <v>3</v>
      </c>
      <c r="DIH7" s="42" t="s">
        <v>2</v>
      </c>
      <c r="DII7" s="44" t="s">
        <v>1</v>
      </c>
      <c r="DIJ7" s="45" t="s">
        <v>5</v>
      </c>
      <c r="DIK7" s="41" t="s">
        <v>1</v>
      </c>
      <c r="DIL7" s="42" t="s">
        <v>6</v>
      </c>
      <c r="DIM7" s="41" t="s">
        <v>1</v>
      </c>
      <c r="DIN7" s="42" t="s">
        <v>3</v>
      </c>
      <c r="DIO7" s="42" t="s">
        <v>2</v>
      </c>
      <c r="DIP7" s="44" t="s">
        <v>1</v>
      </c>
      <c r="DIQ7" s="45" t="s">
        <v>5</v>
      </c>
      <c r="DIR7" s="41" t="s">
        <v>1</v>
      </c>
      <c r="DIS7" s="42" t="s">
        <v>6</v>
      </c>
      <c r="DIT7" s="41" t="s">
        <v>1</v>
      </c>
      <c r="DIU7" s="42" t="s">
        <v>3</v>
      </c>
      <c r="DIV7" s="42" t="s">
        <v>2</v>
      </c>
      <c r="DIW7" s="44" t="s">
        <v>1</v>
      </c>
      <c r="DIX7" s="45" t="s">
        <v>5</v>
      </c>
      <c r="DIY7" s="41" t="s">
        <v>1</v>
      </c>
      <c r="DIZ7" s="42" t="s">
        <v>6</v>
      </c>
      <c r="DJA7" s="41" t="s">
        <v>1</v>
      </c>
      <c r="DJB7" s="42" t="s">
        <v>3</v>
      </c>
      <c r="DJC7" s="42" t="s">
        <v>2</v>
      </c>
      <c r="DJD7" s="44" t="s">
        <v>1</v>
      </c>
      <c r="DJE7" s="45" t="s">
        <v>5</v>
      </c>
      <c r="DJF7" s="41" t="s">
        <v>1</v>
      </c>
      <c r="DJG7" s="42" t="s">
        <v>6</v>
      </c>
      <c r="DJH7" s="41" t="s">
        <v>1</v>
      </c>
      <c r="DJI7" s="42" t="s">
        <v>3</v>
      </c>
      <c r="DJJ7" s="42" t="s">
        <v>2</v>
      </c>
      <c r="DJK7" s="44" t="s">
        <v>1</v>
      </c>
      <c r="DJL7" s="45" t="s">
        <v>5</v>
      </c>
      <c r="DJM7" s="41" t="s">
        <v>1</v>
      </c>
      <c r="DJN7" s="42" t="s">
        <v>6</v>
      </c>
      <c r="DJO7" s="41" t="s">
        <v>1</v>
      </c>
      <c r="DJP7" s="42" t="s">
        <v>3</v>
      </c>
      <c r="DJQ7" s="42" t="s">
        <v>2</v>
      </c>
      <c r="DJR7" s="44" t="s">
        <v>1</v>
      </c>
      <c r="DJS7" s="45" t="s">
        <v>5</v>
      </c>
      <c r="DJT7" s="41" t="s">
        <v>1</v>
      </c>
      <c r="DJU7" s="42" t="s">
        <v>6</v>
      </c>
      <c r="DJV7" s="41" t="s">
        <v>1</v>
      </c>
      <c r="DJW7" s="42" t="s">
        <v>3</v>
      </c>
      <c r="DJX7" s="42" t="s">
        <v>2</v>
      </c>
      <c r="DJY7" s="44" t="s">
        <v>1</v>
      </c>
      <c r="DJZ7" s="45" t="s">
        <v>5</v>
      </c>
      <c r="DKA7" s="41" t="s">
        <v>1</v>
      </c>
      <c r="DKB7" s="42" t="s">
        <v>6</v>
      </c>
      <c r="DKC7" s="41" t="s">
        <v>1</v>
      </c>
      <c r="DKD7" s="42" t="s">
        <v>3</v>
      </c>
      <c r="DKE7" s="42" t="s">
        <v>2</v>
      </c>
      <c r="DKF7" s="44" t="s">
        <v>1</v>
      </c>
      <c r="DKG7" s="45" t="s">
        <v>5</v>
      </c>
      <c r="DKH7" s="41" t="s">
        <v>1</v>
      </c>
      <c r="DKI7" s="42" t="s">
        <v>6</v>
      </c>
      <c r="DKJ7" s="41" t="s">
        <v>1</v>
      </c>
      <c r="DKK7" s="42" t="s">
        <v>3</v>
      </c>
      <c r="DKL7" s="42" t="s">
        <v>2</v>
      </c>
      <c r="DKM7" s="44" t="s">
        <v>1</v>
      </c>
      <c r="DKN7" s="45" t="s">
        <v>5</v>
      </c>
      <c r="DKO7" s="41" t="s">
        <v>1</v>
      </c>
      <c r="DKP7" s="42" t="s">
        <v>6</v>
      </c>
      <c r="DKQ7" s="41" t="s">
        <v>1</v>
      </c>
      <c r="DKR7" s="42" t="s">
        <v>3</v>
      </c>
      <c r="DKS7" s="42" t="s">
        <v>2</v>
      </c>
      <c r="DKT7" s="44" t="s">
        <v>1</v>
      </c>
      <c r="DKU7" s="45" t="s">
        <v>5</v>
      </c>
      <c r="DKV7" s="41" t="s">
        <v>1</v>
      </c>
      <c r="DKW7" s="42" t="s">
        <v>6</v>
      </c>
      <c r="DKX7" s="41" t="s">
        <v>1</v>
      </c>
      <c r="DKY7" s="42" t="s">
        <v>3</v>
      </c>
      <c r="DKZ7" s="42" t="s">
        <v>2</v>
      </c>
      <c r="DLA7" s="44" t="s">
        <v>1</v>
      </c>
      <c r="DLB7" s="45" t="s">
        <v>5</v>
      </c>
      <c r="DLC7" s="41" t="s">
        <v>1</v>
      </c>
      <c r="DLD7" s="42" t="s">
        <v>6</v>
      </c>
      <c r="DLE7" s="41" t="s">
        <v>1</v>
      </c>
      <c r="DLF7" s="42" t="s">
        <v>3</v>
      </c>
      <c r="DLG7" s="42" t="s">
        <v>2</v>
      </c>
      <c r="DLH7" s="44" t="s">
        <v>1</v>
      </c>
      <c r="DLI7" s="45" t="s">
        <v>5</v>
      </c>
      <c r="DLJ7" s="41" t="s">
        <v>1</v>
      </c>
      <c r="DLK7" s="42" t="s">
        <v>6</v>
      </c>
      <c r="DLL7" s="41" t="s">
        <v>1</v>
      </c>
      <c r="DLM7" s="42" t="s">
        <v>3</v>
      </c>
      <c r="DLN7" s="42" t="s">
        <v>2</v>
      </c>
      <c r="DLO7" s="44" t="s">
        <v>1</v>
      </c>
      <c r="DLP7" s="45" t="s">
        <v>5</v>
      </c>
      <c r="DLQ7" s="41" t="s">
        <v>1</v>
      </c>
      <c r="DLR7" s="42" t="s">
        <v>6</v>
      </c>
      <c r="DLS7" s="41" t="s">
        <v>1</v>
      </c>
      <c r="DLT7" s="42" t="s">
        <v>3</v>
      </c>
      <c r="DLU7" s="42" t="s">
        <v>2</v>
      </c>
      <c r="DLV7" s="44" t="s">
        <v>1</v>
      </c>
      <c r="DLW7" s="45" t="s">
        <v>5</v>
      </c>
      <c r="DLX7" s="41" t="s">
        <v>1</v>
      </c>
      <c r="DLY7" s="42" t="s">
        <v>6</v>
      </c>
      <c r="DLZ7" s="41" t="s">
        <v>1</v>
      </c>
      <c r="DMA7" s="42" t="s">
        <v>3</v>
      </c>
      <c r="DMB7" s="42" t="s">
        <v>2</v>
      </c>
      <c r="DMC7" s="44" t="s">
        <v>1</v>
      </c>
      <c r="DMD7" s="45" t="s">
        <v>5</v>
      </c>
      <c r="DME7" s="41" t="s">
        <v>1</v>
      </c>
      <c r="DMF7" s="42" t="s">
        <v>6</v>
      </c>
      <c r="DMG7" s="41" t="s">
        <v>1</v>
      </c>
      <c r="DMH7" s="42" t="s">
        <v>3</v>
      </c>
      <c r="DMI7" s="42" t="s">
        <v>2</v>
      </c>
      <c r="DMJ7" s="44" t="s">
        <v>1</v>
      </c>
      <c r="DMK7" s="45" t="s">
        <v>5</v>
      </c>
      <c r="DML7" s="41" t="s">
        <v>1</v>
      </c>
      <c r="DMM7" s="42" t="s">
        <v>6</v>
      </c>
      <c r="DMN7" s="41" t="s">
        <v>1</v>
      </c>
      <c r="DMO7" s="42" t="s">
        <v>3</v>
      </c>
      <c r="DMP7" s="42" t="s">
        <v>2</v>
      </c>
      <c r="DMQ7" s="44" t="s">
        <v>1</v>
      </c>
      <c r="DMR7" s="45" t="s">
        <v>5</v>
      </c>
      <c r="DMS7" s="41" t="s">
        <v>1</v>
      </c>
      <c r="DMT7" s="42" t="s">
        <v>6</v>
      </c>
      <c r="DMU7" s="41" t="s">
        <v>1</v>
      </c>
      <c r="DMV7" s="42" t="s">
        <v>3</v>
      </c>
      <c r="DMW7" s="42" t="s">
        <v>2</v>
      </c>
      <c r="DMX7" s="44" t="s">
        <v>1</v>
      </c>
      <c r="DMY7" s="45" t="s">
        <v>5</v>
      </c>
      <c r="DMZ7" s="41" t="s">
        <v>1</v>
      </c>
      <c r="DNA7" s="42" t="s">
        <v>6</v>
      </c>
      <c r="DNB7" s="41" t="s">
        <v>1</v>
      </c>
      <c r="DNC7" s="42" t="s">
        <v>3</v>
      </c>
      <c r="DND7" s="42" t="s">
        <v>2</v>
      </c>
      <c r="DNE7" s="44" t="s">
        <v>1</v>
      </c>
      <c r="DNF7" s="45" t="s">
        <v>5</v>
      </c>
      <c r="DNG7" s="41" t="s">
        <v>1</v>
      </c>
      <c r="DNH7" s="42" t="s">
        <v>6</v>
      </c>
      <c r="DNI7" s="41" t="s">
        <v>1</v>
      </c>
      <c r="DNJ7" s="42" t="s">
        <v>3</v>
      </c>
      <c r="DNK7" s="42" t="s">
        <v>2</v>
      </c>
      <c r="DNL7" s="44" t="s">
        <v>1</v>
      </c>
      <c r="DNM7" s="45" t="s">
        <v>5</v>
      </c>
      <c r="DNN7" s="41" t="s">
        <v>1</v>
      </c>
      <c r="DNO7" s="42" t="s">
        <v>6</v>
      </c>
      <c r="DNP7" s="41" t="s">
        <v>1</v>
      </c>
      <c r="DNQ7" s="42" t="s">
        <v>3</v>
      </c>
      <c r="DNR7" s="42" t="s">
        <v>2</v>
      </c>
      <c r="DNS7" s="44" t="s">
        <v>1</v>
      </c>
      <c r="DNT7" s="45" t="s">
        <v>5</v>
      </c>
      <c r="DNU7" s="41" t="s">
        <v>1</v>
      </c>
      <c r="DNV7" s="42" t="s">
        <v>6</v>
      </c>
      <c r="DNW7" s="41" t="s">
        <v>1</v>
      </c>
      <c r="DNX7" s="42" t="s">
        <v>3</v>
      </c>
      <c r="DNY7" s="42" t="s">
        <v>2</v>
      </c>
      <c r="DNZ7" s="44" t="s">
        <v>1</v>
      </c>
      <c r="DOA7" s="45" t="s">
        <v>5</v>
      </c>
      <c r="DOB7" s="41" t="s">
        <v>1</v>
      </c>
      <c r="DOC7" s="42" t="s">
        <v>6</v>
      </c>
      <c r="DOD7" s="41" t="s">
        <v>1</v>
      </c>
      <c r="DOE7" s="42" t="s">
        <v>3</v>
      </c>
      <c r="DOF7" s="42" t="s">
        <v>2</v>
      </c>
      <c r="DOG7" s="44" t="s">
        <v>1</v>
      </c>
      <c r="DOH7" s="45" t="s">
        <v>5</v>
      </c>
      <c r="DOI7" s="41" t="s">
        <v>1</v>
      </c>
      <c r="DOJ7" s="42" t="s">
        <v>6</v>
      </c>
      <c r="DOK7" s="41" t="s">
        <v>1</v>
      </c>
      <c r="DOL7" s="42" t="s">
        <v>3</v>
      </c>
      <c r="DOM7" s="42" t="s">
        <v>2</v>
      </c>
      <c r="DON7" s="44" t="s">
        <v>1</v>
      </c>
      <c r="DOO7" s="45" t="s">
        <v>5</v>
      </c>
      <c r="DOP7" s="41" t="s">
        <v>1</v>
      </c>
      <c r="DOQ7" s="42" t="s">
        <v>6</v>
      </c>
      <c r="DOR7" s="41" t="s">
        <v>1</v>
      </c>
      <c r="DOS7" s="42" t="s">
        <v>3</v>
      </c>
      <c r="DOT7" s="42" t="s">
        <v>2</v>
      </c>
      <c r="DOU7" s="44" t="s">
        <v>1</v>
      </c>
      <c r="DOV7" s="45" t="s">
        <v>5</v>
      </c>
      <c r="DOW7" s="41" t="s">
        <v>1</v>
      </c>
      <c r="DOX7" s="42" t="s">
        <v>6</v>
      </c>
      <c r="DOY7" s="41" t="s">
        <v>1</v>
      </c>
      <c r="DOZ7" s="42" t="s">
        <v>3</v>
      </c>
      <c r="DPA7" s="42" t="s">
        <v>2</v>
      </c>
      <c r="DPB7" s="44" t="s">
        <v>1</v>
      </c>
      <c r="DPC7" s="45" t="s">
        <v>5</v>
      </c>
      <c r="DPD7" s="41" t="s">
        <v>1</v>
      </c>
      <c r="DPE7" s="42" t="s">
        <v>6</v>
      </c>
      <c r="DPF7" s="41" t="s">
        <v>1</v>
      </c>
      <c r="DPG7" s="42" t="s">
        <v>3</v>
      </c>
      <c r="DPH7" s="42" t="s">
        <v>2</v>
      </c>
      <c r="DPI7" s="44" t="s">
        <v>1</v>
      </c>
      <c r="DPJ7" s="45" t="s">
        <v>5</v>
      </c>
      <c r="DPK7" s="41" t="s">
        <v>1</v>
      </c>
      <c r="DPL7" s="42" t="s">
        <v>6</v>
      </c>
      <c r="DPM7" s="41" t="s">
        <v>1</v>
      </c>
      <c r="DPN7" s="42" t="s">
        <v>3</v>
      </c>
      <c r="DPO7" s="42" t="s">
        <v>2</v>
      </c>
      <c r="DPP7" s="44" t="s">
        <v>1</v>
      </c>
      <c r="DPQ7" s="45" t="s">
        <v>5</v>
      </c>
      <c r="DPR7" s="41" t="s">
        <v>1</v>
      </c>
      <c r="DPS7" s="42" t="s">
        <v>6</v>
      </c>
      <c r="DPT7" s="41" t="s">
        <v>1</v>
      </c>
      <c r="DPU7" s="42" t="s">
        <v>3</v>
      </c>
      <c r="DPV7" s="42" t="s">
        <v>2</v>
      </c>
      <c r="DPW7" s="44" t="s">
        <v>1</v>
      </c>
      <c r="DPX7" s="45" t="s">
        <v>5</v>
      </c>
      <c r="DPY7" s="41" t="s">
        <v>1</v>
      </c>
      <c r="DPZ7" s="42" t="s">
        <v>6</v>
      </c>
      <c r="DQA7" s="41" t="s">
        <v>1</v>
      </c>
      <c r="DQB7" s="42" t="s">
        <v>3</v>
      </c>
      <c r="DQC7" s="42" t="s">
        <v>2</v>
      </c>
      <c r="DQD7" s="44" t="s">
        <v>1</v>
      </c>
      <c r="DQE7" s="45" t="s">
        <v>5</v>
      </c>
      <c r="DQF7" s="41" t="s">
        <v>1</v>
      </c>
      <c r="DQG7" s="42" t="s">
        <v>6</v>
      </c>
      <c r="DQH7" s="41" t="s">
        <v>1</v>
      </c>
      <c r="DQI7" s="42" t="s">
        <v>3</v>
      </c>
      <c r="DQJ7" s="42" t="s">
        <v>2</v>
      </c>
      <c r="DQK7" s="44" t="s">
        <v>1</v>
      </c>
      <c r="DQL7" s="45" t="s">
        <v>5</v>
      </c>
      <c r="DQM7" s="41" t="s">
        <v>1</v>
      </c>
      <c r="DQN7" s="42" t="s">
        <v>6</v>
      </c>
      <c r="DQO7" s="41" t="s">
        <v>1</v>
      </c>
      <c r="DQP7" s="42" t="s">
        <v>3</v>
      </c>
      <c r="DQQ7" s="42" t="s">
        <v>2</v>
      </c>
      <c r="DQR7" s="44" t="s">
        <v>1</v>
      </c>
      <c r="DQS7" s="45" t="s">
        <v>5</v>
      </c>
      <c r="DQT7" s="41" t="s">
        <v>1</v>
      </c>
      <c r="DQU7" s="42" t="s">
        <v>6</v>
      </c>
      <c r="DQV7" s="41" t="s">
        <v>1</v>
      </c>
      <c r="DQW7" s="42" t="s">
        <v>3</v>
      </c>
      <c r="DQX7" s="42" t="s">
        <v>2</v>
      </c>
      <c r="DQY7" s="44" t="s">
        <v>1</v>
      </c>
      <c r="DQZ7" s="45" t="s">
        <v>5</v>
      </c>
      <c r="DRA7" s="41" t="s">
        <v>1</v>
      </c>
      <c r="DRB7" s="42" t="s">
        <v>6</v>
      </c>
      <c r="DRC7" s="41" t="s">
        <v>1</v>
      </c>
      <c r="DRD7" s="42" t="s">
        <v>3</v>
      </c>
      <c r="DRE7" s="42" t="s">
        <v>2</v>
      </c>
      <c r="DRF7" s="44" t="s">
        <v>1</v>
      </c>
      <c r="DRG7" s="45" t="s">
        <v>5</v>
      </c>
      <c r="DRH7" s="41" t="s">
        <v>1</v>
      </c>
      <c r="DRI7" s="42" t="s">
        <v>6</v>
      </c>
      <c r="DRJ7" s="41" t="s">
        <v>1</v>
      </c>
      <c r="DRK7" s="42" t="s">
        <v>3</v>
      </c>
      <c r="DRL7" s="42" t="s">
        <v>2</v>
      </c>
      <c r="DRM7" s="44" t="s">
        <v>1</v>
      </c>
      <c r="DRN7" s="45" t="s">
        <v>5</v>
      </c>
      <c r="DRO7" s="41" t="s">
        <v>1</v>
      </c>
      <c r="DRP7" s="42" t="s">
        <v>6</v>
      </c>
      <c r="DRQ7" s="41" t="s">
        <v>1</v>
      </c>
      <c r="DRR7" s="42" t="s">
        <v>3</v>
      </c>
      <c r="DRS7" s="42" t="s">
        <v>2</v>
      </c>
      <c r="DRT7" s="44" t="s">
        <v>1</v>
      </c>
      <c r="DRU7" s="45" t="s">
        <v>5</v>
      </c>
      <c r="DRV7" s="41" t="s">
        <v>1</v>
      </c>
      <c r="DRW7" s="42" t="s">
        <v>6</v>
      </c>
      <c r="DRX7" s="41" t="s">
        <v>1</v>
      </c>
      <c r="DRY7" s="42" t="s">
        <v>3</v>
      </c>
      <c r="DRZ7" s="42" t="s">
        <v>2</v>
      </c>
      <c r="DSA7" s="44" t="s">
        <v>1</v>
      </c>
      <c r="DSB7" s="45" t="s">
        <v>5</v>
      </c>
      <c r="DSC7" s="41" t="s">
        <v>1</v>
      </c>
      <c r="DSD7" s="42" t="s">
        <v>6</v>
      </c>
      <c r="DSE7" s="41" t="s">
        <v>1</v>
      </c>
      <c r="DSF7" s="42" t="s">
        <v>3</v>
      </c>
      <c r="DSG7" s="42" t="s">
        <v>2</v>
      </c>
      <c r="DSH7" s="44" t="s">
        <v>1</v>
      </c>
      <c r="DSI7" s="45" t="s">
        <v>5</v>
      </c>
      <c r="DSJ7" s="41" t="s">
        <v>1</v>
      </c>
      <c r="DSK7" s="42" t="s">
        <v>6</v>
      </c>
      <c r="DSL7" s="41" t="s">
        <v>1</v>
      </c>
      <c r="DSM7" s="42" t="s">
        <v>3</v>
      </c>
      <c r="DSN7" s="42" t="s">
        <v>2</v>
      </c>
      <c r="DSO7" s="44" t="s">
        <v>1</v>
      </c>
      <c r="DSP7" s="45" t="s">
        <v>5</v>
      </c>
      <c r="DSQ7" s="41" t="s">
        <v>1</v>
      </c>
      <c r="DSR7" s="42" t="s">
        <v>6</v>
      </c>
      <c r="DSS7" s="41" t="s">
        <v>1</v>
      </c>
      <c r="DST7" s="42" t="s">
        <v>3</v>
      </c>
      <c r="DSU7" s="42" t="s">
        <v>2</v>
      </c>
      <c r="DSV7" s="44" t="s">
        <v>1</v>
      </c>
      <c r="DSW7" s="45" t="s">
        <v>5</v>
      </c>
      <c r="DSX7" s="41" t="s">
        <v>1</v>
      </c>
      <c r="DSY7" s="42" t="s">
        <v>6</v>
      </c>
      <c r="DSZ7" s="41" t="s">
        <v>1</v>
      </c>
      <c r="DTA7" s="42" t="s">
        <v>3</v>
      </c>
      <c r="DTB7" s="42" t="s">
        <v>2</v>
      </c>
      <c r="DTC7" s="44" t="s">
        <v>1</v>
      </c>
      <c r="DTD7" s="45" t="s">
        <v>5</v>
      </c>
      <c r="DTE7" s="41" t="s">
        <v>1</v>
      </c>
      <c r="DTF7" s="42" t="s">
        <v>6</v>
      </c>
      <c r="DTG7" s="41" t="s">
        <v>1</v>
      </c>
      <c r="DTH7" s="42" t="s">
        <v>3</v>
      </c>
      <c r="DTI7" s="42" t="s">
        <v>2</v>
      </c>
      <c r="DTJ7" s="44" t="s">
        <v>1</v>
      </c>
      <c r="DTK7" s="45" t="s">
        <v>5</v>
      </c>
      <c r="DTL7" s="41" t="s">
        <v>1</v>
      </c>
      <c r="DTM7" s="42" t="s">
        <v>6</v>
      </c>
      <c r="DTN7" s="41" t="s">
        <v>1</v>
      </c>
      <c r="DTO7" s="42" t="s">
        <v>3</v>
      </c>
      <c r="DTP7" s="42" t="s">
        <v>2</v>
      </c>
      <c r="DTQ7" s="44" t="s">
        <v>1</v>
      </c>
      <c r="DTR7" s="45" t="s">
        <v>5</v>
      </c>
      <c r="DTS7" s="41" t="s">
        <v>1</v>
      </c>
      <c r="DTT7" s="42" t="s">
        <v>6</v>
      </c>
      <c r="DTU7" s="41" t="s">
        <v>1</v>
      </c>
      <c r="DTV7" s="42" t="s">
        <v>3</v>
      </c>
      <c r="DTW7" s="42" t="s">
        <v>2</v>
      </c>
      <c r="DTX7" s="44" t="s">
        <v>1</v>
      </c>
      <c r="DTY7" s="45" t="s">
        <v>5</v>
      </c>
      <c r="DTZ7" s="41" t="s">
        <v>1</v>
      </c>
      <c r="DUA7" s="42" t="s">
        <v>6</v>
      </c>
      <c r="DUB7" s="41" t="s">
        <v>1</v>
      </c>
      <c r="DUC7" s="42" t="s">
        <v>3</v>
      </c>
      <c r="DUD7" s="42" t="s">
        <v>2</v>
      </c>
      <c r="DUE7" s="44" t="s">
        <v>1</v>
      </c>
      <c r="DUF7" s="45" t="s">
        <v>5</v>
      </c>
      <c r="DUG7" s="41" t="s">
        <v>1</v>
      </c>
      <c r="DUH7" s="42" t="s">
        <v>6</v>
      </c>
      <c r="DUI7" s="41" t="s">
        <v>1</v>
      </c>
      <c r="DUJ7" s="42" t="s">
        <v>3</v>
      </c>
      <c r="DUK7" s="42" t="s">
        <v>2</v>
      </c>
      <c r="DUL7" s="44" t="s">
        <v>1</v>
      </c>
      <c r="DUM7" s="45" t="s">
        <v>5</v>
      </c>
      <c r="DUN7" s="41" t="s">
        <v>1</v>
      </c>
      <c r="DUO7" s="42" t="s">
        <v>6</v>
      </c>
      <c r="DUP7" s="41" t="s">
        <v>1</v>
      </c>
      <c r="DUQ7" s="42" t="s">
        <v>3</v>
      </c>
      <c r="DUR7" s="42" t="s">
        <v>2</v>
      </c>
      <c r="DUS7" s="44" t="s">
        <v>1</v>
      </c>
      <c r="DUT7" s="45" t="s">
        <v>5</v>
      </c>
      <c r="DUU7" s="41" t="s">
        <v>1</v>
      </c>
      <c r="DUV7" s="42" t="s">
        <v>6</v>
      </c>
      <c r="DUW7" s="41" t="s">
        <v>1</v>
      </c>
      <c r="DUX7" s="42" t="s">
        <v>3</v>
      </c>
      <c r="DUY7" s="42" t="s">
        <v>2</v>
      </c>
      <c r="DUZ7" s="44" t="s">
        <v>1</v>
      </c>
    </row>
    <row r="8" spans="1:3276" s="2" customFormat="1">
      <c r="A8" s="116" t="s">
        <v>11</v>
      </c>
      <c r="B8" s="46">
        <v>224072</v>
      </c>
      <c r="C8" s="47">
        <f>B8/$B$22*100</f>
        <v>5.1427657307162917</v>
      </c>
      <c r="D8" s="48">
        <f>211061</f>
        <v>211061</v>
      </c>
      <c r="E8" s="47">
        <f>D8/$D$19*100</f>
        <v>4.688429501290833</v>
      </c>
      <c r="F8" s="81">
        <v>435133</v>
      </c>
      <c r="G8" s="52">
        <f t="shared" ref="G8:G17" si="0">F8/F$19*100</f>
        <v>4.911886801504723</v>
      </c>
      <c r="H8" s="141">
        <v>0</v>
      </c>
      <c r="I8" s="50">
        <f>H8/H$19*100</f>
        <v>0</v>
      </c>
      <c r="J8" s="141">
        <v>0</v>
      </c>
      <c r="K8" s="50">
        <f>J8/J$19*100</f>
        <v>0</v>
      </c>
      <c r="L8" s="24">
        <v>0</v>
      </c>
      <c r="M8" s="139">
        <f>H8+J8</f>
        <v>0</v>
      </c>
      <c r="N8" s="140">
        <f>M8/M$19*100</f>
        <v>0</v>
      </c>
      <c r="O8" s="24">
        <v>0</v>
      </c>
      <c r="P8" s="50">
        <f>O8/O$19*100</f>
        <v>0</v>
      </c>
      <c r="Q8" s="24">
        <v>0</v>
      </c>
      <c r="R8" s="50">
        <f>Q8/Q$19*100</f>
        <v>0</v>
      </c>
      <c r="S8" s="24">
        <v>0</v>
      </c>
      <c r="T8" s="24">
        <f>O8+Q8</f>
        <v>0</v>
      </c>
      <c r="U8" s="52">
        <f t="shared" ref="U8:U17" si="1">T8/T$19*100</f>
        <v>0</v>
      </c>
      <c r="V8" s="24">
        <v>0</v>
      </c>
      <c r="W8" s="50">
        <f>V8/V$19*100</f>
        <v>0</v>
      </c>
      <c r="X8" s="24">
        <v>0</v>
      </c>
      <c r="Y8" s="50">
        <f>X8/X$19*100</f>
        <v>0</v>
      </c>
      <c r="Z8" s="24">
        <v>0</v>
      </c>
      <c r="AA8" s="24">
        <f>V8+X8</f>
        <v>0</v>
      </c>
      <c r="AB8" s="52">
        <f t="shared" ref="AB8:AB17" si="2">AA8/AA$19*100</f>
        <v>0</v>
      </c>
      <c r="AC8" s="24">
        <v>0</v>
      </c>
      <c r="AD8" s="50">
        <f>AC8/AC$19*100</f>
        <v>0</v>
      </c>
      <c r="AE8" s="24">
        <v>0</v>
      </c>
      <c r="AF8" s="50">
        <f>AE8/AE$19*100</f>
        <v>0</v>
      </c>
      <c r="AG8" s="24">
        <v>0</v>
      </c>
      <c r="AH8" s="24">
        <f>AC8+AE8</f>
        <v>0</v>
      </c>
      <c r="AI8" s="52">
        <f t="shared" ref="AI8:AI17" si="3">AH8/AH$19*100</f>
        <v>0</v>
      </c>
      <c r="AJ8" s="24">
        <v>0</v>
      </c>
      <c r="AK8" s="50">
        <f>AJ8/AJ$19*100</f>
        <v>0</v>
      </c>
      <c r="AL8" s="24">
        <v>0</v>
      </c>
      <c r="AM8" s="50">
        <f>AL8/AL$19*100</f>
        <v>0</v>
      </c>
      <c r="AN8" s="24">
        <v>0</v>
      </c>
      <c r="AO8" s="24">
        <f>AJ8+AL8</f>
        <v>0</v>
      </c>
      <c r="AP8" s="52">
        <f t="shared" ref="AP8:AP17" si="4">AO8/AO$19*100</f>
        <v>0</v>
      </c>
      <c r="AQ8" s="24">
        <v>0</v>
      </c>
      <c r="AR8" s="50">
        <f>AQ8/AQ$19*100</f>
        <v>0</v>
      </c>
      <c r="AS8" s="24">
        <v>0</v>
      </c>
      <c r="AT8" s="50">
        <f>AS8/AS$19*100</f>
        <v>0</v>
      </c>
      <c r="AU8" s="24">
        <v>0</v>
      </c>
      <c r="AV8" s="24">
        <f>AQ8+AS8</f>
        <v>0</v>
      </c>
      <c r="AW8" s="52">
        <f t="shared" ref="AW8:AW17" si="5">AV8/AV$19*100</f>
        <v>0</v>
      </c>
      <c r="AX8" s="24">
        <v>0</v>
      </c>
      <c r="AY8" s="50">
        <f>AX8/AX$19*100</f>
        <v>0</v>
      </c>
      <c r="AZ8" s="24">
        <v>0</v>
      </c>
      <c r="BA8" s="50">
        <f>AZ8/AZ$19*100</f>
        <v>0</v>
      </c>
      <c r="BB8" s="24">
        <v>0</v>
      </c>
      <c r="BC8" s="24">
        <f>AX8+AZ8</f>
        <v>0</v>
      </c>
      <c r="BD8" s="52">
        <f t="shared" ref="BD8:BD17" si="6">BC8/BC$19*100</f>
        <v>0</v>
      </c>
      <c r="BE8" s="24">
        <v>0</v>
      </c>
      <c r="BF8" s="50">
        <f>BE8/BE$19*100</f>
        <v>0</v>
      </c>
      <c r="BG8" s="24">
        <v>0</v>
      </c>
      <c r="BH8" s="50">
        <f>BG8/BG$19*100</f>
        <v>0</v>
      </c>
      <c r="BI8" s="24">
        <v>0</v>
      </c>
      <c r="BJ8" s="139">
        <f>BE8+BG8</f>
        <v>0</v>
      </c>
      <c r="BK8" s="140">
        <f>BJ8/BJ$19*100</f>
        <v>0</v>
      </c>
      <c r="BL8" s="24">
        <v>0</v>
      </c>
      <c r="BM8" s="50">
        <f>BL8/BL$19*100</f>
        <v>0</v>
      </c>
      <c r="BN8" s="24">
        <v>0</v>
      </c>
      <c r="BO8" s="50">
        <f>BN8/BN$19*100</f>
        <v>0</v>
      </c>
      <c r="BP8" s="24">
        <v>0</v>
      </c>
      <c r="BQ8" s="24">
        <f>BL8+BN8</f>
        <v>0</v>
      </c>
      <c r="BR8" s="52">
        <f t="shared" ref="BR8:BR17" si="7">BQ8/BQ$19*100</f>
        <v>0</v>
      </c>
      <c r="BS8" s="24">
        <v>0</v>
      </c>
      <c r="BT8" s="50">
        <f>BS8/BS$19*100</f>
        <v>0</v>
      </c>
      <c r="BU8" s="24">
        <v>0</v>
      </c>
      <c r="BV8" s="50">
        <f>BU8/BU$19*100</f>
        <v>0</v>
      </c>
      <c r="BW8" s="24">
        <v>0</v>
      </c>
      <c r="BX8" s="24">
        <f>BS8+BU8</f>
        <v>0</v>
      </c>
      <c r="BY8" s="52">
        <f t="shared" ref="BY8:BY17" si="8">BX8/BX$19*100</f>
        <v>0</v>
      </c>
      <c r="BZ8" s="24">
        <v>0</v>
      </c>
      <c r="CA8" s="50">
        <f>BZ8/BZ$19*100</f>
        <v>0</v>
      </c>
      <c r="CB8" s="24">
        <v>0</v>
      </c>
      <c r="CC8" s="50">
        <f>CB8/CB$19*100</f>
        <v>0</v>
      </c>
      <c r="CD8" s="24">
        <v>0</v>
      </c>
      <c r="CE8" s="24">
        <f>BZ8+CB8</f>
        <v>0</v>
      </c>
      <c r="CF8" s="52">
        <f t="shared" ref="CF8:CF17" si="9">CE8/CE$19*100</f>
        <v>0</v>
      </c>
      <c r="CG8" s="24">
        <v>0</v>
      </c>
      <c r="CH8" s="50">
        <f>CG8/CG$19*100</f>
        <v>0</v>
      </c>
      <c r="CI8" s="24">
        <v>0</v>
      </c>
      <c r="CJ8" s="50">
        <f>CI8/CI$19*100</f>
        <v>0</v>
      </c>
      <c r="CK8" s="24">
        <v>0</v>
      </c>
      <c r="CL8" s="24">
        <f>CG8+CI8</f>
        <v>0</v>
      </c>
      <c r="CM8" s="52">
        <f t="shared" ref="CM8:CM17" si="10">CL8/CL$19*100</f>
        <v>0</v>
      </c>
      <c r="CN8" s="24">
        <v>0</v>
      </c>
      <c r="CO8" s="50">
        <f>CN8/CN$19*100</f>
        <v>0</v>
      </c>
      <c r="CP8" s="24">
        <v>0</v>
      </c>
      <c r="CQ8" s="50">
        <f>CP8/CP$19*100</f>
        <v>0</v>
      </c>
      <c r="CR8" s="24">
        <v>0</v>
      </c>
      <c r="CS8" s="24">
        <f>CN8+CP8</f>
        <v>0</v>
      </c>
      <c r="CT8" s="52">
        <f t="shared" ref="CT8:CT17" si="11">CS8/CS$19*100</f>
        <v>0</v>
      </c>
      <c r="CU8" s="24">
        <v>0</v>
      </c>
      <c r="CV8" s="50">
        <f>CU8/CU$19*100</f>
        <v>0</v>
      </c>
      <c r="CW8" s="24">
        <v>0</v>
      </c>
      <c r="CX8" s="50">
        <f>CW8/CW$19*100</f>
        <v>0</v>
      </c>
      <c r="CY8" s="24">
        <v>0</v>
      </c>
      <c r="CZ8" s="24">
        <f>CU8+CW8</f>
        <v>0</v>
      </c>
      <c r="DA8" s="52">
        <f t="shared" ref="DA8:DA17" si="12">CZ8/CZ$19*100</f>
        <v>0</v>
      </c>
      <c r="DB8" s="24">
        <v>0</v>
      </c>
      <c r="DC8" s="50">
        <f>DB8/DB$19*100</f>
        <v>0</v>
      </c>
      <c r="DD8" s="24">
        <v>0</v>
      </c>
      <c r="DE8" s="50">
        <f>DD8/DD$19*100</f>
        <v>0</v>
      </c>
      <c r="DF8" s="24">
        <v>0</v>
      </c>
      <c r="DG8" s="139">
        <f>DB8+DD8</f>
        <v>0</v>
      </c>
      <c r="DH8" s="140">
        <f>DG8/DG$19*100</f>
        <v>0</v>
      </c>
      <c r="DI8" s="24">
        <v>0</v>
      </c>
      <c r="DJ8" s="50">
        <f>DI8/DI$19*100</f>
        <v>0</v>
      </c>
      <c r="DK8" s="24">
        <v>0</v>
      </c>
      <c r="DL8" s="50">
        <f>DK8/DK$19*100</f>
        <v>0</v>
      </c>
      <c r="DM8" s="24">
        <v>0</v>
      </c>
      <c r="DN8" s="24">
        <f>DI8+DK8</f>
        <v>0</v>
      </c>
      <c r="DO8" s="52">
        <f t="shared" ref="DO8:DO17" si="13">DN8/DN$19*100</f>
        <v>0</v>
      </c>
      <c r="DP8" s="24">
        <v>0</v>
      </c>
      <c r="DQ8" s="50">
        <f>DP8/DP$19*100</f>
        <v>0</v>
      </c>
      <c r="DR8" s="24">
        <v>0</v>
      </c>
      <c r="DS8" s="50">
        <f>DR8/DR$19*100</f>
        <v>0</v>
      </c>
      <c r="DT8" s="24">
        <v>0</v>
      </c>
      <c r="DU8" s="24">
        <f>DP8+DR8</f>
        <v>0</v>
      </c>
      <c r="DV8" s="52">
        <f t="shared" ref="DV8:DV17" si="14">DU8/DU$19*100</f>
        <v>0</v>
      </c>
      <c r="DW8" s="24">
        <v>0</v>
      </c>
      <c r="DX8" s="50">
        <f>DW8/DW$19*100</f>
        <v>0</v>
      </c>
      <c r="DY8" s="24">
        <v>0</v>
      </c>
      <c r="DZ8" s="50">
        <f>DY8/DY$19*100</f>
        <v>0</v>
      </c>
      <c r="EA8" s="24">
        <v>0</v>
      </c>
      <c r="EB8" s="24">
        <f>DW8+DY8</f>
        <v>0</v>
      </c>
      <c r="EC8" s="52">
        <f t="shared" ref="EC8:EC17" si="15">EB8/EB$19*100</f>
        <v>0</v>
      </c>
      <c r="ED8" s="24">
        <v>0</v>
      </c>
      <c r="EE8" s="50">
        <f>ED8/ED$19*100</f>
        <v>0</v>
      </c>
      <c r="EF8" s="24">
        <v>0</v>
      </c>
      <c r="EG8" s="50">
        <f>EF8/EF$19*100</f>
        <v>0</v>
      </c>
      <c r="EH8" s="24">
        <v>0</v>
      </c>
      <c r="EI8" s="24">
        <f>ED8+EF8</f>
        <v>0</v>
      </c>
      <c r="EJ8" s="52">
        <f t="shared" ref="EJ8:EJ17" si="16">EI8/EI$19*100</f>
        <v>0</v>
      </c>
      <c r="EK8" s="24">
        <v>0</v>
      </c>
      <c r="EL8" s="50">
        <f>EK8/EK$19*100</f>
        <v>0</v>
      </c>
      <c r="EM8" s="24">
        <v>0</v>
      </c>
      <c r="EN8" s="50">
        <f>EM8/EM$19*100</f>
        <v>0</v>
      </c>
      <c r="EO8" s="24">
        <v>0</v>
      </c>
      <c r="EP8" s="24">
        <f>EK8+EM8</f>
        <v>0</v>
      </c>
      <c r="EQ8" s="52">
        <f t="shared" ref="EQ8:EQ17" si="17">EP8/EP$19*100</f>
        <v>0</v>
      </c>
      <c r="ER8" s="24">
        <v>0</v>
      </c>
      <c r="ES8" s="50">
        <f>ER8/ER$19*100</f>
        <v>0</v>
      </c>
      <c r="ET8" s="24">
        <v>0</v>
      </c>
      <c r="EU8" s="50">
        <f>ET8/ET$19*100</f>
        <v>0</v>
      </c>
      <c r="EV8" s="24">
        <v>0</v>
      </c>
      <c r="EW8" s="24">
        <f>ER8+ET8</f>
        <v>0</v>
      </c>
      <c r="EX8" s="52">
        <f t="shared" ref="EX8:EX17" si="18">EW8/EW$19*100</f>
        <v>0</v>
      </c>
      <c r="EY8" s="24">
        <v>0</v>
      </c>
      <c r="EZ8" s="50">
        <f>EY8/EY$19*100</f>
        <v>0</v>
      </c>
      <c r="FA8" s="24">
        <v>0</v>
      </c>
      <c r="FB8" s="50">
        <f>FA8/FA$19*100</f>
        <v>0</v>
      </c>
      <c r="FC8" s="24">
        <v>0</v>
      </c>
      <c r="FD8" s="139">
        <f>EY8+FA8</f>
        <v>0</v>
      </c>
      <c r="FE8" s="140">
        <f>FD8/FD$19*100</f>
        <v>0</v>
      </c>
      <c r="FF8" s="24">
        <v>0</v>
      </c>
      <c r="FG8" s="50">
        <f>FF8/FF$19*100</f>
        <v>0</v>
      </c>
      <c r="FH8" s="24">
        <v>0</v>
      </c>
      <c r="FI8" s="50">
        <f>FH8/FH$19*100</f>
        <v>0</v>
      </c>
      <c r="FJ8" s="24">
        <v>0</v>
      </c>
      <c r="FK8" s="24">
        <f>FF8+FH8</f>
        <v>0</v>
      </c>
      <c r="FL8" s="52">
        <f t="shared" ref="FL8:FL17" si="19">FK8/FK$19*100</f>
        <v>0</v>
      </c>
      <c r="FM8" s="24">
        <v>0</v>
      </c>
      <c r="FN8" s="50">
        <f>FM8/FM$19*100</f>
        <v>0</v>
      </c>
      <c r="FO8" s="24">
        <v>0</v>
      </c>
      <c r="FP8" s="50">
        <f>FO8/FO$19*100</f>
        <v>0</v>
      </c>
      <c r="FQ8" s="24">
        <v>0</v>
      </c>
      <c r="FR8" s="24">
        <f>FM8+FO8</f>
        <v>0</v>
      </c>
      <c r="FS8" s="52">
        <f t="shared" ref="FS8:FS17" si="20">FR8/FR$19*100</f>
        <v>0</v>
      </c>
      <c r="FT8" s="24">
        <v>0</v>
      </c>
      <c r="FU8" s="50">
        <f>FT8/FT$19*100</f>
        <v>0</v>
      </c>
      <c r="FV8" s="24">
        <v>0</v>
      </c>
      <c r="FW8" s="50">
        <f>FV8/FV$19*100</f>
        <v>0</v>
      </c>
      <c r="FX8" s="24">
        <v>0</v>
      </c>
      <c r="FY8" s="24">
        <f>FT8+FV8</f>
        <v>0</v>
      </c>
      <c r="FZ8" s="52">
        <f t="shared" ref="FZ8:FZ17" si="21">FY8/FY$19*100</f>
        <v>0</v>
      </c>
      <c r="GA8" s="24">
        <v>0</v>
      </c>
      <c r="GB8" s="50">
        <f>GA8/GA$19*100</f>
        <v>0</v>
      </c>
      <c r="GC8" s="24">
        <v>0</v>
      </c>
      <c r="GD8" s="50">
        <f>GC8/GC$19*100</f>
        <v>0</v>
      </c>
      <c r="GE8" s="24">
        <v>0</v>
      </c>
      <c r="GF8" s="24">
        <f>GA8+GC8</f>
        <v>0</v>
      </c>
      <c r="GG8" s="52">
        <f t="shared" ref="GG8:GG17" si="22">GF8/GF$19*100</f>
        <v>0</v>
      </c>
      <c r="GH8" s="24">
        <v>0</v>
      </c>
      <c r="GI8" s="50">
        <f>GH8/GH$19*100</f>
        <v>0</v>
      </c>
      <c r="GJ8" s="24">
        <v>0</v>
      </c>
      <c r="GK8" s="50">
        <f>GJ8/GJ$19*100</f>
        <v>0</v>
      </c>
      <c r="GL8" s="24">
        <v>0</v>
      </c>
      <c r="GM8" s="24">
        <f>GH8+GJ8</f>
        <v>0</v>
      </c>
      <c r="GN8" s="52">
        <f t="shared" ref="GN8:GN17" si="23">GM8/GM$19*100</f>
        <v>0</v>
      </c>
      <c r="GO8" s="24">
        <v>0</v>
      </c>
      <c r="GP8" s="50">
        <f>GO8/GO$19*100</f>
        <v>0</v>
      </c>
      <c r="GQ8" s="24">
        <v>0</v>
      </c>
      <c r="GR8" s="50">
        <f>GQ8/GQ$19*100</f>
        <v>0</v>
      </c>
      <c r="GS8" s="24">
        <v>0</v>
      </c>
      <c r="GT8" s="24">
        <f>GO8+GQ8</f>
        <v>0</v>
      </c>
      <c r="GU8" s="52">
        <f t="shared" ref="GU8:GU17" si="24">GT8/GT$19*100</f>
        <v>0</v>
      </c>
      <c r="GV8" s="24">
        <v>0</v>
      </c>
      <c r="GW8" s="50">
        <f>GV8/GV$19*100</f>
        <v>0</v>
      </c>
      <c r="GX8" s="24">
        <v>0</v>
      </c>
      <c r="GY8" s="50">
        <f>GX8/GX$19*100</f>
        <v>0</v>
      </c>
      <c r="GZ8" s="24">
        <v>0</v>
      </c>
      <c r="HA8" s="139">
        <f>GV8+GX8</f>
        <v>0</v>
      </c>
      <c r="HB8" s="140">
        <f>HA8/HA$19*100</f>
        <v>0</v>
      </c>
      <c r="HC8" s="24">
        <v>0</v>
      </c>
      <c r="HD8" s="50">
        <f>HC8/HC$19*100</f>
        <v>0</v>
      </c>
      <c r="HE8" s="24">
        <v>0</v>
      </c>
      <c r="HF8" s="50">
        <f>HE8/HE$19*100</f>
        <v>0</v>
      </c>
      <c r="HG8" s="24">
        <v>0</v>
      </c>
      <c r="HH8" s="24">
        <f>HC8+HE8</f>
        <v>0</v>
      </c>
      <c r="HI8" s="52">
        <f t="shared" ref="HI8:HI17" si="25">HH8/HH$19*100</f>
        <v>0</v>
      </c>
      <c r="HJ8" s="24">
        <v>0</v>
      </c>
      <c r="HK8" s="50">
        <f>HJ8/HJ$19*100</f>
        <v>0</v>
      </c>
      <c r="HL8" s="24">
        <v>0</v>
      </c>
      <c r="HM8" s="50">
        <f>HL8/HL$19*100</f>
        <v>0</v>
      </c>
      <c r="HN8" s="24">
        <v>0</v>
      </c>
      <c r="HO8" s="24">
        <f>HJ8+HL8</f>
        <v>0</v>
      </c>
      <c r="HP8" s="52">
        <f t="shared" ref="HP8:HP17" si="26">HO8/HO$19*100</f>
        <v>0</v>
      </c>
      <c r="HQ8" s="24">
        <v>0</v>
      </c>
      <c r="HR8" s="50">
        <f>HQ8/HQ$19*100</f>
        <v>0</v>
      </c>
      <c r="HS8" s="24">
        <v>0</v>
      </c>
      <c r="HT8" s="50">
        <f>HS8/HS$19*100</f>
        <v>0</v>
      </c>
      <c r="HU8" s="24">
        <v>0</v>
      </c>
      <c r="HV8" s="24">
        <f>HQ8+HS8</f>
        <v>0</v>
      </c>
      <c r="HW8" s="52">
        <f t="shared" ref="HW8:HW17" si="27">HV8/HV$19*100</f>
        <v>0</v>
      </c>
      <c r="HX8" s="24">
        <v>0</v>
      </c>
      <c r="HY8" s="50">
        <f>HX8/HX$19*100</f>
        <v>0</v>
      </c>
      <c r="HZ8" s="24">
        <v>0</v>
      </c>
      <c r="IA8" s="50">
        <f>HZ8/HZ$19*100</f>
        <v>0</v>
      </c>
      <c r="IB8" s="24">
        <v>0</v>
      </c>
      <c r="IC8" s="24">
        <f>HX8+HZ8</f>
        <v>0</v>
      </c>
      <c r="ID8" s="52">
        <f t="shared" ref="ID8:ID17" si="28">IC8/IC$19*100</f>
        <v>0</v>
      </c>
      <c r="IE8" s="24">
        <v>0</v>
      </c>
      <c r="IF8" s="50">
        <f>IE8/IE$19*100</f>
        <v>0</v>
      </c>
      <c r="IG8" s="24">
        <v>0</v>
      </c>
      <c r="IH8" s="50">
        <f>IG8/IG$19*100</f>
        <v>0</v>
      </c>
      <c r="II8" s="24">
        <v>0</v>
      </c>
      <c r="IJ8" s="24">
        <f>IE8+IG8</f>
        <v>0</v>
      </c>
      <c r="IK8" s="52">
        <f t="shared" ref="IK8:IK17" si="29">IJ8/IJ$19*100</f>
        <v>0</v>
      </c>
      <c r="IL8" s="24">
        <v>0</v>
      </c>
      <c r="IM8" s="50">
        <f>IL8/IL$19*100</f>
        <v>0</v>
      </c>
      <c r="IN8" s="24">
        <v>0</v>
      </c>
      <c r="IO8" s="50">
        <f>IN8/IN$19*100</f>
        <v>0</v>
      </c>
      <c r="IP8" s="24">
        <v>0</v>
      </c>
      <c r="IQ8" s="24">
        <f>IL8+IN8</f>
        <v>0</v>
      </c>
      <c r="IR8" s="52">
        <f t="shared" ref="IR8:IR17" si="30">IQ8/IQ$19*100</f>
        <v>0</v>
      </c>
      <c r="IS8" s="24">
        <v>0</v>
      </c>
      <c r="IT8" s="50">
        <f>IS8/IS$19*100</f>
        <v>0</v>
      </c>
      <c r="IU8" s="24">
        <v>0</v>
      </c>
      <c r="IV8" s="50">
        <f>IU8/IU$19*100</f>
        <v>0</v>
      </c>
      <c r="IW8" s="24">
        <v>0</v>
      </c>
      <c r="IX8" s="139">
        <f>IS8+IU8</f>
        <v>0</v>
      </c>
      <c r="IY8" s="140">
        <f>IX8/IX$19*100</f>
        <v>0</v>
      </c>
      <c r="IZ8" s="24">
        <v>0</v>
      </c>
      <c r="JA8" s="50">
        <f>IZ8/IZ$19*100</f>
        <v>0</v>
      </c>
      <c r="JB8" s="24">
        <v>0</v>
      </c>
      <c r="JC8" s="50">
        <f>JB8/JB$19*100</f>
        <v>0</v>
      </c>
      <c r="JD8" s="24">
        <v>0</v>
      </c>
      <c r="JE8" s="24">
        <f>IZ8+JB8</f>
        <v>0</v>
      </c>
      <c r="JF8" s="52">
        <f t="shared" ref="JF8:JF17" si="31">JE8/JE$19*100</f>
        <v>0</v>
      </c>
      <c r="JG8" s="24">
        <v>0</v>
      </c>
      <c r="JH8" s="50">
        <f>JG8/JG$19*100</f>
        <v>0</v>
      </c>
      <c r="JI8" s="24">
        <v>0</v>
      </c>
      <c r="JJ8" s="50">
        <f>JI8/JI$19*100</f>
        <v>0</v>
      </c>
      <c r="JK8" s="24">
        <v>0</v>
      </c>
      <c r="JL8" s="24">
        <f>JG8+JI8</f>
        <v>0</v>
      </c>
      <c r="JM8" s="52">
        <f t="shared" ref="JM8:JM17" si="32">JL8/JL$19*100</f>
        <v>0</v>
      </c>
      <c r="JN8" s="24">
        <v>0</v>
      </c>
      <c r="JO8" s="50">
        <f>JN8/JN$19*100</f>
        <v>0</v>
      </c>
      <c r="JP8" s="24">
        <v>0</v>
      </c>
      <c r="JQ8" s="50">
        <f>JP8/JP$19*100</f>
        <v>0</v>
      </c>
      <c r="JR8" s="24">
        <v>0</v>
      </c>
      <c r="JS8" s="24">
        <f>JN8+JP8</f>
        <v>0</v>
      </c>
      <c r="JT8" s="52">
        <f t="shared" ref="JT8:JT17" si="33">JS8/JS$19*100</f>
        <v>0</v>
      </c>
      <c r="JU8" s="24">
        <v>0</v>
      </c>
      <c r="JV8" s="50">
        <f>JU8/JU$19*100</f>
        <v>0</v>
      </c>
      <c r="JW8" s="24">
        <v>0</v>
      </c>
      <c r="JX8" s="50">
        <f>JW8/JW$19*100</f>
        <v>0</v>
      </c>
      <c r="JY8" s="24">
        <v>0</v>
      </c>
      <c r="JZ8" s="24">
        <f>JU8+JW8</f>
        <v>0</v>
      </c>
      <c r="KA8" s="52">
        <f t="shared" ref="KA8:KA17" si="34">JZ8/JZ$19*100</f>
        <v>0</v>
      </c>
      <c r="KB8" s="24">
        <v>0</v>
      </c>
      <c r="KC8" s="50">
        <f>KB8/KB$19*100</f>
        <v>0</v>
      </c>
      <c r="KD8" s="24">
        <v>0</v>
      </c>
      <c r="KE8" s="50">
        <f>KD8/KD$19*100</f>
        <v>0</v>
      </c>
      <c r="KF8" s="24">
        <v>0</v>
      </c>
      <c r="KG8" s="24">
        <f>KB8+KD8</f>
        <v>0</v>
      </c>
      <c r="KH8" s="52">
        <f t="shared" ref="KH8:KH17" si="35">KG8/KG$19*100</f>
        <v>0</v>
      </c>
      <c r="KI8" s="24">
        <v>0</v>
      </c>
      <c r="KJ8" s="50">
        <f>KI8/KI$19*100</f>
        <v>0</v>
      </c>
      <c r="KK8" s="24">
        <v>0</v>
      </c>
      <c r="KL8" s="50">
        <f>KK8/KK$19*100</f>
        <v>0</v>
      </c>
      <c r="KM8" s="24">
        <v>0</v>
      </c>
      <c r="KN8" s="24">
        <f>KI8+KK8</f>
        <v>0</v>
      </c>
      <c r="KO8" s="52">
        <f t="shared" ref="KO8:KO17" si="36">KN8/KN$19*100</f>
        <v>0</v>
      </c>
      <c r="KP8" s="24">
        <v>0</v>
      </c>
      <c r="KQ8" s="50">
        <f>KP8/KP$19*100</f>
        <v>0</v>
      </c>
      <c r="KR8" s="24">
        <v>0</v>
      </c>
      <c r="KS8" s="50">
        <f>KR8/KR$19*100</f>
        <v>0</v>
      </c>
      <c r="KT8" s="24">
        <v>0</v>
      </c>
      <c r="KU8" s="139">
        <f>KP8+KR8</f>
        <v>0</v>
      </c>
      <c r="KV8" s="140">
        <f>KU8/KU$19*100</f>
        <v>0</v>
      </c>
      <c r="KW8" s="24">
        <v>0</v>
      </c>
      <c r="KX8" s="50">
        <f>KW8/KW$19*100</f>
        <v>0</v>
      </c>
      <c r="KY8" s="24">
        <v>0</v>
      </c>
      <c r="KZ8" s="50">
        <f>KY8/KY$19*100</f>
        <v>0</v>
      </c>
      <c r="LA8" s="24">
        <v>0</v>
      </c>
      <c r="LB8" s="24">
        <f>KW8+KY8</f>
        <v>0</v>
      </c>
      <c r="LC8" s="52">
        <f t="shared" ref="LC8:LC17" si="37">LB8/LB$19*100</f>
        <v>0</v>
      </c>
      <c r="LD8" s="24">
        <v>0</v>
      </c>
      <c r="LE8" s="50">
        <f>LD8/LD$19*100</f>
        <v>0</v>
      </c>
      <c r="LF8" s="24">
        <v>0</v>
      </c>
      <c r="LG8" s="50">
        <f>LF8/LF$19*100</f>
        <v>0</v>
      </c>
      <c r="LH8" s="24">
        <v>0</v>
      </c>
      <c r="LI8" s="24">
        <f>LD8+LF8</f>
        <v>0</v>
      </c>
      <c r="LJ8" s="52">
        <f t="shared" ref="LJ8:LJ17" si="38">LI8/LI$19*100</f>
        <v>0</v>
      </c>
      <c r="LK8" s="24">
        <v>0</v>
      </c>
      <c r="LL8" s="50">
        <f>LK8/LK$19*100</f>
        <v>0</v>
      </c>
      <c r="LM8" s="24">
        <v>0</v>
      </c>
      <c r="LN8" s="50">
        <f>LM8/LM$19*100</f>
        <v>0</v>
      </c>
      <c r="LO8" s="24">
        <v>0</v>
      </c>
      <c r="LP8" s="24">
        <f>LK8+LM8</f>
        <v>0</v>
      </c>
      <c r="LQ8" s="52">
        <f t="shared" ref="LQ8:LQ17" si="39">LP8/LP$19*100</f>
        <v>0</v>
      </c>
      <c r="LR8" s="24">
        <v>0</v>
      </c>
      <c r="LS8" s="50">
        <f>LR8/LR$19*100</f>
        <v>0</v>
      </c>
      <c r="LT8" s="24">
        <v>0</v>
      </c>
      <c r="LU8" s="50">
        <f>LT8/LT$19*100</f>
        <v>0</v>
      </c>
      <c r="LV8" s="24">
        <v>0</v>
      </c>
      <c r="LW8" s="24">
        <f>LR8+LT8</f>
        <v>0</v>
      </c>
      <c r="LX8" s="52">
        <f t="shared" ref="LX8:LX17" si="40">LW8/LW$19*100</f>
        <v>0</v>
      </c>
      <c r="LY8" s="24">
        <v>0</v>
      </c>
      <c r="LZ8" s="50">
        <f>LY8/LY$19*100</f>
        <v>0</v>
      </c>
      <c r="MA8" s="24">
        <v>0</v>
      </c>
      <c r="MB8" s="50">
        <f>MA8/MA$19*100</f>
        <v>0</v>
      </c>
      <c r="MC8" s="24">
        <v>0</v>
      </c>
      <c r="MD8" s="24">
        <f>LY8+MA8</f>
        <v>0</v>
      </c>
      <c r="ME8" s="52">
        <f t="shared" ref="ME8:ME17" si="41">MD8/MD$19*100</f>
        <v>0</v>
      </c>
      <c r="MF8" s="24">
        <v>0</v>
      </c>
      <c r="MG8" s="50">
        <f>MF8/MF$19*100</f>
        <v>0</v>
      </c>
      <c r="MH8" s="24">
        <v>0</v>
      </c>
      <c r="MI8" s="50">
        <f>MH8/MH$19*100</f>
        <v>0</v>
      </c>
      <c r="MJ8" s="24">
        <v>0</v>
      </c>
      <c r="MK8" s="24">
        <f>MF8+MH8</f>
        <v>0</v>
      </c>
      <c r="ML8" s="52">
        <f t="shared" ref="ML8:ML17" si="42">MK8/MK$19*100</f>
        <v>0</v>
      </c>
      <c r="MM8" s="24">
        <v>0</v>
      </c>
      <c r="MN8" s="50">
        <f>MM8/MM$19*100</f>
        <v>0</v>
      </c>
      <c r="MO8" s="24">
        <v>0</v>
      </c>
      <c r="MP8" s="50">
        <f>MO8/MO$19*100</f>
        <v>0</v>
      </c>
      <c r="MQ8" s="24">
        <v>0</v>
      </c>
      <c r="MR8" s="139">
        <f>MM8+MO8</f>
        <v>0</v>
      </c>
      <c r="MS8" s="140">
        <f>MR8/MR$19*100</f>
        <v>0</v>
      </c>
      <c r="MT8" s="24">
        <v>0</v>
      </c>
      <c r="MU8" s="50">
        <f>MT8/MT$19*100</f>
        <v>0</v>
      </c>
      <c r="MV8" s="24">
        <v>0</v>
      </c>
      <c r="MW8" s="50">
        <f>MV8/MV$19*100</f>
        <v>0</v>
      </c>
      <c r="MX8" s="24">
        <v>0</v>
      </c>
      <c r="MY8" s="24">
        <f>MT8+MV8</f>
        <v>0</v>
      </c>
      <c r="MZ8" s="52">
        <f t="shared" ref="MZ8:MZ17" si="43">MY8/MY$19*100</f>
        <v>0</v>
      </c>
      <c r="NA8" s="24">
        <v>0</v>
      </c>
      <c r="NB8" s="50">
        <f>NA8/NA$19*100</f>
        <v>0</v>
      </c>
      <c r="NC8" s="24">
        <v>0</v>
      </c>
      <c r="ND8" s="50">
        <f>NC8/NC$19*100</f>
        <v>0</v>
      </c>
      <c r="NE8" s="24">
        <v>0</v>
      </c>
      <c r="NF8" s="24">
        <f>NA8+NC8</f>
        <v>0</v>
      </c>
      <c r="NG8" s="52">
        <f t="shared" ref="NG8:NG17" si="44">NF8/NF$19*100</f>
        <v>0</v>
      </c>
      <c r="NH8" s="24">
        <v>0</v>
      </c>
      <c r="NI8" s="50">
        <f>NH8/NH$19*100</f>
        <v>0</v>
      </c>
      <c r="NJ8" s="24">
        <v>0</v>
      </c>
      <c r="NK8" s="50">
        <f>NJ8/NJ$19*100</f>
        <v>0</v>
      </c>
      <c r="NL8" s="24">
        <v>0</v>
      </c>
      <c r="NM8" s="24">
        <f>NH8+NJ8</f>
        <v>0</v>
      </c>
      <c r="NN8" s="52">
        <f t="shared" ref="NN8:NN17" si="45">NM8/NM$19*100</f>
        <v>0</v>
      </c>
      <c r="NO8" s="24">
        <v>0</v>
      </c>
      <c r="NP8" s="50">
        <f>NO8/NO$19*100</f>
        <v>0</v>
      </c>
      <c r="NQ8" s="24">
        <v>0</v>
      </c>
      <c r="NR8" s="50">
        <f>NQ8/NQ$19*100</f>
        <v>0</v>
      </c>
      <c r="NS8" s="24">
        <v>0</v>
      </c>
      <c r="NT8" s="24">
        <f>NO8+NQ8</f>
        <v>0</v>
      </c>
      <c r="NU8" s="52">
        <f t="shared" ref="NU8:NU17" si="46">NT8/NT$19*100</f>
        <v>0</v>
      </c>
      <c r="NV8" s="24">
        <v>0</v>
      </c>
      <c r="NW8" s="50">
        <f>NV8/NV$19*100</f>
        <v>0</v>
      </c>
      <c r="NX8" s="24">
        <v>0</v>
      </c>
      <c r="NY8" s="50">
        <f>NX8/NX$19*100</f>
        <v>0</v>
      </c>
      <c r="NZ8" s="24">
        <v>0</v>
      </c>
      <c r="OA8" s="24">
        <f>NV8+NX8</f>
        <v>0</v>
      </c>
      <c r="OB8" s="52">
        <f t="shared" ref="OB8:OB17" si="47">OA8/OA$19*100</f>
        <v>0</v>
      </c>
      <c r="OC8" s="24">
        <v>0</v>
      </c>
      <c r="OD8" s="50">
        <f>OC8/OC$19*100</f>
        <v>0</v>
      </c>
      <c r="OE8" s="24">
        <v>0</v>
      </c>
      <c r="OF8" s="50">
        <f>OE8/OE$19*100</f>
        <v>0</v>
      </c>
      <c r="OG8" s="24">
        <v>0</v>
      </c>
      <c r="OH8" s="24">
        <f>OC8+OE8</f>
        <v>0</v>
      </c>
      <c r="OI8" s="52">
        <f t="shared" ref="OI8:OI17" si="48">OH8/OH$19*100</f>
        <v>0</v>
      </c>
      <c r="OJ8" s="141">
        <v>0</v>
      </c>
      <c r="OK8" s="50">
        <f>OJ8/OJ$19*100</f>
        <v>0</v>
      </c>
      <c r="OL8" s="141">
        <v>0</v>
      </c>
      <c r="OM8" s="50">
        <f>OL8/OL$19*100</f>
        <v>0</v>
      </c>
      <c r="ON8" s="24">
        <v>0</v>
      </c>
      <c r="OO8" s="139">
        <f>OJ8+OL8</f>
        <v>0</v>
      </c>
      <c r="OP8" s="140">
        <f>OO8/OO$19*100</f>
        <v>0</v>
      </c>
      <c r="OQ8" s="24">
        <v>0</v>
      </c>
      <c r="OR8" s="50">
        <f>OQ8/OQ$19*100</f>
        <v>0</v>
      </c>
      <c r="OS8" s="24">
        <v>0</v>
      </c>
      <c r="OT8" s="50">
        <f>OS8/OS$19*100</f>
        <v>0</v>
      </c>
      <c r="OU8" s="24">
        <v>0</v>
      </c>
      <c r="OV8" s="24">
        <f>OQ8+OS8</f>
        <v>0</v>
      </c>
      <c r="OW8" s="52">
        <f t="shared" ref="OW8:OW17" si="49">OV8/OV$19*100</f>
        <v>0</v>
      </c>
      <c r="OX8" s="24">
        <v>0</v>
      </c>
      <c r="OY8" s="50">
        <f>OX8/OX$19*100</f>
        <v>0</v>
      </c>
      <c r="OZ8" s="24">
        <v>0</v>
      </c>
      <c r="PA8" s="50">
        <f>OZ8/OZ$19*100</f>
        <v>0</v>
      </c>
      <c r="PB8" s="24">
        <v>0</v>
      </c>
      <c r="PC8" s="24">
        <f>OX8+OZ8</f>
        <v>0</v>
      </c>
      <c r="PD8" s="52">
        <f t="shared" ref="PD8:PD17" si="50">PC8/PC$19*100</f>
        <v>0</v>
      </c>
      <c r="PE8" s="24">
        <v>0</v>
      </c>
      <c r="PF8" s="50">
        <f>PE8/PE$19*100</f>
        <v>0</v>
      </c>
      <c r="PG8" s="24">
        <v>0</v>
      </c>
      <c r="PH8" s="50">
        <f>PG8/PG$19*100</f>
        <v>0</v>
      </c>
      <c r="PI8" s="24">
        <v>0</v>
      </c>
      <c r="PJ8" s="24">
        <f>PE8+PG8</f>
        <v>0</v>
      </c>
      <c r="PK8" s="52">
        <f t="shared" ref="PK8:PK17" si="51">PJ8/PJ$19*100</f>
        <v>0</v>
      </c>
      <c r="PL8" s="24">
        <v>0</v>
      </c>
      <c r="PM8" s="50">
        <f>PL8/PL$19*100</f>
        <v>0</v>
      </c>
      <c r="PN8" s="24">
        <v>0</v>
      </c>
      <c r="PO8" s="50">
        <f>PN8/PN$19*100</f>
        <v>0</v>
      </c>
      <c r="PP8" s="24">
        <v>0</v>
      </c>
      <c r="PQ8" s="24">
        <f>PL8+PN8</f>
        <v>0</v>
      </c>
      <c r="PR8" s="52">
        <f t="shared" ref="PR8:PR17" si="52">PQ8/PQ$19*100</f>
        <v>0</v>
      </c>
      <c r="PS8" s="24">
        <v>0</v>
      </c>
      <c r="PT8" s="50">
        <f>PS8/PS$19*100</f>
        <v>0</v>
      </c>
      <c r="PU8" s="24">
        <v>0</v>
      </c>
      <c r="PV8" s="50">
        <f>PU8/PU$19*100</f>
        <v>0</v>
      </c>
      <c r="PW8" s="24">
        <v>0</v>
      </c>
      <c r="PX8" s="24">
        <f>PS8+PU8</f>
        <v>0</v>
      </c>
      <c r="PY8" s="52">
        <f t="shared" ref="PY8:PY17" si="53">PX8/PX$19*100</f>
        <v>0</v>
      </c>
      <c r="PZ8" s="24">
        <v>0</v>
      </c>
      <c r="QA8" s="50">
        <f>PZ8/PZ$19*100</f>
        <v>0</v>
      </c>
      <c r="QB8" s="24">
        <v>0</v>
      </c>
      <c r="QC8" s="50">
        <f>QB8/QB$19*100</f>
        <v>0</v>
      </c>
      <c r="QD8" s="24">
        <v>0</v>
      </c>
      <c r="QE8" s="24">
        <f>PZ8+QB8</f>
        <v>0</v>
      </c>
      <c r="QF8" s="52">
        <f t="shared" ref="QF8:QF17" si="54">QE8/QE$19*100</f>
        <v>0</v>
      </c>
      <c r="QG8" s="24">
        <v>0</v>
      </c>
      <c r="QH8" s="50">
        <f>QG8/QG$19*100</f>
        <v>0</v>
      </c>
      <c r="QI8" s="24">
        <v>0</v>
      </c>
      <c r="QJ8" s="50">
        <f>QI8/QI$19*100</f>
        <v>0</v>
      </c>
      <c r="QK8" s="24">
        <v>0</v>
      </c>
      <c r="QL8" s="139">
        <f>QG8+QI8</f>
        <v>0</v>
      </c>
      <c r="QM8" s="140">
        <f>QL8/QL$19*100</f>
        <v>0</v>
      </c>
      <c r="QN8" s="24">
        <v>0</v>
      </c>
      <c r="QO8" s="50">
        <f>QN8/QN$19*100</f>
        <v>0</v>
      </c>
      <c r="QP8" s="24">
        <v>0</v>
      </c>
      <c r="QQ8" s="50">
        <f>QP8/QP$19*100</f>
        <v>0</v>
      </c>
      <c r="QR8" s="24">
        <v>0</v>
      </c>
      <c r="QS8" s="24">
        <f>QN8+QP8</f>
        <v>0</v>
      </c>
      <c r="QT8" s="52">
        <f t="shared" ref="QT8:QT17" si="55">QS8/QS$19*100</f>
        <v>0</v>
      </c>
      <c r="QU8" s="24">
        <v>0</v>
      </c>
      <c r="QV8" s="50">
        <f>QU8/QU$19*100</f>
        <v>0</v>
      </c>
      <c r="QW8" s="24">
        <v>0</v>
      </c>
      <c r="QX8" s="50">
        <f>QW8/QW$19*100</f>
        <v>0</v>
      </c>
      <c r="QY8" s="24">
        <v>0</v>
      </c>
      <c r="QZ8" s="24">
        <f>QU8+QW8</f>
        <v>0</v>
      </c>
      <c r="RA8" s="52">
        <f t="shared" ref="RA8:RA17" si="56">QZ8/QZ$19*100</f>
        <v>0</v>
      </c>
      <c r="RB8" s="24">
        <v>0</v>
      </c>
      <c r="RC8" s="50">
        <f>RB8/RB$19*100</f>
        <v>0</v>
      </c>
      <c r="RD8" s="24">
        <v>0</v>
      </c>
      <c r="RE8" s="50">
        <f>RD8/RD$19*100</f>
        <v>0</v>
      </c>
      <c r="RF8" s="24">
        <v>0</v>
      </c>
      <c r="RG8" s="24">
        <f>RB8+RD8</f>
        <v>0</v>
      </c>
      <c r="RH8" s="52">
        <f t="shared" ref="RH8:RH17" si="57">RG8/RG$19*100</f>
        <v>0</v>
      </c>
      <c r="RI8" s="24">
        <v>0</v>
      </c>
      <c r="RJ8" s="50">
        <f>RI8/RI$19*100</f>
        <v>0</v>
      </c>
      <c r="RK8" s="24">
        <v>0</v>
      </c>
      <c r="RL8" s="50">
        <f>RK8/RK$19*100</f>
        <v>0</v>
      </c>
      <c r="RM8" s="24">
        <v>0</v>
      </c>
      <c r="RN8" s="24">
        <f>RI8+RK8</f>
        <v>0</v>
      </c>
      <c r="RO8" s="52">
        <f t="shared" ref="RO8:RO17" si="58">RN8/RN$19*100</f>
        <v>0</v>
      </c>
      <c r="RP8" s="24">
        <v>0</v>
      </c>
      <c r="RQ8" s="50">
        <f>RP8/RP$19*100</f>
        <v>0</v>
      </c>
      <c r="RR8" s="24">
        <v>0</v>
      </c>
      <c r="RS8" s="50">
        <f>RR8/RR$19*100</f>
        <v>0</v>
      </c>
      <c r="RT8" s="24">
        <v>0</v>
      </c>
      <c r="RU8" s="24">
        <f>RP8+RR8</f>
        <v>0</v>
      </c>
      <c r="RV8" s="52">
        <f t="shared" ref="RV8:RV17" si="59">RU8/RU$19*100</f>
        <v>0</v>
      </c>
      <c r="RW8" s="24">
        <v>0</v>
      </c>
      <c r="RX8" s="50">
        <f>RW8/RW$19*100</f>
        <v>0</v>
      </c>
      <c r="RY8" s="24">
        <v>0</v>
      </c>
      <c r="RZ8" s="50">
        <f>RY8/RY$19*100</f>
        <v>0</v>
      </c>
      <c r="SA8" s="24">
        <v>0</v>
      </c>
      <c r="SB8" s="24">
        <f>RW8+RY8</f>
        <v>0</v>
      </c>
      <c r="SC8" s="52">
        <f t="shared" ref="SC8:SC17" si="60">SB8/SB$19*100</f>
        <v>0</v>
      </c>
      <c r="SD8" s="24">
        <v>0</v>
      </c>
      <c r="SE8" s="50">
        <f>SD8/SD$19*100</f>
        <v>0</v>
      </c>
      <c r="SF8" s="24">
        <v>0</v>
      </c>
      <c r="SG8" s="50">
        <f>SF8/SF$19*100</f>
        <v>0</v>
      </c>
      <c r="SH8" s="24">
        <v>0</v>
      </c>
      <c r="SI8" s="139">
        <f>SD8+SF8</f>
        <v>0</v>
      </c>
      <c r="SJ8" s="140">
        <f>SI8/SI$19*100</f>
        <v>0</v>
      </c>
      <c r="SK8" s="24">
        <v>0</v>
      </c>
      <c r="SL8" s="50">
        <f>SK8/SK$19*100</f>
        <v>0</v>
      </c>
      <c r="SM8" s="24">
        <v>0</v>
      </c>
      <c r="SN8" s="50">
        <f>SM8/SM$19*100</f>
        <v>0</v>
      </c>
      <c r="SO8" s="24">
        <v>0</v>
      </c>
      <c r="SP8" s="24">
        <f>SK8+SM8</f>
        <v>0</v>
      </c>
      <c r="SQ8" s="52">
        <f t="shared" ref="SQ8:SQ17" si="61">SP8/SP$19*100</f>
        <v>0</v>
      </c>
      <c r="SR8" s="24">
        <v>0</v>
      </c>
      <c r="SS8" s="50">
        <f>SR8/SR$19*100</f>
        <v>0</v>
      </c>
      <c r="ST8" s="24">
        <v>0</v>
      </c>
      <c r="SU8" s="50">
        <f>ST8/ST$19*100</f>
        <v>0</v>
      </c>
      <c r="SV8" s="24">
        <v>0</v>
      </c>
      <c r="SW8" s="24">
        <f>SR8+ST8</f>
        <v>0</v>
      </c>
      <c r="SX8" s="52">
        <f t="shared" ref="SX8:SX17" si="62">SW8/SW$19*100</f>
        <v>0</v>
      </c>
      <c r="SY8" s="24">
        <v>0</v>
      </c>
      <c r="SZ8" s="50">
        <f>SY8/SY$19*100</f>
        <v>0</v>
      </c>
      <c r="TA8" s="24">
        <v>0</v>
      </c>
      <c r="TB8" s="50">
        <f>TA8/TA$19*100</f>
        <v>0</v>
      </c>
      <c r="TC8" s="24">
        <v>0</v>
      </c>
      <c r="TD8" s="24">
        <f>SY8+TA8</f>
        <v>0</v>
      </c>
      <c r="TE8" s="52">
        <f t="shared" ref="TE8:TE17" si="63">TD8/TD$19*100</f>
        <v>0</v>
      </c>
      <c r="TF8" s="24">
        <v>0</v>
      </c>
      <c r="TG8" s="50">
        <f>TF8/TF$19*100</f>
        <v>0</v>
      </c>
      <c r="TH8" s="24">
        <v>0</v>
      </c>
      <c r="TI8" s="50">
        <f>TH8/TH$19*100</f>
        <v>0</v>
      </c>
      <c r="TJ8" s="24">
        <v>0</v>
      </c>
      <c r="TK8" s="24">
        <f>TF8+TH8</f>
        <v>0</v>
      </c>
      <c r="TL8" s="52">
        <f t="shared" ref="TL8:TL17" si="64">TK8/TK$19*100</f>
        <v>0</v>
      </c>
      <c r="TM8" s="24">
        <v>0</v>
      </c>
      <c r="TN8" s="50">
        <f>TM8/TM$19*100</f>
        <v>0</v>
      </c>
      <c r="TO8" s="24">
        <v>0</v>
      </c>
      <c r="TP8" s="50">
        <f>TO8/TO$19*100</f>
        <v>0</v>
      </c>
      <c r="TQ8" s="24">
        <v>0</v>
      </c>
      <c r="TR8" s="24">
        <f>TM8+TO8</f>
        <v>0</v>
      </c>
      <c r="TS8" s="52">
        <f t="shared" ref="TS8:TS17" si="65">TR8/TR$19*100</f>
        <v>0</v>
      </c>
      <c r="TT8" s="24">
        <v>0</v>
      </c>
      <c r="TU8" s="50">
        <f>TT8/TT$19*100</f>
        <v>0</v>
      </c>
      <c r="TV8" s="24">
        <v>0</v>
      </c>
      <c r="TW8" s="50">
        <f>TV8/TV$19*100</f>
        <v>0</v>
      </c>
      <c r="TX8" s="24">
        <v>0</v>
      </c>
      <c r="TY8" s="24">
        <f>TT8+TV8</f>
        <v>0</v>
      </c>
      <c r="TZ8" s="52">
        <f t="shared" ref="TZ8:TZ17" si="66">TY8/TY$19*100</f>
        <v>0</v>
      </c>
      <c r="UA8" s="141">
        <v>0</v>
      </c>
      <c r="UB8" s="50">
        <f>UA8/UA$19*100</f>
        <v>0</v>
      </c>
      <c r="UC8" s="24">
        <v>0</v>
      </c>
      <c r="UD8" s="50">
        <f>UC8/UC$19*100</f>
        <v>0</v>
      </c>
      <c r="UE8" s="24">
        <v>0</v>
      </c>
      <c r="UF8" s="139">
        <f>UA8+UC8</f>
        <v>0</v>
      </c>
      <c r="UG8" s="140">
        <f>UF8/UF$19*100</f>
        <v>0</v>
      </c>
      <c r="UH8" s="24">
        <v>0</v>
      </c>
      <c r="UI8" s="50">
        <f>UH8/UH$19*100</f>
        <v>0</v>
      </c>
      <c r="UJ8" s="24">
        <v>0</v>
      </c>
      <c r="UK8" s="50">
        <f>UJ8/UJ$19*100</f>
        <v>0</v>
      </c>
      <c r="UL8" s="24">
        <v>0</v>
      </c>
      <c r="UM8" s="24">
        <f>UH8+UJ8</f>
        <v>0</v>
      </c>
      <c r="UN8" s="52">
        <f t="shared" ref="UN8:UN17" si="67">UM8/UM$19*100</f>
        <v>0</v>
      </c>
      <c r="UO8" s="24">
        <v>0</v>
      </c>
      <c r="UP8" s="50">
        <f>UO8/UO$19*100</f>
        <v>0</v>
      </c>
      <c r="UQ8" s="24">
        <v>0</v>
      </c>
      <c r="UR8" s="50">
        <f>UQ8/UQ$19*100</f>
        <v>0</v>
      </c>
      <c r="US8" s="24">
        <v>0</v>
      </c>
      <c r="UT8" s="24">
        <f>UO8+UQ8</f>
        <v>0</v>
      </c>
      <c r="UU8" s="52">
        <f t="shared" ref="UU8:UU17" si="68">UT8/UT$19*100</f>
        <v>0</v>
      </c>
      <c r="UV8" s="24">
        <v>0</v>
      </c>
      <c r="UW8" s="50">
        <f>UV8/UV$19*100</f>
        <v>0</v>
      </c>
      <c r="UX8" s="24">
        <v>0</v>
      </c>
      <c r="UY8" s="50">
        <f>UX8/UX$19*100</f>
        <v>0</v>
      </c>
      <c r="UZ8" s="24">
        <v>0</v>
      </c>
      <c r="VA8" s="24">
        <f>UV8+UX8</f>
        <v>0</v>
      </c>
      <c r="VB8" s="52">
        <f t="shared" ref="VB8:VB17" si="69">VA8/VA$19*100</f>
        <v>0</v>
      </c>
      <c r="VC8" s="24">
        <v>0</v>
      </c>
      <c r="VD8" s="50">
        <f>VC8/VC$19*100</f>
        <v>0</v>
      </c>
      <c r="VE8" s="24">
        <v>0</v>
      </c>
      <c r="VF8" s="50">
        <f>VE8/VE$19*100</f>
        <v>0</v>
      </c>
      <c r="VG8" s="24">
        <v>0</v>
      </c>
      <c r="VH8" s="24">
        <f>VC8+VE8</f>
        <v>0</v>
      </c>
      <c r="VI8" s="52">
        <f t="shared" ref="VI8:VI17" si="70">VH8/VH$19*100</f>
        <v>0</v>
      </c>
      <c r="VJ8" s="24">
        <v>0</v>
      </c>
      <c r="VK8" s="50">
        <f>VJ8/VJ$19*100</f>
        <v>0</v>
      </c>
      <c r="VL8" s="24">
        <v>0</v>
      </c>
      <c r="VM8" s="50">
        <f>VL8/VL$19*100</f>
        <v>0</v>
      </c>
      <c r="VN8" s="24">
        <v>0</v>
      </c>
      <c r="VO8" s="24">
        <f>VJ8+VL8</f>
        <v>0</v>
      </c>
      <c r="VP8" s="52">
        <f t="shared" ref="VP8:VP17" si="71">VO8/VO$19*100</f>
        <v>0</v>
      </c>
      <c r="VQ8" s="24">
        <v>0</v>
      </c>
      <c r="VR8" s="50">
        <f>VQ8/VQ$19*100</f>
        <v>0</v>
      </c>
      <c r="VS8" s="24">
        <v>0</v>
      </c>
      <c r="VT8" s="50">
        <f>VS8/VS$19*100</f>
        <v>0</v>
      </c>
      <c r="VU8" s="24">
        <v>0</v>
      </c>
      <c r="VV8" s="24">
        <f>VQ8+VS8</f>
        <v>0</v>
      </c>
      <c r="VW8" s="52">
        <f t="shared" ref="VW8:VW17" si="72">VV8/VV$19*100</f>
        <v>0</v>
      </c>
      <c r="VX8" s="24">
        <v>0</v>
      </c>
      <c r="VY8" s="50">
        <f>VX8/VX$19*100</f>
        <v>0</v>
      </c>
      <c r="VZ8" s="24">
        <v>0</v>
      </c>
      <c r="WA8" s="50">
        <f>VZ8/VZ$19*100</f>
        <v>0</v>
      </c>
      <c r="WB8" s="24">
        <v>0</v>
      </c>
      <c r="WC8" s="139">
        <f>VX8+VZ8</f>
        <v>0</v>
      </c>
      <c r="WD8" s="140">
        <f>WC8/WC$19*100</f>
        <v>0</v>
      </c>
      <c r="WE8" s="24">
        <v>0</v>
      </c>
      <c r="WF8" s="50">
        <f>WE8/WE$19*100</f>
        <v>0</v>
      </c>
      <c r="WG8" s="24">
        <v>0</v>
      </c>
      <c r="WH8" s="50">
        <f>WG8/WG$19*100</f>
        <v>0</v>
      </c>
      <c r="WI8" s="24">
        <v>0</v>
      </c>
      <c r="WJ8" s="24">
        <f>WE8+WG8</f>
        <v>0</v>
      </c>
      <c r="WK8" s="52">
        <f t="shared" ref="WK8:WK17" si="73">WJ8/WJ$19*100</f>
        <v>0</v>
      </c>
      <c r="WL8" s="24">
        <v>0</v>
      </c>
      <c r="WM8" s="50">
        <f>WL8/WL$19*100</f>
        <v>0</v>
      </c>
      <c r="WN8" s="24">
        <v>0</v>
      </c>
      <c r="WO8" s="50">
        <f>WN8/WN$19*100</f>
        <v>0</v>
      </c>
      <c r="WP8" s="24">
        <v>0</v>
      </c>
      <c r="WQ8" s="24">
        <f>WL8+WN8</f>
        <v>0</v>
      </c>
      <c r="WR8" s="52">
        <f t="shared" ref="WR8:WR17" si="74">WQ8/WQ$19*100</f>
        <v>0</v>
      </c>
      <c r="WS8" s="24">
        <v>0</v>
      </c>
      <c r="WT8" s="50">
        <f>WS8/WS$19*100</f>
        <v>0</v>
      </c>
      <c r="WU8" s="24">
        <v>0</v>
      </c>
      <c r="WV8" s="50">
        <f>WU8/WU$19*100</f>
        <v>0</v>
      </c>
      <c r="WW8" s="24">
        <v>0</v>
      </c>
      <c r="WX8" s="24">
        <f>WS8+WU8</f>
        <v>0</v>
      </c>
      <c r="WY8" s="52">
        <f t="shared" ref="WY8:WY17" si="75">WX8/WX$19*100</f>
        <v>0</v>
      </c>
      <c r="WZ8" s="24">
        <v>0</v>
      </c>
      <c r="XA8" s="50">
        <f>WZ8/WZ$19*100</f>
        <v>0</v>
      </c>
      <c r="XB8" s="24">
        <v>0</v>
      </c>
      <c r="XC8" s="50">
        <f>XB8/XB$19*100</f>
        <v>0</v>
      </c>
      <c r="XD8" s="24">
        <v>0</v>
      </c>
      <c r="XE8" s="24">
        <f>WZ8+XB8</f>
        <v>0</v>
      </c>
      <c r="XF8" s="52">
        <f t="shared" ref="XF8:XF17" si="76">XE8/XE$19*100</f>
        <v>0</v>
      </c>
      <c r="XG8" s="24">
        <v>0</v>
      </c>
      <c r="XH8" s="50">
        <f>XG8/XG$19*100</f>
        <v>0</v>
      </c>
      <c r="XI8" s="24">
        <v>0</v>
      </c>
      <c r="XJ8" s="50">
        <f>XI8/XI$19*100</f>
        <v>0</v>
      </c>
      <c r="XK8" s="24">
        <v>0</v>
      </c>
      <c r="XL8" s="24">
        <f>XG8+XI8</f>
        <v>0</v>
      </c>
      <c r="XM8" s="52">
        <f t="shared" ref="XM8:XM17" si="77">XL8/XL$19*100</f>
        <v>0</v>
      </c>
      <c r="XN8" s="24">
        <v>0</v>
      </c>
      <c r="XO8" s="50">
        <f>XN8/XN$19*100</f>
        <v>0</v>
      </c>
      <c r="XP8" s="24">
        <v>0</v>
      </c>
      <c r="XQ8" s="50">
        <f>XP8/XP$19*100</f>
        <v>0</v>
      </c>
      <c r="XR8" s="24">
        <v>0</v>
      </c>
      <c r="XS8" s="24">
        <f>XN8+XP8</f>
        <v>0</v>
      </c>
      <c r="XT8" s="52">
        <f t="shared" ref="XT8:XT17" si="78">XS8/XS$19*100</f>
        <v>0</v>
      </c>
      <c r="XU8" s="24">
        <v>0</v>
      </c>
      <c r="XV8" s="50">
        <f>XU8/XU$19*100</f>
        <v>0</v>
      </c>
      <c r="XW8" s="24">
        <v>0</v>
      </c>
      <c r="XX8" s="50">
        <f>XW8/XW$19*100</f>
        <v>0</v>
      </c>
      <c r="XY8" s="24">
        <v>0</v>
      </c>
      <c r="XZ8" s="139">
        <f>XU8+XW8</f>
        <v>0</v>
      </c>
      <c r="YA8" s="140">
        <f>XZ8/XZ$19*100</f>
        <v>0</v>
      </c>
      <c r="YB8" s="24">
        <v>0</v>
      </c>
      <c r="YC8" s="50">
        <f>YB8/YB$19*100</f>
        <v>0</v>
      </c>
      <c r="YD8" s="24">
        <v>0</v>
      </c>
      <c r="YE8" s="50">
        <f>YD8/YD$19*100</f>
        <v>0</v>
      </c>
      <c r="YF8" s="24">
        <v>0</v>
      </c>
      <c r="YG8" s="24">
        <f>YB8+YD8</f>
        <v>0</v>
      </c>
      <c r="YH8" s="52">
        <f t="shared" ref="YH8:YH17" si="79">YG8/YG$19*100</f>
        <v>0</v>
      </c>
      <c r="YI8" s="24">
        <v>0</v>
      </c>
      <c r="YJ8" s="50">
        <f>YI8/YI$19*100</f>
        <v>0</v>
      </c>
      <c r="YK8" s="24">
        <v>0</v>
      </c>
      <c r="YL8" s="50">
        <f>YK8/YK$19*100</f>
        <v>0</v>
      </c>
      <c r="YM8" s="24">
        <v>0</v>
      </c>
      <c r="YN8" s="24">
        <f>YI8+YK8</f>
        <v>0</v>
      </c>
      <c r="YO8" s="52">
        <f t="shared" ref="YO8:YO17" si="80">YN8/YN$19*100</f>
        <v>0</v>
      </c>
      <c r="YP8" s="24">
        <v>0</v>
      </c>
      <c r="YQ8" s="50">
        <f>YP8/YP$19*100</f>
        <v>0</v>
      </c>
      <c r="YR8" s="24">
        <v>0</v>
      </c>
      <c r="YS8" s="50">
        <f>YR8/YR$19*100</f>
        <v>0</v>
      </c>
      <c r="YT8" s="24">
        <v>0</v>
      </c>
      <c r="YU8" s="24">
        <f>YP8+YR8</f>
        <v>0</v>
      </c>
      <c r="YV8" s="52">
        <f t="shared" ref="YV8:YV17" si="81">YU8/YU$19*100</f>
        <v>0</v>
      </c>
      <c r="YW8" s="24">
        <v>0</v>
      </c>
      <c r="YX8" s="50">
        <f>YW8/YW$19*100</f>
        <v>0</v>
      </c>
      <c r="YY8" s="24">
        <v>0</v>
      </c>
      <c r="YZ8" s="50">
        <f>YY8/YY$19*100</f>
        <v>0</v>
      </c>
      <c r="ZA8" s="24">
        <v>0</v>
      </c>
      <c r="ZB8" s="24">
        <f>YW8+YY8</f>
        <v>0</v>
      </c>
      <c r="ZC8" s="52">
        <f t="shared" ref="ZC8:ZC17" si="82">ZB8/ZB$19*100</f>
        <v>0</v>
      </c>
      <c r="ZD8" s="24">
        <v>0</v>
      </c>
      <c r="ZE8" s="50">
        <f>ZD8/ZD$19*100</f>
        <v>0</v>
      </c>
      <c r="ZF8" s="24">
        <v>0</v>
      </c>
      <c r="ZG8" s="50">
        <f>ZF8/ZF$19*100</f>
        <v>0</v>
      </c>
      <c r="ZH8" s="24">
        <v>0</v>
      </c>
      <c r="ZI8" s="24">
        <f>ZD8+ZF8</f>
        <v>0</v>
      </c>
      <c r="ZJ8" s="52">
        <f t="shared" ref="ZJ8:ZJ17" si="83">ZI8/ZI$19*100</f>
        <v>0</v>
      </c>
      <c r="ZK8" s="24">
        <v>0</v>
      </c>
      <c r="ZL8" s="50">
        <f>ZK8/ZK$19*100</f>
        <v>0</v>
      </c>
      <c r="ZM8" s="24">
        <v>0</v>
      </c>
      <c r="ZN8" s="50">
        <f>ZM8/ZM$19*100</f>
        <v>0</v>
      </c>
      <c r="ZO8" s="24">
        <v>0</v>
      </c>
      <c r="ZP8" s="24">
        <f>ZK8+ZM8</f>
        <v>0</v>
      </c>
      <c r="ZQ8" s="52">
        <f t="shared" ref="ZQ8:ZQ17" si="84">ZP8/ZP$19*100</f>
        <v>0</v>
      </c>
      <c r="ZR8" s="24">
        <v>0</v>
      </c>
      <c r="ZS8" s="50">
        <f>ZR8/ZR$19*100</f>
        <v>0</v>
      </c>
      <c r="ZT8" s="24">
        <v>0</v>
      </c>
      <c r="ZU8" s="50">
        <f>ZT8/ZT$19*100</f>
        <v>0</v>
      </c>
      <c r="ZV8" s="24">
        <v>0</v>
      </c>
      <c r="ZW8" s="139">
        <f>ZR8+ZT8</f>
        <v>0</v>
      </c>
      <c r="ZX8" s="140">
        <f>ZW8/ZW$19*100</f>
        <v>0</v>
      </c>
      <c r="ZY8" s="24">
        <v>0</v>
      </c>
      <c r="ZZ8" s="50">
        <f>ZY8/ZY$19*100</f>
        <v>0</v>
      </c>
      <c r="AAA8" s="24">
        <v>0</v>
      </c>
      <c r="AAB8" s="50">
        <f>AAA8/AAA$19*100</f>
        <v>0</v>
      </c>
      <c r="AAC8" s="24">
        <v>0</v>
      </c>
      <c r="AAD8" s="24">
        <f>ZY8+AAA8</f>
        <v>0</v>
      </c>
      <c r="AAE8" s="52">
        <f t="shared" ref="AAE8:AAE17" si="85">AAD8/AAD$19*100</f>
        <v>0</v>
      </c>
      <c r="AAF8" s="24">
        <v>0</v>
      </c>
      <c r="AAG8" s="50">
        <f>AAF8/AAF$19*100</f>
        <v>0</v>
      </c>
      <c r="AAH8" s="24">
        <v>0</v>
      </c>
      <c r="AAI8" s="50">
        <f>AAH8/AAH$19*100</f>
        <v>0</v>
      </c>
      <c r="AAJ8" s="24">
        <v>0</v>
      </c>
      <c r="AAK8" s="24">
        <f>AAF8+AAH8</f>
        <v>0</v>
      </c>
      <c r="AAL8" s="52">
        <f t="shared" ref="AAL8:AAL17" si="86">AAK8/AAK$19*100</f>
        <v>0</v>
      </c>
      <c r="AAM8" s="24">
        <v>0</v>
      </c>
      <c r="AAN8" s="50">
        <f>AAM8/AAM$19*100</f>
        <v>0</v>
      </c>
      <c r="AAO8" s="24">
        <v>0</v>
      </c>
      <c r="AAP8" s="50">
        <f>AAO8/AAO$19*100</f>
        <v>0</v>
      </c>
      <c r="AAQ8" s="24">
        <v>0</v>
      </c>
      <c r="AAR8" s="24">
        <f>AAM8+AAO8</f>
        <v>0</v>
      </c>
      <c r="AAS8" s="52">
        <f t="shared" ref="AAS8:AAS17" si="87">AAR8/AAR$19*100</f>
        <v>0</v>
      </c>
      <c r="AAT8" s="24">
        <v>0</v>
      </c>
      <c r="AAU8" s="50">
        <f>AAT8/AAT$19*100</f>
        <v>0</v>
      </c>
      <c r="AAV8" s="24">
        <v>0</v>
      </c>
      <c r="AAW8" s="50">
        <f>AAV8/AAV$19*100</f>
        <v>0</v>
      </c>
      <c r="AAX8" s="24">
        <v>0</v>
      </c>
      <c r="AAY8" s="24">
        <f>AAT8+AAV8</f>
        <v>0</v>
      </c>
      <c r="AAZ8" s="52">
        <f t="shared" ref="AAZ8:AAZ17" si="88">AAY8/AAY$19*100</f>
        <v>0</v>
      </c>
      <c r="ABA8" s="24">
        <v>0</v>
      </c>
      <c r="ABB8" s="50">
        <f>ABA8/ABA$19*100</f>
        <v>0</v>
      </c>
      <c r="ABC8" s="24">
        <v>0</v>
      </c>
      <c r="ABD8" s="50">
        <f>ABC8/ABC$19*100</f>
        <v>0</v>
      </c>
      <c r="ABE8" s="24">
        <v>0</v>
      </c>
      <c r="ABF8" s="24">
        <f>ABA8+ABC8</f>
        <v>0</v>
      </c>
      <c r="ABG8" s="52">
        <f t="shared" ref="ABG8:ABG17" si="89">ABF8/ABF$19*100</f>
        <v>0</v>
      </c>
      <c r="ABH8" s="24">
        <v>0</v>
      </c>
      <c r="ABI8" s="50">
        <f>ABH8/ABH$19*100</f>
        <v>0</v>
      </c>
      <c r="ABJ8" s="24">
        <v>0</v>
      </c>
      <c r="ABK8" s="50">
        <f>ABJ8/ABJ$19*100</f>
        <v>0</v>
      </c>
      <c r="ABL8" s="24">
        <v>0</v>
      </c>
      <c r="ABM8" s="24">
        <f>ABH8+ABJ8</f>
        <v>0</v>
      </c>
      <c r="ABN8" s="52">
        <f t="shared" ref="ABN8:ABN17" si="90">ABM8/ABM$19*100</f>
        <v>0</v>
      </c>
      <c r="ABO8" s="24">
        <v>0</v>
      </c>
      <c r="ABP8" s="50">
        <f>ABO8/ABO$19*100</f>
        <v>0</v>
      </c>
      <c r="ABQ8" s="24">
        <v>0</v>
      </c>
      <c r="ABR8" s="50">
        <f>ABQ8/ABQ$19*100</f>
        <v>0</v>
      </c>
      <c r="ABS8" s="24">
        <v>0</v>
      </c>
      <c r="ABT8" s="139">
        <f>ABO8+ABQ8</f>
        <v>0</v>
      </c>
      <c r="ABU8" s="140">
        <f>ABT8/ABT$19*100</f>
        <v>0</v>
      </c>
      <c r="ABV8" s="24">
        <v>0</v>
      </c>
      <c r="ABW8" s="50">
        <f>ABV8/ABV$19*100</f>
        <v>0</v>
      </c>
      <c r="ABX8" s="24">
        <v>0</v>
      </c>
      <c r="ABY8" s="50">
        <f>ABX8/ABX$19*100</f>
        <v>0</v>
      </c>
      <c r="ABZ8" s="24">
        <v>0</v>
      </c>
      <c r="ACA8" s="24">
        <f>ABV8+ABX8</f>
        <v>0</v>
      </c>
      <c r="ACB8" s="52">
        <f t="shared" ref="ACB8:ACB17" si="91">ACA8/ACA$19*100</f>
        <v>0</v>
      </c>
      <c r="ACC8" s="24">
        <v>0</v>
      </c>
      <c r="ACD8" s="50">
        <f>ACC8/ACC$19*100</f>
        <v>0</v>
      </c>
      <c r="ACE8" s="24">
        <v>0</v>
      </c>
      <c r="ACF8" s="50">
        <f>ACE8/ACE$19*100</f>
        <v>0</v>
      </c>
      <c r="ACG8" s="24">
        <v>0</v>
      </c>
      <c r="ACH8" s="24">
        <f>ACC8+ACE8</f>
        <v>0</v>
      </c>
      <c r="ACI8" s="52">
        <f t="shared" ref="ACI8:ACI17" si="92">ACH8/ACH$19*100</f>
        <v>0</v>
      </c>
      <c r="ACJ8" s="24">
        <v>0</v>
      </c>
      <c r="ACK8" s="50">
        <f>ACJ8/ACJ$19*100</f>
        <v>0</v>
      </c>
      <c r="ACL8" s="24">
        <v>0</v>
      </c>
      <c r="ACM8" s="50">
        <f>ACL8/ACL$19*100</f>
        <v>0</v>
      </c>
      <c r="ACN8" s="24">
        <v>0</v>
      </c>
      <c r="ACO8" s="24">
        <f>ACJ8+ACL8</f>
        <v>0</v>
      </c>
      <c r="ACP8" s="52">
        <f t="shared" ref="ACP8:ACP17" si="93">ACO8/ACO$19*100</f>
        <v>0</v>
      </c>
      <c r="ACQ8" s="24">
        <v>0</v>
      </c>
      <c r="ACR8" s="50">
        <f>ACQ8/ACQ$19*100</f>
        <v>0</v>
      </c>
      <c r="ACS8" s="24">
        <v>0</v>
      </c>
      <c r="ACT8" s="50">
        <f>ACS8/ACS$19*100</f>
        <v>0</v>
      </c>
      <c r="ACU8" s="24">
        <v>0</v>
      </c>
      <c r="ACV8" s="24">
        <f>ACQ8+ACS8</f>
        <v>0</v>
      </c>
      <c r="ACW8" s="52">
        <f t="shared" ref="ACW8:ACW17" si="94">ACV8/ACV$19*100</f>
        <v>0</v>
      </c>
      <c r="ACX8" s="24">
        <v>0</v>
      </c>
      <c r="ACY8" s="50">
        <f>ACX8/ACX$19*100</f>
        <v>0</v>
      </c>
      <c r="ACZ8" s="24">
        <v>0</v>
      </c>
      <c r="ADA8" s="50">
        <f>ACZ8/ACZ$19*100</f>
        <v>0</v>
      </c>
      <c r="ADB8" s="24">
        <v>0</v>
      </c>
      <c r="ADC8" s="24">
        <f>ACX8+ACZ8</f>
        <v>0</v>
      </c>
      <c r="ADD8" s="52">
        <f t="shared" ref="ADD8:ADD17" si="95">ADC8/ADC$19*100</f>
        <v>0</v>
      </c>
      <c r="ADE8" s="24">
        <v>0</v>
      </c>
      <c r="ADF8" s="50">
        <f>ADE8/ADE$19*100</f>
        <v>0</v>
      </c>
      <c r="ADG8" s="24">
        <v>0</v>
      </c>
      <c r="ADH8" s="50">
        <f>ADG8/ADG$19*100</f>
        <v>0</v>
      </c>
      <c r="ADI8" s="24">
        <v>0</v>
      </c>
      <c r="ADJ8" s="24">
        <f>ADE8+ADG8</f>
        <v>0</v>
      </c>
      <c r="ADK8" s="52">
        <f t="shared" ref="ADK8:ADK17" si="96">ADJ8/ADJ$19*100</f>
        <v>0</v>
      </c>
      <c r="ADL8" s="24">
        <v>0</v>
      </c>
      <c r="ADM8" s="50">
        <f>ADL8/ADL$19*100</f>
        <v>0</v>
      </c>
      <c r="ADN8" s="24">
        <v>0</v>
      </c>
      <c r="ADO8" s="50">
        <f>ADN8/ADN$19*100</f>
        <v>0</v>
      </c>
      <c r="ADP8" s="24">
        <v>0</v>
      </c>
      <c r="ADQ8" s="139">
        <f>ADL8+ADN8</f>
        <v>0</v>
      </c>
      <c r="ADR8" s="140">
        <f>ADQ8/ADQ$19*100</f>
        <v>0</v>
      </c>
      <c r="ADS8" s="24">
        <v>0</v>
      </c>
      <c r="ADT8" s="50">
        <f>ADS8/ADS$19*100</f>
        <v>0</v>
      </c>
      <c r="ADU8" s="24">
        <v>0</v>
      </c>
      <c r="ADV8" s="50">
        <f>ADU8/ADU$19*100</f>
        <v>0</v>
      </c>
      <c r="ADW8" s="24">
        <v>0</v>
      </c>
      <c r="ADX8" s="24">
        <f>ADS8+ADU8</f>
        <v>0</v>
      </c>
      <c r="ADY8" s="52">
        <f t="shared" ref="ADY8:ADY17" si="97">ADX8/ADX$19*100</f>
        <v>0</v>
      </c>
      <c r="ADZ8" s="24">
        <v>0</v>
      </c>
      <c r="AEA8" s="50">
        <f>ADZ8/ADZ$19*100</f>
        <v>0</v>
      </c>
      <c r="AEB8" s="24">
        <v>0</v>
      </c>
      <c r="AEC8" s="50">
        <f>AEB8/AEB$19*100</f>
        <v>0</v>
      </c>
      <c r="AED8" s="24">
        <v>0</v>
      </c>
      <c r="AEE8" s="24">
        <f>ADZ8+AEB8</f>
        <v>0</v>
      </c>
      <c r="AEF8" s="52">
        <f t="shared" ref="AEF8:AEF17" si="98">AEE8/AEE$19*100</f>
        <v>0</v>
      </c>
      <c r="AEG8" s="24">
        <v>0</v>
      </c>
      <c r="AEH8" s="50">
        <f>AEG8/AEG$19*100</f>
        <v>0</v>
      </c>
      <c r="AEI8" s="24">
        <v>0</v>
      </c>
      <c r="AEJ8" s="50">
        <f>AEI8/AEI$19*100</f>
        <v>0</v>
      </c>
      <c r="AEK8" s="24">
        <v>0</v>
      </c>
      <c r="AEL8" s="24">
        <f>AEG8+AEI8</f>
        <v>0</v>
      </c>
      <c r="AEM8" s="52">
        <f t="shared" ref="AEM8:AEM17" si="99">AEL8/AEL$19*100</f>
        <v>0</v>
      </c>
      <c r="AEN8" s="24">
        <v>0</v>
      </c>
      <c r="AEO8" s="50">
        <f>AEN8/AEN$19*100</f>
        <v>0</v>
      </c>
      <c r="AEP8" s="24">
        <v>0</v>
      </c>
      <c r="AEQ8" s="50">
        <f>AEP8/AEP$19*100</f>
        <v>0</v>
      </c>
      <c r="AER8" s="24">
        <v>0</v>
      </c>
      <c r="AES8" s="24">
        <f>AEN8+AEP8</f>
        <v>0</v>
      </c>
      <c r="AET8" s="52">
        <f t="shared" ref="AET8:AET17" si="100">AES8/AES$19*100</f>
        <v>0</v>
      </c>
      <c r="AEU8" s="24">
        <v>0</v>
      </c>
      <c r="AEV8" s="50">
        <f>AEU8/AEU$19*100</f>
        <v>0</v>
      </c>
      <c r="AEW8" s="24">
        <v>0</v>
      </c>
      <c r="AEX8" s="50">
        <f>AEW8/AEW$19*100</f>
        <v>0</v>
      </c>
      <c r="AEY8" s="24">
        <v>0</v>
      </c>
      <c r="AEZ8" s="24">
        <f>AEU8+AEW8</f>
        <v>0</v>
      </c>
      <c r="AFA8" s="52">
        <f t="shared" ref="AFA8:AFA17" si="101">AEZ8/AEZ$19*100</f>
        <v>0</v>
      </c>
      <c r="AFB8" s="24">
        <v>0</v>
      </c>
      <c r="AFC8" s="50">
        <f>AFB8/AFB$19*100</f>
        <v>0</v>
      </c>
      <c r="AFD8" s="24">
        <v>0</v>
      </c>
      <c r="AFE8" s="50">
        <f>AFD8/AFD$19*100</f>
        <v>0</v>
      </c>
      <c r="AFF8" s="24">
        <v>0</v>
      </c>
      <c r="AFG8" s="24">
        <f>AFB8+AFD8</f>
        <v>0</v>
      </c>
      <c r="AFH8" s="52">
        <f t="shared" ref="AFH8:AFH17" si="102">AFG8/AFG$19*100</f>
        <v>0</v>
      </c>
      <c r="AFI8" s="24">
        <v>0</v>
      </c>
      <c r="AFJ8" s="50">
        <f>AFI8/AFI$19*100</f>
        <v>0</v>
      </c>
      <c r="AFK8" s="24">
        <v>0</v>
      </c>
      <c r="AFL8" s="50">
        <f>AFK8/AFK$19*100</f>
        <v>0</v>
      </c>
      <c r="AFM8" s="24">
        <v>0</v>
      </c>
      <c r="AFN8" s="139">
        <f>AFI8+AFK8</f>
        <v>0</v>
      </c>
      <c r="AFO8" s="140">
        <f>AFN8/AFN$19*100</f>
        <v>0</v>
      </c>
      <c r="AFP8" s="24">
        <v>0</v>
      </c>
      <c r="AFQ8" s="50">
        <f>AFP8/AFP$19*100</f>
        <v>0</v>
      </c>
      <c r="AFR8" s="24">
        <v>0</v>
      </c>
      <c r="AFS8" s="50">
        <f>AFR8/AFR$19*100</f>
        <v>0</v>
      </c>
      <c r="AFT8" s="24">
        <v>0</v>
      </c>
      <c r="AFU8" s="24">
        <f>AFP8+AFR8</f>
        <v>0</v>
      </c>
      <c r="AFV8" s="52">
        <f t="shared" ref="AFV8:AFV17" si="103">AFU8/AFU$19*100</f>
        <v>0</v>
      </c>
      <c r="AFW8" s="24">
        <v>0</v>
      </c>
      <c r="AFX8" s="50">
        <f>AFW8/AFW$19*100</f>
        <v>0</v>
      </c>
      <c r="AFY8" s="24">
        <v>0</v>
      </c>
      <c r="AFZ8" s="50">
        <f>AFY8/AFY$19*100</f>
        <v>0</v>
      </c>
      <c r="AGA8" s="24">
        <v>0</v>
      </c>
      <c r="AGB8" s="24">
        <f>AFW8+AFY8</f>
        <v>0</v>
      </c>
      <c r="AGC8" s="52">
        <f t="shared" ref="AGC8:AGC17" si="104">AGB8/AGB$19*100</f>
        <v>0</v>
      </c>
      <c r="AGD8" s="24">
        <v>0</v>
      </c>
      <c r="AGE8" s="50">
        <f>AGD8/AGD$19*100</f>
        <v>0</v>
      </c>
      <c r="AGF8" s="24">
        <v>0</v>
      </c>
      <c r="AGG8" s="50">
        <f>AGF8/AGF$19*100</f>
        <v>0</v>
      </c>
      <c r="AGH8" s="24">
        <v>0</v>
      </c>
      <c r="AGI8" s="24">
        <f>AGD8+AGF8</f>
        <v>0</v>
      </c>
      <c r="AGJ8" s="52">
        <f t="shared" ref="AGJ8:AGJ17" si="105">AGI8/AGI$19*100</f>
        <v>0</v>
      </c>
      <c r="AGK8" s="24">
        <v>0</v>
      </c>
      <c r="AGL8" s="50">
        <f>AGK8/AGK$19*100</f>
        <v>0</v>
      </c>
      <c r="AGM8" s="24">
        <v>0</v>
      </c>
      <c r="AGN8" s="50">
        <f>AGM8/AGM$19*100</f>
        <v>0</v>
      </c>
      <c r="AGO8" s="24">
        <v>0</v>
      </c>
      <c r="AGP8" s="24">
        <f>AGK8+AGM8</f>
        <v>0</v>
      </c>
      <c r="AGQ8" s="52">
        <f t="shared" ref="AGQ8:AGQ17" si="106">AGP8/AGP$19*100</f>
        <v>0</v>
      </c>
      <c r="AGR8" s="24">
        <v>0</v>
      </c>
      <c r="AGS8" s="50">
        <f>AGR8/AGR$19*100</f>
        <v>0</v>
      </c>
      <c r="AGT8" s="24">
        <v>0</v>
      </c>
      <c r="AGU8" s="50">
        <f>AGT8/AGT$19*100</f>
        <v>0</v>
      </c>
      <c r="AGV8" s="24">
        <v>0</v>
      </c>
      <c r="AGW8" s="24">
        <f>AGR8+AGT8</f>
        <v>0</v>
      </c>
      <c r="AGX8" s="52">
        <f t="shared" ref="AGX8:AGX17" si="107">AGW8/AGW$19*100</f>
        <v>0</v>
      </c>
      <c r="AGY8" s="24">
        <v>0</v>
      </c>
      <c r="AGZ8" s="50">
        <f>AGY8/AGY$19*100</f>
        <v>0</v>
      </c>
      <c r="AHA8" s="24">
        <v>0</v>
      </c>
      <c r="AHB8" s="50">
        <f>AHA8/AHA$19*100</f>
        <v>0</v>
      </c>
      <c r="AHC8" s="24">
        <v>0</v>
      </c>
      <c r="AHD8" s="24">
        <f>AGY8+AHA8</f>
        <v>0</v>
      </c>
      <c r="AHE8" s="52">
        <f t="shared" ref="AHE8:AHE17" si="108">AHD8/AHD$19*100</f>
        <v>0</v>
      </c>
      <c r="AHF8" s="24">
        <v>0</v>
      </c>
      <c r="AHG8" s="50">
        <f>AHF8/AHF$19*100</f>
        <v>0</v>
      </c>
      <c r="AHH8" s="24">
        <v>0</v>
      </c>
      <c r="AHI8" s="50">
        <f>AHH8/AHH$19*100</f>
        <v>0</v>
      </c>
      <c r="AHJ8" s="24">
        <v>0</v>
      </c>
      <c r="AHK8" s="139">
        <f>AHF8+AHH8</f>
        <v>0</v>
      </c>
      <c r="AHL8" s="140">
        <f>AHK8/AHK$19*100</f>
        <v>0</v>
      </c>
      <c r="AHM8" s="24">
        <v>0</v>
      </c>
      <c r="AHN8" s="50">
        <f>AHM8/AHM$19*100</f>
        <v>0</v>
      </c>
      <c r="AHO8" s="24">
        <v>0</v>
      </c>
      <c r="AHP8" s="50">
        <f>AHO8/AHO$19*100</f>
        <v>0</v>
      </c>
      <c r="AHQ8" s="24">
        <v>0</v>
      </c>
      <c r="AHR8" s="24">
        <f>AHM8+AHO8</f>
        <v>0</v>
      </c>
      <c r="AHS8" s="52">
        <f t="shared" ref="AHS8:AHS17" si="109">AHR8/AHR$19*100</f>
        <v>0</v>
      </c>
      <c r="AHT8" s="24">
        <v>0</v>
      </c>
      <c r="AHU8" s="50">
        <f>AHT8/AHT$19*100</f>
        <v>0</v>
      </c>
      <c r="AHV8" s="24">
        <v>0</v>
      </c>
      <c r="AHW8" s="50">
        <f>AHV8/AHV$19*100</f>
        <v>0</v>
      </c>
      <c r="AHX8" s="24">
        <v>0</v>
      </c>
      <c r="AHY8" s="24">
        <f>AHT8+AHV8</f>
        <v>0</v>
      </c>
      <c r="AHZ8" s="52">
        <f t="shared" ref="AHZ8:AHZ17" si="110">AHY8/AHY$19*100</f>
        <v>0</v>
      </c>
      <c r="AIA8" s="24">
        <v>0</v>
      </c>
      <c r="AIB8" s="50">
        <f>AIA8/AIA$19*100</f>
        <v>0</v>
      </c>
      <c r="AIC8" s="24">
        <v>0</v>
      </c>
      <c r="AID8" s="50">
        <f>AIC8/AIC$19*100</f>
        <v>0</v>
      </c>
      <c r="AIE8" s="24">
        <v>0</v>
      </c>
      <c r="AIF8" s="24">
        <f>AIA8+AIC8</f>
        <v>0</v>
      </c>
      <c r="AIG8" s="52">
        <f t="shared" ref="AIG8:AIG17" si="111">AIF8/AIF$19*100</f>
        <v>0</v>
      </c>
      <c r="AIH8" s="24">
        <v>0</v>
      </c>
      <c r="AII8" s="50">
        <f>AIH8/AIH$19*100</f>
        <v>0</v>
      </c>
      <c r="AIJ8" s="24">
        <v>0</v>
      </c>
      <c r="AIK8" s="50">
        <f>AIJ8/AIJ$19*100</f>
        <v>0</v>
      </c>
      <c r="AIL8" s="24">
        <v>0</v>
      </c>
      <c r="AIM8" s="24">
        <f>AIH8+AIJ8</f>
        <v>0</v>
      </c>
      <c r="AIN8" s="52">
        <f t="shared" ref="AIN8:AIN17" si="112">AIM8/AIM$19*100</f>
        <v>0</v>
      </c>
      <c r="AIO8" s="24">
        <v>0</v>
      </c>
      <c r="AIP8" s="50">
        <f>AIO8/AIO$19*100</f>
        <v>0</v>
      </c>
      <c r="AIQ8" s="24">
        <v>0</v>
      </c>
      <c r="AIR8" s="50">
        <f>AIQ8/AIQ$19*100</f>
        <v>0</v>
      </c>
      <c r="AIS8" s="24">
        <v>0</v>
      </c>
      <c r="AIT8" s="24">
        <f>AIO8+AIQ8</f>
        <v>0</v>
      </c>
      <c r="AIU8" s="52">
        <f t="shared" ref="AIU8:AIU17" si="113">AIT8/AIT$19*100</f>
        <v>0</v>
      </c>
      <c r="AIV8" s="24">
        <v>0</v>
      </c>
      <c r="AIW8" s="50">
        <f>AIV8/AIV$19*100</f>
        <v>0</v>
      </c>
      <c r="AIX8" s="24">
        <v>0</v>
      </c>
      <c r="AIY8" s="50">
        <f>AIX8/AIX$19*100</f>
        <v>0</v>
      </c>
      <c r="AIZ8" s="24">
        <v>0</v>
      </c>
      <c r="AJA8" s="24">
        <f>AIV8+AIX8</f>
        <v>0</v>
      </c>
      <c r="AJB8" s="52">
        <f t="shared" ref="AJB8:AJB17" si="114">AJA8/AJA$19*100</f>
        <v>0</v>
      </c>
      <c r="AJC8" s="24">
        <v>0</v>
      </c>
      <c r="AJD8" s="50">
        <f>AJC8/AJC$19*100</f>
        <v>0</v>
      </c>
      <c r="AJE8" s="24">
        <v>0</v>
      </c>
      <c r="AJF8" s="50">
        <f>AJE8/AJE$19*100</f>
        <v>0</v>
      </c>
      <c r="AJG8" s="24">
        <v>0</v>
      </c>
      <c r="AJH8" s="139">
        <f>AJC8+AJE8</f>
        <v>0</v>
      </c>
      <c r="AJI8" s="140">
        <f>AJH8/AJH$19*100</f>
        <v>0</v>
      </c>
      <c r="AJJ8" s="24">
        <v>0</v>
      </c>
      <c r="AJK8" s="50">
        <f>AJJ8/AJJ$19*100</f>
        <v>0</v>
      </c>
      <c r="AJL8" s="24">
        <v>0</v>
      </c>
      <c r="AJM8" s="50">
        <f>AJL8/AJL$19*100</f>
        <v>0</v>
      </c>
      <c r="AJN8" s="24">
        <v>0</v>
      </c>
      <c r="AJO8" s="24">
        <f>AJJ8+AJL8</f>
        <v>0</v>
      </c>
      <c r="AJP8" s="52">
        <f t="shared" ref="AJP8:AJP17" si="115">AJO8/AJO$19*100</f>
        <v>0</v>
      </c>
      <c r="AJQ8" s="24">
        <v>0</v>
      </c>
      <c r="AJR8" s="50">
        <f>AJQ8/AJQ$19*100</f>
        <v>0</v>
      </c>
      <c r="AJS8" s="24">
        <v>0</v>
      </c>
      <c r="AJT8" s="50">
        <f>AJS8/AJS$19*100</f>
        <v>0</v>
      </c>
      <c r="AJU8" s="24">
        <v>0</v>
      </c>
      <c r="AJV8" s="24">
        <f>AJQ8+AJS8</f>
        <v>0</v>
      </c>
      <c r="AJW8" s="52">
        <f t="shared" ref="AJW8:AJW17" si="116">AJV8/AJV$19*100</f>
        <v>0</v>
      </c>
      <c r="AJX8" s="24">
        <v>0</v>
      </c>
      <c r="AJY8" s="50">
        <f>AJX8/AJX$19*100</f>
        <v>0</v>
      </c>
      <c r="AJZ8" s="24">
        <v>0</v>
      </c>
      <c r="AKA8" s="50">
        <f>AJZ8/AJZ$19*100</f>
        <v>0</v>
      </c>
      <c r="AKB8" s="24">
        <v>0</v>
      </c>
      <c r="AKC8" s="24">
        <f>AJX8+AJZ8</f>
        <v>0</v>
      </c>
      <c r="AKD8" s="52">
        <f t="shared" ref="AKD8:AKD17" si="117">AKC8/AKC$19*100</f>
        <v>0</v>
      </c>
      <c r="AKE8" s="24">
        <v>0</v>
      </c>
      <c r="AKF8" s="50">
        <f>AKE8/AKE$19*100</f>
        <v>0</v>
      </c>
      <c r="AKG8" s="24">
        <v>0</v>
      </c>
      <c r="AKH8" s="50">
        <f>AKG8/AKG$19*100</f>
        <v>0</v>
      </c>
      <c r="AKI8" s="24">
        <v>0</v>
      </c>
      <c r="AKJ8" s="24">
        <f>AKE8+AKG8</f>
        <v>0</v>
      </c>
      <c r="AKK8" s="52">
        <f t="shared" ref="AKK8:AKK17" si="118">AKJ8/AKJ$19*100</f>
        <v>0</v>
      </c>
      <c r="AKL8" s="24">
        <v>0</v>
      </c>
      <c r="AKM8" s="50">
        <f>AKL8/AKL$19*100</f>
        <v>0</v>
      </c>
      <c r="AKN8" s="24">
        <v>0</v>
      </c>
      <c r="AKO8" s="50">
        <f>AKN8/AKN$19*100</f>
        <v>0</v>
      </c>
      <c r="AKP8" s="24">
        <v>0</v>
      </c>
      <c r="AKQ8" s="24">
        <f>AKL8+AKN8</f>
        <v>0</v>
      </c>
      <c r="AKR8" s="52">
        <f t="shared" ref="AKR8:AKR17" si="119">AKQ8/AKQ$19*100</f>
        <v>0</v>
      </c>
      <c r="AKS8" s="24">
        <v>0</v>
      </c>
      <c r="AKT8" s="50">
        <f>AKS8/AKS$19*100</f>
        <v>0</v>
      </c>
      <c r="AKU8" s="24">
        <v>0</v>
      </c>
      <c r="AKV8" s="50">
        <f>AKU8/AKU$19*100</f>
        <v>0</v>
      </c>
      <c r="AKW8" s="24">
        <v>0</v>
      </c>
      <c r="AKX8" s="24">
        <f>AKS8+AKU8</f>
        <v>0</v>
      </c>
      <c r="AKY8" s="52">
        <f t="shared" ref="AKY8:AKY17" si="120">AKX8/AKX$19*100</f>
        <v>0</v>
      </c>
      <c r="AKZ8" s="24">
        <v>0</v>
      </c>
      <c r="ALA8" s="50">
        <f>AKZ8/AKZ$19*100</f>
        <v>0</v>
      </c>
      <c r="ALB8" s="24">
        <v>0</v>
      </c>
      <c r="ALC8" s="50">
        <f>ALB8/ALB$19*100</f>
        <v>0</v>
      </c>
      <c r="ALD8" s="24">
        <v>0</v>
      </c>
      <c r="ALE8" s="139">
        <f>AKZ8+ALB8</f>
        <v>0</v>
      </c>
      <c r="ALF8" s="140">
        <f>ALE8/ALE$19*100</f>
        <v>0</v>
      </c>
      <c r="ALG8" s="24">
        <v>0</v>
      </c>
      <c r="ALH8" s="50">
        <f>ALG8/ALG$19*100</f>
        <v>0</v>
      </c>
      <c r="ALI8" s="24">
        <v>0</v>
      </c>
      <c r="ALJ8" s="50">
        <f>ALI8/ALI$19*100</f>
        <v>0</v>
      </c>
      <c r="ALK8" s="24">
        <v>0</v>
      </c>
      <c r="ALL8" s="24">
        <f>ALG8+ALI8</f>
        <v>0</v>
      </c>
      <c r="ALM8" s="52">
        <f t="shared" ref="ALM8:ALM17" si="121">ALL8/ALL$19*100</f>
        <v>0</v>
      </c>
      <c r="ALN8" s="24">
        <v>0</v>
      </c>
      <c r="ALO8" s="50">
        <f>ALN8/ALN$19*100</f>
        <v>0</v>
      </c>
      <c r="ALP8" s="24">
        <v>0</v>
      </c>
      <c r="ALQ8" s="50">
        <f>ALP8/ALP$19*100</f>
        <v>0</v>
      </c>
      <c r="ALR8" s="24">
        <v>0</v>
      </c>
      <c r="ALS8" s="24">
        <f>ALN8+ALP8</f>
        <v>0</v>
      </c>
      <c r="ALT8" s="52">
        <f t="shared" ref="ALT8:ALT17" si="122">ALS8/ALS$19*100</f>
        <v>0</v>
      </c>
      <c r="ALU8" s="24">
        <v>0</v>
      </c>
      <c r="ALV8" s="50">
        <f>ALU8/ALU$19*100</f>
        <v>0</v>
      </c>
      <c r="ALW8" s="24">
        <v>0</v>
      </c>
      <c r="ALX8" s="50">
        <f>ALW8/ALW$19*100</f>
        <v>0</v>
      </c>
      <c r="ALY8" s="24">
        <v>0</v>
      </c>
      <c r="ALZ8" s="24">
        <f>ALU8+ALW8</f>
        <v>0</v>
      </c>
      <c r="AMA8" s="52">
        <f t="shared" ref="AMA8:AMA17" si="123">ALZ8/ALZ$19*100</f>
        <v>0</v>
      </c>
      <c r="AMB8" s="24">
        <v>0</v>
      </c>
      <c r="AMC8" s="50">
        <f>AMB8/AMB$19*100</f>
        <v>0</v>
      </c>
      <c r="AMD8" s="24">
        <v>0</v>
      </c>
      <c r="AME8" s="50">
        <f>AMD8/AMD$19*100</f>
        <v>0</v>
      </c>
      <c r="AMF8" s="24">
        <v>0</v>
      </c>
      <c r="AMG8" s="24">
        <f>AMB8+AMD8</f>
        <v>0</v>
      </c>
      <c r="AMH8" s="52">
        <f t="shared" ref="AMH8:AMH17" si="124">AMG8/AMG$19*100</f>
        <v>0</v>
      </c>
      <c r="AMI8" s="24">
        <v>0</v>
      </c>
      <c r="AMJ8" s="50">
        <f>AMI8/AMI$19*100</f>
        <v>0</v>
      </c>
      <c r="AMK8" s="24">
        <v>0</v>
      </c>
      <c r="AML8" s="50">
        <f>AMK8/AMK$19*100</f>
        <v>0</v>
      </c>
      <c r="AMM8" s="24">
        <v>0</v>
      </c>
      <c r="AMN8" s="24">
        <f>AMI8+AMK8</f>
        <v>0</v>
      </c>
      <c r="AMO8" s="52">
        <f t="shared" ref="AMO8:AMO17" si="125">AMN8/AMN$19*100</f>
        <v>0</v>
      </c>
      <c r="AMP8" s="24">
        <v>0</v>
      </c>
      <c r="AMQ8" s="50">
        <f>AMP8/AMP$19*100</f>
        <v>0</v>
      </c>
      <c r="AMR8" s="24">
        <v>0</v>
      </c>
      <c r="AMS8" s="50">
        <f>AMR8/AMR$19*100</f>
        <v>0</v>
      </c>
      <c r="AMT8" s="24">
        <v>0</v>
      </c>
      <c r="AMU8" s="24">
        <f>AMP8+AMR8</f>
        <v>0</v>
      </c>
      <c r="AMV8" s="52">
        <f t="shared" ref="AMV8:AMV17" si="126">AMU8/AMU$19*100</f>
        <v>0</v>
      </c>
      <c r="AMW8" s="24">
        <v>0</v>
      </c>
      <c r="AMX8" s="50">
        <f>AMW8/AMW$19*100</f>
        <v>0</v>
      </c>
      <c r="AMY8" s="24">
        <v>0</v>
      </c>
      <c r="AMZ8" s="50">
        <f>AMY8/AMY$19*100</f>
        <v>0</v>
      </c>
      <c r="ANA8" s="24">
        <v>0</v>
      </c>
      <c r="ANB8" s="139">
        <f>AMW8+AMY8</f>
        <v>0</v>
      </c>
      <c r="ANC8" s="140">
        <f>ANB8/ANB$19*100</f>
        <v>0</v>
      </c>
      <c r="AND8" s="24">
        <v>0</v>
      </c>
      <c r="ANE8" s="50">
        <f>AND8/AND$19*100</f>
        <v>0</v>
      </c>
      <c r="ANF8" s="24">
        <v>0</v>
      </c>
      <c r="ANG8" s="50">
        <f>ANF8/ANF$19*100</f>
        <v>0</v>
      </c>
      <c r="ANH8" s="24">
        <v>0</v>
      </c>
      <c r="ANI8" s="24">
        <f>AND8+ANF8</f>
        <v>0</v>
      </c>
      <c r="ANJ8" s="52">
        <f t="shared" ref="ANJ8:ANJ17" si="127">ANI8/ANI$19*100</f>
        <v>0</v>
      </c>
      <c r="ANK8" s="24">
        <v>0</v>
      </c>
      <c r="ANL8" s="50">
        <f>ANK8/ANK$19*100</f>
        <v>0</v>
      </c>
      <c r="ANM8" s="24">
        <v>0</v>
      </c>
      <c r="ANN8" s="50">
        <f>ANM8/ANM$19*100</f>
        <v>0</v>
      </c>
      <c r="ANO8" s="24">
        <v>0</v>
      </c>
      <c r="ANP8" s="24">
        <f>ANK8+ANM8</f>
        <v>0</v>
      </c>
      <c r="ANQ8" s="52">
        <f t="shared" ref="ANQ8:ANQ17" si="128">ANP8/ANP$19*100</f>
        <v>0</v>
      </c>
      <c r="ANR8" s="24">
        <v>0</v>
      </c>
      <c r="ANS8" s="50">
        <f>ANR8/ANR$19*100</f>
        <v>0</v>
      </c>
      <c r="ANT8" s="24">
        <v>0</v>
      </c>
      <c r="ANU8" s="50">
        <f>ANT8/ANT$19*100</f>
        <v>0</v>
      </c>
      <c r="ANV8" s="24">
        <v>0</v>
      </c>
      <c r="ANW8" s="24">
        <f>ANR8+ANT8</f>
        <v>0</v>
      </c>
      <c r="ANX8" s="52">
        <f t="shared" ref="ANX8:ANX17" si="129">ANW8/ANW$19*100</f>
        <v>0</v>
      </c>
      <c r="ANY8" s="24">
        <v>0</v>
      </c>
      <c r="ANZ8" s="50">
        <f>ANY8/ANY$19*100</f>
        <v>0</v>
      </c>
      <c r="AOA8" s="24">
        <v>0</v>
      </c>
      <c r="AOB8" s="50">
        <f>AOA8/AOA$19*100</f>
        <v>0</v>
      </c>
      <c r="AOC8" s="24">
        <v>0</v>
      </c>
      <c r="AOD8" s="24">
        <f>ANY8+AOA8</f>
        <v>0</v>
      </c>
      <c r="AOE8" s="52">
        <f t="shared" ref="AOE8:AOE17" si="130">AOD8/AOD$19*100</f>
        <v>0</v>
      </c>
      <c r="AOF8" s="24">
        <v>0</v>
      </c>
      <c r="AOG8" s="50">
        <f>AOF8/AOF$19*100</f>
        <v>0</v>
      </c>
      <c r="AOH8" s="24">
        <v>0</v>
      </c>
      <c r="AOI8" s="50">
        <f>AOH8/AOH$19*100</f>
        <v>0</v>
      </c>
      <c r="AOJ8" s="24">
        <v>0</v>
      </c>
      <c r="AOK8" s="24">
        <f>AOF8+AOH8</f>
        <v>0</v>
      </c>
      <c r="AOL8" s="52">
        <f t="shared" ref="AOL8:AOL17" si="131">AOK8/AOK$19*100</f>
        <v>0</v>
      </c>
      <c r="AOM8" s="24">
        <v>0</v>
      </c>
      <c r="AON8" s="50">
        <f>AOM8/AOM$19*100</f>
        <v>0</v>
      </c>
      <c r="AOO8" s="24">
        <v>0</v>
      </c>
      <c r="AOP8" s="50">
        <f>AOO8/AOO$19*100</f>
        <v>0</v>
      </c>
      <c r="AOQ8" s="24">
        <v>0</v>
      </c>
      <c r="AOR8" s="24">
        <f>AOM8+AOO8</f>
        <v>0</v>
      </c>
      <c r="AOS8" s="52">
        <f t="shared" ref="AOS8:AOS17" si="132">AOR8/AOR$19*100</f>
        <v>0</v>
      </c>
      <c r="AOT8" s="24">
        <v>0</v>
      </c>
      <c r="AOU8" s="50">
        <f>AOT8/AOT$19*100</f>
        <v>0</v>
      </c>
      <c r="AOV8" s="24">
        <v>0</v>
      </c>
      <c r="AOW8" s="50">
        <f>AOV8/AOV$19*100</f>
        <v>0</v>
      </c>
      <c r="AOX8" s="24">
        <v>0</v>
      </c>
      <c r="AOY8" s="139">
        <f>AOT8+AOV8</f>
        <v>0</v>
      </c>
      <c r="AOZ8" s="140">
        <f>AOY8/AOY$19*100</f>
        <v>0</v>
      </c>
      <c r="APA8" s="24">
        <v>0</v>
      </c>
      <c r="APB8" s="50">
        <f>APA8/APA$19*100</f>
        <v>0</v>
      </c>
      <c r="APC8" s="24">
        <v>0</v>
      </c>
      <c r="APD8" s="50">
        <f>APC8/APC$19*100</f>
        <v>0</v>
      </c>
      <c r="APE8" s="24">
        <v>0</v>
      </c>
      <c r="APF8" s="24">
        <f>APA8+APC8</f>
        <v>0</v>
      </c>
      <c r="APG8" s="52">
        <f t="shared" ref="APG8:APG17" si="133">APF8/APF$19*100</f>
        <v>0</v>
      </c>
      <c r="APH8" s="24">
        <v>0</v>
      </c>
      <c r="API8" s="50">
        <f>APH8/APH$19*100</f>
        <v>0</v>
      </c>
      <c r="APJ8" s="24">
        <v>0</v>
      </c>
      <c r="APK8" s="50">
        <f>APJ8/APJ$19*100</f>
        <v>0</v>
      </c>
      <c r="APL8" s="24">
        <v>0</v>
      </c>
      <c r="APM8" s="24">
        <f>APH8+APJ8</f>
        <v>0</v>
      </c>
      <c r="APN8" s="52">
        <f t="shared" ref="APN8:APN17" si="134">APM8/APM$19*100</f>
        <v>0</v>
      </c>
      <c r="APO8" s="24">
        <v>0</v>
      </c>
      <c r="APP8" s="50">
        <f>APO8/APO$19*100</f>
        <v>0</v>
      </c>
      <c r="APQ8" s="24">
        <v>0</v>
      </c>
      <c r="APR8" s="50">
        <f>APQ8/APQ$19*100</f>
        <v>0</v>
      </c>
      <c r="APS8" s="24">
        <v>0</v>
      </c>
      <c r="APT8" s="24">
        <f>APO8+APQ8</f>
        <v>0</v>
      </c>
      <c r="APU8" s="52">
        <f t="shared" ref="APU8:APU17" si="135">APT8/APT$19*100</f>
        <v>0</v>
      </c>
      <c r="APV8" s="24">
        <v>0</v>
      </c>
      <c r="APW8" s="50">
        <f>APV8/APV$19*100</f>
        <v>0</v>
      </c>
      <c r="APX8" s="24">
        <v>0</v>
      </c>
      <c r="APY8" s="50">
        <f>APX8/APX$19*100</f>
        <v>0</v>
      </c>
      <c r="APZ8" s="24">
        <v>0</v>
      </c>
      <c r="AQA8" s="24">
        <f>APV8+APX8</f>
        <v>0</v>
      </c>
      <c r="AQB8" s="52">
        <f t="shared" ref="AQB8:AQB17" si="136">AQA8/AQA$19*100</f>
        <v>0</v>
      </c>
      <c r="AQC8" s="24">
        <v>0</v>
      </c>
      <c r="AQD8" s="50">
        <f>AQC8/AQC$19*100</f>
        <v>0</v>
      </c>
      <c r="AQE8" s="24">
        <v>0</v>
      </c>
      <c r="AQF8" s="50">
        <f>AQE8/AQE$19*100</f>
        <v>0</v>
      </c>
      <c r="AQG8" s="24">
        <v>0</v>
      </c>
      <c r="AQH8" s="24">
        <f>AQC8+AQE8</f>
        <v>0</v>
      </c>
      <c r="AQI8" s="52">
        <f t="shared" ref="AQI8:AQI17" si="137">AQH8/AQH$19*100</f>
        <v>0</v>
      </c>
      <c r="AQJ8" s="24">
        <v>0</v>
      </c>
      <c r="AQK8" s="50">
        <f>AQJ8/AQJ$19*100</f>
        <v>0</v>
      </c>
      <c r="AQL8" s="24">
        <v>0</v>
      </c>
      <c r="AQM8" s="50">
        <f>AQL8/AQL$19*100</f>
        <v>0</v>
      </c>
      <c r="AQN8" s="24">
        <v>0</v>
      </c>
      <c r="AQO8" s="24">
        <f>AQJ8+AQL8</f>
        <v>0</v>
      </c>
      <c r="AQP8" s="52">
        <f t="shared" ref="AQP8:AQP17" si="138">AQO8/AQO$19*100</f>
        <v>0</v>
      </c>
      <c r="AQQ8" s="24">
        <v>0</v>
      </c>
      <c r="AQR8" s="50">
        <f>AQQ8/AQQ$19*100</f>
        <v>0</v>
      </c>
      <c r="AQS8" s="24">
        <v>0</v>
      </c>
      <c r="AQT8" s="50">
        <f>AQS8/AQS$19*100</f>
        <v>0</v>
      </c>
      <c r="AQU8" s="24">
        <v>0</v>
      </c>
      <c r="AQV8" s="139">
        <f>AQQ8+AQS8</f>
        <v>0</v>
      </c>
      <c r="AQW8" s="140">
        <f>AQV8/AQV$19*100</f>
        <v>0</v>
      </c>
      <c r="AQX8" s="24">
        <v>0</v>
      </c>
      <c r="AQY8" s="50">
        <f>AQX8/AQX$19*100</f>
        <v>0</v>
      </c>
      <c r="AQZ8" s="24">
        <v>0</v>
      </c>
      <c r="ARA8" s="50">
        <f>AQZ8/AQZ$19*100</f>
        <v>0</v>
      </c>
      <c r="ARB8" s="24">
        <v>0</v>
      </c>
      <c r="ARC8" s="24">
        <f>AQX8+AQZ8</f>
        <v>0</v>
      </c>
      <c r="ARD8" s="52">
        <f t="shared" ref="ARD8:ARD17" si="139">ARC8/ARC$19*100</f>
        <v>0</v>
      </c>
      <c r="ARE8" s="24">
        <v>0</v>
      </c>
      <c r="ARF8" s="50">
        <f>ARE8/ARE$19*100</f>
        <v>0</v>
      </c>
      <c r="ARG8" s="24">
        <v>0</v>
      </c>
      <c r="ARH8" s="50">
        <f>ARG8/ARG$19*100</f>
        <v>0</v>
      </c>
      <c r="ARI8" s="24">
        <v>0</v>
      </c>
      <c r="ARJ8" s="24">
        <f>ARE8+ARG8</f>
        <v>0</v>
      </c>
      <c r="ARK8" s="52">
        <f t="shared" ref="ARK8:ARK17" si="140">ARJ8/ARJ$19*100</f>
        <v>0</v>
      </c>
      <c r="ARL8" s="24">
        <v>0</v>
      </c>
      <c r="ARM8" s="50">
        <f>ARL8/ARL$19*100</f>
        <v>0</v>
      </c>
      <c r="ARN8" s="24">
        <v>0</v>
      </c>
      <c r="ARO8" s="50">
        <f>ARN8/ARN$19*100</f>
        <v>0</v>
      </c>
      <c r="ARP8" s="24">
        <v>0</v>
      </c>
      <c r="ARQ8" s="24">
        <f>ARL8+ARN8</f>
        <v>0</v>
      </c>
      <c r="ARR8" s="52">
        <f t="shared" ref="ARR8:ARR17" si="141">ARQ8/ARQ$19*100</f>
        <v>0</v>
      </c>
      <c r="ARS8" s="24">
        <v>0</v>
      </c>
      <c r="ART8" s="50">
        <f>ARS8/ARS$19*100</f>
        <v>0</v>
      </c>
      <c r="ARU8" s="24">
        <v>0</v>
      </c>
      <c r="ARV8" s="50">
        <f>ARU8/ARU$19*100</f>
        <v>0</v>
      </c>
      <c r="ARW8" s="24">
        <v>0</v>
      </c>
      <c r="ARX8" s="24">
        <f>ARS8+ARU8</f>
        <v>0</v>
      </c>
      <c r="ARY8" s="52">
        <f t="shared" ref="ARY8:ARY17" si="142">ARX8/ARX$19*100</f>
        <v>0</v>
      </c>
      <c r="ARZ8" s="24">
        <v>0</v>
      </c>
      <c r="ASA8" s="50">
        <f>ARZ8/ARZ$19*100</f>
        <v>0</v>
      </c>
      <c r="ASB8" s="24">
        <v>0</v>
      </c>
      <c r="ASC8" s="50">
        <f>ASB8/ASB$19*100</f>
        <v>0</v>
      </c>
      <c r="ASD8" s="24">
        <v>0</v>
      </c>
      <c r="ASE8" s="24">
        <f>ARZ8+ASB8</f>
        <v>0</v>
      </c>
      <c r="ASF8" s="52">
        <f t="shared" ref="ASF8:ASF17" si="143">ASE8/ASE$19*100</f>
        <v>0</v>
      </c>
      <c r="ASG8" s="24">
        <v>0</v>
      </c>
      <c r="ASH8" s="50">
        <f>ASG8/ASG$19*100</f>
        <v>0</v>
      </c>
      <c r="ASI8" s="24">
        <v>0</v>
      </c>
      <c r="ASJ8" s="50">
        <f>ASI8/ASI$19*100</f>
        <v>0</v>
      </c>
      <c r="ASK8" s="24">
        <v>0</v>
      </c>
      <c r="ASL8" s="24">
        <f>ASG8+ASI8</f>
        <v>0</v>
      </c>
      <c r="ASM8" s="52">
        <f t="shared" ref="ASM8:ASM17" si="144">ASL8/ASL$19*100</f>
        <v>0</v>
      </c>
      <c r="ASN8" s="24">
        <v>0</v>
      </c>
      <c r="ASO8" s="50">
        <f>ASN8/ASN$19*100</f>
        <v>0</v>
      </c>
      <c r="ASP8" s="24">
        <v>0</v>
      </c>
      <c r="ASQ8" s="50">
        <f>ASP8/ASP$19*100</f>
        <v>0</v>
      </c>
      <c r="ASR8" s="24">
        <v>0</v>
      </c>
      <c r="ASS8" s="139">
        <f>ASN8+ASP8</f>
        <v>0</v>
      </c>
      <c r="AST8" s="140">
        <f>ASS8/ASS$19*100</f>
        <v>0</v>
      </c>
      <c r="ASU8" s="24">
        <v>0</v>
      </c>
      <c r="ASV8" s="50">
        <f>ASU8/ASU$19*100</f>
        <v>0</v>
      </c>
      <c r="ASW8" s="24">
        <v>0</v>
      </c>
      <c r="ASX8" s="50">
        <f>ASW8/ASW$19*100</f>
        <v>0</v>
      </c>
      <c r="ASY8" s="24">
        <v>0</v>
      </c>
      <c r="ASZ8" s="24">
        <f>ASU8+ASW8</f>
        <v>0</v>
      </c>
      <c r="ATA8" s="52">
        <f t="shared" ref="ATA8:ATA17" si="145">ASZ8/ASZ$19*100</f>
        <v>0</v>
      </c>
      <c r="ATB8" s="24">
        <v>0</v>
      </c>
      <c r="ATC8" s="50">
        <f>ATB8/ATB$19*100</f>
        <v>0</v>
      </c>
      <c r="ATD8" s="24">
        <v>0</v>
      </c>
      <c r="ATE8" s="50">
        <f>ATD8/ATD$19*100</f>
        <v>0</v>
      </c>
      <c r="ATF8" s="24">
        <v>0</v>
      </c>
      <c r="ATG8" s="24">
        <f>ATB8+ATD8</f>
        <v>0</v>
      </c>
      <c r="ATH8" s="52">
        <f t="shared" ref="ATH8:ATH17" si="146">ATG8/ATG$19*100</f>
        <v>0</v>
      </c>
      <c r="ATI8" s="24">
        <v>0</v>
      </c>
      <c r="ATJ8" s="50">
        <f>ATI8/ATI$19*100</f>
        <v>0</v>
      </c>
      <c r="ATK8" s="24">
        <v>0</v>
      </c>
      <c r="ATL8" s="50">
        <f>ATK8/ATK$19*100</f>
        <v>0</v>
      </c>
      <c r="ATM8" s="24">
        <v>0</v>
      </c>
      <c r="ATN8" s="24">
        <f>ATI8+ATK8</f>
        <v>0</v>
      </c>
      <c r="ATO8" s="52">
        <f t="shared" ref="ATO8:ATO17" si="147">ATN8/ATN$19*100</f>
        <v>0</v>
      </c>
      <c r="ATP8" s="24">
        <v>0</v>
      </c>
      <c r="ATQ8" s="50">
        <f>ATP8/ATP$19*100</f>
        <v>0</v>
      </c>
      <c r="ATR8" s="24">
        <v>0</v>
      </c>
      <c r="ATS8" s="50">
        <f>ATR8/ATR$19*100</f>
        <v>0</v>
      </c>
      <c r="ATT8" s="24">
        <v>0</v>
      </c>
      <c r="ATU8" s="24">
        <f>ATP8+ATR8</f>
        <v>0</v>
      </c>
      <c r="ATV8" s="52">
        <f t="shared" ref="ATV8:ATV17" si="148">ATU8/ATU$19*100</f>
        <v>0</v>
      </c>
      <c r="ATW8" s="24">
        <v>1</v>
      </c>
      <c r="ATX8" s="50">
        <f>ATW8/ATW$19*100</f>
        <v>2.4533856722276742E-2</v>
      </c>
      <c r="ATY8" s="24">
        <v>0</v>
      </c>
      <c r="ATZ8" s="50">
        <f>ATY8/ATY$19*100</f>
        <v>0</v>
      </c>
      <c r="AUA8" s="24">
        <v>0</v>
      </c>
      <c r="AUB8" s="24">
        <f>ATW8+ATY8</f>
        <v>1</v>
      </c>
      <c r="AUC8" s="52">
        <f t="shared" ref="AUC8:AUC17" si="149">AUB8/AUB$19*100</f>
        <v>1.2717792191275595E-2</v>
      </c>
      <c r="AUD8" s="24">
        <v>0</v>
      </c>
      <c r="AUE8" s="50">
        <f>AUD8/AUD$19*100</f>
        <v>0</v>
      </c>
      <c r="AUF8" s="24">
        <v>0</v>
      </c>
      <c r="AUG8" s="50">
        <f>AUF8/AUF$19*100</f>
        <v>0</v>
      </c>
      <c r="AUH8" s="24">
        <v>0</v>
      </c>
      <c r="AUI8" s="24">
        <f>AUD8+AUF8</f>
        <v>0</v>
      </c>
      <c r="AUJ8" s="52">
        <f t="shared" ref="AUJ8:AUJ17" si="150">AUI8/AUI$19*100</f>
        <v>0</v>
      </c>
      <c r="AUK8" s="24">
        <v>0</v>
      </c>
      <c r="AUL8" s="50">
        <f>AUK8/AUK$19*100</f>
        <v>0</v>
      </c>
      <c r="AUM8" s="24">
        <v>0</v>
      </c>
      <c r="AUN8" s="50">
        <f>AUM8/AUM$19*100</f>
        <v>0</v>
      </c>
      <c r="AUO8" s="24">
        <v>0</v>
      </c>
      <c r="AUP8" s="139">
        <f>AUK8+AUM8</f>
        <v>0</v>
      </c>
      <c r="AUQ8" s="140">
        <f>AUP8/AUP$19*100</f>
        <v>0</v>
      </c>
      <c r="AUR8" s="24">
        <v>0</v>
      </c>
      <c r="AUS8" s="50">
        <f>AUR8/AUR$19*100</f>
        <v>0</v>
      </c>
      <c r="AUT8" s="24">
        <v>0</v>
      </c>
      <c r="AUU8" s="50">
        <f>AUT8/AUT$19*100</f>
        <v>0</v>
      </c>
      <c r="AUV8" s="24">
        <v>0</v>
      </c>
      <c r="AUW8" s="24">
        <f>AUR8+AUT8</f>
        <v>0</v>
      </c>
      <c r="AUX8" s="52">
        <f t="shared" ref="AUX8:AUX17" si="151">AUW8/AUW$19*100</f>
        <v>0</v>
      </c>
      <c r="AUY8" s="24">
        <v>0</v>
      </c>
      <c r="AUZ8" s="50">
        <f>AUY8/AUY$19*100</f>
        <v>0</v>
      </c>
      <c r="AVA8" s="24">
        <v>0</v>
      </c>
      <c r="AVB8" s="50">
        <f>AVA8/AVA$19*100</f>
        <v>0</v>
      </c>
      <c r="AVC8" s="24">
        <v>0</v>
      </c>
      <c r="AVD8" s="24">
        <f>AUY8+AVA8</f>
        <v>0</v>
      </c>
      <c r="AVE8" s="52">
        <f t="shared" ref="AVE8:AVE17" si="152">AVD8/AVD$19*100</f>
        <v>0</v>
      </c>
      <c r="AVF8" s="24">
        <v>0</v>
      </c>
      <c r="AVG8" s="50">
        <f>AVF8/AVF$19*100</f>
        <v>0</v>
      </c>
      <c r="AVH8" s="24">
        <v>0</v>
      </c>
      <c r="AVI8" s="50">
        <f>AVH8/AVH$19*100</f>
        <v>0</v>
      </c>
      <c r="AVJ8" s="24">
        <v>0</v>
      </c>
      <c r="AVK8" s="24">
        <f>AVF8+AVH8</f>
        <v>0</v>
      </c>
      <c r="AVL8" s="52">
        <f t="shared" ref="AVL8:AVL17" si="153">AVK8/AVK$19*100</f>
        <v>0</v>
      </c>
      <c r="AVM8" s="24">
        <v>0</v>
      </c>
      <c r="AVN8" s="50">
        <f>AVM8/AVM$19*100</f>
        <v>0</v>
      </c>
      <c r="AVO8" s="24">
        <v>0</v>
      </c>
      <c r="AVP8" s="50">
        <f>AVO8/AVO$19*100</f>
        <v>0</v>
      </c>
      <c r="AVQ8" s="24">
        <v>0</v>
      </c>
      <c r="AVR8" s="24">
        <f>AVM8+AVO8</f>
        <v>0</v>
      </c>
      <c r="AVS8" s="52">
        <f t="shared" ref="AVS8:AVS17" si="154">AVR8/AVR$19*100</f>
        <v>0</v>
      </c>
      <c r="AVT8" s="24">
        <v>0</v>
      </c>
      <c r="AVU8" s="50">
        <f>AVT8/AVT$19*100</f>
        <v>0</v>
      </c>
      <c r="AVV8" s="24">
        <v>0</v>
      </c>
      <c r="AVW8" s="50">
        <f>AVV8/AVV$19*100</f>
        <v>0</v>
      </c>
      <c r="AVX8" s="24">
        <v>0</v>
      </c>
      <c r="AVY8" s="24">
        <f>AVT8+AVV8</f>
        <v>0</v>
      </c>
      <c r="AVZ8" s="52">
        <f t="shared" ref="AVZ8:AVZ17" si="155">AVY8/AVY$19*100</f>
        <v>0</v>
      </c>
      <c r="AWA8" s="24">
        <v>0</v>
      </c>
      <c r="AWB8" s="50">
        <f>AWA8/AWA$19*100</f>
        <v>0</v>
      </c>
      <c r="AWC8" s="24">
        <v>0</v>
      </c>
      <c r="AWD8" s="50">
        <f>AWC8/AWC$19*100</f>
        <v>0</v>
      </c>
      <c r="AWE8" s="24">
        <v>0</v>
      </c>
      <c r="AWF8" s="24">
        <f>AWA8+AWC8</f>
        <v>0</v>
      </c>
      <c r="AWG8" s="52">
        <f t="shared" ref="AWG8:AWG17" si="156">AWF8/AWF$19*100</f>
        <v>0</v>
      </c>
      <c r="AWH8" s="24">
        <v>0</v>
      </c>
      <c r="AWI8" s="50">
        <f>AWH8/AWH$19*100</f>
        <v>0</v>
      </c>
      <c r="AWJ8" s="24">
        <v>0</v>
      </c>
      <c r="AWK8" s="50">
        <f>AWJ8/AWJ$19*100</f>
        <v>0</v>
      </c>
      <c r="AWL8" s="24">
        <v>0</v>
      </c>
      <c r="AWM8" s="139">
        <f>AWH8+AWJ8</f>
        <v>0</v>
      </c>
      <c r="AWN8" s="140">
        <f>AWM8/AWM$19*100</f>
        <v>0</v>
      </c>
      <c r="AWO8" s="24">
        <v>0</v>
      </c>
      <c r="AWP8" s="50">
        <f>AWO8/AWO$19*100</f>
        <v>0</v>
      </c>
      <c r="AWQ8" s="24">
        <v>0</v>
      </c>
      <c r="AWR8" s="50">
        <f>AWQ8/AWQ$19*100</f>
        <v>0</v>
      </c>
      <c r="AWS8" s="24">
        <v>0</v>
      </c>
      <c r="AWT8" s="24">
        <f>AWO8+AWQ8</f>
        <v>0</v>
      </c>
      <c r="AWU8" s="52">
        <f t="shared" ref="AWU8:AWU17" si="157">AWT8/AWT$19*100</f>
        <v>0</v>
      </c>
      <c r="AWV8" s="24">
        <v>0</v>
      </c>
      <c r="AWW8" s="50">
        <f>AWV8/AWV$19*100</f>
        <v>0</v>
      </c>
      <c r="AWX8" s="24">
        <v>0</v>
      </c>
      <c r="AWY8" s="50">
        <f>AWX8/AWX$19*100</f>
        <v>0</v>
      </c>
      <c r="AWZ8" s="24">
        <v>0</v>
      </c>
      <c r="AXA8" s="24">
        <f>AWV8+AWX8</f>
        <v>0</v>
      </c>
      <c r="AXB8" s="52">
        <f t="shared" ref="AXB8:AXB17" si="158">AXA8/AXA$19*100</f>
        <v>0</v>
      </c>
      <c r="AXC8" s="24">
        <v>0</v>
      </c>
      <c r="AXD8" s="50">
        <f>AXC8/AXC$19*100</f>
        <v>0</v>
      </c>
      <c r="AXE8" s="24">
        <v>0</v>
      </c>
      <c r="AXF8" s="50">
        <f>AXE8/AXE$19*100</f>
        <v>0</v>
      </c>
      <c r="AXG8" s="24">
        <v>0</v>
      </c>
      <c r="AXH8" s="24">
        <f>AXC8+AXE8</f>
        <v>0</v>
      </c>
      <c r="AXI8" s="52">
        <f t="shared" ref="AXI8:AXI17" si="159">AXH8/AXH$19*100</f>
        <v>0</v>
      </c>
      <c r="AXJ8" s="24">
        <v>0</v>
      </c>
      <c r="AXK8" s="50">
        <f>AXJ8/AXJ$19*100</f>
        <v>0</v>
      </c>
      <c r="AXL8" s="24">
        <v>0</v>
      </c>
      <c r="AXM8" s="50">
        <f>AXL8/AXL$19*100</f>
        <v>0</v>
      </c>
      <c r="AXN8" s="24">
        <v>0</v>
      </c>
      <c r="AXO8" s="24">
        <f>AXJ8+AXL8</f>
        <v>0</v>
      </c>
      <c r="AXP8" s="52">
        <f t="shared" ref="AXP8:AXP17" si="160">AXO8/AXO$19*100</f>
        <v>0</v>
      </c>
      <c r="AXQ8" s="24">
        <v>0</v>
      </c>
      <c r="AXR8" s="50">
        <f>AXQ8/AXQ$19*100</f>
        <v>0</v>
      </c>
      <c r="AXS8" s="24">
        <v>0</v>
      </c>
      <c r="AXT8" s="50">
        <f>AXS8/AXS$19*100</f>
        <v>0</v>
      </c>
      <c r="AXU8" s="24">
        <v>0</v>
      </c>
      <c r="AXV8" s="24">
        <f>AXQ8+AXS8</f>
        <v>0</v>
      </c>
      <c r="AXW8" s="52">
        <f t="shared" ref="AXW8:AXW17" si="161">AXV8/AXV$19*100</f>
        <v>0</v>
      </c>
      <c r="AXX8" s="24">
        <v>0</v>
      </c>
      <c r="AXY8" s="50">
        <f>AXX8/AXX$19*100</f>
        <v>0</v>
      </c>
      <c r="AXZ8" s="24">
        <v>0</v>
      </c>
      <c r="AYA8" s="50">
        <f>AXZ8/AXZ$19*100</f>
        <v>0</v>
      </c>
      <c r="AYB8" s="24">
        <v>0</v>
      </c>
      <c r="AYC8" s="24">
        <f>AXX8+AXZ8</f>
        <v>0</v>
      </c>
      <c r="AYD8" s="52">
        <f t="shared" ref="AYD8:AYD17" si="162">AYC8/AYC$19*100</f>
        <v>0</v>
      </c>
      <c r="AYE8" s="24">
        <v>0</v>
      </c>
      <c r="AYF8" s="50">
        <f>AYE8/AYE$19*100</f>
        <v>0</v>
      </c>
      <c r="AYG8" s="24">
        <v>0</v>
      </c>
      <c r="AYH8" s="50">
        <f>AYG8/AYG$19*100</f>
        <v>0</v>
      </c>
      <c r="AYI8" s="24">
        <v>0</v>
      </c>
      <c r="AYJ8" s="139">
        <f>AYE8+AYG8</f>
        <v>0</v>
      </c>
      <c r="AYK8" s="140">
        <f>AYJ8/AYJ$19*100</f>
        <v>0</v>
      </c>
      <c r="AYL8" s="24">
        <v>0</v>
      </c>
      <c r="AYM8" s="50">
        <f>AYL8/AYL$19*100</f>
        <v>0</v>
      </c>
      <c r="AYN8" s="24">
        <v>0</v>
      </c>
      <c r="AYO8" s="50">
        <f>AYN8/AYN$19*100</f>
        <v>0</v>
      </c>
      <c r="AYP8" s="24">
        <v>0</v>
      </c>
      <c r="AYQ8" s="24">
        <f>AYL8+AYN8</f>
        <v>0</v>
      </c>
      <c r="AYR8" s="52">
        <f t="shared" ref="AYR8:AYR17" si="163">AYQ8/AYQ$19*100</f>
        <v>0</v>
      </c>
      <c r="AYS8" s="24">
        <v>0</v>
      </c>
      <c r="AYT8" s="50">
        <f>AYS8/AYS$19*100</f>
        <v>0</v>
      </c>
      <c r="AYU8" s="24">
        <v>0</v>
      </c>
      <c r="AYV8" s="50">
        <f>AYU8/AYU$19*100</f>
        <v>0</v>
      </c>
      <c r="AYW8" s="24">
        <v>0</v>
      </c>
      <c r="AYX8" s="24">
        <f>AYS8+AYU8</f>
        <v>0</v>
      </c>
      <c r="AYY8" s="52">
        <f t="shared" ref="AYY8:AYY17" si="164">AYX8/AYX$19*100</f>
        <v>0</v>
      </c>
      <c r="AYZ8" s="24">
        <v>0</v>
      </c>
      <c r="AZA8" s="50">
        <f>AYZ8/AYZ$19*100</f>
        <v>0</v>
      </c>
      <c r="AZB8" s="24">
        <v>0</v>
      </c>
      <c r="AZC8" s="50">
        <f>AZB8/AZB$19*100</f>
        <v>0</v>
      </c>
      <c r="AZD8" s="24">
        <v>0</v>
      </c>
      <c r="AZE8" s="24">
        <f>AYZ8+AZB8</f>
        <v>0</v>
      </c>
      <c r="AZF8" s="52">
        <f t="shared" ref="AZF8:AZF17" si="165">AZE8/AZE$19*100</f>
        <v>0</v>
      </c>
      <c r="AZG8" s="24">
        <v>0</v>
      </c>
      <c r="AZH8" s="50">
        <f>AZG8/AZG$19*100</f>
        <v>0</v>
      </c>
      <c r="AZI8" s="24">
        <v>0</v>
      </c>
      <c r="AZJ8" s="50">
        <f>AZI8/AZI$19*100</f>
        <v>0</v>
      </c>
      <c r="AZK8" s="24">
        <v>0</v>
      </c>
      <c r="AZL8" s="24">
        <f>AZG8+AZI8</f>
        <v>0</v>
      </c>
      <c r="AZM8" s="52">
        <f t="shared" ref="AZM8:AZM17" si="166">AZL8/AZL$19*100</f>
        <v>0</v>
      </c>
      <c r="AZN8" s="24">
        <v>0</v>
      </c>
      <c r="AZO8" s="50">
        <f>AZN8/AZN$19*100</f>
        <v>0</v>
      </c>
      <c r="AZP8" s="24">
        <v>0</v>
      </c>
      <c r="AZQ8" s="50">
        <f>AZP8/AZP$19*100</f>
        <v>0</v>
      </c>
      <c r="AZR8" s="24">
        <v>0</v>
      </c>
      <c r="AZS8" s="24">
        <f>AZN8+AZP8</f>
        <v>0</v>
      </c>
      <c r="AZT8" s="52">
        <f t="shared" ref="AZT8:AZT17" si="167">AZS8/AZS$19*100</f>
        <v>0</v>
      </c>
      <c r="AZU8" s="24">
        <v>0</v>
      </c>
      <c r="AZV8" s="50">
        <f>AZU8/AZU$19*100</f>
        <v>0</v>
      </c>
      <c r="AZW8" s="24">
        <v>0</v>
      </c>
      <c r="AZX8" s="50">
        <f>AZW8/AZW$19*100</f>
        <v>0</v>
      </c>
      <c r="AZY8" s="24">
        <v>0</v>
      </c>
      <c r="AZZ8" s="24">
        <f>AZU8+AZW8</f>
        <v>0</v>
      </c>
      <c r="BAA8" s="52">
        <f t="shared" ref="BAA8:BAA17" si="168">AZZ8/AZZ$19*100</f>
        <v>0</v>
      </c>
      <c r="BAB8" s="24">
        <v>0</v>
      </c>
      <c r="BAC8" s="50">
        <f>BAB8/BAB$19*100</f>
        <v>0</v>
      </c>
      <c r="BAD8" s="24">
        <v>0</v>
      </c>
      <c r="BAE8" s="50">
        <f>BAD8/BAD$19*100</f>
        <v>0</v>
      </c>
      <c r="BAF8" s="24">
        <v>0</v>
      </c>
      <c r="BAG8" s="139">
        <f>BAB8+BAD8</f>
        <v>0</v>
      </c>
      <c r="BAH8" s="140">
        <f>BAG8/BAG$19*100</f>
        <v>0</v>
      </c>
      <c r="BAI8" s="24">
        <v>0</v>
      </c>
      <c r="BAJ8" s="50">
        <f>BAI8/BAI$19*100</f>
        <v>0</v>
      </c>
      <c r="BAK8" s="24">
        <v>0</v>
      </c>
      <c r="BAL8" s="50">
        <f>BAK8/BAK$19*100</f>
        <v>0</v>
      </c>
      <c r="BAM8" s="24">
        <v>0</v>
      </c>
      <c r="BAN8" s="24">
        <f>BAI8+BAK8</f>
        <v>0</v>
      </c>
      <c r="BAO8" s="52">
        <f t="shared" ref="BAO8:BAO17" si="169">BAN8/BAN$19*100</f>
        <v>0</v>
      </c>
      <c r="BAP8" s="24">
        <v>0</v>
      </c>
      <c r="BAQ8" s="50">
        <f>BAP8/BAP$19*100</f>
        <v>0</v>
      </c>
      <c r="BAR8" s="24">
        <v>0</v>
      </c>
      <c r="BAS8" s="50">
        <f>BAR8/BAR$19*100</f>
        <v>0</v>
      </c>
      <c r="BAT8" s="24">
        <v>0</v>
      </c>
      <c r="BAU8" s="24">
        <f>BAP8+BAR8</f>
        <v>0</v>
      </c>
      <c r="BAV8" s="52">
        <f t="shared" ref="BAV8:BAV17" si="170">BAU8/BAU$19*100</f>
        <v>0</v>
      </c>
      <c r="BAW8" s="24">
        <v>0</v>
      </c>
      <c r="BAX8" s="50">
        <f>BAW8/BAW$19*100</f>
        <v>0</v>
      </c>
      <c r="BAY8" s="24">
        <v>0</v>
      </c>
      <c r="BAZ8" s="50">
        <f>BAY8/BAY$19*100</f>
        <v>0</v>
      </c>
      <c r="BBA8" s="24">
        <v>0</v>
      </c>
      <c r="BBB8" s="24">
        <f>BAW8+BAY8</f>
        <v>0</v>
      </c>
      <c r="BBC8" s="52">
        <f t="shared" ref="BBC8:BBC17" si="171">BBB8/BBB$19*100</f>
        <v>0</v>
      </c>
      <c r="BBD8" s="24">
        <v>0</v>
      </c>
      <c r="BBE8" s="50">
        <f>BBD8/BBD$19*100</f>
        <v>0</v>
      </c>
      <c r="BBF8" s="24">
        <v>0</v>
      </c>
      <c r="BBG8" s="50">
        <f>BBF8/BBF$19*100</f>
        <v>0</v>
      </c>
      <c r="BBH8" s="24">
        <v>0</v>
      </c>
      <c r="BBI8" s="24">
        <f>BBD8+BBF8</f>
        <v>0</v>
      </c>
      <c r="BBJ8" s="52">
        <f t="shared" ref="BBJ8:BBJ17" si="172">BBI8/BBI$19*100</f>
        <v>0</v>
      </c>
      <c r="BBK8" s="24">
        <v>0</v>
      </c>
      <c r="BBL8" s="50">
        <f>BBK8/BBK$19*100</f>
        <v>0</v>
      </c>
      <c r="BBM8" s="24">
        <v>0</v>
      </c>
      <c r="BBN8" s="50">
        <f>BBM8/BBM$19*100</f>
        <v>0</v>
      </c>
      <c r="BBO8" s="24">
        <v>0</v>
      </c>
      <c r="BBP8" s="24">
        <f>BBK8+BBM8</f>
        <v>0</v>
      </c>
      <c r="BBQ8" s="52">
        <f t="shared" ref="BBQ8:BBQ17" si="173">BBP8/BBP$19*100</f>
        <v>0</v>
      </c>
      <c r="BBR8" s="24">
        <v>0</v>
      </c>
      <c r="BBS8" s="50">
        <f>BBR8/BBR$19*100</f>
        <v>0</v>
      </c>
      <c r="BBT8" s="24">
        <v>0</v>
      </c>
      <c r="BBU8" s="50">
        <f>BBT8/BBT$19*100</f>
        <v>0</v>
      </c>
      <c r="BBV8" s="24">
        <v>0</v>
      </c>
      <c r="BBW8" s="24">
        <f>BBR8+BBT8</f>
        <v>0</v>
      </c>
      <c r="BBX8" s="52">
        <f t="shared" ref="BBX8:BBX17" si="174">BBW8/BBW$19*100</f>
        <v>0</v>
      </c>
      <c r="BBY8" s="24">
        <v>0</v>
      </c>
      <c r="BBZ8" s="50">
        <f>BBY8/BBY$19*100</f>
        <v>0</v>
      </c>
      <c r="BCA8" s="24">
        <v>0</v>
      </c>
      <c r="BCB8" s="50">
        <f>BCA8/BCA$19*100</f>
        <v>0</v>
      </c>
      <c r="BCC8" s="24">
        <v>0</v>
      </c>
      <c r="BCD8" s="139">
        <f>BBY8+BCA8</f>
        <v>0</v>
      </c>
      <c r="BCE8" s="140">
        <f>BCD8/BCD$19*100</f>
        <v>0</v>
      </c>
      <c r="BCF8" s="24">
        <v>0</v>
      </c>
      <c r="BCG8" s="50">
        <f>BCF8/BCF$19*100</f>
        <v>0</v>
      </c>
      <c r="BCH8" s="24">
        <v>0</v>
      </c>
      <c r="BCI8" s="50">
        <f>BCH8/BCH$19*100</f>
        <v>0</v>
      </c>
      <c r="BCJ8" s="24">
        <v>0</v>
      </c>
      <c r="BCK8" s="24">
        <f>BCF8+BCH8</f>
        <v>0</v>
      </c>
      <c r="BCL8" s="52">
        <f t="shared" ref="BCL8:BCL17" si="175">BCK8/BCK$19*100</f>
        <v>0</v>
      </c>
      <c r="BCM8" s="24">
        <v>0</v>
      </c>
      <c r="BCN8" s="50">
        <f>BCM8/BCM$19*100</f>
        <v>0</v>
      </c>
      <c r="BCO8" s="24">
        <v>0</v>
      </c>
      <c r="BCP8" s="50">
        <f>BCO8/BCO$19*100</f>
        <v>0</v>
      </c>
      <c r="BCQ8" s="24">
        <v>0</v>
      </c>
      <c r="BCR8" s="24">
        <f>BCM8+BCO8</f>
        <v>0</v>
      </c>
      <c r="BCS8" s="52">
        <f t="shared" ref="BCS8:BCS17" si="176">BCR8/BCR$19*100</f>
        <v>0</v>
      </c>
      <c r="BCT8" s="24">
        <v>0</v>
      </c>
      <c r="BCU8" s="50">
        <f>BCT8/BCT$19*100</f>
        <v>0</v>
      </c>
      <c r="BCV8" s="24">
        <v>0</v>
      </c>
      <c r="BCW8" s="50">
        <f>BCV8/BCV$19*100</f>
        <v>0</v>
      </c>
      <c r="BCX8" s="24">
        <v>0</v>
      </c>
      <c r="BCY8" s="24">
        <f>BCT8+BCV8</f>
        <v>0</v>
      </c>
      <c r="BCZ8" s="52">
        <f t="shared" ref="BCZ8:BCZ17" si="177">BCY8/BCY$19*100</f>
        <v>0</v>
      </c>
      <c r="BDA8" s="24">
        <v>0</v>
      </c>
      <c r="BDB8" s="50">
        <f>BDA8/BDA$19*100</f>
        <v>0</v>
      </c>
      <c r="BDC8" s="24">
        <v>0</v>
      </c>
      <c r="BDD8" s="50">
        <f>BDC8/BDC$19*100</f>
        <v>0</v>
      </c>
      <c r="BDE8" s="24">
        <v>0</v>
      </c>
      <c r="BDF8" s="24">
        <f>BDA8+BDC8</f>
        <v>0</v>
      </c>
      <c r="BDG8" s="52">
        <f t="shared" ref="BDG8:BDG17" si="178">BDF8/BDF$19*100</f>
        <v>0</v>
      </c>
      <c r="BDH8" s="24">
        <v>0</v>
      </c>
      <c r="BDI8" s="50">
        <f>BDH8/BDH$19*100</f>
        <v>0</v>
      </c>
      <c r="BDJ8" s="24">
        <v>0</v>
      </c>
      <c r="BDK8" s="50">
        <f>BDJ8/BDJ$19*100</f>
        <v>0</v>
      </c>
      <c r="BDL8" s="24">
        <v>0</v>
      </c>
      <c r="BDM8" s="24">
        <f>BDH8+BDJ8</f>
        <v>0</v>
      </c>
      <c r="BDN8" s="52">
        <f t="shared" ref="BDN8:BDN17" si="179">BDM8/BDM$19*100</f>
        <v>0</v>
      </c>
      <c r="BDO8" s="24">
        <v>0</v>
      </c>
      <c r="BDP8" s="50">
        <f>BDO8/BDO$19*100</f>
        <v>0</v>
      </c>
      <c r="BDQ8" s="24">
        <v>0</v>
      </c>
      <c r="BDR8" s="50">
        <f>BDQ8/BDQ$19*100</f>
        <v>0</v>
      </c>
      <c r="BDS8" s="24">
        <v>0</v>
      </c>
      <c r="BDT8" s="24">
        <f>BDO8+BDQ8</f>
        <v>0</v>
      </c>
      <c r="BDU8" s="52">
        <f t="shared" ref="BDU8:BDU17" si="180">BDT8/BDT$19*100</f>
        <v>0</v>
      </c>
      <c r="BDV8" s="24">
        <v>0</v>
      </c>
      <c r="BDW8" s="50">
        <f>BDV8/BDV$19*100</f>
        <v>0</v>
      </c>
      <c r="BDX8" s="24">
        <v>0</v>
      </c>
      <c r="BDY8" s="50">
        <f>BDX8/BDX$19*100</f>
        <v>0</v>
      </c>
      <c r="BDZ8" s="24">
        <v>0</v>
      </c>
      <c r="BEA8" s="139">
        <f>BDV8+BDX8</f>
        <v>0</v>
      </c>
      <c r="BEB8" s="140">
        <f>BEA8/BEA$19*100</f>
        <v>0</v>
      </c>
      <c r="BEC8" s="24">
        <v>0</v>
      </c>
      <c r="BED8" s="50">
        <f>BEC8/BEC$19*100</f>
        <v>0</v>
      </c>
      <c r="BEE8" s="24">
        <v>0</v>
      </c>
      <c r="BEF8" s="50">
        <f>BEE8/BEE$19*100</f>
        <v>0</v>
      </c>
      <c r="BEG8" s="24">
        <v>0</v>
      </c>
      <c r="BEH8" s="24">
        <f>BEC8+BEE8</f>
        <v>0</v>
      </c>
      <c r="BEI8" s="52">
        <f t="shared" ref="BEI8:BEI17" si="181">BEH8/BEH$19*100</f>
        <v>0</v>
      </c>
      <c r="BEJ8" s="24">
        <v>0</v>
      </c>
      <c r="BEK8" s="50">
        <f>BEJ8/BEJ$19*100</f>
        <v>0</v>
      </c>
      <c r="BEL8" s="24">
        <v>0</v>
      </c>
      <c r="BEM8" s="50">
        <f>BEL8/BEL$19*100</f>
        <v>0</v>
      </c>
      <c r="BEN8" s="24">
        <v>0</v>
      </c>
      <c r="BEO8" s="24">
        <f>BEJ8+BEL8</f>
        <v>0</v>
      </c>
      <c r="BEP8" s="52">
        <f t="shared" ref="BEP8:BEP17" si="182">BEO8/BEO$19*100</f>
        <v>0</v>
      </c>
      <c r="BEQ8" s="24">
        <v>0</v>
      </c>
      <c r="BER8" s="50">
        <f>BEQ8/BEQ$19*100</f>
        <v>0</v>
      </c>
      <c r="BES8" s="24">
        <v>0</v>
      </c>
      <c r="BET8" s="50">
        <f>BES8/BES$19*100</f>
        <v>0</v>
      </c>
      <c r="BEU8" s="24">
        <v>0</v>
      </c>
      <c r="BEV8" s="24">
        <f>BEQ8+BES8</f>
        <v>0</v>
      </c>
      <c r="BEW8" s="52">
        <f t="shared" ref="BEW8:BEW17" si="183">BEV8/BEV$19*100</f>
        <v>0</v>
      </c>
      <c r="BEX8" s="24">
        <v>0</v>
      </c>
      <c r="BEY8" s="50">
        <f>BEX8/BEX$19*100</f>
        <v>0</v>
      </c>
      <c r="BEZ8" s="24">
        <v>0</v>
      </c>
      <c r="BFA8" s="50">
        <f>BEZ8/BEZ$19*100</f>
        <v>0</v>
      </c>
      <c r="BFB8" s="24">
        <v>0</v>
      </c>
      <c r="BFC8" s="24">
        <f>BEX8+BEZ8</f>
        <v>0</v>
      </c>
      <c r="BFD8" s="52">
        <f t="shared" ref="BFD8:BFD17" si="184">BFC8/BFC$19*100</f>
        <v>0</v>
      </c>
      <c r="BFE8" s="24">
        <v>0</v>
      </c>
      <c r="BFF8" s="50">
        <f>BFE8/BFE$19*100</f>
        <v>0</v>
      </c>
      <c r="BFG8" s="24">
        <v>0</v>
      </c>
      <c r="BFH8" s="50">
        <f>BFG8/BFG$19*100</f>
        <v>0</v>
      </c>
      <c r="BFI8" s="24">
        <v>0</v>
      </c>
      <c r="BFJ8" s="24">
        <f>BFE8+BFG8</f>
        <v>0</v>
      </c>
      <c r="BFK8" s="52">
        <f t="shared" ref="BFK8:BFK17" si="185">BFJ8/BFJ$19*100</f>
        <v>0</v>
      </c>
      <c r="BFL8" s="24">
        <v>0</v>
      </c>
      <c r="BFM8" s="50">
        <f>BFL8/BFL$19*100</f>
        <v>0</v>
      </c>
      <c r="BFN8" s="24">
        <v>0</v>
      </c>
      <c r="BFO8" s="50">
        <f>BFN8/BFN$19*100</f>
        <v>0</v>
      </c>
      <c r="BFP8" s="24">
        <v>0</v>
      </c>
      <c r="BFQ8" s="24">
        <f>BFL8+BFN8</f>
        <v>0</v>
      </c>
      <c r="BFR8" s="52">
        <f t="shared" ref="BFR8:BFR17" si="186">BFQ8/BFQ$19*100</f>
        <v>0</v>
      </c>
      <c r="BFS8" s="24">
        <v>0</v>
      </c>
      <c r="BFT8" s="50">
        <f>BFS8/BFS$19*100</f>
        <v>0</v>
      </c>
      <c r="BFU8" s="24">
        <v>0</v>
      </c>
      <c r="BFV8" s="50">
        <f>BFU8/BFU$19*100</f>
        <v>0</v>
      </c>
      <c r="BFW8" s="24">
        <v>0</v>
      </c>
      <c r="BFX8" s="139">
        <f>BFS8+BFU8</f>
        <v>0</v>
      </c>
      <c r="BFY8" s="140">
        <f>BFX8/BFX$19*100</f>
        <v>0</v>
      </c>
      <c r="BFZ8" s="24">
        <v>0</v>
      </c>
      <c r="BGA8" s="50">
        <f>BFZ8/BFZ$19*100</f>
        <v>0</v>
      </c>
      <c r="BGB8" s="24">
        <v>0</v>
      </c>
      <c r="BGC8" s="50">
        <f>BGB8/BGB$19*100</f>
        <v>0</v>
      </c>
      <c r="BGD8" s="24">
        <v>0</v>
      </c>
      <c r="BGE8" s="24">
        <f>BFZ8+BGB8</f>
        <v>0</v>
      </c>
      <c r="BGF8" s="52">
        <f t="shared" ref="BGF8:BGF17" si="187">BGE8/BGE$19*100</f>
        <v>0</v>
      </c>
      <c r="BGG8" s="24">
        <v>0</v>
      </c>
      <c r="BGH8" s="50">
        <f>BGG8/BGG$19*100</f>
        <v>0</v>
      </c>
      <c r="BGI8" s="24">
        <v>0</v>
      </c>
      <c r="BGJ8" s="50">
        <f>BGI8/BGI$19*100</f>
        <v>0</v>
      </c>
      <c r="BGK8" s="24">
        <v>0</v>
      </c>
      <c r="BGL8" s="24">
        <f>BGG8+BGI8</f>
        <v>0</v>
      </c>
      <c r="BGM8" s="52">
        <f t="shared" ref="BGM8:BGM17" si="188">BGL8/BGL$19*100</f>
        <v>0</v>
      </c>
      <c r="BGN8" s="24">
        <v>0</v>
      </c>
      <c r="BGO8" s="50">
        <f>BGN8/BGN$19*100</f>
        <v>0</v>
      </c>
      <c r="BGP8" s="24">
        <v>0</v>
      </c>
      <c r="BGQ8" s="50">
        <f>BGP8/BGP$19*100</f>
        <v>0</v>
      </c>
      <c r="BGR8" s="24">
        <v>0</v>
      </c>
      <c r="BGS8" s="24">
        <f>BGN8+BGP8</f>
        <v>0</v>
      </c>
      <c r="BGT8" s="52">
        <f t="shared" ref="BGT8:BGT17" si="189">BGS8/BGS$19*100</f>
        <v>0</v>
      </c>
      <c r="BGU8" s="24">
        <v>0</v>
      </c>
      <c r="BGV8" s="50">
        <f>BGU8/BGU$19*100</f>
        <v>0</v>
      </c>
      <c r="BGW8" s="24">
        <v>0</v>
      </c>
      <c r="BGX8" s="50">
        <f>BGW8/BGW$19*100</f>
        <v>0</v>
      </c>
      <c r="BGY8" s="24">
        <v>0</v>
      </c>
      <c r="BGZ8" s="24">
        <f>BGU8+BGW8</f>
        <v>0</v>
      </c>
      <c r="BHA8" s="52">
        <f t="shared" ref="BHA8:BHA17" si="190">BGZ8/BGZ$19*100</f>
        <v>0</v>
      </c>
      <c r="BHB8" s="24">
        <v>0</v>
      </c>
      <c r="BHC8" s="50">
        <f>BHB8/BHB$19*100</f>
        <v>0</v>
      </c>
      <c r="BHD8" s="24">
        <v>0</v>
      </c>
      <c r="BHE8" s="50">
        <f>BHD8/BHD$19*100</f>
        <v>0</v>
      </c>
      <c r="BHF8" s="24">
        <v>0</v>
      </c>
      <c r="BHG8" s="24">
        <f>BHB8+BHD8</f>
        <v>0</v>
      </c>
      <c r="BHH8" s="52">
        <f t="shared" ref="BHH8:BHH17" si="191">BHG8/BHG$19*100</f>
        <v>0</v>
      </c>
      <c r="BHI8" s="24">
        <v>0</v>
      </c>
      <c r="BHJ8" s="50">
        <f>BHI8/BHI$19*100</f>
        <v>0</v>
      </c>
      <c r="BHK8" s="24">
        <v>0</v>
      </c>
      <c r="BHL8" s="50">
        <f>BHK8/BHK$19*100</f>
        <v>0</v>
      </c>
      <c r="BHM8" s="24">
        <v>0</v>
      </c>
      <c r="BHN8" s="24">
        <f>BHI8+BHK8</f>
        <v>0</v>
      </c>
      <c r="BHO8" s="52">
        <f t="shared" ref="BHO8:BHO17" si="192">BHN8/BHN$19*100</f>
        <v>0</v>
      </c>
      <c r="BHP8" s="24">
        <v>0</v>
      </c>
      <c r="BHQ8" s="50">
        <f>BHP8/BHP$19*100</f>
        <v>0</v>
      </c>
      <c r="BHR8" s="24">
        <v>0</v>
      </c>
      <c r="BHS8" s="50">
        <f>BHR8/BHR$19*100</f>
        <v>0</v>
      </c>
      <c r="BHT8" s="24">
        <v>0</v>
      </c>
      <c r="BHU8" s="139">
        <f>BHP8+BHR8</f>
        <v>0</v>
      </c>
      <c r="BHV8" s="140">
        <f>BHU8/BHU$19*100</f>
        <v>0</v>
      </c>
      <c r="BHW8" s="24">
        <v>0</v>
      </c>
      <c r="BHX8" s="50">
        <f>BHW8/BHW$19*100</f>
        <v>0</v>
      </c>
      <c r="BHY8" s="24">
        <v>0</v>
      </c>
      <c r="BHZ8" s="50">
        <f>BHY8/BHY$19*100</f>
        <v>0</v>
      </c>
      <c r="BIA8" s="24">
        <v>0</v>
      </c>
      <c r="BIB8" s="24">
        <f>BHW8+BHY8</f>
        <v>0</v>
      </c>
      <c r="BIC8" s="52">
        <f t="shared" ref="BIC8:BIC17" si="193">BIB8/BIB$19*100</f>
        <v>0</v>
      </c>
      <c r="BID8" s="24">
        <v>0</v>
      </c>
      <c r="BIE8" s="50">
        <f>BID8/BID$19*100</f>
        <v>0</v>
      </c>
      <c r="BIF8" s="24">
        <v>0</v>
      </c>
      <c r="BIG8" s="50">
        <f>BIF8/BIF$19*100</f>
        <v>0</v>
      </c>
      <c r="BIH8" s="24">
        <v>0</v>
      </c>
      <c r="BII8" s="24">
        <f>BID8+BIF8</f>
        <v>0</v>
      </c>
      <c r="BIJ8" s="52">
        <f t="shared" ref="BIJ8:BIJ17" si="194">BII8/BII$19*100</f>
        <v>0</v>
      </c>
      <c r="BIK8" s="24">
        <v>0</v>
      </c>
      <c r="BIL8" s="50">
        <f>BIK8/BIK$19*100</f>
        <v>0</v>
      </c>
      <c r="BIM8" s="24">
        <v>0</v>
      </c>
      <c r="BIN8" s="50">
        <f>BIM8/BIM$19*100</f>
        <v>0</v>
      </c>
      <c r="BIO8" s="24">
        <v>0</v>
      </c>
      <c r="BIP8" s="24">
        <f>BIK8+BIM8</f>
        <v>0</v>
      </c>
      <c r="BIQ8" s="52">
        <f t="shared" ref="BIQ8:BIQ17" si="195">BIP8/BIP$19*100</f>
        <v>0</v>
      </c>
      <c r="BIR8" s="24">
        <v>0</v>
      </c>
      <c r="BIS8" s="50">
        <f>BIR8/BIR$19*100</f>
        <v>0</v>
      </c>
      <c r="BIT8" s="24">
        <v>0</v>
      </c>
      <c r="BIU8" s="50">
        <f>BIT8/BIT$19*100</f>
        <v>0</v>
      </c>
      <c r="BIV8" s="24">
        <v>0</v>
      </c>
      <c r="BIW8" s="24">
        <f>BIR8+BIT8</f>
        <v>0</v>
      </c>
      <c r="BIX8" s="52">
        <f t="shared" ref="BIX8:BIX17" si="196">BIW8/BIW$19*100</f>
        <v>0</v>
      </c>
      <c r="BIY8" s="24">
        <v>0</v>
      </c>
      <c r="BIZ8" s="50">
        <f>BIY8/BIY$19*100</f>
        <v>0</v>
      </c>
      <c r="BJA8" s="24">
        <v>0</v>
      </c>
      <c r="BJB8" s="50">
        <f>BJA8/BJA$19*100</f>
        <v>0</v>
      </c>
      <c r="BJC8" s="24">
        <v>0</v>
      </c>
      <c r="BJD8" s="24">
        <f>BIY8+BJA8</f>
        <v>0</v>
      </c>
      <c r="BJE8" s="52">
        <f t="shared" ref="BJE8:BJE17" si="197">BJD8/BJD$19*100</f>
        <v>0</v>
      </c>
      <c r="BJF8" s="24">
        <v>0</v>
      </c>
      <c r="BJG8" s="50">
        <f>BJF8/BJF$19*100</f>
        <v>0</v>
      </c>
      <c r="BJH8" s="24">
        <v>0</v>
      </c>
      <c r="BJI8" s="50">
        <f>BJH8/BJH$19*100</f>
        <v>0</v>
      </c>
      <c r="BJJ8" s="24">
        <v>0</v>
      </c>
      <c r="BJK8" s="24">
        <f>BJF8+BJH8</f>
        <v>0</v>
      </c>
      <c r="BJL8" s="52">
        <f t="shared" ref="BJL8:BJL17" si="198">BJK8/BJK$19*100</f>
        <v>0</v>
      </c>
      <c r="BJM8" s="24">
        <v>0</v>
      </c>
      <c r="BJN8" s="50">
        <f>BJM8/BJM$19*100</f>
        <v>0</v>
      </c>
      <c r="BJO8" s="24">
        <v>1</v>
      </c>
      <c r="BJP8" s="50">
        <f>BJO8/BJO$19*100</f>
        <v>5.4764512595837894E-2</v>
      </c>
      <c r="BJQ8" s="24">
        <v>0</v>
      </c>
      <c r="BJR8" s="139">
        <f>BJM8+BJO8</f>
        <v>1</v>
      </c>
      <c r="BJS8" s="140">
        <f>BJR8/BJR$19*100</f>
        <v>2.4679170779861793E-2</v>
      </c>
      <c r="BJT8" s="24">
        <v>0</v>
      </c>
      <c r="BJU8" s="50">
        <f>BJT8/BJT$19*100</f>
        <v>0</v>
      </c>
      <c r="BJV8" s="24">
        <v>2</v>
      </c>
      <c r="BJW8" s="50">
        <f>BJV8/BJV$19*100</f>
        <v>0.11331444759206798</v>
      </c>
      <c r="BJX8" s="24">
        <v>0</v>
      </c>
      <c r="BJY8" s="24">
        <f>BJT8+BJV8</f>
        <v>2</v>
      </c>
      <c r="BJZ8" s="52">
        <f t="shared" ref="BJZ8:BJZ17" si="199">BJY8/BJY$19*100</f>
        <v>5.1124744376278126E-2</v>
      </c>
      <c r="BKA8" s="24">
        <v>0</v>
      </c>
      <c r="BKB8" s="50">
        <f>BKA8/BKA$19*100</f>
        <v>0</v>
      </c>
      <c r="BKC8" s="24">
        <v>2</v>
      </c>
      <c r="BKD8" s="50">
        <f>BKC8/BKC$19*100</f>
        <v>0.11507479861910241</v>
      </c>
      <c r="BKE8" s="24">
        <v>0</v>
      </c>
      <c r="BKF8" s="24">
        <f>BKA8+BKC8</f>
        <v>2</v>
      </c>
      <c r="BKG8" s="52">
        <f t="shared" ref="BKG8:BKG17" si="200">BKF8/BKF$19*100</f>
        <v>5.2083333333333336E-2</v>
      </c>
      <c r="BKH8" s="24">
        <v>0</v>
      </c>
      <c r="BKI8" s="50">
        <f>BKH8/BKH$19*100</f>
        <v>0</v>
      </c>
      <c r="BKJ8" s="24">
        <v>1</v>
      </c>
      <c r="BKK8" s="50">
        <f>BKJ8/BKJ$19*100</f>
        <v>5.9241706161137442E-2</v>
      </c>
      <c r="BKL8" s="24">
        <v>0</v>
      </c>
      <c r="BKM8" s="24">
        <f>BKH8+BKJ8</f>
        <v>1</v>
      </c>
      <c r="BKN8" s="52">
        <f t="shared" ref="BKN8:BKN17" si="201">BKM8/BKM$19*100</f>
        <v>2.6730820636193531E-2</v>
      </c>
      <c r="BKO8" s="24">
        <v>0</v>
      </c>
      <c r="BKP8" s="50">
        <f>BKO8/BKO$19*100</f>
        <v>0</v>
      </c>
      <c r="BKQ8" s="24">
        <v>1</v>
      </c>
      <c r="BKR8" s="50">
        <f>BKQ8/BKQ$19*100</f>
        <v>6.0096153846153848E-2</v>
      </c>
      <c r="BKS8" s="24">
        <v>0</v>
      </c>
      <c r="BKT8" s="24">
        <f>BKO8+BKQ8</f>
        <v>1</v>
      </c>
      <c r="BKU8" s="52">
        <f t="shared" ref="BKU8:BKU17" si="202">BKT8/BKT$19*100</f>
        <v>2.7151778441487917E-2</v>
      </c>
      <c r="BKV8" s="24">
        <v>0</v>
      </c>
      <c r="BKW8" s="50">
        <f>BKV8/BKV$19*100</f>
        <v>0</v>
      </c>
      <c r="BKX8" s="24">
        <v>1</v>
      </c>
      <c r="BKY8" s="50">
        <f>BKX8/BKX$19*100</f>
        <v>6.1462814996926851E-2</v>
      </c>
      <c r="BKZ8" s="24">
        <v>0</v>
      </c>
      <c r="BLA8" s="24">
        <f>BKV8+BKX8</f>
        <v>1</v>
      </c>
      <c r="BLB8" s="52">
        <f t="shared" ref="BLB8:BLB17" si="203">BLA8/BLA$19*100</f>
        <v>2.774694783573807E-2</v>
      </c>
      <c r="BLC8" s="24">
        <v>0</v>
      </c>
      <c r="BLD8" s="50">
        <f>BLC8/BLC$19*100</f>
        <v>0</v>
      </c>
      <c r="BLE8" s="24">
        <v>1</v>
      </c>
      <c r="BLF8" s="50">
        <f>BLE8/BLE$19*100</f>
        <v>6.4061499039077513E-2</v>
      </c>
      <c r="BLG8" s="24">
        <v>0</v>
      </c>
      <c r="BLH8" s="24">
        <f>BLC8+BLE8</f>
        <v>1</v>
      </c>
      <c r="BLI8" s="52">
        <f t="shared" ref="BLI8:BLI17" si="204">BLH8/BLH$19*100</f>
        <v>2.8868360277136258E-2</v>
      </c>
      <c r="BLJ8" s="24">
        <v>0</v>
      </c>
      <c r="BLK8" s="50">
        <f>BLJ8/BLJ$19*100</f>
        <v>0</v>
      </c>
      <c r="BLL8" s="24">
        <v>1</v>
      </c>
      <c r="BLM8" s="50">
        <f>BLL8/BLL$19*100</f>
        <v>6.4061499039077513E-2</v>
      </c>
      <c r="BLN8" s="24">
        <v>0</v>
      </c>
      <c r="BLO8" s="139">
        <f>BLJ8+BLL8</f>
        <v>1</v>
      </c>
      <c r="BLP8" s="140">
        <f>BLO8/BLO$19*100</f>
        <v>2.8868360277136258E-2</v>
      </c>
      <c r="BLQ8" s="24">
        <v>0</v>
      </c>
      <c r="BLR8" s="50">
        <f>BLQ8/BLQ$19*100</f>
        <v>0</v>
      </c>
      <c r="BLS8" s="24">
        <v>0</v>
      </c>
      <c r="BLT8" s="50">
        <f>BLS8/BLS$19*100</f>
        <v>0</v>
      </c>
      <c r="BLU8" s="24">
        <v>0</v>
      </c>
      <c r="BLV8" s="24">
        <f>BLQ8+BLS8</f>
        <v>0</v>
      </c>
      <c r="BLW8" s="52">
        <f t="shared" ref="BLW8:BLW17" si="205">BLV8/BLV$19*100</f>
        <v>0</v>
      </c>
      <c r="BLX8" s="24">
        <v>0</v>
      </c>
      <c r="BLY8" s="50">
        <f>BLX8/BLX$19*100</f>
        <v>0</v>
      </c>
      <c r="BLZ8" s="24">
        <v>0</v>
      </c>
      <c r="BMA8" s="50">
        <f>BLZ8/BLZ$19*100</f>
        <v>0</v>
      </c>
      <c r="BMB8" s="24">
        <v>0</v>
      </c>
      <c r="BMC8" s="24">
        <f>BLX8+BLZ8</f>
        <v>0</v>
      </c>
      <c r="BMD8" s="52">
        <f t="shared" ref="BMD8:BMD17" si="206">BMC8/BMC$19*100</f>
        <v>0</v>
      </c>
      <c r="BME8" s="24">
        <v>0</v>
      </c>
      <c r="BMF8" s="50">
        <f>BME8/BME$19*100</f>
        <v>0</v>
      </c>
      <c r="BMG8" s="24">
        <v>0</v>
      </c>
      <c r="BMH8" s="50">
        <f>BMG8/BMG$19*100</f>
        <v>0</v>
      </c>
      <c r="BMI8" s="24">
        <v>0</v>
      </c>
      <c r="BMJ8" s="24">
        <f>BME8+BMG8</f>
        <v>0</v>
      </c>
      <c r="BMK8" s="52">
        <f t="shared" ref="BMK8:BMK17" si="207">BMJ8/BMJ$19*100</f>
        <v>0</v>
      </c>
      <c r="BML8" s="24">
        <v>0</v>
      </c>
      <c r="BMM8" s="50">
        <f>BML8/BML$19*100</f>
        <v>0</v>
      </c>
      <c r="BMN8" s="24">
        <v>0</v>
      </c>
      <c r="BMO8" s="50">
        <f>BMN8/BMN$19*100</f>
        <v>0</v>
      </c>
      <c r="BMP8" s="24">
        <v>0</v>
      </c>
      <c r="BMQ8" s="24">
        <f>BML8+BMN8</f>
        <v>0</v>
      </c>
      <c r="BMR8" s="52">
        <f t="shared" ref="BMR8:BMR17" si="208">BMQ8/BMQ$19*100</f>
        <v>0</v>
      </c>
      <c r="BMS8" s="24">
        <v>0</v>
      </c>
      <c r="BMT8" s="50">
        <f>BMS8/BMS$19*100</f>
        <v>0</v>
      </c>
      <c r="BMU8" s="24">
        <v>0</v>
      </c>
      <c r="BMV8" s="50">
        <f>BMU8/BMU$19*100</f>
        <v>0</v>
      </c>
      <c r="BMW8" s="24">
        <v>0</v>
      </c>
      <c r="BMX8" s="24">
        <f>BMS8+BMU8</f>
        <v>0</v>
      </c>
      <c r="BMY8" s="52">
        <f t="shared" ref="BMY8:BMY17" si="209">BMX8/BMX$19*100</f>
        <v>0</v>
      </c>
      <c r="BMZ8" s="24">
        <v>0</v>
      </c>
      <c r="BNA8" s="50">
        <f>BMZ8/BMZ$19*100</f>
        <v>0</v>
      </c>
      <c r="BNB8" s="24">
        <v>0</v>
      </c>
      <c r="BNC8" s="50">
        <f>BNB8/BNB$19*100</f>
        <v>0</v>
      </c>
      <c r="BND8" s="24">
        <v>0</v>
      </c>
      <c r="BNE8" s="24">
        <f>BMZ8+BNB8</f>
        <v>0</v>
      </c>
      <c r="BNF8" s="52">
        <f t="shared" ref="BNF8:BNF17" si="210">BNE8/BNE$19*100</f>
        <v>0</v>
      </c>
      <c r="BNG8" s="24">
        <v>0</v>
      </c>
      <c r="BNH8" s="50">
        <f>BNG8/BNG$19*100</f>
        <v>0</v>
      </c>
      <c r="BNI8" s="24">
        <v>0</v>
      </c>
      <c r="BNJ8" s="50">
        <f>BNI8/BNI$19*100</f>
        <v>0</v>
      </c>
      <c r="BNK8" s="24">
        <v>0</v>
      </c>
      <c r="BNL8" s="139">
        <f>BNG8+BNI8</f>
        <v>0</v>
      </c>
      <c r="BNM8" s="140">
        <f>BNL8/BNL$19*100</f>
        <v>0</v>
      </c>
      <c r="BNN8" s="24">
        <v>0</v>
      </c>
      <c r="BNO8" s="50">
        <f>BNN8/BNN$19*100</f>
        <v>0</v>
      </c>
      <c r="BNP8" s="24">
        <v>0</v>
      </c>
      <c r="BNQ8" s="50">
        <f>BNP8/BNP$19*100</f>
        <v>0</v>
      </c>
      <c r="BNR8" s="24">
        <v>0</v>
      </c>
      <c r="BNS8" s="24">
        <f>BNN8+BNP8</f>
        <v>0</v>
      </c>
      <c r="BNT8" s="52">
        <f t="shared" ref="BNT8:BNT17" si="211">BNS8/BNS$19*100</f>
        <v>0</v>
      </c>
      <c r="BNU8" s="24">
        <v>0</v>
      </c>
      <c r="BNV8" s="50">
        <f>BNU8/BNU$19*100</f>
        <v>0</v>
      </c>
      <c r="BNW8" s="24">
        <v>0</v>
      </c>
      <c r="BNX8" s="50">
        <f>BNW8/BNW$19*100</f>
        <v>0</v>
      </c>
      <c r="BNY8" s="24">
        <v>0</v>
      </c>
      <c r="BNZ8" s="24">
        <f>BNU8+BNW8</f>
        <v>0</v>
      </c>
      <c r="BOA8" s="52">
        <f t="shared" ref="BOA8:BOA17" si="212">BNZ8/BNZ$19*100</f>
        <v>0</v>
      </c>
      <c r="BOB8" s="24">
        <v>0</v>
      </c>
      <c r="BOC8" s="50">
        <f>BOB8/BOB$19*100</f>
        <v>0</v>
      </c>
      <c r="BOD8" s="24">
        <v>0</v>
      </c>
      <c r="BOE8" s="50">
        <f>BOD8/BOD$19*100</f>
        <v>0</v>
      </c>
      <c r="BOF8" s="24">
        <v>0</v>
      </c>
      <c r="BOG8" s="24">
        <f>BOB8+BOD8</f>
        <v>0</v>
      </c>
      <c r="BOH8" s="52">
        <f t="shared" ref="BOH8:BOH17" si="213">BOG8/BOG$19*100</f>
        <v>0</v>
      </c>
      <c r="BOI8" s="24">
        <v>0</v>
      </c>
      <c r="BOJ8" s="50">
        <f>BOI8/BOI$19*100</f>
        <v>0</v>
      </c>
      <c r="BOK8" s="24">
        <v>0</v>
      </c>
      <c r="BOL8" s="50">
        <f>BOK8/BOK$19*100</f>
        <v>0</v>
      </c>
      <c r="BOM8" s="24">
        <v>0</v>
      </c>
      <c r="BON8" s="24">
        <f>BOI8+BOK8</f>
        <v>0</v>
      </c>
      <c r="BOO8" s="52">
        <f t="shared" ref="BOO8:BOO17" si="214">BON8/BON$19*100</f>
        <v>0</v>
      </c>
      <c r="BOP8" s="24">
        <v>0</v>
      </c>
      <c r="BOQ8" s="50">
        <f>BOP8/BOP$19*100</f>
        <v>0</v>
      </c>
      <c r="BOR8" s="24">
        <v>0</v>
      </c>
      <c r="BOS8" s="50">
        <f>BOR8/BOR$19*100</f>
        <v>0</v>
      </c>
      <c r="BOT8" s="24">
        <v>0</v>
      </c>
      <c r="BOU8" s="24">
        <f>BOP8+BOR8</f>
        <v>0</v>
      </c>
      <c r="BOV8" s="52">
        <f t="shared" ref="BOV8:BOV17" si="215">BOU8/BOU$19*100</f>
        <v>0</v>
      </c>
      <c r="BOW8" s="24">
        <v>0</v>
      </c>
      <c r="BOX8" s="50">
        <f>BOW8/BOW$19*100</f>
        <v>0</v>
      </c>
      <c r="BOY8" s="24">
        <v>0</v>
      </c>
      <c r="BOZ8" s="50">
        <f>BOY8/BOY$19*100</f>
        <v>0</v>
      </c>
      <c r="BPA8" s="24">
        <v>0</v>
      </c>
      <c r="BPB8" s="24">
        <f>BOW8+BOY8</f>
        <v>0</v>
      </c>
      <c r="BPC8" s="52">
        <f t="shared" ref="BPC8:BPC17" si="216">BPB8/BPB$19*100</f>
        <v>0</v>
      </c>
      <c r="BPD8" s="24">
        <v>0</v>
      </c>
      <c r="BPE8" s="50">
        <f>BPD8/BPD$19*100</f>
        <v>0</v>
      </c>
      <c r="BPF8" s="24">
        <v>0</v>
      </c>
      <c r="BPG8" s="50">
        <f>BPF8/BPF$19*100</f>
        <v>0</v>
      </c>
      <c r="BPH8" s="24">
        <v>0</v>
      </c>
      <c r="BPI8" s="139">
        <f>BPD8+BPF8</f>
        <v>0</v>
      </c>
      <c r="BPJ8" s="140">
        <f t="shared" ref="BPJ8:BPJ17" si="217">BPI8/BPI$19*100</f>
        <v>0</v>
      </c>
      <c r="BPK8" s="24">
        <v>0</v>
      </c>
      <c r="BPL8" s="50">
        <f t="shared" ref="BPL8:BPL17" si="218">BPK8/BPK$19*100</f>
        <v>0</v>
      </c>
      <c r="BPM8" s="24">
        <v>0</v>
      </c>
      <c r="BPN8" s="50">
        <f t="shared" ref="BPN8:BPN17" si="219">BPM8/BPM$19*100</f>
        <v>0</v>
      </c>
      <c r="BPO8" s="24">
        <v>0</v>
      </c>
      <c r="BPP8" s="24">
        <f>BPK8+BPM8</f>
        <v>0</v>
      </c>
      <c r="BPQ8" s="52">
        <f t="shared" ref="BPQ8:BPQ17" si="220">BPP8/BPP$19*100</f>
        <v>0</v>
      </c>
      <c r="BPR8" s="24">
        <v>0</v>
      </c>
      <c r="BPS8" s="50">
        <f t="shared" ref="BPS8:BPS17" si="221">BPR8/BPR$19*100</f>
        <v>0</v>
      </c>
      <c r="BPT8" s="24">
        <v>0</v>
      </c>
      <c r="BPU8" s="50">
        <f t="shared" ref="BPU8:BPU17" si="222">BPT8/BPT$19*100</f>
        <v>0</v>
      </c>
      <c r="BPV8" s="24">
        <v>0</v>
      </c>
      <c r="BPW8" s="24">
        <f>BPR8+BPT8</f>
        <v>0</v>
      </c>
      <c r="BPX8" s="52">
        <f t="shared" ref="BPX8:BPX17" si="223">BPW8/BPW$19*100</f>
        <v>0</v>
      </c>
      <c r="BPY8" s="24">
        <v>0</v>
      </c>
      <c r="BPZ8" s="50">
        <f t="shared" ref="BPZ8:BPZ17" si="224">BPY8/BPY$19*100</f>
        <v>0</v>
      </c>
      <c r="BQA8" s="24">
        <v>0</v>
      </c>
      <c r="BQB8" s="50">
        <f t="shared" ref="BQB8:BQB17" si="225">BQA8/BQA$19*100</f>
        <v>0</v>
      </c>
      <c r="BQC8" s="24">
        <v>0</v>
      </c>
      <c r="BQD8" s="24">
        <f>BPY8+BQA8</f>
        <v>0</v>
      </c>
      <c r="BQE8" s="52">
        <f t="shared" ref="BQE8:BQE17" si="226">BQD8/BQD$19*100</f>
        <v>0</v>
      </c>
      <c r="BQF8" s="24">
        <v>0</v>
      </c>
      <c r="BQG8" s="50">
        <f t="shared" ref="BQG8:BQG17" si="227">BQF8/BQF$19*100</f>
        <v>0</v>
      </c>
      <c r="BQH8" s="24">
        <v>0</v>
      </c>
      <c r="BQI8" s="50">
        <f t="shared" ref="BQI8:BQI17" si="228">BQH8/BQH$19*100</f>
        <v>0</v>
      </c>
      <c r="BQJ8" s="24">
        <v>0</v>
      </c>
      <c r="BQK8" s="24">
        <f>BQF8+BQH8</f>
        <v>0</v>
      </c>
      <c r="BQL8" s="52">
        <f t="shared" ref="BQL8:BQL17" si="229">BQK8/BQK$19*100</f>
        <v>0</v>
      </c>
      <c r="BQM8" s="24">
        <v>0</v>
      </c>
      <c r="BQN8" s="50">
        <f t="shared" ref="BQN8:BQN17" si="230">BQM8/BQM$19*100</f>
        <v>0</v>
      </c>
      <c r="BQO8" s="24">
        <v>0</v>
      </c>
      <c r="BQP8" s="50">
        <f t="shared" ref="BQP8:BQP17" si="231">BQO8/BQO$19*100</f>
        <v>0</v>
      </c>
      <c r="BQQ8" s="24">
        <v>0</v>
      </c>
      <c r="BQR8" s="24">
        <f>BQM8+BQO8</f>
        <v>0</v>
      </c>
      <c r="BQS8" s="52">
        <f t="shared" ref="BQS8:BQS17" si="232">BQR8/BQR$19*100</f>
        <v>0</v>
      </c>
      <c r="BQT8" s="24">
        <v>0</v>
      </c>
      <c r="BQU8" s="50">
        <f t="shared" ref="BQU8:BQU17" si="233">BQT8/BQT$19*100</f>
        <v>0</v>
      </c>
      <c r="BQV8" s="24">
        <v>0</v>
      </c>
      <c r="BQW8" s="50">
        <f t="shared" ref="BQW8:BQW17" si="234">BQV8/BQV$19*100</f>
        <v>0</v>
      </c>
      <c r="BQX8" s="24">
        <v>0</v>
      </c>
      <c r="BQY8" s="24">
        <f>BQT8+BQV8</f>
        <v>0</v>
      </c>
      <c r="BQZ8" s="52">
        <f t="shared" ref="BQZ8:BQZ17" si="235">BQY8/BQY$19*100</f>
        <v>0</v>
      </c>
      <c r="BRA8" s="24">
        <v>0</v>
      </c>
      <c r="BRB8" s="50">
        <f t="shared" ref="BRB8:BRB17" si="236">BRA8/BRA$19*100</f>
        <v>0</v>
      </c>
      <c r="BRC8" s="24">
        <v>0</v>
      </c>
      <c r="BRD8" s="50">
        <f t="shared" ref="BRD8:BRD17" si="237">BRC8/BRC$19*100</f>
        <v>0</v>
      </c>
      <c r="BRE8" s="24">
        <v>0</v>
      </c>
      <c r="BRF8" s="24">
        <f>BRA8+BRC8</f>
        <v>0</v>
      </c>
      <c r="BRG8" s="52">
        <f t="shared" ref="BRG8:BRG17" si="238">BRF8/BRF$19*100</f>
        <v>0</v>
      </c>
      <c r="BRH8" s="24">
        <v>0</v>
      </c>
      <c r="BRI8" s="50">
        <f t="shared" ref="BRI8:BRI17" si="239">BRH8/BRH$19*100</f>
        <v>0</v>
      </c>
      <c r="BRJ8" s="24">
        <v>0</v>
      </c>
      <c r="BRK8" s="50">
        <f t="shared" ref="BRK8:BRK17" si="240">BRJ8/BRJ$19*100</f>
        <v>0</v>
      </c>
      <c r="BRL8" s="24">
        <v>0</v>
      </c>
      <c r="BRM8" s="24">
        <f>BRH8+BRJ8</f>
        <v>0</v>
      </c>
      <c r="BRN8" s="52">
        <f t="shared" ref="BRN8:BRN17" si="241">BRM8/BRM$19*100</f>
        <v>0</v>
      </c>
      <c r="BRO8" s="24">
        <v>0</v>
      </c>
      <c r="BRP8" s="50">
        <f t="shared" ref="BRP8:BRP17" si="242">BRO8/BRO$19*100</f>
        <v>0</v>
      </c>
      <c r="BRQ8" s="24">
        <v>0</v>
      </c>
      <c r="BRR8" s="50">
        <f t="shared" ref="BRR8:BRR17" si="243">BRQ8/BRQ$19*100</f>
        <v>0</v>
      </c>
      <c r="BRS8" s="24">
        <v>0</v>
      </c>
      <c r="BRT8" s="24">
        <f>BRO8+BRQ8</f>
        <v>0</v>
      </c>
      <c r="BRU8" s="52">
        <f t="shared" ref="BRU8:BRU17" si="244">BRT8/BRT$19*100</f>
        <v>0</v>
      </c>
      <c r="BRV8" s="24">
        <v>0</v>
      </c>
      <c r="BRW8" s="50">
        <f t="shared" ref="BRW8:BRW17" si="245">BRV8/BRV$19*100</f>
        <v>0</v>
      </c>
      <c r="BRX8" s="24">
        <v>0</v>
      </c>
      <c r="BRY8" s="50">
        <f t="shared" ref="BRY8:BRY17" si="246">BRX8/BRX$19*100</f>
        <v>0</v>
      </c>
      <c r="BRZ8" s="24">
        <v>0</v>
      </c>
      <c r="BSA8" s="24">
        <f>BRV8+BRX8</f>
        <v>0</v>
      </c>
      <c r="BSB8" s="52">
        <f t="shared" ref="BSB8:BSB17" si="247">BSA8/BSA$19*100</f>
        <v>0</v>
      </c>
      <c r="BSC8" s="24">
        <v>0</v>
      </c>
      <c r="BSD8" s="50">
        <f t="shared" ref="BSD8:BSD17" si="248">BSC8/BSC$19*100</f>
        <v>0</v>
      </c>
      <c r="BSE8" s="24">
        <v>0</v>
      </c>
      <c r="BSF8" s="50">
        <f t="shared" ref="BSF8:BSF17" si="249">BSE8/BSE$19*100</f>
        <v>0</v>
      </c>
      <c r="BSG8" s="24">
        <v>0</v>
      </c>
      <c r="BSH8" s="24">
        <f>BSC8+BSE8</f>
        <v>0</v>
      </c>
      <c r="BSI8" s="52">
        <f t="shared" ref="BSI8:BSI17" si="250">BSH8/BSH$19*100</f>
        <v>0</v>
      </c>
      <c r="BSJ8" s="24">
        <v>0</v>
      </c>
      <c r="BSK8" s="50">
        <f t="shared" ref="BSK8:BSK17" si="251">BSJ8/BSJ$19*100</f>
        <v>0</v>
      </c>
      <c r="BSL8" s="24">
        <v>0</v>
      </c>
      <c r="BSM8" s="50">
        <f t="shared" ref="BSM8:BSM17" si="252">BSL8/BSL$19*100</f>
        <v>0</v>
      </c>
      <c r="BSN8" s="24">
        <v>0</v>
      </c>
      <c r="BSO8" s="24">
        <f>BSJ8+BSL8</f>
        <v>0</v>
      </c>
      <c r="BSP8" s="52">
        <f t="shared" ref="BSP8:BSP17" si="253">BSO8/BSO$19*100</f>
        <v>0</v>
      </c>
      <c r="BSQ8" s="24">
        <v>0</v>
      </c>
      <c r="BSR8" s="50">
        <f t="shared" ref="BSR8:BSR17" si="254">BSQ8/BSQ$19*100</f>
        <v>0</v>
      </c>
      <c r="BSS8" s="24">
        <v>0</v>
      </c>
      <c r="BST8" s="50">
        <f t="shared" ref="BST8:BST17" si="255">BSS8/BSS$19*100</f>
        <v>0</v>
      </c>
      <c r="BSU8" s="24">
        <v>0</v>
      </c>
      <c r="BSV8" s="24">
        <f>BSQ8+BSS8</f>
        <v>0</v>
      </c>
      <c r="BSW8" s="52">
        <f t="shared" ref="BSW8:BSW17" si="256">BSV8/BSV$19*100</f>
        <v>0</v>
      </c>
      <c r="BSX8" s="24">
        <v>0</v>
      </c>
      <c r="BSY8" s="50">
        <f t="shared" ref="BSY8:BSY17" si="257">BSX8/BSX$19*100</f>
        <v>0</v>
      </c>
      <c r="BSZ8" s="24">
        <v>0</v>
      </c>
      <c r="BTA8" s="50">
        <f t="shared" ref="BTA8:BTA17" si="258">BSZ8/BSZ$19*100</f>
        <v>0</v>
      </c>
      <c r="BTB8" s="24">
        <v>0</v>
      </c>
      <c r="BTC8" s="24">
        <f>BSX8+BSZ8</f>
        <v>0</v>
      </c>
      <c r="BTD8" s="52">
        <f t="shared" ref="BTD8:BTD17" si="259">BTC8/BTC$19*100</f>
        <v>0</v>
      </c>
      <c r="BTE8" s="24">
        <v>0</v>
      </c>
      <c r="BTF8" s="50">
        <f t="shared" ref="BTF8:BTF17" si="260">BTE8/BTE$19*100</f>
        <v>0</v>
      </c>
      <c r="BTG8" s="24">
        <v>0</v>
      </c>
      <c r="BTH8" s="50">
        <f t="shared" ref="BTH8:BTH17" si="261">BTG8/BTG$19*100</f>
        <v>0</v>
      </c>
      <c r="BTI8" s="24">
        <v>0</v>
      </c>
      <c r="BTJ8" s="24">
        <f>BTE8+BTG8</f>
        <v>0</v>
      </c>
      <c r="BTK8" s="52">
        <f t="shared" ref="BTK8:BTK17" si="262">BTJ8/BTJ$19*100</f>
        <v>0</v>
      </c>
      <c r="BTL8" s="49"/>
      <c r="BTM8" s="50"/>
      <c r="BTN8" s="120"/>
      <c r="BTO8" s="50"/>
      <c r="BTP8" s="24">
        <v>0</v>
      </c>
      <c r="BTQ8" s="24">
        <v>0</v>
      </c>
      <c r="BTR8" s="52">
        <f t="shared" ref="BTR8:BTR17" si="263">BTQ8/BTQ$19*100</f>
        <v>0</v>
      </c>
      <c r="BTS8" s="49"/>
      <c r="BTT8" s="50"/>
      <c r="BTU8" s="120"/>
      <c r="BTV8" s="50"/>
      <c r="BTW8" s="24">
        <v>0</v>
      </c>
      <c r="BTX8" s="24">
        <v>0</v>
      </c>
      <c r="BTY8" s="52">
        <f t="shared" ref="BTY8:BTY17" si="264">BTX8/BTX$19*100</f>
        <v>0</v>
      </c>
      <c r="BTZ8" s="49"/>
      <c r="BUA8" s="50"/>
      <c r="BUB8" s="120"/>
      <c r="BUC8" s="50"/>
      <c r="BUD8" s="24">
        <v>0</v>
      </c>
      <c r="BUE8" s="24">
        <v>0</v>
      </c>
      <c r="BUF8" s="52">
        <f t="shared" ref="BUF8:BUF17" si="265">BUE8/BUE$19*100</f>
        <v>0</v>
      </c>
      <c r="BUG8" s="49"/>
      <c r="BUH8" s="50"/>
      <c r="BUI8" s="120"/>
      <c r="BUJ8" s="50"/>
      <c r="BUK8" s="24">
        <v>0</v>
      </c>
      <c r="BUL8" s="24">
        <v>0</v>
      </c>
      <c r="BUM8" s="52">
        <f t="shared" ref="BUM8:BUM17" si="266">BUL8/BUL$19*100</f>
        <v>0</v>
      </c>
      <c r="BUN8" s="49"/>
      <c r="BUO8" s="50"/>
      <c r="BUP8" s="120"/>
      <c r="BUQ8" s="50"/>
      <c r="BUR8" s="24">
        <v>0</v>
      </c>
      <c r="BUS8" s="24">
        <v>0</v>
      </c>
      <c r="BUT8" s="52">
        <f t="shared" ref="BUT8:BUT17" si="267">BUS8/BUS$19*100</f>
        <v>0</v>
      </c>
      <c r="BUU8" s="49"/>
      <c r="BUV8" s="50"/>
      <c r="BUW8" s="120"/>
      <c r="BUX8" s="50"/>
      <c r="BUY8" s="24">
        <v>0</v>
      </c>
      <c r="BUZ8" s="24">
        <v>0</v>
      </c>
      <c r="BVA8" s="52">
        <f t="shared" ref="BVA8:BVA17" si="268">BUZ8/BUZ$19*100</f>
        <v>0</v>
      </c>
      <c r="BVB8" s="49"/>
      <c r="BVC8" s="50"/>
      <c r="BVD8" s="120"/>
      <c r="BVE8" s="50"/>
      <c r="BVF8" s="24">
        <v>0</v>
      </c>
      <c r="BVG8" s="24">
        <v>0</v>
      </c>
      <c r="BVH8" s="52">
        <f t="shared" ref="BVH8:BVH17" si="269">BVG8/BVG$19*100</f>
        <v>0</v>
      </c>
      <c r="BVI8" s="49"/>
      <c r="BVJ8" s="50"/>
      <c r="BVK8" s="120"/>
      <c r="BVL8" s="50"/>
      <c r="BVM8" s="24">
        <v>0</v>
      </c>
      <c r="BVN8" s="24">
        <v>0</v>
      </c>
      <c r="BVO8" s="52">
        <f t="shared" ref="BVO8:BVO17" si="270">BVN8/BVN$19*100</f>
        <v>0</v>
      </c>
      <c r="BVP8" s="49"/>
      <c r="BVQ8" s="50"/>
      <c r="BVR8" s="120"/>
      <c r="BVS8" s="50"/>
      <c r="BVT8" s="24">
        <v>0</v>
      </c>
      <c r="BVU8" s="24">
        <v>0</v>
      </c>
      <c r="BVV8" s="52">
        <f t="shared" ref="BVV8:BVV17" si="271">BVU8/BVU$19*100</f>
        <v>0</v>
      </c>
      <c r="BVW8" s="49"/>
      <c r="BVX8" s="50"/>
      <c r="BVY8" s="120"/>
      <c r="BVZ8" s="50"/>
      <c r="BWA8" s="24">
        <v>0</v>
      </c>
      <c r="BWB8" s="24">
        <v>0</v>
      </c>
      <c r="BWC8" s="52">
        <f t="shared" ref="BWC8:BWC17" si="272">BWB8/BWB$19*100</f>
        <v>0</v>
      </c>
      <c r="BWD8" s="49"/>
      <c r="BWE8" s="50"/>
      <c r="BWF8" s="120"/>
      <c r="BWG8" s="50"/>
      <c r="BWH8" s="24">
        <v>0</v>
      </c>
      <c r="BWI8" s="24">
        <v>0</v>
      </c>
      <c r="BWJ8" s="52">
        <f t="shared" ref="BWJ8:BWJ17" si="273">BWI8/BWI$19*100</f>
        <v>0</v>
      </c>
      <c r="BWK8" s="49"/>
      <c r="BWL8" s="50"/>
      <c r="BWM8" s="120"/>
      <c r="BWN8" s="50"/>
      <c r="BWO8" s="24">
        <v>0</v>
      </c>
      <c r="BWP8" s="24">
        <v>0</v>
      </c>
      <c r="BWQ8" s="52">
        <f t="shared" ref="BWQ8:BWQ17" si="274">BWP8/BWP$19*100</f>
        <v>0</v>
      </c>
      <c r="BWR8" s="49"/>
      <c r="BWS8" s="50"/>
      <c r="BWT8" s="120"/>
      <c r="BWU8" s="50"/>
      <c r="BWV8" s="24">
        <v>0</v>
      </c>
      <c r="BWW8" s="24">
        <v>0</v>
      </c>
      <c r="BWX8" s="52">
        <f t="shared" ref="BWX8:BWX17" si="275">BWW8/BWW$19*100</f>
        <v>0</v>
      </c>
      <c r="BWY8" s="49"/>
      <c r="BWZ8" s="50"/>
      <c r="BXA8" s="120"/>
      <c r="BXB8" s="50"/>
      <c r="BXC8" s="24">
        <v>0</v>
      </c>
      <c r="BXD8" s="24">
        <v>0</v>
      </c>
      <c r="BXE8" s="52">
        <f t="shared" ref="BXE8:BXE17" si="276">BXD8/BXD$19*100</f>
        <v>0</v>
      </c>
      <c r="BXF8" s="49"/>
      <c r="BXG8" s="50"/>
      <c r="BXH8" s="120"/>
      <c r="BXI8" s="50"/>
      <c r="BXJ8" s="24">
        <v>0</v>
      </c>
      <c r="BXK8" s="24">
        <v>0</v>
      </c>
      <c r="BXL8" s="52">
        <f t="shared" ref="BXL8:BXL17" si="277">BXK8/BXK$19*100</f>
        <v>0</v>
      </c>
      <c r="BXM8" s="49"/>
      <c r="BXN8" s="50"/>
      <c r="BXO8" s="120"/>
      <c r="BXP8" s="50"/>
      <c r="BXQ8" s="24">
        <v>0</v>
      </c>
      <c r="BXR8" s="24">
        <v>0</v>
      </c>
      <c r="BXS8" s="52">
        <f t="shared" ref="BXS8:BXS17" si="278">BXR8/BXR$19*100</f>
        <v>0</v>
      </c>
      <c r="BXT8" s="49"/>
      <c r="BXU8" s="50"/>
      <c r="BXV8" s="120"/>
      <c r="BXW8" s="50"/>
      <c r="BXX8" s="24">
        <v>0</v>
      </c>
      <c r="BXY8" s="24">
        <v>0</v>
      </c>
      <c r="BXZ8" s="52">
        <f t="shared" ref="BXZ8:BXZ17" si="279">BXY8/BXY$19*100</f>
        <v>0</v>
      </c>
      <c r="BYA8" s="49"/>
      <c r="BYB8" s="50"/>
      <c r="BYC8" s="120"/>
      <c r="BYD8" s="50"/>
      <c r="BYE8" s="24">
        <v>0</v>
      </c>
      <c r="BYF8" s="24">
        <v>0</v>
      </c>
      <c r="BYG8" s="52">
        <f t="shared" ref="BYG8:BYG17" si="280">BYF8/BYF$19*100</f>
        <v>0</v>
      </c>
      <c r="BYH8" s="49"/>
      <c r="BYI8" s="50"/>
      <c r="BYJ8" s="120"/>
      <c r="BYK8" s="50"/>
      <c r="BYL8" s="24">
        <v>0</v>
      </c>
      <c r="BYM8" s="24">
        <v>0</v>
      </c>
      <c r="BYN8" s="52">
        <f t="shared" ref="BYN8:BYN17" si="281">BYM8/BYM$19*100</f>
        <v>0</v>
      </c>
      <c r="BYO8" s="49"/>
      <c r="BYP8" s="50"/>
      <c r="BYQ8" s="120"/>
      <c r="BYR8" s="50"/>
      <c r="BYS8" s="24">
        <v>0</v>
      </c>
      <c r="BYT8" s="24">
        <v>0</v>
      </c>
      <c r="BYU8" s="52">
        <f t="shared" ref="BYU8:BYU17" si="282">BYT8/BYT$19*100</f>
        <v>0</v>
      </c>
      <c r="BYV8" s="49"/>
      <c r="BYW8" s="50"/>
      <c r="BYX8" s="120"/>
      <c r="BYY8" s="50"/>
      <c r="BYZ8" s="24">
        <v>0</v>
      </c>
      <c r="BZA8" s="24">
        <v>0</v>
      </c>
      <c r="BZB8" s="52">
        <f t="shared" ref="BZB8:BZB17" si="283">BZA8/BZA$19*100</f>
        <v>0</v>
      </c>
      <c r="BZC8" s="49"/>
      <c r="BZD8" s="50"/>
      <c r="BZE8" s="120"/>
      <c r="BZF8" s="50"/>
      <c r="BZG8" s="24">
        <v>0</v>
      </c>
      <c r="BZH8" s="24">
        <v>0</v>
      </c>
      <c r="BZI8" s="52">
        <f t="shared" ref="BZI8:BZI17" si="284">BZH8/BZH$19*100</f>
        <v>0</v>
      </c>
      <c r="BZJ8" s="49"/>
      <c r="BZK8" s="50"/>
      <c r="BZL8" s="120"/>
      <c r="BZM8" s="50"/>
      <c r="BZN8" s="24">
        <v>0</v>
      </c>
      <c r="BZO8" s="24">
        <v>0</v>
      </c>
      <c r="BZP8" s="52">
        <f t="shared" ref="BZP8:BZP17" si="285">BZO8/BZO$19*100</f>
        <v>0</v>
      </c>
      <c r="BZQ8" s="49"/>
      <c r="BZR8" s="50"/>
      <c r="BZS8" s="120"/>
      <c r="BZT8" s="50"/>
      <c r="BZU8" s="24">
        <v>0</v>
      </c>
      <c r="BZV8" s="24">
        <v>0</v>
      </c>
      <c r="BZW8" s="52">
        <f t="shared" ref="BZW8:BZW17" si="286">BZV8/BZV$19*100</f>
        <v>0</v>
      </c>
      <c r="BZX8" s="49"/>
      <c r="BZY8" s="50"/>
      <c r="BZZ8" s="120"/>
      <c r="CAA8" s="50"/>
      <c r="CAB8" s="24">
        <v>0</v>
      </c>
      <c r="CAC8" s="24">
        <v>0</v>
      </c>
      <c r="CAD8" s="52">
        <f t="shared" ref="CAD8:CAD17" si="287">CAC8/CAC$19*100</f>
        <v>0</v>
      </c>
      <c r="CAE8" s="49"/>
      <c r="CAF8" s="50"/>
      <c r="CAG8" s="120"/>
      <c r="CAH8" s="50"/>
      <c r="CAI8" s="24">
        <v>0</v>
      </c>
      <c r="CAJ8" s="24">
        <v>0</v>
      </c>
      <c r="CAK8" s="52">
        <f t="shared" ref="CAK8:CAK17" si="288">CAJ8/CAJ$19*100</f>
        <v>0</v>
      </c>
      <c r="CAL8" s="49"/>
      <c r="CAM8" s="50"/>
      <c r="CAN8" s="120"/>
      <c r="CAO8" s="50"/>
      <c r="CAP8" s="24">
        <v>0</v>
      </c>
      <c r="CAQ8" s="24">
        <v>0</v>
      </c>
      <c r="CAR8" s="52">
        <f t="shared" ref="CAR8:CAR17" si="289">CAQ8/CAQ$19*100</f>
        <v>0</v>
      </c>
      <c r="CAS8" s="49"/>
      <c r="CAT8" s="50"/>
      <c r="CAU8" s="120"/>
      <c r="CAV8" s="50"/>
      <c r="CAW8" s="24">
        <v>0</v>
      </c>
      <c r="CAX8" s="24">
        <v>0</v>
      </c>
      <c r="CAY8" s="52">
        <f t="shared" ref="CAY8:CAY17" si="290">CAX8/CAX$19*100</f>
        <v>0</v>
      </c>
      <c r="CAZ8" s="49"/>
      <c r="CBA8" s="50"/>
      <c r="CBB8" s="120"/>
      <c r="CBC8" s="50"/>
      <c r="CBD8" s="24">
        <v>0</v>
      </c>
      <c r="CBE8" s="24">
        <v>0</v>
      </c>
      <c r="CBF8" s="52">
        <f t="shared" ref="CBF8:CBF17" si="291">CBE8/CBE$19*100</f>
        <v>0</v>
      </c>
      <c r="CBG8" s="49"/>
      <c r="CBH8" s="50"/>
      <c r="CBI8" s="120"/>
      <c r="CBJ8" s="50"/>
      <c r="CBK8" s="24">
        <v>0</v>
      </c>
      <c r="CBL8" s="24">
        <v>0</v>
      </c>
      <c r="CBM8" s="52">
        <f t="shared" ref="CBM8:CBM17" si="292">CBL8/CBL$19*100</f>
        <v>0</v>
      </c>
      <c r="CBN8" s="49"/>
      <c r="CBO8" s="50"/>
      <c r="CBP8" s="120"/>
      <c r="CBQ8" s="50"/>
      <c r="CBR8" s="24">
        <v>0</v>
      </c>
      <c r="CBS8" s="24">
        <v>0</v>
      </c>
      <c r="CBT8" s="52">
        <f t="shared" ref="CBT8:CBT17" si="293">CBS8/CBS$19*100</f>
        <v>0</v>
      </c>
      <c r="CBU8" s="49"/>
      <c r="CBV8" s="50"/>
      <c r="CBW8" s="120"/>
      <c r="CBX8" s="50"/>
      <c r="CBY8" s="24">
        <v>0</v>
      </c>
      <c r="CBZ8" s="24">
        <v>0</v>
      </c>
      <c r="CCA8" s="52">
        <f t="shared" ref="CCA8:CCA17" si="294">CBZ8/CBZ$19*100</f>
        <v>0</v>
      </c>
      <c r="CCB8" s="49"/>
      <c r="CCC8" s="50"/>
      <c r="CCD8" s="120"/>
      <c r="CCE8" s="50"/>
      <c r="CCF8" s="24">
        <v>0</v>
      </c>
      <c r="CCG8" s="24">
        <v>0</v>
      </c>
      <c r="CCH8" s="52">
        <f t="shared" ref="CCH8:CCH17" si="295">CCG8/CCG$19*100</f>
        <v>0</v>
      </c>
      <c r="CCI8" s="49"/>
      <c r="CCJ8" s="50"/>
      <c r="CCK8" s="120"/>
      <c r="CCL8" s="50"/>
      <c r="CCM8" s="24">
        <v>0</v>
      </c>
      <c r="CCN8" s="24">
        <v>0</v>
      </c>
      <c r="CCO8" s="52">
        <f t="shared" ref="CCO8:CCO17" si="296">CCN8/CCN$19*100</f>
        <v>0</v>
      </c>
      <c r="CCP8" s="49"/>
      <c r="CCQ8" s="50"/>
      <c r="CCR8" s="120"/>
      <c r="CCS8" s="50"/>
      <c r="CCT8" s="24">
        <v>0</v>
      </c>
      <c r="CCU8" s="24">
        <v>0</v>
      </c>
      <c r="CCV8" s="52">
        <f t="shared" ref="CCV8:CCV17" si="297">CCU8/CCU$19*100</f>
        <v>0</v>
      </c>
      <c r="CCW8" s="49"/>
      <c r="CCX8" s="50"/>
      <c r="CCY8" s="120"/>
      <c r="CCZ8" s="50"/>
      <c r="CDA8" s="24">
        <v>0</v>
      </c>
      <c r="CDB8" s="24">
        <v>0</v>
      </c>
      <c r="CDC8" s="52">
        <f t="shared" ref="CDC8:CDC17" si="298">CDB8/CDB$19*100</f>
        <v>0</v>
      </c>
      <c r="CDD8" s="49"/>
      <c r="CDE8" s="50"/>
      <c r="CDF8" s="120"/>
      <c r="CDG8" s="50"/>
      <c r="CDH8" s="24">
        <v>0</v>
      </c>
      <c r="CDI8" s="24">
        <v>0</v>
      </c>
      <c r="CDJ8" s="52">
        <f t="shared" ref="CDJ8:CDJ17" si="299">CDI8/CDI$19*100</f>
        <v>0</v>
      </c>
      <c r="CDK8" s="49"/>
      <c r="CDL8" s="50"/>
      <c r="CDM8" s="120"/>
      <c r="CDN8" s="50"/>
      <c r="CDO8" s="24">
        <v>0</v>
      </c>
      <c r="CDP8" s="24">
        <v>0</v>
      </c>
      <c r="CDQ8" s="52">
        <f t="shared" ref="CDQ8:CDQ17" si="300">CDP8/CDP$19*100</f>
        <v>0</v>
      </c>
      <c r="CDR8" s="49"/>
      <c r="CDS8" s="50"/>
      <c r="CDT8" s="120"/>
      <c r="CDU8" s="50"/>
      <c r="CDV8" s="24">
        <v>0</v>
      </c>
      <c r="CDW8" s="24">
        <v>0</v>
      </c>
      <c r="CDX8" s="52">
        <f t="shared" ref="CDX8:CDX17" si="301">CDW8/CDW$19*100</f>
        <v>0</v>
      </c>
      <c r="CDY8" s="49"/>
      <c r="CDZ8" s="50"/>
      <c r="CEA8" s="120"/>
      <c r="CEB8" s="50"/>
      <c r="CEC8" s="24">
        <v>0</v>
      </c>
      <c r="CED8" s="24">
        <v>0</v>
      </c>
      <c r="CEE8" s="52">
        <f t="shared" ref="CEE8:CEE17" si="302">CED8/CED$19*100</f>
        <v>0</v>
      </c>
      <c r="CEF8" s="49"/>
      <c r="CEG8" s="50"/>
      <c r="CEH8" s="120"/>
      <c r="CEI8" s="50"/>
      <c r="CEJ8" s="24">
        <v>0</v>
      </c>
      <c r="CEK8" s="24">
        <v>0</v>
      </c>
      <c r="CEL8" s="52">
        <f t="shared" ref="CEL8:CEL17" si="303">CEK8/CEK$19*100</f>
        <v>0</v>
      </c>
      <c r="CEM8" s="49"/>
      <c r="CEN8" s="50"/>
      <c r="CEO8" s="120"/>
      <c r="CEP8" s="50"/>
      <c r="CEQ8" s="24">
        <v>0</v>
      </c>
      <c r="CER8" s="24">
        <v>0</v>
      </c>
      <c r="CES8" s="52">
        <f t="shared" ref="CES8:CES17" si="304">CER8/CER$19*100</f>
        <v>0</v>
      </c>
      <c r="CET8" s="49"/>
      <c r="CEU8" s="50"/>
      <c r="CEV8" s="120"/>
      <c r="CEW8" s="50"/>
      <c r="CEX8" s="24">
        <v>0</v>
      </c>
      <c r="CEY8" s="24">
        <v>0</v>
      </c>
      <c r="CEZ8" s="52">
        <f t="shared" ref="CEZ8:CEZ17" si="305">CEY8/CEY$19*100</f>
        <v>0</v>
      </c>
      <c r="CFA8" s="49"/>
      <c r="CFB8" s="50"/>
      <c r="CFC8" s="120"/>
      <c r="CFD8" s="50"/>
      <c r="CFE8" s="24">
        <v>0</v>
      </c>
      <c r="CFF8" s="24">
        <v>0</v>
      </c>
      <c r="CFG8" s="52">
        <f t="shared" ref="CFG8:CFG17" si="306">CFF8/CFF$19*100</f>
        <v>0</v>
      </c>
      <c r="CFH8" s="49"/>
      <c r="CFI8" s="50"/>
      <c r="CFJ8" s="120"/>
      <c r="CFK8" s="50"/>
      <c r="CFL8" s="24">
        <v>0</v>
      </c>
      <c r="CFM8" s="24">
        <v>0</v>
      </c>
      <c r="CFN8" s="52">
        <f t="shared" ref="CFN8:CFN17" si="307">CFM8/CFM$19*100</f>
        <v>0</v>
      </c>
      <c r="CFO8" s="49"/>
      <c r="CFP8" s="50"/>
      <c r="CFQ8" s="120"/>
      <c r="CFR8" s="50"/>
      <c r="CFS8" s="24">
        <v>0</v>
      </c>
      <c r="CFT8" s="24">
        <v>0</v>
      </c>
      <c r="CFU8" s="52">
        <f t="shared" ref="CFU8:CFU17" si="308">CFT8/CFT$19*100</f>
        <v>0</v>
      </c>
      <c r="CFV8" s="49"/>
      <c r="CFW8" s="50"/>
      <c r="CFX8" s="120"/>
      <c r="CFY8" s="50"/>
      <c r="CFZ8" s="24">
        <v>0</v>
      </c>
      <c r="CGA8" s="24">
        <v>0</v>
      </c>
      <c r="CGB8" s="52">
        <f t="shared" ref="CGB8:CGB17" si="309">CGA8/CGA$19*100</f>
        <v>0</v>
      </c>
      <c r="CGC8" s="49"/>
      <c r="CGD8" s="50"/>
      <c r="CGE8" s="120"/>
      <c r="CGF8" s="50"/>
      <c r="CGG8" s="24">
        <v>0</v>
      </c>
      <c r="CGH8" s="24">
        <v>0</v>
      </c>
      <c r="CGI8" s="52">
        <f t="shared" ref="CGI8:CGI17" si="310">CGH8/CGH$19*100</f>
        <v>0</v>
      </c>
      <c r="CGJ8" s="49"/>
      <c r="CGK8" s="50"/>
      <c r="CGL8" s="120"/>
      <c r="CGM8" s="50"/>
      <c r="CGN8" s="24">
        <v>0</v>
      </c>
      <c r="CGO8" s="24">
        <v>0</v>
      </c>
      <c r="CGP8" s="52">
        <f t="shared" ref="CGP8:CGP17" si="311">CGO8/CGO$19*100</f>
        <v>0</v>
      </c>
      <c r="CGQ8" s="49"/>
      <c r="CGR8" s="50"/>
      <c r="CGS8" s="120"/>
      <c r="CGT8" s="50"/>
      <c r="CGU8" s="24">
        <v>0</v>
      </c>
      <c r="CGV8" s="24">
        <v>0</v>
      </c>
      <c r="CGW8" s="52">
        <f t="shared" ref="CGW8:CGW17" si="312">CGV8/CGV$19*100</f>
        <v>0</v>
      </c>
      <c r="CGX8" s="49"/>
      <c r="CGY8" s="50"/>
      <c r="CGZ8" s="120"/>
      <c r="CHA8" s="50"/>
      <c r="CHB8" s="24">
        <v>0</v>
      </c>
      <c r="CHC8" s="24">
        <v>0</v>
      </c>
      <c r="CHD8" s="52">
        <f t="shared" ref="CHD8:CHD17" si="313">CHC8/CHC$19*100</f>
        <v>0</v>
      </c>
      <c r="CHE8" s="49"/>
      <c r="CHF8" s="50"/>
      <c r="CHG8" s="120"/>
      <c r="CHH8" s="50"/>
      <c r="CHI8" s="24">
        <v>0</v>
      </c>
      <c r="CHJ8" s="24">
        <v>0</v>
      </c>
      <c r="CHK8" s="52">
        <f t="shared" ref="CHK8:CHK17" si="314">CHJ8/CHJ$19*100</f>
        <v>0</v>
      </c>
      <c r="CHL8" s="49"/>
      <c r="CHM8" s="50"/>
      <c r="CHN8" s="120"/>
      <c r="CHO8" s="50"/>
      <c r="CHP8" s="24">
        <v>0</v>
      </c>
      <c r="CHQ8" s="24">
        <v>0</v>
      </c>
      <c r="CHR8" s="52">
        <f t="shared" ref="CHR8:CHR17" si="315">CHQ8/CHQ$19*100</f>
        <v>0</v>
      </c>
      <c r="CHS8" s="49"/>
      <c r="CHT8" s="50"/>
      <c r="CHU8" s="120"/>
      <c r="CHV8" s="50"/>
      <c r="CHW8" s="24">
        <v>0</v>
      </c>
      <c r="CHX8" s="24">
        <v>0</v>
      </c>
      <c r="CHY8" s="52">
        <f t="shared" ref="CHY8:CHY17" si="316">CHX8/CHX$19*100</f>
        <v>0</v>
      </c>
      <c r="CHZ8" s="49"/>
      <c r="CIA8" s="50"/>
      <c r="CIB8" s="120"/>
      <c r="CIC8" s="50"/>
      <c r="CID8" s="24">
        <v>0</v>
      </c>
      <c r="CIE8" s="24">
        <v>0</v>
      </c>
      <c r="CIF8" s="52">
        <f t="shared" ref="CIF8:CIF17" si="317">CIE8/CIE$19*100</f>
        <v>0</v>
      </c>
      <c r="CIG8" s="49"/>
      <c r="CIH8" s="50"/>
      <c r="CII8" s="120"/>
      <c r="CIJ8" s="50"/>
      <c r="CIK8" s="24">
        <v>0</v>
      </c>
      <c r="CIL8" s="24">
        <v>0</v>
      </c>
      <c r="CIM8" s="52">
        <f t="shared" ref="CIM8:CIM17" si="318">CIL8/CIL$19*100</f>
        <v>0</v>
      </c>
      <c r="CIN8" s="49"/>
      <c r="CIO8" s="50"/>
      <c r="CIP8" s="120"/>
      <c r="CIQ8" s="50"/>
      <c r="CIR8" s="24">
        <v>0</v>
      </c>
      <c r="CIS8" s="24">
        <v>0</v>
      </c>
      <c r="CIT8" s="52">
        <f t="shared" ref="CIT8:CIT17" si="319">CIS8/CIS$19*100</f>
        <v>0</v>
      </c>
      <c r="CIU8" s="49"/>
      <c r="CIV8" s="50"/>
      <c r="CIW8" s="120"/>
      <c r="CIX8" s="50"/>
      <c r="CIY8" s="24">
        <v>0</v>
      </c>
      <c r="CIZ8" s="24">
        <v>0</v>
      </c>
      <c r="CJA8" s="52">
        <f t="shared" ref="CJA8:CJA17" si="320">CIZ8/CIZ$19*100</f>
        <v>0</v>
      </c>
      <c r="CJB8" s="49"/>
      <c r="CJC8" s="50"/>
      <c r="CJD8" s="120"/>
      <c r="CJE8" s="50"/>
      <c r="CJF8" s="24">
        <v>0</v>
      </c>
      <c r="CJG8" s="24">
        <v>0</v>
      </c>
      <c r="CJH8" s="52">
        <f t="shared" ref="CJH8:CJH17" si="321">CJG8/CJG$19*100</f>
        <v>0</v>
      </c>
      <c r="CJI8" s="49"/>
      <c r="CJJ8" s="50"/>
      <c r="CJK8" s="120"/>
      <c r="CJL8" s="50"/>
      <c r="CJM8" s="24">
        <v>0</v>
      </c>
      <c r="CJN8" s="24">
        <v>0</v>
      </c>
      <c r="CJO8" s="52">
        <f t="shared" ref="CJO8:CJO17" si="322">CJN8/CJN$19*100</f>
        <v>0</v>
      </c>
      <c r="CJP8" s="49"/>
      <c r="CJQ8" s="50"/>
      <c r="CJR8" s="120"/>
      <c r="CJS8" s="50"/>
      <c r="CJT8" s="24">
        <v>0</v>
      </c>
      <c r="CJU8" s="24">
        <v>0</v>
      </c>
      <c r="CJV8" s="52">
        <f t="shared" ref="CJV8:CJV17" si="323">CJU8/CJU$19*100</f>
        <v>0</v>
      </c>
      <c r="CJW8" s="49"/>
      <c r="CJX8" s="50"/>
      <c r="CJY8" s="120"/>
      <c r="CJZ8" s="50"/>
      <c r="CKA8" s="24">
        <v>0</v>
      </c>
      <c r="CKB8" s="24">
        <v>0</v>
      </c>
      <c r="CKC8" s="52">
        <f t="shared" ref="CKC8:CKC17" si="324">CKB8/CKB$19*100</f>
        <v>0</v>
      </c>
      <c r="CKD8" s="49"/>
      <c r="CKE8" s="50"/>
      <c r="CKF8" s="120"/>
      <c r="CKG8" s="50"/>
      <c r="CKH8" s="24">
        <v>0</v>
      </c>
      <c r="CKI8" s="24">
        <v>0</v>
      </c>
      <c r="CKJ8" s="52">
        <f t="shared" ref="CKJ8:CKJ17" si="325">CKI8/CKI$19*100</f>
        <v>0</v>
      </c>
      <c r="CKK8" s="49"/>
      <c r="CKL8" s="50"/>
      <c r="CKM8" s="120"/>
      <c r="CKN8" s="50"/>
      <c r="CKO8" s="24">
        <v>0</v>
      </c>
      <c r="CKP8" s="24">
        <v>0</v>
      </c>
      <c r="CKQ8" s="52">
        <f t="shared" ref="CKQ8:CKQ17" si="326">CKP8/CKP$19*100</f>
        <v>0</v>
      </c>
      <c r="CKR8" s="49"/>
      <c r="CKS8" s="50"/>
      <c r="CKT8" s="120"/>
      <c r="CKU8" s="50"/>
      <c r="CKV8" s="24">
        <v>0</v>
      </c>
      <c r="CKW8" s="24">
        <v>0</v>
      </c>
      <c r="CKX8" s="52">
        <f t="shared" ref="CKX8:CKX17" si="327">CKW8/CKW$19*100</f>
        <v>0</v>
      </c>
      <c r="CKY8" s="49"/>
      <c r="CKZ8" s="50"/>
      <c r="CLA8" s="120"/>
      <c r="CLB8" s="50"/>
      <c r="CLC8" s="24">
        <v>0</v>
      </c>
      <c r="CLD8" s="24">
        <v>0</v>
      </c>
      <c r="CLE8" s="52">
        <f t="shared" ref="CLE8:CLE17" si="328">CLD8/CLD$19*100</f>
        <v>0</v>
      </c>
      <c r="CLF8" s="49"/>
      <c r="CLG8" s="50"/>
      <c r="CLH8" s="120"/>
      <c r="CLI8" s="50"/>
      <c r="CLJ8" s="24">
        <v>0</v>
      </c>
      <c r="CLK8" s="24">
        <v>0</v>
      </c>
      <c r="CLL8" s="52">
        <f t="shared" ref="CLL8:CLL17" si="329">CLK8/CLK$19*100</f>
        <v>0</v>
      </c>
      <c r="CLM8" s="49"/>
      <c r="CLN8" s="50"/>
      <c r="CLO8" s="120"/>
      <c r="CLP8" s="50"/>
      <c r="CLQ8" s="24">
        <v>0</v>
      </c>
      <c r="CLR8" s="24">
        <v>0</v>
      </c>
      <c r="CLS8" s="52">
        <f t="shared" ref="CLS8:CLS17" si="330">CLR8/CLR$19*100</f>
        <v>0</v>
      </c>
      <c r="CLT8" s="49"/>
      <c r="CLU8" s="50"/>
      <c r="CLV8" s="120"/>
      <c r="CLW8" s="50"/>
      <c r="CLX8" s="24">
        <v>0</v>
      </c>
      <c r="CLY8" s="24">
        <v>0</v>
      </c>
      <c r="CLZ8" s="52">
        <f t="shared" ref="CLZ8:CLZ17" si="331">CLY8/CLY$19*100</f>
        <v>0</v>
      </c>
      <c r="CMA8" s="49"/>
      <c r="CMB8" s="50"/>
      <c r="CMC8" s="120"/>
      <c r="CMD8" s="50"/>
      <c r="CME8" s="24">
        <v>0</v>
      </c>
      <c r="CMF8" s="24">
        <v>0</v>
      </c>
      <c r="CMG8" s="52">
        <f t="shared" ref="CMG8:CMG17" si="332">CMF8/CMF$19*100</f>
        <v>0</v>
      </c>
      <c r="CMH8" s="49"/>
      <c r="CMI8" s="50"/>
      <c r="CMK8" s="50"/>
      <c r="CML8" s="24">
        <v>0</v>
      </c>
      <c r="CMM8" s="24">
        <v>0</v>
      </c>
      <c r="CMN8" s="52">
        <f t="shared" ref="CMN8:CMN17" si="333">CMM8/CMM$19*100</f>
        <v>0</v>
      </c>
      <c r="CMO8" s="49"/>
      <c r="CMP8" s="50"/>
      <c r="CMR8" s="50"/>
      <c r="CMS8" s="24">
        <v>0</v>
      </c>
      <c r="CMT8" s="24">
        <v>0</v>
      </c>
      <c r="CMU8" s="52">
        <f t="shared" ref="CMU8:CMU17" si="334">CMT8/CMT$19*100</f>
        <v>0</v>
      </c>
      <c r="CMV8" s="49"/>
      <c r="CMW8" s="50"/>
      <c r="CMY8" s="50"/>
      <c r="CMZ8" s="24">
        <v>0</v>
      </c>
      <c r="CNA8" s="24">
        <v>0</v>
      </c>
      <c r="CNB8" s="52">
        <f t="shared" ref="CNB8:CNB17" si="335">CNA8/CNA$19*100</f>
        <v>0</v>
      </c>
      <c r="CNC8" s="49"/>
      <c r="CND8" s="50"/>
      <c r="CNF8" s="50"/>
      <c r="CNG8" s="24">
        <v>0</v>
      </c>
      <c r="CNH8" s="24">
        <v>0</v>
      </c>
      <c r="CNI8" s="52">
        <f t="shared" ref="CNI8:CNI17" si="336">CNH8/CNH$19*100</f>
        <v>0</v>
      </c>
      <c r="CNJ8" s="49"/>
      <c r="CNK8" s="50"/>
      <c r="CNM8" s="50"/>
      <c r="CNN8" s="24">
        <v>0</v>
      </c>
      <c r="CNO8" s="24">
        <v>0</v>
      </c>
      <c r="CNP8" s="52">
        <f t="shared" ref="CNP8:CNP17" si="337">CNO8/CNO$19*100</f>
        <v>0</v>
      </c>
      <c r="CNQ8" s="49"/>
      <c r="CNR8" s="50"/>
      <c r="CNT8" s="50"/>
      <c r="CNU8" s="24">
        <v>0</v>
      </c>
      <c r="CNV8" s="24">
        <v>0</v>
      </c>
      <c r="CNW8" s="52">
        <f t="shared" ref="CNW8:CNW17" si="338">CNV8/CNV$19*100</f>
        <v>0</v>
      </c>
      <c r="CNX8" s="49"/>
      <c r="CNY8" s="50"/>
      <c r="COA8" s="50"/>
      <c r="COB8" s="24">
        <v>0</v>
      </c>
      <c r="COC8" s="24">
        <v>0</v>
      </c>
      <c r="COD8" s="52">
        <f t="shared" ref="COD8:COD17" si="339">COC8/COC$19*100</f>
        <v>0</v>
      </c>
      <c r="COE8" s="49"/>
      <c r="COF8" s="50"/>
      <c r="COH8" s="50"/>
      <c r="COI8" s="24">
        <v>0</v>
      </c>
      <c r="COJ8" s="24">
        <v>0</v>
      </c>
      <c r="COK8" s="52">
        <f t="shared" ref="COK8:COK17" si="340">COJ8/COJ$19*100</f>
        <v>0</v>
      </c>
      <c r="COL8" s="49"/>
      <c r="COM8" s="50"/>
      <c r="COO8" s="50"/>
      <c r="COP8" s="24">
        <v>0</v>
      </c>
      <c r="COQ8" s="24">
        <v>0</v>
      </c>
      <c r="COR8" s="52">
        <f t="shared" ref="COR8:COR17" si="341">COQ8/COQ$19*100</f>
        <v>0</v>
      </c>
      <c r="COS8" s="49"/>
      <c r="COT8" s="50"/>
      <c r="COV8" s="50"/>
      <c r="COW8" s="24">
        <v>0</v>
      </c>
      <c r="COX8" s="24">
        <v>0</v>
      </c>
      <c r="COY8" s="52">
        <f t="shared" ref="COY8:COY17" si="342">COX8/COX$19*100</f>
        <v>0</v>
      </c>
      <c r="COZ8" s="49"/>
      <c r="CPA8" s="50"/>
      <c r="CPC8" s="50"/>
      <c r="CPD8" s="24">
        <v>0</v>
      </c>
      <c r="CPE8" s="24">
        <v>0</v>
      </c>
      <c r="CPF8" s="52">
        <f t="shared" ref="CPF8:CPF17" si="343">CPE8/CPE$19*100</f>
        <v>0</v>
      </c>
      <c r="CPG8" s="49"/>
      <c r="CPH8" s="50"/>
      <c r="CPJ8" s="50"/>
      <c r="CPK8" s="24">
        <v>0</v>
      </c>
      <c r="CPL8" s="24">
        <v>0</v>
      </c>
      <c r="CPM8" s="52">
        <f t="shared" ref="CPM8:CPM17" si="344">CPL8/CPL$19*100</f>
        <v>0</v>
      </c>
      <c r="CPN8" s="49"/>
      <c r="CPO8" s="50"/>
      <c r="CPQ8" s="50"/>
      <c r="CPR8" s="24">
        <v>0</v>
      </c>
      <c r="CPS8" s="24">
        <v>0</v>
      </c>
      <c r="CPT8" s="52">
        <f t="shared" ref="CPT8:CPT17" si="345">CPS8/CPS$19*100</f>
        <v>0</v>
      </c>
      <c r="CPU8" s="49"/>
      <c r="CPV8" s="50"/>
      <c r="CPX8" s="50"/>
      <c r="CPY8" s="24">
        <v>0</v>
      </c>
      <c r="CPZ8" s="24">
        <v>0</v>
      </c>
      <c r="CQA8" s="52">
        <f t="shared" ref="CQA8:CQA17" si="346">CPZ8/CPZ$19*100</f>
        <v>0</v>
      </c>
      <c r="CQB8" s="49"/>
      <c r="CQC8" s="50"/>
      <c r="CQE8" s="50"/>
      <c r="CQF8" s="24">
        <v>0</v>
      </c>
      <c r="CQG8" s="24">
        <v>0</v>
      </c>
      <c r="CQH8" s="52">
        <f t="shared" ref="CQH8:CQH17" si="347">CQG8/CQG$19*100</f>
        <v>0</v>
      </c>
      <c r="CQI8" s="49"/>
      <c r="CQJ8" s="50"/>
      <c r="CQL8" s="50"/>
      <c r="CQM8" s="24">
        <v>0</v>
      </c>
      <c r="CQN8" s="24">
        <v>0</v>
      </c>
      <c r="CQO8" s="52">
        <f t="shared" ref="CQO8:CQO17" si="348">CQN8/CQN$19*100</f>
        <v>0</v>
      </c>
      <c r="CQP8" s="49"/>
      <c r="CQQ8" s="50"/>
      <c r="CQS8" s="50"/>
      <c r="CQT8" s="24">
        <v>0</v>
      </c>
      <c r="CQU8" s="24">
        <v>0</v>
      </c>
      <c r="CQV8" s="52">
        <f t="shared" ref="CQV8:CQV17" si="349">CQU8/CQU$19*100</f>
        <v>0</v>
      </c>
      <c r="CQW8" s="49"/>
      <c r="CQX8" s="50"/>
      <c r="CQZ8" s="50"/>
      <c r="CRA8" s="24">
        <v>0</v>
      </c>
      <c r="CRB8" s="24">
        <v>0</v>
      </c>
      <c r="CRC8" s="52">
        <f t="shared" ref="CRC8:CRC17" si="350">CRB8/CRB$19*100</f>
        <v>0</v>
      </c>
      <c r="CRD8" s="49"/>
      <c r="CRE8" s="50"/>
      <c r="CRG8" s="50"/>
      <c r="CRH8" s="24">
        <v>0</v>
      </c>
      <c r="CRI8" s="24">
        <v>0</v>
      </c>
      <c r="CRJ8" s="52">
        <f t="shared" ref="CRJ8:CRJ17" si="351">CRI8/CRI$19*100</f>
        <v>0</v>
      </c>
      <c r="CRK8" s="49"/>
      <c r="CRL8" s="50"/>
      <c r="CRN8" s="50"/>
      <c r="CRO8" s="24">
        <v>0</v>
      </c>
      <c r="CRP8" s="24">
        <v>0</v>
      </c>
      <c r="CRQ8" s="52">
        <f t="shared" ref="CRQ8:CRQ17" si="352">CRP8/CRP$19*100</f>
        <v>0</v>
      </c>
      <c r="CRR8" s="49"/>
      <c r="CRS8" s="50"/>
      <c r="CRU8" s="50"/>
      <c r="CRV8" s="24">
        <v>0</v>
      </c>
      <c r="CRW8" s="24">
        <v>0</v>
      </c>
      <c r="CRX8" s="52">
        <f t="shared" ref="CRX8:CRX17" si="353">CRW8/CRW$19*100</f>
        <v>0</v>
      </c>
      <c r="CRY8" s="49"/>
      <c r="CRZ8" s="50"/>
      <c r="CSB8" s="50"/>
      <c r="CSC8" s="24">
        <v>0</v>
      </c>
      <c r="CSD8" s="24">
        <v>0</v>
      </c>
      <c r="CSE8" s="52">
        <f t="shared" ref="CSE8:CSE17" si="354">CSD8/CSD$19*100</f>
        <v>0</v>
      </c>
      <c r="CSF8" s="49"/>
      <c r="CSG8" s="50"/>
      <c r="CSI8" s="50"/>
      <c r="CSJ8" s="24">
        <v>0</v>
      </c>
      <c r="CSK8" s="24">
        <v>0</v>
      </c>
      <c r="CSL8" s="52">
        <f t="shared" ref="CSL8:CSL17" si="355">CSK8/CSK$19*100</f>
        <v>0</v>
      </c>
      <c r="CSM8" s="49"/>
      <c r="CSN8" s="50"/>
      <c r="CSP8" s="50"/>
      <c r="CSQ8" s="24">
        <v>0</v>
      </c>
      <c r="CSR8" s="24">
        <v>0</v>
      </c>
      <c r="CSS8" s="52">
        <f t="shared" ref="CSS8:CSS17" si="356">CSR8/CSR$19*100</f>
        <v>0</v>
      </c>
      <c r="CST8" s="49"/>
      <c r="CSU8" s="50"/>
      <c r="CSW8" s="50"/>
      <c r="CSX8" s="24">
        <v>0</v>
      </c>
      <c r="CSY8" s="24">
        <v>0</v>
      </c>
      <c r="CSZ8" s="52">
        <f t="shared" ref="CSZ8:CSZ17" si="357">CSY8/CSY$19*100</f>
        <v>0</v>
      </c>
      <c r="CTA8" s="49"/>
      <c r="CTB8" s="50"/>
      <c r="CTD8" s="50"/>
      <c r="CTE8" s="24">
        <v>0</v>
      </c>
      <c r="CTF8" s="24">
        <v>0</v>
      </c>
      <c r="CTG8" s="52">
        <f t="shared" ref="CTG8:CTG17" si="358">CTF8/CTF$19*100</f>
        <v>0</v>
      </c>
      <c r="CTH8" s="49"/>
      <c r="CTI8" s="50"/>
      <c r="CTK8" s="50"/>
      <c r="CTL8" s="24">
        <v>0</v>
      </c>
      <c r="CTM8" s="24">
        <v>0</v>
      </c>
      <c r="CTN8" s="52">
        <f t="shared" ref="CTN8:CTN17" si="359">CTM8/CTM$19*100</f>
        <v>0</v>
      </c>
      <c r="CTO8" s="49"/>
      <c r="CTP8" s="50"/>
      <c r="CTR8" s="50"/>
      <c r="CTS8" s="24">
        <v>0</v>
      </c>
      <c r="CTT8" s="24">
        <v>0</v>
      </c>
      <c r="CTU8" s="52">
        <f t="shared" ref="CTU8:CTU17" si="360">CTT8/CTT$19*100</f>
        <v>0</v>
      </c>
      <c r="CTV8" s="49"/>
      <c r="CTW8" s="50"/>
      <c r="CTY8" s="50"/>
      <c r="CTZ8" s="24">
        <v>0</v>
      </c>
      <c r="CUA8" s="24">
        <v>0</v>
      </c>
      <c r="CUB8" s="52">
        <f t="shared" ref="CUB8:CUB17" si="361">CUA8/CUA$19*100</f>
        <v>0</v>
      </c>
      <c r="CUC8" s="49"/>
      <c r="CUD8" s="50"/>
      <c r="CUF8" s="50"/>
      <c r="CUG8" s="24">
        <v>0</v>
      </c>
      <c r="CUH8" s="24">
        <v>0</v>
      </c>
      <c r="CUI8" s="52">
        <f t="shared" ref="CUI8:CUI17" si="362">CUH8/CUH$19*100</f>
        <v>0</v>
      </c>
      <c r="CUJ8" s="49"/>
      <c r="CUK8" s="50"/>
      <c r="CUM8" s="50"/>
      <c r="CUN8" s="24">
        <v>0</v>
      </c>
      <c r="CUO8" s="24">
        <v>0</v>
      </c>
      <c r="CUP8" s="52">
        <f t="shared" ref="CUP8:CUP17" si="363">CUO8/CUO$19*100</f>
        <v>0</v>
      </c>
      <c r="CUQ8" s="49"/>
      <c r="CUR8" s="50"/>
      <c r="CUT8" s="50"/>
      <c r="CUU8" s="24">
        <v>0</v>
      </c>
      <c r="CUV8" s="24">
        <v>0</v>
      </c>
      <c r="CUW8" s="52">
        <f t="shared" ref="CUW8:CUW17" si="364">CUV8/CUV$19*100</f>
        <v>0</v>
      </c>
      <c r="CUX8" s="49"/>
      <c r="CUY8" s="50"/>
      <c r="CVA8" s="50"/>
      <c r="CVB8" s="24">
        <v>0</v>
      </c>
      <c r="CVC8" s="24">
        <v>0</v>
      </c>
      <c r="CVD8" s="52">
        <f t="shared" ref="CVD8:CVD17" si="365">CVC8/CVC$19*100</f>
        <v>0</v>
      </c>
      <c r="CVE8" s="49"/>
      <c r="CVF8" s="50"/>
      <c r="CVH8" s="50"/>
      <c r="CVI8" s="24">
        <v>0</v>
      </c>
      <c r="CVJ8" s="24">
        <v>0</v>
      </c>
      <c r="CVK8" s="52">
        <f t="shared" ref="CVK8:CVK17" si="366">CVJ8/CVJ$19*100</f>
        <v>0</v>
      </c>
      <c r="CVL8" s="49"/>
      <c r="CVM8" s="50"/>
      <c r="CVO8" s="50"/>
      <c r="CVP8" s="24">
        <v>0</v>
      </c>
      <c r="CVQ8" s="24">
        <v>0</v>
      </c>
      <c r="CVR8" s="52">
        <f t="shared" ref="CVR8:CVR17" si="367">CVQ8/CVQ$19*100</f>
        <v>0</v>
      </c>
      <c r="CVS8" s="49"/>
      <c r="CVT8" s="50"/>
      <c r="CVV8" s="50"/>
      <c r="CVW8" s="24">
        <v>0</v>
      </c>
      <c r="CVX8" s="24">
        <v>0</v>
      </c>
      <c r="CVY8" s="52">
        <f t="shared" ref="CVY8:CVY17" si="368">CVX8/CVX$19*100</f>
        <v>0</v>
      </c>
      <c r="CVZ8" s="49"/>
      <c r="CWA8" s="50"/>
      <c r="CWC8" s="50"/>
      <c r="CWD8" s="24">
        <v>0</v>
      </c>
      <c r="CWE8" s="24">
        <v>0</v>
      </c>
      <c r="CWF8" s="52">
        <f t="shared" ref="CWF8:CWF17" si="369">CWE8/CWE$19*100</f>
        <v>0</v>
      </c>
      <c r="CWG8" s="49"/>
      <c r="CWH8" s="50"/>
      <c r="CWJ8" s="50"/>
      <c r="CWK8" s="24">
        <v>0</v>
      </c>
      <c r="CWL8" s="24">
        <v>0</v>
      </c>
      <c r="CWM8" s="52">
        <f t="shared" ref="CWM8:CWM17" si="370">CWL8/CWL$19*100</f>
        <v>0</v>
      </c>
      <c r="CWN8" s="49"/>
      <c r="CWO8" s="50"/>
      <c r="CWQ8" s="50"/>
      <c r="CWR8" s="24">
        <v>0</v>
      </c>
      <c r="CWS8" s="24">
        <v>0</v>
      </c>
      <c r="CWT8" s="52">
        <f t="shared" ref="CWT8:CWT17" si="371">CWS8/CWS$19*100</f>
        <v>0</v>
      </c>
      <c r="CWU8" s="49"/>
      <c r="CWV8" s="50"/>
      <c r="CWX8" s="50"/>
      <c r="CWY8" s="24">
        <v>0</v>
      </c>
      <c r="CWZ8">
        <v>0</v>
      </c>
      <c r="CXA8" s="52">
        <f t="shared" ref="CXA8:CXA17" si="372">CWZ8/CWZ$19*100</f>
        <v>0</v>
      </c>
      <c r="CXB8" s="49"/>
      <c r="CXC8" s="50"/>
      <c r="CXE8" s="50"/>
      <c r="CXF8" s="24">
        <v>0</v>
      </c>
      <c r="CXG8" s="24">
        <v>0</v>
      </c>
      <c r="CXH8" s="52">
        <f t="shared" ref="CXH8:CXH17" si="373">CXG8/CXG$19*100</f>
        <v>0</v>
      </c>
      <c r="CXI8" s="49"/>
      <c r="CXJ8" s="50"/>
      <c r="CXL8" s="50"/>
      <c r="CXM8" s="24">
        <v>0</v>
      </c>
      <c r="CXN8" s="24">
        <v>0</v>
      </c>
      <c r="CXO8" s="52">
        <f t="shared" ref="CXO8:CXO17" si="374">CXN8/CXN$19*100</f>
        <v>0</v>
      </c>
      <c r="CXP8" s="49"/>
      <c r="CXQ8" s="50"/>
      <c r="CXS8" s="50"/>
      <c r="CXT8" s="24">
        <v>0</v>
      </c>
      <c r="CXU8" s="24">
        <v>0</v>
      </c>
      <c r="CXV8" s="52">
        <f t="shared" ref="CXV8:CXV17" si="375">CXU8/CXU$19*100</f>
        <v>0</v>
      </c>
      <c r="CXW8" s="49"/>
      <c r="CXX8" s="50"/>
      <c r="CXZ8" s="50"/>
      <c r="CYA8" s="24">
        <v>0</v>
      </c>
      <c r="CYB8" s="24">
        <v>0</v>
      </c>
      <c r="CYC8" s="52">
        <f t="shared" ref="CYC8:CYC17" si="376">CYB8/CYB$19*100</f>
        <v>0</v>
      </c>
      <c r="CYD8" s="49"/>
      <c r="CYE8" s="50"/>
      <c r="CYG8" s="50"/>
      <c r="CYH8" s="24">
        <v>0</v>
      </c>
      <c r="CYI8" s="24">
        <v>0</v>
      </c>
      <c r="CYJ8" s="52">
        <f t="shared" ref="CYJ8:CYJ17" si="377">CYI8/CYI$19*100</f>
        <v>0</v>
      </c>
      <c r="CYK8" s="49"/>
      <c r="CYL8" s="50"/>
      <c r="CYN8" s="50"/>
      <c r="CYO8" s="24">
        <v>0</v>
      </c>
      <c r="CYP8" s="24">
        <v>0</v>
      </c>
      <c r="CYQ8" s="52">
        <f t="shared" ref="CYQ8:CYQ17" si="378">CYP8/CYP$19*100</f>
        <v>0</v>
      </c>
      <c r="CYR8" s="49"/>
      <c r="CYS8" s="50"/>
      <c r="CYU8" s="50"/>
      <c r="CYV8" s="24">
        <v>0</v>
      </c>
      <c r="CYW8" s="24">
        <v>0</v>
      </c>
      <c r="CYX8" s="52">
        <f t="shared" ref="CYX8:CYX17" si="379">CYW8/CYW$19*100</f>
        <v>0</v>
      </c>
      <c r="CYY8" s="49"/>
      <c r="CYZ8" s="50"/>
      <c r="CZB8" s="50"/>
      <c r="CZC8" s="24">
        <v>0</v>
      </c>
      <c r="CZD8" s="24">
        <v>0</v>
      </c>
      <c r="CZE8" s="52">
        <f t="shared" ref="CZE8:CZE17" si="380">CZD8/CZD$19*100</f>
        <v>0</v>
      </c>
      <c r="CZF8" s="49"/>
      <c r="CZG8" s="50"/>
      <c r="CZI8" s="50"/>
      <c r="CZJ8" s="24">
        <v>0</v>
      </c>
      <c r="CZK8" s="24">
        <v>0</v>
      </c>
      <c r="CZL8" s="52">
        <f t="shared" ref="CZL8:CZL17" si="381">CZK8/CZK$19*100</f>
        <v>0</v>
      </c>
      <c r="CZM8" s="49"/>
      <c r="CZN8" s="50"/>
      <c r="CZP8" s="50"/>
      <c r="CZQ8" s="24">
        <v>0</v>
      </c>
      <c r="CZR8" s="24">
        <v>0</v>
      </c>
      <c r="CZS8" s="52">
        <f t="shared" ref="CZS8:CZS17" si="382">CZR8/CZR$19*100</f>
        <v>0</v>
      </c>
      <c r="CZT8" s="49"/>
      <c r="CZU8" s="50"/>
      <c r="CZW8" s="50"/>
      <c r="CZX8" s="24">
        <v>0</v>
      </c>
      <c r="CZY8" s="24">
        <v>0</v>
      </c>
      <c r="CZZ8" s="52">
        <f t="shared" ref="CZZ8:CZZ17" si="383">CZY8/CZY$19*100</f>
        <v>0</v>
      </c>
      <c r="DAA8" s="49"/>
      <c r="DAB8" s="50"/>
      <c r="DAD8" s="50"/>
      <c r="DAE8" s="24">
        <v>0</v>
      </c>
      <c r="DAF8" s="24">
        <v>0</v>
      </c>
      <c r="DAG8" s="52">
        <f t="shared" ref="DAG8:DAG17" si="384">DAF8/DAF$19*100</f>
        <v>0</v>
      </c>
      <c r="DAH8" s="49"/>
      <c r="DAI8" s="50"/>
      <c r="DAK8" s="50"/>
      <c r="DAL8" s="24">
        <v>0</v>
      </c>
      <c r="DAM8" s="24">
        <v>0</v>
      </c>
      <c r="DAN8" s="52">
        <f t="shared" ref="DAN8:DAN17" si="385">DAM8/DAM$19*100</f>
        <v>0</v>
      </c>
      <c r="DAO8" s="49"/>
      <c r="DAP8" s="50"/>
      <c r="DAR8" s="50"/>
      <c r="DAS8" s="24">
        <v>0</v>
      </c>
      <c r="DAT8" s="24">
        <v>0</v>
      </c>
      <c r="DAU8" s="52">
        <f t="shared" ref="DAU8:DAU17" si="386">DAT8/DAT$19*100</f>
        <v>0</v>
      </c>
      <c r="DAV8" s="49"/>
      <c r="DAW8" s="50"/>
      <c r="DAY8" s="50"/>
      <c r="DAZ8" s="24">
        <v>0</v>
      </c>
      <c r="DBA8" s="24">
        <v>0</v>
      </c>
      <c r="DBB8" s="52">
        <f t="shared" ref="DBB8:DBB17" si="387">DBA8/DBA$19*100</f>
        <v>0</v>
      </c>
      <c r="DBC8" s="49"/>
      <c r="DBD8" s="50"/>
      <c r="DBF8" s="50"/>
      <c r="DBG8" s="24">
        <v>0</v>
      </c>
      <c r="DBH8" s="24">
        <v>0</v>
      </c>
      <c r="DBI8" s="52">
        <f t="shared" ref="DBI8:DBI17" si="388">DBH8/DBH$19*100</f>
        <v>0</v>
      </c>
      <c r="DBJ8" s="49"/>
      <c r="DBK8" s="50"/>
      <c r="DBM8" s="50"/>
      <c r="DBN8" s="24">
        <v>0</v>
      </c>
      <c r="DBO8" s="24">
        <v>0</v>
      </c>
      <c r="DBP8" s="52">
        <f t="shared" ref="DBP8:DBP17" si="389">DBO8/DBO$19*100</f>
        <v>0</v>
      </c>
      <c r="DBQ8" s="49"/>
      <c r="DBR8" s="50"/>
      <c r="DBT8" s="50"/>
      <c r="DBU8" s="24">
        <v>0</v>
      </c>
      <c r="DBV8" s="24">
        <v>0</v>
      </c>
      <c r="DBW8" s="52">
        <f t="shared" ref="DBW8:DBW17" si="390">DBV8/DBV$19*100</f>
        <v>0</v>
      </c>
      <c r="DBX8" s="49"/>
      <c r="DBY8" s="50"/>
      <c r="DCA8" s="50"/>
      <c r="DCB8" s="24">
        <v>0</v>
      </c>
      <c r="DCC8" s="24">
        <v>0</v>
      </c>
      <c r="DCD8" s="52">
        <f t="shared" ref="DCD8:DCD17" si="391">DCC8/DCC$19*100</f>
        <v>0</v>
      </c>
      <c r="DCE8" s="49"/>
      <c r="DCF8" s="50"/>
      <c r="DCH8" s="50"/>
      <c r="DCI8" s="24">
        <v>0</v>
      </c>
      <c r="DCJ8" s="24">
        <v>0</v>
      </c>
      <c r="DCK8" s="52">
        <f t="shared" ref="DCK8:DCK17" si="392">DCJ8/DCJ$19*100</f>
        <v>0</v>
      </c>
      <c r="DCL8" s="49"/>
      <c r="DCM8" s="50"/>
      <c r="DCO8" s="50"/>
      <c r="DCP8" s="24">
        <v>0</v>
      </c>
      <c r="DCQ8" s="24">
        <v>0</v>
      </c>
      <c r="DCR8" s="52">
        <f t="shared" ref="DCR8:DCR17" si="393">DCQ8/DCQ$19*100</f>
        <v>0</v>
      </c>
      <c r="DCS8" s="49"/>
      <c r="DCT8" s="50"/>
      <c r="DCV8" s="50"/>
      <c r="DCW8" s="24">
        <v>0</v>
      </c>
      <c r="DCX8" s="24">
        <v>0</v>
      </c>
      <c r="DCY8" s="52">
        <f t="shared" ref="DCY8:DCY17" si="394">DCX8/DCX$19*100</f>
        <v>0</v>
      </c>
      <c r="DCZ8" s="49"/>
      <c r="DDA8" s="50"/>
      <c r="DDC8" s="50"/>
      <c r="DDD8" s="24">
        <v>0</v>
      </c>
      <c r="DDE8" s="24">
        <v>0</v>
      </c>
      <c r="DDF8" s="52">
        <f t="shared" ref="DDF8:DDF17" si="395">DDE8/DDE$19*100</f>
        <v>0</v>
      </c>
      <c r="DDG8" s="49"/>
      <c r="DDH8" s="50"/>
      <c r="DDJ8" s="50"/>
      <c r="DDK8" s="24">
        <v>0</v>
      </c>
      <c r="DDL8" s="24">
        <v>0</v>
      </c>
      <c r="DDM8" s="52">
        <f t="shared" ref="DDM8:DDM17" si="396">DDL8/DDL$19*100</f>
        <v>0</v>
      </c>
      <c r="DDN8" s="49"/>
      <c r="DDO8" s="50"/>
      <c r="DDQ8" s="50"/>
      <c r="DDR8" s="24">
        <v>0</v>
      </c>
      <c r="DDS8" s="24">
        <v>0</v>
      </c>
      <c r="DDT8" s="52">
        <f t="shared" ref="DDT8:DDT17" si="397">DDS8/DDS$19*100</f>
        <v>0</v>
      </c>
      <c r="DDU8" s="49"/>
      <c r="DDV8" s="50"/>
      <c r="DDX8" s="50"/>
      <c r="DDY8" s="24">
        <v>0</v>
      </c>
      <c r="DDZ8" s="24">
        <v>0</v>
      </c>
      <c r="DEA8" s="52">
        <f t="shared" ref="DEA8:DEA17" si="398">DDZ8/DDZ$19*100</f>
        <v>0</v>
      </c>
      <c r="DEB8" s="49"/>
      <c r="DEC8" s="50"/>
      <c r="DEE8" s="50"/>
      <c r="DEF8" s="24">
        <v>0</v>
      </c>
      <c r="DEG8" s="24">
        <v>0</v>
      </c>
      <c r="DEH8" s="52">
        <f t="shared" ref="DEH8:DEH17" si="399">DEG8/DEG$19*100</f>
        <v>0</v>
      </c>
      <c r="DEI8" s="49"/>
      <c r="DEJ8" s="50"/>
      <c r="DEL8" s="50"/>
      <c r="DEM8" s="24">
        <v>0</v>
      </c>
      <c r="DEN8" s="24">
        <v>0</v>
      </c>
      <c r="DEO8" s="52">
        <f t="shared" ref="DEO8:DEO17" si="400">DEN8/DEN$19*100</f>
        <v>0</v>
      </c>
      <c r="DEP8" s="49"/>
      <c r="DEQ8" s="50"/>
      <c r="DES8" s="50"/>
      <c r="DET8" s="24">
        <v>0</v>
      </c>
      <c r="DEU8" s="24">
        <v>0</v>
      </c>
      <c r="DEV8" s="52">
        <f t="shared" ref="DEV8:DEV17" si="401">DEU8/DEU$19*100</f>
        <v>0</v>
      </c>
      <c r="DEW8" s="49"/>
      <c r="DEX8" s="50"/>
      <c r="DEZ8" s="50"/>
      <c r="DFA8" s="24">
        <v>0</v>
      </c>
      <c r="DFB8" s="24">
        <v>0</v>
      </c>
      <c r="DFC8" s="52">
        <f t="shared" ref="DFC8:DFC17" si="402">DFB8/DFB$19*100</f>
        <v>0</v>
      </c>
      <c r="DFD8" s="49"/>
      <c r="DFE8" s="50"/>
      <c r="DFG8" s="50"/>
      <c r="DFH8" s="24">
        <v>0</v>
      </c>
      <c r="DFI8" s="24">
        <v>0</v>
      </c>
      <c r="DFJ8" s="52">
        <f t="shared" ref="DFJ8:DFJ17" si="403">DFI8/DFI$19*100</f>
        <v>0</v>
      </c>
      <c r="DFK8" s="49"/>
      <c r="DFL8" s="50"/>
      <c r="DFN8" s="50"/>
      <c r="DFO8" s="24">
        <v>0</v>
      </c>
      <c r="DFP8" s="24">
        <v>0</v>
      </c>
      <c r="DFQ8" s="52">
        <f t="shared" ref="DFQ8:DFQ17" si="404">DFP8/DFP$19*100</f>
        <v>0</v>
      </c>
      <c r="DFR8" s="49"/>
      <c r="DFS8" s="50"/>
      <c r="DFU8" s="50"/>
      <c r="DFV8" s="24">
        <v>0</v>
      </c>
      <c r="DFW8" s="24">
        <v>0</v>
      </c>
      <c r="DFX8" s="52">
        <f t="shared" ref="DFX8:DFX17" si="405">DFW8/DFW$19*100</f>
        <v>0</v>
      </c>
      <c r="DFY8" s="49"/>
      <c r="DFZ8" s="50"/>
      <c r="DGB8" s="50"/>
      <c r="DGC8" s="24">
        <v>0</v>
      </c>
      <c r="DGD8" s="24">
        <v>0</v>
      </c>
      <c r="DGE8" s="52">
        <f t="shared" ref="DGE8:DGE17" si="406">DGD8/DGD$19*100</f>
        <v>0</v>
      </c>
      <c r="DGF8" s="49"/>
      <c r="DGG8" s="50"/>
      <c r="DGI8" s="50"/>
      <c r="DGJ8" s="24">
        <v>0</v>
      </c>
      <c r="DGK8" s="24">
        <v>0</v>
      </c>
      <c r="DGL8" s="52">
        <f t="shared" ref="DGL8:DGL17" si="407">DGK8/DGK$19*100</f>
        <v>0</v>
      </c>
      <c r="DGM8" s="49"/>
      <c r="DGN8" s="50"/>
      <c r="DGP8" s="50"/>
      <c r="DGQ8" s="24">
        <v>0</v>
      </c>
      <c r="DGR8" s="24">
        <v>0</v>
      </c>
      <c r="DGS8" s="52">
        <f t="shared" ref="DGS8:DGS17" si="408">DGR8/DGR$19*100</f>
        <v>0</v>
      </c>
      <c r="DGT8" s="49"/>
      <c r="DGU8" s="50"/>
      <c r="DGW8" s="50"/>
      <c r="DGX8" s="24">
        <v>0</v>
      </c>
      <c r="DGY8" s="24">
        <v>0</v>
      </c>
      <c r="DGZ8" s="52">
        <f t="shared" ref="DGZ8:DGZ17" si="409">DGY8/DGY$19*100</f>
        <v>0</v>
      </c>
      <c r="DHA8" s="49"/>
      <c r="DHB8" s="50"/>
      <c r="DHD8" s="50"/>
      <c r="DHE8" s="24">
        <v>0</v>
      </c>
      <c r="DHF8" s="24">
        <v>0</v>
      </c>
      <c r="DHG8" s="52">
        <f t="shared" ref="DHG8:DHG17" si="410">DHF8/DHF$19*100</f>
        <v>0</v>
      </c>
      <c r="DHH8" s="49"/>
      <c r="DHI8" s="50"/>
      <c r="DHK8" s="50"/>
      <c r="DHL8" s="24">
        <v>0</v>
      </c>
      <c r="DHM8" s="24">
        <v>0</v>
      </c>
      <c r="DHN8" s="52">
        <f t="shared" ref="DHN8:DHN17" si="411">DHM8/DHM$19*100</f>
        <v>0</v>
      </c>
      <c r="DHO8" s="49"/>
      <c r="DHP8" s="50"/>
      <c r="DHR8" s="50"/>
      <c r="DHS8" s="24">
        <v>0</v>
      </c>
      <c r="DHT8" s="24">
        <v>0</v>
      </c>
      <c r="DHU8" s="52">
        <f t="shared" ref="DHU8:DHU17" si="412">DHT8/DHT$19*100</f>
        <v>0</v>
      </c>
      <c r="DHV8" s="49"/>
      <c r="DHW8" s="50"/>
      <c r="DHY8" s="50"/>
      <c r="DHZ8" s="24">
        <v>0</v>
      </c>
      <c r="DIA8" s="24">
        <v>0</v>
      </c>
      <c r="DIB8" s="52">
        <f t="shared" ref="DIB8:DIB17" si="413">DIA8/DIA$19*100</f>
        <v>0</v>
      </c>
      <c r="DIC8" s="49"/>
      <c r="DID8" s="50"/>
      <c r="DIF8" s="50"/>
      <c r="DIG8" s="24">
        <v>0</v>
      </c>
      <c r="DIH8" s="24">
        <v>0</v>
      </c>
      <c r="DII8" s="52">
        <f t="shared" ref="DII8:DII17" si="414">DIH8/DIH$19*100</f>
        <v>0</v>
      </c>
      <c r="DIJ8" s="49"/>
      <c r="DIK8" s="50"/>
      <c r="DIM8" s="50"/>
      <c r="DIN8" s="24">
        <v>0</v>
      </c>
      <c r="DIO8" s="24">
        <v>0</v>
      </c>
      <c r="DIP8" s="52">
        <f t="shared" ref="DIP8:DIP17" si="415">DIO8/DIO$19*100</f>
        <v>0</v>
      </c>
      <c r="DIQ8" s="49"/>
      <c r="DIR8" s="50"/>
      <c r="DIT8" s="50"/>
      <c r="DIU8" s="24">
        <v>0</v>
      </c>
      <c r="DIV8" s="24">
        <v>0</v>
      </c>
      <c r="DIW8" s="52">
        <f t="shared" ref="DIW8:DIW17" si="416">DIV8/DIV$19*100</f>
        <v>0</v>
      </c>
      <c r="DIX8" s="49"/>
      <c r="DIY8" s="50"/>
      <c r="DJA8" s="50"/>
      <c r="DJB8" s="24">
        <v>0</v>
      </c>
      <c r="DJC8" s="24">
        <v>0</v>
      </c>
      <c r="DJD8" s="52">
        <f t="shared" ref="DJD8:DJD17" si="417">DJC8/DJC$19*100</f>
        <v>0</v>
      </c>
      <c r="DJE8" s="49"/>
      <c r="DJF8" s="50"/>
      <c r="DJH8" s="50"/>
      <c r="DJI8" s="24">
        <v>0</v>
      </c>
      <c r="DJJ8" s="24">
        <v>0</v>
      </c>
      <c r="DJK8" s="52">
        <f t="shared" ref="DJK8:DJK17" si="418">DJJ8/DJJ$19*100</f>
        <v>0</v>
      </c>
      <c r="DJL8" s="49"/>
      <c r="DJM8" s="50"/>
      <c r="DJO8" s="50"/>
      <c r="DJP8" s="24">
        <v>0</v>
      </c>
      <c r="DJQ8" s="24">
        <v>0</v>
      </c>
      <c r="DJR8" s="52">
        <f t="shared" ref="DJR8:DJR17" si="419">DJQ8/DJQ$19*100</f>
        <v>0</v>
      </c>
      <c r="DJS8" s="49"/>
      <c r="DJT8" s="50"/>
      <c r="DJV8" s="50"/>
      <c r="DJW8" s="24">
        <v>0</v>
      </c>
      <c r="DJX8" s="24">
        <v>0</v>
      </c>
      <c r="DJY8" s="52">
        <f t="shared" ref="DJY8:DJY17" si="420">DJX8/DJX$19*100</f>
        <v>0</v>
      </c>
      <c r="DJZ8" s="49"/>
      <c r="DKA8" s="50"/>
      <c r="DKC8" s="50"/>
      <c r="DKD8" s="24">
        <v>0</v>
      </c>
      <c r="DKE8" s="24">
        <v>0</v>
      </c>
      <c r="DKF8" s="52">
        <f t="shared" ref="DKF8:DKF17" si="421">DKE8/DKE$19*100</f>
        <v>0</v>
      </c>
      <c r="DKG8" s="49"/>
      <c r="DKH8" s="50"/>
      <c r="DKJ8" s="50"/>
      <c r="DKK8" s="24">
        <v>0</v>
      </c>
      <c r="DKL8" s="24">
        <v>0</v>
      </c>
      <c r="DKM8" s="52">
        <f t="shared" ref="DKM8:DKM17" si="422">DKL8/DKL$19*100</f>
        <v>0</v>
      </c>
      <c r="DKN8" s="49"/>
      <c r="DKO8" s="50"/>
      <c r="DKQ8" s="50"/>
      <c r="DKR8" s="24">
        <v>0</v>
      </c>
      <c r="DKS8" s="24">
        <v>0</v>
      </c>
      <c r="DKT8" s="52">
        <f t="shared" ref="DKT8:DKT17" si="423">DKS8/DKS$19*100</f>
        <v>0</v>
      </c>
      <c r="DKU8" s="49"/>
      <c r="DKV8" s="50"/>
      <c r="DKX8" s="50"/>
      <c r="DKY8" s="24">
        <v>0</v>
      </c>
      <c r="DKZ8" s="24">
        <v>0</v>
      </c>
      <c r="DLA8" s="52">
        <f t="shared" ref="DLA8:DLA17" si="424">DKZ8/DKZ$19*100</f>
        <v>0</v>
      </c>
      <c r="DLB8" s="49"/>
      <c r="DLC8" s="50"/>
      <c r="DLE8" s="50"/>
      <c r="DLF8" s="24">
        <v>0</v>
      </c>
      <c r="DLG8" s="24">
        <v>0</v>
      </c>
      <c r="DLH8" s="52">
        <f t="shared" ref="DLH8:DLH17" si="425">DLG8/DLG$19*100</f>
        <v>0</v>
      </c>
      <c r="DLI8" s="49"/>
      <c r="DLJ8" s="50"/>
      <c r="DLL8" s="50"/>
      <c r="DLM8" s="24">
        <v>0</v>
      </c>
      <c r="DLN8" s="24">
        <v>0</v>
      </c>
      <c r="DLO8" s="52">
        <f t="shared" ref="DLO8:DLO17" si="426">DLN8/DLN$19*100</f>
        <v>0</v>
      </c>
      <c r="DLP8" s="49"/>
      <c r="DLQ8" s="50"/>
      <c r="DLS8" s="50"/>
      <c r="DLT8" s="24">
        <v>0</v>
      </c>
      <c r="DLU8" s="24">
        <v>0</v>
      </c>
      <c r="DLV8" s="52">
        <f t="shared" ref="DLV8:DLV17" si="427">DLU8/DLU$19*100</f>
        <v>0</v>
      </c>
      <c r="DLW8" s="49"/>
      <c r="DLX8" s="50"/>
      <c r="DLZ8" s="50"/>
      <c r="DMA8" s="24">
        <v>0</v>
      </c>
      <c r="DMB8" s="24">
        <v>0</v>
      </c>
      <c r="DMC8" s="52">
        <f t="shared" ref="DMC8:DMC17" si="428">DMB8/DMB$19*100</f>
        <v>0</v>
      </c>
      <c r="DMD8" s="49"/>
      <c r="DME8" s="50"/>
      <c r="DMG8" s="50"/>
      <c r="DMH8" s="24">
        <v>0</v>
      </c>
      <c r="DMI8" s="24">
        <v>0</v>
      </c>
      <c r="DMJ8" s="52">
        <f t="shared" ref="DMJ8:DMJ17" si="429">DMI8/DMI$19*100</f>
        <v>0</v>
      </c>
      <c r="DMK8" s="49"/>
      <c r="DML8" s="50"/>
      <c r="DMN8" s="50"/>
      <c r="DMO8" s="24">
        <v>0</v>
      </c>
      <c r="DMP8" s="24">
        <v>0</v>
      </c>
      <c r="DMQ8" s="52">
        <f t="shared" ref="DMQ8:DMQ17" si="430">DMP8/DMP$19*100</f>
        <v>0</v>
      </c>
      <c r="DMR8" s="49"/>
      <c r="DMS8" s="50"/>
      <c r="DMU8" s="50"/>
      <c r="DMV8" s="24">
        <v>0</v>
      </c>
      <c r="DMW8" s="24">
        <v>0</v>
      </c>
      <c r="DMX8" s="52">
        <f t="shared" ref="DMX8:DMX17" si="431">DMW8/DMW$19*100</f>
        <v>0</v>
      </c>
      <c r="DMY8" s="49"/>
      <c r="DMZ8" s="50"/>
      <c r="DNB8" s="50"/>
      <c r="DNC8" s="24">
        <v>0</v>
      </c>
      <c r="DND8" s="24">
        <v>0</v>
      </c>
      <c r="DNE8" s="52">
        <f t="shared" ref="DNE8:DNE17" si="432">DND8/DND$19*100</f>
        <v>0</v>
      </c>
      <c r="DNF8" s="49"/>
      <c r="DNG8" s="50"/>
      <c r="DNI8" s="50"/>
      <c r="DNJ8" s="24">
        <v>0</v>
      </c>
      <c r="DNK8" s="24">
        <v>0</v>
      </c>
      <c r="DNL8" s="52">
        <f t="shared" ref="DNL8:DNL17" si="433">DNK8/DNK$19*100</f>
        <v>0</v>
      </c>
      <c r="DNM8" s="49"/>
      <c r="DNN8" s="50"/>
      <c r="DNP8" s="50"/>
      <c r="DNQ8" s="24">
        <v>0</v>
      </c>
      <c r="DNR8" s="24">
        <v>0</v>
      </c>
      <c r="DNS8" s="52">
        <f t="shared" ref="DNS8:DNS17" si="434">DNR8/DNR$19*100</f>
        <v>0</v>
      </c>
      <c r="DNT8" s="49"/>
      <c r="DNU8" s="50"/>
      <c r="DNW8" s="50"/>
      <c r="DNX8" s="24">
        <v>0</v>
      </c>
      <c r="DNY8" s="24">
        <v>0</v>
      </c>
      <c r="DNZ8" s="52">
        <f t="shared" ref="DNZ8:DNZ17" si="435">DNY8/DNY$19*100</f>
        <v>0</v>
      </c>
      <c r="DOA8" s="49"/>
      <c r="DOB8" s="50"/>
      <c r="DOD8" s="50"/>
      <c r="DOE8" s="24">
        <v>0</v>
      </c>
      <c r="DOF8" s="24">
        <v>0</v>
      </c>
      <c r="DOG8" s="52">
        <f t="shared" ref="DOG8:DOG17" si="436">DOF8/DOF$19*100</f>
        <v>0</v>
      </c>
      <c r="DOH8" s="49"/>
      <c r="DOI8" s="50"/>
      <c r="DOK8" s="50"/>
      <c r="DOL8" s="24">
        <v>0</v>
      </c>
      <c r="DOM8" s="24">
        <v>0</v>
      </c>
      <c r="DON8" s="52">
        <f t="shared" ref="DON8:DON17" si="437">DOM8/DOM$19*100</f>
        <v>0</v>
      </c>
      <c r="DOO8" s="49"/>
      <c r="DOP8" s="50"/>
      <c r="DOR8" s="50"/>
      <c r="DOS8" s="24">
        <v>0</v>
      </c>
      <c r="DOT8" s="24">
        <v>0</v>
      </c>
      <c r="DOU8" s="52">
        <f t="shared" ref="DOU8:DOU17" si="438">DOT8/DOT$19*100</f>
        <v>0</v>
      </c>
      <c r="DOV8" s="49"/>
      <c r="DOW8" s="50"/>
      <c r="DOY8" s="50"/>
      <c r="DOZ8" s="24">
        <v>0</v>
      </c>
      <c r="DPA8" s="53">
        <v>0</v>
      </c>
      <c r="DPB8" s="52">
        <f t="shared" ref="DPB8:DPB17" si="439">DPA8/DPA$19*100</f>
        <v>0</v>
      </c>
      <c r="DPC8" s="49"/>
      <c r="DPD8" s="50"/>
      <c r="DPF8" s="50"/>
      <c r="DPG8" s="24">
        <v>0</v>
      </c>
      <c r="DPH8" s="53">
        <v>0</v>
      </c>
      <c r="DPI8" s="52">
        <f t="shared" ref="DPI8:DPI17" si="440">DPH8/DPH$19*100</f>
        <v>0</v>
      </c>
      <c r="DPJ8" s="49"/>
      <c r="DPK8" s="50"/>
      <c r="DPM8" s="50"/>
      <c r="DPN8" s="24">
        <v>0</v>
      </c>
      <c r="DPO8" s="53">
        <v>0</v>
      </c>
      <c r="DPP8" s="52">
        <f t="shared" ref="DPP8:DPP17" si="441">DPO8/DPO$19*100</f>
        <v>0</v>
      </c>
      <c r="DPQ8" s="49"/>
      <c r="DPR8" s="50"/>
      <c r="DPT8" s="50"/>
      <c r="DPU8" s="24">
        <v>0</v>
      </c>
      <c r="DPV8" s="53">
        <v>0</v>
      </c>
      <c r="DPW8" s="52">
        <f t="shared" ref="DPW8:DPW17" si="442">DPV8/DPV$19*100</f>
        <v>0</v>
      </c>
      <c r="DPX8" s="49"/>
      <c r="DPY8" s="50"/>
      <c r="DQA8" s="50"/>
      <c r="DQB8" s="24">
        <v>0</v>
      </c>
      <c r="DQC8" s="53">
        <v>0</v>
      </c>
      <c r="DQD8" s="52">
        <f t="shared" ref="DQD8:DQD17" si="443">DQC8/DQC$19*100</f>
        <v>0</v>
      </c>
      <c r="DQE8" s="49"/>
      <c r="DQF8" s="50"/>
      <c r="DQH8" s="50"/>
      <c r="DQI8" s="24">
        <v>0</v>
      </c>
      <c r="DQJ8" s="53">
        <v>0</v>
      </c>
      <c r="DQK8" s="52">
        <f t="shared" ref="DQK8:DQK17" si="444">DQJ8/DQJ$19*100</f>
        <v>0</v>
      </c>
      <c r="DQL8" s="49"/>
      <c r="DQM8" s="50"/>
      <c r="DQO8" s="50"/>
      <c r="DQP8" s="24">
        <v>0</v>
      </c>
      <c r="DQQ8" s="53">
        <v>0</v>
      </c>
      <c r="DQR8" s="52">
        <f t="shared" ref="DQR8:DQR17" si="445">DQQ8/DQQ$19*100</f>
        <v>0</v>
      </c>
      <c r="DQS8" s="49"/>
      <c r="DQT8" s="50"/>
      <c r="DQV8" s="50"/>
      <c r="DQW8" s="24">
        <v>0</v>
      </c>
      <c r="DQX8" s="53">
        <v>0</v>
      </c>
      <c r="DQY8" s="52">
        <f t="shared" ref="DQY8:DQY17" si="446">DQX8/DQX$19*100</f>
        <v>0</v>
      </c>
      <c r="DQZ8" s="49"/>
      <c r="DRA8" s="50"/>
      <c r="DRC8" s="50"/>
      <c r="DRD8" s="24">
        <v>0</v>
      </c>
      <c r="DRE8" s="53">
        <v>0</v>
      </c>
      <c r="DRF8" s="52">
        <f t="shared" ref="DRF8:DRF17" si="447">DRE8/DRE$19*100</f>
        <v>0</v>
      </c>
      <c r="DRG8" s="49"/>
      <c r="DRH8" s="50"/>
      <c r="DRJ8" s="50"/>
      <c r="DRK8" s="24">
        <v>0</v>
      </c>
      <c r="DRL8" s="53">
        <v>0</v>
      </c>
      <c r="DRM8" s="52">
        <f t="shared" ref="DRM8:DRM17" si="448">DRL8/DRL$19*100</f>
        <v>0</v>
      </c>
      <c r="DRN8" s="49"/>
      <c r="DRO8" s="50"/>
      <c r="DRQ8" s="50"/>
      <c r="DRR8" s="24">
        <v>0</v>
      </c>
      <c r="DRS8" s="53">
        <v>0</v>
      </c>
      <c r="DRT8" s="52">
        <f t="shared" ref="DRT8:DRT17" si="449">DRS8/DRS$19*100</f>
        <v>0</v>
      </c>
      <c r="DRU8" s="49"/>
      <c r="DRV8" s="50"/>
      <c r="DRX8" s="50"/>
      <c r="DRY8" s="24">
        <v>0</v>
      </c>
      <c r="DRZ8" s="53">
        <v>0</v>
      </c>
      <c r="DSA8" s="52">
        <f t="shared" ref="DSA8:DSA17" si="450">DRZ8/DRZ$19*100</f>
        <v>0</v>
      </c>
      <c r="DSB8" s="49"/>
      <c r="DSC8" s="50"/>
      <c r="DSE8" s="50"/>
      <c r="DSF8" s="24">
        <v>0</v>
      </c>
      <c r="DSG8" s="53">
        <v>0</v>
      </c>
      <c r="DSH8" s="52">
        <f t="shared" ref="DSH8:DSH17" si="451">DSG8/DSG$19*100</f>
        <v>0</v>
      </c>
      <c r="DSI8" s="49"/>
      <c r="DSJ8" s="50"/>
      <c r="DSL8" s="50"/>
      <c r="DSM8" s="24">
        <v>0</v>
      </c>
      <c r="DSN8" s="53">
        <v>0</v>
      </c>
      <c r="DSO8" s="52">
        <f t="shared" ref="DSO8:DSO17" si="452">DSN8/DSN$19*100</f>
        <v>0</v>
      </c>
      <c r="DSP8" s="49"/>
      <c r="DSQ8" s="50"/>
      <c r="DSS8" s="50"/>
      <c r="DST8" s="24">
        <v>0</v>
      </c>
      <c r="DSU8" s="53">
        <v>0</v>
      </c>
      <c r="DSV8" s="52">
        <f t="shared" ref="DSV8:DSV17" si="453">DSU8/DSU$19*100</f>
        <v>0</v>
      </c>
      <c r="DSW8" s="49"/>
      <c r="DSX8" s="50"/>
      <c r="DSZ8" s="50"/>
      <c r="DTA8" s="24">
        <v>0</v>
      </c>
      <c r="DTB8" s="53">
        <v>0</v>
      </c>
      <c r="DTC8" s="52">
        <f t="shared" ref="DTC8:DTC17" si="454">DTB8/DTB$19*100</f>
        <v>0</v>
      </c>
      <c r="DTD8" s="49"/>
      <c r="DTE8" s="47"/>
      <c r="DTF8" s="48"/>
      <c r="DTG8" s="47"/>
      <c r="DTH8" s="24">
        <v>0</v>
      </c>
      <c r="DTI8" s="53">
        <v>0</v>
      </c>
      <c r="DTJ8" s="52">
        <f t="shared" ref="DTJ8:DTJ17" si="455">DTI8/DTI$19*100</f>
        <v>0</v>
      </c>
      <c r="DTK8" s="49"/>
      <c r="DTL8" s="47"/>
      <c r="DTM8" s="48"/>
      <c r="DTN8" s="47"/>
      <c r="DTO8" s="24">
        <v>0</v>
      </c>
      <c r="DTP8" s="53">
        <v>0</v>
      </c>
      <c r="DTQ8" s="52">
        <f t="shared" ref="DTQ8:DTQ17" si="456">DTP8/DTP$19*100</f>
        <v>0</v>
      </c>
      <c r="DTR8" s="49"/>
      <c r="DTS8" s="47"/>
      <c r="DTT8" s="48"/>
      <c r="DTU8" s="47"/>
      <c r="DTV8" s="24">
        <v>0</v>
      </c>
      <c r="DTW8" s="53">
        <v>0</v>
      </c>
      <c r="DTX8" s="52">
        <f t="shared" ref="DTX8:DTX17" si="457">DTW8/DTW$19*100</f>
        <v>0</v>
      </c>
      <c r="DTY8" s="49"/>
      <c r="DTZ8" s="47"/>
      <c r="DUA8" s="48"/>
      <c r="DUB8" s="47"/>
      <c r="DUC8" s="24">
        <v>0</v>
      </c>
      <c r="DUD8" s="53">
        <v>0</v>
      </c>
      <c r="DUE8" s="52">
        <f t="shared" ref="DUE8:DUE17" si="458">DUD8/DUD$19*100</f>
        <v>0</v>
      </c>
      <c r="DUF8" s="49"/>
      <c r="DUG8" s="47"/>
      <c r="DUH8" s="48"/>
      <c r="DUI8" s="47"/>
      <c r="DUJ8" s="24">
        <v>0</v>
      </c>
      <c r="DUK8" s="53">
        <v>0</v>
      </c>
      <c r="DUL8" s="52">
        <f t="shared" ref="DUL8:DUL17" si="459">DUK8/DUK$19*100</f>
        <v>0</v>
      </c>
      <c r="DUM8" s="49"/>
      <c r="DUN8" s="47"/>
      <c r="DUO8" s="48"/>
      <c r="DUP8" s="47"/>
      <c r="DUQ8" s="24">
        <v>0</v>
      </c>
      <c r="DUR8" s="54">
        <v>0</v>
      </c>
      <c r="DUS8" s="52">
        <f t="shared" ref="DUS8:DUS17" si="460">DUR8/DUR$19*100</f>
        <v>0</v>
      </c>
      <c r="DUT8" s="49"/>
      <c r="DUU8" s="47"/>
      <c r="DUV8" s="48"/>
      <c r="DUW8" s="47"/>
      <c r="DUX8" s="24">
        <v>0</v>
      </c>
      <c r="DUY8" s="54">
        <v>0</v>
      </c>
      <c r="DUZ8" s="52">
        <f t="shared" ref="DUZ8:DUZ17" si="461">DUY8/DUY$19*100</f>
        <v>0</v>
      </c>
    </row>
    <row r="9" spans="1:3276" s="2" customFormat="1">
      <c r="A9" s="116" t="s">
        <v>40</v>
      </c>
      <c r="B9" s="46">
        <f>216360+217140</f>
        <v>433500</v>
      </c>
      <c r="C9" s="47">
        <f t="shared" ref="C9:C17" si="462">B9/$B$22*100</f>
        <v>9.9494311840190335</v>
      </c>
      <c r="D9" s="48">
        <f>203926+206133</f>
        <v>410059</v>
      </c>
      <c r="E9" s="47">
        <f t="shared" ref="E9:E17" si="463">D9/$D$19*100</f>
        <v>9.1088960673445953</v>
      </c>
      <c r="F9" s="15">
        <v>843559</v>
      </c>
      <c r="G9" s="52">
        <f t="shared" si="0"/>
        <v>9.5222985119274384</v>
      </c>
      <c r="H9" s="141">
        <v>3</v>
      </c>
      <c r="I9" s="50">
        <f t="shared" ref="I9:I17" si="464">H9/H$19*100</f>
        <v>5.340929321701976E-2</v>
      </c>
      <c r="J9" s="141">
        <v>0</v>
      </c>
      <c r="K9" s="50">
        <f t="shared" ref="K9:K17" si="465">J9/J$19*100</f>
        <v>0</v>
      </c>
      <c r="L9" s="24">
        <v>0</v>
      </c>
      <c r="M9" s="141">
        <f t="shared" ref="M9:M17" si="466">H9+J9</f>
        <v>3</v>
      </c>
      <c r="N9" s="52">
        <f t="shared" ref="N9:N17" si="467">M9/M$19*100</f>
        <v>2.8479210176571099E-2</v>
      </c>
      <c r="O9" s="24">
        <v>3</v>
      </c>
      <c r="P9" s="50">
        <f t="shared" ref="P9:P17" si="468">O9/O$19*100</f>
        <v>5.3428317008014245E-2</v>
      </c>
      <c r="Q9" s="24">
        <v>0</v>
      </c>
      <c r="R9" s="50">
        <f t="shared" ref="R9:R17" si="469">Q9/Q$19*100</f>
        <v>0</v>
      </c>
      <c r="S9" s="24">
        <v>0</v>
      </c>
      <c r="T9" s="24">
        <f t="shared" ref="T9:T17" si="470">O9+Q9</f>
        <v>3</v>
      </c>
      <c r="U9" s="52">
        <f t="shared" si="1"/>
        <v>2.8487323141202163E-2</v>
      </c>
      <c r="V9" s="24">
        <v>3</v>
      </c>
      <c r="W9" s="50">
        <f t="shared" ref="W9:W17" si="471">V9/V$19*100</f>
        <v>5.3447354355959376E-2</v>
      </c>
      <c r="X9" s="24">
        <v>0</v>
      </c>
      <c r="Y9" s="50">
        <f t="shared" ref="Y9:Y17" si="472">X9/X$19*100</f>
        <v>0</v>
      </c>
      <c r="Z9" s="24">
        <v>0</v>
      </c>
      <c r="AA9" s="24">
        <f t="shared" ref="AA9:AA17" si="473">V9+X9</f>
        <v>3</v>
      </c>
      <c r="AB9" s="52">
        <f t="shared" si="2"/>
        <v>2.8498147620404674E-2</v>
      </c>
      <c r="AC9" s="24">
        <v>3</v>
      </c>
      <c r="AD9" s="50">
        <f t="shared" ref="AD9:AD17" si="474">AC9/AC$19*100</f>
        <v>5.3466405275351986E-2</v>
      </c>
      <c r="AE9" s="24">
        <v>0</v>
      </c>
      <c r="AF9" s="50">
        <f t="shared" ref="AF9:AF17" si="475">AE9/AE$19*100</f>
        <v>0</v>
      </c>
      <c r="AG9" s="24">
        <v>0</v>
      </c>
      <c r="AH9" s="24">
        <f t="shared" ref="AH9:AH17" si="476">AC9+AE9</f>
        <v>3</v>
      </c>
      <c r="AI9" s="52">
        <f t="shared" si="3"/>
        <v>2.8506271379703536E-2</v>
      </c>
      <c r="AJ9" s="24">
        <v>3</v>
      </c>
      <c r="AK9" s="50">
        <f t="shared" ref="AK9:AK17" si="477">AJ9/AJ$19*100</f>
        <v>5.3466405275351986E-2</v>
      </c>
      <c r="AL9" s="24">
        <v>0</v>
      </c>
      <c r="AM9" s="50">
        <f t="shared" ref="AM9:AM17" si="478">AL9/AL$19*100</f>
        <v>0</v>
      </c>
      <c r="AN9" s="24">
        <v>0</v>
      </c>
      <c r="AO9" s="24">
        <f t="shared" ref="AO9:AO17" si="479">AJ9+AL9</f>
        <v>3</v>
      </c>
      <c r="AP9" s="52">
        <f t="shared" si="4"/>
        <v>2.8506271379703536E-2</v>
      </c>
      <c r="AQ9" s="24">
        <v>3</v>
      </c>
      <c r="AR9" s="50">
        <f t="shared" ref="AR9:AR17" si="480">AQ9/AQ$19*100</f>
        <v>5.3466405275351986E-2</v>
      </c>
      <c r="AS9" s="24">
        <v>0</v>
      </c>
      <c r="AT9" s="50">
        <f t="shared" ref="AT9:AT17" si="481">AS9/AS$19*100</f>
        <v>0</v>
      </c>
      <c r="AU9" s="24">
        <v>0</v>
      </c>
      <c r="AV9" s="24">
        <f t="shared" ref="AV9:AV17" si="482">AQ9+AS9</f>
        <v>3</v>
      </c>
      <c r="AW9" s="52">
        <f t="shared" si="5"/>
        <v>2.8506271379703536E-2</v>
      </c>
      <c r="AX9" s="24">
        <v>3</v>
      </c>
      <c r="AY9" s="50">
        <f t="shared" ref="AY9:AY17" si="483">AX9/AX$19*100</f>
        <v>5.3475935828877004E-2</v>
      </c>
      <c r="AZ9" s="24">
        <v>0</v>
      </c>
      <c r="BA9" s="50">
        <f t="shared" ref="BA9:BA17" si="484">AZ9/AZ$19*100</f>
        <v>0</v>
      </c>
      <c r="BB9" s="24">
        <v>0</v>
      </c>
      <c r="BC9" s="24">
        <f t="shared" ref="BC9:BC17" si="485">AX9+AZ9</f>
        <v>3</v>
      </c>
      <c r="BD9" s="52">
        <f t="shared" si="6"/>
        <v>2.8508980328803574E-2</v>
      </c>
      <c r="BE9" s="24">
        <v>3</v>
      </c>
      <c r="BF9" s="50">
        <f t="shared" ref="BF9:BF17" si="486">BE9/BE$19*100</f>
        <v>5.3475935828877004E-2</v>
      </c>
      <c r="BG9" s="24">
        <v>0</v>
      </c>
      <c r="BH9" s="50">
        <f t="shared" ref="BH9:BH17" si="487">BG9/BG$19*100</f>
        <v>0</v>
      </c>
      <c r="BI9" s="24">
        <v>0</v>
      </c>
      <c r="BJ9" s="141">
        <f t="shared" ref="BJ9:BJ17" si="488">BE9+BG9</f>
        <v>3</v>
      </c>
      <c r="BK9" s="52">
        <f t="shared" ref="BK9:BK17" si="489">BJ9/BJ$19*100</f>
        <v>2.8508980328803574E-2</v>
      </c>
      <c r="BL9" s="24">
        <v>3</v>
      </c>
      <c r="BM9" s="50">
        <f t="shared" ref="BM9:BM17" si="490">BL9/BL$19*100</f>
        <v>5.3495007132667617E-2</v>
      </c>
      <c r="BN9" s="24">
        <v>0</v>
      </c>
      <c r="BO9" s="50">
        <f t="shared" ref="BO9:BO17" si="491">BN9/BN$19*100</f>
        <v>0</v>
      </c>
      <c r="BP9" s="24">
        <v>0</v>
      </c>
      <c r="BQ9" s="24">
        <f t="shared" ref="BQ9:BQ17" si="492">BL9+BN9</f>
        <v>3</v>
      </c>
      <c r="BR9" s="52">
        <f t="shared" si="7"/>
        <v>2.8514399771884805E-2</v>
      </c>
      <c r="BS9" s="24">
        <v>3</v>
      </c>
      <c r="BT9" s="50">
        <f t="shared" ref="BT9:BT17" si="493">BS9/BS$19*100</f>
        <v>5.3495007132667617E-2</v>
      </c>
      <c r="BU9" s="24">
        <v>0</v>
      </c>
      <c r="BV9" s="50">
        <f t="shared" ref="BV9:BV17" si="494">BU9/BU$19*100</f>
        <v>0</v>
      </c>
      <c r="BW9" s="24">
        <v>0</v>
      </c>
      <c r="BX9" s="24">
        <f t="shared" ref="BX9:BX17" si="495">BS9+BU9</f>
        <v>3</v>
      </c>
      <c r="BY9" s="52">
        <f t="shared" si="8"/>
        <v>2.8514399771884805E-2</v>
      </c>
      <c r="BZ9" s="24">
        <v>3</v>
      </c>
      <c r="CA9" s="50">
        <f t="shared" ref="CA9:CA17" si="496">BZ9/BZ$19*100</f>
        <v>5.3495007132667617E-2</v>
      </c>
      <c r="CB9" s="24">
        <v>0</v>
      </c>
      <c r="CC9" s="50">
        <f t="shared" ref="CC9:CC17" si="497">CB9/CB$19*100</f>
        <v>0</v>
      </c>
      <c r="CD9" s="24">
        <v>0</v>
      </c>
      <c r="CE9" s="24">
        <f t="shared" ref="CE9:CE17" si="498">BZ9+CB9</f>
        <v>3</v>
      </c>
      <c r="CF9" s="52">
        <f t="shared" si="9"/>
        <v>2.8514399771884805E-2</v>
      </c>
      <c r="CG9" s="24">
        <v>3</v>
      </c>
      <c r="CH9" s="50">
        <f t="shared" ref="CH9:CH17" si="499">CG9/CG$19*100</f>
        <v>5.3495007132667617E-2</v>
      </c>
      <c r="CI9" s="24">
        <v>0</v>
      </c>
      <c r="CJ9" s="50">
        <f t="shared" ref="CJ9:CJ17" si="500">CI9/CI$19*100</f>
        <v>0</v>
      </c>
      <c r="CK9" s="24">
        <v>0</v>
      </c>
      <c r="CL9" s="24">
        <f t="shared" ref="CL9:CL17" si="501">CG9+CI9</f>
        <v>3</v>
      </c>
      <c r="CM9" s="52">
        <f t="shared" si="10"/>
        <v>2.8514399771884805E-2</v>
      </c>
      <c r="CN9" s="24">
        <v>3</v>
      </c>
      <c r="CO9" s="50">
        <f t="shared" ref="CO9:CO17" si="502">CN9/CN$19*100</f>
        <v>5.3495007132667617E-2</v>
      </c>
      <c r="CP9" s="24">
        <v>0</v>
      </c>
      <c r="CQ9" s="50">
        <f t="shared" ref="CQ9:CQ17" si="503">CP9/CP$19*100</f>
        <v>0</v>
      </c>
      <c r="CR9" s="24">
        <v>0</v>
      </c>
      <c r="CS9" s="24">
        <f t="shared" ref="CS9:CS17" si="504">CN9+CP9</f>
        <v>3</v>
      </c>
      <c r="CT9" s="52">
        <f t="shared" si="11"/>
        <v>2.8514399771884805E-2</v>
      </c>
      <c r="CU9" s="24">
        <v>3</v>
      </c>
      <c r="CV9" s="50">
        <f t="shared" ref="CV9:CV17" si="505">CU9/CU$19*100</f>
        <v>5.3504547886570351E-2</v>
      </c>
      <c r="CW9" s="24">
        <v>0</v>
      </c>
      <c r="CX9" s="50">
        <f t="shared" ref="CX9:CX17" si="506">CW9/CW$19*100</f>
        <v>0</v>
      </c>
      <c r="CY9" s="24">
        <v>0</v>
      </c>
      <c r="CZ9" s="24">
        <f t="shared" ref="CZ9:CZ17" si="507">CU9+CW9</f>
        <v>3</v>
      </c>
      <c r="DA9" s="52">
        <f t="shared" si="12"/>
        <v>2.8517110266159697E-2</v>
      </c>
      <c r="DB9" s="24">
        <v>3</v>
      </c>
      <c r="DC9" s="50">
        <f t="shared" ref="DC9:DC17" si="508">DB9/DB$19*100</f>
        <v>5.352363960749331E-2</v>
      </c>
      <c r="DD9" s="24">
        <v>0</v>
      </c>
      <c r="DE9" s="50">
        <f t="shared" ref="DE9:DE17" si="509">DD9/DD$19*100</f>
        <v>0</v>
      </c>
      <c r="DF9" s="24">
        <v>0</v>
      </c>
      <c r="DG9" s="141">
        <f t="shared" ref="DG9:DG17" si="510">DB9+DD9</f>
        <v>3</v>
      </c>
      <c r="DH9" s="52">
        <f t="shared" ref="DH9:DH17" si="511">DG9/DG$19*100</f>
        <v>2.8522532800912718E-2</v>
      </c>
      <c r="DI9" s="24">
        <v>3</v>
      </c>
      <c r="DJ9" s="50">
        <f t="shared" ref="DJ9:DJ17" si="512">DI9/DI$19*100</f>
        <v>5.353319057815846E-2</v>
      </c>
      <c r="DK9" s="24">
        <v>0</v>
      </c>
      <c r="DL9" s="50">
        <f t="shared" ref="DL9:DL17" si="513">DK9/DK$19*100</f>
        <v>0</v>
      </c>
      <c r="DM9" s="24">
        <v>0</v>
      </c>
      <c r="DN9" s="24">
        <f t="shared" ref="DN9:DN17" si="514">DI9+DK9</f>
        <v>3</v>
      </c>
      <c r="DO9" s="52">
        <f t="shared" si="13"/>
        <v>2.8533384059349437E-2</v>
      </c>
      <c r="DP9" s="24">
        <v>3</v>
      </c>
      <c r="DQ9" s="50">
        <f t="shared" ref="DQ9:DQ17" si="515">DP9/DP$19*100</f>
        <v>5.3542744958058185E-2</v>
      </c>
      <c r="DR9" s="24">
        <v>0</v>
      </c>
      <c r="DS9" s="50">
        <f t="shared" ref="DS9:DS17" si="516">DR9/DR$19*100</f>
        <v>0</v>
      </c>
      <c r="DT9" s="24">
        <v>0</v>
      </c>
      <c r="DU9" s="24">
        <f t="shared" ref="DU9:DU17" si="517">DP9+DR9</f>
        <v>3</v>
      </c>
      <c r="DV9" s="52">
        <f t="shared" si="14"/>
        <v>2.8536098164177685E-2</v>
      </c>
      <c r="DW9" s="24">
        <v>3</v>
      </c>
      <c r="DX9" s="50">
        <f t="shared" ref="DX9:DX17" si="518">DW9/DW$19*100</f>
        <v>5.3542744958058185E-2</v>
      </c>
      <c r="DY9" s="24">
        <v>0</v>
      </c>
      <c r="DZ9" s="50">
        <f t="shared" ref="DZ9:DZ17" si="519">DY9/DY$19*100</f>
        <v>0</v>
      </c>
      <c r="EA9" s="24">
        <v>0</v>
      </c>
      <c r="EB9" s="24">
        <f t="shared" ref="EB9:EB17" si="520">DW9+DY9</f>
        <v>3</v>
      </c>
      <c r="EC9" s="52">
        <f t="shared" si="15"/>
        <v>2.8538812785388126E-2</v>
      </c>
      <c r="ED9" s="24">
        <v>3</v>
      </c>
      <c r="EE9" s="50">
        <f t="shared" ref="EE9:EE17" si="521">ED9/ED$19*100</f>
        <v>5.3542744958058185E-2</v>
      </c>
      <c r="EF9" s="24">
        <v>0</v>
      </c>
      <c r="EG9" s="50">
        <f t="shared" ref="EG9:EG17" si="522">EF9/EF$19*100</f>
        <v>0</v>
      </c>
      <c r="EH9" s="24">
        <v>0</v>
      </c>
      <c r="EI9" s="24">
        <f t="shared" ref="EI9:EI17" si="523">ED9+EF9</f>
        <v>3</v>
      </c>
      <c r="EJ9" s="52">
        <f t="shared" si="16"/>
        <v>2.8538812785388126E-2</v>
      </c>
      <c r="EK9" s="24">
        <v>3</v>
      </c>
      <c r="EL9" s="50">
        <f t="shared" ref="EL9:EL17" si="524">EK9/EK$19*100</f>
        <v>5.3542744958058185E-2</v>
      </c>
      <c r="EM9" s="24">
        <v>0</v>
      </c>
      <c r="EN9" s="50">
        <f t="shared" ref="EN9:EN17" si="525">EM9/EM$19*100</f>
        <v>0</v>
      </c>
      <c r="EO9" s="24">
        <v>0</v>
      </c>
      <c r="EP9" s="24">
        <f t="shared" ref="EP9:EP17" si="526">EK9+EM9</f>
        <v>3</v>
      </c>
      <c r="EQ9" s="52">
        <f t="shared" si="17"/>
        <v>2.8541527923128151E-2</v>
      </c>
      <c r="ER9" s="24">
        <v>3</v>
      </c>
      <c r="ES9" s="50">
        <f t="shared" ref="ES9:ES17" si="527">ER9/ER$19*100</f>
        <v>5.353319057815846E-2</v>
      </c>
      <c r="ET9" s="24">
        <v>0</v>
      </c>
      <c r="EU9" s="50">
        <f t="shared" ref="EU9:EU17" si="528">ET9/ET$19*100</f>
        <v>0</v>
      </c>
      <c r="EV9" s="24">
        <v>0</v>
      </c>
      <c r="EW9" s="24">
        <f t="shared" ref="EW9:EW17" si="529">ER9+ET9</f>
        <v>3</v>
      </c>
      <c r="EX9" s="52">
        <f t="shared" si="18"/>
        <v>2.8544243577545196E-2</v>
      </c>
      <c r="EY9" s="24">
        <v>3</v>
      </c>
      <c r="EZ9" s="50">
        <f t="shared" ref="EZ9:EZ17" si="530">EY9/EY$19*100</f>
        <v>5.3542744958058185E-2</v>
      </c>
      <c r="FA9" s="24">
        <v>0</v>
      </c>
      <c r="FB9" s="50">
        <f t="shared" ref="FB9:FB17" si="531">FA9/FA$19*100</f>
        <v>0</v>
      </c>
      <c r="FC9" s="24">
        <v>0</v>
      </c>
      <c r="FD9" s="141">
        <f t="shared" ref="FD9:FD17" si="532">EY9+FA9</f>
        <v>3</v>
      </c>
      <c r="FE9" s="52">
        <f t="shared" ref="FE9:FE17" si="533">FD9/FD$19*100</f>
        <v>2.8552393642333682E-2</v>
      </c>
      <c r="FF9" s="24">
        <v>3</v>
      </c>
      <c r="FG9" s="50">
        <f t="shared" ref="FG9:FG17" si="534">FF9/FF$19*100</f>
        <v>5.3552302749018212E-2</v>
      </c>
      <c r="FH9" s="24">
        <v>0</v>
      </c>
      <c r="FI9" s="50">
        <f t="shared" ref="FI9:FI17" si="535">FH9/FH$19*100</f>
        <v>0</v>
      </c>
      <c r="FJ9" s="24">
        <v>0</v>
      </c>
      <c r="FK9" s="24">
        <f t="shared" ref="FK9:FK17" si="536">FF9+FH9</f>
        <v>3</v>
      </c>
      <c r="FL9" s="52">
        <f t="shared" si="19"/>
        <v>2.8560548362528561E-2</v>
      </c>
      <c r="FM9" s="24">
        <v>3</v>
      </c>
      <c r="FN9" s="50">
        <f t="shared" ref="FN9:FN17" si="537">FM9/FM$19*100</f>
        <v>5.3561863952865559E-2</v>
      </c>
      <c r="FO9" s="24">
        <v>0</v>
      </c>
      <c r="FP9" s="50">
        <f t="shared" ref="FP9:FP17" si="538">FO9/FO$19*100</f>
        <v>0</v>
      </c>
      <c r="FQ9" s="24">
        <v>0</v>
      </c>
      <c r="FR9" s="24">
        <f t="shared" ref="FR9:FR17" si="539">FM9+FO9</f>
        <v>3</v>
      </c>
      <c r="FS9" s="52">
        <f t="shared" si="20"/>
        <v>2.8565987430965528E-2</v>
      </c>
      <c r="FT9" s="24">
        <v>3</v>
      </c>
      <c r="FU9" s="50">
        <f t="shared" ref="FU9:FU17" si="540">FT9/FT$19*100</f>
        <v>5.3628888094386845E-2</v>
      </c>
      <c r="FV9" s="24">
        <v>0</v>
      </c>
      <c r="FW9" s="50">
        <f t="shared" ref="FW9:FW17" si="541">FV9/FV$19*100</f>
        <v>0</v>
      </c>
      <c r="FX9" s="24">
        <v>0</v>
      </c>
      <c r="FY9" s="24">
        <f t="shared" ref="FY9:FY17" si="542">FT9+FV9</f>
        <v>3</v>
      </c>
      <c r="FZ9" s="52">
        <f t="shared" si="21"/>
        <v>2.8593213877239801E-2</v>
      </c>
      <c r="GA9" s="24">
        <v>3</v>
      </c>
      <c r="GB9" s="50">
        <f t="shared" ref="GB9:GB17" si="543">GA9/GA$19*100</f>
        <v>5.3628888094386845E-2</v>
      </c>
      <c r="GC9" s="24">
        <v>0</v>
      </c>
      <c r="GD9" s="50">
        <f t="shared" ref="GD9:GD17" si="544">GC9/GC$19*100</f>
        <v>0</v>
      </c>
      <c r="GE9" s="24">
        <v>0</v>
      </c>
      <c r="GF9" s="24">
        <f t="shared" ref="GF9:GF17" si="545">GA9+GC9</f>
        <v>3</v>
      </c>
      <c r="GG9" s="52">
        <f t="shared" si="22"/>
        <v>2.8593213877239801E-2</v>
      </c>
      <c r="GH9" s="24">
        <v>3</v>
      </c>
      <c r="GI9" s="50">
        <f t="shared" ref="GI9:GI17" si="546">GH9/GH$19*100</f>
        <v>5.3648068669527899E-2</v>
      </c>
      <c r="GJ9" s="24">
        <v>0</v>
      </c>
      <c r="GK9" s="50">
        <f t="shared" ref="GK9:GK17" si="547">GJ9/GJ$19*100</f>
        <v>0</v>
      </c>
      <c r="GL9" s="24">
        <v>0</v>
      </c>
      <c r="GM9" s="24">
        <f t="shared" ref="GM9:GM17" si="548">GH9+GJ9</f>
        <v>3</v>
      </c>
      <c r="GN9" s="52">
        <f t="shared" si="23"/>
        <v>2.8598665395614873E-2</v>
      </c>
      <c r="GO9" s="24">
        <v>3</v>
      </c>
      <c r="GP9" s="50">
        <f t="shared" ref="GP9:GP17" si="549">GO9/GO$19*100</f>
        <v>5.3696080186146411E-2</v>
      </c>
      <c r="GQ9" s="24">
        <v>0</v>
      </c>
      <c r="GR9" s="50">
        <f t="shared" ref="GR9:GR17" si="550">GQ9/GQ$19*100</f>
        <v>0</v>
      </c>
      <c r="GS9" s="24">
        <v>0</v>
      </c>
      <c r="GT9" s="24">
        <f t="shared" ref="GT9:GT17" si="551">GO9+GQ9</f>
        <v>3</v>
      </c>
      <c r="GU9" s="52">
        <f t="shared" si="24"/>
        <v>2.8620492272467084E-2</v>
      </c>
      <c r="GV9" s="24">
        <v>3</v>
      </c>
      <c r="GW9" s="50">
        <f t="shared" ref="GW9:GW17" si="552">GV9/GV$19*100</f>
        <v>5.3705692803437163E-2</v>
      </c>
      <c r="GX9" s="24">
        <v>0</v>
      </c>
      <c r="GY9" s="50">
        <f t="shared" ref="GY9:GY17" si="553">GX9/GX$19*100</f>
        <v>0</v>
      </c>
      <c r="GZ9" s="24">
        <v>0</v>
      </c>
      <c r="HA9" s="141">
        <f t="shared" ref="HA9:HA17" si="554">GV9+GX9</f>
        <v>3</v>
      </c>
      <c r="HB9" s="52">
        <f t="shared" ref="HB9:HB17" si="555">HA9/HA$19*100</f>
        <v>2.8625954198473285E-2</v>
      </c>
      <c r="HC9" s="24">
        <v>3</v>
      </c>
      <c r="HD9" s="50">
        <f t="shared" ref="HD9:HD17" si="556">HC9/HC$19*100</f>
        <v>5.3705692803437163E-2</v>
      </c>
      <c r="HE9" s="24">
        <v>0</v>
      </c>
      <c r="HF9" s="50">
        <f t="shared" ref="HF9:HF17" si="557">HE9/HE$19*100</f>
        <v>0</v>
      </c>
      <c r="HG9" s="24">
        <v>0</v>
      </c>
      <c r="HH9" s="24">
        <f t="shared" ref="HH9:HH17" si="558">HC9+HE9</f>
        <v>3</v>
      </c>
      <c r="HI9" s="52">
        <f t="shared" si="25"/>
        <v>2.8628685943315198E-2</v>
      </c>
      <c r="HJ9" s="24">
        <v>3</v>
      </c>
      <c r="HK9" s="50">
        <f t="shared" ref="HK9:HK17" si="559">HJ9/HJ$19*100</f>
        <v>5.3715308863025966E-2</v>
      </c>
      <c r="HL9" s="24">
        <v>0</v>
      </c>
      <c r="HM9" s="50">
        <f t="shared" ref="HM9:HM17" si="560">HL9/HL$19*100</f>
        <v>0</v>
      </c>
      <c r="HN9" s="24">
        <v>0</v>
      </c>
      <c r="HO9" s="24">
        <f t="shared" ref="HO9:HO17" si="561">HJ9+HL9</f>
        <v>3</v>
      </c>
      <c r="HP9" s="52">
        <f t="shared" si="26"/>
        <v>2.8634150997422926E-2</v>
      </c>
      <c r="HQ9" s="24">
        <v>3</v>
      </c>
      <c r="HR9" s="50">
        <f t="shared" ref="HR9:HR17" si="562">HQ9/HQ$19*100</f>
        <v>5.3753807561368931E-2</v>
      </c>
      <c r="HS9" s="24">
        <v>0</v>
      </c>
      <c r="HT9" s="50">
        <f t="shared" ref="HT9:HT17" si="563">HS9/HS$19*100</f>
        <v>0</v>
      </c>
      <c r="HU9" s="24">
        <v>0</v>
      </c>
      <c r="HV9" s="24">
        <f t="shared" ref="HV9:HV17" si="564">HQ9+HS9</f>
        <v>3</v>
      </c>
      <c r="HW9" s="52">
        <f t="shared" si="27"/>
        <v>2.8650558685894376E-2</v>
      </c>
      <c r="HX9" s="24">
        <v>3</v>
      </c>
      <c r="HY9" s="50">
        <f t="shared" ref="HY9:HY17" si="565">HX9/HX$19*100</f>
        <v>5.3753807561368931E-2</v>
      </c>
      <c r="HZ9" s="24">
        <v>0</v>
      </c>
      <c r="IA9" s="50">
        <f t="shared" ref="IA9:IA17" si="566">HZ9/HZ$19*100</f>
        <v>0</v>
      </c>
      <c r="IB9" s="24">
        <v>0</v>
      </c>
      <c r="IC9" s="24">
        <f t="shared" ref="IC9:IC17" si="567">HX9+HZ9</f>
        <v>3</v>
      </c>
      <c r="ID9" s="52">
        <f t="shared" si="28"/>
        <v>2.8656032094755948E-2</v>
      </c>
      <c r="IE9" s="24">
        <v>3</v>
      </c>
      <c r="IF9" s="50">
        <f t="shared" ref="IF9:IF17" si="568">IE9/IE$19*100</f>
        <v>5.3782717820007174E-2</v>
      </c>
      <c r="IG9" s="24">
        <v>0</v>
      </c>
      <c r="IH9" s="50">
        <f t="shared" ref="IH9:IH17" si="569">IG9/IG$19*100</f>
        <v>0</v>
      </c>
      <c r="II9" s="24">
        <v>0</v>
      </c>
      <c r="IJ9" s="24">
        <f t="shared" ref="IJ9:IJ17" si="570">IE9+IG9</f>
        <v>3</v>
      </c>
      <c r="IK9" s="52">
        <f t="shared" si="29"/>
        <v>2.8664246130326771E-2</v>
      </c>
      <c r="IL9" s="24">
        <v>3</v>
      </c>
      <c r="IM9" s="50">
        <f t="shared" ref="IM9:IM17" si="571">IL9/IL$19*100</f>
        <v>5.3947131810825395E-2</v>
      </c>
      <c r="IN9" s="24">
        <v>0</v>
      </c>
      <c r="IO9" s="50">
        <f t="shared" ref="IO9:IO17" si="572">IN9/IN$19*100</f>
        <v>0</v>
      </c>
      <c r="IP9" s="24">
        <v>0</v>
      </c>
      <c r="IQ9" s="24">
        <f t="shared" ref="IQ9:IQ17" si="573">IL9+IN9</f>
        <v>3</v>
      </c>
      <c r="IR9" s="52">
        <f t="shared" si="30"/>
        <v>2.8738384902768463E-2</v>
      </c>
      <c r="IS9" s="24">
        <v>3</v>
      </c>
      <c r="IT9" s="50">
        <f t="shared" ref="IT9:IT17" si="574">IS9/IS$19*100</f>
        <v>5.3976250449802088E-2</v>
      </c>
      <c r="IU9" s="24">
        <v>0</v>
      </c>
      <c r="IV9" s="50">
        <f t="shared" ref="IV9:IV17" si="575">IU9/IU$19*100</f>
        <v>0</v>
      </c>
      <c r="IW9" s="24">
        <v>0</v>
      </c>
      <c r="IX9" s="141">
        <f t="shared" ref="IX9:IX17" si="576">IS9+IU9</f>
        <v>3</v>
      </c>
      <c r="IY9" s="52">
        <f t="shared" ref="IY9:IY17" si="577">IX9/IX$19*100</f>
        <v>2.8749401054144707E-2</v>
      </c>
      <c r="IZ9" s="24">
        <v>2</v>
      </c>
      <c r="JA9" s="50">
        <f t="shared" ref="JA9:JA17" si="578">IZ9/IZ$19*100</f>
        <v>3.6036036036036036E-2</v>
      </c>
      <c r="JB9" s="24">
        <v>0</v>
      </c>
      <c r="JC9" s="50">
        <f t="shared" ref="JC9:JC17" si="579">JB9/JB$19*100</f>
        <v>0</v>
      </c>
      <c r="JD9" s="24">
        <v>0</v>
      </c>
      <c r="JE9" s="24">
        <f t="shared" ref="JE9:JE17" si="580">IZ9+JB9</f>
        <v>2</v>
      </c>
      <c r="JF9" s="52">
        <f t="shared" si="31"/>
        <v>1.9188333493236114E-2</v>
      </c>
      <c r="JG9" s="24">
        <v>2</v>
      </c>
      <c r="JH9" s="50">
        <f t="shared" ref="JH9:JH17" si="581">JG9/JG$19*100</f>
        <v>3.604253018561903E-2</v>
      </c>
      <c r="JI9" s="24">
        <v>0</v>
      </c>
      <c r="JJ9" s="50">
        <f t="shared" ref="JJ9:JJ17" si="582">JI9/JI$19*100</f>
        <v>0</v>
      </c>
      <c r="JK9" s="24">
        <v>0</v>
      </c>
      <c r="JL9" s="24">
        <f t="shared" ref="JL9:JL17" si="583">JG9+JI9</f>
        <v>2</v>
      </c>
      <c r="JM9" s="52">
        <f t="shared" si="32"/>
        <v>1.9195700163163451E-2</v>
      </c>
      <c r="JN9" s="24">
        <v>2</v>
      </c>
      <c r="JO9" s="50">
        <f t="shared" ref="JO9:JO17" si="584">JN9/JN$19*100</f>
        <v>3.6049026676279738E-2</v>
      </c>
      <c r="JP9" s="24">
        <v>0</v>
      </c>
      <c r="JQ9" s="50">
        <f t="shared" ref="JQ9:JQ17" si="585">JP9/JP$19*100</f>
        <v>0</v>
      </c>
      <c r="JR9" s="24">
        <v>0</v>
      </c>
      <c r="JS9" s="24">
        <f t="shared" ref="JS9:JS17" si="586">JN9+JP9</f>
        <v>2</v>
      </c>
      <c r="JT9" s="52">
        <f t="shared" si="33"/>
        <v>1.919938561966017E-2</v>
      </c>
      <c r="JU9" s="24">
        <v>2</v>
      </c>
      <c r="JV9" s="50">
        <f t="shared" ref="JV9:JV17" si="587">JU9/JU$19*100</f>
        <v>3.6049026676279738E-2</v>
      </c>
      <c r="JW9" s="24">
        <v>0</v>
      </c>
      <c r="JX9" s="50">
        <f t="shared" ref="JX9:JX17" si="588">JW9/JW$19*100</f>
        <v>0</v>
      </c>
      <c r="JY9" s="24">
        <v>0</v>
      </c>
      <c r="JZ9" s="24">
        <f t="shared" ref="JZ9:JZ17" si="589">JU9+JW9</f>
        <v>2</v>
      </c>
      <c r="KA9" s="52">
        <f t="shared" si="34"/>
        <v>1.919938561966017E-2</v>
      </c>
      <c r="KB9" s="24">
        <v>2</v>
      </c>
      <c r="KC9" s="50">
        <f t="shared" ref="KC9:KC17" si="590">KB9/KB$19*100</f>
        <v>3.60555255092843E-2</v>
      </c>
      <c r="KD9" s="24">
        <v>0</v>
      </c>
      <c r="KE9" s="50">
        <f t="shared" ref="KE9:KE17" si="591">KD9/KD$19*100</f>
        <v>0</v>
      </c>
      <c r="KF9" s="24">
        <v>0</v>
      </c>
      <c r="KG9" s="24">
        <f t="shared" ref="KG9:KG17" si="592">KB9+KD9</f>
        <v>2</v>
      </c>
      <c r="KH9" s="52">
        <f t="shared" si="35"/>
        <v>1.9201228878648235E-2</v>
      </c>
      <c r="KI9" s="24">
        <v>2</v>
      </c>
      <c r="KJ9" s="50">
        <f t="shared" ref="KJ9:KJ17" si="593">KI9/KI$19*100</f>
        <v>3.60555255092843E-2</v>
      </c>
      <c r="KK9" s="24">
        <v>0</v>
      </c>
      <c r="KL9" s="50">
        <f t="shared" ref="KL9:KL17" si="594">KK9/KK$19*100</f>
        <v>0</v>
      </c>
      <c r="KM9" s="24">
        <v>0</v>
      </c>
      <c r="KN9" s="24">
        <f t="shared" ref="KN9:KN17" si="595">KI9+KK9</f>
        <v>2</v>
      </c>
      <c r="KO9" s="52">
        <f t="shared" si="36"/>
        <v>1.9203072491598656E-2</v>
      </c>
      <c r="KP9" s="24">
        <v>2</v>
      </c>
      <c r="KQ9" s="50">
        <f t="shared" ref="KQ9:KQ17" si="596">KP9/KP$19*100</f>
        <v>3.6075036075036072E-2</v>
      </c>
      <c r="KR9" s="24">
        <v>0</v>
      </c>
      <c r="KS9" s="50">
        <f t="shared" ref="KS9:KS17" si="597">KR9/KR$19*100</f>
        <v>0</v>
      </c>
      <c r="KT9" s="24">
        <v>0</v>
      </c>
      <c r="KU9" s="141">
        <f t="shared" ref="KU9:KU17" si="598">KP9+KR9</f>
        <v>2</v>
      </c>
      <c r="KV9" s="52">
        <f t="shared" ref="KV9:KV17" si="599">KU9/KU$19*100</f>
        <v>1.920860545524395E-2</v>
      </c>
      <c r="KW9" s="24">
        <v>2</v>
      </c>
      <c r="KX9" s="50">
        <f t="shared" ref="KX9:KX17" si="600">KW9/KW$19*100</f>
        <v>3.6101083032490974E-2</v>
      </c>
      <c r="KY9" s="24">
        <v>0</v>
      </c>
      <c r="KZ9" s="50">
        <f t="shared" ref="KZ9:KZ17" si="601">KY9/KY$19*100</f>
        <v>0</v>
      </c>
      <c r="LA9" s="24">
        <v>0</v>
      </c>
      <c r="LB9" s="24">
        <f t="shared" ref="LB9:LB17" si="602">KW9+KY9</f>
        <v>2</v>
      </c>
      <c r="LC9" s="52">
        <f t="shared" si="37"/>
        <v>1.9217834150091286E-2</v>
      </c>
      <c r="LD9" s="24">
        <v>2</v>
      </c>
      <c r="LE9" s="50">
        <f t="shared" ref="LE9:LE17" si="603">LD9/LD$19*100</f>
        <v>3.6140224069389229E-2</v>
      </c>
      <c r="LF9" s="24">
        <v>0</v>
      </c>
      <c r="LG9" s="50">
        <f t="shared" ref="LG9:LG17" si="604">LF9/LF$19*100</f>
        <v>0</v>
      </c>
      <c r="LH9" s="24">
        <v>0</v>
      </c>
      <c r="LI9" s="24">
        <f t="shared" ref="LI9:LI17" si="605">LD9+LF9</f>
        <v>2</v>
      </c>
      <c r="LJ9" s="52">
        <f t="shared" si="38"/>
        <v>1.9228920296125374E-2</v>
      </c>
      <c r="LK9" s="24">
        <v>2</v>
      </c>
      <c r="LL9" s="50">
        <f t="shared" ref="LL9:LL17" si="606">LK9/LK$19*100</f>
        <v>3.6146755828664376E-2</v>
      </c>
      <c r="LM9" s="24">
        <v>0</v>
      </c>
      <c r="LN9" s="50">
        <f t="shared" ref="LN9:LN17" si="607">LM9/LM$19*100</f>
        <v>0</v>
      </c>
      <c r="LO9" s="24">
        <v>0</v>
      </c>
      <c r="LP9" s="24">
        <f t="shared" ref="LP9:LP17" si="608">LK9+LM9</f>
        <v>2</v>
      </c>
      <c r="LQ9" s="52">
        <f t="shared" si="39"/>
        <v>1.9232618521011637E-2</v>
      </c>
      <c r="LR9" s="24">
        <v>2</v>
      </c>
      <c r="LS9" s="50">
        <f t="shared" ref="LS9:LS17" si="609">LR9/LR$19*100</f>
        <v>3.6153289949385395E-2</v>
      </c>
      <c r="LT9" s="24">
        <v>0</v>
      </c>
      <c r="LU9" s="50">
        <f t="shared" ref="LU9:LU17" si="610">LT9/LT$19*100</f>
        <v>0</v>
      </c>
      <c r="LV9" s="24">
        <v>0</v>
      </c>
      <c r="LW9" s="24">
        <f t="shared" ref="LW9:LW17" si="611">LR9+LT9</f>
        <v>2</v>
      </c>
      <c r="LX9" s="52">
        <f t="shared" si="40"/>
        <v>1.9238168526356292E-2</v>
      </c>
      <c r="LY9" s="24">
        <v>2</v>
      </c>
      <c r="LZ9" s="50">
        <f t="shared" ref="LZ9:LZ17" si="612">LY9/LY$19*100</f>
        <v>3.6166365280289332E-2</v>
      </c>
      <c r="MA9" s="24">
        <v>0</v>
      </c>
      <c r="MB9" s="50">
        <f t="shared" ref="MB9:MB17" si="613">MA9/MA$19*100</f>
        <v>0</v>
      </c>
      <c r="MC9" s="24">
        <v>0</v>
      </c>
      <c r="MD9" s="24">
        <f t="shared" ref="MD9:MD17" si="614">LY9+MA9</f>
        <v>2</v>
      </c>
      <c r="ME9" s="52">
        <f t="shared" si="41"/>
        <v>1.9241870309794112E-2</v>
      </c>
      <c r="MF9" s="24">
        <v>2</v>
      </c>
      <c r="MG9" s="50">
        <f t="shared" ref="MG9:MG17" si="615">MF9/MF$19*100</f>
        <v>3.6179450072358899E-2</v>
      </c>
      <c r="MH9" s="24">
        <v>0</v>
      </c>
      <c r="MI9" s="50">
        <f t="shared" ref="MI9:MI17" si="616">MH9/MH$19*100</f>
        <v>0</v>
      </c>
      <c r="MJ9" s="24">
        <v>0</v>
      </c>
      <c r="MK9" s="24">
        <f t="shared" ref="MK9:MK17" si="617">MF9+MH9</f>
        <v>2</v>
      </c>
      <c r="ML9" s="52">
        <f t="shared" si="42"/>
        <v>1.9249278152069296E-2</v>
      </c>
      <c r="MM9" s="24">
        <v>2</v>
      </c>
      <c r="MN9" s="50">
        <f t="shared" ref="MN9:MN17" si="618">MM9/MM$19*100</f>
        <v>3.6179450072358899E-2</v>
      </c>
      <c r="MO9" s="24">
        <v>0</v>
      </c>
      <c r="MP9" s="50">
        <f t="shared" ref="MP9:MP17" si="619">MO9/MO$19*100</f>
        <v>0</v>
      </c>
      <c r="MQ9" s="24">
        <v>0</v>
      </c>
      <c r="MR9" s="141">
        <f t="shared" ref="MR9:MR17" si="620">MM9+MO9</f>
        <v>2</v>
      </c>
      <c r="MS9" s="52">
        <f t="shared" ref="MS9:MS17" si="621">MR9/MR$19*100</f>
        <v>1.9252984212552945E-2</v>
      </c>
      <c r="MT9" s="24">
        <v>2</v>
      </c>
      <c r="MU9" s="50">
        <f t="shared" ref="MU9:MU17" si="622">MT9/MT$19*100</f>
        <v>3.6179450072358899E-2</v>
      </c>
      <c r="MV9" s="24">
        <v>0</v>
      </c>
      <c r="MW9" s="50">
        <f t="shared" ref="MW9:MW17" si="623">MV9/MV$19*100</f>
        <v>0</v>
      </c>
      <c r="MX9" s="24">
        <v>0</v>
      </c>
      <c r="MY9" s="24">
        <f t="shared" ref="MY9:MY17" si="624">MT9+MV9</f>
        <v>2</v>
      </c>
      <c r="MZ9" s="52">
        <f t="shared" si="43"/>
        <v>1.9252984212552945E-2</v>
      </c>
      <c r="NA9" s="24">
        <v>2</v>
      </c>
      <c r="NB9" s="50">
        <f t="shared" ref="NB9:NB17" si="625">NA9/NA$19*100</f>
        <v>3.6185996019540437E-2</v>
      </c>
      <c r="NC9" s="24">
        <v>0</v>
      </c>
      <c r="ND9" s="50">
        <f t="shared" ref="ND9:ND17" si="626">NC9/NC$19*100</f>
        <v>0</v>
      </c>
      <c r="NE9" s="24">
        <v>0</v>
      </c>
      <c r="NF9" s="24">
        <f t="shared" ref="NF9:NF17" si="627">NA9+NC9</f>
        <v>2</v>
      </c>
      <c r="NG9" s="52">
        <f t="shared" si="44"/>
        <v>1.9262255610131947E-2</v>
      </c>
      <c r="NH9" s="24">
        <v>2</v>
      </c>
      <c r="NI9" s="50">
        <f t="shared" ref="NI9:NI17" si="628">NH9/NH$19*100</f>
        <v>3.6212203512583738E-2</v>
      </c>
      <c r="NJ9" s="24">
        <v>0</v>
      </c>
      <c r="NK9" s="50">
        <f t="shared" ref="NK9:NK17" si="629">NJ9/NJ$19*100</f>
        <v>0</v>
      </c>
      <c r="NL9" s="24">
        <v>0</v>
      </c>
      <c r="NM9" s="24">
        <f t="shared" ref="NM9:NM17" si="630">NH9+NJ9</f>
        <v>2</v>
      </c>
      <c r="NN9" s="52">
        <f t="shared" si="45"/>
        <v>1.9275250578257516E-2</v>
      </c>
      <c r="NO9" s="24">
        <v>2</v>
      </c>
      <c r="NP9" s="50">
        <f t="shared" ref="NP9:NP17" si="631">NO9/NO$19*100</f>
        <v>3.6225321499728312E-2</v>
      </c>
      <c r="NQ9" s="24">
        <v>0</v>
      </c>
      <c r="NR9" s="50">
        <f t="shared" ref="NR9:NR17" si="632">NQ9/NQ$19*100</f>
        <v>0</v>
      </c>
      <c r="NS9" s="24">
        <v>0</v>
      </c>
      <c r="NT9" s="24">
        <f t="shared" ref="NT9:NT17" si="633">NO9+NQ9</f>
        <v>2</v>
      </c>
      <c r="NU9" s="52">
        <f t="shared" si="46"/>
        <v>1.9280825219319387E-2</v>
      </c>
      <c r="NV9" s="24">
        <v>2</v>
      </c>
      <c r="NW9" s="50">
        <f t="shared" ref="NW9:NW17" si="634">NV9/NV$19*100</f>
        <v>3.6231884057971016E-2</v>
      </c>
      <c r="NX9" s="24">
        <v>0</v>
      </c>
      <c r="NY9" s="50">
        <f t="shared" ref="NY9:NY17" si="635">NX9/NX$19*100</f>
        <v>0</v>
      </c>
      <c r="NZ9" s="24">
        <v>0</v>
      </c>
      <c r="OA9" s="24">
        <f t="shared" ref="OA9:OA17" si="636">NV9+NX9</f>
        <v>2</v>
      </c>
      <c r="OB9" s="52">
        <f t="shared" si="47"/>
        <v>1.9286403085824494E-2</v>
      </c>
      <c r="OC9" s="24">
        <v>2</v>
      </c>
      <c r="OD9" s="50">
        <f t="shared" ref="OD9:OD17" si="637">OC9/OC$19*100</f>
        <v>3.6231884057971016E-2</v>
      </c>
      <c r="OE9" s="24">
        <v>0</v>
      </c>
      <c r="OF9" s="50">
        <f t="shared" ref="OF9:OF17" si="638">OE9/OE$19*100</f>
        <v>0</v>
      </c>
      <c r="OG9" s="24">
        <v>0</v>
      </c>
      <c r="OH9" s="24">
        <f t="shared" ref="OH9:OH17" si="639">OC9+OE9</f>
        <v>2</v>
      </c>
      <c r="OI9" s="52">
        <f t="shared" si="48"/>
        <v>1.9290123456790122E-2</v>
      </c>
      <c r="OJ9" s="141">
        <v>2</v>
      </c>
      <c r="OK9" s="50">
        <f t="shared" ref="OK9:OK17" si="640">OJ9/OJ$19*100</f>
        <v>3.6258158085569252E-2</v>
      </c>
      <c r="OL9" s="141">
        <v>0</v>
      </c>
      <c r="OM9" s="50">
        <f t="shared" ref="OM9:OM17" si="641">OL9/OL$19*100</f>
        <v>0</v>
      </c>
      <c r="ON9" s="24">
        <v>0</v>
      </c>
      <c r="OO9" s="141">
        <f t="shared" ref="OO9:OO17" si="642">OJ9+OL9</f>
        <v>2</v>
      </c>
      <c r="OP9" s="52">
        <f t="shared" ref="OP9:OP17" si="643">OO9/OO$19*100</f>
        <v>1.9303156066016791E-2</v>
      </c>
      <c r="OQ9" s="24">
        <v>2</v>
      </c>
      <c r="OR9" s="50">
        <f t="shared" ref="OR9:OR17" si="644">OQ9/OQ$19*100</f>
        <v>3.6284470246734396E-2</v>
      </c>
      <c r="OS9" s="24">
        <v>0</v>
      </c>
      <c r="OT9" s="50">
        <f t="shared" ref="OT9:OT17" si="645">OS9/OS$19*100</f>
        <v>0</v>
      </c>
      <c r="OU9" s="24">
        <v>0</v>
      </c>
      <c r="OV9" s="24">
        <f t="shared" ref="OV9:OV17" si="646">OQ9+OS9</f>
        <v>2</v>
      </c>
      <c r="OW9" s="52">
        <f t="shared" si="49"/>
        <v>1.9314340898116851E-2</v>
      </c>
      <c r="OX9" s="24">
        <v>1</v>
      </c>
      <c r="OY9" s="50">
        <f t="shared" ref="OY9:OY17" si="647">OX9/OX$19*100</f>
        <v>1.8152114721365041E-2</v>
      </c>
      <c r="OZ9" s="24">
        <v>0</v>
      </c>
      <c r="PA9" s="50">
        <f t="shared" ref="PA9:PA17" si="648">OZ9/OZ$19*100</f>
        <v>0</v>
      </c>
      <c r="PB9" s="24">
        <v>0</v>
      </c>
      <c r="PC9" s="24">
        <f t="shared" ref="PC9:PC17" si="649">OX9+OZ9</f>
        <v>1</v>
      </c>
      <c r="PD9" s="52">
        <f t="shared" si="50"/>
        <v>9.6609023282774615E-3</v>
      </c>
      <c r="PE9" s="24">
        <v>1</v>
      </c>
      <c r="PF9" s="50">
        <f t="shared" ref="PF9:PF17" si="650">PE9/PE$19*100</f>
        <v>1.8181818181818181E-2</v>
      </c>
      <c r="PG9" s="24">
        <v>0</v>
      </c>
      <c r="PH9" s="50">
        <f t="shared" ref="PH9:PH17" si="651">PG9/PG$19*100</f>
        <v>0</v>
      </c>
      <c r="PI9" s="24">
        <v>0</v>
      </c>
      <c r="PJ9" s="24">
        <f t="shared" ref="PJ9:PJ17" si="652">PE9+PG9</f>
        <v>1</v>
      </c>
      <c r="PK9" s="52">
        <f t="shared" si="51"/>
        <v>9.6721152916142764E-3</v>
      </c>
      <c r="PL9" s="24">
        <v>1</v>
      </c>
      <c r="PM9" s="50">
        <f t="shared" ref="PM9:PM17" si="653">PL9/PL$19*100</f>
        <v>1.8188432157148052E-2</v>
      </c>
      <c r="PN9" s="24">
        <v>0</v>
      </c>
      <c r="PO9" s="50">
        <f t="shared" ref="PO9:PO17" si="654">PN9/PN$19*100</f>
        <v>0</v>
      </c>
      <c r="PP9" s="24">
        <v>0</v>
      </c>
      <c r="PQ9" s="24">
        <f t="shared" ref="PQ9:PQ17" si="655">PL9+PN9</f>
        <v>1</v>
      </c>
      <c r="PR9" s="52">
        <f t="shared" si="52"/>
        <v>9.6767950454809369E-3</v>
      </c>
      <c r="PS9" s="24">
        <v>1</v>
      </c>
      <c r="PT9" s="50">
        <f t="shared" ref="PT9:PT17" si="656">PS9/PS$19*100</f>
        <v>1.8198362147406735E-2</v>
      </c>
      <c r="PU9" s="24">
        <v>0</v>
      </c>
      <c r="PV9" s="50">
        <f t="shared" ref="PV9:PV17" si="657">PU9/PU$19*100</f>
        <v>0</v>
      </c>
      <c r="PW9" s="24">
        <v>0</v>
      </c>
      <c r="PX9" s="24">
        <f t="shared" ref="PX9:PX17" si="658">PS9+PU9</f>
        <v>1</v>
      </c>
      <c r="PY9" s="52">
        <f t="shared" si="53"/>
        <v>9.6824167312161129E-3</v>
      </c>
      <c r="PZ9" s="24">
        <v>1</v>
      </c>
      <c r="QA9" s="50">
        <f t="shared" ref="QA9:QA17" si="659">PZ9/PZ$19*100</f>
        <v>1.8218254691200583E-2</v>
      </c>
      <c r="QB9" s="24">
        <v>0</v>
      </c>
      <c r="QC9" s="50">
        <f t="shared" ref="QC9:QC17" si="660">QB9/QB$19*100</f>
        <v>0</v>
      </c>
      <c r="QD9" s="24">
        <v>0</v>
      </c>
      <c r="QE9" s="24">
        <f t="shared" ref="QE9:QE17" si="661">PZ9+QB9</f>
        <v>1</v>
      </c>
      <c r="QF9" s="52">
        <f t="shared" si="54"/>
        <v>9.6927401376369106E-3</v>
      </c>
      <c r="QG9" s="24">
        <v>1</v>
      </c>
      <c r="QH9" s="50">
        <f t="shared" ref="QH9:QH17" si="662">QG9/QG$19*100</f>
        <v>1.8224895206852561E-2</v>
      </c>
      <c r="QI9" s="24">
        <v>0</v>
      </c>
      <c r="QJ9" s="50">
        <f t="shared" ref="QJ9:QJ17" si="663">QI9/QI$19*100</f>
        <v>0</v>
      </c>
      <c r="QK9" s="24">
        <v>0</v>
      </c>
      <c r="QL9" s="141">
        <f t="shared" ref="QL9:QL17" si="664">QG9+QI9</f>
        <v>1</v>
      </c>
      <c r="QM9" s="52">
        <f t="shared" ref="QM9:QM17" si="665">QL9/QL$19*100</f>
        <v>9.696499563657519E-3</v>
      </c>
      <c r="QN9" s="24">
        <v>1</v>
      </c>
      <c r="QO9" s="50">
        <f t="shared" ref="QO9:QO17" si="666">QN9/QN$19*100</f>
        <v>1.8264840182648401E-2</v>
      </c>
      <c r="QP9" s="24">
        <v>0</v>
      </c>
      <c r="QQ9" s="50">
        <f t="shared" ref="QQ9:QQ17" si="667">QP9/QP$19*100</f>
        <v>0</v>
      </c>
      <c r="QR9" s="24">
        <v>0</v>
      </c>
      <c r="QS9" s="24">
        <f t="shared" ref="QS9:QS17" si="668">QN9+QP9</f>
        <v>1</v>
      </c>
      <c r="QT9" s="52">
        <f t="shared" si="55"/>
        <v>9.7143967359626972E-3</v>
      </c>
      <c r="QU9" s="24">
        <v>1</v>
      </c>
      <c r="QV9" s="50">
        <f t="shared" ref="QV9:QV17" si="669">QU9/QU$19*100</f>
        <v>1.8278194114421494E-2</v>
      </c>
      <c r="QW9" s="24">
        <v>0</v>
      </c>
      <c r="QX9" s="50">
        <f t="shared" ref="QX9:QX17" si="670">QW9/QW$19*100</f>
        <v>0</v>
      </c>
      <c r="QY9" s="24">
        <v>0</v>
      </c>
      <c r="QZ9" s="24">
        <f t="shared" ref="QZ9:QZ17" si="671">QU9+QW9</f>
        <v>1</v>
      </c>
      <c r="RA9" s="52">
        <f t="shared" si="56"/>
        <v>9.7219521679953336E-3</v>
      </c>
      <c r="RB9" s="24">
        <v>1</v>
      </c>
      <c r="RC9" s="50">
        <f t="shared" ref="RC9:RC17" si="672">RB9/RB$19*100</f>
        <v>1.8288222384784201E-2</v>
      </c>
      <c r="RD9" s="24">
        <v>0</v>
      </c>
      <c r="RE9" s="50">
        <f t="shared" ref="RE9:RE17" si="673">RD9/RD$19*100</f>
        <v>0</v>
      </c>
      <c r="RF9" s="24">
        <v>0</v>
      </c>
      <c r="RG9" s="24">
        <f t="shared" ref="RG9:RG17" si="674">RB9+RD9</f>
        <v>1</v>
      </c>
      <c r="RH9" s="52">
        <f t="shared" si="57"/>
        <v>9.7247884858504326E-3</v>
      </c>
      <c r="RI9" s="24">
        <v>1</v>
      </c>
      <c r="RJ9" s="50">
        <f t="shared" ref="RJ9:RJ17" si="675">RI9/RI$19*100</f>
        <v>1.8294914013904134E-2</v>
      </c>
      <c r="RK9" s="24">
        <v>0</v>
      </c>
      <c r="RL9" s="50">
        <f t="shared" ref="RL9:RL17" si="676">RK9/RK$19*100</f>
        <v>0</v>
      </c>
      <c r="RM9" s="24">
        <v>0</v>
      </c>
      <c r="RN9" s="24">
        <f t="shared" ref="RN9:RN17" si="677">RI9+RK9</f>
        <v>1</v>
      </c>
      <c r="RO9" s="52">
        <f t="shared" si="58"/>
        <v>9.727626459143969E-3</v>
      </c>
      <c r="RP9" s="24">
        <v>1</v>
      </c>
      <c r="RQ9" s="50">
        <f t="shared" ref="RQ9:RQ17" si="678">RP9/RP$19*100</f>
        <v>1.830831197363603E-2</v>
      </c>
      <c r="RR9" s="24">
        <v>0</v>
      </c>
      <c r="RS9" s="50">
        <f t="shared" ref="RS9:RS17" si="679">RR9/RR$19*100</f>
        <v>0</v>
      </c>
      <c r="RT9" s="24">
        <v>0</v>
      </c>
      <c r="RU9" s="24">
        <f t="shared" ref="RU9:RU17" si="680">RP9+RR9</f>
        <v>1</v>
      </c>
      <c r="RV9" s="52">
        <f t="shared" si="59"/>
        <v>9.7352024922118374E-3</v>
      </c>
      <c r="RW9" s="24">
        <v>1</v>
      </c>
      <c r="RX9" s="50">
        <f t="shared" ref="RX9:RX17" si="681">RW9/RW$19*100</f>
        <v>1.8335166850018333E-2</v>
      </c>
      <c r="RY9" s="24">
        <v>0</v>
      </c>
      <c r="RZ9" s="50">
        <f t="shared" ref="RZ9:RZ17" si="682">RY9/RY$19*100</f>
        <v>0</v>
      </c>
      <c r="SA9" s="24">
        <v>0</v>
      </c>
      <c r="SB9" s="24">
        <f t="shared" ref="SB9:SB17" si="683">RW9+RY9</f>
        <v>1</v>
      </c>
      <c r="SC9" s="52">
        <f t="shared" si="60"/>
        <v>9.7465886939571145E-3</v>
      </c>
      <c r="SD9" s="24">
        <v>1</v>
      </c>
      <c r="SE9" s="50">
        <f t="shared" ref="SE9:SE17" si="684">SD9/SD$19*100</f>
        <v>1.834862385321101E-2</v>
      </c>
      <c r="SF9" s="24">
        <v>0</v>
      </c>
      <c r="SG9" s="50">
        <f t="shared" ref="SG9:SG17" si="685">SF9/SF$19*100</f>
        <v>0</v>
      </c>
      <c r="SH9" s="24">
        <v>0</v>
      </c>
      <c r="SI9" s="141">
        <f t="shared" ref="SI9:SI17" si="686">SD9+SF9</f>
        <v>1</v>
      </c>
      <c r="SJ9" s="52">
        <f t="shared" ref="SJ9:SJ17" si="687">SI9/SI$19*100</f>
        <v>9.7541943035505275E-3</v>
      </c>
      <c r="SK9" s="24">
        <v>1</v>
      </c>
      <c r="SL9" s="50">
        <f t="shared" ref="SL9:SL17" si="688">SK9/SK$19*100</f>
        <v>1.8378974453225509E-2</v>
      </c>
      <c r="SM9" s="24">
        <v>0</v>
      </c>
      <c r="SN9" s="50">
        <f t="shared" ref="SN9:SN17" si="689">SM9/SM$19*100</f>
        <v>0</v>
      </c>
      <c r="SO9" s="24">
        <v>0</v>
      </c>
      <c r="SP9" s="24">
        <f t="shared" ref="SP9:SP17" si="690">SK9+SM9</f>
        <v>1</v>
      </c>
      <c r="SQ9" s="52">
        <f t="shared" si="61"/>
        <v>9.7665787674577603E-3</v>
      </c>
      <c r="SR9" s="24">
        <v>1</v>
      </c>
      <c r="SS9" s="50">
        <f t="shared" ref="SS9:SS17" si="691">SR9/SR$19*100</f>
        <v>1.8399264029438821E-2</v>
      </c>
      <c r="ST9" s="24">
        <v>0</v>
      </c>
      <c r="SU9" s="50">
        <f t="shared" ref="SU9:SU17" si="692">ST9/ST$19*100</f>
        <v>0</v>
      </c>
      <c r="SV9" s="24">
        <v>0</v>
      </c>
      <c r="SW9" s="24">
        <f t="shared" ref="SW9:SW17" si="693">SR9+ST9</f>
        <v>1</v>
      </c>
      <c r="SX9" s="52">
        <f t="shared" si="62"/>
        <v>9.7770825185764555E-3</v>
      </c>
      <c r="SY9" s="24">
        <v>1</v>
      </c>
      <c r="SZ9" s="50">
        <f t="shared" ref="SZ9:SZ17" si="694">SY9/SY$19*100</f>
        <v>1.8419598452753729E-2</v>
      </c>
      <c r="TA9" s="24">
        <v>0</v>
      </c>
      <c r="TB9" s="50">
        <f t="shared" ref="TB9:TB17" si="695">TA9/TA$19*100</f>
        <v>0</v>
      </c>
      <c r="TC9" s="24">
        <v>0</v>
      </c>
      <c r="TD9" s="24">
        <f t="shared" ref="TD9:TD17" si="696">SY9+TA9</f>
        <v>1</v>
      </c>
      <c r="TE9" s="52">
        <f t="shared" si="63"/>
        <v>9.7914422794477627E-3</v>
      </c>
      <c r="TF9" s="24">
        <v>1</v>
      </c>
      <c r="TG9" s="50">
        <f t="shared" ref="TG9:TG17" si="697">TF9/TF$19*100</f>
        <v>1.8419598452753729E-2</v>
      </c>
      <c r="TH9" s="24">
        <v>0</v>
      </c>
      <c r="TI9" s="50">
        <f t="shared" ref="TI9:TI17" si="698">TH9/TH$19*100</f>
        <v>0</v>
      </c>
      <c r="TJ9" s="24">
        <v>0</v>
      </c>
      <c r="TK9" s="24">
        <f t="shared" ref="TK9:TK17" si="699">TF9+TH9</f>
        <v>1</v>
      </c>
      <c r="TL9" s="52">
        <f t="shared" si="64"/>
        <v>9.7914422794477627E-3</v>
      </c>
      <c r="TM9" s="24">
        <v>1</v>
      </c>
      <c r="TN9" s="50">
        <f t="shared" ref="TN9:TN17" si="700">TM9/TM$19*100</f>
        <v>1.8460402436773122E-2</v>
      </c>
      <c r="TO9" s="24">
        <v>0</v>
      </c>
      <c r="TP9" s="50">
        <f t="shared" ref="TP9:TP17" si="701">TO9/TO$19*100</f>
        <v>0</v>
      </c>
      <c r="TQ9" s="24">
        <v>0</v>
      </c>
      <c r="TR9" s="24">
        <f t="shared" ref="TR9:TR17" si="702">TM9+TO9</f>
        <v>1</v>
      </c>
      <c r="TS9" s="52">
        <f t="shared" si="65"/>
        <v>9.8087297694948519E-3</v>
      </c>
      <c r="TT9" s="24">
        <v>1</v>
      </c>
      <c r="TU9" s="50">
        <f t="shared" ref="TU9:TU17" si="703">TT9/TT$19*100</f>
        <v>1.8494544109487702E-2</v>
      </c>
      <c r="TV9" s="24">
        <v>0</v>
      </c>
      <c r="TW9" s="50">
        <f t="shared" ref="TW9:TW17" si="704">TV9/TV$19*100</f>
        <v>0</v>
      </c>
      <c r="TX9" s="24">
        <v>0</v>
      </c>
      <c r="TY9" s="24">
        <f t="shared" ref="TY9:TY17" si="705">TT9+TV9</f>
        <v>1</v>
      </c>
      <c r="TZ9" s="52">
        <f t="shared" si="66"/>
        <v>9.8222178567920638E-3</v>
      </c>
      <c r="UA9" s="141">
        <v>1</v>
      </c>
      <c r="UB9" s="50">
        <f t="shared" ref="UB9:UB17" si="706">UA9/UA$19*100</f>
        <v>1.8518518518518517E-2</v>
      </c>
      <c r="UC9" s="141">
        <v>0</v>
      </c>
      <c r="UD9" s="50">
        <f t="shared" ref="UD9:UD17" si="707">UC9/UC$19*100</f>
        <v>0</v>
      </c>
      <c r="UE9" s="24">
        <v>0</v>
      </c>
      <c r="UF9" s="141">
        <f t="shared" ref="UF9:UF17" si="708">UA9+UC9</f>
        <v>1</v>
      </c>
      <c r="UG9" s="52">
        <f t="shared" ref="UG9:UG17" si="709">UF9/UF$19*100</f>
        <v>9.8328416912487719E-3</v>
      </c>
      <c r="UH9" s="24">
        <v>1</v>
      </c>
      <c r="UI9" s="50">
        <f t="shared" ref="UI9:UI17" si="710">UH9/UH$19*100</f>
        <v>1.8545994065281901E-2</v>
      </c>
      <c r="UJ9" s="24">
        <v>0</v>
      </c>
      <c r="UK9" s="50">
        <f t="shared" ref="UK9:UK17" si="711">UJ9/UJ$19*100</f>
        <v>0</v>
      </c>
      <c r="UL9" s="24">
        <v>0</v>
      </c>
      <c r="UM9" s="24">
        <f t="shared" ref="UM9:UM17" si="712">UH9+UJ9</f>
        <v>1</v>
      </c>
      <c r="UN9" s="52">
        <f t="shared" si="67"/>
        <v>9.8463962189838522E-3</v>
      </c>
      <c r="UO9" s="24">
        <v>1</v>
      </c>
      <c r="UP9" s="50">
        <f t="shared" ref="UP9:UP17" si="713">UO9/UO$19*100</f>
        <v>1.859427296392711E-2</v>
      </c>
      <c r="UQ9" s="24">
        <v>0</v>
      </c>
      <c r="UR9" s="50">
        <f t="shared" ref="UR9:UR17" si="714">UQ9/UQ$19*100</f>
        <v>0</v>
      </c>
      <c r="US9" s="24">
        <v>0</v>
      </c>
      <c r="UT9" s="24">
        <f t="shared" ref="UT9:UT17" si="715">UO9+UQ9</f>
        <v>1</v>
      </c>
      <c r="UU9" s="52">
        <f t="shared" si="68"/>
        <v>9.8648515339844131E-3</v>
      </c>
      <c r="UV9" s="24">
        <v>1</v>
      </c>
      <c r="UW9" s="50">
        <f t="shared" ref="UW9:UW17" si="716">UV9/UV$19*100</f>
        <v>1.8628912071535022E-2</v>
      </c>
      <c r="UX9" s="24">
        <v>0</v>
      </c>
      <c r="UY9" s="50">
        <f t="shared" ref="UY9:UY17" si="717">UX9/UX$19*100</f>
        <v>0</v>
      </c>
      <c r="UZ9" s="24">
        <v>0</v>
      </c>
      <c r="VA9" s="24">
        <f t="shared" ref="VA9:VA17" si="718">UV9+UX9</f>
        <v>1</v>
      </c>
      <c r="VB9" s="52">
        <f t="shared" si="69"/>
        <v>9.8804465961861467E-3</v>
      </c>
      <c r="VC9" s="24">
        <v>1</v>
      </c>
      <c r="VD9" s="50">
        <f t="shared" ref="VD9:VD17" si="719">VC9/VC$19*100</f>
        <v>1.8646280067126608E-2</v>
      </c>
      <c r="VE9" s="24">
        <v>0</v>
      </c>
      <c r="VF9" s="50">
        <f t="shared" ref="VF9:VF17" si="720">VE9/VE$19*100</f>
        <v>0</v>
      </c>
      <c r="VG9" s="24">
        <v>0</v>
      </c>
      <c r="VH9" s="24">
        <f t="shared" ref="VH9:VH17" si="721">VC9+VE9</f>
        <v>1</v>
      </c>
      <c r="VI9" s="52">
        <f t="shared" si="70"/>
        <v>9.8911968348170121E-3</v>
      </c>
      <c r="VJ9" s="24">
        <v>1</v>
      </c>
      <c r="VK9" s="50">
        <f t="shared" ref="VK9:VK17" si="722">VJ9/VJ$19*100</f>
        <v>1.8670649738610906E-2</v>
      </c>
      <c r="VL9" s="24">
        <v>0</v>
      </c>
      <c r="VM9" s="50">
        <f t="shared" ref="VM9:VM17" si="723">VL9/VL$19*100</f>
        <v>0</v>
      </c>
      <c r="VN9" s="24">
        <v>0</v>
      </c>
      <c r="VO9" s="24">
        <f t="shared" ref="VO9:VO17" si="724">VJ9+VL9</f>
        <v>1</v>
      </c>
      <c r="VP9" s="52">
        <f t="shared" si="71"/>
        <v>9.904912836767036E-3</v>
      </c>
      <c r="VQ9" s="24">
        <v>1</v>
      </c>
      <c r="VR9" s="50">
        <f t="shared" ref="VR9:VR17" si="725">VQ9/VQ$19*100</f>
        <v>1.8726591760299626E-2</v>
      </c>
      <c r="VS9" s="24">
        <v>0</v>
      </c>
      <c r="VT9" s="50">
        <f t="shared" ref="VT9:VT17" si="726">VS9/VS$19*100</f>
        <v>0</v>
      </c>
      <c r="VU9" s="24">
        <v>0</v>
      </c>
      <c r="VV9" s="24">
        <f t="shared" ref="VV9:VV17" si="727">VQ9+VS9</f>
        <v>1</v>
      </c>
      <c r="VW9" s="52">
        <f t="shared" si="72"/>
        <v>9.9275290380224351E-3</v>
      </c>
      <c r="VX9" s="24">
        <v>1</v>
      </c>
      <c r="VY9" s="50">
        <f t="shared" ref="VY9:VY17" si="728">VX9/VX$19*100</f>
        <v>1.8740629685157422E-2</v>
      </c>
      <c r="VZ9" s="24">
        <v>0</v>
      </c>
      <c r="WA9" s="50">
        <f t="shared" ref="WA9:WA17" si="729">VZ9/VZ$19*100</f>
        <v>0</v>
      </c>
      <c r="WB9" s="24">
        <v>0</v>
      </c>
      <c r="WC9" s="141">
        <f t="shared" ref="WC9:WC17" si="730">VX9+VZ9</f>
        <v>1</v>
      </c>
      <c r="WD9" s="52">
        <f t="shared" ref="WD9:WD17" si="731">WC9/WC$19*100</f>
        <v>9.9354197714853452E-3</v>
      </c>
      <c r="WE9" s="24">
        <v>1</v>
      </c>
      <c r="WF9" s="50">
        <f t="shared" ref="WF9:WF17" si="732">WE9/WE$19*100</f>
        <v>1.8789928598271326E-2</v>
      </c>
      <c r="WG9" s="24">
        <v>0</v>
      </c>
      <c r="WH9" s="50">
        <f t="shared" ref="WH9:WH17" si="733">WG9/WG$19*100</f>
        <v>0</v>
      </c>
      <c r="WI9" s="24">
        <v>0</v>
      </c>
      <c r="WJ9" s="24">
        <f t="shared" ref="WJ9:WJ17" si="734">WE9+WG9</f>
        <v>1</v>
      </c>
      <c r="WK9" s="52">
        <f t="shared" si="73"/>
        <v>9.9611515091144534E-3</v>
      </c>
      <c r="WL9" s="24">
        <v>1</v>
      </c>
      <c r="WM9" s="50">
        <f t="shared" ref="WM9:WM17" si="735">WL9/WL$19*100</f>
        <v>1.8839487565938208E-2</v>
      </c>
      <c r="WN9" s="24">
        <v>0</v>
      </c>
      <c r="WO9" s="50">
        <f t="shared" ref="WO9:WO17" si="736">WN9/WN$19*100</f>
        <v>0</v>
      </c>
      <c r="WP9" s="24">
        <v>0</v>
      </c>
      <c r="WQ9" s="24">
        <f t="shared" ref="WQ9:WQ17" si="737">WL9+WN9</f>
        <v>1</v>
      </c>
      <c r="WR9" s="52">
        <f t="shared" si="74"/>
        <v>9.9860195725983616E-3</v>
      </c>
      <c r="WS9" s="24">
        <v>1</v>
      </c>
      <c r="WT9" s="50">
        <f t="shared" ref="WT9:WT17" si="738">WS9/WS$19*100</f>
        <v>1.889287738522577E-2</v>
      </c>
      <c r="WU9" s="24">
        <v>0</v>
      </c>
      <c r="WV9" s="50">
        <f t="shared" ref="WV9:WV17" si="739">WU9/WU$19*100</f>
        <v>0</v>
      </c>
      <c r="WW9" s="24">
        <v>0</v>
      </c>
      <c r="WX9" s="24">
        <f t="shared" ref="WX9:WX17" si="740">WS9+WU9</f>
        <v>1</v>
      </c>
      <c r="WY9" s="52">
        <f t="shared" si="75"/>
        <v>1.0011012113324657E-2</v>
      </c>
      <c r="WZ9" s="24">
        <v>1</v>
      </c>
      <c r="XA9" s="50">
        <f t="shared" ref="XA9:XA17" si="741">WZ9/WZ$19*100</f>
        <v>1.8907165815844205E-2</v>
      </c>
      <c r="XB9" s="24">
        <v>0</v>
      </c>
      <c r="XC9" s="50">
        <f t="shared" ref="XC9:XC17" si="742">XB9/XB$19*100</f>
        <v>0</v>
      </c>
      <c r="XD9" s="24">
        <v>0</v>
      </c>
      <c r="XE9" s="24">
        <f t="shared" ref="XE9:XE17" si="743">WZ9+XB9</f>
        <v>1</v>
      </c>
      <c r="XF9" s="52">
        <f t="shared" si="76"/>
        <v>1.0022048506714773E-2</v>
      </c>
      <c r="XG9" s="24">
        <v>1</v>
      </c>
      <c r="XH9" s="50">
        <f t="shared" ref="XH9:XH17" si="744">XG9/XG$19*100</f>
        <v>1.8942981625307824E-2</v>
      </c>
      <c r="XI9" s="24">
        <v>0</v>
      </c>
      <c r="XJ9" s="50">
        <f t="shared" ref="XJ9:XJ17" si="745">XI9/XI$19*100</f>
        <v>0</v>
      </c>
      <c r="XK9" s="24">
        <v>0</v>
      </c>
      <c r="XL9" s="24">
        <f t="shared" ref="XL9:XL17" si="746">XG9+XI9</f>
        <v>1</v>
      </c>
      <c r="XM9" s="52">
        <f t="shared" si="77"/>
        <v>1.003814495081309E-2</v>
      </c>
      <c r="XN9" s="24">
        <v>1</v>
      </c>
      <c r="XO9" s="50">
        <f t="shared" ref="XO9:XO17" si="747">XN9/XN$19*100</f>
        <v>1.8993352326685659E-2</v>
      </c>
      <c r="XP9" s="24">
        <v>0</v>
      </c>
      <c r="XQ9" s="50">
        <f t="shared" ref="XQ9:XQ17" si="748">XP9/XP$19*100</f>
        <v>0</v>
      </c>
      <c r="XR9" s="24">
        <v>0</v>
      </c>
      <c r="XS9" s="24">
        <f t="shared" ref="XS9:XS17" si="749">XN9+XP9</f>
        <v>1</v>
      </c>
      <c r="XT9" s="52">
        <f t="shared" si="78"/>
        <v>1.0062386798148521E-2</v>
      </c>
      <c r="XU9" s="24">
        <v>1</v>
      </c>
      <c r="XV9" s="50">
        <f t="shared" ref="XV9:XV17" si="750">XU9/XU$19*100</f>
        <v>1.9069412662090009E-2</v>
      </c>
      <c r="XW9" s="24">
        <v>0</v>
      </c>
      <c r="XX9" s="50">
        <f t="shared" ref="XX9:XX17" si="751">XW9/XW$19*100</f>
        <v>0</v>
      </c>
      <c r="XY9" s="24">
        <v>0</v>
      </c>
      <c r="XZ9" s="141">
        <f t="shared" ref="XZ9:XZ17" si="752">XU9+XW9</f>
        <v>1</v>
      </c>
      <c r="YA9" s="52">
        <f t="shared" ref="YA9:YA17" si="753">XZ9/XZ$19*100</f>
        <v>1.0094891984655765E-2</v>
      </c>
      <c r="YB9" s="24">
        <v>1</v>
      </c>
      <c r="YC9" s="50">
        <f t="shared" ref="YC9:YC17" si="754">YB9/YB$19*100</f>
        <v>1.9138755980861243E-2</v>
      </c>
      <c r="YD9" s="24">
        <v>0</v>
      </c>
      <c r="YE9" s="50">
        <f t="shared" ref="YE9:YE17" si="755">YD9/YD$19*100</f>
        <v>0</v>
      </c>
      <c r="YF9" s="24">
        <v>0</v>
      </c>
      <c r="YG9" s="24">
        <f t="shared" ref="YG9:YG17" si="756">YB9+YD9</f>
        <v>1</v>
      </c>
      <c r="YH9" s="52">
        <f t="shared" si="79"/>
        <v>1.0123506782749543E-2</v>
      </c>
      <c r="YI9" s="24">
        <v>1</v>
      </c>
      <c r="YJ9" s="50">
        <f t="shared" ref="YJ9:YJ17" si="757">YI9/YI$19*100</f>
        <v>1.9190174630589137E-2</v>
      </c>
      <c r="YK9" s="24">
        <v>0</v>
      </c>
      <c r="YL9" s="50">
        <f t="shared" ref="YL9:YL17" si="758">YK9/YK$19*100</f>
        <v>0</v>
      </c>
      <c r="YM9" s="24">
        <v>0</v>
      </c>
      <c r="YN9" s="24">
        <f t="shared" ref="YN9:YN17" si="759">YI9+YK9</f>
        <v>1</v>
      </c>
      <c r="YO9" s="52">
        <f t="shared" si="80"/>
        <v>1.0147133434804667E-2</v>
      </c>
      <c r="YP9" s="24">
        <v>1</v>
      </c>
      <c r="YQ9" s="50">
        <f t="shared" ref="YQ9:YQ17" si="760">YP9/YP$19*100</f>
        <v>1.9241870309794112E-2</v>
      </c>
      <c r="YR9" s="24">
        <v>0</v>
      </c>
      <c r="YS9" s="50">
        <f t="shared" ref="YS9:YS17" si="761">YR9/YR$19*100</f>
        <v>0</v>
      </c>
      <c r="YT9" s="24">
        <v>0</v>
      </c>
      <c r="YU9" s="24">
        <f t="shared" ref="YU9:YU17" si="762">YP9+YR9</f>
        <v>1</v>
      </c>
      <c r="YV9" s="52">
        <f t="shared" si="81"/>
        <v>1.017087062652563E-2</v>
      </c>
      <c r="YW9" s="24">
        <v>1</v>
      </c>
      <c r="YX9" s="50">
        <f t="shared" ref="YX9:YX17" si="763">YW9/YW$19*100</f>
        <v>1.9260400616332822E-2</v>
      </c>
      <c r="YY9" s="24">
        <v>0</v>
      </c>
      <c r="YZ9" s="50">
        <f t="shared" ref="YZ9:YZ17" si="764">YY9/YY$19*100</f>
        <v>0</v>
      </c>
      <c r="ZA9" s="24">
        <v>0</v>
      </c>
      <c r="ZB9" s="24">
        <f t="shared" ref="ZB9:ZB17" si="765">YW9+YY9</f>
        <v>1</v>
      </c>
      <c r="ZC9" s="52">
        <f t="shared" si="82"/>
        <v>1.0178117048346055E-2</v>
      </c>
      <c r="ZD9" s="24">
        <v>1</v>
      </c>
      <c r="ZE9" s="50">
        <f t="shared" ref="ZE9:ZE17" si="766">ZD9/ZD$19*100</f>
        <v>1.9297568506368198E-2</v>
      </c>
      <c r="ZF9" s="24">
        <v>0</v>
      </c>
      <c r="ZG9" s="50">
        <f t="shared" ref="ZG9:ZG17" si="767">ZF9/ZF$19*100</f>
        <v>0</v>
      </c>
      <c r="ZH9" s="24">
        <v>0</v>
      </c>
      <c r="ZI9" s="24">
        <f t="shared" ref="ZI9:ZI17" si="768">ZD9+ZF9</f>
        <v>1</v>
      </c>
      <c r="ZJ9" s="52">
        <f t="shared" si="83"/>
        <v>1.0196798205363516E-2</v>
      </c>
      <c r="ZK9" s="24">
        <v>1</v>
      </c>
      <c r="ZL9" s="50">
        <f t="shared" ref="ZL9:ZL17" si="769">ZK9/ZK$19*100</f>
        <v>1.9353590090961874E-2</v>
      </c>
      <c r="ZM9" s="24">
        <v>0</v>
      </c>
      <c r="ZN9" s="50">
        <f t="shared" ref="ZN9:ZN17" si="770">ZM9/ZM$19*100</f>
        <v>0</v>
      </c>
      <c r="ZO9" s="24">
        <v>0</v>
      </c>
      <c r="ZP9" s="24">
        <f t="shared" ref="ZP9:ZP17" si="771">ZK9+ZM9</f>
        <v>1</v>
      </c>
      <c r="ZQ9" s="52">
        <f t="shared" si="84"/>
        <v>1.0228086325048584E-2</v>
      </c>
      <c r="ZR9" s="24">
        <v>1</v>
      </c>
      <c r="ZS9" s="50">
        <f t="shared" ref="ZS9:ZS17" si="772">ZR9/ZR$19*100</f>
        <v>1.9402405898331393E-2</v>
      </c>
      <c r="ZT9" s="24">
        <v>0</v>
      </c>
      <c r="ZU9" s="50">
        <f t="shared" ref="ZU9:ZU17" si="773">ZT9/ZT$19*100</f>
        <v>0</v>
      </c>
      <c r="ZV9" s="24">
        <v>0</v>
      </c>
      <c r="ZW9" s="141">
        <f t="shared" ref="ZW9:ZW17" si="774">ZR9+ZT9</f>
        <v>1</v>
      </c>
      <c r="ZX9" s="52">
        <f t="shared" ref="ZX9:ZX17" si="775">ZW9/ZW$19*100</f>
        <v>1.0254306808859722E-2</v>
      </c>
      <c r="ZY9" s="24">
        <v>1</v>
      </c>
      <c r="ZZ9" s="50">
        <f t="shared" ref="ZZ9:ZZ17" si="776">ZY9/ZY$19*100</f>
        <v>1.9485580670303974E-2</v>
      </c>
      <c r="AAA9" s="24">
        <v>0</v>
      </c>
      <c r="AAB9" s="50">
        <f t="shared" ref="AAB9:AAB17" si="777">AAA9/AAA$19*100</f>
        <v>0</v>
      </c>
      <c r="AAC9" s="24">
        <v>0</v>
      </c>
      <c r="AAD9" s="24">
        <f t="shared" ref="AAD9:AAD17" si="778">ZY9+AAA9</f>
        <v>1</v>
      </c>
      <c r="AAE9" s="52">
        <f t="shared" si="85"/>
        <v>1.0291242152927859E-2</v>
      </c>
      <c r="AAF9" s="24">
        <v>1</v>
      </c>
      <c r="AAG9" s="50">
        <f t="shared" ref="AAG9:AAG17" si="779">AAF9/AAF$19*100</f>
        <v>1.9561815336463225E-2</v>
      </c>
      <c r="AAH9" s="24">
        <v>0</v>
      </c>
      <c r="AAI9" s="50">
        <f t="shared" ref="AAI9:AAI17" si="780">AAH9/AAH$19*100</f>
        <v>0</v>
      </c>
      <c r="AAJ9" s="24">
        <v>0</v>
      </c>
      <c r="AAK9" s="24">
        <f t="shared" ref="AAK9:AAK17" si="781">AAF9+AAH9</f>
        <v>1</v>
      </c>
      <c r="AAL9" s="52">
        <f t="shared" si="86"/>
        <v>1.0327377878756584E-2</v>
      </c>
      <c r="AAM9" s="24">
        <v>1</v>
      </c>
      <c r="AAN9" s="50">
        <f t="shared" ref="AAN9:AAN17" si="782">AAM9/AAM$19*100</f>
        <v>1.9638648860958369E-2</v>
      </c>
      <c r="AAO9" s="24">
        <v>0</v>
      </c>
      <c r="AAP9" s="50">
        <f t="shared" ref="AAP9:AAP17" si="783">AAO9/AAO$19*100</f>
        <v>0</v>
      </c>
      <c r="AAQ9" s="24">
        <v>0</v>
      </c>
      <c r="AAR9" s="24">
        <f t="shared" ref="AAR9:AAR17" si="784">AAM9+AAO9</f>
        <v>1</v>
      </c>
      <c r="AAS9" s="52">
        <f t="shared" si="87"/>
        <v>1.0359473738734071E-2</v>
      </c>
      <c r="AAT9" s="24">
        <v>1</v>
      </c>
      <c r="AAU9" s="50">
        <f t="shared" ref="AAU9:AAU17" si="785">AAT9/AAT$19*100</f>
        <v>1.9716088328075709E-2</v>
      </c>
      <c r="AAV9" s="24">
        <v>0</v>
      </c>
      <c r="AAW9" s="50">
        <f t="shared" ref="AAW9:AAW17" si="786">AAV9/AAV$19*100</f>
        <v>0</v>
      </c>
      <c r="AAX9" s="24">
        <v>0</v>
      </c>
      <c r="AAY9" s="24">
        <f t="shared" ref="AAY9:AAY17" si="787">AAT9+AAV9</f>
        <v>1</v>
      </c>
      <c r="AAZ9" s="52">
        <f t="shared" si="88"/>
        <v>1.0399334442595673E-2</v>
      </c>
      <c r="ABA9" s="24">
        <v>1</v>
      </c>
      <c r="ABB9" s="50">
        <f t="shared" ref="ABB9:ABB17" si="788">ABA9/ABA$19*100</f>
        <v>1.9774569903104607E-2</v>
      </c>
      <c r="ABC9" s="24">
        <v>0</v>
      </c>
      <c r="ABD9" s="50">
        <f t="shared" ref="ABD9:ABD17" si="789">ABC9/ABC$19*100</f>
        <v>0</v>
      </c>
      <c r="ABE9" s="24">
        <v>0</v>
      </c>
      <c r="ABF9" s="24">
        <f t="shared" ref="ABF9:ABF17" si="790">ABA9+ABC9</f>
        <v>1</v>
      </c>
      <c r="ABG9" s="52">
        <f t="shared" si="89"/>
        <v>1.0423181154888472E-2</v>
      </c>
      <c r="ABH9" s="24">
        <v>1</v>
      </c>
      <c r="ABI9" s="50">
        <f t="shared" ref="ABI9:ABI17" si="791">ABH9/ABH$19*100</f>
        <v>1.9864918553833929E-2</v>
      </c>
      <c r="ABJ9" s="24">
        <v>0</v>
      </c>
      <c r="ABK9" s="50">
        <f t="shared" ref="ABK9:ABK17" si="792">ABJ9/ABJ$19*100</f>
        <v>0</v>
      </c>
      <c r="ABL9" s="24">
        <v>0</v>
      </c>
      <c r="ABM9" s="24">
        <f t="shared" ref="ABM9:ABM17" si="793">ABH9+ABJ9</f>
        <v>1</v>
      </c>
      <c r="ABN9" s="52">
        <f t="shared" si="90"/>
        <v>1.0455876202425763E-2</v>
      </c>
      <c r="ABO9" s="24">
        <v>1</v>
      </c>
      <c r="ABP9" s="50">
        <f t="shared" ref="ABP9:ABP17" si="794">ABO9/ABO$19*100</f>
        <v>1.9936204146730464E-2</v>
      </c>
      <c r="ABQ9" s="24">
        <v>0</v>
      </c>
      <c r="ABR9" s="50">
        <f t="shared" ref="ABR9:ABR17" si="795">ABQ9/ABQ$19*100</f>
        <v>0</v>
      </c>
      <c r="ABS9" s="24">
        <v>0</v>
      </c>
      <c r="ABT9" s="141">
        <f t="shared" ref="ABT9:ABT17" si="796">ABO9+ABQ9</f>
        <v>1</v>
      </c>
      <c r="ABU9" s="52">
        <f t="shared" ref="ABU9:ABU17" si="797">ABT9/ABT$19*100</f>
        <v>1.0488777008600797E-2</v>
      </c>
      <c r="ABV9" s="24">
        <v>1</v>
      </c>
      <c r="ABW9" s="50">
        <f t="shared" ref="ABW9:ABW17" si="798">ABV9/ABV$19*100</f>
        <v>2.0012007204322592E-2</v>
      </c>
      <c r="ABX9" s="24">
        <v>0</v>
      </c>
      <c r="ABY9" s="50">
        <f t="shared" ref="ABY9:ABY17" si="799">ABX9/ABX$19*100</f>
        <v>0</v>
      </c>
      <c r="ABZ9" s="24">
        <v>0</v>
      </c>
      <c r="ACA9" s="24">
        <f t="shared" ref="ACA9:ACA17" si="800">ABV9+ABX9</f>
        <v>1</v>
      </c>
      <c r="ACB9" s="52">
        <f t="shared" si="91"/>
        <v>1.0524100189433803E-2</v>
      </c>
      <c r="ACC9" s="24">
        <v>1</v>
      </c>
      <c r="ACD9" s="50">
        <f t="shared" ref="ACD9:ACD17" si="801">ACC9/ACC$19*100</f>
        <v>2.013693113169553E-2</v>
      </c>
      <c r="ACE9" s="24">
        <v>0</v>
      </c>
      <c r="ACF9" s="50">
        <f t="shared" ref="ACF9:ACF17" si="802">ACE9/ACE$19*100</f>
        <v>0</v>
      </c>
      <c r="ACG9" s="24">
        <v>0</v>
      </c>
      <c r="ACH9" s="24">
        <f t="shared" ref="ACH9:ACH17" si="803">ACC9+ACE9</f>
        <v>1</v>
      </c>
      <c r="ACI9" s="52">
        <f t="shared" si="92"/>
        <v>1.0583130489998942E-2</v>
      </c>
      <c r="ACJ9" s="24">
        <v>1</v>
      </c>
      <c r="ACK9" s="50">
        <f t="shared" ref="ACK9:ACK17" si="804">ACJ9/ACJ$19*100</f>
        <v>2.0226537216828482E-2</v>
      </c>
      <c r="ACL9" s="24">
        <v>0</v>
      </c>
      <c r="ACM9" s="50">
        <f t="shared" ref="ACM9:ACM17" si="805">ACL9/ACL$19*100</f>
        <v>0</v>
      </c>
      <c r="ACN9" s="24">
        <v>0</v>
      </c>
      <c r="ACO9" s="24">
        <f t="shared" ref="ACO9:ACO17" si="806">ACJ9+ACL9</f>
        <v>1</v>
      </c>
      <c r="ACP9" s="52">
        <f t="shared" si="93"/>
        <v>1.0624734381640459E-2</v>
      </c>
      <c r="ACQ9" s="24">
        <v>1</v>
      </c>
      <c r="ACR9" s="50">
        <f t="shared" ref="ACR9:ACR17" si="807">ACQ9/ACQ$19*100</f>
        <v>2.0271639975674032E-2</v>
      </c>
      <c r="ACS9" s="24">
        <v>0</v>
      </c>
      <c r="ACT9" s="50">
        <f t="shared" ref="ACT9:ACT17" si="808">ACS9/ACS$19*100</f>
        <v>0</v>
      </c>
      <c r="ACU9" s="24">
        <v>0</v>
      </c>
      <c r="ACV9" s="24">
        <f t="shared" ref="ACV9:ACV17" si="809">ACQ9+ACS9</f>
        <v>1</v>
      </c>
      <c r="ACW9" s="52">
        <f t="shared" si="94"/>
        <v>1.0643959552953698E-2</v>
      </c>
      <c r="ACX9" s="24">
        <v>1</v>
      </c>
      <c r="ACY9" s="50">
        <f t="shared" ref="ACY9:ACY17" si="810">ACX9/ACX$19*100</f>
        <v>2.0321072952651901E-2</v>
      </c>
      <c r="ACZ9" s="24">
        <v>0</v>
      </c>
      <c r="ADA9" s="50">
        <f t="shared" ref="ADA9:ADA17" si="811">ACZ9/ACZ$19*100</f>
        <v>0</v>
      </c>
      <c r="ADB9" s="24">
        <v>0</v>
      </c>
      <c r="ADC9" s="24">
        <f t="shared" ref="ADC9:ADC17" si="812">ACX9+ACZ9</f>
        <v>1</v>
      </c>
      <c r="ADD9" s="52">
        <f t="shared" si="95"/>
        <v>1.0672358591248666E-2</v>
      </c>
      <c r="ADE9" s="24">
        <v>1</v>
      </c>
      <c r="ADF9" s="50">
        <f t="shared" ref="ADF9:ADF17" si="813">ADE9/ADE$19*100</f>
        <v>2.0420665713702265E-2</v>
      </c>
      <c r="ADG9" s="24">
        <v>0</v>
      </c>
      <c r="ADH9" s="50">
        <f t="shared" ref="ADH9:ADH17" si="814">ADG9/ADG$19*100</f>
        <v>0</v>
      </c>
      <c r="ADI9" s="24">
        <v>0</v>
      </c>
      <c r="ADJ9" s="24">
        <f t="shared" ref="ADJ9:ADJ17" si="815">ADE9+ADG9</f>
        <v>1</v>
      </c>
      <c r="ADK9" s="52">
        <f t="shared" si="96"/>
        <v>1.0712372790573112E-2</v>
      </c>
      <c r="ADL9" s="24">
        <v>1</v>
      </c>
      <c r="ADM9" s="50">
        <f t="shared" ref="ADM9:ADM17" si="816">ADL9/ADL$19*100</f>
        <v>2.0533880903490759E-2</v>
      </c>
      <c r="ADN9" s="24">
        <v>0</v>
      </c>
      <c r="ADO9" s="50">
        <f t="shared" ref="ADO9:ADO17" si="817">ADN9/ADN$19*100</f>
        <v>0</v>
      </c>
      <c r="ADP9" s="24">
        <v>0</v>
      </c>
      <c r="ADQ9" s="141">
        <f t="shared" ref="ADQ9:ADQ17" si="818">ADL9+ADN9</f>
        <v>1</v>
      </c>
      <c r="ADR9" s="52">
        <f t="shared" ref="ADR9:ADR17" si="819">ADQ9/ADQ$19*100</f>
        <v>1.0751532093323298E-2</v>
      </c>
      <c r="ADS9" s="24">
        <v>1</v>
      </c>
      <c r="ADT9" s="50">
        <f t="shared" ref="ADT9:ADT17" si="820">ADS9/ADS$19*100</f>
        <v>2.067397146991937E-2</v>
      </c>
      <c r="ADU9" s="24">
        <v>0</v>
      </c>
      <c r="ADV9" s="50">
        <f t="shared" ref="ADV9:ADV17" si="821">ADU9/ADU$19*100</f>
        <v>0</v>
      </c>
      <c r="ADW9" s="24">
        <v>0</v>
      </c>
      <c r="ADX9" s="24">
        <f t="shared" ref="ADX9:ADX17" si="822">ADS9+ADU9</f>
        <v>1</v>
      </c>
      <c r="ADY9" s="52">
        <f t="shared" si="97"/>
        <v>1.0809642200843152E-2</v>
      </c>
      <c r="ADZ9" s="24">
        <v>1</v>
      </c>
      <c r="AEA9" s="50">
        <f t="shared" ref="AEA9:AEA17" si="823">ADZ9/ADZ$19*100</f>
        <v>2.0764119601328904E-2</v>
      </c>
      <c r="AEB9" s="24">
        <v>0</v>
      </c>
      <c r="AEC9" s="50">
        <f t="shared" ref="AEC9:AEC17" si="824">AEB9/AEB$19*100</f>
        <v>0</v>
      </c>
      <c r="AED9" s="24">
        <v>0</v>
      </c>
      <c r="AEE9" s="24">
        <f t="shared" ref="AEE9:AEE17" si="825">ADZ9+AEB9</f>
        <v>1</v>
      </c>
      <c r="AEF9" s="52">
        <f t="shared" si="98"/>
        <v>1.0845986984815618E-2</v>
      </c>
      <c r="AEG9" s="24">
        <v>1</v>
      </c>
      <c r="AEH9" s="50">
        <f t="shared" ref="AEH9:AEH17" si="826">AEG9/AEG$19*100</f>
        <v>2.0850708924103418E-2</v>
      </c>
      <c r="AEI9" s="24">
        <v>0</v>
      </c>
      <c r="AEJ9" s="50">
        <f t="shared" ref="AEJ9:AEJ17" si="827">AEI9/AEI$19*100</f>
        <v>0</v>
      </c>
      <c r="AEK9" s="24">
        <v>0</v>
      </c>
      <c r="AEL9" s="24">
        <f t="shared" ref="AEL9:AEL17" si="828">AEG9+AEI9</f>
        <v>1</v>
      </c>
      <c r="AEM9" s="52">
        <f t="shared" si="99"/>
        <v>1.0875475802066341E-2</v>
      </c>
      <c r="AEN9" s="24">
        <v>1</v>
      </c>
      <c r="AEO9" s="50">
        <f t="shared" ref="AEO9:AEO17" si="829">AEN9/AEN$19*100</f>
        <v>2.0911752404851526E-2</v>
      </c>
      <c r="AEP9" s="24">
        <v>0</v>
      </c>
      <c r="AEQ9" s="50">
        <f t="shared" ref="AEQ9:AEQ17" si="830">AEP9/AEP$19*100</f>
        <v>0</v>
      </c>
      <c r="AER9" s="24">
        <v>0</v>
      </c>
      <c r="AES9" s="24">
        <f t="shared" ref="AES9:AES17" si="831">AEN9+AEP9</f>
        <v>1</v>
      </c>
      <c r="AET9" s="52">
        <f t="shared" si="100"/>
        <v>1.0907504363001745E-2</v>
      </c>
      <c r="AEU9" s="24">
        <v>1</v>
      </c>
      <c r="AEV9" s="50">
        <f t="shared" ref="AEV9:AEV17" si="832">AEU9/AEU$19*100</f>
        <v>2.0951183741881416E-2</v>
      </c>
      <c r="AEW9" s="24">
        <v>0</v>
      </c>
      <c r="AEX9" s="50">
        <f t="shared" ref="AEX9:AEX17" si="833">AEW9/AEW$19*100</f>
        <v>0</v>
      </c>
      <c r="AEY9" s="24">
        <v>0</v>
      </c>
      <c r="AEZ9" s="24">
        <f t="shared" ref="AEZ9:AEZ17" si="834">AEU9+AEW9</f>
        <v>1</v>
      </c>
      <c r="AFA9" s="52">
        <f t="shared" si="101"/>
        <v>1.0931351114997814E-2</v>
      </c>
      <c r="AFB9" s="24">
        <v>1</v>
      </c>
      <c r="AFC9" s="50">
        <f t="shared" ref="AFC9:AFC17" si="835">AFB9/AFB$19*100</f>
        <v>2.1034917963819941E-2</v>
      </c>
      <c r="AFD9" s="24">
        <v>0</v>
      </c>
      <c r="AFE9" s="50">
        <f t="shared" ref="AFE9:AFE17" si="836">AFD9/AFD$19*100</f>
        <v>0</v>
      </c>
      <c r="AFF9" s="24">
        <v>0</v>
      </c>
      <c r="AFG9" s="24">
        <f t="shared" ref="AFG9:AFG17" si="837">AFB9+AFD9</f>
        <v>1</v>
      </c>
      <c r="AFH9" s="52">
        <f t="shared" si="102"/>
        <v>1.0975743606629349E-2</v>
      </c>
      <c r="AFI9" s="24">
        <v>1</v>
      </c>
      <c r="AFJ9" s="50">
        <f t="shared" ref="AFJ9:AFJ17" si="838">AFI9/AFI$19*100</f>
        <v>2.1083702298123549E-2</v>
      </c>
      <c r="AFK9" s="24">
        <v>0</v>
      </c>
      <c r="AFL9" s="50">
        <f t="shared" ref="AFL9:AFL17" si="839">AFK9/AFK$19*100</f>
        <v>0</v>
      </c>
      <c r="AFM9" s="24">
        <v>0</v>
      </c>
      <c r="AFN9" s="141">
        <f t="shared" ref="AFN9:AFN17" si="840">AFI9+AFK9</f>
        <v>1</v>
      </c>
      <c r="AFO9" s="52">
        <f t="shared" ref="AFO9:AFO17" si="841">AFN9/AFN$19*100</f>
        <v>1.0998680158380994E-2</v>
      </c>
      <c r="AFP9" s="24">
        <v>1</v>
      </c>
      <c r="AFQ9" s="50">
        <f t="shared" ref="AFQ9:AFQ17" si="842">AFP9/AFP$19*100</f>
        <v>2.1164021164021166E-2</v>
      </c>
      <c r="AFR9" s="24">
        <v>0</v>
      </c>
      <c r="AFS9" s="50">
        <f t="shared" ref="AFS9:AFS17" si="843">AFR9/AFR$19*100</f>
        <v>0</v>
      </c>
      <c r="AFT9" s="24">
        <v>0</v>
      </c>
      <c r="AFU9" s="24">
        <f t="shared" ref="AFU9:AFU17" si="844">AFP9+AFR9</f>
        <v>1</v>
      </c>
      <c r="AFV9" s="52">
        <f t="shared" si="103"/>
        <v>1.1037527593818985E-2</v>
      </c>
      <c r="AFW9" s="24">
        <v>1</v>
      </c>
      <c r="AFX9" s="50">
        <f t="shared" ref="AFX9:AFX17" si="845">AFW9/AFW$19*100</f>
        <v>2.1231422505307858E-2</v>
      </c>
      <c r="AFY9" s="24">
        <v>0</v>
      </c>
      <c r="AFZ9" s="50">
        <f t="shared" ref="AFZ9:AFZ17" si="846">AFY9/AFY$19*100</f>
        <v>0</v>
      </c>
      <c r="AGA9" s="24">
        <v>0</v>
      </c>
      <c r="AGB9" s="24">
        <f t="shared" ref="AGB9:AGB17" si="847">AFW9+AFY9</f>
        <v>1</v>
      </c>
      <c r="AGC9" s="52">
        <f t="shared" si="104"/>
        <v>1.1069293779056896E-2</v>
      </c>
      <c r="AGD9" s="24">
        <v>1</v>
      </c>
      <c r="AGE9" s="50">
        <f t="shared" ref="AGE9:AGE17" si="848">AGD9/AGD$19*100</f>
        <v>2.1308331557639035E-2</v>
      </c>
      <c r="AGF9" s="24">
        <v>0</v>
      </c>
      <c r="AGG9" s="50">
        <f t="shared" ref="AGG9:AGG17" si="849">AGF9/AGF$19*100</f>
        <v>0</v>
      </c>
      <c r="AGH9" s="24">
        <v>0</v>
      </c>
      <c r="AGI9" s="24">
        <f t="shared" ref="AGI9:AGI17" si="850">AGD9+AGF9</f>
        <v>1</v>
      </c>
      <c r="AGJ9" s="52">
        <f t="shared" si="105"/>
        <v>1.1102475852115021E-2</v>
      </c>
      <c r="AGK9" s="24">
        <v>1</v>
      </c>
      <c r="AGL9" s="50">
        <f t="shared" ref="AGL9:AGL17" si="851">AGK9/AGK$19*100</f>
        <v>2.1308331557639035E-2</v>
      </c>
      <c r="AGM9" s="24">
        <v>0</v>
      </c>
      <c r="AGN9" s="50">
        <f t="shared" ref="AGN9:AGN17" si="852">AGM9/AGM$19*100</f>
        <v>0</v>
      </c>
      <c r="AGO9" s="24">
        <v>0</v>
      </c>
      <c r="AGP9" s="24">
        <f t="shared" ref="AGP9:AGP17" si="853">AGK9+AGM9</f>
        <v>1</v>
      </c>
      <c r="AGQ9" s="52">
        <f t="shared" si="106"/>
        <v>1.1108642523883581E-2</v>
      </c>
      <c r="AGR9" s="24">
        <v>1</v>
      </c>
      <c r="AGS9" s="50">
        <f t="shared" ref="AGS9:AGS17" si="854">AGR9/AGR$19*100</f>
        <v>2.1413276231263382E-2</v>
      </c>
      <c r="AGT9" s="24">
        <v>0</v>
      </c>
      <c r="AGU9" s="50">
        <f t="shared" ref="AGU9:AGU17" si="855">AGT9/AGT$19*100</f>
        <v>0</v>
      </c>
      <c r="AGV9" s="24">
        <v>0</v>
      </c>
      <c r="AGW9" s="24">
        <f t="shared" ref="AGW9:AGW17" si="856">AGR9+AGT9</f>
        <v>1</v>
      </c>
      <c r="AGX9" s="52">
        <f t="shared" si="107"/>
        <v>1.1149514996097671E-2</v>
      </c>
      <c r="AGY9" s="24">
        <v>1</v>
      </c>
      <c r="AGZ9" s="50">
        <f t="shared" ref="AGZ9:AGZ17" si="857">AGY9/AGY$19*100</f>
        <v>2.147766323024055E-2</v>
      </c>
      <c r="AHA9" s="24">
        <v>0</v>
      </c>
      <c r="AHB9" s="50">
        <f t="shared" ref="AHB9:AHB17" si="858">AHA9/AHA$19*100</f>
        <v>0</v>
      </c>
      <c r="AHC9" s="24">
        <v>0</v>
      </c>
      <c r="AHD9" s="24">
        <f t="shared" ref="AHD9:AHD17" si="859">AGY9+AHA9</f>
        <v>1</v>
      </c>
      <c r="AHE9" s="52">
        <f t="shared" si="108"/>
        <v>1.11781801922647E-2</v>
      </c>
      <c r="AHF9" s="24">
        <v>1</v>
      </c>
      <c r="AHG9" s="50">
        <f t="shared" ref="AHG9:AHG17" si="860">AHF9/AHF$19*100</f>
        <v>2.151462994836489E-2</v>
      </c>
      <c r="AHH9" s="24">
        <v>0</v>
      </c>
      <c r="AHI9" s="50">
        <f t="shared" ref="AHI9:AHI17" si="861">AHH9/AHH$19*100</f>
        <v>0</v>
      </c>
      <c r="AHJ9" s="24">
        <v>0</v>
      </c>
      <c r="AHK9" s="141">
        <f t="shared" ref="AHK9:AHK17" si="862">AHF9+AHH9</f>
        <v>1</v>
      </c>
      <c r="AHL9" s="52">
        <f t="shared" ref="AHL9:AHL17" si="863">AHK9/AHK$19*100</f>
        <v>1.1196954428395476E-2</v>
      </c>
      <c r="AHM9" s="24">
        <v>1</v>
      </c>
      <c r="AHN9" s="50">
        <f t="shared" ref="AHN9:AHN17" si="864">AHM9/AHM$19*100</f>
        <v>2.1593608291945586E-2</v>
      </c>
      <c r="AHO9" s="24">
        <v>0</v>
      </c>
      <c r="AHP9" s="50">
        <f t="shared" ref="AHP9:AHP17" si="865">AHO9/AHO$19*100</f>
        <v>0</v>
      </c>
      <c r="AHQ9" s="24">
        <v>0</v>
      </c>
      <c r="AHR9" s="24">
        <f t="shared" ref="AHR9:AHR17" si="866">AHM9+AHO9</f>
        <v>1</v>
      </c>
      <c r="AHS9" s="52">
        <f t="shared" si="109"/>
        <v>1.1232168931820734E-2</v>
      </c>
      <c r="AHT9" s="24">
        <v>1</v>
      </c>
      <c r="AHU9" s="50">
        <f t="shared" ref="AHU9:AHU17" si="867">AHT9/AHT$19*100</f>
        <v>2.1687269572760789E-2</v>
      </c>
      <c r="AHV9" s="24">
        <v>0</v>
      </c>
      <c r="AHW9" s="50">
        <f t="shared" ref="AHW9:AHW17" si="868">AHV9/AHV$19*100</f>
        <v>0</v>
      </c>
      <c r="AHX9" s="24">
        <v>0</v>
      </c>
      <c r="AHY9" s="24">
        <f t="shared" ref="AHY9:AHY17" si="869">AHT9+AHV9</f>
        <v>1</v>
      </c>
      <c r="AHZ9" s="52">
        <f t="shared" si="110"/>
        <v>1.1275228323373548E-2</v>
      </c>
      <c r="AIA9" s="24">
        <v>1</v>
      </c>
      <c r="AIB9" s="50">
        <f t="shared" ref="AIB9:AIB17" si="870">AIA9/AIA$19*100</f>
        <v>2.1772262138036142E-2</v>
      </c>
      <c r="AIC9" s="24">
        <v>0</v>
      </c>
      <c r="AID9" s="50">
        <f t="shared" ref="AID9:AID17" si="871">AIC9/AIC$19*100</f>
        <v>0</v>
      </c>
      <c r="AIE9" s="24">
        <v>0</v>
      </c>
      <c r="AIF9" s="24">
        <f t="shared" ref="AIF9:AIF17" si="872">AIA9+AIC9</f>
        <v>1</v>
      </c>
      <c r="AIG9" s="52">
        <f t="shared" si="111"/>
        <v>1.1317338162064282E-2</v>
      </c>
      <c r="AIH9" s="24">
        <v>1</v>
      </c>
      <c r="AII9" s="50">
        <f t="shared" ref="AII9:AII17" si="873">AIH9/AIH$19*100</f>
        <v>2.181976871045167E-2</v>
      </c>
      <c r="AIJ9" s="24">
        <v>0</v>
      </c>
      <c r="AIK9" s="50">
        <f t="shared" ref="AIK9:AIK17" si="874">AIJ9/AIJ$19*100</f>
        <v>0</v>
      </c>
      <c r="AIL9" s="24">
        <v>0</v>
      </c>
      <c r="AIM9" s="24">
        <f t="shared" ref="AIM9:AIM17" si="875">AIH9+AIJ9</f>
        <v>1</v>
      </c>
      <c r="AIN9" s="52">
        <f t="shared" si="112"/>
        <v>1.1339154099104206E-2</v>
      </c>
      <c r="AIO9" s="24">
        <v>1</v>
      </c>
      <c r="AIP9" s="50">
        <f t="shared" ref="AIP9:AIP17" si="876">AIO9/AIO$19*100</f>
        <v>2.1867483052700636E-2</v>
      </c>
      <c r="AIQ9" s="24">
        <v>0</v>
      </c>
      <c r="AIR9" s="50">
        <f t="shared" ref="AIR9:AIR17" si="877">AIQ9/AIQ$19*100</f>
        <v>0</v>
      </c>
      <c r="AIS9" s="24">
        <v>0</v>
      </c>
      <c r="AIT9" s="24">
        <f t="shared" ref="AIT9:AIT17" si="878">AIO9+AIQ9</f>
        <v>1</v>
      </c>
      <c r="AIU9" s="52">
        <f t="shared" si="113"/>
        <v>1.1362345188046812E-2</v>
      </c>
      <c r="AIV9" s="24">
        <v>1</v>
      </c>
      <c r="AIW9" s="50">
        <f t="shared" ref="AIW9:AIW17" si="879">AIV9/AIV$19*100</f>
        <v>2.1896211955331729E-2</v>
      </c>
      <c r="AIX9" s="24">
        <v>0</v>
      </c>
      <c r="AIY9" s="50">
        <f t="shared" ref="AIY9:AIY17" si="880">AIX9/AIX$19*100</f>
        <v>0</v>
      </c>
      <c r="AIZ9" s="24">
        <v>0</v>
      </c>
      <c r="AJA9" s="24">
        <f t="shared" ref="AJA9:AJA17" si="881">AIV9+AIX9</f>
        <v>1</v>
      </c>
      <c r="AJB9" s="52">
        <f t="shared" si="114"/>
        <v>1.1377858686995108E-2</v>
      </c>
      <c r="AJC9" s="24">
        <v>1</v>
      </c>
      <c r="AJD9" s="50">
        <f t="shared" ref="AJD9:AJD17" si="882">AJC9/AJC$19*100</f>
        <v>2.1997360316761989E-2</v>
      </c>
      <c r="AJE9" s="24">
        <v>0</v>
      </c>
      <c r="AJF9" s="50">
        <f t="shared" ref="AJF9:AJF17" si="883">AJE9/AJE$19*100</f>
        <v>0</v>
      </c>
      <c r="AJG9" s="24">
        <v>0</v>
      </c>
      <c r="AJH9" s="141">
        <f t="shared" ref="AJH9:AJH17" si="884">AJC9+AJE9</f>
        <v>1</v>
      </c>
      <c r="AJI9" s="52">
        <f t="shared" ref="AJI9:AJI17" si="885">AJH9/AJH$19*100</f>
        <v>1.1428571428571429E-2</v>
      </c>
      <c r="AJJ9" s="24">
        <v>1</v>
      </c>
      <c r="AJK9" s="50">
        <f t="shared" ref="AJK9:AJK17" si="886">AJJ9/AJJ$19*100</f>
        <v>2.2104332449160033E-2</v>
      </c>
      <c r="AJL9" s="24">
        <v>0</v>
      </c>
      <c r="AJM9" s="50">
        <f t="shared" ref="AJM9:AJM17" si="887">AJL9/AJL$19*100</f>
        <v>0</v>
      </c>
      <c r="AJN9" s="24">
        <v>0</v>
      </c>
      <c r="AJO9" s="24">
        <f t="shared" ref="AJO9:AJO17" si="888">AJJ9+AJL9</f>
        <v>1</v>
      </c>
      <c r="AJP9" s="52">
        <f t="shared" si="115"/>
        <v>1.1474469305794608E-2</v>
      </c>
      <c r="AJQ9" s="24">
        <v>1</v>
      </c>
      <c r="AJR9" s="50">
        <f t="shared" ref="AJR9:AJR17" si="889">AJQ9/AJQ$19*100</f>
        <v>2.2148394241417499E-2</v>
      </c>
      <c r="AJS9" s="24">
        <v>0</v>
      </c>
      <c r="AJT9" s="50">
        <f t="shared" ref="AJT9:AJT17" si="890">AJS9/AJS$19*100</f>
        <v>0</v>
      </c>
      <c r="AJU9" s="24">
        <v>0</v>
      </c>
      <c r="AJV9" s="24">
        <f t="shared" ref="AJV9:AJV17" si="891">AJQ9+AJS9</f>
        <v>1</v>
      </c>
      <c r="AJW9" s="52">
        <f t="shared" si="116"/>
        <v>1.1502185415228893E-2</v>
      </c>
      <c r="AJX9" s="24">
        <v>1</v>
      </c>
      <c r="AJY9" s="50">
        <f t="shared" ref="AJY9:AJY17" si="892">AJX9/AJX$19*100</f>
        <v>2.2217285047767162E-2</v>
      </c>
      <c r="AJZ9" s="24">
        <v>0</v>
      </c>
      <c r="AKA9" s="50">
        <f t="shared" ref="AKA9:AKA17" si="893">AJZ9/AJZ$19*100</f>
        <v>0</v>
      </c>
      <c r="AKB9" s="24">
        <v>0</v>
      </c>
      <c r="AKC9" s="24">
        <f t="shared" ref="AKC9:AKC17" si="894">AJX9+AJZ9</f>
        <v>1</v>
      </c>
      <c r="AKD9" s="52">
        <f t="shared" si="117"/>
        <v>1.1534025374855825E-2</v>
      </c>
      <c r="AKE9" s="24">
        <v>1</v>
      </c>
      <c r="AKF9" s="50">
        <f t="shared" ref="AKF9:AKF17" si="895">AKE9/AKE$19*100</f>
        <v>2.2271714922048998E-2</v>
      </c>
      <c r="AKG9" s="24">
        <v>0</v>
      </c>
      <c r="AKH9" s="50">
        <f t="shared" ref="AKH9:AKH17" si="896">AKG9/AKG$19*100</f>
        <v>0</v>
      </c>
      <c r="AKI9" s="24">
        <v>0</v>
      </c>
      <c r="AKJ9" s="24">
        <f t="shared" ref="AKJ9:AKJ17" si="897">AKE9+AKG9</f>
        <v>1</v>
      </c>
      <c r="AKK9" s="52">
        <f t="shared" si="118"/>
        <v>1.1555350127108852E-2</v>
      </c>
      <c r="AKL9" s="24">
        <v>1</v>
      </c>
      <c r="AKM9" s="50">
        <f t="shared" ref="AKM9:AKM17" si="898">AKL9/AKL$19*100</f>
        <v>2.2326412145568207E-2</v>
      </c>
      <c r="AKN9" s="24">
        <v>0</v>
      </c>
      <c r="AKO9" s="50">
        <f t="shared" ref="AKO9:AKO17" si="899">AKN9/AKN$19*100</f>
        <v>0</v>
      </c>
      <c r="AKP9" s="24">
        <v>0</v>
      </c>
      <c r="AKQ9" s="24">
        <f t="shared" ref="AKQ9:AKQ17" si="900">AKL9+AKN9</f>
        <v>1</v>
      </c>
      <c r="AKR9" s="52">
        <f t="shared" si="119"/>
        <v>1.1576753878212548E-2</v>
      </c>
      <c r="AKS9" s="24">
        <v>1</v>
      </c>
      <c r="AKT9" s="50">
        <f t="shared" ref="AKT9:AKT17" si="901">AKS9/AKS$19*100</f>
        <v>2.237637055269635E-2</v>
      </c>
      <c r="AKU9" s="24">
        <v>0</v>
      </c>
      <c r="AKV9" s="50">
        <f t="shared" ref="AKV9:AKV17" si="902">AKU9/AKU$19*100</f>
        <v>0</v>
      </c>
      <c r="AKW9" s="24">
        <v>0</v>
      </c>
      <c r="AKX9" s="24">
        <f t="shared" ref="AKX9:AKX17" si="903">AKS9+AKU9</f>
        <v>1</v>
      </c>
      <c r="AKY9" s="52">
        <f t="shared" si="120"/>
        <v>1.1603620329542819E-2</v>
      </c>
      <c r="AKZ9" s="24">
        <v>1</v>
      </c>
      <c r="ALA9" s="50">
        <f t="shared" ref="ALA9:ALA17" si="904">AKZ9/AKZ$19*100</f>
        <v>2.2436616558223019E-2</v>
      </c>
      <c r="ALB9" s="24">
        <v>0</v>
      </c>
      <c r="ALC9" s="50">
        <f t="shared" ref="ALC9:ALC17" si="905">ALB9/ALB$19*100</f>
        <v>0</v>
      </c>
      <c r="ALD9" s="24">
        <v>0</v>
      </c>
      <c r="ALE9" s="141">
        <f t="shared" ref="ALE9:ALE17" si="906">AKZ9+ALB9</f>
        <v>1</v>
      </c>
      <c r="ALF9" s="52">
        <f t="shared" ref="ALF9:ALF17" si="907">ALE9/ALE$19*100</f>
        <v>1.1631964638827499E-2</v>
      </c>
      <c r="ALG9" s="24">
        <v>1</v>
      </c>
      <c r="ALH9" s="50">
        <f t="shared" ref="ALH9:ALH17" si="908">ALG9/ALG$19*100</f>
        <v>2.2461814914645106E-2</v>
      </c>
      <c r="ALI9" s="24">
        <v>0</v>
      </c>
      <c r="ALJ9" s="50">
        <f t="shared" ref="ALJ9:ALJ17" si="909">ALI9/ALI$19*100</f>
        <v>0</v>
      </c>
      <c r="ALK9" s="24">
        <v>0</v>
      </c>
      <c r="ALL9" s="24">
        <f t="shared" ref="ALL9:ALL17" si="910">ALG9+ALI9</f>
        <v>1</v>
      </c>
      <c r="ALM9" s="52">
        <f t="shared" si="121"/>
        <v>1.1649580615097856E-2</v>
      </c>
      <c r="ALN9" s="24">
        <v>1</v>
      </c>
      <c r="ALO9" s="50">
        <f t="shared" ref="ALO9:ALO17" si="911">ALN9/ALN$19*100</f>
        <v>2.2537750732476901E-2</v>
      </c>
      <c r="ALP9" s="24">
        <v>0</v>
      </c>
      <c r="ALQ9" s="50">
        <f t="shared" ref="ALQ9:ALQ17" si="912">ALP9/ALP$19*100</f>
        <v>0</v>
      </c>
      <c r="ALR9" s="24">
        <v>0</v>
      </c>
      <c r="ALS9" s="24">
        <f t="shared" ref="ALS9:ALS17" si="913">ALN9+ALP9</f>
        <v>1</v>
      </c>
      <c r="ALT9" s="52">
        <f t="shared" si="122"/>
        <v>1.1679514132212099E-2</v>
      </c>
      <c r="ALU9" s="24">
        <v>1</v>
      </c>
      <c r="ALV9" s="50">
        <f t="shared" ref="ALV9:ALV17" si="914">ALU9/ALU$19*100</f>
        <v>2.2603978300180832E-2</v>
      </c>
      <c r="ALW9" s="24">
        <v>0</v>
      </c>
      <c r="ALX9" s="50">
        <f t="shared" ref="ALX9:ALX17" si="915">ALW9/ALW$19*100</f>
        <v>0</v>
      </c>
      <c r="ALY9" s="24">
        <v>0</v>
      </c>
      <c r="ALZ9" s="24">
        <f t="shared" ref="ALZ9:ALZ17" si="916">ALU9+ALW9</f>
        <v>1</v>
      </c>
      <c r="AMA9" s="52">
        <f t="shared" si="123"/>
        <v>1.1710973181871413E-2</v>
      </c>
      <c r="AMB9" s="24">
        <v>1</v>
      </c>
      <c r="AMC9" s="50">
        <f t="shared" ref="AMC9:AMC17" si="917">AMB9/AMB$19*100</f>
        <v>2.2624434389140271E-2</v>
      </c>
      <c r="AMD9" s="24">
        <v>0</v>
      </c>
      <c r="AME9" s="50">
        <f t="shared" ref="AME9:AME17" si="918">AMD9/AMD$19*100</f>
        <v>0</v>
      </c>
      <c r="AMF9" s="24">
        <v>0</v>
      </c>
      <c r="AMG9" s="24">
        <f t="shared" ref="AMG9:AMG17" si="919">AMB9+AMD9</f>
        <v>1</v>
      </c>
      <c r="AMH9" s="52">
        <f t="shared" si="124"/>
        <v>1.1723329425556858E-2</v>
      </c>
      <c r="AMI9" s="24">
        <v>1</v>
      </c>
      <c r="AMJ9" s="50">
        <f t="shared" ref="AMJ9:AMJ17" si="920">AMI9/AMI$19*100</f>
        <v>2.2670596236681023E-2</v>
      </c>
      <c r="AMK9" s="24">
        <v>0</v>
      </c>
      <c r="AML9" s="50">
        <f t="shared" ref="AML9:AML17" si="921">AMK9/AMK$19*100</f>
        <v>0</v>
      </c>
      <c r="AMM9" s="24">
        <v>0</v>
      </c>
      <c r="AMN9" s="24">
        <f t="shared" ref="AMN9:AMN17" si="922">AMI9+AMK9</f>
        <v>1</v>
      </c>
      <c r="AMO9" s="52">
        <f t="shared" si="125"/>
        <v>1.1739845034045552E-2</v>
      </c>
      <c r="AMP9" s="24">
        <v>1</v>
      </c>
      <c r="AMQ9" s="50">
        <f t="shared" ref="AMQ9:AMQ17" si="923">AMP9/AMP$19*100</f>
        <v>2.2737608003638016E-2</v>
      </c>
      <c r="AMR9" s="24">
        <v>0</v>
      </c>
      <c r="AMS9" s="50">
        <f t="shared" ref="AMS9:AMS17" si="924">AMR9/AMR$19*100</f>
        <v>0</v>
      </c>
      <c r="AMT9" s="24">
        <v>0</v>
      </c>
      <c r="AMU9" s="24">
        <f t="shared" ref="AMU9:AMU17" si="925">AMP9+AMR9</f>
        <v>1</v>
      </c>
      <c r="AMV9" s="52">
        <f t="shared" si="126"/>
        <v>1.1774402449075709E-2</v>
      </c>
      <c r="AMW9" s="24">
        <v>1</v>
      </c>
      <c r="AMX9" s="50">
        <f t="shared" ref="AMX9:AMX17" si="926">AMW9/AMW$19*100</f>
        <v>2.2794620469569184E-2</v>
      </c>
      <c r="AMY9" s="24">
        <v>0</v>
      </c>
      <c r="AMZ9" s="50">
        <f t="shared" ref="AMZ9:AMZ17" si="927">AMY9/AMY$19*100</f>
        <v>0</v>
      </c>
      <c r="ANA9" s="24">
        <v>0</v>
      </c>
      <c r="ANB9" s="141">
        <f t="shared" ref="ANB9:ANB17" si="928">AMW9+AMY9</f>
        <v>1</v>
      </c>
      <c r="ANC9" s="52">
        <f t="shared" ref="ANC9:ANC17" si="929">ANB9/ANB$19*100</f>
        <v>1.1802195208308747E-2</v>
      </c>
      <c r="AND9" s="24">
        <v>1</v>
      </c>
      <c r="ANE9" s="50">
        <f t="shared" ref="ANE9:ANE17" si="930">AND9/AND$19*100</f>
        <v>2.2841480127912289E-2</v>
      </c>
      <c r="ANF9" s="24">
        <v>0</v>
      </c>
      <c r="ANG9" s="50">
        <f t="shared" ref="ANG9:ANG17" si="931">ANF9/ANF$19*100</f>
        <v>0</v>
      </c>
      <c r="ANH9" s="24">
        <v>0</v>
      </c>
      <c r="ANI9" s="24">
        <f t="shared" ref="ANI9:ANI17" si="932">AND9+ANF9</f>
        <v>1</v>
      </c>
      <c r="ANJ9" s="52">
        <f t="shared" si="127"/>
        <v>1.1825922421948912E-2</v>
      </c>
      <c r="ANK9" s="24">
        <v>1</v>
      </c>
      <c r="ANL9" s="50">
        <f t="shared" ref="ANL9:ANL17" si="933">ANK9/ANK$19*100</f>
        <v>2.2862368541380886E-2</v>
      </c>
      <c r="ANM9" s="24">
        <v>0</v>
      </c>
      <c r="ANN9" s="50">
        <f t="shared" ref="ANN9:ANN17" si="934">ANM9/ANM$19*100</f>
        <v>0</v>
      </c>
      <c r="ANO9" s="24">
        <v>0</v>
      </c>
      <c r="ANP9" s="24">
        <f t="shared" ref="ANP9:ANP17" si="935">ANK9+ANM9</f>
        <v>1</v>
      </c>
      <c r="ANQ9" s="52">
        <f t="shared" si="128"/>
        <v>1.1842728564661299E-2</v>
      </c>
      <c r="ANR9" s="24">
        <v>1</v>
      </c>
      <c r="ANS9" s="50">
        <f t="shared" ref="ANS9:ANS17" si="936">ANR9/ANR$19*100</f>
        <v>2.2920009168003668E-2</v>
      </c>
      <c r="ANT9" s="24">
        <v>0</v>
      </c>
      <c r="ANU9" s="50">
        <f t="shared" ref="ANU9:ANU17" si="937">ANT9/ANT$19*100</f>
        <v>0</v>
      </c>
      <c r="ANV9" s="24">
        <v>0</v>
      </c>
      <c r="ANW9" s="24">
        <f t="shared" ref="ANW9:ANW17" si="938">ANR9+ANT9</f>
        <v>1</v>
      </c>
      <c r="ANX9" s="52">
        <f t="shared" si="129"/>
        <v>1.1879306248515086E-2</v>
      </c>
      <c r="ANY9" s="24">
        <v>1</v>
      </c>
      <c r="ANZ9" s="50">
        <f t="shared" ref="ANZ9:ANZ17" si="939">ANY9/ANY$19*100</f>
        <v>2.2993791676247415E-2</v>
      </c>
      <c r="AOA9" s="24">
        <v>0</v>
      </c>
      <c r="AOB9" s="50">
        <f t="shared" ref="AOB9:AOB17" si="940">AOA9/AOA$19*100</f>
        <v>0</v>
      </c>
      <c r="AOC9" s="24">
        <v>0</v>
      </c>
      <c r="AOD9" s="24">
        <f t="shared" ref="AOD9:AOD17" si="941">ANY9+AOA9</f>
        <v>1</v>
      </c>
      <c r="AOE9" s="52">
        <f t="shared" si="130"/>
        <v>1.1909015124449208E-2</v>
      </c>
      <c r="AOF9" s="24">
        <v>1</v>
      </c>
      <c r="AOG9" s="50">
        <f t="shared" ref="AOG9:AOG17" si="942">AOF9/AOF$19*100</f>
        <v>2.3057412958266084E-2</v>
      </c>
      <c r="AOH9" s="24">
        <v>0</v>
      </c>
      <c r="AOI9" s="50">
        <f t="shared" ref="AOI9:AOI17" si="943">AOH9/AOH$19*100</f>
        <v>0</v>
      </c>
      <c r="AOJ9" s="24">
        <v>0</v>
      </c>
      <c r="AOK9" s="24">
        <f t="shared" ref="AOK9:AOK17" si="944">AOF9+AOH9</f>
        <v>1</v>
      </c>
      <c r="AOL9" s="52">
        <f t="shared" si="131"/>
        <v>1.1936022917164E-2</v>
      </c>
      <c r="AOM9" s="24">
        <v>1</v>
      </c>
      <c r="AON9" s="50">
        <f t="shared" ref="AON9:AON17" si="945">AOM9/AOM$19*100</f>
        <v>2.3094688221709007E-2</v>
      </c>
      <c r="AOO9" s="24">
        <v>0</v>
      </c>
      <c r="AOP9" s="50">
        <f t="shared" ref="AOP9:AOP17" si="946">AOO9/AOO$19*100</f>
        <v>0</v>
      </c>
      <c r="AOQ9" s="24">
        <v>0</v>
      </c>
      <c r="AOR9" s="24">
        <f t="shared" ref="AOR9:AOR17" si="947">AOM9+AOO9</f>
        <v>1</v>
      </c>
      <c r="AOS9" s="52">
        <f t="shared" si="132"/>
        <v>1.1963153487259242E-2</v>
      </c>
      <c r="AOT9" s="24">
        <v>1</v>
      </c>
      <c r="AOU9" s="50">
        <f t="shared" ref="AOU9:AOU17" si="948">AOT9/AOT$19*100</f>
        <v>2.3158869847151459E-2</v>
      </c>
      <c r="AOV9" s="24">
        <v>0</v>
      </c>
      <c r="AOW9" s="50">
        <f t="shared" ref="AOW9:AOW17" si="949">AOV9/AOV$19*100</f>
        <v>0</v>
      </c>
      <c r="AOX9" s="24">
        <v>0</v>
      </c>
      <c r="AOY9" s="141">
        <f t="shared" ref="AOY9:AOY17" si="950">AOT9+AOV9</f>
        <v>1</v>
      </c>
      <c r="AOZ9" s="52">
        <f t="shared" ref="AOZ9:AOZ17" si="951">AOY9/AOY$19*100</f>
        <v>1.1994722322178242E-2</v>
      </c>
      <c r="APA9" s="24">
        <v>1</v>
      </c>
      <c r="APB9" s="50">
        <f t="shared" ref="APB9:APB17" si="952">APA9/APA$19*100</f>
        <v>2.3212627669452181E-2</v>
      </c>
      <c r="APC9" s="24">
        <v>0</v>
      </c>
      <c r="APD9" s="50">
        <f t="shared" ref="APD9:APD17" si="953">APC9/APC$19*100</f>
        <v>0</v>
      </c>
      <c r="APE9" s="24">
        <v>0</v>
      </c>
      <c r="APF9" s="24">
        <f t="shared" ref="APF9:APF17" si="954">APA9+APC9</f>
        <v>1</v>
      </c>
      <c r="APG9" s="52">
        <f t="shared" si="133"/>
        <v>1.2020675561966582E-2</v>
      </c>
      <c r="APH9" s="24">
        <v>1</v>
      </c>
      <c r="API9" s="50">
        <f t="shared" ref="API9:API17" si="955">APH9/APH$19*100</f>
        <v>2.3299161230195712E-2</v>
      </c>
      <c r="APJ9" s="24">
        <v>0</v>
      </c>
      <c r="APK9" s="50">
        <f t="shared" ref="APK9:APK17" si="956">APJ9/APJ$19*100</f>
        <v>0</v>
      </c>
      <c r="APL9" s="24">
        <v>0</v>
      </c>
      <c r="APM9" s="24">
        <f t="shared" ref="APM9:APM17" si="957">APH9+APJ9</f>
        <v>1</v>
      </c>
      <c r="APN9" s="52">
        <f t="shared" si="134"/>
        <v>1.2061271257990593E-2</v>
      </c>
      <c r="APO9" s="24">
        <v>1</v>
      </c>
      <c r="APP9" s="50">
        <f t="shared" ref="APP9:APP17" si="958">APO9/APO$19*100</f>
        <v>2.3391812865497078E-2</v>
      </c>
      <c r="APQ9" s="24">
        <v>0</v>
      </c>
      <c r="APR9" s="50">
        <f t="shared" ref="APR9:APR17" si="959">APQ9/APQ$19*100</f>
        <v>0</v>
      </c>
      <c r="APS9" s="24">
        <v>0</v>
      </c>
      <c r="APT9" s="24">
        <f t="shared" ref="APT9:APT17" si="960">APO9+APQ9</f>
        <v>1</v>
      </c>
      <c r="APU9" s="52">
        <f t="shared" si="135"/>
        <v>1.210800339024095E-2</v>
      </c>
      <c r="APV9" s="24">
        <v>1</v>
      </c>
      <c r="APW9" s="50">
        <f t="shared" ref="APW9:APW17" si="961">APV9/APV$19*100</f>
        <v>2.3413720440177945E-2</v>
      </c>
      <c r="APX9" s="24">
        <v>0</v>
      </c>
      <c r="APY9" s="50">
        <f t="shared" ref="APY9:APY17" si="962">APX9/APX$19*100</f>
        <v>0</v>
      </c>
      <c r="APZ9" s="24">
        <v>0</v>
      </c>
      <c r="AQA9" s="24">
        <f t="shared" ref="AQA9:AQA17" si="963">APV9+APX9</f>
        <v>1</v>
      </c>
      <c r="AQB9" s="52">
        <f t="shared" si="136"/>
        <v>1.2124151309408342E-2</v>
      </c>
      <c r="AQC9" s="24">
        <v>1</v>
      </c>
      <c r="AQD9" s="50">
        <f t="shared" ref="AQD9:AQD17" si="964">AQC9/AQC$19*100</f>
        <v>2.3446658851113716E-2</v>
      </c>
      <c r="AQE9" s="24">
        <v>0</v>
      </c>
      <c r="AQF9" s="50">
        <f t="shared" ref="AQF9:AQF17" si="965">AQE9/AQE$19*100</f>
        <v>0</v>
      </c>
      <c r="AQG9" s="24">
        <v>0</v>
      </c>
      <c r="AQH9" s="24">
        <f t="shared" ref="AQH9:AQH17" si="966">AQC9+AQE9</f>
        <v>1</v>
      </c>
      <c r="AQI9" s="52">
        <f t="shared" si="137"/>
        <v>1.2141816415735793E-2</v>
      </c>
      <c r="AQJ9" s="24">
        <v>1</v>
      </c>
      <c r="AQK9" s="50">
        <f t="shared" ref="AQK9:AQK17" si="967">AQJ9/AQJ$19*100</f>
        <v>2.3529411764705882E-2</v>
      </c>
      <c r="AQL9" s="24">
        <v>0</v>
      </c>
      <c r="AQM9" s="50">
        <f t="shared" ref="AQM9:AQM17" si="968">AQL9/AQL$19*100</f>
        <v>0</v>
      </c>
      <c r="AQN9" s="24">
        <v>0</v>
      </c>
      <c r="AQO9" s="24">
        <f t="shared" ref="AQO9:AQO17" si="969">AQJ9+AQL9</f>
        <v>1</v>
      </c>
      <c r="AQP9" s="52">
        <f t="shared" si="138"/>
        <v>1.2175818823815901E-2</v>
      </c>
      <c r="AQQ9" s="24">
        <v>1</v>
      </c>
      <c r="AQR9" s="50">
        <f t="shared" ref="AQR9:AQR17" si="970">AQQ9/AQQ$19*100</f>
        <v>2.3601604909133819E-2</v>
      </c>
      <c r="AQS9" s="24">
        <v>0</v>
      </c>
      <c r="AQT9" s="50">
        <f t="shared" ref="AQT9:AQT17" si="971">AQS9/AQS$19*100</f>
        <v>0</v>
      </c>
      <c r="AQU9" s="24">
        <v>0</v>
      </c>
      <c r="AQV9" s="141">
        <f t="shared" ref="AQV9:AQV17" si="972">AQQ9+AQS9</f>
        <v>1</v>
      </c>
      <c r="AQW9" s="52">
        <f t="shared" ref="AQW9:AQW17" si="973">AQV9/AQV$19*100</f>
        <v>1.2214486380847685E-2</v>
      </c>
      <c r="AQX9" s="24">
        <v>1</v>
      </c>
      <c r="AQY9" s="50">
        <f t="shared" ref="AQY9:AQY17" si="974">AQX9/AQX$19*100</f>
        <v>2.3657440264963331E-2</v>
      </c>
      <c r="AQZ9" s="24">
        <v>0</v>
      </c>
      <c r="ARA9" s="50">
        <f t="shared" ref="ARA9:ARA17" si="975">AQZ9/AQZ$19*100</f>
        <v>0</v>
      </c>
      <c r="ARB9" s="24">
        <v>0</v>
      </c>
      <c r="ARC9" s="24">
        <f t="shared" ref="ARC9:ARC17" si="976">AQX9+AQZ9</f>
        <v>1</v>
      </c>
      <c r="ARD9" s="52">
        <f t="shared" si="139"/>
        <v>1.2239902080783354E-2</v>
      </c>
      <c r="ARE9" s="24">
        <v>1</v>
      </c>
      <c r="ARF9" s="50">
        <f t="shared" ref="ARF9:ARF17" si="977">ARE9/ARE$19*100</f>
        <v>2.3747328425552126E-2</v>
      </c>
      <c r="ARG9" s="24">
        <v>0</v>
      </c>
      <c r="ARH9" s="50">
        <f t="shared" ref="ARH9:ARH17" si="978">ARG9/ARG$19*100</f>
        <v>0</v>
      </c>
      <c r="ARI9" s="24">
        <v>0</v>
      </c>
      <c r="ARJ9" s="24">
        <f t="shared" ref="ARJ9:ARJ17" si="979">ARE9+ARG9</f>
        <v>1</v>
      </c>
      <c r="ARK9" s="52">
        <f t="shared" si="140"/>
        <v>1.2298610257040956E-2</v>
      </c>
      <c r="ARL9" s="24">
        <v>1</v>
      </c>
      <c r="ARM9" s="50">
        <f t="shared" ref="ARM9:ARM17" si="980">ARL9/ARL$19*100</f>
        <v>2.3832221163012392E-2</v>
      </c>
      <c r="ARN9" s="24">
        <v>0</v>
      </c>
      <c r="ARO9" s="50">
        <f t="shared" ref="ARO9:ARO17" si="981">ARN9/ARN$19*100</f>
        <v>0</v>
      </c>
      <c r="ARP9" s="24">
        <v>0</v>
      </c>
      <c r="ARQ9" s="24">
        <f t="shared" ref="ARQ9:ARQ17" si="982">ARL9+ARN9</f>
        <v>1</v>
      </c>
      <c r="ARR9" s="52">
        <f t="shared" si="141"/>
        <v>1.2339585389930897E-2</v>
      </c>
      <c r="ARS9" s="24">
        <v>1</v>
      </c>
      <c r="ART9" s="50">
        <f t="shared" ref="ART9:ART17" si="983">ARS9/ARS$19*100</f>
        <v>2.3889154323936932E-2</v>
      </c>
      <c r="ARU9" s="24">
        <v>0</v>
      </c>
      <c r="ARV9" s="50">
        <f t="shared" ref="ARV9:ARV17" si="984">ARU9/ARU$19*100</f>
        <v>0</v>
      </c>
      <c r="ARW9" s="24">
        <v>0</v>
      </c>
      <c r="ARX9" s="24">
        <f t="shared" ref="ARX9:ARX17" si="985">ARS9+ARU9</f>
        <v>1</v>
      </c>
      <c r="ARY9" s="52">
        <f t="shared" si="142"/>
        <v>1.2360939431396788E-2</v>
      </c>
      <c r="ARZ9" s="24">
        <v>1</v>
      </c>
      <c r="ASA9" s="50">
        <f t="shared" ref="ASA9:ASA17" si="986">ARZ9/ARZ$19*100</f>
        <v>2.3889154323936932E-2</v>
      </c>
      <c r="ASB9" s="24">
        <v>0</v>
      </c>
      <c r="ASC9" s="50">
        <f t="shared" ref="ASC9:ASC17" si="987">ASB9/ASB$19*100</f>
        <v>0</v>
      </c>
      <c r="ASD9" s="24">
        <v>0</v>
      </c>
      <c r="ASE9" s="24">
        <f t="shared" ref="ASE9:ASE17" si="988">ARZ9+ASB9</f>
        <v>1</v>
      </c>
      <c r="ASF9" s="52">
        <f t="shared" si="143"/>
        <v>1.2360939431396788E-2</v>
      </c>
      <c r="ASG9" s="24">
        <v>1</v>
      </c>
      <c r="ASH9" s="50">
        <f t="shared" ref="ASH9:ASH17" si="989">ASG9/ASG$19*100</f>
        <v>2.4003840614498319E-2</v>
      </c>
      <c r="ASI9" s="24">
        <v>0</v>
      </c>
      <c r="ASJ9" s="50">
        <f t="shared" ref="ASJ9:ASJ17" si="990">ASI9/ASI$19*100</f>
        <v>0</v>
      </c>
      <c r="ASK9" s="24">
        <v>0</v>
      </c>
      <c r="ASL9" s="24">
        <f t="shared" ref="ASL9:ASL17" si="991">ASG9+ASI9</f>
        <v>1</v>
      </c>
      <c r="ASM9" s="52">
        <f t="shared" si="144"/>
        <v>1.2413108242303872E-2</v>
      </c>
      <c r="ASN9" s="24">
        <v>1</v>
      </c>
      <c r="ASO9" s="50">
        <f t="shared" ref="ASO9:ASO17" si="992">ASN9/ASN$19*100</f>
        <v>2.4084778420038536E-2</v>
      </c>
      <c r="ASP9" s="24">
        <v>0</v>
      </c>
      <c r="ASQ9" s="50">
        <f t="shared" ref="ASQ9:ASQ17" si="993">ASP9/ASP$19*100</f>
        <v>0</v>
      </c>
      <c r="ASR9" s="24">
        <v>0</v>
      </c>
      <c r="ASS9" s="141">
        <f t="shared" ref="ASS9:ASS17" si="994">ASN9+ASP9</f>
        <v>1</v>
      </c>
      <c r="AST9" s="52">
        <f t="shared" ref="AST9:AST17" si="995">ASS9/ASS$19*100</f>
        <v>1.2473493825620557E-2</v>
      </c>
      <c r="ASU9" s="24">
        <v>1</v>
      </c>
      <c r="ASV9" s="50">
        <f t="shared" ref="ASV9:ASV17" si="996">ASU9/ASU$19*100</f>
        <v>2.4177949709864605E-2</v>
      </c>
      <c r="ASW9" s="24">
        <v>0</v>
      </c>
      <c r="ASX9" s="50">
        <f t="shared" ref="ASX9:ASX17" si="997">ASW9/ASW$19*100</f>
        <v>0</v>
      </c>
      <c r="ASY9" s="24">
        <v>0</v>
      </c>
      <c r="ASZ9" s="24">
        <f t="shared" ref="ASZ9:ASZ17" si="998">ASU9+ASW9</f>
        <v>1</v>
      </c>
      <c r="ATA9" s="52">
        <f t="shared" si="145"/>
        <v>1.2521913348359628E-2</v>
      </c>
      <c r="ATB9" s="24">
        <v>1</v>
      </c>
      <c r="ATC9" s="50">
        <f t="shared" ref="ATC9:ATC17" si="999">ATB9/ATB$19*100</f>
        <v>2.4289531212047608E-2</v>
      </c>
      <c r="ATD9" s="24">
        <v>0</v>
      </c>
      <c r="ATE9" s="50">
        <f t="shared" ref="ATE9:ATE17" si="1000">ATD9/ATD$19*100</f>
        <v>0</v>
      </c>
      <c r="ATF9" s="24">
        <v>0</v>
      </c>
      <c r="ATG9" s="24">
        <f t="shared" ref="ATG9:ATG17" si="1001">ATB9+ATD9</f>
        <v>1</v>
      </c>
      <c r="ATH9" s="52">
        <f t="shared" si="146"/>
        <v>1.2588116817724069E-2</v>
      </c>
      <c r="ATI9" s="24">
        <v>0</v>
      </c>
      <c r="ATJ9" s="50">
        <f t="shared" ref="ATJ9:ATJ17" si="1002">ATI9/ATI$19*100</f>
        <v>0</v>
      </c>
      <c r="ATK9" s="24">
        <v>0</v>
      </c>
      <c r="ATL9" s="50">
        <f t="shared" ref="ATL9:ATL17" si="1003">ATK9/ATK$19*100</f>
        <v>0</v>
      </c>
      <c r="ATM9" s="24">
        <v>0</v>
      </c>
      <c r="ATN9" s="24">
        <f t="shared" ref="ATN9:ATN17" si="1004">ATI9+ATK9</f>
        <v>0</v>
      </c>
      <c r="ATO9" s="52">
        <f t="shared" si="147"/>
        <v>0</v>
      </c>
      <c r="ATP9" s="24">
        <v>0</v>
      </c>
      <c r="ATQ9" s="50">
        <f t="shared" ref="ATQ9:ATQ17" si="1005">ATP9/ATP$19*100</f>
        <v>0</v>
      </c>
      <c r="ATR9" s="24">
        <v>0</v>
      </c>
      <c r="ATS9" s="50">
        <f t="shared" ref="ATS9:ATS17" si="1006">ATR9/ATR$19*100</f>
        <v>0</v>
      </c>
      <c r="ATT9" s="24">
        <v>0</v>
      </c>
      <c r="ATU9" s="24">
        <f t="shared" ref="ATU9:ATU17" si="1007">ATP9+ATR9</f>
        <v>0</v>
      </c>
      <c r="ATV9" s="52">
        <f t="shared" si="148"/>
        <v>0</v>
      </c>
      <c r="ATW9" s="24">
        <v>0</v>
      </c>
      <c r="ATX9" s="50">
        <f t="shared" ref="ATX9:ATX17" si="1008">ATW9/ATW$19*100</f>
        <v>0</v>
      </c>
      <c r="ATY9" s="24">
        <v>0</v>
      </c>
      <c r="ATZ9" s="50">
        <f t="shared" ref="ATZ9:ATZ17" si="1009">ATY9/ATY$19*100</f>
        <v>0</v>
      </c>
      <c r="AUA9" s="24">
        <v>0</v>
      </c>
      <c r="AUB9" s="24">
        <f t="shared" ref="AUB9:AUB17" si="1010">ATW9+ATY9</f>
        <v>0</v>
      </c>
      <c r="AUC9" s="52">
        <f t="shared" si="149"/>
        <v>0</v>
      </c>
      <c r="AUD9" s="24">
        <v>0</v>
      </c>
      <c r="AUE9" s="50">
        <f t="shared" ref="AUE9:AUE17" si="1011">AUD9/AUD$19*100</f>
        <v>0</v>
      </c>
      <c r="AUF9" s="24">
        <v>0</v>
      </c>
      <c r="AUG9" s="50">
        <f t="shared" ref="AUG9:AUG17" si="1012">AUF9/AUF$19*100</f>
        <v>0</v>
      </c>
      <c r="AUH9" s="24">
        <v>0</v>
      </c>
      <c r="AUI9" s="24">
        <f t="shared" ref="AUI9:AUI17" si="1013">AUD9+AUF9</f>
        <v>0</v>
      </c>
      <c r="AUJ9" s="52">
        <f t="shared" si="150"/>
        <v>0</v>
      </c>
      <c r="AUK9" s="24">
        <v>0</v>
      </c>
      <c r="AUL9" s="50">
        <f t="shared" ref="AUL9:AUL17" si="1014">AUK9/AUK$19*100</f>
        <v>0</v>
      </c>
      <c r="AUM9" s="24">
        <v>0</v>
      </c>
      <c r="AUN9" s="50">
        <f t="shared" ref="AUN9:AUN17" si="1015">AUM9/AUM$19*100</f>
        <v>0</v>
      </c>
      <c r="AUO9" s="24">
        <v>0</v>
      </c>
      <c r="AUP9" s="141">
        <f t="shared" ref="AUP9:AUP17" si="1016">AUK9+AUM9</f>
        <v>0</v>
      </c>
      <c r="AUQ9" s="52">
        <f t="shared" ref="AUQ9:AUQ17" si="1017">AUP9/AUP$19*100</f>
        <v>0</v>
      </c>
      <c r="AUR9" s="24">
        <v>0</v>
      </c>
      <c r="AUS9" s="50">
        <f t="shared" ref="AUS9:AUS17" si="1018">AUR9/AUR$19*100</f>
        <v>0</v>
      </c>
      <c r="AUT9" s="24">
        <v>0</v>
      </c>
      <c r="AUU9" s="50">
        <f t="shared" ref="AUU9:AUU17" si="1019">AUT9/AUT$19*100</f>
        <v>0</v>
      </c>
      <c r="AUV9" s="24">
        <v>0</v>
      </c>
      <c r="AUW9" s="24">
        <f t="shared" ref="AUW9:AUW17" si="1020">AUR9+AUT9</f>
        <v>0</v>
      </c>
      <c r="AUX9" s="52">
        <f t="shared" si="151"/>
        <v>0</v>
      </c>
      <c r="AUY9" s="24">
        <v>0</v>
      </c>
      <c r="AUZ9" s="50">
        <f t="shared" ref="AUZ9:AUZ17" si="1021">AUY9/AUY$19*100</f>
        <v>0</v>
      </c>
      <c r="AVA9" s="24">
        <v>0</v>
      </c>
      <c r="AVB9" s="50">
        <f t="shared" ref="AVB9:AVB17" si="1022">AVA9/AVA$19*100</f>
        <v>0</v>
      </c>
      <c r="AVC9" s="24">
        <v>0</v>
      </c>
      <c r="AVD9" s="24">
        <f t="shared" ref="AVD9:AVD17" si="1023">AUY9+AVA9</f>
        <v>0</v>
      </c>
      <c r="AVE9" s="52">
        <f t="shared" si="152"/>
        <v>0</v>
      </c>
      <c r="AVF9" s="24">
        <v>0</v>
      </c>
      <c r="AVG9" s="50">
        <f t="shared" ref="AVG9:AVG17" si="1024">AVF9/AVF$19*100</f>
        <v>0</v>
      </c>
      <c r="AVH9" s="24">
        <v>0</v>
      </c>
      <c r="AVI9" s="50">
        <f t="shared" ref="AVI9:AVI17" si="1025">AVH9/AVH$19*100</f>
        <v>0</v>
      </c>
      <c r="AVJ9" s="24">
        <v>0</v>
      </c>
      <c r="AVK9" s="24">
        <f t="shared" ref="AVK9:AVK17" si="1026">AVF9+AVH9</f>
        <v>0</v>
      </c>
      <c r="AVL9" s="52">
        <f t="shared" si="153"/>
        <v>0</v>
      </c>
      <c r="AVM9" s="24">
        <v>0</v>
      </c>
      <c r="AVN9" s="50">
        <f t="shared" ref="AVN9:AVN17" si="1027">AVM9/AVM$19*100</f>
        <v>0</v>
      </c>
      <c r="AVO9" s="24">
        <v>0</v>
      </c>
      <c r="AVP9" s="50">
        <f t="shared" ref="AVP9:AVP17" si="1028">AVO9/AVO$19*100</f>
        <v>0</v>
      </c>
      <c r="AVQ9" s="24">
        <v>0</v>
      </c>
      <c r="AVR9" s="24">
        <f t="shared" ref="AVR9:AVR17" si="1029">AVM9+AVO9</f>
        <v>0</v>
      </c>
      <c r="AVS9" s="52">
        <f t="shared" si="154"/>
        <v>0</v>
      </c>
      <c r="AVT9" s="24">
        <v>0</v>
      </c>
      <c r="AVU9" s="50">
        <f t="shared" ref="AVU9:AVU17" si="1030">AVT9/AVT$19*100</f>
        <v>0</v>
      </c>
      <c r="AVV9" s="24">
        <v>0</v>
      </c>
      <c r="AVW9" s="50">
        <f t="shared" ref="AVW9:AVW17" si="1031">AVV9/AVV$19*100</f>
        <v>0</v>
      </c>
      <c r="AVX9" s="24">
        <v>0</v>
      </c>
      <c r="AVY9" s="24">
        <f t="shared" ref="AVY9:AVY17" si="1032">AVT9+AVV9</f>
        <v>0</v>
      </c>
      <c r="AVZ9" s="52">
        <f t="shared" si="155"/>
        <v>0</v>
      </c>
      <c r="AWA9" s="24">
        <v>0</v>
      </c>
      <c r="AWB9" s="50">
        <f t="shared" ref="AWB9:AWB17" si="1033">AWA9/AWA$19*100</f>
        <v>0</v>
      </c>
      <c r="AWC9" s="24">
        <v>0</v>
      </c>
      <c r="AWD9" s="50">
        <f t="shared" ref="AWD9:AWD17" si="1034">AWC9/AWC$19*100</f>
        <v>0</v>
      </c>
      <c r="AWE9" s="24">
        <v>0</v>
      </c>
      <c r="AWF9" s="24">
        <f t="shared" ref="AWF9:AWF17" si="1035">AWA9+AWC9</f>
        <v>0</v>
      </c>
      <c r="AWG9" s="52">
        <f t="shared" si="156"/>
        <v>0</v>
      </c>
      <c r="AWH9" s="24">
        <v>0</v>
      </c>
      <c r="AWI9" s="50">
        <f t="shared" ref="AWI9:AWI17" si="1036">AWH9/AWH$19*100</f>
        <v>0</v>
      </c>
      <c r="AWJ9" s="24">
        <v>0</v>
      </c>
      <c r="AWK9" s="50">
        <f t="shared" ref="AWK9:AWK17" si="1037">AWJ9/AWJ$19*100</f>
        <v>0</v>
      </c>
      <c r="AWL9" s="24">
        <v>0</v>
      </c>
      <c r="AWM9" s="141">
        <f t="shared" ref="AWM9:AWM17" si="1038">AWH9+AWJ9</f>
        <v>0</v>
      </c>
      <c r="AWN9" s="52">
        <f t="shared" ref="AWN9:AWN17" si="1039">AWM9/AWM$19*100</f>
        <v>0</v>
      </c>
      <c r="AWO9" s="24">
        <v>0</v>
      </c>
      <c r="AWP9" s="50">
        <f t="shared" ref="AWP9:AWP17" si="1040">AWO9/AWO$19*100</f>
        <v>0</v>
      </c>
      <c r="AWQ9" s="24">
        <v>0</v>
      </c>
      <c r="AWR9" s="50">
        <f t="shared" ref="AWR9:AWR17" si="1041">AWQ9/AWQ$19*100</f>
        <v>0</v>
      </c>
      <c r="AWS9" s="24">
        <v>0</v>
      </c>
      <c r="AWT9" s="24">
        <f t="shared" ref="AWT9:AWT17" si="1042">AWO9+AWQ9</f>
        <v>0</v>
      </c>
      <c r="AWU9" s="52">
        <f t="shared" si="157"/>
        <v>0</v>
      </c>
      <c r="AWV9" s="24">
        <v>0</v>
      </c>
      <c r="AWW9" s="50">
        <f t="shared" ref="AWW9:AWW17" si="1043">AWV9/AWV$19*100</f>
        <v>0</v>
      </c>
      <c r="AWX9" s="24">
        <v>0</v>
      </c>
      <c r="AWY9" s="50">
        <f t="shared" ref="AWY9:AWY17" si="1044">AWX9/AWX$19*100</f>
        <v>0</v>
      </c>
      <c r="AWZ9" s="24">
        <v>0</v>
      </c>
      <c r="AXA9" s="24">
        <f t="shared" ref="AXA9:AXA17" si="1045">AWV9+AWX9</f>
        <v>0</v>
      </c>
      <c r="AXB9" s="52">
        <f t="shared" si="158"/>
        <v>0</v>
      </c>
      <c r="AXC9" s="24">
        <v>0</v>
      </c>
      <c r="AXD9" s="50">
        <f t="shared" ref="AXD9:AXD17" si="1046">AXC9/AXC$19*100</f>
        <v>0</v>
      </c>
      <c r="AXE9" s="24">
        <v>0</v>
      </c>
      <c r="AXF9" s="50">
        <f t="shared" ref="AXF9:AXF17" si="1047">AXE9/AXE$19*100</f>
        <v>0</v>
      </c>
      <c r="AXG9" s="24">
        <v>0</v>
      </c>
      <c r="AXH9" s="24">
        <f t="shared" ref="AXH9:AXH17" si="1048">AXC9+AXE9</f>
        <v>0</v>
      </c>
      <c r="AXI9" s="52">
        <f t="shared" si="159"/>
        <v>0</v>
      </c>
      <c r="AXJ9" s="24">
        <v>0</v>
      </c>
      <c r="AXK9" s="50">
        <f t="shared" ref="AXK9:AXK17" si="1049">AXJ9/AXJ$19*100</f>
        <v>0</v>
      </c>
      <c r="AXL9" s="24">
        <v>0</v>
      </c>
      <c r="AXM9" s="50">
        <f t="shared" ref="AXM9:AXM17" si="1050">AXL9/AXL$19*100</f>
        <v>0</v>
      </c>
      <c r="AXN9" s="24">
        <v>0</v>
      </c>
      <c r="AXO9" s="24">
        <f t="shared" ref="AXO9:AXO17" si="1051">AXJ9+AXL9</f>
        <v>0</v>
      </c>
      <c r="AXP9" s="52">
        <f t="shared" si="160"/>
        <v>0</v>
      </c>
      <c r="AXQ9" s="24">
        <v>0</v>
      </c>
      <c r="AXR9" s="50">
        <f t="shared" ref="AXR9:AXR17" si="1052">AXQ9/AXQ$19*100</f>
        <v>0</v>
      </c>
      <c r="AXS9" s="24">
        <v>0</v>
      </c>
      <c r="AXT9" s="50">
        <f t="shared" ref="AXT9:AXT17" si="1053">AXS9/AXS$19*100</f>
        <v>0</v>
      </c>
      <c r="AXU9" s="24">
        <v>0</v>
      </c>
      <c r="AXV9" s="24">
        <f t="shared" ref="AXV9:AXV17" si="1054">AXQ9+AXS9</f>
        <v>0</v>
      </c>
      <c r="AXW9" s="52">
        <f t="shared" si="161"/>
        <v>0</v>
      </c>
      <c r="AXX9" s="24">
        <v>0</v>
      </c>
      <c r="AXY9" s="50">
        <f t="shared" ref="AXY9:AXY17" si="1055">AXX9/AXX$19*100</f>
        <v>0</v>
      </c>
      <c r="AXZ9" s="24">
        <v>0</v>
      </c>
      <c r="AYA9" s="50">
        <f t="shared" ref="AYA9:AYA17" si="1056">AXZ9/AXZ$19*100</f>
        <v>0</v>
      </c>
      <c r="AYB9" s="24">
        <v>0</v>
      </c>
      <c r="AYC9" s="24">
        <f t="shared" ref="AYC9:AYC17" si="1057">AXX9+AXZ9</f>
        <v>0</v>
      </c>
      <c r="AYD9" s="52">
        <f t="shared" si="162"/>
        <v>0</v>
      </c>
      <c r="AYE9" s="24">
        <v>0</v>
      </c>
      <c r="AYF9" s="50">
        <f t="shared" ref="AYF9:AYF17" si="1058">AYE9/AYE$19*100</f>
        <v>0</v>
      </c>
      <c r="AYG9" s="24">
        <v>0</v>
      </c>
      <c r="AYH9" s="50">
        <f t="shared" ref="AYH9:AYH17" si="1059">AYG9/AYG$19*100</f>
        <v>0</v>
      </c>
      <c r="AYI9" s="24">
        <v>0</v>
      </c>
      <c r="AYJ9" s="141">
        <f t="shared" ref="AYJ9:AYJ17" si="1060">AYE9+AYG9</f>
        <v>0</v>
      </c>
      <c r="AYK9" s="52">
        <f t="shared" ref="AYK9:AYK17" si="1061">AYJ9/AYJ$19*100</f>
        <v>0</v>
      </c>
      <c r="AYL9" s="24">
        <v>0</v>
      </c>
      <c r="AYM9" s="50">
        <f t="shared" ref="AYM9:AYM17" si="1062">AYL9/AYL$19*100</f>
        <v>0</v>
      </c>
      <c r="AYN9" s="24">
        <v>0</v>
      </c>
      <c r="AYO9" s="50">
        <f t="shared" ref="AYO9:AYO17" si="1063">AYN9/AYN$19*100</f>
        <v>0</v>
      </c>
      <c r="AYP9" s="24">
        <v>0</v>
      </c>
      <c r="AYQ9" s="24">
        <f t="shared" ref="AYQ9:AYQ17" si="1064">AYL9+AYN9</f>
        <v>0</v>
      </c>
      <c r="AYR9" s="52">
        <f t="shared" si="163"/>
        <v>0</v>
      </c>
      <c r="AYS9" s="24">
        <v>0</v>
      </c>
      <c r="AYT9" s="50">
        <f t="shared" ref="AYT9:AYT17" si="1065">AYS9/AYS$19*100</f>
        <v>0</v>
      </c>
      <c r="AYU9" s="24">
        <v>0</v>
      </c>
      <c r="AYV9" s="50">
        <f t="shared" ref="AYV9:AYV17" si="1066">AYU9/AYU$19*100</f>
        <v>0</v>
      </c>
      <c r="AYW9" s="24">
        <v>0</v>
      </c>
      <c r="AYX9" s="24">
        <f t="shared" ref="AYX9:AYX17" si="1067">AYS9+AYU9</f>
        <v>0</v>
      </c>
      <c r="AYY9" s="52">
        <f t="shared" si="164"/>
        <v>0</v>
      </c>
      <c r="AYZ9" s="24">
        <v>0</v>
      </c>
      <c r="AZA9" s="50">
        <f t="shared" ref="AZA9:AZA17" si="1068">AYZ9/AYZ$19*100</f>
        <v>0</v>
      </c>
      <c r="AZB9" s="24">
        <v>0</v>
      </c>
      <c r="AZC9" s="50">
        <f t="shared" ref="AZC9:AZC17" si="1069">AZB9/AZB$19*100</f>
        <v>0</v>
      </c>
      <c r="AZD9" s="24">
        <v>0</v>
      </c>
      <c r="AZE9" s="24">
        <f t="shared" ref="AZE9:AZE17" si="1070">AYZ9+AZB9</f>
        <v>0</v>
      </c>
      <c r="AZF9" s="52">
        <f t="shared" si="165"/>
        <v>0</v>
      </c>
      <c r="AZG9" s="24">
        <v>0</v>
      </c>
      <c r="AZH9" s="50">
        <f t="shared" ref="AZH9:AZH17" si="1071">AZG9/AZG$19*100</f>
        <v>0</v>
      </c>
      <c r="AZI9" s="24">
        <v>0</v>
      </c>
      <c r="AZJ9" s="50">
        <f t="shared" ref="AZJ9:AZJ17" si="1072">AZI9/AZI$19*100</f>
        <v>0</v>
      </c>
      <c r="AZK9" s="24">
        <v>0</v>
      </c>
      <c r="AZL9" s="24">
        <f t="shared" ref="AZL9:AZL17" si="1073">AZG9+AZI9</f>
        <v>0</v>
      </c>
      <c r="AZM9" s="52">
        <f t="shared" si="166"/>
        <v>0</v>
      </c>
      <c r="AZN9" s="24">
        <v>0</v>
      </c>
      <c r="AZO9" s="50">
        <f t="shared" ref="AZO9:AZO17" si="1074">AZN9/AZN$19*100</f>
        <v>0</v>
      </c>
      <c r="AZP9" s="24">
        <v>0</v>
      </c>
      <c r="AZQ9" s="50">
        <f t="shared" ref="AZQ9:AZQ17" si="1075">AZP9/AZP$19*100</f>
        <v>0</v>
      </c>
      <c r="AZR9" s="24">
        <v>0</v>
      </c>
      <c r="AZS9" s="24">
        <f t="shared" ref="AZS9:AZS17" si="1076">AZN9+AZP9</f>
        <v>0</v>
      </c>
      <c r="AZT9" s="52">
        <f t="shared" si="167"/>
        <v>0</v>
      </c>
      <c r="AZU9" s="24">
        <v>0</v>
      </c>
      <c r="AZV9" s="50">
        <f t="shared" ref="AZV9:AZV17" si="1077">AZU9/AZU$19*100</f>
        <v>0</v>
      </c>
      <c r="AZW9" s="24">
        <v>0</v>
      </c>
      <c r="AZX9" s="50">
        <f t="shared" ref="AZX9:AZX17" si="1078">AZW9/AZW$19*100</f>
        <v>0</v>
      </c>
      <c r="AZY9" s="24">
        <v>0</v>
      </c>
      <c r="AZZ9" s="24">
        <f t="shared" ref="AZZ9:AZZ17" si="1079">AZU9+AZW9</f>
        <v>0</v>
      </c>
      <c r="BAA9" s="52">
        <f t="shared" si="168"/>
        <v>0</v>
      </c>
      <c r="BAB9" s="24">
        <v>0</v>
      </c>
      <c r="BAC9" s="50">
        <f t="shared" ref="BAC9:BAC17" si="1080">BAB9/BAB$19*100</f>
        <v>0</v>
      </c>
      <c r="BAD9" s="24">
        <v>0</v>
      </c>
      <c r="BAE9" s="50">
        <f t="shared" ref="BAE9:BAE17" si="1081">BAD9/BAD$19*100</f>
        <v>0</v>
      </c>
      <c r="BAF9" s="24">
        <v>0</v>
      </c>
      <c r="BAG9" s="141">
        <f t="shared" ref="BAG9:BAG17" si="1082">BAB9+BAD9</f>
        <v>0</v>
      </c>
      <c r="BAH9" s="52">
        <f t="shared" ref="BAH9:BAH17" si="1083">BAG9/BAG$19*100</f>
        <v>0</v>
      </c>
      <c r="BAI9" s="24">
        <v>0</v>
      </c>
      <c r="BAJ9" s="50">
        <f t="shared" ref="BAJ9:BAJ17" si="1084">BAI9/BAI$19*100</f>
        <v>0</v>
      </c>
      <c r="BAK9" s="24">
        <v>0</v>
      </c>
      <c r="BAL9" s="50">
        <f t="shared" ref="BAL9:BAL17" si="1085">BAK9/BAK$19*100</f>
        <v>0</v>
      </c>
      <c r="BAM9" s="24">
        <v>0</v>
      </c>
      <c r="BAN9" s="24">
        <f t="shared" ref="BAN9:BAN17" si="1086">BAI9+BAK9</f>
        <v>0</v>
      </c>
      <c r="BAO9" s="52">
        <f t="shared" si="169"/>
        <v>0</v>
      </c>
      <c r="BAP9" s="24">
        <v>0</v>
      </c>
      <c r="BAQ9" s="50">
        <f t="shared" ref="BAQ9:BAQ17" si="1087">BAP9/BAP$19*100</f>
        <v>0</v>
      </c>
      <c r="BAR9" s="24">
        <v>0</v>
      </c>
      <c r="BAS9" s="50">
        <f t="shared" ref="BAS9:BAS17" si="1088">BAR9/BAR$19*100</f>
        <v>0</v>
      </c>
      <c r="BAT9" s="24">
        <v>0</v>
      </c>
      <c r="BAU9" s="24">
        <f t="shared" ref="BAU9:BAU17" si="1089">BAP9+BAR9</f>
        <v>0</v>
      </c>
      <c r="BAV9" s="52">
        <f t="shared" si="170"/>
        <v>0</v>
      </c>
      <c r="BAW9" s="24">
        <v>0</v>
      </c>
      <c r="BAX9" s="50">
        <f t="shared" ref="BAX9:BAX17" si="1090">BAW9/BAW$19*100</f>
        <v>0</v>
      </c>
      <c r="BAY9" s="24">
        <v>0</v>
      </c>
      <c r="BAZ9" s="50">
        <f t="shared" ref="BAZ9:BAZ17" si="1091">BAY9/BAY$19*100</f>
        <v>0</v>
      </c>
      <c r="BBA9" s="24">
        <v>0</v>
      </c>
      <c r="BBB9" s="24">
        <f t="shared" ref="BBB9:BBB17" si="1092">BAW9+BAY9</f>
        <v>0</v>
      </c>
      <c r="BBC9" s="52">
        <f t="shared" si="171"/>
        <v>0</v>
      </c>
      <c r="BBD9" s="24">
        <v>0</v>
      </c>
      <c r="BBE9" s="50">
        <f t="shared" ref="BBE9:BBE17" si="1093">BBD9/BBD$19*100</f>
        <v>0</v>
      </c>
      <c r="BBF9" s="24">
        <v>0</v>
      </c>
      <c r="BBG9" s="50">
        <f t="shared" ref="BBG9:BBG17" si="1094">BBF9/BBF$19*100</f>
        <v>0</v>
      </c>
      <c r="BBH9" s="24">
        <v>0</v>
      </c>
      <c r="BBI9" s="24">
        <f t="shared" ref="BBI9:BBI17" si="1095">BBD9+BBF9</f>
        <v>0</v>
      </c>
      <c r="BBJ9" s="52">
        <f t="shared" si="172"/>
        <v>0</v>
      </c>
      <c r="BBK9" s="24">
        <v>0</v>
      </c>
      <c r="BBL9" s="50">
        <f t="shared" ref="BBL9:BBL17" si="1096">BBK9/BBK$19*100</f>
        <v>0</v>
      </c>
      <c r="BBM9" s="24">
        <v>0</v>
      </c>
      <c r="BBN9" s="50">
        <f t="shared" ref="BBN9:BBN17" si="1097">BBM9/BBM$19*100</f>
        <v>0</v>
      </c>
      <c r="BBO9" s="24">
        <v>0</v>
      </c>
      <c r="BBP9" s="24">
        <f t="shared" ref="BBP9:BBP17" si="1098">BBK9+BBM9</f>
        <v>0</v>
      </c>
      <c r="BBQ9" s="52">
        <f t="shared" si="173"/>
        <v>0</v>
      </c>
      <c r="BBR9" s="24">
        <v>0</v>
      </c>
      <c r="BBS9" s="50">
        <f t="shared" ref="BBS9:BBS17" si="1099">BBR9/BBR$19*100</f>
        <v>0</v>
      </c>
      <c r="BBT9" s="24">
        <v>0</v>
      </c>
      <c r="BBU9" s="50">
        <f t="shared" ref="BBU9:BBU17" si="1100">BBT9/BBT$19*100</f>
        <v>0</v>
      </c>
      <c r="BBV9" s="24">
        <v>0</v>
      </c>
      <c r="BBW9" s="24">
        <f t="shared" ref="BBW9:BBW17" si="1101">BBR9+BBT9</f>
        <v>0</v>
      </c>
      <c r="BBX9" s="52">
        <f t="shared" si="174"/>
        <v>0</v>
      </c>
      <c r="BBY9" s="24">
        <v>0</v>
      </c>
      <c r="BBZ9" s="50">
        <f t="shared" ref="BBZ9:BBZ17" si="1102">BBY9/BBY$19*100</f>
        <v>0</v>
      </c>
      <c r="BCA9" s="24">
        <v>0</v>
      </c>
      <c r="BCB9" s="50">
        <f t="shared" ref="BCB9:BCB17" si="1103">BCA9/BCA$19*100</f>
        <v>0</v>
      </c>
      <c r="BCC9" s="24">
        <v>0</v>
      </c>
      <c r="BCD9" s="141">
        <f t="shared" ref="BCD9:BCD17" si="1104">BBY9+BCA9</f>
        <v>0</v>
      </c>
      <c r="BCE9" s="52">
        <f t="shared" ref="BCE9:BCE17" si="1105">BCD9/BCD$19*100</f>
        <v>0</v>
      </c>
      <c r="BCF9" s="24">
        <v>0</v>
      </c>
      <c r="BCG9" s="50">
        <f t="shared" ref="BCG9:BCG17" si="1106">BCF9/BCF$19*100</f>
        <v>0</v>
      </c>
      <c r="BCH9" s="24">
        <v>0</v>
      </c>
      <c r="BCI9" s="50">
        <f t="shared" ref="BCI9:BCI17" si="1107">BCH9/BCH$19*100</f>
        <v>0</v>
      </c>
      <c r="BCJ9" s="24">
        <v>0</v>
      </c>
      <c r="BCK9" s="24">
        <f t="shared" ref="BCK9:BCK17" si="1108">BCF9+BCH9</f>
        <v>0</v>
      </c>
      <c r="BCL9" s="52">
        <f t="shared" si="175"/>
        <v>0</v>
      </c>
      <c r="BCM9" s="24">
        <v>0</v>
      </c>
      <c r="BCN9" s="50">
        <f t="shared" ref="BCN9:BCN17" si="1109">BCM9/BCM$19*100</f>
        <v>0</v>
      </c>
      <c r="BCO9" s="24">
        <v>0</v>
      </c>
      <c r="BCP9" s="50">
        <f t="shared" ref="BCP9:BCP17" si="1110">BCO9/BCO$19*100</f>
        <v>0</v>
      </c>
      <c r="BCQ9" s="24">
        <v>0</v>
      </c>
      <c r="BCR9" s="24">
        <f t="shared" ref="BCR9:BCR17" si="1111">BCM9+BCO9</f>
        <v>0</v>
      </c>
      <c r="BCS9" s="52">
        <f t="shared" si="176"/>
        <v>0</v>
      </c>
      <c r="BCT9" s="24">
        <v>0</v>
      </c>
      <c r="BCU9" s="50">
        <f t="shared" ref="BCU9:BCU17" si="1112">BCT9/BCT$19*100</f>
        <v>0</v>
      </c>
      <c r="BCV9" s="24">
        <v>0</v>
      </c>
      <c r="BCW9" s="50">
        <f t="shared" ref="BCW9:BCW17" si="1113">BCV9/BCV$19*100</f>
        <v>0</v>
      </c>
      <c r="BCX9" s="24">
        <v>0</v>
      </c>
      <c r="BCY9" s="24">
        <f t="shared" ref="BCY9:BCY17" si="1114">BCT9+BCV9</f>
        <v>0</v>
      </c>
      <c r="BCZ9" s="52">
        <f t="shared" si="177"/>
        <v>0</v>
      </c>
      <c r="BDA9" s="24">
        <v>0</v>
      </c>
      <c r="BDB9" s="50">
        <f t="shared" ref="BDB9:BDB17" si="1115">BDA9/BDA$19*100</f>
        <v>0</v>
      </c>
      <c r="BDC9" s="24">
        <v>0</v>
      </c>
      <c r="BDD9" s="50">
        <f t="shared" ref="BDD9:BDD17" si="1116">BDC9/BDC$19*100</f>
        <v>0</v>
      </c>
      <c r="BDE9" s="24">
        <v>0</v>
      </c>
      <c r="BDF9" s="24">
        <f t="shared" ref="BDF9:BDF17" si="1117">BDA9+BDC9</f>
        <v>0</v>
      </c>
      <c r="BDG9" s="52">
        <f t="shared" si="178"/>
        <v>0</v>
      </c>
      <c r="BDH9" s="24">
        <v>0</v>
      </c>
      <c r="BDI9" s="50">
        <f t="shared" ref="BDI9:BDI17" si="1118">BDH9/BDH$19*100</f>
        <v>0</v>
      </c>
      <c r="BDJ9" s="24">
        <v>0</v>
      </c>
      <c r="BDK9" s="50">
        <f t="shared" ref="BDK9:BDK17" si="1119">BDJ9/BDJ$19*100</f>
        <v>0</v>
      </c>
      <c r="BDL9" s="24">
        <v>0</v>
      </c>
      <c r="BDM9" s="24">
        <f t="shared" ref="BDM9:BDM17" si="1120">BDH9+BDJ9</f>
        <v>0</v>
      </c>
      <c r="BDN9" s="52">
        <f t="shared" si="179"/>
        <v>0</v>
      </c>
      <c r="BDO9" s="24">
        <v>0</v>
      </c>
      <c r="BDP9" s="50">
        <f t="shared" ref="BDP9:BDP17" si="1121">BDO9/BDO$19*100</f>
        <v>0</v>
      </c>
      <c r="BDQ9" s="24">
        <v>0</v>
      </c>
      <c r="BDR9" s="50">
        <f t="shared" ref="BDR9:BDR17" si="1122">BDQ9/BDQ$19*100</f>
        <v>0</v>
      </c>
      <c r="BDS9" s="24">
        <v>0</v>
      </c>
      <c r="BDT9" s="24">
        <f t="shared" ref="BDT9:BDT17" si="1123">BDO9+BDQ9</f>
        <v>0</v>
      </c>
      <c r="BDU9" s="52">
        <f t="shared" si="180"/>
        <v>0</v>
      </c>
      <c r="BDV9" s="24">
        <v>0</v>
      </c>
      <c r="BDW9" s="50">
        <f t="shared" ref="BDW9:BDW17" si="1124">BDV9/BDV$19*100</f>
        <v>0</v>
      </c>
      <c r="BDX9" s="24">
        <v>0</v>
      </c>
      <c r="BDY9" s="50">
        <f t="shared" ref="BDY9:BDY17" si="1125">BDX9/BDX$19*100</f>
        <v>0</v>
      </c>
      <c r="BDZ9" s="24">
        <v>0</v>
      </c>
      <c r="BEA9" s="141">
        <f t="shared" ref="BEA9:BEA17" si="1126">BDV9+BDX9</f>
        <v>0</v>
      </c>
      <c r="BEB9" s="52">
        <f t="shared" ref="BEB9:BEB17" si="1127">BEA9/BEA$19*100</f>
        <v>0</v>
      </c>
      <c r="BEC9" s="24">
        <v>0</v>
      </c>
      <c r="BED9" s="50">
        <f t="shared" ref="BED9:BED17" si="1128">BEC9/BEC$19*100</f>
        <v>0</v>
      </c>
      <c r="BEE9" s="24">
        <v>0</v>
      </c>
      <c r="BEF9" s="50">
        <f t="shared" ref="BEF9:BEF17" si="1129">BEE9/BEE$19*100</f>
        <v>0</v>
      </c>
      <c r="BEG9" s="24">
        <v>0</v>
      </c>
      <c r="BEH9" s="24">
        <f t="shared" ref="BEH9:BEH17" si="1130">BEC9+BEE9</f>
        <v>0</v>
      </c>
      <c r="BEI9" s="52">
        <f t="shared" si="181"/>
        <v>0</v>
      </c>
      <c r="BEJ9" s="24">
        <v>0</v>
      </c>
      <c r="BEK9" s="50">
        <f t="shared" ref="BEK9:BEK17" si="1131">BEJ9/BEJ$19*100</f>
        <v>0</v>
      </c>
      <c r="BEL9" s="24">
        <v>0</v>
      </c>
      <c r="BEM9" s="50">
        <f t="shared" ref="BEM9:BEM17" si="1132">BEL9/BEL$19*100</f>
        <v>0</v>
      </c>
      <c r="BEN9" s="24">
        <v>0</v>
      </c>
      <c r="BEO9" s="24">
        <f t="shared" ref="BEO9:BEO17" si="1133">BEJ9+BEL9</f>
        <v>0</v>
      </c>
      <c r="BEP9" s="52">
        <f t="shared" si="182"/>
        <v>0</v>
      </c>
      <c r="BEQ9" s="24">
        <v>0</v>
      </c>
      <c r="BER9" s="50">
        <f t="shared" ref="BER9:BER17" si="1134">BEQ9/BEQ$19*100</f>
        <v>0</v>
      </c>
      <c r="BES9" s="24">
        <v>0</v>
      </c>
      <c r="BET9" s="50">
        <f t="shared" ref="BET9:BET17" si="1135">BES9/BES$19*100</f>
        <v>0</v>
      </c>
      <c r="BEU9" s="24">
        <v>0</v>
      </c>
      <c r="BEV9" s="24">
        <f t="shared" ref="BEV9:BEV17" si="1136">BEQ9+BES9</f>
        <v>0</v>
      </c>
      <c r="BEW9" s="52">
        <f t="shared" si="183"/>
        <v>0</v>
      </c>
      <c r="BEX9" s="24">
        <v>0</v>
      </c>
      <c r="BEY9" s="50">
        <f t="shared" ref="BEY9:BEY17" si="1137">BEX9/BEX$19*100</f>
        <v>0</v>
      </c>
      <c r="BEZ9" s="24">
        <v>0</v>
      </c>
      <c r="BFA9" s="50">
        <f t="shared" ref="BFA9:BFA17" si="1138">BEZ9/BEZ$19*100</f>
        <v>0</v>
      </c>
      <c r="BFB9" s="24">
        <v>0</v>
      </c>
      <c r="BFC9" s="24">
        <f t="shared" ref="BFC9:BFC17" si="1139">BEX9+BEZ9</f>
        <v>0</v>
      </c>
      <c r="BFD9" s="52">
        <f t="shared" si="184"/>
        <v>0</v>
      </c>
      <c r="BFE9" s="24">
        <v>0</v>
      </c>
      <c r="BFF9" s="50">
        <f t="shared" ref="BFF9:BFF17" si="1140">BFE9/BFE$19*100</f>
        <v>0</v>
      </c>
      <c r="BFG9" s="24">
        <v>0</v>
      </c>
      <c r="BFH9" s="50">
        <f t="shared" ref="BFH9:BFH17" si="1141">BFG9/BFG$19*100</f>
        <v>0</v>
      </c>
      <c r="BFI9" s="24">
        <v>0</v>
      </c>
      <c r="BFJ9" s="24">
        <f t="shared" ref="BFJ9:BFJ17" si="1142">BFE9+BFG9</f>
        <v>0</v>
      </c>
      <c r="BFK9" s="52">
        <f t="shared" si="185"/>
        <v>0</v>
      </c>
      <c r="BFL9" s="24">
        <v>0</v>
      </c>
      <c r="BFM9" s="50">
        <f t="shared" ref="BFM9:BFM17" si="1143">BFL9/BFL$19*100</f>
        <v>0</v>
      </c>
      <c r="BFN9" s="24">
        <v>0</v>
      </c>
      <c r="BFO9" s="50">
        <f t="shared" ref="BFO9:BFO17" si="1144">BFN9/BFN$19*100</f>
        <v>0</v>
      </c>
      <c r="BFP9" s="24">
        <v>0</v>
      </c>
      <c r="BFQ9" s="24">
        <f t="shared" ref="BFQ9:BFQ17" si="1145">BFL9+BFN9</f>
        <v>0</v>
      </c>
      <c r="BFR9" s="52">
        <f t="shared" si="186"/>
        <v>0</v>
      </c>
      <c r="BFS9" s="24">
        <v>0</v>
      </c>
      <c r="BFT9" s="50">
        <f t="shared" ref="BFT9:BFT17" si="1146">BFS9/BFS$19*100</f>
        <v>0</v>
      </c>
      <c r="BFU9" s="24">
        <v>0</v>
      </c>
      <c r="BFV9" s="50">
        <f t="shared" ref="BFV9:BFV17" si="1147">BFU9/BFU$19*100</f>
        <v>0</v>
      </c>
      <c r="BFW9" s="24">
        <v>0</v>
      </c>
      <c r="BFX9" s="141">
        <f t="shared" ref="BFX9:BFX17" si="1148">BFS9+BFU9</f>
        <v>0</v>
      </c>
      <c r="BFY9" s="52">
        <f t="shared" ref="BFY9:BFY17" si="1149">BFX9/BFX$19*100</f>
        <v>0</v>
      </c>
      <c r="BFZ9" s="24">
        <v>0</v>
      </c>
      <c r="BGA9" s="50">
        <f t="shared" ref="BGA9:BGA17" si="1150">BFZ9/BFZ$19*100</f>
        <v>0</v>
      </c>
      <c r="BGB9" s="24">
        <v>0</v>
      </c>
      <c r="BGC9" s="50">
        <f t="shared" ref="BGC9:BGC17" si="1151">BGB9/BGB$19*100</f>
        <v>0</v>
      </c>
      <c r="BGD9" s="24">
        <v>0</v>
      </c>
      <c r="BGE9" s="24">
        <f t="shared" ref="BGE9:BGE17" si="1152">BFZ9+BGB9</f>
        <v>0</v>
      </c>
      <c r="BGF9" s="52">
        <f t="shared" si="187"/>
        <v>0</v>
      </c>
      <c r="BGG9" s="24">
        <v>0</v>
      </c>
      <c r="BGH9" s="50">
        <f t="shared" ref="BGH9:BGH17" si="1153">BGG9/BGG$19*100</f>
        <v>0</v>
      </c>
      <c r="BGI9" s="24">
        <v>0</v>
      </c>
      <c r="BGJ9" s="50">
        <f t="shared" ref="BGJ9:BGJ17" si="1154">BGI9/BGI$19*100</f>
        <v>0</v>
      </c>
      <c r="BGK9" s="24">
        <v>0</v>
      </c>
      <c r="BGL9" s="24">
        <f t="shared" ref="BGL9:BGL17" si="1155">BGG9+BGI9</f>
        <v>0</v>
      </c>
      <c r="BGM9" s="52">
        <f t="shared" si="188"/>
        <v>0</v>
      </c>
      <c r="BGN9" s="24">
        <v>0</v>
      </c>
      <c r="BGO9" s="50">
        <f t="shared" ref="BGO9:BGO17" si="1156">BGN9/BGN$19*100</f>
        <v>0</v>
      </c>
      <c r="BGP9" s="24">
        <v>0</v>
      </c>
      <c r="BGQ9" s="50">
        <f t="shared" ref="BGQ9:BGQ17" si="1157">BGP9/BGP$19*100</f>
        <v>0</v>
      </c>
      <c r="BGR9" s="24">
        <v>0</v>
      </c>
      <c r="BGS9" s="24">
        <f t="shared" ref="BGS9:BGS17" si="1158">BGN9+BGP9</f>
        <v>0</v>
      </c>
      <c r="BGT9" s="52">
        <f t="shared" si="189"/>
        <v>0</v>
      </c>
      <c r="BGU9" s="24">
        <v>0</v>
      </c>
      <c r="BGV9" s="50">
        <f t="shared" ref="BGV9:BGV17" si="1159">BGU9/BGU$19*100</f>
        <v>0</v>
      </c>
      <c r="BGW9" s="24">
        <v>0</v>
      </c>
      <c r="BGX9" s="50">
        <f t="shared" ref="BGX9:BGX17" si="1160">BGW9/BGW$19*100</f>
        <v>0</v>
      </c>
      <c r="BGY9" s="24">
        <v>0</v>
      </c>
      <c r="BGZ9" s="24">
        <f t="shared" ref="BGZ9:BGZ17" si="1161">BGU9+BGW9</f>
        <v>0</v>
      </c>
      <c r="BHA9" s="52">
        <f t="shared" si="190"/>
        <v>0</v>
      </c>
      <c r="BHB9" s="24">
        <v>0</v>
      </c>
      <c r="BHC9" s="50">
        <f t="shared" ref="BHC9:BHC17" si="1162">BHB9/BHB$19*100</f>
        <v>0</v>
      </c>
      <c r="BHD9" s="24">
        <v>0</v>
      </c>
      <c r="BHE9" s="50">
        <f t="shared" ref="BHE9:BHE17" si="1163">BHD9/BHD$19*100</f>
        <v>0</v>
      </c>
      <c r="BHF9" s="24">
        <v>0</v>
      </c>
      <c r="BHG9" s="24">
        <f t="shared" ref="BHG9:BHG17" si="1164">BHB9+BHD9</f>
        <v>0</v>
      </c>
      <c r="BHH9" s="52">
        <f t="shared" si="191"/>
        <v>0</v>
      </c>
      <c r="BHI9" s="24">
        <v>0</v>
      </c>
      <c r="BHJ9" s="50">
        <f t="shared" ref="BHJ9:BHJ17" si="1165">BHI9/BHI$19*100</f>
        <v>0</v>
      </c>
      <c r="BHK9" s="24">
        <v>0</v>
      </c>
      <c r="BHL9" s="50">
        <f t="shared" ref="BHL9:BHL17" si="1166">BHK9/BHK$19*100</f>
        <v>0</v>
      </c>
      <c r="BHM9" s="24">
        <v>0</v>
      </c>
      <c r="BHN9" s="24">
        <f t="shared" ref="BHN9:BHN17" si="1167">BHI9+BHK9</f>
        <v>0</v>
      </c>
      <c r="BHO9" s="52">
        <f t="shared" si="192"/>
        <v>0</v>
      </c>
      <c r="BHP9" s="24">
        <v>0</v>
      </c>
      <c r="BHQ9" s="50">
        <f t="shared" ref="BHQ9:BHQ17" si="1168">BHP9/BHP$19*100</f>
        <v>0</v>
      </c>
      <c r="BHR9" s="24">
        <v>0</v>
      </c>
      <c r="BHS9" s="50">
        <f t="shared" ref="BHS9:BHS17" si="1169">BHR9/BHR$19*100</f>
        <v>0</v>
      </c>
      <c r="BHT9" s="24">
        <v>0</v>
      </c>
      <c r="BHU9" s="141">
        <f t="shared" ref="BHU9:BHU17" si="1170">BHP9+BHR9</f>
        <v>0</v>
      </c>
      <c r="BHV9" s="52">
        <f t="shared" ref="BHV9:BHV17" si="1171">BHU9/BHU$19*100</f>
        <v>0</v>
      </c>
      <c r="BHW9" s="24">
        <v>0</v>
      </c>
      <c r="BHX9" s="50">
        <f t="shared" ref="BHX9:BHX17" si="1172">BHW9/BHW$19*100</f>
        <v>0</v>
      </c>
      <c r="BHY9" s="24">
        <v>0</v>
      </c>
      <c r="BHZ9" s="50">
        <f t="shared" ref="BHZ9:BHZ17" si="1173">BHY9/BHY$19*100</f>
        <v>0</v>
      </c>
      <c r="BIA9" s="24">
        <v>0</v>
      </c>
      <c r="BIB9" s="24">
        <f t="shared" ref="BIB9:BIB17" si="1174">BHW9+BHY9</f>
        <v>0</v>
      </c>
      <c r="BIC9" s="52">
        <f t="shared" si="193"/>
        <v>0</v>
      </c>
      <c r="BID9" s="24">
        <v>0</v>
      </c>
      <c r="BIE9" s="50">
        <f t="shared" ref="BIE9:BIE17" si="1175">BID9/BID$19*100</f>
        <v>0</v>
      </c>
      <c r="BIF9" s="24">
        <v>0</v>
      </c>
      <c r="BIG9" s="50">
        <f t="shared" ref="BIG9:BIG17" si="1176">BIF9/BIF$19*100</f>
        <v>0</v>
      </c>
      <c r="BIH9" s="24">
        <v>0</v>
      </c>
      <c r="BII9" s="24">
        <f t="shared" ref="BII9:BII17" si="1177">BID9+BIF9</f>
        <v>0</v>
      </c>
      <c r="BIJ9" s="52">
        <f t="shared" si="194"/>
        <v>0</v>
      </c>
      <c r="BIK9" s="24">
        <v>0</v>
      </c>
      <c r="BIL9" s="50">
        <f t="shared" ref="BIL9:BIL17" si="1178">BIK9/BIK$19*100</f>
        <v>0</v>
      </c>
      <c r="BIM9" s="24">
        <v>0</v>
      </c>
      <c r="BIN9" s="50">
        <f t="shared" ref="BIN9:BIN17" si="1179">BIM9/BIM$19*100</f>
        <v>0</v>
      </c>
      <c r="BIO9" s="24">
        <v>0</v>
      </c>
      <c r="BIP9" s="24">
        <f t="shared" ref="BIP9:BIP17" si="1180">BIK9+BIM9</f>
        <v>0</v>
      </c>
      <c r="BIQ9" s="52">
        <f t="shared" si="195"/>
        <v>0</v>
      </c>
      <c r="BIR9" s="24">
        <v>0</v>
      </c>
      <c r="BIS9" s="50">
        <f t="shared" ref="BIS9:BIS17" si="1181">BIR9/BIR$19*100</f>
        <v>0</v>
      </c>
      <c r="BIT9" s="24">
        <v>0</v>
      </c>
      <c r="BIU9" s="50">
        <f t="shared" ref="BIU9:BIU17" si="1182">BIT9/BIT$19*100</f>
        <v>0</v>
      </c>
      <c r="BIV9" s="24">
        <v>0</v>
      </c>
      <c r="BIW9" s="24">
        <f t="shared" ref="BIW9:BIW17" si="1183">BIR9+BIT9</f>
        <v>0</v>
      </c>
      <c r="BIX9" s="52">
        <f t="shared" si="196"/>
        <v>0</v>
      </c>
      <c r="BIY9" s="24">
        <v>0</v>
      </c>
      <c r="BIZ9" s="50">
        <f t="shared" ref="BIZ9:BIZ17" si="1184">BIY9/BIY$19*100</f>
        <v>0</v>
      </c>
      <c r="BJA9" s="24">
        <v>0</v>
      </c>
      <c r="BJB9" s="50">
        <f t="shared" ref="BJB9:BJB17" si="1185">BJA9/BJA$19*100</f>
        <v>0</v>
      </c>
      <c r="BJC9" s="24">
        <v>0</v>
      </c>
      <c r="BJD9" s="24">
        <f t="shared" ref="BJD9:BJD17" si="1186">BIY9+BJA9</f>
        <v>0</v>
      </c>
      <c r="BJE9" s="52">
        <f t="shared" si="197"/>
        <v>0</v>
      </c>
      <c r="BJF9" s="24">
        <v>0</v>
      </c>
      <c r="BJG9" s="50">
        <f t="shared" ref="BJG9:BJG17" si="1187">BJF9/BJF$19*100</f>
        <v>0</v>
      </c>
      <c r="BJH9" s="24">
        <v>0</v>
      </c>
      <c r="BJI9" s="50">
        <f t="shared" ref="BJI9:BJI17" si="1188">BJH9/BJH$19*100</f>
        <v>0</v>
      </c>
      <c r="BJJ9" s="24">
        <v>0</v>
      </c>
      <c r="BJK9" s="24">
        <f t="shared" ref="BJK9:BJK17" si="1189">BJF9+BJH9</f>
        <v>0</v>
      </c>
      <c r="BJL9" s="52">
        <f t="shared" si="198"/>
        <v>0</v>
      </c>
      <c r="BJM9" s="24">
        <v>0</v>
      </c>
      <c r="BJN9" s="50">
        <f t="shared" ref="BJN9:BJN17" si="1190">BJM9/BJM$19*100</f>
        <v>0</v>
      </c>
      <c r="BJO9" s="24">
        <v>0</v>
      </c>
      <c r="BJP9" s="50">
        <f t="shared" ref="BJP9:BJP17" si="1191">BJO9/BJO$19*100</f>
        <v>0</v>
      </c>
      <c r="BJQ9" s="24">
        <v>0</v>
      </c>
      <c r="BJR9" s="141">
        <f t="shared" ref="BJR9:BJR17" si="1192">BJM9+BJO9</f>
        <v>0</v>
      </c>
      <c r="BJS9" s="52">
        <f t="shared" ref="BJS9:BJS17" si="1193">BJR9/BJR$19*100</f>
        <v>0</v>
      </c>
      <c r="BJT9" s="24">
        <v>0</v>
      </c>
      <c r="BJU9" s="50">
        <f t="shared" ref="BJU9:BJU17" si="1194">BJT9/BJT$19*100</f>
        <v>0</v>
      </c>
      <c r="BJV9" s="24">
        <v>0</v>
      </c>
      <c r="BJW9" s="50">
        <f t="shared" ref="BJW9:BJW17" si="1195">BJV9/BJV$19*100</f>
        <v>0</v>
      </c>
      <c r="BJX9" s="24">
        <v>0</v>
      </c>
      <c r="BJY9" s="24">
        <f t="shared" ref="BJY9:BJY17" si="1196">BJT9+BJV9</f>
        <v>0</v>
      </c>
      <c r="BJZ9" s="52">
        <f t="shared" si="199"/>
        <v>0</v>
      </c>
      <c r="BKA9" s="24">
        <v>0</v>
      </c>
      <c r="BKB9" s="50">
        <f t="shared" ref="BKB9:BKB17" si="1197">BKA9/BKA$19*100</f>
        <v>0</v>
      </c>
      <c r="BKC9" s="24">
        <v>0</v>
      </c>
      <c r="BKD9" s="50">
        <f t="shared" ref="BKD9:BKD17" si="1198">BKC9/BKC$19*100</f>
        <v>0</v>
      </c>
      <c r="BKE9" s="24">
        <v>0</v>
      </c>
      <c r="BKF9" s="24">
        <f t="shared" ref="BKF9:BKF17" si="1199">BKA9+BKC9</f>
        <v>0</v>
      </c>
      <c r="BKG9" s="52">
        <f t="shared" si="200"/>
        <v>0</v>
      </c>
      <c r="BKH9" s="24">
        <v>0</v>
      </c>
      <c r="BKI9" s="50">
        <f t="shared" ref="BKI9:BKI17" si="1200">BKH9/BKH$19*100</f>
        <v>0</v>
      </c>
      <c r="BKJ9" s="24">
        <v>0</v>
      </c>
      <c r="BKK9" s="50">
        <f t="shared" ref="BKK9:BKK17" si="1201">BKJ9/BKJ$19*100</f>
        <v>0</v>
      </c>
      <c r="BKL9" s="24">
        <v>0</v>
      </c>
      <c r="BKM9" s="24">
        <f t="shared" ref="BKM9:BKM17" si="1202">BKH9+BKJ9</f>
        <v>0</v>
      </c>
      <c r="BKN9" s="52">
        <f t="shared" si="201"/>
        <v>0</v>
      </c>
      <c r="BKO9" s="24">
        <v>0</v>
      </c>
      <c r="BKP9" s="50">
        <f t="shared" ref="BKP9:BKP17" si="1203">BKO9/BKO$19*100</f>
        <v>0</v>
      </c>
      <c r="BKQ9" s="24">
        <v>0</v>
      </c>
      <c r="BKR9" s="50">
        <f t="shared" ref="BKR9:BKR17" si="1204">BKQ9/BKQ$19*100</f>
        <v>0</v>
      </c>
      <c r="BKS9" s="24">
        <v>0</v>
      </c>
      <c r="BKT9" s="24">
        <f t="shared" ref="BKT9:BKT17" si="1205">BKO9+BKQ9</f>
        <v>0</v>
      </c>
      <c r="BKU9" s="52">
        <f t="shared" si="202"/>
        <v>0</v>
      </c>
      <c r="BKV9" s="24">
        <v>0</v>
      </c>
      <c r="BKW9" s="50">
        <f t="shared" ref="BKW9:BKW17" si="1206">BKV9/BKV$19*100</f>
        <v>0</v>
      </c>
      <c r="BKX9" s="24">
        <v>0</v>
      </c>
      <c r="BKY9" s="50">
        <f t="shared" ref="BKY9:BKY17" si="1207">BKX9/BKX$19*100</f>
        <v>0</v>
      </c>
      <c r="BKZ9" s="24">
        <v>0</v>
      </c>
      <c r="BLA9" s="24">
        <f t="shared" ref="BLA9:BLA17" si="1208">BKV9+BKX9</f>
        <v>0</v>
      </c>
      <c r="BLB9" s="52">
        <f t="shared" si="203"/>
        <v>0</v>
      </c>
      <c r="BLC9" s="24">
        <v>0</v>
      </c>
      <c r="BLD9" s="50">
        <f t="shared" ref="BLD9:BLD17" si="1209">BLC9/BLC$19*100</f>
        <v>0</v>
      </c>
      <c r="BLE9" s="24">
        <v>0</v>
      </c>
      <c r="BLF9" s="50">
        <f t="shared" ref="BLF9:BLF17" si="1210">BLE9/BLE$19*100</f>
        <v>0</v>
      </c>
      <c r="BLG9" s="24">
        <v>0</v>
      </c>
      <c r="BLH9" s="24">
        <f t="shared" ref="BLH9:BLH17" si="1211">BLC9+BLE9</f>
        <v>0</v>
      </c>
      <c r="BLI9" s="52">
        <f t="shared" si="204"/>
        <v>0</v>
      </c>
      <c r="BLJ9" s="24">
        <v>0</v>
      </c>
      <c r="BLK9" s="50">
        <f t="shared" ref="BLK9:BLK17" si="1212">BLJ9/BLJ$19*100</f>
        <v>0</v>
      </c>
      <c r="BLL9" s="24">
        <v>0</v>
      </c>
      <c r="BLM9" s="50">
        <f t="shared" ref="BLM9:BLM17" si="1213">BLL9/BLL$19*100</f>
        <v>0</v>
      </c>
      <c r="BLN9" s="24">
        <v>0</v>
      </c>
      <c r="BLO9" s="141">
        <f t="shared" ref="BLO9:BLO17" si="1214">BLJ9+BLL9</f>
        <v>0</v>
      </c>
      <c r="BLP9" s="52">
        <f t="shared" ref="BLP9:BLP17" si="1215">BLO9/BLO$19*100</f>
        <v>0</v>
      </c>
      <c r="BLQ9" s="24">
        <v>0</v>
      </c>
      <c r="BLR9" s="50">
        <f t="shared" ref="BLR9:BLR17" si="1216">BLQ9/BLQ$19*100</f>
        <v>0</v>
      </c>
      <c r="BLS9" s="24">
        <v>0</v>
      </c>
      <c r="BLT9" s="50">
        <f t="shared" ref="BLT9:BLT17" si="1217">BLS9/BLS$19*100</f>
        <v>0</v>
      </c>
      <c r="BLU9" s="24">
        <v>0</v>
      </c>
      <c r="BLV9" s="24">
        <f t="shared" ref="BLV9:BLV17" si="1218">BLQ9+BLS9</f>
        <v>0</v>
      </c>
      <c r="BLW9" s="52">
        <f t="shared" si="205"/>
        <v>0</v>
      </c>
      <c r="BLX9" s="24">
        <v>0</v>
      </c>
      <c r="BLY9" s="50">
        <f t="shared" ref="BLY9:BLY17" si="1219">BLX9/BLX$19*100</f>
        <v>0</v>
      </c>
      <c r="BLZ9" s="24">
        <v>0</v>
      </c>
      <c r="BMA9" s="50">
        <f t="shared" ref="BMA9:BMA17" si="1220">BLZ9/BLZ$19*100</f>
        <v>0</v>
      </c>
      <c r="BMB9" s="24">
        <v>0</v>
      </c>
      <c r="BMC9" s="24">
        <f t="shared" ref="BMC9:BMC17" si="1221">BLX9+BLZ9</f>
        <v>0</v>
      </c>
      <c r="BMD9" s="52">
        <f t="shared" si="206"/>
        <v>0</v>
      </c>
      <c r="BME9" s="24">
        <v>0</v>
      </c>
      <c r="BMF9" s="50">
        <f t="shared" ref="BMF9:BMF17" si="1222">BME9/BME$19*100</f>
        <v>0</v>
      </c>
      <c r="BMG9" s="24">
        <v>0</v>
      </c>
      <c r="BMH9" s="50">
        <f t="shared" ref="BMH9:BMH17" si="1223">BMG9/BMG$19*100</f>
        <v>0</v>
      </c>
      <c r="BMI9" s="24">
        <v>0</v>
      </c>
      <c r="BMJ9" s="24">
        <f t="shared" ref="BMJ9:BMJ17" si="1224">BME9+BMG9</f>
        <v>0</v>
      </c>
      <c r="BMK9" s="52">
        <f t="shared" si="207"/>
        <v>0</v>
      </c>
      <c r="BML9" s="24">
        <v>0</v>
      </c>
      <c r="BMM9" s="50">
        <f t="shared" ref="BMM9:BMM17" si="1225">BML9/BML$19*100</f>
        <v>0</v>
      </c>
      <c r="BMN9" s="24">
        <v>0</v>
      </c>
      <c r="BMO9" s="50">
        <f t="shared" ref="BMO9:BMO17" si="1226">BMN9/BMN$19*100</f>
        <v>0</v>
      </c>
      <c r="BMP9" s="24">
        <v>0</v>
      </c>
      <c r="BMQ9" s="24">
        <f t="shared" ref="BMQ9:BMQ17" si="1227">BML9+BMN9</f>
        <v>0</v>
      </c>
      <c r="BMR9" s="52">
        <f t="shared" si="208"/>
        <v>0</v>
      </c>
      <c r="BMS9" s="24">
        <v>0</v>
      </c>
      <c r="BMT9" s="50">
        <f t="shared" ref="BMT9:BMT17" si="1228">BMS9/BMS$19*100</f>
        <v>0</v>
      </c>
      <c r="BMU9" s="24">
        <v>0</v>
      </c>
      <c r="BMV9" s="50">
        <f t="shared" ref="BMV9:BMV17" si="1229">BMU9/BMU$19*100</f>
        <v>0</v>
      </c>
      <c r="BMW9" s="24">
        <v>0</v>
      </c>
      <c r="BMX9" s="24">
        <f t="shared" ref="BMX9:BMX17" si="1230">BMS9+BMU9</f>
        <v>0</v>
      </c>
      <c r="BMY9" s="52">
        <f t="shared" si="209"/>
        <v>0</v>
      </c>
      <c r="BMZ9" s="24">
        <v>0</v>
      </c>
      <c r="BNA9" s="50">
        <f t="shared" ref="BNA9:BNA17" si="1231">BMZ9/BMZ$19*100</f>
        <v>0</v>
      </c>
      <c r="BNB9" s="24">
        <v>0</v>
      </c>
      <c r="BNC9" s="50">
        <f t="shared" ref="BNC9:BNC17" si="1232">BNB9/BNB$19*100</f>
        <v>0</v>
      </c>
      <c r="BND9" s="24">
        <v>0</v>
      </c>
      <c r="BNE9" s="24">
        <f t="shared" ref="BNE9:BNE17" si="1233">BMZ9+BNB9</f>
        <v>0</v>
      </c>
      <c r="BNF9" s="52">
        <f t="shared" si="210"/>
        <v>0</v>
      </c>
      <c r="BNG9" s="24">
        <v>0</v>
      </c>
      <c r="BNH9" s="50">
        <f t="shared" ref="BNH9:BNH17" si="1234">BNG9/BNG$19*100</f>
        <v>0</v>
      </c>
      <c r="BNI9" s="24">
        <v>0</v>
      </c>
      <c r="BNJ9" s="50">
        <f t="shared" ref="BNJ9:BNJ17" si="1235">BNI9/BNI$19*100</f>
        <v>0</v>
      </c>
      <c r="BNK9" s="24">
        <v>0</v>
      </c>
      <c r="BNL9" s="141">
        <f t="shared" ref="BNL9:BNL17" si="1236">BNG9+BNI9</f>
        <v>0</v>
      </c>
      <c r="BNM9" s="52">
        <f t="shared" ref="BNM9:BNM17" si="1237">BNL9/BNL$19*100</f>
        <v>0</v>
      </c>
      <c r="BNN9" s="24">
        <v>0</v>
      </c>
      <c r="BNO9" s="50">
        <f t="shared" ref="BNO9:BNO17" si="1238">BNN9/BNN$19*100</f>
        <v>0</v>
      </c>
      <c r="BNP9" s="24">
        <v>0</v>
      </c>
      <c r="BNQ9" s="50">
        <f t="shared" ref="BNQ9:BNQ17" si="1239">BNP9/BNP$19*100</f>
        <v>0</v>
      </c>
      <c r="BNR9" s="24">
        <v>0</v>
      </c>
      <c r="BNS9" s="24">
        <f t="shared" ref="BNS9:BNS17" si="1240">BNN9+BNP9</f>
        <v>0</v>
      </c>
      <c r="BNT9" s="52">
        <f t="shared" si="211"/>
        <v>0</v>
      </c>
      <c r="BNU9" s="24">
        <v>0</v>
      </c>
      <c r="BNV9" s="50">
        <f t="shared" ref="BNV9:BNV17" si="1241">BNU9/BNU$19*100</f>
        <v>0</v>
      </c>
      <c r="BNW9" s="24">
        <v>0</v>
      </c>
      <c r="BNX9" s="50">
        <f t="shared" ref="BNX9:BNX17" si="1242">BNW9/BNW$19*100</f>
        <v>0</v>
      </c>
      <c r="BNY9" s="24">
        <v>0</v>
      </c>
      <c r="BNZ9" s="24">
        <f t="shared" ref="BNZ9:BNZ17" si="1243">BNU9+BNW9</f>
        <v>0</v>
      </c>
      <c r="BOA9" s="52">
        <f t="shared" si="212"/>
        <v>0</v>
      </c>
      <c r="BOB9" s="24">
        <v>0</v>
      </c>
      <c r="BOC9" s="50">
        <f t="shared" ref="BOC9:BOC17" si="1244">BOB9/BOB$19*100</f>
        <v>0</v>
      </c>
      <c r="BOD9" s="24">
        <v>0</v>
      </c>
      <c r="BOE9" s="50">
        <f t="shared" ref="BOE9:BOE17" si="1245">BOD9/BOD$19*100</f>
        <v>0</v>
      </c>
      <c r="BOF9" s="24">
        <v>0</v>
      </c>
      <c r="BOG9" s="24">
        <f t="shared" ref="BOG9:BOG17" si="1246">BOB9+BOD9</f>
        <v>0</v>
      </c>
      <c r="BOH9" s="52">
        <f t="shared" si="213"/>
        <v>0</v>
      </c>
      <c r="BOI9" s="24">
        <v>0</v>
      </c>
      <c r="BOJ9" s="50">
        <f t="shared" ref="BOJ9:BOJ17" si="1247">BOI9/BOI$19*100</f>
        <v>0</v>
      </c>
      <c r="BOK9" s="24">
        <v>0</v>
      </c>
      <c r="BOL9" s="50">
        <f t="shared" ref="BOL9:BOL17" si="1248">BOK9/BOK$19*100</f>
        <v>0</v>
      </c>
      <c r="BOM9" s="24">
        <v>0</v>
      </c>
      <c r="BON9" s="24">
        <f t="shared" ref="BON9:BON17" si="1249">BOI9+BOK9</f>
        <v>0</v>
      </c>
      <c r="BOO9" s="52">
        <f t="shared" si="214"/>
        <v>0</v>
      </c>
      <c r="BOP9" s="24">
        <v>0</v>
      </c>
      <c r="BOQ9" s="50">
        <f t="shared" ref="BOQ9:BOQ17" si="1250">BOP9/BOP$19*100</f>
        <v>0</v>
      </c>
      <c r="BOR9" s="24">
        <v>0</v>
      </c>
      <c r="BOS9" s="50">
        <f t="shared" ref="BOS9:BOS17" si="1251">BOR9/BOR$19*100</f>
        <v>0</v>
      </c>
      <c r="BOT9" s="24">
        <v>0</v>
      </c>
      <c r="BOU9" s="24">
        <f t="shared" ref="BOU9:BOU17" si="1252">BOP9+BOR9</f>
        <v>0</v>
      </c>
      <c r="BOV9" s="52">
        <f t="shared" si="215"/>
        <v>0</v>
      </c>
      <c r="BOW9" s="24">
        <v>0</v>
      </c>
      <c r="BOX9" s="50">
        <f t="shared" ref="BOX9:BOX17" si="1253">BOW9/BOW$19*100</f>
        <v>0</v>
      </c>
      <c r="BOY9" s="24">
        <v>0</v>
      </c>
      <c r="BOZ9" s="50">
        <f t="shared" ref="BOZ9:BOZ17" si="1254">BOY9/BOY$19*100</f>
        <v>0</v>
      </c>
      <c r="BPA9" s="24">
        <v>0</v>
      </c>
      <c r="BPB9" s="24">
        <f t="shared" ref="BPB9:BPB17" si="1255">BOW9+BOY9</f>
        <v>0</v>
      </c>
      <c r="BPC9" s="52">
        <f t="shared" si="216"/>
        <v>0</v>
      </c>
      <c r="BPD9" s="24">
        <v>0</v>
      </c>
      <c r="BPE9" s="50">
        <f t="shared" ref="BPE9:BPG17" si="1256">BPD9/BPD$19*100</f>
        <v>0</v>
      </c>
      <c r="BPF9" s="24">
        <v>0</v>
      </c>
      <c r="BPG9" s="50">
        <f t="shared" si="1256"/>
        <v>0</v>
      </c>
      <c r="BPH9" s="24">
        <v>0</v>
      </c>
      <c r="BPI9" s="141">
        <f t="shared" ref="BPI9:BPI17" si="1257">BPD9+BPF9</f>
        <v>0</v>
      </c>
      <c r="BPJ9" s="52">
        <f t="shared" si="217"/>
        <v>0</v>
      </c>
      <c r="BPK9" s="24">
        <v>0</v>
      </c>
      <c r="BPL9" s="50">
        <f t="shared" si="218"/>
        <v>0</v>
      </c>
      <c r="BPM9" s="24">
        <v>0</v>
      </c>
      <c r="BPN9" s="50">
        <f t="shared" si="219"/>
        <v>0</v>
      </c>
      <c r="BPO9" s="24">
        <v>0</v>
      </c>
      <c r="BPP9" s="24">
        <f t="shared" ref="BPP9:BPP17" si="1258">BPK9+BPM9</f>
        <v>0</v>
      </c>
      <c r="BPQ9" s="52">
        <f t="shared" si="220"/>
        <v>0</v>
      </c>
      <c r="BPR9" s="24">
        <v>0</v>
      </c>
      <c r="BPS9" s="50">
        <f t="shared" si="221"/>
        <v>0</v>
      </c>
      <c r="BPT9" s="24">
        <v>0</v>
      </c>
      <c r="BPU9" s="50">
        <f t="shared" si="222"/>
        <v>0</v>
      </c>
      <c r="BPV9" s="24">
        <v>0</v>
      </c>
      <c r="BPW9" s="24">
        <f t="shared" ref="BPW9:BPW17" si="1259">BPR9+BPT9</f>
        <v>0</v>
      </c>
      <c r="BPX9" s="52">
        <f t="shared" si="223"/>
        <v>0</v>
      </c>
      <c r="BPY9" s="24">
        <v>0</v>
      </c>
      <c r="BPZ9" s="50">
        <f t="shared" si="224"/>
        <v>0</v>
      </c>
      <c r="BQA9" s="24">
        <v>0</v>
      </c>
      <c r="BQB9" s="50">
        <f t="shared" si="225"/>
        <v>0</v>
      </c>
      <c r="BQC9" s="24">
        <v>0</v>
      </c>
      <c r="BQD9" s="24">
        <f t="shared" ref="BQD9:BQD17" si="1260">BPY9+BQA9</f>
        <v>0</v>
      </c>
      <c r="BQE9" s="52">
        <f t="shared" si="226"/>
        <v>0</v>
      </c>
      <c r="BQF9" s="24">
        <v>0</v>
      </c>
      <c r="BQG9" s="50">
        <f t="shared" si="227"/>
        <v>0</v>
      </c>
      <c r="BQH9" s="24">
        <v>0</v>
      </c>
      <c r="BQI9" s="50">
        <f t="shared" si="228"/>
        <v>0</v>
      </c>
      <c r="BQJ9" s="24">
        <v>0</v>
      </c>
      <c r="BQK9" s="24">
        <f t="shared" ref="BQK9:BQK17" si="1261">BQF9+BQH9</f>
        <v>0</v>
      </c>
      <c r="BQL9" s="52">
        <f t="shared" si="229"/>
        <v>0</v>
      </c>
      <c r="BQM9" s="24">
        <v>0</v>
      </c>
      <c r="BQN9" s="50">
        <f t="shared" si="230"/>
        <v>0</v>
      </c>
      <c r="BQO9" s="24">
        <v>0</v>
      </c>
      <c r="BQP9" s="50">
        <f t="shared" si="231"/>
        <v>0</v>
      </c>
      <c r="BQQ9" s="24">
        <v>0</v>
      </c>
      <c r="BQR9" s="24">
        <f t="shared" ref="BQR9:BQR17" si="1262">BQM9+BQO9</f>
        <v>0</v>
      </c>
      <c r="BQS9" s="52">
        <f t="shared" si="232"/>
        <v>0</v>
      </c>
      <c r="BQT9" s="24">
        <v>0</v>
      </c>
      <c r="BQU9" s="50">
        <f t="shared" si="233"/>
        <v>0</v>
      </c>
      <c r="BQV9" s="24">
        <v>0</v>
      </c>
      <c r="BQW9" s="50">
        <f t="shared" si="234"/>
        <v>0</v>
      </c>
      <c r="BQX9" s="24">
        <v>0</v>
      </c>
      <c r="BQY9" s="24">
        <f t="shared" ref="BQY9:BQY17" si="1263">BQT9+BQV9</f>
        <v>0</v>
      </c>
      <c r="BQZ9" s="52">
        <f t="shared" si="235"/>
        <v>0</v>
      </c>
      <c r="BRA9" s="24">
        <v>0</v>
      </c>
      <c r="BRB9" s="50">
        <f t="shared" si="236"/>
        <v>0</v>
      </c>
      <c r="BRC9" s="24">
        <v>0</v>
      </c>
      <c r="BRD9" s="50">
        <f t="shared" si="237"/>
        <v>0</v>
      </c>
      <c r="BRE9" s="24">
        <v>0</v>
      </c>
      <c r="BRF9" s="24">
        <f t="shared" ref="BRF9:BRF17" si="1264">BRA9+BRC9</f>
        <v>0</v>
      </c>
      <c r="BRG9" s="52">
        <f t="shared" si="238"/>
        <v>0</v>
      </c>
      <c r="BRH9" s="24">
        <v>0</v>
      </c>
      <c r="BRI9" s="50">
        <f t="shared" si="239"/>
        <v>0</v>
      </c>
      <c r="BRJ9" s="24">
        <v>0</v>
      </c>
      <c r="BRK9" s="50">
        <f t="shared" si="240"/>
        <v>0</v>
      </c>
      <c r="BRL9" s="24">
        <v>0</v>
      </c>
      <c r="BRM9" s="24">
        <f t="shared" ref="BRM9:BRM17" si="1265">BRH9+BRJ9</f>
        <v>0</v>
      </c>
      <c r="BRN9" s="52">
        <f t="shared" si="241"/>
        <v>0</v>
      </c>
      <c r="BRO9" s="24">
        <v>0</v>
      </c>
      <c r="BRP9" s="50">
        <f t="shared" si="242"/>
        <v>0</v>
      </c>
      <c r="BRQ9" s="24">
        <v>0</v>
      </c>
      <c r="BRR9" s="50">
        <f t="shared" si="243"/>
        <v>0</v>
      </c>
      <c r="BRS9" s="24">
        <v>0</v>
      </c>
      <c r="BRT9" s="24">
        <f>BRO9+BRQ9</f>
        <v>0</v>
      </c>
      <c r="BRU9" s="52">
        <f t="shared" si="244"/>
        <v>0</v>
      </c>
      <c r="BRV9" s="24">
        <v>0</v>
      </c>
      <c r="BRW9" s="50">
        <f t="shared" si="245"/>
        <v>0</v>
      </c>
      <c r="BRX9" s="24">
        <v>0</v>
      </c>
      <c r="BRY9" s="50">
        <f t="shared" si="246"/>
        <v>0</v>
      </c>
      <c r="BRZ9" s="24">
        <v>0</v>
      </c>
      <c r="BSA9" s="24">
        <f>BRV9+BRX9</f>
        <v>0</v>
      </c>
      <c r="BSB9" s="52">
        <f t="shared" si="247"/>
        <v>0</v>
      </c>
      <c r="BSC9" s="24">
        <v>0</v>
      </c>
      <c r="BSD9" s="50">
        <f t="shared" si="248"/>
        <v>0</v>
      </c>
      <c r="BSE9" s="24">
        <v>0</v>
      </c>
      <c r="BSF9" s="50">
        <f t="shared" si="249"/>
        <v>0</v>
      </c>
      <c r="BSG9" s="24">
        <v>0</v>
      </c>
      <c r="BSH9" s="24">
        <f>BSC9+BSE9</f>
        <v>0</v>
      </c>
      <c r="BSI9" s="52">
        <f t="shared" si="250"/>
        <v>0</v>
      </c>
      <c r="BSJ9" s="24">
        <v>0</v>
      </c>
      <c r="BSK9" s="50">
        <f t="shared" si="251"/>
        <v>0</v>
      </c>
      <c r="BSL9" s="24">
        <v>0</v>
      </c>
      <c r="BSM9" s="50">
        <f t="shared" si="252"/>
        <v>0</v>
      </c>
      <c r="BSN9" s="24">
        <v>0</v>
      </c>
      <c r="BSO9" s="24">
        <f>BSJ9+BSL9</f>
        <v>0</v>
      </c>
      <c r="BSP9" s="52">
        <f t="shared" si="253"/>
        <v>0</v>
      </c>
      <c r="BSQ9" s="24">
        <v>0</v>
      </c>
      <c r="BSR9" s="50">
        <f t="shared" si="254"/>
        <v>0</v>
      </c>
      <c r="BSS9" s="24">
        <v>0</v>
      </c>
      <c r="BST9" s="50">
        <f t="shared" si="255"/>
        <v>0</v>
      </c>
      <c r="BSU9" s="24">
        <v>0</v>
      </c>
      <c r="BSV9" s="24">
        <f>BSQ9+BSS9</f>
        <v>0</v>
      </c>
      <c r="BSW9" s="52">
        <f t="shared" si="256"/>
        <v>0</v>
      </c>
      <c r="BSX9" s="24">
        <v>0</v>
      </c>
      <c r="BSY9" s="50">
        <f t="shared" si="257"/>
        <v>0</v>
      </c>
      <c r="BSZ9" s="24">
        <v>0</v>
      </c>
      <c r="BTA9" s="50">
        <f t="shared" si="258"/>
        <v>0</v>
      </c>
      <c r="BTB9" s="24">
        <v>0</v>
      </c>
      <c r="BTC9" s="24">
        <f>BSX9+BSZ9</f>
        <v>0</v>
      </c>
      <c r="BTD9" s="52">
        <f t="shared" si="259"/>
        <v>0</v>
      </c>
      <c r="BTE9" s="24">
        <v>0</v>
      </c>
      <c r="BTF9" s="50">
        <f t="shared" si="260"/>
        <v>0</v>
      </c>
      <c r="BTG9" s="24">
        <v>0</v>
      </c>
      <c r="BTH9" s="50">
        <f t="shared" si="261"/>
        <v>0</v>
      </c>
      <c r="BTI9" s="24">
        <v>0</v>
      </c>
      <c r="BTJ9" s="24">
        <f t="shared" ref="BTJ9:BTJ17" si="1266">BTE9+BTG9</f>
        <v>0</v>
      </c>
      <c r="BTK9" s="52">
        <f t="shared" si="262"/>
        <v>0</v>
      </c>
      <c r="BTL9" s="55"/>
      <c r="BTM9" s="50"/>
      <c r="BTN9" s="120"/>
      <c r="BTO9" s="50"/>
      <c r="BTP9" s="24">
        <v>0</v>
      </c>
      <c r="BTQ9" s="24">
        <v>0</v>
      </c>
      <c r="BTR9" s="52">
        <f t="shared" si="263"/>
        <v>0</v>
      </c>
      <c r="BTS9" s="55"/>
      <c r="BTT9" s="50"/>
      <c r="BTU9" s="120"/>
      <c r="BTV9" s="50"/>
      <c r="BTW9" s="24">
        <v>0</v>
      </c>
      <c r="BTX9" s="24">
        <v>0</v>
      </c>
      <c r="BTY9" s="52">
        <f t="shared" si="264"/>
        <v>0</v>
      </c>
      <c r="BTZ9" s="55"/>
      <c r="BUA9" s="50"/>
      <c r="BUB9" s="120"/>
      <c r="BUC9" s="50"/>
      <c r="BUD9" s="24">
        <v>0</v>
      </c>
      <c r="BUE9" s="24">
        <v>0</v>
      </c>
      <c r="BUF9" s="52">
        <f t="shared" si="265"/>
        <v>0</v>
      </c>
      <c r="BUG9" s="55"/>
      <c r="BUH9" s="50"/>
      <c r="BUI9" s="120"/>
      <c r="BUJ9" s="50"/>
      <c r="BUK9" s="24">
        <v>0</v>
      </c>
      <c r="BUL9" s="24">
        <v>0</v>
      </c>
      <c r="BUM9" s="52">
        <f t="shared" si="266"/>
        <v>0</v>
      </c>
      <c r="BUN9" s="55"/>
      <c r="BUO9" s="50"/>
      <c r="BUP9" s="120"/>
      <c r="BUQ9" s="50"/>
      <c r="BUR9" s="24">
        <v>0</v>
      </c>
      <c r="BUS9" s="24">
        <v>0</v>
      </c>
      <c r="BUT9" s="52">
        <f t="shared" si="267"/>
        <v>0</v>
      </c>
      <c r="BUU9" s="55"/>
      <c r="BUV9" s="50"/>
      <c r="BUW9" s="120"/>
      <c r="BUX9" s="50"/>
      <c r="BUY9" s="24">
        <v>0</v>
      </c>
      <c r="BUZ9" s="24">
        <v>0</v>
      </c>
      <c r="BVA9" s="52">
        <f t="shared" si="268"/>
        <v>0</v>
      </c>
      <c r="BVB9" s="55"/>
      <c r="BVC9" s="50"/>
      <c r="BVD9" s="120"/>
      <c r="BVE9" s="50"/>
      <c r="BVF9" s="24">
        <v>0</v>
      </c>
      <c r="BVG9" s="24">
        <v>0</v>
      </c>
      <c r="BVH9" s="52">
        <f t="shared" si="269"/>
        <v>0</v>
      </c>
      <c r="BVI9" s="55"/>
      <c r="BVJ9" s="50"/>
      <c r="BVK9" s="120"/>
      <c r="BVL9" s="50"/>
      <c r="BVM9" s="24">
        <v>0</v>
      </c>
      <c r="BVN9" s="24">
        <v>0</v>
      </c>
      <c r="BVO9" s="52">
        <f t="shared" si="270"/>
        <v>0</v>
      </c>
      <c r="BVP9" s="55"/>
      <c r="BVQ9" s="50"/>
      <c r="BVR9" s="120"/>
      <c r="BVS9" s="50"/>
      <c r="BVT9" s="24">
        <v>0</v>
      </c>
      <c r="BVU9" s="24">
        <v>0</v>
      </c>
      <c r="BVV9" s="52">
        <f t="shared" si="271"/>
        <v>0</v>
      </c>
      <c r="BVW9" s="55"/>
      <c r="BVX9" s="50"/>
      <c r="BVY9" s="120"/>
      <c r="BVZ9" s="50"/>
      <c r="BWA9" s="24">
        <v>0</v>
      </c>
      <c r="BWB9" s="24">
        <v>0</v>
      </c>
      <c r="BWC9" s="52">
        <f t="shared" si="272"/>
        <v>0</v>
      </c>
      <c r="BWD9" s="55"/>
      <c r="BWE9" s="50"/>
      <c r="BWF9" s="120"/>
      <c r="BWG9" s="50"/>
      <c r="BWH9" s="24">
        <v>0</v>
      </c>
      <c r="BWI9" s="24">
        <v>0</v>
      </c>
      <c r="BWJ9" s="52">
        <f t="shared" si="273"/>
        <v>0</v>
      </c>
      <c r="BWK9" s="55"/>
      <c r="BWL9" s="50"/>
      <c r="BWM9" s="120"/>
      <c r="BWN9" s="50"/>
      <c r="BWO9" s="24">
        <v>0</v>
      </c>
      <c r="BWP9" s="24">
        <v>0</v>
      </c>
      <c r="BWQ9" s="52">
        <f t="shared" si="274"/>
        <v>0</v>
      </c>
      <c r="BWR9" s="55"/>
      <c r="BWS9" s="50"/>
      <c r="BWT9" s="120"/>
      <c r="BWU9" s="50"/>
      <c r="BWV9" s="24">
        <v>0</v>
      </c>
      <c r="BWW9" s="24">
        <v>0</v>
      </c>
      <c r="BWX9" s="52">
        <f t="shared" si="275"/>
        <v>0</v>
      </c>
      <c r="BWY9" s="55"/>
      <c r="BWZ9" s="50"/>
      <c r="BXA9" s="120"/>
      <c r="BXB9" s="50"/>
      <c r="BXC9" s="24">
        <v>0</v>
      </c>
      <c r="BXD9" s="24">
        <v>0</v>
      </c>
      <c r="BXE9" s="52">
        <f t="shared" si="276"/>
        <v>0</v>
      </c>
      <c r="BXF9" s="55"/>
      <c r="BXG9" s="50"/>
      <c r="BXH9" s="120"/>
      <c r="BXI9" s="50"/>
      <c r="BXJ9" s="24">
        <v>0</v>
      </c>
      <c r="BXK9" s="24">
        <v>0</v>
      </c>
      <c r="BXL9" s="52">
        <f t="shared" si="277"/>
        <v>0</v>
      </c>
      <c r="BXM9" s="55"/>
      <c r="BXN9" s="50"/>
      <c r="BXO9" s="120"/>
      <c r="BXP9" s="50"/>
      <c r="BXQ9" s="24">
        <v>0</v>
      </c>
      <c r="BXR9" s="24">
        <v>0</v>
      </c>
      <c r="BXS9" s="52">
        <f t="shared" si="278"/>
        <v>0</v>
      </c>
      <c r="BXT9" s="55"/>
      <c r="BXU9" s="50"/>
      <c r="BXV9" s="120"/>
      <c r="BXW9" s="50"/>
      <c r="BXX9" s="24">
        <v>0</v>
      </c>
      <c r="BXY9" s="24">
        <v>0</v>
      </c>
      <c r="BXZ9" s="52">
        <f t="shared" si="279"/>
        <v>0</v>
      </c>
      <c r="BYA9" s="55"/>
      <c r="BYB9" s="50"/>
      <c r="BYC9" s="120"/>
      <c r="BYD9" s="50"/>
      <c r="BYE9" s="24">
        <v>0</v>
      </c>
      <c r="BYF9" s="24">
        <v>0</v>
      </c>
      <c r="BYG9" s="52">
        <f t="shared" si="280"/>
        <v>0</v>
      </c>
      <c r="BYH9" s="55"/>
      <c r="BYI9" s="50"/>
      <c r="BYJ9" s="120"/>
      <c r="BYK9" s="50"/>
      <c r="BYL9" s="24">
        <v>0</v>
      </c>
      <c r="BYM9" s="24">
        <v>0</v>
      </c>
      <c r="BYN9" s="52">
        <f t="shared" si="281"/>
        <v>0</v>
      </c>
      <c r="BYO9" s="55"/>
      <c r="BYP9" s="50"/>
      <c r="BYQ9" s="120"/>
      <c r="BYR9" s="50"/>
      <c r="BYS9" s="24">
        <v>0</v>
      </c>
      <c r="BYT9" s="24">
        <v>0</v>
      </c>
      <c r="BYU9" s="52">
        <f t="shared" si="282"/>
        <v>0</v>
      </c>
      <c r="BYV9" s="55"/>
      <c r="BYW9" s="50"/>
      <c r="BYX9" s="120"/>
      <c r="BYY9" s="50"/>
      <c r="BYZ9" s="24">
        <v>0</v>
      </c>
      <c r="BZA9" s="24">
        <v>0</v>
      </c>
      <c r="BZB9" s="52">
        <f t="shared" si="283"/>
        <v>0</v>
      </c>
      <c r="BZC9" s="55"/>
      <c r="BZD9" s="50"/>
      <c r="BZE9" s="120"/>
      <c r="BZF9" s="50"/>
      <c r="BZG9" s="24">
        <v>0</v>
      </c>
      <c r="BZH9" s="24">
        <v>0</v>
      </c>
      <c r="BZI9" s="52">
        <f t="shared" si="284"/>
        <v>0</v>
      </c>
      <c r="BZJ9" s="55"/>
      <c r="BZK9" s="50"/>
      <c r="BZL9" s="120"/>
      <c r="BZM9" s="50"/>
      <c r="BZN9" s="24">
        <v>0</v>
      </c>
      <c r="BZO9" s="24">
        <v>0</v>
      </c>
      <c r="BZP9" s="52">
        <f t="shared" si="285"/>
        <v>0</v>
      </c>
      <c r="BZQ9" s="55"/>
      <c r="BZR9" s="50"/>
      <c r="BZS9" s="120"/>
      <c r="BZT9" s="50"/>
      <c r="BZU9" s="24">
        <v>0</v>
      </c>
      <c r="BZV9" s="24">
        <v>0</v>
      </c>
      <c r="BZW9" s="52">
        <f t="shared" si="286"/>
        <v>0</v>
      </c>
      <c r="BZX9" s="55"/>
      <c r="BZY9" s="50"/>
      <c r="BZZ9" s="120"/>
      <c r="CAA9" s="50"/>
      <c r="CAB9" s="24">
        <v>0</v>
      </c>
      <c r="CAC9" s="24">
        <v>0</v>
      </c>
      <c r="CAD9" s="52">
        <f t="shared" si="287"/>
        <v>0</v>
      </c>
      <c r="CAE9" s="55"/>
      <c r="CAF9" s="50"/>
      <c r="CAG9" s="120"/>
      <c r="CAH9" s="50"/>
      <c r="CAI9" s="24">
        <v>0</v>
      </c>
      <c r="CAJ9" s="24">
        <v>0</v>
      </c>
      <c r="CAK9" s="52">
        <f t="shared" si="288"/>
        <v>0</v>
      </c>
      <c r="CAL9" s="55"/>
      <c r="CAM9" s="50"/>
      <c r="CAN9" s="120"/>
      <c r="CAO9" s="50"/>
      <c r="CAP9" s="24">
        <v>0</v>
      </c>
      <c r="CAQ9" s="24">
        <v>0</v>
      </c>
      <c r="CAR9" s="52">
        <f t="shared" si="289"/>
        <v>0</v>
      </c>
      <c r="CAS9" s="55"/>
      <c r="CAT9" s="50"/>
      <c r="CAU9" s="120"/>
      <c r="CAV9" s="50"/>
      <c r="CAW9" s="24">
        <v>0</v>
      </c>
      <c r="CAX9" s="24">
        <v>0</v>
      </c>
      <c r="CAY9" s="52">
        <f t="shared" si="290"/>
        <v>0</v>
      </c>
      <c r="CAZ9" s="55"/>
      <c r="CBA9" s="50"/>
      <c r="CBB9" s="120"/>
      <c r="CBC9" s="50"/>
      <c r="CBD9" s="24">
        <v>0</v>
      </c>
      <c r="CBE9" s="24">
        <v>0</v>
      </c>
      <c r="CBF9" s="52">
        <f t="shared" si="291"/>
        <v>0</v>
      </c>
      <c r="CBG9" s="55"/>
      <c r="CBH9" s="50"/>
      <c r="CBI9" s="120"/>
      <c r="CBJ9" s="50"/>
      <c r="CBK9" s="24">
        <v>0</v>
      </c>
      <c r="CBL9" s="24">
        <v>0</v>
      </c>
      <c r="CBM9" s="52">
        <f t="shared" si="292"/>
        <v>0</v>
      </c>
      <c r="CBN9" s="55"/>
      <c r="CBO9" s="50"/>
      <c r="CBP9" s="120"/>
      <c r="CBQ9" s="50"/>
      <c r="CBR9" s="24">
        <v>0</v>
      </c>
      <c r="CBS9" s="24">
        <v>0</v>
      </c>
      <c r="CBT9" s="52">
        <f t="shared" si="293"/>
        <v>0</v>
      </c>
      <c r="CBU9" s="55"/>
      <c r="CBV9" s="50"/>
      <c r="CBW9" s="120"/>
      <c r="CBX9" s="50"/>
      <c r="CBY9" s="24">
        <v>0</v>
      </c>
      <c r="CBZ9" s="24">
        <v>0</v>
      </c>
      <c r="CCA9" s="52">
        <f t="shared" si="294"/>
        <v>0</v>
      </c>
      <c r="CCB9" s="55"/>
      <c r="CCC9" s="50"/>
      <c r="CCD9" s="120"/>
      <c r="CCE9" s="50"/>
      <c r="CCF9" s="24">
        <v>0</v>
      </c>
      <c r="CCG9" s="24">
        <v>0</v>
      </c>
      <c r="CCH9" s="52">
        <f t="shared" si="295"/>
        <v>0</v>
      </c>
      <c r="CCI9" s="55"/>
      <c r="CCJ9" s="50"/>
      <c r="CCK9" s="120"/>
      <c r="CCL9" s="50"/>
      <c r="CCM9" s="24">
        <v>0</v>
      </c>
      <c r="CCN9" s="24">
        <v>0</v>
      </c>
      <c r="CCO9" s="52">
        <f t="shared" si="296"/>
        <v>0</v>
      </c>
      <c r="CCP9" s="55"/>
      <c r="CCQ9" s="50"/>
      <c r="CCR9" s="120"/>
      <c r="CCS9" s="50"/>
      <c r="CCT9" s="24">
        <v>0</v>
      </c>
      <c r="CCU9" s="24">
        <v>0</v>
      </c>
      <c r="CCV9" s="52">
        <f t="shared" si="297"/>
        <v>0</v>
      </c>
      <c r="CCW9" s="55"/>
      <c r="CCX9" s="50"/>
      <c r="CCY9" s="120"/>
      <c r="CCZ9" s="50"/>
      <c r="CDA9" s="24">
        <v>0</v>
      </c>
      <c r="CDB9" s="24">
        <v>0</v>
      </c>
      <c r="CDC9" s="52">
        <f t="shared" si="298"/>
        <v>0</v>
      </c>
      <c r="CDD9" s="55"/>
      <c r="CDE9" s="50"/>
      <c r="CDF9" s="120"/>
      <c r="CDG9" s="50"/>
      <c r="CDH9" s="24">
        <v>0</v>
      </c>
      <c r="CDI9" s="24">
        <v>0</v>
      </c>
      <c r="CDJ9" s="52">
        <f t="shared" si="299"/>
        <v>0</v>
      </c>
      <c r="CDK9" s="55"/>
      <c r="CDL9" s="50"/>
      <c r="CDM9" s="120"/>
      <c r="CDN9" s="50"/>
      <c r="CDO9" s="24">
        <v>0</v>
      </c>
      <c r="CDP9" s="24">
        <v>0</v>
      </c>
      <c r="CDQ9" s="52">
        <f t="shared" si="300"/>
        <v>0</v>
      </c>
      <c r="CDR9" s="55"/>
      <c r="CDS9" s="50"/>
      <c r="CDT9" s="120"/>
      <c r="CDU9" s="50"/>
      <c r="CDV9" s="24">
        <v>0</v>
      </c>
      <c r="CDW9" s="24">
        <v>0</v>
      </c>
      <c r="CDX9" s="52">
        <f t="shared" si="301"/>
        <v>0</v>
      </c>
      <c r="CDY9" s="55"/>
      <c r="CDZ9" s="50"/>
      <c r="CEA9" s="120"/>
      <c r="CEB9" s="50"/>
      <c r="CEC9" s="24">
        <v>0</v>
      </c>
      <c r="CED9" s="24">
        <v>0</v>
      </c>
      <c r="CEE9" s="52">
        <f t="shared" si="302"/>
        <v>0</v>
      </c>
      <c r="CEF9" s="55"/>
      <c r="CEG9" s="50"/>
      <c r="CEH9" s="120"/>
      <c r="CEI9" s="50"/>
      <c r="CEJ9" s="24">
        <v>0</v>
      </c>
      <c r="CEK9" s="24">
        <v>0</v>
      </c>
      <c r="CEL9" s="52">
        <f t="shared" si="303"/>
        <v>0</v>
      </c>
      <c r="CEM9" s="55"/>
      <c r="CEN9" s="50"/>
      <c r="CEO9" s="120"/>
      <c r="CEP9" s="50"/>
      <c r="CEQ9" s="24">
        <v>0</v>
      </c>
      <c r="CER9" s="24">
        <v>0</v>
      </c>
      <c r="CES9" s="52">
        <f t="shared" si="304"/>
        <v>0</v>
      </c>
      <c r="CET9" s="55"/>
      <c r="CEU9" s="50"/>
      <c r="CEV9" s="120"/>
      <c r="CEW9" s="50"/>
      <c r="CEX9" s="24">
        <v>0</v>
      </c>
      <c r="CEY9" s="24">
        <v>0</v>
      </c>
      <c r="CEZ9" s="52">
        <f t="shared" si="305"/>
        <v>0</v>
      </c>
      <c r="CFA9" s="55"/>
      <c r="CFB9" s="50"/>
      <c r="CFC9" s="120"/>
      <c r="CFD9" s="50"/>
      <c r="CFE9" s="24">
        <v>0</v>
      </c>
      <c r="CFF9" s="24">
        <v>0</v>
      </c>
      <c r="CFG9" s="52">
        <f t="shared" si="306"/>
        <v>0</v>
      </c>
      <c r="CFH9" s="55"/>
      <c r="CFI9" s="50"/>
      <c r="CFJ9" s="120"/>
      <c r="CFK9" s="50"/>
      <c r="CFL9" s="24">
        <v>0</v>
      </c>
      <c r="CFM9" s="24">
        <v>0</v>
      </c>
      <c r="CFN9" s="52">
        <f t="shared" si="307"/>
        <v>0</v>
      </c>
      <c r="CFO9" s="55"/>
      <c r="CFP9" s="50"/>
      <c r="CFQ9" s="120"/>
      <c r="CFR9" s="50"/>
      <c r="CFS9" s="24">
        <v>0</v>
      </c>
      <c r="CFT9" s="24">
        <v>0</v>
      </c>
      <c r="CFU9" s="52">
        <f t="shared" si="308"/>
        <v>0</v>
      </c>
      <c r="CFV9" s="55"/>
      <c r="CFW9" s="50"/>
      <c r="CFX9" s="120"/>
      <c r="CFY9" s="50"/>
      <c r="CFZ9" s="24">
        <v>0</v>
      </c>
      <c r="CGA9" s="24">
        <v>0</v>
      </c>
      <c r="CGB9" s="52">
        <f t="shared" si="309"/>
        <v>0</v>
      </c>
      <c r="CGC9" s="55"/>
      <c r="CGD9" s="50"/>
      <c r="CGE9" s="120"/>
      <c r="CGF9" s="50"/>
      <c r="CGG9" s="24">
        <v>0</v>
      </c>
      <c r="CGH9" s="24">
        <v>0</v>
      </c>
      <c r="CGI9" s="52">
        <f t="shared" si="310"/>
        <v>0</v>
      </c>
      <c r="CGJ9" s="55"/>
      <c r="CGK9" s="50"/>
      <c r="CGL9" s="120"/>
      <c r="CGM9" s="50"/>
      <c r="CGN9" s="24">
        <v>0</v>
      </c>
      <c r="CGO9" s="24">
        <v>0</v>
      </c>
      <c r="CGP9" s="52">
        <f t="shared" si="311"/>
        <v>0</v>
      </c>
      <c r="CGQ9" s="55"/>
      <c r="CGR9" s="50"/>
      <c r="CGS9" s="120"/>
      <c r="CGT9" s="50"/>
      <c r="CGU9" s="24">
        <v>0</v>
      </c>
      <c r="CGV9" s="24">
        <v>0</v>
      </c>
      <c r="CGW9" s="52">
        <f t="shared" si="312"/>
        <v>0</v>
      </c>
      <c r="CGX9" s="55"/>
      <c r="CGY9" s="50"/>
      <c r="CGZ9" s="120"/>
      <c r="CHA9" s="50"/>
      <c r="CHB9" s="24">
        <v>0</v>
      </c>
      <c r="CHC9" s="24">
        <v>0</v>
      </c>
      <c r="CHD9" s="52">
        <f t="shared" si="313"/>
        <v>0</v>
      </c>
      <c r="CHE9" s="55"/>
      <c r="CHF9" s="50"/>
      <c r="CHG9" s="120"/>
      <c r="CHH9" s="50"/>
      <c r="CHI9" s="24">
        <v>0</v>
      </c>
      <c r="CHJ9" s="24">
        <v>0</v>
      </c>
      <c r="CHK9" s="52">
        <f t="shared" si="314"/>
        <v>0</v>
      </c>
      <c r="CHL9" s="55"/>
      <c r="CHM9" s="50"/>
      <c r="CHN9" s="120"/>
      <c r="CHO9" s="50"/>
      <c r="CHP9" s="24">
        <v>0</v>
      </c>
      <c r="CHQ9" s="24">
        <v>0</v>
      </c>
      <c r="CHR9" s="52">
        <f t="shared" si="315"/>
        <v>0</v>
      </c>
      <c r="CHS9" s="55"/>
      <c r="CHT9" s="50"/>
      <c r="CHU9" s="120"/>
      <c r="CHV9" s="50"/>
      <c r="CHW9" s="24">
        <v>0</v>
      </c>
      <c r="CHX9" s="24">
        <v>0</v>
      </c>
      <c r="CHY9" s="52">
        <f t="shared" si="316"/>
        <v>0</v>
      </c>
      <c r="CHZ9" s="55"/>
      <c r="CIA9" s="50"/>
      <c r="CIB9" s="120"/>
      <c r="CIC9" s="50"/>
      <c r="CID9" s="24">
        <v>0</v>
      </c>
      <c r="CIE9" s="24">
        <v>0</v>
      </c>
      <c r="CIF9" s="52">
        <f t="shared" si="317"/>
        <v>0</v>
      </c>
      <c r="CIG9" s="55"/>
      <c r="CIH9" s="50"/>
      <c r="CII9" s="120"/>
      <c r="CIJ9" s="50"/>
      <c r="CIK9" s="24">
        <v>0</v>
      </c>
      <c r="CIL9" s="24">
        <v>0</v>
      </c>
      <c r="CIM9" s="52">
        <f t="shared" si="318"/>
        <v>0</v>
      </c>
      <c r="CIN9" s="55"/>
      <c r="CIO9" s="50"/>
      <c r="CIP9" s="120"/>
      <c r="CIQ9" s="50"/>
      <c r="CIR9" s="24">
        <v>0</v>
      </c>
      <c r="CIS9" s="24">
        <v>0</v>
      </c>
      <c r="CIT9" s="52">
        <f t="shared" si="319"/>
        <v>0</v>
      </c>
      <c r="CIU9" s="55"/>
      <c r="CIV9" s="50"/>
      <c r="CIW9" s="120"/>
      <c r="CIX9" s="50"/>
      <c r="CIY9" s="24">
        <v>0</v>
      </c>
      <c r="CIZ9" s="24">
        <v>0</v>
      </c>
      <c r="CJA9" s="52">
        <f t="shared" si="320"/>
        <v>0</v>
      </c>
      <c r="CJB9" s="55"/>
      <c r="CJC9" s="50"/>
      <c r="CJD9" s="120"/>
      <c r="CJE9" s="50"/>
      <c r="CJF9" s="24">
        <v>0</v>
      </c>
      <c r="CJG9" s="24">
        <v>0</v>
      </c>
      <c r="CJH9" s="52">
        <f t="shared" si="321"/>
        <v>0</v>
      </c>
      <c r="CJI9" s="55"/>
      <c r="CJJ9" s="50"/>
      <c r="CJK9" s="120"/>
      <c r="CJL9" s="50"/>
      <c r="CJM9" s="24">
        <v>0</v>
      </c>
      <c r="CJN9" s="24">
        <v>0</v>
      </c>
      <c r="CJO9" s="52">
        <f t="shared" si="322"/>
        <v>0</v>
      </c>
      <c r="CJP9" s="55"/>
      <c r="CJQ9" s="50"/>
      <c r="CJR9" s="120"/>
      <c r="CJS9" s="50"/>
      <c r="CJT9" s="24">
        <v>0</v>
      </c>
      <c r="CJU9" s="24">
        <v>0</v>
      </c>
      <c r="CJV9" s="52">
        <f t="shared" si="323"/>
        <v>0</v>
      </c>
      <c r="CJW9" s="55"/>
      <c r="CJX9" s="50"/>
      <c r="CJY9" s="120"/>
      <c r="CJZ9" s="50"/>
      <c r="CKA9" s="24">
        <v>0</v>
      </c>
      <c r="CKB9" s="24">
        <v>0</v>
      </c>
      <c r="CKC9" s="52">
        <f t="shared" si="324"/>
        <v>0</v>
      </c>
      <c r="CKD9" s="55"/>
      <c r="CKE9" s="50"/>
      <c r="CKF9" s="120"/>
      <c r="CKG9" s="50"/>
      <c r="CKH9" s="24">
        <v>0</v>
      </c>
      <c r="CKI9" s="24">
        <v>0</v>
      </c>
      <c r="CKJ9" s="52">
        <f t="shared" si="325"/>
        <v>0</v>
      </c>
      <c r="CKK9" s="55"/>
      <c r="CKL9" s="50"/>
      <c r="CKM9" s="120"/>
      <c r="CKN9" s="50"/>
      <c r="CKO9" s="24">
        <v>0</v>
      </c>
      <c r="CKP9" s="24">
        <v>0</v>
      </c>
      <c r="CKQ9" s="52">
        <f t="shared" si="326"/>
        <v>0</v>
      </c>
      <c r="CKR9" s="55"/>
      <c r="CKS9" s="50"/>
      <c r="CKT9" s="120"/>
      <c r="CKU9" s="50"/>
      <c r="CKV9" s="24">
        <v>0</v>
      </c>
      <c r="CKW9" s="24">
        <v>0</v>
      </c>
      <c r="CKX9" s="52">
        <f t="shared" si="327"/>
        <v>0</v>
      </c>
      <c r="CKY9" s="55"/>
      <c r="CKZ9" s="50"/>
      <c r="CLA9" s="120"/>
      <c r="CLB9" s="50"/>
      <c r="CLC9" s="24">
        <v>0</v>
      </c>
      <c r="CLD9" s="24">
        <v>0</v>
      </c>
      <c r="CLE9" s="52">
        <f t="shared" si="328"/>
        <v>0</v>
      </c>
      <c r="CLF9" s="55"/>
      <c r="CLG9" s="50"/>
      <c r="CLH9" s="120"/>
      <c r="CLI9" s="50"/>
      <c r="CLJ9" s="24">
        <v>0</v>
      </c>
      <c r="CLK9" s="24">
        <v>0</v>
      </c>
      <c r="CLL9" s="52">
        <f t="shared" si="329"/>
        <v>0</v>
      </c>
      <c r="CLM9" s="55"/>
      <c r="CLN9" s="50"/>
      <c r="CLO9" s="120"/>
      <c r="CLP9" s="50"/>
      <c r="CLQ9" s="24">
        <v>0</v>
      </c>
      <c r="CLR9" s="24">
        <v>0</v>
      </c>
      <c r="CLS9" s="52">
        <f t="shared" si="330"/>
        <v>0</v>
      </c>
      <c r="CLT9" s="55"/>
      <c r="CLU9" s="50"/>
      <c r="CLV9" s="120"/>
      <c r="CLW9" s="50"/>
      <c r="CLX9" s="24">
        <v>0</v>
      </c>
      <c r="CLY9" s="24">
        <v>0</v>
      </c>
      <c r="CLZ9" s="52">
        <f t="shared" si="331"/>
        <v>0</v>
      </c>
      <c r="CMA9" s="55"/>
      <c r="CMB9" s="50"/>
      <c r="CMC9" s="120"/>
      <c r="CMD9" s="50"/>
      <c r="CME9" s="24">
        <v>0</v>
      </c>
      <c r="CMF9" s="24">
        <v>0</v>
      </c>
      <c r="CMG9" s="52">
        <f t="shared" si="332"/>
        <v>0</v>
      </c>
      <c r="CMH9" s="55"/>
      <c r="CMI9" s="50"/>
      <c r="CMK9" s="50"/>
      <c r="CML9" s="24">
        <v>0</v>
      </c>
      <c r="CMM9" s="24">
        <v>0</v>
      </c>
      <c r="CMN9" s="52">
        <f t="shared" si="333"/>
        <v>0</v>
      </c>
      <c r="CMO9" s="55"/>
      <c r="CMP9" s="50"/>
      <c r="CMR9" s="50"/>
      <c r="CMS9" s="24">
        <v>0</v>
      </c>
      <c r="CMT9" s="24">
        <v>0</v>
      </c>
      <c r="CMU9" s="52">
        <f t="shared" si="334"/>
        <v>0</v>
      </c>
      <c r="CMV9" s="55"/>
      <c r="CMW9" s="50"/>
      <c r="CMY9" s="50"/>
      <c r="CMZ9" s="24">
        <v>0</v>
      </c>
      <c r="CNA9" s="24">
        <v>0</v>
      </c>
      <c r="CNB9" s="52">
        <f t="shared" si="335"/>
        <v>0</v>
      </c>
      <c r="CNC9" s="55"/>
      <c r="CND9" s="50"/>
      <c r="CNF9" s="50"/>
      <c r="CNG9" s="24">
        <v>0</v>
      </c>
      <c r="CNH9" s="24">
        <v>0</v>
      </c>
      <c r="CNI9" s="52">
        <f t="shared" si="336"/>
        <v>0</v>
      </c>
      <c r="CNJ9" s="55"/>
      <c r="CNK9" s="50"/>
      <c r="CNM9" s="50"/>
      <c r="CNN9" s="24">
        <v>0</v>
      </c>
      <c r="CNO9" s="24">
        <v>0</v>
      </c>
      <c r="CNP9" s="52">
        <f t="shared" si="337"/>
        <v>0</v>
      </c>
      <c r="CNQ9" s="55"/>
      <c r="CNR9" s="50"/>
      <c r="CNT9" s="50"/>
      <c r="CNU9" s="24">
        <v>0</v>
      </c>
      <c r="CNV9" s="24">
        <v>0</v>
      </c>
      <c r="CNW9" s="52">
        <f t="shared" si="338"/>
        <v>0</v>
      </c>
      <c r="CNX9" s="55"/>
      <c r="CNY9" s="50"/>
      <c r="COA9" s="50"/>
      <c r="COB9" s="24">
        <v>0</v>
      </c>
      <c r="COC9" s="24">
        <v>0</v>
      </c>
      <c r="COD9" s="52">
        <f t="shared" si="339"/>
        <v>0</v>
      </c>
      <c r="COE9" s="55"/>
      <c r="COF9" s="50"/>
      <c r="COH9" s="50"/>
      <c r="COI9" s="24">
        <v>0</v>
      </c>
      <c r="COJ9" s="24">
        <v>0</v>
      </c>
      <c r="COK9" s="52">
        <f t="shared" si="340"/>
        <v>0</v>
      </c>
      <c r="COL9" s="55"/>
      <c r="COM9" s="50"/>
      <c r="COO9" s="50"/>
      <c r="COP9" s="24">
        <v>0</v>
      </c>
      <c r="COQ9" s="24">
        <v>0</v>
      </c>
      <c r="COR9" s="52">
        <f t="shared" si="341"/>
        <v>0</v>
      </c>
      <c r="COS9" s="55"/>
      <c r="COT9" s="50"/>
      <c r="COV9" s="50"/>
      <c r="COW9" s="24">
        <v>0</v>
      </c>
      <c r="COX9" s="24">
        <v>0</v>
      </c>
      <c r="COY9" s="52">
        <f t="shared" si="342"/>
        <v>0</v>
      </c>
      <c r="COZ9" s="55"/>
      <c r="CPA9" s="50"/>
      <c r="CPC9" s="50"/>
      <c r="CPD9" s="24">
        <v>0</v>
      </c>
      <c r="CPE9" s="24">
        <v>0</v>
      </c>
      <c r="CPF9" s="52">
        <f t="shared" si="343"/>
        <v>0</v>
      </c>
      <c r="CPG9" s="55"/>
      <c r="CPH9" s="50"/>
      <c r="CPJ9" s="50"/>
      <c r="CPK9" s="24">
        <v>0</v>
      </c>
      <c r="CPL9" s="24">
        <v>0</v>
      </c>
      <c r="CPM9" s="52">
        <f t="shared" si="344"/>
        <v>0</v>
      </c>
      <c r="CPN9" s="55"/>
      <c r="CPO9" s="50"/>
      <c r="CPQ9" s="50"/>
      <c r="CPR9" s="24">
        <v>0</v>
      </c>
      <c r="CPS9" s="24">
        <v>0</v>
      </c>
      <c r="CPT9" s="52">
        <f t="shared" si="345"/>
        <v>0</v>
      </c>
      <c r="CPU9" s="55"/>
      <c r="CPV9" s="50"/>
      <c r="CPX9" s="50"/>
      <c r="CPY9" s="24">
        <v>0</v>
      </c>
      <c r="CPZ9" s="24">
        <v>0</v>
      </c>
      <c r="CQA9" s="52">
        <f t="shared" si="346"/>
        <v>0</v>
      </c>
      <c r="CQB9" s="55"/>
      <c r="CQC9" s="50"/>
      <c r="CQE9" s="50"/>
      <c r="CQF9" s="24">
        <v>0</v>
      </c>
      <c r="CQG9" s="24">
        <v>0</v>
      </c>
      <c r="CQH9" s="52">
        <f t="shared" si="347"/>
        <v>0</v>
      </c>
      <c r="CQI9" s="55"/>
      <c r="CQJ9" s="50"/>
      <c r="CQL9" s="50"/>
      <c r="CQM9" s="24">
        <v>0</v>
      </c>
      <c r="CQN9" s="24">
        <v>0</v>
      </c>
      <c r="CQO9" s="52">
        <f t="shared" si="348"/>
        <v>0</v>
      </c>
      <c r="CQP9" s="55"/>
      <c r="CQQ9" s="50"/>
      <c r="CQS9" s="50"/>
      <c r="CQT9" s="24">
        <v>0</v>
      </c>
      <c r="CQU9" s="24">
        <v>0</v>
      </c>
      <c r="CQV9" s="52">
        <f t="shared" si="349"/>
        <v>0</v>
      </c>
      <c r="CQW9" s="55"/>
      <c r="CQX9" s="50"/>
      <c r="CQZ9" s="50"/>
      <c r="CRA9" s="24">
        <v>0</v>
      </c>
      <c r="CRB9" s="24">
        <v>0</v>
      </c>
      <c r="CRC9" s="52">
        <f t="shared" si="350"/>
        <v>0</v>
      </c>
      <c r="CRD9" s="55"/>
      <c r="CRE9" s="50"/>
      <c r="CRG9" s="50"/>
      <c r="CRH9" s="24">
        <v>0</v>
      </c>
      <c r="CRI9" s="24">
        <v>0</v>
      </c>
      <c r="CRJ9" s="52">
        <f t="shared" si="351"/>
        <v>0</v>
      </c>
      <c r="CRK9" s="55"/>
      <c r="CRL9" s="50"/>
      <c r="CRN9" s="50"/>
      <c r="CRO9" s="24">
        <v>0</v>
      </c>
      <c r="CRP9" s="24">
        <v>0</v>
      </c>
      <c r="CRQ9" s="52">
        <f t="shared" si="352"/>
        <v>0</v>
      </c>
      <c r="CRR9" s="55"/>
      <c r="CRS9" s="50"/>
      <c r="CRU9" s="50"/>
      <c r="CRV9" s="24">
        <v>0</v>
      </c>
      <c r="CRW9" s="24">
        <v>0</v>
      </c>
      <c r="CRX9" s="52">
        <f t="shared" si="353"/>
        <v>0</v>
      </c>
      <c r="CRY9" s="55"/>
      <c r="CRZ9" s="50"/>
      <c r="CSB9" s="50"/>
      <c r="CSC9" s="24">
        <v>0</v>
      </c>
      <c r="CSD9" s="24">
        <v>0</v>
      </c>
      <c r="CSE9" s="52">
        <f t="shared" si="354"/>
        <v>0</v>
      </c>
      <c r="CSF9" s="55"/>
      <c r="CSG9" s="50"/>
      <c r="CSI9" s="50"/>
      <c r="CSJ9" s="24">
        <v>0</v>
      </c>
      <c r="CSK9" s="24">
        <v>0</v>
      </c>
      <c r="CSL9" s="52">
        <f t="shared" si="355"/>
        <v>0</v>
      </c>
      <c r="CSM9" s="55"/>
      <c r="CSN9" s="50"/>
      <c r="CSP9" s="50"/>
      <c r="CSQ9" s="24">
        <v>0</v>
      </c>
      <c r="CSR9" s="24">
        <v>0</v>
      </c>
      <c r="CSS9" s="52">
        <f t="shared" si="356"/>
        <v>0</v>
      </c>
      <c r="CST9" s="55"/>
      <c r="CSU9" s="50"/>
      <c r="CSW9" s="50"/>
      <c r="CSX9" s="24">
        <v>0</v>
      </c>
      <c r="CSY9" s="24">
        <v>0</v>
      </c>
      <c r="CSZ9" s="52">
        <f t="shared" si="357"/>
        <v>0</v>
      </c>
      <c r="CTA9" s="55"/>
      <c r="CTB9" s="50"/>
      <c r="CTD9" s="50"/>
      <c r="CTE9" s="24">
        <v>0</v>
      </c>
      <c r="CTF9" s="24">
        <v>0</v>
      </c>
      <c r="CTG9" s="52">
        <f t="shared" si="358"/>
        <v>0</v>
      </c>
      <c r="CTH9" s="55"/>
      <c r="CTI9" s="50"/>
      <c r="CTK9" s="50"/>
      <c r="CTL9" s="24">
        <v>0</v>
      </c>
      <c r="CTM9" s="24">
        <v>0</v>
      </c>
      <c r="CTN9" s="52">
        <f t="shared" si="359"/>
        <v>0</v>
      </c>
      <c r="CTO9" s="55"/>
      <c r="CTP9" s="50"/>
      <c r="CTR9" s="50"/>
      <c r="CTS9" s="24">
        <v>0</v>
      </c>
      <c r="CTT9" s="24">
        <v>0</v>
      </c>
      <c r="CTU9" s="52">
        <f t="shared" si="360"/>
        <v>0</v>
      </c>
      <c r="CTV9" s="55"/>
      <c r="CTW9" s="50"/>
      <c r="CTY9" s="50"/>
      <c r="CTZ9" s="24">
        <v>0</v>
      </c>
      <c r="CUA9" s="24">
        <v>0</v>
      </c>
      <c r="CUB9" s="52">
        <f t="shared" si="361"/>
        <v>0</v>
      </c>
      <c r="CUC9" s="55"/>
      <c r="CUD9" s="50"/>
      <c r="CUF9" s="50"/>
      <c r="CUG9" s="24">
        <v>0</v>
      </c>
      <c r="CUH9" s="24">
        <v>0</v>
      </c>
      <c r="CUI9" s="52">
        <f t="shared" si="362"/>
        <v>0</v>
      </c>
      <c r="CUJ9" s="55"/>
      <c r="CUK9" s="50"/>
      <c r="CUM9" s="50"/>
      <c r="CUN9" s="24">
        <v>0</v>
      </c>
      <c r="CUO9" s="24">
        <v>0</v>
      </c>
      <c r="CUP9" s="52">
        <f t="shared" si="363"/>
        <v>0</v>
      </c>
      <c r="CUQ9" s="55"/>
      <c r="CUR9" s="50"/>
      <c r="CUT9" s="50"/>
      <c r="CUU9" s="24">
        <v>0</v>
      </c>
      <c r="CUV9" s="24">
        <v>0</v>
      </c>
      <c r="CUW9" s="52">
        <f t="shared" si="364"/>
        <v>0</v>
      </c>
      <c r="CUX9" s="55"/>
      <c r="CUY9" s="50"/>
      <c r="CVA9" s="50"/>
      <c r="CVB9" s="24">
        <v>0</v>
      </c>
      <c r="CVC9" s="24">
        <v>0</v>
      </c>
      <c r="CVD9" s="52">
        <f t="shared" si="365"/>
        <v>0</v>
      </c>
      <c r="CVE9" s="55"/>
      <c r="CVF9" s="50"/>
      <c r="CVH9" s="50"/>
      <c r="CVI9" s="24">
        <v>0</v>
      </c>
      <c r="CVJ9" s="24">
        <v>0</v>
      </c>
      <c r="CVK9" s="52">
        <f t="shared" si="366"/>
        <v>0</v>
      </c>
      <c r="CVL9" s="55"/>
      <c r="CVM9" s="50"/>
      <c r="CVO9" s="50"/>
      <c r="CVP9" s="24">
        <v>0</v>
      </c>
      <c r="CVQ9" s="24">
        <v>0</v>
      </c>
      <c r="CVR9" s="52">
        <f t="shared" si="367"/>
        <v>0</v>
      </c>
      <c r="CVS9" s="55"/>
      <c r="CVT9" s="50"/>
      <c r="CVV9" s="50"/>
      <c r="CVW9" s="24">
        <v>0</v>
      </c>
      <c r="CVX9" s="24">
        <v>0</v>
      </c>
      <c r="CVY9" s="52">
        <f t="shared" si="368"/>
        <v>0</v>
      </c>
      <c r="CVZ9" s="55"/>
      <c r="CWA9" s="50"/>
      <c r="CWC9" s="50"/>
      <c r="CWD9" s="24">
        <v>0</v>
      </c>
      <c r="CWE9" s="24">
        <v>0</v>
      </c>
      <c r="CWF9" s="52">
        <f t="shared" si="369"/>
        <v>0</v>
      </c>
      <c r="CWG9" s="55"/>
      <c r="CWH9" s="50"/>
      <c r="CWJ9" s="50"/>
      <c r="CWK9" s="24">
        <v>0</v>
      </c>
      <c r="CWL9" s="24">
        <v>0</v>
      </c>
      <c r="CWM9" s="52">
        <f t="shared" si="370"/>
        <v>0</v>
      </c>
      <c r="CWN9" s="55"/>
      <c r="CWO9" s="50"/>
      <c r="CWQ9" s="50"/>
      <c r="CWR9" s="24">
        <v>0</v>
      </c>
      <c r="CWS9" s="24">
        <v>0</v>
      </c>
      <c r="CWT9" s="52">
        <f t="shared" si="371"/>
        <v>0</v>
      </c>
      <c r="CWU9" s="55"/>
      <c r="CWV9" s="50"/>
      <c r="CWX9" s="50"/>
      <c r="CWY9" s="24">
        <v>0</v>
      </c>
      <c r="CWZ9" s="24">
        <v>0</v>
      </c>
      <c r="CXA9" s="52">
        <f t="shared" si="372"/>
        <v>0</v>
      </c>
      <c r="CXB9" s="55"/>
      <c r="CXC9" s="50"/>
      <c r="CXE9" s="50"/>
      <c r="CXF9" s="24">
        <v>0</v>
      </c>
      <c r="CXG9" s="24">
        <v>0</v>
      </c>
      <c r="CXH9" s="52">
        <f t="shared" si="373"/>
        <v>0</v>
      </c>
      <c r="CXI9" s="55"/>
      <c r="CXJ9" s="50"/>
      <c r="CXL9" s="50"/>
      <c r="CXM9" s="24">
        <v>0</v>
      </c>
      <c r="CXN9" s="24">
        <v>0</v>
      </c>
      <c r="CXO9" s="52">
        <f t="shared" si="374"/>
        <v>0</v>
      </c>
      <c r="CXP9" s="55"/>
      <c r="CXQ9" s="50"/>
      <c r="CXS9" s="50"/>
      <c r="CXT9" s="24">
        <v>0</v>
      </c>
      <c r="CXU9" s="24">
        <v>0</v>
      </c>
      <c r="CXV9" s="52">
        <f t="shared" si="375"/>
        <v>0</v>
      </c>
      <c r="CXW9" s="55"/>
      <c r="CXX9" s="50"/>
      <c r="CXZ9" s="50"/>
      <c r="CYA9" s="24">
        <v>0</v>
      </c>
      <c r="CYB9" s="24">
        <v>0</v>
      </c>
      <c r="CYC9" s="52">
        <f t="shared" si="376"/>
        <v>0</v>
      </c>
      <c r="CYD9" s="55"/>
      <c r="CYE9" s="50"/>
      <c r="CYG9" s="50"/>
      <c r="CYH9" s="24">
        <v>0</v>
      </c>
      <c r="CYI9" s="24">
        <v>0</v>
      </c>
      <c r="CYJ9" s="52">
        <f t="shared" si="377"/>
        <v>0</v>
      </c>
      <c r="CYK9" s="55"/>
      <c r="CYL9" s="50"/>
      <c r="CYN9" s="50"/>
      <c r="CYO9" s="24">
        <v>0</v>
      </c>
      <c r="CYP9" s="24">
        <v>0</v>
      </c>
      <c r="CYQ9" s="52">
        <f t="shared" si="378"/>
        <v>0</v>
      </c>
      <c r="CYR9" s="55"/>
      <c r="CYS9" s="50"/>
      <c r="CYU9" s="50"/>
      <c r="CYV9" s="24">
        <v>0</v>
      </c>
      <c r="CYW9" s="24">
        <v>0</v>
      </c>
      <c r="CYX9" s="52">
        <f t="shared" si="379"/>
        <v>0</v>
      </c>
      <c r="CYY9" s="55"/>
      <c r="CYZ9" s="50"/>
      <c r="CZB9" s="50"/>
      <c r="CZC9" s="24">
        <v>0</v>
      </c>
      <c r="CZD9" s="24">
        <v>0</v>
      </c>
      <c r="CZE9" s="52">
        <f t="shared" si="380"/>
        <v>0</v>
      </c>
      <c r="CZF9" s="55"/>
      <c r="CZG9" s="50"/>
      <c r="CZI9" s="50"/>
      <c r="CZJ9" s="24">
        <v>0</v>
      </c>
      <c r="CZK9" s="24">
        <v>0</v>
      </c>
      <c r="CZL9" s="52">
        <f t="shared" si="381"/>
        <v>0</v>
      </c>
      <c r="CZM9" s="55"/>
      <c r="CZN9" s="50"/>
      <c r="CZP9" s="50"/>
      <c r="CZQ9" s="24">
        <v>0</v>
      </c>
      <c r="CZR9" s="24">
        <v>0</v>
      </c>
      <c r="CZS9" s="52">
        <f t="shared" si="382"/>
        <v>0</v>
      </c>
      <c r="CZT9" s="55"/>
      <c r="CZU9" s="50"/>
      <c r="CZW9" s="50"/>
      <c r="CZX9" s="24">
        <v>0</v>
      </c>
      <c r="CZY9" s="24">
        <v>0</v>
      </c>
      <c r="CZZ9" s="52">
        <f t="shared" si="383"/>
        <v>0</v>
      </c>
      <c r="DAA9" s="55"/>
      <c r="DAB9" s="50"/>
      <c r="DAD9" s="50"/>
      <c r="DAE9" s="24">
        <v>0</v>
      </c>
      <c r="DAF9" s="24">
        <v>0</v>
      </c>
      <c r="DAG9" s="52">
        <f t="shared" si="384"/>
        <v>0</v>
      </c>
      <c r="DAH9" s="55"/>
      <c r="DAI9" s="50"/>
      <c r="DAK9" s="50"/>
      <c r="DAL9" s="24">
        <v>0</v>
      </c>
      <c r="DAM9" s="24">
        <v>0</v>
      </c>
      <c r="DAN9" s="52">
        <f t="shared" si="385"/>
        <v>0</v>
      </c>
      <c r="DAO9" s="55"/>
      <c r="DAP9" s="50"/>
      <c r="DAR9" s="50"/>
      <c r="DAS9" s="24">
        <v>0</v>
      </c>
      <c r="DAT9" s="24">
        <v>0</v>
      </c>
      <c r="DAU9" s="52">
        <f t="shared" si="386"/>
        <v>0</v>
      </c>
      <c r="DAV9" s="55"/>
      <c r="DAW9" s="50"/>
      <c r="DAY9" s="50"/>
      <c r="DAZ9" s="24">
        <v>0</v>
      </c>
      <c r="DBA9" s="24">
        <v>0</v>
      </c>
      <c r="DBB9" s="52">
        <f t="shared" si="387"/>
        <v>0</v>
      </c>
      <c r="DBC9" s="55"/>
      <c r="DBD9" s="50"/>
      <c r="DBF9" s="50"/>
      <c r="DBG9" s="24">
        <v>0</v>
      </c>
      <c r="DBH9" s="24">
        <v>0</v>
      </c>
      <c r="DBI9" s="52">
        <f t="shared" si="388"/>
        <v>0</v>
      </c>
      <c r="DBJ9" s="55"/>
      <c r="DBK9" s="50"/>
      <c r="DBM9" s="50"/>
      <c r="DBN9" s="24">
        <v>0</v>
      </c>
      <c r="DBO9" s="24">
        <v>0</v>
      </c>
      <c r="DBP9" s="52">
        <f t="shared" si="389"/>
        <v>0</v>
      </c>
      <c r="DBQ9" s="55"/>
      <c r="DBR9" s="50"/>
      <c r="DBT9" s="50"/>
      <c r="DBU9" s="24">
        <v>0</v>
      </c>
      <c r="DBV9" s="24">
        <v>0</v>
      </c>
      <c r="DBW9" s="52">
        <f t="shared" si="390"/>
        <v>0</v>
      </c>
      <c r="DBX9" s="55"/>
      <c r="DBY9" s="50"/>
      <c r="DCA9" s="50"/>
      <c r="DCB9" s="24">
        <v>0</v>
      </c>
      <c r="DCC9" s="24">
        <v>0</v>
      </c>
      <c r="DCD9" s="52">
        <f t="shared" si="391"/>
        <v>0</v>
      </c>
      <c r="DCE9" s="55"/>
      <c r="DCF9" s="50"/>
      <c r="DCH9" s="50"/>
      <c r="DCI9" s="24">
        <v>0</v>
      </c>
      <c r="DCJ9" s="24">
        <v>0</v>
      </c>
      <c r="DCK9" s="52">
        <f t="shared" si="392"/>
        <v>0</v>
      </c>
      <c r="DCL9" s="55"/>
      <c r="DCM9" s="50"/>
      <c r="DCO9" s="50"/>
      <c r="DCP9" s="24">
        <v>0</v>
      </c>
      <c r="DCQ9" s="24">
        <v>0</v>
      </c>
      <c r="DCR9" s="52">
        <f t="shared" si="393"/>
        <v>0</v>
      </c>
      <c r="DCS9" s="55"/>
      <c r="DCT9" s="50"/>
      <c r="DCV9" s="50"/>
      <c r="DCW9" s="24">
        <v>0</v>
      </c>
      <c r="DCX9" s="24">
        <v>0</v>
      </c>
      <c r="DCY9" s="52">
        <f t="shared" si="394"/>
        <v>0</v>
      </c>
      <c r="DCZ9" s="55"/>
      <c r="DDA9" s="50"/>
      <c r="DDC9" s="50"/>
      <c r="DDD9" s="24">
        <v>0</v>
      </c>
      <c r="DDE9" s="24">
        <v>0</v>
      </c>
      <c r="DDF9" s="52">
        <f t="shared" si="395"/>
        <v>0</v>
      </c>
      <c r="DDG9" s="55"/>
      <c r="DDH9" s="50"/>
      <c r="DDJ9" s="50"/>
      <c r="DDK9" s="24">
        <v>0</v>
      </c>
      <c r="DDL9" s="24">
        <v>0</v>
      </c>
      <c r="DDM9" s="52">
        <f t="shared" si="396"/>
        <v>0</v>
      </c>
      <c r="DDN9" s="55"/>
      <c r="DDO9" s="50"/>
      <c r="DDQ9" s="50"/>
      <c r="DDR9" s="24">
        <v>0</v>
      </c>
      <c r="DDS9" s="24">
        <v>0</v>
      </c>
      <c r="DDT9" s="52">
        <f t="shared" si="397"/>
        <v>0</v>
      </c>
      <c r="DDU9" s="55"/>
      <c r="DDV9" s="50"/>
      <c r="DDX9" s="50"/>
      <c r="DDY9" s="24">
        <v>0</v>
      </c>
      <c r="DDZ9" s="24">
        <v>0</v>
      </c>
      <c r="DEA9" s="52">
        <f t="shared" si="398"/>
        <v>0</v>
      </c>
      <c r="DEB9" s="55"/>
      <c r="DEC9" s="50"/>
      <c r="DEE9" s="50"/>
      <c r="DEF9" s="24">
        <v>0</v>
      </c>
      <c r="DEG9" s="24">
        <v>0</v>
      </c>
      <c r="DEH9" s="52">
        <f t="shared" si="399"/>
        <v>0</v>
      </c>
      <c r="DEI9" s="55"/>
      <c r="DEJ9" s="50"/>
      <c r="DEL9" s="50"/>
      <c r="DEM9" s="24">
        <v>0</v>
      </c>
      <c r="DEN9" s="24">
        <v>0</v>
      </c>
      <c r="DEO9" s="52">
        <f t="shared" si="400"/>
        <v>0</v>
      </c>
      <c r="DEP9" s="55"/>
      <c r="DEQ9" s="50"/>
      <c r="DES9" s="50"/>
      <c r="DET9" s="24">
        <v>0</v>
      </c>
      <c r="DEU9" s="24">
        <v>0</v>
      </c>
      <c r="DEV9" s="52">
        <f t="shared" si="401"/>
        <v>0</v>
      </c>
      <c r="DEW9" s="55"/>
      <c r="DEX9" s="50"/>
      <c r="DEZ9" s="50"/>
      <c r="DFA9" s="24">
        <v>0</v>
      </c>
      <c r="DFB9" s="24">
        <v>0</v>
      </c>
      <c r="DFC9" s="52">
        <f t="shared" si="402"/>
        <v>0</v>
      </c>
      <c r="DFD9" s="55"/>
      <c r="DFE9" s="50"/>
      <c r="DFG9" s="50"/>
      <c r="DFH9" s="24">
        <v>0</v>
      </c>
      <c r="DFI9" s="24">
        <v>0</v>
      </c>
      <c r="DFJ9" s="52">
        <f t="shared" si="403"/>
        <v>0</v>
      </c>
      <c r="DFK9" s="55"/>
      <c r="DFL9" s="50"/>
      <c r="DFN9" s="50"/>
      <c r="DFO9" s="24">
        <v>0</v>
      </c>
      <c r="DFP9" s="24">
        <v>0</v>
      </c>
      <c r="DFQ9" s="52">
        <f t="shared" si="404"/>
        <v>0</v>
      </c>
      <c r="DFR9" s="55"/>
      <c r="DFS9" s="50"/>
      <c r="DFU9" s="50"/>
      <c r="DFV9" s="24">
        <v>0</v>
      </c>
      <c r="DFW9" s="24">
        <v>0</v>
      </c>
      <c r="DFX9" s="52">
        <f t="shared" si="405"/>
        <v>0</v>
      </c>
      <c r="DFY9" s="55"/>
      <c r="DFZ9" s="50"/>
      <c r="DGB9" s="50"/>
      <c r="DGC9" s="24">
        <v>0</v>
      </c>
      <c r="DGD9" s="24">
        <v>0</v>
      </c>
      <c r="DGE9" s="52">
        <f t="shared" si="406"/>
        <v>0</v>
      </c>
      <c r="DGF9" s="55"/>
      <c r="DGG9" s="50"/>
      <c r="DGI9" s="50"/>
      <c r="DGJ9" s="24">
        <v>0</v>
      </c>
      <c r="DGK9" s="24">
        <v>0</v>
      </c>
      <c r="DGL9" s="52">
        <f t="shared" si="407"/>
        <v>0</v>
      </c>
      <c r="DGM9" s="55"/>
      <c r="DGN9" s="50"/>
      <c r="DGP9" s="50"/>
      <c r="DGQ9" s="24">
        <v>0</v>
      </c>
      <c r="DGR9" s="24">
        <v>0</v>
      </c>
      <c r="DGS9" s="52">
        <f t="shared" si="408"/>
        <v>0</v>
      </c>
      <c r="DGT9" s="55"/>
      <c r="DGU9" s="50"/>
      <c r="DGW9" s="50"/>
      <c r="DGX9" s="24">
        <v>0</v>
      </c>
      <c r="DGY9" s="24">
        <v>0</v>
      </c>
      <c r="DGZ9" s="52">
        <f t="shared" si="409"/>
        <v>0</v>
      </c>
      <c r="DHA9" s="55"/>
      <c r="DHB9" s="50"/>
      <c r="DHD9" s="50"/>
      <c r="DHE9" s="24">
        <v>0</v>
      </c>
      <c r="DHF9" s="24">
        <v>0</v>
      </c>
      <c r="DHG9" s="52">
        <f t="shared" si="410"/>
        <v>0</v>
      </c>
      <c r="DHH9" s="55"/>
      <c r="DHI9" s="50"/>
      <c r="DHK9" s="50"/>
      <c r="DHL9" s="24">
        <v>0</v>
      </c>
      <c r="DHM9" s="24">
        <v>0</v>
      </c>
      <c r="DHN9" s="52">
        <f t="shared" si="411"/>
        <v>0</v>
      </c>
      <c r="DHO9" s="55"/>
      <c r="DHP9" s="50"/>
      <c r="DHR9" s="50"/>
      <c r="DHS9" s="24">
        <v>0</v>
      </c>
      <c r="DHT9" s="24">
        <v>0</v>
      </c>
      <c r="DHU9" s="52">
        <f t="shared" si="412"/>
        <v>0</v>
      </c>
      <c r="DHV9" s="55"/>
      <c r="DHW9" s="50"/>
      <c r="DHY9" s="50"/>
      <c r="DHZ9" s="24">
        <v>0</v>
      </c>
      <c r="DIA9" s="24">
        <v>0</v>
      </c>
      <c r="DIB9" s="52">
        <f t="shared" si="413"/>
        <v>0</v>
      </c>
      <c r="DIC9" s="55"/>
      <c r="DID9" s="50"/>
      <c r="DIF9" s="50"/>
      <c r="DIG9" s="24">
        <v>0</v>
      </c>
      <c r="DIH9" s="24">
        <v>0</v>
      </c>
      <c r="DII9" s="52">
        <f t="shared" si="414"/>
        <v>0</v>
      </c>
      <c r="DIJ9" s="55"/>
      <c r="DIK9" s="50"/>
      <c r="DIM9" s="50"/>
      <c r="DIN9" s="24">
        <v>0</v>
      </c>
      <c r="DIO9" s="24">
        <v>0</v>
      </c>
      <c r="DIP9" s="52">
        <f t="shared" si="415"/>
        <v>0</v>
      </c>
      <c r="DIQ9" s="55"/>
      <c r="DIR9" s="50"/>
      <c r="DIT9" s="50"/>
      <c r="DIU9" s="24">
        <v>0</v>
      </c>
      <c r="DIV9" s="24">
        <v>0</v>
      </c>
      <c r="DIW9" s="52">
        <f t="shared" si="416"/>
        <v>0</v>
      </c>
      <c r="DIX9" s="55"/>
      <c r="DIY9" s="50"/>
      <c r="DJA9" s="50"/>
      <c r="DJB9" s="24">
        <v>0</v>
      </c>
      <c r="DJC9" s="24">
        <v>0</v>
      </c>
      <c r="DJD9" s="52">
        <f t="shared" si="417"/>
        <v>0</v>
      </c>
      <c r="DJE9" s="55"/>
      <c r="DJF9" s="50"/>
      <c r="DJH9" s="50"/>
      <c r="DJI9" s="24">
        <v>0</v>
      </c>
      <c r="DJJ9" s="24">
        <v>0</v>
      </c>
      <c r="DJK9" s="52">
        <f t="shared" si="418"/>
        <v>0</v>
      </c>
      <c r="DJL9" s="55"/>
      <c r="DJM9" s="50"/>
      <c r="DJO9" s="50"/>
      <c r="DJP9" s="24">
        <v>0</v>
      </c>
      <c r="DJQ9" s="24">
        <v>0</v>
      </c>
      <c r="DJR9" s="52">
        <f t="shared" si="419"/>
        <v>0</v>
      </c>
      <c r="DJS9" s="55"/>
      <c r="DJT9" s="50"/>
      <c r="DJV9" s="50"/>
      <c r="DJW9" s="24">
        <v>0</v>
      </c>
      <c r="DJX9" s="24">
        <v>0</v>
      </c>
      <c r="DJY9" s="52">
        <f t="shared" si="420"/>
        <v>0</v>
      </c>
      <c r="DJZ9" s="55"/>
      <c r="DKA9" s="50"/>
      <c r="DKC9" s="50"/>
      <c r="DKD9" s="24">
        <v>0</v>
      </c>
      <c r="DKE9" s="24">
        <v>0</v>
      </c>
      <c r="DKF9" s="52">
        <f t="shared" si="421"/>
        <v>0</v>
      </c>
      <c r="DKG9" s="55"/>
      <c r="DKH9" s="50"/>
      <c r="DKJ9" s="50"/>
      <c r="DKK9" s="24">
        <v>0</v>
      </c>
      <c r="DKL9" s="24">
        <v>0</v>
      </c>
      <c r="DKM9" s="52">
        <f t="shared" si="422"/>
        <v>0</v>
      </c>
      <c r="DKN9" s="55"/>
      <c r="DKO9" s="50"/>
      <c r="DKQ9" s="50"/>
      <c r="DKR9" s="24">
        <v>0</v>
      </c>
      <c r="DKS9" s="24">
        <v>0</v>
      </c>
      <c r="DKT9" s="52">
        <f t="shared" si="423"/>
        <v>0</v>
      </c>
      <c r="DKU9" s="55"/>
      <c r="DKV9" s="50"/>
      <c r="DKX9" s="50"/>
      <c r="DKY9" s="24">
        <v>0</v>
      </c>
      <c r="DKZ9" s="24">
        <v>0</v>
      </c>
      <c r="DLA9" s="52">
        <f t="shared" si="424"/>
        <v>0</v>
      </c>
      <c r="DLB9" s="55"/>
      <c r="DLC9" s="50"/>
      <c r="DLE9" s="50"/>
      <c r="DLF9" s="24">
        <v>0</v>
      </c>
      <c r="DLG9" s="24">
        <v>0</v>
      </c>
      <c r="DLH9" s="52">
        <f t="shared" si="425"/>
        <v>0</v>
      </c>
      <c r="DLI9" s="55"/>
      <c r="DLJ9" s="50"/>
      <c r="DLL9" s="50"/>
      <c r="DLM9" s="24">
        <v>0</v>
      </c>
      <c r="DLN9" s="24">
        <v>0</v>
      </c>
      <c r="DLO9" s="52">
        <f t="shared" si="426"/>
        <v>0</v>
      </c>
      <c r="DLP9" s="55"/>
      <c r="DLQ9" s="50"/>
      <c r="DLS9" s="50"/>
      <c r="DLT9" s="24">
        <v>0</v>
      </c>
      <c r="DLU9" s="24">
        <v>0</v>
      </c>
      <c r="DLV9" s="52">
        <f t="shared" si="427"/>
        <v>0</v>
      </c>
      <c r="DLW9" s="55"/>
      <c r="DLX9" s="50"/>
      <c r="DLZ9" s="50"/>
      <c r="DMA9" s="24">
        <v>0</v>
      </c>
      <c r="DMB9" s="24">
        <v>0</v>
      </c>
      <c r="DMC9" s="52">
        <f t="shared" si="428"/>
        <v>0</v>
      </c>
      <c r="DMD9" s="55"/>
      <c r="DME9" s="50"/>
      <c r="DMG9" s="50"/>
      <c r="DMH9" s="24">
        <v>0</v>
      </c>
      <c r="DMI9" s="24">
        <v>0</v>
      </c>
      <c r="DMJ9" s="52">
        <f t="shared" si="429"/>
        <v>0</v>
      </c>
      <c r="DMK9" s="55"/>
      <c r="DML9" s="50"/>
      <c r="DMN9" s="50"/>
      <c r="DMO9" s="24">
        <v>0</v>
      </c>
      <c r="DMP9" s="24">
        <v>0</v>
      </c>
      <c r="DMQ9" s="52">
        <f t="shared" si="430"/>
        <v>0</v>
      </c>
      <c r="DMR9" s="55"/>
      <c r="DMS9" s="50"/>
      <c r="DMU9" s="50"/>
      <c r="DMV9" s="24">
        <v>0</v>
      </c>
      <c r="DMW9" s="24">
        <v>0</v>
      </c>
      <c r="DMX9" s="52">
        <f t="shared" si="431"/>
        <v>0</v>
      </c>
      <c r="DMY9" s="55"/>
      <c r="DMZ9" s="50"/>
      <c r="DNB9" s="50"/>
      <c r="DNC9" s="24">
        <v>0</v>
      </c>
      <c r="DND9" s="24">
        <v>0</v>
      </c>
      <c r="DNE9" s="52">
        <f t="shared" si="432"/>
        <v>0</v>
      </c>
      <c r="DNF9" s="55"/>
      <c r="DNG9" s="50"/>
      <c r="DNI9" s="50"/>
      <c r="DNJ9" s="24">
        <v>0</v>
      </c>
      <c r="DNK9" s="24">
        <v>0</v>
      </c>
      <c r="DNL9" s="52">
        <f t="shared" si="433"/>
        <v>0</v>
      </c>
      <c r="DNM9" s="55"/>
      <c r="DNN9" s="50"/>
      <c r="DNP9" s="50"/>
      <c r="DNQ9" s="24">
        <v>0</v>
      </c>
      <c r="DNR9" s="24">
        <v>0</v>
      </c>
      <c r="DNS9" s="52">
        <f t="shared" si="434"/>
        <v>0</v>
      </c>
      <c r="DNT9" s="55"/>
      <c r="DNU9" s="50"/>
      <c r="DNW9" s="50"/>
      <c r="DNX9" s="24">
        <v>0</v>
      </c>
      <c r="DNY9" s="24">
        <v>0</v>
      </c>
      <c r="DNZ9" s="52">
        <f t="shared" si="435"/>
        <v>0</v>
      </c>
      <c r="DOA9" s="55"/>
      <c r="DOB9" s="50"/>
      <c r="DOD9" s="50"/>
      <c r="DOE9" s="24">
        <v>0</v>
      </c>
      <c r="DOF9" s="24">
        <v>0</v>
      </c>
      <c r="DOG9" s="52">
        <f t="shared" si="436"/>
        <v>0</v>
      </c>
      <c r="DOH9" s="55"/>
      <c r="DOI9" s="50"/>
      <c r="DOK9" s="50"/>
      <c r="DOL9" s="24">
        <v>0</v>
      </c>
      <c r="DOM9" s="24">
        <v>0</v>
      </c>
      <c r="DON9" s="52">
        <f t="shared" si="437"/>
        <v>0</v>
      </c>
      <c r="DOO9" s="55"/>
      <c r="DOP9" s="50"/>
      <c r="DOR9" s="50"/>
      <c r="DOS9" s="24">
        <v>0</v>
      </c>
      <c r="DOT9" s="24">
        <v>0</v>
      </c>
      <c r="DOU9" s="52">
        <f t="shared" si="438"/>
        <v>0</v>
      </c>
      <c r="DOV9" s="55"/>
      <c r="DOW9" s="50"/>
      <c r="DOY9" s="50"/>
      <c r="DOZ9" s="24">
        <v>0</v>
      </c>
      <c r="DPA9" s="53">
        <v>0</v>
      </c>
      <c r="DPB9" s="52">
        <f t="shared" si="439"/>
        <v>0</v>
      </c>
      <c r="DPC9" s="55"/>
      <c r="DPD9" s="50"/>
      <c r="DPF9" s="50"/>
      <c r="DPG9" s="24">
        <v>0</v>
      </c>
      <c r="DPH9" s="53">
        <v>0</v>
      </c>
      <c r="DPI9" s="52">
        <f t="shared" si="440"/>
        <v>0</v>
      </c>
      <c r="DPJ9" s="55"/>
      <c r="DPK9" s="50"/>
      <c r="DPM9" s="50"/>
      <c r="DPN9" s="24">
        <v>0</v>
      </c>
      <c r="DPO9" s="53">
        <v>0</v>
      </c>
      <c r="DPP9" s="52">
        <f t="shared" si="441"/>
        <v>0</v>
      </c>
      <c r="DPQ9" s="55"/>
      <c r="DPR9" s="50"/>
      <c r="DPT9" s="50"/>
      <c r="DPU9" s="24">
        <v>0</v>
      </c>
      <c r="DPV9" s="53">
        <v>0</v>
      </c>
      <c r="DPW9" s="52">
        <f t="shared" si="442"/>
        <v>0</v>
      </c>
      <c r="DPX9" s="55"/>
      <c r="DPY9" s="50"/>
      <c r="DQA9" s="50"/>
      <c r="DQB9" s="24">
        <v>0</v>
      </c>
      <c r="DQC9" s="53">
        <v>0</v>
      </c>
      <c r="DQD9" s="52">
        <f t="shared" si="443"/>
        <v>0</v>
      </c>
      <c r="DQE9" s="55"/>
      <c r="DQF9" s="50"/>
      <c r="DQH9" s="50"/>
      <c r="DQI9" s="24">
        <v>0</v>
      </c>
      <c r="DQJ9" s="53">
        <v>0</v>
      </c>
      <c r="DQK9" s="52">
        <f t="shared" si="444"/>
        <v>0</v>
      </c>
      <c r="DQL9" s="55"/>
      <c r="DQM9" s="50"/>
      <c r="DQO9" s="50"/>
      <c r="DQP9" s="24">
        <v>0</v>
      </c>
      <c r="DQQ9" s="53">
        <v>0</v>
      </c>
      <c r="DQR9" s="52">
        <f t="shared" si="445"/>
        <v>0</v>
      </c>
      <c r="DQS9" s="55"/>
      <c r="DQT9" s="50"/>
      <c r="DQV9" s="50"/>
      <c r="DQW9" s="24">
        <v>0</v>
      </c>
      <c r="DQX9" s="53">
        <v>0</v>
      </c>
      <c r="DQY9" s="52">
        <f t="shared" si="446"/>
        <v>0</v>
      </c>
      <c r="DQZ9" s="55"/>
      <c r="DRA9" s="50"/>
      <c r="DRC9" s="50"/>
      <c r="DRD9" s="24">
        <v>0</v>
      </c>
      <c r="DRE9" s="53">
        <v>0</v>
      </c>
      <c r="DRF9" s="52">
        <f t="shared" si="447"/>
        <v>0</v>
      </c>
      <c r="DRG9" s="55"/>
      <c r="DRH9" s="50"/>
      <c r="DRJ9" s="50"/>
      <c r="DRK9" s="24">
        <v>0</v>
      </c>
      <c r="DRL9" s="53">
        <v>0</v>
      </c>
      <c r="DRM9" s="52">
        <f t="shared" si="448"/>
        <v>0</v>
      </c>
      <c r="DRN9" s="55"/>
      <c r="DRO9" s="50"/>
      <c r="DRQ9" s="50"/>
      <c r="DRR9" s="24">
        <v>0</v>
      </c>
      <c r="DRS9" s="53">
        <v>0</v>
      </c>
      <c r="DRT9" s="52">
        <f t="shared" si="449"/>
        <v>0</v>
      </c>
      <c r="DRU9" s="55"/>
      <c r="DRV9" s="50"/>
      <c r="DRX9" s="50"/>
      <c r="DRY9" s="24">
        <v>0</v>
      </c>
      <c r="DRZ9" s="53">
        <v>0</v>
      </c>
      <c r="DSA9" s="52">
        <f t="shared" si="450"/>
        <v>0</v>
      </c>
      <c r="DSB9" s="55"/>
      <c r="DSC9" s="50"/>
      <c r="DSE9" s="50"/>
      <c r="DSF9" s="24">
        <v>0</v>
      </c>
      <c r="DSG9" s="53">
        <v>0</v>
      </c>
      <c r="DSH9" s="52">
        <f t="shared" si="451"/>
        <v>0</v>
      </c>
      <c r="DSI9" s="55"/>
      <c r="DSJ9" s="50"/>
      <c r="DSL9" s="50"/>
      <c r="DSM9" s="24">
        <v>0</v>
      </c>
      <c r="DSN9" s="53">
        <v>0</v>
      </c>
      <c r="DSO9" s="52">
        <f t="shared" si="452"/>
        <v>0</v>
      </c>
      <c r="DSP9" s="55"/>
      <c r="DSQ9" s="50"/>
      <c r="DSS9" s="50"/>
      <c r="DST9" s="24">
        <v>0</v>
      </c>
      <c r="DSU9" s="53">
        <v>0</v>
      </c>
      <c r="DSV9" s="52">
        <f t="shared" si="453"/>
        <v>0</v>
      </c>
      <c r="DSW9" s="55"/>
      <c r="DSX9" s="50"/>
      <c r="DSZ9" s="50"/>
      <c r="DTA9" s="24">
        <v>0</v>
      </c>
      <c r="DTB9" s="53">
        <v>0</v>
      </c>
      <c r="DTC9" s="52">
        <f t="shared" si="454"/>
        <v>0</v>
      </c>
      <c r="DTD9" s="55"/>
      <c r="DTE9" s="47"/>
      <c r="DTF9" s="48"/>
      <c r="DTG9" s="47"/>
      <c r="DTH9" s="24">
        <v>0</v>
      </c>
      <c r="DTI9" s="53">
        <v>0</v>
      </c>
      <c r="DTJ9" s="52">
        <f t="shared" si="455"/>
        <v>0</v>
      </c>
      <c r="DTK9" s="55"/>
      <c r="DTL9" s="47"/>
      <c r="DTM9" s="48"/>
      <c r="DTN9" s="47"/>
      <c r="DTO9" s="24">
        <v>0</v>
      </c>
      <c r="DTP9" s="53">
        <v>0</v>
      </c>
      <c r="DTQ9" s="52">
        <f t="shared" si="456"/>
        <v>0</v>
      </c>
      <c r="DTR9" s="55"/>
      <c r="DTS9" s="47"/>
      <c r="DTT9" s="48"/>
      <c r="DTU9" s="47"/>
      <c r="DTV9" s="24">
        <v>0</v>
      </c>
      <c r="DTW9" s="53">
        <v>0</v>
      </c>
      <c r="DTX9" s="52">
        <f t="shared" si="457"/>
        <v>0</v>
      </c>
      <c r="DTY9" s="55"/>
      <c r="DTZ9" s="47"/>
      <c r="DUA9" s="48"/>
      <c r="DUB9" s="47"/>
      <c r="DUC9" s="24">
        <v>0</v>
      </c>
      <c r="DUD9" s="53">
        <v>0</v>
      </c>
      <c r="DUE9" s="52">
        <f t="shared" si="458"/>
        <v>0</v>
      </c>
      <c r="DUF9" s="55"/>
      <c r="DUG9" s="47"/>
      <c r="DUH9" s="48"/>
      <c r="DUI9" s="47"/>
      <c r="DUJ9" s="24">
        <v>0</v>
      </c>
      <c r="DUK9" s="53">
        <v>0</v>
      </c>
      <c r="DUL9" s="52">
        <f t="shared" si="459"/>
        <v>0</v>
      </c>
      <c r="DUM9" s="55"/>
      <c r="DUN9" s="47"/>
      <c r="DUO9" s="48"/>
      <c r="DUP9" s="47"/>
      <c r="DUQ9" s="24">
        <v>0</v>
      </c>
      <c r="DUR9" s="54">
        <v>0</v>
      </c>
      <c r="DUS9" s="52">
        <f t="shared" si="460"/>
        <v>0</v>
      </c>
      <c r="DUT9" s="55"/>
      <c r="DUU9" s="47"/>
      <c r="DUV9" s="48"/>
      <c r="DUW9" s="47"/>
      <c r="DUX9" s="24">
        <v>0</v>
      </c>
      <c r="DUY9" s="54">
        <v>0</v>
      </c>
      <c r="DUZ9" s="52">
        <f t="shared" si="461"/>
        <v>0</v>
      </c>
    </row>
    <row r="10" spans="1:3276" s="2" customFormat="1">
      <c r="A10" s="116" t="s">
        <v>41</v>
      </c>
      <c r="B10" s="46">
        <f>226869+273309</f>
        <v>500178</v>
      </c>
      <c r="C10" s="47">
        <f t="shared" si="462"/>
        <v>11.479784523091746</v>
      </c>
      <c r="D10" s="48">
        <f>212135+257454</f>
        <v>469589</v>
      </c>
      <c r="E10" s="47">
        <f t="shared" si="463"/>
        <v>10.431273049410649</v>
      </c>
      <c r="F10" s="15">
        <v>969767</v>
      </c>
      <c r="G10" s="52">
        <f t="shared" si="0"/>
        <v>10.946965014914591</v>
      </c>
      <c r="H10" s="141">
        <v>8</v>
      </c>
      <c r="I10" s="50">
        <f t="shared" si="464"/>
        <v>0.14242478191205271</v>
      </c>
      <c r="J10" s="141">
        <v>0</v>
      </c>
      <c r="K10" s="50">
        <f t="shared" si="465"/>
        <v>0</v>
      </c>
      <c r="L10" s="24">
        <v>0</v>
      </c>
      <c r="M10" s="141">
        <f t="shared" si="466"/>
        <v>8</v>
      </c>
      <c r="N10" s="52">
        <f t="shared" si="467"/>
        <v>7.5944560470856265E-2</v>
      </c>
      <c r="O10" s="24">
        <v>8</v>
      </c>
      <c r="P10" s="50">
        <f t="shared" si="468"/>
        <v>0.14247551202137132</v>
      </c>
      <c r="Q10" s="24">
        <v>0</v>
      </c>
      <c r="R10" s="50">
        <f t="shared" si="469"/>
        <v>0</v>
      </c>
      <c r="S10" s="24">
        <v>0</v>
      </c>
      <c r="T10" s="24">
        <f t="shared" si="470"/>
        <v>8</v>
      </c>
      <c r="U10" s="52">
        <f t="shared" si="1"/>
        <v>7.5966195043205773E-2</v>
      </c>
      <c r="V10" s="24">
        <v>8</v>
      </c>
      <c r="W10" s="50">
        <f t="shared" si="471"/>
        <v>0.14252627828255834</v>
      </c>
      <c r="X10" s="24">
        <v>0</v>
      </c>
      <c r="Y10" s="50">
        <f t="shared" si="472"/>
        <v>0</v>
      </c>
      <c r="Z10" s="24">
        <v>0</v>
      </c>
      <c r="AA10" s="24">
        <f t="shared" si="473"/>
        <v>8</v>
      </c>
      <c r="AB10" s="52">
        <f t="shared" si="2"/>
        <v>7.5995060321079139E-2</v>
      </c>
      <c r="AC10" s="24">
        <v>8</v>
      </c>
      <c r="AD10" s="50">
        <f t="shared" si="474"/>
        <v>0.14257708073427197</v>
      </c>
      <c r="AE10" s="24">
        <v>0</v>
      </c>
      <c r="AF10" s="50">
        <f t="shared" si="475"/>
        <v>0</v>
      </c>
      <c r="AG10" s="24">
        <v>0</v>
      </c>
      <c r="AH10" s="24">
        <f t="shared" si="476"/>
        <v>8</v>
      </c>
      <c r="AI10" s="52">
        <f t="shared" si="3"/>
        <v>7.6016723679209419E-2</v>
      </c>
      <c r="AJ10" s="24">
        <v>8</v>
      </c>
      <c r="AK10" s="50">
        <f t="shared" si="477"/>
        <v>0.14257708073427197</v>
      </c>
      <c r="AL10" s="24">
        <v>0</v>
      </c>
      <c r="AM10" s="50">
        <f t="shared" si="478"/>
        <v>0</v>
      </c>
      <c r="AN10" s="24">
        <v>0</v>
      </c>
      <c r="AO10" s="24">
        <f t="shared" si="479"/>
        <v>8</v>
      </c>
      <c r="AP10" s="52">
        <f t="shared" si="4"/>
        <v>7.6016723679209419E-2</v>
      </c>
      <c r="AQ10" s="24">
        <v>8</v>
      </c>
      <c r="AR10" s="50">
        <f t="shared" si="480"/>
        <v>0.14257708073427197</v>
      </c>
      <c r="AS10" s="24">
        <v>0</v>
      </c>
      <c r="AT10" s="50">
        <f t="shared" si="481"/>
        <v>0</v>
      </c>
      <c r="AU10" s="24">
        <v>0</v>
      </c>
      <c r="AV10" s="24">
        <f t="shared" si="482"/>
        <v>8</v>
      </c>
      <c r="AW10" s="52">
        <f t="shared" si="5"/>
        <v>7.6016723679209419E-2</v>
      </c>
      <c r="AX10" s="24">
        <v>8</v>
      </c>
      <c r="AY10" s="50">
        <f t="shared" si="483"/>
        <v>0.14260249554367202</v>
      </c>
      <c r="AZ10" s="24">
        <v>0</v>
      </c>
      <c r="BA10" s="50">
        <f t="shared" si="484"/>
        <v>0</v>
      </c>
      <c r="BB10" s="24">
        <v>0</v>
      </c>
      <c r="BC10" s="24">
        <f t="shared" si="485"/>
        <v>8</v>
      </c>
      <c r="BD10" s="52">
        <f t="shared" si="6"/>
        <v>7.6023947543476203E-2</v>
      </c>
      <c r="BE10" s="24">
        <v>8</v>
      </c>
      <c r="BF10" s="50">
        <f t="shared" si="486"/>
        <v>0.14260249554367202</v>
      </c>
      <c r="BG10" s="24">
        <v>0</v>
      </c>
      <c r="BH10" s="50">
        <f t="shared" si="487"/>
        <v>0</v>
      </c>
      <c r="BI10" s="24">
        <v>0</v>
      </c>
      <c r="BJ10" s="141">
        <f t="shared" si="488"/>
        <v>8</v>
      </c>
      <c r="BK10" s="52">
        <f t="shared" si="489"/>
        <v>7.6023947543476203E-2</v>
      </c>
      <c r="BL10" s="24">
        <v>8</v>
      </c>
      <c r="BM10" s="50">
        <f t="shared" si="490"/>
        <v>0.14265335235378032</v>
      </c>
      <c r="BN10" s="24">
        <v>0</v>
      </c>
      <c r="BO10" s="50">
        <f t="shared" si="491"/>
        <v>0</v>
      </c>
      <c r="BP10" s="24">
        <v>0</v>
      </c>
      <c r="BQ10" s="24">
        <f t="shared" si="492"/>
        <v>8</v>
      </c>
      <c r="BR10" s="52">
        <f t="shared" si="7"/>
        <v>7.603839939169281E-2</v>
      </c>
      <c r="BS10" s="24">
        <v>8</v>
      </c>
      <c r="BT10" s="50">
        <f t="shared" si="493"/>
        <v>0.14265335235378032</v>
      </c>
      <c r="BU10" s="24">
        <v>0</v>
      </c>
      <c r="BV10" s="50">
        <f t="shared" si="494"/>
        <v>0</v>
      </c>
      <c r="BW10" s="24">
        <v>0</v>
      </c>
      <c r="BX10" s="24">
        <f t="shared" si="495"/>
        <v>8</v>
      </c>
      <c r="BY10" s="52">
        <f t="shared" si="8"/>
        <v>7.603839939169281E-2</v>
      </c>
      <c r="BZ10" s="24">
        <v>8</v>
      </c>
      <c r="CA10" s="50">
        <f t="shared" si="496"/>
        <v>0.14265335235378032</v>
      </c>
      <c r="CB10" s="24">
        <v>0</v>
      </c>
      <c r="CC10" s="50">
        <f t="shared" si="497"/>
        <v>0</v>
      </c>
      <c r="CD10" s="24">
        <v>0</v>
      </c>
      <c r="CE10" s="24">
        <f t="shared" si="498"/>
        <v>8</v>
      </c>
      <c r="CF10" s="52">
        <f t="shared" si="9"/>
        <v>7.603839939169281E-2</v>
      </c>
      <c r="CG10" s="24">
        <v>8</v>
      </c>
      <c r="CH10" s="50">
        <f t="shared" si="499"/>
        <v>0.14265335235378032</v>
      </c>
      <c r="CI10" s="24">
        <v>0</v>
      </c>
      <c r="CJ10" s="50">
        <f t="shared" si="500"/>
        <v>0</v>
      </c>
      <c r="CK10" s="24">
        <v>0</v>
      </c>
      <c r="CL10" s="24">
        <f t="shared" si="501"/>
        <v>8</v>
      </c>
      <c r="CM10" s="52">
        <f t="shared" si="10"/>
        <v>7.603839939169281E-2</v>
      </c>
      <c r="CN10" s="24">
        <v>8</v>
      </c>
      <c r="CO10" s="50">
        <f t="shared" si="502"/>
        <v>0.14265335235378032</v>
      </c>
      <c r="CP10" s="24">
        <v>0</v>
      </c>
      <c r="CQ10" s="50">
        <f t="shared" si="503"/>
        <v>0</v>
      </c>
      <c r="CR10" s="24">
        <v>0</v>
      </c>
      <c r="CS10" s="24">
        <f t="shared" si="504"/>
        <v>8</v>
      </c>
      <c r="CT10" s="52">
        <f t="shared" si="11"/>
        <v>7.603839939169281E-2</v>
      </c>
      <c r="CU10" s="24">
        <v>8</v>
      </c>
      <c r="CV10" s="50">
        <f t="shared" si="505"/>
        <v>0.14267879436418762</v>
      </c>
      <c r="CW10" s="24">
        <v>0</v>
      </c>
      <c r="CX10" s="50">
        <f t="shared" si="506"/>
        <v>0</v>
      </c>
      <c r="CY10" s="24">
        <v>0</v>
      </c>
      <c r="CZ10" s="24">
        <f t="shared" si="507"/>
        <v>8</v>
      </c>
      <c r="DA10" s="52">
        <f t="shared" si="12"/>
        <v>7.6045627376425853E-2</v>
      </c>
      <c r="DB10" s="24">
        <v>8</v>
      </c>
      <c r="DC10" s="50">
        <f t="shared" si="508"/>
        <v>0.14272970561998216</v>
      </c>
      <c r="DD10" s="24">
        <v>0</v>
      </c>
      <c r="DE10" s="50">
        <f t="shared" si="509"/>
        <v>0</v>
      </c>
      <c r="DF10" s="24">
        <v>0</v>
      </c>
      <c r="DG10" s="141">
        <f t="shared" si="510"/>
        <v>8</v>
      </c>
      <c r="DH10" s="52">
        <f t="shared" si="511"/>
        <v>7.606008746910059E-2</v>
      </c>
      <c r="DI10" s="24">
        <v>8</v>
      </c>
      <c r="DJ10" s="50">
        <f t="shared" si="512"/>
        <v>0.14275517487508924</v>
      </c>
      <c r="DK10" s="24">
        <v>0</v>
      </c>
      <c r="DL10" s="50">
        <f t="shared" si="513"/>
        <v>0</v>
      </c>
      <c r="DM10" s="24">
        <v>0</v>
      </c>
      <c r="DN10" s="24">
        <f t="shared" si="514"/>
        <v>8</v>
      </c>
      <c r="DO10" s="52">
        <f t="shared" si="13"/>
        <v>7.608902415826517E-2</v>
      </c>
      <c r="DP10" s="24">
        <v>8</v>
      </c>
      <c r="DQ10" s="50">
        <f t="shared" si="515"/>
        <v>0.14278065322148847</v>
      </c>
      <c r="DR10" s="24">
        <v>0</v>
      </c>
      <c r="DS10" s="50">
        <f t="shared" si="516"/>
        <v>0</v>
      </c>
      <c r="DT10" s="24">
        <v>0</v>
      </c>
      <c r="DU10" s="24">
        <f t="shared" si="517"/>
        <v>8</v>
      </c>
      <c r="DV10" s="52">
        <f t="shared" si="14"/>
        <v>7.6096261771140497E-2</v>
      </c>
      <c r="DW10" s="24">
        <v>8</v>
      </c>
      <c r="DX10" s="50">
        <f t="shared" si="518"/>
        <v>0.14278065322148847</v>
      </c>
      <c r="DY10" s="24">
        <v>0</v>
      </c>
      <c r="DZ10" s="50">
        <f t="shared" si="519"/>
        <v>0</v>
      </c>
      <c r="EA10" s="24">
        <v>0</v>
      </c>
      <c r="EB10" s="24">
        <f t="shared" si="520"/>
        <v>8</v>
      </c>
      <c r="EC10" s="52">
        <f t="shared" si="15"/>
        <v>7.6103500761035003E-2</v>
      </c>
      <c r="ED10" s="24">
        <v>8</v>
      </c>
      <c r="EE10" s="50">
        <f t="shared" si="521"/>
        <v>0.14278065322148847</v>
      </c>
      <c r="EF10" s="24">
        <v>0</v>
      </c>
      <c r="EG10" s="50">
        <f t="shared" si="522"/>
        <v>0</v>
      </c>
      <c r="EH10" s="24">
        <v>0</v>
      </c>
      <c r="EI10" s="24">
        <f t="shared" si="523"/>
        <v>8</v>
      </c>
      <c r="EJ10" s="52">
        <f t="shared" si="16"/>
        <v>7.6103500761035003E-2</v>
      </c>
      <c r="EK10" s="24">
        <v>8</v>
      </c>
      <c r="EL10" s="50">
        <f t="shared" si="524"/>
        <v>0.14278065322148847</v>
      </c>
      <c r="EM10" s="24">
        <v>0</v>
      </c>
      <c r="EN10" s="50">
        <f t="shared" si="525"/>
        <v>0</v>
      </c>
      <c r="EO10" s="24">
        <v>0</v>
      </c>
      <c r="EP10" s="24">
        <f t="shared" si="526"/>
        <v>8</v>
      </c>
      <c r="EQ10" s="52">
        <f t="shared" si="17"/>
        <v>7.6110741128341736E-2</v>
      </c>
      <c r="ER10" s="24">
        <v>8</v>
      </c>
      <c r="ES10" s="50">
        <f t="shared" si="527"/>
        <v>0.14275517487508924</v>
      </c>
      <c r="ET10" s="24">
        <v>0</v>
      </c>
      <c r="EU10" s="50">
        <f t="shared" si="528"/>
        <v>0</v>
      </c>
      <c r="EV10" s="24">
        <v>0</v>
      </c>
      <c r="EW10" s="24">
        <f t="shared" si="529"/>
        <v>8</v>
      </c>
      <c r="EX10" s="52">
        <f t="shared" si="18"/>
        <v>7.6117982873453852E-2</v>
      </c>
      <c r="EY10" s="24">
        <v>8</v>
      </c>
      <c r="EZ10" s="50">
        <f t="shared" si="530"/>
        <v>0.14278065322148847</v>
      </c>
      <c r="FA10" s="24">
        <v>0</v>
      </c>
      <c r="FB10" s="50">
        <f t="shared" si="531"/>
        <v>0</v>
      </c>
      <c r="FC10" s="24">
        <v>0</v>
      </c>
      <c r="FD10" s="141">
        <f t="shared" si="532"/>
        <v>8</v>
      </c>
      <c r="FE10" s="52">
        <f t="shared" si="533"/>
        <v>7.613971637955648E-2</v>
      </c>
      <c r="FF10" s="24">
        <v>8</v>
      </c>
      <c r="FG10" s="50">
        <f t="shared" si="534"/>
        <v>0.14280614066404856</v>
      </c>
      <c r="FH10" s="24">
        <v>0</v>
      </c>
      <c r="FI10" s="50">
        <f t="shared" si="535"/>
        <v>0</v>
      </c>
      <c r="FJ10" s="24">
        <v>0</v>
      </c>
      <c r="FK10" s="24">
        <f t="shared" si="536"/>
        <v>8</v>
      </c>
      <c r="FL10" s="52">
        <f t="shared" si="19"/>
        <v>7.6161462300076158E-2</v>
      </c>
      <c r="FM10" s="24">
        <v>8</v>
      </c>
      <c r="FN10" s="50">
        <f t="shared" si="537"/>
        <v>0.14283163720764147</v>
      </c>
      <c r="FO10" s="24">
        <v>0</v>
      </c>
      <c r="FP10" s="50">
        <f t="shared" si="538"/>
        <v>0</v>
      </c>
      <c r="FQ10" s="24">
        <v>0</v>
      </c>
      <c r="FR10" s="24">
        <f t="shared" si="539"/>
        <v>8</v>
      </c>
      <c r="FS10" s="52">
        <f t="shared" si="20"/>
        <v>7.6175966482574756E-2</v>
      </c>
      <c r="FT10" s="24">
        <v>8</v>
      </c>
      <c r="FU10" s="50">
        <f t="shared" si="540"/>
        <v>0.14301036825169824</v>
      </c>
      <c r="FV10" s="24">
        <v>0</v>
      </c>
      <c r="FW10" s="50">
        <f t="shared" si="541"/>
        <v>0</v>
      </c>
      <c r="FX10" s="24">
        <v>0</v>
      </c>
      <c r="FY10" s="24">
        <f t="shared" si="542"/>
        <v>8</v>
      </c>
      <c r="FZ10" s="52">
        <f t="shared" si="21"/>
        <v>7.624857033930614E-2</v>
      </c>
      <c r="GA10" s="24">
        <v>8</v>
      </c>
      <c r="GB10" s="50">
        <f t="shared" si="543"/>
        <v>0.14301036825169824</v>
      </c>
      <c r="GC10" s="24">
        <v>0</v>
      </c>
      <c r="GD10" s="50">
        <f t="shared" si="544"/>
        <v>0</v>
      </c>
      <c r="GE10" s="24">
        <v>0</v>
      </c>
      <c r="GF10" s="24">
        <f t="shared" si="545"/>
        <v>8</v>
      </c>
      <c r="GG10" s="52">
        <f t="shared" si="22"/>
        <v>7.624857033930614E-2</v>
      </c>
      <c r="GH10" s="24">
        <v>8</v>
      </c>
      <c r="GI10" s="50">
        <f t="shared" si="546"/>
        <v>0.14306151645207438</v>
      </c>
      <c r="GJ10" s="24">
        <v>0</v>
      </c>
      <c r="GK10" s="50">
        <f t="shared" si="547"/>
        <v>0</v>
      </c>
      <c r="GL10" s="24">
        <v>0</v>
      </c>
      <c r="GM10" s="24">
        <f t="shared" si="548"/>
        <v>8</v>
      </c>
      <c r="GN10" s="52">
        <f t="shared" si="23"/>
        <v>7.6263107721639647E-2</v>
      </c>
      <c r="GO10" s="24">
        <v>7</v>
      </c>
      <c r="GP10" s="50">
        <f t="shared" si="549"/>
        <v>0.12529085376767496</v>
      </c>
      <c r="GQ10" s="24">
        <v>0</v>
      </c>
      <c r="GR10" s="50">
        <f t="shared" si="550"/>
        <v>0</v>
      </c>
      <c r="GS10" s="24">
        <v>0</v>
      </c>
      <c r="GT10" s="24">
        <f t="shared" si="551"/>
        <v>7</v>
      </c>
      <c r="GU10" s="52">
        <f t="shared" si="24"/>
        <v>6.6781148635756543E-2</v>
      </c>
      <c r="GV10" s="24">
        <v>7</v>
      </c>
      <c r="GW10" s="50">
        <f t="shared" si="552"/>
        <v>0.12531328320802004</v>
      </c>
      <c r="GX10" s="24">
        <v>0</v>
      </c>
      <c r="GY10" s="50">
        <f t="shared" si="553"/>
        <v>0</v>
      </c>
      <c r="GZ10" s="24">
        <v>0</v>
      </c>
      <c r="HA10" s="141">
        <f t="shared" si="554"/>
        <v>7</v>
      </c>
      <c r="HB10" s="52">
        <f t="shared" si="555"/>
        <v>6.6793893129770993E-2</v>
      </c>
      <c r="HC10" s="24">
        <v>7</v>
      </c>
      <c r="HD10" s="50">
        <f t="shared" si="556"/>
        <v>0.12531328320802004</v>
      </c>
      <c r="HE10" s="24">
        <v>0</v>
      </c>
      <c r="HF10" s="50">
        <f t="shared" si="557"/>
        <v>0</v>
      </c>
      <c r="HG10" s="24">
        <v>0</v>
      </c>
      <c r="HH10" s="24">
        <f t="shared" si="558"/>
        <v>7</v>
      </c>
      <c r="HI10" s="52">
        <f t="shared" si="25"/>
        <v>6.6800267201068811E-2</v>
      </c>
      <c r="HJ10" s="24">
        <v>7</v>
      </c>
      <c r="HK10" s="50">
        <f t="shared" si="559"/>
        <v>0.12533572068039392</v>
      </c>
      <c r="HL10" s="24">
        <v>0</v>
      </c>
      <c r="HM10" s="50">
        <f t="shared" si="560"/>
        <v>0</v>
      </c>
      <c r="HN10" s="24">
        <v>0</v>
      </c>
      <c r="HO10" s="24">
        <f t="shared" si="561"/>
        <v>7</v>
      </c>
      <c r="HP10" s="52">
        <f t="shared" si="26"/>
        <v>6.6813018993986825E-2</v>
      </c>
      <c r="HQ10" s="24">
        <v>7</v>
      </c>
      <c r="HR10" s="50">
        <f t="shared" si="562"/>
        <v>0.12542555097652749</v>
      </c>
      <c r="HS10" s="24">
        <v>0</v>
      </c>
      <c r="HT10" s="50">
        <f t="shared" si="563"/>
        <v>0</v>
      </c>
      <c r="HU10" s="24">
        <v>0</v>
      </c>
      <c r="HV10" s="24">
        <f t="shared" si="564"/>
        <v>7</v>
      </c>
      <c r="HW10" s="52">
        <f t="shared" si="27"/>
        <v>6.68513036004202E-2</v>
      </c>
      <c r="HX10" s="24">
        <v>7</v>
      </c>
      <c r="HY10" s="50">
        <f t="shared" si="565"/>
        <v>0.12542555097652749</v>
      </c>
      <c r="HZ10" s="24">
        <v>0</v>
      </c>
      <c r="IA10" s="50">
        <f t="shared" si="566"/>
        <v>0</v>
      </c>
      <c r="IB10" s="24">
        <v>0</v>
      </c>
      <c r="IC10" s="24">
        <f t="shared" si="567"/>
        <v>7</v>
      </c>
      <c r="ID10" s="52">
        <f t="shared" si="28"/>
        <v>6.6864074887763886E-2</v>
      </c>
      <c r="IE10" s="24">
        <v>7</v>
      </c>
      <c r="IF10" s="50">
        <f t="shared" si="568"/>
        <v>0.12549300824668339</v>
      </c>
      <c r="IG10" s="24">
        <v>0</v>
      </c>
      <c r="IH10" s="50">
        <f t="shared" si="569"/>
        <v>0</v>
      </c>
      <c r="II10" s="24">
        <v>0</v>
      </c>
      <c r="IJ10" s="24">
        <f t="shared" si="570"/>
        <v>7</v>
      </c>
      <c r="IK10" s="52">
        <f t="shared" si="29"/>
        <v>6.6883240970762467E-2</v>
      </c>
      <c r="IL10" s="24">
        <v>7</v>
      </c>
      <c r="IM10" s="50">
        <f t="shared" si="571"/>
        <v>0.12587664089192591</v>
      </c>
      <c r="IN10" s="24">
        <v>0</v>
      </c>
      <c r="IO10" s="50">
        <f t="shared" si="572"/>
        <v>0</v>
      </c>
      <c r="IP10" s="24">
        <v>0</v>
      </c>
      <c r="IQ10" s="24">
        <f t="shared" si="573"/>
        <v>7</v>
      </c>
      <c r="IR10" s="52">
        <f t="shared" si="30"/>
        <v>6.7056231439793085E-2</v>
      </c>
      <c r="IS10" s="24">
        <v>7</v>
      </c>
      <c r="IT10" s="50">
        <f t="shared" si="574"/>
        <v>0.12594458438287154</v>
      </c>
      <c r="IU10" s="24">
        <v>0</v>
      </c>
      <c r="IV10" s="50">
        <f t="shared" si="575"/>
        <v>0</v>
      </c>
      <c r="IW10" s="24">
        <v>0</v>
      </c>
      <c r="IX10" s="141">
        <f t="shared" si="576"/>
        <v>7</v>
      </c>
      <c r="IY10" s="52">
        <f t="shared" si="577"/>
        <v>6.708193579300431E-2</v>
      </c>
      <c r="IZ10" s="24">
        <v>7</v>
      </c>
      <c r="JA10" s="50">
        <f t="shared" si="578"/>
        <v>0.12612612612612611</v>
      </c>
      <c r="JB10" s="24">
        <v>0</v>
      </c>
      <c r="JC10" s="50">
        <f t="shared" si="579"/>
        <v>0</v>
      </c>
      <c r="JD10" s="24">
        <v>0</v>
      </c>
      <c r="JE10" s="24">
        <f t="shared" si="580"/>
        <v>7</v>
      </c>
      <c r="JF10" s="52">
        <f t="shared" si="31"/>
        <v>6.7159167226326394E-2</v>
      </c>
      <c r="JG10" s="24">
        <v>7</v>
      </c>
      <c r="JH10" s="50">
        <f t="shared" si="581"/>
        <v>0.1261488556496666</v>
      </c>
      <c r="JI10" s="24">
        <v>0</v>
      </c>
      <c r="JJ10" s="50">
        <f t="shared" si="582"/>
        <v>0</v>
      </c>
      <c r="JK10" s="24">
        <v>0</v>
      </c>
      <c r="JL10" s="24">
        <f t="shared" si="583"/>
        <v>7</v>
      </c>
      <c r="JM10" s="52">
        <f t="shared" si="32"/>
        <v>6.7184950571072072E-2</v>
      </c>
      <c r="JN10" s="24">
        <v>7</v>
      </c>
      <c r="JO10" s="50">
        <f t="shared" si="584"/>
        <v>0.12617159336697908</v>
      </c>
      <c r="JP10" s="24">
        <v>0</v>
      </c>
      <c r="JQ10" s="50">
        <f t="shared" si="585"/>
        <v>0</v>
      </c>
      <c r="JR10" s="24">
        <v>0</v>
      </c>
      <c r="JS10" s="24">
        <f t="shared" si="586"/>
        <v>7</v>
      </c>
      <c r="JT10" s="52">
        <f t="shared" si="33"/>
        <v>6.7197849668810594E-2</v>
      </c>
      <c r="JU10" s="24">
        <v>7</v>
      </c>
      <c r="JV10" s="50">
        <f t="shared" si="587"/>
        <v>0.12617159336697908</v>
      </c>
      <c r="JW10" s="24">
        <v>0</v>
      </c>
      <c r="JX10" s="50">
        <f t="shared" si="588"/>
        <v>0</v>
      </c>
      <c r="JY10" s="24">
        <v>0</v>
      </c>
      <c r="JZ10" s="24">
        <f t="shared" si="589"/>
        <v>7</v>
      </c>
      <c r="KA10" s="52">
        <f t="shared" si="34"/>
        <v>6.7197849668810594E-2</v>
      </c>
      <c r="KB10" s="24">
        <v>7</v>
      </c>
      <c r="KC10" s="50">
        <f t="shared" si="590"/>
        <v>0.12619433928249504</v>
      </c>
      <c r="KD10" s="24">
        <v>0</v>
      </c>
      <c r="KE10" s="50">
        <f t="shared" si="591"/>
        <v>0</v>
      </c>
      <c r="KF10" s="24">
        <v>0</v>
      </c>
      <c r="KG10" s="24">
        <f t="shared" si="592"/>
        <v>7</v>
      </c>
      <c r="KH10" s="52">
        <f t="shared" si="35"/>
        <v>6.7204301075268827E-2</v>
      </c>
      <c r="KI10" s="24">
        <v>7</v>
      </c>
      <c r="KJ10" s="50">
        <f t="shared" si="593"/>
        <v>0.12619433928249504</v>
      </c>
      <c r="KK10" s="24">
        <v>0</v>
      </c>
      <c r="KL10" s="50">
        <f t="shared" si="594"/>
        <v>0</v>
      </c>
      <c r="KM10" s="24">
        <v>0</v>
      </c>
      <c r="KN10" s="24">
        <f t="shared" si="595"/>
        <v>7</v>
      </c>
      <c r="KO10" s="52">
        <f t="shared" si="36"/>
        <v>6.721075372059529E-2</v>
      </c>
      <c r="KP10" s="24">
        <v>7</v>
      </c>
      <c r="KQ10" s="50">
        <f t="shared" si="596"/>
        <v>0.12626262626262627</v>
      </c>
      <c r="KR10" s="24">
        <v>0</v>
      </c>
      <c r="KS10" s="50">
        <f t="shared" si="597"/>
        <v>0</v>
      </c>
      <c r="KT10" s="24">
        <v>0</v>
      </c>
      <c r="KU10" s="141">
        <f t="shared" si="598"/>
        <v>7</v>
      </c>
      <c r="KV10" s="52">
        <f t="shared" si="599"/>
        <v>6.723011909335383E-2</v>
      </c>
      <c r="KW10" s="24">
        <v>7</v>
      </c>
      <c r="KX10" s="50">
        <f t="shared" si="600"/>
        <v>0.1263537906137184</v>
      </c>
      <c r="KY10" s="24">
        <v>0</v>
      </c>
      <c r="KZ10" s="50">
        <f t="shared" si="601"/>
        <v>0</v>
      </c>
      <c r="LA10" s="24">
        <v>0</v>
      </c>
      <c r="LB10" s="24">
        <f t="shared" si="602"/>
        <v>7</v>
      </c>
      <c r="LC10" s="52">
        <f t="shared" si="37"/>
        <v>6.72624195253195E-2</v>
      </c>
      <c r="LD10" s="24">
        <v>7</v>
      </c>
      <c r="LE10" s="50">
        <f t="shared" si="603"/>
        <v>0.12649078424286231</v>
      </c>
      <c r="LF10" s="24">
        <v>0</v>
      </c>
      <c r="LG10" s="50">
        <f t="shared" si="604"/>
        <v>0</v>
      </c>
      <c r="LH10" s="24">
        <v>0</v>
      </c>
      <c r="LI10" s="24">
        <f t="shared" si="605"/>
        <v>7</v>
      </c>
      <c r="LJ10" s="52">
        <f t="shared" si="38"/>
        <v>6.7301221036438805E-2</v>
      </c>
      <c r="LK10" s="24">
        <v>7</v>
      </c>
      <c r="LL10" s="50">
        <f t="shared" si="606"/>
        <v>0.12651364540032531</v>
      </c>
      <c r="LM10" s="24">
        <v>0</v>
      </c>
      <c r="LN10" s="50">
        <f t="shared" si="607"/>
        <v>0</v>
      </c>
      <c r="LO10" s="24">
        <v>0</v>
      </c>
      <c r="LP10" s="24">
        <f t="shared" si="608"/>
        <v>7</v>
      </c>
      <c r="LQ10" s="52">
        <f t="shared" si="39"/>
        <v>6.7314164823540718E-2</v>
      </c>
      <c r="LR10" s="24">
        <v>7</v>
      </c>
      <c r="LS10" s="50">
        <f t="shared" si="609"/>
        <v>0.12653651482284889</v>
      </c>
      <c r="LT10" s="24">
        <v>0</v>
      </c>
      <c r="LU10" s="50">
        <f t="shared" si="610"/>
        <v>0</v>
      </c>
      <c r="LV10" s="24">
        <v>0</v>
      </c>
      <c r="LW10" s="24">
        <f t="shared" si="611"/>
        <v>7</v>
      </c>
      <c r="LX10" s="52">
        <f t="shared" si="40"/>
        <v>6.7333589842247021E-2</v>
      </c>
      <c r="LY10" s="24">
        <v>7</v>
      </c>
      <c r="LZ10" s="50">
        <f t="shared" si="612"/>
        <v>0.12658227848101267</v>
      </c>
      <c r="MA10" s="24">
        <v>0</v>
      </c>
      <c r="MB10" s="50">
        <f t="shared" si="613"/>
        <v>0</v>
      </c>
      <c r="MC10" s="24">
        <v>0</v>
      </c>
      <c r="MD10" s="24">
        <f t="shared" si="614"/>
        <v>7</v>
      </c>
      <c r="ME10" s="52">
        <f t="shared" si="41"/>
        <v>6.7346546084279382E-2</v>
      </c>
      <c r="MF10" s="24">
        <v>7</v>
      </c>
      <c r="MG10" s="50">
        <f t="shared" si="615"/>
        <v>0.12662807525325614</v>
      </c>
      <c r="MH10" s="24">
        <v>0</v>
      </c>
      <c r="MI10" s="50">
        <f t="shared" si="616"/>
        <v>0</v>
      </c>
      <c r="MJ10" s="24">
        <v>0</v>
      </c>
      <c r="MK10" s="24">
        <f t="shared" si="617"/>
        <v>7</v>
      </c>
      <c r="ML10" s="52">
        <f t="shared" si="42"/>
        <v>6.7372473532242544E-2</v>
      </c>
      <c r="MM10" s="24">
        <v>7</v>
      </c>
      <c r="MN10" s="50">
        <f t="shared" si="618"/>
        <v>0.12662807525325614</v>
      </c>
      <c r="MO10" s="24">
        <v>0</v>
      </c>
      <c r="MP10" s="50">
        <f t="shared" si="619"/>
        <v>0</v>
      </c>
      <c r="MQ10" s="24">
        <v>0</v>
      </c>
      <c r="MR10" s="141">
        <f t="shared" si="620"/>
        <v>7</v>
      </c>
      <c r="MS10" s="52">
        <f t="shared" si="621"/>
        <v>6.7385444743935319E-2</v>
      </c>
      <c r="MT10" s="24">
        <v>7</v>
      </c>
      <c r="MU10" s="50">
        <f t="shared" si="622"/>
        <v>0.12662807525325614</v>
      </c>
      <c r="MV10" s="24">
        <v>0</v>
      </c>
      <c r="MW10" s="50">
        <f t="shared" si="623"/>
        <v>0</v>
      </c>
      <c r="MX10" s="24">
        <v>0</v>
      </c>
      <c r="MY10" s="24">
        <f t="shared" si="624"/>
        <v>7</v>
      </c>
      <c r="MZ10" s="52">
        <f t="shared" si="43"/>
        <v>6.7385444743935319E-2</v>
      </c>
      <c r="NA10" s="24">
        <v>7</v>
      </c>
      <c r="NB10" s="50">
        <f t="shared" si="625"/>
        <v>0.12665098606839154</v>
      </c>
      <c r="NC10" s="24">
        <v>0</v>
      </c>
      <c r="ND10" s="50">
        <f t="shared" si="626"/>
        <v>0</v>
      </c>
      <c r="NE10" s="24">
        <v>0</v>
      </c>
      <c r="NF10" s="24">
        <f t="shared" si="627"/>
        <v>7</v>
      </c>
      <c r="NG10" s="52">
        <f t="shared" si="44"/>
        <v>6.7417894635461814E-2</v>
      </c>
      <c r="NH10" s="24">
        <v>6</v>
      </c>
      <c r="NI10" s="50">
        <f t="shared" si="628"/>
        <v>0.10863661053775121</v>
      </c>
      <c r="NJ10" s="24">
        <v>0</v>
      </c>
      <c r="NK10" s="50">
        <f t="shared" si="629"/>
        <v>0</v>
      </c>
      <c r="NL10" s="24">
        <v>0</v>
      </c>
      <c r="NM10" s="24">
        <f t="shared" si="630"/>
        <v>6</v>
      </c>
      <c r="NN10" s="52">
        <f t="shared" si="45"/>
        <v>5.782575173477255E-2</v>
      </c>
      <c r="NO10" s="24">
        <v>6</v>
      </c>
      <c r="NP10" s="50">
        <f t="shared" si="631"/>
        <v>0.10867596449918493</v>
      </c>
      <c r="NQ10" s="24">
        <v>0</v>
      </c>
      <c r="NR10" s="50">
        <f t="shared" si="632"/>
        <v>0</v>
      </c>
      <c r="NS10" s="24">
        <v>0</v>
      </c>
      <c r="NT10" s="24">
        <f t="shared" si="633"/>
        <v>6</v>
      </c>
      <c r="NU10" s="52">
        <f t="shared" si="46"/>
        <v>5.7842475657958158E-2</v>
      </c>
      <c r="NV10" s="24">
        <v>6</v>
      </c>
      <c r="NW10" s="50">
        <f t="shared" si="634"/>
        <v>0.10869565217391304</v>
      </c>
      <c r="NX10" s="24">
        <v>0</v>
      </c>
      <c r="NY10" s="50">
        <f t="shared" si="635"/>
        <v>0</v>
      </c>
      <c r="NZ10" s="24">
        <v>0</v>
      </c>
      <c r="OA10" s="24">
        <f t="shared" si="636"/>
        <v>6</v>
      </c>
      <c r="OB10" s="52">
        <f t="shared" si="47"/>
        <v>5.7859209257473482E-2</v>
      </c>
      <c r="OC10" s="24">
        <v>6</v>
      </c>
      <c r="OD10" s="50">
        <f t="shared" si="637"/>
        <v>0.10869565217391304</v>
      </c>
      <c r="OE10" s="24">
        <v>0</v>
      </c>
      <c r="OF10" s="50">
        <f t="shared" si="638"/>
        <v>0</v>
      </c>
      <c r="OG10" s="24">
        <v>0</v>
      </c>
      <c r="OH10" s="24">
        <f t="shared" si="639"/>
        <v>6</v>
      </c>
      <c r="OI10" s="52">
        <f t="shared" si="48"/>
        <v>5.7870370370370364E-2</v>
      </c>
      <c r="OJ10" s="141">
        <v>6</v>
      </c>
      <c r="OK10" s="50">
        <f t="shared" si="640"/>
        <v>0.10877447425670776</v>
      </c>
      <c r="OL10" s="141">
        <v>0</v>
      </c>
      <c r="OM10" s="50">
        <f t="shared" si="641"/>
        <v>0</v>
      </c>
      <c r="ON10" s="24">
        <v>0</v>
      </c>
      <c r="OO10" s="141">
        <f t="shared" si="642"/>
        <v>6</v>
      </c>
      <c r="OP10" s="52">
        <f t="shared" si="643"/>
        <v>5.790946819805038E-2</v>
      </c>
      <c r="OQ10" s="24">
        <v>6</v>
      </c>
      <c r="OR10" s="50">
        <f t="shared" si="644"/>
        <v>0.10885341074020319</v>
      </c>
      <c r="OS10" s="24">
        <v>0</v>
      </c>
      <c r="OT10" s="50">
        <f t="shared" si="645"/>
        <v>0</v>
      </c>
      <c r="OU10" s="24">
        <v>0</v>
      </c>
      <c r="OV10" s="24">
        <f t="shared" si="646"/>
        <v>6</v>
      </c>
      <c r="OW10" s="52">
        <f t="shared" si="49"/>
        <v>5.794302269435056E-2</v>
      </c>
      <c r="OX10" s="24">
        <v>6</v>
      </c>
      <c r="OY10" s="50">
        <f t="shared" si="647"/>
        <v>0.10891268832819025</v>
      </c>
      <c r="OZ10" s="24">
        <v>0</v>
      </c>
      <c r="PA10" s="50">
        <f t="shared" si="648"/>
        <v>0</v>
      </c>
      <c r="PB10" s="24">
        <v>0</v>
      </c>
      <c r="PC10" s="24">
        <f t="shared" si="649"/>
        <v>6</v>
      </c>
      <c r="PD10" s="52">
        <f t="shared" si="50"/>
        <v>5.7965413969664766E-2</v>
      </c>
      <c r="PE10" s="24">
        <v>6</v>
      </c>
      <c r="PF10" s="50">
        <f t="shared" si="650"/>
        <v>0.1090909090909091</v>
      </c>
      <c r="PG10" s="24">
        <v>0</v>
      </c>
      <c r="PH10" s="50">
        <f t="shared" si="651"/>
        <v>0</v>
      </c>
      <c r="PI10" s="24">
        <v>0</v>
      </c>
      <c r="PJ10" s="24">
        <f t="shared" si="652"/>
        <v>6</v>
      </c>
      <c r="PK10" s="52">
        <f t="shared" si="51"/>
        <v>5.8032691749685651E-2</v>
      </c>
      <c r="PL10" s="24">
        <v>6</v>
      </c>
      <c r="PM10" s="50">
        <f t="shared" si="653"/>
        <v>0.10913059294288831</v>
      </c>
      <c r="PN10" s="24">
        <v>0</v>
      </c>
      <c r="PO10" s="50">
        <f t="shared" si="654"/>
        <v>0</v>
      </c>
      <c r="PP10" s="24">
        <v>0</v>
      </c>
      <c r="PQ10" s="24">
        <f t="shared" si="655"/>
        <v>6</v>
      </c>
      <c r="PR10" s="52">
        <f t="shared" si="52"/>
        <v>5.8060770272885621E-2</v>
      </c>
      <c r="PS10" s="24">
        <v>6</v>
      </c>
      <c r="PT10" s="50">
        <f t="shared" si="656"/>
        <v>0.1091901728844404</v>
      </c>
      <c r="PU10" s="24">
        <v>0</v>
      </c>
      <c r="PV10" s="50">
        <f t="shared" si="657"/>
        <v>0</v>
      </c>
      <c r="PW10" s="24">
        <v>0</v>
      </c>
      <c r="PX10" s="24">
        <f t="shared" si="658"/>
        <v>6</v>
      </c>
      <c r="PY10" s="52">
        <f t="shared" si="53"/>
        <v>5.8094500387296667E-2</v>
      </c>
      <c r="PZ10" s="24">
        <v>6</v>
      </c>
      <c r="QA10" s="50">
        <f t="shared" si="659"/>
        <v>0.1093095281472035</v>
      </c>
      <c r="QB10" s="24">
        <v>0</v>
      </c>
      <c r="QC10" s="50">
        <f t="shared" si="660"/>
        <v>0</v>
      </c>
      <c r="QD10" s="24">
        <v>0</v>
      </c>
      <c r="QE10" s="24">
        <f t="shared" si="661"/>
        <v>6</v>
      </c>
      <c r="QF10" s="52">
        <f t="shared" si="54"/>
        <v>5.8156440825821457E-2</v>
      </c>
      <c r="QG10" s="24">
        <v>6</v>
      </c>
      <c r="QH10" s="50">
        <f t="shared" si="662"/>
        <v>0.10934937124111535</v>
      </c>
      <c r="QI10" s="24">
        <v>0</v>
      </c>
      <c r="QJ10" s="50">
        <f t="shared" si="663"/>
        <v>0</v>
      </c>
      <c r="QK10" s="24">
        <v>0</v>
      </c>
      <c r="QL10" s="141">
        <f t="shared" si="664"/>
        <v>6</v>
      </c>
      <c r="QM10" s="52">
        <f t="shared" si="665"/>
        <v>5.8178997381945118E-2</v>
      </c>
      <c r="QN10" s="24">
        <v>6</v>
      </c>
      <c r="QO10" s="50">
        <f t="shared" si="666"/>
        <v>0.1095890410958904</v>
      </c>
      <c r="QP10" s="24">
        <v>0</v>
      </c>
      <c r="QQ10" s="50">
        <f t="shared" si="667"/>
        <v>0</v>
      </c>
      <c r="QR10" s="24">
        <v>0</v>
      </c>
      <c r="QS10" s="24">
        <f t="shared" si="668"/>
        <v>6</v>
      </c>
      <c r="QT10" s="52">
        <f t="shared" si="55"/>
        <v>5.8286380415776183E-2</v>
      </c>
      <c r="QU10" s="24">
        <v>6</v>
      </c>
      <c r="QV10" s="50">
        <f t="shared" si="669"/>
        <v>0.10966916468652897</v>
      </c>
      <c r="QW10" s="24">
        <v>0</v>
      </c>
      <c r="QX10" s="50">
        <f t="shared" si="670"/>
        <v>0</v>
      </c>
      <c r="QY10" s="24">
        <v>0</v>
      </c>
      <c r="QZ10" s="24">
        <f t="shared" si="671"/>
        <v>6</v>
      </c>
      <c r="RA10" s="52">
        <f t="shared" si="56"/>
        <v>5.8331713007971998E-2</v>
      </c>
      <c r="RB10" s="24">
        <v>6</v>
      </c>
      <c r="RC10" s="50">
        <f t="shared" si="672"/>
        <v>0.10972933430870518</v>
      </c>
      <c r="RD10" s="24">
        <v>0</v>
      </c>
      <c r="RE10" s="50">
        <f t="shared" si="673"/>
        <v>0</v>
      </c>
      <c r="RF10" s="24">
        <v>0</v>
      </c>
      <c r="RG10" s="24">
        <f t="shared" si="674"/>
        <v>6</v>
      </c>
      <c r="RH10" s="52">
        <f t="shared" si="57"/>
        <v>5.8348730915102599E-2</v>
      </c>
      <c r="RI10" s="24">
        <v>6</v>
      </c>
      <c r="RJ10" s="50">
        <f t="shared" si="675"/>
        <v>0.10976948408342481</v>
      </c>
      <c r="RK10" s="24">
        <v>0</v>
      </c>
      <c r="RL10" s="50">
        <f t="shared" si="676"/>
        <v>0</v>
      </c>
      <c r="RM10" s="24">
        <v>0</v>
      </c>
      <c r="RN10" s="24">
        <f t="shared" si="677"/>
        <v>6</v>
      </c>
      <c r="RO10" s="52">
        <f t="shared" si="58"/>
        <v>5.8365758754863814E-2</v>
      </c>
      <c r="RP10" s="24">
        <v>6</v>
      </c>
      <c r="RQ10" s="50">
        <f t="shared" si="678"/>
        <v>0.10984987184181619</v>
      </c>
      <c r="RR10" s="24">
        <v>0</v>
      </c>
      <c r="RS10" s="50">
        <f t="shared" si="679"/>
        <v>0</v>
      </c>
      <c r="RT10" s="24">
        <v>0</v>
      </c>
      <c r="RU10" s="24">
        <f t="shared" si="680"/>
        <v>6</v>
      </c>
      <c r="RV10" s="52">
        <f t="shared" si="59"/>
        <v>5.8411214953271021E-2</v>
      </c>
      <c r="RW10" s="24">
        <v>6</v>
      </c>
      <c r="RX10" s="50">
        <f t="shared" si="681"/>
        <v>0.11001100110011</v>
      </c>
      <c r="RY10" s="24">
        <v>0</v>
      </c>
      <c r="RZ10" s="50">
        <f t="shared" si="682"/>
        <v>0</v>
      </c>
      <c r="SA10" s="24">
        <v>0</v>
      </c>
      <c r="SB10" s="24">
        <f t="shared" si="683"/>
        <v>6</v>
      </c>
      <c r="SC10" s="52">
        <f t="shared" si="60"/>
        <v>5.8479532163742694E-2</v>
      </c>
      <c r="SD10" s="24">
        <v>6</v>
      </c>
      <c r="SE10" s="50">
        <f t="shared" si="684"/>
        <v>0.11009174311926606</v>
      </c>
      <c r="SF10" s="24">
        <v>0</v>
      </c>
      <c r="SG10" s="50">
        <f t="shared" si="685"/>
        <v>0</v>
      </c>
      <c r="SH10" s="24">
        <v>0</v>
      </c>
      <c r="SI10" s="141">
        <f t="shared" si="686"/>
        <v>6</v>
      </c>
      <c r="SJ10" s="52">
        <f t="shared" si="687"/>
        <v>5.8525165821303154E-2</v>
      </c>
      <c r="SK10" s="24">
        <v>6</v>
      </c>
      <c r="SL10" s="50">
        <f t="shared" si="688"/>
        <v>0.11027384671935306</v>
      </c>
      <c r="SM10" s="24">
        <v>0</v>
      </c>
      <c r="SN10" s="50">
        <f t="shared" si="689"/>
        <v>0</v>
      </c>
      <c r="SO10" s="24">
        <v>0</v>
      </c>
      <c r="SP10" s="24">
        <f t="shared" si="690"/>
        <v>6</v>
      </c>
      <c r="SQ10" s="52">
        <f t="shared" si="61"/>
        <v>5.8599472604746558E-2</v>
      </c>
      <c r="SR10" s="24">
        <v>6</v>
      </c>
      <c r="SS10" s="50">
        <f t="shared" si="691"/>
        <v>0.11039558417663294</v>
      </c>
      <c r="ST10" s="24">
        <v>0</v>
      </c>
      <c r="SU10" s="50">
        <f t="shared" si="692"/>
        <v>0</v>
      </c>
      <c r="SV10" s="24">
        <v>0</v>
      </c>
      <c r="SW10" s="24">
        <f t="shared" si="693"/>
        <v>6</v>
      </c>
      <c r="SX10" s="52">
        <f t="shared" si="62"/>
        <v>5.866249511145874E-2</v>
      </c>
      <c r="SY10" s="24">
        <v>6</v>
      </c>
      <c r="SZ10" s="50">
        <f t="shared" si="694"/>
        <v>0.11051759071652237</v>
      </c>
      <c r="TA10" s="24">
        <v>0</v>
      </c>
      <c r="TB10" s="50">
        <f t="shared" si="695"/>
        <v>0</v>
      </c>
      <c r="TC10" s="24">
        <v>0</v>
      </c>
      <c r="TD10" s="24">
        <f t="shared" si="696"/>
        <v>6</v>
      </c>
      <c r="TE10" s="52">
        <f t="shared" si="63"/>
        <v>5.874865367668658E-2</v>
      </c>
      <c r="TF10" s="24">
        <v>6</v>
      </c>
      <c r="TG10" s="50">
        <f t="shared" si="697"/>
        <v>0.11051759071652237</v>
      </c>
      <c r="TH10" s="24">
        <v>0</v>
      </c>
      <c r="TI10" s="50">
        <f t="shared" si="698"/>
        <v>0</v>
      </c>
      <c r="TJ10" s="24">
        <v>0</v>
      </c>
      <c r="TK10" s="24">
        <f t="shared" si="699"/>
        <v>6</v>
      </c>
      <c r="TL10" s="52">
        <f t="shared" si="64"/>
        <v>5.874865367668658E-2</v>
      </c>
      <c r="TM10" s="24">
        <v>6</v>
      </c>
      <c r="TN10" s="50">
        <f t="shared" si="700"/>
        <v>0.11076241462063872</v>
      </c>
      <c r="TO10" s="24">
        <v>0</v>
      </c>
      <c r="TP10" s="50">
        <f t="shared" si="701"/>
        <v>0</v>
      </c>
      <c r="TQ10" s="24">
        <v>0</v>
      </c>
      <c r="TR10" s="24">
        <f t="shared" si="702"/>
        <v>6</v>
      </c>
      <c r="TS10" s="52">
        <f t="shared" si="65"/>
        <v>5.8852378616969105E-2</v>
      </c>
      <c r="TT10" s="24">
        <v>6</v>
      </c>
      <c r="TU10" s="50">
        <f t="shared" si="703"/>
        <v>0.1109672646569262</v>
      </c>
      <c r="TV10" s="24">
        <v>0</v>
      </c>
      <c r="TW10" s="50">
        <f t="shared" si="704"/>
        <v>0</v>
      </c>
      <c r="TX10" s="24">
        <v>0</v>
      </c>
      <c r="TY10" s="24">
        <f t="shared" si="705"/>
        <v>6</v>
      </c>
      <c r="TZ10" s="52">
        <f t="shared" si="66"/>
        <v>5.8933307140752379E-2</v>
      </c>
      <c r="UA10" s="141">
        <v>6</v>
      </c>
      <c r="UB10" s="50">
        <f t="shared" si="706"/>
        <v>0.1111111111111111</v>
      </c>
      <c r="UC10" s="141">
        <v>0</v>
      </c>
      <c r="UD10" s="50">
        <f t="shared" si="707"/>
        <v>0</v>
      </c>
      <c r="UE10" s="24">
        <v>0</v>
      </c>
      <c r="UF10" s="141">
        <f t="shared" si="708"/>
        <v>6</v>
      </c>
      <c r="UG10" s="52">
        <f t="shared" si="709"/>
        <v>5.8997050147492625E-2</v>
      </c>
      <c r="UH10" s="24">
        <v>6</v>
      </c>
      <c r="UI10" s="50">
        <f t="shared" si="710"/>
        <v>0.11127596439169139</v>
      </c>
      <c r="UJ10" s="24">
        <v>0</v>
      </c>
      <c r="UK10" s="50">
        <f t="shared" si="711"/>
        <v>0</v>
      </c>
      <c r="UL10" s="24">
        <v>0</v>
      </c>
      <c r="UM10" s="24">
        <f t="shared" si="712"/>
        <v>6</v>
      </c>
      <c r="UN10" s="52">
        <f t="shared" si="67"/>
        <v>5.9078377313903106E-2</v>
      </c>
      <c r="UO10" s="24">
        <v>6</v>
      </c>
      <c r="UP10" s="50">
        <f t="shared" si="713"/>
        <v>0.11156563778356265</v>
      </c>
      <c r="UQ10" s="24">
        <v>0</v>
      </c>
      <c r="UR10" s="50">
        <f t="shared" si="714"/>
        <v>0</v>
      </c>
      <c r="US10" s="24">
        <v>0</v>
      </c>
      <c r="UT10" s="24">
        <f t="shared" si="715"/>
        <v>6</v>
      </c>
      <c r="UU10" s="52">
        <f t="shared" si="68"/>
        <v>5.9189109203906486E-2</v>
      </c>
      <c r="UV10" s="24">
        <v>6</v>
      </c>
      <c r="UW10" s="50">
        <f t="shared" si="716"/>
        <v>0.11177347242921014</v>
      </c>
      <c r="UX10" s="24">
        <v>0</v>
      </c>
      <c r="UY10" s="50">
        <f t="shared" si="717"/>
        <v>0</v>
      </c>
      <c r="UZ10" s="24">
        <v>0</v>
      </c>
      <c r="VA10" s="24">
        <f t="shared" si="718"/>
        <v>6</v>
      </c>
      <c r="VB10" s="52">
        <f t="shared" si="69"/>
        <v>5.9282679577116887E-2</v>
      </c>
      <c r="VC10" s="24">
        <v>6</v>
      </c>
      <c r="VD10" s="50">
        <f t="shared" si="719"/>
        <v>0.11187768040275967</v>
      </c>
      <c r="VE10" s="24">
        <v>0</v>
      </c>
      <c r="VF10" s="50">
        <f t="shared" si="720"/>
        <v>0</v>
      </c>
      <c r="VG10" s="24">
        <v>0</v>
      </c>
      <c r="VH10" s="24">
        <f t="shared" si="721"/>
        <v>6</v>
      </c>
      <c r="VI10" s="52">
        <f t="shared" si="70"/>
        <v>5.9347181008902072E-2</v>
      </c>
      <c r="VJ10" s="24">
        <v>6</v>
      </c>
      <c r="VK10" s="50">
        <f t="shared" si="722"/>
        <v>0.11202389843166542</v>
      </c>
      <c r="VL10" s="24">
        <v>0</v>
      </c>
      <c r="VM10" s="50">
        <f t="shared" si="723"/>
        <v>0</v>
      </c>
      <c r="VN10" s="24">
        <v>0</v>
      </c>
      <c r="VO10" s="24">
        <f t="shared" si="724"/>
        <v>6</v>
      </c>
      <c r="VP10" s="52">
        <f t="shared" si="71"/>
        <v>5.9429477020602223E-2</v>
      </c>
      <c r="VQ10" s="24">
        <v>6</v>
      </c>
      <c r="VR10" s="50">
        <f t="shared" si="725"/>
        <v>0.11235955056179776</v>
      </c>
      <c r="VS10" s="24">
        <v>0</v>
      </c>
      <c r="VT10" s="50">
        <f t="shared" si="726"/>
        <v>0</v>
      </c>
      <c r="VU10" s="24">
        <v>0</v>
      </c>
      <c r="VV10" s="24">
        <f t="shared" si="727"/>
        <v>6</v>
      </c>
      <c r="VW10" s="52">
        <f t="shared" si="72"/>
        <v>5.9565174228134621E-2</v>
      </c>
      <c r="VX10" s="24">
        <v>6</v>
      </c>
      <c r="VY10" s="50">
        <f t="shared" si="728"/>
        <v>0.11244377811094453</v>
      </c>
      <c r="VZ10" s="24">
        <v>0</v>
      </c>
      <c r="WA10" s="50">
        <f t="shared" si="729"/>
        <v>0</v>
      </c>
      <c r="WB10" s="24">
        <v>0</v>
      </c>
      <c r="WC10" s="141">
        <f t="shared" si="730"/>
        <v>6</v>
      </c>
      <c r="WD10" s="52">
        <f t="shared" si="731"/>
        <v>5.9612518628912071E-2</v>
      </c>
      <c r="WE10" s="24">
        <v>6</v>
      </c>
      <c r="WF10" s="50">
        <f t="shared" si="732"/>
        <v>0.11273957158962795</v>
      </c>
      <c r="WG10" s="24">
        <v>0</v>
      </c>
      <c r="WH10" s="50">
        <f t="shared" si="733"/>
        <v>0</v>
      </c>
      <c r="WI10" s="24">
        <v>0</v>
      </c>
      <c r="WJ10" s="24">
        <f t="shared" si="734"/>
        <v>6</v>
      </c>
      <c r="WK10" s="52">
        <f t="shared" si="73"/>
        <v>5.976690905468672E-2</v>
      </c>
      <c r="WL10" s="24">
        <v>6</v>
      </c>
      <c r="WM10" s="50">
        <f t="shared" si="735"/>
        <v>0.11303692539562923</v>
      </c>
      <c r="WN10" s="24">
        <v>0</v>
      </c>
      <c r="WO10" s="50">
        <f t="shared" si="736"/>
        <v>0</v>
      </c>
      <c r="WP10" s="24">
        <v>0</v>
      </c>
      <c r="WQ10" s="24">
        <f t="shared" si="737"/>
        <v>6</v>
      </c>
      <c r="WR10" s="52">
        <f t="shared" si="74"/>
        <v>5.9916117435590173E-2</v>
      </c>
      <c r="WS10" s="24">
        <v>6</v>
      </c>
      <c r="WT10" s="50">
        <f t="shared" si="738"/>
        <v>0.11335726431135462</v>
      </c>
      <c r="WU10" s="24">
        <v>0</v>
      </c>
      <c r="WV10" s="50">
        <f t="shared" si="739"/>
        <v>0</v>
      </c>
      <c r="WW10" s="24">
        <v>0</v>
      </c>
      <c r="WX10" s="24">
        <f t="shared" si="740"/>
        <v>6</v>
      </c>
      <c r="WY10" s="52">
        <f t="shared" si="75"/>
        <v>6.006607267994795E-2</v>
      </c>
      <c r="WZ10" s="24">
        <v>6</v>
      </c>
      <c r="XA10" s="50">
        <f t="shared" si="741"/>
        <v>0.11344299489506524</v>
      </c>
      <c r="XB10" s="24">
        <v>0</v>
      </c>
      <c r="XC10" s="50">
        <f t="shared" si="742"/>
        <v>0</v>
      </c>
      <c r="XD10" s="24">
        <v>0</v>
      </c>
      <c r="XE10" s="24">
        <f t="shared" si="743"/>
        <v>6</v>
      </c>
      <c r="XF10" s="52">
        <f t="shared" si="76"/>
        <v>6.0132291040288638E-2</v>
      </c>
      <c r="XG10" s="24">
        <v>6</v>
      </c>
      <c r="XH10" s="50">
        <f t="shared" si="744"/>
        <v>0.11365788975184693</v>
      </c>
      <c r="XI10" s="24">
        <v>0</v>
      </c>
      <c r="XJ10" s="50">
        <f t="shared" si="745"/>
        <v>0</v>
      </c>
      <c r="XK10" s="24">
        <v>0</v>
      </c>
      <c r="XL10" s="24">
        <f t="shared" si="746"/>
        <v>6</v>
      </c>
      <c r="XM10" s="52">
        <f t="shared" si="77"/>
        <v>6.0228869704878542E-2</v>
      </c>
      <c r="XN10" s="24">
        <v>6</v>
      </c>
      <c r="XO10" s="50">
        <f t="shared" si="747"/>
        <v>0.11396011396011395</v>
      </c>
      <c r="XP10" s="24">
        <v>0</v>
      </c>
      <c r="XQ10" s="50">
        <f t="shared" si="748"/>
        <v>0</v>
      </c>
      <c r="XR10" s="24">
        <v>0</v>
      </c>
      <c r="XS10" s="24">
        <f t="shared" si="749"/>
        <v>6</v>
      </c>
      <c r="XT10" s="52">
        <f t="shared" si="78"/>
        <v>6.0374320788891128E-2</v>
      </c>
      <c r="XU10" s="24">
        <v>6</v>
      </c>
      <c r="XV10" s="50">
        <f t="shared" si="750"/>
        <v>0.11441647597254005</v>
      </c>
      <c r="XW10" s="24">
        <v>0</v>
      </c>
      <c r="XX10" s="50">
        <f t="shared" si="751"/>
        <v>0</v>
      </c>
      <c r="XY10" s="24">
        <v>0</v>
      </c>
      <c r="XZ10" s="141">
        <f t="shared" si="752"/>
        <v>6</v>
      </c>
      <c r="YA10" s="52">
        <f t="shared" si="753"/>
        <v>6.0569351907934582E-2</v>
      </c>
      <c r="YB10" s="24">
        <v>6</v>
      </c>
      <c r="YC10" s="50">
        <f t="shared" si="754"/>
        <v>0.11483253588516747</v>
      </c>
      <c r="YD10" s="24">
        <v>0</v>
      </c>
      <c r="YE10" s="50">
        <f t="shared" si="755"/>
        <v>0</v>
      </c>
      <c r="YF10" s="24">
        <v>0</v>
      </c>
      <c r="YG10" s="24">
        <f t="shared" si="756"/>
        <v>6</v>
      </c>
      <c r="YH10" s="52">
        <f t="shared" si="79"/>
        <v>6.0741040696497266E-2</v>
      </c>
      <c r="YI10" s="24">
        <v>6</v>
      </c>
      <c r="YJ10" s="50">
        <f t="shared" si="757"/>
        <v>0.11514104778353484</v>
      </c>
      <c r="YK10" s="24">
        <v>0</v>
      </c>
      <c r="YL10" s="50">
        <f t="shared" si="758"/>
        <v>0</v>
      </c>
      <c r="YM10" s="24">
        <v>0</v>
      </c>
      <c r="YN10" s="24">
        <f t="shared" si="759"/>
        <v>6</v>
      </c>
      <c r="YO10" s="52">
        <f t="shared" si="80"/>
        <v>6.088280060882801E-2</v>
      </c>
      <c r="YP10" s="24">
        <v>6</v>
      </c>
      <c r="YQ10" s="50">
        <f t="shared" si="760"/>
        <v>0.11545122185876468</v>
      </c>
      <c r="YR10" s="24">
        <v>0</v>
      </c>
      <c r="YS10" s="50">
        <f t="shared" si="761"/>
        <v>0</v>
      </c>
      <c r="YT10" s="24">
        <v>0</v>
      </c>
      <c r="YU10" s="24">
        <f t="shared" si="762"/>
        <v>6</v>
      </c>
      <c r="YV10" s="52">
        <f t="shared" si="81"/>
        <v>6.1025223759153785E-2</v>
      </c>
      <c r="YW10" s="24">
        <v>6</v>
      </c>
      <c r="YX10" s="50">
        <f t="shared" si="763"/>
        <v>0.11556240369799693</v>
      </c>
      <c r="YY10" s="24">
        <v>0</v>
      </c>
      <c r="YZ10" s="50">
        <f t="shared" si="764"/>
        <v>0</v>
      </c>
      <c r="ZA10" s="24">
        <v>0</v>
      </c>
      <c r="ZB10" s="24">
        <f t="shared" si="765"/>
        <v>6</v>
      </c>
      <c r="ZC10" s="52">
        <f t="shared" si="82"/>
        <v>6.106870229007634E-2</v>
      </c>
      <c r="ZD10" s="24">
        <v>6</v>
      </c>
      <c r="ZE10" s="50">
        <f t="shared" si="766"/>
        <v>0.11578541103820918</v>
      </c>
      <c r="ZF10" s="24">
        <v>0</v>
      </c>
      <c r="ZG10" s="50">
        <f t="shared" si="767"/>
        <v>0</v>
      </c>
      <c r="ZH10" s="24">
        <v>0</v>
      </c>
      <c r="ZI10" s="24">
        <f t="shared" si="768"/>
        <v>6</v>
      </c>
      <c r="ZJ10" s="52">
        <f t="shared" si="83"/>
        <v>6.11807892321811E-2</v>
      </c>
      <c r="ZK10" s="24">
        <v>6</v>
      </c>
      <c r="ZL10" s="50">
        <f t="shared" si="769"/>
        <v>0.11612154054577124</v>
      </c>
      <c r="ZM10" s="24">
        <v>0</v>
      </c>
      <c r="ZN10" s="50">
        <f t="shared" si="770"/>
        <v>0</v>
      </c>
      <c r="ZO10" s="24">
        <v>0</v>
      </c>
      <c r="ZP10" s="24">
        <f t="shared" si="771"/>
        <v>6</v>
      </c>
      <c r="ZQ10" s="52">
        <f t="shared" si="84"/>
        <v>6.1368517950291503E-2</v>
      </c>
      <c r="ZR10" s="24">
        <v>6</v>
      </c>
      <c r="ZS10" s="50">
        <f t="shared" si="772"/>
        <v>0.11641443538998836</v>
      </c>
      <c r="ZT10" s="24">
        <v>0</v>
      </c>
      <c r="ZU10" s="50">
        <f t="shared" si="773"/>
        <v>0</v>
      </c>
      <c r="ZV10" s="24">
        <v>0</v>
      </c>
      <c r="ZW10" s="141">
        <f t="shared" si="774"/>
        <v>6</v>
      </c>
      <c r="ZX10" s="52">
        <f t="shared" si="775"/>
        <v>6.1525840853158327E-2</v>
      </c>
      <c r="ZY10" s="24">
        <v>6</v>
      </c>
      <c r="ZZ10" s="50">
        <f t="shared" si="776"/>
        <v>0.11691348402182386</v>
      </c>
      <c r="AAA10" s="24">
        <v>0</v>
      </c>
      <c r="AAB10" s="50">
        <f t="shared" si="777"/>
        <v>0</v>
      </c>
      <c r="AAC10" s="24">
        <v>0</v>
      </c>
      <c r="AAD10" s="24">
        <f t="shared" si="778"/>
        <v>6</v>
      </c>
      <c r="AAE10" s="52">
        <f t="shared" si="85"/>
        <v>6.1747452917567149E-2</v>
      </c>
      <c r="AAF10" s="24">
        <v>6</v>
      </c>
      <c r="AAG10" s="50">
        <f t="shared" si="779"/>
        <v>0.11737089201877934</v>
      </c>
      <c r="AAH10" s="24">
        <v>0</v>
      </c>
      <c r="AAI10" s="50">
        <f t="shared" si="780"/>
        <v>0</v>
      </c>
      <c r="AAJ10" s="24">
        <v>0</v>
      </c>
      <c r="AAK10" s="24">
        <f t="shared" si="781"/>
        <v>6</v>
      </c>
      <c r="AAL10" s="52">
        <f t="shared" si="86"/>
        <v>6.1964267272539501E-2</v>
      </c>
      <c r="AAM10" s="24">
        <v>6</v>
      </c>
      <c r="AAN10" s="50">
        <f t="shared" si="782"/>
        <v>0.1178318931657502</v>
      </c>
      <c r="AAO10" s="24">
        <v>0</v>
      </c>
      <c r="AAP10" s="50">
        <f t="shared" si="783"/>
        <v>0</v>
      </c>
      <c r="AAQ10" s="24">
        <v>0</v>
      </c>
      <c r="AAR10" s="24">
        <f t="shared" si="784"/>
        <v>6</v>
      </c>
      <c r="AAS10" s="52">
        <f t="shared" si="87"/>
        <v>6.2156842432404429E-2</v>
      </c>
      <c r="AAT10" s="24">
        <v>6</v>
      </c>
      <c r="AAU10" s="50">
        <f t="shared" si="785"/>
        <v>0.11829652996845426</v>
      </c>
      <c r="AAV10" s="24">
        <v>0</v>
      </c>
      <c r="AAW10" s="50">
        <f t="shared" si="786"/>
        <v>0</v>
      </c>
      <c r="AAX10" s="24">
        <v>0</v>
      </c>
      <c r="AAY10" s="24">
        <f t="shared" si="787"/>
        <v>6</v>
      </c>
      <c r="AAZ10" s="52">
        <f t="shared" si="88"/>
        <v>6.2396006655574043E-2</v>
      </c>
      <c r="ABA10" s="24">
        <v>6</v>
      </c>
      <c r="ABB10" s="50">
        <f t="shared" si="788"/>
        <v>0.11864741941862765</v>
      </c>
      <c r="ABC10" s="24">
        <v>0</v>
      </c>
      <c r="ABD10" s="50">
        <f t="shared" si="789"/>
        <v>0</v>
      </c>
      <c r="ABE10" s="24">
        <v>0</v>
      </c>
      <c r="ABF10" s="24">
        <f t="shared" si="790"/>
        <v>6</v>
      </c>
      <c r="ABG10" s="52">
        <f t="shared" si="89"/>
        <v>6.2539086929330828E-2</v>
      </c>
      <c r="ABH10" s="24">
        <v>6</v>
      </c>
      <c r="ABI10" s="50">
        <f t="shared" si="791"/>
        <v>0.11918951132300357</v>
      </c>
      <c r="ABJ10" s="24">
        <v>0</v>
      </c>
      <c r="ABK10" s="50">
        <f t="shared" si="792"/>
        <v>0</v>
      </c>
      <c r="ABL10" s="24">
        <v>0</v>
      </c>
      <c r="ABM10" s="24">
        <f t="shared" si="793"/>
        <v>6</v>
      </c>
      <c r="ABN10" s="52">
        <f t="shared" si="90"/>
        <v>6.2735257214554571E-2</v>
      </c>
      <c r="ABO10" s="24">
        <v>6</v>
      </c>
      <c r="ABP10" s="50">
        <f t="shared" si="794"/>
        <v>0.11961722488038277</v>
      </c>
      <c r="ABQ10" s="24">
        <v>0</v>
      </c>
      <c r="ABR10" s="50">
        <f t="shared" si="795"/>
        <v>0</v>
      </c>
      <c r="ABS10" s="24">
        <v>0</v>
      </c>
      <c r="ABT10" s="141">
        <f t="shared" si="796"/>
        <v>6</v>
      </c>
      <c r="ABU10" s="52">
        <f t="shared" si="797"/>
        <v>6.293266205160479E-2</v>
      </c>
      <c r="ABV10" s="24">
        <v>6</v>
      </c>
      <c r="ABW10" s="50">
        <f t="shared" si="798"/>
        <v>0.12007204322593557</v>
      </c>
      <c r="ABX10" s="24">
        <v>0</v>
      </c>
      <c r="ABY10" s="50">
        <f t="shared" si="799"/>
        <v>0</v>
      </c>
      <c r="ABZ10" s="24">
        <v>0</v>
      </c>
      <c r="ACA10" s="24">
        <f t="shared" si="800"/>
        <v>6</v>
      </c>
      <c r="ACB10" s="52">
        <f t="shared" si="91"/>
        <v>6.3144601136602821E-2</v>
      </c>
      <c r="ACC10" s="24">
        <v>6</v>
      </c>
      <c r="ACD10" s="50">
        <f t="shared" si="801"/>
        <v>0.12082158679017317</v>
      </c>
      <c r="ACE10" s="24">
        <v>0</v>
      </c>
      <c r="ACF10" s="50">
        <f t="shared" si="802"/>
        <v>0</v>
      </c>
      <c r="ACG10" s="24">
        <v>0</v>
      </c>
      <c r="ACH10" s="24">
        <f t="shared" si="803"/>
        <v>6</v>
      </c>
      <c r="ACI10" s="52">
        <f t="shared" si="92"/>
        <v>6.3498782939993642E-2</v>
      </c>
      <c r="ACJ10" s="24">
        <v>6</v>
      </c>
      <c r="ACK10" s="50">
        <f t="shared" si="804"/>
        <v>0.12135922330097086</v>
      </c>
      <c r="ACL10" s="24">
        <v>0</v>
      </c>
      <c r="ACM10" s="50">
        <f t="shared" si="805"/>
        <v>0</v>
      </c>
      <c r="ACN10" s="24">
        <v>0</v>
      </c>
      <c r="ACO10" s="24">
        <f t="shared" si="806"/>
        <v>6</v>
      </c>
      <c r="ACP10" s="52">
        <f t="shared" si="93"/>
        <v>6.3748406289842754E-2</v>
      </c>
      <c r="ACQ10" s="24">
        <v>6</v>
      </c>
      <c r="ACR10" s="50">
        <f t="shared" si="807"/>
        <v>0.1216298398540442</v>
      </c>
      <c r="ACS10" s="24">
        <v>0</v>
      </c>
      <c r="ACT10" s="50">
        <f t="shared" si="808"/>
        <v>0</v>
      </c>
      <c r="ACU10" s="24">
        <v>0</v>
      </c>
      <c r="ACV10" s="24">
        <f t="shared" si="809"/>
        <v>6</v>
      </c>
      <c r="ACW10" s="52">
        <f t="shared" si="94"/>
        <v>6.3863757317722189E-2</v>
      </c>
      <c r="ACX10" s="24">
        <v>6</v>
      </c>
      <c r="ACY10" s="50">
        <f t="shared" si="810"/>
        <v>0.12192643771591138</v>
      </c>
      <c r="ACZ10" s="24">
        <v>0</v>
      </c>
      <c r="ADA10" s="50">
        <f t="shared" si="811"/>
        <v>0</v>
      </c>
      <c r="ADB10" s="24">
        <v>0</v>
      </c>
      <c r="ADC10" s="24">
        <f t="shared" si="812"/>
        <v>6</v>
      </c>
      <c r="ADD10" s="52">
        <f t="shared" si="95"/>
        <v>6.4034151547491994E-2</v>
      </c>
      <c r="ADE10" s="24">
        <v>6</v>
      </c>
      <c r="ADF10" s="50">
        <f t="shared" si="813"/>
        <v>0.12252399428221361</v>
      </c>
      <c r="ADG10" s="24">
        <v>0</v>
      </c>
      <c r="ADH10" s="50">
        <f t="shared" si="814"/>
        <v>0</v>
      </c>
      <c r="ADI10" s="24">
        <v>0</v>
      </c>
      <c r="ADJ10" s="24">
        <f t="shared" si="815"/>
        <v>6</v>
      </c>
      <c r="ADK10" s="52">
        <f t="shared" si="96"/>
        <v>6.427423674343867E-2</v>
      </c>
      <c r="ADL10" s="24">
        <v>6</v>
      </c>
      <c r="ADM10" s="50">
        <f t="shared" si="816"/>
        <v>0.12320328542094457</v>
      </c>
      <c r="ADN10" s="24">
        <v>0</v>
      </c>
      <c r="ADO10" s="50">
        <f t="shared" si="817"/>
        <v>0</v>
      </c>
      <c r="ADP10" s="24">
        <v>0</v>
      </c>
      <c r="ADQ10" s="141">
        <f t="shared" si="818"/>
        <v>6</v>
      </c>
      <c r="ADR10" s="52">
        <f t="shared" si="819"/>
        <v>6.4509192559939782E-2</v>
      </c>
      <c r="ADS10" s="24">
        <v>5</v>
      </c>
      <c r="ADT10" s="50">
        <f t="shared" si="820"/>
        <v>0.10336985734959686</v>
      </c>
      <c r="ADU10" s="24">
        <v>0</v>
      </c>
      <c r="ADV10" s="50">
        <f t="shared" si="821"/>
        <v>0</v>
      </c>
      <c r="ADW10" s="24">
        <v>0</v>
      </c>
      <c r="ADX10" s="24">
        <f t="shared" si="822"/>
        <v>5</v>
      </c>
      <c r="ADY10" s="52">
        <f t="shared" si="97"/>
        <v>5.4048211004215758E-2</v>
      </c>
      <c r="ADZ10" s="24">
        <v>5</v>
      </c>
      <c r="AEA10" s="50">
        <f t="shared" si="823"/>
        <v>0.10382059800664453</v>
      </c>
      <c r="AEB10" s="24">
        <v>0</v>
      </c>
      <c r="AEC10" s="50">
        <f t="shared" si="824"/>
        <v>0</v>
      </c>
      <c r="AED10" s="24">
        <v>0</v>
      </c>
      <c r="AEE10" s="24">
        <f t="shared" si="825"/>
        <v>5</v>
      </c>
      <c r="AEF10" s="52">
        <f t="shared" si="98"/>
        <v>5.4229934924078092E-2</v>
      </c>
      <c r="AEG10" s="24">
        <v>5</v>
      </c>
      <c r="AEH10" s="50">
        <f t="shared" si="826"/>
        <v>0.1042535446205171</v>
      </c>
      <c r="AEI10" s="24">
        <v>0</v>
      </c>
      <c r="AEJ10" s="50">
        <f t="shared" si="827"/>
        <v>0</v>
      </c>
      <c r="AEK10" s="24">
        <v>0</v>
      </c>
      <c r="AEL10" s="24">
        <f t="shared" si="828"/>
        <v>5</v>
      </c>
      <c r="AEM10" s="52">
        <f t="shared" si="99"/>
        <v>5.4377379010331697E-2</v>
      </c>
      <c r="AEN10" s="24">
        <v>5</v>
      </c>
      <c r="AEO10" s="50">
        <f t="shared" si="829"/>
        <v>0.10455876202425764</v>
      </c>
      <c r="AEP10" s="24">
        <v>0</v>
      </c>
      <c r="AEQ10" s="50">
        <f t="shared" si="830"/>
        <v>0</v>
      </c>
      <c r="AER10" s="24">
        <v>0</v>
      </c>
      <c r="AES10" s="24">
        <f t="shared" si="831"/>
        <v>5</v>
      </c>
      <c r="AET10" s="52">
        <f t="shared" si="100"/>
        <v>5.4537521815008726E-2</v>
      </c>
      <c r="AEU10" s="24">
        <v>4</v>
      </c>
      <c r="AEV10" s="50">
        <f t="shared" si="832"/>
        <v>8.3804734967525663E-2</v>
      </c>
      <c r="AEW10" s="24">
        <v>0</v>
      </c>
      <c r="AEX10" s="50">
        <f t="shared" si="833"/>
        <v>0</v>
      </c>
      <c r="AEY10" s="24">
        <v>0</v>
      </c>
      <c r="AEZ10" s="24">
        <f t="shared" si="834"/>
        <v>4</v>
      </c>
      <c r="AFA10" s="52">
        <f t="shared" si="101"/>
        <v>4.3725404459991256E-2</v>
      </c>
      <c r="AFB10" s="24">
        <v>4</v>
      </c>
      <c r="AFC10" s="50">
        <f t="shared" si="835"/>
        <v>8.4139671855279763E-2</v>
      </c>
      <c r="AFD10" s="24">
        <v>0</v>
      </c>
      <c r="AFE10" s="50">
        <f t="shared" si="836"/>
        <v>0</v>
      </c>
      <c r="AFF10" s="24">
        <v>0</v>
      </c>
      <c r="AFG10" s="24">
        <f t="shared" si="837"/>
        <v>4</v>
      </c>
      <c r="AFH10" s="52">
        <f t="shared" si="102"/>
        <v>4.3902974426517395E-2</v>
      </c>
      <c r="AFI10" s="24">
        <v>4</v>
      </c>
      <c r="AFJ10" s="50">
        <f t="shared" si="838"/>
        <v>8.4334809192494198E-2</v>
      </c>
      <c r="AFK10" s="24">
        <v>0</v>
      </c>
      <c r="AFL10" s="50">
        <f t="shared" si="839"/>
        <v>0</v>
      </c>
      <c r="AFM10" s="24">
        <v>0</v>
      </c>
      <c r="AFN10" s="141">
        <f t="shared" si="840"/>
        <v>4</v>
      </c>
      <c r="AFO10" s="52">
        <f t="shared" si="841"/>
        <v>4.3994720633523977E-2</v>
      </c>
      <c r="AFP10" s="24">
        <v>4</v>
      </c>
      <c r="AFQ10" s="50">
        <f t="shared" si="842"/>
        <v>8.4656084656084665E-2</v>
      </c>
      <c r="AFR10" s="24">
        <v>0</v>
      </c>
      <c r="AFS10" s="50">
        <f t="shared" si="843"/>
        <v>0</v>
      </c>
      <c r="AFT10" s="24">
        <v>0</v>
      </c>
      <c r="AFU10" s="24">
        <f t="shared" si="844"/>
        <v>4</v>
      </c>
      <c r="AFV10" s="52">
        <f t="shared" si="103"/>
        <v>4.4150110375275942E-2</v>
      </c>
      <c r="AFW10" s="24">
        <v>3</v>
      </c>
      <c r="AFX10" s="50">
        <f t="shared" si="845"/>
        <v>6.3694267515923567E-2</v>
      </c>
      <c r="AFY10" s="24">
        <v>0</v>
      </c>
      <c r="AFZ10" s="50">
        <f t="shared" si="846"/>
        <v>0</v>
      </c>
      <c r="AGA10" s="24">
        <v>0</v>
      </c>
      <c r="AGB10" s="24">
        <f t="shared" si="847"/>
        <v>3</v>
      </c>
      <c r="AGC10" s="52">
        <f t="shared" si="104"/>
        <v>3.3207881337170689E-2</v>
      </c>
      <c r="AGD10" s="24">
        <v>3</v>
      </c>
      <c r="AGE10" s="50">
        <f t="shared" si="848"/>
        <v>6.392499467291711E-2</v>
      </c>
      <c r="AGF10" s="24">
        <v>0</v>
      </c>
      <c r="AGG10" s="50">
        <f t="shared" si="849"/>
        <v>0</v>
      </c>
      <c r="AGH10" s="24">
        <v>0</v>
      </c>
      <c r="AGI10" s="24">
        <f t="shared" si="850"/>
        <v>3</v>
      </c>
      <c r="AGJ10" s="52">
        <f t="shared" si="105"/>
        <v>3.3307427556345061E-2</v>
      </c>
      <c r="AGK10" s="24">
        <v>3</v>
      </c>
      <c r="AGL10" s="50">
        <f t="shared" si="851"/>
        <v>6.392499467291711E-2</v>
      </c>
      <c r="AGM10" s="24">
        <v>0</v>
      </c>
      <c r="AGN10" s="50">
        <f t="shared" si="852"/>
        <v>0</v>
      </c>
      <c r="AGO10" s="24">
        <v>0</v>
      </c>
      <c r="AGP10" s="24">
        <f t="shared" si="853"/>
        <v>3</v>
      </c>
      <c r="AGQ10" s="52">
        <f t="shared" si="106"/>
        <v>3.3325927571650746E-2</v>
      </c>
      <c r="AGR10" s="24">
        <v>3</v>
      </c>
      <c r="AGS10" s="50">
        <f t="shared" si="854"/>
        <v>6.4239828693790149E-2</v>
      </c>
      <c r="AGT10" s="24">
        <v>0</v>
      </c>
      <c r="AGU10" s="50">
        <f t="shared" si="855"/>
        <v>0</v>
      </c>
      <c r="AGV10" s="24">
        <v>0</v>
      </c>
      <c r="AGW10" s="24">
        <f t="shared" si="856"/>
        <v>3</v>
      </c>
      <c r="AGX10" s="52">
        <f t="shared" si="107"/>
        <v>3.3448544988293007E-2</v>
      </c>
      <c r="AGY10" s="24">
        <v>3</v>
      </c>
      <c r="AGZ10" s="50">
        <f t="shared" si="857"/>
        <v>6.4432989690721643E-2</v>
      </c>
      <c r="AHA10" s="24">
        <v>0</v>
      </c>
      <c r="AHB10" s="50">
        <f t="shared" si="858"/>
        <v>0</v>
      </c>
      <c r="AHC10" s="24">
        <v>0</v>
      </c>
      <c r="AHD10" s="24">
        <f t="shared" si="859"/>
        <v>3</v>
      </c>
      <c r="AHE10" s="52">
        <f t="shared" si="108"/>
        <v>3.35345405767941E-2</v>
      </c>
      <c r="AHF10" s="24">
        <v>3</v>
      </c>
      <c r="AHG10" s="50">
        <f t="shared" si="860"/>
        <v>6.4543889845094668E-2</v>
      </c>
      <c r="AHH10" s="24">
        <v>0</v>
      </c>
      <c r="AHI10" s="50">
        <f t="shared" si="861"/>
        <v>0</v>
      </c>
      <c r="AHJ10" s="24">
        <v>0</v>
      </c>
      <c r="AHK10" s="141">
        <f t="shared" si="862"/>
        <v>3</v>
      </c>
      <c r="AHL10" s="52">
        <f t="shared" si="863"/>
        <v>3.3590863285186429E-2</v>
      </c>
      <c r="AHM10" s="24">
        <v>3</v>
      </c>
      <c r="AHN10" s="50">
        <f t="shared" si="864"/>
        <v>6.4780824875836751E-2</v>
      </c>
      <c r="AHO10" s="24">
        <v>0</v>
      </c>
      <c r="AHP10" s="50">
        <f t="shared" si="865"/>
        <v>0</v>
      </c>
      <c r="AHQ10" s="24">
        <v>0</v>
      </c>
      <c r="AHR10" s="24">
        <f t="shared" si="866"/>
        <v>3</v>
      </c>
      <c r="AHS10" s="52">
        <f t="shared" si="109"/>
        <v>3.3696506795462204E-2</v>
      </c>
      <c r="AHT10" s="24">
        <v>3</v>
      </c>
      <c r="AHU10" s="50">
        <f t="shared" si="867"/>
        <v>6.5061808718282377E-2</v>
      </c>
      <c r="AHV10" s="24">
        <v>0</v>
      </c>
      <c r="AHW10" s="50">
        <f t="shared" si="868"/>
        <v>0</v>
      </c>
      <c r="AHX10" s="24">
        <v>0</v>
      </c>
      <c r="AHY10" s="24">
        <f t="shared" si="869"/>
        <v>3</v>
      </c>
      <c r="AHZ10" s="52">
        <f t="shared" si="110"/>
        <v>3.3825684970120645E-2</v>
      </c>
      <c r="AIA10" s="24">
        <v>3</v>
      </c>
      <c r="AIB10" s="50">
        <f t="shared" si="870"/>
        <v>6.531678641410843E-2</v>
      </c>
      <c r="AIC10" s="24">
        <v>0</v>
      </c>
      <c r="AID10" s="50">
        <f t="shared" si="871"/>
        <v>0</v>
      </c>
      <c r="AIE10" s="24">
        <v>0</v>
      </c>
      <c r="AIF10" s="24">
        <f t="shared" si="872"/>
        <v>3</v>
      </c>
      <c r="AIG10" s="52">
        <f t="shared" si="111"/>
        <v>3.3952014486192852E-2</v>
      </c>
      <c r="AIH10" s="24">
        <v>3</v>
      </c>
      <c r="AII10" s="50">
        <f t="shared" si="873"/>
        <v>6.5459306131355019E-2</v>
      </c>
      <c r="AIJ10" s="24">
        <v>0</v>
      </c>
      <c r="AIK10" s="50">
        <f t="shared" si="874"/>
        <v>0</v>
      </c>
      <c r="AIL10" s="24">
        <v>0</v>
      </c>
      <c r="AIM10" s="24">
        <f t="shared" si="875"/>
        <v>3</v>
      </c>
      <c r="AIN10" s="52">
        <f t="shared" si="112"/>
        <v>3.4017462297312624E-2</v>
      </c>
      <c r="AIO10" s="24">
        <v>3</v>
      </c>
      <c r="AIP10" s="50">
        <f t="shared" si="876"/>
        <v>6.56024491581019E-2</v>
      </c>
      <c r="AIQ10" s="24">
        <v>0</v>
      </c>
      <c r="AIR10" s="50">
        <f t="shared" si="877"/>
        <v>0</v>
      </c>
      <c r="AIS10" s="24">
        <v>0</v>
      </c>
      <c r="AIT10" s="24">
        <f t="shared" si="878"/>
        <v>3</v>
      </c>
      <c r="AIU10" s="52">
        <f t="shared" si="113"/>
        <v>3.4087035564140444E-2</v>
      </c>
      <c r="AIV10" s="24">
        <v>3</v>
      </c>
      <c r="AIW10" s="50">
        <f t="shared" si="879"/>
        <v>6.5688635865995187E-2</v>
      </c>
      <c r="AIX10" s="24">
        <v>0</v>
      </c>
      <c r="AIY10" s="50">
        <f t="shared" si="880"/>
        <v>0</v>
      </c>
      <c r="AIZ10" s="24">
        <v>0</v>
      </c>
      <c r="AJA10" s="24">
        <f t="shared" si="881"/>
        <v>3</v>
      </c>
      <c r="AJB10" s="52">
        <f t="shared" si="114"/>
        <v>3.413357606098532E-2</v>
      </c>
      <c r="AJC10" s="24">
        <v>3</v>
      </c>
      <c r="AJD10" s="50">
        <f t="shared" si="882"/>
        <v>6.599208095028597E-2</v>
      </c>
      <c r="AJE10" s="24">
        <v>0</v>
      </c>
      <c r="AJF10" s="50">
        <f t="shared" si="883"/>
        <v>0</v>
      </c>
      <c r="AJG10" s="24">
        <v>0</v>
      </c>
      <c r="AJH10" s="141">
        <f t="shared" si="884"/>
        <v>3</v>
      </c>
      <c r="AJI10" s="52">
        <f t="shared" si="885"/>
        <v>3.4285714285714287E-2</v>
      </c>
      <c r="AJJ10" s="24">
        <v>3</v>
      </c>
      <c r="AJK10" s="50">
        <f t="shared" si="886"/>
        <v>6.6312997347480099E-2</v>
      </c>
      <c r="AJL10" s="24">
        <v>0</v>
      </c>
      <c r="AJM10" s="50">
        <f t="shared" si="887"/>
        <v>0</v>
      </c>
      <c r="AJN10" s="24">
        <v>0</v>
      </c>
      <c r="AJO10" s="24">
        <f t="shared" si="888"/>
        <v>3</v>
      </c>
      <c r="AJP10" s="52">
        <f t="shared" si="115"/>
        <v>3.4423407917383825E-2</v>
      </c>
      <c r="AJQ10" s="24">
        <v>3</v>
      </c>
      <c r="AJR10" s="50">
        <f t="shared" si="889"/>
        <v>6.6445182724252497E-2</v>
      </c>
      <c r="AJS10" s="24">
        <v>0</v>
      </c>
      <c r="AJT10" s="50">
        <f t="shared" si="890"/>
        <v>0</v>
      </c>
      <c r="AJU10" s="24">
        <v>0</v>
      </c>
      <c r="AJV10" s="24">
        <f t="shared" si="891"/>
        <v>3</v>
      </c>
      <c r="AJW10" s="52">
        <f t="shared" si="116"/>
        <v>3.450655624568668E-2</v>
      </c>
      <c r="AJX10" s="24">
        <v>3</v>
      </c>
      <c r="AJY10" s="50">
        <f t="shared" si="892"/>
        <v>6.6651855143301492E-2</v>
      </c>
      <c r="AJZ10" s="24">
        <v>0</v>
      </c>
      <c r="AKA10" s="50">
        <f t="shared" si="893"/>
        <v>0</v>
      </c>
      <c r="AKB10" s="24">
        <v>0</v>
      </c>
      <c r="AKC10" s="24">
        <f t="shared" si="894"/>
        <v>3</v>
      </c>
      <c r="AKD10" s="52">
        <f t="shared" si="117"/>
        <v>3.460207612456747E-2</v>
      </c>
      <c r="AKE10" s="24">
        <v>3</v>
      </c>
      <c r="AKF10" s="50">
        <f t="shared" si="895"/>
        <v>6.6815144766146986E-2</v>
      </c>
      <c r="AKG10" s="24">
        <v>0</v>
      </c>
      <c r="AKH10" s="50">
        <f t="shared" si="896"/>
        <v>0</v>
      </c>
      <c r="AKI10" s="24">
        <v>0</v>
      </c>
      <c r="AKJ10" s="24">
        <f t="shared" si="897"/>
        <v>3</v>
      </c>
      <c r="AKK10" s="52">
        <f t="shared" si="118"/>
        <v>3.4666050381326557E-2</v>
      </c>
      <c r="AKL10" s="24">
        <v>3</v>
      </c>
      <c r="AKM10" s="50">
        <f t="shared" si="898"/>
        <v>6.6979236436704614E-2</v>
      </c>
      <c r="AKN10" s="24">
        <v>0</v>
      </c>
      <c r="AKO10" s="50">
        <f t="shared" si="899"/>
        <v>0</v>
      </c>
      <c r="AKP10" s="24">
        <v>0</v>
      </c>
      <c r="AKQ10" s="24">
        <f t="shared" si="900"/>
        <v>3</v>
      </c>
      <c r="AKR10" s="52">
        <f t="shared" si="119"/>
        <v>3.4730261634637646E-2</v>
      </c>
      <c r="AKS10" s="24">
        <v>3</v>
      </c>
      <c r="AKT10" s="50">
        <f t="shared" si="901"/>
        <v>6.7129111658089061E-2</v>
      </c>
      <c r="AKU10" s="24">
        <v>0</v>
      </c>
      <c r="AKV10" s="50">
        <f t="shared" si="902"/>
        <v>0</v>
      </c>
      <c r="AKW10" s="24">
        <v>0</v>
      </c>
      <c r="AKX10" s="24">
        <f t="shared" si="903"/>
        <v>3</v>
      </c>
      <c r="AKY10" s="52">
        <f t="shared" si="120"/>
        <v>3.4810860988628449E-2</v>
      </c>
      <c r="AKZ10" s="24">
        <v>3</v>
      </c>
      <c r="ALA10" s="50">
        <f t="shared" si="904"/>
        <v>6.7309849674669062E-2</v>
      </c>
      <c r="ALB10" s="24">
        <v>0</v>
      </c>
      <c r="ALC10" s="50">
        <f t="shared" si="905"/>
        <v>0</v>
      </c>
      <c r="ALD10" s="24">
        <v>0</v>
      </c>
      <c r="ALE10" s="141">
        <f t="shared" si="906"/>
        <v>3</v>
      </c>
      <c r="ALF10" s="52">
        <f t="shared" si="907"/>
        <v>3.4895893916482491E-2</v>
      </c>
      <c r="ALG10" s="24">
        <v>3</v>
      </c>
      <c r="ALH10" s="50">
        <f t="shared" si="908"/>
        <v>6.7385444743935319E-2</v>
      </c>
      <c r="ALI10" s="24">
        <v>0</v>
      </c>
      <c r="ALJ10" s="50">
        <f t="shared" si="909"/>
        <v>0</v>
      </c>
      <c r="ALK10" s="24">
        <v>0</v>
      </c>
      <c r="ALL10" s="24">
        <f t="shared" si="910"/>
        <v>3</v>
      </c>
      <c r="ALM10" s="52">
        <f t="shared" si="121"/>
        <v>3.494874184529357E-2</v>
      </c>
      <c r="ALN10" s="24">
        <v>3</v>
      </c>
      <c r="ALO10" s="50">
        <f t="shared" si="911"/>
        <v>6.7613252197430695E-2</v>
      </c>
      <c r="ALP10" s="24">
        <v>0</v>
      </c>
      <c r="ALQ10" s="50">
        <f t="shared" si="912"/>
        <v>0</v>
      </c>
      <c r="ALR10" s="24">
        <v>0</v>
      </c>
      <c r="ALS10" s="24">
        <f t="shared" si="913"/>
        <v>3</v>
      </c>
      <c r="ALT10" s="52">
        <f t="shared" si="122"/>
        <v>3.5038542396636299E-2</v>
      </c>
      <c r="ALU10" s="24">
        <v>3</v>
      </c>
      <c r="ALV10" s="50">
        <f t="shared" si="914"/>
        <v>6.7811934900542492E-2</v>
      </c>
      <c r="ALW10" s="24">
        <v>0</v>
      </c>
      <c r="ALX10" s="50">
        <f t="shared" si="915"/>
        <v>0</v>
      </c>
      <c r="ALY10" s="24">
        <v>0</v>
      </c>
      <c r="ALZ10" s="24">
        <f t="shared" si="916"/>
        <v>3</v>
      </c>
      <c r="AMA10" s="52">
        <f t="shared" si="123"/>
        <v>3.513291954561424E-2</v>
      </c>
      <c r="AMB10" s="24">
        <v>3</v>
      </c>
      <c r="AMC10" s="50">
        <f t="shared" si="917"/>
        <v>6.7873303167420809E-2</v>
      </c>
      <c r="AMD10" s="24">
        <v>0</v>
      </c>
      <c r="AME10" s="50">
        <f t="shared" si="918"/>
        <v>0</v>
      </c>
      <c r="AMF10" s="24">
        <v>0</v>
      </c>
      <c r="AMG10" s="24">
        <f t="shared" si="919"/>
        <v>3</v>
      </c>
      <c r="AMH10" s="52">
        <f t="shared" si="124"/>
        <v>3.5169988276670575E-2</v>
      </c>
      <c r="AMI10" s="24">
        <v>3</v>
      </c>
      <c r="AMJ10" s="50">
        <f t="shared" si="920"/>
        <v>6.801178871004307E-2</v>
      </c>
      <c r="AMK10" s="24">
        <v>0</v>
      </c>
      <c r="AML10" s="50">
        <f t="shared" si="921"/>
        <v>0</v>
      </c>
      <c r="AMM10" s="24">
        <v>0</v>
      </c>
      <c r="AMN10" s="24">
        <f t="shared" si="922"/>
        <v>3</v>
      </c>
      <c r="AMO10" s="52">
        <f t="shared" si="125"/>
        <v>3.521953510213665E-2</v>
      </c>
      <c r="AMP10" s="24">
        <v>3</v>
      </c>
      <c r="AMQ10" s="50">
        <f t="shared" si="923"/>
        <v>6.8212824010914053E-2</v>
      </c>
      <c r="AMR10" s="24">
        <v>0</v>
      </c>
      <c r="AMS10" s="50">
        <f t="shared" si="924"/>
        <v>0</v>
      </c>
      <c r="AMT10" s="24">
        <v>0</v>
      </c>
      <c r="AMU10" s="24">
        <f t="shared" si="925"/>
        <v>3</v>
      </c>
      <c r="AMV10" s="52">
        <f t="shared" si="126"/>
        <v>3.5323207347227124E-2</v>
      </c>
      <c r="AMW10" s="24">
        <v>2</v>
      </c>
      <c r="AMX10" s="50">
        <f t="shared" si="926"/>
        <v>4.5589240939138367E-2</v>
      </c>
      <c r="AMY10" s="24">
        <v>0</v>
      </c>
      <c r="AMZ10" s="50">
        <f t="shared" si="927"/>
        <v>0</v>
      </c>
      <c r="ANA10" s="24">
        <v>0</v>
      </c>
      <c r="ANB10" s="141">
        <f t="shared" si="928"/>
        <v>2</v>
      </c>
      <c r="ANC10" s="52">
        <f t="shared" si="929"/>
        <v>2.3604390416617493E-2</v>
      </c>
      <c r="AND10" s="24">
        <v>2</v>
      </c>
      <c r="ANE10" s="50">
        <f t="shared" si="930"/>
        <v>4.5682960255824578E-2</v>
      </c>
      <c r="ANF10" s="24">
        <v>0</v>
      </c>
      <c r="ANG10" s="50">
        <f t="shared" si="931"/>
        <v>0</v>
      </c>
      <c r="ANH10" s="24">
        <v>0</v>
      </c>
      <c r="ANI10" s="24">
        <f t="shared" si="932"/>
        <v>2</v>
      </c>
      <c r="ANJ10" s="52">
        <f t="shared" si="127"/>
        <v>2.3651844843897825E-2</v>
      </c>
      <c r="ANK10" s="24">
        <v>2</v>
      </c>
      <c r="ANL10" s="50">
        <f t="shared" si="933"/>
        <v>4.5724737082761771E-2</v>
      </c>
      <c r="ANM10" s="24">
        <v>0</v>
      </c>
      <c r="ANN10" s="50">
        <f t="shared" si="934"/>
        <v>0</v>
      </c>
      <c r="ANO10" s="24">
        <v>0</v>
      </c>
      <c r="ANP10" s="24">
        <f t="shared" si="935"/>
        <v>2</v>
      </c>
      <c r="ANQ10" s="52">
        <f t="shared" si="128"/>
        <v>2.3685457129322598E-2</v>
      </c>
      <c r="ANR10" s="24">
        <v>2</v>
      </c>
      <c r="ANS10" s="50">
        <f t="shared" si="936"/>
        <v>4.5840018336007336E-2</v>
      </c>
      <c r="ANT10" s="24">
        <v>0</v>
      </c>
      <c r="ANU10" s="50">
        <f t="shared" si="937"/>
        <v>0</v>
      </c>
      <c r="ANV10" s="24">
        <v>0</v>
      </c>
      <c r="ANW10" s="24">
        <f t="shared" si="938"/>
        <v>2</v>
      </c>
      <c r="ANX10" s="52">
        <f t="shared" si="129"/>
        <v>2.3758612497030172E-2</v>
      </c>
      <c r="ANY10" s="24">
        <v>2</v>
      </c>
      <c r="ANZ10" s="50">
        <f t="shared" si="939"/>
        <v>4.598758335249483E-2</v>
      </c>
      <c r="AOA10" s="24">
        <v>0</v>
      </c>
      <c r="AOB10" s="50">
        <f t="shared" si="940"/>
        <v>0</v>
      </c>
      <c r="AOC10" s="24">
        <v>0</v>
      </c>
      <c r="AOD10" s="24">
        <f t="shared" si="941"/>
        <v>2</v>
      </c>
      <c r="AOE10" s="52">
        <f t="shared" si="130"/>
        <v>2.3818030248898416E-2</v>
      </c>
      <c r="AOF10" s="24">
        <v>2</v>
      </c>
      <c r="AOG10" s="50">
        <f t="shared" si="942"/>
        <v>4.6114825916532168E-2</v>
      </c>
      <c r="AOH10" s="24">
        <v>0</v>
      </c>
      <c r="AOI10" s="50">
        <f t="shared" si="943"/>
        <v>0</v>
      </c>
      <c r="AOJ10" s="24">
        <v>0</v>
      </c>
      <c r="AOK10" s="24">
        <f t="shared" si="944"/>
        <v>2</v>
      </c>
      <c r="AOL10" s="52">
        <f t="shared" si="131"/>
        <v>2.3872045834328001E-2</v>
      </c>
      <c r="AOM10" s="24">
        <v>2</v>
      </c>
      <c r="AON10" s="50">
        <f t="shared" si="945"/>
        <v>4.6189376443418015E-2</v>
      </c>
      <c r="AOO10" s="24">
        <v>0</v>
      </c>
      <c r="AOP10" s="50">
        <f t="shared" si="946"/>
        <v>0</v>
      </c>
      <c r="AOQ10" s="24">
        <v>0</v>
      </c>
      <c r="AOR10" s="24">
        <f t="shared" si="947"/>
        <v>2</v>
      </c>
      <c r="AOS10" s="52">
        <f t="shared" si="132"/>
        <v>2.3926306974518485E-2</v>
      </c>
      <c r="AOT10" s="24">
        <v>2</v>
      </c>
      <c r="AOU10" s="50">
        <f t="shared" si="948"/>
        <v>4.6317739694302917E-2</v>
      </c>
      <c r="AOV10" s="24">
        <v>0</v>
      </c>
      <c r="AOW10" s="50">
        <f t="shared" si="949"/>
        <v>0</v>
      </c>
      <c r="AOX10" s="24">
        <v>0</v>
      </c>
      <c r="AOY10" s="141">
        <f t="shared" si="950"/>
        <v>2</v>
      </c>
      <c r="AOZ10" s="52">
        <f t="shared" si="951"/>
        <v>2.3989444644356483E-2</v>
      </c>
      <c r="APA10" s="24">
        <v>2</v>
      </c>
      <c r="APB10" s="50">
        <f t="shared" si="952"/>
        <v>4.6425255338904362E-2</v>
      </c>
      <c r="APC10" s="24">
        <v>0</v>
      </c>
      <c r="APD10" s="50">
        <f t="shared" si="953"/>
        <v>0</v>
      </c>
      <c r="APE10" s="24">
        <v>0</v>
      </c>
      <c r="APF10" s="24">
        <f t="shared" si="954"/>
        <v>2</v>
      </c>
      <c r="APG10" s="52">
        <f t="shared" si="133"/>
        <v>2.4041351123933165E-2</v>
      </c>
      <c r="APH10" s="24">
        <v>2</v>
      </c>
      <c r="API10" s="50">
        <f t="shared" si="955"/>
        <v>4.6598322460391424E-2</v>
      </c>
      <c r="APJ10" s="24">
        <v>0</v>
      </c>
      <c r="APK10" s="50">
        <f t="shared" si="956"/>
        <v>0</v>
      </c>
      <c r="APL10" s="24">
        <v>0</v>
      </c>
      <c r="APM10" s="24">
        <f t="shared" si="957"/>
        <v>2</v>
      </c>
      <c r="APN10" s="52">
        <f t="shared" si="134"/>
        <v>2.4122542515981185E-2</v>
      </c>
      <c r="APO10" s="24">
        <v>2</v>
      </c>
      <c r="APP10" s="50">
        <f t="shared" si="958"/>
        <v>4.6783625730994156E-2</v>
      </c>
      <c r="APQ10" s="24">
        <v>0</v>
      </c>
      <c r="APR10" s="50">
        <f t="shared" si="959"/>
        <v>0</v>
      </c>
      <c r="APS10" s="24">
        <v>0</v>
      </c>
      <c r="APT10" s="24">
        <f t="shared" si="960"/>
        <v>2</v>
      </c>
      <c r="APU10" s="52">
        <f t="shared" si="135"/>
        <v>2.42160067804819E-2</v>
      </c>
      <c r="APV10" s="24">
        <v>2</v>
      </c>
      <c r="APW10" s="50">
        <f t="shared" si="961"/>
        <v>4.682744088035589E-2</v>
      </c>
      <c r="APX10" s="24">
        <v>0</v>
      </c>
      <c r="APY10" s="50">
        <f t="shared" si="962"/>
        <v>0</v>
      </c>
      <c r="APZ10" s="24">
        <v>0</v>
      </c>
      <c r="AQA10" s="24">
        <f t="shared" si="963"/>
        <v>2</v>
      </c>
      <c r="AQB10" s="52">
        <f t="shared" si="136"/>
        <v>2.4248302618816685E-2</v>
      </c>
      <c r="AQC10" s="24">
        <v>2</v>
      </c>
      <c r="AQD10" s="50">
        <f t="shared" si="964"/>
        <v>4.6893317702227433E-2</v>
      </c>
      <c r="AQE10" s="24">
        <v>0</v>
      </c>
      <c r="AQF10" s="50">
        <f t="shared" si="965"/>
        <v>0</v>
      </c>
      <c r="AQG10" s="24">
        <v>0</v>
      </c>
      <c r="AQH10" s="24">
        <f t="shared" si="966"/>
        <v>2</v>
      </c>
      <c r="AQI10" s="52">
        <f t="shared" si="137"/>
        <v>2.4283632831471585E-2</v>
      </c>
      <c r="AQJ10" s="24">
        <v>2</v>
      </c>
      <c r="AQK10" s="50">
        <f t="shared" si="967"/>
        <v>4.7058823529411764E-2</v>
      </c>
      <c r="AQL10" s="24">
        <v>0</v>
      </c>
      <c r="AQM10" s="50">
        <f t="shared" si="968"/>
        <v>0</v>
      </c>
      <c r="AQN10" s="24">
        <v>0</v>
      </c>
      <c r="AQO10" s="24">
        <f t="shared" si="969"/>
        <v>2</v>
      </c>
      <c r="AQP10" s="52">
        <f t="shared" si="138"/>
        <v>2.4351637647631801E-2</v>
      </c>
      <c r="AQQ10" s="24">
        <v>2</v>
      </c>
      <c r="AQR10" s="50">
        <f t="shared" si="970"/>
        <v>4.7203209818267637E-2</v>
      </c>
      <c r="AQS10" s="24">
        <v>0</v>
      </c>
      <c r="AQT10" s="50">
        <f t="shared" si="971"/>
        <v>0</v>
      </c>
      <c r="AQU10" s="24">
        <v>0</v>
      </c>
      <c r="AQV10" s="141">
        <f t="shared" si="972"/>
        <v>2</v>
      </c>
      <c r="AQW10" s="52">
        <f t="shared" si="973"/>
        <v>2.442897276169537E-2</v>
      </c>
      <c r="AQX10" s="24">
        <v>2</v>
      </c>
      <c r="AQY10" s="50">
        <f t="shared" si="974"/>
        <v>4.7314880529926662E-2</v>
      </c>
      <c r="AQZ10" s="24">
        <v>0</v>
      </c>
      <c r="ARA10" s="50">
        <f t="shared" si="975"/>
        <v>0</v>
      </c>
      <c r="ARB10" s="24">
        <v>0</v>
      </c>
      <c r="ARC10" s="24">
        <f t="shared" si="976"/>
        <v>2</v>
      </c>
      <c r="ARD10" s="52">
        <f t="shared" si="139"/>
        <v>2.4479804161566709E-2</v>
      </c>
      <c r="ARE10" s="24">
        <v>2</v>
      </c>
      <c r="ARF10" s="50">
        <f t="shared" si="977"/>
        <v>4.7494656851104253E-2</v>
      </c>
      <c r="ARG10" s="24">
        <v>0</v>
      </c>
      <c r="ARH10" s="50">
        <f t="shared" si="978"/>
        <v>0</v>
      </c>
      <c r="ARI10" s="24">
        <v>0</v>
      </c>
      <c r="ARJ10" s="24">
        <f t="shared" si="979"/>
        <v>2</v>
      </c>
      <c r="ARK10" s="52">
        <f t="shared" si="140"/>
        <v>2.4597220514081912E-2</v>
      </c>
      <c r="ARL10" s="24">
        <v>2</v>
      </c>
      <c r="ARM10" s="50">
        <f t="shared" si="980"/>
        <v>4.7664442326024785E-2</v>
      </c>
      <c r="ARN10" s="24">
        <v>0</v>
      </c>
      <c r="ARO10" s="50">
        <f t="shared" si="981"/>
        <v>0</v>
      </c>
      <c r="ARP10" s="24">
        <v>0</v>
      </c>
      <c r="ARQ10" s="24">
        <f t="shared" si="982"/>
        <v>2</v>
      </c>
      <c r="ARR10" s="52">
        <f t="shared" si="141"/>
        <v>2.4679170779861793E-2</v>
      </c>
      <c r="ARS10" s="24">
        <v>2</v>
      </c>
      <c r="ART10" s="50">
        <f t="shared" si="983"/>
        <v>4.7778308647873864E-2</v>
      </c>
      <c r="ARU10" s="24">
        <v>0</v>
      </c>
      <c r="ARV10" s="50">
        <f t="shared" si="984"/>
        <v>0</v>
      </c>
      <c r="ARW10" s="24">
        <v>0</v>
      </c>
      <c r="ARX10" s="24">
        <f t="shared" si="985"/>
        <v>2</v>
      </c>
      <c r="ARY10" s="52">
        <f t="shared" si="142"/>
        <v>2.4721878862793575E-2</v>
      </c>
      <c r="ARZ10" s="24">
        <v>2</v>
      </c>
      <c r="ASA10" s="50">
        <f t="shared" si="986"/>
        <v>4.7778308647873864E-2</v>
      </c>
      <c r="ASB10" s="24">
        <v>0</v>
      </c>
      <c r="ASC10" s="50">
        <f t="shared" si="987"/>
        <v>0</v>
      </c>
      <c r="ASD10" s="24">
        <v>0</v>
      </c>
      <c r="ASE10" s="24">
        <f t="shared" si="988"/>
        <v>2</v>
      </c>
      <c r="ASF10" s="52">
        <f t="shared" si="143"/>
        <v>2.4721878862793575E-2</v>
      </c>
      <c r="ASG10" s="24">
        <v>2</v>
      </c>
      <c r="ASH10" s="50">
        <f t="shared" si="989"/>
        <v>4.8007681228996638E-2</v>
      </c>
      <c r="ASI10" s="24">
        <v>0</v>
      </c>
      <c r="ASJ10" s="50">
        <f t="shared" si="990"/>
        <v>0</v>
      </c>
      <c r="ASK10" s="24">
        <v>0</v>
      </c>
      <c r="ASL10" s="24">
        <f t="shared" si="991"/>
        <v>2</v>
      </c>
      <c r="ASM10" s="52">
        <f t="shared" si="144"/>
        <v>2.4826216484607744E-2</v>
      </c>
      <c r="ASN10" s="24">
        <v>2</v>
      </c>
      <c r="ASO10" s="50">
        <f t="shared" si="992"/>
        <v>4.8169556840077073E-2</v>
      </c>
      <c r="ASP10" s="24">
        <v>0</v>
      </c>
      <c r="ASQ10" s="50">
        <f t="shared" si="993"/>
        <v>0</v>
      </c>
      <c r="ASR10" s="24">
        <v>0</v>
      </c>
      <c r="ASS10" s="141">
        <f t="shared" si="994"/>
        <v>2</v>
      </c>
      <c r="AST10" s="52">
        <f t="shared" si="995"/>
        <v>2.4946987651241113E-2</v>
      </c>
      <c r="ASU10" s="24">
        <v>2</v>
      </c>
      <c r="ASV10" s="50">
        <f t="shared" si="996"/>
        <v>4.8355899419729211E-2</v>
      </c>
      <c r="ASW10" s="24">
        <v>0</v>
      </c>
      <c r="ASX10" s="50">
        <f t="shared" si="997"/>
        <v>0</v>
      </c>
      <c r="ASY10" s="24">
        <v>0</v>
      </c>
      <c r="ASZ10" s="24">
        <f t="shared" si="998"/>
        <v>2</v>
      </c>
      <c r="ATA10" s="52">
        <f t="shared" si="145"/>
        <v>2.5043826696719257E-2</v>
      </c>
      <c r="ATB10" s="24">
        <v>2</v>
      </c>
      <c r="ATC10" s="50">
        <f t="shared" si="999"/>
        <v>4.8579062424095217E-2</v>
      </c>
      <c r="ATD10" s="24">
        <v>0</v>
      </c>
      <c r="ATE10" s="50">
        <f t="shared" si="1000"/>
        <v>0</v>
      </c>
      <c r="ATF10" s="24">
        <v>0</v>
      </c>
      <c r="ATG10" s="24">
        <f t="shared" si="1001"/>
        <v>2</v>
      </c>
      <c r="ATH10" s="52">
        <f t="shared" si="146"/>
        <v>2.5176233635448138E-2</v>
      </c>
      <c r="ATI10" s="24">
        <v>2</v>
      </c>
      <c r="ATJ10" s="50">
        <f t="shared" si="1002"/>
        <v>4.878048780487805E-2</v>
      </c>
      <c r="ATK10" s="24">
        <v>0</v>
      </c>
      <c r="ATL10" s="50">
        <f t="shared" si="1003"/>
        <v>0</v>
      </c>
      <c r="ATM10" s="24">
        <v>0</v>
      </c>
      <c r="ATN10" s="24">
        <f t="shared" si="1004"/>
        <v>2</v>
      </c>
      <c r="ATO10" s="52">
        <f t="shared" si="147"/>
        <v>2.5290844714213456E-2</v>
      </c>
      <c r="ATP10" s="24">
        <v>2</v>
      </c>
      <c r="ATQ10" s="50">
        <f t="shared" si="1005"/>
        <v>4.889975550122249E-2</v>
      </c>
      <c r="ATR10" s="24">
        <v>0</v>
      </c>
      <c r="ATS10" s="50">
        <f t="shared" si="1006"/>
        <v>0</v>
      </c>
      <c r="ATT10" s="24">
        <v>0</v>
      </c>
      <c r="ATU10" s="24">
        <f t="shared" si="1007"/>
        <v>2</v>
      </c>
      <c r="ATV10" s="52">
        <f t="shared" si="148"/>
        <v>2.5358184354000255E-2</v>
      </c>
      <c r="ATW10" s="24">
        <v>2</v>
      </c>
      <c r="ATX10" s="50">
        <f t="shared" si="1008"/>
        <v>4.9067713444553483E-2</v>
      </c>
      <c r="ATY10" s="24">
        <v>0</v>
      </c>
      <c r="ATZ10" s="50">
        <f t="shared" si="1009"/>
        <v>0</v>
      </c>
      <c r="AUA10" s="24">
        <v>0</v>
      </c>
      <c r="AUB10" s="24">
        <f t="shared" si="1010"/>
        <v>2</v>
      </c>
      <c r="AUC10" s="52">
        <f t="shared" si="149"/>
        <v>2.5435584382551189E-2</v>
      </c>
      <c r="AUD10" s="24">
        <v>2</v>
      </c>
      <c r="AUE10" s="50">
        <f t="shared" si="1011"/>
        <v>4.9236829148202862E-2</v>
      </c>
      <c r="AUF10" s="24">
        <v>0</v>
      </c>
      <c r="AUG10" s="50">
        <f t="shared" si="1012"/>
        <v>0</v>
      </c>
      <c r="AUH10" s="24">
        <v>0</v>
      </c>
      <c r="AUI10" s="24">
        <f t="shared" si="1013"/>
        <v>2</v>
      </c>
      <c r="AUJ10" s="52">
        <f t="shared" si="150"/>
        <v>2.5513458349279247E-2</v>
      </c>
      <c r="AUK10" s="24">
        <v>2</v>
      </c>
      <c r="AUL10" s="50">
        <f t="shared" si="1014"/>
        <v>4.9431537320810674E-2</v>
      </c>
      <c r="AUM10" s="24">
        <v>0</v>
      </c>
      <c r="AUN10" s="50">
        <f t="shared" si="1015"/>
        <v>0</v>
      </c>
      <c r="AUO10" s="24">
        <v>0</v>
      </c>
      <c r="AUP10" s="141">
        <f t="shared" si="1016"/>
        <v>2</v>
      </c>
      <c r="AUQ10" s="52">
        <f t="shared" si="1017"/>
        <v>2.563116749967961E-2</v>
      </c>
      <c r="AUR10" s="24">
        <v>2</v>
      </c>
      <c r="AUS10" s="50">
        <f t="shared" si="1018"/>
        <v>4.9776007964161276E-2</v>
      </c>
      <c r="AUT10" s="24">
        <v>0</v>
      </c>
      <c r="AUU10" s="50">
        <f t="shared" si="1019"/>
        <v>0</v>
      </c>
      <c r="AUV10" s="24">
        <v>0</v>
      </c>
      <c r="AUW10" s="24">
        <f t="shared" si="1020"/>
        <v>2</v>
      </c>
      <c r="AUX10" s="52">
        <f t="shared" si="151"/>
        <v>2.5789813023855579E-2</v>
      </c>
      <c r="AUY10" s="24">
        <v>2</v>
      </c>
      <c r="AUZ10" s="50">
        <f t="shared" si="1021"/>
        <v>5.0025012506253123E-2</v>
      </c>
      <c r="AVA10" s="24">
        <v>0</v>
      </c>
      <c r="AVB10" s="50">
        <f t="shared" si="1022"/>
        <v>0</v>
      </c>
      <c r="AVC10" s="24">
        <v>0</v>
      </c>
      <c r="AVD10" s="24">
        <f t="shared" si="1023"/>
        <v>2</v>
      </c>
      <c r="AVE10" s="52">
        <f t="shared" si="152"/>
        <v>2.5933609958506226E-2</v>
      </c>
      <c r="AVF10" s="24">
        <v>2</v>
      </c>
      <c r="AVG10" s="50">
        <f t="shared" si="1024"/>
        <v>5.0251256281407038E-2</v>
      </c>
      <c r="AVH10" s="24">
        <v>0</v>
      </c>
      <c r="AVI10" s="50">
        <f t="shared" si="1025"/>
        <v>0</v>
      </c>
      <c r="AVJ10" s="24">
        <v>0</v>
      </c>
      <c r="AVK10" s="24">
        <f t="shared" si="1026"/>
        <v>2</v>
      </c>
      <c r="AVL10" s="52">
        <f t="shared" si="153"/>
        <v>2.6126714565643371E-2</v>
      </c>
      <c r="AVM10" s="24">
        <v>2</v>
      </c>
      <c r="AVN10" s="50">
        <f t="shared" si="1027"/>
        <v>5.0352467270896276E-2</v>
      </c>
      <c r="AVO10" s="24">
        <v>0</v>
      </c>
      <c r="AVP10" s="50">
        <f t="shared" si="1028"/>
        <v>0</v>
      </c>
      <c r="AVQ10" s="24">
        <v>0</v>
      </c>
      <c r="AVR10" s="24">
        <f t="shared" si="1029"/>
        <v>2</v>
      </c>
      <c r="AVS10" s="52">
        <f t="shared" si="154"/>
        <v>2.6174584478471406E-2</v>
      </c>
      <c r="AVT10" s="24">
        <v>2</v>
      </c>
      <c r="AVU10" s="50">
        <f t="shared" si="1030"/>
        <v>5.0530570995452252E-2</v>
      </c>
      <c r="AVV10" s="24">
        <v>0</v>
      </c>
      <c r="AVW10" s="50">
        <f t="shared" si="1031"/>
        <v>0</v>
      </c>
      <c r="AVX10" s="24">
        <v>0</v>
      </c>
      <c r="AVY10" s="24">
        <f t="shared" si="1032"/>
        <v>2</v>
      </c>
      <c r="AVZ10" s="52">
        <f t="shared" si="155"/>
        <v>2.6246719160104987E-2</v>
      </c>
      <c r="AWA10" s="24">
        <v>2</v>
      </c>
      <c r="AWB10" s="50">
        <f t="shared" si="1033"/>
        <v>5.0838840874428061E-2</v>
      </c>
      <c r="AWC10" s="24">
        <v>0</v>
      </c>
      <c r="AWD10" s="50">
        <f t="shared" si="1034"/>
        <v>0</v>
      </c>
      <c r="AWE10" s="24">
        <v>0</v>
      </c>
      <c r="AWF10" s="24">
        <f t="shared" si="1035"/>
        <v>2</v>
      </c>
      <c r="AWG10" s="52">
        <f t="shared" si="156"/>
        <v>2.6434047052603753E-2</v>
      </c>
      <c r="AWH10" s="24">
        <v>2</v>
      </c>
      <c r="AWI10" s="50">
        <f t="shared" si="1036"/>
        <v>5.1007396072430503E-2</v>
      </c>
      <c r="AWJ10" s="24">
        <v>0</v>
      </c>
      <c r="AWK10" s="50">
        <f t="shared" si="1037"/>
        <v>0</v>
      </c>
      <c r="AWL10" s="24">
        <v>0</v>
      </c>
      <c r="AWM10" s="141">
        <f t="shared" si="1038"/>
        <v>2</v>
      </c>
      <c r="AWN10" s="52">
        <f t="shared" si="1039"/>
        <v>2.6585138907350789E-2</v>
      </c>
      <c r="AWO10" s="24">
        <v>2</v>
      </c>
      <c r="AWP10" s="50">
        <f t="shared" si="1040"/>
        <v>5.1255766273705788E-2</v>
      </c>
      <c r="AWQ10" s="24">
        <v>0</v>
      </c>
      <c r="AWR10" s="50">
        <f t="shared" si="1041"/>
        <v>0</v>
      </c>
      <c r="AWS10" s="24">
        <v>0</v>
      </c>
      <c r="AWT10" s="24">
        <f t="shared" si="1042"/>
        <v>2</v>
      </c>
      <c r="AWU10" s="52">
        <f t="shared" si="157"/>
        <v>2.6759432700026758E-2</v>
      </c>
      <c r="AWV10" s="24">
        <v>2</v>
      </c>
      <c r="AWW10" s="50">
        <f t="shared" si="1043"/>
        <v>5.159958720330237E-2</v>
      </c>
      <c r="AWX10" s="24">
        <v>0</v>
      </c>
      <c r="AWY10" s="50">
        <f t="shared" si="1044"/>
        <v>0</v>
      </c>
      <c r="AWZ10" s="24">
        <v>0</v>
      </c>
      <c r="AXA10" s="24">
        <f t="shared" si="1045"/>
        <v>2</v>
      </c>
      <c r="AXB10" s="52">
        <f t="shared" si="158"/>
        <v>2.6932399676811204E-2</v>
      </c>
      <c r="AXC10" s="24">
        <v>2</v>
      </c>
      <c r="AXD10" s="50">
        <f t="shared" si="1046"/>
        <v>5.2042674993494666E-2</v>
      </c>
      <c r="AXE10" s="24">
        <v>0</v>
      </c>
      <c r="AXF10" s="50">
        <f t="shared" si="1047"/>
        <v>0</v>
      </c>
      <c r="AXG10" s="24">
        <v>0</v>
      </c>
      <c r="AXH10" s="24">
        <f t="shared" si="1048"/>
        <v>2</v>
      </c>
      <c r="AXI10" s="52">
        <f t="shared" si="159"/>
        <v>2.7159152634437803E-2</v>
      </c>
      <c r="AXJ10" s="24">
        <v>2</v>
      </c>
      <c r="AXK10" s="50">
        <f t="shared" si="1049"/>
        <v>5.2301255230125521E-2</v>
      </c>
      <c r="AXL10" s="24">
        <v>0</v>
      </c>
      <c r="AXM10" s="50">
        <f t="shared" si="1050"/>
        <v>0</v>
      </c>
      <c r="AXN10" s="24">
        <v>0</v>
      </c>
      <c r="AXO10" s="24">
        <f t="shared" si="1051"/>
        <v>2</v>
      </c>
      <c r="AXP10" s="52">
        <f t="shared" si="160"/>
        <v>2.7318672312525608E-2</v>
      </c>
      <c r="AXQ10" s="24">
        <v>2</v>
      </c>
      <c r="AXR10" s="50">
        <f t="shared" si="1052"/>
        <v>5.2534804307853955E-2</v>
      </c>
      <c r="AXS10" s="24">
        <v>0</v>
      </c>
      <c r="AXT10" s="50">
        <f t="shared" si="1053"/>
        <v>0</v>
      </c>
      <c r="AXU10" s="24">
        <v>0</v>
      </c>
      <c r="AXV10" s="24">
        <f t="shared" si="1054"/>
        <v>2</v>
      </c>
      <c r="AXW10" s="52">
        <f t="shared" si="161"/>
        <v>2.7427317608337907E-2</v>
      </c>
      <c r="AXX10" s="24">
        <v>2</v>
      </c>
      <c r="AXY10" s="50">
        <f t="shared" si="1055"/>
        <v>5.2966101694915252E-2</v>
      </c>
      <c r="AXZ10" s="24">
        <v>0</v>
      </c>
      <c r="AYA10" s="50">
        <f t="shared" si="1056"/>
        <v>0</v>
      </c>
      <c r="AYB10" s="24">
        <v>0</v>
      </c>
      <c r="AYC10" s="24">
        <f t="shared" si="1057"/>
        <v>2</v>
      </c>
      <c r="AYD10" s="52">
        <f t="shared" si="162"/>
        <v>2.7651043826904465E-2</v>
      </c>
      <c r="AYE10" s="24">
        <v>2</v>
      </c>
      <c r="AYF10" s="50">
        <f t="shared" si="1058"/>
        <v>5.3390282968499729E-2</v>
      </c>
      <c r="AYG10" s="24">
        <v>0</v>
      </c>
      <c r="AYH10" s="50">
        <f t="shared" si="1059"/>
        <v>0</v>
      </c>
      <c r="AYI10" s="24">
        <v>0</v>
      </c>
      <c r="AYJ10" s="141">
        <f t="shared" si="1060"/>
        <v>2</v>
      </c>
      <c r="AYK10" s="52">
        <f t="shared" si="1061"/>
        <v>2.7897893709024967E-2</v>
      </c>
      <c r="AYL10" s="24">
        <v>2</v>
      </c>
      <c r="AYM10" s="50">
        <f t="shared" si="1062"/>
        <v>5.3648068669527899E-2</v>
      </c>
      <c r="AYN10" s="24">
        <v>0</v>
      </c>
      <c r="AYO10" s="50">
        <f t="shared" si="1063"/>
        <v>0</v>
      </c>
      <c r="AYP10" s="24">
        <v>0</v>
      </c>
      <c r="AYQ10" s="24">
        <f t="shared" si="1064"/>
        <v>2</v>
      </c>
      <c r="AYR10" s="52">
        <f t="shared" si="163"/>
        <v>2.8042624789680313E-2</v>
      </c>
      <c r="AYS10" s="24">
        <v>2</v>
      </c>
      <c r="AYT10" s="50">
        <f t="shared" si="1065"/>
        <v>5.4112554112554112E-2</v>
      </c>
      <c r="AYU10" s="24">
        <v>0</v>
      </c>
      <c r="AYV10" s="50">
        <f t="shared" si="1066"/>
        <v>0</v>
      </c>
      <c r="AYW10" s="24">
        <v>0</v>
      </c>
      <c r="AYX10" s="24">
        <f t="shared" si="1067"/>
        <v>2</v>
      </c>
      <c r="AYY10" s="52">
        <f t="shared" si="164"/>
        <v>2.82845424975251E-2</v>
      </c>
      <c r="AYZ10" s="24">
        <v>2</v>
      </c>
      <c r="AZA10" s="50">
        <f t="shared" si="1068"/>
        <v>5.4377379010331697E-2</v>
      </c>
      <c r="AZB10" s="24">
        <v>0</v>
      </c>
      <c r="AZC10" s="50">
        <f t="shared" si="1069"/>
        <v>0</v>
      </c>
      <c r="AZD10" s="24">
        <v>0</v>
      </c>
      <c r="AZE10" s="24">
        <f t="shared" si="1070"/>
        <v>2</v>
      </c>
      <c r="AZF10" s="52">
        <f t="shared" si="165"/>
        <v>2.8498147620404674E-2</v>
      </c>
      <c r="AZG10" s="24">
        <v>2</v>
      </c>
      <c r="AZH10" s="50">
        <f t="shared" si="1071"/>
        <v>5.4719562243502051E-2</v>
      </c>
      <c r="AZI10" s="24">
        <v>0</v>
      </c>
      <c r="AZJ10" s="50">
        <f t="shared" si="1072"/>
        <v>0</v>
      </c>
      <c r="AZK10" s="24">
        <v>0</v>
      </c>
      <c r="AZL10" s="24">
        <f t="shared" si="1073"/>
        <v>2</v>
      </c>
      <c r="AZM10" s="52">
        <f t="shared" si="166"/>
        <v>2.8719126938541069E-2</v>
      </c>
      <c r="AZN10" s="24">
        <v>2</v>
      </c>
      <c r="AZO10" s="50">
        <f t="shared" si="1074"/>
        <v>5.4869684499314134E-2</v>
      </c>
      <c r="AZP10" s="24">
        <v>0</v>
      </c>
      <c r="AZQ10" s="50">
        <f t="shared" si="1075"/>
        <v>0</v>
      </c>
      <c r="AZR10" s="24">
        <v>0</v>
      </c>
      <c r="AZS10" s="24">
        <f t="shared" si="1076"/>
        <v>2</v>
      </c>
      <c r="AZT10" s="52">
        <f t="shared" si="167"/>
        <v>2.8822596915982133E-2</v>
      </c>
      <c r="AZU10" s="24">
        <v>2</v>
      </c>
      <c r="AZV10" s="50">
        <f t="shared" si="1077"/>
        <v>5.5294442908487701E-2</v>
      </c>
      <c r="AZW10" s="24">
        <v>0</v>
      </c>
      <c r="AZX10" s="50">
        <f t="shared" si="1078"/>
        <v>0</v>
      </c>
      <c r="AZY10" s="24">
        <v>0</v>
      </c>
      <c r="AZZ10" s="24">
        <f t="shared" si="1079"/>
        <v>2</v>
      </c>
      <c r="BAA10" s="52">
        <f t="shared" si="168"/>
        <v>2.9036004645760744E-2</v>
      </c>
      <c r="BAB10" s="24">
        <v>2</v>
      </c>
      <c r="BAC10" s="50">
        <f t="shared" si="1080"/>
        <v>5.5772448410485224E-2</v>
      </c>
      <c r="BAD10" s="24">
        <v>0</v>
      </c>
      <c r="BAE10" s="50">
        <f t="shared" si="1081"/>
        <v>0</v>
      </c>
      <c r="BAF10" s="24">
        <v>0</v>
      </c>
      <c r="BAG10" s="141">
        <f t="shared" si="1082"/>
        <v>2</v>
      </c>
      <c r="BAH10" s="52">
        <f t="shared" si="1083"/>
        <v>2.9291154071470416E-2</v>
      </c>
      <c r="BAI10" s="24">
        <v>2</v>
      </c>
      <c r="BAJ10" s="50">
        <f t="shared" si="1084"/>
        <v>5.5975370836831795E-2</v>
      </c>
      <c r="BAK10" s="24">
        <v>0</v>
      </c>
      <c r="BAL10" s="50">
        <f t="shared" si="1085"/>
        <v>0</v>
      </c>
      <c r="BAM10" s="24">
        <v>0</v>
      </c>
      <c r="BAN10" s="24">
        <f t="shared" si="1086"/>
        <v>2</v>
      </c>
      <c r="BAO10" s="52">
        <f t="shared" si="169"/>
        <v>2.9450743631276689E-2</v>
      </c>
      <c r="BAP10" s="24">
        <v>2</v>
      </c>
      <c r="BAQ10" s="50">
        <f t="shared" si="1087"/>
        <v>5.6609114067364838E-2</v>
      </c>
      <c r="BAR10" s="24">
        <v>0</v>
      </c>
      <c r="BAS10" s="50">
        <f t="shared" si="1088"/>
        <v>0</v>
      </c>
      <c r="BAT10" s="24">
        <v>0</v>
      </c>
      <c r="BAU10" s="24">
        <f t="shared" si="1089"/>
        <v>2</v>
      </c>
      <c r="BAV10" s="52">
        <f t="shared" si="170"/>
        <v>2.9815146094215862E-2</v>
      </c>
      <c r="BAW10" s="24">
        <v>2</v>
      </c>
      <c r="BAX10" s="50">
        <f t="shared" si="1090"/>
        <v>5.7240984544934169E-2</v>
      </c>
      <c r="BAY10" s="24">
        <v>0</v>
      </c>
      <c r="BAZ10" s="50">
        <f t="shared" si="1091"/>
        <v>0</v>
      </c>
      <c r="BBA10" s="24">
        <v>0</v>
      </c>
      <c r="BBB10" s="24">
        <f t="shared" si="1092"/>
        <v>2</v>
      </c>
      <c r="BBC10" s="52">
        <f t="shared" si="171"/>
        <v>3.0143180105501127E-2</v>
      </c>
      <c r="BBD10" s="24">
        <v>2</v>
      </c>
      <c r="BBE10" s="50">
        <f t="shared" si="1093"/>
        <v>5.7339449541284407E-2</v>
      </c>
      <c r="BBF10" s="24">
        <v>0</v>
      </c>
      <c r="BBG10" s="50">
        <f t="shared" si="1094"/>
        <v>0</v>
      </c>
      <c r="BBH10" s="24">
        <v>0</v>
      </c>
      <c r="BBI10" s="24">
        <f t="shared" si="1095"/>
        <v>2</v>
      </c>
      <c r="BBJ10" s="52">
        <f t="shared" si="172"/>
        <v>3.022517757291824E-2</v>
      </c>
      <c r="BBK10" s="24">
        <v>2</v>
      </c>
      <c r="BBL10" s="50">
        <f t="shared" si="1096"/>
        <v>5.7653502450273855E-2</v>
      </c>
      <c r="BBM10" s="24">
        <v>0</v>
      </c>
      <c r="BBN10" s="50">
        <f t="shared" si="1097"/>
        <v>0</v>
      </c>
      <c r="BBO10" s="24">
        <v>0</v>
      </c>
      <c r="BBP10" s="24">
        <f t="shared" si="1098"/>
        <v>2</v>
      </c>
      <c r="BBQ10" s="52">
        <f t="shared" si="173"/>
        <v>3.0409001064315041E-2</v>
      </c>
      <c r="BBR10" s="24">
        <v>2</v>
      </c>
      <c r="BBS10" s="50">
        <f t="shared" si="1099"/>
        <v>5.8241118229470007E-2</v>
      </c>
      <c r="BBT10" s="24">
        <v>0</v>
      </c>
      <c r="BBU10" s="50">
        <f t="shared" si="1100"/>
        <v>0</v>
      </c>
      <c r="BBV10" s="24">
        <v>0</v>
      </c>
      <c r="BBW10" s="24">
        <f t="shared" si="1101"/>
        <v>2</v>
      </c>
      <c r="BBX10" s="52">
        <f t="shared" si="174"/>
        <v>3.0703101013202335E-2</v>
      </c>
      <c r="BBY10" s="24">
        <v>2</v>
      </c>
      <c r="BBZ10" s="50">
        <f t="shared" si="1102"/>
        <v>5.8806233460746836E-2</v>
      </c>
      <c r="BCA10" s="24">
        <v>0</v>
      </c>
      <c r="BCB10" s="50">
        <f t="shared" si="1103"/>
        <v>0</v>
      </c>
      <c r="BCC10" s="24">
        <v>0</v>
      </c>
      <c r="BCD10" s="141">
        <f t="shared" si="1104"/>
        <v>2</v>
      </c>
      <c r="BCE10" s="52">
        <f t="shared" si="1105"/>
        <v>3.0945381401825775E-2</v>
      </c>
      <c r="BCF10" s="24">
        <v>2</v>
      </c>
      <c r="BCG10" s="50">
        <f t="shared" si="1106"/>
        <v>5.9224163458691144E-2</v>
      </c>
      <c r="BCH10" s="24">
        <v>0</v>
      </c>
      <c r="BCI10" s="50">
        <f t="shared" si="1107"/>
        <v>0</v>
      </c>
      <c r="BCJ10" s="24">
        <v>0</v>
      </c>
      <c r="BCK10" s="24">
        <f t="shared" si="1108"/>
        <v>2</v>
      </c>
      <c r="BCL10" s="52">
        <f t="shared" si="175"/>
        <v>3.1167212092878292E-2</v>
      </c>
      <c r="BCM10" s="24">
        <v>2</v>
      </c>
      <c r="BCN10" s="50">
        <f t="shared" si="1109"/>
        <v>5.9826503140891413E-2</v>
      </c>
      <c r="BCO10" s="24">
        <v>0</v>
      </c>
      <c r="BCP10" s="50">
        <f t="shared" si="1110"/>
        <v>0</v>
      </c>
      <c r="BCQ10" s="24">
        <v>0</v>
      </c>
      <c r="BCR10" s="24">
        <f t="shared" si="1111"/>
        <v>2</v>
      </c>
      <c r="BCS10" s="52">
        <f t="shared" si="176"/>
        <v>3.1575623618566466E-2</v>
      </c>
      <c r="BCT10" s="24">
        <v>2</v>
      </c>
      <c r="BCU10" s="50">
        <f t="shared" si="1112"/>
        <v>6.0441220912662436E-2</v>
      </c>
      <c r="BCV10" s="24">
        <v>0</v>
      </c>
      <c r="BCW10" s="50">
        <f t="shared" si="1113"/>
        <v>0</v>
      </c>
      <c r="BCX10" s="24">
        <v>0</v>
      </c>
      <c r="BCY10" s="24">
        <f t="shared" si="1114"/>
        <v>2</v>
      </c>
      <c r="BCZ10" s="52">
        <f t="shared" si="177"/>
        <v>3.1964200095892598E-2</v>
      </c>
      <c r="BDA10" s="24">
        <v>2</v>
      </c>
      <c r="BDB10" s="50">
        <f t="shared" si="1115"/>
        <v>6.0808756460930376E-2</v>
      </c>
      <c r="BDC10" s="24">
        <v>0</v>
      </c>
      <c r="BDD10" s="50">
        <f t="shared" si="1116"/>
        <v>0</v>
      </c>
      <c r="BDE10" s="24">
        <v>0</v>
      </c>
      <c r="BDF10" s="24">
        <f t="shared" si="1117"/>
        <v>2</v>
      </c>
      <c r="BDG10" s="52">
        <f t="shared" si="178"/>
        <v>3.215434083601286E-2</v>
      </c>
      <c r="BDH10" s="24">
        <v>2</v>
      </c>
      <c r="BDI10" s="50">
        <f t="shared" si="1118"/>
        <v>6.12369871402327E-2</v>
      </c>
      <c r="BDJ10" s="24">
        <v>0</v>
      </c>
      <c r="BDK10" s="50">
        <f t="shared" si="1119"/>
        <v>0</v>
      </c>
      <c r="BDL10" s="24">
        <v>0</v>
      </c>
      <c r="BDM10" s="24">
        <f t="shared" si="1120"/>
        <v>2</v>
      </c>
      <c r="BDN10" s="52">
        <f t="shared" si="179"/>
        <v>3.2362459546925564E-2</v>
      </c>
      <c r="BDO10" s="24">
        <v>2</v>
      </c>
      <c r="BDP10" s="50">
        <f t="shared" si="1121"/>
        <v>6.1557402277623879E-2</v>
      </c>
      <c r="BDQ10" s="24">
        <v>0</v>
      </c>
      <c r="BDR10" s="50">
        <f t="shared" si="1122"/>
        <v>0</v>
      </c>
      <c r="BDS10" s="24">
        <v>0</v>
      </c>
      <c r="BDT10" s="24">
        <f t="shared" si="1123"/>
        <v>2</v>
      </c>
      <c r="BDU10" s="52">
        <f t="shared" si="180"/>
        <v>3.2573289902280131E-2</v>
      </c>
      <c r="BDV10" s="24">
        <v>2</v>
      </c>
      <c r="BDW10" s="50">
        <f t="shared" si="1124"/>
        <v>6.1957868649318466E-2</v>
      </c>
      <c r="BDX10" s="24">
        <v>0</v>
      </c>
      <c r="BDY10" s="50">
        <f t="shared" si="1125"/>
        <v>0</v>
      </c>
      <c r="BDZ10" s="24">
        <v>0</v>
      </c>
      <c r="BEA10" s="141">
        <f t="shared" si="1126"/>
        <v>2</v>
      </c>
      <c r="BEB10" s="52">
        <f t="shared" si="1127"/>
        <v>3.2813781788351107E-2</v>
      </c>
      <c r="BEC10" s="24">
        <v>2</v>
      </c>
      <c r="BED10" s="50">
        <f t="shared" si="1128"/>
        <v>6.2814070351758788E-2</v>
      </c>
      <c r="BEE10" s="24">
        <v>0</v>
      </c>
      <c r="BEF10" s="50">
        <f t="shared" si="1129"/>
        <v>0</v>
      </c>
      <c r="BEG10" s="24">
        <v>0</v>
      </c>
      <c r="BEH10" s="24">
        <f t="shared" si="1130"/>
        <v>2</v>
      </c>
      <c r="BEI10" s="52">
        <f t="shared" si="181"/>
        <v>3.3244680851063829E-2</v>
      </c>
      <c r="BEJ10" s="24">
        <v>2</v>
      </c>
      <c r="BEK10" s="50">
        <f t="shared" si="1131"/>
        <v>6.4246707356248003E-2</v>
      </c>
      <c r="BEL10" s="24">
        <v>0</v>
      </c>
      <c r="BEM10" s="50">
        <f t="shared" si="1132"/>
        <v>0</v>
      </c>
      <c r="BEN10" s="24">
        <v>0</v>
      </c>
      <c r="BEO10" s="24">
        <f t="shared" si="1133"/>
        <v>2</v>
      </c>
      <c r="BEP10" s="52">
        <f t="shared" si="182"/>
        <v>3.3996260411354749E-2</v>
      </c>
      <c r="BEQ10" s="24">
        <v>2</v>
      </c>
      <c r="BER10" s="50">
        <f t="shared" si="1134"/>
        <v>6.5082980800520662E-2</v>
      </c>
      <c r="BES10" s="24">
        <v>0</v>
      </c>
      <c r="BET10" s="50">
        <f t="shared" si="1135"/>
        <v>0</v>
      </c>
      <c r="BEU10" s="24">
        <v>0</v>
      </c>
      <c r="BEV10" s="24">
        <f t="shared" si="1136"/>
        <v>2</v>
      </c>
      <c r="BEW10" s="52">
        <f t="shared" si="183"/>
        <v>3.4500603760565809E-2</v>
      </c>
      <c r="BEX10" s="24">
        <v>2</v>
      </c>
      <c r="BEY10" s="50">
        <f t="shared" si="1137"/>
        <v>6.542361792607132E-2</v>
      </c>
      <c r="BEZ10" s="24">
        <v>0</v>
      </c>
      <c r="BFA10" s="50">
        <f t="shared" si="1138"/>
        <v>0</v>
      </c>
      <c r="BFB10" s="24">
        <v>0</v>
      </c>
      <c r="BFC10" s="24">
        <f t="shared" si="1139"/>
        <v>2</v>
      </c>
      <c r="BFD10" s="52">
        <f t="shared" si="184"/>
        <v>3.4722222222222224E-2</v>
      </c>
      <c r="BFE10" s="24">
        <v>2</v>
      </c>
      <c r="BFF10" s="50">
        <f t="shared" si="1140"/>
        <v>6.5767839526471555E-2</v>
      </c>
      <c r="BFG10" s="24">
        <v>0</v>
      </c>
      <c r="BFH10" s="50">
        <f t="shared" si="1141"/>
        <v>0</v>
      </c>
      <c r="BFI10" s="24">
        <v>0</v>
      </c>
      <c r="BFJ10" s="24">
        <f t="shared" si="1142"/>
        <v>2</v>
      </c>
      <c r="BFK10" s="52">
        <f t="shared" si="185"/>
        <v>3.4995625546806644E-2</v>
      </c>
      <c r="BFL10" s="24">
        <v>2</v>
      </c>
      <c r="BFM10" s="50">
        <f t="shared" si="1143"/>
        <v>6.6072018500165169E-2</v>
      </c>
      <c r="BFN10" s="24">
        <v>0</v>
      </c>
      <c r="BFO10" s="50">
        <f t="shared" si="1144"/>
        <v>0</v>
      </c>
      <c r="BFP10" s="24">
        <v>0</v>
      </c>
      <c r="BFQ10" s="24">
        <f t="shared" si="1145"/>
        <v>2</v>
      </c>
      <c r="BFR10" s="52">
        <f t="shared" si="186"/>
        <v>3.5242290748898682E-2</v>
      </c>
      <c r="BFS10" s="24">
        <v>2</v>
      </c>
      <c r="BFT10" s="50">
        <f t="shared" si="1146"/>
        <v>6.6577896138482029E-2</v>
      </c>
      <c r="BFU10" s="24">
        <v>0</v>
      </c>
      <c r="BFV10" s="50">
        <f t="shared" si="1147"/>
        <v>0</v>
      </c>
      <c r="BFW10" s="24">
        <v>0</v>
      </c>
      <c r="BFX10" s="141">
        <f t="shared" si="1148"/>
        <v>2</v>
      </c>
      <c r="BFY10" s="52">
        <f t="shared" si="1149"/>
        <v>3.5523978685612786E-2</v>
      </c>
      <c r="BFZ10" s="24">
        <v>1</v>
      </c>
      <c r="BGA10" s="50">
        <f t="shared" si="1150"/>
        <v>3.4106412005457026E-2</v>
      </c>
      <c r="BGB10" s="24">
        <v>0</v>
      </c>
      <c r="BGC10" s="50">
        <f t="shared" si="1151"/>
        <v>0</v>
      </c>
      <c r="BGD10" s="24">
        <v>0</v>
      </c>
      <c r="BGE10" s="24">
        <f t="shared" si="1152"/>
        <v>1</v>
      </c>
      <c r="BGF10" s="52">
        <f t="shared" si="187"/>
        <v>1.823154056517776E-2</v>
      </c>
      <c r="BGG10" s="24">
        <v>1</v>
      </c>
      <c r="BGH10" s="50">
        <f t="shared" si="1153"/>
        <v>3.4722222222222224E-2</v>
      </c>
      <c r="BGI10" s="24">
        <v>0</v>
      </c>
      <c r="BGJ10" s="50">
        <f t="shared" si="1154"/>
        <v>0</v>
      </c>
      <c r="BGK10" s="24">
        <v>0</v>
      </c>
      <c r="BGL10" s="24">
        <f t="shared" si="1155"/>
        <v>1</v>
      </c>
      <c r="BGM10" s="52">
        <f t="shared" si="188"/>
        <v>1.8642803877703205E-2</v>
      </c>
      <c r="BGN10" s="24">
        <v>1</v>
      </c>
      <c r="BGO10" s="50">
        <f t="shared" si="1156"/>
        <v>3.5523978685612786E-2</v>
      </c>
      <c r="BGP10" s="24">
        <v>0</v>
      </c>
      <c r="BGQ10" s="50">
        <f t="shared" si="1157"/>
        <v>0</v>
      </c>
      <c r="BGR10" s="24">
        <v>0</v>
      </c>
      <c r="BGS10" s="24">
        <f t="shared" si="1158"/>
        <v>1</v>
      </c>
      <c r="BGT10" s="52">
        <f t="shared" si="189"/>
        <v>1.9153418885271022E-2</v>
      </c>
      <c r="BGU10" s="24">
        <v>1</v>
      </c>
      <c r="BGV10" s="50">
        <f t="shared" si="1159"/>
        <v>3.6049026676279738E-2</v>
      </c>
      <c r="BGW10" s="24">
        <v>0</v>
      </c>
      <c r="BGX10" s="50">
        <f t="shared" si="1160"/>
        <v>0</v>
      </c>
      <c r="BGY10" s="24">
        <v>0</v>
      </c>
      <c r="BGZ10" s="24">
        <f t="shared" si="1161"/>
        <v>1</v>
      </c>
      <c r="BHA10" s="52">
        <f t="shared" si="190"/>
        <v>1.9489378288832584E-2</v>
      </c>
      <c r="BHB10" s="24">
        <v>1</v>
      </c>
      <c r="BHC10" s="50">
        <f t="shared" si="1162"/>
        <v>3.6683785766691124E-2</v>
      </c>
      <c r="BHD10" s="24">
        <v>0</v>
      </c>
      <c r="BHE10" s="50">
        <f t="shared" si="1163"/>
        <v>0</v>
      </c>
      <c r="BHF10" s="24">
        <v>0</v>
      </c>
      <c r="BHG10" s="24">
        <f t="shared" si="1164"/>
        <v>1</v>
      </c>
      <c r="BHH10" s="52">
        <f t="shared" si="191"/>
        <v>1.9868865487780649E-2</v>
      </c>
      <c r="BHI10" s="24">
        <v>1</v>
      </c>
      <c r="BHJ10" s="50">
        <f t="shared" si="1165"/>
        <v>3.7495313085864269E-2</v>
      </c>
      <c r="BHK10" s="24">
        <v>0</v>
      </c>
      <c r="BHL10" s="50">
        <f t="shared" si="1166"/>
        <v>0</v>
      </c>
      <c r="BHM10" s="24">
        <v>0</v>
      </c>
      <c r="BHN10" s="24">
        <f t="shared" si="1167"/>
        <v>1</v>
      </c>
      <c r="BHO10" s="52">
        <f t="shared" si="192"/>
        <v>2.0412329046744233E-2</v>
      </c>
      <c r="BHP10" s="24">
        <v>1</v>
      </c>
      <c r="BHQ10" s="50">
        <f t="shared" si="1168"/>
        <v>3.8314176245210732E-2</v>
      </c>
      <c r="BHR10" s="24">
        <v>0</v>
      </c>
      <c r="BHS10" s="50">
        <f t="shared" si="1169"/>
        <v>0</v>
      </c>
      <c r="BHT10" s="24">
        <v>0</v>
      </c>
      <c r="BHU10" s="141">
        <f t="shared" si="1170"/>
        <v>1</v>
      </c>
      <c r="BHV10" s="52">
        <f t="shared" si="1171"/>
        <v>2.0872469213107911E-2</v>
      </c>
      <c r="BHW10" s="24">
        <v>1</v>
      </c>
      <c r="BHX10" s="50">
        <f t="shared" si="1172"/>
        <v>3.9215686274509803E-2</v>
      </c>
      <c r="BHY10" s="24">
        <v>0</v>
      </c>
      <c r="BHZ10" s="50">
        <f t="shared" si="1173"/>
        <v>0</v>
      </c>
      <c r="BIA10" s="24">
        <v>0</v>
      </c>
      <c r="BIB10" s="24">
        <f t="shared" si="1174"/>
        <v>1</v>
      </c>
      <c r="BIC10" s="52">
        <f t="shared" si="193"/>
        <v>2.1394950791613181E-2</v>
      </c>
      <c r="BID10" s="24">
        <v>1</v>
      </c>
      <c r="BIE10" s="50">
        <f t="shared" si="1175"/>
        <v>4.0453074433656963E-2</v>
      </c>
      <c r="BIF10" s="24">
        <v>0</v>
      </c>
      <c r="BIG10" s="50">
        <f t="shared" si="1176"/>
        <v>0</v>
      </c>
      <c r="BIH10" s="24">
        <v>0</v>
      </c>
      <c r="BII10" s="24">
        <f t="shared" si="1177"/>
        <v>1</v>
      </c>
      <c r="BIJ10" s="52">
        <f t="shared" si="194"/>
        <v>2.2114108801415303E-2</v>
      </c>
      <c r="BIK10" s="24">
        <v>1</v>
      </c>
      <c r="BIL10" s="50">
        <f t="shared" si="1178"/>
        <v>4.1597337770382693E-2</v>
      </c>
      <c r="BIM10" s="24">
        <v>0</v>
      </c>
      <c r="BIN10" s="50">
        <f t="shared" si="1179"/>
        <v>0</v>
      </c>
      <c r="BIO10" s="24">
        <v>0</v>
      </c>
      <c r="BIP10" s="24">
        <f t="shared" si="1180"/>
        <v>1</v>
      </c>
      <c r="BIQ10" s="52">
        <f t="shared" si="195"/>
        <v>2.2696323195642305E-2</v>
      </c>
      <c r="BIR10" s="24">
        <v>1</v>
      </c>
      <c r="BIS10" s="50">
        <f t="shared" si="1181"/>
        <v>4.2087542087542083E-2</v>
      </c>
      <c r="BIT10" s="24">
        <v>0</v>
      </c>
      <c r="BIU10" s="50">
        <f t="shared" si="1182"/>
        <v>0</v>
      </c>
      <c r="BIV10" s="24">
        <v>0</v>
      </c>
      <c r="BIW10" s="24">
        <f t="shared" si="1183"/>
        <v>1</v>
      </c>
      <c r="BIX10" s="52">
        <f t="shared" si="196"/>
        <v>2.2930520522815866E-2</v>
      </c>
      <c r="BIY10" s="24">
        <v>1</v>
      </c>
      <c r="BIZ10" s="50">
        <f t="shared" si="1184"/>
        <v>4.2863266180882979E-2</v>
      </c>
      <c r="BJA10" s="24">
        <v>0</v>
      </c>
      <c r="BJB10" s="50">
        <f t="shared" si="1185"/>
        <v>0</v>
      </c>
      <c r="BJC10" s="24">
        <v>0</v>
      </c>
      <c r="BJD10" s="24">
        <f t="shared" si="1186"/>
        <v>1</v>
      </c>
      <c r="BJE10" s="52">
        <f t="shared" si="197"/>
        <v>2.3369946249123627E-2</v>
      </c>
      <c r="BJF10" s="24">
        <v>1</v>
      </c>
      <c r="BJG10" s="50">
        <f t="shared" si="1187"/>
        <v>4.3782837127845885E-2</v>
      </c>
      <c r="BJH10" s="24">
        <v>0</v>
      </c>
      <c r="BJI10" s="50">
        <f t="shared" si="1188"/>
        <v>0</v>
      </c>
      <c r="BJJ10" s="24">
        <v>0</v>
      </c>
      <c r="BJK10" s="24">
        <f t="shared" si="1189"/>
        <v>1</v>
      </c>
      <c r="BJL10" s="52">
        <f t="shared" si="198"/>
        <v>2.3946360153256702E-2</v>
      </c>
      <c r="BJM10" s="24">
        <v>1</v>
      </c>
      <c r="BJN10" s="50">
        <f t="shared" si="1190"/>
        <v>4.4923629829290213E-2</v>
      </c>
      <c r="BJO10" s="24">
        <v>0</v>
      </c>
      <c r="BJP10" s="50">
        <f t="shared" si="1191"/>
        <v>0</v>
      </c>
      <c r="BJQ10" s="24">
        <v>0</v>
      </c>
      <c r="BJR10" s="141">
        <f t="shared" si="1192"/>
        <v>1</v>
      </c>
      <c r="BJS10" s="52">
        <f t="shared" si="1193"/>
        <v>2.4679170779861793E-2</v>
      </c>
      <c r="BJT10" s="24">
        <v>1</v>
      </c>
      <c r="BJU10" s="50">
        <f t="shared" si="1194"/>
        <v>4.6576618537494181E-2</v>
      </c>
      <c r="BJV10" s="24">
        <v>0</v>
      </c>
      <c r="BJW10" s="50">
        <f t="shared" si="1195"/>
        <v>0</v>
      </c>
      <c r="BJX10" s="24">
        <v>0</v>
      </c>
      <c r="BJY10" s="24">
        <f t="shared" si="1196"/>
        <v>1</v>
      </c>
      <c r="BJZ10" s="52">
        <f t="shared" si="199"/>
        <v>2.5562372188139063E-2</v>
      </c>
      <c r="BKA10" s="24">
        <v>1</v>
      </c>
      <c r="BKB10" s="50">
        <f t="shared" si="1197"/>
        <v>4.7573739295908662E-2</v>
      </c>
      <c r="BKC10" s="24">
        <v>0</v>
      </c>
      <c r="BKD10" s="50">
        <f t="shared" si="1198"/>
        <v>0</v>
      </c>
      <c r="BKE10" s="24">
        <v>0</v>
      </c>
      <c r="BKF10" s="24">
        <f t="shared" si="1199"/>
        <v>1</v>
      </c>
      <c r="BKG10" s="52">
        <f t="shared" si="200"/>
        <v>2.6041666666666668E-2</v>
      </c>
      <c r="BKH10" s="24">
        <v>1</v>
      </c>
      <c r="BKI10" s="50">
        <f t="shared" si="1200"/>
        <v>4.8709206039941548E-2</v>
      </c>
      <c r="BKJ10" s="24">
        <v>0</v>
      </c>
      <c r="BKK10" s="50">
        <f t="shared" si="1201"/>
        <v>0</v>
      </c>
      <c r="BKL10" s="24">
        <v>0</v>
      </c>
      <c r="BKM10" s="24">
        <f t="shared" si="1202"/>
        <v>1</v>
      </c>
      <c r="BKN10" s="52">
        <f t="shared" si="201"/>
        <v>2.6730820636193531E-2</v>
      </c>
      <c r="BKO10" s="24">
        <v>1</v>
      </c>
      <c r="BKP10" s="50">
        <f t="shared" si="1203"/>
        <v>4.9529470034670627E-2</v>
      </c>
      <c r="BKQ10" s="24">
        <v>0</v>
      </c>
      <c r="BKR10" s="50">
        <f t="shared" si="1204"/>
        <v>0</v>
      </c>
      <c r="BKS10" s="24">
        <v>0</v>
      </c>
      <c r="BKT10" s="24">
        <f t="shared" si="1205"/>
        <v>1</v>
      </c>
      <c r="BKU10" s="52">
        <f t="shared" si="202"/>
        <v>2.7151778441487917E-2</v>
      </c>
      <c r="BKV10" s="24">
        <v>1</v>
      </c>
      <c r="BKW10" s="50">
        <f t="shared" si="1206"/>
        <v>5.0581689428426911E-2</v>
      </c>
      <c r="BKX10" s="24">
        <v>0</v>
      </c>
      <c r="BKY10" s="50">
        <f t="shared" si="1207"/>
        <v>0</v>
      </c>
      <c r="BKZ10" s="24">
        <v>0</v>
      </c>
      <c r="BLA10" s="24">
        <f t="shared" si="1208"/>
        <v>1</v>
      </c>
      <c r="BLB10" s="52">
        <f t="shared" si="203"/>
        <v>2.774694783573807E-2</v>
      </c>
      <c r="BLC10" s="24">
        <v>1</v>
      </c>
      <c r="BLD10" s="50">
        <f t="shared" si="1209"/>
        <v>5.2548607461902257E-2</v>
      </c>
      <c r="BLE10" s="24">
        <v>0</v>
      </c>
      <c r="BLF10" s="50">
        <f t="shared" si="1210"/>
        <v>0</v>
      </c>
      <c r="BLG10" s="24">
        <v>0</v>
      </c>
      <c r="BLH10" s="24">
        <f t="shared" si="1211"/>
        <v>1</v>
      </c>
      <c r="BLI10" s="52">
        <f t="shared" si="204"/>
        <v>2.8868360277136258E-2</v>
      </c>
      <c r="BLJ10" s="24">
        <v>1</v>
      </c>
      <c r="BLK10" s="50">
        <f t="shared" si="1212"/>
        <v>5.2548607461902257E-2</v>
      </c>
      <c r="BLL10" s="24">
        <v>0</v>
      </c>
      <c r="BLM10" s="50">
        <f t="shared" si="1213"/>
        <v>0</v>
      </c>
      <c r="BLN10" s="24">
        <v>0</v>
      </c>
      <c r="BLO10" s="141">
        <f t="shared" si="1214"/>
        <v>1</v>
      </c>
      <c r="BLP10" s="52">
        <f t="shared" si="1215"/>
        <v>2.8868360277136258E-2</v>
      </c>
      <c r="BLQ10" s="24">
        <v>1</v>
      </c>
      <c r="BLR10" s="50">
        <f t="shared" si="1216"/>
        <v>5.4112554112554112E-2</v>
      </c>
      <c r="BLS10" s="24">
        <v>0</v>
      </c>
      <c r="BLT10" s="50">
        <f t="shared" si="1217"/>
        <v>0</v>
      </c>
      <c r="BLU10" s="24">
        <v>0</v>
      </c>
      <c r="BLV10" s="24">
        <f t="shared" si="1218"/>
        <v>1</v>
      </c>
      <c r="BLW10" s="52">
        <f t="shared" si="205"/>
        <v>2.9913251570445706E-2</v>
      </c>
      <c r="BLX10" s="24">
        <v>0</v>
      </c>
      <c r="BLY10" s="50">
        <f t="shared" si="1219"/>
        <v>0</v>
      </c>
      <c r="BLZ10" s="24">
        <v>0</v>
      </c>
      <c r="BMA10" s="50">
        <f t="shared" si="1220"/>
        <v>0</v>
      </c>
      <c r="BMB10" s="24">
        <v>0</v>
      </c>
      <c r="BMC10" s="24">
        <f t="shared" si="1221"/>
        <v>0</v>
      </c>
      <c r="BMD10" s="52">
        <f t="shared" si="206"/>
        <v>0</v>
      </c>
      <c r="BME10" s="24">
        <v>0</v>
      </c>
      <c r="BMF10" s="50">
        <f t="shared" si="1222"/>
        <v>0</v>
      </c>
      <c r="BMG10" s="24">
        <v>0</v>
      </c>
      <c r="BMH10" s="50">
        <f t="shared" si="1223"/>
        <v>0</v>
      </c>
      <c r="BMI10" s="24">
        <v>0</v>
      </c>
      <c r="BMJ10" s="24">
        <f t="shared" si="1224"/>
        <v>0</v>
      </c>
      <c r="BMK10" s="52">
        <f t="shared" si="207"/>
        <v>0</v>
      </c>
      <c r="BML10" s="24">
        <v>0</v>
      </c>
      <c r="BMM10" s="50">
        <f t="shared" si="1225"/>
        <v>0</v>
      </c>
      <c r="BMN10" s="24">
        <v>0</v>
      </c>
      <c r="BMO10" s="50">
        <f t="shared" si="1226"/>
        <v>0</v>
      </c>
      <c r="BMP10" s="24">
        <v>0</v>
      </c>
      <c r="BMQ10" s="24">
        <f t="shared" si="1227"/>
        <v>0</v>
      </c>
      <c r="BMR10" s="52">
        <f t="shared" si="208"/>
        <v>0</v>
      </c>
      <c r="BMS10" s="24">
        <v>0</v>
      </c>
      <c r="BMT10" s="50">
        <f t="shared" si="1228"/>
        <v>0</v>
      </c>
      <c r="BMU10" s="24">
        <v>0</v>
      </c>
      <c r="BMV10" s="50">
        <f t="shared" si="1229"/>
        <v>0</v>
      </c>
      <c r="BMW10" s="24">
        <v>0</v>
      </c>
      <c r="BMX10" s="24">
        <f t="shared" si="1230"/>
        <v>0</v>
      </c>
      <c r="BMY10" s="52">
        <f t="shared" si="209"/>
        <v>0</v>
      </c>
      <c r="BMZ10" s="24">
        <v>0</v>
      </c>
      <c r="BNA10" s="50">
        <f t="shared" si="1231"/>
        <v>0</v>
      </c>
      <c r="BNB10" s="24">
        <v>0</v>
      </c>
      <c r="BNC10" s="50">
        <f t="shared" si="1232"/>
        <v>0</v>
      </c>
      <c r="BND10" s="24">
        <v>0</v>
      </c>
      <c r="BNE10" s="24">
        <f t="shared" si="1233"/>
        <v>0</v>
      </c>
      <c r="BNF10" s="52">
        <f t="shared" si="210"/>
        <v>0</v>
      </c>
      <c r="BNG10" s="24">
        <v>0</v>
      </c>
      <c r="BNH10" s="50">
        <f t="shared" si="1234"/>
        <v>0</v>
      </c>
      <c r="BNI10" s="24">
        <v>0</v>
      </c>
      <c r="BNJ10" s="50">
        <f t="shared" si="1235"/>
        <v>0</v>
      </c>
      <c r="BNK10" s="24">
        <v>0</v>
      </c>
      <c r="BNL10" s="141">
        <f t="shared" si="1236"/>
        <v>0</v>
      </c>
      <c r="BNM10" s="52">
        <f t="shared" si="1237"/>
        <v>0</v>
      </c>
      <c r="BNN10" s="24">
        <v>0</v>
      </c>
      <c r="BNO10" s="50">
        <f t="shared" si="1238"/>
        <v>0</v>
      </c>
      <c r="BNP10" s="24">
        <v>0</v>
      </c>
      <c r="BNQ10" s="50">
        <f t="shared" si="1239"/>
        <v>0</v>
      </c>
      <c r="BNR10" s="24">
        <v>0</v>
      </c>
      <c r="BNS10" s="24">
        <f t="shared" si="1240"/>
        <v>0</v>
      </c>
      <c r="BNT10" s="52">
        <f t="shared" si="211"/>
        <v>0</v>
      </c>
      <c r="BNU10" s="24">
        <v>0</v>
      </c>
      <c r="BNV10" s="50">
        <f t="shared" si="1241"/>
        <v>0</v>
      </c>
      <c r="BNW10" s="24">
        <v>0</v>
      </c>
      <c r="BNX10" s="50">
        <f t="shared" si="1242"/>
        <v>0</v>
      </c>
      <c r="BNY10" s="24">
        <v>0</v>
      </c>
      <c r="BNZ10" s="24">
        <f t="shared" si="1243"/>
        <v>0</v>
      </c>
      <c r="BOA10" s="52">
        <f t="shared" si="212"/>
        <v>0</v>
      </c>
      <c r="BOB10" s="24">
        <v>0</v>
      </c>
      <c r="BOC10" s="50">
        <f t="shared" si="1244"/>
        <v>0</v>
      </c>
      <c r="BOD10" s="24">
        <v>0</v>
      </c>
      <c r="BOE10" s="50">
        <f t="shared" si="1245"/>
        <v>0</v>
      </c>
      <c r="BOF10" s="24">
        <v>0</v>
      </c>
      <c r="BOG10" s="24">
        <f t="shared" si="1246"/>
        <v>0</v>
      </c>
      <c r="BOH10" s="52">
        <f t="shared" si="213"/>
        <v>0</v>
      </c>
      <c r="BOI10" s="24">
        <v>0</v>
      </c>
      <c r="BOJ10" s="50">
        <f t="shared" si="1247"/>
        <v>0</v>
      </c>
      <c r="BOK10" s="24">
        <v>0</v>
      </c>
      <c r="BOL10" s="50">
        <f t="shared" si="1248"/>
        <v>0</v>
      </c>
      <c r="BOM10" s="24">
        <v>0</v>
      </c>
      <c r="BON10" s="24">
        <f t="shared" si="1249"/>
        <v>0</v>
      </c>
      <c r="BOO10" s="52">
        <f t="shared" si="214"/>
        <v>0</v>
      </c>
      <c r="BOP10" s="24">
        <v>0</v>
      </c>
      <c r="BOQ10" s="50">
        <f t="shared" si="1250"/>
        <v>0</v>
      </c>
      <c r="BOR10" s="24">
        <v>0</v>
      </c>
      <c r="BOS10" s="50">
        <f t="shared" si="1251"/>
        <v>0</v>
      </c>
      <c r="BOT10" s="24">
        <v>0</v>
      </c>
      <c r="BOU10" s="24">
        <f t="shared" si="1252"/>
        <v>0</v>
      </c>
      <c r="BOV10" s="52">
        <f t="shared" si="215"/>
        <v>0</v>
      </c>
      <c r="BOW10" s="24">
        <v>0</v>
      </c>
      <c r="BOX10" s="50">
        <f t="shared" si="1253"/>
        <v>0</v>
      </c>
      <c r="BOY10" s="24">
        <v>0</v>
      </c>
      <c r="BOZ10" s="50">
        <f t="shared" si="1254"/>
        <v>0</v>
      </c>
      <c r="BPA10" s="24">
        <v>0</v>
      </c>
      <c r="BPB10" s="24">
        <f t="shared" si="1255"/>
        <v>0</v>
      </c>
      <c r="BPC10" s="52">
        <f t="shared" si="216"/>
        <v>0</v>
      </c>
      <c r="BPD10" s="24">
        <v>0</v>
      </c>
      <c r="BPE10" s="50">
        <f t="shared" si="1256"/>
        <v>0</v>
      </c>
      <c r="BPF10" s="24">
        <v>0</v>
      </c>
      <c r="BPG10" s="50">
        <f t="shared" si="1256"/>
        <v>0</v>
      </c>
      <c r="BPH10" s="24">
        <v>0</v>
      </c>
      <c r="BPI10" s="141">
        <f t="shared" si="1257"/>
        <v>0</v>
      </c>
      <c r="BPJ10" s="52">
        <f t="shared" si="217"/>
        <v>0</v>
      </c>
      <c r="BPK10" s="24">
        <v>0</v>
      </c>
      <c r="BPL10" s="50">
        <f t="shared" si="218"/>
        <v>0</v>
      </c>
      <c r="BPM10" s="24">
        <v>0</v>
      </c>
      <c r="BPN10" s="50">
        <f t="shared" si="219"/>
        <v>0</v>
      </c>
      <c r="BPO10" s="24">
        <v>0</v>
      </c>
      <c r="BPP10" s="24">
        <f t="shared" si="1258"/>
        <v>0</v>
      </c>
      <c r="BPQ10" s="52">
        <f t="shared" si="220"/>
        <v>0</v>
      </c>
      <c r="BPR10" s="24">
        <v>0</v>
      </c>
      <c r="BPS10" s="50">
        <f t="shared" si="221"/>
        <v>0</v>
      </c>
      <c r="BPT10" s="24">
        <v>0</v>
      </c>
      <c r="BPU10" s="50">
        <f t="shared" si="222"/>
        <v>0</v>
      </c>
      <c r="BPV10" s="24">
        <v>0</v>
      </c>
      <c r="BPW10" s="24">
        <f t="shared" si="1259"/>
        <v>0</v>
      </c>
      <c r="BPX10" s="52">
        <f t="shared" si="223"/>
        <v>0</v>
      </c>
      <c r="BPY10" s="24">
        <v>0</v>
      </c>
      <c r="BPZ10" s="50">
        <f t="shared" si="224"/>
        <v>0</v>
      </c>
      <c r="BQA10" s="24">
        <v>0</v>
      </c>
      <c r="BQB10" s="50">
        <f t="shared" si="225"/>
        <v>0</v>
      </c>
      <c r="BQC10" s="24">
        <v>0</v>
      </c>
      <c r="BQD10" s="24">
        <f t="shared" si="1260"/>
        <v>0</v>
      </c>
      <c r="BQE10" s="52">
        <f t="shared" si="226"/>
        <v>0</v>
      </c>
      <c r="BQF10" s="24">
        <v>0</v>
      </c>
      <c r="BQG10" s="50">
        <f t="shared" si="227"/>
        <v>0</v>
      </c>
      <c r="BQH10" s="24">
        <v>0</v>
      </c>
      <c r="BQI10" s="50">
        <f t="shared" si="228"/>
        <v>0</v>
      </c>
      <c r="BQJ10" s="24">
        <v>0</v>
      </c>
      <c r="BQK10" s="24">
        <f t="shared" si="1261"/>
        <v>0</v>
      </c>
      <c r="BQL10" s="52">
        <f t="shared" si="229"/>
        <v>0</v>
      </c>
      <c r="BQM10" s="24">
        <v>0</v>
      </c>
      <c r="BQN10" s="50">
        <f t="shared" si="230"/>
        <v>0</v>
      </c>
      <c r="BQO10" s="24">
        <v>0</v>
      </c>
      <c r="BQP10" s="50">
        <f t="shared" si="231"/>
        <v>0</v>
      </c>
      <c r="BQQ10" s="24">
        <v>0</v>
      </c>
      <c r="BQR10" s="24">
        <f t="shared" si="1262"/>
        <v>0</v>
      </c>
      <c r="BQS10" s="52">
        <f t="shared" si="232"/>
        <v>0</v>
      </c>
      <c r="BQT10" s="24">
        <v>0</v>
      </c>
      <c r="BQU10" s="50">
        <f t="shared" si="233"/>
        <v>0</v>
      </c>
      <c r="BQV10" s="24">
        <v>0</v>
      </c>
      <c r="BQW10" s="50">
        <f t="shared" si="234"/>
        <v>0</v>
      </c>
      <c r="BQX10" s="24">
        <v>0</v>
      </c>
      <c r="BQY10" s="24">
        <f t="shared" si="1263"/>
        <v>0</v>
      </c>
      <c r="BQZ10" s="52">
        <f t="shared" si="235"/>
        <v>0</v>
      </c>
      <c r="BRA10" s="24">
        <v>0</v>
      </c>
      <c r="BRB10" s="50">
        <f t="shared" si="236"/>
        <v>0</v>
      </c>
      <c r="BRC10" s="24">
        <v>0</v>
      </c>
      <c r="BRD10" s="50">
        <f t="shared" si="237"/>
        <v>0</v>
      </c>
      <c r="BRE10" s="24">
        <v>0</v>
      </c>
      <c r="BRF10" s="24">
        <f t="shared" si="1264"/>
        <v>0</v>
      </c>
      <c r="BRG10" s="52">
        <f t="shared" si="238"/>
        <v>0</v>
      </c>
      <c r="BRH10" s="24">
        <v>0</v>
      </c>
      <c r="BRI10" s="50">
        <f t="shared" si="239"/>
        <v>0</v>
      </c>
      <c r="BRJ10" s="24">
        <v>0</v>
      </c>
      <c r="BRK10" s="50">
        <f t="shared" si="240"/>
        <v>0</v>
      </c>
      <c r="BRL10" s="24">
        <v>0</v>
      </c>
      <c r="BRM10" s="24">
        <f t="shared" si="1265"/>
        <v>0</v>
      </c>
      <c r="BRN10" s="52">
        <f t="shared" si="241"/>
        <v>0</v>
      </c>
      <c r="BRO10" s="24">
        <v>0</v>
      </c>
      <c r="BRP10" s="50">
        <f t="shared" si="242"/>
        <v>0</v>
      </c>
      <c r="BRQ10" s="24">
        <v>0</v>
      </c>
      <c r="BRR10" s="50">
        <f t="shared" si="243"/>
        <v>0</v>
      </c>
      <c r="BRS10" s="24">
        <v>0</v>
      </c>
      <c r="BRT10" s="24">
        <f>BRO10+BRQ10</f>
        <v>0</v>
      </c>
      <c r="BRU10" s="52">
        <f t="shared" si="244"/>
        <v>0</v>
      </c>
      <c r="BRV10" s="24">
        <v>0</v>
      </c>
      <c r="BRW10" s="50">
        <f t="shared" si="245"/>
        <v>0</v>
      </c>
      <c r="BRX10" s="24">
        <v>0</v>
      </c>
      <c r="BRY10" s="50">
        <f t="shared" si="246"/>
        <v>0</v>
      </c>
      <c r="BRZ10" s="24">
        <v>0</v>
      </c>
      <c r="BSA10" s="24">
        <f>BRV10+BRX10</f>
        <v>0</v>
      </c>
      <c r="BSB10" s="52">
        <f t="shared" si="247"/>
        <v>0</v>
      </c>
      <c r="BSC10" s="24">
        <v>0</v>
      </c>
      <c r="BSD10" s="50">
        <f t="shared" si="248"/>
        <v>0</v>
      </c>
      <c r="BSE10" s="24">
        <v>0</v>
      </c>
      <c r="BSF10" s="50">
        <f t="shared" si="249"/>
        <v>0</v>
      </c>
      <c r="BSG10" s="24">
        <v>0</v>
      </c>
      <c r="BSH10" s="24">
        <f>BSC10+BSE10</f>
        <v>0</v>
      </c>
      <c r="BSI10" s="52">
        <f t="shared" si="250"/>
        <v>0</v>
      </c>
      <c r="BSJ10" s="24">
        <v>0</v>
      </c>
      <c r="BSK10" s="50">
        <f t="shared" si="251"/>
        <v>0</v>
      </c>
      <c r="BSL10" s="24">
        <v>0</v>
      </c>
      <c r="BSM10" s="50">
        <f t="shared" si="252"/>
        <v>0</v>
      </c>
      <c r="BSN10" s="24">
        <v>0</v>
      </c>
      <c r="BSO10" s="24">
        <f>BSJ10+BSL10</f>
        <v>0</v>
      </c>
      <c r="BSP10" s="52">
        <f t="shared" si="253"/>
        <v>0</v>
      </c>
      <c r="BSQ10" s="24">
        <v>0</v>
      </c>
      <c r="BSR10" s="50">
        <f t="shared" si="254"/>
        <v>0</v>
      </c>
      <c r="BSS10" s="24">
        <v>0</v>
      </c>
      <c r="BST10" s="50">
        <f t="shared" si="255"/>
        <v>0</v>
      </c>
      <c r="BSU10" s="24">
        <v>0</v>
      </c>
      <c r="BSV10" s="24">
        <f>BSQ10+BSS10</f>
        <v>0</v>
      </c>
      <c r="BSW10" s="52">
        <f t="shared" si="256"/>
        <v>0</v>
      </c>
      <c r="BSX10" s="24">
        <v>0</v>
      </c>
      <c r="BSY10" s="50">
        <f t="shared" si="257"/>
        <v>0</v>
      </c>
      <c r="BSZ10" s="24">
        <v>0</v>
      </c>
      <c r="BTA10" s="50">
        <f t="shared" si="258"/>
        <v>0</v>
      </c>
      <c r="BTB10" s="24">
        <v>0</v>
      </c>
      <c r="BTC10" s="24">
        <f>BSX10+BSZ10</f>
        <v>0</v>
      </c>
      <c r="BTD10" s="52">
        <f t="shared" si="259"/>
        <v>0</v>
      </c>
      <c r="BTE10" s="24">
        <v>0</v>
      </c>
      <c r="BTF10" s="50">
        <f t="shared" si="260"/>
        <v>0</v>
      </c>
      <c r="BTG10" s="24">
        <v>0</v>
      </c>
      <c r="BTH10" s="50">
        <f t="shared" si="261"/>
        <v>0</v>
      </c>
      <c r="BTI10" s="24">
        <v>0</v>
      </c>
      <c r="BTJ10" s="24">
        <f t="shared" si="1266"/>
        <v>0</v>
      </c>
      <c r="BTK10" s="52">
        <f t="shared" si="262"/>
        <v>0</v>
      </c>
      <c r="BTL10" s="55"/>
      <c r="BTM10" s="50"/>
      <c r="BTN10" s="120"/>
      <c r="BTO10" s="50"/>
      <c r="BTP10" s="24">
        <v>0</v>
      </c>
      <c r="BTQ10" s="24">
        <v>0</v>
      </c>
      <c r="BTR10" s="52">
        <f t="shared" si="263"/>
        <v>0</v>
      </c>
      <c r="BTS10" s="55"/>
      <c r="BTT10" s="50"/>
      <c r="BTU10" s="120"/>
      <c r="BTV10" s="50"/>
      <c r="BTW10" s="24">
        <v>0</v>
      </c>
      <c r="BTX10" s="24">
        <v>0</v>
      </c>
      <c r="BTY10" s="52">
        <f t="shared" si="264"/>
        <v>0</v>
      </c>
      <c r="BTZ10" s="55"/>
      <c r="BUA10" s="50"/>
      <c r="BUB10" s="120"/>
      <c r="BUC10" s="50"/>
      <c r="BUD10" s="24">
        <v>0</v>
      </c>
      <c r="BUE10" s="24">
        <v>0</v>
      </c>
      <c r="BUF10" s="52">
        <f t="shared" si="265"/>
        <v>0</v>
      </c>
      <c r="BUG10" s="55"/>
      <c r="BUH10" s="50"/>
      <c r="BUI10" s="120"/>
      <c r="BUJ10" s="50"/>
      <c r="BUK10" s="24">
        <v>0</v>
      </c>
      <c r="BUL10" s="24">
        <v>0</v>
      </c>
      <c r="BUM10" s="52">
        <f t="shared" si="266"/>
        <v>0</v>
      </c>
      <c r="BUN10" s="55"/>
      <c r="BUO10" s="50"/>
      <c r="BUP10" s="120"/>
      <c r="BUQ10" s="50"/>
      <c r="BUR10" s="24">
        <v>0</v>
      </c>
      <c r="BUS10" s="24">
        <v>0</v>
      </c>
      <c r="BUT10" s="52">
        <f t="shared" si="267"/>
        <v>0</v>
      </c>
      <c r="BUU10" s="55"/>
      <c r="BUV10" s="50"/>
      <c r="BUW10" s="120"/>
      <c r="BUX10" s="50"/>
      <c r="BUY10" s="24">
        <v>0</v>
      </c>
      <c r="BUZ10" s="24">
        <v>0</v>
      </c>
      <c r="BVA10" s="52">
        <f t="shared" si="268"/>
        <v>0</v>
      </c>
      <c r="BVB10" s="55"/>
      <c r="BVC10" s="50"/>
      <c r="BVD10" s="120"/>
      <c r="BVE10" s="50"/>
      <c r="BVF10" s="24">
        <v>0</v>
      </c>
      <c r="BVG10" s="24">
        <v>0</v>
      </c>
      <c r="BVH10" s="52">
        <f t="shared" si="269"/>
        <v>0</v>
      </c>
      <c r="BVI10" s="55"/>
      <c r="BVJ10" s="50"/>
      <c r="BVK10" s="120"/>
      <c r="BVL10" s="50"/>
      <c r="BVM10" s="24">
        <v>0</v>
      </c>
      <c r="BVN10" s="24">
        <v>0</v>
      </c>
      <c r="BVO10" s="52">
        <f t="shared" si="270"/>
        <v>0</v>
      </c>
      <c r="BVP10" s="55"/>
      <c r="BVQ10" s="50"/>
      <c r="BVR10" s="120"/>
      <c r="BVS10" s="50"/>
      <c r="BVT10" s="24">
        <v>0</v>
      </c>
      <c r="BVU10" s="24">
        <v>0</v>
      </c>
      <c r="BVV10" s="52">
        <f t="shared" si="271"/>
        <v>0</v>
      </c>
      <c r="BVW10" s="55"/>
      <c r="BVX10" s="50"/>
      <c r="BVY10" s="120"/>
      <c r="BVZ10" s="50"/>
      <c r="BWA10" s="24">
        <v>0</v>
      </c>
      <c r="BWB10" s="24">
        <v>0</v>
      </c>
      <c r="BWC10" s="52">
        <f t="shared" si="272"/>
        <v>0</v>
      </c>
      <c r="BWD10" s="55"/>
      <c r="BWE10" s="50"/>
      <c r="BWF10" s="120"/>
      <c r="BWG10" s="50"/>
      <c r="BWH10" s="24">
        <v>0</v>
      </c>
      <c r="BWI10" s="24">
        <v>0</v>
      </c>
      <c r="BWJ10" s="52">
        <f t="shared" si="273"/>
        <v>0</v>
      </c>
      <c r="BWK10" s="55"/>
      <c r="BWL10" s="50"/>
      <c r="BWM10" s="120"/>
      <c r="BWN10" s="50"/>
      <c r="BWO10" s="24">
        <v>0</v>
      </c>
      <c r="BWP10" s="24">
        <v>0</v>
      </c>
      <c r="BWQ10" s="52">
        <f t="shared" si="274"/>
        <v>0</v>
      </c>
      <c r="BWR10" s="55"/>
      <c r="BWS10" s="50"/>
      <c r="BWT10" s="120"/>
      <c r="BWU10" s="50"/>
      <c r="BWV10" s="24">
        <v>0</v>
      </c>
      <c r="BWW10" s="24">
        <v>0</v>
      </c>
      <c r="BWX10" s="52">
        <f t="shared" si="275"/>
        <v>0</v>
      </c>
      <c r="BWY10" s="55"/>
      <c r="BWZ10" s="50"/>
      <c r="BXA10" s="120"/>
      <c r="BXB10" s="50"/>
      <c r="BXC10" s="24">
        <v>0</v>
      </c>
      <c r="BXD10" s="24">
        <v>0</v>
      </c>
      <c r="BXE10" s="52">
        <f t="shared" si="276"/>
        <v>0</v>
      </c>
      <c r="BXF10" s="55"/>
      <c r="BXG10" s="50"/>
      <c r="BXH10" s="120"/>
      <c r="BXI10" s="50"/>
      <c r="BXJ10" s="24">
        <v>0</v>
      </c>
      <c r="BXK10" s="24">
        <v>0</v>
      </c>
      <c r="BXL10" s="52">
        <f t="shared" si="277"/>
        <v>0</v>
      </c>
      <c r="BXM10" s="55"/>
      <c r="BXN10" s="50"/>
      <c r="BXO10" s="120"/>
      <c r="BXP10" s="50"/>
      <c r="BXQ10" s="24">
        <v>0</v>
      </c>
      <c r="BXR10" s="24">
        <v>0</v>
      </c>
      <c r="BXS10" s="52">
        <f t="shared" si="278"/>
        <v>0</v>
      </c>
      <c r="BXT10" s="55"/>
      <c r="BXU10" s="50"/>
      <c r="BXV10" s="120"/>
      <c r="BXW10" s="50"/>
      <c r="BXX10" s="24">
        <v>0</v>
      </c>
      <c r="BXY10" s="24">
        <v>0</v>
      </c>
      <c r="BXZ10" s="52">
        <f t="shared" si="279"/>
        <v>0</v>
      </c>
      <c r="BYA10" s="55"/>
      <c r="BYB10" s="50"/>
      <c r="BYC10" s="120"/>
      <c r="BYD10" s="50"/>
      <c r="BYE10" s="24">
        <v>0</v>
      </c>
      <c r="BYF10" s="24">
        <v>0</v>
      </c>
      <c r="BYG10" s="52">
        <f t="shared" si="280"/>
        <v>0</v>
      </c>
      <c r="BYH10" s="55"/>
      <c r="BYI10" s="50"/>
      <c r="BYJ10" s="120"/>
      <c r="BYK10" s="50"/>
      <c r="BYL10" s="24">
        <v>0</v>
      </c>
      <c r="BYM10" s="24">
        <v>0</v>
      </c>
      <c r="BYN10" s="52">
        <f t="shared" si="281"/>
        <v>0</v>
      </c>
      <c r="BYO10" s="55"/>
      <c r="BYP10" s="50"/>
      <c r="BYQ10" s="120"/>
      <c r="BYR10" s="50"/>
      <c r="BYS10" s="24">
        <v>0</v>
      </c>
      <c r="BYT10" s="24">
        <v>0</v>
      </c>
      <c r="BYU10" s="52">
        <f t="shared" si="282"/>
        <v>0</v>
      </c>
      <c r="BYV10" s="55"/>
      <c r="BYW10" s="50"/>
      <c r="BYX10" s="120"/>
      <c r="BYY10" s="50"/>
      <c r="BYZ10" s="24">
        <v>0</v>
      </c>
      <c r="BZA10" s="24">
        <v>0</v>
      </c>
      <c r="BZB10" s="52">
        <f t="shared" si="283"/>
        <v>0</v>
      </c>
      <c r="BZC10" s="55"/>
      <c r="BZD10" s="50"/>
      <c r="BZE10" s="120"/>
      <c r="BZF10" s="50"/>
      <c r="BZG10" s="24">
        <v>0</v>
      </c>
      <c r="BZH10" s="24">
        <v>0</v>
      </c>
      <c r="BZI10" s="52">
        <f t="shared" si="284"/>
        <v>0</v>
      </c>
      <c r="BZJ10" s="55"/>
      <c r="BZK10" s="50"/>
      <c r="BZL10" s="120"/>
      <c r="BZM10" s="50"/>
      <c r="BZN10" s="24">
        <v>0</v>
      </c>
      <c r="BZO10" s="24">
        <v>0</v>
      </c>
      <c r="BZP10" s="52">
        <f t="shared" si="285"/>
        <v>0</v>
      </c>
      <c r="BZQ10" s="55"/>
      <c r="BZR10" s="50"/>
      <c r="BZS10" s="120"/>
      <c r="BZT10" s="50"/>
      <c r="BZU10" s="24">
        <v>0</v>
      </c>
      <c r="BZV10" s="24">
        <v>0</v>
      </c>
      <c r="BZW10" s="52">
        <f t="shared" si="286"/>
        <v>0</v>
      </c>
      <c r="BZX10" s="55"/>
      <c r="BZY10" s="50"/>
      <c r="BZZ10" s="120"/>
      <c r="CAA10" s="50"/>
      <c r="CAB10" s="24">
        <v>0</v>
      </c>
      <c r="CAC10" s="24">
        <v>0</v>
      </c>
      <c r="CAD10" s="52">
        <f t="shared" si="287"/>
        <v>0</v>
      </c>
      <c r="CAE10" s="55"/>
      <c r="CAF10" s="50"/>
      <c r="CAG10" s="120"/>
      <c r="CAH10" s="50"/>
      <c r="CAI10" s="24">
        <v>0</v>
      </c>
      <c r="CAJ10" s="24">
        <v>0</v>
      </c>
      <c r="CAK10" s="52">
        <f t="shared" si="288"/>
        <v>0</v>
      </c>
      <c r="CAL10" s="55"/>
      <c r="CAM10" s="50"/>
      <c r="CAN10" s="120"/>
      <c r="CAO10" s="50"/>
      <c r="CAP10" s="24">
        <v>0</v>
      </c>
      <c r="CAQ10" s="24">
        <v>0</v>
      </c>
      <c r="CAR10" s="52">
        <f t="shared" si="289"/>
        <v>0</v>
      </c>
      <c r="CAS10" s="55"/>
      <c r="CAT10" s="50"/>
      <c r="CAU10" s="120"/>
      <c r="CAV10" s="50"/>
      <c r="CAW10" s="24">
        <v>0</v>
      </c>
      <c r="CAX10" s="24">
        <v>0</v>
      </c>
      <c r="CAY10" s="52">
        <f t="shared" si="290"/>
        <v>0</v>
      </c>
      <c r="CAZ10" s="55"/>
      <c r="CBA10" s="50"/>
      <c r="CBB10" s="120"/>
      <c r="CBC10" s="50"/>
      <c r="CBD10" s="24">
        <v>0</v>
      </c>
      <c r="CBE10" s="24">
        <v>0</v>
      </c>
      <c r="CBF10" s="52">
        <f t="shared" si="291"/>
        <v>0</v>
      </c>
      <c r="CBG10" s="55"/>
      <c r="CBH10" s="50"/>
      <c r="CBI10" s="120"/>
      <c r="CBJ10" s="50"/>
      <c r="CBK10" s="24">
        <v>0</v>
      </c>
      <c r="CBL10" s="24">
        <v>0</v>
      </c>
      <c r="CBM10" s="52">
        <f t="shared" si="292"/>
        <v>0</v>
      </c>
      <c r="CBN10" s="55"/>
      <c r="CBO10" s="50"/>
      <c r="CBP10" s="120"/>
      <c r="CBQ10" s="50"/>
      <c r="CBR10" s="24">
        <v>0</v>
      </c>
      <c r="CBS10" s="24">
        <v>0</v>
      </c>
      <c r="CBT10" s="52">
        <f t="shared" si="293"/>
        <v>0</v>
      </c>
      <c r="CBU10" s="55"/>
      <c r="CBV10" s="50"/>
      <c r="CBW10" s="120"/>
      <c r="CBX10" s="50"/>
      <c r="CBY10" s="24">
        <v>0</v>
      </c>
      <c r="CBZ10" s="24">
        <v>0</v>
      </c>
      <c r="CCA10" s="52">
        <f t="shared" si="294"/>
        <v>0</v>
      </c>
      <c r="CCB10" s="55"/>
      <c r="CCC10" s="50"/>
      <c r="CCD10" s="120"/>
      <c r="CCE10" s="50"/>
      <c r="CCF10" s="24">
        <v>0</v>
      </c>
      <c r="CCG10" s="24">
        <v>0</v>
      </c>
      <c r="CCH10" s="52">
        <f t="shared" si="295"/>
        <v>0</v>
      </c>
      <c r="CCI10" s="55"/>
      <c r="CCJ10" s="50"/>
      <c r="CCK10" s="120"/>
      <c r="CCL10" s="50"/>
      <c r="CCM10" s="24">
        <v>0</v>
      </c>
      <c r="CCN10" s="24">
        <v>0</v>
      </c>
      <c r="CCO10" s="52">
        <f t="shared" si="296"/>
        <v>0</v>
      </c>
      <c r="CCP10" s="55"/>
      <c r="CCQ10" s="50"/>
      <c r="CCR10" s="120"/>
      <c r="CCS10" s="50"/>
      <c r="CCT10" s="24">
        <v>0</v>
      </c>
      <c r="CCU10" s="24">
        <v>0</v>
      </c>
      <c r="CCV10" s="52">
        <f t="shared" si="297"/>
        <v>0</v>
      </c>
      <c r="CCW10" s="55"/>
      <c r="CCX10" s="50"/>
      <c r="CCY10" s="120"/>
      <c r="CCZ10" s="50"/>
      <c r="CDA10" s="24">
        <v>0</v>
      </c>
      <c r="CDB10" s="24">
        <v>0</v>
      </c>
      <c r="CDC10" s="52">
        <f t="shared" si="298"/>
        <v>0</v>
      </c>
      <c r="CDD10" s="55"/>
      <c r="CDE10" s="50"/>
      <c r="CDF10" s="120"/>
      <c r="CDG10" s="50"/>
      <c r="CDH10" s="24">
        <v>0</v>
      </c>
      <c r="CDI10" s="24">
        <v>0</v>
      </c>
      <c r="CDJ10" s="52">
        <f t="shared" si="299"/>
        <v>0</v>
      </c>
      <c r="CDK10" s="55"/>
      <c r="CDL10" s="50"/>
      <c r="CDM10" s="120"/>
      <c r="CDN10" s="50"/>
      <c r="CDO10" s="24">
        <v>0</v>
      </c>
      <c r="CDP10" s="24">
        <v>0</v>
      </c>
      <c r="CDQ10" s="52">
        <f t="shared" si="300"/>
        <v>0</v>
      </c>
      <c r="CDR10" s="55"/>
      <c r="CDS10" s="50"/>
      <c r="CDT10" s="120"/>
      <c r="CDU10" s="50"/>
      <c r="CDV10" s="24">
        <v>0</v>
      </c>
      <c r="CDW10" s="24">
        <v>0</v>
      </c>
      <c r="CDX10" s="52">
        <f t="shared" si="301"/>
        <v>0</v>
      </c>
      <c r="CDY10" s="55"/>
      <c r="CDZ10" s="50"/>
      <c r="CEA10" s="120"/>
      <c r="CEB10" s="50"/>
      <c r="CEC10" s="24">
        <v>0</v>
      </c>
      <c r="CED10" s="24">
        <v>0</v>
      </c>
      <c r="CEE10" s="52">
        <f t="shared" si="302"/>
        <v>0</v>
      </c>
      <c r="CEF10" s="55"/>
      <c r="CEG10" s="50"/>
      <c r="CEH10" s="120"/>
      <c r="CEI10" s="50"/>
      <c r="CEJ10" s="24">
        <v>0</v>
      </c>
      <c r="CEK10" s="24">
        <v>0</v>
      </c>
      <c r="CEL10" s="52">
        <f t="shared" si="303"/>
        <v>0</v>
      </c>
      <c r="CEM10" s="55"/>
      <c r="CEN10" s="50"/>
      <c r="CEO10" s="120"/>
      <c r="CEP10" s="50"/>
      <c r="CEQ10" s="24">
        <v>0</v>
      </c>
      <c r="CER10" s="24">
        <v>0</v>
      </c>
      <c r="CES10" s="52">
        <f t="shared" si="304"/>
        <v>0</v>
      </c>
      <c r="CET10" s="55"/>
      <c r="CEU10" s="50"/>
      <c r="CEV10" s="120"/>
      <c r="CEW10" s="50"/>
      <c r="CEX10" s="24">
        <v>0</v>
      </c>
      <c r="CEY10" s="24">
        <v>0</v>
      </c>
      <c r="CEZ10" s="52">
        <f t="shared" si="305"/>
        <v>0</v>
      </c>
      <c r="CFA10" s="55"/>
      <c r="CFB10" s="50"/>
      <c r="CFC10" s="120"/>
      <c r="CFD10" s="50"/>
      <c r="CFE10" s="24">
        <v>0</v>
      </c>
      <c r="CFF10" s="24">
        <v>0</v>
      </c>
      <c r="CFG10" s="52">
        <f t="shared" si="306"/>
        <v>0</v>
      </c>
      <c r="CFH10" s="55"/>
      <c r="CFI10" s="50"/>
      <c r="CFJ10" s="120"/>
      <c r="CFK10" s="50"/>
      <c r="CFL10" s="24">
        <v>0</v>
      </c>
      <c r="CFM10" s="24">
        <v>0</v>
      </c>
      <c r="CFN10" s="52">
        <f t="shared" si="307"/>
        <v>0</v>
      </c>
      <c r="CFO10" s="55"/>
      <c r="CFP10" s="50"/>
      <c r="CFQ10" s="120"/>
      <c r="CFR10" s="50"/>
      <c r="CFS10" s="24">
        <v>0</v>
      </c>
      <c r="CFT10" s="24">
        <v>0</v>
      </c>
      <c r="CFU10" s="52">
        <f t="shared" si="308"/>
        <v>0</v>
      </c>
      <c r="CFV10" s="55"/>
      <c r="CFW10" s="50"/>
      <c r="CFX10" s="120"/>
      <c r="CFY10" s="50"/>
      <c r="CFZ10" s="24">
        <v>0</v>
      </c>
      <c r="CGA10" s="24">
        <v>0</v>
      </c>
      <c r="CGB10" s="52">
        <f t="shared" si="309"/>
        <v>0</v>
      </c>
      <c r="CGC10" s="55"/>
      <c r="CGD10" s="50"/>
      <c r="CGE10" s="120"/>
      <c r="CGF10" s="50"/>
      <c r="CGG10" s="24">
        <v>0</v>
      </c>
      <c r="CGH10" s="24">
        <v>0</v>
      </c>
      <c r="CGI10" s="52">
        <f t="shared" si="310"/>
        <v>0</v>
      </c>
      <c r="CGJ10" s="55"/>
      <c r="CGK10" s="50"/>
      <c r="CGL10" s="120"/>
      <c r="CGM10" s="50"/>
      <c r="CGN10" s="24">
        <v>0</v>
      </c>
      <c r="CGO10" s="24">
        <v>0</v>
      </c>
      <c r="CGP10" s="52">
        <f t="shared" si="311"/>
        <v>0</v>
      </c>
      <c r="CGQ10" s="55"/>
      <c r="CGR10" s="50"/>
      <c r="CGS10" s="120"/>
      <c r="CGT10" s="50"/>
      <c r="CGU10" s="24">
        <v>0</v>
      </c>
      <c r="CGV10" s="24">
        <v>0</v>
      </c>
      <c r="CGW10" s="52">
        <f t="shared" si="312"/>
        <v>0</v>
      </c>
      <c r="CGX10" s="55"/>
      <c r="CGY10" s="50"/>
      <c r="CGZ10" s="120"/>
      <c r="CHA10" s="50"/>
      <c r="CHB10" s="24">
        <v>0</v>
      </c>
      <c r="CHC10" s="24">
        <v>0</v>
      </c>
      <c r="CHD10" s="52">
        <f t="shared" si="313"/>
        <v>0</v>
      </c>
      <c r="CHE10" s="55"/>
      <c r="CHF10" s="50"/>
      <c r="CHG10" s="120"/>
      <c r="CHH10" s="50"/>
      <c r="CHI10" s="24">
        <v>0</v>
      </c>
      <c r="CHJ10" s="24">
        <v>0</v>
      </c>
      <c r="CHK10" s="52">
        <f t="shared" si="314"/>
        <v>0</v>
      </c>
      <c r="CHL10" s="55"/>
      <c r="CHM10" s="50"/>
      <c r="CHN10" s="120"/>
      <c r="CHO10" s="50"/>
      <c r="CHP10" s="24">
        <v>0</v>
      </c>
      <c r="CHQ10" s="24">
        <v>0</v>
      </c>
      <c r="CHR10" s="52">
        <f t="shared" si="315"/>
        <v>0</v>
      </c>
      <c r="CHS10" s="55"/>
      <c r="CHT10" s="50"/>
      <c r="CHU10" s="120"/>
      <c r="CHV10" s="50"/>
      <c r="CHW10" s="24">
        <v>0</v>
      </c>
      <c r="CHX10" s="24">
        <v>0</v>
      </c>
      <c r="CHY10" s="52">
        <f t="shared" si="316"/>
        <v>0</v>
      </c>
      <c r="CHZ10" s="55"/>
      <c r="CIA10" s="50"/>
      <c r="CIB10" s="120"/>
      <c r="CIC10" s="50"/>
      <c r="CID10" s="24">
        <v>0</v>
      </c>
      <c r="CIE10" s="24">
        <v>0</v>
      </c>
      <c r="CIF10" s="52">
        <f t="shared" si="317"/>
        <v>0</v>
      </c>
      <c r="CIG10" s="55"/>
      <c r="CIH10" s="50"/>
      <c r="CII10" s="120"/>
      <c r="CIJ10" s="50"/>
      <c r="CIK10" s="24">
        <v>0</v>
      </c>
      <c r="CIL10" s="24">
        <v>0</v>
      </c>
      <c r="CIM10" s="52">
        <f t="shared" si="318"/>
        <v>0</v>
      </c>
      <c r="CIN10" s="55"/>
      <c r="CIO10" s="50"/>
      <c r="CIP10" s="120"/>
      <c r="CIQ10" s="50"/>
      <c r="CIR10" s="24">
        <v>0</v>
      </c>
      <c r="CIS10" s="24">
        <v>0</v>
      </c>
      <c r="CIT10" s="52">
        <f t="shared" si="319"/>
        <v>0</v>
      </c>
      <c r="CIU10" s="55"/>
      <c r="CIV10" s="50"/>
      <c r="CIW10" s="120"/>
      <c r="CIX10" s="50"/>
      <c r="CIY10" s="24">
        <v>0</v>
      </c>
      <c r="CIZ10" s="24">
        <v>0</v>
      </c>
      <c r="CJA10" s="52">
        <f t="shared" si="320"/>
        <v>0</v>
      </c>
      <c r="CJB10" s="55"/>
      <c r="CJC10" s="50"/>
      <c r="CJD10" s="120"/>
      <c r="CJE10" s="50"/>
      <c r="CJF10" s="24">
        <v>0</v>
      </c>
      <c r="CJG10" s="24">
        <v>0</v>
      </c>
      <c r="CJH10" s="52">
        <f t="shared" si="321"/>
        <v>0</v>
      </c>
      <c r="CJI10" s="55"/>
      <c r="CJJ10" s="50"/>
      <c r="CJK10" s="120"/>
      <c r="CJL10" s="50"/>
      <c r="CJM10" s="24">
        <v>0</v>
      </c>
      <c r="CJN10" s="24">
        <v>0</v>
      </c>
      <c r="CJO10" s="52">
        <f t="shared" si="322"/>
        <v>0</v>
      </c>
      <c r="CJP10" s="55"/>
      <c r="CJQ10" s="50"/>
      <c r="CJR10" s="120"/>
      <c r="CJS10" s="50"/>
      <c r="CJT10" s="24">
        <v>0</v>
      </c>
      <c r="CJU10" s="24">
        <v>0</v>
      </c>
      <c r="CJV10" s="52">
        <f t="shared" si="323"/>
        <v>0</v>
      </c>
      <c r="CJW10" s="55"/>
      <c r="CJX10" s="50"/>
      <c r="CJY10" s="120"/>
      <c r="CJZ10" s="50"/>
      <c r="CKA10" s="24">
        <v>0</v>
      </c>
      <c r="CKB10" s="24">
        <v>0</v>
      </c>
      <c r="CKC10" s="52">
        <f t="shared" si="324"/>
        <v>0</v>
      </c>
      <c r="CKD10" s="55"/>
      <c r="CKE10" s="50"/>
      <c r="CKF10" s="120"/>
      <c r="CKG10" s="50"/>
      <c r="CKH10" s="24">
        <v>0</v>
      </c>
      <c r="CKI10" s="24">
        <v>0</v>
      </c>
      <c r="CKJ10" s="52">
        <f t="shared" si="325"/>
        <v>0</v>
      </c>
      <c r="CKK10" s="55"/>
      <c r="CKL10" s="50"/>
      <c r="CKM10" s="120"/>
      <c r="CKN10" s="50"/>
      <c r="CKO10" s="24">
        <v>0</v>
      </c>
      <c r="CKP10" s="24">
        <v>0</v>
      </c>
      <c r="CKQ10" s="52">
        <f t="shared" si="326"/>
        <v>0</v>
      </c>
      <c r="CKR10" s="55"/>
      <c r="CKS10" s="50"/>
      <c r="CKT10" s="120"/>
      <c r="CKU10" s="50"/>
      <c r="CKV10" s="24">
        <v>0</v>
      </c>
      <c r="CKW10" s="24">
        <v>0</v>
      </c>
      <c r="CKX10" s="52">
        <f t="shared" si="327"/>
        <v>0</v>
      </c>
      <c r="CKY10" s="55"/>
      <c r="CKZ10" s="50"/>
      <c r="CLA10" s="120"/>
      <c r="CLB10" s="50"/>
      <c r="CLC10" s="24">
        <v>0</v>
      </c>
      <c r="CLD10" s="24">
        <v>0</v>
      </c>
      <c r="CLE10" s="52">
        <f t="shared" si="328"/>
        <v>0</v>
      </c>
      <c r="CLF10" s="55"/>
      <c r="CLG10" s="50"/>
      <c r="CLH10" s="120"/>
      <c r="CLI10" s="50"/>
      <c r="CLJ10" s="24">
        <v>0</v>
      </c>
      <c r="CLK10" s="24">
        <v>0</v>
      </c>
      <c r="CLL10" s="52">
        <f t="shared" si="329"/>
        <v>0</v>
      </c>
      <c r="CLM10" s="55"/>
      <c r="CLN10" s="50"/>
      <c r="CLO10" s="120"/>
      <c r="CLP10" s="50"/>
      <c r="CLQ10" s="24">
        <v>0</v>
      </c>
      <c r="CLR10" s="24">
        <v>0</v>
      </c>
      <c r="CLS10" s="52">
        <f t="shared" si="330"/>
        <v>0</v>
      </c>
      <c r="CLT10" s="55"/>
      <c r="CLU10" s="50"/>
      <c r="CLV10" s="120"/>
      <c r="CLW10" s="50"/>
      <c r="CLX10" s="24">
        <v>0</v>
      </c>
      <c r="CLY10" s="24">
        <v>0</v>
      </c>
      <c r="CLZ10" s="52">
        <f t="shared" si="331"/>
        <v>0</v>
      </c>
      <c r="CMA10" s="55"/>
      <c r="CMB10" s="50"/>
      <c r="CMC10" s="120"/>
      <c r="CMD10" s="50"/>
      <c r="CME10" s="24">
        <v>0</v>
      </c>
      <c r="CMF10" s="24">
        <v>0</v>
      </c>
      <c r="CMG10" s="52">
        <f t="shared" si="332"/>
        <v>0</v>
      </c>
      <c r="CMH10" s="55"/>
      <c r="CMI10" s="50"/>
      <c r="CMK10" s="50"/>
      <c r="CML10" s="24">
        <v>0</v>
      </c>
      <c r="CMM10" s="24">
        <v>0</v>
      </c>
      <c r="CMN10" s="52">
        <f t="shared" si="333"/>
        <v>0</v>
      </c>
      <c r="CMO10" s="55"/>
      <c r="CMP10" s="50"/>
      <c r="CMR10" s="50"/>
      <c r="CMS10" s="24">
        <v>0</v>
      </c>
      <c r="CMT10" s="24">
        <v>0</v>
      </c>
      <c r="CMU10" s="52">
        <f t="shared" si="334"/>
        <v>0</v>
      </c>
      <c r="CMV10" s="55"/>
      <c r="CMW10" s="50"/>
      <c r="CMY10" s="50"/>
      <c r="CMZ10" s="24">
        <v>0</v>
      </c>
      <c r="CNA10" s="24">
        <v>0</v>
      </c>
      <c r="CNB10" s="52">
        <f t="shared" si="335"/>
        <v>0</v>
      </c>
      <c r="CNC10" s="55"/>
      <c r="CND10" s="50"/>
      <c r="CNF10" s="50"/>
      <c r="CNG10" s="24">
        <v>0</v>
      </c>
      <c r="CNH10" s="24">
        <v>0</v>
      </c>
      <c r="CNI10" s="52">
        <f t="shared" si="336"/>
        <v>0</v>
      </c>
      <c r="CNJ10" s="55"/>
      <c r="CNK10" s="50"/>
      <c r="CNM10" s="50"/>
      <c r="CNN10" s="24">
        <v>0</v>
      </c>
      <c r="CNO10" s="24">
        <v>0</v>
      </c>
      <c r="CNP10" s="52">
        <f t="shared" si="337"/>
        <v>0</v>
      </c>
      <c r="CNQ10" s="55"/>
      <c r="CNR10" s="50"/>
      <c r="CNT10" s="50"/>
      <c r="CNU10" s="24">
        <v>0</v>
      </c>
      <c r="CNV10" s="24">
        <v>0</v>
      </c>
      <c r="CNW10" s="52">
        <f t="shared" si="338"/>
        <v>0</v>
      </c>
      <c r="CNX10" s="55"/>
      <c r="CNY10" s="50"/>
      <c r="COA10" s="50"/>
      <c r="COB10" s="24">
        <v>0</v>
      </c>
      <c r="COC10" s="24">
        <v>0</v>
      </c>
      <c r="COD10" s="52">
        <f t="shared" si="339"/>
        <v>0</v>
      </c>
      <c r="COE10" s="55"/>
      <c r="COF10" s="50"/>
      <c r="COH10" s="50"/>
      <c r="COI10" s="24">
        <v>0</v>
      </c>
      <c r="COJ10" s="24">
        <v>0</v>
      </c>
      <c r="COK10" s="52">
        <f t="shared" si="340"/>
        <v>0</v>
      </c>
      <c r="COL10" s="55"/>
      <c r="COM10" s="50"/>
      <c r="COO10" s="50"/>
      <c r="COP10" s="24">
        <v>0</v>
      </c>
      <c r="COQ10" s="24">
        <v>0</v>
      </c>
      <c r="COR10" s="52">
        <f t="shared" si="341"/>
        <v>0</v>
      </c>
      <c r="COS10" s="55"/>
      <c r="COT10" s="50"/>
      <c r="COV10" s="50"/>
      <c r="COW10" s="24">
        <v>0</v>
      </c>
      <c r="COX10" s="24">
        <v>0</v>
      </c>
      <c r="COY10" s="52">
        <f t="shared" si="342"/>
        <v>0</v>
      </c>
      <c r="COZ10" s="55"/>
      <c r="CPA10" s="50"/>
      <c r="CPC10" s="50"/>
      <c r="CPD10" s="24">
        <v>0</v>
      </c>
      <c r="CPE10" s="24">
        <v>0</v>
      </c>
      <c r="CPF10" s="52">
        <f t="shared" si="343"/>
        <v>0</v>
      </c>
      <c r="CPG10" s="55"/>
      <c r="CPH10" s="50"/>
      <c r="CPJ10" s="50"/>
      <c r="CPK10" s="24">
        <v>0</v>
      </c>
      <c r="CPL10" s="24">
        <v>0</v>
      </c>
      <c r="CPM10" s="52">
        <f t="shared" si="344"/>
        <v>0</v>
      </c>
      <c r="CPN10" s="55"/>
      <c r="CPO10" s="50"/>
      <c r="CPQ10" s="50"/>
      <c r="CPR10" s="24">
        <v>0</v>
      </c>
      <c r="CPS10" s="24">
        <v>0</v>
      </c>
      <c r="CPT10" s="52">
        <f t="shared" si="345"/>
        <v>0</v>
      </c>
      <c r="CPU10" s="55"/>
      <c r="CPV10" s="50"/>
      <c r="CPX10" s="50"/>
      <c r="CPY10" s="24">
        <v>0</v>
      </c>
      <c r="CPZ10" s="24">
        <v>0</v>
      </c>
      <c r="CQA10" s="52">
        <f t="shared" si="346"/>
        <v>0</v>
      </c>
      <c r="CQB10" s="55"/>
      <c r="CQC10" s="50"/>
      <c r="CQE10" s="50"/>
      <c r="CQF10" s="24">
        <v>0</v>
      </c>
      <c r="CQG10" s="24">
        <v>0</v>
      </c>
      <c r="CQH10" s="52">
        <f t="shared" si="347"/>
        <v>0</v>
      </c>
      <c r="CQI10" s="55"/>
      <c r="CQJ10" s="50"/>
      <c r="CQL10" s="50"/>
      <c r="CQM10" s="24">
        <v>0</v>
      </c>
      <c r="CQN10" s="24">
        <v>0</v>
      </c>
      <c r="CQO10" s="52">
        <f t="shared" si="348"/>
        <v>0</v>
      </c>
      <c r="CQP10" s="55"/>
      <c r="CQQ10" s="50"/>
      <c r="CQS10" s="50"/>
      <c r="CQT10" s="24">
        <v>0</v>
      </c>
      <c r="CQU10" s="24">
        <v>0</v>
      </c>
      <c r="CQV10" s="52">
        <f t="shared" si="349"/>
        <v>0</v>
      </c>
      <c r="CQW10" s="55"/>
      <c r="CQX10" s="50"/>
      <c r="CQZ10" s="50"/>
      <c r="CRA10" s="24">
        <v>0</v>
      </c>
      <c r="CRB10" s="24">
        <v>0</v>
      </c>
      <c r="CRC10" s="52">
        <f t="shared" si="350"/>
        <v>0</v>
      </c>
      <c r="CRD10" s="55"/>
      <c r="CRE10" s="50"/>
      <c r="CRG10" s="50"/>
      <c r="CRH10" s="24">
        <v>0</v>
      </c>
      <c r="CRI10" s="24">
        <v>0</v>
      </c>
      <c r="CRJ10" s="52">
        <f t="shared" si="351"/>
        <v>0</v>
      </c>
      <c r="CRK10" s="55"/>
      <c r="CRL10" s="50"/>
      <c r="CRN10" s="50"/>
      <c r="CRO10" s="24">
        <v>0</v>
      </c>
      <c r="CRP10" s="24">
        <v>0</v>
      </c>
      <c r="CRQ10" s="52">
        <f t="shared" si="352"/>
        <v>0</v>
      </c>
      <c r="CRR10" s="55"/>
      <c r="CRS10" s="50"/>
      <c r="CRU10" s="50"/>
      <c r="CRV10" s="24">
        <v>0</v>
      </c>
      <c r="CRW10" s="24">
        <v>0</v>
      </c>
      <c r="CRX10" s="52">
        <f t="shared" si="353"/>
        <v>0</v>
      </c>
      <c r="CRY10" s="55"/>
      <c r="CRZ10" s="50"/>
      <c r="CSB10" s="50"/>
      <c r="CSC10" s="24">
        <v>0</v>
      </c>
      <c r="CSD10" s="24">
        <v>0</v>
      </c>
      <c r="CSE10" s="52">
        <f t="shared" si="354"/>
        <v>0</v>
      </c>
      <c r="CSF10" s="55"/>
      <c r="CSG10" s="50"/>
      <c r="CSI10" s="50"/>
      <c r="CSJ10" s="24">
        <v>0</v>
      </c>
      <c r="CSK10" s="24">
        <v>0</v>
      </c>
      <c r="CSL10" s="52">
        <f t="shared" si="355"/>
        <v>0</v>
      </c>
      <c r="CSM10" s="55"/>
      <c r="CSN10" s="50"/>
      <c r="CSP10" s="50"/>
      <c r="CSQ10" s="24">
        <v>0</v>
      </c>
      <c r="CSR10" s="24">
        <v>0</v>
      </c>
      <c r="CSS10" s="52">
        <f t="shared" si="356"/>
        <v>0</v>
      </c>
      <c r="CST10" s="55"/>
      <c r="CSU10" s="50"/>
      <c r="CSW10" s="50"/>
      <c r="CSX10" s="24">
        <v>0</v>
      </c>
      <c r="CSY10" s="24">
        <v>0</v>
      </c>
      <c r="CSZ10" s="52">
        <f t="shared" si="357"/>
        <v>0</v>
      </c>
      <c r="CTA10" s="55"/>
      <c r="CTB10" s="50"/>
      <c r="CTD10" s="50"/>
      <c r="CTE10" s="24">
        <v>0</v>
      </c>
      <c r="CTF10" s="24">
        <v>0</v>
      </c>
      <c r="CTG10" s="52">
        <f t="shared" si="358"/>
        <v>0</v>
      </c>
      <c r="CTH10" s="55"/>
      <c r="CTI10" s="50"/>
      <c r="CTK10" s="50"/>
      <c r="CTL10" s="24">
        <v>0</v>
      </c>
      <c r="CTM10" s="24">
        <v>0</v>
      </c>
      <c r="CTN10" s="52">
        <f t="shared" si="359"/>
        <v>0</v>
      </c>
      <c r="CTO10" s="55"/>
      <c r="CTP10" s="50"/>
      <c r="CTR10" s="50"/>
      <c r="CTS10" s="24">
        <v>0</v>
      </c>
      <c r="CTT10" s="24">
        <v>0</v>
      </c>
      <c r="CTU10" s="52">
        <f t="shared" si="360"/>
        <v>0</v>
      </c>
      <c r="CTV10" s="55"/>
      <c r="CTW10" s="50"/>
      <c r="CTY10" s="50"/>
      <c r="CTZ10" s="24">
        <v>0</v>
      </c>
      <c r="CUA10" s="24">
        <v>0</v>
      </c>
      <c r="CUB10" s="52">
        <f t="shared" si="361"/>
        <v>0</v>
      </c>
      <c r="CUC10" s="55"/>
      <c r="CUD10" s="50"/>
      <c r="CUF10" s="50"/>
      <c r="CUG10" s="24">
        <v>0</v>
      </c>
      <c r="CUH10" s="24">
        <v>0</v>
      </c>
      <c r="CUI10" s="52">
        <f t="shared" si="362"/>
        <v>0</v>
      </c>
      <c r="CUJ10" s="55"/>
      <c r="CUK10" s="50"/>
      <c r="CUM10" s="50"/>
      <c r="CUN10" s="24">
        <v>0</v>
      </c>
      <c r="CUO10" s="24">
        <v>0</v>
      </c>
      <c r="CUP10" s="52">
        <f t="shared" si="363"/>
        <v>0</v>
      </c>
      <c r="CUQ10" s="55"/>
      <c r="CUR10" s="50"/>
      <c r="CUT10" s="50"/>
      <c r="CUU10" s="24">
        <v>0</v>
      </c>
      <c r="CUV10" s="24">
        <v>0</v>
      </c>
      <c r="CUW10" s="52">
        <f t="shared" si="364"/>
        <v>0</v>
      </c>
      <c r="CUX10" s="55"/>
      <c r="CUY10" s="50"/>
      <c r="CVA10" s="50"/>
      <c r="CVB10" s="24">
        <v>0</v>
      </c>
      <c r="CVC10" s="24">
        <v>0</v>
      </c>
      <c r="CVD10" s="52">
        <f t="shared" si="365"/>
        <v>0</v>
      </c>
      <c r="CVE10" s="55"/>
      <c r="CVF10" s="50"/>
      <c r="CVH10" s="50"/>
      <c r="CVI10" s="24">
        <v>0</v>
      </c>
      <c r="CVJ10" s="24">
        <v>0</v>
      </c>
      <c r="CVK10" s="52">
        <f t="shared" si="366"/>
        <v>0</v>
      </c>
      <c r="CVL10" s="55"/>
      <c r="CVM10" s="50"/>
      <c r="CVO10" s="50"/>
      <c r="CVP10" s="24">
        <v>0</v>
      </c>
      <c r="CVQ10" s="24">
        <v>0</v>
      </c>
      <c r="CVR10" s="52">
        <f t="shared" si="367"/>
        <v>0</v>
      </c>
      <c r="CVS10" s="55"/>
      <c r="CVT10" s="50"/>
      <c r="CVV10" s="50"/>
      <c r="CVW10" s="24">
        <v>0</v>
      </c>
      <c r="CVX10" s="24">
        <v>0</v>
      </c>
      <c r="CVY10" s="52">
        <f t="shared" si="368"/>
        <v>0</v>
      </c>
      <c r="CVZ10" s="55"/>
      <c r="CWA10" s="50"/>
      <c r="CWC10" s="50"/>
      <c r="CWD10" s="24">
        <v>0</v>
      </c>
      <c r="CWE10" s="24">
        <v>0</v>
      </c>
      <c r="CWF10" s="52">
        <f t="shared" si="369"/>
        <v>0</v>
      </c>
      <c r="CWG10" s="55"/>
      <c r="CWH10" s="50"/>
      <c r="CWJ10" s="50"/>
      <c r="CWK10" s="24">
        <v>0</v>
      </c>
      <c r="CWL10" s="24">
        <v>0</v>
      </c>
      <c r="CWM10" s="52">
        <f t="shared" si="370"/>
        <v>0</v>
      </c>
      <c r="CWN10" s="55"/>
      <c r="CWO10" s="50"/>
      <c r="CWQ10" s="50"/>
      <c r="CWR10" s="24">
        <v>0</v>
      </c>
      <c r="CWS10" s="24">
        <v>0</v>
      </c>
      <c r="CWT10" s="52">
        <f t="shared" si="371"/>
        <v>0</v>
      </c>
      <c r="CWU10" s="55"/>
      <c r="CWV10" s="50"/>
      <c r="CWX10" s="50"/>
      <c r="CWY10" s="24">
        <v>0</v>
      </c>
      <c r="CWZ10" s="24">
        <v>0</v>
      </c>
      <c r="CXA10" s="52">
        <f t="shared" si="372"/>
        <v>0</v>
      </c>
      <c r="CXB10" s="55"/>
      <c r="CXC10" s="50"/>
      <c r="CXE10" s="50"/>
      <c r="CXF10" s="24">
        <v>0</v>
      </c>
      <c r="CXG10" s="24">
        <v>0</v>
      </c>
      <c r="CXH10" s="52">
        <f t="shared" si="373"/>
        <v>0</v>
      </c>
      <c r="CXI10" s="55"/>
      <c r="CXJ10" s="50"/>
      <c r="CXL10" s="50"/>
      <c r="CXM10" s="24">
        <v>0</v>
      </c>
      <c r="CXN10" s="24">
        <v>0</v>
      </c>
      <c r="CXO10" s="52">
        <f t="shared" si="374"/>
        <v>0</v>
      </c>
      <c r="CXP10" s="55"/>
      <c r="CXQ10" s="50"/>
      <c r="CXS10" s="50"/>
      <c r="CXT10" s="24">
        <v>0</v>
      </c>
      <c r="CXU10" s="24">
        <v>0</v>
      </c>
      <c r="CXV10" s="52">
        <f t="shared" si="375"/>
        <v>0</v>
      </c>
      <c r="CXW10" s="55"/>
      <c r="CXX10" s="50"/>
      <c r="CXZ10" s="50"/>
      <c r="CYA10" s="24">
        <v>0</v>
      </c>
      <c r="CYB10" s="24">
        <v>0</v>
      </c>
      <c r="CYC10" s="52">
        <f t="shared" si="376"/>
        <v>0</v>
      </c>
      <c r="CYD10" s="55"/>
      <c r="CYE10" s="50"/>
      <c r="CYG10" s="50"/>
      <c r="CYH10" s="24">
        <v>0</v>
      </c>
      <c r="CYI10" s="24">
        <v>0</v>
      </c>
      <c r="CYJ10" s="52">
        <f t="shared" si="377"/>
        <v>0</v>
      </c>
      <c r="CYK10" s="55"/>
      <c r="CYL10" s="50"/>
      <c r="CYN10" s="50"/>
      <c r="CYO10" s="24">
        <v>0</v>
      </c>
      <c r="CYP10" s="24">
        <v>0</v>
      </c>
      <c r="CYQ10" s="52">
        <f t="shared" si="378"/>
        <v>0</v>
      </c>
      <c r="CYR10" s="55"/>
      <c r="CYS10" s="50"/>
      <c r="CYU10" s="50"/>
      <c r="CYV10" s="24">
        <v>0</v>
      </c>
      <c r="CYW10" s="24">
        <v>0</v>
      </c>
      <c r="CYX10" s="52">
        <f t="shared" si="379"/>
        <v>0</v>
      </c>
      <c r="CYY10" s="55"/>
      <c r="CYZ10" s="50"/>
      <c r="CZB10" s="50"/>
      <c r="CZC10" s="24">
        <v>0</v>
      </c>
      <c r="CZD10" s="24">
        <v>0</v>
      </c>
      <c r="CZE10" s="52">
        <f t="shared" si="380"/>
        <v>0</v>
      </c>
      <c r="CZF10" s="55"/>
      <c r="CZG10" s="50"/>
      <c r="CZI10" s="50"/>
      <c r="CZJ10" s="24">
        <v>0</v>
      </c>
      <c r="CZK10" s="24">
        <v>0</v>
      </c>
      <c r="CZL10" s="52">
        <f t="shared" si="381"/>
        <v>0</v>
      </c>
      <c r="CZM10" s="55"/>
      <c r="CZN10" s="50"/>
      <c r="CZP10" s="50"/>
      <c r="CZQ10" s="24">
        <v>0</v>
      </c>
      <c r="CZR10" s="24">
        <v>0</v>
      </c>
      <c r="CZS10" s="52">
        <f t="shared" si="382"/>
        <v>0</v>
      </c>
      <c r="CZT10" s="55"/>
      <c r="CZU10" s="50"/>
      <c r="CZW10" s="50"/>
      <c r="CZX10" s="24">
        <v>0</v>
      </c>
      <c r="CZY10" s="24">
        <v>0</v>
      </c>
      <c r="CZZ10" s="52">
        <f t="shared" si="383"/>
        <v>0</v>
      </c>
      <c r="DAA10" s="55"/>
      <c r="DAB10" s="50"/>
      <c r="DAD10" s="50"/>
      <c r="DAE10" s="24">
        <v>0</v>
      </c>
      <c r="DAF10" s="24">
        <v>0</v>
      </c>
      <c r="DAG10" s="52">
        <f t="shared" si="384"/>
        <v>0</v>
      </c>
      <c r="DAH10" s="55"/>
      <c r="DAI10" s="50"/>
      <c r="DAK10" s="50"/>
      <c r="DAL10" s="24">
        <v>0</v>
      </c>
      <c r="DAM10" s="24">
        <v>0</v>
      </c>
      <c r="DAN10" s="52">
        <f t="shared" si="385"/>
        <v>0</v>
      </c>
      <c r="DAO10" s="55"/>
      <c r="DAP10" s="50"/>
      <c r="DAR10" s="50"/>
      <c r="DAS10" s="24">
        <v>0</v>
      </c>
      <c r="DAT10" s="24">
        <v>0</v>
      </c>
      <c r="DAU10" s="52">
        <f t="shared" si="386"/>
        <v>0</v>
      </c>
      <c r="DAV10" s="55"/>
      <c r="DAW10" s="50"/>
      <c r="DAY10" s="50"/>
      <c r="DAZ10" s="24">
        <v>0</v>
      </c>
      <c r="DBA10" s="24">
        <v>0</v>
      </c>
      <c r="DBB10" s="52">
        <f t="shared" si="387"/>
        <v>0</v>
      </c>
      <c r="DBC10" s="55"/>
      <c r="DBD10" s="50"/>
      <c r="DBF10" s="50"/>
      <c r="DBG10" s="24">
        <v>0</v>
      </c>
      <c r="DBH10" s="24">
        <v>0</v>
      </c>
      <c r="DBI10" s="52">
        <f t="shared" si="388"/>
        <v>0</v>
      </c>
      <c r="DBJ10" s="55"/>
      <c r="DBK10" s="50"/>
      <c r="DBM10" s="50"/>
      <c r="DBN10" s="24">
        <v>0</v>
      </c>
      <c r="DBO10" s="24">
        <v>0</v>
      </c>
      <c r="DBP10" s="52">
        <f t="shared" si="389"/>
        <v>0</v>
      </c>
      <c r="DBQ10" s="55"/>
      <c r="DBR10" s="50"/>
      <c r="DBT10" s="50"/>
      <c r="DBU10" s="24">
        <v>0</v>
      </c>
      <c r="DBV10" s="24">
        <v>0</v>
      </c>
      <c r="DBW10" s="52">
        <f t="shared" si="390"/>
        <v>0</v>
      </c>
      <c r="DBX10" s="55"/>
      <c r="DBY10" s="50"/>
      <c r="DCA10" s="50"/>
      <c r="DCB10" s="24">
        <v>0</v>
      </c>
      <c r="DCC10" s="24">
        <v>0</v>
      </c>
      <c r="DCD10" s="52">
        <f t="shared" si="391"/>
        <v>0</v>
      </c>
      <c r="DCE10" s="55"/>
      <c r="DCF10" s="50"/>
      <c r="DCH10" s="50"/>
      <c r="DCI10" s="24">
        <v>0</v>
      </c>
      <c r="DCJ10" s="24">
        <v>0</v>
      </c>
      <c r="DCK10" s="52">
        <f t="shared" si="392"/>
        <v>0</v>
      </c>
      <c r="DCL10" s="55"/>
      <c r="DCM10" s="50"/>
      <c r="DCO10" s="50"/>
      <c r="DCP10" s="24">
        <v>0</v>
      </c>
      <c r="DCQ10" s="24">
        <v>0</v>
      </c>
      <c r="DCR10" s="52">
        <f t="shared" si="393"/>
        <v>0</v>
      </c>
      <c r="DCS10" s="55"/>
      <c r="DCT10" s="50"/>
      <c r="DCV10" s="50"/>
      <c r="DCW10" s="24">
        <v>0</v>
      </c>
      <c r="DCX10" s="24">
        <v>0</v>
      </c>
      <c r="DCY10" s="52">
        <f t="shared" si="394"/>
        <v>0</v>
      </c>
      <c r="DCZ10" s="55"/>
      <c r="DDA10" s="50"/>
      <c r="DDC10" s="50"/>
      <c r="DDD10" s="24">
        <v>0</v>
      </c>
      <c r="DDE10" s="24">
        <v>0</v>
      </c>
      <c r="DDF10" s="52">
        <f t="shared" si="395"/>
        <v>0</v>
      </c>
      <c r="DDG10" s="55"/>
      <c r="DDH10" s="50"/>
      <c r="DDJ10" s="50"/>
      <c r="DDK10" s="24">
        <v>0</v>
      </c>
      <c r="DDL10" s="24">
        <v>0</v>
      </c>
      <c r="DDM10" s="52">
        <f t="shared" si="396"/>
        <v>0</v>
      </c>
      <c r="DDN10" s="55"/>
      <c r="DDO10" s="50"/>
      <c r="DDQ10" s="50"/>
      <c r="DDR10" s="24">
        <v>0</v>
      </c>
      <c r="DDS10" s="24">
        <v>0</v>
      </c>
      <c r="DDT10" s="52">
        <f t="shared" si="397"/>
        <v>0</v>
      </c>
      <c r="DDU10" s="55"/>
      <c r="DDV10" s="50"/>
      <c r="DDX10" s="50"/>
      <c r="DDY10" s="24">
        <v>0</v>
      </c>
      <c r="DDZ10" s="24">
        <v>0</v>
      </c>
      <c r="DEA10" s="52">
        <f t="shared" si="398"/>
        <v>0</v>
      </c>
      <c r="DEB10" s="55"/>
      <c r="DEC10" s="50"/>
      <c r="DEE10" s="50"/>
      <c r="DEF10" s="24">
        <v>0</v>
      </c>
      <c r="DEG10" s="24">
        <v>0</v>
      </c>
      <c r="DEH10" s="52">
        <f t="shared" si="399"/>
        <v>0</v>
      </c>
      <c r="DEI10" s="55"/>
      <c r="DEJ10" s="50"/>
      <c r="DEL10" s="50"/>
      <c r="DEM10" s="24">
        <v>0</v>
      </c>
      <c r="DEN10" s="24">
        <v>0</v>
      </c>
      <c r="DEO10" s="52">
        <f t="shared" si="400"/>
        <v>0</v>
      </c>
      <c r="DEP10" s="55"/>
      <c r="DEQ10" s="50"/>
      <c r="DES10" s="50"/>
      <c r="DET10" s="24">
        <v>0</v>
      </c>
      <c r="DEU10" s="24">
        <v>0</v>
      </c>
      <c r="DEV10" s="52">
        <f t="shared" si="401"/>
        <v>0</v>
      </c>
      <c r="DEW10" s="55"/>
      <c r="DEX10" s="50"/>
      <c r="DEZ10" s="50"/>
      <c r="DFA10" s="24">
        <v>0</v>
      </c>
      <c r="DFB10" s="24">
        <v>0</v>
      </c>
      <c r="DFC10" s="52">
        <f t="shared" si="402"/>
        <v>0</v>
      </c>
      <c r="DFD10" s="55"/>
      <c r="DFE10" s="50"/>
      <c r="DFG10" s="50"/>
      <c r="DFH10" s="24">
        <v>0</v>
      </c>
      <c r="DFI10" s="24">
        <v>0</v>
      </c>
      <c r="DFJ10" s="52">
        <f t="shared" si="403"/>
        <v>0</v>
      </c>
      <c r="DFK10" s="55"/>
      <c r="DFL10" s="50"/>
      <c r="DFN10" s="50"/>
      <c r="DFO10" s="24">
        <v>0</v>
      </c>
      <c r="DFP10" s="24">
        <v>0</v>
      </c>
      <c r="DFQ10" s="52">
        <f t="shared" si="404"/>
        <v>0</v>
      </c>
      <c r="DFR10" s="55"/>
      <c r="DFS10" s="50"/>
      <c r="DFU10" s="50"/>
      <c r="DFV10" s="24">
        <v>0</v>
      </c>
      <c r="DFW10" s="24">
        <v>0</v>
      </c>
      <c r="DFX10" s="52">
        <f t="shared" si="405"/>
        <v>0</v>
      </c>
      <c r="DFY10" s="55"/>
      <c r="DFZ10" s="50"/>
      <c r="DGB10" s="50"/>
      <c r="DGC10" s="24">
        <v>0</v>
      </c>
      <c r="DGD10" s="24">
        <v>0</v>
      </c>
      <c r="DGE10" s="52">
        <f t="shared" si="406"/>
        <v>0</v>
      </c>
      <c r="DGF10" s="55"/>
      <c r="DGG10" s="50"/>
      <c r="DGI10" s="50"/>
      <c r="DGJ10" s="24">
        <v>0</v>
      </c>
      <c r="DGK10" s="24">
        <v>0</v>
      </c>
      <c r="DGL10" s="52">
        <f t="shared" si="407"/>
        <v>0</v>
      </c>
      <c r="DGM10" s="55"/>
      <c r="DGN10" s="50"/>
      <c r="DGP10" s="50"/>
      <c r="DGQ10" s="24">
        <v>0</v>
      </c>
      <c r="DGR10" s="24">
        <v>0</v>
      </c>
      <c r="DGS10" s="52">
        <f t="shared" si="408"/>
        <v>0</v>
      </c>
      <c r="DGT10" s="55"/>
      <c r="DGU10" s="50"/>
      <c r="DGW10" s="50"/>
      <c r="DGX10" s="24">
        <v>0</v>
      </c>
      <c r="DGY10" s="24">
        <v>0</v>
      </c>
      <c r="DGZ10" s="52">
        <f t="shared" si="409"/>
        <v>0</v>
      </c>
      <c r="DHA10" s="55"/>
      <c r="DHB10" s="50"/>
      <c r="DHD10" s="50"/>
      <c r="DHE10" s="24">
        <v>0</v>
      </c>
      <c r="DHF10" s="24">
        <v>0</v>
      </c>
      <c r="DHG10" s="52">
        <f t="shared" si="410"/>
        <v>0</v>
      </c>
      <c r="DHH10" s="55"/>
      <c r="DHI10" s="50"/>
      <c r="DHK10" s="50"/>
      <c r="DHL10" s="24">
        <v>0</v>
      </c>
      <c r="DHM10" s="24">
        <v>0</v>
      </c>
      <c r="DHN10" s="52">
        <f t="shared" si="411"/>
        <v>0</v>
      </c>
      <c r="DHO10" s="55"/>
      <c r="DHP10" s="50"/>
      <c r="DHR10" s="50"/>
      <c r="DHS10" s="24">
        <v>0</v>
      </c>
      <c r="DHT10" s="24">
        <v>0</v>
      </c>
      <c r="DHU10" s="52">
        <f t="shared" si="412"/>
        <v>0</v>
      </c>
      <c r="DHV10" s="55"/>
      <c r="DHW10" s="50"/>
      <c r="DHY10" s="50"/>
      <c r="DHZ10" s="24">
        <v>0</v>
      </c>
      <c r="DIA10" s="24">
        <v>0</v>
      </c>
      <c r="DIB10" s="52">
        <f t="shared" si="413"/>
        <v>0</v>
      </c>
      <c r="DIC10" s="55"/>
      <c r="DID10" s="50"/>
      <c r="DIF10" s="50"/>
      <c r="DIG10" s="24">
        <v>0</v>
      </c>
      <c r="DIH10" s="24">
        <v>0</v>
      </c>
      <c r="DII10" s="52">
        <f t="shared" si="414"/>
        <v>0</v>
      </c>
      <c r="DIJ10" s="55"/>
      <c r="DIK10" s="50"/>
      <c r="DIM10" s="50"/>
      <c r="DIN10" s="24">
        <v>0</v>
      </c>
      <c r="DIO10" s="24">
        <v>0</v>
      </c>
      <c r="DIP10" s="52">
        <f t="shared" si="415"/>
        <v>0</v>
      </c>
      <c r="DIQ10" s="55"/>
      <c r="DIR10" s="50"/>
      <c r="DIT10" s="50"/>
      <c r="DIU10" s="24">
        <v>0</v>
      </c>
      <c r="DIV10" s="24">
        <v>0</v>
      </c>
      <c r="DIW10" s="52">
        <f t="shared" si="416"/>
        <v>0</v>
      </c>
      <c r="DIX10" s="55"/>
      <c r="DIY10" s="50"/>
      <c r="DJA10" s="50"/>
      <c r="DJB10" s="24">
        <v>0</v>
      </c>
      <c r="DJC10" s="24">
        <v>0</v>
      </c>
      <c r="DJD10" s="52">
        <f t="shared" si="417"/>
        <v>0</v>
      </c>
      <c r="DJE10" s="55"/>
      <c r="DJF10" s="50"/>
      <c r="DJH10" s="50"/>
      <c r="DJI10" s="24">
        <v>0</v>
      </c>
      <c r="DJJ10" s="24">
        <v>0</v>
      </c>
      <c r="DJK10" s="52">
        <f t="shared" si="418"/>
        <v>0</v>
      </c>
      <c r="DJL10" s="55"/>
      <c r="DJM10" s="50"/>
      <c r="DJO10" s="50"/>
      <c r="DJP10" s="24">
        <v>0</v>
      </c>
      <c r="DJQ10" s="24">
        <v>0</v>
      </c>
      <c r="DJR10" s="52">
        <f t="shared" si="419"/>
        <v>0</v>
      </c>
      <c r="DJS10" s="55"/>
      <c r="DJT10" s="50"/>
      <c r="DJV10" s="50"/>
      <c r="DJW10" s="24">
        <v>0</v>
      </c>
      <c r="DJX10" s="24">
        <v>0</v>
      </c>
      <c r="DJY10" s="52">
        <f t="shared" si="420"/>
        <v>0</v>
      </c>
      <c r="DJZ10" s="55"/>
      <c r="DKA10" s="50"/>
      <c r="DKC10" s="50"/>
      <c r="DKD10" s="24">
        <v>0</v>
      </c>
      <c r="DKE10" s="24">
        <v>0</v>
      </c>
      <c r="DKF10" s="52">
        <f t="shared" si="421"/>
        <v>0</v>
      </c>
      <c r="DKG10" s="55"/>
      <c r="DKH10" s="50"/>
      <c r="DKJ10" s="50"/>
      <c r="DKK10" s="24">
        <v>0</v>
      </c>
      <c r="DKL10" s="24">
        <v>0</v>
      </c>
      <c r="DKM10" s="52">
        <f t="shared" si="422"/>
        <v>0</v>
      </c>
      <c r="DKN10" s="55"/>
      <c r="DKO10" s="50"/>
      <c r="DKQ10" s="50"/>
      <c r="DKR10" s="24">
        <v>0</v>
      </c>
      <c r="DKS10" s="24">
        <v>0</v>
      </c>
      <c r="DKT10" s="52">
        <f t="shared" si="423"/>
        <v>0</v>
      </c>
      <c r="DKU10" s="55"/>
      <c r="DKV10" s="50"/>
      <c r="DKX10" s="50"/>
      <c r="DKY10" s="24">
        <v>0</v>
      </c>
      <c r="DKZ10" s="24">
        <v>0</v>
      </c>
      <c r="DLA10" s="52">
        <f t="shared" si="424"/>
        <v>0</v>
      </c>
      <c r="DLB10" s="55"/>
      <c r="DLC10" s="50"/>
      <c r="DLE10" s="50"/>
      <c r="DLF10" s="24">
        <v>0</v>
      </c>
      <c r="DLG10" s="24">
        <v>0</v>
      </c>
      <c r="DLH10" s="52">
        <f t="shared" si="425"/>
        <v>0</v>
      </c>
      <c r="DLI10" s="55"/>
      <c r="DLJ10" s="50"/>
      <c r="DLL10" s="50"/>
      <c r="DLM10" s="24">
        <v>0</v>
      </c>
      <c r="DLN10" s="24">
        <v>0</v>
      </c>
      <c r="DLO10" s="52">
        <f t="shared" si="426"/>
        <v>0</v>
      </c>
      <c r="DLP10" s="55"/>
      <c r="DLQ10" s="50"/>
      <c r="DLS10" s="50"/>
      <c r="DLT10" s="24">
        <v>0</v>
      </c>
      <c r="DLU10" s="24">
        <v>0</v>
      </c>
      <c r="DLV10" s="52">
        <f t="shared" si="427"/>
        <v>0</v>
      </c>
      <c r="DLW10" s="55"/>
      <c r="DLX10" s="50"/>
      <c r="DLZ10" s="50"/>
      <c r="DMA10" s="24">
        <v>0</v>
      </c>
      <c r="DMB10" s="24">
        <v>0</v>
      </c>
      <c r="DMC10" s="52">
        <f t="shared" si="428"/>
        <v>0</v>
      </c>
      <c r="DMD10" s="55"/>
      <c r="DME10" s="50"/>
      <c r="DMG10" s="50"/>
      <c r="DMH10" s="24">
        <v>0</v>
      </c>
      <c r="DMI10" s="24">
        <v>0</v>
      </c>
      <c r="DMJ10" s="52">
        <f t="shared" si="429"/>
        <v>0</v>
      </c>
      <c r="DMK10" s="55"/>
      <c r="DML10" s="50"/>
      <c r="DMN10" s="50"/>
      <c r="DMO10" s="24">
        <v>0</v>
      </c>
      <c r="DMP10" s="24">
        <v>0</v>
      </c>
      <c r="DMQ10" s="52">
        <f t="shared" si="430"/>
        <v>0</v>
      </c>
      <c r="DMR10" s="55"/>
      <c r="DMS10" s="50"/>
      <c r="DMU10" s="50"/>
      <c r="DMV10" s="24">
        <v>0</v>
      </c>
      <c r="DMW10" s="24">
        <v>0</v>
      </c>
      <c r="DMX10" s="52">
        <f t="shared" si="431"/>
        <v>0</v>
      </c>
      <c r="DMY10" s="55"/>
      <c r="DMZ10" s="50"/>
      <c r="DNB10" s="50"/>
      <c r="DNC10" s="24">
        <v>0</v>
      </c>
      <c r="DND10" s="24">
        <v>0</v>
      </c>
      <c r="DNE10" s="52">
        <f t="shared" si="432"/>
        <v>0</v>
      </c>
      <c r="DNF10" s="55"/>
      <c r="DNG10" s="50"/>
      <c r="DNI10" s="50"/>
      <c r="DNJ10" s="24">
        <v>0</v>
      </c>
      <c r="DNK10" s="24">
        <v>0</v>
      </c>
      <c r="DNL10" s="52">
        <f t="shared" si="433"/>
        <v>0</v>
      </c>
      <c r="DNM10" s="55"/>
      <c r="DNN10" s="50"/>
      <c r="DNP10" s="50"/>
      <c r="DNQ10" s="24">
        <v>0</v>
      </c>
      <c r="DNR10" s="24">
        <v>0</v>
      </c>
      <c r="DNS10" s="52">
        <f t="shared" si="434"/>
        <v>0</v>
      </c>
      <c r="DNT10" s="55"/>
      <c r="DNU10" s="50"/>
      <c r="DNW10" s="50"/>
      <c r="DNX10" s="24">
        <v>0</v>
      </c>
      <c r="DNY10" s="24">
        <v>0</v>
      </c>
      <c r="DNZ10" s="52">
        <f t="shared" si="435"/>
        <v>0</v>
      </c>
      <c r="DOA10" s="55"/>
      <c r="DOB10" s="50"/>
      <c r="DOD10" s="50"/>
      <c r="DOE10" s="24">
        <v>0</v>
      </c>
      <c r="DOF10" s="24">
        <v>0</v>
      </c>
      <c r="DOG10" s="52">
        <f t="shared" si="436"/>
        <v>0</v>
      </c>
      <c r="DOH10" s="55"/>
      <c r="DOI10" s="50"/>
      <c r="DOK10" s="50"/>
      <c r="DOL10" s="24">
        <v>0</v>
      </c>
      <c r="DOM10" s="24">
        <v>0</v>
      </c>
      <c r="DON10" s="52">
        <f t="shared" si="437"/>
        <v>0</v>
      </c>
      <c r="DOO10" s="55"/>
      <c r="DOP10" s="50"/>
      <c r="DOR10" s="50"/>
      <c r="DOS10" s="24">
        <v>0</v>
      </c>
      <c r="DOT10" s="24">
        <v>0</v>
      </c>
      <c r="DOU10" s="52">
        <f t="shared" si="438"/>
        <v>0</v>
      </c>
      <c r="DOV10" s="55"/>
      <c r="DOW10" s="50"/>
      <c r="DOY10" s="50"/>
      <c r="DOZ10" s="24">
        <v>0</v>
      </c>
      <c r="DPA10" s="53">
        <v>0</v>
      </c>
      <c r="DPB10" s="52">
        <f t="shared" si="439"/>
        <v>0</v>
      </c>
      <c r="DPC10" s="55"/>
      <c r="DPD10" s="50"/>
      <c r="DPF10" s="50"/>
      <c r="DPG10" s="24">
        <v>0</v>
      </c>
      <c r="DPH10" s="53">
        <v>0</v>
      </c>
      <c r="DPI10" s="52">
        <f t="shared" si="440"/>
        <v>0</v>
      </c>
      <c r="DPJ10" s="55"/>
      <c r="DPK10" s="50"/>
      <c r="DPM10" s="50"/>
      <c r="DPN10" s="24">
        <v>0</v>
      </c>
      <c r="DPO10" s="53">
        <v>0</v>
      </c>
      <c r="DPP10" s="52">
        <f t="shared" si="441"/>
        <v>0</v>
      </c>
      <c r="DPQ10" s="55"/>
      <c r="DPR10" s="50"/>
      <c r="DPT10" s="50"/>
      <c r="DPU10" s="24">
        <v>0</v>
      </c>
      <c r="DPV10" s="53">
        <v>0</v>
      </c>
      <c r="DPW10" s="52">
        <f t="shared" si="442"/>
        <v>0</v>
      </c>
      <c r="DPX10" s="55"/>
      <c r="DPY10" s="50"/>
      <c r="DQA10" s="50"/>
      <c r="DQB10" s="24">
        <v>0</v>
      </c>
      <c r="DQC10" s="53">
        <v>0</v>
      </c>
      <c r="DQD10" s="52">
        <f t="shared" si="443"/>
        <v>0</v>
      </c>
      <c r="DQE10" s="55"/>
      <c r="DQF10" s="50"/>
      <c r="DQH10" s="50"/>
      <c r="DQI10" s="24">
        <v>0</v>
      </c>
      <c r="DQJ10" s="53">
        <v>0</v>
      </c>
      <c r="DQK10" s="52">
        <f t="shared" si="444"/>
        <v>0</v>
      </c>
      <c r="DQL10" s="55"/>
      <c r="DQM10" s="50"/>
      <c r="DQO10" s="50"/>
      <c r="DQP10" s="24">
        <v>0</v>
      </c>
      <c r="DQQ10" s="53">
        <v>0</v>
      </c>
      <c r="DQR10" s="52">
        <f t="shared" si="445"/>
        <v>0</v>
      </c>
      <c r="DQS10" s="55"/>
      <c r="DQT10" s="50"/>
      <c r="DQV10" s="50"/>
      <c r="DQW10" s="24">
        <v>0</v>
      </c>
      <c r="DQX10" s="53">
        <v>0</v>
      </c>
      <c r="DQY10" s="52">
        <f t="shared" si="446"/>
        <v>0</v>
      </c>
      <c r="DQZ10" s="55"/>
      <c r="DRA10" s="50"/>
      <c r="DRC10" s="50"/>
      <c r="DRD10" s="24">
        <v>0</v>
      </c>
      <c r="DRE10" s="53">
        <v>0</v>
      </c>
      <c r="DRF10" s="52">
        <f t="shared" si="447"/>
        <v>0</v>
      </c>
      <c r="DRG10" s="55"/>
      <c r="DRH10" s="50"/>
      <c r="DRJ10" s="50"/>
      <c r="DRK10" s="24">
        <v>0</v>
      </c>
      <c r="DRL10" s="53">
        <v>0</v>
      </c>
      <c r="DRM10" s="52">
        <f t="shared" si="448"/>
        <v>0</v>
      </c>
      <c r="DRN10" s="55"/>
      <c r="DRO10" s="50"/>
      <c r="DRQ10" s="50"/>
      <c r="DRR10" s="24">
        <v>0</v>
      </c>
      <c r="DRS10" s="53">
        <v>0</v>
      </c>
      <c r="DRT10" s="52">
        <f t="shared" si="449"/>
        <v>0</v>
      </c>
      <c r="DRU10" s="55"/>
      <c r="DRV10" s="50"/>
      <c r="DRX10" s="50"/>
      <c r="DRY10" s="24">
        <v>0</v>
      </c>
      <c r="DRZ10" s="53">
        <v>0</v>
      </c>
      <c r="DSA10" s="52">
        <f t="shared" si="450"/>
        <v>0</v>
      </c>
      <c r="DSB10" s="55"/>
      <c r="DSC10" s="50"/>
      <c r="DSE10" s="50"/>
      <c r="DSF10" s="24">
        <v>0</v>
      </c>
      <c r="DSG10" s="53">
        <v>0</v>
      </c>
      <c r="DSH10" s="52">
        <f t="shared" si="451"/>
        <v>0</v>
      </c>
      <c r="DSI10" s="55"/>
      <c r="DSJ10" s="50"/>
      <c r="DSL10" s="50"/>
      <c r="DSM10" s="24">
        <v>0</v>
      </c>
      <c r="DSN10" s="53">
        <v>0</v>
      </c>
      <c r="DSO10" s="52">
        <f t="shared" si="452"/>
        <v>0</v>
      </c>
      <c r="DSP10" s="55"/>
      <c r="DSQ10" s="50"/>
      <c r="DSS10" s="50"/>
      <c r="DST10" s="24">
        <v>0</v>
      </c>
      <c r="DSU10" s="53">
        <v>0</v>
      </c>
      <c r="DSV10" s="52">
        <f t="shared" si="453"/>
        <v>0</v>
      </c>
      <c r="DSW10" s="55"/>
      <c r="DSX10" s="50"/>
      <c r="DSZ10" s="50"/>
      <c r="DTA10" s="24">
        <v>0</v>
      </c>
      <c r="DTB10" s="53">
        <v>0</v>
      </c>
      <c r="DTC10" s="52">
        <f t="shared" si="454"/>
        <v>0</v>
      </c>
      <c r="DTD10" s="55"/>
      <c r="DTE10" s="47"/>
      <c r="DTF10" s="48"/>
      <c r="DTG10" s="47"/>
      <c r="DTH10" s="24">
        <v>0</v>
      </c>
      <c r="DTI10" s="53">
        <v>0</v>
      </c>
      <c r="DTJ10" s="52">
        <f t="shared" si="455"/>
        <v>0</v>
      </c>
      <c r="DTK10" s="55"/>
      <c r="DTL10" s="47"/>
      <c r="DTM10" s="48"/>
      <c r="DTN10" s="47"/>
      <c r="DTO10" s="24">
        <v>0</v>
      </c>
      <c r="DTP10" s="53">
        <v>0</v>
      </c>
      <c r="DTQ10" s="52">
        <f t="shared" si="456"/>
        <v>0</v>
      </c>
      <c r="DTR10" s="55"/>
      <c r="DTS10" s="47"/>
      <c r="DTT10" s="48"/>
      <c r="DTU10" s="47"/>
      <c r="DTV10" s="24">
        <v>0</v>
      </c>
      <c r="DTW10" s="53">
        <v>0</v>
      </c>
      <c r="DTX10" s="52">
        <f t="shared" si="457"/>
        <v>0</v>
      </c>
      <c r="DTY10" s="55"/>
      <c r="DTZ10" s="47"/>
      <c r="DUA10" s="48"/>
      <c r="DUB10" s="47"/>
      <c r="DUC10" s="24">
        <v>0</v>
      </c>
      <c r="DUD10" s="53">
        <v>0</v>
      </c>
      <c r="DUE10" s="52">
        <f t="shared" si="458"/>
        <v>0</v>
      </c>
      <c r="DUF10" s="55"/>
      <c r="DUG10" s="47"/>
      <c r="DUH10" s="48"/>
      <c r="DUI10" s="47"/>
      <c r="DUJ10" s="24">
        <v>0</v>
      </c>
      <c r="DUK10" s="53">
        <v>0</v>
      </c>
      <c r="DUL10" s="52">
        <f t="shared" si="459"/>
        <v>0</v>
      </c>
      <c r="DUM10" s="55"/>
      <c r="DUN10" s="47"/>
      <c r="DUO10" s="48"/>
      <c r="DUP10" s="47"/>
      <c r="DUQ10" s="24">
        <v>0</v>
      </c>
      <c r="DUR10" s="54">
        <v>0</v>
      </c>
      <c r="DUS10" s="52">
        <f t="shared" si="460"/>
        <v>0</v>
      </c>
      <c r="DUT10" s="55"/>
      <c r="DUU10" s="47"/>
      <c r="DUV10" s="48"/>
      <c r="DUW10" s="47"/>
      <c r="DUX10" s="24">
        <v>0</v>
      </c>
      <c r="DUY10" s="54">
        <v>0</v>
      </c>
      <c r="DUZ10" s="52">
        <f t="shared" si="461"/>
        <v>0</v>
      </c>
    </row>
    <row r="11" spans="1:3276" s="2" customFormat="1">
      <c r="A11" s="116" t="s">
        <v>42</v>
      </c>
      <c r="B11" s="46">
        <f>308820+306621</f>
        <v>615441</v>
      </c>
      <c r="C11" s="47">
        <f t="shared" si="462"/>
        <v>14.125231550920086</v>
      </c>
      <c r="D11" s="48">
        <f>294888+296545</f>
        <v>591433</v>
      </c>
      <c r="E11" s="47">
        <f t="shared" si="463"/>
        <v>13.137869740202794</v>
      </c>
      <c r="F11" s="15">
        <v>1206874</v>
      </c>
      <c r="G11" s="52">
        <f t="shared" si="0"/>
        <v>13.623486317239122</v>
      </c>
      <c r="H11" s="141">
        <v>8</v>
      </c>
      <c r="I11" s="50">
        <f t="shared" si="464"/>
        <v>0.14242478191205271</v>
      </c>
      <c r="J11" s="141">
        <v>6</v>
      </c>
      <c r="K11" s="50">
        <f t="shared" si="465"/>
        <v>0.12202562538133008</v>
      </c>
      <c r="L11" s="24">
        <v>0</v>
      </c>
      <c r="M11" s="141">
        <f t="shared" si="466"/>
        <v>14</v>
      </c>
      <c r="N11" s="52">
        <f t="shared" si="467"/>
        <v>0.13290298082399848</v>
      </c>
      <c r="O11" s="24">
        <v>8</v>
      </c>
      <c r="P11" s="50">
        <f t="shared" si="468"/>
        <v>0.14247551202137132</v>
      </c>
      <c r="Q11" s="24">
        <v>6</v>
      </c>
      <c r="R11" s="50">
        <f t="shared" si="469"/>
        <v>0.12205044751830757</v>
      </c>
      <c r="S11" s="24">
        <v>0</v>
      </c>
      <c r="T11" s="24">
        <f t="shared" si="470"/>
        <v>14</v>
      </c>
      <c r="U11" s="52">
        <f t="shared" si="1"/>
        <v>0.1329408413256101</v>
      </c>
      <c r="V11" s="24">
        <v>8</v>
      </c>
      <c r="W11" s="50">
        <f t="shared" si="471"/>
        <v>0.14252627828255834</v>
      </c>
      <c r="X11" s="24">
        <v>6</v>
      </c>
      <c r="Y11" s="50">
        <f t="shared" si="472"/>
        <v>0.1221001221001221</v>
      </c>
      <c r="Z11" s="24">
        <v>0</v>
      </c>
      <c r="AA11" s="24">
        <f t="shared" si="473"/>
        <v>14</v>
      </c>
      <c r="AB11" s="52">
        <f t="shared" si="2"/>
        <v>0.13299135556188849</v>
      </c>
      <c r="AC11" s="24">
        <v>8</v>
      </c>
      <c r="AD11" s="50">
        <f t="shared" si="474"/>
        <v>0.14257708073427197</v>
      </c>
      <c r="AE11" s="24">
        <v>6</v>
      </c>
      <c r="AF11" s="50">
        <f t="shared" si="475"/>
        <v>0.12212497455729697</v>
      </c>
      <c r="AG11" s="24">
        <v>0</v>
      </c>
      <c r="AH11" s="24">
        <f t="shared" si="476"/>
        <v>14</v>
      </c>
      <c r="AI11" s="52">
        <f t="shared" si="3"/>
        <v>0.13302926643861648</v>
      </c>
      <c r="AJ11" s="24">
        <v>8</v>
      </c>
      <c r="AK11" s="50">
        <f t="shared" si="477"/>
        <v>0.14257708073427197</v>
      </c>
      <c r="AL11" s="24">
        <v>6</v>
      </c>
      <c r="AM11" s="50">
        <f t="shared" si="478"/>
        <v>0.12212497455729697</v>
      </c>
      <c r="AN11" s="24">
        <v>0</v>
      </c>
      <c r="AO11" s="24">
        <f t="shared" si="479"/>
        <v>14</v>
      </c>
      <c r="AP11" s="52">
        <f t="shared" si="4"/>
        <v>0.13302926643861648</v>
      </c>
      <c r="AQ11" s="24">
        <v>8</v>
      </c>
      <c r="AR11" s="50">
        <f t="shared" si="480"/>
        <v>0.14257708073427197</v>
      </c>
      <c r="AS11" s="24">
        <v>6</v>
      </c>
      <c r="AT11" s="50">
        <f t="shared" si="481"/>
        <v>0.12212497455729697</v>
      </c>
      <c r="AU11" s="24">
        <v>0</v>
      </c>
      <c r="AV11" s="24">
        <f t="shared" si="482"/>
        <v>14</v>
      </c>
      <c r="AW11" s="52">
        <f t="shared" si="5"/>
        <v>0.13302926643861648</v>
      </c>
      <c r="AX11" s="24">
        <v>8</v>
      </c>
      <c r="AY11" s="50">
        <f t="shared" si="483"/>
        <v>0.14260249554367202</v>
      </c>
      <c r="AZ11" s="24">
        <v>6</v>
      </c>
      <c r="BA11" s="50">
        <f t="shared" si="484"/>
        <v>0.12212497455729697</v>
      </c>
      <c r="BB11" s="24">
        <v>0</v>
      </c>
      <c r="BC11" s="24">
        <f t="shared" si="485"/>
        <v>14</v>
      </c>
      <c r="BD11" s="52">
        <f t="shared" si="6"/>
        <v>0.13304190820108336</v>
      </c>
      <c r="BE11" s="24">
        <v>8</v>
      </c>
      <c r="BF11" s="50">
        <f t="shared" si="486"/>
        <v>0.14260249554367202</v>
      </c>
      <c r="BG11" s="24">
        <v>6</v>
      </c>
      <c r="BH11" s="50">
        <f t="shared" si="487"/>
        <v>0.12212497455729697</v>
      </c>
      <c r="BI11" s="24">
        <v>0</v>
      </c>
      <c r="BJ11" s="141">
        <f t="shared" si="488"/>
        <v>14</v>
      </c>
      <c r="BK11" s="52">
        <f t="shared" si="489"/>
        <v>0.13304190820108336</v>
      </c>
      <c r="BL11" s="24">
        <v>8</v>
      </c>
      <c r="BM11" s="50">
        <f t="shared" si="490"/>
        <v>0.14265335235378032</v>
      </c>
      <c r="BN11" s="24">
        <v>6</v>
      </c>
      <c r="BO11" s="50">
        <f t="shared" si="491"/>
        <v>0.12212497455729697</v>
      </c>
      <c r="BP11" s="24">
        <v>0</v>
      </c>
      <c r="BQ11" s="24">
        <f t="shared" si="492"/>
        <v>14</v>
      </c>
      <c r="BR11" s="52">
        <f t="shared" si="7"/>
        <v>0.1330671989354624</v>
      </c>
      <c r="BS11" s="24">
        <v>8</v>
      </c>
      <c r="BT11" s="50">
        <f t="shared" si="493"/>
        <v>0.14265335235378032</v>
      </c>
      <c r="BU11" s="24">
        <v>6</v>
      </c>
      <c r="BV11" s="50">
        <f t="shared" si="494"/>
        <v>0.12212497455729697</v>
      </c>
      <c r="BW11" s="24">
        <v>0</v>
      </c>
      <c r="BX11" s="24">
        <f t="shared" si="495"/>
        <v>14</v>
      </c>
      <c r="BY11" s="52">
        <f t="shared" si="8"/>
        <v>0.1330671989354624</v>
      </c>
      <c r="BZ11" s="24">
        <v>8</v>
      </c>
      <c r="CA11" s="50">
        <f t="shared" si="496"/>
        <v>0.14265335235378032</v>
      </c>
      <c r="CB11" s="24">
        <v>6</v>
      </c>
      <c r="CC11" s="50">
        <f t="shared" si="497"/>
        <v>0.12212497455729697</v>
      </c>
      <c r="CD11" s="24">
        <v>0</v>
      </c>
      <c r="CE11" s="24">
        <f t="shared" si="498"/>
        <v>14</v>
      </c>
      <c r="CF11" s="52">
        <f t="shared" si="9"/>
        <v>0.1330671989354624</v>
      </c>
      <c r="CG11" s="24">
        <v>8</v>
      </c>
      <c r="CH11" s="50">
        <f t="shared" si="499"/>
        <v>0.14265335235378032</v>
      </c>
      <c r="CI11" s="24">
        <v>6</v>
      </c>
      <c r="CJ11" s="50">
        <f t="shared" si="500"/>
        <v>0.12212497455729697</v>
      </c>
      <c r="CK11" s="24">
        <v>0</v>
      </c>
      <c r="CL11" s="24">
        <f t="shared" si="501"/>
        <v>14</v>
      </c>
      <c r="CM11" s="52">
        <f t="shared" si="10"/>
        <v>0.1330671989354624</v>
      </c>
      <c r="CN11" s="24">
        <v>8</v>
      </c>
      <c r="CO11" s="50">
        <f t="shared" si="502"/>
        <v>0.14265335235378032</v>
      </c>
      <c r="CP11" s="24">
        <v>6</v>
      </c>
      <c r="CQ11" s="50">
        <f t="shared" si="503"/>
        <v>0.12212497455729697</v>
      </c>
      <c r="CR11" s="24">
        <v>0</v>
      </c>
      <c r="CS11" s="24">
        <f t="shared" si="504"/>
        <v>14</v>
      </c>
      <c r="CT11" s="52">
        <f t="shared" si="11"/>
        <v>0.1330671989354624</v>
      </c>
      <c r="CU11" s="24">
        <v>8</v>
      </c>
      <c r="CV11" s="50">
        <f t="shared" si="505"/>
        <v>0.14267879436418762</v>
      </c>
      <c r="CW11" s="24">
        <v>6</v>
      </c>
      <c r="CX11" s="50">
        <f t="shared" si="506"/>
        <v>0.12212497455729697</v>
      </c>
      <c r="CY11" s="24">
        <v>0</v>
      </c>
      <c r="CZ11" s="24">
        <f t="shared" si="507"/>
        <v>14</v>
      </c>
      <c r="DA11" s="52">
        <f t="shared" si="12"/>
        <v>0.13307984790874525</v>
      </c>
      <c r="DB11" s="24">
        <v>8</v>
      </c>
      <c r="DC11" s="50">
        <f t="shared" si="508"/>
        <v>0.14272970561998216</v>
      </c>
      <c r="DD11" s="24">
        <v>6</v>
      </c>
      <c r="DE11" s="50">
        <f t="shared" si="509"/>
        <v>0.12212497455729697</v>
      </c>
      <c r="DF11" s="24">
        <v>0</v>
      </c>
      <c r="DG11" s="141">
        <f t="shared" si="510"/>
        <v>14</v>
      </c>
      <c r="DH11" s="52">
        <f t="shared" si="511"/>
        <v>0.13310515307092605</v>
      </c>
      <c r="DI11" s="24">
        <v>8</v>
      </c>
      <c r="DJ11" s="50">
        <f t="shared" si="512"/>
        <v>0.14275517487508924</v>
      </c>
      <c r="DK11" s="24">
        <v>6</v>
      </c>
      <c r="DL11" s="50">
        <f t="shared" si="513"/>
        <v>0.12219959266802445</v>
      </c>
      <c r="DM11" s="24">
        <v>0</v>
      </c>
      <c r="DN11" s="24">
        <f t="shared" si="514"/>
        <v>14</v>
      </c>
      <c r="DO11" s="52">
        <f t="shared" si="13"/>
        <v>0.13315579227696406</v>
      </c>
      <c r="DP11" s="24">
        <v>8</v>
      </c>
      <c r="DQ11" s="50">
        <f t="shared" si="515"/>
        <v>0.14278065322148847</v>
      </c>
      <c r="DR11" s="24">
        <v>6</v>
      </c>
      <c r="DS11" s="50">
        <f t="shared" si="516"/>
        <v>0.12219959266802445</v>
      </c>
      <c r="DT11" s="24">
        <v>0</v>
      </c>
      <c r="DU11" s="24">
        <f t="shared" si="517"/>
        <v>14</v>
      </c>
      <c r="DV11" s="52">
        <f t="shared" si="14"/>
        <v>0.13316845809949587</v>
      </c>
      <c r="DW11" s="24">
        <v>8</v>
      </c>
      <c r="DX11" s="50">
        <f t="shared" si="518"/>
        <v>0.14278065322148847</v>
      </c>
      <c r="DY11" s="24">
        <v>6</v>
      </c>
      <c r="DZ11" s="50">
        <f t="shared" si="519"/>
        <v>0.12222448563862294</v>
      </c>
      <c r="EA11" s="24">
        <v>0</v>
      </c>
      <c r="EB11" s="24">
        <f t="shared" si="520"/>
        <v>14</v>
      </c>
      <c r="EC11" s="52">
        <f t="shared" si="15"/>
        <v>0.13318112633181126</v>
      </c>
      <c r="ED11" s="24">
        <v>8</v>
      </c>
      <c r="EE11" s="50">
        <f t="shared" si="521"/>
        <v>0.14278065322148847</v>
      </c>
      <c r="EF11" s="24">
        <v>6</v>
      </c>
      <c r="EG11" s="50">
        <f t="shared" si="522"/>
        <v>0.12222448563862294</v>
      </c>
      <c r="EH11" s="24">
        <v>0</v>
      </c>
      <c r="EI11" s="24">
        <f t="shared" si="523"/>
        <v>14</v>
      </c>
      <c r="EJ11" s="52">
        <f t="shared" si="16"/>
        <v>0.13318112633181126</v>
      </c>
      <c r="EK11" s="24">
        <v>8</v>
      </c>
      <c r="EL11" s="50">
        <f t="shared" si="524"/>
        <v>0.14278065322148847</v>
      </c>
      <c r="EM11" s="24">
        <v>6</v>
      </c>
      <c r="EN11" s="50">
        <f t="shared" si="525"/>
        <v>0.12224938875305623</v>
      </c>
      <c r="EO11" s="24">
        <v>0</v>
      </c>
      <c r="EP11" s="24">
        <f t="shared" si="526"/>
        <v>14</v>
      </c>
      <c r="EQ11" s="52">
        <f t="shared" si="17"/>
        <v>0.13319379697459804</v>
      </c>
      <c r="ER11" s="24">
        <v>8</v>
      </c>
      <c r="ES11" s="50">
        <f t="shared" si="527"/>
        <v>0.14275517487508924</v>
      </c>
      <c r="ET11" s="24">
        <v>6</v>
      </c>
      <c r="EU11" s="50">
        <f t="shared" si="528"/>
        <v>0.12229922543823889</v>
      </c>
      <c r="EV11" s="24">
        <v>0</v>
      </c>
      <c r="EW11" s="24">
        <f t="shared" si="529"/>
        <v>14</v>
      </c>
      <c r="EX11" s="52">
        <f t="shared" si="18"/>
        <v>0.13320647002854424</v>
      </c>
      <c r="EY11" s="24">
        <v>8</v>
      </c>
      <c r="EZ11" s="50">
        <f t="shared" si="530"/>
        <v>0.14278065322148847</v>
      </c>
      <c r="FA11" s="24">
        <v>6</v>
      </c>
      <c r="FB11" s="50">
        <f t="shared" si="531"/>
        <v>0.12234910277324632</v>
      </c>
      <c r="FC11" s="24">
        <v>0</v>
      </c>
      <c r="FD11" s="141">
        <f t="shared" si="532"/>
        <v>14</v>
      </c>
      <c r="FE11" s="52">
        <f t="shared" si="533"/>
        <v>0.13324450366422386</v>
      </c>
      <c r="FF11" s="24">
        <v>8</v>
      </c>
      <c r="FG11" s="50">
        <f t="shared" si="534"/>
        <v>0.14280614066404856</v>
      </c>
      <c r="FH11" s="24">
        <v>6</v>
      </c>
      <c r="FI11" s="50">
        <f t="shared" si="535"/>
        <v>0.12239902080783352</v>
      </c>
      <c r="FJ11" s="24">
        <v>0</v>
      </c>
      <c r="FK11" s="24">
        <f t="shared" si="536"/>
        <v>14</v>
      </c>
      <c r="FL11" s="52">
        <f t="shared" si="19"/>
        <v>0.13328255902513328</v>
      </c>
      <c r="FM11" s="24">
        <v>8</v>
      </c>
      <c r="FN11" s="50">
        <f t="shared" si="537"/>
        <v>0.14283163720764147</v>
      </c>
      <c r="FO11" s="24">
        <v>6</v>
      </c>
      <c r="FP11" s="50">
        <f t="shared" si="538"/>
        <v>0.1224239951030402</v>
      </c>
      <c r="FQ11" s="24">
        <v>0</v>
      </c>
      <c r="FR11" s="24">
        <f t="shared" si="539"/>
        <v>14</v>
      </c>
      <c r="FS11" s="52">
        <f t="shared" si="20"/>
        <v>0.13330794134450583</v>
      </c>
      <c r="FT11" s="24">
        <v>8</v>
      </c>
      <c r="FU11" s="50">
        <f t="shared" si="540"/>
        <v>0.14301036825169824</v>
      </c>
      <c r="FV11" s="24">
        <v>6</v>
      </c>
      <c r="FW11" s="50">
        <f t="shared" si="541"/>
        <v>0.12249897917517355</v>
      </c>
      <c r="FX11" s="24">
        <v>0</v>
      </c>
      <c r="FY11" s="24">
        <f t="shared" si="542"/>
        <v>14</v>
      </c>
      <c r="FZ11" s="52">
        <f t="shared" si="21"/>
        <v>0.13343499809378576</v>
      </c>
      <c r="GA11" s="24">
        <v>8</v>
      </c>
      <c r="GB11" s="50">
        <f t="shared" si="543"/>
        <v>0.14301036825169824</v>
      </c>
      <c r="GC11" s="24">
        <v>6</v>
      </c>
      <c r="GD11" s="50">
        <f t="shared" si="544"/>
        <v>0.12249897917517355</v>
      </c>
      <c r="GE11" s="24">
        <v>0</v>
      </c>
      <c r="GF11" s="24">
        <f t="shared" si="545"/>
        <v>14</v>
      </c>
      <c r="GG11" s="52">
        <f t="shared" si="22"/>
        <v>0.13343499809378576</v>
      </c>
      <c r="GH11" s="24">
        <v>8</v>
      </c>
      <c r="GI11" s="50">
        <f t="shared" si="546"/>
        <v>0.14306151645207438</v>
      </c>
      <c r="GJ11" s="24">
        <v>6</v>
      </c>
      <c r="GK11" s="50">
        <f t="shared" si="547"/>
        <v>0.12249897917517355</v>
      </c>
      <c r="GL11" s="24">
        <v>0</v>
      </c>
      <c r="GM11" s="24">
        <f t="shared" si="548"/>
        <v>14</v>
      </c>
      <c r="GN11" s="52">
        <f t="shared" si="23"/>
        <v>0.1334604385128694</v>
      </c>
      <c r="GO11" s="24">
        <v>8</v>
      </c>
      <c r="GP11" s="50">
        <f t="shared" si="549"/>
        <v>0.1431895471630571</v>
      </c>
      <c r="GQ11" s="24">
        <v>6</v>
      </c>
      <c r="GR11" s="50">
        <f t="shared" si="550"/>
        <v>0.12257405515832481</v>
      </c>
      <c r="GS11" s="24">
        <v>0</v>
      </c>
      <c r="GT11" s="24">
        <f t="shared" si="551"/>
        <v>14</v>
      </c>
      <c r="GU11" s="52">
        <f t="shared" si="24"/>
        <v>0.13356229727151309</v>
      </c>
      <c r="GV11" s="24">
        <v>8</v>
      </c>
      <c r="GW11" s="50">
        <f t="shared" si="552"/>
        <v>0.14321518080916579</v>
      </c>
      <c r="GX11" s="24">
        <v>6</v>
      </c>
      <c r="GY11" s="50">
        <f t="shared" si="553"/>
        <v>0.12259910093992644</v>
      </c>
      <c r="GZ11" s="24">
        <v>0</v>
      </c>
      <c r="HA11" s="141">
        <f t="shared" si="554"/>
        <v>14</v>
      </c>
      <c r="HB11" s="52">
        <f t="shared" si="555"/>
        <v>0.13358778625954199</v>
      </c>
      <c r="HC11" s="24">
        <v>8</v>
      </c>
      <c r="HD11" s="50">
        <f t="shared" si="556"/>
        <v>0.14321518080916579</v>
      </c>
      <c r="HE11" s="24">
        <v>6</v>
      </c>
      <c r="HF11" s="50">
        <f t="shared" si="557"/>
        <v>0.1226241569589209</v>
      </c>
      <c r="HG11" s="24">
        <v>0</v>
      </c>
      <c r="HH11" s="24">
        <f t="shared" si="558"/>
        <v>14</v>
      </c>
      <c r="HI11" s="52">
        <f t="shared" si="25"/>
        <v>0.13360053440213762</v>
      </c>
      <c r="HJ11" s="24">
        <v>8</v>
      </c>
      <c r="HK11" s="50">
        <f t="shared" si="559"/>
        <v>0.14324082363473589</v>
      </c>
      <c r="HL11" s="24">
        <v>6</v>
      </c>
      <c r="HM11" s="50">
        <f t="shared" si="560"/>
        <v>0.12264922322158626</v>
      </c>
      <c r="HN11" s="24">
        <v>0</v>
      </c>
      <c r="HO11" s="24">
        <f t="shared" si="561"/>
        <v>14</v>
      </c>
      <c r="HP11" s="52">
        <f t="shared" si="26"/>
        <v>0.13362603798797365</v>
      </c>
      <c r="HQ11" s="24">
        <v>8</v>
      </c>
      <c r="HR11" s="50">
        <f t="shared" si="562"/>
        <v>0.14334348683031714</v>
      </c>
      <c r="HS11" s="24">
        <v>6</v>
      </c>
      <c r="HT11" s="50">
        <f t="shared" si="563"/>
        <v>0.1226993865030675</v>
      </c>
      <c r="HU11" s="24">
        <v>0</v>
      </c>
      <c r="HV11" s="24">
        <f t="shared" si="564"/>
        <v>14</v>
      </c>
      <c r="HW11" s="52">
        <f t="shared" si="27"/>
        <v>0.1337026072008404</v>
      </c>
      <c r="HX11" s="24">
        <v>8</v>
      </c>
      <c r="HY11" s="50">
        <f t="shared" si="565"/>
        <v>0.14334348683031714</v>
      </c>
      <c r="HZ11" s="24">
        <v>5</v>
      </c>
      <c r="IA11" s="50">
        <f t="shared" si="566"/>
        <v>0.10229132569558103</v>
      </c>
      <c r="IB11" s="24">
        <v>0</v>
      </c>
      <c r="IC11" s="24">
        <f t="shared" si="567"/>
        <v>13</v>
      </c>
      <c r="ID11" s="52">
        <f t="shared" si="28"/>
        <v>0.12417613907727577</v>
      </c>
      <c r="IE11" s="24">
        <v>8</v>
      </c>
      <c r="IF11" s="50">
        <f t="shared" si="568"/>
        <v>0.14342058085335246</v>
      </c>
      <c r="IG11" s="24">
        <v>5</v>
      </c>
      <c r="IH11" s="50">
        <f t="shared" si="569"/>
        <v>0.10229132569558103</v>
      </c>
      <c r="II11" s="24">
        <v>0</v>
      </c>
      <c r="IJ11" s="24">
        <f t="shared" si="570"/>
        <v>13</v>
      </c>
      <c r="IK11" s="52">
        <f t="shared" si="29"/>
        <v>0.12421173323141602</v>
      </c>
      <c r="IL11" s="24">
        <v>8</v>
      </c>
      <c r="IM11" s="50">
        <f t="shared" si="571"/>
        <v>0.14385901816220104</v>
      </c>
      <c r="IN11" s="24">
        <v>5</v>
      </c>
      <c r="IO11" s="50">
        <f t="shared" si="572"/>
        <v>0.1025010250102501</v>
      </c>
      <c r="IP11" s="24">
        <v>0</v>
      </c>
      <c r="IQ11" s="24">
        <f t="shared" si="573"/>
        <v>13</v>
      </c>
      <c r="IR11" s="52">
        <f t="shared" si="30"/>
        <v>0.12453300124533001</v>
      </c>
      <c r="IS11" s="24">
        <v>8</v>
      </c>
      <c r="IT11" s="50">
        <f t="shared" si="574"/>
        <v>0.1439366678661389</v>
      </c>
      <c r="IU11" s="24">
        <v>5</v>
      </c>
      <c r="IV11" s="50">
        <f t="shared" si="575"/>
        <v>0.1025220422390814</v>
      </c>
      <c r="IW11" s="24">
        <v>0</v>
      </c>
      <c r="IX11" s="141">
        <f t="shared" si="576"/>
        <v>13</v>
      </c>
      <c r="IY11" s="52">
        <f t="shared" si="577"/>
        <v>0.12458073790129372</v>
      </c>
      <c r="IZ11" s="24">
        <v>8</v>
      </c>
      <c r="JA11" s="50">
        <f t="shared" si="578"/>
        <v>0.14414414414414414</v>
      </c>
      <c r="JB11" s="24">
        <v>5</v>
      </c>
      <c r="JC11" s="50">
        <f t="shared" si="579"/>
        <v>0.10260619741432384</v>
      </c>
      <c r="JD11" s="24">
        <v>0</v>
      </c>
      <c r="JE11" s="24">
        <f t="shared" si="580"/>
        <v>13</v>
      </c>
      <c r="JF11" s="52">
        <f t="shared" si="31"/>
        <v>0.12472416770603473</v>
      </c>
      <c r="JG11" s="24">
        <v>8</v>
      </c>
      <c r="JH11" s="50">
        <f t="shared" si="581"/>
        <v>0.14417012074247612</v>
      </c>
      <c r="JI11" s="24">
        <v>5</v>
      </c>
      <c r="JJ11" s="50">
        <f t="shared" si="582"/>
        <v>0.10266940451745381</v>
      </c>
      <c r="JK11" s="24">
        <v>0</v>
      </c>
      <c r="JL11" s="24">
        <f t="shared" si="583"/>
        <v>13</v>
      </c>
      <c r="JM11" s="52">
        <f t="shared" si="32"/>
        <v>0.12477205106056243</v>
      </c>
      <c r="JN11" s="24">
        <v>8</v>
      </c>
      <c r="JO11" s="50">
        <f t="shared" si="584"/>
        <v>0.14419610670511895</v>
      </c>
      <c r="JP11" s="24">
        <v>5</v>
      </c>
      <c r="JQ11" s="50">
        <f t="shared" si="585"/>
        <v>0.10269049086054631</v>
      </c>
      <c r="JR11" s="24">
        <v>0</v>
      </c>
      <c r="JS11" s="24">
        <f t="shared" si="586"/>
        <v>13</v>
      </c>
      <c r="JT11" s="52">
        <f t="shared" si="33"/>
        <v>0.12479600652779112</v>
      </c>
      <c r="JU11" s="24">
        <v>8</v>
      </c>
      <c r="JV11" s="50">
        <f t="shared" si="587"/>
        <v>0.14419610670511895</v>
      </c>
      <c r="JW11" s="24">
        <v>5</v>
      </c>
      <c r="JX11" s="50">
        <f t="shared" si="588"/>
        <v>0.10269049086054631</v>
      </c>
      <c r="JY11" s="24">
        <v>0</v>
      </c>
      <c r="JZ11" s="24">
        <f t="shared" si="589"/>
        <v>13</v>
      </c>
      <c r="KA11" s="52">
        <f t="shared" si="34"/>
        <v>0.12479600652779112</v>
      </c>
      <c r="KB11" s="24">
        <v>8</v>
      </c>
      <c r="KC11" s="50">
        <f t="shared" si="590"/>
        <v>0.1442221020371372</v>
      </c>
      <c r="KD11" s="24">
        <v>5</v>
      </c>
      <c r="KE11" s="50">
        <f t="shared" si="591"/>
        <v>0.10269049086054631</v>
      </c>
      <c r="KF11" s="24">
        <v>0</v>
      </c>
      <c r="KG11" s="24">
        <f t="shared" si="592"/>
        <v>13</v>
      </c>
      <c r="KH11" s="52">
        <f t="shared" si="35"/>
        <v>0.12480798771121351</v>
      </c>
      <c r="KI11" s="24">
        <v>8</v>
      </c>
      <c r="KJ11" s="50">
        <f t="shared" si="593"/>
        <v>0.1442221020371372</v>
      </c>
      <c r="KK11" s="24">
        <v>5</v>
      </c>
      <c r="KL11" s="50">
        <f t="shared" si="594"/>
        <v>0.10271158586688579</v>
      </c>
      <c r="KM11" s="24">
        <v>0</v>
      </c>
      <c r="KN11" s="24">
        <f t="shared" si="595"/>
        <v>13</v>
      </c>
      <c r="KO11" s="52">
        <f t="shared" si="36"/>
        <v>0.12481997119539126</v>
      </c>
      <c r="KP11" s="24">
        <v>8</v>
      </c>
      <c r="KQ11" s="50">
        <f t="shared" si="596"/>
        <v>0.14430014430014429</v>
      </c>
      <c r="KR11" s="24">
        <v>5</v>
      </c>
      <c r="KS11" s="50">
        <f t="shared" si="597"/>
        <v>0.10271158586688579</v>
      </c>
      <c r="KT11" s="24">
        <v>0</v>
      </c>
      <c r="KU11" s="141">
        <f t="shared" si="598"/>
        <v>13</v>
      </c>
      <c r="KV11" s="52">
        <f t="shared" si="599"/>
        <v>0.12485593545908567</v>
      </c>
      <c r="KW11" s="24">
        <v>8</v>
      </c>
      <c r="KX11" s="50">
        <f t="shared" si="600"/>
        <v>0.1444043321299639</v>
      </c>
      <c r="KY11" s="24">
        <v>5</v>
      </c>
      <c r="KZ11" s="50">
        <f t="shared" si="601"/>
        <v>0.10273268954181221</v>
      </c>
      <c r="LA11" s="24">
        <v>0</v>
      </c>
      <c r="LB11" s="24">
        <f t="shared" si="602"/>
        <v>13</v>
      </c>
      <c r="LC11" s="52">
        <f t="shared" si="37"/>
        <v>0.12491592197559334</v>
      </c>
      <c r="LD11" s="24">
        <v>8</v>
      </c>
      <c r="LE11" s="50">
        <f t="shared" si="603"/>
        <v>0.14456089627755692</v>
      </c>
      <c r="LF11" s="24">
        <v>5</v>
      </c>
      <c r="LG11" s="50">
        <f t="shared" si="604"/>
        <v>0.10273268954181221</v>
      </c>
      <c r="LH11" s="24">
        <v>0</v>
      </c>
      <c r="LI11" s="24">
        <f t="shared" si="605"/>
        <v>13</v>
      </c>
      <c r="LJ11" s="52">
        <f t="shared" si="38"/>
        <v>0.12498798192481493</v>
      </c>
      <c r="LK11" s="24">
        <v>8</v>
      </c>
      <c r="LL11" s="50">
        <f t="shared" si="606"/>
        <v>0.1445870233146575</v>
      </c>
      <c r="LM11" s="24">
        <v>5</v>
      </c>
      <c r="LN11" s="50">
        <f t="shared" si="607"/>
        <v>0.10275380189066995</v>
      </c>
      <c r="LO11" s="24">
        <v>0</v>
      </c>
      <c r="LP11" s="24">
        <f t="shared" si="608"/>
        <v>13</v>
      </c>
      <c r="LQ11" s="52">
        <f t="shared" si="39"/>
        <v>0.12501202038657563</v>
      </c>
      <c r="LR11" s="24">
        <v>8</v>
      </c>
      <c r="LS11" s="50">
        <f t="shared" si="609"/>
        <v>0.14461315979754158</v>
      </c>
      <c r="LT11" s="24">
        <v>5</v>
      </c>
      <c r="LU11" s="50">
        <f t="shared" si="610"/>
        <v>0.10279605263157894</v>
      </c>
      <c r="LV11" s="24">
        <v>0</v>
      </c>
      <c r="LW11" s="24">
        <f t="shared" si="611"/>
        <v>13</v>
      </c>
      <c r="LX11" s="52">
        <f t="shared" si="40"/>
        <v>0.1250480954213159</v>
      </c>
      <c r="LY11" s="24">
        <v>8</v>
      </c>
      <c r="LZ11" s="50">
        <f t="shared" si="612"/>
        <v>0.14466546112115733</v>
      </c>
      <c r="MA11" s="24">
        <v>5</v>
      </c>
      <c r="MB11" s="50">
        <f t="shared" si="613"/>
        <v>0.10279605263157894</v>
      </c>
      <c r="MC11" s="24">
        <v>0</v>
      </c>
      <c r="MD11" s="24">
        <f t="shared" si="614"/>
        <v>13</v>
      </c>
      <c r="ME11" s="52">
        <f t="shared" si="41"/>
        <v>0.12507215701366173</v>
      </c>
      <c r="MF11" s="24">
        <v>8</v>
      </c>
      <c r="MG11" s="50">
        <f t="shared" si="615"/>
        <v>0.14471780028943559</v>
      </c>
      <c r="MH11" s="24">
        <v>5</v>
      </c>
      <c r="MI11" s="50">
        <f t="shared" si="616"/>
        <v>0.10283833813245577</v>
      </c>
      <c r="MJ11" s="24">
        <v>0</v>
      </c>
      <c r="MK11" s="24">
        <f t="shared" si="617"/>
        <v>13</v>
      </c>
      <c r="ML11" s="52">
        <f t="shared" si="42"/>
        <v>0.12512030798845045</v>
      </c>
      <c r="MM11" s="24">
        <v>8</v>
      </c>
      <c r="MN11" s="50">
        <f t="shared" si="618"/>
        <v>0.14471780028943559</v>
      </c>
      <c r="MO11" s="24">
        <v>5</v>
      </c>
      <c r="MP11" s="50">
        <f t="shared" si="619"/>
        <v>0.102880658436214</v>
      </c>
      <c r="MQ11" s="24">
        <v>0</v>
      </c>
      <c r="MR11" s="141">
        <f t="shared" si="620"/>
        <v>13</v>
      </c>
      <c r="MS11" s="52">
        <f t="shared" si="621"/>
        <v>0.12514439738159414</v>
      </c>
      <c r="MT11" s="24">
        <v>8</v>
      </c>
      <c r="MU11" s="50">
        <f t="shared" si="622"/>
        <v>0.14471780028943559</v>
      </c>
      <c r="MV11" s="24">
        <v>5</v>
      </c>
      <c r="MW11" s="50">
        <f t="shared" si="623"/>
        <v>0.102880658436214</v>
      </c>
      <c r="MX11" s="24">
        <v>0</v>
      </c>
      <c r="MY11" s="24">
        <f t="shared" si="624"/>
        <v>13</v>
      </c>
      <c r="MZ11" s="52">
        <f t="shared" si="43"/>
        <v>0.12514439738159414</v>
      </c>
      <c r="NA11" s="24">
        <v>8</v>
      </c>
      <c r="NB11" s="50">
        <f t="shared" si="625"/>
        <v>0.14474398407816175</v>
      </c>
      <c r="NC11" s="24">
        <v>5</v>
      </c>
      <c r="ND11" s="50">
        <f t="shared" si="626"/>
        <v>0.10296540362438221</v>
      </c>
      <c r="NE11" s="24">
        <v>0</v>
      </c>
      <c r="NF11" s="24">
        <f t="shared" si="627"/>
        <v>13</v>
      </c>
      <c r="NG11" s="52">
        <f t="shared" si="44"/>
        <v>0.12520466146585765</v>
      </c>
      <c r="NH11" s="24">
        <v>8</v>
      </c>
      <c r="NI11" s="50">
        <f t="shared" si="628"/>
        <v>0.14484881405033495</v>
      </c>
      <c r="NJ11" s="24">
        <v>5</v>
      </c>
      <c r="NK11" s="50">
        <f t="shared" si="629"/>
        <v>0.10302905419328251</v>
      </c>
      <c r="NL11" s="24">
        <v>0</v>
      </c>
      <c r="NM11" s="24">
        <f t="shared" si="630"/>
        <v>13</v>
      </c>
      <c r="NN11" s="52">
        <f t="shared" si="45"/>
        <v>0.12528912875867387</v>
      </c>
      <c r="NO11" s="24">
        <v>8</v>
      </c>
      <c r="NP11" s="50">
        <f t="shared" si="631"/>
        <v>0.14490128599891325</v>
      </c>
      <c r="NQ11" s="24">
        <v>5</v>
      </c>
      <c r="NR11" s="50">
        <f t="shared" si="632"/>
        <v>0.1030502885408079</v>
      </c>
      <c r="NS11" s="24">
        <v>0</v>
      </c>
      <c r="NT11" s="24">
        <f t="shared" si="633"/>
        <v>13</v>
      </c>
      <c r="NU11" s="52">
        <f t="shared" si="46"/>
        <v>0.125325363925576</v>
      </c>
      <c r="NV11" s="24">
        <v>8</v>
      </c>
      <c r="NW11" s="50">
        <f t="shared" si="634"/>
        <v>0.14492753623188406</v>
      </c>
      <c r="NX11" s="24">
        <v>5</v>
      </c>
      <c r="NY11" s="50">
        <f t="shared" si="635"/>
        <v>0.10309278350515465</v>
      </c>
      <c r="NZ11" s="24">
        <v>0</v>
      </c>
      <c r="OA11" s="24">
        <f t="shared" si="636"/>
        <v>13</v>
      </c>
      <c r="OB11" s="52">
        <f t="shared" si="47"/>
        <v>0.1253616200578592</v>
      </c>
      <c r="OC11" s="24">
        <v>8</v>
      </c>
      <c r="OD11" s="50">
        <f t="shared" si="637"/>
        <v>0.14492753623188406</v>
      </c>
      <c r="OE11" s="24">
        <v>5</v>
      </c>
      <c r="OF11" s="50">
        <f t="shared" si="638"/>
        <v>0.10313531353135312</v>
      </c>
      <c r="OG11" s="24">
        <v>0</v>
      </c>
      <c r="OH11" s="24">
        <f t="shared" si="639"/>
        <v>13</v>
      </c>
      <c r="OI11" s="52">
        <f t="shared" si="48"/>
        <v>0.1253858024691358</v>
      </c>
      <c r="OJ11" s="141">
        <v>8</v>
      </c>
      <c r="OK11" s="50">
        <f t="shared" si="640"/>
        <v>0.14503263234227701</v>
      </c>
      <c r="OL11" s="141">
        <v>5</v>
      </c>
      <c r="OM11" s="50">
        <f t="shared" si="641"/>
        <v>0.10319917440660474</v>
      </c>
      <c r="ON11" s="24">
        <v>0</v>
      </c>
      <c r="OO11" s="141">
        <f t="shared" si="642"/>
        <v>13</v>
      </c>
      <c r="OP11" s="52">
        <f t="shared" si="643"/>
        <v>0.12547051442910914</v>
      </c>
      <c r="OQ11" s="24">
        <v>8</v>
      </c>
      <c r="OR11" s="50">
        <f t="shared" si="644"/>
        <v>0.14513788098693758</v>
      </c>
      <c r="OS11" s="24">
        <v>5</v>
      </c>
      <c r="OT11" s="50">
        <f t="shared" si="645"/>
        <v>0.10324179227751394</v>
      </c>
      <c r="OU11" s="24">
        <v>0</v>
      </c>
      <c r="OV11" s="24">
        <f t="shared" si="646"/>
        <v>13</v>
      </c>
      <c r="OW11" s="52">
        <f t="shared" si="49"/>
        <v>0.12554321583775954</v>
      </c>
      <c r="OX11" s="24">
        <v>8</v>
      </c>
      <c r="OY11" s="50">
        <f t="shared" si="647"/>
        <v>0.14521691777092033</v>
      </c>
      <c r="OZ11" s="24">
        <v>5</v>
      </c>
      <c r="PA11" s="50">
        <f t="shared" si="648"/>
        <v>0.10326311441553077</v>
      </c>
      <c r="PB11" s="24">
        <v>0</v>
      </c>
      <c r="PC11" s="24">
        <f t="shared" si="649"/>
        <v>13</v>
      </c>
      <c r="PD11" s="52">
        <f t="shared" si="50"/>
        <v>0.125591730267607</v>
      </c>
      <c r="PE11" s="24">
        <v>8</v>
      </c>
      <c r="PF11" s="50">
        <f t="shared" si="650"/>
        <v>0.14545454545454545</v>
      </c>
      <c r="PG11" s="24">
        <v>4</v>
      </c>
      <c r="PH11" s="50">
        <f t="shared" si="651"/>
        <v>8.2661706964248821E-2</v>
      </c>
      <c r="PI11" s="24">
        <v>0</v>
      </c>
      <c r="PJ11" s="24">
        <f t="shared" si="652"/>
        <v>12</v>
      </c>
      <c r="PK11" s="52">
        <f t="shared" si="51"/>
        <v>0.1160653834993713</v>
      </c>
      <c r="PL11" s="24">
        <v>8</v>
      </c>
      <c r="PM11" s="50">
        <f t="shared" si="653"/>
        <v>0.14550745725718442</v>
      </c>
      <c r="PN11" s="24">
        <v>4</v>
      </c>
      <c r="PO11" s="50">
        <f t="shared" si="654"/>
        <v>8.2712985938792394E-2</v>
      </c>
      <c r="PP11" s="24">
        <v>0</v>
      </c>
      <c r="PQ11" s="24">
        <f t="shared" si="655"/>
        <v>12</v>
      </c>
      <c r="PR11" s="52">
        <f t="shared" si="52"/>
        <v>0.11612154054577124</v>
      </c>
      <c r="PS11" s="24">
        <v>8</v>
      </c>
      <c r="PT11" s="50">
        <f t="shared" si="656"/>
        <v>0.14558689717925388</v>
      </c>
      <c r="PU11" s="24">
        <v>4</v>
      </c>
      <c r="PV11" s="50">
        <f t="shared" si="657"/>
        <v>8.2764328574384441E-2</v>
      </c>
      <c r="PW11" s="24">
        <v>0</v>
      </c>
      <c r="PX11" s="24">
        <f t="shared" si="658"/>
        <v>12</v>
      </c>
      <c r="PY11" s="52">
        <f t="shared" si="53"/>
        <v>0.11618900077459333</v>
      </c>
      <c r="PZ11" s="24">
        <v>8</v>
      </c>
      <c r="QA11" s="50">
        <f t="shared" si="659"/>
        <v>0.14574603752960466</v>
      </c>
      <c r="QB11" s="24">
        <v>4</v>
      </c>
      <c r="QC11" s="50">
        <f t="shared" si="660"/>
        <v>8.2850041425020712E-2</v>
      </c>
      <c r="QD11" s="24">
        <v>0</v>
      </c>
      <c r="QE11" s="24">
        <f t="shared" si="661"/>
        <v>12</v>
      </c>
      <c r="QF11" s="52">
        <f t="shared" si="54"/>
        <v>0.11631288165164291</v>
      </c>
      <c r="QG11" s="24">
        <v>8</v>
      </c>
      <c r="QH11" s="50">
        <f t="shared" si="662"/>
        <v>0.14579916165482049</v>
      </c>
      <c r="QI11" s="24">
        <v>4</v>
      </c>
      <c r="QJ11" s="50">
        <f t="shared" si="663"/>
        <v>8.2884376295068382E-2</v>
      </c>
      <c r="QK11" s="24">
        <v>0</v>
      </c>
      <c r="QL11" s="141">
        <f t="shared" si="664"/>
        <v>12</v>
      </c>
      <c r="QM11" s="52">
        <f t="shared" si="665"/>
        <v>0.11635799476389024</v>
      </c>
      <c r="QN11" s="24">
        <v>8</v>
      </c>
      <c r="QO11" s="50">
        <f t="shared" si="666"/>
        <v>0.14611872146118721</v>
      </c>
      <c r="QP11" s="24">
        <v>4</v>
      </c>
      <c r="QQ11" s="50">
        <f t="shared" si="667"/>
        <v>8.3004772774434535E-2</v>
      </c>
      <c r="QR11" s="24">
        <v>0</v>
      </c>
      <c r="QS11" s="24">
        <f t="shared" si="668"/>
        <v>12</v>
      </c>
      <c r="QT11" s="52">
        <f t="shared" si="55"/>
        <v>0.11657276083155237</v>
      </c>
      <c r="QU11" s="24">
        <v>8</v>
      </c>
      <c r="QV11" s="50">
        <f t="shared" si="669"/>
        <v>0.14622555291537195</v>
      </c>
      <c r="QW11" s="24">
        <v>4</v>
      </c>
      <c r="QX11" s="50">
        <f t="shared" si="670"/>
        <v>8.3073727933541022E-2</v>
      </c>
      <c r="QY11" s="24">
        <v>0</v>
      </c>
      <c r="QZ11" s="24">
        <f t="shared" si="671"/>
        <v>12</v>
      </c>
      <c r="RA11" s="52">
        <f t="shared" si="56"/>
        <v>0.116663426015944</v>
      </c>
      <c r="RB11" s="24">
        <v>7</v>
      </c>
      <c r="RC11" s="50">
        <f t="shared" si="672"/>
        <v>0.12801755669348938</v>
      </c>
      <c r="RD11" s="24">
        <v>4</v>
      </c>
      <c r="RE11" s="50">
        <f t="shared" si="673"/>
        <v>8.3073727933541022E-2</v>
      </c>
      <c r="RF11" s="24">
        <v>0</v>
      </c>
      <c r="RG11" s="24">
        <f t="shared" si="674"/>
        <v>11</v>
      </c>
      <c r="RH11" s="52">
        <f t="shared" si="57"/>
        <v>0.10697267334435477</v>
      </c>
      <c r="RI11" s="24">
        <v>7</v>
      </c>
      <c r="RJ11" s="50">
        <f t="shared" si="675"/>
        <v>0.12806439809732895</v>
      </c>
      <c r="RK11" s="24">
        <v>4</v>
      </c>
      <c r="RL11" s="50">
        <f t="shared" si="676"/>
        <v>8.3090984628167844E-2</v>
      </c>
      <c r="RM11" s="24">
        <v>0</v>
      </c>
      <c r="RN11" s="24">
        <f t="shared" si="677"/>
        <v>11</v>
      </c>
      <c r="RO11" s="52">
        <f t="shared" si="58"/>
        <v>0.10700389105058367</v>
      </c>
      <c r="RP11" s="24">
        <v>7</v>
      </c>
      <c r="RQ11" s="50">
        <f t="shared" si="678"/>
        <v>0.12815818381545221</v>
      </c>
      <c r="RR11" s="24">
        <v>4</v>
      </c>
      <c r="RS11" s="50">
        <f t="shared" si="679"/>
        <v>8.3160083160083165E-2</v>
      </c>
      <c r="RT11" s="24">
        <v>0</v>
      </c>
      <c r="RU11" s="24">
        <f t="shared" si="680"/>
        <v>11</v>
      </c>
      <c r="RV11" s="52">
        <f t="shared" si="59"/>
        <v>0.1070872274143302</v>
      </c>
      <c r="RW11" s="24">
        <v>7</v>
      </c>
      <c r="RX11" s="50">
        <f t="shared" si="681"/>
        <v>0.12834616795012835</v>
      </c>
      <c r="RY11" s="24">
        <v>4</v>
      </c>
      <c r="RZ11" s="50">
        <f t="shared" si="682"/>
        <v>8.322929671244278E-2</v>
      </c>
      <c r="SA11" s="24">
        <v>0</v>
      </c>
      <c r="SB11" s="24">
        <f t="shared" si="683"/>
        <v>11</v>
      </c>
      <c r="SC11" s="52">
        <f t="shared" si="60"/>
        <v>0.10721247563352826</v>
      </c>
      <c r="SD11" s="24">
        <v>7</v>
      </c>
      <c r="SE11" s="50">
        <f t="shared" si="684"/>
        <v>0.12844036697247707</v>
      </c>
      <c r="SF11" s="24">
        <v>4</v>
      </c>
      <c r="SG11" s="50">
        <f t="shared" si="685"/>
        <v>8.3298625572678059E-2</v>
      </c>
      <c r="SH11" s="24">
        <v>0</v>
      </c>
      <c r="SI11" s="141">
        <f t="shared" si="686"/>
        <v>11</v>
      </c>
      <c r="SJ11" s="52">
        <f t="shared" si="687"/>
        <v>0.1072961373390558</v>
      </c>
      <c r="SK11" s="24">
        <v>7</v>
      </c>
      <c r="SL11" s="50">
        <f t="shared" si="688"/>
        <v>0.12865282117257856</v>
      </c>
      <c r="SM11" s="24">
        <v>4</v>
      </c>
      <c r="SN11" s="50">
        <f t="shared" si="689"/>
        <v>8.3368070029178828E-2</v>
      </c>
      <c r="SO11" s="24">
        <v>0</v>
      </c>
      <c r="SP11" s="24">
        <f t="shared" si="690"/>
        <v>11</v>
      </c>
      <c r="SQ11" s="52">
        <f t="shared" si="61"/>
        <v>0.10743236644203534</v>
      </c>
      <c r="SR11" s="24">
        <v>7</v>
      </c>
      <c r="SS11" s="50">
        <f t="shared" si="691"/>
        <v>0.12879484820607176</v>
      </c>
      <c r="ST11" s="24">
        <v>4</v>
      </c>
      <c r="SU11" s="50">
        <f t="shared" si="692"/>
        <v>8.3455038597955347E-2</v>
      </c>
      <c r="SV11" s="24">
        <v>0</v>
      </c>
      <c r="SW11" s="24">
        <f t="shared" si="693"/>
        <v>11</v>
      </c>
      <c r="SX11" s="52">
        <f t="shared" si="62"/>
        <v>0.10754790770434103</v>
      </c>
      <c r="SY11" s="24">
        <v>7</v>
      </c>
      <c r="SZ11" s="50">
        <f t="shared" si="694"/>
        <v>0.12893718916927613</v>
      </c>
      <c r="TA11" s="24">
        <v>4</v>
      </c>
      <c r="TB11" s="50">
        <f t="shared" si="695"/>
        <v>8.3612040133779264E-2</v>
      </c>
      <c r="TC11" s="24">
        <v>0</v>
      </c>
      <c r="TD11" s="24">
        <f t="shared" si="696"/>
        <v>11</v>
      </c>
      <c r="TE11" s="52">
        <f t="shared" si="63"/>
        <v>0.10770586507392538</v>
      </c>
      <c r="TF11" s="24">
        <v>7</v>
      </c>
      <c r="TG11" s="50">
        <f t="shared" si="697"/>
        <v>0.12893718916927613</v>
      </c>
      <c r="TH11" s="24">
        <v>4</v>
      </c>
      <c r="TI11" s="50">
        <f t="shared" si="698"/>
        <v>8.3612040133779264E-2</v>
      </c>
      <c r="TJ11" s="24">
        <v>0</v>
      </c>
      <c r="TK11" s="24">
        <f t="shared" si="699"/>
        <v>11</v>
      </c>
      <c r="TL11" s="52">
        <f t="shared" si="64"/>
        <v>0.10770586507392538</v>
      </c>
      <c r="TM11" s="24">
        <v>7</v>
      </c>
      <c r="TN11" s="50">
        <f t="shared" si="700"/>
        <v>0.12922281705741184</v>
      </c>
      <c r="TO11" s="24">
        <v>4</v>
      </c>
      <c r="TP11" s="50">
        <f t="shared" si="701"/>
        <v>8.3717036416910848E-2</v>
      </c>
      <c r="TQ11" s="24">
        <v>0</v>
      </c>
      <c r="TR11" s="24">
        <f t="shared" si="702"/>
        <v>11</v>
      </c>
      <c r="TS11" s="52">
        <f t="shared" si="65"/>
        <v>0.10789602746444336</v>
      </c>
      <c r="TT11" s="24">
        <v>7</v>
      </c>
      <c r="TU11" s="50">
        <f t="shared" si="703"/>
        <v>0.12946180876641392</v>
      </c>
      <c r="TV11" s="24">
        <v>4</v>
      </c>
      <c r="TW11" s="50">
        <f t="shared" si="704"/>
        <v>8.3787180561374103E-2</v>
      </c>
      <c r="TX11" s="24">
        <v>0</v>
      </c>
      <c r="TY11" s="24">
        <f t="shared" si="705"/>
        <v>11</v>
      </c>
      <c r="TZ11" s="52">
        <f t="shared" si="66"/>
        <v>0.1080443964247127</v>
      </c>
      <c r="UA11" s="141">
        <v>7</v>
      </c>
      <c r="UB11" s="50">
        <f t="shared" si="706"/>
        <v>0.12962962962962962</v>
      </c>
      <c r="UC11" s="141">
        <v>4</v>
      </c>
      <c r="UD11" s="50">
        <f t="shared" si="707"/>
        <v>8.3857442348008376E-2</v>
      </c>
      <c r="UE11" s="24">
        <v>0</v>
      </c>
      <c r="UF11" s="141">
        <f t="shared" si="708"/>
        <v>11</v>
      </c>
      <c r="UG11" s="52">
        <f t="shared" si="709"/>
        <v>0.10816125860373647</v>
      </c>
      <c r="UH11" s="24">
        <v>7</v>
      </c>
      <c r="UI11" s="50">
        <f t="shared" si="710"/>
        <v>0.12982195845697328</v>
      </c>
      <c r="UJ11" s="24">
        <v>4</v>
      </c>
      <c r="UK11" s="50">
        <f t="shared" si="711"/>
        <v>8.3963056255247692E-2</v>
      </c>
      <c r="UL11" s="24">
        <v>0</v>
      </c>
      <c r="UM11" s="24">
        <f t="shared" si="712"/>
        <v>11</v>
      </c>
      <c r="UN11" s="52">
        <f t="shared" si="67"/>
        <v>0.10831035840882237</v>
      </c>
      <c r="UO11" s="24">
        <v>7</v>
      </c>
      <c r="UP11" s="50">
        <f t="shared" si="713"/>
        <v>0.13015991074748978</v>
      </c>
      <c r="UQ11" s="24">
        <v>4</v>
      </c>
      <c r="UR11" s="50">
        <f t="shared" si="714"/>
        <v>8.405127127547804E-2</v>
      </c>
      <c r="US11" s="24">
        <v>0</v>
      </c>
      <c r="UT11" s="24">
        <f t="shared" si="715"/>
        <v>11</v>
      </c>
      <c r="UU11" s="52">
        <f t="shared" si="68"/>
        <v>0.10851336687382855</v>
      </c>
      <c r="UV11" s="24">
        <v>7</v>
      </c>
      <c r="UW11" s="50">
        <f t="shared" si="716"/>
        <v>0.13040238450074518</v>
      </c>
      <c r="UX11" s="24">
        <v>4</v>
      </c>
      <c r="UY11" s="50">
        <f t="shared" si="717"/>
        <v>8.4157374289922149E-2</v>
      </c>
      <c r="UZ11" s="24">
        <v>0</v>
      </c>
      <c r="VA11" s="24">
        <f t="shared" si="718"/>
        <v>11</v>
      </c>
      <c r="VB11" s="52">
        <f t="shared" si="69"/>
        <v>0.10868491255804763</v>
      </c>
      <c r="VC11" s="24">
        <v>7</v>
      </c>
      <c r="VD11" s="50">
        <f t="shared" si="719"/>
        <v>0.13052396046988626</v>
      </c>
      <c r="VE11" s="24">
        <v>4</v>
      </c>
      <c r="VF11" s="50">
        <f t="shared" si="720"/>
        <v>8.4263745523488517E-2</v>
      </c>
      <c r="VG11" s="24">
        <v>0</v>
      </c>
      <c r="VH11" s="24">
        <f t="shared" si="721"/>
        <v>11</v>
      </c>
      <c r="VI11" s="52">
        <f t="shared" si="70"/>
        <v>0.10880316518298715</v>
      </c>
      <c r="VJ11" s="24">
        <v>7</v>
      </c>
      <c r="VK11" s="50">
        <f t="shared" si="722"/>
        <v>0.13069454817027634</v>
      </c>
      <c r="VL11" s="24">
        <v>4</v>
      </c>
      <c r="VM11" s="50">
        <f t="shared" si="723"/>
        <v>8.4388185654008435E-2</v>
      </c>
      <c r="VN11" s="24">
        <v>0</v>
      </c>
      <c r="VO11" s="24">
        <f t="shared" si="724"/>
        <v>11</v>
      </c>
      <c r="VP11" s="52">
        <f t="shared" si="71"/>
        <v>0.1089540412044374</v>
      </c>
      <c r="VQ11" s="24">
        <v>7</v>
      </c>
      <c r="VR11" s="50">
        <f t="shared" si="725"/>
        <v>0.13108614232209739</v>
      </c>
      <c r="VS11" s="24">
        <v>4</v>
      </c>
      <c r="VT11" s="50">
        <f t="shared" si="726"/>
        <v>8.4512993872807946E-2</v>
      </c>
      <c r="VU11" s="24">
        <v>0</v>
      </c>
      <c r="VV11" s="24">
        <f t="shared" si="727"/>
        <v>11</v>
      </c>
      <c r="VW11" s="52">
        <f t="shared" si="72"/>
        <v>0.10920281941824679</v>
      </c>
      <c r="VX11" s="24">
        <v>7</v>
      </c>
      <c r="VY11" s="50">
        <f t="shared" si="728"/>
        <v>0.13118440779610197</v>
      </c>
      <c r="VZ11" s="24">
        <v>4</v>
      </c>
      <c r="WA11" s="50">
        <f t="shared" si="729"/>
        <v>8.4584478748149713E-2</v>
      </c>
      <c r="WB11" s="24">
        <v>0</v>
      </c>
      <c r="WC11" s="141">
        <f t="shared" si="730"/>
        <v>11</v>
      </c>
      <c r="WD11" s="52">
        <f t="shared" si="731"/>
        <v>0.10928961748633879</v>
      </c>
      <c r="WE11" s="24">
        <v>7</v>
      </c>
      <c r="WF11" s="50">
        <f t="shared" si="732"/>
        <v>0.13152950018789927</v>
      </c>
      <c r="WG11" s="24">
        <v>4</v>
      </c>
      <c r="WH11" s="50">
        <f t="shared" si="733"/>
        <v>8.4799660801356799E-2</v>
      </c>
      <c r="WI11" s="24">
        <v>0</v>
      </c>
      <c r="WJ11" s="24">
        <f t="shared" si="734"/>
        <v>11</v>
      </c>
      <c r="WK11" s="52">
        <f t="shared" si="73"/>
        <v>0.10957266660025899</v>
      </c>
      <c r="WL11" s="24">
        <v>7</v>
      </c>
      <c r="WM11" s="50">
        <f t="shared" si="735"/>
        <v>0.13187641296156744</v>
      </c>
      <c r="WN11" s="24">
        <v>4</v>
      </c>
      <c r="WO11" s="50">
        <f t="shared" si="736"/>
        <v>8.4997875053123673E-2</v>
      </c>
      <c r="WP11" s="24">
        <v>0</v>
      </c>
      <c r="WQ11" s="24">
        <f t="shared" si="737"/>
        <v>11</v>
      </c>
      <c r="WR11" s="52">
        <f t="shared" si="74"/>
        <v>0.10984621529858199</v>
      </c>
      <c r="WS11" s="24">
        <v>7</v>
      </c>
      <c r="WT11" s="50">
        <f t="shared" si="738"/>
        <v>0.13225014169658039</v>
      </c>
      <c r="WU11" s="24">
        <v>4</v>
      </c>
      <c r="WV11" s="50">
        <f t="shared" si="739"/>
        <v>8.5178875638841564E-2</v>
      </c>
      <c r="WW11" s="24">
        <v>0</v>
      </c>
      <c r="WX11" s="24">
        <f t="shared" si="740"/>
        <v>11</v>
      </c>
      <c r="WY11" s="52">
        <f t="shared" si="75"/>
        <v>0.11012113324657122</v>
      </c>
      <c r="WZ11" s="24">
        <v>7</v>
      </c>
      <c r="XA11" s="50">
        <f t="shared" si="741"/>
        <v>0.13235016071090944</v>
      </c>
      <c r="XB11" s="24">
        <v>4</v>
      </c>
      <c r="XC11" s="50">
        <f t="shared" si="742"/>
        <v>8.5306035402004682E-2</v>
      </c>
      <c r="XD11" s="24">
        <v>0</v>
      </c>
      <c r="XE11" s="24">
        <f t="shared" si="743"/>
        <v>11</v>
      </c>
      <c r="XF11" s="52">
        <f t="shared" si="76"/>
        <v>0.1102425335738625</v>
      </c>
      <c r="XG11" s="24">
        <v>7</v>
      </c>
      <c r="XH11" s="50">
        <f t="shared" si="744"/>
        <v>0.13260087137715476</v>
      </c>
      <c r="XI11" s="24">
        <v>4</v>
      </c>
      <c r="XJ11" s="50">
        <f t="shared" si="745"/>
        <v>8.5415332052103346E-2</v>
      </c>
      <c r="XK11" s="24">
        <v>0</v>
      </c>
      <c r="XL11" s="24">
        <f t="shared" si="746"/>
        <v>11</v>
      </c>
      <c r="XM11" s="52">
        <f t="shared" si="77"/>
        <v>0.11041959445894399</v>
      </c>
      <c r="XN11" s="24">
        <v>7</v>
      </c>
      <c r="XO11" s="50">
        <f t="shared" si="747"/>
        <v>0.13295346628679963</v>
      </c>
      <c r="XP11" s="24">
        <v>4</v>
      </c>
      <c r="XQ11" s="50">
        <f t="shared" si="748"/>
        <v>8.5598116841429484E-2</v>
      </c>
      <c r="XR11" s="24">
        <v>0</v>
      </c>
      <c r="XS11" s="24">
        <f t="shared" si="749"/>
        <v>11</v>
      </c>
      <c r="XT11" s="52">
        <f t="shared" si="78"/>
        <v>0.11068625477963373</v>
      </c>
      <c r="XU11" s="24">
        <v>7</v>
      </c>
      <c r="XV11" s="50">
        <f t="shared" si="750"/>
        <v>0.13348588863463007</v>
      </c>
      <c r="XW11" s="24">
        <v>4</v>
      </c>
      <c r="XX11" s="50">
        <f t="shared" si="751"/>
        <v>8.5800085800085801E-2</v>
      </c>
      <c r="XY11" s="24">
        <v>0</v>
      </c>
      <c r="XZ11" s="141">
        <f t="shared" si="752"/>
        <v>11</v>
      </c>
      <c r="YA11" s="52">
        <f t="shared" si="753"/>
        <v>0.1110438118312134</v>
      </c>
      <c r="YB11" s="24">
        <v>7</v>
      </c>
      <c r="YC11" s="50">
        <f t="shared" si="754"/>
        <v>0.13397129186602871</v>
      </c>
      <c r="YD11" s="24">
        <v>4</v>
      </c>
      <c r="YE11" s="50">
        <f t="shared" si="755"/>
        <v>8.5966043412851925E-2</v>
      </c>
      <c r="YF11" s="24">
        <v>0</v>
      </c>
      <c r="YG11" s="24">
        <f t="shared" si="756"/>
        <v>11</v>
      </c>
      <c r="YH11" s="52">
        <f t="shared" si="79"/>
        <v>0.11135857461024498</v>
      </c>
      <c r="YI11" s="24">
        <v>7</v>
      </c>
      <c r="YJ11" s="50">
        <f t="shared" si="757"/>
        <v>0.13433122241412399</v>
      </c>
      <c r="YK11" s="24">
        <v>4</v>
      </c>
      <c r="YL11" s="50">
        <f t="shared" si="758"/>
        <v>8.6132644272179162E-2</v>
      </c>
      <c r="YM11" s="24">
        <v>0</v>
      </c>
      <c r="YN11" s="24">
        <f t="shared" si="759"/>
        <v>11</v>
      </c>
      <c r="YO11" s="52">
        <f t="shared" si="80"/>
        <v>0.11161846778285135</v>
      </c>
      <c r="YP11" s="24">
        <v>7</v>
      </c>
      <c r="YQ11" s="50">
        <f t="shared" si="760"/>
        <v>0.13469309216855876</v>
      </c>
      <c r="YR11" s="24">
        <v>4</v>
      </c>
      <c r="YS11" s="50">
        <f t="shared" si="761"/>
        <v>8.629989212513485E-2</v>
      </c>
      <c r="YT11" s="24">
        <v>0</v>
      </c>
      <c r="YU11" s="24">
        <f t="shared" si="762"/>
        <v>11</v>
      </c>
      <c r="YV11" s="52">
        <f t="shared" si="81"/>
        <v>0.11187957689178193</v>
      </c>
      <c r="YW11" s="24">
        <v>7</v>
      </c>
      <c r="YX11" s="50">
        <f t="shared" si="763"/>
        <v>0.13482280431432975</v>
      </c>
      <c r="YY11" s="24">
        <v>4</v>
      </c>
      <c r="YZ11" s="50">
        <f t="shared" si="764"/>
        <v>8.6337146557306274E-2</v>
      </c>
      <c r="ZA11" s="24">
        <v>0</v>
      </c>
      <c r="ZB11" s="24">
        <f t="shared" si="765"/>
        <v>11</v>
      </c>
      <c r="ZC11" s="52">
        <f t="shared" si="82"/>
        <v>0.1119592875318066</v>
      </c>
      <c r="ZD11" s="24">
        <v>7</v>
      </c>
      <c r="ZE11" s="50">
        <f t="shared" si="766"/>
        <v>0.1350829795445774</v>
      </c>
      <c r="ZF11" s="24">
        <v>4</v>
      </c>
      <c r="ZG11" s="50">
        <f t="shared" si="767"/>
        <v>8.6486486486486491E-2</v>
      </c>
      <c r="ZH11" s="24">
        <v>0</v>
      </c>
      <c r="ZI11" s="24">
        <f t="shared" si="768"/>
        <v>11</v>
      </c>
      <c r="ZJ11" s="52">
        <f t="shared" si="83"/>
        <v>0.11216478025899868</v>
      </c>
      <c r="ZK11" s="24">
        <v>7</v>
      </c>
      <c r="ZL11" s="50">
        <f t="shared" si="769"/>
        <v>0.13547513063673311</v>
      </c>
      <c r="ZM11" s="24">
        <v>4</v>
      </c>
      <c r="ZN11" s="50">
        <f t="shared" si="770"/>
        <v>8.6767895878524945E-2</v>
      </c>
      <c r="ZO11" s="24">
        <v>0</v>
      </c>
      <c r="ZP11" s="24">
        <f t="shared" si="771"/>
        <v>11</v>
      </c>
      <c r="ZQ11" s="52">
        <f t="shared" si="84"/>
        <v>0.11250894957553442</v>
      </c>
      <c r="ZR11" s="24">
        <v>7</v>
      </c>
      <c r="ZS11" s="50">
        <f t="shared" si="772"/>
        <v>0.13581684128831975</v>
      </c>
      <c r="ZT11" s="24">
        <v>4</v>
      </c>
      <c r="ZU11" s="50">
        <f t="shared" si="773"/>
        <v>8.6994345367551115E-2</v>
      </c>
      <c r="ZV11" s="24">
        <v>0</v>
      </c>
      <c r="ZW11" s="141">
        <f t="shared" si="774"/>
        <v>11</v>
      </c>
      <c r="ZX11" s="52">
        <f t="shared" si="775"/>
        <v>0.11279737489745695</v>
      </c>
      <c r="ZY11" s="24">
        <v>7</v>
      </c>
      <c r="ZZ11" s="50">
        <f t="shared" si="776"/>
        <v>0.13639906469212784</v>
      </c>
      <c r="AAA11" s="24">
        <v>4</v>
      </c>
      <c r="AAB11" s="50">
        <f t="shared" si="777"/>
        <v>8.7241003271537623E-2</v>
      </c>
      <c r="AAC11" s="24">
        <v>0</v>
      </c>
      <c r="AAD11" s="24">
        <f t="shared" si="778"/>
        <v>11</v>
      </c>
      <c r="AAE11" s="52">
        <f t="shared" si="85"/>
        <v>0.11320366368220644</v>
      </c>
      <c r="AAF11" s="24">
        <v>7</v>
      </c>
      <c r="AAG11" s="50">
        <f t="shared" si="779"/>
        <v>0.13693270735524257</v>
      </c>
      <c r="AAH11" s="24">
        <v>4</v>
      </c>
      <c r="AAI11" s="50">
        <f t="shared" si="780"/>
        <v>8.750820389411508E-2</v>
      </c>
      <c r="AAJ11" s="24">
        <v>0</v>
      </c>
      <c r="AAK11" s="24">
        <f t="shared" si="781"/>
        <v>11</v>
      </c>
      <c r="AAL11" s="52">
        <f t="shared" si="86"/>
        <v>0.11360115666632242</v>
      </c>
      <c r="AAM11" s="24">
        <v>7</v>
      </c>
      <c r="AAN11" s="50">
        <f t="shared" si="782"/>
        <v>0.13747054202670855</v>
      </c>
      <c r="AAO11" s="24">
        <v>4</v>
      </c>
      <c r="AAP11" s="50">
        <f t="shared" si="783"/>
        <v>8.7700065775049338E-2</v>
      </c>
      <c r="AAQ11" s="24">
        <v>0</v>
      </c>
      <c r="AAR11" s="24">
        <f t="shared" si="784"/>
        <v>11</v>
      </c>
      <c r="AAS11" s="52">
        <f t="shared" si="87"/>
        <v>0.11395421112607479</v>
      </c>
      <c r="AAT11" s="24">
        <v>7</v>
      </c>
      <c r="AAU11" s="50">
        <f t="shared" si="785"/>
        <v>0.13801261829652997</v>
      </c>
      <c r="AAV11" s="24">
        <v>4</v>
      </c>
      <c r="AAW11" s="50">
        <f t="shared" si="786"/>
        <v>8.8028169014084515E-2</v>
      </c>
      <c r="AAX11" s="24">
        <v>0</v>
      </c>
      <c r="AAY11" s="24">
        <f t="shared" si="787"/>
        <v>11</v>
      </c>
      <c r="AAZ11" s="52">
        <f t="shared" si="88"/>
        <v>0.11439267886855242</v>
      </c>
      <c r="ABA11" s="24">
        <v>7</v>
      </c>
      <c r="ABB11" s="50">
        <f t="shared" si="788"/>
        <v>0.13842198932173225</v>
      </c>
      <c r="ABC11" s="24">
        <v>4</v>
      </c>
      <c r="ABD11" s="50">
        <f t="shared" si="789"/>
        <v>8.8163985012122553E-2</v>
      </c>
      <c r="ABE11" s="24">
        <v>0</v>
      </c>
      <c r="ABF11" s="24">
        <f t="shared" si="790"/>
        <v>11</v>
      </c>
      <c r="ABG11" s="52">
        <f t="shared" si="89"/>
        <v>0.11465499270377319</v>
      </c>
      <c r="ABH11" s="24">
        <v>7</v>
      </c>
      <c r="ABI11" s="50">
        <f t="shared" si="791"/>
        <v>0.13905442987683753</v>
      </c>
      <c r="ABJ11" s="24">
        <v>4</v>
      </c>
      <c r="ABK11" s="50">
        <f t="shared" si="792"/>
        <v>8.8300220750551883E-2</v>
      </c>
      <c r="ABL11" s="24">
        <v>0</v>
      </c>
      <c r="ABM11" s="24">
        <f t="shared" si="793"/>
        <v>11</v>
      </c>
      <c r="ABN11" s="52">
        <f t="shared" si="90"/>
        <v>0.1150146382266834</v>
      </c>
      <c r="ABO11" s="24">
        <v>7</v>
      </c>
      <c r="ABP11" s="50">
        <f t="shared" si="794"/>
        <v>0.13955342902711323</v>
      </c>
      <c r="ABQ11" s="24">
        <v>4</v>
      </c>
      <c r="ABR11" s="50">
        <f t="shared" si="795"/>
        <v>8.8534749889331563E-2</v>
      </c>
      <c r="ABS11" s="24">
        <v>0</v>
      </c>
      <c r="ABT11" s="141">
        <f t="shared" si="796"/>
        <v>11</v>
      </c>
      <c r="ABU11" s="52">
        <f t="shared" si="797"/>
        <v>0.11537654709460876</v>
      </c>
      <c r="ABV11" s="24">
        <v>7</v>
      </c>
      <c r="ABW11" s="50">
        <f t="shared" si="798"/>
        <v>0.14008405043025815</v>
      </c>
      <c r="ABX11" s="24">
        <v>4</v>
      </c>
      <c r="ABY11" s="50">
        <f t="shared" si="799"/>
        <v>8.8790233074361818E-2</v>
      </c>
      <c r="ABZ11" s="24">
        <v>0</v>
      </c>
      <c r="ACA11" s="24">
        <f t="shared" si="800"/>
        <v>11</v>
      </c>
      <c r="ACB11" s="52">
        <f t="shared" si="91"/>
        <v>0.11576510208377185</v>
      </c>
      <c r="ACC11" s="24">
        <v>7</v>
      </c>
      <c r="ACD11" s="50">
        <f t="shared" si="801"/>
        <v>0.1409585179218687</v>
      </c>
      <c r="ACE11" s="24">
        <v>4</v>
      </c>
      <c r="ACF11" s="50">
        <f t="shared" si="802"/>
        <v>8.9225964755743931E-2</v>
      </c>
      <c r="ACG11" s="24">
        <v>0</v>
      </c>
      <c r="ACH11" s="24">
        <f t="shared" si="803"/>
        <v>11</v>
      </c>
      <c r="ACI11" s="52">
        <f t="shared" si="92"/>
        <v>0.11641443538998836</v>
      </c>
      <c r="ACJ11" s="24">
        <v>7</v>
      </c>
      <c r="ACK11" s="50">
        <f t="shared" si="804"/>
        <v>0.14158576051779936</v>
      </c>
      <c r="ACL11" s="24">
        <v>4</v>
      </c>
      <c r="ACM11" s="50">
        <f t="shared" si="805"/>
        <v>8.9525514771709933E-2</v>
      </c>
      <c r="ACN11" s="24">
        <v>0</v>
      </c>
      <c r="ACO11" s="24">
        <f t="shared" si="806"/>
        <v>11</v>
      </c>
      <c r="ACP11" s="52">
        <f t="shared" si="93"/>
        <v>0.11687207819804504</v>
      </c>
      <c r="ACQ11" s="24">
        <v>7</v>
      </c>
      <c r="ACR11" s="50">
        <f t="shared" si="807"/>
        <v>0.14190147982971821</v>
      </c>
      <c r="ACS11" s="24">
        <v>4</v>
      </c>
      <c r="ACT11" s="50">
        <f t="shared" si="808"/>
        <v>8.964589870013448E-2</v>
      </c>
      <c r="ACU11" s="24">
        <v>0</v>
      </c>
      <c r="ACV11" s="24">
        <f t="shared" si="809"/>
        <v>11</v>
      </c>
      <c r="ACW11" s="52">
        <f t="shared" si="94"/>
        <v>0.11708355508249069</v>
      </c>
      <c r="ACX11" s="24">
        <v>7</v>
      </c>
      <c r="ACY11" s="50">
        <f t="shared" si="810"/>
        <v>0.14224751066856331</v>
      </c>
      <c r="ACZ11" s="24">
        <v>4</v>
      </c>
      <c r="ADA11" s="50">
        <f t="shared" si="811"/>
        <v>8.9907844459429079E-2</v>
      </c>
      <c r="ADB11" s="24">
        <v>0</v>
      </c>
      <c r="ADC11" s="24">
        <f t="shared" si="812"/>
        <v>11</v>
      </c>
      <c r="ADD11" s="52">
        <f t="shared" si="95"/>
        <v>0.11739594450373533</v>
      </c>
      <c r="ADE11" s="24">
        <v>7</v>
      </c>
      <c r="ADF11" s="50">
        <f t="shared" si="813"/>
        <v>0.14294465999591588</v>
      </c>
      <c r="ADG11" s="24">
        <v>4</v>
      </c>
      <c r="ADH11" s="50">
        <f t="shared" si="814"/>
        <v>9.013068949977468E-2</v>
      </c>
      <c r="ADI11" s="24">
        <v>0</v>
      </c>
      <c r="ADJ11" s="24">
        <f t="shared" si="815"/>
        <v>11</v>
      </c>
      <c r="ADK11" s="52">
        <f t="shared" si="96"/>
        <v>0.11783610069630424</v>
      </c>
      <c r="ADL11" s="24">
        <v>7</v>
      </c>
      <c r="ADM11" s="50">
        <f t="shared" si="816"/>
        <v>0.14373716632443531</v>
      </c>
      <c r="ADN11" s="24">
        <v>4</v>
      </c>
      <c r="ADO11" s="50">
        <f t="shared" si="817"/>
        <v>9.027307605506657E-2</v>
      </c>
      <c r="ADP11" s="24">
        <v>0</v>
      </c>
      <c r="ADQ11" s="141">
        <f t="shared" si="818"/>
        <v>11</v>
      </c>
      <c r="ADR11" s="52">
        <f t="shared" si="819"/>
        <v>0.11826685302655628</v>
      </c>
      <c r="ADS11" s="24">
        <v>7</v>
      </c>
      <c r="ADT11" s="50">
        <f t="shared" si="820"/>
        <v>0.14471780028943559</v>
      </c>
      <c r="ADU11" s="24">
        <v>4</v>
      </c>
      <c r="ADV11" s="50">
        <f t="shared" si="821"/>
        <v>9.062075215224287E-2</v>
      </c>
      <c r="ADW11" s="24">
        <v>0</v>
      </c>
      <c r="ADX11" s="24">
        <f t="shared" si="822"/>
        <v>11</v>
      </c>
      <c r="ADY11" s="52">
        <f t="shared" si="97"/>
        <v>0.11890606420927466</v>
      </c>
      <c r="ADZ11" s="24">
        <v>7</v>
      </c>
      <c r="AEA11" s="50">
        <f t="shared" si="823"/>
        <v>0.14534883720930233</v>
      </c>
      <c r="AEB11" s="24">
        <v>4</v>
      </c>
      <c r="AEC11" s="50">
        <f t="shared" si="824"/>
        <v>9.0826521344232511E-2</v>
      </c>
      <c r="AED11" s="24">
        <v>0</v>
      </c>
      <c r="AEE11" s="24">
        <f t="shared" si="825"/>
        <v>11</v>
      </c>
      <c r="AEF11" s="52">
        <f t="shared" si="98"/>
        <v>0.1193058568329718</v>
      </c>
      <c r="AEG11" s="24">
        <v>7</v>
      </c>
      <c r="AEH11" s="50">
        <f t="shared" si="826"/>
        <v>0.14595496246872394</v>
      </c>
      <c r="AEI11" s="24">
        <v>4</v>
      </c>
      <c r="AEJ11" s="50">
        <f t="shared" si="827"/>
        <v>9.092975676290066E-2</v>
      </c>
      <c r="AEK11" s="24">
        <v>0</v>
      </c>
      <c r="AEL11" s="24">
        <f t="shared" si="828"/>
        <v>11</v>
      </c>
      <c r="AEM11" s="52">
        <f t="shared" si="99"/>
        <v>0.11963023382272975</v>
      </c>
      <c r="AEN11" s="24">
        <v>7</v>
      </c>
      <c r="AEO11" s="50">
        <f t="shared" si="829"/>
        <v>0.14638226683396069</v>
      </c>
      <c r="AEP11" s="24">
        <v>4</v>
      </c>
      <c r="AEQ11" s="50">
        <f t="shared" si="830"/>
        <v>9.1199270405836752E-2</v>
      </c>
      <c r="AER11" s="24">
        <v>0</v>
      </c>
      <c r="AES11" s="24">
        <f t="shared" si="831"/>
        <v>11</v>
      </c>
      <c r="AET11" s="52">
        <f t="shared" si="100"/>
        <v>0.1199825479930192</v>
      </c>
      <c r="AEU11" s="24">
        <v>7</v>
      </c>
      <c r="AEV11" s="50">
        <f t="shared" si="832"/>
        <v>0.14665828619316992</v>
      </c>
      <c r="AEW11" s="24">
        <v>4</v>
      </c>
      <c r="AEX11" s="50">
        <f t="shared" si="833"/>
        <v>9.1428571428571428E-2</v>
      </c>
      <c r="AEY11" s="24">
        <v>0</v>
      </c>
      <c r="AEZ11" s="24">
        <f t="shared" si="834"/>
        <v>11</v>
      </c>
      <c r="AFA11" s="52">
        <f t="shared" si="101"/>
        <v>0.12024486226497595</v>
      </c>
      <c r="AFB11" s="24">
        <v>7</v>
      </c>
      <c r="AFC11" s="50">
        <f t="shared" si="835"/>
        <v>0.1472444257467396</v>
      </c>
      <c r="AFD11" s="24">
        <v>4</v>
      </c>
      <c r="AFE11" s="50">
        <f t="shared" si="836"/>
        <v>9.1806288730778063E-2</v>
      </c>
      <c r="AFF11" s="24">
        <v>0</v>
      </c>
      <c r="AFG11" s="24">
        <f t="shared" si="837"/>
        <v>11</v>
      </c>
      <c r="AFH11" s="52">
        <f t="shared" si="102"/>
        <v>0.12073317967292285</v>
      </c>
      <c r="AFI11" s="24">
        <v>6</v>
      </c>
      <c r="AFJ11" s="50">
        <f t="shared" si="838"/>
        <v>0.1265022137887413</v>
      </c>
      <c r="AFK11" s="24">
        <v>4</v>
      </c>
      <c r="AFL11" s="50">
        <f t="shared" si="839"/>
        <v>9.1975166704989661E-2</v>
      </c>
      <c r="AFM11" s="24">
        <v>0</v>
      </c>
      <c r="AFN11" s="141">
        <f t="shared" si="840"/>
        <v>10</v>
      </c>
      <c r="AFO11" s="52">
        <f t="shared" si="841"/>
        <v>0.10998680158380994</v>
      </c>
      <c r="AFP11" s="24">
        <v>6</v>
      </c>
      <c r="AFQ11" s="50">
        <f t="shared" si="842"/>
        <v>0.12698412698412698</v>
      </c>
      <c r="AFR11" s="24">
        <v>4</v>
      </c>
      <c r="AFS11" s="50">
        <f t="shared" si="843"/>
        <v>9.22722029988466E-2</v>
      </c>
      <c r="AFT11" s="24">
        <v>0</v>
      </c>
      <c r="AFU11" s="24">
        <f t="shared" si="844"/>
        <v>10</v>
      </c>
      <c r="AFV11" s="52">
        <f t="shared" si="103"/>
        <v>0.11037527593818984</v>
      </c>
      <c r="AFW11" s="24">
        <v>6</v>
      </c>
      <c r="AFX11" s="50">
        <f t="shared" si="845"/>
        <v>0.12738853503184713</v>
      </c>
      <c r="AFY11" s="24">
        <v>4</v>
      </c>
      <c r="AFZ11" s="50">
        <f t="shared" si="846"/>
        <v>9.2506938020351537E-2</v>
      </c>
      <c r="AGA11" s="24">
        <v>0</v>
      </c>
      <c r="AGB11" s="24">
        <f t="shared" si="847"/>
        <v>10</v>
      </c>
      <c r="AGC11" s="52">
        <f t="shared" si="104"/>
        <v>0.11069293779056896</v>
      </c>
      <c r="AGD11" s="24">
        <v>6</v>
      </c>
      <c r="AGE11" s="50">
        <f t="shared" si="848"/>
        <v>0.12784998934583422</v>
      </c>
      <c r="AGF11" s="24">
        <v>4</v>
      </c>
      <c r="AGG11" s="50">
        <f t="shared" si="849"/>
        <v>9.272137227630968E-2</v>
      </c>
      <c r="AGH11" s="24">
        <v>0</v>
      </c>
      <c r="AGI11" s="24">
        <f t="shared" si="850"/>
        <v>10</v>
      </c>
      <c r="AGJ11" s="52">
        <f t="shared" si="105"/>
        <v>0.11102475852115021</v>
      </c>
      <c r="AGK11" s="24">
        <v>6</v>
      </c>
      <c r="AGL11" s="50">
        <f t="shared" si="851"/>
        <v>0.12784998934583422</v>
      </c>
      <c r="AGM11" s="24">
        <v>4</v>
      </c>
      <c r="AGN11" s="50">
        <f t="shared" si="852"/>
        <v>9.2828962636342549E-2</v>
      </c>
      <c r="AGO11" s="24">
        <v>0</v>
      </c>
      <c r="AGP11" s="24">
        <f t="shared" si="853"/>
        <v>10</v>
      </c>
      <c r="AGQ11" s="52">
        <f t="shared" si="106"/>
        <v>0.1110864252388358</v>
      </c>
      <c r="AGR11" s="24">
        <v>6</v>
      </c>
      <c r="AGS11" s="50">
        <f t="shared" si="854"/>
        <v>0.1284796573875803</v>
      </c>
      <c r="AGT11" s="24">
        <v>4</v>
      </c>
      <c r="AGU11" s="50">
        <f t="shared" si="855"/>
        <v>9.3044894161432884E-2</v>
      </c>
      <c r="AGV11" s="24">
        <v>0</v>
      </c>
      <c r="AGW11" s="24">
        <f t="shared" si="856"/>
        <v>10</v>
      </c>
      <c r="AGX11" s="52">
        <f t="shared" si="107"/>
        <v>0.1114951499609767</v>
      </c>
      <c r="AGY11" s="24">
        <v>6</v>
      </c>
      <c r="AGZ11" s="50">
        <f t="shared" si="857"/>
        <v>0.12886597938144329</v>
      </c>
      <c r="AHA11" s="24">
        <v>4</v>
      </c>
      <c r="AHB11" s="50">
        <f t="shared" si="858"/>
        <v>9.3240093240093247E-2</v>
      </c>
      <c r="AHC11" s="24">
        <v>0</v>
      </c>
      <c r="AHD11" s="24">
        <f t="shared" si="859"/>
        <v>10</v>
      </c>
      <c r="AHE11" s="52">
        <f t="shared" si="108"/>
        <v>0.11178180192264699</v>
      </c>
      <c r="AHF11" s="24">
        <v>6</v>
      </c>
      <c r="AHG11" s="50">
        <f t="shared" si="860"/>
        <v>0.12908777969018934</v>
      </c>
      <c r="AHH11" s="24">
        <v>4</v>
      </c>
      <c r="AHI11" s="50">
        <f t="shared" si="861"/>
        <v>9.3392481905206631E-2</v>
      </c>
      <c r="AHJ11" s="24">
        <v>0</v>
      </c>
      <c r="AHK11" s="141">
        <f t="shared" si="862"/>
        <v>10</v>
      </c>
      <c r="AHL11" s="52">
        <f t="shared" si="863"/>
        <v>0.11196954428395475</v>
      </c>
      <c r="AHM11" s="24">
        <v>6</v>
      </c>
      <c r="AHN11" s="50">
        <f t="shared" si="864"/>
        <v>0.1295616497516735</v>
      </c>
      <c r="AHO11" s="24">
        <v>4</v>
      </c>
      <c r="AHP11" s="50">
        <f t="shared" si="865"/>
        <v>9.3632958801498134E-2</v>
      </c>
      <c r="AHQ11" s="24">
        <v>0</v>
      </c>
      <c r="AHR11" s="24">
        <f t="shared" si="866"/>
        <v>10</v>
      </c>
      <c r="AHS11" s="52">
        <f t="shared" si="109"/>
        <v>0.11232168931820735</v>
      </c>
      <c r="AHT11" s="24">
        <v>6</v>
      </c>
      <c r="AHU11" s="50">
        <f t="shared" si="867"/>
        <v>0.13012361743656475</v>
      </c>
      <c r="AHV11" s="24">
        <v>4</v>
      </c>
      <c r="AHW11" s="50">
        <f t="shared" si="868"/>
        <v>9.394081728511039E-2</v>
      </c>
      <c r="AHX11" s="24">
        <v>0</v>
      </c>
      <c r="AHY11" s="24">
        <f t="shared" si="869"/>
        <v>10</v>
      </c>
      <c r="AHZ11" s="52">
        <f t="shared" si="110"/>
        <v>0.11275228323373548</v>
      </c>
      <c r="AIA11" s="24">
        <v>6</v>
      </c>
      <c r="AIB11" s="50">
        <f t="shared" si="870"/>
        <v>0.13063357282821686</v>
      </c>
      <c r="AIC11" s="24">
        <v>4</v>
      </c>
      <c r="AID11" s="50">
        <f t="shared" si="871"/>
        <v>9.4272920103700211E-2</v>
      </c>
      <c r="AIE11" s="24">
        <v>0</v>
      </c>
      <c r="AIF11" s="24">
        <f t="shared" si="872"/>
        <v>10</v>
      </c>
      <c r="AIG11" s="52">
        <f t="shared" si="111"/>
        <v>0.11317338162064282</v>
      </c>
      <c r="AIH11" s="24">
        <v>6</v>
      </c>
      <c r="AII11" s="50">
        <f t="shared" si="873"/>
        <v>0.13091861226271004</v>
      </c>
      <c r="AIJ11" s="24">
        <v>4</v>
      </c>
      <c r="AIK11" s="50">
        <f t="shared" si="874"/>
        <v>9.442870632672333E-2</v>
      </c>
      <c r="AIL11" s="24">
        <v>0</v>
      </c>
      <c r="AIM11" s="24">
        <f t="shared" si="875"/>
        <v>10</v>
      </c>
      <c r="AIN11" s="52">
        <f t="shared" si="112"/>
        <v>0.11339154099104205</v>
      </c>
      <c r="AIO11" s="24">
        <v>6</v>
      </c>
      <c r="AIP11" s="50">
        <f t="shared" si="876"/>
        <v>0.1312048983162038</v>
      </c>
      <c r="AIQ11" s="24">
        <v>4</v>
      </c>
      <c r="AIR11" s="50">
        <f t="shared" si="877"/>
        <v>9.46073793755913E-2</v>
      </c>
      <c r="AIS11" s="24">
        <v>0</v>
      </c>
      <c r="AIT11" s="24">
        <f t="shared" si="878"/>
        <v>10</v>
      </c>
      <c r="AIU11" s="52">
        <f t="shared" si="113"/>
        <v>0.11362345188046813</v>
      </c>
      <c r="AIV11" s="24">
        <v>6</v>
      </c>
      <c r="AIW11" s="50">
        <f t="shared" si="879"/>
        <v>0.13137727173199037</v>
      </c>
      <c r="AIX11" s="24">
        <v>4</v>
      </c>
      <c r="AIY11" s="50">
        <f t="shared" si="880"/>
        <v>9.4741828517290391E-2</v>
      </c>
      <c r="AIZ11" s="24">
        <v>0</v>
      </c>
      <c r="AJA11" s="24">
        <f t="shared" si="881"/>
        <v>10</v>
      </c>
      <c r="AJB11" s="52">
        <f t="shared" si="114"/>
        <v>0.11377858686995107</v>
      </c>
      <c r="AJC11" s="24">
        <v>6</v>
      </c>
      <c r="AJD11" s="50">
        <f t="shared" si="882"/>
        <v>0.13198416190057194</v>
      </c>
      <c r="AJE11" s="24">
        <v>4</v>
      </c>
      <c r="AJF11" s="50">
        <f t="shared" si="883"/>
        <v>9.5147478591817325E-2</v>
      </c>
      <c r="AJG11" s="24">
        <v>0</v>
      </c>
      <c r="AJH11" s="141">
        <f t="shared" si="884"/>
        <v>10</v>
      </c>
      <c r="AJI11" s="52">
        <f t="shared" si="885"/>
        <v>0.1142857142857143</v>
      </c>
      <c r="AJJ11" s="24">
        <v>6</v>
      </c>
      <c r="AJK11" s="50">
        <f t="shared" si="886"/>
        <v>0.1326259946949602</v>
      </c>
      <c r="AJL11" s="24">
        <v>4</v>
      </c>
      <c r="AJM11" s="50">
        <f t="shared" si="887"/>
        <v>9.5442615127654493E-2</v>
      </c>
      <c r="AJN11" s="24">
        <v>0</v>
      </c>
      <c r="AJO11" s="24">
        <f t="shared" si="888"/>
        <v>10</v>
      </c>
      <c r="AJP11" s="52">
        <f t="shared" si="115"/>
        <v>0.11474469305794606</v>
      </c>
      <c r="AJQ11" s="24">
        <v>6</v>
      </c>
      <c r="AJR11" s="50">
        <f t="shared" si="889"/>
        <v>0.13289036544850499</v>
      </c>
      <c r="AJS11" s="24">
        <v>4</v>
      </c>
      <c r="AJT11" s="50">
        <f t="shared" si="890"/>
        <v>9.5716678631251495E-2</v>
      </c>
      <c r="AJU11" s="24">
        <v>0</v>
      </c>
      <c r="AJV11" s="24">
        <f t="shared" si="891"/>
        <v>10</v>
      </c>
      <c r="AJW11" s="52">
        <f t="shared" si="116"/>
        <v>0.11502185415228894</v>
      </c>
      <c r="AJX11" s="24">
        <v>6</v>
      </c>
      <c r="AJY11" s="50">
        <f t="shared" si="892"/>
        <v>0.13330371028660298</v>
      </c>
      <c r="AJZ11" s="24">
        <v>4</v>
      </c>
      <c r="AKA11" s="50">
        <f t="shared" si="893"/>
        <v>9.5946270088750299E-2</v>
      </c>
      <c r="AKB11" s="24">
        <v>0</v>
      </c>
      <c r="AKC11" s="24">
        <f t="shared" si="894"/>
        <v>10</v>
      </c>
      <c r="AKD11" s="52">
        <f t="shared" si="117"/>
        <v>0.11534025374855825</v>
      </c>
      <c r="AKE11" s="24">
        <v>6</v>
      </c>
      <c r="AKF11" s="50">
        <f t="shared" si="895"/>
        <v>0.13363028953229397</v>
      </c>
      <c r="AKG11" s="24">
        <v>4</v>
      </c>
      <c r="AKH11" s="50">
        <f t="shared" si="896"/>
        <v>9.6061479346781942E-2</v>
      </c>
      <c r="AKI11" s="24">
        <v>0</v>
      </c>
      <c r="AKJ11" s="24">
        <f t="shared" si="897"/>
        <v>10</v>
      </c>
      <c r="AKK11" s="52">
        <f t="shared" si="118"/>
        <v>0.11555350127108852</v>
      </c>
      <c r="AKL11" s="24">
        <v>6</v>
      </c>
      <c r="AKM11" s="50">
        <f t="shared" si="898"/>
        <v>0.13395847287340923</v>
      </c>
      <c r="AKN11" s="24">
        <v>4</v>
      </c>
      <c r="AKO11" s="50">
        <f t="shared" si="899"/>
        <v>9.6176965616734791E-2</v>
      </c>
      <c r="AKP11" s="24">
        <v>0</v>
      </c>
      <c r="AKQ11" s="24">
        <f t="shared" si="900"/>
        <v>10</v>
      </c>
      <c r="AKR11" s="52">
        <f t="shared" si="119"/>
        <v>0.11576753878212549</v>
      </c>
      <c r="AKS11" s="24">
        <v>6</v>
      </c>
      <c r="AKT11" s="50">
        <f t="shared" si="901"/>
        <v>0.13425822331617812</v>
      </c>
      <c r="AKU11" s="24">
        <v>4</v>
      </c>
      <c r="AKV11" s="50">
        <f t="shared" si="902"/>
        <v>9.6408773198361053E-2</v>
      </c>
      <c r="AKW11" s="24">
        <v>0</v>
      </c>
      <c r="AKX11" s="24">
        <f t="shared" si="903"/>
        <v>10</v>
      </c>
      <c r="AKY11" s="52">
        <f t="shared" si="120"/>
        <v>0.11603620329542817</v>
      </c>
      <c r="AKZ11" s="24">
        <v>6</v>
      </c>
      <c r="ALA11" s="50">
        <f t="shared" si="904"/>
        <v>0.13461969934933812</v>
      </c>
      <c r="ALB11" s="24">
        <v>4</v>
      </c>
      <c r="ALC11" s="50">
        <f t="shared" si="905"/>
        <v>9.6618357487922704E-2</v>
      </c>
      <c r="ALD11" s="24">
        <v>0</v>
      </c>
      <c r="ALE11" s="141">
        <f t="shared" si="906"/>
        <v>10</v>
      </c>
      <c r="ALF11" s="52">
        <f t="shared" si="907"/>
        <v>0.11631964638827497</v>
      </c>
      <c r="ALG11" s="24">
        <v>6</v>
      </c>
      <c r="ALH11" s="50">
        <f t="shared" si="908"/>
        <v>0.13477088948787064</v>
      </c>
      <c r="ALI11" s="24">
        <v>4</v>
      </c>
      <c r="ALJ11" s="50">
        <f t="shared" si="909"/>
        <v>9.6805421103581799E-2</v>
      </c>
      <c r="ALK11" s="24">
        <v>0</v>
      </c>
      <c r="ALL11" s="24">
        <f t="shared" si="910"/>
        <v>10</v>
      </c>
      <c r="ALM11" s="52">
        <f t="shared" si="121"/>
        <v>0.11649580615097856</v>
      </c>
      <c r="ALN11" s="24">
        <v>5</v>
      </c>
      <c r="ALO11" s="50">
        <f t="shared" si="911"/>
        <v>0.1126887536623845</v>
      </c>
      <c r="ALP11" s="24">
        <v>4</v>
      </c>
      <c r="ALQ11" s="50">
        <f t="shared" si="912"/>
        <v>9.696969696969697E-2</v>
      </c>
      <c r="ALR11" s="24">
        <v>0</v>
      </c>
      <c r="ALS11" s="24">
        <f t="shared" si="913"/>
        <v>9</v>
      </c>
      <c r="ALT11" s="52">
        <f t="shared" si="122"/>
        <v>0.10511562718990891</v>
      </c>
      <c r="ALU11" s="24">
        <v>5</v>
      </c>
      <c r="ALV11" s="50">
        <f t="shared" si="914"/>
        <v>0.11301989150090416</v>
      </c>
      <c r="ALW11" s="24">
        <v>3</v>
      </c>
      <c r="ALX11" s="50">
        <f t="shared" si="915"/>
        <v>7.2904009720534638E-2</v>
      </c>
      <c r="ALY11" s="24">
        <v>0</v>
      </c>
      <c r="ALZ11" s="24">
        <f t="shared" si="916"/>
        <v>8</v>
      </c>
      <c r="AMA11" s="52">
        <f t="shared" si="123"/>
        <v>9.3687785454971306E-2</v>
      </c>
      <c r="AMB11" s="24">
        <v>5</v>
      </c>
      <c r="AMC11" s="50">
        <f t="shared" si="917"/>
        <v>0.11312217194570137</v>
      </c>
      <c r="AMD11" s="24">
        <v>3</v>
      </c>
      <c r="AME11" s="50">
        <f t="shared" si="918"/>
        <v>7.2992700729927001E-2</v>
      </c>
      <c r="AMF11" s="24">
        <v>0</v>
      </c>
      <c r="AMG11" s="24">
        <f t="shared" si="919"/>
        <v>8</v>
      </c>
      <c r="AMH11" s="52">
        <f t="shared" si="124"/>
        <v>9.3786635404454866E-2</v>
      </c>
      <c r="AMI11" s="24">
        <v>5</v>
      </c>
      <c r="AMJ11" s="50">
        <f t="shared" si="920"/>
        <v>0.11335298118340513</v>
      </c>
      <c r="AMK11" s="24">
        <v>3</v>
      </c>
      <c r="AML11" s="50">
        <f t="shared" si="921"/>
        <v>7.3046018991964945E-2</v>
      </c>
      <c r="AMM11" s="24">
        <v>0</v>
      </c>
      <c r="AMN11" s="24">
        <f t="shared" si="922"/>
        <v>8</v>
      </c>
      <c r="AMO11" s="52">
        <f t="shared" si="125"/>
        <v>9.3918760272364413E-2</v>
      </c>
      <c r="AMP11" s="24">
        <v>5</v>
      </c>
      <c r="AMQ11" s="50">
        <f t="shared" si="923"/>
        <v>0.11368804001819009</v>
      </c>
      <c r="AMR11" s="24">
        <v>3</v>
      </c>
      <c r="AMS11" s="50">
        <f t="shared" si="924"/>
        <v>7.3260073260073263E-2</v>
      </c>
      <c r="AMT11" s="24">
        <v>0</v>
      </c>
      <c r="AMU11" s="24">
        <f t="shared" si="925"/>
        <v>8</v>
      </c>
      <c r="AMV11" s="52">
        <f t="shared" si="126"/>
        <v>9.419521959260567E-2</v>
      </c>
      <c r="AMW11" s="24">
        <v>5</v>
      </c>
      <c r="AMX11" s="50">
        <f t="shared" si="926"/>
        <v>0.11397310234784591</v>
      </c>
      <c r="AMY11" s="24">
        <v>3</v>
      </c>
      <c r="AMZ11" s="50">
        <f t="shared" si="927"/>
        <v>7.3421439060205582E-2</v>
      </c>
      <c r="ANA11" s="24">
        <v>0</v>
      </c>
      <c r="ANB11" s="141">
        <f t="shared" si="928"/>
        <v>8</v>
      </c>
      <c r="ANC11" s="52">
        <f t="shared" si="929"/>
        <v>9.4417561666469974E-2</v>
      </c>
      <c r="AND11" s="24">
        <v>5</v>
      </c>
      <c r="ANE11" s="50">
        <f t="shared" si="930"/>
        <v>0.11420740063956143</v>
      </c>
      <c r="ANF11" s="24">
        <v>3</v>
      </c>
      <c r="ANG11" s="50">
        <f t="shared" si="931"/>
        <v>7.3565473271211379E-2</v>
      </c>
      <c r="ANH11" s="24">
        <v>0</v>
      </c>
      <c r="ANI11" s="24">
        <f t="shared" si="932"/>
        <v>8</v>
      </c>
      <c r="ANJ11" s="52">
        <f t="shared" si="127"/>
        <v>9.46073793755913E-2</v>
      </c>
      <c r="ANK11" s="24">
        <v>5</v>
      </c>
      <c r="ANL11" s="50">
        <f t="shared" si="933"/>
        <v>0.11431184270690445</v>
      </c>
      <c r="ANM11" s="24">
        <v>3</v>
      </c>
      <c r="ANN11" s="50">
        <f t="shared" si="934"/>
        <v>7.3710073710073709E-2</v>
      </c>
      <c r="ANO11" s="24">
        <v>0</v>
      </c>
      <c r="ANP11" s="24">
        <f t="shared" si="935"/>
        <v>8</v>
      </c>
      <c r="ANQ11" s="52">
        <f t="shared" si="128"/>
        <v>9.4741828517290391E-2</v>
      </c>
      <c r="ANR11" s="24">
        <v>5</v>
      </c>
      <c r="ANS11" s="50">
        <f t="shared" si="936"/>
        <v>0.11460004584001833</v>
      </c>
      <c r="ANT11" s="24">
        <v>3</v>
      </c>
      <c r="ANU11" s="50">
        <f t="shared" si="937"/>
        <v>7.3982737361282372E-2</v>
      </c>
      <c r="ANV11" s="24">
        <v>0</v>
      </c>
      <c r="ANW11" s="24">
        <f t="shared" si="938"/>
        <v>8</v>
      </c>
      <c r="ANX11" s="52">
        <f t="shared" si="129"/>
        <v>9.5034449988120689E-2</v>
      </c>
      <c r="ANY11" s="24">
        <v>5</v>
      </c>
      <c r="ANZ11" s="50">
        <f t="shared" si="939"/>
        <v>0.11496895838123705</v>
      </c>
      <c r="AOA11" s="24">
        <v>3</v>
      </c>
      <c r="AOB11" s="50">
        <f t="shared" si="940"/>
        <v>7.4110671936758882E-2</v>
      </c>
      <c r="AOC11" s="24">
        <v>0</v>
      </c>
      <c r="AOD11" s="24">
        <f t="shared" si="941"/>
        <v>8</v>
      </c>
      <c r="AOE11" s="52">
        <f t="shared" si="130"/>
        <v>9.5272120995593665E-2</v>
      </c>
      <c r="AOF11" s="24">
        <v>5</v>
      </c>
      <c r="AOG11" s="50">
        <f t="shared" si="942"/>
        <v>0.1152870647913304</v>
      </c>
      <c r="AOH11" s="24">
        <v>3</v>
      </c>
      <c r="AOI11" s="50">
        <f t="shared" si="943"/>
        <v>7.4239049740163321E-2</v>
      </c>
      <c r="AOJ11" s="24">
        <v>0</v>
      </c>
      <c r="AOK11" s="24">
        <f t="shared" si="944"/>
        <v>8</v>
      </c>
      <c r="AOL11" s="52">
        <f t="shared" si="131"/>
        <v>9.5488183337312002E-2</v>
      </c>
      <c r="AOM11" s="24">
        <v>5</v>
      </c>
      <c r="AON11" s="50">
        <f t="shared" si="945"/>
        <v>0.11547344110854503</v>
      </c>
      <c r="AOO11" s="24">
        <v>3</v>
      </c>
      <c r="AOP11" s="50">
        <f t="shared" si="946"/>
        <v>7.4460163812360383E-2</v>
      </c>
      <c r="AOQ11" s="24">
        <v>0</v>
      </c>
      <c r="AOR11" s="24">
        <f t="shared" si="947"/>
        <v>8</v>
      </c>
      <c r="AOS11" s="52">
        <f t="shared" si="132"/>
        <v>9.5705227898073938E-2</v>
      </c>
      <c r="AOT11" s="24">
        <v>5</v>
      </c>
      <c r="AOU11" s="50">
        <f t="shared" si="948"/>
        <v>0.11579434923575729</v>
      </c>
      <c r="AOV11" s="24">
        <v>3</v>
      </c>
      <c r="AOW11" s="50">
        <f t="shared" si="949"/>
        <v>7.4645434187608856E-2</v>
      </c>
      <c r="AOX11" s="24">
        <v>0</v>
      </c>
      <c r="AOY11" s="141">
        <f t="shared" si="950"/>
        <v>8</v>
      </c>
      <c r="AOZ11" s="52">
        <f t="shared" si="951"/>
        <v>9.5957778577425934E-2</v>
      </c>
      <c r="APA11" s="24">
        <v>5</v>
      </c>
      <c r="APB11" s="50">
        <f t="shared" si="952"/>
        <v>0.1160631383472609</v>
      </c>
      <c r="APC11" s="24">
        <v>3</v>
      </c>
      <c r="APD11" s="50">
        <f t="shared" si="953"/>
        <v>7.4794315632011971E-2</v>
      </c>
      <c r="APE11" s="24">
        <v>0</v>
      </c>
      <c r="APF11" s="24">
        <f t="shared" si="954"/>
        <v>8</v>
      </c>
      <c r="APG11" s="52">
        <f t="shared" si="133"/>
        <v>9.6165404495732659E-2</v>
      </c>
      <c r="APH11" s="24">
        <v>5</v>
      </c>
      <c r="API11" s="50">
        <f t="shared" si="955"/>
        <v>0.11649580615097856</v>
      </c>
      <c r="APJ11" s="24">
        <v>3</v>
      </c>
      <c r="APK11" s="50">
        <f t="shared" si="956"/>
        <v>7.5018754688672168E-2</v>
      </c>
      <c r="APL11" s="24">
        <v>0</v>
      </c>
      <c r="APM11" s="24">
        <f t="shared" si="957"/>
        <v>8</v>
      </c>
      <c r="APN11" s="52">
        <f t="shared" si="134"/>
        <v>9.6490170063924741E-2</v>
      </c>
      <c r="APO11" s="24">
        <v>5</v>
      </c>
      <c r="APP11" s="50">
        <f t="shared" si="958"/>
        <v>0.11695906432748539</v>
      </c>
      <c r="APQ11" s="24">
        <v>3</v>
      </c>
      <c r="APR11" s="50">
        <f t="shared" si="959"/>
        <v>7.5301204819277115E-2</v>
      </c>
      <c r="APS11" s="24">
        <v>0</v>
      </c>
      <c r="APT11" s="24">
        <f t="shared" si="960"/>
        <v>8</v>
      </c>
      <c r="APU11" s="52">
        <f t="shared" si="135"/>
        <v>9.6864027121927598E-2</v>
      </c>
      <c r="APV11" s="24">
        <v>5</v>
      </c>
      <c r="APW11" s="50">
        <f t="shared" si="961"/>
        <v>0.11706860220088973</v>
      </c>
      <c r="APX11" s="24">
        <v>3</v>
      </c>
      <c r="APY11" s="50">
        <f t="shared" si="962"/>
        <v>7.5433744028161928E-2</v>
      </c>
      <c r="APZ11" s="24">
        <v>0</v>
      </c>
      <c r="AQA11" s="24">
        <f t="shared" si="963"/>
        <v>8</v>
      </c>
      <c r="AQB11" s="52">
        <f t="shared" si="136"/>
        <v>9.6993210475266739E-2</v>
      </c>
      <c r="AQC11" s="24">
        <v>5</v>
      </c>
      <c r="AQD11" s="50">
        <f t="shared" si="964"/>
        <v>0.11723329425556857</v>
      </c>
      <c r="AQE11" s="24">
        <v>3</v>
      </c>
      <c r="AQF11" s="50">
        <f t="shared" si="965"/>
        <v>7.5547720977083857E-2</v>
      </c>
      <c r="AQG11" s="24">
        <v>0</v>
      </c>
      <c r="AQH11" s="24">
        <f t="shared" si="966"/>
        <v>8</v>
      </c>
      <c r="AQI11" s="52">
        <f t="shared" si="137"/>
        <v>9.7134531325886342E-2</v>
      </c>
      <c r="AQJ11" s="24">
        <v>5</v>
      </c>
      <c r="AQK11" s="50">
        <f t="shared" si="967"/>
        <v>0.1176470588235294</v>
      </c>
      <c r="AQL11" s="24">
        <v>2</v>
      </c>
      <c r="AQM11" s="50">
        <f t="shared" si="968"/>
        <v>5.0466818067120868E-2</v>
      </c>
      <c r="AQN11" s="24">
        <v>0</v>
      </c>
      <c r="AQO11" s="24">
        <f t="shared" si="969"/>
        <v>7</v>
      </c>
      <c r="AQP11" s="52">
        <f t="shared" si="138"/>
        <v>8.523073176671131E-2</v>
      </c>
      <c r="AQQ11" s="24">
        <v>5</v>
      </c>
      <c r="AQR11" s="50">
        <f t="shared" si="970"/>
        <v>0.1180080245456691</v>
      </c>
      <c r="AQS11" s="24">
        <v>2</v>
      </c>
      <c r="AQT11" s="50">
        <f t="shared" si="971"/>
        <v>5.0632911392405069E-2</v>
      </c>
      <c r="AQU11" s="24">
        <v>0</v>
      </c>
      <c r="AQV11" s="141">
        <f t="shared" si="972"/>
        <v>7</v>
      </c>
      <c r="AQW11" s="52">
        <f t="shared" si="973"/>
        <v>8.5501404665933797E-2</v>
      </c>
      <c r="AQX11" s="24">
        <v>5</v>
      </c>
      <c r="AQY11" s="50">
        <f t="shared" si="974"/>
        <v>0.11828720132481667</v>
      </c>
      <c r="AQZ11" s="24">
        <v>2</v>
      </c>
      <c r="ARA11" s="50">
        <f t="shared" si="975"/>
        <v>5.0722799898554397E-2</v>
      </c>
      <c r="ARB11" s="24">
        <v>0</v>
      </c>
      <c r="ARC11" s="24">
        <f t="shared" si="976"/>
        <v>7</v>
      </c>
      <c r="ARD11" s="52">
        <f t="shared" si="139"/>
        <v>8.5679314565483472E-2</v>
      </c>
      <c r="ARE11" s="24">
        <v>5</v>
      </c>
      <c r="ARF11" s="50">
        <f t="shared" si="977"/>
        <v>0.11873664212776064</v>
      </c>
      <c r="ARG11" s="24">
        <v>2</v>
      </c>
      <c r="ARH11" s="50">
        <f t="shared" si="978"/>
        <v>5.1020408163265307E-2</v>
      </c>
      <c r="ARI11" s="24">
        <v>0</v>
      </c>
      <c r="ARJ11" s="24">
        <f t="shared" si="979"/>
        <v>7</v>
      </c>
      <c r="ARK11" s="52">
        <f t="shared" si="140"/>
        <v>8.6090271799286688E-2</v>
      </c>
      <c r="ARL11" s="24">
        <v>5</v>
      </c>
      <c r="ARM11" s="50">
        <f t="shared" si="980"/>
        <v>0.11916110581506197</v>
      </c>
      <c r="ARN11" s="24">
        <v>2</v>
      </c>
      <c r="ARO11" s="50">
        <f t="shared" si="981"/>
        <v>5.1177072671443197E-2</v>
      </c>
      <c r="ARP11" s="24">
        <v>0</v>
      </c>
      <c r="ARQ11" s="24">
        <f t="shared" si="982"/>
        <v>7</v>
      </c>
      <c r="ARR11" s="52">
        <f t="shared" si="141"/>
        <v>8.6377097729516294E-2</v>
      </c>
      <c r="ARS11" s="24">
        <v>5</v>
      </c>
      <c r="ART11" s="50">
        <f t="shared" si="983"/>
        <v>0.11944577161968467</v>
      </c>
      <c r="ARU11" s="24">
        <v>2</v>
      </c>
      <c r="ARV11" s="50">
        <f t="shared" si="984"/>
        <v>5.1229508196721313E-2</v>
      </c>
      <c r="ARW11" s="24">
        <v>0</v>
      </c>
      <c r="ARX11" s="24">
        <f t="shared" si="985"/>
        <v>7</v>
      </c>
      <c r="ARY11" s="52">
        <f t="shared" si="142"/>
        <v>8.6526576019777507E-2</v>
      </c>
      <c r="ARZ11" s="24">
        <v>5</v>
      </c>
      <c r="ASA11" s="50">
        <f t="shared" si="986"/>
        <v>0.11944577161968467</v>
      </c>
      <c r="ASB11" s="24">
        <v>2</v>
      </c>
      <c r="ASC11" s="50">
        <f t="shared" si="987"/>
        <v>5.1229508196721313E-2</v>
      </c>
      <c r="ASD11" s="24">
        <v>0</v>
      </c>
      <c r="ASE11" s="24">
        <f t="shared" si="988"/>
        <v>7</v>
      </c>
      <c r="ASF11" s="52">
        <f t="shared" si="143"/>
        <v>8.6526576019777507E-2</v>
      </c>
      <c r="ASG11" s="24">
        <v>5</v>
      </c>
      <c r="ASH11" s="50">
        <f t="shared" si="989"/>
        <v>0.1200192030724916</v>
      </c>
      <c r="ASI11" s="24">
        <v>2</v>
      </c>
      <c r="ASJ11" s="50">
        <f t="shared" si="990"/>
        <v>5.1413881748071974E-2</v>
      </c>
      <c r="ASK11" s="24">
        <v>0</v>
      </c>
      <c r="ASL11" s="24">
        <f t="shared" si="991"/>
        <v>7</v>
      </c>
      <c r="ASM11" s="52">
        <f t="shared" si="144"/>
        <v>8.68917576961271E-2</v>
      </c>
      <c r="ASN11" s="24">
        <v>5</v>
      </c>
      <c r="ASO11" s="50">
        <f t="shared" si="992"/>
        <v>0.12042389210019266</v>
      </c>
      <c r="ASP11" s="24">
        <v>2</v>
      </c>
      <c r="ASQ11" s="50">
        <f t="shared" si="993"/>
        <v>5.1746442432082797E-2</v>
      </c>
      <c r="ASR11" s="24">
        <v>0</v>
      </c>
      <c r="ASS11" s="141">
        <f t="shared" si="994"/>
        <v>7</v>
      </c>
      <c r="AST11" s="52">
        <f t="shared" si="995"/>
        <v>8.7314456779343894E-2</v>
      </c>
      <c r="ASU11" s="24">
        <v>5</v>
      </c>
      <c r="ASV11" s="50">
        <f t="shared" si="996"/>
        <v>0.12088974854932302</v>
      </c>
      <c r="ASW11" s="24">
        <v>2</v>
      </c>
      <c r="ASX11" s="50">
        <f t="shared" si="997"/>
        <v>5.1948051948051951E-2</v>
      </c>
      <c r="ASY11" s="24">
        <v>0</v>
      </c>
      <c r="ASZ11" s="24">
        <f t="shared" si="998"/>
        <v>7</v>
      </c>
      <c r="ATA11" s="52">
        <f t="shared" si="145"/>
        <v>8.7653393438517399E-2</v>
      </c>
      <c r="ATB11" s="24">
        <v>5</v>
      </c>
      <c r="ATC11" s="50">
        <f t="shared" si="999"/>
        <v>0.12144765606023804</v>
      </c>
      <c r="ATD11" s="24">
        <v>2</v>
      </c>
      <c r="ATE11" s="50">
        <f t="shared" si="1000"/>
        <v>5.2260256075254766E-2</v>
      </c>
      <c r="ATF11" s="24">
        <v>0</v>
      </c>
      <c r="ATG11" s="24">
        <f t="shared" si="1001"/>
        <v>7</v>
      </c>
      <c r="ATH11" s="52">
        <f t="shared" si="146"/>
        <v>8.8116817724068486E-2</v>
      </c>
      <c r="ATI11" s="24">
        <v>5</v>
      </c>
      <c r="ATJ11" s="50">
        <f t="shared" si="1002"/>
        <v>0.12195121951219512</v>
      </c>
      <c r="ATK11" s="24">
        <v>2</v>
      </c>
      <c r="ATL11" s="50">
        <f t="shared" si="1003"/>
        <v>5.2521008403361345E-2</v>
      </c>
      <c r="ATM11" s="24">
        <v>0</v>
      </c>
      <c r="ATN11" s="24">
        <f t="shared" si="1004"/>
        <v>7</v>
      </c>
      <c r="ATO11" s="52">
        <f t="shared" si="147"/>
        <v>8.85179564997471E-2</v>
      </c>
      <c r="ATP11" s="24">
        <v>5</v>
      </c>
      <c r="ATQ11" s="50">
        <f t="shared" si="1005"/>
        <v>0.12224938875305623</v>
      </c>
      <c r="ATR11" s="24">
        <v>2</v>
      </c>
      <c r="ATS11" s="50">
        <f t="shared" si="1006"/>
        <v>5.2673163023439558E-2</v>
      </c>
      <c r="ATT11" s="24">
        <v>0</v>
      </c>
      <c r="ATU11" s="24">
        <f t="shared" si="1007"/>
        <v>7</v>
      </c>
      <c r="ATV11" s="52">
        <f t="shared" si="148"/>
        <v>8.8753645239000895E-2</v>
      </c>
      <c r="ATW11" s="24">
        <v>5</v>
      </c>
      <c r="ATX11" s="50">
        <f t="shared" si="1008"/>
        <v>0.12266928361138371</v>
      </c>
      <c r="ATY11" s="24">
        <v>2</v>
      </c>
      <c r="ATZ11" s="50">
        <f t="shared" si="1009"/>
        <v>5.2812252442566675E-2</v>
      </c>
      <c r="AUA11" s="24">
        <v>0</v>
      </c>
      <c r="AUB11" s="24">
        <f t="shared" si="1010"/>
        <v>7</v>
      </c>
      <c r="AUC11" s="52">
        <f t="shared" si="149"/>
        <v>8.9024545338929159E-2</v>
      </c>
      <c r="AUD11" s="24">
        <v>5</v>
      </c>
      <c r="AUE11" s="50">
        <f t="shared" si="1011"/>
        <v>0.12309207287050715</v>
      </c>
      <c r="AUF11" s="24">
        <v>2</v>
      </c>
      <c r="AUG11" s="50">
        <f t="shared" si="1012"/>
        <v>5.2952078369075985E-2</v>
      </c>
      <c r="AUH11" s="24">
        <v>0</v>
      </c>
      <c r="AUI11" s="24">
        <f t="shared" si="1013"/>
        <v>7</v>
      </c>
      <c r="AUJ11" s="52">
        <f t="shared" si="150"/>
        <v>8.9297104222477358E-2</v>
      </c>
      <c r="AUK11" s="24">
        <v>4</v>
      </c>
      <c r="AUL11" s="50">
        <f t="shared" si="1014"/>
        <v>9.8863074641621349E-2</v>
      </c>
      <c r="AUM11" s="24">
        <v>2</v>
      </c>
      <c r="AUN11" s="50">
        <f t="shared" si="1015"/>
        <v>5.3233963268565346E-2</v>
      </c>
      <c r="AUO11" s="24">
        <v>0</v>
      </c>
      <c r="AUP11" s="141">
        <f t="shared" si="1016"/>
        <v>6</v>
      </c>
      <c r="AUQ11" s="52">
        <f t="shared" si="1017"/>
        <v>7.689350249903884E-2</v>
      </c>
      <c r="AUR11" s="24">
        <v>4</v>
      </c>
      <c r="AUS11" s="50">
        <f t="shared" si="1018"/>
        <v>9.9552015928322551E-2</v>
      </c>
      <c r="AUT11" s="24">
        <v>2</v>
      </c>
      <c r="AUU11" s="50">
        <f t="shared" si="1019"/>
        <v>5.3518865400053517E-2</v>
      </c>
      <c r="AUV11" s="24">
        <v>0</v>
      </c>
      <c r="AUW11" s="24">
        <f t="shared" si="1020"/>
        <v>6</v>
      </c>
      <c r="AUX11" s="52">
        <f t="shared" si="151"/>
        <v>7.7369439071566723E-2</v>
      </c>
      <c r="AUY11" s="24">
        <v>4</v>
      </c>
      <c r="AUZ11" s="50">
        <f t="shared" si="1021"/>
        <v>0.10005002501250625</v>
      </c>
      <c r="AVA11" s="24">
        <v>2</v>
      </c>
      <c r="AVB11" s="50">
        <f t="shared" si="1022"/>
        <v>5.3850296176628974E-2</v>
      </c>
      <c r="AVC11" s="24">
        <v>0</v>
      </c>
      <c r="AVD11" s="24">
        <f t="shared" si="1023"/>
        <v>6</v>
      </c>
      <c r="AVE11" s="52">
        <f t="shared" si="152"/>
        <v>7.7800829875518673E-2</v>
      </c>
      <c r="AVF11" s="24">
        <v>4</v>
      </c>
      <c r="AVG11" s="50">
        <f t="shared" si="1024"/>
        <v>0.10050251256281408</v>
      </c>
      <c r="AVH11" s="24">
        <v>2</v>
      </c>
      <c r="AVI11" s="50">
        <f t="shared" si="1025"/>
        <v>5.4421768707482991E-2</v>
      </c>
      <c r="AVJ11" s="24">
        <v>0</v>
      </c>
      <c r="AVK11" s="24">
        <f t="shared" si="1026"/>
        <v>6</v>
      </c>
      <c r="AVL11" s="52">
        <f t="shared" si="153"/>
        <v>7.838014369693011E-2</v>
      </c>
      <c r="AVM11" s="24">
        <v>4</v>
      </c>
      <c r="AVN11" s="50">
        <f t="shared" si="1027"/>
        <v>0.10070493454179255</v>
      </c>
      <c r="AVO11" s="24">
        <v>2</v>
      </c>
      <c r="AVP11" s="50">
        <f t="shared" si="1028"/>
        <v>5.4510765876260567E-2</v>
      </c>
      <c r="AVQ11" s="24">
        <v>0</v>
      </c>
      <c r="AVR11" s="24">
        <f t="shared" si="1029"/>
        <v>6</v>
      </c>
      <c r="AVS11" s="52">
        <f t="shared" si="154"/>
        <v>7.852375343541422E-2</v>
      </c>
      <c r="AVT11" s="24">
        <v>4</v>
      </c>
      <c r="AVU11" s="50">
        <f t="shared" si="1030"/>
        <v>0.1010611419909045</v>
      </c>
      <c r="AVV11" s="24">
        <v>2</v>
      </c>
      <c r="AVW11" s="50">
        <f t="shared" si="1031"/>
        <v>5.4614964500273068E-2</v>
      </c>
      <c r="AVX11" s="24">
        <v>0</v>
      </c>
      <c r="AVY11" s="24">
        <f t="shared" si="1032"/>
        <v>6</v>
      </c>
      <c r="AVZ11" s="52">
        <f t="shared" si="155"/>
        <v>7.874015748031496E-2</v>
      </c>
      <c r="AWA11" s="24">
        <v>4</v>
      </c>
      <c r="AWB11" s="50">
        <f t="shared" si="1033"/>
        <v>0.10167768174885612</v>
      </c>
      <c r="AWC11" s="24">
        <v>2</v>
      </c>
      <c r="AWD11" s="50">
        <f t="shared" si="1034"/>
        <v>5.506607929515419E-2</v>
      </c>
      <c r="AWE11" s="24">
        <v>0</v>
      </c>
      <c r="AWF11" s="24">
        <f t="shared" si="1035"/>
        <v>6</v>
      </c>
      <c r="AWG11" s="52">
        <f t="shared" si="156"/>
        <v>7.9302141157811257E-2</v>
      </c>
      <c r="AWH11" s="24">
        <v>4</v>
      </c>
      <c r="AWI11" s="50">
        <f t="shared" si="1036"/>
        <v>0.10201479214486101</v>
      </c>
      <c r="AWJ11" s="24">
        <v>2</v>
      </c>
      <c r="AWK11" s="50">
        <f t="shared" si="1037"/>
        <v>5.5524708495280406E-2</v>
      </c>
      <c r="AWL11" s="24">
        <v>0</v>
      </c>
      <c r="AWM11" s="141">
        <f t="shared" si="1038"/>
        <v>6</v>
      </c>
      <c r="AWN11" s="52">
        <f t="shared" si="1039"/>
        <v>7.9755416722052372E-2</v>
      </c>
      <c r="AWO11" s="24">
        <v>4</v>
      </c>
      <c r="AWP11" s="50">
        <f t="shared" si="1040"/>
        <v>0.10251153254741158</v>
      </c>
      <c r="AWQ11" s="24">
        <v>2</v>
      </c>
      <c r="AWR11" s="50">
        <f t="shared" si="1041"/>
        <v>5.5991041433370664E-2</v>
      </c>
      <c r="AWS11" s="24">
        <v>0</v>
      </c>
      <c r="AWT11" s="24">
        <f t="shared" si="1042"/>
        <v>6</v>
      </c>
      <c r="AWU11" s="52">
        <f t="shared" si="157"/>
        <v>8.0278298100080275E-2</v>
      </c>
      <c r="AWV11" s="24">
        <v>4</v>
      </c>
      <c r="AWW11" s="50">
        <f t="shared" si="1043"/>
        <v>0.10319917440660474</v>
      </c>
      <c r="AWX11" s="24">
        <v>2</v>
      </c>
      <c r="AWY11" s="50">
        <f t="shared" si="1044"/>
        <v>5.6338028169014086E-2</v>
      </c>
      <c r="AWZ11" s="24">
        <v>0</v>
      </c>
      <c r="AXA11" s="24">
        <f t="shared" si="1045"/>
        <v>6</v>
      </c>
      <c r="AXB11" s="52">
        <f t="shared" si="158"/>
        <v>8.0797199030433614E-2</v>
      </c>
      <c r="AXC11" s="24">
        <v>3</v>
      </c>
      <c r="AXD11" s="50">
        <f t="shared" si="1046"/>
        <v>7.8064012490242002E-2</v>
      </c>
      <c r="AXE11" s="24">
        <v>2</v>
      </c>
      <c r="AXF11" s="50">
        <f t="shared" si="1047"/>
        <v>5.6802044873615447E-2</v>
      </c>
      <c r="AXG11" s="24">
        <v>0</v>
      </c>
      <c r="AXH11" s="24">
        <f t="shared" si="1048"/>
        <v>5</v>
      </c>
      <c r="AXI11" s="52">
        <f t="shared" si="159"/>
        <v>6.7897881586094513E-2</v>
      </c>
      <c r="AXJ11" s="24">
        <v>3</v>
      </c>
      <c r="AXK11" s="50">
        <f t="shared" si="1049"/>
        <v>7.8451882845188281E-2</v>
      </c>
      <c r="AXL11" s="24">
        <v>2</v>
      </c>
      <c r="AXM11" s="50">
        <f t="shared" si="1050"/>
        <v>5.7191878753217046E-2</v>
      </c>
      <c r="AXN11" s="24">
        <v>0</v>
      </c>
      <c r="AXO11" s="24">
        <f t="shared" si="1051"/>
        <v>5</v>
      </c>
      <c r="AXP11" s="52">
        <f t="shared" si="160"/>
        <v>6.8296680781314026E-2</v>
      </c>
      <c r="AXQ11" s="24">
        <v>3</v>
      </c>
      <c r="AXR11" s="50">
        <f t="shared" si="1052"/>
        <v>7.8802206461780933E-2</v>
      </c>
      <c r="AXS11" s="24">
        <v>2</v>
      </c>
      <c r="AXT11" s="50">
        <f t="shared" si="1053"/>
        <v>5.7388809182209469E-2</v>
      </c>
      <c r="AXU11" s="24">
        <v>0</v>
      </c>
      <c r="AXV11" s="24">
        <f t="shared" si="1054"/>
        <v>5</v>
      </c>
      <c r="AXW11" s="52">
        <f t="shared" si="161"/>
        <v>6.8568294020844758E-2</v>
      </c>
      <c r="AXX11" s="24">
        <v>3</v>
      </c>
      <c r="AXY11" s="50">
        <f t="shared" si="1055"/>
        <v>7.9449152542372892E-2</v>
      </c>
      <c r="AXZ11" s="24">
        <v>2</v>
      </c>
      <c r="AYA11" s="50">
        <f t="shared" si="1056"/>
        <v>5.785363031530228E-2</v>
      </c>
      <c r="AYB11" s="24">
        <v>0</v>
      </c>
      <c r="AYC11" s="24">
        <f t="shared" si="1057"/>
        <v>5</v>
      </c>
      <c r="AYD11" s="52">
        <f t="shared" si="162"/>
        <v>6.9127609567261161E-2</v>
      </c>
      <c r="AYE11" s="24">
        <v>3</v>
      </c>
      <c r="AYF11" s="50">
        <f t="shared" si="1058"/>
        <v>8.008542445274959E-2</v>
      </c>
      <c r="AYG11" s="24">
        <v>2</v>
      </c>
      <c r="AYH11" s="50">
        <f t="shared" si="1059"/>
        <v>5.8428279287174992E-2</v>
      </c>
      <c r="AYI11" s="24">
        <v>0</v>
      </c>
      <c r="AYJ11" s="141">
        <f t="shared" si="1060"/>
        <v>5</v>
      </c>
      <c r="AYK11" s="52">
        <f t="shared" si="1061"/>
        <v>6.974473427256242E-2</v>
      </c>
      <c r="AYL11" s="24">
        <v>3</v>
      </c>
      <c r="AYM11" s="50">
        <f t="shared" si="1062"/>
        <v>8.0472103004291848E-2</v>
      </c>
      <c r="AYN11" s="24">
        <v>2</v>
      </c>
      <c r="AYO11" s="50">
        <f t="shared" si="1063"/>
        <v>5.8754406580493537E-2</v>
      </c>
      <c r="AYP11" s="24">
        <v>0</v>
      </c>
      <c r="AYQ11" s="24">
        <f t="shared" si="1064"/>
        <v>5</v>
      </c>
      <c r="AYR11" s="52">
        <f t="shared" si="163"/>
        <v>7.0106561974200787E-2</v>
      </c>
      <c r="AYS11" s="24">
        <v>3</v>
      </c>
      <c r="AYT11" s="50">
        <f t="shared" si="1065"/>
        <v>8.1168831168831168E-2</v>
      </c>
      <c r="AYU11" s="24">
        <v>2</v>
      </c>
      <c r="AYV11" s="50">
        <f t="shared" si="1066"/>
        <v>5.9259259259259262E-2</v>
      </c>
      <c r="AYW11" s="24">
        <v>0</v>
      </c>
      <c r="AYX11" s="24">
        <f t="shared" si="1067"/>
        <v>5</v>
      </c>
      <c r="AYY11" s="52">
        <f t="shared" si="164"/>
        <v>7.0711356243812751E-2</v>
      </c>
      <c r="AYZ11" s="24">
        <v>3</v>
      </c>
      <c r="AZA11" s="50">
        <f t="shared" si="1068"/>
        <v>8.1566068515497553E-2</v>
      </c>
      <c r="AZB11" s="24">
        <v>2</v>
      </c>
      <c r="AZC11" s="50">
        <f t="shared" si="1069"/>
        <v>5.9880239520958084E-2</v>
      </c>
      <c r="AZD11" s="24">
        <v>0</v>
      </c>
      <c r="AZE11" s="24">
        <f t="shared" si="1070"/>
        <v>5</v>
      </c>
      <c r="AZF11" s="52">
        <f t="shared" si="165"/>
        <v>7.1245369051011684E-2</v>
      </c>
      <c r="AZG11" s="24">
        <v>3</v>
      </c>
      <c r="AZH11" s="50">
        <f t="shared" si="1071"/>
        <v>8.2079343365253077E-2</v>
      </c>
      <c r="AZI11" s="24">
        <v>2</v>
      </c>
      <c r="AZJ11" s="50">
        <f t="shared" si="1072"/>
        <v>6.0441220912662436E-2</v>
      </c>
      <c r="AZK11" s="24">
        <v>0</v>
      </c>
      <c r="AZL11" s="24">
        <f t="shared" si="1073"/>
        <v>5</v>
      </c>
      <c r="AZM11" s="52">
        <f t="shared" si="166"/>
        <v>7.1797817346352669E-2</v>
      </c>
      <c r="AZN11" s="24">
        <v>3</v>
      </c>
      <c r="AZO11" s="50">
        <f t="shared" si="1074"/>
        <v>8.2304526748971193E-2</v>
      </c>
      <c r="AZP11" s="24">
        <v>2</v>
      </c>
      <c r="AZQ11" s="50">
        <f t="shared" si="1075"/>
        <v>6.0716454159077116E-2</v>
      </c>
      <c r="AZR11" s="24">
        <v>0</v>
      </c>
      <c r="AZS11" s="24">
        <f t="shared" si="1076"/>
        <v>5</v>
      </c>
      <c r="AZT11" s="52">
        <f t="shared" si="167"/>
        <v>7.2056492289955323E-2</v>
      </c>
      <c r="AZU11" s="24">
        <v>3</v>
      </c>
      <c r="AZV11" s="50">
        <f t="shared" si="1077"/>
        <v>8.2941664362731538E-2</v>
      </c>
      <c r="AZW11" s="24">
        <v>2</v>
      </c>
      <c r="AZX11" s="50">
        <f t="shared" si="1078"/>
        <v>6.1143381228981962E-2</v>
      </c>
      <c r="AZY11" s="24">
        <v>0</v>
      </c>
      <c r="AZZ11" s="24">
        <f t="shared" si="1079"/>
        <v>5</v>
      </c>
      <c r="BAA11" s="52">
        <f t="shared" si="168"/>
        <v>7.2590011614401859E-2</v>
      </c>
      <c r="BAB11" s="24">
        <v>3</v>
      </c>
      <c r="BAC11" s="50">
        <f t="shared" si="1080"/>
        <v>8.3658672615727833E-2</v>
      </c>
      <c r="BAD11" s="24">
        <v>2</v>
      </c>
      <c r="BAE11" s="50">
        <f t="shared" si="1081"/>
        <v>6.1690314620604564E-2</v>
      </c>
      <c r="BAF11" s="24">
        <v>0</v>
      </c>
      <c r="BAG11" s="141">
        <f t="shared" si="1082"/>
        <v>5</v>
      </c>
      <c r="BAH11" s="52">
        <f t="shared" si="1083"/>
        <v>7.3227885178676039E-2</v>
      </c>
      <c r="BAI11" s="24">
        <v>3</v>
      </c>
      <c r="BAJ11" s="50">
        <f t="shared" si="1084"/>
        <v>8.3963056255247692E-2</v>
      </c>
      <c r="BAK11" s="24">
        <v>2</v>
      </c>
      <c r="BAL11" s="50">
        <f t="shared" si="1085"/>
        <v>6.2150403977625848E-2</v>
      </c>
      <c r="BAM11" s="24">
        <v>0</v>
      </c>
      <c r="BAN11" s="24">
        <f t="shared" si="1086"/>
        <v>5</v>
      </c>
      <c r="BAO11" s="52">
        <f t="shared" si="169"/>
        <v>7.362685907819172E-2</v>
      </c>
      <c r="BAP11" s="24">
        <v>3</v>
      </c>
      <c r="BAQ11" s="50">
        <f t="shared" si="1087"/>
        <v>8.4913671101047278E-2</v>
      </c>
      <c r="BAR11" s="24">
        <v>2</v>
      </c>
      <c r="BAS11" s="50">
        <f t="shared" si="1088"/>
        <v>6.2992125984251968E-2</v>
      </c>
      <c r="BAT11" s="24">
        <v>0</v>
      </c>
      <c r="BAU11" s="24">
        <f t="shared" si="1089"/>
        <v>5</v>
      </c>
      <c r="BAV11" s="52">
        <f t="shared" si="170"/>
        <v>7.4537865235539652E-2</v>
      </c>
      <c r="BAW11" s="24">
        <v>3</v>
      </c>
      <c r="BAX11" s="50">
        <f t="shared" si="1090"/>
        <v>8.5861476817401264E-2</v>
      </c>
      <c r="BAY11" s="24">
        <v>2</v>
      </c>
      <c r="BAZ11" s="50">
        <f t="shared" si="1091"/>
        <v>6.3673989175421844E-2</v>
      </c>
      <c r="BBA11" s="24">
        <v>0</v>
      </c>
      <c r="BBB11" s="24">
        <f t="shared" si="1092"/>
        <v>5</v>
      </c>
      <c r="BBC11" s="52">
        <f t="shared" si="171"/>
        <v>7.5357950263752832E-2</v>
      </c>
      <c r="BBD11" s="24">
        <v>3</v>
      </c>
      <c r="BBE11" s="50">
        <f t="shared" si="1093"/>
        <v>8.6009174311926617E-2</v>
      </c>
      <c r="BBF11" s="24">
        <v>2</v>
      </c>
      <c r="BBG11" s="50">
        <f t="shared" si="1094"/>
        <v>6.3918184723553845E-2</v>
      </c>
      <c r="BBH11" s="24">
        <v>0</v>
      </c>
      <c r="BBI11" s="24">
        <f t="shared" si="1095"/>
        <v>5</v>
      </c>
      <c r="BBJ11" s="52">
        <f t="shared" si="172"/>
        <v>7.5562943932295595E-2</v>
      </c>
      <c r="BBK11" s="24">
        <v>3</v>
      </c>
      <c r="BBL11" s="50">
        <f t="shared" si="1096"/>
        <v>8.6480253675410776E-2</v>
      </c>
      <c r="BBM11" s="24">
        <v>2</v>
      </c>
      <c r="BBN11" s="50">
        <f t="shared" si="1097"/>
        <v>6.4350064350064351E-2</v>
      </c>
      <c r="BBO11" s="24">
        <v>0</v>
      </c>
      <c r="BBP11" s="24">
        <f t="shared" si="1098"/>
        <v>5</v>
      </c>
      <c r="BBQ11" s="52">
        <f t="shared" si="173"/>
        <v>7.6022502660787597E-2</v>
      </c>
      <c r="BBR11" s="24">
        <v>3</v>
      </c>
      <c r="BBS11" s="50">
        <f t="shared" si="1099"/>
        <v>8.736167734420501E-2</v>
      </c>
      <c r="BBT11" s="24">
        <v>2</v>
      </c>
      <c r="BBU11" s="50">
        <f t="shared" si="1100"/>
        <v>6.4935064935064929E-2</v>
      </c>
      <c r="BBV11" s="24">
        <v>0</v>
      </c>
      <c r="BBW11" s="24">
        <f t="shared" si="1101"/>
        <v>5</v>
      </c>
      <c r="BBX11" s="52">
        <f t="shared" si="174"/>
        <v>7.6757752533005832E-2</v>
      </c>
      <c r="BBY11" s="24">
        <v>3</v>
      </c>
      <c r="BBZ11" s="50">
        <f t="shared" si="1102"/>
        <v>8.8209350191120264E-2</v>
      </c>
      <c r="BCA11" s="24">
        <v>2</v>
      </c>
      <c r="BCB11" s="50">
        <f t="shared" si="1103"/>
        <v>6.531678641410843E-2</v>
      </c>
      <c r="BCC11" s="24">
        <v>0</v>
      </c>
      <c r="BCD11" s="141">
        <f t="shared" si="1104"/>
        <v>5</v>
      </c>
      <c r="BCE11" s="52">
        <f t="shared" si="1105"/>
        <v>7.7363453504564444E-2</v>
      </c>
      <c r="BCF11" s="24">
        <v>3</v>
      </c>
      <c r="BCG11" s="50">
        <f t="shared" si="1106"/>
        <v>8.8836245188036719E-2</v>
      </c>
      <c r="BCH11" s="24">
        <v>2</v>
      </c>
      <c r="BCI11" s="50">
        <f t="shared" si="1107"/>
        <v>6.5789473684210523E-2</v>
      </c>
      <c r="BCJ11" s="24">
        <v>0</v>
      </c>
      <c r="BCK11" s="24">
        <f t="shared" si="1108"/>
        <v>5</v>
      </c>
      <c r="BCL11" s="52">
        <f t="shared" si="175"/>
        <v>7.791803023219572E-2</v>
      </c>
      <c r="BCM11" s="24">
        <v>3</v>
      </c>
      <c r="BCN11" s="50">
        <f t="shared" si="1109"/>
        <v>8.9739754711337119E-2</v>
      </c>
      <c r="BCO11" s="24">
        <v>2</v>
      </c>
      <c r="BCP11" s="50">
        <f t="shared" si="1110"/>
        <v>6.6867268472082908E-2</v>
      </c>
      <c r="BCQ11" s="24">
        <v>0</v>
      </c>
      <c r="BCR11" s="24">
        <f t="shared" si="1111"/>
        <v>5</v>
      </c>
      <c r="BCS11" s="52">
        <f t="shared" si="176"/>
        <v>7.8939059046416168E-2</v>
      </c>
      <c r="BCT11" s="24">
        <v>3</v>
      </c>
      <c r="BCU11" s="50">
        <f t="shared" si="1112"/>
        <v>9.0661831368993653E-2</v>
      </c>
      <c r="BCV11" s="24">
        <v>2</v>
      </c>
      <c r="BCW11" s="50">
        <f t="shared" si="1113"/>
        <v>6.7842605156037988E-2</v>
      </c>
      <c r="BCX11" s="24">
        <v>0</v>
      </c>
      <c r="BCY11" s="24">
        <f t="shared" si="1114"/>
        <v>5</v>
      </c>
      <c r="BCZ11" s="52">
        <f t="shared" si="177"/>
        <v>7.9910500239731508E-2</v>
      </c>
      <c r="BDA11" s="24">
        <v>3</v>
      </c>
      <c r="BDB11" s="50">
        <f t="shared" si="1115"/>
        <v>9.1213134691395567E-2</v>
      </c>
      <c r="BDC11" s="24">
        <v>2</v>
      </c>
      <c r="BDD11" s="50">
        <f t="shared" si="1116"/>
        <v>6.82360968952576E-2</v>
      </c>
      <c r="BDE11" s="24">
        <v>0</v>
      </c>
      <c r="BDF11" s="24">
        <f t="shared" si="1117"/>
        <v>5</v>
      </c>
      <c r="BDG11" s="52">
        <f t="shared" si="178"/>
        <v>8.0385852090032156E-2</v>
      </c>
      <c r="BDH11" s="24">
        <v>3</v>
      </c>
      <c r="BDI11" s="50">
        <f t="shared" si="1118"/>
        <v>9.1855480710349047E-2</v>
      </c>
      <c r="BDJ11" s="24">
        <v>2</v>
      </c>
      <c r="BDK11" s="50">
        <f t="shared" si="1119"/>
        <v>6.8634179821551136E-2</v>
      </c>
      <c r="BDL11" s="24">
        <v>0</v>
      </c>
      <c r="BDM11" s="24">
        <f t="shared" si="1120"/>
        <v>5</v>
      </c>
      <c r="BDN11" s="52">
        <f t="shared" si="179"/>
        <v>8.0906148867313926E-2</v>
      </c>
      <c r="BDO11" s="24">
        <v>3</v>
      </c>
      <c r="BDP11" s="50">
        <f t="shared" si="1121"/>
        <v>9.2336103416435819E-2</v>
      </c>
      <c r="BDQ11" s="24">
        <v>2</v>
      </c>
      <c r="BDR11" s="50">
        <f t="shared" si="1122"/>
        <v>6.9180214458664818E-2</v>
      </c>
      <c r="BDS11" s="24">
        <v>0</v>
      </c>
      <c r="BDT11" s="24">
        <f t="shared" si="1123"/>
        <v>5</v>
      </c>
      <c r="BDU11" s="52">
        <f t="shared" si="180"/>
        <v>8.1433224755700334E-2</v>
      </c>
      <c r="BDV11" s="24">
        <v>3</v>
      </c>
      <c r="BDW11" s="50">
        <f t="shared" si="1124"/>
        <v>9.2936802973977689E-2</v>
      </c>
      <c r="BDX11" s="24">
        <v>2</v>
      </c>
      <c r="BDY11" s="50">
        <f t="shared" si="1125"/>
        <v>6.9759330310429024E-2</v>
      </c>
      <c r="BDZ11" s="24">
        <v>0</v>
      </c>
      <c r="BEA11" s="141">
        <f t="shared" si="1126"/>
        <v>5</v>
      </c>
      <c r="BEB11" s="52">
        <f t="shared" si="1127"/>
        <v>8.2034454470877774E-2</v>
      </c>
      <c r="BEC11" s="24">
        <v>3</v>
      </c>
      <c r="BED11" s="50">
        <f t="shared" si="1128"/>
        <v>9.4221105527638183E-2</v>
      </c>
      <c r="BEE11" s="24">
        <v>2</v>
      </c>
      <c r="BEF11" s="50">
        <f t="shared" si="1129"/>
        <v>7.0621468926553674E-2</v>
      </c>
      <c r="BEG11" s="24">
        <v>0</v>
      </c>
      <c r="BEH11" s="24">
        <f t="shared" si="1130"/>
        <v>5</v>
      </c>
      <c r="BEI11" s="52">
        <f t="shared" si="181"/>
        <v>8.3111702127659573E-2</v>
      </c>
      <c r="BEJ11" s="24">
        <v>3</v>
      </c>
      <c r="BEK11" s="50">
        <f t="shared" si="1131"/>
        <v>9.6370061034371984E-2</v>
      </c>
      <c r="BEL11" s="24">
        <v>2</v>
      </c>
      <c r="BEM11" s="50">
        <f t="shared" si="1132"/>
        <v>7.2202166064981949E-2</v>
      </c>
      <c r="BEN11" s="24">
        <v>0</v>
      </c>
      <c r="BEO11" s="24">
        <f t="shared" si="1133"/>
        <v>5</v>
      </c>
      <c r="BEP11" s="52">
        <f t="shared" si="182"/>
        <v>8.4990651028386877E-2</v>
      </c>
      <c r="BEQ11" s="24">
        <v>3</v>
      </c>
      <c r="BER11" s="50">
        <f t="shared" si="1134"/>
        <v>9.7624471200780993E-2</v>
      </c>
      <c r="BES11" s="24">
        <v>2</v>
      </c>
      <c r="BET11" s="50">
        <f t="shared" si="1135"/>
        <v>7.3421439060205582E-2</v>
      </c>
      <c r="BEU11" s="24">
        <v>0</v>
      </c>
      <c r="BEV11" s="24">
        <f t="shared" si="1136"/>
        <v>5</v>
      </c>
      <c r="BEW11" s="52">
        <f t="shared" si="183"/>
        <v>8.6251509401414517E-2</v>
      </c>
      <c r="BEX11" s="24">
        <v>3</v>
      </c>
      <c r="BEY11" s="50">
        <f t="shared" si="1137"/>
        <v>9.8135426889106966E-2</v>
      </c>
      <c r="BEZ11" s="24">
        <v>2</v>
      </c>
      <c r="BFA11" s="50">
        <f t="shared" si="1138"/>
        <v>7.399186089530152E-2</v>
      </c>
      <c r="BFB11" s="24">
        <v>0</v>
      </c>
      <c r="BFC11" s="24">
        <f t="shared" si="1139"/>
        <v>5</v>
      </c>
      <c r="BFD11" s="52">
        <f t="shared" si="184"/>
        <v>8.6805555555555552E-2</v>
      </c>
      <c r="BFE11" s="24">
        <v>3</v>
      </c>
      <c r="BFF11" s="50">
        <f t="shared" si="1140"/>
        <v>9.8651759289707333E-2</v>
      </c>
      <c r="BFG11" s="24">
        <v>2</v>
      </c>
      <c r="BFH11" s="50">
        <f t="shared" si="1141"/>
        <v>7.4794315632011971E-2</v>
      </c>
      <c r="BFI11" s="24">
        <v>0</v>
      </c>
      <c r="BFJ11" s="24">
        <f t="shared" si="1142"/>
        <v>5</v>
      </c>
      <c r="BFK11" s="52">
        <f t="shared" si="185"/>
        <v>8.7489063867016631E-2</v>
      </c>
      <c r="BFL11" s="24">
        <v>3</v>
      </c>
      <c r="BFM11" s="50">
        <f t="shared" si="1143"/>
        <v>9.9108027750247768E-2</v>
      </c>
      <c r="BFN11" s="24">
        <v>2</v>
      </c>
      <c r="BFO11" s="50">
        <f t="shared" si="1144"/>
        <v>7.5528700906344406E-2</v>
      </c>
      <c r="BFP11" s="24">
        <v>0</v>
      </c>
      <c r="BFQ11" s="24">
        <f t="shared" si="1145"/>
        <v>5</v>
      </c>
      <c r="BFR11" s="52">
        <f t="shared" si="186"/>
        <v>8.8105726872246701E-2</v>
      </c>
      <c r="BFS11" s="24">
        <v>3</v>
      </c>
      <c r="BFT11" s="50">
        <f t="shared" si="1146"/>
        <v>9.9866844207723043E-2</v>
      </c>
      <c r="BFU11" s="24">
        <v>2</v>
      </c>
      <c r="BFV11" s="50">
        <f t="shared" si="1147"/>
        <v>7.6161462300076158E-2</v>
      </c>
      <c r="BFW11" s="24">
        <v>0</v>
      </c>
      <c r="BFX11" s="141">
        <f t="shared" si="1148"/>
        <v>5</v>
      </c>
      <c r="BFY11" s="52">
        <f t="shared" si="1149"/>
        <v>8.8809946714031973E-2</v>
      </c>
      <c r="BFZ11" s="24">
        <v>3</v>
      </c>
      <c r="BGA11" s="50">
        <f t="shared" si="1150"/>
        <v>0.10231923601637108</v>
      </c>
      <c r="BGB11" s="24">
        <v>2</v>
      </c>
      <c r="BGC11" s="50">
        <f t="shared" si="1151"/>
        <v>7.8339208773991378E-2</v>
      </c>
      <c r="BGD11" s="24">
        <v>0</v>
      </c>
      <c r="BGE11" s="24">
        <f t="shared" si="1152"/>
        <v>5</v>
      </c>
      <c r="BGF11" s="52">
        <f t="shared" si="187"/>
        <v>9.1157702825888781E-2</v>
      </c>
      <c r="BGG11" s="24">
        <v>3</v>
      </c>
      <c r="BGH11" s="50">
        <f t="shared" si="1153"/>
        <v>0.10416666666666667</v>
      </c>
      <c r="BGI11" s="24">
        <v>2</v>
      </c>
      <c r="BGJ11" s="50">
        <f t="shared" si="1154"/>
        <v>8.0515297906602251E-2</v>
      </c>
      <c r="BGK11" s="24">
        <v>0</v>
      </c>
      <c r="BGL11" s="24">
        <f t="shared" si="1155"/>
        <v>5</v>
      </c>
      <c r="BGM11" s="52">
        <f t="shared" si="188"/>
        <v>9.3214019388516034E-2</v>
      </c>
      <c r="BGN11" s="24">
        <v>3</v>
      </c>
      <c r="BGO11" s="50">
        <f t="shared" si="1156"/>
        <v>0.10657193605683836</v>
      </c>
      <c r="BGP11" s="24">
        <v>2</v>
      </c>
      <c r="BGQ11" s="50">
        <f t="shared" si="1157"/>
        <v>8.3125519534497094E-2</v>
      </c>
      <c r="BGR11" s="24">
        <v>0</v>
      </c>
      <c r="BGS11" s="24">
        <f t="shared" si="1158"/>
        <v>5</v>
      </c>
      <c r="BGT11" s="52">
        <f t="shared" si="189"/>
        <v>9.5767094426355101E-2</v>
      </c>
      <c r="BGU11" s="24">
        <v>3</v>
      </c>
      <c r="BGV11" s="50">
        <f t="shared" si="1159"/>
        <v>0.10814708002883922</v>
      </c>
      <c r="BGW11" s="24">
        <v>2</v>
      </c>
      <c r="BGX11" s="50">
        <f t="shared" si="1160"/>
        <v>8.4853627492575301E-2</v>
      </c>
      <c r="BGY11" s="24">
        <v>0</v>
      </c>
      <c r="BGZ11" s="24">
        <f t="shared" si="1161"/>
        <v>5</v>
      </c>
      <c r="BHA11" s="52">
        <f t="shared" si="190"/>
        <v>9.7446891444162936E-2</v>
      </c>
      <c r="BHB11" s="24">
        <v>3</v>
      </c>
      <c r="BHC11" s="50">
        <f t="shared" si="1162"/>
        <v>0.11005135730007337</v>
      </c>
      <c r="BHD11" s="24">
        <v>2</v>
      </c>
      <c r="BHE11" s="50">
        <f t="shared" si="1163"/>
        <v>8.6692674469007372E-2</v>
      </c>
      <c r="BHF11" s="24">
        <v>0</v>
      </c>
      <c r="BHG11" s="24">
        <f t="shared" si="1164"/>
        <v>5</v>
      </c>
      <c r="BHH11" s="52">
        <f t="shared" si="191"/>
        <v>9.9344327438903243E-2</v>
      </c>
      <c r="BHI11" s="24">
        <v>3</v>
      </c>
      <c r="BHJ11" s="50">
        <f t="shared" si="1165"/>
        <v>0.11248593925759282</v>
      </c>
      <c r="BHK11" s="24">
        <v>2</v>
      </c>
      <c r="BHL11" s="50">
        <f t="shared" si="1166"/>
        <v>8.9605734767025089E-2</v>
      </c>
      <c r="BHM11" s="24">
        <v>0</v>
      </c>
      <c r="BHN11" s="24">
        <f t="shared" si="1167"/>
        <v>5</v>
      </c>
      <c r="BHO11" s="52">
        <f t="shared" si="192"/>
        <v>0.10206164523372117</v>
      </c>
      <c r="BHP11" s="24">
        <v>3</v>
      </c>
      <c r="BHQ11" s="50">
        <f t="shared" si="1168"/>
        <v>0.11494252873563218</v>
      </c>
      <c r="BHR11" s="24">
        <v>2</v>
      </c>
      <c r="BHS11" s="50">
        <f t="shared" si="1169"/>
        <v>9.170105456212746E-2</v>
      </c>
      <c r="BHT11" s="24">
        <v>0</v>
      </c>
      <c r="BHU11" s="141">
        <f t="shared" si="1170"/>
        <v>5</v>
      </c>
      <c r="BHV11" s="52">
        <f t="shared" si="1171"/>
        <v>0.10436234606553955</v>
      </c>
      <c r="BHW11" s="24">
        <v>3</v>
      </c>
      <c r="BHX11" s="50">
        <f t="shared" si="1172"/>
        <v>0.1176470588235294</v>
      </c>
      <c r="BHY11" s="24">
        <v>2</v>
      </c>
      <c r="BHZ11" s="50">
        <f t="shared" si="1173"/>
        <v>9.4161958568738227E-2</v>
      </c>
      <c r="BIA11" s="24">
        <v>0</v>
      </c>
      <c r="BIB11" s="24">
        <f t="shared" si="1174"/>
        <v>5</v>
      </c>
      <c r="BIC11" s="52">
        <f t="shared" si="193"/>
        <v>0.10697475395806591</v>
      </c>
      <c r="BID11" s="24">
        <v>3</v>
      </c>
      <c r="BIE11" s="50">
        <f t="shared" si="1175"/>
        <v>0.12135922330097086</v>
      </c>
      <c r="BIF11" s="24">
        <v>2</v>
      </c>
      <c r="BIG11" s="50">
        <f t="shared" si="1176"/>
        <v>9.7560975609756101E-2</v>
      </c>
      <c r="BIH11" s="24">
        <v>0</v>
      </c>
      <c r="BII11" s="24">
        <f t="shared" si="1177"/>
        <v>5</v>
      </c>
      <c r="BIJ11" s="52">
        <f t="shared" si="194"/>
        <v>0.11057054400707653</v>
      </c>
      <c r="BIK11" s="24">
        <v>3</v>
      </c>
      <c r="BIL11" s="50">
        <f t="shared" si="1178"/>
        <v>0.12479201331114809</v>
      </c>
      <c r="BIM11" s="24">
        <v>2</v>
      </c>
      <c r="BIN11" s="50">
        <f t="shared" si="1179"/>
        <v>9.9900099900099903E-2</v>
      </c>
      <c r="BIO11" s="24">
        <v>0</v>
      </c>
      <c r="BIP11" s="24">
        <f t="shared" si="1180"/>
        <v>5</v>
      </c>
      <c r="BIQ11" s="52">
        <f t="shared" si="195"/>
        <v>0.11348161597821153</v>
      </c>
      <c r="BIR11" s="24">
        <v>3</v>
      </c>
      <c r="BIS11" s="50">
        <f t="shared" si="1181"/>
        <v>0.12626262626262627</v>
      </c>
      <c r="BIT11" s="24">
        <v>2</v>
      </c>
      <c r="BIU11" s="50">
        <f t="shared" si="1182"/>
        <v>0.10075566750629722</v>
      </c>
      <c r="BIV11" s="24">
        <v>0</v>
      </c>
      <c r="BIW11" s="24">
        <f t="shared" si="1183"/>
        <v>5</v>
      </c>
      <c r="BIX11" s="52">
        <f t="shared" si="196"/>
        <v>0.11465260261407935</v>
      </c>
      <c r="BIY11" s="24">
        <v>3</v>
      </c>
      <c r="BIZ11" s="50">
        <f t="shared" si="1184"/>
        <v>0.12858979854264896</v>
      </c>
      <c r="BJA11" s="24">
        <v>2</v>
      </c>
      <c r="BJB11" s="50">
        <f t="shared" si="1185"/>
        <v>0.10277492291880781</v>
      </c>
      <c r="BJC11" s="24">
        <v>0</v>
      </c>
      <c r="BJD11" s="24">
        <f t="shared" si="1186"/>
        <v>5</v>
      </c>
      <c r="BJE11" s="52">
        <f t="shared" si="197"/>
        <v>0.11684973124561812</v>
      </c>
      <c r="BJF11" s="24">
        <v>3</v>
      </c>
      <c r="BJG11" s="50">
        <f t="shared" si="1187"/>
        <v>0.13134851138353765</v>
      </c>
      <c r="BJH11" s="24">
        <v>1</v>
      </c>
      <c r="BJI11" s="50">
        <f t="shared" si="1188"/>
        <v>5.2854122621564484E-2</v>
      </c>
      <c r="BJJ11" s="24">
        <v>0</v>
      </c>
      <c r="BJK11" s="24">
        <f t="shared" si="1189"/>
        <v>4</v>
      </c>
      <c r="BJL11" s="52">
        <f t="shared" si="198"/>
        <v>9.5785440613026809E-2</v>
      </c>
      <c r="BJM11" s="24">
        <v>3</v>
      </c>
      <c r="BJN11" s="50">
        <f t="shared" si="1190"/>
        <v>0.13477088948787064</v>
      </c>
      <c r="BJO11" s="24">
        <v>1</v>
      </c>
      <c r="BJP11" s="50">
        <f t="shared" si="1191"/>
        <v>5.4764512595837894E-2</v>
      </c>
      <c r="BJQ11" s="24">
        <v>0</v>
      </c>
      <c r="BJR11" s="141">
        <f t="shared" si="1192"/>
        <v>4</v>
      </c>
      <c r="BJS11" s="52">
        <f t="shared" si="1193"/>
        <v>9.8716683119447174E-2</v>
      </c>
      <c r="BJT11" s="24">
        <v>3</v>
      </c>
      <c r="BJU11" s="50">
        <f t="shared" si="1194"/>
        <v>0.13972985561248255</v>
      </c>
      <c r="BJV11" s="24">
        <v>1</v>
      </c>
      <c r="BJW11" s="50">
        <f t="shared" si="1195"/>
        <v>5.6657223796033988E-2</v>
      </c>
      <c r="BJX11" s="24">
        <v>0</v>
      </c>
      <c r="BJY11" s="24">
        <f t="shared" si="1196"/>
        <v>4</v>
      </c>
      <c r="BJZ11" s="52">
        <f t="shared" si="199"/>
        <v>0.10224948875255625</v>
      </c>
      <c r="BKA11" s="24">
        <v>3</v>
      </c>
      <c r="BKB11" s="50">
        <f t="shared" si="1197"/>
        <v>0.14272121788772599</v>
      </c>
      <c r="BKC11" s="24">
        <v>1</v>
      </c>
      <c r="BKD11" s="50">
        <f t="shared" si="1198"/>
        <v>5.7537399309551207E-2</v>
      </c>
      <c r="BKE11" s="24">
        <v>0</v>
      </c>
      <c r="BKF11" s="24">
        <f t="shared" si="1199"/>
        <v>4</v>
      </c>
      <c r="BKG11" s="52">
        <f t="shared" si="200"/>
        <v>0.10416666666666667</v>
      </c>
      <c r="BKH11" s="24">
        <v>3</v>
      </c>
      <c r="BKI11" s="50">
        <f t="shared" si="1200"/>
        <v>0.14612761811982464</v>
      </c>
      <c r="BKJ11" s="24">
        <v>1</v>
      </c>
      <c r="BKK11" s="50">
        <f t="shared" si="1201"/>
        <v>5.9241706161137442E-2</v>
      </c>
      <c r="BKL11" s="24">
        <v>0</v>
      </c>
      <c r="BKM11" s="24">
        <f t="shared" si="1202"/>
        <v>4</v>
      </c>
      <c r="BKN11" s="52">
        <f t="shared" si="201"/>
        <v>0.10692328254477412</v>
      </c>
      <c r="BKO11" s="24">
        <v>3</v>
      </c>
      <c r="BKP11" s="50">
        <f t="shared" si="1203"/>
        <v>0.14858841010401189</v>
      </c>
      <c r="BKQ11" s="24">
        <v>1</v>
      </c>
      <c r="BKR11" s="50">
        <f t="shared" si="1204"/>
        <v>6.0096153846153848E-2</v>
      </c>
      <c r="BKS11" s="24">
        <v>0</v>
      </c>
      <c r="BKT11" s="24">
        <f t="shared" si="1205"/>
        <v>4</v>
      </c>
      <c r="BKU11" s="52">
        <f t="shared" si="202"/>
        <v>0.10860711376595167</v>
      </c>
      <c r="BKV11" s="24">
        <v>3</v>
      </c>
      <c r="BKW11" s="50">
        <f t="shared" si="1206"/>
        <v>0.15174506828528073</v>
      </c>
      <c r="BKX11" s="24">
        <v>1</v>
      </c>
      <c r="BKY11" s="50">
        <f t="shared" si="1207"/>
        <v>6.1462814996926851E-2</v>
      </c>
      <c r="BKZ11" s="24">
        <v>0</v>
      </c>
      <c r="BLA11" s="24">
        <f t="shared" si="1208"/>
        <v>4</v>
      </c>
      <c r="BLB11" s="52">
        <f t="shared" si="203"/>
        <v>0.11098779134295228</v>
      </c>
      <c r="BLC11" s="24">
        <v>2</v>
      </c>
      <c r="BLD11" s="50">
        <f t="shared" si="1209"/>
        <v>0.10509721492380451</v>
      </c>
      <c r="BLE11" s="24">
        <v>1</v>
      </c>
      <c r="BLF11" s="50">
        <f t="shared" si="1210"/>
        <v>6.4061499039077513E-2</v>
      </c>
      <c r="BLG11" s="24">
        <v>0</v>
      </c>
      <c r="BLH11" s="24">
        <f t="shared" si="1211"/>
        <v>3</v>
      </c>
      <c r="BLI11" s="52">
        <f t="shared" si="204"/>
        <v>8.6605080831408776E-2</v>
      </c>
      <c r="BLJ11" s="24">
        <v>2</v>
      </c>
      <c r="BLK11" s="50">
        <f t="shared" si="1212"/>
        <v>0.10509721492380451</v>
      </c>
      <c r="BLL11" s="24">
        <v>1</v>
      </c>
      <c r="BLM11" s="50">
        <f t="shared" si="1213"/>
        <v>6.4061499039077513E-2</v>
      </c>
      <c r="BLN11" s="24">
        <v>0</v>
      </c>
      <c r="BLO11" s="141">
        <f t="shared" si="1214"/>
        <v>3</v>
      </c>
      <c r="BLP11" s="52">
        <f t="shared" si="1215"/>
        <v>8.6605080831408776E-2</v>
      </c>
      <c r="BLQ11" s="24">
        <v>2</v>
      </c>
      <c r="BLR11" s="50">
        <f t="shared" si="1216"/>
        <v>0.10822510822510822</v>
      </c>
      <c r="BLS11" s="24">
        <v>1</v>
      </c>
      <c r="BLT11" s="50">
        <f t="shared" si="1217"/>
        <v>6.6889632107023408E-2</v>
      </c>
      <c r="BLU11" s="24">
        <v>0</v>
      </c>
      <c r="BLV11" s="24">
        <f t="shared" si="1218"/>
        <v>3</v>
      </c>
      <c r="BLW11" s="52">
        <f t="shared" si="205"/>
        <v>8.9739754711337119E-2</v>
      </c>
      <c r="BLX11" s="24">
        <v>2</v>
      </c>
      <c r="BLY11" s="50">
        <f t="shared" si="1219"/>
        <v>0.12077294685990338</v>
      </c>
      <c r="BLZ11" s="24">
        <v>1</v>
      </c>
      <c r="BMA11" s="50">
        <f t="shared" si="1220"/>
        <v>7.4404761904761904E-2</v>
      </c>
      <c r="BMB11" s="24">
        <v>0</v>
      </c>
      <c r="BMC11" s="24">
        <f t="shared" si="1221"/>
        <v>3</v>
      </c>
      <c r="BMD11" s="52">
        <f t="shared" si="206"/>
        <v>0.1</v>
      </c>
      <c r="BME11" s="24">
        <v>2</v>
      </c>
      <c r="BMF11" s="50">
        <f t="shared" si="1222"/>
        <v>0.12077294685990338</v>
      </c>
      <c r="BMG11" s="24">
        <v>1</v>
      </c>
      <c r="BMH11" s="50">
        <f t="shared" si="1223"/>
        <v>7.4404761904761904E-2</v>
      </c>
      <c r="BMI11" s="24">
        <v>0</v>
      </c>
      <c r="BMJ11" s="24">
        <f t="shared" si="1224"/>
        <v>3</v>
      </c>
      <c r="BMK11" s="52">
        <f t="shared" si="207"/>
        <v>0.1</v>
      </c>
      <c r="BML11" s="24">
        <v>2</v>
      </c>
      <c r="BMM11" s="50">
        <f t="shared" si="1225"/>
        <v>0.12795905310300704</v>
      </c>
      <c r="BMN11" s="24">
        <v>1</v>
      </c>
      <c r="BMO11" s="50">
        <f t="shared" si="1226"/>
        <v>7.9051383399209488E-2</v>
      </c>
      <c r="BMP11" s="24">
        <v>0</v>
      </c>
      <c r="BMQ11" s="24">
        <f t="shared" si="1227"/>
        <v>3</v>
      </c>
      <c r="BMR11" s="52">
        <f t="shared" si="208"/>
        <v>0.10608203677510608</v>
      </c>
      <c r="BMS11" s="24">
        <v>2</v>
      </c>
      <c r="BMT11" s="50">
        <f t="shared" si="1228"/>
        <v>0.12795905310300704</v>
      </c>
      <c r="BMU11" s="24">
        <v>1</v>
      </c>
      <c r="BMV11" s="50">
        <f t="shared" si="1229"/>
        <v>7.9051383399209488E-2</v>
      </c>
      <c r="BMW11" s="24">
        <v>0</v>
      </c>
      <c r="BMX11" s="24">
        <f t="shared" si="1230"/>
        <v>3</v>
      </c>
      <c r="BMY11" s="52">
        <f t="shared" si="209"/>
        <v>0.10608203677510608</v>
      </c>
      <c r="BMZ11" s="24">
        <v>2</v>
      </c>
      <c r="BNA11" s="50">
        <f t="shared" si="1231"/>
        <v>0.1371742112482853</v>
      </c>
      <c r="BNB11" s="24">
        <v>1</v>
      </c>
      <c r="BNC11" s="50">
        <f t="shared" si="1232"/>
        <v>8.5543199315654406E-2</v>
      </c>
      <c r="BND11" s="24">
        <v>0</v>
      </c>
      <c r="BNE11" s="24">
        <f t="shared" si="1233"/>
        <v>3</v>
      </c>
      <c r="BNF11" s="52">
        <f t="shared" si="210"/>
        <v>0.11419870574800152</v>
      </c>
      <c r="BNG11" s="24">
        <v>2</v>
      </c>
      <c r="BNH11" s="50">
        <f t="shared" si="1234"/>
        <v>0.14347202295552369</v>
      </c>
      <c r="BNI11" s="24">
        <v>1</v>
      </c>
      <c r="BNJ11" s="50">
        <f t="shared" si="1235"/>
        <v>8.9445438282647588E-2</v>
      </c>
      <c r="BNK11" s="24">
        <v>0</v>
      </c>
      <c r="BNL11" s="141">
        <f t="shared" si="1236"/>
        <v>3</v>
      </c>
      <c r="BNM11" s="52">
        <f t="shared" si="1237"/>
        <v>0.11942675159235669</v>
      </c>
      <c r="BNN11" s="24">
        <v>2</v>
      </c>
      <c r="BNO11" s="50">
        <f t="shared" si="1238"/>
        <v>0.14903129657228018</v>
      </c>
      <c r="BNP11" s="24">
        <v>1</v>
      </c>
      <c r="BNQ11" s="50">
        <f t="shared" si="1239"/>
        <v>9.27643784786642E-2</v>
      </c>
      <c r="BNR11" s="24">
        <v>0</v>
      </c>
      <c r="BNS11" s="24">
        <f t="shared" si="1240"/>
        <v>3</v>
      </c>
      <c r="BNT11" s="52">
        <f t="shared" si="211"/>
        <v>0.12396694214876033</v>
      </c>
      <c r="BNU11" s="24">
        <v>2</v>
      </c>
      <c r="BNV11" s="50">
        <f t="shared" si="1241"/>
        <v>0.1563721657544957</v>
      </c>
      <c r="BNW11" s="24">
        <v>1</v>
      </c>
      <c r="BNX11" s="50">
        <f t="shared" si="1242"/>
        <v>9.8328416912487712E-2</v>
      </c>
      <c r="BNY11" s="24">
        <v>0</v>
      </c>
      <c r="BNZ11" s="24">
        <f t="shared" si="1243"/>
        <v>3</v>
      </c>
      <c r="BOA11" s="52">
        <f t="shared" si="212"/>
        <v>0.13066202090592335</v>
      </c>
      <c r="BOB11" s="24">
        <v>2</v>
      </c>
      <c r="BOC11" s="50">
        <f t="shared" si="1244"/>
        <v>0.16313213703099511</v>
      </c>
      <c r="BOD11" s="24">
        <v>1</v>
      </c>
      <c r="BOE11" s="50">
        <f t="shared" si="1245"/>
        <v>0.10245901639344263</v>
      </c>
      <c r="BOF11" s="24">
        <v>0</v>
      </c>
      <c r="BOG11" s="24">
        <f t="shared" si="1246"/>
        <v>3</v>
      </c>
      <c r="BOH11" s="52">
        <f t="shared" si="213"/>
        <v>0.13623978201634876</v>
      </c>
      <c r="BOI11" s="24">
        <v>2</v>
      </c>
      <c r="BOJ11" s="50">
        <f t="shared" si="1247"/>
        <v>0.16750418760469013</v>
      </c>
      <c r="BOK11" s="24">
        <v>1</v>
      </c>
      <c r="BOL11" s="50">
        <f t="shared" si="1248"/>
        <v>0.10384215991692627</v>
      </c>
      <c r="BOM11" s="24">
        <v>0</v>
      </c>
      <c r="BON11" s="24">
        <f t="shared" si="1249"/>
        <v>3</v>
      </c>
      <c r="BOO11" s="52">
        <f t="shared" si="214"/>
        <v>0.13908205841446453</v>
      </c>
      <c r="BOP11" s="24">
        <v>2</v>
      </c>
      <c r="BOQ11" s="50">
        <f t="shared" si="1250"/>
        <v>0.17108639863130881</v>
      </c>
      <c r="BOR11" s="24">
        <v>1</v>
      </c>
      <c r="BOS11" s="50">
        <f t="shared" si="1251"/>
        <v>0.1072961373390558</v>
      </c>
      <c r="BOT11" s="24">
        <v>0</v>
      </c>
      <c r="BOU11" s="24">
        <f t="shared" si="1252"/>
        <v>3</v>
      </c>
      <c r="BOV11" s="52">
        <f t="shared" si="215"/>
        <v>0.14278914802475012</v>
      </c>
      <c r="BOW11" s="24">
        <v>2</v>
      </c>
      <c r="BOX11" s="50">
        <f t="shared" si="1253"/>
        <v>0.17636684303350969</v>
      </c>
      <c r="BOY11" s="24">
        <v>1</v>
      </c>
      <c r="BOZ11" s="50">
        <f t="shared" si="1254"/>
        <v>0.11273957158962795</v>
      </c>
      <c r="BPA11" s="24">
        <v>0</v>
      </c>
      <c r="BPB11" s="24">
        <f t="shared" si="1255"/>
        <v>3</v>
      </c>
      <c r="BPC11" s="52">
        <f t="shared" si="216"/>
        <v>0.14844136566056407</v>
      </c>
      <c r="BPD11" s="24">
        <v>2</v>
      </c>
      <c r="BPE11" s="50">
        <f t="shared" si="1256"/>
        <v>0.18535681186283595</v>
      </c>
      <c r="BPF11" s="24">
        <v>1</v>
      </c>
      <c r="BPG11" s="50">
        <f t="shared" si="1256"/>
        <v>0.1176470588235294</v>
      </c>
      <c r="BPH11" s="24">
        <v>0</v>
      </c>
      <c r="BPI11" s="141">
        <f t="shared" si="1257"/>
        <v>3</v>
      </c>
      <c r="BPJ11" s="52">
        <f t="shared" si="217"/>
        <v>0.15552099533437014</v>
      </c>
      <c r="BPK11" s="24">
        <v>2</v>
      </c>
      <c r="BPL11" s="50">
        <f t="shared" si="218"/>
        <v>0.19646365422396855</v>
      </c>
      <c r="BPM11" s="24">
        <v>1</v>
      </c>
      <c r="BPN11" s="50">
        <f t="shared" si="219"/>
        <v>0.12484394506866417</v>
      </c>
      <c r="BPO11" s="24">
        <v>0</v>
      </c>
      <c r="BPP11" s="24">
        <f t="shared" si="1258"/>
        <v>3</v>
      </c>
      <c r="BPQ11" s="52">
        <f t="shared" si="220"/>
        <v>0.16492578339747113</v>
      </c>
      <c r="BPR11" s="24">
        <v>1</v>
      </c>
      <c r="BPS11" s="50">
        <f t="shared" si="221"/>
        <v>0.10235414534288639</v>
      </c>
      <c r="BPT11" s="24">
        <v>1</v>
      </c>
      <c r="BPU11" s="50">
        <f t="shared" si="222"/>
        <v>0.13003901170351106</v>
      </c>
      <c r="BPV11" s="24">
        <v>0</v>
      </c>
      <c r="BPW11" s="24">
        <f t="shared" si="1259"/>
        <v>2</v>
      </c>
      <c r="BPX11" s="52">
        <f t="shared" si="223"/>
        <v>0.11454753722794961</v>
      </c>
      <c r="BPY11" s="24">
        <v>1</v>
      </c>
      <c r="BPZ11" s="50">
        <f t="shared" si="224"/>
        <v>0.10626992561105207</v>
      </c>
      <c r="BQA11" s="24">
        <v>1</v>
      </c>
      <c r="BQB11" s="50">
        <f t="shared" si="225"/>
        <v>0.13531799729364005</v>
      </c>
      <c r="BQC11" s="24">
        <v>0</v>
      </c>
      <c r="BQD11" s="24">
        <f t="shared" si="1260"/>
        <v>2</v>
      </c>
      <c r="BQE11" s="52">
        <f t="shared" si="226"/>
        <v>0.11904761904761905</v>
      </c>
      <c r="BQF11" s="24">
        <v>1</v>
      </c>
      <c r="BQG11" s="50">
        <f t="shared" si="227"/>
        <v>0.10940919037199125</v>
      </c>
      <c r="BQH11" s="24">
        <v>1</v>
      </c>
      <c r="BQI11" s="50">
        <f t="shared" si="228"/>
        <v>0.1388888888888889</v>
      </c>
      <c r="BQJ11" s="24">
        <v>0</v>
      </c>
      <c r="BQK11" s="24">
        <f t="shared" si="1261"/>
        <v>2</v>
      </c>
      <c r="BQL11" s="52">
        <f t="shared" si="229"/>
        <v>0.12239902080783352</v>
      </c>
      <c r="BQM11" s="24">
        <v>1</v>
      </c>
      <c r="BQN11" s="50">
        <f t="shared" si="230"/>
        <v>0.11325028312570783</v>
      </c>
      <c r="BQO11" s="24">
        <v>1</v>
      </c>
      <c r="BQP11" s="50">
        <f t="shared" si="231"/>
        <v>0.14285714285714285</v>
      </c>
      <c r="BQQ11" s="24">
        <v>0</v>
      </c>
      <c r="BQR11" s="24">
        <f t="shared" si="1262"/>
        <v>2</v>
      </c>
      <c r="BQS11" s="52">
        <f t="shared" si="232"/>
        <v>0.12634238787113075</v>
      </c>
      <c r="BQT11" s="24">
        <v>1</v>
      </c>
      <c r="BQU11" s="50">
        <f t="shared" si="233"/>
        <v>0.11750881316098707</v>
      </c>
      <c r="BQV11" s="24">
        <v>1</v>
      </c>
      <c r="BQW11" s="50">
        <f t="shared" si="234"/>
        <v>0.1508295625942685</v>
      </c>
      <c r="BQX11" s="24">
        <v>0</v>
      </c>
      <c r="BQY11" s="24">
        <f t="shared" si="1263"/>
        <v>2</v>
      </c>
      <c r="BQZ11" s="52">
        <f t="shared" si="235"/>
        <v>0.13210039630118892</v>
      </c>
      <c r="BRA11" s="24">
        <v>1</v>
      </c>
      <c r="BRB11" s="50">
        <f t="shared" si="236"/>
        <v>0.12048192771084339</v>
      </c>
      <c r="BRC11" s="24">
        <v>1</v>
      </c>
      <c r="BRD11" s="50">
        <f t="shared" si="237"/>
        <v>0.15408320493066258</v>
      </c>
      <c r="BRE11" s="24">
        <v>0</v>
      </c>
      <c r="BRF11" s="24">
        <f t="shared" si="1264"/>
        <v>2</v>
      </c>
      <c r="BRG11" s="52">
        <f t="shared" si="238"/>
        <v>0.13522650439486139</v>
      </c>
      <c r="BRH11" s="24">
        <v>1</v>
      </c>
      <c r="BRI11" s="50">
        <f t="shared" si="239"/>
        <v>0.12578616352201258</v>
      </c>
      <c r="BRJ11" s="24">
        <v>1</v>
      </c>
      <c r="BRK11" s="50">
        <f t="shared" si="240"/>
        <v>0.15923566878980894</v>
      </c>
      <c r="BRL11" s="24">
        <v>0</v>
      </c>
      <c r="BRM11" s="24">
        <f t="shared" si="1265"/>
        <v>2</v>
      </c>
      <c r="BRN11" s="52">
        <f t="shared" si="241"/>
        <v>0.14054813773717498</v>
      </c>
      <c r="BRO11" s="24">
        <v>1</v>
      </c>
      <c r="BRP11" s="50">
        <f t="shared" si="242"/>
        <v>0.1295336787564767</v>
      </c>
      <c r="BRQ11" s="24">
        <v>1</v>
      </c>
      <c r="BRR11" s="50">
        <f t="shared" si="243"/>
        <v>0.16286644951140067</v>
      </c>
      <c r="BRS11" s="24">
        <v>0</v>
      </c>
      <c r="BRT11" s="24">
        <f>BRO11+BRQ11</f>
        <v>2</v>
      </c>
      <c r="BRU11" s="52">
        <f t="shared" si="244"/>
        <v>0.14430014430014429</v>
      </c>
      <c r="BRV11" s="24">
        <v>1</v>
      </c>
      <c r="BRW11" s="50">
        <f t="shared" si="245"/>
        <v>0.13422818791946309</v>
      </c>
      <c r="BRX11" s="24">
        <v>1</v>
      </c>
      <c r="BRY11" s="50">
        <f t="shared" si="246"/>
        <v>0.16750418760469013</v>
      </c>
      <c r="BRZ11" s="24">
        <v>0</v>
      </c>
      <c r="BSA11" s="24">
        <f>BRV11+BRX11</f>
        <v>2</v>
      </c>
      <c r="BSB11" s="52">
        <f t="shared" si="247"/>
        <v>0.14903129657228018</v>
      </c>
      <c r="BSC11" s="24">
        <v>1</v>
      </c>
      <c r="BSD11" s="50">
        <f t="shared" si="248"/>
        <v>0.13679890560875513</v>
      </c>
      <c r="BSE11" s="24">
        <v>1</v>
      </c>
      <c r="BSF11" s="50">
        <f t="shared" si="249"/>
        <v>0.1697792869269949</v>
      </c>
      <c r="BSG11" s="24">
        <v>0</v>
      </c>
      <c r="BSH11" s="24">
        <f>BSC11+BSE11</f>
        <v>2</v>
      </c>
      <c r="BSI11" s="52">
        <f t="shared" si="250"/>
        <v>0.15151515151515152</v>
      </c>
      <c r="BSJ11" s="24">
        <v>1</v>
      </c>
      <c r="BSK11" s="50">
        <f t="shared" si="251"/>
        <v>0.1392757660167131</v>
      </c>
      <c r="BSL11" s="24">
        <v>1</v>
      </c>
      <c r="BSM11" s="50">
        <f t="shared" si="252"/>
        <v>0.17301038062283738</v>
      </c>
      <c r="BSN11" s="24">
        <v>0</v>
      </c>
      <c r="BSO11" s="24">
        <f>BSJ11+BSL11</f>
        <v>2</v>
      </c>
      <c r="BSP11" s="52">
        <f t="shared" si="253"/>
        <v>0.15432098765432098</v>
      </c>
      <c r="BSQ11" s="24">
        <v>1</v>
      </c>
      <c r="BSR11" s="50">
        <f t="shared" si="254"/>
        <v>0.14367816091954022</v>
      </c>
      <c r="BSS11" s="24">
        <v>1</v>
      </c>
      <c r="BST11" s="50">
        <f t="shared" si="255"/>
        <v>0.17889087656529518</v>
      </c>
      <c r="BSU11" s="24">
        <v>0</v>
      </c>
      <c r="BSV11" s="24">
        <f>BSQ11+BSS11</f>
        <v>2</v>
      </c>
      <c r="BSW11" s="52">
        <f t="shared" si="256"/>
        <v>0.15936254980079681</v>
      </c>
      <c r="BSX11" s="24">
        <v>1</v>
      </c>
      <c r="BSY11" s="50">
        <f t="shared" si="257"/>
        <v>0.14814814814814814</v>
      </c>
      <c r="BSZ11" s="24">
        <v>1</v>
      </c>
      <c r="BTA11" s="50">
        <f t="shared" si="258"/>
        <v>0.18726591760299627</v>
      </c>
      <c r="BTB11" s="24">
        <v>0</v>
      </c>
      <c r="BTC11" s="24">
        <f>BSX11+BSZ11</f>
        <v>2</v>
      </c>
      <c r="BTD11" s="52">
        <f t="shared" si="259"/>
        <v>0.16542597187758479</v>
      </c>
      <c r="BTE11" s="24">
        <v>1</v>
      </c>
      <c r="BTF11" s="50">
        <f t="shared" si="260"/>
        <v>0.14814814814814814</v>
      </c>
      <c r="BTG11" s="24">
        <v>1</v>
      </c>
      <c r="BTH11" s="50">
        <f t="shared" si="261"/>
        <v>0.18726591760299627</v>
      </c>
      <c r="BTI11" s="24">
        <v>0</v>
      </c>
      <c r="BTJ11" s="24">
        <f t="shared" si="1266"/>
        <v>2</v>
      </c>
      <c r="BTK11" s="52">
        <f t="shared" si="262"/>
        <v>0.16542597187758479</v>
      </c>
      <c r="BTL11" s="55"/>
      <c r="BTM11" s="50"/>
      <c r="BTN11" s="120"/>
      <c r="BTO11" s="50"/>
      <c r="BTP11" s="24">
        <v>0</v>
      </c>
      <c r="BTQ11" s="24">
        <v>2</v>
      </c>
      <c r="BTR11" s="52">
        <f t="shared" si="263"/>
        <v>0.18621973929236499</v>
      </c>
      <c r="BTS11" s="55"/>
      <c r="BTT11" s="50"/>
      <c r="BTU11" s="120"/>
      <c r="BTV11" s="50"/>
      <c r="BTW11" s="24">
        <v>0</v>
      </c>
      <c r="BTX11" s="24">
        <v>2</v>
      </c>
      <c r="BTY11" s="52">
        <f t="shared" si="264"/>
        <v>0.18709073900841908</v>
      </c>
      <c r="BTZ11" s="55"/>
      <c r="BUA11" s="50"/>
      <c r="BUB11" s="120"/>
      <c r="BUC11" s="50"/>
      <c r="BUD11" s="24">
        <v>0</v>
      </c>
      <c r="BUE11" s="24">
        <v>2</v>
      </c>
      <c r="BUF11" s="52">
        <f t="shared" si="265"/>
        <v>0.1892147587511826</v>
      </c>
      <c r="BUG11" s="55"/>
      <c r="BUH11" s="50"/>
      <c r="BUI11" s="120"/>
      <c r="BUJ11" s="50"/>
      <c r="BUK11" s="24">
        <v>0</v>
      </c>
      <c r="BUL11" s="24">
        <v>2</v>
      </c>
      <c r="BUM11" s="52">
        <f t="shared" si="266"/>
        <v>0.19138755980861244</v>
      </c>
      <c r="BUN11" s="55"/>
      <c r="BUO11" s="50"/>
      <c r="BUP11" s="120"/>
      <c r="BUQ11" s="50"/>
      <c r="BUR11" s="24">
        <v>0</v>
      </c>
      <c r="BUS11" s="24">
        <v>2</v>
      </c>
      <c r="BUT11" s="52">
        <f t="shared" si="267"/>
        <v>0.19569471624266144</v>
      </c>
      <c r="BUU11" s="55"/>
      <c r="BUV11" s="50"/>
      <c r="BUW11" s="120"/>
      <c r="BUX11" s="50"/>
      <c r="BUY11" s="24">
        <v>0</v>
      </c>
      <c r="BUZ11" s="24">
        <v>2</v>
      </c>
      <c r="BVA11" s="52">
        <f t="shared" si="268"/>
        <v>0.19880715705765406</v>
      </c>
      <c r="BVB11" s="55"/>
      <c r="BVC11" s="50"/>
      <c r="BVD11" s="120"/>
      <c r="BVE11" s="50"/>
      <c r="BVF11" s="24">
        <v>0</v>
      </c>
      <c r="BVG11" s="24">
        <v>2</v>
      </c>
      <c r="BVH11" s="52">
        <f t="shared" si="269"/>
        <v>0.20576131687242799</v>
      </c>
      <c r="BVI11" s="55"/>
      <c r="BVJ11" s="50"/>
      <c r="BVK11" s="120"/>
      <c r="BVL11" s="50"/>
      <c r="BVM11" s="24">
        <v>0</v>
      </c>
      <c r="BVN11" s="24">
        <v>2</v>
      </c>
      <c r="BVO11" s="52">
        <f t="shared" si="270"/>
        <v>0.21141649048625794</v>
      </c>
      <c r="BVP11" s="55"/>
      <c r="BVQ11" s="50"/>
      <c r="BVR11" s="120"/>
      <c r="BVS11" s="50"/>
      <c r="BVT11" s="24">
        <v>0</v>
      </c>
      <c r="BVU11" s="24">
        <v>2</v>
      </c>
      <c r="BVV11" s="52">
        <f t="shared" si="271"/>
        <v>0.21299254526091588</v>
      </c>
      <c r="BVW11" s="55"/>
      <c r="BVX11" s="50"/>
      <c r="BVY11" s="120"/>
      <c r="BVZ11" s="50"/>
      <c r="BWA11" s="24">
        <v>0</v>
      </c>
      <c r="BWB11" s="24">
        <v>2</v>
      </c>
      <c r="BWC11" s="52">
        <f t="shared" si="272"/>
        <v>0.21390374331550802</v>
      </c>
      <c r="BWD11" s="55"/>
      <c r="BWE11" s="50"/>
      <c r="BWF11" s="120"/>
      <c r="BWG11" s="50"/>
      <c r="BWH11" s="24">
        <v>0</v>
      </c>
      <c r="BWI11" s="24">
        <v>2</v>
      </c>
      <c r="BWJ11" s="52">
        <f t="shared" si="273"/>
        <v>0.21482277121374865</v>
      </c>
      <c r="BWK11" s="55"/>
      <c r="BWL11" s="50"/>
      <c r="BWM11" s="120"/>
      <c r="BWN11" s="50"/>
      <c r="BWO11" s="24">
        <v>0</v>
      </c>
      <c r="BWP11" s="24">
        <v>2</v>
      </c>
      <c r="BWQ11" s="52">
        <f t="shared" si="274"/>
        <v>0.21668472372697722</v>
      </c>
      <c r="BWR11" s="55"/>
      <c r="BWS11" s="50"/>
      <c r="BWT11" s="120"/>
      <c r="BWU11" s="50"/>
      <c r="BWV11" s="24">
        <v>0</v>
      </c>
      <c r="BWW11" s="24">
        <v>2</v>
      </c>
      <c r="BWX11" s="52">
        <f t="shared" si="275"/>
        <v>0.21929824561403508</v>
      </c>
      <c r="BWY11" s="55"/>
      <c r="BWZ11" s="50"/>
      <c r="BXA11" s="120"/>
      <c r="BXB11" s="50"/>
      <c r="BXC11" s="24">
        <v>0</v>
      </c>
      <c r="BXD11" s="24">
        <v>2</v>
      </c>
      <c r="BXE11" s="52">
        <f t="shared" si="276"/>
        <v>0.22396416573348266</v>
      </c>
      <c r="BXF11" s="55"/>
      <c r="BXG11" s="50"/>
      <c r="BXH11" s="120"/>
      <c r="BXI11" s="50"/>
      <c r="BXJ11" s="24">
        <v>0</v>
      </c>
      <c r="BXK11" s="24">
        <v>2</v>
      </c>
      <c r="BXL11" s="52">
        <f t="shared" si="277"/>
        <v>0.22650056625141565</v>
      </c>
      <c r="BXM11" s="55"/>
      <c r="BXN11" s="50"/>
      <c r="BXO11" s="120"/>
      <c r="BXP11" s="50"/>
      <c r="BXQ11" s="24">
        <v>0</v>
      </c>
      <c r="BXR11" s="24">
        <v>2</v>
      </c>
      <c r="BXS11" s="52">
        <f t="shared" si="278"/>
        <v>0.22935779816513763</v>
      </c>
      <c r="BXT11" s="55"/>
      <c r="BXU11" s="50"/>
      <c r="BXV11" s="120"/>
      <c r="BXW11" s="50"/>
      <c r="BXX11" s="24">
        <v>0</v>
      </c>
      <c r="BXY11" s="24">
        <v>2</v>
      </c>
      <c r="BXZ11" s="52">
        <f t="shared" si="279"/>
        <v>0.22988505747126436</v>
      </c>
      <c r="BYA11" s="55"/>
      <c r="BYB11" s="50"/>
      <c r="BYC11" s="120"/>
      <c r="BYD11" s="50"/>
      <c r="BYE11" s="24">
        <v>0</v>
      </c>
      <c r="BYF11" s="24">
        <v>2</v>
      </c>
      <c r="BYG11" s="52">
        <f t="shared" si="280"/>
        <v>0.23148148148148145</v>
      </c>
      <c r="BYH11" s="55"/>
      <c r="BYI11" s="50"/>
      <c r="BYJ11" s="120"/>
      <c r="BYK11" s="50"/>
      <c r="BYL11" s="24">
        <v>0</v>
      </c>
      <c r="BYM11" s="24">
        <v>2</v>
      </c>
      <c r="BYN11" s="52">
        <f t="shared" si="281"/>
        <v>0.23337222870478411</v>
      </c>
      <c r="BYO11" s="55"/>
      <c r="BYP11" s="50"/>
      <c r="BYQ11" s="120"/>
      <c r="BYR11" s="50"/>
      <c r="BYS11" s="24">
        <v>0</v>
      </c>
      <c r="BYT11" s="24">
        <v>2</v>
      </c>
      <c r="BYU11" s="52">
        <f t="shared" si="282"/>
        <v>0.23446658851113714</v>
      </c>
      <c r="BYV11" s="55"/>
      <c r="BYW11" s="50"/>
      <c r="BYX11" s="120"/>
      <c r="BYY11" s="50"/>
      <c r="BYZ11" s="24">
        <v>0</v>
      </c>
      <c r="BZA11" s="24">
        <v>2</v>
      </c>
      <c r="BZB11" s="52">
        <f t="shared" si="283"/>
        <v>0.23584905660377359</v>
      </c>
      <c r="BZC11" s="55"/>
      <c r="BZD11" s="50"/>
      <c r="BZE11" s="120"/>
      <c r="BZF11" s="50"/>
      <c r="BZG11" s="24">
        <v>0</v>
      </c>
      <c r="BZH11" s="24">
        <v>2</v>
      </c>
      <c r="BZI11" s="52">
        <f t="shared" si="284"/>
        <v>0.23952095808383234</v>
      </c>
      <c r="BZJ11" s="55"/>
      <c r="BZK11" s="50"/>
      <c r="BZL11" s="120"/>
      <c r="BZM11" s="50"/>
      <c r="BZN11" s="24">
        <v>0</v>
      </c>
      <c r="BZO11" s="24">
        <v>2</v>
      </c>
      <c r="BZP11" s="52">
        <f t="shared" si="285"/>
        <v>0.24183796856106407</v>
      </c>
      <c r="BZQ11" s="55"/>
      <c r="BZR11" s="50"/>
      <c r="BZS11" s="120"/>
      <c r="BZT11" s="50"/>
      <c r="BZU11" s="24">
        <v>0</v>
      </c>
      <c r="BZV11" s="24">
        <v>2</v>
      </c>
      <c r="BZW11" s="52">
        <f t="shared" si="286"/>
        <v>0.24242424242424243</v>
      </c>
      <c r="BZX11" s="55"/>
      <c r="BZY11" s="50"/>
      <c r="BZZ11" s="120"/>
      <c r="CAA11" s="50"/>
      <c r="CAB11" s="24">
        <v>0</v>
      </c>
      <c r="CAC11" s="24">
        <v>2</v>
      </c>
      <c r="CAD11" s="52">
        <f t="shared" si="287"/>
        <v>0.24360535931790497</v>
      </c>
      <c r="CAE11" s="55"/>
      <c r="CAF11" s="50"/>
      <c r="CAG11" s="120"/>
      <c r="CAH11" s="50"/>
      <c r="CAI11" s="24">
        <v>0</v>
      </c>
      <c r="CAJ11" s="24">
        <v>2</v>
      </c>
      <c r="CAK11" s="52">
        <f t="shared" si="288"/>
        <v>0.24390243902439024</v>
      </c>
      <c r="CAL11" s="55"/>
      <c r="CAM11" s="50"/>
      <c r="CAN11" s="120"/>
      <c r="CAO11" s="50"/>
      <c r="CAP11" s="24">
        <v>0</v>
      </c>
      <c r="CAQ11" s="24">
        <v>2</v>
      </c>
      <c r="CAR11" s="52">
        <f t="shared" si="289"/>
        <v>0.245398773006135</v>
      </c>
      <c r="CAS11" s="55"/>
      <c r="CAT11" s="50"/>
      <c r="CAU11" s="120"/>
      <c r="CAV11" s="50"/>
      <c r="CAW11" s="24">
        <v>0</v>
      </c>
      <c r="CAX11" s="24">
        <v>2</v>
      </c>
      <c r="CAY11" s="52">
        <f t="shared" si="290"/>
        <v>0.24813895781637718</v>
      </c>
      <c r="CAZ11" s="55"/>
      <c r="CBA11" s="50"/>
      <c r="CBB11" s="120"/>
      <c r="CBC11" s="50"/>
      <c r="CBD11" s="24">
        <v>0</v>
      </c>
      <c r="CBE11" s="24">
        <v>2</v>
      </c>
      <c r="CBF11" s="52">
        <f t="shared" si="291"/>
        <v>0.25031289111389238</v>
      </c>
      <c r="CBG11" s="55"/>
      <c r="CBH11" s="50"/>
      <c r="CBI11" s="120"/>
      <c r="CBJ11" s="50"/>
      <c r="CBK11" s="24">
        <v>0</v>
      </c>
      <c r="CBL11" s="24">
        <v>2</v>
      </c>
      <c r="CBM11" s="52">
        <f t="shared" si="292"/>
        <v>0.25157232704402516</v>
      </c>
      <c r="CBN11" s="55"/>
      <c r="CBO11" s="50"/>
      <c r="CBP11" s="120"/>
      <c r="CBQ11" s="50"/>
      <c r="CBR11" s="24">
        <v>0</v>
      </c>
      <c r="CBS11" s="24">
        <v>2</v>
      </c>
      <c r="CBT11" s="52">
        <f t="shared" si="293"/>
        <v>0.2544529262086514</v>
      </c>
      <c r="CBU11" s="55"/>
      <c r="CBV11" s="50"/>
      <c r="CBW11" s="120"/>
      <c r="CBX11" s="50"/>
      <c r="CBY11" s="24">
        <v>0</v>
      </c>
      <c r="CBZ11" s="24">
        <v>2</v>
      </c>
      <c r="CCA11" s="52">
        <f t="shared" si="294"/>
        <v>0.25477707006369427</v>
      </c>
      <c r="CCB11" s="55"/>
      <c r="CCC11" s="50"/>
      <c r="CCD11" s="120"/>
      <c r="CCE11" s="50"/>
      <c r="CCF11" s="24">
        <v>0</v>
      </c>
      <c r="CCG11" s="24">
        <v>1</v>
      </c>
      <c r="CCH11" s="52">
        <f t="shared" si="295"/>
        <v>0.12787723785166241</v>
      </c>
      <c r="CCI11" s="55"/>
      <c r="CCJ11" s="50"/>
      <c r="CCK11" s="120"/>
      <c r="CCL11" s="50"/>
      <c r="CCM11" s="24">
        <v>0</v>
      </c>
      <c r="CCN11" s="24">
        <v>1</v>
      </c>
      <c r="CCO11" s="52">
        <f t="shared" si="296"/>
        <v>0.12836970474967907</v>
      </c>
      <c r="CCP11" s="55"/>
      <c r="CCQ11" s="50"/>
      <c r="CCR11" s="120"/>
      <c r="CCS11" s="50"/>
      <c r="CCT11" s="24">
        <v>0</v>
      </c>
      <c r="CCU11" s="24">
        <v>1</v>
      </c>
      <c r="CCV11" s="52">
        <f t="shared" si="297"/>
        <v>0.12903225806451613</v>
      </c>
      <c r="CCW11" s="55"/>
      <c r="CCX11" s="50"/>
      <c r="CCY11" s="120"/>
      <c r="CCZ11" s="50"/>
      <c r="CDA11" s="24">
        <v>0</v>
      </c>
      <c r="CDB11" s="24">
        <v>1</v>
      </c>
      <c r="CDC11" s="52">
        <f t="shared" si="298"/>
        <v>0.12919896640826875</v>
      </c>
      <c r="CDD11" s="55"/>
      <c r="CDE11" s="50"/>
      <c r="CDF11" s="120"/>
      <c r="CDG11" s="50"/>
      <c r="CDH11" s="24">
        <v>0</v>
      </c>
      <c r="CDI11" s="24">
        <v>1</v>
      </c>
      <c r="CDJ11" s="52">
        <f t="shared" si="299"/>
        <v>0.13020833333333331</v>
      </c>
      <c r="CDK11" s="55"/>
      <c r="CDL11" s="50"/>
      <c r="CDM11" s="120"/>
      <c r="CDN11" s="50"/>
      <c r="CDO11" s="24">
        <v>0</v>
      </c>
      <c r="CDP11" s="24">
        <v>1</v>
      </c>
      <c r="CDQ11" s="52">
        <f t="shared" si="300"/>
        <v>0.13054830287206268</v>
      </c>
      <c r="CDR11" s="55"/>
      <c r="CDS11" s="50"/>
      <c r="CDT11" s="120"/>
      <c r="CDU11" s="50"/>
      <c r="CDV11" s="24">
        <v>0</v>
      </c>
      <c r="CDW11" s="24">
        <v>1</v>
      </c>
      <c r="CDX11" s="52">
        <f t="shared" si="301"/>
        <v>0.13054830287206268</v>
      </c>
      <c r="CDY11" s="55"/>
      <c r="CDZ11" s="50"/>
      <c r="CEA11" s="120"/>
      <c r="CEB11" s="50"/>
      <c r="CEC11" s="24">
        <v>0</v>
      </c>
      <c r="CED11" s="24">
        <v>1</v>
      </c>
      <c r="CEE11" s="52">
        <f t="shared" si="302"/>
        <v>0.13071895424836599</v>
      </c>
      <c r="CEF11" s="55"/>
      <c r="CEG11" s="50"/>
      <c r="CEH11" s="120"/>
      <c r="CEI11" s="50"/>
      <c r="CEJ11" s="24">
        <v>0</v>
      </c>
      <c r="CEK11" s="24">
        <v>1</v>
      </c>
      <c r="CEL11" s="52">
        <f t="shared" si="303"/>
        <v>0.13123359580052493</v>
      </c>
      <c r="CEM11" s="55"/>
      <c r="CEN11" s="50"/>
      <c r="CEO11" s="120"/>
      <c r="CEP11" s="50"/>
      <c r="CEQ11" s="24">
        <v>0</v>
      </c>
      <c r="CER11" s="24">
        <v>1</v>
      </c>
      <c r="CES11" s="52">
        <f t="shared" si="304"/>
        <v>0.13227513227513227</v>
      </c>
      <c r="CET11" s="55"/>
      <c r="CEU11" s="50"/>
      <c r="CEV11" s="120"/>
      <c r="CEW11" s="50"/>
      <c r="CEX11" s="24">
        <v>0</v>
      </c>
      <c r="CEY11" s="24">
        <v>1</v>
      </c>
      <c r="CEZ11" s="52">
        <f t="shared" si="305"/>
        <v>0.13297872340425532</v>
      </c>
      <c r="CFA11" s="55"/>
      <c r="CFB11" s="50"/>
      <c r="CFC11" s="120"/>
      <c r="CFD11" s="50"/>
      <c r="CFE11" s="24">
        <v>0</v>
      </c>
      <c r="CFF11" s="24">
        <v>1</v>
      </c>
      <c r="CFG11" s="52">
        <f t="shared" si="306"/>
        <v>0.13351134846461948</v>
      </c>
      <c r="CFH11" s="55"/>
      <c r="CFI11" s="50"/>
      <c r="CFJ11" s="120"/>
      <c r="CFK11" s="50"/>
      <c r="CFL11" s="24">
        <v>0</v>
      </c>
      <c r="CFM11" s="24">
        <v>1</v>
      </c>
      <c r="CFN11" s="52">
        <f t="shared" si="307"/>
        <v>0.13404825737265416</v>
      </c>
      <c r="CFO11" s="55"/>
      <c r="CFP11" s="50"/>
      <c r="CFQ11" s="120"/>
      <c r="CFR11" s="50"/>
      <c r="CFS11" s="24">
        <v>0</v>
      </c>
      <c r="CFT11" s="24">
        <v>1</v>
      </c>
      <c r="CFU11" s="52">
        <f t="shared" si="308"/>
        <v>0.13422818791946309</v>
      </c>
      <c r="CFV11" s="55"/>
      <c r="CFW11" s="50"/>
      <c r="CFX11" s="120"/>
      <c r="CFY11" s="50"/>
      <c r="CFZ11" s="24">
        <v>0</v>
      </c>
      <c r="CGA11" s="24">
        <v>1</v>
      </c>
      <c r="CGB11" s="52">
        <f t="shared" si="309"/>
        <v>0.13513513513513514</v>
      </c>
      <c r="CGC11" s="55"/>
      <c r="CGD11" s="50"/>
      <c r="CGE11" s="120"/>
      <c r="CGF11" s="50"/>
      <c r="CGG11" s="24">
        <v>0</v>
      </c>
      <c r="CGH11" s="24">
        <v>1</v>
      </c>
      <c r="CGI11" s="52">
        <f t="shared" si="310"/>
        <v>0.13531799729364005</v>
      </c>
      <c r="CGJ11" s="55"/>
      <c r="CGK11" s="50"/>
      <c r="CGL11" s="120"/>
      <c r="CGM11" s="50"/>
      <c r="CGN11" s="24">
        <v>0</v>
      </c>
      <c r="CGO11" s="24">
        <v>1</v>
      </c>
      <c r="CGP11" s="52">
        <f t="shared" si="311"/>
        <v>0.13531799729364005</v>
      </c>
      <c r="CGQ11" s="55"/>
      <c r="CGR11" s="50"/>
      <c r="CGS11" s="120"/>
      <c r="CGT11" s="50"/>
      <c r="CGU11" s="24">
        <v>0</v>
      </c>
      <c r="CGV11" s="24">
        <v>1</v>
      </c>
      <c r="CGW11" s="52">
        <f t="shared" si="312"/>
        <v>0.13531799729364005</v>
      </c>
      <c r="CGX11" s="55"/>
      <c r="CGY11" s="50"/>
      <c r="CGZ11" s="120"/>
      <c r="CHA11" s="50"/>
      <c r="CHB11" s="24">
        <v>0</v>
      </c>
      <c r="CHC11" s="24">
        <v>1</v>
      </c>
      <c r="CHD11" s="52">
        <f t="shared" si="313"/>
        <v>0.13550135501355012</v>
      </c>
      <c r="CHE11" s="55"/>
      <c r="CHF11" s="50"/>
      <c r="CHG11" s="120"/>
      <c r="CHH11" s="50"/>
      <c r="CHI11" s="24">
        <v>0</v>
      </c>
      <c r="CHJ11" s="24">
        <v>1</v>
      </c>
      <c r="CHK11" s="52">
        <f t="shared" si="314"/>
        <v>0.13605442176870747</v>
      </c>
      <c r="CHL11" s="55"/>
      <c r="CHM11" s="50"/>
      <c r="CHN11" s="120"/>
      <c r="CHO11" s="50"/>
      <c r="CHP11" s="24">
        <v>0</v>
      </c>
      <c r="CHQ11" s="24">
        <v>1</v>
      </c>
      <c r="CHR11" s="52">
        <f t="shared" si="315"/>
        <v>0.13642564802182811</v>
      </c>
      <c r="CHS11" s="55"/>
      <c r="CHT11" s="50"/>
      <c r="CHU11" s="120"/>
      <c r="CHV11" s="50"/>
      <c r="CHW11" s="24">
        <v>0</v>
      </c>
      <c r="CHX11" s="24">
        <v>1</v>
      </c>
      <c r="CHY11" s="52">
        <f t="shared" si="316"/>
        <v>0.13661202185792351</v>
      </c>
      <c r="CHZ11" s="55"/>
      <c r="CIA11" s="50"/>
      <c r="CIB11" s="120"/>
      <c r="CIC11" s="50"/>
      <c r="CID11" s="24">
        <v>0</v>
      </c>
      <c r="CIE11" s="24">
        <v>1</v>
      </c>
      <c r="CIF11" s="52">
        <f t="shared" si="317"/>
        <v>0.1371742112482853</v>
      </c>
      <c r="CIG11" s="55"/>
      <c r="CIH11" s="50"/>
      <c r="CII11" s="120"/>
      <c r="CIJ11" s="50"/>
      <c r="CIK11" s="24">
        <v>0</v>
      </c>
      <c r="CIL11" s="24">
        <v>1</v>
      </c>
      <c r="CIM11" s="52">
        <f t="shared" si="318"/>
        <v>0.1371742112482853</v>
      </c>
      <c r="CIN11" s="55"/>
      <c r="CIO11" s="50"/>
      <c r="CIP11" s="120"/>
      <c r="CIQ11" s="50"/>
      <c r="CIR11" s="24">
        <v>0</v>
      </c>
      <c r="CIS11" s="24">
        <v>1</v>
      </c>
      <c r="CIT11" s="52">
        <f t="shared" si="319"/>
        <v>0.1371742112482853</v>
      </c>
      <c r="CIU11" s="55"/>
      <c r="CIV11" s="50"/>
      <c r="CIW11" s="120"/>
      <c r="CIX11" s="50"/>
      <c r="CIY11" s="24">
        <v>0</v>
      </c>
      <c r="CIZ11" s="24">
        <v>1</v>
      </c>
      <c r="CJA11" s="52">
        <f t="shared" si="320"/>
        <v>0.13736263736263737</v>
      </c>
      <c r="CJB11" s="55"/>
      <c r="CJC11" s="50"/>
      <c r="CJD11" s="120"/>
      <c r="CJE11" s="50"/>
      <c r="CJF11" s="24">
        <v>0</v>
      </c>
      <c r="CJG11" s="24">
        <v>1</v>
      </c>
      <c r="CJH11" s="52">
        <f t="shared" si="321"/>
        <v>0.13736263736263737</v>
      </c>
      <c r="CJI11" s="55"/>
      <c r="CJJ11" s="50"/>
      <c r="CJK11" s="120"/>
      <c r="CJL11" s="50"/>
      <c r="CJM11" s="24">
        <v>0</v>
      </c>
      <c r="CJN11" s="24">
        <v>1</v>
      </c>
      <c r="CJO11" s="52">
        <f t="shared" si="322"/>
        <v>0.13755158184319119</v>
      </c>
      <c r="CJP11" s="55"/>
      <c r="CJQ11" s="50"/>
      <c r="CJR11" s="120"/>
      <c r="CJS11" s="50"/>
      <c r="CJT11" s="24">
        <v>0</v>
      </c>
      <c r="CJU11" s="24">
        <v>1</v>
      </c>
      <c r="CJV11" s="52">
        <f t="shared" si="323"/>
        <v>0.13755158184319119</v>
      </c>
      <c r="CJW11" s="55"/>
      <c r="CJX11" s="50"/>
      <c r="CJY11" s="120"/>
      <c r="CJZ11" s="50"/>
      <c r="CKA11" s="24">
        <v>0</v>
      </c>
      <c r="CKB11" s="24">
        <v>1</v>
      </c>
      <c r="CKC11" s="52">
        <f t="shared" si="324"/>
        <v>0.13755158184319119</v>
      </c>
      <c r="CKD11" s="55"/>
      <c r="CKE11" s="50"/>
      <c r="CKF11" s="120"/>
      <c r="CKG11" s="50"/>
      <c r="CKH11" s="24">
        <v>0</v>
      </c>
      <c r="CKI11" s="24">
        <v>1</v>
      </c>
      <c r="CKJ11" s="52">
        <f t="shared" si="325"/>
        <v>0.13755158184319119</v>
      </c>
      <c r="CKK11" s="55"/>
      <c r="CKL11" s="50"/>
      <c r="CKM11" s="120"/>
      <c r="CKN11" s="50"/>
      <c r="CKO11" s="24">
        <v>0</v>
      </c>
      <c r="CKP11" s="24">
        <v>1</v>
      </c>
      <c r="CKQ11" s="52">
        <f t="shared" si="326"/>
        <v>0.13755158184319119</v>
      </c>
      <c r="CKR11" s="55"/>
      <c r="CKS11" s="50"/>
      <c r="CKT11" s="120"/>
      <c r="CKU11" s="50"/>
      <c r="CKV11" s="24">
        <v>0</v>
      </c>
      <c r="CKW11" s="24">
        <v>1</v>
      </c>
      <c r="CKX11" s="52">
        <f t="shared" si="327"/>
        <v>0.13774104683195593</v>
      </c>
      <c r="CKY11" s="55"/>
      <c r="CKZ11" s="50"/>
      <c r="CLA11" s="120"/>
      <c r="CLB11" s="50"/>
      <c r="CLC11" s="24">
        <v>0</v>
      </c>
      <c r="CLD11" s="24">
        <v>1</v>
      </c>
      <c r="CLE11" s="52">
        <f t="shared" si="328"/>
        <v>0.13774104683195593</v>
      </c>
      <c r="CLF11" s="55"/>
      <c r="CLG11" s="50"/>
      <c r="CLH11" s="120"/>
      <c r="CLI11" s="50"/>
      <c r="CLJ11" s="24">
        <v>0</v>
      </c>
      <c r="CLK11" s="24">
        <v>1</v>
      </c>
      <c r="CLL11" s="52">
        <f t="shared" si="329"/>
        <v>0.13774104683195593</v>
      </c>
      <c r="CLM11" s="55"/>
      <c r="CLN11" s="50"/>
      <c r="CLO11" s="120"/>
      <c r="CLP11" s="50"/>
      <c r="CLQ11" s="24">
        <v>0</v>
      </c>
      <c r="CLR11" s="24">
        <v>1</v>
      </c>
      <c r="CLS11" s="52">
        <f t="shared" si="330"/>
        <v>0.13774104683195593</v>
      </c>
      <c r="CLT11" s="55"/>
      <c r="CLU11" s="50"/>
      <c r="CLV11" s="120"/>
      <c r="CLW11" s="50"/>
      <c r="CLX11" s="24">
        <v>0</v>
      </c>
      <c r="CLY11" s="24">
        <v>1</v>
      </c>
      <c r="CLZ11" s="52">
        <f t="shared" si="331"/>
        <v>0.13774104683195593</v>
      </c>
      <c r="CMA11" s="55"/>
      <c r="CMB11" s="50"/>
      <c r="CMC11" s="120"/>
      <c r="CMD11" s="50"/>
      <c r="CME11" s="24">
        <v>0</v>
      </c>
      <c r="CMF11" s="24">
        <v>1</v>
      </c>
      <c r="CMG11" s="52">
        <f t="shared" si="332"/>
        <v>0.13793103448275862</v>
      </c>
      <c r="CMH11" s="55"/>
      <c r="CMI11" s="50"/>
      <c r="CMK11" s="50"/>
      <c r="CML11" s="24">
        <v>0</v>
      </c>
      <c r="CMM11" s="24">
        <v>1</v>
      </c>
      <c r="CMN11" s="52">
        <f t="shared" si="333"/>
        <v>0.13793103448275862</v>
      </c>
      <c r="CMO11" s="55"/>
      <c r="CMP11" s="50"/>
      <c r="CMR11" s="50"/>
      <c r="CMS11" s="24">
        <v>0</v>
      </c>
      <c r="CMT11" s="24">
        <v>1</v>
      </c>
      <c r="CMU11" s="52">
        <f t="shared" si="334"/>
        <v>0.13793103448275862</v>
      </c>
      <c r="CMV11" s="55"/>
      <c r="CMW11" s="50"/>
      <c r="CMY11" s="50"/>
      <c r="CMZ11" s="24">
        <v>0</v>
      </c>
      <c r="CNA11" s="24">
        <v>1</v>
      </c>
      <c r="CNB11" s="52">
        <f t="shared" si="335"/>
        <v>0.13793103448275862</v>
      </c>
      <c r="CNC11" s="55"/>
      <c r="CND11" s="50"/>
      <c r="CNF11" s="50"/>
      <c r="CNG11" s="24">
        <v>0</v>
      </c>
      <c r="CNH11" s="24">
        <v>1</v>
      </c>
      <c r="CNI11" s="52">
        <f t="shared" si="336"/>
        <v>0.13793103448275862</v>
      </c>
      <c r="CNJ11" s="55"/>
      <c r="CNK11" s="50"/>
      <c r="CNM11" s="50"/>
      <c r="CNN11" s="24">
        <v>0</v>
      </c>
      <c r="CNO11" s="24">
        <v>1</v>
      </c>
      <c r="CNP11" s="52">
        <f t="shared" si="337"/>
        <v>0.13812154696132595</v>
      </c>
      <c r="CNQ11" s="55"/>
      <c r="CNR11" s="50"/>
      <c r="CNT11" s="50"/>
      <c r="CNU11" s="24">
        <v>0</v>
      </c>
      <c r="CNV11" s="24">
        <v>1</v>
      </c>
      <c r="CNW11" s="52">
        <f t="shared" si="338"/>
        <v>0.13831258644536654</v>
      </c>
      <c r="CNX11" s="55"/>
      <c r="CNY11" s="50"/>
      <c r="COA11" s="50"/>
      <c r="COB11" s="24">
        <v>0</v>
      </c>
      <c r="COC11" s="24">
        <v>1</v>
      </c>
      <c r="COD11" s="52">
        <f t="shared" si="339"/>
        <v>0.13869625520110956</v>
      </c>
      <c r="COE11" s="55"/>
      <c r="COF11" s="50"/>
      <c r="COH11" s="50"/>
      <c r="COI11" s="24">
        <v>0</v>
      </c>
      <c r="COJ11" s="24">
        <v>1</v>
      </c>
      <c r="COK11" s="52">
        <f t="shared" si="340"/>
        <v>0.13908205841446453</v>
      </c>
      <c r="COL11" s="55"/>
      <c r="COM11" s="50"/>
      <c r="COO11" s="50"/>
      <c r="COP11" s="24">
        <v>0</v>
      </c>
      <c r="COQ11" s="24">
        <v>1</v>
      </c>
      <c r="COR11" s="52">
        <f t="shared" si="341"/>
        <v>0.1394700139470014</v>
      </c>
      <c r="COS11" s="55"/>
      <c r="COT11" s="50"/>
      <c r="COV11" s="50"/>
      <c r="COW11" s="24">
        <v>0</v>
      </c>
      <c r="COX11" s="24">
        <v>1</v>
      </c>
      <c r="COY11" s="52">
        <f t="shared" si="342"/>
        <v>0.1394700139470014</v>
      </c>
      <c r="COZ11" s="55"/>
      <c r="CPA11" s="50"/>
      <c r="CPC11" s="50"/>
      <c r="CPD11" s="24">
        <v>0</v>
      </c>
      <c r="CPE11" s="24">
        <v>1</v>
      </c>
      <c r="CPF11" s="52">
        <f t="shared" si="343"/>
        <v>0.13966480446927373</v>
      </c>
      <c r="CPG11" s="55"/>
      <c r="CPH11" s="50"/>
      <c r="CPJ11" s="50"/>
      <c r="CPK11" s="24">
        <v>0</v>
      </c>
      <c r="CPL11" s="24">
        <v>1</v>
      </c>
      <c r="CPM11" s="52">
        <f t="shared" si="344"/>
        <v>0.14025245441795231</v>
      </c>
      <c r="CPN11" s="55"/>
      <c r="CPO11" s="50"/>
      <c r="CPQ11" s="50"/>
      <c r="CPR11" s="24">
        <v>0</v>
      </c>
      <c r="CPS11" s="24">
        <v>1</v>
      </c>
      <c r="CPT11" s="52">
        <f t="shared" si="345"/>
        <v>0.14025245441795231</v>
      </c>
      <c r="CPU11" s="55"/>
      <c r="CPV11" s="50"/>
      <c r="CPX11" s="50"/>
      <c r="CPY11" s="24">
        <v>0</v>
      </c>
      <c r="CPZ11" s="24">
        <v>1</v>
      </c>
      <c r="CQA11" s="52">
        <f t="shared" si="346"/>
        <v>0.1404494382022472</v>
      </c>
      <c r="CQB11" s="55"/>
      <c r="CQC11" s="50"/>
      <c r="CQE11" s="50"/>
      <c r="CQF11" s="24">
        <v>0</v>
      </c>
      <c r="CQG11" s="24">
        <v>1</v>
      </c>
      <c r="CQH11" s="52">
        <f t="shared" si="347"/>
        <v>0.14064697609001406</v>
      </c>
      <c r="CQI11" s="55"/>
      <c r="CQJ11" s="50"/>
      <c r="CQL11" s="50"/>
      <c r="CQM11" s="24">
        <v>0</v>
      </c>
      <c r="CQN11" s="24">
        <v>1</v>
      </c>
      <c r="CQO11" s="52">
        <f t="shared" si="348"/>
        <v>0.14064697609001406</v>
      </c>
      <c r="CQP11" s="55"/>
      <c r="CQQ11" s="50"/>
      <c r="CQS11" s="50"/>
      <c r="CQT11" s="24">
        <v>0</v>
      </c>
      <c r="CQU11" s="24">
        <v>1</v>
      </c>
      <c r="CQV11" s="52">
        <f t="shared" si="349"/>
        <v>0.14064697609001406</v>
      </c>
      <c r="CQW11" s="55"/>
      <c r="CQX11" s="50"/>
      <c r="CQZ11" s="50"/>
      <c r="CRA11" s="24">
        <v>0</v>
      </c>
      <c r="CRB11" s="24">
        <v>1</v>
      </c>
      <c r="CRC11" s="52">
        <f t="shared" si="350"/>
        <v>0.14104372355430184</v>
      </c>
      <c r="CRD11" s="55"/>
      <c r="CRE11" s="50"/>
      <c r="CRG11" s="50"/>
      <c r="CRH11" s="24">
        <v>0</v>
      </c>
      <c r="CRI11" s="24">
        <v>1</v>
      </c>
      <c r="CRJ11" s="52">
        <f t="shared" si="351"/>
        <v>0.14124293785310735</v>
      </c>
      <c r="CRK11" s="55"/>
      <c r="CRL11" s="50"/>
      <c r="CRN11" s="50"/>
      <c r="CRO11" s="24">
        <v>0</v>
      </c>
      <c r="CRP11" s="24">
        <v>1</v>
      </c>
      <c r="CRQ11" s="52">
        <f t="shared" si="352"/>
        <v>0.14164305949008499</v>
      </c>
      <c r="CRR11" s="55"/>
      <c r="CRS11" s="50"/>
      <c r="CRU11" s="50"/>
      <c r="CRV11" s="24">
        <v>0</v>
      </c>
      <c r="CRW11" s="24">
        <v>1</v>
      </c>
      <c r="CRX11" s="52">
        <f t="shared" si="353"/>
        <v>0.14285714285714285</v>
      </c>
      <c r="CRY11" s="55"/>
      <c r="CRZ11" s="50"/>
      <c r="CSB11" s="50"/>
      <c r="CSC11" s="24">
        <v>0</v>
      </c>
      <c r="CSD11" s="24">
        <v>1</v>
      </c>
      <c r="CSE11" s="52">
        <f t="shared" si="354"/>
        <v>0.14285714285714285</v>
      </c>
      <c r="CSF11" s="55"/>
      <c r="CSG11" s="50"/>
      <c r="CSI11" s="50"/>
      <c r="CSJ11" s="24">
        <v>0</v>
      </c>
      <c r="CSK11" s="24">
        <v>1</v>
      </c>
      <c r="CSL11" s="52">
        <f t="shared" si="355"/>
        <v>0.14326647564469913</v>
      </c>
      <c r="CSM11" s="55"/>
      <c r="CSN11" s="50"/>
      <c r="CSP11" s="50"/>
      <c r="CSQ11" s="24">
        <v>0</v>
      </c>
      <c r="CSR11" s="24">
        <v>1</v>
      </c>
      <c r="CSS11" s="52">
        <f t="shared" si="356"/>
        <v>0.14326647564469913</v>
      </c>
      <c r="CST11" s="55"/>
      <c r="CSU11" s="50"/>
      <c r="CSW11" s="50"/>
      <c r="CSX11" s="24">
        <v>0</v>
      </c>
      <c r="CSY11" s="24">
        <v>1</v>
      </c>
      <c r="CSZ11" s="52">
        <f t="shared" si="357"/>
        <v>0.14326647564469913</v>
      </c>
      <c r="CTA11" s="55"/>
      <c r="CTB11" s="50"/>
      <c r="CTD11" s="50"/>
      <c r="CTE11" s="24">
        <v>0</v>
      </c>
      <c r="CTF11" s="24">
        <v>1</v>
      </c>
      <c r="CTG11" s="52">
        <f t="shared" si="358"/>
        <v>0.14326647564469913</v>
      </c>
      <c r="CTH11" s="55"/>
      <c r="CTI11" s="50"/>
      <c r="CTK11" s="50"/>
      <c r="CTL11" s="24">
        <v>0</v>
      </c>
      <c r="CTM11" s="24">
        <v>1</v>
      </c>
      <c r="CTN11" s="52">
        <f t="shared" si="359"/>
        <v>0.14326647564469913</v>
      </c>
      <c r="CTO11" s="55"/>
      <c r="CTP11" s="50"/>
      <c r="CTR11" s="50"/>
      <c r="CTS11" s="24">
        <v>0</v>
      </c>
      <c r="CTT11" s="24">
        <v>1</v>
      </c>
      <c r="CTU11" s="52">
        <f t="shared" si="360"/>
        <v>0.14367816091954022</v>
      </c>
      <c r="CTV11" s="55"/>
      <c r="CTW11" s="50"/>
      <c r="CTY11" s="50"/>
      <c r="CTZ11" s="24">
        <v>0</v>
      </c>
      <c r="CUA11" s="24">
        <v>1</v>
      </c>
      <c r="CUB11" s="52">
        <f t="shared" si="361"/>
        <v>0.14534883720930233</v>
      </c>
      <c r="CUC11" s="55"/>
      <c r="CUD11" s="50"/>
      <c r="CUF11" s="50"/>
      <c r="CUG11" s="24">
        <v>0</v>
      </c>
      <c r="CUH11" s="24">
        <v>1</v>
      </c>
      <c r="CUI11" s="52">
        <f t="shared" si="362"/>
        <v>0.14534883720930233</v>
      </c>
      <c r="CUJ11" s="55"/>
      <c r="CUK11" s="50"/>
      <c r="CUM11" s="50"/>
      <c r="CUN11" s="24">
        <v>0</v>
      </c>
      <c r="CUO11" s="24">
        <v>1</v>
      </c>
      <c r="CUP11" s="52">
        <f t="shared" si="363"/>
        <v>0.14556040756914121</v>
      </c>
      <c r="CUQ11" s="55"/>
      <c r="CUR11" s="50"/>
      <c r="CUT11" s="50"/>
      <c r="CUU11" s="24">
        <v>0</v>
      </c>
      <c r="CUV11" s="24">
        <v>1</v>
      </c>
      <c r="CUW11" s="52">
        <f t="shared" si="364"/>
        <v>0.14556040756914121</v>
      </c>
      <c r="CUX11" s="55"/>
      <c r="CUY11" s="50"/>
      <c r="CVA11" s="50"/>
      <c r="CVB11" s="24">
        <v>0</v>
      </c>
      <c r="CVC11" s="24">
        <v>1</v>
      </c>
      <c r="CVD11" s="52">
        <f t="shared" si="365"/>
        <v>0.1457725947521866</v>
      </c>
      <c r="CVE11" s="55"/>
      <c r="CVF11" s="50"/>
      <c r="CVH11" s="50"/>
      <c r="CVI11" s="24">
        <v>0</v>
      </c>
      <c r="CVJ11" s="24">
        <v>1</v>
      </c>
      <c r="CVK11" s="52">
        <f t="shared" si="366"/>
        <v>0.1457725947521866</v>
      </c>
      <c r="CVL11" s="55"/>
      <c r="CVM11" s="50"/>
      <c r="CVO11" s="50"/>
      <c r="CVP11" s="24">
        <v>0</v>
      </c>
      <c r="CVQ11" s="24">
        <v>1</v>
      </c>
      <c r="CVR11" s="52">
        <f t="shared" si="367"/>
        <v>0.1457725947521866</v>
      </c>
      <c r="CVS11" s="55"/>
      <c r="CVT11" s="50"/>
      <c r="CVV11" s="50"/>
      <c r="CVW11" s="24">
        <v>0</v>
      </c>
      <c r="CVX11" s="24">
        <v>1</v>
      </c>
      <c r="CVY11" s="52">
        <f t="shared" si="368"/>
        <v>0.145985401459854</v>
      </c>
      <c r="CVZ11" s="55"/>
      <c r="CWA11" s="50"/>
      <c r="CWC11" s="50"/>
      <c r="CWD11" s="24">
        <v>0</v>
      </c>
      <c r="CWE11" s="24">
        <v>1</v>
      </c>
      <c r="CWF11" s="52">
        <f t="shared" si="369"/>
        <v>0.145985401459854</v>
      </c>
      <c r="CWG11" s="55"/>
      <c r="CWH11" s="50"/>
      <c r="CWJ11" s="50"/>
      <c r="CWK11" s="24">
        <v>0</v>
      </c>
      <c r="CWL11" s="24">
        <v>1</v>
      </c>
      <c r="CWM11" s="52">
        <f t="shared" si="370"/>
        <v>0.145985401459854</v>
      </c>
      <c r="CWN11" s="55"/>
      <c r="CWO11" s="50"/>
      <c r="CWQ11" s="50"/>
      <c r="CWR11" s="24">
        <v>0</v>
      </c>
      <c r="CWS11" s="24">
        <v>1</v>
      </c>
      <c r="CWT11" s="52">
        <f t="shared" si="371"/>
        <v>0.145985401459854</v>
      </c>
      <c r="CWU11" s="55"/>
      <c r="CWV11" s="50"/>
      <c r="CWX11" s="50"/>
      <c r="CWY11" s="24">
        <v>0</v>
      </c>
      <c r="CWZ11" s="24">
        <v>1</v>
      </c>
      <c r="CXA11" s="52">
        <f t="shared" si="372"/>
        <v>0.145985401459854</v>
      </c>
      <c r="CXB11" s="55"/>
      <c r="CXC11" s="50"/>
      <c r="CXE11" s="50"/>
      <c r="CXF11" s="24">
        <v>0</v>
      </c>
      <c r="CXG11" s="24">
        <v>1</v>
      </c>
      <c r="CXH11" s="52">
        <f t="shared" si="373"/>
        <v>0.145985401459854</v>
      </c>
      <c r="CXI11" s="55"/>
      <c r="CXJ11" s="50"/>
      <c r="CXL11" s="50"/>
      <c r="CXM11" s="24">
        <v>0</v>
      </c>
      <c r="CXN11" s="24">
        <v>1</v>
      </c>
      <c r="CXO11" s="52">
        <f t="shared" si="374"/>
        <v>0.14619883040935672</v>
      </c>
      <c r="CXP11" s="55"/>
      <c r="CXQ11" s="50"/>
      <c r="CXS11" s="50"/>
      <c r="CXT11" s="24">
        <v>0</v>
      </c>
      <c r="CXU11" s="24">
        <v>1</v>
      </c>
      <c r="CXV11" s="52">
        <f t="shared" si="375"/>
        <v>0.14641288433382138</v>
      </c>
      <c r="CXW11" s="55"/>
      <c r="CXX11" s="50"/>
      <c r="CXZ11" s="50"/>
      <c r="CYA11" s="24">
        <v>0</v>
      </c>
      <c r="CYB11" s="24">
        <v>1</v>
      </c>
      <c r="CYC11" s="52">
        <f t="shared" si="376"/>
        <v>0.1466275659824047</v>
      </c>
      <c r="CYD11" s="55"/>
      <c r="CYE11" s="50"/>
      <c r="CYG11" s="50"/>
      <c r="CYH11" s="24">
        <v>0</v>
      </c>
      <c r="CYI11" s="24">
        <v>1</v>
      </c>
      <c r="CYJ11" s="52">
        <f t="shared" si="377"/>
        <v>0.14684287812041116</v>
      </c>
      <c r="CYK11" s="55"/>
      <c r="CYL11" s="50"/>
      <c r="CYN11" s="50"/>
      <c r="CYO11" s="24">
        <v>0</v>
      </c>
      <c r="CYP11" s="24">
        <v>1</v>
      </c>
      <c r="CYQ11" s="52">
        <f t="shared" si="378"/>
        <v>0.14684287812041116</v>
      </c>
      <c r="CYR11" s="55"/>
      <c r="CYS11" s="50"/>
      <c r="CYU11" s="50"/>
      <c r="CYV11" s="24">
        <v>0</v>
      </c>
      <c r="CYW11" s="24">
        <v>1</v>
      </c>
      <c r="CYX11" s="52">
        <f t="shared" si="379"/>
        <v>0.14684287812041116</v>
      </c>
      <c r="CYY11" s="55"/>
      <c r="CYZ11" s="50"/>
      <c r="CZB11" s="50"/>
      <c r="CZC11" s="24">
        <v>0</v>
      </c>
      <c r="CZD11" s="24">
        <v>1</v>
      </c>
      <c r="CZE11" s="52">
        <f t="shared" si="380"/>
        <v>0.14684287812041116</v>
      </c>
      <c r="CZF11" s="55"/>
      <c r="CZG11" s="50"/>
      <c r="CZI11" s="50"/>
      <c r="CZJ11" s="24">
        <v>0</v>
      </c>
      <c r="CZK11" s="24">
        <v>1</v>
      </c>
      <c r="CZL11" s="52">
        <f t="shared" si="381"/>
        <v>0.14684287812041116</v>
      </c>
      <c r="CZM11" s="55"/>
      <c r="CZN11" s="50"/>
      <c r="CZP11" s="50"/>
      <c r="CZQ11" s="24">
        <v>0</v>
      </c>
      <c r="CZR11" s="24">
        <v>1</v>
      </c>
      <c r="CZS11" s="52">
        <f t="shared" si="382"/>
        <v>0.14684287812041116</v>
      </c>
      <c r="CZT11" s="55"/>
      <c r="CZU11" s="50"/>
      <c r="CZW11" s="50"/>
      <c r="CZX11" s="24">
        <v>0</v>
      </c>
      <c r="CZY11" s="24">
        <v>1</v>
      </c>
      <c r="CZZ11" s="52">
        <f t="shared" si="383"/>
        <v>0.14684287812041116</v>
      </c>
      <c r="DAA11" s="55"/>
      <c r="DAB11" s="50"/>
      <c r="DAD11" s="50"/>
      <c r="DAE11" s="24">
        <v>0</v>
      </c>
      <c r="DAF11" s="24">
        <v>1</v>
      </c>
      <c r="DAG11" s="52">
        <f t="shared" si="384"/>
        <v>0.14684287812041116</v>
      </c>
      <c r="DAH11" s="55"/>
      <c r="DAI11" s="50"/>
      <c r="DAK11" s="50"/>
      <c r="DAL11" s="24">
        <v>0</v>
      </c>
      <c r="DAM11" s="24">
        <v>1</v>
      </c>
      <c r="DAN11" s="52">
        <f t="shared" si="385"/>
        <v>0.14705882352941177</v>
      </c>
      <c r="DAO11" s="55"/>
      <c r="DAP11" s="50"/>
      <c r="DAR11" s="50"/>
      <c r="DAS11" s="24">
        <v>0</v>
      </c>
      <c r="DAT11" s="24">
        <v>1</v>
      </c>
      <c r="DAU11" s="52">
        <f t="shared" si="386"/>
        <v>0.14705882352941177</v>
      </c>
      <c r="DAV11" s="55"/>
      <c r="DAW11" s="50"/>
      <c r="DAY11" s="50"/>
      <c r="DAZ11" s="24">
        <v>0</v>
      </c>
      <c r="DBA11" s="24">
        <v>1</v>
      </c>
      <c r="DBB11" s="52">
        <f t="shared" si="387"/>
        <v>0.14705882352941177</v>
      </c>
      <c r="DBC11" s="55"/>
      <c r="DBD11" s="50"/>
      <c r="DBF11" s="50"/>
      <c r="DBG11" s="24">
        <v>0</v>
      </c>
      <c r="DBH11" s="24">
        <v>1</v>
      </c>
      <c r="DBI11" s="52">
        <f t="shared" si="388"/>
        <v>0.14705882352941177</v>
      </c>
      <c r="DBJ11" s="55"/>
      <c r="DBK11" s="50"/>
      <c r="DBM11" s="50"/>
      <c r="DBN11" s="24">
        <v>0</v>
      </c>
      <c r="DBO11" s="24">
        <v>1</v>
      </c>
      <c r="DBP11" s="52">
        <f t="shared" si="389"/>
        <v>0.14792899408284024</v>
      </c>
      <c r="DBQ11" s="55"/>
      <c r="DBR11" s="50"/>
      <c r="DBT11" s="50"/>
      <c r="DBU11" s="24">
        <v>0</v>
      </c>
      <c r="DBV11" s="24">
        <v>1</v>
      </c>
      <c r="DBW11" s="52">
        <f t="shared" si="390"/>
        <v>0.14836795252225521</v>
      </c>
      <c r="DBX11" s="55"/>
      <c r="DBY11" s="50"/>
      <c r="DCA11" s="50"/>
      <c r="DCB11" s="24">
        <v>0</v>
      </c>
      <c r="DCC11" s="24">
        <v>1</v>
      </c>
      <c r="DCD11" s="52">
        <f t="shared" si="391"/>
        <v>0.14836795252225521</v>
      </c>
      <c r="DCE11" s="55"/>
      <c r="DCF11" s="50"/>
      <c r="DCH11" s="50"/>
      <c r="DCI11" s="24">
        <v>0</v>
      </c>
      <c r="DCJ11" s="24">
        <v>1</v>
      </c>
      <c r="DCK11" s="52">
        <f t="shared" si="392"/>
        <v>0.14836795252225521</v>
      </c>
      <c r="DCL11" s="55"/>
      <c r="DCM11" s="50"/>
      <c r="DCO11" s="50"/>
      <c r="DCP11" s="24">
        <v>0</v>
      </c>
      <c r="DCQ11" s="24">
        <v>1</v>
      </c>
      <c r="DCR11" s="52">
        <f t="shared" si="393"/>
        <v>0.14903129657228018</v>
      </c>
      <c r="DCS11" s="55"/>
      <c r="DCT11" s="50"/>
      <c r="DCV11" s="50"/>
      <c r="DCW11" s="24">
        <v>0</v>
      </c>
      <c r="DCX11" s="24">
        <v>1</v>
      </c>
      <c r="DCY11" s="52">
        <f t="shared" si="394"/>
        <v>0.14970059880239522</v>
      </c>
      <c r="DCZ11" s="55"/>
      <c r="DDA11" s="50"/>
      <c r="DDC11" s="50"/>
      <c r="DDD11" s="24">
        <v>0</v>
      </c>
      <c r="DDE11" s="24">
        <v>1</v>
      </c>
      <c r="DDF11" s="52">
        <f t="shared" si="395"/>
        <v>0.15015015015015015</v>
      </c>
      <c r="DDG11" s="55"/>
      <c r="DDH11" s="50"/>
      <c r="DDJ11" s="50"/>
      <c r="DDK11" s="24">
        <v>0</v>
      </c>
      <c r="DDL11" s="24">
        <v>1</v>
      </c>
      <c r="DDM11" s="52">
        <f t="shared" si="396"/>
        <v>0.14992503748125938</v>
      </c>
      <c r="DDN11" s="55"/>
      <c r="DDO11" s="50"/>
      <c r="DDQ11" s="50"/>
      <c r="DDR11" s="24">
        <v>0</v>
      </c>
      <c r="DDS11" s="24">
        <v>1</v>
      </c>
      <c r="DDT11" s="52">
        <f t="shared" si="397"/>
        <v>0.15060240963855423</v>
      </c>
      <c r="DDU11" s="55"/>
      <c r="DDV11" s="50"/>
      <c r="DDX11" s="50"/>
      <c r="DDY11" s="24">
        <v>0</v>
      </c>
      <c r="DDZ11" s="24">
        <v>1</v>
      </c>
      <c r="DEA11" s="52">
        <f t="shared" si="398"/>
        <v>0.15060240963855423</v>
      </c>
      <c r="DEB11" s="55"/>
      <c r="DEC11" s="50"/>
      <c r="DEE11" s="50"/>
      <c r="DEF11" s="24">
        <v>0</v>
      </c>
      <c r="DEG11" s="24">
        <v>1</v>
      </c>
      <c r="DEH11" s="52">
        <f t="shared" si="399"/>
        <v>0.15105740181268881</v>
      </c>
      <c r="DEI11" s="55"/>
      <c r="DEJ11" s="50"/>
      <c r="DEL11" s="50"/>
      <c r="DEM11" s="24">
        <v>0</v>
      </c>
      <c r="DEN11" s="24">
        <v>1</v>
      </c>
      <c r="DEO11" s="52">
        <f t="shared" si="400"/>
        <v>0.15105740181268881</v>
      </c>
      <c r="DEP11" s="55"/>
      <c r="DEQ11" s="50"/>
      <c r="DES11" s="50"/>
      <c r="DET11" s="24">
        <v>0</v>
      </c>
      <c r="DEU11" s="24">
        <v>1</v>
      </c>
      <c r="DEV11" s="52">
        <f t="shared" si="401"/>
        <v>0.15105740181268881</v>
      </c>
      <c r="DEW11" s="55"/>
      <c r="DEX11" s="50"/>
      <c r="DEZ11" s="50"/>
      <c r="DFA11" s="24">
        <v>0</v>
      </c>
      <c r="DFB11" s="24">
        <v>1</v>
      </c>
      <c r="DFC11" s="52">
        <f t="shared" si="402"/>
        <v>0.15174506828528073</v>
      </c>
      <c r="DFD11" s="55"/>
      <c r="DFE11" s="50"/>
      <c r="DFG11" s="50"/>
      <c r="DFH11" s="24">
        <v>0</v>
      </c>
      <c r="DFI11" s="24">
        <v>1</v>
      </c>
      <c r="DFJ11" s="52">
        <f t="shared" si="403"/>
        <v>0.1524390243902439</v>
      </c>
      <c r="DFK11" s="55"/>
      <c r="DFL11" s="50"/>
      <c r="DFN11" s="50"/>
      <c r="DFO11" s="24">
        <v>0</v>
      </c>
      <c r="DFP11" s="24">
        <v>1</v>
      </c>
      <c r="DFQ11" s="52">
        <f t="shared" si="404"/>
        <v>0.15337423312883436</v>
      </c>
      <c r="DFR11" s="55"/>
      <c r="DFS11" s="50"/>
      <c r="DFU11" s="50"/>
      <c r="DFV11" s="24">
        <v>0</v>
      </c>
      <c r="DFW11" s="24">
        <v>1</v>
      </c>
      <c r="DFX11" s="52">
        <f t="shared" si="405"/>
        <v>0.15360983102918588</v>
      </c>
      <c r="DFY11" s="55"/>
      <c r="DFZ11" s="50"/>
      <c r="DGB11" s="50"/>
      <c r="DGC11" s="24">
        <v>0</v>
      </c>
      <c r="DGD11" s="24">
        <v>1</v>
      </c>
      <c r="DGE11" s="52">
        <f t="shared" si="406"/>
        <v>0.15384615384615385</v>
      </c>
      <c r="DGF11" s="55"/>
      <c r="DGG11" s="50"/>
      <c r="DGI11" s="50"/>
      <c r="DGJ11" s="24">
        <v>0</v>
      </c>
      <c r="DGK11" s="24">
        <v>1</v>
      </c>
      <c r="DGL11" s="52">
        <f t="shared" si="407"/>
        <v>0.15384615384615385</v>
      </c>
      <c r="DGM11" s="55"/>
      <c r="DGN11" s="50"/>
      <c r="DGP11" s="50"/>
      <c r="DGQ11" s="24">
        <v>0</v>
      </c>
      <c r="DGR11" s="24">
        <v>1</v>
      </c>
      <c r="DGS11" s="52">
        <f t="shared" si="408"/>
        <v>0.15455950540958269</v>
      </c>
      <c r="DGT11" s="55"/>
      <c r="DGU11" s="50"/>
      <c r="DGW11" s="50"/>
      <c r="DGX11" s="24">
        <v>0</v>
      </c>
      <c r="DGY11" s="24">
        <v>1</v>
      </c>
      <c r="DGZ11" s="52">
        <f t="shared" si="409"/>
        <v>0.15479876160990713</v>
      </c>
      <c r="DHA11" s="55"/>
      <c r="DHB11" s="50"/>
      <c r="DHD11" s="50"/>
      <c r="DHE11" s="24">
        <v>0</v>
      </c>
      <c r="DHF11" s="24">
        <v>1</v>
      </c>
      <c r="DHG11" s="52">
        <f t="shared" si="410"/>
        <v>0.15479876160990713</v>
      </c>
      <c r="DHH11" s="55"/>
      <c r="DHI11" s="50"/>
      <c r="DHK11" s="50"/>
      <c r="DHL11" s="24">
        <v>0</v>
      </c>
      <c r="DHM11" s="24">
        <v>1</v>
      </c>
      <c r="DHN11" s="52">
        <f t="shared" si="411"/>
        <v>0.15503875968992248</v>
      </c>
      <c r="DHO11" s="55"/>
      <c r="DHP11" s="50"/>
      <c r="DHR11" s="50"/>
      <c r="DHS11" s="24">
        <v>0</v>
      </c>
      <c r="DHT11" s="24">
        <v>1</v>
      </c>
      <c r="DHU11" s="52">
        <f t="shared" si="412"/>
        <v>0.15503875968992248</v>
      </c>
      <c r="DHV11" s="55"/>
      <c r="DHW11" s="50"/>
      <c r="DHY11" s="50"/>
      <c r="DHZ11" s="24">
        <v>0</v>
      </c>
      <c r="DIA11" s="24">
        <v>1</v>
      </c>
      <c r="DIB11" s="52">
        <f t="shared" si="413"/>
        <v>0.15503875968992248</v>
      </c>
      <c r="DIC11" s="55"/>
      <c r="DID11" s="50"/>
      <c r="DIF11" s="50"/>
      <c r="DIG11" s="24">
        <v>0</v>
      </c>
      <c r="DIH11" s="24">
        <v>1</v>
      </c>
      <c r="DII11" s="52">
        <f t="shared" si="414"/>
        <v>0.15503875968992248</v>
      </c>
      <c r="DIJ11" s="55"/>
      <c r="DIK11" s="50"/>
      <c r="DIM11" s="50"/>
      <c r="DIN11" s="24">
        <v>0</v>
      </c>
      <c r="DIO11" s="24">
        <v>1</v>
      </c>
      <c r="DIP11" s="52">
        <f t="shared" si="415"/>
        <v>0.1557632398753894</v>
      </c>
      <c r="DIQ11" s="55"/>
      <c r="DIR11" s="50"/>
      <c r="DIT11" s="50"/>
      <c r="DIU11" s="24">
        <v>0</v>
      </c>
      <c r="DIV11" s="24">
        <v>1</v>
      </c>
      <c r="DIW11" s="52">
        <f t="shared" si="416"/>
        <v>0.15600624024960999</v>
      </c>
      <c r="DIX11" s="55"/>
      <c r="DIY11" s="50"/>
      <c r="DJA11" s="50"/>
      <c r="DJB11" s="24">
        <v>0</v>
      </c>
      <c r="DJC11" s="24">
        <v>1</v>
      </c>
      <c r="DJD11" s="52">
        <f t="shared" si="417"/>
        <v>0.1564945226917058</v>
      </c>
      <c r="DJE11" s="55"/>
      <c r="DJF11" s="50"/>
      <c r="DJH11" s="50"/>
      <c r="DJI11" s="24">
        <v>0</v>
      </c>
      <c r="DJJ11" s="24">
        <v>1</v>
      </c>
      <c r="DJK11" s="52">
        <f t="shared" si="418"/>
        <v>0.15673981191222569</v>
      </c>
      <c r="DJL11" s="55"/>
      <c r="DJM11" s="50"/>
      <c r="DJO11" s="50"/>
      <c r="DJP11" s="24">
        <v>0</v>
      </c>
      <c r="DJQ11" s="24">
        <v>1</v>
      </c>
      <c r="DJR11" s="52">
        <f t="shared" si="419"/>
        <v>0.15673981191222569</v>
      </c>
      <c r="DJS11" s="55"/>
      <c r="DJT11" s="50"/>
      <c r="DJV11" s="50"/>
      <c r="DJW11" s="24">
        <v>0</v>
      </c>
      <c r="DJX11" s="24">
        <v>1</v>
      </c>
      <c r="DJY11" s="52">
        <f t="shared" si="420"/>
        <v>0.15673981191222569</v>
      </c>
      <c r="DJZ11" s="55"/>
      <c r="DKA11" s="50"/>
      <c r="DKC11" s="50"/>
      <c r="DKD11" s="24">
        <v>0</v>
      </c>
      <c r="DKE11" s="24">
        <v>1</v>
      </c>
      <c r="DKF11" s="52">
        <f t="shared" si="421"/>
        <v>0.15673981191222569</v>
      </c>
      <c r="DKG11" s="55"/>
      <c r="DKH11" s="50"/>
      <c r="DKJ11" s="50"/>
      <c r="DKK11" s="24">
        <v>0</v>
      </c>
      <c r="DKL11" s="24">
        <v>1</v>
      </c>
      <c r="DKM11" s="52">
        <f t="shared" si="422"/>
        <v>0.15673981191222569</v>
      </c>
      <c r="DKN11" s="55"/>
      <c r="DKO11" s="50"/>
      <c r="DKQ11" s="50"/>
      <c r="DKR11" s="24">
        <v>0</v>
      </c>
      <c r="DKS11" s="24">
        <v>1</v>
      </c>
      <c r="DKT11" s="52">
        <f t="shared" si="423"/>
        <v>0.15822784810126583</v>
      </c>
      <c r="DKU11" s="55"/>
      <c r="DKV11" s="50"/>
      <c r="DKX11" s="50"/>
      <c r="DKY11" s="24">
        <v>0</v>
      </c>
      <c r="DKZ11" s="24">
        <v>1</v>
      </c>
      <c r="DLA11" s="52">
        <f t="shared" si="424"/>
        <v>0.16366612111292964</v>
      </c>
      <c r="DLB11" s="55"/>
      <c r="DLC11" s="50"/>
      <c r="DLE11" s="50"/>
      <c r="DLF11" s="24">
        <v>0</v>
      </c>
      <c r="DLG11" s="24">
        <v>1</v>
      </c>
      <c r="DLH11" s="52">
        <f t="shared" si="425"/>
        <v>0.1644736842105263</v>
      </c>
      <c r="DLI11" s="55"/>
      <c r="DLJ11" s="50"/>
      <c r="DLL11" s="50"/>
      <c r="DLM11" s="24">
        <v>0</v>
      </c>
      <c r="DLN11" s="24">
        <v>1</v>
      </c>
      <c r="DLO11" s="52">
        <f t="shared" si="426"/>
        <v>0.16474464579901155</v>
      </c>
      <c r="DLP11" s="55"/>
      <c r="DLQ11" s="50"/>
      <c r="DLS11" s="50"/>
      <c r="DLT11" s="24">
        <v>0</v>
      </c>
      <c r="DLU11" s="24">
        <v>1</v>
      </c>
      <c r="DLV11" s="52">
        <f t="shared" si="427"/>
        <v>0.16501650165016502</v>
      </c>
      <c r="DLW11" s="55"/>
      <c r="DLX11" s="50"/>
      <c r="DLZ11" s="50"/>
      <c r="DMA11" s="24">
        <v>0</v>
      </c>
      <c r="DMB11" s="24">
        <v>1</v>
      </c>
      <c r="DMC11" s="52">
        <f t="shared" si="428"/>
        <v>0.16528925619834711</v>
      </c>
      <c r="DMD11" s="55"/>
      <c r="DME11" s="50"/>
      <c r="DMG11" s="50"/>
      <c r="DMH11" s="24">
        <v>0</v>
      </c>
      <c r="DMI11" s="24">
        <v>1</v>
      </c>
      <c r="DMJ11" s="52">
        <f t="shared" si="429"/>
        <v>0.16638935108153077</v>
      </c>
      <c r="DMK11" s="55"/>
      <c r="DML11" s="50"/>
      <c r="DMN11" s="50"/>
      <c r="DMO11" s="24">
        <v>0</v>
      </c>
      <c r="DMP11" s="24">
        <v>1</v>
      </c>
      <c r="DMQ11" s="52">
        <f t="shared" si="430"/>
        <v>0.1669449081803005</v>
      </c>
      <c r="DMR11" s="55"/>
      <c r="DMS11" s="50"/>
      <c r="DMU11" s="50"/>
      <c r="DMV11" s="24">
        <v>0</v>
      </c>
      <c r="DMW11" s="24">
        <v>1</v>
      </c>
      <c r="DMX11" s="52">
        <f t="shared" si="431"/>
        <v>0.1669449081803005</v>
      </c>
      <c r="DMY11" s="55"/>
      <c r="DMZ11" s="50"/>
      <c r="DNB11" s="50"/>
      <c r="DNC11" s="24">
        <v>0</v>
      </c>
      <c r="DND11" s="24">
        <v>1</v>
      </c>
      <c r="DNE11" s="52">
        <f t="shared" si="432"/>
        <v>0.16750418760469013</v>
      </c>
      <c r="DNF11" s="55"/>
      <c r="DNG11" s="50"/>
      <c r="DNI11" s="50"/>
      <c r="DNJ11" s="24">
        <v>0</v>
      </c>
      <c r="DNK11" s="24">
        <v>1</v>
      </c>
      <c r="DNL11" s="52">
        <f t="shared" si="433"/>
        <v>0.16778523489932887</v>
      </c>
      <c r="DNM11" s="55"/>
      <c r="DNN11" s="50"/>
      <c r="DNP11" s="50"/>
      <c r="DNQ11" s="24">
        <v>0</v>
      </c>
      <c r="DNR11" s="24">
        <v>1</v>
      </c>
      <c r="DNS11" s="52">
        <f t="shared" si="434"/>
        <v>0.16806722689075632</v>
      </c>
      <c r="DNT11" s="55"/>
      <c r="DNU11" s="50"/>
      <c r="DNW11" s="50"/>
      <c r="DNX11" s="24">
        <v>0</v>
      </c>
      <c r="DNY11" s="24">
        <v>1</v>
      </c>
      <c r="DNZ11" s="52">
        <f t="shared" si="435"/>
        <v>0.16835016835016833</v>
      </c>
      <c r="DOA11" s="55"/>
      <c r="DOB11" s="50"/>
      <c r="DOD11" s="50"/>
      <c r="DOE11" s="24">
        <v>0</v>
      </c>
      <c r="DOF11" s="24">
        <v>1</v>
      </c>
      <c r="DOG11" s="52">
        <f t="shared" si="436"/>
        <v>0.16891891891891891</v>
      </c>
      <c r="DOH11" s="55"/>
      <c r="DOI11" s="50"/>
      <c r="DOK11" s="50"/>
      <c r="DOL11" s="24">
        <v>0</v>
      </c>
      <c r="DOM11" s="24">
        <v>1</v>
      </c>
      <c r="DON11" s="52">
        <f t="shared" si="437"/>
        <v>0.16891891891891891</v>
      </c>
      <c r="DOO11" s="55"/>
      <c r="DOP11" s="50"/>
      <c r="DOR11" s="50"/>
      <c r="DOS11" s="24">
        <v>0</v>
      </c>
      <c r="DOT11" s="24">
        <v>1</v>
      </c>
      <c r="DOU11" s="52">
        <f t="shared" si="438"/>
        <v>0.16920473773265651</v>
      </c>
      <c r="DOV11" s="55"/>
      <c r="DOW11" s="50"/>
      <c r="DOY11" s="50"/>
      <c r="DOZ11" s="24">
        <v>0</v>
      </c>
      <c r="DPA11" s="53">
        <f>1</f>
        <v>1</v>
      </c>
      <c r="DPB11" s="52">
        <f t="shared" si="439"/>
        <v>0.17035775127768313</v>
      </c>
      <c r="DPC11" s="55"/>
      <c r="DPD11" s="50"/>
      <c r="DPF11" s="50"/>
      <c r="DPG11" s="24">
        <v>0</v>
      </c>
      <c r="DPH11" s="53">
        <f>1</f>
        <v>1</v>
      </c>
      <c r="DPI11" s="52">
        <f t="shared" si="440"/>
        <v>0.17152658662092624</v>
      </c>
      <c r="DPJ11" s="55"/>
      <c r="DPK11" s="50"/>
      <c r="DPM11" s="50"/>
      <c r="DPN11" s="24">
        <v>0</v>
      </c>
      <c r="DPO11" s="53">
        <f>1</f>
        <v>1</v>
      </c>
      <c r="DPP11" s="52">
        <f t="shared" si="441"/>
        <v>0.1718213058419244</v>
      </c>
      <c r="DPQ11" s="55"/>
      <c r="DPR11" s="50"/>
      <c r="DPT11" s="50"/>
      <c r="DPU11" s="24">
        <v>0</v>
      </c>
      <c r="DPV11" s="53">
        <f>1</f>
        <v>1</v>
      </c>
      <c r="DPW11" s="52">
        <f t="shared" si="442"/>
        <v>0.17271157167530224</v>
      </c>
      <c r="DPX11" s="55"/>
      <c r="DPY11" s="50"/>
      <c r="DQA11" s="50"/>
      <c r="DQB11" s="24">
        <v>0</v>
      </c>
      <c r="DQC11" s="53">
        <f>1</f>
        <v>1</v>
      </c>
      <c r="DQD11" s="52">
        <f t="shared" si="443"/>
        <v>0.17241379310344829</v>
      </c>
      <c r="DQE11" s="55"/>
      <c r="DQF11" s="50"/>
      <c r="DQH11" s="50"/>
      <c r="DQI11" s="24">
        <v>0</v>
      </c>
      <c r="DQJ11" s="53">
        <f>1</f>
        <v>1</v>
      </c>
      <c r="DQK11" s="52">
        <f t="shared" si="444"/>
        <v>0.17331022530329288</v>
      </c>
      <c r="DQL11" s="55"/>
      <c r="DQM11" s="50"/>
      <c r="DQO11" s="50"/>
      <c r="DQP11" s="24">
        <v>0</v>
      </c>
      <c r="DQQ11" s="53">
        <f>1</f>
        <v>1</v>
      </c>
      <c r="DQR11" s="52">
        <f t="shared" si="445"/>
        <v>0.17452006980802792</v>
      </c>
      <c r="DQS11" s="55"/>
      <c r="DQT11" s="50"/>
      <c r="DQV11" s="50"/>
      <c r="DQW11" s="24">
        <v>0</v>
      </c>
      <c r="DQX11" s="53">
        <f>1</f>
        <v>1</v>
      </c>
      <c r="DQY11" s="52">
        <f t="shared" si="446"/>
        <v>0.17605633802816903</v>
      </c>
      <c r="DQZ11" s="55"/>
      <c r="DRA11" s="50"/>
      <c r="DRC11" s="50"/>
      <c r="DRD11" s="24">
        <v>0</v>
      </c>
      <c r="DRE11" s="53">
        <f>1</f>
        <v>1</v>
      </c>
      <c r="DRF11" s="52">
        <f t="shared" si="447"/>
        <v>0.17699115044247787</v>
      </c>
      <c r="DRG11" s="55"/>
      <c r="DRH11" s="50"/>
      <c r="DRJ11" s="50"/>
      <c r="DRK11" s="24">
        <v>0</v>
      </c>
      <c r="DRL11" s="53">
        <f>1</f>
        <v>1</v>
      </c>
      <c r="DRM11" s="52">
        <f t="shared" si="448"/>
        <v>0.17953321364452424</v>
      </c>
      <c r="DRN11" s="55"/>
      <c r="DRO11" s="50"/>
      <c r="DRQ11" s="50"/>
      <c r="DRR11" s="24">
        <v>0</v>
      </c>
      <c r="DRS11" s="53">
        <f>1</f>
        <v>1</v>
      </c>
      <c r="DRT11" s="52">
        <f t="shared" si="449"/>
        <v>0.18050541516245489</v>
      </c>
      <c r="DRU11" s="55"/>
      <c r="DRV11" s="50"/>
      <c r="DRX11" s="50"/>
      <c r="DRY11" s="24">
        <v>0</v>
      </c>
      <c r="DRZ11" s="53">
        <f>1</f>
        <v>1</v>
      </c>
      <c r="DSA11" s="52">
        <f t="shared" si="450"/>
        <v>0.1851851851851852</v>
      </c>
      <c r="DSB11" s="55"/>
      <c r="DSC11" s="50"/>
      <c r="DSE11" s="50"/>
      <c r="DSF11" s="24">
        <v>0</v>
      </c>
      <c r="DSG11" s="53">
        <f>1</f>
        <v>1</v>
      </c>
      <c r="DSH11" s="52">
        <f t="shared" si="451"/>
        <v>0.1890359168241966</v>
      </c>
      <c r="DSI11" s="55"/>
      <c r="DSJ11" s="50"/>
      <c r="DSL11" s="50"/>
      <c r="DSM11" s="24">
        <v>0</v>
      </c>
      <c r="DSN11" s="53">
        <v>1</v>
      </c>
      <c r="DSO11" s="52">
        <f t="shared" si="452"/>
        <v>0.19230769230769232</v>
      </c>
      <c r="DSP11" s="55"/>
      <c r="DSQ11" s="50"/>
      <c r="DSS11" s="50"/>
      <c r="DST11" s="24">
        <v>0</v>
      </c>
      <c r="DSU11" s="53">
        <v>1</v>
      </c>
      <c r="DSV11" s="52">
        <f t="shared" si="453"/>
        <v>0.19493177387914229</v>
      </c>
      <c r="DSW11" s="55"/>
      <c r="DSX11" s="50"/>
      <c r="DSZ11" s="50"/>
      <c r="DTA11" s="24">
        <v>0</v>
      </c>
      <c r="DTB11" s="53">
        <v>1</v>
      </c>
      <c r="DTC11" s="52">
        <f t="shared" si="454"/>
        <v>0.19646365422396855</v>
      </c>
      <c r="DTD11" s="55"/>
      <c r="DTE11" s="47"/>
      <c r="DTF11" s="48"/>
      <c r="DTG11" s="47"/>
      <c r="DTH11" s="24">
        <v>0</v>
      </c>
      <c r="DTI11" s="53">
        <v>1</v>
      </c>
      <c r="DTJ11" s="52">
        <f t="shared" si="455"/>
        <v>0.20242914979757085</v>
      </c>
      <c r="DTK11" s="55"/>
      <c r="DTL11" s="47"/>
      <c r="DTM11" s="48"/>
      <c r="DTN11" s="47"/>
      <c r="DTO11" s="24">
        <v>0</v>
      </c>
      <c r="DTP11" s="53">
        <v>1</v>
      </c>
      <c r="DTQ11" s="52">
        <f t="shared" si="456"/>
        <v>0.21598272138228944</v>
      </c>
      <c r="DTR11" s="55"/>
      <c r="DTS11" s="47"/>
      <c r="DTT11" s="48"/>
      <c r="DTU11" s="47"/>
      <c r="DTV11" s="24">
        <v>0</v>
      </c>
      <c r="DTW11" s="53">
        <v>1</v>
      </c>
      <c r="DTX11" s="52">
        <f t="shared" si="457"/>
        <v>0.22573363431151239</v>
      </c>
      <c r="DTY11" s="55"/>
      <c r="DTZ11" s="47"/>
      <c r="DUA11" s="48"/>
      <c r="DUB11" s="47"/>
      <c r="DUC11" s="24">
        <v>0</v>
      </c>
      <c r="DUD11" s="53">
        <v>1</v>
      </c>
      <c r="DUE11" s="52">
        <f t="shared" si="458"/>
        <v>0.24875621890547264</v>
      </c>
      <c r="DUF11" s="55"/>
      <c r="DUG11" s="47"/>
      <c r="DUH11" s="48"/>
      <c r="DUI11" s="47"/>
      <c r="DUJ11" s="24">
        <v>0</v>
      </c>
      <c r="DUK11" s="53">
        <v>1</v>
      </c>
      <c r="DUL11" s="52">
        <f t="shared" si="459"/>
        <v>0.25706940874035988</v>
      </c>
      <c r="DUM11" s="55"/>
      <c r="DUN11" s="47"/>
      <c r="DUO11" s="48"/>
      <c r="DUP11" s="47"/>
      <c r="DUQ11" s="24">
        <v>0</v>
      </c>
      <c r="DUR11" s="54">
        <v>1</v>
      </c>
      <c r="DUS11" s="52">
        <f t="shared" si="460"/>
        <v>0.26178010471204188</v>
      </c>
      <c r="DUT11" s="55"/>
      <c r="DUU11" s="47"/>
      <c r="DUV11" s="48"/>
      <c r="DUW11" s="47"/>
      <c r="DUX11" s="24">
        <v>0</v>
      </c>
      <c r="DUY11" s="54">
        <v>1</v>
      </c>
      <c r="DUZ11" s="52">
        <f t="shared" si="461"/>
        <v>0.26666666666666666</v>
      </c>
    </row>
    <row r="12" spans="1:3276" s="2" customFormat="1">
      <c r="A12" s="116" t="s">
        <v>43</v>
      </c>
      <c r="B12" s="46">
        <f>302548+283265</f>
        <v>585813</v>
      </c>
      <c r="C12" s="47">
        <f t="shared" si="462"/>
        <v>13.445227520654537</v>
      </c>
      <c r="D12" s="48">
        <f>297410+283391</f>
        <v>580801</v>
      </c>
      <c r="E12" s="47">
        <f t="shared" si="463"/>
        <v>12.901694499595934</v>
      </c>
      <c r="F12" s="15">
        <v>1166614</v>
      </c>
      <c r="G12" s="52">
        <f t="shared" si="0"/>
        <v>13.169021676247564</v>
      </c>
      <c r="H12" s="141">
        <v>24</v>
      </c>
      <c r="I12" s="50">
        <f t="shared" si="464"/>
        <v>0.42727434573615808</v>
      </c>
      <c r="J12" s="141">
        <v>11</v>
      </c>
      <c r="K12" s="50">
        <f t="shared" si="465"/>
        <v>0.22371364653243847</v>
      </c>
      <c r="L12" s="24">
        <v>0</v>
      </c>
      <c r="M12" s="141">
        <f t="shared" si="466"/>
        <v>35</v>
      </c>
      <c r="N12" s="52">
        <f t="shared" si="467"/>
        <v>0.33225745205999618</v>
      </c>
      <c r="O12" s="24">
        <v>24</v>
      </c>
      <c r="P12" s="50">
        <f t="shared" si="468"/>
        <v>0.42742653606411396</v>
      </c>
      <c r="Q12" s="24">
        <v>11</v>
      </c>
      <c r="R12" s="50">
        <f t="shared" si="469"/>
        <v>0.22375915378356387</v>
      </c>
      <c r="S12" s="24">
        <v>0</v>
      </c>
      <c r="T12" s="24">
        <f t="shared" si="470"/>
        <v>35</v>
      </c>
      <c r="U12" s="52">
        <f t="shared" si="1"/>
        <v>0.33235210331402526</v>
      </c>
      <c r="V12" s="24">
        <v>24</v>
      </c>
      <c r="W12" s="50">
        <f t="shared" si="471"/>
        <v>0.427578834847675</v>
      </c>
      <c r="X12" s="24">
        <v>10</v>
      </c>
      <c r="Y12" s="50">
        <f t="shared" si="472"/>
        <v>0.20350020350020348</v>
      </c>
      <c r="Z12" s="24">
        <v>0</v>
      </c>
      <c r="AA12" s="24">
        <f t="shared" si="473"/>
        <v>34</v>
      </c>
      <c r="AB12" s="52">
        <f t="shared" si="2"/>
        <v>0.32297900636458632</v>
      </c>
      <c r="AC12" s="24">
        <v>24</v>
      </c>
      <c r="AD12" s="50">
        <f t="shared" si="474"/>
        <v>0.42773124220281589</v>
      </c>
      <c r="AE12" s="24">
        <v>10</v>
      </c>
      <c r="AF12" s="50">
        <f t="shared" si="475"/>
        <v>0.20354162426216163</v>
      </c>
      <c r="AG12" s="24">
        <v>0</v>
      </c>
      <c r="AH12" s="24">
        <f t="shared" si="476"/>
        <v>34</v>
      </c>
      <c r="AI12" s="52">
        <f t="shared" si="3"/>
        <v>0.32307107563664006</v>
      </c>
      <c r="AJ12" s="24">
        <v>24</v>
      </c>
      <c r="AK12" s="50">
        <f t="shared" si="477"/>
        <v>0.42773124220281589</v>
      </c>
      <c r="AL12" s="24">
        <v>10</v>
      </c>
      <c r="AM12" s="50">
        <f t="shared" si="478"/>
        <v>0.20354162426216163</v>
      </c>
      <c r="AN12" s="24">
        <v>0</v>
      </c>
      <c r="AO12" s="24">
        <f t="shared" si="479"/>
        <v>34</v>
      </c>
      <c r="AP12" s="52">
        <f t="shared" si="4"/>
        <v>0.32307107563664006</v>
      </c>
      <c r="AQ12" s="24">
        <v>24</v>
      </c>
      <c r="AR12" s="50">
        <f t="shared" si="480"/>
        <v>0.42773124220281589</v>
      </c>
      <c r="AS12" s="24">
        <v>10</v>
      </c>
      <c r="AT12" s="50">
        <f t="shared" si="481"/>
        <v>0.20354162426216163</v>
      </c>
      <c r="AU12" s="24">
        <v>0</v>
      </c>
      <c r="AV12" s="24">
        <f t="shared" si="482"/>
        <v>34</v>
      </c>
      <c r="AW12" s="52">
        <f t="shared" si="5"/>
        <v>0.32307107563664006</v>
      </c>
      <c r="AX12" s="24">
        <v>24</v>
      </c>
      <c r="AY12" s="50">
        <f t="shared" si="483"/>
        <v>0.42780748663101603</v>
      </c>
      <c r="AZ12" s="24">
        <v>10</v>
      </c>
      <c r="BA12" s="50">
        <f t="shared" si="484"/>
        <v>0.20354162426216163</v>
      </c>
      <c r="BB12" s="24">
        <v>0</v>
      </c>
      <c r="BC12" s="24">
        <f t="shared" si="485"/>
        <v>34</v>
      </c>
      <c r="BD12" s="52">
        <f t="shared" si="6"/>
        <v>0.32310177705977383</v>
      </c>
      <c r="BE12" s="24">
        <v>24</v>
      </c>
      <c r="BF12" s="50">
        <f t="shared" si="486"/>
        <v>0.42780748663101603</v>
      </c>
      <c r="BG12" s="24">
        <v>10</v>
      </c>
      <c r="BH12" s="50">
        <f t="shared" si="487"/>
        <v>0.20354162426216163</v>
      </c>
      <c r="BI12" s="24">
        <v>0</v>
      </c>
      <c r="BJ12" s="141">
        <f t="shared" si="488"/>
        <v>34</v>
      </c>
      <c r="BK12" s="52">
        <f t="shared" si="489"/>
        <v>0.32310177705977383</v>
      </c>
      <c r="BL12" s="24">
        <v>24</v>
      </c>
      <c r="BM12" s="50">
        <f t="shared" si="490"/>
        <v>0.42796005706134094</v>
      </c>
      <c r="BN12" s="24">
        <v>10</v>
      </c>
      <c r="BO12" s="50">
        <f t="shared" si="491"/>
        <v>0.20354162426216163</v>
      </c>
      <c r="BP12" s="24">
        <v>0</v>
      </c>
      <c r="BQ12" s="24">
        <f t="shared" si="492"/>
        <v>34</v>
      </c>
      <c r="BR12" s="52">
        <f t="shared" si="7"/>
        <v>0.3231631974146944</v>
      </c>
      <c r="BS12" s="24">
        <v>24</v>
      </c>
      <c r="BT12" s="50">
        <f t="shared" si="493"/>
        <v>0.42796005706134094</v>
      </c>
      <c r="BU12" s="24">
        <v>10</v>
      </c>
      <c r="BV12" s="50">
        <f t="shared" si="494"/>
        <v>0.20354162426216163</v>
      </c>
      <c r="BW12" s="24">
        <v>0</v>
      </c>
      <c r="BX12" s="24">
        <f t="shared" si="495"/>
        <v>34</v>
      </c>
      <c r="BY12" s="52">
        <f t="shared" si="8"/>
        <v>0.3231631974146944</v>
      </c>
      <c r="BZ12" s="24">
        <v>24</v>
      </c>
      <c r="CA12" s="50">
        <f t="shared" si="496"/>
        <v>0.42796005706134094</v>
      </c>
      <c r="CB12" s="24">
        <v>10</v>
      </c>
      <c r="CC12" s="50">
        <f t="shared" si="497"/>
        <v>0.20354162426216163</v>
      </c>
      <c r="CD12" s="24">
        <v>0</v>
      </c>
      <c r="CE12" s="24">
        <f t="shared" si="498"/>
        <v>34</v>
      </c>
      <c r="CF12" s="52">
        <f t="shared" si="9"/>
        <v>0.3231631974146944</v>
      </c>
      <c r="CG12" s="24">
        <v>24</v>
      </c>
      <c r="CH12" s="50">
        <f t="shared" si="499"/>
        <v>0.42796005706134094</v>
      </c>
      <c r="CI12" s="24">
        <v>10</v>
      </c>
      <c r="CJ12" s="50">
        <f t="shared" si="500"/>
        <v>0.20354162426216163</v>
      </c>
      <c r="CK12" s="24">
        <v>0</v>
      </c>
      <c r="CL12" s="24">
        <f t="shared" si="501"/>
        <v>34</v>
      </c>
      <c r="CM12" s="52">
        <f t="shared" si="10"/>
        <v>0.3231631974146944</v>
      </c>
      <c r="CN12" s="24">
        <v>24</v>
      </c>
      <c r="CO12" s="50">
        <f t="shared" si="502"/>
        <v>0.42796005706134094</v>
      </c>
      <c r="CP12" s="24">
        <v>10</v>
      </c>
      <c r="CQ12" s="50">
        <f t="shared" si="503"/>
        <v>0.20354162426216163</v>
      </c>
      <c r="CR12" s="24">
        <v>0</v>
      </c>
      <c r="CS12" s="24">
        <f t="shared" si="504"/>
        <v>34</v>
      </c>
      <c r="CT12" s="52">
        <f t="shared" si="11"/>
        <v>0.3231631974146944</v>
      </c>
      <c r="CU12" s="24">
        <v>24</v>
      </c>
      <c r="CV12" s="50">
        <f t="shared" si="505"/>
        <v>0.42803638309256281</v>
      </c>
      <c r="CW12" s="24">
        <v>10</v>
      </c>
      <c r="CX12" s="50">
        <f t="shared" si="506"/>
        <v>0.20354162426216163</v>
      </c>
      <c r="CY12" s="24">
        <v>0</v>
      </c>
      <c r="CZ12" s="24">
        <f t="shared" si="507"/>
        <v>34</v>
      </c>
      <c r="DA12" s="52">
        <f t="shared" si="12"/>
        <v>0.32319391634980987</v>
      </c>
      <c r="DB12" s="24">
        <v>24</v>
      </c>
      <c r="DC12" s="50">
        <f t="shared" si="508"/>
        <v>0.42818911685994648</v>
      </c>
      <c r="DD12" s="24">
        <v>10</v>
      </c>
      <c r="DE12" s="50">
        <f t="shared" si="509"/>
        <v>0.20354162426216163</v>
      </c>
      <c r="DF12" s="24">
        <v>0</v>
      </c>
      <c r="DG12" s="141">
        <f t="shared" si="510"/>
        <v>34</v>
      </c>
      <c r="DH12" s="52">
        <f t="shared" si="511"/>
        <v>0.32325537174367747</v>
      </c>
      <c r="DI12" s="24">
        <v>24</v>
      </c>
      <c r="DJ12" s="50">
        <f t="shared" si="512"/>
        <v>0.42826552462526768</v>
      </c>
      <c r="DK12" s="24">
        <v>9</v>
      </c>
      <c r="DL12" s="50">
        <f t="shared" si="513"/>
        <v>0.18329938900203666</v>
      </c>
      <c r="DM12" s="24">
        <v>0</v>
      </c>
      <c r="DN12" s="24">
        <f t="shared" si="514"/>
        <v>33</v>
      </c>
      <c r="DO12" s="52">
        <f t="shared" si="13"/>
        <v>0.31386722465284383</v>
      </c>
      <c r="DP12" s="24">
        <v>24</v>
      </c>
      <c r="DQ12" s="50">
        <f t="shared" si="515"/>
        <v>0.42834195966446548</v>
      </c>
      <c r="DR12" s="24">
        <v>9</v>
      </c>
      <c r="DS12" s="50">
        <f t="shared" si="516"/>
        <v>0.18329938900203666</v>
      </c>
      <c r="DT12" s="24">
        <v>0</v>
      </c>
      <c r="DU12" s="24">
        <f t="shared" si="517"/>
        <v>33</v>
      </c>
      <c r="DV12" s="52">
        <f t="shared" si="14"/>
        <v>0.31389707980595449</v>
      </c>
      <c r="DW12" s="24">
        <v>24</v>
      </c>
      <c r="DX12" s="50">
        <f t="shared" si="518"/>
        <v>0.42834195966446548</v>
      </c>
      <c r="DY12" s="24">
        <v>9</v>
      </c>
      <c r="DZ12" s="50">
        <f t="shared" si="519"/>
        <v>0.18333672845793442</v>
      </c>
      <c r="EA12" s="24">
        <v>0</v>
      </c>
      <c r="EB12" s="24">
        <f t="shared" si="520"/>
        <v>33</v>
      </c>
      <c r="EC12" s="52">
        <f t="shared" si="15"/>
        <v>0.3139269406392694</v>
      </c>
      <c r="ED12" s="24">
        <v>24</v>
      </c>
      <c r="EE12" s="50">
        <f t="shared" si="521"/>
        <v>0.42834195966446548</v>
      </c>
      <c r="EF12" s="24">
        <v>9</v>
      </c>
      <c r="EG12" s="50">
        <f t="shared" si="522"/>
        <v>0.18333672845793442</v>
      </c>
      <c r="EH12" s="24">
        <v>0</v>
      </c>
      <c r="EI12" s="24">
        <f t="shared" si="523"/>
        <v>33</v>
      </c>
      <c r="EJ12" s="52">
        <f t="shared" si="16"/>
        <v>0.3139269406392694</v>
      </c>
      <c r="EK12" s="24">
        <v>24</v>
      </c>
      <c r="EL12" s="50">
        <f t="shared" si="524"/>
        <v>0.42834195966446548</v>
      </c>
      <c r="EM12" s="24">
        <v>9</v>
      </c>
      <c r="EN12" s="50">
        <f t="shared" si="525"/>
        <v>0.18337408312958436</v>
      </c>
      <c r="EO12" s="24">
        <v>0</v>
      </c>
      <c r="EP12" s="24">
        <f t="shared" si="526"/>
        <v>33</v>
      </c>
      <c r="EQ12" s="52">
        <f t="shared" si="17"/>
        <v>0.31395680715440966</v>
      </c>
      <c r="ER12" s="24">
        <v>24</v>
      </c>
      <c r="ES12" s="50">
        <f t="shared" si="527"/>
        <v>0.42826552462526768</v>
      </c>
      <c r="ET12" s="24">
        <v>9</v>
      </c>
      <c r="EU12" s="50">
        <f t="shared" si="528"/>
        <v>0.18344883815735832</v>
      </c>
      <c r="EV12" s="24">
        <v>0</v>
      </c>
      <c r="EW12" s="24">
        <f t="shared" si="529"/>
        <v>33</v>
      </c>
      <c r="EX12" s="52">
        <f t="shared" si="18"/>
        <v>0.31398667935299718</v>
      </c>
      <c r="EY12" s="24">
        <v>24</v>
      </c>
      <c r="EZ12" s="50">
        <f t="shared" si="530"/>
        <v>0.42834195966446548</v>
      </c>
      <c r="FA12" s="24">
        <v>9</v>
      </c>
      <c r="FB12" s="50">
        <f t="shared" si="531"/>
        <v>0.18352365415986949</v>
      </c>
      <c r="FC12" s="24">
        <v>0</v>
      </c>
      <c r="FD12" s="141">
        <f t="shared" si="532"/>
        <v>33</v>
      </c>
      <c r="FE12" s="52">
        <f t="shared" si="533"/>
        <v>0.31407633006567054</v>
      </c>
      <c r="FF12" s="24">
        <v>24</v>
      </c>
      <c r="FG12" s="50">
        <f t="shared" si="534"/>
        <v>0.42841842199214569</v>
      </c>
      <c r="FH12" s="24">
        <v>9</v>
      </c>
      <c r="FI12" s="50">
        <f t="shared" si="535"/>
        <v>0.18359853121175032</v>
      </c>
      <c r="FJ12" s="24">
        <v>0</v>
      </c>
      <c r="FK12" s="24">
        <f t="shared" si="536"/>
        <v>33</v>
      </c>
      <c r="FL12" s="52">
        <f t="shared" si="19"/>
        <v>0.31416603198781412</v>
      </c>
      <c r="FM12" s="24">
        <v>24</v>
      </c>
      <c r="FN12" s="50">
        <f t="shared" si="537"/>
        <v>0.42849491162292447</v>
      </c>
      <c r="FO12" s="24">
        <v>9</v>
      </c>
      <c r="FP12" s="50">
        <f t="shared" si="538"/>
        <v>0.18363599265456029</v>
      </c>
      <c r="FQ12" s="24">
        <v>0</v>
      </c>
      <c r="FR12" s="24">
        <f t="shared" si="539"/>
        <v>33</v>
      </c>
      <c r="FS12" s="52">
        <f t="shared" si="20"/>
        <v>0.31422586174062084</v>
      </c>
      <c r="FT12" s="24">
        <v>24</v>
      </c>
      <c r="FU12" s="50">
        <f t="shared" si="540"/>
        <v>0.42903110475509476</v>
      </c>
      <c r="FV12" s="24">
        <v>9</v>
      </c>
      <c r="FW12" s="50">
        <f t="shared" si="541"/>
        <v>0.18374846876276033</v>
      </c>
      <c r="FX12" s="24">
        <v>0</v>
      </c>
      <c r="FY12" s="24">
        <f t="shared" si="542"/>
        <v>33</v>
      </c>
      <c r="FZ12" s="52">
        <f t="shared" si="21"/>
        <v>0.31452535264963782</v>
      </c>
      <c r="GA12" s="24">
        <v>24</v>
      </c>
      <c r="GB12" s="50">
        <f t="shared" si="543"/>
        <v>0.42903110475509476</v>
      </c>
      <c r="GC12" s="24">
        <v>9</v>
      </c>
      <c r="GD12" s="50">
        <f t="shared" si="544"/>
        <v>0.18374846876276033</v>
      </c>
      <c r="GE12" s="24">
        <v>0</v>
      </c>
      <c r="GF12" s="24">
        <f t="shared" si="545"/>
        <v>33</v>
      </c>
      <c r="GG12" s="52">
        <f t="shared" si="22"/>
        <v>0.31452535264963782</v>
      </c>
      <c r="GH12" s="24">
        <v>24</v>
      </c>
      <c r="GI12" s="50">
        <f t="shared" si="546"/>
        <v>0.42918454935622319</v>
      </c>
      <c r="GJ12" s="24">
        <v>9</v>
      </c>
      <c r="GK12" s="50">
        <f t="shared" si="547"/>
        <v>0.18374846876276033</v>
      </c>
      <c r="GL12" s="24">
        <v>0</v>
      </c>
      <c r="GM12" s="24">
        <f t="shared" si="548"/>
        <v>33</v>
      </c>
      <c r="GN12" s="52">
        <f t="shared" si="23"/>
        <v>0.31458531935176359</v>
      </c>
      <c r="GO12" s="24">
        <v>24</v>
      </c>
      <c r="GP12" s="50">
        <f t="shared" si="549"/>
        <v>0.42956864148917129</v>
      </c>
      <c r="GQ12" s="24">
        <v>9</v>
      </c>
      <c r="GR12" s="50">
        <f t="shared" si="550"/>
        <v>0.18386108273748722</v>
      </c>
      <c r="GS12" s="24">
        <v>0</v>
      </c>
      <c r="GT12" s="24">
        <f t="shared" si="551"/>
        <v>33</v>
      </c>
      <c r="GU12" s="52">
        <f t="shared" si="24"/>
        <v>0.31482541499713795</v>
      </c>
      <c r="GV12" s="24">
        <v>24</v>
      </c>
      <c r="GW12" s="50">
        <f t="shared" si="552"/>
        <v>0.42964554242749731</v>
      </c>
      <c r="GX12" s="24">
        <v>9</v>
      </c>
      <c r="GY12" s="50">
        <f t="shared" si="553"/>
        <v>0.18389865140988967</v>
      </c>
      <c r="GZ12" s="24">
        <v>0</v>
      </c>
      <c r="HA12" s="141">
        <f t="shared" si="554"/>
        <v>33</v>
      </c>
      <c r="HB12" s="52">
        <f t="shared" si="555"/>
        <v>0.3148854961832061</v>
      </c>
      <c r="HC12" s="24">
        <v>24</v>
      </c>
      <c r="HD12" s="50">
        <f t="shared" si="556"/>
        <v>0.42964554242749731</v>
      </c>
      <c r="HE12" s="24">
        <v>9</v>
      </c>
      <c r="HF12" s="50">
        <f t="shared" si="557"/>
        <v>0.18393623543838136</v>
      </c>
      <c r="HG12" s="24">
        <v>0</v>
      </c>
      <c r="HH12" s="24">
        <f t="shared" si="558"/>
        <v>33</v>
      </c>
      <c r="HI12" s="52">
        <f t="shared" si="25"/>
        <v>0.31491554537646727</v>
      </c>
      <c r="HJ12" s="24">
        <v>24</v>
      </c>
      <c r="HK12" s="50">
        <f t="shared" si="559"/>
        <v>0.42972247090420773</v>
      </c>
      <c r="HL12" s="24">
        <v>9</v>
      </c>
      <c r="HM12" s="50">
        <f t="shared" si="560"/>
        <v>0.18397383483237939</v>
      </c>
      <c r="HN12" s="24">
        <v>0</v>
      </c>
      <c r="HO12" s="24">
        <f t="shared" si="561"/>
        <v>33</v>
      </c>
      <c r="HP12" s="52">
        <f t="shared" si="26"/>
        <v>0.31497566097165219</v>
      </c>
      <c r="HQ12" s="24">
        <v>24</v>
      </c>
      <c r="HR12" s="50">
        <f t="shared" si="562"/>
        <v>0.43003046049095145</v>
      </c>
      <c r="HS12" s="24">
        <v>9</v>
      </c>
      <c r="HT12" s="50">
        <f t="shared" si="563"/>
        <v>0.18404907975460122</v>
      </c>
      <c r="HU12" s="24">
        <v>0</v>
      </c>
      <c r="HV12" s="24">
        <f t="shared" si="564"/>
        <v>33</v>
      </c>
      <c r="HW12" s="52">
        <f t="shared" si="27"/>
        <v>0.31515614554483812</v>
      </c>
      <c r="HX12" s="24">
        <v>24</v>
      </c>
      <c r="HY12" s="50">
        <f t="shared" si="565"/>
        <v>0.43003046049095145</v>
      </c>
      <c r="HZ12" s="24">
        <v>8</v>
      </c>
      <c r="IA12" s="50">
        <f t="shared" si="566"/>
        <v>0.16366612111292964</v>
      </c>
      <c r="IB12" s="24">
        <v>0</v>
      </c>
      <c r="IC12" s="24">
        <f t="shared" si="567"/>
        <v>32</v>
      </c>
      <c r="ID12" s="52">
        <f t="shared" si="28"/>
        <v>0.30566434234406342</v>
      </c>
      <c r="IE12" s="24">
        <v>24</v>
      </c>
      <c r="IF12" s="50">
        <f t="shared" si="568"/>
        <v>0.43026174256005739</v>
      </c>
      <c r="IG12" s="24">
        <v>8</v>
      </c>
      <c r="IH12" s="50">
        <f t="shared" si="569"/>
        <v>0.16366612111292964</v>
      </c>
      <c r="II12" s="24">
        <v>0</v>
      </c>
      <c r="IJ12" s="24">
        <f t="shared" si="570"/>
        <v>32</v>
      </c>
      <c r="IK12" s="52">
        <f t="shared" si="29"/>
        <v>0.30575195872348554</v>
      </c>
      <c r="IL12" s="24">
        <v>24</v>
      </c>
      <c r="IM12" s="50">
        <f t="shared" si="571"/>
        <v>0.43157705448660316</v>
      </c>
      <c r="IN12" s="24">
        <v>8</v>
      </c>
      <c r="IO12" s="50">
        <f t="shared" si="572"/>
        <v>0.16400164001640016</v>
      </c>
      <c r="IP12" s="24">
        <v>0</v>
      </c>
      <c r="IQ12" s="24">
        <f t="shared" si="573"/>
        <v>32</v>
      </c>
      <c r="IR12" s="52">
        <f t="shared" si="30"/>
        <v>0.30654277229619697</v>
      </c>
      <c r="IS12" s="24">
        <v>24</v>
      </c>
      <c r="IT12" s="50">
        <f t="shared" si="574"/>
        <v>0.4318100035984167</v>
      </c>
      <c r="IU12" s="24">
        <v>8</v>
      </c>
      <c r="IV12" s="50">
        <f t="shared" si="575"/>
        <v>0.16403526758253026</v>
      </c>
      <c r="IW12" s="24">
        <v>0</v>
      </c>
      <c r="IX12" s="141">
        <f t="shared" si="576"/>
        <v>32</v>
      </c>
      <c r="IY12" s="52">
        <f t="shared" si="577"/>
        <v>0.30666027791087686</v>
      </c>
      <c r="IZ12" s="24">
        <v>24</v>
      </c>
      <c r="JA12" s="50">
        <f t="shared" si="578"/>
        <v>0.43243243243243246</v>
      </c>
      <c r="JB12" s="24">
        <v>8</v>
      </c>
      <c r="JC12" s="50">
        <f t="shared" si="579"/>
        <v>0.16416991586291813</v>
      </c>
      <c r="JD12" s="24">
        <v>0</v>
      </c>
      <c r="JE12" s="24">
        <f t="shared" si="580"/>
        <v>32</v>
      </c>
      <c r="JF12" s="52">
        <f t="shared" si="31"/>
        <v>0.30701333589177782</v>
      </c>
      <c r="JG12" s="24">
        <v>24</v>
      </c>
      <c r="JH12" s="50">
        <f t="shared" si="581"/>
        <v>0.43251036222742834</v>
      </c>
      <c r="JI12" s="24">
        <v>8</v>
      </c>
      <c r="JJ12" s="50">
        <f t="shared" si="582"/>
        <v>0.16427104722792607</v>
      </c>
      <c r="JK12" s="24">
        <v>0</v>
      </c>
      <c r="JL12" s="24">
        <f t="shared" si="583"/>
        <v>32</v>
      </c>
      <c r="JM12" s="52">
        <f t="shared" si="32"/>
        <v>0.30713120261061522</v>
      </c>
      <c r="JN12" s="24">
        <v>24</v>
      </c>
      <c r="JO12" s="50">
        <f t="shared" si="584"/>
        <v>0.43258832011535686</v>
      </c>
      <c r="JP12" s="24">
        <v>8</v>
      </c>
      <c r="JQ12" s="50">
        <f t="shared" si="585"/>
        <v>0.1643047853768741</v>
      </c>
      <c r="JR12" s="24">
        <v>0</v>
      </c>
      <c r="JS12" s="24">
        <f t="shared" si="586"/>
        <v>32</v>
      </c>
      <c r="JT12" s="52">
        <f t="shared" si="33"/>
        <v>0.30719016991456272</v>
      </c>
      <c r="JU12" s="24">
        <v>24</v>
      </c>
      <c r="JV12" s="50">
        <f t="shared" si="587"/>
        <v>0.43258832011535686</v>
      </c>
      <c r="JW12" s="24">
        <v>8</v>
      </c>
      <c r="JX12" s="50">
        <f t="shared" si="588"/>
        <v>0.1643047853768741</v>
      </c>
      <c r="JY12" s="24">
        <v>0</v>
      </c>
      <c r="JZ12" s="24">
        <f t="shared" si="589"/>
        <v>32</v>
      </c>
      <c r="KA12" s="52">
        <f t="shared" si="34"/>
        <v>0.30719016991456272</v>
      </c>
      <c r="KB12" s="24">
        <v>24</v>
      </c>
      <c r="KC12" s="50">
        <f t="shared" si="590"/>
        <v>0.4326663061114116</v>
      </c>
      <c r="KD12" s="24">
        <v>8</v>
      </c>
      <c r="KE12" s="50">
        <f t="shared" si="591"/>
        <v>0.1643047853768741</v>
      </c>
      <c r="KF12" s="24">
        <v>0</v>
      </c>
      <c r="KG12" s="24">
        <f t="shared" si="592"/>
        <v>32</v>
      </c>
      <c r="KH12" s="52">
        <f t="shared" si="35"/>
        <v>0.30721966205837176</v>
      </c>
      <c r="KI12" s="24">
        <v>24</v>
      </c>
      <c r="KJ12" s="50">
        <f t="shared" si="593"/>
        <v>0.4326663061114116</v>
      </c>
      <c r="KK12" s="24">
        <v>7</v>
      </c>
      <c r="KL12" s="50">
        <f t="shared" si="594"/>
        <v>0.14379622021364011</v>
      </c>
      <c r="KM12" s="24">
        <v>0</v>
      </c>
      <c r="KN12" s="24">
        <f t="shared" si="595"/>
        <v>31</v>
      </c>
      <c r="KO12" s="52">
        <f t="shared" si="36"/>
        <v>0.2976476236197792</v>
      </c>
      <c r="KP12" s="24">
        <v>24</v>
      </c>
      <c r="KQ12" s="50">
        <f t="shared" si="596"/>
        <v>0.4329004329004329</v>
      </c>
      <c r="KR12" s="24">
        <v>7</v>
      </c>
      <c r="KS12" s="50">
        <f t="shared" si="597"/>
        <v>0.14379622021364011</v>
      </c>
      <c r="KT12" s="24">
        <v>0</v>
      </c>
      <c r="KU12" s="141">
        <f t="shared" si="598"/>
        <v>31</v>
      </c>
      <c r="KV12" s="52">
        <f t="shared" si="599"/>
        <v>0.29773338455628118</v>
      </c>
      <c r="KW12" s="24">
        <v>24</v>
      </c>
      <c r="KX12" s="50">
        <f t="shared" si="600"/>
        <v>0.43321299638989169</v>
      </c>
      <c r="KY12" s="24">
        <v>7</v>
      </c>
      <c r="KZ12" s="50">
        <f t="shared" si="601"/>
        <v>0.14382576535853708</v>
      </c>
      <c r="LA12" s="24">
        <v>0</v>
      </c>
      <c r="LB12" s="24">
        <f t="shared" si="602"/>
        <v>31</v>
      </c>
      <c r="LC12" s="52">
        <f t="shared" si="37"/>
        <v>0.29787642932641489</v>
      </c>
      <c r="LD12" s="24">
        <v>23</v>
      </c>
      <c r="LE12" s="50">
        <f t="shared" si="603"/>
        <v>0.41561257679797614</v>
      </c>
      <c r="LF12" s="24">
        <v>7</v>
      </c>
      <c r="LG12" s="50">
        <f t="shared" si="604"/>
        <v>0.14382576535853708</v>
      </c>
      <c r="LH12" s="24">
        <v>0</v>
      </c>
      <c r="LI12" s="24">
        <f t="shared" si="605"/>
        <v>30</v>
      </c>
      <c r="LJ12" s="52">
        <f t="shared" si="38"/>
        <v>0.2884338044418806</v>
      </c>
      <c r="LK12" s="24">
        <v>22</v>
      </c>
      <c r="LL12" s="50">
        <f t="shared" si="606"/>
        <v>0.39761431411530812</v>
      </c>
      <c r="LM12" s="24">
        <v>7</v>
      </c>
      <c r="LN12" s="50">
        <f t="shared" si="607"/>
        <v>0.14385532264693796</v>
      </c>
      <c r="LO12" s="24">
        <v>0</v>
      </c>
      <c r="LP12" s="24">
        <f t="shared" si="608"/>
        <v>29</v>
      </c>
      <c r="LQ12" s="52">
        <f t="shared" si="39"/>
        <v>0.27887296855466875</v>
      </c>
      <c r="LR12" s="24">
        <v>22</v>
      </c>
      <c r="LS12" s="50">
        <f t="shared" si="609"/>
        <v>0.39768618944323936</v>
      </c>
      <c r="LT12" s="24">
        <v>7</v>
      </c>
      <c r="LU12" s="50">
        <f t="shared" si="610"/>
        <v>0.14391447368421051</v>
      </c>
      <c r="LV12" s="24">
        <v>0</v>
      </c>
      <c r="LW12" s="24">
        <f t="shared" si="611"/>
        <v>29</v>
      </c>
      <c r="LX12" s="52">
        <f t="shared" si="40"/>
        <v>0.27895344363216623</v>
      </c>
      <c r="LY12" s="24">
        <v>22</v>
      </c>
      <c r="LZ12" s="50">
        <f t="shared" si="612"/>
        <v>0.39783001808318269</v>
      </c>
      <c r="MA12" s="24">
        <v>7</v>
      </c>
      <c r="MB12" s="50">
        <f t="shared" si="613"/>
        <v>0.14391447368421051</v>
      </c>
      <c r="MC12" s="24">
        <v>0</v>
      </c>
      <c r="MD12" s="24">
        <f t="shared" si="614"/>
        <v>29</v>
      </c>
      <c r="ME12" s="52">
        <f t="shared" si="41"/>
        <v>0.27900711949201462</v>
      </c>
      <c r="MF12" s="24">
        <v>22</v>
      </c>
      <c r="MG12" s="50">
        <f t="shared" si="615"/>
        <v>0.39797395079594788</v>
      </c>
      <c r="MH12" s="24">
        <v>7</v>
      </c>
      <c r="MI12" s="50">
        <f t="shared" si="616"/>
        <v>0.14397367338543809</v>
      </c>
      <c r="MJ12" s="24">
        <v>0</v>
      </c>
      <c r="MK12" s="24">
        <f t="shared" si="617"/>
        <v>29</v>
      </c>
      <c r="ML12" s="52">
        <f t="shared" si="42"/>
        <v>0.27911453320500479</v>
      </c>
      <c r="MM12" s="24">
        <v>22</v>
      </c>
      <c r="MN12" s="50">
        <f t="shared" si="618"/>
        <v>0.39797395079594788</v>
      </c>
      <c r="MO12" s="24">
        <v>7</v>
      </c>
      <c r="MP12" s="50">
        <f t="shared" si="619"/>
        <v>0.1440329218106996</v>
      </c>
      <c r="MQ12" s="24">
        <v>0</v>
      </c>
      <c r="MR12" s="141">
        <f t="shared" si="620"/>
        <v>29</v>
      </c>
      <c r="MS12" s="52">
        <f t="shared" si="621"/>
        <v>0.27916827108201769</v>
      </c>
      <c r="MT12" s="24">
        <v>22</v>
      </c>
      <c r="MU12" s="50">
        <f t="shared" si="622"/>
        <v>0.39797395079594788</v>
      </c>
      <c r="MV12" s="24">
        <v>7</v>
      </c>
      <c r="MW12" s="50">
        <f t="shared" si="623"/>
        <v>0.1440329218106996</v>
      </c>
      <c r="MX12" s="24">
        <v>0</v>
      </c>
      <c r="MY12" s="24">
        <f t="shared" si="624"/>
        <v>29</v>
      </c>
      <c r="MZ12" s="52">
        <f t="shared" si="43"/>
        <v>0.27916827108201769</v>
      </c>
      <c r="NA12" s="24">
        <v>22</v>
      </c>
      <c r="NB12" s="50">
        <f t="shared" si="625"/>
        <v>0.39804595621494482</v>
      </c>
      <c r="NC12" s="24">
        <v>7</v>
      </c>
      <c r="ND12" s="50">
        <f t="shared" si="626"/>
        <v>0.1441515650741351</v>
      </c>
      <c r="NE12" s="24">
        <v>0</v>
      </c>
      <c r="NF12" s="24">
        <f t="shared" si="627"/>
        <v>29</v>
      </c>
      <c r="NG12" s="52">
        <f t="shared" si="44"/>
        <v>0.27930270634691323</v>
      </c>
      <c r="NH12" s="24">
        <v>22</v>
      </c>
      <c r="NI12" s="50">
        <f t="shared" si="628"/>
        <v>0.39833423863842121</v>
      </c>
      <c r="NJ12" s="24">
        <v>7</v>
      </c>
      <c r="NK12" s="50">
        <f t="shared" si="629"/>
        <v>0.1442406758705955</v>
      </c>
      <c r="NL12" s="24">
        <v>0</v>
      </c>
      <c r="NM12" s="24">
        <f t="shared" si="630"/>
        <v>29</v>
      </c>
      <c r="NN12" s="52">
        <f t="shared" si="45"/>
        <v>0.27949113338473403</v>
      </c>
      <c r="NO12" s="24">
        <v>22</v>
      </c>
      <c r="NP12" s="50">
        <f t="shared" si="631"/>
        <v>0.39847853649701143</v>
      </c>
      <c r="NQ12" s="24">
        <v>7</v>
      </c>
      <c r="NR12" s="50">
        <f t="shared" si="632"/>
        <v>0.14427040395713109</v>
      </c>
      <c r="NS12" s="24">
        <v>0</v>
      </c>
      <c r="NT12" s="24">
        <f t="shared" si="633"/>
        <v>29</v>
      </c>
      <c r="NU12" s="52">
        <f t="shared" si="46"/>
        <v>0.2795719656801311</v>
      </c>
      <c r="NV12" s="24">
        <v>22</v>
      </c>
      <c r="NW12" s="50">
        <f t="shared" si="634"/>
        <v>0.39855072463768115</v>
      </c>
      <c r="NX12" s="24">
        <v>7</v>
      </c>
      <c r="NY12" s="50">
        <f t="shared" si="635"/>
        <v>0.14432989690721648</v>
      </c>
      <c r="NZ12" s="24">
        <v>0</v>
      </c>
      <c r="OA12" s="24">
        <f t="shared" si="636"/>
        <v>29</v>
      </c>
      <c r="OB12" s="52">
        <f t="shared" si="47"/>
        <v>0.27965284474445512</v>
      </c>
      <c r="OC12" s="24">
        <v>22</v>
      </c>
      <c r="OD12" s="50">
        <f t="shared" si="637"/>
        <v>0.39855072463768115</v>
      </c>
      <c r="OE12" s="24">
        <v>7</v>
      </c>
      <c r="OF12" s="50">
        <f t="shared" si="638"/>
        <v>0.14438943894389439</v>
      </c>
      <c r="OG12" s="24">
        <v>0</v>
      </c>
      <c r="OH12" s="24">
        <f t="shared" si="639"/>
        <v>29</v>
      </c>
      <c r="OI12" s="52">
        <f t="shared" si="48"/>
        <v>0.27970679012345678</v>
      </c>
      <c r="OJ12" s="141">
        <v>22</v>
      </c>
      <c r="OK12" s="50">
        <f t="shared" si="640"/>
        <v>0.39883973894126179</v>
      </c>
      <c r="OL12" s="141">
        <v>7</v>
      </c>
      <c r="OM12" s="50">
        <f t="shared" si="641"/>
        <v>0.14447884416924664</v>
      </c>
      <c r="ON12" s="24">
        <v>0</v>
      </c>
      <c r="OO12" s="141">
        <f t="shared" si="642"/>
        <v>29</v>
      </c>
      <c r="OP12" s="52">
        <f t="shared" si="643"/>
        <v>0.2798957629572435</v>
      </c>
      <c r="OQ12" s="24">
        <v>22</v>
      </c>
      <c r="OR12" s="50">
        <f t="shared" si="644"/>
        <v>0.39912917271407833</v>
      </c>
      <c r="OS12" s="24">
        <v>7</v>
      </c>
      <c r="OT12" s="50">
        <f t="shared" si="645"/>
        <v>0.14453850918851952</v>
      </c>
      <c r="OU12" s="24">
        <v>0</v>
      </c>
      <c r="OV12" s="24">
        <f t="shared" si="646"/>
        <v>29</v>
      </c>
      <c r="OW12" s="52">
        <f t="shared" si="49"/>
        <v>0.28005794302269438</v>
      </c>
      <c r="OX12" s="24">
        <v>22</v>
      </c>
      <c r="OY12" s="50">
        <f t="shared" si="647"/>
        <v>0.39934652387003083</v>
      </c>
      <c r="OZ12" s="24">
        <v>7</v>
      </c>
      <c r="PA12" s="50">
        <f t="shared" si="648"/>
        <v>0.1445683601817431</v>
      </c>
      <c r="PB12" s="24">
        <v>0</v>
      </c>
      <c r="PC12" s="24">
        <f t="shared" si="649"/>
        <v>29</v>
      </c>
      <c r="PD12" s="52">
        <f t="shared" si="50"/>
        <v>0.28016616752004636</v>
      </c>
      <c r="PE12" s="24">
        <v>22</v>
      </c>
      <c r="PF12" s="50">
        <f t="shared" si="650"/>
        <v>0.4</v>
      </c>
      <c r="PG12" s="24">
        <v>7</v>
      </c>
      <c r="PH12" s="50">
        <f t="shared" si="651"/>
        <v>0.14465798718743542</v>
      </c>
      <c r="PI12" s="24">
        <v>0</v>
      </c>
      <c r="PJ12" s="24">
        <f t="shared" si="652"/>
        <v>29</v>
      </c>
      <c r="PK12" s="52">
        <f t="shared" si="51"/>
        <v>0.28049134345681404</v>
      </c>
      <c r="PL12" s="24">
        <v>22</v>
      </c>
      <c r="PM12" s="50">
        <f t="shared" si="653"/>
        <v>0.40014550745725724</v>
      </c>
      <c r="PN12" s="24">
        <v>7</v>
      </c>
      <c r="PO12" s="50">
        <f t="shared" si="654"/>
        <v>0.14474772539288669</v>
      </c>
      <c r="PP12" s="24">
        <v>0</v>
      </c>
      <c r="PQ12" s="24">
        <f t="shared" si="655"/>
        <v>29</v>
      </c>
      <c r="PR12" s="52">
        <f t="shared" si="52"/>
        <v>0.28062705631894719</v>
      </c>
      <c r="PS12" s="24">
        <v>22</v>
      </c>
      <c r="PT12" s="50">
        <f t="shared" si="656"/>
        <v>0.40036396724294815</v>
      </c>
      <c r="PU12" s="24">
        <v>7</v>
      </c>
      <c r="PV12" s="50">
        <f t="shared" si="657"/>
        <v>0.14483757500517278</v>
      </c>
      <c r="PW12" s="24">
        <v>0</v>
      </c>
      <c r="PX12" s="24">
        <f t="shared" si="658"/>
        <v>29</v>
      </c>
      <c r="PY12" s="52">
        <f t="shared" si="53"/>
        <v>0.28079008520526721</v>
      </c>
      <c r="PZ12" s="24">
        <v>22</v>
      </c>
      <c r="QA12" s="50">
        <f t="shared" si="659"/>
        <v>0.40080160320641278</v>
      </c>
      <c r="QB12" s="24">
        <v>7</v>
      </c>
      <c r="QC12" s="50">
        <f t="shared" si="660"/>
        <v>0.14498757249378624</v>
      </c>
      <c r="QD12" s="24">
        <v>0</v>
      </c>
      <c r="QE12" s="24">
        <f t="shared" si="661"/>
        <v>29</v>
      </c>
      <c r="QF12" s="52">
        <f t="shared" si="54"/>
        <v>0.28108946399147039</v>
      </c>
      <c r="QG12" s="24">
        <v>22</v>
      </c>
      <c r="QH12" s="50">
        <f t="shared" si="662"/>
        <v>0.40094769455075635</v>
      </c>
      <c r="QI12" s="24">
        <v>7</v>
      </c>
      <c r="QJ12" s="50">
        <f t="shared" si="663"/>
        <v>0.14504765851636967</v>
      </c>
      <c r="QK12" s="24">
        <v>0</v>
      </c>
      <c r="QL12" s="141">
        <f t="shared" si="664"/>
        <v>29</v>
      </c>
      <c r="QM12" s="52">
        <f t="shared" si="665"/>
        <v>0.28119848734606806</v>
      </c>
      <c r="QN12" s="24">
        <v>22</v>
      </c>
      <c r="QO12" s="50">
        <f t="shared" si="666"/>
        <v>0.40182648401826482</v>
      </c>
      <c r="QP12" s="24">
        <v>7</v>
      </c>
      <c r="QQ12" s="50">
        <f t="shared" si="667"/>
        <v>0.14525835235526041</v>
      </c>
      <c r="QR12" s="24">
        <v>0</v>
      </c>
      <c r="QS12" s="24">
        <f t="shared" si="668"/>
        <v>29</v>
      </c>
      <c r="QT12" s="52">
        <f t="shared" si="55"/>
        <v>0.28171750534291817</v>
      </c>
      <c r="QU12" s="24">
        <v>22</v>
      </c>
      <c r="QV12" s="50">
        <f t="shared" si="669"/>
        <v>0.40212027051727289</v>
      </c>
      <c r="QW12" s="24">
        <v>7</v>
      </c>
      <c r="QX12" s="50">
        <f t="shared" si="670"/>
        <v>0.14537902388369678</v>
      </c>
      <c r="QY12" s="24">
        <v>0</v>
      </c>
      <c r="QZ12" s="24">
        <f t="shared" si="671"/>
        <v>29</v>
      </c>
      <c r="RA12" s="52">
        <f t="shared" si="56"/>
        <v>0.28193661287186467</v>
      </c>
      <c r="RB12" s="24">
        <v>22</v>
      </c>
      <c r="RC12" s="50">
        <f t="shared" si="672"/>
        <v>0.4023408924652524</v>
      </c>
      <c r="RD12" s="24">
        <v>7</v>
      </c>
      <c r="RE12" s="50">
        <f t="shared" si="673"/>
        <v>0.14537902388369678</v>
      </c>
      <c r="RF12" s="24">
        <v>0</v>
      </c>
      <c r="RG12" s="24">
        <f t="shared" si="674"/>
        <v>29</v>
      </c>
      <c r="RH12" s="52">
        <f t="shared" si="57"/>
        <v>0.28201886608966253</v>
      </c>
      <c r="RI12" s="24">
        <v>22</v>
      </c>
      <c r="RJ12" s="50">
        <f t="shared" si="675"/>
        <v>0.40248810830589099</v>
      </c>
      <c r="RK12" s="24">
        <v>7</v>
      </c>
      <c r="RL12" s="50">
        <f t="shared" si="676"/>
        <v>0.14540922309929372</v>
      </c>
      <c r="RM12" s="24">
        <v>0</v>
      </c>
      <c r="RN12" s="24">
        <f t="shared" si="677"/>
        <v>29</v>
      </c>
      <c r="RO12" s="52">
        <f t="shared" si="58"/>
        <v>0.28210116731517509</v>
      </c>
      <c r="RP12" s="24">
        <v>22</v>
      </c>
      <c r="RQ12" s="50">
        <f t="shared" si="678"/>
        <v>0.4027828634199927</v>
      </c>
      <c r="RR12" s="24">
        <v>7</v>
      </c>
      <c r="RS12" s="50">
        <f t="shared" si="679"/>
        <v>0.14553014553014554</v>
      </c>
      <c r="RT12" s="24">
        <v>0</v>
      </c>
      <c r="RU12" s="24">
        <f t="shared" si="680"/>
        <v>29</v>
      </c>
      <c r="RV12" s="52">
        <f t="shared" si="59"/>
        <v>0.28232087227414326</v>
      </c>
      <c r="RW12" s="24">
        <v>22</v>
      </c>
      <c r="RX12" s="50">
        <f t="shared" si="681"/>
        <v>0.40337367070040336</v>
      </c>
      <c r="RY12" s="24">
        <v>7</v>
      </c>
      <c r="RZ12" s="50">
        <f t="shared" si="682"/>
        <v>0.14565126924677485</v>
      </c>
      <c r="SA12" s="24">
        <v>0</v>
      </c>
      <c r="SB12" s="24">
        <f t="shared" si="683"/>
        <v>29</v>
      </c>
      <c r="SC12" s="52">
        <f t="shared" si="60"/>
        <v>0.28265107212475632</v>
      </c>
      <c r="SD12" s="24">
        <v>22</v>
      </c>
      <c r="SE12" s="50">
        <f t="shared" si="684"/>
        <v>0.40366972477064217</v>
      </c>
      <c r="SF12" s="24">
        <v>7</v>
      </c>
      <c r="SG12" s="50">
        <f t="shared" si="685"/>
        <v>0.1457725947521866</v>
      </c>
      <c r="SH12" s="24">
        <v>0</v>
      </c>
      <c r="SI12" s="141">
        <f t="shared" si="686"/>
        <v>29</v>
      </c>
      <c r="SJ12" s="52">
        <f t="shared" si="687"/>
        <v>0.28287163480296529</v>
      </c>
      <c r="SK12" s="24">
        <v>22</v>
      </c>
      <c r="SL12" s="50">
        <f t="shared" si="688"/>
        <v>0.40433743797096122</v>
      </c>
      <c r="SM12" s="24">
        <v>7</v>
      </c>
      <c r="SN12" s="50">
        <f t="shared" si="689"/>
        <v>0.14589412255106293</v>
      </c>
      <c r="SO12" s="24">
        <v>0</v>
      </c>
      <c r="SP12" s="24">
        <f t="shared" si="690"/>
        <v>29</v>
      </c>
      <c r="SQ12" s="52">
        <f t="shared" si="61"/>
        <v>0.28323078425627501</v>
      </c>
      <c r="SR12" s="24">
        <v>22</v>
      </c>
      <c r="SS12" s="50">
        <f t="shared" si="691"/>
        <v>0.40478380864765412</v>
      </c>
      <c r="ST12" s="24">
        <v>7</v>
      </c>
      <c r="SU12" s="50">
        <f t="shared" si="692"/>
        <v>0.14604631754642186</v>
      </c>
      <c r="SV12" s="24">
        <v>0</v>
      </c>
      <c r="SW12" s="24">
        <f t="shared" si="693"/>
        <v>29</v>
      </c>
      <c r="SX12" s="52">
        <f t="shared" si="62"/>
        <v>0.28353539303871722</v>
      </c>
      <c r="SY12" s="24">
        <v>22</v>
      </c>
      <c r="SZ12" s="50">
        <f t="shared" si="694"/>
        <v>0.40523116596058206</v>
      </c>
      <c r="TA12" s="24">
        <v>7</v>
      </c>
      <c r="TB12" s="50">
        <f t="shared" si="695"/>
        <v>0.1463210702341137</v>
      </c>
      <c r="TC12" s="24">
        <v>0</v>
      </c>
      <c r="TD12" s="24">
        <f t="shared" si="696"/>
        <v>29</v>
      </c>
      <c r="TE12" s="52">
        <f t="shared" si="63"/>
        <v>0.28395182610398512</v>
      </c>
      <c r="TF12" s="24">
        <v>22</v>
      </c>
      <c r="TG12" s="50">
        <f t="shared" si="697"/>
        <v>0.40523116596058206</v>
      </c>
      <c r="TH12" s="24">
        <v>7</v>
      </c>
      <c r="TI12" s="50">
        <f t="shared" si="698"/>
        <v>0.1463210702341137</v>
      </c>
      <c r="TJ12" s="24">
        <v>0</v>
      </c>
      <c r="TK12" s="24">
        <f t="shared" si="699"/>
        <v>29</v>
      </c>
      <c r="TL12" s="52">
        <f t="shared" si="64"/>
        <v>0.28395182610398512</v>
      </c>
      <c r="TM12" s="24">
        <v>22</v>
      </c>
      <c r="TN12" s="50">
        <f t="shared" si="700"/>
        <v>0.40612885360900869</v>
      </c>
      <c r="TO12" s="24">
        <v>7</v>
      </c>
      <c r="TP12" s="50">
        <f t="shared" si="701"/>
        <v>0.14650481372959395</v>
      </c>
      <c r="TQ12" s="24">
        <v>0</v>
      </c>
      <c r="TR12" s="24">
        <f t="shared" si="702"/>
        <v>29</v>
      </c>
      <c r="TS12" s="52">
        <f t="shared" si="65"/>
        <v>0.28445316331535064</v>
      </c>
      <c r="TT12" s="24">
        <v>21</v>
      </c>
      <c r="TU12" s="50">
        <f t="shared" si="703"/>
        <v>0.38838542629924172</v>
      </c>
      <c r="TV12" s="24">
        <v>7</v>
      </c>
      <c r="TW12" s="50">
        <f t="shared" si="704"/>
        <v>0.1466275659824047</v>
      </c>
      <c r="TX12" s="24">
        <v>0</v>
      </c>
      <c r="TY12" s="24">
        <f t="shared" si="705"/>
        <v>28</v>
      </c>
      <c r="TZ12" s="52">
        <f t="shared" si="66"/>
        <v>0.27502209999017779</v>
      </c>
      <c r="UA12" s="141">
        <v>21</v>
      </c>
      <c r="UB12" s="50">
        <f t="shared" si="706"/>
        <v>0.3888888888888889</v>
      </c>
      <c r="UC12" s="141">
        <v>7</v>
      </c>
      <c r="UD12" s="50">
        <f t="shared" si="707"/>
        <v>0.14675052410901468</v>
      </c>
      <c r="UE12" s="24">
        <v>0</v>
      </c>
      <c r="UF12" s="141">
        <f t="shared" si="708"/>
        <v>28</v>
      </c>
      <c r="UG12" s="52">
        <f t="shared" si="709"/>
        <v>0.27531956735496554</v>
      </c>
      <c r="UH12" s="24">
        <v>21</v>
      </c>
      <c r="UI12" s="50">
        <f t="shared" si="710"/>
        <v>0.38946587537091987</v>
      </c>
      <c r="UJ12" s="24">
        <v>7</v>
      </c>
      <c r="UK12" s="50">
        <f t="shared" si="711"/>
        <v>0.14693534844668346</v>
      </c>
      <c r="UL12" s="24">
        <v>0</v>
      </c>
      <c r="UM12" s="24">
        <f t="shared" si="712"/>
        <v>28</v>
      </c>
      <c r="UN12" s="52">
        <f t="shared" si="67"/>
        <v>0.27569909413154786</v>
      </c>
      <c r="UO12" s="24">
        <v>21</v>
      </c>
      <c r="UP12" s="50">
        <f t="shared" si="713"/>
        <v>0.39047973224246929</v>
      </c>
      <c r="UQ12" s="24">
        <v>7</v>
      </c>
      <c r="UR12" s="50">
        <f t="shared" si="714"/>
        <v>0.14708972473208656</v>
      </c>
      <c r="US12" s="24">
        <v>0</v>
      </c>
      <c r="UT12" s="24">
        <f t="shared" si="715"/>
        <v>28</v>
      </c>
      <c r="UU12" s="52">
        <f t="shared" si="68"/>
        <v>0.27621584295156359</v>
      </c>
      <c r="UV12" s="24">
        <v>21</v>
      </c>
      <c r="UW12" s="50">
        <f t="shared" si="716"/>
        <v>0.39120715350223551</v>
      </c>
      <c r="UX12" s="24">
        <v>7</v>
      </c>
      <c r="UY12" s="50">
        <f t="shared" si="717"/>
        <v>0.14727540500736377</v>
      </c>
      <c r="UZ12" s="24">
        <v>0</v>
      </c>
      <c r="VA12" s="24">
        <f t="shared" si="718"/>
        <v>28</v>
      </c>
      <c r="VB12" s="52">
        <f t="shared" si="69"/>
        <v>0.27665250469321218</v>
      </c>
      <c r="VC12" s="24">
        <v>21</v>
      </c>
      <c r="VD12" s="50">
        <f t="shared" si="719"/>
        <v>0.39157188140965871</v>
      </c>
      <c r="VE12" s="24">
        <v>7</v>
      </c>
      <c r="VF12" s="50">
        <f t="shared" si="720"/>
        <v>0.14746155466610489</v>
      </c>
      <c r="VG12" s="24">
        <v>0</v>
      </c>
      <c r="VH12" s="24">
        <f t="shared" si="721"/>
        <v>28</v>
      </c>
      <c r="VI12" s="52">
        <f t="shared" si="70"/>
        <v>0.27695351137487634</v>
      </c>
      <c r="VJ12" s="24">
        <v>21</v>
      </c>
      <c r="VK12" s="50">
        <f t="shared" si="722"/>
        <v>0.392083644510829</v>
      </c>
      <c r="VL12" s="24">
        <v>7</v>
      </c>
      <c r="VM12" s="50">
        <f t="shared" si="723"/>
        <v>0.14767932489451477</v>
      </c>
      <c r="VN12" s="24">
        <v>0</v>
      </c>
      <c r="VO12" s="24">
        <f t="shared" si="724"/>
        <v>28</v>
      </c>
      <c r="VP12" s="52">
        <f t="shared" si="71"/>
        <v>0.27733755942947702</v>
      </c>
      <c r="VQ12" s="24">
        <v>21</v>
      </c>
      <c r="VR12" s="50">
        <f t="shared" si="725"/>
        <v>0.39325842696629215</v>
      </c>
      <c r="VS12" s="24">
        <v>7</v>
      </c>
      <c r="VT12" s="50">
        <f t="shared" si="726"/>
        <v>0.1478977392774139</v>
      </c>
      <c r="VU12" s="24">
        <v>0</v>
      </c>
      <c r="VV12" s="24">
        <f t="shared" si="727"/>
        <v>28</v>
      </c>
      <c r="VW12" s="52">
        <f t="shared" si="72"/>
        <v>0.27797081306462823</v>
      </c>
      <c r="VX12" s="24">
        <v>21</v>
      </c>
      <c r="VY12" s="50">
        <f t="shared" si="728"/>
        <v>0.39355322338830584</v>
      </c>
      <c r="VZ12" s="24">
        <v>7</v>
      </c>
      <c r="WA12" s="50">
        <f t="shared" si="729"/>
        <v>0.14802283780926201</v>
      </c>
      <c r="WB12" s="24">
        <v>0</v>
      </c>
      <c r="WC12" s="141">
        <f t="shared" si="730"/>
        <v>28</v>
      </c>
      <c r="WD12" s="52">
        <f t="shared" si="731"/>
        <v>0.27819175360158965</v>
      </c>
      <c r="WE12" s="24">
        <v>21</v>
      </c>
      <c r="WF12" s="50">
        <f t="shared" si="732"/>
        <v>0.39458850056369782</v>
      </c>
      <c r="WG12" s="24">
        <v>7</v>
      </c>
      <c r="WH12" s="50">
        <f t="shared" si="733"/>
        <v>0.1483994064023744</v>
      </c>
      <c r="WI12" s="24">
        <v>0</v>
      </c>
      <c r="WJ12" s="24">
        <f t="shared" si="734"/>
        <v>28</v>
      </c>
      <c r="WK12" s="52">
        <f t="shared" si="73"/>
        <v>0.27891224225520472</v>
      </c>
      <c r="WL12" s="24">
        <v>21</v>
      </c>
      <c r="WM12" s="50">
        <f t="shared" si="735"/>
        <v>0.39562923888470231</v>
      </c>
      <c r="WN12" s="24">
        <v>7</v>
      </c>
      <c r="WO12" s="50">
        <f t="shared" si="736"/>
        <v>0.14874628134296644</v>
      </c>
      <c r="WP12" s="24">
        <v>0</v>
      </c>
      <c r="WQ12" s="24">
        <f t="shared" si="737"/>
        <v>28</v>
      </c>
      <c r="WR12" s="52">
        <f t="shared" si="74"/>
        <v>0.27960854803275415</v>
      </c>
      <c r="WS12" s="24">
        <v>21</v>
      </c>
      <c r="WT12" s="50">
        <f t="shared" si="738"/>
        <v>0.39675042508974118</v>
      </c>
      <c r="WU12" s="24">
        <v>7</v>
      </c>
      <c r="WV12" s="50">
        <f t="shared" si="739"/>
        <v>0.14906303236797275</v>
      </c>
      <c r="WW12" s="24">
        <v>0</v>
      </c>
      <c r="WX12" s="24">
        <f t="shared" si="740"/>
        <v>28</v>
      </c>
      <c r="WY12" s="52">
        <f t="shared" si="75"/>
        <v>0.28030833917309039</v>
      </c>
      <c r="WZ12" s="24">
        <v>21</v>
      </c>
      <c r="XA12" s="50">
        <f t="shared" si="741"/>
        <v>0.39705048213272826</v>
      </c>
      <c r="XB12" s="24">
        <v>7</v>
      </c>
      <c r="XC12" s="50">
        <f t="shared" si="742"/>
        <v>0.1492855619535082</v>
      </c>
      <c r="XD12" s="24">
        <v>0</v>
      </c>
      <c r="XE12" s="24">
        <f t="shared" si="743"/>
        <v>28</v>
      </c>
      <c r="XF12" s="52">
        <f t="shared" si="76"/>
        <v>0.28061735818801364</v>
      </c>
      <c r="XG12" s="24">
        <v>20</v>
      </c>
      <c r="XH12" s="50">
        <f t="shared" si="744"/>
        <v>0.37885963250615651</v>
      </c>
      <c r="XI12" s="24">
        <v>7</v>
      </c>
      <c r="XJ12" s="50">
        <f t="shared" si="745"/>
        <v>0.14947683109118087</v>
      </c>
      <c r="XK12" s="24">
        <v>0</v>
      </c>
      <c r="XL12" s="24">
        <f t="shared" si="746"/>
        <v>27</v>
      </c>
      <c r="XM12" s="52">
        <f t="shared" si="77"/>
        <v>0.27102991367195345</v>
      </c>
      <c r="XN12" s="24">
        <v>20</v>
      </c>
      <c r="XO12" s="50">
        <f t="shared" si="747"/>
        <v>0.37986704653371323</v>
      </c>
      <c r="XP12" s="24">
        <v>7</v>
      </c>
      <c r="XQ12" s="50">
        <f t="shared" si="748"/>
        <v>0.1497967044725016</v>
      </c>
      <c r="XR12" s="24">
        <v>0</v>
      </c>
      <c r="XS12" s="24">
        <f t="shared" si="749"/>
        <v>27</v>
      </c>
      <c r="XT12" s="52">
        <f t="shared" si="78"/>
        <v>0.27168444355001009</v>
      </c>
      <c r="XU12" s="24">
        <v>20</v>
      </c>
      <c r="XV12" s="50">
        <f t="shared" si="750"/>
        <v>0.38138825324180015</v>
      </c>
      <c r="XW12" s="24">
        <v>7</v>
      </c>
      <c r="XX12" s="50">
        <f t="shared" si="751"/>
        <v>0.15015015015015015</v>
      </c>
      <c r="XY12" s="24">
        <v>0</v>
      </c>
      <c r="XZ12" s="141">
        <f t="shared" si="752"/>
        <v>27</v>
      </c>
      <c r="YA12" s="52">
        <f t="shared" si="753"/>
        <v>0.27256208358570566</v>
      </c>
      <c r="YB12" s="24">
        <v>20</v>
      </c>
      <c r="YC12" s="50">
        <f t="shared" si="754"/>
        <v>0.38277511961722488</v>
      </c>
      <c r="YD12" s="24">
        <v>7</v>
      </c>
      <c r="YE12" s="50">
        <f t="shared" si="755"/>
        <v>0.15044057597249089</v>
      </c>
      <c r="YF12" s="24">
        <v>0</v>
      </c>
      <c r="YG12" s="24">
        <f t="shared" si="756"/>
        <v>27</v>
      </c>
      <c r="YH12" s="52">
        <f t="shared" si="79"/>
        <v>0.2733346831342377</v>
      </c>
      <c r="YI12" s="24">
        <v>20</v>
      </c>
      <c r="YJ12" s="50">
        <f t="shared" si="757"/>
        <v>0.38380349261178276</v>
      </c>
      <c r="YK12" s="24">
        <v>7</v>
      </c>
      <c r="YL12" s="50">
        <f t="shared" si="758"/>
        <v>0.15073212747631354</v>
      </c>
      <c r="YM12" s="24">
        <v>0</v>
      </c>
      <c r="YN12" s="24">
        <f t="shared" si="759"/>
        <v>27</v>
      </c>
      <c r="YO12" s="52">
        <f t="shared" si="80"/>
        <v>0.27397260273972601</v>
      </c>
      <c r="YP12" s="24">
        <v>20</v>
      </c>
      <c r="YQ12" s="50">
        <f t="shared" si="760"/>
        <v>0.38483740619588225</v>
      </c>
      <c r="YR12" s="24">
        <v>7</v>
      </c>
      <c r="YS12" s="50">
        <f t="shared" si="761"/>
        <v>0.15102481121898598</v>
      </c>
      <c r="YT12" s="24">
        <v>0</v>
      </c>
      <c r="YU12" s="24">
        <f t="shared" si="762"/>
        <v>27</v>
      </c>
      <c r="YV12" s="52">
        <f t="shared" si="81"/>
        <v>0.27461350691619202</v>
      </c>
      <c r="YW12" s="24">
        <v>20</v>
      </c>
      <c r="YX12" s="50">
        <f t="shared" si="763"/>
        <v>0.38520801232665641</v>
      </c>
      <c r="YY12" s="24">
        <v>7</v>
      </c>
      <c r="YZ12" s="50">
        <f t="shared" si="764"/>
        <v>0.15109000647528598</v>
      </c>
      <c r="ZA12" s="24">
        <v>0</v>
      </c>
      <c r="ZB12" s="24">
        <f t="shared" si="765"/>
        <v>27</v>
      </c>
      <c r="ZC12" s="52">
        <f t="shared" si="82"/>
        <v>0.27480916030534353</v>
      </c>
      <c r="ZD12" s="24">
        <v>20</v>
      </c>
      <c r="ZE12" s="50">
        <f t="shared" si="766"/>
        <v>0.38595137012736397</v>
      </c>
      <c r="ZF12" s="24">
        <v>7</v>
      </c>
      <c r="ZG12" s="50">
        <f t="shared" si="767"/>
        <v>0.15135135135135136</v>
      </c>
      <c r="ZH12" s="24">
        <v>0</v>
      </c>
      <c r="ZI12" s="24">
        <f t="shared" si="768"/>
        <v>27</v>
      </c>
      <c r="ZJ12" s="52">
        <f t="shared" si="83"/>
        <v>0.27531355154481491</v>
      </c>
      <c r="ZK12" s="24">
        <v>20</v>
      </c>
      <c r="ZL12" s="50">
        <f t="shared" si="769"/>
        <v>0.38707180181923745</v>
      </c>
      <c r="ZM12" s="24">
        <v>7</v>
      </c>
      <c r="ZN12" s="50">
        <f t="shared" si="770"/>
        <v>0.15184381778741865</v>
      </c>
      <c r="ZO12" s="24">
        <v>0</v>
      </c>
      <c r="ZP12" s="24">
        <f t="shared" si="771"/>
        <v>27</v>
      </c>
      <c r="ZQ12" s="52">
        <f t="shared" si="84"/>
        <v>0.27615833077631174</v>
      </c>
      <c r="ZR12" s="24">
        <v>20</v>
      </c>
      <c r="ZS12" s="50">
        <f t="shared" si="772"/>
        <v>0.38804811796662786</v>
      </c>
      <c r="ZT12" s="24">
        <v>7</v>
      </c>
      <c r="ZU12" s="50">
        <f t="shared" si="773"/>
        <v>0.15224010439321445</v>
      </c>
      <c r="ZV12" s="24">
        <v>0</v>
      </c>
      <c r="ZW12" s="141">
        <f t="shared" si="774"/>
        <v>27</v>
      </c>
      <c r="ZX12" s="52">
        <f t="shared" si="775"/>
        <v>0.27686628383921247</v>
      </c>
      <c r="ZY12" s="24">
        <v>20</v>
      </c>
      <c r="ZZ12" s="50">
        <f t="shared" si="776"/>
        <v>0.38971161340607952</v>
      </c>
      <c r="AAA12" s="24">
        <v>7</v>
      </c>
      <c r="AAB12" s="50">
        <f t="shared" si="777"/>
        <v>0.15267175572519084</v>
      </c>
      <c r="AAC12" s="24">
        <v>0</v>
      </c>
      <c r="AAD12" s="24">
        <f t="shared" si="778"/>
        <v>27</v>
      </c>
      <c r="AAE12" s="52">
        <f t="shared" si="85"/>
        <v>0.27786353812905218</v>
      </c>
      <c r="AAF12" s="24">
        <v>20</v>
      </c>
      <c r="AAG12" s="50">
        <f t="shared" si="779"/>
        <v>0.39123630672926446</v>
      </c>
      <c r="AAH12" s="24">
        <v>7</v>
      </c>
      <c r="AAI12" s="50">
        <f t="shared" si="780"/>
        <v>0.15313935681470139</v>
      </c>
      <c r="AAJ12" s="24">
        <v>0</v>
      </c>
      <c r="AAK12" s="24">
        <f t="shared" si="781"/>
        <v>27</v>
      </c>
      <c r="AAL12" s="52">
        <f t="shared" si="86"/>
        <v>0.27883920272642776</v>
      </c>
      <c r="AAM12" s="24">
        <v>20</v>
      </c>
      <c r="AAN12" s="50">
        <f t="shared" si="782"/>
        <v>0.39277297721916732</v>
      </c>
      <c r="AAO12" s="24">
        <v>7</v>
      </c>
      <c r="AAP12" s="50">
        <f t="shared" si="783"/>
        <v>0.15347511510633632</v>
      </c>
      <c r="AAQ12" s="24">
        <v>0</v>
      </c>
      <c r="AAR12" s="24">
        <f t="shared" si="784"/>
        <v>27</v>
      </c>
      <c r="AAS12" s="52">
        <f t="shared" si="87"/>
        <v>0.27970579094581999</v>
      </c>
      <c r="AAT12" s="24">
        <v>19</v>
      </c>
      <c r="AAU12" s="50">
        <f t="shared" si="785"/>
        <v>0.37460567823343849</v>
      </c>
      <c r="AAV12" s="24">
        <v>7</v>
      </c>
      <c r="AAW12" s="50">
        <f t="shared" si="786"/>
        <v>0.15404929577464788</v>
      </c>
      <c r="AAX12" s="24">
        <v>0</v>
      </c>
      <c r="AAY12" s="24">
        <f t="shared" si="787"/>
        <v>26</v>
      </c>
      <c r="AAZ12" s="52">
        <f t="shared" si="88"/>
        <v>0.27038269550748756</v>
      </c>
      <c r="ABA12" s="24">
        <v>19</v>
      </c>
      <c r="ABB12" s="50">
        <f t="shared" si="788"/>
        <v>0.37571682815898755</v>
      </c>
      <c r="ABC12" s="24">
        <v>7</v>
      </c>
      <c r="ABD12" s="50">
        <f t="shared" si="789"/>
        <v>0.15428697377121445</v>
      </c>
      <c r="ABE12" s="24">
        <v>0</v>
      </c>
      <c r="ABF12" s="24">
        <f t="shared" si="790"/>
        <v>26</v>
      </c>
      <c r="ABG12" s="52">
        <f t="shared" si="89"/>
        <v>0.27100271002710025</v>
      </c>
      <c r="ABH12" s="24">
        <v>18</v>
      </c>
      <c r="ABI12" s="50">
        <f t="shared" si="791"/>
        <v>0.35756853396901073</v>
      </c>
      <c r="ABJ12" s="24">
        <v>7</v>
      </c>
      <c r="ABK12" s="50">
        <f t="shared" si="792"/>
        <v>0.1545253863134658</v>
      </c>
      <c r="ABL12" s="24">
        <v>0</v>
      </c>
      <c r="ABM12" s="24">
        <f t="shared" si="793"/>
        <v>25</v>
      </c>
      <c r="ABN12" s="52">
        <f t="shared" si="90"/>
        <v>0.26139690506064406</v>
      </c>
      <c r="ABO12" s="24">
        <v>18</v>
      </c>
      <c r="ABP12" s="50">
        <f t="shared" si="794"/>
        <v>0.35885167464114831</v>
      </c>
      <c r="ABQ12" s="24">
        <v>7</v>
      </c>
      <c r="ABR12" s="50">
        <f t="shared" si="795"/>
        <v>0.15493581230633025</v>
      </c>
      <c r="ABS12" s="24">
        <v>0</v>
      </c>
      <c r="ABT12" s="141">
        <f t="shared" si="796"/>
        <v>25</v>
      </c>
      <c r="ABU12" s="52">
        <f t="shared" si="797"/>
        <v>0.2622194252150199</v>
      </c>
      <c r="ABV12" s="24">
        <v>18</v>
      </c>
      <c r="ABW12" s="50">
        <f t="shared" si="798"/>
        <v>0.3602161296778067</v>
      </c>
      <c r="ABX12" s="24">
        <v>7</v>
      </c>
      <c r="ABY12" s="50">
        <f t="shared" si="799"/>
        <v>0.15538290788013318</v>
      </c>
      <c r="ABZ12" s="24">
        <v>0</v>
      </c>
      <c r="ACA12" s="24">
        <f t="shared" si="800"/>
        <v>25</v>
      </c>
      <c r="ACB12" s="52">
        <f t="shared" si="91"/>
        <v>0.26310250473584507</v>
      </c>
      <c r="ACC12" s="24">
        <v>17</v>
      </c>
      <c r="ACD12" s="50">
        <f t="shared" si="801"/>
        <v>0.34232782923882399</v>
      </c>
      <c r="ACE12" s="24">
        <v>7</v>
      </c>
      <c r="ACF12" s="50">
        <f t="shared" si="802"/>
        <v>0.15614543832255187</v>
      </c>
      <c r="ACG12" s="24">
        <v>0</v>
      </c>
      <c r="ACH12" s="24">
        <f t="shared" si="803"/>
        <v>24</v>
      </c>
      <c r="ACI12" s="52">
        <f t="shared" si="92"/>
        <v>0.25399513175997457</v>
      </c>
      <c r="ACJ12" s="24">
        <v>17</v>
      </c>
      <c r="ACK12" s="50">
        <f t="shared" si="804"/>
        <v>0.34385113268608414</v>
      </c>
      <c r="ACL12" s="24">
        <v>7</v>
      </c>
      <c r="ACM12" s="50">
        <f t="shared" si="805"/>
        <v>0.15666965085049239</v>
      </c>
      <c r="ACN12" s="24">
        <v>0</v>
      </c>
      <c r="ACO12" s="24">
        <f t="shared" si="806"/>
        <v>24</v>
      </c>
      <c r="ACP12" s="52">
        <f t="shared" si="93"/>
        <v>0.25499362515937102</v>
      </c>
      <c r="ACQ12" s="24">
        <v>17</v>
      </c>
      <c r="ACR12" s="50">
        <f t="shared" si="807"/>
        <v>0.34461787958645856</v>
      </c>
      <c r="ACS12" s="24">
        <v>7</v>
      </c>
      <c r="ACT12" s="50">
        <f t="shared" si="808"/>
        <v>0.1568803227252353</v>
      </c>
      <c r="ACU12" s="24">
        <v>0</v>
      </c>
      <c r="ACV12" s="24">
        <f t="shared" si="809"/>
        <v>24</v>
      </c>
      <c r="ACW12" s="52">
        <f t="shared" si="94"/>
        <v>0.25545502927088876</v>
      </c>
      <c r="ACX12" s="24">
        <v>17</v>
      </c>
      <c r="ACY12" s="50">
        <f t="shared" si="810"/>
        <v>0.34545824019508231</v>
      </c>
      <c r="ACZ12" s="24">
        <v>7</v>
      </c>
      <c r="ADA12" s="50">
        <f t="shared" si="811"/>
        <v>0.15733872780400091</v>
      </c>
      <c r="ADB12" s="24">
        <v>0</v>
      </c>
      <c r="ADC12" s="24">
        <f t="shared" si="812"/>
        <v>24</v>
      </c>
      <c r="ADD12" s="52">
        <f t="shared" si="95"/>
        <v>0.25613660618996797</v>
      </c>
      <c r="ADE12" s="24">
        <v>17</v>
      </c>
      <c r="ADF12" s="50">
        <f t="shared" si="813"/>
        <v>0.34715131713293856</v>
      </c>
      <c r="ADG12" s="24">
        <v>7</v>
      </c>
      <c r="ADH12" s="50">
        <f t="shared" si="814"/>
        <v>0.15772870662460567</v>
      </c>
      <c r="ADI12" s="24">
        <v>0</v>
      </c>
      <c r="ADJ12" s="24">
        <f t="shared" si="815"/>
        <v>24</v>
      </c>
      <c r="ADK12" s="52">
        <f t="shared" si="96"/>
        <v>0.25709694697375468</v>
      </c>
      <c r="ADL12" s="24">
        <v>17</v>
      </c>
      <c r="ADM12" s="50">
        <f t="shared" si="816"/>
        <v>0.34907597535934287</v>
      </c>
      <c r="ADN12" s="24">
        <v>7</v>
      </c>
      <c r="ADO12" s="50">
        <f t="shared" si="817"/>
        <v>0.15797788309636651</v>
      </c>
      <c r="ADP12" s="24">
        <v>0</v>
      </c>
      <c r="ADQ12" s="141">
        <f t="shared" si="818"/>
        <v>24</v>
      </c>
      <c r="ADR12" s="52">
        <f t="shared" si="819"/>
        <v>0.25803677023975913</v>
      </c>
      <c r="ADS12" s="24">
        <v>17</v>
      </c>
      <c r="ADT12" s="50">
        <f t="shared" si="820"/>
        <v>0.35145751498862932</v>
      </c>
      <c r="ADU12" s="24">
        <v>7</v>
      </c>
      <c r="ADV12" s="50">
        <f t="shared" si="821"/>
        <v>0.15858631626642503</v>
      </c>
      <c r="ADW12" s="24">
        <v>0</v>
      </c>
      <c r="ADX12" s="24">
        <f t="shared" si="822"/>
        <v>24</v>
      </c>
      <c r="ADY12" s="52">
        <f t="shared" si="97"/>
        <v>0.25943141282023569</v>
      </c>
      <c r="ADZ12" s="24">
        <v>17</v>
      </c>
      <c r="AEA12" s="50">
        <f t="shared" si="823"/>
        <v>0.35299003322259137</v>
      </c>
      <c r="AEB12" s="24">
        <v>7</v>
      </c>
      <c r="AEC12" s="50">
        <f t="shared" si="824"/>
        <v>0.15894641235240692</v>
      </c>
      <c r="AED12" s="24">
        <v>0</v>
      </c>
      <c r="AEE12" s="24">
        <f t="shared" si="825"/>
        <v>24</v>
      </c>
      <c r="AEF12" s="52">
        <f t="shared" si="98"/>
        <v>0.26030368763557482</v>
      </c>
      <c r="AEG12" s="24">
        <v>17</v>
      </c>
      <c r="AEH12" s="50">
        <f t="shared" si="826"/>
        <v>0.35446205170975814</v>
      </c>
      <c r="AEI12" s="24">
        <v>7</v>
      </c>
      <c r="AEJ12" s="50">
        <f t="shared" si="827"/>
        <v>0.15912707433507614</v>
      </c>
      <c r="AEK12" s="24">
        <v>0</v>
      </c>
      <c r="AEL12" s="24">
        <f t="shared" si="828"/>
        <v>24</v>
      </c>
      <c r="AEM12" s="52">
        <f t="shared" si="99"/>
        <v>0.26101141924959215</v>
      </c>
      <c r="AEN12" s="24">
        <v>17</v>
      </c>
      <c r="AEO12" s="50">
        <f t="shared" si="829"/>
        <v>0.35549979088247596</v>
      </c>
      <c r="AEP12" s="24">
        <v>7</v>
      </c>
      <c r="AEQ12" s="50">
        <f t="shared" si="830"/>
        <v>0.15959872321021432</v>
      </c>
      <c r="AER12" s="24">
        <v>0</v>
      </c>
      <c r="AES12" s="24">
        <f t="shared" si="831"/>
        <v>24</v>
      </c>
      <c r="AET12" s="52">
        <f t="shared" si="100"/>
        <v>0.26178010471204188</v>
      </c>
      <c r="AEU12" s="24">
        <v>17</v>
      </c>
      <c r="AEV12" s="50">
        <f t="shared" si="832"/>
        <v>0.35617012361198408</v>
      </c>
      <c r="AEW12" s="24">
        <v>7</v>
      </c>
      <c r="AEX12" s="50">
        <f t="shared" si="833"/>
        <v>0.16</v>
      </c>
      <c r="AEY12" s="24">
        <v>0</v>
      </c>
      <c r="AEZ12" s="24">
        <f t="shared" si="834"/>
        <v>24</v>
      </c>
      <c r="AFA12" s="52">
        <f t="shared" si="101"/>
        <v>0.26235242675994752</v>
      </c>
      <c r="AFB12" s="24">
        <v>16</v>
      </c>
      <c r="AFC12" s="50">
        <f t="shared" si="835"/>
        <v>0.33655868742111905</v>
      </c>
      <c r="AFD12" s="24">
        <v>6</v>
      </c>
      <c r="AFE12" s="50">
        <f t="shared" si="836"/>
        <v>0.13770943309616709</v>
      </c>
      <c r="AFF12" s="24">
        <v>0</v>
      </c>
      <c r="AFG12" s="24">
        <f t="shared" si="837"/>
        <v>22</v>
      </c>
      <c r="AFH12" s="52">
        <f t="shared" si="102"/>
        <v>0.2414663593458457</v>
      </c>
      <c r="AFI12" s="24">
        <v>16</v>
      </c>
      <c r="AFJ12" s="50">
        <f t="shared" si="838"/>
        <v>0.33733923676997679</v>
      </c>
      <c r="AFK12" s="24">
        <v>6</v>
      </c>
      <c r="AFL12" s="50">
        <f t="shared" si="839"/>
        <v>0.13796275005748448</v>
      </c>
      <c r="AFM12" s="24">
        <v>0</v>
      </c>
      <c r="AFN12" s="141">
        <f t="shared" si="840"/>
        <v>22</v>
      </c>
      <c r="AFO12" s="52">
        <f t="shared" si="841"/>
        <v>0.24197096348438191</v>
      </c>
      <c r="AFP12" s="24">
        <v>16</v>
      </c>
      <c r="AFQ12" s="50">
        <f t="shared" si="842"/>
        <v>0.33862433862433866</v>
      </c>
      <c r="AFR12" s="24">
        <v>6</v>
      </c>
      <c r="AFS12" s="50">
        <f t="shared" si="843"/>
        <v>0.13840830449826988</v>
      </c>
      <c r="AFT12" s="24">
        <v>0</v>
      </c>
      <c r="AFU12" s="24">
        <f t="shared" si="844"/>
        <v>22</v>
      </c>
      <c r="AFV12" s="52">
        <f t="shared" si="103"/>
        <v>0.24282560706401765</v>
      </c>
      <c r="AFW12" s="24">
        <v>16</v>
      </c>
      <c r="AFX12" s="50">
        <f t="shared" si="845"/>
        <v>0.33970276008492573</v>
      </c>
      <c r="AFY12" s="24">
        <v>6</v>
      </c>
      <c r="AFZ12" s="50">
        <f t="shared" si="846"/>
        <v>0.13876040703052728</v>
      </c>
      <c r="AGA12" s="24">
        <v>0</v>
      </c>
      <c r="AGB12" s="24">
        <f t="shared" si="847"/>
        <v>22</v>
      </c>
      <c r="AGC12" s="52">
        <f t="shared" si="104"/>
        <v>0.24352446313925172</v>
      </c>
      <c r="AGD12" s="24">
        <v>16</v>
      </c>
      <c r="AGE12" s="50">
        <f t="shared" si="848"/>
        <v>0.34093330492222457</v>
      </c>
      <c r="AGF12" s="24">
        <v>6</v>
      </c>
      <c r="AGG12" s="50">
        <f t="shared" si="849"/>
        <v>0.13908205841446453</v>
      </c>
      <c r="AGH12" s="24">
        <v>0</v>
      </c>
      <c r="AGI12" s="24">
        <f t="shared" si="850"/>
        <v>22</v>
      </c>
      <c r="AGJ12" s="52">
        <f t="shared" si="105"/>
        <v>0.24425446874653048</v>
      </c>
      <c r="AGK12" s="24">
        <v>16</v>
      </c>
      <c r="AGL12" s="50">
        <f t="shared" si="851"/>
        <v>0.34093330492222457</v>
      </c>
      <c r="AGM12" s="24">
        <v>6</v>
      </c>
      <c r="AGN12" s="50">
        <f t="shared" si="852"/>
        <v>0.1392434439545138</v>
      </c>
      <c r="AGO12" s="24">
        <v>0</v>
      </c>
      <c r="AGP12" s="24">
        <f t="shared" si="853"/>
        <v>22</v>
      </c>
      <c r="AGQ12" s="52">
        <f t="shared" si="106"/>
        <v>0.24439013552543881</v>
      </c>
      <c r="AGR12" s="24">
        <v>16</v>
      </c>
      <c r="AGS12" s="50">
        <f t="shared" si="854"/>
        <v>0.34261241970021411</v>
      </c>
      <c r="AGT12" s="24">
        <v>6</v>
      </c>
      <c r="AGU12" s="50">
        <f t="shared" si="855"/>
        <v>0.13956734124214934</v>
      </c>
      <c r="AGV12" s="24">
        <v>0</v>
      </c>
      <c r="AGW12" s="24">
        <f t="shared" si="856"/>
        <v>22</v>
      </c>
      <c r="AGX12" s="52">
        <f t="shared" si="107"/>
        <v>0.24528932991414876</v>
      </c>
      <c r="AGY12" s="24">
        <v>16</v>
      </c>
      <c r="AGZ12" s="50">
        <f t="shared" si="857"/>
        <v>0.3436426116838488</v>
      </c>
      <c r="AHA12" s="24">
        <v>6</v>
      </c>
      <c r="AHB12" s="50">
        <f t="shared" si="858"/>
        <v>0.13986013986013987</v>
      </c>
      <c r="AHC12" s="24">
        <v>0</v>
      </c>
      <c r="AHD12" s="24">
        <f t="shared" si="859"/>
        <v>22</v>
      </c>
      <c r="AHE12" s="52">
        <f t="shared" si="108"/>
        <v>0.24591996422982337</v>
      </c>
      <c r="AHF12" s="24">
        <v>15</v>
      </c>
      <c r="AHG12" s="50">
        <f t="shared" si="860"/>
        <v>0.3227194492254733</v>
      </c>
      <c r="AHH12" s="24">
        <v>5</v>
      </c>
      <c r="AHI12" s="50">
        <f t="shared" si="861"/>
        <v>0.1167406023815083</v>
      </c>
      <c r="AHJ12" s="24">
        <v>0</v>
      </c>
      <c r="AHK12" s="141">
        <f t="shared" si="862"/>
        <v>20</v>
      </c>
      <c r="AHL12" s="52">
        <f t="shared" si="863"/>
        <v>0.22393908856790951</v>
      </c>
      <c r="AHM12" s="24">
        <v>15</v>
      </c>
      <c r="AHN12" s="50">
        <f t="shared" si="864"/>
        <v>0.32390412437918376</v>
      </c>
      <c r="AHO12" s="24">
        <v>5</v>
      </c>
      <c r="AHP12" s="50">
        <f t="shared" si="865"/>
        <v>0.11704119850187267</v>
      </c>
      <c r="AHQ12" s="24">
        <v>0</v>
      </c>
      <c r="AHR12" s="24">
        <f t="shared" si="866"/>
        <v>20</v>
      </c>
      <c r="AHS12" s="52">
        <f t="shared" si="109"/>
        <v>0.2246433786364147</v>
      </c>
      <c r="AHT12" s="24">
        <v>15</v>
      </c>
      <c r="AHU12" s="50">
        <f t="shared" si="867"/>
        <v>0.32530904359141183</v>
      </c>
      <c r="AHV12" s="24">
        <v>5</v>
      </c>
      <c r="AHW12" s="50">
        <f t="shared" si="868"/>
        <v>0.11742602160638797</v>
      </c>
      <c r="AHX12" s="24">
        <v>0</v>
      </c>
      <c r="AHY12" s="24">
        <f t="shared" si="869"/>
        <v>20</v>
      </c>
      <c r="AHZ12" s="52">
        <f t="shared" si="110"/>
        <v>0.22550456646747097</v>
      </c>
      <c r="AIA12" s="24">
        <v>15</v>
      </c>
      <c r="AIB12" s="50">
        <f t="shared" si="870"/>
        <v>0.32658393207054215</v>
      </c>
      <c r="AIC12" s="24">
        <v>5</v>
      </c>
      <c r="AID12" s="50">
        <f t="shared" si="871"/>
        <v>0.11784115012962526</v>
      </c>
      <c r="AIE12" s="24">
        <v>0</v>
      </c>
      <c r="AIF12" s="24">
        <f t="shared" si="872"/>
        <v>20</v>
      </c>
      <c r="AIG12" s="52">
        <f t="shared" si="111"/>
        <v>0.22634676324128564</v>
      </c>
      <c r="AIH12" s="24">
        <v>15</v>
      </c>
      <c r="AII12" s="50">
        <f t="shared" si="873"/>
        <v>0.32729653065677505</v>
      </c>
      <c r="AIJ12" s="24">
        <v>5</v>
      </c>
      <c r="AIK12" s="50">
        <f t="shared" si="874"/>
        <v>0.11803588290840415</v>
      </c>
      <c r="AIL12" s="24">
        <v>0</v>
      </c>
      <c r="AIM12" s="24">
        <f t="shared" si="875"/>
        <v>20</v>
      </c>
      <c r="AIN12" s="52">
        <f t="shared" si="112"/>
        <v>0.22678308198208411</v>
      </c>
      <c r="AIO12" s="24">
        <v>15</v>
      </c>
      <c r="AIP12" s="50">
        <f t="shared" si="876"/>
        <v>0.32801224579050953</v>
      </c>
      <c r="AIQ12" s="24">
        <v>5</v>
      </c>
      <c r="AIR12" s="50">
        <f t="shared" si="877"/>
        <v>0.11825922421948912</v>
      </c>
      <c r="AIS12" s="24">
        <v>0</v>
      </c>
      <c r="AIT12" s="24">
        <f t="shared" si="878"/>
        <v>20</v>
      </c>
      <c r="AIU12" s="52">
        <f t="shared" si="113"/>
        <v>0.22724690376093626</v>
      </c>
      <c r="AIV12" s="24">
        <v>15</v>
      </c>
      <c r="AIW12" s="50">
        <f t="shared" si="879"/>
        <v>0.32844317932997591</v>
      </c>
      <c r="AIX12" s="24">
        <v>5</v>
      </c>
      <c r="AIY12" s="50">
        <f t="shared" si="880"/>
        <v>0.11842728564661299</v>
      </c>
      <c r="AIZ12" s="24">
        <v>0</v>
      </c>
      <c r="AJA12" s="24">
        <f t="shared" si="881"/>
        <v>20</v>
      </c>
      <c r="AJB12" s="52">
        <f t="shared" si="114"/>
        <v>0.22755717373990214</v>
      </c>
      <c r="AJC12" s="24">
        <v>14</v>
      </c>
      <c r="AJD12" s="50">
        <f t="shared" si="882"/>
        <v>0.30796304443466782</v>
      </c>
      <c r="AJE12" s="24">
        <v>5</v>
      </c>
      <c r="AJF12" s="50">
        <f t="shared" si="883"/>
        <v>0.11893434823977164</v>
      </c>
      <c r="AJG12" s="24">
        <v>0</v>
      </c>
      <c r="AJH12" s="141">
        <f t="shared" si="884"/>
        <v>19</v>
      </c>
      <c r="AJI12" s="52">
        <f t="shared" si="885"/>
        <v>0.21714285714285717</v>
      </c>
      <c r="AJJ12" s="24">
        <v>14</v>
      </c>
      <c r="AJK12" s="50">
        <f t="shared" si="886"/>
        <v>0.30946065428824049</v>
      </c>
      <c r="AJL12" s="24">
        <v>5</v>
      </c>
      <c r="AJM12" s="50">
        <f t="shared" si="887"/>
        <v>0.11930326890956812</v>
      </c>
      <c r="AJN12" s="24">
        <v>0</v>
      </c>
      <c r="AJO12" s="24">
        <f t="shared" si="888"/>
        <v>19</v>
      </c>
      <c r="AJP12" s="52">
        <f t="shared" si="115"/>
        <v>0.21801491681009752</v>
      </c>
      <c r="AJQ12" s="24">
        <v>14</v>
      </c>
      <c r="AJR12" s="50">
        <f t="shared" si="889"/>
        <v>0.31007751937984496</v>
      </c>
      <c r="AJS12" s="24">
        <v>4</v>
      </c>
      <c r="AJT12" s="50">
        <f t="shared" si="890"/>
        <v>9.5716678631251495E-2</v>
      </c>
      <c r="AJU12" s="24">
        <v>0</v>
      </c>
      <c r="AJV12" s="24">
        <f t="shared" si="891"/>
        <v>18</v>
      </c>
      <c r="AJW12" s="52">
        <f t="shared" si="116"/>
        <v>0.20703933747412009</v>
      </c>
      <c r="AJX12" s="24">
        <v>14</v>
      </c>
      <c r="AJY12" s="50">
        <f t="shared" si="892"/>
        <v>0.31104199066874028</v>
      </c>
      <c r="AJZ12" s="24">
        <v>4</v>
      </c>
      <c r="AKA12" s="50">
        <f t="shared" si="893"/>
        <v>9.5946270088750299E-2</v>
      </c>
      <c r="AKB12" s="24">
        <v>0</v>
      </c>
      <c r="AKC12" s="24">
        <f t="shared" si="894"/>
        <v>18</v>
      </c>
      <c r="AKD12" s="52">
        <f t="shared" si="117"/>
        <v>0.20761245674740486</v>
      </c>
      <c r="AKE12" s="24">
        <v>14</v>
      </c>
      <c r="AKF12" s="50">
        <f t="shared" si="895"/>
        <v>0.31180400890868598</v>
      </c>
      <c r="AKG12" s="24">
        <v>4</v>
      </c>
      <c r="AKH12" s="50">
        <f t="shared" si="896"/>
        <v>9.6061479346781942E-2</v>
      </c>
      <c r="AKI12" s="24">
        <v>0</v>
      </c>
      <c r="AKJ12" s="24">
        <f t="shared" si="897"/>
        <v>18</v>
      </c>
      <c r="AKK12" s="52">
        <f t="shared" si="118"/>
        <v>0.20799630228795934</v>
      </c>
      <c r="AKL12" s="24">
        <v>14</v>
      </c>
      <c r="AKM12" s="50">
        <f t="shared" si="898"/>
        <v>0.31256977003795489</v>
      </c>
      <c r="AKN12" s="24">
        <v>4</v>
      </c>
      <c r="AKO12" s="50">
        <f t="shared" si="899"/>
        <v>9.6176965616734791E-2</v>
      </c>
      <c r="AKP12" s="24">
        <v>0</v>
      </c>
      <c r="AKQ12" s="24">
        <f t="shared" si="900"/>
        <v>18</v>
      </c>
      <c r="AKR12" s="52">
        <f t="shared" si="119"/>
        <v>0.20838156980782591</v>
      </c>
      <c r="AKS12" s="24">
        <v>14</v>
      </c>
      <c r="AKT12" s="50">
        <f t="shared" si="901"/>
        <v>0.31326918773774892</v>
      </c>
      <c r="AKU12" s="24">
        <v>4</v>
      </c>
      <c r="AKV12" s="50">
        <f t="shared" si="902"/>
        <v>9.6408773198361053E-2</v>
      </c>
      <c r="AKW12" s="24">
        <v>0</v>
      </c>
      <c r="AKX12" s="24">
        <f t="shared" si="903"/>
        <v>18</v>
      </c>
      <c r="AKY12" s="52">
        <f t="shared" si="120"/>
        <v>0.20886516593177071</v>
      </c>
      <c r="AKZ12" s="24">
        <v>14</v>
      </c>
      <c r="ALA12" s="50">
        <f t="shared" si="904"/>
        <v>0.31411263181512228</v>
      </c>
      <c r="ALB12" s="24">
        <v>4</v>
      </c>
      <c r="ALC12" s="50">
        <f t="shared" si="905"/>
        <v>9.6618357487922704E-2</v>
      </c>
      <c r="ALD12" s="24">
        <v>0</v>
      </c>
      <c r="ALE12" s="141">
        <f t="shared" si="906"/>
        <v>18</v>
      </c>
      <c r="ALF12" s="52">
        <f t="shared" si="907"/>
        <v>0.20937536349889496</v>
      </c>
      <c r="ALG12" s="24">
        <v>14</v>
      </c>
      <c r="ALH12" s="50">
        <f t="shared" si="908"/>
        <v>0.31446540880503149</v>
      </c>
      <c r="ALI12" s="24">
        <v>4</v>
      </c>
      <c r="ALJ12" s="50">
        <f t="shared" si="909"/>
        <v>9.6805421103581799E-2</v>
      </c>
      <c r="ALK12" s="24">
        <v>0</v>
      </c>
      <c r="ALL12" s="24">
        <f t="shared" si="910"/>
        <v>18</v>
      </c>
      <c r="ALM12" s="52">
        <f t="shared" si="121"/>
        <v>0.2096924510717614</v>
      </c>
      <c r="ALN12" s="24">
        <v>14</v>
      </c>
      <c r="ALO12" s="50">
        <f t="shared" si="911"/>
        <v>0.31552851025467654</v>
      </c>
      <c r="ALP12" s="24">
        <v>4</v>
      </c>
      <c r="ALQ12" s="50">
        <f t="shared" si="912"/>
        <v>9.696969696969697E-2</v>
      </c>
      <c r="ALR12" s="24">
        <v>0</v>
      </c>
      <c r="ALS12" s="24">
        <f t="shared" si="913"/>
        <v>18</v>
      </c>
      <c r="ALT12" s="52">
        <f t="shared" si="122"/>
        <v>0.21023125437981782</v>
      </c>
      <c r="ALU12" s="24">
        <v>14</v>
      </c>
      <c r="ALV12" s="50">
        <f t="shared" si="914"/>
        <v>0.31645569620253167</v>
      </c>
      <c r="ALW12" s="24">
        <v>4</v>
      </c>
      <c r="ALX12" s="50">
        <f t="shared" si="915"/>
        <v>9.7205346294046174E-2</v>
      </c>
      <c r="ALY12" s="24">
        <v>0</v>
      </c>
      <c r="ALZ12" s="24">
        <f t="shared" si="916"/>
        <v>18</v>
      </c>
      <c r="AMA12" s="52">
        <f t="shared" si="123"/>
        <v>0.21079751727368545</v>
      </c>
      <c r="AMB12" s="24">
        <v>14</v>
      </c>
      <c r="AMC12" s="50">
        <f t="shared" si="917"/>
        <v>0.31674208144796379</v>
      </c>
      <c r="AMD12" s="24">
        <v>4</v>
      </c>
      <c r="AME12" s="50">
        <f t="shared" si="918"/>
        <v>9.7323600973236016E-2</v>
      </c>
      <c r="AMF12" s="24">
        <v>0</v>
      </c>
      <c r="AMG12" s="24">
        <f t="shared" si="919"/>
        <v>18</v>
      </c>
      <c r="AMH12" s="52">
        <f t="shared" si="124"/>
        <v>0.21101992966002345</v>
      </c>
      <c r="AMI12" s="24">
        <v>14</v>
      </c>
      <c r="AMJ12" s="50">
        <f t="shared" si="920"/>
        <v>0.31738834731353438</v>
      </c>
      <c r="AMK12" s="24">
        <v>4</v>
      </c>
      <c r="AML12" s="50">
        <f t="shared" si="921"/>
        <v>9.7394691989286589E-2</v>
      </c>
      <c r="AMM12" s="24">
        <v>0</v>
      </c>
      <c r="AMN12" s="24">
        <f t="shared" si="922"/>
        <v>18</v>
      </c>
      <c r="AMO12" s="52">
        <f t="shared" si="125"/>
        <v>0.21131721061281991</v>
      </c>
      <c r="AMP12" s="24">
        <v>14</v>
      </c>
      <c r="AMQ12" s="50">
        <f t="shared" si="923"/>
        <v>0.31832651205093221</v>
      </c>
      <c r="AMR12" s="24">
        <v>4</v>
      </c>
      <c r="AMS12" s="50">
        <f t="shared" si="924"/>
        <v>9.768009768009768E-2</v>
      </c>
      <c r="AMT12" s="24">
        <v>0</v>
      </c>
      <c r="AMU12" s="24">
        <f t="shared" si="925"/>
        <v>18</v>
      </c>
      <c r="AMV12" s="52">
        <f t="shared" si="126"/>
        <v>0.21193924408336279</v>
      </c>
      <c r="AMW12" s="24">
        <v>13</v>
      </c>
      <c r="AMX12" s="50">
        <f t="shared" si="926"/>
        <v>0.29633006610439938</v>
      </c>
      <c r="AMY12" s="24">
        <v>4</v>
      </c>
      <c r="AMZ12" s="50">
        <f t="shared" si="927"/>
        <v>9.7895252080274109E-2</v>
      </c>
      <c r="ANA12" s="24">
        <v>0</v>
      </c>
      <c r="ANB12" s="141">
        <f t="shared" si="928"/>
        <v>17</v>
      </c>
      <c r="ANC12" s="52">
        <f t="shared" si="929"/>
        <v>0.20063731854124867</v>
      </c>
      <c r="AND12" s="24">
        <v>13</v>
      </c>
      <c r="ANE12" s="50">
        <f t="shared" si="930"/>
        <v>0.29693924166285973</v>
      </c>
      <c r="ANF12" s="24">
        <v>4</v>
      </c>
      <c r="ANG12" s="50">
        <f t="shared" si="931"/>
        <v>9.8087297694948505E-2</v>
      </c>
      <c r="ANH12" s="24">
        <v>0</v>
      </c>
      <c r="ANI12" s="24">
        <f t="shared" si="932"/>
        <v>17</v>
      </c>
      <c r="ANJ12" s="52">
        <f t="shared" si="127"/>
        <v>0.20104068117313151</v>
      </c>
      <c r="ANK12" s="24">
        <v>13</v>
      </c>
      <c r="ANL12" s="50">
        <f t="shared" si="933"/>
        <v>0.29721079103795151</v>
      </c>
      <c r="ANM12" s="24">
        <v>4</v>
      </c>
      <c r="ANN12" s="50">
        <f t="shared" si="934"/>
        <v>9.8280098280098274E-2</v>
      </c>
      <c r="ANO12" s="24">
        <v>0</v>
      </c>
      <c r="ANP12" s="24">
        <f t="shared" si="935"/>
        <v>17</v>
      </c>
      <c r="ANQ12" s="52">
        <f t="shared" si="128"/>
        <v>0.20132638559924204</v>
      </c>
      <c r="ANR12" s="24">
        <v>13</v>
      </c>
      <c r="ANS12" s="50">
        <f t="shared" si="936"/>
        <v>0.29796011918404769</v>
      </c>
      <c r="ANT12" s="24">
        <v>4</v>
      </c>
      <c r="ANU12" s="50">
        <f t="shared" si="937"/>
        <v>9.8643649815043158E-2</v>
      </c>
      <c r="ANV12" s="24">
        <v>0</v>
      </c>
      <c r="ANW12" s="24">
        <f t="shared" si="938"/>
        <v>17</v>
      </c>
      <c r="ANX12" s="52">
        <f t="shared" si="129"/>
        <v>0.20194820622475648</v>
      </c>
      <c r="ANY12" s="24">
        <v>13</v>
      </c>
      <c r="ANZ12" s="50">
        <f t="shared" si="939"/>
        <v>0.29891929179121635</v>
      </c>
      <c r="AOA12" s="24">
        <v>4</v>
      </c>
      <c r="AOB12" s="50">
        <f t="shared" si="940"/>
        <v>9.8814229249011856E-2</v>
      </c>
      <c r="AOC12" s="24">
        <v>0</v>
      </c>
      <c r="AOD12" s="24">
        <f t="shared" si="941"/>
        <v>17</v>
      </c>
      <c r="AOE12" s="52">
        <f t="shared" si="130"/>
        <v>0.20245325711563653</v>
      </c>
      <c r="AOF12" s="24">
        <v>13</v>
      </c>
      <c r="AOG12" s="50">
        <f t="shared" si="942"/>
        <v>0.29974636845745906</v>
      </c>
      <c r="AOH12" s="24">
        <v>4</v>
      </c>
      <c r="AOI12" s="50">
        <f t="shared" si="943"/>
        <v>9.8985399653551104E-2</v>
      </c>
      <c r="AOJ12" s="24">
        <v>0</v>
      </c>
      <c r="AOK12" s="24">
        <f t="shared" si="944"/>
        <v>17</v>
      </c>
      <c r="AOL12" s="52">
        <f t="shared" si="131"/>
        <v>0.20291238959178801</v>
      </c>
      <c r="AOM12" s="24">
        <v>13</v>
      </c>
      <c r="AON12" s="50">
        <f t="shared" si="945"/>
        <v>0.30023094688221713</v>
      </c>
      <c r="AOO12" s="24">
        <v>3</v>
      </c>
      <c r="AOP12" s="50">
        <f t="shared" si="946"/>
        <v>7.4460163812360383E-2</v>
      </c>
      <c r="AOQ12" s="24">
        <v>0</v>
      </c>
      <c r="AOR12" s="24">
        <f t="shared" si="947"/>
        <v>16</v>
      </c>
      <c r="AOS12" s="52">
        <f t="shared" si="132"/>
        <v>0.19141045579614788</v>
      </c>
      <c r="AOT12" s="24">
        <v>13</v>
      </c>
      <c r="AOU12" s="50">
        <f t="shared" si="948"/>
        <v>0.30106530801296894</v>
      </c>
      <c r="AOV12" s="24">
        <v>3</v>
      </c>
      <c r="AOW12" s="50">
        <f t="shared" si="949"/>
        <v>7.4645434187608856E-2</v>
      </c>
      <c r="AOX12" s="24">
        <v>0</v>
      </c>
      <c r="AOY12" s="141">
        <f t="shared" si="950"/>
        <v>16</v>
      </c>
      <c r="AOZ12" s="52">
        <f t="shared" si="951"/>
        <v>0.19191555715485187</v>
      </c>
      <c r="APA12" s="24">
        <v>13</v>
      </c>
      <c r="APB12" s="50">
        <f t="shared" si="952"/>
        <v>0.3017641597028784</v>
      </c>
      <c r="APC12" s="24">
        <v>3</v>
      </c>
      <c r="APD12" s="50">
        <f t="shared" si="953"/>
        <v>7.4794315632011971E-2</v>
      </c>
      <c r="APE12" s="24">
        <v>0</v>
      </c>
      <c r="APF12" s="24">
        <f t="shared" si="954"/>
        <v>16</v>
      </c>
      <c r="APG12" s="52">
        <f t="shared" si="133"/>
        <v>0.19233080899146532</v>
      </c>
      <c r="APH12" s="24">
        <v>13</v>
      </c>
      <c r="API12" s="50">
        <f t="shared" si="955"/>
        <v>0.30288909599254427</v>
      </c>
      <c r="APJ12" s="24">
        <v>3</v>
      </c>
      <c r="APK12" s="50">
        <f t="shared" si="956"/>
        <v>7.5018754688672168E-2</v>
      </c>
      <c r="APL12" s="24">
        <v>0</v>
      </c>
      <c r="APM12" s="24">
        <f t="shared" si="957"/>
        <v>16</v>
      </c>
      <c r="APN12" s="52">
        <f t="shared" si="134"/>
        <v>0.19298034012784948</v>
      </c>
      <c r="APO12" s="24">
        <v>12</v>
      </c>
      <c r="APP12" s="50">
        <f t="shared" si="958"/>
        <v>0.2807017543859649</v>
      </c>
      <c r="APQ12" s="24">
        <v>3</v>
      </c>
      <c r="APR12" s="50">
        <f t="shared" si="959"/>
        <v>7.5301204819277115E-2</v>
      </c>
      <c r="APS12" s="24">
        <v>0</v>
      </c>
      <c r="APT12" s="24">
        <f t="shared" si="960"/>
        <v>15</v>
      </c>
      <c r="APU12" s="52">
        <f t="shared" si="135"/>
        <v>0.18162005085361424</v>
      </c>
      <c r="APV12" s="24">
        <v>12</v>
      </c>
      <c r="APW12" s="50">
        <f t="shared" si="961"/>
        <v>0.28096464528213533</v>
      </c>
      <c r="APX12" s="24">
        <v>3</v>
      </c>
      <c r="APY12" s="50">
        <f t="shared" si="962"/>
        <v>7.5433744028161928E-2</v>
      </c>
      <c r="APZ12" s="24">
        <v>0</v>
      </c>
      <c r="AQA12" s="24">
        <f t="shared" si="963"/>
        <v>15</v>
      </c>
      <c r="AQB12" s="52">
        <f t="shared" si="136"/>
        <v>0.18186226964112512</v>
      </c>
      <c r="AQC12" s="24">
        <v>12</v>
      </c>
      <c r="AQD12" s="50">
        <f t="shared" si="964"/>
        <v>0.2813599062133646</v>
      </c>
      <c r="AQE12" s="24">
        <v>3</v>
      </c>
      <c r="AQF12" s="50">
        <f t="shared" si="965"/>
        <v>7.5547720977083857E-2</v>
      </c>
      <c r="AQG12" s="24">
        <v>0</v>
      </c>
      <c r="AQH12" s="24">
        <f t="shared" si="966"/>
        <v>15</v>
      </c>
      <c r="AQI12" s="52">
        <f t="shared" si="137"/>
        <v>0.1821272462360369</v>
      </c>
      <c r="AQJ12" s="24">
        <v>12</v>
      </c>
      <c r="AQK12" s="50">
        <f t="shared" si="967"/>
        <v>0.28235294117647058</v>
      </c>
      <c r="AQL12" s="24">
        <v>3</v>
      </c>
      <c r="AQM12" s="50">
        <f t="shared" si="968"/>
        <v>7.5700227100681305E-2</v>
      </c>
      <c r="AQN12" s="24">
        <v>0</v>
      </c>
      <c r="AQO12" s="24">
        <f t="shared" si="969"/>
        <v>15</v>
      </c>
      <c r="AQP12" s="52">
        <f t="shared" si="138"/>
        <v>0.1826372823572385</v>
      </c>
      <c r="AQQ12" s="24">
        <v>12</v>
      </c>
      <c r="AQR12" s="50">
        <f t="shared" si="970"/>
        <v>0.28321925890960586</v>
      </c>
      <c r="AQS12" s="24">
        <v>3</v>
      </c>
      <c r="AQT12" s="50">
        <f t="shared" si="971"/>
        <v>7.5949367088607597E-2</v>
      </c>
      <c r="AQU12" s="24">
        <v>0</v>
      </c>
      <c r="AQV12" s="141">
        <f t="shared" si="972"/>
        <v>15</v>
      </c>
      <c r="AQW12" s="52">
        <f t="shared" si="973"/>
        <v>0.18321729571271528</v>
      </c>
      <c r="AQX12" s="24">
        <v>12</v>
      </c>
      <c r="AQY12" s="50">
        <f t="shared" si="974"/>
        <v>0.28388928317955997</v>
      </c>
      <c r="AQZ12" s="24">
        <v>3</v>
      </c>
      <c r="ARA12" s="50">
        <f t="shared" si="975"/>
        <v>7.6084199847831602E-2</v>
      </c>
      <c r="ARB12" s="24">
        <v>0</v>
      </c>
      <c r="ARC12" s="24">
        <f t="shared" si="976"/>
        <v>15</v>
      </c>
      <c r="ARD12" s="52">
        <f t="shared" si="139"/>
        <v>0.18359853121175032</v>
      </c>
      <c r="ARE12" s="24">
        <v>12</v>
      </c>
      <c r="ARF12" s="50">
        <f t="shared" si="977"/>
        <v>0.28496794110662554</v>
      </c>
      <c r="ARG12" s="24">
        <v>3</v>
      </c>
      <c r="ARH12" s="50">
        <f t="shared" si="978"/>
        <v>7.6530612244897961E-2</v>
      </c>
      <c r="ARI12" s="24">
        <v>0</v>
      </c>
      <c r="ARJ12" s="24">
        <f t="shared" si="979"/>
        <v>15</v>
      </c>
      <c r="ARK12" s="52">
        <f t="shared" si="140"/>
        <v>0.18447915385561431</v>
      </c>
      <c r="ARL12" s="24">
        <v>12</v>
      </c>
      <c r="ARM12" s="50">
        <f t="shared" si="980"/>
        <v>0.2859866539561487</v>
      </c>
      <c r="ARN12" s="24">
        <v>3</v>
      </c>
      <c r="ARO12" s="50">
        <f t="shared" si="981"/>
        <v>7.6765609007164781E-2</v>
      </c>
      <c r="ARP12" s="24">
        <v>0</v>
      </c>
      <c r="ARQ12" s="24">
        <f t="shared" si="982"/>
        <v>15</v>
      </c>
      <c r="ARR12" s="52">
        <f t="shared" si="141"/>
        <v>0.18509378084896347</v>
      </c>
      <c r="ARS12" s="24">
        <v>12</v>
      </c>
      <c r="ART12" s="50">
        <f t="shared" si="983"/>
        <v>0.2866698518872432</v>
      </c>
      <c r="ARU12" s="24">
        <v>3</v>
      </c>
      <c r="ARV12" s="50">
        <f t="shared" si="984"/>
        <v>7.6844262295081969E-2</v>
      </c>
      <c r="ARW12" s="24">
        <v>0</v>
      </c>
      <c r="ARX12" s="24">
        <f t="shared" si="985"/>
        <v>15</v>
      </c>
      <c r="ARY12" s="52">
        <f t="shared" si="142"/>
        <v>0.18541409147095181</v>
      </c>
      <c r="ARZ12" s="24">
        <v>12</v>
      </c>
      <c r="ASA12" s="50">
        <f t="shared" si="986"/>
        <v>0.2866698518872432</v>
      </c>
      <c r="ASB12" s="24">
        <v>3</v>
      </c>
      <c r="ASC12" s="50">
        <f t="shared" si="987"/>
        <v>7.6844262295081969E-2</v>
      </c>
      <c r="ASD12" s="24">
        <v>0</v>
      </c>
      <c r="ASE12" s="24">
        <f t="shared" si="988"/>
        <v>15</v>
      </c>
      <c r="ASF12" s="52">
        <f t="shared" si="143"/>
        <v>0.18541409147095181</v>
      </c>
      <c r="ASG12" s="24">
        <v>12</v>
      </c>
      <c r="ASH12" s="50">
        <f t="shared" si="989"/>
        <v>0.28804608737397985</v>
      </c>
      <c r="ASI12" s="24">
        <v>3</v>
      </c>
      <c r="ASJ12" s="50">
        <f t="shared" si="990"/>
        <v>7.7120822622107968E-2</v>
      </c>
      <c r="ASK12" s="24">
        <v>0</v>
      </c>
      <c r="ASL12" s="24">
        <f t="shared" si="991"/>
        <v>15</v>
      </c>
      <c r="ASM12" s="52">
        <f t="shared" si="144"/>
        <v>0.18619662363455811</v>
      </c>
      <c r="ASN12" s="24">
        <v>12</v>
      </c>
      <c r="ASO12" s="50">
        <f t="shared" si="992"/>
        <v>0.28901734104046239</v>
      </c>
      <c r="ASP12" s="24">
        <v>3</v>
      </c>
      <c r="ASQ12" s="50">
        <f t="shared" si="993"/>
        <v>7.7619663648124185E-2</v>
      </c>
      <c r="ASR12" s="24">
        <v>0</v>
      </c>
      <c r="ASS12" s="141">
        <f t="shared" si="994"/>
        <v>15</v>
      </c>
      <c r="AST12" s="52">
        <f t="shared" si="995"/>
        <v>0.18710240738430836</v>
      </c>
      <c r="ASU12" s="24">
        <v>12</v>
      </c>
      <c r="ASV12" s="50">
        <f t="shared" si="996"/>
        <v>0.29013539651837528</v>
      </c>
      <c r="ASW12" s="24">
        <v>3</v>
      </c>
      <c r="ASX12" s="50">
        <f t="shared" si="997"/>
        <v>7.792207792207792E-2</v>
      </c>
      <c r="ASY12" s="24">
        <v>0</v>
      </c>
      <c r="ASZ12" s="24">
        <f t="shared" si="998"/>
        <v>15</v>
      </c>
      <c r="ATA12" s="52">
        <f t="shared" si="145"/>
        <v>0.18782870022539444</v>
      </c>
      <c r="ATB12" s="24">
        <v>12</v>
      </c>
      <c r="ATC12" s="50">
        <f t="shared" si="999"/>
        <v>0.29147437454457131</v>
      </c>
      <c r="ATD12" s="24">
        <v>3</v>
      </c>
      <c r="ATE12" s="50">
        <f t="shared" si="1000"/>
        <v>7.8390384112882155E-2</v>
      </c>
      <c r="ATF12" s="24">
        <v>0</v>
      </c>
      <c r="ATG12" s="24">
        <f t="shared" si="1001"/>
        <v>15</v>
      </c>
      <c r="ATH12" s="52">
        <f t="shared" si="146"/>
        <v>0.18882175226586104</v>
      </c>
      <c r="ATI12" s="24">
        <v>12</v>
      </c>
      <c r="ATJ12" s="50">
        <f t="shared" si="1002"/>
        <v>0.29268292682926828</v>
      </c>
      <c r="ATK12" s="24">
        <v>3</v>
      </c>
      <c r="ATL12" s="50">
        <f t="shared" si="1003"/>
        <v>7.8781512605042014E-2</v>
      </c>
      <c r="ATM12" s="24">
        <v>0</v>
      </c>
      <c r="ATN12" s="24">
        <f t="shared" si="1004"/>
        <v>15</v>
      </c>
      <c r="ATO12" s="52">
        <f t="shared" si="147"/>
        <v>0.18968133535660092</v>
      </c>
      <c r="ATP12" s="24">
        <v>12</v>
      </c>
      <c r="ATQ12" s="50">
        <f t="shared" si="1005"/>
        <v>0.29339853300733498</v>
      </c>
      <c r="ATR12" s="24">
        <v>3</v>
      </c>
      <c r="ATS12" s="50">
        <f t="shared" si="1006"/>
        <v>7.900974453515934E-2</v>
      </c>
      <c r="ATT12" s="24">
        <v>0</v>
      </c>
      <c r="ATU12" s="24">
        <f t="shared" si="1007"/>
        <v>15</v>
      </c>
      <c r="ATV12" s="52">
        <f t="shared" si="148"/>
        <v>0.1901863826550019</v>
      </c>
      <c r="ATW12" s="24">
        <v>12</v>
      </c>
      <c r="ATX12" s="50">
        <f t="shared" si="1008"/>
        <v>0.29440628066732089</v>
      </c>
      <c r="ATY12" s="24">
        <v>3</v>
      </c>
      <c r="ATZ12" s="50">
        <f t="shared" si="1009"/>
        <v>7.9218378663850009E-2</v>
      </c>
      <c r="AUA12" s="24">
        <v>0</v>
      </c>
      <c r="AUB12" s="24">
        <f t="shared" si="1010"/>
        <v>15</v>
      </c>
      <c r="AUC12" s="52">
        <f t="shared" si="149"/>
        <v>0.19076688286913393</v>
      </c>
      <c r="AUD12" s="24">
        <v>12</v>
      </c>
      <c r="AUE12" s="50">
        <f t="shared" si="1011"/>
        <v>0.29542097488921715</v>
      </c>
      <c r="AUF12" s="24">
        <v>3</v>
      </c>
      <c r="AUG12" s="50">
        <f t="shared" si="1012"/>
        <v>7.9428117553613981E-2</v>
      </c>
      <c r="AUH12" s="24">
        <v>0</v>
      </c>
      <c r="AUI12" s="24">
        <f t="shared" si="1013"/>
        <v>15</v>
      </c>
      <c r="AUJ12" s="52">
        <f t="shared" si="150"/>
        <v>0.19135093761959435</v>
      </c>
      <c r="AUK12" s="24">
        <v>12</v>
      </c>
      <c r="AUL12" s="50">
        <f t="shared" si="1014"/>
        <v>0.29658922392486409</v>
      </c>
      <c r="AUM12" s="24">
        <v>3</v>
      </c>
      <c r="AUN12" s="50">
        <f t="shared" si="1015"/>
        <v>7.9850944902848012E-2</v>
      </c>
      <c r="AUO12" s="24">
        <v>0</v>
      </c>
      <c r="AUP12" s="141">
        <f t="shared" si="1016"/>
        <v>15</v>
      </c>
      <c r="AUQ12" s="52">
        <f t="shared" si="1017"/>
        <v>0.19223375624759709</v>
      </c>
      <c r="AUR12" s="24">
        <v>12</v>
      </c>
      <c r="AUS12" s="50">
        <f t="shared" si="1018"/>
        <v>0.29865604778496768</v>
      </c>
      <c r="AUT12" s="24">
        <v>3</v>
      </c>
      <c r="AUU12" s="50">
        <f t="shared" si="1019"/>
        <v>8.0278298100080275E-2</v>
      </c>
      <c r="AUV12" s="24">
        <v>0</v>
      </c>
      <c r="AUW12" s="24">
        <f t="shared" si="1020"/>
        <v>15</v>
      </c>
      <c r="AUX12" s="52">
        <f t="shared" si="151"/>
        <v>0.19342359767891684</v>
      </c>
      <c r="AUY12" s="24">
        <v>12</v>
      </c>
      <c r="AUZ12" s="50">
        <f t="shared" si="1021"/>
        <v>0.30015007503751878</v>
      </c>
      <c r="AVA12" s="24">
        <v>3</v>
      </c>
      <c r="AVB12" s="50">
        <f t="shared" si="1022"/>
        <v>8.0775444264943458E-2</v>
      </c>
      <c r="AVC12" s="24">
        <v>0</v>
      </c>
      <c r="AVD12" s="24">
        <f t="shared" si="1023"/>
        <v>15</v>
      </c>
      <c r="AVE12" s="52">
        <f t="shared" si="152"/>
        <v>0.19450207468879668</v>
      </c>
      <c r="AVF12" s="24">
        <v>12</v>
      </c>
      <c r="AVG12" s="50">
        <f t="shared" si="1024"/>
        <v>0.30150753768844218</v>
      </c>
      <c r="AVH12" s="24">
        <v>3</v>
      </c>
      <c r="AVI12" s="50">
        <f t="shared" si="1025"/>
        <v>8.1632653061224497E-2</v>
      </c>
      <c r="AVJ12" s="24">
        <v>0</v>
      </c>
      <c r="AVK12" s="24">
        <f t="shared" si="1026"/>
        <v>15</v>
      </c>
      <c r="AVL12" s="52">
        <f t="shared" si="153"/>
        <v>0.19595035924232529</v>
      </c>
      <c r="AVM12" s="24">
        <v>12</v>
      </c>
      <c r="AVN12" s="50">
        <f t="shared" si="1027"/>
        <v>0.30211480362537763</v>
      </c>
      <c r="AVO12" s="24">
        <v>3</v>
      </c>
      <c r="AVP12" s="50">
        <f t="shared" si="1028"/>
        <v>8.1766148814390843E-2</v>
      </c>
      <c r="AVQ12" s="24">
        <v>0</v>
      </c>
      <c r="AVR12" s="24">
        <f t="shared" si="1029"/>
        <v>15</v>
      </c>
      <c r="AVS12" s="52">
        <f t="shared" si="154"/>
        <v>0.19630938358853553</v>
      </c>
      <c r="AVT12" s="24">
        <v>12</v>
      </c>
      <c r="AVU12" s="50">
        <f t="shared" si="1030"/>
        <v>0.30318342597271347</v>
      </c>
      <c r="AVV12" s="24">
        <v>3</v>
      </c>
      <c r="AVW12" s="50">
        <f t="shared" si="1031"/>
        <v>8.1922446750409605E-2</v>
      </c>
      <c r="AVX12" s="24">
        <v>0</v>
      </c>
      <c r="AVY12" s="24">
        <f t="shared" si="1032"/>
        <v>15</v>
      </c>
      <c r="AVZ12" s="52">
        <f t="shared" si="155"/>
        <v>0.19685039370078738</v>
      </c>
      <c r="AWA12" s="24">
        <v>12</v>
      </c>
      <c r="AWB12" s="50">
        <f t="shared" si="1033"/>
        <v>0.30503304524656838</v>
      </c>
      <c r="AWC12" s="24">
        <v>3</v>
      </c>
      <c r="AWD12" s="50">
        <f t="shared" si="1034"/>
        <v>8.2599118942731281E-2</v>
      </c>
      <c r="AWE12" s="24">
        <v>0</v>
      </c>
      <c r="AWF12" s="24">
        <f t="shared" si="1035"/>
        <v>15</v>
      </c>
      <c r="AWG12" s="52">
        <f t="shared" si="156"/>
        <v>0.19825535289452814</v>
      </c>
      <c r="AWH12" s="24">
        <v>12</v>
      </c>
      <c r="AWI12" s="50">
        <f t="shared" si="1036"/>
        <v>0.30604437643458299</v>
      </c>
      <c r="AWJ12" s="24">
        <v>3</v>
      </c>
      <c r="AWK12" s="50">
        <f t="shared" si="1037"/>
        <v>8.3287062742920595E-2</v>
      </c>
      <c r="AWL12" s="24">
        <v>0</v>
      </c>
      <c r="AWM12" s="141">
        <f t="shared" si="1038"/>
        <v>15</v>
      </c>
      <c r="AWN12" s="52">
        <f t="shared" si="1039"/>
        <v>0.19938854180513091</v>
      </c>
      <c r="AWO12" s="24">
        <v>12</v>
      </c>
      <c r="AWP12" s="50">
        <f t="shared" si="1040"/>
        <v>0.30753459764223479</v>
      </c>
      <c r="AWQ12" s="24">
        <v>3</v>
      </c>
      <c r="AWR12" s="50">
        <f t="shared" si="1041"/>
        <v>8.3986562150055982E-2</v>
      </c>
      <c r="AWS12" s="24">
        <v>0</v>
      </c>
      <c r="AWT12" s="24">
        <f t="shared" si="1042"/>
        <v>15</v>
      </c>
      <c r="AWU12" s="52">
        <f t="shared" si="157"/>
        <v>0.2006957452502007</v>
      </c>
      <c r="AWV12" s="24">
        <v>12</v>
      </c>
      <c r="AWW12" s="50">
        <f t="shared" si="1043"/>
        <v>0.30959752321981426</v>
      </c>
      <c r="AWX12" s="24">
        <v>3</v>
      </c>
      <c r="AWY12" s="50">
        <f t="shared" si="1044"/>
        <v>8.4507042253521125E-2</v>
      </c>
      <c r="AWZ12" s="24">
        <v>0</v>
      </c>
      <c r="AXA12" s="24">
        <f t="shared" si="1045"/>
        <v>15</v>
      </c>
      <c r="AXB12" s="52">
        <f t="shared" si="158"/>
        <v>0.20199299757608402</v>
      </c>
      <c r="AXC12" s="24">
        <v>12</v>
      </c>
      <c r="AXD12" s="50">
        <f t="shared" si="1046"/>
        <v>0.31225604996096801</v>
      </c>
      <c r="AXE12" s="24">
        <v>3</v>
      </c>
      <c r="AXF12" s="50">
        <f t="shared" si="1047"/>
        <v>8.5203067310423181E-2</v>
      </c>
      <c r="AXG12" s="24">
        <v>0</v>
      </c>
      <c r="AXH12" s="24">
        <f t="shared" si="1048"/>
        <v>15</v>
      </c>
      <c r="AXI12" s="52">
        <f t="shared" si="159"/>
        <v>0.20369364475828355</v>
      </c>
      <c r="AXJ12" s="24">
        <v>12</v>
      </c>
      <c r="AXK12" s="50">
        <f t="shared" si="1049"/>
        <v>0.31380753138075312</v>
      </c>
      <c r="AXL12" s="24">
        <v>3</v>
      </c>
      <c r="AXM12" s="50">
        <f t="shared" si="1050"/>
        <v>8.5787818129825569E-2</v>
      </c>
      <c r="AXN12" s="24">
        <v>0</v>
      </c>
      <c r="AXO12" s="24">
        <f t="shared" si="1051"/>
        <v>15</v>
      </c>
      <c r="AXP12" s="52">
        <f t="shared" si="160"/>
        <v>0.20489004234394209</v>
      </c>
      <c r="AXQ12" s="24">
        <v>12</v>
      </c>
      <c r="AXR12" s="50">
        <f t="shared" si="1052"/>
        <v>0.31520882584712373</v>
      </c>
      <c r="AXS12" s="24">
        <v>3</v>
      </c>
      <c r="AXT12" s="50">
        <f t="shared" si="1053"/>
        <v>8.6083213773314196E-2</v>
      </c>
      <c r="AXU12" s="24">
        <v>0</v>
      </c>
      <c r="AXV12" s="24">
        <f t="shared" si="1054"/>
        <v>15</v>
      </c>
      <c r="AXW12" s="52">
        <f t="shared" si="161"/>
        <v>0.20570488206253429</v>
      </c>
      <c r="AXX12" s="24">
        <v>12</v>
      </c>
      <c r="AXY12" s="50">
        <f t="shared" si="1055"/>
        <v>0.31779661016949157</v>
      </c>
      <c r="AXZ12" s="24">
        <v>3</v>
      </c>
      <c r="AYA12" s="50">
        <f t="shared" si="1056"/>
        <v>8.6780445472953438E-2</v>
      </c>
      <c r="AYB12" s="24">
        <v>0</v>
      </c>
      <c r="AYC12" s="24">
        <f t="shared" si="1057"/>
        <v>15</v>
      </c>
      <c r="AYD12" s="52">
        <f t="shared" si="162"/>
        <v>0.20738282870178351</v>
      </c>
      <c r="AYE12" s="24">
        <v>12</v>
      </c>
      <c r="AYF12" s="50">
        <f t="shared" si="1058"/>
        <v>0.32034169781099836</v>
      </c>
      <c r="AYG12" s="24">
        <v>3</v>
      </c>
      <c r="AYH12" s="50">
        <f t="shared" si="1059"/>
        <v>8.7642418930762495E-2</v>
      </c>
      <c r="AYI12" s="24">
        <v>0</v>
      </c>
      <c r="AYJ12" s="141">
        <f t="shared" si="1060"/>
        <v>15</v>
      </c>
      <c r="AYK12" s="52">
        <f t="shared" si="1061"/>
        <v>0.20923420281768729</v>
      </c>
      <c r="AYL12" s="24">
        <v>12</v>
      </c>
      <c r="AYM12" s="50">
        <f t="shared" si="1062"/>
        <v>0.32188841201716739</v>
      </c>
      <c r="AYN12" s="24">
        <v>3</v>
      </c>
      <c r="AYO12" s="50">
        <f t="shared" si="1063"/>
        <v>8.8131609870740313E-2</v>
      </c>
      <c r="AYP12" s="24">
        <v>0</v>
      </c>
      <c r="AYQ12" s="24">
        <f t="shared" si="1064"/>
        <v>15</v>
      </c>
      <c r="AYR12" s="52">
        <f t="shared" si="163"/>
        <v>0.21031968592260236</v>
      </c>
      <c r="AYS12" s="24">
        <v>12</v>
      </c>
      <c r="AYT12" s="50">
        <f t="shared" si="1065"/>
        <v>0.32467532467532467</v>
      </c>
      <c r="AYU12" s="24">
        <v>3</v>
      </c>
      <c r="AYV12" s="50">
        <f t="shared" si="1066"/>
        <v>8.8888888888888892E-2</v>
      </c>
      <c r="AYW12" s="24">
        <v>0</v>
      </c>
      <c r="AYX12" s="24">
        <f t="shared" si="1067"/>
        <v>15</v>
      </c>
      <c r="AYY12" s="52">
        <f t="shared" si="164"/>
        <v>0.21213406873143828</v>
      </c>
      <c r="AYZ12" s="24">
        <v>12</v>
      </c>
      <c r="AZA12" s="50">
        <f t="shared" si="1068"/>
        <v>0.32626427406199021</v>
      </c>
      <c r="AZB12" s="24">
        <v>3</v>
      </c>
      <c r="AZC12" s="50">
        <f t="shared" si="1069"/>
        <v>8.9820359281437126E-2</v>
      </c>
      <c r="AZD12" s="24">
        <v>0</v>
      </c>
      <c r="AZE12" s="24">
        <f t="shared" si="1070"/>
        <v>15</v>
      </c>
      <c r="AZF12" s="52">
        <f t="shared" si="165"/>
        <v>0.21373610715303507</v>
      </c>
      <c r="AZG12" s="24">
        <v>12</v>
      </c>
      <c r="AZH12" s="50">
        <f t="shared" si="1071"/>
        <v>0.32831737346101231</v>
      </c>
      <c r="AZI12" s="24">
        <v>3</v>
      </c>
      <c r="AZJ12" s="50">
        <f t="shared" si="1072"/>
        <v>9.0661831368993653E-2</v>
      </c>
      <c r="AZK12" s="24">
        <v>0</v>
      </c>
      <c r="AZL12" s="24">
        <f t="shared" si="1073"/>
        <v>15</v>
      </c>
      <c r="AZM12" s="52">
        <f t="shared" si="166"/>
        <v>0.21539345203905802</v>
      </c>
      <c r="AZN12" s="24">
        <v>12</v>
      </c>
      <c r="AZO12" s="50">
        <f t="shared" si="1074"/>
        <v>0.32921810699588477</v>
      </c>
      <c r="AZP12" s="24">
        <v>3</v>
      </c>
      <c r="AZQ12" s="50">
        <f t="shared" si="1075"/>
        <v>9.107468123861566E-2</v>
      </c>
      <c r="AZR12" s="24">
        <v>0</v>
      </c>
      <c r="AZS12" s="24">
        <f t="shared" si="1076"/>
        <v>15</v>
      </c>
      <c r="AZT12" s="52">
        <f t="shared" si="167"/>
        <v>0.21616947686986598</v>
      </c>
      <c r="AZU12" s="24">
        <v>12</v>
      </c>
      <c r="AZV12" s="50">
        <f t="shared" si="1077"/>
        <v>0.33176665745092615</v>
      </c>
      <c r="AZW12" s="24">
        <v>3</v>
      </c>
      <c r="AZX12" s="50">
        <f t="shared" si="1078"/>
        <v>9.171507184347294E-2</v>
      </c>
      <c r="AZY12" s="24">
        <v>0</v>
      </c>
      <c r="AZZ12" s="24">
        <f t="shared" si="1079"/>
        <v>15</v>
      </c>
      <c r="BAA12" s="52">
        <f t="shared" si="168"/>
        <v>0.21777003484320556</v>
      </c>
      <c r="BAB12" s="24">
        <v>12</v>
      </c>
      <c r="BAC12" s="50">
        <f t="shared" si="1080"/>
        <v>0.33463469046291133</v>
      </c>
      <c r="BAD12" s="24">
        <v>3</v>
      </c>
      <c r="BAE12" s="50">
        <f t="shared" si="1081"/>
        <v>9.2535471930906846E-2</v>
      </c>
      <c r="BAF12" s="24">
        <v>0</v>
      </c>
      <c r="BAG12" s="141">
        <f t="shared" si="1082"/>
        <v>15</v>
      </c>
      <c r="BAH12" s="52">
        <f t="shared" si="1083"/>
        <v>0.21968365553602814</v>
      </c>
      <c r="BAI12" s="24">
        <v>12</v>
      </c>
      <c r="BAJ12" s="50">
        <f t="shared" si="1084"/>
        <v>0.33585222502099077</v>
      </c>
      <c r="BAK12" s="24">
        <v>3</v>
      </c>
      <c r="BAL12" s="50">
        <f t="shared" si="1085"/>
        <v>9.3225605966438779E-2</v>
      </c>
      <c r="BAM12" s="24">
        <v>0</v>
      </c>
      <c r="BAN12" s="24">
        <f t="shared" si="1086"/>
        <v>15</v>
      </c>
      <c r="BAO12" s="52">
        <f t="shared" si="169"/>
        <v>0.22088057723457519</v>
      </c>
      <c r="BAP12" s="24">
        <v>12</v>
      </c>
      <c r="BAQ12" s="50">
        <f t="shared" si="1087"/>
        <v>0.33965468440418911</v>
      </c>
      <c r="BAR12" s="24">
        <v>3</v>
      </c>
      <c r="BAS12" s="50">
        <f t="shared" si="1088"/>
        <v>9.4488188976377951E-2</v>
      </c>
      <c r="BAT12" s="24">
        <v>0</v>
      </c>
      <c r="BAU12" s="24">
        <f t="shared" si="1089"/>
        <v>15</v>
      </c>
      <c r="BAV12" s="52">
        <f t="shared" si="170"/>
        <v>0.22361359570661896</v>
      </c>
      <c r="BAW12" s="24">
        <v>12</v>
      </c>
      <c r="BAX12" s="50">
        <f t="shared" si="1090"/>
        <v>0.34344590726960506</v>
      </c>
      <c r="BAY12" s="24">
        <v>3</v>
      </c>
      <c r="BAZ12" s="50">
        <f t="shared" si="1091"/>
        <v>9.5510983763132759E-2</v>
      </c>
      <c r="BBA12" s="24">
        <v>0</v>
      </c>
      <c r="BBB12" s="24">
        <f t="shared" si="1092"/>
        <v>15</v>
      </c>
      <c r="BBC12" s="52">
        <f t="shared" si="171"/>
        <v>0.22607385079125847</v>
      </c>
      <c r="BBD12" s="24">
        <v>12</v>
      </c>
      <c r="BBE12" s="50">
        <f t="shared" si="1093"/>
        <v>0.34403669724770647</v>
      </c>
      <c r="BBF12" s="24">
        <v>3</v>
      </c>
      <c r="BBG12" s="50">
        <f t="shared" si="1094"/>
        <v>9.5877277085330767E-2</v>
      </c>
      <c r="BBH12" s="24">
        <v>0</v>
      </c>
      <c r="BBI12" s="24">
        <f t="shared" si="1095"/>
        <v>15</v>
      </c>
      <c r="BBJ12" s="52">
        <f t="shared" si="172"/>
        <v>0.22668883179688681</v>
      </c>
      <c r="BBK12" s="24">
        <v>12</v>
      </c>
      <c r="BBL12" s="50">
        <f t="shared" si="1096"/>
        <v>0.3459210147016431</v>
      </c>
      <c r="BBM12" s="24">
        <v>3</v>
      </c>
      <c r="BBN12" s="50">
        <f t="shared" si="1097"/>
        <v>9.6525096525096526E-2</v>
      </c>
      <c r="BBO12" s="24">
        <v>0</v>
      </c>
      <c r="BBP12" s="24">
        <f t="shared" si="1098"/>
        <v>15</v>
      </c>
      <c r="BBQ12" s="52">
        <f t="shared" si="173"/>
        <v>0.2280675079823628</v>
      </c>
      <c r="BBR12" s="24">
        <v>12</v>
      </c>
      <c r="BBS12" s="50">
        <f t="shared" si="1099"/>
        <v>0.34944670937682004</v>
      </c>
      <c r="BBT12" s="24">
        <v>3</v>
      </c>
      <c r="BBU12" s="50">
        <f t="shared" si="1100"/>
        <v>9.7402597402597407E-2</v>
      </c>
      <c r="BBV12" s="24">
        <v>0</v>
      </c>
      <c r="BBW12" s="24">
        <f t="shared" si="1101"/>
        <v>15</v>
      </c>
      <c r="BBX12" s="52">
        <f t="shared" si="174"/>
        <v>0.23027325759901748</v>
      </c>
      <c r="BBY12" s="24">
        <v>12</v>
      </c>
      <c r="BBZ12" s="50">
        <f t="shared" si="1102"/>
        <v>0.35283740076448106</v>
      </c>
      <c r="BCA12" s="24">
        <v>3</v>
      </c>
      <c r="BCB12" s="50">
        <f t="shared" si="1103"/>
        <v>9.7975179621162645E-2</v>
      </c>
      <c r="BCC12" s="24">
        <v>0</v>
      </c>
      <c r="BCD12" s="141">
        <f t="shared" si="1104"/>
        <v>15</v>
      </c>
      <c r="BCE12" s="52">
        <f t="shared" si="1105"/>
        <v>0.23209036051369333</v>
      </c>
      <c r="BCF12" s="24">
        <v>12</v>
      </c>
      <c r="BCG12" s="50">
        <f t="shared" si="1106"/>
        <v>0.35534498075214688</v>
      </c>
      <c r="BCH12" s="24">
        <v>3</v>
      </c>
      <c r="BCI12" s="50">
        <f t="shared" si="1107"/>
        <v>9.8684210526315791E-2</v>
      </c>
      <c r="BCJ12" s="24">
        <v>0</v>
      </c>
      <c r="BCK12" s="24">
        <f t="shared" si="1108"/>
        <v>15</v>
      </c>
      <c r="BCL12" s="52">
        <f t="shared" si="175"/>
        <v>0.23375409069658717</v>
      </c>
      <c r="BCM12" s="24">
        <v>12</v>
      </c>
      <c r="BCN12" s="50">
        <f t="shared" si="1109"/>
        <v>0.35895901884534848</v>
      </c>
      <c r="BCO12" s="24">
        <v>3</v>
      </c>
      <c r="BCP12" s="50">
        <f t="shared" si="1110"/>
        <v>0.10030090270812438</v>
      </c>
      <c r="BCQ12" s="24">
        <v>0</v>
      </c>
      <c r="BCR12" s="24">
        <f t="shared" si="1111"/>
        <v>15</v>
      </c>
      <c r="BCS12" s="52">
        <f t="shared" si="176"/>
        <v>0.23681717713924852</v>
      </c>
      <c r="BCT12" s="24">
        <v>12</v>
      </c>
      <c r="BCU12" s="50">
        <f t="shared" si="1112"/>
        <v>0.36264732547597461</v>
      </c>
      <c r="BCV12" s="24">
        <v>3</v>
      </c>
      <c r="BCW12" s="50">
        <f t="shared" si="1113"/>
        <v>0.10176390773405698</v>
      </c>
      <c r="BCX12" s="24">
        <v>0</v>
      </c>
      <c r="BCY12" s="24">
        <f t="shared" si="1114"/>
        <v>15</v>
      </c>
      <c r="BCZ12" s="52">
        <f t="shared" si="177"/>
        <v>0.2397315007191945</v>
      </c>
      <c r="BDA12" s="24">
        <v>12</v>
      </c>
      <c r="BDB12" s="50">
        <f t="shared" si="1115"/>
        <v>0.36485253876558227</v>
      </c>
      <c r="BDC12" s="24">
        <v>3</v>
      </c>
      <c r="BDD12" s="50">
        <f t="shared" si="1116"/>
        <v>0.10235414534288639</v>
      </c>
      <c r="BDE12" s="24">
        <v>0</v>
      </c>
      <c r="BDF12" s="24">
        <f t="shared" si="1117"/>
        <v>15</v>
      </c>
      <c r="BDG12" s="52">
        <f t="shared" si="178"/>
        <v>0.2411575562700965</v>
      </c>
      <c r="BDH12" s="24">
        <v>12</v>
      </c>
      <c r="BDI12" s="50">
        <f t="shared" si="1118"/>
        <v>0.36742192284139619</v>
      </c>
      <c r="BDJ12" s="24">
        <v>3</v>
      </c>
      <c r="BDK12" s="50">
        <f t="shared" si="1119"/>
        <v>0.10295126973232671</v>
      </c>
      <c r="BDL12" s="24">
        <v>0</v>
      </c>
      <c r="BDM12" s="24">
        <f t="shared" si="1120"/>
        <v>15</v>
      </c>
      <c r="BDN12" s="52">
        <f t="shared" si="179"/>
        <v>0.24271844660194172</v>
      </c>
      <c r="BDO12" s="24">
        <v>12</v>
      </c>
      <c r="BDP12" s="50">
        <f t="shared" si="1121"/>
        <v>0.36934441366574328</v>
      </c>
      <c r="BDQ12" s="24">
        <v>3</v>
      </c>
      <c r="BDR12" s="50">
        <f t="shared" si="1122"/>
        <v>0.10377032168799724</v>
      </c>
      <c r="BDS12" s="24">
        <v>0</v>
      </c>
      <c r="BDT12" s="24">
        <f t="shared" si="1123"/>
        <v>15</v>
      </c>
      <c r="BDU12" s="52">
        <f t="shared" si="180"/>
        <v>0.24429967426710095</v>
      </c>
      <c r="BDV12" s="24">
        <v>12</v>
      </c>
      <c r="BDW12" s="50">
        <f t="shared" si="1124"/>
        <v>0.37174721189591076</v>
      </c>
      <c r="BDX12" s="24">
        <v>4</v>
      </c>
      <c r="BDY12" s="50">
        <f t="shared" si="1125"/>
        <v>0.13951866062085805</v>
      </c>
      <c r="BDZ12" s="24">
        <v>0</v>
      </c>
      <c r="BEA12" s="141">
        <f t="shared" si="1126"/>
        <v>16</v>
      </c>
      <c r="BEB12" s="52">
        <f t="shared" si="1127"/>
        <v>0.26251025430680885</v>
      </c>
      <c r="BEC12" s="24">
        <v>12</v>
      </c>
      <c r="BED12" s="50">
        <f t="shared" si="1128"/>
        <v>0.37688442211055273</v>
      </c>
      <c r="BEE12" s="24">
        <v>4</v>
      </c>
      <c r="BEF12" s="50">
        <f t="shared" si="1129"/>
        <v>0.14124293785310735</v>
      </c>
      <c r="BEG12" s="24">
        <v>0</v>
      </c>
      <c r="BEH12" s="24">
        <f t="shared" si="1130"/>
        <v>16</v>
      </c>
      <c r="BEI12" s="52">
        <f t="shared" si="181"/>
        <v>0.26595744680851063</v>
      </c>
      <c r="BEJ12" s="24">
        <v>12</v>
      </c>
      <c r="BEK12" s="50">
        <f t="shared" si="1131"/>
        <v>0.38548024413748794</v>
      </c>
      <c r="BEL12" s="24">
        <v>4</v>
      </c>
      <c r="BEM12" s="50">
        <f t="shared" si="1132"/>
        <v>0.1444043321299639</v>
      </c>
      <c r="BEN12" s="24">
        <v>0</v>
      </c>
      <c r="BEO12" s="24">
        <f t="shared" si="1133"/>
        <v>16</v>
      </c>
      <c r="BEP12" s="52">
        <f t="shared" si="182"/>
        <v>0.27197008329083799</v>
      </c>
      <c r="BEQ12" s="24">
        <v>12</v>
      </c>
      <c r="BER12" s="50">
        <f t="shared" si="1134"/>
        <v>0.39049788480312397</v>
      </c>
      <c r="BES12" s="24">
        <v>4</v>
      </c>
      <c r="BET12" s="50">
        <f t="shared" si="1135"/>
        <v>0.14684287812041116</v>
      </c>
      <c r="BEU12" s="24">
        <v>0</v>
      </c>
      <c r="BEV12" s="24">
        <f t="shared" si="1136"/>
        <v>16</v>
      </c>
      <c r="BEW12" s="52">
        <f t="shared" si="183"/>
        <v>0.27600483008452648</v>
      </c>
      <c r="BEX12" s="24">
        <v>12</v>
      </c>
      <c r="BEY12" s="50">
        <f t="shared" si="1137"/>
        <v>0.39254170755642787</v>
      </c>
      <c r="BEZ12" s="24">
        <v>4</v>
      </c>
      <c r="BFA12" s="50">
        <f t="shared" si="1138"/>
        <v>0.14798372179060304</v>
      </c>
      <c r="BFB12" s="24">
        <v>0</v>
      </c>
      <c r="BFC12" s="24">
        <f t="shared" si="1139"/>
        <v>16</v>
      </c>
      <c r="BFD12" s="52">
        <f t="shared" si="184"/>
        <v>0.27777777777777779</v>
      </c>
      <c r="BFE12" s="24">
        <v>11</v>
      </c>
      <c r="BFF12" s="50">
        <f t="shared" si="1140"/>
        <v>0.36172311739559354</v>
      </c>
      <c r="BFG12" s="24">
        <v>4</v>
      </c>
      <c r="BFH12" s="50">
        <f t="shared" si="1141"/>
        <v>0.14958863126402394</v>
      </c>
      <c r="BFI12" s="24">
        <v>0</v>
      </c>
      <c r="BFJ12" s="24">
        <f t="shared" si="1142"/>
        <v>15</v>
      </c>
      <c r="BFK12" s="52">
        <f t="shared" si="185"/>
        <v>0.26246719160104987</v>
      </c>
      <c r="BFL12" s="24">
        <v>11</v>
      </c>
      <c r="BFM12" s="50">
        <f t="shared" si="1143"/>
        <v>0.36339610175090853</v>
      </c>
      <c r="BFN12" s="24">
        <v>3</v>
      </c>
      <c r="BFO12" s="50">
        <f t="shared" si="1144"/>
        <v>0.11329305135951663</v>
      </c>
      <c r="BFP12" s="24">
        <v>0</v>
      </c>
      <c r="BFQ12" s="24">
        <f t="shared" si="1145"/>
        <v>14</v>
      </c>
      <c r="BFR12" s="52">
        <f t="shared" si="186"/>
        <v>0.24669603524229075</v>
      </c>
      <c r="BFS12" s="24">
        <v>11</v>
      </c>
      <c r="BFT12" s="50">
        <f t="shared" si="1146"/>
        <v>0.36617842876165113</v>
      </c>
      <c r="BFU12" s="24">
        <v>3</v>
      </c>
      <c r="BFV12" s="50">
        <f t="shared" si="1147"/>
        <v>0.11424219345011424</v>
      </c>
      <c r="BFW12" s="24">
        <v>0</v>
      </c>
      <c r="BFX12" s="141">
        <f t="shared" si="1148"/>
        <v>14</v>
      </c>
      <c r="BFY12" s="52">
        <f t="shared" si="1149"/>
        <v>0.24866785079928952</v>
      </c>
      <c r="BFZ12" s="24">
        <v>11</v>
      </c>
      <c r="BGA12" s="50">
        <f t="shared" si="1150"/>
        <v>0.37517053206002732</v>
      </c>
      <c r="BGB12" s="24">
        <v>3</v>
      </c>
      <c r="BGC12" s="50">
        <f t="shared" si="1151"/>
        <v>0.11750881316098707</v>
      </c>
      <c r="BGD12" s="24">
        <v>0</v>
      </c>
      <c r="BGE12" s="24">
        <f t="shared" si="1152"/>
        <v>14</v>
      </c>
      <c r="BGF12" s="52">
        <f t="shared" si="187"/>
        <v>0.25524156791248864</v>
      </c>
      <c r="BGG12" s="24">
        <v>11</v>
      </c>
      <c r="BGH12" s="50">
        <f t="shared" si="1153"/>
        <v>0.38194444444444442</v>
      </c>
      <c r="BGI12" s="24">
        <v>3</v>
      </c>
      <c r="BGJ12" s="50">
        <f t="shared" si="1154"/>
        <v>0.12077294685990338</v>
      </c>
      <c r="BGK12" s="24">
        <v>0</v>
      </c>
      <c r="BGL12" s="24">
        <f t="shared" si="1155"/>
        <v>14</v>
      </c>
      <c r="BGM12" s="52">
        <f t="shared" si="188"/>
        <v>0.26099925428784487</v>
      </c>
      <c r="BGN12" s="24">
        <v>11</v>
      </c>
      <c r="BGO12" s="50">
        <f t="shared" si="1156"/>
        <v>0.39076376554174064</v>
      </c>
      <c r="BGP12" s="24">
        <v>3</v>
      </c>
      <c r="BGQ12" s="50">
        <f t="shared" si="1157"/>
        <v>0.12468827930174563</v>
      </c>
      <c r="BGR12" s="24">
        <v>0</v>
      </c>
      <c r="BGS12" s="24">
        <f t="shared" si="1158"/>
        <v>14</v>
      </c>
      <c r="BGT12" s="52">
        <f t="shared" si="189"/>
        <v>0.26814786439379429</v>
      </c>
      <c r="BGU12" s="24">
        <v>11</v>
      </c>
      <c r="BGV12" s="50">
        <f t="shared" si="1159"/>
        <v>0.39653929343907712</v>
      </c>
      <c r="BGW12" s="24">
        <v>3</v>
      </c>
      <c r="BGX12" s="50">
        <f t="shared" si="1160"/>
        <v>0.12728044123886295</v>
      </c>
      <c r="BGY12" s="24">
        <v>0</v>
      </c>
      <c r="BGZ12" s="24">
        <f t="shared" si="1161"/>
        <v>14</v>
      </c>
      <c r="BHA12" s="52">
        <f t="shared" si="190"/>
        <v>0.27285129604365621</v>
      </c>
      <c r="BHB12" s="24">
        <v>9</v>
      </c>
      <c r="BHC12" s="50">
        <f t="shared" si="1162"/>
        <v>0.33015407190022011</v>
      </c>
      <c r="BHD12" s="24">
        <v>3</v>
      </c>
      <c r="BHE12" s="50">
        <f t="shared" si="1163"/>
        <v>0.13003901170351106</v>
      </c>
      <c r="BHF12" s="24">
        <v>0</v>
      </c>
      <c r="BHG12" s="24">
        <f t="shared" si="1164"/>
        <v>12</v>
      </c>
      <c r="BHH12" s="52">
        <f t="shared" si="191"/>
        <v>0.23842638585336778</v>
      </c>
      <c r="BHI12" s="24">
        <v>9</v>
      </c>
      <c r="BHJ12" s="50">
        <f t="shared" si="1165"/>
        <v>0.33745781777277839</v>
      </c>
      <c r="BHK12" s="24">
        <v>3</v>
      </c>
      <c r="BHL12" s="50">
        <f t="shared" si="1166"/>
        <v>0.13440860215053765</v>
      </c>
      <c r="BHM12" s="24">
        <v>0</v>
      </c>
      <c r="BHN12" s="24">
        <f t="shared" si="1167"/>
        <v>12</v>
      </c>
      <c r="BHO12" s="52">
        <f t="shared" si="192"/>
        <v>0.2449479485609308</v>
      </c>
      <c r="BHP12" s="24">
        <v>9</v>
      </c>
      <c r="BHQ12" s="50">
        <f t="shared" si="1168"/>
        <v>0.34482758620689657</v>
      </c>
      <c r="BHR12" s="24">
        <v>3</v>
      </c>
      <c r="BHS12" s="50">
        <f t="shared" si="1169"/>
        <v>0.13755158184319119</v>
      </c>
      <c r="BHT12" s="24">
        <v>0</v>
      </c>
      <c r="BHU12" s="141">
        <f t="shared" si="1170"/>
        <v>12</v>
      </c>
      <c r="BHV12" s="52">
        <f t="shared" si="1171"/>
        <v>0.25046963055729493</v>
      </c>
      <c r="BHW12" s="24">
        <v>9</v>
      </c>
      <c r="BHX12" s="50">
        <f t="shared" si="1172"/>
        <v>0.35294117647058826</v>
      </c>
      <c r="BHY12" s="24">
        <v>3</v>
      </c>
      <c r="BHZ12" s="50">
        <f t="shared" si="1173"/>
        <v>0.14124293785310735</v>
      </c>
      <c r="BIA12" s="24">
        <v>0</v>
      </c>
      <c r="BIB12" s="24">
        <f t="shared" si="1174"/>
        <v>12</v>
      </c>
      <c r="BIC12" s="52">
        <f t="shared" si="193"/>
        <v>0.25673940949935814</v>
      </c>
      <c r="BID12" s="24">
        <v>9</v>
      </c>
      <c r="BIE12" s="50">
        <f t="shared" si="1175"/>
        <v>0.36407766990291263</v>
      </c>
      <c r="BIF12" s="24">
        <v>3</v>
      </c>
      <c r="BIG12" s="50">
        <f t="shared" si="1176"/>
        <v>0.14634146341463414</v>
      </c>
      <c r="BIH12" s="24">
        <v>0</v>
      </c>
      <c r="BII12" s="24">
        <f t="shared" si="1177"/>
        <v>12</v>
      </c>
      <c r="BIJ12" s="52">
        <f t="shared" si="194"/>
        <v>0.26536930561698363</v>
      </c>
      <c r="BIK12" s="24">
        <v>9</v>
      </c>
      <c r="BIL12" s="50">
        <f t="shared" si="1178"/>
        <v>0.37437603993344426</v>
      </c>
      <c r="BIM12" s="24">
        <v>3</v>
      </c>
      <c r="BIN12" s="50">
        <f t="shared" si="1179"/>
        <v>0.14985014985014986</v>
      </c>
      <c r="BIO12" s="24">
        <v>0</v>
      </c>
      <c r="BIP12" s="24">
        <f t="shared" si="1180"/>
        <v>12</v>
      </c>
      <c r="BIQ12" s="52">
        <f t="shared" si="195"/>
        <v>0.27235587834770769</v>
      </c>
      <c r="BIR12" s="24">
        <v>9</v>
      </c>
      <c r="BIS12" s="50">
        <f t="shared" si="1181"/>
        <v>0.37878787878787878</v>
      </c>
      <c r="BIT12" s="24">
        <v>3</v>
      </c>
      <c r="BIU12" s="50">
        <f t="shared" si="1182"/>
        <v>0.15113350125944583</v>
      </c>
      <c r="BIV12" s="24">
        <v>0</v>
      </c>
      <c r="BIW12" s="24">
        <f t="shared" si="1183"/>
        <v>12</v>
      </c>
      <c r="BIX12" s="52">
        <f t="shared" si="196"/>
        <v>0.27516624627379044</v>
      </c>
      <c r="BIY12" s="24">
        <v>9</v>
      </c>
      <c r="BIZ12" s="50">
        <f t="shared" si="1184"/>
        <v>0.38576939562794688</v>
      </c>
      <c r="BJA12" s="24">
        <v>3</v>
      </c>
      <c r="BJB12" s="50">
        <f t="shared" si="1185"/>
        <v>0.1541623843782117</v>
      </c>
      <c r="BJC12" s="24">
        <v>0</v>
      </c>
      <c r="BJD12" s="24">
        <f t="shared" si="1186"/>
        <v>12</v>
      </c>
      <c r="BJE12" s="52">
        <f t="shared" si="197"/>
        <v>0.28043935498948352</v>
      </c>
      <c r="BJF12" s="24">
        <v>10</v>
      </c>
      <c r="BJG12" s="50">
        <f t="shared" si="1187"/>
        <v>0.43782837127845886</v>
      </c>
      <c r="BJH12" s="24">
        <v>3</v>
      </c>
      <c r="BJI12" s="50">
        <f t="shared" si="1188"/>
        <v>0.15856236786469344</v>
      </c>
      <c r="BJJ12" s="24">
        <v>0</v>
      </c>
      <c r="BJK12" s="24">
        <f t="shared" si="1189"/>
        <v>13</v>
      </c>
      <c r="BJL12" s="52">
        <f t="shared" si="198"/>
        <v>0.31130268199233713</v>
      </c>
      <c r="BJM12" s="24">
        <v>10</v>
      </c>
      <c r="BJN12" s="50">
        <f t="shared" si="1190"/>
        <v>0.44923629829290207</v>
      </c>
      <c r="BJO12" s="24">
        <v>1</v>
      </c>
      <c r="BJP12" s="50">
        <f t="shared" si="1191"/>
        <v>5.4764512595837894E-2</v>
      </c>
      <c r="BJQ12" s="24">
        <v>0</v>
      </c>
      <c r="BJR12" s="141">
        <f t="shared" si="1192"/>
        <v>11</v>
      </c>
      <c r="BJS12" s="52">
        <f t="shared" si="1193"/>
        <v>0.27147087857847974</v>
      </c>
      <c r="BJT12" s="24">
        <v>10</v>
      </c>
      <c r="BJU12" s="50">
        <f t="shared" si="1194"/>
        <v>0.4657661853749418</v>
      </c>
      <c r="BJV12" s="24">
        <v>1</v>
      </c>
      <c r="BJW12" s="50">
        <f t="shared" si="1195"/>
        <v>5.6657223796033988E-2</v>
      </c>
      <c r="BJX12" s="24">
        <v>0</v>
      </c>
      <c r="BJY12" s="24">
        <f t="shared" si="1196"/>
        <v>11</v>
      </c>
      <c r="BJZ12" s="52">
        <f t="shared" si="199"/>
        <v>0.28118609406952966</v>
      </c>
      <c r="BKA12" s="24">
        <v>9</v>
      </c>
      <c r="BKB12" s="50">
        <f t="shared" si="1197"/>
        <v>0.42816365366317788</v>
      </c>
      <c r="BKC12" s="24">
        <v>1</v>
      </c>
      <c r="BKD12" s="50">
        <f t="shared" si="1198"/>
        <v>5.7537399309551207E-2</v>
      </c>
      <c r="BKE12" s="24">
        <v>0</v>
      </c>
      <c r="BKF12" s="24">
        <f t="shared" si="1199"/>
        <v>10</v>
      </c>
      <c r="BKG12" s="52">
        <f t="shared" si="200"/>
        <v>0.26041666666666663</v>
      </c>
      <c r="BKH12" s="24">
        <v>9</v>
      </c>
      <c r="BKI12" s="50">
        <f t="shared" si="1200"/>
        <v>0.43838285435947399</v>
      </c>
      <c r="BKJ12" s="24">
        <v>1</v>
      </c>
      <c r="BKK12" s="50">
        <f t="shared" si="1201"/>
        <v>5.9241706161137442E-2</v>
      </c>
      <c r="BKL12" s="24">
        <v>0</v>
      </c>
      <c r="BKM12" s="24">
        <f t="shared" si="1202"/>
        <v>10</v>
      </c>
      <c r="BKN12" s="52">
        <f t="shared" si="201"/>
        <v>0.26730820636193531</v>
      </c>
      <c r="BKO12" s="24">
        <v>8</v>
      </c>
      <c r="BKP12" s="50">
        <f t="shared" si="1203"/>
        <v>0.39623576027736501</v>
      </c>
      <c r="BKQ12" s="24">
        <v>1</v>
      </c>
      <c r="BKR12" s="50">
        <f t="shared" si="1204"/>
        <v>6.0096153846153848E-2</v>
      </c>
      <c r="BKS12" s="24">
        <v>0</v>
      </c>
      <c r="BKT12" s="24">
        <f t="shared" si="1205"/>
        <v>9</v>
      </c>
      <c r="BKU12" s="52">
        <f t="shared" si="202"/>
        <v>0.24436600597339125</v>
      </c>
      <c r="BKV12" s="24">
        <v>8</v>
      </c>
      <c r="BKW12" s="50">
        <f t="shared" si="1206"/>
        <v>0.40465351542741529</v>
      </c>
      <c r="BKX12" s="24">
        <v>1</v>
      </c>
      <c r="BKY12" s="50">
        <f t="shared" si="1207"/>
        <v>6.1462814996926851E-2</v>
      </c>
      <c r="BKZ12" s="24">
        <v>0</v>
      </c>
      <c r="BLA12" s="24">
        <f t="shared" si="1208"/>
        <v>9</v>
      </c>
      <c r="BLB12" s="52">
        <f t="shared" si="203"/>
        <v>0.24972253052164264</v>
      </c>
      <c r="BLC12" s="24">
        <v>8</v>
      </c>
      <c r="BLD12" s="50">
        <f t="shared" si="1209"/>
        <v>0.42038885969521805</v>
      </c>
      <c r="BLE12" s="24">
        <v>1</v>
      </c>
      <c r="BLF12" s="50">
        <f t="shared" si="1210"/>
        <v>6.4061499039077513E-2</v>
      </c>
      <c r="BLG12" s="24">
        <v>0</v>
      </c>
      <c r="BLH12" s="24">
        <f t="shared" si="1211"/>
        <v>9</v>
      </c>
      <c r="BLI12" s="52">
        <f t="shared" si="204"/>
        <v>0.25981524249422633</v>
      </c>
      <c r="BLJ12" s="24">
        <v>8</v>
      </c>
      <c r="BLK12" s="50">
        <f t="shared" si="1212"/>
        <v>0.42038885969521805</v>
      </c>
      <c r="BLL12" s="24">
        <v>1</v>
      </c>
      <c r="BLM12" s="50">
        <f t="shared" si="1213"/>
        <v>6.4061499039077513E-2</v>
      </c>
      <c r="BLN12" s="24">
        <v>0</v>
      </c>
      <c r="BLO12" s="141">
        <f t="shared" si="1214"/>
        <v>9</v>
      </c>
      <c r="BLP12" s="52">
        <f t="shared" si="1215"/>
        <v>0.25981524249422633</v>
      </c>
      <c r="BLQ12" s="24">
        <v>8</v>
      </c>
      <c r="BLR12" s="50">
        <f t="shared" si="1216"/>
        <v>0.4329004329004329</v>
      </c>
      <c r="BLS12" s="24">
        <v>1</v>
      </c>
      <c r="BLT12" s="50">
        <f t="shared" si="1217"/>
        <v>6.6889632107023408E-2</v>
      </c>
      <c r="BLU12" s="24">
        <v>0</v>
      </c>
      <c r="BLV12" s="24">
        <f t="shared" si="1218"/>
        <v>9</v>
      </c>
      <c r="BLW12" s="52">
        <f t="shared" si="205"/>
        <v>0.26921926413401137</v>
      </c>
      <c r="BLX12" s="24">
        <v>8</v>
      </c>
      <c r="BLY12" s="50">
        <f t="shared" si="1219"/>
        <v>0.48309178743961351</v>
      </c>
      <c r="BLZ12" s="24">
        <v>1</v>
      </c>
      <c r="BMA12" s="50">
        <f t="shared" si="1220"/>
        <v>7.4404761904761904E-2</v>
      </c>
      <c r="BMB12" s="24">
        <v>0</v>
      </c>
      <c r="BMC12" s="24">
        <f t="shared" si="1221"/>
        <v>9</v>
      </c>
      <c r="BMD12" s="52">
        <f t="shared" si="206"/>
        <v>0.3</v>
      </c>
      <c r="BME12" s="24">
        <v>8</v>
      </c>
      <c r="BMF12" s="50">
        <f t="shared" si="1222"/>
        <v>0.48309178743961351</v>
      </c>
      <c r="BMG12" s="24">
        <v>1</v>
      </c>
      <c r="BMH12" s="50">
        <f t="shared" si="1223"/>
        <v>7.4404761904761904E-2</v>
      </c>
      <c r="BMI12" s="24">
        <v>0</v>
      </c>
      <c r="BMJ12" s="24">
        <f t="shared" si="1224"/>
        <v>9</v>
      </c>
      <c r="BMK12" s="52">
        <f t="shared" si="207"/>
        <v>0.3</v>
      </c>
      <c r="BML12" s="24">
        <v>6</v>
      </c>
      <c r="BMM12" s="50">
        <f t="shared" si="1225"/>
        <v>0.38387715930902111</v>
      </c>
      <c r="BMN12" s="24">
        <v>1</v>
      </c>
      <c r="BMO12" s="50">
        <f t="shared" si="1226"/>
        <v>7.9051383399209488E-2</v>
      </c>
      <c r="BMP12" s="24">
        <v>0</v>
      </c>
      <c r="BMQ12" s="24">
        <f t="shared" si="1227"/>
        <v>7</v>
      </c>
      <c r="BMR12" s="52">
        <f t="shared" si="208"/>
        <v>0.24752475247524752</v>
      </c>
      <c r="BMS12" s="24">
        <v>6</v>
      </c>
      <c r="BMT12" s="50">
        <f t="shared" si="1228"/>
        <v>0.38387715930902111</v>
      </c>
      <c r="BMU12" s="24">
        <v>1</v>
      </c>
      <c r="BMV12" s="50">
        <f t="shared" si="1229"/>
        <v>7.9051383399209488E-2</v>
      </c>
      <c r="BMW12" s="24">
        <v>0</v>
      </c>
      <c r="BMX12" s="24">
        <f t="shared" si="1230"/>
        <v>7</v>
      </c>
      <c r="BMY12" s="52">
        <f t="shared" si="209"/>
        <v>0.24752475247524752</v>
      </c>
      <c r="BMZ12" s="24">
        <v>6</v>
      </c>
      <c r="BNA12" s="50">
        <f t="shared" si="1231"/>
        <v>0.41152263374485598</v>
      </c>
      <c r="BNB12" s="24">
        <v>1</v>
      </c>
      <c r="BNC12" s="50">
        <f t="shared" si="1232"/>
        <v>8.5543199315654406E-2</v>
      </c>
      <c r="BND12" s="24">
        <v>0</v>
      </c>
      <c r="BNE12" s="24">
        <f t="shared" si="1233"/>
        <v>7</v>
      </c>
      <c r="BNF12" s="52">
        <f t="shared" si="210"/>
        <v>0.26646364674533685</v>
      </c>
      <c r="BNG12" s="24">
        <v>6</v>
      </c>
      <c r="BNH12" s="50">
        <f t="shared" si="1234"/>
        <v>0.43041606886657102</v>
      </c>
      <c r="BNI12" s="24">
        <v>1</v>
      </c>
      <c r="BNJ12" s="50">
        <f t="shared" si="1235"/>
        <v>8.9445438282647588E-2</v>
      </c>
      <c r="BNK12" s="24">
        <v>0</v>
      </c>
      <c r="BNL12" s="141">
        <f t="shared" si="1236"/>
        <v>7</v>
      </c>
      <c r="BNM12" s="52">
        <f t="shared" si="1237"/>
        <v>0.2786624203821656</v>
      </c>
      <c r="BNN12" s="24">
        <v>6</v>
      </c>
      <c r="BNO12" s="50">
        <f t="shared" si="1238"/>
        <v>0.44709388971684055</v>
      </c>
      <c r="BNP12" s="24">
        <v>1</v>
      </c>
      <c r="BNQ12" s="50">
        <f t="shared" si="1239"/>
        <v>9.27643784786642E-2</v>
      </c>
      <c r="BNR12" s="24">
        <v>0</v>
      </c>
      <c r="BNS12" s="24">
        <f t="shared" si="1240"/>
        <v>7</v>
      </c>
      <c r="BNT12" s="52">
        <f t="shared" si="211"/>
        <v>0.28925619834710742</v>
      </c>
      <c r="BNU12" s="24">
        <v>6</v>
      </c>
      <c r="BNV12" s="50">
        <f t="shared" si="1241"/>
        <v>0.46911649726348714</v>
      </c>
      <c r="BNW12" s="24">
        <v>1</v>
      </c>
      <c r="BNX12" s="50">
        <f t="shared" si="1242"/>
        <v>9.8328416912487712E-2</v>
      </c>
      <c r="BNY12" s="24">
        <v>0</v>
      </c>
      <c r="BNZ12" s="24">
        <f t="shared" si="1243"/>
        <v>7</v>
      </c>
      <c r="BOA12" s="52">
        <f t="shared" si="212"/>
        <v>0.3048780487804878</v>
      </c>
      <c r="BOB12" s="24">
        <v>6</v>
      </c>
      <c r="BOC12" s="50">
        <f t="shared" si="1244"/>
        <v>0.48939641109298526</v>
      </c>
      <c r="BOD12" s="24">
        <v>1</v>
      </c>
      <c r="BOE12" s="50">
        <f t="shared" si="1245"/>
        <v>0.10245901639344263</v>
      </c>
      <c r="BOF12" s="24">
        <v>0</v>
      </c>
      <c r="BOG12" s="24">
        <f t="shared" si="1246"/>
        <v>7</v>
      </c>
      <c r="BOH12" s="52">
        <f t="shared" si="213"/>
        <v>0.31789282470481384</v>
      </c>
      <c r="BOI12" s="24">
        <v>6</v>
      </c>
      <c r="BOJ12" s="50">
        <f t="shared" si="1247"/>
        <v>0.50251256281407031</v>
      </c>
      <c r="BOK12" s="24">
        <v>1</v>
      </c>
      <c r="BOL12" s="50">
        <f t="shared" si="1248"/>
        <v>0.10384215991692627</v>
      </c>
      <c r="BOM12" s="24">
        <v>0</v>
      </c>
      <c r="BON12" s="24">
        <f t="shared" si="1249"/>
        <v>7</v>
      </c>
      <c r="BOO12" s="52">
        <f t="shared" si="214"/>
        <v>0.32452480296708391</v>
      </c>
      <c r="BOP12" s="24">
        <v>6</v>
      </c>
      <c r="BOQ12" s="50">
        <f t="shared" si="1250"/>
        <v>0.51325919589392643</v>
      </c>
      <c r="BOR12" s="24">
        <v>1</v>
      </c>
      <c r="BOS12" s="50">
        <f t="shared" si="1251"/>
        <v>0.1072961373390558</v>
      </c>
      <c r="BOT12" s="24">
        <v>0</v>
      </c>
      <c r="BOU12" s="24">
        <f t="shared" si="1252"/>
        <v>7</v>
      </c>
      <c r="BOV12" s="52">
        <f t="shared" si="215"/>
        <v>0.33317467872441697</v>
      </c>
      <c r="BOW12" s="24">
        <v>6</v>
      </c>
      <c r="BOX12" s="50">
        <f t="shared" si="1253"/>
        <v>0.52910052910052907</v>
      </c>
      <c r="BOY12" s="24">
        <v>1</v>
      </c>
      <c r="BOZ12" s="50">
        <f t="shared" si="1254"/>
        <v>0.11273957158962795</v>
      </c>
      <c r="BPA12" s="24">
        <v>0</v>
      </c>
      <c r="BPB12" s="24">
        <f t="shared" si="1255"/>
        <v>7</v>
      </c>
      <c r="BPC12" s="52">
        <f t="shared" si="216"/>
        <v>0.34636318654131615</v>
      </c>
      <c r="BPD12" s="24">
        <v>6</v>
      </c>
      <c r="BPE12" s="50">
        <f t="shared" si="1256"/>
        <v>0.55607043558850788</v>
      </c>
      <c r="BPF12" s="24">
        <v>1</v>
      </c>
      <c r="BPG12" s="50">
        <f t="shared" si="1256"/>
        <v>0.1176470588235294</v>
      </c>
      <c r="BPH12" s="24">
        <v>0</v>
      </c>
      <c r="BPI12" s="141">
        <f t="shared" si="1257"/>
        <v>7</v>
      </c>
      <c r="BPJ12" s="52">
        <f t="shared" si="217"/>
        <v>0.36288232244686364</v>
      </c>
      <c r="BPK12" s="24">
        <v>6</v>
      </c>
      <c r="BPL12" s="50">
        <f t="shared" si="218"/>
        <v>0.58939096267190572</v>
      </c>
      <c r="BPM12" s="24">
        <v>1</v>
      </c>
      <c r="BPN12" s="50">
        <f t="shared" si="219"/>
        <v>0.12484394506866417</v>
      </c>
      <c r="BPO12" s="24">
        <v>0</v>
      </c>
      <c r="BPP12" s="24">
        <f t="shared" si="1258"/>
        <v>7</v>
      </c>
      <c r="BPQ12" s="52">
        <f t="shared" si="220"/>
        <v>0.38482682792743267</v>
      </c>
      <c r="BPR12" s="24">
        <v>6</v>
      </c>
      <c r="BPS12" s="50">
        <f t="shared" si="221"/>
        <v>0.61412487205731825</v>
      </c>
      <c r="BPT12" s="24">
        <v>1</v>
      </c>
      <c r="BPU12" s="50">
        <f t="shared" si="222"/>
        <v>0.13003901170351106</v>
      </c>
      <c r="BPV12" s="24">
        <v>0</v>
      </c>
      <c r="BPW12" s="24">
        <f t="shared" si="1259"/>
        <v>7</v>
      </c>
      <c r="BPX12" s="52">
        <f t="shared" si="223"/>
        <v>0.40091638029782356</v>
      </c>
      <c r="BPY12" s="24">
        <v>6</v>
      </c>
      <c r="BPZ12" s="50">
        <f t="shared" si="224"/>
        <v>0.6376195536663124</v>
      </c>
      <c r="BQA12" s="24">
        <v>1</v>
      </c>
      <c r="BQB12" s="50">
        <f t="shared" si="225"/>
        <v>0.13531799729364005</v>
      </c>
      <c r="BQC12" s="24">
        <v>0</v>
      </c>
      <c r="BQD12" s="24">
        <f t="shared" si="1260"/>
        <v>7</v>
      </c>
      <c r="BQE12" s="52">
        <f t="shared" si="226"/>
        <v>0.41666666666666669</v>
      </c>
      <c r="BQF12" s="24">
        <v>7</v>
      </c>
      <c r="BQG12" s="50">
        <f t="shared" si="227"/>
        <v>0.76586433260393871</v>
      </c>
      <c r="BQH12" s="24">
        <v>1</v>
      </c>
      <c r="BQI12" s="50">
        <f t="shared" si="228"/>
        <v>0.1388888888888889</v>
      </c>
      <c r="BQJ12" s="24">
        <v>0</v>
      </c>
      <c r="BQK12" s="24">
        <f t="shared" si="1261"/>
        <v>8</v>
      </c>
      <c r="BQL12" s="52">
        <f t="shared" si="229"/>
        <v>0.48959608323133408</v>
      </c>
      <c r="BQM12" s="24">
        <v>7</v>
      </c>
      <c r="BQN12" s="50">
        <f t="shared" si="230"/>
        <v>0.79275198187995466</v>
      </c>
      <c r="BQO12" s="24">
        <v>1</v>
      </c>
      <c r="BQP12" s="50">
        <f t="shared" si="231"/>
        <v>0.14285714285714285</v>
      </c>
      <c r="BQQ12" s="24">
        <v>0</v>
      </c>
      <c r="BQR12" s="24">
        <f t="shared" si="1262"/>
        <v>8</v>
      </c>
      <c r="BQS12" s="52">
        <f t="shared" si="232"/>
        <v>0.50536955148452301</v>
      </c>
      <c r="BQT12" s="24">
        <v>7</v>
      </c>
      <c r="BQU12" s="50">
        <f t="shared" si="233"/>
        <v>0.82256169212690955</v>
      </c>
      <c r="BQV12" s="24">
        <v>1</v>
      </c>
      <c r="BQW12" s="50">
        <f t="shared" si="234"/>
        <v>0.1508295625942685</v>
      </c>
      <c r="BQX12" s="24">
        <v>0</v>
      </c>
      <c r="BQY12" s="24">
        <f t="shared" si="1263"/>
        <v>8</v>
      </c>
      <c r="BQZ12" s="52">
        <f t="shared" si="235"/>
        <v>0.52840158520475566</v>
      </c>
      <c r="BRA12" s="24">
        <v>7</v>
      </c>
      <c r="BRB12" s="50">
        <f t="shared" si="236"/>
        <v>0.84337349397590367</v>
      </c>
      <c r="BRC12" s="24">
        <v>1</v>
      </c>
      <c r="BRD12" s="50">
        <f t="shared" si="237"/>
        <v>0.15408320493066258</v>
      </c>
      <c r="BRE12" s="24">
        <v>0</v>
      </c>
      <c r="BRF12" s="24">
        <f t="shared" si="1264"/>
        <v>8</v>
      </c>
      <c r="BRG12" s="52">
        <f t="shared" si="238"/>
        <v>0.54090601757944556</v>
      </c>
      <c r="BRH12" s="24">
        <v>6</v>
      </c>
      <c r="BRI12" s="50">
        <f t="shared" si="239"/>
        <v>0.75471698113207553</v>
      </c>
      <c r="BRJ12" s="24">
        <v>1</v>
      </c>
      <c r="BRK12" s="50">
        <f t="shared" si="240"/>
        <v>0.15923566878980894</v>
      </c>
      <c r="BRL12" s="24">
        <v>0</v>
      </c>
      <c r="BRM12" s="24">
        <f t="shared" si="1265"/>
        <v>7</v>
      </c>
      <c r="BRN12" s="52">
        <f t="shared" si="241"/>
        <v>0.49191848208011241</v>
      </c>
      <c r="BRO12" s="24">
        <v>5</v>
      </c>
      <c r="BRP12" s="50">
        <f t="shared" si="242"/>
        <v>0.64766839378238339</v>
      </c>
      <c r="BRQ12" s="24">
        <v>1</v>
      </c>
      <c r="BRR12" s="50">
        <f t="shared" si="243"/>
        <v>0.16286644951140067</v>
      </c>
      <c r="BRS12" s="24">
        <v>0</v>
      </c>
      <c r="BRT12" s="24">
        <f t="shared" ref="BRT12:BRT17" si="1267">BRO12+BRQ12</f>
        <v>6</v>
      </c>
      <c r="BRU12" s="52">
        <f t="shared" si="244"/>
        <v>0.4329004329004329</v>
      </c>
      <c r="BRV12" s="24">
        <v>5</v>
      </c>
      <c r="BRW12" s="50">
        <f t="shared" si="245"/>
        <v>0.67114093959731547</v>
      </c>
      <c r="BRX12" s="24">
        <v>1</v>
      </c>
      <c r="BRY12" s="50">
        <f t="shared" si="246"/>
        <v>0.16750418760469013</v>
      </c>
      <c r="BRZ12" s="24">
        <v>0</v>
      </c>
      <c r="BSA12" s="24">
        <f t="shared" ref="BSA12:BSA17" si="1268">BRV12+BRX12</f>
        <v>6</v>
      </c>
      <c r="BSB12" s="52">
        <f t="shared" si="247"/>
        <v>0.44709388971684055</v>
      </c>
      <c r="BSC12" s="24">
        <v>5</v>
      </c>
      <c r="BSD12" s="50">
        <f t="shared" si="248"/>
        <v>0.68399452804377558</v>
      </c>
      <c r="BSE12" s="24">
        <v>1</v>
      </c>
      <c r="BSF12" s="50">
        <f t="shared" si="249"/>
        <v>0.1697792869269949</v>
      </c>
      <c r="BSG12" s="24">
        <v>0</v>
      </c>
      <c r="BSH12" s="24">
        <f t="shared" ref="BSH12:BSH17" si="1269">BSC12+BSE12</f>
        <v>6</v>
      </c>
      <c r="BSI12" s="52">
        <f t="shared" si="250"/>
        <v>0.45454545454545453</v>
      </c>
      <c r="BSJ12" s="24">
        <v>5</v>
      </c>
      <c r="BSK12" s="50">
        <f t="shared" si="251"/>
        <v>0.69637883008356549</v>
      </c>
      <c r="BSL12" s="24">
        <v>1</v>
      </c>
      <c r="BSM12" s="50">
        <f t="shared" si="252"/>
        <v>0.17301038062283738</v>
      </c>
      <c r="BSN12" s="24">
        <v>0</v>
      </c>
      <c r="BSO12" s="24">
        <f t="shared" ref="BSO12:BSO17" si="1270">BSJ12+BSL12</f>
        <v>6</v>
      </c>
      <c r="BSP12" s="52">
        <f t="shared" si="253"/>
        <v>0.46296296296296291</v>
      </c>
      <c r="BSQ12" s="24">
        <v>5</v>
      </c>
      <c r="BSR12" s="50">
        <f t="shared" si="254"/>
        <v>0.7183908045977011</v>
      </c>
      <c r="BSS12" s="24">
        <v>1</v>
      </c>
      <c r="BST12" s="50">
        <f t="shared" si="255"/>
        <v>0.17889087656529518</v>
      </c>
      <c r="BSU12" s="24">
        <v>0</v>
      </c>
      <c r="BSV12" s="24">
        <f t="shared" ref="BSV12:BSV17" si="1271">BSQ12+BSS12</f>
        <v>6</v>
      </c>
      <c r="BSW12" s="52">
        <f t="shared" si="256"/>
        <v>0.4780876494023904</v>
      </c>
      <c r="BSX12" s="24">
        <v>5</v>
      </c>
      <c r="BSY12" s="50">
        <f t="shared" si="257"/>
        <v>0.74074074074074081</v>
      </c>
      <c r="BSZ12" s="24">
        <v>1</v>
      </c>
      <c r="BTA12" s="50">
        <f t="shared" si="258"/>
        <v>0.18726591760299627</v>
      </c>
      <c r="BTB12" s="24">
        <v>0</v>
      </c>
      <c r="BTC12" s="24">
        <f t="shared" ref="BTC12:BTC17" si="1272">BSX12+BSZ12</f>
        <v>6</v>
      </c>
      <c r="BTD12" s="52">
        <f t="shared" si="259"/>
        <v>0.49627791563275436</v>
      </c>
      <c r="BTE12" s="24">
        <v>5</v>
      </c>
      <c r="BTF12" s="50">
        <f t="shared" si="260"/>
        <v>0.74074074074074081</v>
      </c>
      <c r="BTG12" s="24">
        <v>1</v>
      </c>
      <c r="BTH12" s="50">
        <f t="shared" si="261"/>
        <v>0.18726591760299627</v>
      </c>
      <c r="BTI12" s="24">
        <v>0</v>
      </c>
      <c r="BTJ12" s="24">
        <f t="shared" si="1266"/>
        <v>6</v>
      </c>
      <c r="BTK12" s="52">
        <f t="shared" si="262"/>
        <v>0.49627791563275436</v>
      </c>
      <c r="BTL12" s="55"/>
      <c r="BTM12" s="50"/>
      <c r="BTN12" s="120"/>
      <c r="BTO12" s="50"/>
      <c r="BTP12" s="24">
        <v>0</v>
      </c>
      <c r="BTQ12" s="24">
        <v>4</v>
      </c>
      <c r="BTR12" s="52">
        <f t="shared" si="263"/>
        <v>0.37243947858472998</v>
      </c>
      <c r="BTS12" s="55"/>
      <c r="BTT12" s="50"/>
      <c r="BTU12" s="120"/>
      <c r="BTV12" s="50"/>
      <c r="BTW12" s="24">
        <v>0</v>
      </c>
      <c r="BTX12" s="24">
        <v>4</v>
      </c>
      <c r="BTY12" s="52">
        <f t="shared" si="264"/>
        <v>0.37418147801683815</v>
      </c>
      <c r="BTZ12" s="55"/>
      <c r="BUA12" s="50"/>
      <c r="BUB12" s="120"/>
      <c r="BUC12" s="50"/>
      <c r="BUD12" s="24">
        <v>0</v>
      </c>
      <c r="BUE12" s="24">
        <v>4</v>
      </c>
      <c r="BUF12" s="52">
        <f t="shared" si="265"/>
        <v>0.3784295175023652</v>
      </c>
      <c r="BUG12" s="55"/>
      <c r="BUH12" s="50"/>
      <c r="BUI12" s="120"/>
      <c r="BUJ12" s="50"/>
      <c r="BUK12" s="24">
        <v>0</v>
      </c>
      <c r="BUL12" s="24">
        <v>4</v>
      </c>
      <c r="BUM12" s="52">
        <f t="shared" si="266"/>
        <v>0.38277511961722488</v>
      </c>
      <c r="BUN12" s="55"/>
      <c r="BUO12" s="50"/>
      <c r="BUP12" s="120"/>
      <c r="BUQ12" s="50"/>
      <c r="BUR12" s="24">
        <v>0</v>
      </c>
      <c r="BUS12" s="24">
        <v>4</v>
      </c>
      <c r="BUT12" s="52">
        <f t="shared" si="267"/>
        <v>0.39138943248532287</v>
      </c>
      <c r="BUU12" s="55"/>
      <c r="BUV12" s="50"/>
      <c r="BUW12" s="120"/>
      <c r="BUX12" s="50"/>
      <c r="BUY12" s="24">
        <v>0</v>
      </c>
      <c r="BUZ12" s="24">
        <v>3</v>
      </c>
      <c r="BVA12" s="52">
        <f t="shared" si="268"/>
        <v>0.29821073558648109</v>
      </c>
      <c r="BVB12" s="55"/>
      <c r="BVC12" s="50"/>
      <c r="BVD12" s="120"/>
      <c r="BVE12" s="50"/>
      <c r="BVF12" s="24">
        <v>0</v>
      </c>
      <c r="BVG12" s="24">
        <v>3</v>
      </c>
      <c r="BVH12" s="52">
        <f t="shared" si="269"/>
        <v>0.30864197530864196</v>
      </c>
      <c r="BVI12" s="55"/>
      <c r="BVJ12" s="50"/>
      <c r="BVK12" s="120"/>
      <c r="BVL12" s="50"/>
      <c r="BVM12" s="24">
        <v>0</v>
      </c>
      <c r="BVN12" s="24">
        <v>3</v>
      </c>
      <c r="BVO12" s="52">
        <f t="shared" si="270"/>
        <v>0.31712473572938688</v>
      </c>
      <c r="BVP12" s="55"/>
      <c r="BVQ12" s="50"/>
      <c r="BVR12" s="120"/>
      <c r="BVS12" s="50"/>
      <c r="BVT12" s="24">
        <v>0</v>
      </c>
      <c r="BVU12" s="24">
        <v>3</v>
      </c>
      <c r="BVV12" s="52">
        <f t="shared" si="271"/>
        <v>0.31948881789137379</v>
      </c>
      <c r="BVW12" s="55"/>
      <c r="BVX12" s="50"/>
      <c r="BVY12" s="120"/>
      <c r="BVZ12" s="50"/>
      <c r="BWA12" s="24">
        <v>0</v>
      </c>
      <c r="BWB12" s="24">
        <v>3</v>
      </c>
      <c r="BWC12" s="52">
        <f t="shared" si="272"/>
        <v>0.32085561497326204</v>
      </c>
      <c r="BWD12" s="55"/>
      <c r="BWE12" s="50"/>
      <c r="BWF12" s="120"/>
      <c r="BWG12" s="50"/>
      <c r="BWH12" s="24">
        <v>0</v>
      </c>
      <c r="BWI12" s="24">
        <v>3</v>
      </c>
      <c r="BWJ12" s="52">
        <f t="shared" si="273"/>
        <v>0.32223415682062301</v>
      </c>
      <c r="BWK12" s="55"/>
      <c r="BWL12" s="50"/>
      <c r="BWM12" s="120"/>
      <c r="BWN12" s="50"/>
      <c r="BWO12" s="24">
        <v>0</v>
      </c>
      <c r="BWP12" s="24">
        <v>3</v>
      </c>
      <c r="BWQ12" s="52">
        <f t="shared" si="274"/>
        <v>0.32502708559046589</v>
      </c>
      <c r="BWR12" s="55"/>
      <c r="BWS12" s="50"/>
      <c r="BWT12" s="120"/>
      <c r="BWU12" s="50"/>
      <c r="BWV12" s="24">
        <v>0</v>
      </c>
      <c r="BWW12" s="24">
        <v>3</v>
      </c>
      <c r="BWX12" s="52">
        <f t="shared" si="275"/>
        <v>0.3289473684210526</v>
      </c>
      <c r="BWY12" s="55"/>
      <c r="BWZ12" s="50"/>
      <c r="BXA12" s="120"/>
      <c r="BXB12" s="50"/>
      <c r="BXC12" s="24">
        <v>0</v>
      </c>
      <c r="BXD12" s="24">
        <v>3</v>
      </c>
      <c r="BXE12" s="52">
        <f t="shared" si="276"/>
        <v>0.33594624860022393</v>
      </c>
      <c r="BXF12" s="55"/>
      <c r="BXG12" s="50"/>
      <c r="BXH12" s="120"/>
      <c r="BXI12" s="50"/>
      <c r="BXJ12" s="24">
        <v>0</v>
      </c>
      <c r="BXK12" s="24">
        <v>3</v>
      </c>
      <c r="BXL12" s="52">
        <f t="shared" si="277"/>
        <v>0.33975084937712347</v>
      </c>
      <c r="BXM12" s="55"/>
      <c r="BXN12" s="50"/>
      <c r="BXO12" s="120"/>
      <c r="BXP12" s="50"/>
      <c r="BXQ12" s="24">
        <v>0</v>
      </c>
      <c r="BXR12" s="24">
        <v>3</v>
      </c>
      <c r="BXS12" s="52">
        <f t="shared" si="278"/>
        <v>0.34403669724770647</v>
      </c>
      <c r="BXT12" s="55"/>
      <c r="BXU12" s="50"/>
      <c r="BXV12" s="120"/>
      <c r="BXW12" s="50"/>
      <c r="BXX12" s="24">
        <v>0</v>
      </c>
      <c r="BXY12" s="24">
        <v>3</v>
      </c>
      <c r="BXZ12" s="52">
        <f t="shared" si="279"/>
        <v>0.34482758620689657</v>
      </c>
      <c r="BYA12" s="55"/>
      <c r="BYB12" s="50"/>
      <c r="BYC12" s="120"/>
      <c r="BYD12" s="50"/>
      <c r="BYE12" s="24">
        <v>0</v>
      </c>
      <c r="BYF12" s="24">
        <v>3</v>
      </c>
      <c r="BYG12" s="52">
        <f t="shared" si="280"/>
        <v>0.34722222222222221</v>
      </c>
      <c r="BYH12" s="55"/>
      <c r="BYI12" s="50"/>
      <c r="BYJ12" s="120"/>
      <c r="BYK12" s="50"/>
      <c r="BYL12" s="24">
        <v>0</v>
      </c>
      <c r="BYM12" s="24">
        <v>3</v>
      </c>
      <c r="BYN12" s="52">
        <f t="shared" si="281"/>
        <v>0.3500583430571762</v>
      </c>
      <c r="BYO12" s="55"/>
      <c r="BYP12" s="50"/>
      <c r="BYQ12" s="120"/>
      <c r="BYR12" s="50"/>
      <c r="BYS12" s="24">
        <v>0</v>
      </c>
      <c r="BYT12" s="24">
        <v>3</v>
      </c>
      <c r="BYU12" s="52">
        <f t="shared" si="282"/>
        <v>0.35169988276670577</v>
      </c>
      <c r="BYV12" s="55"/>
      <c r="BYW12" s="50"/>
      <c r="BYX12" s="120"/>
      <c r="BYY12" s="50"/>
      <c r="BYZ12" s="24">
        <v>0</v>
      </c>
      <c r="BZA12" s="24">
        <v>3</v>
      </c>
      <c r="BZB12" s="52">
        <f t="shared" si="283"/>
        <v>0.35377358490566041</v>
      </c>
      <c r="BZC12" s="55"/>
      <c r="BZD12" s="50"/>
      <c r="BZE12" s="120"/>
      <c r="BZF12" s="50"/>
      <c r="BZG12" s="24">
        <v>0</v>
      </c>
      <c r="BZH12" s="24">
        <v>3</v>
      </c>
      <c r="BZI12" s="52">
        <f t="shared" si="284"/>
        <v>0.3592814371257485</v>
      </c>
      <c r="BZJ12" s="55"/>
      <c r="BZK12" s="50"/>
      <c r="BZL12" s="120"/>
      <c r="BZM12" s="50"/>
      <c r="BZN12" s="24">
        <v>0</v>
      </c>
      <c r="BZO12" s="24">
        <v>3</v>
      </c>
      <c r="BZP12" s="52">
        <f t="shared" si="285"/>
        <v>0.36275695284159615</v>
      </c>
      <c r="BZQ12" s="55"/>
      <c r="BZR12" s="50"/>
      <c r="BZS12" s="120"/>
      <c r="BZT12" s="50"/>
      <c r="BZU12" s="24">
        <v>0</v>
      </c>
      <c r="BZV12" s="24">
        <v>3</v>
      </c>
      <c r="BZW12" s="52">
        <f t="shared" si="286"/>
        <v>0.36363636363636365</v>
      </c>
      <c r="BZX12" s="55"/>
      <c r="BZY12" s="50"/>
      <c r="BZZ12" s="120"/>
      <c r="CAA12" s="50"/>
      <c r="CAB12" s="24">
        <v>0</v>
      </c>
      <c r="CAC12" s="24">
        <v>3</v>
      </c>
      <c r="CAD12" s="52">
        <f t="shared" si="287"/>
        <v>0.36540803897685747</v>
      </c>
      <c r="CAE12" s="55"/>
      <c r="CAF12" s="50"/>
      <c r="CAG12" s="120"/>
      <c r="CAH12" s="50"/>
      <c r="CAI12" s="24">
        <v>0</v>
      </c>
      <c r="CAJ12" s="24">
        <v>3</v>
      </c>
      <c r="CAK12" s="52">
        <f t="shared" si="288"/>
        <v>0.36585365853658541</v>
      </c>
      <c r="CAL12" s="55"/>
      <c r="CAM12" s="50"/>
      <c r="CAN12" s="120"/>
      <c r="CAO12" s="50"/>
      <c r="CAP12" s="24">
        <v>0</v>
      </c>
      <c r="CAQ12" s="24">
        <v>3</v>
      </c>
      <c r="CAR12" s="52">
        <f t="shared" si="289"/>
        <v>0.36809815950920244</v>
      </c>
      <c r="CAS12" s="55"/>
      <c r="CAT12" s="50"/>
      <c r="CAU12" s="120"/>
      <c r="CAV12" s="50"/>
      <c r="CAW12" s="24">
        <v>0</v>
      </c>
      <c r="CAX12" s="24">
        <v>3</v>
      </c>
      <c r="CAY12" s="52">
        <f t="shared" si="290"/>
        <v>0.37220843672456577</v>
      </c>
      <c r="CAZ12" s="55"/>
      <c r="CBA12" s="50"/>
      <c r="CBB12" s="120"/>
      <c r="CBC12" s="50"/>
      <c r="CBD12" s="24">
        <v>0</v>
      </c>
      <c r="CBE12" s="24">
        <v>3</v>
      </c>
      <c r="CBF12" s="52">
        <f t="shared" si="291"/>
        <v>0.37546933667083854</v>
      </c>
      <c r="CBG12" s="55"/>
      <c r="CBH12" s="50"/>
      <c r="CBI12" s="120"/>
      <c r="CBJ12" s="50"/>
      <c r="CBK12" s="24">
        <v>0</v>
      </c>
      <c r="CBL12" s="24">
        <v>3</v>
      </c>
      <c r="CBM12" s="52">
        <f t="shared" si="292"/>
        <v>0.37735849056603776</v>
      </c>
      <c r="CBN12" s="55"/>
      <c r="CBO12" s="50"/>
      <c r="CBP12" s="120"/>
      <c r="CBQ12" s="50"/>
      <c r="CBR12" s="24">
        <v>0</v>
      </c>
      <c r="CBS12" s="24">
        <v>3</v>
      </c>
      <c r="CBT12" s="52">
        <f t="shared" si="293"/>
        <v>0.38167938931297707</v>
      </c>
      <c r="CBU12" s="55"/>
      <c r="CBV12" s="50"/>
      <c r="CBW12" s="120"/>
      <c r="CBX12" s="50"/>
      <c r="CBY12" s="24">
        <v>0</v>
      </c>
      <c r="CBZ12" s="24">
        <v>3</v>
      </c>
      <c r="CCA12" s="52">
        <f t="shared" si="294"/>
        <v>0.38216560509554143</v>
      </c>
      <c r="CCB12" s="55"/>
      <c r="CCC12" s="50"/>
      <c r="CCD12" s="120"/>
      <c r="CCE12" s="50"/>
      <c r="CCF12" s="24">
        <v>0</v>
      </c>
      <c r="CCG12" s="24">
        <v>3</v>
      </c>
      <c r="CCH12" s="52">
        <f t="shared" si="295"/>
        <v>0.38363171355498721</v>
      </c>
      <c r="CCI12" s="55"/>
      <c r="CCJ12" s="50"/>
      <c r="CCK12" s="120"/>
      <c r="CCL12" s="50"/>
      <c r="CCM12" s="24">
        <v>0</v>
      </c>
      <c r="CCN12" s="24">
        <v>3</v>
      </c>
      <c r="CCO12" s="52">
        <f t="shared" si="296"/>
        <v>0.38510911424903727</v>
      </c>
      <c r="CCP12" s="55"/>
      <c r="CCQ12" s="50"/>
      <c r="CCR12" s="120"/>
      <c r="CCS12" s="50"/>
      <c r="CCT12" s="24">
        <v>0</v>
      </c>
      <c r="CCU12" s="24">
        <v>3</v>
      </c>
      <c r="CCV12" s="52">
        <f t="shared" si="297"/>
        <v>0.38709677419354838</v>
      </c>
      <c r="CCW12" s="55"/>
      <c r="CCX12" s="50"/>
      <c r="CCY12" s="120"/>
      <c r="CCZ12" s="50"/>
      <c r="CDA12" s="24">
        <v>0</v>
      </c>
      <c r="CDB12" s="24">
        <v>3</v>
      </c>
      <c r="CDC12" s="52">
        <f t="shared" si="298"/>
        <v>0.38759689922480622</v>
      </c>
      <c r="CDD12" s="55"/>
      <c r="CDE12" s="50"/>
      <c r="CDF12" s="120"/>
      <c r="CDG12" s="50"/>
      <c r="CDH12" s="24">
        <v>0</v>
      </c>
      <c r="CDI12" s="24">
        <v>3</v>
      </c>
      <c r="CDJ12" s="52">
        <f t="shared" si="299"/>
        <v>0.390625</v>
      </c>
      <c r="CDK12" s="55"/>
      <c r="CDL12" s="50"/>
      <c r="CDM12" s="120"/>
      <c r="CDN12" s="50"/>
      <c r="CDO12" s="24">
        <v>0</v>
      </c>
      <c r="CDP12" s="24">
        <v>3</v>
      </c>
      <c r="CDQ12" s="52">
        <f t="shared" si="300"/>
        <v>0.39164490861618795</v>
      </c>
      <c r="CDR12" s="55"/>
      <c r="CDS12" s="50"/>
      <c r="CDT12" s="120"/>
      <c r="CDU12" s="50"/>
      <c r="CDV12" s="24">
        <v>0</v>
      </c>
      <c r="CDW12" s="24">
        <v>3</v>
      </c>
      <c r="CDX12" s="52">
        <f t="shared" si="301"/>
        <v>0.39164490861618795</v>
      </c>
      <c r="CDY12" s="55"/>
      <c r="CDZ12" s="50"/>
      <c r="CEA12" s="120"/>
      <c r="CEB12" s="50"/>
      <c r="CEC12" s="24">
        <v>0</v>
      </c>
      <c r="CED12" s="24">
        <v>3</v>
      </c>
      <c r="CEE12" s="52">
        <f t="shared" si="302"/>
        <v>0.39215686274509803</v>
      </c>
      <c r="CEF12" s="55"/>
      <c r="CEG12" s="50"/>
      <c r="CEH12" s="120"/>
      <c r="CEI12" s="50"/>
      <c r="CEJ12" s="24">
        <v>0</v>
      </c>
      <c r="CEK12" s="24">
        <v>3</v>
      </c>
      <c r="CEL12" s="52">
        <f t="shared" si="303"/>
        <v>0.39370078740157477</v>
      </c>
      <c r="CEM12" s="55"/>
      <c r="CEN12" s="50"/>
      <c r="CEO12" s="120"/>
      <c r="CEP12" s="50"/>
      <c r="CEQ12" s="24">
        <v>0</v>
      </c>
      <c r="CER12" s="24">
        <v>3</v>
      </c>
      <c r="CES12" s="52">
        <f t="shared" si="304"/>
        <v>0.3968253968253968</v>
      </c>
      <c r="CET12" s="55"/>
      <c r="CEU12" s="50"/>
      <c r="CEV12" s="120"/>
      <c r="CEW12" s="50"/>
      <c r="CEX12" s="24">
        <v>0</v>
      </c>
      <c r="CEY12" s="24">
        <v>3</v>
      </c>
      <c r="CEZ12" s="52">
        <f t="shared" si="305"/>
        <v>0.39893617021276595</v>
      </c>
      <c r="CFA12" s="55"/>
      <c r="CFB12" s="50"/>
      <c r="CFC12" s="120"/>
      <c r="CFD12" s="50"/>
      <c r="CFE12" s="24">
        <v>0</v>
      </c>
      <c r="CFF12" s="24">
        <v>3</v>
      </c>
      <c r="CFG12" s="52">
        <f t="shared" si="306"/>
        <v>0.40053404539385851</v>
      </c>
      <c r="CFH12" s="55"/>
      <c r="CFI12" s="50"/>
      <c r="CFJ12" s="120"/>
      <c r="CFK12" s="50"/>
      <c r="CFL12" s="24">
        <v>0</v>
      </c>
      <c r="CFM12" s="24">
        <v>3</v>
      </c>
      <c r="CFN12" s="52">
        <f t="shared" si="307"/>
        <v>0.40214477211796246</v>
      </c>
      <c r="CFO12" s="55"/>
      <c r="CFP12" s="50"/>
      <c r="CFQ12" s="120"/>
      <c r="CFR12" s="50"/>
      <c r="CFS12" s="24">
        <v>0</v>
      </c>
      <c r="CFT12" s="24">
        <v>3</v>
      </c>
      <c r="CFU12" s="52">
        <f t="shared" si="308"/>
        <v>0.40268456375838929</v>
      </c>
      <c r="CFV12" s="55"/>
      <c r="CFW12" s="50"/>
      <c r="CFX12" s="120"/>
      <c r="CFY12" s="50"/>
      <c r="CFZ12" s="24">
        <v>0</v>
      </c>
      <c r="CGA12" s="24">
        <v>3</v>
      </c>
      <c r="CGB12" s="52">
        <f t="shared" si="309"/>
        <v>0.40540540540540543</v>
      </c>
      <c r="CGC12" s="55"/>
      <c r="CGD12" s="50"/>
      <c r="CGE12" s="120"/>
      <c r="CGF12" s="50"/>
      <c r="CGG12" s="24">
        <v>0</v>
      </c>
      <c r="CGH12" s="24">
        <v>3</v>
      </c>
      <c r="CGI12" s="52">
        <f t="shared" si="310"/>
        <v>0.40595399188092013</v>
      </c>
      <c r="CGJ12" s="55"/>
      <c r="CGK12" s="50"/>
      <c r="CGL12" s="120"/>
      <c r="CGM12" s="50"/>
      <c r="CGN12" s="24">
        <v>0</v>
      </c>
      <c r="CGO12" s="24">
        <v>3</v>
      </c>
      <c r="CGP12" s="52">
        <f t="shared" si="311"/>
        <v>0.40595399188092013</v>
      </c>
      <c r="CGQ12" s="55"/>
      <c r="CGR12" s="50"/>
      <c r="CGS12" s="120"/>
      <c r="CGT12" s="50"/>
      <c r="CGU12" s="24">
        <v>0</v>
      </c>
      <c r="CGV12" s="24">
        <v>3</v>
      </c>
      <c r="CGW12" s="52">
        <f t="shared" si="312"/>
        <v>0.40595399188092013</v>
      </c>
      <c r="CGX12" s="55"/>
      <c r="CGY12" s="50"/>
      <c r="CGZ12" s="120"/>
      <c r="CHA12" s="50"/>
      <c r="CHB12" s="24">
        <v>0</v>
      </c>
      <c r="CHC12" s="24">
        <v>3</v>
      </c>
      <c r="CHD12" s="52">
        <f t="shared" si="313"/>
        <v>0.40650406504065045</v>
      </c>
      <c r="CHE12" s="55"/>
      <c r="CHF12" s="50"/>
      <c r="CHG12" s="120"/>
      <c r="CHH12" s="50"/>
      <c r="CHI12" s="24">
        <v>0</v>
      </c>
      <c r="CHJ12" s="24">
        <v>3</v>
      </c>
      <c r="CHK12" s="52">
        <f t="shared" si="314"/>
        <v>0.40816326530612246</v>
      </c>
      <c r="CHL12" s="55"/>
      <c r="CHM12" s="50"/>
      <c r="CHN12" s="120"/>
      <c r="CHO12" s="50"/>
      <c r="CHP12" s="24">
        <v>0</v>
      </c>
      <c r="CHQ12" s="24">
        <v>3</v>
      </c>
      <c r="CHR12" s="52">
        <f t="shared" si="315"/>
        <v>0.40927694406548432</v>
      </c>
      <c r="CHS12" s="55"/>
      <c r="CHT12" s="50"/>
      <c r="CHU12" s="120"/>
      <c r="CHV12" s="50"/>
      <c r="CHW12" s="24">
        <v>0</v>
      </c>
      <c r="CHX12" s="24">
        <v>3</v>
      </c>
      <c r="CHY12" s="52">
        <f t="shared" si="316"/>
        <v>0.4098360655737705</v>
      </c>
      <c r="CHZ12" s="55"/>
      <c r="CIA12" s="50"/>
      <c r="CIB12" s="120"/>
      <c r="CIC12" s="50"/>
      <c r="CID12" s="24">
        <v>0</v>
      </c>
      <c r="CIE12" s="24">
        <v>3</v>
      </c>
      <c r="CIF12" s="52">
        <f t="shared" si="317"/>
        <v>0.41152263374485598</v>
      </c>
      <c r="CIG12" s="55"/>
      <c r="CIH12" s="50"/>
      <c r="CII12" s="120"/>
      <c r="CIJ12" s="50"/>
      <c r="CIK12" s="24">
        <v>0</v>
      </c>
      <c r="CIL12" s="24">
        <v>3</v>
      </c>
      <c r="CIM12" s="52">
        <f t="shared" si="318"/>
        <v>0.41152263374485598</v>
      </c>
      <c r="CIN12" s="55"/>
      <c r="CIO12" s="50"/>
      <c r="CIP12" s="120"/>
      <c r="CIQ12" s="50"/>
      <c r="CIR12" s="24">
        <v>0</v>
      </c>
      <c r="CIS12" s="24">
        <v>3</v>
      </c>
      <c r="CIT12" s="52">
        <f t="shared" si="319"/>
        <v>0.41152263374485598</v>
      </c>
      <c r="CIU12" s="55"/>
      <c r="CIV12" s="50"/>
      <c r="CIW12" s="120"/>
      <c r="CIX12" s="50"/>
      <c r="CIY12" s="24">
        <v>0</v>
      </c>
      <c r="CIZ12" s="24">
        <v>3</v>
      </c>
      <c r="CJA12" s="52">
        <f t="shared" si="320"/>
        <v>0.41208791208791212</v>
      </c>
      <c r="CJB12" s="55"/>
      <c r="CJC12" s="50"/>
      <c r="CJD12" s="120"/>
      <c r="CJE12" s="50"/>
      <c r="CJF12" s="24">
        <v>0</v>
      </c>
      <c r="CJG12" s="24">
        <v>3</v>
      </c>
      <c r="CJH12" s="52">
        <f t="shared" si="321"/>
        <v>0.41208791208791212</v>
      </c>
      <c r="CJI12" s="55"/>
      <c r="CJJ12" s="50"/>
      <c r="CJK12" s="120"/>
      <c r="CJL12" s="50"/>
      <c r="CJM12" s="24">
        <v>0</v>
      </c>
      <c r="CJN12" s="24">
        <v>3</v>
      </c>
      <c r="CJO12" s="52">
        <f t="shared" si="322"/>
        <v>0.41265474552957354</v>
      </c>
      <c r="CJP12" s="55"/>
      <c r="CJQ12" s="50"/>
      <c r="CJR12" s="120"/>
      <c r="CJS12" s="50"/>
      <c r="CJT12" s="24">
        <v>0</v>
      </c>
      <c r="CJU12" s="24">
        <v>3</v>
      </c>
      <c r="CJV12" s="52">
        <f t="shared" si="323"/>
        <v>0.41265474552957354</v>
      </c>
      <c r="CJW12" s="55"/>
      <c r="CJX12" s="50"/>
      <c r="CJY12" s="120"/>
      <c r="CJZ12" s="50"/>
      <c r="CKA12" s="24">
        <v>0</v>
      </c>
      <c r="CKB12" s="24">
        <v>3</v>
      </c>
      <c r="CKC12" s="52">
        <f t="shared" si="324"/>
        <v>0.41265474552957354</v>
      </c>
      <c r="CKD12" s="55"/>
      <c r="CKE12" s="50"/>
      <c r="CKF12" s="120"/>
      <c r="CKG12" s="50"/>
      <c r="CKH12" s="24">
        <v>0</v>
      </c>
      <c r="CKI12" s="24">
        <v>3</v>
      </c>
      <c r="CKJ12" s="52">
        <f t="shared" si="325"/>
        <v>0.41265474552957354</v>
      </c>
      <c r="CKK12" s="55"/>
      <c r="CKL12" s="50"/>
      <c r="CKM12" s="120"/>
      <c r="CKN12" s="50"/>
      <c r="CKO12" s="24">
        <v>0</v>
      </c>
      <c r="CKP12" s="24">
        <v>3</v>
      </c>
      <c r="CKQ12" s="52">
        <f t="shared" si="326"/>
        <v>0.41265474552957354</v>
      </c>
      <c r="CKR12" s="55"/>
      <c r="CKS12" s="50"/>
      <c r="CKT12" s="120"/>
      <c r="CKU12" s="50"/>
      <c r="CKV12" s="24">
        <v>0</v>
      </c>
      <c r="CKW12" s="24">
        <v>3</v>
      </c>
      <c r="CKX12" s="52">
        <f t="shared" si="327"/>
        <v>0.41322314049586778</v>
      </c>
      <c r="CKY12" s="55"/>
      <c r="CKZ12" s="50"/>
      <c r="CLA12" s="120"/>
      <c r="CLB12" s="50"/>
      <c r="CLC12" s="24">
        <v>0</v>
      </c>
      <c r="CLD12" s="24">
        <v>3</v>
      </c>
      <c r="CLE12" s="52">
        <f t="shared" si="328"/>
        <v>0.41322314049586778</v>
      </c>
      <c r="CLF12" s="55"/>
      <c r="CLG12" s="50"/>
      <c r="CLH12" s="120"/>
      <c r="CLI12" s="50"/>
      <c r="CLJ12" s="24">
        <v>0</v>
      </c>
      <c r="CLK12" s="24">
        <v>3</v>
      </c>
      <c r="CLL12" s="52">
        <f t="shared" si="329"/>
        <v>0.41322314049586778</v>
      </c>
      <c r="CLM12" s="55"/>
      <c r="CLN12" s="50"/>
      <c r="CLO12" s="120"/>
      <c r="CLP12" s="50"/>
      <c r="CLQ12" s="24">
        <v>0</v>
      </c>
      <c r="CLR12" s="24">
        <v>3</v>
      </c>
      <c r="CLS12" s="52">
        <f t="shared" si="330"/>
        <v>0.41322314049586778</v>
      </c>
      <c r="CLT12" s="55"/>
      <c r="CLU12" s="50"/>
      <c r="CLV12" s="120"/>
      <c r="CLW12" s="50"/>
      <c r="CLX12" s="24">
        <v>0</v>
      </c>
      <c r="CLY12" s="24">
        <v>3</v>
      </c>
      <c r="CLZ12" s="52">
        <f t="shared" si="331"/>
        <v>0.41322314049586778</v>
      </c>
      <c r="CMA12" s="55"/>
      <c r="CMB12" s="50"/>
      <c r="CMC12" s="120"/>
      <c r="CMD12" s="50"/>
      <c r="CME12" s="24">
        <v>0</v>
      </c>
      <c r="CMF12" s="24">
        <v>3</v>
      </c>
      <c r="CMG12" s="52">
        <f t="shared" si="332"/>
        <v>0.41379310344827586</v>
      </c>
      <c r="CMH12" s="55"/>
      <c r="CMI12" s="50"/>
      <c r="CMK12" s="50"/>
      <c r="CML12" s="24">
        <v>0</v>
      </c>
      <c r="CMM12" s="24">
        <v>3</v>
      </c>
      <c r="CMN12" s="52">
        <f t="shared" si="333"/>
        <v>0.41379310344827586</v>
      </c>
      <c r="CMO12" s="55"/>
      <c r="CMP12" s="50"/>
      <c r="CMR12" s="50"/>
      <c r="CMS12" s="24">
        <v>0</v>
      </c>
      <c r="CMT12" s="24">
        <v>3</v>
      </c>
      <c r="CMU12" s="52">
        <f t="shared" si="334"/>
        <v>0.41379310344827586</v>
      </c>
      <c r="CMV12" s="55"/>
      <c r="CMW12" s="50"/>
      <c r="CMY12" s="50"/>
      <c r="CMZ12" s="24">
        <v>0</v>
      </c>
      <c r="CNA12" s="24">
        <v>3</v>
      </c>
      <c r="CNB12" s="52">
        <f t="shared" si="335"/>
        <v>0.41379310344827586</v>
      </c>
      <c r="CNC12" s="55"/>
      <c r="CND12" s="50"/>
      <c r="CNF12" s="50"/>
      <c r="CNG12" s="24">
        <v>0</v>
      </c>
      <c r="CNH12" s="24">
        <v>3</v>
      </c>
      <c r="CNI12" s="52">
        <f t="shared" si="336"/>
        <v>0.41379310344827586</v>
      </c>
      <c r="CNJ12" s="55"/>
      <c r="CNK12" s="50"/>
      <c r="CNM12" s="50"/>
      <c r="CNN12" s="24">
        <v>0</v>
      </c>
      <c r="CNO12" s="24">
        <v>3</v>
      </c>
      <c r="CNP12" s="52">
        <f t="shared" si="337"/>
        <v>0.4143646408839779</v>
      </c>
      <c r="CNQ12" s="55"/>
      <c r="CNR12" s="50"/>
      <c r="CNT12" s="50"/>
      <c r="CNU12" s="24">
        <v>0</v>
      </c>
      <c r="CNV12" s="24">
        <v>3</v>
      </c>
      <c r="CNW12" s="52">
        <f t="shared" si="338"/>
        <v>0.41493775933609961</v>
      </c>
      <c r="CNX12" s="55"/>
      <c r="CNY12" s="50"/>
      <c r="COA12" s="50"/>
      <c r="COB12" s="24">
        <v>0</v>
      </c>
      <c r="COC12" s="24">
        <v>3</v>
      </c>
      <c r="COD12" s="52">
        <f t="shared" si="339"/>
        <v>0.41608876560332869</v>
      </c>
      <c r="COE12" s="55"/>
      <c r="COF12" s="50"/>
      <c r="COH12" s="50"/>
      <c r="COI12" s="24">
        <v>0</v>
      </c>
      <c r="COJ12" s="24">
        <v>3</v>
      </c>
      <c r="COK12" s="52">
        <f t="shared" si="340"/>
        <v>0.41724617524339358</v>
      </c>
      <c r="COL12" s="55"/>
      <c r="COM12" s="50"/>
      <c r="COO12" s="50"/>
      <c r="COP12" s="24">
        <v>0</v>
      </c>
      <c r="COQ12" s="24">
        <v>3</v>
      </c>
      <c r="COR12" s="52">
        <f t="shared" si="341"/>
        <v>0.41841004184100417</v>
      </c>
      <c r="COS12" s="55"/>
      <c r="COT12" s="50"/>
      <c r="COV12" s="50"/>
      <c r="COW12" s="24">
        <v>0</v>
      </c>
      <c r="COX12" s="24">
        <v>3</v>
      </c>
      <c r="COY12" s="52">
        <f t="shared" si="342"/>
        <v>0.41841004184100417</v>
      </c>
      <c r="COZ12" s="55"/>
      <c r="CPA12" s="50"/>
      <c r="CPC12" s="50"/>
      <c r="CPD12" s="24">
        <v>0</v>
      </c>
      <c r="CPE12" s="24">
        <v>3</v>
      </c>
      <c r="CPF12" s="52">
        <f t="shared" si="343"/>
        <v>0.41899441340782123</v>
      </c>
      <c r="CPG12" s="55"/>
      <c r="CPH12" s="50"/>
      <c r="CPJ12" s="50"/>
      <c r="CPK12" s="24">
        <v>0</v>
      </c>
      <c r="CPL12" s="24">
        <v>2</v>
      </c>
      <c r="CPM12" s="52">
        <f t="shared" si="344"/>
        <v>0.28050490883590462</v>
      </c>
      <c r="CPN12" s="55"/>
      <c r="CPO12" s="50"/>
      <c r="CPQ12" s="50"/>
      <c r="CPR12" s="24">
        <v>0</v>
      </c>
      <c r="CPS12" s="24">
        <v>2</v>
      </c>
      <c r="CPT12" s="52">
        <f t="shared" si="345"/>
        <v>0.28050490883590462</v>
      </c>
      <c r="CPU12" s="55"/>
      <c r="CPV12" s="50"/>
      <c r="CPX12" s="50"/>
      <c r="CPY12" s="24">
        <v>0</v>
      </c>
      <c r="CPZ12" s="24">
        <v>2</v>
      </c>
      <c r="CQA12" s="52">
        <f t="shared" si="346"/>
        <v>0.2808988764044944</v>
      </c>
      <c r="CQB12" s="55"/>
      <c r="CQC12" s="50"/>
      <c r="CQE12" s="50"/>
      <c r="CQF12" s="24">
        <v>0</v>
      </c>
      <c r="CQG12" s="24">
        <v>2</v>
      </c>
      <c r="CQH12" s="52">
        <f t="shared" si="347"/>
        <v>0.28129395218002812</v>
      </c>
      <c r="CQI12" s="55"/>
      <c r="CQJ12" s="50"/>
      <c r="CQL12" s="50"/>
      <c r="CQM12" s="24">
        <v>0</v>
      </c>
      <c r="CQN12" s="24">
        <v>2</v>
      </c>
      <c r="CQO12" s="52">
        <f t="shared" si="348"/>
        <v>0.28129395218002812</v>
      </c>
      <c r="CQP12" s="55"/>
      <c r="CQQ12" s="50"/>
      <c r="CQS12" s="50"/>
      <c r="CQT12" s="24">
        <v>0</v>
      </c>
      <c r="CQU12" s="24">
        <v>2</v>
      </c>
      <c r="CQV12" s="52">
        <f t="shared" si="349"/>
        <v>0.28129395218002812</v>
      </c>
      <c r="CQW12" s="55"/>
      <c r="CQX12" s="50"/>
      <c r="CQZ12" s="50"/>
      <c r="CRA12" s="24">
        <v>0</v>
      </c>
      <c r="CRB12" s="24">
        <v>2</v>
      </c>
      <c r="CRC12" s="52">
        <f t="shared" si="350"/>
        <v>0.28208744710860367</v>
      </c>
      <c r="CRD12" s="55"/>
      <c r="CRE12" s="50"/>
      <c r="CRG12" s="50"/>
      <c r="CRH12" s="24">
        <v>0</v>
      </c>
      <c r="CRI12" s="24">
        <v>2</v>
      </c>
      <c r="CRJ12" s="52">
        <f t="shared" si="351"/>
        <v>0.2824858757062147</v>
      </c>
      <c r="CRK12" s="55"/>
      <c r="CRL12" s="50"/>
      <c r="CRN12" s="50"/>
      <c r="CRO12" s="24">
        <v>0</v>
      </c>
      <c r="CRP12" s="24">
        <v>2</v>
      </c>
      <c r="CRQ12" s="52">
        <f t="shared" si="352"/>
        <v>0.28328611898016998</v>
      </c>
      <c r="CRR12" s="55"/>
      <c r="CRS12" s="50"/>
      <c r="CRU12" s="50"/>
      <c r="CRV12" s="24">
        <v>0</v>
      </c>
      <c r="CRW12" s="24">
        <v>2</v>
      </c>
      <c r="CRX12" s="52">
        <f t="shared" si="353"/>
        <v>0.2857142857142857</v>
      </c>
      <c r="CRY12" s="55"/>
      <c r="CRZ12" s="50"/>
      <c r="CSB12" s="50"/>
      <c r="CSC12" s="24">
        <v>0</v>
      </c>
      <c r="CSD12" s="24">
        <v>2</v>
      </c>
      <c r="CSE12" s="52">
        <f t="shared" si="354"/>
        <v>0.2857142857142857</v>
      </c>
      <c r="CSF12" s="55"/>
      <c r="CSG12" s="50"/>
      <c r="CSI12" s="50"/>
      <c r="CSJ12" s="24">
        <v>0</v>
      </c>
      <c r="CSK12" s="24">
        <v>2</v>
      </c>
      <c r="CSL12" s="52">
        <f t="shared" si="355"/>
        <v>0.28653295128939826</v>
      </c>
      <c r="CSM12" s="55"/>
      <c r="CSN12" s="50"/>
      <c r="CSP12" s="50"/>
      <c r="CSQ12" s="24">
        <v>0</v>
      </c>
      <c r="CSR12" s="24">
        <v>2</v>
      </c>
      <c r="CSS12" s="52">
        <f t="shared" si="356"/>
        <v>0.28653295128939826</v>
      </c>
      <c r="CST12" s="55"/>
      <c r="CSU12" s="50"/>
      <c r="CSW12" s="50"/>
      <c r="CSX12" s="24">
        <v>0</v>
      </c>
      <c r="CSY12" s="24">
        <v>2</v>
      </c>
      <c r="CSZ12" s="52">
        <f t="shared" si="357"/>
        <v>0.28653295128939826</v>
      </c>
      <c r="CTA12" s="55"/>
      <c r="CTB12" s="50"/>
      <c r="CTD12" s="50"/>
      <c r="CTE12" s="24">
        <v>0</v>
      </c>
      <c r="CTF12" s="24">
        <v>2</v>
      </c>
      <c r="CTG12" s="52">
        <f t="shared" si="358"/>
        <v>0.28653295128939826</v>
      </c>
      <c r="CTH12" s="55"/>
      <c r="CTI12" s="50"/>
      <c r="CTK12" s="50"/>
      <c r="CTL12" s="24">
        <v>0</v>
      </c>
      <c r="CTM12" s="24">
        <v>2</v>
      </c>
      <c r="CTN12" s="52">
        <f t="shared" si="359"/>
        <v>0.28653295128939826</v>
      </c>
      <c r="CTO12" s="55"/>
      <c r="CTP12" s="50"/>
      <c r="CTR12" s="50"/>
      <c r="CTS12" s="24">
        <v>0</v>
      </c>
      <c r="CTT12" s="24">
        <v>2</v>
      </c>
      <c r="CTU12" s="52">
        <f t="shared" si="360"/>
        <v>0.28735632183908044</v>
      </c>
      <c r="CTV12" s="55"/>
      <c r="CTW12" s="50"/>
      <c r="CTY12" s="50"/>
      <c r="CTZ12" s="24">
        <v>0</v>
      </c>
      <c r="CUA12" s="24">
        <v>2</v>
      </c>
      <c r="CUB12" s="52">
        <f t="shared" si="361"/>
        <v>0.29069767441860467</v>
      </c>
      <c r="CUC12" s="55"/>
      <c r="CUD12" s="50"/>
      <c r="CUF12" s="50"/>
      <c r="CUG12" s="24">
        <v>0</v>
      </c>
      <c r="CUH12" s="24">
        <v>2</v>
      </c>
      <c r="CUI12" s="52">
        <f t="shared" si="362"/>
        <v>0.29069767441860467</v>
      </c>
      <c r="CUJ12" s="55"/>
      <c r="CUK12" s="50"/>
      <c r="CUM12" s="50"/>
      <c r="CUN12" s="24">
        <v>0</v>
      </c>
      <c r="CUO12" s="24">
        <v>2</v>
      </c>
      <c r="CUP12" s="52">
        <f t="shared" si="363"/>
        <v>0.29112081513828242</v>
      </c>
      <c r="CUQ12" s="55"/>
      <c r="CUR12" s="50"/>
      <c r="CUT12" s="50"/>
      <c r="CUU12" s="24">
        <v>0</v>
      </c>
      <c r="CUV12" s="24">
        <v>2</v>
      </c>
      <c r="CUW12" s="52">
        <f t="shared" si="364"/>
        <v>0.29112081513828242</v>
      </c>
      <c r="CUX12" s="55"/>
      <c r="CUY12" s="50"/>
      <c r="CVA12" s="50"/>
      <c r="CVB12" s="24">
        <v>0</v>
      </c>
      <c r="CVC12" s="24">
        <v>2</v>
      </c>
      <c r="CVD12" s="52">
        <f t="shared" si="365"/>
        <v>0.29154518950437319</v>
      </c>
      <c r="CVE12" s="55"/>
      <c r="CVF12" s="50"/>
      <c r="CVH12" s="50"/>
      <c r="CVI12" s="24">
        <v>0</v>
      </c>
      <c r="CVJ12" s="24">
        <v>2</v>
      </c>
      <c r="CVK12" s="52">
        <f t="shared" si="366"/>
        <v>0.29154518950437319</v>
      </c>
      <c r="CVL12" s="55"/>
      <c r="CVM12" s="50"/>
      <c r="CVO12" s="50"/>
      <c r="CVP12" s="24">
        <v>0</v>
      </c>
      <c r="CVQ12" s="24">
        <v>2</v>
      </c>
      <c r="CVR12" s="52">
        <f t="shared" si="367"/>
        <v>0.29154518950437319</v>
      </c>
      <c r="CVS12" s="55"/>
      <c r="CVT12" s="50"/>
      <c r="CVV12" s="50"/>
      <c r="CVW12" s="24">
        <v>0</v>
      </c>
      <c r="CVX12" s="24">
        <v>2</v>
      </c>
      <c r="CVY12" s="52">
        <f t="shared" si="368"/>
        <v>0.29197080291970801</v>
      </c>
      <c r="CVZ12" s="55"/>
      <c r="CWA12" s="50"/>
      <c r="CWC12" s="50"/>
      <c r="CWD12" s="24">
        <v>0</v>
      </c>
      <c r="CWE12" s="24">
        <v>2</v>
      </c>
      <c r="CWF12" s="52">
        <f t="shared" si="369"/>
        <v>0.29197080291970801</v>
      </c>
      <c r="CWG12" s="55"/>
      <c r="CWH12" s="50"/>
      <c r="CWJ12" s="50"/>
      <c r="CWK12" s="24">
        <v>0</v>
      </c>
      <c r="CWL12" s="24">
        <v>2</v>
      </c>
      <c r="CWM12" s="52">
        <f t="shared" si="370"/>
        <v>0.29197080291970801</v>
      </c>
      <c r="CWN12" s="55"/>
      <c r="CWO12" s="50"/>
      <c r="CWQ12" s="50"/>
      <c r="CWR12" s="24">
        <v>0</v>
      </c>
      <c r="CWS12" s="24">
        <v>2</v>
      </c>
      <c r="CWT12" s="52">
        <f t="shared" si="371"/>
        <v>0.29197080291970801</v>
      </c>
      <c r="CWU12" s="55"/>
      <c r="CWV12" s="50"/>
      <c r="CWX12" s="50"/>
      <c r="CWY12" s="24">
        <v>0</v>
      </c>
      <c r="CWZ12" s="24">
        <v>2</v>
      </c>
      <c r="CXA12" s="52">
        <f t="shared" si="372"/>
        <v>0.29197080291970801</v>
      </c>
      <c r="CXB12" s="55"/>
      <c r="CXC12" s="50"/>
      <c r="CXE12" s="50"/>
      <c r="CXF12" s="24">
        <v>0</v>
      </c>
      <c r="CXG12" s="24">
        <v>2</v>
      </c>
      <c r="CXH12" s="52">
        <f t="shared" si="373"/>
        <v>0.29197080291970801</v>
      </c>
      <c r="CXI12" s="55"/>
      <c r="CXJ12" s="50"/>
      <c r="CXL12" s="50"/>
      <c r="CXM12" s="24">
        <v>0</v>
      </c>
      <c r="CXN12" s="24">
        <v>2</v>
      </c>
      <c r="CXO12" s="52">
        <f t="shared" si="374"/>
        <v>0.29239766081871343</v>
      </c>
      <c r="CXP12" s="55"/>
      <c r="CXQ12" s="50"/>
      <c r="CXS12" s="50"/>
      <c r="CXT12" s="24">
        <v>0</v>
      </c>
      <c r="CXU12" s="24">
        <v>2</v>
      </c>
      <c r="CXV12" s="52">
        <f t="shared" si="375"/>
        <v>0.29282576866764276</v>
      </c>
      <c r="CXW12" s="55"/>
      <c r="CXX12" s="50"/>
      <c r="CXZ12" s="50"/>
      <c r="CYA12" s="24">
        <v>0</v>
      </c>
      <c r="CYB12" s="24">
        <v>2</v>
      </c>
      <c r="CYC12" s="52">
        <f t="shared" si="376"/>
        <v>0.2932551319648094</v>
      </c>
      <c r="CYD12" s="55"/>
      <c r="CYE12" s="50"/>
      <c r="CYG12" s="50"/>
      <c r="CYH12" s="24">
        <v>0</v>
      </c>
      <c r="CYI12" s="24">
        <v>2</v>
      </c>
      <c r="CYJ12" s="52">
        <f t="shared" si="377"/>
        <v>0.29368575624082233</v>
      </c>
      <c r="CYK12" s="55"/>
      <c r="CYL12" s="50"/>
      <c r="CYN12" s="50"/>
      <c r="CYO12" s="24">
        <v>0</v>
      </c>
      <c r="CYP12" s="24">
        <v>2</v>
      </c>
      <c r="CYQ12" s="52">
        <f t="shared" si="378"/>
        <v>0.29368575624082233</v>
      </c>
      <c r="CYR12" s="55"/>
      <c r="CYS12" s="50"/>
      <c r="CYU12" s="50"/>
      <c r="CYV12" s="24">
        <v>0</v>
      </c>
      <c r="CYW12" s="24">
        <v>2</v>
      </c>
      <c r="CYX12" s="52">
        <f t="shared" si="379"/>
        <v>0.29368575624082233</v>
      </c>
      <c r="CYY12" s="55"/>
      <c r="CYZ12" s="50"/>
      <c r="CZB12" s="50"/>
      <c r="CZC12" s="24">
        <v>0</v>
      </c>
      <c r="CZD12" s="24">
        <v>2</v>
      </c>
      <c r="CZE12" s="52">
        <f t="shared" si="380"/>
        <v>0.29368575624082233</v>
      </c>
      <c r="CZF12" s="55"/>
      <c r="CZG12" s="50"/>
      <c r="CZI12" s="50"/>
      <c r="CZJ12" s="24">
        <v>0</v>
      </c>
      <c r="CZK12" s="24">
        <v>2</v>
      </c>
      <c r="CZL12" s="52">
        <f t="shared" si="381"/>
        <v>0.29368575624082233</v>
      </c>
      <c r="CZM12" s="55"/>
      <c r="CZN12" s="50"/>
      <c r="CZP12" s="50"/>
      <c r="CZQ12" s="24">
        <v>0</v>
      </c>
      <c r="CZR12" s="24">
        <v>2</v>
      </c>
      <c r="CZS12" s="52">
        <f t="shared" si="382"/>
        <v>0.29368575624082233</v>
      </c>
      <c r="CZT12" s="55"/>
      <c r="CZU12" s="50"/>
      <c r="CZW12" s="50"/>
      <c r="CZX12" s="24">
        <v>0</v>
      </c>
      <c r="CZY12" s="24">
        <v>2</v>
      </c>
      <c r="CZZ12" s="52">
        <f t="shared" si="383"/>
        <v>0.29368575624082233</v>
      </c>
      <c r="DAA12" s="55"/>
      <c r="DAB12" s="50"/>
      <c r="DAD12" s="50"/>
      <c r="DAE12" s="24">
        <v>0</v>
      </c>
      <c r="DAF12" s="24">
        <v>2</v>
      </c>
      <c r="DAG12" s="52">
        <f t="shared" si="384"/>
        <v>0.29368575624082233</v>
      </c>
      <c r="DAH12" s="55"/>
      <c r="DAI12" s="50"/>
      <c r="DAK12" s="50"/>
      <c r="DAL12" s="24">
        <v>0</v>
      </c>
      <c r="DAM12" s="24">
        <v>2</v>
      </c>
      <c r="DAN12" s="52">
        <f t="shared" si="385"/>
        <v>0.29411764705882354</v>
      </c>
      <c r="DAO12" s="55"/>
      <c r="DAP12" s="50"/>
      <c r="DAR12" s="50"/>
      <c r="DAS12" s="24">
        <v>0</v>
      </c>
      <c r="DAT12" s="24">
        <v>2</v>
      </c>
      <c r="DAU12" s="52">
        <f t="shared" si="386"/>
        <v>0.29411764705882354</v>
      </c>
      <c r="DAV12" s="55"/>
      <c r="DAW12" s="50"/>
      <c r="DAY12" s="50"/>
      <c r="DAZ12" s="24">
        <v>0</v>
      </c>
      <c r="DBA12" s="24">
        <v>2</v>
      </c>
      <c r="DBB12" s="52">
        <f t="shared" si="387"/>
        <v>0.29411764705882354</v>
      </c>
      <c r="DBC12" s="55"/>
      <c r="DBD12" s="50"/>
      <c r="DBF12" s="50"/>
      <c r="DBG12" s="24">
        <v>0</v>
      </c>
      <c r="DBH12" s="24">
        <v>2</v>
      </c>
      <c r="DBI12" s="52">
        <f t="shared" si="388"/>
        <v>0.29411764705882354</v>
      </c>
      <c r="DBJ12" s="55"/>
      <c r="DBK12" s="50"/>
      <c r="DBM12" s="50"/>
      <c r="DBN12" s="24">
        <v>0</v>
      </c>
      <c r="DBO12" s="24">
        <v>2</v>
      </c>
      <c r="DBP12" s="52">
        <f t="shared" si="389"/>
        <v>0.29585798816568049</v>
      </c>
      <c r="DBQ12" s="55"/>
      <c r="DBR12" s="50"/>
      <c r="DBT12" s="50"/>
      <c r="DBU12" s="24">
        <v>0</v>
      </c>
      <c r="DBV12" s="24">
        <v>2</v>
      </c>
      <c r="DBW12" s="52">
        <f t="shared" si="390"/>
        <v>0.29673590504451042</v>
      </c>
      <c r="DBX12" s="55"/>
      <c r="DBY12" s="50"/>
      <c r="DCA12" s="50"/>
      <c r="DCB12" s="24">
        <v>0</v>
      </c>
      <c r="DCC12" s="24">
        <v>2</v>
      </c>
      <c r="DCD12" s="52">
        <f t="shared" si="391"/>
        <v>0.29673590504451042</v>
      </c>
      <c r="DCE12" s="55"/>
      <c r="DCF12" s="50"/>
      <c r="DCH12" s="50"/>
      <c r="DCI12" s="24">
        <v>0</v>
      </c>
      <c r="DCJ12" s="24">
        <v>2</v>
      </c>
      <c r="DCK12" s="52">
        <f t="shared" si="392"/>
        <v>0.29673590504451042</v>
      </c>
      <c r="DCL12" s="55"/>
      <c r="DCM12" s="50"/>
      <c r="DCO12" s="50"/>
      <c r="DCP12" s="24">
        <v>0</v>
      </c>
      <c r="DCQ12" s="24">
        <v>2</v>
      </c>
      <c r="DCR12" s="52">
        <f t="shared" si="393"/>
        <v>0.29806259314456035</v>
      </c>
      <c r="DCS12" s="55"/>
      <c r="DCT12" s="50"/>
      <c r="DCV12" s="50"/>
      <c r="DCW12" s="24">
        <v>0</v>
      </c>
      <c r="DCX12" s="24">
        <v>2</v>
      </c>
      <c r="DCY12" s="52">
        <f t="shared" si="394"/>
        <v>0.29940119760479045</v>
      </c>
      <c r="DCZ12" s="55"/>
      <c r="DDA12" s="50"/>
      <c r="DDC12" s="50"/>
      <c r="DDD12" s="24">
        <v>0</v>
      </c>
      <c r="DDE12" s="24">
        <v>2</v>
      </c>
      <c r="DDF12" s="52">
        <f t="shared" si="395"/>
        <v>0.3003003003003003</v>
      </c>
      <c r="DDG12" s="55"/>
      <c r="DDH12" s="50"/>
      <c r="DDJ12" s="50"/>
      <c r="DDK12" s="24">
        <v>0</v>
      </c>
      <c r="DDL12" s="24">
        <v>2</v>
      </c>
      <c r="DDM12" s="52">
        <f t="shared" si="396"/>
        <v>0.29985007496251875</v>
      </c>
      <c r="DDN12" s="55"/>
      <c r="DDO12" s="50"/>
      <c r="DDQ12" s="50"/>
      <c r="DDR12" s="24">
        <v>0</v>
      </c>
      <c r="DDS12" s="24">
        <v>2</v>
      </c>
      <c r="DDT12" s="52">
        <f t="shared" si="397"/>
        <v>0.30120481927710846</v>
      </c>
      <c r="DDU12" s="55"/>
      <c r="DDV12" s="50"/>
      <c r="DDX12" s="50"/>
      <c r="DDY12" s="24">
        <v>0</v>
      </c>
      <c r="DDZ12" s="24">
        <v>2</v>
      </c>
      <c r="DEA12" s="52">
        <f t="shared" si="398"/>
        <v>0.30120481927710846</v>
      </c>
      <c r="DEB12" s="55"/>
      <c r="DEC12" s="50"/>
      <c r="DEE12" s="50"/>
      <c r="DEF12" s="24">
        <v>0</v>
      </c>
      <c r="DEG12" s="24">
        <v>2</v>
      </c>
      <c r="DEH12" s="52">
        <f t="shared" si="399"/>
        <v>0.30211480362537763</v>
      </c>
      <c r="DEI12" s="55"/>
      <c r="DEJ12" s="50"/>
      <c r="DEL12" s="50"/>
      <c r="DEM12" s="24">
        <v>0</v>
      </c>
      <c r="DEN12" s="24">
        <v>2</v>
      </c>
      <c r="DEO12" s="52">
        <f t="shared" si="400"/>
        <v>0.30211480362537763</v>
      </c>
      <c r="DEP12" s="55"/>
      <c r="DEQ12" s="50"/>
      <c r="DES12" s="50"/>
      <c r="DET12" s="24">
        <v>0</v>
      </c>
      <c r="DEU12" s="24">
        <v>2</v>
      </c>
      <c r="DEV12" s="52">
        <f t="shared" si="401"/>
        <v>0.30211480362537763</v>
      </c>
      <c r="DEW12" s="55"/>
      <c r="DEX12" s="50"/>
      <c r="DEZ12" s="50"/>
      <c r="DFA12" s="24">
        <v>0</v>
      </c>
      <c r="DFB12" s="24">
        <v>2</v>
      </c>
      <c r="DFC12" s="52">
        <f t="shared" si="402"/>
        <v>0.30349013657056145</v>
      </c>
      <c r="DFD12" s="55"/>
      <c r="DFE12" s="50"/>
      <c r="DFG12" s="50"/>
      <c r="DFH12" s="24">
        <v>0</v>
      </c>
      <c r="DFI12" s="24">
        <v>2</v>
      </c>
      <c r="DFJ12" s="52">
        <f t="shared" si="403"/>
        <v>0.3048780487804878</v>
      </c>
      <c r="DFK12" s="55"/>
      <c r="DFL12" s="50"/>
      <c r="DFN12" s="50"/>
      <c r="DFO12" s="24">
        <v>0</v>
      </c>
      <c r="DFP12" s="24">
        <v>2</v>
      </c>
      <c r="DFQ12" s="52">
        <f t="shared" si="404"/>
        <v>0.30674846625766872</v>
      </c>
      <c r="DFR12" s="55"/>
      <c r="DFS12" s="50"/>
      <c r="DFU12" s="50"/>
      <c r="DFV12" s="24">
        <v>0</v>
      </c>
      <c r="DFW12" s="24">
        <v>2</v>
      </c>
      <c r="DFX12" s="52">
        <f t="shared" si="405"/>
        <v>0.30721966205837176</v>
      </c>
      <c r="DFY12" s="55"/>
      <c r="DFZ12" s="50"/>
      <c r="DGB12" s="50"/>
      <c r="DGC12" s="24">
        <v>0</v>
      </c>
      <c r="DGD12" s="24">
        <v>2</v>
      </c>
      <c r="DGE12" s="52">
        <f t="shared" si="406"/>
        <v>0.30769230769230771</v>
      </c>
      <c r="DGF12" s="55"/>
      <c r="DGG12" s="50"/>
      <c r="DGI12" s="50"/>
      <c r="DGJ12" s="24">
        <v>0</v>
      </c>
      <c r="DGK12" s="24">
        <v>2</v>
      </c>
      <c r="DGL12" s="52">
        <f t="shared" si="407"/>
        <v>0.30769230769230771</v>
      </c>
      <c r="DGM12" s="55"/>
      <c r="DGN12" s="50"/>
      <c r="DGP12" s="50"/>
      <c r="DGQ12" s="24">
        <v>0</v>
      </c>
      <c r="DGR12" s="24">
        <v>2</v>
      </c>
      <c r="DGS12" s="52">
        <f t="shared" si="408"/>
        <v>0.30911901081916537</v>
      </c>
      <c r="DGT12" s="55"/>
      <c r="DGU12" s="50"/>
      <c r="DGW12" s="50"/>
      <c r="DGX12" s="24">
        <v>0</v>
      </c>
      <c r="DGY12" s="24">
        <v>2</v>
      </c>
      <c r="DGZ12" s="52">
        <f t="shared" si="409"/>
        <v>0.30959752321981426</v>
      </c>
      <c r="DHA12" s="55"/>
      <c r="DHB12" s="50"/>
      <c r="DHD12" s="50"/>
      <c r="DHE12" s="24">
        <v>0</v>
      </c>
      <c r="DHF12" s="24">
        <v>2</v>
      </c>
      <c r="DHG12" s="52">
        <f t="shared" si="410"/>
        <v>0.30959752321981426</v>
      </c>
      <c r="DHH12" s="55"/>
      <c r="DHI12" s="50"/>
      <c r="DHK12" s="50"/>
      <c r="DHL12" s="24">
        <v>0</v>
      </c>
      <c r="DHM12" s="24">
        <v>2</v>
      </c>
      <c r="DHN12" s="52">
        <f t="shared" si="411"/>
        <v>0.31007751937984496</v>
      </c>
      <c r="DHO12" s="55"/>
      <c r="DHP12" s="50"/>
      <c r="DHR12" s="50"/>
      <c r="DHS12" s="24">
        <v>0</v>
      </c>
      <c r="DHT12" s="24">
        <v>2</v>
      </c>
      <c r="DHU12" s="52">
        <f t="shared" si="412"/>
        <v>0.31007751937984496</v>
      </c>
      <c r="DHV12" s="55"/>
      <c r="DHW12" s="50"/>
      <c r="DHY12" s="50"/>
      <c r="DHZ12" s="24">
        <v>0</v>
      </c>
      <c r="DIA12" s="24">
        <v>2</v>
      </c>
      <c r="DIB12" s="52">
        <f t="shared" si="413"/>
        <v>0.31007751937984496</v>
      </c>
      <c r="DIC12" s="55"/>
      <c r="DID12" s="50"/>
      <c r="DIF12" s="50"/>
      <c r="DIG12" s="24">
        <v>0</v>
      </c>
      <c r="DIH12" s="24">
        <v>2</v>
      </c>
      <c r="DII12" s="52">
        <f t="shared" si="414"/>
        <v>0.31007751937984496</v>
      </c>
      <c r="DIJ12" s="55"/>
      <c r="DIK12" s="50"/>
      <c r="DIM12" s="50"/>
      <c r="DIN12" s="24">
        <v>0</v>
      </c>
      <c r="DIO12" s="24">
        <v>2</v>
      </c>
      <c r="DIP12" s="52">
        <f t="shared" si="415"/>
        <v>0.3115264797507788</v>
      </c>
      <c r="DIQ12" s="55"/>
      <c r="DIR12" s="50"/>
      <c r="DIT12" s="50"/>
      <c r="DIU12" s="24">
        <v>0</v>
      </c>
      <c r="DIV12" s="24">
        <v>2</v>
      </c>
      <c r="DIW12" s="52">
        <f t="shared" si="416"/>
        <v>0.31201248049921998</v>
      </c>
      <c r="DIX12" s="55"/>
      <c r="DIY12" s="50"/>
      <c r="DJA12" s="50"/>
      <c r="DJB12" s="24">
        <v>0</v>
      </c>
      <c r="DJC12" s="24">
        <v>2</v>
      </c>
      <c r="DJD12" s="52">
        <f t="shared" si="417"/>
        <v>0.3129890453834116</v>
      </c>
      <c r="DJE12" s="55"/>
      <c r="DJF12" s="50"/>
      <c r="DJH12" s="50"/>
      <c r="DJI12" s="24">
        <v>0</v>
      </c>
      <c r="DJJ12" s="24">
        <v>2</v>
      </c>
      <c r="DJK12" s="52">
        <f t="shared" si="418"/>
        <v>0.31347962382445138</v>
      </c>
      <c r="DJL12" s="55"/>
      <c r="DJM12" s="50"/>
      <c r="DJO12" s="50"/>
      <c r="DJP12" s="24">
        <v>0</v>
      </c>
      <c r="DJQ12" s="24">
        <v>2</v>
      </c>
      <c r="DJR12" s="52">
        <f t="shared" si="419"/>
        <v>0.31347962382445138</v>
      </c>
      <c r="DJS12" s="55"/>
      <c r="DJT12" s="50"/>
      <c r="DJV12" s="50"/>
      <c r="DJW12" s="24">
        <v>0</v>
      </c>
      <c r="DJX12" s="24">
        <v>2</v>
      </c>
      <c r="DJY12" s="52">
        <f t="shared" si="420"/>
        <v>0.31347962382445138</v>
      </c>
      <c r="DJZ12" s="55"/>
      <c r="DKA12" s="50"/>
      <c r="DKC12" s="50"/>
      <c r="DKD12" s="24">
        <v>0</v>
      </c>
      <c r="DKE12" s="24">
        <v>2</v>
      </c>
      <c r="DKF12" s="52">
        <f t="shared" si="421"/>
        <v>0.31347962382445138</v>
      </c>
      <c r="DKG12" s="55"/>
      <c r="DKH12" s="50"/>
      <c r="DKJ12" s="50"/>
      <c r="DKK12" s="24">
        <v>0</v>
      </c>
      <c r="DKL12" s="24">
        <v>2</v>
      </c>
      <c r="DKM12" s="52">
        <f t="shared" si="422"/>
        <v>0.31347962382445138</v>
      </c>
      <c r="DKN12" s="55"/>
      <c r="DKO12" s="50"/>
      <c r="DKQ12" s="50"/>
      <c r="DKR12" s="24">
        <v>0</v>
      </c>
      <c r="DKS12" s="24">
        <v>2</v>
      </c>
      <c r="DKT12" s="52">
        <f t="shared" si="423"/>
        <v>0.31645569620253167</v>
      </c>
      <c r="DKU12" s="55"/>
      <c r="DKV12" s="50"/>
      <c r="DKX12" s="50"/>
      <c r="DKY12" s="24">
        <v>0</v>
      </c>
      <c r="DKZ12" s="24">
        <v>2</v>
      </c>
      <c r="DLA12" s="52">
        <f t="shared" si="424"/>
        <v>0.32733224222585927</v>
      </c>
      <c r="DLB12" s="55"/>
      <c r="DLC12" s="50"/>
      <c r="DLE12" s="50"/>
      <c r="DLF12" s="24">
        <v>0</v>
      </c>
      <c r="DLG12" s="24">
        <v>2</v>
      </c>
      <c r="DLH12" s="52">
        <f t="shared" si="425"/>
        <v>0.3289473684210526</v>
      </c>
      <c r="DLI12" s="55"/>
      <c r="DLJ12" s="50"/>
      <c r="DLL12" s="50"/>
      <c r="DLM12" s="24">
        <v>0</v>
      </c>
      <c r="DLN12" s="24">
        <v>2</v>
      </c>
      <c r="DLO12" s="52">
        <f t="shared" si="426"/>
        <v>0.32948929159802309</v>
      </c>
      <c r="DLP12" s="55"/>
      <c r="DLQ12" s="50"/>
      <c r="DLS12" s="50"/>
      <c r="DLT12" s="24">
        <v>0</v>
      </c>
      <c r="DLU12" s="24">
        <v>2</v>
      </c>
      <c r="DLV12" s="52">
        <f t="shared" si="427"/>
        <v>0.33003300330033003</v>
      </c>
      <c r="DLW12" s="55"/>
      <c r="DLX12" s="50"/>
      <c r="DLZ12" s="50"/>
      <c r="DMA12" s="24">
        <v>0</v>
      </c>
      <c r="DMB12" s="24">
        <v>2</v>
      </c>
      <c r="DMC12" s="52">
        <f t="shared" si="428"/>
        <v>0.33057851239669422</v>
      </c>
      <c r="DMD12" s="55"/>
      <c r="DME12" s="50"/>
      <c r="DMG12" s="50"/>
      <c r="DMH12" s="24">
        <v>0</v>
      </c>
      <c r="DMI12" s="24">
        <v>2</v>
      </c>
      <c r="DMJ12" s="52">
        <f t="shared" si="429"/>
        <v>0.33277870216306155</v>
      </c>
      <c r="DMK12" s="55"/>
      <c r="DML12" s="50"/>
      <c r="DMN12" s="50"/>
      <c r="DMO12" s="24">
        <v>0</v>
      </c>
      <c r="DMP12" s="24">
        <v>2</v>
      </c>
      <c r="DMQ12" s="52">
        <f t="shared" si="430"/>
        <v>0.333889816360601</v>
      </c>
      <c r="DMR12" s="55"/>
      <c r="DMS12" s="50"/>
      <c r="DMU12" s="50"/>
      <c r="DMV12" s="24">
        <v>0</v>
      </c>
      <c r="DMW12" s="24">
        <v>2</v>
      </c>
      <c r="DMX12" s="52">
        <f t="shared" si="431"/>
        <v>0.333889816360601</v>
      </c>
      <c r="DMY12" s="55"/>
      <c r="DMZ12" s="50"/>
      <c r="DNB12" s="50"/>
      <c r="DNC12" s="24">
        <v>0</v>
      </c>
      <c r="DND12" s="24">
        <v>2</v>
      </c>
      <c r="DNE12" s="52">
        <f t="shared" si="432"/>
        <v>0.33500837520938026</v>
      </c>
      <c r="DNF12" s="55"/>
      <c r="DNG12" s="50"/>
      <c r="DNI12" s="50"/>
      <c r="DNJ12" s="24">
        <v>0</v>
      </c>
      <c r="DNK12" s="24">
        <v>2</v>
      </c>
      <c r="DNL12" s="52">
        <f t="shared" si="433"/>
        <v>0.33557046979865773</v>
      </c>
      <c r="DNM12" s="55"/>
      <c r="DNN12" s="50"/>
      <c r="DNP12" s="50"/>
      <c r="DNQ12" s="24">
        <v>0</v>
      </c>
      <c r="DNR12" s="24">
        <v>2</v>
      </c>
      <c r="DNS12" s="52">
        <f t="shared" si="434"/>
        <v>0.33613445378151263</v>
      </c>
      <c r="DNT12" s="55"/>
      <c r="DNU12" s="50"/>
      <c r="DNW12" s="50"/>
      <c r="DNX12" s="24">
        <v>0</v>
      </c>
      <c r="DNY12" s="24">
        <v>2</v>
      </c>
      <c r="DNZ12" s="52">
        <f t="shared" si="435"/>
        <v>0.33670033670033667</v>
      </c>
      <c r="DOA12" s="55"/>
      <c r="DOB12" s="50"/>
      <c r="DOD12" s="50"/>
      <c r="DOE12" s="24">
        <v>0</v>
      </c>
      <c r="DOF12" s="24">
        <v>2</v>
      </c>
      <c r="DOG12" s="52">
        <f t="shared" si="436"/>
        <v>0.33783783783783783</v>
      </c>
      <c r="DOH12" s="55"/>
      <c r="DOI12" s="50"/>
      <c r="DOK12" s="50"/>
      <c r="DOL12" s="24">
        <v>0</v>
      </c>
      <c r="DOM12" s="24">
        <v>2</v>
      </c>
      <c r="DON12" s="52">
        <f t="shared" si="437"/>
        <v>0.33783783783783783</v>
      </c>
      <c r="DOO12" s="55"/>
      <c r="DOP12" s="50"/>
      <c r="DOR12" s="50"/>
      <c r="DOS12" s="24">
        <v>0</v>
      </c>
      <c r="DOT12" s="24">
        <v>2</v>
      </c>
      <c r="DOU12" s="52">
        <f t="shared" si="438"/>
        <v>0.33840947546531303</v>
      </c>
      <c r="DOV12" s="55"/>
      <c r="DOW12" s="50"/>
      <c r="DOY12" s="50"/>
      <c r="DOZ12" s="24">
        <v>0</v>
      </c>
      <c r="DPA12" s="53">
        <v>2</v>
      </c>
      <c r="DPB12" s="52">
        <f t="shared" si="439"/>
        <v>0.34071550255536626</v>
      </c>
      <c r="DPC12" s="55"/>
      <c r="DPD12" s="50"/>
      <c r="DPF12" s="50"/>
      <c r="DPG12" s="24">
        <v>0</v>
      </c>
      <c r="DPH12" s="53">
        <v>2</v>
      </c>
      <c r="DPI12" s="52">
        <f t="shared" si="440"/>
        <v>0.34305317324185247</v>
      </c>
      <c r="DPJ12" s="55"/>
      <c r="DPK12" s="50"/>
      <c r="DPM12" s="50"/>
      <c r="DPN12" s="24">
        <v>0</v>
      </c>
      <c r="DPO12" s="53">
        <v>2</v>
      </c>
      <c r="DPP12" s="52">
        <f t="shared" si="441"/>
        <v>0.3436426116838488</v>
      </c>
      <c r="DPQ12" s="55"/>
      <c r="DPR12" s="50"/>
      <c r="DPT12" s="50"/>
      <c r="DPU12" s="24">
        <v>0</v>
      </c>
      <c r="DPV12" s="53">
        <v>2</v>
      </c>
      <c r="DPW12" s="52">
        <f t="shared" si="442"/>
        <v>0.34542314335060448</v>
      </c>
      <c r="DPX12" s="55"/>
      <c r="DPY12" s="50"/>
      <c r="DQA12" s="50"/>
      <c r="DQB12" s="24">
        <v>0</v>
      </c>
      <c r="DQC12" s="53">
        <v>2</v>
      </c>
      <c r="DQD12" s="52">
        <f t="shared" si="443"/>
        <v>0.34482758620689657</v>
      </c>
      <c r="DQE12" s="55"/>
      <c r="DQF12" s="50"/>
      <c r="DQH12" s="50"/>
      <c r="DQI12" s="24">
        <v>0</v>
      </c>
      <c r="DQJ12" s="53">
        <v>2</v>
      </c>
      <c r="DQK12" s="52">
        <f t="shared" si="444"/>
        <v>0.34662045060658575</v>
      </c>
      <c r="DQL12" s="55"/>
      <c r="DQM12" s="50"/>
      <c r="DQO12" s="50"/>
      <c r="DQP12" s="24">
        <v>0</v>
      </c>
      <c r="DQQ12" s="53">
        <v>2</v>
      </c>
      <c r="DQR12" s="52">
        <f t="shared" si="445"/>
        <v>0.34904013961605584</v>
      </c>
      <c r="DQS12" s="55"/>
      <c r="DQT12" s="50"/>
      <c r="DQV12" s="50"/>
      <c r="DQW12" s="24">
        <v>0</v>
      </c>
      <c r="DQX12" s="53">
        <v>2</v>
      </c>
      <c r="DQY12" s="52">
        <f t="shared" si="446"/>
        <v>0.35211267605633806</v>
      </c>
      <c r="DQZ12" s="55"/>
      <c r="DRA12" s="50"/>
      <c r="DRC12" s="50"/>
      <c r="DRD12" s="24">
        <v>0</v>
      </c>
      <c r="DRE12" s="53">
        <v>2</v>
      </c>
      <c r="DRF12" s="52">
        <f t="shared" si="447"/>
        <v>0.35398230088495575</v>
      </c>
      <c r="DRG12" s="55"/>
      <c r="DRH12" s="50"/>
      <c r="DRJ12" s="50"/>
      <c r="DRK12" s="24">
        <v>0</v>
      </c>
      <c r="DRL12" s="53">
        <v>2</v>
      </c>
      <c r="DRM12" s="52">
        <f t="shared" si="448"/>
        <v>0.35906642728904847</v>
      </c>
      <c r="DRN12" s="55"/>
      <c r="DRO12" s="50"/>
      <c r="DRQ12" s="50"/>
      <c r="DRR12" s="24">
        <v>0</v>
      </c>
      <c r="DRS12" s="53">
        <v>2</v>
      </c>
      <c r="DRT12" s="52">
        <f t="shared" si="449"/>
        <v>0.36101083032490977</v>
      </c>
      <c r="DRU12" s="55"/>
      <c r="DRV12" s="50"/>
      <c r="DRX12" s="50"/>
      <c r="DRY12" s="24">
        <v>0</v>
      </c>
      <c r="DRZ12" s="53">
        <v>2</v>
      </c>
      <c r="DSA12" s="52">
        <f t="shared" si="450"/>
        <v>0.37037037037037041</v>
      </c>
      <c r="DSB12" s="55"/>
      <c r="DSC12" s="50"/>
      <c r="DSE12" s="50"/>
      <c r="DSF12" s="24">
        <v>0</v>
      </c>
      <c r="DSG12" s="53">
        <v>2</v>
      </c>
      <c r="DSH12" s="52">
        <f t="shared" si="451"/>
        <v>0.3780718336483932</v>
      </c>
      <c r="DSI12" s="55"/>
      <c r="DSJ12" s="50"/>
      <c r="DSL12" s="50"/>
      <c r="DSM12" s="24">
        <v>0</v>
      </c>
      <c r="DSN12" s="53">
        <v>2</v>
      </c>
      <c r="DSO12" s="52">
        <f t="shared" si="452"/>
        <v>0.38461538461538464</v>
      </c>
      <c r="DSP12" s="55"/>
      <c r="DSQ12" s="50"/>
      <c r="DSS12" s="50"/>
      <c r="DST12" s="24">
        <v>0</v>
      </c>
      <c r="DSU12" s="53">
        <v>2</v>
      </c>
      <c r="DSV12" s="52">
        <f t="shared" si="453"/>
        <v>0.38986354775828458</v>
      </c>
      <c r="DSW12" s="55"/>
      <c r="DSX12" s="50"/>
      <c r="DSZ12" s="50"/>
      <c r="DTA12" s="24">
        <v>0</v>
      </c>
      <c r="DTB12" s="53">
        <v>2</v>
      </c>
      <c r="DTC12" s="52">
        <f t="shared" si="454"/>
        <v>0.39292730844793711</v>
      </c>
      <c r="DTD12" s="55"/>
      <c r="DTE12" s="47"/>
      <c r="DTF12" s="48"/>
      <c r="DTG12" s="47"/>
      <c r="DTH12" s="24">
        <v>0</v>
      </c>
      <c r="DTI12" s="53">
        <v>2</v>
      </c>
      <c r="DTJ12" s="52">
        <f t="shared" si="455"/>
        <v>0.40485829959514169</v>
      </c>
      <c r="DTK12" s="55"/>
      <c r="DTL12" s="47"/>
      <c r="DTM12" s="48"/>
      <c r="DTN12" s="47"/>
      <c r="DTO12" s="24">
        <v>0</v>
      </c>
      <c r="DTP12" s="53">
        <v>2</v>
      </c>
      <c r="DTQ12" s="52">
        <f t="shared" si="456"/>
        <v>0.43196544276457888</v>
      </c>
      <c r="DTR12" s="55"/>
      <c r="DTS12" s="47"/>
      <c r="DTT12" s="48"/>
      <c r="DTU12" s="47"/>
      <c r="DTV12" s="24">
        <v>0</v>
      </c>
      <c r="DTW12" s="53">
        <v>1</v>
      </c>
      <c r="DTX12" s="52">
        <f t="shared" si="457"/>
        <v>0.22573363431151239</v>
      </c>
      <c r="DTY12" s="55"/>
      <c r="DTZ12" s="47"/>
      <c r="DUA12" s="48"/>
      <c r="DUB12" s="47"/>
      <c r="DUC12" s="24">
        <v>0</v>
      </c>
      <c r="DUD12" s="53">
        <v>0</v>
      </c>
      <c r="DUE12" s="52">
        <f t="shared" si="458"/>
        <v>0</v>
      </c>
      <c r="DUF12" s="55"/>
      <c r="DUG12" s="47"/>
      <c r="DUH12" s="48"/>
      <c r="DUI12" s="47"/>
      <c r="DUJ12" s="24">
        <v>0</v>
      </c>
      <c r="DUK12" s="53">
        <v>0</v>
      </c>
      <c r="DUL12" s="52">
        <f t="shared" si="459"/>
        <v>0</v>
      </c>
      <c r="DUM12" s="55"/>
      <c r="DUN12" s="47"/>
      <c r="DUO12" s="48"/>
      <c r="DUP12" s="47"/>
      <c r="DUQ12" s="24">
        <v>0</v>
      </c>
      <c r="DUR12" s="54">
        <v>0</v>
      </c>
      <c r="DUS12" s="52">
        <f t="shared" si="460"/>
        <v>0</v>
      </c>
      <c r="DUT12" s="55"/>
      <c r="DUU12" s="47"/>
      <c r="DUV12" s="48"/>
      <c r="DUW12" s="47"/>
      <c r="DUX12" s="24">
        <v>0</v>
      </c>
      <c r="DUY12" s="54">
        <v>0</v>
      </c>
      <c r="DUZ12" s="52">
        <f t="shared" si="461"/>
        <v>0</v>
      </c>
    </row>
    <row r="13" spans="1:3276" s="2" customFormat="1">
      <c r="A13" s="116" t="s">
        <v>44</v>
      </c>
      <c r="B13" s="46">
        <f>319069+359620</f>
        <v>678689</v>
      </c>
      <c r="C13" s="47">
        <f t="shared" si="462"/>
        <v>15.576861593657886</v>
      </c>
      <c r="D13" s="48">
        <f>323491+355963</f>
        <v>679454</v>
      </c>
      <c r="E13" s="47">
        <f t="shared" si="463"/>
        <v>15.093135057495521</v>
      </c>
      <c r="F13" s="15">
        <v>1358143</v>
      </c>
      <c r="G13" s="52">
        <f t="shared" si="0"/>
        <v>15.331047464237438</v>
      </c>
      <c r="H13" s="141">
        <v>117</v>
      </c>
      <c r="I13" s="50">
        <f t="shared" si="464"/>
        <v>2.0829624354637706</v>
      </c>
      <c r="J13" s="141">
        <v>52</v>
      </c>
      <c r="K13" s="50">
        <f t="shared" si="465"/>
        <v>1.0575554199715274</v>
      </c>
      <c r="L13" s="24">
        <v>0</v>
      </c>
      <c r="M13" s="141">
        <f t="shared" si="466"/>
        <v>169</v>
      </c>
      <c r="N13" s="52">
        <f t="shared" si="467"/>
        <v>1.6043288399468387</v>
      </c>
      <c r="O13" s="24">
        <v>117</v>
      </c>
      <c r="P13" s="50">
        <f t="shared" si="468"/>
        <v>2.0837043633125556</v>
      </c>
      <c r="Q13" s="24">
        <v>52</v>
      </c>
      <c r="R13" s="50">
        <f t="shared" si="469"/>
        <v>1.0577705451586654</v>
      </c>
      <c r="S13" s="24">
        <v>0</v>
      </c>
      <c r="T13" s="24">
        <f t="shared" si="470"/>
        <v>169</v>
      </c>
      <c r="U13" s="52">
        <f t="shared" si="1"/>
        <v>1.604785870287722</v>
      </c>
      <c r="V13" s="24">
        <v>117</v>
      </c>
      <c r="W13" s="50">
        <f t="shared" si="471"/>
        <v>2.084446819882416</v>
      </c>
      <c r="X13" s="24">
        <v>52</v>
      </c>
      <c r="Y13" s="50">
        <f t="shared" si="472"/>
        <v>1.0582010582010581</v>
      </c>
      <c r="Z13" s="24">
        <v>0</v>
      </c>
      <c r="AA13" s="24">
        <f t="shared" si="473"/>
        <v>169</v>
      </c>
      <c r="AB13" s="52">
        <f t="shared" si="2"/>
        <v>1.6053956492827968</v>
      </c>
      <c r="AC13" s="24">
        <v>116</v>
      </c>
      <c r="AD13" s="50">
        <f t="shared" si="474"/>
        <v>2.0673676706469433</v>
      </c>
      <c r="AE13" s="24">
        <v>52</v>
      </c>
      <c r="AF13" s="50">
        <f t="shared" si="475"/>
        <v>1.0584164461632404</v>
      </c>
      <c r="AG13" s="24">
        <v>0</v>
      </c>
      <c r="AH13" s="24">
        <f t="shared" si="476"/>
        <v>168</v>
      </c>
      <c r="AI13" s="52">
        <f t="shared" si="3"/>
        <v>1.5963511972633979</v>
      </c>
      <c r="AJ13" s="24">
        <v>116</v>
      </c>
      <c r="AK13" s="50">
        <f t="shared" si="477"/>
        <v>2.0673676706469433</v>
      </c>
      <c r="AL13" s="24">
        <v>52</v>
      </c>
      <c r="AM13" s="50">
        <f t="shared" si="478"/>
        <v>1.0584164461632404</v>
      </c>
      <c r="AN13" s="24">
        <v>0</v>
      </c>
      <c r="AO13" s="24">
        <f t="shared" si="479"/>
        <v>168</v>
      </c>
      <c r="AP13" s="52">
        <f t="shared" si="4"/>
        <v>1.5963511972633979</v>
      </c>
      <c r="AQ13" s="24">
        <v>116</v>
      </c>
      <c r="AR13" s="50">
        <f t="shared" si="480"/>
        <v>2.0673676706469433</v>
      </c>
      <c r="AS13" s="24">
        <v>52</v>
      </c>
      <c r="AT13" s="50">
        <f t="shared" si="481"/>
        <v>1.0584164461632404</v>
      </c>
      <c r="AU13" s="24">
        <v>0</v>
      </c>
      <c r="AV13" s="24">
        <f t="shared" si="482"/>
        <v>168</v>
      </c>
      <c r="AW13" s="52">
        <f t="shared" si="5"/>
        <v>1.5963511972633979</v>
      </c>
      <c r="AX13" s="24">
        <v>116</v>
      </c>
      <c r="AY13" s="50">
        <f t="shared" si="483"/>
        <v>2.0677361853832439</v>
      </c>
      <c r="AZ13" s="24">
        <v>52</v>
      </c>
      <c r="BA13" s="50">
        <f t="shared" si="484"/>
        <v>1.0584164461632404</v>
      </c>
      <c r="BB13" s="24">
        <v>0</v>
      </c>
      <c r="BC13" s="24">
        <f t="shared" si="485"/>
        <v>168</v>
      </c>
      <c r="BD13" s="52">
        <f t="shared" si="6"/>
        <v>1.5965028984130003</v>
      </c>
      <c r="BE13" s="24">
        <v>116</v>
      </c>
      <c r="BF13" s="50">
        <f t="shared" si="486"/>
        <v>2.0677361853832439</v>
      </c>
      <c r="BG13" s="24">
        <v>52</v>
      </c>
      <c r="BH13" s="50">
        <f t="shared" si="487"/>
        <v>1.0584164461632404</v>
      </c>
      <c r="BI13" s="24">
        <v>0</v>
      </c>
      <c r="BJ13" s="141">
        <f t="shared" si="488"/>
        <v>168</v>
      </c>
      <c r="BK13" s="52">
        <f t="shared" si="489"/>
        <v>1.5965028984130003</v>
      </c>
      <c r="BL13" s="24">
        <v>115</v>
      </c>
      <c r="BM13" s="50">
        <f t="shared" si="490"/>
        <v>2.0506419400855918</v>
      </c>
      <c r="BN13" s="24">
        <v>52</v>
      </c>
      <c r="BO13" s="50">
        <f t="shared" si="491"/>
        <v>1.0584164461632404</v>
      </c>
      <c r="BP13" s="24">
        <v>0</v>
      </c>
      <c r="BQ13" s="24">
        <f t="shared" si="492"/>
        <v>167</v>
      </c>
      <c r="BR13" s="52">
        <f t="shared" si="7"/>
        <v>1.5873015873015872</v>
      </c>
      <c r="BS13" s="24">
        <v>115</v>
      </c>
      <c r="BT13" s="50">
        <f t="shared" si="493"/>
        <v>2.0506419400855918</v>
      </c>
      <c r="BU13" s="24">
        <v>52</v>
      </c>
      <c r="BV13" s="50">
        <f t="shared" si="494"/>
        <v>1.0584164461632404</v>
      </c>
      <c r="BW13" s="24">
        <v>0</v>
      </c>
      <c r="BX13" s="24">
        <f t="shared" si="495"/>
        <v>167</v>
      </c>
      <c r="BY13" s="52">
        <f t="shared" si="8"/>
        <v>1.5873015873015872</v>
      </c>
      <c r="BZ13" s="24">
        <v>115</v>
      </c>
      <c r="CA13" s="50">
        <f t="shared" si="496"/>
        <v>2.0506419400855918</v>
      </c>
      <c r="CB13" s="24">
        <v>52</v>
      </c>
      <c r="CC13" s="50">
        <f t="shared" si="497"/>
        <v>1.0584164461632404</v>
      </c>
      <c r="CD13" s="24">
        <v>0</v>
      </c>
      <c r="CE13" s="24">
        <f t="shared" si="498"/>
        <v>167</v>
      </c>
      <c r="CF13" s="52">
        <f t="shared" si="9"/>
        <v>1.5873015873015872</v>
      </c>
      <c r="CG13" s="24">
        <v>115</v>
      </c>
      <c r="CH13" s="50">
        <f t="shared" si="499"/>
        <v>2.0506419400855918</v>
      </c>
      <c r="CI13" s="24">
        <v>52</v>
      </c>
      <c r="CJ13" s="50">
        <f t="shared" si="500"/>
        <v>1.0584164461632404</v>
      </c>
      <c r="CK13" s="24">
        <v>0</v>
      </c>
      <c r="CL13" s="24">
        <f t="shared" si="501"/>
        <v>167</v>
      </c>
      <c r="CM13" s="52">
        <f t="shared" si="10"/>
        <v>1.5873015873015872</v>
      </c>
      <c r="CN13" s="24">
        <v>115</v>
      </c>
      <c r="CO13" s="50">
        <f t="shared" si="502"/>
        <v>2.0506419400855918</v>
      </c>
      <c r="CP13" s="24">
        <v>52</v>
      </c>
      <c r="CQ13" s="50">
        <f t="shared" si="503"/>
        <v>1.0584164461632404</v>
      </c>
      <c r="CR13" s="24">
        <v>0</v>
      </c>
      <c r="CS13" s="24">
        <f t="shared" si="504"/>
        <v>167</v>
      </c>
      <c r="CT13" s="52">
        <f t="shared" si="11"/>
        <v>1.5873015873015872</v>
      </c>
      <c r="CU13" s="24">
        <v>115</v>
      </c>
      <c r="CV13" s="50">
        <f t="shared" si="505"/>
        <v>2.0510076689851968</v>
      </c>
      <c r="CW13" s="24">
        <v>52</v>
      </c>
      <c r="CX13" s="50">
        <f t="shared" si="506"/>
        <v>1.0584164461632404</v>
      </c>
      <c r="CY13" s="24">
        <v>0</v>
      </c>
      <c r="CZ13" s="24">
        <f t="shared" si="507"/>
        <v>167</v>
      </c>
      <c r="DA13" s="52">
        <f t="shared" si="12"/>
        <v>1.5874524714828899</v>
      </c>
      <c r="DB13" s="24">
        <v>115</v>
      </c>
      <c r="DC13" s="50">
        <f t="shared" si="508"/>
        <v>2.0517395182872438</v>
      </c>
      <c r="DD13" s="24">
        <v>52</v>
      </c>
      <c r="DE13" s="50">
        <f t="shared" si="509"/>
        <v>1.0584164461632404</v>
      </c>
      <c r="DF13" s="24">
        <v>0</v>
      </c>
      <c r="DG13" s="141">
        <f t="shared" si="510"/>
        <v>167</v>
      </c>
      <c r="DH13" s="52">
        <f t="shared" si="511"/>
        <v>1.5877543259174749</v>
      </c>
      <c r="DI13" s="24">
        <v>115</v>
      </c>
      <c r="DJ13" s="50">
        <f t="shared" si="512"/>
        <v>2.0521056388294077</v>
      </c>
      <c r="DK13" s="24">
        <v>52</v>
      </c>
      <c r="DL13" s="50">
        <f t="shared" si="513"/>
        <v>1.0590631364562118</v>
      </c>
      <c r="DM13" s="24">
        <v>0</v>
      </c>
      <c r="DN13" s="24">
        <f t="shared" si="514"/>
        <v>167</v>
      </c>
      <c r="DO13" s="52">
        <f t="shared" si="13"/>
        <v>1.5883583793037854</v>
      </c>
      <c r="DP13" s="24">
        <v>115</v>
      </c>
      <c r="DQ13" s="50">
        <f t="shared" si="515"/>
        <v>2.052471890058897</v>
      </c>
      <c r="DR13" s="24">
        <v>52</v>
      </c>
      <c r="DS13" s="50">
        <f t="shared" si="516"/>
        <v>1.0590631364562118</v>
      </c>
      <c r="DT13" s="24">
        <v>0</v>
      </c>
      <c r="DU13" s="24">
        <f t="shared" si="517"/>
        <v>167</v>
      </c>
      <c r="DV13" s="52">
        <f t="shared" si="14"/>
        <v>1.5885094644725577</v>
      </c>
      <c r="DW13" s="24">
        <v>115</v>
      </c>
      <c r="DX13" s="50">
        <f t="shared" si="518"/>
        <v>2.052471890058897</v>
      </c>
      <c r="DY13" s="24">
        <v>52</v>
      </c>
      <c r="DZ13" s="50">
        <f t="shared" si="519"/>
        <v>1.0592788755347322</v>
      </c>
      <c r="EA13" s="24">
        <v>0</v>
      </c>
      <c r="EB13" s="24">
        <f t="shared" si="520"/>
        <v>167</v>
      </c>
      <c r="EC13" s="52">
        <f t="shared" si="15"/>
        <v>1.5886605783866057</v>
      </c>
      <c r="ED13" s="24">
        <v>115</v>
      </c>
      <c r="EE13" s="50">
        <f t="shared" si="521"/>
        <v>2.052471890058897</v>
      </c>
      <c r="EF13" s="24">
        <v>52</v>
      </c>
      <c r="EG13" s="50">
        <f t="shared" si="522"/>
        <v>1.0592788755347322</v>
      </c>
      <c r="EH13" s="24">
        <v>0</v>
      </c>
      <c r="EI13" s="24">
        <f t="shared" si="523"/>
        <v>167</v>
      </c>
      <c r="EJ13" s="52">
        <f t="shared" si="16"/>
        <v>1.5886605783866057</v>
      </c>
      <c r="EK13" s="24">
        <v>115</v>
      </c>
      <c r="EL13" s="50">
        <f t="shared" si="524"/>
        <v>2.052471890058897</v>
      </c>
      <c r="EM13" s="24">
        <v>52</v>
      </c>
      <c r="EN13" s="50">
        <f t="shared" si="525"/>
        <v>1.0594947025264874</v>
      </c>
      <c r="EO13" s="24">
        <v>0</v>
      </c>
      <c r="EP13" s="24">
        <f t="shared" si="526"/>
        <v>167</v>
      </c>
      <c r="EQ13" s="52">
        <f t="shared" si="17"/>
        <v>1.5888117210541337</v>
      </c>
      <c r="ER13" s="24">
        <v>115</v>
      </c>
      <c r="ES13" s="50">
        <f t="shared" si="527"/>
        <v>2.0521056388294077</v>
      </c>
      <c r="ET13" s="24">
        <v>52</v>
      </c>
      <c r="EU13" s="50">
        <f t="shared" si="528"/>
        <v>1.0599266204647371</v>
      </c>
      <c r="EV13" s="24">
        <v>0</v>
      </c>
      <c r="EW13" s="24">
        <f t="shared" si="529"/>
        <v>167</v>
      </c>
      <c r="EX13" s="52">
        <f t="shared" si="18"/>
        <v>1.588962892483349</v>
      </c>
      <c r="EY13" s="24">
        <v>115</v>
      </c>
      <c r="EZ13" s="50">
        <f t="shared" si="530"/>
        <v>2.052471890058897</v>
      </c>
      <c r="FA13" s="24">
        <v>52</v>
      </c>
      <c r="FB13" s="50">
        <f t="shared" si="531"/>
        <v>1.0603588907014683</v>
      </c>
      <c r="FC13" s="24">
        <v>0</v>
      </c>
      <c r="FD13" s="141">
        <f t="shared" si="532"/>
        <v>167</v>
      </c>
      <c r="FE13" s="52">
        <f t="shared" si="533"/>
        <v>1.5894165794232418</v>
      </c>
      <c r="FF13" s="24">
        <v>115</v>
      </c>
      <c r="FG13" s="50">
        <f t="shared" si="534"/>
        <v>2.0528382720456979</v>
      </c>
      <c r="FH13" s="24">
        <v>52</v>
      </c>
      <c r="FI13" s="50">
        <f t="shared" si="535"/>
        <v>1.0607915136678907</v>
      </c>
      <c r="FJ13" s="24">
        <v>0</v>
      </c>
      <c r="FK13" s="24">
        <f t="shared" si="536"/>
        <v>167</v>
      </c>
      <c r="FL13" s="52">
        <f t="shared" si="19"/>
        <v>1.5898705255140897</v>
      </c>
      <c r="FM13" s="24">
        <v>114</v>
      </c>
      <c r="FN13" s="50">
        <f t="shared" si="537"/>
        <v>2.0353508302088912</v>
      </c>
      <c r="FO13" s="24">
        <v>52</v>
      </c>
      <c r="FP13" s="50">
        <f t="shared" si="538"/>
        <v>1.0610079575596816</v>
      </c>
      <c r="FQ13" s="24">
        <v>0</v>
      </c>
      <c r="FR13" s="24">
        <f t="shared" si="539"/>
        <v>166</v>
      </c>
      <c r="FS13" s="52">
        <f t="shared" si="20"/>
        <v>1.5806513045134258</v>
      </c>
      <c r="FT13" s="24">
        <v>114</v>
      </c>
      <c r="FU13" s="50">
        <f t="shared" si="540"/>
        <v>2.0378977475867002</v>
      </c>
      <c r="FV13" s="24">
        <v>52</v>
      </c>
      <c r="FW13" s="50">
        <f t="shared" si="541"/>
        <v>1.0616578195181707</v>
      </c>
      <c r="FX13" s="24">
        <v>0</v>
      </c>
      <c r="FY13" s="24">
        <f t="shared" si="542"/>
        <v>166</v>
      </c>
      <c r="FZ13" s="52">
        <f t="shared" si="21"/>
        <v>1.5821578345406022</v>
      </c>
      <c r="GA13" s="24">
        <v>114</v>
      </c>
      <c r="GB13" s="50">
        <f t="shared" si="543"/>
        <v>2.0378977475867002</v>
      </c>
      <c r="GC13" s="24">
        <v>52</v>
      </c>
      <c r="GD13" s="50">
        <f t="shared" si="544"/>
        <v>1.0616578195181707</v>
      </c>
      <c r="GE13" s="24">
        <v>0</v>
      </c>
      <c r="GF13" s="24">
        <f t="shared" si="545"/>
        <v>166</v>
      </c>
      <c r="GG13" s="52">
        <f t="shared" si="22"/>
        <v>1.5821578345406022</v>
      </c>
      <c r="GH13" s="24">
        <v>113</v>
      </c>
      <c r="GI13" s="50">
        <f t="shared" si="546"/>
        <v>2.0207439198855508</v>
      </c>
      <c r="GJ13" s="24">
        <v>52</v>
      </c>
      <c r="GK13" s="50">
        <f t="shared" si="547"/>
        <v>1.0616578195181707</v>
      </c>
      <c r="GL13" s="24">
        <v>0</v>
      </c>
      <c r="GM13" s="24">
        <f t="shared" si="548"/>
        <v>165</v>
      </c>
      <c r="GN13" s="52">
        <f t="shared" si="23"/>
        <v>1.572926596758818</v>
      </c>
      <c r="GO13" s="24">
        <v>113</v>
      </c>
      <c r="GP13" s="50">
        <f t="shared" si="549"/>
        <v>2.0225523536781815</v>
      </c>
      <c r="GQ13" s="24">
        <v>52</v>
      </c>
      <c r="GR13" s="50">
        <f t="shared" si="550"/>
        <v>1.0623084780388152</v>
      </c>
      <c r="GS13" s="24">
        <v>0</v>
      </c>
      <c r="GT13" s="24">
        <f t="shared" si="551"/>
        <v>165</v>
      </c>
      <c r="GU13" s="52">
        <f t="shared" si="24"/>
        <v>1.5741270749856897</v>
      </c>
      <c r="GV13" s="24">
        <v>113</v>
      </c>
      <c r="GW13" s="50">
        <f t="shared" si="552"/>
        <v>2.0229144289294667</v>
      </c>
      <c r="GX13" s="24">
        <v>52</v>
      </c>
      <c r="GY13" s="50">
        <f t="shared" si="553"/>
        <v>1.0625255414793624</v>
      </c>
      <c r="GZ13" s="24">
        <v>0</v>
      </c>
      <c r="HA13" s="141">
        <f t="shared" si="554"/>
        <v>165</v>
      </c>
      <c r="HB13" s="52">
        <f t="shared" si="555"/>
        <v>1.5744274809160304</v>
      </c>
      <c r="HC13" s="24">
        <v>113</v>
      </c>
      <c r="HD13" s="50">
        <f t="shared" si="556"/>
        <v>2.0229144289294667</v>
      </c>
      <c r="HE13" s="24">
        <v>52</v>
      </c>
      <c r="HF13" s="50">
        <f t="shared" si="557"/>
        <v>1.0627426936439812</v>
      </c>
      <c r="HG13" s="24">
        <v>0</v>
      </c>
      <c r="HH13" s="24">
        <f t="shared" si="558"/>
        <v>165</v>
      </c>
      <c r="HI13" s="52">
        <f t="shared" si="25"/>
        <v>1.5745777268823362</v>
      </c>
      <c r="HJ13" s="24">
        <v>113</v>
      </c>
      <c r="HK13" s="50">
        <f t="shared" si="559"/>
        <v>2.0232766338406445</v>
      </c>
      <c r="HL13" s="24">
        <v>52</v>
      </c>
      <c r="HM13" s="50">
        <f t="shared" si="560"/>
        <v>1.062959934587081</v>
      </c>
      <c r="HN13" s="24">
        <v>0</v>
      </c>
      <c r="HO13" s="24">
        <f t="shared" si="561"/>
        <v>165</v>
      </c>
      <c r="HP13" s="52">
        <f t="shared" si="26"/>
        <v>1.5748783048582609</v>
      </c>
      <c r="HQ13" s="24">
        <v>113</v>
      </c>
      <c r="HR13" s="50">
        <f t="shared" si="562"/>
        <v>2.0247267514782297</v>
      </c>
      <c r="HS13" s="24">
        <v>52</v>
      </c>
      <c r="HT13" s="50">
        <f t="shared" si="563"/>
        <v>1.063394683026585</v>
      </c>
      <c r="HU13" s="24">
        <v>0</v>
      </c>
      <c r="HV13" s="24">
        <f t="shared" si="564"/>
        <v>165</v>
      </c>
      <c r="HW13" s="52">
        <f t="shared" si="27"/>
        <v>1.5757807277241904</v>
      </c>
      <c r="HX13" s="24">
        <v>113</v>
      </c>
      <c r="HY13" s="50">
        <f t="shared" si="565"/>
        <v>2.0247267514782297</v>
      </c>
      <c r="HZ13" s="24">
        <v>52</v>
      </c>
      <c r="IA13" s="50">
        <f t="shared" si="566"/>
        <v>1.0638297872340425</v>
      </c>
      <c r="IB13" s="24">
        <v>0</v>
      </c>
      <c r="IC13" s="24">
        <f t="shared" si="567"/>
        <v>165</v>
      </c>
      <c r="ID13" s="52">
        <f t="shared" si="28"/>
        <v>1.5760817652115771</v>
      </c>
      <c r="IE13" s="24">
        <v>113</v>
      </c>
      <c r="IF13" s="50">
        <f t="shared" si="568"/>
        <v>2.0258157045536036</v>
      </c>
      <c r="IG13" s="24">
        <v>52</v>
      </c>
      <c r="IH13" s="50">
        <f t="shared" si="569"/>
        <v>1.0638297872340425</v>
      </c>
      <c r="II13" s="24">
        <v>0</v>
      </c>
      <c r="IJ13" s="24">
        <f t="shared" si="570"/>
        <v>165</v>
      </c>
      <c r="IK13" s="52">
        <f t="shared" si="29"/>
        <v>1.5765335371679723</v>
      </c>
      <c r="IL13" s="24">
        <v>111</v>
      </c>
      <c r="IM13" s="50">
        <f t="shared" si="571"/>
        <v>1.9960438770005393</v>
      </c>
      <c r="IN13" s="24">
        <v>52</v>
      </c>
      <c r="IO13" s="50">
        <f t="shared" si="572"/>
        <v>1.0660106601066011</v>
      </c>
      <c r="IP13" s="24">
        <v>0</v>
      </c>
      <c r="IQ13" s="24">
        <f t="shared" si="573"/>
        <v>163</v>
      </c>
      <c r="IR13" s="52">
        <f t="shared" si="30"/>
        <v>1.5614522463837532</v>
      </c>
      <c r="IS13" s="24">
        <v>111</v>
      </c>
      <c r="IT13" s="50">
        <f t="shared" si="574"/>
        <v>1.9971212666426774</v>
      </c>
      <c r="IU13" s="24">
        <v>52</v>
      </c>
      <c r="IV13" s="50">
        <f t="shared" si="575"/>
        <v>1.0662292392864465</v>
      </c>
      <c r="IW13" s="24">
        <v>0</v>
      </c>
      <c r="IX13" s="141">
        <f t="shared" si="576"/>
        <v>163</v>
      </c>
      <c r="IY13" s="52">
        <f t="shared" si="577"/>
        <v>1.562050790608529</v>
      </c>
      <c r="IZ13" s="24">
        <v>111</v>
      </c>
      <c r="JA13" s="50">
        <f t="shared" si="578"/>
        <v>2</v>
      </c>
      <c r="JB13" s="24">
        <v>52</v>
      </c>
      <c r="JC13" s="50">
        <f t="shared" si="579"/>
        <v>1.067104453108968</v>
      </c>
      <c r="JD13" s="24">
        <v>0</v>
      </c>
      <c r="JE13" s="24">
        <f t="shared" si="580"/>
        <v>163</v>
      </c>
      <c r="JF13" s="52">
        <f t="shared" si="31"/>
        <v>1.5638491796987433</v>
      </c>
      <c r="JG13" s="24">
        <v>111</v>
      </c>
      <c r="JH13" s="50">
        <f t="shared" si="581"/>
        <v>2.0003604253018561</v>
      </c>
      <c r="JI13" s="24">
        <v>52</v>
      </c>
      <c r="JJ13" s="50">
        <f t="shared" si="582"/>
        <v>1.0677618069815196</v>
      </c>
      <c r="JK13" s="24">
        <v>0</v>
      </c>
      <c r="JL13" s="24">
        <f t="shared" si="583"/>
        <v>163</v>
      </c>
      <c r="JM13" s="52">
        <f t="shared" si="32"/>
        <v>1.5644495632978213</v>
      </c>
      <c r="JN13" s="24">
        <v>111</v>
      </c>
      <c r="JO13" s="50">
        <f t="shared" si="584"/>
        <v>2.0007209805335253</v>
      </c>
      <c r="JP13" s="24">
        <v>52</v>
      </c>
      <c r="JQ13" s="50">
        <f t="shared" si="585"/>
        <v>1.0679811049496817</v>
      </c>
      <c r="JR13" s="24">
        <v>0</v>
      </c>
      <c r="JS13" s="24">
        <f t="shared" si="586"/>
        <v>163</v>
      </c>
      <c r="JT13" s="52">
        <f t="shared" si="33"/>
        <v>1.5647499280023038</v>
      </c>
      <c r="JU13" s="24">
        <v>111</v>
      </c>
      <c r="JV13" s="50">
        <f t="shared" si="587"/>
        <v>2.0007209805335253</v>
      </c>
      <c r="JW13" s="24">
        <v>52</v>
      </c>
      <c r="JX13" s="50">
        <f t="shared" si="588"/>
        <v>1.0679811049496817</v>
      </c>
      <c r="JY13" s="24">
        <v>0</v>
      </c>
      <c r="JZ13" s="24">
        <f t="shared" si="589"/>
        <v>163</v>
      </c>
      <c r="KA13" s="52">
        <f t="shared" si="34"/>
        <v>1.5647499280023038</v>
      </c>
      <c r="KB13" s="24">
        <v>111</v>
      </c>
      <c r="KC13" s="50">
        <f t="shared" si="590"/>
        <v>2.0010816657652786</v>
      </c>
      <c r="KD13" s="24">
        <v>52</v>
      </c>
      <c r="KE13" s="50">
        <f t="shared" si="591"/>
        <v>1.0679811049496817</v>
      </c>
      <c r="KF13" s="24">
        <v>0</v>
      </c>
      <c r="KG13" s="24">
        <f t="shared" si="592"/>
        <v>163</v>
      </c>
      <c r="KH13" s="52">
        <f t="shared" si="35"/>
        <v>1.564900153609831</v>
      </c>
      <c r="KI13" s="24">
        <v>111</v>
      </c>
      <c r="KJ13" s="50">
        <f t="shared" si="593"/>
        <v>2.0010816657652786</v>
      </c>
      <c r="KK13" s="24">
        <v>52</v>
      </c>
      <c r="KL13" s="50">
        <f t="shared" si="594"/>
        <v>1.0682004930156122</v>
      </c>
      <c r="KM13" s="24">
        <v>0</v>
      </c>
      <c r="KN13" s="24">
        <f t="shared" si="595"/>
        <v>163</v>
      </c>
      <c r="KO13" s="52">
        <f t="shared" si="36"/>
        <v>1.5650504080652903</v>
      </c>
      <c r="KP13" s="24">
        <v>109</v>
      </c>
      <c r="KQ13" s="50">
        <f t="shared" si="596"/>
        <v>1.9660894660894661</v>
      </c>
      <c r="KR13" s="24">
        <v>52</v>
      </c>
      <c r="KS13" s="50">
        <f t="shared" si="597"/>
        <v>1.0682004930156122</v>
      </c>
      <c r="KT13" s="24">
        <v>0</v>
      </c>
      <c r="KU13" s="141">
        <f t="shared" si="598"/>
        <v>161</v>
      </c>
      <c r="KV13" s="52">
        <f t="shared" si="599"/>
        <v>1.5462927391471379</v>
      </c>
      <c r="KW13" s="24">
        <v>109</v>
      </c>
      <c r="KX13" s="50">
        <f t="shared" si="600"/>
        <v>1.9675090252707579</v>
      </c>
      <c r="KY13" s="24">
        <v>52</v>
      </c>
      <c r="KZ13" s="50">
        <f t="shared" si="601"/>
        <v>1.0684199712348468</v>
      </c>
      <c r="LA13" s="24">
        <v>0</v>
      </c>
      <c r="LB13" s="24">
        <f t="shared" si="602"/>
        <v>161</v>
      </c>
      <c r="LC13" s="52">
        <f t="shared" si="37"/>
        <v>1.5470356490823485</v>
      </c>
      <c r="LD13" s="24">
        <v>108</v>
      </c>
      <c r="LE13" s="50">
        <f t="shared" si="603"/>
        <v>1.9515720997470183</v>
      </c>
      <c r="LF13" s="24">
        <v>52</v>
      </c>
      <c r="LG13" s="50">
        <f t="shared" si="604"/>
        <v>1.0684199712348468</v>
      </c>
      <c r="LH13" s="24">
        <v>0</v>
      </c>
      <c r="LI13" s="24">
        <f t="shared" si="605"/>
        <v>160</v>
      </c>
      <c r="LJ13" s="52">
        <f t="shared" si="38"/>
        <v>1.5383136236900299</v>
      </c>
      <c r="LK13" s="24">
        <v>108</v>
      </c>
      <c r="LL13" s="50">
        <f t="shared" si="606"/>
        <v>1.9519248147478765</v>
      </c>
      <c r="LM13" s="24">
        <v>52</v>
      </c>
      <c r="LN13" s="50">
        <f t="shared" si="607"/>
        <v>1.0686395396629675</v>
      </c>
      <c r="LO13" s="24">
        <v>0</v>
      </c>
      <c r="LP13" s="24">
        <f t="shared" si="608"/>
        <v>160</v>
      </c>
      <c r="LQ13" s="52">
        <f t="shared" si="39"/>
        <v>1.5386094816809308</v>
      </c>
      <c r="LR13" s="24">
        <v>108</v>
      </c>
      <c r="LS13" s="50">
        <f t="shared" si="609"/>
        <v>1.9522776572668112</v>
      </c>
      <c r="LT13" s="24">
        <v>52</v>
      </c>
      <c r="LU13" s="50">
        <f t="shared" si="610"/>
        <v>1.069078947368421</v>
      </c>
      <c r="LV13" s="24">
        <v>0</v>
      </c>
      <c r="LW13" s="24">
        <f t="shared" si="611"/>
        <v>160</v>
      </c>
      <c r="LX13" s="52">
        <f t="shared" si="40"/>
        <v>1.5390534821085033</v>
      </c>
      <c r="LY13" s="24">
        <v>108</v>
      </c>
      <c r="LZ13" s="50">
        <f t="shared" si="612"/>
        <v>1.9529837251356239</v>
      </c>
      <c r="MA13" s="24">
        <v>52</v>
      </c>
      <c r="MB13" s="50">
        <f t="shared" si="613"/>
        <v>1.069078947368421</v>
      </c>
      <c r="MC13" s="24">
        <v>0</v>
      </c>
      <c r="MD13" s="24">
        <f t="shared" si="614"/>
        <v>160</v>
      </c>
      <c r="ME13" s="52">
        <f t="shared" si="41"/>
        <v>1.539349624783529</v>
      </c>
      <c r="MF13" s="24">
        <v>108</v>
      </c>
      <c r="MG13" s="50">
        <f t="shared" si="615"/>
        <v>1.9536903039073805</v>
      </c>
      <c r="MH13" s="24">
        <v>52</v>
      </c>
      <c r="MI13" s="50">
        <f t="shared" si="616"/>
        <v>1.0695187165775399</v>
      </c>
      <c r="MJ13" s="24">
        <v>0</v>
      </c>
      <c r="MK13" s="24">
        <f t="shared" si="617"/>
        <v>160</v>
      </c>
      <c r="ML13" s="52">
        <f t="shared" si="42"/>
        <v>1.5399422521655439</v>
      </c>
      <c r="MM13" s="24">
        <v>108</v>
      </c>
      <c r="MN13" s="50">
        <f t="shared" si="618"/>
        <v>1.9536903039073805</v>
      </c>
      <c r="MO13" s="24">
        <v>52</v>
      </c>
      <c r="MP13" s="50">
        <f t="shared" si="619"/>
        <v>1.0699588477366255</v>
      </c>
      <c r="MQ13" s="24">
        <v>0</v>
      </c>
      <c r="MR13" s="141">
        <f t="shared" si="620"/>
        <v>160</v>
      </c>
      <c r="MS13" s="52">
        <f t="shared" si="621"/>
        <v>1.5402387370042356</v>
      </c>
      <c r="MT13" s="24">
        <v>108</v>
      </c>
      <c r="MU13" s="50">
        <f t="shared" si="622"/>
        <v>1.9536903039073805</v>
      </c>
      <c r="MV13" s="24">
        <v>52</v>
      </c>
      <c r="MW13" s="50">
        <f t="shared" si="623"/>
        <v>1.0699588477366255</v>
      </c>
      <c r="MX13" s="24">
        <v>0</v>
      </c>
      <c r="MY13" s="24">
        <f t="shared" si="624"/>
        <v>160</v>
      </c>
      <c r="MZ13" s="52">
        <f t="shared" si="43"/>
        <v>1.5402387370042356</v>
      </c>
      <c r="NA13" s="24">
        <v>108</v>
      </c>
      <c r="NB13" s="50">
        <f t="shared" si="625"/>
        <v>1.9540437850551837</v>
      </c>
      <c r="NC13" s="24">
        <v>52</v>
      </c>
      <c r="ND13" s="50">
        <f t="shared" si="626"/>
        <v>1.0708401976935751</v>
      </c>
      <c r="NE13" s="24">
        <v>0</v>
      </c>
      <c r="NF13" s="24">
        <f t="shared" si="627"/>
        <v>160</v>
      </c>
      <c r="NG13" s="52">
        <f t="shared" si="44"/>
        <v>1.5409804488105556</v>
      </c>
      <c r="NH13" s="24">
        <v>108</v>
      </c>
      <c r="NI13" s="50">
        <f t="shared" si="628"/>
        <v>1.9554589896795218</v>
      </c>
      <c r="NJ13" s="24">
        <v>52</v>
      </c>
      <c r="NK13" s="50">
        <f t="shared" si="629"/>
        <v>1.0715021636101381</v>
      </c>
      <c r="NL13" s="24">
        <v>0</v>
      </c>
      <c r="NM13" s="24">
        <f t="shared" si="630"/>
        <v>160</v>
      </c>
      <c r="NN13" s="52">
        <f t="shared" si="45"/>
        <v>1.5420200462606015</v>
      </c>
      <c r="NO13" s="24">
        <v>106</v>
      </c>
      <c r="NP13" s="50">
        <f t="shared" si="631"/>
        <v>1.9199420394856004</v>
      </c>
      <c r="NQ13" s="24">
        <v>52</v>
      </c>
      <c r="NR13" s="50">
        <f t="shared" si="632"/>
        <v>1.0717230008244023</v>
      </c>
      <c r="NS13" s="24">
        <v>0</v>
      </c>
      <c r="NT13" s="24">
        <f t="shared" si="633"/>
        <v>158</v>
      </c>
      <c r="NU13" s="52">
        <f t="shared" si="46"/>
        <v>1.5231851923262314</v>
      </c>
      <c r="NV13" s="24">
        <v>106</v>
      </c>
      <c r="NW13" s="50">
        <f t="shared" si="634"/>
        <v>1.9202898550724639</v>
      </c>
      <c r="NX13" s="24">
        <v>52</v>
      </c>
      <c r="NY13" s="50">
        <f t="shared" si="635"/>
        <v>1.0721649484536082</v>
      </c>
      <c r="NZ13" s="24">
        <v>0</v>
      </c>
      <c r="OA13" s="24">
        <f t="shared" si="636"/>
        <v>158</v>
      </c>
      <c r="OB13" s="52">
        <f t="shared" si="47"/>
        <v>1.5236258437801349</v>
      </c>
      <c r="OC13" s="24">
        <v>106</v>
      </c>
      <c r="OD13" s="50">
        <f t="shared" si="637"/>
        <v>1.9202898550724639</v>
      </c>
      <c r="OE13" s="24">
        <v>52</v>
      </c>
      <c r="OF13" s="50">
        <f t="shared" si="638"/>
        <v>1.0726072607260726</v>
      </c>
      <c r="OG13" s="24">
        <v>0</v>
      </c>
      <c r="OH13" s="24">
        <f t="shared" si="639"/>
        <v>158</v>
      </c>
      <c r="OI13" s="52">
        <f t="shared" si="48"/>
        <v>1.5239197530864197</v>
      </c>
      <c r="OJ13" s="141">
        <v>106</v>
      </c>
      <c r="OK13" s="50">
        <f t="shared" si="640"/>
        <v>1.9216823785351704</v>
      </c>
      <c r="OL13" s="141">
        <v>52</v>
      </c>
      <c r="OM13" s="50">
        <f t="shared" si="641"/>
        <v>1.0732714138286894</v>
      </c>
      <c r="ON13" s="24">
        <v>0</v>
      </c>
      <c r="OO13" s="141">
        <f t="shared" si="642"/>
        <v>158</v>
      </c>
      <c r="OP13" s="52">
        <f t="shared" si="643"/>
        <v>1.5249493292153267</v>
      </c>
      <c r="OQ13" s="24">
        <v>106</v>
      </c>
      <c r="OR13" s="50">
        <f t="shared" si="644"/>
        <v>1.9230769230769231</v>
      </c>
      <c r="OS13" s="24">
        <v>52</v>
      </c>
      <c r="OT13" s="50">
        <f t="shared" si="645"/>
        <v>1.073714639686145</v>
      </c>
      <c r="OU13" s="24">
        <v>0</v>
      </c>
      <c r="OV13" s="24">
        <f t="shared" si="646"/>
        <v>158</v>
      </c>
      <c r="OW13" s="52">
        <f t="shared" si="49"/>
        <v>1.5258329309512313</v>
      </c>
      <c r="OX13" s="24">
        <v>106</v>
      </c>
      <c r="OY13" s="50">
        <f t="shared" si="647"/>
        <v>1.9241241604646944</v>
      </c>
      <c r="OZ13" s="24">
        <v>52</v>
      </c>
      <c r="PA13" s="50">
        <f t="shared" si="648"/>
        <v>1.07393638992152</v>
      </c>
      <c r="PB13" s="24">
        <v>0</v>
      </c>
      <c r="PC13" s="24">
        <f t="shared" si="649"/>
        <v>158</v>
      </c>
      <c r="PD13" s="52">
        <f t="shared" si="50"/>
        <v>1.5264225678678389</v>
      </c>
      <c r="PE13" s="24">
        <v>105</v>
      </c>
      <c r="PF13" s="50">
        <f t="shared" si="650"/>
        <v>1.9090909090909092</v>
      </c>
      <c r="PG13" s="24">
        <v>52</v>
      </c>
      <c r="PH13" s="50">
        <f t="shared" si="651"/>
        <v>1.0746021905352345</v>
      </c>
      <c r="PI13" s="24">
        <v>0</v>
      </c>
      <c r="PJ13" s="24">
        <f t="shared" si="652"/>
        <v>157</v>
      </c>
      <c r="PK13" s="52">
        <f t="shared" si="51"/>
        <v>1.5185221007834415</v>
      </c>
      <c r="PL13" s="24">
        <v>105</v>
      </c>
      <c r="PM13" s="50">
        <f t="shared" si="653"/>
        <v>1.9097853765005457</v>
      </c>
      <c r="PN13" s="24">
        <v>52</v>
      </c>
      <c r="PO13" s="50">
        <f t="shared" si="654"/>
        <v>1.0752688172043012</v>
      </c>
      <c r="PP13" s="24">
        <v>0</v>
      </c>
      <c r="PQ13" s="24">
        <f t="shared" si="655"/>
        <v>157</v>
      </c>
      <c r="PR13" s="52">
        <f t="shared" si="52"/>
        <v>1.5192568221405072</v>
      </c>
      <c r="PS13" s="24">
        <v>105</v>
      </c>
      <c r="PT13" s="50">
        <f t="shared" si="656"/>
        <v>1.910828025477707</v>
      </c>
      <c r="PU13" s="24">
        <v>52</v>
      </c>
      <c r="PV13" s="50">
        <f t="shared" si="657"/>
        <v>1.0759362714669978</v>
      </c>
      <c r="PW13" s="24">
        <v>0</v>
      </c>
      <c r="PX13" s="24">
        <f t="shared" si="658"/>
        <v>157</v>
      </c>
      <c r="PY13" s="52">
        <f t="shared" si="53"/>
        <v>1.5201394268009296</v>
      </c>
      <c r="PZ13" s="24">
        <v>104</v>
      </c>
      <c r="QA13" s="50">
        <f t="shared" si="659"/>
        <v>1.8946984878848605</v>
      </c>
      <c r="QB13" s="24">
        <v>52</v>
      </c>
      <c r="QC13" s="50">
        <f t="shared" si="660"/>
        <v>1.0770505385252693</v>
      </c>
      <c r="QD13" s="24">
        <v>0</v>
      </c>
      <c r="QE13" s="24">
        <f t="shared" si="661"/>
        <v>156</v>
      </c>
      <c r="QF13" s="52">
        <f t="shared" si="54"/>
        <v>1.5120674614713578</v>
      </c>
      <c r="QG13" s="24">
        <v>104</v>
      </c>
      <c r="QH13" s="50">
        <f t="shared" si="662"/>
        <v>1.8953891015126665</v>
      </c>
      <c r="QI13" s="24">
        <v>52</v>
      </c>
      <c r="QJ13" s="50">
        <f t="shared" si="663"/>
        <v>1.0774968918358889</v>
      </c>
      <c r="QK13" s="24">
        <v>0</v>
      </c>
      <c r="QL13" s="141">
        <f t="shared" si="664"/>
        <v>156</v>
      </c>
      <c r="QM13" s="52">
        <f t="shared" si="665"/>
        <v>1.5126539319305732</v>
      </c>
      <c r="QN13" s="24">
        <v>104</v>
      </c>
      <c r="QO13" s="50">
        <f t="shared" si="666"/>
        <v>1.8995433789954337</v>
      </c>
      <c r="QP13" s="24">
        <v>52</v>
      </c>
      <c r="QQ13" s="50">
        <f t="shared" si="667"/>
        <v>1.079062046067649</v>
      </c>
      <c r="QR13" s="24">
        <v>0</v>
      </c>
      <c r="QS13" s="24">
        <f t="shared" si="668"/>
        <v>156</v>
      </c>
      <c r="QT13" s="52">
        <f t="shared" si="55"/>
        <v>1.5154458908101807</v>
      </c>
      <c r="QU13" s="24">
        <v>104</v>
      </c>
      <c r="QV13" s="50">
        <f t="shared" si="669"/>
        <v>1.9009321878998355</v>
      </c>
      <c r="QW13" s="24">
        <v>52</v>
      </c>
      <c r="QX13" s="50">
        <f t="shared" si="670"/>
        <v>1.0799584631360333</v>
      </c>
      <c r="QY13" s="24">
        <v>0</v>
      </c>
      <c r="QZ13" s="24">
        <f t="shared" si="671"/>
        <v>156</v>
      </c>
      <c r="RA13" s="52">
        <f t="shared" si="56"/>
        <v>1.5166245382072721</v>
      </c>
      <c r="RB13" s="24">
        <v>104</v>
      </c>
      <c r="RC13" s="50">
        <f t="shared" si="672"/>
        <v>1.9019751280175567</v>
      </c>
      <c r="RD13" s="24">
        <v>52</v>
      </c>
      <c r="RE13" s="50">
        <f t="shared" si="673"/>
        <v>1.0799584631360333</v>
      </c>
      <c r="RF13" s="24">
        <v>0</v>
      </c>
      <c r="RG13" s="24">
        <f t="shared" si="674"/>
        <v>156</v>
      </c>
      <c r="RH13" s="52">
        <f t="shared" si="57"/>
        <v>1.5170670037926675</v>
      </c>
      <c r="RI13" s="24">
        <v>104</v>
      </c>
      <c r="RJ13" s="50">
        <f t="shared" si="675"/>
        <v>1.9026710574460302</v>
      </c>
      <c r="RK13" s="24">
        <v>52</v>
      </c>
      <c r="RL13" s="50">
        <f t="shared" si="676"/>
        <v>1.080182800166182</v>
      </c>
      <c r="RM13" s="24">
        <v>0</v>
      </c>
      <c r="RN13" s="24">
        <f t="shared" si="677"/>
        <v>156</v>
      </c>
      <c r="RO13" s="52">
        <f t="shared" si="58"/>
        <v>1.5175097276264591</v>
      </c>
      <c r="RP13" s="24">
        <v>104</v>
      </c>
      <c r="RQ13" s="50">
        <f t="shared" si="678"/>
        <v>1.9040644452581472</v>
      </c>
      <c r="RR13" s="24">
        <v>52</v>
      </c>
      <c r="RS13" s="50">
        <f t="shared" si="679"/>
        <v>1.0810810810810811</v>
      </c>
      <c r="RT13" s="24">
        <v>0</v>
      </c>
      <c r="RU13" s="24">
        <f t="shared" si="680"/>
        <v>156</v>
      </c>
      <c r="RV13" s="52">
        <f t="shared" si="59"/>
        <v>1.5186915887850467</v>
      </c>
      <c r="RW13" s="24">
        <v>103</v>
      </c>
      <c r="RX13" s="50">
        <f t="shared" si="681"/>
        <v>1.8885221855518886</v>
      </c>
      <c r="RY13" s="24">
        <v>52</v>
      </c>
      <c r="RZ13" s="50">
        <f t="shared" si="682"/>
        <v>1.0819808572617562</v>
      </c>
      <c r="SA13" s="24">
        <v>0</v>
      </c>
      <c r="SB13" s="24">
        <f t="shared" si="683"/>
        <v>155</v>
      </c>
      <c r="SC13" s="52">
        <f t="shared" si="60"/>
        <v>1.5107212475633527</v>
      </c>
      <c r="SD13" s="24">
        <v>103</v>
      </c>
      <c r="SE13" s="50">
        <f t="shared" si="684"/>
        <v>1.8899082568807339</v>
      </c>
      <c r="SF13" s="24">
        <v>52</v>
      </c>
      <c r="SG13" s="50">
        <f t="shared" si="685"/>
        <v>1.0828821324448146</v>
      </c>
      <c r="SH13" s="24">
        <v>0</v>
      </c>
      <c r="SI13" s="141">
        <f t="shared" si="686"/>
        <v>155</v>
      </c>
      <c r="SJ13" s="52">
        <f t="shared" si="687"/>
        <v>1.5119001170503317</v>
      </c>
      <c r="SK13" s="24">
        <v>102</v>
      </c>
      <c r="SL13" s="50">
        <f t="shared" si="688"/>
        <v>1.8746553942290018</v>
      </c>
      <c r="SM13" s="24">
        <v>52</v>
      </c>
      <c r="SN13" s="50">
        <f t="shared" si="689"/>
        <v>1.0837849103793247</v>
      </c>
      <c r="SO13" s="24">
        <v>0</v>
      </c>
      <c r="SP13" s="24">
        <f t="shared" si="690"/>
        <v>154</v>
      </c>
      <c r="SQ13" s="52">
        <f t="shared" si="61"/>
        <v>1.504053130188495</v>
      </c>
      <c r="SR13" s="24">
        <v>101</v>
      </c>
      <c r="SS13" s="50">
        <f t="shared" si="691"/>
        <v>1.858325666973321</v>
      </c>
      <c r="ST13" s="24">
        <v>51</v>
      </c>
      <c r="SU13" s="50">
        <f t="shared" si="692"/>
        <v>1.0640517421239308</v>
      </c>
      <c r="SV13" s="24">
        <v>0</v>
      </c>
      <c r="SW13" s="24">
        <f t="shared" si="693"/>
        <v>152</v>
      </c>
      <c r="SX13" s="52">
        <f t="shared" si="62"/>
        <v>1.4861165428236214</v>
      </c>
      <c r="SY13" s="24">
        <v>101</v>
      </c>
      <c r="SZ13" s="50">
        <f t="shared" si="694"/>
        <v>1.8603794437281267</v>
      </c>
      <c r="TA13" s="24">
        <v>51</v>
      </c>
      <c r="TB13" s="50">
        <f t="shared" si="695"/>
        <v>1.0660535117056855</v>
      </c>
      <c r="TC13" s="24">
        <v>0</v>
      </c>
      <c r="TD13" s="24">
        <f t="shared" si="696"/>
        <v>152</v>
      </c>
      <c r="TE13" s="52">
        <f t="shared" si="63"/>
        <v>1.4882992264760599</v>
      </c>
      <c r="TF13" s="24">
        <v>101</v>
      </c>
      <c r="TG13" s="50">
        <f t="shared" si="697"/>
        <v>1.8603794437281267</v>
      </c>
      <c r="TH13" s="24">
        <v>51</v>
      </c>
      <c r="TI13" s="50">
        <f t="shared" si="698"/>
        <v>1.0660535117056855</v>
      </c>
      <c r="TJ13" s="24">
        <v>0</v>
      </c>
      <c r="TK13" s="24">
        <f t="shared" si="699"/>
        <v>152</v>
      </c>
      <c r="TL13" s="52">
        <f t="shared" si="64"/>
        <v>1.4882992264760599</v>
      </c>
      <c r="TM13" s="24">
        <v>101</v>
      </c>
      <c r="TN13" s="50">
        <f t="shared" si="700"/>
        <v>1.8645006461140854</v>
      </c>
      <c r="TO13" s="24">
        <v>51</v>
      </c>
      <c r="TP13" s="50">
        <f t="shared" si="701"/>
        <v>1.0673922143156132</v>
      </c>
      <c r="TQ13" s="24">
        <v>0</v>
      </c>
      <c r="TR13" s="24">
        <f t="shared" si="702"/>
        <v>152</v>
      </c>
      <c r="TS13" s="52">
        <f t="shared" si="65"/>
        <v>1.4909269249632171</v>
      </c>
      <c r="TT13" s="24">
        <v>101</v>
      </c>
      <c r="TU13" s="50">
        <f t="shared" si="703"/>
        <v>1.8679489550582578</v>
      </c>
      <c r="TV13" s="24">
        <v>51</v>
      </c>
      <c r="TW13" s="50">
        <f t="shared" si="704"/>
        <v>1.06828655215752</v>
      </c>
      <c r="TX13" s="24">
        <v>0</v>
      </c>
      <c r="TY13" s="24">
        <f t="shared" si="705"/>
        <v>152</v>
      </c>
      <c r="TZ13" s="52">
        <f t="shared" si="66"/>
        <v>1.4929771142323938</v>
      </c>
      <c r="UA13" s="141">
        <v>101</v>
      </c>
      <c r="UB13" s="50">
        <f t="shared" si="706"/>
        <v>1.8703703703703705</v>
      </c>
      <c r="UC13" s="141">
        <v>51</v>
      </c>
      <c r="UD13" s="50">
        <f t="shared" si="707"/>
        <v>1.0691823899371069</v>
      </c>
      <c r="UE13" s="24">
        <v>0</v>
      </c>
      <c r="UF13" s="141">
        <f t="shared" si="708"/>
        <v>152</v>
      </c>
      <c r="UG13" s="52">
        <f t="shared" si="709"/>
        <v>1.4945919370698133</v>
      </c>
      <c r="UH13" s="24">
        <v>101</v>
      </c>
      <c r="UI13" s="50">
        <f t="shared" si="710"/>
        <v>1.873145400593472</v>
      </c>
      <c r="UJ13" s="24">
        <v>51</v>
      </c>
      <c r="UK13" s="50">
        <f t="shared" si="711"/>
        <v>1.070528967254408</v>
      </c>
      <c r="UL13" s="24">
        <v>0</v>
      </c>
      <c r="UM13" s="24">
        <f t="shared" si="712"/>
        <v>152</v>
      </c>
      <c r="UN13" s="52">
        <f t="shared" si="67"/>
        <v>1.4966522252855454</v>
      </c>
      <c r="UO13" s="24">
        <v>101</v>
      </c>
      <c r="UP13" s="50">
        <f t="shared" si="713"/>
        <v>1.878021569356638</v>
      </c>
      <c r="UQ13" s="24">
        <v>50</v>
      </c>
      <c r="UR13" s="50">
        <f t="shared" si="714"/>
        <v>1.0506408909434755</v>
      </c>
      <c r="US13" s="24">
        <v>0</v>
      </c>
      <c r="UT13" s="24">
        <f t="shared" si="715"/>
        <v>151</v>
      </c>
      <c r="UU13" s="52">
        <f t="shared" si="68"/>
        <v>1.4895925816316464</v>
      </c>
      <c r="UV13" s="24">
        <v>100</v>
      </c>
      <c r="UW13" s="50">
        <f t="shared" si="716"/>
        <v>1.8628912071535022</v>
      </c>
      <c r="UX13" s="24">
        <v>50</v>
      </c>
      <c r="UY13" s="50">
        <f t="shared" si="717"/>
        <v>1.0519671786240268</v>
      </c>
      <c r="UZ13" s="24">
        <v>0</v>
      </c>
      <c r="VA13" s="24">
        <f t="shared" si="718"/>
        <v>150</v>
      </c>
      <c r="VB13" s="52">
        <f t="shared" si="69"/>
        <v>1.4820669894279221</v>
      </c>
      <c r="VC13" s="24">
        <v>100</v>
      </c>
      <c r="VD13" s="50">
        <f t="shared" si="719"/>
        <v>1.8646280067126608</v>
      </c>
      <c r="VE13" s="24">
        <v>49</v>
      </c>
      <c r="VF13" s="50">
        <f t="shared" si="720"/>
        <v>1.0322308826627344</v>
      </c>
      <c r="VG13" s="24">
        <v>0</v>
      </c>
      <c r="VH13" s="24">
        <f t="shared" si="721"/>
        <v>149</v>
      </c>
      <c r="VI13" s="52">
        <f t="shared" si="70"/>
        <v>1.4737883283877349</v>
      </c>
      <c r="VJ13" s="24">
        <v>100</v>
      </c>
      <c r="VK13" s="50">
        <f t="shared" si="722"/>
        <v>1.8670649738610903</v>
      </c>
      <c r="VL13" s="24">
        <v>48</v>
      </c>
      <c r="VM13" s="50">
        <f t="shared" si="723"/>
        <v>1.0126582278481013</v>
      </c>
      <c r="VN13" s="24">
        <v>0</v>
      </c>
      <c r="VO13" s="24">
        <f t="shared" si="724"/>
        <v>148</v>
      </c>
      <c r="VP13" s="52">
        <f t="shared" si="71"/>
        <v>1.4659270998415215</v>
      </c>
      <c r="VQ13" s="24">
        <v>100</v>
      </c>
      <c r="VR13" s="50">
        <f t="shared" si="725"/>
        <v>1.8726591760299627</v>
      </c>
      <c r="VS13" s="24">
        <v>48</v>
      </c>
      <c r="VT13" s="50">
        <f t="shared" si="726"/>
        <v>1.0141559264736952</v>
      </c>
      <c r="VU13" s="24">
        <v>0</v>
      </c>
      <c r="VV13" s="24">
        <f t="shared" si="727"/>
        <v>148</v>
      </c>
      <c r="VW13" s="52">
        <f t="shared" si="72"/>
        <v>1.4692742976273205</v>
      </c>
      <c r="VX13" s="24">
        <v>100</v>
      </c>
      <c r="VY13" s="50">
        <f t="shared" si="728"/>
        <v>1.8740629685157422</v>
      </c>
      <c r="VZ13" s="24">
        <v>48</v>
      </c>
      <c r="WA13" s="50">
        <f t="shared" si="729"/>
        <v>1.0150137449777965</v>
      </c>
      <c r="WB13" s="24">
        <v>0</v>
      </c>
      <c r="WC13" s="141">
        <f t="shared" si="730"/>
        <v>148</v>
      </c>
      <c r="WD13" s="52">
        <f t="shared" si="731"/>
        <v>1.4704421261798311</v>
      </c>
      <c r="WE13" s="24">
        <v>100</v>
      </c>
      <c r="WF13" s="50">
        <f t="shared" si="732"/>
        <v>1.8789928598271326</v>
      </c>
      <c r="WG13" s="24">
        <v>46</v>
      </c>
      <c r="WH13" s="50">
        <f t="shared" si="733"/>
        <v>0.97519609921560313</v>
      </c>
      <c r="WI13" s="24">
        <v>0</v>
      </c>
      <c r="WJ13" s="24">
        <f t="shared" si="734"/>
        <v>146</v>
      </c>
      <c r="WK13" s="52">
        <f t="shared" si="73"/>
        <v>1.4543281203307101</v>
      </c>
      <c r="WL13" s="24">
        <v>100</v>
      </c>
      <c r="WM13" s="50">
        <f t="shared" si="735"/>
        <v>1.8839487565938209</v>
      </c>
      <c r="WN13" s="24">
        <v>46</v>
      </c>
      <c r="WO13" s="50">
        <f t="shared" si="736"/>
        <v>0.97747556311092221</v>
      </c>
      <c r="WP13" s="24">
        <v>0</v>
      </c>
      <c r="WQ13" s="24">
        <f t="shared" si="737"/>
        <v>146</v>
      </c>
      <c r="WR13" s="52">
        <f t="shared" si="74"/>
        <v>1.4579588575993609</v>
      </c>
      <c r="WS13" s="24">
        <v>98</v>
      </c>
      <c r="WT13" s="50">
        <f t="shared" si="738"/>
        <v>1.8515019837521254</v>
      </c>
      <c r="WU13" s="24">
        <v>46</v>
      </c>
      <c r="WV13" s="50">
        <f t="shared" si="739"/>
        <v>0.97955706984667812</v>
      </c>
      <c r="WW13" s="24">
        <v>0</v>
      </c>
      <c r="WX13" s="24">
        <f t="shared" si="740"/>
        <v>144</v>
      </c>
      <c r="WY13" s="52">
        <f t="shared" si="75"/>
        <v>1.4415857443187508</v>
      </c>
      <c r="WZ13" s="24">
        <v>98</v>
      </c>
      <c r="XA13" s="50">
        <f t="shared" si="741"/>
        <v>1.8529022499527321</v>
      </c>
      <c r="XB13" s="24">
        <v>46</v>
      </c>
      <c r="XC13" s="50">
        <f t="shared" si="742"/>
        <v>0.98101940712305402</v>
      </c>
      <c r="XD13" s="24">
        <v>0</v>
      </c>
      <c r="XE13" s="24">
        <f t="shared" si="743"/>
        <v>144</v>
      </c>
      <c r="XF13" s="52">
        <f t="shared" si="76"/>
        <v>1.4431749849669273</v>
      </c>
      <c r="XG13" s="24">
        <v>96</v>
      </c>
      <c r="XH13" s="50">
        <f t="shared" si="744"/>
        <v>1.8185262360295509</v>
      </c>
      <c r="XI13" s="24">
        <v>46</v>
      </c>
      <c r="XJ13" s="50">
        <f t="shared" si="745"/>
        <v>0.98227631859918851</v>
      </c>
      <c r="XK13" s="24">
        <v>0</v>
      </c>
      <c r="XL13" s="24">
        <f t="shared" si="746"/>
        <v>142</v>
      </c>
      <c r="XM13" s="52">
        <f t="shared" si="77"/>
        <v>1.4254165830154586</v>
      </c>
      <c r="XN13" s="24">
        <v>96</v>
      </c>
      <c r="XO13" s="50">
        <f t="shared" si="747"/>
        <v>1.8233618233618232</v>
      </c>
      <c r="XP13" s="24">
        <v>46</v>
      </c>
      <c r="XQ13" s="50">
        <f t="shared" si="748"/>
        <v>0.98437834367643906</v>
      </c>
      <c r="XR13" s="24">
        <v>0</v>
      </c>
      <c r="XS13" s="24">
        <f t="shared" si="749"/>
        <v>142</v>
      </c>
      <c r="XT13" s="52">
        <f t="shared" si="78"/>
        <v>1.42885892533709</v>
      </c>
      <c r="XU13" s="24">
        <v>95</v>
      </c>
      <c r="XV13" s="50">
        <f t="shared" si="750"/>
        <v>1.8115942028985508</v>
      </c>
      <c r="XW13" s="24">
        <v>46</v>
      </c>
      <c r="XX13" s="50">
        <f t="shared" si="751"/>
        <v>0.9867009867009866</v>
      </c>
      <c r="XY13" s="24">
        <v>0</v>
      </c>
      <c r="XZ13" s="141">
        <f t="shared" si="752"/>
        <v>141</v>
      </c>
      <c r="YA13" s="52">
        <f t="shared" si="753"/>
        <v>1.4233797698364627</v>
      </c>
      <c r="YB13" s="24">
        <v>94</v>
      </c>
      <c r="YC13" s="50">
        <f t="shared" si="754"/>
        <v>1.799043062200957</v>
      </c>
      <c r="YD13" s="24">
        <v>46</v>
      </c>
      <c r="YE13" s="50">
        <f t="shared" si="755"/>
        <v>0.98860949924779706</v>
      </c>
      <c r="YF13" s="24">
        <v>0</v>
      </c>
      <c r="YG13" s="24">
        <f t="shared" si="756"/>
        <v>140</v>
      </c>
      <c r="YH13" s="52">
        <f t="shared" si="79"/>
        <v>1.4172909495849362</v>
      </c>
      <c r="YI13" s="24">
        <v>93</v>
      </c>
      <c r="YJ13" s="50">
        <f t="shared" si="757"/>
        <v>1.7846862406447899</v>
      </c>
      <c r="YK13" s="24">
        <v>46</v>
      </c>
      <c r="YL13" s="50">
        <f t="shared" si="758"/>
        <v>0.99052540913006026</v>
      </c>
      <c r="YM13" s="24">
        <v>0</v>
      </c>
      <c r="YN13" s="24">
        <f t="shared" si="759"/>
        <v>139</v>
      </c>
      <c r="YO13" s="52">
        <f t="shared" si="80"/>
        <v>1.4104515474378487</v>
      </c>
      <c r="YP13" s="24">
        <v>92</v>
      </c>
      <c r="YQ13" s="50">
        <f t="shared" si="760"/>
        <v>1.7702520685010583</v>
      </c>
      <c r="YR13" s="24">
        <v>46</v>
      </c>
      <c r="YS13" s="50">
        <f t="shared" si="761"/>
        <v>0.99244875943905064</v>
      </c>
      <c r="YT13" s="24">
        <v>0</v>
      </c>
      <c r="YU13" s="24">
        <f t="shared" si="762"/>
        <v>138</v>
      </c>
      <c r="YV13" s="52">
        <f t="shared" si="81"/>
        <v>1.4035801464605371</v>
      </c>
      <c r="YW13" s="24">
        <v>92</v>
      </c>
      <c r="YX13" s="50">
        <f t="shared" si="763"/>
        <v>1.7719568567026194</v>
      </c>
      <c r="YY13" s="24">
        <v>46</v>
      </c>
      <c r="YZ13" s="50">
        <f t="shared" si="764"/>
        <v>0.99287718540902214</v>
      </c>
      <c r="ZA13" s="24">
        <v>0</v>
      </c>
      <c r="ZB13" s="24">
        <f t="shared" si="765"/>
        <v>138</v>
      </c>
      <c r="ZC13" s="52">
        <f t="shared" si="82"/>
        <v>1.4045801526717556</v>
      </c>
      <c r="ZD13" s="24">
        <v>93</v>
      </c>
      <c r="ZE13" s="50">
        <f t="shared" si="766"/>
        <v>1.7946738710922425</v>
      </c>
      <c r="ZF13" s="24">
        <v>46</v>
      </c>
      <c r="ZG13" s="50">
        <f t="shared" si="767"/>
        <v>0.99459459459459465</v>
      </c>
      <c r="ZH13" s="24">
        <v>0</v>
      </c>
      <c r="ZI13" s="24">
        <f t="shared" si="768"/>
        <v>139</v>
      </c>
      <c r="ZJ13" s="52">
        <f t="shared" si="83"/>
        <v>1.4173549505455287</v>
      </c>
      <c r="ZK13" s="24">
        <v>92</v>
      </c>
      <c r="ZL13" s="50">
        <f t="shared" si="769"/>
        <v>1.7805302883684921</v>
      </c>
      <c r="ZM13" s="24">
        <v>46</v>
      </c>
      <c r="ZN13" s="50">
        <f t="shared" si="770"/>
        <v>0.99783080260303691</v>
      </c>
      <c r="ZO13" s="24">
        <v>0</v>
      </c>
      <c r="ZP13" s="24">
        <f t="shared" si="771"/>
        <v>138</v>
      </c>
      <c r="ZQ13" s="52">
        <f t="shared" si="84"/>
        <v>1.4114759128567045</v>
      </c>
      <c r="ZR13" s="24">
        <v>91</v>
      </c>
      <c r="ZS13" s="50">
        <f t="shared" si="772"/>
        <v>1.765618936748157</v>
      </c>
      <c r="ZT13" s="24">
        <v>46</v>
      </c>
      <c r="ZU13" s="50">
        <f t="shared" si="773"/>
        <v>1.0004349717268377</v>
      </c>
      <c r="ZV13" s="24">
        <v>0</v>
      </c>
      <c r="ZW13" s="141">
        <f t="shared" si="774"/>
        <v>137</v>
      </c>
      <c r="ZX13" s="52">
        <f t="shared" si="775"/>
        <v>1.4048400328137818</v>
      </c>
      <c r="ZY13" s="24">
        <v>90</v>
      </c>
      <c r="ZZ13" s="50">
        <f t="shared" si="776"/>
        <v>1.7537022603273575</v>
      </c>
      <c r="AAA13" s="24">
        <v>46</v>
      </c>
      <c r="AAB13" s="50">
        <f t="shared" si="777"/>
        <v>1.0032715376226826</v>
      </c>
      <c r="AAC13" s="24">
        <v>0</v>
      </c>
      <c r="AAD13" s="24">
        <f t="shared" si="778"/>
        <v>136</v>
      </c>
      <c r="AAE13" s="52">
        <f t="shared" si="85"/>
        <v>1.3996089327981889</v>
      </c>
      <c r="AAF13" s="24">
        <v>90</v>
      </c>
      <c r="AAG13" s="50">
        <f t="shared" si="779"/>
        <v>1.7605633802816902</v>
      </c>
      <c r="AAH13" s="24">
        <v>45</v>
      </c>
      <c r="AAI13" s="50">
        <f t="shared" si="780"/>
        <v>0.98446729380879461</v>
      </c>
      <c r="AAJ13" s="24">
        <v>0</v>
      </c>
      <c r="AAK13" s="24">
        <f t="shared" si="781"/>
        <v>135</v>
      </c>
      <c r="AAL13" s="52">
        <f t="shared" si="86"/>
        <v>1.3941960136321387</v>
      </c>
      <c r="AAM13" s="24">
        <v>90</v>
      </c>
      <c r="AAN13" s="50">
        <f t="shared" si="782"/>
        <v>1.7674783974862531</v>
      </c>
      <c r="AAO13" s="24">
        <v>45</v>
      </c>
      <c r="AAP13" s="50">
        <f t="shared" si="783"/>
        <v>0.98662573996930492</v>
      </c>
      <c r="AAQ13" s="24">
        <v>0</v>
      </c>
      <c r="AAR13" s="24">
        <f t="shared" si="784"/>
        <v>135</v>
      </c>
      <c r="AAS13" s="52">
        <f t="shared" si="87"/>
        <v>1.3985289547290998</v>
      </c>
      <c r="AAT13" s="24">
        <v>90</v>
      </c>
      <c r="AAU13" s="50">
        <f t="shared" si="785"/>
        <v>1.774447949526814</v>
      </c>
      <c r="AAV13" s="24">
        <v>45</v>
      </c>
      <c r="AAW13" s="50">
        <f t="shared" si="786"/>
        <v>0.99031690140845074</v>
      </c>
      <c r="AAX13" s="24">
        <v>0</v>
      </c>
      <c r="AAY13" s="24">
        <f t="shared" si="787"/>
        <v>135</v>
      </c>
      <c r="AAZ13" s="52">
        <f t="shared" si="88"/>
        <v>1.4039101497504158</v>
      </c>
      <c r="ABA13" s="24">
        <v>90</v>
      </c>
      <c r="ABB13" s="50">
        <f t="shared" si="788"/>
        <v>1.7797112912794146</v>
      </c>
      <c r="ABC13" s="24">
        <v>45</v>
      </c>
      <c r="ABD13" s="50">
        <f t="shared" si="789"/>
        <v>0.99184483138637869</v>
      </c>
      <c r="ABE13" s="24">
        <v>0</v>
      </c>
      <c r="ABF13" s="24">
        <f t="shared" si="790"/>
        <v>135</v>
      </c>
      <c r="ABG13" s="52">
        <f t="shared" si="89"/>
        <v>1.4071294559099436</v>
      </c>
      <c r="ABH13" s="24">
        <v>86</v>
      </c>
      <c r="ABI13" s="50">
        <f t="shared" si="791"/>
        <v>1.7083829956297178</v>
      </c>
      <c r="ABJ13" s="24">
        <v>45</v>
      </c>
      <c r="ABK13" s="50">
        <f t="shared" si="792"/>
        <v>0.99337748344370869</v>
      </c>
      <c r="ABL13" s="24">
        <v>0</v>
      </c>
      <c r="ABM13" s="24">
        <f t="shared" si="793"/>
        <v>131</v>
      </c>
      <c r="ABN13" s="52">
        <f t="shared" si="90"/>
        <v>1.3697197825177749</v>
      </c>
      <c r="ABO13" s="24">
        <v>84</v>
      </c>
      <c r="ABP13" s="50">
        <f t="shared" si="794"/>
        <v>1.6746411483253589</v>
      </c>
      <c r="ABQ13" s="24">
        <v>45</v>
      </c>
      <c r="ABR13" s="50">
        <f t="shared" si="795"/>
        <v>0.99601593625498008</v>
      </c>
      <c r="ABS13" s="24">
        <v>0</v>
      </c>
      <c r="ABT13" s="141">
        <f t="shared" si="796"/>
        <v>129</v>
      </c>
      <c r="ABU13" s="52">
        <f t="shared" si="797"/>
        <v>1.3530522341095028</v>
      </c>
      <c r="ABV13" s="24">
        <v>83</v>
      </c>
      <c r="ABW13" s="50">
        <f t="shared" si="798"/>
        <v>1.6609965979587753</v>
      </c>
      <c r="ABX13" s="24">
        <v>44</v>
      </c>
      <c r="ABY13" s="50">
        <f t="shared" si="799"/>
        <v>0.97669256381797998</v>
      </c>
      <c r="ABZ13" s="24">
        <v>0</v>
      </c>
      <c r="ACA13" s="24">
        <f t="shared" si="800"/>
        <v>127</v>
      </c>
      <c r="ACB13" s="52">
        <f t="shared" si="91"/>
        <v>1.336560724058093</v>
      </c>
      <c r="ACC13" s="24">
        <v>83</v>
      </c>
      <c r="ACD13" s="50">
        <f t="shared" si="801"/>
        <v>1.6713652839307289</v>
      </c>
      <c r="ACE13" s="24">
        <v>44</v>
      </c>
      <c r="ACF13" s="50">
        <f t="shared" si="802"/>
        <v>0.9814856123131831</v>
      </c>
      <c r="ACG13" s="24">
        <v>0</v>
      </c>
      <c r="ACH13" s="24">
        <f t="shared" si="803"/>
        <v>127</v>
      </c>
      <c r="ACI13" s="52">
        <f t="shared" si="92"/>
        <v>1.3440575722298655</v>
      </c>
      <c r="ACJ13" s="24">
        <v>83</v>
      </c>
      <c r="ACK13" s="50">
        <f t="shared" si="804"/>
        <v>1.6788025889967635</v>
      </c>
      <c r="ACL13" s="24">
        <v>44</v>
      </c>
      <c r="ACM13" s="50">
        <f t="shared" si="805"/>
        <v>0.98478066248880936</v>
      </c>
      <c r="ACN13" s="24">
        <v>0</v>
      </c>
      <c r="ACO13" s="24">
        <f t="shared" si="806"/>
        <v>127</v>
      </c>
      <c r="ACP13" s="52">
        <f t="shared" si="93"/>
        <v>1.3493412664683382</v>
      </c>
      <c r="ACQ13" s="24">
        <v>83</v>
      </c>
      <c r="ACR13" s="50">
        <f t="shared" si="807"/>
        <v>1.6825461179809444</v>
      </c>
      <c r="ACS13" s="24">
        <v>44</v>
      </c>
      <c r="ACT13" s="50">
        <f t="shared" si="808"/>
        <v>0.98610488570147914</v>
      </c>
      <c r="ACU13" s="24">
        <v>0</v>
      </c>
      <c r="ACV13" s="24">
        <f t="shared" si="809"/>
        <v>127</v>
      </c>
      <c r="ACW13" s="52">
        <f t="shared" si="94"/>
        <v>1.3517828632251196</v>
      </c>
      <c r="ACX13" s="24">
        <v>83</v>
      </c>
      <c r="ACY13" s="50">
        <f t="shared" si="810"/>
        <v>1.6866490550701077</v>
      </c>
      <c r="ACZ13" s="24">
        <v>44</v>
      </c>
      <c r="ADA13" s="50">
        <f t="shared" si="811"/>
        <v>0.98898628905371988</v>
      </c>
      <c r="ADB13" s="24">
        <v>0</v>
      </c>
      <c r="ADC13" s="24">
        <f t="shared" si="812"/>
        <v>127</v>
      </c>
      <c r="ADD13" s="52">
        <f t="shared" si="95"/>
        <v>1.3553895410885806</v>
      </c>
      <c r="ADE13" s="24">
        <v>83</v>
      </c>
      <c r="ADF13" s="50">
        <f t="shared" si="813"/>
        <v>1.6949152542372881</v>
      </c>
      <c r="ADG13" s="24">
        <v>44</v>
      </c>
      <c r="ADH13" s="50">
        <f t="shared" si="814"/>
        <v>0.9914375844975214</v>
      </c>
      <c r="ADI13" s="24">
        <v>0</v>
      </c>
      <c r="ADJ13" s="24">
        <f t="shared" si="815"/>
        <v>127</v>
      </c>
      <c r="ADK13" s="52">
        <f t="shared" si="96"/>
        <v>1.3604713444027852</v>
      </c>
      <c r="ADL13" s="24">
        <v>82</v>
      </c>
      <c r="ADM13" s="50">
        <f t="shared" si="816"/>
        <v>1.6837782340862424</v>
      </c>
      <c r="ADN13" s="24">
        <v>44</v>
      </c>
      <c r="ADO13" s="50">
        <f t="shared" si="817"/>
        <v>0.99300383660573233</v>
      </c>
      <c r="ADP13" s="24">
        <v>0</v>
      </c>
      <c r="ADQ13" s="141">
        <f t="shared" si="818"/>
        <v>126</v>
      </c>
      <c r="ADR13" s="52">
        <f t="shared" si="819"/>
        <v>1.3546930437587357</v>
      </c>
      <c r="ADS13" s="24">
        <v>82</v>
      </c>
      <c r="ADT13" s="50">
        <f t="shared" si="820"/>
        <v>1.6952656605333885</v>
      </c>
      <c r="ADU13" s="24">
        <v>44</v>
      </c>
      <c r="ADV13" s="50">
        <f t="shared" si="821"/>
        <v>0.99682827367467142</v>
      </c>
      <c r="ADW13" s="24">
        <v>0</v>
      </c>
      <c r="ADX13" s="24">
        <f t="shared" si="822"/>
        <v>126</v>
      </c>
      <c r="ADY13" s="52">
        <f t="shared" si="97"/>
        <v>1.3620149173062372</v>
      </c>
      <c r="ADZ13" s="24">
        <v>82</v>
      </c>
      <c r="AEA13" s="50">
        <f t="shared" si="823"/>
        <v>1.7026578073089702</v>
      </c>
      <c r="AEB13" s="24">
        <v>44</v>
      </c>
      <c r="AEC13" s="50">
        <f t="shared" si="824"/>
        <v>0.99909173478655766</v>
      </c>
      <c r="AED13" s="24">
        <v>0</v>
      </c>
      <c r="AEE13" s="24">
        <f t="shared" si="825"/>
        <v>126</v>
      </c>
      <c r="AEF13" s="52">
        <f t="shared" si="98"/>
        <v>1.3665943600867678</v>
      </c>
      <c r="AEG13" s="24">
        <v>81</v>
      </c>
      <c r="AEH13" s="50">
        <f t="shared" si="826"/>
        <v>1.688907422852377</v>
      </c>
      <c r="AEI13" s="24">
        <v>44</v>
      </c>
      <c r="AEJ13" s="50">
        <f t="shared" si="827"/>
        <v>1.0002273243919073</v>
      </c>
      <c r="AEK13" s="24">
        <v>0</v>
      </c>
      <c r="AEL13" s="24">
        <f t="shared" si="828"/>
        <v>125</v>
      </c>
      <c r="AEM13" s="52">
        <f t="shared" si="99"/>
        <v>1.3594344752582925</v>
      </c>
      <c r="AEN13" s="24">
        <v>81</v>
      </c>
      <c r="AEO13" s="50">
        <f t="shared" si="829"/>
        <v>1.6938519447929739</v>
      </c>
      <c r="AEP13" s="24">
        <v>44</v>
      </c>
      <c r="AEQ13" s="50">
        <f t="shared" si="830"/>
        <v>1.0031919744642042</v>
      </c>
      <c r="AER13" s="24">
        <v>0</v>
      </c>
      <c r="AES13" s="24">
        <f t="shared" si="831"/>
        <v>125</v>
      </c>
      <c r="AET13" s="52">
        <f t="shared" si="100"/>
        <v>1.3634380453752182</v>
      </c>
      <c r="AEU13" s="24">
        <v>81</v>
      </c>
      <c r="AEV13" s="50">
        <f t="shared" si="832"/>
        <v>1.6970458830923949</v>
      </c>
      <c r="AEW13" s="24">
        <v>44</v>
      </c>
      <c r="AEX13" s="50">
        <f t="shared" si="833"/>
        <v>1.0057142857142856</v>
      </c>
      <c r="AEY13" s="24">
        <v>0</v>
      </c>
      <c r="AEZ13" s="24">
        <f t="shared" si="834"/>
        <v>125</v>
      </c>
      <c r="AFA13" s="52">
        <f t="shared" si="101"/>
        <v>1.3664188893747269</v>
      </c>
      <c r="AFB13" s="24">
        <v>80</v>
      </c>
      <c r="AFC13" s="50">
        <f t="shared" si="835"/>
        <v>1.6827934371055953</v>
      </c>
      <c r="AFD13" s="24">
        <v>44</v>
      </c>
      <c r="AFE13" s="50">
        <f t="shared" si="836"/>
        <v>1.0098691760385585</v>
      </c>
      <c r="AFF13" s="24">
        <v>0</v>
      </c>
      <c r="AFG13" s="24">
        <f t="shared" si="837"/>
        <v>124</v>
      </c>
      <c r="AFH13" s="52">
        <f t="shared" si="102"/>
        <v>1.3609922072220393</v>
      </c>
      <c r="AFI13" s="24">
        <v>79</v>
      </c>
      <c r="AFJ13" s="50">
        <f t="shared" si="838"/>
        <v>1.6656124815517606</v>
      </c>
      <c r="AFK13" s="24">
        <v>44</v>
      </c>
      <c r="AFL13" s="50">
        <f t="shared" si="839"/>
        <v>1.0117268337548864</v>
      </c>
      <c r="AFM13" s="24">
        <v>0</v>
      </c>
      <c r="AFN13" s="141">
        <f t="shared" si="840"/>
        <v>123</v>
      </c>
      <c r="AFO13" s="52">
        <f t="shared" si="841"/>
        <v>1.3528376594808622</v>
      </c>
      <c r="AFP13" s="24">
        <v>78</v>
      </c>
      <c r="AFQ13" s="50">
        <f t="shared" si="842"/>
        <v>1.6507936507936509</v>
      </c>
      <c r="AFR13" s="24">
        <v>44</v>
      </c>
      <c r="AFS13" s="50">
        <f t="shared" si="843"/>
        <v>1.0149942329873125</v>
      </c>
      <c r="AFT13" s="24">
        <v>0</v>
      </c>
      <c r="AFU13" s="24">
        <f t="shared" si="844"/>
        <v>122</v>
      </c>
      <c r="AFV13" s="52">
        <f t="shared" si="103"/>
        <v>1.3465783664459161</v>
      </c>
      <c r="AFW13" s="24">
        <v>78</v>
      </c>
      <c r="AFX13" s="50">
        <f t="shared" si="845"/>
        <v>1.6560509554140128</v>
      </c>
      <c r="AFY13" s="24">
        <v>44</v>
      </c>
      <c r="AFZ13" s="50">
        <f t="shared" si="846"/>
        <v>1.0175763182238668</v>
      </c>
      <c r="AGA13" s="24">
        <v>0</v>
      </c>
      <c r="AGB13" s="24">
        <f t="shared" si="847"/>
        <v>122</v>
      </c>
      <c r="AGC13" s="52">
        <f t="shared" si="104"/>
        <v>1.3504538410449414</v>
      </c>
      <c r="AGD13" s="24">
        <v>78</v>
      </c>
      <c r="AGE13" s="50">
        <f t="shared" si="848"/>
        <v>1.662049861495845</v>
      </c>
      <c r="AGF13" s="24">
        <v>43</v>
      </c>
      <c r="AGG13" s="50">
        <f t="shared" si="849"/>
        <v>0.99675475197032914</v>
      </c>
      <c r="AGH13" s="24">
        <v>0</v>
      </c>
      <c r="AGI13" s="24">
        <f t="shared" si="850"/>
        <v>121</v>
      </c>
      <c r="AGJ13" s="52">
        <f t="shared" si="105"/>
        <v>1.3433995781059176</v>
      </c>
      <c r="AGK13" s="24">
        <v>78</v>
      </c>
      <c r="AGL13" s="50">
        <f t="shared" si="851"/>
        <v>1.662049861495845</v>
      </c>
      <c r="AGM13" s="24">
        <v>43</v>
      </c>
      <c r="AGN13" s="50">
        <f t="shared" si="852"/>
        <v>0.99791134834068229</v>
      </c>
      <c r="AGO13" s="24">
        <v>0</v>
      </c>
      <c r="AGP13" s="24">
        <f t="shared" si="853"/>
        <v>121</v>
      </c>
      <c r="AGQ13" s="52">
        <f t="shared" si="106"/>
        <v>1.3441457453899135</v>
      </c>
      <c r="AGR13" s="24">
        <v>77</v>
      </c>
      <c r="AGS13" s="50">
        <f t="shared" si="854"/>
        <v>1.6488222698072805</v>
      </c>
      <c r="AGT13" s="24">
        <v>42</v>
      </c>
      <c r="AGU13" s="50">
        <f t="shared" si="855"/>
        <v>0.9769713886950453</v>
      </c>
      <c r="AGV13" s="24">
        <v>0</v>
      </c>
      <c r="AGW13" s="24">
        <f t="shared" si="856"/>
        <v>119</v>
      </c>
      <c r="AGX13" s="52">
        <f t="shared" si="107"/>
        <v>1.3267922845356228</v>
      </c>
      <c r="AGY13" s="24">
        <v>77</v>
      </c>
      <c r="AGZ13" s="50">
        <f t="shared" si="857"/>
        <v>1.6537800687285225</v>
      </c>
      <c r="AHA13" s="24">
        <v>42</v>
      </c>
      <c r="AHB13" s="50">
        <f t="shared" si="858"/>
        <v>0.97902097902097907</v>
      </c>
      <c r="AHC13" s="24">
        <v>0</v>
      </c>
      <c r="AHD13" s="24">
        <f t="shared" si="859"/>
        <v>119</v>
      </c>
      <c r="AHE13" s="52">
        <f t="shared" si="108"/>
        <v>1.3302034428794991</v>
      </c>
      <c r="AHF13" s="24">
        <v>77</v>
      </c>
      <c r="AHG13" s="50">
        <f t="shared" si="860"/>
        <v>1.6566265060240966</v>
      </c>
      <c r="AHH13" s="24">
        <v>42</v>
      </c>
      <c r="AHI13" s="50">
        <f t="shared" si="861"/>
        <v>0.98062106000466953</v>
      </c>
      <c r="AHJ13" s="24">
        <v>0</v>
      </c>
      <c r="AHK13" s="141">
        <f t="shared" si="862"/>
        <v>119</v>
      </c>
      <c r="AHL13" s="52">
        <f t="shared" si="863"/>
        <v>1.3324375769790617</v>
      </c>
      <c r="AHM13" s="24">
        <v>77</v>
      </c>
      <c r="AHN13" s="50">
        <f t="shared" si="864"/>
        <v>1.66270783847981</v>
      </c>
      <c r="AHO13" s="24">
        <v>41</v>
      </c>
      <c r="AHP13" s="50">
        <f t="shared" si="865"/>
        <v>0.95973782771535576</v>
      </c>
      <c r="AHQ13" s="24">
        <v>0</v>
      </c>
      <c r="AHR13" s="24">
        <f t="shared" si="866"/>
        <v>118</v>
      </c>
      <c r="AHS13" s="52">
        <f t="shared" si="109"/>
        <v>1.3253959339548467</v>
      </c>
      <c r="AHT13" s="24">
        <v>77</v>
      </c>
      <c r="AHU13" s="50">
        <f t="shared" si="867"/>
        <v>1.6699197571025808</v>
      </c>
      <c r="AHV13" s="24">
        <v>41</v>
      </c>
      <c r="AHW13" s="50">
        <f t="shared" si="868"/>
        <v>0.96289337717238144</v>
      </c>
      <c r="AHX13" s="24">
        <v>0</v>
      </c>
      <c r="AHY13" s="24">
        <f t="shared" si="869"/>
        <v>118</v>
      </c>
      <c r="AHZ13" s="52">
        <f t="shared" si="110"/>
        <v>1.3304769421580787</v>
      </c>
      <c r="AIA13" s="24">
        <v>77</v>
      </c>
      <c r="AIB13" s="50">
        <f t="shared" si="870"/>
        <v>1.6764641846287829</v>
      </c>
      <c r="AIC13" s="24">
        <v>41</v>
      </c>
      <c r="AID13" s="50">
        <f t="shared" si="871"/>
        <v>0.9662974310629272</v>
      </c>
      <c r="AIE13" s="24">
        <v>0</v>
      </c>
      <c r="AIF13" s="24">
        <f t="shared" si="872"/>
        <v>118</v>
      </c>
      <c r="AIG13" s="52">
        <f t="shared" si="111"/>
        <v>1.3354459031235852</v>
      </c>
      <c r="AIH13" s="24">
        <v>77</v>
      </c>
      <c r="AII13" s="50">
        <f t="shared" si="873"/>
        <v>1.6801221907047785</v>
      </c>
      <c r="AIJ13" s="24">
        <v>41</v>
      </c>
      <c r="AIK13" s="50">
        <f t="shared" si="874"/>
        <v>0.9678942398489141</v>
      </c>
      <c r="AIL13" s="24">
        <v>0</v>
      </c>
      <c r="AIM13" s="24">
        <f t="shared" si="875"/>
        <v>118</v>
      </c>
      <c r="AIN13" s="52">
        <f t="shared" si="112"/>
        <v>1.3380201836942964</v>
      </c>
      <c r="AIO13" s="24">
        <v>77</v>
      </c>
      <c r="AIP13" s="50">
        <f t="shared" si="876"/>
        <v>1.683796195057949</v>
      </c>
      <c r="AIQ13" s="24">
        <v>40</v>
      </c>
      <c r="AIR13" s="50">
        <f t="shared" si="877"/>
        <v>0.94607379375591294</v>
      </c>
      <c r="AIS13" s="24">
        <v>0</v>
      </c>
      <c r="AIT13" s="24">
        <f t="shared" si="878"/>
        <v>117</v>
      </c>
      <c r="AIU13" s="52">
        <f t="shared" si="113"/>
        <v>1.3293943870014771</v>
      </c>
      <c r="AIV13" s="24">
        <v>77</v>
      </c>
      <c r="AIW13" s="50">
        <f t="shared" si="879"/>
        <v>1.686008320560543</v>
      </c>
      <c r="AIX13" s="24">
        <v>40</v>
      </c>
      <c r="AIY13" s="50">
        <f t="shared" si="880"/>
        <v>0.94741828517290394</v>
      </c>
      <c r="AIZ13" s="24">
        <v>0</v>
      </c>
      <c r="AJA13" s="24">
        <f t="shared" si="881"/>
        <v>117</v>
      </c>
      <c r="AJB13" s="52">
        <f t="shared" si="114"/>
        <v>1.3312094663784275</v>
      </c>
      <c r="AJC13" s="24">
        <v>77</v>
      </c>
      <c r="AJD13" s="50">
        <f t="shared" si="882"/>
        <v>1.6937967443906732</v>
      </c>
      <c r="AJE13" s="24">
        <v>40</v>
      </c>
      <c r="AJF13" s="50">
        <f t="shared" si="883"/>
        <v>0.95147478591817314</v>
      </c>
      <c r="AJG13" s="24">
        <v>0</v>
      </c>
      <c r="AJH13" s="141">
        <f t="shared" si="884"/>
        <v>117</v>
      </c>
      <c r="AJI13" s="52">
        <f t="shared" si="885"/>
        <v>1.337142857142857</v>
      </c>
      <c r="AJJ13" s="24">
        <v>77</v>
      </c>
      <c r="AJK13" s="50">
        <f t="shared" si="886"/>
        <v>1.7020335985853225</v>
      </c>
      <c r="AJL13" s="24">
        <v>40</v>
      </c>
      <c r="AJM13" s="50">
        <f t="shared" si="887"/>
        <v>0.95442615127654495</v>
      </c>
      <c r="AJN13" s="24">
        <v>0</v>
      </c>
      <c r="AJO13" s="24">
        <f t="shared" si="888"/>
        <v>117</v>
      </c>
      <c r="AJP13" s="52">
        <f t="shared" si="115"/>
        <v>1.342512908777969</v>
      </c>
      <c r="AJQ13" s="24">
        <v>77</v>
      </c>
      <c r="AJR13" s="50">
        <f t="shared" si="889"/>
        <v>1.7054263565891472</v>
      </c>
      <c r="AJS13" s="24">
        <v>39</v>
      </c>
      <c r="AJT13" s="50">
        <f t="shared" si="890"/>
        <v>0.93323761665470206</v>
      </c>
      <c r="AJU13" s="24">
        <v>0</v>
      </c>
      <c r="AJV13" s="24">
        <f t="shared" si="891"/>
        <v>116</v>
      </c>
      <c r="AJW13" s="52">
        <f t="shared" si="116"/>
        <v>1.3342535081665516</v>
      </c>
      <c r="AJX13" s="24">
        <v>77</v>
      </c>
      <c r="AJY13" s="50">
        <f t="shared" si="892"/>
        <v>1.7107309486780715</v>
      </c>
      <c r="AJZ13" s="24">
        <v>39</v>
      </c>
      <c r="AKA13" s="50">
        <f t="shared" si="893"/>
        <v>0.93547613336531554</v>
      </c>
      <c r="AKB13" s="24">
        <v>0</v>
      </c>
      <c r="AKC13" s="24">
        <f t="shared" si="894"/>
        <v>116</v>
      </c>
      <c r="AKD13" s="52">
        <f t="shared" si="117"/>
        <v>1.3379469434832756</v>
      </c>
      <c r="AKE13" s="24">
        <v>77</v>
      </c>
      <c r="AKF13" s="50">
        <f t="shared" si="895"/>
        <v>1.7149220489977728</v>
      </c>
      <c r="AKG13" s="24">
        <v>39</v>
      </c>
      <c r="AKH13" s="50">
        <f t="shared" si="896"/>
        <v>0.93659942363112392</v>
      </c>
      <c r="AKI13" s="24">
        <v>0</v>
      </c>
      <c r="AKJ13" s="24">
        <f t="shared" si="897"/>
        <v>116</v>
      </c>
      <c r="AKK13" s="52">
        <f t="shared" si="118"/>
        <v>1.3404206147446267</v>
      </c>
      <c r="AKL13" s="24">
        <v>76</v>
      </c>
      <c r="AKM13" s="50">
        <f t="shared" si="898"/>
        <v>1.6968073230631837</v>
      </c>
      <c r="AKN13" s="24">
        <v>39</v>
      </c>
      <c r="AKO13" s="50">
        <f t="shared" si="899"/>
        <v>0.93772541476316429</v>
      </c>
      <c r="AKP13" s="24">
        <v>0</v>
      </c>
      <c r="AKQ13" s="24">
        <f t="shared" si="900"/>
        <v>115</v>
      </c>
      <c r="AKR13" s="52">
        <f t="shared" si="119"/>
        <v>1.3313266959944432</v>
      </c>
      <c r="AKS13" s="24">
        <v>76</v>
      </c>
      <c r="AKT13" s="50">
        <f t="shared" si="901"/>
        <v>1.7006041620049226</v>
      </c>
      <c r="AKU13" s="24">
        <v>37</v>
      </c>
      <c r="AKV13" s="50">
        <f t="shared" si="902"/>
        <v>0.89178115208483966</v>
      </c>
      <c r="AKW13" s="24">
        <v>0</v>
      </c>
      <c r="AKX13" s="24">
        <f t="shared" si="903"/>
        <v>113</v>
      </c>
      <c r="AKY13" s="52">
        <f t="shared" si="120"/>
        <v>1.3112090972383383</v>
      </c>
      <c r="AKZ13" s="24">
        <v>75</v>
      </c>
      <c r="ALA13" s="50">
        <f t="shared" si="904"/>
        <v>1.6827462418667265</v>
      </c>
      <c r="ALB13" s="24">
        <v>37</v>
      </c>
      <c r="ALC13" s="50">
        <f t="shared" si="905"/>
        <v>0.89371980676328511</v>
      </c>
      <c r="ALD13" s="24">
        <v>0</v>
      </c>
      <c r="ALE13" s="141">
        <f t="shared" si="906"/>
        <v>112</v>
      </c>
      <c r="ALF13" s="52">
        <f t="shared" si="907"/>
        <v>1.3027800395486797</v>
      </c>
      <c r="ALG13" s="24">
        <v>76</v>
      </c>
      <c r="ALH13" s="50">
        <f t="shared" si="908"/>
        <v>1.7070979335130279</v>
      </c>
      <c r="ALI13" s="24">
        <v>37</v>
      </c>
      <c r="ALJ13" s="50">
        <f t="shared" si="909"/>
        <v>0.89545014520813171</v>
      </c>
      <c r="ALK13" s="24">
        <v>0</v>
      </c>
      <c r="ALL13" s="24">
        <f t="shared" si="910"/>
        <v>113</v>
      </c>
      <c r="ALM13" s="52">
        <f t="shared" si="121"/>
        <v>1.3164026095060577</v>
      </c>
      <c r="ALN13" s="24">
        <v>76</v>
      </c>
      <c r="ALO13" s="50">
        <f t="shared" si="911"/>
        <v>1.7128690556682442</v>
      </c>
      <c r="ALP13" s="24">
        <v>37</v>
      </c>
      <c r="ALQ13" s="50">
        <f t="shared" si="912"/>
        <v>0.89696969696969697</v>
      </c>
      <c r="ALR13" s="24">
        <v>0</v>
      </c>
      <c r="ALS13" s="24">
        <f t="shared" si="913"/>
        <v>113</v>
      </c>
      <c r="ALT13" s="52">
        <f t="shared" si="122"/>
        <v>1.3197850969399672</v>
      </c>
      <c r="ALU13" s="24">
        <v>75</v>
      </c>
      <c r="ALV13" s="50">
        <f t="shared" si="914"/>
        <v>1.6952983725135624</v>
      </c>
      <c r="ALW13" s="24">
        <v>36</v>
      </c>
      <c r="ALX13" s="50">
        <f t="shared" si="915"/>
        <v>0.8748481166464156</v>
      </c>
      <c r="ALY13" s="24">
        <v>0</v>
      </c>
      <c r="ALZ13" s="24">
        <f t="shared" si="916"/>
        <v>111</v>
      </c>
      <c r="AMA13" s="52">
        <f t="shared" si="123"/>
        <v>1.2999180231877268</v>
      </c>
      <c r="AMB13" s="24">
        <v>75</v>
      </c>
      <c r="AMC13" s="50">
        <f t="shared" si="917"/>
        <v>1.6968325791855203</v>
      </c>
      <c r="AMD13" s="24">
        <v>35</v>
      </c>
      <c r="AME13" s="50">
        <f t="shared" si="918"/>
        <v>0.85158150851581504</v>
      </c>
      <c r="AMF13" s="24">
        <v>0</v>
      </c>
      <c r="AMG13" s="24">
        <f t="shared" si="919"/>
        <v>110</v>
      </c>
      <c r="AMH13" s="52">
        <f t="shared" si="124"/>
        <v>1.2895662368112544</v>
      </c>
      <c r="AMI13" s="24">
        <v>75</v>
      </c>
      <c r="AMJ13" s="50">
        <f t="shared" si="920"/>
        <v>1.7002947177510768</v>
      </c>
      <c r="AMK13" s="24">
        <v>35</v>
      </c>
      <c r="AML13" s="50">
        <f t="shared" si="921"/>
        <v>0.85220355490625754</v>
      </c>
      <c r="AMM13" s="24">
        <v>0</v>
      </c>
      <c r="AMN13" s="24">
        <f t="shared" si="922"/>
        <v>110</v>
      </c>
      <c r="AMO13" s="52">
        <f t="shared" si="125"/>
        <v>1.2913829537450106</v>
      </c>
      <c r="AMP13" s="24">
        <v>74</v>
      </c>
      <c r="AMQ13" s="50">
        <f t="shared" si="923"/>
        <v>1.682582992269213</v>
      </c>
      <c r="AMR13" s="24">
        <v>35</v>
      </c>
      <c r="AMS13" s="50">
        <f t="shared" si="924"/>
        <v>0.85470085470085477</v>
      </c>
      <c r="AMT13" s="24">
        <v>0</v>
      </c>
      <c r="AMU13" s="24">
        <f t="shared" si="925"/>
        <v>109</v>
      </c>
      <c r="AMV13" s="52">
        <f t="shared" si="126"/>
        <v>1.2834098669492522</v>
      </c>
      <c r="AMW13" s="24">
        <v>74</v>
      </c>
      <c r="AMX13" s="50">
        <f t="shared" si="926"/>
        <v>1.6868019147481195</v>
      </c>
      <c r="AMY13" s="24">
        <v>35</v>
      </c>
      <c r="AMZ13" s="50">
        <f t="shared" si="927"/>
        <v>0.85658345570239836</v>
      </c>
      <c r="ANA13" s="24">
        <v>0</v>
      </c>
      <c r="ANB13" s="141">
        <f t="shared" si="928"/>
        <v>109</v>
      </c>
      <c r="ANC13" s="52">
        <f t="shared" si="929"/>
        <v>1.2864392777056533</v>
      </c>
      <c r="AND13" s="24">
        <v>74</v>
      </c>
      <c r="ANE13" s="50">
        <f t="shared" si="930"/>
        <v>1.6902695294655095</v>
      </c>
      <c r="ANF13" s="24">
        <v>35</v>
      </c>
      <c r="ANG13" s="50">
        <f t="shared" si="931"/>
        <v>0.85826385483079948</v>
      </c>
      <c r="ANH13" s="24">
        <v>0</v>
      </c>
      <c r="ANI13" s="24">
        <f t="shared" si="932"/>
        <v>109</v>
      </c>
      <c r="ANJ13" s="52">
        <f t="shared" si="127"/>
        <v>1.2890255439924314</v>
      </c>
      <c r="ANK13" s="24">
        <v>73</v>
      </c>
      <c r="ANL13" s="50">
        <f t="shared" si="933"/>
        <v>1.6689529035208046</v>
      </c>
      <c r="ANM13" s="24">
        <v>35</v>
      </c>
      <c r="ANN13" s="50">
        <f t="shared" si="934"/>
        <v>0.85995085995085996</v>
      </c>
      <c r="ANO13" s="24">
        <v>0</v>
      </c>
      <c r="ANP13" s="24">
        <f t="shared" si="935"/>
        <v>108</v>
      </c>
      <c r="ANQ13" s="52">
        <f t="shared" si="128"/>
        <v>1.2790146849834201</v>
      </c>
      <c r="ANR13" s="24">
        <v>73</v>
      </c>
      <c r="ANS13" s="50">
        <f t="shared" si="936"/>
        <v>1.6731606692642675</v>
      </c>
      <c r="ANT13" s="24">
        <v>35</v>
      </c>
      <c r="ANU13" s="50">
        <f t="shared" si="937"/>
        <v>0.86313193588162751</v>
      </c>
      <c r="ANV13" s="24">
        <v>0</v>
      </c>
      <c r="ANW13" s="24">
        <f t="shared" si="938"/>
        <v>108</v>
      </c>
      <c r="ANX13" s="52">
        <f t="shared" si="129"/>
        <v>1.2829650748396295</v>
      </c>
      <c r="ANY13" s="24">
        <v>73</v>
      </c>
      <c r="ANZ13" s="50">
        <f t="shared" si="939"/>
        <v>1.6785467923660611</v>
      </c>
      <c r="AOA13" s="24">
        <v>35</v>
      </c>
      <c r="AOB13" s="50">
        <f t="shared" si="940"/>
        <v>0.86462450592885376</v>
      </c>
      <c r="AOC13" s="24">
        <v>0</v>
      </c>
      <c r="AOD13" s="24">
        <f t="shared" si="941"/>
        <v>108</v>
      </c>
      <c r="AOE13" s="52">
        <f t="shared" si="130"/>
        <v>1.2861736334405145</v>
      </c>
      <c r="AOF13" s="24">
        <v>73</v>
      </c>
      <c r="AOG13" s="50">
        <f t="shared" si="942"/>
        <v>1.6831911459534239</v>
      </c>
      <c r="AOH13" s="24">
        <v>35</v>
      </c>
      <c r="AOI13" s="50">
        <f t="shared" si="943"/>
        <v>0.8661222469685721</v>
      </c>
      <c r="AOJ13" s="24">
        <v>0</v>
      </c>
      <c r="AOK13" s="24">
        <f t="shared" si="944"/>
        <v>108</v>
      </c>
      <c r="AOL13" s="52">
        <f t="shared" si="131"/>
        <v>1.289090475053712</v>
      </c>
      <c r="AOM13" s="24">
        <v>73</v>
      </c>
      <c r="AON13" s="50">
        <f t="shared" si="945"/>
        <v>1.6859122401847577</v>
      </c>
      <c r="AOO13" s="24">
        <v>34</v>
      </c>
      <c r="AOP13" s="50">
        <f t="shared" si="946"/>
        <v>0.8438818565400843</v>
      </c>
      <c r="AOQ13" s="24">
        <v>0</v>
      </c>
      <c r="AOR13" s="24">
        <f t="shared" si="947"/>
        <v>107</v>
      </c>
      <c r="AOS13" s="52">
        <f t="shared" si="132"/>
        <v>1.280057423136739</v>
      </c>
      <c r="AOT13" s="24">
        <v>72</v>
      </c>
      <c r="AOU13" s="50">
        <f t="shared" si="948"/>
        <v>1.667438628994905</v>
      </c>
      <c r="AOV13" s="24">
        <v>34</v>
      </c>
      <c r="AOW13" s="50">
        <f t="shared" si="949"/>
        <v>0.84598158745956709</v>
      </c>
      <c r="AOX13" s="24">
        <v>0</v>
      </c>
      <c r="AOY13" s="141">
        <f t="shared" si="950"/>
        <v>106</v>
      </c>
      <c r="AOZ13" s="52">
        <f t="shared" si="951"/>
        <v>1.2714405661508936</v>
      </c>
      <c r="APA13" s="24">
        <v>71</v>
      </c>
      <c r="APB13" s="50">
        <f t="shared" si="952"/>
        <v>1.6480965645311048</v>
      </c>
      <c r="APC13" s="24">
        <v>33</v>
      </c>
      <c r="APD13" s="50">
        <f t="shared" si="953"/>
        <v>0.82273747195213165</v>
      </c>
      <c r="APE13" s="24">
        <v>0</v>
      </c>
      <c r="APF13" s="24">
        <f t="shared" si="954"/>
        <v>104</v>
      </c>
      <c r="APG13" s="52">
        <f t="shared" si="133"/>
        <v>1.2501502584445245</v>
      </c>
      <c r="APH13" s="24">
        <v>71</v>
      </c>
      <c r="API13" s="50">
        <f t="shared" si="955"/>
        <v>1.6542404473438954</v>
      </c>
      <c r="APJ13" s="24">
        <v>33</v>
      </c>
      <c r="APK13" s="50">
        <f t="shared" si="956"/>
        <v>0.82520630157539387</v>
      </c>
      <c r="APL13" s="24">
        <v>0</v>
      </c>
      <c r="APM13" s="24">
        <f t="shared" si="957"/>
        <v>104</v>
      </c>
      <c r="APN13" s="52">
        <f t="shared" si="134"/>
        <v>1.2543722108310216</v>
      </c>
      <c r="APO13" s="24">
        <v>70</v>
      </c>
      <c r="APP13" s="50">
        <f t="shared" si="958"/>
        <v>1.6374269005847955</v>
      </c>
      <c r="APQ13" s="24">
        <v>33</v>
      </c>
      <c r="APR13" s="50">
        <f t="shared" si="959"/>
        <v>0.82831325301204828</v>
      </c>
      <c r="APS13" s="24">
        <v>0</v>
      </c>
      <c r="APT13" s="24">
        <f t="shared" si="960"/>
        <v>103</v>
      </c>
      <c r="APU13" s="52">
        <f t="shared" si="135"/>
        <v>1.2471243491948178</v>
      </c>
      <c r="APV13" s="24">
        <v>70</v>
      </c>
      <c r="APW13" s="50">
        <f t="shared" si="961"/>
        <v>1.6389604308124563</v>
      </c>
      <c r="APX13" s="24">
        <v>33</v>
      </c>
      <c r="APY13" s="50">
        <f t="shared" si="962"/>
        <v>0.82977118430978125</v>
      </c>
      <c r="APZ13" s="24">
        <v>0</v>
      </c>
      <c r="AQA13" s="24">
        <f t="shared" si="963"/>
        <v>103</v>
      </c>
      <c r="AQB13" s="52">
        <f t="shared" si="136"/>
        <v>1.2487875848690593</v>
      </c>
      <c r="AQC13" s="24">
        <v>70</v>
      </c>
      <c r="AQD13" s="50">
        <f t="shared" si="964"/>
        <v>1.6412661195779603</v>
      </c>
      <c r="AQE13" s="24">
        <v>33</v>
      </c>
      <c r="AQF13" s="50">
        <f t="shared" si="965"/>
        <v>0.8310249307479225</v>
      </c>
      <c r="AQG13" s="24">
        <v>0</v>
      </c>
      <c r="AQH13" s="24">
        <f t="shared" si="966"/>
        <v>103</v>
      </c>
      <c r="AQI13" s="52">
        <f t="shared" si="137"/>
        <v>1.2506070908207867</v>
      </c>
      <c r="AQJ13" s="24">
        <v>69</v>
      </c>
      <c r="AQK13" s="50">
        <f t="shared" si="967"/>
        <v>1.6235294117647059</v>
      </c>
      <c r="AQL13" s="24">
        <v>33</v>
      </c>
      <c r="AQM13" s="50">
        <f t="shared" si="968"/>
        <v>0.83270249810749442</v>
      </c>
      <c r="AQN13" s="24">
        <v>0</v>
      </c>
      <c r="AQO13" s="24">
        <f t="shared" si="969"/>
        <v>102</v>
      </c>
      <c r="AQP13" s="52">
        <f t="shared" si="138"/>
        <v>1.2419335200292221</v>
      </c>
      <c r="AQQ13" s="24">
        <v>69</v>
      </c>
      <c r="AQR13" s="50">
        <f t="shared" si="970"/>
        <v>1.6285107387302336</v>
      </c>
      <c r="AQS13" s="24">
        <v>33</v>
      </c>
      <c r="AQT13" s="50">
        <f t="shared" si="971"/>
        <v>0.83544303797468356</v>
      </c>
      <c r="AQU13" s="24">
        <v>0</v>
      </c>
      <c r="AQV13" s="141">
        <f t="shared" si="972"/>
        <v>102</v>
      </c>
      <c r="AQW13" s="52">
        <f t="shared" si="973"/>
        <v>1.245877610846464</v>
      </c>
      <c r="AQX13" s="24">
        <v>69</v>
      </c>
      <c r="AQY13" s="50">
        <f t="shared" si="974"/>
        <v>1.6323633782824698</v>
      </c>
      <c r="AQZ13" s="24">
        <v>33</v>
      </c>
      <c r="ARA13" s="50">
        <f t="shared" si="975"/>
        <v>0.83692619832614767</v>
      </c>
      <c r="ARB13" s="24">
        <v>0</v>
      </c>
      <c r="ARC13" s="24">
        <f t="shared" si="976"/>
        <v>102</v>
      </c>
      <c r="ARD13" s="52">
        <f t="shared" si="139"/>
        <v>1.2484700122399022</v>
      </c>
      <c r="ARE13" s="24">
        <v>69</v>
      </c>
      <c r="ARF13" s="50">
        <f t="shared" si="977"/>
        <v>1.6385656613630968</v>
      </c>
      <c r="ARG13" s="24">
        <v>33</v>
      </c>
      <c r="ARH13" s="50">
        <f t="shared" si="978"/>
        <v>0.84183673469387754</v>
      </c>
      <c r="ARI13" s="24">
        <v>0</v>
      </c>
      <c r="ARJ13" s="24">
        <f t="shared" si="979"/>
        <v>102</v>
      </c>
      <c r="ARK13" s="52">
        <f t="shared" si="140"/>
        <v>1.2544582462181775</v>
      </c>
      <c r="ARL13" s="24">
        <v>69</v>
      </c>
      <c r="ARM13" s="50">
        <f t="shared" si="980"/>
        <v>1.644423260247855</v>
      </c>
      <c r="ARN13" s="24">
        <v>33</v>
      </c>
      <c r="ARO13" s="50">
        <f t="shared" si="981"/>
        <v>0.84442169907881259</v>
      </c>
      <c r="ARP13" s="24">
        <v>0</v>
      </c>
      <c r="ARQ13" s="24">
        <f t="shared" si="982"/>
        <v>102</v>
      </c>
      <c r="ARR13" s="52">
        <f t="shared" si="141"/>
        <v>1.2586377097729518</v>
      </c>
      <c r="ARS13" s="24">
        <v>69</v>
      </c>
      <c r="ART13" s="50">
        <f t="shared" si="983"/>
        <v>1.6483516483516485</v>
      </c>
      <c r="ARU13" s="24">
        <v>33</v>
      </c>
      <c r="ARV13" s="50">
        <f t="shared" si="984"/>
        <v>0.84528688524590168</v>
      </c>
      <c r="ARW13" s="24">
        <v>0</v>
      </c>
      <c r="ARX13" s="24">
        <f t="shared" si="985"/>
        <v>102</v>
      </c>
      <c r="ARY13" s="52">
        <f t="shared" si="142"/>
        <v>1.2608158220024721</v>
      </c>
      <c r="ARZ13" s="24">
        <v>69</v>
      </c>
      <c r="ASA13" s="50">
        <f t="shared" si="986"/>
        <v>1.6483516483516485</v>
      </c>
      <c r="ASB13" s="24">
        <v>33</v>
      </c>
      <c r="ASC13" s="50">
        <f t="shared" si="987"/>
        <v>0.84528688524590168</v>
      </c>
      <c r="ASD13" s="24">
        <v>0</v>
      </c>
      <c r="ASE13" s="24">
        <f t="shared" si="988"/>
        <v>102</v>
      </c>
      <c r="ASF13" s="52">
        <f t="shared" si="143"/>
        <v>1.2608158220024721</v>
      </c>
      <c r="ASG13" s="24">
        <v>69</v>
      </c>
      <c r="ASH13" s="50">
        <f t="shared" si="989"/>
        <v>1.6562650024003842</v>
      </c>
      <c r="ASI13" s="24">
        <v>33</v>
      </c>
      <c r="ASJ13" s="50">
        <f t="shared" si="990"/>
        <v>0.84832904884318761</v>
      </c>
      <c r="ASK13" s="24">
        <v>0</v>
      </c>
      <c r="ASL13" s="24">
        <f t="shared" si="991"/>
        <v>102</v>
      </c>
      <c r="ASM13" s="52">
        <f t="shared" si="144"/>
        <v>1.266137040714995</v>
      </c>
      <c r="ASN13" s="24">
        <v>69</v>
      </c>
      <c r="ASO13" s="50">
        <f t="shared" si="992"/>
        <v>1.6618497109826589</v>
      </c>
      <c r="ASP13" s="24">
        <v>33</v>
      </c>
      <c r="ASQ13" s="50">
        <f t="shared" si="993"/>
        <v>0.85381630012936616</v>
      </c>
      <c r="ASR13" s="24">
        <v>0</v>
      </c>
      <c r="ASS13" s="141">
        <f t="shared" si="994"/>
        <v>102</v>
      </c>
      <c r="AST13" s="52">
        <f t="shared" si="995"/>
        <v>1.2722963702132968</v>
      </c>
      <c r="ASU13" s="24">
        <v>68</v>
      </c>
      <c r="ASV13" s="50">
        <f t="shared" si="996"/>
        <v>1.6441005802707929</v>
      </c>
      <c r="ASW13" s="24">
        <v>33</v>
      </c>
      <c r="ASX13" s="50">
        <f t="shared" si="997"/>
        <v>0.85714285714285721</v>
      </c>
      <c r="ASY13" s="24">
        <v>0</v>
      </c>
      <c r="ASZ13" s="24">
        <f t="shared" si="998"/>
        <v>101</v>
      </c>
      <c r="ATA13" s="52">
        <f t="shared" si="145"/>
        <v>1.2647132481843226</v>
      </c>
      <c r="ATB13" s="24">
        <v>68</v>
      </c>
      <c r="ATC13" s="50">
        <f t="shared" si="999"/>
        <v>1.6516881224192375</v>
      </c>
      <c r="ATD13" s="24">
        <v>32</v>
      </c>
      <c r="ATE13" s="50">
        <f t="shared" si="1000"/>
        <v>0.83616409720407625</v>
      </c>
      <c r="ATF13" s="24">
        <v>0</v>
      </c>
      <c r="ATG13" s="24">
        <f t="shared" si="1001"/>
        <v>100</v>
      </c>
      <c r="ATH13" s="52">
        <f t="shared" si="146"/>
        <v>1.2588116817724069</v>
      </c>
      <c r="ATI13" s="24">
        <v>68</v>
      </c>
      <c r="ATJ13" s="50">
        <f t="shared" si="1002"/>
        <v>1.6585365853658538</v>
      </c>
      <c r="ATK13" s="24">
        <v>32</v>
      </c>
      <c r="ATL13" s="50">
        <f t="shared" si="1003"/>
        <v>0.84033613445378152</v>
      </c>
      <c r="ATM13" s="24">
        <v>0</v>
      </c>
      <c r="ATN13" s="24">
        <f t="shared" si="1004"/>
        <v>100</v>
      </c>
      <c r="ATO13" s="52">
        <f t="shared" si="147"/>
        <v>1.2645422357106728</v>
      </c>
      <c r="ATP13" s="24">
        <v>68</v>
      </c>
      <c r="ATQ13" s="50">
        <f t="shared" si="1005"/>
        <v>1.6625916870415647</v>
      </c>
      <c r="ATR13" s="24">
        <v>32</v>
      </c>
      <c r="ATS13" s="50">
        <f t="shared" si="1006"/>
        <v>0.84277060837503293</v>
      </c>
      <c r="ATT13" s="24">
        <v>0</v>
      </c>
      <c r="ATU13" s="24">
        <f t="shared" si="1007"/>
        <v>100</v>
      </c>
      <c r="ATV13" s="52">
        <f t="shared" si="148"/>
        <v>1.2679092177000129</v>
      </c>
      <c r="ATW13" s="24">
        <v>68</v>
      </c>
      <c r="ATX13" s="50">
        <f t="shared" si="1008"/>
        <v>1.6683022571148183</v>
      </c>
      <c r="ATY13" s="24">
        <v>32</v>
      </c>
      <c r="ATZ13" s="50">
        <f t="shared" si="1009"/>
        <v>0.8449960390810668</v>
      </c>
      <c r="AUA13" s="24">
        <v>0</v>
      </c>
      <c r="AUB13" s="24">
        <f t="shared" si="1010"/>
        <v>100</v>
      </c>
      <c r="AUC13" s="52">
        <f t="shared" si="149"/>
        <v>1.2717792191275594</v>
      </c>
      <c r="AUD13" s="24">
        <v>68</v>
      </c>
      <c r="AUE13" s="50">
        <f t="shared" si="1011"/>
        <v>1.674052191038897</v>
      </c>
      <c r="AUF13" s="24">
        <v>32</v>
      </c>
      <c r="AUG13" s="50">
        <f t="shared" si="1012"/>
        <v>0.84723325390521576</v>
      </c>
      <c r="AUH13" s="24">
        <v>0</v>
      </c>
      <c r="AUI13" s="24">
        <f t="shared" si="1013"/>
        <v>100</v>
      </c>
      <c r="AUJ13" s="52">
        <f t="shared" si="150"/>
        <v>1.2756729174639623</v>
      </c>
      <c r="AUK13" s="24">
        <v>68</v>
      </c>
      <c r="AUL13" s="50">
        <f t="shared" si="1014"/>
        <v>1.680672268907563</v>
      </c>
      <c r="AUM13" s="24">
        <v>32</v>
      </c>
      <c r="AUN13" s="50">
        <f t="shared" si="1015"/>
        <v>0.85174341229704553</v>
      </c>
      <c r="AUO13" s="24">
        <v>0</v>
      </c>
      <c r="AUP13" s="141">
        <f t="shared" si="1016"/>
        <v>100</v>
      </c>
      <c r="AUQ13" s="52">
        <f t="shared" si="1017"/>
        <v>1.2815583749839805</v>
      </c>
      <c r="AUR13" s="24">
        <v>68</v>
      </c>
      <c r="AUS13" s="50">
        <f t="shared" si="1018"/>
        <v>1.6923842707814833</v>
      </c>
      <c r="AUT13" s="24">
        <v>32</v>
      </c>
      <c r="AUU13" s="50">
        <f t="shared" si="1019"/>
        <v>0.85630184640085627</v>
      </c>
      <c r="AUV13" s="24">
        <v>0</v>
      </c>
      <c r="AUW13" s="24">
        <f t="shared" si="1020"/>
        <v>100</v>
      </c>
      <c r="AUX13" s="52">
        <f t="shared" si="151"/>
        <v>1.2894906511927788</v>
      </c>
      <c r="AUY13" s="24">
        <v>67</v>
      </c>
      <c r="AUZ13" s="50">
        <f t="shared" si="1021"/>
        <v>1.6758379189594799</v>
      </c>
      <c r="AVA13" s="24">
        <v>32</v>
      </c>
      <c r="AVB13" s="50">
        <f t="shared" si="1022"/>
        <v>0.86160473882606359</v>
      </c>
      <c r="AVC13" s="24">
        <v>0</v>
      </c>
      <c r="AVD13" s="24">
        <f t="shared" si="1023"/>
        <v>99</v>
      </c>
      <c r="AVE13" s="52">
        <f t="shared" si="152"/>
        <v>1.283713692946058</v>
      </c>
      <c r="AVF13" s="24">
        <v>67</v>
      </c>
      <c r="AVG13" s="50">
        <f t="shared" si="1024"/>
        <v>1.6834170854271358</v>
      </c>
      <c r="AVH13" s="24">
        <v>32</v>
      </c>
      <c r="AVI13" s="50">
        <f t="shared" si="1025"/>
        <v>0.87074829931972786</v>
      </c>
      <c r="AVJ13" s="24">
        <v>0</v>
      </c>
      <c r="AVK13" s="24">
        <f t="shared" si="1026"/>
        <v>99</v>
      </c>
      <c r="AVL13" s="52">
        <f t="shared" si="153"/>
        <v>1.2932723709993468</v>
      </c>
      <c r="AVM13" s="24">
        <v>66</v>
      </c>
      <c r="AVN13" s="50">
        <f t="shared" si="1027"/>
        <v>1.6616314199395772</v>
      </c>
      <c r="AVO13" s="24">
        <v>32</v>
      </c>
      <c r="AVP13" s="50">
        <f t="shared" si="1028"/>
        <v>0.87217225402016907</v>
      </c>
      <c r="AVQ13" s="24">
        <v>0</v>
      </c>
      <c r="AVR13" s="24">
        <f t="shared" si="1029"/>
        <v>98</v>
      </c>
      <c r="AVS13" s="52">
        <f t="shared" si="154"/>
        <v>1.2825546394450988</v>
      </c>
      <c r="AVT13" s="24">
        <v>65</v>
      </c>
      <c r="AVU13" s="50">
        <f t="shared" si="1030"/>
        <v>1.6422435573521983</v>
      </c>
      <c r="AVV13" s="24">
        <v>32</v>
      </c>
      <c r="AVW13" s="50">
        <f t="shared" si="1031"/>
        <v>0.87383943200436909</v>
      </c>
      <c r="AVX13" s="24">
        <v>0</v>
      </c>
      <c r="AVY13" s="24">
        <f t="shared" si="1032"/>
        <v>97</v>
      </c>
      <c r="AVZ13" s="52">
        <f t="shared" si="155"/>
        <v>1.2729658792650917</v>
      </c>
      <c r="AWA13" s="24">
        <v>65</v>
      </c>
      <c r="AWB13" s="50">
        <f t="shared" si="1033"/>
        <v>1.652262328418912</v>
      </c>
      <c r="AWC13" s="24">
        <v>31</v>
      </c>
      <c r="AWD13" s="50">
        <f t="shared" si="1034"/>
        <v>0.8535242290748899</v>
      </c>
      <c r="AWE13" s="24">
        <v>0</v>
      </c>
      <c r="AWF13" s="24">
        <f t="shared" si="1035"/>
        <v>96</v>
      </c>
      <c r="AWG13" s="52">
        <f t="shared" si="156"/>
        <v>1.2688342585249801</v>
      </c>
      <c r="AWH13" s="24">
        <v>65</v>
      </c>
      <c r="AWI13" s="50">
        <f t="shared" si="1036"/>
        <v>1.6577403723539912</v>
      </c>
      <c r="AWJ13" s="24">
        <v>31</v>
      </c>
      <c r="AWK13" s="50">
        <f t="shared" si="1037"/>
        <v>0.8606329816768461</v>
      </c>
      <c r="AWL13" s="24">
        <v>0</v>
      </c>
      <c r="AWM13" s="141">
        <f t="shared" si="1038"/>
        <v>96</v>
      </c>
      <c r="AWN13" s="52">
        <f t="shared" si="1039"/>
        <v>1.2760866675528379</v>
      </c>
      <c r="AWO13" s="24">
        <v>65</v>
      </c>
      <c r="AWP13" s="50">
        <f t="shared" si="1040"/>
        <v>1.6658124038954381</v>
      </c>
      <c r="AWQ13" s="24">
        <v>31</v>
      </c>
      <c r="AWR13" s="50">
        <f t="shared" si="1041"/>
        <v>0.86786114221724531</v>
      </c>
      <c r="AWS13" s="24">
        <v>0</v>
      </c>
      <c r="AWT13" s="24">
        <f t="shared" si="1042"/>
        <v>96</v>
      </c>
      <c r="AWU13" s="52">
        <f t="shared" si="157"/>
        <v>1.2844527696012844</v>
      </c>
      <c r="AWV13" s="24">
        <v>62</v>
      </c>
      <c r="AWW13" s="50">
        <f t="shared" si="1043"/>
        <v>1.5995872033023735</v>
      </c>
      <c r="AWX13" s="24">
        <v>30</v>
      </c>
      <c r="AWY13" s="50">
        <f t="shared" si="1044"/>
        <v>0.84507042253521114</v>
      </c>
      <c r="AWZ13" s="24">
        <v>0</v>
      </c>
      <c r="AXA13" s="24">
        <f t="shared" si="1045"/>
        <v>92</v>
      </c>
      <c r="AXB13" s="52">
        <f t="shared" si="158"/>
        <v>1.2388903851333153</v>
      </c>
      <c r="AXC13" s="24">
        <v>61</v>
      </c>
      <c r="AXD13" s="50">
        <f t="shared" si="1046"/>
        <v>1.5873015873015872</v>
      </c>
      <c r="AXE13" s="24">
        <v>30</v>
      </c>
      <c r="AXF13" s="50">
        <f t="shared" si="1047"/>
        <v>0.85203067310423175</v>
      </c>
      <c r="AXG13" s="24">
        <v>0</v>
      </c>
      <c r="AXH13" s="24">
        <f t="shared" si="1048"/>
        <v>91</v>
      </c>
      <c r="AXI13" s="52">
        <f t="shared" si="159"/>
        <v>1.2357414448669202</v>
      </c>
      <c r="AXJ13" s="24">
        <v>61</v>
      </c>
      <c r="AXK13" s="50">
        <f t="shared" si="1049"/>
        <v>1.5951882845188285</v>
      </c>
      <c r="AXL13" s="24">
        <v>30</v>
      </c>
      <c r="AXM13" s="50">
        <f t="shared" si="1050"/>
        <v>0.85787818129825566</v>
      </c>
      <c r="AXN13" s="24">
        <v>0</v>
      </c>
      <c r="AXO13" s="24">
        <f t="shared" si="1051"/>
        <v>91</v>
      </c>
      <c r="AXP13" s="52">
        <f t="shared" si="160"/>
        <v>1.2429995902199154</v>
      </c>
      <c r="AXQ13" s="24">
        <v>61</v>
      </c>
      <c r="AXR13" s="50">
        <f t="shared" si="1052"/>
        <v>1.6023115313895455</v>
      </c>
      <c r="AXS13" s="24">
        <v>30</v>
      </c>
      <c r="AXT13" s="50">
        <f t="shared" si="1053"/>
        <v>0.86083213773314204</v>
      </c>
      <c r="AXU13" s="24">
        <v>0</v>
      </c>
      <c r="AXV13" s="24">
        <f t="shared" si="1054"/>
        <v>91</v>
      </c>
      <c r="AXW13" s="52">
        <f t="shared" si="161"/>
        <v>1.2479429511793747</v>
      </c>
      <c r="AXX13" s="24">
        <v>61</v>
      </c>
      <c r="AXY13" s="50">
        <f t="shared" si="1055"/>
        <v>1.6154661016949152</v>
      </c>
      <c r="AXZ13" s="24">
        <v>30</v>
      </c>
      <c r="AYA13" s="50">
        <f t="shared" si="1056"/>
        <v>0.86780445472953416</v>
      </c>
      <c r="AYB13" s="24">
        <v>0</v>
      </c>
      <c r="AYC13" s="24">
        <f t="shared" si="1057"/>
        <v>91</v>
      </c>
      <c r="AYD13" s="52">
        <f t="shared" si="162"/>
        <v>1.2581224941241531</v>
      </c>
      <c r="AYE13" s="24">
        <v>60</v>
      </c>
      <c r="AYF13" s="50">
        <f t="shared" si="1058"/>
        <v>1.601708489054992</v>
      </c>
      <c r="AYG13" s="24">
        <v>30</v>
      </c>
      <c r="AYH13" s="50">
        <f t="shared" si="1059"/>
        <v>0.87642418930762489</v>
      </c>
      <c r="AYI13" s="24">
        <v>0</v>
      </c>
      <c r="AYJ13" s="141">
        <f t="shared" si="1060"/>
        <v>90</v>
      </c>
      <c r="AYK13" s="52">
        <f t="shared" si="1061"/>
        <v>1.2554052169061236</v>
      </c>
      <c r="AYL13" s="24">
        <v>59</v>
      </c>
      <c r="AYM13" s="50">
        <f t="shared" si="1062"/>
        <v>1.5826180257510729</v>
      </c>
      <c r="AYN13" s="24">
        <v>30</v>
      </c>
      <c r="AYO13" s="50">
        <f t="shared" si="1063"/>
        <v>0.88131609870740302</v>
      </c>
      <c r="AYP13" s="24">
        <v>0</v>
      </c>
      <c r="AYQ13" s="24">
        <f t="shared" si="1064"/>
        <v>89</v>
      </c>
      <c r="AYR13" s="52">
        <f t="shared" si="163"/>
        <v>1.247896803140774</v>
      </c>
      <c r="AYS13" s="24">
        <v>57</v>
      </c>
      <c r="AYT13" s="50">
        <f t="shared" si="1065"/>
        <v>1.5422077922077921</v>
      </c>
      <c r="AYU13" s="24">
        <v>30</v>
      </c>
      <c r="AYV13" s="50">
        <f t="shared" si="1066"/>
        <v>0.88888888888888884</v>
      </c>
      <c r="AYW13" s="24">
        <v>0</v>
      </c>
      <c r="AYX13" s="24">
        <f t="shared" si="1067"/>
        <v>87</v>
      </c>
      <c r="AYY13" s="52">
        <f t="shared" si="164"/>
        <v>1.230377598642342</v>
      </c>
      <c r="AYZ13" s="24">
        <v>57</v>
      </c>
      <c r="AZA13" s="50">
        <f t="shared" si="1068"/>
        <v>1.5497553017944536</v>
      </c>
      <c r="AZB13" s="24">
        <v>30</v>
      </c>
      <c r="AZC13" s="50">
        <f t="shared" si="1069"/>
        <v>0.89820359281437123</v>
      </c>
      <c r="AZD13" s="24">
        <v>0</v>
      </c>
      <c r="AZE13" s="24">
        <f t="shared" si="1070"/>
        <v>87</v>
      </c>
      <c r="AZF13" s="52">
        <f t="shared" si="165"/>
        <v>1.2396694214876034</v>
      </c>
      <c r="AZG13" s="24">
        <v>57</v>
      </c>
      <c r="AZH13" s="50">
        <f t="shared" si="1071"/>
        <v>1.5595075239398084</v>
      </c>
      <c r="AZI13" s="24">
        <v>30</v>
      </c>
      <c r="AZJ13" s="50">
        <f t="shared" si="1072"/>
        <v>0.90661831368993651</v>
      </c>
      <c r="AZK13" s="24">
        <v>0</v>
      </c>
      <c r="AZL13" s="24">
        <f t="shared" si="1073"/>
        <v>87</v>
      </c>
      <c r="AZM13" s="52">
        <f t="shared" si="166"/>
        <v>1.2492820218265364</v>
      </c>
      <c r="AZN13" s="24">
        <v>56</v>
      </c>
      <c r="AZO13" s="50">
        <f t="shared" si="1074"/>
        <v>1.5363511659807956</v>
      </c>
      <c r="AZP13" s="24">
        <v>30</v>
      </c>
      <c r="AZQ13" s="50">
        <f t="shared" si="1075"/>
        <v>0.91074681238615673</v>
      </c>
      <c r="AZR13" s="24">
        <v>0</v>
      </c>
      <c r="AZS13" s="24">
        <f t="shared" si="1076"/>
        <v>86</v>
      </c>
      <c r="AZT13" s="52">
        <f t="shared" si="167"/>
        <v>1.2393716673872317</v>
      </c>
      <c r="AZU13" s="24">
        <v>56</v>
      </c>
      <c r="AZV13" s="50">
        <f t="shared" si="1077"/>
        <v>1.5482444014376555</v>
      </c>
      <c r="AZW13" s="24">
        <v>30</v>
      </c>
      <c r="AZX13" s="50">
        <f t="shared" si="1078"/>
        <v>0.91715071843472951</v>
      </c>
      <c r="AZY13" s="24">
        <v>0</v>
      </c>
      <c r="AZZ13" s="24">
        <f t="shared" si="1079"/>
        <v>86</v>
      </c>
      <c r="BAA13" s="52">
        <f t="shared" si="168"/>
        <v>1.2485481997677119</v>
      </c>
      <c r="BAB13" s="24">
        <v>56</v>
      </c>
      <c r="BAC13" s="50">
        <f t="shared" si="1080"/>
        <v>1.5616285554935863</v>
      </c>
      <c r="BAD13" s="24">
        <v>30</v>
      </c>
      <c r="BAE13" s="50">
        <f t="shared" si="1081"/>
        <v>0.92535471930906854</v>
      </c>
      <c r="BAF13" s="24">
        <v>0</v>
      </c>
      <c r="BAG13" s="141">
        <f t="shared" si="1082"/>
        <v>86</v>
      </c>
      <c r="BAH13" s="52">
        <f t="shared" si="1083"/>
        <v>1.2595196250732279</v>
      </c>
      <c r="BAI13" s="24">
        <v>56</v>
      </c>
      <c r="BAJ13" s="50">
        <f t="shared" si="1084"/>
        <v>1.56731038343129</v>
      </c>
      <c r="BAK13" s="24">
        <v>30</v>
      </c>
      <c r="BAL13" s="50">
        <f t="shared" si="1085"/>
        <v>0.93225605966438785</v>
      </c>
      <c r="BAM13" s="24">
        <v>0</v>
      </c>
      <c r="BAN13" s="24">
        <f t="shared" si="1086"/>
        <v>86</v>
      </c>
      <c r="BAO13" s="52">
        <f t="shared" si="169"/>
        <v>1.2663819761448976</v>
      </c>
      <c r="BAP13" s="24">
        <v>56</v>
      </c>
      <c r="BAQ13" s="50">
        <f t="shared" si="1087"/>
        <v>1.5850551938862156</v>
      </c>
      <c r="BAR13" s="24">
        <v>30</v>
      </c>
      <c r="BAS13" s="50">
        <f t="shared" si="1088"/>
        <v>0.94488188976377951</v>
      </c>
      <c r="BAT13" s="24">
        <v>0</v>
      </c>
      <c r="BAU13" s="24">
        <f t="shared" si="1089"/>
        <v>86</v>
      </c>
      <c r="BAV13" s="52">
        <f t="shared" si="170"/>
        <v>1.2820512820512819</v>
      </c>
      <c r="BAW13" s="24">
        <v>55</v>
      </c>
      <c r="BAX13" s="50">
        <f t="shared" si="1090"/>
        <v>1.5741270749856897</v>
      </c>
      <c r="BAY13" s="24">
        <v>30</v>
      </c>
      <c r="BAZ13" s="50">
        <f t="shared" si="1091"/>
        <v>0.95510983763132762</v>
      </c>
      <c r="BBA13" s="24">
        <v>0</v>
      </c>
      <c r="BBB13" s="24">
        <f t="shared" si="1092"/>
        <v>85</v>
      </c>
      <c r="BBC13" s="52">
        <f t="shared" si="171"/>
        <v>1.281085154483798</v>
      </c>
      <c r="BBD13" s="24">
        <v>55</v>
      </c>
      <c r="BBE13" s="50">
        <f t="shared" si="1093"/>
        <v>1.576834862385321</v>
      </c>
      <c r="BBF13" s="24">
        <v>30</v>
      </c>
      <c r="BBG13" s="50">
        <f t="shared" si="1094"/>
        <v>0.95877277085330781</v>
      </c>
      <c r="BBH13" s="24">
        <v>0</v>
      </c>
      <c r="BBI13" s="24">
        <f t="shared" si="1095"/>
        <v>85</v>
      </c>
      <c r="BBJ13" s="52">
        <f t="shared" si="172"/>
        <v>1.2845700468490251</v>
      </c>
      <c r="BBK13" s="24">
        <v>55</v>
      </c>
      <c r="BBL13" s="50">
        <f t="shared" si="1096"/>
        <v>1.5854713173825312</v>
      </c>
      <c r="BBM13" s="24">
        <v>30</v>
      </c>
      <c r="BBN13" s="50">
        <f t="shared" si="1097"/>
        <v>0.96525096525096521</v>
      </c>
      <c r="BBO13" s="24">
        <v>0</v>
      </c>
      <c r="BBP13" s="24">
        <f t="shared" si="1098"/>
        <v>85</v>
      </c>
      <c r="BBQ13" s="52">
        <f t="shared" si="173"/>
        <v>1.292382545233389</v>
      </c>
      <c r="BBR13" s="24">
        <v>53</v>
      </c>
      <c r="BBS13" s="50">
        <f t="shared" si="1099"/>
        <v>1.5433896330809553</v>
      </c>
      <c r="BBT13" s="24">
        <v>30</v>
      </c>
      <c r="BBU13" s="50">
        <f t="shared" si="1100"/>
        <v>0.97402597402597402</v>
      </c>
      <c r="BBV13" s="24">
        <v>0</v>
      </c>
      <c r="BBW13" s="24">
        <f t="shared" si="1101"/>
        <v>83</v>
      </c>
      <c r="BBX13" s="52">
        <f t="shared" si="174"/>
        <v>1.2741786920478968</v>
      </c>
      <c r="BBY13" s="24">
        <v>53</v>
      </c>
      <c r="BBZ13" s="50">
        <f t="shared" si="1102"/>
        <v>1.5583651867097914</v>
      </c>
      <c r="BCA13" s="24">
        <v>29</v>
      </c>
      <c r="BCB13" s="50">
        <f t="shared" si="1103"/>
        <v>0.94709340300457212</v>
      </c>
      <c r="BCC13" s="24">
        <v>0</v>
      </c>
      <c r="BCD13" s="141">
        <f t="shared" si="1104"/>
        <v>82</v>
      </c>
      <c r="BCE13" s="52">
        <f t="shared" si="1105"/>
        <v>1.268760637474857</v>
      </c>
      <c r="BCF13" s="24">
        <v>53</v>
      </c>
      <c r="BCG13" s="50">
        <f t="shared" si="1106"/>
        <v>1.5694403316553154</v>
      </c>
      <c r="BCH13" s="24">
        <v>29</v>
      </c>
      <c r="BCI13" s="50">
        <f t="shared" si="1107"/>
        <v>0.95394736842105265</v>
      </c>
      <c r="BCJ13" s="24">
        <v>0</v>
      </c>
      <c r="BCK13" s="24">
        <f t="shared" si="1108"/>
        <v>82</v>
      </c>
      <c r="BCL13" s="52">
        <f t="shared" si="175"/>
        <v>1.2778556958080101</v>
      </c>
      <c r="BCM13" s="24">
        <v>52</v>
      </c>
      <c r="BCN13" s="50">
        <f t="shared" si="1109"/>
        <v>1.5554890816631768</v>
      </c>
      <c r="BCO13" s="24">
        <v>28</v>
      </c>
      <c r="BCP13" s="50">
        <f t="shared" si="1110"/>
        <v>0.93614175860916082</v>
      </c>
      <c r="BCQ13" s="24">
        <v>0</v>
      </c>
      <c r="BCR13" s="24">
        <f t="shared" si="1111"/>
        <v>80</v>
      </c>
      <c r="BCS13" s="52">
        <f t="shared" si="176"/>
        <v>1.2630249447426587</v>
      </c>
      <c r="BCT13" s="24">
        <v>52</v>
      </c>
      <c r="BCU13" s="50">
        <f t="shared" si="1112"/>
        <v>1.5714717437292234</v>
      </c>
      <c r="BCV13" s="24">
        <v>28</v>
      </c>
      <c r="BCW13" s="50">
        <f t="shared" si="1113"/>
        <v>0.94979647218453189</v>
      </c>
      <c r="BCX13" s="24">
        <v>0</v>
      </c>
      <c r="BCY13" s="24">
        <f t="shared" si="1114"/>
        <v>80</v>
      </c>
      <c r="BCZ13" s="52">
        <f t="shared" si="177"/>
        <v>1.2785680038357041</v>
      </c>
      <c r="BDA13" s="24">
        <v>52</v>
      </c>
      <c r="BDB13" s="50">
        <f t="shared" si="1115"/>
        <v>1.5810276679841897</v>
      </c>
      <c r="BDC13" s="24">
        <v>28</v>
      </c>
      <c r="BDD13" s="50">
        <f t="shared" si="1116"/>
        <v>0.95530535653360638</v>
      </c>
      <c r="BDE13" s="24">
        <v>0</v>
      </c>
      <c r="BDF13" s="24">
        <f t="shared" si="1117"/>
        <v>80</v>
      </c>
      <c r="BDG13" s="52">
        <f t="shared" si="178"/>
        <v>1.2861736334405145</v>
      </c>
      <c r="BDH13" s="24">
        <v>52</v>
      </c>
      <c r="BDI13" s="50">
        <f t="shared" si="1118"/>
        <v>1.5921616656460504</v>
      </c>
      <c r="BDJ13" s="24">
        <v>28</v>
      </c>
      <c r="BDK13" s="50">
        <f t="shared" si="1119"/>
        <v>0.96087851750171582</v>
      </c>
      <c r="BDL13" s="24">
        <v>0</v>
      </c>
      <c r="BDM13" s="24">
        <f t="shared" si="1120"/>
        <v>80</v>
      </c>
      <c r="BDN13" s="52">
        <f t="shared" si="179"/>
        <v>1.2944983818770228</v>
      </c>
      <c r="BDO13" s="24">
        <v>52</v>
      </c>
      <c r="BDP13" s="50">
        <f t="shared" si="1121"/>
        <v>1.600492459218221</v>
      </c>
      <c r="BDQ13" s="24">
        <v>28</v>
      </c>
      <c r="BDR13" s="50">
        <f t="shared" si="1122"/>
        <v>0.96852300242130751</v>
      </c>
      <c r="BDS13" s="24">
        <v>0</v>
      </c>
      <c r="BDT13" s="24">
        <f t="shared" si="1123"/>
        <v>80</v>
      </c>
      <c r="BDU13" s="52">
        <f t="shared" si="180"/>
        <v>1.3029315960912053</v>
      </c>
      <c r="BDV13" s="24">
        <v>51</v>
      </c>
      <c r="BDW13" s="50">
        <f t="shared" si="1124"/>
        <v>1.5799256505576207</v>
      </c>
      <c r="BDX13" s="24">
        <v>28</v>
      </c>
      <c r="BDY13" s="50">
        <f t="shared" si="1125"/>
        <v>0.97663062434600634</v>
      </c>
      <c r="BDZ13" s="24">
        <v>0</v>
      </c>
      <c r="BEA13" s="141">
        <f t="shared" si="1126"/>
        <v>79</v>
      </c>
      <c r="BEB13" s="52">
        <f t="shared" si="1127"/>
        <v>1.2961443806398687</v>
      </c>
      <c r="BEC13" s="24">
        <v>51</v>
      </c>
      <c r="BED13" s="50">
        <f t="shared" si="1128"/>
        <v>1.6017587939698492</v>
      </c>
      <c r="BEE13" s="24">
        <v>28</v>
      </c>
      <c r="BEF13" s="50">
        <f t="shared" si="1129"/>
        <v>0.98870056497175152</v>
      </c>
      <c r="BEG13" s="24">
        <v>0</v>
      </c>
      <c r="BEH13" s="24">
        <f t="shared" si="1130"/>
        <v>79</v>
      </c>
      <c r="BEI13" s="52">
        <f t="shared" si="181"/>
        <v>1.3131648936170213</v>
      </c>
      <c r="BEJ13" s="24">
        <v>48</v>
      </c>
      <c r="BEK13" s="50">
        <f t="shared" si="1131"/>
        <v>1.5419209765499517</v>
      </c>
      <c r="BEL13" s="24">
        <v>28</v>
      </c>
      <c r="BEM13" s="50">
        <f t="shared" si="1132"/>
        <v>1.0108303249097472</v>
      </c>
      <c r="BEN13" s="24">
        <v>0</v>
      </c>
      <c r="BEO13" s="24">
        <f t="shared" si="1133"/>
        <v>76</v>
      </c>
      <c r="BEP13" s="52">
        <f t="shared" si="182"/>
        <v>1.2918578956314806</v>
      </c>
      <c r="BEQ13" s="24">
        <v>47</v>
      </c>
      <c r="BER13" s="50">
        <f t="shared" si="1134"/>
        <v>1.5294500488122356</v>
      </c>
      <c r="BES13" s="24">
        <v>28</v>
      </c>
      <c r="BET13" s="50">
        <f t="shared" si="1135"/>
        <v>1.0279001468428781</v>
      </c>
      <c r="BEU13" s="24">
        <v>0</v>
      </c>
      <c r="BEV13" s="24">
        <f t="shared" si="1136"/>
        <v>75</v>
      </c>
      <c r="BEW13" s="52">
        <f t="shared" si="183"/>
        <v>1.2937726410212178</v>
      </c>
      <c r="BEX13" s="24">
        <v>47</v>
      </c>
      <c r="BEY13" s="50">
        <f t="shared" si="1137"/>
        <v>1.5374550212626759</v>
      </c>
      <c r="BEZ13" s="24">
        <v>28</v>
      </c>
      <c r="BFA13" s="50">
        <f t="shared" si="1138"/>
        <v>1.0358860525342211</v>
      </c>
      <c r="BFB13" s="24">
        <v>0</v>
      </c>
      <c r="BFC13" s="24">
        <f t="shared" si="1139"/>
        <v>75</v>
      </c>
      <c r="BFD13" s="52">
        <f t="shared" si="184"/>
        <v>1.3020833333333335</v>
      </c>
      <c r="BFE13" s="24">
        <v>47</v>
      </c>
      <c r="BFF13" s="50">
        <f t="shared" si="1140"/>
        <v>1.5455442288720815</v>
      </c>
      <c r="BFG13" s="24">
        <v>28</v>
      </c>
      <c r="BFH13" s="50">
        <f t="shared" si="1141"/>
        <v>1.0471204188481675</v>
      </c>
      <c r="BFI13" s="24">
        <v>0</v>
      </c>
      <c r="BFJ13" s="24">
        <f t="shared" si="1142"/>
        <v>75</v>
      </c>
      <c r="BFK13" s="52">
        <f t="shared" si="185"/>
        <v>1.3123359580052494</v>
      </c>
      <c r="BFL13" s="24">
        <v>46</v>
      </c>
      <c r="BFM13" s="50">
        <f t="shared" si="1143"/>
        <v>1.5196564255037992</v>
      </c>
      <c r="BFN13" s="24">
        <v>28</v>
      </c>
      <c r="BFO13" s="50">
        <f t="shared" si="1144"/>
        <v>1.0574018126888218</v>
      </c>
      <c r="BFP13" s="24">
        <v>0</v>
      </c>
      <c r="BFQ13" s="24">
        <f t="shared" si="1145"/>
        <v>74</v>
      </c>
      <c r="BFR13" s="52">
        <f t="shared" si="186"/>
        <v>1.303964757709251</v>
      </c>
      <c r="BFS13" s="24">
        <v>46</v>
      </c>
      <c r="BFT13" s="50">
        <f t="shared" si="1146"/>
        <v>1.5312916111850865</v>
      </c>
      <c r="BFU13" s="24">
        <v>28</v>
      </c>
      <c r="BFV13" s="50">
        <f t="shared" si="1147"/>
        <v>1.0662604722010662</v>
      </c>
      <c r="BFW13" s="24">
        <v>0</v>
      </c>
      <c r="BFX13" s="141">
        <f t="shared" si="1148"/>
        <v>74</v>
      </c>
      <c r="BFY13" s="52">
        <f t="shared" si="1149"/>
        <v>1.3143872113676731</v>
      </c>
      <c r="BFZ13" s="24">
        <v>46</v>
      </c>
      <c r="BGA13" s="50">
        <f t="shared" si="1150"/>
        <v>1.5688949522510234</v>
      </c>
      <c r="BGB13" s="24">
        <v>28</v>
      </c>
      <c r="BGC13" s="50">
        <f t="shared" si="1151"/>
        <v>1.0967489228358793</v>
      </c>
      <c r="BGD13" s="24">
        <v>0</v>
      </c>
      <c r="BGE13" s="24">
        <f t="shared" si="1152"/>
        <v>74</v>
      </c>
      <c r="BGF13" s="52">
        <f t="shared" si="187"/>
        <v>1.3491340018231541</v>
      </c>
      <c r="BGG13" s="24">
        <v>45</v>
      </c>
      <c r="BGH13" s="50">
        <f t="shared" si="1153"/>
        <v>1.5625</v>
      </c>
      <c r="BGI13" s="24">
        <v>27</v>
      </c>
      <c r="BGJ13" s="50">
        <f t="shared" si="1154"/>
        <v>1.0869565217391304</v>
      </c>
      <c r="BGK13" s="24">
        <v>0</v>
      </c>
      <c r="BGL13" s="24">
        <f t="shared" si="1155"/>
        <v>72</v>
      </c>
      <c r="BGM13" s="52">
        <f t="shared" si="188"/>
        <v>1.3422818791946309</v>
      </c>
      <c r="BGN13" s="24">
        <v>44</v>
      </c>
      <c r="BGO13" s="50">
        <f t="shared" si="1156"/>
        <v>1.5630550621669625</v>
      </c>
      <c r="BGP13" s="24">
        <v>27</v>
      </c>
      <c r="BGQ13" s="50">
        <f t="shared" si="1157"/>
        <v>1.1221945137157108</v>
      </c>
      <c r="BGR13" s="24">
        <v>0</v>
      </c>
      <c r="BGS13" s="24">
        <f t="shared" si="1158"/>
        <v>71</v>
      </c>
      <c r="BGT13" s="52">
        <f t="shared" si="189"/>
        <v>1.3598927408542425</v>
      </c>
      <c r="BGU13" s="24">
        <v>44</v>
      </c>
      <c r="BGV13" s="50">
        <f t="shared" si="1159"/>
        <v>1.5861571737563085</v>
      </c>
      <c r="BGW13" s="24">
        <v>26</v>
      </c>
      <c r="BGX13" s="50">
        <f t="shared" si="1160"/>
        <v>1.1030971574034791</v>
      </c>
      <c r="BGY13" s="24">
        <v>0</v>
      </c>
      <c r="BGZ13" s="24">
        <f t="shared" si="1161"/>
        <v>70</v>
      </c>
      <c r="BHA13" s="52">
        <f t="shared" si="190"/>
        <v>1.3642564802182811</v>
      </c>
      <c r="BHB13" s="24">
        <v>42</v>
      </c>
      <c r="BHC13" s="50">
        <f t="shared" si="1162"/>
        <v>1.5407190022010271</v>
      </c>
      <c r="BHD13" s="24">
        <v>26</v>
      </c>
      <c r="BHE13" s="50">
        <f t="shared" si="1163"/>
        <v>1.1270047680970958</v>
      </c>
      <c r="BHF13" s="24">
        <v>0</v>
      </c>
      <c r="BHG13" s="24">
        <f t="shared" si="1164"/>
        <v>68</v>
      </c>
      <c r="BHH13" s="52">
        <f t="shared" si="191"/>
        <v>1.3510828531690839</v>
      </c>
      <c r="BHI13" s="24">
        <v>42</v>
      </c>
      <c r="BHJ13" s="50">
        <f t="shared" si="1165"/>
        <v>1.5748031496062991</v>
      </c>
      <c r="BHK13" s="24">
        <v>25</v>
      </c>
      <c r="BHL13" s="50">
        <f t="shared" si="1166"/>
        <v>1.1200716845878136</v>
      </c>
      <c r="BHM13" s="24">
        <v>0</v>
      </c>
      <c r="BHN13" s="24">
        <f t="shared" si="1167"/>
        <v>67</v>
      </c>
      <c r="BHO13" s="52">
        <f t="shared" si="192"/>
        <v>1.3676260461318637</v>
      </c>
      <c r="BHP13" s="24">
        <v>42</v>
      </c>
      <c r="BHQ13" s="50">
        <f t="shared" si="1168"/>
        <v>1.6091954022988506</v>
      </c>
      <c r="BHR13" s="24">
        <v>25</v>
      </c>
      <c r="BHS13" s="50">
        <f t="shared" si="1169"/>
        <v>1.1462631820265932</v>
      </c>
      <c r="BHT13" s="24">
        <v>0</v>
      </c>
      <c r="BHU13" s="141">
        <f t="shared" si="1170"/>
        <v>67</v>
      </c>
      <c r="BHV13" s="52">
        <f t="shared" si="1171"/>
        <v>1.3984554372782299</v>
      </c>
      <c r="BHW13" s="24">
        <v>41</v>
      </c>
      <c r="BHX13" s="50">
        <f t="shared" si="1172"/>
        <v>1.607843137254902</v>
      </c>
      <c r="BHY13" s="24">
        <v>25</v>
      </c>
      <c r="BHZ13" s="50">
        <f t="shared" si="1173"/>
        <v>1.1770244821092279</v>
      </c>
      <c r="BIA13" s="24">
        <v>0</v>
      </c>
      <c r="BIB13" s="24">
        <f t="shared" si="1174"/>
        <v>66</v>
      </c>
      <c r="BIC13" s="52">
        <f t="shared" si="193"/>
        <v>1.4120667522464698</v>
      </c>
      <c r="BID13" s="24">
        <v>38</v>
      </c>
      <c r="BIE13" s="50">
        <f t="shared" si="1175"/>
        <v>1.5372168284789645</v>
      </c>
      <c r="BIF13" s="24">
        <v>25</v>
      </c>
      <c r="BIG13" s="50">
        <f t="shared" si="1176"/>
        <v>1.2195121951219512</v>
      </c>
      <c r="BIH13" s="24">
        <v>0</v>
      </c>
      <c r="BII13" s="24">
        <f t="shared" si="1177"/>
        <v>63</v>
      </c>
      <c r="BIJ13" s="52">
        <f t="shared" si="194"/>
        <v>1.393188854489164</v>
      </c>
      <c r="BIK13" s="24">
        <v>38</v>
      </c>
      <c r="BIL13" s="50">
        <f t="shared" si="1178"/>
        <v>1.5806988352745424</v>
      </c>
      <c r="BIM13" s="24">
        <v>25</v>
      </c>
      <c r="BIN13" s="50">
        <f t="shared" si="1179"/>
        <v>1.2487512487512489</v>
      </c>
      <c r="BIO13" s="24">
        <v>0</v>
      </c>
      <c r="BIP13" s="24">
        <f t="shared" si="1180"/>
        <v>63</v>
      </c>
      <c r="BIQ13" s="52">
        <f t="shared" si="195"/>
        <v>1.4298683613254652</v>
      </c>
      <c r="BIR13" s="24">
        <v>37</v>
      </c>
      <c r="BIS13" s="50">
        <f t="shared" si="1181"/>
        <v>1.5572390572390573</v>
      </c>
      <c r="BIT13" s="24">
        <v>25</v>
      </c>
      <c r="BIU13" s="50">
        <f t="shared" si="1182"/>
        <v>1.2594458438287155</v>
      </c>
      <c r="BIV13" s="24">
        <v>0</v>
      </c>
      <c r="BIW13" s="24">
        <f t="shared" si="1183"/>
        <v>62</v>
      </c>
      <c r="BIX13" s="52">
        <f t="shared" si="196"/>
        <v>1.421692272414584</v>
      </c>
      <c r="BIY13" s="24">
        <v>35</v>
      </c>
      <c r="BIZ13" s="50">
        <f t="shared" si="1184"/>
        <v>1.5002143163309045</v>
      </c>
      <c r="BJA13" s="24">
        <v>25</v>
      </c>
      <c r="BJB13" s="50">
        <f t="shared" si="1185"/>
        <v>1.2846865364850977</v>
      </c>
      <c r="BJC13" s="24">
        <v>0</v>
      </c>
      <c r="BJD13" s="24">
        <f t="shared" si="1186"/>
        <v>60</v>
      </c>
      <c r="BJE13" s="52">
        <f t="shared" si="197"/>
        <v>1.4021967749474178</v>
      </c>
      <c r="BJF13" s="24">
        <v>34</v>
      </c>
      <c r="BJG13" s="50">
        <f t="shared" si="1187"/>
        <v>1.4886164623467601</v>
      </c>
      <c r="BJH13" s="24">
        <v>25</v>
      </c>
      <c r="BJI13" s="50">
        <f t="shared" si="1188"/>
        <v>1.3213530655391121</v>
      </c>
      <c r="BJJ13" s="24">
        <v>0</v>
      </c>
      <c r="BJK13" s="24">
        <f t="shared" si="1189"/>
        <v>59</v>
      </c>
      <c r="BJL13" s="52">
        <f t="shared" si="198"/>
        <v>1.4128352490421456</v>
      </c>
      <c r="BJM13" s="24">
        <v>34</v>
      </c>
      <c r="BJN13" s="50">
        <f t="shared" si="1190"/>
        <v>1.527403414195867</v>
      </c>
      <c r="BJO13" s="24">
        <v>25</v>
      </c>
      <c r="BJP13" s="50">
        <f t="shared" si="1191"/>
        <v>1.3691128148959473</v>
      </c>
      <c r="BJQ13" s="24">
        <v>0</v>
      </c>
      <c r="BJR13" s="141">
        <f t="shared" si="1192"/>
        <v>59</v>
      </c>
      <c r="BJS13" s="52">
        <f t="shared" si="1193"/>
        <v>1.456071076011846</v>
      </c>
      <c r="BJT13" s="24">
        <v>32</v>
      </c>
      <c r="BJU13" s="50">
        <f t="shared" si="1194"/>
        <v>1.4904517931998138</v>
      </c>
      <c r="BJV13" s="24">
        <v>25</v>
      </c>
      <c r="BJW13" s="50">
        <f t="shared" si="1195"/>
        <v>1.41643059490085</v>
      </c>
      <c r="BJX13" s="24">
        <v>0</v>
      </c>
      <c r="BJY13" s="24">
        <f t="shared" si="1196"/>
        <v>57</v>
      </c>
      <c r="BJZ13" s="52">
        <f t="shared" si="199"/>
        <v>1.4570552147239262</v>
      </c>
      <c r="BKA13" s="24">
        <v>32</v>
      </c>
      <c r="BKB13" s="50">
        <f t="shared" si="1197"/>
        <v>1.5223596574690772</v>
      </c>
      <c r="BKC13" s="24">
        <v>25</v>
      </c>
      <c r="BKD13" s="50">
        <f t="shared" si="1198"/>
        <v>1.4384349827387801</v>
      </c>
      <c r="BKE13" s="24">
        <v>0</v>
      </c>
      <c r="BKF13" s="24">
        <f t="shared" si="1199"/>
        <v>57</v>
      </c>
      <c r="BKG13" s="52">
        <f t="shared" si="200"/>
        <v>1.484375</v>
      </c>
      <c r="BKH13" s="24">
        <v>32</v>
      </c>
      <c r="BKI13" s="50">
        <f t="shared" si="1200"/>
        <v>1.5586945932781295</v>
      </c>
      <c r="BKJ13" s="24">
        <v>24</v>
      </c>
      <c r="BKK13" s="50">
        <f t="shared" si="1201"/>
        <v>1.4218009478672986</v>
      </c>
      <c r="BKL13" s="24">
        <v>0</v>
      </c>
      <c r="BKM13" s="24">
        <f t="shared" si="1202"/>
        <v>56</v>
      </c>
      <c r="BKN13" s="52">
        <f t="shared" si="201"/>
        <v>1.4969259556268377</v>
      </c>
      <c r="BKO13" s="24">
        <v>31</v>
      </c>
      <c r="BKP13" s="50">
        <f t="shared" si="1203"/>
        <v>1.5354135710747894</v>
      </c>
      <c r="BKQ13" s="24">
        <v>24</v>
      </c>
      <c r="BKR13" s="50">
        <f t="shared" si="1204"/>
        <v>1.4423076923076923</v>
      </c>
      <c r="BKS13" s="24">
        <v>0</v>
      </c>
      <c r="BKT13" s="24">
        <f t="shared" si="1205"/>
        <v>55</v>
      </c>
      <c r="BKU13" s="52">
        <f t="shared" si="202"/>
        <v>1.4933478142818355</v>
      </c>
      <c r="BKV13" s="24">
        <v>31</v>
      </c>
      <c r="BKW13" s="50">
        <f t="shared" si="1206"/>
        <v>1.5680323722812342</v>
      </c>
      <c r="BKX13" s="24">
        <v>24</v>
      </c>
      <c r="BKY13" s="50">
        <f t="shared" si="1207"/>
        <v>1.4751075599262446</v>
      </c>
      <c r="BKZ13" s="24">
        <v>0</v>
      </c>
      <c r="BLA13" s="24">
        <f t="shared" si="1208"/>
        <v>55</v>
      </c>
      <c r="BLB13" s="52">
        <f t="shared" si="203"/>
        <v>1.5260821309655936</v>
      </c>
      <c r="BLC13" s="24">
        <v>31</v>
      </c>
      <c r="BLD13" s="50">
        <f t="shared" si="1209"/>
        <v>1.6290068313189701</v>
      </c>
      <c r="BLE13" s="24">
        <v>24</v>
      </c>
      <c r="BLF13" s="50">
        <f t="shared" si="1210"/>
        <v>1.5374759769378605</v>
      </c>
      <c r="BLG13" s="24">
        <v>0</v>
      </c>
      <c r="BLH13" s="24">
        <f t="shared" si="1211"/>
        <v>55</v>
      </c>
      <c r="BLI13" s="52">
        <f t="shared" si="204"/>
        <v>1.5877598152424943</v>
      </c>
      <c r="BLJ13" s="24">
        <v>31</v>
      </c>
      <c r="BLK13" s="50">
        <f t="shared" si="1212"/>
        <v>1.6290068313189701</v>
      </c>
      <c r="BLL13" s="24">
        <v>24</v>
      </c>
      <c r="BLM13" s="50">
        <f t="shared" si="1213"/>
        <v>1.5374759769378605</v>
      </c>
      <c r="BLN13" s="24">
        <v>0</v>
      </c>
      <c r="BLO13" s="141">
        <f t="shared" si="1214"/>
        <v>55</v>
      </c>
      <c r="BLP13" s="52">
        <f t="shared" si="1215"/>
        <v>1.5877598152424943</v>
      </c>
      <c r="BLQ13" s="24">
        <v>31</v>
      </c>
      <c r="BLR13" s="50">
        <f t="shared" si="1216"/>
        <v>1.6774891774891776</v>
      </c>
      <c r="BLS13" s="24">
        <v>22</v>
      </c>
      <c r="BLT13" s="50">
        <f t="shared" si="1217"/>
        <v>1.471571906354515</v>
      </c>
      <c r="BLU13" s="24">
        <v>0</v>
      </c>
      <c r="BLV13" s="24">
        <f t="shared" si="1218"/>
        <v>53</v>
      </c>
      <c r="BLW13" s="52">
        <f t="shared" si="205"/>
        <v>1.5854023332336227</v>
      </c>
      <c r="BLX13" s="24">
        <v>29</v>
      </c>
      <c r="BLY13" s="50">
        <f t="shared" si="1219"/>
        <v>1.7512077294685993</v>
      </c>
      <c r="BLZ13" s="24">
        <v>20</v>
      </c>
      <c r="BMA13" s="50">
        <f t="shared" si="1220"/>
        <v>1.4880952380952379</v>
      </c>
      <c r="BMB13" s="24">
        <v>0</v>
      </c>
      <c r="BMC13" s="24">
        <f t="shared" si="1221"/>
        <v>49</v>
      </c>
      <c r="BMD13" s="52">
        <f t="shared" si="206"/>
        <v>1.6333333333333331</v>
      </c>
      <c r="BME13" s="24">
        <v>29</v>
      </c>
      <c r="BMF13" s="50">
        <f t="shared" si="1222"/>
        <v>1.7512077294685993</v>
      </c>
      <c r="BMG13" s="24">
        <v>20</v>
      </c>
      <c r="BMH13" s="50">
        <f t="shared" si="1223"/>
        <v>1.4880952380952379</v>
      </c>
      <c r="BMI13" s="24">
        <v>0</v>
      </c>
      <c r="BMJ13" s="24">
        <f t="shared" si="1224"/>
        <v>49</v>
      </c>
      <c r="BMK13" s="52">
        <f t="shared" si="207"/>
        <v>1.6333333333333331</v>
      </c>
      <c r="BML13" s="24">
        <v>28</v>
      </c>
      <c r="BMM13" s="50">
        <f t="shared" si="1225"/>
        <v>1.7914267434420987</v>
      </c>
      <c r="BMN13" s="24">
        <v>20</v>
      </c>
      <c r="BMO13" s="50">
        <f t="shared" si="1226"/>
        <v>1.5810276679841897</v>
      </c>
      <c r="BMP13" s="24">
        <v>0</v>
      </c>
      <c r="BMQ13" s="24">
        <f t="shared" si="1227"/>
        <v>48</v>
      </c>
      <c r="BMR13" s="52">
        <f t="shared" si="208"/>
        <v>1.6973125884016973</v>
      </c>
      <c r="BMS13" s="24">
        <v>28</v>
      </c>
      <c r="BMT13" s="50">
        <f t="shared" si="1228"/>
        <v>1.7914267434420987</v>
      </c>
      <c r="BMU13" s="24">
        <v>20</v>
      </c>
      <c r="BMV13" s="50">
        <f t="shared" si="1229"/>
        <v>1.5810276679841897</v>
      </c>
      <c r="BMW13" s="24">
        <v>0</v>
      </c>
      <c r="BMX13" s="24">
        <f t="shared" si="1230"/>
        <v>48</v>
      </c>
      <c r="BMY13" s="52">
        <f t="shared" si="209"/>
        <v>1.6973125884016973</v>
      </c>
      <c r="BMZ13" s="24">
        <v>25</v>
      </c>
      <c r="BNA13" s="50">
        <f t="shared" si="1231"/>
        <v>1.7146776406035666</v>
      </c>
      <c r="BNB13" s="24">
        <v>19</v>
      </c>
      <c r="BNC13" s="50">
        <f t="shared" si="1232"/>
        <v>1.6253207869974338</v>
      </c>
      <c r="BND13" s="24">
        <v>0</v>
      </c>
      <c r="BNE13" s="24">
        <f t="shared" si="1233"/>
        <v>44</v>
      </c>
      <c r="BNF13" s="52">
        <f t="shared" si="210"/>
        <v>1.674914350970689</v>
      </c>
      <c r="BNG13" s="24">
        <v>24</v>
      </c>
      <c r="BNH13" s="50">
        <f t="shared" si="1234"/>
        <v>1.7216642754662841</v>
      </c>
      <c r="BNI13" s="24">
        <v>18</v>
      </c>
      <c r="BNJ13" s="50">
        <f t="shared" si="1235"/>
        <v>1.6100178890876566</v>
      </c>
      <c r="BNK13" s="24">
        <v>0</v>
      </c>
      <c r="BNL13" s="141">
        <f t="shared" si="1236"/>
        <v>42</v>
      </c>
      <c r="BNM13" s="52">
        <f t="shared" si="1237"/>
        <v>1.6719745222929936</v>
      </c>
      <c r="BNN13" s="24">
        <v>22</v>
      </c>
      <c r="BNO13" s="50">
        <f t="shared" si="1238"/>
        <v>1.639344262295082</v>
      </c>
      <c r="BNP13" s="24">
        <v>18</v>
      </c>
      <c r="BNQ13" s="50">
        <f t="shared" si="1239"/>
        <v>1.6697588126159555</v>
      </c>
      <c r="BNR13" s="24">
        <v>0</v>
      </c>
      <c r="BNS13" s="24">
        <f t="shared" si="1240"/>
        <v>40</v>
      </c>
      <c r="BNT13" s="52">
        <f t="shared" si="211"/>
        <v>1.6528925619834711</v>
      </c>
      <c r="BNU13" s="24">
        <v>20</v>
      </c>
      <c r="BNV13" s="50">
        <f t="shared" si="1241"/>
        <v>1.5637216575449568</v>
      </c>
      <c r="BNW13" s="24">
        <v>18</v>
      </c>
      <c r="BNX13" s="50">
        <f t="shared" si="1242"/>
        <v>1.7699115044247788</v>
      </c>
      <c r="BNY13" s="24">
        <v>0</v>
      </c>
      <c r="BNZ13" s="24">
        <f t="shared" si="1243"/>
        <v>38</v>
      </c>
      <c r="BOA13" s="52">
        <f t="shared" si="212"/>
        <v>1.6550522648083623</v>
      </c>
      <c r="BOB13" s="24">
        <v>19</v>
      </c>
      <c r="BOC13" s="50">
        <f t="shared" si="1244"/>
        <v>1.5497553017944536</v>
      </c>
      <c r="BOD13" s="24">
        <v>16</v>
      </c>
      <c r="BOE13" s="50">
        <f t="shared" si="1245"/>
        <v>1.639344262295082</v>
      </c>
      <c r="BOF13" s="24">
        <v>0</v>
      </c>
      <c r="BOG13" s="24">
        <f t="shared" si="1246"/>
        <v>35</v>
      </c>
      <c r="BOH13" s="52">
        <f t="shared" si="213"/>
        <v>1.589464123524069</v>
      </c>
      <c r="BOI13" s="24">
        <v>19</v>
      </c>
      <c r="BOJ13" s="50">
        <f t="shared" si="1247"/>
        <v>1.5912897822445562</v>
      </c>
      <c r="BOK13" s="24">
        <v>16</v>
      </c>
      <c r="BOL13" s="50">
        <f t="shared" si="1248"/>
        <v>1.6614745586708204</v>
      </c>
      <c r="BOM13" s="24">
        <v>0</v>
      </c>
      <c r="BON13" s="24">
        <f t="shared" si="1249"/>
        <v>35</v>
      </c>
      <c r="BOO13" s="52">
        <f t="shared" si="214"/>
        <v>1.6226240148354196</v>
      </c>
      <c r="BOP13" s="24">
        <v>19</v>
      </c>
      <c r="BOQ13" s="50">
        <f t="shared" si="1250"/>
        <v>1.6253207869974338</v>
      </c>
      <c r="BOR13" s="24">
        <v>16</v>
      </c>
      <c r="BOS13" s="50">
        <f t="shared" si="1251"/>
        <v>1.7167381974248928</v>
      </c>
      <c r="BOT13" s="24">
        <v>0</v>
      </c>
      <c r="BOU13" s="24">
        <f t="shared" si="1252"/>
        <v>35</v>
      </c>
      <c r="BOV13" s="52">
        <f t="shared" si="215"/>
        <v>1.6658733936220846</v>
      </c>
      <c r="BOW13" s="24">
        <v>19</v>
      </c>
      <c r="BOX13" s="50">
        <f t="shared" si="1253"/>
        <v>1.6754850088183422</v>
      </c>
      <c r="BOY13" s="24">
        <v>15</v>
      </c>
      <c r="BOZ13" s="50">
        <f t="shared" si="1254"/>
        <v>1.6910935738444193</v>
      </c>
      <c r="BPA13" s="24">
        <v>0</v>
      </c>
      <c r="BPB13" s="24">
        <f t="shared" si="1255"/>
        <v>34</v>
      </c>
      <c r="BPC13" s="52">
        <f t="shared" si="216"/>
        <v>1.6823354774863928</v>
      </c>
      <c r="BPD13" s="24">
        <v>18</v>
      </c>
      <c r="BPE13" s="50">
        <f t="shared" si="1256"/>
        <v>1.6682113067655238</v>
      </c>
      <c r="BPF13" s="24">
        <v>15</v>
      </c>
      <c r="BPG13" s="50">
        <f t="shared" si="1256"/>
        <v>1.7647058823529411</v>
      </c>
      <c r="BPH13" s="24">
        <v>0</v>
      </c>
      <c r="BPI13" s="141">
        <f t="shared" si="1257"/>
        <v>33</v>
      </c>
      <c r="BPJ13" s="52">
        <f t="shared" si="217"/>
        <v>1.7107309486780715</v>
      </c>
      <c r="BPK13" s="24">
        <v>16</v>
      </c>
      <c r="BPL13" s="50">
        <f t="shared" si="218"/>
        <v>1.5717092337917484</v>
      </c>
      <c r="BPM13" s="24">
        <v>14</v>
      </c>
      <c r="BPN13" s="50">
        <f t="shared" si="219"/>
        <v>1.7478152309612984</v>
      </c>
      <c r="BPO13" s="24">
        <v>0</v>
      </c>
      <c r="BPP13" s="24">
        <f t="shared" si="1258"/>
        <v>30</v>
      </c>
      <c r="BPQ13" s="52">
        <f t="shared" si="220"/>
        <v>1.6492578339747113</v>
      </c>
      <c r="BPR13" s="24">
        <v>16</v>
      </c>
      <c r="BPS13" s="50">
        <f t="shared" si="221"/>
        <v>1.6376663254861823</v>
      </c>
      <c r="BPT13" s="24">
        <v>14</v>
      </c>
      <c r="BPU13" s="50">
        <f t="shared" si="222"/>
        <v>1.8205461638491547</v>
      </c>
      <c r="BPV13" s="24">
        <v>0</v>
      </c>
      <c r="BPW13" s="24">
        <f t="shared" si="1259"/>
        <v>30</v>
      </c>
      <c r="BPX13" s="52">
        <f t="shared" si="223"/>
        <v>1.7182130584192441</v>
      </c>
      <c r="BPY13" s="24">
        <v>16</v>
      </c>
      <c r="BPZ13" s="50">
        <f t="shared" si="224"/>
        <v>1.7003188097768331</v>
      </c>
      <c r="BQA13" s="24">
        <v>14</v>
      </c>
      <c r="BQB13" s="50">
        <f t="shared" si="225"/>
        <v>1.8944519621109608</v>
      </c>
      <c r="BQC13" s="24">
        <v>0</v>
      </c>
      <c r="BQD13" s="24">
        <f t="shared" si="1260"/>
        <v>30</v>
      </c>
      <c r="BQE13" s="52">
        <f t="shared" si="226"/>
        <v>1.7857142857142856</v>
      </c>
      <c r="BQF13" s="24">
        <v>16</v>
      </c>
      <c r="BQG13" s="50">
        <f t="shared" si="227"/>
        <v>1.7505470459518599</v>
      </c>
      <c r="BQH13" s="24">
        <v>14</v>
      </c>
      <c r="BQI13" s="50">
        <f t="shared" si="228"/>
        <v>1.9444444444444444</v>
      </c>
      <c r="BQJ13" s="24">
        <v>0</v>
      </c>
      <c r="BQK13" s="24">
        <f t="shared" si="1261"/>
        <v>30</v>
      </c>
      <c r="BQL13" s="52">
        <f t="shared" si="229"/>
        <v>1.8359853121175032</v>
      </c>
      <c r="BQM13" s="24">
        <v>16</v>
      </c>
      <c r="BQN13" s="50">
        <f t="shared" si="230"/>
        <v>1.8120045300113252</v>
      </c>
      <c r="BQO13" s="24">
        <v>14</v>
      </c>
      <c r="BQP13" s="50">
        <f t="shared" si="231"/>
        <v>2</v>
      </c>
      <c r="BQQ13" s="24">
        <v>0</v>
      </c>
      <c r="BQR13" s="24">
        <f t="shared" si="1262"/>
        <v>30</v>
      </c>
      <c r="BQS13" s="52">
        <f t="shared" si="232"/>
        <v>1.8951358180669615</v>
      </c>
      <c r="BQT13" s="24">
        <v>14</v>
      </c>
      <c r="BQU13" s="50">
        <f t="shared" si="233"/>
        <v>1.6451233842538191</v>
      </c>
      <c r="BQV13" s="24">
        <v>12</v>
      </c>
      <c r="BQW13" s="50">
        <f t="shared" si="234"/>
        <v>1.809954751131222</v>
      </c>
      <c r="BQX13" s="24">
        <v>0</v>
      </c>
      <c r="BQY13" s="24">
        <f t="shared" si="1263"/>
        <v>26</v>
      </c>
      <c r="BQZ13" s="52">
        <f t="shared" si="235"/>
        <v>1.7173051519154559</v>
      </c>
      <c r="BRA13" s="24">
        <v>14</v>
      </c>
      <c r="BRB13" s="50">
        <f t="shared" si="236"/>
        <v>1.6867469879518073</v>
      </c>
      <c r="BRC13" s="24">
        <v>12</v>
      </c>
      <c r="BRD13" s="50">
        <f t="shared" si="237"/>
        <v>1.8489984591679509</v>
      </c>
      <c r="BRE13" s="24">
        <v>0</v>
      </c>
      <c r="BRF13" s="24">
        <f t="shared" si="1264"/>
        <v>26</v>
      </c>
      <c r="BRG13" s="52">
        <f t="shared" si="238"/>
        <v>1.757944557133198</v>
      </c>
      <c r="BRH13" s="24">
        <v>13</v>
      </c>
      <c r="BRI13" s="50">
        <f t="shared" si="239"/>
        <v>1.6352201257861636</v>
      </c>
      <c r="BRJ13" s="24">
        <v>12</v>
      </c>
      <c r="BRK13" s="50">
        <f t="shared" si="240"/>
        <v>1.910828025477707</v>
      </c>
      <c r="BRL13" s="24">
        <v>0</v>
      </c>
      <c r="BRM13" s="24">
        <f t="shared" si="1265"/>
        <v>25</v>
      </c>
      <c r="BRN13" s="52">
        <f t="shared" si="241"/>
        <v>1.7568517217146873</v>
      </c>
      <c r="BRO13" s="24">
        <v>13</v>
      </c>
      <c r="BRP13" s="50">
        <f t="shared" si="242"/>
        <v>1.6839378238341969</v>
      </c>
      <c r="BRQ13" s="24">
        <v>12</v>
      </c>
      <c r="BRR13" s="50">
        <f t="shared" si="243"/>
        <v>1.9543973941368076</v>
      </c>
      <c r="BRS13" s="24">
        <v>0</v>
      </c>
      <c r="BRT13" s="24">
        <f t="shared" si="1267"/>
        <v>25</v>
      </c>
      <c r="BRU13" s="52">
        <f t="shared" si="244"/>
        <v>1.8037518037518037</v>
      </c>
      <c r="BRV13" s="24">
        <v>13</v>
      </c>
      <c r="BRW13" s="50">
        <f t="shared" si="245"/>
        <v>1.7449664429530201</v>
      </c>
      <c r="BRX13" s="24">
        <v>11</v>
      </c>
      <c r="BRY13" s="50">
        <f t="shared" si="246"/>
        <v>1.8425460636515913</v>
      </c>
      <c r="BRZ13" s="24">
        <v>0</v>
      </c>
      <c r="BSA13" s="24">
        <f t="shared" si="1268"/>
        <v>24</v>
      </c>
      <c r="BSB13" s="52">
        <f t="shared" si="247"/>
        <v>1.7883755588673622</v>
      </c>
      <c r="BSC13" s="24">
        <v>13</v>
      </c>
      <c r="BSD13" s="50">
        <f t="shared" si="248"/>
        <v>1.7783857729138166</v>
      </c>
      <c r="BSE13" s="24">
        <v>11</v>
      </c>
      <c r="BSF13" s="50">
        <f t="shared" si="249"/>
        <v>1.8675721561969438</v>
      </c>
      <c r="BSG13" s="24">
        <v>0</v>
      </c>
      <c r="BSH13" s="24">
        <f t="shared" si="1269"/>
        <v>24</v>
      </c>
      <c r="BSI13" s="52">
        <f t="shared" si="250"/>
        <v>1.8181818181818181</v>
      </c>
      <c r="BSJ13" s="24">
        <v>13</v>
      </c>
      <c r="BSK13" s="50">
        <f t="shared" si="251"/>
        <v>1.8105849582172702</v>
      </c>
      <c r="BSL13" s="24">
        <v>10</v>
      </c>
      <c r="BSM13" s="50">
        <f t="shared" si="252"/>
        <v>1.7301038062283738</v>
      </c>
      <c r="BSN13" s="24">
        <v>0</v>
      </c>
      <c r="BSO13" s="24">
        <f t="shared" si="1270"/>
        <v>23</v>
      </c>
      <c r="BSP13" s="52">
        <f t="shared" si="253"/>
        <v>1.7746913580246912</v>
      </c>
      <c r="BSQ13" s="24">
        <v>12</v>
      </c>
      <c r="BSR13" s="50">
        <f t="shared" si="254"/>
        <v>1.7241379310344827</v>
      </c>
      <c r="BSS13" s="24">
        <v>10</v>
      </c>
      <c r="BST13" s="50">
        <f t="shared" si="255"/>
        <v>1.7889087656529516</v>
      </c>
      <c r="BSU13" s="24">
        <v>0</v>
      </c>
      <c r="BSV13" s="24">
        <f t="shared" si="1271"/>
        <v>22</v>
      </c>
      <c r="BSW13" s="52">
        <f t="shared" si="256"/>
        <v>1.7529880478087652</v>
      </c>
      <c r="BSX13" s="24">
        <v>12</v>
      </c>
      <c r="BSY13" s="50">
        <f t="shared" si="257"/>
        <v>1.7777777777777777</v>
      </c>
      <c r="BSZ13" s="24">
        <v>10</v>
      </c>
      <c r="BTA13" s="50">
        <f t="shared" si="258"/>
        <v>1.8726591760299627</v>
      </c>
      <c r="BTB13" s="24">
        <v>0</v>
      </c>
      <c r="BTC13" s="24">
        <f t="shared" si="1272"/>
        <v>22</v>
      </c>
      <c r="BTD13" s="52">
        <f t="shared" si="259"/>
        <v>1.8196856906534327</v>
      </c>
      <c r="BTE13" s="24">
        <v>12</v>
      </c>
      <c r="BTF13" s="50">
        <f t="shared" si="260"/>
        <v>1.7777777777777777</v>
      </c>
      <c r="BTG13" s="24">
        <v>10</v>
      </c>
      <c r="BTH13" s="50">
        <f t="shared" si="261"/>
        <v>1.8726591760299627</v>
      </c>
      <c r="BTI13" s="24">
        <v>0</v>
      </c>
      <c r="BTJ13" s="24">
        <f t="shared" si="1266"/>
        <v>22</v>
      </c>
      <c r="BTK13" s="52">
        <f t="shared" si="262"/>
        <v>1.8196856906534327</v>
      </c>
      <c r="BTL13" s="55"/>
      <c r="BTM13" s="50"/>
      <c r="BTN13" s="120"/>
      <c r="BTO13" s="50"/>
      <c r="BTP13" s="24">
        <v>0</v>
      </c>
      <c r="BTQ13" s="24">
        <v>20</v>
      </c>
      <c r="BTR13" s="52">
        <f t="shared" si="263"/>
        <v>1.8621973929236499</v>
      </c>
      <c r="BTS13" s="55"/>
      <c r="BTT13" s="50"/>
      <c r="BTU13" s="120"/>
      <c r="BTV13" s="50"/>
      <c r="BTW13" s="24">
        <v>0</v>
      </c>
      <c r="BTX13" s="24">
        <v>20</v>
      </c>
      <c r="BTY13" s="52">
        <f t="shared" si="264"/>
        <v>1.8709073900841908</v>
      </c>
      <c r="BTZ13" s="55"/>
      <c r="BUA13" s="50"/>
      <c r="BUB13" s="120"/>
      <c r="BUC13" s="50"/>
      <c r="BUD13" s="24">
        <v>0</v>
      </c>
      <c r="BUE13" s="24">
        <v>20</v>
      </c>
      <c r="BUF13" s="52">
        <f t="shared" si="265"/>
        <v>1.8921475875118259</v>
      </c>
      <c r="BUG13" s="55"/>
      <c r="BUH13" s="50"/>
      <c r="BUI13" s="120"/>
      <c r="BUJ13" s="50"/>
      <c r="BUK13" s="24">
        <v>0</v>
      </c>
      <c r="BUL13" s="24">
        <v>20</v>
      </c>
      <c r="BUM13" s="52">
        <f t="shared" si="266"/>
        <v>1.9138755980861244</v>
      </c>
      <c r="BUN13" s="55"/>
      <c r="BUO13" s="50"/>
      <c r="BUP13" s="120"/>
      <c r="BUQ13" s="50"/>
      <c r="BUR13" s="24">
        <v>0</v>
      </c>
      <c r="BUS13" s="24">
        <v>20</v>
      </c>
      <c r="BUT13" s="52">
        <f t="shared" si="267"/>
        <v>1.9569471624266144</v>
      </c>
      <c r="BUU13" s="55"/>
      <c r="BUV13" s="50"/>
      <c r="BUW13" s="120"/>
      <c r="BUX13" s="50"/>
      <c r="BUY13" s="24">
        <v>0</v>
      </c>
      <c r="BUZ13" s="24">
        <v>20</v>
      </c>
      <c r="BVA13" s="52">
        <f t="shared" si="268"/>
        <v>1.9880715705765408</v>
      </c>
      <c r="BVB13" s="55"/>
      <c r="BVC13" s="50"/>
      <c r="BVD13" s="120"/>
      <c r="BVE13" s="50"/>
      <c r="BVF13" s="24">
        <v>0</v>
      </c>
      <c r="BVG13" s="24">
        <v>19</v>
      </c>
      <c r="BVH13" s="52">
        <f t="shared" si="269"/>
        <v>1.9547325102880659</v>
      </c>
      <c r="BVI13" s="55"/>
      <c r="BVJ13" s="50"/>
      <c r="BVK13" s="120"/>
      <c r="BVL13" s="50"/>
      <c r="BVM13" s="24">
        <v>0</v>
      </c>
      <c r="BVN13" s="24">
        <v>18</v>
      </c>
      <c r="BVO13" s="52">
        <f t="shared" si="270"/>
        <v>1.9027484143763214</v>
      </c>
      <c r="BVP13" s="55"/>
      <c r="BVQ13" s="50"/>
      <c r="BVR13" s="120"/>
      <c r="BVS13" s="50"/>
      <c r="BVT13" s="24">
        <v>0</v>
      </c>
      <c r="BVU13" s="24">
        <v>18</v>
      </c>
      <c r="BVV13" s="52">
        <f t="shared" si="271"/>
        <v>1.9169329073482428</v>
      </c>
      <c r="BVW13" s="55"/>
      <c r="BVX13" s="50"/>
      <c r="BVY13" s="120"/>
      <c r="BVZ13" s="50"/>
      <c r="BWA13" s="24">
        <v>0</v>
      </c>
      <c r="BWB13" s="24">
        <v>18</v>
      </c>
      <c r="BWC13" s="52">
        <f t="shared" si="272"/>
        <v>1.9251336898395723</v>
      </c>
      <c r="BWD13" s="55"/>
      <c r="BWE13" s="50"/>
      <c r="BWF13" s="120"/>
      <c r="BWG13" s="50"/>
      <c r="BWH13" s="24">
        <v>0</v>
      </c>
      <c r="BWI13" s="24">
        <v>18</v>
      </c>
      <c r="BWJ13" s="52">
        <f t="shared" si="273"/>
        <v>1.9334049409237379</v>
      </c>
      <c r="BWK13" s="55"/>
      <c r="BWL13" s="50"/>
      <c r="BWM13" s="120"/>
      <c r="BWN13" s="50"/>
      <c r="BWO13" s="24">
        <v>0</v>
      </c>
      <c r="BWP13" s="24">
        <v>18</v>
      </c>
      <c r="BWQ13" s="52">
        <f t="shared" si="274"/>
        <v>1.9501625135427951</v>
      </c>
      <c r="BWR13" s="55"/>
      <c r="BWS13" s="50"/>
      <c r="BWT13" s="120"/>
      <c r="BWU13" s="50"/>
      <c r="BWV13" s="24">
        <v>0</v>
      </c>
      <c r="BWW13" s="24">
        <v>18</v>
      </c>
      <c r="BWX13" s="52">
        <f t="shared" si="275"/>
        <v>1.9736842105263157</v>
      </c>
      <c r="BWY13" s="55"/>
      <c r="BWZ13" s="50"/>
      <c r="BXA13" s="120"/>
      <c r="BXB13" s="50"/>
      <c r="BXC13" s="24">
        <v>0</v>
      </c>
      <c r="BXD13" s="24">
        <v>18</v>
      </c>
      <c r="BXE13" s="52">
        <f t="shared" si="276"/>
        <v>2.0156774916013438</v>
      </c>
      <c r="BXF13" s="55"/>
      <c r="BXG13" s="50"/>
      <c r="BXH13" s="120"/>
      <c r="BXI13" s="50"/>
      <c r="BXJ13" s="24">
        <v>0</v>
      </c>
      <c r="BXK13" s="24">
        <v>18</v>
      </c>
      <c r="BXL13" s="52">
        <f t="shared" si="277"/>
        <v>2.0385050962627407</v>
      </c>
      <c r="BXM13" s="55"/>
      <c r="BXN13" s="50"/>
      <c r="BXO13" s="120"/>
      <c r="BXP13" s="50"/>
      <c r="BXQ13" s="24">
        <v>0</v>
      </c>
      <c r="BXR13" s="24">
        <v>18</v>
      </c>
      <c r="BXS13" s="52">
        <f t="shared" si="278"/>
        <v>2.0642201834862388</v>
      </c>
      <c r="BXT13" s="55"/>
      <c r="BXU13" s="50"/>
      <c r="BXV13" s="120"/>
      <c r="BXW13" s="50"/>
      <c r="BXX13" s="24">
        <v>0</v>
      </c>
      <c r="BXY13" s="24">
        <v>17</v>
      </c>
      <c r="BXZ13" s="52">
        <f t="shared" si="279"/>
        <v>1.9540229885057472</v>
      </c>
      <c r="BYA13" s="55"/>
      <c r="BYB13" s="50"/>
      <c r="BYC13" s="120"/>
      <c r="BYD13" s="50"/>
      <c r="BYE13" s="24">
        <v>0</v>
      </c>
      <c r="BYF13" s="24">
        <v>17</v>
      </c>
      <c r="BYG13" s="52">
        <f t="shared" si="280"/>
        <v>1.9675925925925926</v>
      </c>
      <c r="BYH13" s="55"/>
      <c r="BYI13" s="50"/>
      <c r="BYJ13" s="120"/>
      <c r="BYK13" s="50"/>
      <c r="BYL13" s="24">
        <v>0</v>
      </c>
      <c r="BYM13" s="24">
        <v>17</v>
      </c>
      <c r="BYN13" s="52">
        <f t="shared" si="281"/>
        <v>1.9836639439906651</v>
      </c>
      <c r="BYO13" s="55"/>
      <c r="BYP13" s="50"/>
      <c r="BYQ13" s="120"/>
      <c r="BYR13" s="50"/>
      <c r="BYS13" s="24">
        <v>0</v>
      </c>
      <c r="BYT13" s="24">
        <v>17</v>
      </c>
      <c r="BYU13" s="52">
        <f t="shared" si="282"/>
        <v>1.992966002344666</v>
      </c>
      <c r="BYV13" s="55"/>
      <c r="BYW13" s="50"/>
      <c r="BYX13" s="120"/>
      <c r="BYY13" s="50"/>
      <c r="BYZ13" s="24">
        <v>0</v>
      </c>
      <c r="BZA13" s="24">
        <v>17</v>
      </c>
      <c r="BZB13" s="52">
        <f t="shared" si="283"/>
        <v>2.0047169811320753</v>
      </c>
      <c r="BZC13" s="55"/>
      <c r="BZD13" s="50"/>
      <c r="BZE13" s="120"/>
      <c r="BZF13" s="50"/>
      <c r="BZG13" s="24">
        <v>0</v>
      </c>
      <c r="BZH13" s="24">
        <v>17</v>
      </c>
      <c r="BZI13" s="52">
        <f t="shared" si="284"/>
        <v>2.0359281437125749</v>
      </c>
      <c r="BZJ13" s="55"/>
      <c r="BZK13" s="50"/>
      <c r="BZL13" s="120"/>
      <c r="BZM13" s="50"/>
      <c r="BZN13" s="24">
        <v>0</v>
      </c>
      <c r="BZO13" s="24">
        <v>17</v>
      </c>
      <c r="BZP13" s="52">
        <f t="shared" si="285"/>
        <v>2.0556227327690446</v>
      </c>
      <c r="BZQ13" s="55"/>
      <c r="BZR13" s="50"/>
      <c r="BZS13" s="120"/>
      <c r="BZT13" s="50"/>
      <c r="BZU13" s="24">
        <v>0</v>
      </c>
      <c r="BZV13" s="24">
        <v>17</v>
      </c>
      <c r="BZW13" s="52">
        <f t="shared" si="286"/>
        <v>2.0606060606060606</v>
      </c>
      <c r="BZX13" s="55"/>
      <c r="BZY13" s="50"/>
      <c r="BZZ13" s="120"/>
      <c r="CAA13" s="50"/>
      <c r="CAB13" s="24">
        <v>0</v>
      </c>
      <c r="CAC13" s="24">
        <v>17</v>
      </c>
      <c r="CAD13" s="52">
        <f t="shared" si="287"/>
        <v>2.0706455542021924</v>
      </c>
      <c r="CAE13" s="55"/>
      <c r="CAF13" s="50"/>
      <c r="CAG13" s="120"/>
      <c r="CAH13" s="50"/>
      <c r="CAI13" s="24">
        <v>0</v>
      </c>
      <c r="CAJ13" s="24">
        <v>17</v>
      </c>
      <c r="CAK13" s="52">
        <f t="shared" si="288"/>
        <v>2.0731707317073171</v>
      </c>
      <c r="CAL13" s="55"/>
      <c r="CAM13" s="50"/>
      <c r="CAN13" s="120"/>
      <c r="CAO13" s="50"/>
      <c r="CAP13" s="24">
        <v>0</v>
      </c>
      <c r="CAQ13" s="24">
        <v>16</v>
      </c>
      <c r="CAR13" s="52">
        <f t="shared" si="289"/>
        <v>1.96319018404908</v>
      </c>
      <c r="CAS13" s="55"/>
      <c r="CAT13" s="50"/>
      <c r="CAU13" s="120"/>
      <c r="CAV13" s="50"/>
      <c r="CAW13" s="24">
        <v>0</v>
      </c>
      <c r="CAX13" s="24">
        <v>15</v>
      </c>
      <c r="CAY13" s="52">
        <f t="shared" si="290"/>
        <v>1.8610421836228286</v>
      </c>
      <c r="CAZ13" s="55"/>
      <c r="CBA13" s="50"/>
      <c r="CBB13" s="120"/>
      <c r="CBC13" s="50"/>
      <c r="CBD13" s="24">
        <v>0</v>
      </c>
      <c r="CBE13" s="24">
        <v>15</v>
      </c>
      <c r="CBF13" s="52">
        <f t="shared" si="291"/>
        <v>1.877346683354193</v>
      </c>
      <c r="CBG13" s="55"/>
      <c r="CBH13" s="50"/>
      <c r="CBI13" s="120"/>
      <c r="CBJ13" s="50"/>
      <c r="CBK13" s="24">
        <v>0</v>
      </c>
      <c r="CBL13" s="24">
        <v>15</v>
      </c>
      <c r="CBM13" s="52">
        <f t="shared" si="292"/>
        <v>1.8867924528301887</v>
      </c>
      <c r="CBN13" s="55"/>
      <c r="CBO13" s="50"/>
      <c r="CBP13" s="120"/>
      <c r="CBQ13" s="50"/>
      <c r="CBR13" s="24">
        <v>0</v>
      </c>
      <c r="CBS13" s="24">
        <v>15</v>
      </c>
      <c r="CBT13" s="52">
        <f t="shared" si="293"/>
        <v>1.9083969465648856</v>
      </c>
      <c r="CBU13" s="55"/>
      <c r="CBV13" s="50"/>
      <c r="CBW13" s="120"/>
      <c r="CBX13" s="50"/>
      <c r="CBY13" s="24">
        <v>0</v>
      </c>
      <c r="CBZ13" s="24">
        <v>15</v>
      </c>
      <c r="CCA13" s="52">
        <f t="shared" si="294"/>
        <v>1.910828025477707</v>
      </c>
      <c r="CCB13" s="55"/>
      <c r="CCC13" s="50"/>
      <c r="CCD13" s="120"/>
      <c r="CCE13" s="50"/>
      <c r="CCF13" s="24">
        <v>0</v>
      </c>
      <c r="CCG13" s="24">
        <v>15</v>
      </c>
      <c r="CCH13" s="52">
        <f t="shared" si="295"/>
        <v>1.9181585677749362</v>
      </c>
      <c r="CCI13" s="55"/>
      <c r="CCJ13" s="50"/>
      <c r="CCK13" s="120"/>
      <c r="CCL13" s="50"/>
      <c r="CCM13" s="24">
        <v>0</v>
      </c>
      <c r="CCN13" s="24">
        <v>15</v>
      </c>
      <c r="CCO13" s="52">
        <f t="shared" si="296"/>
        <v>1.9255455712451863</v>
      </c>
      <c r="CCP13" s="55"/>
      <c r="CCQ13" s="50"/>
      <c r="CCR13" s="120"/>
      <c r="CCS13" s="50"/>
      <c r="CCT13" s="24">
        <v>0</v>
      </c>
      <c r="CCU13" s="24">
        <v>15</v>
      </c>
      <c r="CCV13" s="52">
        <f t="shared" si="297"/>
        <v>1.935483870967742</v>
      </c>
      <c r="CCW13" s="55"/>
      <c r="CCX13" s="50"/>
      <c r="CCY13" s="120"/>
      <c r="CCZ13" s="50"/>
      <c r="CDA13" s="24">
        <v>0</v>
      </c>
      <c r="CDB13" s="24">
        <v>15</v>
      </c>
      <c r="CDC13" s="52">
        <f t="shared" si="298"/>
        <v>1.9379844961240309</v>
      </c>
      <c r="CDD13" s="55"/>
      <c r="CDE13" s="50"/>
      <c r="CDF13" s="120"/>
      <c r="CDG13" s="50"/>
      <c r="CDH13" s="24">
        <v>0</v>
      </c>
      <c r="CDI13" s="24">
        <v>15</v>
      </c>
      <c r="CDJ13" s="52">
        <f t="shared" si="299"/>
        <v>1.953125</v>
      </c>
      <c r="CDK13" s="55"/>
      <c r="CDL13" s="50"/>
      <c r="CDM13" s="120"/>
      <c r="CDN13" s="50"/>
      <c r="CDO13" s="24">
        <v>0</v>
      </c>
      <c r="CDP13" s="24">
        <v>15</v>
      </c>
      <c r="CDQ13" s="52">
        <f t="shared" si="300"/>
        <v>1.95822454308094</v>
      </c>
      <c r="CDR13" s="55"/>
      <c r="CDS13" s="50"/>
      <c r="CDT13" s="120"/>
      <c r="CDU13" s="50"/>
      <c r="CDV13" s="24">
        <v>0</v>
      </c>
      <c r="CDW13" s="24">
        <v>15</v>
      </c>
      <c r="CDX13" s="52">
        <f t="shared" si="301"/>
        <v>1.95822454308094</v>
      </c>
      <c r="CDY13" s="55"/>
      <c r="CDZ13" s="50"/>
      <c r="CEA13" s="120"/>
      <c r="CEB13" s="50"/>
      <c r="CEC13" s="24">
        <v>0</v>
      </c>
      <c r="CED13" s="24">
        <v>15</v>
      </c>
      <c r="CEE13" s="52">
        <f t="shared" si="302"/>
        <v>1.9607843137254901</v>
      </c>
      <c r="CEF13" s="55"/>
      <c r="CEG13" s="50"/>
      <c r="CEH13" s="120"/>
      <c r="CEI13" s="50"/>
      <c r="CEJ13" s="24">
        <v>0</v>
      </c>
      <c r="CEK13" s="24">
        <v>15</v>
      </c>
      <c r="CEL13" s="52">
        <f t="shared" si="303"/>
        <v>1.9685039370078741</v>
      </c>
      <c r="CEM13" s="55"/>
      <c r="CEN13" s="50"/>
      <c r="CEO13" s="120"/>
      <c r="CEP13" s="50"/>
      <c r="CEQ13" s="24">
        <v>0</v>
      </c>
      <c r="CER13" s="24">
        <v>14</v>
      </c>
      <c r="CES13" s="52">
        <f t="shared" si="304"/>
        <v>1.8518518518518516</v>
      </c>
      <c r="CET13" s="55"/>
      <c r="CEU13" s="50"/>
      <c r="CEV13" s="120"/>
      <c r="CEW13" s="50"/>
      <c r="CEX13" s="24">
        <v>0</v>
      </c>
      <c r="CEY13" s="24">
        <v>14</v>
      </c>
      <c r="CEZ13" s="52">
        <f t="shared" si="305"/>
        <v>1.8617021276595744</v>
      </c>
      <c r="CFA13" s="55"/>
      <c r="CFB13" s="50"/>
      <c r="CFC13" s="120"/>
      <c r="CFD13" s="50"/>
      <c r="CFE13" s="24">
        <v>0</v>
      </c>
      <c r="CFF13" s="24">
        <v>14</v>
      </c>
      <c r="CFG13" s="52">
        <f t="shared" si="306"/>
        <v>1.8691588785046727</v>
      </c>
      <c r="CFH13" s="55"/>
      <c r="CFI13" s="50"/>
      <c r="CFJ13" s="120"/>
      <c r="CFK13" s="50"/>
      <c r="CFL13" s="24">
        <v>0</v>
      </c>
      <c r="CFM13" s="24">
        <v>14</v>
      </c>
      <c r="CFN13" s="52">
        <f t="shared" si="307"/>
        <v>1.8766756032171581</v>
      </c>
      <c r="CFO13" s="55"/>
      <c r="CFP13" s="50"/>
      <c r="CFQ13" s="120"/>
      <c r="CFR13" s="50"/>
      <c r="CFS13" s="24">
        <v>0</v>
      </c>
      <c r="CFT13" s="24">
        <v>14</v>
      </c>
      <c r="CFU13" s="52">
        <f t="shared" si="308"/>
        <v>1.8791946308724832</v>
      </c>
      <c r="CFV13" s="55"/>
      <c r="CFW13" s="50"/>
      <c r="CFX13" s="120"/>
      <c r="CFY13" s="50"/>
      <c r="CFZ13" s="24">
        <v>0</v>
      </c>
      <c r="CGA13" s="24">
        <v>14</v>
      </c>
      <c r="CGB13" s="52">
        <f t="shared" si="309"/>
        <v>1.8918918918918921</v>
      </c>
      <c r="CGC13" s="55"/>
      <c r="CGD13" s="50"/>
      <c r="CGE13" s="120"/>
      <c r="CGF13" s="50"/>
      <c r="CGG13" s="24">
        <v>0</v>
      </c>
      <c r="CGH13" s="24">
        <v>14</v>
      </c>
      <c r="CGI13" s="52">
        <f t="shared" si="310"/>
        <v>1.8944519621109608</v>
      </c>
      <c r="CGJ13" s="55"/>
      <c r="CGK13" s="50"/>
      <c r="CGL13" s="120"/>
      <c r="CGM13" s="50"/>
      <c r="CGN13" s="24">
        <v>0</v>
      </c>
      <c r="CGO13" s="24">
        <v>14</v>
      </c>
      <c r="CGP13" s="52">
        <f t="shared" si="311"/>
        <v>1.8944519621109608</v>
      </c>
      <c r="CGQ13" s="55"/>
      <c r="CGR13" s="50"/>
      <c r="CGS13" s="120"/>
      <c r="CGT13" s="50"/>
      <c r="CGU13" s="24">
        <v>0</v>
      </c>
      <c r="CGV13" s="24">
        <v>14</v>
      </c>
      <c r="CGW13" s="52">
        <f t="shared" si="312"/>
        <v>1.8944519621109608</v>
      </c>
      <c r="CGX13" s="55"/>
      <c r="CGY13" s="50"/>
      <c r="CGZ13" s="120"/>
      <c r="CHA13" s="50"/>
      <c r="CHB13" s="24">
        <v>0</v>
      </c>
      <c r="CHC13" s="24">
        <v>14</v>
      </c>
      <c r="CHD13" s="52">
        <f t="shared" si="313"/>
        <v>1.8970189701897018</v>
      </c>
      <c r="CHE13" s="55"/>
      <c r="CHF13" s="50"/>
      <c r="CHG13" s="120"/>
      <c r="CHH13" s="50"/>
      <c r="CHI13" s="24">
        <v>0</v>
      </c>
      <c r="CHJ13" s="24">
        <v>14</v>
      </c>
      <c r="CHK13" s="52">
        <f t="shared" si="314"/>
        <v>1.9047619047619049</v>
      </c>
      <c r="CHL13" s="55"/>
      <c r="CHM13" s="50"/>
      <c r="CHN13" s="120"/>
      <c r="CHO13" s="50"/>
      <c r="CHP13" s="24">
        <v>0</v>
      </c>
      <c r="CHQ13" s="24">
        <v>14</v>
      </c>
      <c r="CHR13" s="52">
        <f t="shared" si="315"/>
        <v>1.9099590723055935</v>
      </c>
      <c r="CHS13" s="55"/>
      <c r="CHT13" s="50"/>
      <c r="CHU13" s="120"/>
      <c r="CHV13" s="50"/>
      <c r="CHW13" s="24">
        <v>0</v>
      </c>
      <c r="CHX13" s="24">
        <v>14</v>
      </c>
      <c r="CHY13" s="52">
        <f t="shared" si="316"/>
        <v>1.9125683060109291</v>
      </c>
      <c r="CHZ13" s="55"/>
      <c r="CIA13" s="50"/>
      <c r="CIB13" s="120"/>
      <c r="CIC13" s="50"/>
      <c r="CID13" s="24">
        <v>0</v>
      </c>
      <c r="CIE13" s="24">
        <v>14</v>
      </c>
      <c r="CIF13" s="52">
        <f t="shared" si="317"/>
        <v>1.9204389574759946</v>
      </c>
      <c r="CIG13" s="55"/>
      <c r="CIH13" s="50"/>
      <c r="CII13" s="120"/>
      <c r="CIJ13" s="50"/>
      <c r="CIK13" s="24">
        <v>0</v>
      </c>
      <c r="CIL13" s="24">
        <v>14</v>
      </c>
      <c r="CIM13" s="52">
        <f t="shared" si="318"/>
        <v>1.9204389574759946</v>
      </c>
      <c r="CIN13" s="55"/>
      <c r="CIO13" s="50"/>
      <c r="CIP13" s="120"/>
      <c r="CIQ13" s="50"/>
      <c r="CIR13" s="24">
        <v>0</v>
      </c>
      <c r="CIS13" s="24">
        <v>14</v>
      </c>
      <c r="CIT13" s="52">
        <f t="shared" si="319"/>
        <v>1.9204389574759946</v>
      </c>
      <c r="CIU13" s="55"/>
      <c r="CIV13" s="50"/>
      <c r="CIW13" s="120"/>
      <c r="CIX13" s="50"/>
      <c r="CIY13" s="24">
        <v>0</v>
      </c>
      <c r="CIZ13" s="24">
        <v>14</v>
      </c>
      <c r="CJA13" s="52">
        <f t="shared" si="320"/>
        <v>1.9230769230769231</v>
      </c>
      <c r="CJB13" s="55"/>
      <c r="CJC13" s="50"/>
      <c r="CJD13" s="120"/>
      <c r="CJE13" s="50"/>
      <c r="CJF13" s="24">
        <v>0</v>
      </c>
      <c r="CJG13" s="24">
        <v>14</v>
      </c>
      <c r="CJH13" s="52">
        <f t="shared" si="321"/>
        <v>1.9230769230769231</v>
      </c>
      <c r="CJI13" s="55"/>
      <c r="CJJ13" s="50"/>
      <c r="CJK13" s="120"/>
      <c r="CJL13" s="50"/>
      <c r="CJM13" s="24">
        <v>0</v>
      </c>
      <c r="CJN13" s="24">
        <v>14</v>
      </c>
      <c r="CJO13" s="52">
        <f t="shared" si="322"/>
        <v>1.9257221458046769</v>
      </c>
      <c r="CJP13" s="55"/>
      <c r="CJQ13" s="50"/>
      <c r="CJR13" s="120"/>
      <c r="CJS13" s="50"/>
      <c r="CJT13" s="24">
        <v>0</v>
      </c>
      <c r="CJU13" s="24">
        <v>14</v>
      </c>
      <c r="CJV13" s="52">
        <f t="shared" si="323"/>
        <v>1.9257221458046769</v>
      </c>
      <c r="CJW13" s="55"/>
      <c r="CJX13" s="50"/>
      <c r="CJY13" s="120"/>
      <c r="CJZ13" s="50"/>
      <c r="CKA13" s="24">
        <v>0</v>
      </c>
      <c r="CKB13" s="24">
        <v>14</v>
      </c>
      <c r="CKC13" s="52">
        <f t="shared" si="324"/>
        <v>1.9257221458046769</v>
      </c>
      <c r="CKD13" s="55"/>
      <c r="CKE13" s="50"/>
      <c r="CKF13" s="120"/>
      <c r="CKG13" s="50"/>
      <c r="CKH13" s="24">
        <v>0</v>
      </c>
      <c r="CKI13" s="24">
        <v>14</v>
      </c>
      <c r="CKJ13" s="52">
        <f t="shared" si="325"/>
        <v>1.9257221458046769</v>
      </c>
      <c r="CKK13" s="55"/>
      <c r="CKL13" s="50"/>
      <c r="CKM13" s="120"/>
      <c r="CKN13" s="50"/>
      <c r="CKO13" s="24">
        <v>0</v>
      </c>
      <c r="CKP13" s="24">
        <v>14</v>
      </c>
      <c r="CKQ13" s="52">
        <f t="shared" si="326"/>
        <v>1.9257221458046769</v>
      </c>
      <c r="CKR13" s="55"/>
      <c r="CKS13" s="50"/>
      <c r="CKT13" s="120"/>
      <c r="CKU13" s="50"/>
      <c r="CKV13" s="24">
        <v>0</v>
      </c>
      <c r="CKW13" s="24">
        <v>14</v>
      </c>
      <c r="CKX13" s="52">
        <f t="shared" si="327"/>
        <v>1.9283746556473829</v>
      </c>
      <c r="CKY13" s="55"/>
      <c r="CKZ13" s="50"/>
      <c r="CLA13" s="120"/>
      <c r="CLB13" s="50"/>
      <c r="CLC13" s="24">
        <v>0</v>
      </c>
      <c r="CLD13" s="24">
        <v>14</v>
      </c>
      <c r="CLE13" s="52">
        <f t="shared" si="328"/>
        <v>1.9283746556473829</v>
      </c>
      <c r="CLF13" s="55"/>
      <c r="CLG13" s="50"/>
      <c r="CLH13" s="120"/>
      <c r="CLI13" s="50"/>
      <c r="CLJ13" s="24">
        <v>0</v>
      </c>
      <c r="CLK13" s="24">
        <v>14</v>
      </c>
      <c r="CLL13" s="52">
        <f t="shared" si="329"/>
        <v>1.9283746556473829</v>
      </c>
      <c r="CLM13" s="55"/>
      <c r="CLN13" s="50"/>
      <c r="CLO13" s="120"/>
      <c r="CLP13" s="50"/>
      <c r="CLQ13" s="24">
        <v>0</v>
      </c>
      <c r="CLR13" s="24">
        <v>14</v>
      </c>
      <c r="CLS13" s="52">
        <f t="shared" si="330"/>
        <v>1.9283746556473829</v>
      </c>
      <c r="CLT13" s="55"/>
      <c r="CLU13" s="50"/>
      <c r="CLV13" s="120"/>
      <c r="CLW13" s="50"/>
      <c r="CLX13" s="24">
        <v>0</v>
      </c>
      <c r="CLY13" s="24">
        <v>14</v>
      </c>
      <c r="CLZ13" s="52">
        <f t="shared" si="331"/>
        <v>1.9283746556473829</v>
      </c>
      <c r="CMA13" s="55"/>
      <c r="CMB13" s="50"/>
      <c r="CMC13" s="120"/>
      <c r="CMD13" s="50"/>
      <c r="CME13" s="24">
        <v>0</v>
      </c>
      <c r="CMF13" s="24">
        <v>14</v>
      </c>
      <c r="CMG13" s="52">
        <f t="shared" si="332"/>
        <v>1.9310344827586208</v>
      </c>
      <c r="CMH13" s="55"/>
      <c r="CMI13" s="50"/>
      <c r="CMK13" s="50"/>
      <c r="CML13" s="24">
        <v>0</v>
      </c>
      <c r="CMM13" s="24">
        <v>14</v>
      </c>
      <c r="CMN13" s="52">
        <f t="shared" si="333"/>
        <v>1.9310344827586208</v>
      </c>
      <c r="CMO13" s="55"/>
      <c r="CMP13" s="50"/>
      <c r="CMR13" s="50"/>
      <c r="CMS13" s="24">
        <v>0</v>
      </c>
      <c r="CMT13" s="24">
        <v>14</v>
      </c>
      <c r="CMU13" s="52">
        <f t="shared" si="334"/>
        <v>1.9310344827586208</v>
      </c>
      <c r="CMV13" s="55"/>
      <c r="CMW13" s="50"/>
      <c r="CMY13" s="50"/>
      <c r="CMZ13" s="24">
        <v>0</v>
      </c>
      <c r="CNA13" s="24">
        <v>14</v>
      </c>
      <c r="CNB13" s="52">
        <f t="shared" si="335"/>
        <v>1.9310344827586208</v>
      </c>
      <c r="CNC13" s="55"/>
      <c r="CND13" s="50"/>
      <c r="CNF13" s="50"/>
      <c r="CNG13" s="24">
        <v>0</v>
      </c>
      <c r="CNH13" s="24">
        <v>14</v>
      </c>
      <c r="CNI13" s="52">
        <f t="shared" si="336"/>
        <v>1.9310344827586208</v>
      </c>
      <c r="CNJ13" s="55"/>
      <c r="CNK13" s="50"/>
      <c r="CNM13" s="50"/>
      <c r="CNN13" s="24">
        <v>0</v>
      </c>
      <c r="CNO13" s="24">
        <v>14</v>
      </c>
      <c r="CNP13" s="52">
        <f t="shared" si="337"/>
        <v>1.9337016574585635</v>
      </c>
      <c r="CNQ13" s="55"/>
      <c r="CNR13" s="50"/>
      <c r="CNT13" s="50"/>
      <c r="CNU13" s="24">
        <v>0</v>
      </c>
      <c r="CNV13" s="24">
        <v>14</v>
      </c>
      <c r="CNW13" s="52">
        <f t="shared" si="338"/>
        <v>1.9363762102351314</v>
      </c>
      <c r="CNX13" s="55"/>
      <c r="CNY13" s="50"/>
      <c r="COA13" s="50"/>
      <c r="COB13" s="24">
        <v>0</v>
      </c>
      <c r="COC13" s="24">
        <v>14</v>
      </c>
      <c r="COD13" s="52">
        <f t="shared" si="339"/>
        <v>1.9417475728155338</v>
      </c>
      <c r="COE13" s="55"/>
      <c r="COF13" s="50"/>
      <c r="COH13" s="50"/>
      <c r="COI13" s="24">
        <v>0</v>
      </c>
      <c r="COJ13" s="24">
        <v>14</v>
      </c>
      <c r="COK13" s="52">
        <f t="shared" si="340"/>
        <v>1.9471488178025034</v>
      </c>
      <c r="COL13" s="55"/>
      <c r="COM13" s="50"/>
      <c r="COO13" s="50"/>
      <c r="COP13" s="24">
        <v>0</v>
      </c>
      <c r="COQ13" s="24">
        <v>14</v>
      </c>
      <c r="COR13" s="52">
        <f t="shared" si="341"/>
        <v>1.9525801952580195</v>
      </c>
      <c r="COS13" s="55"/>
      <c r="COT13" s="50"/>
      <c r="COV13" s="50"/>
      <c r="COW13" s="24">
        <v>0</v>
      </c>
      <c r="COX13" s="24">
        <v>14</v>
      </c>
      <c r="COY13" s="52">
        <f t="shared" si="342"/>
        <v>1.9525801952580195</v>
      </c>
      <c r="COZ13" s="55"/>
      <c r="CPA13" s="50"/>
      <c r="CPC13" s="50"/>
      <c r="CPD13" s="24">
        <v>0</v>
      </c>
      <c r="CPE13" s="24">
        <v>14</v>
      </c>
      <c r="CPF13" s="52">
        <f t="shared" si="343"/>
        <v>1.9553072625698324</v>
      </c>
      <c r="CPG13" s="55"/>
      <c r="CPH13" s="50"/>
      <c r="CPJ13" s="50"/>
      <c r="CPK13" s="24">
        <v>0</v>
      </c>
      <c r="CPL13" s="24">
        <v>14</v>
      </c>
      <c r="CPM13" s="52">
        <f t="shared" si="344"/>
        <v>1.9635343618513323</v>
      </c>
      <c r="CPN13" s="55"/>
      <c r="CPO13" s="50"/>
      <c r="CPQ13" s="50"/>
      <c r="CPR13" s="24">
        <v>0</v>
      </c>
      <c r="CPS13" s="24">
        <v>14</v>
      </c>
      <c r="CPT13" s="52">
        <f t="shared" si="345"/>
        <v>1.9635343618513323</v>
      </c>
      <c r="CPU13" s="55"/>
      <c r="CPV13" s="50"/>
      <c r="CPX13" s="50"/>
      <c r="CPY13" s="24">
        <v>0</v>
      </c>
      <c r="CPZ13" s="24">
        <v>14</v>
      </c>
      <c r="CQA13" s="52">
        <f t="shared" si="346"/>
        <v>1.9662921348314606</v>
      </c>
      <c r="CQB13" s="55"/>
      <c r="CQC13" s="50"/>
      <c r="CQE13" s="50"/>
      <c r="CQF13" s="24">
        <v>0</v>
      </c>
      <c r="CQG13" s="24">
        <v>12</v>
      </c>
      <c r="CQH13" s="52">
        <f t="shared" si="347"/>
        <v>1.6877637130801686</v>
      </c>
      <c r="CQI13" s="55"/>
      <c r="CQJ13" s="50"/>
      <c r="CQL13" s="50"/>
      <c r="CQM13" s="24">
        <v>0</v>
      </c>
      <c r="CQN13" s="24">
        <v>12</v>
      </c>
      <c r="CQO13" s="52">
        <f t="shared" si="348"/>
        <v>1.6877637130801686</v>
      </c>
      <c r="CQP13" s="55"/>
      <c r="CQQ13" s="50"/>
      <c r="CQS13" s="50"/>
      <c r="CQT13" s="24">
        <v>0</v>
      </c>
      <c r="CQU13" s="24">
        <v>12</v>
      </c>
      <c r="CQV13" s="52">
        <f t="shared" si="349"/>
        <v>1.6877637130801686</v>
      </c>
      <c r="CQW13" s="55"/>
      <c r="CQX13" s="50"/>
      <c r="CQZ13" s="50"/>
      <c r="CRA13" s="24">
        <v>0</v>
      </c>
      <c r="CRB13" s="24">
        <v>12</v>
      </c>
      <c r="CRC13" s="52">
        <f t="shared" si="350"/>
        <v>1.692524682651622</v>
      </c>
      <c r="CRD13" s="55"/>
      <c r="CRE13" s="50"/>
      <c r="CRG13" s="50"/>
      <c r="CRH13" s="24">
        <v>0</v>
      </c>
      <c r="CRI13" s="24">
        <v>12</v>
      </c>
      <c r="CRJ13" s="52">
        <f t="shared" si="351"/>
        <v>1.6949152542372881</v>
      </c>
      <c r="CRK13" s="55"/>
      <c r="CRL13" s="50"/>
      <c r="CRN13" s="50"/>
      <c r="CRO13" s="24">
        <v>0</v>
      </c>
      <c r="CRP13" s="24">
        <v>12</v>
      </c>
      <c r="CRQ13" s="52">
        <f t="shared" si="352"/>
        <v>1.6997167138810201</v>
      </c>
      <c r="CRR13" s="55"/>
      <c r="CRS13" s="50"/>
      <c r="CRU13" s="50"/>
      <c r="CRV13" s="24">
        <v>0</v>
      </c>
      <c r="CRW13" s="24">
        <v>12</v>
      </c>
      <c r="CRX13" s="52">
        <f t="shared" si="353"/>
        <v>1.7142857142857144</v>
      </c>
      <c r="CRY13" s="55"/>
      <c r="CRZ13" s="50"/>
      <c r="CSB13" s="50"/>
      <c r="CSC13" s="24">
        <v>0</v>
      </c>
      <c r="CSD13" s="24">
        <v>12</v>
      </c>
      <c r="CSE13" s="52">
        <f t="shared" si="354"/>
        <v>1.7142857142857144</v>
      </c>
      <c r="CSF13" s="55"/>
      <c r="CSG13" s="50"/>
      <c r="CSI13" s="50"/>
      <c r="CSJ13" s="24">
        <v>0</v>
      </c>
      <c r="CSK13" s="24">
        <v>12</v>
      </c>
      <c r="CSL13" s="52">
        <f t="shared" si="355"/>
        <v>1.7191977077363898</v>
      </c>
      <c r="CSM13" s="55"/>
      <c r="CSN13" s="50"/>
      <c r="CSP13" s="50"/>
      <c r="CSQ13" s="24">
        <v>0</v>
      </c>
      <c r="CSR13" s="24">
        <v>12</v>
      </c>
      <c r="CSS13" s="52">
        <f t="shared" si="356"/>
        <v>1.7191977077363898</v>
      </c>
      <c r="CST13" s="55"/>
      <c r="CSU13" s="50"/>
      <c r="CSW13" s="50"/>
      <c r="CSX13" s="24">
        <v>0</v>
      </c>
      <c r="CSY13" s="24">
        <v>12</v>
      </c>
      <c r="CSZ13" s="52">
        <f t="shared" si="357"/>
        <v>1.7191977077363898</v>
      </c>
      <c r="CTA13" s="55"/>
      <c r="CTB13" s="50"/>
      <c r="CTD13" s="50"/>
      <c r="CTE13" s="24">
        <v>0</v>
      </c>
      <c r="CTF13" s="24">
        <v>12</v>
      </c>
      <c r="CTG13" s="52">
        <f t="shared" si="358"/>
        <v>1.7191977077363898</v>
      </c>
      <c r="CTH13" s="55"/>
      <c r="CTI13" s="50"/>
      <c r="CTK13" s="50"/>
      <c r="CTL13" s="24">
        <v>0</v>
      </c>
      <c r="CTM13" s="24">
        <v>12</v>
      </c>
      <c r="CTN13" s="52">
        <f t="shared" si="359"/>
        <v>1.7191977077363898</v>
      </c>
      <c r="CTO13" s="55"/>
      <c r="CTP13" s="50"/>
      <c r="CTR13" s="50"/>
      <c r="CTS13" s="24">
        <v>0</v>
      </c>
      <c r="CTT13" s="24">
        <v>12</v>
      </c>
      <c r="CTU13" s="52">
        <f t="shared" si="360"/>
        <v>1.7241379310344827</v>
      </c>
      <c r="CTV13" s="55"/>
      <c r="CTW13" s="50"/>
      <c r="CTY13" s="50"/>
      <c r="CTZ13" s="24">
        <v>0</v>
      </c>
      <c r="CUA13" s="24">
        <v>11</v>
      </c>
      <c r="CUB13" s="52">
        <f t="shared" si="361"/>
        <v>1.5988372093023258</v>
      </c>
      <c r="CUC13" s="55"/>
      <c r="CUD13" s="50"/>
      <c r="CUF13" s="50"/>
      <c r="CUG13" s="24">
        <v>0</v>
      </c>
      <c r="CUH13" s="24">
        <v>11</v>
      </c>
      <c r="CUI13" s="52">
        <f t="shared" si="362"/>
        <v>1.5988372093023258</v>
      </c>
      <c r="CUJ13" s="55"/>
      <c r="CUK13" s="50"/>
      <c r="CUM13" s="50"/>
      <c r="CUN13" s="24">
        <v>0</v>
      </c>
      <c r="CUO13" s="24">
        <v>11</v>
      </c>
      <c r="CUP13" s="52">
        <f t="shared" si="363"/>
        <v>1.6011644832605532</v>
      </c>
      <c r="CUQ13" s="55"/>
      <c r="CUR13" s="50"/>
      <c r="CUT13" s="50"/>
      <c r="CUU13" s="24">
        <v>0</v>
      </c>
      <c r="CUV13" s="24">
        <v>11</v>
      </c>
      <c r="CUW13" s="52">
        <f t="shared" si="364"/>
        <v>1.6011644832605532</v>
      </c>
      <c r="CUX13" s="55"/>
      <c r="CUY13" s="50"/>
      <c r="CVA13" s="50"/>
      <c r="CVB13" s="24">
        <v>0</v>
      </c>
      <c r="CVC13" s="24">
        <v>11</v>
      </c>
      <c r="CVD13" s="52">
        <f t="shared" si="365"/>
        <v>1.6034985422740524</v>
      </c>
      <c r="CVE13" s="55"/>
      <c r="CVF13" s="50"/>
      <c r="CVH13" s="50"/>
      <c r="CVI13" s="24">
        <v>0</v>
      </c>
      <c r="CVJ13" s="24">
        <v>11</v>
      </c>
      <c r="CVK13" s="52">
        <f t="shared" si="366"/>
        <v>1.6034985422740524</v>
      </c>
      <c r="CVL13" s="55"/>
      <c r="CVM13" s="50"/>
      <c r="CVO13" s="50"/>
      <c r="CVP13" s="24">
        <v>0</v>
      </c>
      <c r="CVQ13" s="24">
        <v>11</v>
      </c>
      <c r="CVR13" s="52">
        <f t="shared" si="367"/>
        <v>1.6034985422740524</v>
      </c>
      <c r="CVS13" s="55"/>
      <c r="CVT13" s="50"/>
      <c r="CVV13" s="50"/>
      <c r="CVW13" s="24">
        <v>0</v>
      </c>
      <c r="CVX13" s="24">
        <v>11</v>
      </c>
      <c r="CVY13" s="52">
        <f t="shared" si="368"/>
        <v>1.6058394160583942</v>
      </c>
      <c r="CVZ13" s="55"/>
      <c r="CWA13" s="50"/>
      <c r="CWC13" s="50"/>
      <c r="CWD13" s="24">
        <v>0</v>
      </c>
      <c r="CWE13" s="24">
        <v>11</v>
      </c>
      <c r="CWF13" s="52">
        <f t="shared" si="369"/>
        <v>1.6058394160583942</v>
      </c>
      <c r="CWG13" s="55"/>
      <c r="CWH13" s="50"/>
      <c r="CWJ13" s="50"/>
      <c r="CWK13" s="24">
        <v>0</v>
      </c>
      <c r="CWL13" s="24">
        <v>11</v>
      </c>
      <c r="CWM13" s="52">
        <f t="shared" si="370"/>
        <v>1.6058394160583942</v>
      </c>
      <c r="CWN13" s="55"/>
      <c r="CWO13" s="50"/>
      <c r="CWQ13" s="50"/>
      <c r="CWR13" s="24">
        <v>0</v>
      </c>
      <c r="CWS13" s="24">
        <v>11</v>
      </c>
      <c r="CWT13" s="52">
        <f t="shared" si="371"/>
        <v>1.6058394160583942</v>
      </c>
      <c r="CWU13" s="55"/>
      <c r="CWV13" s="50"/>
      <c r="CWX13" s="50"/>
      <c r="CWY13" s="24">
        <v>0</v>
      </c>
      <c r="CWZ13" s="24">
        <v>11</v>
      </c>
      <c r="CXA13" s="52">
        <f t="shared" si="372"/>
        <v>1.6058394160583942</v>
      </c>
      <c r="CXB13" s="55"/>
      <c r="CXC13" s="50"/>
      <c r="CXE13" s="50"/>
      <c r="CXF13" s="24">
        <v>0</v>
      </c>
      <c r="CXG13" s="24">
        <v>11</v>
      </c>
      <c r="CXH13" s="52">
        <f t="shared" si="373"/>
        <v>1.6058394160583942</v>
      </c>
      <c r="CXI13" s="55"/>
      <c r="CXJ13" s="50"/>
      <c r="CXL13" s="50"/>
      <c r="CXM13" s="24">
        <v>0</v>
      </c>
      <c r="CXN13" s="24">
        <v>11</v>
      </c>
      <c r="CXO13" s="52">
        <f t="shared" si="374"/>
        <v>1.6081871345029239</v>
      </c>
      <c r="CXP13" s="55"/>
      <c r="CXQ13" s="50"/>
      <c r="CXS13" s="50"/>
      <c r="CXT13" s="24">
        <v>0</v>
      </c>
      <c r="CXU13" s="24">
        <v>11</v>
      </c>
      <c r="CXV13" s="52">
        <f t="shared" si="375"/>
        <v>1.6105417276720351</v>
      </c>
      <c r="CXW13" s="55"/>
      <c r="CXX13" s="50"/>
      <c r="CXZ13" s="50"/>
      <c r="CYA13" s="24">
        <v>0</v>
      </c>
      <c r="CYB13" s="24">
        <v>11</v>
      </c>
      <c r="CYC13" s="52">
        <f t="shared" si="376"/>
        <v>1.6129032258064515</v>
      </c>
      <c r="CYD13" s="55"/>
      <c r="CYE13" s="50"/>
      <c r="CYG13" s="50"/>
      <c r="CYH13" s="24">
        <v>0</v>
      </c>
      <c r="CYI13" s="24">
        <v>11</v>
      </c>
      <c r="CYJ13" s="52">
        <f t="shared" si="377"/>
        <v>1.6152716593245229</v>
      </c>
      <c r="CYK13" s="55"/>
      <c r="CYL13" s="50"/>
      <c r="CYN13" s="50"/>
      <c r="CYO13" s="24">
        <v>0</v>
      </c>
      <c r="CYP13" s="24">
        <v>11</v>
      </c>
      <c r="CYQ13" s="52">
        <f t="shared" si="378"/>
        <v>1.6152716593245229</v>
      </c>
      <c r="CYR13" s="55"/>
      <c r="CYS13" s="50"/>
      <c r="CYU13" s="50"/>
      <c r="CYV13" s="24">
        <v>0</v>
      </c>
      <c r="CYW13" s="24">
        <v>11</v>
      </c>
      <c r="CYX13" s="52">
        <f t="shared" si="379"/>
        <v>1.6152716593245229</v>
      </c>
      <c r="CYY13" s="55"/>
      <c r="CYZ13" s="50"/>
      <c r="CZB13" s="50"/>
      <c r="CZC13" s="24">
        <v>0</v>
      </c>
      <c r="CZD13" s="24">
        <v>11</v>
      </c>
      <c r="CZE13" s="52">
        <f t="shared" si="380"/>
        <v>1.6152716593245229</v>
      </c>
      <c r="CZF13" s="55"/>
      <c r="CZG13" s="50"/>
      <c r="CZI13" s="50"/>
      <c r="CZJ13" s="24">
        <v>0</v>
      </c>
      <c r="CZK13" s="24">
        <v>12</v>
      </c>
      <c r="CZL13" s="52">
        <f t="shared" si="381"/>
        <v>1.7621145374449341</v>
      </c>
      <c r="CZM13" s="55"/>
      <c r="CZN13" s="50"/>
      <c r="CZP13" s="50"/>
      <c r="CZQ13" s="24">
        <v>0</v>
      </c>
      <c r="CZR13" s="24">
        <v>13</v>
      </c>
      <c r="CZS13" s="52">
        <f t="shared" si="382"/>
        <v>1.908957415565345</v>
      </c>
      <c r="CZT13" s="55"/>
      <c r="CZU13" s="50"/>
      <c r="CZW13" s="50"/>
      <c r="CZX13" s="24">
        <v>0</v>
      </c>
      <c r="CZY13" s="24">
        <v>13</v>
      </c>
      <c r="CZZ13" s="52">
        <f t="shared" si="383"/>
        <v>1.908957415565345</v>
      </c>
      <c r="DAA13" s="55"/>
      <c r="DAB13" s="50"/>
      <c r="DAD13" s="50"/>
      <c r="DAE13" s="24">
        <v>0</v>
      </c>
      <c r="DAF13" s="24">
        <v>13</v>
      </c>
      <c r="DAG13" s="52">
        <f t="shared" si="384"/>
        <v>1.908957415565345</v>
      </c>
      <c r="DAH13" s="55"/>
      <c r="DAI13" s="50"/>
      <c r="DAK13" s="50"/>
      <c r="DAL13" s="24">
        <v>0</v>
      </c>
      <c r="DAM13" s="24">
        <v>13</v>
      </c>
      <c r="DAN13" s="52">
        <f t="shared" si="385"/>
        <v>1.911764705882353</v>
      </c>
      <c r="DAO13" s="55"/>
      <c r="DAP13" s="50"/>
      <c r="DAR13" s="50"/>
      <c r="DAS13" s="24">
        <v>0</v>
      </c>
      <c r="DAT13" s="24">
        <v>13</v>
      </c>
      <c r="DAU13" s="52">
        <f t="shared" si="386"/>
        <v>1.911764705882353</v>
      </c>
      <c r="DAV13" s="55"/>
      <c r="DAW13" s="50"/>
      <c r="DAY13" s="50"/>
      <c r="DAZ13" s="24">
        <v>0</v>
      </c>
      <c r="DBA13" s="24">
        <v>13</v>
      </c>
      <c r="DBB13" s="52">
        <f t="shared" si="387"/>
        <v>1.911764705882353</v>
      </c>
      <c r="DBC13" s="55"/>
      <c r="DBD13" s="50"/>
      <c r="DBF13" s="50"/>
      <c r="DBG13" s="24">
        <v>0</v>
      </c>
      <c r="DBH13" s="24">
        <v>12</v>
      </c>
      <c r="DBI13" s="52">
        <f t="shared" si="388"/>
        <v>1.7647058823529411</v>
      </c>
      <c r="DBJ13" s="55"/>
      <c r="DBK13" s="50"/>
      <c r="DBM13" s="50"/>
      <c r="DBN13" s="24">
        <v>0</v>
      </c>
      <c r="DBO13" s="24">
        <v>12</v>
      </c>
      <c r="DBP13" s="52">
        <f t="shared" si="389"/>
        <v>1.7751479289940828</v>
      </c>
      <c r="DBQ13" s="55"/>
      <c r="DBR13" s="50"/>
      <c r="DBT13" s="50"/>
      <c r="DBU13" s="24">
        <v>0</v>
      </c>
      <c r="DBV13" s="24">
        <v>11</v>
      </c>
      <c r="DBW13" s="52">
        <f t="shared" si="390"/>
        <v>1.6320474777448073</v>
      </c>
      <c r="DBX13" s="55"/>
      <c r="DBY13" s="50"/>
      <c r="DCA13" s="50"/>
      <c r="DCB13" s="24">
        <v>0</v>
      </c>
      <c r="DCC13" s="24">
        <v>11</v>
      </c>
      <c r="DCD13" s="52">
        <f t="shared" si="391"/>
        <v>1.6320474777448073</v>
      </c>
      <c r="DCE13" s="55"/>
      <c r="DCF13" s="50"/>
      <c r="DCH13" s="50"/>
      <c r="DCI13" s="24">
        <v>0</v>
      </c>
      <c r="DCJ13" s="24">
        <v>11</v>
      </c>
      <c r="DCK13" s="52">
        <f t="shared" si="392"/>
        <v>1.6320474777448073</v>
      </c>
      <c r="DCL13" s="55"/>
      <c r="DCM13" s="50"/>
      <c r="DCO13" s="50"/>
      <c r="DCP13" s="24">
        <v>0</v>
      </c>
      <c r="DCQ13" s="24">
        <v>11</v>
      </c>
      <c r="DCR13" s="52">
        <f t="shared" si="393"/>
        <v>1.639344262295082</v>
      </c>
      <c r="DCS13" s="55"/>
      <c r="DCT13" s="50"/>
      <c r="DCV13" s="50"/>
      <c r="DCW13" s="24">
        <v>0</v>
      </c>
      <c r="DCX13" s="24">
        <v>11</v>
      </c>
      <c r="DCY13" s="52">
        <f t="shared" si="394"/>
        <v>1.6467065868263475</v>
      </c>
      <c r="DCZ13" s="55"/>
      <c r="DDA13" s="50"/>
      <c r="DDC13" s="50"/>
      <c r="DDD13" s="24">
        <v>0</v>
      </c>
      <c r="DDE13" s="24">
        <v>11</v>
      </c>
      <c r="DDF13" s="52">
        <f t="shared" si="395"/>
        <v>1.6516516516516515</v>
      </c>
      <c r="DDG13" s="55"/>
      <c r="DDH13" s="50"/>
      <c r="DDJ13" s="50"/>
      <c r="DDK13" s="24">
        <v>0</v>
      </c>
      <c r="DDL13" s="24">
        <v>11</v>
      </c>
      <c r="DDM13" s="52">
        <f t="shared" si="396"/>
        <v>1.6491754122938531</v>
      </c>
      <c r="DDN13" s="55"/>
      <c r="DDO13" s="50"/>
      <c r="DDQ13" s="50"/>
      <c r="DDR13" s="24">
        <v>0</v>
      </c>
      <c r="DDS13" s="24">
        <v>11</v>
      </c>
      <c r="DDT13" s="52">
        <f t="shared" si="397"/>
        <v>1.6566265060240966</v>
      </c>
      <c r="DDU13" s="55"/>
      <c r="DDV13" s="50"/>
      <c r="DDX13" s="50"/>
      <c r="DDY13" s="24">
        <v>0</v>
      </c>
      <c r="DDZ13" s="24">
        <v>11</v>
      </c>
      <c r="DEA13" s="52">
        <f t="shared" si="398"/>
        <v>1.6566265060240966</v>
      </c>
      <c r="DEB13" s="55"/>
      <c r="DEC13" s="50"/>
      <c r="DEE13" s="50"/>
      <c r="DEF13" s="24">
        <v>0</v>
      </c>
      <c r="DEG13" s="24">
        <v>11</v>
      </c>
      <c r="DEH13" s="52">
        <f t="shared" si="399"/>
        <v>1.6616314199395772</v>
      </c>
      <c r="DEI13" s="55"/>
      <c r="DEJ13" s="50"/>
      <c r="DEL13" s="50"/>
      <c r="DEM13" s="24">
        <v>0</v>
      </c>
      <c r="DEN13" s="24">
        <v>11</v>
      </c>
      <c r="DEO13" s="52">
        <f t="shared" si="400"/>
        <v>1.6616314199395772</v>
      </c>
      <c r="DEP13" s="55"/>
      <c r="DEQ13" s="50"/>
      <c r="DES13" s="50"/>
      <c r="DET13" s="24">
        <v>0</v>
      </c>
      <c r="DEU13" s="24">
        <v>11</v>
      </c>
      <c r="DEV13" s="52">
        <f t="shared" si="401"/>
        <v>1.6616314199395772</v>
      </c>
      <c r="DEW13" s="55"/>
      <c r="DEX13" s="50"/>
      <c r="DEZ13" s="50"/>
      <c r="DFA13" s="24">
        <v>0</v>
      </c>
      <c r="DFB13" s="24">
        <v>11</v>
      </c>
      <c r="DFC13" s="52">
        <f t="shared" si="402"/>
        <v>1.6691957511380879</v>
      </c>
      <c r="DFD13" s="55"/>
      <c r="DFE13" s="50"/>
      <c r="DFG13" s="50"/>
      <c r="DFH13" s="24">
        <v>0</v>
      </c>
      <c r="DFI13" s="24">
        <v>12</v>
      </c>
      <c r="DFJ13" s="52">
        <f t="shared" si="403"/>
        <v>1.8292682926829267</v>
      </c>
      <c r="DFK13" s="55"/>
      <c r="DFL13" s="50"/>
      <c r="DFN13" s="50"/>
      <c r="DFO13" s="24">
        <v>0</v>
      </c>
      <c r="DFP13" s="24">
        <v>12</v>
      </c>
      <c r="DFQ13" s="52">
        <f t="shared" si="404"/>
        <v>1.8404907975460123</v>
      </c>
      <c r="DFR13" s="55"/>
      <c r="DFS13" s="50"/>
      <c r="DFU13" s="50"/>
      <c r="DFV13" s="24">
        <v>0</v>
      </c>
      <c r="DFW13" s="24">
        <v>12</v>
      </c>
      <c r="DFX13" s="52">
        <f t="shared" si="405"/>
        <v>1.8433179723502304</v>
      </c>
      <c r="DFY13" s="55"/>
      <c r="DFZ13" s="50"/>
      <c r="DGB13" s="50"/>
      <c r="DGC13" s="24">
        <v>0</v>
      </c>
      <c r="DGD13" s="24">
        <v>12</v>
      </c>
      <c r="DGE13" s="52">
        <f t="shared" si="406"/>
        <v>1.8461538461538463</v>
      </c>
      <c r="DGF13" s="55"/>
      <c r="DGG13" s="50"/>
      <c r="DGI13" s="50"/>
      <c r="DGJ13" s="24">
        <v>0</v>
      </c>
      <c r="DGK13" s="24">
        <v>12</v>
      </c>
      <c r="DGL13" s="52">
        <f t="shared" si="407"/>
        <v>1.8461538461538463</v>
      </c>
      <c r="DGM13" s="55"/>
      <c r="DGN13" s="50"/>
      <c r="DGP13" s="50"/>
      <c r="DGQ13" s="24">
        <v>0</v>
      </c>
      <c r="DGR13" s="24">
        <v>12</v>
      </c>
      <c r="DGS13" s="52">
        <f t="shared" si="408"/>
        <v>1.8547140649149922</v>
      </c>
      <c r="DGT13" s="55"/>
      <c r="DGU13" s="50"/>
      <c r="DGW13" s="50"/>
      <c r="DGX13" s="24">
        <v>0</v>
      </c>
      <c r="DGY13" s="24">
        <v>12</v>
      </c>
      <c r="DGZ13" s="52">
        <f t="shared" si="409"/>
        <v>1.8575851393188854</v>
      </c>
      <c r="DHA13" s="55"/>
      <c r="DHB13" s="50"/>
      <c r="DHD13" s="50"/>
      <c r="DHE13" s="24">
        <v>0</v>
      </c>
      <c r="DHF13" s="24">
        <v>12</v>
      </c>
      <c r="DHG13" s="52">
        <f t="shared" si="410"/>
        <v>1.8575851393188854</v>
      </c>
      <c r="DHH13" s="55"/>
      <c r="DHI13" s="50"/>
      <c r="DHK13" s="50"/>
      <c r="DHL13" s="24">
        <v>0</v>
      </c>
      <c r="DHM13" s="24">
        <v>12</v>
      </c>
      <c r="DHN13" s="52">
        <f t="shared" si="411"/>
        <v>1.8604651162790697</v>
      </c>
      <c r="DHO13" s="55"/>
      <c r="DHP13" s="50"/>
      <c r="DHR13" s="50"/>
      <c r="DHS13" s="24">
        <v>0</v>
      </c>
      <c r="DHT13" s="24">
        <v>12</v>
      </c>
      <c r="DHU13" s="52">
        <f t="shared" si="412"/>
        <v>1.8604651162790697</v>
      </c>
      <c r="DHV13" s="55"/>
      <c r="DHW13" s="50"/>
      <c r="DHY13" s="50"/>
      <c r="DHZ13" s="24">
        <v>0</v>
      </c>
      <c r="DIA13" s="24">
        <v>12</v>
      </c>
      <c r="DIB13" s="52">
        <f t="shared" si="413"/>
        <v>1.8604651162790697</v>
      </c>
      <c r="DIC13" s="55"/>
      <c r="DID13" s="50"/>
      <c r="DIF13" s="50"/>
      <c r="DIG13" s="24">
        <v>0</v>
      </c>
      <c r="DIH13" s="24">
        <v>12</v>
      </c>
      <c r="DII13" s="52">
        <f t="shared" si="414"/>
        <v>1.8604651162790697</v>
      </c>
      <c r="DIJ13" s="55"/>
      <c r="DIK13" s="50"/>
      <c r="DIM13" s="50"/>
      <c r="DIN13" s="24">
        <v>0</v>
      </c>
      <c r="DIO13" s="24">
        <v>12</v>
      </c>
      <c r="DIP13" s="52">
        <f t="shared" si="415"/>
        <v>1.8691588785046727</v>
      </c>
      <c r="DIQ13" s="55"/>
      <c r="DIR13" s="50"/>
      <c r="DIT13" s="50"/>
      <c r="DIU13" s="24">
        <v>0</v>
      </c>
      <c r="DIV13" s="24">
        <v>12</v>
      </c>
      <c r="DIW13" s="52">
        <f t="shared" si="416"/>
        <v>1.87207488299532</v>
      </c>
      <c r="DIX13" s="55"/>
      <c r="DIY13" s="50"/>
      <c r="DJA13" s="50"/>
      <c r="DJB13" s="24">
        <v>0</v>
      </c>
      <c r="DJC13" s="24">
        <v>12</v>
      </c>
      <c r="DJD13" s="52">
        <f t="shared" si="417"/>
        <v>1.8779342723004695</v>
      </c>
      <c r="DJE13" s="55"/>
      <c r="DJF13" s="50"/>
      <c r="DJH13" s="50"/>
      <c r="DJI13" s="24">
        <v>0</v>
      </c>
      <c r="DJJ13" s="24">
        <v>12</v>
      </c>
      <c r="DJK13" s="52">
        <f t="shared" si="418"/>
        <v>1.8808777429467085</v>
      </c>
      <c r="DJL13" s="55"/>
      <c r="DJM13" s="50"/>
      <c r="DJO13" s="50"/>
      <c r="DJP13" s="24">
        <v>0</v>
      </c>
      <c r="DJQ13" s="24">
        <v>12</v>
      </c>
      <c r="DJR13" s="52">
        <f t="shared" si="419"/>
        <v>1.8808777429467085</v>
      </c>
      <c r="DJS13" s="55"/>
      <c r="DJT13" s="50"/>
      <c r="DJV13" s="50"/>
      <c r="DJW13" s="24">
        <v>0</v>
      </c>
      <c r="DJX13" s="24">
        <v>12</v>
      </c>
      <c r="DJY13" s="52">
        <f t="shared" si="420"/>
        <v>1.8808777429467085</v>
      </c>
      <c r="DJZ13" s="55"/>
      <c r="DKA13" s="50"/>
      <c r="DKC13" s="50"/>
      <c r="DKD13" s="24">
        <v>0</v>
      </c>
      <c r="DKE13" s="24">
        <v>12</v>
      </c>
      <c r="DKF13" s="52">
        <f t="shared" si="421"/>
        <v>1.8808777429467085</v>
      </c>
      <c r="DKG13" s="55"/>
      <c r="DKH13" s="50"/>
      <c r="DKJ13" s="50"/>
      <c r="DKK13" s="24">
        <v>0</v>
      </c>
      <c r="DKL13" s="24">
        <v>12</v>
      </c>
      <c r="DKM13" s="52">
        <f t="shared" si="422"/>
        <v>1.8808777429467085</v>
      </c>
      <c r="DKN13" s="55"/>
      <c r="DKO13" s="50"/>
      <c r="DKQ13" s="50"/>
      <c r="DKR13" s="24">
        <v>0</v>
      </c>
      <c r="DKS13" s="24">
        <v>11</v>
      </c>
      <c r="DKT13" s="52">
        <f t="shared" si="423"/>
        <v>1.740506329113924</v>
      </c>
      <c r="DKU13" s="55"/>
      <c r="DKV13" s="50"/>
      <c r="DKX13" s="50"/>
      <c r="DKY13" s="24">
        <v>0</v>
      </c>
      <c r="DKZ13" s="24">
        <v>11</v>
      </c>
      <c r="DLA13" s="52">
        <f t="shared" si="424"/>
        <v>1.800327332242226</v>
      </c>
      <c r="DLB13" s="55"/>
      <c r="DLC13" s="50"/>
      <c r="DLE13" s="50"/>
      <c r="DLF13" s="24">
        <v>0</v>
      </c>
      <c r="DLG13" s="24">
        <v>11</v>
      </c>
      <c r="DLH13" s="52">
        <f t="shared" si="425"/>
        <v>1.8092105263157896</v>
      </c>
      <c r="DLI13" s="55"/>
      <c r="DLJ13" s="50"/>
      <c r="DLL13" s="50"/>
      <c r="DLM13" s="24">
        <v>0</v>
      </c>
      <c r="DLN13" s="24">
        <v>11</v>
      </c>
      <c r="DLO13" s="52">
        <f t="shared" si="426"/>
        <v>1.8121911037891267</v>
      </c>
      <c r="DLP13" s="55"/>
      <c r="DLQ13" s="50"/>
      <c r="DLS13" s="50"/>
      <c r="DLT13" s="24">
        <v>0</v>
      </c>
      <c r="DLU13" s="24">
        <v>11</v>
      </c>
      <c r="DLV13" s="52">
        <f t="shared" si="427"/>
        <v>1.8151815181518154</v>
      </c>
      <c r="DLW13" s="55"/>
      <c r="DLX13" s="50"/>
      <c r="DLZ13" s="50"/>
      <c r="DMA13" s="24">
        <v>0</v>
      </c>
      <c r="DMB13" s="24">
        <v>11</v>
      </c>
      <c r="DMC13" s="52">
        <f t="shared" si="428"/>
        <v>1.8181818181818181</v>
      </c>
      <c r="DMD13" s="55"/>
      <c r="DME13" s="50"/>
      <c r="DMG13" s="50"/>
      <c r="DMH13" s="24">
        <v>0</v>
      </c>
      <c r="DMI13" s="24">
        <v>11</v>
      </c>
      <c r="DMJ13" s="52">
        <f t="shared" si="429"/>
        <v>1.8302828618968388</v>
      </c>
      <c r="DMK13" s="55"/>
      <c r="DML13" s="50"/>
      <c r="DMN13" s="50"/>
      <c r="DMO13" s="24">
        <v>0</v>
      </c>
      <c r="DMP13" s="24">
        <v>11</v>
      </c>
      <c r="DMQ13" s="52">
        <f t="shared" si="430"/>
        <v>1.8363939899833055</v>
      </c>
      <c r="DMR13" s="55"/>
      <c r="DMS13" s="50"/>
      <c r="DMU13" s="50"/>
      <c r="DMV13" s="24">
        <v>0</v>
      </c>
      <c r="DMW13" s="24">
        <v>11</v>
      </c>
      <c r="DMX13" s="52">
        <f t="shared" si="431"/>
        <v>1.8363939899833055</v>
      </c>
      <c r="DMY13" s="55"/>
      <c r="DMZ13" s="50"/>
      <c r="DNB13" s="50"/>
      <c r="DNC13" s="24">
        <v>0</v>
      </c>
      <c r="DND13" s="24">
        <v>11</v>
      </c>
      <c r="DNE13" s="52">
        <f t="shared" si="432"/>
        <v>1.8425460636515913</v>
      </c>
      <c r="DNF13" s="55"/>
      <c r="DNG13" s="50"/>
      <c r="DNI13" s="50"/>
      <c r="DNJ13" s="24">
        <v>0</v>
      </c>
      <c r="DNK13" s="24">
        <v>11</v>
      </c>
      <c r="DNL13" s="52">
        <f t="shared" si="433"/>
        <v>1.8456375838926176</v>
      </c>
      <c r="DNM13" s="55"/>
      <c r="DNN13" s="50"/>
      <c r="DNP13" s="50"/>
      <c r="DNQ13" s="24">
        <v>0</v>
      </c>
      <c r="DNR13" s="24">
        <v>11</v>
      </c>
      <c r="DNS13" s="52">
        <f t="shared" si="434"/>
        <v>1.8487394957983194</v>
      </c>
      <c r="DNT13" s="55"/>
      <c r="DNU13" s="50"/>
      <c r="DNW13" s="50"/>
      <c r="DNX13" s="24">
        <v>0</v>
      </c>
      <c r="DNY13" s="24">
        <v>11</v>
      </c>
      <c r="DNZ13" s="52">
        <f t="shared" si="435"/>
        <v>1.8518518518518516</v>
      </c>
      <c r="DOA13" s="55"/>
      <c r="DOB13" s="50"/>
      <c r="DOD13" s="50"/>
      <c r="DOE13" s="24">
        <v>0</v>
      </c>
      <c r="DOF13" s="24">
        <v>11</v>
      </c>
      <c r="DOG13" s="52">
        <f t="shared" si="436"/>
        <v>1.8581081081081081</v>
      </c>
      <c r="DOH13" s="55"/>
      <c r="DOI13" s="50"/>
      <c r="DOK13" s="50"/>
      <c r="DOL13" s="24">
        <v>0</v>
      </c>
      <c r="DOM13" s="24">
        <v>11</v>
      </c>
      <c r="DON13" s="52">
        <f t="shared" si="437"/>
        <v>1.8581081081081081</v>
      </c>
      <c r="DOO13" s="55"/>
      <c r="DOP13" s="50"/>
      <c r="DOR13" s="50"/>
      <c r="DOS13" s="24">
        <v>0</v>
      </c>
      <c r="DOT13" s="24">
        <v>11</v>
      </c>
      <c r="DOU13" s="52">
        <f t="shared" si="438"/>
        <v>1.8612521150592216</v>
      </c>
      <c r="DOV13" s="55"/>
      <c r="DOW13" s="50"/>
      <c r="DOY13" s="50"/>
      <c r="DOZ13" s="24">
        <v>0</v>
      </c>
      <c r="DPA13" s="53">
        <f>11</f>
        <v>11</v>
      </c>
      <c r="DPB13" s="52">
        <f t="shared" si="439"/>
        <v>1.8739352640545146</v>
      </c>
      <c r="DPC13" s="55"/>
      <c r="DPD13" s="50"/>
      <c r="DPF13" s="50"/>
      <c r="DPG13" s="24">
        <v>0</v>
      </c>
      <c r="DPH13" s="53">
        <f>11</f>
        <v>11</v>
      </c>
      <c r="DPI13" s="52">
        <f t="shared" si="440"/>
        <v>1.8867924528301887</v>
      </c>
      <c r="DPJ13" s="55"/>
      <c r="DPK13" s="50"/>
      <c r="DPM13" s="50"/>
      <c r="DPN13" s="24">
        <v>0</v>
      </c>
      <c r="DPO13" s="53">
        <f>11</f>
        <v>11</v>
      </c>
      <c r="DPP13" s="52">
        <f t="shared" si="441"/>
        <v>1.8900343642611683</v>
      </c>
      <c r="DPQ13" s="55"/>
      <c r="DPR13" s="50"/>
      <c r="DPT13" s="50"/>
      <c r="DPU13" s="24">
        <v>0</v>
      </c>
      <c r="DPV13" s="53">
        <f>10</f>
        <v>10</v>
      </c>
      <c r="DPW13" s="52">
        <f t="shared" si="442"/>
        <v>1.7271157167530224</v>
      </c>
      <c r="DPX13" s="55"/>
      <c r="DPY13" s="50"/>
      <c r="DQA13" s="50"/>
      <c r="DQB13" s="24">
        <v>0</v>
      </c>
      <c r="DQC13" s="53">
        <f>10</f>
        <v>10</v>
      </c>
      <c r="DQD13" s="52">
        <f t="shared" si="443"/>
        <v>1.7241379310344827</v>
      </c>
      <c r="DQE13" s="55"/>
      <c r="DQF13" s="50"/>
      <c r="DQH13" s="50"/>
      <c r="DQI13" s="24">
        <v>0</v>
      </c>
      <c r="DQJ13" s="53">
        <f>10</f>
        <v>10</v>
      </c>
      <c r="DQK13" s="52">
        <f t="shared" si="444"/>
        <v>1.733102253032929</v>
      </c>
      <c r="DQL13" s="55"/>
      <c r="DQM13" s="50"/>
      <c r="DQO13" s="50"/>
      <c r="DQP13" s="24">
        <v>0</v>
      </c>
      <c r="DQQ13" s="53">
        <f>10</f>
        <v>10</v>
      </c>
      <c r="DQR13" s="52">
        <f t="shared" si="445"/>
        <v>1.7452006980802792</v>
      </c>
      <c r="DQS13" s="55"/>
      <c r="DQT13" s="50"/>
      <c r="DQV13" s="50"/>
      <c r="DQW13" s="24">
        <v>0</v>
      </c>
      <c r="DQX13" s="53">
        <f>10</f>
        <v>10</v>
      </c>
      <c r="DQY13" s="52">
        <f t="shared" si="446"/>
        <v>1.7605633802816902</v>
      </c>
      <c r="DQZ13" s="55"/>
      <c r="DRA13" s="50"/>
      <c r="DRC13" s="50"/>
      <c r="DRD13" s="24">
        <v>0</v>
      </c>
      <c r="DRE13" s="53">
        <f>9</f>
        <v>9</v>
      </c>
      <c r="DRF13" s="52">
        <f t="shared" si="447"/>
        <v>1.5929203539823009</v>
      </c>
      <c r="DRG13" s="55"/>
      <c r="DRH13" s="50"/>
      <c r="DRJ13" s="50"/>
      <c r="DRK13" s="24">
        <v>0</v>
      </c>
      <c r="DRL13" s="53">
        <f>9</f>
        <v>9</v>
      </c>
      <c r="DRM13" s="52">
        <f t="shared" si="448"/>
        <v>1.6157989228007179</v>
      </c>
      <c r="DRN13" s="55"/>
      <c r="DRO13" s="50"/>
      <c r="DRQ13" s="50"/>
      <c r="DRR13" s="24">
        <v>0</v>
      </c>
      <c r="DRS13" s="53">
        <f>9</f>
        <v>9</v>
      </c>
      <c r="DRT13" s="52">
        <f t="shared" si="449"/>
        <v>1.6245487364620936</v>
      </c>
      <c r="DRU13" s="55"/>
      <c r="DRV13" s="50"/>
      <c r="DRX13" s="50"/>
      <c r="DRY13" s="24">
        <v>0</v>
      </c>
      <c r="DRZ13" s="53">
        <f>8</f>
        <v>8</v>
      </c>
      <c r="DSA13" s="52">
        <f t="shared" si="450"/>
        <v>1.4814814814814816</v>
      </c>
      <c r="DSB13" s="55"/>
      <c r="DSC13" s="50"/>
      <c r="DSE13" s="50"/>
      <c r="DSF13" s="24">
        <v>0</v>
      </c>
      <c r="DSG13" s="53">
        <f>7</f>
        <v>7</v>
      </c>
      <c r="DSH13" s="52">
        <f t="shared" si="451"/>
        <v>1.3232514177693762</v>
      </c>
      <c r="DSI13" s="55"/>
      <c r="DSJ13" s="50"/>
      <c r="DSL13" s="50"/>
      <c r="DSM13" s="24">
        <v>0</v>
      </c>
      <c r="DSN13" s="53">
        <f>7</f>
        <v>7</v>
      </c>
      <c r="DSO13" s="52">
        <f t="shared" si="452"/>
        <v>1.3461538461538463</v>
      </c>
      <c r="DSP13" s="55"/>
      <c r="DSQ13" s="50"/>
      <c r="DSS13" s="50"/>
      <c r="DST13" s="24">
        <v>0</v>
      </c>
      <c r="DSU13" s="53">
        <f>7</f>
        <v>7</v>
      </c>
      <c r="DSV13" s="52">
        <f t="shared" si="453"/>
        <v>1.364522417153996</v>
      </c>
      <c r="DSW13" s="55"/>
      <c r="DSX13" s="50"/>
      <c r="DSZ13" s="50"/>
      <c r="DTA13" s="24">
        <v>0</v>
      </c>
      <c r="DTB13" s="53">
        <f>6</f>
        <v>6</v>
      </c>
      <c r="DTC13" s="52">
        <f t="shared" si="454"/>
        <v>1.1787819253438114</v>
      </c>
      <c r="DTD13" s="55"/>
      <c r="DTE13" s="47"/>
      <c r="DTF13" s="48"/>
      <c r="DTG13" s="47"/>
      <c r="DTH13" s="24">
        <v>0</v>
      </c>
      <c r="DTI13" s="53">
        <v>5</v>
      </c>
      <c r="DTJ13" s="52">
        <f t="shared" si="455"/>
        <v>1.0121457489878543</v>
      </c>
      <c r="DTK13" s="55"/>
      <c r="DTL13" s="47"/>
      <c r="DTM13" s="48"/>
      <c r="DTN13" s="47"/>
      <c r="DTO13" s="24">
        <v>0</v>
      </c>
      <c r="DTP13" s="53">
        <v>5</v>
      </c>
      <c r="DTQ13" s="52">
        <f t="shared" si="456"/>
        <v>1.079913606911447</v>
      </c>
      <c r="DTR13" s="55"/>
      <c r="DTS13" s="47"/>
      <c r="DTT13" s="48"/>
      <c r="DTU13" s="47"/>
      <c r="DTV13" s="24">
        <v>0</v>
      </c>
      <c r="DTW13" s="53">
        <v>4</v>
      </c>
      <c r="DTX13" s="52">
        <f t="shared" si="457"/>
        <v>0.90293453724604955</v>
      </c>
      <c r="DTY13" s="55"/>
      <c r="DTZ13" s="47"/>
      <c r="DUA13" s="48"/>
      <c r="DUB13" s="47"/>
      <c r="DUC13" s="24">
        <v>0</v>
      </c>
      <c r="DUD13" s="53">
        <v>4</v>
      </c>
      <c r="DUE13" s="52">
        <f t="shared" si="458"/>
        <v>0.99502487562189057</v>
      </c>
      <c r="DUF13" s="55"/>
      <c r="DUG13" s="47"/>
      <c r="DUH13" s="48"/>
      <c r="DUI13" s="47"/>
      <c r="DUJ13" s="24">
        <v>0</v>
      </c>
      <c r="DUK13" s="53">
        <v>4</v>
      </c>
      <c r="DUL13" s="52">
        <f t="shared" si="459"/>
        <v>1.0282776349614395</v>
      </c>
      <c r="DUM13" s="55"/>
      <c r="DUN13" s="47"/>
      <c r="DUO13" s="48"/>
      <c r="DUP13" s="47"/>
      <c r="DUQ13" s="24">
        <v>0</v>
      </c>
      <c r="DUR13" s="54">
        <v>4</v>
      </c>
      <c r="DUS13" s="52">
        <f t="shared" si="460"/>
        <v>1.0471204188481675</v>
      </c>
      <c r="DUT13" s="55"/>
      <c r="DUU13" s="47"/>
      <c r="DUV13" s="48"/>
      <c r="DUW13" s="47"/>
      <c r="DUX13" s="24">
        <v>0</v>
      </c>
      <c r="DUY13" s="54">
        <v>4</v>
      </c>
      <c r="DUZ13" s="52">
        <f t="shared" si="461"/>
        <v>1.0666666666666667</v>
      </c>
    </row>
    <row r="14" spans="1:3276" s="2" customFormat="1">
      <c r="A14" s="116" t="s">
        <v>45</v>
      </c>
      <c r="B14" s="46">
        <f>332571+263940</f>
        <v>596511</v>
      </c>
      <c r="C14" s="47">
        <f t="shared" si="462"/>
        <v>13.690761580185415</v>
      </c>
      <c r="D14" s="48">
        <f>334314+279301</f>
        <v>613615</v>
      </c>
      <c r="E14" s="47">
        <f t="shared" si="463"/>
        <v>13.630612327405704</v>
      </c>
      <c r="F14" s="15">
        <v>1210126</v>
      </c>
      <c r="G14" s="52">
        <f t="shared" si="0"/>
        <v>13.660195681682852</v>
      </c>
      <c r="H14" s="141">
        <v>425</v>
      </c>
      <c r="I14" s="50">
        <f t="shared" si="464"/>
        <v>7.5663165390777998</v>
      </c>
      <c r="J14" s="141">
        <v>189</v>
      </c>
      <c r="K14" s="50">
        <f t="shared" si="465"/>
        <v>3.8438071995118976</v>
      </c>
      <c r="L14" s="24">
        <v>0</v>
      </c>
      <c r="M14" s="141">
        <f t="shared" si="466"/>
        <v>614</v>
      </c>
      <c r="N14" s="52">
        <f t="shared" si="467"/>
        <v>5.8287450161382193</v>
      </c>
      <c r="O14" s="24">
        <v>425</v>
      </c>
      <c r="P14" s="50">
        <f t="shared" si="468"/>
        <v>7.5690115761353525</v>
      </c>
      <c r="Q14" s="24">
        <v>189</v>
      </c>
      <c r="R14" s="50">
        <f t="shared" si="469"/>
        <v>3.8445890968266885</v>
      </c>
      <c r="S14" s="24">
        <v>0</v>
      </c>
      <c r="T14" s="24">
        <f t="shared" si="470"/>
        <v>614</v>
      </c>
      <c r="U14" s="52">
        <f t="shared" si="1"/>
        <v>5.8304054695660437</v>
      </c>
      <c r="V14" s="24">
        <v>424</v>
      </c>
      <c r="W14" s="50">
        <f t="shared" si="471"/>
        <v>7.553892748975592</v>
      </c>
      <c r="X14" s="24">
        <v>189</v>
      </c>
      <c r="Y14" s="50">
        <f t="shared" si="472"/>
        <v>3.8461538461538463</v>
      </c>
      <c r="Z14" s="24">
        <v>0</v>
      </c>
      <c r="AA14" s="24">
        <f t="shared" si="473"/>
        <v>613</v>
      </c>
      <c r="AB14" s="52">
        <f t="shared" si="2"/>
        <v>5.8231214971026883</v>
      </c>
      <c r="AC14" s="24">
        <v>424</v>
      </c>
      <c r="AD14" s="50">
        <f t="shared" si="474"/>
        <v>7.5565852789164136</v>
      </c>
      <c r="AE14" s="24">
        <v>189</v>
      </c>
      <c r="AF14" s="50">
        <f t="shared" si="475"/>
        <v>3.8469366985548543</v>
      </c>
      <c r="AG14" s="24">
        <v>0</v>
      </c>
      <c r="AH14" s="24">
        <f t="shared" si="476"/>
        <v>613</v>
      </c>
      <c r="AI14" s="52">
        <f t="shared" si="3"/>
        <v>5.8247814519194225</v>
      </c>
      <c r="AJ14" s="24">
        <v>424</v>
      </c>
      <c r="AK14" s="50">
        <f t="shared" si="477"/>
        <v>7.5565852789164136</v>
      </c>
      <c r="AL14" s="24">
        <v>189</v>
      </c>
      <c r="AM14" s="50">
        <f t="shared" si="478"/>
        <v>3.8469366985548543</v>
      </c>
      <c r="AN14" s="24">
        <v>0</v>
      </c>
      <c r="AO14" s="24">
        <f t="shared" si="479"/>
        <v>613</v>
      </c>
      <c r="AP14" s="52">
        <f t="shared" si="4"/>
        <v>5.8247814519194225</v>
      </c>
      <c r="AQ14" s="24">
        <v>424</v>
      </c>
      <c r="AR14" s="50">
        <f t="shared" si="480"/>
        <v>7.5565852789164136</v>
      </c>
      <c r="AS14" s="24">
        <v>189</v>
      </c>
      <c r="AT14" s="50">
        <f t="shared" si="481"/>
        <v>3.8469366985548543</v>
      </c>
      <c r="AU14" s="24">
        <v>0</v>
      </c>
      <c r="AV14" s="24">
        <f t="shared" si="482"/>
        <v>613</v>
      </c>
      <c r="AW14" s="52">
        <f t="shared" si="5"/>
        <v>5.8247814519194225</v>
      </c>
      <c r="AX14" s="24">
        <v>423</v>
      </c>
      <c r="AY14" s="50">
        <f t="shared" si="483"/>
        <v>7.5401069518716568</v>
      </c>
      <c r="AZ14" s="24">
        <v>189</v>
      </c>
      <c r="BA14" s="50">
        <f t="shared" si="484"/>
        <v>3.8469366985548543</v>
      </c>
      <c r="BB14" s="24">
        <v>0</v>
      </c>
      <c r="BC14" s="24">
        <f t="shared" si="485"/>
        <v>612</v>
      </c>
      <c r="BD14" s="52">
        <f t="shared" si="6"/>
        <v>5.8158319870759287</v>
      </c>
      <c r="BE14" s="24">
        <v>423</v>
      </c>
      <c r="BF14" s="50">
        <f t="shared" si="486"/>
        <v>7.5401069518716568</v>
      </c>
      <c r="BG14" s="24">
        <v>189</v>
      </c>
      <c r="BH14" s="50">
        <f t="shared" si="487"/>
        <v>3.8469366985548543</v>
      </c>
      <c r="BI14" s="24">
        <v>0</v>
      </c>
      <c r="BJ14" s="141">
        <f t="shared" si="488"/>
        <v>612</v>
      </c>
      <c r="BK14" s="52">
        <f t="shared" si="489"/>
        <v>5.8158319870759287</v>
      </c>
      <c r="BL14" s="24">
        <v>423</v>
      </c>
      <c r="BM14" s="50">
        <f t="shared" si="490"/>
        <v>7.5427960057061343</v>
      </c>
      <c r="BN14" s="24">
        <v>189</v>
      </c>
      <c r="BO14" s="50">
        <f t="shared" si="491"/>
        <v>3.8469366985548543</v>
      </c>
      <c r="BP14" s="24">
        <v>0</v>
      </c>
      <c r="BQ14" s="24">
        <f t="shared" si="492"/>
        <v>612</v>
      </c>
      <c r="BR14" s="52">
        <f t="shared" si="7"/>
        <v>5.8169375534644994</v>
      </c>
      <c r="BS14" s="24">
        <v>423</v>
      </c>
      <c r="BT14" s="50">
        <f t="shared" si="493"/>
        <v>7.5427960057061343</v>
      </c>
      <c r="BU14" s="24">
        <v>189</v>
      </c>
      <c r="BV14" s="50">
        <f t="shared" si="494"/>
        <v>3.8469366985548543</v>
      </c>
      <c r="BW14" s="24">
        <v>0</v>
      </c>
      <c r="BX14" s="24">
        <f t="shared" si="495"/>
        <v>612</v>
      </c>
      <c r="BY14" s="52">
        <f t="shared" si="8"/>
        <v>5.8169375534644994</v>
      </c>
      <c r="BZ14" s="24">
        <v>423</v>
      </c>
      <c r="CA14" s="50">
        <f t="shared" si="496"/>
        <v>7.5427960057061343</v>
      </c>
      <c r="CB14" s="24">
        <v>189</v>
      </c>
      <c r="CC14" s="50">
        <f t="shared" si="497"/>
        <v>3.8469366985548543</v>
      </c>
      <c r="CD14" s="24">
        <v>0</v>
      </c>
      <c r="CE14" s="24">
        <f t="shared" si="498"/>
        <v>612</v>
      </c>
      <c r="CF14" s="52">
        <f t="shared" si="9"/>
        <v>5.8169375534644994</v>
      </c>
      <c r="CG14" s="24">
        <v>423</v>
      </c>
      <c r="CH14" s="50">
        <f t="shared" si="499"/>
        <v>7.5427960057061343</v>
      </c>
      <c r="CI14" s="24">
        <v>189</v>
      </c>
      <c r="CJ14" s="50">
        <f t="shared" si="500"/>
        <v>3.8469366985548543</v>
      </c>
      <c r="CK14" s="24">
        <v>0</v>
      </c>
      <c r="CL14" s="24">
        <f t="shared" si="501"/>
        <v>612</v>
      </c>
      <c r="CM14" s="52">
        <f t="shared" si="10"/>
        <v>5.8169375534644994</v>
      </c>
      <c r="CN14" s="24">
        <v>423</v>
      </c>
      <c r="CO14" s="50">
        <f t="shared" si="502"/>
        <v>7.5427960057061343</v>
      </c>
      <c r="CP14" s="24">
        <v>189</v>
      </c>
      <c r="CQ14" s="50">
        <f t="shared" si="503"/>
        <v>3.8469366985548543</v>
      </c>
      <c r="CR14" s="24">
        <v>0</v>
      </c>
      <c r="CS14" s="24">
        <f t="shared" si="504"/>
        <v>612</v>
      </c>
      <c r="CT14" s="52">
        <f t="shared" si="11"/>
        <v>5.8169375534644994</v>
      </c>
      <c r="CU14" s="24">
        <v>423</v>
      </c>
      <c r="CV14" s="50">
        <f t="shared" si="505"/>
        <v>7.5441412520064199</v>
      </c>
      <c r="CW14" s="24">
        <v>189</v>
      </c>
      <c r="CX14" s="50">
        <f t="shared" si="506"/>
        <v>3.8469366985548543</v>
      </c>
      <c r="CY14" s="24">
        <v>0</v>
      </c>
      <c r="CZ14" s="24">
        <f t="shared" si="507"/>
        <v>612</v>
      </c>
      <c r="DA14" s="52">
        <f t="shared" si="12"/>
        <v>5.8174904942965782</v>
      </c>
      <c r="DB14" s="24">
        <v>423</v>
      </c>
      <c r="DC14" s="50">
        <f t="shared" si="508"/>
        <v>7.5468331846565571</v>
      </c>
      <c r="DD14" s="24">
        <v>189</v>
      </c>
      <c r="DE14" s="50">
        <f t="shared" si="509"/>
        <v>3.8469366985548543</v>
      </c>
      <c r="DF14" s="24">
        <v>0</v>
      </c>
      <c r="DG14" s="141">
        <f t="shared" si="510"/>
        <v>612</v>
      </c>
      <c r="DH14" s="52">
        <f t="shared" si="511"/>
        <v>5.8185966913861948</v>
      </c>
      <c r="DI14" s="24">
        <v>423</v>
      </c>
      <c r="DJ14" s="50">
        <f t="shared" si="512"/>
        <v>7.5481798715203423</v>
      </c>
      <c r="DK14" s="24">
        <v>189</v>
      </c>
      <c r="DL14" s="50">
        <f t="shared" si="513"/>
        <v>3.8492871690427699</v>
      </c>
      <c r="DM14" s="24">
        <v>0</v>
      </c>
      <c r="DN14" s="24">
        <f t="shared" si="514"/>
        <v>612</v>
      </c>
      <c r="DO14" s="52">
        <f t="shared" si="13"/>
        <v>5.820810348107285</v>
      </c>
      <c r="DP14" s="24">
        <v>423</v>
      </c>
      <c r="DQ14" s="50">
        <f t="shared" si="515"/>
        <v>7.5495270390862039</v>
      </c>
      <c r="DR14" s="24">
        <v>189</v>
      </c>
      <c r="DS14" s="50">
        <f t="shared" si="516"/>
        <v>3.8492871690427699</v>
      </c>
      <c r="DT14" s="24">
        <v>0</v>
      </c>
      <c r="DU14" s="24">
        <f t="shared" si="517"/>
        <v>612</v>
      </c>
      <c r="DV14" s="52">
        <f t="shared" si="14"/>
        <v>5.8213640254922474</v>
      </c>
      <c r="DW14" s="24">
        <v>423</v>
      </c>
      <c r="DX14" s="50">
        <f t="shared" si="518"/>
        <v>7.5495270390862039</v>
      </c>
      <c r="DY14" s="24">
        <v>189</v>
      </c>
      <c r="DZ14" s="50">
        <f t="shared" si="519"/>
        <v>3.8500712976166223</v>
      </c>
      <c r="EA14" s="24">
        <v>0</v>
      </c>
      <c r="EB14" s="24">
        <f t="shared" si="520"/>
        <v>612</v>
      </c>
      <c r="EC14" s="52">
        <f t="shared" si="15"/>
        <v>5.8219178082191778</v>
      </c>
      <c r="ED14" s="24">
        <v>423</v>
      </c>
      <c r="EE14" s="50">
        <f t="shared" si="521"/>
        <v>7.5495270390862039</v>
      </c>
      <c r="EF14" s="24">
        <v>189</v>
      </c>
      <c r="EG14" s="50">
        <f t="shared" si="522"/>
        <v>3.8500712976166223</v>
      </c>
      <c r="EH14" s="24">
        <v>0</v>
      </c>
      <c r="EI14" s="24">
        <f t="shared" si="523"/>
        <v>612</v>
      </c>
      <c r="EJ14" s="52">
        <f t="shared" si="16"/>
        <v>5.8219178082191778</v>
      </c>
      <c r="EK14" s="24">
        <v>423</v>
      </c>
      <c r="EL14" s="50">
        <f t="shared" si="524"/>
        <v>7.5495270390862039</v>
      </c>
      <c r="EM14" s="24">
        <v>188</v>
      </c>
      <c r="EN14" s="50">
        <f t="shared" si="525"/>
        <v>3.8304808475957621</v>
      </c>
      <c r="EO14" s="24">
        <v>0</v>
      </c>
      <c r="EP14" s="24">
        <f t="shared" si="526"/>
        <v>611</v>
      </c>
      <c r="EQ14" s="52">
        <f t="shared" si="17"/>
        <v>5.8129578536771005</v>
      </c>
      <c r="ER14" s="24">
        <v>423</v>
      </c>
      <c r="ES14" s="50">
        <f t="shared" si="527"/>
        <v>7.5481798715203423</v>
      </c>
      <c r="ET14" s="24">
        <v>188</v>
      </c>
      <c r="EU14" s="50">
        <f t="shared" si="528"/>
        <v>3.8320423970648188</v>
      </c>
      <c r="EV14" s="24">
        <v>0</v>
      </c>
      <c r="EW14" s="24">
        <f t="shared" si="529"/>
        <v>611</v>
      </c>
      <c r="EX14" s="52">
        <f t="shared" si="18"/>
        <v>5.8135109419600379</v>
      </c>
      <c r="EY14" s="24">
        <v>422</v>
      </c>
      <c r="EZ14" s="50">
        <f t="shared" si="530"/>
        <v>7.5316794574335182</v>
      </c>
      <c r="FA14" s="24">
        <v>187</v>
      </c>
      <c r="FB14" s="50">
        <f t="shared" si="531"/>
        <v>3.8132137030995104</v>
      </c>
      <c r="FC14" s="24">
        <v>0</v>
      </c>
      <c r="FD14" s="141">
        <f t="shared" si="532"/>
        <v>609</v>
      </c>
      <c r="FE14" s="52">
        <f t="shared" si="533"/>
        <v>5.7961359093937377</v>
      </c>
      <c r="FF14" s="24">
        <v>422</v>
      </c>
      <c r="FG14" s="50">
        <f t="shared" si="534"/>
        <v>7.5330239200285618</v>
      </c>
      <c r="FH14" s="24">
        <v>187</v>
      </c>
      <c r="FI14" s="50">
        <f t="shared" si="535"/>
        <v>3.8147694818441451</v>
      </c>
      <c r="FJ14" s="24">
        <v>0</v>
      </c>
      <c r="FK14" s="24">
        <f t="shared" si="536"/>
        <v>609</v>
      </c>
      <c r="FL14" s="52">
        <f t="shared" si="19"/>
        <v>5.7977913175932976</v>
      </c>
      <c r="FM14" s="24">
        <v>422</v>
      </c>
      <c r="FN14" s="50">
        <f t="shared" si="537"/>
        <v>7.5343688627030891</v>
      </c>
      <c r="FO14" s="24">
        <v>187</v>
      </c>
      <c r="FP14" s="50">
        <f t="shared" si="538"/>
        <v>3.8155478473780859</v>
      </c>
      <c r="FQ14" s="24">
        <v>0</v>
      </c>
      <c r="FR14" s="24">
        <f t="shared" si="539"/>
        <v>609</v>
      </c>
      <c r="FS14" s="52">
        <f t="shared" si="20"/>
        <v>5.7988954484860029</v>
      </c>
      <c r="FT14" s="24">
        <v>422</v>
      </c>
      <c r="FU14" s="50">
        <f t="shared" si="540"/>
        <v>7.5437969252770829</v>
      </c>
      <c r="FV14" s="24">
        <v>187</v>
      </c>
      <c r="FW14" s="50">
        <f t="shared" si="541"/>
        <v>3.8178848509595755</v>
      </c>
      <c r="FX14" s="24">
        <v>0</v>
      </c>
      <c r="FY14" s="24">
        <f t="shared" si="542"/>
        <v>609</v>
      </c>
      <c r="FZ14" s="52">
        <f t="shared" si="21"/>
        <v>5.8044224170796799</v>
      </c>
      <c r="GA14" s="24">
        <v>422</v>
      </c>
      <c r="GB14" s="50">
        <f t="shared" si="543"/>
        <v>7.5437969252770829</v>
      </c>
      <c r="GC14" s="24">
        <v>187</v>
      </c>
      <c r="GD14" s="50">
        <f t="shared" si="544"/>
        <v>3.8178848509595755</v>
      </c>
      <c r="GE14" s="24">
        <v>0</v>
      </c>
      <c r="GF14" s="24">
        <f t="shared" si="545"/>
        <v>609</v>
      </c>
      <c r="GG14" s="52">
        <f t="shared" si="22"/>
        <v>5.8044224170796799</v>
      </c>
      <c r="GH14" s="24">
        <v>422</v>
      </c>
      <c r="GI14" s="50">
        <f t="shared" si="546"/>
        <v>7.5464949928469238</v>
      </c>
      <c r="GJ14" s="24">
        <v>187</v>
      </c>
      <c r="GK14" s="50">
        <f t="shared" si="547"/>
        <v>3.8178848509595755</v>
      </c>
      <c r="GL14" s="24">
        <v>0</v>
      </c>
      <c r="GM14" s="24">
        <f t="shared" si="548"/>
        <v>609</v>
      </c>
      <c r="GN14" s="52">
        <f t="shared" si="23"/>
        <v>5.8055290753098188</v>
      </c>
      <c r="GO14" s="24">
        <v>422</v>
      </c>
      <c r="GP14" s="50">
        <f t="shared" si="549"/>
        <v>7.5532486128512613</v>
      </c>
      <c r="GQ14" s="24">
        <v>187</v>
      </c>
      <c r="GR14" s="50">
        <f t="shared" si="550"/>
        <v>3.8202247191011236</v>
      </c>
      <c r="GS14" s="24">
        <v>0</v>
      </c>
      <c r="GT14" s="24">
        <f t="shared" si="551"/>
        <v>609</v>
      </c>
      <c r="GU14" s="52">
        <f t="shared" si="24"/>
        <v>5.8099599313108188</v>
      </c>
      <c r="GV14" s="24">
        <v>422</v>
      </c>
      <c r="GW14" s="50">
        <f t="shared" si="552"/>
        <v>7.5546007876834951</v>
      </c>
      <c r="GX14" s="24">
        <v>187</v>
      </c>
      <c r="GY14" s="50">
        <f t="shared" si="553"/>
        <v>3.8210053126277073</v>
      </c>
      <c r="GZ14" s="24">
        <v>0</v>
      </c>
      <c r="HA14" s="141">
        <f t="shared" si="554"/>
        <v>609</v>
      </c>
      <c r="HB14" s="52">
        <f t="shared" si="555"/>
        <v>5.8110687022900764</v>
      </c>
      <c r="HC14" s="24">
        <v>422</v>
      </c>
      <c r="HD14" s="50">
        <f t="shared" si="556"/>
        <v>7.5546007876834951</v>
      </c>
      <c r="HE14" s="24">
        <v>187</v>
      </c>
      <c r="HF14" s="50">
        <f t="shared" si="557"/>
        <v>3.8217862252197019</v>
      </c>
      <c r="HG14" s="24">
        <v>0</v>
      </c>
      <c r="HH14" s="24">
        <f t="shared" si="558"/>
        <v>609</v>
      </c>
      <c r="HI14" s="52">
        <f t="shared" si="25"/>
        <v>5.811623246492986</v>
      </c>
      <c r="HJ14" s="24">
        <v>422</v>
      </c>
      <c r="HK14" s="50">
        <f t="shared" si="559"/>
        <v>7.5559534467323193</v>
      </c>
      <c r="HL14" s="24">
        <v>187</v>
      </c>
      <c r="HM14" s="50">
        <f t="shared" si="560"/>
        <v>3.8225674570727715</v>
      </c>
      <c r="HN14" s="24">
        <v>0</v>
      </c>
      <c r="HO14" s="24">
        <f t="shared" si="561"/>
        <v>609</v>
      </c>
      <c r="HP14" s="52">
        <f t="shared" si="26"/>
        <v>5.8127326524768543</v>
      </c>
      <c r="HQ14" s="24">
        <v>422</v>
      </c>
      <c r="HR14" s="50">
        <f t="shared" si="562"/>
        <v>7.5613689302992295</v>
      </c>
      <c r="HS14" s="24">
        <v>187</v>
      </c>
      <c r="HT14" s="50">
        <f t="shared" si="563"/>
        <v>3.8241308793456033</v>
      </c>
      <c r="HU14" s="24">
        <v>0</v>
      </c>
      <c r="HV14" s="24">
        <f t="shared" si="564"/>
        <v>609</v>
      </c>
      <c r="HW14" s="52">
        <f t="shared" si="27"/>
        <v>5.8160634132365576</v>
      </c>
      <c r="HX14" s="24">
        <v>422</v>
      </c>
      <c r="HY14" s="50">
        <f t="shared" si="565"/>
        <v>7.5613689302992295</v>
      </c>
      <c r="HZ14" s="24">
        <v>187</v>
      </c>
      <c r="IA14" s="50">
        <f t="shared" si="566"/>
        <v>3.8256955810147297</v>
      </c>
      <c r="IB14" s="24">
        <v>0</v>
      </c>
      <c r="IC14" s="24">
        <f t="shared" si="567"/>
        <v>609</v>
      </c>
      <c r="ID14" s="52">
        <f t="shared" si="28"/>
        <v>5.8171745152354575</v>
      </c>
      <c r="IE14" s="24">
        <v>422</v>
      </c>
      <c r="IF14" s="50">
        <f t="shared" si="568"/>
        <v>7.5654356400143428</v>
      </c>
      <c r="IG14" s="24">
        <v>187</v>
      </c>
      <c r="IH14" s="50">
        <f t="shared" si="569"/>
        <v>3.8256955810147297</v>
      </c>
      <c r="II14" s="24">
        <v>0</v>
      </c>
      <c r="IJ14" s="24">
        <f t="shared" si="570"/>
        <v>609</v>
      </c>
      <c r="IK14" s="52">
        <f t="shared" si="29"/>
        <v>5.8188419644563343</v>
      </c>
      <c r="IL14" s="24">
        <v>422</v>
      </c>
      <c r="IM14" s="50">
        <f t="shared" si="571"/>
        <v>7.5885632080561054</v>
      </c>
      <c r="IN14" s="24">
        <v>187</v>
      </c>
      <c r="IO14" s="50">
        <f t="shared" si="572"/>
        <v>3.8335383353833539</v>
      </c>
      <c r="IP14" s="24">
        <v>0</v>
      </c>
      <c r="IQ14" s="24">
        <f t="shared" si="573"/>
        <v>609</v>
      </c>
      <c r="IR14" s="52">
        <f t="shared" si="30"/>
        <v>5.8338921352619986</v>
      </c>
      <c r="IS14" s="24">
        <v>422</v>
      </c>
      <c r="IT14" s="50">
        <f t="shared" si="574"/>
        <v>7.5926592299388265</v>
      </c>
      <c r="IU14" s="24">
        <v>187</v>
      </c>
      <c r="IV14" s="50">
        <f t="shared" si="575"/>
        <v>3.8343243797416444</v>
      </c>
      <c r="IW14" s="24">
        <v>0</v>
      </c>
      <c r="IX14" s="141">
        <f t="shared" si="576"/>
        <v>609</v>
      </c>
      <c r="IY14" s="52">
        <f t="shared" si="577"/>
        <v>5.8361284139913749</v>
      </c>
      <c r="IZ14" s="24">
        <v>422</v>
      </c>
      <c r="JA14" s="50">
        <f t="shared" si="578"/>
        <v>7.6036036036036041</v>
      </c>
      <c r="JB14" s="24">
        <v>187</v>
      </c>
      <c r="JC14" s="50">
        <f t="shared" si="579"/>
        <v>3.8374717832957108</v>
      </c>
      <c r="JD14" s="24">
        <v>0</v>
      </c>
      <c r="JE14" s="24">
        <f t="shared" si="580"/>
        <v>609</v>
      </c>
      <c r="JF14" s="52">
        <f t="shared" si="31"/>
        <v>5.8428475486903961</v>
      </c>
      <c r="JG14" s="24">
        <v>422</v>
      </c>
      <c r="JH14" s="50">
        <f t="shared" si="581"/>
        <v>7.6049738691656152</v>
      </c>
      <c r="JI14" s="24">
        <v>187</v>
      </c>
      <c r="JJ14" s="50">
        <f t="shared" si="582"/>
        <v>3.8398357289527723</v>
      </c>
      <c r="JK14" s="24">
        <v>0</v>
      </c>
      <c r="JL14" s="24">
        <f t="shared" si="583"/>
        <v>609</v>
      </c>
      <c r="JM14" s="52">
        <f t="shared" si="32"/>
        <v>5.8450906996832712</v>
      </c>
      <c r="JN14" s="24">
        <v>421</v>
      </c>
      <c r="JO14" s="50">
        <f t="shared" si="584"/>
        <v>7.5883201153568853</v>
      </c>
      <c r="JP14" s="24">
        <v>187</v>
      </c>
      <c r="JQ14" s="50">
        <f t="shared" si="585"/>
        <v>3.8406243581844324</v>
      </c>
      <c r="JR14" s="24">
        <v>0</v>
      </c>
      <c r="JS14" s="24">
        <f t="shared" si="586"/>
        <v>608</v>
      </c>
      <c r="JT14" s="52">
        <f t="shared" si="33"/>
        <v>5.8366132283766925</v>
      </c>
      <c r="JU14" s="24">
        <v>421</v>
      </c>
      <c r="JV14" s="50">
        <f t="shared" si="587"/>
        <v>7.5883201153568853</v>
      </c>
      <c r="JW14" s="24">
        <v>187</v>
      </c>
      <c r="JX14" s="50">
        <f t="shared" si="588"/>
        <v>3.8406243581844324</v>
      </c>
      <c r="JY14" s="24">
        <v>0</v>
      </c>
      <c r="JZ14" s="24">
        <f t="shared" si="589"/>
        <v>608</v>
      </c>
      <c r="KA14" s="52">
        <f t="shared" si="34"/>
        <v>5.8366132283766925</v>
      </c>
      <c r="KB14" s="24">
        <v>421</v>
      </c>
      <c r="KC14" s="50">
        <f t="shared" si="590"/>
        <v>7.5896881197043449</v>
      </c>
      <c r="KD14" s="24">
        <v>187</v>
      </c>
      <c r="KE14" s="50">
        <f t="shared" si="591"/>
        <v>3.8406243581844324</v>
      </c>
      <c r="KF14" s="24">
        <v>0</v>
      </c>
      <c r="KG14" s="24">
        <f t="shared" si="592"/>
        <v>608</v>
      </c>
      <c r="KH14" s="52">
        <f t="shared" si="35"/>
        <v>5.8371735791090629</v>
      </c>
      <c r="KI14" s="24">
        <v>421</v>
      </c>
      <c r="KJ14" s="50">
        <f t="shared" si="593"/>
        <v>7.5896881197043449</v>
      </c>
      <c r="KK14" s="24">
        <v>187</v>
      </c>
      <c r="KL14" s="50">
        <f t="shared" si="594"/>
        <v>3.8414133114215288</v>
      </c>
      <c r="KM14" s="24">
        <v>0</v>
      </c>
      <c r="KN14" s="24">
        <f t="shared" si="595"/>
        <v>608</v>
      </c>
      <c r="KO14" s="52">
        <f t="shared" si="36"/>
        <v>5.8377340374459914</v>
      </c>
      <c r="KP14" s="24">
        <v>421</v>
      </c>
      <c r="KQ14" s="50">
        <f t="shared" si="596"/>
        <v>7.5937950937950944</v>
      </c>
      <c r="KR14" s="24">
        <v>187</v>
      </c>
      <c r="KS14" s="50">
        <f t="shared" si="597"/>
        <v>3.8414133114215288</v>
      </c>
      <c r="KT14" s="24">
        <v>0</v>
      </c>
      <c r="KU14" s="141">
        <f t="shared" si="598"/>
        <v>608</v>
      </c>
      <c r="KV14" s="52">
        <f t="shared" si="599"/>
        <v>5.8394160583941606</v>
      </c>
      <c r="KW14" s="24">
        <v>421</v>
      </c>
      <c r="KX14" s="50">
        <f t="shared" si="600"/>
        <v>7.5992779783393498</v>
      </c>
      <c r="KY14" s="24">
        <v>187</v>
      </c>
      <c r="KZ14" s="50">
        <f t="shared" si="601"/>
        <v>3.8422025888637767</v>
      </c>
      <c r="LA14" s="24">
        <v>0</v>
      </c>
      <c r="LB14" s="24">
        <f t="shared" si="602"/>
        <v>608</v>
      </c>
      <c r="LC14" s="52">
        <f t="shared" si="37"/>
        <v>5.8422215816277507</v>
      </c>
      <c r="LD14" s="24">
        <v>420</v>
      </c>
      <c r="LE14" s="50">
        <f t="shared" si="603"/>
        <v>7.5894470545717381</v>
      </c>
      <c r="LF14" s="24">
        <v>187</v>
      </c>
      <c r="LG14" s="50">
        <f t="shared" si="604"/>
        <v>3.8422025888637767</v>
      </c>
      <c r="LH14" s="24">
        <v>0</v>
      </c>
      <c r="LI14" s="24">
        <f t="shared" si="605"/>
        <v>607</v>
      </c>
      <c r="LJ14" s="52">
        <f t="shared" si="38"/>
        <v>5.8359773098740506</v>
      </c>
      <c r="LK14" s="24">
        <v>420</v>
      </c>
      <c r="LL14" s="50">
        <f t="shared" si="606"/>
        <v>7.5908187240195195</v>
      </c>
      <c r="LM14" s="24">
        <v>187</v>
      </c>
      <c r="LN14" s="50">
        <f t="shared" si="607"/>
        <v>3.8429921907110565</v>
      </c>
      <c r="LO14" s="24">
        <v>0</v>
      </c>
      <c r="LP14" s="24">
        <f t="shared" si="608"/>
        <v>607</v>
      </c>
      <c r="LQ14" s="52">
        <f t="shared" si="39"/>
        <v>5.8370997211270312</v>
      </c>
      <c r="LR14" s="24">
        <v>419</v>
      </c>
      <c r="LS14" s="50">
        <f t="shared" si="609"/>
        <v>7.5741142443962408</v>
      </c>
      <c r="LT14" s="24">
        <v>187</v>
      </c>
      <c r="LU14" s="50">
        <f t="shared" si="610"/>
        <v>3.8445723684210531</v>
      </c>
      <c r="LV14" s="24">
        <v>0</v>
      </c>
      <c r="LW14" s="24">
        <f t="shared" si="611"/>
        <v>606</v>
      </c>
      <c r="LX14" s="52">
        <f t="shared" si="40"/>
        <v>5.8291650634859558</v>
      </c>
      <c r="LY14" s="24">
        <v>418</v>
      </c>
      <c r="LZ14" s="50">
        <f t="shared" si="612"/>
        <v>7.5587703435804707</v>
      </c>
      <c r="MA14" s="24">
        <v>187</v>
      </c>
      <c r="MB14" s="50">
        <f t="shared" si="613"/>
        <v>3.8445723684210531</v>
      </c>
      <c r="MC14" s="24">
        <v>0</v>
      </c>
      <c r="MD14" s="24">
        <f t="shared" si="614"/>
        <v>605</v>
      </c>
      <c r="ME14" s="52">
        <f t="shared" si="41"/>
        <v>5.8206657687127192</v>
      </c>
      <c r="MF14" s="24">
        <v>418</v>
      </c>
      <c r="MG14" s="50">
        <f t="shared" si="615"/>
        <v>7.5615050651230105</v>
      </c>
      <c r="MH14" s="24">
        <v>186</v>
      </c>
      <c r="MI14" s="50">
        <f t="shared" si="616"/>
        <v>3.8255861785273551</v>
      </c>
      <c r="MJ14" s="24">
        <v>0</v>
      </c>
      <c r="MK14" s="24">
        <f t="shared" si="617"/>
        <v>604</v>
      </c>
      <c r="ML14" s="52">
        <f t="shared" si="42"/>
        <v>5.8132820019249278</v>
      </c>
      <c r="MM14" s="24">
        <v>418</v>
      </c>
      <c r="MN14" s="50">
        <f t="shared" si="618"/>
        <v>7.5615050651230105</v>
      </c>
      <c r="MO14" s="24">
        <v>186</v>
      </c>
      <c r="MP14" s="50">
        <f t="shared" si="619"/>
        <v>3.8271604938271606</v>
      </c>
      <c r="MQ14" s="24">
        <v>0</v>
      </c>
      <c r="MR14" s="141">
        <f t="shared" si="620"/>
        <v>604</v>
      </c>
      <c r="MS14" s="52">
        <f t="shared" si="621"/>
        <v>5.8144012321909893</v>
      </c>
      <c r="MT14" s="24">
        <v>418</v>
      </c>
      <c r="MU14" s="50">
        <f t="shared" si="622"/>
        <v>7.5615050651230105</v>
      </c>
      <c r="MV14" s="24">
        <v>186</v>
      </c>
      <c r="MW14" s="50">
        <f t="shared" si="623"/>
        <v>3.8271604938271606</v>
      </c>
      <c r="MX14" s="24">
        <v>0</v>
      </c>
      <c r="MY14" s="24">
        <f t="shared" si="624"/>
        <v>604</v>
      </c>
      <c r="MZ14" s="52">
        <f t="shared" si="43"/>
        <v>5.8144012321909893</v>
      </c>
      <c r="NA14" s="24">
        <v>418</v>
      </c>
      <c r="NB14" s="50">
        <f t="shared" si="625"/>
        <v>7.5628731680839518</v>
      </c>
      <c r="NC14" s="24">
        <v>186</v>
      </c>
      <c r="ND14" s="50">
        <f t="shared" si="626"/>
        <v>3.8303130148270177</v>
      </c>
      <c r="NE14" s="24">
        <v>0</v>
      </c>
      <c r="NF14" s="24">
        <f t="shared" si="627"/>
        <v>604</v>
      </c>
      <c r="NG14" s="52">
        <f t="shared" si="44"/>
        <v>5.8172011942598481</v>
      </c>
      <c r="NH14" s="24">
        <v>418</v>
      </c>
      <c r="NI14" s="50">
        <f t="shared" si="628"/>
        <v>7.5683505341300013</v>
      </c>
      <c r="NJ14" s="24">
        <v>185</v>
      </c>
      <c r="NK14" s="50">
        <f t="shared" si="629"/>
        <v>3.8120750051514523</v>
      </c>
      <c r="NL14" s="24">
        <v>0</v>
      </c>
      <c r="NM14" s="24">
        <f t="shared" si="630"/>
        <v>603</v>
      </c>
      <c r="NN14" s="52">
        <f t="shared" si="45"/>
        <v>5.8114880493446419</v>
      </c>
      <c r="NO14" s="24">
        <v>418</v>
      </c>
      <c r="NP14" s="50">
        <f t="shared" si="631"/>
        <v>7.5710921934432172</v>
      </c>
      <c r="NQ14" s="24">
        <v>185</v>
      </c>
      <c r="NR14" s="50">
        <f t="shared" si="632"/>
        <v>3.8128606760098931</v>
      </c>
      <c r="NS14" s="24">
        <v>0</v>
      </c>
      <c r="NT14" s="24">
        <f t="shared" si="633"/>
        <v>603</v>
      </c>
      <c r="NU14" s="52">
        <f t="shared" si="46"/>
        <v>5.8131688036247953</v>
      </c>
      <c r="NV14" s="24">
        <v>418</v>
      </c>
      <c r="NW14" s="50">
        <f t="shared" si="634"/>
        <v>7.5724637681159415</v>
      </c>
      <c r="NX14" s="24">
        <v>185</v>
      </c>
      <c r="NY14" s="50">
        <f t="shared" si="635"/>
        <v>3.8144329896907219</v>
      </c>
      <c r="NZ14" s="24">
        <v>0</v>
      </c>
      <c r="OA14" s="24">
        <f t="shared" si="636"/>
        <v>603</v>
      </c>
      <c r="OB14" s="52">
        <f t="shared" si="47"/>
        <v>5.8148505303760842</v>
      </c>
      <c r="OC14" s="24">
        <v>418</v>
      </c>
      <c r="OD14" s="50">
        <f t="shared" si="637"/>
        <v>7.5724637681159415</v>
      </c>
      <c r="OE14" s="24">
        <v>185</v>
      </c>
      <c r="OF14" s="50">
        <f t="shared" si="638"/>
        <v>3.8160066006600655</v>
      </c>
      <c r="OG14" s="24">
        <v>0</v>
      </c>
      <c r="OH14" s="24">
        <f t="shared" si="639"/>
        <v>603</v>
      </c>
      <c r="OI14" s="52">
        <f t="shared" si="48"/>
        <v>5.8159722222222223</v>
      </c>
      <c r="OJ14" s="141">
        <v>417</v>
      </c>
      <c r="OK14" s="50">
        <f t="shared" si="640"/>
        <v>7.5598259608411889</v>
      </c>
      <c r="OL14" s="141">
        <v>184</v>
      </c>
      <c r="OM14" s="50">
        <f t="shared" si="641"/>
        <v>3.7977296181630544</v>
      </c>
      <c r="ON14" s="24">
        <v>0</v>
      </c>
      <c r="OO14" s="141">
        <f t="shared" si="642"/>
        <v>601</v>
      </c>
      <c r="OP14" s="52">
        <f t="shared" si="643"/>
        <v>5.800598397838046</v>
      </c>
      <c r="OQ14" s="24">
        <v>416</v>
      </c>
      <c r="OR14" s="50">
        <f t="shared" si="644"/>
        <v>7.5471698113207548</v>
      </c>
      <c r="OS14" s="24">
        <v>184</v>
      </c>
      <c r="OT14" s="50">
        <f t="shared" si="645"/>
        <v>3.7992979558125124</v>
      </c>
      <c r="OU14" s="24">
        <v>0</v>
      </c>
      <c r="OV14" s="24">
        <f t="shared" si="646"/>
        <v>600</v>
      </c>
      <c r="OW14" s="52">
        <f t="shared" si="49"/>
        <v>5.7943022694350557</v>
      </c>
      <c r="OX14" s="24">
        <v>415</v>
      </c>
      <c r="OY14" s="50">
        <f t="shared" si="647"/>
        <v>7.533127609366491</v>
      </c>
      <c r="OZ14" s="24">
        <v>184</v>
      </c>
      <c r="PA14" s="50">
        <f t="shared" si="648"/>
        <v>3.8000826104915322</v>
      </c>
      <c r="PB14" s="24">
        <v>0</v>
      </c>
      <c r="PC14" s="24">
        <f t="shared" si="649"/>
        <v>599</v>
      </c>
      <c r="PD14" s="52">
        <f t="shared" si="50"/>
        <v>5.7868804946381989</v>
      </c>
      <c r="PE14" s="24">
        <v>414</v>
      </c>
      <c r="PF14" s="50">
        <f t="shared" si="650"/>
        <v>7.5272727272727273</v>
      </c>
      <c r="PG14" s="24">
        <v>184</v>
      </c>
      <c r="PH14" s="50">
        <f t="shared" si="651"/>
        <v>3.8024385203554454</v>
      </c>
      <c r="PI14" s="24">
        <v>0</v>
      </c>
      <c r="PJ14" s="24">
        <f t="shared" si="652"/>
        <v>598</v>
      </c>
      <c r="PK14" s="52">
        <f t="shared" si="51"/>
        <v>5.7839249443853369</v>
      </c>
      <c r="PL14" s="24">
        <v>413</v>
      </c>
      <c r="PM14" s="50">
        <f t="shared" si="653"/>
        <v>7.5118224809021461</v>
      </c>
      <c r="PN14" s="24">
        <v>184</v>
      </c>
      <c r="PO14" s="50">
        <f t="shared" si="654"/>
        <v>3.8047973531844499</v>
      </c>
      <c r="PP14" s="24">
        <v>0</v>
      </c>
      <c r="PQ14" s="24">
        <f t="shared" si="655"/>
        <v>597</v>
      </c>
      <c r="PR14" s="52">
        <f t="shared" si="52"/>
        <v>5.7770466421521194</v>
      </c>
      <c r="PS14" s="24">
        <v>411</v>
      </c>
      <c r="PT14" s="50">
        <f t="shared" si="656"/>
        <v>7.4795268425841677</v>
      </c>
      <c r="PU14" s="24">
        <v>184</v>
      </c>
      <c r="PV14" s="50">
        <f t="shared" si="657"/>
        <v>3.8071591144216841</v>
      </c>
      <c r="PW14" s="24">
        <v>0</v>
      </c>
      <c r="PX14" s="24">
        <f t="shared" si="658"/>
        <v>595</v>
      </c>
      <c r="PY14" s="52">
        <f t="shared" si="53"/>
        <v>5.7610379550735864</v>
      </c>
      <c r="PZ14" s="24">
        <v>410</v>
      </c>
      <c r="QA14" s="50">
        <f t="shared" si="659"/>
        <v>7.4694844233922391</v>
      </c>
      <c r="QB14" s="24">
        <v>183</v>
      </c>
      <c r="QC14" s="50">
        <f t="shared" si="660"/>
        <v>3.7903893951946972</v>
      </c>
      <c r="QD14" s="24">
        <v>0</v>
      </c>
      <c r="QE14" s="24">
        <f t="shared" si="661"/>
        <v>593</v>
      </c>
      <c r="QF14" s="52">
        <f t="shared" si="54"/>
        <v>5.747794901618688</v>
      </c>
      <c r="QG14" s="24">
        <v>409</v>
      </c>
      <c r="QH14" s="50">
        <f t="shared" si="662"/>
        <v>7.4539821396026964</v>
      </c>
      <c r="QI14" s="24">
        <v>183</v>
      </c>
      <c r="QJ14" s="50">
        <f t="shared" si="663"/>
        <v>3.7919602154993783</v>
      </c>
      <c r="QK14" s="24">
        <v>0</v>
      </c>
      <c r="QL14" s="141">
        <f t="shared" si="664"/>
        <v>592</v>
      </c>
      <c r="QM14" s="52">
        <f t="shared" si="665"/>
        <v>5.7403277416852516</v>
      </c>
      <c r="QN14" s="24">
        <v>406</v>
      </c>
      <c r="QO14" s="50">
        <f t="shared" si="666"/>
        <v>7.4155251141552512</v>
      </c>
      <c r="QP14" s="24">
        <v>182</v>
      </c>
      <c r="QQ14" s="50">
        <f t="shared" si="667"/>
        <v>3.7767171612367716</v>
      </c>
      <c r="QR14" s="24">
        <v>0</v>
      </c>
      <c r="QS14" s="24">
        <f t="shared" si="668"/>
        <v>588</v>
      </c>
      <c r="QT14" s="52">
        <f t="shared" si="55"/>
        <v>5.7120652807460655</v>
      </c>
      <c r="QU14" s="24">
        <v>405</v>
      </c>
      <c r="QV14" s="50">
        <f t="shared" si="669"/>
        <v>7.4026686163407058</v>
      </c>
      <c r="QW14" s="24">
        <v>180</v>
      </c>
      <c r="QX14" s="50">
        <f t="shared" si="670"/>
        <v>3.7383177570093453</v>
      </c>
      <c r="QY14" s="24">
        <v>0</v>
      </c>
      <c r="QZ14" s="24">
        <f t="shared" si="671"/>
        <v>585</v>
      </c>
      <c r="RA14" s="52">
        <f t="shared" si="56"/>
        <v>5.6873420182772705</v>
      </c>
      <c r="RB14" s="24">
        <v>405</v>
      </c>
      <c r="RC14" s="50">
        <f t="shared" si="672"/>
        <v>7.4067300658376007</v>
      </c>
      <c r="RD14" s="24">
        <v>180</v>
      </c>
      <c r="RE14" s="50">
        <f t="shared" si="673"/>
        <v>3.7383177570093453</v>
      </c>
      <c r="RF14" s="24">
        <v>0</v>
      </c>
      <c r="RG14" s="24">
        <f t="shared" si="674"/>
        <v>585</v>
      </c>
      <c r="RH14" s="52">
        <f t="shared" si="57"/>
        <v>5.6890012642225036</v>
      </c>
      <c r="RI14" s="24">
        <v>405</v>
      </c>
      <c r="RJ14" s="50">
        <f t="shared" si="675"/>
        <v>7.4094401756311736</v>
      </c>
      <c r="RK14" s="24">
        <v>180</v>
      </c>
      <c r="RL14" s="50">
        <f t="shared" si="676"/>
        <v>3.739094308267553</v>
      </c>
      <c r="RM14" s="24">
        <v>0</v>
      </c>
      <c r="RN14" s="24">
        <f t="shared" si="677"/>
        <v>585</v>
      </c>
      <c r="RO14" s="52">
        <f t="shared" si="58"/>
        <v>5.690661478599222</v>
      </c>
      <c r="RP14" s="24">
        <v>404</v>
      </c>
      <c r="RQ14" s="50">
        <f t="shared" si="678"/>
        <v>7.3965580373489566</v>
      </c>
      <c r="RR14" s="24">
        <v>179</v>
      </c>
      <c r="RS14" s="50">
        <f t="shared" si="679"/>
        <v>3.7214137214137217</v>
      </c>
      <c r="RT14" s="24">
        <v>0</v>
      </c>
      <c r="RU14" s="24">
        <f t="shared" si="680"/>
        <v>583</v>
      </c>
      <c r="RV14" s="52">
        <f t="shared" si="59"/>
        <v>5.6756230529595015</v>
      </c>
      <c r="RW14" s="24">
        <v>404</v>
      </c>
      <c r="RX14" s="50">
        <f t="shared" si="681"/>
        <v>7.4074074074074066</v>
      </c>
      <c r="RY14" s="24">
        <v>179</v>
      </c>
      <c r="RZ14" s="50">
        <f t="shared" si="682"/>
        <v>3.7245110278818148</v>
      </c>
      <c r="SA14" s="24">
        <v>0</v>
      </c>
      <c r="SB14" s="24">
        <f t="shared" si="683"/>
        <v>583</v>
      </c>
      <c r="SC14" s="52">
        <f t="shared" si="60"/>
        <v>5.6822612085769979</v>
      </c>
      <c r="SD14" s="24">
        <v>404</v>
      </c>
      <c r="SE14" s="50">
        <f t="shared" si="684"/>
        <v>7.4128440366972486</v>
      </c>
      <c r="SF14" s="24">
        <v>177</v>
      </c>
      <c r="SG14" s="50">
        <f t="shared" si="685"/>
        <v>3.6859641815910038</v>
      </c>
      <c r="SH14" s="24">
        <v>0</v>
      </c>
      <c r="SI14" s="141">
        <f t="shared" si="686"/>
        <v>581</v>
      </c>
      <c r="SJ14" s="52">
        <f t="shared" si="687"/>
        <v>5.6671868903628564</v>
      </c>
      <c r="SK14" s="24">
        <v>403</v>
      </c>
      <c r="SL14" s="50">
        <f t="shared" si="688"/>
        <v>7.4067267046498815</v>
      </c>
      <c r="SM14" s="24">
        <v>177</v>
      </c>
      <c r="SN14" s="50">
        <f t="shared" si="689"/>
        <v>3.6890370987911631</v>
      </c>
      <c r="SO14" s="24">
        <v>0</v>
      </c>
      <c r="SP14" s="24">
        <f t="shared" si="690"/>
        <v>580</v>
      </c>
      <c r="SQ14" s="52">
        <f t="shared" si="61"/>
        <v>5.6646156851255007</v>
      </c>
      <c r="SR14" s="24">
        <v>400</v>
      </c>
      <c r="SS14" s="50">
        <f t="shared" si="691"/>
        <v>7.3597056117755288</v>
      </c>
      <c r="ST14" s="24">
        <v>177</v>
      </c>
      <c r="SU14" s="50">
        <f t="shared" si="692"/>
        <v>3.6928854579595245</v>
      </c>
      <c r="SV14" s="24">
        <v>0</v>
      </c>
      <c r="SW14" s="24">
        <f t="shared" si="693"/>
        <v>577</v>
      </c>
      <c r="SX14" s="52">
        <f t="shared" si="62"/>
        <v>5.6413766132186156</v>
      </c>
      <c r="SY14" s="24">
        <v>399</v>
      </c>
      <c r="SZ14" s="50">
        <f t="shared" si="694"/>
        <v>7.349419782648738</v>
      </c>
      <c r="TA14" s="24">
        <v>176</v>
      </c>
      <c r="TB14" s="50">
        <f t="shared" si="695"/>
        <v>3.6789297658862878</v>
      </c>
      <c r="TC14" s="24">
        <v>0</v>
      </c>
      <c r="TD14" s="24">
        <f t="shared" si="696"/>
        <v>575</v>
      </c>
      <c r="TE14" s="52">
        <f t="shared" si="63"/>
        <v>5.6300793106824631</v>
      </c>
      <c r="TF14" s="24">
        <v>399</v>
      </c>
      <c r="TG14" s="50">
        <f t="shared" si="697"/>
        <v>7.349419782648738</v>
      </c>
      <c r="TH14" s="24">
        <v>176</v>
      </c>
      <c r="TI14" s="50">
        <f t="shared" si="698"/>
        <v>3.6789297658862878</v>
      </c>
      <c r="TJ14" s="24">
        <v>0</v>
      </c>
      <c r="TK14" s="24">
        <f t="shared" si="699"/>
        <v>575</v>
      </c>
      <c r="TL14" s="52">
        <f t="shared" si="64"/>
        <v>5.6300793106824631</v>
      </c>
      <c r="TM14" s="24">
        <v>396</v>
      </c>
      <c r="TN14" s="50">
        <f t="shared" si="700"/>
        <v>7.3103193649621563</v>
      </c>
      <c r="TO14" s="24">
        <v>176</v>
      </c>
      <c r="TP14" s="50">
        <f t="shared" si="701"/>
        <v>3.683549602344077</v>
      </c>
      <c r="TQ14" s="24">
        <v>0</v>
      </c>
      <c r="TR14" s="24">
        <f t="shared" si="702"/>
        <v>572</v>
      </c>
      <c r="TS14" s="52">
        <f t="shared" si="65"/>
        <v>5.6105934281510548</v>
      </c>
      <c r="TT14" s="24">
        <v>394</v>
      </c>
      <c r="TU14" s="50">
        <f t="shared" si="703"/>
        <v>7.2868503791381549</v>
      </c>
      <c r="TV14" s="24">
        <v>176</v>
      </c>
      <c r="TW14" s="50">
        <f t="shared" si="704"/>
        <v>3.6866359447004609</v>
      </c>
      <c r="TX14" s="24">
        <v>0</v>
      </c>
      <c r="TY14" s="24">
        <f t="shared" si="705"/>
        <v>570</v>
      </c>
      <c r="TZ14" s="52">
        <f t="shared" si="66"/>
        <v>5.5986641783714761</v>
      </c>
      <c r="UA14" s="141">
        <v>394</v>
      </c>
      <c r="UB14" s="50">
        <f t="shared" si="706"/>
        <v>7.2962962962962967</v>
      </c>
      <c r="UC14" s="141">
        <v>175</v>
      </c>
      <c r="UD14" s="50">
        <f t="shared" si="707"/>
        <v>3.6687631027253671</v>
      </c>
      <c r="UE14" s="24">
        <v>0</v>
      </c>
      <c r="UF14" s="141">
        <f t="shared" si="708"/>
        <v>569</v>
      </c>
      <c r="UG14" s="52">
        <f t="shared" si="709"/>
        <v>5.5948869223205504</v>
      </c>
      <c r="UH14" s="24">
        <v>393</v>
      </c>
      <c r="UI14" s="50">
        <f t="shared" si="710"/>
        <v>7.2885756676557865</v>
      </c>
      <c r="UJ14" s="24">
        <v>175</v>
      </c>
      <c r="UK14" s="50">
        <f t="shared" si="711"/>
        <v>3.6733837111670864</v>
      </c>
      <c r="UL14" s="24">
        <v>0</v>
      </c>
      <c r="UM14" s="24">
        <f t="shared" si="712"/>
        <v>568</v>
      </c>
      <c r="UN14" s="52">
        <f t="shared" si="67"/>
        <v>5.5927530523828279</v>
      </c>
      <c r="UO14" s="24">
        <v>389</v>
      </c>
      <c r="UP14" s="50">
        <f t="shared" si="713"/>
        <v>7.2331721829676452</v>
      </c>
      <c r="UQ14" s="24">
        <v>174</v>
      </c>
      <c r="UR14" s="50">
        <f t="shared" si="714"/>
        <v>3.656230300483295</v>
      </c>
      <c r="US14" s="24">
        <v>0</v>
      </c>
      <c r="UT14" s="24">
        <f t="shared" si="715"/>
        <v>563</v>
      </c>
      <c r="UU14" s="52">
        <f t="shared" si="68"/>
        <v>5.5539114136332248</v>
      </c>
      <c r="UV14" s="24">
        <v>388</v>
      </c>
      <c r="UW14" s="50">
        <f t="shared" si="716"/>
        <v>7.2280178837555891</v>
      </c>
      <c r="UX14" s="24">
        <v>174</v>
      </c>
      <c r="UY14" s="50">
        <f t="shared" si="717"/>
        <v>3.6608457816116138</v>
      </c>
      <c r="UZ14" s="24">
        <v>0</v>
      </c>
      <c r="VA14" s="24">
        <f t="shared" si="718"/>
        <v>562</v>
      </c>
      <c r="VB14" s="52">
        <f t="shared" si="69"/>
        <v>5.5528109870566151</v>
      </c>
      <c r="VC14" s="24">
        <v>387</v>
      </c>
      <c r="VD14" s="50">
        <f t="shared" si="719"/>
        <v>7.2161103859779976</v>
      </c>
      <c r="VE14" s="24">
        <v>174</v>
      </c>
      <c r="VF14" s="50">
        <f t="shared" si="720"/>
        <v>3.6654729302717506</v>
      </c>
      <c r="VG14" s="24">
        <v>0</v>
      </c>
      <c r="VH14" s="24">
        <f t="shared" si="721"/>
        <v>561</v>
      </c>
      <c r="VI14" s="52">
        <f t="shared" si="70"/>
        <v>5.5489614243323446</v>
      </c>
      <c r="VJ14" s="24">
        <v>387</v>
      </c>
      <c r="VK14" s="50">
        <f t="shared" si="722"/>
        <v>7.225541448842419</v>
      </c>
      <c r="VL14" s="24">
        <v>174</v>
      </c>
      <c r="VM14" s="50">
        <f t="shared" si="723"/>
        <v>3.6708860759493671</v>
      </c>
      <c r="VN14" s="24">
        <v>0</v>
      </c>
      <c r="VO14" s="24">
        <f t="shared" si="724"/>
        <v>561</v>
      </c>
      <c r="VP14" s="52">
        <f t="shared" si="71"/>
        <v>5.5566561014263076</v>
      </c>
      <c r="VQ14" s="24">
        <v>384</v>
      </c>
      <c r="VR14" s="50">
        <f t="shared" si="725"/>
        <v>7.1910112359550569</v>
      </c>
      <c r="VS14" s="24">
        <v>174</v>
      </c>
      <c r="VT14" s="50">
        <f t="shared" si="726"/>
        <v>3.6763152334671458</v>
      </c>
      <c r="VU14" s="24">
        <v>0</v>
      </c>
      <c r="VV14" s="24">
        <f t="shared" si="727"/>
        <v>558</v>
      </c>
      <c r="VW14" s="52">
        <f t="shared" si="72"/>
        <v>5.5395612032165191</v>
      </c>
      <c r="VX14" s="24">
        <v>383</v>
      </c>
      <c r="VY14" s="50">
        <f t="shared" si="728"/>
        <v>7.1776611694152921</v>
      </c>
      <c r="VZ14" s="24">
        <v>174</v>
      </c>
      <c r="WA14" s="50">
        <f t="shared" si="729"/>
        <v>3.6794248255445123</v>
      </c>
      <c r="WB14" s="24">
        <v>0</v>
      </c>
      <c r="WC14" s="141">
        <f t="shared" si="730"/>
        <v>557</v>
      </c>
      <c r="WD14" s="52">
        <f t="shared" si="731"/>
        <v>5.5340288127173372</v>
      </c>
      <c r="WE14" s="24">
        <v>381</v>
      </c>
      <c r="WF14" s="50">
        <f t="shared" si="732"/>
        <v>7.1589627959413757</v>
      </c>
      <c r="WG14" s="24">
        <v>173</v>
      </c>
      <c r="WH14" s="50">
        <f t="shared" si="733"/>
        <v>3.6675853296586811</v>
      </c>
      <c r="WI14" s="24">
        <v>0</v>
      </c>
      <c r="WJ14" s="24">
        <f t="shared" si="734"/>
        <v>554</v>
      </c>
      <c r="WK14" s="52">
        <f t="shared" si="73"/>
        <v>5.5184779360494076</v>
      </c>
      <c r="WL14" s="24">
        <v>377</v>
      </c>
      <c r="WM14" s="50">
        <f t="shared" si="735"/>
        <v>7.1024868123587037</v>
      </c>
      <c r="WN14" s="24">
        <v>173</v>
      </c>
      <c r="WO14" s="50">
        <f t="shared" si="736"/>
        <v>3.6761580960475984</v>
      </c>
      <c r="WP14" s="24">
        <v>0</v>
      </c>
      <c r="WQ14" s="24">
        <f t="shared" si="737"/>
        <v>550</v>
      </c>
      <c r="WR14" s="52">
        <f t="shared" si="74"/>
        <v>5.4923107649290994</v>
      </c>
      <c r="WS14" s="24">
        <v>374</v>
      </c>
      <c r="WT14" s="50">
        <f t="shared" si="738"/>
        <v>7.0659361420744373</v>
      </c>
      <c r="WU14" s="24">
        <v>173</v>
      </c>
      <c r="WV14" s="50">
        <f t="shared" si="739"/>
        <v>3.6839863713798979</v>
      </c>
      <c r="WW14" s="24">
        <v>0</v>
      </c>
      <c r="WX14" s="24">
        <f t="shared" si="740"/>
        <v>547</v>
      </c>
      <c r="WY14" s="52">
        <f t="shared" si="75"/>
        <v>5.4760236259885877</v>
      </c>
      <c r="WZ14" s="24">
        <v>374</v>
      </c>
      <c r="XA14" s="50">
        <f t="shared" si="741"/>
        <v>7.0712800151257333</v>
      </c>
      <c r="XB14" s="24">
        <v>172</v>
      </c>
      <c r="XC14" s="50">
        <f t="shared" si="742"/>
        <v>3.668159522286202</v>
      </c>
      <c r="XD14" s="24">
        <v>0</v>
      </c>
      <c r="XE14" s="24">
        <f t="shared" si="743"/>
        <v>546</v>
      </c>
      <c r="XF14" s="52">
        <f t="shared" si="76"/>
        <v>5.4720384846662657</v>
      </c>
      <c r="XG14" s="24">
        <v>372</v>
      </c>
      <c r="XH14" s="50">
        <f t="shared" si="744"/>
        <v>7.04678916461451</v>
      </c>
      <c r="XI14" s="24">
        <v>172</v>
      </c>
      <c r="XJ14" s="50">
        <f t="shared" si="745"/>
        <v>3.6728592782404443</v>
      </c>
      <c r="XK14" s="24">
        <v>0</v>
      </c>
      <c r="XL14" s="24">
        <f t="shared" si="746"/>
        <v>544</v>
      </c>
      <c r="XM14" s="52">
        <f t="shared" si="77"/>
        <v>5.4607508532423212</v>
      </c>
      <c r="XN14" s="24">
        <v>370</v>
      </c>
      <c r="XO14" s="50">
        <f t="shared" si="747"/>
        <v>7.0275403608736937</v>
      </c>
      <c r="XP14" s="24">
        <v>171</v>
      </c>
      <c r="XQ14" s="50">
        <f t="shared" si="748"/>
        <v>3.6593194949711103</v>
      </c>
      <c r="XR14" s="24">
        <v>0</v>
      </c>
      <c r="XS14" s="24">
        <f t="shared" si="749"/>
        <v>541</v>
      </c>
      <c r="XT14" s="52">
        <f t="shared" si="78"/>
        <v>5.4437512577983496</v>
      </c>
      <c r="XU14" s="24">
        <v>367</v>
      </c>
      <c r="XV14" s="50">
        <f t="shared" si="750"/>
        <v>6.9984744469870321</v>
      </c>
      <c r="XW14" s="24">
        <v>171</v>
      </c>
      <c r="XX14" s="50">
        <f t="shared" si="751"/>
        <v>3.6679536679536682</v>
      </c>
      <c r="XY14" s="24">
        <v>0</v>
      </c>
      <c r="XZ14" s="141">
        <f t="shared" si="752"/>
        <v>538</v>
      </c>
      <c r="YA14" s="52">
        <f t="shared" si="753"/>
        <v>5.4310518877448013</v>
      </c>
      <c r="YB14" s="24">
        <v>365</v>
      </c>
      <c r="YC14" s="50">
        <f t="shared" si="754"/>
        <v>6.9856459330143545</v>
      </c>
      <c r="YD14" s="24">
        <v>171</v>
      </c>
      <c r="YE14" s="50">
        <f t="shared" si="755"/>
        <v>3.67504835589942</v>
      </c>
      <c r="YF14" s="24">
        <v>0</v>
      </c>
      <c r="YG14" s="24">
        <f t="shared" si="756"/>
        <v>536</v>
      </c>
      <c r="YH14" s="52">
        <f t="shared" si="79"/>
        <v>5.4261996355537558</v>
      </c>
      <c r="YI14" s="24">
        <v>362</v>
      </c>
      <c r="YJ14" s="50">
        <f t="shared" si="757"/>
        <v>6.946843216273269</v>
      </c>
      <c r="YK14" s="24">
        <v>170</v>
      </c>
      <c r="YL14" s="50">
        <f t="shared" si="758"/>
        <v>3.6606373815676143</v>
      </c>
      <c r="YM14" s="24">
        <v>0</v>
      </c>
      <c r="YN14" s="24">
        <f t="shared" si="759"/>
        <v>532</v>
      </c>
      <c r="YO14" s="52">
        <f t="shared" si="80"/>
        <v>5.3982749873160829</v>
      </c>
      <c r="YP14" s="24">
        <v>361</v>
      </c>
      <c r="YQ14" s="50">
        <f t="shared" si="760"/>
        <v>6.9463151818356748</v>
      </c>
      <c r="YR14" s="24">
        <v>170</v>
      </c>
      <c r="YS14" s="50">
        <f t="shared" si="761"/>
        <v>3.6677454153182305</v>
      </c>
      <c r="YT14" s="24">
        <v>0</v>
      </c>
      <c r="YU14" s="24">
        <f t="shared" si="762"/>
        <v>531</v>
      </c>
      <c r="YV14" s="52">
        <f t="shared" si="81"/>
        <v>5.4007323026851104</v>
      </c>
      <c r="YW14" s="24">
        <v>360</v>
      </c>
      <c r="YX14" s="50">
        <f t="shared" si="763"/>
        <v>6.9337442218798149</v>
      </c>
      <c r="YY14" s="24">
        <v>170</v>
      </c>
      <c r="YZ14" s="50">
        <f t="shared" si="764"/>
        <v>3.669328728685517</v>
      </c>
      <c r="ZA14" s="24">
        <v>0</v>
      </c>
      <c r="ZB14" s="24">
        <f t="shared" si="765"/>
        <v>530</v>
      </c>
      <c r="ZC14" s="52">
        <f t="shared" si="82"/>
        <v>5.3944020356234104</v>
      </c>
      <c r="ZD14" s="24">
        <v>357</v>
      </c>
      <c r="ZE14" s="50">
        <f t="shared" si="766"/>
        <v>6.8892319567734468</v>
      </c>
      <c r="ZF14" s="24">
        <v>170</v>
      </c>
      <c r="ZG14" s="50">
        <f t="shared" si="767"/>
        <v>3.6756756756756754</v>
      </c>
      <c r="ZH14" s="24">
        <v>0</v>
      </c>
      <c r="ZI14" s="24">
        <f t="shared" si="768"/>
        <v>527</v>
      </c>
      <c r="ZJ14" s="52">
        <f t="shared" si="83"/>
        <v>5.3737126542265727</v>
      </c>
      <c r="ZK14" s="24">
        <v>354</v>
      </c>
      <c r="ZL14" s="50">
        <f t="shared" si="769"/>
        <v>6.8511708922005035</v>
      </c>
      <c r="ZM14" s="24">
        <v>168</v>
      </c>
      <c r="ZN14" s="50">
        <f t="shared" si="770"/>
        <v>3.6442516268980478</v>
      </c>
      <c r="ZO14" s="24">
        <v>0</v>
      </c>
      <c r="ZP14" s="24">
        <f t="shared" si="771"/>
        <v>522</v>
      </c>
      <c r="ZQ14" s="52">
        <f t="shared" si="84"/>
        <v>5.3390610616753609</v>
      </c>
      <c r="ZR14" s="24">
        <v>352</v>
      </c>
      <c r="ZS14" s="50">
        <f t="shared" si="772"/>
        <v>6.8296468762126503</v>
      </c>
      <c r="ZT14" s="24">
        <v>168</v>
      </c>
      <c r="ZU14" s="50">
        <f t="shared" si="773"/>
        <v>3.6537625054371463</v>
      </c>
      <c r="ZV14" s="24">
        <v>0</v>
      </c>
      <c r="ZW14" s="141">
        <f t="shared" si="774"/>
        <v>520</v>
      </c>
      <c r="ZX14" s="52">
        <f t="shared" si="775"/>
        <v>5.3322395406070546</v>
      </c>
      <c r="ZY14" s="24">
        <v>349</v>
      </c>
      <c r="ZZ14" s="50">
        <f t="shared" si="776"/>
        <v>6.8004676539360878</v>
      </c>
      <c r="AAA14" s="24">
        <v>168</v>
      </c>
      <c r="AAB14" s="50">
        <f t="shared" si="777"/>
        <v>3.6641221374045805</v>
      </c>
      <c r="AAC14" s="24">
        <v>0</v>
      </c>
      <c r="AAD14" s="24">
        <f t="shared" si="778"/>
        <v>517</v>
      </c>
      <c r="AAE14" s="52">
        <f t="shared" si="85"/>
        <v>5.3205721930637031</v>
      </c>
      <c r="AAF14" s="24">
        <v>348</v>
      </c>
      <c r="AAG14" s="50">
        <f t="shared" si="779"/>
        <v>6.807511737089202</v>
      </c>
      <c r="AAH14" s="24">
        <v>165</v>
      </c>
      <c r="AAI14" s="50">
        <f t="shared" si="780"/>
        <v>3.6097134106322466</v>
      </c>
      <c r="AAJ14" s="24">
        <v>0</v>
      </c>
      <c r="AAK14" s="24">
        <f t="shared" si="781"/>
        <v>513</v>
      </c>
      <c r="AAL14" s="52">
        <f t="shared" si="86"/>
        <v>5.2979448518021277</v>
      </c>
      <c r="AAM14" s="24">
        <v>346</v>
      </c>
      <c r="AAN14" s="50">
        <f t="shared" si="782"/>
        <v>6.7949725058915948</v>
      </c>
      <c r="AAO14" s="24">
        <v>163</v>
      </c>
      <c r="AAP14" s="50">
        <f t="shared" si="783"/>
        <v>3.5737776803332602</v>
      </c>
      <c r="AAQ14" s="24">
        <v>0</v>
      </c>
      <c r="AAR14" s="24">
        <f t="shared" si="784"/>
        <v>509</v>
      </c>
      <c r="AAS14" s="52">
        <f t="shared" si="87"/>
        <v>5.2729721330156432</v>
      </c>
      <c r="AAT14" s="24">
        <v>340</v>
      </c>
      <c r="AAU14" s="50">
        <f t="shared" si="785"/>
        <v>6.7034700315457414</v>
      </c>
      <c r="AAV14" s="24">
        <v>160</v>
      </c>
      <c r="AAW14" s="50">
        <f t="shared" si="786"/>
        <v>3.5211267605633805</v>
      </c>
      <c r="AAX14" s="24">
        <v>0</v>
      </c>
      <c r="AAY14" s="24">
        <f t="shared" si="787"/>
        <v>500</v>
      </c>
      <c r="AAZ14" s="52">
        <f t="shared" si="88"/>
        <v>5.1996672212978368</v>
      </c>
      <c r="ABA14" s="24">
        <v>337</v>
      </c>
      <c r="ABB14" s="50">
        <f t="shared" si="788"/>
        <v>6.6640300573462525</v>
      </c>
      <c r="ABC14" s="24">
        <v>160</v>
      </c>
      <c r="ABD14" s="50">
        <f t="shared" si="789"/>
        <v>3.5265594004849019</v>
      </c>
      <c r="ABE14" s="24">
        <v>0</v>
      </c>
      <c r="ABF14" s="24">
        <f t="shared" si="790"/>
        <v>497</v>
      </c>
      <c r="ABG14" s="52">
        <f t="shared" si="89"/>
        <v>5.1803210339795704</v>
      </c>
      <c r="ABH14" s="24">
        <v>332</v>
      </c>
      <c r="ABI14" s="50">
        <f t="shared" si="791"/>
        <v>6.5951529598728644</v>
      </c>
      <c r="ABJ14" s="24">
        <v>160</v>
      </c>
      <c r="ABK14" s="50">
        <f t="shared" si="792"/>
        <v>3.5320088300220749</v>
      </c>
      <c r="ABL14" s="24">
        <v>0</v>
      </c>
      <c r="ABM14" s="24">
        <f t="shared" si="793"/>
        <v>492</v>
      </c>
      <c r="ABN14" s="52">
        <f t="shared" si="90"/>
        <v>5.144291091593475</v>
      </c>
      <c r="ABO14" s="24">
        <v>330</v>
      </c>
      <c r="ABP14" s="50">
        <f t="shared" si="794"/>
        <v>6.5789473684210522</v>
      </c>
      <c r="ABQ14" s="24">
        <v>159</v>
      </c>
      <c r="ABR14" s="50">
        <f t="shared" si="795"/>
        <v>3.51925630810093</v>
      </c>
      <c r="ABS14" s="24">
        <v>0</v>
      </c>
      <c r="ABT14" s="141">
        <f t="shared" si="796"/>
        <v>489</v>
      </c>
      <c r="ABU14" s="52">
        <f t="shared" si="797"/>
        <v>5.1290119572057895</v>
      </c>
      <c r="ABV14" s="24">
        <v>326</v>
      </c>
      <c r="ABW14" s="50">
        <f t="shared" si="798"/>
        <v>6.5239143486091651</v>
      </c>
      <c r="ABX14" s="24">
        <v>157</v>
      </c>
      <c r="ABY14" s="50">
        <f t="shared" si="799"/>
        <v>3.4850166481687013</v>
      </c>
      <c r="ABZ14" s="24">
        <v>0</v>
      </c>
      <c r="ACA14" s="24">
        <f t="shared" si="800"/>
        <v>483</v>
      </c>
      <c r="ACB14" s="52">
        <f t="shared" si="91"/>
        <v>5.083140391496527</v>
      </c>
      <c r="ACC14" s="24">
        <v>322</v>
      </c>
      <c r="ACD14" s="50">
        <f t="shared" si="801"/>
        <v>6.4840918244059607</v>
      </c>
      <c r="ACE14" s="24">
        <v>156</v>
      </c>
      <c r="ACF14" s="50">
        <f t="shared" si="802"/>
        <v>3.4798126254740129</v>
      </c>
      <c r="ACG14" s="24">
        <v>0</v>
      </c>
      <c r="ACH14" s="24">
        <f t="shared" si="803"/>
        <v>478</v>
      </c>
      <c r="ACI14" s="52">
        <f t="shared" si="92"/>
        <v>5.0587363742194942</v>
      </c>
      <c r="ACJ14" s="24">
        <v>322</v>
      </c>
      <c r="ACK14" s="50">
        <f t="shared" si="804"/>
        <v>6.5129449838187705</v>
      </c>
      <c r="ACL14" s="24">
        <v>155</v>
      </c>
      <c r="ACM14" s="50">
        <f t="shared" si="805"/>
        <v>3.4691136974037597</v>
      </c>
      <c r="ACN14" s="24">
        <v>0</v>
      </c>
      <c r="ACO14" s="24">
        <f t="shared" si="806"/>
        <v>477</v>
      </c>
      <c r="ACP14" s="52">
        <f t="shared" si="93"/>
        <v>5.0679983000424995</v>
      </c>
      <c r="ACQ14" s="24">
        <v>319</v>
      </c>
      <c r="ACR14" s="50">
        <f t="shared" si="807"/>
        <v>6.4666531522400161</v>
      </c>
      <c r="ACS14" s="24">
        <v>153</v>
      </c>
      <c r="ACT14" s="50">
        <f t="shared" si="808"/>
        <v>3.428955625280143</v>
      </c>
      <c r="ACU14" s="24">
        <v>0</v>
      </c>
      <c r="ACV14" s="24">
        <f t="shared" si="809"/>
        <v>472</v>
      </c>
      <c r="ACW14" s="52">
        <f t="shared" si="94"/>
        <v>5.0239489089941456</v>
      </c>
      <c r="ACX14" s="24">
        <v>316</v>
      </c>
      <c r="ACY14" s="50">
        <f t="shared" si="810"/>
        <v>6.4214590530380002</v>
      </c>
      <c r="ACZ14" s="24">
        <v>152</v>
      </c>
      <c r="ADA14" s="50">
        <f t="shared" si="811"/>
        <v>3.416498089458305</v>
      </c>
      <c r="ADB14" s="24">
        <v>0</v>
      </c>
      <c r="ADC14" s="24">
        <f t="shared" si="812"/>
        <v>468</v>
      </c>
      <c r="ADD14" s="52">
        <f t="shared" si="95"/>
        <v>4.9946638207043756</v>
      </c>
      <c r="ADE14" s="24">
        <v>314</v>
      </c>
      <c r="ADF14" s="50">
        <f t="shared" si="813"/>
        <v>6.412089034102511</v>
      </c>
      <c r="ADG14" s="24">
        <v>151</v>
      </c>
      <c r="ADH14" s="50">
        <f t="shared" si="814"/>
        <v>3.402433528616494</v>
      </c>
      <c r="ADI14" s="24">
        <v>0</v>
      </c>
      <c r="ADJ14" s="24">
        <f t="shared" si="815"/>
        <v>465</v>
      </c>
      <c r="ADK14" s="52">
        <f t="shared" si="96"/>
        <v>4.9812533476164971</v>
      </c>
      <c r="ADL14" s="24">
        <v>310</v>
      </c>
      <c r="ADM14" s="50">
        <f t="shared" si="816"/>
        <v>6.3655030800821351</v>
      </c>
      <c r="ADN14" s="24">
        <v>151</v>
      </c>
      <c r="ADO14" s="50">
        <f t="shared" si="817"/>
        <v>3.4078086210787633</v>
      </c>
      <c r="ADP14" s="24">
        <v>0</v>
      </c>
      <c r="ADQ14" s="141">
        <f t="shared" si="818"/>
        <v>461</v>
      </c>
      <c r="ADR14" s="52">
        <f t="shared" si="819"/>
        <v>4.9564562950220408</v>
      </c>
      <c r="ADS14" s="24">
        <v>307</v>
      </c>
      <c r="ADT14" s="50">
        <f t="shared" si="820"/>
        <v>6.346909241265247</v>
      </c>
      <c r="ADU14" s="24">
        <v>151</v>
      </c>
      <c r="ADV14" s="50">
        <f t="shared" si="821"/>
        <v>3.420933393747168</v>
      </c>
      <c r="ADW14" s="24">
        <v>0</v>
      </c>
      <c r="ADX14" s="24">
        <f t="shared" si="822"/>
        <v>458</v>
      </c>
      <c r="ADY14" s="52">
        <f t="shared" si="97"/>
        <v>4.9508161279861636</v>
      </c>
      <c r="ADZ14" s="24">
        <v>305</v>
      </c>
      <c r="AEA14" s="50">
        <f t="shared" si="823"/>
        <v>6.3330564784053163</v>
      </c>
      <c r="AEB14" s="24">
        <v>149</v>
      </c>
      <c r="AEC14" s="50">
        <f t="shared" si="824"/>
        <v>3.3832879200726613</v>
      </c>
      <c r="AED14" s="24">
        <v>0</v>
      </c>
      <c r="AEE14" s="24">
        <f t="shared" si="825"/>
        <v>454</v>
      </c>
      <c r="AEF14" s="52">
        <f t="shared" si="98"/>
        <v>4.9240780911062902</v>
      </c>
      <c r="AEG14" s="24">
        <v>305</v>
      </c>
      <c r="AEH14" s="50">
        <f t="shared" si="826"/>
        <v>6.3594662218515428</v>
      </c>
      <c r="AEI14" s="24">
        <v>149</v>
      </c>
      <c r="AEJ14" s="50">
        <f t="shared" si="827"/>
        <v>3.3871334394180499</v>
      </c>
      <c r="AEK14" s="24">
        <v>0</v>
      </c>
      <c r="AEL14" s="24">
        <f t="shared" si="828"/>
        <v>454</v>
      </c>
      <c r="AEM14" s="52">
        <f t="shared" si="99"/>
        <v>4.9374660141381188</v>
      </c>
      <c r="AEN14" s="24">
        <v>303</v>
      </c>
      <c r="AEO14" s="50">
        <f t="shared" si="829"/>
        <v>6.3362609786700119</v>
      </c>
      <c r="AEP14" s="24">
        <v>148</v>
      </c>
      <c r="AEQ14" s="50">
        <f t="shared" si="830"/>
        <v>3.3743730050159599</v>
      </c>
      <c r="AER14" s="24">
        <v>0</v>
      </c>
      <c r="AES14" s="24">
        <f t="shared" si="831"/>
        <v>451</v>
      </c>
      <c r="AET14" s="52">
        <f t="shared" si="100"/>
        <v>4.919284467713787</v>
      </c>
      <c r="AEU14" s="24">
        <v>303</v>
      </c>
      <c r="AEV14" s="50">
        <f t="shared" si="832"/>
        <v>6.3482086737900696</v>
      </c>
      <c r="AEW14" s="24">
        <v>148</v>
      </c>
      <c r="AEX14" s="50">
        <f t="shared" si="833"/>
        <v>3.382857142857143</v>
      </c>
      <c r="AEY14" s="24">
        <v>0</v>
      </c>
      <c r="AEZ14" s="24">
        <f t="shared" si="834"/>
        <v>451</v>
      </c>
      <c r="AFA14" s="52">
        <f t="shared" si="101"/>
        <v>4.9300393528640134</v>
      </c>
      <c r="AFB14" s="24">
        <v>298</v>
      </c>
      <c r="AFC14" s="50">
        <f t="shared" si="835"/>
        <v>6.2684055532183427</v>
      </c>
      <c r="AFD14" s="24">
        <v>146</v>
      </c>
      <c r="AFE14" s="50">
        <f t="shared" si="836"/>
        <v>3.3509295386733995</v>
      </c>
      <c r="AFF14" s="24">
        <v>0</v>
      </c>
      <c r="AFG14" s="24">
        <f t="shared" si="837"/>
        <v>444</v>
      </c>
      <c r="AFH14" s="52">
        <f t="shared" si="102"/>
        <v>4.8732301613434306</v>
      </c>
      <c r="AFI14" s="24">
        <v>296</v>
      </c>
      <c r="AFJ14" s="50">
        <f t="shared" si="838"/>
        <v>6.2407758802445708</v>
      </c>
      <c r="AFK14" s="24">
        <v>146</v>
      </c>
      <c r="AFL14" s="50">
        <f t="shared" si="839"/>
        <v>3.3570935847321222</v>
      </c>
      <c r="AFM14" s="24">
        <v>0</v>
      </c>
      <c r="AFN14" s="141">
        <f t="shared" si="840"/>
        <v>442</v>
      </c>
      <c r="AFO14" s="52">
        <f t="shared" si="841"/>
        <v>4.8614166300043999</v>
      </c>
      <c r="AFP14" s="24">
        <v>295</v>
      </c>
      <c r="AFQ14" s="50">
        <f t="shared" si="842"/>
        <v>6.2433862433862428</v>
      </c>
      <c r="AFR14" s="24">
        <v>143</v>
      </c>
      <c r="AFS14" s="50">
        <f t="shared" si="843"/>
        <v>3.2987312572087659</v>
      </c>
      <c r="AFT14" s="24">
        <v>0</v>
      </c>
      <c r="AFU14" s="24">
        <f t="shared" si="844"/>
        <v>438</v>
      </c>
      <c r="AFV14" s="52">
        <f t="shared" si="103"/>
        <v>4.8344370860927155</v>
      </c>
      <c r="AFW14" s="24">
        <v>291</v>
      </c>
      <c r="AFX14" s="50">
        <f t="shared" si="845"/>
        <v>6.1783439490445859</v>
      </c>
      <c r="AFY14" s="24">
        <v>143</v>
      </c>
      <c r="AFZ14" s="50">
        <f t="shared" si="846"/>
        <v>3.3071230342275673</v>
      </c>
      <c r="AGA14" s="24">
        <v>0</v>
      </c>
      <c r="AGB14" s="24">
        <f t="shared" si="847"/>
        <v>434</v>
      </c>
      <c r="AGC14" s="52">
        <f t="shared" si="104"/>
        <v>4.8040735001106931</v>
      </c>
      <c r="AGD14" s="24">
        <v>289</v>
      </c>
      <c r="AGE14" s="50">
        <f t="shared" si="848"/>
        <v>6.1581078201576815</v>
      </c>
      <c r="AGF14" s="24">
        <v>142</v>
      </c>
      <c r="AGG14" s="50">
        <f t="shared" si="849"/>
        <v>3.2916087158089939</v>
      </c>
      <c r="AGH14" s="24">
        <v>0</v>
      </c>
      <c r="AGI14" s="24">
        <f t="shared" si="850"/>
        <v>431</v>
      </c>
      <c r="AGJ14" s="52">
        <f t="shared" si="105"/>
        <v>4.7851670922615748</v>
      </c>
      <c r="AGK14" s="24">
        <v>289</v>
      </c>
      <c r="AGL14" s="50">
        <f t="shared" si="851"/>
        <v>6.1581078201576815</v>
      </c>
      <c r="AGM14" s="24">
        <v>142</v>
      </c>
      <c r="AGN14" s="50">
        <f t="shared" si="852"/>
        <v>3.2954281735901598</v>
      </c>
      <c r="AGO14" s="24">
        <v>0</v>
      </c>
      <c r="AGP14" s="24">
        <f t="shared" si="853"/>
        <v>431</v>
      </c>
      <c r="AGQ14" s="52">
        <f t="shared" si="106"/>
        <v>4.7878249277938236</v>
      </c>
      <c r="AGR14" s="24">
        <v>286</v>
      </c>
      <c r="AGS14" s="50">
        <f t="shared" si="854"/>
        <v>6.1241970021413277</v>
      </c>
      <c r="AGT14" s="24">
        <v>141</v>
      </c>
      <c r="AGU14" s="50">
        <f t="shared" si="855"/>
        <v>3.2798325191905091</v>
      </c>
      <c r="AGV14" s="24">
        <v>0</v>
      </c>
      <c r="AGW14" s="24">
        <f t="shared" si="856"/>
        <v>427</v>
      </c>
      <c r="AGX14" s="52">
        <f t="shared" si="107"/>
        <v>4.760842903333705</v>
      </c>
      <c r="AGY14" s="24">
        <v>286</v>
      </c>
      <c r="AGZ14" s="50">
        <f t="shared" si="857"/>
        <v>6.1426116838487967</v>
      </c>
      <c r="AHA14" s="24">
        <v>140</v>
      </c>
      <c r="AHB14" s="50">
        <f t="shared" si="858"/>
        <v>3.263403263403263</v>
      </c>
      <c r="AHC14" s="24">
        <v>0</v>
      </c>
      <c r="AHD14" s="24">
        <f t="shared" si="859"/>
        <v>426</v>
      </c>
      <c r="AHE14" s="52">
        <f t="shared" si="108"/>
        <v>4.7619047619047619</v>
      </c>
      <c r="AHF14" s="24">
        <v>284</v>
      </c>
      <c r="AHG14" s="50">
        <f t="shared" si="860"/>
        <v>6.1101549053356283</v>
      </c>
      <c r="AHH14" s="24">
        <v>140</v>
      </c>
      <c r="AHI14" s="50">
        <f t="shared" si="861"/>
        <v>3.2687368666822323</v>
      </c>
      <c r="AHJ14" s="24">
        <v>0</v>
      </c>
      <c r="AHK14" s="141">
        <f t="shared" si="862"/>
        <v>424</v>
      </c>
      <c r="AHL14" s="52">
        <f t="shared" si="863"/>
        <v>4.747508677639682</v>
      </c>
      <c r="AHM14" s="24">
        <v>282</v>
      </c>
      <c r="AHN14" s="50">
        <f t="shared" si="864"/>
        <v>6.0893975383286545</v>
      </c>
      <c r="AHO14" s="24">
        <v>140</v>
      </c>
      <c r="AHP14" s="50">
        <f t="shared" si="865"/>
        <v>3.2771535580524342</v>
      </c>
      <c r="AHQ14" s="24">
        <v>0</v>
      </c>
      <c r="AHR14" s="24">
        <f t="shared" si="866"/>
        <v>422</v>
      </c>
      <c r="AHS14" s="52">
        <f t="shared" si="109"/>
        <v>4.73997528922835</v>
      </c>
      <c r="AHT14" s="24">
        <v>281</v>
      </c>
      <c r="AHU14" s="50">
        <f t="shared" si="867"/>
        <v>6.0941227499457815</v>
      </c>
      <c r="AHV14" s="24">
        <v>139</v>
      </c>
      <c r="AHW14" s="50">
        <f t="shared" si="868"/>
        <v>3.2644434006575858</v>
      </c>
      <c r="AHX14" s="24">
        <v>0</v>
      </c>
      <c r="AHY14" s="24">
        <f t="shared" si="869"/>
        <v>420</v>
      </c>
      <c r="AHZ14" s="52">
        <f t="shared" si="110"/>
        <v>4.73559589581689</v>
      </c>
      <c r="AIA14" s="24">
        <v>280</v>
      </c>
      <c r="AIB14" s="50">
        <f t="shared" si="870"/>
        <v>6.0962333986501198</v>
      </c>
      <c r="AIC14" s="24">
        <v>139</v>
      </c>
      <c r="AID14" s="50">
        <f t="shared" si="871"/>
        <v>3.2759839736035823</v>
      </c>
      <c r="AIE14" s="24">
        <v>0</v>
      </c>
      <c r="AIF14" s="24">
        <f t="shared" si="872"/>
        <v>419</v>
      </c>
      <c r="AIG14" s="52">
        <f t="shared" si="111"/>
        <v>4.7419646899049344</v>
      </c>
      <c r="AIH14" s="24">
        <v>279</v>
      </c>
      <c r="AII14" s="50">
        <f t="shared" si="873"/>
        <v>6.0877154702160157</v>
      </c>
      <c r="AIJ14" s="24">
        <v>139</v>
      </c>
      <c r="AIK14" s="50">
        <f t="shared" si="874"/>
        <v>3.2813975448536357</v>
      </c>
      <c r="AIL14" s="24">
        <v>0</v>
      </c>
      <c r="AIM14" s="24">
        <f t="shared" si="875"/>
        <v>418</v>
      </c>
      <c r="AIN14" s="52">
        <f t="shared" si="112"/>
        <v>4.7397664134255582</v>
      </c>
      <c r="AIO14" s="24">
        <v>277</v>
      </c>
      <c r="AIP14" s="50">
        <f t="shared" si="876"/>
        <v>6.0572928055980757</v>
      </c>
      <c r="AIQ14" s="24">
        <v>139</v>
      </c>
      <c r="AIR14" s="50">
        <f t="shared" si="877"/>
        <v>3.2876064333017978</v>
      </c>
      <c r="AIS14" s="24">
        <v>0</v>
      </c>
      <c r="AIT14" s="24">
        <f t="shared" si="878"/>
        <v>416</v>
      </c>
      <c r="AIU14" s="52">
        <f t="shared" si="113"/>
        <v>4.7267355982274744</v>
      </c>
      <c r="AIV14" s="24">
        <v>275</v>
      </c>
      <c r="AIW14" s="50">
        <f t="shared" si="879"/>
        <v>6.021458287716225</v>
      </c>
      <c r="AIX14" s="24">
        <v>139</v>
      </c>
      <c r="AIY14" s="50">
        <f t="shared" si="880"/>
        <v>3.2922785409758411</v>
      </c>
      <c r="AIZ14" s="24">
        <v>0</v>
      </c>
      <c r="AJA14" s="24">
        <f t="shared" si="881"/>
        <v>414</v>
      </c>
      <c r="AJB14" s="52">
        <f t="shared" si="114"/>
        <v>4.7104334964159742</v>
      </c>
      <c r="AJC14" s="24">
        <v>273</v>
      </c>
      <c r="AJD14" s="50">
        <f t="shared" si="882"/>
        <v>6.0052793664760227</v>
      </c>
      <c r="AJE14" s="24">
        <v>139</v>
      </c>
      <c r="AJF14" s="50">
        <f t="shared" si="883"/>
        <v>3.3063748810656519</v>
      </c>
      <c r="AJG14" s="24">
        <v>0</v>
      </c>
      <c r="AJH14" s="141">
        <f t="shared" si="884"/>
        <v>412</v>
      </c>
      <c r="AJI14" s="52">
        <f t="shared" si="885"/>
        <v>4.7085714285714282</v>
      </c>
      <c r="AJJ14" s="24">
        <v>271</v>
      </c>
      <c r="AJK14" s="50">
        <f t="shared" si="886"/>
        <v>5.9902740937223697</v>
      </c>
      <c r="AJL14" s="24">
        <v>139</v>
      </c>
      <c r="AJM14" s="50">
        <f t="shared" si="887"/>
        <v>3.3166308756859939</v>
      </c>
      <c r="AJN14" s="24">
        <v>0</v>
      </c>
      <c r="AJO14" s="24">
        <f t="shared" si="888"/>
        <v>410</v>
      </c>
      <c r="AJP14" s="52">
        <f t="shared" si="115"/>
        <v>4.7045324153757884</v>
      </c>
      <c r="AJQ14" s="24">
        <v>270</v>
      </c>
      <c r="AJR14" s="50">
        <f t="shared" si="889"/>
        <v>5.9800664451827243</v>
      </c>
      <c r="AJS14" s="24">
        <v>138</v>
      </c>
      <c r="AJT14" s="50">
        <f t="shared" si="890"/>
        <v>3.3022254127781765</v>
      </c>
      <c r="AJU14" s="24">
        <v>0</v>
      </c>
      <c r="AJV14" s="24">
        <f t="shared" si="891"/>
        <v>408</v>
      </c>
      <c r="AJW14" s="52">
        <f t="shared" si="116"/>
        <v>4.6928916494133883</v>
      </c>
      <c r="AJX14" s="24">
        <v>269</v>
      </c>
      <c r="AJY14" s="50">
        <f t="shared" si="892"/>
        <v>5.9764496778493665</v>
      </c>
      <c r="AJZ14" s="24">
        <v>137</v>
      </c>
      <c r="AKA14" s="50">
        <f t="shared" si="893"/>
        <v>3.286159750539698</v>
      </c>
      <c r="AKB14" s="24">
        <v>0</v>
      </c>
      <c r="AKC14" s="24">
        <f t="shared" si="894"/>
        <v>406</v>
      </c>
      <c r="AKD14" s="52">
        <f t="shared" si="117"/>
        <v>4.6828143021914643</v>
      </c>
      <c r="AKE14" s="24">
        <v>268</v>
      </c>
      <c r="AKF14" s="50">
        <f t="shared" si="895"/>
        <v>5.9688195991091311</v>
      </c>
      <c r="AKG14" s="24">
        <v>137</v>
      </c>
      <c r="AKH14" s="50">
        <f t="shared" si="896"/>
        <v>3.2901056676272815</v>
      </c>
      <c r="AKI14" s="24">
        <v>0</v>
      </c>
      <c r="AKJ14" s="24">
        <f t="shared" si="897"/>
        <v>405</v>
      </c>
      <c r="AKK14" s="52">
        <f t="shared" si="118"/>
        <v>4.6799168014790853</v>
      </c>
      <c r="AKL14" s="24">
        <v>266</v>
      </c>
      <c r="AKM14" s="50">
        <f t="shared" si="898"/>
        <v>5.9388256307211433</v>
      </c>
      <c r="AKN14" s="24">
        <v>137</v>
      </c>
      <c r="AKO14" s="50">
        <f t="shared" si="899"/>
        <v>3.2940610723731667</v>
      </c>
      <c r="AKP14" s="24">
        <v>0</v>
      </c>
      <c r="AKQ14" s="24">
        <f t="shared" si="900"/>
        <v>403</v>
      </c>
      <c r="AKR14" s="52">
        <f t="shared" si="119"/>
        <v>4.6654318129196568</v>
      </c>
      <c r="AKS14" s="24">
        <v>265</v>
      </c>
      <c r="AKT14" s="50">
        <f t="shared" si="901"/>
        <v>5.929738196464533</v>
      </c>
      <c r="AKU14" s="24">
        <v>136</v>
      </c>
      <c r="AKV14" s="50">
        <f t="shared" si="902"/>
        <v>3.2778982887442756</v>
      </c>
      <c r="AKW14" s="24">
        <v>0</v>
      </c>
      <c r="AKX14" s="24">
        <f t="shared" si="903"/>
        <v>401</v>
      </c>
      <c r="AKY14" s="52">
        <f t="shared" si="120"/>
        <v>4.6530517521466699</v>
      </c>
      <c r="AKZ14" s="24">
        <v>265</v>
      </c>
      <c r="ALA14" s="50">
        <f t="shared" si="904"/>
        <v>5.9457033879291004</v>
      </c>
      <c r="ALB14" s="24">
        <v>136</v>
      </c>
      <c r="ALC14" s="50">
        <f t="shared" si="905"/>
        <v>3.2850241545893724</v>
      </c>
      <c r="ALD14" s="24">
        <v>0</v>
      </c>
      <c r="ALE14" s="141">
        <f t="shared" si="906"/>
        <v>401</v>
      </c>
      <c r="ALF14" s="52">
        <f t="shared" si="907"/>
        <v>4.6644178201698265</v>
      </c>
      <c r="ALG14" s="24">
        <v>264</v>
      </c>
      <c r="ALH14" s="50">
        <f t="shared" si="908"/>
        <v>5.9299191374663076</v>
      </c>
      <c r="ALI14" s="24">
        <v>134</v>
      </c>
      <c r="ALJ14" s="50">
        <f t="shared" si="909"/>
        <v>3.2429816069699906</v>
      </c>
      <c r="ALK14" s="24">
        <v>0</v>
      </c>
      <c r="ALL14" s="24">
        <f t="shared" si="910"/>
        <v>398</v>
      </c>
      <c r="ALM14" s="52">
        <f t="shared" si="121"/>
        <v>4.6365330848089474</v>
      </c>
      <c r="ALN14" s="24">
        <v>263</v>
      </c>
      <c r="ALO14" s="50">
        <f t="shared" si="911"/>
        <v>5.9274284426414239</v>
      </c>
      <c r="ALP14" s="24">
        <v>134</v>
      </c>
      <c r="ALQ14" s="50">
        <f t="shared" si="912"/>
        <v>3.2484848484848485</v>
      </c>
      <c r="ALR14" s="24">
        <v>0</v>
      </c>
      <c r="ALS14" s="24">
        <f t="shared" si="913"/>
        <v>397</v>
      </c>
      <c r="ALT14" s="52">
        <f t="shared" si="122"/>
        <v>4.6367671104882042</v>
      </c>
      <c r="ALU14" s="24">
        <v>263</v>
      </c>
      <c r="ALV14" s="50">
        <f t="shared" si="914"/>
        <v>5.9448462929475587</v>
      </c>
      <c r="ALW14" s="24">
        <v>134</v>
      </c>
      <c r="ALX14" s="50">
        <f t="shared" si="915"/>
        <v>3.2563791008505469</v>
      </c>
      <c r="ALY14" s="24">
        <v>0</v>
      </c>
      <c r="ALZ14" s="24">
        <f t="shared" si="916"/>
        <v>397</v>
      </c>
      <c r="AMA14" s="52">
        <f t="shared" si="123"/>
        <v>4.6492563532029507</v>
      </c>
      <c r="AMB14" s="24">
        <v>263</v>
      </c>
      <c r="AMC14" s="50">
        <f t="shared" si="917"/>
        <v>5.9502262443438907</v>
      </c>
      <c r="AMD14" s="24">
        <v>134</v>
      </c>
      <c r="AME14" s="50">
        <f t="shared" si="918"/>
        <v>3.2603406326034063</v>
      </c>
      <c r="AMF14" s="24">
        <v>0</v>
      </c>
      <c r="AMG14" s="24">
        <f t="shared" si="919"/>
        <v>397</v>
      </c>
      <c r="AMH14" s="52">
        <f t="shared" si="124"/>
        <v>4.6541617819460726</v>
      </c>
      <c r="AMI14" s="24">
        <v>260</v>
      </c>
      <c r="AMJ14" s="50">
        <f t="shared" si="920"/>
        <v>5.8943550215370664</v>
      </c>
      <c r="AMK14" s="24">
        <v>134</v>
      </c>
      <c r="AML14" s="50">
        <f t="shared" si="921"/>
        <v>3.2627221816411005</v>
      </c>
      <c r="AMM14" s="24">
        <v>0</v>
      </c>
      <c r="AMN14" s="24">
        <f t="shared" si="922"/>
        <v>394</v>
      </c>
      <c r="AMO14" s="52">
        <f t="shared" si="125"/>
        <v>4.6254989434139473</v>
      </c>
      <c r="AMP14" s="24">
        <v>259</v>
      </c>
      <c r="AMQ14" s="50">
        <f t="shared" si="923"/>
        <v>5.8890404729422468</v>
      </c>
      <c r="AMR14" s="24">
        <v>133</v>
      </c>
      <c r="AMS14" s="50">
        <f t="shared" si="924"/>
        <v>3.2478632478632483</v>
      </c>
      <c r="AMT14" s="24">
        <v>0</v>
      </c>
      <c r="AMU14" s="24">
        <f t="shared" si="925"/>
        <v>392</v>
      </c>
      <c r="AMV14" s="52">
        <f t="shared" si="126"/>
        <v>4.6155657600376783</v>
      </c>
      <c r="AMW14" s="24">
        <v>259</v>
      </c>
      <c r="AMX14" s="50">
        <f t="shared" si="926"/>
        <v>5.9038067016184179</v>
      </c>
      <c r="AMY14" s="24">
        <v>133</v>
      </c>
      <c r="AMZ14" s="50">
        <f t="shared" si="927"/>
        <v>3.2550171316691143</v>
      </c>
      <c r="ANA14" s="24">
        <v>0</v>
      </c>
      <c r="ANB14" s="141">
        <f t="shared" si="928"/>
        <v>392</v>
      </c>
      <c r="ANC14" s="52">
        <f t="shared" si="929"/>
        <v>4.6264605216570285</v>
      </c>
      <c r="AND14" s="24">
        <v>258</v>
      </c>
      <c r="ANE14" s="50">
        <f t="shared" si="930"/>
        <v>5.8931018730013704</v>
      </c>
      <c r="ANF14" s="24">
        <v>132</v>
      </c>
      <c r="ANG14" s="50">
        <f t="shared" si="931"/>
        <v>3.2368808239333005</v>
      </c>
      <c r="ANH14" s="24">
        <v>0</v>
      </c>
      <c r="ANI14" s="24">
        <f t="shared" si="932"/>
        <v>390</v>
      </c>
      <c r="ANJ14" s="52">
        <f t="shared" si="127"/>
        <v>4.6121097445600761</v>
      </c>
      <c r="ANK14" s="24">
        <v>258</v>
      </c>
      <c r="ANL14" s="50">
        <f t="shared" si="933"/>
        <v>5.8984910836762685</v>
      </c>
      <c r="ANM14" s="24">
        <v>132</v>
      </c>
      <c r="ANN14" s="50">
        <f t="shared" si="934"/>
        <v>3.2432432432432434</v>
      </c>
      <c r="ANO14" s="24">
        <v>0</v>
      </c>
      <c r="ANP14" s="24">
        <f t="shared" si="935"/>
        <v>390</v>
      </c>
      <c r="ANQ14" s="52">
        <f t="shared" si="128"/>
        <v>4.6186641402179065</v>
      </c>
      <c r="ANR14" s="24">
        <v>257</v>
      </c>
      <c r="ANS14" s="50">
        <f t="shared" si="936"/>
        <v>5.8904423561769423</v>
      </c>
      <c r="ANT14" s="24">
        <v>132</v>
      </c>
      <c r="ANU14" s="50">
        <f t="shared" si="937"/>
        <v>3.2552404438964242</v>
      </c>
      <c r="ANV14" s="24">
        <v>0</v>
      </c>
      <c r="ANW14" s="24">
        <f t="shared" si="938"/>
        <v>389</v>
      </c>
      <c r="ANX14" s="52">
        <f t="shared" si="129"/>
        <v>4.6210501306723692</v>
      </c>
      <c r="ANY14" s="24">
        <v>257</v>
      </c>
      <c r="ANZ14" s="50">
        <f t="shared" si="939"/>
        <v>5.9094044607955851</v>
      </c>
      <c r="AOA14" s="24">
        <v>132</v>
      </c>
      <c r="AOB14" s="50">
        <f t="shared" si="940"/>
        <v>3.2608695652173911</v>
      </c>
      <c r="AOC14" s="24">
        <v>0</v>
      </c>
      <c r="AOD14" s="24">
        <f t="shared" si="941"/>
        <v>389</v>
      </c>
      <c r="AOE14" s="52">
        <f t="shared" si="130"/>
        <v>4.6326068834107419</v>
      </c>
      <c r="AOF14" s="24">
        <v>256</v>
      </c>
      <c r="AOG14" s="50">
        <f t="shared" si="942"/>
        <v>5.9026977173161175</v>
      </c>
      <c r="AOH14" s="24">
        <v>132</v>
      </c>
      <c r="AOI14" s="50">
        <f t="shared" si="943"/>
        <v>3.2665181885671863</v>
      </c>
      <c r="AOJ14" s="24">
        <v>0</v>
      </c>
      <c r="AOK14" s="24">
        <f t="shared" si="944"/>
        <v>388</v>
      </c>
      <c r="AOL14" s="52">
        <f t="shared" si="131"/>
        <v>4.6311768918596323</v>
      </c>
      <c r="AOM14" s="24">
        <v>255</v>
      </c>
      <c r="AON14" s="50">
        <f t="shared" si="945"/>
        <v>5.8891454965357966</v>
      </c>
      <c r="AOO14" s="24">
        <v>132</v>
      </c>
      <c r="AOP14" s="50">
        <f t="shared" si="946"/>
        <v>3.2762472077438569</v>
      </c>
      <c r="AOQ14" s="24">
        <v>0</v>
      </c>
      <c r="AOR14" s="24">
        <f t="shared" si="947"/>
        <v>387</v>
      </c>
      <c r="AOS14" s="52">
        <f t="shared" si="132"/>
        <v>4.6297403995693269</v>
      </c>
      <c r="AOT14" s="24">
        <v>254</v>
      </c>
      <c r="AOU14" s="50">
        <f t="shared" si="948"/>
        <v>5.8823529411764701</v>
      </c>
      <c r="AOV14" s="24">
        <v>132</v>
      </c>
      <c r="AOW14" s="50">
        <f t="shared" si="949"/>
        <v>3.2843991042547898</v>
      </c>
      <c r="AOX14" s="24">
        <v>0</v>
      </c>
      <c r="AOY14" s="141">
        <f t="shared" si="950"/>
        <v>386</v>
      </c>
      <c r="AOZ14" s="52">
        <f t="shared" si="951"/>
        <v>4.6299628163608011</v>
      </c>
      <c r="APA14" s="24">
        <v>253</v>
      </c>
      <c r="APB14" s="50">
        <f t="shared" si="952"/>
        <v>5.8727948003714019</v>
      </c>
      <c r="APC14" s="24">
        <v>130</v>
      </c>
      <c r="APD14" s="50">
        <f t="shared" si="953"/>
        <v>3.2410870107205185</v>
      </c>
      <c r="APE14" s="24">
        <v>0</v>
      </c>
      <c r="APF14" s="24">
        <f t="shared" si="954"/>
        <v>383</v>
      </c>
      <c r="APG14" s="52">
        <f t="shared" si="133"/>
        <v>4.6039187402332011</v>
      </c>
      <c r="APH14" s="24">
        <v>253</v>
      </c>
      <c r="API14" s="50">
        <f t="shared" si="955"/>
        <v>5.894687791239515</v>
      </c>
      <c r="APJ14" s="24">
        <v>129</v>
      </c>
      <c r="APK14" s="50">
        <f t="shared" si="956"/>
        <v>3.225806451612903</v>
      </c>
      <c r="APL14" s="24">
        <v>0</v>
      </c>
      <c r="APM14" s="24">
        <f t="shared" si="957"/>
        <v>382</v>
      </c>
      <c r="APN14" s="52">
        <f t="shared" si="134"/>
        <v>4.6074056205524068</v>
      </c>
      <c r="APO14" s="24">
        <v>251</v>
      </c>
      <c r="APP14" s="50">
        <f t="shared" si="958"/>
        <v>5.871345029239766</v>
      </c>
      <c r="APQ14" s="24">
        <v>129</v>
      </c>
      <c r="APR14" s="50">
        <f t="shared" si="959"/>
        <v>3.2379518072289155</v>
      </c>
      <c r="APS14" s="24">
        <v>0</v>
      </c>
      <c r="APT14" s="24">
        <f t="shared" si="960"/>
        <v>380</v>
      </c>
      <c r="APU14" s="52">
        <f t="shared" si="135"/>
        <v>4.6010412882915608</v>
      </c>
      <c r="APV14" s="24">
        <v>251</v>
      </c>
      <c r="APW14" s="50">
        <f t="shared" si="961"/>
        <v>5.8768438304846642</v>
      </c>
      <c r="APX14" s="24">
        <v>128</v>
      </c>
      <c r="APY14" s="50">
        <f t="shared" si="962"/>
        <v>3.2185064118682423</v>
      </c>
      <c r="APZ14" s="24">
        <v>0</v>
      </c>
      <c r="AQA14" s="24">
        <f t="shared" si="963"/>
        <v>379</v>
      </c>
      <c r="AQB14" s="52">
        <f t="shared" si="136"/>
        <v>4.5950533462657619</v>
      </c>
      <c r="AQC14" s="24">
        <v>250</v>
      </c>
      <c r="AQD14" s="50">
        <f t="shared" si="964"/>
        <v>5.8616647127784294</v>
      </c>
      <c r="AQE14" s="24">
        <v>128</v>
      </c>
      <c r="AQF14" s="50">
        <f t="shared" si="965"/>
        <v>3.2233694283555776</v>
      </c>
      <c r="AQG14" s="24">
        <v>0</v>
      </c>
      <c r="AQH14" s="24">
        <f t="shared" si="966"/>
        <v>378</v>
      </c>
      <c r="AQI14" s="52">
        <f t="shared" si="137"/>
        <v>4.5896066051481306</v>
      </c>
      <c r="AQJ14" s="24">
        <v>248</v>
      </c>
      <c r="AQK14" s="50">
        <f t="shared" si="967"/>
        <v>5.8352941176470585</v>
      </c>
      <c r="AQL14" s="24">
        <v>127</v>
      </c>
      <c r="AQM14" s="50">
        <f t="shared" si="968"/>
        <v>3.2046429472621747</v>
      </c>
      <c r="AQN14" s="24">
        <v>0</v>
      </c>
      <c r="AQO14" s="24">
        <f t="shared" si="969"/>
        <v>375</v>
      </c>
      <c r="AQP14" s="52">
        <f t="shared" si="138"/>
        <v>4.5659320589309633</v>
      </c>
      <c r="AQQ14" s="24">
        <v>246</v>
      </c>
      <c r="AQR14" s="50">
        <f t="shared" si="970"/>
        <v>5.8059948076469201</v>
      </c>
      <c r="AQS14" s="24">
        <v>127</v>
      </c>
      <c r="AQT14" s="50">
        <f t="shared" si="971"/>
        <v>3.2151898734177218</v>
      </c>
      <c r="AQU14" s="24">
        <v>0</v>
      </c>
      <c r="AQV14" s="141">
        <f t="shared" si="972"/>
        <v>373</v>
      </c>
      <c r="AQW14" s="52">
        <f t="shared" si="973"/>
        <v>4.5560034200561867</v>
      </c>
      <c r="AQX14" s="24">
        <v>245</v>
      </c>
      <c r="AQY14" s="50">
        <f t="shared" si="974"/>
        <v>5.7960728649160158</v>
      </c>
      <c r="AQZ14" s="24">
        <v>127</v>
      </c>
      <c r="ARA14" s="50">
        <f t="shared" si="975"/>
        <v>3.2208977935582044</v>
      </c>
      <c r="ARB14" s="24">
        <v>0</v>
      </c>
      <c r="ARC14" s="24">
        <f t="shared" si="976"/>
        <v>372</v>
      </c>
      <c r="ARD14" s="52">
        <f t="shared" si="139"/>
        <v>4.5532435740514074</v>
      </c>
      <c r="ARE14" s="24">
        <v>243</v>
      </c>
      <c r="ARF14" s="50">
        <f t="shared" si="977"/>
        <v>5.770600807409167</v>
      </c>
      <c r="ARG14" s="24">
        <v>126</v>
      </c>
      <c r="ARH14" s="50">
        <f t="shared" si="978"/>
        <v>3.214285714285714</v>
      </c>
      <c r="ARI14" s="24">
        <v>0</v>
      </c>
      <c r="ARJ14" s="24">
        <f t="shared" si="979"/>
        <v>369</v>
      </c>
      <c r="ARK14" s="52">
        <f t="shared" si="140"/>
        <v>4.5381871848481126</v>
      </c>
      <c r="ARL14" s="24">
        <v>243</v>
      </c>
      <c r="ARM14" s="50">
        <f t="shared" si="980"/>
        <v>5.7912297426120114</v>
      </c>
      <c r="ARN14" s="24">
        <v>125</v>
      </c>
      <c r="ARO14" s="50">
        <f t="shared" si="981"/>
        <v>3.1985670419651995</v>
      </c>
      <c r="ARP14" s="24">
        <v>0</v>
      </c>
      <c r="ARQ14" s="24">
        <f t="shared" si="982"/>
        <v>368</v>
      </c>
      <c r="ARR14" s="52">
        <f t="shared" si="141"/>
        <v>4.5409674234945703</v>
      </c>
      <c r="ARS14" s="24">
        <v>241</v>
      </c>
      <c r="ART14" s="50">
        <f t="shared" si="983"/>
        <v>5.7572861920688005</v>
      </c>
      <c r="ARU14" s="24">
        <v>125</v>
      </c>
      <c r="ARV14" s="50">
        <f t="shared" si="984"/>
        <v>3.2018442622950816</v>
      </c>
      <c r="ARW14" s="24">
        <v>0</v>
      </c>
      <c r="ARX14" s="24">
        <f t="shared" si="985"/>
        <v>366</v>
      </c>
      <c r="ARY14" s="52">
        <f t="shared" si="142"/>
        <v>4.5241038318912237</v>
      </c>
      <c r="ARZ14" s="24">
        <v>241</v>
      </c>
      <c r="ASA14" s="50">
        <f t="shared" si="986"/>
        <v>5.7572861920688005</v>
      </c>
      <c r="ASB14" s="24">
        <v>125</v>
      </c>
      <c r="ASC14" s="50">
        <f t="shared" si="987"/>
        <v>3.2018442622950816</v>
      </c>
      <c r="ASD14" s="24">
        <v>0</v>
      </c>
      <c r="ASE14" s="24">
        <f t="shared" si="988"/>
        <v>366</v>
      </c>
      <c r="ASF14" s="52">
        <f t="shared" si="143"/>
        <v>4.5241038318912237</v>
      </c>
      <c r="ASG14" s="24">
        <v>238</v>
      </c>
      <c r="ASH14" s="50">
        <f t="shared" si="989"/>
        <v>5.7129140662506002</v>
      </c>
      <c r="ASI14" s="24">
        <v>124</v>
      </c>
      <c r="ASJ14" s="50">
        <f t="shared" si="990"/>
        <v>3.1876606683804627</v>
      </c>
      <c r="ASK14" s="24">
        <v>0</v>
      </c>
      <c r="ASL14" s="24">
        <f t="shared" si="991"/>
        <v>362</v>
      </c>
      <c r="ASM14" s="52">
        <f t="shared" si="144"/>
        <v>4.4935451837140015</v>
      </c>
      <c r="ASN14" s="24">
        <v>238</v>
      </c>
      <c r="ASO14" s="50">
        <f t="shared" si="992"/>
        <v>5.7321772639691719</v>
      </c>
      <c r="ASP14" s="24">
        <v>124</v>
      </c>
      <c r="ASQ14" s="50">
        <f t="shared" si="993"/>
        <v>3.2082794307891334</v>
      </c>
      <c r="ASR14" s="24">
        <v>0</v>
      </c>
      <c r="ASS14" s="141">
        <f t="shared" si="994"/>
        <v>362</v>
      </c>
      <c r="AST14" s="52">
        <f t="shared" si="995"/>
        <v>4.5154047648746412</v>
      </c>
      <c r="ASU14" s="24">
        <v>238</v>
      </c>
      <c r="ASV14" s="50">
        <f t="shared" si="996"/>
        <v>5.7543520309477758</v>
      </c>
      <c r="ASW14" s="24">
        <v>124</v>
      </c>
      <c r="ASX14" s="50">
        <f t="shared" si="997"/>
        <v>3.2207792207792205</v>
      </c>
      <c r="ASY14" s="24">
        <v>0</v>
      </c>
      <c r="ASZ14" s="24">
        <f t="shared" si="998"/>
        <v>362</v>
      </c>
      <c r="ATA14" s="52">
        <f t="shared" si="145"/>
        <v>4.5329326321061858</v>
      </c>
      <c r="ATB14" s="24">
        <v>235</v>
      </c>
      <c r="ATC14" s="50">
        <f t="shared" si="999"/>
        <v>5.7080398348311876</v>
      </c>
      <c r="ATD14" s="24">
        <v>124</v>
      </c>
      <c r="ATE14" s="50">
        <f t="shared" si="1000"/>
        <v>3.2401358766657959</v>
      </c>
      <c r="ATF14" s="24">
        <v>0</v>
      </c>
      <c r="ATG14" s="24">
        <f t="shared" si="1001"/>
        <v>359</v>
      </c>
      <c r="ATH14" s="52">
        <f t="shared" si="146"/>
        <v>4.5191339375629402</v>
      </c>
      <c r="ATI14" s="24">
        <v>233</v>
      </c>
      <c r="ATJ14" s="50">
        <f t="shared" si="1002"/>
        <v>5.6829268292682933</v>
      </c>
      <c r="ATK14" s="24">
        <v>123</v>
      </c>
      <c r="ATL14" s="50">
        <f t="shared" si="1003"/>
        <v>3.2300420168067232</v>
      </c>
      <c r="ATM14" s="24">
        <v>0</v>
      </c>
      <c r="ATN14" s="24">
        <f t="shared" si="1004"/>
        <v>356</v>
      </c>
      <c r="ATO14" s="52">
        <f t="shared" si="147"/>
        <v>4.5017703591299956</v>
      </c>
      <c r="ATP14" s="24">
        <v>231</v>
      </c>
      <c r="ATQ14" s="50">
        <f t="shared" si="1005"/>
        <v>5.6479217603911982</v>
      </c>
      <c r="ATR14" s="24">
        <v>122</v>
      </c>
      <c r="ATS14" s="50">
        <f t="shared" si="1006"/>
        <v>3.2130629444298129</v>
      </c>
      <c r="ATT14" s="24">
        <v>0</v>
      </c>
      <c r="ATU14" s="24">
        <f t="shared" si="1007"/>
        <v>353</v>
      </c>
      <c r="ATV14" s="52">
        <f t="shared" si="148"/>
        <v>4.4757195384810444</v>
      </c>
      <c r="ATW14" s="24">
        <v>230</v>
      </c>
      <c r="ATX14" s="50">
        <f t="shared" si="1008"/>
        <v>5.6427870461236509</v>
      </c>
      <c r="ATY14" s="24">
        <v>122</v>
      </c>
      <c r="ATZ14" s="50">
        <f t="shared" si="1009"/>
        <v>3.2215473989965675</v>
      </c>
      <c r="AUA14" s="24">
        <v>0</v>
      </c>
      <c r="AUB14" s="24">
        <f t="shared" si="1010"/>
        <v>352</v>
      </c>
      <c r="AUC14" s="52">
        <f t="shared" si="149"/>
        <v>4.4766628513290092</v>
      </c>
      <c r="AUD14" s="24">
        <v>230</v>
      </c>
      <c r="AUE14" s="50">
        <f t="shared" si="1011"/>
        <v>5.6622353520433286</v>
      </c>
      <c r="AUF14" s="24">
        <v>122</v>
      </c>
      <c r="AUG14" s="50">
        <f t="shared" si="1012"/>
        <v>3.2300767805136354</v>
      </c>
      <c r="AUH14" s="24">
        <v>0</v>
      </c>
      <c r="AUI14" s="24">
        <f t="shared" si="1013"/>
        <v>352</v>
      </c>
      <c r="AUJ14" s="52">
        <f t="shared" si="150"/>
        <v>4.4903686694731473</v>
      </c>
      <c r="AUK14" s="24">
        <v>230</v>
      </c>
      <c r="AUL14" s="50">
        <f t="shared" si="1014"/>
        <v>5.6846267918932281</v>
      </c>
      <c r="AUM14" s="24">
        <v>121</v>
      </c>
      <c r="AUN14" s="50">
        <f t="shared" si="1015"/>
        <v>3.2206547777482033</v>
      </c>
      <c r="AUO14" s="24">
        <v>0</v>
      </c>
      <c r="AUP14" s="141">
        <f t="shared" si="1016"/>
        <v>351</v>
      </c>
      <c r="AUQ14" s="52">
        <f t="shared" si="1017"/>
        <v>4.4982698961937722</v>
      </c>
      <c r="AUR14" s="24">
        <v>227</v>
      </c>
      <c r="AUS14" s="50">
        <f t="shared" si="1018"/>
        <v>5.6495769039323047</v>
      </c>
      <c r="AUT14" s="24">
        <v>119</v>
      </c>
      <c r="AUU14" s="50">
        <f t="shared" si="1019"/>
        <v>3.1843724913031841</v>
      </c>
      <c r="AUV14" s="24">
        <v>0</v>
      </c>
      <c r="AUW14" s="24">
        <f t="shared" si="1020"/>
        <v>346</v>
      </c>
      <c r="AUX14" s="52">
        <f t="shared" si="151"/>
        <v>4.4616376531270143</v>
      </c>
      <c r="AUY14" s="24">
        <v>226</v>
      </c>
      <c r="AUZ14" s="50">
        <f t="shared" si="1021"/>
        <v>5.6528264132066033</v>
      </c>
      <c r="AVA14" s="24">
        <v>119</v>
      </c>
      <c r="AVB14" s="50">
        <f t="shared" si="1022"/>
        <v>3.2040926225094237</v>
      </c>
      <c r="AVC14" s="24">
        <v>0</v>
      </c>
      <c r="AVD14" s="24">
        <f t="shared" si="1023"/>
        <v>345</v>
      </c>
      <c r="AVE14" s="52">
        <f t="shared" si="152"/>
        <v>4.4735477178423233</v>
      </c>
      <c r="AVF14" s="24">
        <v>224</v>
      </c>
      <c r="AVG14" s="50">
        <f t="shared" si="1024"/>
        <v>5.6281407035175883</v>
      </c>
      <c r="AVH14" s="24">
        <v>119</v>
      </c>
      <c r="AVI14" s="50">
        <f t="shared" si="1025"/>
        <v>3.2380952380952377</v>
      </c>
      <c r="AVJ14" s="24">
        <v>0</v>
      </c>
      <c r="AVK14" s="24">
        <f t="shared" si="1026"/>
        <v>343</v>
      </c>
      <c r="AVL14" s="52">
        <f t="shared" si="153"/>
        <v>4.4807315480078378</v>
      </c>
      <c r="AVM14" s="24">
        <v>224</v>
      </c>
      <c r="AVN14" s="50">
        <f t="shared" si="1027"/>
        <v>5.6394763343403831</v>
      </c>
      <c r="AVO14" s="24">
        <v>119</v>
      </c>
      <c r="AVP14" s="50">
        <f t="shared" si="1028"/>
        <v>3.2433905696375032</v>
      </c>
      <c r="AVQ14" s="24">
        <v>0</v>
      </c>
      <c r="AVR14" s="24">
        <f t="shared" si="1029"/>
        <v>343</v>
      </c>
      <c r="AVS14" s="52">
        <f t="shared" si="154"/>
        <v>4.488941238057846</v>
      </c>
      <c r="AVT14" s="24">
        <v>224</v>
      </c>
      <c r="AVU14" s="50">
        <f t="shared" si="1030"/>
        <v>5.6594239514906519</v>
      </c>
      <c r="AVV14" s="24">
        <v>119</v>
      </c>
      <c r="AVW14" s="50">
        <f t="shared" si="1031"/>
        <v>3.2495903877662475</v>
      </c>
      <c r="AVX14" s="24">
        <v>0</v>
      </c>
      <c r="AVY14" s="24">
        <f t="shared" si="1032"/>
        <v>343</v>
      </c>
      <c r="AVZ14" s="52">
        <f t="shared" si="155"/>
        <v>4.5013123359580058</v>
      </c>
      <c r="AWA14" s="24">
        <v>224</v>
      </c>
      <c r="AWB14" s="50">
        <f t="shared" si="1033"/>
        <v>5.6939501779359425</v>
      </c>
      <c r="AWC14" s="24">
        <v>119</v>
      </c>
      <c r="AWD14" s="50">
        <f t="shared" si="1034"/>
        <v>3.2764317180616738</v>
      </c>
      <c r="AWE14" s="24">
        <v>0</v>
      </c>
      <c r="AWF14" s="24">
        <f t="shared" si="1035"/>
        <v>343</v>
      </c>
      <c r="AWG14" s="52">
        <f t="shared" si="156"/>
        <v>4.5334390695215436</v>
      </c>
      <c r="AWH14" s="24">
        <v>224</v>
      </c>
      <c r="AWI14" s="50">
        <f t="shared" si="1036"/>
        <v>5.7128283601122165</v>
      </c>
      <c r="AWJ14" s="24">
        <v>119</v>
      </c>
      <c r="AWK14" s="50">
        <f t="shared" si="1037"/>
        <v>3.3037201554691835</v>
      </c>
      <c r="AWL14" s="24">
        <v>0</v>
      </c>
      <c r="AWM14" s="141">
        <f t="shared" si="1038"/>
        <v>343</v>
      </c>
      <c r="AWN14" s="52">
        <f t="shared" si="1039"/>
        <v>4.5593513226106612</v>
      </c>
      <c r="AWO14" s="24">
        <v>221</v>
      </c>
      <c r="AWP14" s="50">
        <f t="shared" si="1040"/>
        <v>5.6637621732444901</v>
      </c>
      <c r="AWQ14" s="24">
        <v>118</v>
      </c>
      <c r="AWR14" s="50">
        <f t="shared" si="1041"/>
        <v>3.3034714445688689</v>
      </c>
      <c r="AWS14" s="24">
        <v>0</v>
      </c>
      <c r="AWT14" s="24">
        <f t="shared" si="1042"/>
        <v>339</v>
      </c>
      <c r="AWU14" s="52">
        <f t="shared" si="157"/>
        <v>4.5357238426545354</v>
      </c>
      <c r="AWV14" s="24">
        <v>219</v>
      </c>
      <c r="AWW14" s="50">
        <f t="shared" si="1043"/>
        <v>5.6501547987616103</v>
      </c>
      <c r="AWX14" s="24">
        <v>117</v>
      </c>
      <c r="AWY14" s="50">
        <f t="shared" si="1044"/>
        <v>3.2957746478873244</v>
      </c>
      <c r="AWZ14" s="24">
        <v>0</v>
      </c>
      <c r="AXA14" s="24">
        <f t="shared" si="1045"/>
        <v>336</v>
      </c>
      <c r="AXB14" s="52">
        <f t="shared" si="158"/>
        <v>4.5246431457042826</v>
      </c>
      <c r="AXC14" s="24">
        <v>216</v>
      </c>
      <c r="AXD14" s="50">
        <f t="shared" si="1046"/>
        <v>5.6206088992974239</v>
      </c>
      <c r="AXE14" s="24">
        <v>114</v>
      </c>
      <c r="AXF14" s="50">
        <f t="shared" si="1047"/>
        <v>3.2377165577960803</v>
      </c>
      <c r="AXG14" s="24">
        <v>0</v>
      </c>
      <c r="AXH14" s="24">
        <f t="shared" si="1048"/>
        <v>330</v>
      </c>
      <c r="AXI14" s="52">
        <f t="shared" si="159"/>
        <v>4.4812601846822373</v>
      </c>
      <c r="AXJ14" s="24">
        <v>215</v>
      </c>
      <c r="AXK14" s="50">
        <f t="shared" si="1049"/>
        <v>5.6223849372384933</v>
      </c>
      <c r="AXL14" s="24">
        <v>113</v>
      </c>
      <c r="AXM14" s="50">
        <f t="shared" si="1050"/>
        <v>3.231341149556763</v>
      </c>
      <c r="AXN14" s="24">
        <v>0</v>
      </c>
      <c r="AXO14" s="24">
        <f t="shared" si="1051"/>
        <v>328</v>
      </c>
      <c r="AXP14" s="52">
        <f t="shared" si="160"/>
        <v>4.4802622592542001</v>
      </c>
      <c r="AXQ14" s="24">
        <v>213</v>
      </c>
      <c r="AXR14" s="50">
        <f t="shared" si="1052"/>
        <v>5.5949566587864457</v>
      </c>
      <c r="AXS14" s="24">
        <v>113</v>
      </c>
      <c r="AXT14" s="50">
        <f t="shared" si="1053"/>
        <v>3.2424677187948352</v>
      </c>
      <c r="AXU14" s="24">
        <v>0</v>
      </c>
      <c r="AXV14" s="24">
        <f t="shared" si="1054"/>
        <v>326</v>
      </c>
      <c r="AXW14" s="52">
        <f t="shared" si="161"/>
        <v>4.4706527701590781</v>
      </c>
      <c r="AXX14" s="24">
        <v>211</v>
      </c>
      <c r="AXY14" s="50">
        <f t="shared" si="1055"/>
        <v>5.5879237288135588</v>
      </c>
      <c r="AXZ14" s="24">
        <v>112</v>
      </c>
      <c r="AYA14" s="50">
        <f t="shared" si="1056"/>
        <v>3.2398032976569278</v>
      </c>
      <c r="AYB14" s="24">
        <v>0</v>
      </c>
      <c r="AYC14" s="24">
        <f t="shared" si="1057"/>
        <v>323</v>
      </c>
      <c r="AYD14" s="52">
        <f t="shared" si="162"/>
        <v>4.4656435780450714</v>
      </c>
      <c r="AYE14" s="24">
        <v>211</v>
      </c>
      <c r="AYF14" s="50">
        <f t="shared" si="1058"/>
        <v>5.6326748531767219</v>
      </c>
      <c r="AYG14" s="24">
        <v>111</v>
      </c>
      <c r="AYH14" s="50">
        <f t="shared" si="1059"/>
        <v>3.2427695004382118</v>
      </c>
      <c r="AYI14" s="24">
        <v>0</v>
      </c>
      <c r="AYJ14" s="141">
        <f t="shared" si="1060"/>
        <v>322</v>
      </c>
      <c r="AYK14" s="52">
        <f t="shared" si="1061"/>
        <v>4.4915608871530202</v>
      </c>
      <c r="AYL14" s="24">
        <v>210</v>
      </c>
      <c r="AYM14" s="50">
        <f t="shared" si="1062"/>
        <v>5.633047210300429</v>
      </c>
      <c r="AYN14" s="24">
        <v>112</v>
      </c>
      <c r="AYO14" s="50">
        <f t="shared" si="1063"/>
        <v>3.2902467685076382</v>
      </c>
      <c r="AYP14" s="24">
        <v>0</v>
      </c>
      <c r="AYQ14" s="24">
        <f t="shared" si="1064"/>
        <v>322</v>
      </c>
      <c r="AYR14" s="52">
        <f t="shared" si="163"/>
        <v>4.5148625911385309</v>
      </c>
      <c r="AYS14" s="24">
        <v>208</v>
      </c>
      <c r="AYT14" s="50">
        <f t="shared" si="1065"/>
        <v>5.6277056277056277</v>
      </c>
      <c r="AYU14" s="24">
        <v>111</v>
      </c>
      <c r="AYV14" s="50">
        <f t="shared" si="1066"/>
        <v>3.2888888888888892</v>
      </c>
      <c r="AYW14" s="24">
        <v>0</v>
      </c>
      <c r="AYX14" s="24">
        <f t="shared" si="1067"/>
        <v>319</v>
      </c>
      <c r="AYY14" s="52">
        <f t="shared" si="164"/>
        <v>4.5113845283552534</v>
      </c>
      <c r="AYZ14" s="24">
        <v>207</v>
      </c>
      <c r="AZA14" s="50">
        <f t="shared" si="1068"/>
        <v>5.6280587275693312</v>
      </c>
      <c r="AZB14" s="24">
        <v>110</v>
      </c>
      <c r="AZC14" s="50">
        <f t="shared" si="1069"/>
        <v>3.293413173652695</v>
      </c>
      <c r="AZD14" s="24">
        <v>0</v>
      </c>
      <c r="AZE14" s="24">
        <f t="shared" si="1070"/>
        <v>317</v>
      </c>
      <c r="AZF14" s="52">
        <f t="shared" si="165"/>
        <v>4.5169563978341412</v>
      </c>
      <c r="AZG14" s="24">
        <v>207</v>
      </c>
      <c r="AZH14" s="50">
        <f t="shared" si="1071"/>
        <v>5.6634746922024624</v>
      </c>
      <c r="AZI14" s="24">
        <v>108</v>
      </c>
      <c r="AZJ14" s="50">
        <f t="shared" si="1072"/>
        <v>3.2638259292837715</v>
      </c>
      <c r="AZK14" s="24">
        <v>0</v>
      </c>
      <c r="AZL14" s="24">
        <f t="shared" si="1073"/>
        <v>315</v>
      </c>
      <c r="AZM14" s="52">
        <f t="shared" si="166"/>
        <v>4.5232624928202183</v>
      </c>
      <c r="AZN14" s="24">
        <v>207</v>
      </c>
      <c r="AZO14" s="50">
        <f t="shared" si="1074"/>
        <v>5.6790123456790127</v>
      </c>
      <c r="AZP14" s="24">
        <v>108</v>
      </c>
      <c r="AZQ14" s="50">
        <f t="shared" si="1075"/>
        <v>3.278688524590164</v>
      </c>
      <c r="AZR14" s="24">
        <v>0</v>
      </c>
      <c r="AZS14" s="24">
        <f t="shared" si="1076"/>
        <v>315</v>
      </c>
      <c r="AZT14" s="52">
        <f t="shared" si="167"/>
        <v>4.5395590142671853</v>
      </c>
      <c r="AZU14" s="24">
        <v>207</v>
      </c>
      <c r="AZV14" s="50">
        <f t="shared" si="1077"/>
        <v>5.7229748410284769</v>
      </c>
      <c r="AZW14" s="24">
        <v>108</v>
      </c>
      <c r="AZX14" s="50">
        <f t="shared" si="1078"/>
        <v>3.3017425863650258</v>
      </c>
      <c r="AZY14" s="24">
        <v>0</v>
      </c>
      <c r="AZZ14" s="24">
        <f t="shared" si="1079"/>
        <v>315</v>
      </c>
      <c r="BAA14" s="52">
        <f t="shared" si="168"/>
        <v>4.5731707317073171</v>
      </c>
      <c r="BAB14" s="24">
        <v>207</v>
      </c>
      <c r="BAC14" s="50">
        <f t="shared" si="1080"/>
        <v>5.7724484104852198</v>
      </c>
      <c r="BAD14" s="24">
        <v>107</v>
      </c>
      <c r="BAE14" s="50">
        <f t="shared" si="1081"/>
        <v>3.300431832202344</v>
      </c>
      <c r="BAF14" s="24">
        <v>0</v>
      </c>
      <c r="BAG14" s="141">
        <f t="shared" si="1082"/>
        <v>314</v>
      </c>
      <c r="BAH14" s="52">
        <f t="shared" si="1083"/>
        <v>4.5987111892208556</v>
      </c>
      <c r="BAI14" s="24">
        <v>207</v>
      </c>
      <c r="BAJ14" s="50">
        <f t="shared" si="1084"/>
        <v>5.7934508816120909</v>
      </c>
      <c r="BAK14" s="24">
        <v>107</v>
      </c>
      <c r="BAL14" s="50">
        <f t="shared" si="1085"/>
        <v>3.325046612802983</v>
      </c>
      <c r="BAM14" s="24">
        <v>0</v>
      </c>
      <c r="BAN14" s="24">
        <f t="shared" si="1086"/>
        <v>314</v>
      </c>
      <c r="BAO14" s="52">
        <f t="shared" si="169"/>
        <v>4.6237667501104402</v>
      </c>
      <c r="BAP14" s="24">
        <v>205</v>
      </c>
      <c r="BAQ14" s="50">
        <f t="shared" si="1087"/>
        <v>5.8024341919048972</v>
      </c>
      <c r="BAR14" s="24">
        <v>105</v>
      </c>
      <c r="BAS14" s="50">
        <f t="shared" si="1088"/>
        <v>3.3070866141732282</v>
      </c>
      <c r="BAT14" s="24">
        <v>0</v>
      </c>
      <c r="BAU14" s="24">
        <f t="shared" si="1089"/>
        <v>310</v>
      </c>
      <c r="BAV14" s="52">
        <f t="shared" si="170"/>
        <v>4.6213476446034587</v>
      </c>
      <c r="BAW14" s="24">
        <v>200</v>
      </c>
      <c r="BAX14" s="50">
        <f t="shared" si="1090"/>
        <v>5.7240984544934177</v>
      </c>
      <c r="BAY14" s="24">
        <v>104</v>
      </c>
      <c r="BAZ14" s="50">
        <f t="shared" si="1091"/>
        <v>3.3110474371219354</v>
      </c>
      <c r="BBA14" s="24">
        <v>0</v>
      </c>
      <c r="BBB14" s="24">
        <f t="shared" si="1092"/>
        <v>304</v>
      </c>
      <c r="BBC14" s="52">
        <f t="shared" si="171"/>
        <v>4.5817633760361725</v>
      </c>
      <c r="BBD14" s="24">
        <v>200</v>
      </c>
      <c r="BBE14" s="50">
        <f t="shared" si="1093"/>
        <v>5.7339449541284404</v>
      </c>
      <c r="BBF14" s="24">
        <v>104</v>
      </c>
      <c r="BBG14" s="50">
        <f t="shared" si="1094"/>
        <v>3.3237456056248007</v>
      </c>
      <c r="BBH14" s="24">
        <v>0</v>
      </c>
      <c r="BBI14" s="24">
        <f t="shared" si="1095"/>
        <v>304</v>
      </c>
      <c r="BBJ14" s="52">
        <f t="shared" si="172"/>
        <v>4.5942269910835725</v>
      </c>
      <c r="BBK14" s="24">
        <v>199</v>
      </c>
      <c r="BBL14" s="50">
        <f t="shared" si="1096"/>
        <v>5.7365234938022489</v>
      </c>
      <c r="BBM14" s="24">
        <v>104</v>
      </c>
      <c r="BBN14" s="50">
        <f t="shared" si="1097"/>
        <v>3.346203346203346</v>
      </c>
      <c r="BBO14" s="24">
        <v>0</v>
      </c>
      <c r="BBP14" s="24">
        <f t="shared" si="1098"/>
        <v>303</v>
      </c>
      <c r="BBQ14" s="52">
        <f t="shared" si="173"/>
        <v>4.6069636612437277</v>
      </c>
      <c r="BBR14" s="24">
        <v>197</v>
      </c>
      <c r="BBS14" s="50">
        <f t="shared" si="1099"/>
        <v>5.7367501456027954</v>
      </c>
      <c r="BBT14" s="24">
        <v>103</v>
      </c>
      <c r="BBU14" s="50">
        <f t="shared" si="1100"/>
        <v>3.3441558441558437</v>
      </c>
      <c r="BBV14" s="24">
        <v>0</v>
      </c>
      <c r="BBW14" s="24">
        <f t="shared" si="1101"/>
        <v>300</v>
      </c>
      <c r="BBX14" s="52">
        <f t="shared" si="174"/>
        <v>4.6054651519803498</v>
      </c>
      <c r="BBY14" s="24">
        <v>196</v>
      </c>
      <c r="BBZ14" s="50">
        <f t="shared" si="1102"/>
        <v>5.7630108791531898</v>
      </c>
      <c r="BCA14" s="24">
        <v>103</v>
      </c>
      <c r="BCB14" s="50">
        <f t="shared" si="1103"/>
        <v>3.3638145003265842</v>
      </c>
      <c r="BCC14" s="24">
        <v>0</v>
      </c>
      <c r="BCD14" s="141">
        <f t="shared" si="1104"/>
        <v>299</v>
      </c>
      <c r="BCE14" s="52">
        <f t="shared" si="1105"/>
        <v>4.6263345195729535</v>
      </c>
      <c r="BCF14" s="24">
        <v>195</v>
      </c>
      <c r="BCG14" s="50">
        <f t="shared" si="1106"/>
        <v>5.7743559372223867</v>
      </c>
      <c r="BCH14" s="24">
        <v>102</v>
      </c>
      <c r="BCI14" s="50">
        <f t="shared" si="1107"/>
        <v>3.3552631578947367</v>
      </c>
      <c r="BCJ14" s="24">
        <v>0</v>
      </c>
      <c r="BCK14" s="24">
        <f t="shared" si="1108"/>
        <v>297</v>
      </c>
      <c r="BCL14" s="52">
        <f t="shared" si="175"/>
        <v>4.6283309957924264</v>
      </c>
      <c r="BCM14" s="24">
        <v>194</v>
      </c>
      <c r="BCN14" s="50">
        <f t="shared" si="1109"/>
        <v>5.8031708046664674</v>
      </c>
      <c r="BCO14" s="24">
        <v>101</v>
      </c>
      <c r="BCP14" s="50">
        <f t="shared" si="1110"/>
        <v>3.3767970578401871</v>
      </c>
      <c r="BCQ14" s="24">
        <v>0</v>
      </c>
      <c r="BCR14" s="24">
        <f t="shared" si="1111"/>
        <v>295</v>
      </c>
      <c r="BCS14" s="52">
        <f t="shared" si="176"/>
        <v>4.6574044837385538</v>
      </c>
      <c r="BCT14" s="24">
        <v>189</v>
      </c>
      <c r="BCU14" s="50">
        <f t="shared" si="1112"/>
        <v>5.7116953762466007</v>
      </c>
      <c r="BCV14" s="24">
        <v>99</v>
      </c>
      <c r="BCW14" s="50">
        <f t="shared" si="1113"/>
        <v>3.3582089552238807</v>
      </c>
      <c r="BCX14" s="24">
        <v>0</v>
      </c>
      <c r="BCY14" s="24">
        <f t="shared" si="1114"/>
        <v>288</v>
      </c>
      <c r="BCZ14" s="52">
        <f t="shared" si="177"/>
        <v>4.6028448138085345</v>
      </c>
      <c r="BDA14" s="24">
        <v>189</v>
      </c>
      <c r="BDB14" s="50">
        <f t="shared" si="1115"/>
        <v>5.7464274855579198</v>
      </c>
      <c r="BDC14" s="24">
        <v>98</v>
      </c>
      <c r="BDD14" s="50">
        <f t="shared" si="1116"/>
        <v>3.3435687478676224</v>
      </c>
      <c r="BDE14" s="24">
        <v>0</v>
      </c>
      <c r="BDF14" s="24">
        <f t="shared" si="1117"/>
        <v>287</v>
      </c>
      <c r="BDG14" s="52">
        <f t="shared" si="178"/>
        <v>4.614147909967846</v>
      </c>
      <c r="BDH14" s="24">
        <v>189</v>
      </c>
      <c r="BDI14" s="50">
        <f t="shared" si="1118"/>
        <v>5.7868952847519903</v>
      </c>
      <c r="BDJ14" s="24">
        <v>97</v>
      </c>
      <c r="BDK14" s="50">
        <f t="shared" si="1119"/>
        <v>3.3287577213452297</v>
      </c>
      <c r="BDL14" s="24">
        <v>0</v>
      </c>
      <c r="BDM14" s="24">
        <f t="shared" si="1120"/>
        <v>286</v>
      </c>
      <c r="BDN14" s="52">
        <f t="shared" si="179"/>
        <v>4.6278317152103554</v>
      </c>
      <c r="BDO14" s="24">
        <v>189</v>
      </c>
      <c r="BDP14" s="50">
        <f t="shared" si="1121"/>
        <v>5.8171745152354575</v>
      </c>
      <c r="BDQ14" s="24">
        <v>97</v>
      </c>
      <c r="BDR14" s="50">
        <f t="shared" si="1122"/>
        <v>3.3552404012452435</v>
      </c>
      <c r="BDS14" s="24">
        <v>0</v>
      </c>
      <c r="BDT14" s="24">
        <f t="shared" si="1123"/>
        <v>286</v>
      </c>
      <c r="BDU14" s="52">
        <f t="shared" si="180"/>
        <v>4.657980456026058</v>
      </c>
      <c r="BDV14" s="24">
        <v>186</v>
      </c>
      <c r="BDW14" s="50">
        <f t="shared" si="1124"/>
        <v>5.7620817843866172</v>
      </c>
      <c r="BDX14" s="24">
        <v>96</v>
      </c>
      <c r="BDY14" s="50">
        <f t="shared" si="1125"/>
        <v>3.3484478549005927</v>
      </c>
      <c r="BDZ14" s="24">
        <v>0</v>
      </c>
      <c r="BEA14" s="141">
        <f t="shared" si="1126"/>
        <v>282</v>
      </c>
      <c r="BEB14" s="52">
        <f t="shared" si="1127"/>
        <v>4.6267432321575059</v>
      </c>
      <c r="BEC14" s="24">
        <v>184</v>
      </c>
      <c r="BED14" s="50">
        <f t="shared" si="1128"/>
        <v>5.7788944723618094</v>
      </c>
      <c r="BEE14" s="24">
        <v>97</v>
      </c>
      <c r="BEF14" s="50">
        <f t="shared" si="1129"/>
        <v>3.4251412429378529</v>
      </c>
      <c r="BEG14" s="24">
        <v>0</v>
      </c>
      <c r="BEH14" s="24">
        <f t="shared" si="1130"/>
        <v>281</v>
      </c>
      <c r="BEI14" s="52">
        <f t="shared" si="181"/>
        <v>4.6708776595744688</v>
      </c>
      <c r="BEJ14" s="24">
        <v>177</v>
      </c>
      <c r="BEK14" s="50">
        <f t="shared" si="1131"/>
        <v>5.6858336010279471</v>
      </c>
      <c r="BEL14" s="24">
        <v>96</v>
      </c>
      <c r="BEM14" s="50">
        <f t="shared" si="1132"/>
        <v>3.4657039711191335</v>
      </c>
      <c r="BEN14" s="24">
        <v>0</v>
      </c>
      <c r="BEO14" s="24">
        <f t="shared" si="1133"/>
        <v>273</v>
      </c>
      <c r="BEP14" s="52">
        <f t="shared" si="182"/>
        <v>4.640489546149924</v>
      </c>
      <c r="BEQ14" s="24">
        <v>175</v>
      </c>
      <c r="BER14" s="50">
        <f t="shared" si="1134"/>
        <v>5.6947608200455582</v>
      </c>
      <c r="BES14" s="24">
        <v>95</v>
      </c>
      <c r="BET14" s="50">
        <f t="shared" si="1135"/>
        <v>3.4875183553597653</v>
      </c>
      <c r="BEU14" s="24">
        <v>0</v>
      </c>
      <c r="BEV14" s="24">
        <f t="shared" si="1136"/>
        <v>270</v>
      </c>
      <c r="BEW14" s="52">
        <f t="shared" si="183"/>
        <v>4.6575815076763849</v>
      </c>
      <c r="BEX14" s="24">
        <v>175</v>
      </c>
      <c r="BEY14" s="50">
        <f t="shared" si="1137"/>
        <v>5.7245665685312401</v>
      </c>
      <c r="BEZ14" s="24">
        <v>95</v>
      </c>
      <c r="BFA14" s="50">
        <f t="shared" si="1138"/>
        <v>3.5146133925268219</v>
      </c>
      <c r="BFB14" s="24">
        <v>0</v>
      </c>
      <c r="BFC14" s="24">
        <f t="shared" si="1139"/>
        <v>270</v>
      </c>
      <c r="BFD14" s="52">
        <f t="shared" si="184"/>
        <v>4.6875</v>
      </c>
      <c r="BFE14" s="24">
        <v>172</v>
      </c>
      <c r="BFF14" s="50">
        <f t="shared" si="1140"/>
        <v>5.6560341992765535</v>
      </c>
      <c r="BFG14" s="24">
        <v>95</v>
      </c>
      <c r="BFH14" s="50">
        <f t="shared" si="1141"/>
        <v>3.5527299925205682</v>
      </c>
      <c r="BFI14" s="24">
        <v>0</v>
      </c>
      <c r="BFJ14" s="24">
        <f t="shared" si="1142"/>
        <v>267</v>
      </c>
      <c r="BFK14" s="52">
        <f t="shared" si="185"/>
        <v>4.6719160104986877</v>
      </c>
      <c r="BFL14" s="24">
        <v>171</v>
      </c>
      <c r="BFM14" s="50">
        <f t="shared" si="1143"/>
        <v>5.6491575817641229</v>
      </c>
      <c r="BFN14" s="24">
        <v>94</v>
      </c>
      <c r="BFO14" s="50">
        <f t="shared" si="1144"/>
        <v>3.5498489425981874</v>
      </c>
      <c r="BFP14" s="24">
        <v>0</v>
      </c>
      <c r="BFQ14" s="24">
        <f t="shared" si="1145"/>
        <v>265</v>
      </c>
      <c r="BFR14" s="52">
        <f t="shared" si="186"/>
        <v>4.6696035242290748</v>
      </c>
      <c r="BFS14" s="24">
        <v>169</v>
      </c>
      <c r="BFT14" s="50">
        <f t="shared" si="1146"/>
        <v>5.6258322237017309</v>
      </c>
      <c r="BFU14" s="24">
        <v>93</v>
      </c>
      <c r="BFV14" s="50">
        <f t="shared" si="1147"/>
        <v>3.5415079969535412</v>
      </c>
      <c r="BFW14" s="24">
        <v>0</v>
      </c>
      <c r="BFX14" s="141">
        <f t="shared" si="1148"/>
        <v>262</v>
      </c>
      <c r="BFY14" s="52">
        <f t="shared" si="1149"/>
        <v>4.6536412078152756</v>
      </c>
      <c r="BFZ14" s="24">
        <v>166</v>
      </c>
      <c r="BGA14" s="50">
        <f t="shared" si="1150"/>
        <v>5.6616643929058661</v>
      </c>
      <c r="BGB14" s="24">
        <v>90</v>
      </c>
      <c r="BGC14" s="50">
        <f t="shared" si="1151"/>
        <v>3.5252643948296121</v>
      </c>
      <c r="BGD14" s="24">
        <v>0</v>
      </c>
      <c r="BGE14" s="24">
        <f t="shared" si="1152"/>
        <v>256</v>
      </c>
      <c r="BGF14" s="52">
        <f t="shared" si="187"/>
        <v>4.6672743846855065</v>
      </c>
      <c r="BGG14" s="24">
        <v>162</v>
      </c>
      <c r="BGH14" s="50">
        <f t="shared" si="1153"/>
        <v>5.625</v>
      </c>
      <c r="BGI14" s="24">
        <v>88</v>
      </c>
      <c r="BGJ14" s="50">
        <f t="shared" si="1154"/>
        <v>3.5426731078904989</v>
      </c>
      <c r="BGK14" s="24">
        <v>0</v>
      </c>
      <c r="BGL14" s="24">
        <f t="shared" si="1155"/>
        <v>250</v>
      </c>
      <c r="BGM14" s="52">
        <f t="shared" si="188"/>
        <v>4.6607009694258021</v>
      </c>
      <c r="BGN14" s="24">
        <v>157</v>
      </c>
      <c r="BGO14" s="50">
        <f t="shared" si="1156"/>
        <v>5.5772646536412074</v>
      </c>
      <c r="BGP14" s="24">
        <v>85</v>
      </c>
      <c r="BGQ14" s="50">
        <f t="shared" si="1157"/>
        <v>3.5328345802161265</v>
      </c>
      <c r="BGR14" s="24">
        <v>0</v>
      </c>
      <c r="BGS14" s="24">
        <f t="shared" si="1158"/>
        <v>242</v>
      </c>
      <c r="BGT14" s="52">
        <f t="shared" si="189"/>
        <v>4.6351273702355877</v>
      </c>
      <c r="BGU14" s="24">
        <v>153</v>
      </c>
      <c r="BGV14" s="50">
        <f t="shared" si="1159"/>
        <v>5.5155010814708003</v>
      </c>
      <c r="BGW14" s="24">
        <v>84</v>
      </c>
      <c r="BGX14" s="50">
        <f t="shared" si="1160"/>
        <v>3.5638523546881631</v>
      </c>
      <c r="BGY14" s="24">
        <v>0</v>
      </c>
      <c r="BGZ14" s="24">
        <f t="shared" si="1161"/>
        <v>237</v>
      </c>
      <c r="BHA14" s="52">
        <f t="shared" si="190"/>
        <v>4.6189826544533226</v>
      </c>
      <c r="BHB14" s="24">
        <v>149</v>
      </c>
      <c r="BHC14" s="50">
        <f t="shared" si="1162"/>
        <v>5.4658840792369778</v>
      </c>
      <c r="BHD14" s="24">
        <v>82</v>
      </c>
      <c r="BHE14" s="50">
        <f t="shared" si="1163"/>
        <v>3.5543996532293023</v>
      </c>
      <c r="BHF14" s="24">
        <v>0</v>
      </c>
      <c r="BHG14" s="24">
        <f t="shared" si="1164"/>
        <v>231</v>
      </c>
      <c r="BHH14" s="52">
        <f t="shared" si="191"/>
        <v>4.5897079276773303</v>
      </c>
      <c r="BHI14" s="24">
        <v>144</v>
      </c>
      <c r="BHJ14" s="50">
        <f t="shared" si="1165"/>
        <v>5.3993250843644542</v>
      </c>
      <c r="BHK14" s="24">
        <v>80</v>
      </c>
      <c r="BHL14" s="50">
        <f t="shared" si="1166"/>
        <v>3.5842293906810032</v>
      </c>
      <c r="BHM14" s="24">
        <v>0</v>
      </c>
      <c r="BHN14" s="24">
        <f t="shared" si="1167"/>
        <v>224</v>
      </c>
      <c r="BHO14" s="52">
        <f t="shared" si="192"/>
        <v>4.5723617064707085</v>
      </c>
      <c r="BHP14" s="24">
        <v>143</v>
      </c>
      <c r="BHQ14" s="50">
        <f t="shared" si="1168"/>
        <v>5.4789272030651341</v>
      </c>
      <c r="BHR14" s="24">
        <v>78</v>
      </c>
      <c r="BHS14" s="50">
        <f t="shared" si="1169"/>
        <v>3.5763411279229711</v>
      </c>
      <c r="BHT14" s="24">
        <v>0</v>
      </c>
      <c r="BHU14" s="141">
        <f t="shared" si="1170"/>
        <v>221</v>
      </c>
      <c r="BHV14" s="52">
        <f t="shared" si="1171"/>
        <v>4.6128156960968481</v>
      </c>
      <c r="BHW14" s="24">
        <v>140</v>
      </c>
      <c r="BHX14" s="50">
        <f t="shared" si="1172"/>
        <v>5.4901960784313726</v>
      </c>
      <c r="BHY14" s="24">
        <v>75</v>
      </c>
      <c r="BHZ14" s="50">
        <f t="shared" si="1173"/>
        <v>3.5310734463276838</v>
      </c>
      <c r="BIA14" s="24">
        <v>0</v>
      </c>
      <c r="BIB14" s="24">
        <f t="shared" si="1174"/>
        <v>215</v>
      </c>
      <c r="BIC14" s="52">
        <f t="shared" si="193"/>
        <v>4.5999144201968338</v>
      </c>
      <c r="BID14" s="24">
        <v>137</v>
      </c>
      <c r="BIE14" s="50">
        <f t="shared" si="1175"/>
        <v>5.5420711974110031</v>
      </c>
      <c r="BIF14" s="24">
        <v>69</v>
      </c>
      <c r="BIG14" s="50">
        <f t="shared" si="1176"/>
        <v>3.3658536585365857</v>
      </c>
      <c r="BIH14" s="24">
        <v>0</v>
      </c>
      <c r="BII14" s="24">
        <f t="shared" si="1177"/>
        <v>206</v>
      </c>
      <c r="BIJ14" s="52">
        <f t="shared" si="194"/>
        <v>4.5555064130915524</v>
      </c>
      <c r="BIK14" s="24">
        <v>135</v>
      </c>
      <c r="BIL14" s="50">
        <f t="shared" si="1178"/>
        <v>5.6156405990016633</v>
      </c>
      <c r="BIM14" s="24">
        <v>67</v>
      </c>
      <c r="BIN14" s="50">
        <f t="shared" si="1179"/>
        <v>3.3466533466533464</v>
      </c>
      <c r="BIO14" s="24">
        <v>0</v>
      </c>
      <c r="BIP14" s="24">
        <f t="shared" si="1180"/>
        <v>202</v>
      </c>
      <c r="BIQ14" s="52">
        <f t="shared" si="195"/>
        <v>4.5846572855197456</v>
      </c>
      <c r="BIR14" s="24">
        <v>134</v>
      </c>
      <c r="BIS14" s="50">
        <f t="shared" si="1181"/>
        <v>5.6397306397306401</v>
      </c>
      <c r="BIT14" s="24">
        <v>67</v>
      </c>
      <c r="BIU14" s="50">
        <f t="shared" si="1182"/>
        <v>3.3753148614609576</v>
      </c>
      <c r="BIV14" s="24">
        <v>0</v>
      </c>
      <c r="BIW14" s="24">
        <f t="shared" si="1183"/>
        <v>201</v>
      </c>
      <c r="BIX14" s="52">
        <f t="shared" si="196"/>
        <v>4.6090346250859895</v>
      </c>
      <c r="BIY14" s="24">
        <v>130</v>
      </c>
      <c r="BIZ14" s="50">
        <f t="shared" si="1184"/>
        <v>5.5722246035147878</v>
      </c>
      <c r="BJA14" s="24">
        <v>64</v>
      </c>
      <c r="BJB14" s="50">
        <f t="shared" si="1185"/>
        <v>3.28879753340185</v>
      </c>
      <c r="BJC14" s="24">
        <v>0</v>
      </c>
      <c r="BJD14" s="24">
        <f t="shared" si="1186"/>
        <v>194</v>
      </c>
      <c r="BJE14" s="52">
        <f t="shared" si="197"/>
        <v>4.5337695723299838</v>
      </c>
      <c r="BJF14" s="24">
        <v>128</v>
      </c>
      <c r="BJG14" s="50">
        <f t="shared" si="1187"/>
        <v>5.6042031523642732</v>
      </c>
      <c r="BJH14" s="24">
        <v>62</v>
      </c>
      <c r="BJI14" s="50">
        <f t="shared" si="1188"/>
        <v>3.2769556025369981</v>
      </c>
      <c r="BJJ14" s="24">
        <v>0</v>
      </c>
      <c r="BJK14" s="24">
        <f t="shared" si="1189"/>
        <v>190</v>
      </c>
      <c r="BJL14" s="52">
        <f t="shared" si="198"/>
        <v>4.5498084291187739</v>
      </c>
      <c r="BJM14" s="24">
        <v>124</v>
      </c>
      <c r="BJN14" s="50">
        <f t="shared" si="1190"/>
        <v>5.5705300988319859</v>
      </c>
      <c r="BJO14" s="24">
        <v>54</v>
      </c>
      <c r="BJP14" s="50">
        <f t="shared" si="1191"/>
        <v>2.9572836801752467</v>
      </c>
      <c r="BJQ14" s="24">
        <v>0</v>
      </c>
      <c r="BJR14" s="141">
        <f t="shared" si="1192"/>
        <v>178</v>
      </c>
      <c r="BJS14" s="52">
        <f t="shared" si="1193"/>
        <v>4.3928923988154001</v>
      </c>
      <c r="BJT14" s="24">
        <v>116</v>
      </c>
      <c r="BJU14" s="50">
        <f t="shared" si="1194"/>
        <v>5.4028877503493247</v>
      </c>
      <c r="BJV14" s="24">
        <v>51</v>
      </c>
      <c r="BJW14" s="50">
        <f t="shared" si="1195"/>
        <v>2.8895184135977336</v>
      </c>
      <c r="BJX14" s="24">
        <v>0</v>
      </c>
      <c r="BJY14" s="24">
        <f t="shared" si="1196"/>
        <v>167</v>
      </c>
      <c r="BJZ14" s="52">
        <f t="shared" si="199"/>
        <v>4.2689161554192232</v>
      </c>
      <c r="BKA14" s="24">
        <v>112</v>
      </c>
      <c r="BKB14" s="50">
        <f t="shared" si="1197"/>
        <v>5.3282588011417698</v>
      </c>
      <c r="BKC14" s="24">
        <v>50</v>
      </c>
      <c r="BKD14" s="50">
        <f t="shared" si="1198"/>
        <v>2.8768699654775602</v>
      </c>
      <c r="BKE14" s="24">
        <v>0</v>
      </c>
      <c r="BKF14" s="24">
        <f t="shared" si="1199"/>
        <v>162</v>
      </c>
      <c r="BKG14" s="52">
        <f t="shared" si="200"/>
        <v>4.21875</v>
      </c>
      <c r="BKH14" s="24">
        <v>110</v>
      </c>
      <c r="BKI14" s="50">
        <f t="shared" si="1200"/>
        <v>5.3580126643935699</v>
      </c>
      <c r="BKJ14" s="24">
        <v>48</v>
      </c>
      <c r="BKK14" s="50">
        <f t="shared" si="1201"/>
        <v>2.8436018957345972</v>
      </c>
      <c r="BKL14" s="24">
        <v>0</v>
      </c>
      <c r="BKM14" s="24">
        <f t="shared" si="1202"/>
        <v>158</v>
      </c>
      <c r="BKN14" s="52">
        <f t="shared" si="201"/>
        <v>4.2234696605185782</v>
      </c>
      <c r="BKO14" s="24">
        <v>109</v>
      </c>
      <c r="BKP14" s="50">
        <f t="shared" si="1203"/>
        <v>5.3987122337790989</v>
      </c>
      <c r="BKQ14" s="24">
        <v>48</v>
      </c>
      <c r="BKR14" s="50">
        <f t="shared" si="1204"/>
        <v>2.8846153846153846</v>
      </c>
      <c r="BKS14" s="24">
        <v>0</v>
      </c>
      <c r="BKT14" s="24">
        <f t="shared" si="1205"/>
        <v>157</v>
      </c>
      <c r="BKU14" s="52">
        <f t="shared" si="202"/>
        <v>4.2628292153136034</v>
      </c>
      <c r="BKV14" s="24">
        <v>106</v>
      </c>
      <c r="BKW14" s="50">
        <f t="shared" si="1206"/>
        <v>5.3616590794132524</v>
      </c>
      <c r="BKX14" s="24">
        <v>47</v>
      </c>
      <c r="BKY14" s="50">
        <f t="shared" si="1207"/>
        <v>2.8887523048555623</v>
      </c>
      <c r="BKZ14" s="24">
        <v>0</v>
      </c>
      <c r="BLA14" s="24">
        <f t="shared" si="1208"/>
        <v>153</v>
      </c>
      <c r="BLB14" s="52">
        <f t="shared" si="203"/>
        <v>4.2452830188679247</v>
      </c>
      <c r="BLC14" s="24">
        <v>100</v>
      </c>
      <c r="BLD14" s="50">
        <f t="shared" si="1209"/>
        <v>5.2548607461902259</v>
      </c>
      <c r="BLE14" s="24">
        <v>45</v>
      </c>
      <c r="BLF14" s="50">
        <f t="shared" si="1210"/>
        <v>2.8827674567584882</v>
      </c>
      <c r="BLG14" s="24">
        <v>0</v>
      </c>
      <c r="BLH14" s="24">
        <f t="shared" si="1211"/>
        <v>145</v>
      </c>
      <c r="BLI14" s="52">
        <f t="shared" si="204"/>
        <v>4.1859122401847575</v>
      </c>
      <c r="BLJ14" s="24">
        <v>100</v>
      </c>
      <c r="BLK14" s="50">
        <f t="shared" si="1212"/>
        <v>5.2548607461902259</v>
      </c>
      <c r="BLL14" s="24">
        <v>45</v>
      </c>
      <c r="BLM14" s="50">
        <f t="shared" si="1213"/>
        <v>2.8827674567584882</v>
      </c>
      <c r="BLN14" s="24">
        <v>0</v>
      </c>
      <c r="BLO14" s="141">
        <f t="shared" si="1214"/>
        <v>145</v>
      </c>
      <c r="BLP14" s="52">
        <f t="shared" si="1215"/>
        <v>4.1859122401847575</v>
      </c>
      <c r="BLQ14" s="24">
        <v>95</v>
      </c>
      <c r="BLR14" s="50">
        <f t="shared" si="1216"/>
        <v>5.1406926406926408</v>
      </c>
      <c r="BLS14" s="24">
        <v>43</v>
      </c>
      <c r="BLT14" s="50">
        <f t="shared" si="1217"/>
        <v>2.8762541806020065</v>
      </c>
      <c r="BLU14" s="24">
        <v>0</v>
      </c>
      <c r="BLV14" s="24">
        <f t="shared" si="1218"/>
        <v>138</v>
      </c>
      <c r="BLW14" s="52">
        <f t="shared" si="205"/>
        <v>4.1280287167215075</v>
      </c>
      <c r="BLX14" s="24">
        <v>87</v>
      </c>
      <c r="BLY14" s="50">
        <f t="shared" si="1219"/>
        <v>5.2536231884057969</v>
      </c>
      <c r="BLZ14" s="24">
        <v>33</v>
      </c>
      <c r="BMA14" s="50">
        <f t="shared" si="1220"/>
        <v>2.4553571428571428</v>
      </c>
      <c r="BMB14" s="24">
        <v>0</v>
      </c>
      <c r="BMC14" s="24">
        <f t="shared" si="1221"/>
        <v>120</v>
      </c>
      <c r="BMD14" s="52">
        <f t="shared" si="206"/>
        <v>4</v>
      </c>
      <c r="BME14" s="24">
        <v>87</v>
      </c>
      <c r="BMF14" s="50">
        <f t="shared" si="1222"/>
        <v>5.2536231884057969</v>
      </c>
      <c r="BMG14" s="24">
        <v>33</v>
      </c>
      <c r="BMH14" s="50">
        <f t="shared" si="1223"/>
        <v>2.4553571428571428</v>
      </c>
      <c r="BMI14" s="24">
        <v>0</v>
      </c>
      <c r="BMJ14" s="24">
        <f t="shared" si="1224"/>
        <v>120</v>
      </c>
      <c r="BMK14" s="52">
        <f t="shared" si="207"/>
        <v>4</v>
      </c>
      <c r="BML14" s="24">
        <v>83</v>
      </c>
      <c r="BMM14" s="50">
        <f t="shared" si="1225"/>
        <v>5.310300703774792</v>
      </c>
      <c r="BMN14" s="24">
        <v>29</v>
      </c>
      <c r="BMO14" s="50">
        <f t="shared" si="1226"/>
        <v>2.2924901185770752</v>
      </c>
      <c r="BMP14" s="24">
        <v>0</v>
      </c>
      <c r="BMQ14" s="24">
        <f t="shared" si="1227"/>
        <v>112</v>
      </c>
      <c r="BMR14" s="52">
        <f t="shared" si="208"/>
        <v>3.9603960396039604</v>
      </c>
      <c r="BMS14" s="24">
        <v>83</v>
      </c>
      <c r="BMT14" s="50">
        <f t="shared" si="1228"/>
        <v>5.310300703774792</v>
      </c>
      <c r="BMU14" s="24">
        <v>29</v>
      </c>
      <c r="BMV14" s="50">
        <f t="shared" si="1229"/>
        <v>2.2924901185770752</v>
      </c>
      <c r="BMW14" s="24">
        <v>0</v>
      </c>
      <c r="BMX14" s="24">
        <f t="shared" si="1230"/>
        <v>112</v>
      </c>
      <c r="BMY14" s="52">
        <f t="shared" si="209"/>
        <v>3.9603960396039604</v>
      </c>
      <c r="BMZ14" s="24">
        <v>78</v>
      </c>
      <c r="BNA14" s="50">
        <f t="shared" si="1231"/>
        <v>5.3497942386831276</v>
      </c>
      <c r="BNB14" s="24">
        <v>24</v>
      </c>
      <c r="BNC14" s="50">
        <f t="shared" si="1232"/>
        <v>2.0530367835757057</v>
      </c>
      <c r="BND14" s="24">
        <v>0</v>
      </c>
      <c r="BNE14" s="24">
        <f t="shared" si="1233"/>
        <v>102</v>
      </c>
      <c r="BNF14" s="52">
        <f t="shared" si="210"/>
        <v>3.8827559954320514</v>
      </c>
      <c r="BNG14" s="24">
        <v>76</v>
      </c>
      <c r="BNH14" s="50">
        <f t="shared" si="1234"/>
        <v>5.4519368723098998</v>
      </c>
      <c r="BNI14" s="24">
        <v>22</v>
      </c>
      <c r="BNJ14" s="50">
        <f t="shared" si="1235"/>
        <v>1.9677996422182469</v>
      </c>
      <c r="BNK14" s="24">
        <v>0</v>
      </c>
      <c r="BNL14" s="141">
        <f t="shared" si="1236"/>
        <v>98</v>
      </c>
      <c r="BNM14" s="52">
        <f t="shared" si="1237"/>
        <v>3.9012738853503182</v>
      </c>
      <c r="BNN14" s="24">
        <v>75</v>
      </c>
      <c r="BNO14" s="50">
        <f t="shared" si="1238"/>
        <v>5.5886736214605071</v>
      </c>
      <c r="BNP14" s="24">
        <v>22</v>
      </c>
      <c r="BNQ14" s="50">
        <f t="shared" si="1239"/>
        <v>2.0408163265306123</v>
      </c>
      <c r="BNR14" s="24">
        <v>0</v>
      </c>
      <c r="BNS14" s="24">
        <f t="shared" si="1240"/>
        <v>97</v>
      </c>
      <c r="BNT14" s="52">
        <f t="shared" si="211"/>
        <v>4.0082644628099171</v>
      </c>
      <c r="BNU14" s="24">
        <v>72</v>
      </c>
      <c r="BNV14" s="50">
        <f t="shared" si="1241"/>
        <v>5.6293979671618448</v>
      </c>
      <c r="BNW14" s="24">
        <v>22</v>
      </c>
      <c r="BNX14" s="50">
        <f t="shared" si="1242"/>
        <v>2.1632251720747298</v>
      </c>
      <c r="BNY14" s="24">
        <v>0</v>
      </c>
      <c r="BNZ14" s="24">
        <f t="shared" si="1243"/>
        <v>94</v>
      </c>
      <c r="BOA14" s="52">
        <f t="shared" si="212"/>
        <v>4.0940766550522643</v>
      </c>
      <c r="BOB14" s="24">
        <v>70</v>
      </c>
      <c r="BOC14" s="50">
        <f t="shared" si="1244"/>
        <v>5.709624796084829</v>
      </c>
      <c r="BOD14" s="24">
        <v>20</v>
      </c>
      <c r="BOE14" s="50">
        <f t="shared" si="1245"/>
        <v>2.0491803278688523</v>
      </c>
      <c r="BOF14" s="24">
        <v>0</v>
      </c>
      <c r="BOG14" s="24">
        <f t="shared" si="1246"/>
        <v>90</v>
      </c>
      <c r="BOH14" s="52">
        <f t="shared" si="213"/>
        <v>4.0871934604904636</v>
      </c>
      <c r="BOI14" s="24">
        <v>69</v>
      </c>
      <c r="BOJ14" s="50">
        <f t="shared" si="1247"/>
        <v>5.7788944723618094</v>
      </c>
      <c r="BOK14" s="24">
        <v>20</v>
      </c>
      <c r="BOL14" s="50">
        <f t="shared" si="1248"/>
        <v>2.0768431983385254</v>
      </c>
      <c r="BOM14" s="24">
        <v>0</v>
      </c>
      <c r="BON14" s="24">
        <f t="shared" si="1249"/>
        <v>89</v>
      </c>
      <c r="BOO14" s="52">
        <f t="shared" si="214"/>
        <v>4.1261010662957815</v>
      </c>
      <c r="BOP14" s="24">
        <v>68</v>
      </c>
      <c r="BOQ14" s="50">
        <f t="shared" si="1250"/>
        <v>5.8169375534644994</v>
      </c>
      <c r="BOR14" s="24">
        <v>18</v>
      </c>
      <c r="BOS14" s="50">
        <f t="shared" si="1251"/>
        <v>1.9313304721030045</v>
      </c>
      <c r="BOT14" s="24">
        <v>0</v>
      </c>
      <c r="BOU14" s="24">
        <f t="shared" si="1252"/>
        <v>86</v>
      </c>
      <c r="BOV14" s="52">
        <f t="shared" si="215"/>
        <v>4.0932889100428369</v>
      </c>
      <c r="BOW14" s="24">
        <v>67</v>
      </c>
      <c r="BOX14" s="50">
        <f t="shared" si="1253"/>
        <v>5.9082892416225743</v>
      </c>
      <c r="BOY14" s="24">
        <v>17</v>
      </c>
      <c r="BOZ14" s="50">
        <f t="shared" si="1254"/>
        <v>1.9165727170236753</v>
      </c>
      <c r="BPA14" s="24">
        <v>0</v>
      </c>
      <c r="BPB14" s="24">
        <f t="shared" si="1255"/>
        <v>84</v>
      </c>
      <c r="BPC14" s="52">
        <f t="shared" si="216"/>
        <v>4.1563582384957947</v>
      </c>
      <c r="BPD14" s="24">
        <v>62</v>
      </c>
      <c r="BPE14" s="50">
        <f t="shared" si="1256"/>
        <v>5.7460611677479143</v>
      </c>
      <c r="BPF14" s="24">
        <v>14</v>
      </c>
      <c r="BPG14" s="50">
        <f t="shared" si="1256"/>
        <v>1.6470588235294119</v>
      </c>
      <c r="BPH14" s="24">
        <v>0</v>
      </c>
      <c r="BPI14" s="141">
        <f t="shared" si="1257"/>
        <v>76</v>
      </c>
      <c r="BPJ14" s="52">
        <f t="shared" si="217"/>
        <v>3.9398652151373765</v>
      </c>
      <c r="BPK14" s="24">
        <v>59</v>
      </c>
      <c r="BPL14" s="50">
        <f t="shared" si="218"/>
        <v>5.7956777996070725</v>
      </c>
      <c r="BPM14" s="24">
        <v>13</v>
      </c>
      <c r="BPN14" s="50">
        <f t="shared" si="219"/>
        <v>1.6229712858926344</v>
      </c>
      <c r="BPO14" s="24">
        <v>0</v>
      </c>
      <c r="BPP14" s="24">
        <f t="shared" si="1258"/>
        <v>72</v>
      </c>
      <c r="BPQ14" s="52">
        <f t="shared" si="220"/>
        <v>3.9582188015393074</v>
      </c>
      <c r="BPR14" s="24">
        <v>57</v>
      </c>
      <c r="BPS14" s="50">
        <f t="shared" si="221"/>
        <v>5.8341862845445247</v>
      </c>
      <c r="BPT14" s="24">
        <v>10</v>
      </c>
      <c r="BPU14" s="50">
        <f t="shared" si="222"/>
        <v>1.3003901170351104</v>
      </c>
      <c r="BPV14" s="24">
        <v>0</v>
      </c>
      <c r="BPW14" s="24">
        <f t="shared" si="1259"/>
        <v>67</v>
      </c>
      <c r="BPX14" s="52">
        <f t="shared" si="223"/>
        <v>3.8373424971363117</v>
      </c>
      <c r="BPY14" s="24">
        <v>56</v>
      </c>
      <c r="BPZ14" s="50">
        <f t="shared" si="224"/>
        <v>5.9511158342189159</v>
      </c>
      <c r="BQA14" s="24">
        <v>10</v>
      </c>
      <c r="BQB14" s="50">
        <f t="shared" si="225"/>
        <v>1.3531799729364005</v>
      </c>
      <c r="BQC14" s="24">
        <v>0</v>
      </c>
      <c r="BQD14" s="24">
        <f t="shared" si="1260"/>
        <v>66</v>
      </c>
      <c r="BQE14" s="52">
        <f t="shared" si="226"/>
        <v>3.9285714285714284</v>
      </c>
      <c r="BQF14" s="24">
        <v>54</v>
      </c>
      <c r="BQG14" s="50">
        <f t="shared" si="227"/>
        <v>5.9080962800875279</v>
      </c>
      <c r="BQH14" s="24">
        <v>9</v>
      </c>
      <c r="BQI14" s="50">
        <f t="shared" si="228"/>
        <v>1.25</v>
      </c>
      <c r="BQJ14" s="24">
        <v>0</v>
      </c>
      <c r="BQK14" s="24">
        <f t="shared" si="1261"/>
        <v>63</v>
      </c>
      <c r="BQL14" s="52">
        <f t="shared" si="229"/>
        <v>3.8555691554467564</v>
      </c>
      <c r="BQM14" s="24">
        <v>51</v>
      </c>
      <c r="BQN14" s="50">
        <f t="shared" si="230"/>
        <v>5.7757644394110983</v>
      </c>
      <c r="BQO14" s="24">
        <v>9</v>
      </c>
      <c r="BQP14" s="50">
        <f t="shared" si="231"/>
        <v>1.2857142857142856</v>
      </c>
      <c r="BQQ14" s="24">
        <v>0</v>
      </c>
      <c r="BQR14" s="24">
        <f t="shared" si="1262"/>
        <v>60</v>
      </c>
      <c r="BQS14" s="52">
        <f t="shared" si="232"/>
        <v>3.790271636133923</v>
      </c>
      <c r="BQT14" s="24">
        <v>49</v>
      </c>
      <c r="BQU14" s="50">
        <f t="shared" si="233"/>
        <v>5.7579318448883665</v>
      </c>
      <c r="BQV14" s="24">
        <v>8</v>
      </c>
      <c r="BQW14" s="50">
        <f t="shared" si="234"/>
        <v>1.206636500754148</v>
      </c>
      <c r="BQX14" s="24">
        <v>0</v>
      </c>
      <c r="BQY14" s="24">
        <f t="shared" si="1263"/>
        <v>57</v>
      </c>
      <c r="BQZ14" s="52">
        <f t="shared" si="235"/>
        <v>3.7648612945838837</v>
      </c>
      <c r="BRA14" s="24">
        <v>46</v>
      </c>
      <c r="BRB14" s="50">
        <f t="shared" si="236"/>
        <v>5.5421686746987948</v>
      </c>
      <c r="BRC14" s="24">
        <v>8</v>
      </c>
      <c r="BRD14" s="50">
        <f t="shared" si="237"/>
        <v>1.2326656394453006</v>
      </c>
      <c r="BRE14" s="24">
        <v>0</v>
      </c>
      <c r="BRF14" s="24">
        <f t="shared" si="1264"/>
        <v>54</v>
      </c>
      <c r="BRG14" s="52">
        <f t="shared" si="238"/>
        <v>3.6511156186612577</v>
      </c>
      <c r="BRH14" s="24">
        <v>44</v>
      </c>
      <c r="BRI14" s="50">
        <f t="shared" si="239"/>
        <v>5.534591194968554</v>
      </c>
      <c r="BRJ14" s="24">
        <v>8</v>
      </c>
      <c r="BRK14" s="50">
        <f t="shared" si="240"/>
        <v>1.2738853503184715</v>
      </c>
      <c r="BRL14" s="24">
        <v>0</v>
      </c>
      <c r="BRM14" s="24">
        <f t="shared" si="1265"/>
        <v>52</v>
      </c>
      <c r="BRN14" s="52">
        <f t="shared" si="241"/>
        <v>3.6542515811665495</v>
      </c>
      <c r="BRO14" s="24">
        <v>43</v>
      </c>
      <c r="BRP14" s="50">
        <f t="shared" si="242"/>
        <v>5.5699481865284968</v>
      </c>
      <c r="BRQ14" s="24">
        <v>8</v>
      </c>
      <c r="BRR14" s="50">
        <f t="shared" si="243"/>
        <v>1.3029315960912053</v>
      </c>
      <c r="BRS14" s="24">
        <v>0</v>
      </c>
      <c r="BRT14" s="24">
        <f t="shared" si="1267"/>
        <v>51</v>
      </c>
      <c r="BRU14" s="52">
        <f t="shared" si="244"/>
        <v>3.6796536796536801</v>
      </c>
      <c r="BRV14" s="24">
        <v>40</v>
      </c>
      <c r="BRW14" s="50">
        <f t="shared" si="245"/>
        <v>5.3691275167785237</v>
      </c>
      <c r="BRX14" s="24">
        <v>8</v>
      </c>
      <c r="BRY14" s="50">
        <f t="shared" si="246"/>
        <v>1.340033500837521</v>
      </c>
      <c r="BRZ14" s="24">
        <v>0</v>
      </c>
      <c r="BSA14" s="24">
        <f t="shared" si="1268"/>
        <v>48</v>
      </c>
      <c r="BSB14" s="52">
        <f t="shared" si="247"/>
        <v>3.5767511177347244</v>
      </c>
      <c r="BSC14" s="24">
        <v>40</v>
      </c>
      <c r="BSD14" s="50">
        <f t="shared" si="248"/>
        <v>5.4719562243502047</v>
      </c>
      <c r="BSE14" s="24">
        <v>7</v>
      </c>
      <c r="BSF14" s="50">
        <f t="shared" si="249"/>
        <v>1.1884550084889642</v>
      </c>
      <c r="BSG14" s="24">
        <v>0</v>
      </c>
      <c r="BSH14" s="24">
        <f t="shared" si="1269"/>
        <v>47</v>
      </c>
      <c r="BSI14" s="52">
        <f t="shared" si="250"/>
        <v>3.5606060606060606</v>
      </c>
      <c r="BSJ14" s="24">
        <v>40</v>
      </c>
      <c r="BSK14" s="50">
        <f t="shared" si="251"/>
        <v>5.5710306406685239</v>
      </c>
      <c r="BSL14" s="24">
        <v>6</v>
      </c>
      <c r="BSM14" s="50">
        <f t="shared" si="252"/>
        <v>1.0380622837370241</v>
      </c>
      <c r="BSN14" s="24">
        <v>0</v>
      </c>
      <c r="BSO14" s="24">
        <f t="shared" si="1270"/>
        <v>46</v>
      </c>
      <c r="BSP14" s="52">
        <f t="shared" si="253"/>
        <v>3.5493827160493825</v>
      </c>
      <c r="BSQ14" s="24">
        <v>38</v>
      </c>
      <c r="BSR14" s="50">
        <f t="shared" si="254"/>
        <v>5.4597701149425291</v>
      </c>
      <c r="BSS14" s="24">
        <v>6</v>
      </c>
      <c r="BST14" s="50">
        <f t="shared" si="255"/>
        <v>1.0733452593917709</v>
      </c>
      <c r="BSU14" s="24">
        <v>0</v>
      </c>
      <c r="BSV14" s="24">
        <f t="shared" si="1271"/>
        <v>44</v>
      </c>
      <c r="BSW14" s="52">
        <f t="shared" si="256"/>
        <v>3.5059760956175303</v>
      </c>
      <c r="BSX14" s="24">
        <v>38</v>
      </c>
      <c r="BSY14" s="50">
        <f t="shared" si="257"/>
        <v>5.6296296296296298</v>
      </c>
      <c r="BSZ14" s="24">
        <v>5</v>
      </c>
      <c r="BTA14" s="50">
        <f t="shared" si="258"/>
        <v>0.93632958801498134</v>
      </c>
      <c r="BTB14" s="24">
        <v>0</v>
      </c>
      <c r="BTC14" s="24">
        <f t="shared" si="1272"/>
        <v>43</v>
      </c>
      <c r="BTD14" s="52">
        <f t="shared" si="259"/>
        <v>3.556658395368073</v>
      </c>
      <c r="BTE14" s="24">
        <v>38</v>
      </c>
      <c r="BTF14" s="50">
        <f t="shared" si="260"/>
        <v>5.6296296296296298</v>
      </c>
      <c r="BTG14" s="24">
        <v>5</v>
      </c>
      <c r="BTH14" s="50">
        <f t="shared" si="261"/>
        <v>0.93632958801498134</v>
      </c>
      <c r="BTI14" s="24">
        <v>0</v>
      </c>
      <c r="BTJ14" s="24">
        <f t="shared" si="1266"/>
        <v>43</v>
      </c>
      <c r="BTK14" s="52">
        <f t="shared" si="262"/>
        <v>3.556658395368073</v>
      </c>
      <c r="BTL14" s="55"/>
      <c r="BTM14" s="50"/>
      <c r="BTN14" s="120"/>
      <c r="BTO14" s="50"/>
      <c r="BTP14" s="24">
        <v>0</v>
      </c>
      <c r="BTQ14" s="24">
        <v>37</v>
      </c>
      <c r="BTR14" s="52">
        <f t="shared" si="263"/>
        <v>3.4450651769087521</v>
      </c>
      <c r="BTS14" s="55"/>
      <c r="BTT14" s="50"/>
      <c r="BTU14" s="120"/>
      <c r="BTV14" s="50"/>
      <c r="BTW14" s="24">
        <v>0</v>
      </c>
      <c r="BTX14" s="24">
        <v>37</v>
      </c>
      <c r="BTY14" s="52">
        <f t="shared" si="264"/>
        <v>3.4611786716557527</v>
      </c>
      <c r="BTZ14" s="55"/>
      <c r="BUA14" s="50"/>
      <c r="BUB14" s="120"/>
      <c r="BUC14" s="50"/>
      <c r="BUD14" s="24">
        <v>0</v>
      </c>
      <c r="BUE14" s="24">
        <v>37</v>
      </c>
      <c r="BUF14" s="52">
        <f t="shared" si="265"/>
        <v>3.5004730368968775</v>
      </c>
      <c r="BUG14" s="55"/>
      <c r="BUH14" s="50"/>
      <c r="BUI14" s="120"/>
      <c r="BUJ14" s="50"/>
      <c r="BUK14" s="24">
        <v>0</v>
      </c>
      <c r="BUL14" s="24">
        <v>36</v>
      </c>
      <c r="BUM14" s="52">
        <f t="shared" si="266"/>
        <v>3.4449760765550237</v>
      </c>
      <c r="BUN14" s="55"/>
      <c r="BUO14" s="50"/>
      <c r="BUP14" s="120"/>
      <c r="BUQ14" s="50"/>
      <c r="BUR14" s="24">
        <v>0</v>
      </c>
      <c r="BUS14" s="24">
        <v>35</v>
      </c>
      <c r="BUT14" s="52">
        <f t="shared" si="267"/>
        <v>3.4246575342465753</v>
      </c>
      <c r="BUU14" s="55"/>
      <c r="BUV14" s="50"/>
      <c r="BUW14" s="120"/>
      <c r="BUX14" s="50"/>
      <c r="BUY14" s="24">
        <v>0</v>
      </c>
      <c r="BUZ14" s="24">
        <v>35</v>
      </c>
      <c r="BVA14" s="52">
        <f t="shared" si="268"/>
        <v>3.4791252485089466</v>
      </c>
      <c r="BVB14" s="55"/>
      <c r="BVC14" s="50"/>
      <c r="BVD14" s="120"/>
      <c r="BVE14" s="50"/>
      <c r="BVF14" s="24">
        <v>0</v>
      </c>
      <c r="BVG14" s="24">
        <v>34</v>
      </c>
      <c r="BVH14" s="52">
        <f t="shared" si="269"/>
        <v>3.4979423868312756</v>
      </c>
      <c r="BVI14" s="55"/>
      <c r="BVJ14" s="50"/>
      <c r="BVK14" s="120"/>
      <c r="BVL14" s="50"/>
      <c r="BVM14" s="24">
        <v>0</v>
      </c>
      <c r="BVN14" s="24">
        <v>34</v>
      </c>
      <c r="BVO14" s="52">
        <f t="shared" si="270"/>
        <v>3.5940803382663846</v>
      </c>
      <c r="BVP14" s="55"/>
      <c r="BVQ14" s="50"/>
      <c r="BVR14" s="120"/>
      <c r="BVS14" s="50"/>
      <c r="BVT14" s="24">
        <v>0</v>
      </c>
      <c r="BVU14" s="24">
        <v>34</v>
      </c>
      <c r="BVV14" s="52">
        <f t="shared" si="271"/>
        <v>3.6208732694355699</v>
      </c>
      <c r="BVW14" s="55"/>
      <c r="BVX14" s="50"/>
      <c r="BVY14" s="120"/>
      <c r="BVZ14" s="50"/>
      <c r="BWA14" s="24">
        <v>0</v>
      </c>
      <c r="BWB14" s="24">
        <v>34</v>
      </c>
      <c r="BWC14" s="52">
        <f t="shared" si="272"/>
        <v>3.6363636363636362</v>
      </c>
      <c r="BWD14" s="55"/>
      <c r="BWE14" s="50"/>
      <c r="BWF14" s="120"/>
      <c r="BWG14" s="50"/>
      <c r="BWH14" s="24">
        <v>0</v>
      </c>
      <c r="BWI14" s="24">
        <v>34</v>
      </c>
      <c r="BWJ14" s="52">
        <f t="shared" si="273"/>
        <v>3.6519871106337276</v>
      </c>
      <c r="BWK14" s="55"/>
      <c r="BWL14" s="50"/>
      <c r="BWM14" s="120"/>
      <c r="BWN14" s="50"/>
      <c r="BWO14" s="24">
        <v>0</v>
      </c>
      <c r="BWP14" s="24">
        <v>33</v>
      </c>
      <c r="BWQ14" s="52">
        <f t="shared" si="274"/>
        <v>3.5752979414951245</v>
      </c>
      <c r="BWR14" s="55"/>
      <c r="BWS14" s="50"/>
      <c r="BWT14" s="120"/>
      <c r="BWU14" s="50"/>
      <c r="BWV14" s="24">
        <v>0</v>
      </c>
      <c r="BWW14" s="24">
        <v>33</v>
      </c>
      <c r="BWX14" s="52">
        <f t="shared" si="275"/>
        <v>3.6184210526315792</v>
      </c>
      <c r="BWY14" s="55"/>
      <c r="BWZ14" s="50"/>
      <c r="BXA14" s="120"/>
      <c r="BXB14" s="50"/>
      <c r="BXC14" s="24">
        <v>0</v>
      </c>
      <c r="BXD14" s="24">
        <v>33</v>
      </c>
      <c r="BXE14" s="52">
        <f t="shared" si="276"/>
        <v>3.6954087346024638</v>
      </c>
      <c r="BXF14" s="55"/>
      <c r="BXG14" s="50"/>
      <c r="BXH14" s="120"/>
      <c r="BXI14" s="50"/>
      <c r="BXJ14" s="24">
        <v>0</v>
      </c>
      <c r="BXK14" s="24">
        <v>32</v>
      </c>
      <c r="BXL14" s="52">
        <f t="shared" si="277"/>
        <v>3.6240090600226504</v>
      </c>
      <c r="BXM14" s="55"/>
      <c r="BXN14" s="50"/>
      <c r="BXO14" s="120"/>
      <c r="BXP14" s="50"/>
      <c r="BXQ14" s="24">
        <v>0</v>
      </c>
      <c r="BXR14" s="24">
        <v>32</v>
      </c>
      <c r="BXS14" s="52">
        <f t="shared" si="278"/>
        <v>3.669724770642202</v>
      </c>
      <c r="BXT14" s="55"/>
      <c r="BXU14" s="50"/>
      <c r="BXV14" s="120"/>
      <c r="BXW14" s="50"/>
      <c r="BXX14" s="24">
        <v>0</v>
      </c>
      <c r="BXY14" s="24">
        <v>32</v>
      </c>
      <c r="BXZ14" s="52">
        <f t="shared" si="279"/>
        <v>3.6781609195402298</v>
      </c>
      <c r="BYA14" s="55"/>
      <c r="BYB14" s="50"/>
      <c r="BYC14" s="120"/>
      <c r="BYD14" s="50"/>
      <c r="BYE14" s="24">
        <v>0</v>
      </c>
      <c r="BYF14" s="24">
        <v>32</v>
      </c>
      <c r="BYG14" s="52">
        <f t="shared" si="280"/>
        <v>3.7037037037037033</v>
      </c>
      <c r="BYH14" s="55"/>
      <c r="BYI14" s="50"/>
      <c r="BYJ14" s="120"/>
      <c r="BYK14" s="50"/>
      <c r="BYL14" s="24">
        <v>0</v>
      </c>
      <c r="BYM14" s="24">
        <v>31</v>
      </c>
      <c r="BYN14" s="52">
        <f t="shared" si="281"/>
        <v>3.6172695449241536</v>
      </c>
      <c r="BYO14" s="55"/>
      <c r="BYP14" s="50"/>
      <c r="BYQ14" s="120"/>
      <c r="BYR14" s="50"/>
      <c r="BYS14" s="24">
        <v>0</v>
      </c>
      <c r="BYT14" s="24">
        <v>31</v>
      </c>
      <c r="BYU14" s="52">
        <f t="shared" si="282"/>
        <v>3.6342321219226257</v>
      </c>
      <c r="BYV14" s="55"/>
      <c r="BYW14" s="50"/>
      <c r="BYX14" s="120"/>
      <c r="BYY14" s="50"/>
      <c r="BYZ14" s="24">
        <v>0</v>
      </c>
      <c r="BZA14" s="24">
        <v>31</v>
      </c>
      <c r="BZB14" s="52">
        <f t="shared" si="283"/>
        <v>3.6556603773584904</v>
      </c>
      <c r="BZC14" s="55"/>
      <c r="BZD14" s="50"/>
      <c r="BZE14" s="120"/>
      <c r="BZF14" s="50"/>
      <c r="BZG14" s="24">
        <v>0</v>
      </c>
      <c r="BZH14" s="24">
        <v>31</v>
      </c>
      <c r="BZI14" s="52">
        <f t="shared" si="284"/>
        <v>3.7125748502994016</v>
      </c>
      <c r="BZJ14" s="55"/>
      <c r="BZK14" s="50"/>
      <c r="BZL14" s="120"/>
      <c r="BZM14" s="50"/>
      <c r="BZN14" s="24">
        <v>0</v>
      </c>
      <c r="BZO14" s="24">
        <v>30</v>
      </c>
      <c r="BZP14" s="52">
        <f t="shared" si="285"/>
        <v>3.6275695284159615</v>
      </c>
      <c r="BZQ14" s="55"/>
      <c r="BZR14" s="50"/>
      <c r="BZS14" s="120"/>
      <c r="BZT14" s="50"/>
      <c r="BZU14" s="24">
        <v>0</v>
      </c>
      <c r="BZV14" s="24">
        <v>30</v>
      </c>
      <c r="BZW14" s="52">
        <f t="shared" si="286"/>
        <v>3.6363636363636362</v>
      </c>
      <c r="BZX14" s="55"/>
      <c r="BZY14" s="50"/>
      <c r="BZZ14" s="120"/>
      <c r="CAA14" s="50"/>
      <c r="CAB14" s="24">
        <v>0</v>
      </c>
      <c r="CAC14" s="24">
        <v>30</v>
      </c>
      <c r="CAD14" s="52">
        <f t="shared" si="287"/>
        <v>3.6540803897685747</v>
      </c>
      <c r="CAE14" s="55"/>
      <c r="CAF14" s="50"/>
      <c r="CAG14" s="120"/>
      <c r="CAH14" s="50"/>
      <c r="CAI14" s="24">
        <v>0</v>
      </c>
      <c r="CAJ14" s="24">
        <v>30</v>
      </c>
      <c r="CAK14" s="52">
        <f t="shared" si="288"/>
        <v>3.6585365853658534</v>
      </c>
      <c r="CAL14" s="55"/>
      <c r="CAM14" s="50"/>
      <c r="CAN14" s="120"/>
      <c r="CAO14" s="50"/>
      <c r="CAP14" s="24">
        <v>0</v>
      </c>
      <c r="CAQ14" s="24">
        <v>30</v>
      </c>
      <c r="CAR14" s="52">
        <f t="shared" si="289"/>
        <v>3.6809815950920246</v>
      </c>
      <c r="CAS14" s="55"/>
      <c r="CAT14" s="50"/>
      <c r="CAU14" s="120"/>
      <c r="CAV14" s="50"/>
      <c r="CAW14" s="24">
        <v>0</v>
      </c>
      <c r="CAX14" s="24">
        <v>30</v>
      </c>
      <c r="CAY14" s="52">
        <f t="shared" si="290"/>
        <v>3.7220843672456572</v>
      </c>
      <c r="CAZ14" s="55"/>
      <c r="CBA14" s="50"/>
      <c r="CBB14" s="120"/>
      <c r="CBC14" s="50"/>
      <c r="CBD14" s="24">
        <v>0</v>
      </c>
      <c r="CBE14" s="24">
        <v>29</v>
      </c>
      <c r="CBF14" s="52">
        <f t="shared" si="291"/>
        <v>3.629536921151439</v>
      </c>
      <c r="CBG14" s="55"/>
      <c r="CBH14" s="50"/>
      <c r="CBI14" s="120"/>
      <c r="CBJ14" s="50"/>
      <c r="CBK14" s="24">
        <v>0</v>
      </c>
      <c r="CBL14" s="24">
        <v>29</v>
      </c>
      <c r="CBM14" s="52">
        <f t="shared" si="292"/>
        <v>3.6477987421383649</v>
      </c>
      <c r="CBN14" s="55"/>
      <c r="CBO14" s="50"/>
      <c r="CBP14" s="120"/>
      <c r="CBQ14" s="50"/>
      <c r="CBR14" s="24">
        <v>0</v>
      </c>
      <c r="CBS14" s="24">
        <v>29</v>
      </c>
      <c r="CBT14" s="52">
        <f t="shared" si="293"/>
        <v>3.6895674300254448</v>
      </c>
      <c r="CBU14" s="55"/>
      <c r="CBV14" s="50"/>
      <c r="CBW14" s="120"/>
      <c r="CBX14" s="50"/>
      <c r="CBY14" s="24">
        <v>0</v>
      </c>
      <c r="CBZ14" s="24">
        <v>29</v>
      </c>
      <c r="CCA14" s="52">
        <f t="shared" si="294"/>
        <v>3.6942675159235669</v>
      </c>
      <c r="CCB14" s="55"/>
      <c r="CCC14" s="50"/>
      <c r="CCD14" s="120"/>
      <c r="CCE14" s="50"/>
      <c r="CCF14" s="24">
        <v>0</v>
      </c>
      <c r="CCG14" s="24">
        <v>29</v>
      </c>
      <c r="CCH14" s="52">
        <f t="shared" si="295"/>
        <v>3.7084398976982098</v>
      </c>
      <c r="CCI14" s="55"/>
      <c r="CCJ14" s="50"/>
      <c r="CCK14" s="120"/>
      <c r="CCL14" s="50"/>
      <c r="CCM14" s="24">
        <v>0</v>
      </c>
      <c r="CCN14" s="24">
        <v>29</v>
      </c>
      <c r="CCO14" s="52">
        <f t="shared" si="296"/>
        <v>3.7227214377406934</v>
      </c>
      <c r="CCP14" s="55"/>
      <c r="CCQ14" s="50"/>
      <c r="CCR14" s="120"/>
      <c r="CCS14" s="50"/>
      <c r="CCT14" s="24">
        <v>0</v>
      </c>
      <c r="CCU14" s="24">
        <v>29</v>
      </c>
      <c r="CCV14" s="52">
        <f t="shared" si="297"/>
        <v>3.741935483870968</v>
      </c>
      <c r="CCW14" s="55"/>
      <c r="CCX14" s="50"/>
      <c r="CCY14" s="120"/>
      <c r="CCZ14" s="50"/>
      <c r="CDA14" s="24">
        <v>0</v>
      </c>
      <c r="CDB14" s="24">
        <v>29</v>
      </c>
      <c r="CDC14" s="52">
        <f t="shared" si="298"/>
        <v>3.7467700258397936</v>
      </c>
      <c r="CDD14" s="55"/>
      <c r="CDE14" s="50"/>
      <c r="CDF14" s="120"/>
      <c r="CDG14" s="50"/>
      <c r="CDH14" s="24">
        <v>0</v>
      </c>
      <c r="CDI14" s="24">
        <v>29</v>
      </c>
      <c r="CDJ14" s="52">
        <f t="shared" si="299"/>
        <v>3.7760416666666665</v>
      </c>
      <c r="CDK14" s="55"/>
      <c r="CDL14" s="50"/>
      <c r="CDM14" s="120"/>
      <c r="CDN14" s="50"/>
      <c r="CDO14" s="24">
        <v>0</v>
      </c>
      <c r="CDP14" s="24">
        <v>29</v>
      </c>
      <c r="CDQ14" s="52">
        <f t="shared" si="300"/>
        <v>3.7859007832898173</v>
      </c>
      <c r="CDR14" s="55"/>
      <c r="CDS14" s="50"/>
      <c r="CDT14" s="120"/>
      <c r="CDU14" s="50"/>
      <c r="CDV14" s="24">
        <v>0</v>
      </c>
      <c r="CDW14" s="24">
        <v>29</v>
      </c>
      <c r="CDX14" s="52">
        <f t="shared" si="301"/>
        <v>3.7859007832898173</v>
      </c>
      <c r="CDY14" s="55"/>
      <c r="CDZ14" s="50"/>
      <c r="CEA14" s="120"/>
      <c r="CEB14" s="50"/>
      <c r="CEC14" s="24">
        <v>0</v>
      </c>
      <c r="CED14" s="24">
        <v>29</v>
      </c>
      <c r="CEE14" s="52">
        <f t="shared" si="302"/>
        <v>3.7908496732026142</v>
      </c>
      <c r="CEF14" s="55"/>
      <c r="CEG14" s="50"/>
      <c r="CEH14" s="120"/>
      <c r="CEI14" s="50"/>
      <c r="CEJ14" s="24">
        <v>0</v>
      </c>
      <c r="CEK14" s="24">
        <v>29</v>
      </c>
      <c r="CEL14" s="52">
        <f t="shared" si="303"/>
        <v>3.8057742782152229</v>
      </c>
      <c r="CEM14" s="55"/>
      <c r="CEN14" s="50"/>
      <c r="CEO14" s="120"/>
      <c r="CEP14" s="50"/>
      <c r="CEQ14" s="24">
        <v>0</v>
      </c>
      <c r="CER14" s="24">
        <v>28</v>
      </c>
      <c r="CES14" s="52">
        <f t="shared" si="304"/>
        <v>3.7037037037037033</v>
      </c>
      <c r="CET14" s="55"/>
      <c r="CEU14" s="50"/>
      <c r="CEV14" s="120"/>
      <c r="CEW14" s="50"/>
      <c r="CEX14" s="24">
        <v>0</v>
      </c>
      <c r="CEY14" s="24">
        <v>28</v>
      </c>
      <c r="CEZ14" s="52">
        <f t="shared" si="305"/>
        <v>3.7234042553191489</v>
      </c>
      <c r="CFA14" s="55"/>
      <c r="CFB14" s="50"/>
      <c r="CFC14" s="120"/>
      <c r="CFD14" s="50"/>
      <c r="CFE14" s="24">
        <v>0</v>
      </c>
      <c r="CFF14" s="24">
        <v>28</v>
      </c>
      <c r="CFG14" s="52">
        <f t="shared" si="306"/>
        <v>3.7383177570093453</v>
      </c>
      <c r="CFH14" s="55"/>
      <c r="CFI14" s="50"/>
      <c r="CFJ14" s="120"/>
      <c r="CFK14" s="50"/>
      <c r="CFL14" s="24">
        <v>0</v>
      </c>
      <c r="CFM14" s="24">
        <v>28</v>
      </c>
      <c r="CFN14" s="52">
        <f t="shared" si="307"/>
        <v>3.7533512064343162</v>
      </c>
      <c r="CFO14" s="55"/>
      <c r="CFP14" s="50"/>
      <c r="CFQ14" s="120"/>
      <c r="CFR14" s="50"/>
      <c r="CFS14" s="24">
        <v>0</v>
      </c>
      <c r="CFT14" s="24">
        <v>28</v>
      </c>
      <c r="CFU14" s="52">
        <f t="shared" si="308"/>
        <v>3.7583892617449663</v>
      </c>
      <c r="CFV14" s="55"/>
      <c r="CFW14" s="50"/>
      <c r="CFX14" s="120"/>
      <c r="CFY14" s="50"/>
      <c r="CFZ14" s="24">
        <v>0</v>
      </c>
      <c r="CGA14" s="24">
        <v>27</v>
      </c>
      <c r="CGB14" s="52">
        <f t="shared" si="309"/>
        <v>3.6486486486486487</v>
      </c>
      <c r="CGC14" s="55"/>
      <c r="CGD14" s="50"/>
      <c r="CGE14" s="120"/>
      <c r="CGF14" s="50"/>
      <c r="CGG14" s="24">
        <v>0</v>
      </c>
      <c r="CGH14" s="24">
        <v>27</v>
      </c>
      <c r="CGI14" s="52">
        <f t="shared" si="310"/>
        <v>3.6535859269282813</v>
      </c>
      <c r="CGJ14" s="55"/>
      <c r="CGK14" s="50"/>
      <c r="CGL14" s="120"/>
      <c r="CGM14" s="50"/>
      <c r="CGN14" s="24">
        <v>0</v>
      </c>
      <c r="CGO14" s="24">
        <v>27</v>
      </c>
      <c r="CGP14" s="52">
        <f t="shared" si="311"/>
        <v>3.6535859269282813</v>
      </c>
      <c r="CGQ14" s="55"/>
      <c r="CGR14" s="50"/>
      <c r="CGS14" s="120"/>
      <c r="CGT14" s="50"/>
      <c r="CGU14" s="24">
        <v>0</v>
      </c>
      <c r="CGV14" s="24">
        <v>27</v>
      </c>
      <c r="CGW14" s="52">
        <f t="shared" si="312"/>
        <v>3.6535859269282813</v>
      </c>
      <c r="CGX14" s="55"/>
      <c r="CGY14" s="50"/>
      <c r="CGZ14" s="120"/>
      <c r="CHA14" s="50"/>
      <c r="CHB14" s="24">
        <v>0</v>
      </c>
      <c r="CHC14" s="24">
        <v>27</v>
      </c>
      <c r="CHD14" s="52">
        <f t="shared" si="313"/>
        <v>3.6585365853658534</v>
      </c>
      <c r="CHE14" s="55"/>
      <c r="CHF14" s="50"/>
      <c r="CHG14" s="120"/>
      <c r="CHH14" s="50"/>
      <c r="CHI14" s="24">
        <v>0</v>
      </c>
      <c r="CHJ14" s="24">
        <v>27</v>
      </c>
      <c r="CHK14" s="52">
        <f t="shared" si="314"/>
        <v>3.6734693877551026</v>
      </c>
      <c r="CHL14" s="55"/>
      <c r="CHM14" s="50"/>
      <c r="CHN14" s="120"/>
      <c r="CHO14" s="50"/>
      <c r="CHP14" s="24">
        <v>0</v>
      </c>
      <c r="CHQ14" s="24">
        <v>26</v>
      </c>
      <c r="CHR14" s="52">
        <f t="shared" si="315"/>
        <v>3.547066848567531</v>
      </c>
      <c r="CHS14" s="55"/>
      <c r="CHT14" s="50"/>
      <c r="CHU14" s="120"/>
      <c r="CHV14" s="50"/>
      <c r="CHW14" s="24">
        <v>0</v>
      </c>
      <c r="CHX14" s="24">
        <v>26</v>
      </c>
      <c r="CHY14" s="52">
        <f t="shared" si="316"/>
        <v>3.5519125683060109</v>
      </c>
      <c r="CHZ14" s="55"/>
      <c r="CIA14" s="50"/>
      <c r="CIB14" s="120"/>
      <c r="CIC14" s="50"/>
      <c r="CID14" s="24">
        <v>0</v>
      </c>
      <c r="CIE14" s="24">
        <v>26</v>
      </c>
      <c r="CIF14" s="52">
        <f t="shared" si="317"/>
        <v>3.5665294924554183</v>
      </c>
      <c r="CIG14" s="55"/>
      <c r="CIH14" s="50"/>
      <c r="CII14" s="120"/>
      <c r="CIJ14" s="50"/>
      <c r="CIK14" s="24">
        <v>0</v>
      </c>
      <c r="CIL14" s="24">
        <v>26</v>
      </c>
      <c r="CIM14" s="52">
        <f t="shared" si="318"/>
        <v>3.5665294924554183</v>
      </c>
      <c r="CIN14" s="55"/>
      <c r="CIO14" s="50"/>
      <c r="CIP14" s="120"/>
      <c r="CIQ14" s="50"/>
      <c r="CIR14" s="24">
        <v>0</v>
      </c>
      <c r="CIS14" s="24">
        <v>26</v>
      </c>
      <c r="CIT14" s="52">
        <f t="shared" si="319"/>
        <v>3.5665294924554183</v>
      </c>
      <c r="CIU14" s="55"/>
      <c r="CIV14" s="50"/>
      <c r="CIW14" s="120"/>
      <c r="CIX14" s="50"/>
      <c r="CIY14" s="24">
        <v>0</v>
      </c>
      <c r="CIZ14" s="24">
        <v>26</v>
      </c>
      <c r="CJA14" s="52">
        <f t="shared" si="320"/>
        <v>3.5714285714285712</v>
      </c>
      <c r="CJB14" s="55"/>
      <c r="CJC14" s="50"/>
      <c r="CJD14" s="120"/>
      <c r="CJE14" s="50"/>
      <c r="CJF14" s="24">
        <v>0</v>
      </c>
      <c r="CJG14" s="24">
        <v>26</v>
      </c>
      <c r="CJH14" s="52">
        <f t="shared" si="321"/>
        <v>3.5714285714285712</v>
      </c>
      <c r="CJI14" s="55"/>
      <c r="CJJ14" s="50"/>
      <c r="CJK14" s="120"/>
      <c r="CJL14" s="50"/>
      <c r="CJM14" s="24">
        <v>0</v>
      </c>
      <c r="CJN14" s="24">
        <v>26</v>
      </c>
      <c r="CJO14" s="52">
        <f t="shared" si="322"/>
        <v>3.5763411279229711</v>
      </c>
      <c r="CJP14" s="55"/>
      <c r="CJQ14" s="50"/>
      <c r="CJR14" s="120"/>
      <c r="CJS14" s="50"/>
      <c r="CJT14" s="24">
        <v>0</v>
      </c>
      <c r="CJU14" s="24">
        <v>26</v>
      </c>
      <c r="CJV14" s="52">
        <f t="shared" si="323"/>
        <v>3.5763411279229711</v>
      </c>
      <c r="CJW14" s="55"/>
      <c r="CJX14" s="50"/>
      <c r="CJY14" s="120"/>
      <c r="CJZ14" s="50"/>
      <c r="CKA14" s="24">
        <v>0</v>
      </c>
      <c r="CKB14" s="24">
        <v>26</v>
      </c>
      <c r="CKC14" s="52">
        <f t="shared" si="324"/>
        <v>3.5763411279229711</v>
      </c>
      <c r="CKD14" s="55"/>
      <c r="CKE14" s="50"/>
      <c r="CKF14" s="120"/>
      <c r="CKG14" s="50"/>
      <c r="CKH14" s="24">
        <v>0</v>
      </c>
      <c r="CKI14" s="24">
        <v>26</v>
      </c>
      <c r="CKJ14" s="52">
        <f t="shared" si="325"/>
        <v>3.5763411279229711</v>
      </c>
      <c r="CKK14" s="55"/>
      <c r="CKL14" s="50"/>
      <c r="CKM14" s="120"/>
      <c r="CKN14" s="50"/>
      <c r="CKO14" s="24">
        <v>0</v>
      </c>
      <c r="CKP14" s="24">
        <v>26</v>
      </c>
      <c r="CKQ14" s="52">
        <f t="shared" si="326"/>
        <v>3.5763411279229711</v>
      </c>
      <c r="CKR14" s="55"/>
      <c r="CKS14" s="50"/>
      <c r="CKT14" s="120"/>
      <c r="CKU14" s="50"/>
      <c r="CKV14" s="24">
        <v>0</v>
      </c>
      <c r="CKW14" s="24">
        <v>25</v>
      </c>
      <c r="CKX14" s="52">
        <f t="shared" si="327"/>
        <v>3.443526170798898</v>
      </c>
      <c r="CKY14" s="55"/>
      <c r="CKZ14" s="50"/>
      <c r="CLA14" s="120"/>
      <c r="CLB14" s="50"/>
      <c r="CLC14" s="24">
        <v>0</v>
      </c>
      <c r="CLD14" s="24">
        <v>25</v>
      </c>
      <c r="CLE14" s="52">
        <f t="shared" si="328"/>
        <v>3.443526170798898</v>
      </c>
      <c r="CLF14" s="55"/>
      <c r="CLG14" s="50"/>
      <c r="CLH14" s="120"/>
      <c r="CLI14" s="50"/>
      <c r="CLJ14" s="24">
        <v>0</v>
      </c>
      <c r="CLK14" s="24">
        <v>25</v>
      </c>
      <c r="CLL14" s="52">
        <f t="shared" si="329"/>
        <v>3.443526170798898</v>
      </c>
      <c r="CLM14" s="55"/>
      <c r="CLN14" s="50"/>
      <c r="CLO14" s="120"/>
      <c r="CLP14" s="50"/>
      <c r="CLQ14" s="24">
        <v>0</v>
      </c>
      <c r="CLR14" s="24">
        <v>25</v>
      </c>
      <c r="CLS14" s="52">
        <f t="shared" si="330"/>
        <v>3.443526170798898</v>
      </c>
      <c r="CLT14" s="55"/>
      <c r="CLU14" s="50"/>
      <c r="CLV14" s="120"/>
      <c r="CLW14" s="50"/>
      <c r="CLX14" s="24">
        <v>0</v>
      </c>
      <c r="CLY14" s="24">
        <v>25</v>
      </c>
      <c r="CLZ14" s="52">
        <f t="shared" si="331"/>
        <v>3.443526170798898</v>
      </c>
      <c r="CMA14" s="55"/>
      <c r="CMB14" s="50"/>
      <c r="CMC14" s="120"/>
      <c r="CMD14" s="50"/>
      <c r="CME14" s="24">
        <v>0</v>
      </c>
      <c r="CMF14" s="24">
        <v>25</v>
      </c>
      <c r="CMG14" s="52">
        <f t="shared" si="332"/>
        <v>3.4482758620689653</v>
      </c>
      <c r="CMH14" s="55"/>
      <c r="CMI14" s="50"/>
      <c r="CMK14" s="50"/>
      <c r="CML14" s="24">
        <v>0</v>
      </c>
      <c r="CMM14" s="24">
        <v>25</v>
      </c>
      <c r="CMN14" s="52">
        <f t="shared" si="333"/>
        <v>3.4482758620689653</v>
      </c>
      <c r="CMO14" s="55"/>
      <c r="CMP14" s="50"/>
      <c r="CMR14" s="50"/>
      <c r="CMS14" s="24">
        <v>0</v>
      </c>
      <c r="CMT14" s="24">
        <v>25</v>
      </c>
      <c r="CMU14" s="52">
        <f t="shared" si="334"/>
        <v>3.4482758620689653</v>
      </c>
      <c r="CMV14" s="55"/>
      <c r="CMW14" s="50"/>
      <c r="CMY14" s="50"/>
      <c r="CMZ14" s="24">
        <v>0</v>
      </c>
      <c r="CNA14" s="24">
        <v>25</v>
      </c>
      <c r="CNB14" s="52">
        <f t="shared" si="335"/>
        <v>3.4482758620689653</v>
      </c>
      <c r="CNC14" s="55"/>
      <c r="CND14" s="50"/>
      <c r="CNF14" s="50"/>
      <c r="CNG14" s="24">
        <v>0</v>
      </c>
      <c r="CNH14" s="24">
        <v>25</v>
      </c>
      <c r="CNI14" s="52">
        <f t="shared" si="336"/>
        <v>3.4482758620689653</v>
      </c>
      <c r="CNJ14" s="55"/>
      <c r="CNK14" s="50"/>
      <c r="CNM14" s="50"/>
      <c r="CNN14" s="24">
        <v>0</v>
      </c>
      <c r="CNO14" s="24">
        <v>25</v>
      </c>
      <c r="CNP14" s="52">
        <f t="shared" si="337"/>
        <v>3.4530386740331496</v>
      </c>
      <c r="CNQ14" s="55"/>
      <c r="CNR14" s="50"/>
      <c r="CNT14" s="50"/>
      <c r="CNU14" s="24">
        <v>0</v>
      </c>
      <c r="CNV14" s="24">
        <v>25</v>
      </c>
      <c r="CNW14" s="52">
        <f t="shared" si="338"/>
        <v>3.4578146611341634</v>
      </c>
      <c r="CNX14" s="55"/>
      <c r="CNY14" s="50"/>
      <c r="COA14" s="50"/>
      <c r="COB14" s="24">
        <v>0</v>
      </c>
      <c r="COC14" s="24">
        <v>25</v>
      </c>
      <c r="COD14" s="52">
        <f t="shared" si="339"/>
        <v>3.467406380027739</v>
      </c>
      <c r="COE14" s="55"/>
      <c r="COF14" s="50"/>
      <c r="COH14" s="50"/>
      <c r="COI14" s="24">
        <v>0</v>
      </c>
      <c r="COJ14" s="24">
        <v>25</v>
      </c>
      <c r="COK14" s="52">
        <f t="shared" si="340"/>
        <v>3.4770514603616132</v>
      </c>
      <c r="COL14" s="55"/>
      <c r="COM14" s="50"/>
      <c r="COO14" s="50"/>
      <c r="COP14" s="24">
        <v>0</v>
      </c>
      <c r="COQ14" s="24">
        <v>25</v>
      </c>
      <c r="COR14" s="52">
        <f t="shared" si="341"/>
        <v>3.4867503486750349</v>
      </c>
      <c r="COS14" s="55"/>
      <c r="COT14" s="50"/>
      <c r="COV14" s="50"/>
      <c r="COW14" s="24">
        <v>0</v>
      </c>
      <c r="COX14" s="24">
        <v>25</v>
      </c>
      <c r="COY14" s="52">
        <f t="shared" si="342"/>
        <v>3.4867503486750349</v>
      </c>
      <c r="COZ14" s="55"/>
      <c r="CPA14" s="50"/>
      <c r="CPC14" s="50"/>
      <c r="CPD14" s="24">
        <v>0</v>
      </c>
      <c r="CPE14" s="24">
        <v>25</v>
      </c>
      <c r="CPF14" s="52">
        <f t="shared" si="343"/>
        <v>3.4916201117318435</v>
      </c>
      <c r="CPG14" s="55"/>
      <c r="CPH14" s="50"/>
      <c r="CPJ14" s="50"/>
      <c r="CPK14" s="24">
        <v>0</v>
      </c>
      <c r="CPL14" s="24">
        <v>25</v>
      </c>
      <c r="CPM14" s="52">
        <f t="shared" si="344"/>
        <v>3.5063113604488079</v>
      </c>
      <c r="CPN14" s="55"/>
      <c r="CPO14" s="50"/>
      <c r="CPQ14" s="50"/>
      <c r="CPR14" s="24">
        <v>0</v>
      </c>
      <c r="CPS14" s="24">
        <v>25</v>
      </c>
      <c r="CPT14" s="52">
        <f t="shared" si="345"/>
        <v>3.5063113604488079</v>
      </c>
      <c r="CPU14" s="55"/>
      <c r="CPV14" s="50"/>
      <c r="CPX14" s="50"/>
      <c r="CPY14" s="24">
        <v>0</v>
      </c>
      <c r="CPZ14" s="24">
        <v>25</v>
      </c>
      <c r="CQA14" s="52">
        <f t="shared" si="346"/>
        <v>3.51123595505618</v>
      </c>
      <c r="CQB14" s="55"/>
      <c r="CQC14" s="50"/>
      <c r="CQE14" s="50"/>
      <c r="CQF14" s="24">
        <v>0</v>
      </c>
      <c r="CQG14" s="24">
        <v>27</v>
      </c>
      <c r="CQH14" s="52">
        <f t="shared" si="347"/>
        <v>3.79746835443038</v>
      </c>
      <c r="CQI14" s="55"/>
      <c r="CQJ14" s="50"/>
      <c r="CQL14" s="50"/>
      <c r="CQM14" s="24">
        <v>0</v>
      </c>
      <c r="CQN14" s="24">
        <v>27</v>
      </c>
      <c r="CQO14" s="52">
        <f t="shared" si="348"/>
        <v>3.79746835443038</v>
      </c>
      <c r="CQP14" s="55"/>
      <c r="CQQ14" s="50"/>
      <c r="CQS14" s="50"/>
      <c r="CQT14" s="24">
        <v>0</v>
      </c>
      <c r="CQU14" s="24">
        <v>27</v>
      </c>
      <c r="CQV14" s="52">
        <f t="shared" si="349"/>
        <v>3.79746835443038</v>
      </c>
      <c r="CQW14" s="55"/>
      <c r="CQX14" s="50"/>
      <c r="CQZ14" s="50"/>
      <c r="CRA14" s="24">
        <v>0</v>
      </c>
      <c r="CRB14" s="24">
        <v>27</v>
      </c>
      <c r="CRC14" s="52">
        <f t="shared" si="350"/>
        <v>3.8081805359661498</v>
      </c>
      <c r="CRD14" s="55"/>
      <c r="CRE14" s="50"/>
      <c r="CRG14" s="50"/>
      <c r="CRH14" s="24">
        <v>0</v>
      </c>
      <c r="CRI14" s="24">
        <v>27</v>
      </c>
      <c r="CRJ14" s="52">
        <f t="shared" si="351"/>
        <v>3.8135593220338984</v>
      </c>
      <c r="CRK14" s="55"/>
      <c r="CRL14" s="50"/>
      <c r="CRN14" s="50"/>
      <c r="CRO14" s="24">
        <v>0</v>
      </c>
      <c r="CRP14" s="24">
        <v>27</v>
      </c>
      <c r="CRQ14" s="52">
        <f t="shared" si="352"/>
        <v>3.8243626062322948</v>
      </c>
      <c r="CRR14" s="55"/>
      <c r="CRS14" s="50"/>
      <c r="CRU14" s="50"/>
      <c r="CRV14" s="24">
        <v>0</v>
      </c>
      <c r="CRW14" s="24">
        <v>27</v>
      </c>
      <c r="CRX14" s="52">
        <f t="shared" si="353"/>
        <v>3.8571428571428568</v>
      </c>
      <c r="CRY14" s="55"/>
      <c r="CRZ14" s="50"/>
      <c r="CSB14" s="50"/>
      <c r="CSC14" s="24">
        <v>0</v>
      </c>
      <c r="CSD14" s="24">
        <v>27</v>
      </c>
      <c r="CSE14" s="52">
        <f t="shared" si="354"/>
        <v>3.8571428571428568</v>
      </c>
      <c r="CSF14" s="55"/>
      <c r="CSG14" s="50"/>
      <c r="CSI14" s="50"/>
      <c r="CSJ14" s="24">
        <v>0</v>
      </c>
      <c r="CSK14" s="24">
        <v>27</v>
      </c>
      <c r="CSL14" s="52">
        <f t="shared" si="355"/>
        <v>3.8681948424068766</v>
      </c>
      <c r="CSM14" s="55"/>
      <c r="CSN14" s="50"/>
      <c r="CSP14" s="50"/>
      <c r="CSQ14" s="24">
        <v>0</v>
      </c>
      <c r="CSR14" s="24">
        <v>27</v>
      </c>
      <c r="CSS14" s="52">
        <f t="shared" si="356"/>
        <v>3.8681948424068766</v>
      </c>
      <c r="CST14" s="55"/>
      <c r="CSU14" s="50"/>
      <c r="CSW14" s="50"/>
      <c r="CSX14" s="24">
        <v>0</v>
      </c>
      <c r="CSY14" s="24">
        <v>27</v>
      </c>
      <c r="CSZ14" s="52">
        <f t="shared" si="357"/>
        <v>3.8681948424068766</v>
      </c>
      <c r="CTA14" s="55"/>
      <c r="CTB14" s="50"/>
      <c r="CTD14" s="50"/>
      <c r="CTE14" s="24">
        <v>0</v>
      </c>
      <c r="CTF14" s="24">
        <v>27</v>
      </c>
      <c r="CTG14" s="52">
        <f t="shared" si="358"/>
        <v>3.8681948424068766</v>
      </c>
      <c r="CTH14" s="55"/>
      <c r="CTI14" s="50"/>
      <c r="CTK14" s="50"/>
      <c r="CTL14" s="24">
        <v>0</v>
      </c>
      <c r="CTM14" s="24">
        <v>27</v>
      </c>
      <c r="CTN14" s="52">
        <f t="shared" si="359"/>
        <v>3.8681948424068766</v>
      </c>
      <c r="CTO14" s="55"/>
      <c r="CTP14" s="50"/>
      <c r="CTR14" s="50"/>
      <c r="CTS14" s="24">
        <v>0</v>
      </c>
      <c r="CTT14" s="24">
        <v>27</v>
      </c>
      <c r="CTU14" s="52">
        <f t="shared" si="360"/>
        <v>3.8793103448275863</v>
      </c>
      <c r="CTV14" s="55"/>
      <c r="CTW14" s="50"/>
      <c r="CTY14" s="50"/>
      <c r="CTZ14" s="24">
        <v>0</v>
      </c>
      <c r="CUA14" s="24">
        <v>27</v>
      </c>
      <c r="CUB14" s="52">
        <f t="shared" si="361"/>
        <v>3.9244186046511627</v>
      </c>
      <c r="CUC14" s="55"/>
      <c r="CUD14" s="50"/>
      <c r="CUF14" s="50"/>
      <c r="CUG14" s="24">
        <v>0</v>
      </c>
      <c r="CUH14" s="24">
        <v>27</v>
      </c>
      <c r="CUI14" s="52">
        <f t="shared" si="362"/>
        <v>3.9244186046511627</v>
      </c>
      <c r="CUJ14" s="55"/>
      <c r="CUK14" s="50"/>
      <c r="CUM14" s="50"/>
      <c r="CUN14" s="24">
        <v>0</v>
      </c>
      <c r="CUO14" s="24">
        <v>27</v>
      </c>
      <c r="CUP14" s="52">
        <f t="shared" si="363"/>
        <v>3.9301310043668125</v>
      </c>
      <c r="CUQ14" s="55"/>
      <c r="CUR14" s="50"/>
      <c r="CUT14" s="50"/>
      <c r="CUU14" s="24">
        <v>0</v>
      </c>
      <c r="CUV14" s="24">
        <v>27</v>
      </c>
      <c r="CUW14" s="52">
        <f t="shared" si="364"/>
        <v>3.9301310043668125</v>
      </c>
      <c r="CUX14" s="55"/>
      <c r="CUY14" s="50"/>
      <c r="CVA14" s="50"/>
      <c r="CVB14" s="24">
        <v>0</v>
      </c>
      <c r="CVC14" s="24">
        <v>27</v>
      </c>
      <c r="CVD14" s="52">
        <f t="shared" si="365"/>
        <v>3.9358600583090384</v>
      </c>
      <c r="CVE14" s="55"/>
      <c r="CVF14" s="50"/>
      <c r="CVH14" s="50"/>
      <c r="CVI14" s="24">
        <v>0</v>
      </c>
      <c r="CVJ14" s="24">
        <v>27</v>
      </c>
      <c r="CVK14" s="52">
        <f t="shared" si="366"/>
        <v>3.9358600583090384</v>
      </c>
      <c r="CVL14" s="55"/>
      <c r="CVM14" s="50"/>
      <c r="CVO14" s="50"/>
      <c r="CVP14" s="24">
        <v>0</v>
      </c>
      <c r="CVQ14" s="24">
        <v>27</v>
      </c>
      <c r="CVR14" s="52">
        <f t="shared" si="367"/>
        <v>3.9358600583090384</v>
      </c>
      <c r="CVS14" s="55"/>
      <c r="CVT14" s="50"/>
      <c r="CVV14" s="50"/>
      <c r="CVW14" s="24">
        <v>0</v>
      </c>
      <c r="CVX14" s="24">
        <v>27</v>
      </c>
      <c r="CVY14" s="52">
        <f t="shared" si="368"/>
        <v>3.9416058394160585</v>
      </c>
      <c r="CVZ14" s="55"/>
      <c r="CWA14" s="50"/>
      <c r="CWC14" s="50"/>
      <c r="CWD14" s="24">
        <v>0</v>
      </c>
      <c r="CWE14" s="24">
        <v>27</v>
      </c>
      <c r="CWF14" s="52">
        <f t="shared" si="369"/>
        <v>3.9416058394160585</v>
      </c>
      <c r="CWG14" s="55"/>
      <c r="CWH14" s="50"/>
      <c r="CWJ14" s="50"/>
      <c r="CWK14" s="24">
        <v>0</v>
      </c>
      <c r="CWL14" s="24">
        <v>27</v>
      </c>
      <c r="CWM14" s="52">
        <f t="shared" si="370"/>
        <v>3.9416058394160585</v>
      </c>
      <c r="CWN14" s="55"/>
      <c r="CWO14" s="50"/>
      <c r="CWQ14" s="50"/>
      <c r="CWR14" s="24">
        <v>0</v>
      </c>
      <c r="CWS14" s="24">
        <v>27</v>
      </c>
      <c r="CWT14" s="52">
        <f t="shared" si="371"/>
        <v>3.9416058394160585</v>
      </c>
      <c r="CWU14" s="55"/>
      <c r="CWV14" s="50"/>
      <c r="CWX14" s="50"/>
      <c r="CWY14" s="24">
        <v>0</v>
      </c>
      <c r="CWZ14" s="24">
        <v>27</v>
      </c>
      <c r="CXA14" s="52">
        <f t="shared" si="372"/>
        <v>3.9416058394160585</v>
      </c>
      <c r="CXB14" s="55"/>
      <c r="CXC14" s="50"/>
      <c r="CXE14" s="50"/>
      <c r="CXF14" s="24">
        <v>0</v>
      </c>
      <c r="CXG14" s="24">
        <v>27</v>
      </c>
      <c r="CXH14" s="52">
        <f t="shared" si="373"/>
        <v>3.9416058394160585</v>
      </c>
      <c r="CXI14" s="55"/>
      <c r="CXJ14" s="50"/>
      <c r="CXL14" s="50"/>
      <c r="CXM14" s="24">
        <v>0</v>
      </c>
      <c r="CXN14" s="24">
        <v>27</v>
      </c>
      <c r="CXO14" s="52">
        <f t="shared" si="374"/>
        <v>3.9473684210526314</v>
      </c>
      <c r="CXP14" s="55"/>
      <c r="CXQ14" s="50"/>
      <c r="CXS14" s="50"/>
      <c r="CXT14" s="24">
        <v>0</v>
      </c>
      <c r="CXU14" s="24">
        <v>27</v>
      </c>
      <c r="CXV14" s="52">
        <f t="shared" si="375"/>
        <v>3.9531478770131772</v>
      </c>
      <c r="CXW14" s="55"/>
      <c r="CXX14" s="50"/>
      <c r="CXZ14" s="50"/>
      <c r="CYA14" s="24">
        <v>0</v>
      </c>
      <c r="CYB14" s="24">
        <v>27</v>
      </c>
      <c r="CYC14" s="52">
        <f t="shared" si="376"/>
        <v>3.9589442815249267</v>
      </c>
      <c r="CYD14" s="55"/>
      <c r="CYE14" s="50"/>
      <c r="CYG14" s="50"/>
      <c r="CYH14" s="24">
        <v>0</v>
      </c>
      <c r="CYI14" s="24">
        <v>27</v>
      </c>
      <c r="CYJ14" s="52">
        <f t="shared" si="377"/>
        <v>3.9647577092511015</v>
      </c>
      <c r="CYK14" s="55"/>
      <c r="CYL14" s="50"/>
      <c r="CYN14" s="50"/>
      <c r="CYO14" s="24">
        <v>0</v>
      </c>
      <c r="CYP14" s="24">
        <v>27</v>
      </c>
      <c r="CYQ14" s="52">
        <f t="shared" si="378"/>
        <v>3.9647577092511015</v>
      </c>
      <c r="CYR14" s="55"/>
      <c r="CYS14" s="50"/>
      <c r="CYU14" s="50"/>
      <c r="CYV14" s="24">
        <v>0</v>
      </c>
      <c r="CYW14" s="24">
        <v>27</v>
      </c>
      <c r="CYX14" s="52">
        <f t="shared" si="379"/>
        <v>3.9647577092511015</v>
      </c>
      <c r="CYY14" s="55"/>
      <c r="CYZ14" s="50"/>
      <c r="CZB14" s="50"/>
      <c r="CZC14" s="24">
        <v>0</v>
      </c>
      <c r="CZD14" s="24">
        <v>27</v>
      </c>
      <c r="CZE14" s="52">
        <f t="shared" si="380"/>
        <v>3.9647577092511015</v>
      </c>
      <c r="CZF14" s="55"/>
      <c r="CZG14" s="50"/>
      <c r="CZI14" s="50"/>
      <c r="CZJ14" s="24">
        <v>0</v>
      </c>
      <c r="CZK14" s="24">
        <v>26</v>
      </c>
      <c r="CZL14" s="52">
        <f t="shared" si="381"/>
        <v>3.8179148311306901</v>
      </c>
      <c r="CZM14" s="55"/>
      <c r="CZN14" s="50"/>
      <c r="CZP14" s="50"/>
      <c r="CZQ14" s="24">
        <v>0</v>
      </c>
      <c r="CZR14" s="24">
        <v>25</v>
      </c>
      <c r="CZS14" s="52">
        <f t="shared" si="382"/>
        <v>3.6710719530102791</v>
      </c>
      <c r="CZT14" s="55"/>
      <c r="CZU14" s="50"/>
      <c r="CZW14" s="50"/>
      <c r="CZX14" s="24">
        <v>0</v>
      </c>
      <c r="CZY14" s="24">
        <v>25</v>
      </c>
      <c r="CZZ14" s="52">
        <f t="shared" si="383"/>
        <v>3.6710719530102791</v>
      </c>
      <c r="DAA14" s="55"/>
      <c r="DAB14" s="50"/>
      <c r="DAD14" s="50"/>
      <c r="DAE14" s="24">
        <v>0</v>
      </c>
      <c r="DAF14" s="24">
        <v>25</v>
      </c>
      <c r="DAG14" s="52">
        <f t="shared" si="384"/>
        <v>3.6710719530102791</v>
      </c>
      <c r="DAH14" s="55"/>
      <c r="DAI14" s="50"/>
      <c r="DAK14" s="50"/>
      <c r="DAL14" s="24">
        <v>0</v>
      </c>
      <c r="DAM14" s="24">
        <v>25</v>
      </c>
      <c r="DAN14" s="52">
        <f t="shared" si="385"/>
        <v>3.6764705882352944</v>
      </c>
      <c r="DAO14" s="55"/>
      <c r="DAP14" s="50"/>
      <c r="DAR14" s="50"/>
      <c r="DAS14" s="24">
        <v>0</v>
      </c>
      <c r="DAT14" s="24">
        <v>25</v>
      </c>
      <c r="DAU14" s="52">
        <f t="shared" si="386"/>
        <v>3.6764705882352944</v>
      </c>
      <c r="DAV14" s="55"/>
      <c r="DAW14" s="50"/>
      <c r="DAY14" s="50"/>
      <c r="DAZ14" s="24">
        <v>0</v>
      </c>
      <c r="DBA14" s="24">
        <v>25</v>
      </c>
      <c r="DBB14" s="52">
        <f t="shared" si="387"/>
        <v>3.6764705882352944</v>
      </c>
      <c r="DBC14" s="55"/>
      <c r="DBD14" s="50"/>
      <c r="DBF14" s="50"/>
      <c r="DBG14" s="24">
        <v>0</v>
      </c>
      <c r="DBH14" s="24">
        <v>26</v>
      </c>
      <c r="DBI14" s="52">
        <f t="shared" si="388"/>
        <v>3.8235294117647061</v>
      </c>
      <c r="DBJ14" s="55"/>
      <c r="DBK14" s="50"/>
      <c r="DBM14" s="50"/>
      <c r="DBN14" s="24">
        <v>0</v>
      </c>
      <c r="DBO14" s="24">
        <v>26</v>
      </c>
      <c r="DBP14" s="52">
        <f t="shared" si="389"/>
        <v>3.8461538461538463</v>
      </c>
      <c r="DBQ14" s="55"/>
      <c r="DBR14" s="50"/>
      <c r="DBT14" s="50"/>
      <c r="DBU14" s="24">
        <v>0</v>
      </c>
      <c r="DBV14" s="24">
        <v>26</v>
      </c>
      <c r="DBW14" s="52">
        <f t="shared" si="390"/>
        <v>3.857566765578635</v>
      </c>
      <c r="DBX14" s="55"/>
      <c r="DBY14" s="50"/>
      <c r="DCA14" s="50"/>
      <c r="DCB14" s="24">
        <v>0</v>
      </c>
      <c r="DCC14" s="24">
        <v>26</v>
      </c>
      <c r="DCD14" s="52">
        <f t="shared" si="391"/>
        <v>3.857566765578635</v>
      </c>
      <c r="DCE14" s="55"/>
      <c r="DCF14" s="50"/>
      <c r="DCH14" s="50"/>
      <c r="DCI14" s="24">
        <v>0</v>
      </c>
      <c r="DCJ14" s="24">
        <v>26</v>
      </c>
      <c r="DCK14" s="52">
        <f t="shared" si="392"/>
        <v>3.857566765578635</v>
      </c>
      <c r="DCL14" s="55"/>
      <c r="DCM14" s="50"/>
      <c r="DCO14" s="50"/>
      <c r="DCP14" s="24">
        <v>0</v>
      </c>
      <c r="DCQ14" s="24">
        <v>24</v>
      </c>
      <c r="DCR14" s="52">
        <f t="shared" si="393"/>
        <v>3.5767511177347244</v>
      </c>
      <c r="DCS14" s="55"/>
      <c r="DCT14" s="50"/>
      <c r="DCV14" s="50"/>
      <c r="DCW14" s="24">
        <v>0</v>
      </c>
      <c r="DCX14" s="24">
        <v>24</v>
      </c>
      <c r="DCY14" s="52">
        <f t="shared" si="394"/>
        <v>3.5928143712574849</v>
      </c>
      <c r="DCZ14" s="55"/>
      <c r="DDA14" s="50"/>
      <c r="DDC14" s="50"/>
      <c r="DDD14" s="24">
        <v>0</v>
      </c>
      <c r="DDE14" s="24">
        <v>24</v>
      </c>
      <c r="DDF14" s="52">
        <f t="shared" si="395"/>
        <v>3.6036036036036037</v>
      </c>
      <c r="DDG14" s="55"/>
      <c r="DDH14" s="50"/>
      <c r="DDJ14" s="50"/>
      <c r="DDK14" s="24">
        <v>0</v>
      </c>
      <c r="DDL14" s="24">
        <v>24</v>
      </c>
      <c r="DDM14" s="52">
        <f t="shared" si="396"/>
        <v>3.5982008995502248</v>
      </c>
      <c r="DDN14" s="55"/>
      <c r="DDO14" s="50"/>
      <c r="DDQ14" s="50"/>
      <c r="DDR14" s="24">
        <v>0</v>
      </c>
      <c r="DDS14" s="24">
        <v>24</v>
      </c>
      <c r="DDT14" s="52">
        <f t="shared" si="397"/>
        <v>3.6144578313253009</v>
      </c>
      <c r="DDU14" s="55"/>
      <c r="DDV14" s="50"/>
      <c r="DDX14" s="50"/>
      <c r="DDY14" s="24">
        <v>0</v>
      </c>
      <c r="DDZ14" s="24">
        <v>24</v>
      </c>
      <c r="DEA14" s="52">
        <f t="shared" si="398"/>
        <v>3.6144578313253009</v>
      </c>
      <c r="DEB14" s="55"/>
      <c r="DEC14" s="50"/>
      <c r="DEE14" s="50"/>
      <c r="DEF14" s="24">
        <v>0</v>
      </c>
      <c r="DEG14" s="24">
        <v>24</v>
      </c>
      <c r="DEH14" s="52">
        <f t="shared" si="399"/>
        <v>3.6253776435045322</v>
      </c>
      <c r="DEI14" s="55"/>
      <c r="DEJ14" s="50"/>
      <c r="DEL14" s="50"/>
      <c r="DEM14" s="24">
        <v>0</v>
      </c>
      <c r="DEN14" s="24">
        <v>24</v>
      </c>
      <c r="DEO14" s="52">
        <f t="shared" si="400"/>
        <v>3.6253776435045322</v>
      </c>
      <c r="DEP14" s="55"/>
      <c r="DEQ14" s="50"/>
      <c r="DES14" s="50"/>
      <c r="DET14" s="24">
        <v>0</v>
      </c>
      <c r="DEU14" s="24">
        <v>24</v>
      </c>
      <c r="DEV14" s="52">
        <f t="shared" si="401"/>
        <v>3.6253776435045322</v>
      </c>
      <c r="DEW14" s="55"/>
      <c r="DEX14" s="50"/>
      <c r="DEZ14" s="50"/>
      <c r="DFA14" s="24">
        <v>0</v>
      </c>
      <c r="DFB14" s="24">
        <v>24</v>
      </c>
      <c r="DFC14" s="52">
        <f t="shared" si="402"/>
        <v>3.6418816388467374</v>
      </c>
      <c r="DFD14" s="55"/>
      <c r="DFE14" s="50"/>
      <c r="DFG14" s="50"/>
      <c r="DFH14" s="24">
        <v>0</v>
      </c>
      <c r="DFI14" s="24">
        <v>24</v>
      </c>
      <c r="DFJ14" s="52">
        <f t="shared" si="403"/>
        <v>3.6585365853658534</v>
      </c>
      <c r="DFK14" s="55"/>
      <c r="DFL14" s="50"/>
      <c r="DFN14" s="50"/>
      <c r="DFO14" s="24">
        <v>0</v>
      </c>
      <c r="DFP14" s="24">
        <v>24</v>
      </c>
      <c r="DFQ14" s="52">
        <f t="shared" si="404"/>
        <v>3.6809815950920246</v>
      </c>
      <c r="DFR14" s="55"/>
      <c r="DFS14" s="50"/>
      <c r="DFU14" s="50"/>
      <c r="DFV14" s="24">
        <v>0</v>
      </c>
      <c r="DFW14" s="24">
        <v>24</v>
      </c>
      <c r="DFX14" s="52">
        <f t="shared" si="405"/>
        <v>3.6866359447004609</v>
      </c>
      <c r="DFY14" s="55"/>
      <c r="DFZ14" s="50"/>
      <c r="DGB14" s="50"/>
      <c r="DGC14" s="24">
        <v>0</v>
      </c>
      <c r="DGD14" s="24">
        <v>24</v>
      </c>
      <c r="DGE14" s="52">
        <f t="shared" si="406"/>
        <v>3.6923076923076925</v>
      </c>
      <c r="DGF14" s="55"/>
      <c r="DGG14" s="50"/>
      <c r="DGI14" s="50"/>
      <c r="DGJ14" s="24">
        <v>0</v>
      </c>
      <c r="DGK14" s="24">
        <v>24</v>
      </c>
      <c r="DGL14" s="52">
        <f t="shared" si="407"/>
        <v>3.6923076923076925</v>
      </c>
      <c r="DGM14" s="55"/>
      <c r="DGN14" s="50"/>
      <c r="DGP14" s="50"/>
      <c r="DGQ14" s="24">
        <v>0</v>
      </c>
      <c r="DGR14" s="24">
        <v>24</v>
      </c>
      <c r="DGS14" s="52">
        <f t="shared" si="408"/>
        <v>3.7094281298299845</v>
      </c>
      <c r="DGT14" s="55"/>
      <c r="DGU14" s="50"/>
      <c r="DGW14" s="50"/>
      <c r="DGX14" s="24">
        <v>0</v>
      </c>
      <c r="DGY14" s="24">
        <v>23</v>
      </c>
      <c r="DGZ14" s="52">
        <f t="shared" si="409"/>
        <v>3.560371517027864</v>
      </c>
      <c r="DHA14" s="55"/>
      <c r="DHB14" s="50"/>
      <c r="DHD14" s="50"/>
      <c r="DHE14" s="24">
        <v>0</v>
      </c>
      <c r="DHF14" s="24">
        <v>23</v>
      </c>
      <c r="DHG14" s="52">
        <f t="shared" si="410"/>
        <v>3.560371517027864</v>
      </c>
      <c r="DHH14" s="55"/>
      <c r="DHI14" s="50"/>
      <c r="DHK14" s="50"/>
      <c r="DHL14" s="24">
        <v>0</v>
      </c>
      <c r="DHM14" s="24">
        <v>23</v>
      </c>
      <c r="DHN14" s="52">
        <f t="shared" si="411"/>
        <v>3.5658914728682172</v>
      </c>
      <c r="DHO14" s="55"/>
      <c r="DHP14" s="50"/>
      <c r="DHR14" s="50"/>
      <c r="DHS14" s="24">
        <v>0</v>
      </c>
      <c r="DHT14" s="24">
        <v>23</v>
      </c>
      <c r="DHU14" s="52">
        <f t="shared" si="412"/>
        <v>3.5658914728682172</v>
      </c>
      <c r="DHV14" s="55"/>
      <c r="DHW14" s="50"/>
      <c r="DHY14" s="50"/>
      <c r="DHZ14" s="24">
        <v>0</v>
      </c>
      <c r="DIA14" s="24">
        <v>23</v>
      </c>
      <c r="DIB14" s="52">
        <f t="shared" si="413"/>
        <v>3.5658914728682172</v>
      </c>
      <c r="DIC14" s="55"/>
      <c r="DID14" s="50"/>
      <c r="DIF14" s="50"/>
      <c r="DIG14" s="24">
        <v>0</v>
      </c>
      <c r="DIH14" s="24">
        <v>23</v>
      </c>
      <c r="DII14" s="52">
        <f t="shared" si="414"/>
        <v>3.5658914728682172</v>
      </c>
      <c r="DIJ14" s="55"/>
      <c r="DIK14" s="50"/>
      <c r="DIM14" s="50"/>
      <c r="DIN14" s="24">
        <v>0</v>
      </c>
      <c r="DIO14" s="24">
        <v>23</v>
      </c>
      <c r="DIP14" s="52">
        <f t="shared" si="415"/>
        <v>3.5825545171339561</v>
      </c>
      <c r="DIQ14" s="55"/>
      <c r="DIR14" s="50"/>
      <c r="DIT14" s="50"/>
      <c r="DIU14" s="24">
        <v>0</v>
      </c>
      <c r="DIV14" s="24">
        <v>23</v>
      </c>
      <c r="DIW14" s="52">
        <f t="shared" si="416"/>
        <v>3.5881435257410299</v>
      </c>
      <c r="DIX14" s="55"/>
      <c r="DIY14" s="50"/>
      <c r="DJA14" s="50"/>
      <c r="DJB14" s="24">
        <v>0</v>
      </c>
      <c r="DJC14" s="24">
        <v>23</v>
      </c>
      <c r="DJD14" s="52">
        <f t="shared" si="417"/>
        <v>3.5993740219092332</v>
      </c>
      <c r="DJE14" s="55"/>
      <c r="DJF14" s="50"/>
      <c r="DJH14" s="50"/>
      <c r="DJI14" s="24">
        <v>0</v>
      </c>
      <c r="DJJ14" s="24">
        <v>22</v>
      </c>
      <c r="DJK14" s="52">
        <f t="shared" si="418"/>
        <v>3.4482758620689653</v>
      </c>
      <c r="DJL14" s="55"/>
      <c r="DJM14" s="50"/>
      <c r="DJO14" s="50"/>
      <c r="DJP14" s="24">
        <v>0</v>
      </c>
      <c r="DJQ14" s="24">
        <v>22</v>
      </c>
      <c r="DJR14" s="52">
        <f t="shared" si="419"/>
        <v>3.4482758620689653</v>
      </c>
      <c r="DJS14" s="55"/>
      <c r="DJT14" s="50"/>
      <c r="DJV14" s="50"/>
      <c r="DJW14" s="24">
        <v>0</v>
      </c>
      <c r="DJX14" s="24">
        <v>22</v>
      </c>
      <c r="DJY14" s="52">
        <f t="shared" si="420"/>
        <v>3.4482758620689653</v>
      </c>
      <c r="DJZ14" s="55"/>
      <c r="DKA14" s="50"/>
      <c r="DKC14" s="50"/>
      <c r="DKD14" s="24">
        <v>0</v>
      </c>
      <c r="DKE14" s="24">
        <v>22</v>
      </c>
      <c r="DKF14" s="52">
        <f t="shared" si="421"/>
        <v>3.4482758620689653</v>
      </c>
      <c r="DKG14" s="55"/>
      <c r="DKH14" s="50"/>
      <c r="DKJ14" s="50"/>
      <c r="DKK14" s="24">
        <v>0</v>
      </c>
      <c r="DKL14" s="24">
        <v>22</v>
      </c>
      <c r="DKM14" s="52">
        <f t="shared" si="422"/>
        <v>3.4482758620689653</v>
      </c>
      <c r="DKN14" s="55"/>
      <c r="DKO14" s="50"/>
      <c r="DKQ14" s="50"/>
      <c r="DKR14" s="24">
        <v>0</v>
      </c>
      <c r="DKS14" s="24">
        <v>22</v>
      </c>
      <c r="DKT14" s="52">
        <f t="shared" si="423"/>
        <v>3.481012658227848</v>
      </c>
      <c r="DKU14" s="55"/>
      <c r="DKV14" s="50"/>
      <c r="DKX14" s="50"/>
      <c r="DKY14" s="24">
        <v>0</v>
      </c>
      <c r="DKZ14" s="24">
        <v>22</v>
      </c>
      <c r="DLA14" s="52">
        <f t="shared" si="424"/>
        <v>3.6006546644844519</v>
      </c>
      <c r="DLB14" s="55"/>
      <c r="DLC14" s="50"/>
      <c r="DLE14" s="50"/>
      <c r="DLF14" s="24">
        <v>0</v>
      </c>
      <c r="DLG14" s="24">
        <v>22</v>
      </c>
      <c r="DLH14" s="52">
        <f t="shared" si="425"/>
        <v>3.6184210526315792</v>
      </c>
      <c r="DLI14" s="55"/>
      <c r="DLJ14" s="50"/>
      <c r="DLL14" s="50"/>
      <c r="DLM14" s="24">
        <v>0</v>
      </c>
      <c r="DLN14" s="24">
        <v>22</v>
      </c>
      <c r="DLO14" s="52">
        <f t="shared" si="426"/>
        <v>3.6243822075782535</v>
      </c>
      <c r="DLP14" s="55"/>
      <c r="DLQ14" s="50"/>
      <c r="DLS14" s="50"/>
      <c r="DLT14" s="24">
        <v>0</v>
      </c>
      <c r="DLU14" s="24">
        <v>22</v>
      </c>
      <c r="DLV14" s="52">
        <f t="shared" si="427"/>
        <v>3.6303630363036308</v>
      </c>
      <c r="DLW14" s="55"/>
      <c r="DLX14" s="50"/>
      <c r="DLZ14" s="50"/>
      <c r="DMA14" s="24">
        <v>0</v>
      </c>
      <c r="DMB14" s="24">
        <v>22</v>
      </c>
      <c r="DMC14" s="52">
        <f t="shared" si="428"/>
        <v>3.6363636363636362</v>
      </c>
      <c r="DMD14" s="55"/>
      <c r="DME14" s="50"/>
      <c r="DMG14" s="50"/>
      <c r="DMH14" s="24">
        <v>0</v>
      </c>
      <c r="DMI14" s="24">
        <v>22</v>
      </c>
      <c r="DMJ14" s="52">
        <f t="shared" si="429"/>
        <v>3.6605657237936775</v>
      </c>
      <c r="DMK14" s="55"/>
      <c r="DML14" s="50"/>
      <c r="DMN14" s="50"/>
      <c r="DMO14" s="24">
        <v>0</v>
      </c>
      <c r="DMP14" s="24">
        <v>22</v>
      </c>
      <c r="DMQ14" s="52">
        <f t="shared" si="430"/>
        <v>3.672787979966611</v>
      </c>
      <c r="DMR14" s="55"/>
      <c r="DMS14" s="50"/>
      <c r="DMU14" s="50"/>
      <c r="DMV14" s="24">
        <v>0</v>
      </c>
      <c r="DMW14" s="24">
        <v>22</v>
      </c>
      <c r="DMX14" s="52">
        <f t="shared" si="431"/>
        <v>3.672787979966611</v>
      </c>
      <c r="DMY14" s="55"/>
      <c r="DMZ14" s="50"/>
      <c r="DNB14" s="50"/>
      <c r="DNC14" s="24">
        <v>0</v>
      </c>
      <c r="DND14" s="24">
        <v>22</v>
      </c>
      <c r="DNE14" s="52">
        <f t="shared" si="432"/>
        <v>3.6850921273031827</v>
      </c>
      <c r="DNF14" s="55"/>
      <c r="DNG14" s="50"/>
      <c r="DNI14" s="50"/>
      <c r="DNJ14" s="24">
        <v>0</v>
      </c>
      <c r="DNK14" s="24">
        <v>22</v>
      </c>
      <c r="DNL14" s="52">
        <f t="shared" si="433"/>
        <v>3.6912751677852351</v>
      </c>
      <c r="DNM14" s="55"/>
      <c r="DNN14" s="50"/>
      <c r="DNP14" s="50"/>
      <c r="DNQ14" s="24">
        <v>0</v>
      </c>
      <c r="DNR14" s="24">
        <v>22</v>
      </c>
      <c r="DNS14" s="52">
        <f t="shared" si="434"/>
        <v>3.6974789915966388</v>
      </c>
      <c r="DNT14" s="55"/>
      <c r="DNU14" s="50"/>
      <c r="DNW14" s="50"/>
      <c r="DNX14" s="24">
        <v>0</v>
      </c>
      <c r="DNY14" s="24">
        <v>22</v>
      </c>
      <c r="DNZ14" s="52">
        <f t="shared" si="435"/>
        <v>3.7037037037037033</v>
      </c>
      <c r="DOA14" s="55"/>
      <c r="DOB14" s="50"/>
      <c r="DOD14" s="50"/>
      <c r="DOE14" s="24">
        <v>0</v>
      </c>
      <c r="DOF14" s="24">
        <v>22</v>
      </c>
      <c r="DOG14" s="52">
        <f t="shared" si="436"/>
        <v>3.7162162162162162</v>
      </c>
      <c r="DOH14" s="55"/>
      <c r="DOI14" s="50"/>
      <c r="DOK14" s="50"/>
      <c r="DOL14" s="24">
        <v>0</v>
      </c>
      <c r="DOM14" s="24">
        <v>22</v>
      </c>
      <c r="DON14" s="52">
        <f t="shared" si="437"/>
        <v>3.7162162162162162</v>
      </c>
      <c r="DOO14" s="55"/>
      <c r="DOP14" s="50"/>
      <c r="DOR14" s="50"/>
      <c r="DOS14" s="24">
        <v>0</v>
      </c>
      <c r="DOT14" s="24">
        <v>22</v>
      </c>
      <c r="DOU14" s="52">
        <f t="shared" si="438"/>
        <v>3.7225042301184432</v>
      </c>
      <c r="DOV14" s="55"/>
      <c r="DOW14" s="50"/>
      <c r="DOY14" s="50"/>
      <c r="DOZ14" s="24">
        <v>0</v>
      </c>
      <c r="DPA14" s="53">
        <f>22</f>
        <v>22</v>
      </c>
      <c r="DPB14" s="52">
        <f t="shared" si="439"/>
        <v>3.7478705281090292</v>
      </c>
      <c r="DPC14" s="55"/>
      <c r="DPD14" s="50"/>
      <c r="DPF14" s="50"/>
      <c r="DPG14" s="24">
        <v>0</v>
      </c>
      <c r="DPH14" s="53">
        <f>22</f>
        <v>22</v>
      </c>
      <c r="DPI14" s="52">
        <f t="shared" si="440"/>
        <v>3.7735849056603774</v>
      </c>
      <c r="DPJ14" s="55"/>
      <c r="DPK14" s="50"/>
      <c r="DPM14" s="50"/>
      <c r="DPN14" s="24">
        <v>0</v>
      </c>
      <c r="DPO14" s="53">
        <f>22</f>
        <v>22</v>
      </c>
      <c r="DPP14" s="52">
        <f t="shared" si="441"/>
        <v>3.7800687285223367</v>
      </c>
      <c r="DPQ14" s="55"/>
      <c r="DPR14" s="50"/>
      <c r="DPT14" s="50"/>
      <c r="DPU14" s="24">
        <v>0</v>
      </c>
      <c r="DPV14" s="53">
        <f>21</f>
        <v>21</v>
      </c>
      <c r="DPW14" s="52">
        <f t="shared" si="442"/>
        <v>3.6269430051813467</v>
      </c>
      <c r="DPX14" s="55"/>
      <c r="DPY14" s="50"/>
      <c r="DQA14" s="50"/>
      <c r="DQB14" s="24">
        <v>0</v>
      </c>
      <c r="DQC14" s="53">
        <f>21</f>
        <v>21</v>
      </c>
      <c r="DQD14" s="52">
        <f t="shared" si="443"/>
        <v>3.6206896551724141</v>
      </c>
      <c r="DQE14" s="55"/>
      <c r="DQF14" s="50"/>
      <c r="DQH14" s="50"/>
      <c r="DQI14" s="24">
        <v>0</v>
      </c>
      <c r="DQJ14" s="53">
        <f>21</f>
        <v>21</v>
      </c>
      <c r="DQK14" s="52">
        <f t="shared" si="444"/>
        <v>3.6395147313691507</v>
      </c>
      <c r="DQL14" s="55"/>
      <c r="DQM14" s="50"/>
      <c r="DQO14" s="50"/>
      <c r="DQP14" s="24">
        <v>0</v>
      </c>
      <c r="DQQ14" s="53">
        <f>21</f>
        <v>21</v>
      </c>
      <c r="DQR14" s="52">
        <f t="shared" si="445"/>
        <v>3.664921465968586</v>
      </c>
      <c r="DQS14" s="55"/>
      <c r="DQT14" s="50"/>
      <c r="DQV14" s="50"/>
      <c r="DQW14" s="24">
        <v>0</v>
      </c>
      <c r="DQX14" s="53">
        <f>21</f>
        <v>21</v>
      </c>
      <c r="DQY14" s="52">
        <f t="shared" si="446"/>
        <v>3.697183098591549</v>
      </c>
      <c r="DQZ14" s="55"/>
      <c r="DRA14" s="50"/>
      <c r="DRC14" s="50"/>
      <c r="DRD14" s="24">
        <v>0</v>
      </c>
      <c r="DRE14" s="53">
        <f>21</f>
        <v>21</v>
      </c>
      <c r="DRF14" s="52">
        <f t="shared" si="447"/>
        <v>3.7168141592920354</v>
      </c>
      <c r="DRG14" s="55"/>
      <c r="DRH14" s="50"/>
      <c r="DRJ14" s="50"/>
      <c r="DRK14" s="24">
        <v>0</v>
      </c>
      <c r="DRL14" s="53">
        <f>21</f>
        <v>21</v>
      </c>
      <c r="DRM14" s="52">
        <f t="shared" si="448"/>
        <v>3.7701974865350087</v>
      </c>
      <c r="DRN14" s="55"/>
      <c r="DRO14" s="50"/>
      <c r="DRQ14" s="50"/>
      <c r="DRR14" s="24">
        <v>0</v>
      </c>
      <c r="DRS14" s="53">
        <f>21</f>
        <v>21</v>
      </c>
      <c r="DRT14" s="52">
        <f t="shared" si="449"/>
        <v>3.790613718411552</v>
      </c>
      <c r="DRU14" s="55"/>
      <c r="DRV14" s="50"/>
      <c r="DRX14" s="50"/>
      <c r="DRY14" s="24">
        <v>0</v>
      </c>
      <c r="DRZ14" s="53">
        <f>21</f>
        <v>21</v>
      </c>
      <c r="DSA14" s="52">
        <f t="shared" si="450"/>
        <v>3.8888888888888888</v>
      </c>
      <c r="DSB14" s="55"/>
      <c r="DSC14" s="50"/>
      <c r="DSE14" s="50"/>
      <c r="DSF14" s="24">
        <v>0</v>
      </c>
      <c r="DSG14" s="53">
        <f>21</f>
        <v>21</v>
      </c>
      <c r="DSH14" s="52">
        <f t="shared" si="451"/>
        <v>3.9697542533081283</v>
      </c>
      <c r="DSI14" s="55"/>
      <c r="DSJ14" s="50"/>
      <c r="DSL14" s="50"/>
      <c r="DSM14" s="24">
        <v>0</v>
      </c>
      <c r="DSN14" s="53">
        <f>20</f>
        <v>20</v>
      </c>
      <c r="DSO14" s="52">
        <f t="shared" si="452"/>
        <v>3.8461538461538463</v>
      </c>
      <c r="DSP14" s="55"/>
      <c r="DSQ14" s="50"/>
      <c r="DSS14" s="50"/>
      <c r="DST14" s="24">
        <v>0</v>
      </c>
      <c r="DSU14" s="53">
        <f>20</f>
        <v>20</v>
      </c>
      <c r="DSV14" s="52">
        <f t="shared" si="453"/>
        <v>3.8986354775828458</v>
      </c>
      <c r="DSW14" s="55"/>
      <c r="DSX14" s="50"/>
      <c r="DSZ14" s="50"/>
      <c r="DTA14" s="24">
        <v>0</v>
      </c>
      <c r="DTB14" s="53">
        <f>20</f>
        <v>20</v>
      </c>
      <c r="DTC14" s="52">
        <f t="shared" si="454"/>
        <v>3.9292730844793713</v>
      </c>
      <c r="DTD14" s="55"/>
      <c r="DTE14" s="47"/>
      <c r="DTF14" s="48"/>
      <c r="DTG14" s="47"/>
      <c r="DTH14" s="24">
        <v>0</v>
      </c>
      <c r="DTI14" s="53">
        <f>19</f>
        <v>19</v>
      </c>
      <c r="DTJ14" s="52">
        <f t="shared" si="455"/>
        <v>3.8461538461538463</v>
      </c>
      <c r="DTK14" s="55"/>
      <c r="DTL14" s="47"/>
      <c r="DTM14" s="48"/>
      <c r="DTN14" s="47"/>
      <c r="DTO14" s="24">
        <v>0</v>
      </c>
      <c r="DTP14" s="53">
        <v>17</v>
      </c>
      <c r="DTQ14" s="52">
        <f t="shared" si="456"/>
        <v>3.6717062634989204</v>
      </c>
      <c r="DTR14" s="55"/>
      <c r="DTS14" s="47"/>
      <c r="DTT14" s="48"/>
      <c r="DTU14" s="47"/>
      <c r="DTV14" s="24">
        <v>0</v>
      </c>
      <c r="DTW14" s="53">
        <v>16</v>
      </c>
      <c r="DTX14" s="52">
        <f t="shared" si="457"/>
        <v>3.6117381489841982</v>
      </c>
      <c r="DTY14" s="55"/>
      <c r="DTZ14" s="47"/>
      <c r="DUA14" s="48"/>
      <c r="DUB14" s="47"/>
      <c r="DUC14" s="24">
        <v>0</v>
      </c>
      <c r="DUD14" s="53">
        <v>13</v>
      </c>
      <c r="DUE14" s="52">
        <f t="shared" si="458"/>
        <v>3.233830845771144</v>
      </c>
      <c r="DUF14" s="55"/>
      <c r="DUG14" s="47"/>
      <c r="DUH14" s="48"/>
      <c r="DUI14" s="47"/>
      <c r="DUJ14" s="24">
        <v>0</v>
      </c>
      <c r="DUK14" s="53">
        <v>13</v>
      </c>
      <c r="DUL14" s="52">
        <f t="shared" si="459"/>
        <v>3.3419023136246784</v>
      </c>
      <c r="DUM14" s="55"/>
      <c r="DUN14" s="47"/>
      <c r="DUO14" s="48"/>
      <c r="DUP14" s="47"/>
      <c r="DUQ14" s="24">
        <v>0</v>
      </c>
      <c r="DUR14" s="54">
        <v>13</v>
      </c>
      <c r="DUS14" s="52">
        <f t="shared" si="460"/>
        <v>3.4031413612565444</v>
      </c>
      <c r="DUT14" s="55"/>
      <c r="DUU14" s="47"/>
      <c r="DUV14" s="48"/>
      <c r="DUW14" s="47"/>
      <c r="DUX14" s="24">
        <v>0</v>
      </c>
      <c r="DUY14" s="54">
        <v>13</v>
      </c>
      <c r="DUZ14" s="52">
        <f t="shared" si="461"/>
        <v>3.4666666666666663</v>
      </c>
    </row>
    <row r="15" spans="1:3276" s="2" customFormat="1">
      <c r="A15" s="116" t="s">
        <v>46</v>
      </c>
      <c r="B15" s="46">
        <f>211022+177376</f>
        <v>388398</v>
      </c>
      <c r="C15" s="47">
        <f t="shared" si="462"/>
        <v>8.9142772157107828</v>
      </c>
      <c r="D15" s="48">
        <f>235023+210049</f>
        <v>445072</v>
      </c>
      <c r="E15" s="47">
        <f t="shared" si="463"/>
        <v>9.8866616523114832</v>
      </c>
      <c r="F15" s="15">
        <v>833470</v>
      </c>
      <c r="G15" s="52">
        <f t="shared" si="0"/>
        <v>9.4084114338607758</v>
      </c>
      <c r="H15" s="141">
        <v>1024</v>
      </c>
      <c r="I15" s="50">
        <f t="shared" si="464"/>
        <v>18.230372084742747</v>
      </c>
      <c r="J15" s="141">
        <v>503</v>
      </c>
      <c r="K15" s="50">
        <f t="shared" si="465"/>
        <v>10.229814927801504</v>
      </c>
      <c r="L15" s="24">
        <v>0</v>
      </c>
      <c r="M15" s="141">
        <f t="shared" si="466"/>
        <v>1527</v>
      </c>
      <c r="N15" s="52">
        <f t="shared" si="467"/>
        <v>14.495917979874692</v>
      </c>
      <c r="O15" s="24">
        <v>1023</v>
      </c>
      <c r="P15" s="50">
        <f t="shared" si="468"/>
        <v>18.219056099732857</v>
      </c>
      <c r="Q15" s="24">
        <v>503</v>
      </c>
      <c r="R15" s="50">
        <f t="shared" si="469"/>
        <v>10.231895850284785</v>
      </c>
      <c r="S15" s="24">
        <v>0</v>
      </c>
      <c r="T15" s="24">
        <f t="shared" si="470"/>
        <v>1526</v>
      </c>
      <c r="U15" s="52">
        <f t="shared" si="1"/>
        <v>14.4905517044915</v>
      </c>
      <c r="V15" s="24">
        <v>1023</v>
      </c>
      <c r="W15" s="50">
        <f t="shared" si="471"/>
        <v>18.225547835382152</v>
      </c>
      <c r="X15" s="24">
        <v>503</v>
      </c>
      <c r="Y15" s="50">
        <f t="shared" si="472"/>
        <v>10.236060236060236</v>
      </c>
      <c r="Z15" s="24">
        <v>0</v>
      </c>
      <c r="AA15" s="24">
        <f t="shared" si="473"/>
        <v>1526</v>
      </c>
      <c r="AB15" s="52">
        <f t="shared" si="2"/>
        <v>14.496057756245845</v>
      </c>
      <c r="AC15" s="24">
        <v>1023</v>
      </c>
      <c r="AD15" s="50">
        <f t="shared" si="474"/>
        <v>18.232044198895029</v>
      </c>
      <c r="AE15" s="24">
        <v>503</v>
      </c>
      <c r="AF15" s="50">
        <f t="shared" si="475"/>
        <v>10.238143700386729</v>
      </c>
      <c r="AG15" s="24">
        <v>0</v>
      </c>
      <c r="AH15" s="24">
        <f t="shared" si="476"/>
        <v>1526</v>
      </c>
      <c r="AI15" s="52">
        <f t="shared" si="3"/>
        <v>14.500190041809196</v>
      </c>
      <c r="AJ15" s="24">
        <v>1023</v>
      </c>
      <c r="AK15" s="50">
        <f t="shared" si="477"/>
        <v>18.232044198895029</v>
      </c>
      <c r="AL15" s="24">
        <v>503</v>
      </c>
      <c r="AM15" s="50">
        <f t="shared" si="478"/>
        <v>10.238143700386729</v>
      </c>
      <c r="AN15" s="24">
        <v>0</v>
      </c>
      <c r="AO15" s="24">
        <f t="shared" si="479"/>
        <v>1526</v>
      </c>
      <c r="AP15" s="52">
        <f t="shared" si="4"/>
        <v>14.500190041809196</v>
      </c>
      <c r="AQ15" s="24">
        <v>1023</v>
      </c>
      <c r="AR15" s="50">
        <f t="shared" si="480"/>
        <v>18.232044198895029</v>
      </c>
      <c r="AS15" s="24">
        <v>503</v>
      </c>
      <c r="AT15" s="50">
        <f t="shared" si="481"/>
        <v>10.238143700386729</v>
      </c>
      <c r="AU15" s="24">
        <v>0</v>
      </c>
      <c r="AV15" s="24">
        <f t="shared" si="482"/>
        <v>1526</v>
      </c>
      <c r="AW15" s="52">
        <f t="shared" si="5"/>
        <v>14.500190041809196</v>
      </c>
      <c r="AX15" s="24">
        <v>1023</v>
      </c>
      <c r="AY15" s="50">
        <f t="shared" si="483"/>
        <v>18.235294117647058</v>
      </c>
      <c r="AZ15" s="24">
        <v>503</v>
      </c>
      <c r="BA15" s="50">
        <f t="shared" si="484"/>
        <v>10.238143700386729</v>
      </c>
      <c r="BB15" s="24">
        <v>0</v>
      </c>
      <c r="BC15" s="24">
        <f t="shared" si="485"/>
        <v>1526</v>
      </c>
      <c r="BD15" s="52">
        <f t="shared" si="6"/>
        <v>14.501567993918085</v>
      </c>
      <c r="BE15" s="24">
        <v>1023</v>
      </c>
      <c r="BF15" s="50">
        <f t="shared" si="486"/>
        <v>18.235294117647058</v>
      </c>
      <c r="BG15" s="24">
        <v>503</v>
      </c>
      <c r="BH15" s="50">
        <f t="shared" si="487"/>
        <v>10.238143700386729</v>
      </c>
      <c r="BI15" s="24">
        <v>0</v>
      </c>
      <c r="BJ15" s="141">
        <f t="shared" si="488"/>
        <v>1526</v>
      </c>
      <c r="BK15" s="52">
        <f t="shared" si="489"/>
        <v>14.501567993918085</v>
      </c>
      <c r="BL15" s="24">
        <v>1023</v>
      </c>
      <c r="BM15" s="50">
        <f t="shared" si="490"/>
        <v>18.241797432239657</v>
      </c>
      <c r="BN15" s="24">
        <v>503</v>
      </c>
      <c r="BO15" s="50">
        <f t="shared" si="491"/>
        <v>10.238143700386729</v>
      </c>
      <c r="BP15" s="24">
        <v>0</v>
      </c>
      <c r="BQ15" s="24">
        <f t="shared" si="492"/>
        <v>1526</v>
      </c>
      <c r="BR15" s="52">
        <f t="shared" si="7"/>
        <v>14.504324683965402</v>
      </c>
      <c r="BS15" s="24">
        <v>1023</v>
      </c>
      <c r="BT15" s="50">
        <f t="shared" si="493"/>
        <v>18.241797432239657</v>
      </c>
      <c r="BU15" s="24">
        <v>503</v>
      </c>
      <c r="BV15" s="50">
        <f t="shared" si="494"/>
        <v>10.238143700386729</v>
      </c>
      <c r="BW15" s="24">
        <v>0</v>
      </c>
      <c r="BX15" s="24">
        <f t="shared" si="495"/>
        <v>1526</v>
      </c>
      <c r="BY15" s="52">
        <f t="shared" si="8"/>
        <v>14.504324683965402</v>
      </c>
      <c r="BZ15" s="24">
        <v>1023</v>
      </c>
      <c r="CA15" s="50">
        <f t="shared" si="496"/>
        <v>18.241797432239657</v>
      </c>
      <c r="CB15" s="24">
        <v>503</v>
      </c>
      <c r="CC15" s="50">
        <f t="shared" si="497"/>
        <v>10.238143700386729</v>
      </c>
      <c r="CD15" s="24">
        <v>0</v>
      </c>
      <c r="CE15" s="24">
        <f t="shared" si="498"/>
        <v>1526</v>
      </c>
      <c r="CF15" s="52">
        <f t="shared" si="9"/>
        <v>14.504324683965402</v>
      </c>
      <c r="CG15" s="24">
        <v>1023</v>
      </c>
      <c r="CH15" s="50">
        <f t="shared" si="499"/>
        <v>18.241797432239657</v>
      </c>
      <c r="CI15" s="24">
        <v>503</v>
      </c>
      <c r="CJ15" s="50">
        <f t="shared" si="500"/>
        <v>10.238143700386729</v>
      </c>
      <c r="CK15" s="24">
        <v>0</v>
      </c>
      <c r="CL15" s="24">
        <f t="shared" si="501"/>
        <v>1526</v>
      </c>
      <c r="CM15" s="52">
        <f t="shared" si="10"/>
        <v>14.504324683965402</v>
      </c>
      <c r="CN15" s="24">
        <v>1023</v>
      </c>
      <c r="CO15" s="50">
        <f t="shared" si="502"/>
        <v>18.241797432239657</v>
      </c>
      <c r="CP15" s="24">
        <v>503</v>
      </c>
      <c r="CQ15" s="50">
        <f t="shared" si="503"/>
        <v>10.238143700386729</v>
      </c>
      <c r="CR15" s="24">
        <v>0</v>
      </c>
      <c r="CS15" s="24">
        <f t="shared" si="504"/>
        <v>1526</v>
      </c>
      <c r="CT15" s="52">
        <f t="shared" si="11"/>
        <v>14.504324683965402</v>
      </c>
      <c r="CU15" s="24">
        <v>1023</v>
      </c>
      <c r="CV15" s="50">
        <f t="shared" si="505"/>
        <v>18.24505082932049</v>
      </c>
      <c r="CW15" s="24">
        <v>503</v>
      </c>
      <c r="CX15" s="50">
        <f t="shared" si="506"/>
        <v>10.238143700386729</v>
      </c>
      <c r="CY15" s="24">
        <v>0</v>
      </c>
      <c r="CZ15" s="24">
        <f t="shared" si="507"/>
        <v>1526</v>
      </c>
      <c r="DA15" s="52">
        <f t="shared" si="12"/>
        <v>14.505703422053232</v>
      </c>
      <c r="DB15" s="24">
        <v>1023</v>
      </c>
      <c r="DC15" s="50">
        <f t="shared" si="508"/>
        <v>18.251561106155219</v>
      </c>
      <c r="DD15" s="24">
        <v>503</v>
      </c>
      <c r="DE15" s="50">
        <f t="shared" si="509"/>
        <v>10.238143700386729</v>
      </c>
      <c r="DF15" s="24">
        <v>0</v>
      </c>
      <c r="DG15" s="141">
        <f t="shared" si="510"/>
        <v>1526</v>
      </c>
      <c r="DH15" s="52">
        <f t="shared" si="511"/>
        <v>14.508461684730936</v>
      </c>
      <c r="DI15" s="24">
        <v>1023</v>
      </c>
      <c r="DJ15" s="50">
        <f t="shared" si="512"/>
        <v>18.254817987152034</v>
      </c>
      <c r="DK15" s="24">
        <v>503</v>
      </c>
      <c r="DL15" s="50">
        <f t="shared" si="513"/>
        <v>10.244399185336048</v>
      </c>
      <c r="DM15" s="24">
        <v>0</v>
      </c>
      <c r="DN15" s="24">
        <f t="shared" si="514"/>
        <v>1526</v>
      </c>
      <c r="DO15" s="52">
        <f t="shared" si="13"/>
        <v>14.513981358189081</v>
      </c>
      <c r="DP15" s="24">
        <v>1023</v>
      </c>
      <c r="DQ15" s="50">
        <f t="shared" si="515"/>
        <v>18.25807603069784</v>
      </c>
      <c r="DR15" s="24">
        <v>503</v>
      </c>
      <c r="DS15" s="50">
        <f t="shared" si="516"/>
        <v>10.244399185336048</v>
      </c>
      <c r="DT15" s="24">
        <v>0</v>
      </c>
      <c r="DU15" s="24">
        <f t="shared" si="517"/>
        <v>1526</v>
      </c>
      <c r="DV15" s="52">
        <f t="shared" si="14"/>
        <v>14.51536193284505</v>
      </c>
      <c r="DW15" s="24">
        <v>1023</v>
      </c>
      <c r="DX15" s="50">
        <f t="shared" si="518"/>
        <v>18.25807603069784</v>
      </c>
      <c r="DY15" s="24">
        <v>503</v>
      </c>
      <c r="DZ15" s="50">
        <f t="shared" si="519"/>
        <v>10.246486046037889</v>
      </c>
      <c r="EA15" s="24">
        <v>0</v>
      </c>
      <c r="EB15" s="24">
        <f t="shared" si="520"/>
        <v>1526</v>
      </c>
      <c r="EC15" s="52">
        <f t="shared" si="15"/>
        <v>14.516742770167429</v>
      </c>
      <c r="ED15" s="24">
        <v>1023</v>
      </c>
      <c r="EE15" s="50">
        <f t="shared" si="521"/>
        <v>18.25807603069784</v>
      </c>
      <c r="EF15" s="24">
        <v>503</v>
      </c>
      <c r="EG15" s="50">
        <f t="shared" si="522"/>
        <v>10.246486046037889</v>
      </c>
      <c r="EH15" s="24">
        <v>0</v>
      </c>
      <c r="EI15" s="24">
        <f t="shared" si="523"/>
        <v>1526</v>
      </c>
      <c r="EJ15" s="52">
        <f t="shared" si="16"/>
        <v>14.516742770167429</v>
      </c>
      <c r="EK15" s="24">
        <v>1023</v>
      </c>
      <c r="EL15" s="50">
        <f t="shared" si="524"/>
        <v>18.25807603069784</v>
      </c>
      <c r="EM15" s="24">
        <v>503</v>
      </c>
      <c r="EN15" s="50">
        <f t="shared" si="525"/>
        <v>10.248573757131215</v>
      </c>
      <c r="EO15" s="24">
        <v>0</v>
      </c>
      <c r="EP15" s="24">
        <f t="shared" si="526"/>
        <v>1526</v>
      </c>
      <c r="EQ15" s="52">
        <f t="shared" si="17"/>
        <v>14.518123870231186</v>
      </c>
      <c r="ER15" s="24">
        <v>1023</v>
      </c>
      <c r="ES15" s="50">
        <f t="shared" si="527"/>
        <v>18.254817987152034</v>
      </c>
      <c r="ET15" s="24">
        <v>503</v>
      </c>
      <c r="EU15" s="50">
        <f t="shared" si="528"/>
        <v>10.25275173257236</v>
      </c>
      <c r="EV15" s="24">
        <v>0</v>
      </c>
      <c r="EW15" s="24">
        <f t="shared" si="529"/>
        <v>1526</v>
      </c>
      <c r="EX15" s="52">
        <f t="shared" si="18"/>
        <v>14.519505233111325</v>
      </c>
      <c r="EY15" s="24">
        <v>1023</v>
      </c>
      <c r="EZ15" s="50">
        <f t="shared" si="530"/>
        <v>18.25807603069784</v>
      </c>
      <c r="FA15" s="24">
        <v>503</v>
      </c>
      <c r="FB15" s="50">
        <f t="shared" si="531"/>
        <v>10.256933115823816</v>
      </c>
      <c r="FC15" s="24">
        <v>0</v>
      </c>
      <c r="FD15" s="141">
        <f t="shared" si="532"/>
        <v>1526</v>
      </c>
      <c r="FE15" s="52">
        <f t="shared" si="533"/>
        <v>14.523650899400401</v>
      </c>
      <c r="FF15" s="24">
        <v>1023</v>
      </c>
      <c r="FG15" s="50">
        <f t="shared" si="534"/>
        <v>18.261335237415206</v>
      </c>
      <c r="FH15" s="24">
        <v>503</v>
      </c>
      <c r="FI15" s="50">
        <f t="shared" si="535"/>
        <v>10.261117911056711</v>
      </c>
      <c r="FJ15" s="24">
        <v>0</v>
      </c>
      <c r="FK15" s="24">
        <f t="shared" si="536"/>
        <v>1526</v>
      </c>
      <c r="FL15" s="52">
        <f t="shared" si="19"/>
        <v>14.527798933739527</v>
      </c>
      <c r="FM15" s="24">
        <v>1022</v>
      </c>
      <c r="FN15" s="50">
        <f t="shared" si="537"/>
        <v>18.246741653276199</v>
      </c>
      <c r="FO15" s="24">
        <v>503</v>
      </c>
      <c r="FP15" s="50">
        <f t="shared" si="538"/>
        <v>10.263211589471537</v>
      </c>
      <c r="FQ15" s="24">
        <v>0</v>
      </c>
      <c r="FR15" s="24">
        <f t="shared" si="539"/>
        <v>1525</v>
      </c>
      <c r="FS15" s="52">
        <f t="shared" si="20"/>
        <v>14.521043610740811</v>
      </c>
      <c r="FT15" s="24">
        <v>1020</v>
      </c>
      <c r="FU15" s="50">
        <f t="shared" si="540"/>
        <v>18.233821952091528</v>
      </c>
      <c r="FV15" s="24">
        <v>503</v>
      </c>
      <c r="FW15" s="50">
        <f t="shared" si="541"/>
        <v>10.269497754185382</v>
      </c>
      <c r="FX15" s="24">
        <v>0</v>
      </c>
      <c r="FY15" s="24">
        <f t="shared" si="542"/>
        <v>1523</v>
      </c>
      <c r="FZ15" s="52">
        <f t="shared" si="21"/>
        <v>14.515821578345406</v>
      </c>
      <c r="GA15" s="24">
        <v>1020</v>
      </c>
      <c r="GB15" s="50">
        <f t="shared" si="543"/>
        <v>18.233821952091528</v>
      </c>
      <c r="GC15" s="24">
        <v>503</v>
      </c>
      <c r="GD15" s="50">
        <f t="shared" si="544"/>
        <v>10.269497754185382</v>
      </c>
      <c r="GE15" s="24">
        <v>0</v>
      </c>
      <c r="GF15" s="24">
        <f t="shared" si="545"/>
        <v>1523</v>
      </c>
      <c r="GG15" s="52">
        <f t="shared" si="22"/>
        <v>14.515821578345406</v>
      </c>
      <c r="GH15" s="24">
        <v>1019</v>
      </c>
      <c r="GI15" s="50">
        <f t="shared" si="546"/>
        <v>18.222460658082976</v>
      </c>
      <c r="GJ15" s="24">
        <v>503</v>
      </c>
      <c r="GK15" s="50">
        <f t="shared" si="547"/>
        <v>10.269497754185382</v>
      </c>
      <c r="GL15" s="24">
        <v>0</v>
      </c>
      <c r="GM15" s="24">
        <f t="shared" si="548"/>
        <v>1522</v>
      </c>
      <c r="GN15" s="52">
        <f t="shared" si="23"/>
        <v>14.509056244041945</v>
      </c>
      <c r="GO15" s="24">
        <v>1019</v>
      </c>
      <c r="GP15" s="50">
        <f t="shared" si="549"/>
        <v>18.238768569894397</v>
      </c>
      <c r="GQ15" s="24">
        <v>503</v>
      </c>
      <c r="GR15" s="50">
        <f t="shared" si="550"/>
        <v>10.275791624106231</v>
      </c>
      <c r="GS15" s="24">
        <v>0</v>
      </c>
      <c r="GT15" s="24">
        <f t="shared" si="551"/>
        <v>1522</v>
      </c>
      <c r="GU15" s="52">
        <f t="shared" si="24"/>
        <v>14.520129746231635</v>
      </c>
      <c r="GV15" s="24">
        <v>1018</v>
      </c>
      <c r="GW15" s="50">
        <f t="shared" si="552"/>
        <v>18.224131757966344</v>
      </c>
      <c r="GX15" s="24">
        <v>503</v>
      </c>
      <c r="GY15" s="50">
        <f t="shared" si="553"/>
        <v>10.277891295463833</v>
      </c>
      <c r="GZ15" s="24">
        <v>0</v>
      </c>
      <c r="HA15" s="141">
        <f t="shared" si="554"/>
        <v>1521</v>
      </c>
      <c r="HB15" s="52">
        <f t="shared" si="555"/>
        <v>14.513358778625953</v>
      </c>
      <c r="HC15" s="24">
        <v>1018</v>
      </c>
      <c r="HD15" s="50">
        <f t="shared" si="556"/>
        <v>18.224131757966344</v>
      </c>
      <c r="HE15" s="24">
        <v>503</v>
      </c>
      <c r="HF15" s="50">
        <f t="shared" si="557"/>
        <v>10.279991825056204</v>
      </c>
      <c r="HG15" s="24">
        <v>0</v>
      </c>
      <c r="HH15" s="24">
        <f t="shared" si="558"/>
        <v>1521</v>
      </c>
      <c r="HI15" s="52">
        <f t="shared" si="25"/>
        <v>14.514743773260808</v>
      </c>
      <c r="HJ15" s="24">
        <v>1018</v>
      </c>
      <c r="HK15" s="50">
        <f t="shared" si="559"/>
        <v>18.227394807520142</v>
      </c>
      <c r="HL15" s="24">
        <v>503</v>
      </c>
      <c r="HM15" s="50">
        <f t="shared" si="560"/>
        <v>10.282093213409649</v>
      </c>
      <c r="HN15" s="24">
        <v>0</v>
      </c>
      <c r="HO15" s="24">
        <f t="shared" si="561"/>
        <v>1521</v>
      </c>
      <c r="HP15" s="52">
        <f t="shared" si="26"/>
        <v>14.517514555693422</v>
      </c>
      <c r="HQ15" s="24">
        <v>1018</v>
      </c>
      <c r="HR15" s="50">
        <f t="shared" si="562"/>
        <v>18.240458699157859</v>
      </c>
      <c r="HS15" s="24">
        <v>503</v>
      </c>
      <c r="HT15" s="50">
        <f t="shared" si="563"/>
        <v>10.286298568507156</v>
      </c>
      <c r="HU15" s="24">
        <v>0</v>
      </c>
      <c r="HV15" s="24">
        <f t="shared" si="564"/>
        <v>1521</v>
      </c>
      <c r="HW15" s="52">
        <f t="shared" si="27"/>
        <v>14.525833253748448</v>
      </c>
      <c r="HX15" s="24">
        <v>1018</v>
      </c>
      <c r="HY15" s="50">
        <f t="shared" si="565"/>
        <v>18.240458699157859</v>
      </c>
      <c r="HZ15" s="24">
        <v>503</v>
      </c>
      <c r="IA15" s="50">
        <f t="shared" si="566"/>
        <v>10.290507364975451</v>
      </c>
      <c r="IB15" s="24">
        <v>0</v>
      </c>
      <c r="IC15" s="24">
        <f t="shared" si="567"/>
        <v>1521</v>
      </c>
      <c r="ID15" s="52">
        <f t="shared" si="28"/>
        <v>14.528608272041266</v>
      </c>
      <c r="IE15" s="24">
        <v>1015</v>
      </c>
      <c r="IF15" s="50">
        <f t="shared" si="568"/>
        <v>18.196486195769094</v>
      </c>
      <c r="IG15" s="24">
        <v>503</v>
      </c>
      <c r="IH15" s="50">
        <f t="shared" si="569"/>
        <v>10.290507364975451</v>
      </c>
      <c r="II15" s="24">
        <v>0</v>
      </c>
      <c r="IJ15" s="24">
        <f t="shared" si="570"/>
        <v>1518</v>
      </c>
      <c r="IK15" s="52">
        <f t="shared" si="29"/>
        <v>14.504108541945346</v>
      </c>
      <c r="IL15" s="24">
        <v>1012</v>
      </c>
      <c r="IM15" s="50">
        <f t="shared" si="571"/>
        <v>18.198165797518431</v>
      </c>
      <c r="IN15" s="24">
        <v>501</v>
      </c>
      <c r="IO15" s="50">
        <f t="shared" si="572"/>
        <v>10.270602706027059</v>
      </c>
      <c r="IP15" s="24">
        <v>0</v>
      </c>
      <c r="IQ15" s="24">
        <f t="shared" si="573"/>
        <v>1513</v>
      </c>
      <c r="IR15" s="52">
        <f t="shared" si="30"/>
        <v>14.493725452629564</v>
      </c>
      <c r="IS15" s="24">
        <v>1011</v>
      </c>
      <c r="IT15" s="50">
        <f t="shared" si="574"/>
        <v>18.189996401583304</v>
      </c>
      <c r="IU15" s="24">
        <v>500</v>
      </c>
      <c r="IV15" s="50">
        <f t="shared" si="575"/>
        <v>10.252204223908141</v>
      </c>
      <c r="IW15" s="24">
        <v>0</v>
      </c>
      <c r="IX15" s="141">
        <f t="shared" si="576"/>
        <v>1511</v>
      </c>
      <c r="IY15" s="52">
        <f t="shared" si="577"/>
        <v>14.480114997604215</v>
      </c>
      <c r="IZ15" s="24">
        <v>1009</v>
      </c>
      <c r="JA15" s="50">
        <f t="shared" si="578"/>
        <v>18.18018018018018</v>
      </c>
      <c r="JB15" s="24">
        <v>500</v>
      </c>
      <c r="JC15" s="50">
        <f t="shared" si="579"/>
        <v>10.260619741432382</v>
      </c>
      <c r="JD15" s="24">
        <v>0</v>
      </c>
      <c r="JE15" s="24">
        <f t="shared" si="580"/>
        <v>1509</v>
      </c>
      <c r="JF15" s="52">
        <f t="shared" si="31"/>
        <v>14.477597620646646</v>
      </c>
      <c r="JG15" s="24">
        <v>1009</v>
      </c>
      <c r="JH15" s="50">
        <f t="shared" si="581"/>
        <v>18.183456478644803</v>
      </c>
      <c r="JI15" s="24">
        <v>498</v>
      </c>
      <c r="JJ15" s="50">
        <f t="shared" si="582"/>
        <v>10.225872689938399</v>
      </c>
      <c r="JK15" s="24">
        <v>0</v>
      </c>
      <c r="JL15" s="24">
        <f t="shared" si="583"/>
        <v>1507</v>
      </c>
      <c r="JM15" s="52">
        <f t="shared" si="32"/>
        <v>14.46396007294366</v>
      </c>
      <c r="JN15" s="24">
        <v>1009</v>
      </c>
      <c r="JO15" s="50">
        <f t="shared" si="584"/>
        <v>18.18673395818313</v>
      </c>
      <c r="JP15" s="24">
        <v>498</v>
      </c>
      <c r="JQ15" s="50">
        <f t="shared" si="585"/>
        <v>10.227972889710413</v>
      </c>
      <c r="JR15" s="24">
        <v>0</v>
      </c>
      <c r="JS15" s="24">
        <f t="shared" si="586"/>
        <v>1507</v>
      </c>
      <c r="JT15" s="52">
        <f t="shared" si="33"/>
        <v>14.466737064413939</v>
      </c>
      <c r="JU15" s="24">
        <v>1009</v>
      </c>
      <c r="JV15" s="50">
        <f t="shared" si="587"/>
        <v>18.18673395818313</v>
      </c>
      <c r="JW15" s="24">
        <v>498</v>
      </c>
      <c r="JX15" s="50">
        <f t="shared" si="588"/>
        <v>10.227972889710413</v>
      </c>
      <c r="JY15" s="24">
        <v>0</v>
      </c>
      <c r="JZ15" s="24">
        <f t="shared" si="589"/>
        <v>1507</v>
      </c>
      <c r="KA15" s="52">
        <f t="shared" si="34"/>
        <v>14.466737064413939</v>
      </c>
      <c r="KB15" s="24">
        <v>1008</v>
      </c>
      <c r="KC15" s="50">
        <f t="shared" si="590"/>
        <v>18.171984856679284</v>
      </c>
      <c r="KD15" s="24">
        <v>498</v>
      </c>
      <c r="KE15" s="50">
        <f t="shared" si="591"/>
        <v>10.227972889710413</v>
      </c>
      <c r="KF15" s="24">
        <v>0</v>
      </c>
      <c r="KG15" s="24">
        <f t="shared" si="592"/>
        <v>1506</v>
      </c>
      <c r="KH15" s="52">
        <f t="shared" si="35"/>
        <v>14.458525345622119</v>
      </c>
      <c r="KI15" s="24">
        <v>1008</v>
      </c>
      <c r="KJ15" s="50">
        <f t="shared" si="593"/>
        <v>18.171984856679284</v>
      </c>
      <c r="KK15" s="24">
        <v>498</v>
      </c>
      <c r="KL15" s="50">
        <f t="shared" si="594"/>
        <v>10.230073952341824</v>
      </c>
      <c r="KM15" s="24">
        <v>0</v>
      </c>
      <c r="KN15" s="24">
        <f t="shared" si="595"/>
        <v>1506</v>
      </c>
      <c r="KO15" s="52">
        <f t="shared" si="36"/>
        <v>14.459913586173787</v>
      </c>
      <c r="KP15" s="24">
        <v>1007</v>
      </c>
      <c r="KQ15" s="50">
        <f t="shared" si="596"/>
        <v>18.163780663780663</v>
      </c>
      <c r="KR15" s="24">
        <v>498</v>
      </c>
      <c r="KS15" s="50">
        <f t="shared" si="597"/>
        <v>10.230073952341824</v>
      </c>
      <c r="KT15" s="24">
        <v>0</v>
      </c>
      <c r="KU15" s="141">
        <f t="shared" si="598"/>
        <v>1505</v>
      </c>
      <c r="KV15" s="52">
        <f t="shared" si="599"/>
        <v>14.454475605071071</v>
      </c>
      <c r="KW15" s="24">
        <v>1005</v>
      </c>
      <c r="KX15" s="50">
        <f t="shared" si="600"/>
        <v>18.140794223826713</v>
      </c>
      <c r="KY15" s="24">
        <v>498</v>
      </c>
      <c r="KZ15" s="50">
        <f t="shared" si="601"/>
        <v>10.232175878364496</v>
      </c>
      <c r="LA15" s="24">
        <v>0</v>
      </c>
      <c r="LB15" s="24">
        <f t="shared" si="602"/>
        <v>1503</v>
      </c>
      <c r="LC15" s="52">
        <f t="shared" si="37"/>
        <v>14.4422023637936</v>
      </c>
      <c r="LD15" s="24">
        <v>1003</v>
      </c>
      <c r="LE15" s="50">
        <f t="shared" si="603"/>
        <v>18.124322370798698</v>
      </c>
      <c r="LF15" s="24">
        <v>498</v>
      </c>
      <c r="LG15" s="50">
        <f t="shared" si="604"/>
        <v>10.232175878364496</v>
      </c>
      <c r="LH15" s="24">
        <v>0</v>
      </c>
      <c r="LI15" s="24">
        <f t="shared" si="605"/>
        <v>1501</v>
      </c>
      <c r="LJ15" s="52">
        <f t="shared" si="38"/>
        <v>14.431304682242091</v>
      </c>
      <c r="LK15" s="24">
        <v>1003</v>
      </c>
      <c r="LL15" s="50">
        <f t="shared" si="606"/>
        <v>18.127598048075185</v>
      </c>
      <c r="LM15" s="24">
        <v>498</v>
      </c>
      <c r="LN15" s="50">
        <f t="shared" si="607"/>
        <v>10.234278668310727</v>
      </c>
      <c r="LO15" s="24">
        <v>0</v>
      </c>
      <c r="LP15" s="24">
        <f t="shared" si="608"/>
        <v>1501</v>
      </c>
      <c r="LQ15" s="52">
        <f t="shared" si="39"/>
        <v>14.434080200019233</v>
      </c>
      <c r="LR15" s="24">
        <v>1003</v>
      </c>
      <c r="LS15" s="50">
        <f t="shared" si="609"/>
        <v>18.130874909616775</v>
      </c>
      <c r="LT15" s="24">
        <v>497</v>
      </c>
      <c r="LU15" s="50">
        <f t="shared" si="610"/>
        <v>10.217927631578947</v>
      </c>
      <c r="LV15" s="24">
        <v>0</v>
      </c>
      <c r="LW15" s="24">
        <f t="shared" si="611"/>
        <v>1500</v>
      </c>
      <c r="LX15" s="52">
        <f t="shared" si="40"/>
        <v>14.428626394767219</v>
      </c>
      <c r="LY15" s="24">
        <v>1003</v>
      </c>
      <c r="LZ15" s="50">
        <f t="shared" si="612"/>
        <v>18.137432188065102</v>
      </c>
      <c r="MA15" s="24">
        <v>497</v>
      </c>
      <c r="MB15" s="50">
        <f t="shared" si="613"/>
        <v>10.217927631578947</v>
      </c>
      <c r="MC15" s="24">
        <v>0</v>
      </c>
      <c r="MD15" s="24">
        <f t="shared" si="614"/>
        <v>1500</v>
      </c>
      <c r="ME15" s="52">
        <f t="shared" si="41"/>
        <v>14.431402732345584</v>
      </c>
      <c r="MF15" s="24">
        <v>1003</v>
      </c>
      <c r="MG15" s="50">
        <f t="shared" si="615"/>
        <v>18.143994211287989</v>
      </c>
      <c r="MH15" s="24">
        <v>497</v>
      </c>
      <c r="MI15" s="50">
        <f t="shared" si="616"/>
        <v>10.222130810366105</v>
      </c>
      <c r="MJ15" s="24">
        <v>0</v>
      </c>
      <c r="MK15" s="24">
        <f t="shared" si="617"/>
        <v>1500</v>
      </c>
      <c r="ML15" s="52">
        <f t="shared" si="42"/>
        <v>14.436958614051973</v>
      </c>
      <c r="MM15" s="24">
        <v>1003</v>
      </c>
      <c r="MN15" s="50">
        <f t="shared" si="618"/>
        <v>18.143994211287989</v>
      </c>
      <c r="MO15" s="24">
        <v>496</v>
      </c>
      <c r="MP15" s="50">
        <f t="shared" si="619"/>
        <v>10.205761316872428</v>
      </c>
      <c r="MQ15" s="24">
        <v>0</v>
      </c>
      <c r="MR15" s="141">
        <f t="shared" si="620"/>
        <v>1499</v>
      </c>
      <c r="MS15" s="52">
        <f t="shared" si="621"/>
        <v>14.430111667308431</v>
      </c>
      <c r="MT15" s="24">
        <v>1003</v>
      </c>
      <c r="MU15" s="50">
        <f t="shared" si="622"/>
        <v>18.143994211287989</v>
      </c>
      <c r="MV15" s="24">
        <v>496</v>
      </c>
      <c r="MW15" s="50">
        <f t="shared" si="623"/>
        <v>10.205761316872428</v>
      </c>
      <c r="MX15" s="24">
        <v>0</v>
      </c>
      <c r="MY15" s="24">
        <f t="shared" si="624"/>
        <v>1499</v>
      </c>
      <c r="MZ15" s="52">
        <f t="shared" si="43"/>
        <v>14.430111667308431</v>
      </c>
      <c r="NA15" s="24">
        <v>1002</v>
      </c>
      <c r="NB15" s="50">
        <f t="shared" si="625"/>
        <v>18.12918400578976</v>
      </c>
      <c r="NC15" s="24">
        <v>495</v>
      </c>
      <c r="ND15" s="50">
        <f t="shared" si="626"/>
        <v>10.193574958813839</v>
      </c>
      <c r="NE15" s="24">
        <v>0</v>
      </c>
      <c r="NF15" s="24">
        <f t="shared" si="627"/>
        <v>1497</v>
      </c>
      <c r="NG15" s="52">
        <f t="shared" si="44"/>
        <v>14.417798324183762</v>
      </c>
      <c r="NH15" s="24">
        <v>1002</v>
      </c>
      <c r="NI15" s="50">
        <f t="shared" si="628"/>
        <v>18.142313959804454</v>
      </c>
      <c r="NJ15" s="24">
        <v>495</v>
      </c>
      <c r="NK15" s="50">
        <f t="shared" si="629"/>
        <v>10.199876365134967</v>
      </c>
      <c r="NL15" s="24">
        <v>0</v>
      </c>
      <c r="NM15" s="24">
        <f t="shared" si="630"/>
        <v>1497</v>
      </c>
      <c r="NN15" s="52">
        <f t="shared" si="45"/>
        <v>14.427525057825752</v>
      </c>
      <c r="NO15" s="24">
        <v>1002</v>
      </c>
      <c r="NP15" s="50">
        <f t="shared" si="631"/>
        <v>18.148886071363883</v>
      </c>
      <c r="NQ15" s="24">
        <v>495</v>
      </c>
      <c r="NR15" s="50">
        <f t="shared" si="632"/>
        <v>10.201978565539983</v>
      </c>
      <c r="NS15" s="24">
        <v>0</v>
      </c>
      <c r="NT15" s="24">
        <f t="shared" si="633"/>
        <v>1497</v>
      </c>
      <c r="NU15" s="52">
        <f t="shared" si="46"/>
        <v>14.43169767666056</v>
      </c>
      <c r="NV15" s="24">
        <v>1001</v>
      </c>
      <c r="NW15" s="50">
        <f t="shared" si="634"/>
        <v>18.134057971014492</v>
      </c>
      <c r="NX15" s="24">
        <v>494</v>
      </c>
      <c r="NY15" s="50">
        <f t="shared" si="635"/>
        <v>10.185567010309278</v>
      </c>
      <c r="NZ15" s="24">
        <v>0</v>
      </c>
      <c r="OA15" s="24">
        <f t="shared" si="636"/>
        <v>1495</v>
      </c>
      <c r="OB15" s="52">
        <f t="shared" si="47"/>
        <v>14.416586306653809</v>
      </c>
      <c r="OC15" s="24">
        <v>1001</v>
      </c>
      <c r="OD15" s="50">
        <f t="shared" si="637"/>
        <v>18.134057971014492</v>
      </c>
      <c r="OE15" s="24">
        <v>494</v>
      </c>
      <c r="OF15" s="50">
        <f t="shared" si="638"/>
        <v>10.189768976897689</v>
      </c>
      <c r="OG15" s="24">
        <v>0</v>
      </c>
      <c r="OH15" s="24">
        <f t="shared" si="639"/>
        <v>1495</v>
      </c>
      <c r="OI15" s="52">
        <f t="shared" si="48"/>
        <v>14.419367283950619</v>
      </c>
      <c r="OJ15" s="141">
        <v>1000</v>
      </c>
      <c r="OK15" s="50">
        <f t="shared" si="640"/>
        <v>18.129079042784628</v>
      </c>
      <c r="OL15" s="141">
        <v>492</v>
      </c>
      <c r="OM15" s="50">
        <f t="shared" si="641"/>
        <v>10.154798761609907</v>
      </c>
      <c r="ON15" s="24">
        <v>0</v>
      </c>
      <c r="OO15" s="141">
        <f t="shared" si="642"/>
        <v>1492</v>
      </c>
      <c r="OP15" s="52">
        <f t="shared" si="643"/>
        <v>14.400154425248529</v>
      </c>
      <c r="OQ15" s="24">
        <v>999</v>
      </c>
      <c r="OR15" s="50">
        <f t="shared" si="644"/>
        <v>18.12409288824383</v>
      </c>
      <c r="OS15" s="24">
        <v>492</v>
      </c>
      <c r="OT15" s="50">
        <f t="shared" si="645"/>
        <v>10.158992360107371</v>
      </c>
      <c r="OU15" s="24">
        <v>0</v>
      </c>
      <c r="OV15" s="24">
        <f t="shared" si="646"/>
        <v>1491</v>
      </c>
      <c r="OW15" s="52">
        <f t="shared" si="49"/>
        <v>14.398841139546112</v>
      </c>
      <c r="OX15" s="24">
        <v>999</v>
      </c>
      <c r="OY15" s="50">
        <f t="shared" si="647"/>
        <v>18.133962606643674</v>
      </c>
      <c r="OZ15" s="24">
        <v>492</v>
      </c>
      <c r="PA15" s="50">
        <f t="shared" si="648"/>
        <v>10.161090458488228</v>
      </c>
      <c r="PB15" s="24">
        <v>0</v>
      </c>
      <c r="PC15" s="24">
        <f t="shared" si="649"/>
        <v>1491</v>
      </c>
      <c r="PD15" s="52">
        <f t="shared" si="50"/>
        <v>14.404405371461696</v>
      </c>
      <c r="PE15" s="24">
        <v>998</v>
      </c>
      <c r="PF15" s="50">
        <f t="shared" si="650"/>
        <v>18.145454545454545</v>
      </c>
      <c r="PG15" s="24">
        <v>492</v>
      </c>
      <c r="PH15" s="50">
        <f t="shared" si="651"/>
        <v>10.167389956602605</v>
      </c>
      <c r="PI15" s="24">
        <v>0</v>
      </c>
      <c r="PJ15" s="24">
        <f t="shared" si="652"/>
        <v>1490</v>
      </c>
      <c r="PK15" s="52">
        <f t="shared" si="51"/>
        <v>14.411451784505273</v>
      </c>
      <c r="PL15" s="24">
        <v>997</v>
      </c>
      <c r="PM15" s="50">
        <f t="shared" si="653"/>
        <v>18.133866860676608</v>
      </c>
      <c r="PN15" s="24">
        <v>490</v>
      </c>
      <c r="PO15" s="50">
        <f t="shared" si="654"/>
        <v>10.132340777502067</v>
      </c>
      <c r="PP15" s="24">
        <v>0</v>
      </c>
      <c r="PQ15" s="24">
        <f t="shared" si="655"/>
        <v>1487</v>
      </c>
      <c r="PR15" s="52">
        <f t="shared" si="52"/>
        <v>14.389394232630154</v>
      </c>
      <c r="PS15" s="24">
        <v>997</v>
      </c>
      <c r="PT15" s="50">
        <f t="shared" si="656"/>
        <v>18.143767060964514</v>
      </c>
      <c r="PU15" s="24">
        <v>489</v>
      </c>
      <c r="PV15" s="50">
        <f t="shared" si="657"/>
        <v>10.117939168218498</v>
      </c>
      <c r="PW15" s="24">
        <v>0</v>
      </c>
      <c r="PX15" s="24">
        <f t="shared" si="658"/>
        <v>1486</v>
      </c>
      <c r="PY15" s="52">
        <f t="shared" si="53"/>
        <v>14.38807126258714</v>
      </c>
      <c r="PZ15" s="24">
        <v>995</v>
      </c>
      <c r="QA15" s="50">
        <f t="shared" si="659"/>
        <v>18.12716341774458</v>
      </c>
      <c r="QB15" s="24">
        <v>489</v>
      </c>
      <c r="QC15" s="50">
        <f t="shared" si="660"/>
        <v>10.128417564208782</v>
      </c>
      <c r="QD15" s="24">
        <v>0</v>
      </c>
      <c r="QE15" s="24">
        <f t="shared" si="661"/>
        <v>1484</v>
      </c>
      <c r="QF15" s="52">
        <f t="shared" si="54"/>
        <v>14.384026364253174</v>
      </c>
      <c r="QG15" s="24">
        <v>995</v>
      </c>
      <c r="QH15" s="50">
        <f t="shared" si="662"/>
        <v>18.133770730818295</v>
      </c>
      <c r="QI15" s="24">
        <v>489</v>
      </c>
      <c r="QJ15" s="50">
        <f t="shared" si="663"/>
        <v>10.132615002072109</v>
      </c>
      <c r="QK15" s="24">
        <v>0</v>
      </c>
      <c r="QL15" s="141">
        <f t="shared" si="664"/>
        <v>1484</v>
      </c>
      <c r="QM15" s="52">
        <f t="shared" si="665"/>
        <v>14.389605352467761</v>
      </c>
      <c r="QN15" s="24">
        <v>992</v>
      </c>
      <c r="QO15" s="50">
        <f t="shared" si="666"/>
        <v>18.118721461187214</v>
      </c>
      <c r="QP15" s="24">
        <v>489</v>
      </c>
      <c r="QQ15" s="50">
        <f t="shared" si="667"/>
        <v>10.147333471674621</v>
      </c>
      <c r="QR15" s="24">
        <v>0</v>
      </c>
      <c r="QS15" s="24">
        <f t="shared" si="668"/>
        <v>1481</v>
      </c>
      <c r="QT15" s="52">
        <f t="shared" si="55"/>
        <v>14.387021565960753</v>
      </c>
      <c r="QU15" s="24">
        <v>991</v>
      </c>
      <c r="QV15" s="50">
        <f t="shared" si="669"/>
        <v>18.113690367391701</v>
      </c>
      <c r="QW15" s="24">
        <v>489</v>
      </c>
      <c r="QX15" s="50">
        <f t="shared" si="670"/>
        <v>10.155763239875389</v>
      </c>
      <c r="QY15" s="24">
        <v>0</v>
      </c>
      <c r="QZ15" s="24">
        <f t="shared" si="671"/>
        <v>1480</v>
      </c>
      <c r="RA15" s="52">
        <f t="shared" si="56"/>
        <v>14.388489208633093</v>
      </c>
      <c r="RB15" s="24">
        <v>990</v>
      </c>
      <c r="RC15" s="50">
        <f t="shared" si="672"/>
        <v>18.105340160936358</v>
      </c>
      <c r="RD15" s="24">
        <v>489</v>
      </c>
      <c r="RE15" s="50">
        <f t="shared" si="673"/>
        <v>10.155763239875389</v>
      </c>
      <c r="RF15" s="24">
        <v>0</v>
      </c>
      <c r="RG15" s="24">
        <f t="shared" si="674"/>
        <v>1479</v>
      </c>
      <c r="RH15" s="52">
        <f t="shared" si="57"/>
        <v>14.382962170572791</v>
      </c>
      <c r="RI15" s="24">
        <v>989</v>
      </c>
      <c r="RJ15" s="50">
        <f t="shared" si="675"/>
        <v>18.093669959751189</v>
      </c>
      <c r="RK15" s="24">
        <v>489</v>
      </c>
      <c r="RL15" s="50">
        <f t="shared" si="676"/>
        <v>10.157872870793518</v>
      </c>
      <c r="RM15" s="24">
        <v>0</v>
      </c>
      <c r="RN15" s="24">
        <f t="shared" si="677"/>
        <v>1478</v>
      </c>
      <c r="RO15" s="52">
        <f t="shared" si="58"/>
        <v>14.377431906614785</v>
      </c>
      <c r="RP15" s="24">
        <v>987</v>
      </c>
      <c r="RQ15" s="50">
        <f t="shared" si="678"/>
        <v>18.070303917978762</v>
      </c>
      <c r="RR15" s="24">
        <v>488</v>
      </c>
      <c r="RS15" s="50">
        <f t="shared" si="679"/>
        <v>10.145530145530145</v>
      </c>
      <c r="RT15" s="24">
        <v>0</v>
      </c>
      <c r="RU15" s="24">
        <f t="shared" si="680"/>
        <v>1475</v>
      </c>
      <c r="RV15" s="52">
        <f t="shared" si="59"/>
        <v>14.359423676012462</v>
      </c>
      <c r="RW15" s="24">
        <v>982</v>
      </c>
      <c r="RX15" s="50">
        <f t="shared" si="681"/>
        <v>18.005133846718007</v>
      </c>
      <c r="RY15" s="24">
        <v>488</v>
      </c>
      <c r="RZ15" s="50">
        <f t="shared" si="682"/>
        <v>10.153974198918018</v>
      </c>
      <c r="SA15" s="24">
        <v>0</v>
      </c>
      <c r="SB15" s="24">
        <f t="shared" si="683"/>
        <v>1470</v>
      </c>
      <c r="SC15" s="52">
        <f t="shared" si="60"/>
        <v>14.327485380116958</v>
      </c>
      <c r="SD15" s="24">
        <v>981</v>
      </c>
      <c r="SE15" s="50">
        <f t="shared" si="684"/>
        <v>18</v>
      </c>
      <c r="SF15" s="24">
        <v>487</v>
      </c>
      <c r="SG15" s="50">
        <f t="shared" si="685"/>
        <v>10.141607663473552</v>
      </c>
      <c r="SH15" s="24">
        <v>0</v>
      </c>
      <c r="SI15" s="141">
        <f t="shared" si="686"/>
        <v>1468</v>
      </c>
      <c r="SJ15" s="52">
        <f t="shared" si="687"/>
        <v>14.319157237612174</v>
      </c>
      <c r="SK15" s="24">
        <v>977</v>
      </c>
      <c r="SL15" s="50">
        <f t="shared" si="688"/>
        <v>17.956258040801323</v>
      </c>
      <c r="SM15" s="24">
        <v>486</v>
      </c>
      <c r="SN15" s="50">
        <f t="shared" si="689"/>
        <v>10.129220508545227</v>
      </c>
      <c r="SO15" s="24">
        <v>0</v>
      </c>
      <c r="SP15" s="24">
        <f t="shared" si="690"/>
        <v>1463</v>
      </c>
      <c r="SQ15" s="52">
        <f t="shared" si="61"/>
        <v>14.288504736790703</v>
      </c>
      <c r="SR15" s="24">
        <v>976</v>
      </c>
      <c r="SS15" s="50">
        <f t="shared" si="691"/>
        <v>17.95768169273229</v>
      </c>
      <c r="ST15" s="24">
        <v>484</v>
      </c>
      <c r="SU15" s="50">
        <f t="shared" si="692"/>
        <v>10.098059670352598</v>
      </c>
      <c r="SV15" s="24">
        <v>0</v>
      </c>
      <c r="SW15" s="24">
        <f t="shared" si="693"/>
        <v>1460</v>
      </c>
      <c r="SX15" s="52">
        <f t="shared" si="62"/>
        <v>14.274540477121628</v>
      </c>
      <c r="SY15" s="24">
        <v>974</v>
      </c>
      <c r="SZ15" s="50">
        <f t="shared" si="694"/>
        <v>17.940688892982131</v>
      </c>
      <c r="TA15" s="24">
        <v>484</v>
      </c>
      <c r="TB15" s="50">
        <f t="shared" si="695"/>
        <v>10.117056856187292</v>
      </c>
      <c r="TC15" s="24">
        <v>0</v>
      </c>
      <c r="TD15" s="24">
        <f t="shared" si="696"/>
        <v>1458</v>
      </c>
      <c r="TE15" s="52">
        <f t="shared" si="63"/>
        <v>14.275922843434838</v>
      </c>
      <c r="TF15" s="24">
        <v>974</v>
      </c>
      <c r="TG15" s="50">
        <f t="shared" si="697"/>
        <v>17.940688892982131</v>
      </c>
      <c r="TH15" s="24">
        <v>484</v>
      </c>
      <c r="TI15" s="50">
        <f t="shared" si="698"/>
        <v>10.117056856187292</v>
      </c>
      <c r="TJ15" s="24">
        <v>0</v>
      </c>
      <c r="TK15" s="24">
        <f t="shared" si="699"/>
        <v>1458</v>
      </c>
      <c r="TL15" s="52">
        <f t="shared" si="64"/>
        <v>14.275922843434838</v>
      </c>
      <c r="TM15" s="24">
        <v>970</v>
      </c>
      <c r="TN15" s="50">
        <f t="shared" si="700"/>
        <v>17.906590363669928</v>
      </c>
      <c r="TO15" s="24">
        <v>481</v>
      </c>
      <c r="TP15" s="50">
        <f t="shared" si="701"/>
        <v>10.066973629133528</v>
      </c>
      <c r="TQ15" s="24">
        <v>0</v>
      </c>
      <c r="TR15" s="24">
        <f t="shared" si="702"/>
        <v>1451</v>
      </c>
      <c r="TS15" s="52">
        <f t="shared" si="65"/>
        <v>14.232466895537026</v>
      </c>
      <c r="TT15" s="24">
        <v>964</v>
      </c>
      <c r="TU15" s="50">
        <f t="shared" si="703"/>
        <v>17.828740521546145</v>
      </c>
      <c r="TV15" s="24">
        <v>480</v>
      </c>
      <c r="TW15" s="50">
        <f t="shared" si="704"/>
        <v>10.054461667364894</v>
      </c>
      <c r="TX15" s="24">
        <v>0</v>
      </c>
      <c r="TY15" s="24">
        <f t="shared" si="705"/>
        <v>1444</v>
      </c>
      <c r="TZ15" s="52">
        <f t="shared" si="66"/>
        <v>14.18328258520774</v>
      </c>
      <c r="UA15" s="141">
        <v>963</v>
      </c>
      <c r="UB15" s="50">
        <f t="shared" si="706"/>
        <v>17.833333333333336</v>
      </c>
      <c r="UC15" s="141">
        <v>478</v>
      </c>
      <c r="UD15" s="50">
        <f t="shared" si="707"/>
        <v>10.020964360587001</v>
      </c>
      <c r="UE15" s="24">
        <v>0</v>
      </c>
      <c r="UF15" s="141">
        <f t="shared" si="708"/>
        <v>1441</v>
      </c>
      <c r="UG15" s="52">
        <f t="shared" si="709"/>
        <v>14.169124877089478</v>
      </c>
      <c r="UH15" s="24">
        <v>961</v>
      </c>
      <c r="UI15" s="50">
        <f t="shared" si="710"/>
        <v>17.822700296735906</v>
      </c>
      <c r="UJ15" s="24">
        <v>476</v>
      </c>
      <c r="UK15" s="50">
        <f t="shared" si="711"/>
        <v>9.9916036943744757</v>
      </c>
      <c r="UL15" s="24">
        <v>0</v>
      </c>
      <c r="UM15" s="24">
        <f t="shared" si="712"/>
        <v>1437</v>
      </c>
      <c r="UN15" s="52">
        <f t="shared" si="67"/>
        <v>14.149271366679795</v>
      </c>
      <c r="UO15" s="24">
        <v>958</v>
      </c>
      <c r="UP15" s="50">
        <f t="shared" si="713"/>
        <v>17.81331349944217</v>
      </c>
      <c r="UQ15" s="24">
        <v>476</v>
      </c>
      <c r="UR15" s="50">
        <f t="shared" si="714"/>
        <v>10.002101281781888</v>
      </c>
      <c r="US15" s="24">
        <v>0</v>
      </c>
      <c r="UT15" s="24">
        <f t="shared" si="715"/>
        <v>1434</v>
      </c>
      <c r="UU15" s="52">
        <f t="shared" si="68"/>
        <v>14.146197099733648</v>
      </c>
      <c r="UV15" s="24">
        <v>954</v>
      </c>
      <c r="UW15" s="50">
        <f t="shared" si="716"/>
        <v>17.771982116244413</v>
      </c>
      <c r="UX15" s="24">
        <v>476</v>
      </c>
      <c r="UY15" s="50">
        <f t="shared" si="717"/>
        <v>10.014727540500736</v>
      </c>
      <c r="UZ15" s="24">
        <v>0</v>
      </c>
      <c r="VA15" s="24">
        <f t="shared" si="718"/>
        <v>1430</v>
      </c>
      <c r="VB15" s="52">
        <f t="shared" si="69"/>
        <v>14.129038632546189</v>
      </c>
      <c r="VC15" s="24">
        <v>953</v>
      </c>
      <c r="VD15" s="50">
        <f t="shared" si="719"/>
        <v>17.769904903971661</v>
      </c>
      <c r="VE15" s="24">
        <v>475</v>
      </c>
      <c r="VF15" s="50">
        <f t="shared" si="720"/>
        <v>10.006319780914263</v>
      </c>
      <c r="VG15" s="24">
        <v>0</v>
      </c>
      <c r="VH15" s="24">
        <f t="shared" si="721"/>
        <v>1428</v>
      </c>
      <c r="VI15" s="52">
        <f t="shared" si="70"/>
        <v>14.124629080118694</v>
      </c>
      <c r="VJ15" s="24">
        <v>951</v>
      </c>
      <c r="VK15" s="50">
        <f t="shared" si="722"/>
        <v>17.755787901418969</v>
      </c>
      <c r="VL15" s="24">
        <v>473</v>
      </c>
      <c r="VM15" s="50">
        <f t="shared" si="723"/>
        <v>9.9789029535864984</v>
      </c>
      <c r="VN15" s="24">
        <v>0</v>
      </c>
      <c r="VO15" s="24">
        <f t="shared" si="724"/>
        <v>1424</v>
      </c>
      <c r="VP15" s="52">
        <f t="shared" si="71"/>
        <v>14.104595879556259</v>
      </c>
      <c r="VQ15" s="24">
        <v>948</v>
      </c>
      <c r="VR15" s="50">
        <f t="shared" si="725"/>
        <v>17.752808988764045</v>
      </c>
      <c r="VS15" s="24">
        <v>471</v>
      </c>
      <c r="VT15" s="50">
        <f t="shared" si="726"/>
        <v>9.9514050285231352</v>
      </c>
      <c r="VU15" s="24">
        <v>0</v>
      </c>
      <c r="VV15" s="24">
        <f t="shared" si="727"/>
        <v>1419</v>
      </c>
      <c r="VW15" s="52">
        <f t="shared" si="72"/>
        <v>14.087163704953836</v>
      </c>
      <c r="VX15" s="24">
        <v>946</v>
      </c>
      <c r="VY15" s="50">
        <f t="shared" si="728"/>
        <v>17.72863568215892</v>
      </c>
      <c r="VZ15" s="24">
        <v>471</v>
      </c>
      <c r="WA15" s="50">
        <f t="shared" si="729"/>
        <v>9.9598223725946298</v>
      </c>
      <c r="WB15" s="24">
        <v>0</v>
      </c>
      <c r="WC15" s="141">
        <f t="shared" si="730"/>
        <v>1417</v>
      </c>
      <c r="WD15" s="52">
        <f t="shared" si="731"/>
        <v>14.078489816194734</v>
      </c>
      <c r="WE15" s="24">
        <v>940</v>
      </c>
      <c r="WF15" s="50">
        <f t="shared" si="732"/>
        <v>17.662532882375046</v>
      </c>
      <c r="WG15" s="24">
        <v>468</v>
      </c>
      <c r="WH15" s="50">
        <f t="shared" si="733"/>
        <v>9.9215603137587447</v>
      </c>
      <c r="WI15" s="24">
        <v>0</v>
      </c>
      <c r="WJ15" s="24">
        <f t="shared" si="734"/>
        <v>1408</v>
      </c>
      <c r="WK15" s="52">
        <f t="shared" si="73"/>
        <v>14.025301324833151</v>
      </c>
      <c r="WL15" s="24">
        <v>939</v>
      </c>
      <c r="WM15" s="50">
        <f t="shared" si="735"/>
        <v>17.690278824415977</v>
      </c>
      <c r="WN15" s="24">
        <v>465</v>
      </c>
      <c r="WO15" s="50">
        <f t="shared" si="736"/>
        <v>9.881002974925627</v>
      </c>
      <c r="WP15" s="24">
        <v>0</v>
      </c>
      <c r="WQ15" s="24">
        <f t="shared" si="737"/>
        <v>1404</v>
      </c>
      <c r="WR15" s="52">
        <f t="shared" si="74"/>
        <v>14.020371479928102</v>
      </c>
      <c r="WS15" s="24">
        <v>937</v>
      </c>
      <c r="WT15" s="50">
        <f t="shared" si="738"/>
        <v>17.702626109956547</v>
      </c>
      <c r="WU15" s="24">
        <v>463</v>
      </c>
      <c r="WV15" s="50">
        <f t="shared" si="739"/>
        <v>9.85945485519591</v>
      </c>
      <c r="WW15" s="24">
        <v>0</v>
      </c>
      <c r="WX15" s="24">
        <f t="shared" si="740"/>
        <v>1400</v>
      </c>
      <c r="WY15" s="52">
        <f t="shared" si="75"/>
        <v>14.015416958654519</v>
      </c>
      <c r="WZ15" s="24">
        <v>934</v>
      </c>
      <c r="XA15" s="50">
        <f t="shared" si="741"/>
        <v>17.659292871998488</v>
      </c>
      <c r="XB15" s="24">
        <v>463</v>
      </c>
      <c r="XC15" s="50">
        <f t="shared" si="742"/>
        <v>9.8741735977820433</v>
      </c>
      <c r="XD15" s="24">
        <v>0</v>
      </c>
      <c r="XE15" s="24">
        <f t="shared" si="743"/>
        <v>1397</v>
      </c>
      <c r="XF15" s="52">
        <f t="shared" si="76"/>
        <v>14.000801763880538</v>
      </c>
      <c r="XG15" s="24">
        <v>930</v>
      </c>
      <c r="XH15" s="50">
        <f t="shared" si="744"/>
        <v>17.616972911536273</v>
      </c>
      <c r="XI15" s="24">
        <v>462</v>
      </c>
      <c r="XJ15" s="50">
        <f t="shared" si="745"/>
        <v>9.8654708520179373</v>
      </c>
      <c r="XK15" s="24">
        <v>0</v>
      </c>
      <c r="XL15" s="24">
        <f t="shared" si="746"/>
        <v>1392</v>
      </c>
      <c r="XM15" s="52">
        <f t="shared" si="77"/>
        <v>13.973097771531821</v>
      </c>
      <c r="XN15" s="24">
        <v>926</v>
      </c>
      <c r="XO15" s="50">
        <f t="shared" si="747"/>
        <v>17.587844254510919</v>
      </c>
      <c r="XP15" s="24">
        <v>460</v>
      </c>
      <c r="XQ15" s="50">
        <f t="shared" si="748"/>
        <v>9.8437834367643919</v>
      </c>
      <c r="XR15" s="24">
        <v>0</v>
      </c>
      <c r="XS15" s="24">
        <f t="shared" si="749"/>
        <v>1386</v>
      </c>
      <c r="XT15" s="52">
        <f t="shared" si="78"/>
        <v>13.946468102233849</v>
      </c>
      <c r="XU15" s="24">
        <v>918</v>
      </c>
      <c r="XV15" s="50">
        <f t="shared" si="750"/>
        <v>17.505720823798626</v>
      </c>
      <c r="XW15" s="24">
        <v>457</v>
      </c>
      <c r="XX15" s="50">
        <f t="shared" si="751"/>
        <v>9.802659802659802</v>
      </c>
      <c r="XY15" s="24">
        <v>0</v>
      </c>
      <c r="XZ15" s="141">
        <f t="shared" si="752"/>
        <v>1375</v>
      </c>
      <c r="YA15" s="52">
        <f t="shared" si="753"/>
        <v>13.880476478901677</v>
      </c>
      <c r="YB15" s="24">
        <v>911</v>
      </c>
      <c r="YC15" s="50">
        <f t="shared" si="754"/>
        <v>17.435406698564591</v>
      </c>
      <c r="YD15" s="24">
        <v>454</v>
      </c>
      <c r="YE15" s="50">
        <f t="shared" si="755"/>
        <v>9.7571459273586925</v>
      </c>
      <c r="YF15" s="24">
        <v>0</v>
      </c>
      <c r="YG15" s="24">
        <f t="shared" si="756"/>
        <v>1365</v>
      </c>
      <c r="YH15" s="52">
        <f t="shared" si="79"/>
        <v>13.818586758453128</v>
      </c>
      <c r="YI15" s="24">
        <v>908</v>
      </c>
      <c r="YJ15" s="50">
        <f t="shared" si="757"/>
        <v>17.42467856457494</v>
      </c>
      <c r="YK15" s="24">
        <v>451</v>
      </c>
      <c r="YL15" s="50">
        <f t="shared" si="758"/>
        <v>9.7114556416881985</v>
      </c>
      <c r="YM15" s="24">
        <v>0</v>
      </c>
      <c r="YN15" s="24">
        <f t="shared" si="759"/>
        <v>1359</v>
      </c>
      <c r="YO15" s="52">
        <f t="shared" si="80"/>
        <v>13.789954337899543</v>
      </c>
      <c r="YP15" s="24">
        <v>905</v>
      </c>
      <c r="YQ15" s="50">
        <f t="shared" si="760"/>
        <v>17.413892630363673</v>
      </c>
      <c r="YR15" s="24">
        <v>448</v>
      </c>
      <c r="YS15" s="50">
        <f t="shared" si="761"/>
        <v>9.6655879180151025</v>
      </c>
      <c r="YT15" s="24">
        <v>0</v>
      </c>
      <c r="YU15" s="24">
        <f t="shared" si="762"/>
        <v>1353</v>
      </c>
      <c r="YV15" s="52">
        <f t="shared" si="81"/>
        <v>13.761187957689177</v>
      </c>
      <c r="YW15" s="24">
        <v>904</v>
      </c>
      <c r="YX15" s="50">
        <f t="shared" si="763"/>
        <v>17.411402157164868</v>
      </c>
      <c r="YY15" s="24">
        <v>446</v>
      </c>
      <c r="YZ15" s="50">
        <f t="shared" si="764"/>
        <v>9.6265918411396498</v>
      </c>
      <c r="ZA15" s="24">
        <v>0</v>
      </c>
      <c r="ZB15" s="24">
        <f t="shared" si="765"/>
        <v>1350</v>
      </c>
      <c r="ZC15" s="52">
        <f t="shared" si="82"/>
        <v>13.740458015267176</v>
      </c>
      <c r="ZD15" s="24">
        <v>903</v>
      </c>
      <c r="ZE15" s="50">
        <f t="shared" si="766"/>
        <v>17.425704361250482</v>
      </c>
      <c r="ZF15" s="24">
        <v>444</v>
      </c>
      <c r="ZG15" s="50">
        <f t="shared" si="767"/>
        <v>9.6</v>
      </c>
      <c r="ZH15" s="24">
        <v>0</v>
      </c>
      <c r="ZI15" s="24">
        <f t="shared" si="768"/>
        <v>1347</v>
      </c>
      <c r="ZJ15" s="52">
        <f t="shared" si="83"/>
        <v>13.735087182624655</v>
      </c>
      <c r="ZK15" s="24">
        <v>899</v>
      </c>
      <c r="ZL15" s="50">
        <f t="shared" si="769"/>
        <v>17.398877491774726</v>
      </c>
      <c r="ZM15" s="24">
        <v>441</v>
      </c>
      <c r="ZN15" s="50">
        <f t="shared" si="770"/>
        <v>9.5661605206073759</v>
      </c>
      <c r="ZO15" s="24">
        <v>0</v>
      </c>
      <c r="ZP15" s="24">
        <f t="shared" si="771"/>
        <v>1340</v>
      </c>
      <c r="ZQ15" s="52">
        <f t="shared" si="84"/>
        <v>13.7056356755651</v>
      </c>
      <c r="ZR15" s="24">
        <v>897</v>
      </c>
      <c r="ZS15" s="50">
        <f t="shared" si="772"/>
        <v>17.403958090803258</v>
      </c>
      <c r="ZT15" s="24">
        <v>441</v>
      </c>
      <c r="ZU15" s="50">
        <f t="shared" si="773"/>
        <v>9.5911265767725098</v>
      </c>
      <c r="ZV15" s="24">
        <v>0</v>
      </c>
      <c r="ZW15" s="141">
        <f t="shared" si="774"/>
        <v>1338</v>
      </c>
      <c r="ZX15" s="52">
        <f t="shared" si="775"/>
        <v>13.720262510254308</v>
      </c>
      <c r="ZY15" s="24">
        <v>890</v>
      </c>
      <c r="ZZ15" s="50">
        <f t="shared" si="776"/>
        <v>17.342166796570538</v>
      </c>
      <c r="AAA15" s="24">
        <v>437</v>
      </c>
      <c r="AAB15" s="50">
        <f t="shared" si="777"/>
        <v>9.5310796074154851</v>
      </c>
      <c r="AAC15" s="24">
        <v>0</v>
      </c>
      <c r="AAD15" s="24">
        <f t="shared" si="778"/>
        <v>1327</v>
      </c>
      <c r="AAE15" s="52">
        <f t="shared" si="85"/>
        <v>13.656478336935269</v>
      </c>
      <c r="AAF15" s="24">
        <v>883</v>
      </c>
      <c r="AAG15" s="50">
        <f t="shared" si="779"/>
        <v>17.273082942097027</v>
      </c>
      <c r="AAH15" s="24">
        <v>436</v>
      </c>
      <c r="AAI15" s="50">
        <f t="shared" si="780"/>
        <v>9.5383942244585427</v>
      </c>
      <c r="AAJ15" s="24">
        <v>0</v>
      </c>
      <c r="AAK15" s="24">
        <f t="shared" si="781"/>
        <v>1319</v>
      </c>
      <c r="AAL15" s="52">
        <f t="shared" si="86"/>
        <v>13.621811422079935</v>
      </c>
      <c r="AAM15" s="24">
        <v>879</v>
      </c>
      <c r="AAN15" s="50">
        <f t="shared" si="782"/>
        <v>17.262372348782403</v>
      </c>
      <c r="AAO15" s="24">
        <v>435</v>
      </c>
      <c r="AAP15" s="50">
        <f t="shared" si="783"/>
        <v>9.5373821530366154</v>
      </c>
      <c r="AAQ15" s="24">
        <v>0</v>
      </c>
      <c r="AAR15" s="24">
        <f t="shared" si="784"/>
        <v>1314</v>
      </c>
      <c r="AAS15" s="52">
        <f t="shared" si="87"/>
        <v>13.612348492696572</v>
      </c>
      <c r="AAT15" s="24">
        <v>874</v>
      </c>
      <c r="AAU15" s="50">
        <f t="shared" si="785"/>
        <v>17.231861198738173</v>
      </c>
      <c r="AAV15" s="24">
        <v>433</v>
      </c>
      <c r="AAW15" s="50">
        <f t="shared" si="786"/>
        <v>9.529049295774648</v>
      </c>
      <c r="AAX15" s="24">
        <v>0</v>
      </c>
      <c r="AAY15" s="24">
        <f t="shared" si="787"/>
        <v>1307</v>
      </c>
      <c r="AAZ15" s="52">
        <f t="shared" si="88"/>
        <v>13.591930116472545</v>
      </c>
      <c r="ABA15" s="24">
        <v>872</v>
      </c>
      <c r="ABB15" s="50">
        <f t="shared" si="788"/>
        <v>17.243424955507216</v>
      </c>
      <c r="ABC15" s="24">
        <v>432</v>
      </c>
      <c r="ABD15" s="50">
        <f t="shared" si="789"/>
        <v>9.5217103813092354</v>
      </c>
      <c r="ABE15" s="24">
        <v>0</v>
      </c>
      <c r="ABF15" s="24">
        <f t="shared" si="790"/>
        <v>1304</v>
      </c>
      <c r="ABG15" s="52">
        <f t="shared" si="89"/>
        <v>13.591828225974567</v>
      </c>
      <c r="ABH15" s="24">
        <v>870</v>
      </c>
      <c r="ABI15" s="50">
        <f t="shared" si="791"/>
        <v>17.28247914183552</v>
      </c>
      <c r="ABJ15" s="24">
        <v>432</v>
      </c>
      <c r="ABK15" s="50">
        <f t="shared" si="792"/>
        <v>9.5364238410596034</v>
      </c>
      <c r="ABL15" s="24">
        <v>0</v>
      </c>
      <c r="ABM15" s="24">
        <f t="shared" si="793"/>
        <v>1302</v>
      </c>
      <c r="ABN15" s="52">
        <f t="shared" si="90"/>
        <v>13.613550815558344</v>
      </c>
      <c r="ABO15" s="24">
        <v>866</v>
      </c>
      <c r="ABP15" s="50">
        <f t="shared" si="794"/>
        <v>17.264752791068581</v>
      </c>
      <c r="ABQ15" s="24">
        <v>428</v>
      </c>
      <c r="ABR15" s="50">
        <f t="shared" si="795"/>
        <v>9.4732182381584771</v>
      </c>
      <c r="ABS15" s="24">
        <v>0</v>
      </c>
      <c r="ABT15" s="141">
        <f t="shared" si="796"/>
        <v>1294</v>
      </c>
      <c r="ABU15" s="52">
        <f t="shared" si="797"/>
        <v>13.57247744912943</v>
      </c>
      <c r="ABV15" s="24">
        <v>862</v>
      </c>
      <c r="ABW15" s="50">
        <f t="shared" si="798"/>
        <v>17.250350210126076</v>
      </c>
      <c r="ABX15" s="24">
        <v>425</v>
      </c>
      <c r="ABY15" s="50">
        <f t="shared" si="799"/>
        <v>9.433962264150944</v>
      </c>
      <c r="ABZ15" s="24">
        <v>0</v>
      </c>
      <c r="ACA15" s="24">
        <f t="shared" si="800"/>
        <v>1287</v>
      </c>
      <c r="ACB15" s="52">
        <f t="shared" si="91"/>
        <v>13.544516943801305</v>
      </c>
      <c r="ACC15" s="24">
        <v>855</v>
      </c>
      <c r="ACD15" s="50">
        <f t="shared" si="801"/>
        <v>17.217076117599678</v>
      </c>
      <c r="ACE15" s="24">
        <v>425</v>
      </c>
      <c r="ACF15" s="50">
        <f t="shared" si="802"/>
        <v>9.4802587552977915</v>
      </c>
      <c r="ACG15" s="24">
        <v>0</v>
      </c>
      <c r="ACH15" s="24">
        <f t="shared" si="803"/>
        <v>1280</v>
      </c>
      <c r="ACI15" s="52">
        <f t="shared" si="92"/>
        <v>13.546407027198645</v>
      </c>
      <c r="ACJ15" s="24">
        <v>850</v>
      </c>
      <c r="ACK15" s="50">
        <f t="shared" si="804"/>
        <v>17.192556634304207</v>
      </c>
      <c r="ACL15" s="24">
        <v>424</v>
      </c>
      <c r="ACM15" s="50">
        <f t="shared" si="805"/>
        <v>9.4897045658012527</v>
      </c>
      <c r="ACN15" s="24">
        <v>0</v>
      </c>
      <c r="ACO15" s="24">
        <f t="shared" si="806"/>
        <v>1274</v>
      </c>
      <c r="ACP15" s="52">
        <f t="shared" si="93"/>
        <v>13.535911602209943</v>
      </c>
      <c r="ACQ15" s="24">
        <v>845</v>
      </c>
      <c r="ACR15" s="50">
        <f t="shared" si="807"/>
        <v>17.129535779444556</v>
      </c>
      <c r="ACS15" s="24">
        <v>423</v>
      </c>
      <c r="ACT15" s="50">
        <f t="shared" si="808"/>
        <v>9.4800537875392212</v>
      </c>
      <c r="ACU15" s="24">
        <v>0</v>
      </c>
      <c r="ACV15" s="24">
        <f t="shared" si="809"/>
        <v>1268</v>
      </c>
      <c r="ACW15" s="52">
        <f t="shared" si="94"/>
        <v>13.496540713145292</v>
      </c>
      <c r="ACX15" s="24">
        <v>842</v>
      </c>
      <c r="ACY15" s="50">
        <f t="shared" si="810"/>
        <v>17.1103434261329</v>
      </c>
      <c r="ACZ15" s="24">
        <v>424</v>
      </c>
      <c r="ADA15" s="50">
        <f t="shared" si="811"/>
        <v>9.5302315126994834</v>
      </c>
      <c r="ADB15" s="24">
        <v>0</v>
      </c>
      <c r="ADC15" s="24">
        <f t="shared" si="812"/>
        <v>1266</v>
      </c>
      <c r="ADD15" s="52">
        <f t="shared" si="95"/>
        <v>13.511205976520809</v>
      </c>
      <c r="ADE15" s="24">
        <v>836</v>
      </c>
      <c r="ADF15" s="50">
        <f t="shared" si="813"/>
        <v>17.071676536655094</v>
      </c>
      <c r="ADG15" s="24">
        <v>422</v>
      </c>
      <c r="ADH15" s="50">
        <f t="shared" si="814"/>
        <v>9.5087877422262288</v>
      </c>
      <c r="ADI15" s="24">
        <v>0</v>
      </c>
      <c r="ADJ15" s="24">
        <f t="shared" si="815"/>
        <v>1258</v>
      </c>
      <c r="ADK15" s="52">
        <f t="shared" si="96"/>
        <v>13.476164970540975</v>
      </c>
      <c r="ADL15" s="24">
        <v>828</v>
      </c>
      <c r="ADM15" s="50">
        <f t="shared" si="816"/>
        <v>17.002053388090349</v>
      </c>
      <c r="ADN15" s="24">
        <v>422</v>
      </c>
      <c r="ADO15" s="50">
        <f t="shared" si="817"/>
        <v>9.5238095238095237</v>
      </c>
      <c r="ADP15" s="24">
        <v>0</v>
      </c>
      <c r="ADQ15" s="141">
        <f t="shared" si="818"/>
        <v>1250</v>
      </c>
      <c r="ADR15" s="52">
        <f t="shared" si="819"/>
        <v>13.439415116654125</v>
      </c>
      <c r="ADS15" s="24">
        <v>817</v>
      </c>
      <c r="ADT15" s="50">
        <f t="shared" si="820"/>
        <v>16.890634690924127</v>
      </c>
      <c r="ADU15" s="24">
        <v>420</v>
      </c>
      <c r="ADV15" s="50">
        <f t="shared" si="821"/>
        <v>9.515178975985501</v>
      </c>
      <c r="ADW15" s="24">
        <v>0</v>
      </c>
      <c r="ADX15" s="24">
        <f t="shared" si="822"/>
        <v>1237</v>
      </c>
      <c r="ADY15" s="52">
        <f t="shared" si="97"/>
        <v>13.371527402442979</v>
      </c>
      <c r="ADZ15" s="24">
        <v>812</v>
      </c>
      <c r="AEA15" s="50">
        <f t="shared" si="823"/>
        <v>16.86046511627907</v>
      </c>
      <c r="AEB15" s="24">
        <v>420</v>
      </c>
      <c r="AEC15" s="50">
        <f t="shared" si="824"/>
        <v>9.5367847411444142</v>
      </c>
      <c r="AED15" s="24">
        <v>0</v>
      </c>
      <c r="AEE15" s="24">
        <f t="shared" si="825"/>
        <v>1232</v>
      </c>
      <c r="AEF15" s="52">
        <f t="shared" si="98"/>
        <v>13.362255965292841</v>
      </c>
      <c r="AEG15" s="24">
        <v>809</v>
      </c>
      <c r="AEH15" s="50">
        <f t="shared" si="826"/>
        <v>16.868223519599667</v>
      </c>
      <c r="AEI15" s="24">
        <v>419</v>
      </c>
      <c r="AEJ15" s="50">
        <f t="shared" si="827"/>
        <v>9.5248920209138443</v>
      </c>
      <c r="AEK15" s="24">
        <v>0</v>
      </c>
      <c r="AEL15" s="24">
        <f t="shared" si="828"/>
        <v>1228</v>
      </c>
      <c r="AEM15" s="52">
        <f t="shared" si="99"/>
        <v>13.355084284937465</v>
      </c>
      <c r="AEN15" s="24">
        <v>806</v>
      </c>
      <c r="AEO15" s="50">
        <f t="shared" si="829"/>
        <v>16.854872438310331</v>
      </c>
      <c r="AEP15" s="24">
        <v>413</v>
      </c>
      <c r="AEQ15" s="50">
        <f t="shared" si="830"/>
        <v>9.4163246694026448</v>
      </c>
      <c r="AER15" s="24">
        <v>0</v>
      </c>
      <c r="AES15" s="24">
        <f t="shared" si="831"/>
        <v>1219</v>
      </c>
      <c r="AET15" s="52">
        <f t="shared" si="100"/>
        <v>13.296247818499127</v>
      </c>
      <c r="AEU15" s="24">
        <v>802</v>
      </c>
      <c r="AEV15" s="50">
        <f t="shared" si="832"/>
        <v>16.802849360988894</v>
      </c>
      <c r="AEW15" s="24">
        <v>412</v>
      </c>
      <c r="AEX15" s="50">
        <f t="shared" si="833"/>
        <v>9.4171428571428564</v>
      </c>
      <c r="AEY15" s="24">
        <v>0</v>
      </c>
      <c r="AEZ15" s="24">
        <f t="shared" si="834"/>
        <v>1214</v>
      </c>
      <c r="AFA15" s="52">
        <f t="shared" si="101"/>
        <v>13.270660253607346</v>
      </c>
      <c r="AFB15" s="24">
        <v>799</v>
      </c>
      <c r="AFC15" s="50">
        <f t="shared" si="835"/>
        <v>16.806899453092132</v>
      </c>
      <c r="AFD15" s="24">
        <v>409</v>
      </c>
      <c r="AFE15" s="50">
        <f t="shared" si="836"/>
        <v>9.387193022722057</v>
      </c>
      <c r="AFF15" s="24">
        <v>0</v>
      </c>
      <c r="AFG15" s="24">
        <f t="shared" si="837"/>
        <v>1208</v>
      </c>
      <c r="AFH15" s="52">
        <f t="shared" si="102"/>
        <v>13.258698276808254</v>
      </c>
      <c r="AFI15" s="24">
        <v>799</v>
      </c>
      <c r="AFJ15" s="50">
        <f t="shared" si="838"/>
        <v>16.845878136200717</v>
      </c>
      <c r="AFK15" s="24">
        <v>407</v>
      </c>
      <c r="AFL15" s="50">
        <f t="shared" si="839"/>
        <v>9.3584732122326972</v>
      </c>
      <c r="AFM15" s="24">
        <v>0</v>
      </c>
      <c r="AFN15" s="141">
        <f t="shared" si="840"/>
        <v>1206</v>
      </c>
      <c r="AFO15" s="52">
        <f t="shared" si="841"/>
        <v>13.264408271007481</v>
      </c>
      <c r="AFP15" s="24">
        <v>796</v>
      </c>
      <c r="AFQ15" s="50">
        <f t="shared" si="842"/>
        <v>16.846560846560845</v>
      </c>
      <c r="AFR15" s="24">
        <v>404</v>
      </c>
      <c r="AFS15" s="50">
        <f t="shared" si="843"/>
        <v>9.3194925028835058</v>
      </c>
      <c r="AFT15" s="24">
        <v>0</v>
      </c>
      <c r="AFU15" s="24">
        <f t="shared" si="844"/>
        <v>1200</v>
      </c>
      <c r="AFV15" s="52">
        <f t="shared" si="103"/>
        <v>13.245033112582782</v>
      </c>
      <c r="AFW15" s="24">
        <v>794</v>
      </c>
      <c r="AFX15" s="50">
        <f t="shared" si="845"/>
        <v>16.857749469214436</v>
      </c>
      <c r="AFY15" s="24">
        <v>402</v>
      </c>
      <c r="AFZ15" s="50">
        <f t="shared" si="846"/>
        <v>9.2969472710453296</v>
      </c>
      <c r="AGA15" s="24">
        <v>0</v>
      </c>
      <c r="AGB15" s="24">
        <f t="shared" si="847"/>
        <v>1196</v>
      </c>
      <c r="AGC15" s="52">
        <f t="shared" si="104"/>
        <v>13.238875359752047</v>
      </c>
      <c r="AGD15" s="24">
        <v>791</v>
      </c>
      <c r="AGE15" s="50">
        <f t="shared" si="848"/>
        <v>16.854890262092479</v>
      </c>
      <c r="AGF15" s="24">
        <v>399</v>
      </c>
      <c r="AGG15" s="50">
        <f t="shared" si="849"/>
        <v>9.2489568845618919</v>
      </c>
      <c r="AGH15" s="24">
        <v>0</v>
      </c>
      <c r="AGI15" s="24">
        <f t="shared" si="850"/>
        <v>1190</v>
      </c>
      <c r="AGJ15" s="52">
        <f t="shared" si="105"/>
        <v>13.211946264016875</v>
      </c>
      <c r="AGK15" s="24">
        <v>791</v>
      </c>
      <c r="AGL15" s="50">
        <f t="shared" si="851"/>
        <v>16.854890262092479</v>
      </c>
      <c r="AGM15" s="24">
        <v>398</v>
      </c>
      <c r="AGN15" s="50">
        <f t="shared" si="852"/>
        <v>9.2364817823160834</v>
      </c>
      <c r="AGO15" s="24">
        <v>0</v>
      </c>
      <c r="AGP15" s="24">
        <f t="shared" si="853"/>
        <v>1189</v>
      </c>
      <c r="AGQ15" s="52">
        <f t="shared" si="106"/>
        <v>13.208175960897577</v>
      </c>
      <c r="AGR15" s="24">
        <v>789</v>
      </c>
      <c r="AGS15" s="50">
        <f t="shared" si="854"/>
        <v>16.89507494646681</v>
      </c>
      <c r="AGT15" s="24">
        <v>396</v>
      </c>
      <c r="AGU15" s="50">
        <f t="shared" si="855"/>
        <v>9.211444521981857</v>
      </c>
      <c r="AGV15" s="24">
        <v>0</v>
      </c>
      <c r="AGW15" s="24">
        <f t="shared" si="856"/>
        <v>1185</v>
      </c>
      <c r="AGX15" s="52">
        <f t="shared" si="107"/>
        <v>13.21217527037574</v>
      </c>
      <c r="AGY15" s="24">
        <v>783</v>
      </c>
      <c r="AGZ15" s="50">
        <f t="shared" si="857"/>
        <v>16.817010309278352</v>
      </c>
      <c r="AHA15" s="24">
        <v>392</v>
      </c>
      <c r="AHB15" s="50">
        <f t="shared" si="858"/>
        <v>9.1375291375291372</v>
      </c>
      <c r="AHC15" s="24">
        <v>0</v>
      </c>
      <c r="AHD15" s="24">
        <f t="shared" si="859"/>
        <v>1175</v>
      </c>
      <c r="AHE15" s="52">
        <f t="shared" si="108"/>
        <v>13.134361725911022</v>
      </c>
      <c r="AHF15" s="24">
        <v>781</v>
      </c>
      <c r="AHG15" s="50">
        <f t="shared" si="860"/>
        <v>16.802925989672978</v>
      </c>
      <c r="AHH15" s="24">
        <v>391</v>
      </c>
      <c r="AHI15" s="50">
        <f t="shared" si="861"/>
        <v>9.1291151062339484</v>
      </c>
      <c r="AHJ15" s="24">
        <v>0</v>
      </c>
      <c r="AHK15" s="141">
        <f t="shared" si="862"/>
        <v>1172</v>
      </c>
      <c r="AHL15" s="52">
        <f t="shared" si="863"/>
        <v>13.122830590079499</v>
      </c>
      <c r="AHM15" s="24">
        <v>777</v>
      </c>
      <c r="AHN15" s="50">
        <f t="shared" si="864"/>
        <v>16.77823364284172</v>
      </c>
      <c r="AHO15" s="24">
        <v>389</v>
      </c>
      <c r="AHP15" s="50">
        <f t="shared" si="865"/>
        <v>9.1058052434456922</v>
      </c>
      <c r="AHQ15" s="24">
        <v>0</v>
      </c>
      <c r="AHR15" s="24">
        <f t="shared" si="866"/>
        <v>1166</v>
      </c>
      <c r="AHS15" s="52">
        <f t="shared" si="109"/>
        <v>13.096708974502977</v>
      </c>
      <c r="AHT15" s="24">
        <v>773</v>
      </c>
      <c r="AHU15" s="50">
        <f t="shared" si="867"/>
        <v>16.76425937974409</v>
      </c>
      <c r="AHV15" s="24">
        <v>386</v>
      </c>
      <c r="AHW15" s="50">
        <f t="shared" si="868"/>
        <v>9.0652888680131518</v>
      </c>
      <c r="AHX15" s="24">
        <v>0</v>
      </c>
      <c r="AHY15" s="24">
        <f t="shared" si="869"/>
        <v>1159</v>
      </c>
      <c r="AHZ15" s="52">
        <f t="shared" si="110"/>
        <v>13.067989626789942</v>
      </c>
      <c r="AIA15" s="24">
        <v>770</v>
      </c>
      <c r="AIB15" s="50">
        <f t="shared" si="870"/>
        <v>16.764641846287827</v>
      </c>
      <c r="AIC15" s="24">
        <v>382</v>
      </c>
      <c r="AID15" s="50">
        <f t="shared" si="871"/>
        <v>9.0030638699033698</v>
      </c>
      <c r="AIE15" s="24">
        <v>0</v>
      </c>
      <c r="AIF15" s="24">
        <f t="shared" si="872"/>
        <v>1152</v>
      </c>
      <c r="AIG15" s="52">
        <f t="shared" si="111"/>
        <v>13.037573562698054</v>
      </c>
      <c r="AIH15" s="24">
        <v>770</v>
      </c>
      <c r="AII15" s="50">
        <f t="shared" si="873"/>
        <v>16.801221907047786</v>
      </c>
      <c r="AIJ15" s="24">
        <v>381</v>
      </c>
      <c r="AIK15" s="50">
        <f t="shared" si="874"/>
        <v>8.9943342776203963</v>
      </c>
      <c r="AIL15" s="24">
        <v>0</v>
      </c>
      <c r="AIM15" s="24">
        <f t="shared" si="875"/>
        <v>1151</v>
      </c>
      <c r="AIN15" s="52">
        <f t="shared" si="112"/>
        <v>13.051366368068942</v>
      </c>
      <c r="AIO15" s="24">
        <v>768</v>
      </c>
      <c r="AIP15" s="50">
        <f t="shared" si="876"/>
        <v>16.794226984474086</v>
      </c>
      <c r="AIQ15" s="24">
        <v>378</v>
      </c>
      <c r="AIR15" s="50">
        <f t="shared" si="877"/>
        <v>8.9403973509933774</v>
      </c>
      <c r="AIS15" s="24">
        <v>0</v>
      </c>
      <c r="AIT15" s="24">
        <f t="shared" si="878"/>
        <v>1146</v>
      </c>
      <c r="AIU15" s="52">
        <f t="shared" si="113"/>
        <v>13.021247585501646</v>
      </c>
      <c r="AIV15" s="24">
        <v>767</v>
      </c>
      <c r="AIW15" s="50">
        <f t="shared" si="879"/>
        <v>16.794394569739435</v>
      </c>
      <c r="AIX15" s="24">
        <v>378</v>
      </c>
      <c r="AIY15" s="50">
        <f t="shared" si="880"/>
        <v>8.9531027948839412</v>
      </c>
      <c r="AIZ15" s="24">
        <v>0</v>
      </c>
      <c r="AJA15" s="24">
        <f t="shared" si="881"/>
        <v>1145</v>
      </c>
      <c r="AJB15" s="52">
        <f t="shared" si="114"/>
        <v>13.027648196609398</v>
      </c>
      <c r="AJC15" s="24">
        <v>763</v>
      </c>
      <c r="AJD15" s="50">
        <f t="shared" si="882"/>
        <v>16.7839859216894</v>
      </c>
      <c r="AJE15" s="24">
        <v>376</v>
      </c>
      <c r="AJF15" s="50">
        <f t="shared" si="883"/>
        <v>8.943862987630828</v>
      </c>
      <c r="AJG15" s="24">
        <v>0</v>
      </c>
      <c r="AJH15" s="141">
        <f t="shared" si="884"/>
        <v>1139</v>
      </c>
      <c r="AJI15" s="52">
        <f t="shared" si="885"/>
        <v>13.017142857142858</v>
      </c>
      <c r="AJJ15" s="24">
        <v>760</v>
      </c>
      <c r="AJK15" s="50">
        <f t="shared" si="886"/>
        <v>16.799292661361626</v>
      </c>
      <c r="AJL15" s="24">
        <v>373</v>
      </c>
      <c r="AJM15" s="50">
        <f t="shared" si="887"/>
        <v>8.900023860653782</v>
      </c>
      <c r="AJN15" s="24">
        <v>0</v>
      </c>
      <c r="AJO15" s="24">
        <f t="shared" si="888"/>
        <v>1133</v>
      </c>
      <c r="AJP15" s="52">
        <f t="shared" si="115"/>
        <v>13.000573723465289</v>
      </c>
      <c r="AJQ15" s="24">
        <v>758</v>
      </c>
      <c r="AJR15" s="50">
        <f t="shared" si="889"/>
        <v>16.788482834994465</v>
      </c>
      <c r="AJS15" s="24">
        <v>372</v>
      </c>
      <c r="AJT15" s="50">
        <f t="shared" si="890"/>
        <v>8.9016511127063893</v>
      </c>
      <c r="AJU15" s="24">
        <v>0</v>
      </c>
      <c r="AJV15" s="24">
        <f t="shared" si="891"/>
        <v>1130</v>
      </c>
      <c r="AJW15" s="52">
        <f t="shared" si="116"/>
        <v>12.997469519208648</v>
      </c>
      <c r="AJX15" s="24">
        <v>756</v>
      </c>
      <c r="AJY15" s="50">
        <f t="shared" si="892"/>
        <v>16.796267496111973</v>
      </c>
      <c r="AJZ15" s="24">
        <v>371</v>
      </c>
      <c r="AKA15" s="50">
        <f t="shared" si="893"/>
        <v>8.8990165507315915</v>
      </c>
      <c r="AKB15" s="24">
        <v>0</v>
      </c>
      <c r="AKC15" s="24">
        <f t="shared" si="894"/>
        <v>1127</v>
      </c>
      <c r="AKD15" s="52">
        <f t="shared" si="117"/>
        <v>12.998846597462515</v>
      </c>
      <c r="AKE15" s="24">
        <v>754</v>
      </c>
      <c r="AKF15" s="50">
        <f t="shared" si="895"/>
        <v>16.792873051224944</v>
      </c>
      <c r="AKG15" s="24">
        <v>371</v>
      </c>
      <c r="AKH15" s="50">
        <f t="shared" si="896"/>
        <v>8.909702209414025</v>
      </c>
      <c r="AKI15" s="24">
        <v>0</v>
      </c>
      <c r="AKJ15" s="24">
        <f t="shared" si="897"/>
        <v>1125</v>
      </c>
      <c r="AKK15" s="52">
        <f t="shared" si="118"/>
        <v>12.999768892997457</v>
      </c>
      <c r="AKL15" s="24">
        <v>750</v>
      </c>
      <c r="AKM15" s="50">
        <f t="shared" si="898"/>
        <v>16.744809109176156</v>
      </c>
      <c r="AKN15" s="24">
        <v>370</v>
      </c>
      <c r="AKO15" s="50">
        <f t="shared" si="899"/>
        <v>8.8963693195479685</v>
      </c>
      <c r="AKP15" s="24">
        <v>0</v>
      </c>
      <c r="AKQ15" s="24">
        <f t="shared" si="900"/>
        <v>1120</v>
      </c>
      <c r="AKR15" s="52">
        <f t="shared" si="119"/>
        <v>12.965964343598054</v>
      </c>
      <c r="AKS15" s="24">
        <v>748</v>
      </c>
      <c r="AKT15" s="50">
        <f t="shared" si="901"/>
        <v>16.737525173416874</v>
      </c>
      <c r="AKU15" s="24">
        <v>367</v>
      </c>
      <c r="AKV15" s="50">
        <f t="shared" si="902"/>
        <v>8.8455049409496258</v>
      </c>
      <c r="AKW15" s="24">
        <v>0</v>
      </c>
      <c r="AKX15" s="24">
        <f t="shared" si="903"/>
        <v>1115</v>
      </c>
      <c r="AKY15" s="52">
        <f t="shared" si="120"/>
        <v>12.938036667440242</v>
      </c>
      <c r="AKZ15" s="24">
        <v>747</v>
      </c>
      <c r="ALA15" s="50">
        <f t="shared" si="904"/>
        <v>16.760152568992595</v>
      </c>
      <c r="ALB15" s="24">
        <v>367</v>
      </c>
      <c r="ALC15" s="50">
        <f t="shared" si="905"/>
        <v>8.8647342995169076</v>
      </c>
      <c r="ALD15" s="24">
        <v>0</v>
      </c>
      <c r="ALE15" s="141">
        <f t="shared" si="906"/>
        <v>1114</v>
      </c>
      <c r="ALF15" s="52">
        <f t="shared" si="907"/>
        <v>12.958008607653831</v>
      </c>
      <c r="ALG15" s="24">
        <v>746</v>
      </c>
      <c r="ALH15" s="50">
        <f t="shared" si="908"/>
        <v>16.756513926325248</v>
      </c>
      <c r="ALI15" s="24">
        <v>366</v>
      </c>
      <c r="ALJ15" s="50">
        <f t="shared" si="909"/>
        <v>8.8576960309777348</v>
      </c>
      <c r="ALK15" s="24">
        <v>0</v>
      </c>
      <c r="ALL15" s="24">
        <f t="shared" si="910"/>
        <v>1112</v>
      </c>
      <c r="ALM15" s="52">
        <f t="shared" si="121"/>
        <v>12.954333643988816</v>
      </c>
      <c r="ALN15" s="24">
        <v>743</v>
      </c>
      <c r="ALO15" s="50">
        <f t="shared" si="911"/>
        <v>16.745548794230338</v>
      </c>
      <c r="ALP15" s="24">
        <v>365</v>
      </c>
      <c r="ALQ15" s="50">
        <f t="shared" si="912"/>
        <v>8.8484848484848477</v>
      </c>
      <c r="ALR15" s="24">
        <v>0</v>
      </c>
      <c r="ALS15" s="24">
        <f t="shared" si="913"/>
        <v>1108</v>
      </c>
      <c r="ALT15" s="52">
        <f t="shared" si="122"/>
        <v>12.940901658491008</v>
      </c>
      <c r="ALU15" s="24">
        <v>741</v>
      </c>
      <c r="ALV15" s="50">
        <f t="shared" si="914"/>
        <v>16.749547920433997</v>
      </c>
      <c r="ALW15" s="24">
        <v>365</v>
      </c>
      <c r="ALX15" s="50">
        <f t="shared" si="915"/>
        <v>8.8699878493317126</v>
      </c>
      <c r="ALY15" s="24">
        <v>0</v>
      </c>
      <c r="ALZ15" s="24">
        <f t="shared" si="916"/>
        <v>1106</v>
      </c>
      <c r="AMA15" s="52">
        <f t="shared" si="123"/>
        <v>12.952336339149785</v>
      </c>
      <c r="AMB15" s="24">
        <v>741</v>
      </c>
      <c r="AMC15" s="50">
        <f t="shared" si="917"/>
        <v>16.764705882352938</v>
      </c>
      <c r="AMD15" s="24">
        <v>364</v>
      </c>
      <c r="AME15" s="50">
        <f t="shared" si="918"/>
        <v>8.8564476885644776</v>
      </c>
      <c r="AMF15" s="24">
        <v>0</v>
      </c>
      <c r="AMG15" s="24">
        <f t="shared" si="919"/>
        <v>1105</v>
      </c>
      <c r="AMH15" s="52">
        <f t="shared" si="124"/>
        <v>12.954279015240328</v>
      </c>
      <c r="AMI15" s="24">
        <v>739</v>
      </c>
      <c r="AMJ15" s="50">
        <f t="shared" si="920"/>
        <v>16.753570618907276</v>
      </c>
      <c r="AMK15" s="24">
        <v>363</v>
      </c>
      <c r="AML15" s="50">
        <f t="shared" si="921"/>
        <v>8.8385682980277576</v>
      </c>
      <c r="AMM15" s="24">
        <v>0</v>
      </c>
      <c r="AMN15" s="24">
        <f t="shared" si="922"/>
        <v>1102</v>
      </c>
      <c r="AMO15" s="52">
        <f t="shared" si="125"/>
        <v>12.937309227518195</v>
      </c>
      <c r="AMP15" s="24">
        <v>738</v>
      </c>
      <c r="AMQ15" s="50">
        <f t="shared" si="923"/>
        <v>16.780354706684857</v>
      </c>
      <c r="AMR15" s="24">
        <v>363</v>
      </c>
      <c r="AMS15" s="50">
        <f t="shared" si="924"/>
        <v>8.864468864468865</v>
      </c>
      <c r="AMT15" s="24">
        <v>0</v>
      </c>
      <c r="AMU15" s="24">
        <f t="shared" si="925"/>
        <v>1101</v>
      </c>
      <c r="AMV15" s="52">
        <f t="shared" si="126"/>
        <v>12.963617096432356</v>
      </c>
      <c r="AMW15" s="24">
        <v>733</v>
      </c>
      <c r="AMX15" s="50">
        <f t="shared" si="926"/>
        <v>16.70845680419421</v>
      </c>
      <c r="AMY15" s="24">
        <v>363</v>
      </c>
      <c r="AMZ15" s="50">
        <f t="shared" si="927"/>
        <v>8.8839941262848754</v>
      </c>
      <c r="ANA15" s="24">
        <v>0</v>
      </c>
      <c r="ANB15" s="141">
        <f t="shared" si="928"/>
        <v>1096</v>
      </c>
      <c r="ANC15" s="52">
        <f t="shared" si="929"/>
        <v>12.935205948306386</v>
      </c>
      <c r="AND15" s="24">
        <v>731</v>
      </c>
      <c r="ANE15" s="50">
        <f t="shared" si="930"/>
        <v>16.697121973503883</v>
      </c>
      <c r="ANF15" s="24">
        <v>363</v>
      </c>
      <c r="ANG15" s="50">
        <f t="shared" si="931"/>
        <v>8.901422265816576</v>
      </c>
      <c r="ANH15" s="24">
        <v>0</v>
      </c>
      <c r="ANI15" s="24">
        <f t="shared" si="932"/>
        <v>1094</v>
      </c>
      <c r="ANJ15" s="52">
        <f t="shared" si="127"/>
        <v>12.937559129612108</v>
      </c>
      <c r="ANK15" s="24">
        <v>731</v>
      </c>
      <c r="ANL15" s="50">
        <f t="shared" si="933"/>
        <v>16.712391403749429</v>
      </c>
      <c r="ANM15" s="24">
        <v>363</v>
      </c>
      <c r="ANN15" s="50">
        <f t="shared" si="934"/>
        <v>8.9189189189189193</v>
      </c>
      <c r="ANO15" s="24">
        <v>0</v>
      </c>
      <c r="ANP15" s="24">
        <f t="shared" si="935"/>
        <v>1094</v>
      </c>
      <c r="ANQ15" s="52">
        <f t="shared" si="128"/>
        <v>12.955945049739459</v>
      </c>
      <c r="ANR15" s="24">
        <v>729</v>
      </c>
      <c r="ANS15" s="50">
        <f t="shared" si="936"/>
        <v>16.708686683474674</v>
      </c>
      <c r="ANT15" s="24">
        <v>361</v>
      </c>
      <c r="ANU15" s="50">
        <f t="shared" si="937"/>
        <v>8.9025893958076452</v>
      </c>
      <c r="ANV15" s="24">
        <v>0</v>
      </c>
      <c r="ANW15" s="24">
        <f t="shared" si="938"/>
        <v>1090</v>
      </c>
      <c r="ANX15" s="52">
        <f t="shared" si="129"/>
        <v>12.948443810881443</v>
      </c>
      <c r="ANY15" s="24">
        <v>726</v>
      </c>
      <c r="ANZ15" s="50">
        <f t="shared" si="939"/>
        <v>16.693492756955621</v>
      </c>
      <c r="AOA15" s="24">
        <v>360</v>
      </c>
      <c r="AOB15" s="50">
        <f t="shared" si="940"/>
        <v>8.8932806324110665</v>
      </c>
      <c r="AOC15" s="24">
        <v>0</v>
      </c>
      <c r="AOD15" s="24">
        <f t="shared" si="941"/>
        <v>1086</v>
      </c>
      <c r="AOE15" s="52">
        <f t="shared" si="130"/>
        <v>12.933190425151839</v>
      </c>
      <c r="AOF15" s="24">
        <v>723</v>
      </c>
      <c r="AOG15" s="50">
        <f t="shared" si="942"/>
        <v>16.670509568826379</v>
      </c>
      <c r="AOH15" s="24">
        <v>360</v>
      </c>
      <c r="AOI15" s="50">
        <f t="shared" si="943"/>
        <v>8.908685968819599</v>
      </c>
      <c r="AOJ15" s="24">
        <v>0</v>
      </c>
      <c r="AOK15" s="24">
        <f t="shared" si="944"/>
        <v>1083</v>
      </c>
      <c r="AOL15" s="52">
        <f t="shared" si="131"/>
        <v>12.926712819288614</v>
      </c>
      <c r="AOM15" s="24">
        <v>722</v>
      </c>
      <c r="AON15" s="50">
        <f t="shared" si="945"/>
        <v>16.674364896073904</v>
      </c>
      <c r="AOO15" s="24">
        <v>359</v>
      </c>
      <c r="AOP15" s="50">
        <f t="shared" si="946"/>
        <v>8.9103996028791261</v>
      </c>
      <c r="AOQ15" s="24">
        <v>0</v>
      </c>
      <c r="AOR15" s="24">
        <f t="shared" si="947"/>
        <v>1081</v>
      </c>
      <c r="AOS15" s="52">
        <f t="shared" si="132"/>
        <v>12.932168919727241</v>
      </c>
      <c r="AOT15" s="24">
        <v>718</v>
      </c>
      <c r="AOU15" s="50">
        <f t="shared" si="948"/>
        <v>16.628068550254749</v>
      </c>
      <c r="AOV15" s="24">
        <v>359</v>
      </c>
      <c r="AOW15" s="50">
        <f t="shared" si="949"/>
        <v>8.9325702911171945</v>
      </c>
      <c r="AOX15" s="24">
        <v>0</v>
      </c>
      <c r="AOY15" s="141">
        <f t="shared" si="950"/>
        <v>1077</v>
      </c>
      <c r="AOZ15" s="52">
        <f t="shared" si="951"/>
        <v>12.918315940985966</v>
      </c>
      <c r="APA15" s="24">
        <v>717</v>
      </c>
      <c r="APB15" s="50">
        <f t="shared" si="952"/>
        <v>16.643454038997216</v>
      </c>
      <c r="APC15" s="24">
        <v>359</v>
      </c>
      <c r="APD15" s="50">
        <f t="shared" si="953"/>
        <v>8.950386437297432</v>
      </c>
      <c r="APE15" s="24">
        <v>0</v>
      </c>
      <c r="APF15" s="24">
        <f t="shared" si="954"/>
        <v>1076</v>
      </c>
      <c r="APG15" s="52">
        <f t="shared" si="133"/>
        <v>12.934246904676042</v>
      </c>
      <c r="APH15" s="24">
        <v>713</v>
      </c>
      <c r="API15" s="50">
        <f t="shared" si="955"/>
        <v>16.612301957129542</v>
      </c>
      <c r="APJ15" s="24">
        <v>358</v>
      </c>
      <c r="APK15" s="50">
        <f t="shared" si="956"/>
        <v>8.9522380595148796</v>
      </c>
      <c r="APL15" s="24">
        <v>0</v>
      </c>
      <c r="APM15" s="24">
        <f t="shared" si="957"/>
        <v>1071</v>
      </c>
      <c r="APN15" s="52">
        <f t="shared" si="134"/>
        <v>12.917621517307925</v>
      </c>
      <c r="APO15" s="24">
        <v>711</v>
      </c>
      <c r="APP15" s="50">
        <f t="shared" si="958"/>
        <v>16.631578947368421</v>
      </c>
      <c r="APQ15" s="24">
        <v>355</v>
      </c>
      <c r="APR15" s="50">
        <f t="shared" si="959"/>
        <v>8.9106425702811247</v>
      </c>
      <c r="APS15" s="24">
        <v>0</v>
      </c>
      <c r="APT15" s="24">
        <f t="shared" si="960"/>
        <v>1066</v>
      </c>
      <c r="APU15" s="52">
        <f t="shared" si="135"/>
        <v>12.907131613996853</v>
      </c>
      <c r="APV15" s="24">
        <v>711</v>
      </c>
      <c r="APW15" s="50">
        <f t="shared" si="961"/>
        <v>16.647155232966519</v>
      </c>
      <c r="APX15" s="24">
        <v>353</v>
      </c>
      <c r="APY15" s="50">
        <f t="shared" si="962"/>
        <v>8.8760372139803874</v>
      </c>
      <c r="APZ15" s="24">
        <v>0</v>
      </c>
      <c r="AQA15" s="24">
        <f t="shared" si="963"/>
        <v>1064</v>
      </c>
      <c r="AQB15" s="52">
        <f t="shared" si="136"/>
        <v>12.900096993210475</v>
      </c>
      <c r="AQC15" s="24">
        <v>711</v>
      </c>
      <c r="AQD15" s="50">
        <f t="shared" si="964"/>
        <v>16.670574443141852</v>
      </c>
      <c r="AQE15" s="24">
        <v>353</v>
      </c>
      <c r="AQF15" s="50">
        <f t="shared" si="965"/>
        <v>8.8894485016368687</v>
      </c>
      <c r="AQG15" s="24">
        <v>0</v>
      </c>
      <c r="AQH15" s="24">
        <f t="shared" si="966"/>
        <v>1064</v>
      </c>
      <c r="AQI15" s="52">
        <f t="shared" si="137"/>
        <v>12.918892666342884</v>
      </c>
      <c r="AQJ15" s="24">
        <v>710</v>
      </c>
      <c r="AQK15" s="50">
        <f t="shared" si="967"/>
        <v>16.705882352941178</v>
      </c>
      <c r="AQL15" s="24">
        <v>352</v>
      </c>
      <c r="AQM15" s="50">
        <f t="shared" si="968"/>
        <v>8.882159979813272</v>
      </c>
      <c r="AQN15" s="24">
        <v>0</v>
      </c>
      <c r="AQO15" s="24">
        <f t="shared" si="969"/>
        <v>1062</v>
      </c>
      <c r="AQP15" s="52">
        <f t="shared" si="138"/>
        <v>12.930719590892487</v>
      </c>
      <c r="AQQ15" s="24">
        <v>707</v>
      </c>
      <c r="AQR15" s="50">
        <f t="shared" si="970"/>
        <v>16.68633467075761</v>
      </c>
      <c r="AQS15" s="24">
        <v>352</v>
      </c>
      <c r="AQT15" s="50">
        <f t="shared" si="971"/>
        <v>8.9113924050632907</v>
      </c>
      <c r="AQU15" s="24">
        <v>0</v>
      </c>
      <c r="AQV15" s="141">
        <f t="shared" si="972"/>
        <v>1059</v>
      </c>
      <c r="AQW15" s="52">
        <f t="shared" si="973"/>
        <v>12.935141077317699</v>
      </c>
      <c r="AQX15" s="24">
        <v>707</v>
      </c>
      <c r="AQY15" s="50">
        <f t="shared" si="974"/>
        <v>16.725810267329074</v>
      </c>
      <c r="AQZ15" s="24">
        <v>350</v>
      </c>
      <c r="ARA15" s="50">
        <f t="shared" si="975"/>
        <v>8.8764899822470191</v>
      </c>
      <c r="ARB15" s="24">
        <v>0</v>
      </c>
      <c r="ARC15" s="24">
        <f t="shared" si="976"/>
        <v>1057</v>
      </c>
      <c r="ARD15" s="52">
        <f t="shared" si="139"/>
        <v>12.937576499388005</v>
      </c>
      <c r="ARE15" s="24">
        <v>705</v>
      </c>
      <c r="ARF15" s="50">
        <f t="shared" si="977"/>
        <v>16.74186654001425</v>
      </c>
      <c r="ARG15" s="24">
        <v>346</v>
      </c>
      <c r="ARH15" s="50">
        <f t="shared" si="978"/>
        <v>8.8265306122448983</v>
      </c>
      <c r="ARI15" s="24">
        <v>0</v>
      </c>
      <c r="ARJ15" s="24">
        <f t="shared" si="979"/>
        <v>1051</v>
      </c>
      <c r="ARK15" s="52">
        <f t="shared" si="140"/>
        <v>12.925839380150043</v>
      </c>
      <c r="ARL15" s="24">
        <v>704</v>
      </c>
      <c r="ARM15" s="50">
        <f t="shared" si="980"/>
        <v>16.777883698760725</v>
      </c>
      <c r="ARN15" s="24">
        <v>345</v>
      </c>
      <c r="ARO15" s="50">
        <f t="shared" si="981"/>
        <v>8.8280450358239513</v>
      </c>
      <c r="ARP15" s="24">
        <v>0</v>
      </c>
      <c r="ARQ15" s="24">
        <f t="shared" si="982"/>
        <v>1049</v>
      </c>
      <c r="ARR15" s="52">
        <f t="shared" si="141"/>
        <v>12.944225074037513</v>
      </c>
      <c r="ARS15" s="24">
        <v>702</v>
      </c>
      <c r="ART15" s="50">
        <f t="shared" si="983"/>
        <v>16.770186335403729</v>
      </c>
      <c r="ARU15" s="24">
        <v>346</v>
      </c>
      <c r="ARV15" s="50">
        <f t="shared" si="984"/>
        <v>8.8627049180327866</v>
      </c>
      <c r="ARW15" s="24">
        <v>0</v>
      </c>
      <c r="ARX15" s="24">
        <f t="shared" si="985"/>
        <v>1048</v>
      </c>
      <c r="ARY15" s="52">
        <f t="shared" si="142"/>
        <v>12.954264524103831</v>
      </c>
      <c r="ARZ15" s="24">
        <v>702</v>
      </c>
      <c r="ASA15" s="50">
        <f t="shared" si="986"/>
        <v>16.770186335403729</v>
      </c>
      <c r="ASB15" s="24">
        <v>346</v>
      </c>
      <c r="ASC15" s="50">
        <f t="shared" si="987"/>
        <v>8.8627049180327866</v>
      </c>
      <c r="ASD15" s="24">
        <v>0</v>
      </c>
      <c r="ASE15" s="24">
        <f t="shared" si="988"/>
        <v>1048</v>
      </c>
      <c r="ASF15" s="52">
        <f t="shared" si="143"/>
        <v>12.954264524103831</v>
      </c>
      <c r="ASG15" s="24">
        <v>701</v>
      </c>
      <c r="ASH15" s="50">
        <f t="shared" si="989"/>
        <v>16.826692270763321</v>
      </c>
      <c r="ASI15" s="24">
        <v>345</v>
      </c>
      <c r="ASJ15" s="50">
        <f t="shared" si="990"/>
        <v>8.8688946015424168</v>
      </c>
      <c r="ASK15" s="24">
        <v>0</v>
      </c>
      <c r="ASL15" s="24">
        <f t="shared" si="991"/>
        <v>1046</v>
      </c>
      <c r="ASM15" s="52">
        <f t="shared" si="144"/>
        <v>12.984111221449851</v>
      </c>
      <c r="ASN15" s="24">
        <v>699</v>
      </c>
      <c r="ASO15" s="50">
        <f t="shared" si="992"/>
        <v>16.835260115606935</v>
      </c>
      <c r="ASP15" s="24">
        <v>339</v>
      </c>
      <c r="ASQ15" s="50">
        <f t="shared" si="993"/>
        <v>8.7710219922380332</v>
      </c>
      <c r="ASR15" s="24">
        <v>0</v>
      </c>
      <c r="ASS15" s="141">
        <f t="shared" si="994"/>
        <v>1038</v>
      </c>
      <c r="AST15" s="52">
        <f t="shared" si="995"/>
        <v>12.947486590994137</v>
      </c>
      <c r="ASU15" s="24">
        <v>697</v>
      </c>
      <c r="ASV15" s="50">
        <f t="shared" si="996"/>
        <v>16.852030947775628</v>
      </c>
      <c r="ASW15" s="24">
        <v>337</v>
      </c>
      <c r="ASX15" s="50">
        <f t="shared" si="997"/>
        <v>8.7532467532467528</v>
      </c>
      <c r="ASY15" s="24">
        <v>0</v>
      </c>
      <c r="ASZ15" s="24">
        <f t="shared" si="998"/>
        <v>1034</v>
      </c>
      <c r="ATA15" s="52">
        <f t="shared" si="145"/>
        <v>12.947658402203857</v>
      </c>
      <c r="ATB15" s="24">
        <v>694</v>
      </c>
      <c r="ATC15" s="50">
        <f t="shared" si="999"/>
        <v>16.856934661161038</v>
      </c>
      <c r="ATD15" s="24">
        <v>335</v>
      </c>
      <c r="ATE15" s="50">
        <f t="shared" si="1000"/>
        <v>8.7535928926051731</v>
      </c>
      <c r="ATF15" s="24">
        <v>0</v>
      </c>
      <c r="ATG15" s="24">
        <f t="shared" si="1001"/>
        <v>1029</v>
      </c>
      <c r="ATH15" s="52">
        <f t="shared" si="146"/>
        <v>12.953172205438065</v>
      </c>
      <c r="ATI15" s="24">
        <v>692</v>
      </c>
      <c r="ATJ15" s="50">
        <f t="shared" si="1002"/>
        <v>16.878048780487806</v>
      </c>
      <c r="ATK15" s="24">
        <v>334</v>
      </c>
      <c r="ATL15" s="50">
        <f t="shared" si="1003"/>
        <v>8.7710084033613445</v>
      </c>
      <c r="ATM15" s="24">
        <v>0</v>
      </c>
      <c r="ATN15" s="24">
        <f t="shared" si="1004"/>
        <v>1026</v>
      </c>
      <c r="ATO15" s="52">
        <f t="shared" si="147"/>
        <v>12.974203338391503</v>
      </c>
      <c r="ATP15" s="24">
        <v>691</v>
      </c>
      <c r="ATQ15" s="50">
        <f t="shared" si="1005"/>
        <v>16.894865525672373</v>
      </c>
      <c r="ATR15" s="24">
        <v>333</v>
      </c>
      <c r="ATS15" s="50">
        <f t="shared" si="1006"/>
        <v>8.7700816434026851</v>
      </c>
      <c r="ATT15" s="24">
        <v>0</v>
      </c>
      <c r="ATU15" s="24">
        <f t="shared" si="1007"/>
        <v>1024</v>
      </c>
      <c r="ATV15" s="52">
        <f t="shared" si="148"/>
        <v>12.983390389248131</v>
      </c>
      <c r="ATW15" s="24">
        <v>688</v>
      </c>
      <c r="ATX15" s="50">
        <f t="shared" si="1008"/>
        <v>16.879293424926399</v>
      </c>
      <c r="ATY15" s="24">
        <v>333</v>
      </c>
      <c r="ATZ15" s="50">
        <f t="shared" si="1009"/>
        <v>8.7932400316873522</v>
      </c>
      <c r="AUA15" s="24">
        <v>0</v>
      </c>
      <c r="AUB15" s="24">
        <f t="shared" si="1010"/>
        <v>1021</v>
      </c>
      <c r="AUC15" s="52">
        <f t="shared" si="149"/>
        <v>12.984865827292383</v>
      </c>
      <c r="AUD15" s="24">
        <v>684</v>
      </c>
      <c r="AUE15" s="50">
        <f t="shared" si="1011"/>
        <v>16.838995568685377</v>
      </c>
      <c r="AUF15" s="24">
        <v>331</v>
      </c>
      <c r="AUG15" s="50">
        <f t="shared" si="1012"/>
        <v>8.7635689700820745</v>
      </c>
      <c r="AUH15" s="24">
        <v>0</v>
      </c>
      <c r="AUI15" s="24">
        <f t="shared" si="1013"/>
        <v>1015</v>
      </c>
      <c r="AUJ15" s="52">
        <f t="shared" si="150"/>
        <v>12.948080112259216</v>
      </c>
      <c r="AUK15" s="24">
        <v>684</v>
      </c>
      <c r="AUL15" s="50">
        <f t="shared" si="1014"/>
        <v>16.905585763717252</v>
      </c>
      <c r="AUM15" s="24">
        <v>329</v>
      </c>
      <c r="AUN15" s="50">
        <f t="shared" si="1015"/>
        <v>8.7569869576789987</v>
      </c>
      <c r="AUO15" s="24">
        <v>0</v>
      </c>
      <c r="AUP15" s="141">
        <f t="shared" si="1016"/>
        <v>1013</v>
      </c>
      <c r="AUQ15" s="52">
        <f t="shared" si="1017"/>
        <v>12.982186338587724</v>
      </c>
      <c r="AUR15" s="24">
        <v>678</v>
      </c>
      <c r="AUS15" s="50">
        <f t="shared" si="1018"/>
        <v>16.874066699850673</v>
      </c>
      <c r="AUT15" s="24">
        <v>330</v>
      </c>
      <c r="AUU15" s="50">
        <f t="shared" si="1019"/>
        <v>8.8306127910088303</v>
      </c>
      <c r="AUV15" s="24">
        <v>0</v>
      </c>
      <c r="AUW15" s="24">
        <f t="shared" si="1020"/>
        <v>1008</v>
      </c>
      <c r="AUX15" s="52">
        <f t="shared" si="151"/>
        <v>12.998065764023211</v>
      </c>
      <c r="AUY15" s="24">
        <v>675</v>
      </c>
      <c r="AUZ15" s="50">
        <f t="shared" si="1021"/>
        <v>16.883441720860432</v>
      </c>
      <c r="AVA15" s="24">
        <v>329</v>
      </c>
      <c r="AVB15" s="50">
        <f t="shared" si="1022"/>
        <v>8.8583737210554645</v>
      </c>
      <c r="AVC15" s="24">
        <v>0</v>
      </c>
      <c r="AVD15" s="24">
        <f t="shared" si="1023"/>
        <v>1004</v>
      </c>
      <c r="AVE15" s="52">
        <f t="shared" si="152"/>
        <v>13.018672199170126</v>
      </c>
      <c r="AVF15" s="24">
        <v>673</v>
      </c>
      <c r="AVG15" s="50">
        <f t="shared" si="1024"/>
        <v>16.909547738693469</v>
      </c>
      <c r="AVH15" s="24">
        <v>328</v>
      </c>
      <c r="AVI15" s="50">
        <f t="shared" si="1025"/>
        <v>8.9251700680272101</v>
      </c>
      <c r="AVJ15" s="24">
        <v>0</v>
      </c>
      <c r="AVK15" s="24">
        <f t="shared" si="1026"/>
        <v>1001</v>
      </c>
      <c r="AVL15" s="52">
        <f t="shared" si="153"/>
        <v>13.076420640104509</v>
      </c>
      <c r="AVM15" s="24">
        <v>673</v>
      </c>
      <c r="AVN15" s="50">
        <f t="shared" si="1027"/>
        <v>16.943605236656595</v>
      </c>
      <c r="AVO15" s="24">
        <v>327</v>
      </c>
      <c r="AVP15" s="50">
        <f t="shared" si="1028"/>
        <v>8.9125102207686027</v>
      </c>
      <c r="AVQ15" s="24">
        <v>0</v>
      </c>
      <c r="AVR15" s="24">
        <f t="shared" si="1029"/>
        <v>1000</v>
      </c>
      <c r="AVS15" s="52">
        <f t="shared" si="154"/>
        <v>13.087292239235701</v>
      </c>
      <c r="AVT15" s="24">
        <v>673</v>
      </c>
      <c r="AVU15" s="50">
        <f t="shared" si="1030"/>
        <v>17.003537139969684</v>
      </c>
      <c r="AVV15" s="24">
        <v>327</v>
      </c>
      <c r="AVW15" s="50">
        <f t="shared" si="1031"/>
        <v>8.929546695794647</v>
      </c>
      <c r="AVX15" s="24">
        <v>0</v>
      </c>
      <c r="AVY15" s="24">
        <f t="shared" si="1032"/>
        <v>1000</v>
      </c>
      <c r="AVZ15" s="52">
        <f t="shared" si="155"/>
        <v>13.123359580052494</v>
      </c>
      <c r="AWA15" s="24">
        <v>668</v>
      </c>
      <c r="AWB15" s="50">
        <f t="shared" si="1033"/>
        <v>16.980172852058971</v>
      </c>
      <c r="AWC15" s="24">
        <v>324</v>
      </c>
      <c r="AWD15" s="50">
        <f t="shared" si="1034"/>
        <v>8.9207048458149778</v>
      </c>
      <c r="AWE15" s="24">
        <v>0</v>
      </c>
      <c r="AWF15" s="24">
        <f t="shared" si="1035"/>
        <v>992</v>
      </c>
      <c r="AWG15" s="52">
        <f t="shared" si="156"/>
        <v>13.111287338091463</v>
      </c>
      <c r="AWH15" s="24">
        <v>666</v>
      </c>
      <c r="AWI15" s="50">
        <f t="shared" si="1036"/>
        <v>16.985462892119358</v>
      </c>
      <c r="AWJ15" s="24">
        <v>320</v>
      </c>
      <c r="AWK15" s="50">
        <f t="shared" si="1037"/>
        <v>8.883953359244865</v>
      </c>
      <c r="AWL15" s="24">
        <v>0</v>
      </c>
      <c r="AWM15" s="141">
        <f t="shared" si="1038"/>
        <v>986</v>
      </c>
      <c r="AWN15" s="52">
        <f t="shared" si="1039"/>
        <v>13.10647348132394</v>
      </c>
      <c r="AWO15" s="24">
        <v>661</v>
      </c>
      <c r="AWP15" s="50">
        <f t="shared" si="1040"/>
        <v>16.940030753459766</v>
      </c>
      <c r="AWQ15" s="24">
        <v>316</v>
      </c>
      <c r="AWR15" s="50">
        <f t="shared" si="1041"/>
        <v>8.846584546472565</v>
      </c>
      <c r="AWS15" s="24">
        <v>0</v>
      </c>
      <c r="AWT15" s="24">
        <f t="shared" si="1042"/>
        <v>977</v>
      </c>
      <c r="AWU15" s="52">
        <f t="shared" si="157"/>
        <v>13.071982873963073</v>
      </c>
      <c r="AWV15" s="24">
        <v>655</v>
      </c>
      <c r="AWW15" s="50">
        <f t="shared" si="1043"/>
        <v>16.898864809081527</v>
      </c>
      <c r="AWX15" s="24">
        <v>313</v>
      </c>
      <c r="AWY15" s="50">
        <f t="shared" si="1044"/>
        <v>8.816901408450704</v>
      </c>
      <c r="AWZ15" s="24">
        <v>0</v>
      </c>
      <c r="AXA15" s="24">
        <f t="shared" si="1045"/>
        <v>968</v>
      </c>
      <c r="AXB15" s="52">
        <f t="shared" si="158"/>
        <v>13.035281443576624</v>
      </c>
      <c r="AXC15" s="24">
        <v>651</v>
      </c>
      <c r="AXD15" s="50">
        <f t="shared" si="1046"/>
        <v>16.939890710382514</v>
      </c>
      <c r="AXE15" s="24">
        <v>309</v>
      </c>
      <c r="AXF15" s="50">
        <f t="shared" si="1047"/>
        <v>8.7759159329735859</v>
      </c>
      <c r="AXG15" s="24">
        <v>0</v>
      </c>
      <c r="AXH15" s="24">
        <f t="shared" si="1048"/>
        <v>960</v>
      </c>
      <c r="AXI15" s="52">
        <f t="shared" si="159"/>
        <v>13.036393264530147</v>
      </c>
      <c r="AXJ15" s="24">
        <v>645</v>
      </c>
      <c r="AXK15" s="50">
        <f t="shared" si="1049"/>
        <v>16.867154811715483</v>
      </c>
      <c r="AXL15" s="24">
        <v>308</v>
      </c>
      <c r="AXM15" s="50">
        <f t="shared" si="1050"/>
        <v>8.8075493279954244</v>
      </c>
      <c r="AXN15" s="24">
        <v>0</v>
      </c>
      <c r="AXO15" s="24">
        <f t="shared" si="1051"/>
        <v>953</v>
      </c>
      <c r="AXP15" s="52">
        <f t="shared" si="160"/>
        <v>13.017347356918455</v>
      </c>
      <c r="AXQ15" s="24">
        <v>645</v>
      </c>
      <c r="AXR15" s="50">
        <f t="shared" si="1052"/>
        <v>16.9424743892829</v>
      </c>
      <c r="AXS15" s="24">
        <v>307</v>
      </c>
      <c r="AXT15" s="50">
        <f t="shared" si="1053"/>
        <v>8.809182209469153</v>
      </c>
      <c r="AXU15" s="24">
        <v>0</v>
      </c>
      <c r="AXV15" s="24">
        <f t="shared" si="1054"/>
        <v>952</v>
      </c>
      <c r="AXW15" s="52">
        <f t="shared" si="161"/>
        <v>13.055403181568842</v>
      </c>
      <c r="AXX15" s="24">
        <v>639</v>
      </c>
      <c r="AXY15" s="50">
        <f t="shared" si="1055"/>
        <v>16.922669491525426</v>
      </c>
      <c r="AXZ15" s="24">
        <v>304</v>
      </c>
      <c r="AYA15" s="50">
        <f t="shared" si="1056"/>
        <v>8.7937518079259487</v>
      </c>
      <c r="AYB15" s="24">
        <v>0</v>
      </c>
      <c r="AYC15" s="24">
        <f t="shared" si="1057"/>
        <v>943</v>
      </c>
      <c r="AYD15" s="52">
        <f t="shared" si="162"/>
        <v>13.037467164385456</v>
      </c>
      <c r="AYE15" s="24">
        <v>637</v>
      </c>
      <c r="AYF15" s="50">
        <f t="shared" si="1058"/>
        <v>17.004805125467165</v>
      </c>
      <c r="AYG15" s="24">
        <v>301</v>
      </c>
      <c r="AYH15" s="50">
        <f t="shared" si="1059"/>
        <v>8.7934560327198366</v>
      </c>
      <c r="AYI15" s="24">
        <v>0</v>
      </c>
      <c r="AYJ15" s="141">
        <f t="shared" si="1060"/>
        <v>938</v>
      </c>
      <c r="AYK15" s="52">
        <f t="shared" si="1061"/>
        <v>13.084112149532709</v>
      </c>
      <c r="AYL15" s="24">
        <v>634</v>
      </c>
      <c r="AYM15" s="50">
        <f t="shared" si="1062"/>
        <v>17.006437768240342</v>
      </c>
      <c r="AYN15" s="24">
        <v>300</v>
      </c>
      <c r="AYO15" s="50">
        <f t="shared" si="1063"/>
        <v>8.8131609870740295</v>
      </c>
      <c r="AYP15" s="24">
        <v>0</v>
      </c>
      <c r="AYQ15" s="24">
        <f t="shared" si="1064"/>
        <v>934</v>
      </c>
      <c r="AYR15" s="52">
        <f t="shared" si="163"/>
        <v>13.095905776780706</v>
      </c>
      <c r="AYS15" s="24">
        <v>626</v>
      </c>
      <c r="AYT15" s="50">
        <f t="shared" si="1065"/>
        <v>16.937229437229437</v>
      </c>
      <c r="AYU15" s="24">
        <v>297</v>
      </c>
      <c r="AYV15" s="50">
        <f t="shared" si="1066"/>
        <v>8.7999999999999989</v>
      </c>
      <c r="AYW15" s="24">
        <v>0</v>
      </c>
      <c r="AYX15" s="24">
        <f t="shared" si="1067"/>
        <v>923</v>
      </c>
      <c r="AYY15" s="52">
        <f t="shared" si="164"/>
        <v>13.053316362607834</v>
      </c>
      <c r="AYZ15" s="24">
        <v>622</v>
      </c>
      <c r="AZA15" s="50">
        <f t="shared" si="1068"/>
        <v>16.911364872213159</v>
      </c>
      <c r="AZB15" s="24">
        <v>292</v>
      </c>
      <c r="AZC15" s="50">
        <f t="shared" si="1069"/>
        <v>8.7425149700598812</v>
      </c>
      <c r="AZD15" s="24">
        <v>0</v>
      </c>
      <c r="AZE15" s="24">
        <f t="shared" si="1070"/>
        <v>914</v>
      </c>
      <c r="AZF15" s="52">
        <f t="shared" si="165"/>
        <v>13.023653462524937</v>
      </c>
      <c r="AZG15" s="24">
        <v>617</v>
      </c>
      <c r="AZH15" s="50">
        <f t="shared" si="1071"/>
        <v>16.880984952120386</v>
      </c>
      <c r="AZI15" s="24">
        <v>288</v>
      </c>
      <c r="AZJ15" s="50">
        <f t="shared" si="1072"/>
        <v>8.7035358114233912</v>
      </c>
      <c r="AZK15" s="24">
        <v>0</v>
      </c>
      <c r="AZL15" s="24">
        <f t="shared" si="1073"/>
        <v>905</v>
      </c>
      <c r="AZM15" s="52">
        <f t="shared" si="166"/>
        <v>12.995404939689834</v>
      </c>
      <c r="AZN15" s="24">
        <v>617</v>
      </c>
      <c r="AZO15" s="50">
        <f t="shared" si="1074"/>
        <v>16.927297668038406</v>
      </c>
      <c r="AZP15" s="24">
        <v>285</v>
      </c>
      <c r="AZQ15" s="50">
        <f t="shared" si="1075"/>
        <v>8.6520947176684881</v>
      </c>
      <c r="AZR15" s="24">
        <v>0</v>
      </c>
      <c r="AZS15" s="24">
        <f t="shared" si="1076"/>
        <v>902</v>
      </c>
      <c r="AZT15" s="52">
        <f t="shared" si="167"/>
        <v>12.99899120910794</v>
      </c>
      <c r="AZU15" s="24">
        <v>614</v>
      </c>
      <c r="AZV15" s="50">
        <f t="shared" si="1077"/>
        <v>16.975393972905721</v>
      </c>
      <c r="AZW15" s="24">
        <v>283</v>
      </c>
      <c r="AZX15" s="50">
        <f t="shared" si="1078"/>
        <v>8.6517884439009478</v>
      </c>
      <c r="AZY15" s="24">
        <v>0</v>
      </c>
      <c r="AZZ15" s="24">
        <f t="shared" si="1079"/>
        <v>897</v>
      </c>
      <c r="BAA15" s="52">
        <f t="shared" si="168"/>
        <v>13.022648083623695</v>
      </c>
      <c r="BAB15" s="24">
        <v>611</v>
      </c>
      <c r="BAC15" s="50">
        <f t="shared" si="1080"/>
        <v>17.038482989403235</v>
      </c>
      <c r="BAD15" s="24">
        <v>280</v>
      </c>
      <c r="BAE15" s="50">
        <f t="shared" si="1081"/>
        <v>8.6366440468846388</v>
      </c>
      <c r="BAF15" s="24">
        <v>0</v>
      </c>
      <c r="BAG15" s="141">
        <f t="shared" si="1082"/>
        <v>891</v>
      </c>
      <c r="BAH15" s="52">
        <f t="shared" si="1083"/>
        <v>13.049209138840071</v>
      </c>
      <c r="BAI15" s="24">
        <v>609</v>
      </c>
      <c r="BAJ15" s="50">
        <f t="shared" si="1084"/>
        <v>17.044500419815282</v>
      </c>
      <c r="BAK15" s="24">
        <v>279</v>
      </c>
      <c r="BAL15" s="50">
        <f t="shared" si="1085"/>
        <v>8.6699813548788072</v>
      </c>
      <c r="BAM15" s="24">
        <v>0</v>
      </c>
      <c r="BAN15" s="24">
        <f t="shared" si="1086"/>
        <v>888</v>
      </c>
      <c r="BAO15" s="52">
        <f t="shared" si="169"/>
        <v>13.076130172286851</v>
      </c>
      <c r="BAP15" s="24">
        <v>605</v>
      </c>
      <c r="BAQ15" s="50">
        <f t="shared" si="1087"/>
        <v>17.124257005377867</v>
      </c>
      <c r="BAR15" s="24">
        <v>274</v>
      </c>
      <c r="BAS15" s="50">
        <f t="shared" si="1088"/>
        <v>8.6299212598425203</v>
      </c>
      <c r="BAT15" s="24">
        <v>0</v>
      </c>
      <c r="BAU15" s="24">
        <f t="shared" si="1089"/>
        <v>879</v>
      </c>
      <c r="BAV15" s="52">
        <f t="shared" si="170"/>
        <v>13.103756708407872</v>
      </c>
      <c r="BAW15" s="24">
        <v>601</v>
      </c>
      <c r="BAX15" s="50">
        <f t="shared" si="1090"/>
        <v>17.200915855752719</v>
      </c>
      <c r="BAY15" s="24">
        <v>273</v>
      </c>
      <c r="BAZ15" s="50">
        <f t="shared" si="1091"/>
        <v>8.6914995224450813</v>
      </c>
      <c r="BBA15" s="24">
        <v>0</v>
      </c>
      <c r="BBB15" s="24">
        <f t="shared" si="1092"/>
        <v>874</v>
      </c>
      <c r="BBC15" s="52">
        <f t="shared" si="171"/>
        <v>13.172569706103996</v>
      </c>
      <c r="BBD15" s="24">
        <v>601</v>
      </c>
      <c r="BBE15" s="50">
        <f t="shared" si="1093"/>
        <v>17.230504587155963</v>
      </c>
      <c r="BBF15" s="24">
        <v>273</v>
      </c>
      <c r="BBG15" s="50">
        <f t="shared" si="1094"/>
        <v>8.724832214765101</v>
      </c>
      <c r="BBH15" s="24">
        <v>0</v>
      </c>
      <c r="BBI15" s="24">
        <f t="shared" si="1095"/>
        <v>874</v>
      </c>
      <c r="BBJ15" s="52">
        <f t="shared" si="172"/>
        <v>13.208402599365272</v>
      </c>
      <c r="BBK15" s="24">
        <v>600</v>
      </c>
      <c r="BBL15" s="50">
        <f t="shared" si="1096"/>
        <v>17.296050735082154</v>
      </c>
      <c r="BBM15" s="24">
        <v>272</v>
      </c>
      <c r="BBN15" s="50">
        <f t="shared" si="1097"/>
        <v>8.7516087516087513</v>
      </c>
      <c r="BBO15" s="24">
        <v>0</v>
      </c>
      <c r="BBP15" s="24">
        <f t="shared" si="1098"/>
        <v>872</v>
      </c>
      <c r="BBQ15" s="52">
        <f t="shared" si="173"/>
        <v>13.258324464041356</v>
      </c>
      <c r="BBR15" s="24">
        <v>595</v>
      </c>
      <c r="BBS15" s="50">
        <f t="shared" si="1099"/>
        <v>17.326732673267326</v>
      </c>
      <c r="BBT15" s="24">
        <v>271</v>
      </c>
      <c r="BBU15" s="50">
        <f t="shared" si="1100"/>
        <v>8.7987012987012996</v>
      </c>
      <c r="BBV15" s="24">
        <v>0</v>
      </c>
      <c r="BBW15" s="24">
        <f t="shared" si="1101"/>
        <v>866</v>
      </c>
      <c r="BBX15" s="52">
        <f t="shared" si="174"/>
        <v>13.294442738716612</v>
      </c>
      <c r="BBY15" s="24">
        <v>589</v>
      </c>
      <c r="BBZ15" s="50">
        <f t="shared" si="1102"/>
        <v>17.318435754189945</v>
      </c>
      <c r="BCA15" s="24">
        <v>271</v>
      </c>
      <c r="BCB15" s="50">
        <f t="shared" si="1103"/>
        <v>8.8504245591116906</v>
      </c>
      <c r="BCC15" s="24">
        <v>0</v>
      </c>
      <c r="BCD15" s="141">
        <f t="shared" si="1104"/>
        <v>860</v>
      </c>
      <c r="BCE15" s="52">
        <f t="shared" si="1105"/>
        <v>13.306514002785082</v>
      </c>
      <c r="BCF15" s="24">
        <v>584</v>
      </c>
      <c r="BCG15" s="50">
        <f t="shared" si="1106"/>
        <v>17.293455729937815</v>
      </c>
      <c r="BCH15" s="24">
        <v>271</v>
      </c>
      <c r="BCI15" s="50">
        <f t="shared" si="1107"/>
        <v>8.9144736842105257</v>
      </c>
      <c r="BCJ15" s="24">
        <v>0</v>
      </c>
      <c r="BCK15" s="24">
        <f t="shared" si="1108"/>
        <v>855</v>
      </c>
      <c r="BCL15" s="52">
        <f t="shared" si="175"/>
        <v>13.323983169705469</v>
      </c>
      <c r="BCM15" s="24">
        <v>580</v>
      </c>
      <c r="BCN15" s="50">
        <f t="shared" si="1109"/>
        <v>17.349685910858511</v>
      </c>
      <c r="BCO15" s="24">
        <v>268</v>
      </c>
      <c r="BCP15" s="50">
        <f t="shared" si="1110"/>
        <v>8.9602139752591103</v>
      </c>
      <c r="BCQ15" s="24">
        <v>0</v>
      </c>
      <c r="BCR15" s="24">
        <f t="shared" si="1111"/>
        <v>848</v>
      </c>
      <c r="BCS15" s="52">
        <f t="shared" si="176"/>
        <v>13.388064414272183</v>
      </c>
      <c r="BCT15" s="24">
        <v>574</v>
      </c>
      <c r="BCU15" s="50">
        <f t="shared" si="1112"/>
        <v>17.346630401934117</v>
      </c>
      <c r="BCV15" s="24">
        <v>265</v>
      </c>
      <c r="BCW15" s="50">
        <f t="shared" si="1113"/>
        <v>8.9891451831750331</v>
      </c>
      <c r="BCX15" s="24">
        <v>0</v>
      </c>
      <c r="BCY15" s="24">
        <f t="shared" si="1114"/>
        <v>839</v>
      </c>
      <c r="BCZ15" s="52">
        <f t="shared" si="177"/>
        <v>13.408981940226946</v>
      </c>
      <c r="BDA15" s="24">
        <v>569</v>
      </c>
      <c r="BDB15" s="50">
        <f t="shared" si="1115"/>
        <v>17.300091213134692</v>
      </c>
      <c r="BDC15" s="24">
        <v>264</v>
      </c>
      <c r="BDD15" s="50">
        <f t="shared" si="1116"/>
        <v>9.0071647901740022</v>
      </c>
      <c r="BDE15" s="24">
        <v>0</v>
      </c>
      <c r="BDF15" s="24">
        <f t="shared" si="1117"/>
        <v>833</v>
      </c>
      <c r="BDG15" s="52">
        <f t="shared" si="178"/>
        <v>13.392282958199356</v>
      </c>
      <c r="BDH15" s="24">
        <v>566</v>
      </c>
      <c r="BDI15" s="50">
        <f t="shared" si="1118"/>
        <v>17.330067360685856</v>
      </c>
      <c r="BDJ15" s="24">
        <v>262</v>
      </c>
      <c r="BDK15" s="50">
        <f t="shared" si="1119"/>
        <v>8.9910775566231997</v>
      </c>
      <c r="BDL15" s="24">
        <v>0</v>
      </c>
      <c r="BDM15" s="24">
        <f t="shared" si="1120"/>
        <v>828</v>
      </c>
      <c r="BDN15" s="52">
        <f t="shared" si="179"/>
        <v>13.398058252427184</v>
      </c>
      <c r="BDO15" s="24">
        <v>561</v>
      </c>
      <c r="BDP15" s="50">
        <f t="shared" si="1121"/>
        <v>17.266851338873497</v>
      </c>
      <c r="BDQ15" s="24">
        <v>260</v>
      </c>
      <c r="BDR15" s="50">
        <f t="shared" si="1122"/>
        <v>8.9934278796264273</v>
      </c>
      <c r="BDS15" s="24">
        <v>0</v>
      </c>
      <c r="BDT15" s="24">
        <f t="shared" si="1123"/>
        <v>821</v>
      </c>
      <c r="BDU15" s="52">
        <f t="shared" si="180"/>
        <v>13.371335504885993</v>
      </c>
      <c r="BDV15" s="24">
        <v>559</v>
      </c>
      <c r="BDW15" s="50">
        <f t="shared" si="1124"/>
        <v>17.31722428748451</v>
      </c>
      <c r="BDX15" s="24">
        <v>259</v>
      </c>
      <c r="BDY15" s="50">
        <f t="shared" si="1125"/>
        <v>9.033833275200557</v>
      </c>
      <c r="BDZ15" s="24">
        <v>0</v>
      </c>
      <c r="BEA15" s="141">
        <f t="shared" si="1126"/>
        <v>818</v>
      </c>
      <c r="BEB15" s="52">
        <f t="shared" si="1127"/>
        <v>13.420836751435603</v>
      </c>
      <c r="BEC15" s="24">
        <v>550</v>
      </c>
      <c r="BED15" s="50">
        <f t="shared" si="1128"/>
        <v>17.273869346733669</v>
      </c>
      <c r="BEE15" s="24">
        <v>251</v>
      </c>
      <c r="BEF15" s="50">
        <f t="shared" si="1129"/>
        <v>8.8629943502824862</v>
      </c>
      <c r="BEG15" s="24">
        <v>0</v>
      </c>
      <c r="BEH15" s="24">
        <f t="shared" si="1130"/>
        <v>801</v>
      </c>
      <c r="BEI15" s="52">
        <f t="shared" si="181"/>
        <v>13.314494680851062</v>
      </c>
      <c r="BEJ15" s="24">
        <v>544</v>
      </c>
      <c r="BEK15" s="50">
        <f t="shared" si="1131"/>
        <v>17.475104400899454</v>
      </c>
      <c r="BEL15" s="24">
        <v>244</v>
      </c>
      <c r="BEM15" s="50">
        <f t="shared" si="1132"/>
        <v>8.8086642599277987</v>
      </c>
      <c r="BEN15" s="24">
        <v>0</v>
      </c>
      <c r="BEO15" s="24">
        <f t="shared" si="1133"/>
        <v>788</v>
      </c>
      <c r="BEP15" s="52">
        <f t="shared" si="182"/>
        <v>13.394526602073773</v>
      </c>
      <c r="BEQ15" s="24">
        <v>539</v>
      </c>
      <c r="BER15" s="50">
        <f t="shared" si="1134"/>
        <v>17.539863325740317</v>
      </c>
      <c r="BES15" s="24">
        <v>241</v>
      </c>
      <c r="BET15" s="50">
        <f t="shared" si="1135"/>
        <v>8.8472834067547712</v>
      </c>
      <c r="BEU15" s="24">
        <v>0</v>
      </c>
      <c r="BEV15" s="24">
        <f t="shared" si="1136"/>
        <v>780</v>
      </c>
      <c r="BEW15" s="52">
        <f t="shared" si="183"/>
        <v>13.455235466620666</v>
      </c>
      <c r="BEX15" s="24">
        <v>533</v>
      </c>
      <c r="BEY15" s="50">
        <f t="shared" si="1137"/>
        <v>17.435394177298004</v>
      </c>
      <c r="BEZ15" s="24">
        <v>239</v>
      </c>
      <c r="BFA15" s="50">
        <f t="shared" si="1138"/>
        <v>8.8420273769885309</v>
      </c>
      <c r="BFB15" s="24">
        <v>0</v>
      </c>
      <c r="BFC15" s="24">
        <f t="shared" si="1139"/>
        <v>772</v>
      </c>
      <c r="BFD15" s="52">
        <f t="shared" si="184"/>
        <v>13.402777777777777</v>
      </c>
      <c r="BFE15" s="24">
        <v>527</v>
      </c>
      <c r="BFF15" s="50">
        <f t="shared" si="1140"/>
        <v>17.329825715225255</v>
      </c>
      <c r="BFG15" s="24">
        <v>238</v>
      </c>
      <c r="BFH15" s="50">
        <f t="shared" si="1141"/>
        <v>8.9005235602094235</v>
      </c>
      <c r="BFI15" s="24">
        <v>0</v>
      </c>
      <c r="BFJ15" s="24">
        <f t="shared" si="1142"/>
        <v>765</v>
      </c>
      <c r="BFK15" s="52">
        <f t="shared" si="185"/>
        <v>13.385826771653544</v>
      </c>
      <c r="BFL15" s="24">
        <v>526</v>
      </c>
      <c r="BFM15" s="50">
        <f t="shared" si="1143"/>
        <v>17.376940865543443</v>
      </c>
      <c r="BFN15" s="24">
        <v>237</v>
      </c>
      <c r="BFO15" s="50">
        <f t="shared" si="1144"/>
        <v>8.950151057401813</v>
      </c>
      <c r="BFP15" s="24">
        <v>0</v>
      </c>
      <c r="BFQ15" s="24">
        <f t="shared" si="1145"/>
        <v>763</v>
      </c>
      <c r="BFR15" s="52">
        <f t="shared" si="186"/>
        <v>13.444933920704846</v>
      </c>
      <c r="BFS15" s="24">
        <v>523</v>
      </c>
      <c r="BFT15" s="50">
        <f t="shared" si="1146"/>
        <v>17.410119840213049</v>
      </c>
      <c r="BFU15" s="24">
        <v>235</v>
      </c>
      <c r="BFV15" s="50">
        <f t="shared" si="1147"/>
        <v>8.948971820258949</v>
      </c>
      <c r="BFW15" s="24">
        <v>0</v>
      </c>
      <c r="BFX15" s="141">
        <f t="shared" si="1148"/>
        <v>758</v>
      </c>
      <c r="BFY15" s="52">
        <f t="shared" si="1149"/>
        <v>13.463587921847248</v>
      </c>
      <c r="BFZ15" s="24">
        <v>512</v>
      </c>
      <c r="BGA15" s="50">
        <f t="shared" si="1150"/>
        <v>17.462482946793997</v>
      </c>
      <c r="BGB15" s="24">
        <v>226</v>
      </c>
      <c r="BGC15" s="50">
        <f t="shared" si="1151"/>
        <v>8.8523305914610262</v>
      </c>
      <c r="BGD15" s="24">
        <v>0</v>
      </c>
      <c r="BGE15" s="24">
        <f t="shared" si="1152"/>
        <v>738</v>
      </c>
      <c r="BGF15" s="52">
        <f t="shared" si="187"/>
        <v>13.454876937101185</v>
      </c>
      <c r="BGG15" s="24">
        <v>505</v>
      </c>
      <c r="BGH15" s="50">
        <f t="shared" si="1153"/>
        <v>17.534722222222221</v>
      </c>
      <c r="BGI15" s="24">
        <v>223</v>
      </c>
      <c r="BGJ15" s="50">
        <f t="shared" si="1154"/>
        <v>8.9774557165861513</v>
      </c>
      <c r="BGK15" s="24">
        <v>0</v>
      </c>
      <c r="BGL15" s="24">
        <f t="shared" si="1155"/>
        <v>728</v>
      </c>
      <c r="BGM15" s="52">
        <f t="shared" si="188"/>
        <v>13.571961222967936</v>
      </c>
      <c r="BGN15" s="24">
        <v>490</v>
      </c>
      <c r="BGO15" s="50">
        <f t="shared" si="1156"/>
        <v>17.406749555950267</v>
      </c>
      <c r="BGP15" s="24">
        <v>214</v>
      </c>
      <c r="BGQ15" s="50">
        <f t="shared" si="1157"/>
        <v>8.89443059019119</v>
      </c>
      <c r="BGR15" s="24">
        <v>0</v>
      </c>
      <c r="BGS15" s="24">
        <f t="shared" si="1158"/>
        <v>704</v>
      </c>
      <c r="BGT15" s="52">
        <f t="shared" si="189"/>
        <v>13.484006895230799</v>
      </c>
      <c r="BGU15" s="24">
        <v>483</v>
      </c>
      <c r="BGV15" s="50">
        <f t="shared" si="1159"/>
        <v>17.411679884643114</v>
      </c>
      <c r="BGW15" s="24">
        <v>209</v>
      </c>
      <c r="BGX15" s="50">
        <f t="shared" si="1160"/>
        <v>8.8672040729741184</v>
      </c>
      <c r="BGY15" s="24">
        <v>0</v>
      </c>
      <c r="BGZ15" s="24">
        <f t="shared" si="1161"/>
        <v>692</v>
      </c>
      <c r="BHA15" s="52">
        <f t="shared" si="190"/>
        <v>13.48664977587215</v>
      </c>
      <c r="BHB15" s="24">
        <v>473</v>
      </c>
      <c r="BHC15" s="50">
        <f t="shared" si="1162"/>
        <v>17.351430667644902</v>
      </c>
      <c r="BHD15" s="24">
        <v>206</v>
      </c>
      <c r="BHE15" s="50">
        <f t="shared" si="1163"/>
        <v>8.9293454703077586</v>
      </c>
      <c r="BHF15" s="24">
        <v>0</v>
      </c>
      <c r="BHG15" s="24">
        <f t="shared" si="1164"/>
        <v>679</v>
      </c>
      <c r="BHH15" s="52">
        <f t="shared" si="191"/>
        <v>13.490959666203059</v>
      </c>
      <c r="BHI15" s="24">
        <v>464</v>
      </c>
      <c r="BHJ15" s="50">
        <f t="shared" si="1165"/>
        <v>17.397825271841018</v>
      </c>
      <c r="BHK15" s="24">
        <v>198</v>
      </c>
      <c r="BHL15" s="50">
        <f t="shared" si="1166"/>
        <v>8.870967741935484</v>
      </c>
      <c r="BHM15" s="24">
        <v>0</v>
      </c>
      <c r="BHN15" s="24">
        <f t="shared" si="1167"/>
        <v>662</v>
      </c>
      <c r="BHO15" s="52">
        <f t="shared" si="192"/>
        <v>13.512961828944684</v>
      </c>
      <c r="BHP15" s="24">
        <v>448</v>
      </c>
      <c r="BHQ15" s="50">
        <f t="shared" si="1168"/>
        <v>17.164750957854405</v>
      </c>
      <c r="BHR15" s="24">
        <v>195</v>
      </c>
      <c r="BHS15" s="50">
        <f t="shared" si="1169"/>
        <v>8.9408528198074286</v>
      </c>
      <c r="BHT15" s="24">
        <v>0</v>
      </c>
      <c r="BHU15" s="141">
        <f t="shared" si="1170"/>
        <v>643</v>
      </c>
      <c r="BHV15" s="52">
        <f t="shared" si="1171"/>
        <v>13.420997704028387</v>
      </c>
      <c r="BHW15" s="24">
        <v>440</v>
      </c>
      <c r="BHX15" s="50">
        <f t="shared" si="1172"/>
        <v>17.254901960784313</v>
      </c>
      <c r="BHY15" s="24">
        <v>185</v>
      </c>
      <c r="BHZ15" s="50">
        <f t="shared" si="1173"/>
        <v>8.7099811676082872</v>
      </c>
      <c r="BIA15" s="24">
        <v>0</v>
      </c>
      <c r="BIB15" s="24">
        <f t="shared" si="1174"/>
        <v>625</v>
      </c>
      <c r="BIC15" s="52">
        <f t="shared" si="193"/>
        <v>13.371844244758238</v>
      </c>
      <c r="BID15" s="24">
        <v>424</v>
      </c>
      <c r="BIE15" s="50">
        <f t="shared" si="1175"/>
        <v>17.15210355987055</v>
      </c>
      <c r="BIF15" s="24">
        <v>180</v>
      </c>
      <c r="BIG15" s="50">
        <f t="shared" si="1176"/>
        <v>8.7804878048780477</v>
      </c>
      <c r="BIH15" s="24">
        <v>0</v>
      </c>
      <c r="BII15" s="24">
        <f t="shared" si="1177"/>
        <v>604</v>
      </c>
      <c r="BIJ15" s="52">
        <f t="shared" si="194"/>
        <v>13.356921716054842</v>
      </c>
      <c r="BIK15" s="24">
        <v>413</v>
      </c>
      <c r="BIL15" s="50">
        <f t="shared" si="1178"/>
        <v>17.179700499168053</v>
      </c>
      <c r="BIM15" s="24">
        <v>179</v>
      </c>
      <c r="BIN15" s="50">
        <f t="shared" si="1179"/>
        <v>8.9410589410589409</v>
      </c>
      <c r="BIO15" s="24">
        <v>0</v>
      </c>
      <c r="BIP15" s="24">
        <f t="shared" si="1180"/>
        <v>592</v>
      </c>
      <c r="BIQ15" s="52">
        <f t="shared" si="195"/>
        <v>13.436223331820246</v>
      </c>
      <c r="BIR15" s="24">
        <v>406</v>
      </c>
      <c r="BIS15" s="50">
        <f t="shared" si="1181"/>
        <v>17.087542087542086</v>
      </c>
      <c r="BIT15" s="24">
        <v>178</v>
      </c>
      <c r="BIU15" s="50">
        <f t="shared" si="1182"/>
        <v>8.9672544080604535</v>
      </c>
      <c r="BIV15" s="24">
        <v>0</v>
      </c>
      <c r="BIW15" s="24">
        <f t="shared" si="1183"/>
        <v>584</v>
      </c>
      <c r="BIX15" s="52">
        <f t="shared" si="196"/>
        <v>13.391423985324465</v>
      </c>
      <c r="BIY15" s="24">
        <v>400</v>
      </c>
      <c r="BIZ15" s="50">
        <f t="shared" si="1184"/>
        <v>17.145306472353194</v>
      </c>
      <c r="BJA15" s="24">
        <v>175</v>
      </c>
      <c r="BJB15" s="50">
        <f t="shared" si="1185"/>
        <v>8.9928057553956826</v>
      </c>
      <c r="BJC15" s="24">
        <v>0</v>
      </c>
      <c r="BJD15" s="24">
        <f t="shared" si="1186"/>
        <v>575</v>
      </c>
      <c r="BJE15" s="52">
        <f t="shared" si="197"/>
        <v>13.437719093246086</v>
      </c>
      <c r="BJF15" s="24">
        <v>391</v>
      </c>
      <c r="BJG15" s="50">
        <f t="shared" si="1187"/>
        <v>17.11908931698774</v>
      </c>
      <c r="BJH15" s="24">
        <v>171</v>
      </c>
      <c r="BJI15" s="50">
        <f t="shared" si="1188"/>
        <v>9.0380549682875255</v>
      </c>
      <c r="BJJ15" s="24">
        <v>0</v>
      </c>
      <c r="BJK15" s="24">
        <f t="shared" si="1189"/>
        <v>562</v>
      </c>
      <c r="BJL15" s="52">
        <f t="shared" si="198"/>
        <v>13.457854406130268</v>
      </c>
      <c r="BJM15" s="24">
        <v>382</v>
      </c>
      <c r="BJN15" s="50">
        <f t="shared" si="1190"/>
        <v>17.160826594788858</v>
      </c>
      <c r="BJO15" s="24">
        <v>170</v>
      </c>
      <c r="BJP15" s="50">
        <f t="shared" si="1191"/>
        <v>9.309967141292443</v>
      </c>
      <c r="BJQ15" s="24">
        <v>0</v>
      </c>
      <c r="BJR15" s="141">
        <f t="shared" si="1192"/>
        <v>552</v>
      </c>
      <c r="BJS15" s="52">
        <f t="shared" si="1193"/>
        <v>13.622902270483712</v>
      </c>
      <c r="BJT15" s="24">
        <v>365</v>
      </c>
      <c r="BJU15" s="50">
        <f t="shared" si="1194"/>
        <v>17.000465766185375</v>
      </c>
      <c r="BJV15" s="24">
        <v>167</v>
      </c>
      <c r="BJW15" s="50">
        <f t="shared" si="1195"/>
        <v>9.4617563739376767</v>
      </c>
      <c r="BJX15" s="24">
        <v>0</v>
      </c>
      <c r="BJY15" s="24">
        <f t="shared" si="1196"/>
        <v>532</v>
      </c>
      <c r="BJZ15" s="52">
        <f t="shared" si="199"/>
        <v>13.599182004089979</v>
      </c>
      <c r="BKA15" s="24">
        <v>357</v>
      </c>
      <c r="BKB15" s="50">
        <f t="shared" si="1197"/>
        <v>16.98382492863939</v>
      </c>
      <c r="BKC15" s="24">
        <v>163</v>
      </c>
      <c r="BKD15" s="50">
        <f t="shared" si="1198"/>
        <v>9.378596087456847</v>
      </c>
      <c r="BKE15" s="24">
        <v>0</v>
      </c>
      <c r="BKF15" s="24">
        <f t="shared" si="1199"/>
        <v>520</v>
      </c>
      <c r="BKG15" s="52">
        <f t="shared" si="200"/>
        <v>13.541666666666666</v>
      </c>
      <c r="BKH15" s="24">
        <v>349</v>
      </c>
      <c r="BKI15" s="50">
        <f t="shared" si="1200"/>
        <v>16.9995129079396</v>
      </c>
      <c r="BKJ15" s="24">
        <v>160</v>
      </c>
      <c r="BKK15" s="50">
        <f t="shared" si="1201"/>
        <v>9.4786729857819907</v>
      </c>
      <c r="BKL15" s="24">
        <v>0</v>
      </c>
      <c r="BKM15" s="24">
        <f t="shared" si="1202"/>
        <v>509</v>
      </c>
      <c r="BKN15" s="52">
        <f t="shared" si="201"/>
        <v>13.605987703822509</v>
      </c>
      <c r="BKO15" s="24">
        <v>344</v>
      </c>
      <c r="BKP15" s="50">
        <f t="shared" si="1203"/>
        <v>17.038137691926696</v>
      </c>
      <c r="BKQ15" s="24">
        <v>160</v>
      </c>
      <c r="BKR15" s="50">
        <f t="shared" si="1204"/>
        <v>9.6153846153846168</v>
      </c>
      <c r="BKS15" s="24">
        <v>0</v>
      </c>
      <c r="BKT15" s="24">
        <f t="shared" si="1205"/>
        <v>504</v>
      </c>
      <c r="BKU15" s="52">
        <f t="shared" si="202"/>
        <v>13.684496334509911</v>
      </c>
      <c r="BKV15" s="24">
        <v>339</v>
      </c>
      <c r="BKW15" s="50">
        <f t="shared" si="1206"/>
        <v>17.147192716236724</v>
      </c>
      <c r="BKX15" s="24">
        <v>158</v>
      </c>
      <c r="BKY15" s="50">
        <f t="shared" si="1207"/>
        <v>9.7111247695144431</v>
      </c>
      <c r="BKZ15" s="24">
        <v>0</v>
      </c>
      <c r="BLA15" s="24">
        <f t="shared" si="1208"/>
        <v>497</v>
      </c>
      <c r="BLB15" s="52">
        <f t="shared" si="203"/>
        <v>13.79023307436182</v>
      </c>
      <c r="BLC15" s="24">
        <v>322</v>
      </c>
      <c r="BLD15" s="50">
        <f t="shared" si="1209"/>
        <v>16.920651602732526</v>
      </c>
      <c r="BLE15" s="24">
        <v>154</v>
      </c>
      <c r="BLF15" s="50">
        <f t="shared" si="1210"/>
        <v>9.8654708520179373</v>
      </c>
      <c r="BLG15" s="24">
        <v>0</v>
      </c>
      <c r="BLH15" s="24">
        <f t="shared" si="1211"/>
        <v>476</v>
      </c>
      <c r="BLI15" s="52">
        <f t="shared" si="204"/>
        <v>13.741339491916859</v>
      </c>
      <c r="BLJ15" s="24">
        <v>322</v>
      </c>
      <c r="BLK15" s="50">
        <f t="shared" si="1212"/>
        <v>16.920651602732526</v>
      </c>
      <c r="BLL15" s="24">
        <v>154</v>
      </c>
      <c r="BLM15" s="50">
        <f t="shared" si="1213"/>
        <v>9.8654708520179373</v>
      </c>
      <c r="BLN15" s="24">
        <v>0</v>
      </c>
      <c r="BLO15" s="141">
        <f t="shared" si="1214"/>
        <v>476</v>
      </c>
      <c r="BLP15" s="52">
        <f t="shared" si="1215"/>
        <v>13.741339491916859</v>
      </c>
      <c r="BLQ15" s="24">
        <v>313</v>
      </c>
      <c r="BLR15" s="50">
        <f t="shared" si="1216"/>
        <v>16.937229437229437</v>
      </c>
      <c r="BLS15" s="24">
        <v>147</v>
      </c>
      <c r="BLT15" s="50">
        <f t="shared" si="1217"/>
        <v>9.8327759197324429</v>
      </c>
      <c r="BLU15" s="24">
        <v>0</v>
      </c>
      <c r="BLV15" s="24">
        <f t="shared" si="1218"/>
        <v>460</v>
      </c>
      <c r="BLW15" s="52">
        <f t="shared" si="205"/>
        <v>13.760095722405024</v>
      </c>
      <c r="BLX15" s="24">
        <v>273</v>
      </c>
      <c r="BLY15" s="50">
        <f t="shared" si="1219"/>
        <v>16.485507246376812</v>
      </c>
      <c r="BLZ15" s="24">
        <v>133</v>
      </c>
      <c r="BMA15" s="50">
        <f t="shared" si="1220"/>
        <v>9.8958333333333321</v>
      </c>
      <c r="BMB15" s="24">
        <v>0</v>
      </c>
      <c r="BMC15" s="24">
        <f t="shared" si="1221"/>
        <v>406</v>
      </c>
      <c r="BMD15" s="52">
        <f t="shared" si="206"/>
        <v>13.533333333333333</v>
      </c>
      <c r="BME15" s="24">
        <v>273</v>
      </c>
      <c r="BMF15" s="50">
        <f t="shared" si="1222"/>
        <v>16.485507246376812</v>
      </c>
      <c r="BMG15" s="24">
        <v>133</v>
      </c>
      <c r="BMH15" s="50">
        <f t="shared" si="1223"/>
        <v>9.8958333333333321</v>
      </c>
      <c r="BMI15" s="24">
        <v>0</v>
      </c>
      <c r="BMJ15" s="24">
        <f t="shared" si="1224"/>
        <v>406</v>
      </c>
      <c r="BMK15" s="52">
        <f t="shared" si="207"/>
        <v>13.533333333333333</v>
      </c>
      <c r="BML15" s="24">
        <v>259</v>
      </c>
      <c r="BMM15" s="50">
        <f t="shared" si="1225"/>
        <v>16.570697376839412</v>
      </c>
      <c r="BMN15" s="24">
        <v>125</v>
      </c>
      <c r="BMO15" s="50">
        <f t="shared" si="1226"/>
        <v>9.8814229249011856</v>
      </c>
      <c r="BMP15" s="24">
        <v>0</v>
      </c>
      <c r="BMQ15" s="24">
        <f t="shared" si="1227"/>
        <v>384</v>
      </c>
      <c r="BMR15" s="52">
        <f t="shared" si="208"/>
        <v>13.578500707213578</v>
      </c>
      <c r="BMS15" s="24">
        <v>259</v>
      </c>
      <c r="BMT15" s="50">
        <f t="shared" si="1228"/>
        <v>16.570697376839412</v>
      </c>
      <c r="BMU15" s="24">
        <v>125</v>
      </c>
      <c r="BMV15" s="50">
        <f t="shared" si="1229"/>
        <v>9.8814229249011856</v>
      </c>
      <c r="BMW15" s="24">
        <v>0</v>
      </c>
      <c r="BMX15" s="24">
        <f t="shared" si="1230"/>
        <v>384</v>
      </c>
      <c r="BMY15" s="52">
        <f t="shared" si="209"/>
        <v>13.578500707213578</v>
      </c>
      <c r="BMZ15" s="24">
        <v>245</v>
      </c>
      <c r="BNA15" s="50">
        <f t="shared" si="1231"/>
        <v>16.803840877914951</v>
      </c>
      <c r="BNB15" s="24">
        <v>114</v>
      </c>
      <c r="BNC15" s="50">
        <f t="shared" si="1232"/>
        <v>9.7519247219846026</v>
      </c>
      <c r="BND15" s="24">
        <v>0</v>
      </c>
      <c r="BNE15" s="24">
        <f t="shared" si="1233"/>
        <v>359</v>
      </c>
      <c r="BNF15" s="52">
        <f t="shared" si="210"/>
        <v>13.66577845451085</v>
      </c>
      <c r="BNG15" s="24">
        <v>241</v>
      </c>
      <c r="BNH15" s="50">
        <f t="shared" si="1234"/>
        <v>17.288378766140603</v>
      </c>
      <c r="BNI15" s="24">
        <v>110</v>
      </c>
      <c r="BNJ15" s="50">
        <f t="shared" si="1235"/>
        <v>9.8389982110912353</v>
      </c>
      <c r="BNK15" s="24">
        <v>0</v>
      </c>
      <c r="BNL15" s="141">
        <f t="shared" si="1236"/>
        <v>351</v>
      </c>
      <c r="BNM15" s="52">
        <f t="shared" si="1237"/>
        <v>13.972929936305734</v>
      </c>
      <c r="BNN15" s="24">
        <v>233</v>
      </c>
      <c r="BNO15" s="50">
        <f t="shared" si="1238"/>
        <v>17.362146050670642</v>
      </c>
      <c r="BNP15" s="24">
        <v>109</v>
      </c>
      <c r="BNQ15" s="50">
        <f t="shared" si="1239"/>
        <v>10.111317254174397</v>
      </c>
      <c r="BNR15" s="24">
        <v>0</v>
      </c>
      <c r="BNS15" s="24">
        <f t="shared" si="1240"/>
        <v>342</v>
      </c>
      <c r="BNT15" s="52">
        <f t="shared" si="211"/>
        <v>14.132231404958679</v>
      </c>
      <c r="BNU15" s="24">
        <v>228</v>
      </c>
      <c r="BNV15" s="50">
        <f t="shared" si="1241"/>
        <v>17.82642689601251</v>
      </c>
      <c r="BNW15" s="24">
        <v>104</v>
      </c>
      <c r="BNX15" s="50">
        <f t="shared" si="1242"/>
        <v>10.226155358898721</v>
      </c>
      <c r="BNY15" s="24">
        <v>0</v>
      </c>
      <c r="BNZ15" s="24">
        <f t="shared" si="1243"/>
        <v>332</v>
      </c>
      <c r="BOA15" s="52">
        <f t="shared" si="212"/>
        <v>14.459930313588851</v>
      </c>
      <c r="BOB15" s="24">
        <v>223</v>
      </c>
      <c r="BOC15" s="50">
        <f t="shared" si="1244"/>
        <v>18.189233278955953</v>
      </c>
      <c r="BOD15" s="24">
        <v>102</v>
      </c>
      <c r="BOE15" s="50">
        <f t="shared" si="1245"/>
        <v>10.450819672131148</v>
      </c>
      <c r="BOF15" s="24">
        <v>0</v>
      </c>
      <c r="BOG15" s="24">
        <f t="shared" si="1246"/>
        <v>325</v>
      </c>
      <c r="BOH15" s="52">
        <f t="shared" si="213"/>
        <v>14.759309718437782</v>
      </c>
      <c r="BOI15" s="24">
        <v>218</v>
      </c>
      <c r="BOJ15" s="50">
        <f t="shared" si="1247"/>
        <v>18.257956448911223</v>
      </c>
      <c r="BOK15" s="24">
        <v>101</v>
      </c>
      <c r="BOL15" s="50">
        <f t="shared" si="1248"/>
        <v>10.488058151609552</v>
      </c>
      <c r="BOM15" s="24">
        <v>0</v>
      </c>
      <c r="BON15" s="24">
        <f t="shared" si="1249"/>
        <v>319</v>
      </c>
      <c r="BOO15" s="52">
        <f t="shared" si="214"/>
        <v>14.789058878071396</v>
      </c>
      <c r="BOP15" s="24">
        <v>214</v>
      </c>
      <c r="BOQ15" s="50">
        <f t="shared" si="1250"/>
        <v>18.306244653550046</v>
      </c>
      <c r="BOR15" s="24">
        <v>97</v>
      </c>
      <c r="BOS15" s="50">
        <f t="shared" si="1251"/>
        <v>10.407725321888412</v>
      </c>
      <c r="BOT15" s="24">
        <v>0</v>
      </c>
      <c r="BOU15" s="24">
        <f t="shared" si="1252"/>
        <v>311</v>
      </c>
      <c r="BOV15" s="52">
        <f t="shared" si="215"/>
        <v>14.802475011899096</v>
      </c>
      <c r="BOW15" s="24">
        <v>207</v>
      </c>
      <c r="BOX15" s="50">
        <f t="shared" si="1253"/>
        <v>18.253968253968253</v>
      </c>
      <c r="BOY15" s="24">
        <v>91</v>
      </c>
      <c r="BOZ15" s="50">
        <f t="shared" si="1254"/>
        <v>10.259301014656144</v>
      </c>
      <c r="BPA15" s="24">
        <v>0</v>
      </c>
      <c r="BPB15" s="24">
        <f t="shared" si="1255"/>
        <v>298</v>
      </c>
      <c r="BPC15" s="52">
        <f t="shared" si="216"/>
        <v>14.745175655616032</v>
      </c>
      <c r="BPD15" s="24">
        <v>203</v>
      </c>
      <c r="BPE15" s="50">
        <f t="shared" si="1256"/>
        <v>18.813716404077848</v>
      </c>
      <c r="BPF15" s="24">
        <v>85</v>
      </c>
      <c r="BPG15" s="50">
        <f t="shared" si="1256"/>
        <v>10</v>
      </c>
      <c r="BPH15" s="24">
        <v>0</v>
      </c>
      <c r="BPI15" s="141">
        <f t="shared" si="1257"/>
        <v>288</v>
      </c>
      <c r="BPJ15" s="52">
        <f t="shared" si="217"/>
        <v>14.930015552099535</v>
      </c>
      <c r="BPK15" s="24">
        <v>192</v>
      </c>
      <c r="BPL15" s="50">
        <f t="shared" si="218"/>
        <v>18.860510805500983</v>
      </c>
      <c r="BPM15" s="24">
        <v>77</v>
      </c>
      <c r="BPN15" s="50">
        <f t="shared" si="219"/>
        <v>9.6129837702871406</v>
      </c>
      <c r="BPO15" s="24">
        <v>0</v>
      </c>
      <c r="BPP15" s="24">
        <f t="shared" si="1258"/>
        <v>269</v>
      </c>
      <c r="BPQ15" s="52">
        <f t="shared" si="220"/>
        <v>14.788345244639912</v>
      </c>
      <c r="BPR15" s="24">
        <v>185</v>
      </c>
      <c r="BPS15" s="50">
        <f t="shared" si="221"/>
        <v>18.93551688843398</v>
      </c>
      <c r="BPT15" s="24">
        <v>74</v>
      </c>
      <c r="BPU15" s="50">
        <f t="shared" si="222"/>
        <v>9.6228868660598188</v>
      </c>
      <c r="BPV15" s="24">
        <v>0</v>
      </c>
      <c r="BPW15" s="24">
        <f t="shared" si="1259"/>
        <v>259</v>
      </c>
      <c r="BPX15" s="52">
        <f t="shared" si="223"/>
        <v>14.833906071019474</v>
      </c>
      <c r="BPY15" s="24">
        <v>177</v>
      </c>
      <c r="BPZ15" s="50">
        <f t="shared" si="224"/>
        <v>18.809776833156217</v>
      </c>
      <c r="BQA15" s="24">
        <v>72</v>
      </c>
      <c r="BQB15" s="50">
        <f t="shared" si="225"/>
        <v>9.7428958051420835</v>
      </c>
      <c r="BQC15" s="24">
        <v>0</v>
      </c>
      <c r="BQD15" s="24">
        <f t="shared" si="1260"/>
        <v>249</v>
      </c>
      <c r="BQE15" s="52">
        <f t="shared" si="226"/>
        <v>14.821428571428571</v>
      </c>
      <c r="BQF15" s="24">
        <v>172</v>
      </c>
      <c r="BQG15" s="50">
        <f t="shared" si="227"/>
        <v>18.818380743982495</v>
      </c>
      <c r="BQH15" s="24">
        <v>68</v>
      </c>
      <c r="BQI15" s="50">
        <f t="shared" si="228"/>
        <v>9.4444444444444446</v>
      </c>
      <c r="BQJ15" s="24">
        <v>0</v>
      </c>
      <c r="BQK15" s="24">
        <f t="shared" si="1261"/>
        <v>240</v>
      </c>
      <c r="BQL15" s="52">
        <f t="shared" si="229"/>
        <v>14.687882496940025</v>
      </c>
      <c r="BQM15" s="24">
        <v>160</v>
      </c>
      <c r="BQN15" s="50">
        <f t="shared" si="230"/>
        <v>18.120045300113251</v>
      </c>
      <c r="BQO15" s="24">
        <v>67</v>
      </c>
      <c r="BQP15" s="50">
        <f t="shared" si="231"/>
        <v>9.5714285714285712</v>
      </c>
      <c r="BQQ15" s="24">
        <v>0</v>
      </c>
      <c r="BQR15" s="24">
        <f t="shared" si="1262"/>
        <v>227</v>
      </c>
      <c r="BQS15" s="52">
        <f t="shared" si="232"/>
        <v>14.339861023373343</v>
      </c>
      <c r="BQT15" s="24">
        <v>157</v>
      </c>
      <c r="BQU15" s="50">
        <f t="shared" si="233"/>
        <v>18.44888366627497</v>
      </c>
      <c r="BQV15" s="24">
        <v>64</v>
      </c>
      <c r="BQW15" s="50">
        <f t="shared" si="234"/>
        <v>9.6530920060331837</v>
      </c>
      <c r="BQX15" s="24">
        <v>0</v>
      </c>
      <c r="BQY15" s="24">
        <f t="shared" si="1263"/>
        <v>221</v>
      </c>
      <c r="BQZ15" s="52">
        <f t="shared" si="235"/>
        <v>14.597093791281374</v>
      </c>
      <c r="BRA15" s="24">
        <v>156</v>
      </c>
      <c r="BRB15" s="50">
        <f t="shared" si="236"/>
        <v>18.795180722891565</v>
      </c>
      <c r="BRC15" s="24">
        <v>61</v>
      </c>
      <c r="BRD15" s="50">
        <f t="shared" si="237"/>
        <v>9.399075500770417</v>
      </c>
      <c r="BRE15" s="24">
        <v>0</v>
      </c>
      <c r="BRF15" s="24">
        <f t="shared" si="1264"/>
        <v>217</v>
      </c>
      <c r="BRG15" s="52">
        <f t="shared" si="238"/>
        <v>14.672075726842463</v>
      </c>
      <c r="BRH15" s="24">
        <v>153</v>
      </c>
      <c r="BRI15" s="50">
        <f t="shared" si="239"/>
        <v>19.245283018867926</v>
      </c>
      <c r="BRJ15" s="24">
        <v>59</v>
      </c>
      <c r="BRK15" s="50">
        <f t="shared" si="240"/>
        <v>9.3949044585987274</v>
      </c>
      <c r="BRL15" s="24">
        <v>0</v>
      </c>
      <c r="BRM15" s="24">
        <f t="shared" si="1265"/>
        <v>212</v>
      </c>
      <c r="BRN15" s="52">
        <f t="shared" si="241"/>
        <v>14.898102600140547</v>
      </c>
      <c r="BRO15" s="24">
        <v>151</v>
      </c>
      <c r="BRP15" s="50">
        <f t="shared" si="242"/>
        <v>19.559585492227978</v>
      </c>
      <c r="BRQ15" s="24">
        <v>58</v>
      </c>
      <c r="BRR15" s="50">
        <f t="shared" si="243"/>
        <v>9.4462540716612384</v>
      </c>
      <c r="BRS15" s="24">
        <v>0</v>
      </c>
      <c r="BRT15" s="24">
        <f t="shared" si="1267"/>
        <v>209</v>
      </c>
      <c r="BRU15" s="52">
        <f t="shared" si="244"/>
        <v>15.079365079365079</v>
      </c>
      <c r="BRV15" s="24">
        <v>148</v>
      </c>
      <c r="BRW15" s="50">
        <f t="shared" si="245"/>
        <v>19.865771812080538</v>
      </c>
      <c r="BRX15" s="24">
        <v>57</v>
      </c>
      <c r="BRY15" s="50">
        <f t="shared" si="246"/>
        <v>9.5477386934673358</v>
      </c>
      <c r="BRZ15" s="24">
        <v>0</v>
      </c>
      <c r="BSA15" s="24">
        <f t="shared" si="1268"/>
        <v>205</v>
      </c>
      <c r="BSB15" s="52">
        <f t="shared" si="247"/>
        <v>15.27570789865872</v>
      </c>
      <c r="BSC15" s="24">
        <v>148</v>
      </c>
      <c r="BSD15" s="50">
        <f t="shared" si="248"/>
        <v>20.246238030095761</v>
      </c>
      <c r="BSE15" s="24">
        <v>57</v>
      </c>
      <c r="BSF15" s="50">
        <f t="shared" si="249"/>
        <v>9.67741935483871</v>
      </c>
      <c r="BSG15" s="24">
        <v>0</v>
      </c>
      <c r="BSH15" s="24">
        <f t="shared" si="1269"/>
        <v>205</v>
      </c>
      <c r="BSI15" s="52">
        <f t="shared" si="250"/>
        <v>15.530303030303031</v>
      </c>
      <c r="BSJ15" s="24">
        <v>147</v>
      </c>
      <c r="BSK15" s="50">
        <f t="shared" si="251"/>
        <v>20.473537604456823</v>
      </c>
      <c r="BSL15" s="24">
        <v>57</v>
      </c>
      <c r="BSM15" s="50">
        <f t="shared" si="252"/>
        <v>9.8615916955017298</v>
      </c>
      <c r="BSN15" s="24">
        <v>0</v>
      </c>
      <c r="BSO15" s="24">
        <f t="shared" si="1270"/>
        <v>204</v>
      </c>
      <c r="BSP15" s="52">
        <f t="shared" si="253"/>
        <v>15.74074074074074</v>
      </c>
      <c r="BSQ15" s="24">
        <v>145</v>
      </c>
      <c r="BSR15" s="50">
        <f t="shared" si="254"/>
        <v>20.833333333333336</v>
      </c>
      <c r="BSS15" s="24">
        <v>56</v>
      </c>
      <c r="BST15" s="50">
        <f t="shared" si="255"/>
        <v>10.017889087656529</v>
      </c>
      <c r="BSU15" s="24">
        <v>0</v>
      </c>
      <c r="BSV15" s="24">
        <f t="shared" si="1271"/>
        <v>201</v>
      </c>
      <c r="BSW15" s="52">
        <f t="shared" si="256"/>
        <v>16.01593625498008</v>
      </c>
      <c r="BSX15" s="24">
        <v>143</v>
      </c>
      <c r="BSY15" s="50">
        <f t="shared" si="257"/>
        <v>21.185185185185183</v>
      </c>
      <c r="BSZ15" s="24">
        <v>55</v>
      </c>
      <c r="BTA15" s="50">
        <f t="shared" si="258"/>
        <v>10.299625468164795</v>
      </c>
      <c r="BTB15" s="24">
        <v>0</v>
      </c>
      <c r="BTC15" s="24">
        <f t="shared" si="1272"/>
        <v>198</v>
      </c>
      <c r="BTD15" s="52">
        <f t="shared" si="259"/>
        <v>16.377171215880892</v>
      </c>
      <c r="BTE15" s="24">
        <v>143</v>
      </c>
      <c r="BTF15" s="50">
        <f t="shared" si="260"/>
        <v>21.185185185185183</v>
      </c>
      <c r="BTG15" s="24">
        <v>55</v>
      </c>
      <c r="BTH15" s="50">
        <f t="shared" si="261"/>
        <v>10.299625468164795</v>
      </c>
      <c r="BTI15" s="24">
        <v>0</v>
      </c>
      <c r="BTJ15" s="24">
        <f t="shared" si="1266"/>
        <v>198</v>
      </c>
      <c r="BTK15" s="52">
        <f t="shared" si="262"/>
        <v>16.377171215880892</v>
      </c>
      <c r="BTL15" s="55"/>
      <c r="BTM15" s="50"/>
      <c r="BTN15" s="120"/>
      <c r="BTO15" s="50"/>
      <c r="BTP15" s="24">
        <v>0</v>
      </c>
      <c r="BTQ15" s="24">
        <v>179</v>
      </c>
      <c r="BTR15" s="52">
        <f t="shared" si="263"/>
        <v>16.666666666666664</v>
      </c>
      <c r="BTS15" s="55"/>
      <c r="BTT15" s="50"/>
      <c r="BTU15" s="120"/>
      <c r="BTV15" s="50"/>
      <c r="BTW15" s="24">
        <v>0</v>
      </c>
      <c r="BTX15" s="24">
        <v>178</v>
      </c>
      <c r="BTY15" s="52">
        <f t="shared" si="264"/>
        <v>16.651075771749298</v>
      </c>
      <c r="BTZ15" s="55"/>
      <c r="BUA15" s="50"/>
      <c r="BUB15" s="120"/>
      <c r="BUC15" s="50"/>
      <c r="BUD15" s="24">
        <v>0</v>
      </c>
      <c r="BUE15" s="24">
        <v>178</v>
      </c>
      <c r="BUF15" s="52">
        <f t="shared" si="265"/>
        <v>16.840113528855248</v>
      </c>
      <c r="BUG15" s="55"/>
      <c r="BUH15" s="50"/>
      <c r="BUI15" s="120"/>
      <c r="BUJ15" s="50"/>
      <c r="BUK15" s="24">
        <v>0</v>
      </c>
      <c r="BUL15" s="24">
        <v>174</v>
      </c>
      <c r="BUM15" s="52">
        <f t="shared" si="266"/>
        <v>16.650717703349283</v>
      </c>
      <c r="BUN15" s="55"/>
      <c r="BUO15" s="50"/>
      <c r="BUP15" s="120"/>
      <c r="BUQ15" s="50"/>
      <c r="BUR15" s="24">
        <v>0</v>
      </c>
      <c r="BUS15" s="24">
        <v>171</v>
      </c>
      <c r="BUT15" s="52">
        <f t="shared" si="267"/>
        <v>16.731898238747554</v>
      </c>
      <c r="BUU15" s="55"/>
      <c r="BUV15" s="50"/>
      <c r="BUW15" s="120"/>
      <c r="BUX15" s="50"/>
      <c r="BUY15" s="24">
        <v>0</v>
      </c>
      <c r="BUZ15" s="24">
        <v>167</v>
      </c>
      <c r="BVA15" s="52">
        <f t="shared" si="268"/>
        <v>16.600397614314115</v>
      </c>
      <c r="BVB15" s="55"/>
      <c r="BVC15" s="50"/>
      <c r="BVD15" s="120"/>
      <c r="BVE15" s="50"/>
      <c r="BVF15" s="24">
        <v>0</v>
      </c>
      <c r="BVG15" s="24">
        <v>162</v>
      </c>
      <c r="BVH15" s="52">
        <f t="shared" si="269"/>
        <v>16.666666666666664</v>
      </c>
      <c r="BVI15" s="55"/>
      <c r="BVJ15" s="50"/>
      <c r="BVK15" s="120"/>
      <c r="BVL15" s="50"/>
      <c r="BVM15" s="24">
        <v>0</v>
      </c>
      <c r="BVN15" s="24">
        <v>157</v>
      </c>
      <c r="BVO15" s="52">
        <f t="shared" si="270"/>
        <v>16.596194503171247</v>
      </c>
      <c r="BVP15" s="55"/>
      <c r="BVQ15" s="50"/>
      <c r="BVR15" s="120"/>
      <c r="BVS15" s="50"/>
      <c r="BVT15" s="24">
        <v>0</v>
      </c>
      <c r="BVU15" s="24">
        <v>156</v>
      </c>
      <c r="BVV15" s="52">
        <f t="shared" si="271"/>
        <v>16.613418530351439</v>
      </c>
      <c r="BVW15" s="55"/>
      <c r="BVX15" s="50"/>
      <c r="BVY15" s="120"/>
      <c r="BVZ15" s="50"/>
      <c r="BWA15" s="24">
        <v>0</v>
      </c>
      <c r="BWB15" s="24">
        <v>155</v>
      </c>
      <c r="BWC15" s="52">
        <f t="shared" si="272"/>
        <v>16.577540106951872</v>
      </c>
      <c r="BWD15" s="55"/>
      <c r="BWE15" s="50"/>
      <c r="BWF15" s="120"/>
      <c r="BWG15" s="50"/>
      <c r="BWH15" s="24">
        <v>0</v>
      </c>
      <c r="BWI15" s="24">
        <v>155</v>
      </c>
      <c r="BWJ15" s="52">
        <f t="shared" si="273"/>
        <v>16.648764769065522</v>
      </c>
      <c r="BWK15" s="55"/>
      <c r="BWL15" s="50"/>
      <c r="BWM15" s="120"/>
      <c r="BWN15" s="50"/>
      <c r="BWO15" s="24">
        <v>0</v>
      </c>
      <c r="BWP15" s="24">
        <v>153</v>
      </c>
      <c r="BWQ15" s="52">
        <f t="shared" si="274"/>
        <v>16.576381365113761</v>
      </c>
      <c r="BWR15" s="55"/>
      <c r="BWS15" s="50"/>
      <c r="BWT15" s="120"/>
      <c r="BWU15" s="50"/>
      <c r="BWV15" s="24">
        <v>0</v>
      </c>
      <c r="BWW15" s="24">
        <v>152</v>
      </c>
      <c r="BWX15" s="52">
        <f t="shared" si="275"/>
        <v>16.666666666666664</v>
      </c>
      <c r="BWY15" s="55"/>
      <c r="BWZ15" s="50"/>
      <c r="BXA15" s="120"/>
      <c r="BXB15" s="50"/>
      <c r="BXC15" s="24">
        <v>0</v>
      </c>
      <c r="BXD15" s="24">
        <v>152</v>
      </c>
      <c r="BXE15" s="52">
        <f t="shared" si="276"/>
        <v>17.021276595744681</v>
      </c>
      <c r="BXF15" s="55"/>
      <c r="BXG15" s="50"/>
      <c r="BXH15" s="120"/>
      <c r="BXI15" s="50"/>
      <c r="BXJ15" s="24">
        <v>0</v>
      </c>
      <c r="BXK15" s="24">
        <v>151</v>
      </c>
      <c r="BXL15" s="52">
        <f t="shared" si="277"/>
        <v>17.100792751981881</v>
      </c>
      <c r="BXM15" s="55"/>
      <c r="BXN15" s="50"/>
      <c r="BXO15" s="120"/>
      <c r="BXP15" s="50"/>
      <c r="BXQ15" s="24">
        <v>0</v>
      </c>
      <c r="BXR15" s="24">
        <v>150</v>
      </c>
      <c r="BXS15" s="52">
        <f t="shared" si="278"/>
        <v>17.201834862385322</v>
      </c>
      <c r="BXT15" s="55"/>
      <c r="BXU15" s="50"/>
      <c r="BXV15" s="120"/>
      <c r="BXW15" s="50"/>
      <c r="BXX15" s="24">
        <v>0</v>
      </c>
      <c r="BXY15" s="24">
        <v>149</v>
      </c>
      <c r="BXZ15" s="52">
        <f t="shared" si="279"/>
        <v>17.126436781609193</v>
      </c>
      <c r="BYA15" s="55"/>
      <c r="BYB15" s="50"/>
      <c r="BYC15" s="120"/>
      <c r="BYD15" s="50"/>
      <c r="BYE15" s="24">
        <v>0</v>
      </c>
      <c r="BYF15" s="24">
        <v>148</v>
      </c>
      <c r="BYG15" s="52">
        <f t="shared" si="280"/>
        <v>17.12962962962963</v>
      </c>
      <c r="BYH15" s="55"/>
      <c r="BYI15" s="50"/>
      <c r="BYJ15" s="120"/>
      <c r="BYK15" s="50"/>
      <c r="BYL15" s="24">
        <v>0</v>
      </c>
      <c r="BYM15" s="24">
        <v>146</v>
      </c>
      <c r="BYN15" s="52">
        <f t="shared" si="281"/>
        <v>17.036172695449242</v>
      </c>
      <c r="BYO15" s="55"/>
      <c r="BYP15" s="50"/>
      <c r="BYQ15" s="120"/>
      <c r="BYR15" s="50"/>
      <c r="BYS15" s="24">
        <v>0</v>
      </c>
      <c r="BYT15" s="24">
        <v>146</v>
      </c>
      <c r="BYU15" s="52">
        <f t="shared" si="282"/>
        <v>17.116060961313011</v>
      </c>
      <c r="BYV15" s="55"/>
      <c r="BYW15" s="50"/>
      <c r="BYX15" s="120"/>
      <c r="BYY15" s="50"/>
      <c r="BYZ15" s="24">
        <v>0</v>
      </c>
      <c r="BZA15" s="24">
        <v>145</v>
      </c>
      <c r="BZB15" s="52">
        <f t="shared" si="283"/>
        <v>17.099056603773587</v>
      </c>
      <c r="BZC15" s="55"/>
      <c r="BZD15" s="50"/>
      <c r="BZE15" s="120"/>
      <c r="BZF15" s="50"/>
      <c r="BZG15" s="24">
        <v>0</v>
      </c>
      <c r="BZH15" s="24">
        <v>143</v>
      </c>
      <c r="BZI15" s="52">
        <f t="shared" si="284"/>
        <v>17.125748502994011</v>
      </c>
      <c r="BZJ15" s="55"/>
      <c r="BZK15" s="50"/>
      <c r="BZL15" s="120"/>
      <c r="BZM15" s="50"/>
      <c r="BZN15" s="24">
        <v>0</v>
      </c>
      <c r="BZO15" s="24">
        <v>142</v>
      </c>
      <c r="BZP15" s="52">
        <f t="shared" si="285"/>
        <v>17.170495767835551</v>
      </c>
      <c r="BZQ15" s="55"/>
      <c r="BZR15" s="50"/>
      <c r="BZS15" s="120"/>
      <c r="BZT15" s="50"/>
      <c r="BZU15" s="24">
        <v>0</v>
      </c>
      <c r="BZV15" s="24">
        <v>140</v>
      </c>
      <c r="BZW15" s="52">
        <f t="shared" si="286"/>
        <v>16.969696969696972</v>
      </c>
      <c r="BZX15" s="55"/>
      <c r="BZY15" s="50"/>
      <c r="BZZ15" s="120"/>
      <c r="CAA15" s="50"/>
      <c r="CAB15" s="24">
        <v>0</v>
      </c>
      <c r="CAC15" s="24">
        <v>140</v>
      </c>
      <c r="CAD15" s="52">
        <f t="shared" si="287"/>
        <v>17.052375152253347</v>
      </c>
      <c r="CAE15" s="55"/>
      <c r="CAF15" s="50"/>
      <c r="CAG15" s="120"/>
      <c r="CAH15" s="50"/>
      <c r="CAI15" s="24">
        <v>0</v>
      </c>
      <c r="CAJ15" s="24">
        <v>140</v>
      </c>
      <c r="CAK15" s="52">
        <f t="shared" si="288"/>
        <v>17.073170731707318</v>
      </c>
      <c r="CAL15" s="55"/>
      <c r="CAM15" s="50"/>
      <c r="CAN15" s="120"/>
      <c r="CAO15" s="50"/>
      <c r="CAP15" s="24">
        <v>0</v>
      </c>
      <c r="CAQ15" s="24">
        <v>140</v>
      </c>
      <c r="CAR15" s="52">
        <f t="shared" si="289"/>
        <v>17.177914110429448</v>
      </c>
      <c r="CAS15" s="55"/>
      <c r="CAT15" s="50"/>
      <c r="CAU15" s="120"/>
      <c r="CAV15" s="50"/>
      <c r="CAW15" s="24">
        <v>0</v>
      </c>
      <c r="CAX15" s="24">
        <v>138</v>
      </c>
      <c r="CAY15" s="52">
        <f t="shared" si="290"/>
        <v>17.121588089330025</v>
      </c>
      <c r="CAZ15" s="55"/>
      <c r="CBA15" s="50"/>
      <c r="CBB15" s="120"/>
      <c r="CBC15" s="50"/>
      <c r="CBD15" s="24">
        <v>0</v>
      </c>
      <c r="CBE15" s="24">
        <v>138</v>
      </c>
      <c r="CBF15" s="52">
        <f t="shared" si="291"/>
        <v>17.271589486858574</v>
      </c>
      <c r="CBG15" s="55"/>
      <c r="CBH15" s="50"/>
      <c r="CBI15" s="120"/>
      <c r="CBJ15" s="50"/>
      <c r="CBK15" s="24">
        <v>0</v>
      </c>
      <c r="CBL15" s="24">
        <v>136</v>
      </c>
      <c r="CBM15" s="52">
        <f t="shared" si="292"/>
        <v>17.10691823899371</v>
      </c>
      <c r="CBN15" s="55"/>
      <c r="CBO15" s="50"/>
      <c r="CBP15" s="120"/>
      <c r="CBQ15" s="50"/>
      <c r="CBR15" s="24">
        <v>0</v>
      </c>
      <c r="CBS15" s="24">
        <v>135</v>
      </c>
      <c r="CBT15" s="52">
        <f t="shared" si="293"/>
        <v>17.175572519083971</v>
      </c>
      <c r="CBU15" s="55"/>
      <c r="CBV15" s="50"/>
      <c r="CBW15" s="120"/>
      <c r="CBX15" s="50"/>
      <c r="CBY15" s="24">
        <v>0</v>
      </c>
      <c r="CBZ15" s="24">
        <v>135</v>
      </c>
      <c r="CCA15" s="52">
        <f t="shared" si="294"/>
        <v>17.197452229299362</v>
      </c>
      <c r="CCB15" s="55"/>
      <c r="CCC15" s="50"/>
      <c r="CCD15" s="120"/>
      <c r="CCE15" s="50"/>
      <c r="CCF15" s="24">
        <v>0</v>
      </c>
      <c r="CCG15" s="24">
        <v>135</v>
      </c>
      <c r="CCH15" s="52">
        <f t="shared" si="295"/>
        <v>17.263427109974426</v>
      </c>
      <c r="CCI15" s="55"/>
      <c r="CCJ15" s="50"/>
      <c r="CCK15" s="120"/>
      <c r="CCL15" s="50"/>
      <c r="CCM15" s="24">
        <v>0</v>
      </c>
      <c r="CCN15" s="24">
        <v>135</v>
      </c>
      <c r="CCO15" s="52">
        <f t="shared" si="296"/>
        <v>17.329910141206675</v>
      </c>
      <c r="CCP15" s="55"/>
      <c r="CCQ15" s="50"/>
      <c r="CCR15" s="120"/>
      <c r="CCS15" s="50"/>
      <c r="CCT15" s="24">
        <v>0</v>
      </c>
      <c r="CCU15" s="24">
        <v>135</v>
      </c>
      <c r="CCV15" s="52">
        <f t="shared" si="297"/>
        <v>17.419354838709676</v>
      </c>
      <c r="CCW15" s="55"/>
      <c r="CCX15" s="50"/>
      <c r="CCY15" s="120"/>
      <c r="CCZ15" s="50"/>
      <c r="CDA15" s="24">
        <v>0</v>
      </c>
      <c r="CDB15" s="24">
        <v>134</v>
      </c>
      <c r="CDC15" s="52">
        <f t="shared" si="298"/>
        <v>17.31266149870801</v>
      </c>
      <c r="CDD15" s="55"/>
      <c r="CDE15" s="50"/>
      <c r="CDF15" s="120"/>
      <c r="CDG15" s="50"/>
      <c r="CDH15" s="24">
        <v>0</v>
      </c>
      <c r="CDI15" s="24">
        <v>132</v>
      </c>
      <c r="CDJ15" s="52">
        <f t="shared" si="299"/>
        <v>17.1875</v>
      </c>
      <c r="CDK15" s="55"/>
      <c r="CDL15" s="50"/>
      <c r="CDM15" s="120"/>
      <c r="CDN15" s="50"/>
      <c r="CDO15" s="24">
        <v>0</v>
      </c>
      <c r="CDP15" s="24">
        <v>132</v>
      </c>
      <c r="CDQ15" s="52">
        <f t="shared" si="300"/>
        <v>17.232375979112273</v>
      </c>
      <c r="CDR15" s="55"/>
      <c r="CDS15" s="50"/>
      <c r="CDT15" s="120"/>
      <c r="CDU15" s="50"/>
      <c r="CDV15" s="24">
        <v>0</v>
      </c>
      <c r="CDW15" s="24">
        <v>132</v>
      </c>
      <c r="CDX15" s="52">
        <f t="shared" si="301"/>
        <v>17.232375979112273</v>
      </c>
      <c r="CDY15" s="55"/>
      <c r="CDZ15" s="50"/>
      <c r="CEA15" s="120"/>
      <c r="CEB15" s="50"/>
      <c r="CEC15" s="24">
        <v>0</v>
      </c>
      <c r="CED15" s="24">
        <v>132</v>
      </c>
      <c r="CEE15" s="52">
        <f t="shared" si="302"/>
        <v>17.254901960784313</v>
      </c>
      <c r="CEF15" s="55"/>
      <c r="CEG15" s="50"/>
      <c r="CEH15" s="120"/>
      <c r="CEI15" s="50"/>
      <c r="CEJ15" s="24">
        <v>0</v>
      </c>
      <c r="CEK15" s="24">
        <v>132</v>
      </c>
      <c r="CEL15" s="52">
        <f t="shared" si="303"/>
        <v>17.322834645669293</v>
      </c>
      <c r="CEM15" s="55"/>
      <c r="CEN15" s="50"/>
      <c r="CEO15" s="120"/>
      <c r="CEP15" s="50"/>
      <c r="CEQ15" s="24">
        <v>0</v>
      </c>
      <c r="CER15" s="24">
        <v>131</v>
      </c>
      <c r="CES15" s="52">
        <f t="shared" si="304"/>
        <v>17.328042328042329</v>
      </c>
      <c r="CET15" s="55"/>
      <c r="CEU15" s="50"/>
      <c r="CEV15" s="120"/>
      <c r="CEW15" s="50"/>
      <c r="CEX15" s="24">
        <v>0</v>
      </c>
      <c r="CEY15" s="24">
        <v>131</v>
      </c>
      <c r="CEZ15" s="52">
        <f t="shared" si="305"/>
        <v>17.420212765957448</v>
      </c>
      <c r="CFA15" s="55"/>
      <c r="CFB15" s="50"/>
      <c r="CFC15" s="120"/>
      <c r="CFD15" s="50"/>
      <c r="CFE15" s="24">
        <v>0</v>
      </c>
      <c r="CFF15" s="24">
        <v>130</v>
      </c>
      <c r="CFG15" s="52">
        <f t="shared" si="306"/>
        <v>17.356475300400533</v>
      </c>
      <c r="CFH15" s="55"/>
      <c r="CFI15" s="50"/>
      <c r="CFJ15" s="120"/>
      <c r="CFK15" s="50"/>
      <c r="CFL15" s="24">
        <v>0</v>
      </c>
      <c r="CFM15" s="24">
        <v>129</v>
      </c>
      <c r="CFN15" s="52">
        <f t="shared" si="307"/>
        <v>17.292225201072387</v>
      </c>
      <c r="CFO15" s="55"/>
      <c r="CFP15" s="50"/>
      <c r="CFQ15" s="120"/>
      <c r="CFR15" s="50"/>
      <c r="CFS15" s="24">
        <v>0</v>
      </c>
      <c r="CFT15" s="24">
        <v>129</v>
      </c>
      <c r="CFU15" s="52">
        <f t="shared" si="308"/>
        <v>17.315436241610737</v>
      </c>
      <c r="CFV15" s="55"/>
      <c r="CFW15" s="50"/>
      <c r="CFX15" s="120"/>
      <c r="CFY15" s="50"/>
      <c r="CFZ15" s="24">
        <v>0</v>
      </c>
      <c r="CGA15" s="24">
        <v>129</v>
      </c>
      <c r="CGB15" s="52">
        <f t="shared" si="309"/>
        <v>17.432432432432432</v>
      </c>
      <c r="CGC15" s="55"/>
      <c r="CGD15" s="50"/>
      <c r="CGE15" s="120"/>
      <c r="CGF15" s="50"/>
      <c r="CGG15" s="24">
        <v>0</v>
      </c>
      <c r="CGH15" s="24">
        <v>129</v>
      </c>
      <c r="CGI15" s="52">
        <f t="shared" si="310"/>
        <v>17.456021650879567</v>
      </c>
      <c r="CGJ15" s="55"/>
      <c r="CGK15" s="50"/>
      <c r="CGL15" s="120"/>
      <c r="CGM15" s="50"/>
      <c r="CGN15" s="24">
        <v>0</v>
      </c>
      <c r="CGO15" s="24">
        <v>129</v>
      </c>
      <c r="CGP15" s="52">
        <f t="shared" si="311"/>
        <v>17.456021650879567</v>
      </c>
      <c r="CGQ15" s="55"/>
      <c r="CGR15" s="50"/>
      <c r="CGS15" s="120"/>
      <c r="CGT15" s="50"/>
      <c r="CGU15" s="24">
        <v>0</v>
      </c>
      <c r="CGV15" s="24">
        <v>129</v>
      </c>
      <c r="CGW15" s="52">
        <f t="shared" si="312"/>
        <v>17.456021650879567</v>
      </c>
      <c r="CGX15" s="55"/>
      <c r="CGY15" s="50"/>
      <c r="CGZ15" s="120"/>
      <c r="CHA15" s="50"/>
      <c r="CHB15" s="24">
        <v>0</v>
      </c>
      <c r="CHC15" s="24">
        <v>128</v>
      </c>
      <c r="CHD15" s="52">
        <f t="shared" si="313"/>
        <v>17.344173441734416</v>
      </c>
      <c r="CHE15" s="55"/>
      <c r="CHF15" s="50"/>
      <c r="CHG15" s="120"/>
      <c r="CHH15" s="50"/>
      <c r="CHI15" s="24">
        <v>0</v>
      </c>
      <c r="CHJ15" s="24">
        <v>128</v>
      </c>
      <c r="CHK15" s="52">
        <f t="shared" si="314"/>
        <v>17.414965986394556</v>
      </c>
      <c r="CHL15" s="55"/>
      <c r="CHM15" s="50"/>
      <c r="CHN15" s="120"/>
      <c r="CHO15" s="50"/>
      <c r="CHP15" s="24">
        <v>0</v>
      </c>
      <c r="CHQ15" s="24">
        <v>128</v>
      </c>
      <c r="CHR15" s="52">
        <f t="shared" si="315"/>
        <v>17.462482946793997</v>
      </c>
      <c r="CHS15" s="55"/>
      <c r="CHT15" s="50"/>
      <c r="CHU15" s="120"/>
      <c r="CHV15" s="50"/>
      <c r="CHW15" s="24">
        <v>0</v>
      </c>
      <c r="CHX15" s="24">
        <v>128</v>
      </c>
      <c r="CHY15" s="52">
        <f t="shared" si="316"/>
        <v>17.486338797814209</v>
      </c>
      <c r="CHZ15" s="55"/>
      <c r="CIA15" s="50"/>
      <c r="CIB15" s="120"/>
      <c r="CIC15" s="50"/>
      <c r="CID15" s="24">
        <v>0</v>
      </c>
      <c r="CIE15" s="24">
        <v>128</v>
      </c>
      <c r="CIF15" s="52">
        <f t="shared" si="317"/>
        <v>17.558299039780518</v>
      </c>
      <c r="CIG15" s="55"/>
      <c r="CIH15" s="50"/>
      <c r="CII15" s="120"/>
      <c r="CIJ15" s="50"/>
      <c r="CIK15" s="24">
        <v>0</v>
      </c>
      <c r="CIL15" s="24">
        <v>128</v>
      </c>
      <c r="CIM15" s="52">
        <f t="shared" si="318"/>
        <v>17.558299039780518</v>
      </c>
      <c r="CIN15" s="55"/>
      <c r="CIO15" s="50"/>
      <c r="CIP15" s="120"/>
      <c r="CIQ15" s="50"/>
      <c r="CIR15" s="24">
        <v>0</v>
      </c>
      <c r="CIS15" s="24">
        <v>128</v>
      </c>
      <c r="CIT15" s="52">
        <f t="shared" si="319"/>
        <v>17.558299039780518</v>
      </c>
      <c r="CIU15" s="55"/>
      <c r="CIV15" s="50"/>
      <c r="CIW15" s="120"/>
      <c r="CIX15" s="50"/>
      <c r="CIY15" s="24">
        <v>0</v>
      </c>
      <c r="CIZ15" s="24">
        <v>127</v>
      </c>
      <c r="CJA15" s="52">
        <f t="shared" si="320"/>
        <v>17.445054945054945</v>
      </c>
      <c r="CJB15" s="55"/>
      <c r="CJC15" s="50"/>
      <c r="CJD15" s="120"/>
      <c r="CJE15" s="50"/>
      <c r="CJF15" s="24">
        <v>0</v>
      </c>
      <c r="CJG15" s="24">
        <v>127</v>
      </c>
      <c r="CJH15" s="52">
        <f t="shared" si="321"/>
        <v>17.445054945054945</v>
      </c>
      <c r="CJI15" s="55"/>
      <c r="CJJ15" s="50"/>
      <c r="CJK15" s="120"/>
      <c r="CJL15" s="50"/>
      <c r="CJM15" s="24">
        <v>0</v>
      </c>
      <c r="CJN15" s="24">
        <v>127</v>
      </c>
      <c r="CJO15" s="52">
        <f t="shared" si="322"/>
        <v>17.469050894085282</v>
      </c>
      <c r="CJP15" s="55"/>
      <c r="CJQ15" s="50"/>
      <c r="CJR15" s="120"/>
      <c r="CJS15" s="50"/>
      <c r="CJT15" s="24">
        <v>0</v>
      </c>
      <c r="CJU15" s="24">
        <v>127</v>
      </c>
      <c r="CJV15" s="52">
        <f t="shared" si="323"/>
        <v>17.469050894085282</v>
      </c>
      <c r="CJW15" s="55"/>
      <c r="CJX15" s="50"/>
      <c r="CJY15" s="120"/>
      <c r="CJZ15" s="50"/>
      <c r="CKA15" s="24">
        <v>0</v>
      </c>
      <c r="CKB15" s="24">
        <v>127</v>
      </c>
      <c r="CKC15" s="52">
        <f t="shared" si="324"/>
        <v>17.469050894085282</v>
      </c>
      <c r="CKD15" s="55"/>
      <c r="CKE15" s="50"/>
      <c r="CKF15" s="120"/>
      <c r="CKG15" s="50"/>
      <c r="CKH15" s="24">
        <v>0</v>
      </c>
      <c r="CKI15" s="24">
        <v>127</v>
      </c>
      <c r="CKJ15" s="52">
        <f t="shared" si="325"/>
        <v>17.469050894085282</v>
      </c>
      <c r="CKK15" s="55"/>
      <c r="CKL15" s="50"/>
      <c r="CKM15" s="120"/>
      <c r="CKN15" s="50"/>
      <c r="CKO15" s="24">
        <v>0</v>
      </c>
      <c r="CKP15" s="24">
        <v>127</v>
      </c>
      <c r="CKQ15" s="52">
        <f t="shared" si="326"/>
        <v>17.469050894085282</v>
      </c>
      <c r="CKR15" s="55"/>
      <c r="CKS15" s="50"/>
      <c r="CKT15" s="120"/>
      <c r="CKU15" s="50"/>
      <c r="CKV15" s="24">
        <v>0</v>
      </c>
      <c r="CKW15" s="24">
        <v>127</v>
      </c>
      <c r="CKX15" s="52">
        <f t="shared" si="327"/>
        <v>17.4931129476584</v>
      </c>
      <c r="CKY15" s="55"/>
      <c r="CKZ15" s="50"/>
      <c r="CLA15" s="120"/>
      <c r="CLB15" s="50"/>
      <c r="CLC15" s="24">
        <v>0</v>
      </c>
      <c r="CLD15" s="24">
        <v>127</v>
      </c>
      <c r="CLE15" s="52">
        <f t="shared" si="328"/>
        <v>17.4931129476584</v>
      </c>
      <c r="CLF15" s="55"/>
      <c r="CLG15" s="50"/>
      <c r="CLH15" s="120"/>
      <c r="CLI15" s="50"/>
      <c r="CLJ15" s="24">
        <v>0</v>
      </c>
      <c r="CLK15" s="24">
        <v>127</v>
      </c>
      <c r="CLL15" s="52">
        <f t="shared" si="329"/>
        <v>17.4931129476584</v>
      </c>
      <c r="CLM15" s="55"/>
      <c r="CLN15" s="50"/>
      <c r="CLO15" s="120"/>
      <c r="CLP15" s="50"/>
      <c r="CLQ15" s="24">
        <v>0</v>
      </c>
      <c r="CLR15" s="24">
        <v>127</v>
      </c>
      <c r="CLS15" s="52">
        <f t="shared" si="330"/>
        <v>17.4931129476584</v>
      </c>
      <c r="CLT15" s="55"/>
      <c r="CLU15" s="50"/>
      <c r="CLV15" s="120"/>
      <c r="CLW15" s="50"/>
      <c r="CLX15" s="24">
        <v>0</v>
      </c>
      <c r="CLY15" s="24">
        <v>127</v>
      </c>
      <c r="CLZ15" s="52">
        <f t="shared" si="331"/>
        <v>17.4931129476584</v>
      </c>
      <c r="CMA15" s="55"/>
      <c r="CMB15" s="50"/>
      <c r="CMC15" s="120"/>
      <c r="CMD15" s="50"/>
      <c r="CME15" s="24">
        <v>0</v>
      </c>
      <c r="CMF15" s="24">
        <v>127</v>
      </c>
      <c r="CMG15" s="52">
        <f t="shared" si="332"/>
        <v>17.517241379310345</v>
      </c>
      <c r="CMH15" s="55"/>
      <c r="CMI15" s="50"/>
      <c r="CMK15" s="50"/>
      <c r="CML15" s="24">
        <v>0</v>
      </c>
      <c r="CMM15" s="24">
        <v>127</v>
      </c>
      <c r="CMN15" s="52">
        <f t="shared" si="333"/>
        <v>17.517241379310345</v>
      </c>
      <c r="CMO15" s="55"/>
      <c r="CMP15" s="50"/>
      <c r="CMR15" s="50"/>
      <c r="CMS15" s="24">
        <v>0</v>
      </c>
      <c r="CMT15" s="24">
        <v>127</v>
      </c>
      <c r="CMU15" s="52">
        <f t="shared" si="334"/>
        <v>17.517241379310345</v>
      </c>
      <c r="CMV15" s="55"/>
      <c r="CMW15" s="50"/>
      <c r="CMY15" s="50"/>
      <c r="CMZ15" s="24">
        <v>0</v>
      </c>
      <c r="CNA15" s="24">
        <v>127</v>
      </c>
      <c r="CNB15" s="52">
        <f t="shared" si="335"/>
        <v>17.517241379310345</v>
      </c>
      <c r="CNC15" s="55"/>
      <c r="CND15" s="50"/>
      <c r="CNF15" s="50"/>
      <c r="CNG15" s="24">
        <v>0</v>
      </c>
      <c r="CNH15" s="24">
        <v>127</v>
      </c>
      <c r="CNI15" s="52">
        <f t="shared" si="336"/>
        <v>17.517241379310345</v>
      </c>
      <c r="CNJ15" s="55"/>
      <c r="CNK15" s="50"/>
      <c r="CNM15" s="50"/>
      <c r="CNN15" s="24">
        <v>0</v>
      </c>
      <c r="CNO15" s="24">
        <v>126</v>
      </c>
      <c r="CNP15" s="52">
        <f t="shared" si="337"/>
        <v>17.403314917127073</v>
      </c>
      <c r="CNQ15" s="55"/>
      <c r="CNR15" s="50"/>
      <c r="CNT15" s="50"/>
      <c r="CNU15" s="24">
        <v>0</v>
      </c>
      <c r="CNV15" s="24">
        <v>126</v>
      </c>
      <c r="CNW15" s="52">
        <f t="shared" si="338"/>
        <v>17.427385892116181</v>
      </c>
      <c r="CNX15" s="55"/>
      <c r="CNY15" s="50"/>
      <c r="COA15" s="50"/>
      <c r="COB15" s="24">
        <v>0</v>
      </c>
      <c r="COC15" s="24">
        <v>125</v>
      </c>
      <c r="COD15" s="52">
        <f t="shared" si="339"/>
        <v>17.337031900138697</v>
      </c>
      <c r="COE15" s="55"/>
      <c r="COF15" s="50"/>
      <c r="COH15" s="50"/>
      <c r="COI15" s="24">
        <v>0</v>
      </c>
      <c r="COJ15" s="24">
        <v>125</v>
      </c>
      <c r="COK15" s="52">
        <f t="shared" si="340"/>
        <v>17.385257301808068</v>
      </c>
      <c r="COL15" s="55"/>
      <c r="COM15" s="50"/>
      <c r="COO15" s="50"/>
      <c r="COP15" s="24">
        <v>0</v>
      </c>
      <c r="COQ15" s="24">
        <v>125</v>
      </c>
      <c r="COR15" s="52">
        <f t="shared" si="341"/>
        <v>17.433751743375176</v>
      </c>
      <c r="COS15" s="55"/>
      <c r="COT15" s="50"/>
      <c r="COV15" s="50"/>
      <c r="COW15" s="24">
        <v>0</v>
      </c>
      <c r="COX15" s="24">
        <v>125</v>
      </c>
      <c r="COY15" s="52">
        <f t="shared" si="342"/>
        <v>17.433751743375176</v>
      </c>
      <c r="COZ15" s="55"/>
      <c r="CPA15" s="50"/>
      <c r="CPC15" s="50"/>
      <c r="CPD15" s="24">
        <v>0</v>
      </c>
      <c r="CPE15" s="24">
        <v>125</v>
      </c>
      <c r="CPF15" s="52">
        <f t="shared" si="343"/>
        <v>17.458100558659218</v>
      </c>
      <c r="CPG15" s="55"/>
      <c r="CPH15" s="50"/>
      <c r="CPJ15" s="50"/>
      <c r="CPK15" s="24">
        <v>0</v>
      </c>
      <c r="CPL15" s="24">
        <v>125</v>
      </c>
      <c r="CPM15" s="52">
        <f t="shared" si="344"/>
        <v>17.53155680224404</v>
      </c>
      <c r="CPN15" s="55"/>
      <c r="CPO15" s="50"/>
      <c r="CPQ15" s="50"/>
      <c r="CPR15" s="24">
        <v>0</v>
      </c>
      <c r="CPS15" s="24">
        <v>125</v>
      </c>
      <c r="CPT15" s="52">
        <f t="shared" si="345"/>
        <v>17.53155680224404</v>
      </c>
      <c r="CPU15" s="55"/>
      <c r="CPV15" s="50"/>
      <c r="CPX15" s="50"/>
      <c r="CPY15" s="24">
        <v>0</v>
      </c>
      <c r="CPZ15" s="24">
        <v>125</v>
      </c>
      <c r="CQA15" s="52">
        <f t="shared" si="346"/>
        <v>17.556179775280899</v>
      </c>
      <c r="CQB15" s="55"/>
      <c r="CQC15" s="50"/>
      <c r="CQE15" s="50"/>
      <c r="CQF15" s="24">
        <v>0</v>
      </c>
      <c r="CQG15" s="24">
        <v>121</v>
      </c>
      <c r="CQH15" s="52">
        <f t="shared" si="347"/>
        <v>17.018284106891702</v>
      </c>
      <c r="CQI15" s="55"/>
      <c r="CQJ15" s="50"/>
      <c r="CQL15" s="50"/>
      <c r="CQM15" s="24">
        <v>0</v>
      </c>
      <c r="CQN15" s="24">
        <v>121</v>
      </c>
      <c r="CQO15" s="52">
        <f t="shared" si="348"/>
        <v>17.018284106891702</v>
      </c>
      <c r="CQP15" s="55"/>
      <c r="CQQ15" s="50"/>
      <c r="CQS15" s="50"/>
      <c r="CQT15" s="24">
        <v>0</v>
      </c>
      <c r="CQU15" s="24">
        <v>121</v>
      </c>
      <c r="CQV15" s="52">
        <f t="shared" si="349"/>
        <v>17.018284106891702</v>
      </c>
      <c r="CQW15" s="55"/>
      <c r="CQX15" s="50"/>
      <c r="CQZ15" s="50"/>
      <c r="CRA15" s="24">
        <v>0</v>
      </c>
      <c r="CRB15" s="24">
        <v>119</v>
      </c>
      <c r="CRC15" s="52">
        <f t="shared" si="350"/>
        <v>16.784203102961918</v>
      </c>
      <c r="CRD15" s="55"/>
      <c r="CRE15" s="50"/>
      <c r="CRG15" s="50"/>
      <c r="CRH15" s="24">
        <v>0</v>
      </c>
      <c r="CRI15" s="24">
        <v>119</v>
      </c>
      <c r="CRJ15" s="52">
        <f t="shared" si="351"/>
        <v>16.807909604519775</v>
      </c>
      <c r="CRK15" s="55"/>
      <c r="CRL15" s="50"/>
      <c r="CRN15" s="50"/>
      <c r="CRO15" s="24">
        <v>0</v>
      </c>
      <c r="CRP15" s="24">
        <v>118</v>
      </c>
      <c r="CRQ15" s="52">
        <f t="shared" si="352"/>
        <v>16.71388101983003</v>
      </c>
      <c r="CRR15" s="55"/>
      <c r="CRS15" s="50"/>
      <c r="CRU15" s="50"/>
      <c r="CRV15" s="24">
        <v>0</v>
      </c>
      <c r="CRW15" s="24">
        <v>116</v>
      </c>
      <c r="CRX15" s="52">
        <f t="shared" si="353"/>
        <v>16.571428571428569</v>
      </c>
      <c r="CRY15" s="55"/>
      <c r="CRZ15" s="50"/>
      <c r="CSB15" s="50"/>
      <c r="CSC15" s="24">
        <v>0</v>
      </c>
      <c r="CSD15" s="24">
        <v>116</v>
      </c>
      <c r="CSE15" s="52">
        <f t="shared" si="354"/>
        <v>16.571428571428569</v>
      </c>
      <c r="CSF15" s="55"/>
      <c r="CSG15" s="50"/>
      <c r="CSI15" s="50"/>
      <c r="CSJ15" s="24">
        <v>0</v>
      </c>
      <c r="CSK15" s="24">
        <v>116</v>
      </c>
      <c r="CSL15" s="52">
        <f t="shared" si="355"/>
        <v>16.618911174785101</v>
      </c>
      <c r="CSM15" s="55"/>
      <c r="CSN15" s="50"/>
      <c r="CSP15" s="50"/>
      <c r="CSQ15" s="24">
        <v>0</v>
      </c>
      <c r="CSR15" s="24">
        <v>116</v>
      </c>
      <c r="CSS15" s="52">
        <f t="shared" si="356"/>
        <v>16.618911174785101</v>
      </c>
      <c r="CST15" s="55"/>
      <c r="CSU15" s="50"/>
      <c r="CSW15" s="50"/>
      <c r="CSX15" s="24">
        <v>0</v>
      </c>
      <c r="CSY15" s="24">
        <v>116</v>
      </c>
      <c r="CSZ15" s="52">
        <f t="shared" si="357"/>
        <v>16.618911174785101</v>
      </c>
      <c r="CTA15" s="55"/>
      <c r="CTB15" s="50"/>
      <c r="CTD15" s="50"/>
      <c r="CTE15" s="24">
        <v>0</v>
      </c>
      <c r="CTF15" s="24">
        <v>116</v>
      </c>
      <c r="CTG15" s="52">
        <f t="shared" si="358"/>
        <v>16.618911174785101</v>
      </c>
      <c r="CTH15" s="55"/>
      <c r="CTI15" s="50"/>
      <c r="CTK15" s="50"/>
      <c r="CTL15" s="24">
        <v>0</v>
      </c>
      <c r="CTM15" s="24">
        <v>116</v>
      </c>
      <c r="CTN15" s="52">
        <f t="shared" si="359"/>
        <v>16.618911174785101</v>
      </c>
      <c r="CTO15" s="55"/>
      <c r="CTP15" s="50"/>
      <c r="CTR15" s="50"/>
      <c r="CTS15" s="24">
        <v>0</v>
      </c>
      <c r="CTT15" s="24">
        <v>116</v>
      </c>
      <c r="CTU15" s="52">
        <f t="shared" si="360"/>
        <v>16.666666666666664</v>
      </c>
      <c r="CTV15" s="55"/>
      <c r="CTW15" s="50"/>
      <c r="CTY15" s="50"/>
      <c r="CTZ15" s="24">
        <v>0</v>
      </c>
      <c r="CUA15" s="24">
        <v>115</v>
      </c>
      <c r="CUB15" s="52">
        <f t="shared" si="361"/>
        <v>16.715116279069768</v>
      </c>
      <c r="CUC15" s="55"/>
      <c r="CUD15" s="50"/>
      <c r="CUF15" s="50"/>
      <c r="CUG15" s="24">
        <v>0</v>
      </c>
      <c r="CUH15" s="24">
        <v>115</v>
      </c>
      <c r="CUI15" s="52">
        <f t="shared" si="362"/>
        <v>16.715116279069768</v>
      </c>
      <c r="CUJ15" s="55"/>
      <c r="CUK15" s="50"/>
      <c r="CUM15" s="50"/>
      <c r="CUN15" s="24">
        <v>0</v>
      </c>
      <c r="CUO15" s="24">
        <v>115</v>
      </c>
      <c r="CUP15" s="52">
        <f t="shared" si="363"/>
        <v>16.739446870451239</v>
      </c>
      <c r="CUQ15" s="55"/>
      <c r="CUR15" s="50"/>
      <c r="CUT15" s="50"/>
      <c r="CUU15" s="24">
        <v>0</v>
      </c>
      <c r="CUV15" s="24">
        <v>115</v>
      </c>
      <c r="CUW15" s="52">
        <f t="shared" si="364"/>
        <v>16.739446870451239</v>
      </c>
      <c r="CUX15" s="55"/>
      <c r="CUY15" s="50"/>
      <c r="CVA15" s="50"/>
      <c r="CVB15" s="24">
        <v>0</v>
      </c>
      <c r="CVC15" s="24">
        <v>114</v>
      </c>
      <c r="CVD15" s="52">
        <f t="shared" si="365"/>
        <v>16.618075801749271</v>
      </c>
      <c r="CVE15" s="55"/>
      <c r="CVF15" s="50"/>
      <c r="CVH15" s="50"/>
      <c r="CVI15" s="24">
        <v>0</v>
      </c>
      <c r="CVJ15" s="24">
        <v>114</v>
      </c>
      <c r="CVK15" s="52">
        <f t="shared" si="366"/>
        <v>16.618075801749271</v>
      </c>
      <c r="CVL15" s="55"/>
      <c r="CVM15" s="50"/>
      <c r="CVO15" s="50"/>
      <c r="CVP15" s="24">
        <v>0</v>
      </c>
      <c r="CVQ15" s="24">
        <v>114</v>
      </c>
      <c r="CVR15" s="52">
        <f t="shared" si="367"/>
        <v>16.618075801749271</v>
      </c>
      <c r="CVS15" s="55"/>
      <c r="CVT15" s="50"/>
      <c r="CVV15" s="50"/>
      <c r="CVW15" s="24">
        <v>0</v>
      </c>
      <c r="CVX15" s="24">
        <v>114</v>
      </c>
      <c r="CVY15" s="52">
        <f t="shared" si="368"/>
        <v>16.642335766423358</v>
      </c>
      <c r="CVZ15" s="55"/>
      <c r="CWA15" s="50"/>
      <c r="CWC15" s="50"/>
      <c r="CWD15" s="24">
        <v>0</v>
      </c>
      <c r="CWE15" s="24">
        <v>114</v>
      </c>
      <c r="CWF15" s="52">
        <f t="shared" si="369"/>
        <v>16.642335766423358</v>
      </c>
      <c r="CWG15" s="55"/>
      <c r="CWH15" s="50"/>
      <c r="CWJ15" s="50"/>
      <c r="CWK15" s="24">
        <v>0</v>
      </c>
      <c r="CWL15" s="24">
        <v>114</v>
      </c>
      <c r="CWM15" s="52">
        <f t="shared" si="370"/>
        <v>16.642335766423358</v>
      </c>
      <c r="CWN15" s="55"/>
      <c r="CWO15" s="50"/>
      <c r="CWQ15" s="50"/>
      <c r="CWR15" s="24">
        <v>0</v>
      </c>
      <c r="CWS15" s="24">
        <v>114</v>
      </c>
      <c r="CWT15" s="52">
        <f t="shared" si="371"/>
        <v>16.642335766423358</v>
      </c>
      <c r="CWU15" s="55"/>
      <c r="CWV15" s="50"/>
      <c r="CWX15" s="50"/>
      <c r="CWY15" s="24">
        <v>0</v>
      </c>
      <c r="CWZ15" s="24">
        <v>114</v>
      </c>
      <c r="CXA15" s="52">
        <f t="shared" si="372"/>
        <v>16.642335766423358</v>
      </c>
      <c r="CXB15" s="55"/>
      <c r="CXC15" s="50"/>
      <c r="CXE15" s="50"/>
      <c r="CXF15" s="24">
        <v>0</v>
      </c>
      <c r="CXG15" s="24">
        <v>114</v>
      </c>
      <c r="CXH15" s="52">
        <f t="shared" si="373"/>
        <v>16.642335766423358</v>
      </c>
      <c r="CXI15" s="55"/>
      <c r="CXJ15" s="50"/>
      <c r="CXL15" s="50"/>
      <c r="CXM15" s="24">
        <v>0</v>
      </c>
      <c r="CXN15" s="24">
        <v>114</v>
      </c>
      <c r="CXO15" s="52">
        <f t="shared" si="374"/>
        <v>16.666666666666664</v>
      </c>
      <c r="CXP15" s="55"/>
      <c r="CXQ15" s="50"/>
      <c r="CXS15" s="50"/>
      <c r="CXT15" s="24">
        <v>0</v>
      </c>
      <c r="CXU15" s="24">
        <v>113</v>
      </c>
      <c r="CXV15" s="52">
        <f t="shared" si="375"/>
        <v>16.544655929721817</v>
      </c>
      <c r="CXW15" s="55"/>
      <c r="CXX15" s="50"/>
      <c r="CXZ15" s="50"/>
      <c r="CYA15" s="24">
        <v>0</v>
      </c>
      <c r="CYB15" s="24">
        <v>113</v>
      </c>
      <c r="CYC15" s="52">
        <f t="shared" si="376"/>
        <v>16.568914956011728</v>
      </c>
      <c r="CYD15" s="55"/>
      <c r="CYE15" s="50"/>
      <c r="CYG15" s="50"/>
      <c r="CYH15" s="24">
        <v>0</v>
      </c>
      <c r="CYI15" s="24">
        <v>113</v>
      </c>
      <c r="CYJ15" s="52">
        <f t="shared" si="377"/>
        <v>16.593245227606463</v>
      </c>
      <c r="CYK15" s="55"/>
      <c r="CYL15" s="50"/>
      <c r="CYN15" s="50"/>
      <c r="CYO15" s="24">
        <v>0</v>
      </c>
      <c r="CYP15" s="24">
        <v>113</v>
      </c>
      <c r="CYQ15" s="52">
        <f t="shared" si="378"/>
        <v>16.593245227606463</v>
      </c>
      <c r="CYR15" s="55"/>
      <c r="CYS15" s="50"/>
      <c r="CYU15" s="50"/>
      <c r="CYV15" s="24">
        <v>0</v>
      </c>
      <c r="CYW15" s="24">
        <v>113</v>
      </c>
      <c r="CYX15" s="52">
        <f t="shared" si="379"/>
        <v>16.593245227606463</v>
      </c>
      <c r="CYY15" s="55"/>
      <c r="CYZ15" s="50"/>
      <c r="CZB15" s="50"/>
      <c r="CZC15" s="24">
        <v>0</v>
      </c>
      <c r="CZD15" s="24">
        <v>113</v>
      </c>
      <c r="CZE15" s="52">
        <f t="shared" si="380"/>
        <v>16.593245227606463</v>
      </c>
      <c r="CZF15" s="55"/>
      <c r="CZG15" s="50"/>
      <c r="CZI15" s="50"/>
      <c r="CZJ15" s="24">
        <v>0</v>
      </c>
      <c r="CZK15" s="24">
        <v>113</v>
      </c>
      <c r="CZL15" s="52">
        <f t="shared" si="381"/>
        <v>16.593245227606463</v>
      </c>
      <c r="CZM15" s="55"/>
      <c r="CZN15" s="50"/>
      <c r="CZP15" s="50"/>
      <c r="CZQ15" s="24">
        <v>0</v>
      </c>
      <c r="CZR15" s="24">
        <v>116</v>
      </c>
      <c r="CZS15" s="52">
        <f t="shared" si="382"/>
        <v>17.033773861967695</v>
      </c>
      <c r="CZT15" s="55"/>
      <c r="CZU15" s="50"/>
      <c r="CZW15" s="50"/>
      <c r="CZX15" s="24">
        <v>0</v>
      </c>
      <c r="CZY15" s="24">
        <v>116</v>
      </c>
      <c r="CZZ15" s="52">
        <f t="shared" si="383"/>
        <v>17.033773861967695</v>
      </c>
      <c r="DAA15" s="55"/>
      <c r="DAB15" s="50"/>
      <c r="DAD15" s="50"/>
      <c r="DAE15" s="24">
        <v>0</v>
      </c>
      <c r="DAF15" s="24">
        <v>116</v>
      </c>
      <c r="DAG15" s="52">
        <f t="shared" si="384"/>
        <v>17.033773861967695</v>
      </c>
      <c r="DAH15" s="55"/>
      <c r="DAI15" s="50"/>
      <c r="DAK15" s="50"/>
      <c r="DAL15" s="24">
        <v>0</v>
      </c>
      <c r="DAM15" s="24">
        <v>116</v>
      </c>
      <c r="DAN15" s="52">
        <f t="shared" si="385"/>
        <v>17.058823529411764</v>
      </c>
      <c r="DAO15" s="55"/>
      <c r="DAP15" s="50"/>
      <c r="DAR15" s="50"/>
      <c r="DAS15" s="24">
        <v>0</v>
      </c>
      <c r="DAT15" s="24">
        <v>116</v>
      </c>
      <c r="DAU15" s="52">
        <f t="shared" si="386"/>
        <v>17.058823529411764</v>
      </c>
      <c r="DAV15" s="55"/>
      <c r="DAW15" s="50"/>
      <c r="DAY15" s="50"/>
      <c r="DAZ15" s="24">
        <v>0</v>
      </c>
      <c r="DBA15" s="24">
        <v>116</v>
      </c>
      <c r="DBB15" s="52">
        <f t="shared" si="387"/>
        <v>17.058823529411764</v>
      </c>
      <c r="DBC15" s="55"/>
      <c r="DBD15" s="50"/>
      <c r="DBF15" s="50"/>
      <c r="DBG15" s="24">
        <v>0</v>
      </c>
      <c r="DBH15" s="24">
        <v>113</v>
      </c>
      <c r="DBI15" s="52">
        <f t="shared" si="388"/>
        <v>16.617647058823529</v>
      </c>
      <c r="DBJ15" s="55"/>
      <c r="DBK15" s="50"/>
      <c r="DBM15" s="50"/>
      <c r="DBN15" s="24">
        <v>0</v>
      </c>
      <c r="DBO15" s="24">
        <v>112</v>
      </c>
      <c r="DBP15" s="52">
        <f t="shared" si="389"/>
        <v>16.568047337278109</v>
      </c>
      <c r="DBQ15" s="55"/>
      <c r="DBR15" s="50"/>
      <c r="DBT15" s="50"/>
      <c r="DBU15" s="24">
        <v>0</v>
      </c>
      <c r="DBV15" s="24">
        <v>112</v>
      </c>
      <c r="DBW15" s="52">
        <f t="shared" si="390"/>
        <v>16.61721068249258</v>
      </c>
      <c r="DBX15" s="55"/>
      <c r="DBY15" s="50"/>
      <c r="DCA15" s="50"/>
      <c r="DCB15" s="24">
        <v>0</v>
      </c>
      <c r="DCC15" s="24">
        <v>112</v>
      </c>
      <c r="DCD15" s="52">
        <f t="shared" si="391"/>
        <v>16.61721068249258</v>
      </c>
      <c r="DCE15" s="55"/>
      <c r="DCF15" s="50"/>
      <c r="DCH15" s="50"/>
      <c r="DCI15" s="24">
        <v>0</v>
      </c>
      <c r="DCJ15" s="24">
        <v>112</v>
      </c>
      <c r="DCK15" s="52">
        <f t="shared" si="392"/>
        <v>16.61721068249258</v>
      </c>
      <c r="DCL15" s="55"/>
      <c r="DCM15" s="50"/>
      <c r="DCO15" s="50"/>
      <c r="DCP15" s="24">
        <v>0</v>
      </c>
      <c r="DCQ15" s="24">
        <v>112</v>
      </c>
      <c r="DCR15" s="52">
        <f t="shared" si="393"/>
        <v>16.691505216095383</v>
      </c>
      <c r="DCS15" s="55"/>
      <c r="DCT15" s="50"/>
      <c r="DCV15" s="50"/>
      <c r="DCW15" s="24">
        <v>0</v>
      </c>
      <c r="DCX15" s="24">
        <v>112</v>
      </c>
      <c r="DCY15" s="52">
        <f t="shared" si="394"/>
        <v>16.766467065868262</v>
      </c>
      <c r="DCZ15" s="55"/>
      <c r="DDA15" s="50"/>
      <c r="DDC15" s="50"/>
      <c r="DDD15" s="24">
        <v>0</v>
      </c>
      <c r="DDE15" s="24">
        <v>111</v>
      </c>
      <c r="DDF15" s="52">
        <f t="shared" si="395"/>
        <v>16.666666666666664</v>
      </c>
      <c r="DDG15" s="55"/>
      <c r="DDH15" s="50"/>
      <c r="DDJ15" s="50"/>
      <c r="DDK15" s="24">
        <v>0</v>
      </c>
      <c r="DDL15" s="24">
        <v>113</v>
      </c>
      <c r="DDM15" s="52">
        <f t="shared" si="396"/>
        <v>16.941529235382308</v>
      </c>
      <c r="DDN15" s="55"/>
      <c r="DDO15" s="50"/>
      <c r="DDQ15" s="50"/>
      <c r="DDR15" s="24">
        <v>0</v>
      </c>
      <c r="DDS15" s="24">
        <v>112</v>
      </c>
      <c r="DDT15" s="52">
        <f t="shared" si="397"/>
        <v>16.867469879518072</v>
      </c>
      <c r="DDU15" s="55"/>
      <c r="DDV15" s="50"/>
      <c r="DDX15" s="50"/>
      <c r="DDY15" s="24">
        <v>0</v>
      </c>
      <c r="DDZ15" s="24">
        <v>112</v>
      </c>
      <c r="DEA15" s="52">
        <f t="shared" si="398"/>
        <v>16.867469879518072</v>
      </c>
      <c r="DEB15" s="55"/>
      <c r="DEC15" s="50"/>
      <c r="DEE15" s="50"/>
      <c r="DEF15" s="24">
        <v>0</v>
      </c>
      <c r="DEG15" s="24">
        <v>111</v>
      </c>
      <c r="DEH15" s="52">
        <f t="shared" si="399"/>
        <v>16.76737160120846</v>
      </c>
      <c r="DEI15" s="55"/>
      <c r="DEJ15" s="50"/>
      <c r="DEL15" s="50"/>
      <c r="DEM15" s="24">
        <v>0</v>
      </c>
      <c r="DEN15" s="24">
        <v>111</v>
      </c>
      <c r="DEO15" s="52">
        <f t="shared" si="400"/>
        <v>16.76737160120846</v>
      </c>
      <c r="DEP15" s="55"/>
      <c r="DEQ15" s="50"/>
      <c r="DES15" s="50"/>
      <c r="DET15" s="24">
        <v>0</v>
      </c>
      <c r="DEU15" s="24">
        <v>111</v>
      </c>
      <c r="DEV15" s="52">
        <f t="shared" si="401"/>
        <v>16.76737160120846</v>
      </c>
      <c r="DEW15" s="55"/>
      <c r="DEX15" s="50"/>
      <c r="DEZ15" s="50"/>
      <c r="DFA15" s="24">
        <v>0</v>
      </c>
      <c r="DFB15" s="24">
        <v>110</v>
      </c>
      <c r="DFC15" s="52">
        <f t="shared" si="402"/>
        <v>16.691957511380881</v>
      </c>
      <c r="DFD15" s="55"/>
      <c r="DFE15" s="50"/>
      <c r="DFG15" s="50"/>
      <c r="DFH15" s="24">
        <v>0</v>
      </c>
      <c r="DFI15" s="24">
        <v>110</v>
      </c>
      <c r="DFJ15" s="52">
        <f t="shared" si="403"/>
        <v>16.76829268292683</v>
      </c>
      <c r="DFK15" s="55"/>
      <c r="DFL15" s="50"/>
      <c r="DFN15" s="50"/>
      <c r="DFO15" s="24">
        <v>0</v>
      </c>
      <c r="DFP15" s="24">
        <v>110</v>
      </c>
      <c r="DFQ15" s="52">
        <f t="shared" si="404"/>
        <v>16.871165644171779</v>
      </c>
      <c r="DFR15" s="55"/>
      <c r="DFS15" s="50"/>
      <c r="DFU15" s="50"/>
      <c r="DFV15" s="24">
        <v>0</v>
      </c>
      <c r="DFW15" s="24">
        <v>110</v>
      </c>
      <c r="DFX15" s="52">
        <f t="shared" si="405"/>
        <v>16.897081413210447</v>
      </c>
      <c r="DFY15" s="55"/>
      <c r="DFZ15" s="50"/>
      <c r="DGB15" s="50"/>
      <c r="DGC15" s="24">
        <v>0</v>
      </c>
      <c r="DGD15" s="24">
        <v>110</v>
      </c>
      <c r="DGE15" s="52">
        <f t="shared" si="406"/>
        <v>16.923076923076923</v>
      </c>
      <c r="DGF15" s="55"/>
      <c r="DGG15" s="50"/>
      <c r="DGI15" s="50"/>
      <c r="DGJ15" s="24">
        <v>0</v>
      </c>
      <c r="DGK15" s="24">
        <v>110</v>
      </c>
      <c r="DGL15" s="52">
        <f t="shared" si="407"/>
        <v>16.923076923076923</v>
      </c>
      <c r="DGM15" s="55"/>
      <c r="DGN15" s="50"/>
      <c r="DGP15" s="50"/>
      <c r="DGQ15" s="24">
        <v>0</v>
      </c>
      <c r="DGR15" s="24">
        <v>110</v>
      </c>
      <c r="DGS15" s="52">
        <f t="shared" si="408"/>
        <v>17.001545595054097</v>
      </c>
      <c r="DGT15" s="55"/>
      <c r="DGU15" s="50"/>
      <c r="DGW15" s="50"/>
      <c r="DGX15" s="24">
        <v>0</v>
      </c>
      <c r="DGY15" s="24">
        <v>110</v>
      </c>
      <c r="DGZ15" s="52">
        <f t="shared" si="409"/>
        <v>17.027863777089784</v>
      </c>
      <c r="DHA15" s="55"/>
      <c r="DHB15" s="50"/>
      <c r="DHD15" s="50"/>
      <c r="DHE15" s="24">
        <v>0</v>
      </c>
      <c r="DHF15" s="24">
        <v>110</v>
      </c>
      <c r="DHG15" s="52">
        <f t="shared" si="410"/>
        <v>17.027863777089784</v>
      </c>
      <c r="DHH15" s="55"/>
      <c r="DHI15" s="50"/>
      <c r="DHK15" s="50"/>
      <c r="DHL15" s="24">
        <v>0</v>
      </c>
      <c r="DHM15" s="24">
        <v>110</v>
      </c>
      <c r="DHN15" s="52">
        <f t="shared" si="411"/>
        <v>17.054263565891471</v>
      </c>
      <c r="DHO15" s="55"/>
      <c r="DHP15" s="50"/>
      <c r="DHR15" s="50"/>
      <c r="DHS15" s="24">
        <v>0</v>
      </c>
      <c r="DHT15" s="24">
        <v>110</v>
      </c>
      <c r="DHU15" s="52">
        <f t="shared" si="412"/>
        <v>17.054263565891471</v>
      </c>
      <c r="DHV15" s="55"/>
      <c r="DHW15" s="50"/>
      <c r="DHY15" s="50"/>
      <c r="DHZ15" s="24">
        <v>0</v>
      </c>
      <c r="DIA15" s="24">
        <v>110</v>
      </c>
      <c r="DIB15" s="52">
        <f t="shared" si="413"/>
        <v>17.054263565891471</v>
      </c>
      <c r="DIC15" s="55"/>
      <c r="DID15" s="50"/>
      <c r="DIF15" s="50"/>
      <c r="DIG15" s="24">
        <v>0</v>
      </c>
      <c r="DIH15" s="24">
        <v>110</v>
      </c>
      <c r="DII15" s="52">
        <f t="shared" si="414"/>
        <v>17.054263565891471</v>
      </c>
      <c r="DIJ15" s="55"/>
      <c r="DIK15" s="50"/>
      <c r="DIM15" s="50"/>
      <c r="DIN15" s="24">
        <v>0</v>
      </c>
      <c r="DIO15" s="24">
        <v>110</v>
      </c>
      <c r="DIP15" s="52">
        <f t="shared" si="415"/>
        <v>17.133956386292834</v>
      </c>
      <c r="DIQ15" s="55"/>
      <c r="DIR15" s="50"/>
      <c r="DIT15" s="50"/>
      <c r="DIU15" s="24">
        <v>0</v>
      </c>
      <c r="DIV15" s="24">
        <v>110</v>
      </c>
      <c r="DIW15" s="52">
        <f t="shared" si="416"/>
        <v>17.160686427457097</v>
      </c>
      <c r="DIX15" s="55"/>
      <c r="DIY15" s="50"/>
      <c r="DJA15" s="50"/>
      <c r="DJB15" s="24">
        <v>0</v>
      </c>
      <c r="DJC15" s="24">
        <v>110</v>
      </c>
      <c r="DJD15" s="52">
        <f t="shared" si="417"/>
        <v>17.214397496087635</v>
      </c>
      <c r="DJE15" s="55"/>
      <c r="DJF15" s="50"/>
      <c r="DJH15" s="50"/>
      <c r="DJI15" s="24">
        <v>0</v>
      </c>
      <c r="DJJ15" s="24">
        <v>110</v>
      </c>
      <c r="DJK15" s="52">
        <f t="shared" si="418"/>
        <v>17.241379310344829</v>
      </c>
      <c r="DJL15" s="55"/>
      <c r="DJM15" s="50"/>
      <c r="DJO15" s="50"/>
      <c r="DJP15" s="24">
        <v>0</v>
      </c>
      <c r="DJQ15" s="24">
        <v>110</v>
      </c>
      <c r="DJR15" s="52">
        <f t="shared" si="419"/>
        <v>17.241379310344829</v>
      </c>
      <c r="DJS15" s="55"/>
      <c r="DJT15" s="50"/>
      <c r="DJV15" s="50"/>
      <c r="DJW15" s="24">
        <v>0</v>
      </c>
      <c r="DJX15" s="24">
        <v>111</v>
      </c>
      <c r="DJY15" s="52">
        <f t="shared" si="420"/>
        <v>17.398119122257054</v>
      </c>
      <c r="DJZ15" s="55"/>
      <c r="DKA15" s="50"/>
      <c r="DKC15" s="50"/>
      <c r="DKD15" s="24">
        <v>0</v>
      </c>
      <c r="DKE15" s="24">
        <v>111</v>
      </c>
      <c r="DKF15" s="52">
        <f t="shared" si="421"/>
        <v>17.398119122257054</v>
      </c>
      <c r="DKG15" s="55"/>
      <c r="DKH15" s="50"/>
      <c r="DKJ15" s="50"/>
      <c r="DKK15" s="24">
        <v>0</v>
      </c>
      <c r="DKL15" s="24">
        <v>111</v>
      </c>
      <c r="DKM15" s="52">
        <f t="shared" si="422"/>
        <v>17.398119122257054</v>
      </c>
      <c r="DKN15" s="55"/>
      <c r="DKO15" s="50"/>
      <c r="DKQ15" s="50"/>
      <c r="DKR15" s="24">
        <v>0</v>
      </c>
      <c r="DKS15" s="24">
        <v>110</v>
      </c>
      <c r="DKT15" s="52">
        <f t="shared" si="423"/>
        <v>17.405063291139243</v>
      </c>
      <c r="DKU15" s="55"/>
      <c r="DKV15" s="50"/>
      <c r="DKX15" s="50"/>
      <c r="DKY15" s="24">
        <v>0</v>
      </c>
      <c r="DKZ15" s="24">
        <v>103</v>
      </c>
      <c r="DLA15" s="52">
        <f t="shared" si="424"/>
        <v>16.857610474631752</v>
      </c>
      <c r="DLB15" s="55"/>
      <c r="DLC15" s="50"/>
      <c r="DLE15" s="50"/>
      <c r="DLF15" s="24">
        <v>0</v>
      </c>
      <c r="DLG15" s="24">
        <v>103</v>
      </c>
      <c r="DLH15" s="52">
        <f t="shared" si="425"/>
        <v>16.940789473684212</v>
      </c>
      <c r="DLI15" s="55"/>
      <c r="DLJ15" s="50"/>
      <c r="DLL15" s="50"/>
      <c r="DLM15" s="24">
        <v>0</v>
      </c>
      <c r="DLN15" s="24">
        <v>103</v>
      </c>
      <c r="DLO15" s="52">
        <f t="shared" si="426"/>
        <v>16.96869851729819</v>
      </c>
      <c r="DLP15" s="55"/>
      <c r="DLQ15" s="50"/>
      <c r="DLS15" s="50"/>
      <c r="DLT15" s="24">
        <v>0</v>
      </c>
      <c r="DLU15" s="24">
        <v>102</v>
      </c>
      <c r="DLV15" s="52">
        <f t="shared" si="427"/>
        <v>16.831683168316832</v>
      </c>
      <c r="DLW15" s="55"/>
      <c r="DLX15" s="50"/>
      <c r="DLZ15" s="50"/>
      <c r="DMA15" s="24">
        <v>0</v>
      </c>
      <c r="DMB15" s="24">
        <v>101</v>
      </c>
      <c r="DMC15" s="52">
        <f t="shared" si="428"/>
        <v>16.694214876033058</v>
      </c>
      <c r="DMD15" s="55"/>
      <c r="DME15" s="50"/>
      <c r="DMG15" s="50"/>
      <c r="DMH15" s="24">
        <v>0</v>
      </c>
      <c r="DMI15" s="24">
        <v>100</v>
      </c>
      <c r="DMJ15" s="52">
        <f t="shared" si="429"/>
        <v>16.638935108153078</v>
      </c>
      <c r="DMK15" s="55"/>
      <c r="DML15" s="50"/>
      <c r="DMN15" s="50"/>
      <c r="DMO15" s="24">
        <v>0</v>
      </c>
      <c r="DMP15" s="24">
        <v>99</v>
      </c>
      <c r="DMQ15" s="52">
        <f t="shared" si="430"/>
        <v>16.527545909849749</v>
      </c>
      <c r="DMR15" s="55"/>
      <c r="DMS15" s="50"/>
      <c r="DMU15" s="50"/>
      <c r="DMV15" s="24">
        <v>0</v>
      </c>
      <c r="DMW15" s="24">
        <v>99</v>
      </c>
      <c r="DMX15" s="52">
        <f t="shared" si="431"/>
        <v>16.527545909849749</v>
      </c>
      <c r="DMY15" s="55"/>
      <c r="DMZ15" s="50"/>
      <c r="DNB15" s="50"/>
      <c r="DNC15" s="24">
        <v>0</v>
      </c>
      <c r="DND15" s="24">
        <v>98</v>
      </c>
      <c r="DNE15" s="52">
        <f t="shared" si="432"/>
        <v>16.415410385259634</v>
      </c>
      <c r="DNF15" s="55"/>
      <c r="DNG15" s="50"/>
      <c r="DNI15" s="50"/>
      <c r="DNJ15" s="24">
        <v>0</v>
      </c>
      <c r="DNK15" s="24">
        <v>97</v>
      </c>
      <c r="DNL15" s="52">
        <f t="shared" si="433"/>
        <v>16.275167785234899</v>
      </c>
      <c r="DNM15" s="55"/>
      <c r="DNN15" s="50"/>
      <c r="DNP15" s="50"/>
      <c r="DNQ15" s="24">
        <v>0</v>
      </c>
      <c r="DNR15" s="24">
        <v>96</v>
      </c>
      <c r="DNS15" s="52">
        <f t="shared" si="434"/>
        <v>16.134453781512605</v>
      </c>
      <c r="DNT15" s="55"/>
      <c r="DNU15" s="50"/>
      <c r="DNW15" s="50"/>
      <c r="DNX15" s="24">
        <v>0</v>
      </c>
      <c r="DNY15" s="24">
        <v>96</v>
      </c>
      <c r="DNZ15" s="52">
        <f t="shared" si="435"/>
        <v>16.161616161616163</v>
      </c>
      <c r="DOA15" s="55"/>
      <c r="DOB15" s="50"/>
      <c r="DOD15" s="50"/>
      <c r="DOE15" s="24">
        <v>0</v>
      </c>
      <c r="DOF15" s="24">
        <v>95</v>
      </c>
      <c r="DOG15" s="52">
        <f t="shared" si="436"/>
        <v>16.047297297297298</v>
      </c>
      <c r="DOH15" s="55"/>
      <c r="DOI15" s="50"/>
      <c r="DOK15" s="50"/>
      <c r="DOL15" s="24">
        <v>0</v>
      </c>
      <c r="DOM15" s="24">
        <v>95</v>
      </c>
      <c r="DON15" s="52">
        <f t="shared" si="437"/>
        <v>16.047297297297298</v>
      </c>
      <c r="DOO15" s="55"/>
      <c r="DOP15" s="50"/>
      <c r="DOR15" s="50"/>
      <c r="DOS15" s="24">
        <v>0</v>
      </c>
      <c r="DOT15" s="24">
        <v>95</v>
      </c>
      <c r="DOU15" s="52">
        <f t="shared" si="438"/>
        <v>16.074450084602368</v>
      </c>
      <c r="DOV15" s="55"/>
      <c r="DOW15" s="50"/>
      <c r="DOY15" s="50"/>
      <c r="DOZ15" s="24">
        <v>0</v>
      </c>
      <c r="DPA15" s="53">
        <f>95</f>
        <v>95</v>
      </c>
      <c r="DPB15" s="52">
        <f t="shared" si="439"/>
        <v>16.183986371379895</v>
      </c>
      <c r="DPC15" s="55"/>
      <c r="DPD15" s="50"/>
      <c r="DPF15" s="50"/>
      <c r="DPG15" s="24">
        <v>0</v>
      </c>
      <c r="DPH15" s="53">
        <f>94</f>
        <v>94</v>
      </c>
      <c r="DPI15" s="52">
        <f t="shared" si="440"/>
        <v>16.123499142367066</v>
      </c>
      <c r="DPJ15" s="55"/>
      <c r="DPK15" s="50"/>
      <c r="DPM15" s="50"/>
      <c r="DPN15" s="24">
        <v>0</v>
      </c>
      <c r="DPO15" s="53">
        <f>94</f>
        <v>94</v>
      </c>
      <c r="DPP15" s="52">
        <f t="shared" si="441"/>
        <v>16.151202749140893</v>
      </c>
      <c r="DPQ15" s="55"/>
      <c r="DPR15" s="50"/>
      <c r="DPT15" s="50"/>
      <c r="DPU15" s="24">
        <v>0</v>
      </c>
      <c r="DPV15" s="53">
        <f>94</f>
        <v>94</v>
      </c>
      <c r="DPW15" s="52">
        <f t="shared" si="442"/>
        <v>16.234887737478413</v>
      </c>
      <c r="DPX15" s="55"/>
      <c r="DPY15" s="50"/>
      <c r="DQA15" s="50"/>
      <c r="DQB15" s="24">
        <v>0</v>
      </c>
      <c r="DQC15" s="53">
        <f>96</f>
        <v>96</v>
      </c>
      <c r="DQD15" s="52">
        <f t="shared" si="443"/>
        <v>16.551724137931036</v>
      </c>
      <c r="DQE15" s="55"/>
      <c r="DQF15" s="50"/>
      <c r="DQH15" s="50"/>
      <c r="DQI15" s="24">
        <v>0</v>
      </c>
      <c r="DQJ15" s="53">
        <f>96</f>
        <v>96</v>
      </c>
      <c r="DQK15" s="52">
        <f t="shared" si="444"/>
        <v>16.63778162911612</v>
      </c>
      <c r="DQL15" s="55"/>
      <c r="DQM15" s="50"/>
      <c r="DQO15" s="50"/>
      <c r="DQP15" s="24">
        <v>0</v>
      </c>
      <c r="DQQ15" s="53">
        <f>95</f>
        <v>95</v>
      </c>
      <c r="DQR15" s="52">
        <f t="shared" si="445"/>
        <v>16.579406631762652</v>
      </c>
      <c r="DQS15" s="55"/>
      <c r="DQT15" s="50"/>
      <c r="DQV15" s="50"/>
      <c r="DQW15" s="24">
        <v>0</v>
      </c>
      <c r="DQX15" s="53">
        <f>94</f>
        <v>94</v>
      </c>
      <c r="DQY15" s="52">
        <f t="shared" si="446"/>
        <v>16.549295774647888</v>
      </c>
      <c r="DQZ15" s="55"/>
      <c r="DRA15" s="50"/>
      <c r="DRC15" s="50"/>
      <c r="DRD15" s="24">
        <v>0</v>
      </c>
      <c r="DRE15" s="53">
        <f>94</f>
        <v>94</v>
      </c>
      <c r="DRF15" s="52">
        <f t="shared" si="447"/>
        <v>16.63716814159292</v>
      </c>
      <c r="DRG15" s="55"/>
      <c r="DRH15" s="50"/>
      <c r="DRJ15" s="50"/>
      <c r="DRK15" s="24">
        <v>0</v>
      </c>
      <c r="DRL15" s="53">
        <f>95</f>
        <v>95</v>
      </c>
      <c r="DRM15" s="52">
        <f t="shared" si="448"/>
        <v>17.055655296229801</v>
      </c>
      <c r="DRN15" s="55"/>
      <c r="DRO15" s="50"/>
      <c r="DRQ15" s="50"/>
      <c r="DRR15" s="24">
        <v>0</v>
      </c>
      <c r="DRS15" s="53">
        <f>95</f>
        <v>95</v>
      </c>
      <c r="DRT15" s="52">
        <f t="shared" si="449"/>
        <v>17.148014440433212</v>
      </c>
      <c r="DRU15" s="55"/>
      <c r="DRV15" s="50"/>
      <c r="DRX15" s="50"/>
      <c r="DRY15" s="24">
        <v>0</v>
      </c>
      <c r="DRZ15" s="53">
        <f>94</f>
        <v>94</v>
      </c>
      <c r="DSA15" s="52">
        <f t="shared" si="450"/>
        <v>17.407407407407408</v>
      </c>
      <c r="DSB15" s="55"/>
      <c r="DSC15" s="50"/>
      <c r="DSE15" s="50"/>
      <c r="DSF15" s="24">
        <v>0</v>
      </c>
      <c r="DSG15" s="53">
        <f>93</f>
        <v>93</v>
      </c>
      <c r="DSH15" s="52">
        <f t="shared" si="451"/>
        <v>17.580340264650285</v>
      </c>
      <c r="DSI15" s="55"/>
      <c r="DSJ15" s="50"/>
      <c r="DSL15" s="50"/>
      <c r="DSM15" s="24">
        <v>0</v>
      </c>
      <c r="DSN15" s="53">
        <f>91</f>
        <v>91</v>
      </c>
      <c r="DSO15" s="52">
        <f t="shared" si="452"/>
        <v>17.5</v>
      </c>
      <c r="DSP15" s="55"/>
      <c r="DSQ15" s="50"/>
      <c r="DSS15" s="50"/>
      <c r="DST15" s="24">
        <v>0</v>
      </c>
      <c r="DSU15" s="53">
        <f>90</f>
        <v>90</v>
      </c>
      <c r="DSV15" s="52">
        <f t="shared" si="453"/>
        <v>17.543859649122805</v>
      </c>
      <c r="DSW15" s="55"/>
      <c r="DSX15" s="50"/>
      <c r="DSZ15" s="50"/>
      <c r="DTA15" s="24">
        <v>0</v>
      </c>
      <c r="DTB15" s="53">
        <f>89</f>
        <v>89</v>
      </c>
      <c r="DTC15" s="52">
        <f t="shared" si="454"/>
        <v>17.485265225933201</v>
      </c>
      <c r="DTD15" s="55"/>
      <c r="DTE15" s="47"/>
      <c r="DTF15" s="48"/>
      <c r="DTG15" s="47"/>
      <c r="DTH15" s="24">
        <v>0</v>
      </c>
      <c r="DTI15" s="53">
        <f>88</f>
        <v>88</v>
      </c>
      <c r="DTJ15" s="52">
        <f t="shared" si="455"/>
        <v>17.813765182186234</v>
      </c>
      <c r="DTK15" s="55"/>
      <c r="DTL15" s="47"/>
      <c r="DTM15" s="48"/>
      <c r="DTN15" s="47"/>
      <c r="DTO15" s="24">
        <v>0</v>
      </c>
      <c r="DTP15" s="53">
        <v>81</v>
      </c>
      <c r="DTQ15" s="52">
        <f t="shared" si="456"/>
        <v>17.494600431965441</v>
      </c>
      <c r="DTR15" s="55"/>
      <c r="DTS15" s="47"/>
      <c r="DTT15" s="48"/>
      <c r="DTU15" s="47"/>
      <c r="DTV15" s="24">
        <v>0</v>
      </c>
      <c r="DTW15" s="53">
        <v>77</v>
      </c>
      <c r="DTX15" s="52">
        <f t="shared" si="457"/>
        <v>17.381489841986454</v>
      </c>
      <c r="DTY15" s="55"/>
      <c r="DTZ15" s="47"/>
      <c r="DUA15" s="48"/>
      <c r="DUB15" s="47"/>
      <c r="DUC15" s="24">
        <v>0</v>
      </c>
      <c r="DUD15" s="53">
        <v>73</v>
      </c>
      <c r="DUE15" s="52">
        <f t="shared" si="458"/>
        <v>18.159203980099502</v>
      </c>
      <c r="DUF15" s="55"/>
      <c r="DUG15" s="47"/>
      <c r="DUH15" s="48"/>
      <c r="DUI15" s="47"/>
      <c r="DUJ15" s="24">
        <v>0</v>
      </c>
      <c r="DUK15" s="53">
        <v>72</v>
      </c>
      <c r="DUL15" s="52">
        <f t="shared" si="459"/>
        <v>18.508997429305911</v>
      </c>
      <c r="DUM15" s="55"/>
      <c r="DUN15" s="47"/>
      <c r="DUO15" s="48"/>
      <c r="DUP15" s="47"/>
      <c r="DUQ15" s="24">
        <v>0</v>
      </c>
      <c r="DUR15" s="54">
        <v>68</v>
      </c>
      <c r="DUS15" s="52">
        <f t="shared" si="460"/>
        <v>17.801047120418847</v>
      </c>
      <c r="DUT15" s="55"/>
      <c r="DUU15" s="47"/>
      <c r="DUV15" s="48"/>
      <c r="DUW15" s="47"/>
      <c r="DUX15" s="24">
        <v>0</v>
      </c>
      <c r="DUY15" s="54">
        <v>67</v>
      </c>
      <c r="DUZ15" s="52">
        <f t="shared" si="461"/>
        <v>17.866666666666667</v>
      </c>
    </row>
    <row r="16" spans="1:3276" s="2" customFormat="1">
      <c r="A16" s="116" t="s">
        <v>47</v>
      </c>
      <c r="B16" s="46">
        <f>172699+88550</f>
        <v>261249</v>
      </c>
      <c r="C16" s="47">
        <f t="shared" si="462"/>
        <v>5.9960298671136991</v>
      </c>
      <c r="D16" s="48">
        <f>219873+128029</f>
        <v>347902</v>
      </c>
      <c r="E16" s="47">
        <f t="shared" si="463"/>
        <v>7.7281638974423679</v>
      </c>
      <c r="F16" s="15">
        <v>609151</v>
      </c>
      <c r="G16" s="52">
        <f t="shared" si="0"/>
        <v>6.8762441759724107</v>
      </c>
      <c r="H16" s="141">
        <v>2156</v>
      </c>
      <c r="I16" s="50">
        <f t="shared" si="464"/>
        <v>38.383478725298204</v>
      </c>
      <c r="J16" s="141">
        <v>1424</v>
      </c>
      <c r="K16" s="50">
        <f t="shared" si="465"/>
        <v>28.960748423835668</v>
      </c>
      <c r="L16" s="24">
        <v>0</v>
      </c>
      <c r="M16" s="141">
        <f t="shared" si="466"/>
        <v>3580</v>
      </c>
      <c r="N16" s="52">
        <f t="shared" si="467"/>
        <v>33.985190810708183</v>
      </c>
      <c r="O16" s="24">
        <v>2156</v>
      </c>
      <c r="P16" s="50">
        <f t="shared" si="468"/>
        <v>38.397150489759575</v>
      </c>
      <c r="Q16" s="24">
        <v>1424</v>
      </c>
      <c r="R16" s="50">
        <f t="shared" si="469"/>
        <v>28.966639544344996</v>
      </c>
      <c r="S16" s="24">
        <v>0</v>
      </c>
      <c r="T16" s="24">
        <f t="shared" si="470"/>
        <v>3580</v>
      </c>
      <c r="U16" s="52">
        <f t="shared" si="1"/>
        <v>33.994872281834581</v>
      </c>
      <c r="V16" s="24">
        <v>2156</v>
      </c>
      <c r="W16" s="50">
        <f t="shared" si="471"/>
        <v>38.410831997149472</v>
      </c>
      <c r="X16" s="24">
        <v>1424</v>
      </c>
      <c r="Y16" s="50">
        <f t="shared" si="472"/>
        <v>28.978428978428976</v>
      </c>
      <c r="Z16" s="24">
        <v>0</v>
      </c>
      <c r="AA16" s="24">
        <f t="shared" si="473"/>
        <v>3580</v>
      </c>
      <c r="AB16" s="52">
        <f t="shared" si="2"/>
        <v>34.007789493682914</v>
      </c>
      <c r="AC16" s="24">
        <v>2156</v>
      </c>
      <c r="AD16" s="50">
        <f t="shared" si="474"/>
        <v>38.424523257886293</v>
      </c>
      <c r="AE16" s="24">
        <v>1424</v>
      </c>
      <c r="AF16" s="50">
        <f t="shared" si="475"/>
        <v>28.984327294931809</v>
      </c>
      <c r="AG16" s="24">
        <v>0</v>
      </c>
      <c r="AH16" s="24">
        <f t="shared" si="476"/>
        <v>3580</v>
      </c>
      <c r="AI16" s="52">
        <f t="shared" si="3"/>
        <v>34.017483846446218</v>
      </c>
      <c r="AJ16" s="24">
        <v>2156</v>
      </c>
      <c r="AK16" s="50">
        <f t="shared" si="477"/>
        <v>38.424523257886293</v>
      </c>
      <c r="AL16" s="24">
        <v>1424</v>
      </c>
      <c r="AM16" s="50">
        <f t="shared" si="478"/>
        <v>28.984327294931809</v>
      </c>
      <c r="AN16" s="24">
        <v>0</v>
      </c>
      <c r="AO16" s="24">
        <f t="shared" si="479"/>
        <v>3580</v>
      </c>
      <c r="AP16" s="52">
        <f t="shared" si="4"/>
        <v>34.017483846446218</v>
      </c>
      <c r="AQ16" s="24">
        <v>2156</v>
      </c>
      <c r="AR16" s="50">
        <f t="shared" si="480"/>
        <v>38.424523257886293</v>
      </c>
      <c r="AS16" s="24">
        <v>1424</v>
      </c>
      <c r="AT16" s="50">
        <f t="shared" si="481"/>
        <v>28.984327294931809</v>
      </c>
      <c r="AU16" s="24">
        <v>0</v>
      </c>
      <c r="AV16" s="24">
        <f t="shared" si="482"/>
        <v>3580</v>
      </c>
      <c r="AW16" s="52">
        <f t="shared" si="5"/>
        <v>34.017483846446218</v>
      </c>
      <c r="AX16" s="24">
        <v>2156</v>
      </c>
      <c r="AY16" s="50">
        <f t="shared" si="483"/>
        <v>38.431372549019613</v>
      </c>
      <c r="AZ16" s="24">
        <v>1424</v>
      </c>
      <c r="BA16" s="50">
        <f t="shared" si="484"/>
        <v>28.984327294931809</v>
      </c>
      <c r="BB16" s="24">
        <v>0</v>
      </c>
      <c r="BC16" s="24">
        <f t="shared" si="485"/>
        <v>3580</v>
      </c>
      <c r="BD16" s="52">
        <f t="shared" si="6"/>
        <v>34.020716525705595</v>
      </c>
      <c r="BE16" s="24">
        <v>2156</v>
      </c>
      <c r="BF16" s="50">
        <f t="shared" si="486"/>
        <v>38.431372549019613</v>
      </c>
      <c r="BG16" s="24">
        <v>1424</v>
      </c>
      <c r="BH16" s="50">
        <f t="shared" si="487"/>
        <v>28.984327294931809</v>
      </c>
      <c r="BI16" s="24">
        <v>0</v>
      </c>
      <c r="BJ16" s="141">
        <f t="shared" si="488"/>
        <v>3580</v>
      </c>
      <c r="BK16" s="52">
        <f t="shared" si="489"/>
        <v>34.020716525705595</v>
      </c>
      <c r="BL16" s="24">
        <v>2156</v>
      </c>
      <c r="BM16" s="50">
        <f t="shared" si="490"/>
        <v>38.445078459343797</v>
      </c>
      <c r="BN16" s="24">
        <v>1424</v>
      </c>
      <c r="BO16" s="50">
        <f t="shared" si="491"/>
        <v>28.984327294931809</v>
      </c>
      <c r="BP16" s="24">
        <v>0</v>
      </c>
      <c r="BQ16" s="24">
        <f t="shared" si="492"/>
        <v>3580</v>
      </c>
      <c r="BR16" s="52">
        <f t="shared" si="7"/>
        <v>34.027183727782528</v>
      </c>
      <c r="BS16" s="24">
        <v>2156</v>
      </c>
      <c r="BT16" s="50">
        <f t="shared" si="493"/>
        <v>38.445078459343797</v>
      </c>
      <c r="BU16" s="24">
        <v>1424</v>
      </c>
      <c r="BV16" s="50">
        <f t="shared" si="494"/>
        <v>28.984327294931809</v>
      </c>
      <c r="BW16" s="24">
        <v>0</v>
      </c>
      <c r="BX16" s="24">
        <f t="shared" si="495"/>
        <v>3580</v>
      </c>
      <c r="BY16" s="52">
        <f t="shared" si="8"/>
        <v>34.027183727782528</v>
      </c>
      <c r="BZ16" s="24">
        <v>2156</v>
      </c>
      <c r="CA16" s="50">
        <f t="shared" si="496"/>
        <v>38.445078459343797</v>
      </c>
      <c r="CB16" s="24">
        <v>1424</v>
      </c>
      <c r="CC16" s="50">
        <f t="shared" si="497"/>
        <v>28.984327294931809</v>
      </c>
      <c r="CD16" s="24">
        <v>0</v>
      </c>
      <c r="CE16" s="24">
        <f t="shared" si="498"/>
        <v>3580</v>
      </c>
      <c r="CF16" s="52">
        <f t="shared" si="9"/>
        <v>34.027183727782528</v>
      </c>
      <c r="CG16" s="24">
        <v>2156</v>
      </c>
      <c r="CH16" s="50">
        <f t="shared" si="499"/>
        <v>38.445078459343797</v>
      </c>
      <c r="CI16" s="24">
        <v>1424</v>
      </c>
      <c r="CJ16" s="50">
        <f t="shared" si="500"/>
        <v>28.984327294931809</v>
      </c>
      <c r="CK16" s="24">
        <v>0</v>
      </c>
      <c r="CL16" s="24">
        <f t="shared" si="501"/>
        <v>3580</v>
      </c>
      <c r="CM16" s="52">
        <f t="shared" si="10"/>
        <v>34.027183727782528</v>
      </c>
      <c r="CN16" s="24">
        <v>2156</v>
      </c>
      <c r="CO16" s="50">
        <f t="shared" si="502"/>
        <v>38.445078459343797</v>
      </c>
      <c r="CP16" s="24">
        <v>1424</v>
      </c>
      <c r="CQ16" s="50">
        <f t="shared" si="503"/>
        <v>28.984327294931809</v>
      </c>
      <c r="CR16" s="24">
        <v>0</v>
      </c>
      <c r="CS16" s="24">
        <f t="shared" si="504"/>
        <v>3580</v>
      </c>
      <c r="CT16" s="52">
        <f t="shared" si="11"/>
        <v>34.027183727782528</v>
      </c>
      <c r="CU16" s="24">
        <v>2156</v>
      </c>
      <c r="CV16" s="50">
        <f t="shared" si="505"/>
        <v>38.451935081148562</v>
      </c>
      <c r="CW16" s="24">
        <v>1424</v>
      </c>
      <c r="CX16" s="50">
        <f t="shared" si="506"/>
        <v>28.984327294931809</v>
      </c>
      <c r="CY16" s="24">
        <v>0</v>
      </c>
      <c r="CZ16" s="24">
        <f t="shared" si="507"/>
        <v>3580</v>
      </c>
      <c r="DA16" s="52">
        <f t="shared" si="12"/>
        <v>34.030418250950575</v>
      </c>
      <c r="DB16" s="24">
        <v>2155</v>
      </c>
      <c r="DC16" s="50">
        <f t="shared" si="508"/>
        <v>38.447814451382698</v>
      </c>
      <c r="DD16" s="24">
        <v>1424</v>
      </c>
      <c r="DE16" s="50">
        <f t="shared" si="509"/>
        <v>28.984327294931809</v>
      </c>
      <c r="DF16" s="24">
        <v>0</v>
      </c>
      <c r="DG16" s="141">
        <f t="shared" si="510"/>
        <v>3579</v>
      </c>
      <c r="DH16" s="52">
        <f t="shared" si="511"/>
        <v>34.027381631488879</v>
      </c>
      <c r="DI16" s="24">
        <v>2155</v>
      </c>
      <c r="DJ16" s="50">
        <f t="shared" si="512"/>
        <v>38.454675231977156</v>
      </c>
      <c r="DK16" s="24">
        <v>1423</v>
      </c>
      <c r="DL16" s="50">
        <f t="shared" si="513"/>
        <v>28.981670061099795</v>
      </c>
      <c r="DM16" s="24">
        <v>0</v>
      </c>
      <c r="DN16" s="24">
        <f t="shared" si="514"/>
        <v>3578</v>
      </c>
      <c r="DO16" s="52">
        <f t="shared" si="13"/>
        <v>34.030816054784097</v>
      </c>
      <c r="DP16" s="24">
        <v>2154</v>
      </c>
      <c r="DQ16" s="50">
        <f t="shared" si="515"/>
        <v>38.443690879885779</v>
      </c>
      <c r="DR16" s="24">
        <v>1423</v>
      </c>
      <c r="DS16" s="50">
        <f t="shared" si="516"/>
        <v>28.981670061099795</v>
      </c>
      <c r="DT16" s="24">
        <v>0</v>
      </c>
      <c r="DU16" s="24">
        <f t="shared" si="517"/>
        <v>3577</v>
      </c>
      <c r="DV16" s="52">
        <f t="shared" si="14"/>
        <v>34.024541044421191</v>
      </c>
      <c r="DW16" s="24">
        <v>2154</v>
      </c>
      <c r="DX16" s="50">
        <f t="shared" si="518"/>
        <v>38.443690879885779</v>
      </c>
      <c r="DY16" s="24">
        <v>1423</v>
      </c>
      <c r="DZ16" s="50">
        <f t="shared" si="519"/>
        <v>28.987573843960075</v>
      </c>
      <c r="EA16" s="24">
        <v>0</v>
      </c>
      <c r="EB16" s="24">
        <f t="shared" si="520"/>
        <v>3577</v>
      </c>
      <c r="EC16" s="52">
        <f t="shared" si="15"/>
        <v>34.027777777777779</v>
      </c>
      <c r="ED16" s="24">
        <v>2154</v>
      </c>
      <c r="EE16" s="50">
        <f t="shared" si="521"/>
        <v>38.443690879885779</v>
      </c>
      <c r="EF16" s="24">
        <v>1423</v>
      </c>
      <c r="EG16" s="50">
        <f t="shared" si="522"/>
        <v>28.987573843960075</v>
      </c>
      <c r="EH16" s="24">
        <v>0</v>
      </c>
      <c r="EI16" s="24">
        <f t="shared" si="523"/>
        <v>3577</v>
      </c>
      <c r="EJ16" s="52">
        <f t="shared" si="16"/>
        <v>34.027777777777779</v>
      </c>
      <c r="EK16" s="24">
        <v>2154</v>
      </c>
      <c r="EL16" s="50">
        <f t="shared" si="524"/>
        <v>38.443690879885779</v>
      </c>
      <c r="EM16" s="24">
        <v>1423</v>
      </c>
      <c r="EN16" s="50">
        <f t="shared" si="525"/>
        <v>28.993480032599837</v>
      </c>
      <c r="EO16" s="24">
        <v>0</v>
      </c>
      <c r="EP16" s="24">
        <f t="shared" si="526"/>
        <v>3577</v>
      </c>
      <c r="EQ16" s="52">
        <f t="shared" si="17"/>
        <v>34.031015127009802</v>
      </c>
      <c r="ER16" s="24">
        <v>2155</v>
      </c>
      <c r="ES16" s="50">
        <f t="shared" si="527"/>
        <v>38.454675231977156</v>
      </c>
      <c r="ET16" s="24">
        <v>1422</v>
      </c>
      <c r="EU16" s="50">
        <f t="shared" si="528"/>
        <v>28.984916428862618</v>
      </c>
      <c r="EV16" s="24">
        <v>0</v>
      </c>
      <c r="EW16" s="24">
        <f t="shared" si="529"/>
        <v>3577</v>
      </c>
      <c r="EX16" s="52">
        <f t="shared" si="18"/>
        <v>34.034253092293056</v>
      </c>
      <c r="EY16" s="24">
        <v>2155</v>
      </c>
      <c r="EZ16" s="50">
        <f t="shared" si="530"/>
        <v>38.461538461538467</v>
      </c>
      <c r="FA16" s="24">
        <v>1422</v>
      </c>
      <c r="FB16" s="50">
        <f t="shared" si="531"/>
        <v>28.996737357259377</v>
      </c>
      <c r="FC16" s="24">
        <v>0</v>
      </c>
      <c r="FD16" s="141">
        <f t="shared" si="532"/>
        <v>3577</v>
      </c>
      <c r="FE16" s="52">
        <f t="shared" si="533"/>
        <v>34.0439706862092</v>
      </c>
      <c r="FF16" s="24">
        <v>2154</v>
      </c>
      <c r="FG16" s="50">
        <f t="shared" si="534"/>
        <v>38.450553373795074</v>
      </c>
      <c r="FH16" s="24">
        <v>1420</v>
      </c>
      <c r="FI16" s="50">
        <f t="shared" si="535"/>
        <v>28.967768257853937</v>
      </c>
      <c r="FJ16" s="24">
        <v>0</v>
      </c>
      <c r="FK16" s="24">
        <f t="shared" si="536"/>
        <v>3574</v>
      </c>
      <c r="FL16" s="52">
        <f t="shared" si="19"/>
        <v>34.025133282559025</v>
      </c>
      <c r="FM16" s="24">
        <v>2154</v>
      </c>
      <c r="FN16" s="50">
        <f t="shared" si="537"/>
        <v>38.457418318157472</v>
      </c>
      <c r="FO16" s="24">
        <v>1420</v>
      </c>
      <c r="FP16" s="50">
        <f t="shared" si="538"/>
        <v>28.973678841052848</v>
      </c>
      <c r="FQ16" s="24">
        <v>0</v>
      </c>
      <c r="FR16" s="24">
        <f t="shared" si="539"/>
        <v>3574</v>
      </c>
      <c r="FS16" s="52">
        <f t="shared" si="20"/>
        <v>34.03161302609027</v>
      </c>
      <c r="FT16" s="24">
        <v>2153</v>
      </c>
      <c r="FU16" s="50">
        <f t="shared" si="540"/>
        <v>38.487665355738294</v>
      </c>
      <c r="FV16" s="24">
        <v>1419</v>
      </c>
      <c r="FW16" s="50">
        <f t="shared" si="541"/>
        <v>28.971008574928543</v>
      </c>
      <c r="FX16" s="24">
        <v>0</v>
      </c>
      <c r="FY16" s="24">
        <f t="shared" si="542"/>
        <v>3572</v>
      </c>
      <c r="FZ16" s="52">
        <f t="shared" si="21"/>
        <v>34.044986656500193</v>
      </c>
      <c r="GA16" s="24">
        <v>2153</v>
      </c>
      <c r="GB16" s="50">
        <f t="shared" si="543"/>
        <v>38.487665355738294</v>
      </c>
      <c r="GC16" s="24">
        <v>1419</v>
      </c>
      <c r="GD16" s="50">
        <f t="shared" si="544"/>
        <v>28.971008574928543</v>
      </c>
      <c r="GE16" s="24">
        <v>0</v>
      </c>
      <c r="GF16" s="24">
        <f t="shared" si="545"/>
        <v>3572</v>
      </c>
      <c r="GG16" s="52">
        <f t="shared" si="22"/>
        <v>34.044986656500193</v>
      </c>
      <c r="GH16" s="24">
        <v>2153</v>
      </c>
      <c r="GI16" s="50">
        <f t="shared" si="546"/>
        <v>38.501430615164523</v>
      </c>
      <c r="GJ16" s="24">
        <v>1419</v>
      </c>
      <c r="GK16" s="50">
        <f t="shared" si="547"/>
        <v>28.971008574928543</v>
      </c>
      <c r="GL16" s="24">
        <v>0</v>
      </c>
      <c r="GM16" s="24">
        <f t="shared" si="548"/>
        <v>3572</v>
      </c>
      <c r="GN16" s="52">
        <f t="shared" si="23"/>
        <v>34.051477597712108</v>
      </c>
      <c r="GO16" s="24">
        <v>2152</v>
      </c>
      <c r="GP16" s="50">
        <f t="shared" si="549"/>
        <v>38.517988186862354</v>
      </c>
      <c r="GQ16" s="24">
        <v>1418</v>
      </c>
      <c r="GR16" s="50">
        <f t="shared" si="550"/>
        <v>28.968335035750766</v>
      </c>
      <c r="GS16" s="24">
        <v>0</v>
      </c>
      <c r="GT16" s="24">
        <f t="shared" si="551"/>
        <v>3570</v>
      </c>
      <c r="GU16" s="52">
        <f t="shared" si="24"/>
        <v>34.058385804235833</v>
      </c>
      <c r="GV16" s="24">
        <v>2152</v>
      </c>
      <c r="GW16" s="50">
        <f t="shared" si="552"/>
        <v>38.524883637665589</v>
      </c>
      <c r="GX16" s="24">
        <v>1417</v>
      </c>
      <c r="GY16" s="50">
        <f t="shared" si="553"/>
        <v>28.95382100531263</v>
      </c>
      <c r="GZ16" s="24">
        <v>0</v>
      </c>
      <c r="HA16" s="141">
        <f t="shared" si="554"/>
        <v>3569</v>
      </c>
      <c r="HB16" s="52">
        <f t="shared" si="555"/>
        <v>34.055343511450381</v>
      </c>
      <c r="HC16" s="24">
        <v>2152</v>
      </c>
      <c r="HD16" s="50">
        <f t="shared" si="556"/>
        <v>38.524883637665589</v>
      </c>
      <c r="HE16" s="24">
        <v>1416</v>
      </c>
      <c r="HF16" s="50">
        <f t="shared" si="557"/>
        <v>28.939301042305331</v>
      </c>
      <c r="HG16" s="24">
        <v>0</v>
      </c>
      <c r="HH16" s="24">
        <f t="shared" si="558"/>
        <v>3568</v>
      </c>
      <c r="HI16" s="52">
        <f t="shared" si="25"/>
        <v>34.049050481916218</v>
      </c>
      <c r="HJ16" s="24">
        <v>2152</v>
      </c>
      <c r="HK16" s="50">
        <f t="shared" si="559"/>
        <v>38.531781557743955</v>
      </c>
      <c r="HL16" s="24">
        <v>1416</v>
      </c>
      <c r="HM16" s="50">
        <f t="shared" si="560"/>
        <v>28.945216680294354</v>
      </c>
      <c r="HN16" s="24">
        <v>0</v>
      </c>
      <c r="HO16" s="24">
        <f t="shared" si="561"/>
        <v>3568</v>
      </c>
      <c r="HP16" s="52">
        <f t="shared" si="26"/>
        <v>34.055550252934999</v>
      </c>
      <c r="HQ16" s="24">
        <v>2150</v>
      </c>
      <c r="HR16" s="50">
        <f t="shared" si="562"/>
        <v>38.523562085647733</v>
      </c>
      <c r="HS16" s="24">
        <v>1414</v>
      </c>
      <c r="HT16" s="50">
        <f t="shared" si="563"/>
        <v>28.916155419222907</v>
      </c>
      <c r="HU16" s="24">
        <v>0</v>
      </c>
      <c r="HV16" s="24">
        <f t="shared" si="564"/>
        <v>3564</v>
      </c>
      <c r="HW16" s="52">
        <f t="shared" si="27"/>
        <v>34.036863718842518</v>
      </c>
      <c r="HX16" s="24">
        <v>2150</v>
      </c>
      <c r="HY16" s="50">
        <f t="shared" si="565"/>
        <v>38.523562085647733</v>
      </c>
      <c r="HZ16" s="24">
        <v>1414</v>
      </c>
      <c r="IA16" s="50">
        <f t="shared" si="566"/>
        <v>28.927986906710313</v>
      </c>
      <c r="IB16" s="24">
        <v>0</v>
      </c>
      <c r="IC16" s="24">
        <f t="shared" si="567"/>
        <v>3564</v>
      </c>
      <c r="ID16" s="52">
        <f t="shared" si="28"/>
        <v>34.043366128570064</v>
      </c>
      <c r="IE16" s="24">
        <v>2150</v>
      </c>
      <c r="IF16" s="50">
        <f t="shared" si="568"/>
        <v>38.544281104338474</v>
      </c>
      <c r="IG16" s="24">
        <v>1414</v>
      </c>
      <c r="IH16" s="50">
        <f t="shared" si="569"/>
        <v>28.927986906710313</v>
      </c>
      <c r="II16" s="24">
        <v>0</v>
      </c>
      <c r="IJ16" s="24">
        <f t="shared" si="570"/>
        <v>3564</v>
      </c>
      <c r="IK16" s="52">
        <f t="shared" si="29"/>
        <v>34.053124402828203</v>
      </c>
      <c r="IL16" s="24">
        <v>2143</v>
      </c>
      <c r="IM16" s="50">
        <f t="shared" si="571"/>
        <v>38.536234490199604</v>
      </c>
      <c r="IN16" s="24">
        <v>1412</v>
      </c>
      <c r="IO16" s="50">
        <f t="shared" si="572"/>
        <v>28.946289462894629</v>
      </c>
      <c r="IP16" s="24">
        <v>0</v>
      </c>
      <c r="IQ16" s="24">
        <f t="shared" si="573"/>
        <v>3555</v>
      </c>
      <c r="IR16" s="52">
        <f t="shared" si="30"/>
        <v>34.054986109780636</v>
      </c>
      <c r="IS16" s="24">
        <v>2142</v>
      </c>
      <c r="IT16" s="50">
        <f t="shared" si="574"/>
        <v>38.539042821158695</v>
      </c>
      <c r="IU16" s="24">
        <v>1412</v>
      </c>
      <c r="IV16" s="50">
        <f t="shared" si="575"/>
        <v>28.95222472831659</v>
      </c>
      <c r="IW16" s="24">
        <v>0</v>
      </c>
      <c r="IX16" s="141">
        <f t="shared" si="576"/>
        <v>3554</v>
      </c>
      <c r="IY16" s="52">
        <f t="shared" si="577"/>
        <v>34.058457115476756</v>
      </c>
      <c r="IZ16" s="24">
        <v>2140</v>
      </c>
      <c r="JA16" s="50">
        <f t="shared" si="578"/>
        <v>38.558558558558559</v>
      </c>
      <c r="JB16" s="24">
        <v>1410</v>
      </c>
      <c r="JC16" s="50">
        <f t="shared" si="579"/>
        <v>28.934947670839318</v>
      </c>
      <c r="JD16" s="24">
        <v>0</v>
      </c>
      <c r="JE16" s="24">
        <f t="shared" si="580"/>
        <v>3550</v>
      </c>
      <c r="JF16" s="52">
        <f t="shared" si="31"/>
        <v>34.059291950494099</v>
      </c>
      <c r="JG16" s="24">
        <v>2139</v>
      </c>
      <c r="JH16" s="50">
        <f t="shared" si="581"/>
        <v>38.547486033519554</v>
      </c>
      <c r="JI16" s="24">
        <v>1410</v>
      </c>
      <c r="JJ16" s="50">
        <f t="shared" si="582"/>
        <v>28.952772073921974</v>
      </c>
      <c r="JK16" s="24">
        <v>0</v>
      </c>
      <c r="JL16" s="24">
        <f t="shared" si="583"/>
        <v>3549</v>
      </c>
      <c r="JM16" s="52">
        <f t="shared" si="32"/>
        <v>34.062769939533545</v>
      </c>
      <c r="JN16" s="24">
        <v>2139</v>
      </c>
      <c r="JO16" s="50">
        <f t="shared" si="584"/>
        <v>38.554434030281179</v>
      </c>
      <c r="JP16" s="24">
        <v>1410</v>
      </c>
      <c r="JQ16" s="50">
        <f t="shared" si="585"/>
        <v>28.958718422674064</v>
      </c>
      <c r="JR16" s="24">
        <v>0</v>
      </c>
      <c r="JS16" s="24">
        <f t="shared" si="586"/>
        <v>3549</v>
      </c>
      <c r="JT16" s="52">
        <f t="shared" si="33"/>
        <v>34.069309782086968</v>
      </c>
      <c r="JU16" s="24">
        <v>2139</v>
      </c>
      <c r="JV16" s="50">
        <f t="shared" si="587"/>
        <v>38.554434030281179</v>
      </c>
      <c r="JW16" s="24">
        <v>1410</v>
      </c>
      <c r="JX16" s="50">
        <f t="shared" si="588"/>
        <v>28.958718422674064</v>
      </c>
      <c r="JY16" s="24">
        <v>0</v>
      </c>
      <c r="JZ16" s="24">
        <f t="shared" si="589"/>
        <v>3549</v>
      </c>
      <c r="KA16" s="52">
        <f t="shared" si="34"/>
        <v>34.069309782086968</v>
      </c>
      <c r="KB16" s="24">
        <v>2139</v>
      </c>
      <c r="KC16" s="50">
        <f t="shared" si="590"/>
        <v>38.561384532179552</v>
      </c>
      <c r="KD16" s="24">
        <v>1410</v>
      </c>
      <c r="KE16" s="50">
        <f t="shared" si="591"/>
        <v>28.958718422674064</v>
      </c>
      <c r="KF16" s="24">
        <v>0</v>
      </c>
      <c r="KG16" s="24">
        <f t="shared" si="592"/>
        <v>3549</v>
      </c>
      <c r="KH16" s="52">
        <f t="shared" si="35"/>
        <v>34.072580645161288</v>
      </c>
      <c r="KI16" s="24">
        <v>2139</v>
      </c>
      <c r="KJ16" s="50">
        <f t="shared" si="593"/>
        <v>38.561384532179552</v>
      </c>
      <c r="KK16" s="24">
        <v>1410</v>
      </c>
      <c r="KL16" s="50">
        <f t="shared" si="594"/>
        <v>28.964667214461791</v>
      </c>
      <c r="KM16" s="24">
        <v>0</v>
      </c>
      <c r="KN16" s="24">
        <f t="shared" si="595"/>
        <v>3549</v>
      </c>
      <c r="KO16" s="52">
        <f t="shared" si="36"/>
        <v>34.075852136341815</v>
      </c>
      <c r="KP16" s="24">
        <v>2139</v>
      </c>
      <c r="KQ16" s="50">
        <f t="shared" si="596"/>
        <v>38.582251082251084</v>
      </c>
      <c r="KR16" s="24">
        <v>1410</v>
      </c>
      <c r="KS16" s="50">
        <f t="shared" si="597"/>
        <v>28.964667214461791</v>
      </c>
      <c r="KT16" s="24">
        <v>0</v>
      </c>
      <c r="KU16" s="141">
        <f t="shared" si="598"/>
        <v>3549</v>
      </c>
      <c r="KV16" s="52">
        <f t="shared" si="599"/>
        <v>34.085670380330392</v>
      </c>
      <c r="KW16" s="24">
        <v>2137</v>
      </c>
      <c r="KX16" s="50">
        <f t="shared" si="600"/>
        <v>38.574007220216608</v>
      </c>
      <c r="KY16" s="24">
        <v>1409</v>
      </c>
      <c r="KZ16" s="50">
        <f t="shared" si="601"/>
        <v>28.950071912882681</v>
      </c>
      <c r="LA16" s="24">
        <v>0</v>
      </c>
      <c r="LB16" s="24">
        <f t="shared" si="602"/>
        <v>3546</v>
      </c>
      <c r="LC16" s="52">
        <f t="shared" si="37"/>
        <v>34.073219948111849</v>
      </c>
      <c r="LD16" s="24">
        <v>2136</v>
      </c>
      <c r="LE16" s="50">
        <f t="shared" si="603"/>
        <v>38.597759306107697</v>
      </c>
      <c r="LF16" s="24">
        <v>1409</v>
      </c>
      <c r="LG16" s="50">
        <f t="shared" si="604"/>
        <v>28.950071912882681</v>
      </c>
      <c r="LH16" s="24">
        <v>0</v>
      </c>
      <c r="LI16" s="24">
        <f t="shared" si="605"/>
        <v>3545</v>
      </c>
      <c r="LJ16" s="52">
        <f t="shared" si="38"/>
        <v>34.083261224882222</v>
      </c>
      <c r="LK16" s="24">
        <v>2136</v>
      </c>
      <c r="LL16" s="50">
        <f t="shared" si="606"/>
        <v>38.604735225013556</v>
      </c>
      <c r="LM16" s="24">
        <v>1408</v>
      </c>
      <c r="LN16" s="50">
        <f t="shared" si="607"/>
        <v>28.935470612412661</v>
      </c>
      <c r="LO16" s="24">
        <v>0</v>
      </c>
      <c r="LP16" s="24">
        <f t="shared" si="608"/>
        <v>3544</v>
      </c>
      <c r="LQ16" s="52">
        <f t="shared" si="39"/>
        <v>34.08020001923262</v>
      </c>
      <c r="LR16" s="24">
        <v>2136</v>
      </c>
      <c r="LS16" s="50">
        <f t="shared" si="609"/>
        <v>38.611713665943604</v>
      </c>
      <c r="LT16" s="24">
        <v>1408</v>
      </c>
      <c r="LU16" s="50">
        <f t="shared" si="610"/>
        <v>28.947368421052634</v>
      </c>
      <c r="LV16" s="24">
        <v>0</v>
      </c>
      <c r="LW16" s="24">
        <f t="shared" si="611"/>
        <v>3544</v>
      </c>
      <c r="LX16" s="52">
        <f t="shared" si="40"/>
        <v>34.09003462870335</v>
      </c>
      <c r="LY16" s="24">
        <v>2136</v>
      </c>
      <c r="LZ16" s="50">
        <f t="shared" si="612"/>
        <v>38.625678119349004</v>
      </c>
      <c r="MA16" s="24">
        <v>1408</v>
      </c>
      <c r="MB16" s="50">
        <f t="shared" si="613"/>
        <v>28.947368421052634</v>
      </c>
      <c r="MC16" s="24">
        <v>0</v>
      </c>
      <c r="MD16" s="24">
        <f t="shared" si="614"/>
        <v>3544</v>
      </c>
      <c r="ME16" s="52">
        <f t="shared" si="41"/>
        <v>34.096594188955166</v>
      </c>
      <c r="MF16" s="24">
        <v>2135</v>
      </c>
      <c r="MG16" s="50">
        <f t="shared" si="615"/>
        <v>38.621562952243124</v>
      </c>
      <c r="MH16" s="24">
        <v>1408</v>
      </c>
      <c r="MI16" s="50">
        <f t="shared" si="616"/>
        <v>28.959276018099551</v>
      </c>
      <c r="MJ16" s="24">
        <v>0</v>
      </c>
      <c r="MK16" s="24">
        <f t="shared" si="617"/>
        <v>3543</v>
      </c>
      <c r="ML16" s="52">
        <f t="shared" si="42"/>
        <v>34.100096246390763</v>
      </c>
      <c r="MM16" s="24">
        <v>2135</v>
      </c>
      <c r="MN16" s="50">
        <f t="shared" si="618"/>
        <v>38.621562952243124</v>
      </c>
      <c r="MO16" s="24">
        <v>1408</v>
      </c>
      <c r="MP16" s="50">
        <f t="shared" si="619"/>
        <v>28.97119341563786</v>
      </c>
      <c r="MQ16" s="24">
        <v>0</v>
      </c>
      <c r="MR16" s="141">
        <f t="shared" si="620"/>
        <v>3543</v>
      </c>
      <c r="MS16" s="52">
        <f t="shared" si="621"/>
        <v>34.106661532537544</v>
      </c>
      <c r="MT16" s="24">
        <v>2135</v>
      </c>
      <c r="MU16" s="50">
        <f t="shared" si="622"/>
        <v>38.621562952243124</v>
      </c>
      <c r="MV16" s="24">
        <v>1408</v>
      </c>
      <c r="MW16" s="50">
        <f t="shared" si="623"/>
        <v>28.97119341563786</v>
      </c>
      <c r="MX16" s="24">
        <v>0</v>
      </c>
      <c r="MY16" s="24">
        <f t="shared" si="624"/>
        <v>3543</v>
      </c>
      <c r="MZ16" s="52">
        <f t="shared" si="43"/>
        <v>34.106661532537544</v>
      </c>
      <c r="NA16" s="24">
        <v>2135</v>
      </c>
      <c r="NB16" s="50">
        <f t="shared" si="625"/>
        <v>38.628550750859418</v>
      </c>
      <c r="NC16" s="24">
        <v>1406</v>
      </c>
      <c r="ND16" s="50">
        <f t="shared" si="626"/>
        <v>28.953871499176277</v>
      </c>
      <c r="NE16" s="24">
        <v>0</v>
      </c>
      <c r="NF16" s="24">
        <f t="shared" si="627"/>
        <v>3541</v>
      </c>
      <c r="NG16" s="52">
        <f t="shared" si="44"/>
        <v>34.103823557738608</v>
      </c>
      <c r="NH16" s="24">
        <v>2133</v>
      </c>
      <c r="NI16" s="50">
        <f t="shared" si="628"/>
        <v>38.62031504617056</v>
      </c>
      <c r="NJ16" s="24">
        <v>1406</v>
      </c>
      <c r="NK16" s="50">
        <f t="shared" si="629"/>
        <v>28.971770039151039</v>
      </c>
      <c r="NL16" s="24">
        <v>0</v>
      </c>
      <c r="NM16" s="24">
        <f t="shared" si="630"/>
        <v>3539</v>
      </c>
      <c r="NN16" s="52">
        <f t="shared" si="45"/>
        <v>34.107555898226678</v>
      </c>
      <c r="NO16" s="24">
        <v>2133</v>
      </c>
      <c r="NP16" s="50">
        <f t="shared" si="631"/>
        <v>38.634305379460244</v>
      </c>
      <c r="NQ16" s="24">
        <v>1406</v>
      </c>
      <c r="NR16" s="50">
        <f t="shared" si="632"/>
        <v>28.977741137675185</v>
      </c>
      <c r="NS16" s="24">
        <v>0</v>
      </c>
      <c r="NT16" s="24">
        <f t="shared" si="633"/>
        <v>3539</v>
      </c>
      <c r="NU16" s="52">
        <f t="shared" si="46"/>
        <v>34.117420225585654</v>
      </c>
      <c r="NV16" s="24">
        <v>2133</v>
      </c>
      <c r="NW16" s="50">
        <f t="shared" si="634"/>
        <v>38.641304347826086</v>
      </c>
      <c r="NX16" s="24">
        <v>1405</v>
      </c>
      <c r="NY16" s="50">
        <f t="shared" si="635"/>
        <v>28.969072164948457</v>
      </c>
      <c r="NZ16" s="24">
        <v>0</v>
      </c>
      <c r="OA16" s="24">
        <f t="shared" si="636"/>
        <v>3538</v>
      </c>
      <c r="OB16" s="52">
        <f t="shared" si="47"/>
        <v>34.117647058823529</v>
      </c>
      <c r="OC16" s="24">
        <v>2133</v>
      </c>
      <c r="OD16" s="50">
        <f t="shared" si="637"/>
        <v>38.641304347826086</v>
      </c>
      <c r="OE16" s="24">
        <v>1403</v>
      </c>
      <c r="OF16" s="50">
        <f t="shared" si="638"/>
        <v>28.939768976897689</v>
      </c>
      <c r="OG16" s="24">
        <v>0</v>
      </c>
      <c r="OH16" s="24">
        <f t="shared" si="639"/>
        <v>3536</v>
      </c>
      <c r="OI16" s="52">
        <f t="shared" si="48"/>
        <v>34.104938271604937</v>
      </c>
      <c r="OJ16" s="141">
        <v>2132</v>
      </c>
      <c r="OK16" s="50">
        <f t="shared" si="640"/>
        <v>38.651196519216825</v>
      </c>
      <c r="OL16" s="141">
        <v>1402</v>
      </c>
      <c r="OM16" s="50">
        <f t="shared" si="641"/>
        <v>28.937048503611972</v>
      </c>
      <c r="ON16" s="24">
        <v>0</v>
      </c>
      <c r="OO16" s="141">
        <f t="shared" si="642"/>
        <v>3534</v>
      </c>
      <c r="OP16" s="52">
        <f t="shared" si="643"/>
        <v>34.108676768651677</v>
      </c>
      <c r="OQ16" s="24">
        <v>2131</v>
      </c>
      <c r="OR16" s="50">
        <f t="shared" si="644"/>
        <v>38.661103047895502</v>
      </c>
      <c r="OS16" s="24">
        <v>1402</v>
      </c>
      <c r="OT16" s="50">
        <f t="shared" si="645"/>
        <v>28.948998554614906</v>
      </c>
      <c r="OU16" s="24">
        <v>0</v>
      </c>
      <c r="OV16" s="24">
        <f t="shared" si="646"/>
        <v>3533</v>
      </c>
      <c r="OW16" s="52">
        <f t="shared" si="49"/>
        <v>34.118783196523417</v>
      </c>
      <c r="OX16" s="24">
        <v>2130</v>
      </c>
      <c r="OY16" s="50">
        <f t="shared" si="647"/>
        <v>38.664004356507533</v>
      </c>
      <c r="OZ16" s="24">
        <v>1401</v>
      </c>
      <c r="PA16" s="50">
        <f t="shared" si="648"/>
        <v>28.934324659231724</v>
      </c>
      <c r="PB16" s="24">
        <v>0</v>
      </c>
      <c r="PC16" s="24">
        <f t="shared" si="649"/>
        <v>3531</v>
      </c>
      <c r="PD16" s="52">
        <f t="shared" si="50"/>
        <v>34.112646121147719</v>
      </c>
      <c r="PE16" s="24">
        <v>2128</v>
      </c>
      <c r="PF16" s="50">
        <f t="shared" si="650"/>
        <v>38.690909090909095</v>
      </c>
      <c r="PG16" s="24">
        <v>1399</v>
      </c>
      <c r="PH16" s="50">
        <f t="shared" si="651"/>
        <v>28.91093201074602</v>
      </c>
      <c r="PI16" s="24">
        <v>0</v>
      </c>
      <c r="PJ16" s="24">
        <f t="shared" si="652"/>
        <v>3527</v>
      </c>
      <c r="PK16" s="52">
        <f t="shared" si="51"/>
        <v>34.113550633523552</v>
      </c>
      <c r="PL16" s="24">
        <v>2128</v>
      </c>
      <c r="PM16" s="50">
        <f t="shared" si="653"/>
        <v>38.704983630411064</v>
      </c>
      <c r="PN16" s="24">
        <v>1398</v>
      </c>
      <c r="PO16" s="50">
        <f t="shared" si="654"/>
        <v>28.908188585607942</v>
      </c>
      <c r="PP16" s="24">
        <v>0</v>
      </c>
      <c r="PQ16" s="24">
        <f t="shared" si="655"/>
        <v>3526</v>
      </c>
      <c r="PR16" s="52">
        <f t="shared" si="52"/>
        <v>34.120379330365786</v>
      </c>
      <c r="PS16" s="24">
        <v>2127</v>
      </c>
      <c r="PT16" s="50">
        <f t="shared" si="656"/>
        <v>38.707916287534125</v>
      </c>
      <c r="PU16" s="24">
        <v>1396</v>
      </c>
      <c r="PV16" s="50">
        <f t="shared" si="657"/>
        <v>28.884750672460168</v>
      </c>
      <c r="PW16" s="24">
        <v>0</v>
      </c>
      <c r="PX16" s="24">
        <f t="shared" si="658"/>
        <v>3523</v>
      </c>
      <c r="PY16" s="52">
        <f t="shared" si="53"/>
        <v>34.111154144074362</v>
      </c>
      <c r="PZ16" s="24">
        <v>2126</v>
      </c>
      <c r="QA16" s="50">
        <f t="shared" si="659"/>
        <v>38.73200947349244</v>
      </c>
      <c r="QB16" s="24">
        <v>1395</v>
      </c>
      <c r="QC16" s="50">
        <f t="shared" si="660"/>
        <v>28.893951946975971</v>
      </c>
      <c r="QD16" s="24">
        <v>0</v>
      </c>
      <c r="QE16" s="24">
        <f t="shared" si="661"/>
        <v>3521</v>
      </c>
      <c r="QF16" s="52">
        <f t="shared" si="54"/>
        <v>34.12813802461956</v>
      </c>
      <c r="QG16" s="24">
        <v>2125</v>
      </c>
      <c r="QH16" s="50">
        <f t="shared" si="662"/>
        <v>38.727902314561689</v>
      </c>
      <c r="QI16" s="24">
        <v>1395</v>
      </c>
      <c r="QJ16" s="50">
        <f t="shared" si="663"/>
        <v>28.905926232905099</v>
      </c>
      <c r="QK16" s="24">
        <v>0</v>
      </c>
      <c r="QL16" s="141">
        <f t="shared" si="664"/>
        <v>3520</v>
      </c>
      <c r="QM16" s="52">
        <f t="shared" si="665"/>
        <v>34.131678464074469</v>
      </c>
      <c r="QN16" s="24">
        <v>2121</v>
      </c>
      <c r="QO16" s="50">
        <f t="shared" si="666"/>
        <v>38.739726027397261</v>
      </c>
      <c r="QP16" s="24">
        <v>1392</v>
      </c>
      <c r="QQ16" s="50">
        <f t="shared" si="667"/>
        <v>28.885660925503213</v>
      </c>
      <c r="QR16" s="24">
        <v>0</v>
      </c>
      <c r="QS16" s="24">
        <f t="shared" si="668"/>
        <v>3513</v>
      </c>
      <c r="QT16" s="52">
        <f t="shared" si="55"/>
        <v>34.126675733436954</v>
      </c>
      <c r="QU16" s="24">
        <v>2120</v>
      </c>
      <c r="QV16" s="50">
        <f t="shared" si="669"/>
        <v>38.749771522573567</v>
      </c>
      <c r="QW16" s="24">
        <v>1392</v>
      </c>
      <c r="QX16" s="50">
        <f t="shared" si="670"/>
        <v>28.909657320872274</v>
      </c>
      <c r="QY16" s="24">
        <v>0</v>
      </c>
      <c r="QZ16" s="24">
        <f t="shared" si="671"/>
        <v>3512</v>
      </c>
      <c r="RA16" s="52">
        <f t="shared" si="56"/>
        <v>34.143496013999616</v>
      </c>
      <c r="RB16" s="24">
        <v>2119</v>
      </c>
      <c r="RC16" s="50">
        <f t="shared" si="672"/>
        <v>38.75274323335772</v>
      </c>
      <c r="RD16" s="24">
        <v>1392</v>
      </c>
      <c r="RE16" s="50">
        <f t="shared" si="673"/>
        <v>28.909657320872274</v>
      </c>
      <c r="RF16" s="24">
        <v>0</v>
      </c>
      <c r="RG16" s="24">
        <f t="shared" si="674"/>
        <v>3511</v>
      </c>
      <c r="RH16" s="52">
        <f t="shared" si="57"/>
        <v>34.143732373820868</v>
      </c>
      <c r="RI16" s="24">
        <v>2118</v>
      </c>
      <c r="RJ16" s="50">
        <f t="shared" si="675"/>
        <v>38.748627881448954</v>
      </c>
      <c r="RK16" s="24">
        <v>1391</v>
      </c>
      <c r="RL16" s="50">
        <f t="shared" si="676"/>
        <v>28.894889904445371</v>
      </c>
      <c r="RM16" s="24">
        <v>0</v>
      </c>
      <c r="RN16" s="24">
        <f t="shared" si="677"/>
        <v>3509</v>
      </c>
      <c r="RO16" s="52">
        <f t="shared" si="58"/>
        <v>34.134241245136188</v>
      </c>
      <c r="RP16" s="24">
        <v>2118</v>
      </c>
      <c r="RQ16" s="50">
        <f t="shared" si="678"/>
        <v>38.777004760161113</v>
      </c>
      <c r="RR16" s="24">
        <v>1390</v>
      </c>
      <c r="RS16" s="50">
        <f t="shared" si="679"/>
        <v>28.898128898128899</v>
      </c>
      <c r="RT16" s="24">
        <v>0</v>
      </c>
      <c r="RU16" s="24">
        <f t="shared" si="680"/>
        <v>3508</v>
      </c>
      <c r="RV16" s="52">
        <f t="shared" si="59"/>
        <v>34.151090342679133</v>
      </c>
      <c r="RW16" s="24">
        <v>2118</v>
      </c>
      <c r="RX16" s="50">
        <f t="shared" si="681"/>
        <v>38.833883388338833</v>
      </c>
      <c r="RY16" s="24">
        <v>1388</v>
      </c>
      <c r="RZ16" s="50">
        <f t="shared" si="682"/>
        <v>28.880565959217648</v>
      </c>
      <c r="SA16" s="24">
        <v>0</v>
      </c>
      <c r="SB16" s="24">
        <f t="shared" si="683"/>
        <v>3506</v>
      </c>
      <c r="SC16" s="52">
        <f t="shared" si="60"/>
        <v>34.17153996101365</v>
      </c>
      <c r="SD16" s="24">
        <v>2118</v>
      </c>
      <c r="SE16" s="50">
        <f t="shared" si="684"/>
        <v>38.862385321100916</v>
      </c>
      <c r="SF16" s="24">
        <v>1388</v>
      </c>
      <c r="SG16" s="50">
        <f t="shared" si="685"/>
        <v>28.904623073719282</v>
      </c>
      <c r="SH16" s="24">
        <v>0</v>
      </c>
      <c r="SI16" s="141">
        <f t="shared" si="686"/>
        <v>3506</v>
      </c>
      <c r="SJ16" s="52">
        <f t="shared" si="687"/>
        <v>34.198205228248149</v>
      </c>
      <c r="SK16" s="24">
        <v>2116</v>
      </c>
      <c r="SL16" s="50">
        <f t="shared" si="688"/>
        <v>38.889909943025181</v>
      </c>
      <c r="SM16" s="24">
        <v>1385</v>
      </c>
      <c r="SN16" s="50">
        <f t="shared" si="689"/>
        <v>28.866194247603165</v>
      </c>
      <c r="SO16" s="24">
        <v>0</v>
      </c>
      <c r="SP16" s="24">
        <f t="shared" si="690"/>
        <v>3501</v>
      </c>
      <c r="SQ16" s="52">
        <f t="shared" si="61"/>
        <v>34.192792264869617</v>
      </c>
      <c r="SR16" s="24">
        <v>2116</v>
      </c>
      <c r="SS16" s="50">
        <f t="shared" si="691"/>
        <v>38.932842686292545</v>
      </c>
      <c r="ST16" s="24">
        <v>1384</v>
      </c>
      <c r="SU16" s="50">
        <f t="shared" si="692"/>
        <v>28.87544335489255</v>
      </c>
      <c r="SV16" s="24">
        <v>0</v>
      </c>
      <c r="SW16" s="24">
        <f t="shared" si="693"/>
        <v>3500</v>
      </c>
      <c r="SX16" s="52">
        <f t="shared" si="62"/>
        <v>34.219788815017601</v>
      </c>
      <c r="SY16" s="24">
        <v>2113</v>
      </c>
      <c r="SZ16" s="50">
        <f t="shared" si="694"/>
        <v>38.92061153066863</v>
      </c>
      <c r="TA16" s="24">
        <v>1381</v>
      </c>
      <c r="TB16" s="50">
        <f t="shared" si="695"/>
        <v>28.86705685618729</v>
      </c>
      <c r="TC16" s="24">
        <v>0</v>
      </c>
      <c r="TD16" s="24">
        <f t="shared" si="696"/>
        <v>3494</v>
      </c>
      <c r="TE16" s="52">
        <f t="shared" si="63"/>
        <v>34.211299324390481</v>
      </c>
      <c r="TF16" s="24">
        <v>2113</v>
      </c>
      <c r="TG16" s="50">
        <f t="shared" si="697"/>
        <v>38.92061153066863</v>
      </c>
      <c r="TH16" s="24">
        <v>1381</v>
      </c>
      <c r="TI16" s="50">
        <f t="shared" si="698"/>
        <v>28.86705685618729</v>
      </c>
      <c r="TJ16" s="24">
        <v>0</v>
      </c>
      <c r="TK16" s="24">
        <f t="shared" si="699"/>
        <v>3494</v>
      </c>
      <c r="TL16" s="52">
        <f t="shared" si="64"/>
        <v>34.211299324390481</v>
      </c>
      <c r="TM16" s="24">
        <v>2110</v>
      </c>
      <c r="TN16" s="50">
        <f t="shared" si="700"/>
        <v>38.95144914159129</v>
      </c>
      <c r="TO16" s="24">
        <v>1381</v>
      </c>
      <c r="TP16" s="50">
        <f t="shared" si="701"/>
        <v>28.903306822938468</v>
      </c>
      <c r="TQ16" s="24">
        <v>0</v>
      </c>
      <c r="TR16" s="24">
        <f t="shared" si="702"/>
        <v>3491</v>
      </c>
      <c r="TS16" s="52">
        <f t="shared" si="65"/>
        <v>34.242275625306526</v>
      </c>
      <c r="TT16" s="24">
        <v>2109</v>
      </c>
      <c r="TU16" s="50">
        <f t="shared" si="703"/>
        <v>39.004993526909558</v>
      </c>
      <c r="TV16" s="24">
        <v>1380</v>
      </c>
      <c r="TW16" s="50">
        <f t="shared" si="704"/>
        <v>28.906577293674069</v>
      </c>
      <c r="TX16" s="24">
        <v>0</v>
      </c>
      <c r="TY16" s="24">
        <f t="shared" si="705"/>
        <v>3489</v>
      </c>
      <c r="TZ16" s="52">
        <f t="shared" si="66"/>
        <v>34.269718102347511</v>
      </c>
      <c r="UA16" s="141">
        <v>2103</v>
      </c>
      <c r="UB16" s="50">
        <f t="shared" si="706"/>
        <v>38.944444444444443</v>
      </c>
      <c r="UC16" s="141">
        <v>1380</v>
      </c>
      <c r="UD16" s="50">
        <f t="shared" si="707"/>
        <v>28.930817610062892</v>
      </c>
      <c r="UE16" s="24">
        <v>0</v>
      </c>
      <c r="UF16" s="141">
        <f t="shared" si="708"/>
        <v>3483</v>
      </c>
      <c r="UG16" s="52">
        <f t="shared" si="709"/>
        <v>34.247787610619469</v>
      </c>
      <c r="UH16" s="24">
        <v>2099</v>
      </c>
      <c r="UI16" s="50">
        <f t="shared" si="710"/>
        <v>38.928041543026701</v>
      </c>
      <c r="UJ16" s="24">
        <v>1379</v>
      </c>
      <c r="UK16" s="50">
        <f t="shared" si="711"/>
        <v>28.946263643996637</v>
      </c>
      <c r="UL16" s="24">
        <v>0</v>
      </c>
      <c r="UM16" s="24">
        <f t="shared" si="712"/>
        <v>3478</v>
      </c>
      <c r="UN16" s="52">
        <f t="shared" si="67"/>
        <v>34.245766049625836</v>
      </c>
      <c r="UO16" s="24">
        <v>2095</v>
      </c>
      <c r="UP16" s="50">
        <f t="shared" si="713"/>
        <v>38.955001859427298</v>
      </c>
      <c r="UQ16" s="24">
        <v>1378</v>
      </c>
      <c r="UR16" s="50">
        <f t="shared" si="714"/>
        <v>28.955662954402182</v>
      </c>
      <c r="US16" s="24">
        <v>0</v>
      </c>
      <c r="UT16" s="24">
        <f t="shared" si="715"/>
        <v>3473</v>
      </c>
      <c r="UU16" s="52">
        <f t="shared" si="68"/>
        <v>34.26062937752787</v>
      </c>
      <c r="UV16" s="24">
        <v>2091</v>
      </c>
      <c r="UW16" s="50">
        <f t="shared" si="716"/>
        <v>38.953055141579732</v>
      </c>
      <c r="UX16" s="24">
        <v>1376</v>
      </c>
      <c r="UY16" s="50">
        <f t="shared" si="717"/>
        <v>28.950136755733219</v>
      </c>
      <c r="UZ16" s="24">
        <v>0</v>
      </c>
      <c r="VA16" s="24">
        <f t="shared" si="718"/>
        <v>3467</v>
      </c>
      <c r="VB16" s="52">
        <f t="shared" si="69"/>
        <v>34.255508348977379</v>
      </c>
      <c r="VC16" s="24">
        <v>2090</v>
      </c>
      <c r="VD16" s="50">
        <f t="shared" si="719"/>
        <v>38.970725340294607</v>
      </c>
      <c r="VE16" s="24">
        <v>1373</v>
      </c>
      <c r="VF16" s="50">
        <f t="shared" si="720"/>
        <v>28.923530650937433</v>
      </c>
      <c r="VG16" s="24">
        <v>0</v>
      </c>
      <c r="VH16" s="24">
        <f t="shared" si="721"/>
        <v>3463</v>
      </c>
      <c r="VI16" s="52">
        <f t="shared" si="70"/>
        <v>34.253214638971315</v>
      </c>
      <c r="VJ16" s="24">
        <v>2088</v>
      </c>
      <c r="VK16" s="50">
        <f t="shared" si="722"/>
        <v>38.984316654219569</v>
      </c>
      <c r="VL16" s="24">
        <v>1372</v>
      </c>
      <c r="VM16" s="50">
        <f t="shared" si="723"/>
        <v>28.945147679324894</v>
      </c>
      <c r="VN16" s="24">
        <v>0</v>
      </c>
      <c r="VO16" s="24">
        <f t="shared" si="724"/>
        <v>3460</v>
      </c>
      <c r="VP16" s="52">
        <f t="shared" si="71"/>
        <v>34.270998415213946</v>
      </c>
      <c r="VQ16" s="24">
        <v>2080</v>
      </c>
      <c r="VR16" s="50">
        <f t="shared" si="725"/>
        <v>38.951310861423224</v>
      </c>
      <c r="VS16" s="24">
        <v>1370</v>
      </c>
      <c r="VT16" s="50">
        <f t="shared" si="726"/>
        <v>28.945700401436721</v>
      </c>
      <c r="VU16" s="24">
        <v>0</v>
      </c>
      <c r="VV16" s="24">
        <f t="shared" si="727"/>
        <v>3450</v>
      </c>
      <c r="VW16" s="52">
        <f t="shared" si="72"/>
        <v>34.249975181177405</v>
      </c>
      <c r="VX16" s="24">
        <v>2079</v>
      </c>
      <c r="VY16" s="50">
        <f t="shared" si="728"/>
        <v>38.96176911544228</v>
      </c>
      <c r="VZ16" s="24">
        <v>1368</v>
      </c>
      <c r="WA16" s="50">
        <f t="shared" si="729"/>
        <v>28.927891731867199</v>
      </c>
      <c r="WB16" s="24">
        <v>0</v>
      </c>
      <c r="WC16" s="141">
        <f t="shared" si="730"/>
        <v>3447</v>
      </c>
      <c r="WD16" s="52">
        <f t="shared" si="731"/>
        <v>34.247391952309982</v>
      </c>
      <c r="WE16" s="24">
        <v>2075</v>
      </c>
      <c r="WF16" s="50">
        <f t="shared" si="732"/>
        <v>38.989101841413003</v>
      </c>
      <c r="WG16" s="24">
        <v>1366</v>
      </c>
      <c r="WH16" s="50">
        <f t="shared" si="733"/>
        <v>28.959084163663345</v>
      </c>
      <c r="WI16" s="24">
        <v>0</v>
      </c>
      <c r="WJ16" s="24">
        <f t="shared" si="734"/>
        <v>3441</v>
      </c>
      <c r="WK16" s="52">
        <f t="shared" si="73"/>
        <v>34.276322342862834</v>
      </c>
      <c r="WL16" s="24">
        <v>2069</v>
      </c>
      <c r="WM16" s="50">
        <f t="shared" si="735"/>
        <v>38.978899773926152</v>
      </c>
      <c r="WN16" s="24">
        <v>1363</v>
      </c>
      <c r="WO16" s="50">
        <f t="shared" si="736"/>
        <v>28.963025924351893</v>
      </c>
      <c r="WP16" s="24">
        <v>0</v>
      </c>
      <c r="WQ16" s="24">
        <f t="shared" si="737"/>
        <v>3432</v>
      </c>
      <c r="WR16" s="52">
        <f t="shared" si="74"/>
        <v>34.272019173157581</v>
      </c>
      <c r="WS16" s="24">
        <v>2063</v>
      </c>
      <c r="WT16" s="50">
        <f t="shared" si="738"/>
        <v>38.976006045720766</v>
      </c>
      <c r="WU16" s="24">
        <v>1361</v>
      </c>
      <c r="WV16" s="50">
        <f t="shared" si="739"/>
        <v>28.982112436115841</v>
      </c>
      <c r="WW16" s="24">
        <v>0</v>
      </c>
      <c r="WX16" s="24">
        <f t="shared" si="740"/>
        <v>3424</v>
      </c>
      <c r="WY16" s="52">
        <f t="shared" si="75"/>
        <v>34.277705476023627</v>
      </c>
      <c r="WZ16" s="24">
        <v>2063</v>
      </c>
      <c r="XA16" s="50">
        <f t="shared" si="741"/>
        <v>39.005483078086591</v>
      </c>
      <c r="XB16" s="24">
        <v>1357</v>
      </c>
      <c r="XC16" s="50">
        <f t="shared" si="742"/>
        <v>28.940072510130094</v>
      </c>
      <c r="XD16" s="24">
        <v>0</v>
      </c>
      <c r="XE16" s="24">
        <f t="shared" si="743"/>
        <v>3420</v>
      </c>
      <c r="XF16" s="52">
        <f t="shared" si="76"/>
        <v>34.275405892964521</v>
      </c>
      <c r="XG16" s="24">
        <v>2062</v>
      </c>
      <c r="XH16" s="50">
        <f t="shared" si="744"/>
        <v>39.060428111384731</v>
      </c>
      <c r="XI16" s="24">
        <v>1356</v>
      </c>
      <c r="XJ16" s="50">
        <f t="shared" si="745"/>
        <v>28.955797565663037</v>
      </c>
      <c r="XK16" s="24">
        <v>0</v>
      </c>
      <c r="XL16" s="24">
        <f t="shared" si="746"/>
        <v>3418</v>
      </c>
      <c r="XM16" s="52">
        <f t="shared" si="77"/>
        <v>34.310379441879142</v>
      </c>
      <c r="XN16" s="24">
        <v>2057</v>
      </c>
      <c r="XO16" s="50">
        <f t="shared" si="747"/>
        <v>39.069325735992408</v>
      </c>
      <c r="XP16" s="24">
        <v>1353</v>
      </c>
      <c r="XQ16" s="50">
        <f t="shared" si="748"/>
        <v>28.953563021613526</v>
      </c>
      <c r="XR16" s="24">
        <v>0</v>
      </c>
      <c r="XS16" s="24">
        <f t="shared" si="749"/>
        <v>3410</v>
      </c>
      <c r="XT16" s="52">
        <f t="shared" si="78"/>
        <v>34.312738981686458</v>
      </c>
      <c r="XU16" s="24">
        <v>2051</v>
      </c>
      <c r="XV16" s="50">
        <f t="shared" si="750"/>
        <v>39.111365369946604</v>
      </c>
      <c r="XW16" s="24">
        <v>1348</v>
      </c>
      <c r="XX16" s="50">
        <f t="shared" si="751"/>
        <v>28.914628914628913</v>
      </c>
      <c r="XY16" s="24">
        <v>0</v>
      </c>
      <c r="XZ16" s="141">
        <f t="shared" si="752"/>
        <v>3399</v>
      </c>
      <c r="YA16" s="52">
        <f t="shared" si="753"/>
        <v>34.312537855844944</v>
      </c>
      <c r="YB16" s="24">
        <v>2044</v>
      </c>
      <c r="YC16" s="50">
        <f t="shared" si="754"/>
        <v>39.119617224880379</v>
      </c>
      <c r="YD16" s="24">
        <v>1344</v>
      </c>
      <c r="YE16" s="50">
        <f t="shared" si="755"/>
        <v>28.884590586718247</v>
      </c>
      <c r="YF16" s="24">
        <v>0</v>
      </c>
      <c r="YG16" s="24">
        <f t="shared" si="756"/>
        <v>3388</v>
      </c>
      <c r="YH16" s="52">
        <f t="shared" si="79"/>
        <v>34.298440979955458</v>
      </c>
      <c r="YI16" s="24">
        <v>2039</v>
      </c>
      <c r="YJ16" s="50">
        <f t="shared" si="757"/>
        <v>39.128766071771253</v>
      </c>
      <c r="YK16" s="24">
        <v>1341</v>
      </c>
      <c r="YL16" s="50">
        <f t="shared" si="758"/>
        <v>28.875968992248062</v>
      </c>
      <c r="YM16" s="24">
        <v>0</v>
      </c>
      <c r="YN16" s="24">
        <f t="shared" si="759"/>
        <v>3380</v>
      </c>
      <c r="YO16" s="52">
        <f t="shared" si="80"/>
        <v>34.297311009639778</v>
      </c>
      <c r="YP16" s="24">
        <v>2034</v>
      </c>
      <c r="YQ16" s="50">
        <f t="shared" si="760"/>
        <v>39.137964210121226</v>
      </c>
      <c r="YR16" s="24">
        <v>1339</v>
      </c>
      <c r="YS16" s="50">
        <f t="shared" si="761"/>
        <v>28.888888888888886</v>
      </c>
      <c r="YT16" s="24">
        <v>0</v>
      </c>
      <c r="YU16" s="24">
        <f t="shared" si="762"/>
        <v>3373</v>
      </c>
      <c r="YV16" s="52">
        <f t="shared" si="81"/>
        <v>34.306346623270947</v>
      </c>
      <c r="YW16" s="24">
        <v>2033</v>
      </c>
      <c r="YX16" s="50">
        <f t="shared" si="763"/>
        <v>39.156394453004623</v>
      </c>
      <c r="YY16" s="24">
        <v>1339</v>
      </c>
      <c r="YZ16" s="50">
        <f t="shared" si="764"/>
        <v>28.901359810058281</v>
      </c>
      <c r="ZA16" s="24">
        <v>0</v>
      </c>
      <c r="ZB16" s="24">
        <f t="shared" si="765"/>
        <v>3372</v>
      </c>
      <c r="ZC16" s="52">
        <f t="shared" si="82"/>
        <v>34.320610687022899</v>
      </c>
      <c r="ZD16" s="24">
        <v>2029</v>
      </c>
      <c r="ZE16" s="50">
        <f t="shared" si="766"/>
        <v>39.154766499421072</v>
      </c>
      <c r="ZF16" s="24">
        <v>1335</v>
      </c>
      <c r="ZG16" s="50">
        <f t="shared" si="767"/>
        <v>28.864864864864863</v>
      </c>
      <c r="ZH16" s="24">
        <v>0</v>
      </c>
      <c r="ZI16" s="24">
        <f t="shared" si="768"/>
        <v>3364</v>
      </c>
      <c r="ZJ16" s="52">
        <f t="shared" si="83"/>
        <v>34.302029162842871</v>
      </c>
      <c r="ZK16" s="24">
        <v>2023</v>
      </c>
      <c r="ZL16" s="50">
        <f t="shared" si="769"/>
        <v>39.152312754015874</v>
      </c>
      <c r="ZM16" s="24">
        <v>1329</v>
      </c>
      <c r="ZN16" s="50">
        <f t="shared" si="770"/>
        <v>28.828633405639913</v>
      </c>
      <c r="ZO16" s="24">
        <v>0</v>
      </c>
      <c r="ZP16" s="24">
        <f t="shared" si="771"/>
        <v>3352</v>
      </c>
      <c r="ZQ16" s="52">
        <f t="shared" si="84"/>
        <v>34.284545361562849</v>
      </c>
      <c r="ZR16" s="24">
        <v>2018</v>
      </c>
      <c r="ZS16" s="50">
        <f t="shared" si="772"/>
        <v>39.15405510283275</v>
      </c>
      <c r="ZT16" s="24">
        <v>1321</v>
      </c>
      <c r="ZU16" s="50">
        <f t="shared" si="773"/>
        <v>28.729882557633751</v>
      </c>
      <c r="ZV16" s="24">
        <v>0</v>
      </c>
      <c r="ZW16" s="141">
        <f t="shared" si="774"/>
        <v>3339</v>
      </c>
      <c r="ZX16" s="52">
        <f t="shared" si="775"/>
        <v>34.239130434782609</v>
      </c>
      <c r="ZY16" s="24">
        <v>2008</v>
      </c>
      <c r="ZZ16" s="50">
        <f t="shared" si="776"/>
        <v>39.127045985970383</v>
      </c>
      <c r="AAA16" s="24">
        <v>1319</v>
      </c>
      <c r="AAB16" s="50">
        <f t="shared" si="777"/>
        <v>28.767720828789535</v>
      </c>
      <c r="AAC16" s="24">
        <v>0</v>
      </c>
      <c r="AAD16" s="24">
        <f t="shared" si="778"/>
        <v>3327</v>
      </c>
      <c r="AAE16" s="52">
        <f t="shared" si="85"/>
        <v>34.23896264279098</v>
      </c>
      <c r="AAF16" s="24">
        <v>2001</v>
      </c>
      <c r="AAG16" s="50">
        <f t="shared" si="779"/>
        <v>39.143192488262912</v>
      </c>
      <c r="AAH16" s="24">
        <v>1316</v>
      </c>
      <c r="AAI16" s="50">
        <f t="shared" si="780"/>
        <v>28.790199081163859</v>
      </c>
      <c r="AAJ16" s="24">
        <v>0</v>
      </c>
      <c r="AAK16" s="24">
        <f t="shared" si="781"/>
        <v>3317</v>
      </c>
      <c r="AAL16" s="52">
        <f t="shared" si="86"/>
        <v>34.255912423835589</v>
      </c>
      <c r="AAM16" s="24">
        <v>1990</v>
      </c>
      <c r="AAN16" s="50">
        <f t="shared" si="782"/>
        <v>39.080911233307148</v>
      </c>
      <c r="AAO16" s="24">
        <v>1312</v>
      </c>
      <c r="AAP16" s="50">
        <f t="shared" si="783"/>
        <v>28.765621574216183</v>
      </c>
      <c r="AAQ16" s="24">
        <v>0</v>
      </c>
      <c r="AAR16" s="24">
        <f t="shared" si="784"/>
        <v>3302</v>
      </c>
      <c r="AAS16" s="52">
        <f t="shared" si="87"/>
        <v>34.206982285299908</v>
      </c>
      <c r="AAT16" s="24">
        <v>1984</v>
      </c>
      <c r="AAU16" s="50">
        <f t="shared" si="785"/>
        <v>39.116719242902207</v>
      </c>
      <c r="AAV16" s="24">
        <v>1308</v>
      </c>
      <c r="AAW16" s="50">
        <f t="shared" si="786"/>
        <v>28.785211267605632</v>
      </c>
      <c r="AAX16" s="24">
        <v>0</v>
      </c>
      <c r="AAY16" s="24">
        <f t="shared" si="787"/>
        <v>3292</v>
      </c>
      <c r="AAZ16" s="52">
        <f t="shared" si="88"/>
        <v>34.234608985024956</v>
      </c>
      <c r="ABA16" s="24">
        <v>1978</v>
      </c>
      <c r="ABB16" s="50">
        <f t="shared" si="788"/>
        <v>39.114099268340915</v>
      </c>
      <c r="ABC16" s="24">
        <v>1305</v>
      </c>
      <c r="ABD16" s="50">
        <f t="shared" si="789"/>
        <v>28.76350011020498</v>
      </c>
      <c r="ABE16" s="24">
        <v>0</v>
      </c>
      <c r="ABF16" s="24">
        <f t="shared" si="790"/>
        <v>3283</v>
      </c>
      <c r="ABG16" s="52">
        <f t="shared" si="89"/>
        <v>34.219303731498854</v>
      </c>
      <c r="ABH16" s="24">
        <v>1970</v>
      </c>
      <c r="ABI16" s="50">
        <f t="shared" si="791"/>
        <v>39.133889551052839</v>
      </c>
      <c r="ABJ16" s="24">
        <v>1301</v>
      </c>
      <c r="ABK16" s="50">
        <f t="shared" si="792"/>
        <v>28.719646799116997</v>
      </c>
      <c r="ABL16" s="24">
        <v>0</v>
      </c>
      <c r="ABM16" s="24">
        <f t="shared" si="793"/>
        <v>3271</v>
      </c>
      <c r="ABN16" s="52">
        <f t="shared" si="90"/>
        <v>34.201171058134669</v>
      </c>
      <c r="ABO16" s="24">
        <v>1964</v>
      </c>
      <c r="ABP16" s="50">
        <f t="shared" si="794"/>
        <v>39.154704944178633</v>
      </c>
      <c r="ABQ16" s="24">
        <v>1298</v>
      </c>
      <c r="ABR16" s="50">
        <f t="shared" si="795"/>
        <v>28.729526339088089</v>
      </c>
      <c r="ABS16" s="24">
        <v>0</v>
      </c>
      <c r="ABT16" s="141">
        <f t="shared" si="796"/>
        <v>3262</v>
      </c>
      <c r="ABU16" s="52">
        <f t="shared" si="797"/>
        <v>34.214390602055801</v>
      </c>
      <c r="ABV16" s="24">
        <v>1959</v>
      </c>
      <c r="ABW16" s="50">
        <f t="shared" si="798"/>
        <v>39.203522113267965</v>
      </c>
      <c r="ABX16" s="24">
        <v>1293</v>
      </c>
      <c r="ABY16" s="50">
        <f t="shared" si="799"/>
        <v>28.701442841287459</v>
      </c>
      <c r="ABZ16" s="24">
        <v>0</v>
      </c>
      <c r="ACA16" s="24">
        <f t="shared" si="800"/>
        <v>3252</v>
      </c>
      <c r="ACB16" s="52">
        <f t="shared" si="91"/>
        <v>34.224373816038728</v>
      </c>
      <c r="ACC16" s="24">
        <v>1947</v>
      </c>
      <c r="ACD16" s="50">
        <f t="shared" si="801"/>
        <v>39.206604913411198</v>
      </c>
      <c r="ACE16" s="24">
        <v>1284</v>
      </c>
      <c r="ACF16" s="50">
        <f t="shared" si="802"/>
        <v>28.641534686593801</v>
      </c>
      <c r="ACG16" s="24">
        <v>0</v>
      </c>
      <c r="ACH16" s="24">
        <f t="shared" si="803"/>
        <v>3231</v>
      </c>
      <c r="ACI16" s="52">
        <f t="shared" si="92"/>
        <v>34.194094613186579</v>
      </c>
      <c r="ACJ16" s="24">
        <v>1939</v>
      </c>
      <c r="ACK16" s="50">
        <f t="shared" si="804"/>
        <v>39.219255663430417</v>
      </c>
      <c r="ACL16" s="24">
        <v>1279</v>
      </c>
      <c r="ACM16" s="50">
        <f t="shared" si="805"/>
        <v>28.625783348254252</v>
      </c>
      <c r="ACN16" s="24">
        <v>0</v>
      </c>
      <c r="ACO16" s="24">
        <f t="shared" si="806"/>
        <v>3218</v>
      </c>
      <c r="ACP16" s="52">
        <f t="shared" si="93"/>
        <v>34.190395240118995</v>
      </c>
      <c r="ACQ16" s="24">
        <v>1937</v>
      </c>
      <c r="ACR16" s="50">
        <f t="shared" si="807"/>
        <v>39.266166632880598</v>
      </c>
      <c r="ACS16" s="24">
        <v>1277</v>
      </c>
      <c r="ACT16" s="50">
        <f t="shared" si="808"/>
        <v>28.619453160017926</v>
      </c>
      <c r="ACU16" s="24">
        <v>0</v>
      </c>
      <c r="ACV16" s="24">
        <f t="shared" si="809"/>
        <v>3214</v>
      </c>
      <c r="ACW16" s="52">
        <f t="shared" si="94"/>
        <v>34.209686003193191</v>
      </c>
      <c r="ACX16" s="24">
        <v>1932</v>
      </c>
      <c r="ACY16" s="50">
        <f t="shared" si="810"/>
        <v>39.26031294452347</v>
      </c>
      <c r="ACZ16" s="24">
        <v>1272</v>
      </c>
      <c r="ADA16" s="50">
        <f t="shared" si="811"/>
        <v>28.59069453809845</v>
      </c>
      <c r="ADB16" s="24">
        <v>0</v>
      </c>
      <c r="ADC16" s="24">
        <f t="shared" si="812"/>
        <v>3204</v>
      </c>
      <c r="ADD16" s="52">
        <f t="shared" si="95"/>
        <v>34.19423692636073</v>
      </c>
      <c r="ADE16" s="24">
        <v>1919</v>
      </c>
      <c r="ADF16" s="50">
        <f t="shared" si="813"/>
        <v>39.187257504594655</v>
      </c>
      <c r="ADG16" s="24">
        <v>1269</v>
      </c>
      <c r="ADH16" s="50">
        <f t="shared" si="814"/>
        <v>28.593961243803516</v>
      </c>
      <c r="ADI16" s="24">
        <v>0</v>
      </c>
      <c r="ADJ16" s="24">
        <f t="shared" si="815"/>
        <v>3188</v>
      </c>
      <c r="ADK16" s="52">
        <f t="shared" si="96"/>
        <v>34.15104445634708</v>
      </c>
      <c r="ADL16" s="24">
        <v>1909</v>
      </c>
      <c r="ADM16" s="50">
        <f t="shared" si="816"/>
        <v>39.199178644763862</v>
      </c>
      <c r="ADN16" s="24">
        <v>1266</v>
      </c>
      <c r="ADO16" s="50">
        <f t="shared" si="817"/>
        <v>28.571428571428569</v>
      </c>
      <c r="ADP16" s="24">
        <v>0</v>
      </c>
      <c r="ADQ16" s="141">
        <f t="shared" si="818"/>
        <v>3175</v>
      </c>
      <c r="ADR16" s="52">
        <f t="shared" si="819"/>
        <v>34.136114396301473</v>
      </c>
      <c r="ADS16" s="24">
        <v>1902</v>
      </c>
      <c r="ADT16" s="50">
        <f t="shared" si="820"/>
        <v>39.321893735786645</v>
      </c>
      <c r="ADU16" s="24">
        <v>1254</v>
      </c>
      <c r="ADV16" s="50">
        <f t="shared" si="821"/>
        <v>28.409605799728137</v>
      </c>
      <c r="ADW16" s="24">
        <v>0</v>
      </c>
      <c r="ADX16" s="24">
        <f t="shared" si="822"/>
        <v>3156</v>
      </c>
      <c r="ADY16" s="52">
        <f t="shared" si="97"/>
        <v>34.115230785860987</v>
      </c>
      <c r="ADZ16" s="24">
        <v>1894</v>
      </c>
      <c r="AEA16" s="50">
        <f t="shared" si="823"/>
        <v>39.327242524916947</v>
      </c>
      <c r="AEB16" s="24">
        <v>1249</v>
      </c>
      <c r="AEC16" s="50">
        <f t="shared" si="824"/>
        <v>28.360581289736604</v>
      </c>
      <c r="AED16" s="24">
        <v>0</v>
      </c>
      <c r="AEE16" s="24">
        <f t="shared" si="825"/>
        <v>3143</v>
      </c>
      <c r="AEF16" s="52">
        <f t="shared" si="98"/>
        <v>34.08893709327549</v>
      </c>
      <c r="AEG16" s="24">
        <v>1886</v>
      </c>
      <c r="AEH16" s="50">
        <f t="shared" si="826"/>
        <v>39.324437030859052</v>
      </c>
      <c r="AEI16" s="24">
        <v>1248</v>
      </c>
      <c r="AEJ16" s="50">
        <f t="shared" si="827"/>
        <v>28.370084110025008</v>
      </c>
      <c r="AEK16" s="24">
        <v>0</v>
      </c>
      <c r="AEL16" s="24">
        <f t="shared" si="828"/>
        <v>3134</v>
      </c>
      <c r="AEM16" s="52">
        <f t="shared" si="99"/>
        <v>34.08374116367591</v>
      </c>
      <c r="AEN16" s="24">
        <v>1881</v>
      </c>
      <c r="AEO16" s="50">
        <f t="shared" si="829"/>
        <v>39.335006273525721</v>
      </c>
      <c r="AEP16" s="24">
        <v>1242</v>
      </c>
      <c r="AEQ16" s="50">
        <f t="shared" si="830"/>
        <v>28.317373461012313</v>
      </c>
      <c r="AER16" s="24">
        <v>0</v>
      </c>
      <c r="AES16" s="24">
        <f t="shared" si="831"/>
        <v>3123</v>
      </c>
      <c r="AET16" s="52">
        <f t="shared" si="100"/>
        <v>34.06413612565445</v>
      </c>
      <c r="AEU16" s="24">
        <v>1879</v>
      </c>
      <c r="AEV16" s="50">
        <f t="shared" si="832"/>
        <v>39.36727425099518</v>
      </c>
      <c r="AEW16" s="24">
        <v>1239</v>
      </c>
      <c r="AEX16" s="50">
        <f t="shared" si="833"/>
        <v>28.32</v>
      </c>
      <c r="AEY16" s="24">
        <v>0</v>
      </c>
      <c r="AEZ16" s="24">
        <f t="shared" si="834"/>
        <v>3118</v>
      </c>
      <c r="AFA16" s="52">
        <f t="shared" si="101"/>
        <v>34.08395277656318</v>
      </c>
      <c r="AFB16" s="24">
        <v>1874</v>
      </c>
      <c r="AFC16" s="50">
        <f t="shared" si="835"/>
        <v>39.419436264198573</v>
      </c>
      <c r="AFD16" s="24">
        <v>1236</v>
      </c>
      <c r="AFE16" s="50">
        <f t="shared" si="836"/>
        <v>28.36814321781042</v>
      </c>
      <c r="AFF16" s="24">
        <v>0</v>
      </c>
      <c r="AFG16" s="24">
        <f t="shared" si="837"/>
        <v>3110</v>
      </c>
      <c r="AFH16" s="52">
        <f t="shared" si="102"/>
        <v>34.134562616617274</v>
      </c>
      <c r="AFI16" s="24">
        <v>1870</v>
      </c>
      <c r="AFJ16" s="50">
        <f t="shared" si="838"/>
        <v>39.426523297491038</v>
      </c>
      <c r="AFK16" s="24">
        <v>1232</v>
      </c>
      <c r="AFL16" s="50">
        <f t="shared" si="839"/>
        <v>28.328351345136817</v>
      </c>
      <c r="AFM16" s="24">
        <v>0</v>
      </c>
      <c r="AFN16" s="141">
        <f t="shared" si="840"/>
        <v>3102</v>
      </c>
      <c r="AFO16" s="52">
        <f t="shared" si="841"/>
        <v>34.117905851297841</v>
      </c>
      <c r="AFP16" s="24">
        <v>1860</v>
      </c>
      <c r="AFQ16" s="50">
        <f t="shared" si="842"/>
        <v>39.365079365079367</v>
      </c>
      <c r="AFR16" s="24">
        <v>1231</v>
      </c>
      <c r="AFS16" s="50">
        <f t="shared" si="843"/>
        <v>28.396770472895039</v>
      </c>
      <c r="AFT16" s="24">
        <v>0</v>
      </c>
      <c r="AFU16" s="24">
        <f t="shared" si="844"/>
        <v>3091</v>
      </c>
      <c r="AFV16" s="52">
        <f t="shared" si="103"/>
        <v>34.11699779249448</v>
      </c>
      <c r="AFW16" s="24">
        <v>1855</v>
      </c>
      <c r="AFX16" s="50">
        <f t="shared" si="845"/>
        <v>39.384288747346076</v>
      </c>
      <c r="AFY16" s="24">
        <v>1230</v>
      </c>
      <c r="AFZ16" s="50">
        <f t="shared" si="846"/>
        <v>28.445883441258097</v>
      </c>
      <c r="AGA16" s="24">
        <v>0</v>
      </c>
      <c r="AGB16" s="24">
        <f t="shared" si="847"/>
        <v>3085</v>
      </c>
      <c r="AGC16" s="52">
        <f t="shared" si="104"/>
        <v>34.148771308390522</v>
      </c>
      <c r="AGD16" s="24">
        <v>1849</v>
      </c>
      <c r="AGE16" s="50">
        <f t="shared" si="848"/>
        <v>39.399105050074581</v>
      </c>
      <c r="AGF16" s="24">
        <v>1229</v>
      </c>
      <c r="AGG16" s="50">
        <f t="shared" si="849"/>
        <v>28.488641631896151</v>
      </c>
      <c r="AGH16" s="24">
        <v>0</v>
      </c>
      <c r="AGI16" s="24">
        <f t="shared" si="850"/>
        <v>3078</v>
      </c>
      <c r="AGJ16" s="52">
        <f t="shared" si="105"/>
        <v>34.173420672810032</v>
      </c>
      <c r="AGK16" s="24">
        <v>1849</v>
      </c>
      <c r="AGL16" s="50">
        <f t="shared" si="851"/>
        <v>39.399105050074581</v>
      </c>
      <c r="AGM16" s="24">
        <v>1227</v>
      </c>
      <c r="AGN16" s="50">
        <f t="shared" si="852"/>
        <v>28.47528428869807</v>
      </c>
      <c r="AGO16" s="24">
        <v>0</v>
      </c>
      <c r="AGP16" s="24">
        <f t="shared" si="853"/>
        <v>3076</v>
      </c>
      <c r="AGQ16" s="52">
        <f t="shared" si="106"/>
        <v>34.170184403465896</v>
      </c>
      <c r="AGR16" s="24">
        <v>1836</v>
      </c>
      <c r="AGS16" s="50">
        <f t="shared" si="854"/>
        <v>39.314775160599574</v>
      </c>
      <c r="AGT16" s="24">
        <v>1225</v>
      </c>
      <c r="AGU16" s="50">
        <f t="shared" si="855"/>
        <v>28.494998836938823</v>
      </c>
      <c r="AGV16" s="24">
        <v>0</v>
      </c>
      <c r="AGW16" s="24">
        <f t="shared" si="856"/>
        <v>3061</v>
      </c>
      <c r="AGX16" s="52">
        <f t="shared" si="107"/>
        <v>34.128665403054967</v>
      </c>
      <c r="AGY16" s="24">
        <v>1833</v>
      </c>
      <c r="AGZ16" s="50">
        <f t="shared" si="857"/>
        <v>39.368556701030926</v>
      </c>
      <c r="AHA16" s="24">
        <v>1225</v>
      </c>
      <c r="AHB16" s="50">
        <f t="shared" si="858"/>
        <v>28.554778554778554</v>
      </c>
      <c r="AHC16" s="24">
        <v>0</v>
      </c>
      <c r="AHD16" s="24">
        <f t="shared" si="859"/>
        <v>3058</v>
      </c>
      <c r="AHE16" s="52">
        <f t="shared" si="108"/>
        <v>34.18287502794545</v>
      </c>
      <c r="AHF16" s="24">
        <v>1831</v>
      </c>
      <c r="AHG16" s="50">
        <f t="shared" si="860"/>
        <v>39.393287435456109</v>
      </c>
      <c r="AHH16" s="24">
        <v>1222</v>
      </c>
      <c r="AHI16" s="50">
        <f t="shared" si="861"/>
        <v>28.531403222040623</v>
      </c>
      <c r="AHJ16" s="24">
        <v>0</v>
      </c>
      <c r="AHK16" s="141">
        <f t="shared" si="862"/>
        <v>3053</v>
      </c>
      <c r="AHL16" s="52">
        <f t="shared" si="863"/>
        <v>34.184301869891385</v>
      </c>
      <c r="AHM16" s="24">
        <v>1823</v>
      </c>
      <c r="AHN16" s="50">
        <f t="shared" si="864"/>
        <v>39.365147916216799</v>
      </c>
      <c r="AHO16" s="24">
        <v>1220</v>
      </c>
      <c r="AHP16" s="50">
        <f t="shared" si="865"/>
        <v>28.558052434456926</v>
      </c>
      <c r="AHQ16" s="24">
        <v>0</v>
      </c>
      <c r="AHR16" s="24">
        <f t="shared" si="866"/>
        <v>3043</v>
      </c>
      <c r="AHS16" s="52">
        <f t="shared" si="109"/>
        <v>34.179490059530494</v>
      </c>
      <c r="AHT16" s="24">
        <v>1814</v>
      </c>
      <c r="AHU16" s="50">
        <f t="shared" si="867"/>
        <v>39.340707004988076</v>
      </c>
      <c r="AHV16" s="24">
        <v>1214</v>
      </c>
      <c r="AHW16" s="50">
        <f t="shared" si="868"/>
        <v>28.511038046031</v>
      </c>
      <c r="AHX16" s="24">
        <v>0</v>
      </c>
      <c r="AHY16" s="24">
        <f t="shared" si="869"/>
        <v>3028</v>
      </c>
      <c r="AHZ16" s="52">
        <f t="shared" si="110"/>
        <v>34.141391363175103</v>
      </c>
      <c r="AIA16" s="24">
        <v>1807</v>
      </c>
      <c r="AIB16" s="50">
        <f t="shared" si="870"/>
        <v>39.342477683431312</v>
      </c>
      <c r="AIC16" s="24">
        <v>1212</v>
      </c>
      <c r="AID16" s="50">
        <f t="shared" si="871"/>
        <v>28.564694791421164</v>
      </c>
      <c r="AIE16" s="24">
        <v>0</v>
      </c>
      <c r="AIF16" s="24">
        <f t="shared" si="872"/>
        <v>3019</v>
      </c>
      <c r="AIG16" s="52">
        <f t="shared" si="111"/>
        <v>34.167043911272074</v>
      </c>
      <c r="AIH16" s="24">
        <v>1803</v>
      </c>
      <c r="AII16" s="50">
        <f t="shared" si="873"/>
        <v>39.341042984944359</v>
      </c>
      <c r="AIJ16" s="24">
        <v>1209</v>
      </c>
      <c r="AIK16" s="50">
        <f t="shared" si="874"/>
        <v>28.541076487252127</v>
      </c>
      <c r="AIL16" s="24">
        <v>0</v>
      </c>
      <c r="AIM16" s="24">
        <f t="shared" si="875"/>
        <v>3012</v>
      </c>
      <c r="AIN16" s="52">
        <f t="shared" si="112"/>
        <v>34.153532146501867</v>
      </c>
      <c r="AIO16" s="24">
        <v>1801</v>
      </c>
      <c r="AIP16" s="50">
        <f t="shared" si="876"/>
        <v>39.383336977913842</v>
      </c>
      <c r="AIQ16" s="24">
        <v>1206</v>
      </c>
      <c r="AIR16" s="50">
        <f t="shared" si="877"/>
        <v>28.524124881740775</v>
      </c>
      <c r="AIS16" s="24">
        <v>0</v>
      </c>
      <c r="AIT16" s="24">
        <f t="shared" si="878"/>
        <v>3007</v>
      </c>
      <c r="AIU16" s="52">
        <f t="shared" si="113"/>
        <v>34.166571980456766</v>
      </c>
      <c r="AIV16" s="24">
        <v>1801</v>
      </c>
      <c r="AIW16" s="50">
        <f t="shared" si="879"/>
        <v>39.43507773155244</v>
      </c>
      <c r="AIX16" s="24">
        <v>1205</v>
      </c>
      <c r="AIY16" s="50">
        <f t="shared" si="880"/>
        <v>28.540975840833728</v>
      </c>
      <c r="AIZ16" s="24">
        <v>0</v>
      </c>
      <c r="AJA16" s="24">
        <f t="shared" si="881"/>
        <v>3006</v>
      </c>
      <c r="AJB16" s="52">
        <f t="shared" si="114"/>
        <v>34.201843213107288</v>
      </c>
      <c r="AJC16" s="24">
        <v>1795</v>
      </c>
      <c r="AJD16" s="50">
        <f t="shared" si="882"/>
        <v>39.485261768587769</v>
      </c>
      <c r="AJE16" s="24">
        <v>1202</v>
      </c>
      <c r="AJF16" s="50">
        <f t="shared" si="883"/>
        <v>28.591817316841105</v>
      </c>
      <c r="AJG16" s="24">
        <v>0</v>
      </c>
      <c r="AJH16" s="141">
        <f t="shared" si="884"/>
        <v>2997</v>
      </c>
      <c r="AJI16" s="52">
        <f t="shared" si="885"/>
        <v>34.251428571428569</v>
      </c>
      <c r="AJJ16" s="24">
        <v>1790</v>
      </c>
      <c r="AJK16" s="50">
        <f t="shared" si="886"/>
        <v>39.566755083996462</v>
      </c>
      <c r="AJL16" s="24">
        <v>1198</v>
      </c>
      <c r="AJM16" s="50">
        <f t="shared" si="887"/>
        <v>28.585063230732523</v>
      </c>
      <c r="AJN16" s="24">
        <v>0</v>
      </c>
      <c r="AJO16" s="24">
        <f t="shared" si="888"/>
        <v>2988</v>
      </c>
      <c r="AJP16" s="52">
        <f t="shared" si="115"/>
        <v>34.285714285714285</v>
      </c>
      <c r="AJQ16" s="24">
        <v>1785</v>
      </c>
      <c r="AJR16" s="50">
        <f t="shared" si="889"/>
        <v>39.534883720930232</v>
      </c>
      <c r="AJS16" s="24">
        <v>1194</v>
      </c>
      <c r="AJT16" s="50">
        <f t="shared" si="890"/>
        <v>28.571428571428569</v>
      </c>
      <c r="AJU16" s="24">
        <v>0</v>
      </c>
      <c r="AJV16" s="24">
        <f t="shared" si="891"/>
        <v>2979</v>
      </c>
      <c r="AJW16" s="52">
        <f t="shared" si="116"/>
        <v>34.265010351966872</v>
      </c>
      <c r="AJX16" s="24">
        <v>1782</v>
      </c>
      <c r="AJY16" s="50">
        <f t="shared" si="892"/>
        <v>39.591201955121086</v>
      </c>
      <c r="AJZ16" s="24">
        <v>1192</v>
      </c>
      <c r="AKA16" s="50">
        <f t="shared" si="893"/>
        <v>28.59198848644759</v>
      </c>
      <c r="AKB16" s="24">
        <v>0</v>
      </c>
      <c r="AKC16" s="24">
        <f t="shared" si="894"/>
        <v>2974</v>
      </c>
      <c r="AKD16" s="52">
        <f t="shared" si="117"/>
        <v>34.302191464821227</v>
      </c>
      <c r="AKE16" s="24">
        <v>1777</v>
      </c>
      <c r="AKF16" s="50">
        <f t="shared" si="895"/>
        <v>39.576837416481069</v>
      </c>
      <c r="AKG16" s="24">
        <v>1191</v>
      </c>
      <c r="AKH16" s="50">
        <f t="shared" si="896"/>
        <v>28.602305475504323</v>
      </c>
      <c r="AKI16" s="24">
        <v>0</v>
      </c>
      <c r="AKJ16" s="24">
        <f t="shared" si="897"/>
        <v>2968</v>
      </c>
      <c r="AKK16" s="52">
        <f t="shared" si="118"/>
        <v>34.296279177259073</v>
      </c>
      <c r="AKL16" s="24">
        <v>1773</v>
      </c>
      <c r="AKM16" s="50">
        <f t="shared" si="898"/>
        <v>39.584728734092437</v>
      </c>
      <c r="AKN16" s="24">
        <v>1188</v>
      </c>
      <c r="AKO16" s="50">
        <f t="shared" si="899"/>
        <v>28.564558788170235</v>
      </c>
      <c r="AKP16" s="24">
        <v>0</v>
      </c>
      <c r="AKQ16" s="24">
        <f t="shared" si="900"/>
        <v>2961</v>
      </c>
      <c r="AKR16" s="52">
        <f t="shared" si="119"/>
        <v>34.27876823338736</v>
      </c>
      <c r="AKS16" s="24">
        <v>1769</v>
      </c>
      <c r="AKT16" s="50">
        <f t="shared" si="901"/>
        <v>39.583799507719846</v>
      </c>
      <c r="AKU16" s="24">
        <v>1186</v>
      </c>
      <c r="AKV16" s="50">
        <f t="shared" si="902"/>
        <v>28.585201253314054</v>
      </c>
      <c r="AKW16" s="24">
        <v>0</v>
      </c>
      <c r="AKX16" s="24">
        <f t="shared" si="903"/>
        <v>2955</v>
      </c>
      <c r="AKY16" s="52">
        <f t="shared" si="120"/>
        <v>34.288698073799026</v>
      </c>
      <c r="AKZ16" s="24">
        <v>1763</v>
      </c>
      <c r="ALA16" s="50">
        <f t="shared" si="904"/>
        <v>39.555754992147186</v>
      </c>
      <c r="ALB16" s="24">
        <v>1180</v>
      </c>
      <c r="ALC16" s="50">
        <f t="shared" si="905"/>
        <v>28.502415458937197</v>
      </c>
      <c r="ALD16" s="24">
        <v>0</v>
      </c>
      <c r="ALE16" s="141">
        <f t="shared" si="906"/>
        <v>2943</v>
      </c>
      <c r="ALF16" s="52">
        <f t="shared" si="907"/>
        <v>34.232871932069322</v>
      </c>
      <c r="ALG16" s="24">
        <v>1762</v>
      </c>
      <c r="ALH16" s="50">
        <f t="shared" si="908"/>
        <v>39.577717879604677</v>
      </c>
      <c r="ALI16" s="24">
        <v>1178</v>
      </c>
      <c r="ALJ16" s="50">
        <f t="shared" si="909"/>
        <v>28.509196515004842</v>
      </c>
      <c r="ALK16" s="24">
        <v>0</v>
      </c>
      <c r="ALL16" s="24">
        <f t="shared" si="910"/>
        <v>2940</v>
      </c>
      <c r="ALM16" s="52">
        <f t="shared" si="121"/>
        <v>34.2497670083877</v>
      </c>
      <c r="ALN16" s="24">
        <v>1755</v>
      </c>
      <c r="ALO16" s="50">
        <f t="shared" si="911"/>
        <v>39.553752535496955</v>
      </c>
      <c r="ALP16" s="24">
        <v>1174</v>
      </c>
      <c r="ALQ16" s="50">
        <f t="shared" si="912"/>
        <v>28.460606060606057</v>
      </c>
      <c r="ALR16" s="24">
        <v>0</v>
      </c>
      <c r="ALS16" s="24">
        <f t="shared" si="913"/>
        <v>2929</v>
      </c>
      <c r="ALT16" s="52">
        <f t="shared" si="122"/>
        <v>34.209296893249238</v>
      </c>
      <c r="ALU16" s="24">
        <v>1749</v>
      </c>
      <c r="ALV16" s="50">
        <f t="shared" si="914"/>
        <v>39.534358047016276</v>
      </c>
      <c r="ALW16" s="24">
        <v>1170</v>
      </c>
      <c r="ALX16" s="50">
        <f t="shared" si="915"/>
        <v>28.432563791008501</v>
      </c>
      <c r="ALY16" s="24">
        <v>0</v>
      </c>
      <c r="ALZ16" s="24">
        <f t="shared" si="916"/>
        <v>2919</v>
      </c>
      <c r="AMA16" s="52">
        <f t="shared" si="123"/>
        <v>34.184330717882652</v>
      </c>
      <c r="AMB16" s="24">
        <v>1747</v>
      </c>
      <c r="AMC16" s="50">
        <f t="shared" si="917"/>
        <v>39.524886877828052</v>
      </c>
      <c r="AMD16" s="24">
        <v>1168</v>
      </c>
      <c r="AME16" s="50">
        <f t="shared" si="918"/>
        <v>28.418491484184916</v>
      </c>
      <c r="AMF16" s="24">
        <v>0</v>
      </c>
      <c r="AMG16" s="24">
        <f t="shared" si="919"/>
        <v>2915</v>
      </c>
      <c r="AMH16" s="52">
        <f t="shared" si="124"/>
        <v>34.173505275498236</v>
      </c>
      <c r="AMI16" s="24">
        <v>1743</v>
      </c>
      <c r="AMJ16" s="50">
        <f t="shared" si="920"/>
        <v>39.514849240535028</v>
      </c>
      <c r="AMK16" s="24">
        <v>1168</v>
      </c>
      <c r="AML16" s="50">
        <f t="shared" si="921"/>
        <v>28.439250060871686</v>
      </c>
      <c r="AMM16" s="24">
        <v>0</v>
      </c>
      <c r="AMN16" s="24">
        <f t="shared" si="922"/>
        <v>2911</v>
      </c>
      <c r="AMO16" s="52">
        <f t="shared" si="125"/>
        <v>34.174688894106595</v>
      </c>
      <c r="AMP16" s="24">
        <v>1741</v>
      </c>
      <c r="AMQ16" s="50">
        <f t="shared" si="923"/>
        <v>39.58617553433379</v>
      </c>
      <c r="AMR16" s="24">
        <v>1165</v>
      </c>
      <c r="AMS16" s="50">
        <f t="shared" si="924"/>
        <v>28.449328449328448</v>
      </c>
      <c r="AMT16" s="24">
        <v>0</v>
      </c>
      <c r="AMU16" s="24">
        <f t="shared" si="925"/>
        <v>2906</v>
      </c>
      <c r="AMV16" s="52">
        <f t="shared" si="126"/>
        <v>34.216413517014011</v>
      </c>
      <c r="AMW16" s="24">
        <v>1740</v>
      </c>
      <c r="AMX16" s="50">
        <f t="shared" si="926"/>
        <v>39.662639617050374</v>
      </c>
      <c r="AMY16" s="24">
        <v>1163</v>
      </c>
      <c r="AMZ16" s="50">
        <f t="shared" si="927"/>
        <v>28.463044542339695</v>
      </c>
      <c r="ANA16" s="24">
        <v>0</v>
      </c>
      <c r="ANB16" s="141">
        <f t="shared" si="928"/>
        <v>2903</v>
      </c>
      <c r="ANC16" s="52">
        <f t="shared" si="929"/>
        <v>34.261772689720289</v>
      </c>
      <c r="AND16" s="24">
        <v>1734</v>
      </c>
      <c r="ANE16" s="50">
        <f t="shared" si="930"/>
        <v>39.607126541799907</v>
      </c>
      <c r="ANF16" s="24">
        <v>1162</v>
      </c>
      <c r="ANG16" s="50">
        <f t="shared" si="931"/>
        <v>28.494359980382537</v>
      </c>
      <c r="ANH16" s="24">
        <v>0</v>
      </c>
      <c r="ANI16" s="24">
        <f t="shared" si="932"/>
        <v>2896</v>
      </c>
      <c r="ANJ16" s="52">
        <f t="shared" si="127"/>
        <v>34.247871333964049</v>
      </c>
      <c r="ANK16" s="24">
        <v>1732</v>
      </c>
      <c r="ANL16" s="50">
        <f t="shared" si="933"/>
        <v>39.5976223136717</v>
      </c>
      <c r="ANM16" s="24">
        <v>1159</v>
      </c>
      <c r="ANN16" s="50">
        <f t="shared" si="934"/>
        <v>28.476658476658478</v>
      </c>
      <c r="ANO16" s="24">
        <v>0</v>
      </c>
      <c r="ANP16" s="24">
        <f t="shared" si="935"/>
        <v>2891</v>
      </c>
      <c r="ANQ16" s="52">
        <f t="shared" si="128"/>
        <v>34.237328280435811</v>
      </c>
      <c r="ANR16" s="24">
        <v>1728</v>
      </c>
      <c r="ANS16" s="50">
        <f t="shared" si="936"/>
        <v>39.605775842310337</v>
      </c>
      <c r="ANT16" s="24">
        <v>1153</v>
      </c>
      <c r="ANU16" s="50">
        <f t="shared" si="937"/>
        <v>28.434032059186187</v>
      </c>
      <c r="ANV16" s="24">
        <v>0</v>
      </c>
      <c r="ANW16" s="24">
        <f t="shared" si="938"/>
        <v>2881</v>
      </c>
      <c r="ANX16" s="52">
        <f t="shared" si="129"/>
        <v>34.224281301971963</v>
      </c>
      <c r="ANY16" s="24">
        <v>1722</v>
      </c>
      <c r="ANZ16" s="50">
        <f t="shared" si="939"/>
        <v>39.595309266498049</v>
      </c>
      <c r="AOA16" s="24">
        <v>1152</v>
      </c>
      <c r="AOB16" s="50">
        <f t="shared" si="940"/>
        <v>28.458498023715418</v>
      </c>
      <c r="AOC16" s="24">
        <v>0</v>
      </c>
      <c r="AOD16" s="24">
        <f t="shared" si="941"/>
        <v>2874</v>
      </c>
      <c r="AOE16" s="52">
        <f t="shared" si="130"/>
        <v>34.226509467667022</v>
      </c>
      <c r="AOF16" s="24">
        <v>1717</v>
      </c>
      <c r="AOG16" s="50">
        <f t="shared" si="942"/>
        <v>39.589578049342869</v>
      </c>
      <c r="AOH16" s="24">
        <v>1152</v>
      </c>
      <c r="AOI16" s="50">
        <f t="shared" si="943"/>
        <v>28.507795100222715</v>
      </c>
      <c r="AOJ16" s="24">
        <v>0</v>
      </c>
      <c r="AOK16" s="24">
        <f t="shared" si="944"/>
        <v>2869</v>
      </c>
      <c r="AOL16" s="52">
        <f t="shared" si="131"/>
        <v>34.244449749343516</v>
      </c>
      <c r="AOM16" s="24">
        <v>1715</v>
      </c>
      <c r="AON16" s="50">
        <f t="shared" si="945"/>
        <v>39.607390300230946</v>
      </c>
      <c r="AOO16" s="24">
        <v>1149</v>
      </c>
      <c r="AOP16" s="50">
        <f t="shared" si="946"/>
        <v>28.518242740134031</v>
      </c>
      <c r="AOQ16" s="24">
        <v>0</v>
      </c>
      <c r="AOR16" s="24">
        <f t="shared" si="947"/>
        <v>2864</v>
      </c>
      <c r="AOS16" s="52">
        <f t="shared" si="132"/>
        <v>34.262471587510468</v>
      </c>
      <c r="AOT16" s="24">
        <v>1712</v>
      </c>
      <c r="AOU16" s="50">
        <f t="shared" si="948"/>
        <v>39.647985178323296</v>
      </c>
      <c r="AOV16" s="24">
        <v>1145</v>
      </c>
      <c r="AOW16" s="50">
        <f t="shared" si="949"/>
        <v>28.489674048270714</v>
      </c>
      <c r="AOX16" s="24">
        <v>0</v>
      </c>
      <c r="AOY16" s="141">
        <f t="shared" si="950"/>
        <v>2857</v>
      </c>
      <c r="AOZ16" s="52">
        <f t="shared" si="951"/>
        <v>34.268921674463236</v>
      </c>
      <c r="APA16" s="24">
        <v>1708</v>
      </c>
      <c r="APB16" s="50">
        <f t="shared" si="952"/>
        <v>39.647168059424324</v>
      </c>
      <c r="APC16" s="24">
        <v>1143</v>
      </c>
      <c r="APD16" s="50">
        <f t="shared" si="953"/>
        <v>28.496634255796561</v>
      </c>
      <c r="APE16" s="24">
        <v>0</v>
      </c>
      <c r="APF16" s="24">
        <f t="shared" si="954"/>
        <v>2851</v>
      </c>
      <c r="APG16" s="52">
        <f t="shared" si="133"/>
        <v>34.27094602716673</v>
      </c>
      <c r="APH16" s="24">
        <v>1705</v>
      </c>
      <c r="API16" s="50">
        <f t="shared" si="955"/>
        <v>39.725069897483692</v>
      </c>
      <c r="APJ16" s="24">
        <v>1137</v>
      </c>
      <c r="APK16" s="50">
        <f t="shared" si="956"/>
        <v>28.432108027006752</v>
      </c>
      <c r="APL16" s="24">
        <v>0</v>
      </c>
      <c r="APM16" s="24">
        <f t="shared" si="957"/>
        <v>2842</v>
      </c>
      <c r="APN16" s="52">
        <f t="shared" si="134"/>
        <v>34.278132915209262</v>
      </c>
      <c r="APO16" s="24">
        <v>1696</v>
      </c>
      <c r="APP16" s="50">
        <f t="shared" si="958"/>
        <v>39.672514619883046</v>
      </c>
      <c r="APQ16" s="24">
        <v>1132</v>
      </c>
      <c r="APR16" s="50">
        <f t="shared" si="959"/>
        <v>28.413654618473892</v>
      </c>
      <c r="APS16" s="24">
        <v>0</v>
      </c>
      <c r="APT16" s="24">
        <f t="shared" si="960"/>
        <v>2828</v>
      </c>
      <c r="APU16" s="52">
        <f t="shared" si="135"/>
        <v>34.241433587601406</v>
      </c>
      <c r="APV16" s="24">
        <v>1692</v>
      </c>
      <c r="APW16" s="50">
        <f t="shared" si="961"/>
        <v>39.616014984781081</v>
      </c>
      <c r="APX16" s="24">
        <v>1131</v>
      </c>
      <c r="APY16" s="50">
        <f t="shared" si="962"/>
        <v>28.438521498617046</v>
      </c>
      <c r="APZ16" s="24">
        <v>0</v>
      </c>
      <c r="AQA16" s="24">
        <f t="shared" si="963"/>
        <v>2823</v>
      </c>
      <c r="AQB16" s="52">
        <f t="shared" si="136"/>
        <v>34.226479146459745</v>
      </c>
      <c r="AQC16" s="24">
        <v>1689</v>
      </c>
      <c r="AQD16" s="50">
        <f t="shared" si="964"/>
        <v>39.60140679953107</v>
      </c>
      <c r="AQE16" s="24">
        <v>1130</v>
      </c>
      <c r="AQF16" s="50">
        <f t="shared" si="965"/>
        <v>28.456308234701588</v>
      </c>
      <c r="AQG16" s="24">
        <v>0</v>
      </c>
      <c r="AQH16" s="24">
        <f t="shared" si="966"/>
        <v>2819</v>
      </c>
      <c r="AQI16" s="52">
        <f t="shared" si="137"/>
        <v>34.2277804759592</v>
      </c>
      <c r="AQJ16" s="24">
        <v>1682</v>
      </c>
      <c r="AQK16" s="50">
        <f t="shared" si="967"/>
        <v>39.576470588235296</v>
      </c>
      <c r="AQL16" s="24">
        <v>1128</v>
      </c>
      <c r="AQM16" s="50">
        <f t="shared" si="968"/>
        <v>28.463285389856168</v>
      </c>
      <c r="AQN16" s="24">
        <v>0</v>
      </c>
      <c r="AQO16" s="24">
        <f t="shared" si="969"/>
        <v>2810</v>
      </c>
      <c r="AQP16" s="52">
        <f t="shared" si="138"/>
        <v>34.214050894922678</v>
      </c>
      <c r="AQQ16" s="24">
        <v>1681</v>
      </c>
      <c r="AQR16" s="50">
        <f t="shared" si="970"/>
        <v>39.67429785225395</v>
      </c>
      <c r="AQS16" s="24">
        <v>1121</v>
      </c>
      <c r="AQT16" s="50">
        <f t="shared" si="971"/>
        <v>28.379746835443036</v>
      </c>
      <c r="AQU16" s="24">
        <v>0</v>
      </c>
      <c r="AQV16" s="141">
        <f t="shared" si="972"/>
        <v>2802</v>
      </c>
      <c r="AQW16" s="52">
        <f t="shared" si="973"/>
        <v>34.224990839135216</v>
      </c>
      <c r="AQX16" s="24">
        <v>1675</v>
      </c>
      <c r="AQY16" s="50">
        <f t="shared" si="974"/>
        <v>39.626212443813579</v>
      </c>
      <c r="AQZ16" s="24">
        <v>1118</v>
      </c>
      <c r="ARA16" s="50">
        <f t="shared" si="975"/>
        <v>28.354045143291913</v>
      </c>
      <c r="ARB16" s="24">
        <v>0</v>
      </c>
      <c r="ARC16" s="24">
        <f t="shared" si="976"/>
        <v>2793</v>
      </c>
      <c r="ARD16" s="52">
        <f t="shared" si="139"/>
        <v>34.186046511627907</v>
      </c>
      <c r="ARE16" s="24">
        <v>1670</v>
      </c>
      <c r="ARF16" s="50">
        <f t="shared" si="977"/>
        <v>39.658038470672047</v>
      </c>
      <c r="ARG16" s="24">
        <v>1115</v>
      </c>
      <c r="ARH16" s="50">
        <f t="shared" si="978"/>
        <v>28.443877551020407</v>
      </c>
      <c r="ARI16" s="24">
        <v>0</v>
      </c>
      <c r="ARJ16" s="24">
        <f t="shared" si="979"/>
        <v>2785</v>
      </c>
      <c r="ARK16" s="52">
        <f t="shared" si="140"/>
        <v>34.251629565859062</v>
      </c>
      <c r="ARL16" s="24">
        <v>1660</v>
      </c>
      <c r="ARM16" s="50">
        <f t="shared" si="980"/>
        <v>39.561487130600568</v>
      </c>
      <c r="ARN16" s="24">
        <v>1115</v>
      </c>
      <c r="ARO16" s="50">
        <f t="shared" si="981"/>
        <v>28.531218014329578</v>
      </c>
      <c r="ARP16" s="24">
        <v>0</v>
      </c>
      <c r="ARQ16" s="24">
        <f t="shared" si="982"/>
        <v>2775</v>
      </c>
      <c r="ARR16" s="52">
        <f t="shared" si="141"/>
        <v>34.242349457058239</v>
      </c>
      <c r="ARS16" s="24">
        <v>1657</v>
      </c>
      <c r="ART16" s="50">
        <f t="shared" si="983"/>
        <v>39.584328714763494</v>
      </c>
      <c r="ARU16" s="24">
        <v>1115</v>
      </c>
      <c r="ARV16" s="50">
        <f t="shared" si="984"/>
        <v>28.560450819672127</v>
      </c>
      <c r="ARW16" s="24">
        <v>0</v>
      </c>
      <c r="ARX16" s="24">
        <f t="shared" si="985"/>
        <v>2772</v>
      </c>
      <c r="ARY16" s="52">
        <f t="shared" si="142"/>
        <v>34.264524103831889</v>
      </c>
      <c r="ARZ16" s="24">
        <v>1657</v>
      </c>
      <c r="ASA16" s="50">
        <f t="shared" si="986"/>
        <v>39.584328714763494</v>
      </c>
      <c r="ASB16" s="24">
        <v>1115</v>
      </c>
      <c r="ASC16" s="50">
        <f t="shared" si="987"/>
        <v>28.560450819672127</v>
      </c>
      <c r="ASD16" s="24">
        <v>0</v>
      </c>
      <c r="ASE16" s="24">
        <f t="shared" si="988"/>
        <v>2772</v>
      </c>
      <c r="ASF16" s="52">
        <f t="shared" si="143"/>
        <v>34.264524103831889</v>
      </c>
      <c r="ASG16" s="24">
        <v>1650</v>
      </c>
      <c r="ASH16" s="50">
        <f t="shared" si="989"/>
        <v>39.606337013922229</v>
      </c>
      <c r="ASI16" s="24">
        <v>1111</v>
      </c>
      <c r="ASJ16" s="50">
        <f t="shared" si="990"/>
        <v>28.560411311053986</v>
      </c>
      <c r="ASK16" s="24">
        <v>0</v>
      </c>
      <c r="ASL16" s="24">
        <f t="shared" si="991"/>
        <v>2761</v>
      </c>
      <c r="ASM16" s="52">
        <f t="shared" si="144"/>
        <v>34.272591857000997</v>
      </c>
      <c r="ASN16" s="24">
        <v>1645</v>
      </c>
      <c r="ASO16" s="50">
        <f t="shared" si="992"/>
        <v>39.619460500963392</v>
      </c>
      <c r="ASP16" s="24">
        <v>1103</v>
      </c>
      <c r="ASQ16" s="50">
        <f t="shared" si="993"/>
        <v>28.538163001293661</v>
      </c>
      <c r="ASR16" s="24">
        <v>0</v>
      </c>
      <c r="ASS16" s="141">
        <f t="shared" si="994"/>
        <v>2748</v>
      </c>
      <c r="AST16" s="52">
        <f t="shared" si="995"/>
        <v>34.277161032805289</v>
      </c>
      <c r="ASU16" s="24">
        <v>1635</v>
      </c>
      <c r="ASV16" s="50">
        <f t="shared" si="996"/>
        <v>39.530947775628626</v>
      </c>
      <c r="ASW16" s="24">
        <v>1099</v>
      </c>
      <c r="ASX16" s="50">
        <f t="shared" si="997"/>
        <v>28.545454545454547</v>
      </c>
      <c r="ASY16" s="24">
        <v>0</v>
      </c>
      <c r="ASZ16" s="24">
        <f t="shared" si="998"/>
        <v>2734</v>
      </c>
      <c r="ATA16" s="52">
        <f t="shared" si="145"/>
        <v>34.234911094415224</v>
      </c>
      <c r="ATB16" s="24">
        <v>1626</v>
      </c>
      <c r="ATC16" s="50">
        <f t="shared" si="999"/>
        <v>39.49477775078941</v>
      </c>
      <c r="ATD16" s="24">
        <v>1095</v>
      </c>
      <c r="ATE16" s="50">
        <f t="shared" si="1000"/>
        <v>28.612490201201986</v>
      </c>
      <c r="ATF16" s="24">
        <v>0</v>
      </c>
      <c r="ATG16" s="24">
        <f t="shared" si="1001"/>
        <v>2721</v>
      </c>
      <c r="ATH16" s="52">
        <f t="shared" si="146"/>
        <v>34.25226586102719</v>
      </c>
      <c r="ATI16" s="24">
        <v>1618</v>
      </c>
      <c r="ATJ16" s="50">
        <f t="shared" si="1002"/>
        <v>39.463414634146346</v>
      </c>
      <c r="ATK16" s="24">
        <v>1092</v>
      </c>
      <c r="ATL16" s="50">
        <f t="shared" si="1003"/>
        <v>28.676470588235293</v>
      </c>
      <c r="ATM16" s="24">
        <v>0</v>
      </c>
      <c r="ATN16" s="24">
        <f t="shared" si="1004"/>
        <v>2710</v>
      </c>
      <c r="ATO16" s="52">
        <f t="shared" si="147"/>
        <v>34.269094587759227</v>
      </c>
      <c r="ATP16" s="24">
        <v>1614</v>
      </c>
      <c r="ATQ16" s="50">
        <f t="shared" si="1005"/>
        <v>39.462102689486549</v>
      </c>
      <c r="ATR16" s="24">
        <v>1089</v>
      </c>
      <c r="ATS16" s="50">
        <f t="shared" si="1006"/>
        <v>28.680537266262839</v>
      </c>
      <c r="ATT16" s="24">
        <v>0</v>
      </c>
      <c r="ATU16" s="24">
        <f t="shared" si="1007"/>
        <v>2703</v>
      </c>
      <c r="ATV16" s="52">
        <f t="shared" si="148"/>
        <v>34.271586154431347</v>
      </c>
      <c r="ATW16" s="24">
        <v>1607</v>
      </c>
      <c r="ATX16" s="50">
        <f t="shared" si="1008"/>
        <v>39.425907752698727</v>
      </c>
      <c r="ATY16" s="24">
        <v>1086</v>
      </c>
      <c r="ATZ16" s="50">
        <f t="shared" si="1009"/>
        <v>28.677053076313701</v>
      </c>
      <c r="AUA16" s="24">
        <v>0</v>
      </c>
      <c r="AUB16" s="24">
        <f t="shared" si="1010"/>
        <v>2693</v>
      </c>
      <c r="AUC16" s="52">
        <f t="shared" si="149"/>
        <v>34.249014371105176</v>
      </c>
      <c r="AUD16" s="24">
        <v>1602</v>
      </c>
      <c r="AUE16" s="50">
        <f t="shared" si="1011"/>
        <v>39.438700147710485</v>
      </c>
      <c r="AUF16" s="24">
        <v>1084</v>
      </c>
      <c r="AUG16" s="50">
        <f t="shared" si="1012"/>
        <v>28.700026476039188</v>
      </c>
      <c r="AUH16" s="24">
        <v>0</v>
      </c>
      <c r="AUI16" s="24">
        <f t="shared" si="1013"/>
        <v>2686</v>
      </c>
      <c r="AUJ16" s="52">
        <f t="shared" si="150"/>
        <v>34.264574563082022</v>
      </c>
      <c r="AUK16" s="24">
        <v>1596</v>
      </c>
      <c r="AUL16" s="50">
        <f t="shared" si="1014"/>
        <v>39.446366782006919</v>
      </c>
      <c r="AUM16" s="24">
        <v>1078</v>
      </c>
      <c r="AUN16" s="50">
        <f t="shared" si="1015"/>
        <v>28.69310620175672</v>
      </c>
      <c r="AUO16" s="24">
        <v>0</v>
      </c>
      <c r="AUP16" s="141">
        <f t="shared" si="1016"/>
        <v>2674</v>
      </c>
      <c r="AUQ16" s="52">
        <f t="shared" si="1017"/>
        <v>34.26887094707164</v>
      </c>
      <c r="AUR16" s="24">
        <v>1588</v>
      </c>
      <c r="AUS16" s="50">
        <f t="shared" si="1018"/>
        <v>39.522150323544054</v>
      </c>
      <c r="AUT16" s="24">
        <v>1075</v>
      </c>
      <c r="AUU16" s="50">
        <f t="shared" si="1019"/>
        <v>28.766390152528764</v>
      </c>
      <c r="AUV16" s="24">
        <v>0</v>
      </c>
      <c r="AUW16" s="24">
        <f t="shared" si="1020"/>
        <v>2663</v>
      </c>
      <c r="AUX16" s="52">
        <f t="shared" si="151"/>
        <v>34.3391360412637</v>
      </c>
      <c r="AUY16" s="24">
        <v>1578</v>
      </c>
      <c r="AUZ16" s="50">
        <f t="shared" si="1021"/>
        <v>39.469734867433715</v>
      </c>
      <c r="AVA16" s="24">
        <v>1070</v>
      </c>
      <c r="AVB16" s="50">
        <f t="shared" si="1022"/>
        <v>28.809908454496501</v>
      </c>
      <c r="AVC16" s="24">
        <v>0</v>
      </c>
      <c r="AVD16" s="24">
        <f t="shared" si="1023"/>
        <v>2648</v>
      </c>
      <c r="AVE16" s="52">
        <f t="shared" si="152"/>
        <v>34.336099585062243</v>
      </c>
      <c r="AVF16" s="24">
        <v>1571</v>
      </c>
      <c r="AVG16" s="50">
        <f t="shared" si="1024"/>
        <v>39.472361809045225</v>
      </c>
      <c r="AVH16" s="24">
        <v>1058</v>
      </c>
      <c r="AVI16" s="50">
        <f t="shared" si="1025"/>
        <v>28.789115646258502</v>
      </c>
      <c r="AVJ16" s="24">
        <v>0</v>
      </c>
      <c r="AVK16" s="24">
        <f t="shared" si="1026"/>
        <v>2629</v>
      </c>
      <c r="AVL16" s="52">
        <f t="shared" si="153"/>
        <v>34.343566296538206</v>
      </c>
      <c r="AVM16" s="24">
        <v>1566</v>
      </c>
      <c r="AVN16" s="50">
        <f t="shared" si="1027"/>
        <v>39.42598187311178</v>
      </c>
      <c r="AVO16" s="24">
        <v>1054</v>
      </c>
      <c r="AVP16" s="50">
        <f t="shared" si="1028"/>
        <v>28.727173616789315</v>
      </c>
      <c r="AVQ16" s="24">
        <v>0</v>
      </c>
      <c r="AVR16" s="24">
        <f t="shared" si="1029"/>
        <v>2620</v>
      </c>
      <c r="AVS16" s="52">
        <f t="shared" si="154"/>
        <v>34.28870566679754</v>
      </c>
      <c r="AVT16" s="24">
        <v>1560</v>
      </c>
      <c r="AVU16" s="50">
        <f t="shared" si="1030"/>
        <v>39.413845376452755</v>
      </c>
      <c r="AVV16" s="24">
        <v>1052</v>
      </c>
      <c r="AVW16" s="50">
        <f t="shared" si="1031"/>
        <v>28.72747132714364</v>
      </c>
      <c r="AVX16" s="24">
        <v>0</v>
      </c>
      <c r="AVY16" s="24">
        <f t="shared" si="1032"/>
        <v>2612</v>
      </c>
      <c r="AVZ16" s="52">
        <f t="shared" si="155"/>
        <v>34.278215223097114</v>
      </c>
      <c r="AWA16" s="24">
        <v>1551</v>
      </c>
      <c r="AWB16" s="50">
        <f t="shared" si="1033"/>
        <v>39.425521098118963</v>
      </c>
      <c r="AWC16" s="24">
        <v>1047</v>
      </c>
      <c r="AWD16" s="50">
        <f t="shared" si="1034"/>
        <v>28.827092511013213</v>
      </c>
      <c r="AWE16" s="24">
        <v>0</v>
      </c>
      <c r="AWF16" s="24">
        <f t="shared" si="1035"/>
        <v>2598</v>
      </c>
      <c r="AWG16" s="52">
        <f t="shared" si="156"/>
        <v>34.337827121332275</v>
      </c>
      <c r="AWH16" s="24">
        <v>1545</v>
      </c>
      <c r="AWI16" s="50">
        <f t="shared" si="1036"/>
        <v>39.403213465952561</v>
      </c>
      <c r="AWJ16" s="24">
        <v>1042</v>
      </c>
      <c r="AWK16" s="50">
        <f t="shared" si="1037"/>
        <v>28.928373126041091</v>
      </c>
      <c r="AWL16" s="24">
        <v>0</v>
      </c>
      <c r="AWM16" s="141">
        <f t="shared" si="1038"/>
        <v>2587</v>
      </c>
      <c r="AWN16" s="52">
        <f t="shared" si="1039"/>
        <v>34.38787717665825</v>
      </c>
      <c r="AWO16" s="24">
        <v>1541</v>
      </c>
      <c r="AWP16" s="50">
        <f t="shared" si="1040"/>
        <v>39.492567913890312</v>
      </c>
      <c r="AWQ16" s="24">
        <v>1027</v>
      </c>
      <c r="AWR16" s="50">
        <f t="shared" si="1041"/>
        <v>28.751399776035836</v>
      </c>
      <c r="AWS16" s="24">
        <v>0</v>
      </c>
      <c r="AWT16" s="24">
        <f t="shared" si="1042"/>
        <v>2568</v>
      </c>
      <c r="AWU16" s="52">
        <f t="shared" si="157"/>
        <v>34.359111586834359</v>
      </c>
      <c r="AWV16" s="24">
        <v>1535</v>
      </c>
      <c r="AWW16" s="50">
        <f t="shared" si="1043"/>
        <v>39.602683178534569</v>
      </c>
      <c r="AWX16" s="24">
        <v>1021</v>
      </c>
      <c r="AWY16" s="50">
        <f t="shared" si="1044"/>
        <v>28.760563380281688</v>
      </c>
      <c r="AWZ16" s="24">
        <v>0</v>
      </c>
      <c r="AXA16" s="24">
        <f t="shared" si="1045"/>
        <v>2556</v>
      </c>
      <c r="AXB16" s="52">
        <f t="shared" si="158"/>
        <v>34.419606786964721</v>
      </c>
      <c r="AXC16" s="24">
        <v>1526</v>
      </c>
      <c r="AXD16" s="50">
        <f t="shared" si="1046"/>
        <v>39.708561020036434</v>
      </c>
      <c r="AXE16" s="24">
        <v>1017</v>
      </c>
      <c r="AXF16" s="50">
        <f t="shared" si="1047"/>
        <v>28.883839818233458</v>
      </c>
      <c r="AXG16" s="24">
        <v>0</v>
      </c>
      <c r="AXH16" s="24">
        <f t="shared" si="1048"/>
        <v>2543</v>
      </c>
      <c r="AXI16" s="52">
        <f t="shared" si="159"/>
        <v>34.53286257468767</v>
      </c>
      <c r="AXJ16" s="24">
        <v>1519</v>
      </c>
      <c r="AXK16" s="50">
        <f t="shared" si="1049"/>
        <v>39.722803347280333</v>
      </c>
      <c r="AXL16" s="24">
        <v>1011</v>
      </c>
      <c r="AXM16" s="50">
        <f t="shared" si="1050"/>
        <v>28.910494709751216</v>
      </c>
      <c r="AXN16" s="24">
        <v>0</v>
      </c>
      <c r="AXO16" s="24">
        <f t="shared" si="1051"/>
        <v>2530</v>
      </c>
      <c r="AXP16" s="52">
        <f t="shared" si="160"/>
        <v>34.5581204753449</v>
      </c>
      <c r="AXQ16" s="24">
        <v>1512</v>
      </c>
      <c r="AXR16" s="50">
        <f t="shared" si="1052"/>
        <v>39.716312056737593</v>
      </c>
      <c r="AXS16" s="24">
        <v>1006</v>
      </c>
      <c r="AXT16" s="50">
        <f t="shared" si="1053"/>
        <v>28.86657101865136</v>
      </c>
      <c r="AXU16" s="24">
        <v>0</v>
      </c>
      <c r="AXV16" s="24">
        <f t="shared" si="1054"/>
        <v>2518</v>
      </c>
      <c r="AXW16" s="52">
        <f t="shared" si="161"/>
        <v>34.530992868897421</v>
      </c>
      <c r="AXX16" s="24">
        <v>1497</v>
      </c>
      <c r="AXY16" s="50">
        <f t="shared" si="1055"/>
        <v>39.645127118644069</v>
      </c>
      <c r="AXZ16" s="24">
        <v>1000</v>
      </c>
      <c r="AYA16" s="50">
        <f t="shared" si="1056"/>
        <v>28.926815157651141</v>
      </c>
      <c r="AYB16" s="24">
        <v>0</v>
      </c>
      <c r="AYC16" s="24">
        <f t="shared" si="1057"/>
        <v>2497</v>
      </c>
      <c r="AYD16" s="52">
        <f t="shared" si="162"/>
        <v>34.522328217890227</v>
      </c>
      <c r="AYE16" s="24">
        <v>1484</v>
      </c>
      <c r="AYF16" s="50">
        <f t="shared" si="1058"/>
        <v>39.6155899626268</v>
      </c>
      <c r="AYG16" s="24">
        <v>988</v>
      </c>
      <c r="AYH16" s="50">
        <f t="shared" si="1059"/>
        <v>28.863569967864443</v>
      </c>
      <c r="AYI16" s="24">
        <v>0</v>
      </c>
      <c r="AYJ16" s="141">
        <f t="shared" si="1060"/>
        <v>2472</v>
      </c>
      <c r="AYK16" s="52">
        <f t="shared" si="1061"/>
        <v>34.481796624354857</v>
      </c>
      <c r="AYL16" s="24">
        <v>1478</v>
      </c>
      <c r="AYM16" s="50">
        <f t="shared" si="1062"/>
        <v>39.645922746781117</v>
      </c>
      <c r="AYN16" s="24">
        <v>979</v>
      </c>
      <c r="AYO16" s="50">
        <f t="shared" si="1063"/>
        <v>28.760282021151585</v>
      </c>
      <c r="AYP16" s="24">
        <v>0</v>
      </c>
      <c r="AYQ16" s="24">
        <f t="shared" si="1064"/>
        <v>2457</v>
      </c>
      <c r="AYR16" s="52">
        <f t="shared" si="163"/>
        <v>34.450364554122267</v>
      </c>
      <c r="AYS16" s="24">
        <v>1472</v>
      </c>
      <c r="AYT16" s="50">
        <f t="shared" si="1065"/>
        <v>39.82683982683983</v>
      </c>
      <c r="AYU16" s="24">
        <v>968</v>
      </c>
      <c r="AYV16" s="50">
        <f t="shared" si="1066"/>
        <v>28.68148148148148</v>
      </c>
      <c r="AYW16" s="24">
        <v>0</v>
      </c>
      <c r="AYX16" s="24">
        <f t="shared" si="1067"/>
        <v>2440</v>
      </c>
      <c r="AYY16" s="52">
        <f t="shared" si="164"/>
        <v>34.50714184698063</v>
      </c>
      <c r="AYZ16" s="24">
        <v>1463</v>
      </c>
      <c r="AZA16" s="50">
        <f t="shared" si="1068"/>
        <v>39.777052746057642</v>
      </c>
      <c r="AZB16" s="24">
        <v>963</v>
      </c>
      <c r="AZC16" s="50">
        <f t="shared" si="1069"/>
        <v>28.832335329341319</v>
      </c>
      <c r="AZD16" s="24">
        <v>0</v>
      </c>
      <c r="AZE16" s="24">
        <f t="shared" si="1070"/>
        <v>2426</v>
      </c>
      <c r="AZF16" s="52">
        <f t="shared" si="165"/>
        <v>34.56825306355087</v>
      </c>
      <c r="AZG16" s="24">
        <v>1451</v>
      </c>
      <c r="AZH16" s="50">
        <f t="shared" si="1071"/>
        <v>39.699042407660741</v>
      </c>
      <c r="AZI16" s="24">
        <v>954</v>
      </c>
      <c r="AZJ16" s="50">
        <f t="shared" si="1072"/>
        <v>28.830462375339984</v>
      </c>
      <c r="AZK16" s="24">
        <v>0</v>
      </c>
      <c r="AZL16" s="24">
        <f t="shared" si="1073"/>
        <v>2405</v>
      </c>
      <c r="AZM16" s="52">
        <f t="shared" si="166"/>
        <v>34.53475014359563</v>
      </c>
      <c r="AZN16" s="24">
        <v>1448</v>
      </c>
      <c r="AZO16" s="50">
        <f t="shared" si="1074"/>
        <v>39.725651577503427</v>
      </c>
      <c r="AZP16" s="24">
        <v>951</v>
      </c>
      <c r="AZQ16" s="50">
        <f t="shared" si="1075"/>
        <v>28.87067395264117</v>
      </c>
      <c r="AZR16" s="24">
        <v>0</v>
      </c>
      <c r="AZS16" s="24">
        <f t="shared" si="1076"/>
        <v>2399</v>
      </c>
      <c r="AZT16" s="52">
        <f t="shared" si="167"/>
        <v>34.572705000720568</v>
      </c>
      <c r="AZU16" s="24">
        <v>1438</v>
      </c>
      <c r="AZV16" s="50">
        <f t="shared" si="1077"/>
        <v>39.756704451202658</v>
      </c>
      <c r="AZW16" s="24">
        <v>943</v>
      </c>
      <c r="AZX16" s="50">
        <f t="shared" si="1078"/>
        <v>28.829104249464994</v>
      </c>
      <c r="AZY16" s="24">
        <v>0</v>
      </c>
      <c r="AZZ16" s="24">
        <f t="shared" si="1079"/>
        <v>2381</v>
      </c>
      <c r="BAA16" s="52">
        <f t="shared" si="168"/>
        <v>34.567363530778167</v>
      </c>
      <c r="BAB16" s="24">
        <v>1418</v>
      </c>
      <c r="BAC16" s="50">
        <f t="shared" si="1080"/>
        <v>39.542665923034022</v>
      </c>
      <c r="BAD16" s="24">
        <v>936</v>
      </c>
      <c r="BAE16" s="50">
        <f t="shared" si="1081"/>
        <v>28.871067242442937</v>
      </c>
      <c r="BAF16" s="24">
        <v>0</v>
      </c>
      <c r="BAG16" s="141">
        <f t="shared" si="1082"/>
        <v>2354</v>
      </c>
      <c r="BAH16" s="52">
        <f t="shared" si="1083"/>
        <v>34.475688342120684</v>
      </c>
      <c r="BAI16" s="24">
        <v>1411</v>
      </c>
      <c r="BAJ16" s="50">
        <f t="shared" si="1084"/>
        <v>39.490624125384834</v>
      </c>
      <c r="BAK16" s="24">
        <v>926</v>
      </c>
      <c r="BAL16" s="50">
        <f t="shared" si="1085"/>
        <v>28.775637041640774</v>
      </c>
      <c r="BAM16" s="24">
        <v>0</v>
      </c>
      <c r="BAN16" s="24">
        <f t="shared" si="1086"/>
        <v>2337</v>
      </c>
      <c r="BAO16" s="52">
        <f t="shared" si="169"/>
        <v>34.413193933146815</v>
      </c>
      <c r="BAP16" s="24">
        <v>1391</v>
      </c>
      <c r="BAQ16" s="50">
        <f t="shared" si="1087"/>
        <v>39.371638833852252</v>
      </c>
      <c r="BAR16" s="24">
        <v>915</v>
      </c>
      <c r="BAS16" s="50">
        <f t="shared" si="1088"/>
        <v>28.818897637795278</v>
      </c>
      <c r="BAT16" s="24">
        <v>0</v>
      </c>
      <c r="BAU16" s="24">
        <f t="shared" si="1089"/>
        <v>2306</v>
      </c>
      <c r="BAV16" s="52">
        <f t="shared" si="170"/>
        <v>34.376863446630892</v>
      </c>
      <c r="BAW16" s="24">
        <v>1379</v>
      </c>
      <c r="BAX16" s="50">
        <f t="shared" si="1090"/>
        <v>39.46765884373211</v>
      </c>
      <c r="BAY16" s="24">
        <v>903</v>
      </c>
      <c r="BAZ16" s="50">
        <f t="shared" si="1091"/>
        <v>28.748806112702962</v>
      </c>
      <c r="BBA16" s="24">
        <v>0</v>
      </c>
      <c r="BBB16" s="24">
        <f t="shared" si="1092"/>
        <v>2282</v>
      </c>
      <c r="BBC16" s="52">
        <f t="shared" si="171"/>
        <v>34.393368500376795</v>
      </c>
      <c r="BBD16" s="24">
        <v>1375</v>
      </c>
      <c r="BBE16" s="50">
        <f t="shared" si="1093"/>
        <v>39.420871559633028</v>
      </c>
      <c r="BBF16" s="24">
        <v>901</v>
      </c>
      <c r="BBG16" s="50">
        <f t="shared" si="1094"/>
        <v>28.795142217961011</v>
      </c>
      <c r="BBH16" s="24">
        <v>0</v>
      </c>
      <c r="BBI16" s="24">
        <f t="shared" si="1095"/>
        <v>2276</v>
      </c>
      <c r="BBJ16" s="52">
        <f t="shared" si="172"/>
        <v>34.396252077980961</v>
      </c>
      <c r="BBK16" s="24">
        <v>1365</v>
      </c>
      <c r="BBL16" s="50">
        <f t="shared" si="1096"/>
        <v>39.348515422311905</v>
      </c>
      <c r="BBM16" s="24">
        <v>896</v>
      </c>
      <c r="BBN16" s="50">
        <f t="shared" si="1097"/>
        <v>28.828828828828829</v>
      </c>
      <c r="BBO16" s="24">
        <v>0</v>
      </c>
      <c r="BBP16" s="24">
        <f t="shared" si="1098"/>
        <v>2261</v>
      </c>
      <c r="BBQ16" s="52">
        <f t="shared" si="173"/>
        <v>34.377375703208152</v>
      </c>
      <c r="BBR16" s="24">
        <v>1343</v>
      </c>
      <c r="BBS16" s="50">
        <f t="shared" si="1099"/>
        <v>39.10891089108911</v>
      </c>
      <c r="BBT16" s="24">
        <v>893</v>
      </c>
      <c r="BBU16" s="50">
        <f t="shared" si="1100"/>
        <v>28.993506493506494</v>
      </c>
      <c r="BBV16" s="24">
        <v>0</v>
      </c>
      <c r="BBW16" s="24">
        <f t="shared" si="1101"/>
        <v>2236</v>
      </c>
      <c r="BBX16" s="52">
        <f t="shared" si="174"/>
        <v>34.326066932760206</v>
      </c>
      <c r="BBY16" s="24">
        <v>1327</v>
      </c>
      <c r="BBZ16" s="50">
        <f t="shared" si="1102"/>
        <v>39.017935901205533</v>
      </c>
      <c r="BCA16" s="24">
        <v>889</v>
      </c>
      <c r="BCB16" s="50">
        <f t="shared" si="1103"/>
        <v>29.033311561071194</v>
      </c>
      <c r="BCC16" s="24">
        <v>0</v>
      </c>
      <c r="BCD16" s="141">
        <f t="shared" si="1104"/>
        <v>2216</v>
      </c>
      <c r="BCE16" s="52">
        <f t="shared" si="1105"/>
        <v>34.287482593222961</v>
      </c>
      <c r="BCF16" s="24">
        <v>1318</v>
      </c>
      <c r="BCG16" s="50">
        <f t="shared" si="1106"/>
        <v>39.028723719277465</v>
      </c>
      <c r="BCH16" s="24">
        <v>882</v>
      </c>
      <c r="BCI16" s="50">
        <f t="shared" si="1107"/>
        <v>29.013157894736842</v>
      </c>
      <c r="BCJ16" s="24">
        <v>0</v>
      </c>
      <c r="BCK16" s="24">
        <f t="shared" si="1108"/>
        <v>2200</v>
      </c>
      <c r="BCL16" s="52">
        <f t="shared" si="175"/>
        <v>34.283933302166119</v>
      </c>
      <c r="BCM16" s="24">
        <v>1306</v>
      </c>
      <c r="BCN16" s="50">
        <f t="shared" si="1109"/>
        <v>39.066706551002092</v>
      </c>
      <c r="BCO16" s="24">
        <v>868</v>
      </c>
      <c r="BCP16" s="50">
        <f t="shared" si="1110"/>
        <v>29.020394516883986</v>
      </c>
      <c r="BCQ16" s="24">
        <v>0</v>
      </c>
      <c r="BCR16" s="24">
        <f t="shared" si="1111"/>
        <v>2174</v>
      </c>
      <c r="BCS16" s="52">
        <f t="shared" si="176"/>
        <v>34.322702873381751</v>
      </c>
      <c r="BCT16" s="24">
        <v>1297</v>
      </c>
      <c r="BCU16" s="50">
        <f t="shared" si="1112"/>
        <v>39.196131761861594</v>
      </c>
      <c r="BCV16" s="24">
        <v>853</v>
      </c>
      <c r="BCW16" s="50">
        <f t="shared" si="1113"/>
        <v>28.934871099050202</v>
      </c>
      <c r="BCX16" s="24">
        <v>0</v>
      </c>
      <c r="BCY16" s="24">
        <f t="shared" si="1114"/>
        <v>2150</v>
      </c>
      <c r="BCZ16" s="52">
        <f t="shared" si="177"/>
        <v>34.361515103084542</v>
      </c>
      <c r="BDA16" s="24">
        <v>1290</v>
      </c>
      <c r="BDB16" s="50">
        <f t="shared" si="1115"/>
        <v>39.221647917300089</v>
      </c>
      <c r="BDC16" s="24">
        <v>849</v>
      </c>
      <c r="BDD16" s="50">
        <f t="shared" si="1116"/>
        <v>28.966223132036852</v>
      </c>
      <c r="BDE16" s="24">
        <v>0</v>
      </c>
      <c r="BDF16" s="24">
        <f t="shared" si="1117"/>
        <v>2139</v>
      </c>
      <c r="BDG16" s="52">
        <f t="shared" si="178"/>
        <v>34.38906752411576</v>
      </c>
      <c r="BDH16" s="24">
        <v>1278</v>
      </c>
      <c r="BDI16" s="50">
        <f t="shared" si="1118"/>
        <v>39.130434782608695</v>
      </c>
      <c r="BDJ16" s="24">
        <v>845</v>
      </c>
      <c r="BDK16" s="50">
        <f t="shared" si="1119"/>
        <v>28.997940974605353</v>
      </c>
      <c r="BDL16" s="24">
        <v>0</v>
      </c>
      <c r="BDM16" s="24">
        <f t="shared" si="1120"/>
        <v>2123</v>
      </c>
      <c r="BDN16" s="52">
        <f t="shared" si="179"/>
        <v>34.35275080906149</v>
      </c>
      <c r="BDO16" s="24">
        <v>1272</v>
      </c>
      <c r="BDP16" s="50">
        <f t="shared" si="1121"/>
        <v>39.150507848568786</v>
      </c>
      <c r="BDQ16" s="24">
        <v>840</v>
      </c>
      <c r="BDR16" s="50">
        <f t="shared" si="1122"/>
        <v>29.055690072639223</v>
      </c>
      <c r="BDS16" s="24">
        <v>0</v>
      </c>
      <c r="BDT16" s="24">
        <f t="shared" si="1123"/>
        <v>2112</v>
      </c>
      <c r="BDU16" s="52">
        <f t="shared" si="180"/>
        <v>34.397394136807819</v>
      </c>
      <c r="BDV16" s="24">
        <v>1261</v>
      </c>
      <c r="BDW16" s="50">
        <f t="shared" si="1124"/>
        <v>39.064436183395287</v>
      </c>
      <c r="BDX16" s="24">
        <v>834</v>
      </c>
      <c r="BDY16" s="50">
        <f t="shared" si="1125"/>
        <v>29.089640739448903</v>
      </c>
      <c r="BDZ16" s="24">
        <v>0</v>
      </c>
      <c r="BEA16" s="141">
        <f t="shared" si="1126"/>
        <v>2095</v>
      </c>
      <c r="BEB16" s="52">
        <f t="shared" si="1127"/>
        <v>34.372436423297785</v>
      </c>
      <c r="BEC16" s="24">
        <v>1245</v>
      </c>
      <c r="BED16" s="50">
        <f t="shared" si="1128"/>
        <v>39.10175879396985</v>
      </c>
      <c r="BEE16" s="24">
        <v>828</v>
      </c>
      <c r="BEF16" s="50">
        <f t="shared" si="1129"/>
        <v>29.237288135593221</v>
      </c>
      <c r="BEG16" s="24">
        <v>0</v>
      </c>
      <c r="BEH16" s="24">
        <f t="shared" si="1130"/>
        <v>2073</v>
      </c>
      <c r="BEI16" s="52">
        <f t="shared" si="181"/>
        <v>34.45811170212766</v>
      </c>
      <c r="BEJ16" s="24">
        <v>1219</v>
      </c>
      <c r="BEK16" s="50">
        <f t="shared" si="1131"/>
        <v>39.158368133633154</v>
      </c>
      <c r="BEL16" s="24">
        <v>811</v>
      </c>
      <c r="BEM16" s="50">
        <f t="shared" si="1132"/>
        <v>29.277978339350181</v>
      </c>
      <c r="BEN16" s="24">
        <v>0</v>
      </c>
      <c r="BEO16" s="24">
        <f t="shared" si="1133"/>
        <v>2030</v>
      </c>
      <c r="BEP16" s="52">
        <f t="shared" si="182"/>
        <v>34.506204317525075</v>
      </c>
      <c r="BEQ16" s="24">
        <v>1202</v>
      </c>
      <c r="BER16" s="50">
        <f t="shared" si="1134"/>
        <v>39.114871461112919</v>
      </c>
      <c r="BES16" s="24">
        <v>793</v>
      </c>
      <c r="BET16" s="50">
        <f t="shared" si="1135"/>
        <v>29.111600587371512</v>
      </c>
      <c r="BEU16" s="24">
        <v>0</v>
      </c>
      <c r="BEV16" s="24">
        <f t="shared" si="1136"/>
        <v>1995</v>
      </c>
      <c r="BEW16" s="52">
        <f t="shared" si="183"/>
        <v>34.414352251164395</v>
      </c>
      <c r="BEX16" s="24">
        <v>1196</v>
      </c>
      <c r="BEY16" s="50">
        <f t="shared" si="1137"/>
        <v>39.123323519790645</v>
      </c>
      <c r="BEZ16" s="24">
        <v>788</v>
      </c>
      <c r="BFA16" s="50">
        <f t="shared" si="1138"/>
        <v>29.152793192748799</v>
      </c>
      <c r="BFB16" s="24">
        <v>0</v>
      </c>
      <c r="BFC16" s="24">
        <f t="shared" si="1139"/>
        <v>1984</v>
      </c>
      <c r="BFD16" s="52">
        <f t="shared" si="184"/>
        <v>34.444444444444443</v>
      </c>
      <c r="BFE16" s="24">
        <v>1193</v>
      </c>
      <c r="BFF16" s="50">
        <f t="shared" si="1140"/>
        <v>39.230516277540282</v>
      </c>
      <c r="BFG16" s="24">
        <v>781</v>
      </c>
      <c r="BFH16" s="50">
        <f t="shared" si="1141"/>
        <v>29.207180254300674</v>
      </c>
      <c r="BFI16" s="24">
        <v>0</v>
      </c>
      <c r="BFJ16" s="24">
        <f t="shared" si="1142"/>
        <v>1974</v>
      </c>
      <c r="BFK16" s="52">
        <f t="shared" si="185"/>
        <v>34.540682414698168</v>
      </c>
      <c r="BFL16" s="24">
        <v>1189</v>
      </c>
      <c r="BFM16" s="50">
        <f t="shared" si="1143"/>
        <v>39.279814998348201</v>
      </c>
      <c r="BFN16" s="24">
        <v>775</v>
      </c>
      <c r="BFO16" s="50">
        <f t="shared" si="1144"/>
        <v>29.26737160120846</v>
      </c>
      <c r="BFP16" s="24">
        <v>0</v>
      </c>
      <c r="BFQ16" s="24">
        <f t="shared" si="1145"/>
        <v>1964</v>
      </c>
      <c r="BFR16" s="52">
        <f t="shared" si="186"/>
        <v>34.607929515418498</v>
      </c>
      <c r="BFS16" s="24">
        <v>1178</v>
      </c>
      <c r="BFT16" s="50">
        <f t="shared" si="1146"/>
        <v>39.214380825565911</v>
      </c>
      <c r="BFU16" s="24">
        <v>766</v>
      </c>
      <c r="BFV16" s="50">
        <f t="shared" si="1147"/>
        <v>29.169840060929168</v>
      </c>
      <c r="BFW16" s="24">
        <v>0</v>
      </c>
      <c r="BFX16" s="141">
        <f t="shared" si="1148"/>
        <v>1944</v>
      </c>
      <c r="BFY16" s="52">
        <f t="shared" si="1149"/>
        <v>34.52930728241563</v>
      </c>
      <c r="BFZ16" s="24">
        <v>1151</v>
      </c>
      <c r="BGA16" s="50">
        <f t="shared" si="1150"/>
        <v>39.256480218281034</v>
      </c>
      <c r="BGB16" s="24">
        <v>745</v>
      </c>
      <c r="BGC16" s="50">
        <f t="shared" si="1151"/>
        <v>29.181355268311794</v>
      </c>
      <c r="BGD16" s="24">
        <v>0</v>
      </c>
      <c r="BGE16" s="24">
        <f t="shared" si="1152"/>
        <v>1896</v>
      </c>
      <c r="BGF16" s="52">
        <f t="shared" si="187"/>
        <v>34.567000911577026</v>
      </c>
      <c r="BGG16" s="24">
        <v>1134</v>
      </c>
      <c r="BGH16" s="50">
        <f t="shared" si="1153"/>
        <v>39.375</v>
      </c>
      <c r="BGI16" s="24">
        <v>719</v>
      </c>
      <c r="BGJ16" s="50">
        <f t="shared" si="1154"/>
        <v>28.945249597423512</v>
      </c>
      <c r="BGK16" s="24">
        <v>0</v>
      </c>
      <c r="BGL16" s="24">
        <f t="shared" si="1155"/>
        <v>1853</v>
      </c>
      <c r="BGM16" s="52">
        <f t="shared" si="188"/>
        <v>34.545115585384039</v>
      </c>
      <c r="BGN16" s="24">
        <v>1114</v>
      </c>
      <c r="BGO16" s="50">
        <f t="shared" si="1156"/>
        <v>39.573712255772648</v>
      </c>
      <c r="BGP16" s="24">
        <v>701</v>
      </c>
      <c r="BGQ16" s="50">
        <f t="shared" si="1157"/>
        <v>29.135494596841234</v>
      </c>
      <c r="BGR16" s="24">
        <v>0</v>
      </c>
      <c r="BGS16" s="24">
        <f t="shared" si="1158"/>
        <v>1815</v>
      </c>
      <c r="BGT16" s="52">
        <f t="shared" si="189"/>
        <v>34.763455276766905</v>
      </c>
      <c r="BGU16" s="24">
        <v>1096</v>
      </c>
      <c r="BGV16" s="50">
        <f t="shared" si="1159"/>
        <v>39.509733237202596</v>
      </c>
      <c r="BGW16" s="24">
        <v>686</v>
      </c>
      <c r="BGX16" s="50">
        <f t="shared" si="1160"/>
        <v>29.104794229953328</v>
      </c>
      <c r="BGY16" s="24">
        <v>0</v>
      </c>
      <c r="BGZ16" s="24">
        <f t="shared" si="1161"/>
        <v>1782</v>
      </c>
      <c r="BHA16" s="52">
        <f t="shared" si="190"/>
        <v>34.730072110699666</v>
      </c>
      <c r="BHB16" s="24">
        <v>1078</v>
      </c>
      <c r="BHC16" s="50">
        <f t="shared" si="1162"/>
        <v>39.545121056493031</v>
      </c>
      <c r="BHD16" s="24">
        <v>673</v>
      </c>
      <c r="BHE16" s="50">
        <f t="shared" si="1163"/>
        <v>29.172084958820982</v>
      </c>
      <c r="BHF16" s="24">
        <v>0</v>
      </c>
      <c r="BHG16" s="24">
        <f t="shared" si="1164"/>
        <v>1751</v>
      </c>
      <c r="BHH16" s="52">
        <f t="shared" si="191"/>
        <v>34.790383469103915</v>
      </c>
      <c r="BHI16" s="24">
        <v>1052</v>
      </c>
      <c r="BHJ16" s="50">
        <f t="shared" si="1165"/>
        <v>39.445069366329207</v>
      </c>
      <c r="BHK16" s="24">
        <v>650</v>
      </c>
      <c r="BHL16" s="50">
        <f t="shared" si="1166"/>
        <v>29.121863799283155</v>
      </c>
      <c r="BHM16" s="24">
        <v>0</v>
      </c>
      <c r="BHN16" s="24">
        <f t="shared" si="1167"/>
        <v>1702</v>
      </c>
      <c r="BHO16" s="52">
        <f t="shared" si="192"/>
        <v>34.741784037558688</v>
      </c>
      <c r="BHP16" s="24">
        <v>1037</v>
      </c>
      <c r="BHQ16" s="50">
        <f t="shared" si="1168"/>
        <v>39.731800766283527</v>
      </c>
      <c r="BHR16" s="24">
        <v>635</v>
      </c>
      <c r="BHS16" s="50">
        <f t="shared" si="1169"/>
        <v>29.115084823475467</v>
      </c>
      <c r="BHT16" s="24">
        <v>0</v>
      </c>
      <c r="BHU16" s="141">
        <f t="shared" si="1170"/>
        <v>1672</v>
      </c>
      <c r="BHV16" s="52">
        <f t="shared" si="1171"/>
        <v>34.898768524316424</v>
      </c>
      <c r="BHW16" s="24">
        <v>1011</v>
      </c>
      <c r="BHX16" s="50">
        <f t="shared" si="1172"/>
        <v>39.647058823529413</v>
      </c>
      <c r="BHY16" s="24">
        <v>623</v>
      </c>
      <c r="BHZ16" s="50">
        <f t="shared" si="1173"/>
        <v>29.331450094161958</v>
      </c>
      <c r="BIA16" s="24">
        <v>0</v>
      </c>
      <c r="BIB16" s="24">
        <f t="shared" si="1174"/>
        <v>1634</v>
      </c>
      <c r="BIC16" s="52">
        <f t="shared" si="193"/>
        <v>34.959349593495936</v>
      </c>
      <c r="BID16" s="24">
        <v>984</v>
      </c>
      <c r="BIE16" s="50">
        <f t="shared" si="1175"/>
        <v>39.805825242718448</v>
      </c>
      <c r="BIF16" s="24">
        <v>600</v>
      </c>
      <c r="BIG16" s="50">
        <f t="shared" si="1176"/>
        <v>29.268292682926827</v>
      </c>
      <c r="BIH16" s="24">
        <v>0</v>
      </c>
      <c r="BII16" s="24">
        <f t="shared" si="1177"/>
        <v>1584</v>
      </c>
      <c r="BIJ16" s="52">
        <f t="shared" si="194"/>
        <v>35.02874834144184</v>
      </c>
      <c r="BIK16" s="24">
        <v>947</v>
      </c>
      <c r="BIL16" s="50">
        <f t="shared" si="1178"/>
        <v>39.392678868552409</v>
      </c>
      <c r="BIM16" s="24">
        <v>585</v>
      </c>
      <c r="BIN16" s="50">
        <f t="shared" si="1179"/>
        <v>29.220779220779221</v>
      </c>
      <c r="BIO16" s="24">
        <v>0</v>
      </c>
      <c r="BIP16" s="24">
        <f t="shared" si="1180"/>
        <v>1532</v>
      </c>
      <c r="BIQ16" s="52">
        <f t="shared" si="195"/>
        <v>34.770767135724014</v>
      </c>
      <c r="BIR16" s="24">
        <v>936</v>
      </c>
      <c r="BIS16" s="50">
        <f t="shared" si="1181"/>
        <v>39.393939393939391</v>
      </c>
      <c r="BIT16" s="24">
        <v>577</v>
      </c>
      <c r="BIU16" s="50">
        <f t="shared" si="1182"/>
        <v>29.068010075566754</v>
      </c>
      <c r="BIV16" s="24">
        <v>0</v>
      </c>
      <c r="BIW16" s="24">
        <f t="shared" si="1183"/>
        <v>1513</v>
      </c>
      <c r="BIX16" s="52">
        <f t="shared" si="196"/>
        <v>34.693877551020407</v>
      </c>
      <c r="BIY16" s="24">
        <v>925</v>
      </c>
      <c r="BIZ16" s="50">
        <f t="shared" si="1184"/>
        <v>39.648521217316762</v>
      </c>
      <c r="BJA16" s="24">
        <v>565</v>
      </c>
      <c r="BJB16" s="50">
        <f t="shared" si="1185"/>
        <v>29.033915724563208</v>
      </c>
      <c r="BJC16" s="24">
        <v>0</v>
      </c>
      <c r="BJD16" s="24">
        <f t="shared" si="1186"/>
        <v>1490</v>
      </c>
      <c r="BJE16" s="52">
        <f t="shared" si="197"/>
        <v>34.821219911194206</v>
      </c>
      <c r="BJF16" s="24">
        <v>906</v>
      </c>
      <c r="BJG16" s="50">
        <f t="shared" si="1187"/>
        <v>39.667250437828372</v>
      </c>
      <c r="BJH16" s="24">
        <v>549</v>
      </c>
      <c r="BJI16" s="50">
        <f t="shared" si="1188"/>
        <v>29.016913319238903</v>
      </c>
      <c r="BJJ16" s="24">
        <v>0</v>
      </c>
      <c r="BJK16" s="24">
        <f t="shared" si="1189"/>
        <v>1455</v>
      </c>
      <c r="BJL16" s="52">
        <f t="shared" si="198"/>
        <v>34.84195402298851</v>
      </c>
      <c r="BJM16" s="24">
        <v>881</v>
      </c>
      <c r="BJN16" s="50">
        <f t="shared" si="1190"/>
        <v>39.577717879604677</v>
      </c>
      <c r="BJO16" s="24">
        <v>532</v>
      </c>
      <c r="BJP16" s="50">
        <f t="shared" si="1191"/>
        <v>29.13472070098576</v>
      </c>
      <c r="BJQ16" s="24">
        <v>0</v>
      </c>
      <c r="BJR16" s="141">
        <f t="shared" si="1192"/>
        <v>1413</v>
      </c>
      <c r="BJS16" s="52">
        <f t="shared" si="1193"/>
        <v>34.871668311944717</v>
      </c>
      <c r="BJT16" s="24">
        <v>853</v>
      </c>
      <c r="BJU16" s="50">
        <f t="shared" si="1194"/>
        <v>39.729855612482531</v>
      </c>
      <c r="BJV16" s="24">
        <v>512</v>
      </c>
      <c r="BJW16" s="50">
        <f t="shared" si="1195"/>
        <v>29.008498583569402</v>
      </c>
      <c r="BJX16" s="24">
        <v>0</v>
      </c>
      <c r="BJY16" s="24">
        <f t="shared" si="1196"/>
        <v>1365</v>
      </c>
      <c r="BJZ16" s="52">
        <f t="shared" si="199"/>
        <v>34.892638036809814</v>
      </c>
      <c r="BKA16" s="24">
        <v>836</v>
      </c>
      <c r="BKB16" s="50">
        <f t="shared" si="1197"/>
        <v>39.771646051379641</v>
      </c>
      <c r="BKC16" s="24">
        <v>508</v>
      </c>
      <c r="BKD16" s="50">
        <f t="shared" si="1198"/>
        <v>29.228998849252015</v>
      </c>
      <c r="BKE16" s="24">
        <v>0</v>
      </c>
      <c r="BKF16" s="24">
        <f t="shared" si="1199"/>
        <v>1344</v>
      </c>
      <c r="BKG16" s="52">
        <f t="shared" si="200"/>
        <v>35</v>
      </c>
      <c r="BKH16" s="24">
        <v>818</v>
      </c>
      <c r="BKI16" s="50">
        <f t="shared" si="1200"/>
        <v>39.844130540672182</v>
      </c>
      <c r="BKJ16" s="24">
        <v>493</v>
      </c>
      <c r="BKK16" s="50">
        <f t="shared" si="1201"/>
        <v>29.206161137440755</v>
      </c>
      <c r="BKL16" s="24">
        <v>0</v>
      </c>
      <c r="BKM16" s="24">
        <f t="shared" si="1202"/>
        <v>1311</v>
      </c>
      <c r="BKN16" s="52">
        <f t="shared" si="201"/>
        <v>35.044105854049718</v>
      </c>
      <c r="BKO16" s="24">
        <v>803</v>
      </c>
      <c r="BKP16" s="50">
        <f t="shared" si="1203"/>
        <v>39.772164437840516</v>
      </c>
      <c r="BKQ16" s="24">
        <v>482</v>
      </c>
      <c r="BKR16" s="50">
        <f t="shared" si="1204"/>
        <v>28.966346153846157</v>
      </c>
      <c r="BKS16" s="24">
        <v>0</v>
      </c>
      <c r="BKT16" s="24">
        <f t="shared" si="1205"/>
        <v>1285</v>
      </c>
      <c r="BKU16" s="52">
        <f t="shared" si="202"/>
        <v>34.890035297311975</v>
      </c>
      <c r="BKV16" s="24">
        <v>790</v>
      </c>
      <c r="BKW16" s="50">
        <f t="shared" si="1206"/>
        <v>39.959534648457257</v>
      </c>
      <c r="BKX16" s="24">
        <v>471</v>
      </c>
      <c r="BKY16" s="50">
        <f t="shared" si="1207"/>
        <v>28.948985863552551</v>
      </c>
      <c r="BKZ16" s="24">
        <v>0</v>
      </c>
      <c r="BLA16" s="24">
        <f t="shared" si="1208"/>
        <v>1261</v>
      </c>
      <c r="BLB16" s="52">
        <f t="shared" si="203"/>
        <v>34.988901220865706</v>
      </c>
      <c r="BLC16" s="24">
        <v>767</v>
      </c>
      <c r="BLD16" s="50">
        <f t="shared" si="1209"/>
        <v>40.30478192327903</v>
      </c>
      <c r="BLE16" s="24">
        <v>456</v>
      </c>
      <c r="BLF16" s="50">
        <f t="shared" si="1210"/>
        <v>29.212043561819346</v>
      </c>
      <c r="BLG16" s="24">
        <v>0</v>
      </c>
      <c r="BLH16" s="24">
        <f t="shared" si="1211"/>
        <v>1223</v>
      </c>
      <c r="BLI16" s="52">
        <f t="shared" si="204"/>
        <v>35.306004618937642</v>
      </c>
      <c r="BLJ16" s="24">
        <v>767</v>
      </c>
      <c r="BLK16" s="50">
        <f t="shared" si="1212"/>
        <v>40.30478192327903</v>
      </c>
      <c r="BLL16" s="24">
        <v>456</v>
      </c>
      <c r="BLM16" s="50">
        <f t="shared" si="1213"/>
        <v>29.212043561819346</v>
      </c>
      <c r="BLN16" s="24">
        <v>0</v>
      </c>
      <c r="BLO16" s="141">
        <f t="shared" si="1214"/>
        <v>1223</v>
      </c>
      <c r="BLP16" s="52">
        <f t="shared" si="1215"/>
        <v>35.306004618937642</v>
      </c>
      <c r="BLQ16" s="24">
        <v>750</v>
      </c>
      <c r="BLR16" s="50">
        <f t="shared" si="1216"/>
        <v>40.584415584415581</v>
      </c>
      <c r="BLS16" s="24">
        <v>442</v>
      </c>
      <c r="BLT16" s="50">
        <f t="shared" si="1217"/>
        <v>29.565217391304348</v>
      </c>
      <c r="BLU16" s="24">
        <v>0</v>
      </c>
      <c r="BLV16" s="24">
        <f t="shared" si="1218"/>
        <v>1192</v>
      </c>
      <c r="BLW16" s="52">
        <f t="shared" si="205"/>
        <v>35.656595871971284</v>
      </c>
      <c r="BLX16" s="24">
        <v>680</v>
      </c>
      <c r="BLY16" s="50">
        <f t="shared" si="1219"/>
        <v>41.062801932367151</v>
      </c>
      <c r="BLZ16" s="24">
        <v>394</v>
      </c>
      <c r="BMA16" s="50">
        <f t="shared" si="1220"/>
        <v>29.315476190476193</v>
      </c>
      <c r="BMB16" s="24">
        <v>0</v>
      </c>
      <c r="BMC16" s="24">
        <f t="shared" si="1221"/>
        <v>1074</v>
      </c>
      <c r="BMD16" s="52">
        <f t="shared" si="206"/>
        <v>35.799999999999997</v>
      </c>
      <c r="BME16" s="24">
        <v>680</v>
      </c>
      <c r="BMF16" s="50">
        <f t="shared" si="1222"/>
        <v>41.062801932367151</v>
      </c>
      <c r="BMG16" s="24">
        <v>394</v>
      </c>
      <c r="BMH16" s="50">
        <f t="shared" si="1223"/>
        <v>29.315476190476193</v>
      </c>
      <c r="BMI16" s="24">
        <v>0</v>
      </c>
      <c r="BMJ16" s="24">
        <f t="shared" si="1224"/>
        <v>1074</v>
      </c>
      <c r="BMK16" s="52">
        <f t="shared" si="207"/>
        <v>35.799999999999997</v>
      </c>
      <c r="BML16" s="24">
        <v>645</v>
      </c>
      <c r="BMM16" s="50">
        <f t="shared" si="1225"/>
        <v>41.266794625719768</v>
      </c>
      <c r="BMN16" s="24">
        <v>367</v>
      </c>
      <c r="BMO16" s="50">
        <f t="shared" si="1226"/>
        <v>29.011857707509879</v>
      </c>
      <c r="BMP16" s="24">
        <v>0</v>
      </c>
      <c r="BMQ16" s="24">
        <f t="shared" si="1227"/>
        <v>1012</v>
      </c>
      <c r="BMR16" s="52">
        <f t="shared" si="208"/>
        <v>35.785007072135784</v>
      </c>
      <c r="BMS16" s="24">
        <v>645</v>
      </c>
      <c r="BMT16" s="50">
        <f t="shared" si="1228"/>
        <v>41.266794625719768</v>
      </c>
      <c r="BMU16" s="24">
        <v>367</v>
      </c>
      <c r="BMV16" s="50">
        <f t="shared" si="1229"/>
        <v>29.011857707509879</v>
      </c>
      <c r="BMW16" s="24">
        <v>0</v>
      </c>
      <c r="BMX16" s="24">
        <f t="shared" si="1230"/>
        <v>1012</v>
      </c>
      <c r="BMY16" s="52">
        <f t="shared" si="209"/>
        <v>35.785007072135784</v>
      </c>
      <c r="BMZ16" s="24">
        <v>601</v>
      </c>
      <c r="BNA16" s="50">
        <f t="shared" si="1231"/>
        <v>41.220850480109739</v>
      </c>
      <c r="BNB16" s="24">
        <v>344</v>
      </c>
      <c r="BNC16" s="50">
        <f t="shared" si="1232"/>
        <v>29.426860564585116</v>
      </c>
      <c r="BND16" s="24">
        <v>0</v>
      </c>
      <c r="BNE16" s="24">
        <f t="shared" si="1233"/>
        <v>945</v>
      </c>
      <c r="BNF16" s="52">
        <f t="shared" si="210"/>
        <v>35.972592310620477</v>
      </c>
      <c r="BNG16" s="24">
        <v>570</v>
      </c>
      <c r="BNH16" s="50">
        <f t="shared" si="1234"/>
        <v>40.889526542324248</v>
      </c>
      <c r="BNI16" s="24">
        <v>328</v>
      </c>
      <c r="BNJ16" s="50">
        <f t="shared" si="1235"/>
        <v>29.338103756708406</v>
      </c>
      <c r="BNK16" s="24">
        <v>0</v>
      </c>
      <c r="BNL16" s="141">
        <f t="shared" si="1236"/>
        <v>898</v>
      </c>
      <c r="BNM16" s="52">
        <f t="shared" si="1237"/>
        <v>35.748407643312099</v>
      </c>
      <c r="BNN16" s="24">
        <v>544</v>
      </c>
      <c r="BNO16" s="50">
        <f t="shared" si="1238"/>
        <v>40.536512667660205</v>
      </c>
      <c r="BNP16" s="24">
        <v>318</v>
      </c>
      <c r="BNQ16" s="50">
        <f t="shared" si="1239"/>
        <v>29.499072356215212</v>
      </c>
      <c r="BNR16" s="24">
        <v>0</v>
      </c>
      <c r="BNS16" s="24">
        <f t="shared" si="1240"/>
        <v>862</v>
      </c>
      <c r="BNT16" s="52">
        <f t="shared" si="211"/>
        <v>35.619834710743802</v>
      </c>
      <c r="BNU16" s="24">
        <v>514</v>
      </c>
      <c r="BNV16" s="50">
        <f t="shared" si="1241"/>
        <v>40.187646598905395</v>
      </c>
      <c r="BNW16" s="24">
        <v>300</v>
      </c>
      <c r="BNX16" s="50">
        <f t="shared" si="1242"/>
        <v>29.498525073746311</v>
      </c>
      <c r="BNY16" s="24">
        <v>0</v>
      </c>
      <c r="BNZ16" s="24">
        <f t="shared" si="1243"/>
        <v>814</v>
      </c>
      <c r="BOA16" s="52">
        <f t="shared" si="212"/>
        <v>35.452961672473862</v>
      </c>
      <c r="BOB16" s="24">
        <v>488</v>
      </c>
      <c r="BOC16" s="50">
        <f t="shared" si="1244"/>
        <v>39.804241435562801</v>
      </c>
      <c r="BOD16" s="24">
        <v>288</v>
      </c>
      <c r="BOE16" s="50">
        <f t="shared" si="1245"/>
        <v>29.508196721311474</v>
      </c>
      <c r="BOF16" s="24">
        <v>0</v>
      </c>
      <c r="BOG16" s="24">
        <f t="shared" si="1246"/>
        <v>776</v>
      </c>
      <c r="BOH16" s="52">
        <f t="shared" si="213"/>
        <v>35.240690281562216</v>
      </c>
      <c r="BOI16" s="24">
        <v>474</v>
      </c>
      <c r="BOJ16" s="50">
        <f t="shared" si="1247"/>
        <v>39.698492462311556</v>
      </c>
      <c r="BOK16" s="24">
        <v>281</v>
      </c>
      <c r="BOL16" s="50">
        <f t="shared" si="1248"/>
        <v>29.179646936656283</v>
      </c>
      <c r="BOM16" s="24">
        <v>0</v>
      </c>
      <c r="BON16" s="24">
        <f t="shared" si="1249"/>
        <v>755</v>
      </c>
      <c r="BOO16" s="52">
        <f t="shared" si="214"/>
        <v>35.002318034306903</v>
      </c>
      <c r="BOP16" s="24">
        <v>465</v>
      </c>
      <c r="BOQ16" s="50">
        <f t="shared" si="1250"/>
        <v>39.777587681779295</v>
      </c>
      <c r="BOR16" s="24">
        <v>274</v>
      </c>
      <c r="BOS16" s="50">
        <f t="shared" si="1251"/>
        <v>29.399141630901287</v>
      </c>
      <c r="BOT16" s="24">
        <v>0</v>
      </c>
      <c r="BOU16" s="24">
        <f t="shared" si="1252"/>
        <v>739</v>
      </c>
      <c r="BOV16" s="52">
        <f t="shared" si="215"/>
        <v>35.173726796763447</v>
      </c>
      <c r="BOW16" s="24">
        <v>452</v>
      </c>
      <c r="BOX16" s="50">
        <f t="shared" si="1253"/>
        <v>39.85890652557319</v>
      </c>
      <c r="BOY16" s="24">
        <v>264</v>
      </c>
      <c r="BOZ16" s="50">
        <f t="shared" si="1254"/>
        <v>29.763246899661784</v>
      </c>
      <c r="BPA16" s="24">
        <v>0</v>
      </c>
      <c r="BPB16" s="24">
        <f t="shared" si="1255"/>
        <v>716</v>
      </c>
      <c r="BPC16" s="52">
        <f t="shared" si="216"/>
        <v>35.428005937654625</v>
      </c>
      <c r="BPD16" s="24">
        <v>425</v>
      </c>
      <c r="BPE16" s="50">
        <f t="shared" si="1256"/>
        <v>39.38832252085264</v>
      </c>
      <c r="BPF16" s="24">
        <v>255</v>
      </c>
      <c r="BPG16" s="50">
        <f t="shared" si="1256"/>
        <v>30</v>
      </c>
      <c r="BPH16" s="24">
        <v>0</v>
      </c>
      <c r="BPI16" s="141">
        <f t="shared" si="1257"/>
        <v>680</v>
      </c>
      <c r="BPJ16" s="52">
        <f t="shared" si="217"/>
        <v>35.251425609123899</v>
      </c>
      <c r="BPK16" s="24">
        <v>402</v>
      </c>
      <c r="BPL16" s="50">
        <f t="shared" si="218"/>
        <v>39.489194499017685</v>
      </c>
      <c r="BPM16" s="24">
        <v>245</v>
      </c>
      <c r="BPN16" s="50">
        <f t="shared" si="219"/>
        <v>30.586766541822723</v>
      </c>
      <c r="BPO16" s="24">
        <v>0</v>
      </c>
      <c r="BPP16" s="24">
        <f t="shared" si="1258"/>
        <v>647</v>
      </c>
      <c r="BPQ16" s="52">
        <f t="shared" si="220"/>
        <v>35.568993952721272</v>
      </c>
      <c r="BPR16" s="24">
        <v>388</v>
      </c>
      <c r="BPS16" s="50">
        <f t="shared" si="221"/>
        <v>39.71340839303992</v>
      </c>
      <c r="BPT16" s="24">
        <v>233</v>
      </c>
      <c r="BPU16" s="50">
        <f t="shared" si="222"/>
        <v>30.299089726918076</v>
      </c>
      <c r="BPV16" s="24">
        <v>0</v>
      </c>
      <c r="BPW16" s="24">
        <f t="shared" si="1259"/>
        <v>621</v>
      </c>
      <c r="BPX16" s="52">
        <f t="shared" si="223"/>
        <v>35.567010309278352</v>
      </c>
      <c r="BPY16" s="24">
        <v>369</v>
      </c>
      <c r="BPZ16" s="50">
        <f t="shared" si="224"/>
        <v>39.213602550478214</v>
      </c>
      <c r="BQA16" s="24">
        <v>225</v>
      </c>
      <c r="BQB16" s="50">
        <f t="shared" si="225"/>
        <v>30.446549391069013</v>
      </c>
      <c r="BQC16" s="24">
        <v>0</v>
      </c>
      <c r="BQD16" s="24">
        <f t="shared" si="1260"/>
        <v>594</v>
      </c>
      <c r="BQE16" s="52">
        <f t="shared" si="226"/>
        <v>35.357142857142861</v>
      </c>
      <c r="BQF16" s="24">
        <v>356</v>
      </c>
      <c r="BQG16" s="50">
        <f t="shared" si="227"/>
        <v>38.949671772428886</v>
      </c>
      <c r="BQH16" s="24">
        <v>221</v>
      </c>
      <c r="BQI16" s="50">
        <f t="shared" si="228"/>
        <v>30.694444444444446</v>
      </c>
      <c r="BQJ16" s="24">
        <v>0</v>
      </c>
      <c r="BQK16" s="24">
        <f t="shared" si="1261"/>
        <v>577</v>
      </c>
      <c r="BQL16" s="52">
        <f t="shared" si="229"/>
        <v>35.312117503059973</v>
      </c>
      <c r="BQM16" s="24">
        <v>351</v>
      </c>
      <c r="BQN16" s="50">
        <f t="shared" si="230"/>
        <v>39.750849377123444</v>
      </c>
      <c r="BQO16" s="24">
        <v>217</v>
      </c>
      <c r="BQP16" s="50">
        <f t="shared" si="231"/>
        <v>31</v>
      </c>
      <c r="BQQ16" s="24">
        <v>0</v>
      </c>
      <c r="BQR16" s="24">
        <f t="shared" si="1262"/>
        <v>568</v>
      </c>
      <c r="BQS16" s="52">
        <f t="shared" si="232"/>
        <v>35.881238155401135</v>
      </c>
      <c r="BQT16" s="24">
        <v>337</v>
      </c>
      <c r="BQU16" s="50">
        <f t="shared" si="233"/>
        <v>39.600470035252641</v>
      </c>
      <c r="BQV16" s="24">
        <v>203</v>
      </c>
      <c r="BQW16" s="50">
        <f t="shared" si="234"/>
        <v>30.618401206636502</v>
      </c>
      <c r="BQX16" s="24">
        <v>0</v>
      </c>
      <c r="BQY16" s="24">
        <f t="shared" si="1263"/>
        <v>540</v>
      </c>
      <c r="BQZ16" s="52">
        <f t="shared" si="235"/>
        <v>35.667107001321</v>
      </c>
      <c r="BRA16" s="24">
        <v>331</v>
      </c>
      <c r="BRB16" s="50">
        <f t="shared" si="236"/>
        <v>39.879518072289159</v>
      </c>
      <c r="BRC16" s="24">
        <v>198</v>
      </c>
      <c r="BRD16" s="50">
        <f t="shared" si="237"/>
        <v>30.508474576271187</v>
      </c>
      <c r="BRE16" s="24">
        <v>0</v>
      </c>
      <c r="BRF16" s="24">
        <f t="shared" si="1264"/>
        <v>529</v>
      </c>
      <c r="BRG16" s="52">
        <f t="shared" si="238"/>
        <v>35.767410412440839</v>
      </c>
      <c r="BRH16" s="24">
        <v>318</v>
      </c>
      <c r="BRI16" s="50">
        <f t="shared" si="239"/>
        <v>40</v>
      </c>
      <c r="BRJ16" s="24">
        <v>191</v>
      </c>
      <c r="BRK16" s="50">
        <f t="shared" si="240"/>
        <v>30.414012738853501</v>
      </c>
      <c r="BRL16" s="24">
        <v>0</v>
      </c>
      <c r="BRM16" s="24">
        <f t="shared" si="1265"/>
        <v>509</v>
      </c>
      <c r="BRN16" s="52">
        <f t="shared" si="241"/>
        <v>35.769501054111032</v>
      </c>
      <c r="BRO16" s="24">
        <v>304</v>
      </c>
      <c r="BRP16" s="50">
        <f t="shared" si="242"/>
        <v>39.37823834196891</v>
      </c>
      <c r="BRQ16" s="24">
        <v>188</v>
      </c>
      <c r="BRR16" s="50">
        <f t="shared" si="243"/>
        <v>30.618892508143325</v>
      </c>
      <c r="BRS16" s="24">
        <v>0</v>
      </c>
      <c r="BRT16" s="24">
        <f t="shared" si="1267"/>
        <v>492</v>
      </c>
      <c r="BRU16" s="52">
        <f t="shared" si="244"/>
        <v>35.497835497835503</v>
      </c>
      <c r="BRV16" s="24">
        <v>291</v>
      </c>
      <c r="BRW16" s="50">
        <f t="shared" si="245"/>
        <v>39.060402684563762</v>
      </c>
      <c r="BRX16" s="24">
        <v>180</v>
      </c>
      <c r="BRY16" s="50">
        <f t="shared" si="246"/>
        <v>30.150753768844218</v>
      </c>
      <c r="BRZ16" s="24">
        <v>0</v>
      </c>
      <c r="BSA16" s="24">
        <f t="shared" si="1268"/>
        <v>471</v>
      </c>
      <c r="BSB16" s="52">
        <f t="shared" si="247"/>
        <v>35.096870342771979</v>
      </c>
      <c r="BSC16" s="24">
        <v>287</v>
      </c>
      <c r="BSD16" s="50">
        <f t="shared" si="248"/>
        <v>39.261285909712726</v>
      </c>
      <c r="BSE16" s="24">
        <v>178</v>
      </c>
      <c r="BSF16" s="50">
        <f t="shared" si="249"/>
        <v>30.220713073005097</v>
      </c>
      <c r="BSG16" s="24">
        <v>0</v>
      </c>
      <c r="BSH16" s="24">
        <f t="shared" si="1269"/>
        <v>465</v>
      </c>
      <c r="BSI16" s="52">
        <f t="shared" si="250"/>
        <v>35.227272727272727</v>
      </c>
      <c r="BSJ16" s="24">
        <v>280</v>
      </c>
      <c r="BSK16" s="50">
        <f t="shared" si="251"/>
        <v>38.997214484679667</v>
      </c>
      <c r="BSL16" s="24">
        <v>174</v>
      </c>
      <c r="BSM16" s="50">
        <f t="shared" si="252"/>
        <v>30.103806228373703</v>
      </c>
      <c r="BSN16" s="24">
        <v>0</v>
      </c>
      <c r="BSO16" s="24">
        <f t="shared" si="1270"/>
        <v>454</v>
      </c>
      <c r="BSP16" s="52">
        <f t="shared" si="253"/>
        <v>35.030864197530867</v>
      </c>
      <c r="BSQ16" s="24">
        <v>270</v>
      </c>
      <c r="BSR16" s="50">
        <f t="shared" si="254"/>
        <v>38.793103448275865</v>
      </c>
      <c r="BSS16" s="24">
        <v>168</v>
      </c>
      <c r="BST16" s="50">
        <f t="shared" si="255"/>
        <v>30.05366726296959</v>
      </c>
      <c r="BSU16" s="24">
        <v>0</v>
      </c>
      <c r="BSV16" s="24">
        <f t="shared" si="1271"/>
        <v>438</v>
      </c>
      <c r="BSW16" s="52">
        <f t="shared" si="256"/>
        <v>34.900398406374499</v>
      </c>
      <c r="BSX16" s="24">
        <v>263</v>
      </c>
      <c r="BSY16" s="50">
        <f t="shared" si="257"/>
        <v>38.962962962962962</v>
      </c>
      <c r="BSZ16" s="24">
        <v>159</v>
      </c>
      <c r="BTA16" s="50">
        <f t="shared" si="258"/>
        <v>29.775280898876407</v>
      </c>
      <c r="BTB16" s="24">
        <v>0</v>
      </c>
      <c r="BTC16" s="24">
        <f t="shared" si="1272"/>
        <v>422</v>
      </c>
      <c r="BTD16" s="52">
        <f t="shared" si="259"/>
        <v>34.904880066170392</v>
      </c>
      <c r="BTE16" s="24">
        <v>263</v>
      </c>
      <c r="BTF16" s="50">
        <f t="shared" si="260"/>
        <v>38.962962962962962</v>
      </c>
      <c r="BTG16" s="24">
        <v>159</v>
      </c>
      <c r="BTH16" s="50">
        <f t="shared" si="261"/>
        <v>29.775280898876407</v>
      </c>
      <c r="BTI16" s="24">
        <v>0</v>
      </c>
      <c r="BTJ16" s="24">
        <f t="shared" si="1266"/>
        <v>422</v>
      </c>
      <c r="BTK16" s="52">
        <f t="shared" si="262"/>
        <v>34.904880066170392</v>
      </c>
      <c r="BTL16" s="55"/>
      <c r="BTM16" s="50"/>
      <c r="BTN16" s="120"/>
      <c r="BTO16" s="50"/>
      <c r="BTP16" s="24">
        <v>0</v>
      </c>
      <c r="BTQ16" s="24">
        <v>378</v>
      </c>
      <c r="BTR16" s="52">
        <f t="shared" si="263"/>
        <v>35.195530726256983</v>
      </c>
      <c r="BTS16" s="55"/>
      <c r="BTT16" s="50"/>
      <c r="BTU16" s="120"/>
      <c r="BTV16" s="50"/>
      <c r="BTW16" s="24">
        <v>0</v>
      </c>
      <c r="BTX16" s="24">
        <v>376</v>
      </c>
      <c r="BTY16" s="52">
        <f t="shared" si="264"/>
        <v>35.173058933582787</v>
      </c>
      <c r="BTZ16" s="55"/>
      <c r="BUA16" s="50"/>
      <c r="BUB16" s="120"/>
      <c r="BUC16" s="50"/>
      <c r="BUD16" s="24">
        <v>0</v>
      </c>
      <c r="BUE16" s="24">
        <v>368</v>
      </c>
      <c r="BUF16" s="52">
        <f t="shared" si="265"/>
        <v>34.815515610217595</v>
      </c>
      <c r="BUG16" s="55"/>
      <c r="BUH16" s="50"/>
      <c r="BUI16" s="120"/>
      <c r="BUJ16" s="50"/>
      <c r="BUK16" s="24">
        <v>0</v>
      </c>
      <c r="BUL16" s="24">
        <v>364</v>
      </c>
      <c r="BUM16" s="52">
        <f t="shared" si="266"/>
        <v>34.832535885167466</v>
      </c>
      <c r="BUN16" s="55"/>
      <c r="BUO16" s="50"/>
      <c r="BUP16" s="120"/>
      <c r="BUQ16" s="50"/>
      <c r="BUR16" s="24">
        <v>0</v>
      </c>
      <c r="BUS16" s="24">
        <v>355</v>
      </c>
      <c r="BUT16" s="52">
        <f t="shared" si="267"/>
        <v>34.735812133072407</v>
      </c>
      <c r="BUU16" s="55"/>
      <c r="BUV16" s="50"/>
      <c r="BUW16" s="120"/>
      <c r="BUX16" s="50"/>
      <c r="BUY16" s="24">
        <v>0</v>
      </c>
      <c r="BUZ16" s="24">
        <v>350</v>
      </c>
      <c r="BVA16" s="52">
        <f t="shared" si="268"/>
        <v>34.791252485089466</v>
      </c>
      <c r="BVB16" s="55"/>
      <c r="BVC16" s="50"/>
      <c r="BVD16" s="120"/>
      <c r="BVE16" s="50"/>
      <c r="BVF16" s="24">
        <v>0</v>
      </c>
      <c r="BVG16" s="24">
        <v>341</v>
      </c>
      <c r="BVH16" s="52">
        <f t="shared" si="269"/>
        <v>35.08230452674897</v>
      </c>
      <c r="BVI16" s="55"/>
      <c r="BVJ16" s="50"/>
      <c r="BVK16" s="120"/>
      <c r="BVL16" s="50"/>
      <c r="BVM16" s="24">
        <v>0</v>
      </c>
      <c r="BVN16" s="24">
        <v>332</v>
      </c>
      <c r="BVO16" s="52">
        <f t="shared" si="270"/>
        <v>35.095137420718814</v>
      </c>
      <c r="BVP16" s="55"/>
      <c r="BVQ16" s="50"/>
      <c r="BVR16" s="120"/>
      <c r="BVS16" s="50"/>
      <c r="BVT16" s="24">
        <v>0</v>
      </c>
      <c r="BVU16" s="24">
        <v>330</v>
      </c>
      <c r="BVV16" s="52">
        <f t="shared" si="271"/>
        <v>35.143769968051117</v>
      </c>
      <c r="BVW16" s="55"/>
      <c r="BVX16" s="50"/>
      <c r="BVY16" s="120"/>
      <c r="BVZ16" s="50"/>
      <c r="BWA16" s="24">
        <v>0</v>
      </c>
      <c r="BWB16" s="24">
        <v>327</v>
      </c>
      <c r="BWC16" s="52">
        <f t="shared" si="272"/>
        <v>34.973262032085564</v>
      </c>
      <c r="BWD16" s="55"/>
      <c r="BWE16" s="50"/>
      <c r="BWF16" s="120"/>
      <c r="BWG16" s="50"/>
      <c r="BWH16" s="24">
        <v>0</v>
      </c>
      <c r="BWI16" s="24">
        <v>326</v>
      </c>
      <c r="BWJ16" s="52">
        <f t="shared" si="273"/>
        <v>35.016111707841027</v>
      </c>
      <c r="BWK16" s="55"/>
      <c r="BWL16" s="50"/>
      <c r="BWM16" s="120"/>
      <c r="BWN16" s="50"/>
      <c r="BWO16" s="24">
        <v>0</v>
      </c>
      <c r="BWP16" s="24">
        <v>323</v>
      </c>
      <c r="BWQ16" s="52">
        <f t="shared" si="274"/>
        <v>34.99458288190683</v>
      </c>
      <c r="BWR16" s="55"/>
      <c r="BWS16" s="50"/>
      <c r="BWT16" s="120"/>
      <c r="BWU16" s="50"/>
      <c r="BWV16" s="24">
        <v>0</v>
      </c>
      <c r="BWW16" s="24">
        <v>322</v>
      </c>
      <c r="BWX16" s="52">
        <f t="shared" si="275"/>
        <v>35.307017543859651</v>
      </c>
      <c r="BWY16" s="55"/>
      <c r="BWZ16" s="50"/>
      <c r="BXA16" s="120"/>
      <c r="BXB16" s="50"/>
      <c r="BXC16" s="24">
        <v>0</v>
      </c>
      <c r="BXD16" s="24">
        <v>319</v>
      </c>
      <c r="BXE16" s="52">
        <f t="shared" si="276"/>
        <v>35.722284434490483</v>
      </c>
      <c r="BXF16" s="55"/>
      <c r="BXG16" s="50"/>
      <c r="BXH16" s="120"/>
      <c r="BXI16" s="50"/>
      <c r="BXJ16" s="24">
        <v>0</v>
      </c>
      <c r="BXK16" s="24">
        <v>316</v>
      </c>
      <c r="BXL16" s="52">
        <f t="shared" si="277"/>
        <v>35.787089467723668</v>
      </c>
      <c r="BXM16" s="55"/>
      <c r="BXN16" s="50"/>
      <c r="BXO16" s="120"/>
      <c r="BXP16" s="50"/>
      <c r="BXQ16" s="24">
        <v>0</v>
      </c>
      <c r="BXR16" s="24">
        <v>310</v>
      </c>
      <c r="BXS16" s="52">
        <f t="shared" si="278"/>
        <v>35.550458715596328</v>
      </c>
      <c r="BXT16" s="55"/>
      <c r="BXU16" s="50"/>
      <c r="BXV16" s="120"/>
      <c r="BXW16" s="50"/>
      <c r="BXX16" s="24">
        <v>0</v>
      </c>
      <c r="BXY16" s="24">
        <v>310</v>
      </c>
      <c r="BXZ16" s="52">
        <f t="shared" si="279"/>
        <v>35.632183908045981</v>
      </c>
      <c r="BYA16" s="55"/>
      <c r="BYB16" s="50"/>
      <c r="BYC16" s="120"/>
      <c r="BYD16" s="50"/>
      <c r="BYE16" s="24">
        <v>0</v>
      </c>
      <c r="BYF16" s="24">
        <v>307</v>
      </c>
      <c r="BYG16" s="52">
        <f t="shared" si="280"/>
        <v>35.532407407407405</v>
      </c>
      <c r="BYH16" s="55"/>
      <c r="BYI16" s="50"/>
      <c r="BYJ16" s="120"/>
      <c r="BYK16" s="50"/>
      <c r="BYL16" s="24">
        <v>0</v>
      </c>
      <c r="BYM16" s="24">
        <v>305</v>
      </c>
      <c r="BYN16" s="52">
        <f t="shared" si="281"/>
        <v>35.589264877479579</v>
      </c>
      <c r="BYO16" s="55"/>
      <c r="BYP16" s="50"/>
      <c r="BYQ16" s="120"/>
      <c r="BYR16" s="50"/>
      <c r="BYS16" s="24">
        <v>0</v>
      </c>
      <c r="BYT16" s="24">
        <v>303</v>
      </c>
      <c r="BYU16" s="52">
        <f t="shared" si="282"/>
        <v>35.521688159437282</v>
      </c>
      <c r="BYV16" s="55"/>
      <c r="BYW16" s="50"/>
      <c r="BYX16" s="120"/>
      <c r="BYY16" s="50"/>
      <c r="BYZ16" s="24">
        <v>0</v>
      </c>
      <c r="BZA16" s="24">
        <v>302</v>
      </c>
      <c r="BZB16" s="52">
        <f t="shared" si="283"/>
        <v>35.613207547169814</v>
      </c>
      <c r="BZC16" s="55"/>
      <c r="BZD16" s="50"/>
      <c r="BZE16" s="120"/>
      <c r="BZF16" s="50"/>
      <c r="BZG16" s="24">
        <v>0</v>
      </c>
      <c r="BZH16" s="24">
        <v>296</v>
      </c>
      <c r="BZI16" s="52">
        <f t="shared" si="284"/>
        <v>35.449101796407184</v>
      </c>
      <c r="BZJ16" s="55"/>
      <c r="BZK16" s="50"/>
      <c r="BZL16" s="120"/>
      <c r="BZM16" s="50"/>
      <c r="BZN16" s="24">
        <v>0</v>
      </c>
      <c r="BZO16" s="24">
        <v>294</v>
      </c>
      <c r="BZP16" s="52">
        <f t="shared" si="285"/>
        <v>35.550181378476417</v>
      </c>
      <c r="BZQ16" s="55"/>
      <c r="BZR16" s="50"/>
      <c r="BZS16" s="120"/>
      <c r="BZT16" s="50"/>
      <c r="BZU16" s="24">
        <v>0</v>
      </c>
      <c r="BZV16" s="24">
        <v>294</v>
      </c>
      <c r="BZW16" s="52">
        <f t="shared" si="286"/>
        <v>35.63636363636364</v>
      </c>
      <c r="BZX16" s="55"/>
      <c r="BZY16" s="50"/>
      <c r="BZZ16" s="120"/>
      <c r="CAA16" s="50"/>
      <c r="CAB16" s="24">
        <v>0</v>
      </c>
      <c r="CAC16" s="24">
        <v>292</v>
      </c>
      <c r="CAD16" s="52">
        <f t="shared" si="287"/>
        <v>35.566382460414133</v>
      </c>
      <c r="CAE16" s="55"/>
      <c r="CAF16" s="50"/>
      <c r="CAG16" s="120"/>
      <c r="CAH16" s="50"/>
      <c r="CAI16" s="24">
        <v>0</v>
      </c>
      <c r="CAJ16" s="24">
        <v>292</v>
      </c>
      <c r="CAK16" s="52">
        <f t="shared" si="288"/>
        <v>35.609756097560975</v>
      </c>
      <c r="CAL16" s="55"/>
      <c r="CAM16" s="50"/>
      <c r="CAN16" s="120"/>
      <c r="CAO16" s="50"/>
      <c r="CAP16" s="24">
        <v>0</v>
      </c>
      <c r="CAQ16" s="24">
        <v>289</v>
      </c>
      <c r="CAR16" s="52">
        <f t="shared" si="289"/>
        <v>35.460122699386503</v>
      </c>
      <c r="CAS16" s="55"/>
      <c r="CAT16" s="50"/>
      <c r="CAU16" s="120"/>
      <c r="CAV16" s="50"/>
      <c r="CAW16" s="24">
        <v>0</v>
      </c>
      <c r="CAX16" s="24">
        <v>286</v>
      </c>
      <c r="CAY16" s="52">
        <f t="shared" si="290"/>
        <v>35.483870967741936</v>
      </c>
      <c r="CAZ16" s="55"/>
      <c r="CBA16" s="50"/>
      <c r="CBB16" s="120"/>
      <c r="CBC16" s="50"/>
      <c r="CBD16" s="24">
        <v>0</v>
      </c>
      <c r="CBE16" s="24">
        <v>283</v>
      </c>
      <c r="CBF16" s="52">
        <f t="shared" si="291"/>
        <v>35.419274092615773</v>
      </c>
      <c r="CBG16" s="55"/>
      <c r="CBH16" s="50"/>
      <c r="CBI16" s="120"/>
      <c r="CBJ16" s="50"/>
      <c r="CBK16" s="24">
        <v>0</v>
      </c>
      <c r="CBL16" s="24">
        <v>282</v>
      </c>
      <c r="CBM16" s="52">
        <f t="shared" si="292"/>
        <v>35.471698113207545</v>
      </c>
      <c r="CBN16" s="55"/>
      <c r="CBO16" s="50"/>
      <c r="CBP16" s="120"/>
      <c r="CBQ16" s="50"/>
      <c r="CBR16" s="24">
        <v>0</v>
      </c>
      <c r="CBS16" s="24">
        <v>281</v>
      </c>
      <c r="CBT16" s="52">
        <f t="shared" si="293"/>
        <v>35.75063613231552</v>
      </c>
      <c r="CBU16" s="55"/>
      <c r="CBV16" s="50"/>
      <c r="CBW16" s="120"/>
      <c r="CBX16" s="50"/>
      <c r="CBY16" s="24">
        <v>0</v>
      </c>
      <c r="CBZ16" s="24">
        <v>281</v>
      </c>
      <c r="CCA16" s="52">
        <f t="shared" si="294"/>
        <v>35.796178343949045</v>
      </c>
      <c r="CCB16" s="55"/>
      <c r="CCC16" s="50"/>
      <c r="CCD16" s="120"/>
      <c r="CCE16" s="50"/>
      <c r="CCF16" s="24">
        <v>0</v>
      </c>
      <c r="CCG16" s="24">
        <v>281</v>
      </c>
      <c r="CCH16" s="52">
        <f t="shared" si="295"/>
        <v>35.933503836317136</v>
      </c>
      <c r="CCI16" s="55"/>
      <c r="CCJ16" s="50"/>
      <c r="CCK16" s="120"/>
      <c r="CCL16" s="50"/>
      <c r="CCM16" s="24">
        <v>0</v>
      </c>
      <c r="CCN16" s="24">
        <v>280</v>
      </c>
      <c r="CCO16" s="52">
        <f t="shared" si="296"/>
        <v>35.943517329910144</v>
      </c>
      <c r="CCP16" s="55"/>
      <c r="CCQ16" s="50"/>
      <c r="CCR16" s="120"/>
      <c r="CCS16" s="50"/>
      <c r="CCT16" s="24">
        <v>0</v>
      </c>
      <c r="CCU16" s="24">
        <v>280</v>
      </c>
      <c r="CCV16" s="52">
        <f t="shared" si="297"/>
        <v>36.129032258064512</v>
      </c>
      <c r="CCW16" s="55"/>
      <c r="CCX16" s="50"/>
      <c r="CCY16" s="120"/>
      <c r="CCZ16" s="50"/>
      <c r="CDA16" s="24">
        <v>0</v>
      </c>
      <c r="CDB16" s="24">
        <v>280</v>
      </c>
      <c r="CDC16" s="52">
        <f t="shared" si="298"/>
        <v>36.175710594315248</v>
      </c>
      <c r="CDD16" s="55"/>
      <c r="CDE16" s="50"/>
      <c r="CDF16" s="120"/>
      <c r="CDG16" s="50"/>
      <c r="CDH16" s="24">
        <v>0</v>
      </c>
      <c r="CDI16" s="24">
        <v>278</v>
      </c>
      <c r="CDJ16" s="52">
        <f t="shared" si="299"/>
        <v>36.197916666666671</v>
      </c>
      <c r="CDK16" s="55"/>
      <c r="CDL16" s="50"/>
      <c r="CDM16" s="120"/>
      <c r="CDN16" s="50"/>
      <c r="CDO16" s="24">
        <v>0</v>
      </c>
      <c r="CDP16" s="24">
        <v>278</v>
      </c>
      <c r="CDQ16" s="52">
        <f t="shared" si="300"/>
        <v>36.29242819843342</v>
      </c>
      <c r="CDR16" s="55"/>
      <c r="CDS16" s="50"/>
      <c r="CDT16" s="120"/>
      <c r="CDU16" s="50"/>
      <c r="CDV16" s="24">
        <v>0</v>
      </c>
      <c r="CDW16" s="24">
        <v>278</v>
      </c>
      <c r="CDX16" s="52">
        <f t="shared" si="301"/>
        <v>36.29242819843342</v>
      </c>
      <c r="CDY16" s="55"/>
      <c r="CDZ16" s="50"/>
      <c r="CEA16" s="120"/>
      <c r="CEB16" s="50"/>
      <c r="CEC16" s="24">
        <v>0</v>
      </c>
      <c r="CED16" s="24">
        <v>278</v>
      </c>
      <c r="CEE16" s="52">
        <f t="shared" si="302"/>
        <v>36.33986928104575</v>
      </c>
      <c r="CEF16" s="55"/>
      <c r="CEG16" s="50"/>
      <c r="CEH16" s="120"/>
      <c r="CEI16" s="50"/>
      <c r="CEJ16" s="24">
        <v>0</v>
      </c>
      <c r="CEK16" s="24">
        <v>276</v>
      </c>
      <c r="CEL16" s="52">
        <f t="shared" si="303"/>
        <v>36.220472440944881</v>
      </c>
      <c r="CEM16" s="55"/>
      <c r="CEN16" s="50"/>
      <c r="CEO16" s="120"/>
      <c r="CEP16" s="50"/>
      <c r="CEQ16" s="24">
        <v>0</v>
      </c>
      <c r="CER16" s="24">
        <v>275</v>
      </c>
      <c r="CES16" s="52">
        <f t="shared" si="304"/>
        <v>36.37566137566138</v>
      </c>
      <c r="CET16" s="55"/>
      <c r="CEU16" s="50"/>
      <c r="CEV16" s="120"/>
      <c r="CEW16" s="50"/>
      <c r="CEX16" s="24">
        <v>0</v>
      </c>
      <c r="CEY16" s="24">
        <v>275</v>
      </c>
      <c r="CEZ16" s="52">
        <f t="shared" si="305"/>
        <v>36.569148936170215</v>
      </c>
      <c r="CFA16" s="55"/>
      <c r="CFB16" s="50"/>
      <c r="CFC16" s="120"/>
      <c r="CFD16" s="50"/>
      <c r="CFE16" s="24">
        <v>0</v>
      </c>
      <c r="CFF16" s="24">
        <v>274</v>
      </c>
      <c r="CFG16" s="52">
        <f t="shared" si="306"/>
        <v>36.582109479305743</v>
      </c>
      <c r="CFH16" s="55"/>
      <c r="CFI16" s="50"/>
      <c r="CFJ16" s="120"/>
      <c r="CFK16" s="50"/>
      <c r="CFL16" s="24">
        <v>0</v>
      </c>
      <c r="CFM16" s="24">
        <v>273</v>
      </c>
      <c r="CFN16" s="52">
        <f t="shared" si="307"/>
        <v>36.595174262734588</v>
      </c>
      <c r="CFO16" s="55"/>
      <c r="CFP16" s="50"/>
      <c r="CFQ16" s="120"/>
      <c r="CFR16" s="50"/>
      <c r="CFS16" s="24">
        <v>0</v>
      </c>
      <c r="CFT16" s="24">
        <v>272</v>
      </c>
      <c r="CFU16" s="52">
        <f t="shared" si="308"/>
        <v>36.510067114093957</v>
      </c>
      <c r="CFV16" s="55"/>
      <c r="CFW16" s="50"/>
      <c r="CFX16" s="120"/>
      <c r="CFY16" s="50"/>
      <c r="CFZ16" s="24">
        <v>0</v>
      </c>
      <c r="CGA16" s="24">
        <v>270</v>
      </c>
      <c r="CGB16" s="52">
        <f t="shared" si="309"/>
        <v>36.486486486486484</v>
      </c>
      <c r="CGC16" s="55"/>
      <c r="CGD16" s="50"/>
      <c r="CGE16" s="120"/>
      <c r="CGF16" s="50"/>
      <c r="CGG16" s="24">
        <v>0</v>
      </c>
      <c r="CGH16" s="24">
        <v>270</v>
      </c>
      <c r="CGI16" s="52">
        <f t="shared" si="310"/>
        <v>36.535859269282817</v>
      </c>
      <c r="CGJ16" s="55"/>
      <c r="CGK16" s="50"/>
      <c r="CGL16" s="120"/>
      <c r="CGM16" s="50"/>
      <c r="CGN16" s="24">
        <v>0</v>
      </c>
      <c r="CGO16" s="24">
        <v>270</v>
      </c>
      <c r="CGP16" s="52">
        <f t="shared" si="311"/>
        <v>36.535859269282817</v>
      </c>
      <c r="CGQ16" s="55"/>
      <c r="CGR16" s="50"/>
      <c r="CGS16" s="120"/>
      <c r="CGT16" s="50"/>
      <c r="CGU16" s="24">
        <v>0</v>
      </c>
      <c r="CGV16" s="24">
        <v>270</v>
      </c>
      <c r="CGW16" s="52">
        <f t="shared" si="312"/>
        <v>36.535859269282817</v>
      </c>
      <c r="CGX16" s="55"/>
      <c r="CGY16" s="50"/>
      <c r="CGZ16" s="120"/>
      <c r="CHA16" s="50"/>
      <c r="CHB16" s="24">
        <v>0</v>
      </c>
      <c r="CHC16" s="24">
        <v>270</v>
      </c>
      <c r="CHD16" s="52">
        <f t="shared" si="313"/>
        <v>36.585365853658537</v>
      </c>
      <c r="CHE16" s="55"/>
      <c r="CHF16" s="50"/>
      <c r="CHG16" s="120"/>
      <c r="CHH16" s="50"/>
      <c r="CHI16" s="24">
        <v>0</v>
      </c>
      <c r="CHJ16" s="24">
        <v>267</v>
      </c>
      <c r="CHK16" s="52">
        <f t="shared" si="314"/>
        <v>36.326530612244902</v>
      </c>
      <c r="CHL16" s="55"/>
      <c r="CHM16" s="50"/>
      <c r="CHN16" s="120"/>
      <c r="CHO16" s="50"/>
      <c r="CHP16" s="24">
        <v>0</v>
      </c>
      <c r="CHQ16" s="24">
        <v>267</v>
      </c>
      <c r="CHR16" s="52">
        <f t="shared" si="315"/>
        <v>36.425648021828103</v>
      </c>
      <c r="CHS16" s="55"/>
      <c r="CHT16" s="50"/>
      <c r="CHU16" s="120"/>
      <c r="CHV16" s="50"/>
      <c r="CHW16" s="24">
        <v>0</v>
      </c>
      <c r="CHX16" s="24">
        <v>267</v>
      </c>
      <c r="CHY16" s="52">
        <f t="shared" si="316"/>
        <v>36.475409836065573</v>
      </c>
      <c r="CHZ16" s="55"/>
      <c r="CIA16" s="50"/>
      <c r="CIB16" s="120"/>
      <c r="CIC16" s="50"/>
      <c r="CID16" s="24">
        <v>0</v>
      </c>
      <c r="CIE16" s="24">
        <v>266</v>
      </c>
      <c r="CIF16" s="52">
        <f t="shared" si="317"/>
        <v>36.488340192043893</v>
      </c>
      <c r="CIG16" s="55"/>
      <c r="CIH16" s="50"/>
      <c r="CII16" s="120"/>
      <c r="CIJ16" s="50"/>
      <c r="CIK16" s="24">
        <v>0</v>
      </c>
      <c r="CIL16" s="24">
        <v>266</v>
      </c>
      <c r="CIM16" s="52">
        <f t="shared" si="318"/>
        <v>36.488340192043893</v>
      </c>
      <c r="CIN16" s="55"/>
      <c r="CIO16" s="50"/>
      <c r="CIP16" s="120"/>
      <c r="CIQ16" s="50"/>
      <c r="CIR16" s="24">
        <v>0</v>
      </c>
      <c r="CIS16" s="24">
        <v>266</v>
      </c>
      <c r="CIT16" s="52">
        <f t="shared" si="319"/>
        <v>36.488340192043893</v>
      </c>
      <c r="CIU16" s="55"/>
      <c r="CIV16" s="50"/>
      <c r="CIW16" s="120"/>
      <c r="CIX16" s="50"/>
      <c r="CIY16" s="24">
        <v>0</v>
      </c>
      <c r="CIZ16" s="24">
        <v>266</v>
      </c>
      <c r="CJA16" s="52">
        <f t="shared" si="320"/>
        <v>36.538461538461533</v>
      </c>
      <c r="CJB16" s="55"/>
      <c r="CJC16" s="50"/>
      <c r="CJD16" s="120"/>
      <c r="CJE16" s="50"/>
      <c r="CJF16" s="24">
        <v>0</v>
      </c>
      <c r="CJG16" s="24">
        <v>266</v>
      </c>
      <c r="CJH16" s="52">
        <f t="shared" si="321"/>
        <v>36.538461538461533</v>
      </c>
      <c r="CJI16" s="55"/>
      <c r="CJJ16" s="50"/>
      <c r="CJK16" s="120"/>
      <c r="CJL16" s="50"/>
      <c r="CJM16" s="24">
        <v>0</v>
      </c>
      <c r="CJN16" s="24">
        <v>265</v>
      </c>
      <c r="CJO16" s="52">
        <f t="shared" si="322"/>
        <v>36.451169188445661</v>
      </c>
      <c r="CJP16" s="55"/>
      <c r="CJQ16" s="50"/>
      <c r="CJR16" s="120"/>
      <c r="CJS16" s="50"/>
      <c r="CJT16" s="24">
        <v>0</v>
      </c>
      <c r="CJU16" s="24">
        <v>265</v>
      </c>
      <c r="CJV16" s="52">
        <f t="shared" si="323"/>
        <v>36.451169188445661</v>
      </c>
      <c r="CJW16" s="55"/>
      <c r="CJX16" s="50"/>
      <c r="CJY16" s="120"/>
      <c r="CJZ16" s="50"/>
      <c r="CKA16" s="24">
        <v>0</v>
      </c>
      <c r="CKB16" s="24">
        <v>265</v>
      </c>
      <c r="CKC16" s="52">
        <f t="shared" si="324"/>
        <v>36.451169188445661</v>
      </c>
      <c r="CKD16" s="55"/>
      <c r="CKE16" s="50"/>
      <c r="CKF16" s="120"/>
      <c r="CKG16" s="50"/>
      <c r="CKH16" s="24">
        <v>0</v>
      </c>
      <c r="CKI16" s="24">
        <v>265</v>
      </c>
      <c r="CKJ16" s="52">
        <f t="shared" si="325"/>
        <v>36.451169188445661</v>
      </c>
      <c r="CKK16" s="55"/>
      <c r="CKL16" s="50"/>
      <c r="CKM16" s="120"/>
      <c r="CKN16" s="50"/>
      <c r="CKO16" s="24">
        <v>0</v>
      </c>
      <c r="CKP16" s="24">
        <v>265</v>
      </c>
      <c r="CKQ16" s="52">
        <f t="shared" si="326"/>
        <v>36.451169188445661</v>
      </c>
      <c r="CKR16" s="55"/>
      <c r="CKS16" s="50"/>
      <c r="CKT16" s="120"/>
      <c r="CKU16" s="50"/>
      <c r="CKV16" s="24">
        <v>0</v>
      </c>
      <c r="CKW16" s="24">
        <v>265</v>
      </c>
      <c r="CKX16" s="52">
        <f t="shared" si="327"/>
        <v>36.501377410468322</v>
      </c>
      <c r="CKY16" s="55"/>
      <c r="CKZ16" s="50"/>
      <c r="CLA16" s="120"/>
      <c r="CLB16" s="50"/>
      <c r="CLC16" s="24">
        <v>0</v>
      </c>
      <c r="CLD16" s="24">
        <v>265</v>
      </c>
      <c r="CLE16" s="52">
        <f t="shared" si="328"/>
        <v>36.501377410468322</v>
      </c>
      <c r="CLF16" s="55"/>
      <c r="CLG16" s="50"/>
      <c r="CLH16" s="120"/>
      <c r="CLI16" s="50"/>
      <c r="CLJ16" s="24">
        <v>0</v>
      </c>
      <c r="CLK16" s="24">
        <v>265</v>
      </c>
      <c r="CLL16" s="52">
        <f t="shared" si="329"/>
        <v>36.501377410468322</v>
      </c>
      <c r="CLM16" s="55"/>
      <c r="CLN16" s="50"/>
      <c r="CLO16" s="120"/>
      <c r="CLP16" s="50"/>
      <c r="CLQ16" s="24">
        <v>0</v>
      </c>
      <c r="CLR16" s="24">
        <v>265</v>
      </c>
      <c r="CLS16" s="52">
        <f t="shared" si="330"/>
        <v>36.501377410468322</v>
      </c>
      <c r="CLT16" s="55"/>
      <c r="CLU16" s="50"/>
      <c r="CLV16" s="120"/>
      <c r="CLW16" s="50"/>
      <c r="CLX16" s="24">
        <v>0</v>
      </c>
      <c r="CLY16" s="24">
        <v>265</v>
      </c>
      <c r="CLZ16" s="52">
        <f t="shared" si="331"/>
        <v>36.501377410468322</v>
      </c>
      <c r="CMA16" s="55"/>
      <c r="CMB16" s="50"/>
      <c r="CMC16" s="120"/>
      <c r="CMD16" s="50"/>
      <c r="CME16" s="24">
        <v>0</v>
      </c>
      <c r="CMF16" s="24">
        <v>264</v>
      </c>
      <c r="CMG16" s="52">
        <f t="shared" si="332"/>
        <v>36.413793103448278</v>
      </c>
      <c r="CMH16" s="55"/>
      <c r="CMI16" s="50"/>
      <c r="CMK16" s="50"/>
      <c r="CML16" s="24">
        <v>0</v>
      </c>
      <c r="CMM16" s="24">
        <v>264</v>
      </c>
      <c r="CMN16" s="52">
        <f t="shared" si="333"/>
        <v>36.413793103448278</v>
      </c>
      <c r="CMO16" s="55"/>
      <c r="CMP16" s="50"/>
      <c r="CMR16" s="50"/>
      <c r="CMS16" s="24">
        <v>0</v>
      </c>
      <c r="CMT16" s="24">
        <v>264</v>
      </c>
      <c r="CMU16" s="52">
        <f t="shared" si="334"/>
        <v>36.413793103448278</v>
      </c>
      <c r="CMV16" s="55"/>
      <c r="CMW16" s="50"/>
      <c r="CMY16" s="50"/>
      <c r="CMZ16" s="24">
        <v>0</v>
      </c>
      <c r="CNA16" s="24">
        <v>264</v>
      </c>
      <c r="CNB16" s="52">
        <f t="shared" si="335"/>
        <v>36.413793103448278</v>
      </c>
      <c r="CNC16" s="55"/>
      <c r="CND16" s="50"/>
      <c r="CNF16" s="50"/>
      <c r="CNG16" s="24">
        <v>0</v>
      </c>
      <c r="CNH16" s="24">
        <v>264</v>
      </c>
      <c r="CNI16" s="52">
        <f t="shared" si="336"/>
        <v>36.413793103448278</v>
      </c>
      <c r="CNJ16" s="55"/>
      <c r="CNK16" s="50"/>
      <c r="CNM16" s="50"/>
      <c r="CNN16" s="24">
        <v>0</v>
      </c>
      <c r="CNO16" s="24">
        <v>264</v>
      </c>
      <c r="CNP16" s="52">
        <f t="shared" si="337"/>
        <v>36.464088397790057</v>
      </c>
      <c r="CNQ16" s="55"/>
      <c r="CNR16" s="50"/>
      <c r="CNT16" s="50"/>
      <c r="CNU16" s="24">
        <v>0</v>
      </c>
      <c r="CNV16" s="24">
        <v>264</v>
      </c>
      <c r="CNW16" s="52">
        <f t="shared" si="338"/>
        <v>36.514522821576762</v>
      </c>
      <c r="CNX16" s="55"/>
      <c r="CNY16" s="50"/>
      <c r="COA16" s="50"/>
      <c r="COB16" s="24">
        <v>0</v>
      </c>
      <c r="COC16" s="24">
        <v>264</v>
      </c>
      <c r="COD16" s="52">
        <f t="shared" si="339"/>
        <v>36.615811373092924</v>
      </c>
      <c r="COE16" s="55"/>
      <c r="COF16" s="50"/>
      <c r="COH16" s="50"/>
      <c r="COI16" s="24">
        <v>0</v>
      </c>
      <c r="COJ16" s="24">
        <v>263</v>
      </c>
      <c r="COK16" s="52">
        <f t="shared" si="340"/>
        <v>36.578581363004169</v>
      </c>
      <c r="COL16" s="55"/>
      <c r="COM16" s="50"/>
      <c r="COO16" s="50"/>
      <c r="COP16" s="24">
        <v>0</v>
      </c>
      <c r="COQ16" s="24">
        <v>262</v>
      </c>
      <c r="COR16" s="52">
        <f t="shared" si="341"/>
        <v>36.541143654114364</v>
      </c>
      <c r="COS16" s="55"/>
      <c r="COT16" s="50"/>
      <c r="COV16" s="50"/>
      <c r="COW16" s="24">
        <v>0</v>
      </c>
      <c r="COX16" s="24">
        <v>262</v>
      </c>
      <c r="COY16" s="52">
        <f t="shared" si="342"/>
        <v>36.541143654114364</v>
      </c>
      <c r="COZ16" s="55"/>
      <c r="CPA16" s="50"/>
      <c r="CPC16" s="50"/>
      <c r="CPD16" s="24">
        <v>0</v>
      </c>
      <c r="CPE16" s="24">
        <v>261</v>
      </c>
      <c r="CPF16" s="52">
        <f t="shared" si="343"/>
        <v>36.452513966480446</v>
      </c>
      <c r="CPG16" s="55"/>
      <c r="CPH16" s="50"/>
      <c r="CPJ16" s="50"/>
      <c r="CPK16" s="24">
        <v>0</v>
      </c>
      <c r="CPL16" s="24">
        <v>261</v>
      </c>
      <c r="CPM16" s="52">
        <f t="shared" si="344"/>
        <v>36.605890603085555</v>
      </c>
      <c r="CPN16" s="55"/>
      <c r="CPO16" s="50"/>
      <c r="CPQ16" s="50"/>
      <c r="CPR16" s="24">
        <v>0</v>
      </c>
      <c r="CPS16" s="24">
        <v>262</v>
      </c>
      <c r="CPT16" s="52">
        <f t="shared" si="345"/>
        <v>36.746143057503502</v>
      </c>
      <c r="CPU16" s="55"/>
      <c r="CPV16" s="50"/>
      <c r="CPX16" s="50"/>
      <c r="CPY16" s="24">
        <v>0</v>
      </c>
      <c r="CPZ16" s="24">
        <v>262</v>
      </c>
      <c r="CQA16" s="52">
        <f t="shared" si="346"/>
        <v>36.797752808988768</v>
      </c>
      <c r="CQB16" s="55"/>
      <c r="CQC16" s="50"/>
      <c r="CQE16" s="50"/>
      <c r="CQF16" s="24">
        <v>0</v>
      </c>
      <c r="CQG16" s="24">
        <v>262</v>
      </c>
      <c r="CQH16" s="52">
        <f t="shared" si="347"/>
        <v>36.849507735583686</v>
      </c>
      <c r="CQI16" s="55"/>
      <c r="CQJ16" s="50"/>
      <c r="CQL16" s="50"/>
      <c r="CQM16" s="24">
        <v>0</v>
      </c>
      <c r="CQN16" s="24">
        <v>262</v>
      </c>
      <c r="CQO16" s="52">
        <f t="shared" si="348"/>
        <v>36.849507735583686</v>
      </c>
      <c r="CQP16" s="55"/>
      <c r="CQQ16" s="50"/>
      <c r="CQS16" s="50"/>
      <c r="CQT16" s="24">
        <v>0</v>
      </c>
      <c r="CQU16" s="24">
        <v>262</v>
      </c>
      <c r="CQV16" s="52">
        <f t="shared" si="349"/>
        <v>36.849507735583686</v>
      </c>
      <c r="CQW16" s="55"/>
      <c r="CQX16" s="50"/>
      <c r="CQZ16" s="50"/>
      <c r="CRA16" s="24">
        <v>0</v>
      </c>
      <c r="CRB16" s="24">
        <v>262</v>
      </c>
      <c r="CRC16" s="52">
        <f t="shared" si="350"/>
        <v>36.953455571227082</v>
      </c>
      <c r="CRD16" s="55"/>
      <c r="CRE16" s="50"/>
      <c r="CRG16" s="50"/>
      <c r="CRH16" s="24">
        <v>0</v>
      </c>
      <c r="CRI16" s="24">
        <v>261</v>
      </c>
      <c r="CRJ16" s="52">
        <f t="shared" si="351"/>
        <v>36.864406779661017</v>
      </c>
      <c r="CRK16" s="55"/>
      <c r="CRL16" s="50"/>
      <c r="CRN16" s="50"/>
      <c r="CRO16" s="24">
        <v>0</v>
      </c>
      <c r="CRP16" s="24">
        <v>260</v>
      </c>
      <c r="CRQ16" s="52">
        <f t="shared" si="352"/>
        <v>36.827195467422094</v>
      </c>
      <c r="CRR16" s="55"/>
      <c r="CRS16" s="50"/>
      <c r="CRU16" s="50"/>
      <c r="CRV16" s="24">
        <v>0</v>
      </c>
      <c r="CRW16" s="24">
        <v>259</v>
      </c>
      <c r="CRX16" s="52">
        <f t="shared" si="353"/>
        <v>37</v>
      </c>
      <c r="CRY16" s="55"/>
      <c r="CRZ16" s="50"/>
      <c r="CSB16" s="50"/>
      <c r="CSC16" s="24">
        <v>0</v>
      </c>
      <c r="CSD16" s="24">
        <v>259</v>
      </c>
      <c r="CSE16" s="52">
        <f t="shared" si="354"/>
        <v>37</v>
      </c>
      <c r="CSF16" s="55"/>
      <c r="CSG16" s="50"/>
      <c r="CSI16" s="50"/>
      <c r="CSJ16" s="24">
        <v>0</v>
      </c>
      <c r="CSK16" s="24">
        <v>257</v>
      </c>
      <c r="CSL16" s="52">
        <f t="shared" si="355"/>
        <v>36.819484240687679</v>
      </c>
      <c r="CSM16" s="55"/>
      <c r="CSN16" s="50"/>
      <c r="CSP16" s="50"/>
      <c r="CSQ16" s="24">
        <v>0</v>
      </c>
      <c r="CSR16" s="24">
        <v>257</v>
      </c>
      <c r="CSS16" s="52">
        <f t="shared" si="356"/>
        <v>36.819484240687679</v>
      </c>
      <c r="CST16" s="55"/>
      <c r="CSU16" s="50"/>
      <c r="CSW16" s="50"/>
      <c r="CSX16" s="24">
        <v>0</v>
      </c>
      <c r="CSY16" s="24">
        <v>257</v>
      </c>
      <c r="CSZ16" s="52">
        <f t="shared" si="357"/>
        <v>36.819484240687679</v>
      </c>
      <c r="CTA16" s="55"/>
      <c r="CTB16" s="50"/>
      <c r="CTD16" s="50"/>
      <c r="CTE16" s="24">
        <v>0</v>
      </c>
      <c r="CTF16" s="24">
        <v>257</v>
      </c>
      <c r="CTG16" s="52">
        <f t="shared" si="358"/>
        <v>36.819484240687679</v>
      </c>
      <c r="CTH16" s="55"/>
      <c r="CTI16" s="50"/>
      <c r="CTK16" s="50"/>
      <c r="CTL16" s="24">
        <v>0</v>
      </c>
      <c r="CTM16" s="24">
        <v>257</v>
      </c>
      <c r="CTN16" s="52">
        <f t="shared" si="359"/>
        <v>36.819484240687679</v>
      </c>
      <c r="CTO16" s="55"/>
      <c r="CTP16" s="50"/>
      <c r="CTR16" s="50"/>
      <c r="CTS16" s="24">
        <v>0</v>
      </c>
      <c r="CTT16" s="24">
        <v>256</v>
      </c>
      <c r="CTU16" s="52">
        <f t="shared" si="360"/>
        <v>36.781609195402297</v>
      </c>
      <c r="CTV16" s="55"/>
      <c r="CTW16" s="50"/>
      <c r="CTY16" s="50"/>
      <c r="CTZ16" s="24">
        <v>0</v>
      </c>
      <c r="CUA16" s="24">
        <v>252</v>
      </c>
      <c r="CUB16" s="52">
        <f t="shared" si="361"/>
        <v>36.627906976744185</v>
      </c>
      <c r="CUC16" s="55"/>
      <c r="CUD16" s="50"/>
      <c r="CUF16" s="50"/>
      <c r="CUG16" s="24">
        <v>0</v>
      </c>
      <c r="CUH16" s="24">
        <v>252</v>
      </c>
      <c r="CUI16" s="52">
        <f t="shared" si="362"/>
        <v>36.627906976744185</v>
      </c>
      <c r="CUJ16" s="55"/>
      <c r="CUK16" s="50"/>
      <c r="CUM16" s="50"/>
      <c r="CUN16" s="24">
        <v>0</v>
      </c>
      <c r="CUO16" s="24">
        <v>251</v>
      </c>
      <c r="CUP16" s="52">
        <f t="shared" si="363"/>
        <v>36.535662299854437</v>
      </c>
      <c r="CUQ16" s="55"/>
      <c r="CUR16" s="50"/>
      <c r="CUT16" s="50"/>
      <c r="CUU16" s="24">
        <v>0</v>
      </c>
      <c r="CUV16" s="24">
        <v>252</v>
      </c>
      <c r="CUW16" s="52">
        <f t="shared" si="364"/>
        <v>36.681222707423586</v>
      </c>
      <c r="CUX16" s="55"/>
      <c r="CUY16" s="50"/>
      <c r="CVA16" s="50"/>
      <c r="CVB16" s="24">
        <v>0</v>
      </c>
      <c r="CVC16" s="24">
        <v>252</v>
      </c>
      <c r="CVD16" s="52">
        <f t="shared" si="365"/>
        <v>36.734693877551024</v>
      </c>
      <c r="CVE16" s="55"/>
      <c r="CVF16" s="50"/>
      <c r="CVH16" s="50"/>
      <c r="CVI16" s="24">
        <v>0</v>
      </c>
      <c r="CVJ16" s="24">
        <v>252</v>
      </c>
      <c r="CVK16" s="52">
        <f t="shared" si="366"/>
        <v>36.734693877551024</v>
      </c>
      <c r="CVL16" s="55"/>
      <c r="CVM16" s="50"/>
      <c r="CVO16" s="50"/>
      <c r="CVP16" s="24">
        <v>0</v>
      </c>
      <c r="CVQ16" s="24">
        <v>252</v>
      </c>
      <c r="CVR16" s="52">
        <f t="shared" si="367"/>
        <v>36.734693877551024</v>
      </c>
      <c r="CVS16" s="55"/>
      <c r="CVT16" s="50"/>
      <c r="CVV16" s="50"/>
      <c r="CVW16" s="24">
        <v>0</v>
      </c>
      <c r="CVX16" s="24">
        <v>251</v>
      </c>
      <c r="CVY16" s="52">
        <f t="shared" si="368"/>
        <v>36.642335766423358</v>
      </c>
      <c r="CVZ16" s="55"/>
      <c r="CWA16" s="50"/>
      <c r="CWC16" s="50"/>
      <c r="CWD16" s="24">
        <v>0</v>
      </c>
      <c r="CWE16" s="24">
        <v>251</v>
      </c>
      <c r="CWF16" s="52">
        <f t="shared" si="369"/>
        <v>36.642335766423358</v>
      </c>
      <c r="CWG16" s="55"/>
      <c r="CWH16" s="50"/>
      <c r="CWJ16" s="50"/>
      <c r="CWK16" s="24">
        <v>0</v>
      </c>
      <c r="CWL16" s="24">
        <v>251</v>
      </c>
      <c r="CWM16" s="52">
        <f t="shared" si="370"/>
        <v>36.642335766423358</v>
      </c>
      <c r="CWN16" s="55"/>
      <c r="CWO16" s="50"/>
      <c r="CWQ16" s="50"/>
      <c r="CWR16" s="24">
        <v>0</v>
      </c>
      <c r="CWS16" s="24">
        <v>251</v>
      </c>
      <c r="CWT16" s="52">
        <f t="shared" si="371"/>
        <v>36.642335766423358</v>
      </c>
      <c r="CWU16" s="55"/>
      <c r="CWV16" s="50"/>
      <c r="CWX16" s="50"/>
      <c r="CWY16" s="24">
        <v>0</v>
      </c>
      <c r="CWZ16" s="24">
        <v>251</v>
      </c>
      <c r="CXA16" s="52">
        <f t="shared" si="372"/>
        <v>36.642335766423358</v>
      </c>
      <c r="CXB16" s="55"/>
      <c r="CXC16" s="50"/>
      <c r="CXE16" s="50"/>
      <c r="CXF16" s="24">
        <v>0</v>
      </c>
      <c r="CXG16" s="24">
        <v>251</v>
      </c>
      <c r="CXH16" s="52">
        <f t="shared" si="373"/>
        <v>36.642335766423358</v>
      </c>
      <c r="CXI16" s="55"/>
      <c r="CXJ16" s="50"/>
      <c r="CXL16" s="50"/>
      <c r="CXM16" s="24">
        <v>0</v>
      </c>
      <c r="CXN16" s="24">
        <v>251</v>
      </c>
      <c r="CXO16" s="52">
        <f t="shared" si="374"/>
        <v>36.695906432748536</v>
      </c>
      <c r="CXP16" s="55"/>
      <c r="CXQ16" s="50"/>
      <c r="CXS16" s="50"/>
      <c r="CXT16" s="24">
        <v>0</v>
      </c>
      <c r="CXU16" s="24">
        <v>251</v>
      </c>
      <c r="CXV16" s="52">
        <f t="shared" si="375"/>
        <v>36.749633967789165</v>
      </c>
      <c r="CXW16" s="55"/>
      <c r="CXX16" s="50"/>
      <c r="CXZ16" s="50"/>
      <c r="CYA16" s="24">
        <v>0</v>
      </c>
      <c r="CYB16" s="24">
        <v>250</v>
      </c>
      <c r="CYC16" s="52">
        <f t="shared" si="376"/>
        <v>36.656891495601172</v>
      </c>
      <c r="CYD16" s="55"/>
      <c r="CYE16" s="50"/>
      <c r="CYG16" s="50"/>
      <c r="CYH16" s="24">
        <v>0</v>
      </c>
      <c r="CYI16" s="24">
        <v>250</v>
      </c>
      <c r="CYJ16" s="52">
        <f t="shared" si="377"/>
        <v>36.710719530102793</v>
      </c>
      <c r="CYK16" s="55"/>
      <c r="CYL16" s="50"/>
      <c r="CYN16" s="50"/>
      <c r="CYO16" s="24">
        <v>0</v>
      </c>
      <c r="CYP16" s="24">
        <v>250</v>
      </c>
      <c r="CYQ16" s="52">
        <f t="shared" si="378"/>
        <v>36.710719530102793</v>
      </c>
      <c r="CYR16" s="55"/>
      <c r="CYS16" s="50"/>
      <c r="CYU16" s="50"/>
      <c r="CYV16" s="24">
        <v>0</v>
      </c>
      <c r="CYW16" s="24">
        <v>250</v>
      </c>
      <c r="CYX16" s="52">
        <f t="shared" si="379"/>
        <v>36.710719530102793</v>
      </c>
      <c r="CYY16" s="55"/>
      <c r="CYZ16" s="50"/>
      <c r="CZB16" s="50"/>
      <c r="CZC16" s="24">
        <v>0</v>
      </c>
      <c r="CZD16" s="24">
        <v>250</v>
      </c>
      <c r="CZE16" s="52">
        <f t="shared" si="380"/>
        <v>36.710719530102793</v>
      </c>
      <c r="CZF16" s="55"/>
      <c r="CZG16" s="50"/>
      <c r="CZI16" s="50"/>
      <c r="CZJ16" s="24">
        <v>0</v>
      </c>
      <c r="CZK16" s="24">
        <v>250</v>
      </c>
      <c r="CZL16" s="52">
        <f t="shared" si="381"/>
        <v>36.710719530102793</v>
      </c>
      <c r="CZM16" s="55"/>
      <c r="CZN16" s="50"/>
      <c r="CZP16" s="50"/>
      <c r="CZQ16" s="24">
        <v>0</v>
      </c>
      <c r="CZR16" s="24">
        <v>249</v>
      </c>
      <c r="CZS16" s="52">
        <f t="shared" si="382"/>
        <v>36.563876651982383</v>
      </c>
      <c r="CZT16" s="55"/>
      <c r="CZU16" s="50"/>
      <c r="CZW16" s="50"/>
      <c r="CZX16" s="24">
        <v>0</v>
      </c>
      <c r="CZY16" s="24">
        <v>249</v>
      </c>
      <c r="CZZ16" s="52">
        <f t="shared" si="383"/>
        <v>36.563876651982383</v>
      </c>
      <c r="DAA16" s="55"/>
      <c r="DAB16" s="50"/>
      <c r="DAD16" s="50"/>
      <c r="DAE16" s="24">
        <v>0</v>
      </c>
      <c r="DAF16" s="24">
        <v>249</v>
      </c>
      <c r="DAG16" s="52">
        <f t="shared" si="384"/>
        <v>36.563876651982383</v>
      </c>
      <c r="DAH16" s="55"/>
      <c r="DAI16" s="50"/>
      <c r="DAK16" s="50"/>
      <c r="DAL16" s="24">
        <v>0</v>
      </c>
      <c r="DAM16" s="24">
        <v>249</v>
      </c>
      <c r="DAN16" s="52">
        <f t="shared" si="385"/>
        <v>36.617647058823529</v>
      </c>
      <c r="DAO16" s="55"/>
      <c r="DAP16" s="50"/>
      <c r="DAR16" s="50"/>
      <c r="DAS16" s="24">
        <v>0</v>
      </c>
      <c r="DAT16" s="24">
        <v>249</v>
      </c>
      <c r="DAU16" s="52">
        <f t="shared" si="386"/>
        <v>36.617647058823529</v>
      </c>
      <c r="DAV16" s="55"/>
      <c r="DAW16" s="50"/>
      <c r="DAY16" s="50"/>
      <c r="DAZ16" s="24">
        <v>0</v>
      </c>
      <c r="DBA16" s="24">
        <v>249</v>
      </c>
      <c r="DBB16" s="52">
        <f t="shared" si="387"/>
        <v>36.617647058823529</v>
      </c>
      <c r="DBC16" s="55"/>
      <c r="DBD16" s="50"/>
      <c r="DBF16" s="50"/>
      <c r="DBG16" s="24">
        <v>0</v>
      </c>
      <c r="DBH16" s="24">
        <v>251</v>
      </c>
      <c r="DBI16" s="52">
        <f t="shared" si="388"/>
        <v>36.911764705882355</v>
      </c>
      <c r="DBJ16" s="55"/>
      <c r="DBK16" s="50"/>
      <c r="DBM16" s="50"/>
      <c r="DBN16" s="24">
        <v>0</v>
      </c>
      <c r="DBO16" s="24">
        <v>249</v>
      </c>
      <c r="DBP16" s="52">
        <f t="shared" si="389"/>
        <v>36.834319526627219</v>
      </c>
      <c r="DBQ16" s="55"/>
      <c r="DBR16" s="50"/>
      <c r="DBT16" s="50"/>
      <c r="DBU16" s="24">
        <v>0</v>
      </c>
      <c r="DBV16" s="24">
        <v>248</v>
      </c>
      <c r="DBW16" s="52">
        <f t="shared" si="390"/>
        <v>36.795252225519285</v>
      </c>
      <c r="DBX16" s="55"/>
      <c r="DBY16" s="50"/>
      <c r="DCA16" s="50"/>
      <c r="DCB16" s="24">
        <v>0</v>
      </c>
      <c r="DCC16" s="24">
        <v>248</v>
      </c>
      <c r="DCD16" s="52">
        <f t="shared" si="391"/>
        <v>36.795252225519285</v>
      </c>
      <c r="DCE16" s="55"/>
      <c r="DCF16" s="50"/>
      <c r="DCH16" s="50"/>
      <c r="DCI16" s="24">
        <v>0</v>
      </c>
      <c r="DCJ16" s="24">
        <v>248</v>
      </c>
      <c r="DCK16" s="52">
        <f t="shared" si="392"/>
        <v>36.795252225519285</v>
      </c>
      <c r="DCL16" s="55"/>
      <c r="DCM16" s="50"/>
      <c r="DCO16" s="50"/>
      <c r="DCP16" s="24">
        <v>0</v>
      </c>
      <c r="DCQ16" s="24">
        <v>248</v>
      </c>
      <c r="DCR16" s="52">
        <f t="shared" si="393"/>
        <v>36.959761549925489</v>
      </c>
      <c r="DCS16" s="55"/>
      <c r="DCT16" s="50"/>
      <c r="DCV16" s="50"/>
      <c r="DCW16" s="24">
        <v>0</v>
      </c>
      <c r="DCX16" s="24">
        <v>247</v>
      </c>
      <c r="DCY16" s="52">
        <f t="shared" si="394"/>
        <v>36.976047904191617</v>
      </c>
      <c r="DCZ16" s="55"/>
      <c r="DDA16" s="50"/>
      <c r="DDC16" s="50"/>
      <c r="DDD16" s="24">
        <v>0</v>
      </c>
      <c r="DDE16" s="24">
        <v>246</v>
      </c>
      <c r="DDF16" s="52">
        <f t="shared" si="395"/>
        <v>36.936936936936938</v>
      </c>
      <c r="DDG16" s="55"/>
      <c r="DDH16" s="50"/>
      <c r="DDJ16" s="50"/>
      <c r="DDK16" s="24">
        <v>0</v>
      </c>
      <c r="DDL16" s="24">
        <v>245</v>
      </c>
      <c r="DDM16" s="52">
        <f t="shared" si="396"/>
        <v>36.731634182908543</v>
      </c>
      <c r="DDN16" s="55"/>
      <c r="DDO16" s="50"/>
      <c r="DDQ16" s="50"/>
      <c r="DDR16" s="24">
        <v>0</v>
      </c>
      <c r="DDS16" s="24">
        <v>244</v>
      </c>
      <c r="DDT16" s="52">
        <f t="shared" si="397"/>
        <v>36.746987951807228</v>
      </c>
      <c r="DDU16" s="55"/>
      <c r="DDV16" s="50"/>
      <c r="DDX16" s="50"/>
      <c r="DDY16" s="24">
        <v>0</v>
      </c>
      <c r="DDZ16" s="24">
        <v>244</v>
      </c>
      <c r="DEA16" s="52">
        <f t="shared" si="398"/>
        <v>36.746987951807228</v>
      </c>
      <c r="DEB16" s="55"/>
      <c r="DEC16" s="50"/>
      <c r="DEE16" s="50"/>
      <c r="DEF16" s="24">
        <v>0</v>
      </c>
      <c r="DEG16" s="24">
        <v>244</v>
      </c>
      <c r="DEH16" s="52">
        <f t="shared" si="399"/>
        <v>36.858006042296068</v>
      </c>
      <c r="DEI16" s="55"/>
      <c r="DEJ16" s="50"/>
      <c r="DEL16" s="50"/>
      <c r="DEM16" s="24">
        <v>0</v>
      </c>
      <c r="DEN16" s="24">
        <v>245</v>
      </c>
      <c r="DEO16" s="52">
        <f t="shared" si="400"/>
        <v>37.009063444108762</v>
      </c>
      <c r="DEP16" s="55"/>
      <c r="DEQ16" s="50"/>
      <c r="DES16" s="50"/>
      <c r="DET16" s="24">
        <v>0</v>
      </c>
      <c r="DEU16" s="24">
        <v>245</v>
      </c>
      <c r="DEV16" s="52">
        <f t="shared" si="401"/>
        <v>37.009063444108762</v>
      </c>
      <c r="DEW16" s="55"/>
      <c r="DEX16" s="50"/>
      <c r="DEZ16" s="50"/>
      <c r="DFA16" s="24">
        <v>0</v>
      </c>
      <c r="DFB16" s="24">
        <v>244</v>
      </c>
      <c r="DFC16" s="52">
        <f t="shared" si="402"/>
        <v>37.025796661608496</v>
      </c>
      <c r="DFD16" s="55"/>
      <c r="DFE16" s="50"/>
      <c r="DFG16" s="50"/>
      <c r="DFH16" s="24">
        <v>0</v>
      </c>
      <c r="DFI16" s="24">
        <v>242</v>
      </c>
      <c r="DFJ16" s="52">
        <f t="shared" si="403"/>
        <v>36.890243902439025</v>
      </c>
      <c r="DFK16" s="55"/>
      <c r="DFL16" s="50"/>
      <c r="DFN16" s="50"/>
      <c r="DFO16" s="24">
        <v>0</v>
      </c>
      <c r="DFP16" s="24">
        <v>240</v>
      </c>
      <c r="DFQ16" s="52">
        <f t="shared" si="404"/>
        <v>36.809815950920246</v>
      </c>
      <c r="DFR16" s="55"/>
      <c r="DFS16" s="50"/>
      <c r="DFU16" s="50"/>
      <c r="DFV16" s="24">
        <v>0</v>
      </c>
      <c r="DFW16" s="24">
        <v>239</v>
      </c>
      <c r="DFX16" s="52">
        <f t="shared" si="405"/>
        <v>36.712749615975419</v>
      </c>
      <c r="DFY16" s="55"/>
      <c r="DFZ16" s="50"/>
      <c r="DGB16" s="50"/>
      <c r="DGC16" s="24">
        <v>0</v>
      </c>
      <c r="DGD16" s="24">
        <v>238</v>
      </c>
      <c r="DGE16" s="52">
        <f t="shared" si="406"/>
        <v>36.615384615384613</v>
      </c>
      <c r="DGF16" s="55"/>
      <c r="DGG16" s="50"/>
      <c r="DGI16" s="50"/>
      <c r="DGJ16" s="24">
        <v>0</v>
      </c>
      <c r="DGK16" s="24">
        <v>238</v>
      </c>
      <c r="DGL16" s="52">
        <f t="shared" si="407"/>
        <v>36.615384615384613</v>
      </c>
      <c r="DGM16" s="55"/>
      <c r="DGN16" s="50"/>
      <c r="DGP16" s="50"/>
      <c r="DGQ16" s="24">
        <v>0</v>
      </c>
      <c r="DGR16" s="24">
        <v>238</v>
      </c>
      <c r="DGS16" s="52">
        <f t="shared" si="408"/>
        <v>36.785162287480681</v>
      </c>
      <c r="DGT16" s="55"/>
      <c r="DGU16" s="50"/>
      <c r="DGW16" s="50"/>
      <c r="DGX16" s="24">
        <v>0</v>
      </c>
      <c r="DGY16" s="24">
        <v>238</v>
      </c>
      <c r="DGZ16" s="52">
        <f t="shared" si="409"/>
        <v>36.84210526315789</v>
      </c>
      <c r="DHA16" s="55"/>
      <c r="DHB16" s="50"/>
      <c r="DHD16" s="50"/>
      <c r="DHE16" s="24">
        <v>0</v>
      </c>
      <c r="DHF16" s="24">
        <v>238</v>
      </c>
      <c r="DHG16" s="52">
        <f t="shared" si="410"/>
        <v>36.84210526315789</v>
      </c>
      <c r="DHH16" s="55"/>
      <c r="DHI16" s="50"/>
      <c r="DHK16" s="50"/>
      <c r="DHL16" s="24">
        <v>0</v>
      </c>
      <c r="DHM16" s="24">
        <v>238</v>
      </c>
      <c r="DHN16" s="52">
        <f t="shared" si="411"/>
        <v>36.899224806201552</v>
      </c>
      <c r="DHO16" s="55"/>
      <c r="DHP16" s="50"/>
      <c r="DHR16" s="50"/>
      <c r="DHS16" s="24">
        <v>0</v>
      </c>
      <c r="DHT16" s="24">
        <v>238</v>
      </c>
      <c r="DHU16" s="52">
        <f t="shared" si="412"/>
        <v>36.899224806201552</v>
      </c>
      <c r="DHV16" s="55"/>
      <c r="DHW16" s="50"/>
      <c r="DHY16" s="50"/>
      <c r="DHZ16" s="24">
        <v>0</v>
      </c>
      <c r="DIA16" s="24">
        <v>238</v>
      </c>
      <c r="DIB16" s="52">
        <f t="shared" si="413"/>
        <v>36.899224806201552</v>
      </c>
      <c r="DIC16" s="55"/>
      <c r="DID16" s="50"/>
      <c r="DIF16" s="50"/>
      <c r="DIG16" s="24">
        <v>0</v>
      </c>
      <c r="DIH16" s="24">
        <v>238</v>
      </c>
      <c r="DII16" s="52">
        <f t="shared" si="414"/>
        <v>36.899224806201552</v>
      </c>
      <c r="DIJ16" s="55"/>
      <c r="DIK16" s="50"/>
      <c r="DIM16" s="50"/>
      <c r="DIN16" s="24">
        <v>0</v>
      </c>
      <c r="DIO16" s="24">
        <v>237</v>
      </c>
      <c r="DIP16" s="52">
        <f t="shared" si="415"/>
        <v>36.915887850467286</v>
      </c>
      <c r="DIQ16" s="55"/>
      <c r="DIR16" s="50"/>
      <c r="DIT16" s="50"/>
      <c r="DIU16" s="24">
        <v>0</v>
      </c>
      <c r="DIV16" s="24">
        <v>237</v>
      </c>
      <c r="DIW16" s="52">
        <f t="shared" si="416"/>
        <v>36.973478939157566</v>
      </c>
      <c r="DIX16" s="55"/>
      <c r="DIY16" s="50"/>
      <c r="DJA16" s="50"/>
      <c r="DJB16" s="24">
        <v>0</v>
      </c>
      <c r="DJC16" s="24">
        <v>237</v>
      </c>
      <c r="DJD16" s="52">
        <f t="shared" si="417"/>
        <v>37.089201877934272</v>
      </c>
      <c r="DJE16" s="55"/>
      <c r="DJF16" s="50"/>
      <c r="DJH16" s="50"/>
      <c r="DJI16" s="24">
        <v>0</v>
      </c>
      <c r="DJJ16" s="24">
        <v>237</v>
      </c>
      <c r="DJK16" s="52">
        <f t="shared" si="418"/>
        <v>37.147335423197489</v>
      </c>
      <c r="DJL16" s="55"/>
      <c r="DJM16" s="50"/>
      <c r="DJO16" s="50"/>
      <c r="DJP16" s="24">
        <v>0</v>
      </c>
      <c r="DJQ16" s="24">
        <v>237</v>
      </c>
      <c r="DJR16" s="52">
        <f t="shared" si="419"/>
        <v>37.147335423197489</v>
      </c>
      <c r="DJS16" s="55"/>
      <c r="DJT16" s="50"/>
      <c r="DJV16" s="50"/>
      <c r="DJW16" s="24">
        <v>0</v>
      </c>
      <c r="DJX16" s="24">
        <v>236</v>
      </c>
      <c r="DJY16" s="52">
        <f t="shared" si="420"/>
        <v>36.990595611285265</v>
      </c>
      <c r="DJZ16" s="55"/>
      <c r="DKA16" s="50"/>
      <c r="DKC16" s="50"/>
      <c r="DKD16" s="24">
        <v>0</v>
      </c>
      <c r="DKE16" s="24">
        <v>236</v>
      </c>
      <c r="DKF16" s="52">
        <f t="shared" si="421"/>
        <v>36.990595611285265</v>
      </c>
      <c r="DKG16" s="55"/>
      <c r="DKH16" s="50"/>
      <c r="DKJ16" s="50"/>
      <c r="DKK16" s="24">
        <v>0</v>
      </c>
      <c r="DKL16" s="24">
        <v>236</v>
      </c>
      <c r="DKM16" s="52">
        <f t="shared" si="422"/>
        <v>36.990595611285265</v>
      </c>
      <c r="DKN16" s="55"/>
      <c r="DKO16" s="50"/>
      <c r="DKQ16" s="50"/>
      <c r="DKR16" s="24">
        <v>0</v>
      </c>
      <c r="DKS16" s="24">
        <v>236</v>
      </c>
      <c r="DKT16" s="52">
        <f t="shared" si="423"/>
        <v>37.341772151898731</v>
      </c>
      <c r="DKU16" s="55"/>
      <c r="DKV16" s="50"/>
      <c r="DKX16" s="50"/>
      <c r="DKY16" s="24">
        <v>0</v>
      </c>
      <c r="DKZ16" s="24">
        <v>229</v>
      </c>
      <c r="DLA16" s="52">
        <f t="shared" si="424"/>
        <v>37.479541734860881</v>
      </c>
      <c r="DLB16" s="55"/>
      <c r="DLC16" s="50"/>
      <c r="DLE16" s="50"/>
      <c r="DLF16" s="24">
        <v>0</v>
      </c>
      <c r="DLG16" s="24">
        <v>228</v>
      </c>
      <c r="DLH16" s="52">
        <f t="shared" si="425"/>
        <v>37.5</v>
      </c>
      <c r="DLI16" s="55"/>
      <c r="DLJ16" s="50"/>
      <c r="DLL16" s="50"/>
      <c r="DLM16" s="24">
        <v>0</v>
      </c>
      <c r="DLN16" s="24">
        <v>227</v>
      </c>
      <c r="DLO16" s="52">
        <f t="shared" si="426"/>
        <v>37.397034596375619</v>
      </c>
      <c r="DLP16" s="55"/>
      <c r="DLQ16" s="50"/>
      <c r="DLS16" s="50"/>
      <c r="DLT16" s="24">
        <v>0</v>
      </c>
      <c r="DLU16" s="24">
        <v>227</v>
      </c>
      <c r="DLV16" s="52">
        <f t="shared" si="427"/>
        <v>37.458745874587457</v>
      </c>
      <c r="DLW16" s="55"/>
      <c r="DLX16" s="50"/>
      <c r="DLZ16" s="50"/>
      <c r="DMA16" s="24">
        <v>0</v>
      </c>
      <c r="DMB16" s="24">
        <v>227</v>
      </c>
      <c r="DMC16" s="52">
        <f t="shared" si="428"/>
        <v>37.52066115702479</v>
      </c>
      <c r="DMD16" s="55"/>
      <c r="DME16" s="50"/>
      <c r="DMG16" s="50"/>
      <c r="DMH16" s="24">
        <v>0</v>
      </c>
      <c r="DMI16" s="24">
        <v>226</v>
      </c>
      <c r="DMJ16" s="52">
        <f t="shared" si="429"/>
        <v>37.603993344425959</v>
      </c>
      <c r="DMK16" s="55"/>
      <c r="DML16" s="50"/>
      <c r="DMN16" s="50"/>
      <c r="DMO16" s="24">
        <v>0</v>
      </c>
      <c r="DMP16" s="24">
        <v>225</v>
      </c>
      <c r="DMQ16" s="52">
        <f t="shared" si="430"/>
        <v>37.56260434056761</v>
      </c>
      <c r="DMR16" s="55"/>
      <c r="DMS16" s="50"/>
      <c r="DMU16" s="50"/>
      <c r="DMV16" s="24">
        <v>0</v>
      </c>
      <c r="DMW16" s="24">
        <v>225</v>
      </c>
      <c r="DMX16" s="52">
        <f t="shared" si="431"/>
        <v>37.56260434056761</v>
      </c>
      <c r="DMY16" s="55"/>
      <c r="DMZ16" s="50"/>
      <c r="DNB16" s="50"/>
      <c r="DNC16" s="24">
        <v>0</v>
      </c>
      <c r="DND16" s="24">
        <v>225</v>
      </c>
      <c r="DNE16" s="52">
        <f t="shared" si="432"/>
        <v>37.688442211055282</v>
      </c>
      <c r="DNF16" s="55"/>
      <c r="DNG16" s="50"/>
      <c r="DNI16" s="50"/>
      <c r="DNJ16" s="24">
        <v>0</v>
      </c>
      <c r="DNK16" s="24">
        <v>225</v>
      </c>
      <c r="DNL16" s="52">
        <f t="shared" si="433"/>
        <v>37.75167785234899</v>
      </c>
      <c r="DNM16" s="55"/>
      <c r="DNN16" s="50"/>
      <c r="DNP16" s="50"/>
      <c r="DNQ16" s="24">
        <v>0</v>
      </c>
      <c r="DNR16" s="24">
        <v>225</v>
      </c>
      <c r="DNS16" s="52">
        <f t="shared" si="434"/>
        <v>37.815126050420169</v>
      </c>
      <c r="DNT16" s="55"/>
      <c r="DNU16" s="50"/>
      <c r="DNW16" s="50"/>
      <c r="DNX16" s="24">
        <v>0</v>
      </c>
      <c r="DNY16" s="24">
        <v>225</v>
      </c>
      <c r="DNZ16" s="52">
        <f t="shared" si="435"/>
        <v>37.878787878787875</v>
      </c>
      <c r="DOA16" s="55"/>
      <c r="DOB16" s="50"/>
      <c r="DOD16" s="50"/>
      <c r="DOE16" s="24">
        <v>0</v>
      </c>
      <c r="DOF16" s="24">
        <v>223</v>
      </c>
      <c r="DOG16" s="52">
        <f t="shared" si="436"/>
        <v>37.668918918918919</v>
      </c>
      <c r="DOH16" s="55"/>
      <c r="DOI16" s="50"/>
      <c r="DOK16" s="50"/>
      <c r="DOL16" s="24">
        <v>0</v>
      </c>
      <c r="DOM16" s="24">
        <v>223</v>
      </c>
      <c r="DON16" s="52">
        <f t="shared" si="437"/>
        <v>37.668918918918919</v>
      </c>
      <c r="DOO16" s="55"/>
      <c r="DOP16" s="50"/>
      <c r="DOR16" s="50"/>
      <c r="DOS16" s="24">
        <v>0</v>
      </c>
      <c r="DOT16" s="24">
        <v>222</v>
      </c>
      <c r="DOU16" s="52">
        <f t="shared" si="438"/>
        <v>37.56345177664975</v>
      </c>
      <c r="DOV16" s="55"/>
      <c r="DOW16" s="50"/>
      <c r="DOY16" s="50"/>
      <c r="DOZ16" s="24">
        <v>0</v>
      </c>
      <c r="DPA16" s="53">
        <f>219</f>
        <v>219</v>
      </c>
      <c r="DPB16" s="52">
        <f t="shared" si="439"/>
        <v>37.308347529812607</v>
      </c>
      <c r="DPC16" s="55"/>
      <c r="DPD16" s="50"/>
      <c r="DPF16" s="50"/>
      <c r="DPG16" s="24">
        <v>0</v>
      </c>
      <c r="DPH16" s="53">
        <f>217</f>
        <v>217</v>
      </c>
      <c r="DPI16" s="52">
        <f t="shared" si="440"/>
        <v>37.221269296740992</v>
      </c>
      <c r="DPJ16" s="55"/>
      <c r="DPK16" s="50"/>
      <c r="DPM16" s="50"/>
      <c r="DPN16" s="24">
        <v>0</v>
      </c>
      <c r="DPO16" s="53">
        <f>217</f>
        <v>217</v>
      </c>
      <c r="DPP16" s="52">
        <f t="shared" si="441"/>
        <v>37.285223367697597</v>
      </c>
      <c r="DPQ16" s="55"/>
      <c r="DPR16" s="50"/>
      <c r="DPT16" s="50"/>
      <c r="DPU16" s="24">
        <v>0</v>
      </c>
      <c r="DPV16" s="53">
        <f>216</f>
        <v>216</v>
      </c>
      <c r="DPW16" s="52">
        <f t="shared" si="442"/>
        <v>37.305699481865283</v>
      </c>
      <c r="DPX16" s="55"/>
      <c r="DPY16" s="50"/>
      <c r="DQA16" s="50"/>
      <c r="DQB16" s="24">
        <v>0</v>
      </c>
      <c r="DQC16" s="53">
        <f>215</f>
        <v>215</v>
      </c>
      <c r="DQD16" s="52">
        <f t="shared" si="443"/>
        <v>37.068965517241381</v>
      </c>
      <c r="DQE16" s="55"/>
      <c r="DQF16" s="50"/>
      <c r="DQH16" s="50"/>
      <c r="DQI16" s="24">
        <v>0</v>
      </c>
      <c r="DQJ16" s="53">
        <f>214</f>
        <v>214</v>
      </c>
      <c r="DQK16" s="52">
        <f t="shared" si="444"/>
        <v>37.088388214904676</v>
      </c>
      <c r="DQL16" s="55"/>
      <c r="DQM16" s="50"/>
      <c r="DQO16" s="50"/>
      <c r="DQP16" s="24">
        <v>0</v>
      </c>
      <c r="DQQ16" s="53">
        <f>213</f>
        <v>213</v>
      </c>
      <c r="DQR16" s="52">
        <f t="shared" si="445"/>
        <v>37.172774869109951</v>
      </c>
      <c r="DQS16" s="55"/>
      <c r="DQT16" s="50"/>
      <c r="DQV16" s="50"/>
      <c r="DQW16" s="24">
        <v>0</v>
      </c>
      <c r="DQX16" s="53">
        <f>210</f>
        <v>210</v>
      </c>
      <c r="DQY16" s="52">
        <f t="shared" si="446"/>
        <v>36.971830985915496</v>
      </c>
      <c r="DQZ16" s="55"/>
      <c r="DRA16" s="50"/>
      <c r="DRC16" s="50"/>
      <c r="DRD16" s="24">
        <v>0</v>
      </c>
      <c r="DRE16" s="53">
        <f>210</f>
        <v>210</v>
      </c>
      <c r="DRF16" s="52">
        <f t="shared" si="447"/>
        <v>37.168141592920357</v>
      </c>
      <c r="DRG16" s="55"/>
      <c r="DRH16" s="50"/>
      <c r="DRJ16" s="50"/>
      <c r="DRK16" s="24">
        <v>0</v>
      </c>
      <c r="DRL16" s="53">
        <f>207</f>
        <v>207</v>
      </c>
      <c r="DRM16" s="52">
        <f t="shared" si="448"/>
        <v>37.163375224416519</v>
      </c>
      <c r="DRN16" s="55"/>
      <c r="DRO16" s="50"/>
      <c r="DRQ16" s="50"/>
      <c r="DRR16" s="24">
        <v>0</v>
      </c>
      <c r="DRS16" s="53">
        <f>205</f>
        <v>205</v>
      </c>
      <c r="DRT16" s="52">
        <f t="shared" si="449"/>
        <v>37.003610108303249</v>
      </c>
      <c r="DRU16" s="55"/>
      <c r="DRV16" s="50"/>
      <c r="DRX16" s="50"/>
      <c r="DRY16" s="24">
        <v>0</v>
      </c>
      <c r="DRZ16" s="53">
        <f>200</f>
        <v>200</v>
      </c>
      <c r="DSA16" s="52">
        <f t="shared" si="450"/>
        <v>37.037037037037038</v>
      </c>
      <c r="DSB16" s="55"/>
      <c r="DSC16" s="50"/>
      <c r="DSE16" s="50"/>
      <c r="DSF16" s="24">
        <v>0</v>
      </c>
      <c r="DSG16" s="53">
        <f>195</f>
        <v>195</v>
      </c>
      <c r="DSH16" s="52">
        <f t="shared" si="451"/>
        <v>36.862003780718339</v>
      </c>
      <c r="DSI16" s="55"/>
      <c r="DSJ16" s="50"/>
      <c r="DSL16" s="50"/>
      <c r="DSM16" s="24">
        <v>0</v>
      </c>
      <c r="DSN16" s="53">
        <f>193</f>
        <v>193</v>
      </c>
      <c r="DSO16" s="52">
        <f t="shared" si="452"/>
        <v>37.115384615384613</v>
      </c>
      <c r="DSP16" s="55"/>
      <c r="DSQ16" s="50"/>
      <c r="DSS16" s="50"/>
      <c r="DST16" s="24">
        <v>0</v>
      </c>
      <c r="DSU16" s="53">
        <f>190</f>
        <v>190</v>
      </c>
      <c r="DSV16" s="52">
        <f t="shared" si="453"/>
        <v>37.037037037037038</v>
      </c>
      <c r="DSW16" s="55"/>
      <c r="DSX16" s="50"/>
      <c r="DSZ16" s="50"/>
      <c r="DTA16" s="24">
        <v>0</v>
      </c>
      <c r="DTB16" s="53">
        <f>189</f>
        <v>189</v>
      </c>
      <c r="DTC16" s="52">
        <f t="shared" si="454"/>
        <v>37.131630648330059</v>
      </c>
      <c r="DTD16" s="55"/>
      <c r="DTE16" s="47"/>
      <c r="DTF16" s="48"/>
      <c r="DTG16" s="47"/>
      <c r="DTH16" s="24">
        <v>0</v>
      </c>
      <c r="DTI16" s="53">
        <f>182</f>
        <v>182</v>
      </c>
      <c r="DTJ16" s="52">
        <f t="shared" si="455"/>
        <v>36.84210526315789</v>
      </c>
      <c r="DTK16" s="55"/>
      <c r="DTL16" s="47"/>
      <c r="DTM16" s="48"/>
      <c r="DTN16" s="47"/>
      <c r="DTO16" s="24">
        <v>0</v>
      </c>
      <c r="DTP16" s="53">
        <v>171</v>
      </c>
      <c r="DTQ16" s="52">
        <f t="shared" si="456"/>
        <v>36.933045356371494</v>
      </c>
      <c r="DTR16" s="55"/>
      <c r="DTS16" s="47"/>
      <c r="DTT16" s="48"/>
      <c r="DTU16" s="47"/>
      <c r="DTV16" s="24">
        <v>0</v>
      </c>
      <c r="DTW16" s="53">
        <v>167</v>
      </c>
      <c r="DTX16" s="52">
        <f t="shared" si="457"/>
        <v>37.697516930022573</v>
      </c>
      <c r="DTY16" s="55"/>
      <c r="DTZ16" s="47"/>
      <c r="DUA16" s="48"/>
      <c r="DUB16" s="47"/>
      <c r="DUC16" s="24">
        <v>0</v>
      </c>
      <c r="DUD16" s="53">
        <v>154</v>
      </c>
      <c r="DUE16" s="52">
        <f t="shared" si="458"/>
        <v>38.308457711442784</v>
      </c>
      <c r="DUF16" s="55"/>
      <c r="DUG16" s="47"/>
      <c r="DUH16" s="48"/>
      <c r="DUI16" s="47"/>
      <c r="DUJ16" s="24">
        <v>0</v>
      </c>
      <c r="DUK16" s="53">
        <v>149</v>
      </c>
      <c r="DUL16" s="52">
        <f t="shared" si="459"/>
        <v>38.303341902313626</v>
      </c>
      <c r="DUM16" s="55"/>
      <c r="DUN16" s="47"/>
      <c r="DUO16" s="48"/>
      <c r="DUP16" s="47"/>
      <c r="DUQ16" s="24">
        <v>0</v>
      </c>
      <c r="DUR16" s="54">
        <v>148</v>
      </c>
      <c r="DUS16" s="52">
        <f t="shared" si="460"/>
        <v>38.7434554973822</v>
      </c>
      <c r="DUT16" s="55"/>
      <c r="DUU16" s="47"/>
      <c r="DUV16" s="48"/>
      <c r="DUW16" s="47"/>
      <c r="DUX16" s="24">
        <v>0</v>
      </c>
      <c r="DUY16" s="54">
        <v>147</v>
      </c>
      <c r="DUZ16" s="52">
        <f t="shared" si="461"/>
        <v>39.200000000000003</v>
      </c>
    </row>
    <row r="17" spans="1:3276" s="2" customFormat="1">
      <c r="A17" s="116" t="s">
        <v>12</v>
      </c>
      <c r="B17" s="46">
        <f>51531+18401+3250</f>
        <v>73182</v>
      </c>
      <c r="C17" s="47">
        <f t="shared" si="462"/>
        <v>1.679629233930521</v>
      </c>
      <c r="D17" s="48">
        <f>92796+46558+13402</f>
        <v>152756</v>
      </c>
      <c r="E17" s="47">
        <f t="shared" si="463"/>
        <v>3.3932642075001191</v>
      </c>
      <c r="F17" s="46">
        <v>225938</v>
      </c>
      <c r="G17" s="52">
        <f t="shared" si="0"/>
        <v>2.5504429224130876</v>
      </c>
      <c r="H17" s="141">
        <v>1852</v>
      </c>
      <c r="I17" s="50">
        <f t="shared" si="464"/>
        <v>32.971337012640198</v>
      </c>
      <c r="J17" s="141">
        <v>2732</v>
      </c>
      <c r="K17" s="50">
        <f t="shared" si="465"/>
        <v>55.562334756965626</v>
      </c>
      <c r="L17" s="24">
        <v>0</v>
      </c>
      <c r="M17" s="141">
        <f t="shared" si="466"/>
        <v>4584</v>
      </c>
      <c r="N17" s="52">
        <f t="shared" si="467"/>
        <v>43.516233149800648</v>
      </c>
      <c r="O17" s="24">
        <v>1851</v>
      </c>
      <c r="P17" s="50">
        <f t="shared" si="468"/>
        <v>32.965271593944792</v>
      </c>
      <c r="Q17" s="24">
        <v>2731</v>
      </c>
      <c r="R17" s="50">
        <f t="shared" si="469"/>
        <v>55.553295362082999</v>
      </c>
      <c r="S17" s="24">
        <v>0</v>
      </c>
      <c r="T17" s="24">
        <f t="shared" si="470"/>
        <v>4582</v>
      </c>
      <c r="U17" s="52">
        <f t="shared" si="1"/>
        <v>43.509638210996101</v>
      </c>
      <c r="V17" s="24">
        <v>1850</v>
      </c>
      <c r="W17" s="50">
        <f t="shared" si="471"/>
        <v>32.959201852841616</v>
      </c>
      <c r="X17" s="24">
        <v>2730</v>
      </c>
      <c r="Y17" s="50">
        <f t="shared" si="472"/>
        <v>55.555555555555557</v>
      </c>
      <c r="Z17" s="24">
        <v>0</v>
      </c>
      <c r="AA17" s="24">
        <f t="shared" si="473"/>
        <v>4580</v>
      </c>
      <c r="AB17" s="52">
        <f t="shared" si="2"/>
        <v>43.507172033817803</v>
      </c>
      <c r="AC17" s="24">
        <v>1849</v>
      </c>
      <c r="AD17" s="50">
        <f t="shared" si="474"/>
        <v>32.953127784708606</v>
      </c>
      <c r="AE17" s="24">
        <v>2729</v>
      </c>
      <c r="AF17" s="50">
        <f t="shared" si="475"/>
        <v>55.546509261143903</v>
      </c>
      <c r="AG17" s="24">
        <v>0</v>
      </c>
      <c r="AH17" s="24">
        <f t="shared" si="476"/>
        <v>4578</v>
      </c>
      <c r="AI17" s="52">
        <f t="shared" si="3"/>
        <v>43.500570125427593</v>
      </c>
      <c r="AJ17" s="24">
        <v>1849</v>
      </c>
      <c r="AK17" s="50">
        <f t="shared" si="477"/>
        <v>32.953127784708606</v>
      </c>
      <c r="AL17" s="24">
        <v>2729</v>
      </c>
      <c r="AM17" s="50">
        <f t="shared" si="478"/>
        <v>55.546509261143903</v>
      </c>
      <c r="AN17" s="24">
        <v>0</v>
      </c>
      <c r="AO17" s="24">
        <f t="shared" si="479"/>
        <v>4578</v>
      </c>
      <c r="AP17" s="52">
        <f t="shared" si="4"/>
        <v>43.500570125427593</v>
      </c>
      <c r="AQ17" s="24">
        <v>1849</v>
      </c>
      <c r="AR17" s="50">
        <f t="shared" si="480"/>
        <v>32.953127784708606</v>
      </c>
      <c r="AS17" s="24">
        <v>2729</v>
      </c>
      <c r="AT17" s="50">
        <f t="shared" si="481"/>
        <v>55.546509261143903</v>
      </c>
      <c r="AU17" s="24">
        <v>0</v>
      </c>
      <c r="AV17" s="24">
        <f t="shared" si="482"/>
        <v>4578</v>
      </c>
      <c r="AW17" s="52">
        <f t="shared" si="5"/>
        <v>43.500570125427593</v>
      </c>
      <c r="AX17" s="24">
        <v>1849</v>
      </c>
      <c r="AY17" s="50">
        <f t="shared" si="483"/>
        <v>32.959001782531196</v>
      </c>
      <c r="AZ17" s="24">
        <v>2729</v>
      </c>
      <c r="BA17" s="50">
        <f t="shared" si="484"/>
        <v>55.546509261143903</v>
      </c>
      <c r="BB17" s="24">
        <v>0</v>
      </c>
      <c r="BC17" s="24">
        <f t="shared" si="485"/>
        <v>4578</v>
      </c>
      <c r="BD17" s="52">
        <f t="shared" si="6"/>
        <v>43.504703981754247</v>
      </c>
      <c r="BE17" s="24">
        <v>1849</v>
      </c>
      <c r="BF17" s="50">
        <f t="shared" si="486"/>
        <v>32.959001782531196</v>
      </c>
      <c r="BG17" s="24">
        <v>2729</v>
      </c>
      <c r="BH17" s="50">
        <f t="shared" si="487"/>
        <v>55.546509261143903</v>
      </c>
      <c r="BI17" s="24">
        <v>0</v>
      </c>
      <c r="BJ17" s="141">
        <f t="shared" si="488"/>
        <v>4578</v>
      </c>
      <c r="BK17" s="52">
        <f t="shared" si="489"/>
        <v>43.504703981754247</v>
      </c>
      <c r="BL17" s="24">
        <v>1848</v>
      </c>
      <c r="BM17" s="50">
        <f t="shared" si="490"/>
        <v>32.952924393723251</v>
      </c>
      <c r="BN17" s="24">
        <v>2729</v>
      </c>
      <c r="BO17" s="50">
        <f t="shared" si="491"/>
        <v>55.546509261143903</v>
      </c>
      <c r="BP17" s="24">
        <v>0</v>
      </c>
      <c r="BQ17" s="24">
        <f t="shared" si="492"/>
        <v>4577</v>
      </c>
      <c r="BR17" s="52">
        <f t="shared" si="7"/>
        <v>43.503469251972241</v>
      </c>
      <c r="BS17" s="24">
        <v>1848</v>
      </c>
      <c r="BT17" s="50">
        <f t="shared" si="493"/>
        <v>32.952924393723251</v>
      </c>
      <c r="BU17" s="24">
        <v>2729</v>
      </c>
      <c r="BV17" s="50">
        <f t="shared" si="494"/>
        <v>55.546509261143903</v>
      </c>
      <c r="BW17" s="24">
        <v>0</v>
      </c>
      <c r="BX17" s="24">
        <f t="shared" si="495"/>
        <v>4577</v>
      </c>
      <c r="BY17" s="52">
        <f t="shared" si="8"/>
        <v>43.503469251972241</v>
      </c>
      <c r="BZ17" s="24">
        <v>1848</v>
      </c>
      <c r="CA17" s="50">
        <f t="shared" si="496"/>
        <v>32.952924393723251</v>
      </c>
      <c r="CB17" s="24">
        <v>2729</v>
      </c>
      <c r="CC17" s="50">
        <f t="shared" si="497"/>
        <v>55.546509261143903</v>
      </c>
      <c r="CD17" s="24">
        <v>0</v>
      </c>
      <c r="CE17" s="24">
        <f t="shared" si="498"/>
        <v>4577</v>
      </c>
      <c r="CF17" s="52">
        <f t="shared" si="9"/>
        <v>43.503469251972241</v>
      </c>
      <c r="CG17" s="24">
        <v>1848</v>
      </c>
      <c r="CH17" s="50">
        <f t="shared" si="499"/>
        <v>32.952924393723251</v>
      </c>
      <c r="CI17" s="24">
        <v>2729</v>
      </c>
      <c r="CJ17" s="50">
        <f t="shared" si="500"/>
        <v>55.546509261143903</v>
      </c>
      <c r="CK17" s="24">
        <v>0</v>
      </c>
      <c r="CL17" s="24">
        <f t="shared" si="501"/>
        <v>4577</v>
      </c>
      <c r="CM17" s="52">
        <f t="shared" si="10"/>
        <v>43.503469251972241</v>
      </c>
      <c r="CN17" s="24">
        <v>1848</v>
      </c>
      <c r="CO17" s="50">
        <f t="shared" si="502"/>
        <v>32.952924393723251</v>
      </c>
      <c r="CP17" s="24">
        <v>2729</v>
      </c>
      <c r="CQ17" s="50">
        <f t="shared" si="503"/>
        <v>55.546509261143903</v>
      </c>
      <c r="CR17" s="24">
        <v>0</v>
      </c>
      <c r="CS17" s="24">
        <f t="shared" si="504"/>
        <v>4577</v>
      </c>
      <c r="CT17" s="52">
        <f t="shared" si="11"/>
        <v>43.503469251972241</v>
      </c>
      <c r="CU17" s="24">
        <v>1847</v>
      </c>
      <c r="CV17" s="50">
        <f t="shared" si="505"/>
        <v>32.940966648831818</v>
      </c>
      <c r="CW17" s="24">
        <v>2729</v>
      </c>
      <c r="CX17" s="50">
        <f t="shared" si="506"/>
        <v>55.546509261143903</v>
      </c>
      <c r="CY17" s="24">
        <v>0</v>
      </c>
      <c r="CZ17" s="24">
        <f t="shared" si="507"/>
        <v>4576</v>
      </c>
      <c r="DA17" s="52">
        <f t="shared" si="12"/>
        <v>43.49809885931559</v>
      </c>
      <c r="DB17" s="24">
        <v>1846</v>
      </c>
      <c r="DC17" s="50">
        <f t="shared" si="508"/>
        <v>32.934879571810882</v>
      </c>
      <c r="DD17" s="24">
        <v>2729</v>
      </c>
      <c r="DE17" s="50">
        <f t="shared" si="509"/>
        <v>55.546509261143903</v>
      </c>
      <c r="DF17" s="24">
        <v>0</v>
      </c>
      <c r="DG17" s="141">
        <f t="shared" si="510"/>
        <v>4575</v>
      </c>
      <c r="DH17" s="52">
        <f t="shared" si="511"/>
        <v>43.496862521391897</v>
      </c>
      <c r="DI17" s="24">
        <v>1845</v>
      </c>
      <c r="DJ17" s="50">
        <f t="shared" si="512"/>
        <v>32.922912205567449</v>
      </c>
      <c r="DK17" s="24">
        <v>2728</v>
      </c>
      <c r="DL17" s="50">
        <f t="shared" si="513"/>
        <v>55.560081466395118</v>
      </c>
      <c r="DM17" s="24">
        <v>0</v>
      </c>
      <c r="DN17" s="24">
        <f t="shared" si="514"/>
        <v>4573</v>
      </c>
      <c r="DO17" s="52">
        <f t="shared" si="13"/>
        <v>43.494388434468327</v>
      </c>
      <c r="DP17" s="24">
        <v>1845</v>
      </c>
      <c r="DQ17" s="50">
        <f t="shared" si="515"/>
        <v>32.928788149205786</v>
      </c>
      <c r="DR17" s="24">
        <v>2728</v>
      </c>
      <c r="DS17" s="50">
        <f t="shared" si="516"/>
        <v>55.560081466395118</v>
      </c>
      <c r="DT17" s="24">
        <v>0</v>
      </c>
      <c r="DU17" s="24">
        <f t="shared" si="517"/>
        <v>4573</v>
      </c>
      <c r="DV17" s="52">
        <f t="shared" si="14"/>
        <v>43.498525634928185</v>
      </c>
      <c r="DW17" s="24">
        <v>1845</v>
      </c>
      <c r="DX17" s="50">
        <f t="shared" si="518"/>
        <v>32.928788149205786</v>
      </c>
      <c r="DY17" s="24">
        <v>2727</v>
      </c>
      <c r="DZ17" s="50">
        <f t="shared" si="519"/>
        <v>55.551028722754126</v>
      </c>
      <c r="EA17" s="24">
        <v>0</v>
      </c>
      <c r="EB17" s="24">
        <f t="shared" si="520"/>
        <v>4572</v>
      </c>
      <c r="EC17" s="52">
        <f t="shared" si="15"/>
        <v>43.493150684931507</v>
      </c>
      <c r="ED17" s="24">
        <v>1845</v>
      </c>
      <c r="EE17" s="50">
        <f t="shared" si="521"/>
        <v>32.928788149205786</v>
      </c>
      <c r="EF17" s="24">
        <v>2727</v>
      </c>
      <c r="EG17" s="50">
        <f t="shared" si="522"/>
        <v>55.551028722754126</v>
      </c>
      <c r="EH17" s="24">
        <v>0</v>
      </c>
      <c r="EI17" s="24">
        <f t="shared" si="523"/>
        <v>4572</v>
      </c>
      <c r="EJ17" s="52">
        <f t="shared" si="16"/>
        <v>43.493150684931507</v>
      </c>
      <c r="EK17" s="24">
        <v>1845</v>
      </c>
      <c r="EL17" s="50">
        <f t="shared" si="524"/>
        <v>32.928788149205786</v>
      </c>
      <c r="EM17" s="24">
        <v>2727</v>
      </c>
      <c r="EN17" s="50">
        <f t="shared" si="525"/>
        <v>55.562347188264063</v>
      </c>
      <c r="EO17" s="24">
        <v>0</v>
      </c>
      <c r="EP17" s="24">
        <f t="shared" si="526"/>
        <v>4572</v>
      </c>
      <c r="EQ17" s="52">
        <f t="shared" si="17"/>
        <v>43.497288554847302</v>
      </c>
      <c r="ER17" s="24">
        <v>1845</v>
      </c>
      <c r="ES17" s="50">
        <f t="shared" si="527"/>
        <v>32.922912205567449</v>
      </c>
      <c r="ET17" s="24">
        <v>2726</v>
      </c>
      <c r="EU17" s="50">
        <f t="shared" si="528"/>
        <v>55.56461475743987</v>
      </c>
      <c r="EV17" s="24">
        <v>0</v>
      </c>
      <c r="EW17" s="24">
        <f t="shared" si="529"/>
        <v>4571</v>
      </c>
      <c r="EX17" s="52">
        <f t="shared" si="18"/>
        <v>43.491912464319697</v>
      </c>
      <c r="EY17" s="24">
        <v>1845</v>
      </c>
      <c r="EZ17" s="50">
        <f t="shared" si="530"/>
        <v>32.928788149205786</v>
      </c>
      <c r="FA17" s="24">
        <v>2725</v>
      </c>
      <c r="FB17" s="50">
        <f t="shared" si="531"/>
        <v>55.566884176182704</v>
      </c>
      <c r="FC17" s="24">
        <v>0</v>
      </c>
      <c r="FD17" s="141">
        <f t="shared" si="532"/>
        <v>4570</v>
      </c>
      <c r="FE17" s="52">
        <f t="shared" si="533"/>
        <v>43.494812981821639</v>
      </c>
      <c r="FF17" s="24">
        <v>1845</v>
      </c>
      <c r="FG17" s="50">
        <f t="shared" si="534"/>
        <v>32.934666190646197</v>
      </c>
      <c r="FH17" s="24">
        <v>2725</v>
      </c>
      <c r="FI17" s="50">
        <f t="shared" si="535"/>
        <v>55.589555283557736</v>
      </c>
      <c r="FJ17" s="24">
        <v>0</v>
      </c>
      <c r="FK17" s="24">
        <f t="shared" si="536"/>
        <v>4570</v>
      </c>
      <c r="FL17" s="52">
        <f t="shared" si="19"/>
        <v>43.507235338918512</v>
      </c>
      <c r="FM17" s="24">
        <v>1846</v>
      </c>
      <c r="FN17" s="50">
        <f t="shared" si="537"/>
        <v>32.958400285663274</v>
      </c>
      <c r="FO17" s="24">
        <v>2724</v>
      </c>
      <c r="FP17" s="50">
        <f t="shared" si="538"/>
        <v>55.580493776780251</v>
      </c>
      <c r="FQ17" s="24">
        <v>0</v>
      </c>
      <c r="FR17" s="24">
        <f t="shared" si="539"/>
        <v>4570</v>
      </c>
      <c r="FS17" s="52">
        <f t="shared" si="20"/>
        <v>43.515520853170827</v>
      </c>
      <c r="FT17" s="24">
        <v>1842</v>
      </c>
      <c r="FU17" s="50">
        <f t="shared" si="540"/>
        <v>32.928137289953526</v>
      </c>
      <c r="FV17" s="24">
        <v>2722</v>
      </c>
      <c r="FW17" s="50">
        <f t="shared" si="541"/>
        <v>55.573703552470398</v>
      </c>
      <c r="FX17" s="24">
        <v>0</v>
      </c>
      <c r="FY17" s="24">
        <f t="shared" si="542"/>
        <v>4564</v>
      </c>
      <c r="FZ17" s="52">
        <f t="shared" si="21"/>
        <v>43.499809378574149</v>
      </c>
      <c r="GA17" s="24">
        <v>1842</v>
      </c>
      <c r="GB17" s="50">
        <f t="shared" si="543"/>
        <v>32.928137289953526</v>
      </c>
      <c r="GC17" s="24">
        <v>2722</v>
      </c>
      <c r="GD17" s="50">
        <f t="shared" si="544"/>
        <v>55.573703552470398</v>
      </c>
      <c r="GE17" s="24">
        <v>0</v>
      </c>
      <c r="GF17" s="24">
        <f t="shared" si="545"/>
        <v>4564</v>
      </c>
      <c r="GG17" s="52">
        <f t="shared" si="22"/>
        <v>43.499809378574149</v>
      </c>
      <c r="GH17" s="24">
        <v>1842</v>
      </c>
      <c r="GI17" s="50">
        <f t="shared" si="546"/>
        <v>32.93991416309013</v>
      </c>
      <c r="GJ17" s="24">
        <v>2722</v>
      </c>
      <c r="GK17" s="50">
        <f t="shared" si="547"/>
        <v>55.573703552470398</v>
      </c>
      <c r="GL17" s="24">
        <v>0</v>
      </c>
      <c r="GM17" s="24">
        <f t="shared" si="548"/>
        <v>4564</v>
      </c>
      <c r="GN17" s="52">
        <f t="shared" si="23"/>
        <v>43.508102955195426</v>
      </c>
      <c r="GO17" s="24">
        <v>1839</v>
      </c>
      <c r="GP17" s="50">
        <f t="shared" si="549"/>
        <v>32.915697154107747</v>
      </c>
      <c r="GQ17" s="24">
        <v>2720</v>
      </c>
      <c r="GR17" s="50">
        <f t="shared" si="550"/>
        <v>55.566905005107245</v>
      </c>
      <c r="GS17" s="24">
        <v>0</v>
      </c>
      <c r="GT17" s="24">
        <f t="shared" si="551"/>
        <v>4559</v>
      </c>
      <c r="GU17" s="52">
        <f t="shared" si="24"/>
        <v>43.493608090059148</v>
      </c>
      <c r="GV17" s="24">
        <v>1839</v>
      </c>
      <c r="GW17" s="50">
        <f t="shared" si="552"/>
        <v>32.921589688506984</v>
      </c>
      <c r="GX17" s="24">
        <v>2720</v>
      </c>
      <c r="GY17" s="50">
        <f t="shared" si="553"/>
        <v>55.578259092766658</v>
      </c>
      <c r="GZ17" s="24">
        <v>0</v>
      </c>
      <c r="HA17" s="141">
        <f t="shared" si="554"/>
        <v>4559</v>
      </c>
      <c r="HB17" s="52">
        <f t="shared" si="555"/>
        <v>43.501908396946561</v>
      </c>
      <c r="HC17" s="24">
        <v>1839</v>
      </c>
      <c r="HD17" s="50">
        <f t="shared" si="556"/>
        <v>32.921589688506984</v>
      </c>
      <c r="HE17" s="24">
        <v>2720</v>
      </c>
      <c r="HF17" s="50">
        <f t="shared" si="557"/>
        <v>55.58961782137748</v>
      </c>
      <c r="HG17" s="24">
        <v>0</v>
      </c>
      <c r="HH17" s="24">
        <f t="shared" si="558"/>
        <v>4559</v>
      </c>
      <c r="HI17" s="52">
        <f t="shared" si="25"/>
        <v>43.506059738524669</v>
      </c>
      <c r="HJ17" s="24">
        <v>1838</v>
      </c>
      <c r="HK17" s="50">
        <f t="shared" si="559"/>
        <v>32.909579230080574</v>
      </c>
      <c r="HL17" s="24">
        <v>2719</v>
      </c>
      <c r="HM17" s="50">
        <f t="shared" si="560"/>
        <v>55.580539656582175</v>
      </c>
      <c r="HN17" s="24">
        <v>0</v>
      </c>
      <c r="HO17" s="24">
        <f t="shared" si="561"/>
        <v>4557</v>
      </c>
      <c r="HP17" s="52">
        <f t="shared" si="26"/>
        <v>43.495275365085426</v>
      </c>
      <c r="HQ17" s="24">
        <v>1836</v>
      </c>
      <c r="HR17" s="50">
        <f t="shared" si="562"/>
        <v>32.897330227557788</v>
      </c>
      <c r="HS17" s="24">
        <v>2719</v>
      </c>
      <c r="HT17" s="50">
        <f t="shared" si="563"/>
        <v>55.603271983640077</v>
      </c>
      <c r="HU17" s="24">
        <v>0</v>
      </c>
      <c r="HV17" s="24">
        <f t="shared" si="564"/>
        <v>4555</v>
      </c>
      <c r="HW17" s="52">
        <f t="shared" si="27"/>
        <v>43.501098271416296</v>
      </c>
      <c r="HX17" s="24">
        <v>1836</v>
      </c>
      <c r="HY17" s="50">
        <f t="shared" si="565"/>
        <v>32.897330227557788</v>
      </c>
      <c r="HZ17" s="24">
        <v>2719</v>
      </c>
      <c r="IA17" s="50">
        <f t="shared" si="566"/>
        <v>55.626022913256953</v>
      </c>
      <c r="IB17" s="24">
        <v>0</v>
      </c>
      <c r="IC17" s="24">
        <f t="shared" si="567"/>
        <v>4555</v>
      </c>
      <c r="ID17" s="52">
        <f t="shared" si="28"/>
        <v>43.509408730537778</v>
      </c>
      <c r="IE17" s="24">
        <v>1836</v>
      </c>
      <c r="IF17" s="50">
        <f t="shared" si="568"/>
        <v>32.915023305844386</v>
      </c>
      <c r="IG17" s="24">
        <v>2719</v>
      </c>
      <c r="IH17" s="50">
        <f t="shared" si="569"/>
        <v>55.626022913256953</v>
      </c>
      <c r="II17" s="24">
        <v>0</v>
      </c>
      <c r="IJ17" s="24">
        <f t="shared" si="570"/>
        <v>4555</v>
      </c>
      <c r="IK17" s="52">
        <f t="shared" si="29"/>
        <v>43.52188037454615</v>
      </c>
      <c r="IL17" s="24">
        <v>1831</v>
      </c>
      <c r="IM17" s="50">
        <f t="shared" si="571"/>
        <v>32.925732781873762</v>
      </c>
      <c r="IN17" s="24">
        <v>2713</v>
      </c>
      <c r="IO17" s="50">
        <f t="shared" si="572"/>
        <v>55.61705617056171</v>
      </c>
      <c r="IP17" s="24">
        <v>0</v>
      </c>
      <c r="IQ17" s="24">
        <f t="shared" si="573"/>
        <v>4544</v>
      </c>
      <c r="IR17" s="52">
        <f t="shared" si="30"/>
        <v>43.529073666059972</v>
      </c>
      <c r="IS17" s="24">
        <v>1830</v>
      </c>
      <c r="IT17" s="50">
        <f t="shared" si="574"/>
        <v>32.925512774379271</v>
      </c>
      <c r="IU17" s="24">
        <v>2713</v>
      </c>
      <c r="IV17" s="50">
        <f t="shared" si="575"/>
        <v>55.628460118925574</v>
      </c>
      <c r="IW17" s="24">
        <v>0</v>
      </c>
      <c r="IX17" s="141">
        <f t="shared" si="576"/>
        <v>4543</v>
      </c>
      <c r="IY17" s="52">
        <f t="shared" si="577"/>
        <v>43.536176329659796</v>
      </c>
      <c r="IZ17" s="24">
        <v>1827</v>
      </c>
      <c r="JA17" s="50">
        <f t="shared" si="578"/>
        <v>32.918918918918919</v>
      </c>
      <c r="JB17" s="24">
        <v>2711</v>
      </c>
      <c r="JC17" s="50">
        <f t="shared" si="579"/>
        <v>55.633080238046375</v>
      </c>
      <c r="JD17" s="24">
        <v>0</v>
      </c>
      <c r="JE17" s="24">
        <f t="shared" si="580"/>
        <v>4538</v>
      </c>
      <c r="JF17" s="52">
        <f t="shared" si="31"/>
        <v>43.538328696152739</v>
      </c>
      <c r="JG17" s="24">
        <v>1827</v>
      </c>
      <c r="JH17" s="50">
        <f t="shared" si="581"/>
        <v>32.924851324562987</v>
      </c>
      <c r="JI17" s="24">
        <v>2710</v>
      </c>
      <c r="JJ17" s="50">
        <f t="shared" si="582"/>
        <v>55.646817248459953</v>
      </c>
      <c r="JK17" s="24">
        <v>0</v>
      </c>
      <c r="JL17" s="24">
        <f t="shared" si="583"/>
        <v>4537</v>
      </c>
      <c r="JM17" s="52">
        <f t="shared" si="32"/>
        <v>43.545445820136294</v>
      </c>
      <c r="JN17" s="24">
        <v>1827</v>
      </c>
      <c r="JO17" s="50">
        <f t="shared" si="584"/>
        <v>32.930785868781541</v>
      </c>
      <c r="JP17" s="24">
        <v>2709</v>
      </c>
      <c r="JQ17" s="50">
        <f t="shared" si="585"/>
        <v>55.637707948244</v>
      </c>
      <c r="JR17" s="24">
        <v>0</v>
      </c>
      <c r="JS17" s="24">
        <f t="shared" si="586"/>
        <v>4536</v>
      </c>
      <c r="JT17" s="52">
        <f t="shared" si="33"/>
        <v>43.544206585389269</v>
      </c>
      <c r="JU17" s="24">
        <v>1827</v>
      </c>
      <c r="JV17" s="50">
        <f t="shared" si="587"/>
        <v>32.930785868781541</v>
      </c>
      <c r="JW17" s="24">
        <v>2709</v>
      </c>
      <c r="JX17" s="50">
        <f t="shared" si="588"/>
        <v>55.637707948244</v>
      </c>
      <c r="JY17" s="24">
        <v>0</v>
      </c>
      <c r="JZ17" s="24">
        <f t="shared" si="589"/>
        <v>4536</v>
      </c>
      <c r="KA17" s="52">
        <f t="shared" si="34"/>
        <v>43.544206585389269</v>
      </c>
      <c r="KB17" s="24">
        <v>1827</v>
      </c>
      <c r="KC17" s="50">
        <f t="shared" si="590"/>
        <v>32.936722552731204</v>
      </c>
      <c r="KD17" s="24">
        <v>2709</v>
      </c>
      <c r="KE17" s="50">
        <f t="shared" si="591"/>
        <v>55.637707948244</v>
      </c>
      <c r="KF17" s="24">
        <v>0</v>
      </c>
      <c r="KG17" s="24">
        <f t="shared" si="592"/>
        <v>4536</v>
      </c>
      <c r="KH17" s="52">
        <f t="shared" si="35"/>
        <v>43.548387096774192</v>
      </c>
      <c r="KI17" s="24">
        <v>1827</v>
      </c>
      <c r="KJ17" s="50">
        <f t="shared" si="593"/>
        <v>32.936722552731204</v>
      </c>
      <c r="KK17" s="24">
        <v>2709</v>
      </c>
      <c r="KL17" s="50">
        <f t="shared" si="594"/>
        <v>55.649137222678711</v>
      </c>
      <c r="KM17" s="24">
        <v>0</v>
      </c>
      <c r="KN17" s="24">
        <f t="shared" si="595"/>
        <v>4536</v>
      </c>
      <c r="KO17" s="52">
        <f t="shared" si="36"/>
        <v>43.552568410945753</v>
      </c>
      <c r="KP17" s="24">
        <v>1827</v>
      </c>
      <c r="KQ17" s="50">
        <f t="shared" si="596"/>
        <v>32.954545454545453</v>
      </c>
      <c r="KR17" s="24">
        <v>2709</v>
      </c>
      <c r="KS17" s="50">
        <f t="shared" si="597"/>
        <v>55.649137222678711</v>
      </c>
      <c r="KT17" s="24">
        <v>0</v>
      </c>
      <c r="KU17" s="141">
        <f t="shared" si="598"/>
        <v>4536</v>
      </c>
      <c r="KV17" s="52">
        <f t="shared" si="599"/>
        <v>43.565117172493281</v>
      </c>
      <c r="KW17" s="24">
        <v>1827</v>
      </c>
      <c r="KX17" s="50">
        <f t="shared" si="600"/>
        <v>32.978339350180505</v>
      </c>
      <c r="KY17" s="24">
        <v>2709</v>
      </c>
      <c r="KZ17" s="50">
        <f t="shared" si="601"/>
        <v>55.660571193753853</v>
      </c>
      <c r="LA17" s="24">
        <v>0</v>
      </c>
      <c r="LB17" s="24">
        <f t="shared" si="602"/>
        <v>4536</v>
      </c>
      <c r="LC17" s="52">
        <f t="shared" si="37"/>
        <v>43.586047852407034</v>
      </c>
      <c r="LD17" s="24">
        <v>1827</v>
      </c>
      <c r="LE17" s="50">
        <f t="shared" si="603"/>
        <v>33.014094687387065</v>
      </c>
      <c r="LF17" s="24">
        <v>2709</v>
      </c>
      <c r="LG17" s="50">
        <f t="shared" si="604"/>
        <v>55.660571193753853</v>
      </c>
      <c r="LH17" s="24">
        <v>0</v>
      </c>
      <c r="LI17" s="24">
        <f t="shared" si="605"/>
        <v>4536</v>
      </c>
      <c r="LJ17" s="52">
        <f t="shared" si="38"/>
        <v>43.611191231612345</v>
      </c>
      <c r="LK17" s="24">
        <v>1827</v>
      </c>
      <c r="LL17" s="50">
        <f t="shared" si="606"/>
        <v>33.020061449484913</v>
      </c>
      <c r="LM17" s="24">
        <v>2709</v>
      </c>
      <c r="LN17" s="50">
        <f t="shared" si="607"/>
        <v>55.672009864364981</v>
      </c>
      <c r="LO17" s="24">
        <v>0</v>
      </c>
      <c r="LP17" s="24">
        <f t="shared" si="608"/>
        <v>4536</v>
      </c>
      <c r="LQ17" s="52">
        <f t="shared" si="39"/>
        <v>43.619578805654392</v>
      </c>
      <c r="LR17" s="24">
        <v>1827</v>
      </c>
      <c r="LS17" s="50">
        <f t="shared" si="609"/>
        <v>33.026030368763557</v>
      </c>
      <c r="LT17" s="24">
        <v>2708</v>
      </c>
      <c r="LU17" s="50">
        <f t="shared" si="610"/>
        <v>55.67434210526315</v>
      </c>
      <c r="LV17" s="24">
        <v>0</v>
      </c>
      <c r="LW17" s="24">
        <f t="shared" si="611"/>
        <v>4535</v>
      </c>
      <c r="LX17" s="52">
        <f t="shared" si="40"/>
        <v>43.622547133512889</v>
      </c>
      <c r="LY17" s="24">
        <v>1826</v>
      </c>
      <c r="LZ17" s="50">
        <f t="shared" si="612"/>
        <v>33.019891500904158</v>
      </c>
      <c r="MA17" s="24">
        <v>2708</v>
      </c>
      <c r="MB17" s="50">
        <f t="shared" si="613"/>
        <v>55.67434210526315</v>
      </c>
      <c r="MC17" s="24">
        <v>0</v>
      </c>
      <c r="MD17" s="24">
        <f t="shared" si="614"/>
        <v>4534</v>
      </c>
      <c r="ME17" s="52">
        <f t="shared" si="41"/>
        <v>43.621319992303256</v>
      </c>
      <c r="MF17" s="24">
        <v>1825</v>
      </c>
      <c r="MG17" s="50">
        <f t="shared" si="615"/>
        <v>33.013748191027496</v>
      </c>
      <c r="MH17" s="24">
        <v>2707</v>
      </c>
      <c r="MI17" s="50">
        <f t="shared" si="616"/>
        <v>55.676676264911563</v>
      </c>
      <c r="MJ17" s="24">
        <v>0</v>
      </c>
      <c r="MK17" s="24">
        <f t="shared" si="617"/>
        <v>4532</v>
      </c>
      <c r="ML17" s="52">
        <f t="shared" si="42"/>
        <v>43.618864292589024</v>
      </c>
      <c r="MM17" s="24">
        <v>1825</v>
      </c>
      <c r="MN17" s="50">
        <f t="shared" si="618"/>
        <v>33.013748191027496</v>
      </c>
      <c r="MO17" s="24">
        <v>2706</v>
      </c>
      <c r="MP17" s="50">
        <f t="shared" si="619"/>
        <v>55.679012345679013</v>
      </c>
      <c r="MQ17" s="24">
        <v>0</v>
      </c>
      <c r="MR17" s="141">
        <f t="shared" si="620"/>
        <v>4531</v>
      </c>
      <c r="MS17" s="52">
        <f t="shared" si="621"/>
        <v>43.617635733538698</v>
      </c>
      <c r="MT17" s="24">
        <v>1825</v>
      </c>
      <c r="MU17" s="50">
        <f t="shared" si="622"/>
        <v>33.013748191027496</v>
      </c>
      <c r="MV17" s="24">
        <v>2706</v>
      </c>
      <c r="MW17" s="50">
        <f t="shared" si="623"/>
        <v>55.679012345679013</v>
      </c>
      <c r="MX17" s="24">
        <v>0</v>
      </c>
      <c r="MY17" s="24">
        <f t="shared" si="624"/>
        <v>4531</v>
      </c>
      <c r="MZ17" s="52">
        <f t="shared" si="43"/>
        <v>43.617635733538698</v>
      </c>
      <c r="NA17" s="24">
        <v>1825</v>
      </c>
      <c r="NB17" s="50">
        <f t="shared" si="625"/>
        <v>33.019721367830648</v>
      </c>
      <c r="NC17" s="24">
        <v>2705</v>
      </c>
      <c r="ND17" s="50">
        <f t="shared" si="626"/>
        <v>55.704283360790775</v>
      </c>
      <c r="NE17" s="24">
        <v>0</v>
      </c>
      <c r="NF17" s="24">
        <f t="shared" si="627"/>
        <v>4530</v>
      </c>
      <c r="NG17" s="52">
        <f t="shared" si="44"/>
        <v>43.629008956948859</v>
      </c>
      <c r="NH17" s="24">
        <v>1824</v>
      </c>
      <c r="NI17" s="50">
        <f t="shared" si="628"/>
        <v>33.025529603476372</v>
      </c>
      <c r="NJ17" s="24">
        <v>2703</v>
      </c>
      <c r="NK17" s="50">
        <f t="shared" si="629"/>
        <v>55.697506696888524</v>
      </c>
      <c r="NL17" s="24">
        <v>0</v>
      </c>
      <c r="NM17" s="24">
        <f t="shared" si="630"/>
        <v>4527</v>
      </c>
      <c r="NN17" s="52">
        <f t="shared" si="45"/>
        <v>43.629529683885892</v>
      </c>
      <c r="NO17" s="24">
        <v>1824</v>
      </c>
      <c r="NP17" s="50">
        <f t="shared" si="631"/>
        <v>33.037493207752213</v>
      </c>
      <c r="NQ17" s="24">
        <v>2702</v>
      </c>
      <c r="NR17" s="50">
        <f t="shared" si="632"/>
        <v>55.688375927452597</v>
      </c>
      <c r="NS17" s="24">
        <v>0</v>
      </c>
      <c r="NT17" s="24">
        <f t="shared" si="633"/>
        <v>4526</v>
      </c>
      <c r="NU17" s="52">
        <f t="shared" si="46"/>
        <v>43.632507471319769</v>
      </c>
      <c r="NV17" s="24">
        <v>1824</v>
      </c>
      <c r="NW17" s="50">
        <f t="shared" si="634"/>
        <v>33.043478260869563</v>
      </c>
      <c r="NX17" s="24">
        <v>2702</v>
      </c>
      <c r="NY17" s="50">
        <f t="shared" si="635"/>
        <v>55.711340206185568</v>
      </c>
      <c r="NZ17" s="24">
        <v>0</v>
      </c>
      <c r="OA17" s="24">
        <f t="shared" si="636"/>
        <v>4526</v>
      </c>
      <c r="OB17" s="52">
        <f t="shared" si="47"/>
        <v>43.645130183220829</v>
      </c>
      <c r="OC17" s="24">
        <v>1824</v>
      </c>
      <c r="OD17" s="50">
        <f t="shared" si="637"/>
        <v>33.043478260869563</v>
      </c>
      <c r="OE17" s="24">
        <v>2702</v>
      </c>
      <c r="OF17" s="50">
        <f t="shared" si="638"/>
        <v>55.734323432343238</v>
      </c>
      <c r="OG17" s="24">
        <v>0</v>
      </c>
      <c r="OH17" s="24">
        <f t="shared" si="639"/>
        <v>4526</v>
      </c>
      <c r="OI17" s="52">
        <f t="shared" si="48"/>
        <v>43.653549382716051</v>
      </c>
      <c r="OJ17" s="141">
        <v>1823</v>
      </c>
      <c r="OK17" s="50">
        <f t="shared" si="640"/>
        <v>33.049311094996376</v>
      </c>
      <c r="OL17" s="141">
        <v>2703</v>
      </c>
      <c r="OM17" s="50">
        <f t="shared" si="641"/>
        <v>55.78947368421052</v>
      </c>
      <c r="ON17" s="24">
        <v>0</v>
      </c>
      <c r="OO17" s="141">
        <f t="shared" si="642"/>
        <v>4526</v>
      </c>
      <c r="OP17" s="52">
        <f t="shared" si="643"/>
        <v>43.683042177396004</v>
      </c>
      <c r="OQ17" s="24">
        <v>1822</v>
      </c>
      <c r="OR17" s="50">
        <f t="shared" si="644"/>
        <v>33.055152394775035</v>
      </c>
      <c r="OS17" s="24">
        <v>2701</v>
      </c>
      <c r="OT17" s="50">
        <f t="shared" si="645"/>
        <v>55.771216188313034</v>
      </c>
      <c r="OU17" s="24">
        <v>0</v>
      </c>
      <c r="OV17" s="24">
        <f t="shared" si="646"/>
        <v>4523</v>
      </c>
      <c r="OW17" s="52">
        <f t="shared" si="49"/>
        <v>43.679381941091258</v>
      </c>
      <c r="OX17" s="24">
        <v>1822</v>
      </c>
      <c r="OY17" s="50">
        <f t="shared" si="647"/>
        <v>33.073153022327098</v>
      </c>
      <c r="OZ17" s="24">
        <v>2701</v>
      </c>
      <c r="PA17" s="50">
        <f t="shared" si="648"/>
        <v>55.782734407269722</v>
      </c>
      <c r="PB17" s="24">
        <v>0</v>
      </c>
      <c r="PC17" s="24">
        <f t="shared" si="649"/>
        <v>4523</v>
      </c>
      <c r="PD17" s="52">
        <f t="shared" si="50"/>
        <v>43.696261230798953</v>
      </c>
      <c r="PE17" s="24">
        <v>1818</v>
      </c>
      <c r="PF17" s="50">
        <f t="shared" si="650"/>
        <v>33.054545454545455</v>
      </c>
      <c r="PG17" s="24">
        <v>2701</v>
      </c>
      <c r="PH17" s="50">
        <f t="shared" si="651"/>
        <v>55.817317627609008</v>
      </c>
      <c r="PI17" s="24">
        <v>0</v>
      </c>
      <c r="PJ17" s="24">
        <f t="shared" si="652"/>
        <v>4519</v>
      </c>
      <c r="PK17" s="52">
        <f t="shared" si="51"/>
        <v>43.708289002804911</v>
      </c>
      <c r="PL17" s="24">
        <v>1818</v>
      </c>
      <c r="PM17" s="50">
        <f t="shared" si="653"/>
        <v>33.066569661695162</v>
      </c>
      <c r="PN17" s="24">
        <v>2701</v>
      </c>
      <c r="PO17" s="50">
        <f t="shared" si="654"/>
        <v>55.851943755169565</v>
      </c>
      <c r="PP17" s="24">
        <v>0</v>
      </c>
      <c r="PQ17" s="24">
        <f t="shared" si="655"/>
        <v>4519</v>
      </c>
      <c r="PR17" s="52">
        <f t="shared" si="52"/>
        <v>43.729436810528355</v>
      </c>
      <c r="PS17" s="24">
        <v>1818</v>
      </c>
      <c r="PT17" s="50">
        <f t="shared" si="656"/>
        <v>33.08462238398544</v>
      </c>
      <c r="PU17" s="24">
        <v>2701</v>
      </c>
      <c r="PV17" s="50">
        <f t="shared" si="657"/>
        <v>55.886612869853089</v>
      </c>
      <c r="PW17" s="24">
        <v>0</v>
      </c>
      <c r="PX17" s="24">
        <f t="shared" si="658"/>
        <v>4519</v>
      </c>
      <c r="PY17" s="52">
        <f t="shared" si="53"/>
        <v>43.754841208365605</v>
      </c>
      <c r="PZ17" s="24">
        <v>1817</v>
      </c>
      <c r="QA17" s="50">
        <f t="shared" si="659"/>
        <v>33.102568773911464</v>
      </c>
      <c r="QB17" s="24">
        <v>2698</v>
      </c>
      <c r="QC17" s="50">
        <f t="shared" si="660"/>
        <v>55.882352941176471</v>
      </c>
      <c r="QD17" s="24">
        <v>0</v>
      </c>
      <c r="QE17" s="24">
        <f t="shared" si="661"/>
        <v>4515</v>
      </c>
      <c r="QF17" s="52">
        <f t="shared" si="54"/>
        <v>43.762721721430644</v>
      </c>
      <c r="QG17" s="24">
        <v>1817</v>
      </c>
      <c r="QH17" s="50">
        <f t="shared" si="662"/>
        <v>33.114634590851104</v>
      </c>
      <c r="QI17" s="24">
        <v>2696</v>
      </c>
      <c r="QJ17" s="50">
        <f t="shared" si="663"/>
        <v>55.864069622876087</v>
      </c>
      <c r="QK17" s="24">
        <v>0</v>
      </c>
      <c r="QL17" s="141">
        <f t="shared" si="664"/>
        <v>4513</v>
      </c>
      <c r="QM17" s="52">
        <f t="shared" si="665"/>
        <v>43.76030253078639</v>
      </c>
      <c r="QN17" s="24">
        <v>1815</v>
      </c>
      <c r="QO17" s="50">
        <f t="shared" si="666"/>
        <v>33.150684931506852</v>
      </c>
      <c r="QP17" s="24">
        <v>2693</v>
      </c>
      <c r="QQ17" s="50">
        <f t="shared" si="667"/>
        <v>55.882963270388039</v>
      </c>
      <c r="QR17" s="24">
        <v>0</v>
      </c>
      <c r="QS17" s="24">
        <f t="shared" si="668"/>
        <v>4508</v>
      </c>
      <c r="QT17" s="52">
        <f t="shared" si="55"/>
        <v>43.792500485719835</v>
      </c>
      <c r="QU17" s="24">
        <v>1814</v>
      </c>
      <c r="QV17" s="50">
        <f t="shared" si="669"/>
        <v>33.156644123560589</v>
      </c>
      <c r="QW17" s="24">
        <v>2691</v>
      </c>
      <c r="QX17" s="50">
        <f t="shared" si="670"/>
        <v>55.887850467289724</v>
      </c>
      <c r="QY17" s="24">
        <v>0</v>
      </c>
      <c r="QZ17" s="24">
        <f t="shared" si="671"/>
        <v>4505</v>
      </c>
      <c r="RA17" s="52">
        <f t="shared" si="56"/>
        <v>43.797394516818976</v>
      </c>
      <c r="RB17" s="24">
        <v>1814</v>
      </c>
      <c r="RC17" s="50">
        <f t="shared" si="672"/>
        <v>33.174835405998536</v>
      </c>
      <c r="RD17" s="24">
        <v>2691</v>
      </c>
      <c r="RE17" s="50">
        <f t="shared" si="673"/>
        <v>55.887850467289724</v>
      </c>
      <c r="RF17" s="24">
        <v>0</v>
      </c>
      <c r="RG17" s="24">
        <f t="shared" si="674"/>
        <v>4505</v>
      </c>
      <c r="RH17" s="52">
        <f t="shared" si="57"/>
        <v>43.8101721287562</v>
      </c>
      <c r="RI17" s="24">
        <v>1814</v>
      </c>
      <c r="RJ17" s="50">
        <f t="shared" si="675"/>
        <v>33.186974021222099</v>
      </c>
      <c r="RK17" s="24">
        <v>2691</v>
      </c>
      <c r="RL17" s="50">
        <f t="shared" si="676"/>
        <v>55.899459908599916</v>
      </c>
      <c r="RM17" s="24">
        <v>0</v>
      </c>
      <c r="RN17" s="24">
        <f t="shared" si="677"/>
        <v>4505</v>
      </c>
      <c r="RO17" s="52">
        <f t="shared" si="58"/>
        <v>43.822957198443582</v>
      </c>
      <c r="RP17" s="24">
        <v>1813</v>
      </c>
      <c r="RQ17" s="50">
        <f t="shared" si="678"/>
        <v>33.19296960820212</v>
      </c>
      <c r="RR17" s="24">
        <v>2690</v>
      </c>
      <c r="RS17" s="50">
        <f t="shared" si="679"/>
        <v>55.92515592515592</v>
      </c>
      <c r="RT17" s="24">
        <v>0</v>
      </c>
      <c r="RU17" s="24">
        <f t="shared" si="680"/>
        <v>4503</v>
      </c>
      <c r="RV17" s="52">
        <f t="shared" si="59"/>
        <v>43.837616822429908</v>
      </c>
      <c r="RW17" s="24">
        <v>1811</v>
      </c>
      <c r="RX17" s="50">
        <f t="shared" si="681"/>
        <v>33.204987165383201</v>
      </c>
      <c r="RY17" s="24">
        <v>2688</v>
      </c>
      <c r="RZ17" s="50">
        <f t="shared" si="682"/>
        <v>55.93008739076155</v>
      </c>
      <c r="SA17" s="24">
        <v>0</v>
      </c>
      <c r="SB17" s="24">
        <f t="shared" si="683"/>
        <v>4499</v>
      </c>
      <c r="SC17" s="52">
        <f t="shared" si="60"/>
        <v>43.849902534113063</v>
      </c>
      <c r="SD17" s="24">
        <v>1808</v>
      </c>
      <c r="SE17" s="50">
        <f t="shared" si="684"/>
        <v>33.174311926605505</v>
      </c>
      <c r="SF17" s="24">
        <v>2687</v>
      </c>
      <c r="SG17" s="50">
        <f t="shared" si="685"/>
        <v>55.955851728446483</v>
      </c>
      <c r="SH17" s="24">
        <v>0</v>
      </c>
      <c r="SI17" s="141">
        <f t="shared" si="686"/>
        <v>4495</v>
      </c>
      <c r="SJ17" s="52">
        <f t="shared" si="687"/>
        <v>43.845103394459613</v>
      </c>
      <c r="SK17" s="24">
        <v>1807</v>
      </c>
      <c r="SL17" s="50">
        <f t="shared" si="688"/>
        <v>33.210806836978499</v>
      </c>
      <c r="SM17" s="24">
        <v>2687</v>
      </c>
      <c r="SN17" s="50">
        <f t="shared" si="689"/>
        <v>56.002501042100874</v>
      </c>
      <c r="SO17" s="24">
        <v>0</v>
      </c>
      <c r="SP17" s="24">
        <f t="shared" si="690"/>
        <v>4494</v>
      </c>
      <c r="SQ17" s="52">
        <f t="shared" si="61"/>
        <v>43.891004980955174</v>
      </c>
      <c r="SR17" s="24">
        <v>1806</v>
      </c>
      <c r="SS17" s="50">
        <f t="shared" si="691"/>
        <v>33.22907083716651</v>
      </c>
      <c r="ST17" s="24">
        <v>2686</v>
      </c>
      <c r="SU17" s="50">
        <f t="shared" si="692"/>
        <v>56.040058418527018</v>
      </c>
      <c r="SV17" s="24">
        <v>0</v>
      </c>
      <c r="SW17" s="24">
        <f t="shared" si="693"/>
        <v>4492</v>
      </c>
      <c r="SX17" s="52">
        <f t="shared" si="62"/>
        <v>43.918654673445445</v>
      </c>
      <c r="SY17" s="24">
        <v>1806</v>
      </c>
      <c r="SZ17" s="50">
        <f t="shared" si="694"/>
        <v>33.265794805673238</v>
      </c>
      <c r="TA17" s="24">
        <v>2681</v>
      </c>
      <c r="TB17" s="50">
        <f t="shared" si="695"/>
        <v>56.040969899665548</v>
      </c>
      <c r="TC17" s="24">
        <v>0</v>
      </c>
      <c r="TD17" s="24">
        <f t="shared" si="696"/>
        <v>4487</v>
      </c>
      <c r="TE17" s="52">
        <f t="shared" si="63"/>
        <v>43.934201507882108</v>
      </c>
      <c r="TF17" s="24">
        <v>1806</v>
      </c>
      <c r="TG17" s="50">
        <f t="shared" si="697"/>
        <v>33.265794805673238</v>
      </c>
      <c r="TH17" s="24">
        <v>2681</v>
      </c>
      <c r="TI17" s="50">
        <f t="shared" si="698"/>
        <v>56.040969899665548</v>
      </c>
      <c r="TJ17" s="24">
        <v>0</v>
      </c>
      <c r="TK17" s="24">
        <f t="shared" si="699"/>
        <v>4487</v>
      </c>
      <c r="TL17" s="52">
        <f t="shared" si="64"/>
        <v>43.934201507882108</v>
      </c>
      <c r="TM17" s="24">
        <v>1804</v>
      </c>
      <c r="TN17" s="50">
        <f t="shared" si="700"/>
        <v>33.302565995938707</v>
      </c>
      <c r="TO17" s="24">
        <v>2678</v>
      </c>
      <c r="TP17" s="50">
        <f t="shared" si="701"/>
        <v>56.048555881121807</v>
      </c>
      <c r="TQ17" s="24">
        <v>0</v>
      </c>
      <c r="TR17" s="24">
        <f t="shared" si="702"/>
        <v>4482</v>
      </c>
      <c r="TS17" s="52">
        <f t="shared" si="65"/>
        <v>43.962726826875922</v>
      </c>
      <c r="TT17" s="24">
        <v>1804</v>
      </c>
      <c r="TU17" s="50">
        <f t="shared" si="703"/>
        <v>33.364157573515811</v>
      </c>
      <c r="TV17" s="24">
        <v>2676</v>
      </c>
      <c r="TW17" s="50">
        <f t="shared" si="704"/>
        <v>56.053623795559282</v>
      </c>
      <c r="TX17" s="24">
        <v>0</v>
      </c>
      <c r="TY17" s="24">
        <f t="shared" si="705"/>
        <v>4480</v>
      </c>
      <c r="TZ17" s="52">
        <f t="shared" si="66"/>
        <v>44.003535998428447</v>
      </c>
      <c r="UA17" s="141">
        <v>1804</v>
      </c>
      <c r="UB17" s="50">
        <f t="shared" si="706"/>
        <v>33.407407407407405</v>
      </c>
      <c r="UC17" s="141">
        <v>2675</v>
      </c>
      <c r="UD17" s="50">
        <f t="shared" si="707"/>
        <v>56.079664570230605</v>
      </c>
      <c r="UE17" s="24">
        <v>0</v>
      </c>
      <c r="UF17" s="141">
        <f t="shared" si="708"/>
        <v>4479</v>
      </c>
      <c r="UG17" s="52">
        <f t="shared" si="709"/>
        <v>44.041297935103245</v>
      </c>
      <c r="UH17" s="24">
        <v>1803</v>
      </c>
      <c r="UI17" s="50">
        <f t="shared" si="710"/>
        <v>33.438427299703264</v>
      </c>
      <c r="UJ17" s="24">
        <v>2672</v>
      </c>
      <c r="UK17" s="50">
        <f t="shared" si="711"/>
        <v>56.087321578505453</v>
      </c>
      <c r="UL17" s="24">
        <v>0</v>
      </c>
      <c r="UM17" s="24">
        <f t="shared" si="712"/>
        <v>4475</v>
      </c>
      <c r="UN17" s="52">
        <f t="shared" si="67"/>
        <v>44.062623079952736</v>
      </c>
      <c r="UO17" s="24">
        <v>1800</v>
      </c>
      <c r="UP17" s="50">
        <f t="shared" si="713"/>
        <v>33.469691335068795</v>
      </c>
      <c r="UQ17" s="24">
        <v>2670</v>
      </c>
      <c r="UR17" s="50">
        <f t="shared" si="714"/>
        <v>56.104223576381592</v>
      </c>
      <c r="US17" s="24">
        <v>0</v>
      </c>
      <c r="UT17" s="24">
        <f t="shared" si="715"/>
        <v>4470</v>
      </c>
      <c r="UU17" s="52">
        <f t="shared" si="68"/>
        <v>44.095886356910327</v>
      </c>
      <c r="UV17" s="24">
        <v>1800</v>
      </c>
      <c r="UW17" s="50">
        <f t="shared" si="716"/>
        <v>33.532041728763041</v>
      </c>
      <c r="UX17" s="24">
        <v>2666</v>
      </c>
      <c r="UY17" s="50">
        <f t="shared" si="717"/>
        <v>56.090889964233114</v>
      </c>
      <c r="UZ17" s="24">
        <v>0</v>
      </c>
      <c r="VA17" s="24">
        <f t="shared" si="718"/>
        <v>4466</v>
      </c>
      <c r="VB17" s="52">
        <f t="shared" si="69"/>
        <v>44.126074498567334</v>
      </c>
      <c r="VC17" s="24">
        <v>1798</v>
      </c>
      <c r="VD17" s="50">
        <f t="shared" si="719"/>
        <v>33.52601156069364</v>
      </c>
      <c r="VE17" s="24">
        <v>2665</v>
      </c>
      <c r="VF17" s="50">
        <f t="shared" si="720"/>
        <v>56.14072045502423</v>
      </c>
      <c r="VG17" s="24">
        <v>0</v>
      </c>
      <c r="VH17" s="24">
        <f t="shared" si="721"/>
        <v>4463</v>
      </c>
      <c r="VI17" s="52">
        <f t="shared" si="70"/>
        <v>44.144411473788331</v>
      </c>
      <c r="VJ17" s="24">
        <v>1795</v>
      </c>
      <c r="VK17" s="50">
        <f t="shared" si="722"/>
        <v>33.513816280806573</v>
      </c>
      <c r="VL17" s="24">
        <v>2662</v>
      </c>
      <c r="VM17" s="50">
        <f t="shared" si="723"/>
        <v>56.160337552742611</v>
      </c>
      <c r="VN17" s="24">
        <v>0</v>
      </c>
      <c r="VO17" s="24">
        <f t="shared" si="724"/>
        <v>4457</v>
      </c>
      <c r="VP17" s="52">
        <f t="shared" si="71"/>
        <v>44.146196513470684</v>
      </c>
      <c r="VQ17" s="24">
        <v>1793</v>
      </c>
      <c r="VR17" s="50">
        <f t="shared" si="725"/>
        <v>33.576779026217231</v>
      </c>
      <c r="VS17" s="24">
        <v>2659</v>
      </c>
      <c r="VT17" s="50">
        <f t="shared" si="726"/>
        <v>56.180012676949076</v>
      </c>
      <c r="VU17" s="24">
        <v>0</v>
      </c>
      <c r="VV17" s="24">
        <f t="shared" si="727"/>
        <v>4452</v>
      </c>
      <c r="VW17" s="52">
        <f t="shared" si="72"/>
        <v>44.197359277275886</v>
      </c>
      <c r="VX17" s="24">
        <v>1793</v>
      </c>
      <c r="VY17" s="50">
        <f t="shared" si="728"/>
        <v>33.601949025487258</v>
      </c>
      <c r="VZ17" s="24">
        <v>2657</v>
      </c>
      <c r="WA17" s="50">
        <f t="shared" si="729"/>
        <v>56.18524000845845</v>
      </c>
      <c r="WB17" s="24">
        <v>0</v>
      </c>
      <c r="WC17" s="141">
        <f t="shared" si="730"/>
        <v>4450</v>
      </c>
      <c r="WD17" s="52">
        <f t="shared" si="731"/>
        <v>44.212617983109787</v>
      </c>
      <c r="WE17" s="24">
        <v>1791</v>
      </c>
      <c r="WF17" s="50">
        <f t="shared" si="732"/>
        <v>33.652762119503947</v>
      </c>
      <c r="WG17" s="24">
        <v>2653</v>
      </c>
      <c r="WH17" s="50">
        <f t="shared" si="733"/>
        <v>56.243375026499898</v>
      </c>
      <c r="WI17" s="24">
        <v>0</v>
      </c>
      <c r="WJ17" s="24">
        <f t="shared" si="734"/>
        <v>4444</v>
      </c>
      <c r="WK17" s="52">
        <f t="shared" si="73"/>
        <v>44.267357306504636</v>
      </c>
      <c r="WL17" s="24">
        <v>1788</v>
      </c>
      <c r="WM17" s="50">
        <f t="shared" si="735"/>
        <v>33.685003767897513</v>
      </c>
      <c r="WN17" s="24">
        <v>2648</v>
      </c>
      <c r="WO17" s="50">
        <f t="shared" si="736"/>
        <v>56.268593285167867</v>
      </c>
      <c r="WP17" s="24">
        <v>0</v>
      </c>
      <c r="WQ17" s="24">
        <f t="shared" si="737"/>
        <v>4436</v>
      </c>
      <c r="WR17" s="52">
        <f t="shared" si="74"/>
        <v>44.297982824046336</v>
      </c>
      <c r="WS17" s="24">
        <v>1786</v>
      </c>
      <c r="WT17" s="50">
        <f t="shared" si="738"/>
        <v>33.742679010013227</v>
      </c>
      <c r="WU17" s="24">
        <v>2642</v>
      </c>
      <c r="WV17" s="50">
        <f t="shared" si="739"/>
        <v>56.26064735945485</v>
      </c>
      <c r="WW17" s="24">
        <v>0</v>
      </c>
      <c r="WX17" s="24">
        <f t="shared" si="740"/>
        <v>4428</v>
      </c>
      <c r="WY17" s="52">
        <f t="shared" si="75"/>
        <v>44.328761637801584</v>
      </c>
      <c r="WZ17" s="24">
        <v>1785</v>
      </c>
      <c r="XA17" s="50">
        <f t="shared" si="741"/>
        <v>33.749290981281902</v>
      </c>
      <c r="XB17" s="24">
        <v>2640</v>
      </c>
      <c r="XC17" s="50">
        <f t="shared" si="742"/>
        <v>56.301983365323096</v>
      </c>
      <c r="XD17" s="24">
        <v>0</v>
      </c>
      <c r="XE17" s="24">
        <f t="shared" si="743"/>
        <v>4425</v>
      </c>
      <c r="XF17" s="52">
        <f t="shared" si="76"/>
        <v>44.347564642212866</v>
      </c>
      <c r="XG17" s="24">
        <v>1785</v>
      </c>
      <c r="XH17" s="50">
        <f t="shared" si="744"/>
        <v>33.813222201174462</v>
      </c>
      <c r="XI17" s="24">
        <v>2636</v>
      </c>
      <c r="XJ17" s="50">
        <f t="shared" si="745"/>
        <v>56.288703822336103</v>
      </c>
      <c r="XK17" s="24">
        <v>0</v>
      </c>
      <c r="XL17" s="24">
        <f t="shared" si="746"/>
        <v>4421</v>
      </c>
      <c r="XM17" s="52">
        <f t="shared" si="77"/>
        <v>44.37863882754467</v>
      </c>
      <c r="XN17" s="24">
        <v>1782</v>
      </c>
      <c r="XO17" s="50">
        <f t="shared" si="747"/>
        <v>33.846153846153847</v>
      </c>
      <c r="XP17" s="24">
        <v>2632</v>
      </c>
      <c r="XQ17" s="50">
        <f t="shared" si="748"/>
        <v>56.323560881660605</v>
      </c>
      <c r="XR17" s="24">
        <v>0</v>
      </c>
      <c r="XS17" s="24">
        <f t="shared" si="749"/>
        <v>4414</v>
      </c>
      <c r="XT17" s="52">
        <f t="shared" si="78"/>
        <v>44.415375327027576</v>
      </c>
      <c r="XU17" s="24">
        <v>1779</v>
      </c>
      <c r="XV17" s="50">
        <f t="shared" si="750"/>
        <v>33.924485125858119</v>
      </c>
      <c r="XW17" s="24">
        <v>2629</v>
      </c>
      <c r="XX17" s="50">
        <f t="shared" si="751"/>
        <v>56.392106392106392</v>
      </c>
      <c r="XY17" s="24">
        <v>0</v>
      </c>
      <c r="XZ17" s="141">
        <f t="shared" si="752"/>
        <v>4408</v>
      </c>
      <c r="YA17" s="52">
        <f t="shared" si="753"/>
        <v>44.498283868362606</v>
      </c>
      <c r="YB17" s="24">
        <v>1777</v>
      </c>
      <c r="YC17" s="50">
        <f t="shared" si="754"/>
        <v>34.009569377990431</v>
      </c>
      <c r="YD17" s="24">
        <v>2627</v>
      </c>
      <c r="YE17" s="50">
        <f t="shared" si="755"/>
        <v>56.458199011390498</v>
      </c>
      <c r="YF17" s="24">
        <v>0</v>
      </c>
      <c r="YG17" s="24">
        <f t="shared" si="756"/>
        <v>4404</v>
      </c>
      <c r="YH17" s="52">
        <f t="shared" si="79"/>
        <v>44.58392387122899</v>
      </c>
      <c r="YI17" s="24">
        <v>1775</v>
      </c>
      <c r="YJ17" s="50">
        <f t="shared" si="757"/>
        <v>34.062559969295719</v>
      </c>
      <c r="YK17" s="24">
        <v>2625</v>
      </c>
      <c r="YL17" s="50">
        <f t="shared" si="758"/>
        <v>56.524547803617573</v>
      </c>
      <c r="YM17" s="24">
        <v>0</v>
      </c>
      <c r="YN17" s="24">
        <f t="shared" si="759"/>
        <v>4400</v>
      </c>
      <c r="YO17" s="52">
        <f t="shared" si="80"/>
        <v>44.647387113140539</v>
      </c>
      <c r="YP17" s="24">
        <v>1771</v>
      </c>
      <c r="YQ17" s="50">
        <f t="shared" si="760"/>
        <v>34.077352318645367</v>
      </c>
      <c r="YR17" s="24">
        <v>2621</v>
      </c>
      <c r="YS17" s="50">
        <f t="shared" si="761"/>
        <v>56.548004314994607</v>
      </c>
      <c r="YT17" s="24">
        <v>0</v>
      </c>
      <c r="YU17" s="24">
        <f t="shared" si="762"/>
        <v>4392</v>
      </c>
      <c r="YV17" s="52">
        <f t="shared" si="81"/>
        <v>44.67046379170057</v>
      </c>
      <c r="YW17" s="24">
        <v>1769</v>
      </c>
      <c r="YX17" s="50">
        <f t="shared" si="763"/>
        <v>34.071648690292761</v>
      </c>
      <c r="YY17" s="24">
        <v>2621</v>
      </c>
      <c r="YZ17" s="50">
        <f t="shared" si="764"/>
        <v>56.572415281674935</v>
      </c>
      <c r="ZA17" s="24">
        <v>0</v>
      </c>
      <c r="ZB17" s="24">
        <f t="shared" si="765"/>
        <v>4390</v>
      </c>
      <c r="ZC17" s="52">
        <f t="shared" si="82"/>
        <v>44.681933842239182</v>
      </c>
      <c r="ZD17" s="24">
        <v>1766</v>
      </c>
      <c r="ZE17" s="50">
        <f t="shared" si="766"/>
        <v>34.079505982246239</v>
      </c>
      <c r="ZF17" s="24">
        <v>2619</v>
      </c>
      <c r="ZG17" s="50">
        <f t="shared" si="767"/>
        <v>56.627027027027019</v>
      </c>
      <c r="ZH17" s="24">
        <v>0</v>
      </c>
      <c r="ZI17" s="24">
        <f t="shared" si="768"/>
        <v>4385</v>
      </c>
      <c r="ZJ17" s="52">
        <f t="shared" si="83"/>
        <v>44.712960130519022</v>
      </c>
      <c r="ZK17" s="24">
        <v>1765</v>
      </c>
      <c r="ZL17" s="50">
        <f t="shared" si="769"/>
        <v>34.159086510547709</v>
      </c>
      <c r="ZM17" s="24">
        <v>2615</v>
      </c>
      <c r="ZN17" s="50">
        <f t="shared" si="770"/>
        <v>56.724511930585685</v>
      </c>
      <c r="ZO17" s="24">
        <v>0</v>
      </c>
      <c r="ZP17" s="24">
        <f t="shared" si="771"/>
        <v>4380</v>
      </c>
      <c r="ZQ17" s="52">
        <f t="shared" si="84"/>
        <v>44.799018103712797</v>
      </c>
      <c r="ZR17" s="24">
        <v>1762</v>
      </c>
      <c r="ZS17" s="50">
        <f t="shared" si="772"/>
        <v>34.187039192859913</v>
      </c>
      <c r="ZT17" s="24">
        <v>2611</v>
      </c>
      <c r="ZU17" s="50">
        <f t="shared" si="773"/>
        <v>56.785558938668991</v>
      </c>
      <c r="ZV17" s="24">
        <v>0</v>
      </c>
      <c r="ZW17" s="141">
        <f t="shared" si="774"/>
        <v>4373</v>
      </c>
      <c r="ZX17" s="52">
        <f t="shared" si="775"/>
        <v>44.842083675143563</v>
      </c>
      <c r="ZY17" s="24">
        <v>1761</v>
      </c>
      <c r="ZZ17" s="50">
        <f t="shared" si="776"/>
        <v>34.314107560405297</v>
      </c>
      <c r="AAA17" s="24">
        <v>2604</v>
      </c>
      <c r="AAB17" s="50">
        <f t="shared" si="777"/>
        <v>56.793893129770993</v>
      </c>
      <c r="AAC17" s="24">
        <v>0</v>
      </c>
      <c r="AAD17" s="24">
        <f t="shared" si="778"/>
        <v>4365</v>
      </c>
      <c r="AAE17" s="52">
        <f t="shared" si="85"/>
        <v>44.921271997530106</v>
      </c>
      <c r="AAF17" s="24">
        <v>1756</v>
      </c>
      <c r="AAG17" s="50">
        <f t="shared" si="779"/>
        <v>34.350547730829426</v>
      </c>
      <c r="AAH17" s="24">
        <v>2598</v>
      </c>
      <c r="AAI17" s="50">
        <f t="shared" si="780"/>
        <v>56.836578429227735</v>
      </c>
      <c r="AAJ17" s="24">
        <v>0</v>
      </c>
      <c r="AAK17" s="24">
        <f t="shared" si="781"/>
        <v>4354</v>
      </c>
      <c r="AAL17" s="52">
        <f t="shared" si="86"/>
        <v>44.965403284106166</v>
      </c>
      <c r="AAM17" s="24">
        <v>1753</v>
      </c>
      <c r="AAN17" s="50">
        <f t="shared" si="782"/>
        <v>34.426551453260018</v>
      </c>
      <c r="AAO17" s="24">
        <v>2595</v>
      </c>
      <c r="AAP17" s="50">
        <f t="shared" si="783"/>
        <v>56.895417671563251</v>
      </c>
      <c r="AAQ17" s="24">
        <v>0</v>
      </c>
      <c r="AAR17" s="24">
        <f t="shared" si="784"/>
        <v>4348</v>
      </c>
      <c r="AAS17" s="52">
        <f t="shared" si="87"/>
        <v>45.04299181601575</v>
      </c>
      <c r="AAT17" s="24">
        <v>1751</v>
      </c>
      <c r="AAU17" s="50">
        <f t="shared" si="785"/>
        <v>34.522870662460569</v>
      </c>
      <c r="AAV17" s="24">
        <v>2587</v>
      </c>
      <c r="AAW17" s="50">
        <f t="shared" si="786"/>
        <v>56.932218309859152</v>
      </c>
      <c r="AAX17" s="24">
        <v>0</v>
      </c>
      <c r="AAY17" s="24">
        <f t="shared" si="787"/>
        <v>4338</v>
      </c>
      <c r="AAZ17" s="52">
        <f t="shared" si="88"/>
        <v>45.112312811980033</v>
      </c>
      <c r="ABA17" s="24">
        <v>1747</v>
      </c>
      <c r="ABB17" s="50">
        <f t="shared" si="788"/>
        <v>34.546173620723749</v>
      </c>
      <c r="ABC17" s="24">
        <v>2584</v>
      </c>
      <c r="ABD17" s="50">
        <f t="shared" si="789"/>
        <v>56.95393431783117</v>
      </c>
      <c r="ABE17" s="24">
        <v>0</v>
      </c>
      <c r="ABF17" s="24">
        <f t="shared" si="790"/>
        <v>4331</v>
      </c>
      <c r="ABG17" s="52">
        <f t="shared" si="89"/>
        <v>45.142797581821966</v>
      </c>
      <c r="ABH17" s="24">
        <v>1744</v>
      </c>
      <c r="ABI17" s="50">
        <f t="shared" si="791"/>
        <v>34.644417957886375</v>
      </c>
      <c r="ABJ17" s="24">
        <v>2581</v>
      </c>
      <c r="ABK17" s="50">
        <f t="shared" si="792"/>
        <v>56.975717439293597</v>
      </c>
      <c r="ABL17" s="24">
        <v>0</v>
      </c>
      <c r="ABM17" s="24">
        <f t="shared" si="793"/>
        <v>4325</v>
      </c>
      <c r="ABN17" s="52">
        <f t="shared" si="90"/>
        <v>45.221664575491424</v>
      </c>
      <c r="ABO17" s="24">
        <v>1740</v>
      </c>
      <c r="ABP17" s="50">
        <f t="shared" si="794"/>
        <v>34.688995215311003</v>
      </c>
      <c r="ABQ17" s="24">
        <v>2577</v>
      </c>
      <c r="ABR17" s="50">
        <f t="shared" si="795"/>
        <v>57.038512616201864</v>
      </c>
      <c r="ABS17" s="24">
        <v>0</v>
      </c>
      <c r="ABT17" s="141">
        <f t="shared" si="796"/>
        <v>4317</v>
      </c>
      <c r="ABU17" s="52">
        <f t="shared" si="797"/>
        <v>45.280050346129642</v>
      </c>
      <c r="ABV17" s="24">
        <v>1735</v>
      </c>
      <c r="ABW17" s="50">
        <f t="shared" si="798"/>
        <v>34.7208324994997</v>
      </c>
      <c r="ABX17" s="24">
        <v>2575</v>
      </c>
      <c r="ABY17" s="50">
        <f t="shared" si="799"/>
        <v>57.158712541620424</v>
      </c>
      <c r="ABZ17" s="24">
        <v>0</v>
      </c>
      <c r="ACA17" s="24">
        <f t="shared" si="800"/>
        <v>4310</v>
      </c>
      <c r="ACB17" s="52">
        <f t="shared" si="91"/>
        <v>45.358871816459697</v>
      </c>
      <c r="ACC17" s="24">
        <v>1728</v>
      </c>
      <c r="ACD17" s="50">
        <f t="shared" si="801"/>
        <v>34.79661699556987</v>
      </c>
      <c r="ACE17" s="24">
        <v>2563</v>
      </c>
      <c r="ACF17" s="50">
        <f t="shared" si="802"/>
        <v>57.171536917242918</v>
      </c>
      <c r="ACG17" s="24">
        <v>0</v>
      </c>
      <c r="ACH17" s="24">
        <f t="shared" si="803"/>
        <v>4291</v>
      </c>
      <c r="ACI17" s="52">
        <f t="shared" si="92"/>
        <v>45.412212932585462</v>
      </c>
      <c r="ACJ17" s="24">
        <v>1719</v>
      </c>
      <c r="ACK17" s="50">
        <f t="shared" si="804"/>
        <v>34.769417475728154</v>
      </c>
      <c r="ACL17" s="24">
        <v>2555</v>
      </c>
      <c r="ACM17" s="50">
        <f t="shared" si="805"/>
        <v>57.184422560429724</v>
      </c>
      <c r="ACN17" s="24">
        <v>0</v>
      </c>
      <c r="ACO17" s="24">
        <f t="shared" si="806"/>
        <v>4274</v>
      </c>
      <c r="ACP17" s="52">
        <f t="shared" si="93"/>
        <v>45.410114747131317</v>
      </c>
      <c r="ACQ17" s="24">
        <v>1718</v>
      </c>
      <c r="ACR17" s="50">
        <f t="shared" si="807"/>
        <v>34.826677478207984</v>
      </c>
      <c r="ACS17" s="24">
        <v>2554</v>
      </c>
      <c r="ACT17" s="50">
        <f t="shared" si="808"/>
        <v>57.238906320035852</v>
      </c>
      <c r="ACU17" s="24">
        <v>0</v>
      </c>
      <c r="ACV17" s="24">
        <f t="shared" si="809"/>
        <v>4272</v>
      </c>
      <c r="ACW17" s="52">
        <f t="shared" si="94"/>
        <v>45.470995210218199</v>
      </c>
      <c r="ACX17" s="24">
        <v>1717</v>
      </c>
      <c r="ACY17" s="50">
        <f t="shared" si="810"/>
        <v>34.89128225970331</v>
      </c>
      <c r="ACZ17" s="24">
        <v>2546</v>
      </c>
      <c r="ADA17" s="50">
        <f t="shared" si="811"/>
        <v>57.226342998426617</v>
      </c>
      <c r="ADB17" s="24">
        <v>0</v>
      </c>
      <c r="ADC17" s="24">
        <f t="shared" si="812"/>
        <v>4263</v>
      </c>
      <c r="ADD17" s="52">
        <f t="shared" si="95"/>
        <v>45.496264674493062</v>
      </c>
      <c r="ADE17" s="24">
        <v>1714</v>
      </c>
      <c r="ADF17" s="50">
        <f t="shared" si="813"/>
        <v>35.001021033285681</v>
      </c>
      <c r="ADG17" s="24">
        <v>2541</v>
      </c>
      <c r="ADH17" s="50">
        <f t="shared" si="814"/>
        <v>57.255520504731862</v>
      </c>
      <c r="ADI17" s="24">
        <v>0</v>
      </c>
      <c r="ADJ17" s="24">
        <f t="shared" si="815"/>
        <v>4255</v>
      </c>
      <c r="ADK17" s="52">
        <f t="shared" si="96"/>
        <v>45.581146223888588</v>
      </c>
      <c r="ADL17" s="24">
        <v>1710</v>
      </c>
      <c r="ADM17" s="50">
        <f t="shared" si="816"/>
        <v>35.112936344969199</v>
      </c>
      <c r="ADN17" s="24">
        <v>2537</v>
      </c>
      <c r="ADO17" s="50">
        <f t="shared" si="817"/>
        <v>57.255698487925976</v>
      </c>
      <c r="ADP17" s="24">
        <v>0</v>
      </c>
      <c r="ADQ17" s="141">
        <f t="shared" si="818"/>
        <v>4247</v>
      </c>
      <c r="ADR17" s="52">
        <f t="shared" si="819"/>
        <v>45.661756800344051</v>
      </c>
      <c r="ADS17" s="24">
        <v>1699</v>
      </c>
      <c r="ADT17" s="50">
        <f t="shared" si="820"/>
        <v>35.12507752739301</v>
      </c>
      <c r="ADU17" s="24">
        <v>2534</v>
      </c>
      <c r="ADV17" s="50">
        <f t="shared" si="821"/>
        <v>57.408246488445855</v>
      </c>
      <c r="ADW17" s="24">
        <v>0</v>
      </c>
      <c r="ADX17" s="24">
        <f t="shared" si="822"/>
        <v>4233</v>
      </c>
      <c r="ADY17" s="52">
        <f t="shared" si="97"/>
        <v>45.757215436169062</v>
      </c>
      <c r="ADZ17" s="24">
        <v>1693</v>
      </c>
      <c r="AEA17" s="50">
        <f t="shared" si="823"/>
        <v>35.153654485049834</v>
      </c>
      <c r="AEB17" s="24">
        <v>2531</v>
      </c>
      <c r="AEC17" s="50">
        <f t="shared" si="824"/>
        <v>57.470481380563122</v>
      </c>
      <c r="AED17" s="24">
        <v>0</v>
      </c>
      <c r="AEE17" s="24">
        <f t="shared" si="825"/>
        <v>4224</v>
      </c>
      <c r="AEF17" s="52">
        <f t="shared" si="98"/>
        <v>45.813449023861168</v>
      </c>
      <c r="AEG17" s="24">
        <v>1685</v>
      </c>
      <c r="AEH17" s="50">
        <f t="shared" si="826"/>
        <v>35.133444537114258</v>
      </c>
      <c r="AEI17" s="24">
        <v>2528</v>
      </c>
      <c r="AEJ17" s="50">
        <f t="shared" si="827"/>
        <v>57.467606274153212</v>
      </c>
      <c r="AEK17" s="24">
        <v>0</v>
      </c>
      <c r="AEL17" s="24">
        <f t="shared" si="828"/>
        <v>4213</v>
      </c>
      <c r="AEM17" s="52">
        <f t="shared" si="99"/>
        <v>45.818379554105491</v>
      </c>
      <c r="AEN17" s="24">
        <v>1681</v>
      </c>
      <c r="AEO17" s="50">
        <f t="shared" si="829"/>
        <v>35.152655792555414</v>
      </c>
      <c r="AEP17" s="24">
        <v>2528</v>
      </c>
      <c r="AEQ17" s="50">
        <f t="shared" si="830"/>
        <v>57.637938896488826</v>
      </c>
      <c r="AER17" s="24">
        <v>0</v>
      </c>
      <c r="AES17" s="24">
        <f t="shared" si="831"/>
        <v>4209</v>
      </c>
      <c r="AET17" s="52">
        <f t="shared" si="100"/>
        <v>45.909685863874344</v>
      </c>
      <c r="AEU17" s="24">
        <v>1679</v>
      </c>
      <c r="AEV17" s="50">
        <f t="shared" si="832"/>
        <v>35.177037502618894</v>
      </c>
      <c r="AEW17" s="24">
        <v>2521</v>
      </c>
      <c r="AEX17" s="50">
        <f t="shared" si="833"/>
        <v>57.622857142857143</v>
      </c>
      <c r="AEY17" s="24">
        <v>0</v>
      </c>
      <c r="AEZ17" s="24">
        <f t="shared" si="834"/>
        <v>4200</v>
      </c>
      <c r="AFA17" s="52">
        <f t="shared" si="101"/>
        <v>45.911674682990814</v>
      </c>
      <c r="AFB17" s="24">
        <v>1675</v>
      </c>
      <c r="AFC17" s="50">
        <f t="shared" si="835"/>
        <v>35.233487589398401</v>
      </c>
      <c r="AFD17" s="24">
        <v>2512</v>
      </c>
      <c r="AFE17" s="50">
        <f t="shared" si="836"/>
        <v>57.654349322928624</v>
      </c>
      <c r="AFF17" s="24">
        <v>0</v>
      </c>
      <c r="AFG17" s="24">
        <f t="shared" si="837"/>
        <v>4187</v>
      </c>
      <c r="AFH17" s="52">
        <f t="shared" si="102"/>
        <v>45.955438480957085</v>
      </c>
      <c r="AFI17" s="24">
        <v>1672</v>
      </c>
      <c r="AFJ17" s="50">
        <f t="shared" si="838"/>
        <v>35.251950242462577</v>
      </c>
      <c r="AFK17" s="24">
        <v>2510</v>
      </c>
      <c r="AFL17" s="50">
        <f t="shared" si="839"/>
        <v>57.71441710738101</v>
      </c>
      <c r="AFM17" s="24">
        <v>0</v>
      </c>
      <c r="AFN17" s="141">
        <f t="shared" si="840"/>
        <v>4182</v>
      </c>
      <c r="AFO17" s="52">
        <f t="shared" si="841"/>
        <v>45.996480422349315</v>
      </c>
      <c r="AFP17" s="24">
        <v>1669</v>
      </c>
      <c r="AFQ17" s="50">
        <f t="shared" si="842"/>
        <v>35.322751322751323</v>
      </c>
      <c r="AFR17" s="24">
        <v>2503</v>
      </c>
      <c r="AFS17" s="50">
        <f t="shared" si="843"/>
        <v>57.739331026528262</v>
      </c>
      <c r="AFT17" s="24">
        <v>0</v>
      </c>
      <c r="AFU17" s="24">
        <f t="shared" si="844"/>
        <v>4172</v>
      </c>
      <c r="AFV17" s="52">
        <f t="shared" si="103"/>
        <v>46.048565121412807</v>
      </c>
      <c r="AFW17" s="24">
        <v>1666</v>
      </c>
      <c r="AFX17" s="50">
        <f t="shared" si="845"/>
        <v>35.371549893842882</v>
      </c>
      <c r="AFY17" s="24">
        <v>2495</v>
      </c>
      <c r="AFZ17" s="50">
        <f t="shared" si="846"/>
        <v>57.701202590194271</v>
      </c>
      <c r="AGA17" s="24">
        <v>0</v>
      </c>
      <c r="AGB17" s="24">
        <f t="shared" si="847"/>
        <v>4161</v>
      </c>
      <c r="AGC17" s="52">
        <f t="shared" si="104"/>
        <v>46.059331414655745</v>
      </c>
      <c r="AGD17" s="24">
        <v>1660</v>
      </c>
      <c r="AGE17" s="50">
        <f t="shared" si="848"/>
        <v>35.371830385680802</v>
      </c>
      <c r="AGF17" s="24">
        <v>2491</v>
      </c>
      <c r="AGG17" s="50">
        <f t="shared" si="849"/>
        <v>57.742234585071863</v>
      </c>
      <c r="AGH17" s="24">
        <v>0</v>
      </c>
      <c r="AGI17" s="24">
        <f t="shared" si="850"/>
        <v>4151</v>
      </c>
      <c r="AGJ17" s="52">
        <f t="shared" si="105"/>
        <v>46.08637726212946</v>
      </c>
      <c r="AGK17" s="24">
        <v>1660</v>
      </c>
      <c r="AGL17" s="50">
        <f t="shared" si="851"/>
        <v>35.371830385680802</v>
      </c>
      <c r="AGM17" s="24">
        <v>2489</v>
      </c>
      <c r="AGN17" s="50">
        <f t="shared" si="852"/>
        <v>57.762822000464141</v>
      </c>
      <c r="AGO17" s="24">
        <v>0</v>
      </c>
      <c r="AGP17" s="24">
        <f t="shared" si="853"/>
        <v>4149</v>
      </c>
      <c r="AGQ17" s="52">
        <f t="shared" si="106"/>
        <v>46.089757831592983</v>
      </c>
      <c r="AGR17" s="24">
        <v>1656</v>
      </c>
      <c r="AGS17" s="50">
        <f t="shared" si="854"/>
        <v>35.460385438972168</v>
      </c>
      <c r="AGT17" s="24">
        <v>2485</v>
      </c>
      <c r="AGU17" s="50">
        <f t="shared" si="855"/>
        <v>57.804140497790179</v>
      </c>
      <c r="AGV17" s="24">
        <v>0</v>
      </c>
      <c r="AGW17" s="24">
        <f t="shared" si="856"/>
        <v>4141</v>
      </c>
      <c r="AGX17" s="52">
        <f t="shared" si="107"/>
        <v>46.170141598840452</v>
      </c>
      <c r="AGY17" s="24">
        <v>1651</v>
      </c>
      <c r="AGZ17" s="50">
        <f t="shared" si="857"/>
        <v>35.459621993127151</v>
      </c>
      <c r="AHA17" s="24">
        <v>2481</v>
      </c>
      <c r="AHB17" s="50">
        <f t="shared" si="858"/>
        <v>57.832167832167833</v>
      </c>
      <c r="AHC17" s="24">
        <v>0</v>
      </c>
      <c r="AHD17" s="24">
        <f t="shared" si="859"/>
        <v>4132</v>
      </c>
      <c r="AHE17" s="52">
        <f t="shared" si="108"/>
        <v>46.188240554437741</v>
      </c>
      <c r="AHF17" s="24">
        <v>1650</v>
      </c>
      <c r="AHG17" s="50">
        <f t="shared" si="860"/>
        <v>35.499139414802066</v>
      </c>
      <c r="AHH17" s="24">
        <v>2479</v>
      </c>
      <c r="AHI17" s="50">
        <f t="shared" si="861"/>
        <v>57.879990660751815</v>
      </c>
      <c r="AHJ17" s="24">
        <v>0</v>
      </c>
      <c r="AHK17" s="141">
        <f t="shared" si="862"/>
        <v>4129</v>
      </c>
      <c r="AHL17" s="52">
        <f t="shared" si="863"/>
        <v>46.232224834844921</v>
      </c>
      <c r="AHM17" s="24">
        <v>1647</v>
      </c>
      <c r="AHN17" s="50">
        <f t="shared" si="864"/>
        <v>35.564672856834378</v>
      </c>
      <c r="AHO17" s="24">
        <v>2473</v>
      </c>
      <c r="AHP17" s="50">
        <f t="shared" si="865"/>
        <v>57.888576779026209</v>
      </c>
      <c r="AHQ17" s="24">
        <v>0</v>
      </c>
      <c r="AHR17" s="24">
        <f t="shared" si="866"/>
        <v>4120</v>
      </c>
      <c r="AHS17" s="52">
        <f t="shared" si="109"/>
        <v>46.276535999101426</v>
      </c>
      <c r="AHT17" s="24">
        <v>1641</v>
      </c>
      <c r="AHU17" s="50">
        <f t="shared" si="867"/>
        <v>35.588809368900456</v>
      </c>
      <c r="AHV17" s="24">
        <v>2469</v>
      </c>
      <c r="AHW17" s="50">
        <f t="shared" si="868"/>
        <v>57.984969469234379</v>
      </c>
      <c r="AHX17" s="24">
        <v>0</v>
      </c>
      <c r="AHY17" s="24">
        <f t="shared" si="869"/>
        <v>4110</v>
      </c>
      <c r="AHZ17" s="52">
        <f t="shared" si="110"/>
        <v>46.341188409065282</v>
      </c>
      <c r="AIA17" s="24">
        <v>1634</v>
      </c>
      <c r="AIB17" s="50">
        <f t="shared" si="870"/>
        <v>35.575876333551051</v>
      </c>
      <c r="AIC17" s="24">
        <v>2460</v>
      </c>
      <c r="AID17" s="50">
        <f t="shared" si="871"/>
        <v>57.977845863775634</v>
      </c>
      <c r="AIE17" s="24">
        <v>0</v>
      </c>
      <c r="AIF17" s="24">
        <f t="shared" si="872"/>
        <v>4094</v>
      </c>
      <c r="AIG17" s="52">
        <f t="shared" si="111"/>
        <v>46.333182435491175</v>
      </c>
      <c r="AIH17" s="24">
        <v>1629</v>
      </c>
      <c r="AII17" s="50">
        <f t="shared" si="873"/>
        <v>35.544403229325773</v>
      </c>
      <c r="AIJ17" s="24">
        <v>2457</v>
      </c>
      <c r="AIK17" s="50">
        <f t="shared" si="874"/>
        <v>58.002832861189802</v>
      </c>
      <c r="AIL17" s="24">
        <v>0</v>
      </c>
      <c r="AIM17" s="24">
        <f t="shared" si="875"/>
        <v>4086</v>
      </c>
      <c r="AIN17" s="52">
        <f t="shared" si="112"/>
        <v>46.331783648939791</v>
      </c>
      <c r="AIO17" s="24">
        <v>1625</v>
      </c>
      <c r="AIP17" s="50">
        <f t="shared" si="876"/>
        <v>35.534659960638528</v>
      </c>
      <c r="AIQ17" s="24">
        <v>2456</v>
      </c>
      <c r="AIR17" s="50">
        <f t="shared" si="877"/>
        <v>58.08893093661306</v>
      </c>
      <c r="AIS17" s="24">
        <v>0</v>
      </c>
      <c r="AIT17" s="24">
        <f t="shared" si="878"/>
        <v>4081</v>
      </c>
      <c r="AIU17" s="52">
        <f t="shared" si="113"/>
        <v>46.369730712419042</v>
      </c>
      <c r="AIV17" s="24">
        <v>1622</v>
      </c>
      <c r="AIW17" s="50">
        <f t="shared" si="879"/>
        <v>35.515655791548063</v>
      </c>
      <c r="AIX17" s="24">
        <v>2451</v>
      </c>
      <c r="AIY17" s="50">
        <f t="shared" si="880"/>
        <v>58.053055423969681</v>
      </c>
      <c r="AIZ17" s="24">
        <v>0</v>
      </c>
      <c r="AJA17" s="24">
        <f t="shared" si="881"/>
        <v>4073</v>
      </c>
      <c r="AJB17" s="52">
        <f t="shared" si="114"/>
        <v>46.34201843213107</v>
      </c>
      <c r="AJC17" s="24">
        <v>1614</v>
      </c>
      <c r="AJD17" s="50">
        <f t="shared" si="882"/>
        <v>35.503739551253851</v>
      </c>
      <c r="AJE17" s="24">
        <v>2438</v>
      </c>
      <c r="AJF17" s="50">
        <f t="shared" si="883"/>
        <v>57.99238820171265</v>
      </c>
      <c r="AJG17" s="24">
        <v>0</v>
      </c>
      <c r="AJH17" s="141">
        <f t="shared" si="884"/>
        <v>4052</v>
      </c>
      <c r="AJI17" s="52">
        <f t="shared" si="885"/>
        <v>46.308571428571426</v>
      </c>
      <c r="AJJ17" s="24">
        <v>1602</v>
      </c>
      <c r="AJK17" s="50">
        <f t="shared" si="886"/>
        <v>35.411140583554378</v>
      </c>
      <c r="AJL17" s="24">
        <v>2432</v>
      </c>
      <c r="AJM17" s="50">
        <f t="shared" si="887"/>
        <v>58.029109997613936</v>
      </c>
      <c r="AJN17" s="24">
        <v>0</v>
      </c>
      <c r="AJO17" s="24">
        <f t="shared" si="888"/>
        <v>4034</v>
      </c>
      <c r="AJP17" s="52">
        <f t="shared" si="115"/>
        <v>46.288009179575447</v>
      </c>
      <c r="AJQ17" s="24">
        <v>1601</v>
      </c>
      <c r="AJR17" s="50">
        <f t="shared" si="889"/>
        <v>35.459579180509415</v>
      </c>
      <c r="AJS17" s="24">
        <v>2428</v>
      </c>
      <c r="AJT17" s="50">
        <f t="shared" si="890"/>
        <v>58.100023929169652</v>
      </c>
      <c r="AJU17" s="24">
        <v>0</v>
      </c>
      <c r="AJV17" s="24">
        <f t="shared" si="891"/>
        <v>4029</v>
      </c>
      <c r="AJW17" s="52">
        <f t="shared" si="116"/>
        <v>46.34230503795721</v>
      </c>
      <c r="AJX17" s="24">
        <v>1593</v>
      </c>
      <c r="AJY17" s="50">
        <f t="shared" si="892"/>
        <v>35.392135081093087</v>
      </c>
      <c r="AJZ17" s="24">
        <v>2422</v>
      </c>
      <c r="AKA17" s="50">
        <f t="shared" si="893"/>
        <v>58.095466538738307</v>
      </c>
      <c r="AKB17" s="24">
        <v>0</v>
      </c>
      <c r="AKC17" s="24">
        <f t="shared" si="894"/>
        <v>4015</v>
      </c>
      <c r="AKD17" s="52">
        <f t="shared" si="117"/>
        <v>46.309111880046139</v>
      </c>
      <c r="AKE17" s="24">
        <v>1590</v>
      </c>
      <c r="AKF17" s="50">
        <f t="shared" si="895"/>
        <v>35.412026726057903</v>
      </c>
      <c r="AKG17" s="24">
        <v>2418</v>
      </c>
      <c r="AKH17" s="50">
        <f t="shared" si="896"/>
        <v>58.069164265129679</v>
      </c>
      <c r="AKI17" s="24">
        <v>0</v>
      </c>
      <c r="AKJ17" s="24">
        <f t="shared" si="897"/>
        <v>4008</v>
      </c>
      <c r="AKK17" s="52">
        <f t="shared" si="118"/>
        <v>46.313843309452274</v>
      </c>
      <c r="AKL17" s="24">
        <v>1590</v>
      </c>
      <c r="AKM17" s="50">
        <f t="shared" si="898"/>
        <v>35.498995311453449</v>
      </c>
      <c r="AKN17" s="24">
        <v>2417</v>
      </c>
      <c r="AKO17" s="50">
        <f t="shared" si="899"/>
        <v>58.114931473912002</v>
      </c>
      <c r="AKP17" s="24">
        <v>0</v>
      </c>
      <c r="AKQ17" s="24">
        <f t="shared" si="900"/>
        <v>4007</v>
      </c>
      <c r="AKR17" s="52">
        <f t="shared" si="119"/>
        <v>46.388052789997687</v>
      </c>
      <c r="AKS17" s="24">
        <v>1587</v>
      </c>
      <c r="AKT17" s="50">
        <f t="shared" si="901"/>
        <v>35.511300067129106</v>
      </c>
      <c r="AKU17" s="24">
        <v>2415</v>
      </c>
      <c r="AKV17" s="50">
        <f t="shared" si="902"/>
        <v>58.206796818510483</v>
      </c>
      <c r="AKW17" s="24">
        <v>0</v>
      </c>
      <c r="AKX17" s="24">
        <f t="shared" si="903"/>
        <v>4002</v>
      </c>
      <c r="AKY17" s="52">
        <f t="shared" si="120"/>
        <v>46.437688558830352</v>
      </c>
      <c r="AKZ17" s="24">
        <v>1583</v>
      </c>
      <c r="ALA17" s="50">
        <f t="shared" si="904"/>
        <v>35.517164011667042</v>
      </c>
      <c r="ALB17" s="24">
        <v>2412</v>
      </c>
      <c r="ALC17" s="50">
        <f t="shared" si="905"/>
        <v>58.260869565217391</v>
      </c>
      <c r="ALD17" s="24">
        <v>0</v>
      </c>
      <c r="ALE17" s="141">
        <f t="shared" si="906"/>
        <v>3995</v>
      </c>
      <c r="ALF17" s="52">
        <f t="shared" si="907"/>
        <v>46.469698732115852</v>
      </c>
      <c r="ALG17" s="24">
        <v>1580</v>
      </c>
      <c r="ALH17" s="50">
        <f t="shared" si="908"/>
        <v>35.489667565139264</v>
      </c>
      <c r="ALI17" s="24">
        <v>2409</v>
      </c>
      <c r="ALJ17" s="50">
        <f t="shared" si="909"/>
        <v>58.301064859632135</v>
      </c>
      <c r="ALK17" s="24">
        <v>0</v>
      </c>
      <c r="ALL17" s="24">
        <f t="shared" si="910"/>
        <v>3989</v>
      </c>
      <c r="ALM17" s="52">
        <f t="shared" si="121"/>
        <v>46.470177073625351</v>
      </c>
      <c r="ALN17" s="24">
        <v>1577</v>
      </c>
      <c r="ALO17" s="50">
        <f t="shared" si="911"/>
        <v>35.542032905116073</v>
      </c>
      <c r="ALP17" s="24">
        <v>2407</v>
      </c>
      <c r="ALQ17" s="50">
        <f t="shared" si="912"/>
        <v>58.351515151515152</v>
      </c>
      <c r="ALR17" s="24">
        <v>0</v>
      </c>
      <c r="ALS17" s="24">
        <f t="shared" si="913"/>
        <v>3984</v>
      </c>
      <c r="ALT17" s="52">
        <f t="shared" si="122"/>
        <v>46.53118430273301</v>
      </c>
      <c r="ALU17" s="24">
        <v>1573</v>
      </c>
      <c r="ALV17" s="50">
        <f t="shared" si="914"/>
        <v>35.556057866184446</v>
      </c>
      <c r="ALW17" s="24">
        <v>2403</v>
      </c>
      <c r="ALX17" s="50">
        <f t="shared" si="915"/>
        <v>58.396111786148239</v>
      </c>
      <c r="ALY17" s="24">
        <v>0</v>
      </c>
      <c r="ALZ17" s="24">
        <f t="shared" si="916"/>
        <v>3976</v>
      </c>
      <c r="AMA17" s="52">
        <f t="shared" si="123"/>
        <v>46.562829371120742</v>
      </c>
      <c r="AMB17" s="24">
        <v>1571</v>
      </c>
      <c r="AMC17" s="50">
        <f t="shared" si="917"/>
        <v>35.542986425339365</v>
      </c>
      <c r="AMD17" s="24">
        <v>2402</v>
      </c>
      <c r="AME17" s="50">
        <f t="shared" si="918"/>
        <v>58.442822384428226</v>
      </c>
      <c r="AMF17" s="24">
        <v>0</v>
      </c>
      <c r="AMG17" s="24">
        <f t="shared" si="919"/>
        <v>3973</v>
      </c>
      <c r="AMH17" s="52">
        <f t="shared" si="124"/>
        <v>46.576787807737396</v>
      </c>
      <c r="AMI17" s="24">
        <v>1571</v>
      </c>
      <c r="AMJ17" s="50">
        <f t="shared" si="920"/>
        <v>35.615506687825885</v>
      </c>
      <c r="AMK17" s="24">
        <v>2400</v>
      </c>
      <c r="AML17" s="50">
        <f t="shared" si="921"/>
        <v>58.436815193571945</v>
      </c>
      <c r="AMM17" s="24">
        <v>0</v>
      </c>
      <c r="AMN17" s="24">
        <f t="shared" si="922"/>
        <v>3971</v>
      </c>
      <c r="AMO17" s="52">
        <f t="shared" si="125"/>
        <v>46.618924630194883</v>
      </c>
      <c r="AMP17" s="24">
        <v>1563</v>
      </c>
      <c r="AMQ17" s="50">
        <f t="shared" si="923"/>
        <v>35.538881309686218</v>
      </c>
      <c r="AMR17" s="24">
        <v>2392</v>
      </c>
      <c r="AMS17" s="50">
        <f t="shared" si="924"/>
        <v>58.412698412698418</v>
      </c>
      <c r="AMT17" s="24">
        <v>0</v>
      </c>
      <c r="AMU17" s="24">
        <f t="shared" si="925"/>
        <v>3955</v>
      </c>
      <c r="AMV17" s="52">
        <f t="shared" si="126"/>
        <v>46.567761686094435</v>
      </c>
      <c r="AMW17" s="24">
        <v>1560</v>
      </c>
      <c r="AMX17" s="50">
        <f t="shared" si="926"/>
        <v>35.559607932527925</v>
      </c>
      <c r="AMY17" s="24">
        <v>2385</v>
      </c>
      <c r="AMZ17" s="50">
        <f t="shared" si="927"/>
        <v>58.370044052863435</v>
      </c>
      <c r="ANA17" s="24">
        <v>0</v>
      </c>
      <c r="ANB17" s="141">
        <f t="shared" si="928"/>
        <v>3945</v>
      </c>
      <c r="ANC17" s="52">
        <f t="shared" si="929"/>
        <v>46.559660096777996</v>
      </c>
      <c r="AND17" s="24">
        <v>1560</v>
      </c>
      <c r="ANE17" s="50">
        <f t="shared" si="930"/>
        <v>35.632708999543169</v>
      </c>
      <c r="ANF17" s="24">
        <v>2379</v>
      </c>
      <c r="ANG17" s="50">
        <f t="shared" si="931"/>
        <v>58.337420304070619</v>
      </c>
      <c r="ANH17" s="24">
        <v>0</v>
      </c>
      <c r="ANI17" s="24">
        <f t="shared" si="932"/>
        <v>3939</v>
      </c>
      <c r="ANJ17" s="52">
        <f t="shared" si="127"/>
        <v>46.582308420056769</v>
      </c>
      <c r="ANK17" s="24">
        <v>1559</v>
      </c>
      <c r="ANL17" s="50">
        <f t="shared" si="933"/>
        <v>35.642432556012807</v>
      </c>
      <c r="ANM17" s="24">
        <v>2374</v>
      </c>
      <c r="ANN17" s="50">
        <f t="shared" si="934"/>
        <v>58.329238329238329</v>
      </c>
      <c r="ANO17" s="24">
        <v>0</v>
      </c>
      <c r="ANP17" s="24">
        <f t="shared" si="935"/>
        <v>3933</v>
      </c>
      <c r="ANQ17" s="52">
        <f t="shared" si="128"/>
        <v>46.577451444812887</v>
      </c>
      <c r="ANR17" s="24">
        <v>1555</v>
      </c>
      <c r="ANS17" s="50">
        <f t="shared" si="936"/>
        <v>35.640614256245698</v>
      </c>
      <c r="ANT17" s="24">
        <v>2367</v>
      </c>
      <c r="ANU17" s="50">
        <f t="shared" si="937"/>
        <v>58.372379778051787</v>
      </c>
      <c r="ANV17" s="24">
        <v>0</v>
      </c>
      <c r="ANW17" s="24">
        <f t="shared" si="938"/>
        <v>3922</v>
      </c>
      <c r="ANX17" s="52">
        <f t="shared" si="129"/>
        <v>46.590639106676171</v>
      </c>
      <c r="ANY17" s="24">
        <v>1550</v>
      </c>
      <c r="ANZ17" s="50">
        <f t="shared" si="939"/>
        <v>35.640377098183492</v>
      </c>
      <c r="AOA17" s="24">
        <v>2362</v>
      </c>
      <c r="AOB17" s="50">
        <f t="shared" si="940"/>
        <v>58.3498023715415</v>
      </c>
      <c r="AOC17" s="24">
        <v>0</v>
      </c>
      <c r="AOD17" s="24">
        <f t="shared" si="941"/>
        <v>3912</v>
      </c>
      <c r="AOE17" s="52">
        <f t="shared" si="130"/>
        <v>46.588067166845306</v>
      </c>
      <c r="AOF17" s="24">
        <v>1547</v>
      </c>
      <c r="AOG17" s="50">
        <f t="shared" si="942"/>
        <v>35.669817846437631</v>
      </c>
      <c r="AOH17" s="24">
        <v>2355</v>
      </c>
      <c r="AOI17" s="50">
        <f t="shared" si="943"/>
        <v>58.277654046028218</v>
      </c>
      <c r="AOJ17" s="24">
        <v>0</v>
      </c>
      <c r="AOK17" s="24">
        <f t="shared" si="944"/>
        <v>3902</v>
      </c>
      <c r="AOL17" s="52">
        <f t="shared" si="131"/>
        <v>46.574361422773933</v>
      </c>
      <c r="AOM17" s="24">
        <v>1544</v>
      </c>
      <c r="AON17" s="50">
        <f t="shared" si="945"/>
        <v>35.658198614318707</v>
      </c>
      <c r="AOO17" s="24">
        <v>2349</v>
      </c>
      <c r="AOP17" s="50">
        <f t="shared" si="946"/>
        <v>58.302308265078182</v>
      </c>
      <c r="AOQ17" s="24">
        <v>0</v>
      </c>
      <c r="AOR17" s="24">
        <f t="shared" si="947"/>
        <v>3893</v>
      </c>
      <c r="AOS17" s="52">
        <f t="shared" si="132"/>
        <v>46.572556525900225</v>
      </c>
      <c r="AOT17" s="24">
        <v>1541</v>
      </c>
      <c r="AOU17" s="50">
        <f t="shared" si="948"/>
        <v>35.687818434460397</v>
      </c>
      <c r="AOV17" s="24">
        <v>2343</v>
      </c>
      <c r="AOW17" s="50">
        <f t="shared" si="949"/>
        <v>58.298084100522516</v>
      </c>
      <c r="AOX17" s="24">
        <v>0</v>
      </c>
      <c r="AOY17" s="141">
        <f t="shared" si="950"/>
        <v>3884</v>
      </c>
      <c r="AOZ17" s="52">
        <f t="shared" si="951"/>
        <v>46.587501499340291</v>
      </c>
      <c r="APA17" s="24">
        <v>1538</v>
      </c>
      <c r="APB17" s="50">
        <f t="shared" si="952"/>
        <v>35.701021355617456</v>
      </c>
      <c r="APC17" s="24">
        <v>2340</v>
      </c>
      <c r="APD17" s="50">
        <f t="shared" si="953"/>
        <v>58.339566192969336</v>
      </c>
      <c r="APE17" s="24">
        <v>0</v>
      </c>
      <c r="APF17" s="24">
        <f t="shared" si="954"/>
        <v>3878</v>
      </c>
      <c r="APG17" s="52">
        <f t="shared" si="133"/>
        <v>46.616179829306411</v>
      </c>
      <c r="APH17" s="24">
        <v>1529</v>
      </c>
      <c r="API17" s="50">
        <f t="shared" si="955"/>
        <v>35.624417520969246</v>
      </c>
      <c r="APJ17" s="24">
        <v>2336</v>
      </c>
      <c r="APK17" s="50">
        <f t="shared" si="956"/>
        <v>58.414603650912731</v>
      </c>
      <c r="APL17" s="24">
        <v>0</v>
      </c>
      <c r="APM17" s="24">
        <f t="shared" si="957"/>
        <v>3865</v>
      </c>
      <c r="APN17" s="52">
        <f t="shared" si="134"/>
        <v>46.616813412133638</v>
      </c>
      <c r="APO17" s="24">
        <v>1527</v>
      </c>
      <c r="APP17" s="50">
        <f t="shared" si="958"/>
        <v>35.719298245614034</v>
      </c>
      <c r="APQ17" s="24">
        <v>2329</v>
      </c>
      <c r="APR17" s="50">
        <f t="shared" si="959"/>
        <v>58.458835341365464</v>
      </c>
      <c r="APS17" s="24">
        <v>0</v>
      </c>
      <c r="APT17" s="24">
        <f t="shared" si="960"/>
        <v>3856</v>
      </c>
      <c r="APU17" s="52">
        <f t="shared" si="135"/>
        <v>46.688461072769101</v>
      </c>
      <c r="APV17" s="24">
        <v>1527</v>
      </c>
      <c r="APW17" s="50">
        <f t="shared" si="961"/>
        <v>35.752751112151721</v>
      </c>
      <c r="APX17" s="24">
        <v>2326</v>
      </c>
      <c r="APY17" s="50">
        <f t="shared" si="962"/>
        <v>58.486296203168223</v>
      </c>
      <c r="APZ17" s="24">
        <v>0</v>
      </c>
      <c r="AQA17" s="24">
        <f t="shared" si="963"/>
        <v>3853</v>
      </c>
      <c r="AQB17" s="52">
        <f t="shared" si="136"/>
        <v>46.714354995150337</v>
      </c>
      <c r="AQC17" s="24">
        <v>1525</v>
      </c>
      <c r="AQD17" s="50">
        <f t="shared" si="964"/>
        <v>35.756154747948415</v>
      </c>
      <c r="AQE17" s="24">
        <v>2321</v>
      </c>
      <c r="AQF17" s="50">
        <f t="shared" si="965"/>
        <v>58.448753462603875</v>
      </c>
      <c r="AQG17" s="24">
        <v>0</v>
      </c>
      <c r="AQH17" s="24">
        <f t="shared" si="966"/>
        <v>3846</v>
      </c>
      <c r="AQI17" s="52">
        <f t="shared" si="137"/>
        <v>46.697425934919863</v>
      </c>
      <c r="AQJ17" s="24">
        <v>1521</v>
      </c>
      <c r="AQK17" s="50">
        <f t="shared" si="967"/>
        <v>35.788235294117648</v>
      </c>
      <c r="AQL17" s="24">
        <v>2318</v>
      </c>
      <c r="AQM17" s="50">
        <f t="shared" si="968"/>
        <v>58.49104213979308</v>
      </c>
      <c r="AQN17" s="24">
        <v>0</v>
      </c>
      <c r="AQO17" s="24">
        <f t="shared" si="969"/>
        <v>3839</v>
      </c>
      <c r="AQP17" s="52">
        <f t="shared" si="138"/>
        <v>46.74296846462925</v>
      </c>
      <c r="AQQ17" s="24">
        <v>1514</v>
      </c>
      <c r="AQR17" s="50">
        <f t="shared" si="970"/>
        <v>35.732829832428607</v>
      </c>
      <c r="AQS17" s="24">
        <v>2312</v>
      </c>
      <c r="AQT17" s="50">
        <f t="shared" si="971"/>
        <v>58.531645569620252</v>
      </c>
      <c r="AQU17" s="24">
        <v>0</v>
      </c>
      <c r="AQV17" s="141">
        <f t="shared" si="972"/>
        <v>3826</v>
      </c>
      <c r="AQW17" s="52">
        <f t="shared" si="973"/>
        <v>46.732624893123244</v>
      </c>
      <c r="AQX17" s="24">
        <v>1511</v>
      </c>
      <c r="AQY17" s="50">
        <f t="shared" si="974"/>
        <v>35.74639224035959</v>
      </c>
      <c r="AQZ17" s="24">
        <v>2310</v>
      </c>
      <c r="ARA17" s="50">
        <f t="shared" si="975"/>
        <v>58.584833882830331</v>
      </c>
      <c r="ARB17" s="24">
        <v>0</v>
      </c>
      <c r="ARC17" s="24">
        <f t="shared" si="976"/>
        <v>3821</v>
      </c>
      <c r="ARD17" s="52">
        <f t="shared" si="139"/>
        <v>46.768665850673194</v>
      </c>
      <c r="ARE17" s="24">
        <v>1504</v>
      </c>
      <c r="ARF17" s="50">
        <f t="shared" si="977"/>
        <v>35.715981952030397</v>
      </c>
      <c r="ARG17" s="24">
        <v>2295</v>
      </c>
      <c r="ARH17" s="50">
        <f t="shared" si="978"/>
        <v>58.545918367346935</v>
      </c>
      <c r="ARI17" s="24">
        <v>0</v>
      </c>
      <c r="ARJ17" s="24">
        <f t="shared" si="979"/>
        <v>3799</v>
      </c>
      <c r="ARK17" s="52">
        <f t="shared" si="140"/>
        <v>46.722420366498582</v>
      </c>
      <c r="ARL17" s="24">
        <v>1500</v>
      </c>
      <c r="ARM17" s="50">
        <f t="shared" si="980"/>
        <v>35.748331744518595</v>
      </c>
      <c r="ARN17" s="24">
        <v>2285</v>
      </c>
      <c r="ARO17" s="50">
        <f t="shared" si="981"/>
        <v>58.469805527123853</v>
      </c>
      <c r="ARP17" s="24">
        <v>0</v>
      </c>
      <c r="ARQ17" s="24">
        <f t="shared" si="982"/>
        <v>3785</v>
      </c>
      <c r="ARR17" s="52">
        <f t="shared" si="141"/>
        <v>46.705330700888446</v>
      </c>
      <c r="ARS17" s="24">
        <v>1497</v>
      </c>
      <c r="ART17" s="50">
        <f t="shared" si="983"/>
        <v>35.762064022933586</v>
      </c>
      <c r="ARU17" s="24">
        <v>2280</v>
      </c>
      <c r="ARV17" s="50">
        <f t="shared" si="984"/>
        <v>58.401639344262293</v>
      </c>
      <c r="ARW17" s="24">
        <v>0</v>
      </c>
      <c r="ARX17" s="24">
        <f t="shared" si="985"/>
        <v>3777</v>
      </c>
      <c r="ARY17" s="52">
        <f t="shared" si="142"/>
        <v>46.687268232385662</v>
      </c>
      <c r="ARZ17" s="24">
        <v>1497</v>
      </c>
      <c r="ASA17" s="50">
        <f t="shared" si="986"/>
        <v>35.762064022933586</v>
      </c>
      <c r="ASB17" s="24">
        <v>2280</v>
      </c>
      <c r="ASC17" s="50">
        <f t="shared" si="987"/>
        <v>58.401639344262293</v>
      </c>
      <c r="ASD17" s="24">
        <v>0</v>
      </c>
      <c r="ASE17" s="24">
        <f t="shared" si="988"/>
        <v>3777</v>
      </c>
      <c r="ASF17" s="52">
        <f t="shared" si="143"/>
        <v>46.687268232385662</v>
      </c>
      <c r="ASG17" s="24">
        <v>1488</v>
      </c>
      <c r="ASH17" s="50">
        <f t="shared" si="989"/>
        <v>35.717714834373496</v>
      </c>
      <c r="ASI17" s="24">
        <v>2272</v>
      </c>
      <c r="ASJ17" s="50">
        <f t="shared" si="990"/>
        <v>58.40616966580977</v>
      </c>
      <c r="ASK17" s="24">
        <v>0</v>
      </c>
      <c r="ASL17" s="24">
        <f t="shared" si="991"/>
        <v>3760</v>
      </c>
      <c r="ASM17" s="52">
        <f t="shared" si="144"/>
        <v>46.673286991062561</v>
      </c>
      <c r="ASN17" s="24">
        <v>1481</v>
      </c>
      <c r="ASO17" s="50">
        <f t="shared" si="992"/>
        <v>35.669556840077071</v>
      </c>
      <c r="ASP17" s="24">
        <v>2261</v>
      </c>
      <c r="ASQ17" s="50">
        <f t="shared" si="993"/>
        <v>58.4993531694696</v>
      </c>
      <c r="ASR17" s="24">
        <v>0</v>
      </c>
      <c r="ASS17" s="141">
        <f t="shared" si="994"/>
        <v>3742</v>
      </c>
      <c r="AST17" s="52">
        <f t="shared" si="995"/>
        <v>46.675813895472125</v>
      </c>
      <c r="ASU17" s="24">
        <v>1478</v>
      </c>
      <c r="ASV17" s="50">
        <f t="shared" si="996"/>
        <v>35.735009671179881</v>
      </c>
      <c r="ASW17" s="24">
        <v>2252</v>
      </c>
      <c r="ASX17" s="50">
        <f t="shared" si="997"/>
        <v>58.493506493506494</v>
      </c>
      <c r="ASY17" s="24">
        <v>0</v>
      </c>
      <c r="ASZ17" s="24">
        <f t="shared" si="998"/>
        <v>3730</v>
      </c>
      <c r="ATA17" s="52">
        <f t="shared" si="145"/>
        <v>46.706736789381424</v>
      </c>
      <c r="ATB17" s="24">
        <v>1474</v>
      </c>
      <c r="ATC17" s="50">
        <f t="shared" si="999"/>
        <v>35.802769006558172</v>
      </c>
      <c r="ATD17" s="24">
        <v>2236</v>
      </c>
      <c r="ATE17" s="50">
        <f t="shared" si="1000"/>
        <v>58.426966292134829</v>
      </c>
      <c r="ATF17" s="24">
        <v>0</v>
      </c>
      <c r="ATG17" s="24">
        <f t="shared" si="1001"/>
        <v>3710</v>
      </c>
      <c r="ATH17" s="52">
        <f t="shared" si="146"/>
        <v>46.701913393756293</v>
      </c>
      <c r="ATI17" s="24">
        <v>1470</v>
      </c>
      <c r="ATJ17" s="50">
        <f t="shared" si="1002"/>
        <v>35.853658536585364</v>
      </c>
      <c r="ATK17" s="24">
        <v>2222</v>
      </c>
      <c r="ATL17" s="50">
        <f t="shared" si="1003"/>
        <v>58.350840336134461</v>
      </c>
      <c r="ATM17" s="24">
        <v>0</v>
      </c>
      <c r="ATN17" s="24">
        <f t="shared" si="1004"/>
        <v>3692</v>
      </c>
      <c r="ATO17" s="52">
        <f t="shared" si="147"/>
        <v>46.686899342438039</v>
      </c>
      <c r="ATP17" s="24">
        <v>1467</v>
      </c>
      <c r="ATQ17" s="50">
        <f t="shared" si="1005"/>
        <v>35.867970660146696</v>
      </c>
      <c r="ATR17" s="24">
        <v>2216</v>
      </c>
      <c r="ATS17" s="50">
        <f t="shared" si="1006"/>
        <v>58.361864629971031</v>
      </c>
      <c r="ATT17" s="24">
        <v>0</v>
      </c>
      <c r="ATU17" s="24">
        <f t="shared" si="1007"/>
        <v>3683</v>
      </c>
      <c r="ATV17" s="52">
        <f t="shared" si="148"/>
        <v>46.697096487891464</v>
      </c>
      <c r="ATW17" s="24">
        <v>1463</v>
      </c>
      <c r="ATX17" s="50">
        <f t="shared" si="1008"/>
        <v>35.893032384690876</v>
      </c>
      <c r="ATY17" s="24">
        <v>2209</v>
      </c>
      <c r="ATZ17" s="50">
        <f t="shared" si="1009"/>
        <v>58.331132822814894</v>
      </c>
      <c r="AUA17" s="24">
        <v>0</v>
      </c>
      <c r="AUB17" s="24">
        <f t="shared" si="1010"/>
        <v>3672</v>
      </c>
      <c r="AUC17" s="52">
        <f t="shared" si="149"/>
        <v>46.699732926363986</v>
      </c>
      <c r="AUD17" s="24">
        <v>1459</v>
      </c>
      <c r="AUE17" s="50">
        <f t="shared" si="1011"/>
        <v>35.918266863613987</v>
      </c>
      <c r="AUF17" s="24">
        <v>2203</v>
      </c>
      <c r="AUG17" s="50">
        <f t="shared" si="1012"/>
        <v>58.326714323537196</v>
      </c>
      <c r="AUH17" s="24">
        <v>0</v>
      </c>
      <c r="AUI17" s="24">
        <f t="shared" si="1013"/>
        <v>3662</v>
      </c>
      <c r="AUJ17" s="52">
        <f t="shared" si="150"/>
        <v>46.715142237530301</v>
      </c>
      <c r="AUK17" s="24">
        <v>1450</v>
      </c>
      <c r="AUL17" s="50">
        <f t="shared" si="1014"/>
        <v>35.837864557587743</v>
      </c>
      <c r="AUM17" s="24">
        <v>2192</v>
      </c>
      <c r="AUN17" s="50">
        <f t="shared" si="1015"/>
        <v>58.344423742347615</v>
      </c>
      <c r="AUO17" s="24">
        <v>0</v>
      </c>
      <c r="AUP17" s="141">
        <f t="shared" si="1016"/>
        <v>3642</v>
      </c>
      <c r="AUQ17" s="52">
        <f t="shared" si="1017"/>
        <v>46.674356016916569</v>
      </c>
      <c r="AUR17" s="24">
        <v>1439</v>
      </c>
      <c r="AUS17" s="50">
        <f t="shared" si="1018"/>
        <v>35.81383773021404</v>
      </c>
      <c r="AUT17" s="24">
        <v>2176</v>
      </c>
      <c r="AUU17" s="50">
        <f t="shared" si="1019"/>
        <v>58.228525555258223</v>
      </c>
      <c r="AUV17" s="24">
        <v>0</v>
      </c>
      <c r="AUW17" s="24">
        <f t="shared" si="1020"/>
        <v>3615</v>
      </c>
      <c r="AUX17" s="52">
        <f t="shared" si="151"/>
        <v>46.61508704061896</v>
      </c>
      <c r="AUY17" s="24">
        <v>1434</v>
      </c>
      <c r="AUZ17" s="50">
        <f t="shared" si="1021"/>
        <v>35.867933966983486</v>
      </c>
      <c r="AVA17" s="24">
        <v>2159</v>
      </c>
      <c r="AVB17" s="50">
        <f t="shared" si="1022"/>
        <v>58.131394722670969</v>
      </c>
      <c r="AVC17" s="24">
        <v>0</v>
      </c>
      <c r="AVD17" s="24">
        <f t="shared" si="1023"/>
        <v>3593</v>
      </c>
      <c r="AVE17" s="52">
        <f t="shared" si="152"/>
        <v>46.58973029045643</v>
      </c>
      <c r="AVF17" s="24">
        <v>1427</v>
      </c>
      <c r="AVG17" s="50">
        <f t="shared" si="1024"/>
        <v>35.854271356783919</v>
      </c>
      <c r="AVH17" s="24">
        <v>2133</v>
      </c>
      <c r="AVI17" s="50">
        <f t="shared" si="1025"/>
        <v>58.04081632653061</v>
      </c>
      <c r="AVJ17" s="24">
        <v>0</v>
      </c>
      <c r="AVK17" s="24">
        <f t="shared" si="1026"/>
        <v>3560</v>
      </c>
      <c r="AVL17" s="52">
        <f t="shared" si="153"/>
        <v>46.5055519268452</v>
      </c>
      <c r="AVM17" s="24">
        <v>1425</v>
      </c>
      <c r="AVN17" s="50">
        <f t="shared" si="1027"/>
        <v>35.876132930513592</v>
      </c>
      <c r="AVO17" s="24">
        <v>2132</v>
      </c>
      <c r="AVP17" s="50">
        <f t="shared" si="1028"/>
        <v>58.108476424093759</v>
      </c>
      <c r="AVQ17" s="24">
        <v>0</v>
      </c>
      <c r="AVR17" s="24">
        <f t="shared" si="1029"/>
        <v>3557</v>
      </c>
      <c r="AVS17" s="52">
        <f t="shared" si="154"/>
        <v>46.551498494961393</v>
      </c>
      <c r="AVT17" s="24">
        <v>1418</v>
      </c>
      <c r="AVU17" s="50">
        <f t="shared" si="1030"/>
        <v>35.826174835775646</v>
      </c>
      <c r="AVV17" s="24">
        <v>2127</v>
      </c>
      <c r="AVW17" s="50">
        <f t="shared" si="1031"/>
        <v>58.083014746040419</v>
      </c>
      <c r="AVX17" s="24">
        <v>0</v>
      </c>
      <c r="AVY17" s="24">
        <f t="shared" si="1032"/>
        <v>3545</v>
      </c>
      <c r="AVZ17" s="52">
        <f t="shared" si="155"/>
        <v>46.522309711286091</v>
      </c>
      <c r="AWA17" s="24">
        <v>1408</v>
      </c>
      <c r="AWB17" s="50">
        <f t="shared" si="1033"/>
        <v>35.790543975597359</v>
      </c>
      <c r="AWC17" s="24">
        <v>2106</v>
      </c>
      <c r="AWD17" s="50">
        <f t="shared" si="1034"/>
        <v>57.984581497797357</v>
      </c>
      <c r="AWE17" s="24">
        <v>0</v>
      </c>
      <c r="AWF17" s="24">
        <f t="shared" si="1035"/>
        <v>3514</v>
      </c>
      <c r="AWG17" s="52">
        <f t="shared" si="156"/>
        <v>46.444620671424794</v>
      </c>
      <c r="AWH17" s="24">
        <v>1403</v>
      </c>
      <c r="AWI17" s="50">
        <f t="shared" si="1036"/>
        <v>35.78168834481</v>
      </c>
      <c r="AWJ17" s="24">
        <v>2085</v>
      </c>
      <c r="AWK17" s="50">
        <f t="shared" si="1037"/>
        <v>57.884508606329824</v>
      </c>
      <c r="AWL17" s="24">
        <v>0</v>
      </c>
      <c r="AWM17" s="141">
        <f t="shared" si="1038"/>
        <v>3488</v>
      </c>
      <c r="AWN17" s="52">
        <f t="shared" si="1039"/>
        <v>46.364482254419784</v>
      </c>
      <c r="AWO17" s="24">
        <v>1396</v>
      </c>
      <c r="AWP17" s="50">
        <f t="shared" si="1040"/>
        <v>35.776524859046646</v>
      </c>
      <c r="AWQ17" s="24">
        <v>2075</v>
      </c>
      <c r="AWR17" s="50">
        <f t="shared" si="1041"/>
        <v>58.090705487122065</v>
      </c>
      <c r="AWS17" s="24">
        <v>0</v>
      </c>
      <c r="AWT17" s="24">
        <f t="shared" si="1042"/>
        <v>3471</v>
      </c>
      <c r="AWU17" s="52">
        <f t="shared" si="157"/>
        <v>46.440995450896438</v>
      </c>
      <c r="AWV17" s="24">
        <v>1387</v>
      </c>
      <c r="AWW17" s="50">
        <f t="shared" si="1043"/>
        <v>35.784313725490193</v>
      </c>
      <c r="AWX17" s="24">
        <v>2064</v>
      </c>
      <c r="AWY17" s="50">
        <f t="shared" si="1044"/>
        <v>58.140845070422529</v>
      </c>
      <c r="AWZ17" s="24">
        <v>0</v>
      </c>
      <c r="AXA17" s="24">
        <f t="shared" si="1045"/>
        <v>3451</v>
      </c>
      <c r="AXB17" s="52">
        <f t="shared" si="158"/>
        <v>46.471855642337736</v>
      </c>
      <c r="AXC17" s="24">
        <v>1372</v>
      </c>
      <c r="AXD17" s="50">
        <f t="shared" si="1046"/>
        <v>35.701275045537336</v>
      </c>
      <c r="AXE17" s="24">
        <v>2046</v>
      </c>
      <c r="AXF17" s="50">
        <f t="shared" si="1047"/>
        <v>58.108491905708604</v>
      </c>
      <c r="AXG17" s="24">
        <v>0</v>
      </c>
      <c r="AXH17" s="24">
        <f t="shared" si="1048"/>
        <v>3418</v>
      </c>
      <c r="AXI17" s="52">
        <f t="shared" si="159"/>
        <v>46.414991852254211</v>
      </c>
      <c r="AXJ17" s="24">
        <v>1367</v>
      </c>
      <c r="AXK17" s="50">
        <f t="shared" si="1049"/>
        <v>35.7479079497908</v>
      </c>
      <c r="AXL17" s="24">
        <v>2030</v>
      </c>
      <c r="AXM17" s="50">
        <f t="shared" si="1050"/>
        <v>58.049756934515294</v>
      </c>
      <c r="AXN17" s="24">
        <v>0</v>
      </c>
      <c r="AXO17" s="24">
        <f t="shared" si="1051"/>
        <v>3397</v>
      </c>
      <c r="AXP17" s="52">
        <f t="shared" si="160"/>
        <v>46.400764922824749</v>
      </c>
      <c r="AXQ17" s="24">
        <v>1359</v>
      </c>
      <c r="AXR17" s="50">
        <f t="shared" si="1052"/>
        <v>35.697399527186761</v>
      </c>
      <c r="AXS17" s="24">
        <v>2024</v>
      </c>
      <c r="AXT17" s="50">
        <f t="shared" si="1053"/>
        <v>58.077474892395983</v>
      </c>
      <c r="AXU17" s="24">
        <v>0</v>
      </c>
      <c r="AXV17" s="24">
        <f t="shared" si="1054"/>
        <v>3383</v>
      </c>
      <c r="AXW17" s="52">
        <f t="shared" si="161"/>
        <v>46.393307734503566</v>
      </c>
      <c r="AXX17" s="24">
        <v>1351</v>
      </c>
      <c r="AXY17" s="50">
        <f t="shared" si="1055"/>
        <v>35.778601694915253</v>
      </c>
      <c r="AXZ17" s="24">
        <v>2006</v>
      </c>
      <c r="AYA17" s="50">
        <f t="shared" si="1056"/>
        <v>58.027191206248197</v>
      </c>
      <c r="AYB17" s="24">
        <v>0</v>
      </c>
      <c r="AYC17" s="24">
        <f t="shared" si="1057"/>
        <v>3357</v>
      </c>
      <c r="AYD17" s="52">
        <f t="shared" si="162"/>
        <v>46.412277063459143</v>
      </c>
      <c r="AYE17" s="24">
        <v>1337</v>
      </c>
      <c r="AYF17" s="50">
        <f t="shared" si="1058"/>
        <v>35.691404164442069</v>
      </c>
      <c r="AYG17" s="24">
        <v>1988</v>
      </c>
      <c r="AYH17" s="50">
        <f t="shared" si="1059"/>
        <v>58.077709611451944</v>
      </c>
      <c r="AYI17" s="24">
        <v>0</v>
      </c>
      <c r="AYJ17" s="141">
        <f t="shared" si="1060"/>
        <v>3325</v>
      </c>
      <c r="AYK17" s="52">
        <f t="shared" si="1061"/>
        <v>46.380248291254013</v>
      </c>
      <c r="AYL17" s="24">
        <v>1330</v>
      </c>
      <c r="AYM17" s="50">
        <f t="shared" si="1062"/>
        <v>35.675965665236056</v>
      </c>
      <c r="AYN17" s="24">
        <v>1978</v>
      </c>
      <c r="AYO17" s="50">
        <f t="shared" si="1063"/>
        <v>58.108108108108105</v>
      </c>
      <c r="AYP17" s="24">
        <v>0</v>
      </c>
      <c r="AYQ17" s="24">
        <f t="shared" si="1064"/>
        <v>3308</v>
      </c>
      <c r="AYR17" s="52">
        <f t="shared" si="163"/>
        <v>46.38250140213124</v>
      </c>
      <c r="AYS17" s="24">
        <v>1316</v>
      </c>
      <c r="AYT17" s="50">
        <f t="shared" si="1065"/>
        <v>35.606060606060609</v>
      </c>
      <c r="AYU17" s="24">
        <v>1964</v>
      </c>
      <c r="AYV17" s="50">
        <f t="shared" si="1066"/>
        <v>58.192592592592597</v>
      </c>
      <c r="AYW17" s="24">
        <v>0</v>
      </c>
      <c r="AYX17" s="24">
        <f t="shared" si="1067"/>
        <v>3280</v>
      </c>
      <c r="AYY17" s="52">
        <f t="shared" si="164"/>
        <v>46.386649695941166</v>
      </c>
      <c r="AYZ17" s="24">
        <v>1312</v>
      </c>
      <c r="AZA17" s="50">
        <f t="shared" si="1068"/>
        <v>35.671560630777599</v>
      </c>
      <c r="AZB17" s="24">
        <v>1940</v>
      </c>
      <c r="AZC17" s="50">
        <f t="shared" si="1069"/>
        <v>58.083832335329348</v>
      </c>
      <c r="AZD17" s="24">
        <v>0</v>
      </c>
      <c r="AZE17" s="24">
        <f t="shared" si="1070"/>
        <v>3252</v>
      </c>
      <c r="AZF17" s="52">
        <f t="shared" si="165"/>
        <v>46.337988030778</v>
      </c>
      <c r="AZG17" s="24">
        <v>1306</v>
      </c>
      <c r="AZH17" s="50">
        <f t="shared" si="1071"/>
        <v>35.731874145006842</v>
      </c>
      <c r="AZI17" s="24">
        <v>1924</v>
      </c>
      <c r="AZJ17" s="50">
        <f t="shared" si="1072"/>
        <v>58.144454517981259</v>
      </c>
      <c r="AZK17" s="24">
        <v>0</v>
      </c>
      <c r="AZL17" s="24">
        <f t="shared" si="1073"/>
        <v>3230</v>
      </c>
      <c r="AZM17" s="52">
        <f t="shared" si="166"/>
        <v>46.381390005743825</v>
      </c>
      <c r="AZN17" s="24">
        <v>1300</v>
      </c>
      <c r="AZO17" s="50">
        <f t="shared" si="1074"/>
        <v>35.665294924554189</v>
      </c>
      <c r="AZP17" s="24">
        <v>1915</v>
      </c>
      <c r="AZQ17" s="50">
        <f t="shared" si="1075"/>
        <v>58.136004857316337</v>
      </c>
      <c r="AZR17" s="24">
        <v>0</v>
      </c>
      <c r="AZS17" s="24">
        <f t="shared" si="1076"/>
        <v>3215</v>
      </c>
      <c r="AZT17" s="52">
        <f t="shared" si="167"/>
        <v>46.33232454244127</v>
      </c>
      <c r="AZU17" s="24">
        <v>1285</v>
      </c>
      <c r="AZV17" s="50">
        <f t="shared" si="1077"/>
        <v>35.526679568703344</v>
      </c>
      <c r="AZW17" s="24">
        <v>1902</v>
      </c>
      <c r="AZX17" s="50">
        <f t="shared" si="1078"/>
        <v>58.147355548761851</v>
      </c>
      <c r="AZY17" s="24">
        <v>0</v>
      </c>
      <c r="AZZ17" s="24">
        <f t="shared" si="1079"/>
        <v>3187</v>
      </c>
      <c r="BAA17" s="52">
        <f t="shared" si="168"/>
        <v>46.268873403019747</v>
      </c>
      <c r="BAB17" s="24">
        <v>1277</v>
      </c>
      <c r="BAC17" s="50">
        <f t="shared" si="1080"/>
        <v>35.610708310094815</v>
      </c>
      <c r="BAD17" s="24">
        <v>1884</v>
      </c>
      <c r="BAE17" s="50">
        <f t="shared" si="1081"/>
        <v>58.112276372609493</v>
      </c>
      <c r="BAF17" s="24">
        <v>0</v>
      </c>
      <c r="BAG17" s="141">
        <f t="shared" si="1082"/>
        <v>3161</v>
      </c>
      <c r="BAH17" s="52">
        <f t="shared" si="1083"/>
        <v>46.294669009958994</v>
      </c>
      <c r="BAI17" s="24">
        <v>1273</v>
      </c>
      <c r="BAJ17" s="50">
        <f t="shared" si="1084"/>
        <v>35.628323537643439</v>
      </c>
      <c r="BAK17" s="24">
        <v>1871</v>
      </c>
      <c r="BAL17" s="50">
        <f t="shared" si="1085"/>
        <v>58.141702921068983</v>
      </c>
      <c r="BAM17" s="24">
        <v>0</v>
      </c>
      <c r="BAN17" s="24">
        <f t="shared" si="1086"/>
        <v>3144</v>
      </c>
      <c r="BAO17" s="52">
        <f t="shared" si="169"/>
        <v>46.296568988366957</v>
      </c>
      <c r="BAP17" s="24">
        <v>1259</v>
      </c>
      <c r="BAQ17" s="50">
        <f t="shared" si="1087"/>
        <v>35.635437305406171</v>
      </c>
      <c r="BAR17" s="24">
        <v>1846</v>
      </c>
      <c r="BAS17" s="50">
        <f t="shared" si="1088"/>
        <v>58.141732283464563</v>
      </c>
      <c r="BAT17" s="24">
        <v>0</v>
      </c>
      <c r="BAU17" s="24">
        <f t="shared" si="1089"/>
        <v>3105</v>
      </c>
      <c r="BAV17" s="52">
        <f t="shared" si="170"/>
        <v>46.288014311270125</v>
      </c>
      <c r="BAW17" s="24">
        <v>1242</v>
      </c>
      <c r="BAX17" s="50">
        <f t="shared" si="1090"/>
        <v>35.546651402404123</v>
      </c>
      <c r="BAY17" s="24">
        <v>1826</v>
      </c>
      <c r="BAZ17" s="50">
        <f t="shared" si="1091"/>
        <v>58.134352117160134</v>
      </c>
      <c r="BBA17" s="24">
        <v>0</v>
      </c>
      <c r="BBB17" s="24">
        <f t="shared" si="1092"/>
        <v>3068</v>
      </c>
      <c r="BBC17" s="52">
        <f t="shared" si="171"/>
        <v>46.239638281838737</v>
      </c>
      <c r="BBD17" s="24">
        <v>1240</v>
      </c>
      <c r="BBE17" s="50">
        <f t="shared" si="1093"/>
        <v>35.550458715596328</v>
      </c>
      <c r="BBF17" s="24">
        <v>1816</v>
      </c>
      <c r="BBG17" s="50">
        <f t="shared" si="1094"/>
        <v>58.037711728986899</v>
      </c>
      <c r="BBH17" s="24">
        <v>0</v>
      </c>
      <c r="BBI17" s="24">
        <f t="shared" si="1095"/>
        <v>3056</v>
      </c>
      <c r="BBJ17" s="52">
        <f t="shared" si="172"/>
        <v>46.184071331419077</v>
      </c>
      <c r="BBK17" s="24">
        <v>1233</v>
      </c>
      <c r="BBL17" s="50">
        <f t="shared" si="1096"/>
        <v>35.543384260593832</v>
      </c>
      <c r="BBM17" s="24">
        <v>1801</v>
      </c>
      <c r="BBN17" s="50">
        <f t="shared" si="1097"/>
        <v>57.947232947232955</v>
      </c>
      <c r="BBO17" s="24">
        <v>0</v>
      </c>
      <c r="BBP17" s="24">
        <f t="shared" si="1098"/>
        <v>3034</v>
      </c>
      <c r="BBQ17" s="52">
        <f t="shared" si="173"/>
        <v>46.130454614565913</v>
      </c>
      <c r="BBR17" s="24">
        <v>1229</v>
      </c>
      <c r="BBS17" s="50">
        <f t="shared" si="1099"/>
        <v>35.78916715200932</v>
      </c>
      <c r="BBT17" s="24">
        <v>1778</v>
      </c>
      <c r="BBU17" s="50">
        <f t="shared" si="1100"/>
        <v>57.727272727272727</v>
      </c>
      <c r="BBV17" s="24">
        <v>0</v>
      </c>
      <c r="BBW17" s="24">
        <f t="shared" si="1101"/>
        <v>3007</v>
      </c>
      <c r="BBX17" s="52">
        <f t="shared" si="174"/>
        <v>46.162112373349707</v>
      </c>
      <c r="BBY17" s="24">
        <v>1219</v>
      </c>
      <c r="BBZ17" s="50">
        <f t="shared" si="1102"/>
        <v>35.842399294325197</v>
      </c>
      <c r="BCA17" s="24">
        <v>1765</v>
      </c>
      <c r="BCB17" s="50">
        <f t="shared" si="1103"/>
        <v>57.642064010450689</v>
      </c>
      <c r="BCC17" s="24">
        <v>0</v>
      </c>
      <c r="BCD17" s="141">
        <f t="shared" si="1104"/>
        <v>2984</v>
      </c>
      <c r="BCE17" s="52">
        <f t="shared" si="1105"/>
        <v>46.170509051524064</v>
      </c>
      <c r="BCF17" s="24">
        <v>1210</v>
      </c>
      <c r="BCG17" s="50">
        <f t="shared" si="1106"/>
        <v>35.830618892508141</v>
      </c>
      <c r="BCH17" s="24">
        <v>1751</v>
      </c>
      <c r="BCI17" s="50">
        <f t="shared" si="1107"/>
        <v>57.598684210526315</v>
      </c>
      <c r="BCJ17" s="24">
        <v>0</v>
      </c>
      <c r="BCK17" s="24">
        <f t="shared" si="1108"/>
        <v>2961</v>
      </c>
      <c r="BCL17" s="52">
        <f t="shared" si="175"/>
        <v>46.143057503506313</v>
      </c>
      <c r="BCM17" s="24">
        <v>1194</v>
      </c>
      <c r="BCN17" s="50">
        <f t="shared" si="1109"/>
        <v>35.716422375112174</v>
      </c>
      <c r="BCO17" s="24">
        <v>1721</v>
      </c>
      <c r="BCP17" s="50">
        <f t="shared" si="1110"/>
        <v>57.539284520227355</v>
      </c>
      <c r="BCQ17" s="24">
        <v>0</v>
      </c>
      <c r="BCR17" s="24">
        <f t="shared" si="1111"/>
        <v>2915</v>
      </c>
      <c r="BCS17" s="52">
        <f t="shared" si="176"/>
        <v>46.021471424060621</v>
      </c>
      <c r="BCT17" s="24">
        <v>1180</v>
      </c>
      <c r="BCU17" s="50">
        <f t="shared" si="1112"/>
        <v>35.660320338470832</v>
      </c>
      <c r="BCV17" s="24">
        <v>1698</v>
      </c>
      <c r="BCW17" s="50">
        <f t="shared" si="1113"/>
        <v>57.598371777476252</v>
      </c>
      <c r="BCX17" s="24">
        <v>0</v>
      </c>
      <c r="BCY17" s="24">
        <f t="shared" si="1114"/>
        <v>2878</v>
      </c>
      <c r="BCZ17" s="52">
        <f t="shared" si="177"/>
        <v>45.996483937989453</v>
      </c>
      <c r="BDA17" s="24">
        <v>1172</v>
      </c>
      <c r="BDB17" s="50">
        <f t="shared" si="1115"/>
        <v>35.633931286105195</v>
      </c>
      <c r="BDC17" s="24">
        <v>1687</v>
      </c>
      <c r="BDD17" s="50">
        <f t="shared" si="1116"/>
        <v>57.557147731149783</v>
      </c>
      <c r="BDE17" s="24">
        <v>0</v>
      </c>
      <c r="BDF17" s="24">
        <f t="shared" si="1117"/>
        <v>2859</v>
      </c>
      <c r="BDG17" s="52">
        <f t="shared" si="178"/>
        <v>45.964630225080391</v>
      </c>
      <c r="BDH17" s="24">
        <v>1164</v>
      </c>
      <c r="BDI17" s="50">
        <f t="shared" si="1118"/>
        <v>35.639926515615436</v>
      </c>
      <c r="BDJ17" s="24">
        <v>1677</v>
      </c>
      <c r="BDK17" s="50">
        <f t="shared" si="1119"/>
        <v>57.549759780370621</v>
      </c>
      <c r="BDL17" s="24">
        <v>0</v>
      </c>
      <c r="BDM17" s="24">
        <f t="shared" si="1120"/>
        <v>2841</v>
      </c>
      <c r="BDN17" s="52">
        <f t="shared" si="179"/>
        <v>45.970873786407765</v>
      </c>
      <c r="BDO17" s="24">
        <v>1158</v>
      </c>
      <c r="BDP17" s="50">
        <f t="shared" si="1121"/>
        <v>35.641735918744224</v>
      </c>
      <c r="BDQ17" s="24">
        <v>1661</v>
      </c>
      <c r="BDR17" s="50">
        <f t="shared" si="1122"/>
        <v>57.454168107921134</v>
      </c>
      <c r="BDS17" s="24">
        <v>0</v>
      </c>
      <c r="BDT17" s="24">
        <f t="shared" si="1123"/>
        <v>2819</v>
      </c>
      <c r="BDU17" s="52">
        <f t="shared" si="180"/>
        <v>45.912052117263848</v>
      </c>
      <c r="BDV17" s="24">
        <v>1154</v>
      </c>
      <c r="BDW17" s="50">
        <f t="shared" si="1124"/>
        <v>35.749690210656752</v>
      </c>
      <c r="BDX17" s="24">
        <v>1644</v>
      </c>
      <c r="BDY17" s="50">
        <f t="shared" si="1125"/>
        <v>57.342169515172657</v>
      </c>
      <c r="BDZ17" s="24">
        <v>0</v>
      </c>
      <c r="BEA17" s="141">
        <f t="shared" si="1126"/>
        <v>2798</v>
      </c>
      <c r="BEB17" s="52">
        <f t="shared" si="1127"/>
        <v>45.906480721903201</v>
      </c>
      <c r="BEC17" s="24">
        <v>1137</v>
      </c>
      <c r="BED17" s="50">
        <f t="shared" si="1128"/>
        <v>35.709798994974875</v>
      </c>
      <c r="BEE17" s="24">
        <v>1622</v>
      </c>
      <c r="BEF17" s="50">
        <f t="shared" si="1129"/>
        <v>57.274011299435024</v>
      </c>
      <c r="BEG17" s="24">
        <v>0</v>
      </c>
      <c r="BEH17" s="24">
        <f t="shared" si="1130"/>
        <v>2759</v>
      </c>
      <c r="BEI17" s="52">
        <f t="shared" si="181"/>
        <v>45.861037234042549</v>
      </c>
      <c r="BEJ17" s="24">
        <v>1108</v>
      </c>
      <c r="BEK17" s="50">
        <f t="shared" si="1131"/>
        <v>35.592675875361394</v>
      </c>
      <c r="BEL17" s="24">
        <v>1585</v>
      </c>
      <c r="BEM17" s="50">
        <f t="shared" si="1132"/>
        <v>57.220216606498198</v>
      </c>
      <c r="BEN17" s="24">
        <v>0</v>
      </c>
      <c r="BEO17" s="24">
        <f t="shared" si="1133"/>
        <v>2693</v>
      </c>
      <c r="BEP17" s="52">
        <f t="shared" si="182"/>
        <v>45.775964643889175</v>
      </c>
      <c r="BEQ17" s="24">
        <v>1093</v>
      </c>
      <c r="BER17" s="50">
        <f t="shared" si="1134"/>
        <v>35.56784900748454</v>
      </c>
      <c r="BES17" s="24">
        <v>1561</v>
      </c>
      <c r="BET17" s="50">
        <f t="shared" si="1135"/>
        <v>57.305433186490454</v>
      </c>
      <c r="BEU17" s="24">
        <v>0</v>
      </c>
      <c r="BEV17" s="24">
        <f t="shared" si="1136"/>
        <v>2654</v>
      </c>
      <c r="BEW17" s="52">
        <f t="shared" si="183"/>
        <v>45.782301190270829</v>
      </c>
      <c r="BEX17" s="24">
        <v>1089</v>
      </c>
      <c r="BEY17" s="50">
        <f t="shared" si="1137"/>
        <v>35.623159960745831</v>
      </c>
      <c r="BEZ17" s="24">
        <v>1547</v>
      </c>
      <c r="BFA17" s="50">
        <f t="shared" si="1138"/>
        <v>57.232704402515722</v>
      </c>
      <c r="BFB17" s="24">
        <v>0</v>
      </c>
      <c r="BFC17" s="24">
        <f t="shared" si="1139"/>
        <v>2636</v>
      </c>
      <c r="BFD17" s="52">
        <f t="shared" si="184"/>
        <v>45.763888888888886</v>
      </c>
      <c r="BFE17" s="24">
        <v>1086</v>
      </c>
      <c r="BFF17" s="50">
        <f t="shared" si="1140"/>
        <v>35.711936862874055</v>
      </c>
      <c r="BFG17" s="24">
        <v>1526</v>
      </c>
      <c r="BFH17" s="50">
        <f t="shared" si="1141"/>
        <v>57.068062827225127</v>
      </c>
      <c r="BFI17" s="24">
        <v>0</v>
      </c>
      <c r="BFJ17" s="24">
        <f t="shared" si="1142"/>
        <v>2612</v>
      </c>
      <c r="BFK17" s="52">
        <f t="shared" si="185"/>
        <v>45.70428696412948</v>
      </c>
      <c r="BFL17" s="24">
        <v>1079</v>
      </c>
      <c r="BFM17" s="50">
        <f t="shared" si="1143"/>
        <v>35.645853980839114</v>
      </c>
      <c r="BFN17" s="24">
        <v>1509</v>
      </c>
      <c r="BFO17" s="50">
        <f t="shared" si="1144"/>
        <v>56.986404833836858</v>
      </c>
      <c r="BFP17" s="24">
        <v>0</v>
      </c>
      <c r="BFQ17" s="24">
        <f t="shared" si="1145"/>
        <v>2588</v>
      </c>
      <c r="BFR17" s="52">
        <f t="shared" si="186"/>
        <v>45.603524229074885</v>
      </c>
      <c r="BFS17" s="24">
        <v>1072</v>
      </c>
      <c r="BFT17" s="50">
        <f t="shared" si="1146"/>
        <v>35.685752330226364</v>
      </c>
      <c r="BFU17" s="24">
        <v>1499</v>
      </c>
      <c r="BFV17" s="50">
        <f t="shared" si="1147"/>
        <v>57.083015993907082</v>
      </c>
      <c r="BFW17" s="24">
        <v>0</v>
      </c>
      <c r="BFX17" s="141">
        <f t="shared" si="1148"/>
        <v>2571</v>
      </c>
      <c r="BFY17" s="52">
        <f t="shared" si="1149"/>
        <v>45.666074600355238</v>
      </c>
      <c r="BFZ17" s="24">
        <v>1042</v>
      </c>
      <c r="BGA17" s="50">
        <f t="shared" si="1150"/>
        <v>35.538881309686218</v>
      </c>
      <c r="BGB17" s="24">
        <v>1459</v>
      </c>
      <c r="BGC17" s="50">
        <f t="shared" si="1151"/>
        <v>57.148452800626714</v>
      </c>
      <c r="BGD17" s="24">
        <v>0</v>
      </c>
      <c r="BGE17" s="24">
        <f t="shared" si="1152"/>
        <v>2501</v>
      </c>
      <c r="BGF17" s="52">
        <f t="shared" si="187"/>
        <v>45.59708295350957</v>
      </c>
      <c r="BGG17" s="24">
        <v>1019</v>
      </c>
      <c r="BGH17" s="50">
        <f t="shared" si="1153"/>
        <v>35.381944444444443</v>
      </c>
      <c r="BGI17" s="24">
        <v>1422</v>
      </c>
      <c r="BGJ17" s="50">
        <f t="shared" si="1154"/>
        <v>57.246376811594203</v>
      </c>
      <c r="BGK17" s="24">
        <v>0</v>
      </c>
      <c r="BGL17" s="24">
        <f t="shared" si="1155"/>
        <v>2441</v>
      </c>
      <c r="BGM17" s="52">
        <f t="shared" si="188"/>
        <v>45.50708426547353</v>
      </c>
      <c r="BGN17" s="24">
        <v>995</v>
      </c>
      <c r="BGO17" s="50">
        <f t="shared" si="1156"/>
        <v>35.346358792184724</v>
      </c>
      <c r="BGP17" s="24">
        <v>1374</v>
      </c>
      <c r="BGQ17" s="50">
        <f t="shared" si="1157"/>
        <v>57.107231920199496</v>
      </c>
      <c r="BGR17" s="24">
        <v>0</v>
      </c>
      <c r="BGS17" s="24">
        <f t="shared" si="1158"/>
        <v>2369</v>
      </c>
      <c r="BGT17" s="52">
        <f t="shared" si="189"/>
        <v>45.374449339207047</v>
      </c>
      <c r="BGU17" s="24">
        <v>983</v>
      </c>
      <c r="BGV17" s="50">
        <f t="shared" si="1159"/>
        <v>35.436193222782983</v>
      </c>
      <c r="BGW17" s="24">
        <v>1347</v>
      </c>
      <c r="BGX17" s="50">
        <f t="shared" si="1160"/>
        <v>57.148918116249469</v>
      </c>
      <c r="BGY17" s="24">
        <v>0</v>
      </c>
      <c r="BGZ17" s="24">
        <f t="shared" si="1161"/>
        <v>2330</v>
      </c>
      <c r="BHA17" s="52">
        <f t="shared" si="190"/>
        <v>45.410251412979925</v>
      </c>
      <c r="BHB17" s="24">
        <v>971</v>
      </c>
      <c r="BHC17" s="50">
        <f t="shared" si="1162"/>
        <v>35.619955979457082</v>
      </c>
      <c r="BHD17" s="24">
        <v>1315</v>
      </c>
      <c r="BHE17" s="50">
        <f t="shared" si="1163"/>
        <v>57.000433463372346</v>
      </c>
      <c r="BHF17" s="24">
        <v>0</v>
      </c>
      <c r="BHG17" s="24">
        <f t="shared" si="1164"/>
        <v>2286</v>
      </c>
      <c r="BHH17" s="52">
        <f t="shared" si="191"/>
        <v>45.420226505066566</v>
      </c>
      <c r="BHI17" s="24">
        <v>952</v>
      </c>
      <c r="BHJ17" s="50">
        <f t="shared" si="1165"/>
        <v>35.69553805774278</v>
      </c>
      <c r="BHK17" s="24">
        <v>1274</v>
      </c>
      <c r="BHL17" s="50">
        <f t="shared" si="1166"/>
        <v>57.078853046594979</v>
      </c>
      <c r="BHM17" s="24">
        <v>0</v>
      </c>
      <c r="BHN17" s="24">
        <f t="shared" si="1167"/>
        <v>2226</v>
      </c>
      <c r="BHO17" s="52">
        <f t="shared" si="192"/>
        <v>45.437844458052659</v>
      </c>
      <c r="BHP17" s="24">
        <v>927</v>
      </c>
      <c r="BHQ17" s="50">
        <f t="shared" si="1168"/>
        <v>35.517241379310342</v>
      </c>
      <c r="BHR17" s="24">
        <v>1243</v>
      </c>
      <c r="BHS17" s="50">
        <f t="shared" si="1169"/>
        <v>56.992205410362217</v>
      </c>
      <c r="BHT17" s="24">
        <v>0</v>
      </c>
      <c r="BHU17" s="141">
        <f t="shared" si="1170"/>
        <v>2170</v>
      </c>
      <c r="BHV17" s="52">
        <f t="shared" si="1171"/>
        <v>45.293258192444164</v>
      </c>
      <c r="BHW17" s="24">
        <v>905</v>
      </c>
      <c r="BHX17" s="50">
        <f t="shared" si="1172"/>
        <v>35.490196078431374</v>
      </c>
      <c r="BHY17" s="24">
        <v>1211</v>
      </c>
      <c r="BHZ17" s="50">
        <f t="shared" si="1173"/>
        <v>57.015065913370996</v>
      </c>
      <c r="BIA17" s="24">
        <v>0</v>
      </c>
      <c r="BIB17" s="24">
        <f t="shared" si="1174"/>
        <v>2116</v>
      </c>
      <c r="BIC17" s="52">
        <f t="shared" si="193"/>
        <v>45.271715875053488</v>
      </c>
      <c r="BID17" s="24">
        <v>876</v>
      </c>
      <c r="BIE17" s="50">
        <f t="shared" si="1175"/>
        <v>35.436893203883493</v>
      </c>
      <c r="BIF17" s="24">
        <v>1171</v>
      </c>
      <c r="BIG17" s="50">
        <f t="shared" si="1176"/>
        <v>57.121951219512191</v>
      </c>
      <c r="BIH17" s="24">
        <v>0</v>
      </c>
      <c r="BII17" s="24">
        <f t="shared" si="1177"/>
        <v>2047</v>
      </c>
      <c r="BIJ17" s="52">
        <f t="shared" si="194"/>
        <v>45.267580716497122</v>
      </c>
      <c r="BIK17" s="24">
        <v>858</v>
      </c>
      <c r="BIL17" s="50">
        <f t="shared" si="1178"/>
        <v>35.690515806988351</v>
      </c>
      <c r="BIM17" s="24">
        <v>1141</v>
      </c>
      <c r="BIN17" s="50">
        <f t="shared" si="1179"/>
        <v>56.993006993006986</v>
      </c>
      <c r="BIO17" s="24">
        <v>0</v>
      </c>
      <c r="BIP17" s="24">
        <f t="shared" si="1180"/>
        <v>1999</v>
      </c>
      <c r="BIQ17" s="52">
        <f t="shared" si="195"/>
        <v>45.369950068088968</v>
      </c>
      <c r="BIR17" s="24">
        <v>850</v>
      </c>
      <c r="BIS17" s="50">
        <f t="shared" si="1181"/>
        <v>35.774410774410775</v>
      </c>
      <c r="BIT17" s="24">
        <v>1133</v>
      </c>
      <c r="BIU17" s="50">
        <f t="shared" si="1182"/>
        <v>57.078085642317376</v>
      </c>
      <c r="BIV17" s="24">
        <v>0</v>
      </c>
      <c r="BIW17" s="24">
        <f t="shared" si="1183"/>
        <v>1983</v>
      </c>
      <c r="BIX17" s="52">
        <f t="shared" si="196"/>
        <v>45.471222196743867</v>
      </c>
      <c r="BIY17" s="24">
        <v>830</v>
      </c>
      <c r="BIZ17" s="50">
        <f t="shared" si="1184"/>
        <v>35.576510930132876</v>
      </c>
      <c r="BJA17" s="24">
        <v>1112</v>
      </c>
      <c r="BJB17" s="50">
        <f t="shared" si="1185"/>
        <v>57.142857142857139</v>
      </c>
      <c r="BJC17" s="24">
        <v>0</v>
      </c>
      <c r="BJD17" s="24">
        <f t="shared" si="1186"/>
        <v>1942</v>
      </c>
      <c r="BJE17" s="52">
        <f t="shared" si="197"/>
        <v>45.384435615798083</v>
      </c>
      <c r="BJF17" s="24">
        <v>811</v>
      </c>
      <c r="BJG17" s="50">
        <f t="shared" si="1187"/>
        <v>35.507880910683006</v>
      </c>
      <c r="BJH17" s="24">
        <v>1081</v>
      </c>
      <c r="BJI17" s="50">
        <f t="shared" si="1188"/>
        <v>57.1353065539112</v>
      </c>
      <c r="BJJ17" s="24">
        <v>0</v>
      </c>
      <c r="BJK17" s="24">
        <f t="shared" si="1189"/>
        <v>1892</v>
      </c>
      <c r="BJL17" s="52">
        <f t="shared" si="198"/>
        <v>45.306513409961688</v>
      </c>
      <c r="BJM17" s="24">
        <v>791</v>
      </c>
      <c r="BJN17" s="50">
        <f t="shared" si="1190"/>
        <v>35.534591194968549</v>
      </c>
      <c r="BJO17" s="24">
        <v>1042</v>
      </c>
      <c r="BJP17" s="50">
        <f t="shared" si="1191"/>
        <v>57.064622124863085</v>
      </c>
      <c r="BJQ17" s="24">
        <v>0</v>
      </c>
      <c r="BJR17" s="141">
        <f t="shared" si="1192"/>
        <v>1833</v>
      </c>
      <c r="BJS17" s="52">
        <f t="shared" si="1193"/>
        <v>45.23692003948667</v>
      </c>
      <c r="BJT17" s="24">
        <v>767</v>
      </c>
      <c r="BJU17" s="50">
        <f t="shared" si="1194"/>
        <v>35.724266418258033</v>
      </c>
      <c r="BJV17" s="24">
        <v>1006</v>
      </c>
      <c r="BJW17" s="50">
        <f t="shared" si="1195"/>
        <v>56.997167138810198</v>
      </c>
      <c r="BJX17" s="24">
        <v>0</v>
      </c>
      <c r="BJY17" s="24">
        <f t="shared" si="1196"/>
        <v>1773</v>
      </c>
      <c r="BJZ17" s="52">
        <f t="shared" si="199"/>
        <v>45.322085889570552</v>
      </c>
      <c r="BKA17" s="24">
        <v>752</v>
      </c>
      <c r="BKB17" s="50">
        <f t="shared" si="1197"/>
        <v>35.775451950523312</v>
      </c>
      <c r="BKC17" s="24">
        <v>988</v>
      </c>
      <c r="BKD17" s="50">
        <f t="shared" si="1198"/>
        <v>56.846950517836589</v>
      </c>
      <c r="BKE17" s="24">
        <v>0</v>
      </c>
      <c r="BKF17" s="24">
        <f t="shared" si="1199"/>
        <v>1740</v>
      </c>
      <c r="BKG17" s="52">
        <f t="shared" si="200"/>
        <v>45.3125</v>
      </c>
      <c r="BKH17" s="24">
        <v>731</v>
      </c>
      <c r="BKI17" s="50">
        <f t="shared" si="1200"/>
        <v>35.606429615197271</v>
      </c>
      <c r="BKJ17" s="24">
        <v>960</v>
      </c>
      <c r="BKK17" s="50">
        <f t="shared" si="1201"/>
        <v>56.872037914691944</v>
      </c>
      <c r="BKL17" s="24">
        <v>0</v>
      </c>
      <c r="BKM17" s="24">
        <f t="shared" si="1202"/>
        <v>1691</v>
      </c>
      <c r="BKN17" s="52">
        <f t="shared" si="201"/>
        <v>45.201817695803257</v>
      </c>
      <c r="BKO17" s="24">
        <v>720</v>
      </c>
      <c r="BKP17" s="50">
        <f t="shared" si="1203"/>
        <v>35.661218424962854</v>
      </c>
      <c r="BKQ17" s="24">
        <v>947</v>
      </c>
      <c r="BKR17" s="50">
        <f t="shared" si="1204"/>
        <v>56.911057692307686</v>
      </c>
      <c r="BKS17" s="24">
        <v>0</v>
      </c>
      <c r="BKT17" s="24">
        <f t="shared" si="1205"/>
        <v>1667</v>
      </c>
      <c r="BKU17" s="52">
        <f t="shared" si="202"/>
        <v>45.262014661960357</v>
      </c>
      <c r="BKV17" s="24">
        <v>699</v>
      </c>
      <c r="BKW17" s="50">
        <f t="shared" si="1206"/>
        <v>35.356600910470412</v>
      </c>
      <c r="BKX17" s="24">
        <v>924</v>
      </c>
      <c r="BKY17" s="50">
        <f t="shared" si="1207"/>
        <v>56.791641057160412</v>
      </c>
      <c r="BKZ17" s="24">
        <v>0</v>
      </c>
      <c r="BLA17" s="24">
        <f t="shared" si="1208"/>
        <v>1623</v>
      </c>
      <c r="BLB17" s="52">
        <f t="shared" si="203"/>
        <v>45.033296337402881</v>
      </c>
      <c r="BLC17" s="24">
        <v>672</v>
      </c>
      <c r="BLD17" s="50">
        <f t="shared" si="1209"/>
        <v>35.312664214398318</v>
      </c>
      <c r="BLE17" s="24">
        <v>879</v>
      </c>
      <c r="BLF17" s="50">
        <f t="shared" si="1210"/>
        <v>56.310057655349134</v>
      </c>
      <c r="BLG17" s="24">
        <v>0</v>
      </c>
      <c r="BLH17" s="24">
        <f t="shared" si="1211"/>
        <v>1551</v>
      </c>
      <c r="BLI17" s="52">
        <f t="shared" si="204"/>
        <v>44.774826789838336</v>
      </c>
      <c r="BLJ17" s="24">
        <v>672</v>
      </c>
      <c r="BLK17" s="50">
        <f t="shared" si="1212"/>
        <v>35.312664214398318</v>
      </c>
      <c r="BLL17" s="24">
        <v>879</v>
      </c>
      <c r="BLM17" s="50">
        <f t="shared" si="1213"/>
        <v>56.310057655349134</v>
      </c>
      <c r="BLN17" s="24">
        <v>0</v>
      </c>
      <c r="BLO17" s="141">
        <f t="shared" si="1214"/>
        <v>1551</v>
      </c>
      <c r="BLP17" s="52">
        <f t="shared" si="1215"/>
        <v>44.774826789838336</v>
      </c>
      <c r="BLQ17" s="24">
        <v>648</v>
      </c>
      <c r="BLR17" s="50">
        <f t="shared" si="1216"/>
        <v>35.064935064935064</v>
      </c>
      <c r="BLS17" s="24">
        <v>839</v>
      </c>
      <c r="BLT17" s="50">
        <f t="shared" si="1217"/>
        <v>56.12040133779265</v>
      </c>
      <c r="BLU17" s="24">
        <v>0</v>
      </c>
      <c r="BLV17" s="24">
        <f t="shared" si="1218"/>
        <v>1487</v>
      </c>
      <c r="BLW17" s="52">
        <f t="shared" si="205"/>
        <v>44.481005085252768</v>
      </c>
      <c r="BLX17" s="24">
        <v>577</v>
      </c>
      <c r="BLY17" s="50">
        <f t="shared" si="1219"/>
        <v>34.842995169082123</v>
      </c>
      <c r="BLZ17" s="24">
        <v>762</v>
      </c>
      <c r="BMA17" s="50">
        <f t="shared" si="1220"/>
        <v>56.696428571428569</v>
      </c>
      <c r="BMB17" s="24">
        <v>0</v>
      </c>
      <c r="BMC17" s="24">
        <f t="shared" si="1221"/>
        <v>1339</v>
      </c>
      <c r="BMD17" s="52">
        <f t="shared" si="206"/>
        <v>44.633333333333333</v>
      </c>
      <c r="BME17" s="24">
        <v>577</v>
      </c>
      <c r="BMF17" s="50">
        <f t="shared" si="1222"/>
        <v>34.842995169082123</v>
      </c>
      <c r="BMG17" s="24">
        <v>762</v>
      </c>
      <c r="BMH17" s="50">
        <f t="shared" si="1223"/>
        <v>56.696428571428569</v>
      </c>
      <c r="BMI17" s="24">
        <v>0</v>
      </c>
      <c r="BMJ17" s="24">
        <f t="shared" si="1224"/>
        <v>1339</v>
      </c>
      <c r="BMK17" s="52">
        <f t="shared" si="207"/>
        <v>44.633333333333333</v>
      </c>
      <c r="BML17" s="24">
        <v>540</v>
      </c>
      <c r="BMM17" s="50">
        <f t="shared" si="1225"/>
        <v>34.548944337811896</v>
      </c>
      <c r="BMN17" s="24">
        <v>722</v>
      </c>
      <c r="BMO17" s="50">
        <f t="shared" si="1226"/>
        <v>57.07509881422925</v>
      </c>
      <c r="BMP17" s="24">
        <v>0</v>
      </c>
      <c r="BMQ17" s="24">
        <f t="shared" si="1227"/>
        <v>1262</v>
      </c>
      <c r="BMR17" s="52">
        <f t="shared" si="208"/>
        <v>44.625176803394623</v>
      </c>
      <c r="BMS17" s="24">
        <v>540</v>
      </c>
      <c r="BMT17" s="50">
        <f t="shared" si="1228"/>
        <v>34.548944337811896</v>
      </c>
      <c r="BMU17" s="24">
        <v>722</v>
      </c>
      <c r="BMV17" s="50">
        <f t="shared" si="1229"/>
        <v>57.07509881422925</v>
      </c>
      <c r="BMW17" s="24">
        <v>0</v>
      </c>
      <c r="BMX17" s="24">
        <f t="shared" si="1230"/>
        <v>1262</v>
      </c>
      <c r="BMY17" s="52">
        <f t="shared" si="209"/>
        <v>44.625176803394623</v>
      </c>
      <c r="BMZ17" s="24">
        <v>501</v>
      </c>
      <c r="BNA17" s="50">
        <f t="shared" si="1231"/>
        <v>34.362139917695472</v>
      </c>
      <c r="BNB17" s="24">
        <v>666</v>
      </c>
      <c r="BNC17" s="50">
        <f t="shared" si="1232"/>
        <v>56.971770744225836</v>
      </c>
      <c r="BND17" s="24">
        <v>0</v>
      </c>
      <c r="BNE17" s="24">
        <f t="shared" si="1233"/>
        <v>1167</v>
      </c>
      <c r="BNF17" s="52">
        <f t="shared" si="210"/>
        <v>44.42329653597259</v>
      </c>
      <c r="BNG17" s="24">
        <v>475</v>
      </c>
      <c r="BNH17" s="50">
        <f t="shared" si="1234"/>
        <v>34.074605451936876</v>
      </c>
      <c r="BNI17" s="24">
        <v>638</v>
      </c>
      <c r="BNJ17" s="50">
        <f t="shared" si="1235"/>
        <v>57.066189624329155</v>
      </c>
      <c r="BNK17" s="24">
        <v>0</v>
      </c>
      <c r="BNL17" s="141">
        <f t="shared" si="1236"/>
        <v>1113</v>
      </c>
      <c r="BNM17" s="52">
        <f t="shared" si="1237"/>
        <v>44.307324840764331</v>
      </c>
      <c r="BNN17" s="24">
        <v>460</v>
      </c>
      <c r="BNO17" s="50">
        <f t="shared" si="1238"/>
        <v>34.277198211624444</v>
      </c>
      <c r="BNP17" s="24">
        <v>609</v>
      </c>
      <c r="BNQ17" s="50">
        <f t="shared" si="1239"/>
        <v>56.493506493506494</v>
      </c>
      <c r="BNR17" s="24">
        <v>0</v>
      </c>
      <c r="BNS17" s="24">
        <f t="shared" si="1240"/>
        <v>1069</v>
      </c>
      <c r="BNT17" s="52">
        <f t="shared" si="211"/>
        <v>44.173553719008261</v>
      </c>
      <c r="BNU17" s="24">
        <v>437</v>
      </c>
      <c r="BNV17" s="50">
        <f t="shared" si="1241"/>
        <v>34.167318217357312</v>
      </c>
      <c r="BNW17" s="24">
        <v>571</v>
      </c>
      <c r="BNX17" s="50">
        <f t="shared" si="1242"/>
        <v>56.14552605703048</v>
      </c>
      <c r="BNY17" s="24">
        <v>0</v>
      </c>
      <c r="BNZ17" s="24">
        <f t="shared" si="1243"/>
        <v>1008</v>
      </c>
      <c r="BOA17" s="52">
        <f t="shared" si="212"/>
        <v>43.902439024390247</v>
      </c>
      <c r="BOB17" s="24">
        <v>418</v>
      </c>
      <c r="BOC17" s="50">
        <f t="shared" si="1244"/>
        <v>34.094616639477977</v>
      </c>
      <c r="BOD17" s="24">
        <v>548</v>
      </c>
      <c r="BOE17" s="50">
        <f t="shared" si="1245"/>
        <v>56.147540983606561</v>
      </c>
      <c r="BOF17" s="24">
        <v>0</v>
      </c>
      <c r="BOG17" s="24">
        <f t="shared" si="1246"/>
        <v>966</v>
      </c>
      <c r="BOH17" s="52">
        <f t="shared" si="213"/>
        <v>43.869209809264305</v>
      </c>
      <c r="BOI17" s="24">
        <v>406</v>
      </c>
      <c r="BOJ17" s="50">
        <f t="shared" si="1247"/>
        <v>34.003350083752096</v>
      </c>
      <c r="BOK17" s="24">
        <v>543</v>
      </c>
      <c r="BOL17" s="50">
        <f t="shared" si="1248"/>
        <v>56.386292834890959</v>
      </c>
      <c r="BOM17" s="24">
        <v>0</v>
      </c>
      <c r="BON17" s="24">
        <f t="shared" si="1249"/>
        <v>949</v>
      </c>
      <c r="BOO17" s="52">
        <f t="shared" si="214"/>
        <v>43.996291145108948</v>
      </c>
      <c r="BOP17" s="24">
        <v>395</v>
      </c>
      <c r="BOQ17" s="50">
        <f t="shared" si="1250"/>
        <v>33.789563729683493</v>
      </c>
      <c r="BOR17" s="24">
        <v>525</v>
      </c>
      <c r="BOS17" s="50">
        <f t="shared" si="1251"/>
        <v>56.33047210300429</v>
      </c>
      <c r="BOT17" s="24">
        <v>0</v>
      </c>
      <c r="BOU17" s="24">
        <f t="shared" si="1252"/>
        <v>920</v>
      </c>
      <c r="BOV17" s="52">
        <f t="shared" si="215"/>
        <v>43.788672060923368</v>
      </c>
      <c r="BOW17" s="24">
        <v>381</v>
      </c>
      <c r="BOX17" s="50">
        <f t="shared" si="1253"/>
        <v>33.597883597883602</v>
      </c>
      <c r="BOY17" s="24">
        <v>498</v>
      </c>
      <c r="BOZ17" s="50">
        <f t="shared" si="1254"/>
        <v>56.144306651634722</v>
      </c>
      <c r="BPA17" s="24">
        <v>0</v>
      </c>
      <c r="BPB17" s="24">
        <f t="shared" si="1255"/>
        <v>879</v>
      </c>
      <c r="BPC17" s="52">
        <f t="shared" si="216"/>
        <v>43.493320138545279</v>
      </c>
      <c r="BPD17" s="24">
        <v>363</v>
      </c>
      <c r="BPE17" s="50">
        <f t="shared" si="1256"/>
        <v>33.642261353104722</v>
      </c>
      <c r="BPF17" s="24">
        <v>479</v>
      </c>
      <c r="BPG17" s="50">
        <f t="shared" si="1256"/>
        <v>56.35294117647058</v>
      </c>
      <c r="BPH17" s="24">
        <v>0</v>
      </c>
      <c r="BPI17" s="141">
        <f t="shared" si="1257"/>
        <v>842</v>
      </c>
      <c r="BPJ17" s="52">
        <f t="shared" si="217"/>
        <v>43.649559357179882</v>
      </c>
      <c r="BPK17" s="24">
        <v>341</v>
      </c>
      <c r="BPL17" s="50">
        <f t="shared" si="218"/>
        <v>33.49705304518664</v>
      </c>
      <c r="BPM17" s="24">
        <v>450</v>
      </c>
      <c r="BPN17" s="50">
        <f t="shared" si="219"/>
        <v>56.17977528089888</v>
      </c>
      <c r="BPO17" s="24">
        <v>0</v>
      </c>
      <c r="BPP17" s="24">
        <f t="shared" si="1258"/>
        <v>791</v>
      </c>
      <c r="BPQ17" s="52">
        <f t="shared" si="220"/>
        <v>43.485431555799892</v>
      </c>
      <c r="BPR17" s="24">
        <v>324</v>
      </c>
      <c r="BPS17" s="50">
        <f t="shared" si="221"/>
        <v>33.162743091095187</v>
      </c>
      <c r="BPT17" s="24">
        <v>436</v>
      </c>
      <c r="BPU17" s="50">
        <f t="shared" si="222"/>
        <v>56.697009102730824</v>
      </c>
      <c r="BPV17" s="24">
        <v>0</v>
      </c>
      <c r="BPW17" s="24">
        <f t="shared" si="1259"/>
        <v>760</v>
      </c>
      <c r="BPX17" s="52">
        <f t="shared" si="223"/>
        <v>43.528064146620849</v>
      </c>
      <c r="BPY17" s="24">
        <v>316</v>
      </c>
      <c r="BPZ17" s="50">
        <f t="shared" si="224"/>
        <v>33.581296493092452</v>
      </c>
      <c r="BQA17" s="24">
        <v>416</v>
      </c>
      <c r="BQB17" s="50">
        <f t="shared" si="225"/>
        <v>56.292286874154264</v>
      </c>
      <c r="BQC17" s="24">
        <v>0</v>
      </c>
      <c r="BQD17" s="24">
        <f t="shared" si="1260"/>
        <v>732</v>
      </c>
      <c r="BQE17" s="52">
        <f t="shared" si="226"/>
        <v>43.571428571428569</v>
      </c>
      <c r="BQF17" s="24">
        <v>308</v>
      </c>
      <c r="BQG17" s="50">
        <f t="shared" si="227"/>
        <v>33.698030634573307</v>
      </c>
      <c r="BQH17" s="24">
        <v>406</v>
      </c>
      <c r="BQI17" s="50">
        <f t="shared" si="228"/>
        <v>56.388888888888886</v>
      </c>
      <c r="BQJ17" s="24">
        <v>0</v>
      </c>
      <c r="BQK17" s="24">
        <f t="shared" si="1261"/>
        <v>714</v>
      </c>
      <c r="BQL17" s="52">
        <f t="shared" si="229"/>
        <v>43.696450428396574</v>
      </c>
      <c r="BQM17" s="24">
        <v>297</v>
      </c>
      <c r="BQN17" s="50">
        <f t="shared" si="230"/>
        <v>33.63533408833522</v>
      </c>
      <c r="BQO17" s="24">
        <v>391</v>
      </c>
      <c r="BQP17" s="50">
        <f t="shared" si="231"/>
        <v>55.857142857142861</v>
      </c>
      <c r="BQQ17" s="24">
        <v>0</v>
      </c>
      <c r="BQR17" s="24">
        <f t="shared" si="1262"/>
        <v>688</v>
      </c>
      <c r="BQS17" s="52">
        <f t="shared" si="232"/>
        <v>43.461781427668981</v>
      </c>
      <c r="BQT17" s="24">
        <v>286</v>
      </c>
      <c r="BQU17" s="50">
        <f t="shared" si="233"/>
        <v>33.607520564042304</v>
      </c>
      <c r="BQV17" s="24">
        <v>374</v>
      </c>
      <c r="BQW17" s="50">
        <f t="shared" si="234"/>
        <v>56.410256410256409</v>
      </c>
      <c r="BQX17" s="24">
        <v>0</v>
      </c>
      <c r="BQY17" s="24">
        <f t="shared" si="1263"/>
        <v>660</v>
      </c>
      <c r="BQZ17" s="52">
        <f t="shared" si="235"/>
        <v>43.593130779392339</v>
      </c>
      <c r="BRA17" s="24">
        <v>275</v>
      </c>
      <c r="BRB17" s="50">
        <f t="shared" si="236"/>
        <v>33.132530120481931</v>
      </c>
      <c r="BRC17" s="24">
        <v>368</v>
      </c>
      <c r="BRD17" s="50">
        <f t="shared" si="237"/>
        <v>56.70261941448382</v>
      </c>
      <c r="BRE17" s="24">
        <v>0</v>
      </c>
      <c r="BRF17" s="24">
        <f t="shared" si="1264"/>
        <v>643</v>
      </c>
      <c r="BRG17" s="52">
        <f t="shared" si="238"/>
        <v>43.475321162947935</v>
      </c>
      <c r="BRH17" s="24">
        <v>260</v>
      </c>
      <c r="BRI17" s="50">
        <f t="shared" si="239"/>
        <v>32.704402515723267</v>
      </c>
      <c r="BRJ17" s="24">
        <v>356</v>
      </c>
      <c r="BRK17" s="50">
        <f t="shared" si="240"/>
        <v>56.687898089171973</v>
      </c>
      <c r="BRL17" s="24">
        <v>0</v>
      </c>
      <c r="BRM17" s="24">
        <f t="shared" si="1265"/>
        <v>616</v>
      </c>
      <c r="BRN17" s="52">
        <f t="shared" si="241"/>
        <v>43.28882642304989</v>
      </c>
      <c r="BRO17" s="24">
        <v>255</v>
      </c>
      <c r="BRP17" s="50">
        <f t="shared" si="242"/>
        <v>33.031088082901555</v>
      </c>
      <c r="BRQ17" s="24">
        <v>346</v>
      </c>
      <c r="BRR17" s="50">
        <f t="shared" si="243"/>
        <v>56.351791530944631</v>
      </c>
      <c r="BRS17" s="24">
        <v>0</v>
      </c>
      <c r="BRT17" s="24">
        <f t="shared" si="1267"/>
        <v>601</v>
      </c>
      <c r="BRU17" s="52">
        <f t="shared" si="244"/>
        <v>43.362193362193366</v>
      </c>
      <c r="BRV17" s="24">
        <v>247</v>
      </c>
      <c r="BRW17" s="50">
        <f t="shared" si="245"/>
        <v>33.154362416107382</v>
      </c>
      <c r="BRX17" s="24">
        <v>339</v>
      </c>
      <c r="BRY17" s="50">
        <f t="shared" si="246"/>
        <v>56.78391959798995</v>
      </c>
      <c r="BRZ17" s="24">
        <v>0</v>
      </c>
      <c r="BSA17" s="24">
        <f t="shared" si="1268"/>
        <v>586</v>
      </c>
      <c r="BSB17" s="52">
        <f t="shared" si="247"/>
        <v>43.666169895678095</v>
      </c>
      <c r="BSC17" s="24">
        <v>237</v>
      </c>
      <c r="BSD17" s="50">
        <f t="shared" si="248"/>
        <v>32.421340629274965</v>
      </c>
      <c r="BSE17" s="24">
        <v>334</v>
      </c>
      <c r="BSF17" s="50">
        <f t="shared" si="249"/>
        <v>56.706281833616302</v>
      </c>
      <c r="BSG17" s="24">
        <v>0</v>
      </c>
      <c r="BSH17" s="24">
        <f t="shared" si="1269"/>
        <v>571</v>
      </c>
      <c r="BSI17" s="52">
        <f t="shared" si="250"/>
        <v>43.257575757575758</v>
      </c>
      <c r="BSJ17" s="24">
        <v>232</v>
      </c>
      <c r="BSK17" s="50">
        <f t="shared" si="251"/>
        <v>32.31197771587744</v>
      </c>
      <c r="BSL17" s="24">
        <v>329</v>
      </c>
      <c r="BSM17" s="50">
        <f t="shared" si="252"/>
        <v>56.920415224913491</v>
      </c>
      <c r="BSN17" s="24">
        <v>0</v>
      </c>
      <c r="BSO17" s="24">
        <f t="shared" si="1270"/>
        <v>561</v>
      </c>
      <c r="BSP17" s="52">
        <f t="shared" si="253"/>
        <v>43.287037037037038</v>
      </c>
      <c r="BSQ17" s="24">
        <v>225</v>
      </c>
      <c r="BSR17" s="50">
        <f t="shared" si="254"/>
        <v>32.327586206896555</v>
      </c>
      <c r="BSS17" s="24">
        <v>317</v>
      </c>
      <c r="BST17" s="50">
        <f t="shared" si="255"/>
        <v>56.708407871198574</v>
      </c>
      <c r="BSU17" s="24">
        <v>0</v>
      </c>
      <c r="BSV17" s="24">
        <f t="shared" si="1271"/>
        <v>542</v>
      </c>
      <c r="BSW17" s="52">
        <f t="shared" si="256"/>
        <v>43.187250996015933</v>
      </c>
      <c r="BSX17" s="24">
        <v>213</v>
      </c>
      <c r="BSY17" s="50">
        <f t="shared" si="257"/>
        <v>31.555555555555554</v>
      </c>
      <c r="BSZ17" s="24">
        <v>303</v>
      </c>
      <c r="BTA17" s="50">
        <f t="shared" si="258"/>
        <v>56.741573033707873</v>
      </c>
      <c r="BTB17" s="24">
        <v>0</v>
      </c>
      <c r="BTC17" s="24">
        <f t="shared" si="1272"/>
        <v>516</v>
      </c>
      <c r="BTD17" s="52">
        <f t="shared" si="259"/>
        <v>42.679900744416869</v>
      </c>
      <c r="BTE17" s="24">
        <v>213</v>
      </c>
      <c r="BTF17" s="50">
        <f t="shared" si="260"/>
        <v>31.555555555555554</v>
      </c>
      <c r="BTG17" s="24">
        <v>303</v>
      </c>
      <c r="BTH17" s="50">
        <f t="shared" si="261"/>
        <v>56.741573033707873</v>
      </c>
      <c r="BTI17" s="24">
        <v>0</v>
      </c>
      <c r="BTJ17" s="24">
        <f t="shared" si="1266"/>
        <v>516</v>
      </c>
      <c r="BTK17" s="52">
        <f t="shared" si="262"/>
        <v>42.679900744416869</v>
      </c>
      <c r="BTL17" s="55"/>
      <c r="BTM17" s="50"/>
      <c r="BTN17" s="120"/>
      <c r="BTO17" s="50"/>
      <c r="BTP17" s="24">
        <v>0</v>
      </c>
      <c r="BTQ17" s="24">
        <v>454</v>
      </c>
      <c r="BTR17" s="52">
        <f t="shared" si="263"/>
        <v>42.271880819366849</v>
      </c>
      <c r="BTS17" s="55"/>
      <c r="BTT17" s="50"/>
      <c r="BTU17" s="120"/>
      <c r="BTV17" s="50"/>
      <c r="BTW17" s="24">
        <v>0</v>
      </c>
      <c r="BTX17" s="24">
        <v>452</v>
      </c>
      <c r="BTY17" s="52">
        <f t="shared" si="264"/>
        <v>42.282507015902716</v>
      </c>
      <c r="BTZ17" s="55"/>
      <c r="BUA17" s="50"/>
      <c r="BUB17" s="120"/>
      <c r="BUC17" s="50"/>
      <c r="BUD17" s="24">
        <v>0</v>
      </c>
      <c r="BUE17" s="24">
        <v>448</v>
      </c>
      <c r="BUF17" s="52">
        <f t="shared" si="265"/>
        <v>42.384105960264904</v>
      </c>
      <c r="BUG17" s="55"/>
      <c r="BUH17" s="50"/>
      <c r="BUI17" s="120"/>
      <c r="BUJ17" s="50"/>
      <c r="BUK17" s="24">
        <v>0</v>
      </c>
      <c r="BUL17" s="24">
        <v>445</v>
      </c>
      <c r="BUM17" s="52">
        <f t="shared" si="266"/>
        <v>42.58373205741627</v>
      </c>
      <c r="BUN17" s="55"/>
      <c r="BUO17" s="50"/>
      <c r="BUP17" s="120"/>
      <c r="BUQ17" s="50"/>
      <c r="BUR17" s="24">
        <v>0</v>
      </c>
      <c r="BUS17" s="24">
        <v>435</v>
      </c>
      <c r="BUT17" s="52">
        <f t="shared" si="267"/>
        <v>42.563600782778863</v>
      </c>
      <c r="BUU17" s="55"/>
      <c r="BUV17" s="50"/>
      <c r="BUW17" s="120"/>
      <c r="BUX17" s="50"/>
      <c r="BUY17" s="24">
        <v>0</v>
      </c>
      <c r="BUZ17" s="24">
        <v>429</v>
      </c>
      <c r="BVA17" s="52">
        <f t="shared" si="268"/>
        <v>42.644135188866798</v>
      </c>
      <c r="BVB17" s="55"/>
      <c r="BVC17" s="50"/>
      <c r="BVD17" s="120"/>
      <c r="BVE17" s="50"/>
      <c r="BVF17" s="24">
        <v>0</v>
      </c>
      <c r="BVG17" s="24">
        <v>411</v>
      </c>
      <c r="BVH17" s="52">
        <f t="shared" si="269"/>
        <v>42.283950617283949</v>
      </c>
      <c r="BVI17" s="55"/>
      <c r="BVJ17" s="50"/>
      <c r="BVK17" s="120"/>
      <c r="BVL17" s="50"/>
      <c r="BVM17" s="24">
        <v>0</v>
      </c>
      <c r="BVN17" s="24">
        <v>400</v>
      </c>
      <c r="BVO17" s="52">
        <f t="shared" si="270"/>
        <v>42.283298097251588</v>
      </c>
      <c r="BVP17" s="55"/>
      <c r="BVQ17" s="50"/>
      <c r="BVR17" s="120"/>
      <c r="BVS17" s="50"/>
      <c r="BVT17" s="24">
        <v>0</v>
      </c>
      <c r="BVU17" s="24">
        <v>396</v>
      </c>
      <c r="BVV17" s="52">
        <f t="shared" si="271"/>
        <v>42.172523961661341</v>
      </c>
      <c r="BVW17" s="55"/>
      <c r="BVX17" s="50"/>
      <c r="BVY17" s="120"/>
      <c r="BVZ17" s="50"/>
      <c r="BWA17" s="24">
        <v>0</v>
      </c>
      <c r="BWB17" s="24">
        <v>396</v>
      </c>
      <c r="BWC17" s="52">
        <f t="shared" si="272"/>
        <v>42.352941176470587</v>
      </c>
      <c r="BWD17" s="55"/>
      <c r="BWE17" s="50"/>
      <c r="BWF17" s="120"/>
      <c r="BWG17" s="50"/>
      <c r="BWH17" s="24">
        <v>0</v>
      </c>
      <c r="BWI17" s="24">
        <v>393</v>
      </c>
      <c r="BWJ17" s="52">
        <f t="shared" si="273"/>
        <v>42.212674543501613</v>
      </c>
      <c r="BWK17" s="55"/>
      <c r="BWL17" s="50"/>
      <c r="BWM17" s="120"/>
      <c r="BWN17" s="50"/>
      <c r="BWO17" s="24">
        <v>0</v>
      </c>
      <c r="BWP17" s="24">
        <v>391</v>
      </c>
      <c r="BWQ17" s="52">
        <f t="shared" si="274"/>
        <v>42.361863488624053</v>
      </c>
      <c r="BWR17" s="55"/>
      <c r="BWS17" s="50"/>
      <c r="BWT17" s="120"/>
      <c r="BWU17" s="50"/>
      <c r="BWV17" s="24">
        <v>0</v>
      </c>
      <c r="BWW17" s="24">
        <v>382</v>
      </c>
      <c r="BWX17" s="52">
        <f t="shared" si="275"/>
        <v>41.885964912280706</v>
      </c>
      <c r="BWY17" s="55"/>
      <c r="BWZ17" s="50"/>
      <c r="BXA17" s="120"/>
      <c r="BXB17" s="50"/>
      <c r="BXC17" s="24">
        <v>0</v>
      </c>
      <c r="BXD17" s="24">
        <v>366</v>
      </c>
      <c r="BXE17" s="52">
        <f t="shared" si="276"/>
        <v>40.985442329227325</v>
      </c>
      <c r="BXF17" s="55"/>
      <c r="BXG17" s="50"/>
      <c r="BXH17" s="120"/>
      <c r="BXI17" s="50"/>
      <c r="BXJ17" s="24">
        <v>0</v>
      </c>
      <c r="BXK17" s="24">
        <v>361</v>
      </c>
      <c r="BXL17" s="52">
        <f t="shared" si="277"/>
        <v>40.883352208380522</v>
      </c>
      <c r="BXM17" s="55"/>
      <c r="BXN17" s="50"/>
      <c r="BXO17" s="120"/>
      <c r="BXP17" s="50"/>
      <c r="BXQ17" s="24">
        <v>0</v>
      </c>
      <c r="BXR17" s="24">
        <v>357</v>
      </c>
      <c r="BXS17" s="52">
        <f t="shared" si="278"/>
        <v>40.940366972477065</v>
      </c>
      <c r="BXT17" s="55"/>
      <c r="BXU17" s="50"/>
      <c r="BXV17" s="120"/>
      <c r="BXW17" s="50"/>
      <c r="BXX17" s="24">
        <v>0</v>
      </c>
      <c r="BXY17" s="24">
        <v>357</v>
      </c>
      <c r="BXZ17" s="52">
        <f t="shared" si="279"/>
        <v>41.03448275862069</v>
      </c>
      <c r="BYA17" s="55"/>
      <c r="BYB17" s="50"/>
      <c r="BYC17" s="120"/>
      <c r="BYD17" s="50"/>
      <c r="BYE17" s="24">
        <v>0</v>
      </c>
      <c r="BYF17" s="24">
        <v>355</v>
      </c>
      <c r="BYG17" s="52">
        <f t="shared" si="280"/>
        <v>41.087962962962962</v>
      </c>
      <c r="BYH17" s="55"/>
      <c r="BYI17" s="50"/>
      <c r="BYJ17" s="120"/>
      <c r="BYK17" s="50"/>
      <c r="BYL17" s="24">
        <v>0</v>
      </c>
      <c r="BYM17" s="24">
        <v>353</v>
      </c>
      <c r="BYN17" s="52">
        <f t="shared" si="281"/>
        <v>41.190198366394398</v>
      </c>
      <c r="BYO17" s="55"/>
      <c r="BYP17" s="50"/>
      <c r="BYQ17" s="120"/>
      <c r="BYR17" s="50"/>
      <c r="BYS17" s="24">
        <v>0</v>
      </c>
      <c r="BYT17" s="24">
        <v>351</v>
      </c>
      <c r="BYU17" s="52">
        <f t="shared" si="282"/>
        <v>41.14888628370457</v>
      </c>
      <c r="BYV17" s="55"/>
      <c r="BYW17" s="50"/>
      <c r="BYX17" s="120"/>
      <c r="BYY17" s="50"/>
      <c r="BYZ17" s="24">
        <v>0</v>
      </c>
      <c r="BZA17" s="24">
        <v>348</v>
      </c>
      <c r="BZB17" s="52">
        <f t="shared" si="283"/>
        <v>41.037735849056602</v>
      </c>
      <c r="BZC17" s="55"/>
      <c r="BZD17" s="50"/>
      <c r="BZE17" s="120"/>
      <c r="BZF17" s="50"/>
      <c r="BZG17" s="24">
        <v>0</v>
      </c>
      <c r="BZH17" s="24">
        <v>343</v>
      </c>
      <c r="BZI17" s="52">
        <f t="shared" si="284"/>
        <v>41.077844311377241</v>
      </c>
      <c r="BZJ17" s="55"/>
      <c r="BZK17" s="50"/>
      <c r="BZL17" s="120"/>
      <c r="BZM17" s="50"/>
      <c r="BZN17" s="24">
        <v>0</v>
      </c>
      <c r="BZO17" s="24">
        <v>339</v>
      </c>
      <c r="BZP17" s="52">
        <f t="shared" si="285"/>
        <v>40.991535671100365</v>
      </c>
      <c r="BZQ17" s="55"/>
      <c r="BZR17" s="50"/>
      <c r="BZS17" s="120"/>
      <c r="BZT17" s="50"/>
      <c r="BZU17" s="24">
        <v>0</v>
      </c>
      <c r="BZV17" s="24">
        <v>339</v>
      </c>
      <c r="BZW17" s="52">
        <f t="shared" si="286"/>
        <v>41.090909090909086</v>
      </c>
      <c r="BZX17" s="55"/>
      <c r="BZY17" s="50"/>
      <c r="BZZ17" s="120"/>
      <c r="CAA17" s="50"/>
      <c r="CAB17" s="24">
        <v>0</v>
      </c>
      <c r="CAC17" s="24">
        <v>337</v>
      </c>
      <c r="CAD17" s="52">
        <f t="shared" si="287"/>
        <v>41.047503045066989</v>
      </c>
      <c r="CAE17" s="55"/>
      <c r="CAF17" s="50"/>
      <c r="CAG17" s="120"/>
      <c r="CAH17" s="50"/>
      <c r="CAI17" s="24">
        <v>0</v>
      </c>
      <c r="CAJ17" s="24">
        <v>336</v>
      </c>
      <c r="CAK17" s="52">
        <f t="shared" si="288"/>
        <v>40.975609756097562</v>
      </c>
      <c r="CAL17" s="55"/>
      <c r="CAM17" s="50"/>
      <c r="CAN17" s="120"/>
      <c r="CAO17" s="50"/>
      <c r="CAP17" s="24">
        <v>0</v>
      </c>
      <c r="CAQ17" s="24">
        <v>335</v>
      </c>
      <c r="CAR17" s="52">
        <f t="shared" si="289"/>
        <v>41.104294478527606</v>
      </c>
      <c r="CAS17" s="55"/>
      <c r="CAT17" s="50"/>
      <c r="CAU17" s="120"/>
      <c r="CAV17" s="50"/>
      <c r="CAW17" s="24">
        <v>0</v>
      </c>
      <c r="CAX17" s="24">
        <v>332</v>
      </c>
      <c r="CAY17" s="52">
        <f t="shared" si="290"/>
        <v>41.191066997518611</v>
      </c>
      <c r="CAZ17" s="55"/>
      <c r="CBA17" s="50"/>
      <c r="CBB17" s="120"/>
      <c r="CBC17" s="50"/>
      <c r="CBD17" s="24">
        <v>0</v>
      </c>
      <c r="CBE17" s="24">
        <v>329</v>
      </c>
      <c r="CBF17" s="52">
        <f t="shared" si="291"/>
        <v>41.17647058823529</v>
      </c>
      <c r="CBG17" s="55"/>
      <c r="CBH17" s="50"/>
      <c r="CBI17" s="120"/>
      <c r="CBJ17" s="50"/>
      <c r="CBK17" s="24">
        <v>0</v>
      </c>
      <c r="CBL17" s="24">
        <v>328</v>
      </c>
      <c r="CBM17" s="52">
        <f t="shared" si="292"/>
        <v>41.257861635220131</v>
      </c>
      <c r="CBN17" s="55"/>
      <c r="CBO17" s="50"/>
      <c r="CBP17" s="120"/>
      <c r="CBQ17" s="50"/>
      <c r="CBR17" s="24">
        <v>0</v>
      </c>
      <c r="CBS17" s="24">
        <v>321</v>
      </c>
      <c r="CBT17" s="52">
        <f t="shared" si="293"/>
        <v>40.839694656488554</v>
      </c>
      <c r="CBU17" s="55"/>
      <c r="CBV17" s="50"/>
      <c r="CBW17" s="120"/>
      <c r="CBX17" s="50"/>
      <c r="CBY17" s="24">
        <v>0</v>
      </c>
      <c r="CBZ17" s="24">
        <v>320</v>
      </c>
      <c r="CCA17" s="52">
        <f t="shared" si="294"/>
        <v>40.764331210191088</v>
      </c>
      <c r="CCB17" s="55"/>
      <c r="CCC17" s="50"/>
      <c r="CCD17" s="120"/>
      <c r="CCE17" s="50"/>
      <c r="CCF17" s="24">
        <v>0</v>
      </c>
      <c r="CCG17" s="24">
        <v>318</v>
      </c>
      <c r="CCH17" s="52">
        <f t="shared" si="295"/>
        <v>40.664961636828643</v>
      </c>
      <c r="CCI17" s="55"/>
      <c r="CCJ17" s="50"/>
      <c r="CCK17" s="120"/>
      <c r="CCL17" s="50"/>
      <c r="CCM17" s="24">
        <v>0</v>
      </c>
      <c r="CCN17" s="24">
        <v>316</v>
      </c>
      <c r="CCO17" s="52">
        <f t="shared" si="296"/>
        <v>40.564826700898585</v>
      </c>
      <c r="CCP17" s="55"/>
      <c r="CCQ17" s="50"/>
      <c r="CCR17" s="120"/>
      <c r="CCS17" s="50"/>
      <c r="CCT17" s="24">
        <v>0</v>
      </c>
      <c r="CCU17" s="24">
        <v>312</v>
      </c>
      <c r="CCV17" s="52">
        <f t="shared" si="297"/>
        <v>40.258064516129032</v>
      </c>
      <c r="CCW17" s="55"/>
      <c r="CCX17" s="50"/>
      <c r="CCY17" s="120"/>
      <c r="CCZ17" s="50"/>
      <c r="CDA17" s="24">
        <v>0</v>
      </c>
      <c r="CDB17" s="24">
        <v>312</v>
      </c>
      <c r="CDC17" s="52">
        <f t="shared" si="298"/>
        <v>40.310077519379846</v>
      </c>
      <c r="CDD17" s="55"/>
      <c r="CDE17" s="50"/>
      <c r="CDF17" s="120"/>
      <c r="CDG17" s="50"/>
      <c r="CDH17" s="24">
        <v>0</v>
      </c>
      <c r="CDI17" s="24">
        <v>310</v>
      </c>
      <c r="CDJ17" s="52">
        <f t="shared" si="299"/>
        <v>40.364583333333329</v>
      </c>
      <c r="CDK17" s="55"/>
      <c r="CDL17" s="50"/>
      <c r="CDM17" s="120"/>
      <c r="CDN17" s="50"/>
      <c r="CDO17" s="24">
        <v>0</v>
      </c>
      <c r="CDP17" s="24">
        <v>308</v>
      </c>
      <c r="CDQ17" s="52">
        <f t="shared" si="300"/>
        <v>40.208877284595303</v>
      </c>
      <c r="CDR17" s="55"/>
      <c r="CDS17" s="50"/>
      <c r="CDT17" s="120"/>
      <c r="CDU17" s="50"/>
      <c r="CDV17" s="24">
        <v>0</v>
      </c>
      <c r="CDW17" s="24">
        <v>308</v>
      </c>
      <c r="CDX17" s="52">
        <f t="shared" si="301"/>
        <v>40.208877284595303</v>
      </c>
      <c r="CDY17" s="55"/>
      <c r="CDZ17" s="50"/>
      <c r="CEA17" s="120"/>
      <c r="CEB17" s="50"/>
      <c r="CEC17" s="24">
        <v>0</v>
      </c>
      <c r="CED17" s="24">
        <v>307</v>
      </c>
      <c r="CEE17" s="52">
        <f t="shared" si="302"/>
        <v>40.130718954248366</v>
      </c>
      <c r="CEF17" s="55"/>
      <c r="CEG17" s="50"/>
      <c r="CEH17" s="120"/>
      <c r="CEI17" s="50"/>
      <c r="CEJ17" s="24">
        <v>0</v>
      </c>
      <c r="CEK17" s="24">
        <v>306</v>
      </c>
      <c r="CEL17" s="52">
        <f t="shared" si="303"/>
        <v>40.15748031496063</v>
      </c>
      <c r="CEM17" s="55"/>
      <c r="CEN17" s="50"/>
      <c r="CEO17" s="120"/>
      <c r="CEP17" s="50"/>
      <c r="CEQ17" s="24">
        <v>0</v>
      </c>
      <c r="CER17" s="24">
        <v>304</v>
      </c>
      <c r="CES17" s="52">
        <f t="shared" si="304"/>
        <v>40.211640211640209</v>
      </c>
      <c r="CET17" s="55"/>
      <c r="CEU17" s="50"/>
      <c r="CEV17" s="120"/>
      <c r="CEW17" s="50"/>
      <c r="CEX17" s="24">
        <v>0</v>
      </c>
      <c r="CEY17" s="24">
        <v>300</v>
      </c>
      <c r="CEZ17" s="52">
        <f t="shared" si="305"/>
        <v>39.893617021276597</v>
      </c>
      <c r="CFA17" s="55"/>
      <c r="CFB17" s="50"/>
      <c r="CFC17" s="120"/>
      <c r="CFD17" s="50"/>
      <c r="CFE17" s="24">
        <v>0</v>
      </c>
      <c r="CFF17" s="24">
        <v>299</v>
      </c>
      <c r="CFG17" s="52">
        <f t="shared" si="306"/>
        <v>39.919893190921229</v>
      </c>
      <c r="CFH17" s="55"/>
      <c r="CFI17" s="50"/>
      <c r="CFJ17" s="120"/>
      <c r="CFK17" s="50"/>
      <c r="CFL17" s="24">
        <v>0</v>
      </c>
      <c r="CFM17" s="24">
        <v>298</v>
      </c>
      <c r="CFN17" s="52">
        <f t="shared" si="307"/>
        <v>39.946380697050934</v>
      </c>
      <c r="CFO17" s="55"/>
      <c r="CFP17" s="50"/>
      <c r="CFQ17" s="120"/>
      <c r="CFR17" s="50"/>
      <c r="CFS17" s="24">
        <v>0</v>
      </c>
      <c r="CFT17" s="24">
        <v>298</v>
      </c>
      <c r="CFU17" s="52">
        <f t="shared" si="308"/>
        <v>40</v>
      </c>
      <c r="CFV17" s="55"/>
      <c r="CFW17" s="50"/>
      <c r="CFX17" s="120"/>
      <c r="CFY17" s="50"/>
      <c r="CFZ17" s="24">
        <v>0</v>
      </c>
      <c r="CGA17" s="24">
        <v>296</v>
      </c>
      <c r="CGB17" s="52">
        <f t="shared" si="309"/>
        <v>40</v>
      </c>
      <c r="CGC17" s="55"/>
      <c r="CGD17" s="50"/>
      <c r="CGE17" s="120"/>
      <c r="CGF17" s="50"/>
      <c r="CGG17" s="24">
        <v>0</v>
      </c>
      <c r="CGH17" s="24">
        <v>295</v>
      </c>
      <c r="CGI17" s="52">
        <f t="shared" si="310"/>
        <v>39.918809201623816</v>
      </c>
      <c r="CGJ17" s="55"/>
      <c r="CGK17" s="50"/>
      <c r="CGL17" s="120"/>
      <c r="CGM17" s="50"/>
      <c r="CGN17" s="24">
        <v>0</v>
      </c>
      <c r="CGO17" s="24">
        <v>295</v>
      </c>
      <c r="CGP17" s="52">
        <f t="shared" si="311"/>
        <v>39.918809201623816</v>
      </c>
      <c r="CGQ17" s="55"/>
      <c r="CGR17" s="50"/>
      <c r="CGS17" s="120"/>
      <c r="CGT17" s="50"/>
      <c r="CGU17" s="24">
        <v>0</v>
      </c>
      <c r="CGV17" s="24">
        <v>295</v>
      </c>
      <c r="CGW17" s="52">
        <f t="shared" si="312"/>
        <v>39.918809201623816</v>
      </c>
      <c r="CGX17" s="55"/>
      <c r="CGY17" s="50"/>
      <c r="CGZ17" s="120"/>
      <c r="CHA17" s="50"/>
      <c r="CHB17" s="24">
        <v>0</v>
      </c>
      <c r="CHC17" s="24">
        <v>295</v>
      </c>
      <c r="CHD17" s="52">
        <f t="shared" si="313"/>
        <v>39.972899728997291</v>
      </c>
      <c r="CHE17" s="55"/>
      <c r="CHF17" s="50"/>
      <c r="CHG17" s="120"/>
      <c r="CHH17" s="50"/>
      <c r="CHI17" s="24">
        <v>0</v>
      </c>
      <c r="CHJ17" s="24">
        <v>295</v>
      </c>
      <c r="CHK17" s="52">
        <f t="shared" si="314"/>
        <v>40.136054421768705</v>
      </c>
      <c r="CHL17" s="55"/>
      <c r="CHM17" s="50"/>
      <c r="CHN17" s="120"/>
      <c r="CHO17" s="50"/>
      <c r="CHP17" s="24">
        <v>0</v>
      </c>
      <c r="CHQ17" s="24">
        <v>294</v>
      </c>
      <c r="CHR17" s="52">
        <f t="shared" si="315"/>
        <v>40.109140518417462</v>
      </c>
      <c r="CHS17" s="55"/>
      <c r="CHT17" s="50"/>
      <c r="CHU17" s="120"/>
      <c r="CHV17" s="50"/>
      <c r="CHW17" s="24">
        <v>0</v>
      </c>
      <c r="CHX17" s="24">
        <v>293</v>
      </c>
      <c r="CHY17" s="52">
        <f t="shared" si="316"/>
        <v>40.027322404371581</v>
      </c>
      <c r="CHZ17" s="55"/>
      <c r="CIA17" s="50"/>
      <c r="CIB17" s="120"/>
      <c r="CIC17" s="50"/>
      <c r="CID17" s="24">
        <v>0</v>
      </c>
      <c r="CIE17" s="24">
        <v>291</v>
      </c>
      <c r="CIF17" s="52">
        <f t="shared" si="317"/>
        <v>39.91769547325103</v>
      </c>
      <c r="CIG17" s="55"/>
      <c r="CIH17" s="50"/>
      <c r="CII17" s="120"/>
      <c r="CIJ17" s="50"/>
      <c r="CIK17" s="24">
        <v>0</v>
      </c>
      <c r="CIL17" s="24">
        <v>291</v>
      </c>
      <c r="CIM17" s="52">
        <f t="shared" si="318"/>
        <v>39.91769547325103</v>
      </c>
      <c r="CIN17" s="55"/>
      <c r="CIO17" s="50"/>
      <c r="CIP17" s="120"/>
      <c r="CIQ17" s="50"/>
      <c r="CIR17" s="24">
        <v>0</v>
      </c>
      <c r="CIS17" s="24">
        <v>291</v>
      </c>
      <c r="CIT17" s="52">
        <f t="shared" si="319"/>
        <v>39.91769547325103</v>
      </c>
      <c r="CIU17" s="55"/>
      <c r="CIV17" s="50"/>
      <c r="CIW17" s="120"/>
      <c r="CIX17" s="50"/>
      <c r="CIY17" s="24">
        <v>0</v>
      </c>
      <c r="CIZ17" s="24">
        <v>291</v>
      </c>
      <c r="CJA17" s="52">
        <f t="shared" si="320"/>
        <v>39.972527472527474</v>
      </c>
      <c r="CJB17" s="55"/>
      <c r="CJC17" s="50"/>
      <c r="CJD17" s="120"/>
      <c r="CJE17" s="50"/>
      <c r="CJF17" s="24">
        <v>0</v>
      </c>
      <c r="CJG17" s="24">
        <v>291</v>
      </c>
      <c r="CJH17" s="52">
        <f t="shared" si="321"/>
        <v>39.972527472527474</v>
      </c>
      <c r="CJI17" s="55"/>
      <c r="CJJ17" s="50"/>
      <c r="CJK17" s="120"/>
      <c r="CJL17" s="50"/>
      <c r="CJM17" s="24">
        <v>0</v>
      </c>
      <c r="CJN17" s="24">
        <v>291</v>
      </c>
      <c r="CJO17" s="52">
        <f t="shared" si="322"/>
        <v>40.027510316368634</v>
      </c>
      <c r="CJP17" s="55"/>
      <c r="CJQ17" s="50"/>
      <c r="CJR17" s="120"/>
      <c r="CJS17" s="50"/>
      <c r="CJT17" s="24">
        <v>0</v>
      </c>
      <c r="CJU17" s="24">
        <v>291</v>
      </c>
      <c r="CJV17" s="52">
        <f t="shared" si="323"/>
        <v>40.027510316368634</v>
      </c>
      <c r="CJW17" s="55"/>
      <c r="CJX17" s="50"/>
      <c r="CJY17" s="120"/>
      <c r="CJZ17" s="50"/>
      <c r="CKA17" s="24">
        <v>0</v>
      </c>
      <c r="CKB17" s="24">
        <v>291</v>
      </c>
      <c r="CKC17" s="52">
        <f t="shared" si="324"/>
        <v>40.027510316368634</v>
      </c>
      <c r="CKD17" s="55"/>
      <c r="CKE17" s="50"/>
      <c r="CKF17" s="120"/>
      <c r="CKG17" s="50"/>
      <c r="CKH17" s="24">
        <v>0</v>
      </c>
      <c r="CKI17" s="24">
        <v>291</v>
      </c>
      <c r="CKJ17" s="52">
        <f t="shared" si="325"/>
        <v>40.027510316368634</v>
      </c>
      <c r="CKK17" s="55"/>
      <c r="CKL17" s="50"/>
      <c r="CKM17" s="120"/>
      <c r="CKN17" s="50"/>
      <c r="CKO17" s="24">
        <v>0</v>
      </c>
      <c r="CKP17" s="24">
        <v>291</v>
      </c>
      <c r="CKQ17" s="52">
        <f t="shared" si="326"/>
        <v>40.027510316368634</v>
      </c>
      <c r="CKR17" s="55"/>
      <c r="CKS17" s="50"/>
      <c r="CKT17" s="120"/>
      <c r="CKU17" s="50"/>
      <c r="CKV17" s="24">
        <v>0</v>
      </c>
      <c r="CKW17" s="24">
        <v>291</v>
      </c>
      <c r="CKX17" s="52">
        <f t="shared" si="327"/>
        <v>40.082644628099175</v>
      </c>
      <c r="CKY17" s="55"/>
      <c r="CKZ17" s="50"/>
      <c r="CLA17" s="120"/>
      <c r="CLB17" s="50"/>
      <c r="CLC17" s="24">
        <v>0</v>
      </c>
      <c r="CLD17" s="24">
        <v>291</v>
      </c>
      <c r="CLE17" s="52">
        <f t="shared" si="328"/>
        <v>40.082644628099175</v>
      </c>
      <c r="CLF17" s="55"/>
      <c r="CLG17" s="50"/>
      <c r="CLH17" s="120"/>
      <c r="CLI17" s="50"/>
      <c r="CLJ17" s="24">
        <v>0</v>
      </c>
      <c r="CLK17" s="24">
        <v>291</v>
      </c>
      <c r="CLL17" s="52">
        <f t="shared" si="329"/>
        <v>40.082644628099175</v>
      </c>
      <c r="CLM17" s="55"/>
      <c r="CLN17" s="50"/>
      <c r="CLO17" s="120"/>
      <c r="CLP17" s="50"/>
      <c r="CLQ17" s="24">
        <v>0</v>
      </c>
      <c r="CLR17" s="24">
        <v>291</v>
      </c>
      <c r="CLS17" s="52">
        <f t="shared" si="330"/>
        <v>40.082644628099175</v>
      </c>
      <c r="CLT17" s="55"/>
      <c r="CLU17" s="50"/>
      <c r="CLV17" s="120"/>
      <c r="CLW17" s="50"/>
      <c r="CLX17" s="24">
        <v>0</v>
      </c>
      <c r="CLY17" s="24">
        <v>291</v>
      </c>
      <c r="CLZ17" s="52">
        <f t="shared" si="331"/>
        <v>40.082644628099175</v>
      </c>
      <c r="CMA17" s="55"/>
      <c r="CMB17" s="50"/>
      <c r="CMC17" s="120"/>
      <c r="CMD17" s="50"/>
      <c r="CME17" s="24">
        <v>0</v>
      </c>
      <c r="CMF17" s="24">
        <v>291</v>
      </c>
      <c r="CMG17" s="52">
        <f t="shared" si="332"/>
        <v>40.137931034482762</v>
      </c>
      <c r="CMH17" s="55"/>
      <c r="CMI17" s="50"/>
      <c r="CMK17" s="50"/>
      <c r="CML17" s="24">
        <v>0</v>
      </c>
      <c r="CMM17" s="24">
        <v>291</v>
      </c>
      <c r="CMN17" s="52">
        <f t="shared" si="333"/>
        <v>40.137931034482762</v>
      </c>
      <c r="CMO17" s="55"/>
      <c r="CMP17" s="50"/>
      <c r="CMR17" s="50"/>
      <c r="CMS17" s="24">
        <v>0</v>
      </c>
      <c r="CMT17" s="24">
        <v>291</v>
      </c>
      <c r="CMU17" s="52">
        <f t="shared" si="334"/>
        <v>40.137931034482762</v>
      </c>
      <c r="CMV17" s="55"/>
      <c r="CMW17" s="50"/>
      <c r="CMY17" s="50"/>
      <c r="CMZ17" s="24">
        <v>0</v>
      </c>
      <c r="CNA17" s="24">
        <v>291</v>
      </c>
      <c r="CNB17" s="52">
        <f t="shared" si="335"/>
        <v>40.137931034482762</v>
      </c>
      <c r="CNC17" s="55"/>
      <c r="CND17" s="50"/>
      <c r="CNF17" s="50"/>
      <c r="CNG17" s="24">
        <v>0</v>
      </c>
      <c r="CNH17" s="24">
        <v>291</v>
      </c>
      <c r="CNI17" s="52">
        <f t="shared" si="336"/>
        <v>40.137931034482762</v>
      </c>
      <c r="CNJ17" s="55"/>
      <c r="CNK17" s="50"/>
      <c r="CNM17" s="50"/>
      <c r="CNN17" s="24">
        <v>0</v>
      </c>
      <c r="CNO17" s="24">
        <v>291</v>
      </c>
      <c r="CNP17" s="52">
        <f t="shared" si="337"/>
        <v>40.193370165745854</v>
      </c>
      <c r="CNQ17" s="55"/>
      <c r="CNR17" s="50"/>
      <c r="CNT17" s="50"/>
      <c r="CNU17" s="24">
        <v>0</v>
      </c>
      <c r="CNV17" s="24">
        <v>290</v>
      </c>
      <c r="CNW17" s="52">
        <f t="shared" si="338"/>
        <v>40.110650069156293</v>
      </c>
      <c r="CNX17" s="55"/>
      <c r="CNY17" s="50"/>
      <c r="COA17" s="50"/>
      <c r="COB17" s="24">
        <v>0</v>
      </c>
      <c r="COC17" s="24">
        <v>289</v>
      </c>
      <c r="COD17" s="52">
        <f t="shared" si="339"/>
        <v>40.083217753120664</v>
      </c>
      <c r="COE17" s="55"/>
      <c r="COF17" s="50"/>
      <c r="COH17" s="50"/>
      <c r="COI17" s="24">
        <v>0</v>
      </c>
      <c r="COJ17" s="24">
        <v>288</v>
      </c>
      <c r="COK17" s="52">
        <f t="shared" si="340"/>
        <v>40.055632823365784</v>
      </c>
      <c r="COL17" s="55"/>
      <c r="COM17" s="50"/>
      <c r="COO17" s="50"/>
      <c r="COP17" s="24">
        <v>0</v>
      </c>
      <c r="COQ17" s="24">
        <v>287</v>
      </c>
      <c r="COR17" s="52">
        <f t="shared" si="341"/>
        <v>40.027894002789402</v>
      </c>
      <c r="COS17" s="55"/>
      <c r="COT17" s="50"/>
      <c r="COV17" s="50"/>
      <c r="COW17" s="24">
        <v>0</v>
      </c>
      <c r="COX17" s="24">
        <v>287</v>
      </c>
      <c r="COY17" s="52">
        <f t="shared" si="342"/>
        <v>40.027894002789402</v>
      </c>
      <c r="COZ17" s="55"/>
      <c r="CPA17" s="50"/>
      <c r="CPC17" s="50"/>
      <c r="CPD17" s="24">
        <v>0</v>
      </c>
      <c r="CPE17" s="24">
        <v>287</v>
      </c>
      <c r="CPF17" s="52">
        <f t="shared" si="343"/>
        <v>40.083798882681563</v>
      </c>
      <c r="CPG17" s="55"/>
      <c r="CPH17" s="50"/>
      <c r="CPJ17" s="50"/>
      <c r="CPK17" s="24">
        <v>0</v>
      </c>
      <c r="CPL17" s="24">
        <v>285</v>
      </c>
      <c r="CPM17" s="52">
        <f t="shared" si="344"/>
        <v>39.971949509116413</v>
      </c>
      <c r="CPN17" s="55"/>
      <c r="CPO17" s="50"/>
      <c r="CPQ17" s="50"/>
      <c r="CPR17" s="24">
        <v>0</v>
      </c>
      <c r="CPS17" s="24">
        <v>284</v>
      </c>
      <c r="CPT17" s="52">
        <f t="shared" si="345"/>
        <v>39.831697054698459</v>
      </c>
      <c r="CPU17" s="55"/>
      <c r="CPV17" s="50"/>
      <c r="CPX17" s="50"/>
      <c r="CPY17" s="24">
        <v>0</v>
      </c>
      <c r="CPZ17" s="24">
        <v>283</v>
      </c>
      <c r="CQA17" s="52">
        <f t="shared" si="346"/>
        <v>39.747191011235955</v>
      </c>
      <c r="CQB17" s="55"/>
      <c r="CQC17" s="50"/>
      <c r="CQE17" s="50"/>
      <c r="CQF17" s="24">
        <v>0</v>
      </c>
      <c r="CQG17" s="24">
        <v>286</v>
      </c>
      <c r="CQH17" s="52">
        <f t="shared" si="347"/>
        <v>40.225035161744024</v>
      </c>
      <c r="CQI17" s="55"/>
      <c r="CQJ17" s="50"/>
      <c r="CQL17" s="50"/>
      <c r="CQM17" s="24">
        <v>0</v>
      </c>
      <c r="CQN17" s="24">
        <v>286</v>
      </c>
      <c r="CQO17" s="52">
        <f t="shared" si="348"/>
        <v>40.225035161744024</v>
      </c>
      <c r="CQP17" s="55"/>
      <c r="CQQ17" s="50"/>
      <c r="CQS17" s="50"/>
      <c r="CQT17" s="24">
        <v>0</v>
      </c>
      <c r="CQU17" s="24">
        <v>286</v>
      </c>
      <c r="CQV17" s="52">
        <f t="shared" si="349"/>
        <v>40.225035161744024</v>
      </c>
      <c r="CQW17" s="55"/>
      <c r="CQX17" s="50"/>
      <c r="CQZ17" s="50"/>
      <c r="CRA17" s="24">
        <v>0</v>
      </c>
      <c r="CRB17" s="24">
        <v>286</v>
      </c>
      <c r="CRC17" s="52">
        <f t="shared" si="350"/>
        <v>40.33850493653032</v>
      </c>
      <c r="CRD17" s="55"/>
      <c r="CRE17" s="50"/>
      <c r="CRG17" s="50"/>
      <c r="CRH17" s="24">
        <v>0</v>
      </c>
      <c r="CRI17" s="24">
        <v>286</v>
      </c>
      <c r="CRJ17" s="52">
        <f t="shared" si="351"/>
        <v>40.395480225988699</v>
      </c>
      <c r="CRK17" s="55"/>
      <c r="CRL17" s="50"/>
      <c r="CRN17" s="50"/>
      <c r="CRO17" s="24">
        <v>0</v>
      </c>
      <c r="CRP17" s="24">
        <v>286</v>
      </c>
      <c r="CRQ17" s="52">
        <f t="shared" si="352"/>
        <v>40.509915014164307</v>
      </c>
      <c r="CRR17" s="55"/>
      <c r="CRS17" s="50"/>
      <c r="CRU17" s="50"/>
      <c r="CRV17" s="24">
        <v>0</v>
      </c>
      <c r="CRW17" s="24">
        <v>283</v>
      </c>
      <c r="CRX17" s="52">
        <f t="shared" si="353"/>
        <v>40.428571428571431</v>
      </c>
      <c r="CRY17" s="55"/>
      <c r="CRZ17" s="50"/>
      <c r="CSB17" s="50"/>
      <c r="CSC17" s="24">
        <v>0</v>
      </c>
      <c r="CSD17" s="24">
        <v>283</v>
      </c>
      <c r="CSE17" s="52">
        <f t="shared" si="354"/>
        <v>40.428571428571431</v>
      </c>
      <c r="CSF17" s="55"/>
      <c r="CSG17" s="50"/>
      <c r="CSI17" s="50"/>
      <c r="CSJ17" s="24">
        <v>0</v>
      </c>
      <c r="CSK17" s="24">
        <v>283</v>
      </c>
      <c r="CSL17" s="52">
        <f t="shared" si="355"/>
        <v>40.544412607449857</v>
      </c>
      <c r="CSM17" s="55"/>
      <c r="CSN17" s="50"/>
      <c r="CSP17" s="50"/>
      <c r="CSQ17" s="24">
        <v>0</v>
      </c>
      <c r="CSR17" s="24">
        <v>283</v>
      </c>
      <c r="CSS17" s="52">
        <f t="shared" si="356"/>
        <v>40.544412607449857</v>
      </c>
      <c r="CST17" s="55"/>
      <c r="CSU17" s="50"/>
      <c r="CSW17" s="50"/>
      <c r="CSX17" s="24">
        <v>0</v>
      </c>
      <c r="CSY17" s="24">
        <v>283</v>
      </c>
      <c r="CSZ17" s="52">
        <f t="shared" si="357"/>
        <v>40.544412607449857</v>
      </c>
      <c r="CTA17" s="55"/>
      <c r="CTB17" s="50"/>
      <c r="CTD17" s="50"/>
      <c r="CTE17" s="24">
        <v>0</v>
      </c>
      <c r="CTF17" s="24">
        <v>283</v>
      </c>
      <c r="CTG17" s="52">
        <f t="shared" si="358"/>
        <v>40.544412607449857</v>
      </c>
      <c r="CTH17" s="55"/>
      <c r="CTI17" s="50"/>
      <c r="CTK17" s="50"/>
      <c r="CTL17" s="24">
        <v>0</v>
      </c>
      <c r="CTM17" s="24">
        <v>283</v>
      </c>
      <c r="CTN17" s="52">
        <f t="shared" si="359"/>
        <v>40.544412607449857</v>
      </c>
      <c r="CTO17" s="55"/>
      <c r="CTP17" s="50"/>
      <c r="CTR17" s="50"/>
      <c r="CTS17" s="24">
        <v>0</v>
      </c>
      <c r="CTT17" s="24">
        <v>282</v>
      </c>
      <c r="CTU17" s="52">
        <f t="shared" si="360"/>
        <v>40.517241379310342</v>
      </c>
      <c r="CTV17" s="55"/>
      <c r="CTW17" s="50"/>
      <c r="CTY17" s="50"/>
      <c r="CTZ17" s="24">
        <v>0</v>
      </c>
      <c r="CUA17" s="24">
        <v>280</v>
      </c>
      <c r="CUB17" s="52">
        <f t="shared" si="361"/>
        <v>40.697674418604649</v>
      </c>
      <c r="CUC17" s="55"/>
      <c r="CUD17" s="50"/>
      <c r="CUF17" s="50"/>
      <c r="CUG17" s="24">
        <v>0</v>
      </c>
      <c r="CUH17" s="24">
        <v>280</v>
      </c>
      <c r="CUI17" s="52">
        <f t="shared" si="362"/>
        <v>40.697674418604649</v>
      </c>
      <c r="CUJ17" s="55"/>
      <c r="CUK17" s="50"/>
      <c r="CUM17" s="50"/>
      <c r="CUN17" s="24">
        <v>0</v>
      </c>
      <c r="CUO17" s="24">
        <v>280</v>
      </c>
      <c r="CUP17" s="52">
        <f t="shared" si="363"/>
        <v>40.756914119359536</v>
      </c>
      <c r="CUQ17" s="55"/>
      <c r="CUR17" s="50"/>
      <c r="CUT17" s="50"/>
      <c r="CUU17" s="24">
        <v>0</v>
      </c>
      <c r="CUV17" s="24">
        <v>279</v>
      </c>
      <c r="CUW17" s="52">
        <f t="shared" si="364"/>
        <v>40.611353711790393</v>
      </c>
      <c r="CUX17" s="55"/>
      <c r="CUY17" s="50"/>
      <c r="CVA17" s="50"/>
      <c r="CVB17" s="24">
        <v>0</v>
      </c>
      <c r="CVC17" s="24">
        <v>279</v>
      </c>
      <c r="CVD17" s="52">
        <f t="shared" si="365"/>
        <v>40.670553935860063</v>
      </c>
      <c r="CVE17" s="55"/>
      <c r="CVF17" s="50"/>
      <c r="CVH17" s="50"/>
      <c r="CVI17" s="24">
        <v>0</v>
      </c>
      <c r="CVJ17" s="24">
        <v>279</v>
      </c>
      <c r="CVK17" s="52">
        <f t="shared" si="366"/>
        <v>40.670553935860063</v>
      </c>
      <c r="CVL17" s="55"/>
      <c r="CVM17" s="50"/>
      <c r="CVO17" s="50"/>
      <c r="CVP17" s="24">
        <v>0</v>
      </c>
      <c r="CVQ17" s="24">
        <v>279</v>
      </c>
      <c r="CVR17" s="52">
        <f t="shared" si="367"/>
        <v>40.670553935860063</v>
      </c>
      <c r="CVS17" s="55"/>
      <c r="CVT17" s="50"/>
      <c r="CVV17" s="50"/>
      <c r="CVW17" s="24">
        <v>0</v>
      </c>
      <c r="CVX17" s="24">
        <v>279</v>
      </c>
      <c r="CVY17" s="52">
        <f t="shared" si="368"/>
        <v>40.729927007299274</v>
      </c>
      <c r="CVZ17" s="55"/>
      <c r="CWA17" s="50"/>
      <c r="CWC17" s="50"/>
      <c r="CWD17" s="24">
        <v>0</v>
      </c>
      <c r="CWE17" s="24">
        <v>279</v>
      </c>
      <c r="CWF17" s="52">
        <f t="shared" si="369"/>
        <v>40.729927007299274</v>
      </c>
      <c r="CWG17" s="55"/>
      <c r="CWH17" s="50"/>
      <c r="CWJ17" s="50"/>
      <c r="CWK17" s="24">
        <v>0</v>
      </c>
      <c r="CWL17" s="24">
        <v>279</v>
      </c>
      <c r="CWM17" s="52">
        <f t="shared" si="370"/>
        <v>40.729927007299274</v>
      </c>
      <c r="CWN17" s="55"/>
      <c r="CWO17" s="50"/>
      <c r="CWQ17" s="50"/>
      <c r="CWR17" s="24">
        <v>0</v>
      </c>
      <c r="CWS17" s="24">
        <v>279</v>
      </c>
      <c r="CWT17" s="52">
        <f t="shared" si="371"/>
        <v>40.729927007299274</v>
      </c>
      <c r="CWU17" s="55"/>
      <c r="CWV17" s="50"/>
      <c r="CWX17" s="50"/>
      <c r="CWY17" s="24">
        <v>0</v>
      </c>
      <c r="CWZ17" s="24">
        <v>279</v>
      </c>
      <c r="CXA17" s="52">
        <f t="shared" si="372"/>
        <v>40.729927007299274</v>
      </c>
      <c r="CXB17" s="55"/>
      <c r="CXC17" s="50"/>
      <c r="CXE17" s="50"/>
      <c r="CXF17" s="24">
        <v>0</v>
      </c>
      <c r="CXG17" s="24">
        <v>279</v>
      </c>
      <c r="CXH17" s="52">
        <f t="shared" si="373"/>
        <v>40.729927007299274</v>
      </c>
      <c r="CXI17" s="55"/>
      <c r="CXJ17" s="50"/>
      <c r="CXL17" s="50"/>
      <c r="CXM17" s="24">
        <v>0</v>
      </c>
      <c r="CXN17" s="24">
        <v>278</v>
      </c>
      <c r="CXO17" s="52">
        <f t="shared" si="374"/>
        <v>40.643274853801174</v>
      </c>
      <c r="CXP17" s="55"/>
      <c r="CXQ17" s="50"/>
      <c r="CXS17" s="50"/>
      <c r="CXT17" s="24">
        <v>0</v>
      </c>
      <c r="CXU17" s="24">
        <v>278</v>
      </c>
      <c r="CXV17" s="52">
        <f t="shared" si="375"/>
        <v>40.702781844802345</v>
      </c>
      <c r="CXW17" s="55"/>
      <c r="CXX17" s="50"/>
      <c r="CXZ17" s="50"/>
      <c r="CYA17" s="24">
        <v>0</v>
      </c>
      <c r="CYB17" s="24">
        <v>278</v>
      </c>
      <c r="CYC17" s="52">
        <f t="shared" si="376"/>
        <v>40.762463343108507</v>
      </c>
      <c r="CYD17" s="55"/>
      <c r="CYE17" s="50"/>
      <c r="CYG17" s="50"/>
      <c r="CYH17" s="24">
        <v>0</v>
      </c>
      <c r="CYI17" s="24">
        <v>277</v>
      </c>
      <c r="CYJ17" s="52">
        <f t="shared" si="377"/>
        <v>40.675477239353889</v>
      </c>
      <c r="CYK17" s="55"/>
      <c r="CYL17" s="50"/>
      <c r="CYN17" s="50"/>
      <c r="CYO17" s="24">
        <v>0</v>
      </c>
      <c r="CYP17" s="24">
        <v>277</v>
      </c>
      <c r="CYQ17" s="52">
        <f t="shared" si="378"/>
        <v>40.675477239353889</v>
      </c>
      <c r="CYR17" s="55"/>
      <c r="CYS17" s="50"/>
      <c r="CYU17" s="50"/>
      <c r="CYV17" s="24">
        <v>0</v>
      </c>
      <c r="CYW17" s="24">
        <v>277</v>
      </c>
      <c r="CYX17" s="52">
        <f t="shared" si="379"/>
        <v>40.675477239353889</v>
      </c>
      <c r="CYY17" s="55"/>
      <c r="CYZ17" s="50"/>
      <c r="CZB17" s="50"/>
      <c r="CZC17" s="24">
        <v>0</v>
      </c>
      <c r="CZD17" s="24">
        <v>277</v>
      </c>
      <c r="CZE17" s="52">
        <f t="shared" si="380"/>
        <v>40.675477239353889</v>
      </c>
      <c r="CZF17" s="55"/>
      <c r="CZG17" s="50"/>
      <c r="CZI17" s="50"/>
      <c r="CZJ17" s="24">
        <v>0</v>
      </c>
      <c r="CZK17" s="24">
        <v>277</v>
      </c>
      <c r="CZL17" s="52">
        <f t="shared" si="381"/>
        <v>40.675477239353889</v>
      </c>
      <c r="CZM17" s="55"/>
      <c r="CZN17" s="50"/>
      <c r="CZP17" s="50"/>
      <c r="CZQ17" s="24">
        <v>0</v>
      </c>
      <c r="CZR17" s="24">
        <v>275</v>
      </c>
      <c r="CZS17" s="52">
        <f t="shared" si="382"/>
        <v>40.381791483113069</v>
      </c>
      <c r="CZT17" s="55"/>
      <c r="CZU17" s="50"/>
      <c r="CZW17" s="50"/>
      <c r="CZX17" s="24">
        <v>0</v>
      </c>
      <c r="CZY17" s="24">
        <v>275</v>
      </c>
      <c r="CZZ17" s="52">
        <f t="shared" si="383"/>
        <v>40.381791483113069</v>
      </c>
      <c r="DAA17" s="55"/>
      <c r="DAB17" s="50"/>
      <c r="DAD17" s="50"/>
      <c r="DAE17" s="24">
        <v>0</v>
      </c>
      <c r="DAF17" s="24">
        <v>275</v>
      </c>
      <c r="DAG17" s="52">
        <f t="shared" si="384"/>
        <v>40.381791483113069</v>
      </c>
      <c r="DAH17" s="55"/>
      <c r="DAI17" s="50"/>
      <c r="DAK17" s="50"/>
      <c r="DAL17" s="24">
        <v>0</v>
      </c>
      <c r="DAM17" s="24">
        <v>274</v>
      </c>
      <c r="DAN17" s="52">
        <f t="shared" si="385"/>
        <v>40.294117647058826</v>
      </c>
      <c r="DAO17" s="55"/>
      <c r="DAP17" s="50"/>
      <c r="DAR17" s="50"/>
      <c r="DAS17" s="24">
        <v>0</v>
      </c>
      <c r="DAT17" s="24">
        <v>274</v>
      </c>
      <c r="DAU17" s="52">
        <f t="shared" si="386"/>
        <v>40.294117647058826</v>
      </c>
      <c r="DAV17" s="55"/>
      <c r="DAW17" s="50"/>
      <c r="DAY17" s="50"/>
      <c r="DAZ17" s="24">
        <v>0</v>
      </c>
      <c r="DBA17" s="24">
        <v>274</v>
      </c>
      <c r="DBB17" s="52">
        <f t="shared" si="387"/>
        <v>40.294117647058826</v>
      </c>
      <c r="DBC17" s="55"/>
      <c r="DBD17" s="50"/>
      <c r="DBF17" s="50"/>
      <c r="DBG17" s="24">
        <v>0</v>
      </c>
      <c r="DBH17" s="24">
        <v>275</v>
      </c>
      <c r="DBI17" s="52">
        <f t="shared" si="388"/>
        <v>40.441176470588239</v>
      </c>
      <c r="DBJ17" s="55"/>
      <c r="DBK17" s="50"/>
      <c r="DBM17" s="50"/>
      <c r="DBN17" s="24">
        <v>0</v>
      </c>
      <c r="DBO17" s="24">
        <v>274</v>
      </c>
      <c r="DBP17" s="52">
        <f t="shared" si="389"/>
        <v>40.532544378698226</v>
      </c>
      <c r="DBQ17" s="55"/>
      <c r="DBR17" s="50"/>
      <c r="DBT17" s="50"/>
      <c r="DBU17" s="24">
        <v>0</v>
      </c>
      <c r="DBV17" s="24">
        <v>274</v>
      </c>
      <c r="DBW17" s="52">
        <f t="shared" si="390"/>
        <v>40.652818991097924</v>
      </c>
      <c r="DBX17" s="55"/>
      <c r="DBY17" s="50"/>
      <c r="DCA17" s="50"/>
      <c r="DCB17" s="24">
        <v>0</v>
      </c>
      <c r="DCC17" s="24">
        <v>274</v>
      </c>
      <c r="DCD17" s="52">
        <f t="shared" si="391"/>
        <v>40.652818991097924</v>
      </c>
      <c r="DCE17" s="55"/>
      <c r="DCF17" s="50"/>
      <c r="DCH17" s="50"/>
      <c r="DCI17" s="24">
        <v>0</v>
      </c>
      <c r="DCJ17" s="24">
        <v>274</v>
      </c>
      <c r="DCK17" s="52">
        <f t="shared" si="392"/>
        <v>40.652818991097924</v>
      </c>
      <c r="DCL17" s="55"/>
      <c r="DCM17" s="50"/>
      <c r="DCO17" s="50"/>
      <c r="DCP17" s="24">
        <v>0</v>
      </c>
      <c r="DCQ17" s="24">
        <v>273</v>
      </c>
      <c r="DCR17" s="52">
        <f t="shared" si="393"/>
        <v>40.685543964232487</v>
      </c>
      <c r="DCS17" s="55"/>
      <c r="DCT17" s="50"/>
      <c r="DCV17" s="50"/>
      <c r="DCW17" s="24">
        <v>0</v>
      </c>
      <c r="DCX17" s="24">
        <v>271</v>
      </c>
      <c r="DCY17" s="52">
        <f t="shared" si="394"/>
        <v>40.568862275449099</v>
      </c>
      <c r="DCZ17" s="55"/>
      <c r="DDA17" s="50"/>
      <c r="DDC17" s="50"/>
      <c r="DDD17" s="24">
        <v>0</v>
      </c>
      <c r="DDE17" s="24">
        <v>271</v>
      </c>
      <c r="DDF17" s="52">
        <f t="shared" si="395"/>
        <v>40.690690690690687</v>
      </c>
      <c r="DDG17" s="55"/>
      <c r="DDH17" s="50"/>
      <c r="DDJ17" s="50"/>
      <c r="DDK17" s="24">
        <v>0</v>
      </c>
      <c r="DDL17" s="24">
        <v>271</v>
      </c>
      <c r="DDM17" s="52">
        <f t="shared" si="396"/>
        <v>40.629685157421292</v>
      </c>
      <c r="DDN17" s="55"/>
      <c r="DDO17" s="50"/>
      <c r="DDQ17" s="50"/>
      <c r="DDR17" s="24">
        <v>0</v>
      </c>
      <c r="DDS17" s="24">
        <v>270</v>
      </c>
      <c r="DDT17" s="52">
        <f t="shared" si="397"/>
        <v>40.662650602409641</v>
      </c>
      <c r="DDU17" s="55"/>
      <c r="DDV17" s="50"/>
      <c r="DDX17" s="50"/>
      <c r="DDY17" s="24">
        <v>0</v>
      </c>
      <c r="DDZ17" s="24">
        <v>270</v>
      </c>
      <c r="DEA17" s="52">
        <f t="shared" si="398"/>
        <v>40.662650602409641</v>
      </c>
      <c r="DEB17" s="55"/>
      <c r="DEC17" s="50"/>
      <c r="DEE17" s="50"/>
      <c r="DEF17" s="24">
        <v>0</v>
      </c>
      <c r="DEG17" s="24">
        <v>269</v>
      </c>
      <c r="DEH17" s="52">
        <f t="shared" si="399"/>
        <v>40.634441087613297</v>
      </c>
      <c r="DEI17" s="55"/>
      <c r="DEJ17" s="50"/>
      <c r="DEL17" s="50"/>
      <c r="DEM17" s="24">
        <v>0</v>
      </c>
      <c r="DEN17" s="24">
        <v>268</v>
      </c>
      <c r="DEO17" s="52">
        <f t="shared" si="400"/>
        <v>40.483383685800604</v>
      </c>
      <c r="DEP17" s="55"/>
      <c r="DEQ17" s="50"/>
      <c r="DES17" s="50"/>
      <c r="DET17" s="24">
        <v>0</v>
      </c>
      <c r="DEU17" s="24">
        <v>268</v>
      </c>
      <c r="DEV17" s="52">
        <f t="shared" si="401"/>
        <v>40.483383685800604</v>
      </c>
      <c r="DEW17" s="55"/>
      <c r="DEX17" s="50"/>
      <c r="DEZ17" s="50"/>
      <c r="DFA17" s="24">
        <v>0</v>
      </c>
      <c r="DFB17" s="24">
        <v>267</v>
      </c>
      <c r="DFC17" s="52">
        <f t="shared" si="402"/>
        <v>40.515933232169957</v>
      </c>
      <c r="DFD17" s="55"/>
      <c r="DFE17" s="50"/>
      <c r="DFG17" s="50"/>
      <c r="DFH17" s="24">
        <v>0</v>
      </c>
      <c r="DFI17" s="24">
        <v>265</v>
      </c>
      <c r="DFJ17" s="52">
        <f t="shared" si="403"/>
        <v>40.396341463414636</v>
      </c>
      <c r="DFK17" s="55"/>
      <c r="DFL17" s="50"/>
      <c r="DFN17" s="50"/>
      <c r="DFO17" s="24">
        <v>0</v>
      </c>
      <c r="DFP17" s="24">
        <v>263</v>
      </c>
      <c r="DFQ17" s="52">
        <f t="shared" si="404"/>
        <v>40.337423312883438</v>
      </c>
      <c r="DFR17" s="55"/>
      <c r="DFS17" s="50"/>
      <c r="DFU17" s="50"/>
      <c r="DFV17" s="24">
        <v>0</v>
      </c>
      <c r="DFW17" s="24">
        <v>263</v>
      </c>
      <c r="DFX17" s="52">
        <f t="shared" si="405"/>
        <v>40.399385560675881</v>
      </c>
      <c r="DFY17" s="55"/>
      <c r="DFZ17" s="50"/>
      <c r="DGB17" s="50"/>
      <c r="DGC17" s="24">
        <v>0</v>
      </c>
      <c r="DGD17" s="24">
        <v>263</v>
      </c>
      <c r="DGE17" s="52">
        <f t="shared" si="406"/>
        <v>40.46153846153846</v>
      </c>
      <c r="DGF17" s="55"/>
      <c r="DGG17" s="50"/>
      <c r="DGI17" s="50"/>
      <c r="DGJ17" s="24">
        <v>0</v>
      </c>
      <c r="DGK17" s="24">
        <v>263</v>
      </c>
      <c r="DGL17" s="52">
        <f t="shared" si="407"/>
        <v>40.46153846153846</v>
      </c>
      <c r="DGM17" s="55"/>
      <c r="DGN17" s="50"/>
      <c r="DGP17" s="50"/>
      <c r="DGQ17" s="24">
        <v>0</v>
      </c>
      <c r="DGR17" s="24">
        <v>260</v>
      </c>
      <c r="DGS17" s="52">
        <f t="shared" si="408"/>
        <v>40.185471406491502</v>
      </c>
      <c r="DGT17" s="55"/>
      <c r="DGU17" s="50"/>
      <c r="DGW17" s="50"/>
      <c r="DGX17" s="24">
        <v>0</v>
      </c>
      <c r="DGY17" s="24">
        <v>260</v>
      </c>
      <c r="DGZ17" s="52">
        <f t="shared" si="409"/>
        <v>40.247678018575847</v>
      </c>
      <c r="DHA17" s="55"/>
      <c r="DHB17" s="50"/>
      <c r="DHD17" s="50"/>
      <c r="DHE17" s="24">
        <v>0</v>
      </c>
      <c r="DHF17" s="24">
        <v>260</v>
      </c>
      <c r="DHG17" s="52">
        <f t="shared" si="410"/>
        <v>40.247678018575847</v>
      </c>
      <c r="DHH17" s="55"/>
      <c r="DHI17" s="50"/>
      <c r="DHK17" s="50"/>
      <c r="DHL17" s="24">
        <v>0</v>
      </c>
      <c r="DHM17" s="24">
        <v>259</v>
      </c>
      <c r="DHN17" s="52">
        <f t="shared" si="411"/>
        <v>40.155038759689923</v>
      </c>
      <c r="DHO17" s="55"/>
      <c r="DHP17" s="50"/>
      <c r="DHR17" s="50"/>
      <c r="DHS17" s="24">
        <v>0</v>
      </c>
      <c r="DHT17" s="24">
        <v>259</v>
      </c>
      <c r="DHU17" s="52">
        <f t="shared" si="412"/>
        <v>40.155038759689923</v>
      </c>
      <c r="DHV17" s="55"/>
      <c r="DHW17" s="50"/>
      <c r="DHY17" s="50"/>
      <c r="DHZ17" s="24">
        <v>0</v>
      </c>
      <c r="DIA17" s="24">
        <v>259</v>
      </c>
      <c r="DIB17" s="52">
        <f t="shared" si="413"/>
        <v>40.155038759689923</v>
      </c>
      <c r="DIC17" s="55"/>
      <c r="DID17" s="50"/>
      <c r="DIF17" s="50"/>
      <c r="DIG17" s="24">
        <v>0</v>
      </c>
      <c r="DIH17" s="24">
        <v>259</v>
      </c>
      <c r="DII17" s="52">
        <f t="shared" si="414"/>
        <v>40.155038759689923</v>
      </c>
      <c r="DIJ17" s="55"/>
      <c r="DIK17" s="50"/>
      <c r="DIM17" s="50"/>
      <c r="DIN17" s="24">
        <v>0</v>
      </c>
      <c r="DIO17" s="24">
        <v>257</v>
      </c>
      <c r="DIP17" s="52">
        <f t="shared" si="415"/>
        <v>40.031152647975077</v>
      </c>
      <c r="DIQ17" s="55"/>
      <c r="DIR17" s="50"/>
      <c r="DIT17" s="50"/>
      <c r="DIU17" s="24">
        <v>0</v>
      </c>
      <c r="DIV17" s="24">
        <v>256</v>
      </c>
      <c r="DIW17" s="52">
        <f t="shared" si="416"/>
        <v>39.937597503900157</v>
      </c>
      <c r="DIX17" s="55"/>
      <c r="DIY17" s="50"/>
      <c r="DJA17" s="50"/>
      <c r="DJB17" s="24">
        <v>0</v>
      </c>
      <c r="DJC17" s="24">
        <v>254</v>
      </c>
      <c r="DJD17" s="52">
        <f t="shared" si="417"/>
        <v>39.749608763693274</v>
      </c>
      <c r="DJE17" s="55"/>
      <c r="DJF17" s="50"/>
      <c r="DJH17" s="50"/>
      <c r="DJI17" s="24">
        <v>0</v>
      </c>
      <c r="DJJ17" s="24">
        <v>254</v>
      </c>
      <c r="DJK17" s="52">
        <f t="shared" si="418"/>
        <v>39.811912225705335</v>
      </c>
      <c r="DJL17" s="55"/>
      <c r="DJM17" s="50"/>
      <c r="DJO17" s="50"/>
      <c r="DJP17" s="24">
        <v>0</v>
      </c>
      <c r="DJQ17" s="24">
        <v>254</v>
      </c>
      <c r="DJR17" s="52">
        <f t="shared" si="419"/>
        <v>39.811912225705335</v>
      </c>
      <c r="DJS17" s="55"/>
      <c r="DJT17" s="50"/>
      <c r="DJV17" s="50"/>
      <c r="DJW17" s="24">
        <v>0</v>
      </c>
      <c r="DJX17" s="24">
        <v>254</v>
      </c>
      <c r="DJY17" s="52">
        <f t="shared" si="420"/>
        <v>39.811912225705335</v>
      </c>
      <c r="DJZ17" s="55"/>
      <c r="DKA17" s="50"/>
      <c r="DKC17" s="50"/>
      <c r="DKD17" s="24">
        <v>0</v>
      </c>
      <c r="DKE17" s="24">
        <v>254</v>
      </c>
      <c r="DKF17" s="52">
        <f t="shared" si="421"/>
        <v>39.811912225705335</v>
      </c>
      <c r="DKG17" s="55"/>
      <c r="DKH17" s="50"/>
      <c r="DKJ17" s="50"/>
      <c r="DKK17" s="24">
        <v>0</v>
      </c>
      <c r="DKL17" s="24">
        <v>254</v>
      </c>
      <c r="DKM17" s="52">
        <f t="shared" si="422"/>
        <v>39.811912225705335</v>
      </c>
      <c r="DKN17" s="55"/>
      <c r="DKO17" s="50"/>
      <c r="DKQ17" s="50"/>
      <c r="DKR17" s="24">
        <v>0</v>
      </c>
      <c r="DKS17" s="24">
        <v>250</v>
      </c>
      <c r="DKT17" s="52">
        <f t="shared" si="423"/>
        <v>39.556962025316459</v>
      </c>
      <c r="DKU17" s="55"/>
      <c r="DKV17" s="50"/>
      <c r="DKX17" s="50"/>
      <c r="DKY17" s="24">
        <v>0</v>
      </c>
      <c r="DKZ17" s="24">
        <v>243</v>
      </c>
      <c r="DLA17" s="52">
        <f t="shared" si="424"/>
        <v>39.770867430441896</v>
      </c>
      <c r="DLB17" s="55"/>
      <c r="DLC17" s="50"/>
      <c r="DLE17" s="50"/>
      <c r="DLF17" s="24">
        <v>0</v>
      </c>
      <c r="DLG17" s="24">
        <v>241</v>
      </c>
      <c r="DLH17" s="52">
        <f t="shared" si="425"/>
        <v>39.638157894736842</v>
      </c>
      <c r="DLI17" s="55"/>
      <c r="DLJ17" s="50"/>
      <c r="DLL17" s="50"/>
      <c r="DLM17" s="24">
        <v>0</v>
      </c>
      <c r="DLN17" s="24">
        <v>241</v>
      </c>
      <c r="DLO17" s="52">
        <f t="shared" si="426"/>
        <v>39.703459637561778</v>
      </c>
      <c r="DLP17" s="55"/>
      <c r="DLQ17" s="50"/>
      <c r="DLS17" s="50"/>
      <c r="DLT17" s="24">
        <v>0</v>
      </c>
      <c r="DLU17" s="24">
        <v>241</v>
      </c>
      <c r="DLV17" s="52">
        <f t="shared" si="427"/>
        <v>39.768976897689768</v>
      </c>
      <c r="DLW17" s="55"/>
      <c r="DLX17" s="50"/>
      <c r="DLZ17" s="50"/>
      <c r="DMA17" s="24">
        <v>0</v>
      </c>
      <c r="DMB17" s="24">
        <v>241</v>
      </c>
      <c r="DMC17" s="52">
        <f t="shared" si="428"/>
        <v>39.834710743801658</v>
      </c>
      <c r="DMD17" s="55"/>
      <c r="DME17" s="50"/>
      <c r="DMG17" s="50"/>
      <c r="DMH17" s="24">
        <v>0</v>
      </c>
      <c r="DMI17" s="24">
        <v>239</v>
      </c>
      <c r="DMJ17" s="52">
        <f t="shared" si="429"/>
        <v>39.767054908485854</v>
      </c>
      <c r="DMK17" s="55"/>
      <c r="DML17" s="50"/>
      <c r="DMN17" s="50"/>
      <c r="DMO17" s="24">
        <v>0</v>
      </c>
      <c r="DMP17" s="24">
        <v>239</v>
      </c>
      <c r="DMQ17" s="52">
        <f t="shared" si="430"/>
        <v>39.899833055091818</v>
      </c>
      <c r="DMR17" s="55"/>
      <c r="DMS17" s="50"/>
      <c r="DMU17" s="50"/>
      <c r="DMV17" s="24">
        <v>0</v>
      </c>
      <c r="DMW17" s="24">
        <v>239</v>
      </c>
      <c r="DMX17" s="52">
        <f t="shared" si="431"/>
        <v>39.899833055091818</v>
      </c>
      <c r="DMY17" s="55"/>
      <c r="DMZ17" s="50"/>
      <c r="DNB17" s="50"/>
      <c r="DNC17" s="24">
        <v>0</v>
      </c>
      <c r="DND17" s="24">
        <v>238</v>
      </c>
      <c r="DNE17" s="52">
        <f t="shared" si="432"/>
        <v>39.865996649916248</v>
      </c>
      <c r="DNF17" s="55"/>
      <c r="DNG17" s="50"/>
      <c r="DNI17" s="50"/>
      <c r="DNJ17" s="24">
        <v>0</v>
      </c>
      <c r="DNK17" s="24">
        <v>238</v>
      </c>
      <c r="DNL17" s="52">
        <f t="shared" si="433"/>
        <v>39.932885906040269</v>
      </c>
      <c r="DNM17" s="55"/>
      <c r="DNN17" s="50"/>
      <c r="DNP17" s="50"/>
      <c r="DNQ17" s="24">
        <v>0</v>
      </c>
      <c r="DNR17" s="24">
        <v>238</v>
      </c>
      <c r="DNS17" s="52">
        <f t="shared" si="434"/>
        <v>40</v>
      </c>
      <c r="DNT17" s="55"/>
      <c r="DNU17" s="50"/>
      <c r="DNW17" s="50"/>
      <c r="DNX17" s="24">
        <v>0</v>
      </c>
      <c r="DNY17" s="24">
        <v>237</v>
      </c>
      <c r="DNZ17" s="52">
        <f t="shared" si="435"/>
        <v>39.898989898989903</v>
      </c>
      <c r="DOA17" s="55"/>
      <c r="DOB17" s="50"/>
      <c r="DOD17" s="50"/>
      <c r="DOE17" s="24">
        <v>0</v>
      </c>
      <c r="DOF17" s="24">
        <v>238</v>
      </c>
      <c r="DOG17" s="52">
        <f t="shared" si="436"/>
        <v>40.202702702702702</v>
      </c>
      <c r="DOH17" s="55"/>
      <c r="DOI17" s="50"/>
      <c r="DOK17" s="50"/>
      <c r="DOL17" s="24">
        <v>0</v>
      </c>
      <c r="DOM17" s="24">
        <v>238</v>
      </c>
      <c r="DON17" s="52">
        <f t="shared" si="437"/>
        <v>40.202702702702702</v>
      </c>
      <c r="DOO17" s="55"/>
      <c r="DOP17" s="50"/>
      <c r="DOR17" s="50"/>
      <c r="DOS17" s="24">
        <v>0</v>
      </c>
      <c r="DOT17" s="24">
        <v>238</v>
      </c>
      <c r="DOU17" s="52">
        <f t="shared" si="438"/>
        <v>40.270727580372252</v>
      </c>
      <c r="DOV17" s="55"/>
      <c r="DOW17" s="50"/>
      <c r="DOY17" s="50"/>
      <c r="DOZ17" s="24">
        <v>0</v>
      </c>
      <c r="DPA17" s="53">
        <f>237</f>
        <v>237</v>
      </c>
      <c r="DPB17" s="52">
        <f t="shared" si="439"/>
        <v>40.374787052810902</v>
      </c>
      <c r="DPC17" s="55"/>
      <c r="DPD17" s="50"/>
      <c r="DPF17" s="50"/>
      <c r="DPG17" s="24">
        <v>0</v>
      </c>
      <c r="DPH17" s="53">
        <f>236</f>
        <v>236</v>
      </c>
      <c r="DPI17" s="52">
        <f t="shared" si="440"/>
        <v>40.480274442538594</v>
      </c>
      <c r="DPJ17" s="55"/>
      <c r="DPK17" s="50"/>
      <c r="DPM17" s="50"/>
      <c r="DPN17" s="24">
        <v>0</v>
      </c>
      <c r="DPO17" s="53">
        <f>235</f>
        <v>235</v>
      </c>
      <c r="DPP17" s="52">
        <f t="shared" si="441"/>
        <v>40.378006872852232</v>
      </c>
      <c r="DPQ17" s="55"/>
      <c r="DPR17" s="50"/>
      <c r="DPT17" s="50"/>
      <c r="DPU17" s="24">
        <v>0</v>
      </c>
      <c r="DPV17" s="53">
        <f>235</f>
        <v>235</v>
      </c>
      <c r="DPW17" s="52">
        <f t="shared" si="442"/>
        <v>40.587219343696027</v>
      </c>
      <c r="DPX17" s="55"/>
      <c r="DPY17" s="50"/>
      <c r="DQA17" s="50"/>
      <c r="DQB17" s="24">
        <v>0</v>
      </c>
      <c r="DQC17" s="53">
        <f>235</f>
        <v>235</v>
      </c>
      <c r="DQD17" s="52">
        <f t="shared" si="443"/>
        <v>40.517241379310342</v>
      </c>
      <c r="DQE17" s="55"/>
      <c r="DQF17" s="50"/>
      <c r="DQH17" s="50"/>
      <c r="DQI17" s="24">
        <v>0</v>
      </c>
      <c r="DQJ17" s="53">
        <f>233</f>
        <v>233</v>
      </c>
      <c r="DQK17" s="52">
        <f t="shared" si="444"/>
        <v>40.381282495667243</v>
      </c>
      <c r="DQL17" s="55"/>
      <c r="DQM17" s="50"/>
      <c r="DQO17" s="50"/>
      <c r="DQP17" s="24">
        <v>0</v>
      </c>
      <c r="DQQ17" s="53">
        <f>231</f>
        <v>231</v>
      </c>
      <c r="DQR17" s="52">
        <f t="shared" si="445"/>
        <v>40.31413612565445</v>
      </c>
      <c r="DQS17" s="55"/>
      <c r="DQT17" s="50"/>
      <c r="DQV17" s="50"/>
      <c r="DQW17" s="24">
        <v>0</v>
      </c>
      <c r="DQX17" s="53">
        <f>230</f>
        <v>230</v>
      </c>
      <c r="DQY17" s="52">
        <f t="shared" si="446"/>
        <v>40.492957746478872</v>
      </c>
      <c r="DQZ17" s="55"/>
      <c r="DRA17" s="50"/>
      <c r="DRC17" s="50"/>
      <c r="DRD17" s="24">
        <v>0</v>
      </c>
      <c r="DRE17" s="53">
        <f>228</f>
        <v>228</v>
      </c>
      <c r="DRF17" s="52">
        <f t="shared" si="447"/>
        <v>40.353982300884958</v>
      </c>
      <c r="DRG17" s="55"/>
      <c r="DRH17" s="50"/>
      <c r="DRJ17" s="50"/>
      <c r="DRK17" s="24">
        <v>0</v>
      </c>
      <c r="DRL17" s="53">
        <f>222</f>
        <v>222</v>
      </c>
      <c r="DRM17" s="52">
        <f t="shared" si="448"/>
        <v>39.856373429084378</v>
      </c>
      <c r="DRN17" s="55"/>
      <c r="DRO17" s="50"/>
      <c r="DRQ17" s="50"/>
      <c r="DRR17" s="24">
        <v>0</v>
      </c>
      <c r="DRS17" s="53">
        <f>221</f>
        <v>221</v>
      </c>
      <c r="DRT17" s="52">
        <f t="shared" si="449"/>
        <v>39.891696750902526</v>
      </c>
      <c r="DRU17" s="55"/>
      <c r="DRV17" s="50"/>
      <c r="DRX17" s="50"/>
      <c r="DRY17" s="24">
        <v>0</v>
      </c>
      <c r="DRZ17" s="53">
        <f>214</f>
        <v>214</v>
      </c>
      <c r="DSA17" s="52">
        <f t="shared" si="450"/>
        <v>39.629629629629633</v>
      </c>
      <c r="DSB17" s="55"/>
      <c r="DSC17" s="50"/>
      <c r="DSE17" s="50"/>
      <c r="DSF17" s="24">
        <v>0</v>
      </c>
      <c r="DSG17" s="53">
        <f>210</f>
        <v>210</v>
      </c>
      <c r="DSH17" s="52">
        <f t="shared" si="451"/>
        <v>39.69754253308129</v>
      </c>
      <c r="DSI17" s="55"/>
      <c r="DSJ17" s="50"/>
      <c r="DSL17" s="50"/>
      <c r="DSM17" s="24">
        <v>0</v>
      </c>
      <c r="DSN17" s="53">
        <f>206</f>
        <v>206</v>
      </c>
      <c r="DSO17" s="52">
        <f t="shared" si="452"/>
        <v>39.615384615384613</v>
      </c>
      <c r="DSP17" s="55"/>
      <c r="DSQ17" s="50"/>
      <c r="DSS17" s="50"/>
      <c r="DST17" s="24">
        <v>0</v>
      </c>
      <c r="DSU17" s="53">
        <f>203</f>
        <v>203</v>
      </c>
      <c r="DSV17" s="52">
        <f t="shared" si="453"/>
        <v>39.571150097465882</v>
      </c>
      <c r="DSW17" s="55"/>
      <c r="DSX17" s="50"/>
      <c r="DSZ17" s="50"/>
      <c r="DTA17" s="24">
        <v>0</v>
      </c>
      <c r="DTB17" s="53">
        <f>202</f>
        <v>202</v>
      </c>
      <c r="DTC17" s="52">
        <f t="shared" si="454"/>
        <v>39.685658153241647</v>
      </c>
      <c r="DTD17" s="55"/>
      <c r="DTE17" s="47"/>
      <c r="DTF17" s="48"/>
      <c r="DTG17" s="47"/>
      <c r="DTH17" s="24">
        <v>0</v>
      </c>
      <c r="DTI17" s="54">
        <f>197</f>
        <v>197</v>
      </c>
      <c r="DTJ17" s="52">
        <f t="shared" si="455"/>
        <v>39.878542510121456</v>
      </c>
      <c r="DTK17" s="55"/>
      <c r="DTL17" s="47"/>
      <c r="DTM17" s="48"/>
      <c r="DTN17" s="47"/>
      <c r="DTO17" s="24">
        <v>0</v>
      </c>
      <c r="DTP17" s="54">
        <v>186</v>
      </c>
      <c r="DTQ17" s="52">
        <f t="shared" si="456"/>
        <v>40.172786177105827</v>
      </c>
      <c r="DTR17" s="55"/>
      <c r="DTS17" s="47"/>
      <c r="DTT17" s="48"/>
      <c r="DTU17" s="47"/>
      <c r="DTV17" s="24">
        <v>0</v>
      </c>
      <c r="DTW17" s="54">
        <v>177</v>
      </c>
      <c r="DTX17" s="52">
        <f t="shared" si="457"/>
        <v>39.954853273137694</v>
      </c>
      <c r="DTY17" s="55"/>
      <c r="DTZ17" s="47"/>
      <c r="DUA17" s="48"/>
      <c r="DUB17" s="47"/>
      <c r="DUC17" s="24">
        <v>0</v>
      </c>
      <c r="DUD17" s="54">
        <v>157</v>
      </c>
      <c r="DUE17" s="52">
        <f t="shared" si="458"/>
        <v>39.054726368159201</v>
      </c>
      <c r="DUF17" s="55"/>
      <c r="DUG17" s="47"/>
      <c r="DUH17" s="48"/>
      <c r="DUI17" s="47"/>
      <c r="DUJ17" s="24">
        <v>0</v>
      </c>
      <c r="DUK17" s="54">
        <v>150</v>
      </c>
      <c r="DUL17" s="52">
        <f t="shared" si="459"/>
        <v>38.560411311053983</v>
      </c>
      <c r="DUM17" s="55"/>
      <c r="DUN17" s="47"/>
      <c r="DUO17" s="48"/>
      <c r="DUP17" s="47"/>
      <c r="DUQ17" s="24">
        <v>0</v>
      </c>
      <c r="DUR17" s="54">
        <v>148</v>
      </c>
      <c r="DUS17" s="52">
        <f t="shared" si="460"/>
        <v>38.7434554973822</v>
      </c>
      <c r="DUT17" s="55"/>
      <c r="DUU17" s="47"/>
      <c r="DUV17" s="48"/>
      <c r="DUW17" s="47"/>
      <c r="DUX17" s="24">
        <v>0</v>
      </c>
      <c r="DUY17" s="54">
        <v>143</v>
      </c>
      <c r="DUZ17" s="52">
        <f t="shared" si="461"/>
        <v>38.133333333333333</v>
      </c>
    </row>
    <row r="18" spans="1:3276" s="2" customFormat="1" ht="12.75">
      <c r="A18" s="102"/>
      <c r="B18" s="46"/>
      <c r="C18" s="56"/>
      <c r="D18" s="57"/>
      <c r="E18" s="56"/>
      <c r="F18" s="57"/>
      <c r="G18" s="62"/>
      <c r="H18" s="57"/>
      <c r="I18" s="59"/>
      <c r="J18" s="60"/>
      <c r="K18" s="59"/>
      <c r="L18" s="24"/>
      <c r="M18" s="141"/>
      <c r="N18" s="62"/>
      <c r="O18" s="57"/>
      <c r="P18" s="59"/>
      <c r="Q18" s="60"/>
      <c r="R18" s="59"/>
      <c r="S18" s="24"/>
      <c r="T18" s="24"/>
      <c r="U18" s="62"/>
      <c r="V18" s="57"/>
      <c r="W18" s="59"/>
      <c r="X18" s="60"/>
      <c r="Y18" s="59"/>
      <c r="Z18" s="24"/>
      <c r="AA18" s="24"/>
      <c r="AB18" s="62"/>
      <c r="AC18" s="57"/>
      <c r="AD18" s="59"/>
      <c r="AE18" s="60"/>
      <c r="AF18" s="59"/>
      <c r="AG18" s="24"/>
      <c r="AH18" s="24"/>
      <c r="AI18" s="62"/>
      <c r="AJ18" s="57"/>
      <c r="AK18" s="59"/>
      <c r="AL18" s="60"/>
      <c r="AM18" s="59"/>
      <c r="AN18" s="24"/>
      <c r="AO18" s="24"/>
      <c r="AP18" s="62"/>
      <c r="AQ18" s="57"/>
      <c r="AR18" s="59"/>
      <c r="AS18" s="60"/>
      <c r="AT18" s="59"/>
      <c r="AU18" s="24"/>
      <c r="AV18" s="24"/>
      <c r="AW18" s="62"/>
      <c r="AX18" s="57"/>
      <c r="AY18" s="59"/>
      <c r="AZ18" s="60"/>
      <c r="BA18" s="59"/>
      <c r="BB18" s="24"/>
      <c r="BC18" s="24"/>
      <c r="BD18" s="62"/>
      <c r="BE18" s="57"/>
      <c r="BF18" s="59"/>
      <c r="BG18" s="60"/>
      <c r="BH18" s="59"/>
      <c r="BI18" s="24"/>
      <c r="BJ18" s="141"/>
      <c r="BK18" s="62"/>
      <c r="BL18" s="57"/>
      <c r="BM18" s="59"/>
      <c r="BN18" s="60"/>
      <c r="BO18" s="59"/>
      <c r="BP18" s="24"/>
      <c r="BQ18" s="24"/>
      <c r="BR18" s="62"/>
      <c r="BS18" s="57"/>
      <c r="BT18" s="59"/>
      <c r="BU18" s="60"/>
      <c r="BV18" s="59"/>
      <c r="BW18" s="24"/>
      <c r="BX18" s="24"/>
      <c r="BY18" s="62"/>
      <c r="BZ18" s="57"/>
      <c r="CA18" s="59"/>
      <c r="CB18" s="60"/>
      <c r="CC18" s="59"/>
      <c r="CD18" s="24"/>
      <c r="CE18" s="24"/>
      <c r="CF18" s="62"/>
      <c r="CG18" s="57"/>
      <c r="CH18" s="59"/>
      <c r="CI18" s="60"/>
      <c r="CJ18" s="59"/>
      <c r="CK18" s="24"/>
      <c r="CL18" s="24"/>
      <c r="CM18" s="62"/>
      <c r="CN18" s="57"/>
      <c r="CO18" s="59"/>
      <c r="CP18" s="60"/>
      <c r="CQ18" s="59"/>
      <c r="CR18" s="24"/>
      <c r="CS18" s="24"/>
      <c r="CT18" s="62"/>
      <c r="CU18" s="57"/>
      <c r="CV18" s="59"/>
      <c r="CW18" s="60"/>
      <c r="CX18" s="59"/>
      <c r="CY18" s="24"/>
      <c r="CZ18" s="24"/>
      <c r="DA18" s="62"/>
      <c r="DB18" s="57"/>
      <c r="DC18" s="59"/>
      <c r="DD18" s="60"/>
      <c r="DE18" s="59"/>
      <c r="DF18" s="24"/>
      <c r="DG18" s="141"/>
      <c r="DH18" s="62"/>
      <c r="DI18" s="57"/>
      <c r="DJ18" s="59"/>
      <c r="DK18" s="60"/>
      <c r="DL18" s="59"/>
      <c r="DM18" s="24"/>
      <c r="DN18" s="24"/>
      <c r="DO18" s="62"/>
      <c r="DP18" s="57"/>
      <c r="DQ18" s="59"/>
      <c r="DR18" s="60"/>
      <c r="DS18" s="59"/>
      <c r="DT18" s="24"/>
      <c r="DU18" s="24"/>
      <c r="DV18" s="62"/>
      <c r="DW18" s="57"/>
      <c r="DX18" s="59"/>
      <c r="DY18" s="60"/>
      <c r="DZ18" s="59"/>
      <c r="EA18" s="24"/>
      <c r="EB18" s="24"/>
      <c r="EC18" s="62"/>
      <c r="ED18" s="57"/>
      <c r="EE18" s="59"/>
      <c r="EF18" s="60"/>
      <c r="EG18" s="59"/>
      <c r="EH18" s="24"/>
      <c r="EI18" s="24"/>
      <c r="EJ18" s="62"/>
      <c r="EK18" s="57"/>
      <c r="EL18" s="59"/>
      <c r="EM18" s="60"/>
      <c r="EN18" s="59"/>
      <c r="EO18" s="24"/>
      <c r="EP18" s="24"/>
      <c r="EQ18" s="62"/>
      <c r="ER18" s="57"/>
      <c r="ES18" s="59"/>
      <c r="ET18" s="60"/>
      <c r="EU18" s="59"/>
      <c r="EV18" s="24"/>
      <c r="EW18" s="24"/>
      <c r="EX18" s="62"/>
      <c r="EY18" s="57"/>
      <c r="EZ18" s="59"/>
      <c r="FA18" s="60"/>
      <c r="FB18" s="59"/>
      <c r="FC18" s="24"/>
      <c r="FD18" s="141"/>
      <c r="FE18" s="62"/>
      <c r="FF18" s="57"/>
      <c r="FG18" s="59"/>
      <c r="FH18" s="60"/>
      <c r="FI18" s="59"/>
      <c r="FJ18" s="24"/>
      <c r="FK18" s="24"/>
      <c r="FL18" s="62"/>
      <c r="FM18" s="57"/>
      <c r="FN18" s="59"/>
      <c r="FO18" s="60"/>
      <c r="FP18" s="59"/>
      <c r="FQ18" s="24"/>
      <c r="FR18" s="24"/>
      <c r="FS18" s="62"/>
      <c r="FT18" s="57"/>
      <c r="FU18" s="59"/>
      <c r="FV18" s="60"/>
      <c r="FW18" s="59"/>
      <c r="FX18" s="24"/>
      <c r="FY18" s="24"/>
      <c r="FZ18" s="62"/>
      <c r="GA18" s="57"/>
      <c r="GB18" s="59"/>
      <c r="GC18" s="60"/>
      <c r="GD18" s="59"/>
      <c r="GE18" s="24"/>
      <c r="GF18" s="24"/>
      <c r="GG18" s="62"/>
      <c r="GH18" s="57"/>
      <c r="GI18" s="59"/>
      <c r="GJ18" s="60"/>
      <c r="GK18" s="59"/>
      <c r="GL18" s="24"/>
      <c r="GM18" s="24"/>
      <c r="GN18" s="62"/>
      <c r="GO18" s="57"/>
      <c r="GP18" s="59"/>
      <c r="GQ18" s="60"/>
      <c r="GR18" s="59"/>
      <c r="GS18" s="24"/>
      <c r="GT18" s="24"/>
      <c r="GU18" s="62"/>
      <c r="GV18" s="57"/>
      <c r="GW18" s="59"/>
      <c r="GX18" s="60"/>
      <c r="GY18" s="59"/>
      <c r="GZ18" s="24"/>
      <c r="HA18" s="141"/>
      <c r="HB18" s="62"/>
      <c r="HC18" s="57"/>
      <c r="HD18" s="59"/>
      <c r="HE18" s="60"/>
      <c r="HF18" s="59"/>
      <c r="HG18" s="24"/>
      <c r="HH18" s="24"/>
      <c r="HI18" s="62"/>
      <c r="HJ18" s="57"/>
      <c r="HK18" s="59"/>
      <c r="HL18" s="60"/>
      <c r="HM18" s="59"/>
      <c r="HN18" s="24"/>
      <c r="HO18" s="24"/>
      <c r="HP18" s="62"/>
      <c r="HQ18" s="57"/>
      <c r="HR18" s="59"/>
      <c r="HS18" s="60"/>
      <c r="HT18" s="59"/>
      <c r="HU18" s="24"/>
      <c r="HV18" s="24"/>
      <c r="HW18" s="62"/>
      <c r="HX18" s="57"/>
      <c r="HY18" s="59"/>
      <c r="HZ18" s="60"/>
      <c r="IA18" s="59"/>
      <c r="IB18" s="24"/>
      <c r="IC18" s="24"/>
      <c r="ID18" s="62"/>
      <c r="IE18" s="57"/>
      <c r="IF18" s="59"/>
      <c r="IG18" s="60"/>
      <c r="IH18" s="59"/>
      <c r="II18" s="24"/>
      <c r="IJ18" s="24"/>
      <c r="IK18" s="62"/>
      <c r="IL18" s="57"/>
      <c r="IM18" s="59"/>
      <c r="IN18" s="60"/>
      <c r="IO18" s="59"/>
      <c r="IP18" s="24"/>
      <c r="IQ18" s="24"/>
      <c r="IR18" s="62"/>
      <c r="IS18" s="57"/>
      <c r="IT18" s="59"/>
      <c r="IU18" s="60"/>
      <c r="IV18" s="59"/>
      <c r="IW18" s="24"/>
      <c r="IX18" s="141"/>
      <c r="IY18" s="62"/>
      <c r="IZ18" s="57"/>
      <c r="JA18" s="59"/>
      <c r="JB18" s="60"/>
      <c r="JC18" s="59"/>
      <c r="JD18" s="24"/>
      <c r="JE18" s="24"/>
      <c r="JF18" s="62"/>
      <c r="JG18" s="57"/>
      <c r="JH18" s="59"/>
      <c r="JI18" s="60"/>
      <c r="JJ18" s="59"/>
      <c r="JK18" s="24"/>
      <c r="JL18" s="24"/>
      <c r="JM18" s="62"/>
      <c r="JN18" s="57"/>
      <c r="JO18" s="59"/>
      <c r="JP18" s="60"/>
      <c r="JQ18" s="59"/>
      <c r="JR18" s="24"/>
      <c r="JS18" s="24"/>
      <c r="JT18" s="62"/>
      <c r="JU18" s="57"/>
      <c r="JV18" s="59"/>
      <c r="JW18" s="60"/>
      <c r="JX18" s="59"/>
      <c r="JY18" s="24"/>
      <c r="JZ18" s="24"/>
      <c r="KA18" s="62"/>
      <c r="KB18" s="57"/>
      <c r="KC18" s="59"/>
      <c r="KD18" s="60"/>
      <c r="KE18" s="59"/>
      <c r="KF18" s="24"/>
      <c r="KG18" s="24"/>
      <c r="KH18" s="62"/>
      <c r="KI18" s="57"/>
      <c r="KJ18" s="59"/>
      <c r="KK18" s="60"/>
      <c r="KL18" s="59"/>
      <c r="KM18" s="24"/>
      <c r="KN18" s="24"/>
      <c r="KO18" s="62"/>
      <c r="KP18" s="57"/>
      <c r="KQ18" s="59"/>
      <c r="KR18" s="60"/>
      <c r="KS18" s="59"/>
      <c r="KT18" s="24"/>
      <c r="KU18" s="141"/>
      <c r="KV18" s="62"/>
      <c r="KW18" s="57"/>
      <c r="KX18" s="59"/>
      <c r="KY18" s="60"/>
      <c r="KZ18" s="59"/>
      <c r="LA18" s="24"/>
      <c r="LB18" s="24"/>
      <c r="LC18" s="62"/>
      <c r="LD18" s="57"/>
      <c r="LE18" s="59"/>
      <c r="LF18" s="60"/>
      <c r="LG18" s="59"/>
      <c r="LH18" s="24"/>
      <c r="LI18" s="24"/>
      <c r="LJ18" s="62"/>
      <c r="LK18" s="57"/>
      <c r="LL18" s="59"/>
      <c r="LM18" s="60"/>
      <c r="LN18" s="59"/>
      <c r="LO18" s="24"/>
      <c r="LP18" s="24"/>
      <c r="LQ18" s="62"/>
      <c r="LR18" s="57"/>
      <c r="LS18" s="59"/>
      <c r="LT18" s="60"/>
      <c r="LU18" s="59"/>
      <c r="LV18" s="24"/>
      <c r="LW18" s="24"/>
      <c r="LX18" s="62"/>
      <c r="LY18" s="57"/>
      <c r="LZ18" s="59"/>
      <c r="MA18" s="60"/>
      <c r="MB18" s="59"/>
      <c r="MC18" s="24"/>
      <c r="MD18" s="24"/>
      <c r="ME18" s="62"/>
      <c r="MF18" s="57"/>
      <c r="MG18" s="59"/>
      <c r="MH18" s="60"/>
      <c r="MI18" s="59"/>
      <c r="MJ18" s="24"/>
      <c r="MK18" s="24"/>
      <c r="ML18" s="62"/>
      <c r="MM18" s="57"/>
      <c r="MN18" s="59"/>
      <c r="MO18" s="60"/>
      <c r="MP18" s="59"/>
      <c r="MQ18" s="24"/>
      <c r="MR18" s="141"/>
      <c r="MS18" s="62"/>
      <c r="MT18" s="57"/>
      <c r="MU18" s="59"/>
      <c r="MV18" s="60"/>
      <c r="MW18" s="59"/>
      <c r="MX18" s="24"/>
      <c r="MY18" s="24"/>
      <c r="MZ18" s="62"/>
      <c r="NA18" s="57"/>
      <c r="NB18" s="59"/>
      <c r="NC18" s="60"/>
      <c r="ND18" s="59"/>
      <c r="NE18" s="24"/>
      <c r="NF18" s="24"/>
      <c r="NG18" s="62"/>
      <c r="NH18" s="57"/>
      <c r="NI18" s="59"/>
      <c r="NJ18" s="60"/>
      <c r="NK18" s="59"/>
      <c r="NL18" s="24"/>
      <c r="NM18" s="24"/>
      <c r="NN18" s="62"/>
      <c r="NO18" s="57"/>
      <c r="NP18" s="59"/>
      <c r="NQ18" s="60"/>
      <c r="NR18" s="59"/>
      <c r="NS18" s="24"/>
      <c r="NT18" s="24"/>
      <c r="NU18" s="62"/>
      <c r="NV18" s="57"/>
      <c r="NW18" s="59"/>
      <c r="NX18" s="60"/>
      <c r="NY18" s="59"/>
      <c r="NZ18" s="24"/>
      <c r="OA18" s="24"/>
      <c r="OB18" s="62"/>
      <c r="OC18" s="57"/>
      <c r="OD18" s="59"/>
      <c r="OE18" s="60"/>
      <c r="OF18" s="59"/>
      <c r="OG18" s="24"/>
      <c r="OH18" s="24"/>
      <c r="OI18" s="62"/>
      <c r="OJ18" s="57"/>
      <c r="OK18" s="59"/>
      <c r="OL18" s="60"/>
      <c r="OM18" s="59"/>
      <c r="ON18" s="24"/>
      <c r="OO18" s="141"/>
      <c r="OP18" s="62"/>
      <c r="OQ18" s="57"/>
      <c r="OR18" s="59"/>
      <c r="OS18" s="60"/>
      <c r="OT18" s="59"/>
      <c r="OU18" s="24"/>
      <c r="OV18" s="24"/>
      <c r="OW18" s="62"/>
      <c r="OX18" s="57"/>
      <c r="OY18" s="59"/>
      <c r="OZ18" s="60"/>
      <c r="PA18" s="59"/>
      <c r="PB18" s="24"/>
      <c r="PC18" s="24"/>
      <c r="PD18" s="62"/>
      <c r="PE18" s="57"/>
      <c r="PF18" s="59"/>
      <c r="PG18" s="60"/>
      <c r="PH18" s="59"/>
      <c r="PI18" s="24"/>
      <c r="PJ18" s="24"/>
      <c r="PK18" s="62"/>
      <c r="PL18" s="57"/>
      <c r="PM18" s="59"/>
      <c r="PN18" s="60"/>
      <c r="PO18" s="59"/>
      <c r="PP18" s="24"/>
      <c r="PQ18" s="24"/>
      <c r="PR18" s="62"/>
      <c r="PS18" s="57"/>
      <c r="PT18" s="59"/>
      <c r="PU18" s="60"/>
      <c r="PV18" s="59"/>
      <c r="PW18" s="24"/>
      <c r="PX18" s="24"/>
      <c r="PY18" s="62"/>
      <c r="PZ18" s="57"/>
      <c r="QA18" s="59"/>
      <c r="QB18" s="60"/>
      <c r="QC18" s="59"/>
      <c r="QD18" s="24"/>
      <c r="QE18" s="24"/>
      <c r="QF18" s="62"/>
      <c r="QG18" s="57"/>
      <c r="QH18" s="59"/>
      <c r="QI18" s="60"/>
      <c r="QJ18" s="59"/>
      <c r="QK18" s="24"/>
      <c r="QL18" s="141"/>
      <c r="QM18" s="62"/>
      <c r="QN18" s="57"/>
      <c r="QO18" s="59"/>
      <c r="QP18" s="60"/>
      <c r="QQ18" s="59"/>
      <c r="QR18" s="24"/>
      <c r="QS18" s="24"/>
      <c r="QT18" s="62"/>
      <c r="QU18" s="57"/>
      <c r="QV18" s="59"/>
      <c r="QW18" s="60"/>
      <c r="QX18" s="59"/>
      <c r="QY18" s="24"/>
      <c r="QZ18" s="24"/>
      <c r="RA18" s="62"/>
      <c r="RB18" s="57"/>
      <c r="RC18" s="59"/>
      <c r="RD18" s="60"/>
      <c r="RE18" s="59"/>
      <c r="RF18" s="24"/>
      <c r="RG18" s="24"/>
      <c r="RH18" s="62"/>
      <c r="RI18" s="57"/>
      <c r="RJ18" s="59"/>
      <c r="RK18" s="60"/>
      <c r="RL18" s="59"/>
      <c r="RM18" s="24"/>
      <c r="RN18" s="24"/>
      <c r="RO18" s="62"/>
      <c r="RP18" s="57"/>
      <c r="RQ18" s="59"/>
      <c r="RR18" s="60"/>
      <c r="RS18" s="59"/>
      <c r="RT18" s="24"/>
      <c r="RU18" s="24"/>
      <c r="RV18" s="62"/>
      <c r="RW18" s="57"/>
      <c r="RX18" s="59"/>
      <c r="RY18" s="60"/>
      <c r="RZ18" s="59"/>
      <c r="SA18" s="24"/>
      <c r="SB18" s="24"/>
      <c r="SC18" s="62"/>
      <c r="SD18" s="57"/>
      <c r="SE18" s="59"/>
      <c r="SF18" s="60"/>
      <c r="SG18" s="59"/>
      <c r="SH18" s="24"/>
      <c r="SI18" s="141"/>
      <c r="SJ18" s="62"/>
      <c r="SK18" s="57"/>
      <c r="SL18" s="59"/>
      <c r="SM18" s="60"/>
      <c r="SN18" s="59"/>
      <c r="SO18" s="24"/>
      <c r="SP18" s="24"/>
      <c r="SQ18" s="62"/>
      <c r="SR18" s="57"/>
      <c r="SS18" s="59"/>
      <c r="ST18" s="60"/>
      <c r="SU18" s="59"/>
      <c r="SV18" s="24"/>
      <c r="SW18" s="24"/>
      <c r="SX18" s="62"/>
      <c r="SY18" s="57"/>
      <c r="SZ18" s="59"/>
      <c r="TA18" s="60"/>
      <c r="TB18" s="59"/>
      <c r="TC18" s="24"/>
      <c r="TD18" s="24"/>
      <c r="TE18" s="62"/>
      <c r="TF18" s="57"/>
      <c r="TG18" s="59"/>
      <c r="TH18" s="60"/>
      <c r="TI18" s="59"/>
      <c r="TJ18" s="24"/>
      <c r="TK18" s="24"/>
      <c r="TL18" s="62"/>
      <c r="TM18" s="57"/>
      <c r="TN18" s="59"/>
      <c r="TO18" s="60"/>
      <c r="TP18" s="59"/>
      <c r="TQ18" s="24"/>
      <c r="TR18" s="24"/>
      <c r="TS18" s="62"/>
      <c r="TT18" s="57"/>
      <c r="TU18" s="59"/>
      <c r="TV18" s="60"/>
      <c r="TW18" s="59"/>
      <c r="TX18" s="24"/>
      <c r="TY18" s="24"/>
      <c r="TZ18" s="62"/>
      <c r="UA18" s="57"/>
      <c r="UB18" s="59"/>
      <c r="UC18" s="60"/>
      <c r="UD18" s="59"/>
      <c r="UE18" s="24"/>
      <c r="UF18" s="141"/>
      <c r="UG18" s="62"/>
      <c r="UH18" s="57"/>
      <c r="UI18" s="59"/>
      <c r="UJ18" s="60"/>
      <c r="UK18" s="59"/>
      <c r="UL18" s="24"/>
      <c r="UM18" s="24"/>
      <c r="UN18" s="62"/>
      <c r="UO18" s="57"/>
      <c r="UP18" s="59"/>
      <c r="UQ18" s="60"/>
      <c r="UR18" s="59"/>
      <c r="US18" s="24"/>
      <c r="UT18" s="24"/>
      <c r="UU18" s="62"/>
      <c r="UV18" s="57"/>
      <c r="UW18" s="59"/>
      <c r="UX18" s="60"/>
      <c r="UY18" s="59"/>
      <c r="UZ18" s="24"/>
      <c r="VA18" s="24"/>
      <c r="VB18" s="62"/>
      <c r="VC18" s="57"/>
      <c r="VD18" s="59"/>
      <c r="VE18" s="60"/>
      <c r="VF18" s="59"/>
      <c r="VG18" s="24"/>
      <c r="VH18" s="24"/>
      <c r="VI18" s="62"/>
      <c r="VJ18" s="57"/>
      <c r="VK18" s="59"/>
      <c r="VL18" s="60"/>
      <c r="VM18" s="59"/>
      <c r="VN18" s="24"/>
      <c r="VO18" s="24"/>
      <c r="VP18" s="62"/>
      <c r="VQ18" s="57"/>
      <c r="VR18" s="59"/>
      <c r="VS18" s="60"/>
      <c r="VT18" s="59"/>
      <c r="VU18" s="24"/>
      <c r="VV18" s="24"/>
      <c r="VW18" s="62"/>
      <c r="VX18" s="57"/>
      <c r="VY18" s="59"/>
      <c r="VZ18" s="60"/>
      <c r="WA18" s="59"/>
      <c r="WB18" s="24"/>
      <c r="WC18" s="141"/>
      <c r="WD18" s="62"/>
      <c r="WE18" s="57"/>
      <c r="WF18" s="59"/>
      <c r="WG18" s="60"/>
      <c r="WH18" s="59"/>
      <c r="WI18" s="24"/>
      <c r="WJ18" s="24"/>
      <c r="WK18" s="62"/>
      <c r="WL18" s="57"/>
      <c r="WM18" s="59"/>
      <c r="WN18" s="60"/>
      <c r="WO18" s="59"/>
      <c r="WP18" s="24"/>
      <c r="WQ18" s="24"/>
      <c r="WR18" s="62"/>
      <c r="WS18" s="57"/>
      <c r="WT18" s="59"/>
      <c r="WU18" s="60"/>
      <c r="WV18" s="59"/>
      <c r="WW18" s="24"/>
      <c r="WX18" s="24"/>
      <c r="WY18" s="62"/>
      <c r="WZ18" s="57"/>
      <c r="XA18" s="59"/>
      <c r="XB18" s="60"/>
      <c r="XC18" s="59"/>
      <c r="XD18" s="24"/>
      <c r="XE18" s="24"/>
      <c r="XF18" s="62"/>
      <c r="XG18" s="57"/>
      <c r="XH18" s="59"/>
      <c r="XI18" s="60"/>
      <c r="XJ18" s="59"/>
      <c r="XK18" s="24"/>
      <c r="XL18" s="24"/>
      <c r="XM18" s="62"/>
      <c r="XN18" s="57"/>
      <c r="XO18" s="59"/>
      <c r="XP18" s="60"/>
      <c r="XQ18" s="59"/>
      <c r="XR18" s="24"/>
      <c r="XS18" s="24"/>
      <c r="XT18" s="62"/>
      <c r="XU18" s="57"/>
      <c r="XV18" s="59"/>
      <c r="XW18" s="60"/>
      <c r="XX18" s="59"/>
      <c r="XY18" s="24"/>
      <c r="XZ18" s="141"/>
      <c r="YA18" s="62"/>
      <c r="YB18" s="57"/>
      <c r="YC18" s="59"/>
      <c r="YD18" s="60"/>
      <c r="YE18" s="59"/>
      <c r="YF18" s="24"/>
      <c r="YG18" s="24"/>
      <c r="YH18" s="62"/>
      <c r="YI18" s="57"/>
      <c r="YJ18" s="59"/>
      <c r="YK18" s="60"/>
      <c r="YL18" s="59"/>
      <c r="YM18" s="24"/>
      <c r="YN18" s="24"/>
      <c r="YO18" s="62"/>
      <c r="YP18" s="57"/>
      <c r="YQ18" s="59"/>
      <c r="YR18" s="60"/>
      <c r="YS18" s="59"/>
      <c r="YT18" s="24"/>
      <c r="YU18" s="24"/>
      <c r="YV18" s="62"/>
      <c r="YW18" s="57"/>
      <c r="YX18" s="59"/>
      <c r="YY18" s="60"/>
      <c r="YZ18" s="59"/>
      <c r="ZA18" s="24"/>
      <c r="ZB18" s="24"/>
      <c r="ZC18" s="62"/>
      <c r="ZD18" s="57"/>
      <c r="ZE18" s="59"/>
      <c r="ZF18" s="60"/>
      <c r="ZG18" s="59"/>
      <c r="ZH18" s="24"/>
      <c r="ZI18" s="24"/>
      <c r="ZJ18" s="62"/>
      <c r="ZK18" s="57"/>
      <c r="ZL18" s="59"/>
      <c r="ZM18" s="60"/>
      <c r="ZN18" s="59"/>
      <c r="ZO18" s="24"/>
      <c r="ZP18" s="24"/>
      <c r="ZQ18" s="62"/>
      <c r="ZR18" s="57"/>
      <c r="ZS18" s="59"/>
      <c r="ZT18" s="60"/>
      <c r="ZU18" s="59"/>
      <c r="ZV18" s="24"/>
      <c r="ZW18" s="141"/>
      <c r="ZX18" s="62"/>
      <c r="ZY18" s="57"/>
      <c r="ZZ18" s="59"/>
      <c r="AAA18" s="60"/>
      <c r="AAB18" s="59"/>
      <c r="AAC18" s="24"/>
      <c r="AAD18" s="24"/>
      <c r="AAE18" s="62"/>
      <c r="AAF18" s="57"/>
      <c r="AAG18" s="59"/>
      <c r="AAH18" s="60"/>
      <c r="AAI18" s="59"/>
      <c r="AAJ18" s="24"/>
      <c r="AAK18" s="24"/>
      <c r="AAL18" s="62"/>
      <c r="AAM18" s="57"/>
      <c r="AAN18" s="59"/>
      <c r="AAO18" s="60"/>
      <c r="AAP18" s="59"/>
      <c r="AAQ18" s="24"/>
      <c r="AAR18" s="24"/>
      <c r="AAS18" s="62"/>
      <c r="AAT18" s="57"/>
      <c r="AAU18" s="59"/>
      <c r="AAV18" s="60"/>
      <c r="AAW18" s="59"/>
      <c r="AAX18" s="24"/>
      <c r="AAY18" s="24"/>
      <c r="AAZ18" s="62"/>
      <c r="ABA18" s="57"/>
      <c r="ABB18" s="59"/>
      <c r="ABC18" s="60"/>
      <c r="ABD18" s="59"/>
      <c r="ABE18" s="24"/>
      <c r="ABF18" s="24"/>
      <c r="ABG18" s="62"/>
      <c r="ABH18" s="57"/>
      <c r="ABI18" s="59"/>
      <c r="ABJ18" s="60"/>
      <c r="ABK18" s="59"/>
      <c r="ABL18" s="24"/>
      <c r="ABM18" s="24"/>
      <c r="ABN18" s="62"/>
      <c r="ABO18" s="57"/>
      <c r="ABP18" s="59"/>
      <c r="ABQ18" s="60"/>
      <c r="ABR18" s="59"/>
      <c r="ABS18" s="24"/>
      <c r="ABT18" s="141"/>
      <c r="ABU18" s="62"/>
      <c r="ABV18" s="57"/>
      <c r="ABW18" s="59"/>
      <c r="ABX18" s="60"/>
      <c r="ABY18" s="59"/>
      <c r="ABZ18" s="24"/>
      <c r="ACA18" s="24"/>
      <c r="ACB18" s="62"/>
      <c r="ACC18" s="57"/>
      <c r="ACD18" s="59"/>
      <c r="ACE18" s="60"/>
      <c r="ACF18" s="59"/>
      <c r="ACG18" s="24"/>
      <c r="ACH18" s="24"/>
      <c r="ACI18" s="62"/>
      <c r="ACJ18" s="57"/>
      <c r="ACK18" s="59"/>
      <c r="ACL18" s="60"/>
      <c r="ACM18" s="59"/>
      <c r="ACN18" s="24"/>
      <c r="ACO18" s="24"/>
      <c r="ACP18" s="62"/>
      <c r="ACQ18" s="57"/>
      <c r="ACR18" s="59"/>
      <c r="ACS18" s="60"/>
      <c r="ACT18" s="59"/>
      <c r="ACU18" s="24"/>
      <c r="ACV18" s="24"/>
      <c r="ACW18" s="62"/>
      <c r="ACX18" s="57"/>
      <c r="ACY18" s="59"/>
      <c r="ACZ18" s="60"/>
      <c r="ADA18" s="59"/>
      <c r="ADB18" s="24"/>
      <c r="ADC18" s="24"/>
      <c r="ADD18" s="62"/>
      <c r="ADE18" s="57"/>
      <c r="ADF18" s="59"/>
      <c r="ADG18" s="60"/>
      <c r="ADH18" s="59"/>
      <c r="ADI18" s="24"/>
      <c r="ADJ18" s="24"/>
      <c r="ADK18" s="62"/>
      <c r="ADL18" s="57"/>
      <c r="ADM18" s="59"/>
      <c r="ADN18" s="60"/>
      <c r="ADO18" s="59"/>
      <c r="ADP18" s="24"/>
      <c r="ADQ18" s="141"/>
      <c r="ADR18" s="62"/>
      <c r="ADS18" s="57"/>
      <c r="ADT18" s="59"/>
      <c r="ADU18" s="60"/>
      <c r="ADV18" s="59"/>
      <c r="ADW18" s="24"/>
      <c r="ADX18" s="24"/>
      <c r="ADY18" s="62"/>
      <c r="ADZ18" s="57"/>
      <c r="AEA18" s="59"/>
      <c r="AEB18" s="60"/>
      <c r="AEC18" s="59"/>
      <c r="AED18" s="24"/>
      <c r="AEE18" s="24"/>
      <c r="AEF18" s="62"/>
      <c r="AEG18" s="57"/>
      <c r="AEH18" s="59"/>
      <c r="AEI18" s="60"/>
      <c r="AEJ18" s="59"/>
      <c r="AEK18" s="24"/>
      <c r="AEL18" s="24"/>
      <c r="AEM18" s="62"/>
      <c r="AEN18" s="57"/>
      <c r="AEO18" s="59"/>
      <c r="AEP18" s="60"/>
      <c r="AEQ18" s="59"/>
      <c r="AER18" s="24"/>
      <c r="AES18" s="24"/>
      <c r="AET18" s="62"/>
      <c r="AEU18" s="57"/>
      <c r="AEV18" s="59"/>
      <c r="AEW18" s="60"/>
      <c r="AEX18" s="59"/>
      <c r="AEY18" s="24"/>
      <c r="AEZ18" s="24"/>
      <c r="AFA18" s="62"/>
      <c r="AFB18" s="57"/>
      <c r="AFC18" s="59"/>
      <c r="AFD18" s="60"/>
      <c r="AFE18" s="59"/>
      <c r="AFF18" s="24"/>
      <c r="AFG18" s="24"/>
      <c r="AFH18" s="62"/>
      <c r="AFI18" s="57"/>
      <c r="AFJ18" s="59"/>
      <c r="AFK18" s="60"/>
      <c r="AFL18" s="59"/>
      <c r="AFM18" s="24"/>
      <c r="AFN18" s="141"/>
      <c r="AFO18" s="62"/>
      <c r="AFP18" s="57"/>
      <c r="AFQ18" s="59"/>
      <c r="AFR18" s="60"/>
      <c r="AFS18" s="59"/>
      <c r="AFT18" s="24"/>
      <c r="AFU18" s="24"/>
      <c r="AFV18" s="62"/>
      <c r="AFW18" s="57"/>
      <c r="AFX18" s="59"/>
      <c r="AFY18" s="60"/>
      <c r="AFZ18" s="59"/>
      <c r="AGA18" s="24"/>
      <c r="AGB18" s="24"/>
      <c r="AGC18" s="62"/>
      <c r="AGD18" s="57"/>
      <c r="AGE18" s="59"/>
      <c r="AGF18" s="60"/>
      <c r="AGG18" s="59"/>
      <c r="AGH18" s="24"/>
      <c r="AGI18" s="24"/>
      <c r="AGJ18" s="62"/>
      <c r="AGK18" s="57"/>
      <c r="AGL18" s="59"/>
      <c r="AGM18" s="60"/>
      <c r="AGN18" s="59"/>
      <c r="AGO18" s="24"/>
      <c r="AGP18" s="24"/>
      <c r="AGQ18" s="62"/>
      <c r="AGR18" s="57"/>
      <c r="AGS18" s="59"/>
      <c r="AGT18" s="60"/>
      <c r="AGU18" s="59"/>
      <c r="AGV18" s="24"/>
      <c r="AGW18" s="24"/>
      <c r="AGX18" s="62"/>
      <c r="AGY18" s="57"/>
      <c r="AGZ18" s="59"/>
      <c r="AHA18" s="60"/>
      <c r="AHB18" s="59"/>
      <c r="AHC18" s="24"/>
      <c r="AHD18" s="24"/>
      <c r="AHE18" s="62"/>
      <c r="AHF18" s="57"/>
      <c r="AHG18" s="59"/>
      <c r="AHH18" s="60"/>
      <c r="AHI18" s="59"/>
      <c r="AHJ18" s="24"/>
      <c r="AHK18" s="141"/>
      <c r="AHL18" s="62"/>
      <c r="AHM18" s="57"/>
      <c r="AHN18" s="59"/>
      <c r="AHO18" s="60"/>
      <c r="AHP18" s="59"/>
      <c r="AHQ18" s="24"/>
      <c r="AHR18" s="24"/>
      <c r="AHS18" s="62"/>
      <c r="AHT18" s="57"/>
      <c r="AHU18" s="59"/>
      <c r="AHV18" s="60"/>
      <c r="AHW18" s="59"/>
      <c r="AHX18" s="24"/>
      <c r="AHY18" s="24"/>
      <c r="AHZ18" s="62"/>
      <c r="AIA18" s="57"/>
      <c r="AIB18" s="59"/>
      <c r="AIC18" s="60"/>
      <c r="AID18" s="59"/>
      <c r="AIE18" s="24"/>
      <c r="AIF18" s="24"/>
      <c r="AIG18" s="62"/>
      <c r="AIH18" s="57"/>
      <c r="AII18" s="59"/>
      <c r="AIJ18" s="60"/>
      <c r="AIK18" s="59"/>
      <c r="AIL18" s="24"/>
      <c r="AIM18" s="24"/>
      <c r="AIN18" s="62"/>
      <c r="AIO18" s="57"/>
      <c r="AIP18" s="59"/>
      <c r="AIQ18" s="60"/>
      <c r="AIR18" s="59"/>
      <c r="AIS18" s="24"/>
      <c r="AIT18" s="24"/>
      <c r="AIU18" s="62"/>
      <c r="AIV18" s="57"/>
      <c r="AIW18" s="59"/>
      <c r="AIX18" s="60"/>
      <c r="AIY18" s="59"/>
      <c r="AIZ18" s="24"/>
      <c r="AJA18" s="24"/>
      <c r="AJB18" s="62"/>
      <c r="AJC18" s="57"/>
      <c r="AJD18" s="59"/>
      <c r="AJE18" s="60"/>
      <c r="AJF18" s="59"/>
      <c r="AJG18" s="24"/>
      <c r="AJH18" s="141"/>
      <c r="AJI18" s="62"/>
      <c r="AJJ18" s="57"/>
      <c r="AJK18" s="59"/>
      <c r="AJL18" s="60"/>
      <c r="AJM18" s="59"/>
      <c r="AJN18" s="24"/>
      <c r="AJO18" s="24"/>
      <c r="AJP18" s="62"/>
      <c r="AJQ18" s="57"/>
      <c r="AJR18" s="59"/>
      <c r="AJS18" s="60"/>
      <c r="AJT18" s="59"/>
      <c r="AJU18" s="24"/>
      <c r="AJV18" s="24"/>
      <c r="AJW18" s="62"/>
      <c r="AJX18" s="57"/>
      <c r="AJY18" s="59"/>
      <c r="AJZ18" s="60"/>
      <c r="AKA18" s="59"/>
      <c r="AKB18" s="24"/>
      <c r="AKC18" s="24"/>
      <c r="AKD18" s="62"/>
      <c r="AKE18" s="57"/>
      <c r="AKF18" s="59"/>
      <c r="AKG18" s="60"/>
      <c r="AKH18" s="59"/>
      <c r="AKI18" s="24"/>
      <c r="AKJ18" s="24"/>
      <c r="AKK18" s="62"/>
      <c r="AKL18" s="57"/>
      <c r="AKM18" s="59"/>
      <c r="AKN18" s="60"/>
      <c r="AKO18" s="59"/>
      <c r="AKP18" s="24"/>
      <c r="AKQ18" s="24"/>
      <c r="AKR18" s="62"/>
      <c r="AKS18" s="57"/>
      <c r="AKT18" s="59"/>
      <c r="AKU18" s="60"/>
      <c r="AKV18" s="59"/>
      <c r="AKW18" s="24"/>
      <c r="AKX18" s="24"/>
      <c r="AKY18" s="62"/>
      <c r="AKZ18" s="57"/>
      <c r="ALA18" s="59"/>
      <c r="ALB18" s="60"/>
      <c r="ALC18" s="59"/>
      <c r="ALD18" s="24"/>
      <c r="ALE18" s="141"/>
      <c r="ALF18" s="62"/>
      <c r="ALG18" s="57"/>
      <c r="ALH18" s="59"/>
      <c r="ALI18" s="60"/>
      <c r="ALJ18" s="59"/>
      <c r="ALK18" s="24"/>
      <c r="ALL18" s="24"/>
      <c r="ALM18" s="62"/>
      <c r="ALN18" s="57"/>
      <c r="ALO18" s="59"/>
      <c r="ALP18" s="60"/>
      <c r="ALQ18" s="59"/>
      <c r="ALR18" s="24"/>
      <c r="ALS18" s="24"/>
      <c r="ALT18" s="62"/>
      <c r="ALU18" s="57"/>
      <c r="ALV18" s="59"/>
      <c r="ALW18" s="60"/>
      <c r="ALX18" s="59"/>
      <c r="ALY18" s="24"/>
      <c r="ALZ18" s="24"/>
      <c r="AMA18" s="62"/>
      <c r="AMB18" s="57"/>
      <c r="AMC18" s="59"/>
      <c r="AMD18" s="60"/>
      <c r="AME18" s="59"/>
      <c r="AMF18" s="24"/>
      <c r="AMG18" s="24"/>
      <c r="AMH18" s="62"/>
      <c r="AMI18" s="57"/>
      <c r="AMJ18" s="59"/>
      <c r="AMK18" s="60"/>
      <c r="AML18" s="59"/>
      <c r="AMM18" s="24"/>
      <c r="AMN18" s="24"/>
      <c r="AMO18" s="62"/>
      <c r="AMP18" s="57"/>
      <c r="AMQ18" s="59"/>
      <c r="AMR18" s="60"/>
      <c r="AMS18" s="59"/>
      <c r="AMT18" s="24"/>
      <c r="AMU18" s="24"/>
      <c r="AMV18" s="62"/>
      <c r="AMW18" s="57"/>
      <c r="AMX18" s="59"/>
      <c r="AMY18" s="60"/>
      <c r="AMZ18" s="59"/>
      <c r="ANA18" s="24"/>
      <c r="ANB18" s="141"/>
      <c r="ANC18" s="62"/>
      <c r="AND18" s="57"/>
      <c r="ANE18" s="59"/>
      <c r="ANF18" s="60"/>
      <c r="ANG18" s="59"/>
      <c r="ANH18" s="24"/>
      <c r="ANI18" s="24"/>
      <c r="ANJ18" s="62"/>
      <c r="ANK18" s="57"/>
      <c r="ANL18" s="59"/>
      <c r="ANM18" s="60"/>
      <c r="ANN18" s="59"/>
      <c r="ANO18" s="24"/>
      <c r="ANP18" s="24"/>
      <c r="ANQ18" s="62"/>
      <c r="ANR18" s="57"/>
      <c r="ANS18" s="59"/>
      <c r="ANT18" s="60"/>
      <c r="ANU18" s="59"/>
      <c r="ANV18" s="24"/>
      <c r="ANW18" s="24"/>
      <c r="ANX18" s="62"/>
      <c r="ANY18" s="57"/>
      <c r="ANZ18" s="59"/>
      <c r="AOA18" s="60"/>
      <c r="AOB18" s="59"/>
      <c r="AOC18" s="24"/>
      <c r="AOD18" s="24"/>
      <c r="AOE18" s="62"/>
      <c r="AOF18" s="57"/>
      <c r="AOG18" s="59"/>
      <c r="AOH18" s="60"/>
      <c r="AOI18" s="59"/>
      <c r="AOJ18" s="24"/>
      <c r="AOK18" s="24"/>
      <c r="AOL18" s="62"/>
      <c r="AOM18" s="57"/>
      <c r="AON18" s="59"/>
      <c r="AOO18" s="60"/>
      <c r="AOP18" s="59"/>
      <c r="AOQ18" s="24"/>
      <c r="AOR18" s="24"/>
      <c r="AOS18" s="62"/>
      <c r="AOT18" s="57"/>
      <c r="AOU18" s="59"/>
      <c r="AOV18" s="60"/>
      <c r="AOW18" s="59"/>
      <c r="AOX18" s="24"/>
      <c r="AOY18" s="141"/>
      <c r="AOZ18" s="62"/>
      <c r="APA18" s="57"/>
      <c r="APB18" s="59"/>
      <c r="APC18" s="60"/>
      <c r="APD18" s="59"/>
      <c r="APE18" s="24"/>
      <c r="APF18" s="24"/>
      <c r="APG18" s="62"/>
      <c r="APH18" s="57"/>
      <c r="API18" s="59"/>
      <c r="APJ18" s="60"/>
      <c r="APK18" s="59"/>
      <c r="APL18" s="24"/>
      <c r="APM18" s="24"/>
      <c r="APN18" s="62"/>
      <c r="APO18" s="57"/>
      <c r="APP18" s="59"/>
      <c r="APQ18" s="60"/>
      <c r="APR18" s="59"/>
      <c r="APS18" s="24"/>
      <c r="APT18" s="24"/>
      <c r="APU18" s="62"/>
      <c r="APV18" s="57"/>
      <c r="APW18" s="59"/>
      <c r="APX18" s="60"/>
      <c r="APY18" s="59"/>
      <c r="APZ18" s="24"/>
      <c r="AQA18" s="24"/>
      <c r="AQB18" s="62"/>
      <c r="AQC18" s="57"/>
      <c r="AQD18" s="59"/>
      <c r="AQE18" s="60"/>
      <c r="AQF18" s="59"/>
      <c r="AQG18" s="24"/>
      <c r="AQH18" s="24"/>
      <c r="AQI18" s="62"/>
      <c r="AQJ18" s="57"/>
      <c r="AQK18" s="59"/>
      <c r="AQL18" s="60"/>
      <c r="AQM18" s="59"/>
      <c r="AQN18" s="24"/>
      <c r="AQO18" s="24"/>
      <c r="AQP18" s="62"/>
      <c r="AQQ18" s="57"/>
      <c r="AQR18" s="59"/>
      <c r="AQS18" s="60"/>
      <c r="AQT18" s="59"/>
      <c r="AQU18" s="24"/>
      <c r="AQV18" s="141"/>
      <c r="AQW18" s="62"/>
      <c r="AQX18" s="57"/>
      <c r="AQY18" s="59"/>
      <c r="AQZ18" s="60"/>
      <c r="ARA18" s="59"/>
      <c r="ARB18" s="24"/>
      <c r="ARC18" s="24"/>
      <c r="ARD18" s="62"/>
      <c r="ARE18" s="57"/>
      <c r="ARF18" s="59"/>
      <c r="ARG18" s="60"/>
      <c r="ARH18" s="59"/>
      <c r="ARI18" s="24"/>
      <c r="ARJ18" s="24"/>
      <c r="ARK18" s="62"/>
      <c r="ARL18" s="57"/>
      <c r="ARM18" s="59"/>
      <c r="ARN18" s="60"/>
      <c r="ARO18" s="59"/>
      <c r="ARP18" s="24"/>
      <c r="ARQ18" s="24"/>
      <c r="ARR18" s="62"/>
      <c r="ARS18" s="57"/>
      <c r="ART18" s="59"/>
      <c r="ARU18" s="60"/>
      <c r="ARV18" s="59"/>
      <c r="ARW18" s="24"/>
      <c r="ARX18" s="24"/>
      <c r="ARY18" s="62"/>
      <c r="ARZ18" s="57"/>
      <c r="ASA18" s="59"/>
      <c r="ASB18" s="60"/>
      <c r="ASC18" s="59"/>
      <c r="ASD18" s="24"/>
      <c r="ASE18" s="24"/>
      <c r="ASF18" s="62"/>
      <c r="ASG18" s="57"/>
      <c r="ASH18" s="59"/>
      <c r="ASI18" s="60"/>
      <c r="ASJ18" s="59"/>
      <c r="ASK18" s="24"/>
      <c r="ASL18" s="24"/>
      <c r="ASM18" s="62"/>
      <c r="ASN18" s="57"/>
      <c r="ASO18" s="59"/>
      <c r="ASP18" s="60"/>
      <c r="ASQ18" s="59"/>
      <c r="ASR18" s="24"/>
      <c r="ASS18" s="141"/>
      <c r="AST18" s="62"/>
      <c r="ASU18" s="57"/>
      <c r="ASV18" s="59"/>
      <c r="ASW18" s="60"/>
      <c r="ASX18" s="59"/>
      <c r="ASY18" s="24"/>
      <c r="ASZ18" s="24"/>
      <c r="ATA18" s="62"/>
      <c r="ATB18" s="57"/>
      <c r="ATC18" s="59"/>
      <c r="ATD18" s="60"/>
      <c r="ATE18" s="59"/>
      <c r="ATF18" s="24"/>
      <c r="ATG18" s="24"/>
      <c r="ATH18" s="62"/>
      <c r="ATI18" s="57"/>
      <c r="ATJ18" s="59"/>
      <c r="ATK18" s="60"/>
      <c r="ATL18" s="59"/>
      <c r="ATM18" s="24"/>
      <c r="ATN18" s="24"/>
      <c r="ATO18" s="62"/>
      <c r="ATP18" s="57"/>
      <c r="ATQ18" s="59"/>
      <c r="ATR18" s="60"/>
      <c r="ATS18" s="59"/>
      <c r="ATT18" s="24"/>
      <c r="ATU18" s="24"/>
      <c r="ATV18" s="62"/>
      <c r="ATW18" s="57"/>
      <c r="ATX18" s="59"/>
      <c r="ATY18" s="60"/>
      <c r="ATZ18" s="59"/>
      <c r="AUA18" s="24"/>
      <c r="AUB18" s="24"/>
      <c r="AUC18" s="62"/>
      <c r="AUD18" s="57"/>
      <c r="AUE18" s="59"/>
      <c r="AUF18" s="60"/>
      <c r="AUG18" s="59"/>
      <c r="AUH18" s="24"/>
      <c r="AUI18" s="24"/>
      <c r="AUJ18" s="62"/>
      <c r="AUK18" s="57"/>
      <c r="AUL18" s="59"/>
      <c r="AUM18" s="60"/>
      <c r="AUN18" s="59"/>
      <c r="AUO18" s="24"/>
      <c r="AUP18" s="141"/>
      <c r="AUQ18" s="62"/>
      <c r="AUR18" s="57"/>
      <c r="AUS18" s="59"/>
      <c r="AUT18" s="60"/>
      <c r="AUU18" s="59"/>
      <c r="AUV18" s="24"/>
      <c r="AUW18" s="24"/>
      <c r="AUX18" s="62"/>
      <c r="AUY18" s="57"/>
      <c r="AUZ18" s="59"/>
      <c r="AVA18" s="60"/>
      <c r="AVB18" s="59"/>
      <c r="AVC18" s="24"/>
      <c r="AVD18" s="24"/>
      <c r="AVE18" s="62"/>
      <c r="AVF18" s="57"/>
      <c r="AVG18" s="59"/>
      <c r="AVH18" s="60"/>
      <c r="AVI18" s="59"/>
      <c r="AVJ18" s="24"/>
      <c r="AVK18" s="24"/>
      <c r="AVL18" s="62"/>
      <c r="AVM18" s="57"/>
      <c r="AVN18" s="59"/>
      <c r="AVO18" s="60"/>
      <c r="AVP18" s="59"/>
      <c r="AVQ18" s="24"/>
      <c r="AVR18" s="24"/>
      <c r="AVS18" s="62"/>
      <c r="AVT18" s="57"/>
      <c r="AVU18" s="59"/>
      <c r="AVV18" s="60"/>
      <c r="AVW18" s="59"/>
      <c r="AVX18" s="24"/>
      <c r="AVY18" s="24"/>
      <c r="AVZ18" s="62"/>
      <c r="AWA18" s="57"/>
      <c r="AWB18" s="59"/>
      <c r="AWC18" s="60"/>
      <c r="AWD18" s="59"/>
      <c r="AWE18" s="24"/>
      <c r="AWF18" s="24"/>
      <c r="AWG18" s="62"/>
      <c r="AWH18" s="57"/>
      <c r="AWI18" s="59"/>
      <c r="AWJ18" s="60"/>
      <c r="AWK18" s="59"/>
      <c r="AWL18" s="24"/>
      <c r="AWM18" s="141"/>
      <c r="AWN18" s="62"/>
      <c r="AWO18" s="57"/>
      <c r="AWP18" s="59"/>
      <c r="AWQ18" s="60"/>
      <c r="AWR18" s="59"/>
      <c r="AWS18" s="24"/>
      <c r="AWT18" s="24"/>
      <c r="AWU18" s="62"/>
      <c r="AWV18" s="57"/>
      <c r="AWW18" s="59"/>
      <c r="AWX18" s="60"/>
      <c r="AWY18" s="59"/>
      <c r="AWZ18" s="24"/>
      <c r="AXA18" s="24"/>
      <c r="AXB18" s="62"/>
      <c r="AXC18" s="57"/>
      <c r="AXD18" s="59"/>
      <c r="AXE18" s="60"/>
      <c r="AXF18" s="59"/>
      <c r="AXG18" s="24"/>
      <c r="AXH18" s="24"/>
      <c r="AXI18" s="62"/>
      <c r="AXJ18" s="57"/>
      <c r="AXK18" s="59"/>
      <c r="AXL18" s="60"/>
      <c r="AXM18" s="59"/>
      <c r="AXN18" s="24"/>
      <c r="AXO18" s="24"/>
      <c r="AXP18" s="62"/>
      <c r="AXQ18" s="57"/>
      <c r="AXR18" s="59"/>
      <c r="AXS18" s="60"/>
      <c r="AXT18" s="59"/>
      <c r="AXU18" s="24"/>
      <c r="AXV18" s="24"/>
      <c r="AXW18" s="62"/>
      <c r="AXX18" s="57"/>
      <c r="AXY18" s="59"/>
      <c r="AXZ18" s="60"/>
      <c r="AYA18" s="59"/>
      <c r="AYB18" s="24"/>
      <c r="AYC18" s="24"/>
      <c r="AYD18" s="62"/>
      <c r="AYE18" s="57"/>
      <c r="AYF18" s="59"/>
      <c r="AYG18" s="60"/>
      <c r="AYH18" s="59"/>
      <c r="AYI18" s="24"/>
      <c r="AYJ18" s="141"/>
      <c r="AYK18" s="62"/>
      <c r="AYL18" s="57"/>
      <c r="AYM18" s="59"/>
      <c r="AYN18" s="60"/>
      <c r="AYO18" s="59"/>
      <c r="AYP18" s="24"/>
      <c r="AYQ18" s="24"/>
      <c r="AYR18" s="62"/>
      <c r="AYS18" s="57"/>
      <c r="AYT18" s="59"/>
      <c r="AYU18" s="60"/>
      <c r="AYV18" s="59"/>
      <c r="AYW18" s="24"/>
      <c r="AYX18" s="24"/>
      <c r="AYY18" s="62"/>
      <c r="AYZ18" s="57"/>
      <c r="AZA18" s="59"/>
      <c r="AZB18" s="60"/>
      <c r="AZC18" s="59"/>
      <c r="AZD18" s="24"/>
      <c r="AZE18" s="24"/>
      <c r="AZF18" s="62"/>
      <c r="AZG18" s="57"/>
      <c r="AZH18" s="59"/>
      <c r="AZI18" s="60"/>
      <c r="AZJ18" s="59"/>
      <c r="AZK18" s="24"/>
      <c r="AZL18" s="24"/>
      <c r="AZM18" s="62"/>
      <c r="AZN18" s="57"/>
      <c r="AZO18" s="59"/>
      <c r="AZP18" s="60"/>
      <c r="AZQ18" s="59"/>
      <c r="AZR18" s="24"/>
      <c r="AZS18" s="24"/>
      <c r="AZT18" s="62"/>
      <c r="AZU18" s="57"/>
      <c r="AZV18" s="59"/>
      <c r="AZW18" s="60"/>
      <c r="AZX18" s="59"/>
      <c r="AZY18" s="24"/>
      <c r="AZZ18" s="24"/>
      <c r="BAA18" s="62"/>
      <c r="BAB18" s="57"/>
      <c r="BAC18" s="59"/>
      <c r="BAD18" s="60"/>
      <c r="BAE18" s="59"/>
      <c r="BAF18" s="24"/>
      <c r="BAG18" s="141"/>
      <c r="BAH18" s="62"/>
      <c r="BAI18" s="57"/>
      <c r="BAJ18" s="59"/>
      <c r="BAK18" s="60"/>
      <c r="BAL18" s="59"/>
      <c r="BAM18" s="24"/>
      <c r="BAN18" s="24"/>
      <c r="BAO18" s="62"/>
      <c r="BAP18" s="57"/>
      <c r="BAQ18" s="59"/>
      <c r="BAR18" s="60"/>
      <c r="BAS18" s="59"/>
      <c r="BAT18" s="24"/>
      <c r="BAU18" s="24"/>
      <c r="BAV18" s="62"/>
      <c r="BAW18" s="57"/>
      <c r="BAX18" s="59"/>
      <c r="BAY18" s="60"/>
      <c r="BAZ18" s="59"/>
      <c r="BBA18" s="24"/>
      <c r="BBB18" s="24"/>
      <c r="BBC18" s="62"/>
      <c r="BBD18" s="57"/>
      <c r="BBE18" s="59"/>
      <c r="BBF18" s="60"/>
      <c r="BBG18" s="59"/>
      <c r="BBH18" s="24"/>
      <c r="BBI18" s="24"/>
      <c r="BBJ18" s="62"/>
      <c r="BBK18" s="57"/>
      <c r="BBL18" s="59"/>
      <c r="BBM18" s="60"/>
      <c r="BBN18" s="59"/>
      <c r="BBO18" s="24"/>
      <c r="BBP18" s="24"/>
      <c r="BBQ18" s="62"/>
      <c r="BBR18" s="57"/>
      <c r="BBS18" s="59"/>
      <c r="BBT18" s="60"/>
      <c r="BBU18" s="59"/>
      <c r="BBV18" s="24"/>
      <c r="BBW18" s="24"/>
      <c r="BBX18" s="62"/>
      <c r="BBY18" s="57"/>
      <c r="BBZ18" s="59"/>
      <c r="BCA18" s="60"/>
      <c r="BCB18" s="59"/>
      <c r="BCC18" s="24"/>
      <c r="BCD18" s="141"/>
      <c r="BCE18" s="62"/>
      <c r="BCF18" s="57"/>
      <c r="BCG18" s="59"/>
      <c r="BCH18" s="60"/>
      <c r="BCI18" s="59"/>
      <c r="BCJ18" s="24"/>
      <c r="BCK18" s="24"/>
      <c r="BCL18" s="62"/>
      <c r="BCM18" s="57"/>
      <c r="BCN18" s="59"/>
      <c r="BCO18" s="60"/>
      <c r="BCP18" s="59"/>
      <c r="BCQ18" s="24"/>
      <c r="BCR18" s="24"/>
      <c r="BCS18" s="62"/>
      <c r="BCT18" s="57"/>
      <c r="BCU18" s="59"/>
      <c r="BCV18" s="60"/>
      <c r="BCW18" s="59"/>
      <c r="BCX18" s="24"/>
      <c r="BCY18" s="24"/>
      <c r="BCZ18" s="62"/>
      <c r="BDA18" s="57"/>
      <c r="BDB18" s="59"/>
      <c r="BDC18" s="60"/>
      <c r="BDD18" s="59"/>
      <c r="BDE18" s="24"/>
      <c r="BDF18" s="24"/>
      <c r="BDG18" s="62"/>
      <c r="BDH18" s="57"/>
      <c r="BDI18" s="59"/>
      <c r="BDJ18" s="60"/>
      <c r="BDK18" s="59"/>
      <c r="BDL18" s="24"/>
      <c r="BDM18" s="24"/>
      <c r="BDN18" s="62"/>
      <c r="BDO18" s="57"/>
      <c r="BDP18" s="59"/>
      <c r="BDQ18" s="60"/>
      <c r="BDR18" s="59"/>
      <c r="BDS18" s="24"/>
      <c r="BDT18" s="24"/>
      <c r="BDU18" s="62"/>
      <c r="BDV18" s="57"/>
      <c r="BDW18" s="59"/>
      <c r="BDX18" s="60"/>
      <c r="BDY18" s="59"/>
      <c r="BDZ18" s="24"/>
      <c r="BEA18" s="141"/>
      <c r="BEB18" s="62"/>
      <c r="BEC18" s="57"/>
      <c r="BED18" s="59"/>
      <c r="BEE18" s="60"/>
      <c r="BEF18" s="59"/>
      <c r="BEG18" s="24"/>
      <c r="BEH18" s="24"/>
      <c r="BEI18" s="62"/>
      <c r="BEJ18" s="57"/>
      <c r="BEK18" s="59"/>
      <c r="BEL18" s="60"/>
      <c r="BEM18" s="59"/>
      <c r="BEN18" s="24"/>
      <c r="BEO18" s="24"/>
      <c r="BEP18" s="62"/>
      <c r="BEQ18" s="57"/>
      <c r="BER18" s="59"/>
      <c r="BES18" s="60"/>
      <c r="BET18" s="59"/>
      <c r="BEU18" s="24"/>
      <c r="BEV18" s="24"/>
      <c r="BEW18" s="62"/>
      <c r="BEX18" s="57"/>
      <c r="BEY18" s="59"/>
      <c r="BEZ18" s="60"/>
      <c r="BFA18" s="59"/>
      <c r="BFB18" s="24"/>
      <c r="BFC18" s="24"/>
      <c r="BFD18" s="62"/>
      <c r="BFE18" s="57"/>
      <c r="BFF18" s="59"/>
      <c r="BFG18" s="60"/>
      <c r="BFH18" s="59"/>
      <c r="BFI18" s="24"/>
      <c r="BFJ18" s="24"/>
      <c r="BFK18" s="62"/>
      <c r="BFL18" s="57"/>
      <c r="BFM18" s="59"/>
      <c r="BFN18" s="60"/>
      <c r="BFO18" s="59"/>
      <c r="BFP18" s="24"/>
      <c r="BFQ18" s="24"/>
      <c r="BFR18" s="62"/>
      <c r="BFS18" s="57"/>
      <c r="BFT18" s="59"/>
      <c r="BFU18" s="60"/>
      <c r="BFV18" s="59"/>
      <c r="BFW18" s="24"/>
      <c r="BFX18" s="141"/>
      <c r="BFY18" s="62"/>
      <c r="BFZ18" s="57"/>
      <c r="BGA18" s="59"/>
      <c r="BGB18" s="60"/>
      <c r="BGC18" s="59"/>
      <c r="BGD18" s="24"/>
      <c r="BGE18" s="24"/>
      <c r="BGF18" s="62"/>
      <c r="BGG18" s="57"/>
      <c r="BGH18" s="59"/>
      <c r="BGI18" s="60"/>
      <c r="BGJ18" s="59"/>
      <c r="BGK18" s="24"/>
      <c r="BGL18" s="24"/>
      <c r="BGM18" s="62"/>
      <c r="BGN18" s="57"/>
      <c r="BGO18" s="59"/>
      <c r="BGP18" s="60"/>
      <c r="BGQ18" s="59"/>
      <c r="BGR18" s="24"/>
      <c r="BGS18" s="24"/>
      <c r="BGT18" s="62"/>
      <c r="BGU18" s="57"/>
      <c r="BGV18" s="59"/>
      <c r="BGW18" s="60"/>
      <c r="BGX18" s="59"/>
      <c r="BGY18" s="24"/>
      <c r="BGZ18" s="24"/>
      <c r="BHA18" s="62"/>
      <c r="BHB18" s="57"/>
      <c r="BHC18" s="59"/>
      <c r="BHD18" s="60"/>
      <c r="BHE18" s="59"/>
      <c r="BHF18" s="24"/>
      <c r="BHG18" s="24"/>
      <c r="BHH18" s="62"/>
      <c r="BHI18" s="57"/>
      <c r="BHJ18" s="59"/>
      <c r="BHK18" s="60"/>
      <c r="BHL18" s="59"/>
      <c r="BHM18" s="24"/>
      <c r="BHN18" s="24"/>
      <c r="BHO18" s="62"/>
      <c r="BHP18" s="57"/>
      <c r="BHQ18" s="59"/>
      <c r="BHR18" s="60"/>
      <c r="BHS18" s="59"/>
      <c r="BHT18" s="24"/>
      <c r="BHU18" s="141"/>
      <c r="BHV18" s="62"/>
      <c r="BHW18" s="57"/>
      <c r="BHX18" s="59"/>
      <c r="BHY18" s="60"/>
      <c r="BHZ18" s="59"/>
      <c r="BIA18" s="24"/>
      <c r="BIB18" s="24"/>
      <c r="BIC18" s="62"/>
      <c r="BID18" s="57"/>
      <c r="BIE18" s="59"/>
      <c r="BIF18" s="60"/>
      <c r="BIG18" s="59"/>
      <c r="BIH18" s="24"/>
      <c r="BII18" s="24"/>
      <c r="BIJ18" s="62"/>
      <c r="BIK18" s="57"/>
      <c r="BIL18" s="59"/>
      <c r="BIM18" s="60"/>
      <c r="BIN18" s="59"/>
      <c r="BIO18" s="24"/>
      <c r="BIP18" s="24"/>
      <c r="BIQ18" s="62"/>
      <c r="BIR18" s="57"/>
      <c r="BIS18" s="59"/>
      <c r="BIT18" s="60"/>
      <c r="BIU18" s="59"/>
      <c r="BIV18" s="24"/>
      <c r="BIW18" s="24"/>
      <c r="BIX18" s="62"/>
      <c r="BIY18" s="57"/>
      <c r="BIZ18" s="59"/>
      <c r="BJA18" s="60"/>
      <c r="BJB18" s="59"/>
      <c r="BJC18" s="24"/>
      <c r="BJD18" s="24"/>
      <c r="BJE18" s="62"/>
      <c r="BJF18" s="57"/>
      <c r="BJG18" s="59"/>
      <c r="BJH18" s="60"/>
      <c r="BJI18" s="59"/>
      <c r="BJJ18" s="24"/>
      <c r="BJK18" s="24"/>
      <c r="BJL18" s="62"/>
      <c r="BJM18" s="57"/>
      <c r="BJN18" s="59"/>
      <c r="BJO18" s="60"/>
      <c r="BJP18" s="59"/>
      <c r="BJQ18" s="24"/>
      <c r="BJR18" s="141"/>
      <c r="BJS18" s="62"/>
      <c r="BJT18" s="57"/>
      <c r="BJU18" s="59"/>
      <c r="BJV18" s="60"/>
      <c r="BJW18" s="59"/>
      <c r="BJX18" s="24"/>
      <c r="BJY18" s="24"/>
      <c r="BJZ18" s="62"/>
      <c r="BKA18" s="57"/>
      <c r="BKB18" s="59"/>
      <c r="BKC18" s="60"/>
      <c r="BKD18" s="59"/>
      <c r="BKE18" s="24"/>
      <c r="BKF18" s="24"/>
      <c r="BKG18" s="62"/>
      <c r="BKH18" s="57"/>
      <c r="BKI18" s="59"/>
      <c r="BKJ18" s="60"/>
      <c r="BKK18" s="59"/>
      <c r="BKL18" s="24"/>
      <c r="BKM18" s="24"/>
      <c r="BKN18" s="62"/>
      <c r="BKO18" s="57"/>
      <c r="BKP18" s="59"/>
      <c r="BKQ18" s="60"/>
      <c r="BKR18" s="59"/>
      <c r="BKS18" s="24"/>
      <c r="BKT18" s="24"/>
      <c r="BKU18" s="62"/>
      <c r="BKV18" s="57"/>
      <c r="BKW18" s="59"/>
      <c r="BKX18" s="60"/>
      <c r="BKY18" s="59"/>
      <c r="BKZ18" s="24"/>
      <c r="BLA18" s="24"/>
      <c r="BLB18" s="62"/>
      <c r="BLC18" s="57"/>
      <c r="BLD18" s="59"/>
      <c r="BLE18" s="60"/>
      <c r="BLF18" s="59"/>
      <c r="BLG18" s="24"/>
      <c r="BLH18" s="24"/>
      <c r="BLI18" s="62"/>
      <c r="BLJ18" s="57"/>
      <c r="BLK18" s="59"/>
      <c r="BLL18" s="60"/>
      <c r="BLM18" s="59"/>
      <c r="BLN18" s="24"/>
      <c r="BLO18" s="141"/>
      <c r="BLP18" s="62"/>
      <c r="BLQ18" s="57"/>
      <c r="BLR18" s="59"/>
      <c r="BLS18" s="60"/>
      <c r="BLT18" s="59"/>
      <c r="BLU18" s="24"/>
      <c r="BLV18" s="24"/>
      <c r="BLW18" s="62"/>
      <c r="BLX18" s="57"/>
      <c r="BLY18" s="59"/>
      <c r="BLZ18" s="60"/>
      <c r="BMA18" s="59"/>
      <c r="BMB18" s="24"/>
      <c r="BMC18" s="24"/>
      <c r="BMD18" s="62"/>
      <c r="BME18" s="57"/>
      <c r="BMF18" s="59"/>
      <c r="BMG18" s="60"/>
      <c r="BMH18" s="59"/>
      <c r="BMI18" s="24"/>
      <c r="BMJ18" s="24"/>
      <c r="BMK18" s="62"/>
      <c r="BML18" s="57"/>
      <c r="BMM18" s="59"/>
      <c r="BMN18" s="60"/>
      <c r="BMO18" s="59"/>
      <c r="BMP18" s="24"/>
      <c r="BMQ18" s="24"/>
      <c r="BMR18" s="62"/>
      <c r="BMS18" s="57"/>
      <c r="BMT18" s="59"/>
      <c r="BMU18" s="60"/>
      <c r="BMV18" s="59"/>
      <c r="BMW18" s="24"/>
      <c r="BMX18" s="24"/>
      <c r="BMY18" s="62"/>
      <c r="BMZ18" s="57"/>
      <c r="BNA18" s="59"/>
      <c r="BNB18" s="60"/>
      <c r="BNC18" s="59"/>
      <c r="BND18" s="24"/>
      <c r="BNE18" s="24"/>
      <c r="BNF18" s="62"/>
      <c r="BNG18" s="57"/>
      <c r="BNH18" s="59"/>
      <c r="BNI18" s="60"/>
      <c r="BNJ18" s="59"/>
      <c r="BNK18" s="24"/>
      <c r="BNL18" s="141"/>
      <c r="BNM18" s="62"/>
      <c r="BNN18" s="57"/>
      <c r="BNO18" s="59"/>
      <c r="BNP18" s="60"/>
      <c r="BNQ18" s="59"/>
      <c r="BNR18" s="24"/>
      <c r="BNS18" s="24"/>
      <c r="BNT18" s="62"/>
      <c r="BNU18" s="57"/>
      <c r="BNV18" s="59"/>
      <c r="BNW18" s="60"/>
      <c r="BNX18" s="59"/>
      <c r="BNY18" s="24"/>
      <c r="BNZ18" s="24"/>
      <c r="BOA18" s="62"/>
      <c r="BOB18" s="57"/>
      <c r="BOC18" s="59"/>
      <c r="BOD18" s="60"/>
      <c r="BOE18" s="59"/>
      <c r="BOF18" s="24"/>
      <c r="BOG18" s="24"/>
      <c r="BOH18" s="62"/>
      <c r="BOI18" s="57"/>
      <c r="BOJ18" s="59"/>
      <c r="BOK18" s="60"/>
      <c r="BOL18" s="59"/>
      <c r="BOM18" s="24"/>
      <c r="BON18" s="24"/>
      <c r="BOO18" s="62"/>
      <c r="BOP18" s="57"/>
      <c r="BOQ18" s="59"/>
      <c r="BOR18" s="60"/>
      <c r="BOS18" s="59"/>
      <c r="BOT18" s="24"/>
      <c r="BOU18" s="24"/>
      <c r="BOV18" s="62"/>
      <c r="BOW18" s="57"/>
      <c r="BOX18" s="59"/>
      <c r="BOY18" s="60"/>
      <c r="BOZ18" s="59"/>
      <c r="BPA18" s="24"/>
      <c r="BPB18" s="24"/>
      <c r="BPC18" s="62"/>
      <c r="BPD18" s="57"/>
      <c r="BPE18" s="59"/>
      <c r="BPF18" s="60"/>
      <c r="BPG18" s="59"/>
      <c r="BPH18" s="24"/>
      <c r="BPI18" s="141"/>
      <c r="BPJ18" s="62"/>
      <c r="BPK18" s="57"/>
      <c r="BPL18" s="59"/>
      <c r="BPM18" s="60"/>
      <c r="BPN18" s="59"/>
      <c r="BPO18" s="24"/>
      <c r="BPP18" s="24"/>
      <c r="BPQ18" s="62"/>
      <c r="BPR18" s="57"/>
      <c r="BPS18" s="59"/>
      <c r="BPT18" s="60"/>
      <c r="BPU18" s="59"/>
      <c r="BPV18" s="24"/>
      <c r="BPW18" s="24"/>
      <c r="BPX18" s="62"/>
      <c r="BPY18" s="57"/>
      <c r="BPZ18" s="59"/>
      <c r="BQA18" s="60"/>
      <c r="BQB18" s="59"/>
      <c r="BQC18" s="24"/>
      <c r="BQD18" s="24"/>
      <c r="BQE18" s="62"/>
      <c r="BQF18" s="57"/>
      <c r="BQG18" s="59"/>
      <c r="BQH18" s="60"/>
      <c r="BQI18" s="59"/>
      <c r="BQJ18" s="24"/>
      <c r="BQK18" s="24"/>
      <c r="BQL18" s="62"/>
      <c r="BQM18" s="57"/>
      <c r="BQN18" s="59"/>
      <c r="BQO18" s="60"/>
      <c r="BQP18" s="59"/>
      <c r="BQQ18" s="24"/>
      <c r="BQR18" s="24"/>
      <c r="BQS18" s="62"/>
      <c r="BQT18" s="57"/>
      <c r="BQU18" s="59"/>
      <c r="BQV18" s="60"/>
      <c r="BQW18" s="59"/>
      <c r="BQX18" s="24"/>
      <c r="BQY18" s="24"/>
      <c r="BQZ18" s="62"/>
      <c r="BRA18" s="57"/>
      <c r="BRB18" s="59"/>
      <c r="BRC18" s="60"/>
      <c r="BRD18" s="59"/>
      <c r="BRE18" s="24"/>
      <c r="BRF18" s="24"/>
      <c r="BRG18" s="62"/>
      <c r="BRH18" s="57"/>
      <c r="BRI18" s="59"/>
      <c r="BRJ18" s="60"/>
      <c r="BRK18" s="59"/>
      <c r="BRL18" s="24"/>
      <c r="BRM18" s="24"/>
      <c r="BRN18" s="62"/>
      <c r="BRO18" s="57"/>
      <c r="BRP18" s="59"/>
      <c r="BRQ18" s="60"/>
      <c r="BRR18" s="59"/>
      <c r="BRS18" s="24"/>
      <c r="BRT18" s="24"/>
      <c r="BRU18" s="62"/>
      <c r="BRV18" s="58"/>
      <c r="BRW18" s="59"/>
      <c r="BRX18" s="60"/>
      <c r="BRY18" s="59"/>
      <c r="BRZ18" s="24"/>
      <c r="BSA18" s="24"/>
      <c r="BSB18" s="62"/>
      <c r="BSC18" s="58"/>
      <c r="BSD18" s="59"/>
      <c r="BSE18" s="60"/>
      <c r="BSF18" s="59"/>
      <c r="BSG18" s="24"/>
      <c r="BSH18" s="24"/>
      <c r="BSI18" s="62"/>
      <c r="BSJ18" s="58"/>
      <c r="BSK18" s="59"/>
      <c r="BSL18" s="60"/>
      <c r="BSM18" s="59"/>
      <c r="BSN18" s="24"/>
      <c r="BSO18" s="24"/>
      <c r="BSP18" s="62"/>
      <c r="BSQ18" s="58"/>
      <c r="BSR18" s="59"/>
      <c r="BSS18" s="60"/>
      <c r="BST18" s="59"/>
      <c r="BSU18" s="24"/>
      <c r="BSV18" s="24"/>
      <c r="BSW18" s="62"/>
      <c r="BSX18" s="58"/>
      <c r="BSY18" s="59"/>
      <c r="BSZ18" s="60"/>
      <c r="BTA18" s="59"/>
      <c r="BTB18" s="24"/>
      <c r="BTC18" s="24"/>
      <c r="BTD18" s="62"/>
      <c r="BTE18" s="58"/>
      <c r="BTF18" s="59"/>
      <c r="BTG18" s="60"/>
      <c r="BTH18" s="59"/>
      <c r="BTI18" s="24"/>
      <c r="BTJ18" s="24"/>
      <c r="BTK18" s="62"/>
      <c r="BTL18" s="58"/>
      <c r="BTM18" s="59"/>
      <c r="BTN18" s="60"/>
      <c r="BTO18" s="59"/>
      <c r="BTP18" s="24"/>
      <c r="BTQ18" s="24"/>
      <c r="BTR18" s="62"/>
      <c r="BTS18" s="58"/>
      <c r="BTT18" s="59"/>
      <c r="BTU18" s="60"/>
      <c r="BTV18" s="59"/>
      <c r="BTW18" s="24"/>
      <c r="BTX18" s="24"/>
      <c r="BTY18" s="62"/>
      <c r="BTZ18" s="58"/>
      <c r="BUA18" s="59"/>
      <c r="BUB18" s="60"/>
      <c r="BUC18" s="59"/>
      <c r="BUD18" s="24"/>
      <c r="BUE18" s="24"/>
      <c r="BUF18" s="62"/>
      <c r="BUG18" s="58"/>
      <c r="BUH18" s="59"/>
      <c r="BUI18" s="60"/>
      <c r="BUJ18" s="59"/>
      <c r="BUK18" s="24"/>
      <c r="BUL18" s="24"/>
      <c r="BUM18" s="62"/>
      <c r="BUN18" s="58"/>
      <c r="BUO18" s="59"/>
      <c r="BUP18" s="60"/>
      <c r="BUQ18" s="59"/>
      <c r="BUR18" s="24"/>
      <c r="BUS18" s="24"/>
      <c r="BUT18" s="62"/>
      <c r="BUU18" s="58"/>
      <c r="BUV18" s="59"/>
      <c r="BUW18" s="60"/>
      <c r="BUX18" s="59"/>
      <c r="BUY18" s="24"/>
      <c r="BUZ18" s="24"/>
      <c r="BVA18" s="62"/>
      <c r="BVB18" s="58"/>
      <c r="BVC18" s="59"/>
      <c r="BVD18" s="60"/>
      <c r="BVE18" s="59"/>
      <c r="BVF18" s="24"/>
      <c r="BVG18" s="24"/>
      <c r="BVH18" s="62"/>
      <c r="BVI18" s="58"/>
      <c r="BVJ18" s="59"/>
      <c r="BVK18" s="60"/>
      <c r="BVL18" s="59"/>
      <c r="BVM18" s="24"/>
      <c r="BVN18" s="24"/>
      <c r="BVO18" s="62"/>
      <c r="BVP18" s="58"/>
      <c r="BVQ18" s="59"/>
      <c r="BVR18" s="60"/>
      <c r="BVS18" s="59"/>
      <c r="BVT18" s="24"/>
      <c r="BVU18" s="24"/>
      <c r="BVV18" s="62"/>
      <c r="BVW18" s="58"/>
      <c r="BVX18" s="59"/>
      <c r="BVY18" s="60"/>
      <c r="BVZ18" s="59"/>
      <c r="BWA18" s="24"/>
      <c r="BWB18" s="24"/>
      <c r="BWC18" s="62"/>
      <c r="BWD18" s="58"/>
      <c r="BWE18" s="59"/>
      <c r="BWF18" s="60"/>
      <c r="BWG18" s="59"/>
      <c r="BWH18" s="24"/>
      <c r="BWI18" s="24"/>
      <c r="BWJ18" s="62"/>
      <c r="BWK18" s="58"/>
      <c r="BWL18" s="59"/>
      <c r="BWM18" s="60"/>
      <c r="BWN18" s="59"/>
      <c r="BWO18" s="24"/>
      <c r="BWP18" s="24"/>
      <c r="BWQ18" s="62"/>
      <c r="BWR18" s="58"/>
      <c r="BWS18" s="59"/>
      <c r="BWT18" s="60"/>
      <c r="BWU18" s="59"/>
      <c r="BWV18" s="24"/>
      <c r="BWW18" s="24"/>
      <c r="BWX18" s="62"/>
      <c r="BWY18" s="58"/>
      <c r="BWZ18" s="59"/>
      <c r="BXA18" s="60"/>
      <c r="BXB18" s="59"/>
      <c r="BXC18" s="24"/>
      <c r="BXD18" s="24"/>
      <c r="BXE18" s="62"/>
      <c r="BXF18" s="58"/>
      <c r="BXG18" s="59"/>
      <c r="BXH18" s="60"/>
      <c r="BXI18" s="59"/>
      <c r="BXJ18" s="24"/>
      <c r="BXK18" s="24"/>
      <c r="BXL18" s="62"/>
      <c r="BXM18" s="58"/>
      <c r="BXN18" s="59"/>
      <c r="BXO18" s="60"/>
      <c r="BXP18" s="59"/>
      <c r="BXQ18" s="24"/>
      <c r="BXR18" s="24"/>
      <c r="BXS18" s="62"/>
      <c r="BXT18" s="58"/>
      <c r="BXU18" s="59"/>
      <c r="BXV18" s="60"/>
      <c r="BXW18" s="59"/>
      <c r="BXX18" s="24"/>
      <c r="BXY18" s="24"/>
      <c r="BXZ18" s="62"/>
      <c r="BYA18" s="58"/>
      <c r="BYB18" s="59"/>
      <c r="BYC18" s="60"/>
      <c r="BYD18" s="59"/>
      <c r="BYE18" s="24"/>
      <c r="BYF18" s="24"/>
      <c r="BYG18" s="62"/>
      <c r="BYH18" s="58"/>
      <c r="BYI18" s="59"/>
      <c r="BYJ18" s="60"/>
      <c r="BYK18" s="59"/>
      <c r="BYL18" s="24"/>
      <c r="BYM18" s="24"/>
      <c r="BYN18" s="62"/>
      <c r="BYO18" s="58"/>
      <c r="BYP18" s="59"/>
      <c r="BYQ18" s="60"/>
      <c r="BYR18" s="59"/>
      <c r="BYS18" s="24"/>
      <c r="BYT18" s="24"/>
      <c r="BYU18" s="62"/>
      <c r="BYV18" s="58"/>
      <c r="BYW18" s="59"/>
      <c r="BYX18" s="60"/>
      <c r="BYY18" s="59"/>
      <c r="BYZ18" s="24"/>
      <c r="BZA18" s="24"/>
      <c r="BZB18" s="62"/>
      <c r="BZC18" s="58"/>
      <c r="BZD18" s="59"/>
      <c r="BZE18" s="60"/>
      <c r="BZF18" s="59"/>
      <c r="BZG18" s="24"/>
      <c r="BZH18" s="24"/>
      <c r="BZI18" s="62"/>
      <c r="BZJ18" s="58"/>
      <c r="BZK18" s="59"/>
      <c r="BZL18" s="60"/>
      <c r="BZM18" s="59"/>
      <c r="BZN18" s="24"/>
      <c r="BZO18" s="24"/>
      <c r="BZP18" s="62"/>
      <c r="BZQ18" s="58"/>
      <c r="BZR18" s="59"/>
      <c r="BZS18" s="60"/>
      <c r="BZT18" s="59"/>
      <c r="BZU18" s="24"/>
      <c r="BZV18" s="24"/>
      <c r="BZW18" s="62"/>
      <c r="BZX18" s="58"/>
      <c r="BZY18" s="59"/>
      <c r="BZZ18" s="60"/>
      <c r="CAA18" s="59"/>
      <c r="CAB18" s="24"/>
      <c r="CAC18" s="24"/>
      <c r="CAD18" s="62"/>
      <c r="CAE18" s="58"/>
      <c r="CAF18" s="59"/>
      <c r="CAG18" s="60"/>
      <c r="CAH18" s="59"/>
      <c r="CAI18" s="24"/>
      <c r="CAJ18" s="24"/>
      <c r="CAK18" s="62"/>
      <c r="CAL18" s="58"/>
      <c r="CAM18" s="59"/>
      <c r="CAN18" s="60"/>
      <c r="CAO18" s="59"/>
      <c r="CAP18" s="24"/>
      <c r="CAQ18" s="24"/>
      <c r="CAR18" s="62"/>
      <c r="CAS18" s="58"/>
      <c r="CAT18" s="59"/>
      <c r="CAU18" s="60"/>
      <c r="CAV18" s="59"/>
      <c r="CAW18" s="24"/>
      <c r="CAX18" s="24"/>
      <c r="CAY18" s="62"/>
      <c r="CAZ18" s="58"/>
      <c r="CBA18" s="59"/>
      <c r="CBB18" s="60"/>
      <c r="CBC18" s="59"/>
      <c r="CBD18" s="24"/>
      <c r="CBE18" s="24"/>
      <c r="CBF18" s="62"/>
      <c r="CBG18" s="58"/>
      <c r="CBH18" s="59"/>
      <c r="CBI18" s="60"/>
      <c r="CBJ18" s="59"/>
      <c r="CBK18" s="24"/>
      <c r="CBL18" s="24"/>
      <c r="CBM18" s="62"/>
      <c r="CBN18" s="58"/>
      <c r="CBO18" s="59"/>
      <c r="CBP18" s="60"/>
      <c r="CBQ18" s="59"/>
      <c r="CBR18" s="24"/>
      <c r="CBS18" s="24"/>
      <c r="CBT18" s="62"/>
      <c r="CBU18" s="58"/>
      <c r="CBV18" s="59"/>
      <c r="CBW18" s="60"/>
      <c r="CBX18" s="59"/>
      <c r="CBY18" s="24"/>
      <c r="CBZ18" s="24"/>
      <c r="CCA18" s="62"/>
      <c r="CCB18" s="58"/>
      <c r="CCC18" s="59"/>
      <c r="CCD18" s="60"/>
      <c r="CCE18" s="59"/>
      <c r="CCF18" s="24"/>
      <c r="CCG18" s="24"/>
      <c r="CCH18" s="62"/>
      <c r="CCI18" s="58"/>
      <c r="CCJ18" s="59"/>
      <c r="CCK18" s="60"/>
      <c r="CCL18" s="59"/>
      <c r="CCM18" s="24"/>
      <c r="CCN18" s="24"/>
      <c r="CCO18" s="62"/>
      <c r="CCP18" s="58"/>
      <c r="CCQ18" s="59"/>
      <c r="CCR18" s="60"/>
      <c r="CCS18" s="59"/>
      <c r="CCT18" s="24"/>
      <c r="CCU18" s="24"/>
      <c r="CCV18" s="62"/>
      <c r="CCW18" s="58"/>
      <c r="CCX18" s="59"/>
      <c r="CCY18" s="60"/>
      <c r="CCZ18" s="59"/>
      <c r="CDA18" s="24"/>
      <c r="CDB18" s="24"/>
      <c r="CDC18" s="62"/>
      <c r="CDD18" s="58"/>
      <c r="CDE18" s="59"/>
      <c r="CDF18" s="60"/>
      <c r="CDG18" s="59"/>
      <c r="CDH18" s="24"/>
      <c r="CDI18" s="24"/>
      <c r="CDJ18" s="62"/>
      <c r="CDK18" s="58"/>
      <c r="CDL18" s="59"/>
      <c r="CDM18" s="60"/>
      <c r="CDN18" s="59"/>
      <c r="CDO18" s="24"/>
      <c r="CDP18" s="24"/>
      <c r="CDQ18" s="62"/>
      <c r="CDR18" s="58"/>
      <c r="CDS18" s="59"/>
      <c r="CDT18" s="60"/>
      <c r="CDU18" s="59"/>
      <c r="CDV18" s="24"/>
      <c r="CDW18" s="24"/>
      <c r="CDX18" s="62"/>
      <c r="CDY18" s="58"/>
      <c r="CDZ18" s="59"/>
      <c r="CEA18" s="60"/>
      <c r="CEB18" s="59"/>
      <c r="CEC18" s="24"/>
      <c r="CED18" s="24"/>
      <c r="CEE18" s="62"/>
      <c r="CEF18" s="58"/>
      <c r="CEG18" s="59"/>
      <c r="CEH18" s="60"/>
      <c r="CEI18" s="59"/>
      <c r="CEJ18" s="24"/>
      <c r="CEK18" s="24"/>
      <c r="CEL18" s="62"/>
      <c r="CEM18" s="58"/>
      <c r="CEN18" s="59"/>
      <c r="CEO18" s="60"/>
      <c r="CEP18" s="59"/>
      <c r="CEQ18" s="24"/>
      <c r="CER18" s="24"/>
      <c r="CES18" s="62"/>
      <c r="CET18" s="58"/>
      <c r="CEU18" s="59"/>
      <c r="CEV18" s="60"/>
      <c r="CEW18" s="59"/>
      <c r="CEX18" s="24"/>
      <c r="CEY18" s="24"/>
      <c r="CEZ18" s="62"/>
      <c r="CFA18" s="58"/>
      <c r="CFB18" s="59"/>
      <c r="CFC18" s="60"/>
      <c r="CFD18" s="59"/>
      <c r="CFE18" s="24"/>
      <c r="CFF18" s="24"/>
      <c r="CFG18" s="62"/>
      <c r="CFH18" s="58"/>
      <c r="CFI18" s="59"/>
      <c r="CFJ18" s="60"/>
      <c r="CFK18" s="59"/>
      <c r="CFL18" s="24"/>
      <c r="CFM18" s="24"/>
      <c r="CFN18" s="62"/>
      <c r="CFO18" s="58"/>
      <c r="CFP18" s="59"/>
      <c r="CFQ18" s="60"/>
      <c r="CFR18" s="59"/>
      <c r="CFS18" s="24"/>
      <c r="CFT18" s="24"/>
      <c r="CFU18" s="62"/>
      <c r="CFV18" s="58"/>
      <c r="CFW18" s="59"/>
      <c r="CFX18" s="60"/>
      <c r="CFY18" s="59"/>
      <c r="CFZ18" s="24"/>
      <c r="CGA18" s="24"/>
      <c r="CGB18" s="62"/>
      <c r="CGC18" s="58"/>
      <c r="CGD18" s="59"/>
      <c r="CGE18" s="60"/>
      <c r="CGF18" s="59"/>
      <c r="CGG18" s="24"/>
      <c r="CGH18" s="24"/>
      <c r="CGI18" s="62"/>
      <c r="CGJ18" s="58"/>
      <c r="CGK18" s="59"/>
      <c r="CGL18" s="60"/>
      <c r="CGM18" s="59"/>
      <c r="CGN18" s="24"/>
      <c r="CGO18" s="24"/>
      <c r="CGP18" s="62"/>
      <c r="CGQ18" s="58"/>
      <c r="CGR18" s="59"/>
      <c r="CGS18" s="60"/>
      <c r="CGT18" s="59"/>
      <c r="CGU18" s="24"/>
      <c r="CGV18" s="24"/>
      <c r="CGW18" s="62"/>
      <c r="CGX18" s="58"/>
      <c r="CGY18" s="59"/>
      <c r="CGZ18" s="60"/>
      <c r="CHA18" s="59"/>
      <c r="CHB18" s="24"/>
      <c r="CHC18" s="24"/>
      <c r="CHD18" s="62"/>
      <c r="CHE18" s="58"/>
      <c r="CHF18" s="59"/>
      <c r="CHG18" s="60"/>
      <c r="CHH18" s="59"/>
      <c r="CHI18" s="24"/>
      <c r="CHJ18" s="24"/>
      <c r="CHK18" s="62"/>
      <c r="CHL18" s="58"/>
      <c r="CHM18" s="59"/>
      <c r="CHN18" s="60"/>
      <c r="CHO18" s="59"/>
      <c r="CHP18" s="24"/>
      <c r="CHQ18" s="24"/>
      <c r="CHR18" s="62"/>
      <c r="CHS18" s="58"/>
      <c r="CHT18" s="59"/>
      <c r="CHU18" s="60"/>
      <c r="CHV18" s="59"/>
      <c r="CHW18" s="24"/>
      <c r="CHX18" s="24"/>
      <c r="CHY18" s="62"/>
      <c r="CHZ18" s="58"/>
      <c r="CIA18" s="59"/>
      <c r="CIB18" s="60"/>
      <c r="CIC18" s="59"/>
      <c r="CID18" s="24"/>
      <c r="CIE18" s="24"/>
      <c r="CIF18" s="62"/>
      <c r="CIG18" s="58"/>
      <c r="CIH18" s="59"/>
      <c r="CII18" s="60"/>
      <c r="CIJ18" s="59"/>
      <c r="CIK18" s="24"/>
      <c r="CIL18" s="24"/>
      <c r="CIM18" s="62"/>
      <c r="CIN18" s="58"/>
      <c r="CIO18" s="59"/>
      <c r="CIP18" s="60"/>
      <c r="CIQ18" s="59"/>
      <c r="CIR18" s="24"/>
      <c r="CIS18" s="24"/>
      <c r="CIT18" s="62"/>
      <c r="CIU18" s="58"/>
      <c r="CIV18" s="59"/>
      <c r="CIW18" s="60"/>
      <c r="CIX18" s="59"/>
      <c r="CIY18" s="24"/>
      <c r="CIZ18" s="24"/>
      <c r="CJA18" s="62"/>
      <c r="CJB18" s="58"/>
      <c r="CJC18" s="59"/>
      <c r="CJD18" s="60"/>
      <c r="CJE18" s="59"/>
      <c r="CJF18" s="24"/>
      <c r="CJG18" s="24"/>
      <c r="CJH18" s="62"/>
      <c r="CJI18" s="58"/>
      <c r="CJJ18" s="59"/>
      <c r="CJK18" s="60"/>
      <c r="CJL18" s="59"/>
      <c r="CJM18" s="24"/>
      <c r="CJN18" s="24"/>
      <c r="CJO18" s="62"/>
      <c r="CJP18" s="58"/>
      <c r="CJQ18" s="59"/>
      <c r="CJR18" s="60"/>
      <c r="CJS18" s="59"/>
      <c r="CJT18" s="24"/>
      <c r="CJU18" s="24"/>
      <c r="CJV18" s="62"/>
      <c r="CJW18" s="58"/>
      <c r="CJX18" s="59"/>
      <c r="CJY18" s="60"/>
      <c r="CJZ18" s="59"/>
      <c r="CKA18" s="24"/>
      <c r="CKB18" s="24"/>
      <c r="CKC18" s="62"/>
      <c r="CKD18" s="58"/>
      <c r="CKE18" s="59"/>
      <c r="CKF18" s="60"/>
      <c r="CKG18" s="59"/>
      <c r="CKH18" s="24"/>
      <c r="CKI18" s="24"/>
      <c r="CKJ18" s="62"/>
      <c r="CKK18" s="58"/>
      <c r="CKL18" s="59"/>
      <c r="CKM18" s="60"/>
      <c r="CKN18" s="59"/>
      <c r="CKO18" s="24"/>
      <c r="CKP18" s="24"/>
      <c r="CKQ18" s="62"/>
      <c r="CKR18" s="58"/>
      <c r="CKS18" s="59"/>
      <c r="CKT18" s="60"/>
      <c r="CKU18" s="59"/>
      <c r="CKV18" s="24"/>
      <c r="CKW18" s="24"/>
      <c r="CKX18" s="62"/>
      <c r="CKY18" s="58"/>
      <c r="CKZ18" s="59"/>
      <c r="CLA18" s="60"/>
      <c r="CLB18" s="59"/>
      <c r="CLC18" s="24"/>
      <c r="CLD18" s="24"/>
      <c r="CLE18" s="62"/>
      <c r="CLF18" s="58"/>
      <c r="CLG18" s="59"/>
      <c r="CLH18" s="60"/>
      <c r="CLI18" s="59"/>
      <c r="CLJ18" s="24"/>
      <c r="CLK18" s="24"/>
      <c r="CLL18" s="62"/>
      <c r="CLM18" s="58"/>
      <c r="CLN18" s="59"/>
      <c r="CLO18" s="60"/>
      <c r="CLP18" s="59"/>
      <c r="CLQ18" s="24"/>
      <c r="CLR18" s="24"/>
      <c r="CLS18" s="62"/>
      <c r="CLT18" s="58"/>
      <c r="CLU18" s="59"/>
      <c r="CLV18" s="60"/>
      <c r="CLW18" s="59"/>
      <c r="CLX18" s="24"/>
      <c r="CLY18" s="24"/>
      <c r="CLZ18" s="62"/>
      <c r="CMA18" s="58"/>
      <c r="CMB18" s="59"/>
      <c r="CMC18" s="60"/>
      <c r="CMD18" s="59"/>
      <c r="CME18" s="24"/>
      <c r="CMF18" s="24"/>
      <c r="CMG18" s="62"/>
      <c r="CMH18" s="58"/>
      <c r="CMI18" s="59"/>
      <c r="CMJ18" s="60"/>
      <c r="CMK18" s="59"/>
      <c r="CML18" s="24"/>
      <c r="CMM18" s="24"/>
      <c r="CMN18" s="62"/>
      <c r="CMO18" s="58"/>
      <c r="CMP18" s="59"/>
      <c r="CMQ18" s="60"/>
      <c r="CMR18" s="59"/>
      <c r="CMS18" s="24"/>
      <c r="CMT18" s="24"/>
      <c r="CMU18" s="62"/>
      <c r="CMV18" s="58"/>
      <c r="CMW18" s="59"/>
      <c r="CMX18" s="60"/>
      <c r="CMY18" s="59"/>
      <c r="CMZ18" s="24"/>
      <c r="CNA18" s="24"/>
      <c r="CNB18" s="62"/>
      <c r="CNC18" s="58"/>
      <c r="CND18" s="59"/>
      <c r="CNE18" s="60"/>
      <c r="CNF18" s="59"/>
      <c r="CNG18" s="24"/>
      <c r="CNH18" s="24"/>
      <c r="CNI18" s="62"/>
      <c r="CNJ18" s="58"/>
      <c r="CNK18" s="59"/>
      <c r="CNL18" s="60"/>
      <c r="CNM18" s="59"/>
      <c r="CNN18" s="24"/>
      <c r="CNO18" s="24"/>
      <c r="CNP18" s="62"/>
      <c r="CNQ18" s="58"/>
      <c r="CNR18" s="59"/>
      <c r="CNS18" s="60"/>
      <c r="CNT18" s="59"/>
      <c r="CNU18" s="24"/>
      <c r="CNV18" s="24"/>
      <c r="CNW18" s="62"/>
      <c r="CNX18" s="58"/>
      <c r="CNY18" s="59"/>
      <c r="CNZ18" s="60"/>
      <c r="COA18" s="59"/>
      <c r="COB18" s="24"/>
      <c r="COC18" s="24"/>
      <c r="COD18" s="62"/>
      <c r="COE18" s="58"/>
      <c r="COF18" s="59"/>
      <c r="COG18" s="60"/>
      <c r="COH18" s="59"/>
      <c r="COI18" s="24"/>
      <c r="COJ18" s="24"/>
      <c r="COK18" s="62"/>
      <c r="COL18" s="58"/>
      <c r="COM18" s="59"/>
      <c r="CON18" s="60"/>
      <c r="COO18" s="59"/>
      <c r="COP18" s="24"/>
      <c r="COQ18" s="24"/>
      <c r="COR18" s="62"/>
      <c r="COS18" s="58"/>
      <c r="COT18" s="59"/>
      <c r="COU18" s="60"/>
      <c r="COV18" s="59"/>
      <c r="COW18" s="24"/>
      <c r="COX18" s="24"/>
      <c r="COY18" s="62"/>
      <c r="COZ18" s="58"/>
      <c r="CPA18" s="59"/>
      <c r="CPB18" s="60"/>
      <c r="CPC18" s="59"/>
      <c r="CPD18" s="24"/>
      <c r="CPE18" s="24"/>
      <c r="CPF18" s="62"/>
      <c r="CPG18" s="58"/>
      <c r="CPH18" s="59"/>
      <c r="CPI18" s="60"/>
      <c r="CPJ18" s="59"/>
      <c r="CPK18" s="24"/>
      <c r="CPL18" s="24"/>
      <c r="CPM18" s="62"/>
      <c r="CPN18" s="58"/>
      <c r="CPO18" s="59"/>
      <c r="CPP18" s="60"/>
      <c r="CPQ18" s="59"/>
      <c r="CPR18" s="24"/>
      <c r="CPS18" s="24"/>
      <c r="CPT18" s="62"/>
      <c r="CPU18" s="58"/>
      <c r="CPV18" s="59"/>
      <c r="CPW18" s="60"/>
      <c r="CPX18" s="59"/>
      <c r="CPY18" s="24"/>
      <c r="CPZ18" s="24"/>
      <c r="CQA18" s="62"/>
      <c r="CQB18" s="58"/>
      <c r="CQC18" s="59"/>
      <c r="CQD18" s="60"/>
      <c r="CQE18" s="59"/>
      <c r="CQF18" s="24"/>
      <c r="CQG18" s="24"/>
      <c r="CQH18" s="62"/>
      <c r="CQI18" s="58"/>
      <c r="CQJ18" s="59"/>
      <c r="CQK18" s="60"/>
      <c r="CQL18" s="59"/>
      <c r="CQM18" s="24"/>
      <c r="CQN18" s="24"/>
      <c r="CQO18" s="62"/>
      <c r="CQP18" s="58"/>
      <c r="CQQ18" s="59"/>
      <c r="CQR18" s="60"/>
      <c r="CQS18" s="59"/>
      <c r="CQT18" s="24"/>
      <c r="CQU18" s="24"/>
      <c r="CQV18" s="62"/>
      <c r="CQW18" s="58"/>
      <c r="CQX18" s="59"/>
      <c r="CQY18" s="60"/>
      <c r="CQZ18" s="59"/>
      <c r="CRA18" s="24"/>
      <c r="CRB18" s="24"/>
      <c r="CRC18" s="62"/>
      <c r="CRD18" s="58"/>
      <c r="CRE18" s="59"/>
      <c r="CRF18" s="60"/>
      <c r="CRG18" s="59"/>
      <c r="CRH18" s="24"/>
      <c r="CRI18" s="24"/>
      <c r="CRJ18" s="62"/>
      <c r="CRK18" s="58"/>
      <c r="CRL18" s="59"/>
      <c r="CRM18" s="60"/>
      <c r="CRN18" s="59"/>
      <c r="CRO18" s="24"/>
      <c r="CRP18" s="24"/>
      <c r="CRQ18" s="62"/>
      <c r="CRR18" s="58"/>
      <c r="CRS18" s="59"/>
      <c r="CRT18" s="60"/>
      <c r="CRU18" s="59"/>
      <c r="CRV18" s="24"/>
      <c r="CRW18" s="24"/>
      <c r="CRX18" s="62"/>
      <c r="CRY18" s="58"/>
      <c r="CRZ18" s="59"/>
      <c r="CSA18" s="60"/>
      <c r="CSB18" s="59"/>
      <c r="CSC18" s="24"/>
      <c r="CSD18" s="24"/>
      <c r="CSE18" s="62"/>
      <c r="CSF18" s="58"/>
      <c r="CSG18" s="59"/>
      <c r="CSH18" s="60"/>
      <c r="CSI18" s="59"/>
      <c r="CSJ18" s="24"/>
      <c r="CSK18" s="24"/>
      <c r="CSL18" s="62"/>
      <c r="CSM18" s="58"/>
      <c r="CSN18" s="59"/>
      <c r="CSO18" s="60"/>
      <c r="CSP18" s="59"/>
      <c r="CSQ18" s="24"/>
      <c r="CSR18" s="24"/>
      <c r="CSS18" s="62"/>
      <c r="CST18" s="58"/>
      <c r="CSU18" s="59"/>
      <c r="CSV18" s="60"/>
      <c r="CSW18" s="59"/>
      <c r="CSX18" s="24"/>
      <c r="CSY18" s="24"/>
      <c r="CSZ18" s="62"/>
      <c r="CTA18" s="58"/>
      <c r="CTB18" s="59"/>
      <c r="CTC18" s="60"/>
      <c r="CTD18" s="59"/>
      <c r="CTE18" s="24"/>
      <c r="CTF18" s="24"/>
      <c r="CTG18" s="62"/>
      <c r="CTH18" s="58"/>
      <c r="CTI18" s="59"/>
      <c r="CTJ18" s="60"/>
      <c r="CTK18" s="59"/>
      <c r="CTL18" s="24"/>
      <c r="CTM18" s="24"/>
      <c r="CTN18" s="62"/>
      <c r="CTO18" s="58"/>
      <c r="CTP18" s="59"/>
      <c r="CTQ18" s="60"/>
      <c r="CTR18" s="59"/>
      <c r="CTS18" s="24"/>
      <c r="CTT18" s="24"/>
      <c r="CTU18" s="62"/>
      <c r="CTV18" s="58"/>
      <c r="CTW18" s="59"/>
      <c r="CTX18" s="60"/>
      <c r="CTY18" s="59"/>
      <c r="CTZ18" s="24"/>
      <c r="CUA18" s="24"/>
      <c r="CUB18" s="62"/>
      <c r="CUC18" s="58"/>
      <c r="CUD18" s="59"/>
      <c r="CUE18" s="60"/>
      <c r="CUF18" s="59"/>
      <c r="CUG18" s="24"/>
      <c r="CUH18" s="24"/>
      <c r="CUI18" s="62"/>
      <c r="CUJ18" s="58"/>
      <c r="CUK18" s="59"/>
      <c r="CUL18" s="60"/>
      <c r="CUM18" s="59"/>
      <c r="CUN18" s="24"/>
      <c r="CUO18" s="24"/>
      <c r="CUP18" s="62"/>
      <c r="CUQ18" s="58"/>
      <c r="CUR18" s="59"/>
      <c r="CUS18" s="60"/>
      <c r="CUT18" s="59"/>
      <c r="CUU18" s="24"/>
      <c r="CUV18" s="24"/>
      <c r="CUW18" s="62"/>
      <c r="CUX18" s="58"/>
      <c r="CUY18" s="59"/>
      <c r="CUZ18" s="60"/>
      <c r="CVA18" s="59"/>
      <c r="CVB18" s="24"/>
      <c r="CVC18" s="24"/>
      <c r="CVD18" s="62"/>
      <c r="CVE18" s="58"/>
      <c r="CVF18" s="59"/>
      <c r="CVG18" s="60"/>
      <c r="CVH18" s="59"/>
      <c r="CVI18" s="24"/>
      <c r="CVJ18" s="24"/>
      <c r="CVK18" s="62"/>
      <c r="CVL18" s="58"/>
      <c r="CVM18" s="59"/>
      <c r="CVN18" s="60"/>
      <c r="CVO18" s="59"/>
      <c r="CVP18" s="24"/>
      <c r="CVQ18" s="24"/>
      <c r="CVR18" s="62"/>
      <c r="CVS18" s="58"/>
      <c r="CVT18" s="59"/>
      <c r="CVU18" s="60"/>
      <c r="CVV18" s="59"/>
      <c r="CVW18" s="24"/>
      <c r="CVX18" s="24"/>
      <c r="CVY18" s="62"/>
      <c r="CVZ18" s="58"/>
      <c r="CWA18" s="59"/>
      <c r="CWB18" s="60"/>
      <c r="CWC18" s="59"/>
      <c r="CWD18" s="24"/>
      <c r="CWE18" s="24"/>
      <c r="CWF18" s="62"/>
      <c r="CWG18" s="58"/>
      <c r="CWH18" s="59"/>
      <c r="CWI18" s="60"/>
      <c r="CWJ18" s="59"/>
      <c r="CWK18" s="24"/>
      <c r="CWL18" s="24"/>
      <c r="CWM18" s="62"/>
      <c r="CWN18" s="58"/>
      <c r="CWO18" s="59"/>
      <c r="CWP18" s="60"/>
      <c r="CWQ18" s="59"/>
      <c r="CWR18" s="24"/>
      <c r="CWS18" s="24"/>
      <c r="CWT18" s="62"/>
      <c r="CWU18" s="58"/>
      <c r="CWV18" s="59"/>
      <c r="CWW18" s="60"/>
      <c r="CWX18" s="59"/>
      <c r="CWY18" s="24"/>
      <c r="CWZ18" s="24"/>
      <c r="CXA18" s="62"/>
      <c r="CXB18" s="58"/>
      <c r="CXC18" s="59"/>
      <c r="CXD18" s="60"/>
      <c r="CXE18" s="59"/>
      <c r="CXF18" s="24"/>
      <c r="CXG18" s="24"/>
      <c r="CXH18" s="62"/>
      <c r="CXI18" s="58"/>
      <c r="CXJ18" s="59"/>
      <c r="CXK18" s="60"/>
      <c r="CXL18" s="59"/>
      <c r="CXM18" s="24"/>
      <c r="CXN18" s="24"/>
      <c r="CXO18" s="62"/>
      <c r="CXP18" s="58"/>
      <c r="CXQ18" s="59"/>
      <c r="CXR18" s="60"/>
      <c r="CXS18" s="59"/>
      <c r="CXT18" s="24"/>
      <c r="CXU18" s="24"/>
      <c r="CXV18" s="62"/>
      <c r="CXW18" s="58"/>
      <c r="CXX18" s="59"/>
      <c r="CXY18" s="60"/>
      <c r="CXZ18" s="59"/>
      <c r="CYA18" s="24"/>
      <c r="CYB18" s="24"/>
      <c r="CYC18" s="62"/>
      <c r="CYD18" s="58"/>
      <c r="CYE18" s="59"/>
      <c r="CYF18" s="60"/>
      <c r="CYG18" s="59"/>
      <c r="CYH18" s="24"/>
      <c r="CYI18" s="24"/>
      <c r="CYJ18" s="62"/>
      <c r="CYK18" s="58"/>
      <c r="CYL18" s="59"/>
      <c r="CYM18" s="60"/>
      <c r="CYN18" s="59"/>
      <c r="CYO18" s="24"/>
      <c r="CYP18" s="24"/>
      <c r="CYQ18" s="62"/>
      <c r="CYR18" s="58"/>
      <c r="CYS18" s="59"/>
      <c r="CYT18" s="60"/>
      <c r="CYU18" s="59"/>
      <c r="CYV18" s="24"/>
      <c r="CYW18" s="24"/>
      <c r="CYX18" s="62"/>
      <c r="CYY18" s="58"/>
      <c r="CYZ18" s="59"/>
      <c r="CZA18" s="60"/>
      <c r="CZB18" s="59"/>
      <c r="CZC18" s="24"/>
      <c r="CZD18" s="24"/>
      <c r="CZE18" s="62"/>
      <c r="CZF18" s="58"/>
      <c r="CZG18" s="59"/>
      <c r="CZH18" s="60"/>
      <c r="CZI18" s="59"/>
      <c r="CZJ18" s="24"/>
      <c r="CZK18" s="24"/>
      <c r="CZL18" s="62"/>
      <c r="CZM18" s="58"/>
      <c r="CZN18" s="59"/>
      <c r="CZO18" s="60"/>
      <c r="CZP18" s="59"/>
      <c r="CZQ18" s="24"/>
      <c r="CZR18" s="24"/>
      <c r="CZS18" s="62"/>
      <c r="CZT18" s="58"/>
      <c r="CZU18" s="59"/>
      <c r="CZV18" s="60"/>
      <c r="CZW18" s="59"/>
      <c r="CZX18" s="24"/>
      <c r="CZY18" s="24"/>
      <c r="CZZ18" s="62"/>
      <c r="DAA18" s="58"/>
      <c r="DAB18" s="59"/>
      <c r="DAC18" s="60"/>
      <c r="DAD18" s="59"/>
      <c r="DAE18" s="24"/>
      <c r="DAF18" s="24"/>
      <c r="DAG18" s="62"/>
      <c r="DAH18" s="58"/>
      <c r="DAI18" s="59"/>
      <c r="DAJ18" s="60"/>
      <c r="DAK18" s="59"/>
      <c r="DAL18" s="24"/>
      <c r="DAM18" s="24"/>
      <c r="DAN18" s="62"/>
      <c r="DAO18" s="58"/>
      <c r="DAP18" s="59"/>
      <c r="DAQ18" s="60"/>
      <c r="DAR18" s="59"/>
      <c r="DAS18" s="24"/>
      <c r="DAT18" s="24"/>
      <c r="DAU18" s="62"/>
      <c r="DAV18" s="58"/>
      <c r="DAW18" s="59"/>
      <c r="DAX18" s="60"/>
      <c r="DAY18" s="59"/>
      <c r="DAZ18" s="24"/>
      <c r="DBA18" s="24"/>
      <c r="DBB18" s="62"/>
      <c r="DBC18" s="58"/>
      <c r="DBD18" s="59"/>
      <c r="DBE18" s="60"/>
      <c r="DBF18" s="59"/>
      <c r="DBG18" s="24"/>
      <c r="DBH18" s="24"/>
      <c r="DBI18" s="62"/>
      <c r="DBJ18" s="58"/>
      <c r="DBK18" s="59"/>
      <c r="DBL18" s="60"/>
      <c r="DBM18" s="59"/>
      <c r="DBN18" s="24"/>
      <c r="DBO18" s="24"/>
      <c r="DBP18" s="62"/>
      <c r="DBQ18" s="58"/>
      <c r="DBR18" s="59"/>
      <c r="DBS18" s="60"/>
      <c r="DBT18" s="59"/>
      <c r="DBU18" s="24"/>
      <c r="DBV18" s="24"/>
      <c r="DBW18" s="62"/>
      <c r="DBX18" s="58"/>
      <c r="DBY18" s="59"/>
      <c r="DBZ18" s="60"/>
      <c r="DCA18" s="59"/>
      <c r="DCB18" s="24"/>
      <c r="DCC18" s="24"/>
      <c r="DCD18" s="62"/>
      <c r="DCE18" s="58"/>
      <c r="DCF18" s="59"/>
      <c r="DCG18" s="60"/>
      <c r="DCH18" s="59"/>
      <c r="DCI18" s="24"/>
      <c r="DCJ18" s="24"/>
      <c r="DCK18" s="62"/>
      <c r="DCL18" s="58"/>
      <c r="DCM18" s="59"/>
      <c r="DCN18" s="60"/>
      <c r="DCO18" s="59"/>
      <c r="DCP18" s="24"/>
      <c r="DCQ18" s="24"/>
      <c r="DCR18" s="62"/>
      <c r="DCS18" s="58"/>
      <c r="DCT18" s="59"/>
      <c r="DCU18" s="60"/>
      <c r="DCV18" s="59"/>
      <c r="DCW18" s="24"/>
      <c r="DCX18" s="24"/>
      <c r="DCY18" s="62"/>
      <c r="DCZ18" s="58"/>
      <c r="DDA18" s="59"/>
      <c r="DDB18" s="60"/>
      <c r="DDC18" s="59"/>
      <c r="DDD18" s="24"/>
      <c r="DDE18" s="24"/>
      <c r="DDF18" s="62"/>
      <c r="DDG18" s="58"/>
      <c r="DDH18" s="59"/>
      <c r="DDI18" s="60"/>
      <c r="DDJ18" s="59"/>
      <c r="DDK18" s="24"/>
      <c r="DDL18" s="24"/>
      <c r="DDM18" s="62"/>
      <c r="DDN18" s="58"/>
      <c r="DDO18" s="59"/>
      <c r="DDP18" s="60"/>
      <c r="DDQ18" s="59"/>
      <c r="DDR18" s="24"/>
      <c r="DDS18" s="24"/>
      <c r="DDT18" s="62"/>
      <c r="DDU18" s="58"/>
      <c r="DDV18" s="59"/>
      <c r="DDW18" s="60"/>
      <c r="DDX18" s="59"/>
      <c r="DDY18" s="24"/>
      <c r="DDZ18" s="24"/>
      <c r="DEA18" s="62"/>
      <c r="DEB18" s="58"/>
      <c r="DEC18" s="59"/>
      <c r="DED18" s="60"/>
      <c r="DEE18" s="59"/>
      <c r="DEF18" s="24"/>
      <c r="DEG18" s="24"/>
      <c r="DEH18" s="62"/>
      <c r="DEI18" s="58"/>
      <c r="DEJ18" s="59"/>
      <c r="DEK18" s="60"/>
      <c r="DEL18" s="59"/>
      <c r="DEM18" s="24"/>
      <c r="DEN18" s="24"/>
      <c r="DEO18" s="62"/>
      <c r="DEP18" s="58"/>
      <c r="DEQ18" s="59"/>
      <c r="DER18" s="60"/>
      <c r="DES18" s="59"/>
      <c r="DET18" s="24"/>
      <c r="DEU18" s="24"/>
      <c r="DEV18" s="62"/>
      <c r="DEW18" s="58"/>
      <c r="DEX18" s="59"/>
      <c r="DEY18" s="60"/>
      <c r="DEZ18" s="59"/>
      <c r="DFA18" s="24"/>
      <c r="DFB18" s="24"/>
      <c r="DFC18" s="62"/>
      <c r="DFD18" s="58"/>
      <c r="DFE18" s="59"/>
      <c r="DFF18" s="60"/>
      <c r="DFG18" s="59"/>
      <c r="DFH18" s="24"/>
      <c r="DFI18" s="24"/>
      <c r="DFJ18" s="62"/>
      <c r="DFK18" s="58"/>
      <c r="DFL18" s="59"/>
      <c r="DFM18" s="60"/>
      <c r="DFN18" s="59"/>
      <c r="DFO18" s="24"/>
      <c r="DFP18" s="24"/>
      <c r="DFQ18" s="62"/>
      <c r="DFR18" s="58"/>
      <c r="DFS18" s="59"/>
      <c r="DFT18" s="60"/>
      <c r="DFU18" s="59"/>
      <c r="DFV18" s="24"/>
      <c r="DFW18" s="24"/>
      <c r="DFX18" s="62"/>
      <c r="DFY18" s="58"/>
      <c r="DFZ18" s="59"/>
      <c r="DGA18" s="60"/>
      <c r="DGB18" s="59"/>
      <c r="DGC18" s="24"/>
      <c r="DGD18" s="24"/>
      <c r="DGE18" s="62"/>
      <c r="DGF18" s="58"/>
      <c r="DGG18" s="59"/>
      <c r="DGH18" s="60"/>
      <c r="DGI18" s="59"/>
      <c r="DGJ18" s="24"/>
      <c r="DGK18" s="24"/>
      <c r="DGL18" s="62"/>
      <c r="DGM18" s="58"/>
      <c r="DGN18" s="59"/>
      <c r="DGO18" s="60"/>
      <c r="DGP18" s="59"/>
      <c r="DGQ18" s="24"/>
      <c r="DGR18" s="24"/>
      <c r="DGS18" s="62"/>
      <c r="DGT18" s="58"/>
      <c r="DGU18" s="59"/>
      <c r="DGV18" s="60"/>
      <c r="DGW18" s="59"/>
      <c r="DGX18" s="24"/>
      <c r="DGY18" s="24"/>
      <c r="DGZ18" s="62"/>
      <c r="DHA18" s="58"/>
      <c r="DHB18" s="59"/>
      <c r="DHC18" s="60"/>
      <c r="DHD18" s="59"/>
      <c r="DHE18" s="24"/>
      <c r="DHF18" s="60"/>
      <c r="DHG18" s="62"/>
      <c r="DHH18" s="58"/>
      <c r="DHI18" s="59"/>
      <c r="DHJ18" s="60"/>
      <c r="DHK18" s="59"/>
      <c r="DHL18" s="24"/>
      <c r="DHM18" s="60"/>
      <c r="DHN18" s="62"/>
      <c r="DHO18" s="58"/>
      <c r="DHP18" s="59"/>
      <c r="DHQ18" s="60"/>
      <c r="DHR18" s="59"/>
      <c r="DHS18" s="24"/>
      <c r="DHT18" s="60"/>
      <c r="DHU18" s="62"/>
      <c r="DHV18" s="58"/>
      <c r="DHW18" s="59"/>
      <c r="DHX18" s="60"/>
      <c r="DHY18" s="59"/>
      <c r="DHZ18" s="24"/>
      <c r="DIA18" s="60"/>
      <c r="DIB18" s="62"/>
      <c r="DIC18" s="58"/>
      <c r="DID18" s="59"/>
      <c r="DIE18" s="60"/>
      <c r="DIF18" s="59"/>
      <c r="DIG18" s="24"/>
      <c r="DIH18" s="60"/>
      <c r="DII18" s="62"/>
      <c r="DIJ18" s="58"/>
      <c r="DIK18" s="59"/>
      <c r="DIL18" s="60"/>
      <c r="DIM18" s="59"/>
      <c r="DIN18" s="24"/>
      <c r="DIO18" s="60"/>
      <c r="DIP18" s="62"/>
      <c r="DIQ18" s="58"/>
      <c r="DIR18" s="59"/>
      <c r="DIS18" s="60"/>
      <c r="DIT18" s="59"/>
      <c r="DIU18" s="24"/>
      <c r="DIV18" s="60"/>
      <c r="DIW18" s="62"/>
      <c r="DIX18" s="58"/>
      <c r="DIY18" s="59"/>
      <c r="DIZ18" s="60"/>
      <c r="DJA18" s="59"/>
      <c r="DJB18" s="24"/>
      <c r="DJC18" s="60"/>
      <c r="DJD18" s="62"/>
      <c r="DJE18" s="58"/>
      <c r="DJF18" s="59"/>
      <c r="DJG18" s="60"/>
      <c r="DJH18" s="59"/>
      <c r="DJI18" s="24"/>
      <c r="DJJ18" s="60"/>
      <c r="DJK18" s="62"/>
      <c r="DJL18" s="58"/>
      <c r="DJM18" s="59"/>
      <c r="DJN18" s="60"/>
      <c r="DJO18" s="59"/>
      <c r="DJP18" s="24"/>
      <c r="DJQ18" s="60"/>
      <c r="DJR18" s="62"/>
      <c r="DJS18" s="58"/>
      <c r="DJT18" s="59"/>
      <c r="DJU18" s="60"/>
      <c r="DJV18" s="59"/>
      <c r="DJW18" s="24"/>
      <c r="DJX18" s="60"/>
      <c r="DJY18" s="62"/>
      <c r="DJZ18" s="58"/>
      <c r="DKA18" s="59"/>
      <c r="DKB18" s="60"/>
      <c r="DKC18" s="59"/>
      <c r="DKD18" s="24"/>
      <c r="DKE18" s="60"/>
      <c r="DKF18" s="62"/>
      <c r="DKG18" s="58"/>
      <c r="DKH18" s="59"/>
      <c r="DKI18" s="60"/>
      <c r="DKJ18" s="59"/>
      <c r="DKK18" s="24"/>
      <c r="DKL18" s="60"/>
      <c r="DKM18" s="62"/>
      <c r="DKN18" s="58"/>
      <c r="DKO18" s="59"/>
      <c r="DKP18" s="60"/>
      <c r="DKQ18" s="59"/>
      <c r="DKR18" s="24"/>
      <c r="DKS18" s="60"/>
      <c r="DKT18" s="62"/>
      <c r="DKU18" s="58"/>
      <c r="DKV18" s="59"/>
      <c r="DKW18" s="60"/>
      <c r="DKX18" s="59"/>
      <c r="DKY18" s="24"/>
      <c r="DKZ18" s="60"/>
      <c r="DLA18" s="62"/>
      <c r="DLB18" s="58"/>
      <c r="DLC18" s="59"/>
      <c r="DLD18" s="60"/>
      <c r="DLE18" s="59"/>
      <c r="DLF18" s="24"/>
      <c r="DLG18" s="60"/>
      <c r="DLH18" s="62"/>
      <c r="DLI18" s="58"/>
      <c r="DLJ18" s="59"/>
      <c r="DLK18" s="60"/>
      <c r="DLL18" s="59"/>
      <c r="DLM18" s="24"/>
      <c r="DLN18" s="60"/>
      <c r="DLO18" s="62"/>
      <c r="DLP18" s="58"/>
      <c r="DLQ18" s="59"/>
      <c r="DLR18" s="60"/>
      <c r="DLS18" s="59"/>
      <c r="DLT18" s="24"/>
      <c r="DLU18" s="60"/>
      <c r="DLV18" s="62"/>
      <c r="DLW18" s="58"/>
      <c r="DLX18" s="59"/>
      <c r="DLY18" s="60"/>
      <c r="DLZ18" s="59"/>
      <c r="DMA18" s="24"/>
      <c r="DMB18" s="60"/>
      <c r="DMC18" s="62"/>
      <c r="DMD18" s="58"/>
      <c r="DME18" s="59"/>
      <c r="DMF18" s="60"/>
      <c r="DMG18" s="59"/>
      <c r="DMH18" s="24"/>
      <c r="DMI18" s="60"/>
      <c r="DMJ18" s="62"/>
      <c r="DMK18" s="58"/>
      <c r="DML18" s="59"/>
      <c r="DMM18" s="60"/>
      <c r="DMN18" s="59"/>
      <c r="DMO18" s="24"/>
      <c r="DMP18" s="60"/>
      <c r="DMQ18" s="62"/>
      <c r="DMR18" s="58"/>
      <c r="DMS18" s="59"/>
      <c r="DMT18" s="60"/>
      <c r="DMU18" s="59"/>
      <c r="DMV18" s="24"/>
      <c r="DMW18" s="60"/>
      <c r="DMX18" s="62"/>
      <c r="DMY18" s="58"/>
      <c r="DMZ18" s="59"/>
      <c r="DNA18" s="60"/>
      <c r="DNB18" s="59"/>
      <c r="DNC18" s="24"/>
      <c r="DND18" s="60"/>
      <c r="DNE18" s="62"/>
      <c r="DNF18" s="58"/>
      <c r="DNG18" s="59"/>
      <c r="DNH18" s="60"/>
      <c r="DNI18" s="59"/>
      <c r="DNJ18" s="24"/>
      <c r="DNK18" s="60"/>
      <c r="DNL18" s="62"/>
      <c r="DNM18" s="58"/>
      <c r="DNN18" s="59"/>
      <c r="DNO18" s="60"/>
      <c r="DNP18" s="59"/>
      <c r="DNQ18" s="24"/>
      <c r="DNR18" s="60"/>
      <c r="DNS18" s="62"/>
      <c r="DNT18" s="58"/>
      <c r="DNU18" s="59"/>
      <c r="DNV18" s="60"/>
      <c r="DNW18" s="59"/>
      <c r="DNX18" s="24"/>
      <c r="DNY18" s="60"/>
      <c r="DNZ18" s="62"/>
      <c r="DOA18" s="58"/>
      <c r="DOB18" s="59"/>
      <c r="DOC18" s="60"/>
      <c r="DOD18" s="59"/>
      <c r="DOE18" s="24"/>
      <c r="DOF18" s="60"/>
      <c r="DOG18" s="62"/>
      <c r="DOH18" s="58"/>
      <c r="DOI18" s="59"/>
      <c r="DOJ18" s="60"/>
      <c r="DOK18" s="59"/>
      <c r="DOL18" s="24"/>
      <c r="DOM18" s="60"/>
      <c r="DON18" s="62"/>
      <c r="DOO18" s="58"/>
      <c r="DOP18" s="59"/>
      <c r="DOQ18" s="60"/>
      <c r="DOR18" s="59"/>
      <c r="DOS18" s="24"/>
      <c r="DOT18" s="60"/>
      <c r="DOU18" s="62"/>
      <c r="DOV18" s="58"/>
      <c r="DOW18" s="59"/>
      <c r="DOX18" s="60"/>
      <c r="DOY18" s="59"/>
      <c r="DOZ18" s="24"/>
      <c r="DPA18" s="60"/>
      <c r="DPB18" s="62"/>
      <c r="DPC18" s="58"/>
      <c r="DPD18" s="59"/>
      <c r="DPE18" s="60"/>
      <c r="DPF18" s="59"/>
      <c r="DPG18" s="24"/>
      <c r="DPH18" s="60"/>
      <c r="DPI18" s="62"/>
      <c r="DPJ18" s="58"/>
      <c r="DPK18" s="59"/>
      <c r="DPL18" s="60"/>
      <c r="DPM18" s="59"/>
      <c r="DPN18" s="24"/>
      <c r="DPO18" s="60"/>
      <c r="DPP18" s="62"/>
      <c r="DPQ18" s="58"/>
      <c r="DPR18" s="59"/>
      <c r="DPS18" s="60"/>
      <c r="DPT18" s="59"/>
      <c r="DPU18" s="24"/>
      <c r="DPV18" s="60"/>
      <c r="DPW18" s="62"/>
      <c r="DPX18" s="58"/>
      <c r="DPY18" s="59"/>
      <c r="DPZ18" s="60"/>
      <c r="DQA18" s="59"/>
      <c r="DQB18" s="24"/>
      <c r="DQC18" s="60"/>
      <c r="DQD18" s="62"/>
      <c r="DQE18" s="58"/>
      <c r="DQF18" s="59"/>
      <c r="DQG18" s="60"/>
      <c r="DQH18" s="59"/>
      <c r="DQI18" s="24"/>
      <c r="DQJ18" s="60"/>
      <c r="DQK18" s="62"/>
      <c r="DQL18" s="58"/>
      <c r="DQM18" s="59"/>
      <c r="DQN18" s="60"/>
      <c r="DQO18" s="59"/>
      <c r="DQP18" s="24"/>
      <c r="DQQ18" s="60"/>
      <c r="DQR18" s="62"/>
      <c r="DQS18" s="58"/>
      <c r="DQT18" s="59"/>
      <c r="DQU18" s="60"/>
      <c r="DQV18" s="59"/>
      <c r="DQW18" s="24"/>
      <c r="DQX18" s="60"/>
      <c r="DQY18" s="62"/>
      <c r="DQZ18" s="58"/>
      <c r="DRA18" s="59"/>
      <c r="DRB18" s="60"/>
      <c r="DRC18" s="59"/>
      <c r="DRD18" s="24"/>
      <c r="DRE18" s="60"/>
      <c r="DRF18" s="62"/>
      <c r="DRG18" s="58"/>
      <c r="DRH18" s="59"/>
      <c r="DRI18" s="60"/>
      <c r="DRJ18" s="59"/>
      <c r="DRK18" s="24"/>
      <c r="DRL18" s="60"/>
      <c r="DRM18" s="62"/>
      <c r="DRN18" s="58"/>
      <c r="DRO18" s="59"/>
      <c r="DRP18" s="60"/>
      <c r="DRQ18" s="59"/>
      <c r="DRR18" s="24"/>
      <c r="DRS18" s="60"/>
      <c r="DRT18" s="62"/>
      <c r="DRU18" s="58"/>
      <c r="DRV18" s="59"/>
      <c r="DRW18" s="60"/>
      <c r="DRX18" s="59"/>
      <c r="DRY18" s="24"/>
      <c r="DRZ18" s="60"/>
      <c r="DSA18" s="62"/>
      <c r="DSB18" s="58"/>
      <c r="DSC18" s="59"/>
      <c r="DSD18" s="60"/>
      <c r="DSE18" s="59"/>
      <c r="DSF18" s="24"/>
      <c r="DSG18" s="60"/>
      <c r="DSH18" s="62"/>
      <c r="DSI18" s="58"/>
      <c r="DSJ18" s="59"/>
      <c r="DSK18" s="60"/>
      <c r="DSL18" s="59"/>
      <c r="DSM18" s="24"/>
      <c r="DSN18" s="60"/>
      <c r="DSO18" s="62"/>
      <c r="DSP18" s="58"/>
      <c r="DSQ18" s="59"/>
      <c r="DSR18" s="60"/>
      <c r="DSS18" s="59"/>
      <c r="DST18" s="24"/>
      <c r="DSU18" s="60"/>
      <c r="DSV18" s="62"/>
      <c r="DSW18" s="58"/>
      <c r="DSX18" s="59"/>
      <c r="DSY18" s="60"/>
      <c r="DSZ18" s="59"/>
      <c r="DTA18" s="24"/>
      <c r="DTB18" s="60"/>
      <c r="DTC18" s="62"/>
      <c r="DTD18" s="58"/>
      <c r="DTE18" s="56"/>
      <c r="DTF18" s="57"/>
      <c r="DTG18" s="56"/>
      <c r="DTH18" s="24"/>
      <c r="DTI18" s="57"/>
      <c r="DTJ18" s="62"/>
      <c r="DTK18" s="58"/>
      <c r="DTL18" s="56"/>
      <c r="DTM18" s="57"/>
      <c r="DTN18" s="56"/>
      <c r="DTO18" s="24"/>
      <c r="DTP18" s="57"/>
      <c r="DTQ18" s="62"/>
      <c r="DTR18" s="58"/>
      <c r="DTS18" s="56"/>
      <c r="DTT18" s="57"/>
      <c r="DTU18" s="56"/>
      <c r="DTV18" s="24"/>
      <c r="DTW18" s="57"/>
      <c r="DTX18" s="62"/>
      <c r="DTY18" s="58"/>
      <c r="DTZ18" s="56"/>
      <c r="DUA18" s="57"/>
      <c r="DUB18" s="56"/>
      <c r="DUC18" s="24"/>
      <c r="DUD18" s="57"/>
      <c r="DUE18" s="62"/>
      <c r="DUF18" s="58"/>
      <c r="DUG18" s="56"/>
      <c r="DUH18" s="57"/>
      <c r="DUI18" s="56"/>
      <c r="DUJ18" s="24"/>
      <c r="DUK18" s="57"/>
      <c r="DUL18" s="62"/>
      <c r="DUM18" s="58"/>
      <c r="DUN18" s="56"/>
      <c r="DUO18" s="57"/>
      <c r="DUP18" s="56"/>
      <c r="DUQ18" s="24"/>
      <c r="DUR18" s="57"/>
      <c r="DUS18" s="62"/>
      <c r="DUT18" s="58"/>
      <c r="DUU18" s="56"/>
      <c r="DUV18" s="57"/>
      <c r="DUW18" s="56"/>
      <c r="DUX18" s="24"/>
      <c r="DUY18" s="57"/>
      <c r="DUZ18" s="62"/>
    </row>
    <row r="19" spans="1:3276" s="2" customFormat="1" ht="12.75">
      <c r="A19" s="112" t="s">
        <v>4</v>
      </c>
      <c r="B19" s="46">
        <f t="shared" ref="B19:K19" si="1273">SUM(B8:B17)</f>
        <v>4357033</v>
      </c>
      <c r="C19" s="63">
        <f t="shared" si="1273"/>
        <v>100</v>
      </c>
      <c r="D19" s="48">
        <f t="shared" si="1273"/>
        <v>4501742</v>
      </c>
      <c r="E19" s="63">
        <f t="shared" si="1273"/>
        <v>100.00000000000001</v>
      </c>
      <c r="F19" s="48">
        <f t="shared" si="1273"/>
        <v>8858775</v>
      </c>
      <c r="G19" s="136">
        <f t="shared" si="1273"/>
        <v>100.00000000000001</v>
      </c>
      <c r="H19" s="69">
        <f t="shared" si="1273"/>
        <v>5617</v>
      </c>
      <c r="I19" s="135">
        <f t="shared" si="1273"/>
        <v>100</v>
      </c>
      <c r="J19" s="66">
        <f t="shared" si="1273"/>
        <v>4917</v>
      </c>
      <c r="K19" s="135">
        <f t="shared" si="1273"/>
        <v>100</v>
      </c>
      <c r="L19" s="24">
        <v>0</v>
      </c>
      <c r="M19" s="69">
        <f t="shared" ref="M19:R19" si="1274">SUM(M8:M17)</f>
        <v>10534</v>
      </c>
      <c r="N19" s="68">
        <f t="shared" si="1274"/>
        <v>100</v>
      </c>
      <c r="O19" s="69">
        <f t="shared" si="1274"/>
        <v>5615</v>
      </c>
      <c r="P19" s="135">
        <f t="shared" si="1274"/>
        <v>100</v>
      </c>
      <c r="Q19" s="66">
        <f t="shared" si="1274"/>
        <v>4916</v>
      </c>
      <c r="R19" s="135">
        <f t="shared" si="1274"/>
        <v>100</v>
      </c>
      <c r="S19" s="24">
        <v>0</v>
      </c>
      <c r="T19" s="66">
        <f t="shared" ref="T19:Y19" si="1275">SUM(T8:T17)</f>
        <v>10531</v>
      </c>
      <c r="U19" s="68">
        <f t="shared" si="1275"/>
        <v>100</v>
      </c>
      <c r="V19" s="69">
        <f t="shared" si="1275"/>
        <v>5613</v>
      </c>
      <c r="W19" s="135">
        <f t="shared" si="1275"/>
        <v>100</v>
      </c>
      <c r="X19" s="66">
        <f t="shared" si="1275"/>
        <v>4914</v>
      </c>
      <c r="Y19" s="135">
        <f t="shared" si="1275"/>
        <v>100</v>
      </c>
      <c r="Z19" s="24">
        <v>0</v>
      </c>
      <c r="AA19" s="66">
        <f t="shared" ref="AA19:AF19" si="1276">SUM(AA8:AA17)</f>
        <v>10527</v>
      </c>
      <c r="AB19" s="68">
        <f t="shared" si="1276"/>
        <v>100</v>
      </c>
      <c r="AC19" s="69">
        <f t="shared" si="1276"/>
        <v>5611</v>
      </c>
      <c r="AD19" s="135">
        <f t="shared" si="1276"/>
        <v>100</v>
      </c>
      <c r="AE19" s="66">
        <f t="shared" si="1276"/>
        <v>4913</v>
      </c>
      <c r="AF19" s="135">
        <f t="shared" si="1276"/>
        <v>100</v>
      </c>
      <c r="AG19" s="24">
        <v>0</v>
      </c>
      <c r="AH19" s="66">
        <f t="shared" ref="AH19:AM19" si="1277">SUM(AH8:AH17)</f>
        <v>10524</v>
      </c>
      <c r="AI19" s="68">
        <f t="shared" si="1277"/>
        <v>100</v>
      </c>
      <c r="AJ19" s="69">
        <f t="shared" si="1277"/>
        <v>5611</v>
      </c>
      <c r="AK19" s="135">
        <f t="shared" si="1277"/>
        <v>100</v>
      </c>
      <c r="AL19" s="66">
        <f t="shared" si="1277"/>
        <v>4913</v>
      </c>
      <c r="AM19" s="135">
        <f t="shared" si="1277"/>
        <v>100</v>
      </c>
      <c r="AN19" s="24">
        <v>0</v>
      </c>
      <c r="AO19" s="66">
        <f t="shared" ref="AO19:AT19" si="1278">SUM(AO8:AO17)</f>
        <v>10524</v>
      </c>
      <c r="AP19" s="68">
        <f t="shared" si="1278"/>
        <v>100</v>
      </c>
      <c r="AQ19" s="69">
        <f t="shared" si="1278"/>
        <v>5611</v>
      </c>
      <c r="AR19" s="135">
        <f t="shared" si="1278"/>
        <v>100</v>
      </c>
      <c r="AS19" s="66">
        <f t="shared" si="1278"/>
        <v>4913</v>
      </c>
      <c r="AT19" s="135">
        <f t="shared" si="1278"/>
        <v>100</v>
      </c>
      <c r="AU19" s="24">
        <v>0</v>
      </c>
      <c r="AV19" s="66">
        <f t="shared" ref="AV19:BA19" si="1279">SUM(AV8:AV17)</f>
        <v>10524</v>
      </c>
      <c r="AW19" s="68">
        <f t="shared" si="1279"/>
        <v>100</v>
      </c>
      <c r="AX19" s="69">
        <f t="shared" si="1279"/>
        <v>5610</v>
      </c>
      <c r="AY19" s="135">
        <f t="shared" si="1279"/>
        <v>100</v>
      </c>
      <c r="AZ19" s="66">
        <f t="shared" si="1279"/>
        <v>4913</v>
      </c>
      <c r="BA19" s="135">
        <f t="shared" si="1279"/>
        <v>100</v>
      </c>
      <c r="BB19" s="24">
        <v>0</v>
      </c>
      <c r="BC19" s="66">
        <f t="shared" ref="BC19:BH19" si="1280">SUM(BC8:BC17)</f>
        <v>10523</v>
      </c>
      <c r="BD19" s="68">
        <f t="shared" si="1280"/>
        <v>100</v>
      </c>
      <c r="BE19" s="69">
        <f t="shared" si="1280"/>
        <v>5610</v>
      </c>
      <c r="BF19" s="135">
        <f t="shared" si="1280"/>
        <v>100</v>
      </c>
      <c r="BG19" s="66">
        <f t="shared" si="1280"/>
        <v>4913</v>
      </c>
      <c r="BH19" s="135">
        <f t="shared" si="1280"/>
        <v>100</v>
      </c>
      <c r="BI19" s="24">
        <v>0</v>
      </c>
      <c r="BJ19" s="69">
        <f t="shared" ref="BJ19:BO19" si="1281">SUM(BJ8:BJ17)</f>
        <v>10523</v>
      </c>
      <c r="BK19" s="68">
        <f t="shared" si="1281"/>
        <v>100</v>
      </c>
      <c r="BL19" s="69">
        <f t="shared" si="1281"/>
        <v>5608</v>
      </c>
      <c r="BM19" s="135">
        <f t="shared" si="1281"/>
        <v>100</v>
      </c>
      <c r="BN19" s="66">
        <f t="shared" si="1281"/>
        <v>4913</v>
      </c>
      <c r="BO19" s="135">
        <f t="shared" si="1281"/>
        <v>100</v>
      </c>
      <c r="BP19" s="24">
        <v>0</v>
      </c>
      <c r="BQ19" s="66">
        <f t="shared" ref="BQ19:BV19" si="1282">SUM(BQ8:BQ17)</f>
        <v>10521</v>
      </c>
      <c r="BR19" s="68">
        <f t="shared" si="1282"/>
        <v>100</v>
      </c>
      <c r="BS19" s="69">
        <f t="shared" si="1282"/>
        <v>5608</v>
      </c>
      <c r="BT19" s="135">
        <f t="shared" si="1282"/>
        <v>100</v>
      </c>
      <c r="BU19" s="66">
        <f t="shared" si="1282"/>
        <v>4913</v>
      </c>
      <c r="BV19" s="135">
        <f t="shared" si="1282"/>
        <v>100</v>
      </c>
      <c r="BW19" s="24">
        <v>0</v>
      </c>
      <c r="BX19" s="66">
        <f t="shared" ref="BX19:CC19" si="1283">SUM(BX8:BX17)</f>
        <v>10521</v>
      </c>
      <c r="BY19" s="68">
        <f t="shared" si="1283"/>
        <v>100</v>
      </c>
      <c r="BZ19" s="69">
        <f t="shared" si="1283"/>
        <v>5608</v>
      </c>
      <c r="CA19" s="135">
        <f t="shared" si="1283"/>
        <v>100</v>
      </c>
      <c r="CB19" s="66">
        <f t="shared" si="1283"/>
        <v>4913</v>
      </c>
      <c r="CC19" s="135">
        <f t="shared" si="1283"/>
        <v>100</v>
      </c>
      <c r="CD19" s="24">
        <v>0</v>
      </c>
      <c r="CE19" s="66">
        <f t="shared" ref="CE19:CJ19" si="1284">SUM(CE8:CE17)</f>
        <v>10521</v>
      </c>
      <c r="CF19" s="68">
        <f t="shared" si="1284"/>
        <v>100</v>
      </c>
      <c r="CG19" s="69">
        <f t="shared" si="1284"/>
        <v>5608</v>
      </c>
      <c r="CH19" s="135">
        <f t="shared" si="1284"/>
        <v>100</v>
      </c>
      <c r="CI19" s="66">
        <f t="shared" si="1284"/>
        <v>4913</v>
      </c>
      <c r="CJ19" s="135">
        <f t="shared" si="1284"/>
        <v>100</v>
      </c>
      <c r="CK19" s="24">
        <v>0</v>
      </c>
      <c r="CL19" s="66">
        <f t="shared" ref="CL19:CQ19" si="1285">SUM(CL8:CL17)</f>
        <v>10521</v>
      </c>
      <c r="CM19" s="68">
        <f t="shared" si="1285"/>
        <v>100</v>
      </c>
      <c r="CN19" s="69">
        <f t="shared" si="1285"/>
        <v>5608</v>
      </c>
      <c r="CO19" s="135">
        <f t="shared" si="1285"/>
        <v>100</v>
      </c>
      <c r="CP19" s="66">
        <f t="shared" si="1285"/>
        <v>4913</v>
      </c>
      <c r="CQ19" s="135">
        <f t="shared" si="1285"/>
        <v>100</v>
      </c>
      <c r="CR19" s="24">
        <v>0</v>
      </c>
      <c r="CS19" s="66">
        <f t="shared" ref="CS19:CX19" si="1286">SUM(CS8:CS17)</f>
        <v>10521</v>
      </c>
      <c r="CT19" s="68">
        <f t="shared" si="1286"/>
        <v>100</v>
      </c>
      <c r="CU19" s="69">
        <f t="shared" si="1286"/>
        <v>5607</v>
      </c>
      <c r="CV19" s="135">
        <f t="shared" si="1286"/>
        <v>100</v>
      </c>
      <c r="CW19" s="66">
        <f t="shared" si="1286"/>
        <v>4913</v>
      </c>
      <c r="CX19" s="135">
        <f t="shared" si="1286"/>
        <v>100</v>
      </c>
      <c r="CY19" s="24">
        <v>0</v>
      </c>
      <c r="CZ19" s="66">
        <f t="shared" ref="CZ19:DE19" si="1287">SUM(CZ8:CZ17)</f>
        <v>10520</v>
      </c>
      <c r="DA19" s="68">
        <f t="shared" si="1287"/>
        <v>100</v>
      </c>
      <c r="DB19" s="69">
        <f t="shared" si="1287"/>
        <v>5605</v>
      </c>
      <c r="DC19" s="135">
        <f t="shared" si="1287"/>
        <v>100</v>
      </c>
      <c r="DD19" s="66">
        <f t="shared" si="1287"/>
        <v>4913</v>
      </c>
      <c r="DE19" s="135">
        <f t="shared" si="1287"/>
        <v>100</v>
      </c>
      <c r="DF19" s="24">
        <v>0</v>
      </c>
      <c r="DG19" s="69">
        <f t="shared" ref="DG19:DL19" si="1288">SUM(DG8:DG17)</f>
        <v>10518</v>
      </c>
      <c r="DH19" s="68">
        <f t="shared" si="1288"/>
        <v>100</v>
      </c>
      <c r="DI19" s="69">
        <f t="shared" si="1288"/>
        <v>5604</v>
      </c>
      <c r="DJ19" s="135">
        <f t="shared" si="1288"/>
        <v>100</v>
      </c>
      <c r="DK19" s="66">
        <f t="shared" si="1288"/>
        <v>4910</v>
      </c>
      <c r="DL19" s="135">
        <f t="shared" si="1288"/>
        <v>100</v>
      </c>
      <c r="DM19" s="24">
        <v>0</v>
      </c>
      <c r="DN19" s="66">
        <f t="shared" ref="DN19:DS19" si="1289">SUM(DN8:DN17)</f>
        <v>10514</v>
      </c>
      <c r="DO19" s="68">
        <f t="shared" si="1289"/>
        <v>100</v>
      </c>
      <c r="DP19" s="69">
        <f t="shared" si="1289"/>
        <v>5603</v>
      </c>
      <c r="DQ19" s="135">
        <f t="shared" si="1289"/>
        <v>100</v>
      </c>
      <c r="DR19" s="66">
        <f t="shared" si="1289"/>
        <v>4910</v>
      </c>
      <c r="DS19" s="135">
        <f t="shared" si="1289"/>
        <v>100</v>
      </c>
      <c r="DT19" s="24">
        <v>0</v>
      </c>
      <c r="DU19" s="66">
        <f t="shared" ref="DU19:DZ19" si="1290">SUM(DU8:DU17)</f>
        <v>10513</v>
      </c>
      <c r="DV19" s="68">
        <f t="shared" si="1290"/>
        <v>100</v>
      </c>
      <c r="DW19" s="69">
        <f t="shared" si="1290"/>
        <v>5603</v>
      </c>
      <c r="DX19" s="135">
        <f t="shared" si="1290"/>
        <v>100</v>
      </c>
      <c r="DY19" s="66">
        <f t="shared" si="1290"/>
        <v>4909</v>
      </c>
      <c r="DZ19" s="135">
        <f t="shared" si="1290"/>
        <v>100</v>
      </c>
      <c r="EA19" s="24">
        <v>0</v>
      </c>
      <c r="EB19" s="66">
        <f t="shared" ref="EB19:EG19" si="1291">SUM(EB8:EB17)</f>
        <v>10512</v>
      </c>
      <c r="EC19" s="68">
        <f t="shared" si="1291"/>
        <v>100</v>
      </c>
      <c r="ED19" s="69">
        <f t="shared" si="1291"/>
        <v>5603</v>
      </c>
      <c r="EE19" s="135">
        <f t="shared" si="1291"/>
        <v>100</v>
      </c>
      <c r="EF19" s="66">
        <f t="shared" si="1291"/>
        <v>4909</v>
      </c>
      <c r="EG19" s="135">
        <f t="shared" si="1291"/>
        <v>100</v>
      </c>
      <c r="EH19" s="24">
        <v>0</v>
      </c>
      <c r="EI19" s="66">
        <f t="shared" ref="EI19:EN19" si="1292">SUM(EI8:EI17)</f>
        <v>10512</v>
      </c>
      <c r="EJ19" s="68">
        <f t="shared" si="1292"/>
        <v>100</v>
      </c>
      <c r="EK19" s="69">
        <f t="shared" si="1292"/>
        <v>5603</v>
      </c>
      <c r="EL19" s="135">
        <f t="shared" si="1292"/>
        <v>100</v>
      </c>
      <c r="EM19" s="66">
        <f t="shared" si="1292"/>
        <v>4908</v>
      </c>
      <c r="EN19" s="135">
        <f t="shared" si="1292"/>
        <v>100</v>
      </c>
      <c r="EO19" s="24">
        <v>0</v>
      </c>
      <c r="EP19" s="66">
        <f t="shared" ref="EP19:EU19" si="1293">SUM(EP8:EP17)</f>
        <v>10511</v>
      </c>
      <c r="EQ19" s="68">
        <f t="shared" si="1293"/>
        <v>100</v>
      </c>
      <c r="ER19" s="69">
        <f t="shared" si="1293"/>
        <v>5604</v>
      </c>
      <c r="ES19" s="135">
        <f t="shared" si="1293"/>
        <v>100</v>
      </c>
      <c r="ET19" s="66">
        <f t="shared" si="1293"/>
        <v>4906</v>
      </c>
      <c r="EU19" s="135">
        <f t="shared" si="1293"/>
        <v>100</v>
      </c>
      <c r="EV19" s="24">
        <v>0</v>
      </c>
      <c r="EW19" s="66">
        <f t="shared" ref="EW19:FB19" si="1294">SUM(EW8:EW17)</f>
        <v>10510</v>
      </c>
      <c r="EX19" s="68">
        <f t="shared" si="1294"/>
        <v>100</v>
      </c>
      <c r="EY19" s="69">
        <f t="shared" si="1294"/>
        <v>5603</v>
      </c>
      <c r="EZ19" s="135">
        <f t="shared" si="1294"/>
        <v>100</v>
      </c>
      <c r="FA19" s="66">
        <f t="shared" si="1294"/>
        <v>4904</v>
      </c>
      <c r="FB19" s="135">
        <f t="shared" si="1294"/>
        <v>100</v>
      </c>
      <c r="FC19" s="24">
        <v>0</v>
      </c>
      <c r="FD19" s="69">
        <f t="shared" ref="FD19:FI19" si="1295">SUM(FD8:FD17)</f>
        <v>10507</v>
      </c>
      <c r="FE19" s="68">
        <f t="shared" si="1295"/>
        <v>100</v>
      </c>
      <c r="FF19" s="69">
        <f t="shared" si="1295"/>
        <v>5602</v>
      </c>
      <c r="FG19" s="135">
        <f t="shared" si="1295"/>
        <v>100</v>
      </c>
      <c r="FH19" s="66">
        <f t="shared" si="1295"/>
        <v>4902</v>
      </c>
      <c r="FI19" s="135">
        <f t="shared" si="1295"/>
        <v>100</v>
      </c>
      <c r="FJ19" s="24">
        <v>0</v>
      </c>
      <c r="FK19" s="66">
        <f t="shared" ref="FK19:FP19" si="1296">SUM(FK8:FK17)</f>
        <v>10504</v>
      </c>
      <c r="FL19" s="68">
        <f t="shared" si="1296"/>
        <v>100</v>
      </c>
      <c r="FM19" s="69">
        <f t="shared" si="1296"/>
        <v>5601</v>
      </c>
      <c r="FN19" s="135">
        <f t="shared" si="1296"/>
        <v>100</v>
      </c>
      <c r="FO19" s="66">
        <f t="shared" si="1296"/>
        <v>4901</v>
      </c>
      <c r="FP19" s="135">
        <f t="shared" si="1296"/>
        <v>100</v>
      </c>
      <c r="FQ19" s="24">
        <v>0</v>
      </c>
      <c r="FR19" s="66">
        <f t="shared" ref="FR19:FW19" si="1297">SUM(FR8:FR17)</f>
        <v>10502</v>
      </c>
      <c r="FS19" s="68">
        <f t="shared" si="1297"/>
        <v>100</v>
      </c>
      <c r="FT19" s="69">
        <f t="shared" si="1297"/>
        <v>5594</v>
      </c>
      <c r="FU19" s="135">
        <f t="shared" si="1297"/>
        <v>100</v>
      </c>
      <c r="FV19" s="66">
        <f t="shared" si="1297"/>
        <v>4898</v>
      </c>
      <c r="FW19" s="135">
        <f t="shared" si="1297"/>
        <v>100</v>
      </c>
      <c r="FX19" s="24">
        <v>0</v>
      </c>
      <c r="FY19" s="66">
        <f t="shared" ref="FY19:GD19" si="1298">SUM(FY8:FY17)</f>
        <v>10492</v>
      </c>
      <c r="FZ19" s="68">
        <f t="shared" si="1298"/>
        <v>100</v>
      </c>
      <c r="GA19" s="69">
        <f t="shared" si="1298"/>
        <v>5594</v>
      </c>
      <c r="GB19" s="135">
        <f t="shared" si="1298"/>
        <v>100</v>
      </c>
      <c r="GC19" s="66">
        <f t="shared" si="1298"/>
        <v>4898</v>
      </c>
      <c r="GD19" s="135">
        <f t="shared" si="1298"/>
        <v>100</v>
      </c>
      <c r="GE19" s="24">
        <v>0</v>
      </c>
      <c r="GF19" s="66">
        <f t="shared" ref="GF19:GK19" si="1299">SUM(GF8:GF17)</f>
        <v>10492</v>
      </c>
      <c r="GG19" s="68">
        <f t="shared" si="1299"/>
        <v>100</v>
      </c>
      <c r="GH19" s="69">
        <f t="shared" si="1299"/>
        <v>5592</v>
      </c>
      <c r="GI19" s="135">
        <f t="shared" si="1299"/>
        <v>100</v>
      </c>
      <c r="GJ19" s="66">
        <f t="shared" si="1299"/>
        <v>4898</v>
      </c>
      <c r="GK19" s="135">
        <f t="shared" si="1299"/>
        <v>100</v>
      </c>
      <c r="GL19" s="24">
        <v>0</v>
      </c>
      <c r="GM19" s="66">
        <f t="shared" ref="GM19:GR19" si="1300">SUM(GM8:GM17)</f>
        <v>10490</v>
      </c>
      <c r="GN19" s="68">
        <f t="shared" si="1300"/>
        <v>100</v>
      </c>
      <c r="GO19" s="69">
        <f t="shared" si="1300"/>
        <v>5587</v>
      </c>
      <c r="GP19" s="135">
        <f t="shared" si="1300"/>
        <v>99.999999999999986</v>
      </c>
      <c r="GQ19" s="66">
        <f t="shared" si="1300"/>
        <v>4895</v>
      </c>
      <c r="GR19" s="135">
        <f t="shared" si="1300"/>
        <v>100</v>
      </c>
      <c r="GS19" s="24">
        <v>0</v>
      </c>
      <c r="GT19" s="66">
        <f t="shared" ref="GT19:GY19" si="1301">SUM(GT8:GT17)</f>
        <v>10482</v>
      </c>
      <c r="GU19" s="68">
        <f t="shared" si="1301"/>
        <v>100</v>
      </c>
      <c r="GV19" s="69">
        <f t="shared" si="1301"/>
        <v>5586</v>
      </c>
      <c r="GW19" s="135">
        <f t="shared" si="1301"/>
        <v>100</v>
      </c>
      <c r="GX19" s="66">
        <f t="shared" si="1301"/>
        <v>4894</v>
      </c>
      <c r="GY19" s="135">
        <f t="shared" si="1301"/>
        <v>100</v>
      </c>
      <c r="GZ19" s="24">
        <v>0</v>
      </c>
      <c r="HA19" s="69">
        <f t="shared" ref="HA19:HF19" si="1302">SUM(HA8:HA17)</f>
        <v>10480</v>
      </c>
      <c r="HB19" s="68">
        <f t="shared" si="1302"/>
        <v>100</v>
      </c>
      <c r="HC19" s="69">
        <f t="shared" si="1302"/>
        <v>5586</v>
      </c>
      <c r="HD19" s="135">
        <f t="shared" si="1302"/>
        <v>100</v>
      </c>
      <c r="HE19" s="66">
        <f t="shared" si="1302"/>
        <v>4893</v>
      </c>
      <c r="HF19" s="135">
        <f t="shared" si="1302"/>
        <v>100</v>
      </c>
      <c r="HG19" s="24">
        <v>0</v>
      </c>
      <c r="HH19" s="66">
        <f t="shared" ref="HH19:HM19" si="1303">SUM(HH8:HH17)</f>
        <v>10479</v>
      </c>
      <c r="HI19" s="68">
        <f t="shared" si="1303"/>
        <v>100</v>
      </c>
      <c r="HJ19" s="69">
        <f t="shared" si="1303"/>
        <v>5585</v>
      </c>
      <c r="HK19" s="135">
        <f t="shared" si="1303"/>
        <v>100</v>
      </c>
      <c r="HL19" s="66">
        <f t="shared" si="1303"/>
        <v>4892</v>
      </c>
      <c r="HM19" s="135">
        <f t="shared" si="1303"/>
        <v>100</v>
      </c>
      <c r="HN19" s="24">
        <v>0</v>
      </c>
      <c r="HO19" s="66">
        <f t="shared" ref="HO19:HT19" si="1304">SUM(HO8:HO17)</f>
        <v>10477</v>
      </c>
      <c r="HP19" s="68">
        <f t="shared" si="1304"/>
        <v>100</v>
      </c>
      <c r="HQ19" s="69">
        <f t="shared" si="1304"/>
        <v>5581</v>
      </c>
      <c r="HR19" s="135">
        <f t="shared" si="1304"/>
        <v>100</v>
      </c>
      <c r="HS19" s="66">
        <f t="shared" si="1304"/>
        <v>4890</v>
      </c>
      <c r="HT19" s="135">
        <f t="shared" si="1304"/>
        <v>100</v>
      </c>
      <c r="HU19" s="24">
        <v>0</v>
      </c>
      <c r="HV19" s="66">
        <f t="shared" ref="HV19:IA19" si="1305">SUM(HV8:HV17)</f>
        <v>10471</v>
      </c>
      <c r="HW19" s="68">
        <f t="shared" si="1305"/>
        <v>100</v>
      </c>
      <c r="HX19" s="69">
        <f t="shared" si="1305"/>
        <v>5581</v>
      </c>
      <c r="HY19" s="135">
        <f t="shared" si="1305"/>
        <v>100</v>
      </c>
      <c r="HZ19" s="66">
        <f t="shared" si="1305"/>
        <v>4888</v>
      </c>
      <c r="IA19" s="135">
        <f t="shared" si="1305"/>
        <v>100</v>
      </c>
      <c r="IB19" s="24">
        <v>0</v>
      </c>
      <c r="IC19" s="66">
        <f t="shared" ref="IC19:IH19" si="1306">SUM(IC8:IC17)</f>
        <v>10469</v>
      </c>
      <c r="ID19" s="68">
        <f t="shared" si="1306"/>
        <v>100</v>
      </c>
      <c r="IE19" s="69">
        <f t="shared" si="1306"/>
        <v>5578</v>
      </c>
      <c r="IF19" s="135">
        <f t="shared" si="1306"/>
        <v>100</v>
      </c>
      <c r="IG19" s="66">
        <f t="shared" si="1306"/>
        <v>4888</v>
      </c>
      <c r="IH19" s="135">
        <f t="shared" si="1306"/>
        <v>100</v>
      </c>
      <c r="II19" s="24">
        <v>0</v>
      </c>
      <c r="IJ19" s="66">
        <f t="shared" ref="IJ19:IO19" si="1307">SUM(IJ8:IJ17)</f>
        <v>10466</v>
      </c>
      <c r="IK19" s="68">
        <f t="shared" si="1307"/>
        <v>100</v>
      </c>
      <c r="IL19" s="69">
        <f t="shared" si="1307"/>
        <v>5561</v>
      </c>
      <c r="IM19" s="135">
        <f t="shared" si="1307"/>
        <v>100</v>
      </c>
      <c r="IN19" s="66">
        <f t="shared" si="1307"/>
        <v>4878</v>
      </c>
      <c r="IO19" s="135">
        <f t="shared" si="1307"/>
        <v>100</v>
      </c>
      <c r="IP19" s="24">
        <v>0</v>
      </c>
      <c r="IQ19" s="66">
        <f t="shared" ref="IQ19:IV19" si="1308">SUM(IQ8:IQ17)</f>
        <v>10439</v>
      </c>
      <c r="IR19" s="68">
        <f t="shared" si="1308"/>
        <v>100.00000000000001</v>
      </c>
      <c r="IS19" s="69">
        <f t="shared" si="1308"/>
        <v>5558</v>
      </c>
      <c r="IT19" s="135">
        <f t="shared" si="1308"/>
        <v>100</v>
      </c>
      <c r="IU19" s="66">
        <f t="shared" si="1308"/>
        <v>4877</v>
      </c>
      <c r="IV19" s="135">
        <f t="shared" si="1308"/>
        <v>100</v>
      </c>
      <c r="IW19" s="24">
        <v>0</v>
      </c>
      <c r="IX19" s="69">
        <f t="shared" ref="IX19:JC19" si="1309">SUM(IX8:IX17)</f>
        <v>10435</v>
      </c>
      <c r="IY19" s="68">
        <f t="shared" si="1309"/>
        <v>99.999999999999986</v>
      </c>
      <c r="IZ19" s="69">
        <f t="shared" si="1309"/>
        <v>5550</v>
      </c>
      <c r="JA19" s="135">
        <f t="shared" si="1309"/>
        <v>100</v>
      </c>
      <c r="JB19" s="66">
        <f t="shared" si="1309"/>
        <v>4873</v>
      </c>
      <c r="JC19" s="135">
        <f t="shared" si="1309"/>
        <v>100</v>
      </c>
      <c r="JD19" s="24">
        <v>0</v>
      </c>
      <c r="JE19" s="66">
        <f t="shared" ref="JE19:JJ19" si="1310">SUM(JE8:JE17)</f>
        <v>10423</v>
      </c>
      <c r="JF19" s="68">
        <f t="shared" si="1310"/>
        <v>100</v>
      </c>
      <c r="JG19" s="69">
        <f t="shared" si="1310"/>
        <v>5549</v>
      </c>
      <c r="JH19" s="135">
        <f t="shared" si="1310"/>
        <v>100</v>
      </c>
      <c r="JI19" s="66">
        <f t="shared" si="1310"/>
        <v>4870</v>
      </c>
      <c r="JJ19" s="135">
        <f t="shared" si="1310"/>
        <v>100</v>
      </c>
      <c r="JK19" s="24">
        <v>0</v>
      </c>
      <c r="JL19" s="66">
        <f t="shared" ref="JL19:JQ19" si="1311">SUM(JL8:JL17)</f>
        <v>10419</v>
      </c>
      <c r="JM19" s="68">
        <f t="shared" si="1311"/>
        <v>100</v>
      </c>
      <c r="JN19" s="69">
        <f t="shared" si="1311"/>
        <v>5548</v>
      </c>
      <c r="JO19" s="135">
        <f t="shared" si="1311"/>
        <v>99.999999999999986</v>
      </c>
      <c r="JP19" s="66">
        <f t="shared" si="1311"/>
        <v>4869</v>
      </c>
      <c r="JQ19" s="135">
        <f t="shared" si="1311"/>
        <v>100.00000000000001</v>
      </c>
      <c r="JR19" s="24">
        <v>0</v>
      </c>
      <c r="JS19" s="66">
        <f t="shared" ref="JS19:JX19" si="1312">SUM(JS8:JS17)</f>
        <v>10417</v>
      </c>
      <c r="JT19" s="68">
        <f t="shared" si="1312"/>
        <v>100</v>
      </c>
      <c r="JU19" s="69">
        <f t="shared" si="1312"/>
        <v>5548</v>
      </c>
      <c r="JV19" s="135">
        <f t="shared" si="1312"/>
        <v>99.999999999999986</v>
      </c>
      <c r="JW19" s="66">
        <f t="shared" si="1312"/>
        <v>4869</v>
      </c>
      <c r="JX19" s="135">
        <f t="shared" si="1312"/>
        <v>100.00000000000001</v>
      </c>
      <c r="JY19" s="24">
        <v>0</v>
      </c>
      <c r="JZ19" s="66">
        <f t="shared" ref="JZ19:KE19" si="1313">SUM(JZ8:JZ17)</f>
        <v>10417</v>
      </c>
      <c r="KA19" s="68">
        <f t="shared" si="1313"/>
        <v>100</v>
      </c>
      <c r="KB19" s="69">
        <f t="shared" si="1313"/>
        <v>5547</v>
      </c>
      <c r="KC19" s="135">
        <f t="shared" si="1313"/>
        <v>100</v>
      </c>
      <c r="KD19" s="66">
        <f t="shared" si="1313"/>
        <v>4869</v>
      </c>
      <c r="KE19" s="135">
        <f t="shared" si="1313"/>
        <v>100.00000000000001</v>
      </c>
      <c r="KF19" s="24">
        <v>0</v>
      </c>
      <c r="KG19" s="66">
        <f t="shared" ref="KG19:KL19" si="1314">SUM(KG8:KG17)</f>
        <v>10416</v>
      </c>
      <c r="KH19" s="68">
        <f t="shared" si="1314"/>
        <v>100</v>
      </c>
      <c r="KI19" s="69">
        <f t="shared" si="1314"/>
        <v>5547</v>
      </c>
      <c r="KJ19" s="135">
        <f t="shared" si="1314"/>
        <v>100</v>
      </c>
      <c r="KK19" s="66">
        <f t="shared" si="1314"/>
        <v>4868</v>
      </c>
      <c r="KL19" s="135">
        <f t="shared" si="1314"/>
        <v>100</v>
      </c>
      <c r="KM19" s="24">
        <v>0</v>
      </c>
      <c r="KN19" s="66">
        <f t="shared" ref="KN19:KS19" si="1315">SUM(KN8:KN17)</f>
        <v>10415</v>
      </c>
      <c r="KO19" s="68">
        <f t="shared" si="1315"/>
        <v>100</v>
      </c>
      <c r="KP19" s="69">
        <f t="shared" si="1315"/>
        <v>5544</v>
      </c>
      <c r="KQ19" s="135">
        <f t="shared" si="1315"/>
        <v>100</v>
      </c>
      <c r="KR19" s="66">
        <f t="shared" si="1315"/>
        <v>4868</v>
      </c>
      <c r="KS19" s="135">
        <f t="shared" si="1315"/>
        <v>100</v>
      </c>
      <c r="KT19" s="24">
        <v>0</v>
      </c>
      <c r="KU19" s="69">
        <f t="shared" ref="KU19:KZ19" si="1316">SUM(KU8:KU17)</f>
        <v>10412</v>
      </c>
      <c r="KV19" s="68">
        <f t="shared" si="1316"/>
        <v>100</v>
      </c>
      <c r="KW19" s="69">
        <f t="shared" si="1316"/>
        <v>5540</v>
      </c>
      <c r="KX19" s="135">
        <f t="shared" si="1316"/>
        <v>100</v>
      </c>
      <c r="KY19" s="66">
        <f t="shared" si="1316"/>
        <v>4867</v>
      </c>
      <c r="KZ19" s="135">
        <f t="shared" si="1316"/>
        <v>100</v>
      </c>
      <c r="LA19" s="24">
        <v>0</v>
      </c>
      <c r="LB19" s="66">
        <f t="shared" ref="LB19:LG19" si="1317">SUM(LB8:LB17)</f>
        <v>10407</v>
      </c>
      <c r="LC19" s="68">
        <f t="shared" si="1317"/>
        <v>100</v>
      </c>
      <c r="LD19" s="69">
        <f t="shared" si="1317"/>
        <v>5534</v>
      </c>
      <c r="LE19" s="135">
        <f t="shared" si="1317"/>
        <v>100</v>
      </c>
      <c r="LF19" s="66">
        <f t="shared" si="1317"/>
        <v>4867</v>
      </c>
      <c r="LG19" s="135">
        <f t="shared" si="1317"/>
        <v>100</v>
      </c>
      <c r="LH19" s="24">
        <v>0</v>
      </c>
      <c r="LI19" s="66">
        <f t="shared" ref="LI19:LN19" si="1318">SUM(LI8:LI17)</f>
        <v>10401</v>
      </c>
      <c r="LJ19" s="68">
        <f t="shared" si="1318"/>
        <v>100</v>
      </c>
      <c r="LK19" s="69">
        <f t="shared" si="1318"/>
        <v>5533</v>
      </c>
      <c r="LL19" s="135">
        <f t="shared" si="1318"/>
        <v>100.00000000000001</v>
      </c>
      <c r="LM19" s="66">
        <f t="shared" si="1318"/>
        <v>4866</v>
      </c>
      <c r="LN19" s="135">
        <f t="shared" si="1318"/>
        <v>100</v>
      </c>
      <c r="LO19" s="24">
        <v>0</v>
      </c>
      <c r="LP19" s="66">
        <f t="shared" ref="LP19:LU19" si="1319">SUM(LP8:LP17)</f>
        <v>10399</v>
      </c>
      <c r="LQ19" s="68">
        <f t="shared" si="1319"/>
        <v>100</v>
      </c>
      <c r="LR19" s="69">
        <f t="shared" si="1319"/>
        <v>5532</v>
      </c>
      <c r="LS19" s="135">
        <f t="shared" si="1319"/>
        <v>100</v>
      </c>
      <c r="LT19" s="66">
        <f t="shared" si="1319"/>
        <v>4864</v>
      </c>
      <c r="LU19" s="135">
        <f t="shared" si="1319"/>
        <v>100</v>
      </c>
      <c r="LV19" s="24">
        <v>0</v>
      </c>
      <c r="LW19" s="66">
        <f t="shared" ref="LW19:MB19" si="1320">SUM(LW8:LW17)</f>
        <v>10396</v>
      </c>
      <c r="LX19" s="68">
        <f t="shared" si="1320"/>
        <v>100</v>
      </c>
      <c r="LY19" s="69">
        <f t="shared" si="1320"/>
        <v>5530</v>
      </c>
      <c r="LZ19" s="135">
        <f t="shared" si="1320"/>
        <v>100</v>
      </c>
      <c r="MA19" s="66">
        <f t="shared" si="1320"/>
        <v>4864</v>
      </c>
      <c r="MB19" s="135">
        <f t="shared" si="1320"/>
        <v>100</v>
      </c>
      <c r="MC19" s="24">
        <v>0</v>
      </c>
      <c r="MD19" s="66">
        <f t="shared" ref="MD19:MI19" si="1321">SUM(MD8:MD17)</f>
        <v>10394</v>
      </c>
      <c r="ME19" s="68">
        <f t="shared" si="1321"/>
        <v>100</v>
      </c>
      <c r="MF19" s="69">
        <f t="shared" si="1321"/>
        <v>5528</v>
      </c>
      <c r="MG19" s="135">
        <f t="shared" si="1321"/>
        <v>100</v>
      </c>
      <c r="MH19" s="66">
        <f t="shared" si="1321"/>
        <v>4862</v>
      </c>
      <c r="MI19" s="135">
        <f t="shared" si="1321"/>
        <v>100</v>
      </c>
      <c r="MJ19" s="24">
        <v>0</v>
      </c>
      <c r="MK19" s="66">
        <f t="shared" ref="MK19:MP19" si="1322">SUM(MK8:MK17)</f>
        <v>10390</v>
      </c>
      <c r="ML19" s="68">
        <f t="shared" si="1322"/>
        <v>100</v>
      </c>
      <c r="MM19" s="69">
        <f t="shared" si="1322"/>
        <v>5528</v>
      </c>
      <c r="MN19" s="135">
        <f t="shared" si="1322"/>
        <v>100</v>
      </c>
      <c r="MO19" s="66">
        <f t="shared" si="1322"/>
        <v>4860</v>
      </c>
      <c r="MP19" s="135">
        <f t="shared" si="1322"/>
        <v>100</v>
      </c>
      <c r="MQ19" s="24">
        <v>0</v>
      </c>
      <c r="MR19" s="69">
        <f t="shared" ref="MR19:MW19" si="1323">SUM(MR8:MR17)</f>
        <v>10388</v>
      </c>
      <c r="MS19" s="68">
        <f t="shared" si="1323"/>
        <v>100</v>
      </c>
      <c r="MT19" s="69">
        <f t="shared" si="1323"/>
        <v>5528</v>
      </c>
      <c r="MU19" s="135">
        <f t="shared" si="1323"/>
        <v>100</v>
      </c>
      <c r="MV19" s="66">
        <f t="shared" si="1323"/>
        <v>4860</v>
      </c>
      <c r="MW19" s="135">
        <f t="shared" si="1323"/>
        <v>100</v>
      </c>
      <c r="MX19" s="24">
        <v>0</v>
      </c>
      <c r="MY19" s="66">
        <f t="shared" ref="MY19:ND19" si="1324">SUM(MY8:MY17)</f>
        <v>10388</v>
      </c>
      <c r="MZ19" s="68">
        <f t="shared" si="1324"/>
        <v>100</v>
      </c>
      <c r="NA19" s="69">
        <f t="shared" si="1324"/>
        <v>5527</v>
      </c>
      <c r="NB19" s="135">
        <f t="shared" si="1324"/>
        <v>100</v>
      </c>
      <c r="NC19" s="66">
        <f t="shared" si="1324"/>
        <v>4856</v>
      </c>
      <c r="ND19" s="135">
        <f t="shared" si="1324"/>
        <v>100</v>
      </c>
      <c r="NE19" s="24">
        <v>0</v>
      </c>
      <c r="NF19" s="66">
        <f t="shared" ref="NF19:NK19" si="1325">SUM(NF8:NF17)</f>
        <v>10383</v>
      </c>
      <c r="NG19" s="68">
        <f t="shared" si="1325"/>
        <v>100</v>
      </c>
      <c r="NH19" s="69">
        <f t="shared" si="1325"/>
        <v>5523</v>
      </c>
      <c r="NI19" s="135">
        <f t="shared" si="1325"/>
        <v>100</v>
      </c>
      <c r="NJ19" s="66">
        <f t="shared" si="1325"/>
        <v>4853</v>
      </c>
      <c r="NK19" s="135">
        <f t="shared" si="1325"/>
        <v>100</v>
      </c>
      <c r="NL19" s="24">
        <v>0</v>
      </c>
      <c r="NM19" s="66">
        <f t="shared" ref="NM19:NR19" si="1326">SUM(NM8:NM17)</f>
        <v>10376</v>
      </c>
      <c r="NN19" s="68">
        <f t="shared" si="1326"/>
        <v>100</v>
      </c>
      <c r="NO19" s="69">
        <f t="shared" si="1326"/>
        <v>5521</v>
      </c>
      <c r="NP19" s="135">
        <f t="shared" si="1326"/>
        <v>100</v>
      </c>
      <c r="NQ19" s="66">
        <f t="shared" si="1326"/>
        <v>4852</v>
      </c>
      <c r="NR19" s="135">
        <f t="shared" si="1326"/>
        <v>100</v>
      </c>
      <c r="NS19" s="24">
        <v>0</v>
      </c>
      <c r="NT19" s="66">
        <f t="shared" ref="NT19:NY19" si="1327">SUM(NT8:NT17)</f>
        <v>10373</v>
      </c>
      <c r="NU19" s="68">
        <f t="shared" si="1327"/>
        <v>100</v>
      </c>
      <c r="NV19" s="69">
        <f t="shared" si="1327"/>
        <v>5520</v>
      </c>
      <c r="NW19" s="135">
        <f t="shared" si="1327"/>
        <v>100</v>
      </c>
      <c r="NX19" s="66">
        <f t="shared" si="1327"/>
        <v>4850</v>
      </c>
      <c r="NY19" s="135">
        <f t="shared" si="1327"/>
        <v>100</v>
      </c>
      <c r="NZ19" s="24">
        <v>0</v>
      </c>
      <c r="OA19" s="66">
        <f t="shared" ref="OA19:OF19" si="1328">SUM(OA8:OA17)</f>
        <v>10370</v>
      </c>
      <c r="OB19" s="68">
        <f t="shared" si="1328"/>
        <v>100</v>
      </c>
      <c r="OC19" s="69">
        <f t="shared" si="1328"/>
        <v>5520</v>
      </c>
      <c r="OD19" s="135">
        <f t="shared" si="1328"/>
        <v>100</v>
      </c>
      <c r="OE19" s="66">
        <f t="shared" si="1328"/>
        <v>4848</v>
      </c>
      <c r="OF19" s="135">
        <f t="shared" si="1328"/>
        <v>100</v>
      </c>
      <c r="OG19" s="24">
        <v>0</v>
      </c>
      <c r="OH19" s="66">
        <f t="shared" ref="OH19:OM19" si="1329">SUM(OH8:OH17)</f>
        <v>10368</v>
      </c>
      <c r="OI19" s="68">
        <f t="shared" si="1329"/>
        <v>100</v>
      </c>
      <c r="OJ19" s="69">
        <f t="shared" si="1329"/>
        <v>5516</v>
      </c>
      <c r="OK19" s="135">
        <f t="shared" si="1329"/>
        <v>100</v>
      </c>
      <c r="OL19" s="66">
        <f t="shared" si="1329"/>
        <v>4845</v>
      </c>
      <c r="OM19" s="135">
        <f t="shared" si="1329"/>
        <v>100</v>
      </c>
      <c r="ON19" s="24">
        <v>0</v>
      </c>
      <c r="OO19" s="69">
        <f t="shared" ref="OO19:OT19" si="1330">SUM(OO8:OO17)</f>
        <v>10361</v>
      </c>
      <c r="OP19" s="68">
        <f t="shared" si="1330"/>
        <v>100</v>
      </c>
      <c r="OQ19" s="69">
        <f t="shared" si="1330"/>
        <v>5512</v>
      </c>
      <c r="OR19" s="135">
        <f t="shared" si="1330"/>
        <v>100</v>
      </c>
      <c r="OS19" s="66">
        <f t="shared" si="1330"/>
        <v>4843</v>
      </c>
      <c r="OT19" s="135">
        <f t="shared" si="1330"/>
        <v>100</v>
      </c>
      <c r="OU19" s="24">
        <v>0</v>
      </c>
      <c r="OV19" s="66">
        <f t="shared" ref="OV19:PA19" si="1331">SUM(OV8:OV17)</f>
        <v>10355</v>
      </c>
      <c r="OW19" s="68">
        <f t="shared" si="1331"/>
        <v>100</v>
      </c>
      <c r="OX19" s="69">
        <f t="shared" si="1331"/>
        <v>5509</v>
      </c>
      <c r="OY19" s="135">
        <f t="shared" si="1331"/>
        <v>100</v>
      </c>
      <c r="OZ19" s="66">
        <f t="shared" si="1331"/>
        <v>4842</v>
      </c>
      <c r="PA19" s="135">
        <f t="shared" si="1331"/>
        <v>100</v>
      </c>
      <c r="PB19" s="24">
        <v>0</v>
      </c>
      <c r="PC19" s="66">
        <f t="shared" ref="PC19:PH19" si="1332">SUM(PC8:PC17)</f>
        <v>10351</v>
      </c>
      <c r="PD19" s="68">
        <f t="shared" si="1332"/>
        <v>100</v>
      </c>
      <c r="PE19" s="69">
        <f t="shared" si="1332"/>
        <v>5500</v>
      </c>
      <c r="PF19" s="135">
        <f t="shared" si="1332"/>
        <v>100</v>
      </c>
      <c r="PG19" s="66">
        <f t="shared" si="1332"/>
        <v>4839</v>
      </c>
      <c r="PH19" s="135">
        <f t="shared" si="1332"/>
        <v>100</v>
      </c>
      <c r="PI19" s="24">
        <v>0</v>
      </c>
      <c r="PJ19" s="66">
        <f t="shared" ref="PJ19:PO19" si="1333">SUM(PJ8:PJ17)</f>
        <v>10339</v>
      </c>
      <c r="PK19" s="68">
        <f t="shared" si="1333"/>
        <v>100</v>
      </c>
      <c r="PL19" s="69">
        <f t="shared" si="1333"/>
        <v>5498</v>
      </c>
      <c r="PM19" s="135">
        <f t="shared" si="1333"/>
        <v>100</v>
      </c>
      <c r="PN19" s="66">
        <f t="shared" si="1333"/>
        <v>4836</v>
      </c>
      <c r="PO19" s="135">
        <f t="shared" si="1333"/>
        <v>100</v>
      </c>
      <c r="PP19" s="24">
        <v>0</v>
      </c>
      <c r="PQ19" s="66">
        <f t="shared" ref="PQ19:PV19" si="1334">SUM(PQ8:PQ17)</f>
        <v>10334</v>
      </c>
      <c r="PR19" s="68">
        <f t="shared" si="1334"/>
        <v>100</v>
      </c>
      <c r="PS19" s="69">
        <f t="shared" si="1334"/>
        <v>5495</v>
      </c>
      <c r="PT19" s="135">
        <f t="shared" si="1334"/>
        <v>100</v>
      </c>
      <c r="PU19" s="66">
        <f t="shared" si="1334"/>
        <v>4833</v>
      </c>
      <c r="PV19" s="135">
        <f t="shared" si="1334"/>
        <v>100</v>
      </c>
      <c r="PW19" s="24">
        <v>0</v>
      </c>
      <c r="PX19" s="66">
        <f t="shared" ref="PX19:QC19" si="1335">SUM(PX8:PX17)</f>
        <v>10328</v>
      </c>
      <c r="PY19" s="68">
        <f t="shared" si="1335"/>
        <v>100</v>
      </c>
      <c r="PZ19" s="69">
        <f t="shared" si="1335"/>
        <v>5489</v>
      </c>
      <c r="QA19" s="135">
        <f t="shared" si="1335"/>
        <v>100</v>
      </c>
      <c r="QB19" s="66">
        <f t="shared" si="1335"/>
        <v>4828</v>
      </c>
      <c r="QC19" s="135">
        <f t="shared" si="1335"/>
        <v>100</v>
      </c>
      <c r="QD19" s="24">
        <v>0</v>
      </c>
      <c r="QE19" s="66">
        <f t="shared" ref="QE19:QJ19" si="1336">SUM(QE8:QE17)</f>
        <v>10317</v>
      </c>
      <c r="QF19" s="68">
        <f t="shared" si="1336"/>
        <v>100</v>
      </c>
      <c r="QG19" s="69">
        <f t="shared" si="1336"/>
        <v>5487</v>
      </c>
      <c r="QH19" s="135">
        <f t="shared" si="1336"/>
        <v>100</v>
      </c>
      <c r="QI19" s="66">
        <f t="shared" si="1336"/>
        <v>4826</v>
      </c>
      <c r="QJ19" s="135">
        <f t="shared" si="1336"/>
        <v>100</v>
      </c>
      <c r="QK19" s="24">
        <v>0</v>
      </c>
      <c r="QL19" s="69">
        <f t="shared" ref="QL19:QQ19" si="1337">SUM(QL8:QL17)</f>
        <v>10313</v>
      </c>
      <c r="QM19" s="68">
        <f t="shared" si="1337"/>
        <v>100</v>
      </c>
      <c r="QN19" s="69">
        <f t="shared" si="1337"/>
        <v>5475</v>
      </c>
      <c r="QO19" s="135">
        <f t="shared" si="1337"/>
        <v>100</v>
      </c>
      <c r="QP19" s="66">
        <f t="shared" si="1337"/>
        <v>4819</v>
      </c>
      <c r="QQ19" s="135">
        <f t="shared" si="1337"/>
        <v>100</v>
      </c>
      <c r="QR19" s="24">
        <v>0</v>
      </c>
      <c r="QS19" s="66">
        <f t="shared" ref="QS19:QX19" si="1338">SUM(QS8:QS17)</f>
        <v>10294</v>
      </c>
      <c r="QT19" s="68">
        <f t="shared" si="1338"/>
        <v>100</v>
      </c>
      <c r="QU19" s="69">
        <f t="shared" si="1338"/>
        <v>5471</v>
      </c>
      <c r="QV19" s="135">
        <f t="shared" si="1338"/>
        <v>100</v>
      </c>
      <c r="QW19" s="66">
        <f t="shared" si="1338"/>
        <v>4815</v>
      </c>
      <c r="QX19" s="135">
        <f t="shared" si="1338"/>
        <v>100</v>
      </c>
      <c r="QY19" s="24">
        <v>0</v>
      </c>
      <c r="QZ19" s="66">
        <f t="shared" ref="QZ19:RE19" si="1339">SUM(QZ8:QZ17)</f>
        <v>10286</v>
      </c>
      <c r="RA19" s="68">
        <f t="shared" si="1339"/>
        <v>100</v>
      </c>
      <c r="RB19" s="69">
        <f t="shared" si="1339"/>
        <v>5468</v>
      </c>
      <c r="RC19" s="135">
        <f t="shared" si="1339"/>
        <v>100</v>
      </c>
      <c r="RD19" s="66">
        <f t="shared" si="1339"/>
        <v>4815</v>
      </c>
      <c r="RE19" s="135">
        <f t="shared" si="1339"/>
        <v>100</v>
      </c>
      <c r="RF19" s="24">
        <v>0</v>
      </c>
      <c r="RG19" s="66">
        <f t="shared" ref="RG19:RL19" si="1340">SUM(RG8:RG17)</f>
        <v>10283</v>
      </c>
      <c r="RH19" s="68">
        <f t="shared" si="1340"/>
        <v>100</v>
      </c>
      <c r="RI19" s="69">
        <f t="shared" si="1340"/>
        <v>5466</v>
      </c>
      <c r="RJ19" s="135">
        <f t="shared" si="1340"/>
        <v>99.999999999999986</v>
      </c>
      <c r="RK19" s="66">
        <f t="shared" si="1340"/>
        <v>4814</v>
      </c>
      <c r="RL19" s="135">
        <f t="shared" si="1340"/>
        <v>100</v>
      </c>
      <c r="RM19" s="24">
        <v>0</v>
      </c>
      <c r="RN19" s="66">
        <f t="shared" ref="RN19:RS19" si="1341">SUM(RN8:RN17)</f>
        <v>10280</v>
      </c>
      <c r="RO19" s="68">
        <f t="shared" si="1341"/>
        <v>100</v>
      </c>
      <c r="RP19" s="69">
        <f t="shared" si="1341"/>
        <v>5462</v>
      </c>
      <c r="RQ19" s="135">
        <f t="shared" si="1341"/>
        <v>100</v>
      </c>
      <c r="RR19" s="66">
        <f t="shared" si="1341"/>
        <v>4810</v>
      </c>
      <c r="RS19" s="135">
        <f t="shared" si="1341"/>
        <v>100</v>
      </c>
      <c r="RT19" s="24">
        <v>0</v>
      </c>
      <c r="RU19" s="66">
        <f t="shared" ref="RU19:RZ19" si="1342">SUM(RU8:RU17)</f>
        <v>10272</v>
      </c>
      <c r="RV19" s="68">
        <f t="shared" si="1342"/>
        <v>100</v>
      </c>
      <c r="RW19" s="69">
        <f t="shared" si="1342"/>
        <v>5454</v>
      </c>
      <c r="RX19" s="135">
        <f t="shared" si="1342"/>
        <v>100</v>
      </c>
      <c r="RY19" s="66">
        <f t="shared" si="1342"/>
        <v>4806</v>
      </c>
      <c r="RZ19" s="135">
        <f t="shared" si="1342"/>
        <v>100</v>
      </c>
      <c r="SA19" s="24">
        <v>0</v>
      </c>
      <c r="SB19" s="66">
        <f t="shared" ref="SB19:SG19" si="1343">SUM(SB8:SB17)</f>
        <v>10260</v>
      </c>
      <c r="SC19" s="68">
        <f t="shared" si="1343"/>
        <v>100</v>
      </c>
      <c r="SD19" s="69">
        <f t="shared" si="1343"/>
        <v>5450</v>
      </c>
      <c r="SE19" s="135">
        <f t="shared" si="1343"/>
        <v>100</v>
      </c>
      <c r="SF19" s="66">
        <f t="shared" si="1343"/>
        <v>4802</v>
      </c>
      <c r="SG19" s="135">
        <f t="shared" si="1343"/>
        <v>100</v>
      </c>
      <c r="SH19" s="24">
        <v>0</v>
      </c>
      <c r="SI19" s="69">
        <f t="shared" ref="SI19:SN19" si="1344">SUM(SI8:SI17)</f>
        <v>10252</v>
      </c>
      <c r="SJ19" s="68">
        <f t="shared" si="1344"/>
        <v>100</v>
      </c>
      <c r="SK19" s="69">
        <f t="shared" si="1344"/>
        <v>5441</v>
      </c>
      <c r="SL19" s="135">
        <f t="shared" si="1344"/>
        <v>100</v>
      </c>
      <c r="SM19" s="66">
        <f t="shared" si="1344"/>
        <v>4798</v>
      </c>
      <c r="SN19" s="135">
        <f t="shared" si="1344"/>
        <v>100</v>
      </c>
      <c r="SO19" s="24">
        <v>0</v>
      </c>
      <c r="SP19" s="66">
        <f t="shared" ref="SP19:SU19" si="1345">SUM(SP8:SP17)</f>
        <v>10239</v>
      </c>
      <c r="SQ19" s="68">
        <f t="shared" si="1345"/>
        <v>100</v>
      </c>
      <c r="SR19" s="69">
        <f t="shared" si="1345"/>
        <v>5435</v>
      </c>
      <c r="SS19" s="135">
        <f t="shared" si="1345"/>
        <v>100</v>
      </c>
      <c r="ST19" s="66">
        <f t="shared" si="1345"/>
        <v>4793</v>
      </c>
      <c r="SU19" s="135">
        <f t="shared" si="1345"/>
        <v>100</v>
      </c>
      <c r="SV19" s="24">
        <v>0</v>
      </c>
      <c r="SW19" s="66">
        <f t="shared" ref="SW19:TB19" si="1346">SUM(SW8:SW17)</f>
        <v>10228</v>
      </c>
      <c r="SX19" s="68">
        <f t="shared" si="1346"/>
        <v>100</v>
      </c>
      <c r="SY19" s="69">
        <f t="shared" si="1346"/>
        <v>5429</v>
      </c>
      <c r="SZ19" s="135">
        <f t="shared" si="1346"/>
        <v>100</v>
      </c>
      <c r="TA19" s="66">
        <f t="shared" si="1346"/>
        <v>4784</v>
      </c>
      <c r="TB19" s="135">
        <f t="shared" si="1346"/>
        <v>100</v>
      </c>
      <c r="TC19" s="24">
        <v>0</v>
      </c>
      <c r="TD19" s="66">
        <f t="shared" ref="TD19:TI19" si="1347">SUM(TD8:TD17)</f>
        <v>10213</v>
      </c>
      <c r="TE19" s="68">
        <f t="shared" si="1347"/>
        <v>100</v>
      </c>
      <c r="TF19" s="69">
        <f t="shared" si="1347"/>
        <v>5429</v>
      </c>
      <c r="TG19" s="135">
        <f t="shared" si="1347"/>
        <v>100</v>
      </c>
      <c r="TH19" s="66">
        <f t="shared" si="1347"/>
        <v>4784</v>
      </c>
      <c r="TI19" s="135">
        <f t="shared" si="1347"/>
        <v>100</v>
      </c>
      <c r="TJ19" s="24">
        <v>0</v>
      </c>
      <c r="TK19" s="66">
        <f t="shared" ref="TK19:TP19" si="1348">SUM(TK8:TK17)</f>
        <v>10213</v>
      </c>
      <c r="TL19" s="68">
        <f t="shared" si="1348"/>
        <v>100</v>
      </c>
      <c r="TM19" s="69">
        <f t="shared" si="1348"/>
        <v>5417</v>
      </c>
      <c r="TN19" s="135">
        <f t="shared" si="1348"/>
        <v>100</v>
      </c>
      <c r="TO19" s="66">
        <f t="shared" si="1348"/>
        <v>4778</v>
      </c>
      <c r="TP19" s="135">
        <f t="shared" si="1348"/>
        <v>100</v>
      </c>
      <c r="TQ19" s="24">
        <v>0</v>
      </c>
      <c r="TR19" s="66">
        <f t="shared" ref="TR19:TW19" si="1349">SUM(TR8:TR17)</f>
        <v>10195</v>
      </c>
      <c r="TS19" s="68">
        <f t="shared" si="1349"/>
        <v>100</v>
      </c>
      <c r="TT19" s="69">
        <f t="shared" si="1349"/>
        <v>5407</v>
      </c>
      <c r="TU19" s="135">
        <f t="shared" si="1349"/>
        <v>100</v>
      </c>
      <c r="TV19" s="66">
        <f t="shared" si="1349"/>
        <v>4774</v>
      </c>
      <c r="TW19" s="135">
        <f t="shared" si="1349"/>
        <v>100</v>
      </c>
      <c r="TX19" s="24">
        <v>0</v>
      </c>
      <c r="TY19" s="66">
        <f t="shared" ref="TY19:UD19" si="1350">SUM(TY8:TY17)</f>
        <v>10181</v>
      </c>
      <c r="TZ19" s="68">
        <f t="shared" si="1350"/>
        <v>100</v>
      </c>
      <c r="UA19" s="69">
        <f t="shared" si="1350"/>
        <v>5400</v>
      </c>
      <c r="UB19" s="135">
        <f t="shared" si="1350"/>
        <v>100</v>
      </c>
      <c r="UC19" s="66">
        <f t="shared" si="1350"/>
        <v>4770</v>
      </c>
      <c r="UD19" s="135">
        <f t="shared" si="1350"/>
        <v>100</v>
      </c>
      <c r="UE19" s="24">
        <v>0</v>
      </c>
      <c r="UF19" s="69">
        <f t="shared" ref="UF19:UK19" si="1351">SUM(UF8:UF17)</f>
        <v>10170</v>
      </c>
      <c r="UG19" s="68">
        <f t="shared" si="1351"/>
        <v>100</v>
      </c>
      <c r="UH19" s="69">
        <f t="shared" si="1351"/>
        <v>5392</v>
      </c>
      <c r="UI19" s="135">
        <f t="shared" si="1351"/>
        <v>100</v>
      </c>
      <c r="UJ19" s="66">
        <f t="shared" si="1351"/>
        <v>4764</v>
      </c>
      <c r="UK19" s="135">
        <f t="shared" si="1351"/>
        <v>100</v>
      </c>
      <c r="UL19" s="24">
        <v>0</v>
      </c>
      <c r="UM19" s="66">
        <f t="shared" ref="UM19:UR19" si="1352">SUM(UM8:UM17)</f>
        <v>10156</v>
      </c>
      <c r="UN19" s="68">
        <f t="shared" si="1352"/>
        <v>100</v>
      </c>
      <c r="UO19" s="69">
        <f t="shared" si="1352"/>
        <v>5378</v>
      </c>
      <c r="UP19" s="135">
        <f t="shared" si="1352"/>
        <v>100</v>
      </c>
      <c r="UQ19" s="66">
        <f t="shared" si="1352"/>
        <v>4759</v>
      </c>
      <c r="UR19" s="135">
        <f t="shared" si="1352"/>
        <v>100</v>
      </c>
      <c r="US19" s="24">
        <v>0</v>
      </c>
      <c r="UT19" s="66">
        <f t="shared" ref="UT19:UY19" si="1353">SUM(UT8:UT17)</f>
        <v>10137</v>
      </c>
      <c r="UU19" s="68">
        <f t="shared" si="1353"/>
        <v>100</v>
      </c>
      <c r="UV19" s="69">
        <f t="shared" si="1353"/>
        <v>5368</v>
      </c>
      <c r="UW19" s="135">
        <f t="shared" si="1353"/>
        <v>100</v>
      </c>
      <c r="UX19" s="66">
        <f t="shared" si="1353"/>
        <v>4753</v>
      </c>
      <c r="UY19" s="135">
        <f t="shared" si="1353"/>
        <v>100</v>
      </c>
      <c r="UZ19" s="24">
        <v>0</v>
      </c>
      <c r="VA19" s="66">
        <f t="shared" ref="VA19:VF19" si="1354">SUM(VA8:VA17)</f>
        <v>10121</v>
      </c>
      <c r="VB19" s="68">
        <f t="shared" si="1354"/>
        <v>100</v>
      </c>
      <c r="VC19" s="69">
        <f t="shared" si="1354"/>
        <v>5363</v>
      </c>
      <c r="VD19" s="135">
        <f t="shared" si="1354"/>
        <v>100</v>
      </c>
      <c r="VE19" s="66">
        <f t="shared" si="1354"/>
        <v>4747</v>
      </c>
      <c r="VF19" s="135">
        <f t="shared" si="1354"/>
        <v>100</v>
      </c>
      <c r="VG19" s="24">
        <v>0</v>
      </c>
      <c r="VH19" s="66">
        <f t="shared" ref="VH19:VM19" si="1355">SUM(VH8:VH17)</f>
        <v>10110</v>
      </c>
      <c r="VI19" s="68">
        <f t="shared" si="1355"/>
        <v>100</v>
      </c>
      <c r="VJ19" s="69">
        <f t="shared" si="1355"/>
        <v>5356</v>
      </c>
      <c r="VK19" s="135">
        <f t="shared" si="1355"/>
        <v>100</v>
      </c>
      <c r="VL19" s="66">
        <f t="shared" si="1355"/>
        <v>4740</v>
      </c>
      <c r="VM19" s="135">
        <f t="shared" si="1355"/>
        <v>100</v>
      </c>
      <c r="VN19" s="24">
        <v>0</v>
      </c>
      <c r="VO19" s="66">
        <f t="shared" ref="VO19:VT19" si="1356">SUM(VO8:VO17)</f>
        <v>10096</v>
      </c>
      <c r="VP19" s="68">
        <f t="shared" si="1356"/>
        <v>100</v>
      </c>
      <c r="VQ19" s="69">
        <f t="shared" si="1356"/>
        <v>5340</v>
      </c>
      <c r="VR19" s="135">
        <f t="shared" si="1356"/>
        <v>100</v>
      </c>
      <c r="VS19" s="66">
        <f t="shared" si="1356"/>
        <v>4733</v>
      </c>
      <c r="VT19" s="135">
        <f t="shared" si="1356"/>
        <v>100</v>
      </c>
      <c r="VU19" s="24">
        <v>0</v>
      </c>
      <c r="VV19" s="66">
        <f t="shared" ref="VV19:WA19" si="1357">SUM(VV8:VV17)</f>
        <v>10073</v>
      </c>
      <c r="VW19" s="68">
        <f t="shared" si="1357"/>
        <v>100</v>
      </c>
      <c r="VX19" s="69">
        <f t="shared" si="1357"/>
        <v>5336</v>
      </c>
      <c r="VY19" s="135">
        <f t="shared" si="1357"/>
        <v>100</v>
      </c>
      <c r="VZ19" s="66">
        <f t="shared" si="1357"/>
        <v>4729</v>
      </c>
      <c r="WA19" s="135">
        <f t="shared" si="1357"/>
        <v>100</v>
      </c>
      <c r="WB19" s="24">
        <v>0</v>
      </c>
      <c r="WC19" s="69">
        <f t="shared" ref="WC19:WH19" si="1358">SUM(WC8:WC17)</f>
        <v>10065</v>
      </c>
      <c r="WD19" s="68">
        <f t="shared" si="1358"/>
        <v>100</v>
      </c>
      <c r="WE19" s="69">
        <f t="shared" si="1358"/>
        <v>5322</v>
      </c>
      <c r="WF19" s="135">
        <f t="shared" si="1358"/>
        <v>100</v>
      </c>
      <c r="WG19" s="66">
        <f t="shared" si="1358"/>
        <v>4717</v>
      </c>
      <c r="WH19" s="135">
        <f t="shared" si="1358"/>
        <v>100</v>
      </c>
      <c r="WI19" s="24">
        <v>0</v>
      </c>
      <c r="WJ19" s="66">
        <f t="shared" ref="WJ19:WO19" si="1359">SUM(WJ8:WJ17)</f>
        <v>10039</v>
      </c>
      <c r="WK19" s="68">
        <f t="shared" si="1359"/>
        <v>100</v>
      </c>
      <c r="WL19" s="69">
        <f t="shared" si="1359"/>
        <v>5308</v>
      </c>
      <c r="WM19" s="135">
        <f t="shared" si="1359"/>
        <v>100</v>
      </c>
      <c r="WN19" s="66">
        <f t="shared" si="1359"/>
        <v>4706</v>
      </c>
      <c r="WO19" s="135">
        <f t="shared" si="1359"/>
        <v>100</v>
      </c>
      <c r="WP19" s="24">
        <v>0</v>
      </c>
      <c r="WQ19" s="66">
        <f t="shared" ref="WQ19:WV19" si="1360">SUM(WQ8:WQ17)</f>
        <v>10014</v>
      </c>
      <c r="WR19" s="68">
        <f t="shared" si="1360"/>
        <v>100</v>
      </c>
      <c r="WS19" s="69">
        <f t="shared" si="1360"/>
        <v>5293</v>
      </c>
      <c r="WT19" s="135">
        <f t="shared" si="1360"/>
        <v>100</v>
      </c>
      <c r="WU19" s="66">
        <f t="shared" si="1360"/>
        <v>4696</v>
      </c>
      <c r="WV19" s="135">
        <f t="shared" si="1360"/>
        <v>100</v>
      </c>
      <c r="WW19" s="24">
        <v>0</v>
      </c>
      <c r="WX19" s="66">
        <f t="shared" ref="WX19:XC19" si="1361">SUM(WX8:WX17)</f>
        <v>9989</v>
      </c>
      <c r="WY19" s="68">
        <f t="shared" si="1361"/>
        <v>100</v>
      </c>
      <c r="WZ19" s="69">
        <f t="shared" si="1361"/>
        <v>5289</v>
      </c>
      <c r="XA19" s="135">
        <f t="shared" si="1361"/>
        <v>99.999999999999986</v>
      </c>
      <c r="XB19" s="66">
        <f t="shared" si="1361"/>
        <v>4689</v>
      </c>
      <c r="XC19" s="135">
        <f t="shared" si="1361"/>
        <v>100</v>
      </c>
      <c r="XD19" s="24">
        <v>0</v>
      </c>
      <c r="XE19" s="66">
        <f t="shared" ref="XE19:XJ19" si="1362">SUM(XE8:XE17)</f>
        <v>9978</v>
      </c>
      <c r="XF19" s="68">
        <f t="shared" si="1362"/>
        <v>100</v>
      </c>
      <c r="XG19" s="69">
        <f t="shared" si="1362"/>
        <v>5279</v>
      </c>
      <c r="XH19" s="135">
        <f t="shared" si="1362"/>
        <v>100</v>
      </c>
      <c r="XI19" s="66">
        <f t="shared" si="1362"/>
        <v>4683</v>
      </c>
      <c r="XJ19" s="135">
        <f t="shared" si="1362"/>
        <v>100</v>
      </c>
      <c r="XK19" s="24">
        <v>0</v>
      </c>
      <c r="XL19" s="66">
        <f t="shared" ref="XL19:XQ19" si="1363">SUM(XL8:XL17)</f>
        <v>9962</v>
      </c>
      <c r="XM19" s="68">
        <f t="shared" si="1363"/>
        <v>100</v>
      </c>
      <c r="XN19" s="69">
        <f t="shared" si="1363"/>
        <v>5265</v>
      </c>
      <c r="XO19" s="135">
        <f t="shared" si="1363"/>
        <v>100</v>
      </c>
      <c r="XP19" s="66">
        <f t="shared" si="1363"/>
        <v>4673</v>
      </c>
      <c r="XQ19" s="135">
        <f t="shared" si="1363"/>
        <v>100</v>
      </c>
      <c r="XR19" s="24">
        <v>0</v>
      </c>
      <c r="XS19" s="66">
        <f t="shared" ref="XS19:XX19" si="1364">SUM(XS8:XS17)</f>
        <v>9938</v>
      </c>
      <c r="XT19" s="68">
        <f t="shared" si="1364"/>
        <v>100</v>
      </c>
      <c r="XU19" s="69">
        <f t="shared" si="1364"/>
        <v>5244</v>
      </c>
      <c r="XV19" s="135">
        <f t="shared" si="1364"/>
        <v>100</v>
      </c>
      <c r="XW19" s="66">
        <f t="shared" si="1364"/>
        <v>4662</v>
      </c>
      <c r="XX19" s="135">
        <f t="shared" si="1364"/>
        <v>100</v>
      </c>
      <c r="XY19" s="24">
        <v>0</v>
      </c>
      <c r="XZ19" s="69">
        <f t="shared" ref="XZ19:YE19" si="1365">SUM(XZ8:XZ17)</f>
        <v>9906</v>
      </c>
      <c r="YA19" s="68">
        <f t="shared" si="1365"/>
        <v>100</v>
      </c>
      <c r="YB19" s="69">
        <f t="shared" si="1365"/>
        <v>5225</v>
      </c>
      <c r="YC19" s="135">
        <f t="shared" si="1365"/>
        <v>100</v>
      </c>
      <c r="YD19" s="66">
        <f t="shared" si="1365"/>
        <v>4653</v>
      </c>
      <c r="YE19" s="135">
        <f t="shared" si="1365"/>
        <v>100</v>
      </c>
      <c r="YF19" s="24">
        <v>0</v>
      </c>
      <c r="YG19" s="66">
        <f t="shared" ref="YG19:YL19" si="1366">SUM(YG8:YG17)</f>
        <v>9878</v>
      </c>
      <c r="YH19" s="68">
        <f t="shared" si="1366"/>
        <v>100</v>
      </c>
      <c r="YI19" s="69">
        <f t="shared" si="1366"/>
        <v>5211</v>
      </c>
      <c r="YJ19" s="135">
        <f t="shared" si="1366"/>
        <v>100</v>
      </c>
      <c r="YK19" s="66">
        <f t="shared" si="1366"/>
        <v>4644</v>
      </c>
      <c r="YL19" s="135">
        <f t="shared" si="1366"/>
        <v>100</v>
      </c>
      <c r="YM19" s="24">
        <v>0</v>
      </c>
      <c r="YN19" s="66">
        <f t="shared" ref="YN19:YS19" si="1367">SUM(YN8:YN17)</f>
        <v>9855</v>
      </c>
      <c r="YO19" s="68">
        <f t="shared" si="1367"/>
        <v>100</v>
      </c>
      <c r="YP19" s="69">
        <f t="shared" si="1367"/>
        <v>5197</v>
      </c>
      <c r="YQ19" s="135">
        <f t="shared" si="1367"/>
        <v>100</v>
      </c>
      <c r="YR19" s="66">
        <f t="shared" si="1367"/>
        <v>4635</v>
      </c>
      <c r="YS19" s="135">
        <f t="shared" si="1367"/>
        <v>100</v>
      </c>
      <c r="YT19" s="24">
        <v>0</v>
      </c>
      <c r="YU19" s="66">
        <f t="shared" ref="YU19:YZ19" si="1368">SUM(YU8:YU17)</f>
        <v>9832</v>
      </c>
      <c r="YV19" s="68">
        <f t="shared" si="1368"/>
        <v>100</v>
      </c>
      <c r="YW19" s="69">
        <f t="shared" si="1368"/>
        <v>5192</v>
      </c>
      <c r="YX19" s="135">
        <f t="shared" si="1368"/>
        <v>100</v>
      </c>
      <c r="YY19" s="66">
        <f t="shared" si="1368"/>
        <v>4633</v>
      </c>
      <c r="YZ19" s="135">
        <f t="shared" si="1368"/>
        <v>100</v>
      </c>
      <c r="ZA19" s="24">
        <v>0</v>
      </c>
      <c r="ZB19" s="66">
        <f t="shared" ref="ZB19:ZG19" si="1369">SUM(ZB8:ZB17)</f>
        <v>9825</v>
      </c>
      <c r="ZC19" s="68">
        <f t="shared" si="1369"/>
        <v>100</v>
      </c>
      <c r="ZD19" s="69">
        <f t="shared" si="1369"/>
        <v>5182</v>
      </c>
      <c r="ZE19" s="135">
        <f t="shared" si="1369"/>
        <v>100</v>
      </c>
      <c r="ZF19" s="66">
        <f t="shared" si="1369"/>
        <v>4625</v>
      </c>
      <c r="ZG19" s="135">
        <f t="shared" si="1369"/>
        <v>100</v>
      </c>
      <c r="ZH19" s="24">
        <v>0</v>
      </c>
      <c r="ZI19" s="66">
        <f t="shared" ref="ZI19:ZN19" si="1370">SUM(ZI8:ZI17)</f>
        <v>9807</v>
      </c>
      <c r="ZJ19" s="68">
        <f t="shared" si="1370"/>
        <v>100</v>
      </c>
      <c r="ZK19" s="69">
        <f t="shared" si="1370"/>
        <v>5167</v>
      </c>
      <c r="ZL19" s="135">
        <f t="shared" si="1370"/>
        <v>100.00000000000001</v>
      </c>
      <c r="ZM19" s="66">
        <f t="shared" si="1370"/>
        <v>4610</v>
      </c>
      <c r="ZN19" s="135">
        <f t="shared" si="1370"/>
        <v>100</v>
      </c>
      <c r="ZO19" s="24">
        <v>0</v>
      </c>
      <c r="ZP19" s="66">
        <f t="shared" ref="ZP19:ZU19" si="1371">SUM(ZP8:ZP17)</f>
        <v>9777</v>
      </c>
      <c r="ZQ19" s="68">
        <f t="shared" si="1371"/>
        <v>100</v>
      </c>
      <c r="ZR19" s="69">
        <f t="shared" si="1371"/>
        <v>5154</v>
      </c>
      <c r="ZS19" s="135">
        <f t="shared" si="1371"/>
        <v>100</v>
      </c>
      <c r="ZT19" s="66">
        <f t="shared" si="1371"/>
        <v>4598</v>
      </c>
      <c r="ZU19" s="135">
        <f t="shared" si="1371"/>
        <v>100</v>
      </c>
      <c r="ZV19" s="24">
        <v>0</v>
      </c>
      <c r="ZW19" s="69">
        <f t="shared" ref="ZW19:AAB19" si="1372">SUM(ZW8:ZW17)</f>
        <v>9752</v>
      </c>
      <c r="ZX19" s="68">
        <f t="shared" si="1372"/>
        <v>100</v>
      </c>
      <c r="ZY19" s="69">
        <f t="shared" si="1372"/>
        <v>5132</v>
      </c>
      <c r="ZZ19" s="135">
        <f t="shared" si="1372"/>
        <v>100</v>
      </c>
      <c r="AAA19" s="66">
        <f t="shared" si="1372"/>
        <v>4585</v>
      </c>
      <c r="AAB19" s="135">
        <f t="shared" si="1372"/>
        <v>100</v>
      </c>
      <c r="AAC19" s="24">
        <v>0</v>
      </c>
      <c r="AAD19" s="66">
        <f t="shared" ref="AAD19:AAI19" si="1373">SUM(AAD8:AAD17)</f>
        <v>9717</v>
      </c>
      <c r="AAE19" s="68">
        <f t="shared" si="1373"/>
        <v>100</v>
      </c>
      <c r="AAF19" s="69">
        <f t="shared" si="1373"/>
        <v>5112</v>
      </c>
      <c r="AAG19" s="135">
        <f t="shared" si="1373"/>
        <v>100</v>
      </c>
      <c r="AAH19" s="66">
        <f t="shared" si="1373"/>
        <v>4571</v>
      </c>
      <c r="AAI19" s="135">
        <f t="shared" si="1373"/>
        <v>100</v>
      </c>
      <c r="AAJ19" s="24">
        <v>0</v>
      </c>
      <c r="AAK19" s="66">
        <f t="shared" ref="AAK19:AAP19" si="1374">SUM(AAK8:AAK17)</f>
        <v>9683</v>
      </c>
      <c r="AAL19" s="68">
        <f t="shared" si="1374"/>
        <v>100</v>
      </c>
      <c r="AAM19" s="69">
        <f t="shared" si="1374"/>
        <v>5092</v>
      </c>
      <c r="AAN19" s="135">
        <f t="shared" si="1374"/>
        <v>100</v>
      </c>
      <c r="AAO19" s="66">
        <f t="shared" si="1374"/>
        <v>4561</v>
      </c>
      <c r="AAP19" s="135">
        <f t="shared" si="1374"/>
        <v>100</v>
      </c>
      <c r="AAQ19" s="24">
        <v>0</v>
      </c>
      <c r="AAR19" s="66">
        <f t="shared" ref="AAR19:AAW19" si="1375">SUM(AAR8:AAR17)</f>
        <v>9653</v>
      </c>
      <c r="AAS19" s="68">
        <f t="shared" si="1375"/>
        <v>100</v>
      </c>
      <c r="AAT19" s="69">
        <f t="shared" si="1375"/>
        <v>5072</v>
      </c>
      <c r="AAU19" s="135">
        <f t="shared" si="1375"/>
        <v>100</v>
      </c>
      <c r="AAV19" s="66">
        <f t="shared" si="1375"/>
        <v>4544</v>
      </c>
      <c r="AAW19" s="135">
        <f t="shared" si="1375"/>
        <v>100</v>
      </c>
      <c r="AAX19" s="24">
        <v>0</v>
      </c>
      <c r="AAY19" s="66">
        <f t="shared" ref="AAY19:ABD19" si="1376">SUM(AAY8:AAY17)</f>
        <v>9616</v>
      </c>
      <c r="AAZ19" s="68">
        <f t="shared" si="1376"/>
        <v>100</v>
      </c>
      <c r="ABA19" s="69">
        <f t="shared" si="1376"/>
        <v>5057</v>
      </c>
      <c r="ABB19" s="135">
        <f t="shared" si="1376"/>
        <v>100</v>
      </c>
      <c r="ABC19" s="66">
        <f t="shared" si="1376"/>
        <v>4537</v>
      </c>
      <c r="ABD19" s="135">
        <f t="shared" si="1376"/>
        <v>100</v>
      </c>
      <c r="ABE19" s="24">
        <v>0</v>
      </c>
      <c r="ABF19" s="66">
        <f t="shared" ref="ABF19:ABK19" si="1377">SUM(ABF8:ABF17)</f>
        <v>9594</v>
      </c>
      <c r="ABG19" s="68">
        <f t="shared" si="1377"/>
        <v>100</v>
      </c>
      <c r="ABH19" s="69">
        <f t="shared" si="1377"/>
        <v>5034</v>
      </c>
      <c r="ABI19" s="135">
        <f t="shared" si="1377"/>
        <v>100</v>
      </c>
      <c r="ABJ19" s="66">
        <f t="shared" si="1377"/>
        <v>4530</v>
      </c>
      <c r="ABK19" s="135">
        <f t="shared" si="1377"/>
        <v>100</v>
      </c>
      <c r="ABL19" s="24">
        <v>0</v>
      </c>
      <c r="ABM19" s="66">
        <f t="shared" ref="ABM19:ABR19" si="1378">SUM(ABM8:ABM17)</f>
        <v>9564</v>
      </c>
      <c r="ABN19" s="68">
        <f t="shared" si="1378"/>
        <v>100</v>
      </c>
      <c r="ABO19" s="69">
        <f t="shared" si="1378"/>
        <v>5016</v>
      </c>
      <c r="ABP19" s="135">
        <f t="shared" si="1378"/>
        <v>100</v>
      </c>
      <c r="ABQ19" s="66">
        <f t="shared" si="1378"/>
        <v>4518</v>
      </c>
      <c r="ABR19" s="135">
        <f t="shared" si="1378"/>
        <v>100</v>
      </c>
      <c r="ABS19" s="24">
        <v>0</v>
      </c>
      <c r="ABT19" s="69">
        <f t="shared" ref="ABT19:ABY19" si="1379">SUM(ABT8:ABT17)</f>
        <v>9534</v>
      </c>
      <c r="ABU19" s="68">
        <f t="shared" si="1379"/>
        <v>100</v>
      </c>
      <c r="ABV19" s="69">
        <f t="shared" si="1379"/>
        <v>4997</v>
      </c>
      <c r="ABW19" s="135">
        <f t="shared" si="1379"/>
        <v>100</v>
      </c>
      <c r="ABX19" s="66">
        <f t="shared" si="1379"/>
        <v>4505</v>
      </c>
      <c r="ABY19" s="135">
        <f t="shared" si="1379"/>
        <v>100</v>
      </c>
      <c r="ABZ19" s="24">
        <v>0</v>
      </c>
      <c r="ACA19" s="66">
        <f t="shared" ref="ACA19:ACF19" si="1380">SUM(ACA8:ACA17)</f>
        <v>9502</v>
      </c>
      <c r="ACB19" s="68">
        <f t="shared" si="1380"/>
        <v>100</v>
      </c>
      <c r="ACC19" s="69">
        <f t="shared" si="1380"/>
        <v>4966</v>
      </c>
      <c r="ACD19" s="135">
        <f t="shared" si="1380"/>
        <v>100</v>
      </c>
      <c r="ACE19" s="66">
        <f t="shared" si="1380"/>
        <v>4483</v>
      </c>
      <c r="ACF19" s="135">
        <f t="shared" si="1380"/>
        <v>100</v>
      </c>
      <c r="ACG19" s="24">
        <v>0</v>
      </c>
      <c r="ACH19" s="66">
        <f t="shared" ref="ACH19:ACM19" si="1381">SUM(ACH8:ACH17)</f>
        <v>9449</v>
      </c>
      <c r="ACI19" s="68">
        <f t="shared" si="1381"/>
        <v>100</v>
      </c>
      <c r="ACJ19" s="69">
        <f t="shared" si="1381"/>
        <v>4944</v>
      </c>
      <c r="ACK19" s="135">
        <f t="shared" si="1381"/>
        <v>100</v>
      </c>
      <c r="ACL19" s="66">
        <f t="shared" si="1381"/>
        <v>4468</v>
      </c>
      <c r="ACM19" s="135">
        <f t="shared" si="1381"/>
        <v>100</v>
      </c>
      <c r="ACN19" s="24">
        <v>0</v>
      </c>
      <c r="ACO19" s="66">
        <f t="shared" ref="ACO19:ACT19" si="1382">SUM(ACO8:ACO17)</f>
        <v>9412</v>
      </c>
      <c r="ACP19" s="68">
        <f t="shared" si="1382"/>
        <v>100</v>
      </c>
      <c r="ACQ19" s="69">
        <f t="shared" si="1382"/>
        <v>4933</v>
      </c>
      <c r="ACR19" s="135">
        <f t="shared" si="1382"/>
        <v>100</v>
      </c>
      <c r="ACS19" s="66">
        <f t="shared" si="1382"/>
        <v>4462</v>
      </c>
      <c r="ACT19" s="135">
        <f t="shared" si="1382"/>
        <v>100</v>
      </c>
      <c r="ACU19" s="24">
        <v>0</v>
      </c>
      <c r="ACV19" s="66">
        <f t="shared" ref="ACV19:ADA19" si="1383">SUM(ACV8:ACV17)</f>
        <v>9395</v>
      </c>
      <c r="ACW19" s="68">
        <f t="shared" si="1383"/>
        <v>100</v>
      </c>
      <c r="ACX19" s="69">
        <f t="shared" si="1383"/>
        <v>4921</v>
      </c>
      <c r="ACY19" s="135">
        <f t="shared" si="1383"/>
        <v>100</v>
      </c>
      <c r="ACZ19" s="66">
        <f t="shared" si="1383"/>
        <v>4449</v>
      </c>
      <c r="ADA19" s="135">
        <f t="shared" si="1383"/>
        <v>100</v>
      </c>
      <c r="ADB19" s="24">
        <v>0</v>
      </c>
      <c r="ADC19" s="66">
        <f t="shared" ref="ADC19:ADH19" si="1384">SUM(ADC8:ADC17)</f>
        <v>9370</v>
      </c>
      <c r="ADD19" s="68">
        <f t="shared" si="1384"/>
        <v>100</v>
      </c>
      <c r="ADE19" s="69">
        <f t="shared" si="1384"/>
        <v>4897</v>
      </c>
      <c r="ADF19" s="135">
        <f t="shared" si="1384"/>
        <v>100</v>
      </c>
      <c r="ADG19" s="66">
        <f t="shared" si="1384"/>
        <v>4438</v>
      </c>
      <c r="ADH19" s="135">
        <f t="shared" si="1384"/>
        <v>100</v>
      </c>
      <c r="ADI19" s="24">
        <v>0</v>
      </c>
      <c r="ADJ19" s="66">
        <f t="shared" ref="ADJ19:ADO19" si="1385">SUM(ADJ8:ADJ17)</f>
        <v>9335</v>
      </c>
      <c r="ADK19" s="68">
        <f t="shared" si="1385"/>
        <v>100</v>
      </c>
      <c r="ADL19" s="69">
        <f t="shared" si="1385"/>
        <v>4870</v>
      </c>
      <c r="ADM19" s="135">
        <f t="shared" si="1385"/>
        <v>100</v>
      </c>
      <c r="ADN19" s="66">
        <f t="shared" si="1385"/>
        <v>4431</v>
      </c>
      <c r="ADO19" s="135">
        <f t="shared" si="1385"/>
        <v>100</v>
      </c>
      <c r="ADP19" s="24">
        <v>0</v>
      </c>
      <c r="ADQ19" s="69">
        <f t="shared" ref="ADQ19:ADV19" si="1386">SUM(ADQ8:ADQ17)</f>
        <v>9301</v>
      </c>
      <c r="ADR19" s="68">
        <f t="shared" si="1386"/>
        <v>100</v>
      </c>
      <c r="ADS19" s="69">
        <f t="shared" si="1386"/>
        <v>4837</v>
      </c>
      <c r="ADT19" s="135">
        <f t="shared" si="1386"/>
        <v>100</v>
      </c>
      <c r="ADU19" s="66">
        <f t="shared" si="1386"/>
        <v>4414</v>
      </c>
      <c r="ADV19" s="135">
        <f t="shared" si="1386"/>
        <v>100</v>
      </c>
      <c r="ADW19" s="24">
        <v>0</v>
      </c>
      <c r="ADX19" s="66">
        <f t="shared" ref="ADX19:AEC19" si="1387">SUM(ADX8:ADX17)</f>
        <v>9251</v>
      </c>
      <c r="ADY19" s="68">
        <f t="shared" si="1387"/>
        <v>100</v>
      </c>
      <c r="ADZ19" s="69">
        <f t="shared" si="1387"/>
        <v>4816</v>
      </c>
      <c r="AEA19" s="135">
        <f t="shared" si="1387"/>
        <v>100</v>
      </c>
      <c r="AEB19" s="66">
        <f t="shared" si="1387"/>
        <v>4404</v>
      </c>
      <c r="AEC19" s="135">
        <f t="shared" si="1387"/>
        <v>100</v>
      </c>
      <c r="AED19" s="24">
        <v>0</v>
      </c>
      <c r="AEE19" s="66">
        <f t="shared" ref="AEE19:AEJ19" si="1388">SUM(AEE8:AEE17)</f>
        <v>9220</v>
      </c>
      <c r="AEF19" s="68">
        <f t="shared" si="1388"/>
        <v>100</v>
      </c>
      <c r="AEG19" s="69">
        <f t="shared" si="1388"/>
        <v>4796</v>
      </c>
      <c r="AEH19" s="135">
        <f t="shared" si="1388"/>
        <v>100</v>
      </c>
      <c r="AEI19" s="66">
        <f t="shared" si="1388"/>
        <v>4399</v>
      </c>
      <c r="AEJ19" s="135">
        <f t="shared" si="1388"/>
        <v>100</v>
      </c>
      <c r="AEK19" s="24">
        <v>0</v>
      </c>
      <c r="AEL19" s="66">
        <f t="shared" ref="AEL19:AEQ19" si="1389">SUM(AEL8:AEL17)</f>
        <v>9195</v>
      </c>
      <c r="AEM19" s="68">
        <f t="shared" si="1389"/>
        <v>100</v>
      </c>
      <c r="AEN19" s="69">
        <f t="shared" si="1389"/>
        <v>4782</v>
      </c>
      <c r="AEO19" s="135">
        <f t="shared" si="1389"/>
        <v>100</v>
      </c>
      <c r="AEP19" s="66">
        <f t="shared" si="1389"/>
        <v>4386</v>
      </c>
      <c r="AEQ19" s="135">
        <f t="shared" si="1389"/>
        <v>100</v>
      </c>
      <c r="AER19" s="24">
        <v>0</v>
      </c>
      <c r="AES19" s="66">
        <f t="shared" ref="AES19:AEX19" si="1390">SUM(AES8:AES17)</f>
        <v>9168</v>
      </c>
      <c r="AET19" s="68">
        <f t="shared" si="1390"/>
        <v>100</v>
      </c>
      <c r="AEU19" s="69">
        <f t="shared" si="1390"/>
        <v>4773</v>
      </c>
      <c r="AEV19" s="135">
        <f t="shared" si="1390"/>
        <v>100</v>
      </c>
      <c r="AEW19" s="66">
        <f t="shared" si="1390"/>
        <v>4375</v>
      </c>
      <c r="AEX19" s="135">
        <f t="shared" si="1390"/>
        <v>100</v>
      </c>
      <c r="AEY19" s="24">
        <v>0</v>
      </c>
      <c r="AEZ19" s="66">
        <f t="shared" ref="AEZ19:AFE19" si="1391">SUM(AEZ8:AEZ17)</f>
        <v>9148</v>
      </c>
      <c r="AFA19" s="68">
        <f t="shared" si="1391"/>
        <v>100</v>
      </c>
      <c r="AFB19" s="69">
        <f t="shared" si="1391"/>
        <v>4754</v>
      </c>
      <c r="AFC19" s="135">
        <f t="shared" si="1391"/>
        <v>100</v>
      </c>
      <c r="AFD19" s="66">
        <f t="shared" si="1391"/>
        <v>4357</v>
      </c>
      <c r="AFE19" s="135">
        <f t="shared" si="1391"/>
        <v>100</v>
      </c>
      <c r="AFF19" s="24">
        <v>0</v>
      </c>
      <c r="AFG19" s="66">
        <f t="shared" ref="AFG19:AFL19" si="1392">SUM(AFG8:AFG17)</f>
        <v>9111</v>
      </c>
      <c r="AFH19" s="68">
        <f t="shared" si="1392"/>
        <v>100</v>
      </c>
      <c r="AFI19" s="69">
        <f t="shared" si="1392"/>
        <v>4743</v>
      </c>
      <c r="AFJ19" s="135">
        <f t="shared" si="1392"/>
        <v>100</v>
      </c>
      <c r="AFK19" s="66">
        <f t="shared" si="1392"/>
        <v>4349</v>
      </c>
      <c r="AFL19" s="135">
        <f t="shared" si="1392"/>
        <v>100</v>
      </c>
      <c r="AFM19" s="24">
        <v>0</v>
      </c>
      <c r="AFN19" s="69">
        <f t="shared" ref="AFN19:AFS19" si="1393">SUM(AFN8:AFN17)</f>
        <v>9092</v>
      </c>
      <c r="AFO19" s="68">
        <f t="shared" si="1393"/>
        <v>100</v>
      </c>
      <c r="AFP19" s="69">
        <f t="shared" si="1393"/>
        <v>4725</v>
      </c>
      <c r="AFQ19" s="135">
        <f t="shared" si="1393"/>
        <v>100</v>
      </c>
      <c r="AFR19" s="66">
        <f t="shared" si="1393"/>
        <v>4335</v>
      </c>
      <c r="AFS19" s="135">
        <f t="shared" si="1393"/>
        <v>100</v>
      </c>
      <c r="AFT19" s="24">
        <v>0</v>
      </c>
      <c r="AFU19" s="66">
        <f t="shared" ref="AFU19:AFZ19" si="1394">SUM(AFU8:AFU17)</f>
        <v>9060</v>
      </c>
      <c r="AFV19" s="68">
        <f t="shared" si="1394"/>
        <v>100</v>
      </c>
      <c r="AFW19" s="69">
        <f t="shared" si="1394"/>
        <v>4710</v>
      </c>
      <c r="AFX19" s="135">
        <f t="shared" si="1394"/>
        <v>100</v>
      </c>
      <c r="AFY19" s="66">
        <f t="shared" si="1394"/>
        <v>4324</v>
      </c>
      <c r="AFZ19" s="135">
        <f t="shared" si="1394"/>
        <v>100.00000000000001</v>
      </c>
      <c r="AGA19" s="24">
        <v>0</v>
      </c>
      <c r="AGB19" s="66">
        <f t="shared" ref="AGB19:AGG19" si="1395">SUM(AGB8:AGB17)</f>
        <v>9034</v>
      </c>
      <c r="AGC19" s="68">
        <f t="shared" si="1395"/>
        <v>100</v>
      </c>
      <c r="AGD19" s="69">
        <f t="shared" si="1395"/>
        <v>4693</v>
      </c>
      <c r="AGE19" s="135">
        <f t="shared" si="1395"/>
        <v>100</v>
      </c>
      <c r="AGF19" s="66">
        <f t="shared" si="1395"/>
        <v>4314</v>
      </c>
      <c r="AGG19" s="135">
        <f t="shared" si="1395"/>
        <v>100</v>
      </c>
      <c r="AGH19" s="24">
        <v>0</v>
      </c>
      <c r="AGI19" s="66">
        <f t="shared" ref="AGI19:AGN19" si="1396">SUM(AGI8:AGI17)</f>
        <v>9007</v>
      </c>
      <c r="AGJ19" s="68">
        <f t="shared" si="1396"/>
        <v>100</v>
      </c>
      <c r="AGK19" s="69">
        <f t="shared" si="1396"/>
        <v>4693</v>
      </c>
      <c r="AGL19" s="135">
        <f t="shared" si="1396"/>
        <v>100</v>
      </c>
      <c r="AGM19" s="66">
        <f t="shared" si="1396"/>
        <v>4309</v>
      </c>
      <c r="AGN19" s="135">
        <f t="shared" si="1396"/>
        <v>100</v>
      </c>
      <c r="AGO19" s="24">
        <v>0</v>
      </c>
      <c r="AGP19" s="66">
        <f t="shared" ref="AGP19:AGU19" si="1397">SUM(AGP8:AGP17)</f>
        <v>9002</v>
      </c>
      <c r="AGQ19" s="68">
        <f t="shared" si="1397"/>
        <v>100</v>
      </c>
      <c r="AGR19" s="69">
        <f t="shared" si="1397"/>
        <v>4670</v>
      </c>
      <c r="AGS19" s="135">
        <f t="shared" si="1397"/>
        <v>100</v>
      </c>
      <c r="AGT19" s="66">
        <f t="shared" si="1397"/>
        <v>4299</v>
      </c>
      <c r="AGU19" s="135">
        <f t="shared" si="1397"/>
        <v>100</v>
      </c>
      <c r="AGV19" s="24">
        <v>0</v>
      </c>
      <c r="AGW19" s="66">
        <f t="shared" ref="AGW19:AHB19" si="1398">SUM(AGW8:AGW17)</f>
        <v>8969</v>
      </c>
      <c r="AGX19" s="68">
        <f t="shared" si="1398"/>
        <v>100</v>
      </c>
      <c r="AGY19" s="69">
        <f t="shared" si="1398"/>
        <v>4656</v>
      </c>
      <c r="AGZ19" s="135">
        <f t="shared" si="1398"/>
        <v>100</v>
      </c>
      <c r="AHA19" s="66">
        <f t="shared" si="1398"/>
        <v>4290</v>
      </c>
      <c r="AHB19" s="135">
        <f t="shared" si="1398"/>
        <v>100</v>
      </c>
      <c r="AHC19" s="24">
        <v>0</v>
      </c>
      <c r="AHD19" s="66">
        <f t="shared" ref="AHD19:AHI19" si="1399">SUM(AHD8:AHD17)</f>
        <v>8946</v>
      </c>
      <c r="AHE19" s="68">
        <f t="shared" si="1399"/>
        <v>100</v>
      </c>
      <c r="AHF19" s="69">
        <f t="shared" si="1399"/>
        <v>4648</v>
      </c>
      <c r="AHG19" s="135">
        <f t="shared" si="1399"/>
        <v>100</v>
      </c>
      <c r="AHH19" s="66">
        <f t="shared" si="1399"/>
        <v>4283</v>
      </c>
      <c r="AHI19" s="135">
        <f t="shared" si="1399"/>
        <v>100</v>
      </c>
      <c r="AHJ19" s="24">
        <v>0</v>
      </c>
      <c r="AHK19" s="69">
        <f t="shared" ref="AHK19:AHP19" si="1400">SUM(AHK8:AHK17)</f>
        <v>8931</v>
      </c>
      <c r="AHL19" s="68">
        <f t="shared" si="1400"/>
        <v>100</v>
      </c>
      <c r="AHM19" s="69">
        <f t="shared" si="1400"/>
        <v>4631</v>
      </c>
      <c r="AHN19" s="135">
        <f t="shared" si="1400"/>
        <v>100</v>
      </c>
      <c r="AHO19" s="66">
        <f t="shared" si="1400"/>
        <v>4272</v>
      </c>
      <c r="AHP19" s="135">
        <f t="shared" si="1400"/>
        <v>99.999999999999986</v>
      </c>
      <c r="AHQ19" s="24">
        <v>0</v>
      </c>
      <c r="AHR19" s="66">
        <f t="shared" ref="AHR19:AHW19" si="1401">SUM(AHR8:AHR17)</f>
        <v>8903</v>
      </c>
      <c r="AHS19" s="68">
        <f t="shared" si="1401"/>
        <v>100</v>
      </c>
      <c r="AHT19" s="69">
        <f t="shared" si="1401"/>
        <v>4611</v>
      </c>
      <c r="AHU19" s="135">
        <f t="shared" si="1401"/>
        <v>100</v>
      </c>
      <c r="AHV19" s="66">
        <f t="shared" si="1401"/>
        <v>4258</v>
      </c>
      <c r="AHW19" s="135">
        <f t="shared" si="1401"/>
        <v>100</v>
      </c>
      <c r="AHX19" s="24">
        <v>0</v>
      </c>
      <c r="AHY19" s="66">
        <f t="shared" ref="AHY19:AID19" si="1402">SUM(AHY8:AHY17)</f>
        <v>8869</v>
      </c>
      <c r="AHZ19" s="68">
        <f t="shared" si="1402"/>
        <v>100</v>
      </c>
      <c r="AIA19" s="69">
        <f t="shared" si="1402"/>
        <v>4593</v>
      </c>
      <c r="AIB19" s="135">
        <f t="shared" si="1402"/>
        <v>100</v>
      </c>
      <c r="AIC19" s="66">
        <f t="shared" si="1402"/>
        <v>4243</v>
      </c>
      <c r="AID19" s="135">
        <f t="shared" si="1402"/>
        <v>100</v>
      </c>
      <c r="AIE19" s="24">
        <v>0</v>
      </c>
      <c r="AIF19" s="66">
        <f t="shared" ref="AIF19:AIK19" si="1403">SUM(AIF8:AIF17)</f>
        <v>8836</v>
      </c>
      <c r="AIG19" s="68">
        <f t="shared" si="1403"/>
        <v>100</v>
      </c>
      <c r="AIH19" s="69">
        <f t="shared" si="1403"/>
        <v>4583</v>
      </c>
      <c r="AII19" s="135">
        <f t="shared" si="1403"/>
        <v>100</v>
      </c>
      <c r="AIJ19" s="66">
        <f t="shared" si="1403"/>
        <v>4236</v>
      </c>
      <c r="AIK19" s="135">
        <f t="shared" si="1403"/>
        <v>100</v>
      </c>
      <c r="AIL19" s="24">
        <v>0</v>
      </c>
      <c r="AIM19" s="66">
        <f t="shared" ref="AIM19:AIR19" si="1404">SUM(AIM8:AIM17)</f>
        <v>8819</v>
      </c>
      <c r="AIN19" s="68">
        <f t="shared" si="1404"/>
        <v>100</v>
      </c>
      <c r="AIO19" s="69">
        <f t="shared" si="1404"/>
        <v>4573</v>
      </c>
      <c r="AIP19" s="135">
        <f t="shared" si="1404"/>
        <v>100</v>
      </c>
      <c r="AIQ19" s="66">
        <f t="shared" si="1404"/>
        <v>4228</v>
      </c>
      <c r="AIR19" s="135">
        <f t="shared" si="1404"/>
        <v>100</v>
      </c>
      <c r="AIS19" s="24">
        <v>0</v>
      </c>
      <c r="AIT19" s="66">
        <f t="shared" ref="AIT19:AIY19" si="1405">SUM(AIT8:AIT17)</f>
        <v>8801</v>
      </c>
      <c r="AIU19" s="68">
        <f t="shared" si="1405"/>
        <v>100</v>
      </c>
      <c r="AIV19" s="69">
        <f t="shared" si="1405"/>
        <v>4567</v>
      </c>
      <c r="AIW19" s="135">
        <f t="shared" si="1405"/>
        <v>100</v>
      </c>
      <c r="AIX19" s="66">
        <f t="shared" si="1405"/>
        <v>4222</v>
      </c>
      <c r="AIY19" s="135">
        <f t="shared" si="1405"/>
        <v>100</v>
      </c>
      <c r="AIZ19" s="24">
        <v>0</v>
      </c>
      <c r="AJA19" s="66">
        <f t="shared" ref="AJA19:AJF19" si="1406">SUM(AJA8:AJA17)</f>
        <v>8789</v>
      </c>
      <c r="AJB19" s="68">
        <f t="shared" si="1406"/>
        <v>100</v>
      </c>
      <c r="AJC19" s="69">
        <f t="shared" si="1406"/>
        <v>4546</v>
      </c>
      <c r="AJD19" s="135">
        <f t="shared" si="1406"/>
        <v>100</v>
      </c>
      <c r="AJE19" s="66">
        <f t="shared" si="1406"/>
        <v>4204</v>
      </c>
      <c r="AJF19" s="135">
        <f t="shared" si="1406"/>
        <v>100</v>
      </c>
      <c r="AJG19" s="24">
        <v>0</v>
      </c>
      <c r="AJH19" s="69">
        <f t="shared" ref="AJH19:AJM19" si="1407">SUM(AJH8:AJH17)</f>
        <v>8750</v>
      </c>
      <c r="AJI19" s="68">
        <f t="shared" si="1407"/>
        <v>100</v>
      </c>
      <c r="AJJ19" s="69">
        <f t="shared" si="1407"/>
        <v>4524</v>
      </c>
      <c r="AJK19" s="135">
        <f t="shared" si="1407"/>
        <v>100</v>
      </c>
      <c r="AJL19" s="66">
        <f t="shared" si="1407"/>
        <v>4191</v>
      </c>
      <c r="AJM19" s="135">
        <f t="shared" si="1407"/>
        <v>100</v>
      </c>
      <c r="AJN19" s="24">
        <v>0</v>
      </c>
      <c r="AJO19" s="66">
        <f t="shared" ref="AJO19:AJT19" si="1408">SUM(AJO8:AJO17)</f>
        <v>8715</v>
      </c>
      <c r="AJP19" s="68">
        <f t="shared" si="1408"/>
        <v>100</v>
      </c>
      <c r="AJQ19" s="69">
        <f t="shared" si="1408"/>
        <v>4515</v>
      </c>
      <c r="AJR19" s="135">
        <f t="shared" si="1408"/>
        <v>100</v>
      </c>
      <c r="AJS19" s="66">
        <f t="shared" si="1408"/>
        <v>4179</v>
      </c>
      <c r="AJT19" s="135">
        <f t="shared" si="1408"/>
        <v>100</v>
      </c>
      <c r="AJU19" s="24">
        <v>0</v>
      </c>
      <c r="AJV19" s="66">
        <f t="shared" ref="AJV19:AKA19" si="1409">SUM(AJV8:AJV17)</f>
        <v>8694</v>
      </c>
      <c r="AJW19" s="68">
        <f t="shared" si="1409"/>
        <v>100</v>
      </c>
      <c r="AJX19" s="69">
        <f t="shared" si="1409"/>
        <v>4501</v>
      </c>
      <c r="AJY19" s="135">
        <f t="shared" si="1409"/>
        <v>100</v>
      </c>
      <c r="AJZ19" s="66">
        <f t="shared" si="1409"/>
        <v>4169</v>
      </c>
      <c r="AKA19" s="135">
        <f t="shared" si="1409"/>
        <v>100</v>
      </c>
      <c r="AKB19" s="24">
        <v>0</v>
      </c>
      <c r="AKC19" s="66">
        <f t="shared" ref="AKC19:AKH19" si="1410">SUM(AKC8:AKC17)</f>
        <v>8670</v>
      </c>
      <c r="AKD19" s="68">
        <f t="shared" si="1410"/>
        <v>100</v>
      </c>
      <c r="AKE19" s="69">
        <f t="shared" si="1410"/>
        <v>4490</v>
      </c>
      <c r="AKF19" s="135">
        <f t="shared" si="1410"/>
        <v>100</v>
      </c>
      <c r="AKG19" s="66">
        <f t="shared" si="1410"/>
        <v>4164</v>
      </c>
      <c r="AKH19" s="135">
        <f t="shared" si="1410"/>
        <v>100</v>
      </c>
      <c r="AKI19" s="24">
        <v>0</v>
      </c>
      <c r="AKJ19" s="66">
        <f t="shared" ref="AKJ19:AKO19" si="1411">SUM(AKJ8:AKJ17)</f>
        <v>8654</v>
      </c>
      <c r="AKK19" s="68">
        <f t="shared" si="1411"/>
        <v>100</v>
      </c>
      <c r="AKL19" s="69">
        <f t="shared" si="1411"/>
        <v>4479</v>
      </c>
      <c r="AKM19" s="135">
        <f t="shared" si="1411"/>
        <v>100</v>
      </c>
      <c r="AKN19" s="66">
        <f t="shared" si="1411"/>
        <v>4159</v>
      </c>
      <c r="AKO19" s="135">
        <f t="shared" si="1411"/>
        <v>100</v>
      </c>
      <c r="AKP19" s="24">
        <v>0</v>
      </c>
      <c r="AKQ19" s="66">
        <f t="shared" ref="AKQ19:AKV19" si="1412">SUM(AKQ8:AKQ17)</f>
        <v>8638</v>
      </c>
      <c r="AKR19" s="68">
        <f t="shared" si="1412"/>
        <v>100</v>
      </c>
      <c r="AKS19" s="69">
        <f t="shared" si="1412"/>
        <v>4469</v>
      </c>
      <c r="AKT19" s="135">
        <f t="shared" si="1412"/>
        <v>100</v>
      </c>
      <c r="AKU19" s="66">
        <f t="shared" si="1412"/>
        <v>4149</v>
      </c>
      <c r="AKV19" s="135">
        <f t="shared" si="1412"/>
        <v>100</v>
      </c>
      <c r="AKW19" s="24">
        <v>0</v>
      </c>
      <c r="AKX19" s="66">
        <f t="shared" ref="AKX19:ALC19" si="1413">SUM(AKX8:AKX17)</f>
        <v>8618</v>
      </c>
      <c r="AKY19" s="68">
        <f t="shared" si="1413"/>
        <v>100</v>
      </c>
      <c r="AKZ19" s="69">
        <f t="shared" si="1413"/>
        <v>4457</v>
      </c>
      <c r="ALA19" s="135">
        <f t="shared" si="1413"/>
        <v>100</v>
      </c>
      <c r="ALB19" s="66">
        <f t="shared" si="1413"/>
        <v>4140</v>
      </c>
      <c r="ALC19" s="135">
        <f t="shared" si="1413"/>
        <v>100</v>
      </c>
      <c r="ALD19" s="24">
        <v>0</v>
      </c>
      <c r="ALE19" s="69">
        <f t="shared" ref="ALE19:ALJ19" si="1414">SUM(ALE8:ALE17)</f>
        <v>8597</v>
      </c>
      <c r="ALF19" s="68">
        <f t="shared" si="1414"/>
        <v>100</v>
      </c>
      <c r="ALG19" s="69">
        <f t="shared" si="1414"/>
        <v>4452</v>
      </c>
      <c r="ALH19" s="135">
        <f t="shared" si="1414"/>
        <v>100</v>
      </c>
      <c r="ALI19" s="66">
        <f t="shared" si="1414"/>
        <v>4132</v>
      </c>
      <c r="ALJ19" s="135">
        <f t="shared" si="1414"/>
        <v>100</v>
      </c>
      <c r="ALK19" s="24">
        <v>0</v>
      </c>
      <c r="ALL19" s="66">
        <f t="shared" ref="ALL19:ALQ19" si="1415">SUM(ALL8:ALL17)</f>
        <v>8584</v>
      </c>
      <c r="ALM19" s="68">
        <f t="shared" si="1415"/>
        <v>100</v>
      </c>
      <c r="ALN19" s="69">
        <f t="shared" si="1415"/>
        <v>4437</v>
      </c>
      <c r="ALO19" s="135">
        <f t="shared" si="1415"/>
        <v>100</v>
      </c>
      <c r="ALP19" s="66">
        <f t="shared" si="1415"/>
        <v>4125</v>
      </c>
      <c r="ALQ19" s="135">
        <f t="shared" si="1415"/>
        <v>100</v>
      </c>
      <c r="ALR19" s="24">
        <v>0</v>
      </c>
      <c r="ALS19" s="66">
        <f t="shared" ref="ALS19:ALX19" si="1416">SUM(ALS8:ALS17)</f>
        <v>8562</v>
      </c>
      <c r="ALT19" s="68">
        <f t="shared" si="1416"/>
        <v>100</v>
      </c>
      <c r="ALU19" s="69">
        <f t="shared" si="1416"/>
        <v>4424</v>
      </c>
      <c r="ALV19" s="135">
        <f t="shared" si="1416"/>
        <v>100</v>
      </c>
      <c r="ALW19" s="66">
        <f t="shared" si="1416"/>
        <v>4115</v>
      </c>
      <c r="ALX19" s="135">
        <f t="shared" si="1416"/>
        <v>100</v>
      </c>
      <c r="ALY19" s="24">
        <v>0</v>
      </c>
      <c r="ALZ19" s="66">
        <f t="shared" ref="ALZ19:AME19" si="1417">SUM(ALZ8:ALZ17)</f>
        <v>8539</v>
      </c>
      <c r="AMA19" s="68">
        <f t="shared" si="1417"/>
        <v>100</v>
      </c>
      <c r="AMB19" s="69">
        <f t="shared" si="1417"/>
        <v>4420</v>
      </c>
      <c r="AMC19" s="135">
        <f t="shared" si="1417"/>
        <v>100</v>
      </c>
      <c r="AMD19" s="66">
        <f t="shared" si="1417"/>
        <v>4110</v>
      </c>
      <c r="AME19" s="135">
        <f t="shared" si="1417"/>
        <v>100</v>
      </c>
      <c r="AMF19" s="24">
        <v>0</v>
      </c>
      <c r="AMG19" s="66">
        <f t="shared" ref="AMG19:AML19" si="1418">SUM(AMG8:AMG17)</f>
        <v>8530</v>
      </c>
      <c r="AMH19" s="68">
        <f t="shared" si="1418"/>
        <v>100</v>
      </c>
      <c r="AMI19" s="69">
        <f t="shared" si="1418"/>
        <v>4411</v>
      </c>
      <c r="AMJ19" s="135">
        <f t="shared" si="1418"/>
        <v>100</v>
      </c>
      <c r="AMK19" s="66">
        <f t="shared" si="1418"/>
        <v>4107</v>
      </c>
      <c r="AML19" s="135">
        <f t="shared" si="1418"/>
        <v>100</v>
      </c>
      <c r="AMM19" s="24">
        <v>0</v>
      </c>
      <c r="AMN19" s="66">
        <f t="shared" ref="AMN19:AMS19" si="1419">SUM(AMN8:AMN17)</f>
        <v>8518</v>
      </c>
      <c r="AMO19" s="68">
        <f t="shared" si="1419"/>
        <v>100</v>
      </c>
      <c r="AMP19" s="69">
        <f t="shared" si="1419"/>
        <v>4398</v>
      </c>
      <c r="AMQ19" s="135">
        <f t="shared" si="1419"/>
        <v>100</v>
      </c>
      <c r="AMR19" s="66">
        <f t="shared" si="1419"/>
        <v>4095</v>
      </c>
      <c r="AMS19" s="135">
        <f t="shared" si="1419"/>
        <v>100</v>
      </c>
      <c r="AMT19" s="24">
        <v>0</v>
      </c>
      <c r="AMU19" s="66">
        <f t="shared" ref="AMU19:AMZ19" si="1420">SUM(AMU8:AMU17)</f>
        <v>8493</v>
      </c>
      <c r="AMV19" s="68">
        <f t="shared" si="1420"/>
        <v>100</v>
      </c>
      <c r="AMW19" s="69">
        <f t="shared" si="1420"/>
        <v>4387</v>
      </c>
      <c r="AMX19" s="135">
        <f t="shared" si="1420"/>
        <v>100</v>
      </c>
      <c r="AMY19" s="66">
        <f t="shared" si="1420"/>
        <v>4086</v>
      </c>
      <c r="AMZ19" s="135">
        <f t="shared" si="1420"/>
        <v>100</v>
      </c>
      <c r="ANA19" s="24">
        <v>0</v>
      </c>
      <c r="ANB19" s="69">
        <f t="shared" ref="ANB19:ANG19" si="1421">SUM(ANB8:ANB17)</f>
        <v>8473</v>
      </c>
      <c r="ANC19" s="68">
        <f t="shared" si="1421"/>
        <v>100</v>
      </c>
      <c r="AND19" s="69">
        <f t="shared" si="1421"/>
        <v>4378</v>
      </c>
      <c r="ANE19" s="135">
        <f t="shared" si="1421"/>
        <v>100</v>
      </c>
      <c r="ANF19" s="66">
        <f t="shared" si="1421"/>
        <v>4078</v>
      </c>
      <c r="ANG19" s="135">
        <f t="shared" si="1421"/>
        <v>100</v>
      </c>
      <c r="ANH19" s="24">
        <v>0</v>
      </c>
      <c r="ANI19" s="66">
        <f t="shared" ref="ANI19:ANN19" si="1422">SUM(ANI8:ANI17)</f>
        <v>8456</v>
      </c>
      <c r="ANJ19" s="68">
        <f t="shared" si="1422"/>
        <v>100</v>
      </c>
      <c r="ANK19" s="69">
        <f t="shared" si="1422"/>
        <v>4374</v>
      </c>
      <c r="ANL19" s="135">
        <f t="shared" si="1422"/>
        <v>100</v>
      </c>
      <c r="ANM19" s="66">
        <f t="shared" si="1422"/>
        <v>4070</v>
      </c>
      <c r="ANN19" s="135">
        <f t="shared" si="1422"/>
        <v>100</v>
      </c>
      <c r="ANO19" s="24">
        <v>0</v>
      </c>
      <c r="ANP19" s="66">
        <f t="shared" ref="ANP19:ANU19" si="1423">SUM(ANP8:ANP17)</f>
        <v>8444</v>
      </c>
      <c r="ANQ19" s="68">
        <f t="shared" si="1423"/>
        <v>100</v>
      </c>
      <c r="ANR19" s="69">
        <f t="shared" si="1423"/>
        <v>4363</v>
      </c>
      <c r="ANS19" s="135">
        <f t="shared" si="1423"/>
        <v>100</v>
      </c>
      <c r="ANT19" s="66">
        <f t="shared" si="1423"/>
        <v>4055</v>
      </c>
      <c r="ANU19" s="135">
        <f t="shared" si="1423"/>
        <v>100</v>
      </c>
      <c r="ANV19" s="24">
        <v>0</v>
      </c>
      <c r="ANW19" s="66">
        <f t="shared" ref="ANW19:AOB19" si="1424">SUM(ANW8:ANW17)</f>
        <v>8418</v>
      </c>
      <c r="ANX19" s="68">
        <f t="shared" si="1424"/>
        <v>100</v>
      </c>
      <c r="ANY19" s="69">
        <f t="shared" si="1424"/>
        <v>4349</v>
      </c>
      <c r="ANZ19" s="135">
        <f t="shared" si="1424"/>
        <v>100</v>
      </c>
      <c r="AOA19" s="66">
        <f t="shared" si="1424"/>
        <v>4048</v>
      </c>
      <c r="AOB19" s="135">
        <f t="shared" si="1424"/>
        <v>100</v>
      </c>
      <c r="AOC19" s="24">
        <v>0</v>
      </c>
      <c r="AOD19" s="66">
        <f t="shared" ref="AOD19:AOI19" si="1425">SUM(AOD8:AOD17)</f>
        <v>8397</v>
      </c>
      <c r="AOE19" s="68">
        <f t="shared" si="1425"/>
        <v>100</v>
      </c>
      <c r="AOF19" s="69">
        <f t="shared" si="1425"/>
        <v>4337</v>
      </c>
      <c r="AOG19" s="135">
        <f t="shared" si="1425"/>
        <v>100</v>
      </c>
      <c r="AOH19" s="66">
        <f t="shared" si="1425"/>
        <v>4041</v>
      </c>
      <c r="AOI19" s="135">
        <f t="shared" si="1425"/>
        <v>100</v>
      </c>
      <c r="AOJ19" s="24">
        <v>0</v>
      </c>
      <c r="AOK19" s="66">
        <f t="shared" ref="AOK19:AOP19" si="1426">SUM(AOK8:AOK17)</f>
        <v>8378</v>
      </c>
      <c r="AOL19" s="68">
        <f t="shared" si="1426"/>
        <v>100</v>
      </c>
      <c r="AOM19" s="69">
        <f t="shared" si="1426"/>
        <v>4330</v>
      </c>
      <c r="AON19" s="135">
        <f t="shared" si="1426"/>
        <v>100</v>
      </c>
      <c r="AOO19" s="66">
        <f t="shared" si="1426"/>
        <v>4029</v>
      </c>
      <c r="AOP19" s="135">
        <f t="shared" si="1426"/>
        <v>100</v>
      </c>
      <c r="AOQ19" s="24">
        <v>0</v>
      </c>
      <c r="AOR19" s="66">
        <f t="shared" ref="AOR19:AOW19" si="1427">SUM(AOR8:AOR17)</f>
        <v>8359</v>
      </c>
      <c r="AOS19" s="68">
        <f t="shared" si="1427"/>
        <v>100</v>
      </c>
      <c r="AOT19" s="69">
        <f t="shared" si="1427"/>
        <v>4318</v>
      </c>
      <c r="AOU19" s="135">
        <f t="shared" si="1427"/>
        <v>100</v>
      </c>
      <c r="AOV19" s="66">
        <f t="shared" si="1427"/>
        <v>4019</v>
      </c>
      <c r="AOW19" s="135">
        <f t="shared" si="1427"/>
        <v>100</v>
      </c>
      <c r="AOX19" s="24">
        <v>0</v>
      </c>
      <c r="AOY19" s="69">
        <f t="shared" ref="AOY19:APD19" si="1428">SUM(AOY8:AOY17)</f>
        <v>8337</v>
      </c>
      <c r="AOZ19" s="68">
        <f t="shared" si="1428"/>
        <v>100</v>
      </c>
      <c r="APA19" s="69">
        <f t="shared" si="1428"/>
        <v>4308</v>
      </c>
      <c r="APB19" s="135">
        <f t="shared" si="1428"/>
        <v>100</v>
      </c>
      <c r="APC19" s="66">
        <f t="shared" si="1428"/>
        <v>4011</v>
      </c>
      <c r="APD19" s="135">
        <f t="shared" si="1428"/>
        <v>100</v>
      </c>
      <c r="APE19" s="24">
        <v>0</v>
      </c>
      <c r="APF19" s="66">
        <f t="shared" ref="APF19:APK19" si="1429">SUM(APF8:APF17)</f>
        <v>8319</v>
      </c>
      <c r="APG19" s="68">
        <f t="shared" si="1429"/>
        <v>100</v>
      </c>
      <c r="APH19" s="69">
        <f t="shared" si="1429"/>
        <v>4292</v>
      </c>
      <c r="API19" s="135">
        <f t="shared" si="1429"/>
        <v>100</v>
      </c>
      <c r="APJ19" s="66">
        <f t="shared" si="1429"/>
        <v>3999</v>
      </c>
      <c r="APK19" s="135">
        <f t="shared" si="1429"/>
        <v>100</v>
      </c>
      <c r="APL19" s="24">
        <v>0</v>
      </c>
      <c r="APM19" s="66">
        <f t="shared" ref="APM19:APR19" si="1430">SUM(APM8:APM17)</f>
        <v>8291</v>
      </c>
      <c r="APN19" s="68">
        <f t="shared" si="1430"/>
        <v>100</v>
      </c>
      <c r="APO19" s="69">
        <f t="shared" si="1430"/>
        <v>4275</v>
      </c>
      <c r="APP19" s="135">
        <f t="shared" si="1430"/>
        <v>100</v>
      </c>
      <c r="APQ19" s="66">
        <f t="shared" si="1430"/>
        <v>3984</v>
      </c>
      <c r="APR19" s="135">
        <f t="shared" si="1430"/>
        <v>100</v>
      </c>
      <c r="APS19" s="24">
        <v>0</v>
      </c>
      <c r="APT19" s="66">
        <f t="shared" ref="APT19:APY19" si="1431">SUM(APT8:APT17)</f>
        <v>8259</v>
      </c>
      <c r="APU19" s="68">
        <f t="shared" si="1431"/>
        <v>100</v>
      </c>
      <c r="APV19" s="69">
        <f t="shared" si="1431"/>
        <v>4271</v>
      </c>
      <c r="APW19" s="135">
        <f t="shared" si="1431"/>
        <v>100</v>
      </c>
      <c r="APX19" s="66">
        <f t="shared" si="1431"/>
        <v>3977</v>
      </c>
      <c r="APY19" s="135">
        <f t="shared" si="1431"/>
        <v>100</v>
      </c>
      <c r="APZ19" s="24">
        <v>0</v>
      </c>
      <c r="AQA19" s="66">
        <f t="shared" ref="AQA19:AQF19" si="1432">SUM(AQA8:AQA17)</f>
        <v>8248</v>
      </c>
      <c r="AQB19" s="68">
        <f t="shared" si="1432"/>
        <v>100</v>
      </c>
      <c r="AQC19" s="69">
        <f t="shared" si="1432"/>
        <v>4265</v>
      </c>
      <c r="AQD19" s="135">
        <f t="shared" si="1432"/>
        <v>100</v>
      </c>
      <c r="AQE19" s="66">
        <f t="shared" si="1432"/>
        <v>3971</v>
      </c>
      <c r="AQF19" s="135">
        <f t="shared" si="1432"/>
        <v>100</v>
      </c>
      <c r="AQG19" s="24">
        <v>0</v>
      </c>
      <c r="AQH19" s="66">
        <f t="shared" ref="AQH19:AQM19" si="1433">SUM(AQH8:AQH17)</f>
        <v>8236</v>
      </c>
      <c r="AQI19" s="68">
        <f t="shared" si="1433"/>
        <v>100</v>
      </c>
      <c r="AQJ19" s="69">
        <f t="shared" si="1433"/>
        <v>4250</v>
      </c>
      <c r="AQK19" s="135">
        <f t="shared" si="1433"/>
        <v>100</v>
      </c>
      <c r="AQL19" s="66">
        <f t="shared" si="1433"/>
        <v>3963</v>
      </c>
      <c r="AQM19" s="135">
        <f t="shared" si="1433"/>
        <v>100</v>
      </c>
      <c r="AQN19" s="24">
        <v>0</v>
      </c>
      <c r="AQO19" s="66">
        <f t="shared" ref="AQO19:AQT19" si="1434">SUM(AQO8:AQO17)</f>
        <v>8213</v>
      </c>
      <c r="AQP19" s="68">
        <f t="shared" si="1434"/>
        <v>100</v>
      </c>
      <c r="AQQ19" s="69">
        <f t="shared" si="1434"/>
        <v>4237</v>
      </c>
      <c r="AQR19" s="135">
        <f t="shared" si="1434"/>
        <v>100</v>
      </c>
      <c r="AQS19" s="66">
        <f t="shared" si="1434"/>
        <v>3950</v>
      </c>
      <c r="AQT19" s="135">
        <f t="shared" si="1434"/>
        <v>100</v>
      </c>
      <c r="AQU19" s="24">
        <v>0</v>
      </c>
      <c r="AQV19" s="69">
        <f t="shared" ref="AQV19:ARA19" si="1435">SUM(AQV8:AQV17)</f>
        <v>8187</v>
      </c>
      <c r="AQW19" s="68">
        <f t="shared" si="1435"/>
        <v>100</v>
      </c>
      <c r="AQX19" s="69">
        <f t="shared" si="1435"/>
        <v>4227</v>
      </c>
      <c r="AQY19" s="135">
        <f t="shared" si="1435"/>
        <v>100</v>
      </c>
      <c r="AQZ19" s="66">
        <f t="shared" si="1435"/>
        <v>3943</v>
      </c>
      <c r="ARA19" s="135">
        <f t="shared" si="1435"/>
        <v>100</v>
      </c>
      <c r="ARB19" s="24">
        <v>0</v>
      </c>
      <c r="ARC19" s="66">
        <f t="shared" ref="ARC19:ARH19" si="1436">SUM(ARC8:ARC17)</f>
        <v>8170</v>
      </c>
      <c r="ARD19" s="68">
        <f t="shared" si="1436"/>
        <v>100</v>
      </c>
      <c r="ARE19" s="69">
        <f t="shared" si="1436"/>
        <v>4211</v>
      </c>
      <c r="ARF19" s="135">
        <f t="shared" si="1436"/>
        <v>100</v>
      </c>
      <c r="ARG19" s="66">
        <f t="shared" si="1436"/>
        <v>3920</v>
      </c>
      <c r="ARH19" s="135">
        <f t="shared" si="1436"/>
        <v>100</v>
      </c>
      <c r="ARI19" s="24">
        <v>0</v>
      </c>
      <c r="ARJ19" s="66">
        <f t="shared" ref="ARJ19:ARO19" si="1437">SUM(ARJ8:ARJ17)</f>
        <v>8131</v>
      </c>
      <c r="ARK19" s="68">
        <f t="shared" si="1437"/>
        <v>100</v>
      </c>
      <c r="ARL19" s="69">
        <f t="shared" si="1437"/>
        <v>4196</v>
      </c>
      <c r="ARM19" s="135">
        <f t="shared" si="1437"/>
        <v>100</v>
      </c>
      <c r="ARN19" s="66">
        <f t="shared" si="1437"/>
        <v>3908</v>
      </c>
      <c r="ARO19" s="135">
        <f t="shared" si="1437"/>
        <v>100</v>
      </c>
      <c r="ARP19" s="24">
        <v>0</v>
      </c>
      <c r="ARQ19" s="66">
        <f t="shared" ref="ARQ19:ARV19" si="1438">SUM(ARQ8:ARQ17)</f>
        <v>8104</v>
      </c>
      <c r="ARR19" s="68">
        <f t="shared" si="1438"/>
        <v>100</v>
      </c>
      <c r="ARS19" s="69">
        <f t="shared" si="1438"/>
        <v>4186</v>
      </c>
      <c r="ART19" s="135">
        <f t="shared" si="1438"/>
        <v>100</v>
      </c>
      <c r="ARU19" s="66">
        <f t="shared" si="1438"/>
        <v>3904</v>
      </c>
      <c r="ARV19" s="135">
        <f t="shared" si="1438"/>
        <v>100</v>
      </c>
      <c r="ARW19" s="24">
        <v>0</v>
      </c>
      <c r="ARX19" s="66">
        <f t="shared" ref="ARX19:ASC19" si="1439">SUM(ARX8:ARX17)</f>
        <v>8090</v>
      </c>
      <c r="ARY19" s="68">
        <f t="shared" si="1439"/>
        <v>100</v>
      </c>
      <c r="ARZ19" s="69">
        <f t="shared" si="1439"/>
        <v>4186</v>
      </c>
      <c r="ASA19" s="135">
        <f t="shared" si="1439"/>
        <v>100</v>
      </c>
      <c r="ASB19" s="66">
        <f t="shared" si="1439"/>
        <v>3904</v>
      </c>
      <c r="ASC19" s="135">
        <f t="shared" si="1439"/>
        <v>100</v>
      </c>
      <c r="ASD19" s="24">
        <v>0</v>
      </c>
      <c r="ASE19" s="66">
        <f t="shared" ref="ASE19:ASJ19" si="1440">SUM(ASE8:ASE17)</f>
        <v>8090</v>
      </c>
      <c r="ASF19" s="68">
        <f t="shared" si="1440"/>
        <v>100</v>
      </c>
      <c r="ASG19" s="69">
        <f t="shared" si="1440"/>
        <v>4166</v>
      </c>
      <c r="ASH19" s="135">
        <f t="shared" si="1440"/>
        <v>100</v>
      </c>
      <c r="ASI19" s="66">
        <f t="shared" si="1440"/>
        <v>3890</v>
      </c>
      <c r="ASJ19" s="135">
        <f t="shared" si="1440"/>
        <v>100</v>
      </c>
      <c r="ASK19" s="24">
        <v>0</v>
      </c>
      <c r="ASL19" s="66">
        <f t="shared" ref="ASL19:ASQ19" si="1441">SUM(ASL8:ASL17)</f>
        <v>8056</v>
      </c>
      <c r="ASM19" s="68">
        <f t="shared" si="1441"/>
        <v>100</v>
      </c>
      <c r="ASN19" s="69">
        <f t="shared" si="1441"/>
        <v>4152</v>
      </c>
      <c r="ASO19" s="135">
        <f t="shared" si="1441"/>
        <v>100</v>
      </c>
      <c r="ASP19" s="66">
        <f t="shared" si="1441"/>
        <v>3865</v>
      </c>
      <c r="ASQ19" s="135">
        <f t="shared" si="1441"/>
        <v>100</v>
      </c>
      <c r="ASR19" s="24">
        <v>0</v>
      </c>
      <c r="ASS19" s="69">
        <f t="shared" ref="ASS19:ASX19" si="1442">SUM(ASS8:ASS17)</f>
        <v>8017</v>
      </c>
      <c r="AST19" s="68">
        <f t="shared" si="1442"/>
        <v>100</v>
      </c>
      <c r="ASU19" s="69">
        <f t="shared" si="1442"/>
        <v>4136</v>
      </c>
      <c r="ASV19" s="135">
        <f t="shared" si="1442"/>
        <v>100</v>
      </c>
      <c r="ASW19" s="66">
        <f t="shared" si="1442"/>
        <v>3850</v>
      </c>
      <c r="ASX19" s="135">
        <f t="shared" si="1442"/>
        <v>100</v>
      </c>
      <c r="ASY19" s="24">
        <v>0</v>
      </c>
      <c r="ASZ19" s="66">
        <f t="shared" ref="ASZ19:ATE19" si="1443">SUM(ASZ8:ASZ17)</f>
        <v>7986</v>
      </c>
      <c r="ATA19" s="68">
        <f t="shared" si="1443"/>
        <v>100</v>
      </c>
      <c r="ATB19" s="69">
        <f t="shared" si="1443"/>
        <v>4117</v>
      </c>
      <c r="ATC19" s="135">
        <f t="shared" si="1443"/>
        <v>100</v>
      </c>
      <c r="ATD19" s="66">
        <f t="shared" si="1443"/>
        <v>3827</v>
      </c>
      <c r="ATE19" s="135">
        <f t="shared" si="1443"/>
        <v>100</v>
      </c>
      <c r="ATF19" s="24">
        <v>0</v>
      </c>
      <c r="ATG19" s="66">
        <f t="shared" ref="ATG19:ATL19" si="1444">SUM(ATG8:ATG17)</f>
        <v>7944</v>
      </c>
      <c r="ATH19" s="68">
        <f t="shared" si="1444"/>
        <v>100</v>
      </c>
      <c r="ATI19" s="69">
        <f t="shared" si="1444"/>
        <v>4100</v>
      </c>
      <c r="ATJ19" s="135">
        <f t="shared" si="1444"/>
        <v>100</v>
      </c>
      <c r="ATK19" s="66">
        <f t="shared" si="1444"/>
        <v>3808</v>
      </c>
      <c r="ATL19" s="135">
        <f t="shared" si="1444"/>
        <v>100</v>
      </c>
      <c r="ATM19" s="24">
        <v>0</v>
      </c>
      <c r="ATN19" s="66">
        <f t="shared" ref="ATN19:ATS19" si="1445">SUM(ATN8:ATN17)</f>
        <v>7908</v>
      </c>
      <c r="ATO19" s="68">
        <f t="shared" si="1445"/>
        <v>100</v>
      </c>
      <c r="ATP19" s="69">
        <f t="shared" si="1445"/>
        <v>4090</v>
      </c>
      <c r="ATQ19" s="135">
        <f t="shared" si="1445"/>
        <v>99.999999999999986</v>
      </c>
      <c r="ATR19" s="66">
        <f t="shared" si="1445"/>
        <v>3797</v>
      </c>
      <c r="ATS19" s="135">
        <f t="shared" si="1445"/>
        <v>100</v>
      </c>
      <c r="ATT19" s="24">
        <v>0</v>
      </c>
      <c r="ATU19" s="66">
        <f t="shared" ref="ATU19:ATZ19" si="1446">SUM(ATU8:ATU17)</f>
        <v>7887</v>
      </c>
      <c r="ATV19" s="68">
        <f t="shared" si="1446"/>
        <v>100</v>
      </c>
      <c r="ATW19" s="69">
        <f t="shared" si="1446"/>
        <v>4076</v>
      </c>
      <c r="ATX19" s="135">
        <f t="shared" si="1446"/>
        <v>100</v>
      </c>
      <c r="ATY19" s="66">
        <f t="shared" si="1446"/>
        <v>3787</v>
      </c>
      <c r="ATZ19" s="135">
        <f t="shared" si="1446"/>
        <v>100</v>
      </c>
      <c r="AUA19" s="24">
        <v>0</v>
      </c>
      <c r="AUB19" s="66">
        <f t="shared" ref="AUB19:AUG19" si="1447">SUM(AUB8:AUB17)</f>
        <v>7863</v>
      </c>
      <c r="AUC19" s="68">
        <f t="shared" si="1447"/>
        <v>100</v>
      </c>
      <c r="AUD19" s="69">
        <f t="shared" si="1447"/>
        <v>4062</v>
      </c>
      <c r="AUE19" s="135">
        <f t="shared" si="1447"/>
        <v>100</v>
      </c>
      <c r="AUF19" s="66">
        <f t="shared" si="1447"/>
        <v>3777</v>
      </c>
      <c r="AUG19" s="135">
        <f t="shared" si="1447"/>
        <v>100</v>
      </c>
      <c r="AUH19" s="24">
        <v>0</v>
      </c>
      <c r="AUI19" s="66">
        <f t="shared" ref="AUI19:AUN19" si="1448">SUM(AUI8:AUI17)</f>
        <v>7839</v>
      </c>
      <c r="AUJ19" s="68">
        <f t="shared" si="1448"/>
        <v>100</v>
      </c>
      <c r="AUK19" s="69">
        <f t="shared" si="1448"/>
        <v>4046</v>
      </c>
      <c r="AUL19" s="135">
        <f t="shared" si="1448"/>
        <v>100</v>
      </c>
      <c r="AUM19" s="66">
        <f t="shared" si="1448"/>
        <v>3757</v>
      </c>
      <c r="AUN19" s="135">
        <f t="shared" si="1448"/>
        <v>100</v>
      </c>
      <c r="AUO19" s="24">
        <v>0</v>
      </c>
      <c r="AUP19" s="69">
        <f t="shared" ref="AUP19:AUU19" si="1449">SUM(AUP8:AUP17)</f>
        <v>7803</v>
      </c>
      <c r="AUQ19" s="68">
        <f t="shared" si="1449"/>
        <v>100</v>
      </c>
      <c r="AUR19" s="69">
        <f t="shared" si="1449"/>
        <v>4018</v>
      </c>
      <c r="AUS19" s="135">
        <f t="shared" si="1449"/>
        <v>100</v>
      </c>
      <c r="AUT19" s="66">
        <f t="shared" si="1449"/>
        <v>3737</v>
      </c>
      <c r="AUU19" s="135">
        <f t="shared" si="1449"/>
        <v>100</v>
      </c>
      <c r="AUV19" s="24">
        <v>0</v>
      </c>
      <c r="AUW19" s="66">
        <f t="shared" ref="AUW19:AVB19" si="1450">SUM(AUW8:AUW17)</f>
        <v>7755</v>
      </c>
      <c r="AUX19" s="68">
        <f t="shared" si="1450"/>
        <v>100</v>
      </c>
      <c r="AUY19" s="69">
        <f t="shared" si="1450"/>
        <v>3998</v>
      </c>
      <c r="AUZ19" s="135">
        <f t="shared" si="1450"/>
        <v>100</v>
      </c>
      <c r="AVA19" s="66">
        <f t="shared" si="1450"/>
        <v>3714</v>
      </c>
      <c r="AVB19" s="135">
        <f t="shared" si="1450"/>
        <v>100</v>
      </c>
      <c r="AVC19" s="24">
        <v>0</v>
      </c>
      <c r="AVD19" s="66">
        <f t="shared" ref="AVD19:AVI19" si="1451">SUM(AVD8:AVD17)</f>
        <v>7712</v>
      </c>
      <c r="AVE19" s="68">
        <f t="shared" si="1451"/>
        <v>100</v>
      </c>
      <c r="AVF19" s="69">
        <f t="shared" si="1451"/>
        <v>3980</v>
      </c>
      <c r="AVG19" s="135">
        <f t="shared" si="1451"/>
        <v>100</v>
      </c>
      <c r="AVH19" s="66">
        <f t="shared" si="1451"/>
        <v>3675</v>
      </c>
      <c r="AVI19" s="135">
        <f t="shared" si="1451"/>
        <v>100</v>
      </c>
      <c r="AVJ19" s="24">
        <v>0</v>
      </c>
      <c r="AVK19" s="66">
        <f t="shared" ref="AVK19:AVP19" si="1452">SUM(AVK8:AVK17)</f>
        <v>7655</v>
      </c>
      <c r="AVL19" s="68">
        <f t="shared" si="1452"/>
        <v>100</v>
      </c>
      <c r="AVM19" s="69">
        <f t="shared" si="1452"/>
        <v>3972</v>
      </c>
      <c r="AVN19" s="135">
        <f t="shared" si="1452"/>
        <v>100</v>
      </c>
      <c r="AVO19" s="66">
        <f t="shared" si="1452"/>
        <v>3669</v>
      </c>
      <c r="AVP19" s="135">
        <f t="shared" si="1452"/>
        <v>100</v>
      </c>
      <c r="AVQ19" s="24">
        <v>0</v>
      </c>
      <c r="AVR19" s="66">
        <f t="shared" ref="AVR19:AVW19" si="1453">SUM(AVR8:AVR17)</f>
        <v>7641</v>
      </c>
      <c r="AVS19" s="68">
        <f t="shared" si="1453"/>
        <v>100</v>
      </c>
      <c r="AVT19" s="69">
        <f t="shared" si="1453"/>
        <v>3958</v>
      </c>
      <c r="AVU19" s="135">
        <f t="shared" si="1453"/>
        <v>100</v>
      </c>
      <c r="AVV19" s="66">
        <f t="shared" si="1453"/>
        <v>3662</v>
      </c>
      <c r="AVW19" s="135">
        <f t="shared" si="1453"/>
        <v>100</v>
      </c>
      <c r="AVX19" s="24">
        <v>0</v>
      </c>
      <c r="AVY19" s="66">
        <f t="shared" ref="AVY19:AWD19" si="1454">SUM(AVY8:AVY17)</f>
        <v>7620</v>
      </c>
      <c r="AVZ19" s="68">
        <f t="shared" si="1454"/>
        <v>100</v>
      </c>
      <c r="AWA19" s="69">
        <f t="shared" si="1454"/>
        <v>3934</v>
      </c>
      <c r="AWB19" s="135">
        <f t="shared" si="1454"/>
        <v>100</v>
      </c>
      <c r="AWC19" s="66">
        <f t="shared" si="1454"/>
        <v>3632</v>
      </c>
      <c r="AWD19" s="135">
        <f t="shared" si="1454"/>
        <v>100</v>
      </c>
      <c r="AWE19" s="24">
        <v>0</v>
      </c>
      <c r="AWF19" s="66">
        <f t="shared" ref="AWF19:AWK19" si="1455">SUM(AWF8:AWF17)</f>
        <v>7566</v>
      </c>
      <c r="AWG19" s="68">
        <f t="shared" si="1455"/>
        <v>100</v>
      </c>
      <c r="AWH19" s="69">
        <f t="shared" si="1455"/>
        <v>3921</v>
      </c>
      <c r="AWI19" s="135">
        <f t="shared" si="1455"/>
        <v>100</v>
      </c>
      <c r="AWJ19" s="66">
        <f t="shared" si="1455"/>
        <v>3602</v>
      </c>
      <c r="AWK19" s="135">
        <f t="shared" si="1455"/>
        <v>100</v>
      </c>
      <c r="AWL19" s="24">
        <v>0</v>
      </c>
      <c r="AWM19" s="69">
        <f t="shared" ref="AWM19:AWR19" si="1456">SUM(AWM8:AWM17)</f>
        <v>7523</v>
      </c>
      <c r="AWN19" s="68">
        <f t="shared" si="1456"/>
        <v>100</v>
      </c>
      <c r="AWO19" s="69">
        <f t="shared" si="1456"/>
        <v>3902</v>
      </c>
      <c r="AWP19" s="135">
        <f t="shared" si="1456"/>
        <v>100</v>
      </c>
      <c r="AWQ19" s="66">
        <f t="shared" si="1456"/>
        <v>3572</v>
      </c>
      <c r="AWR19" s="135">
        <f t="shared" si="1456"/>
        <v>100</v>
      </c>
      <c r="AWS19" s="24">
        <v>0</v>
      </c>
      <c r="AWT19" s="66">
        <f t="shared" ref="AWT19:AWY19" si="1457">SUM(AWT8:AWT17)</f>
        <v>7474</v>
      </c>
      <c r="AWU19" s="68">
        <f t="shared" si="1457"/>
        <v>100</v>
      </c>
      <c r="AWV19" s="69">
        <f t="shared" si="1457"/>
        <v>3876</v>
      </c>
      <c r="AWW19" s="135">
        <f t="shared" si="1457"/>
        <v>100</v>
      </c>
      <c r="AWX19" s="66">
        <f t="shared" si="1457"/>
        <v>3550</v>
      </c>
      <c r="AWY19" s="135">
        <f t="shared" si="1457"/>
        <v>100</v>
      </c>
      <c r="AWZ19" s="24">
        <v>0</v>
      </c>
      <c r="AXA19" s="66">
        <f t="shared" ref="AXA19:AXF19" si="1458">SUM(AXA8:AXA17)</f>
        <v>7426</v>
      </c>
      <c r="AXB19" s="68">
        <f t="shared" si="1458"/>
        <v>100</v>
      </c>
      <c r="AXC19" s="69">
        <f t="shared" si="1458"/>
        <v>3843</v>
      </c>
      <c r="AXD19" s="135">
        <f t="shared" si="1458"/>
        <v>100</v>
      </c>
      <c r="AXE19" s="66">
        <f t="shared" si="1458"/>
        <v>3521</v>
      </c>
      <c r="AXF19" s="135">
        <f t="shared" si="1458"/>
        <v>100</v>
      </c>
      <c r="AXG19" s="24">
        <v>0</v>
      </c>
      <c r="AXH19" s="66">
        <f t="shared" ref="AXH19:AXM19" si="1459">SUM(AXH8:AXH17)</f>
        <v>7364</v>
      </c>
      <c r="AXI19" s="68">
        <f t="shared" si="1459"/>
        <v>100</v>
      </c>
      <c r="AXJ19" s="69">
        <f t="shared" si="1459"/>
        <v>3824</v>
      </c>
      <c r="AXK19" s="135">
        <f t="shared" si="1459"/>
        <v>100</v>
      </c>
      <c r="AXL19" s="66">
        <f t="shared" si="1459"/>
        <v>3497</v>
      </c>
      <c r="AXM19" s="135">
        <f t="shared" si="1459"/>
        <v>100</v>
      </c>
      <c r="AXN19" s="24">
        <v>0</v>
      </c>
      <c r="AXO19" s="66">
        <f t="shared" ref="AXO19:AXT19" si="1460">SUM(AXO8:AXO17)</f>
        <v>7321</v>
      </c>
      <c r="AXP19" s="68">
        <f t="shared" si="1460"/>
        <v>100</v>
      </c>
      <c r="AXQ19" s="69">
        <f t="shared" si="1460"/>
        <v>3807</v>
      </c>
      <c r="AXR19" s="135">
        <f t="shared" si="1460"/>
        <v>100</v>
      </c>
      <c r="AXS19" s="66">
        <f t="shared" si="1460"/>
        <v>3485</v>
      </c>
      <c r="AXT19" s="135">
        <f t="shared" si="1460"/>
        <v>100</v>
      </c>
      <c r="AXU19" s="24">
        <v>0</v>
      </c>
      <c r="AXV19" s="66">
        <f t="shared" ref="AXV19:AYA19" si="1461">SUM(AXV8:AXV17)</f>
        <v>7292</v>
      </c>
      <c r="AXW19" s="68">
        <f t="shared" si="1461"/>
        <v>100</v>
      </c>
      <c r="AXX19" s="69">
        <f t="shared" si="1461"/>
        <v>3776</v>
      </c>
      <c r="AXY19" s="135">
        <f t="shared" si="1461"/>
        <v>100</v>
      </c>
      <c r="AXZ19" s="66">
        <f t="shared" si="1461"/>
        <v>3457</v>
      </c>
      <c r="AYA19" s="135">
        <f t="shared" si="1461"/>
        <v>100</v>
      </c>
      <c r="AYB19" s="24">
        <v>0</v>
      </c>
      <c r="AYC19" s="66">
        <f t="shared" ref="AYC19:AYH19" si="1462">SUM(AYC8:AYC17)</f>
        <v>7233</v>
      </c>
      <c r="AYD19" s="68">
        <f t="shared" si="1462"/>
        <v>100</v>
      </c>
      <c r="AYE19" s="69">
        <f t="shared" si="1462"/>
        <v>3746</v>
      </c>
      <c r="AYF19" s="135">
        <f t="shared" si="1462"/>
        <v>100</v>
      </c>
      <c r="AYG19" s="66">
        <f t="shared" si="1462"/>
        <v>3423</v>
      </c>
      <c r="AYH19" s="135">
        <f t="shared" si="1462"/>
        <v>100</v>
      </c>
      <c r="AYI19" s="24">
        <v>0</v>
      </c>
      <c r="AYJ19" s="69">
        <f t="shared" ref="AYJ19:AYO19" si="1463">SUM(AYJ8:AYJ17)</f>
        <v>7169</v>
      </c>
      <c r="AYK19" s="68">
        <f t="shared" si="1463"/>
        <v>100</v>
      </c>
      <c r="AYL19" s="69">
        <f t="shared" si="1463"/>
        <v>3728</v>
      </c>
      <c r="AYM19" s="135">
        <f t="shared" si="1463"/>
        <v>100</v>
      </c>
      <c r="AYN19" s="66">
        <f t="shared" si="1463"/>
        <v>3404</v>
      </c>
      <c r="AYO19" s="135">
        <f t="shared" si="1463"/>
        <v>100</v>
      </c>
      <c r="AYP19" s="24">
        <v>0</v>
      </c>
      <c r="AYQ19" s="66">
        <f t="shared" ref="AYQ19:AYV19" si="1464">SUM(AYQ8:AYQ17)</f>
        <v>7132</v>
      </c>
      <c r="AYR19" s="68">
        <f t="shared" si="1464"/>
        <v>100</v>
      </c>
      <c r="AYS19" s="69">
        <f t="shared" si="1464"/>
        <v>3696</v>
      </c>
      <c r="AYT19" s="135">
        <f t="shared" si="1464"/>
        <v>100.00000000000001</v>
      </c>
      <c r="AYU19" s="66">
        <f t="shared" si="1464"/>
        <v>3375</v>
      </c>
      <c r="AYV19" s="135">
        <f t="shared" si="1464"/>
        <v>100</v>
      </c>
      <c r="AYW19" s="24">
        <v>0</v>
      </c>
      <c r="AYX19" s="66">
        <f t="shared" ref="AYX19:AZC19" si="1465">SUM(AYX8:AYX17)</f>
        <v>7071</v>
      </c>
      <c r="AYY19" s="68">
        <f t="shared" si="1465"/>
        <v>100</v>
      </c>
      <c r="AYZ19" s="69">
        <f t="shared" si="1465"/>
        <v>3678</v>
      </c>
      <c r="AZA19" s="135">
        <f t="shared" si="1465"/>
        <v>100</v>
      </c>
      <c r="AZB19" s="66">
        <f t="shared" si="1465"/>
        <v>3340</v>
      </c>
      <c r="AZC19" s="135">
        <f t="shared" si="1465"/>
        <v>100</v>
      </c>
      <c r="AZD19" s="24">
        <v>0</v>
      </c>
      <c r="AZE19" s="66">
        <f t="shared" ref="AZE19:AZJ19" si="1466">SUM(AZE8:AZE17)</f>
        <v>7018</v>
      </c>
      <c r="AZF19" s="68">
        <f t="shared" si="1466"/>
        <v>100</v>
      </c>
      <c r="AZG19" s="69">
        <f t="shared" si="1466"/>
        <v>3655</v>
      </c>
      <c r="AZH19" s="135">
        <f t="shared" si="1466"/>
        <v>100.00000000000001</v>
      </c>
      <c r="AZI19" s="66">
        <f t="shared" si="1466"/>
        <v>3309</v>
      </c>
      <c r="AZJ19" s="135">
        <f t="shared" si="1466"/>
        <v>100</v>
      </c>
      <c r="AZK19" s="24">
        <v>0</v>
      </c>
      <c r="AZL19" s="66">
        <f t="shared" ref="AZL19:AZQ19" si="1467">SUM(AZL8:AZL17)</f>
        <v>6964</v>
      </c>
      <c r="AZM19" s="68">
        <f t="shared" si="1467"/>
        <v>100</v>
      </c>
      <c r="AZN19" s="69">
        <f t="shared" si="1467"/>
        <v>3645</v>
      </c>
      <c r="AZO19" s="135">
        <f t="shared" si="1467"/>
        <v>100</v>
      </c>
      <c r="AZP19" s="66">
        <f t="shared" si="1467"/>
        <v>3294</v>
      </c>
      <c r="AZQ19" s="135">
        <f t="shared" si="1467"/>
        <v>100</v>
      </c>
      <c r="AZR19" s="24">
        <v>0</v>
      </c>
      <c r="AZS19" s="66">
        <f t="shared" ref="AZS19:AZX19" si="1468">SUM(AZS8:AZS17)</f>
        <v>6939</v>
      </c>
      <c r="AZT19" s="68">
        <f t="shared" si="1468"/>
        <v>100</v>
      </c>
      <c r="AZU19" s="69">
        <f t="shared" si="1468"/>
        <v>3617</v>
      </c>
      <c r="AZV19" s="135">
        <f t="shared" si="1468"/>
        <v>100</v>
      </c>
      <c r="AZW19" s="66">
        <f t="shared" si="1468"/>
        <v>3271</v>
      </c>
      <c r="AZX19" s="135">
        <f t="shared" si="1468"/>
        <v>100</v>
      </c>
      <c r="AZY19" s="24">
        <v>0</v>
      </c>
      <c r="AZZ19" s="66">
        <f t="shared" ref="AZZ19:BAE19" si="1469">SUM(AZZ8:AZZ17)</f>
        <v>6888</v>
      </c>
      <c r="BAA19" s="68">
        <f t="shared" si="1469"/>
        <v>100</v>
      </c>
      <c r="BAB19" s="69">
        <f t="shared" si="1469"/>
        <v>3586</v>
      </c>
      <c r="BAC19" s="135">
        <f t="shared" si="1469"/>
        <v>100</v>
      </c>
      <c r="BAD19" s="66">
        <f t="shared" si="1469"/>
        <v>3242</v>
      </c>
      <c r="BAE19" s="135">
        <f t="shared" si="1469"/>
        <v>100</v>
      </c>
      <c r="BAF19" s="24">
        <v>0</v>
      </c>
      <c r="BAG19" s="69">
        <f t="shared" ref="BAG19:BAL19" si="1470">SUM(BAG8:BAG17)</f>
        <v>6828</v>
      </c>
      <c r="BAH19" s="68">
        <f t="shared" si="1470"/>
        <v>100</v>
      </c>
      <c r="BAI19" s="69">
        <f t="shared" si="1470"/>
        <v>3573</v>
      </c>
      <c r="BAJ19" s="135">
        <f t="shared" si="1470"/>
        <v>100</v>
      </c>
      <c r="BAK19" s="66">
        <f t="shared" si="1470"/>
        <v>3218</v>
      </c>
      <c r="BAL19" s="135">
        <f t="shared" si="1470"/>
        <v>100</v>
      </c>
      <c r="BAM19" s="24">
        <v>0</v>
      </c>
      <c r="BAN19" s="66">
        <f t="shared" ref="BAN19:BAS19" si="1471">SUM(BAN8:BAN17)</f>
        <v>6791</v>
      </c>
      <c r="BAO19" s="68">
        <f t="shared" si="1471"/>
        <v>100</v>
      </c>
      <c r="BAP19" s="69">
        <f t="shared" si="1471"/>
        <v>3533</v>
      </c>
      <c r="BAQ19" s="135">
        <f t="shared" si="1471"/>
        <v>100</v>
      </c>
      <c r="BAR19" s="66">
        <f t="shared" si="1471"/>
        <v>3175</v>
      </c>
      <c r="BAS19" s="135">
        <f t="shared" si="1471"/>
        <v>100</v>
      </c>
      <c r="BAT19" s="24">
        <v>0</v>
      </c>
      <c r="BAU19" s="66">
        <f t="shared" ref="BAU19:BAZ19" si="1472">SUM(BAU8:BAU17)</f>
        <v>6708</v>
      </c>
      <c r="BAV19" s="68">
        <f t="shared" si="1472"/>
        <v>100</v>
      </c>
      <c r="BAW19" s="69">
        <f t="shared" si="1472"/>
        <v>3494</v>
      </c>
      <c r="BAX19" s="135">
        <f t="shared" si="1472"/>
        <v>100</v>
      </c>
      <c r="BAY19" s="66">
        <f t="shared" si="1472"/>
        <v>3141</v>
      </c>
      <c r="BAZ19" s="135">
        <f t="shared" si="1472"/>
        <v>100</v>
      </c>
      <c r="BBA19" s="24">
        <v>0</v>
      </c>
      <c r="BBB19" s="66">
        <f t="shared" ref="BBB19:BBG19" si="1473">SUM(BBB8:BBB17)</f>
        <v>6635</v>
      </c>
      <c r="BBC19" s="68">
        <f t="shared" si="1473"/>
        <v>100.00000000000001</v>
      </c>
      <c r="BBD19" s="69">
        <f t="shared" si="1473"/>
        <v>3488</v>
      </c>
      <c r="BBE19" s="135">
        <f t="shared" si="1473"/>
        <v>100</v>
      </c>
      <c r="BBF19" s="66">
        <f t="shared" si="1473"/>
        <v>3129</v>
      </c>
      <c r="BBG19" s="135">
        <f t="shared" si="1473"/>
        <v>100</v>
      </c>
      <c r="BBH19" s="24">
        <v>0</v>
      </c>
      <c r="BBI19" s="66">
        <f t="shared" ref="BBI19:BBN19" si="1474">SUM(BBI8:BBI17)</f>
        <v>6617</v>
      </c>
      <c r="BBJ19" s="68">
        <f t="shared" si="1474"/>
        <v>100</v>
      </c>
      <c r="BBK19" s="69">
        <f t="shared" si="1474"/>
        <v>3469</v>
      </c>
      <c r="BBL19" s="135">
        <f t="shared" si="1474"/>
        <v>100</v>
      </c>
      <c r="BBM19" s="66">
        <f t="shared" si="1474"/>
        <v>3108</v>
      </c>
      <c r="BBN19" s="135">
        <f t="shared" si="1474"/>
        <v>100</v>
      </c>
      <c r="BBO19" s="24">
        <v>0</v>
      </c>
      <c r="BBP19" s="66">
        <f t="shared" ref="BBP19:BBU19" si="1475">SUM(BBP8:BBP17)</f>
        <v>6577</v>
      </c>
      <c r="BBQ19" s="68">
        <f t="shared" si="1475"/>
        <v>100</v>
      </c>
      <c r="BBR19" s="69">
        <f t="shared" si="1475"/>
        <v>3434</v>
      </c>
      <c r="BBS19" s="135">
        <f t="shared" si="1475"/>
        <v>100</v>
      </c>
      <c r="BBT19" s="66">
        <f t="shared" si="1475"/>
        <v>3080</v>
      </c>
      <c r="BBU19" s="135">
        <f t="shared" si="1475"/>
        <v>100</v>
      </c>
      <c r="BBV19" s="24">
        <v>0</v>
      </c>
      <c r="BBW19" s="66">
        <f t="shared" ref="BBW19:BCB19" si="1476">SUM(BBW8:BBW17)</f>
        <v>6514</v>
      </c>
      <c r="BBX19" s="68">
        <f t="shared" si="1476"/>
        <v>100</v>
      </c>
      <c r="BBY19" s="69">
        <f t="shared" si="1476"/>
        <v>3401</v>
      </c>
      <c r="BBZ19" s="135">
        <f t="shared" si="1476"/>
        <v>100</v>
      </c>
      <c r="BCA19" s="66">
        <f t="shared" si="1476"/>
        <v>3062</v>
      </c>
      <c r="BCB19" s="135">
        <f t="shared" si="1476"/>
        <v>100</v>
      </c>
      <c r="BCC19" s="24">
        <v>0</v>
      </c>
      <c r="BCD19" s="69">
        <f t="shared" ref="BCD19:BCI19" si="1477">SUM(BCD8:BCD17)</f>
        <v>6463</v>
      </c>
      <c r="BCE19" s="68">
        <f t="shared" si="1477"/>
        <v>100</v>
      </c>
      <c r="BCF19" s="69">
        <f t="shared" si="1477"/>
        <v>3377</v>
      </c>
      <c r="BCG19" s="135">
        <f t="shared" si="1477"/>
        <v>100</v>
      </c>
      <c r="BCH19" s="66">
        <f t="shared" si="1477"/>
        <v>3040</v>
      </c>
      <c r="BCI19" s="135">
        <f t="shared" si="1477"/>
        <v>100</v>
      </c>
      <c r="BCJ19" s="24">
        <v>0</v>
      </c>
      <c r="BCK19" s="66">
        <f t="shared" ref="BCK19:BCP19" si="1478">SUM(BCK8:BCK17)</f>
        <v>6417</v>
      </c>
      <c r="BCL19" s="68">
        <f t="shared" si="1478"/>
        <v>100</v>
      </c>
      <c r="BCM19" s="69">
        <f t="shared" si="1478"/>
        <v>3343</v>
      </c>
      <c r="BCN19" s="135">
        <f t="shared" si="1478"/>
        <v>100</v>
      </c>
      <c r="BCO19" s="66">
        <f t="shared" si="1478"/>
        <v>2991</v>
      </c>
      <c r="BCP19" s="135">
        <f t="shared" si="1478"/>
        <v>100</v>
      </c>
      <c r="BCQ19" s="24">
        <v>0</v>
      </c>
      <c r="BCR19" s="66">
        <f t="shared" ref="BCR19:BCW19" si="1479">SUM(BCR8:BCR17)</f>
        <v>6334</v>
      </c>
      <c r="BCS19" s="68">
        <f t="shared" si="1479"/>
        <v>100</v>
      </c>
      <c r="BCT19" s="69">
        <f t="shared" si="1479"/>
        <v>3309</v>
      </c>
      <c r="BCU19" s="135">
        <f t="shared" si="1479"/>
        <v>100</v>
      </c>
      <c r="BCV19" s="66">
        <f t="shared" si="1479"/>
        <v>2948</v>
      </c>
      <c r="BCW19" s="135">
        <f t="shared" si="1479"/>
        <v>100</v>
      </c>
      <c r="BCX19" s="24">
        <v>0</v>
      </c>
      <c r="BCY19" s="66">
        <f t="shared" ref="BCY19:BDD19" si="1480">SUM(BCY8:BCY17)</f>
        <v>6257</v>
      </c>
      <c r="BCZ19" s="68">
        <f t="shared" si="1480"/>
        <v>100</v>
      </c>
      <c r="BDA19" s="69">
        <f t="shared" si="1480"/>
        <v>3289</v>
      </c>
      <c r="BDB19" s="135">
        <f t="shared" si="1480"/>
        <v>100</v>
      </c>
      <c r="BDC19" s="66">
        <f t="shared" si="1480"/>
        <v>2931</v>
      </c>
      <c r="BDD19" s="135">
        <f t="shared" si="1480"/>
        <v>100.00000000000001</v>
      </c>
      <c r="BDE19" s="24">
        <v>0</v>
      </c>
      <c r="BDF19" s="66">
        <f t="shared" ref="BDF19:BDK19" si="1481">SUM(BDF8:BDF17)</f>
        <v>6220</v>
      </c>
      <c r="BDG19" s="68">
        <f t="shared" si="1481"/>
        <v>100</v>
      </c>
      <c r="BDH19" s="69">
        <f t="shared" si="1481"/>
        <v>3266</v>
      </c>
      <c r="BDI19" s="135">
        <f t="shared" si="1481"/>
        <v>100</v>
      </c>
      <c r="BDJ19" s="66">
        <f t="shared" si="1481"/>
        <v>2914</v>
      </c>
      <c r="BDK19" s="135">
        <f t="shared" si="1481"/>
        <v>100</v>
      </c>
      <c r="BDL19" s="24">
        <v>0</v>
      </c>
      <c r="BDM19" s="66">
        <f t="shared" ref="BDM19:BDR19" si="1482">SUM(BDM8:BDM17)</f>
        <v>6180</v>
      </c>
      <c r="BDN19" s="68">
        <f t="shared" si="1482"/>
        <v>100</v>
      </c>
      <c r="BDO19" s="69">
        <f t="shared" si="1482"/>
        <v>3249</v>
      </c>
      <c r="BDP19" s="135">
        <f t="shared" si="1482"/>
        <v>100</v>
      </c>
      <c r="BDQ19" s="66">
        <f t="shared" si="1482"/>
        <v>2891</v>
      </c>
      <c r="BDR19" s="135">
        <f t="shared" si="1482"/>
        <v>100</v>
      </c>
      <c r="BDS19" s="24">
        <v>0</v>
      </c>
      <c r="BDT19" s="66">
        <f t="shared" ref="BDT19:BDY19" si="1483">SUM(BDT8:BDT17)</f>
        <v>6140</v>
      </c>
      <c r="BDU19" s="68">
        <f t="shared" si="1483"/>
        <v>100</v>
      </c>
      <c r="BDV19" s="69">
        <f t="shared" si="1483"/>
        <v>3228</v>
      </c>
      <c r="BDW19" s="135">
        <f t="shared" si="1483"/>
        <v>100</v>
      </c>
      <c r="BDX19" s="66">
        <f t="shared" si="1483"/>
        <v>2867</v>
      </c>
      <c r="BDY19" s="135">
        <f t="shared" si="1483"/>
        <v>100</v>
      </c>
      <c r="BDZ19" s="24">
        <v>0</v>
      </c>
      <c r="BEA19" s="69">
        <f t="shared" ref="BEA19:BEF19" si="1484">SUM(BEA8:BEA17)</f>
        <v>6095</v>
      </c>
      <c r="BEB19" s="68">
        <f t="shared" si="1484"/>
        <v>100</v>
      </c>
      <c r="BEC19" s="69">
        <f t="shared" si="1484"/>
        <v>3184</v>
      </c>
      <c r="BED19" s="135">
        <f t="shared" si="1484"/>
        <v>100</v>
      </c>
      <c r="BEE19" s="66">
        <f t="shared" si="1484"/>
        <v>2832</v>
      </c>
      <c r="BEF19" s="135">
        <f t="shared" si="1484"/>
        <v>100</v>
      </c>
      <c r="BEG19" s="24">
        <v>0</v>
      </c>
      <c r="BEH19" s="66">
        <f t="shared" ref="BEH19:BEM19" si="1485">SUM(BEH8:BEH17)</f>
        <v>6016</v>
      </c>
      <c r="BEI19" s="68">
        <f t="shared" si="1485"/>
        <v>100</v>
      </c>
      <c r="BEJ19" s="69">
        <f t="shared" si="1485"/>
        <v>3113</v>
      </c>
      <c r="BEK19" s="135">
        <f t="shared" si="1485"/>
        <v>100.00000000000001</v>
      </c>
      <c r="BEL19" s="66">
        <f t="shared" si="1485"/>
        <v>2770</v>
      </c>
      <c r="BEM19" s="135">
        <f t="shared" si="1485"/>
        <v>100</v>
      </c>
      <c r="BEN19" s="24">
        <v>0</v>
      </c>
      <c r="BEO19" s="66">
        <f t="shared" ref="BEO19:BET19" si="1486">SUM(BEO8:BEO17)</f>
        <v>5883</v>
      </c>
      <c r="BEP19" s="68">
        <f t="shared" si="1486"/>
        <v>100</v>
      </c>
      <c r="BEQ19" s="69">
        <f t="shared" si="1486"/>
        <v>3073</v>
      </c>
      <c r="BER19" s="135">
        <f t="shared" si="1486"/>
        <v>100</v>
      </c>
      <c r="BES19" s="66">
        <f t="shared" si="1486"/>
        <v>2724</v>
      </c>
      <c r="BET19" s="135">
        <f t="shared" si="1486"/>
        <v>100</v>
      </c>
      <c r="BEU19" s="24">
        <v>0</v>
      </c>
      <c r="BEV19" s="66">
        <f t="shared" ref="BEV19:BFA19" si="1487">SUM(BEV8:BEV17)</f>
        <v>5797</v>
      </c>
      <c r="BEW19" s="68">
        <f t="shared" si="1487"/>
        <v>100</v>
      </c>
      <c r="BEX19" s="69">
        <f t="shared" si="1487"/>
        <v>3057</v>
      </c>
      <c r="BEY19" s="135">
        <f t="shared" si="1487"/>
        <v>100</v>
      </c>
      <c r="BEZ19" s="66">
        <f t="shared" si="1487"/>
        <v>2703</v>
      </c>
      <c r="BFA19" s="135">
        <f t="shared" si="1487"/>
        <v>100</v>
      </c>
      <c r="BFB19" s="24">
        <v>0</v>
      </c>
      <c r="BFC19" s="66">
        <f t="shared" ref="BFC19:BFH19" si="1488">SUM(BFC8:BFC17)</f>
        <v>5760</v>
      </c>
      <c r="BFD19" s="68">
        <f t="shared" si="1488"/>
        <v>100</v>
      </c>
      <c r="BFE19" s="69">
        <f t="shared" si="1488"/>
        <v>3041</v>
      </c>
      <c r="BFF19" s="135">
        <f t="shared" si="1488"/>
        <v>100</v>
      </c>
      <c r="BFG19" s="66">
        <f t="shared" si="1488"/>
        <v>2674</v>
      </c>
      <c r="BFH19" s="135">
        <f t="shared" si="1488"/>
        <v>100</v>
      </c>
      <c r="BFI19" s="24">
        <v>0</v>
      </c>
      <c r="BFJ19" s="66">
        <f t="shared" ref="BFJ19:BFO19" si="1489">SUM(BFJ8:BFJ17)</f>
        <v>5715</v>
      </c>
      <c r="BFK19" s="68">
        <f t="shared" si="1489"/>
        <v>100</v>
      </c>
      <c r="BFL19" s="69">
        <f t="shared" si="1489"/>
        <v>3027</v>
      </c>
      <c r="BFM19" s="135">
        <f t="shared" si="1489"/>
        <v>100</v>
      </c>
      <c r="BFN19" s="66">
        <f t="shared" si="1489"/>
        <v>2648</v>
      </c>
      <c r="BFO19" s="135">
        <f t="shared" si="1489"/>
        <v>100</v>
      </c>
      <c r="BFP19" s="24">
        <v>0</v>
      </c>
      <c r="BFQ19" s="66">
        <f t="shared" ref="BFQ19:BFV19" si="1490">SUM(BFQ8:BFQ17)</f>
        <v>5675</v>
      </c>
      <c r="BFR19" s="68">
        <f t="shared" si="1490"/>
        <v>100</v>
      </c>
      <c r="BFS19" s="69">
        <f t="shared" si="1490"/>
        <v>3004</v>
      </c>
      <c r="BFT19" s="135">
        <f t="shared" si="1490"/>
        <v>100</v>
      </c>
      <c r="BFU19" s="66">
        <f t="shared" si="1490"/>
        <v>2626</v>
      </c>
      <c r="BFV19" s="135">
        <f t="shared" si="1490"/>
        <v>100</v>
      </c>
      <c r="BFW19" s="24">
        <v>0</v>
      </c>
      <c r="BFX19" s="69">
        <f t="shared" ref="BFX19:BGC19" si="1491">SUM(BFX8:BFX17)</f>
        <v>5630</v>
      </c>
      <c r="BFY19" s="68">
        <f t="shared" si="1491"/>
        <v>100</v>
      </c>
      <c r="BFZ19" s="69">
        <f t="shared" si="1491"/>
        <v>2932</v>
      </c>
      <c r="BGA19" s="135">
        <f t="shared" si="1491"/>
        <v>100</v>
      </c>
      <c r="BGB19" s="66">
        <f t="shared" si="1491"/>
        <v>2553</v>
      </c>
      <c r="BGC19" s="135">
        <f t="shared" si="1491"/>
        <v>100</v>
      </c>
      <c r="BGD19" s="24">
        <v>0</v>
      </c>
      <c r="BGE19" s="66">
        <f t="shared" ref="BGE19:BGJ19" si="1492">SUM(BGE8:BGE17)</f>
        <v>5485</v>
      </c>
      <c r="BGF19" s="68">
        <f t="shared" si="1492"/>
        <v>100</v>
      </c>
      <c r="BGG19" s="69">
        <f t="shared" si="1492"/>
        <v>2880</v>
      </c>
      <c r="BGH19" s="135">
        <f t="shared" si="1492"/>
        <v>100</v>
      </c>
      <c r="BGI19" s="66">
        <f t="shared" si="1492"/>
        <v>2484</v>
      </c>
      <c r="BGJ19" s="135">
        <f t="shared" si="1492"/>
        <v>100</v>
      </c>
      <c r="BGK19" s="24">
        <v>0</v>
      </c>
      <c r="BGL19" s="66">
        <f t="shared" ref="BGL19:BGQ19" si="1493">SUM(BGL8:BGL17)</f>
        <v>5364</v>
      </c>
      <c r="BGM19" s="68">
        <f t="shared" si="1493"/>
        <v>100</v>
      </c>
      <c r="BGN19" s="69">
        <f t="shared" si="1493"/>
        <v>2815</v>
      </c>
      <c r="BGO19" s="135">
        <f t="shared" si="1493"/>
        <v>100</v>
      </c>
      <c r="BGP19" s="66">
        <f t="shared" si="1493"/>
        <v>2406</v>
      </c>
      <c r="BGQ19" s="135">
        <f t="shared" si="1493"/>
        <v>100</v>
      </c>
      <c r="BGR19" s="24">
        <v>0</v>
      </c>
      <c r="BGS19" s="66">
        <f t="shared" ref="BGS19:BGX19" si="1494">SUM(BGS8:BGS17)</f>
        <v>5221</v>
      </c>
      <c r="BGT19" s="68">
        <f t="shared" si="1494"/>
        <v>100</v>
      </c>
      <c r="BGU19" s="69">
        <f t="shared" si="1494"/>
        <v>2774</v>
      </c>
      <c r="BGV19" s="135">
        <f t="shared" si="1494"/>
        <v>100</v>
      </c>
      <c r="BGW19" s="66">
        <f t="shared" si="1494"/>
        <v>2357</v>
      </c>
      <c r="BGX19" s="135">
        <f t="shared" si="1494"/>
        <v>100</v>
      </c>
      <c r="BGY19" s="24">
        <v>0</v>
      </c>
      <c r="BGZ19" s="66">
        <f t="shared" ref="BGZ19:BHE19" si="1495">SUM(BGZ8:BGZ17)</f>
        <v>5131</v>
      </c>
      <c r="BHA19" s="68">
        <f t="shared" si="1495"/>
        <v>100</v>
      </c>
      <c r="BHB19" s="69">
        <f t="shared" si="1495"/>
        <v>2726</v>
      </c>
      <c r="BHC19" s="135">
        <f t="shared" si="1495"/>
        <v>100</v>
      </c>
      <c r="BHD19" s="66">
        <f t="shared" si="1495"/>
        <v>2307</v>
      </c>
      <c r="BHE19" s="135">
        <f t="shared" si="1495"/>
        <v>100</v>
      </c>
      <c r="BHF19" s="24">
        <v>0</v>
      </c>
      <c r="BHG19" s="66">
        <f t="shared" ref="BHG19:BHL19" si="1496">SUM(BHG8:BHG17)</f>
        <v>5033</v>
      </c>
      <c r="BHH19" s="68">
        <f t="shared" si="1496"/>
        <v>100</v>
      </c>
      <c r="BHI19" s="69">
        <f t="shared" si="1496"/>
        <v>2667</v>
      </c>
      <c r="BHJ19" s="135">
        <f t="shared" si="1496"/>
        <v>99.999999999999986</v>
      </c>
      <c r="BHK19" s="66">
        <f t="shared" si="1496"/>
        <v>2232</v>
      </c>
      <c r="BHL19" s="135">
        <f t="shared" si="1496"/>
        <v>100</v>
      </c>
      <c r="BHM19" s="24">
        <v>0</v>
      </c>
      <c r="BHN19" s="66">
        <f t="shared" ref="BHN19:BHS19" si="1497">SUM(BHN8:BHN17)</f>
        <v>4899</v>
      </c>
      <c r="BHO19" s="68">
        <f t="shared" si="1497"/>
        <v>100</v>
      </c>
      <c r="BHP19" s="69">
        <f t="shared" si="1497"/>
        <v>2610</v>
      </c>
      <c r="BHQ19" s="135">
        <f t="shared" si="1497"/>
        <v>100</v>
      </c>
      <c r="BHR19" s="66">
        <f t="shared" si="1497"/>
        <v>2181</v>
      </c>
      <c r="BHS19" s="135">
        <f t="shared" si="1497"/>
        <v>100</v>
      </c>
      <c r="BHT19" s="24">
        <v>0</v>
      </c>
      <c r="BHU19" s="69">
        <f t="shared" ref="BHU19:BHZ19" si="1498">SUM(BHU8:BHU17)</f>
        <v>4791</v>
      </c>
      <c r="BHV19" s="68">
        <f t="shared" si="1498"/>
        <v>100</v>
      </c>
      <c r="BHW19" s="69">
        <f t="shared" si="1498"/>
        <v>2550</v>
      </c>
      <c r="BHX19" s="135">
        <f t="shared" si="1498"/>
        <v>100</v>
      </c>
      <c r="BHY19" s="66">
        <f t="shared" si="1498"/>
        <v>2124</v>
      </c>
      <c r="BHZ19" s="135">
        <f t="shared" si="1498"/>
        <v>100</v>
      </c>
      <c r="BIA19" s="24">
        <v>0</v>
      </c>
      <c r="BIB19" s="66">
        <f t="shared" ref="BIB19:BIG19" si="1499">SUM(BIB8:BIB17)</f>
        <v>4674</v>
      </c>
      <c r="BIC19" s="68">
        <f t="shared" si="1499"/>
        <v>100</v>
      </c>
      <c r="BID19" s="69">
        <f t="shared" si="1499"/>
        <v>2472</v>
      </c>
      <c r="BIE19" s="135">
        <f t="shared" si="1499"/>
        <v>100</v>
      </c>
      <c r="BIF19" s="66">
        <f t="shared" si="1499"/>
        <v>2050</v>
      </c>
      <c r="BIG19" s="135">
        <f t="shared" si="1499"/>
        <v>100</v>
      </c>
      <c r="BIH19" s="24">
        <v>0</v>
      </c>
      <c r="BII19" s="66">
        <f t="shared" ref="BII19:BIN19" si="1500">SUM(BII8:BII17)</f>
        <v>4522</v>
      </c>
      <c r="BIJ19" s="68">
        <f t="shared" si="1500"/>
        <v>100</v>
      </c>
      <c r="BIK19" s="69">
        <f t="shared" si="1500"/>
        <v>2404</v>
      </c>
      <c r="BIL19" s="135">
        <f t="shared" si="1500"/>
        <v>100</v>
      </c>
      <c r="BIM19" s="66">
        <f t="shared" si="1500"/>
        <v>2002</v>
      </c>
      <c r="BIN19" s="135">
        <f t="shared" si="1500"/>
        <v>100</v>
      </c>
      <c r="BIO19" s="24">
        <v>0</v>
      </c>
      <c r="BIP19" s="66">
        <f t="shared" ref="BIP19:BIU19" si="1501">SUM(BIP8:BIP17)</f>
        <v>4406</v>
      </c>
      <c r="BIQ19" s="68">
        <f t="shared" si="1501"/>
        <v>100</v>
      </c>
      <c r="BIR19" s="69">
        <f t="shared" si="1501"/>
        <v>2376</v>
      </c>
      <c r="BIS19" s="135">
        <f t="shared" si="1501"/>
        <v>100</v>
      </c>
      <c r="BIT19" s="66">
        <f t="shared" si="1501"/>
        <v>1985</v>
      </c>
      <c r="BIU19" s="135">
        <f t="shared" si="1501"/>
        <v>100</v>
      </c>
      <c r="BIV19" s="24">
        <v>0</v>
      </c>
      <c r="BIW19" s="66">
        <f t="shared" ref="BIW19:BJB19" si="1502">SUM(BIW8:BIW17)</f>
        <v>4361</v>
      </c>
      <c r="BIX19" s="68">
        <f t="shared" si="1502"/>
        <v>100</v>
      </c>
      <c r="BIY19" s="69">
        <f t="shared" si="1502"/>
        <v>2333</v>
      </c>
      <c r="BIZ19" s="135">
        <f t="shared" si="1502"/>
        <v>100</v>
      </c>
      <c r="BJA19" s="66">
        <f t="shared" si="1502"/>
        <v>1946</v>
      </c>
      <c r="BJB19" s="135">
        <f t="shared" si="1502"/>
        <v>100</v>
      </c>
      <c r="BJC19" s="24">
        <v>0</v>
      </c>
      <c r="BJD19" s="66">
        <f t="shared" ref="BJD19:BJI19" si="1503">SUM(BJD8:BJD17)</f>
        <v>4279</v>
      </c>
      <c r="BJE19" s="68">
        <f t="shared" si="1503"/>
        <v>100</v>
      </c>
      <c r="BJF19" s="69">
        <f t="shared" si="1503"/>
        <v>2284</v>
      </c>
      <c r="BJG19" s="135">
        <f t="shared" si="1503"/>
        <v>100</v>
      </c>
      <c r="BJH19" s="66">
        <f t="shared" si="1503"/>
        <v>1892</v>
      </c>
      <c r="BJI19" s="135">
        <f t="shared" si="1503"/>
        <v>100</v>
      </c>
      <c r="BJJ19" s="24">
        <v>0</v>
      </c>
      <c r="BJK19" s="66">
        <f t="shared" ref="BJK19:BJP19" si="1504">SUM(BJK8:BJK17)</f>
        <v>4176</v>
      </c>
      <c r="BJL19" s="68">
        <f t="shared" si="1504"/>
        <v>100</v>
      </c>
      <c r="BJM19" s="69">
        <f t="shared" si="1504"/>
        <v>2226</v>
      </c>
      <c r="BJN19" s="135">
        <f t="shared" si="1504"/>
        <v>100</v>
      </c>
      <c r="BJO19" s="66">
        <f t="shared" si="1504"/>
        <v>1826</v>
      </c>
      <c r="BJP19" s="135">
        <f t="shared" si="1504"/>
        <v>100</v>
      </c>
      <c r="BJQ19" s="24">
        <v>0</v>
      </c>
      <c r="BJR19" s="69">
        <f t="shared" ref="BJR19:BJW19" si="1505">SUM(BJR8:BJR17)</f>
        <v>4052</v>
      </c>
      <c r="BJS19" s="68">
        <f t="shared" si="1505"/>
        <v>100</v>
      </c>
      <c r="BJT19" s="69">
        <f t="shared" si="1505"/>
        <v>2147</v>
      </c>
      <c r="BJU19" s="135">
        <f t="shared" si="1505"/>
        <v>100</v>
      </c>
      <c r="BJV19" s="66">
        <f t="shared" si="1505"/>
        <v>1765</v>
      </c>
      <c r="BJW19" s="135">
        <f t="shared" si="1505"/>
        <v>100</v>
      </c>
      <c r="BJX19" s="24">
        <v>0</v>
      </c>
      <c r="BJY19" s="66">
        <f t="shared" ref="BJY19:BKD19" si="1506">SUM(BJY8:BJY17)</f>
        <v>3912</v>
      </c>
      <c r="BJZ19" s="68">
        <f t="shared" si="1506"/>
        <v>100</v>
      </c>
      <c r="BKA19" s="69">
        <f t="shared" si="1506"/>
        <v>2102</v>
      </c>
      <c r="BKB19" s="135">
        <f t="shared" si="1506"/>
        <v>100</v>
      </c>
      <c r="BKC19" s="66">
        <f t="shared" si="1506"/>
        <v>1738</v>
      </c>
      <c r="BKD19" s="135">
        <f t="shared" si="1506"/>
        <v>100</v>
      </c>
      <c r="BKE19" s="24">
        <v>0</v>
      </c>
      <c r="BKF19" s="66">
        <f t="shared" ref="BKF19:BKK19" si="1507">SUM(BKF8:BKF17)</f>
        <v>3840</v>
      </c>
      <c r="BKG19" s="68">
        <f t="shared" si="1507"/>
        <v>100</v>
      </c>
      <c r="BKH19" s="69">
        <f t="shared" si="1507"/>
        <v>2053</v>
      </c>
      <c r="BKI19" s="135">
        <f t="shared" si="1507"/>
        <v>100</v>
      </c>
      <c r="BKJ19" s="66">
        <f t="shared" si="1507"/>
        <v>1688</v>
      </c>
      <c r="BKK19" s="135">
        <f t="shared" si="1507"/>
        <v>100</v>
      </c>
      <c r="BKL19" s="24">
        <v>0</v>
      </c>
      <c r="BKM19" s="66">
        <f t="shared" ref="BKM19:BKR19" si="1508">SUM(BKM8:BKM17)</f>
        <v>3741</v>
      </c>
      <c r="BKN19" s="68">
        <f t="shared" si="1508"/>
        <v>100</v>
      </c>
      <c r="BKO19" s="69">
        <f t="shared" si="1508"/>
        <v>2019</v>
      </c>
      <c r="BKP19" s="135">
        <f t="shared" si="1508"/>
        <v>100</v>
      </c>
      <c r="BKQ19" s="66">
        <f t="shared" si="1508"/>
        <v>1664</v>
      </c>
      <c r="BKR19" s="135">
        <f t="shared" si="1508"/>
        <v>100</v>
      </c>
      <c r="BKS19" s="24">
        <v>0</v>
      </c>
      <c r="BKT19" s="66">
        <f t="shared" ref="BKT19:BKY19" si="1509">SUM(BKT8:BKT17)</f>
        <v>3683</v>
      </c>
      <c r="BKU19" s="68">
        <f t="shared" si="1509"/>
        <v>100</v>
      </c>
      <c r="BKV19" s="69">
        <f t="shared" si="1509"/>
        <v>1977</v>
      </c>
      <c r="BKW19" s="135">
        <f t="shared" si="1509"/>
        <v>100</v>
      </c>
      <c r="BKX19" s="66">
        <f t="shared" si="1509"/>
        <v>1627</v>
      </c>
      <c r="BKY19" s="135">
        <f t="shared" si="1509"/>
        <v>100</v>
      </c>
      <c r="BKZ19" s="24">
        <v>0</v>
      </c>
      <c r="BLA19" s="66">
        <f t="shared" ref="BLA19:BLF19" si="1510">SUM(BLA8:BLA17)</f>
        <v>3604</v>
      </c>
      <c r="BLB19" s="68">
        <f t="shared" si="1510"/>
        <v>100</v>
      </c>
      <c r="BLC19" s="69">
        <f t="shared" si="1510"/>
        <v>1903</v>
      </c>
      <c r="BLD19" s="135">
        <f t="shared" si="1510"/>
        <v>100</v>
      </c>
      <c r="BLE19" s="66">
        <f t="shared" si="1510"/>
        <v>1561</v>
      </c>
      <c r="BLF19" s="135">
        <f t="shared" si="1510"/>
        <v>100</v>
      </c>
      <c r="BLG19" s="24">
        <v>0</v>
      </c>
      <c r="BLH19" s="66">
        <f t="shared" ref="BLH19:BLM19" si="1511">SUM(BLH8:BLH17)</f>
        <v>3464</v>
      </c>
      <c r="BLI19" s="68">
        <f t="shared" si="1511"/>
        <v>100</v>
      </c>
      <c r="BLJ19" s="69">
        <f t="shared" si="1511"/>
        <v>1903</v>
      </c>
      <c r="BLK19" s="135">
        <f t="shared" si="1511"/>
        <v>100</v>
      </c>
      <c r="BLL19" s="66">
        <f t="shared" si="1511"/>
        <v>1561</v>
      </c>
      <c r="BLM19" s="135">
        <f t="shared" si="1511"/>
        <v>100</v>
      </c>
      <c r="BLN19" s="24">
        <v>0</v>
      </c>
      <c r="BLO19" s="69">
        <f t="shared" ref="BLO19:BLT19" si="1512">SUM(BLO8:BLO17)</f>
        <v>3464</v>
      </c>
      <c r="BLP19" s="68">
        <f t="shared" si="1512"/>
        <v>100</v>
      </c>
      <c r="BLQ19" s="69">
        <f t="shared" si="1512"/>
        <v>1848</v>
      </c>
      <c r="BLR19" s="135">
        <f t="shared" si="1512"/>
        <v>100</v>
      </c>
      <c r="BLS19" s="66">
        <f t="shared" si="1512"/>
        <v>1495</v>
      </c>
      <c r="BLT19" s="135">
        <f t="shared" si="1512"/>
        <v>100</v>
      </c>
      <c r="BLU19" s="24">
        <v>0</v>
      </c>
      <c r="BLV19" s="66">
        <f t="shared" ref="BLV19:BMA19" si="1513">SUM(BLV8:BLV17)</f>
        <v>3343</v>
      </c>
      <c r="BLW19" s="68">
        <f t="shared" si="1513"/>
        <v>100</v>
      </c>
      <c r="BLX19" s="69">
        <f t="shared" si="1513"/>
        <v>1656</v>
      </c>
      <c r="BLY19" s="135">
        <f t="shared" si="1513"/>
        <v>100</v>
      </c>
      <c r="BLZ19" s="66">
        <f t="shared" si="1513"/>
        <v>1344</v>
      </c>
      <c r="BMA19" s="135">
        <f t="shared" si="1513"/>
        <v>100</v>
      </c>
      <c r="BMB19" s="24">
        <v>0</v>
      </c>
      <c r="BMC19" s="66">
        <f t="shared" ref="BMC19:BMH19" si="1514">SUM(BMC8:BMC17)</f>
        <v>3000</v>
      </c>
      <c r="BMD19" s="68">
        <f t="shared" si="1514"/>
        <v>100</v>
      </c>
      <c r="BME19" s="69">
        <f t="shared" si="1514"/>
        <v>1656</v>
      </c>
      <c r="BMF19" s="135">
        <f t="shared" si="1514"/>
        <v>100</v>
      </c>
      <c r="BMG19" s="66">
        <f t="shared" si="1514"/>
        <v>1344</v>
      </c>
      <c r="BMH19" s="135">
        <f t="shared" si="1514"/>
        <v>100</v>
      </c>
      <c r="BMI19" s="24">
        <v>0</v>
      </c>
      <c r="BMJ19" s="66">
        <f t="shared" ref="BMJ19:BMO19" si="1515">SUM(BMJ8:BMJ17)</f>
        <v>3000</v>
      </c>
      <c r="BMK19" s="68">
        <f t="shared" si="1515"/>
        <v>100</v>
      </c>
      <c r="BML19" s="69">
        <f t="shared" si="1515"/>
        <v>1563</v>
      </c>
      <c r="BMM19" s="135">
        <f t="shared" si="1515"/>
        <v>100</v>
      </c>
      <c r="BMN19" s="66">
        <f t="shared" si="1515"/>
        <v>1265</v>
      </c>
      <c r="BMO19" s="135">
        <f t="shared" si="1515"/>
        <v>100</v>
      </c>
      <c r="BMP19" s="24">
        <v>0</v>
      </c>
      <c r="BMQ19" s="66">
        <f t="shared" ref="BMQ19:BMV19" si="1516">SUM(BMQ8:BMQ17)</f>
        <v>2828</v>
      </c>
      <c r="BMR19" s="68">
        <f t="shared" si="1516"/>
        <v>100</v>
      </c>
      <c r="BMS19" s="69">
        <f t="shared" si="1516"/>
        <v>1563</v>
      </c>
      <c r="BMT19" s="135">
        <f t="shared" si="1516"/>
        <v>100</v>
      </c>
      <c r="BMU19" s="66">
        <f t="shared" si="1516"/>
        <v>1265</v>
      </c>
      <c r="BMV19" s="135">
        <f t="shared" si="1516"/>
        <v>100</v>
      </c>
      <c r="BMW19" s="24">
        <v>0</v>
      </c>
      <c r="BMX19" s="66">
        <f t="shared" ref="BMX19:BNC19" si="1517">SUM(BMX8:BMX17)</f>
        <v>2828</v>
      </c>
      <c r="BMY19" s="68">
        <f t="shared" si="1517"/>
        <v>100</v>
      </c>
      <c r="BMZ19" s="69">
        <f t="shared" si="1517"/>
        <v>1458</v>
      </c>
      <c r="BNA19" s="135">
        <f t="shared" si="1517"/>
        <v>100</v>
      </c>
      <c r="BNB19" s="66">
        <f t="shared" si="1517"/>
        <v>1169</v>
      </c>
      <c r="BNC19" s="135">
        <f t="shared" si="1517"/>
        <v>100</v>
      </c>
      <c r="BND19" s="24">
        <v>0</v>
      </c>
      <c r="BNE19" s="66">
        <f t="shared" ref="BNE19:BNJ19" si="1518">SUM(BNE8:BNE17)</f>
        <v>2627</v>
      </c>
      <c r="BNF19" s="68">
        <f t="shared" si="1518"/>
        <v>100</v>
      </c>
      <c r="BNG19" s="69">
        <f t="shared" si="1518"/>
        <v>1394</v>
      </c>
      <c r="BNH19" s="135">
        <f t="shared" si="1518"/>
        <v>100.00000000000001</v>
      </c>
      <c r="BNI19" s="66">
        <f t="shared" si="1518"/>
        <v>1118</v>
      </c>
      <c r="BNJ19" s="135">
        <f t="shared" si="1518"/>
        <v>100</v>
      </c>
      <c r="BNK19" s="24">
        <v>0</v>
      </c>
      <c r="BNL19" s="69">
        <f t="shared" ref="BNL19:BNQ19" si="1519">SUM(BNL8:BNL17)</f>
        <v>2512</v>
      </c>
      <c r="BNM19" s="68">
        <f t="shared" si="1519"/>
        <v>100</v>
      </c>
      <c r="BNN19" s="69">
        <f t="shared" si="1519"/>
        <v>1342</v>
      </c>
      <c r="BNO19" s="135">
        <f t="shared" si="1519"/>
        <v>100</v>
      </c>
      <c r="BNP19" s="66">
        <f t="shared" si="1519"/>
        <v>1078</v>
      </c>
      <c r="BNQ19" s="135">
        <f t="shared" si="1519"/>
        <v>100</v>
      </c>
      <c r="BNR19" s="24">
        <v>0</v>
      </c>
      <c r="BNS19" s="66">
        <f t="shared" ref="BNS19:BNX19" si="1520">SUM(BNS8:BNS17)</f>
        <v>2420</v>
      </c>
      <c r="BNT19" s="68">
        <f t="shared" si="1520"/>
        <v>100</v>
      </c>
      <c r="BNU19" s="69">
        <f t="shared" si="1520"/>
        <v>1279</v>
      </c>
      <c r="BNV19" s="135">
        <f t="shared" si="1520"/>
        <v>100</v>
      </c>
      <c r="BNW19" s="66">
        <f t="shared" si="1520"/>
        <v>1017</v>
      </c>
      <c r="BNX19" s="135">
        <f t="shared" si="1520"/>
        <v>100</v>
      </c>
      <c r="BNY19" s="24">
        <v>0</v>
      </c>
      <c r="BNZ19" s="66">
        <f t="shared" ref="BNZ19:BOE19" si="1521">SUM(BNZ8:BNZ17)</f>
        <v>2296</v>
      </c>
      <c r="BOA19" s="68">
        <f t="shared" si="1521"/>
        <v>100</v>
      </c>
      <c r="BOB19" s="69">
        <f t="shared" si="1521"/>
        <v>1226</v>
      </c>
      <c r="BOC19" s="135">
        <f t="shared" si="1521"/>
        <v>100</v>
      </c>
      <c r="BOD19" s="66">
        <f t="shared" si="1521"/>
        <v>976</v>
      </c>
      <c r="BOE19" s="135">
        <f t="shared" si="1521"/>
        <v>100</v>
      </c>
      <c r="BOF19" s="24">
        <v>0</v>
      </c>
      <c r="BOG19" s="66">
        <f t="shared" ref="BOG19:BOL19" si="1522">SUM(BOG8:BOG17)</f>
        <v>2202</v>
      </c>
      <c r="BOH19" s="68">
        <f t="shared" si="1522"/>
        <v>100</v>
      </c>
      <c r="BOI19" s="69">
        <f t="shared" si="1522"/>
        <v>1194</v>
      </c>
      <c r="BOJ19" s="135">
        <f t="shared" si="1522"/>
        <v>100</v>
      </c>
      <c r="BOK19" s="66">
        <f t="shared" si="1522"/>
        <v>963</v>
      </c>
      <c r="BOL19" s="135">
        <f t="shared" si="1522"/>
        <v>100</v>
      </c>
      <c r="BOM19" s="24">
        <v>0</v>
      </c>
      <c r="BON19" s="66">
        <f t="shared" ref="BON19:BOS19" si="1523">SUM(BON8:BON17)</f>
        <v>2157</v>
      </c>
      <c r="BOO19" s="68">
        <f t="shared" si="1523"/>
        <v>100</v>
      </c>
      <c r="BOP19" s="69">
        <f t="shared" si="1523"/>
        <v>1169</v>
      </c>
      <c r="BOQ19" s="135">
        <f t="shared" si="1523"/>
        <v>100</v>
      </c>
      <c r="BOR19" s="66">
        <f t="shared" si="1523"/>
        <v>932</v>
      </c>
      <c r="BOS19" s="135">
        <f t="shared" si="1523"/>
        <v>100</v>
      </c>
      <c r="BOT19" s="24">
        <v>0</v>
      </c>
      <c r="BOU19" s="66">
        <f t="shared" ref="BOU19:BOZ19" si="1524">SUM(BOU8:BOU17)</f>
        <v>2101</v>
      </c>
      <c r="BOV19" s="68">
        <f t="shared" si="1524"/>
        <v>100</v>
      </c>
      <c r="BOW19" s="69">
        <f t="shared" si="1524"/>
        <v>1134</v>
      </c>
      <c r="BOX19" s="135">
        <f t="shared" si="1524"/>
        <v>100</v>
      </c>
      <c r="BOY19" s="66">
        <f t="shared" si="1524"/>
        <v>887</v>
      </c>
      <c r="BOZ19" s="135">
        <f t="shared" si="1524"/>
        <v>100</v>
      </c>
      <c r="BPA19" s="24">
        <v>0</v>
      </c>
      <c r="BPB19" s="66">
        <f t="shared" ref="BPB19:BPG19" si="1525">SUM(BPB8:BPB17)</f>
        <v>2021</v>
      </c>
      <c r="BPC19" s="68">
        <f t="shared" si="1525"/>
        <v>100</v>
      </c>
      <c r="BPD19" s="69">
        <f t="shared" si="1525"/>
        <v>1079</v>
      </c>
      <c r="BPE19" s="135">
        <f t="shared" si="1525"/>
        <v>100</v>
      </c>
      <c r="BPF19" s="66">
        <f t="shared" si="1525"/>
        <v>850</v>
      </c>
      <c r="BPG19" s="135">
        <f t="shared" si="1525"/>
        <v>100</v>
      </c>
      <c r="BPH19" s="24">
        <v>0</v>
      </c>
      <c r="BPI19" s="69">
        <f t="shared" ref="BPI19:BPN19" si="1526">SUM(BPI8:BPI17)</f>
        <v>1929</v>
      </c>
      <c r="BPJ19" s="68">
        <f t="shared" si="1526"/>
        <v>100</v>
      </c>
      <c r="BPK19" s="69">
        <f t="shared" si="1526"/>
        <v>1018</v>
      </c>
      <c r="BPL19" s="135">
        <f t="shared" si="1526"/>
        <v>100</v>
      </c>
      <c r="BPM19" s="66">
        <f t="shared" si="1526"/>
        <v>801</v>
      </c>
      <c r="BPN19" s="135">
        <f t="shared" si="1526"/>
        <v>100</v>
      </c>
      <c r="BPO19" s="24">
        <v>0</v>
      </c>
      <c r="BPP19" s="66">
        <f t="shared" ref="BPP19:BPU19" si="1527">SUM(BPP8:BPP17)</f>
        <v>1819</v>
      </c>
      <c r="BPQ19" s="68">
        <f t="shared" si="1527"/>
        <v>100</v>
      </c>
      <c r="BPR19" s="69">
        <f t="shared" si="1527"/>
        <v>977</v>
      </c>
      <c r="BPS19" s="135">
        <f t="shared" si="1527"/>
        <v>100</v>
      </c>
      <c r="BPT19" s="66">
        <f t="shared" si="1527"/>
        <v>769</v>
      </c>
      <c r="BPU19" s="135">
        <f t="shared" si="1527"/>
        <v>100</v>
      </c>
      <c r="BPV19" s="24">
        <v>0</v>
      </c>
      <c r="BPW19" s="66">
        <f t="shared" ref="BPW19:BQB19" si="1528">SUM(BPW8:BPW17)</f>
        <v>1746</v>
      </c>
      <c r="BPX19" s="68">
        <f t="shared" si="1528"/>
        <v>100</v>
      </c>
      <c r="BPY19" s="69">
        <f t="shared" si="1528"/>
        <v>941</v>
      </c>
      <c r="BPZ19" s="135">
        <f t="shared" si="1528"/>
        <v>100</v>
      </c>
      <c r="BQA19" s="66">
        <f t="shared" si="1528"/>
        <v>739</v>
      </c>
      <c r="BQB19" s="135">
        <f t="shared" si="1528"/>
        <v>100</v>
      </c>
      <c r="BQC19" s="24">
        <v>0</v>
      </c>
      <c r="BQD19" s="66">
        <f t="shared" ref="BQD19:BQI19" si="1529">SUM(BQD8:BQD17)</f>
        <v>1680</v>
      </c>
      <c r="BQE19" s="68">
        <f t="shared" si="1529"/>
        <v>100</v>
      </c>
      <c r="BQF19" s="69">
        <f t="shared" si="1529"/>
        <v>914</v>
      </c>
      <c r="BQG19" s="135">
        <f t="shared" si="1529"/>
        <v>100</v>
      </c>
      <c r="BQH19" s="66">
        <f t="shared" si="1529"/>
        <v>720</v>
      </c>
      <c r="BQI19" s="135">
        <f t="shared" si="1529"/>
        <v>100</v>
      </c>
      <c r="BQJ19" s="24">
        <v>0</v>
      </c>
      <c r="BQK19" s="66">
        <f t="shared" ref="BQK19:BQP19" si="1530">SUM(BQK8:BQK17)</f>
        <v>1634</v>
      </c>
      <c r="BQL19" s="68">
        <f t="shared" si="1530"/>
        <v>100</v>
      </c>
      <c r="BQM19" s="69">
        <f t="shared" si="1530"/>
        <v>883</v>
      </c>
      <c r="BQN19" s="135">
        <f t="shared" si="1530"/>
        <v>100</v>
      </c>
      <c r="BQO19" s="66">
        <f t="shared" si="1530"/>
        <v>700</v>
      </c>
      <c r="BQP19" s="135">
        <f t="shared" si="1530"/>
        <v>100</v>
      </c>
      <c r="BQQ19" s="24">
        <v>0</v>
      </c>
      <c r="BQR19" s="66">
        <f t="shared" ref="BQR19:BQW19" si="1531">SUM(BQR8:BQR17)</f>
        <v>1583</v>
      </c>
      <c r="BQS19" s="68">
        <f t="shared" si="1531"/>
        <v>100</v>
      </c>
      <c r="BQT19" s="69">
        <f t="shared" si="1531"/>
        <v>851</v>
      </c>
      <c r="BQU19" s="135">
        <f t="shared" si="1531"/>
        <v>100</v>
      </c>
      <c r="BQV19" s="66">
        <f t="shared" si="1531"/>
        <v>663</v>
      </c>
      <c r="BQW19" s="135">
        <f t="shared" si="1531"/>
        <v>100</v>
      </c>
      <c r="BQX19" s="24">
        <v>0</v>
      </c>
      <c r="BQY19" s="66">
        <f t="shared" ref="BQY19:BRD19" si="1532">SUM(BQY8:BQY17)</f>
        <v>1514</v>
      </c>
      <c r="BQZ19" s="68">
        <f t="shared" si="1532"/>
        <v>100</v>
      </c>
      <c r="BRA19" s="69">
        <f t="shared" si="1532"/>
        <v>830</v>
      </c>
      <c r="BRB19" s="135">
        <f t="shared" si="1532"/>
        <v>100</v>
      </c>
      <c r="BRC19" s="66">
        <f t="shared" si="1532"/>
        <v>649</v>
      </c>
      <c r="BRD19" s="135">
        <f t="shared" si="1532"/>
        <v>100</v>
      </c>
      <c r="BRE19" s="24">
        <v>0</v>
      </c>
      <c r="BRF19" s="66">
        <f t="shared" ref="BRF19:BRK19" si="1533">SUM(BRF8:BRF17)</f>
        <v>1479</v>
      </c>
      <c r="BRG19" s="68">
        <f t="shared" si="1533"/>
        <v>100</v>
      </c>
      <c r="BRH19" s="69">
        <f t="shared" si="1533"/>
        <v>795</v>
      </c>
      <c r="BRI19" s="135">
        <f t="shared" si="1533"/>
        <v>100</v>
      </c>
      <c r="BRJ19" s="66">
        <f t="shared" si="1533"/>
        <v>628</v>
      </c>
      <c r="BRK19" s="135">
        <f t="shared" si="1533"/>
        <v>100</v>
      </c>
      <c r="BRL19" s="24">
        <v>0</v>
      </c>
      <c r="BRM19" s="66">
        <f t="shared" ref="BRM19:BRR19" si="1534">SUM(BRM8:BRM17)</f>
        <v>1423</v>
      </c>
      <c r="BRN19" s="68">
        <f t="shared" si="1534"/>
        <v>100</v>
      </c>
      <c r="BRO19" s="69">
        <f t="shared" si="1534"/>
        <v>772</v>
      </c>
      <c r="BRP19" s="135">
        <f t="shared" si="1534"/>
        <v>100</v>
      </c>
      <c r="BRQ19" s="66">
        <f t="shared" si="1534"/>
        <v>614</v>
      </c>
      <c r="BRR19" s="135">
        <f t="shared" si="1534"/>
        <v>100</v>
      </c>
      <c r="BRS19" s="24">
        <v>0</v>
      </c>
      <c r="BRT19" s="66">
        <f t="shared" ref="BRT19:BRY19" si="1535">SUM(BRT8:BRT17)</f>
        <v>1386</v>
      </c>
      <c r="BRU19" s="68">
        <f t="shared" si="1535"/>
        <v>100</v>
      </c>
      <c r="BRV19" s="64">
        <f t="shared" si="1535"/>
        <v>745</v>
      </c>
      <c r="BRW19" s="135">
        <f t="shared" si="1535"/>
        <v>100</v>
      </c>
      <c r="BRX19" s="66">
        <f t="shared" si="1535"/>
        <v>597</v>
      </c>
      <c r="BRY19" s="135">
        <f t="shared" si="1535"/>
        <v>100</v>
      </c>
      <c r="BRZ19" s="24">
        <v>0</v>
      </c>
      <c r="BSA19" s="66">
        <f t="shared" ref="BSA19:BSF19" si="1536">SUM(BSA8:BSA17)</f>
        <v>1342</v>
      </c>
      <c r="BSB19" s="68">
        <f t="shared" si="1536"/>
        <v>100</v>
      </c>
      <c r="BSC19" s="64">
        <f t="shared" si="1536"/>
        <v>731</v>
      </c>
      <c r="BSD19" s="135">
        <f t="shared" si="1536"/>
        <v>100</v>
      </c>
      <c r="BSE19" s="66">
        <f t="shared" si="1536"/>
        <v>589</v>
      </c>
      <c r="BSF19" s="135">
        <f t="shared" si="1536"/>
        <v>100</v>
      </c>
      <c r="BSG19" s="24">
        <v>0</v>
      </c>
      <c r="BSH19" s="66">
        <f t="shared" ref="BSH19:BSM19" si="1537">SUM(BSH8:BSH17)</f>
        <v>1320</v>
      </c>
      <c r="BSI19" s="68">
        <f t="shared" si="1537"/>
        <v>100</v>
      </c>
      <c r="BSJ19" s="64">
        <f t="shared" si="1537"/>
        <v>718</v>
      </c>
      <c r="BSK19" s="135">
        <f t="shared" si="1537"/>
        <v>100</v>
      </c>
      <c r="BSL19" s="66">
        <f t="shared" si="1537"/>
        <v>578</v>
      </c>
      <c r="BSM19" s="135">
        <f t="shared" si="1537"/>
        <v>100</v>
      </c>
      <c r="BSN19" s="24">
        <v>0</v>
      </c>
      <c r="BSO19" s="66">
        <f t="shared" ref="BSO19:BST19" si="1538">SUM(BSO8:BSO17)</f>
        <v>1296</v>
      </c>
      <c r="BSP19" s="68">
        <f t="shared" si="1538"/>
        <v>100</v>
      </c>
      <c r="BSQ19" s="64">
        <f t="shared" si="1538"/>
        <v>696</v>
      </c>
      <c r="BSR19" s="135">
        <f t="shared" si="1538"/>
        <v>100.00000000000001</v>
      </c>
      <c r="BSS19" s="66">
        <f t="shared" si="1538"/>
        <v>559</v>
      </c>
      <c r="BST19" s="135">
        <f t="shared" si="1538"/>
        <v>100</v>
      </c>
      <c r="BSU19" s="24">
        <v>0</v>
      </c>
      <c r="BSV19" s="66">
        <f t="shared" ref="BSV19:BTA19" si="1539">SUM(BSV8:BSV17)</f>
        <v>1255</v>
      </c>
      <c r="BSW19" s="68">
        <f t="shared" si="1539"/>
        <v>100</v>
      </c>
      <c r="BSX19" s="64">
        <f t="shared" si="1539"/>
        <v>675</v>
      </c>
      <c r="BSY19" s="135">
        <f t="shared" si="1539"/>
        <v>100</v>
      </c>
      <c r="BSZ19" s="66">
        <f t="shared" si="1539"/>
        <v>534</v>
      </c>
      <c r="BTA19" s="135">
        <f t="shared" si="1539"/>
        <v>100</v>
      </c>
      <c r="BTB19" s="24">
        <v>0</v>
      </c>
      <c r="BTC19" s="66">
        <f t="shared" ref="BTC19:BTH19" si="1540">SUM(BTC8:BTC17)</f>
        <v>1209</v>
      </c>
      <c r="BTD19" s="68">
        <f t="shared" si="1540"/>
        <v>100</v>
      </c>
      <c r="BTE19" s="64">
        <f t="shared" si="1540"/>
        <v>675</v>
      </c>
      <c r="BTF19" s="135">
        <f t="shared" si="1540"/>
        <v>100</v>
      </c>
      <c r="BTG19" s="66">
        <f t="shared" si="1540"/>
        <v>534</v>
      </c>
      <c r="BTH19" s="135">
        <f t="shared" si="1540"/>
        <v>100</v>
      </c>
      <c r="BTI19" s="24">
        <v>0</v>
      </c>
      <c r="BTJ19" s="66">
        <f>SUM(BTJ8:BTJ17)</f>
        <v>1209</v>
      </c>
      <c r="BTK19" s="68">
        <f>SUM(BTK8:BTK17)</f>
        <v>100</v>
      </c>
      <c r="BTL19" s="64"/>
      <c r="BTM19" s="65"/>
      <c r="BTN19" s="66"/>
      <c r="BTO19" s="67"/>
      <c r="BTP19" s="24">
        <v>0</v>
      </c>
      <c r="BTQ19" s="66">
        <f>SUM(BTQ8:BTQ17)</f>
        <v>1074</v>
      </c>
      <c r="BTR19" s="68">
        <f>SUM(BTR8:BTR17)</f>
        <v>100</v>
      </c>
      <c r="BTS19" s="64"/>
      <c r="BTT19" s="65"/>
      <c r="BTU19" s="66"/>
      <c r="BTV19" s="67"/>
      <c r="BTW19" s="24">
        <v>0</v>
      </c>
      <c r="BTX19" s="66">
        <f>SUM(BTX8:BTX17)</f>
        <v>1069</v>
      </c>
      <c r="BTY19" s="68">
        <f>SUM(BTY8:BTY17)</f>
        <v>100</v>
      </c>
      <c r="BTZ19" s="64"/>
      <c r="BUA19" s="65"/>
      <c r="BUB19" s="66"/>
      <c r="BUC19" s="67"/>
      <c r="BUD19" s="24">
        <v>0</v>
      </c>
      <c r="BUE19" s="66">
        <f>SUM(BUE8:BUE17)</f>
        <v>1057</v>
      </c>
      <c r="BUF19" s="68">
        <f>SUM(BUF8:BUF17)</f>
        <v>100</v>
      </c>
      <c r="BUG19" s="64"/>
      <c r="BUH19" s="65"/>
      <c r="BUI19" s="66"/>
      <c r="BUJ19" s="67"/>
      <c r="BUK19" s="24">
        <v>0</v>
      </c>
      <c r="BUL19" s="66">
        <f>SUM(BUL8:BUL17)</f>
        <v>1045</v>
      </c>
      <c r="BUM19" s="68">
        <f>SUM(BUM8:BUM17)</f>
        <v>100</v>
      </c>
      <c r="BUN19" s="64"/>
      <c r="BUO19" s="65"/>
      <c r="BUP19" s="66"/>
      <c r="BUQ19" s="67"/>
      <c r="BUR19" s="24">
        <v>0</v>
      </c>
      <c r="BUS19" s="66">
        <f>SUM(BUS8:BUS17)</f>
        <v>1022</v>
      </c>
      <c r="BUT19" s="68">
        <f>SUM(BUT8:BUT17)</f>
        <v>100</v>
      </c>
      <c r="BUU19" s="64"/>
      <c r="BUV19" s="65"/>
      <c r="BUW19" s="66"/>
      <c r="BUX19" s="67"/>
      <c r="BUY19" s="24">
        <v>0</v>
      </c>
      <c r="BUZ19" s="66">
        <f>SUM(BUZ8:BUZ17)</f>
        <v>1006</v>
      </c>
      <c r="BVA19" s="68">
        <f>SUM(BVA8:BVA17)</f>
        <v>100</v>
      </c>
      <c r="BVB19" s="64"/>
      <c r="BVC19" s="65"/>
      <c r="BVD19" s="66"/>
      <c r="BVE19" s="67"/>
      <c r="BVF19" s="24">
        <v>0</v>
      </c>
      <c r="BVG19" s="66">
        <f>SUM(BVG8:BVG17)</f>
        <v>972</v>
      </c>
      <c r="BVH19" s="68">
        <f>SUM(BVH8:BVH17)</f>
        <v>100</v>
      </c>
      <c r="BVI19" s="64"/>
      <c r="BVJ19" s="65"/>
      <c r="BVK19" s="66"/>
      <c r="BVL19" s="67"/>
      <c r="BVM19" s="24">
        <v>0</v>
      </c>
      <c r="BVN19" s="66">
        <f>SUM(BVN8:BVN17)</f>
        <v>946</v>
      </c>
      <c r="BVO19" s="68">
        <f>SUM(BVO8:BVO17)</f>
        <v>100</v>
      </c>
      <c r="BVP19" s="64"/>
      <c r="BVQ19" s="65"/>
      <c r="BVR19" s="66"/>
      <c r="BVS19" s="67"/>
      <c r="BVT19" s="24">
        <v>0</v>
      </c>
      <c r="BVU19" s="66">
        <f>SUM(BVU8:BVU17)</f>
        <v>939</v>
      </c>
      <c r="BVV19" s="68">
        <f>SUM(BVV8:BVV17)</f>
        <v>100</v>
      </c>
      <c r="BVW19" s="64"/>
      <c r="BVX19" s="65"/>
      <c r="BVY19" s="66"/>
      <c r="BVZ19" s="67"/>
      <c r="BWA19" s="24">
        <v>0</v>
      </c>
      <c r="BWB19" s="66">
        <f>SUM(BWB8:BWB17)</f>
        <v>935</v>
      </c>
      <c r="BWC19" s="68">
        <f>SUM(BWC8:BWC17)</f>
        <v>100</v>
      </c>
      <c r="BWD19" s="64"/>
      <c r="BWE19" s="65"/>
      <c r="BWF19" s="66"/>
      <c r="BWG19" s="67"/>
      <c r="BWH19" s="24">
        <v>0</v>
      </c>
      <c r="BWI19" s="66">
        <f>SUM(BWI8:BWI17)</f>
        <v>931</v>
      </c>
      <c r="BWJ19" s="68">
        <f>SUM(BWJ8:BWJ17)</f>
        <v>100</v>
      </c>
      <c r="BWK19" s="64"/>
      <c r="BWL19" s="65"/>
      <c r="BWM19" s="66"/>
      <c r="BWN19" s="67"/>
      <c r="BWO19" s="24">
        <v>0</v>
      </c>
      <c r="BWP19" s="66">
        <f>SUM(BWP8:BWP17)</f>
        <v>923</v>
      </c>
      <c r="BWQ19" s="68">
        <f>SUM(BWQ8:BWQ17)</f>
        <v>100</v>
      </c>
      <c r="BWR19" s="64"/>
      <c r="BWS19" s="65"/>
      <c r="BWT19" s="66"/>
      <c r="BWU19" s="67"/>
      <c r="BWV19" s="24">
        <v>0</v>
      </c>
      <c r="BWW19" s="66">
        <f>SUM(BWW8:BWW17)</f>
        <v>912</v>
      </c>
      <c r="BWX19" s="68">
        <f>SUM(BWX8:BWX17)</f>
        <v>100</v>
      </c>
      <c r="BWY19" s="64"/>
      <c r="BWZ19" s="65"/>
      <c r="BXA19" s="66"/>
      <c r="BXB19" s="67"/>
      <c r="BXC19" s="24">
        <v>0</v>
      </c>
      <c r="BXD19" s="66">
        <f>SUM(BXD8:BXD17)</f>
        <v>893</v>
      </c>
      <c r="BXE19" s="68">
        <f>SUM(BXE8:BXE17)</f>
        <v>100</v>
      </c>
      <c r="BXF19" s="64"/>
      <c r="BXG19" s="65"/>
      <c r="BXH19" s="66"/>
      <c r="BXI19" s="67"/>
      <c r="BXJ19" s="24">
        <v>0</v>
      </c>
      <c r="BXK19" s="66">
        <f>SUM(BXK8:BXK17)</f>
        <v>883</v>
      </c>
      <c r="BXL19" s="68">
        <f>SUM(BXL8:BXL17)</f>
        <v>100</v>
      </c>
      <c r="BXM19" s="64"/>
      <c r="BXN19" s="65"/>
      <c r="BXO19" s="66"/>
      <c r="BXP19" s="67"/>
      <c r="BXQ19" s="24">
        <v>0</v>
      </c>
      <c r="BXR19" s="66">
        <f>SUM(BXR8:BXR17)</f>
        <v>872</v>
      </c>
      <c r="BXS19" s="68">
        <f>SUM(BXS8:BXS17)</f>
        <v>100</v>
      </c>
      <c r="BXT19" s="64"/>
      <c r="BXU19" s="65"/>
      <c r="BXV19" s="66"/>
      <c r="BXW19" s="67"/>
      <c r="BXX19" s="24">
        <v>0</v>
      </c>
      <c r="BXY19" s="66">
        <f>SUM(BXY8:BXY17)</f>
        <v>870</v>
      </c>
      <c r="BXZ19" s="68">
        <f>SUM(BXZ8:BXZ17)</f>
        <v>100</v>
      </c>
      <c r="BYA19" s="64"/>
      <c r="BYB19" s="65"/>
      <c r="BYC19" s="66"/>
      <c r="BYD19" s="67"/>
      <c r="BYE19" s="24">
        <v>0</v>
      </c>
      <c r="BYF19" s="66">
        <f>SUM(BYF8:BYF17)</f>
        <v>864</v>
      </c>
      <c r="BYG19" s="68">
        <f>SUM(BYG8:BYG17)</f>
        <v>100</v>
      </c>
      <c r="BYH19" s="64"/>
      <c r="BYI19" s="65"/>
      <c r="BYJ19" s="66"/>
      <c r="BYK19" s="67"/>
      <c r="BYL19" s="24">
        <v>0</v>
      </c>
      <c r="BYM19" s="66">
        <f>SUM(BYM8:BYM17)</f>
        <v>857</v>
      </c>
      <c r="BYN19" s="68">
        <f>SUM(BYN8:BYN17)</f>
        <v>100</v>
      </c>
      <c r="BYO19" s="64"/>
      <c r="BYP19" s="65"/>
      <c r="BYQ19" s="66"/>
      <c r="BYR19" s="67"/>
      <c r="BYS19" s="24">
        <v>0</v>
      </c>
      <c r="BYT19" s="66">
        <f>SUM(BYT8:BYT17)</f>
        <v>853</v>
      </c>
      <c r="BYU19" s="68">
        <f>SUM(BYU8:BYU17)</f>
        <v>100</v>
      </c>
      <c r="BYV19" s="64"/>
      <c r="BYW19" s="65"/>
      <c r="BYX19" s="66"/>
      <c r="BYY19" s="67"/>
      <c r="BYZ19" s="24">
        <v>0</v>
      </c>
      <c r="BZA19" s="66">
        <f>SUM(BZA8:BZA17)</f>
        <v>848</v>
      </c>
      <c r="BZB19" s="68">
        <f>SUM(BZB8:BZB17)</f>
        <v>100</v>
      </c>
      <c r="BZC19" s="64"/>
      <c r="BZD19" s="65"/>
      <c r="BZE19" s="66"/>
      <c r="BZF19" s="67"/>
      <c r="BZG19" s="24">
        <v>0</v>
      </c>
      <c r="BZH19" s="66">
        <f>SUM(BZH8:BZH17)</f>
        <v>835</v>
      </c>
      <c r="BZI19" s="68">
        <f>SUM(BZI8:BZI17)</f>
        <v>100</v>
      </c>
      <c r="BZJ19" s="64"/>
      <c r="BZK19" s="65"/>
      <c r="BZL19" s="66"/>
      <c r="BZM19" s="67"/>
      <c r="BZN19" s="24">
        <v>0</v>
      </c>
      <c r="BZO19" s="66">
        <f>SUM(BZO8:BZO17)</f>
        <v>827</v>
      </c>
      <c r="BZP19" s="68">
        <f>SUM(BZP8:BZP17)</f>
        <v>100</v>
      </c>
      <c r="BZQ19" s="64"/>
      <c r="BZR19" s="65"/>
      <c r="BZS19" s="66"/>
      <c r="BZT19" s="67"/>
      <c r="BZU19" s="24">
        <v>0</v>
      </c>
      <c r="BZV19" s="66">
        <f>SUM(BZV8:BZV17)</f>
        <v>825</v>
      </c>
      <c r="BZW19" s="68">
        <f>SUM(BZW8:BZW17)</f>
        <v>100</v>
      </c>
      <c r="BZX19" s="64"/>
      <c r="BZY19" s="65"/>
      <c r="BZZ19" s="66"/>
      <c r="CAA19" s="67"/>
      <c r="CAB19" s="24">
        <v>0</v>
      </c>
      <c r="CAC19" s="66">
        <f>SUM(CAC8:CAC17)</f>
        <v>821</v>
      </c>
      <c r="CAD19" s="68">
        <f>SUM(CAD8:CAD17)</f>
        <v>100</v>
      </c>
      <c r="CAE19" s="64"/>
      <c r="CAF19" s="65"/>
      <c r="CAG19" s="66"/>
      <c r="CAH19" s="67"/>
      <c r="CAI19" s="24">
        <v>0</v>
      </c>
      <c r="CAJ19" s="66">
        <f>SUM(CAJ8:CAJ17)</f>
        <v>820</v>
      </c>
      <c r="CAK19" s="68">
        <f>SUM(CAK8:CAK17)</f>
        <v>100</v>
      </c>
      <c r="CAL19" s="64"/>
      <c r="CAM19" s="65"/>
      <c r="CAN19" s="66"/>
      <c r="CAO19" s="67"/>
      <c r="CAP19" s="24">
        <v>0</v>
      </c>
      <c r="CAQ19" s="66">
        <f>SUM(CAQ8:CAQ17)</f>
        <v>815</v>
      </c>
      <c r="CAR19" s="68">
        <f>SUM(CAR8:CAR17)</f>
        <v>100</v>
      </c>
      <c r="CAS19" s="64"/>
      <c r="CAT19" s="65"/>
      <c r="CAU19" s="66"/>
      <c r="CAV19" s="67"/>
      <c r="CAW19" s="24">
        <v>0</v>
      </c>
      <c r="CAX19" s="66">
        <f>SUM(CAX8:CAX17)</f>
        <v>806</v>
      </c>
      <c r="CAY19" s="68">
        <f>SUM(CAY8:CAY17)</f>
        <v>100</v>
      </c>
      <c r="CAZ19" s="64"/>
      <c r="CBA19" s="65"/>
      <c r="CBB19" s="66"/>
      <c r="CBC19" s="67"/>
      <c r="CBD19" s="24">
        <v>0</v>
      </c>
      <c r="CBE19" s="66">
        <f>SUM(CBE8:CBE17)</f>
        <v>799</v>
      </c>
      <c r="CBF19" s="68">
        <f>SUM(CBF8:CBF17)</f>
        <v>100</v>
      </c>
      <c r="CBG19" s="64"/>
      <c r="CBH19" s="65"/>
      <c r="CBI19" s="66"/>
      <c r="CBJ19" s="67"/>
      <c r="CBK19" s="24">
        <v>0</v>
      </c>
      <c r="CBL19" s="66">
        <f>SUM(CBL8:CBL17)</f>
        <v>795</v>
      </c>
      <c r="CBM19" s="68">
        <f>SUM(CBM8:CBM17)</f>
        <v>100</v>
      </c>
      <c r="CBN19" s="64"/>
      <c r="CBO19" s="65"/>
      <c r="CBP19" s="66"/>
      <c r="CBQ19" s="67"/>
      <c r="CBR19" s="24">
        <v>0</v>
      </c>
      <c r="CBS19" s="66">
        <f>SUM(CBS8:CBS17)</f>
        <v>786</v>
      </c>
      <c r="CBT19" s="68">
        <f>SUM(CBT8:CBT17)</f>
        <v>100</v>
      </c>
      <c r="CBU19" s="64"/>
      <c r="CBV19" s="65"/>
      <c r="CBW19" s="66"/>
      <c r="CBX19" s="67"/>
      <c r="CBY19" s="24">
        <v>0</v>
      </c>
      <c r="CBZ19" s="66">
        <f>SUM(CBZ8:CBZ17)</f>
        <v>785</v>
      </c>
      <c r="CCA19" s="68">
        <f>SUM(CCA8:CCA17)</f>
        <v>100</v>
      </c>
      <c r="CCB19" s="64"/>
      <c r="CCC19" s="65"/>
      <c r="CCD19" s="66"/>
      <c r="CCE19" s="67"/>
      <c r="CCF19" s="24">
        <v>0</v>
      </c>
      <c r="CCG19" s="66">
        <f>SUM(CCG8:CCG17)</f>
        <v>782</v>
      </c>
      <c r="CCH19" s="68">
        <f>SUM(CCH8:CCH17)</f>
        <v>100</v>
      </c>
      <c r="CCI19" s="64"/>
      <c r="CCJ19" s="65"/>
      <c r="CCK19" s="66"/>
      <c r="CCL19" s="67"/>
      <c r="CCM19" s="24">
        <v>0</v>
      </c>
      <c r="CCN19" s="66">
        <f>SUM(CCN8:CCN17)</f>
        <v>779</v>
      </c>
      <c r="CCO19" s="68">
        <f>SUM(CCO8:CCO17)</f>
        <v>100</v>
      </c>
      <c r="CCP19" s="64"/>
      <c r="CCQ19" s="65"/>
      <c r="CCR19" s="66"/>
      <c r="CCS19" s="67"/>
      <c r="CCT19" s="24">
        <v>0</v>
      </c>
      <c r="CCU19" s="66">
        <f>SUM(CCU8:CCU17)</f>
        <v>775</v>
      </c>
      <c r="CCV19" s="68">
        <f>SUM(CCV8:CCV17)</f>
        <v>100</v>
      </c>
      <c r="CCW19" s="64"/>
      <c r="CCX19" s="65"/>
      <c r="CCY19" s="66"/>
      <c r="CCZ19" s="67"/>
      <c r="CDA19" s="24">
        <v>0</v>
      </c>
      <c r="CDB19" s="66">
        <f>SUM(CDB8:CDB17)</f>
        <v>774</v>
      </c>
      <c r="CDC19" s="68">
        <f>SUM(CDC8:CDC17)</f>
        <v>100</v>
      </c>
      <c r="CDD19" s="64"/>
      <c r="CDE19" s="65"/>
      <c r="CDF19" s="66"/>
      <c r="CDG19" s="67"/>
      <c r="CDH19" s="24">
        <v>0</v>
      </c>
      <c r="CDI19" s="66">
        <f>SUM(CDI8:CDI17)</f>
        <v>768</v>
      </c>
      <c r="CDJ19" s="68">
        <f>SUM(CDJ8:CDJ17)</f>
        <v>100</v>
      </c>
      <c r="CDK19" s="64"/>
      <c r="CDL19" s="65"/>
      <c r="CDM19" s="66"/>
      <c r="CDN19" s="67"/>
      <c r="CDO19" s="24">
        <v>0</v>
      </c>
      <c r="CDP19" s="66">
        <f>SUM(CDP8:CDP17)</f>
        <v>766</v>
      </c>
      <c r="CDQ19" s="68">
        <f>SUM(CDQ8:CDQ17)</f>
        <v>100</v>
      </c>
      <c r="CDR19" s="64"/>
      <c r="CDS19" s="65"/>
      <c r="CDT19" s="66"/>
      <c r="CDU19" s="67"/>
      <c r="CDV19" s="24">
        <v>0</v>
      </c>
      <c r="CDW19" s="66">
        <f>SUM(CDW8:CDW17)</f>
        <v>766</v>
      </c>
      <c r="CDX19" s="68">
        <f>SUM(CDX8:CDX17)</f>
        <v>100</v>
      </c>
      <c r="CDY19" s="64"/>
      <c r="CDZ19" s="65"/>
      <c r="CEA19" s="66"/>
      <c r="CEB19" s="67"/>
      <c r="CEC19" s="24">
        <v>0</v>
      </c>
      <c r="CED19" s="66">
        <f>SUM(CED8:CED17)</f>
        <v>765</v>
      </c>
      <c r="CEE19" s="68">
        <f>SUM(CEE8:CEE17)</f>
        <v>100</v>
      </c>
      <c r="CEF19" s="64"/>
      <c r="CEG19" s="65"/>
      <c r="CEH19" s="66"/>
      <c r="CEI19" s="67"/>
      <c r="CEJ19" s="24">
        <v>0</v>
      </c>
      <c r="CEK19" s="66">
        <f>SUM(CEK8:CEK17)</f>
        <v>762</v>
      </c>
      <c r="CEL19" s="68">
        <f>SUM(CEL8:CEL17)</f>
        <v>100</v>
      </c>
      <c r="CEM19" s="64"/>
      <c r="CEN19" s="65"/>
      <c r="CEO19" s="66"/>
      <c r="CEP19" s="67"/>
      <c r="CEQ19" s="24">
        <v>0</v>
      </c>
      <c r="CER19" s="66">
        <f>SUM(CER8:CER17)</f>
        <v>756</v>
      </c>
      <c r="CES19" s="68">
        <f>SUM(CES8:CES17)</f>
        <v>100</v>
      </c>
      <c r="CET19" s="64"/>
      <c r="CEU19" s="65"/>
      <c r="CEV19" s="66"/>
      <c r="CEW19" s="67"/>
      <c r="CEX19" s="24">
        <v>0</v>
      </c>
      <c r="CEY19" s="66">
        <f>SUM(CEY8:CEY17)</f>
        <v>752</v>
      </c>
      <c r="CEZ19" s="68">
        <f>SUM(CEZ8:CEZ17)</f>
        <v>100</v>
      </c>
      <c r="CFA19" s="64"/>
      <c r="CFB19" s="65"/>
      <c r="CFC19" s="66"/>
      <c r="CFD19" s="67"/>
      <c r="CFE19" s="24">
        <v>0</v>
      </c>
      <c r="CFF19" s="66">
        <f>SUM(CFF8:CFF17)</f>
        <v>749</v>
      </c>
      <c r="CFG19" s="68">
        <f>SUM(CFG8:CFG17)</f>
        <v>100</v>
      </c>
      <c r="CFH19" s="64"/>
      <c r="CFI19" s="65"/>
      <c r="CFJ19" s="66"/>
      <c r="CFK19" s="67"/>
      <c r="CFL19" s="24">
        <v>0</v>
      </c>
      <c r="CFM19" s="66">
        <f>SUM(CFM8:CFM17)</f>
        <v>746</v>
      </c>
      <c r="CFN19" s="68">
        <f>SUM(CFN8:CFN17)</f>
        <v>100</v>
      </c>
      <c r="CFO19" s="64"/>
      <c r="CFP19" s="65"/>
      <c r="CFQ19" s="66"/>
      <c r="CFR19" s="67"/>
      <c r="CFS19" s="24">
        <v>0</v>
      </c>
      <c r="CFT19" s="66">
        <f>SUM(CFT8:CFT17)</f>
        <v>745</v>
      </c>
      <c r="CFU19" s="68">
        <f>SUM(CFU8:CFU17)</f>
        <v>100</v>
      </c>
      <c r="CFV19" s="64"/>
      <c r="CFW19" s="65"/>
      <c r="CFX19" s="66"/>
      <c r="CFY19" s="67"/>
      <c r="CFZ19" s="24">
        <v>0</v>
      </c>
      <c r="CGA19" s="66">
        <f>SUM(CGA8:CGA17)</f>
        <v>740</v>
      </c>
      <c r="CGB19" s="68">
        <f>SUM(CGB8:CGB17)</f>
        <v>100</v>
      </c>
      <c r="CGC19" s="64"/>
      <c r="CGD19" s="65"/>
      <c r="CGE19" s="66"/>
      <c r="CGF19" s="67"/>
      <c r="CGG19" s="24">
        <v>0</v>
      </c>
      <c r="CGH19" s="66">
        <f>SUM(CGH8:CGH17)</f>
        <v>739</v>
      </c>
      <c r="CGI19" s="68">
        <f>SUM(CGI8:CGI17)</f>
        <v>100</v>
      </c>
      <c r="CGJ19" s="64"/>
      <c r="CGK19" s="65"/>
      <c r="CGL19" s="66"/>
      <c r="CGM19" s="67"/>
      <c r="CGN19" s="24">
        <v>0</v>
      </c>
      <c r="CGO19" s="66">
        <f>SUM(CGO8:CGO17)</f>
        <v>739</v>
      </c>
      <c r="CGP19" s="68">
        <f>SUM(CGP8:CGP17)</f>
        <v>100</v>
      </c>
      <c r="CGQ19" s="64"/>
      <c r="CGR19" s="65"/>
      <c r="CGS19" s="66"/>
      <c r="CGT19" s="67"/>
      <c r="CGU19" s="24">
        <v>0</v>
      </c>
      <c r="CGV19" s="66">
        <f>SUM(CGV8:CGV17)</f>
        <v>739</v>
      </c>
      <c r="CGW19" s="68">
        <f>SUM(CGW8:CGW17)</f>
        <v>100</v>
      </c>
      <c r="CGX19" s="64"/>
      <c r="CGY19" s="65"/>
      <c r="CGZ19" s="66"/>
      <c r="CHA19" s="67"/>
      <c r="CHB19" s="24">
        <v>0</v>
      </c>
      <c r="CHC19" s="66">
        <f>SUM(CHC8:CHC17)</f>
        <v>738</v>
      </c>
      <c r="CHD19" s="68">
        <f>SUM(CHD8:CHD17)</f>
        <v>100</v>
      </c>
      <c r="CHE19" s="64"/>
      <c r="CHF19" s="65"/>
      <c r="CHG19" s="66"/>
      <c r="CHH19" s="67"/>
      <c r="CHI19" s="24">
        <v>0</v>
      </c>
      <c r="CHJ19" s="66">
        <f>SUM(CHJ8:CHJ17)</f>
        <v>735</v>
      </c>
      <c r="CHK19" s="68">
        <f>SUM(CHK8:CHK17)</f>
        <v>100</v>
      </c>
      <c r="CHL19" s="64"/>
      <c r="CHM19" s="65"/>
      <c r="CHN19" s="66"/>
      <c r="CHO19" s="67"/>
      <c r="CHP19" s="24">
        <v>0</v>
      </c>
      <c r="CHQ19" s="66">
        <f>SUM(CHQ8:CHQ17)</f>
        <v>733</v>
      </c>
      <c r="CHR19" s="68">
        <f>SUM(CHR8:CHR17)</f>
        <v>100</v>
      </c>
      <c r="CHS19" s="64"/>
      <c r="CHT19" s="65"/>
      <c r="CHU19" s="66"/>
      <c r="CHV19" s="67"/>
      <c r="CHW19" s="24">
        <v>0</v>
      </c>
      <c r="CHX19" s="66">
        <f>SUM(CHX8:CHX17)</f>
        <v>732</v>
      </c>
      <c r="CHY19" s="68">
        <f>SUM(CHY8:CHY17)</f>
        <v>100</v>
      </c>
      <c r="CHZ19" s="64"/>
      <c r="CIA19" s="65"/>
      <c r="CIB19" s="66"/>
      <c r="CIC19" s="67"/>
      <c r="CID19" s="24">
        <v>0</v>
      </c>
      <c r="CIE19" s="66">
        <f>SUM(CIE8:CIE17)</f>
        <v>729</v>
      </c>
      <c r="CIF19" s="68">
        <f>SUM(CIF8:CIF17)</f>
        <v>100</v>
      </c>
      <c r="CIG19" s="64"/>
      <c r="CIH19" s="65"/>
      <c r="CII19" s="66"/>
      <c r="CIJ19" s="67"/>
      <c r="CIK19" s="24">
        <v>0</v>
      </c>
      <c r="CIL19" s="66">
        <f>SUM(CIL8:CIL17)</f>
        <v>729</v>
      </c>
      <c r="CIM19" s="68">
        <f>SUM(CIM8:CIM17)</f>
        <v>100</v>
      </c>
      <c r="CIN19" s="64"/>
      <c r="CIO19" s="65"/>
      <c r="CIP19" s="66"/>
      <c r="CIQ19" s="67"/>
      <c r="CIR19" s="24">
        <v>0</v>
      </c>
      <c r="CIS19" s="66">
        <f>SUM(CIS8:CIS17)</f>
        <v>729</v>
      </c>
      <c r="CIT19" s="68">
        <f>SUM(CIT8:CIT17)</f>
        <v>100</v>
      </c>
      <c r="CIU19" s="64"/>
      <c r="CIV19" s="65"/>
      <c r="CIW19" s="66"/>
      <c r="CIX19" s="67"/>
      <c r="CIY19" s="24">
        <v>0</v>
      </c>
      <c r="CIZ19" s="66">
        <f>SUM(CIZ8:CIZ17)</f>
        <v>728</v>
      </c>
      <c r="CJA19" s="68">
        <f>SUM(CJA8:CJA17)</f>
        <v>100</v>
      </c>
      <c r="CJB19" s="64"/>
      <c r="CJC19" s="65"/>
      <c r="CJD19" s="66"/>
      <c r="CJE19" s="67"/>
      <c r="CJF19" s="24">
        <v>0</v>
      </c>
      <c r="CJG19" s="66">
        <f>SUM(CJG8:CJG17)</f>
        <v>728</v>
      </c>
      <c r="CJH19" s="68">
        <f>SUM(CJH8:CJH17)</f>
        <v>100</v>
      </c>
      <c r="CJI19" s="64"/>
      <c r="CJJ19" s="65"/>
      <c r="CJK19" s="66"/>
      <c r="CJL19" s="67"/>
      <c r="CJM19" s="24">
        <v>0</v>
      </c>
      <c r="CJN19" s="66">
        <f>SUM(CJN8:CJN17)</f>
        <v>727</v>
      </c>
      <c r="CJO19" s="68">
        <f>SUM(CJO8:CJO17)</f>
        <v>99.999999999999986</v>
      </c>
      <c r="CJP19" s="64"/>
      <c r="CJQ19" s="65"/>
      <c r="CJR19" s="66"/>
      <c r="CJS19" s="67"/>
      <c r="CJT19" s="24">
        <v>0</v>
      </c>
      <c r="CJU19" s="66">
        <f>SUM(CJU8:CJU17)</f>
        <v>727</v>
      </c>
      <c r="CJV19" s="68">
        <f>SUM(CJV8:CJV17)</f>
        <v>99.999999999999986</v>
      </c>
      <c r="CJW19" s="64"/>
      <c r="CJX19" s="65"/>
      <c r="CJY19" s="66"/>
      <c r="CJZ19" s="67"/>
      <c r="CKA19" s="24">
        <v>0</v>
      </c>
      <c r="CKB19" s="66">
        <f>SUM(CKB8:CKB17)</f>
        <v>727</v>
      </c>
      <c r="CKC19" s="68">
        <f>SUM(CKC8:CKC17)</f>
        <v>99.999999999999986</v>
      </c>
      <c r="CKD19" s="64"/>
      <c r="CKE19" s="65"/>
      <c r="CKF19" s="66"/>
      <c r="CKG19" s="67"/>
      <c r="CKH19" s="24">
        <v>0</v>
      </c>
      <c r="CKI19" s="66">
        <f>SUM(CKI8:CKI17)</f>
        <v>727</v>
      </c>
      <c r="CKJ19" s="68">
        <f>SUM(CKJ8:CKJ17)</f>
        <v>99.999999999999986</v>
      </c>
      <c r="CKK19" s="64"/>
      <c r="CKL19" s="65"/>
      <c r="CKM19" s="66"/>
      <c r="CKN19" s="67"/>
      <c r="CKO19" s="24">
        <v>0</v>
      </c>
      <c r="CKP19" s="66">
        <f>SUM(CKP8:CKP17)</f>
        <v>727</v>
      </c>
      <c r="CKQ19" s="68">
        <f>SUM(CKQ8:CKQ17)</f>
        <v>99.999999999999986</v>
      </c>
      <c r="CKR19" s="64"/>
      <c r="CKS19" s="65"/>
      <c r="CKT19" s="66"/>
      <c r="CKU19" s="67"/>
      <c r="CKV19" s="24">
        <v>0</v>
      </c>
      <c r="CKW19" s="66">
        <f>SUM(CKW8:CKW17)</f>
        <v>726</v>
      </c>
      <c r="CKX19" s="68">
        <f>SUM(CKX8:CKX17)</f>
        <v>100</v>
      </c>
      <c r="CKY19" s="64"/>
      <c r="CKZ19" s="65"/>
      <c r="CLA19" s="66"/>
      <c r="CLB19" s="67"/>
      <c r="CLC19" s="24">
        <v>0</v>
      </c>
      <c r="CLD19" s="66">
        <f>SUM(CLD8:CLD17)</f>
        <v>726</v>
      </c>
      <c r="CLE19" s="68">
        <f>SUM(CLE8:CLE17)</f>
        <v>100</v>
      </c>
      <c r="CLF19" s="64"/>
      <c r="CLG19" s="65"/>
      <c r="CLH19" s="66"/>
      <c r="CLI19" s="67"/>
      <c r="CLJ19" s="24">
        <v>0</v>
      </c>
      <c r="CLK19" s="66">
        <f>SUM(CLK8:CLK17)</f>
        <v>726</v>
      </c>
      <c r="CLL19" s="68">
        <f>SUM(CLL8:CLL17)</f>
        <v>100</v>
      </c>
      <c r="CLM19" s="64"/>
      <c r="CLN19" s="65"/>
      <c r="CLO19" s="66"/>
      <c r="CLP19" s="67"/>
      <c r="CLQ19" s="24">
        <v>0</v>
      </c>
      <c r="CLR19" s="66">
        <f>SUM(CLR8:CLR17)</f>
        <v>726</v>
      </c>
      <c r="CLS19" s="68">
        <f>SUM(CLS8:CLS17)</f>
        <v>100</v>
      </c>
      <c r="CLT19" s="64"/>
      <c r="CLU19" s="65"/>
      <c r="CLV19" s="66"/>
      <c r="CLW19" s="67"/>
      <c r="CLX19" s="24">
        <v>0</v>
      </c>
      <c r="CLY19" s="66">
        <f>SUM(CLY8:CLY17)</f>
        <v>726</v>
      </c>
      <c r="CLZ19" s="68">
        <f>SUM(CLZ8:CLZ17)</f>
        <v>100</v>
      </c>
      <c r="CMA19" s="64"/>
      <c r="CMB19" s="65"/>
      <c r="CMC19" s="66"/>
      <c r="CMD19" s="67"/>
      <c r="CME19" s="24">
        <v>0</v>
      </c>
      <c r="CMF19" s="66">
        <f>SUM(CMF8:CMF17)</f>
        <v>725</v>
      </c>
      <c r="CMG19" s="68">
        <f>SUM(CMG8:CMG17)</f>
        <v>100</v>
      </c>
      <c r="CMH19" s="64"/>
      <c r="CMI19" s="65"/>
      <c r="CMJ19" s="66"/>
      <c r="CMK19" s="67"/>
      <c r="CML19" s="24">
        <v>0</v>
      </c>
      <c r="CMM19" s="66">
        <f>SUM(CMM8:CMM17)</f>
        <v>725</v>
      </c>
      <c r="CMN19" s="68">
        <f>SUM(CMN8:CMN17)</f>
        <v>100</v>
      </c>
      <c r="CMO19" s="64"/>
      <c r="CMP19" s="65"/>
      <c r="CMQ19" s="66"/>
      <c r="CMR19" s="67"/>
      <c r="CMS19" s="24">
        <v>0</v>
      </c>
      <c r="CMT19" s="66">
        <f>SUM(CMT8:CMT17)</f>
        <v>725</v>
      </c>
      <c r="CMU19" s="68">
        <f>SUM(CMU8:CMU17)</f>
        <v>100</v>
      </c>
      <c r="CMV19" s="64"/>
      <c r="CMW19" s="65"/>
      <c r="CMX19" s="66"/>
      <c r="CMY19" s="67"/>
      <c r="CMZ19" s="24">
        <v>0</v>
      </c>
      <c r="CNA19" s="66">
        <f>SUM(CNA8:CNA17)</f>
        <v>725</v>
      </c>
      <c r="CNB19" s="68">
        <f>SUM(CNB8:CNB17)</f>
        <v>100</v>
      </c>
      <c r="CNC19" s="64"/>
      <c r="CND19" s="65"/>
      <c r="CNE19" s="66"/>
      <c r="CNF19" s="67"/>
      <c r="CNG19" s="24">
        <v>0</v>
      </c>
      <c r="CNH19" s="66">
        <f>SUM(CNH8:CNH17)</f>
        <v>725</v>
      </c>
      <c r="CNI19" s="68">
        <f>SUM(CNI8:CNI17)</f>
        <v>100</v>
      </c>
      <c r="CNJ19" s="64"/>
      <c r="CNK19" s="65"/>
      <c r="CNL19" s="66"/>
      <c r="CNM19" s="67"/>
      <c r="CNN19" s="24">
        <v>0</v>
      </c>
      <c r="CNO19" s="66">
        <f>SUM(CNO8:CNO17)</f>
        <v>724</v>
      </c>
      <c r="CNP19" s="68">
        <f>SUM(CNP8:CNP17)</f>
        <v>100</v>
      </c>
      <c r="CNQ19" s="64"/>
      <c r="CNR19" s="65"/>
      <c r="CNS19" s="66"/>
      <c r="CNT19" s="67"/>
      <c r="CNU19" s="24">
        <v>0</v>
      </c>
      <c r="CNV19" s="66">
        <f>SUM(CNV8:CNV17)</f>
        <v>723</v>
      </c>
      <c r="CNW19" s="68">
        <f>SUM(CNW8:CNW17)</f>
        <v>100</v>
      </c>
      <c r="CNX19" s="64"/>
      <c r="CNY19" s="65"/>
      <c r="CNZ19" s="66"/>
      <c r="COA19" s="67"/>
      <c r="COB19" s="24">
        <v>0</v>
      </c>
      <c r="COC19" s="66">
        <f>SUM(COC8:COC17)</f>
        <v>721</v>
      </c>
      <c r="COD19" s="68">
        <f>SUM(COD8:COD17)</f>
        <v>100</v>
      </c>
      <c r="COE19" s="64"/>
      <c r="COF19" s="65"/>
      <c r="COG19" s="66"/>
      <c r="COH19" s="67"/>
      <c r="COI19" s="24">
        <v>0</v>
      </c>
      <c r="COJ19" s="66">
        <f>SUM(COJ8:COJ17)</f>
        <v>719</v>
      </c>
      <c r="COK19" s="68">
        <f>SUM(COK8:COK17)</f>
        <v>100</v>
      </c>
      <c r="COL19" s="64"/>
      <c r="COM19" s="65"/>
      <c r="CON19" s="66"/>
      <c r="COO19" s="67"/>
      <c r="COP19" s="24">
        <v>0</v>
      </c>
      <c r="COQ19" s="66">
        <f>SUM(COQ8:COQ17)</f>
        <v>717</v>
      </c>
      <c r="COR19" s="68">
        <f>SUM(COR8:COR17)</f>
        <v>100</v>
      </c>
      <c r="COS19" s="64"/>
      <c r="COT19" s="65"/>
      <c r="COU19" s="66"/>
      <c r="COV19" s="67"/>
      <c r="COW19" s="24">
        <v>0</v>
      </c>
      <c r="COX19" s="66">
        <f>SUM(COX8:COX17)</f>
        <v>717</v>
      </c>
      <c r="COY19" s="68">
        <f>SUM(COY8:COY17)</f>
        <v>100</v>
      </c>
      <c r="COZ19" s="64"/>
      <c r="CPA19" s="65"/>
      <c r="CPB19" s="66"/>
      <c r="CPC19" s="67"/>
      <c r="CPD19" s="24">
        <v>0</v>
      </c>
      <c r="CPE19" s="66">
        <f>SUM(CPE8:CPE17)</f>
        <v>716</v>
      </c>
      <c r="CPF19" s="68">
        <f>SUM(CPF8:CPF17)</f>
        <v>100</v>
      </c>
      <c r="CPG19" s="64"/>
      <c r="CPH19" s="65"/>
      <c r="CPI19" s="66"/>
      <c r="CPJ19" s="67"/>
      <c r="CPK19" s="24">
        <v>0</v>
      </c>
      <c r="CPL19" s="66">
        <f>SUM(CPL8:CPL17)</f>
        <v>713</v>
      </c>
      <c r="CPM19" s="68">
        <f>SUM(CPM8:CPM17)</f>
        <v>100</v>
      </c>
      <c r="CPN19" s="64"/>
      <c r="CPO19" s="65"/>
      <c r="CPP19" s="66"/>
      <c r="CPQ19" s="67"/>
      <c r="CPR19" s="24">
        <v>0</v>
      </c>
      <c r="CPS19" s="66">
        <f>SUM(CPS8:CPS17)</f>
        <v>713</v>
      </c>
      <c r="CPT19" s="68">
        <f>SUM(CPT8:CPT17)</f>
        <v>100</v>
      </c>
      <c r="CPU19" s="64"/>
      <c r="CPV19" s="65"/>
      <c r="CPW19" s="66"/>
      <c r="CPX19" s="67"/>
      <c r="CPY19" s="24">
        <v>0</v>
      </c>
      <c r="CPZ19" s="66">
        <f>SUM(CPZ8:CPZ17)</f>
        <v>712</v>
      </c>
      <c r="CQA19" s="68">
        <f>SUM(CQA8:CQA17)</f>
        <v>100</v>
      </c>
      <c r="CQB19" s="64"/>
      <c r="CQC19" s="65"/>
      <c r="CQD19" s="66"/>
      <c r="CQE19" s="67"/>
      <c r="CQF19" s="24">
        <v>0</v>
      </c>
      <c r="CQG19" s="66">
        <f>SUM(CQG8:CQG17)</f>
        <v>711</v>
      </c>
      <c r="CQH19" s="68">
        <f>SUM(CQH8:CQH17)</f>
        <v>100</v>
      </c>
      <c r="CQI19" s="64"/>
      <c r="CQJ19" s="65"/>
      <c r="CQK19" s="66"/>
      <c r="CQL19" s="67"/>
      <c r="CQM19" s="24">
        <v>0</v>
      </c>
      <c r="CQN19" s="66">
        <f>SUM(CQN8:CQN17)</f>
        <v>711</v>
      </c>
      <c r="CQO19" s="68">
        <f>SUM(CQO8:CQO17)</f>
        <v>100</v>
      </c>
      <c r="CQP19" s="64"/>
      <c r="CQQ19" s="65"/>
      <c r="CQR19" s="66"/>
      <c r="CQS19" s="67"/>
      <c r="CQT19" s="24">
        <v>0</v>
      </c>
      <c r="CQU19" s="66">
        <f>SUM(CQU8:CQU17)</f>
        <v>711</v>
      </c>
      <c r="CQV19" s="68">
        <f>SUM(CQV8:CQV17)</f>
        <v>100</v>
      </c>
      <c r="CQW19" s="64"/>
      <c r="CQX19" s="65"/>
      <c r="CQY19" s="66"/>
      <c r="CQZ19" s="67"/>
      <c r="CRA19" s="24">
        <v>0</v>
      </c>
      <c r="CRB19" s="66">
        <f>SUM(CRB8:CRB17)</f>
        <v>709</v>
      </c>
      <c r="CRC19" s="68">
        <f>SUM(CRC8:CRC17)</f>
        <v>100</v>
      </c>
      <c r="CRD19" s="64"/>
      <c r="CRE19" s="65"/>
      <c r="CRF19" s="66"/>
      <c r="CRG19" s="67"/>
      <c r="CRH19" s="24">
        <v>0</v>
      </c>
      <c r="CRI19" s="66">
        <f>SUM(CRI8:CRI17)</f>
        <v>708</v>
      </c>
      <c r="CRJ19" s="68">
        <f>SUM(CRJ8:CRJ17)</f>
        <v>100</v>
      </c>
      <c r="CRK19" s="64"/>
      <c r="CRL19" s="65"/>
      <c r="CRM19" s="66"/>
      <c r="CRN19" s="67"/>
      <c r="CRO19" s="24">
        <v>0</v>
      </c>
      <c r="CRP19" s="66">
        <f>SUM(CRP8:CRP17)</f>
        <v>706</v>
      </c>
      <c r="CRQ19" s="68">
        <f>SUM(CRQ8:CRQ17)</f>
        <v>100</v>
      </c>
      <c r="CRR19" s="64"/>
      <c r="CRS19" s="65"/>
      <c r="CRT19" s="66"/>
      <c r="CRU19" s="67"/>
      <c r="CRV19" s="24">
        <v>0</v>
      </c>
      <c r="CRW19" s="66">
        <f>SUM(CRW8:CRW17)</f>
        <v>700</v>
      </c>
      <c r="CRX19" s="68">
        <f>SUM(CRX8:CRX17)</f>
        <v>100</v>
      </c>
      <c r="CRY19" s="64"/>
      <c r="CRZ19" s="65"/>
      <c r="CSA19" s="66"/>
      <c r="CSB19" s="67"/>
      <c r="CSC19" s="24">
        <v>0</v>
      </c>
      <c r="CSD19" s="66">
        <f>SUM(CSD8:CSD17)</f>
        <v>700</v>
      </c>
      <c r="CSE19" s="68">
        <f>SUM(CSE8:CSE17)</f>
        <v>100</v>
      </c>
      <c r="CSF19" s="64"/>
      <c r="CSG19" s="65"/>
      <c r="CSH19" s="66"/>
      <c r="CSI19" s="67"/>
      <c r="CSJ19" s="24">
        <v>0</v>
      </c>
      <c r="CSK19" s="66">
        <f>SUM(CSK8:CSK17)</f>
        <v>698</v>
      </c>
      <c r="CSL19" s="68">
        <f>SUM(CSL8:CSL17)</f>
        <v>100</v>
      </c>
      <c r="CSM19" s="64"/>
      <c r="CSN19" s="65"/>
      <c r="CSO19" s="66"/>
      <c r="CSP19" s="67"/>
      <c r="CSQ19" s="24">
        <v>0</v>
      </c>
      <c r="CSR19" s="66">
        <f>SUM(CSR8:CSR17)</f>
        <v>698</v>
      </c>
      <c r="CSS19" s="68">
        <f>SUM(CSS8:CSS17)</f>
        <v>100</v>
      </c>
      <c r="CST19" s="64"/>
      <c r="CSU19" s="65"/>
      <c r="CSV19" s="66"/>
      <c r="CSW19" s="67"/>
      <c r="CSX19" s="24">
        <v>0</v>
      </c>
      <c r="CSY19" s="66">
        <f>SUM(CSY8:CSY17)</f>
        <v>698</v>
      </c>
      <c r="CSZ19" s="68">
        <f>SUM(CSZ8:CSZ17)</f>
        <v>100</v>
      </c>
      <c r="CTA19" s="64"/>
      <c r="CTB19" s="65"/>
      <c r="CTC19" s="66"/>
      <c r="CTD19" s="67"/>
      <c r="CTE19" s="24">
        <v>0</v>
      </c>
      <c r="CTF19" s="66">
        <f>SUM(CTF8:CTF17)</f>
        <v>698</v>
      </c>
      <c r="CTG19" s="68">
        <f>SUM(CTG8:CTG17)</f>
        <v>100</v>
      </c>
      <c r="CTH19" s="64"/>
      <c r="CTI19" s="65"/>
      <c r="CTJ19" s="66"/>
      <c r="CTK19" s="67"/>
      <c r="CTL19" s="24">
        <v>0</v>
      </c>
      <c r="CTM19" s="66">
        <f>SUM(CTM8:CTM17)</f>
        <v>698</v>
      </c>
      <c r="CTN19" s="68">
        <f>SUM(CTN8:CTN17)</f>
        <v>100</v>
      </c>
      <c r="CTO19" s="64"/>
      <c r="CTP19" s="65"/>
      <c r="CTQ19" s="66"/>
      <c r="CTR19" s="67"/>
      <c r="CTS19" s="24">
        <v>0</v>
      </c>
      <c r="CTT19" s="66">
        <f>SUM(CTT8:CTT17)</f>
        <v>696</v>
      </c>
      <c r="CTU19" s="68">
        <f>SUM(CTU8:CTU17)</f>
        <v>100</v>
      </c>
      <c r="CTV19" s="64"/>
      <c r="CTW19" s="65"/>
      <c r="CTX19" s="66"/>
      <c r="CTY19" s="67"/>
      <c r="CTZ19" s="24">
        <v>0</v>
      </c>
      <c r="CUA19" s="66">
        <f>SUM(CUA8:CUA17)</f>
        <v>688</v>
      </c>
      <c r="CUB19" s="68">
        <f>SUM(CUB8:CUB17)</f>
        <v>100</v>
      </c>
      <c r="CUC19" s="64"/>
      <c r="CUD19" s="65"/>
      <c r="CUE19" s="66"/>
      <c r="CUF19" s="67"/>
      <c r="CUG19" s="24">
        <v>0</v>
      </c>
      <c r="CUH19" s="66">
        <f>SUM(CUH8:CUH17)</f>
        <v>688</v>
      </c>
      <c r="CUI19" s="68">
        <f>SUM(CUI8:CUI17)</f>
        <v>100</v>
      </c>
      <c r="CUJ19" s="64"/>
      <c r="CUK19" s="65"/>
      <c r="CUL19" s="66"/>
      <c r="CUM19" s="67"/>
      <c r="CUN19" s="24">
        <v>0</v>
      </c>
      <c r="CUO19" s="66">
        <f>SUM(CUO8:CUO17)</f>
        <v>687</v>
      </c>
      <c r="CUP19" s="68">
        <f>SUM(CUP8:CUP17)</f>
        <v>100</v>
      </c>
      <c r="CUQ19" s="64"/>
      <c r="CUR19" s="65"/>
      <c r="CUS19" s="66"/>
      <c r="CUT19" s="67"/>
      <c r="CUU19" s="24">
        <v>0</v>
      </c>
      <c r="CUV19" s="66">
        <f>SUM(CUV8:CUV17)</f>
        <v>687</v>
      </c>
      <c r="CUW19" s="68">
        <f>SUM(CUW8:CUW17)</f>
        <v>100</v>
      </c>
      <c r="CUX19" s="64"/>
      <c r="CUY19" s="65"/>
      <c r="CUZ19" s="66"/>
      <c r="CVA19" s="67"/>
      <c r="CVB19" s="24">
        <v>0</v>
      </c>
      <c r="CVC19" s="66">
        <f>SUM(CVC8:CVC17)</f>
        <v>686</v>
      </c>
      <c r="CVD19" s="68">
        <f>SUM(CVD8:CVD17)</f>
        <v>100</v>
      </c>
      <c r="CVE19" s="64"/>
      <c r="CVF19" s="65"/>
      <c r="CVG19" s="66"/>
      <c r="CVH19" s="67"/>
      <c r="CVI19" s="24">
        <v>0</v>
      </c>
      <c r="CVJ19" s="66">
        <f>SUM(CVJ8:CVJ17)</f>
        <v>686</v>
      </c>
      <c r="CVK19" s="68">
        <f>SUM(CVK8:CVK17)</f>
        <v>100</v>
      </c>
      <c r="CVL19" s="64"/>
      <c r="CVM19" s="65"/>
      <c r="CVN19" s="66"/>
      <c r="CVO19" s="67"/>
      <c r="CVP19" s="24">
        <v>0</v>
      </c>
      <c r="CVQ19" s="66">
        <f>SUM(CVQ8:CVQ17)</f>
        <v>686</v>
      </c>
      <c r="CVR19" s="68">
        <f>SUM(CVR8:CVR17)</f>
        <v>100</v>
      </c>
      <c r="CVS19" s="64"/>
      <c r="CVT19" s="65"/>
      <c r="CVU19" s="66"/>
      <c r="CVV19" s="67"/>
      <c r="CVW19" s="24">
        <v>0</v>
      </c>
      <c r="CVX19" s="66">
        <f>SUM(CVX8:CVX17)</f>
        <v>685</v>
      </c>
      <c r="CVY19" s="68">
        <f>SUM(CVY8:CVY17)</f>
        <v>100</v>
      </c>
      <c r="CVZ19" s="64"/>
      <c r="CWA19" s="65"/>
      <c r="CWB19" s="66"/>
      <c r="CWC19" s="67"/>
      <c r="CWD19" s="24">
        <v>0</v>
      </c>
      <c r="CWE19" s="66">
        <f>SUM(CWE8:CWE17)</f>
        <v>685</v>
      </c>
      <c r="CWF19" s="68">
        <f>SUM(CWF8:CWF17)</f>
        <v>100</v>
      </c>
      <c r="CWG19" s="64"/>
      <c r="CWH19" s="65"/>
      <c r="CWI19" s="66"/>
      <c r="CWJ19" s="67"/>
      <c r="CWK19" s="24">
        <v>0</v>
      </c>
      <c r="CWL19" s="66">
        <f>SUM(CWL8:CWL17)</f>
        <v>685</v>
      </c>
      <c r="CWM19" s="68">
        <f>SUM(CWM8:CWM17)</f>
        <v>100</v>
      </c>
      <c r="CWN19" s="64"/>
      <c r="CWO19" s="65"/>
      <c r="CWP19" s="66"/>
      <c r="CWQ19" s="67"/>
      <c r="CWR19" s="24">
        <v>0</v>
      </c>
      <c r="CWS19" s="66">
        <f>SUM(CWS8:CWS17)</f>
        <v>685</v>
      </c>
      <c r="CWT19" s="68">
        <f>SUM(CWT8:CWT17)</f>
        <v>100</v>
      </c>
      <c r="CWU19" s="64"/>
      <c r="CWV19" s="65"/>
      <c r="CWW19" s="66"/>
      <c r="CWX19" s="67"/>
      <c r="CWY19" s="24">
        <v>0</v>
      </c>
      <c r="CWZ19" s="66">
        <f>SUM(CWZ8:CWZ17)</f>
        <v>685</v>
      </c>
      <c r="CXA19" s="68">
        <f>SUM(CXA8:CXA17)</f>
        <v>100</v>
      </c>
      <c r="CXB19" s="64"/>
      <c r="CXC19" s="65"/>
      <c r="CXD19" s="66"/>
      <c r="CXE19" s="67"/>
      <c r="CXF19" s="24">
        <v>0</v>
      </c>
      <c r="CXG19" s="66">
        <f>SUM(CXG8:CXG17)</f>
        <v>685</v>
      </c>
      <c r="CXH19" s="68">
        <f>SUM(CXH8:CXH17)</f>
        <v>100</v>
      </c>
      <c r="CXI19" s="64"/>
      <c r="CXJ19" s="65"/>
      <c r="CXK19" s="66"/>
      <c r="CXL19" s="67"/>
      <c r="CXM19" s="24">
        <v>0</v>
      </c>
      <c r="CXN19" s="66">
        <f>SUM(CXN8:CXN17)</f>
        <v>684</v>
      </c>
      <c r="CXO19" s="68">
        <f>SUM(CXO8:CXO17)</f>
        <v>100</v>
      </c>
      <c r="CXP19" s="64"/>
      <c r="CXQ19" s="65"/>
      <c r="CXR19" s="66"/>
      <c r="CXS19" s="67"/>
      <c r="CXT19" s="24">
        <v>0</v>
      </c>
      <c r="CXU19" s="66">
        <f>SUM(CXU8:CXU17)</f>
        <v>683</v>
      </c>
      <c r="CXV19" s="68">
        <f>SUM(CXV8:CXV17)</f>
        <v>100</v>
      </c>
      <c r="CXW19" s="64"/>
      <c r="CXX19" s="65"/>
      <c r="CXY19" s="66"/>
      <c r="CXZ19" s="67"/>
      <c r="CYA19" s="24">
        <v>0</v>
      </c>
      <c r="CYB19" s="66">
        <f>SUM(CYB8:CYB17)</f>
        <v>682</v>
      </c>
      <c r="CYC19" s="68">
        <f>SUM(CYC8:CYC17)</f>
        <v>100</v>
      </c>
      <c r="CYD19" s="64"/>
      <c r="CYE19" s="65"/>
      <c r="CYF19" s="66"/>
      <c r="CYG19" s="67"/>
      <c r="CYH19" s="24">
        <v>0</v>
      </c>
      <c r="CYI19" s="66">
        <f>SUM(CYI8:CYI17)</f>
        <v>681</v>
      </c>
      <c r="CYJ19" s="68">
        <f>SUM(CYJ8:CYJ17)</f>
        <v>100</v>
      </c>
      <c r="CYK19" s="64"/>
      <c r="CYL19" s="65"/>
      <c r="CYM19" s="66"/>
      <c r="CYN19" s="67"/>
      <c r="CYO19" s="24">
        <v>0</v>
      </c>
      <c r="CYP19" s="66">
        <f>SUM(CYP8:CYP17)</f>
        <v>681</v>
      </c>
      <c r="CYQ19" s="68">
        <f>SUM(CYQ8:CYQ17)</f>
        <v>100</v>
      </c>
      <c r="CYR19" s="64"/>
      <c r="CYS19" s="65"/>
      <c r="CYT19" s="66"/>
      <c r="CYU19" s="67"/>
      <c r="CYV19" s="24">
        <v>0</v>
      </c>
      <c r="CYW19" s="66">
        <f>SUM(CYW8:CYW17)</f>
        <v>681</v>
      </c>
      <c r="CYX19" s="68">
        <f>SUM(CYX8:CYX17)</f>
        <v>100</v>
      </c>
      <c r="CYY19" s="64"/>
      <c r="CYZ19" s="65"/>
      <c r="CZA19" s="66"/>
      <c r="CZB19" s="67"/>
      <c r="CZC19" s="24">
        <v>0</v>
      </c>
      <c r="CZD19" s="66">
        <f>SUM(CZD8:CZD17)</f>
        <v>681</v>
      </c>
      <c r="CZE19" s="68">
        <f>SUM(CZE8:CZE17)</f>
        <v>100</v>
      </c>
      <c r="CZF19" s="64"/>
      <c r="CZG19" s="65"/>
      <c r="CZH19" s="66"/>
      <c r="CZI19" s="67"/>
      <c r="CZJ19" s="24">
        <v>0</v>
      </c>
      <c r="CZK19" s="66">
        <f>SUM(CZK8:CZK17)</f>
        <v>681</v>
      </c>
      <c r="CZL19" s="68">
        <f>SUM(CZL8:CZL17)</f>
        <v>100</v>
      </c>
      <c r="CZM19" s="64"/>
      <c r="CZN19" s="65"/>
      <c r="CZO19" s="66"/>
      <c r="CZP19" s="67"/>
      <c r="CZQ19" s="24">
        <v>0</v>
      </c>
      <c r="CZR19" s="66">
        <f>SUM(CZR8:CZR17)</f>
        <v>681</v>
      </c>
      <c r="CZS19" s="68">
        <f>SUM(CZS8:CZS17)</f>
        <v>100</v>
      </c>
      <c r="CZT19" s="64"/>
      <c r="CZU19" s="65"/>
      <c r="CZV19" s="66"/>
      <c r="CZW19" s="67"/>
      <c r="CZX19" s="24">
        <v>0</v>
      </c>
      <c r="CZY19" s="66">
        <f>SUM(CZY8:CZY17)</f>
        <v>681</v>
      </c>
      <c r="CZZ19" s="68">
        <f>SUM(CZZ8:CZZ17)</f>
        <v>100</v>
      </c>
      <c r="DAA19" s="64"/>
      <c r="DAB19" s="65"/>
      <c r="DAC19" s="66"/>
      <c r="DAD19" s="67"/>
      <c r="DAE19" s="24">
        <v>0</v>
      </c>
      <c r="DAF19" s="66">
        <f>SUM(DAF8:DAF17)</f>
        <v>681</v>
      </c>
      <c r="DAG19" s="68">
        <f>SUM(DAG8:DAG17)</f>
        <v>100</v>
      </c>
      <c r="DAH19" s="64"/>
      <c r="DAI19" s="65"/>
      <c r="DAJ19" s="66"/>
      <c r="DAK19" s="67"/>
      <c r="DAL19" s="24">
        <v>0</v>
      </c>
      <c r="DAM19" s="66">
        <f>SUM(DAM8:DAM17)</f>
        <v>680</v>
      </c>
      <c r="DAN19" s="68">
        <f>SUM(DAN8:DAN17)</f>
        <v>100</v>
      </c>
      <c r="DAO19" s="64"/>
      <c r="DAP19" s="65"/>
      <c r="DAQ19" s="66"/>
      <c r="DAR19" s="67"/>
      <c r="DAS19" s="24">
        <v>0</v>
      </c>
      <c r="DAT19" s="66">
        <f>SUM(DAT8:DAT17)</f>
        <v>680</v>
      </c>
      <c r="DAU19" s="68">
        <f>SUM(DAU8:DAU17)</f>
        <v>100</v>
      </c>
      <c r="DAV19" s="64"/>
      <c r="DAW19" s="65"/>
      <c r="DAX19" s="66"/>
      <c r="DAY19" s="67"/>
      <c r="DAZ19" s="24">
        <v>0</v>
      </c>
      <c r="DBA19" s="66">
        <f>SUM(DBA8:DBA17)</f>
        <v>680</v>
      </c>
      <c r="DBB19" s="68">
        <f>SUM(DBB8:DBB17)</f>
        <v>100</v>
      </c>
      <c r="DBC19" s="64"/>
      <c r="DBD19" s="65"/>
      <c r="DBE19" s="66"/>
      <c r="DBF19" s="67"/>
      <c r="DBG19" s="24">
        <v>0</v>
      </c>
      <c r="DBH19" s="66">
        <f>SUM(DBH8:DBH17)</f>
        <v>680</v>
      </c>
      <c r="DBI19" s="68">
        <f>SUM(DBI8:DBI17)</f>
        <v>100</v>
      </c>
      <c r="DBJ19" s="64"/>
      <c r="DBK19" s="65"/>
      <c r="DBL19" s="66"/>
      <c r="DBM19" s="67"/>
      <c r="DBN19" s="24">
        <v>0</v>
      </c>
      <c r="DBO19" s="66">
        <f>SUM(DBO8:DBO17)</f>
        <v>676</v>
      </c>
      <c r="DBP19" s="68">
        <f>SUM(DBP8:DBP17)</f>
        <v>100</v>
      </c>
      <c r="DBQ19" s="64"/>
      <c r="DBR19" s="65"/>
      <c r="DBS19" s="66"/>
      <c r="DBT19" s="67"/>
      <c r="DBU19" s="24">
        <v>0</v>
      </c>
      <c r="DBV19" s="66">
        <f>SUM(DBV8:DBV17)</f>
        <v>674</v>
      </c>
      <c r="DBW19" s="68">
        <f>SUM(DBW8:DBW17)</f>
        <v>100</v>
      </c>
      <c r="DBX19" s="64"/>
      <c r="DBY19" s="65"/>
      <c r="DBZ19" s="66"/>
      <c r="DCA19" s="67"/>
      <c r="DCB19" s="24">
        <v>0</v>
      </c>
      <c r="DCC19" s="66">
        <f>SUM(DCC8:DCC17)</f>
        <v>674</v>
      </c>
      <c r="DCD19" s="68">
        <f>SUM(DCD8:DCD17)</f>
        <v>100</v>
      </c>
      <c r="DCE19" s="64"/>
      <c r="DCF19" s="65"/>
      <c r="DCG19" s="66"/>
      <c r="DCH19" s="67"/>
      <c r="DCI19" s="24">
        <v>0</v>
      </c>
      <c r="DCJ19" s="66">
        <f>SUM(DCJ8:DCJ17)</f>
        <v>674</v>
      </c>
      <c r="DCK19" s="68">
        <f>SUM(DCK8:DCK17)</f>
        <v>100</v>
      </c>
      <c r="DCL19" s="64"/>
      <c r="DCM19" s="65"/>
      <c r="DCN19" s="66"/>
      <c r="DCO19" s="67"/>
      <c r="DCP19" s="24">
        <v>0</v>
      </c>
      <c r="DCQ19" s="66">
        <f>SUM(DCQ8:DCQ17)</f>
        <v>671</v>
      </c>
      <c r="DCR19" s="68">
        <f>SUM(DCR8:DCR17)</f>
        <v>100</v>
      </c>
      <c r="DCS19" s="64"/>
      <c r="DCT19" s="65"/>
      <c r="DCU19" s="66"/>
      <c r="DCV19" s="67"/>
      <c r="DCW19" s="24">
        <v>0</v>
      </c>
      <c r="DCX19" s="66">
        <f>SUM(DCX8:DCX17)</f>
        <v>668</v>
      </c>
      <c r="DCY19" s="68">
        <f>SUM(DCY8:DCY17)</f>
        <v>100</v>
      </c>
      <c r="DCZ19" s="64"/>
      <c r="DDA19" s="65"/>
      <c r="DDB19" s="66"/>
      <c r="DDC19" s="67"/>
      <c r="DDD19" s="24">
        <v>0</v>
      </c>
      <c r="DDE19" s="66">
        <f>SUM(DDE8:DDE17)</f>
        <v>666</v>
      </c>
      <c r="DDF19" s="68">
        <f>SUM(DDF8:DDF17)</f>
        <v>100</v>
      </c>
      <c r="DDG19" s="64"/>
      <c r="DDH19" s="65"/>
      <c r="DDI19" s="66"/>
      <c r="DDJ19" s="67"/>
      <c r="DDK19" s="24">
        <v>0</v>
      </c>
      <c r="DDL19" s="66">
        <f>SUM(DDL8:DDL17)</f>
        <v>667</v>
      </c>
      <c r="DDM19" s="68">
        <f>SUM(DDM8:DDM17)</f>
        <v>100</v>
      </c>
      <c r="DDN19" s="64"/>
      <c r="DDO19" s="65"/>
      <c r="DDP19" s="66"/>
      <c r="DDQ19" s="67"/>
      <c r="DDR19" s="24">
        <v>0</v>
      </c>
      <c r="DDS19" s="66">
        <f>SUM(DDS8:DDS17)</f>
        <v>664</v>
      </c>
      <c r="DDT19" s="68">
        <f>SUM(DDT8:DDT17)</f>
        <v>100</v>
      </c>
      <c r="DDU19" s="64"/>
      <c r="DDV19" s="65"/>
      <c r="DDW19" s="66"/>
      <c r="DDX19" s="67"/>
      <c r="DDY19" s="24">
        <v>0</v>
      </c>
      <c r="DDZ19" s="66">
        <f>SUM(DDZ8:DDZ17)</f>
        <v>664</v>
      </c>
      <c r="DEA19" s="68">
        <f>SUM(DEA8:DEA17)</f>
        <v>100</v>
      </c>
      <c r="DEB19" s="64"/>
      <c r="DEC19" s="65"/>
      <c r="DED19" s="66"/>
      <c r="DEE19" s="67"/>
      <c r="DEF19" s="24">
        <v>0</v>
      </c>
      <c r="DEG19" s="66">
        <f>SUM(DEG8:DEG17)</f>
        <v>662</v>
      </c>
      <c r="DEH19" s="68">
        <f>SUM(DEH8:DEH17)</f>
        <v>100</v>
      </c>
      <c r="DEI19" s="64"/>
      <c r="DEJ19" s="65"/>
      <c r="DEK19" s="66"/>
      <c r="DEL19" s="67"/>
      <c r="DEM19" s="24">
        <v>0</v>
      </c>
      <c r="DEN19" s="66">
        <f>SUM(DEN8:DEN17)</f>
        <v>662</v>
      </c>
      <c r="DEO19" s="68">
        <f>SUM(DEO8:DEO17)</f>
        <v>100</v>
      </c>
      <c r="DEP19" s="64"/>
      <c r="DEQ19" s="65"/>
      <c r="DER19" s="66"/>
      <c r="DES19" s="67"/>
      <c r="DET19" s="24">
        <v>0</v>
      </c>
      <c r="DEU19" s="66">
        <f>SUM(DEU8:DEU17)</f>
        <v>662</v>
      </c>
      <c r="DEV19" s="68">
        <f>SUM(DEV8:DEV17)</f>
        <v>100</v>
      </c>
      <c r="DEW19" s="64"/>
      <c r="DEX19" s="65"/>
      <c r="DEY19" s="66"/>
      <c r="DEZ19" s="67"/>
      <c r="DFA19" s="24">
        <v>0</v>
      </c>
      <c r="DFB19" s="66">
        <f>SUM(DFB8:DFB17)</f>
        <v>659</v>
      </c>
      <c r="DFC19" s="68">
        <f>SUM(DFC8:DFC17)</f>
        <v>100</v>
      </c>
      <c r="DFD19" s="64"/>
      <c r="DFE19" s="65"/>
      <c r="DFF19" s="66"/>
      <c r="DFG19" s="67"/>
      <c r="DFH19" s="24">
        <v>0</v>
      </c>
      <c r="DFI19" s="66">
        <f>SUM(DFI8:DFI17)</f>
        <v>656</v>
      </c>
      <c r="DFJ19" s="68">
        <f>SUM(DFJ8:DFJ17)</f>
        <v>100</v>
      </c>
      <c r="DFK19" s="64"/>
      <c r="DFL19" s="65"/>
      <c r="DFM19" s="66"/>
      <c r="DFN19" s="67"/>
      <c r="DFO19" s="24">
        <v>0</v>
      </c>
      <c r="DFP19" s="66">
        <f>SUM(DFP8:DFP17)</f>
        <v>652</v>
      </c>
      <c r="DFQ19" s="68">
        <f>SUM(DFQ8:DFQ17)</f>
        <v>100</v>
      </c>
      <c r="DFR19" s="64"/>
      <c r="DFS19" s="65"/>
      <c r="DFT19" s="66"/>
      <c r="DFU19" s="67"/>
      <c r="DFV19" s="24">
        <v>0</v>
      </c>
      <c r="DFW19" s="66">
        <f>SUM(DFW8:DFW17)</f>
        <v>651</v>
      </c>
      <c r="DFX19" s="68">
        <f>SUM(DFX8:DFX17)</f>
        <v>100</v>
      </c>
      <c r="DFY19" s="64"/>
      <c r="DFZ19" s="65"/>
      <c r="DGA19" s="66"/>
      <c r="DGB19" s="67"/>
      <c r="DGC19" s="24">
        <v>0</v>
      </c>
      <c r="DGD19" s="66">
        <f>SUM(DGD8:DGD17)</f>
        <v>650</v>
      </c>
      <c r="DGE19" s="68">
        <f>SUM(DGE8:DGE17)</f>
        <v>100</v>
      </c>
      <c r="DGF19" s="64"/>
      <c r="DGG19" s="65"/>
      <c r="DGH19" s="66"/>
      <c r="DGI19" s="67"/>
      <c r="DGJ19" s="24">
        <v>0</v>
      </c>
      <c r="DGK19" s="66">
        <f>SUM(DGK8:DGK17)</f>
        <v>650</v>
      </c>
      <c r="DGL19" s="68">
        <f>SUM(DGL8:DGL17)</f>
        <v>100</v>
      </c>
      <c r="DGM19" s="64"/>
      <c r="DGN19" s="65"/>
      <c r="DGO19" s="66"/>
      <c r="DGP19" s="67"/>
      <c r="DGQ19" s="24">
        <v>0</v>
      </c>
      <c r="DGR19" s="66">
        <f>SUM(DGR8:DGR17)</f>
        <v>647</v>
      </c>
      <c r="DGS19" s="68">
        <f>SUM(DGS8:DGS17)</f>
        <v>100</v>
      </c>
      <c r="DGT19" s="64"/>
      <c r="DGU19" s="65"/>
      <c r="DGV19" s="66"/>
      <c r="DGW19" s="67"/>
      <c r="DGX19" s="24">
        <v>0</v>
      </c>
      <c r="DGY19" s="66">
        <f>SUM(DGY8:DGY17)</f>
        <v>646</v>
      </c>
      <c r="DGZ19" s="68">
        <f>SUM(DGZ8:DGZ17)</f>
        <v>100</v>
      </c>
      <c r="DHA19" s="64"/>
      <c r="DHB19" s="65"/>
      <c r="DHC19" s="66"/>
      <c r="DHD19" s="67"/>
      <c r="DHE19" s="24">
        <v>0</v>
      </c>
      <c r="DHF19" s="66">
        <f>SUM(DHF8:DHF17)</f>
        <v>646</v>
      </c>
      <c r="DHG19" s="68">
        <f>SUM(DHG8:DHG17)</f>
        <v>100</v>
      </c>
      <c r="DHH19" s="64"/>
      <c r="DHI19" s="65"/>
      <c r="DHJ19" s="66"/>
      <c r="DHK19" s="67"/>
      <c r="DHL19" s="24">
        <v>0</v>
      </c>
      <c r="DHM19" s="66">
        <f>SUM(DHM8:DHM17)</f>
        <v>645</v>
      </c>
      <c r="DHN19" s="68">
        <f>SUM(DHN8:DHN17)</f>
        <v>100</v>
      </c>
      <c r="DHO19" s="64"/>
      <c r="DHP19" s="65"/>
      <c r="DHQ19" s="66"/>
      <c r="DHR19" s="67"/>
      <c r="DHS19" s="24">
        <v>0</v>
      </c>
      <c r="DHT19" s="66">
        <f>SUM(DHT8:DHT17)</f>
        <v>645</v>
      </c>
      <c r="DHU19" s="68">
        <f>SUM(DHU8:DHU17)</f>
        <v>100</v>
      </c>
      <c r="DHV19" s="64"/>
      <c r="DHW19" s="65"/>
      <c r="DHX19" s="66"/>
      <c r="DHY19" s="67"/>
      <c r="DHZ19" s="24">
        <v>0</v>
      </c>
      <c r="DIA19" s="66">
        <f>SUM(DIA8:DIA17)</f>
        <v>645</v>
      </c>
      <c r="DIB19" s="68">
        <f>SUM(DIB8:DIB17)</f>
        <v>100</v>
      </c>
      <c r="DIC19" s="64"/>
      <c r="DID19" s="65"/>
      <c r="DIE19" s="66"/>
      <c r="DIF19" s="67"/>
      <c r="DIG19" s="24">
        <v>0</v>
      </c>
      <c r="DIH19" s="66">
        <f>SUM(DIH8:DIH17)</f>
        <v>645</v>
      </c>
      <c r="DII19" s="68">
        <f>SUM(DII8:DII17)</f>
        <v>100</v>
      </c>
      <c r="DIJ19" s="64"/>
      <c r="DIK19" s="65"/>
      <c r="DIL19" s="66"/>
      <c r="DIM19" s="67"/>
      <c r="DIN19" s="24">
        <v>0</v>
      </c>
      <c r="DIO19" s="66">
        <f>SUM(DIO8:DIO17)</f>
        <v>642</v>
      </c>
      <c r="DIP19" s="68">
        <f>SUM(DIP8:DIP17)</f>
        <v>100</v>
      </c>
      <c r="DIQ19" s="64"/>
      <c r="DIR19" s="65"/>
      <c r="DIS19" s="66"/>
      <c r="DIT19" s="67"/>
      <c r="DIU19" s="24">
        <v>0</v>
      </c>
      <c r="DIV19" s="66">
        <f>SUM(DIV8:DIV17)</f>
        <v>641</v>
      </c>
      <c r="DIW19" s="68">
        <f>SUM(DIW8:DIW17)</f>
        <v>100</v>
      </c>
      <c r="DIX19" s="64"/>
      <c r="DIY19" s="65"/>
      <c r="DIZ19" s="66"/>
      <c r="DJA19" s="67"/>
      <c r="DJB19" s="24">
        <v>0</v>
      </c>
      <c r="DJC19" s="66">
        <f>SUM(DJC8:DJC17)</f>
        <v>639</v>
      </c>
      <c r="DJD19" s="68">
        <f>SUM(DJD8:DJD17)</f>
        <v>100</v>
      </c>
      <c r="DJE19" s="64"/>
      <c r="DJF19" s="65"/>
      <c r="DJG19" s="66"/>
      <c r="DJH19" s="67"/>
      <c r="DJI19" s="24">
        <v>0</v>
      </c>
      <c r="DJJ19" s="66">
        <f>SUM(DJJ8:DJJ17)</f>
        <v>638</v>
      </c>
      <c r="DJK19" s="68">
        <f>SUM(DJK8:DJK17)</f>
        <v>100</v>
      </c>
      <c r="DJL19" s="64"/>
      <c r="DJM19" s="65"/>
      <c r="DJN19" s="66"/>
      <c r="DJO19" s="67"/>
      <c r="DJP19" s="24">
        <v>0</v>
      </c>
      <c r="DJQ19" s="66">
        <f>SUM(DJQ8:DJQ17)</f>
        <v>638</v>
      </c>
      <c r="DJR19" s="68">
        <f>SUM(DJR8:DJR17)</f>
        <v>100</v>
      </c>
      <c r="DJS19" s="64"/>
      <c r="DJT19" s="65"/>
      <c r="DJU19" s="66"/>
      <c r="DJV19" s="67"/>
      <c r="DJW19" s="24">
        <v>0</v>
      </c>
      <c r="DJX19" s="66">
        <f>SUM(DJX8:DJX17)</f>
        <v>638</v>
      </c>
      <c r="DJY19" s="68">
        <f>SUM(DJY8:DJY17)</f>
        <v>100</v>
      </c>
      <c r="DJZ19" s="64"/>
      <c r="DKA19" s="65"/>
      <c r="DKB19" s="66"/>
      <c r="DKC19" s="67"/>
      <c r="DKD19" s="24">
        <v>0</v>
      </c>
      <c r="DKE19" s="66">
        <f>SUM(DKE8:DKE17)</f>
        <v>638</v>
      </c>
      <c r="DKF19" s="68">
        <f>SUM(DKF8:DKF17)</f>
        <v>100</v>
      </c>
      <c r="DKG19" s="64"/>
      <c r="DKH19" s="65"/>
      <c r="DKI19" s="66"/>
      <c r="DKJ19" s="67"/>
      <c r="DKK19" s="24">
        <v>0</v>
      </c>
      <c r="DKL19" s="66">
        <f>SUM(DKL8:DKL17)</f>
        <v>638</v>
      </c>
      <c r="DKM19" s="68">
        <f>SUM(DKM8:DKM17)</f>
        <v>100</v>
      </c>
      <c r="DKN19" s="64"/>
      <c r="DKO19" s="65"/>
      <c r="DKP19" s="66"/>
      <c r="DKQ19" s="67"/>
      <c r="DKR19" s="24">
        <v>0</v>
      </c>
      <c r="DKS19" s="66">
        <f>SUM(DKS8:DKS17)</f>
        <v>632</v>
      </c>
      <c r="DKT19" s="68">
        <f>SUM(DKT8:DKT17)</f>
        <v>100</v>
      </c>
      <c r="DKU19" s="64"/>
      <c r="DKV19" s="65"/>
      <c r="DKW19" s="66"/>
      <c r="DKX19" s="67"/>
      <c r="DKY19" s="24">
        <v>0</v>
      </c>
      <c r="DKZ19" s="66">
        <f>SUM(DKZ8:DKZ17)</f>
        <v>611</v>
      </c>
      <c r="DLA19" s="68">
        <f>SUM(DLA8:DLA17)</f>
        <v>100</v>
      </c>
      <c r="DLB19" s="64"/>
      <c r="DLC19" s="65"/>
      <c r="DLD19" s="66"/>
      <c r="DLE19" s="67"/>
      <c r="DLF19" s="24">
        <v>0</v>
      </c>
      <c r="DLG19" s="66">
        <f>SUM(DLG8:DLG17)</f>
        <v>608</v>
      </c>
      <c r="DLH19" s="68">
        <f>SUM(DLH8:DLH17)</f>
        <v>100</v>
      </c>
      <c r="DLI19" s="64"/>
      <c r="DLJ19" s="65"/>
      <c r="DLK19" s="66"/>
      <c r="DLL19" s="67"/>
      <c r="DLM19" s="24">
        <v>0</v>
      </c>
      <c r="DLN19" s="66">
        <f>SUM(DLN8:DLN17)</f>
        <v>607</v>
      </c>
      <c r="DLO19" s="68">
        <f>SUM(DLO8:DLO17)</f>
        <v>100</v>
      </c>
      <c r="DLP19" s="64"/>
      <c r="DLQ19" s="65"/>
      <c r="DLR19" s="66"/>
      <c r="DLS19" s="67"/>
      <c r="DLT19" s="24">
        <v>0</v>
      </c>
      <c r="DLU19" s="66">
        <f>SUM(DLU8:DLU17)</f>
        <v>606</v>
      </c>
      <c r="DLV19" s="68">
        <f>SUM(DLV8:DLV17)</f>
        <v>100</v>
      </c>
      <c r="DLW19" s="64"/>
      <c r="DLX19" s="65"/>
      <c r="DLY19" s="66"/>
      <c r="DLZ19" s="67"/>
      <c r="DMA19" s="24">
        <v>0</v>
      </c>
      <c r="DMB19" s="66">
        <f>SUM(DMB8:DMB17)</f>
        <v>605</v>
      </c>
      <c r="DMC19" s="68">
        <f>SUM(DMC8:DMC17)</f>
        <v>100</v>
      </c>
      <c r="DMD19" s="64"/>
      <c r="DME19" s="65"/>
      <c r="DMF19" s="66"/>
      <c r="DMG19" s="67"/>
      <c r="DMH19" s="24">
        <v>0</v>
      </c>
      <c r="DMI19" s="66">
        <f>SUM(DMI8:DMI17)</f>
        <v>601</v>
      </c>
      <c r="DMJ19" s="68">
        <f>SUM(DMJ8:DMJ17)</f>
        <v>100</v>
      </c>
      <c r="DMK19" s="64"/>
      <c r="DML19" s="65"/>
      <c r="DMM19" s="66"/>
      <c r="DMN19" s="67"/>
      <c r="DMO19" s="24">
        <v>0</v>
      </c>
      <c r="DMP19" s="66">
        <f>SUM(DMP8:DMP17)</f>
        <v>599</v>
      </c>
      <c r="DMQ19" s="68">
        <f>SUM(DMQ8:DMQ17)</f>
        <v>100</v>
      </c>
      <c r="DMR19" s="64"/>
      <c r="DMS19" s="65"/>
      <c r="DMT19" s="66"/>
      <c r="DMU19" s="67"/>
      <c r="DMV19" s="24">
        <v>0</v>
      </c>
      <c r="DMW19" s="66">
        <f>SUM(DMW8:DMW17)</f>
        <v>599</v>
      </c>
      <c r="DMX19" s="68">
        <f>SUM(DMX8:DMX17)</f>
        <v>100</v>
      </c>
      <c r="DMY19" s="64"/>
      <c r="DMZ19" s="65"/>
      <c r="DNA19" s="66"/>
      <c r="DNB19" s="67"/>
      <c r="DNC19" s="24">
        <v>0</v>
      </c>
      <c r="DND19" s="66">
        <f>SUM(DND8:DND17)</f>
        <v>597</v>
      </c>
      <c r="DNE19" s="68">
        <f>SUM(DNE8:DNE17)</f>
        <v>100</v>
      </c>
      <c r="DNF19" s="64"/>
      <c r="DNG19" s="65"/>
      <c r="DNH19" s="66"/>
      <c r="DNI19" s="67"/>
      <c r="DNJ19" s="24">
        <v>0</v>
      </c>
      <c r="DNK19" s="66">
        <f>SUM(DNK8:DNK17)</f>
        <v>596</v>
      </c>
      <c r="DNL19" s="68">
        <f>SUM(DNL8:DNL17)</f>
        <v>100</v>
      </c>
      <c r="DNM19" s="64"/>
      <c r="DNN19" s="65"/>
      <c r="DNO19" s="66"/>
      <c r="DNP19" s="67"/>
      <c r="DNQ19" s="24">
        <v>0</v>
      </c>
      <c r="DNR19" s="66">
        <f>SUM(DNR8:DNR17)</f>
        <v>595</v>
      </c>
      <c r="DNS19" s="68">
        <f>SUM(DNS8:DNS17)</f>
        <v>100</v>
      </c>
      <c r="DNT19" s="64"/>
      <c r="DNU19" s="65"/>
      <c r="DNV19" s="66"/>
      <c r="DNW19" s="67"/>
      <c r="DNX19" s="24">
        <v>0</v>
      </c>
      <c r="DNY19" s="66">
        <f>SUM(DNY8:DNY17)</f>
        <v>594</v>
      </c>
      <c r="DNZ19" s="68">
        <f>SUM(DNZ8:DNZ17)</f>
        <v>100</v>
      </c>
      <c r="DOA19" s="64"/>
      <c r="DOB19" s="65"/>
      <c r="DOC19" s="66"/>
      <c r="DOD19" s="67"/>
      <c r="DOE19" s="24">
        <v>0</v>
      </c>
      <c r="DOF19" s="66">
        <f>SUM(DOF8:DOF17)</f>
        <v>592</v>
      </c>
      <c r="DOG19" s="68">
        <f>SUM(DOG8:DOG17)</f>
        <v>100</v>
      </c>
      <c r="DOH19" s="64"/>
      <c r="DOI19" s="65"/>
      <c r="DOJ19" s="66"/>
      <c r="DOK19" s="67"/>
      <c r="DOL19" s="24">
        <v>0</v>
      </c>
      <c r="DOM19" s="66">
        <f>SUM(DOM8:DOM17)</f>
        <v>592</v>
      </c>
      <c r="DON19" s="68">
        <f>SUM(DON8:DON17)</f>
        <v>100</v>
      </c>
      <c r="DOO19" s="64"/>
      <c r="DOP19" s="65"/>
      <c r="DOQ19" s="66"/>
      <c r="DOR19" s="67"/>
      <c r="DOS19" s="24">
        <v>0</v>
      </c>
      <c r="DOT19" s="66">
        <f>SUM(DOT8:DOT17)</f>
        <v>591</v>
      </c>
      <c r="DOU19" s="68">
        <f>SUM(DOU8:DOU17)</f>
        <v>100</v>
      </c>
      <c r="DOV19" s="64"/>
      <c r="DOW19" s="65"/>
      <c r="DOX19" s="66"/>
      <c r="DOY19" s="67"/>
      <c r="DOZ19" s="24">
        <v>0</v>
      </c>
      <c r="DPA19" s="66">
        <f>SUM(DPA8:DPA17)</f>
        <v>587</v>
      </c>
      <c r="DPB19" s="68">
        <f>SUM(DPB8:DPB17)</f>
        <v>100</v>
      </c>
      <c r="DPC19" s="64"/>
      <c r="DPD19" s="65"/>
      <c r="DPE19" s="66"/>
      <c r="DPF19" s="67"/>
      <c r="DPG19" s="24">
        <v>0</v>
      </c>
      <c r="DPH19" s="66">
        <f>SUM(DPH8:DPH17)</f>
        <v>583</v>
      </c>
      <c r="DPI19" s="68">
        <f>SUM(DPI8:DPI17)</f>
        <v>100</v>
      </c>
      <c r="DPJ19" s="64"/>
      <c r="DPK19" s="65"/>
      <c r="DPL19" s="66"/>
      <c r="DPM19" s="67"/>
      <c r="DPN19" s="24">
        <v>0</v>
      </c>
      <c r="DPO19" s="66">
        <f>SUM(DPO8:DPO17)</f>
        <v>582</v>
      </c>
      <c r="DPP19" s="68">
        <f>SUM(DPP8:DPP17)</f>
        <v>100</v>
      </c>
      <c r="DPQ19" s="64"/>
      <c r="DPR19" s="65"/>
      <c r="DPS19" s="66"/>
      <c r="DPT19" s="67"/>
      <c r="DPU19" s="24">
        <v>0</v>
      </c>
      <c r="DPV19" s="66">
        <f>SUM(DPV8:DPV17)</f>
        <v>579</v>
      </c>
      <c r="DPW19" s="68">
        <f>SUM(DPW8:DPW17)</f>
        <v>100</v>
      </c>
      <c r="DPX19" s="64"/>
      <c r="DPY19" s="65"/>
      <c r="DPZ19" s="66"/>
      <c r="DQA19" s="67"/>
      <c r="DQB19" s="24">
        <v>0</v>
      </c>
      <c r="DQC19" s="66">
        <f>SUM(DQC8:DQC17)</f>
        <v>580</v>
      </c>
      <c r="DQD19" s="68">
        <f>SUM(DQD8:DQD17)</f>
        <v>100</v>
      </c>
      <c r="DQE19" s="64"/>
      <c r="DQF19" s="65"/>
      <c r="DQG19" s="66"/>
      <c r="DQH19" s="67"/>
      <c r="DQI19" s="24">
        <v>0</v>
      </c>
      <c r="DQJ19" s="66">
        <f>SUM(DQJ8:DQJ17)</f>
        <v>577</v>
      </c>
      <c r="DQK19" s="68">
        <f>SUM(DQK8:DQK17)</f>
        <v>100</v>
      </c>
      <c r="DQL19" s="64"/>
      <c r="DQM19" s="65"/>
      <c r="DQN19" s="66"/>
      <c r="DQO19" s="67"/>
      <c r="DQP19" s="24">
        <v>0</v>
      </c>
      <c r="DQQ19" s="66">
        <f>SUM(DQQ8:DQQ17)</f>
        <v>573</v>
      </c>
      <c r="DQR19" s="68">
        <f>SUM(DQR8:DQR17)</f>
        <v>100</v>
      </c>
      <c r="DQS19" s="64"/>
      <c r="DQT19" s="65"/>
      <c r="DQU19" s="66"/>
      <c r="DQV19" s="67"/>
      <c r="DQW19" s="24">
        <v>0</v>
      </c>
      <c r="DQX19" s="66">
        <f>SUM(DQX8:DQX17)</f>
        <v>568</v>
      </c>
      <c r="DQY19" s="68">
        <f>SUM(DQY8:DQY17)</f>
        <v>100</v>
      </c>
      <c r="DQZ19" s="64"/>
      <c r="DRA19" s="65"/>
      <c r="DRB19" s="66"/>
      <c r="DRC19" s="67"/>
      <c r="DRD19" s="24">
        <v>0</v>
      </c>
      <c r="DRE19" s="66">
        <f>SUM(DRE8:DRE17)</f>
        <v>565</v>
      </c>
      <c r="DRF19" s="68">
        <f>SUM(DRF8:DRF17)</f>
        <v>100</v>
      </c>
      <c r="DRG19" s="64"/>
      <c r="DRH19" s="65"/>
      <c r="DRI19" s="66"/>
      <c r="DRJ19" s="67"/>
      <c r="DRK19" s="24">
        <v>0</v>
      </c>
      <c r="DRL19" s="66">
        <f>SUM(DRL8:DRL17)</f>
        <v>557</v>
      </c>
      <c r="DRM19" s="68">
        <f>SUM(DRM8:DRM17)</f>
        <v>100</v>
      </c>
      <c r="DRN19" s="64"/>
      <c r="DRO19" s="65"/>
      <c r="DRP19" s="66"/>
      <c r="DRQ19" s="67"/>
      <c r="DRR19" s="24">
        <v>0</v>
      </c>
      <c r="DRS19" s="66">
        <f>SUM(DRS8:DRS17)</f>
        <v>554</v>
      </c>
      <c r="DRT19" s="68">
        <f>SUM(DRT8:DRT17)</f>
        <v>100</v>
      </c>
      <c r="DRU19" s="64"/>
      <c r="DRV19" s="65"/>
      <c r="DRW19" s="66"/>
      <c r="DRX19" s="67"/>
      <c r="DRY19" s="24">
        <v>0</v>
      </c>
      <c r="DRZ19" s="66">
        <f>SUM(DRZ8:DRZ17)</f>
        <v>540</v>
      </c>
      <c r="DSA19" s="68">
        <f>SUM(DSA8:DSA17)</f>
        <v>100</v>
      </c>
      <c r="DSB19" s="64"/>
      <c r="DSC19" s="65"/>
      <c r="DSD19" s="66"/>
      <c r="DSE19" s="67"/>
      <c r="DSF19" s="24">
        <v>0</v>
      </c>
      <c r="DSG19" s="66">
        <f>SUM(DSG8:DSG17)</f>
        <v>529</v>
      </c>
      <c r="DSH19" s="68">
        <f>SUM(DSH8:DSH17)</f>
        <v>100</v>
      </c>
      <c r="DSI19" s="64"/>
      <c r="DSJ19" s="65"/>
      <c r="DSK19" s="66"/>
      <c r="DSL19" s="67"/>
      <c r="DSM19" s="24">
        <v>0</v>
      </c>
      <c r="DSN19" s="66">
        <f>SUM(DSN8:DSN17)</f>
        <v>520</v>
      </c>
      <c r="DSO19" s="68">
        <f>SUM(DSO8:DSO17)</f>
        <v>100</v>
      </c>
      <c r="DSP19" s="64"/>
      <c r="DSQ19" s="65"/>
      <c r="DSR19" s="66"/>
      <c r="DSS19" s="67"/>
      <c r="DST19" s="24">
        <v>0</v>
      </c>
      <c r="DSU19" s="66">
        <f>SUM(DSU8:DSU17)</f>
        <v>513</v>
      </c>
      <c r="DSV19" s="68">
        <f>SUM(DSV8:DSV17)</f>
        <v>100</v>
      </c>
      <c r="DSW19" s="64"/>
      <c r="DSX19" s="65"/>
      <c r="DSY19" s="66"/>
      <c r="DSZ19" s="67"/>
      <c r="DTA19" s="24">
        <v>0</v>
      </c>
      <c r="DTB19" s="66">
        <f>SUM(DTB8:DTB17)</f>
        <v>509</v>
      </c>
      <c r="DTC19" s="68">
        <f>SUM(DTC8:DTC17)</f>
        <v>100</v>
      </c>
      <c r="DTD19" s="64"/>
      <c r="DTE19" s="63"/>
      <c r="DTF19" s="69"/>
      <c r="DTG19" s="70"/>
      <c r="DTH19" s="24">
        <v>0</v>
      </c>
      <c r="DTI19" s="69">
        <f>SUM(DTI8:DTI17)</f>
        <v>494</v>
      </c>
      <c r="DTJ19" s="68">
        <f>SUM(DTJ8:DTJ17)</f>
        <v>100</v>
      </c>
      <c r="DTK19" s="64"/>
      <c r="DTL19" s="63"/>
      <c r="DTM19" s="69"/>
      <c r="DTN19" s="70"/>
      <c r="DTO19" s="24">
        <v>0</v>
      </c>
      <c r="DTP19" s="69">
        <f>SUM(DTP8:DTP17)</f>
        <v>463</v>
      </c>
      <c r="DTQ19" s="68">
        <f>SUM(DTQ8:DTQ17)</f>
        <v>100</v>
      </c>
      <c r="DTR19" s="64"/>
      <c r="DTS19" s="63"/>
      <c r="DTT19" s="69"/>
      <c r="DTU19" s="70"/>
      <c r="DTV19" s="24">
        <v>0</v>
      </c>
      <c r="DTW19" s="69">
        <f>SUM(DTW8:DTW17)</f>
        <v>443</v>
      </c>
      <c r="DTX19" s="68">
        <f>SUM(DTX8:DTX17)</f>
        <v>100</v>
      </c>
      <c r="DTY19" s="64"/>
      <c r="DTZ19" s="63"/>
      <c r="DUA19" s="69"/>
      <c r="DUB19" s="70"/>
      <c r="DUC19" s="24">
        <v>0</v>
      </c>
      <c r="DUD19" s="69">
        <f>SUM(DUD8:DUD17)</f>
        <v>402</v>
      </c>
      <c r="DUE19" s="68">
        <f>SUM(DUE8:DUE17)</f>
        <v>100</v>
      </c>
      <c r="DUF19" s="64"/>
      <c r="DUG19" s="63"/>
      <c r="DUH19" s="69"/>
      <c r="DUI19" s="70"/>
      <c r="DUJ19" s="24">
        <v>0</v>
      </c>
      <c r="DUK19" s="69">
        <f>SUM(DUK8:DUK17)</f>
        <v>389</v>
      </c>
      <c r="DUL19" s="68">
        <f>SUM(DUL8:DUL17)</f>
        <v>100</v>
      </c>
      <c r="DUM19" s="64"/>
      <c r="DUN19" s="63"/>
      <c r="DUO19" s="69"/>
      <c r="DUP19" s="70"/>
      <c r="DUQ19" s="24">
        <v>0</v>
      </c>
      <c r="DUR19" s="69">
        <f>SUM(DUR8:DUR17)</f>
        <v>382</v>
      </c>
      <c r="DUS19" s="68">
        <f>SUM(DUS8:DUS17)</f>
        <v>100</v>
      </c>
      <c r="DUT19" s="64"/>
      <c r="DUU19" s="63"/>
      <c r="DUV19" s="69"/>
      <c r="DUW19" s="70"/>
      <c r="DUX19" s="24">
        <v>0</v>
      </c>
      <c r="DUY19" s="69">
        <f>SUM(DUY8:DUY17)</f>
        <v>375</v>
      </c>
      <c r="DUZ19" s="68">
        <f>SUM(DUZ8:DUZ17)</f>
        <v>100</v>
      </c>
    </row>
    <row r="20" spans="1:3276" s="4" customFormat="1" ht="12.75">
      <c r="A20" s="113"/>
      <c r="B20" s="46"/>
      <c r="C20" s="57"/>
      <c r="D20" s="57"/>
      <c r="E20" s="57"/>
      <c r="F20" s="57"/>
      <c r="G20" s="71"/>
      <c r="H20" s="57"/>
      <c r="I20" s="60"/>
      <c r="J20" s="60"/>
      <c r="K20" s="60"/>
      <c r="L20" s="61"/>
      <c r="M20" s="57"/>
      <c r="N20" s="71"/>
      <c r="O20" s="57"/>
      <c r="P20" s="60"/>
      <c r="Q20" s="60"/>
      <c r="R20" s="60"/>
      <c r="S20" s="61"/>
      <c r="T20" s="60"/>
      <c r="U20" s="71"/>
      <c r="V20" s="57"/>
      <c r="W20" s="60"/>
      <c r="X20" s="60"/>
      <c r="Y20" s="60"/>
      <c r="Z20" s="61"/>
      <c r="AA20" s="60"/>
      <c r="AB20" s="71"/>
      <c r="AC20" s="57"/>
      <c r="AD20" s="60"/>
      <c r="AE20" s="60"/>
      <c r="AF20" s="60"/>
      <c r="AG20" s="61"/>
      <c r="AH20" s="60"/>
      <c r="AI20" s="71"/>
      <c r="AJ20" s="57"/>
      <c r="AK20" s="60"/>
      <c r="AL20" s="60"/>
      <c r="AM20" s="60"/>
      <c r="AN20" s="61"/>
      <c r="AO20" s="60"/>
      <c r="AP20" s="71"/>
      <c r="AQ20" s="57"/>
      <c r="AR20" s="60"/>
      <c r="AS20" s="60"/>
      <c r="AT20" s="60"/>
      <c r="AU20" s="61"/>
      <c r="AV20" s="60"/>
      <c r="AW20" s="71"/>
      <c r="AX20" s="57"/>
      <c r="AY20" s="60"/>
      <c r="AZ20" s="60"/>
      <c r="BA20" s="60"/>
      <c r="BB20" s="61"/>
      <c r="BC20" s="60"/>
      <c r="BD20" s="71"/>
      <c r="BE20" s="57"/>
      <c r="BF20" s="60"/>
      <c r="BG20" s="60"/>
      <c r="BH20" s="60"/>
      <c r="BI20" s="61"/>
      <c r="BJ20" s="57"/>
      <c r="BK20" s="71"/>
      <c r="BL20" s="57"/>
      <c r="BM20" s="60"/>
      <c r="BN20" s="60"/>
      <c r="BO20" s="60"/>
      <c r="BP20" s="61"/>
      <c r="BQ20" s="60"/>
      <c r="BR20" s="71"/>
      <c r="BS20" s="57"/>
      <c r="BT20" s="60"/>
      <c r="BU20" s="60"/>
      <c r="BV20" s="60"/>
      <c r="BW20" s="61"/>
      <c r="BX20" s="60"/>
      <c r="BY20" s="71"/>
      <c r="BZ20" s="57"/>
      <c r="CA20" s="60"/>
      <c r="CB20" s="60"/>
      <c r="CC20" s="60"/>
      <c r="CD20" s="61"/>
      <c r="CE20" s="60"/>
      <c r="CF20" s="71"/>
      <c r="CG20" s="57"/>
      <c r="CH20" s="60"/>
      <c r="CI20" s="60"/>
      <c r="CJ20" s="60"/>
      <c r="CK20" s="61"/>
      <c r="CL20" s="60"/>
      <c r="CM20" s="71"/>
      <c r="CN20" s="57"/>
      <c r="CO20" s="60"/>
      <c r="CP20" s="60"/>
      <c r="CQ20" s="60"/>
      <c r="CR20" s="61"/>
      <c r="CS20" s="60"/>
      <c r="CT20" s="71"/>
      <c r="CU20" s="57"/>
      <c r="CV20" s="60"/>
      <c r="CW20" s="60"/>
      <c r="CX20" s="60"/>
      <c r="CY20" s="61"/>
      <c r="CZ20" s="60"/>
      <c r="DA20" s="71"/>
      <c r="DB20" s="57"/>
      <c r="DC20" s="60"/>
      <c r="DD20" s="60"/>
      <c r="DE20" s="60"/>
      <c r="DF20" s="61"/>
      <c r="DG20" s="57"/>
      <c r="DH20" s="71"/>
      <c r="DI20" s="57"/>
      <c r="DJ20" s="60"/>
      <c r="DK20" s="60"/>
      <c r="DL20" s="60"/>
      <c r="DM20" s="61"/>
      <c r="DN20" s="60"/>
      <c r="DO20" s="71"/>
      <c r="DP20" s="57"/>
      <c r="DQ20" s="60"/>
      <c r="DR20" s="60"/>
      <c r="DS20" s="60"/>
      <c r="DT20" s="61"/>
      <c r="DU20" s="60"/>
      <c r="DV20" s="71"/>
      <c r="DW20" s="57"/>
      <c r="DX20" s="60"/>
      <c r="DY20" s="60"/>
      <c r="DZ20" s="60"/>
      <c r="EA20" s="61"/>
      <c r="EB20" s="60"/>
      <c r="EC20" s="71"/>
      <c r="ED20" s="57"/>
      <c r="EE20" s="60"/>
      <c r="EF20" s="60"/>
      <c r="EG20" s="60"/>
      <c r="EH20" s="61"/>
      <c r="EI20" s="60"/>
      <c r="EJ20" s="71"/>
      <c r="EK20" s="57"/>
      <c r="EL20" s="60"/>
      <c r="EM20" s="60"/>
      <c r="EN20" s="60"/>
      <c r="EO20" s="61"/>
      <c r="EP20" s="60"/>
      <c r="EQ20" s="71"/>
      <c r="ER20" s="57"/>
      <c r="ES20" s="60"/>
      <c r="ET20" s="60"/>
      <c r="EU20" s="60"/>
      <c r="EV20" s="61"/>
      <c r="EW20" s="60"/>
      <c r="EX20" s="71"/>
      <c r="EY20" s="57"/>
      <c r="EZ20" s="60"/>
      <c r="FA20" s="60"/>
      <c r="FB20" s="60"/>
      <c r="FC20" s="61"/>
      <c r="FD20" s="57"/>
      <c r="FE20" s="71"/>
      <c r="FF20" s="57"/>
      <c r="FG20" s="60"/>
      <c r="FH20" s="60"/>
      <c r="FI20" s="60"/>
      <c r="FJ20" s="61"/>
      <c r="FK20" s="60"/>
      <c r="FL20" s="71"/>
      <c r="FM20" s="57"/>
      <c r="FN20" s="60"/>
      <c r="FO20" s="60"/>
      <c r="FP20" s="60"/>
      <c r="FQ20" s="61"/>
      <c r="FR20" s="60"/>
      <c r="FS20" s="71"/>
      <c r="FT20" s="57"/>
      <c r="FU20" s="60"/>
      <c r="FV20" s="60"/>
      <c r="FW20" s="60"/>
      <c r="FX20" s="61"/>
      <c r="FY20" s="60"/>
      <c r="FZ20" s="71"/>
      <c r="GA20" s="57"/>
      <c r="GB20" s="60"/>
      <c r="GC20" s="60"/>
      <c r="GD20" s="60"/>
      <c r="GE20" s="61"/>
      <c r="GF20" s="60"/>
      <c r="GG20" s="71"/>
      <c r="GH20" s="57"/>
      <c r="GI20" s="60"/>
      <c r="GJ20" s="60"/>
      <c r="GK20" s="60"/>
      <c r="GL20" s="61"/>
      <c r="GM20" s="60"/>
      <c r="GN20" s="71"/>
      <c r="GO20" s="57"/>
      <c r="GP20" s="60"/>
      <c r="GQ20" s="60"/>
      <c r="GR20" s="60"/>
      <c r="GS20" s="61"/>
      <c r="GT20" s="60"/>
      <c r="GU20" s="71"/>
      <c r="GV20" s="57"/>
      <c r="GW20" s="60"/>
      <c r="GX20" s="60"/>
      <c r="GY20" s="60"/>
      <c r="GZ20" s="61"/>
      <c r="HA20" s="57"/>
      <c r="HB20" s="71"/>
      <c r="HC20" s="57"/>
      <c r="HD20" s="60"/>
      <c r="HE20" s="60"/>
      <c r="HF20" s="60"/>
      <c r="HG20" s="61"/>
      <c r="HH20" s="60"/>
      <c r="HI20" s="71"/>
      <c r="HJ20" s="57"/>
      <c r="HK20" s="60"/>
      <c r="HL20" s="60"/>
      <c r="HM20" s="60"/>
      <c r="HN20" s="61"/>
      <c r="HO20" s="60"/>
      <c r="HP20" s="71"/>
      <c r="HQ20" s="57"/>
      <c r="HR20" s="60"/>
      <c r="HS20" s="60"/>
      <c r="HT20" s="60"/>
      <c r="HU20" s="61"/>
      <c r="HV20" s="60"/>
      <c r="HW20" s="71"/>
      <c r="HX20" s="57"/>
      <c r="HY20" s="60"/>
      <c r="HZ20" s="60"/>
      <c r="IA20" s="60"/>
      <c r="IB20" s="61"/>
      <c r="IC20" s="60"/>
      <c r="ID20" s="71"/>
      <c r="IE20" s="57"/>
      <c r="IF20" s="60"/>
      <c r="IG20" s="60"/>
      <c r="IH20" s="60"/>
      <c r="II20" s="61"/>
      <c r="IJ20" s="60"/>
      <c r="IK20" s="71"/>
      <c r="IL20" s="57"/>
      <c r="IM20" s="60"/>
      <c r="IN20" s="60"/>
      <c r="IO20" s="60"/>
      <c r="IP20" s="61"/>
      <c r="IQ20" s="60"/>
      <c r="IR20" s="71"/>
      <c r="IS20" s="57"/>
      <c r="IT20" s="60"/>
      <c r="IU20" s="60"/>
      <c r="IV20" s="60"/>
      <c r="IW20" s="61"/>
      <c r="IX20" s="57"/>
      <c r="IY20" s="71"/>
      <c r="IZ20" s="57"/>
      <c r="JA20" s="60"/>
      <c r="JB20" s="60"/>
      <c r="JC20" s="60"/>
      <c r="JD20" s="61"/>
      <c r="JE20" s="60"/>
      <c r="JF20" s="71"/>
      <c r="JG20" s="57"/>
      <c r="JH20" s="60"/>
      <c r="JI20" s="60"/>
      <c r="JJ20" s="60"/>
      <c r="JK20" s="61"/>
      <c r="JL20" s="60"/>
      <c r="JM20" s="71"/>
      <c r="JN20" s="57"/>
      <c r="JO20" s="60"/>
      <c r="JP20" s="60"/>
      <c r="JQ20" s="60"/>
      <c r="JR20" s="61"/>
      <c r="JS20" s="60"/>
      <c r="JT20" s="71"/>
      <c r="JU20" s="57"/>
      <c r="JV20" s="60"/>
      <c r="JW20" s="60"/>
      <c r="JX20" s="60"/>
      <c r="JY20" s="61"/>
      <c r="JZ20" s="60"/>
      <c r="KA20" s="71"/>
      <c r="KB20" s="57"/>
      <c r="KC20" s="60"/>
      <c r="KD20" s="60"/>
      <c r="KE20" s="60"/>
      <c r="KF20" s="61"/>
      <c r="KG20" s="60"/>
      <c r="KH20" s="71"/>
      <c r="KI20" s="57"/>
      <c r="KJ20" s="60"/>
      <c r="KK20" s="60"/>
      <c r="KL20" s="60"/>
      <c r="KM20" s="61"/>
      <c r="KN20" s="60"/>
      <c r="KO20" s="71"/>
      <c r="KP20" s="57"/>
      <c r="KQ20" s="60"/>
      <c r="KR20" s="60"/>
      <c r="KS20" s="60"/>
      <c r="KT20" s="61"/>
      <c r="KU20" s="57"/>
      <c r="KV20" s="71"/>
      <c r="KW20" s="57"/>
      <c r="KX20" s="60"/>
      <c r="KY20" s="60"/>
      <c r="KZ20" s="60"/>
      <c r="LA20" s="61"/>
      <c r="LB20" s="60"/>
      <c r="LC20" s="71"/>
      <c r="LD20" s="57"/>
      <c r="LE20" s="60"/>
      <c r="LF20" s="60"/>
      <c r="LG20" s="60"/>
      <c r="LH20" s="61"/>
      <c r="LI20" s="60"/>
      <c r="LJ20" s="71"/>
      <c r="LK20" s="57"/>
      <c r="LL20" s="60"/>
      <c r="LM20" s="60"/>
      <c r="LN20" s="60"/>
      <c r="LO20" s="61"/>
      <c r="LP20" s="60"/>
      <c r="LQ20" s="71"/>
      <c r="LR20" s="57"/>
      <c r="LS20" s="60"/>
      <c r="LT20" s="60"/>
      <c r="LU20" s="60"/>
      <c r="LV20" s="61"/>
      <c r="LW20" s="60"/>
      <c r="LX20" s="71"/>
      <c r="LY20" s="57"/>
      <c r="LZ20" s="60"/>
      <c r="MA20" s="60"/>
      <c r="MB20" s="60"/>
      <c r="MC20" s="61"/>
      <c r="MD20" s="60"/>
      <c r="ME20" s="71"/>
      <c r="MF20" s="57"/>
      <c r="MG20" s="60"/>
      <c r="MH20" s="60"/>
      <c r="MI20" s="60"/>
      <c r="MJ20" s="61"/>
      <c r="MK20" s="60"/>
      <c r="ML20" s="71"/>
      <c r="MM20" s="57"/>
      <c r="MN20" s="60"/>
      <c r="MO20" s="60"/>
      <c r="MP20" s="60"/>
      <c r="MQ20" s="61"/>
      <c r="MR20" s="57"/>
      <c r="MS20" s="71"/>
      <c r="MT20" s="57"/>
      <c r="MU20" s="60"/>
      <c r="MV20" s="60"/>
      <c r="MW20" s="60"/>
      <c r="MX20" s="61"/>
      <c r="MY20" s="60"/>
      <c r="MZ20" s="71"/>
      <c r="NA20" s="57"/>
      <c r="NB20" s="60"/>
      <c r="NC20" s="60"/>
      <c r="ND20" s="60"/>
      <c r="NE20" s="61"/>
      <c r="NF20" s="60"/>
      <c r="NG20" s="71"/>
      <c r="NH20" s="57"/>
      <c r="NI20" s="60"/>
      <c r="NJ20" s="60"/>
      <c r="NK20" s="60"/>
      <c r="NL20" s="61"/>
      <c r="NM20" s="60"/>
      <c r="NN20" s="71"/>
      <c r="NO20" s="57"/>
      <c r="NP20" s="60"/>
      <c r="NQ20" s="60"/>
      <c r="NR20" s="60"/>
      <c r="NS20" s="61"/>
      <c r="NT20" s="60"/>
      <c r="NU20" s="71"/>
      <c r="NV20" s="57"/>
      <c r="NW20" s="60"/>
      <c r="NX20" s="60"/>
      <c r="NY20" s="60"/>
      <c r="NZ20" s="61"/>
      <c r="OA20" s="60"/>
      <c r="OB20" s="71"/>
      <c r="OC20" s="57"/>
      <c r="OD20" s="60"/>
      <c r="OE20" s="60"/>
      <c r="OF20" s="60"/>
      <c r="OG20" s="61"/>
      <c r="OH20" s="60"/>
      <c r="OI20" s="71"/>
      <c r="OJ20" s="57"/>
      <c r="OK20" s="60"/>
      <c r="OL20" s="60"/>
      <c r="OM20" s="60"/>
      <c r="ON20" s="61"/>
      <c r="OO20" s="57"/>
      <c r="OP20" s="71"/>
      <c r="OQ20" s="57"/>
      <c r="OR20" s="60"/>
      <c r="OS20" s="60"/>
      <c r="OT20" s="60"/>
      <c r="OU20" s="61"/>
      <c r="OV20" s="60"/>
      <c r="OW20" s="71"/>
      <c r="OX20" s="57"/>
      <c r="OY20" s="60"/>
      <c r="OZ20" s="60"/>
      <c r="PA20" s="60"/>
      <c r="PB20" s="61"/>
      <c r="PC20" s="60"/>
      <c r="PD20" s="71"/>
      <c r="PE20" s="57"/>
      <c r="PF20" s="60"/>
      <c r="PG20" s="60"/>
      <c r="PH20" s="60"/>
      <c r="PI20" s="61"/>
      <c r="PJ20" s="60"/>
      <c r="PK20" s="71"/>
      <c r="PL20" s="57"/>
      <c r="PM20" s="60"/>
      <c r="PN20" s="60"/>
      <c r="PO20" s="60"/>
      <c r="PP20" s="61"/>
      <c r="PQ20" s="60"/>
      <c r="PR20" s="71"/>
      <c r="PS20" s="57"/>
      <c r="PT20" s="60"/>
      <c r="PU20" s="60"/>
      <c r="PV20" s="60"/>
      <c r="PW20" s="61"/>
      <c r="PX20" s="60"/>
      <c r="PY20" s="71"/>
      <c r="PZ20" s="57"/>
      <c r="QA20" s="60"/>
      <c r="QB20" s="60"/>
      <c r="QC20" s="60"/>
      <c r="QD20" s="61"/>
      <c r="QE20" s="60"/>
      <c r="QF20" s="71"/>
      <c r="QG20" s="57"/>
      <c r="QH20" s="60"/>
      <c r="QI20" s="60"/>
      <c r="QJ20" s="60"/>
      <c r="QK20" s="61"/>
      <c r="QL20" s="57"/>
      <c r="QM20" s="71"/>
      <c r="QN20" s="57"/>
      <c r="QO20" s="60"/>
      <c r="QP20" s="60"/>
      <c r="QQ20" s="60"/>
      <c r="QR20" s="61"/>
      <c r="QS20" s="60"/>
      <c r="QT20" s="71"/>
      <c r="QU20" s="57"/>
      <c r="QV20" s="60"/>
      <c r="QW20" s="60"/>
      <c r="QX20" s="60"/>
      <c r="QY20" s="61"/>
      <c r="QZ20" s="60"/>
      <c r="RA20" s="71"/>
      <c r="RB20" s="57"/>
      <c r="RC20" s="60"/>
      <c r="RD20" s="60"/>
      <c r="RE20" s="60"/>
      <c r="RF20" s="61"/>
      <c r="RG20" s="60"/>
      <c r="RH20" s="71"/>
      <c r="RI20" s="57"/>
      <c r="RJ20" s="60"/>
      <c r="RK20" s="60"/>
      <c r="RL20" s="60"/>
      <c r="RM20" s="61"/>
      <c r="RN20" s="60"/>
      <c r="RO20" s="71"/>
      <c r="RP20" s="57"/>
      <c r="RQ20" s="60"/>
      <c r="RR20" s="60"/>
      <c r="RS20" s="60"/>
      <c r="RT20" s="61"/>
      <c r="RU20" s="60"/>
      <c r="RV20" s="71"/>
      <c r="RW20" s="57"/>
      <c r="RX20" s="60"/>
      <c r="RY20" s="60"/>
      <c r="RZ20" s="60"/>
      <c r="SA20" s="61"/>
      <c r="SB20" s="60"/>
      <c r="SC20" s="71"/>
      <c r="SD20" s="57"/>
      <c r="SE20" s="60"/>
      <c r="SF20" s="60"/>
      <c r="SG20" s="60"/>
      <c r="SH20" s="61"/>
      <c r="SI20" s="57"/>
      <c r="SJ20" s="71"/>
      <c r="SK20" s="57"/>
      <c r="SL20" s="60"/>
      <c r="SM20" s="60"/>
      <c r="SN20" s="60"/>
      <c r="SO20" s="61"/>
      <c r="SP20" s="60"/>
      <c r="SQ20" s="71"/>
      <c r="SR20" s="57"/>
      <c r="SS20" s="60"/>
      <c r="ST20" s="60"/>
      <c r="SU20" s="60"/>
      <c r="SV20" s="61"/>
      <c r="SW20" s="60"/>
      <c r="SX20" s="71"/>
      <c r="SY20" s="57"/>
      <c r="SZ20" s="60"/>
      <c r="TA20" s="60"/>
      <c r="TB20" s="60"/>
      <c r="TC20" s="61"/>
      <c r="TD20" s="60"/>
      <c r="TE20" s="71"/>
      <c r="TF20" s="57"/>
      <c r="TG20" s="60"/>
      <c r="TH20" s="60"/>
      <c r="TI20" s="60"/>
      <c r="TJ20" s="61"/>
      <c r="TK20" s="60"/>
      <c r="TL20" s="71"/>
      <c r="TM20" s="57"/>
      <c r="TN20" s="60"/>
      <c r="TO20" s="60"/>
      <c r="TP20" s="60"/>
      <c r="TQ20" s="61"/>
      <c r="TR20" s="60"/>
      <c r="TS20" s="71"/>
      <c r="TT20" s="57"/>
      <c r="TU20" s="60"/>
      <c r="TV20" s="60"/>
      <c r="TW20" s="60"/>
      <c r="TX20" s="61"/>
      <c r="TY20" s="60"/>
      <c r="TZ20" s="71"/>
      <c r="UA20" s="57"/>
      <c r="UB20" s="60"/>
      <c r="UC20" s="60"/>
      <c r="UD20" s="60"/>
      <c r="UE20" s="61"/>
      <c r="UF20" s="57"/>
      <c r="UG20" s="71"/>
      <c r="UH20" s="57"/>
      <c r="UI20" s="60"/>
      <c r="UJ20" s="60"/>
      <c r="UK20" s="60"/>
      <c r="UL20" s="61"/>
      <c r="UM20" s="60"/>
      <c r="UN20" s="71"/>
      <c r="UO20" s="57"/>
      <c r="UP20" s="60"/>
      <c r="UQ20" s="60"/>
      <c r="UR20" s="60"/>
      <c r="US20" s="61"/>
      <c r="UT20" s="60"/>
      <c r="UU20" s="71"/>
      <c r="UV20" s="57"/>
      <c r="UW20" s="60"/>
      <c r="UX20" s="60"/>
      <c r="UY20" s="60"/>
      <c r="UZ20" s="61"/>
      <c r="VA20" s="60"/>
      <c r="VB20" s="71"/>
      <c r="VC20" s="57"/>
      <c r="VD20" s="60"/>
      <c r="VE20" s="60"/>
      <c r="VF20" s="60"/>
      <c r="VG20" s="61"/>
      <c r="VH20" s="60"/>
      <c r="VI20" s="71"/>
      <c r="VJ20" s="57"/>
      <c r="VK20" s="60"/>
      <c r="VL20" s="60"/>
      <c r="VM20" s="60"/>
      <c r="VN20" s="61"/>
      <c r="VO20" s="60"/>
      <c r="VP20" s="71"/>
      <c r="VQ20" s="57"/>
      <c r="VR20" s="60"/>
      <c r="VS20" s="60"/>
      <c r="VT20" s="60"/>
      <c r="VU20" s="61"/>
      <c r="VV20" s="60"/>
      <c r="VW20" s="71"/>
      <c r="VX20" s="57"/>
      <c r="VY20" s="60"/>
      <c r="VZ20" s="60"/>
      <c r="WA20" s="60"/>
      <c r="WB20" s="61"/>
      <c r="WC20" s="57"/>
      <c r="WD20" s="71"/>
      <c r="WE20" s="57"/>
      <c r="WF20" s="60"/>
      <c r="WG20" s="60"/>
      <c r="WH20" s="60"/>
      <c r="WI20" s="61"/>
      <c r="WJ20" s="60"/>
      <c r="WK20" s="71"/>
      <c r="WL20" s="57"/>
      <c r="WM20" s="60"/>
      <c r="WN20" s="60"/>
      <c r="WO20" s="60"/>
      <c r="WP20" s="61"/>
      <c r="WQ20" s="60"/>
      <c r="WR20" s="71"/>
      <c r="WS20" s="57"/>
      <c r="WT20" s="60"/>
      <c r="WU20" s="60"/>
      <c r="WV20" s="60"/>
      <c r="WW20" s="61"/>
      <c r="WX20" s="60"/>
      <c r="WY20" s="71"/>
      <c r="WZ20" s="57"/>
      <c r="XA20" s="60"/>
      <c r="XB20" s="60"/>
      <c r="XC20" s="60"/>
      <c r="XD20" s="61"/>
      <c r="XE20" s="60"/>
      <c r="XF20" s="71"/>
      <c r="XG20" s="57"/>
      <c r="XH20" s="60"/>
      <c r="XI20" s="60"/>
      <c r="XJ20" s="60"/>
      <c r="XK20" s="61"/>
      <c r="XL20" s="60"/>
      <c r="XM20" s="71"/>
      <c r="XN20" s="57"/>
      <c r="XO20" s="60"/>
      <c r="XP20" s="60"/>
      <c r="XQ20" s="60"/>
      <c r="XR20" s="61"/>
      <c r="XS20" s="60"/>
      <c r="XT20" s="71"/>
      <c r="XU20" s="57"/>
      <c r="XV20" s="60"/>
      <c r="XW20" s="60"/>
      <c r="XX20" s="60"/>
      <c r="XY20" s="61"/>
      <c r="XZ20" s="57"/>
      <c r="YA20" s="71"/>
      <c r="YB20" s="57"/>
      <c r="YC20" s="60"/>
      <c r="YD20" s="60"/>
      <c r="YE20" s="60"/>
      <c r="YF20" s="61"/>
      <c r="YG20" s="60"/>
      <c r="YH20" s="71"/>
      <c r="YI20" s="57"/>
      <c r="YJ20" s="60"/>
      <c r="YK20" s="60"/>
      <c r="YL20" s="60"/>
      <c r="YM20" s="61"/>
      <c r="YN20" s="60"/>
      <c r="YO20" s="71"/>
      <c r="YP20" s="57"/>
      <c r="YQ20" s="60"/>
      <c r="YR20" s="60"/>
      <c r="YS20" s="60"/>
      <c r="YT20" s="61"/>
      <c r="YU20" s="60"/>
      <c r="YV20" s="71"/>
      <c r="YW20" s="57"/>
      <c r="YX20" s="60"/>
      <c r="YY20" s="60"/>
      <c r="YZ20" s="60"/>
      <c r="ZA20" s="61"/>
      <c r="ZB20" s="60"/>
      <c r="ZC20" s="71"/>
      <c r="ZD20" s="57"/>
      <c r="ZE20" s="60"/>
      <c r="ZF20" s="60"/>
      <c r="ZG20" s="60"/>
      <c r="ZH20" s="61"/>
      <c r="ZI20" s="60"/>
      <c r="ZJ20" s="71"/>
      <c r="ZK20" s="57"/>
      <c r="ZL20" s="60"/>
      <c r="ZM20" s="60"/>
      <c r="ZN20" s="60"/>
      <c r="ZO20" s="61"/>
      <c r="ZP20" s="60"/>
      <c r="ZQ20" s="71"/>
      <c r="ZR20" s="57"/>
      <c r="ZS20" s="60"/>
      <c r="ZT20" s="60"/>
      <c r="ZU20" s="60"/>
      <c r="ZV20" s="61"/>
      <c r="ZW20" s="57"/>
      <c r="ZX20" s="71"/>
      <c r="ZY20" s="57"/>
      <c r="ZZ20" s="60"/>
      <c r="AAA20" s="60"/>
      <c r="AAB20" s="60"/>
      <c r="AAC20" s="61"/>
      <c r="AAD20" s="60"/>
      <c r="AAE20" s="71"/>
      <c r="AAF20" s="57"/>
      <c r="AAG20" s="60"/>
      <c r="AAH20" s="60"/>
      <c r="AAI20" s="60"/>
      <c r="AAJ20" s="61"/>
      <c r="AAK20" s="60"/>
      <c r="AAL20" s="71"/>
      <c r="AAM20" s="57"/>
      <c r="AAN20" s="60"/>
      <c r="AAO20" s="60"/>
      <c r="AAP20" s="60"/>
      <c r="AAQ20" s="61"/>
      <c r="AAR20" s="60"/>
      <c r="AAS20" s="71"/>
      <c r="AAT20" s="57"/>
      <c r="AAU20" s="60"/>
      <c r="AAV20" s="60"/>
      <c r="AAW20" s="60"/>
      <c r="AAX20" s="61"/>
      <c r="AAY20" s="60"/>
      <c r="AAZ20" s="71"/>
      <c r="ABA20" s="57"/>
      <c r="ABB20" s="60"/>
      <c r="ABC20" s="60"/>
      <c r="ABD20" s="60"/>
      <c r="ABE20" s="61"/>
      <c r="ABF20" s="60"/>
      <c r="ABG20" s="71"/>
      <c r="ABH20" s="57"/>
      <c r="ABI20" s="60"/>
      <c r="ABJ20" s="60"/>
      <c r="ABK20" s="60"/>
      <c r="ABL20" s="61"/>
      <c r="ABM20" s="60"/>
      <c r="ABN20" s="71"/>
      <c r="ABO20" s="57"/>
      <c r="ABP20" s="60"/>
      <c r="ABQ20" s="60"/>
      <c r="ABR20" s="60"/>
      <c r="ABS20" s="61"/>
      <c r="ABT20" s="57"/>
      <c r="ABU20" s="71"/>
      <c r="ABV20" s="57"/>
      <c r="ABW20" s="60"/>
      <c r="ABX20" s="60"/>
      <c r="ABY20" s="60"/>
      <c r="ABZ20" s="61"/>
      <c r="ACA20" s="60"/>
      <c r="ACB20" s="71"/>
      <c r="ACC20" s="57"/>
      <c r="ACD20" s="60"/>
      <c r="ACE20" s="60"/>
      <c r="ACF20" s="60"/>
      <c r="ACG20" s="61"/>
      <c r="ACH20" s="60"/>
      <c r="ACI20" s="71"/>
      <c r="ACJ20" s="57"/>
      <c r="ACK20" s="60"/>
      <c r="ACL20" s="60"/>
      <c r="ACM20" s="60"/>
      <c r="ACN20" s="61"/>
      <c r="ACO20" s="60"/>
      <c r="ACP20" s="71"/>
      <c r="ACQ20" s="57"/>
      <c r="ACR20" s="60"/>
      <c r="ACS20" s="60"/>
      <c r="ACT20" s="60"/>
      <c r="ACU20" s="61"/>
      <c r="ACV20" s="60"/>
      <c r="ACW20" s="71"/>
      <c r="ACX20" s="57"/>
      <c r="ACY20" s="60"/>
      <c r="ACZ20" s="60"/>
      <c r="ADA20" s="60"/>
      <c r="ADB20" s="61"/>
      <c r="ADC20" s="60"/>
      <c r="ADD20" s="71"/>
      <c r="ADE20" s="57"/>
      <c r="ADF20" s="60"/>
      <c r="ADG20" s="60"/>
      <c r="ADH20" s="60"/>
      <c r="ADI20" s="61"/>
      <c r="ADJ20" s="60"/>
      <c r="ADK20" s="71"/>
      <c r="ADL20" s="57"/>
      <c r="ADM20" s="60"/>
      <c r="ADN20" s="60"/>
      <c r="ADO20" s="60"/>
      <c r="ADP20" s="61"/>
      <c r="ADQ20" s="57"/>
      <c r="ADR20" s="71"/>
      <c r="ADS20" s="57"/>
      <c r="ADT20" s="60"/>
      <c r="ADU20" s="60"/>
      <c r="ADV20" s="60"/>
      <c r="ADW20" s="61"/>
      <c r="ADX20" s="60"/>
      <c r="ADY20" s="71"/>
      <c r="ADZ20" s="57"/>
      <c r="AEA20" s="60"/>
      <c r="AEB20" s="60"/>
      <c r="AEC20" s="60"/>
      <c r="AED20" s="61"/>
      <c r="AEE20" s="60"/>
      <c r="AEF20" s="71"/>
      <c r="AEG20" s="57"/>
      <c r="AEH20" s="60"/>
      <c r="AEI20" s="60"/>
      <c r="AEJ20" s="60"/>
      <c r="AEK20" s="61"/>
      <c r="AEL20" s="60"/>
      <c r="AEM20" s="71"/>
      <c r="AEN20" s="57"/>
      <c r="AEO20" s="60"/>
      <c r="AEP20" s="60"/>
      <c r="AEQ20" s="60"/>
      <c r="AER20" s="61"/>
      <c r="AES20" s="60"/>
      <c r="AET20" s="71"/>
      <c r="AEU20" s="57"/>
      <c r="AEV20" s="60"/>
      <c r="AEW20" s="60"/>
      <c r="AEX20" s="60"/>
      <c r="AEY20" s="61"/>
      <c r="AEZ20" s="60"/>
      <c r="AFA20" s="71"/>
      <c r="AFB20" s="57"/>
      <c r="AFC20" s="60"/>
      <c r="AFD20" s="60"/>
      <c r="AFE20" s="60"/>
      <c r="AFF20" s="61"/>
      <c r="AFG20" s="60"/>
      <c r="AFH20" s="71"/>
      <c r="AFI20" s="57"/>
      <c r="AFJ20" s="60"/>
      <c r="AFK20" s="60"/>
      <c r="AFL20" s="60"/>
      <c r="AFM20" s="61"/>
      <c r="AFN20" s="57"/>
      <c r="AFO20" s="71"/>
      <c r="AFP20" s="57"/>
      <c r="AFQ20" s="60"/>
      <c r="AFR20" s="60"/>
      <c r="AFS20" s="60"/>
      <c r="AFT20" s="61"/>
      <c r="AFU20" s="60"/>
      <c r="AFV20" s="71"/>
      <c r="AFW20" s="57"/>
      <c r="AFX20" s="60"/>
      <c r="AFY20" s="60"/>
      <c r="AFZ20" s="60"/>
      <c r="AGA20" s="61"/>
      <c r="AGB20" s="60"/>
      <c r="AGC20" s="71"/>
      <c r="AGD20" s="57"/>
      <c r="AGE20" s="60"/>
      <c r="AGF20" s="60"/>
      <c r="AGG20" s="60"/>
      <c r="AGH20" s="61"/>
      <c r="AGI20" s="60"/>
      <c r="AGJ20" s="71"/>
      <c r="AGK20" s="57"/>
      <c r="AGL20" s="60"/>
      <c r="AGM20" s="60"/>
      <c r="AGN20" s="60"/>
      <c r="AGO20" s="61"/>
      <c r="AGP20" s="60"/>
      <c r="AGQ20" s="71"/>
      <c r="AGR20" s="57"/>
      <c r="AGS20" s="60"/>
      <c r="AGT20" s="60"/>
      <c r="AGU20" s="60"/>
      <c r="AGV20" s="61"/>
      <c r="AGW20" s="60"/>
      <c r="AGX20" s="71"/>
      <c r="AGY20" s="57"/>
      <c r="AGZ20" s="60"/>
      <c r="AHA20" s="60"/>
      <c r="AHB20" s="60"/>
      <c r="AHC20" s="61"/>
      <c r="AHD20" s="60"/>
      <c r="AHE20" s="71"/>
      <c r="AHF20" s="57"/>
      <c r="AHG20" s="60"/>
      <c r="AHH20" s="60"/>
      <c r="AHI20" s="60"/>
      <c r="AHJ20" s="61"/>
      <c r="AHK20" s="57"/>
      <c r="AHL20" s="71"/>
      <c r="AHM20" s="57"/>
      <c r="AHN20" s="60"/>
      <c r="AHO20" s="60"/>
      <c r="AHP20" s="60"/>
      <c r="AHQ20" s="61"/>
      <c r="AHR20" s="60"/>
      <c r="AHS20" s="71"/>
      <c r="AHT20" s="57"/>
      <c r="AHU20" s="60"/>
      <c r="AHV20" s="60"/>
      <c r="AHW20" s="60"/>
      <c r="AHX20" s="61"/>
      <c r="AHY20" s="60"/>
      <c r="AHZ20" s="71"/>
      <c r="AIA20" s="57"/>
      <c r="AIB20" s="60"/>
      <c r="AIC20" s="60"/>
      <c r="AID20" s="60"/>
      <c r="AIE20" s="61"/>
      <c r="AIF20" s="60"/>
      <c r="AIG20" s="71"/>
      <c r="AIH20" s="57"/>
      <c r="AII20" s="60"/>
      <c r="AIJ20" s="60"/>
      <c r="AIK20" s="60"/>
      <c r="AIL20" s="61"/>
      <c r="AIM20" s="60"/>
      <c r="AIN20" s="71"/>
      <c r="AIO20" s="57"/>
      <c r="AIP20" s="60"/>
      <c r="AIQ20" s="60"/>
      <c r="AIR20" s="60"/>
      <c r="AIS20" s="61"/>
      <c r="AIT20" s="60"/>
      <c r="AIU20" s="71"/>
      <c r="AIV20" s="57"/>
      <c r="AIW20" s="60"/>
      <c r="AIX20" s="60"/>
      <c r="AIY20" s="60"/>
      <c r="AIZ20" s="61"/>
      <c r="AJA20" s="60"/>
      <c r="AJB20" s="71"/>
      <c r="AJC20" s="57"/>
      <c r="AJD20" s="60"/>
      <c r="AJE20" s="60"/>
      <c r="AJF20" s="60"/>
      <c r="AJG20" s="61"/>
      <c r="AJH20" s="57"/>
      <c r="AJI20" s="71"/>
      <c r="AJJ20" s="57"/>
      <c r="AJK20" s="60"/>
      <c r="AJL20" s="60"/>
      <c r="AJM20" s="60"/>
      <c r="AJN20" s="61"/>
      <c r="AJO20" s="60"/>
      <c r="AJP20" s="71"/>
      <c r="AJQ20" s="57"/>
      <c r="AJR20" s="60"/>
      <c r="AJS20" s="60"/>
      <c r="AJT20" s="60"/>
      <c r="AJU20" s="61"/>
      <c r="AJV20" s="60"/>
      <c r="AJW20" s="71"/>
      <c r="AJX20" s="57"/>
      <c r="AJY20" s="60"/>
      <c r="AJZ20" s="60"/>
      <c r="AKA20" s="60"/>
      <c r="AKB20" s="61"/>
      <c r="AKC20" s="60"/>
      <c r="AKD20" s="71"/>
      <c r="AKE20" s="57"/>
      <c r="AKF20" s="60"/>
      <c r="AKG20" s="60"/>
      <c r="AKH20" s="60"/>
      <c r="AKI20" s="61"/>
      <c r="AKJ20" s="60"/>
      <c r="AKK20" s="71"/>
      <c r="AKL20" s="57"/>
      <c r="AKM20" s="60"/>
      <c r="AKN20" s="60"/>
      <c r="AKO20" s="60"/>
      <c r="AKP20" s="61"/>
      <c r="AKQ20" s="60"/>
      <c r="AKR20" s="71"/>
      <c r="AKS20" s="57"/>
      <c r="AKT20" s="60"/>
      <c r="AKU20" s="60"/>
      <c r="AKV20" s="60"/>
      <c r="AKW20" s="61"/>
      <c r="AKX20" s="60"/>
      <c r="AKY20" s="71"/>
      <c r="AKZ20" s="57"/>
      <c r="ALA20" s="60"/>
      <c r="ALB20" s="60"/>
      <c r="ALC20" s="60"/>
      <c r="ALD20" s="61"/>
      <c r="ALE20" s="57"/>
      <c r="ALF20" s="71"/>
      <c r="ALG20" s="57"/>
      <c r="ALH20" s="60"/>
      <c r="ALI20" s="60"/>
      <c r="ALJ20" s="60"/>
      <c r="ALK20" s="61"/>
      <c r="ALL20" s="60"/>
      <c r="ALM20" s="71"/>
      <c r="ALN20" s="57"/>
      <c r="ALO20" s="60"/>
      <c r="ALP20" s="60"/>
      <c r="ALQ20" s="60"/>
      <c r="ALR20" s="61"/>
      <c r="ALS20" s="60"/>
      <c r="ALT20" s="71"/>
      <c r="ALU20" s="57"/>
      <c r="ALV20" s="60"/>
      <c r="ALW20" s="60"/>
      <c r="ALX20" s="60"/>
      <c r="ALY20" s="61"/>
      <c r="ALZ20" s="60"/>
      <c r="AMA20" s="71"/>
      <c r="AMB20" s="57"/>
      <c r="AMC20" s="60"/>
      <c r="AMD20" s="60"/>
      <c r="AME20" s="60"/>
      <c r="AMF20" s="61"/>
      <c r="AMG20" s="60"/>
      <c r="AMH20" s="71"/>
      <c r="AMI20" s="57"/>
      <c r="AMJ20" s="60"/>
      <c r="AMK20" s="60"/>
      <c r="AML20" s="60"/>
      <c r="AMM20" s="61"/>
      <c r="AMN20" s="60"/>
      <c r="AMO20" s="71"/>
      <c r="AMP20" s="57"/>
      <c r="AMQ20" s="60"/>
      <c r="AMR20" s="60"/>
      <c r="AMS20" s="60"/>
      <c r="AMT20" s="61"/>
      <c r="AMU20" s="60"/>
      <c r="AMV20" s="71"/>
      <c r="AMW20" s="57"/>
      <c r="AMX20" s="60"/>
      <c r="AMY20" s="60"/>
      <c r="AMZ20" s="60"/>
      <c r="ANA20" s="61"/>
      <c r="ANB20" s="57"/>
      <c r="ANC20" s="71"/>
      <c r="AND20" s="57"/>
      <c r="ANE20" s="60"/>
      <c r="ANF20" s="60"/>
      <c r="ANG20" s="60"/>
      <c r="ANH20" s="61"/>
      <c r="ANI20" s="60"/>
      <c r="ANJ20" s="71"/>
      <c r="ANK20" s="57"/>
      <c r="ANL20" s="60"/>
      <c r="ANM20" s="60"/>
      <c r="ANN20" s="60"/>
      <c r="ANO20" s="61"/>
      <c r="ANP20" s="60"/>
      <c r="ANQ20" s="71"/>
      <c r="ANR20" s="57"/>
      <c r="ANS20" s="60"/>
      <c r="ANT20" s="60"/>
      <c r="ANU20" s="60"/>
      <c r="ANV20" s="61"/>
      <c r="ANW20" s="60"/>
      <c r="ANX20" s="71"/>
      <c r="ANY20" s="57"/>
      <c r="ANZ20" s="60"/>
      <c r="AOA20" s="60"/>
      <c r="AOB20" s="60"/>
      <c r="AOC20" s="61"/>
      <c r="AOD20" s="60"/>
      <c r="AOE20" s="71"/>
      <c r="AOF20" s="57"/>
      <c r="AOG20" s="60"/>
      <c r="AOH20" s="60"/>
      <c r="AOI20" s="60"/>
      <c r="AOJ20" s="61"/>
      <c r="AOK20" s="60"/>
      <c r="AOL20" s="71"/>
      <c r="AOM20" s="57"/>
      <c r="AON20" s="60"/>
      <c r="AOO20" s="60"/>
      <c r="AOP20" s="60"/>
      <c r="AOQ20" s="61"/>
      <c r="AOR20" s="60"/>
      <c r="AOS20" s="71"/>
      <c r="AOT20" s="57"/>
      <c r="AOU20" s="60"/>
      <c r="AOV20" s="60"/>
      <c r="AOW20" s="60"/>
      <c r="AOX20" s="61"/>
      <c r="AOY20" s="57"/>
      <c r="AOZ20" s="71"/>
      <c r="APA20" s="57"/>
      <c r="APB20" s="60"/>
      <c r="APC20" s="60"/>
      <c r="APD20" s="60"/>
      <c r="APE20" s="61"/>
      <c r="APF20" s="60"/>
      <c r="APG20" s="71"/>
      <c r="APH20" s="57"/>
      <c r="API20" s="60"/>
      <c r="APJ20" s="60"/>
      <c r="APK20" s="60"/>
      <c r="APL20" s="61"/>
      <c r="APM20" s="60"/>
      <c r="APN20" s="71"/>
      <c r="APO20" s="57"/>
      <c r="APP20" s="60"/>
      <c r="APQ20" s="60"/>
      <c r="APR20" s="60"/>
      <c r="APS20" s="61"/>
      <c r="APT20" s="60"/>
      <c r="APU20" s="71"/>
      <c r="APV20" s="57"/>
      <c r="APW20" s="60"/>
      <c r="APX20" s="60"/>
      <c r="APY20" s="60"/>
      <c r="APZ20" s="61"/>
      <c r="AQA20" s="60"/>
      <c r="AQB20" s="71"/>
      <c r="AQC20" s="57"/>
      <c r="AQD20" s="60"/>
      <c r="AQE20" s="60"/>
      <c r="AQF20" s="60"/>
      <c r="AQG20" s="61"/>
      <c r="AQH20" s="60"/>
      <c r="AQI20" s="71"/>
      <c r="AQJ20" s="57"/>
      <c r="AQK20" s="60"/>
      <c r="AQL20" s="60"/>
      <c r="AQM20" s="60"/>
      <c r="AQN20" s="61"/>
      <c r="AQO20" s="60"/>
      <c r="AQP20" s="71"/>
      <c r="AQQ20" s="57"/>
      <c r="AQR20" s="60"/>
      <c r="AQS20" s="60"/>
      <c r="AQT20" s="60"/>
      <c r="AQU20" s="61"/>
      <c r="AQV20" s="57"/>
      <c r="AQW20" s="71"/>
      <c r="AQX20" s="57"/>
      <c r="AQY20" s="60"/>
      <c r="AQZ20" s="60"/>
      <c r="ARA20" s="60"/>
      <c r="ARB20" s="61"/>
      <c r="ARC20" s="60"/>
      <c r="ARD20" s="71"/>
      <c r="ARE20" s="57"/>
      <c r="ARF20" s="60"/>
      <c r="ARG20" s="60"/>
      <c r="ARH20" s="60"/>
      <c r="ARI20" s="61"/>
      <c r="ARJ20" s="60"/>
      <c r="ARK20" s="71"/>
      <c r="ARL20" s="57"/>
      <c r="ARM20" s="60"/>
      <c r="ARN20" s="60"/>
      <c r="ARO20" s="60"/>
      <c r="ARP20" s="61"/>
      <c r="ARQ20" s="60"/>
      <c r="ARR20" s="71"/>
      <c r="ARS20" s="57"/>
      <c r="ART20" s="60"/>
      <c r="ARU20" s="60"/>
      <c r="ARV20" s="60"/>
      <c r="ARW20" s="61"/>
      <c r="ARX20" s="60"/>
      <c r="ARY20" s="71"/>
      <c r="ARZ20" s="57"/>
      <c r="ASA20" s="60"/>
      <c r="ASB20" s="60"/>
      <c r="ASC20" s="60"/>
      <c r="ASD20" s="61"/>
      <c r="ASE20" s="60"/>
      <c r="ASF20" s="71"/>
      <c r="ASG20" s="57"/>
      <c r="ASH20" s="60"/>
      <c r="ASI20" s="60"/>
      <c r="ASJ20" s="60"/>
      <c r="ASK20" s="61"/>
      <c r="ASL20" s="60"/>
      <c r="ASM20" s="71"/>
      <c r="ASN20" s="57"/>
      <c r="ASO20" s="60"/>
      <c r="ASP20" s="60"/>
      <c r="ASQ20" s="60"/>
      <c r="ASR20" s="61"/>
      <c r="ASS20" s="57"/>
      <c r="AST20" s="71"/>
      <c r="ASU20" s="57"/>
      <c r="ASV20" s="60"/>
      <c r="ASW20" s="60"/>
      <c r="ASX20" s="60"/>
      <c r="ASY20" s="61"/>
      <c r="ASZ20" s="60"/>
      <c r="ATA20" s="71"/>
      <c r="ATB20" s="57"/>
      <c r="ATC20" s="60"/>
      <c r="ATD20" s="60"/>
      <c r="ATE20" s="60"/>
      <c r="ATF20" s="61"/>
      <c r="ATG20" s="60"/>
      <c r="ATH20" s="71"/>
      <c r="ATI20" s="57"/>
      <c r="ATJ20" s="60"/>
      <c r="ATK20" s="60"/>
      <c r="ATL20" s="60"/>
      <c r="ATM20" s="61"/>
      <c r="ATN20" s="60"/>
      <c r="ATO20" s="71"/>
      <c r="ATP20" s="57"/>
      <c r="ATQ20" s="60"/>
      <c r="ATR20" s="60"/>
      <c r="ATS20" s="60"/>
      <c r="ATT20" s="61"/>
      <c r="ATU20" s="60"/>
      <c r="ATV20" s="71"/>
      <c r="ATW20" s="57"/>
      <c r="ATX20" s="60"/>
      <c r="ATY20" s="60"/>
      <c r="ATZ20" s="60"/>
      <c r="AUA20" s="61"/>
      <c r="AUB20" s="60"/>
      <c r="AUC20" s="71"/>
      <c r="AUD20" s="57"/>
      <c r="AUE20" s="60"/>
      <c r="AUF20" s="60"/>
      <c r="AUG20" s="60"/>
      <c r="AUH20" s="61"/>
      <c r="AUI20" s="60"/>
      <c r="AUJ20" s="71"/>
      <c r="AUK20" s="57"/>
      <c r="AUL20" s="60"/>
      <c r="AUM20" s="60"/>
      <c r="AUN20" s="60"/>
      <c r="AUO20" s="61"/>
      <c r="AUP20" s="57"/>
      <c r="AUQ20" s="71"/>
      <c r="AUR20" s="57"/>
      <c r="AUS20" s="60"/>
      <c r="AUT20" s="60"/>
      <c r="AUU20" s="60"/>
      <c r="AUV20" s="61"/>
      <c r="AUW20" s="60"/>
      <c r="AUX20" s="71"/>
      <c r="AUY20" s="57"/>
      <c r="AUZ20" s="60"/>
      <c r="AVA20" s="60"/>
      <c r="AVB20" s="60"/>
      <c r="AVC20" s="61"/>
      <c r="AVD20" s="60"/>
      <c r="AVE20" s="71"/>
      <c r="AVF20" s="57"/>
      <c r="AVG20" s="60"/>
      <c r="AVH20" s="60"/>
      <c r="AVI20" s="60"/>
      <c r="AVJ20" s="61"/>
      <c r="AVK20" s="60"/>
      <c r="AVL20" s="71"/>
      <c r="AVM20" s="57"/>
      <c r="AVN20" s="60"/>
      <c r="AVO20" s="60"/>
      <c r="AVP20" s="60"/>
      <c r="AVQ20" s="61"/>
      <c r="AVR20" s="60"/>
      <c r="AVS20" s="71"/>
      <c r="AVT20" s="57"/>
      <c r="AVU20" s="60"/>
      <c r="AVV20" s="60"/>
      <c r="AVW20" s="60"/>
      <c r="AVX20" s="61"/>
      <c r="AVY20" s="60"/>
      <c r="AVZ20" s="71"/>
      <c r="AWA20" s="57"/>
      <c r="AWB20" s="60"/>
      <c r="AWC20" s="60"/>
      <c r="AWD20" s="60"/>
      <c r="AWE20" s="61"/>
      <c r="AWF20" s="60"/>
      <c r="AWG20" s="71"/>
      <c r="AWH20" s="57"/>
      <c r="AWI20" s="60"/>
      <c r="AWJ20" s="60"/>
      <c r="AWK20" s="60"/>
      <c r="AWL20" s="61"/>
      <c r="AWM20" s="57"/>
      <c r="AWN20" s="71"/>
      <c r="AWO20" s="57"/>
      <c r="AWP20" s="60"/>
      <c r="AWQ20" s="60"/>
      <c r="AWR20" s="60"/>
      <c r="AWS20" s="61"/>
      <c r="AWT20" s="60"/>
      <c r="AWU20" s="71"/>
      <c r="AWV20" s="57"/>
      <c r="AWW20" s="60"/>
      <c r="AWX20" s="60"/>
      <c r="AWY20" s="60"/>
      <c r="AWZ20" s="61"/>
      <c r="AXA20" s="60"/>
      <c r="AXB20" s="71"/>
      <c r="AXC20" s="57"/>
      <c r="AXD20" s="60"/>
      <c r="AXE20" s="60"/>
      <c r="AXF20" s="60"/>
      <c r="AXG20" s="61"/>
      <c r="AXH20" s="60"/>
      <c r="AXI20" s="71"/>
      <c r="AXJ20" s="57"/>
      <c r="AXK20" s="60"/>
      <c r="AXL20" s="60"/>
      <c r="AXM20" s="60"/>
      <c r="AXN20" s="61"/>
      <c r="AXO20" s="60"/>
      <c r="AXP20" s="71"/>
      <c r="AXQ20" s="57"/>
      <c r="AXR20" s="60"/>
      <c r="AXS20" s="60"/>
      <c r="AXT20" s="60"/>
      <c r="AXU20" s="61"/>
      <c r="AXV20" s="60"/>
      <c r="AXW20" s="71"/>
      <c r="AXX20" s="57"/>
      <c r="AXY20" s="60"/>
      <c r="AXZ20" s="60"/>
      <c r="AYA20" s="60"/>
      <c r="AYB20" s="61"/>
      <c r="AYC20" s="60"/>
      <c r="AYD20" s="71"/>
      <c r="AYE20" s="57"/>
      <c r="AYF20" s="60"/>
      <c r="AYG20" s="60"/>
      <c r="AYH20" s="60"/>
      <c r="AYI20" s="61"/>
      <c r="AYJ20" s="57"/>
      <c r="AYK20" s="71"/>
      <c r="AYL20" s="57"/>
      <c r="AYM20" s="60"/>
      <c r="AYN20" s="60"/>
      <c r="AYO20" s="60"/>
      <c r="AYP20" s="61"/>
      <c r="AYQ20" s="60"/>
      <c r="AYR20" s="71"/>
      <c r="AYS20" s="57"/>
      <c r="AYT20" s="60"/>
      <c r="AYU20" s="60"/>
      <c r="AYV20" s="60"/>
      <c r="AYW20" s="61"/>
      <c r="AYX20" s="60"/>
      <c r="AYY20" s="71"/>
      <c r="AYZ20" s="57"/>
      <c r="AZA20" s="60"/>
      <c r="AZB20" s="60"/>
      <c r="AZC20" s="60"/>
      <c r="AZD20" s="61"/>
      <c r="AZE20" s="60"/>
      <c r="AZF20" s="71"/>
      <c r="AZG20" s="57"/>
      <c r="AZH20" s="60"/>
      <c r="AZI20" s="60"/>
      <c r="AZJ20" s="60"/>
      <c r="AZK20" s="61"/>
      <c r="AZL20" s="60"/>
      <c r="AZM20" s="71"/>
      <c r="AZN20" s="57"/>
      <c r="AZO20" s="60"/>
      <c r="AZP20" s="60"/>
      <c r="AZQ20" s="60"/>
      <c r="AZR20" s="61"/>
      <c r="AZS20" s="60"/>
      <c r="AZT20" s="71"/>
      <c r="AZU20" s="57"/>
      <c r="AZV20" s="60"/>
      <c r="AZW20" s="60"/>
      <c r="AZX20" s="60"/>
      <c r="AZY20" s="61"/>
      <c r="AZZ20" s="60"/>
      <c r="BAA20" s="71"/>
      <c r="BAB20" s="57"/>
      <c r="BAC20" s="60"/>
      <c r="BAD20" s="60"/>
      <c r="BAE20" s="60"/>
      <c r="BAF20" s="61"/>
      <c r="BAG20" s="57"/>
      <c r="BAH20" s="71"/>
      <c r="BAI20" s="57"/>
      <c r="BAJ20" s="60"/>
      <c r="BAK20" s="60"/>
      <c r="BAL20" s="60"/>
      <c r="BAM20" s="61"/>
      <c r="BAN20" s="60"/>
      <c r="BAO20" s="71"/>
      <c r="BAP20" s="57"/>
      <c r="BAQ20" s="60"/>
      <c r="BAR20" s="60"/>
      <c r="BAS20" s="60"/>
      <c r="BAT20" s="61"/>
      <c r="BAU20" s="60"/>
      <c r="BAV20" s="71"/>
      <c r="BAW20" s="57"/>
      <c r="BAX20" s="60"/>
      <c r="BAY20" s="60"/>
      <c r="BAZ20" s="60"/>
      <c r="BBA20" s="61"/>
      <c r="BBB20" s="60"/>
      <c r="BBC20" s="71"/>
      <c r="BBD20" s="57"/>
      <c r="BBE20" s="60"/>
      <c r="BBF20" s="60"/>
      <c r="BBG20" s="60"/>
      <c r="BBH20" s="61"/>
      <c r="BBI20" s="60"/>
      <c r="BBJ20" s="71"/>
      <c r="BBK20" s="57"/>
      <c r="BBL20" s="60"/>
      <c r="BBM20" s="60"/>
      <c r="BBN20" s="60"/>
      <c r="BBO20" s="61"/>
      <c r="BBP20" s="60"/>
      <c r="BBQ20" s="71"/>
      <c r="BBR20" s="57"/>
      <c r="BBS20" s="60"/>
      <c r="BBT20" s="60"/>
      <c r="BBU20" s="60"/>
      <c r="BBV20" s="61"/>
      <c r="BBW20" s="60"/>
      <c r="BBX20" s="71"/>
      <c r="BBY20" s="57"/>
      <c r="BBZ20" s="60"/>
      <c r="BCA20" s="60"/>
      <c r="BCB20" s="60"/>
      <c r="BCC20" s="61"/>
      <c r="BCD20" s="57"/>
      <c r="BCE20" s="71"/>
      <c r="BCF20" s="57"/>
      <c r="BCG20" s="60"/>
      <c r="BCH20" s="60"/>
      <c r="BCI20" s="60"/>
      <c r="BCJ20" s="61"/>
      <c r="BCK20" s="60"/>
      <c r="BCL20" s="71"/>
      <c r="BCM20" s="57"/>
      <c r="BCN20" s="60"/>
      <c r="BCO20" s="60"/>
      <c r="BCP20" s="60"/>
      <c r="BCQ20" s="61"/>
      <c r="BCR20" s="60"/>
      <c r="BCS20" s="71"/>
      <c r="BCT20" s="57"/>
      <c r="BCU20" s="60"/>
      <c r="BCV20" s="60"/>
      <c r="BCW20" s="60"/>
      <c r="BCX20" s="61"/>
      <c r="BCY20" s="60"/>
      <c r="BCZ20" s="71"/>
      <c r="BDA20" s="57"/>
      <c r="BDB20" s="60"/>
      <c r="BDC20" s="60"/>
      <c r="BDD20" s="60"/>
      <c r="BDE20" s="61"/>
      <c r="BDF20" s="60"/>
      <c r="BDG20" s="71"/>
      <c r="BDH20" s="57"/>
      <c r="BDI20" s="60"/>
      <c r="BDJ20" s="60"/>
      <c r="BDK20" s="60"/>
      <c r="BDL20" s="61"/>
      <c r="BDM20" s="60"/>
      <c r="BDN20" s="71"/>
      <c r="BDO20" s="57"/>
      <c r="BDP20" s="60"/>
      <c r="BDQ20" s="60"/>
      <c r="BDR20" s="60"/>
      <c r="BDS20" s="61"/>
      <c r="BDT20" s="60"/>
      <c r="BDU20" s="71"/>
      <c r="BDV20" s="57"/>
      <c r="BDW20" s="60"/>
      <c r="BDX20" s="60"/>
      <c r="BDY20" s="60"/>
      <c r="BDZ20" s="61"/>
      <c r="BEA20" s="57"/>
      <c r="BEB20" s="71"/>
      <c r="BEC20" s="57"/>
      <c r="BED20" s="60"/>
      <c r="BEE20" s="60"/>
      <c r="BEF20" s="60"/>
      <c r="BEG20" s="61"/>
      <c r="BEH20" s="60"/>
      <c r="BEI20" s="71"/>
      <c r="BEJ20" s="57"/>
      <c r="BEK20" s="60"/>
      <c r="BEL20" s="60"/>
      <c r="BEM20" s="60"/>
      <c r="BEN20" s="61"/>
      <c r="BEO20" s="60"/>
      <c r="BEP20" s="71"/>
      <c r="BEQ20" s="57"/>
      <c r="BER20" s="60"/>
      <c r="BES20" s="60"/>
      <c r="BET20" s="60"/>
      <c r="BEU20" s="61"/>
      <c r="BEV20" s="60"/>
      <c r="BEW20" s="71"/>
      <c r="BEX20" s="57"/>
      <c r="BEY20" s="60"/>
      <c r="BEZ20" s="60"/>
      <c r="BFA20" s="60"/>
      <c r="BFB20" s="61"/>
      <c r="BFC20" s="60"/>
      <c r="BFD20" s="71"/>
      <c r="BFE20" s="57"/>
      <c r="BFF20" s="60"/>
      <c r="BFG20" s="60"/>
      <c r="BFH20" s="60"/>
      <c r="BFI20" s="61"/>
      <c r="BFJ20" s="60"/>
      <c r="BFK20" s="71"/>
      <c r="BFL20" s="57"/>
      <c r="BFM20" s="60"/>
      <c r="BFN20" s="60"/>
      <c r="BFO20" s="60"/>
      <c r="BFP20" s="61"/>
      <c r="BFQ20" s="60"/>
      <c r="BFR20" s="71"/>
      <c r="BFS20" s="57"/>
      <c r="BFT20" s="60"/>
      <c r="BFU20" s="60"/>
      <c r="BFV20" s="60"/>
      <c r="BFW20" s="61"/>
      <c r="BFX20" s="57"/>
      <c r="BFY20" s="71"/>
      <c r="BFZ20" s="57"/>
      <c r="BGA20" s="60"/>
      <c r="BGB20" s="60"/>
      <c r="BGC20" s="60"/>
      <c r="BGD20" s="61"/>
      <c r="BGE20" s="60"/>
      <c r="BGF20" s="71"/>
      <c r="BGG20" s="57"/>
      <c r="BGH20" s="60"/>
      <c r="BGI20" s="60"/>
      <c r="BGJ20" s="60"/>
      <c r="BGK20" s="61"/>
      <c r="BGL20" s="60"/>
      <c r="BGM20" s="71"/>
      <c r="BGN20" s="57"/>
      <c r="BGO20" s="60"/>
      <c r="BGP20" s="60"/>
      <c r="BGQ20" s="60"/>
      <c r="BGR20" s="61"/>
      <c r="BGS20" s="60"/>
      <c r="BGT20" s="71"/>
      <c r="BGU20" s="57"/>
      <c r="BGV20" s="60"/>
      <c r="BGW20" s="60"/>
      <c r="BGX20" s="60"/>
      <c r="BGY20" s="61"/>
      <c r="BGZ20" s="60"/>
      <c r="BHA20" s="71"/>
      <c r="BHB20" s="57"/>
      <c r="BHC20" s="60"/>
      <c r="BHD20" s="60"/>
      <c r="BHE20" s="60"/>
      <c r="BHF20" s="61"/>
      <c r="BHG20" s="60"/>
      <c r="BHH20" s="71"/>
      <c r="BHI20" s="57"/>
      <c r="BHJ20" s="60"/>
      <c r="BHK20" s="60"/>
      <c r="BHL20" s="60"/>
      <c r="BHM20" s="61"/>
      <c r="BHN20" s="60"/>
      <c r="BHO20" s="71"/>
      <c r="BHP20" s="57"/>
      <c r="BHQ20" s="60"/>
      <c r="BHR20" s="60"/>
      <c r="BHS20" s="60"/>
      <c r="BHT20" s="61"/>
      <c r="BHU20" s="57"/>
      <c r="BHV20" s="71"/>
      <c r="BHW20" s="57"/>
      <c r="BHX20" s="60"/>
      <c r="BHY20" s="60"/>
      <c r="BHZ20" s="60"/>
      <c r="BIA20" s="61"/>
      <c r="BIB20" s="60"/>
      <c r="BIC20" s="71"/>
      <c r="BID20" s="57"/>
      <c r="BIE20" s="60"/>
      <c r="BIF20" s="60"/>
      <c r="BIG20" s="60"/>
      <c r="BIH20" s="61"/>
      <c r="BII20" s="60"/>
      <c r="BIJ20" s="71"/>
      <c r="BIK20" s="57"/>
      <c r="BIL20" s="60"/>
      <c r="BIM20" s="60"/>
      <c r="BIN20" s="60"/>
      <c r="BIO20" s="61"/>
      <c r="BIP20" s="60"/>
      <c r="BIQ20" s="71"/>
      <c r="BIR20" s="57"/>
      <c r="BIS20" s="60"/>
      <c r="BIT20" s="60"/>
      <c r="BIU20" s="60"/>
      <c r="BIV20" s="61"/>
      <c r="BIW20" s="60"/>
      <c r="BIX20" s="71"/>
      <c r="BIY20" s="57"/>
      <c r="BIZ20" s="60"/>
      <c r="BJA20" s="60"/>
      <c r="BJB20" s="60"/>
      <c r="BJC20" s="61"/>
      <c r="BJD20" s="60"/>
      <c r="BJE20" s="71"/>
      <c r="BJF20" s="57"/>
      <c r="BJG20" s="60"/>
      <c r="BJH20" s="60"/>
      <c r="BJI20" s="60"/>
      <c r="BJJ20" s="61"/>
      <c r="BJK20" s="60"/>
      <c r="BJL20" s="71"/>
      <c r="BJM20" s="57"/>
      <c r="BJN20" s="60"/>
      <c r="BJO20" s="60"/>
      <c r="BJP20" s="60"/>
      <c r="BJQ20" s="61"/>
      <c r="BJR20" s="57"/>
      <c r="BJS20" s="71"/>
      <c r="BJT20" s="57"/>
      <c r="BJU20" s="60"/>
      <c r="BJV20" s="60"/>
      <c r="BJW20" s="60"/>
      <c r="BJX20" s="61"/>
      <c r="BJY20" s="60"/>
      <c r="BJZ20" s="71"/>
      <c r="BKA20" s="57"/>
      <c r="BKB20" s="60"/>
      <c r="BKC20" s="60"/>
      <c r="BKD20" s="60"/>
      <c r="BKE20" s="61"/>
      <c r="BKF20" s="60"/>
      <c r="BKG20" s="71"/>
      <c r="BKH20" s="57"/>
      <c r="BKI20" s="60"/>
      <c r="BKJ20" s="60"/>
      <c r="BKK20" s="60"/>
      <c r="BKL20" s="61"/>
      <c r="BKM20" s="60"/>
      <c r="BKN20" s="71"/>
      <c r="BKO20" s="57"/>
      <c r="BKP20" s="60"/>
      <c r="BKQ20" s="60"/>
      <c r="BKR20" s="60"/>
      <c r="BKS20" s="61"/>
      <c r="BKT20" s="60"/>
      <c r="BKU20" s="71"/>
      <c r="BKV20" s="57"/>
      <c r="BKW20" s="60"/>
      <c r="BKX20" s="60"/>
      <c r="BKY20" s="60"/>
      <c r="BKZ20" s="61"/>
      <c r="BLA20" s="60"/>
      <c r="BLB20" s="71"/>
      <c r="BLC20" s="57"/>
      <c r="BLD20" s="60"/>
      <c r="BLE20" s="60"/>
      <c r="BLF20" s="60"/>
      <c r="BLG20" s="61"/>
      <c r="BLH20" s="60"/>
      <c r="BLI20" s="71"/>
      <c r="BLJ20" s="57"/>
      <c r="BLK20" s="60"/>
      <c r="BLL20" s="60"/>
      <c r="BLM20" s="60"/>
      <c r="BLN20" s="61"/>
      <c r="BLO20" s="57"/>
      <c r="BLP20" s="71"/>
      <c r="BLQ20" s="57"/>
      <c r="BLR20" s="60"/>
      <c r="BLS20" s="60"/>
      <c r="BLT20" s="60"/>
      <c r="BLU20" s="61"/>
      <c r="BLV20" s="60"/>
      <c r="BLW20" s="71"/>
      <c r="BLX20" s="57"/>
      <c r="BLY20" s="60"/>
      <c r="BLZ20" s="60"/>
      <c r="BMA20" s="60"/>
      <c r="BMB20" s="61"/>
      <c r="BMC20" s="60"/>
      <c r="BMD20" s="71"/>
      <c r="BME20" s="57"/>
      <c r="BMF20" s="60"/>
      <c r="BMG20" s="60"/>
      <c r="BMH20" s="60"/>
      <c r="BMI20" s="61"/>
      <c r="BMJ20" s="60"/>
      <c r="BMK20" s="71"/>
      <c r="BML20" s="57"/>
      <c r="BMM20" s="60"/>
      <c r="BMN20" s="60"/>
      <c r="BMO20" s="60"/>
      <c r="BMP20" s="61"/>
      <c r="BMQ20" s="60"/>
      <c r="BMR20" s="71"/>
      <c r="BMS20" s="57"/>
      <c r="BMT20" s="60"/>
      <c r="BMU20" s="60"/>
      <c r="BMV20" s="60"/>
      <c r="BMW20" s="61"/>
      <c r="BMX20" s="60"/>
      <c r="BMY20" s="71"/>
      <c r="BMZ20" s="57"/>
      <c r="BNA20" s="60"/>
      <c r="BNB20" s="60"/>
      <c r="BNC20" s="60"/>
      <c r="BND20" s="61"/>
      <c r="BNE20" s="60"/>
      <c r="BNF20" s="71"/>
      <c r="BNG20" s="57"/>
      <c r="BNH20" s="60"/>
      <c r="BNI20" s="60"/>
      <c r="BNJ20" s="60"/>
      <c r="BNK20" s="61"/>
      <c r="BNL20" s="57"/>
      <c r="BNM20" s="71"/>
      <c r="BNN20" s="57"/>
      <c r="BNO20" s="60"/>
      <c r="BNP20" s="60"/>
      <c r="BNQ20" s="60"/>
      <c r="BNR20" s="61"/>
      <c r="BNS20" s="60"/>
      <c r="BNT20" s="71"/>
      <c r="BNU20" s="57"/>
      <c r="BNV20" s="60"/>
      <c r="BNW20" s="60"/>
      <c r="BNX20" s="60"/>
      <c r="BNY20" s="61"/>
      <c r="BNZ20" s="60"/>
      <c r="BOA20" s="71"/>
      <c r="BOB20" s="57"/>
      <c r="BOC20" s="60"/>
      <c r="BOD20" s="60"/>
      <c r="BOE20" s="60"/>
      <c r="BOF20" s="61"/>
      <c r="BOG20" s="60"/>
      <c r="BOH20" s="71"/>
      <c r="BOI20" s="57"/>
      <c r="BOJ20" s="60"/>
      <c r="BOK20" s="60"/>
      <c r="BOL20" s="60"/>
      <c r="BOM20" s="61"/>
      <c r="BON20" s="60"/>
      <c r="BOO20" s="71"/>
      <c r="BOP20" s="57"/>
      <c r="BOQ20" s="60"/>
      <c r="BOR20" s="60"/>
      <c r="BOS20" s="60"/>
      <c r="BOT20" s="61"/>
      <c r="BOU20" s="60"/>
      <c r="BOV20" s="71"/>
      <c r="BOW20" s="57"/>
      <c r="BOX20" s="60"/>
      <c r="BOY20" s="60"/>
      <c r="BOZ20" s="60"/>
      <c r="BPA20" s="61"/>
      <c r="BPB20" s="60"/>
      <c r="BPC20" s="71"/>
      <c r="BPD20" s="57"/>
      <c r="BPE20" s="60"/>
      <c r="BPF20" s="60"/>
      <c r="BPG20" s="60"/>
      <c r="BPH20" s="61"/>
      <c r="BPI20" s="57"/>
      <c r="BPJ20" s="71"/>
      <c r="BPK20" s="57"/>
      <c r="BPL20" s="60"/>
      <c r="BPM20" s="60"/>
      <c r="BPN20" s="60"/>
      <c r="BPO20" s="61"/>
      <c r="BPP20" s="60"/>
      <c r="BPQ20" s="71"/>
      <c r="BPR20" s="57"/>
      <c r="BPS20" s="60"/>
      <c r="BPT20" s="60"/>
      <c r="BPU20" s="60"/>
      <c r="BPV20" s="61"/>
      <c r="BPW20" s="60"/>
      <c r="BPX20" s="71"/>
      <c r="BPY20" s="57"/>
      <c r="BPZ20" s="60"/>
      <c r="BQA20" s="60"/>
      <c r="BQB20" s="60"/>
      <c r="BQC20" s="61"/>
      <c r="BQD20" s="60"/>
      <c r="BQE20" s="71"/>
      <c r="BQF20" s="57"/>
      <c r="BQG20" s="60"/>
      <c r="BQH20" s="60"/>
      <c r="BQI20" s="60"/>
      <c r="BQJ20" s="61"/>
      <c r="BQK20" s="60"/>
      <c r="BQL20" s="71"/>
      <c r="BQM20" s="57"/>
      <c r="BQN20" s="60"/>
      <c r="BQO20" s="60"/>
      <c r="BQP20" s="60"/>
      <c r="BQQ20" s="61"/>
      <c r="BQR20" s="60"/>
      <c r="BQS20" s="71"/>
      <c r="BQT20" s="57"/>
      <c r="BQU20" s="60"/>
      <c r="BQV20" s="60"/>
      <c r="BQW20" s="60"/>
      <c r="BQX20" s="61"/>
      <c r="BQY20" s="60"/>
      <c r="BQZ20" s="71"/>
      <c r="BRA20" s="57"/>
      <c r="BRB20" s="60"/>
      <c r="BRC20" s="60"/>
      <c r="BRD20" s="60"/>
      <c r="BRE20" s="61"/>
      <c r="BRF20" s="60"/>
      <c r="BRG20" s="71"/>
      <c r="BRH20" s="57"/>
      <c r="BRI20" s="60"/>
      <c r="BRJ20" s="60"/>
      <c r="BRK20" s="60"/>
      <c r="BRL20" s="61"/>
      <c r="BRM20" s="60"/>
      <c r="BRN20" s="71"/>
      <c r="BRO20" s="57"/>
      <c r="BRP20" s="60"/>
      <c r="BRQ20" s="60"/>
      <c r="BRR20" s="60"/>
      <c r="BRS20" s="61"/>
      <c r="BRT20" s="60"/>
      <c r="BRU20" s="71"/>
      <c r="BRV20" s="58"/>
      <c r="BRW20" s="60"/>
      <c r="BRX20" s="60"/>
      <c r="BRY20" s="60"/>
      <c r="BRZ20" s="61"/>
      <c r="BSA20" s="60"/>
      <c r="BSB20" s="71"/>
      <c r="BSC20" s="58"/>
      <c r="BSD20" s="60"/>
      <c r="BSE20" s="60"/>
      <c r="BSF20" s="60"/>
      <c r="BSG20" s="61"/>
      <c r="BSH20" s="60"/>
      <c r="BSI20" s="71"/>
      <c r="BSJ20" s="58"/>
      <c r="BSK20" s="60"/>
      <c r="BSL20" s="60"/>
      <c r="BSM20" s="60"/>
      <c r="BSN20" s="61"/>
      <c r="BSO20" s="60"/>
      <c r="BSP20" s="71"/>
      <c r="BSQ20" s="58"/>
      <c r="BSR20" s="60"/>
      <c r="BSS20" s="60"/>
      <c r="BST20" s="60"/>
      <c r="BSU20" s="61"/>
      <c r="BSV20" s="60"/>
      <c r="BSW20" s="71"/>
      <c r="BSX20" s="58"/>
      <c r="BSY20" s="60"/>
      <c r="BSZ20" s="60"/>
      <c r="BTA20" s="60"/>
      <c r="BTB20" s="61"/>
      <c r="BTC20" s="60"/>
      <c r="BTD20" s="71"/>
      <c r="BTE20" s="58"/>
      <c r="BTF20" s="60"/>
      <c r="BTG20" s="60"/>
      <c r="BTH20" s="60"/>
      <c r="BTI20" s="61"/>
      <c r="BTJ20" s="60"/>
      <c r="BTK20" s="71"/>
      <c r="BTL20" s="58"/>
      <c r="BTM20" s="60"/>
      <c r="BTN20" s="60"/>
      <c r="BTO20" s="60"/>
      <c r="BTP20" s="61"/>
      <c r="BTQ20" s="60"/>
      <c r="BTR20" s="71"/>
      <c r="BTS20" s="58"/>
      <c r="BTT20" s="60"/>
      <c r="BTU20" s="60"/>
      <c r="BTV20" s="60"/>
      <c r="BTW20" s="61"/>
      <c r="BTX20" s="60"/>
      <c r="BTY20" s="71"/>
      <c r="BTZ20" s="58"/>
      <c r="BUA20" s="60"/>
      <c r="BUB20" s="60"/>
      <c r="BUC20" s="60"/>
      <c r="BUD20" s="61"/>
      <c r="BUE20" s="60"/>
      <c r="BUF20" s="71"/>
      <c r="BUG20" s="58"/>
      <c r="BUH20" s="60"/>
      <c r="BUI20" s="60"/>
      <c r="BUJ20" s="60"/>
      <c r="BUK20" s="61"/>
      <c r="BUL20" s="60"/>
      <c r="BUM20" s="71"/>
      <c r="BUN20" s="58"/>
      <c r="BUO20" s="60"/>
      <c r="BUP20" s="60"/>
      <c r="BUQ20" s="60"/>
      <c r="BUR20" s="61"/>
      <c r="BUS20" s="60"/>
      <c r="BUT20" s="71"/>
      <c r="BUU20" s="58"/>
      <c r="BUV20" s="60"/>
      <c r="BUW20" s="60"/>
      <c r="BUX20" s="60"/>
      <c r="BUY20" s="61"/>
      <c r="BUZ20" s="60"/>
      <c r="BVA20" s="71"/>
      <c r="BVB20" s="58"/>
      <c r="BVC20" s="60"/>
      <c r="BVD20" s="60"/>
      <c r="BVE20" s="60"/>
      <c r="BVF20" s="61"/>
      <c r="BVG20" s="60"/>
      <c r="BVH20" s="71"/>
      <c r="BVI20" s="58"/>
      <c r="BVJ20" s="60"/>
      <c r="BVK20" s="60"/>
      <c r="BVL20" s="60"/>
      <c r="BVM20" s="61"/>
      <c r="BVN20" s="60"/>
      <c r="BVO20" s="71"/>
      <c r="BVP20" s="58"/>
      <c r="BVQ20" s="60"/>
      <c r="BVR20" s="60"/>
      <c r="BVS20" s="60"/>
      <c r="BVT20" s="61"/>
      <c r="BVU20" s="60"/>
      <c r="BVV20" s="71"/>
      <c r="BVW20" s="58"/>
      <c r="BVX20" s="60"/>
      <c r="BVY20" s="60"/>
      <c r="BVZ20" s="60"/>
      <c r="BWA20" s="61"/>
      <c r="BWB20" s="60"/>
      <c r="BWC20" s="71"/>
      <c r="BWD20" s="58"/>
      <c r="BWE20" s="60"/>
      <c r="BWF20" s="60"/>
      <c r="BWG20" s="60"/>
      <c r="BWH20" s="61"/>
      <c r="BWI20" s="60"/>
      <c r="BWJ20" s="71"/>
      <c r="BWK20" s="58"/>
      <c r="BWL20" s="60"/>
      <c r="BWM20" s="60"/>
      <c r="BWN20" s="60"/>
      <c r="BWO20" s="61"/>
      <c r="BWP20" s="60"/>
      <c r="BWQ20" s="71"/>
      <c r="BWR20" s="58"/>
      <c r="BWS20" s="60"/>
      <c r="BWT20" s="60"/>
      <c r="BWU20" s="60"/>
      <c r="BWV20" s="61"/>
      <c r="BWW20" s="60"/>
      <c r="BWX20" s="71"/>
      <c r="BWY20" s="58"/>
      <c r="BWZ20" s="60"/>
      <c r="BXA20" s="60"/>
      <c r="BXB20" s="60"/>
      <c r="BXC20" s="61"/>
      <c r="BXD20" s="60"/>
      <c r="BXE20" s="71"/>
      <c r="BXF20" s="58"/>
      <c r="BXG20" s="60"/>
      <c r="BXH20" s="60"/>
      <c r="BXI20" s="60"/>
      <c r="BXJ20" s="61"/>
      <c r="BXK20" s="60"/>
      <c r="BXL20" s="71"/>
      <c r="BXM20" s="58"/>
      <c r="BXN20" s="60"/>
      <c r="BXO20" s="60"/>
      <c r="BXP20" s="60"/>
      <c r="BXQ20" s="61"/>
      <c r="BXR20" s="60"/>
      <c r="BXS20" s="71"/>
      <c r="BXT20" s="58"/>
      <c r="BXU20" s="60"/>
      <c r="BXV20" s="60"/>
      <c r="BXW20" s="60"/>
      <c r="BXX20" s="61"/>
      <c r="BXY20" s="60"/>
      <c r="BXZ20" s="71"/>
      <c r="BYA20" s="58"/>
      <c r="BYB20" s="60"/>
      <c r="BYC20" s="60"/>
      <c r="BYD20" s="60"/>
      <c r="BYE20" s="61"/>
      <c r="BYF20" s="60"/>
      <c r="BYG20" s="71"/>
      <c r="BYH20" s="58"/>
      <c r="BYI20" s="60"/>
      <c r="BYJ20" s="60"/>
      <c r="BYK20" s="60"/>
      <c r="BYL20" s="61"/>
      <c r="BYM20" s="60"/>
      <c r="BYN20" s="71"/>
      <c r="BYO20" s="58"/>
      <c r="BYP20" s="60"/>
      <c r="BYQ20" s="60"/>
      <c r="BYR20" s="60"/>
      <c r="BYS20" s="61"/>
      <c r="BYT20" s="60"/>
      <c r="BYU20" s="71"/>
      <c r="BYV20" s="58"/>
      <c r="BYW20" s="60"/>
      <c r="BYX20" s="60"/>
      <c r="BYY20" s="60"/>
      <c r="BYZ20" s="61"/>
      <c r="BZA20" s="60"/>
      <c r="BZB20" s="71"/>
      <c r="BZC20" s="58"/>
      <c r="BZD20" s="60"/>
      <c r="BZE20" s="60"/>
      <c r="BZF20" s="60"/>
      <c r="BZG20" s="61"/>
      <c r="BZH20" s="60"/>
      <c r="BZI20" s="71"/>
      <c r="BZJ20" s="58"/>
      <c r="BZK20" s="60"/>
      <c r="BZL20" s="60"/>
      <c r="BZM20" s="60"/>
      <c r="BZN20" s="61"/>
      <c r="BZO20" s="60"/>
      <c r="BZP20" s="71"/>
      <c r="BZQ20" s="58"/>
      <c r="BZR20" s="60"/>
      <c r="BZS20" s="60"/>
      <c r="BZT20" s="60"/>
      <c r="BZU20" s="61"/>
      <c r="BZV20" s="60"/>
      <c r="BZW20" s="71"/>
      <c r="BZX20" s="58"/>
      <c r="BZY20" s="60"/>
      <c r="BZZ20" s="60"/>
      <c r="CAA20" s="60"/>
      <c r="CAB20" s="61"/>
      <c r="CAC20" s="60"/>
      <c r="CAD20" s="71"/>
      <c r="CAE20" s="58"/>
      <c r="CAF20" s="60"/>
      <c r="CAG20" s="60"/>
      <c r="CAH20" s="60"/>
      <c r="CAI20" s="61"/>
      <c r="CAJ20" s="60"/>
      <c r="CAK20" s="71"/>
      <c r="CAL20" s="58"/>
      <c r="CAM20" s="60"/>
      <c r="CAN20" s="60"/>
      <c r="CAO20" s="60"/>
      <c r="CAP20" s="61"/>
      <c r="CAQ20" s="60"/>
      <c r="CAR20" s="71"/>
      <c r="CAS20" s="58"/>
      <c r="CAT20" s="60"/>
      <c r="CAU20" s="60"/>
      <c r="CAV20" s="60"/>
      <c r="CAW20" s="61"/>
      <c r="CAX20" s="60"/>
      <c r="CAY20" s="71"/>
      <c r="CAZ20" s="58"/>
      <c r="CBA20" s="60"/>
      <c r="CBB20" s="60"/>
      <c r="CBC20" s="60"/>
      <c r="CBD20" s="61"/>
      <c r="CBE20" s="60"/>
      <c r="CBF20" s="71"/>
      <c r="CBG20" s="58"/>
      <c r="CBH20" s="60"/>
      <c r="CBI20" s="60"/>
      <c r="CBJ20" s="60"/>
      <c r="CBK20" s="61"/>
      <c r="CBL20" s="60"/>
      <c r="CBM20" s="71"/>
      <c r="CBN20" s="58"/>
      <c r="CBO20" s="60"/>
      <c r="CBP20" s="60"/>
      <c r="CBQ20" s="60"/>
      <c r="CBR20" s="61"/>
      <c r="CBS20" s="60"/>
      <c r="CBT20" s="71"/>
      <c r="CBU20" s="58"/>
      <c r="CBV20" s="60"/>
      <c r="CBW20" s="60"/>
      <c r="CBX20" s="60"/>
      <c r="CBY20" s="61"/>
      <c r="CBZ20" s="60"/>
      <c r="CCA20" s="71"/>
      <c r="CCB20" s="58"/>
      <c r="CCC20" s="60"/>
      <c r="CCD20" s="60"/>
      <c r="CCE20" s="60"/>
      <c r="CCF20" s="61"/>
      <c r="CCG20" s="60"/>
      <c r="CCH20" s="71"/>
      <c r="CCI20" s="58"/>
      <c r="CCJ20" s="60"/>
      <c r="CCK20" s="60"/>
      <c r="CCL20" s="60"/>
      <c r="CCM20" s="61"/>
      <c r="CCN20" s="60"/>
      <c r="CCO20" s="71"/>
      <c r="CCP20" s="58"/>
      <c r="CCQ20" s="60"/>
      <c r="CCR20" s="60"/>
      <c r="CCS20" s="60"/>
      <c r="CCT20" s="61"/>
      <c r="CCU20" s="60"/>
      <c r="CCV20" s="71"/>
      <c r="CCW20" s="58"/>
      <c r="CCX20" s="60"/>
      <c r="CCY20" s="60"/>
      <c r="CCZ20" s="60"/>
      <c r="CDA20" s="61"/>
      <c r="CDB20" s="60"/>
      <c r="CDC20" s="71"/>
      <c r="CDD20" s="58"/>
      <c r="CDE20" s="60"/>
      <c r="CDF20" s="60"/>
      <c r="CDG20" s="60"/>
      <c r="CDH20" s="61"/>
      <c r="CDI20" s="60"/>
      <c r="CDJ20" s="71"/>
      <c r="CDK20" s="58"/>
      <c r="CDL20" s="60"/>
      <c r="CDM20" s="60"/>
      <c r="CDN20" s="60"/>
      <c r="CDO20" s="61"/>
      <c r="CDP20" s="60"/>
      <c r="CDQ20" s="71"/>
      <c r="CDR20" s="58"/>
      <c r="CDS20" s="60"/>
      <c r="CDT20" s="60"/>
      <c r="CDU20" s="60"/>
      <c r="CDV20" s="61"/>
      <c r="CDW20" s="60"/>
      <c r="CDX20" s="71"/>
      <c r="CDY20" s="58"/>
      <c r="CDZ20" s="60"/>
      <c r="CEA20" s="60"/>
      <c r="CEB20" s="60"/>
      <c r="CEC20" s="61"/>
      <c r="CED20" s="60"/>
      <c r="CEE20" s="71"/>
      <c r="CEF20" s="58"/>
      <c r="CEG20" s="60"/>
      <c r="CEH20" s="60"/>
      <c r="CEI20" s="60"/>
      <c r="CEJ20" s="61"/>
      <c r="CEK20" s="60"/>
      <c r="CEL20" s="71"/>
      <c r="CEM20" s="58"/>
      <c r="CEN20" s="60"/>
      <c r="CEO20" s="60"/>
      <c r="CEP20" s="60"/>
      <c r="CEQ20" s="61"/>
      <c r="CER20" s="60"/>
      <c r="CES20" s="71"/>
      <c r="CET20" s="58"/>
      <c r="CEU20" s="60"/>
      <c r="CEV20" s="60"/>
      <c r="CEW20" s="60"/>
      <c r="CEX20" s="61"/>
      <c r="CEY20" s="60"/>
      <c r="CEZ20" s="71"/>
      <c r="CFA20" s="58"/>
      <c r="CFB20" s="60"/>
      <c r="CFC20" s="60"/>
      <c r="CFD20" s="60"/>
      <c r="CFE20" s="61"/>
      <c r="CFF20" s="60"/>
      <c r="CFG20" s="71"/>
      <c r="CFH20" s="58"/>
      <c r="CFI20" s="60"/>
      <c r="CFJ20" s="60"/>
      <c r="CFK20" s="60"/>
      <c r="CFL20" s="61"/>
      <c r="CFM20" s="60"/>
      <c r="CFN20" s="71"/>
      <c r="CFO20" s="58"/>
      <c r="CFP20" s="60"/>
      <c r="CFQ20" s="60"/>
      <c r="CFR20" s="60"/>
      <c r="CFS20" s="61"/>
      <c r="CFT20" s="60"/>
      <c r="CFU20" s="71"/>
      <c r="CFV20" s="58"/>
      <c r="CFW20" s="60"/>
      <c r="CFX20" s="60"/>
      <c r="CFY20" s="60"/>
      <c r="CFZ20" s="61"/>
      <c r="CGA20" s="60"/>
      <c r="CGB20" s="71"/>
      <c r="CGC20" s="58"/>
      <c r="CGD20" s="60"/>
      <c r="CGE20" s="60"/>
      <c r="CGF20" s="60"/>
      <c r="CGG20" s="61"/>
      <c r="CGH20" s="60"/>
      <c r="CGI20" s="71"/>
      <c r="CGJ20" s="58"/>
      <c r="CGK20" s="60"/>
      <c r="CGL20" s="60"/>
      <c r="CGM20" s="60"/>
      <c r="CGN20" s="61"/>
      <c r="CGO20" s="60"/>
      <c r="CGP20" s="71"/>
      <c r="CGQ20" s="58"/>
      <c r="CGR20" s="60"/>
      <c r="CGS20" s="60"/>
      <c r="CGT20" s="60"/>
      <c r="CGU20" s="61"/>
      <c r="CGV20" s="60"/>
      <c r="CGW20" s="71"/>
      <c r="CGX20" s="58"/>
      <c r="CGY20" s="60"/>
      <c r="CGZ20" s="60"/>
      <c r="CHA20" s="60"/>
      <c r="CHB20" s="61"/>
      <c r="CHC20" s="60"/>
      <c r="CHD20" s="71"/>
      <c r="CHE20" s="58"/>
      <c r="CHF20" s="60"/>
      <c r="CHG20" s="60"/>
      <c r="CHH20" s="60"/>
      <c r="CHI20" s="61"/>
      <c r="CHJ20" s="60"/>
      <c r="CHK20" s="71"/>
      <c r="CHL20" s="58"/>
      <c r="CHM20" s="60"/>
      <c r="CHN20" s="60"/>
      <c r="CHO20" s="60"/>
      <c r="CHP20" s="61"/>
      <c r="CHQ20" s="60"/>
      <c r="CHR20" s="71"/>
      <c r="CHS20" s="58"/>
      <c r="CHT20" s="60"/>
      <c r="CHU20" s="60"/>
      <c r="CHV20" s="60"/>
      <c r="CHW20" s="61"/>
      <c r="CHX20" s="60"/>
      <c r="CHY20" s="71"/>
      <c r="CHZ20" s="58"/>
      <c r="CIA20" s="60"/>
      <c r="CIB20" s="60"/>
      <c r="CIC20" s="60"/>
      <c r="CID20" s="61"/>
      <c r="CIE20" s="60"/>
      <c r="CIF20" s="71"/>
      <c r="CIG20" s="58"/>
      <c r="CIH20" s="60"/>
      <c r="CII20" s="60"/>
      <c r="CIJ20" s="60"/>
      <c r="CIK20" s="61"/>
      <c r="CIL20" s="60"/>
      <c r="CIM20" s="71"/>
      <c r="CIN20" s="58"/>
      <c r="CIO20" s="60"/>
      <c r="CIP20" s="60"/>
      <c r="CIQ20" s="60"/>
      <c r="CIR20" s="61"/>
      <c r="CIS20" s="60"/>
      <c r="CIT20" s="71"/>
      <c r="CIU20" s="58"/>
      <c r="CIV20" s="60"/>
      <c r="CIW20" s="60"/>
      <c r="CIX20" s="60"/>
      <c r="CIY20" s="61"/>
      <c r="CIZ20" s="60"/>
      <c r="CJA20" s="71"/>
      <c r="CJB20" s="58"/>
      <c r="CJC20" s="60"/>
      <c r="CJD20" s="60"/>
      <c r="CJE20" s="60"/>
      <c r="CJF20" s="61"/>
      <c r="CJG20" s="60"/>
      <c r="CJH20" s="71"/>
      <c r="CJI20" s="58"/>
      <c r="CJJ20" s="60"/>
      <c r="CJK20" s="60"/>
      <c r="CJL20" s="60"/>
      <c r="CJM20" s="61"/>
      <c r="CJN20" s="60"/>
      <c r="CJO20" s="71"/>
      <c r="CJP20" s="58"/>
      <c r="CJQ20" s="60"/>
      <c r="CJR20" s="60"/>
      <c r="CJS20" s="60"/>
      <c r="CJT20" s="61"/>
      <c r="CJU20" s="60"/>
      <c r="CJV20" s="71"/>
      <c r="CJW20" s="58"/>
      <c r="CJX20" s="60"/>
      <c r="CJY20" s="60"/>
      <c r="CJZ20" s="60"/>
      <c r="CKA20" s="61"/>
      <c r="CKB20" s="60"/>
      <c r="CKC20" s="71"/>
      <c r="CKD20" s="58"/>
      <c r="CKE20" s="60"/>
      <c r="CKF20" s="60"/>
      <c r="CKG20" s="60"/>
      <c r="CKH20" s="61"/>
      <c r="CKI20" s="60"/>
      <c r="CKJ20" s="71"/>
      <c r="CKK20" s="58"/>
      <c r="CKL20" s="60"/>
      <c r="CKM20" s="60"/>
      <c r="CKN20" s="60"/>
      <c r="CKO20" s="61"/>
      <c r="CKP20" s="60"/>
      <c r="CKQ20" s="71"/>
      <c r="CKR20" s="58"/>
      <c r="CKS20" s="60"/>
      <c r="CKT20" s="60"/>
      <c r="CKU20" s="60"/>
      <c r="CKV20" s="61"/>
      <c r="CKW20" s="60"/>
      <c r="CKX20" s="71"/>
      <c r="CKY20" s="58"/>
      <c r="CKZ20" s="60"/>
      <c r="CLA20" s="60"/>
      <c r="CLB20" s="60"/>
      <c r="CLC20" s="61"/>
      <c r="CLD20" s="60"/>
      <c r="CLE20" s="71"/>
      <c r="CLF20" s="58"/>
      <c r="CLG20" s="60"/>
      <c r="CLH20" s="60"/>
      <c r="CLI20" s="60"/>
      <c r="CLJ20" s="61"/>
      <c r="CLK20" s="60"/>
      <c r="CLL20" s="71"/>
      <c r="CLM20" s="58"/>
      <c r="CLN20" s="60"/>
      <c r="CLO20" s="60"/>
      <c r="CLP20" s="60"/>
      <c r="CLQ20" s="61"/>
      <c r="CLR20" s="60"/>
      <c r="CLS20" s="71"/>
      <c r="CLT20" s="58"/>
      <c r="CLU20" s="60"/>
      <c r="CLV20" s="60"/>
      <c r="CLW20" s="60"/>
      <c r="CLX20" s="61"/>
      <c r="CLY20" s="60"/>
      <c r="CLZ20" s="71"/>
      <c r="CMA20" s="58"/>
      <c r="CMB20" s="60"/>
      <c r="CMC20" s="60"/>
      <c r="CMD20" s="60"/>
      <c r="CME20" s="61"/>
      <c r="CMF20" s="60"/>
      <c r="CMG20" s="71"/>
      <c r="CMH20" s="58"/>
      <c r="CMI20" s="60"/>
      <c r="CMJ20" s="60"/>
      <c r="CMK20" s="60"/>
      <c r="CML20" s="61"/>
      <c r="CMM20" s="60"/>
      <c r="CMN20" s="71"/>
      <c r="CMO20" s="58"/>
      <c r="CMP20" s="60"/>
      <c r="CMQ20" s="60"/>
      <c r="CMR20" s="60"/>
      <c r="CMS20" s="61"/>
      <c r="CMT20" s="60"/>
      <c r="CMU20" s="71"/>
      <c r="CMV20" s="58"/>
      <c r="CMW20" s="60"/>
      <c r="CMX20" s="60"/>
      <c r="CMY20" s="60"/>
      <c r="CMZ20" s="61"/>
      <c r="CNA20" s="60"/>
      <c r="CNB20" s="71"/>
      <c r="CNC20" s="58"/>
      <c r="CND20" s="60"/>
      <c r="CNE20" s="60"/>
      <c r="CNF20" s="60"/>
      <c r="CNG20" s="61"/>
      <c r="CNH20" s="60"/>
      <c r="CNI20" s="71"/>
      <c r="CNJ20" s="58"/>
      <c r="CNK20" s="60"/>
      <c r="CNL20" s="60"/>
      <c r="CNM20" s="60"/>
      <c r="CNN20" s="61"/>
      <c r="CNO20" s="60"/>
      <c r="CNP20" s="71"/>
      <c r="CNQ20" s="58"/>
      <c r="CNR20" s="60"/>
      <c r="CNS20" s="60"/>
      <c r="CNT20" s="60"/>
      <c r="CNU20" s="61"/>
      <c r="CNV20" s="60"/>
      <c r="CNW20" s="71"/>
      <c r="CNX20" s="58"/>
      <c r="CNY20" s="60"/>
      <c r="CNZ20" s="60"/>
      <c r="COA20" s="60"/>
      <c r="COB20" s="61"/>
      <c r="COC20" s="60"/>
      <c r="COD20" s="71"/>
      <c r="COE20" s="58"/>
      <c r="COF20" s="60"/>
      <c r="COG20" s="60"/>
      <c r="COH20" s="60"/>
      <c r="COI20" s="61"/>
      <c r="COJ20" s="60"/>
      <c r="COK20" s="71"/>
      <c r="COL20" s="58"/>
      <c r="COM20" s="60"/>
      <c r="CON20" s="60"/>
      <c r="COO20" s="60"/>
      <c r="COP20" s="61"/>
      <c r="COQ20" s="60"/>
      <c r="COR20" s="71"/>
      <c r="COS20" s="58"/>
      <c r="COT20" s="60"/>
      <c r="COU20" s="60"/>
      <c r="COV20" s="60"/>
      <c r="COW20" s="61"/>
      <c r="COX20" s="60"/>
      <c r="COY20" s="71"/>
      <c r="COZ20" s="58"/>
      <c r="CPA20" s="60"/>
      <c r="CPB20" s="60"/>
      <c r="CPC20" s="60"/>
      <c r="CPD20" s="61"/>
      <c r="CPE20" s="60"/>
      <c r="CPF20" s="71"/>
      <c r="CPG20" s="58"/>
      <c r="CPH20" s="60"/>
      <c r="CPI20" s="60"/>
      <c r="CPJ20" s="60"/>
      <c r="CPK20" s="61"/>
      <c r="CPL20" s="60"/>
      <c r="CPM20" s="71"/>
      <c r="CPN20" s="58"/>
      <c r="CPO20" s="60"/>
      <c r="CPP20" s="60"/>
      <c r="CPQ20" s="60"/>
      <c r="CPR20" s="61"/>
      <c r="CPS20" s="60"/>
      <c r="CPT20" s="71"/>
      <c r="CPU20" s="58"/>
      <c r="CPV20" s="60"/>
      <c r="CPW20" s="60"/>
      <c r="CPX20" s="60"/>
      <c r="CPY20" s="61"/>
      <c r="CPZ20" s="60"/>
      <c r="CQA20" s="71"/>
      <c r="CQB20" s="58"/>
      <c r="CQC20" s="60"/>
      <c r="CQD20" s="60"/>
      <c r="CQE20" s="60"/>
      <c r="CQF20" s="61"/>
      <c r="CQG20" s="60"/>
      <c r="CQH20" s="71"/>
      <c r="CQI20" s="58"/>
      <c r="CQJ20" s="60"/>
      <c r="CQK20" s="60"/>
      <c r="CQL20" s="60"/>
      <c r="CQM20" s="61"/>
      <c r="CQN20" s="60"/>
      <c r="CQO20" s="71"/>
      <c r="CQP20" s="58"/>
      <c r="CQQ20" s="60"/>
      <c r="CQR20" s="60"/>
      <c r="CQS20" s="60"/>
      <c r="CQT20" s="61"/>
      <c r="CQU20" s="60"/>
      <c r="CQV20" s="71"/>
      <c r="CQW20" s="58"/>
      <c r="CQX20" s="60"/>
      <c r="CQY20" s="60"/>
      <c r="CQZ20" s="60"/>
      <c r="CRA20" s="61"/>
      <c r="CRB20" s="60"/>
      <c r="CRC20" s="71"/>
      <c r="CRD20" s="58"/>
      <c r="CRE20" s="60"/>
      <c r="CRF20" s="60"/>
      <c r="CRG20" s="60"/>
      <c r="CRH20" s="61"/>
      <c r="CRI20" s="60"/>
      <c r="CRJ20" s="71"/>
      <c r="CRK20" s="58"/>
      <c r="CRL20" s="60"/>
      <c r="CRM20" s="60"/>
      <c r="CRN20" s="60"/>
      <c r="CRO20" s="61"/>
      <c r="CRP20" s="60"/>
      <c r="CRQ20" s="71"/>
      <c r="CRR20" s="58"/>
      <c r="CRS20" s="60"/>
      <c r="CRT20" s="60"/>
      <c r="CRU20" s="60"/>
      <c r="CRV20" s="61"/>
      <c r="CRW20" s="60"/>
      <c r="CRX20" s="71"/>
      <c r="CRY20" s="58"/>
      <c r="CRZ20" s="60"/>
      <c r="CSA20" s="60"/>
      <c r="CSB20" s="60"/>
      <c r="CSC20" s="61"/>
      <c r="CSD20" s="60"/>
      <c r="CSE20" s="71"/>
      <c r="CSF20" s="58"/>
      <c r="CSG20" s="60"/>
      <c r="CSH20" s="60"/>
      <c r="CSI20" s="60"/>
      <c r="CSJ20" s="61"/>
      <c r="CSK20" s="60"/>
      <c r="CSL20" s="71"/>
      <c r="CSM20" s="58"/>
      <c r="CSN20" s="60"/>
      <c r="CSO20" s="60"/>
      <c r="CSP20" s="60"/>
      <c r="CSQ20" s="61"/>
      <c r="CSR20" s="60"/>
      <c r="CSS20" s="71"/>
      <c r="CST20" s="58"/>
      <c r="CSU20" s="60"/>
      <c r="CSV20" s="60"/>
      <c r="CSW20" s="60"/>
      <c r="CSX20" s="61"/>
      <c r="CSY20" s="60"/>
      <c r="CSZ20" s="71"/>
      <c r="CTA20" s="58"/>
      <c r="CTB20" s="60"/>
      <c r="CTC20" s="60"/>
      <c r="CTD20" s="60"/>
      <c r="CTE20" s="61"/>
      <c r="CTF20" s="60"/>
      <c r="CTG20" s="71"/>
      <c r="CTH20" s="58"/>
      <c r="CTI20" s="60"/>
      <c r="CTJ20" s="60"/>
      <c r="CTK20" s="60"/>
      <c r="CTL20" s="61"/>
      <c r="CTM20" s="60"/>
      <c r="CTN20" s="71"/>
      <c r="CTO20" s="58"/>
      <c r="CTP20" s="60"/>
      <c r="CTQ20" s="60"/>
      <c r="CTR20" s="60"/>
      <c r="CTS20" s="61"/>
      <c r="CTT20" s="60"/>
      <c r="CTU20" s="71"/>
      <c r="CTV20" s="58"/>
      <c r="CTW20" s="60"/>
      <c r="CTX20" s="60"/>
      <c r="CTY20" s="60"/>
      <c r="CTZ20" s="61"/>
      <c r="CUA20" s="60"/>
      <c r="CUB20" s="71"/>
      <c r="CUC20" s="58"/>
      <c r="CUD20" s="60"/>
      <c r="CUE20" s="60"/>
      <c r="CUF20" s="60"/>
      <c r="CUG20" s="61"/>
      <c r="CUH20" s="60"/>
      <c r="CUI20" s="71"/>
      <c r="CUJ20" s="58"/>
      <c r="CUK20" s="60"/>
      <c r="CUL20" s="60"/>
      <c r="CUM20" s="60"/>
      <c r="CUN20" s="61"/>
      <c r="CUO20" s="60"/>
      <c r="CUP20" s="71"/>
      <c r="CUQ20" s="58"/>
      <c r="CUR20" s="60"/>
      <c r="CUS20" s="60"/>
      <c r="CUT20" s="60"/>
      <c r="CUU20" s="61"/>
      <c r="CUV20" s="60"/>
      <c r="CUW20" s="71"/>
      <c r="CUX20" s="58"/>
      <c r="CUY20" s="60"/>
      <c r="CUZ20" s="60"/>
      <c r="CVA20" s="60"/>
      <c r="CVB20" s="61"/>
      <c r="CVC20" s="60"/>
      <c r="CVD20" s="71"/>
      <c r="CVE20" s="58"/>
      <c r="CVF20" s="60"/>
      <c r="CVG20" s="60"/>
      <c r="CVH20" s="60"/>
      <c r="CVI20" s="61"/>
      <c r="CVJ20" s="60"/>
      <c r="CVK20" s="71"/>
      <c r="CVL20" s="58"/>
      <c r="CVM20" s="60"/>
      <c r="CVN20" s="60"/>
      <c r="CVO20" s="60"/>
      <c r="CVP20" s="61"/>
      <c r="CVQ20" s="60"/>
      <c r="CVR20" s="71"/>
      <c r="CVS20" s="58"/>
      <c r="CVT20" s="60"/>
      <c r="CVU20" s="60"/>
      <c r="CVV20" s="60"/>
      <c r="CVW20" s="61"/>
      <c r="CVX20" s="60"/>
      <c r="CVY20" s="71"/>
      <c r="CVZ20" s="58"/>
      <c r="CWA20" s="60"/>
      <c r="CWB20" s="60"/>
      <c r="CWC20" s="60"/>
      <c r="CWD20" s="61"/>
      <c r="CWE20" s="60"/>
      <c r="CWF20" s="71"/>
      <c r="CWG20" s="58"/>
      <c r="CWH20" s="60"/>
      <c r="CWI20" s="60"/>
      <c r="CWJ20" s="60"/>
      <c r="CWK20" s="61"/>
      <c r="CWL20" s="60"/>
      <c r="CWM20" s="71"/>
      <c r="CWN20" s="58"/>
      <c r="CWO20" s="60"/>
      <c r="CWP20" s="60"/>
      <c r="CWQ20" s="60"/>
      <c r="CWR20" s="61"/>
      <c r="CWS20" s="60"/>
      <c r="CWT20" s="71"/>
      <c r="CWU20" s="58"/>
      <c r="CWV20" s="60"/>
      <c r="CWW20" s="60"/>
      <c r="CWX20" s="60"/>
      <c r="CWY20" s="61"/>
      <c r="CWZ20" s="60"/>
      <c r="CXA20" s="71"/>
      <c r="CXB20" s="58"/>
      <c r="CXC20" s="60"/>
      <c r="CXD20" s="60"/>
      <c r="CXE20" s="60"/>
      <c r="CXF20" s="61"/>
      <c r="CXG20" s="60"/>
      <c r="CXH20" s="71"/>
      <c r="CXI20" s="58"/>
      <c r="CXJ20" s="60"/>
      <c r="CXK20" s="60"/>
      <c r="CXL20" s="60"/>
      <c r="CXM20" s="61"/>
      <c r="CXN20" s="60"/>
      <c r="CXO20" s="71"/>
      <c r="CXP20" s="58"/>
      <c r="CXQ20" s="60"/>
      <c r="CXR20" s="60"/>
      <c r="CXS20" s="60"/>
      <c r="CXT20" s="61"/>
      <c r="CXU20" s="60"/>
      <c r="CXV20" s="71"/>
      <c r="CXW20" s="58"/>
      <c r="CXX20" s="60"/>
      <c r="CXY20" s="60"/>
      <c r="CXZ20" s="60"/>
      <c r="CYA20" s="61"/>
      <c r="CYB20" s="60"/>
      <c r="CYC20" s="71"/>
      <c r="CYD20" s="58"/>
      <c r="CYE20" s="60"/>
      <c r="CYF20" s="60"/>
      <c r="CYG20" s="60"/>
      <c r="CYH20" s="61"/>
      <c r="CYI20" s="60"/>
      <c r="CYJ20" s="71"/>
      <c r="CYK20" s="58"/>
      <c r="CYL20" s="60"/>
      <c r="CYM20" s="60"/>
      <c r="CYN20" s="60"/>
      <c r="CYO20" s="61"/>
      <c r="CYP20" s="60"/>
      <c r="CYQ20" s="71"/>
      <c r="CYR20" s="58"/>
      <c r="CYS20" s="60"/>
      <c r="CYT20" s="60"/>
      <c r="CYU20" s="60"/>
      <c r="CYV20" s="61"/>
      <c r="CYW20" s="60"/>
      <c r="CYX20" s="71"/>
      <c r="CYY20" s="58"/>
      <c r="CYZ20" s="60"/>
      <c r="CZA20" s="60"/>
      <c r="CZB20" s="60"/>
      <c r="CZC20" s="61"/>
      <c r="CZD20" s="60"/>
      <c r="CZE20" s="71"/>
      <c r="CZF20" s="58"/>
      <c r="CZG20" s="60"/>
      <c r="CZH20" s="60"/>
      <c r="CZI20" s="60"/>
      <c r="CZJ20" s="61"/>
      <c r="CZK20" s="60"/>
      <c r="CZL20" s="71"/>
      <c r="CZM20" s="58"/>
      <c r="CZN20" s="60"/>
      <c r="CZO20" s="60"/>
      <c r="CZP20" s="60"/>
      <c r="CZQ20" s="61"/>
      <c r="CZR20" s="60"/>
      <c r="CZS20" s="71"/>
      <c r="CZT20" s="58"/>
      <c r="CZU20" s="60"/>
      <c r="CZV20" s="60"/>
      <c r="CZW20" s="60"/>
      <c r="CZX20" s="61"/>
      <c r="CZY20" s="60"/>
      <c r="CZZ20" s="71"/>
      <c r="DAA20" s="58"/>
      <c r="DAB20" s="60"/>
      <c r="DAC20" s="60"/>
      <c r="DAD20" s="60"/>
      <c r="DAE20" s="61"/>
      <c r="DAF20" s="60"/>
      <c r="DAG20" s="71"/>
      <c r="DAH20" s="58"/>
      <c r="DAI20" s="60"/>
      <c r="DAJ20" s="60"/>
      <c r="DAK20" s="60"/>
      <c r="DAL20" s="61"/>
      <c r="DAM20" s="60"/>
      <c r="DAN20" s="71"/>
      <c r="DAO20" s="58"/>
      <c r="DAP20" s="60"/>
      <c r="DAQ20" s="60"/>
      <c r="DAR20" s="60"/>
      <c r="DAS20" s="61"/>
      <c r="DAT20" s="60"/>
      <c r="DAU20" s="71"/>
      <c r="DAV20" s="58"/>
      <c r="DAW20" s="60"/>
      <c r="DAX20" s="60"/>
      <c r="DAY20" s="60"/>
      <c r="DAZ20" s="61"/>
      <c r="DBA20" s="60"/>
      <c r="DBB20" s="71"/>
      <c r="DBC20" s="58"/>
      <c r="DBD20" s="60"/>
      <c r="DBE20" s="60"/>
      <c r="DBF20" s="60"/>
      <c r="DBG20" s="61"/>
      <c r="DBH20" s="60"/>
      <c r="DBI20" s="71"/>
      <c r="DBJ20" s="58"/>
      <c r="DBK20" s="60"/>
      <c r="DBL20" s="60"/>
      <c r="DBM20" s="60"/>
      <c r="DBN20" s="61"/>
      <c r="DBO20" s="60"/>
      <c r="DBP20" s="71"/>
      <c r="DBQ20" s="58"/>
      <c r="DBR20" s="60"/>
      <c r="DBS20" s="60"/>
      <c r="DBT20" s="60"/>
      <c r="DBU20" s="61"/>
      <c r="DBV20" s="60"/>
      <c r="DBW20" s="71"/>
      <c r="DBX20" s="58"/>
      <c r="DBY20" s="60"/>
      <c r="DBZ20" s="60"/>
      <c r="DCA20" s="60"/>
      <c r="DCB20" s="61"/>
      <c r="DCC20" s="60"/>
      <c r="DCD20" s="71"/>
      <c r="DCE20" s="58"/>
      <c r="DCF20" s="60"/>
      <c r="DCG20" s="60"/>
      <c r="DCH20" s="60"/>
      <c r="DCI20" s="61"/>
      <c r="DCJ20" s="60"/>
      <c r="DCK20" s="71"/>
      <c r="DCL20" s="58"/>
      <c r="DCM20" s="60"/>
      <c r="DCN20" s="60"/>
      <c r="DCO20" s="60"/>
      <c r="DCP20" s="61"/>
      <c r="DCQ20" s="60"/>
      <c r="DCR20" s="71"/>
      <c r="DCS20" s="58"/>
      <c r="DCT20" s="60"/>
      <c r="DCU20" s="60"/>
      <c r="DCV20" s="60"/>
      <c r="DCW20" s="61"/>
      <c r="DCX20" s="60"/>
      <c r="DCY20" s="71"/>
      <c r="DCZ20" s="58"/>
      <c r="DDA20" s="60"/>
      <c r="DDB20" s="60"/>
      <c r="DDC20" s="60"/>
      <c r="DDD20" s="61"/>
      <c r="DDE20" s="60"/>
      <c r="DDF20" s="71"/>
      <c r="DDG20" s="58"/>
      <c r="DDH20" s="60"/>
      <c r="DDI20" s="60"/>
      <c r="DDJ20" s="60"/>
      <c r="DDK20" s="61"/>
      <c r="DDL20" s="60"/>
      <c r="DDM20" s="71"/>
      <c r="DDN20" s="58"/>
      <c r="DDO20" s="60"/>
      <c r="DDP20" s="60"/>
      <c r="DDQ20" s="60"/>
      <c r="DDR20" s="61"/>
      <c r="DDS20" s="60"/>
      <c r="DDT20" s="71"/>
      <c r="DDU20" s="58"/>
      <c r="DDV20" s="60"/>
      <c r="DDW20" s="60"/>
      <c r="DDX20" s="60"/>
      <c r="DDY20" s="61"/>
      <c r="DDZ20" s="60"/>
      <c r="DEA20" s="71"/>
      <c r="DEB20" s="58"/>
      <c r="DEC20" s="60"/>
      <c r="DED20" s="60"/>
      <c r="DEE20" s="60"/>
      <c r="DEF20" s="61"/>
      <c r="DEG20" s="60"/>
      <c r="DEH20" s="71"/>
      <c r="DEI20" s="58"/>
      <c r="DEJ20" s="60"/>
      <c r="DEK20" s="60"/>
      <c r="DEL20" s="60"/>
      <c r="DEM20" s="61"/>
      <c r="DEN20" s="60"/>
      <c r="DEO20" s="71"/>
      <c r="DEP20" s="58"/>
      <c r="DEQ20" s="60"/>
      <c r="DER20" s="60"/>
      <c r="DES20" s="60"/>
      <c r="DET20" s="61"/>
      <c r="DEU20" s="60"/>
      <c r="DEV20" s="71"/>
      <c r="DEW20" s="58"/>
      <c r="DEX20" s="60"/>
      <c r="DEY20" s="60"/>
      <c r="DEZ20" s="60"/>
      <c r="DFA20" s="61"/>
      <c r="DFB20" s="60"/>
      <c r="DFC20" s="71"/>
      <c r="DFD20" s="58"/>
      <c r="DFE20" s="60"/>
      <c r="DFF20" s="60"/>
      <c r="DFG20" s="60"/>
      <c r="DFH20" s="61"/>
      <c r="DFI20" s="60"/>
      <c r="DFJ20" s="71"/>
      <c r="DFK20" s="58"/>
      <c r="DFL20" s="60"/>
      <c r="DFM20" s="60"/>
      <c r="DFN20" s="60"/>
      <c r="DFO20" s="61"/>
      <c r="DFP20" s="60"/>
      <c r="DFQ20" s="71"/>
      <c r="DFR20" s="58"/>
      <c r="DFS20" s="60"/>
      <c r="DFT20" s="60"/>
      <c r="DFU20" s="60"/>
      <c r="DFV20" s="61"/>
      <c r="DFW20" s="60"/>
      <c r="DFX20" s="71"/>
      <c r="DFY20" s="58"/>
      <c r="DFZ20" s="60"/>
      <c r="DGA20" s="60"/>
      <c r="DGB20" s="60"/>
      <c r="DGC20" s="61"/>
      <c r="DGD20" s="60"/>
      <c r="DGE20" s="71"/>
      <c r="DGF20" s="58"/>
      <c r="DGG20" s="60"/>
      <c r="DGH20" s="60"/>
      <c r="DGI20" s="60"/>
      <c r="DGJ20" s="61"/>
      <c r="DGK20" s="60"/>
      <c r="DGL20" s="71"/>
      <c r="DGM20" s="58"/>
      <c r="DGN20" s="60"/>
      <c r="DGO20" s="60"/>
      <c r="DGP20" s="60"/>
      <c r="DGQ20" s="61"/>
      <c r="DGR20" s="60"/>
      <c r="DGS20" s="71"/>
      <c r="DGT20" s="58"/>
      <c r="DGU20" s="60"/>
      <c r="DGV20" s="60"/>
      <c r="DGW20" s="60"/>
      <c r="DGX20" s="61"/>
      <c r="DGY20" s="60"/>
      <c r="DGZ20" s="71"/>
      <c r="DHA20" s="58"/>
      <c r="DHB20" s="60"/>
      <c r="DHC20" s="60"/>
      <c r="DHD20" s="60"/>
      <c r="DHE20" s="61"/>
      <c r="DHF20" s="60"/>
      <c r="DHG20" s="71"/>
      <c r="DHH20" s="58"/>
      <c r="DHI20" s="60"/>
      <c r="DHJ20" s="60"/>
      <c r="DHK20" s="60"/>
      <c r="DHL20" s="61"/>
      <c r="DHM20" s="60"/>
      <c r="DHN20" s="71"/>
      <c r="DHO20" s="58"/>
      <c r="DHP20" s="60"/>
      <c r="DHQ20" s="60"/>
      <c r="DHR20" s="60"/>
      <c r="DHS20" s="61"/>
      <c r="DHT20" s="60"/>
      <c r="DHU20" s="71"/>
      <c r="DHV20" s="58"/>
      <c r="DHW20" s="60"/>
      <c r="DHX20" s="60"/>
      <c r="DHY20" s="60"/>
      <c r="DHZ20" s="61"/>
      <c r="DIA20" s="60"/>
      <c r="DIB20" s="71"/>
      <c r="DIC20" s="58"/>
      <c r="DID20" s="60"/>
      <c r="DIE20" s="60"/>
      <c r="DIF20" s="60"/>
      <c r="DIG20" s="61"/>
      <c r="DIH20" s="60"/>
      <c r="DII20" s="71"/>
      <c r="DIJ20" s="58"/>
      <c r="DIK20" s="60"/>
      <c r="DIL20" s="60"/>
      <c r="DIM20" s="60"/>
      <c r="DIN20" s="61"/>
      <c r="DIO20" s="60"/>
      <c r="DIP20" s="71"/>
      <c r="DIQ20" s="58"/>
      <c r="DIR20" s="60"/>
      <c r="DIS20" s="60"/>
      <c r="DIT20" s="60"/>
      <c r="DIU20" s="61"/>
      <c r="DIV20" s="60"/>
      <c r="DIW20" s="71"/>
      <c r="DIX20" s="58"/>
      <c r="DIY20" s="60"/>
      <c r="DIZ20" s="60"/>
      <c r="DJA20" s="60"/>
      <c r="DJB20" s="61"/>
      <c r="DJC20" s="60"/>
      <c r="DJD20" s="71"/>
      <c r="DJE20" s="58"/>
      <c r="DJF20" s="60"/>
      <c r="DJG20" s="60"/>
      <c r="DJH20" s="60"/>
      <c r="DJI20" s="61"/>
      <c r="DJJ20" s="60"/>
      <c r="DJK20" s="71"/>
      <c r="DJL20" s="58"/>
      <c r="DJM20" s="60"/>
      <c r="DJN20" s="60"/>
      <c r="DJO20" s="60"/>
      <c r="DJP20" s="61"/>
      <c r="DJQ20" s="60"/>
      <c r="DJR20" s="71"/>
      <c r="DJS20" s="58"/>
      <c r="DJT20" s="60"/>
      <c r="DJU20" s="60"/>
      <c r="DJV20" s="60"/>
      <c r="DJW20" s="61"/>
      <c r="DJX20" s="60"/>
      <c r="DJY20" s="71"/>
      <c r="DJZ20" s="58"/>
      <c r="DKA20" s="60"/>
      <c r="DKB20" s="60"/>
      <c r="DKC20" s="60"/>
      <c r="DKD20" s="61"/>
      <c r="DKE20" s="60"/>
      <c r="DKF20" s="71"/>
      <c r="DKG20" s="58"/>
      <c r="DKH20" s="60"/>
      <c r="DKI20" s="60"/>
      <c r="DKJ20" s="60"/>
      <c r="DKK20" s="61"/>
      <c r="DKL20" s="60"/>
      <c r="DKM20" s="71"/>
      <c r="DKN20" s="58"/>
      <c r="DKO20" s="60"/>
      <c r="DKP20" s="60"/>
      <c r="DKQ20" s="60"/>
      <c r="DKR20" s="61"/>
      <c r="DKS20" s="60"/>
      <c r="DKT20" s="71"/>
      <c r="DKU20" s="58"/>
      <c r="DKV20" s="60"/>
      <c r="DKW20" s="60"/>
      <c r="DKX20" s="60"/>
      <c r="DKY20" s="61"/>
      <c r="DKZ20" s="60"/>
      <c r="DLA20" s="71"/>
      <c r="DLB20" s="58"/>
      <c r="DLC20" s="60"/>
      <c r="DLD20" s="60"/>
      <c r="DLE20" s="60"/>
      <c r="DLF20" s="61"/>
      <c r="DLG20" s="60"/>
      <c r="DLH20" s="71"/>
      <c r="DLI20" s="58"/>
      <c r="DLJ20" s="60"/>
      <c r="DLK20" s="60"/>
      <c r="DLL20" s="60"/>
      <c r="DLM20" s="61"/>
      <c r="DLN20" s="60"/>
      <c r="DLO20" s="71"/>
      <c r="DLP20" s="58"/>
      <c r="DLQ20" s="60"/>
      <c r="DLR20" s="60"/>
      <c r="DLS20" s="60"/>
      <c r="DLT20" s="61"/>
      <c r="DLU20" s="60"/>
      <c r="DLV20" s="71"/>
      <c r="DLW20" s="58"/>
      <c r="DLX20" s="60"/>
      <c r="DLY20" s="60"/>
      <c r="DLZ20" s="60"/>
      <c r="DMA20" s="61"/>
      <c r="DMB20" s="60"/>
      <c r="DMC20" s="71"/>
      <c r="DMD20" s="58"/>
      <c r="DME20" s="60"/>
      <c r="DMF20" s="60"/>
      <c r="DMG20" s="60"/>
      <c r="DMH20" s="61"/>
      <c r="DMI20" s="60"/>
      <c r="DMJ20" s="71"/>
      <c r="DMK20" s="58"/>
      <c r="DML20" s="60"/>
      <c r="DMM20" s="60"/>
      <c r="DMN20" s="60"/>
      <c r="DMO20" s="61"/>
      <c r="DMP20" s="60"/>
      <c r="DMQ20" s="71"/>
      <c r="DMR20" s="58"/>
      <c r="DMS20" s="60"/>
      <c r="DMT20" s="60"/>
      <c r="DMU20" s="60"/>
      <c r="DMV20" s="61"/>
      <c r="DMW20" s="60"/>
      <c r="DMX20" s="71"/>
      <c r="DMY20" s="58"/>
      <c r="DMZ20" s="60"/>
      <c r="DNA20" s="60"/>
      <c r="DNB20" s="60"/>
      <c r="DNC20" s="61"/>
      <c r="DND20" s="60"/>
      <c r="DNE20" s="71"/>
      <c r="DNF20" s="58"/>
      <c r="DNG20" s="60"/>
      <c r="DNH20" s="60"/>
      <c r="DNI20" s="60"/>
      <c r="DNJ20" s="61"/>
      <c r="DNK20" s="60"/>
      <c r="DNL20" s="71"/>
      <c r="DNM20" s="58"/>
      <c r="DNN20" s="60"/>
      <c r="DNO20" s="60"/>
      <c r="DNP20" s="60"/>
      <c r="DNQ20" s="61"/>
      <c r="DNR20" s="60"/>
      <c r="DNS20" s="71"/>
      <c r="DNT20" s="58"/>
      <c r="DNU20" s="60"/>
      <c r="DNV20" s="60"/>
      <c r="DNW20" s="60"/>
      <c r="DNX20" s="61"/>
      <c r="DNY20" s="60"/>
      <c r="DNZ20" s="71"/>
      <c r="DOA20" s="58"/>
      <c r="DOB20" s="60"/>
      <c r="DOC20" s="60"/>
      <c r="DOD20" s="60"/>
      <c r="DOE20" s="61"/>
      <c r="DOF20" s="60"/>
      <c r="DOG20" s="71"/>
      <c r="DOH20" s="58"/>
      <c r="DOI20" s="60"/>
      <c r="DOJ20" s="60"/>
      <c r="DOK20" s="60"/>
      <c r="DOL20" s="61"/>
      <c r="DOM20" s="60"/>
      <c r="DON20" s="71"/>
      <c r="DOO20" s="58"/>
      <c r="DOP20" s="60"/>
      <c r="DOQ20" s="60"/>
      <c r="DOR20" s="60"/>
      <c r="DOS20" s="61"/>
      <c r="DOT20" s="60"/>
      <c r="DOU20" s="71"/>
      <c r="DOV20" s="58"/>
      <c r="DOW20" s="60"/>
      <c r="DOX20" s="60"/>
      <c r="DOY20" s="60"/>
      <c r="DOZ20" s="61"/>
      <c r="DPA20" s="60"/>
      <c r="DPB20" s="71"/>
      <c r="DPC20" s="58"/>
      <c r="DPD20" s="60"/>
      <c r="DPE20" s="60"/>
      <c r="DPF20" s="60"/>
      <c r="DPG20" s="61"/>
      <c r="DPH20" s="60"/>
      <c r="DPI20" s="71"/>
      <c r="DPJ20" s="58"/>
      <c r="DPK20" s="60"/>
      <c r="DPL20" s="60"/>
      <c r="DPM20" s="60"/>
      <c r="DPN20" s="61"/>
      <c r="DPO20" s="60"/>
      <c r="DPP20" s="71"/>
      <c r="DPQ20" s="58"/>
      <c r="DPR20" s="60"/>
      <c r="DPS20" s="60"/>
      <c r="DPT20" s="60"/>
      <c r="DPU20" s="61"/>
      <c r="DPV20" s="60"/>
      <c r="DPW20" s="71"/>
      <c r="DPX20" s="58"/>
      <c r="DPY20" s="60"/>
      <c r="DPZ20" s="60"/>
      <c r="DQA20" s="60"/>
      <c r="DQB20" s="61"/>
      <c r="DQC20" s="60"/>
      <c r="DQD20" s="71"/>
      <c r="DQE20" s="58"/>
      <c r="DQF20" s="60"/>
      <c r="DQG20" s="60"/>
      <c r="DQH20" s="60"/>
      <c r="DQI20" s="61"/>
      <c r="DQJ20" s="60"/>
      <c r="DQK20" s="71"/>
      <c r="DQL20" s="58"/>
      <c r="DQM20" s="60"/>
      <c r="DQN20" s="60"/>
      <c r="DQO20" s="60"/>
      <c r="DQP20" s="61"/>
      <c r="DQQ20" s="60"/>
      <c r="DQR20" s="71"/>
      <c r="DQS20" s="58"/>
      <c r="DQT20" s="60"/>
      <c r="DQU20" s="60"/>
      <c r="DQV20" s="60"/>
      <c r="DQW20" s="61"/>
      <c r="DQX20" s="60"/>
      <c r="DQY20" s="71"/>
      <c r="DQZ20" s="58"/>
      <c r="DRA20" s="60"/>
      <c r="DRB20" s="60"/>
      <c r="DRC20" s="60"/>
      <c r="DRD20" s="61"/>
      <c r="DRE20" s="60"/>
      <c r="DRF20" s="71"/>
      <c r="DRG20" s="58"/>
      <c r="DRH20" s="60"/>
      <c r="DRI20" s="60"/>
      <c r="DRJ20" s="60"/>
      <c r="DRK20" s="61"/>
      <c r="DRL20" s="60"/>
      <c r="DRM20" s="71"/>
      <c r="DRN20" s="58"/>
      <c r="DRO20" s="60"/>
      <c r="DRP20" s="60"/>
      <c r="DRQ20" s="60"/>
      <c r="DRR20" s="61"/>
      <c r="DRS20" s="60"/>
      <c r="DRT20" s="71"/>
      <c r="DRU20" s="58"/>
      <c r="DRV20" s="60"/>
      <c r="DRW20" s="60"/>
      <c r="DRX20" s="60"/>
      <c r="DRY20" s="61"/>
      <c r="DRZ20" s="60"/>
      <c r="DSA20" s="71"/>
      <c r="DSB20" s="58"/>
      <c r="DSC20" s="60"/>
      <c r="DSD20" s="60"/>
      <c r="DSE20" s="60"/>
      <c r="DSF20" s="61"/>
      <c r="DSG20" s="60"/>
      <c r="DSH20" s="71"/>
      <c r="DSI20" s="58"/>
      <c r="DSJ20" s="60"/>
      <c r="DSK20" s="60"/>
      <c r="DSL20" s="60"/>
      <c r="DSM20" s="61"/>
      <c r="DSN20" s="60"/>
      <c r="DSO20" s="71"/>
      <c r="DSP20" s="58"/>
      <c r="DSQ20" s="60"/>
      <c r="DSR20" s="60"/>
      <c r="DSS20" s="60"/>
      <c r="DST20" s="61"/>
      <c r="DSU20" s="60"/>
      <c r="DSV20" s="71"/>
      <c r="DSW20" s="58"/>
      <c r="DSX20" s="60"/>
      <c r="DSY20" s="60"/>
      <c r="DSZ20" s="60"/>
      <c r="DTA20" s="61"/>
      <c r="DTB20" s="60"/>
      <c r="DTC20" s="71"/>
      <c r="DTD20" s="58"/>
      <c r="DTE20" s="57"/>
      <c r="DTF20" s="57"/>
      <c r="DTG20" s="57"/>
      <c r="DTH20" s="61"/>
      <c r="DTI20" s="57"/>
      <c r="DTJ20" s="71"/>
      <c r="DTK20" s="58"/>
      <c r="DTL20" s="57"/>
      <c r="DTM20" s="57"/>
      <c r="DTN20" s="57"/>
      <c r="DTO20" s="61"/>
      <c r="DTP20" s="57"/>
      <c r="DTQ20" s="71"/>
      <c r="DTR20" s="58"/>
      <c r="DTS20" s="57"/>
      <c r="DTT20" s="57"/>
      <c r="DTU20" s="57"/>
      <c r="DTV20" s="61"/>
      <c r="DTW20" s="57"/>
      <c r="DTX20" s="71"/>
      <c r="DTY20" s="58"/>
      <c r="DTZ20" s="57"/>
      <c r="DUA20" s="57"/>
      <c r="DUB20" s="57"/>
      <c r="DUC20" s="61"/>
      <c r="DUD20" s="57"/>
      <c r="DUE20" s="71"/>
      <c r="DUF20" s="58"/>
      <c r="DUG20" s="57"/>
      <c r="DUH20" s="57"/>
      <c r="DUI20" s="57"/>
      <c r="DUJ20" s="61"/>
      <c r="DUK20" s="57"/>
      <c r="DUL20" s="71"/>
      <c r="DUM20" s="58"/>
      <c r="DUN20" s="57"/>
      <c r="DUO20" s="57"/>
      <c r="DUP20" s="57"/>
      <c r="DUQ20" s="61"/>
      <c r="DUR20" s="57"/>
      <c r="DUS20" s="71"/>
      <c r="DUT20" s="58"/>
      <c r="DUU20" s="57"/>
      <c r="DUV20" s="57"/>
      <c r="DUW20" s="57"/>
      <c r="DUX20" s="61"/>
      <c r="DUY20" s="57"/>
      <c r="DUZ20" s="71"/>
    </row>
    <row r="21" spans="1:3276" s="2" customFormat="1" ht="12.75">
      <c r="A21" s="114" t="s">
        <v>32</v>
      </c>
      <c r="B21" s="72">
        <f>0</f>
        <v>0</v>
      </c>
      <c r="C21" s="73"/>
      <c r="D21" s="73">
        <f>0</f>
        <v>0</v>
      </c>
      <c r="E21" s="73"/>
      <c r="F21" s="73">
        <f>0</f>
        <v>0</v>
      </c>
      <c r="G21" s="76"/>
      <c r="H21" s="73">
        <v>0</v>
      </c>
      <c r="I21" s="73"/>
      <c r="J21" s="73">
        <v>0</v>
      </c>
      <c r="K21" s="73"/>
      <c r="L21" s="75">
        <v>0</v>
      </c>
      <c r="M21" s="73">
        <f>H21+J21+L21</f>
        <v>0</v>
      </c>
      <c r="N21" s="76"/>
      <c r="O21" s="73">
        <v>0</v>
      </c>
      <c r="P21" s="73"/>
      <c r="Q21" s="73">
        <v>0</v>
      </c>
      <c r="R21" s="73"/>
      <c r="S21" s="75">
        <v>0</v>
      </c>
      <c r="T21" s="73">
        <f>O21+Q21+S21</f>
        <v>0</v>
      </c>
      <c r="U21" s="76"/>
      <c r="V21" s="73">
        <v>0</v>
      </c>
      <c r="W21" s="73"/>
      <c r="X21" s="73">
        <v>0</v>
      </c>
      <c r="Y21" s="73"/>
      <c r="Z21" s="75">
        <v>0</v>
      </c>
      <c r="AA21" s="73">
        <f>V21+X21+Z21</f>
        <v>0</v>
      </c>
      <c r="AB21" s="76"/>
      <c r="AC21" s="73">
        <v>0</v>
      </c>
      <c r="AD21" s="73"/>
      <c r="AE21" s="73">
        <v>0</v>
      </c>
      <c r="AF21" s="73"/>
      <c r="AG21" s="75">
        <v>0</v>
      </c>
      <c r="AH21" s="73">
        <f>AC21+AE21+AG21</f>
        <v>0</v>
      </c>
      <c r="AI21" s="76"/>
      <c r="AJ21" s="73">
        <v>0</v>
      </c>
      <c r="AK21" s="73"/>
      <c r="AL21" s="73">
        <v>0</v>
      </c>
      <c r="AM21" s="73"/>
      <c r="AN21" s="75">
        <v>0</v>
      </c>
      <c r="AO21" s="73">
        <f>AJ21+AL21+AN21</f>
        <v>0</v>
      </c>
      <c r="AP21" s="76"/>
      <c r="AQ21" s="73">
        <v>0</v>
      </c>
      <c r="AR21" s="73"/>
      <c r="AS21" s="73">
        <v>0</v>
      </c>
      <c r="AT21" s="73"/>
      <c r="AU21" s="75">
        <v>0</v>
      </c>
      <c r="AV21" s="73">
        <f>AQ21+AS21+AU21</f>
        <v>0</v>
      </c>
      <c r="AW21" s="76"/>
      <c r="AX21" s="73">
        <v>0</v>
      </c>
      <c r="AY21" s="73"/>
      <c r="AZ21" s="73">
        <v>0</v>
      </c>
      <c r="BA21" s="73"/>
      <c r="BB21" s="75">
        <v>0</v>
      </c>
      <c r="BC21" s="73">
        <f>AX21+AZ21+BB21</f>
        <v>0</v>
      </c>
      <c r="BD21" s="76"/>
      <c r="BE21" s="73">
        <v>0</v>
      </c>
      <c r="BF21" s="73"/>
      <c r="BG21" s="73">
        <v>0</v>
      </c>
      <c r="BH21" s="73"/>
      <c r="BI21" s="75">
        <v>0</v>
      </c>
      <c r="BJ21" s="73">
        <f>BE21+BG21+BI21</f>
        <v>0</v>
      </c>
      <c r="BK21" s="76"/>
      <c r="BL21" s="73">
        <v>0</v>
      </c>
      <c r="BM21" s="73"/>
      <c r="BN21" s="73">
        <v>0</v>
      </c>
      <c r="BO21" s="73"/>
      <c r="BP21" s="75">
        <v>0</v>
      </c>
      <c r="BQ21" s="73">
        <f>BL21+BN21+BP21</f>
        <v>0</v>
      </c>
      <c r="BR21" s="76"/>
      <c r="BS21" s="73">
        <v>0</v>
      </c>
      <c r="BT21" s="73"/>
      <c r="BU21" s="73">
        <v>0</v>
      </c>
      <c r="BV21" s="73"/>
      <c r="BW21" s="75">
        <v>0</v>
      </c>
      <c r="BX21" s="73">
        <f>BS21+BU21+BW21</f>
        <v>0</v>
      </c>
      <c r="BY21" s="76"/>
      <c r="BZ21" s="73">
        <v>0</v>
      </c>
      <c r="CA21" s="73"/>
      <c r="CB21" s="73">
        <v>0</v>
      </c>
      <c r="CC21" s="73"/>
      <c r="CD21" s="75">
        <v>0</v>
      </c>
      <c r="CE21" s="73">
        <f>BZ21+CB21+CD21</f>
        <v>0</v>
      </c>
      <c r="CF21" s="76"/>
      <c r="CG21" s="73">
        <v>0</v>
      </c>
      <c r="CH21" s="73"/>
      <c r="CI21" s="73">
        <v>0</v>
      </c>
      <c r="CJ21" s="73"/>
      <c r="CK21" s="75">
        <v>0</v>
      </c>
      <c r="CL21" s="73">
        <f>CG21+CI21+CK21</f>
        <v>0</v>
      </c>
      <c r="CM21" s="76"/>
      <c r="CN21" s="73">
        <v>0</v>
      </c>
      <c r="CO21" s="73"/>
      <c r="CP21" s="73">
        <v>0</v>
      </c>
      <c r="CQ21" s="73"/>
      <c r="CR21" s="75">
        <v>0</v>
      </c>
      <c r="CS21" s="73">
        <f>CN21+CP21+CR21</f>
        <v>0</v>
      </c>
      <c r="CT21" s="76"/>
      <c r="CU21" s="73">
        <v>0</v>
      </c>
      <c r="CV21" s="73"/>
      <c r="CW21" s="73">
        <v>0</v>
      </c>
      <c r="CX21" s="73"/>
      <c r="CY21" s="75">
        <v>0</v>
      </c>
      <c r="CZ21" s="73">
        <f>CU21+CW21+CY21</f>
        <v>0</v>
      </c>
      <c r="DA21" s="76"/>
      <c r="DB21" s="73">
        <v>0</v>
      </c>
      <c r="DC21" s="73"/>
      <c r="DD21" s="73">
        <v>0</v>
      </c>
      <c r="DE21" s="73"/>
      <c r="DF21" s="75">
        <v>0</v>
      </c>
      <c r="DG21" s="73">
        <f>DB21+DD21+DF21</f>
        <v>0</v>
      </c>
      <c r="DH21" s="76"/>
      <c r="DI21" s="73">
        <v>0</v>
      </c>
      <c r="DJ21" s="73"/>
      <c r="DK21" s="73">
        <v>0</v>
      </c>
      <c r="DL21" s="73"/>
      <c r="DM21" s="75">
        <v>0</v>
      </c>
      <c r="DN21" s="73">
        <f>DI21+DK21+DM21</f>
        <v>0</v>
      </c>
      <c r="DO21" s="76"/>
      <c r="DP21" s="73">
        <v>0</v>
      </c>
      <c r="DQ21" s="73"/>
      <c r="DR21" s="73">
        <v>0</v>
      </c>
      <c r="DS21" s="73"/>
      <c r="DT21" s="75">
        <v>0</v>
      </c>
      <c r="DU21" s="73">
        <f>DP21+DR21+DT21</f>
        <v>0</v>
      </c>
      <c r="DV21" s="76"/>
      <c r="DW21" s="73">
        <v>0</v>
      </c>
      <c r="DX21" s="73"/>
      <c r="DY21" s="73">
        <v>0</v>
      </c>
      <c r="DZ21" s="73"/>
      <c r="EA21" s="75">
        <v>0</v>
      </c>
      <c r="EB21" s="73">
        <f>DW21+DY21+EA21</f>
        <v>0</v>
      </c>
      <c r="EC21" s="76"/>
      <c r="ED21" s="73">
        <v>0</v>
      </c>
      <c r="EE21" s="73"/>
      <c r="EF21" s="73">
        <v>0</v>
      </c>
      <c r="EG21" s="73"/>
      <c r="EH21" s="75">
        <v>0</v>
      </c>
      <c r="EI21" s="73">
        <f>ED21+EF21+EH21</f>
        <v>0</v>
      </c>
      <c r="EJ21" s="76"/>
      <c r="EK21" s="73">
        <v>0</v>
      </c>
      <c r="EL21" s="73"/>
      <c r="EM21" s="73">
        <v>0</v>
      </c>
      <c r="EN21" s="73"/>
      <c r="EO21" s="75">
        <v>0</v>
      </c>
      <c r="EP21" s="73">
        <f>EK21+EM21+EO21</f>
        <v>0</v>
      </c>
      <c r="EQ21" s="76"/>
      <c r="ER21" s="73">
        <v>0</v>
      </c>
      <c r="ES21" s="73"/>
      <c r="ET21" s="73">
        <v>0</v>
      </c>
      <c r="EU21" s="73"/>
      <c r="EV21" s="75">
        <v>0</v>
      </c>
      <c r="EW21" s="73">
        <f>ER21+ET21+EV21</f>
        <v>0</v>
      </c>
      <c r="EX21" s="76"/>
      <c r="EY21" s="73">
        <v>0</v>
      </c>
      <c r="EZ21" s="73"/>
      <c r="FA21" s="73">
        <v>0</v>
      </c>
      <c r="FB21" s="73"/>
      <c r="FC21" s="75">
        <v>0</v>
      </c>
      <c r="FD21" s="73">
        <f>EY21+FA21+FC21</f>
        <v>0</v>
      </c>
      <c r="FE21" s="76"/>
      <c r="FF21" s="73">
        <v>0</v>
      </c>
      <c r="FG21" s="73"/>
      <c r="FH21" s="73">
        <v>0</v>
      </c>
      <c r="FI21" s="73"/>
      <c r="FJ21" s="75">
        <v>0</v>
      </c>
      <c r="FK21" s="73">
        <f>FF21+FH21+FJ21</f>
        <v>0</v>
      </c>
      <c r="FL21" s="76"/>
      <c r="FM21" s="73">
        <v>0</v>
      </c>
      <c r="FN21" s="73"/>
      <c r="FO21" s="73">
        <v>0</v>
      </c>
      <c r="FP21" s="73"/>
      <c r="FQ21" s="75">
        <v>0</v>
      </c>
      <c r="FR21" s="73">
        <f>FM21+FO21+FQ21</f>
        <v>0</v>
      </c>
      <c r="FS21" s="76"/>
      <c r="FT21" s="73">
        <v>0</v>
      </c>
      <c r="FU21" s="73"/>
      <c r="FV21" s="73">
        <v>0</v>
      </c>
      <c r="FW21" s="73"/>
      <c r="FX21" s="75">
        <v>0</v>
      </c>
      <c r="FY21" s="73">
        <f>FT21+FV21+FX21</f>
        <v>0</v>
      </c>
      <c r="FZ21" s="76"/>
      <c r="GA21" s="73">
        <v>0</v>
      </c>
      <c r="GB21" s="73"/>
      <c r="GC21" s="73">
        <v>0</v>
      </c>
      <c r="GD21" s="73"/>
      <c r="GE21" s="75">
        <v>0</v>
      </c>
      <c r="GF21" s="73">
        <f>GA21+GC21+GE21</f>
        <v>0</v>
      </c>
      <c r="GG21" s="76"/>
      <c r="GH21" s="73">
        <v>0</v>
      </c>
      <c r="GI21" s="73"/>
      <c r="GJ21" s="73">
        <v>0</v>
      </c>
      <c r="GK21" s="73"/>
      <c r="GL21" s="75">
        <v>0</v>
      </c>
      <c r="GM21" s="73">
        <f>GH21+GJ21+GL21</f>
        <v>0</v>
      </c>
      <c r="GN21" s="76"/>
      <c r="GO21" s="73">
        <v>0</v>
      </c>
      <c r="GP21" s="73"/>
      <c r="GQ21" s="73">
        <v>0</v>
      </c>
      <c r="GR21" s="73"/>
      <c r="GS21" s="75">
        <v>0</v>
      </c>
      <c r="GT21" s="73">
        <f>GO21+GQ21+GS21</f>
        <v>0</v>
      </c>
      <c r="GU21" s="76"/>
      <c r="GV21" s="73">
        <v>0</v>
      </c>
      <c r="GW21" s="73"/>
      <c r="GX21" s="73">
        <v>0</v>
      </c>
      <c r="GY21" s="73"/>
      <c r="GZ21" s="75">
        <v>0</v>
      </c>
      <c r="HA21" s="73">
        <f>GV21+GX21+GZ21</f>
        <v>0</v>
      </c>
      <c r="HB21" s="76"/>
      <c r="HC21" s="73">
        <v>0</v>
      </c>
      <c r="HD21" s="73"/>
      <c r="HE21" s="73">
        <v>0</v>
      </c>
      <c r="HF21" s="73"/>
      <c r="HG21" s="75">
        <v>0</v>
      </c>
      <c r="HH21" s="73">
        <f>HC21+HE21+HG21</f>
        <v>0</v>
      </c>
      <c r="HI21" s="76"/>
      <c r="HJ21" s="73">
        <v>0</v>
      </c>
      <c r="HK21" s="73"/>
      <c r="HL21" s="73">
        <v>0</v>
      </c>
      <c r="HM21" s="73"/>
      <c r="HN21" s="75">
        <v>0</v>
      </c>
      <c r="HO21" s="73">
        <f>HJ21+HL21+HN21</f>
        <v>0</v>
      </c>
      <c r="HP21" s="76"/>
      <c r="HQ21" s="73">
        <v>0</v>
      </c>
      <c r="HR21" s="73"/>
      <c r="HS21" s="73">
        <v>0</v>
      </c>
      <c r="HT21" s="73"/>
      <c r="HU21" s="75">
        <v>0</v>
      </c>
      <c r="HV21" s="73">
        <f>HQ21+HS21+HU21</f>
        <v>0</v>
      </c>
      <c r="HW21" s="76"/>
      <c r="HX21" s="73">
        <v>0</v>
      </c>
      <c r="HY21" s="73"/>
      <c r="HZ21" s="73">
        <v>0</v>
      </c>
      <c r="IA21" s="73"/>
      <c r="IB21" s="75">
        <v>0</v>
      </c>
      <c r="IC21" s="73">
        <f>HX21+HZ21+IB21</f>
        <v>0</v>
      </c>
      <c r="ID21" s="76"/>
      <c r="IE21" s="73">
        <v>0</v>
      </c>
      <c r="IF21" s="73"/>
      <c r="IG21" s="73">
        <v>0</v>
      </c>
      <c r="IH21" s="73"/>
      <c r="II21" s="75">
        <v>0</v>
      </c>
      <c r="IJ21" s="73">
        <f>IE21+IG21+II21</f>
        <v>0</v>
      </c>
      <c r="IK21" s="76"/>
      <c r="IL21" s="73">
        <v>0</v>
      </c>
      <c r="IM21" s="73"/>
      <c r="IN21" s="73">
        <v>0</v>
      </c>
      <c r="IO21" s="73"/>
      <c r="IP21" s="75">
        <v>0</v>
      </c>
      <c r="IQ21" s="73">
        <f>IL21+IN21+IP21</f>
        <v>0</v>
      </c>
      <c r="IR21" s="76"/>
      <c r="IS21" s="73">
        <v>0</v>
      </c>
      <c r="IT21" s="73"/>
      <c r="IU21" s="73">
        <v>0</v>
      </c>
      <c r="IV21" s="73"/>
      <c r="IW21" s="75">
        <v>0</v>
      </c>
      <c r="IX21" s="73">
        <f>IS21+IU21+IW21</f>
        <v>0</v>
      </c>
      <c r="IY21" s="76"/>
      <c r="IZ21" s="73">
        <v>0</v>
      </c>
      <c r="JA21" s="73"/>
      <c r="JB21" s="73">
        <v>0</v>
      </c>
      <c r="JC21" s="73"/>
      <c r="JD21" s="75">
        <v>0</v>
      </c>
      <c r="JE21" s="73">
        <f>IZ21+JB21+JD21</f>
        <v>0</v>
      </c>
      <c r="JF21" s="76"/>
      <c r="JG21" s="73">
        <v>0</v>
      </c>
      <c r="JH21" s="73"/>
      <c r="JI21" s="73">
        <v>0</v>
      </c>
      <c r="JJ21" s="73"/>
      <c r="JK21" s="75">
        <v>0</v>
      </c>
      <c r="JL21" s="73">
        <f>JG21+JI21+JK21</f>
        <v>0</v>
      </c>
      <c r="JM21" s="76"/>
      <c r="JN21" s="73">
        <v>0</v>
      </c>
      <c r="JO21" s="73"/>
      <c r="JP21" s="73">
        <v>0</v>
      </c>
      <c r="JQ21" s="73"/>
      <c r="JR21" s="75">
        <v>0</v>
      </c>
      <c r="JS21" s="73">
        <f>JN21+JP21+JR21</f>
        <v>0</v>
      </c>
      <c r="JT21" s="76"/>
      <c r="JU21" s="73">
        <v>0</v>
      </c>
      <c r="JV21" s="73"/>
      <c r="JW21" s="73">
        <v>0</v>
      </c>
      <c r="JX21" s="73"/>
      <c r="JY21" s="75">
        <v>0</v>
      </c>
      <c r="JZ21" s="73">
        <f>JU21+JW21+JY21</f>
        <v>0</v>
      </c>
      <c r="KA21" s="76"/>
      <c r="KB21" s="73">
        <v>0</v>
      </c>
      <c r="KC21" s="73"/>
      <c r="KD21" s="73">
        <v>0</v>
      </c>
      <c r="KE21" s="73"/>
      <c r="KF21" s="75">
        <v>0</v>
      </c>
      <c r="KG21" s="73">
        <f>KB21+KD21+KF21</f>
        <v>0</v>
      </c>
      <c r="KH21" s="76"/>
      <c r="KI21" s="73">
        <v>0</v>
      </c>
      <c r="KJ21" s="73"/>
      <c r="KK21" s="73">
        <v>0</v>
      </c>
      <c r="KL21" s="73"/>
      <c r="KM21" s="75">
        <v>0</v>
      </c>
      <c r="KN21" s="73">
        <f>KI21+KK21+KM21</f>
        <v>0</v>
      </c>
      <c r="KO21" s="76"/>
      <c r="KP21" s="73">
        <v>0</v>
      </c>
      <c r="KQ21" s="73"/>
      <c r="KR21" s="73">
        <v>0</v>
      </c>
      <c r="KS21" s="73"/>
      <c r="KT21" s="75">
        <v>0</v>
      </c>
      <c r="KU21" s="73">
        <f>KP21+KR21+KT21</f>
        <v>0</v>
      </c>
      <c r="KV21" s="76"/>
      <c r="KW21" s="73">
        <v>0</v>
      </c>
      <c r="KX21" s="73"/>
      <c r="KY21" s="73">
        <v>0</v>
      </c>
      <c r="KZ21" s="73"/>
      <c r="LA21" s="75">
        <v>0</v>
      </c>
      <c r="LB21" s="73">
        <f>KW21+KY21+LA21</f>
        <v>0</v>
      </c>
      <c r="LC21" s="76"/>
      <c r="LD21" s="73">
        <v>0</v>
      </c>
      <c r="LE21" s="73"/>
      <c r="LF21" s="73">
        <v>0</v>
      </c>
      <c r="LG21" s="73"/>
      <c r="LH21" s="75">
        <v>0</v>
      </c>
      <c r="LI21" s="73">
        <f>LD21+LF21+LH21</f>
        <v>0</v>
      </c>
      <c r="LJ21" s="76"/>
      <c r="LK21" s="73">
        <v>0</v>
      </c>
      <c r="LL21" s="73"/>
      <c r="LM21" s="73">
        <v>0</v>
      </c>
      <c r="LN21" s="73"/>
      <c r="LO21" s="75">
        <v>0</v>
      </c>
      <c r="LP21" s="73">
        <f>LK21+LM21+LO21</f>
        <v>0</v>
      </c>
      <c r="LQ21" s="76"/>
      <c r="LR21" s="73">
        <v>0</v>
      </c>
      <c r="LS21" s="73"/>
      <c r="LT21" s="73">
        <v>0</v>
      </c>
      <c r="LU21" s="73"/>
      <c r="LV21" s="75">
        <v>0</v>
      </c>
      <c r="LW21" s="73">
        <f>LR21+LT21+LV21</f>
        <v>0</v>
      </c>
      <c r="LX21" s="76"/>
      <c r="LY21" s="73">
        <v>0</v>
      </c>
      <c r="LZ21" s="73"/>
      <c r="MA21" s="73">
        <v>0</v>
      </c>
      <c r="MB21" s="73"/>
      <c r="MC21" s="75">
        <v>0</v>
      </c>
      <c r="MD21" s="73">
        <f>LY21+MA21+MC21</f>
        <v>0</v>
      </c>
      <c r="ME21" s="76"/>
      <c r="MF21" s="73">
        <v>0</v>
      </c>
      <c r="MG21" s="73"/>
      <c r="MH21" s="73">
        <v>0</v>
      </c>
      <c r="MI21" s="73"/>
      <c r="MJ21" s="75">
        <v>0</v>
      </c>
      <c r="MK21" s="73">
        <f>MF21+MH21+MJ21</f>
        <v>0</v>
      </c>
      <c r="ML21" s="76"/>
      <c r="MM21" s="73">
        <v>0</v>
      </c>
      <c r="MN21" s="73"/>
      <c r="MO21" s="73">
        <v>0</v>
      </c>
      <c r="MP21" s="73"/>
      <c r="MQ21" s="75">
        <v>0</v>
      </c>
      <c r="MR21" s="73">
        <f>MM21+MO21+MQ21</f>
        <v>0</v>
      </c>
      <c r="MS21" s="76"/>
      <c r="MT21" s="73">
        <v>0</v>
      </c>
      <c r="MU21" s="73"/>
      <c r="MV21" s="73">
        <v>0</v>
      </c>
      <c r="MW21" s="73"/>
      <c r="MX21" s="75">
        <v>0</v>
      </c>
      <c r="MY21" s="73">
        <f>MT21+MV21+MX21</f>
        <v>0</v>
      </c>
      <c r="MZ21" s="76"/>
      <c r="NA21" s="73">
        <v>0</v>
      </c>
      <c r="NB21" s="73"/>
      <c r="NC21" s="73">
        <v>0</v>
      </c>
      <c r="ND21" s="73"/>
      <c r="NE21" s="75">
        <v>0</v>
      </c>
      <c r="NF21" s="73">
        <f>NA21+NC21+NE21</f>
        <v>0</v>
      </c>
      <c r="NG21" s="76"/>
      <c r="NH21" s="73">
        <v>0</v>
      </c>
      <c r="NI21" s="73"/>
      <c r="NJ21" s="73">
        <v>0</v>
      </c>
      <c r="NK21" s="73"/>
      <c r="NL21" s="75">
        <v>0</v>
      </c>
      <c r="NM21" s="73">
        <f>NH21+NJ21+NL21</f>
        <v>0</v>
      </c>
      <c r="NN21" s="76"/>
      <c r="NO21" s="73">
        <v>0</v>
      </c>
      <c r="NP21" s="73"/>
      <c r="NQ21" s="73">
        <v>0</v>
      </c>
      <c r="NR21" s="73"/>
      <c r="NS21" s="75">
        <v>0</v>
      </c>
      <c r="NT21" s="73">
        <f>NO21+NQ21+NS21</f>
        <v>0</v>
      </c>
      <c r="NU21" s="76"/>
      <c r="NV21" s="73">
        <v>0</v>
      </c>
      <c r="NW21" s="73"/>
      <c r="NX21" s="73">
        <v>0</v>
      </c>
      <c r="NY21" s="73"/>
      <c r="NZ21" s="75">
        <v>0</v>
      </c>
      <c r="OA21" s="73">
        <f>NV21+NX21+NZ21</f>
        <v>0</v>
      </c>
      <c r="OB21" s="76"/>
      <c r="OC21" s="73">
        <v>0</v>
      </c>
      <c r="OD21" s="73"/>
      <c r="OE21" s="73">
        <v>0</v>
      </c>
      <c r="OF21" s="73"/>
      <c r="OG21" s="75">
        <v>0</v>
      </c>
      <c r="OH21" s="73">
        <f>OC21+OE21+OG21</f>
        <v>0</v>
      </c>
      <c r="OI21" s="76"/>
      <c r="OJ21" s="73">
        <v>0</v>
      </c>
      <c r="OK21" s="73"/>
      <c r="OL21" s="73">
        <v>0</v>
      </c>
      <c r="OM21" s="73"/>
      <c r="ON21" s="75">
        <v>0</v>
      </c>
      <c r="OO21" s="73">
        <f>OJ21+OL21+ON21</f>
        <v>0</v>
      </c>
      <c r="OP21" s="76"/>
      <c r="OQ21" s="73">
        <v>0</v>
      </c>
      <c r="OR21" s="73"/>
      <c r="OS21" s="73">
        <v>0</v>
      </c>
      <c r="OT21" s="73"/>
      <c r="OU21" s="75">
        <v>0</v>
      </c>
      <c r="OV21" s="73">
        <f>OQ21+OS21+OU21</f>
        <v>0</v>
      </c>
      <c r="OW21" s="76"/>
      <c r="OX21" s="73">
        <v>0</v>
      </c>
      <c r="OY21" s="73"/>
      <c r="OZ21" s="73">
        <v>0</v>
      </c>
      <c r="PA21" s="73"/>
      <c r="PB21" s="75">
        <v>0</v>
      </c>
      <c r="PC21" s="73">
        <f>OX21+OZ21+PB21</f>
        <v>0</v>
      </c>
      <c r="PD21" s="76"/>
      <c r="PE21" s="73">
        <v>0</v>
      </c>
      <c r="PF21" s="73"/>
      <c r="PG21" s="73">
        <v>0</v>
      </c>
      <c r="PH21" s="73"/>
      <c r="PI21" s="75">
        <v>0</v>
      </c>
      <c r="PJ21" s="73">
        <f>PE21+PG21+PI21</f>
        <v>0</v>
      </c>
      <c r="PK21" s="76"/>
      <c r="PL21" s="73">
        <v>0</v>
      </c>
      <c r="PM21" s="73"/>
      <c r="PN21" s="73">
        <v>0</v>
      </c>
      <c r="PO21" s="73"/>
      <c r="PP21" s="75">
        <v>0</v>
      </c>
      <c r="PQ21" s="73">
        <f>PL21+PN21+PP21</f>
        <v>0</v>
      </c>
      <c r="PR21" s="76"/>
      <c r="PS21" s="73">
        <v>0</v>
      </c>
      <c r="PT21" s="73"/>
      <c r="PU21" s="73">
        <v>0</v>
      </c>
      <c r="PV21" s="73"/>
      <c r="PW21" s="75">
        <v>0</v>
      </c>
      <c r="PX21" s="73">
        <f>PS21+PU21+PW21</f>
        <v>0</v>
      </c>
      <c r="PY21" s="76"/>
      <c r="PZ21" s="73">
        <v>0</v>
      </c>
      <c r="QA21" s="73"/>
      <c r="QB21" s="73">
        <v>0</v>
      </c>
      <c r="QC21" s="73"/>
      <c r="QD21" s="75">
        <v>0</v>
      </c>
      <c r="QE21" s="73">
        <f>PZ21+QB21+QD21</f>
        <v>0</v>
      </c>
      <c r="QF21" s="76"/>
      <c r="QG21" s="73">
        <v>0</v>
      </c>
      <c r="QH21" s="73"/>
      <c r="QI21" s="73">
        <v>0</v>
      </c>
      <c r="QJ21" s="73"/>
      <c r="QK21" s="75">
        <v>0</v>
      </c>
      <c r="QL21" s="73">
        <f>QG21+QI21+QK21</f>
        <v>0</v>
      </c>
      <c r="QM21" s="76"/>
      <c r="QN21" s="73">
        <v>0</v>
      </c>
      <c r="QO21" s="73"/>
      <c r="QP21" s="73">
        <v>0</v>
      </c>
      <c r="QQ21" s="73"/>
      <c r="QR21" s="75">
        <v>0</v>
      </c>
      <c r="QS21" s="73">
        <f>QN21+QP21+QR21</f>
        <v>0</v>
      </c>
      <c r="QT21" s="76"/>
      <c r="QU21" s="73">
        <v>0</v>
      </c>
      <c r="QV21" s="73"/>
      <c r="QW21" s="73">
        <v>0</v>
      </c>
      <c r="QX21" s="73"/>
      <c r="QY21" s="75">
        <v>0</v>
      </c>
      <c r="QZ21" s="73">
        <f>QU21+QW21+QY21</f>
        <v>0</v>
      </c>
      <c r="RA21" s="76"/>
      <c r="RB21" s="73">
        <v>0</v>
      </c>
      <c r="RC21" s="73"/>
      <c r="RD21" s="73">
        <v>0</v>
      </c>
      <c r="RE21" s="73"/>
      <c r="RF21" s="75">
        <v>0</v>
      </c>
      <c r="RG21" s="73">
        <f>RB21+RD21+RF21</f>
        <v>0</v>
      </c>
      <c r="RH21" s="76"/>
      <c r="RI21" s="73">
        <v>0</v>
      </c>
      <c r="RJ21" s="73"/>
      <c r="RK21" s="73">
        <v>0</v>
      </c>
      <c r="RL21" s="73"/>
      <c r="RM21" s="75">
        <v>0</v>
      </c>
      <c r="RN21" s="73">
        <f>RI21+RK21+RM21</f>
        <v>0</v>
      </c>
      <c r="RO21" s="76"/>
      <c r="RP21" s="73">
        <v>0</v>
      </c>
      <c r="RQ21" s="73"/>
      <c r="RR21" s="73">
        <v>0</v>
      </c>
      <c r="RS21" s="73"/>
      <c r="RT21" s="75">
        <v>0</v>
      </c>
      <c r="RU21" s="73">
        <f>RP21+RR21+RT21</f>
        <v>0</v>
      </c>
      <c r="RV21" s="76"/>
      <c r="RW21" s="73">
        <v>0</v>
      </c>
      <c r="RX21" s="73"/>
      <c r="RY21" s="73">
        <v>0</v>
      </c>
      <c r="RZ21" s="73"/>
      <c r="SA21" s="75">
        <v>0</v>
      </c>
      <c r="SB21" s="73">
        <f>RW21+RY21+SA21</f>
        <v>0</v>
      </c>
      <c r="SC21" s="76"/>
      <c r="SD21" s="73">
        <v>0</v>
      </c>
      <c r="SE21" s="73"/>
      <c r="SF21" s="73">
        <v>0</v>
      </c>
      <c r="SG21" s="73"/>
      <c r="SH21" s="75">
        <v>0</v>
      </c>
      <c r="SI21" s="73">
        <f>SD21+SF21+SH21</f>
        <v>0</v>
      </c>
      <c r="SJ21" s="76"/>
      <c r="SK21" s="73">
        <v>0</v>
      </c>
      <c r="SL21" s="73"/>
      <c r="SM21" s="73">
        <v>0</v>
      </c>
      <c r="SN21" s="73"/>
      <c r="SO21" s="75">
        <v>0</v>
      </c>
      <c r="SP21" s="73">
        <f>SK21+SM21+SO21</f>
        <v>0</v>
      </c>
      <c r="SQ21" s="76"/>
      <c r="SR21" s="73">
        <v>0</v>
      </c>
      <c r="SS21" s="73"/>
      <c r="ST21" s="73">
        <v>0</v>
      </c>
      <c r="SU21" s="73"/>
      <c r="SV21" s="75">
        <v>0</v>
      </c>
      <c r="SW21" s="73">
        <f>SR21+ST21+SV21</f>
        <v>0</v>
      </c>
      <c r="SX21" s="76"/>
      <c r="SY21" s="73">
        <v>0</v>
      </c>
      <c r="SZ21" s="73"/>
      <c r="TA21" s="73">
        <v>0</v>
      </c>
      <c r="TB21" s="73"/>
      <c r="TC21" s="75">
        <v>0</v>
      </c>
      <c r="TD21" s="73">
        <f>SY21+TA21+TC21</f>
        <v>0</v>
      </c>
      <c r="TE21" s="76"/>
      <c r="TF21" s="73">
        <v>0</v>
      </c>
      <c r="TG21" s="73"/>
      <c r="TH21" s="73">
        <v>0</v>
      </c>
      <c r="TI21" s="73"/>
      <c r="TJ21" s="75">
        <v>0</v>
      </c>
      <c r="TK21" s="73">
        <f>TF21+TH21+TJ21</f>
        <v>0</v>
      </c>
      <c r="TL21" s="76"/>
      <c r="TM21" s="73">
        <v>0</v>
      </c>
      <c r="TN21" s="73"/>
      <c r="TO21" s="73">
        <v>0</v>
      </c>
      <c r="TP21" s="73"/>
      <c r="TQ21" s="75">
        <v>0</v>
      </c>
      <c r="TR21" s="73">
        <f>TM21+TO21+TQ21</f>
        <v>0</v>
      </c>
      <c r="TS21" s="76"/>
      <c r="TT21" s="73">
        <v>0</v>
      </c>
      <c r="TU21" s="73"/>
      <c r="TV21" s="73">
        <v>0</v>
      </c>
      <c r="TW21" s="73"/>
      <c r="TX21" s="75">
        <v>0</v>
      </c>
      <c r="TY21" s="73">
        <f>TT21+TV21+TX21</f>
        <v>0</v>
      </c>
      <c r="TZ21" s="76"/>
      <c r="UA21" s="73">
        <v>0</v>
      </c>
      <c r="UB21" s="73"/>
      <c r="UC21" s="73">
        <v>0</v>
      </c>
      <c r="UD21" s="73"/>
      <c r="UE21" s="75">
        <v>0</v>
      </c>
      <c r="UF21" s="73">
        <f>UA21+UC21+UE21</f>
        <v>0</v>
      </c>
      <c r="UG21" s="76"/>
      <c r="UH21" s="73">
        <v>0</v>
      </c>
      <c r="UI21" s="73"/>
      <c r="UJ21" s="73">
        <v>0</v>
      </c>
      <c r="UK21" s="73"/>
      <c r="UL21" s="75">
        <v>0</v>
      </c>
      <c r="UM21" s="73">
        <f>UH21+UJ21+UL21</f>
        <v>0</v>
      </c>
      <c r="UN21" s="76"/>
      <c r="UO21" s="73">
        <v>0</v>
      </c>
      <c r="UP21" s="73"/>
      <c r="UQ21" s="73">
        <v>0</v>
      </c>
      <c r="UR21" s="73"/>
      <c r="US21" s="75">
        <v>0</v>
      </c>
      <c r="UT21" s="73">
        <f>UO21+UQ21+US21</f>
        <v>0</v>
      </c>
      <c r="UU21" s="76"/>
      <c r="UV21" s="73">
        <v>0</v>
      </c>
      <c r="UW21" s="73"/>
      <c r="UX21" s="73">
        <v>0</v>
      </c>
      <c r="UY21" s="73"/>
      <c r="UZ21" s="75">
        <v>0</v>
      </c>
      <c r="VA21" s="73">
        <f>UV21+UX21+UZ21</f>
        <v>0</v>
      </c>
      <c r="VB21" s="76"/>
      <c r="VC21" s="73">
        <v>0</v>
      </c>
      <c r="VD21" s="73"/>
      <c r="VE21" s="73">
        <v>0</v>
      </c>
      <c r="VF21" s="73"/>
      <c r="VG21" s="75">
        <v>0</v>
      </c>
      <c r="VH21" s="73">
        <f>VC21+VE21+VG21</f>
        <v>0</v>
      </c>
      <c r="VI21" s="76"/>
      <c r="VJ21" s="73">
        <v>0</v>
      </c>
      <c r="VK21" s="73"/>
      <c r="VL21" s="73">
        <v>0</v>
      </c>
      <c r="VM21" s="73"/>
      <c r="VN21" s="75">
        <v>0</v>
      </c>
      <c r="VO21" s="73">
        <f>VJ21+VL21+VN21</f>
        <v>0</v>
      </c>
      <c r="VP21" s="76"/>
      <c r="VQ21" s="73">
        <v>0</v>
      </c>
      <c r="VR21" s="73"/>
      <c r="VS21" s="73">
        <v>0</v>
      </c>
      <c r="VT21" s="73"/>
      <c r="VU21" s="75">
        <v>0</v>
      </c>
      <c r="VV21" s="73">
        <f>VQ21+VS21+VU21</f>
        <v>0</v>
      </c>
      <c r="VW21" s="76"/>
      <c r="VX21" s="73">
        <v>0</v>
      </c>
      <c r="VY21" s="73"/>
      <c r="VZ21" s="73">
        <v>0</v>
      </c>
      <c r="WA21" s="73"/>
      <c r="WB21" s="75">
        <v>0</v>
      </c>
      <c r="WC21" s="73">
        <f>VX21+VZ21+WB21</f>
        <v>0</v>
      </c>
      <c r="WD21" s="76"/>
      <c r="WE21" s="73">
        <v>0</v>
      </c>
      <c r="WF21" s="73"/>
      <c r="WG21" s="73">
        <v>0</v>
      </c>
      <c r="WH21" s="73"/>
      <c r="WI21" s="75">
        <v>0</v>
      </c>
      <c r="WJ21" s="73">
        <f>WE21+WG21+WI21</f>
        <v>0</v>
      </c>
      <c r="WK21" s="76"/>
      <c r="WL21" s="73">
        <v>0</v>
      </c>
      <c r="WM21" s="73"/>
      <c r="WN21" s="73">
        <v>0</v>
      </c>
      <c r="WO21" s="73"/>
      <c r="WP21" s="75">
        <v>0</v>
      </c>
      <c r="WQ21" s="73">
        <f>WL21+WN21+WP21</f>
        <v>0</v>
      </c>
      <c r="WR21" s="76"/>
      <c r="WS21" s="73">
        <v>0</v>
      </c>
      <c r="WT21" s="73"/>
      <c r="WU21" s="73">
        <v>0</v>
      </c>
      <c r="WV21" s="73"/>
      <c r="WW21" s="75">
        <v>0</v>
      </c>
      <c r="WX21" s="73">
        <f>WS21+WU21+WW21</f>
        <v>0</v>
      </c>
      <c r="WY21" s="76"/>
      <c r="WZ21" s="73">
        <v>0</v>
      </c>
      <c r="XA21" s="73"/>
      <c r="XB21" s="73">
        <v>0</v>
      </c>
      <c r="XC21" s="73"/>
      <c r="XD21" s="75">
        <v>0</v>
      </c>
      <c r="XE21" s="73">
        <f>WZ21+XB21+XD21</f>
        <v>0</v>
      </c>
      <c r="XF21" s="76"/>
      <c r="XG21" s="73">
        <v>0</v>
      </c>
      <c r="XH21" s="73"/>
      <c r="XI21" s="73">
        <v>0</v>
      </c>
      <c r="XJ21" s="73"/>
      <c r="XK21" s="75">
        <v>0</v>
      </c>
      <c r="XL21" s="73">
        <f>XG21+XI21+XK21</f>
        <v>0</v>
      </c>
      <c r="XM21" s="76"/>
      <c r="XN21" s="73">
        <v>0</v>
      </c>
      <c r="XO21" s="73"/>
      <c r="XP21" s="73">
        <v>0</v>
      </c>
      <c r="XQ21" s="73"/>
      <c r="XR21" s="75">
        <v>0</v>
      </c>
      <c r="XS21" s="73">
        <f>XN21+XP21+XR21</f>
        <v>0</v>
      </c>
      <c r="XT21" s="76"/>
      <c r="XU21" s="73">
        <v>0</v>
      </c>
      <c r="XV21" s="73"/>
      <c r="XW21" s="73">
        <v>0</v>
      </c>
      <c r="XX21" s="73"/>
      <c r="XY21" s="75">
        <v>0</v>
      </c>
      <c r="XZ21" s="73">
        <f>XU21+XW21+XY21</f>
        <v>0</v>
      </c>
      <c r="YA21" s="76"/>
      <c r="YB21" s="73">
        <v>0</v>
      </c>
      <c r="YC21" s="73"/>
      <c r="YD21" s="73">
        <v>0</v>
      </c>
      <c r="YE21" s="73"/>
      <c r="YF21" s="75">
        <v>0</v>
      </c>
      <c r="YG21" s="73">
        <f>YB21+YD21+YF21</f>
        <v>0</v>
      </c>
      <c r="YH21" s="76"/>
      <c r="YI21" s="73">
        <v>0</v>
      </c>
      <c r="YJ21" s="73"/>
      <c r="YK21" s="73">
        <v>0</v>
      </c>
      <c r="YL21" s="73"/>
      <c r="YM21" s="75">
        <v>0</v>
      </c>
      <c r="YN21" s="73">
        <f>YI21+YK21+YM21</f>
        <v>0</v>
      </c>
      <c r="YO21" s="76"/>
      <c r="YP21" s="73">
        <v>0</v>
      </c>
      <c r="YQ21" s="73"/>
      <c r="YR21" s="73">
        <v>0</v>
      </c>
      <c r="YS21" s="73"/>
      <c r="YT21" s="75">
        <v>0</v>
      </c>
      <c r="YU21" s="73">
        <f>YP21+YR21+YT21</f>
        <v>0</v>
      </c>
      <c r="YV21" s="76"/>
      <c r="YW21" s="73">
        <v>0</v>
      </c>
      <c r="YX21" s="73"/>
      <c r="YY21" s="73">
        <v>0</v>
      </c>
      <c r="YZ21" s="73"/>
      <c r="ZA21" s="75">
        <v>0</v>
      </c>
      <c r="ZB21" s="73">
        <f>YW21+YY21+ZA21</f>
        <v>0</v>
      </c>
      <c r="ZC21" s="76"/>
      <c r="ZD21" s="73">
        <v>0</v>
      </c>
      <c r="ZE21" s="73"/>
      <c r="ZF21" s="73">
        <v>0</v>
      </c>
      <c r="ZG21" s="73"/>
      <c r="ZH21" s="75">
        <v>0</v>
      </c>
      <c r="ZI21" s="73">
        <f>ZD21+ZF21+ZH21</f>
        <v>0</v>
      </c>
      <c r="ZJ21" s="76"/>
      <c r="ZK21" s="73">
        <v>0</v>
      </c>
      <c r="ZL21" s="73"/>
      <c r="ZM21" s="73">
        <v>0</v>
      </c>
      <c r="ZN21" s="73"/>
      <c r="ZO21" s="75">
        <v>0</v>
      </c>
      <c r="ZP21" s="73">
        <f>ZK21+ZM21+ZO21</f>
        <v>0</v>
      </c>
      <c r="ZQ21" s="76"/>
      <c r="ZR21" s="73">
        <v>0</v>
      </c>
      <c r="ZS21" s="73"/>
      <c r="ZT21" s="73">
        <v>0</v>
      </c>
      <c r="ZU21" s="73"/>
      <c r="ZV21" s="75">
        <v>0</v>
      </c>
      <c r="ZW21" s="73">
        <f>ZR21+ZT21+ZV21</f>
        <v>0</v>
      </c>
      <c r="ZX21" s="76"/>
      <c r="ZY21" s="73">
        <v>0</v>
      </c>
      <c r="ZZ21" s="73"/>
      <c r="AAA21" s="73">
        <v>0</v>
      </c>
      <c r="AAB21" s="73"/>
      <c r="AAC21" s="75">
        <v>0</v>
      </c>
      <c r="AAD21" s="73">
        <f>ZY21+AAA21+AAC21</f>
        <v>0</v>
      </c>
      <c r="AAE21" s="76"/>
      <c r="AAF21" s="73">
        <v>0</v>
      </c>
      <c r="AAG21" s="73"/>
      <c r="AAH21" s="73">
        <v>0</v>
      </c>
      <c r="AAI21" s="73"/>
      <c r="AAJ21" s="75">
        <v>0</v>
      </c>
      <c r="AAK21" s="73">
        <f>AAF21+AAH21+AAJ21</f>
        <v>0</v>
      </c>
      <c r="AAL21" s="76"/>
      <c r="AAM21" s="73">
        <v>0</v>
      </c>
      <c r="AAN21" s="73"/>
      <c r="AAO21" s="73">
        <v>0</v>
      </c>
      <c r="AAP21" s="73"/>
      <c r="AAQ21" s="75">
        <v>0</v>
      </c>
      <c r="AAR21" s="73">
        <f>AAM21+AAO21+AAQ21</f>
        <v>0</v>
      </c>
      <c r="AAS21" s="76"/>
      <c r="AAT21" s="73">
        <v>0</v>
      </c>
      <c r="AAU21" s="73"/>
      <c r="AAV21" s="73">
        <v>0</v>
      </c>
      <c r="AAW21" s="73"/>
      <c r="AAX21" s="75">
        <v>0</v>
      </c>
      <c r="AAY21" s="73">
        <f>AAT21+AAV21+AAX21</f>
        <v>0</v>
      </c>
      <c r="AAZ21" s="76"/>
      <c r="ABA21" s="73">
        <v>0</v>
      </c>
      <c r="ABB21" s="73"/>
      <c r="ABC21" s="73">
        <v>0</v>
      </c>
      <c r="ABD21" s="73"/>
      <c r="ABE21" s="75">
        <v>0</v>
      </c>
      <c r="ABF21" s="73">
        <f>ABA21+ABC21+ABE21</f>
        <v>0</v>
      </c>
      <c r="ABG21" s="76"/>
      <c r="ABH21" s="73">
        <v>0</v>
      </c>
      <c r="ABI21" s="73"/>
      <c r="ABJ21" s="73">
        <v>0</v>
      </c>
      <c r="ABK21" s="73"/>
      <c r="ABL21" s="75">
        <v>0</v>
      </c>
      <c r="ABM21" s="73">
        <f>ABH21+ABJ21+ABL21</f>
        <v>0</v>
      </c>
      <c r="ABN21" s="76"/>
      <c r="ABO21" s="73">
        <v>0</v>
      </c>
      <c r="ABP21" s="73"/>
      <c r="ABQ21" s="73">
        <v>0</v>
      </c>
      <c r="ABR21" s="73"/>
      <c r="ABS21" s="75">
        <v>0</v>
      </c>
      <c r="ABT21" s="73">
        <f>ABO21+ABQ21+ABS21</f>
        <v>0</v>
      </c>
      <c r="ABU21" s="76"/>
      <c r="ABV21" s="73">
        <v>0</v>
      </c>
      <c r="ABW21" s="73"/>
      <c r="ABX21" s="73">
        <v>0</v>
      </c>
      <c r="ABY21" s="73"/>
      <c r="ABZ21" s="75">
        <v>0</v>
      </c>
      <c r="ACA21" s="73">
        <f>ABV21+ABX21+ABZ21</f>
        <v>0</v>
      </c>
      <c r="ACB21" s="76"/>
      <c r="ACC21" s="73">
        <v>0</v>
      </c>
      <c r="ACD21" s="73"/>
      <c r="ACE21" s="73">
        <v>0</v>
      </c>
      <c r="ACF21" s="73"/>
      <c r="ACG21" s="75">
        <v>0</v>
      </c>
      <c r="ACH21" s="73">
        <f>ACC21+ACE21+ACG21</f>
        <v>0</v>
      </c>
      <c r="ACI21" s="76"/>
      <c r="ACJ21" s="73">
        <v>0</v>
      </c>
      <c r="ACK21" s="73"/>
      <c r="ACL21" s="73">
        <v>0</v>
      </c>
      <c r="ACM21" s="73"/>
      <c r="ACN21" s="75">
        <v>0</v>
      </c>
      <c r="ACO21" s="73">
        <f>ACJ21+ACL21+ACN21</f>
        <v>0</v>
      </c>
      <c r="ACP21" s="76"/>
      <c r="ACQ21" s="73">
        <v>0</v>
      </c>
      <c r="ACR21" s="73"/>
      <c r="ACS21" s="73">
        <v>0</v>
      </c>
      <c r="ACT21" s="73"/>
      <c r="ACU21" s="75">
        <v>0</v>
      </c>
      <c r="ACV21" s="73">
        <f>ACQ21+ACS21+ACU21</f>
        <v>0</v>
      </c>
      <c r="ACW21" s="76"/>
      <c r="ACX21" s="73">
        <v>0</v>
      </c>
      <c r="ACY21" s="73"/>
      <c r="ACZ21" s="73">
        <v>0</v>
      </c>
      <c r="ADA21" s="73"/>
      <c r="ADB21" s="75">
        <v>0</v>
      </c>
      <c r="ADC21" s="73">
        <f>ACX21+ACZ21+ADB21</f>
        <v>0</v>
      </c>
      <c r="ADD21" s="76"/>
      <c r="ADE21" s="73">
        <v>0</v>
      </c>
      <c r="ADF21" s="73"/>
      <c r="ADG21" s="73">
        <v>0</v>
      </c>
      <c r="ADH21" s="73"/>
      <c r="ADI21" s="75">
        <v>0</v>
      </c>
      <c r="ADJ21" s="73">
        <f>ADE21+ADG21+ADI21</f>
        <v>0</v>
      </c>
      <c r="ADK21" s="76"/>
      <c r="ADL21" s="73">
        <v>0</v>
      </c>
      <c r="ADM21" s="73"/>
      <c r="ADN21" s="73">
        <v>0</v>
      </c>
      <c r="ADO21" s="73"/>
      <c r="ADP21" s="75">
        <v>0</v>
      </c>
      <c r="ADQ21" s="73">
        <f>ADL21+ADN21+ADP21</f>
        <v>0</v>
      </c>
      <c r="ADR21" s="76"/>
      <c r="ADS21" s="73">
        <v>0</v>
      </c>
      <c r="ADT21" s="73"/>
      <c r="ADU21" s="73">
        <v>0</v>
      </c>
      <c r="ADV21" s="73"/>
      <c r="ADW21" s="75">
        <v>0</v>
      </c>
      <c r="ADX21" s="73">
        <f>ADS21+ADU21+ADW21</f>
        <v>0</v>
      </c>
      <c r="ADY21" s="76"/>
      <c r="ADZ21" s="73">
        <v>0</v>
      </c>
      <c r="AEA21" s="73"/>
      <c r="AEB21" s="73">
        <v>0</v>
      </c>
      <c r="AEC21" s="73"/>
      <c r="AED21" s="75">
        <v>0</v>
      </c>
      <c r="AEE21" s="73">
        <f>ADZ21+AEB21+AED21</f>
        <v>0</v>
      </c>
      <c r="AEF21" s="76"/>
      <c r="AEG21" s="73">
        <v>0</v>
      </c>
      <c r="AEH21" s="73"/>
      <c r="AEI21" s="73">
        <v>0</v>
      </c>
      <c r="AEJ21" s="73"/>
      <c r="AEK21" s="75">
        <v>0</v>
      </c>
      <c r="AEL21" s="73">
        <f>AEG21+AEI21+AEK21</f>
        <v>0</v>
      </c>
      <c r="AEM21" s="76"/>
      <c r="AEN21" s="73">
        <v>0</v>
      </c>
      <c r="AEO21" s="73"/>
      <c r="AEP21" s="73">
        <v>0</v>
      </c>
      <c r="AEQ21" s="73"/>
      <c r="AER21" s="75">
        <v>0</v>
      </c>
      <c r="AES21" s="73">
        <f>AEN21+AEP21+AER21</f>
        <v>0</v>
      </c>
      <c r="AET21" s="76"/>
      <c r="AEU21" s="73">
        <v>0</v>
      </c>
      <c r="AEV21" s="73"/>
      <c r="AEW21" s="73">
        <v>0</v>
      </c>
      <c r="AEX21" s="73"/>
      <c r="AEY21" s="75">
        <v>0</v>
      </c>
      <c r="AEZ21" s="73">
        <f>AEU21+AEW21+AEY21</f>
        <v>0</v>
      </c>
      <c r="AFA21" s="76"/>
      <c r="AFB21" s="73">
        <v>0</v>
      </c>
      <c r="AFC21" s="73"/>
      <c r="AFD21" s="73">
        <v>0</v>
      </c>
      <c r="AFE21" s="73"/>
      <c r="AFF21" s="75">
        <v>0</v>
      </c>
      <c r="AFG21" s="73">
        <f>AFB21+AFD21+AFF21</f>
        <v>0</v>
      </c>
      <c r="AFH21" s="76"/>
      <c r="AFI21" s="73">
        <v>0</v>
      </c>
      <c r="AFJ21" s="73"/>
      <c r="AFK21" s="73">
        <v>0</v>
      </c>
      <c r="AFL21" s="73"/>
      <c r="AFM21" s="75">
        <v>0</v>
      </c>
      <c r="AFN21" s="73">
        <f>AFI21+AFK21+AFM21</f>
        <v>0</v>
      </c>
      <c r="AFO21" s="76"/>
      <c r="AFP21" s="73">
        <v>0</v>
      </c>
      <c r="AFQ21" s="73"/>
      <c r="AFR21" s="73">
        <v>0</v>
      </c>
      <c r="AFS21" s="73"/>
      <c r="AFT21" s="75">
        <v>0</v>
      </c>
      <c r="AFU21" s="73">
        <f>AFP21+AFR21+AFT21</f>
        <v>0</v>
      </c>
      <c r="AFV21" s="76"/>
      <c r="AFW21" s="73">
        <v>0</v>
      </c>
      <c r="AFX21" s="73"/>
      <c r="AFY21" s="73">
        <v>0</v>
      </c>
      <c r="AFZ21" s="73"/>
      <c r="AGA21" s="75">
        <v>0</v>
      </c>
      <c r="AGB21" s="73">
        <f>AFW21+AFY21+AGA21</f>
        <v>0</v>
      </c>
      <c r="AGC21" s="76"/>
      <c r="AGD21" s="73">
        <v>0</v>
      </c>
      <c r="AGE21" s="73"/>
      <c r="AGF21" s="73">
        <v>0</v>
      </c>
      <c r="AGG21" s="73"/>
      <c r="AGH21" s="75">
        <v>0</v>
      </c>
      <c r="AGI21" s="73">
        <f>AGD21+AGF21+AGH21</f>
        <v>0</v>
      </c>
      <c r="AGJ21" s="76"/>
      <c r="AGK21" s="73">
        <v>0</v>
      </c>
      <c r="AGL21" s="73"/>
      <c r="AGM21" s="73">
        <v>0</v>
      </c>
      <c r="AGN21" s="73"/>
      <c r="AGO21" s="75">
        <v>0</v>
      </c>
      <c r="AGP21" s="73">
        <f>AGK21+AGM21+AGO21</f>
        <v>0</v>
      </c>
      <c r="AGQ21" s="76"/>
      <c r="AGR21" s="73">
        <v>0</v>
      </c>
      <c r="AGS21" s="73"/>
      <c r="AGT21" s="73">
        <v>0</v>
      </c>
      <c r="AGU21" s="73"/>
      <c r="AGV21" s="75">
        <v>0</v>
      </c>
      <c r="AGW21" s="73">
        <f>AGR21+AGT21+AGV21</f>
        <v>0</v>
      </c>
      <c r="AGX21" s="76"/>
      <c r="AGY21" s="73">
        <v>0</v>
      </c>
      <c r="AGZ21" s="73"/>
      <c r="AHA21" s="73">
        <v>0</v>
      </c>
      <c r="AHB21" s="73"/>
      <c r="AHC21" s="75">
        <v>0</v>
      </c>
      <c r="AHD21" s="73">
        <f>AGY21+AHA21+AHC21</f>
        <v>0</v>
      </c>
      <c r="AHE21" s="76"/>
      <c r="AHF21" s="73">
        <v>0</v>
      </c>
      <c r="AHG21" s="73"/>
      <c r="AHH21" s="73">
        <v>0</v>
      </c>
      <c r="AHI21" s="73"/>
      <c r="AHJ21" s="75">
        <v>0</v>
      </c>
      <c r="AHK21" s="73">
        <f>AHF21+AHH21+AHJ21</f>
        <v>0</v>
      </c>
      <c r="AHL21" s="76"/>
      <c r="AHM21" s="73">
        <v>0</v>
      </c>
      <c r="AHN21" s="73"/>
      <c r="AHO21" s="73">
        <v>0</v>
      </c>
      <c r="AHP21" s="73"/>
      <c r="AHQ21" s="75">
        <v>0</v>
      </c>
      <c r="AHR21" s="73">
        <f>AHM21+AHO21+AHQ21</f>
        <v>0</v>
      </c>
      <c r="AHS21" s="76"/>
      <c r="AHT21" s="73">
        <v>0</v>
      </c>
      <c r="AHU21" s="73"/>
      <c r="AHV21" s="73">
        <v>0</v>
      </c>
      <c r="AHW21" s="73"/>
      <c r="AHX21" s="75">
        <v>0</v>
      </c>
      <c r="AHY21" s="73">
        <f>AHT21+AHV21+AHX21</f>
        <v>0</v>
      </c>
      <c r="AHZ21" s="76"/>
      <c r="AIA21" s="73">
        <v>0</v>
      </c>
      <c r="AIB21" s="73"/>
      <c r="AIC21" s="73">
        <v>0</v>
      </c>
      <c r="AID21" s="73"/>
      <c r="AIE21" s="75">
        <v>0</v>
      </c>
      <c r="AIF21" s="73">
        <f>AIA21+AIC21+AIE21</f>
        <v>0</v>
      </c>
      <c r="AIG21" s="76"/>
      <c r="AIH21" s="73">
        <v>0</v>
      </c>
      <c r="AII21" s="73"/>
      <c r="AIJ21" s="73">
        <v>0</v>
      </c>
      <c r="AIK21" s="73"/>
      <c r="AIL21" s="75">
        <v>0</v>
      </c>
      <c r="AIM21" s="73">
        <f>AIH21+AIJ21+AIL21</f>
        <v>0</v>
      </c>
      <c r="AIN21" s="76"/>
      <c r="AIO21" s="73">
        <v>0</v>
      </c>
      <c r="AIP21" s="73"/>
      <c r="AIQ21" s="73">
        <v>0</v>
      </c>
      <c r="AIR21" s="73"/>
      <c r="AIS21" s="75">
        <v>0</v>
      </c>
      <c r="AIT21" s="73">
        <f>AIO21+AIQ21+AIS21</f>
        <v>0</v>
      </c>
      <c r="AIU21" s="76"/>
      <c r="AIV21" s="73">
        <v>0</v>
      </c>
      <c r="AIW21" s="73"/>
      <c r="AIX21" s="73">
        <v>0</v>
      </c>
      <c r="AIY21" s="73"/>
      <c r="AIZ21" s="75">
        <v>0</v>
      </c>
      <c r="AJA21" s="73">
        <f>AIV21+AIX21+AIZ21</f>
        <v>0</v>
      </c>
      <c r="AJB21" s="76"/>
      <c r="AJC21" s="73">
        <v>0</v>
      </c>
      <c r="AJD21" s="73"/>
      <c r="AJE21" s="73">
        <v>0</v>
      </c>
      <c r="AJF21" s="73"/>
      <c r="AJG21" s="75">
        <v>0</v>
      </c>
      <c r="AJH21" s="73">
        <f>AJC21+AJE21+AJG21</f>
        <v>0</v>
      </c>
      <c r="AJI21" s="76"/>
      <c r="AJJ21" s="73">
        <v>0</v>
      </c>
      <c r="AJK21" s="73"/>
      <c r="AJL21" s="73">
        <v>0</v>
      </c>
      <c r="AJM21" s="73"/>
      <c r="AJN21" s="75">
        <v>0</v>
      </c>
      <c r="AJO21" s="73">
        <f>AJJ21+AJL21+AJN21</f>
        <v>0</v>
      </c>
      <c r="AJP21" s="76"/>
      <c r="AJQ21" s="73">
        <v>0</v>
      </c>
      <c r="AJR21" s="73"/>
      <c r="AJS21" s="73">
        <v>0</v>
      </c>
      <c r="AJT21" s="73"/>
      <c r="AJU21" s="75">
        <v>0</v>
      </c>
      <c r="AJV21" s="73">
        <f>AJQ21+AJS21+AJU21</f>
        <v>0</v>
      </c>
      <c r="AJW21" s="76"/>
      <c r="AJX21" s="73">
        <v>0</v>
      </c>
      <c r="AJY21" s="73"/>
      <c r="AJZ21" s="73">
        <v>0</v>
      </c>
      <c r="AKA21" s="73"/>
      <c r="AKB21" s="75">
        <v>0</v>
      </c>
      <c r="AKC21" s="73">
        <f>AJX21+AJZ21+AKB21</f>
        <v>0</v>
      </c>
      <c r="AKD21" s="76"/>
      <c r="AKE21" s="73">
        <v>0</v>
      </c>
      <c r="AKF21" s="73"/>
      <c r="AKG21" s="73">
        <v>0</v>
      </c>
      <c r="AKH21" s="73"/>
      <c r="AKI21" s="75">
        <v>0</v>
      </c>
      <c r="AKJ21" s="73">
        <f>AKE21+AKG21+AKI21</f>
        <v>0</v>
      </c>
      <c r="AKK21" s="76"/>
      <c r="AKL21" s="73">
        <v>0</v>
      </c>
      <c r="AKM21" s="73"/>
      <c r="AKN21" s="73">
        <v>0</v>
      </c>
      <c r="AKO21" s="73"/>
      <c r="AKP21" s="75">
        <v>0</v>
      </c>
      <c r="AKQ21" s="73">
        <f>AKL21+AKN21+AKP21</f>
        <v>0</v>
      </c>
      <c r="AKR21" s="76"/>
      <c r="AKS21" s="73">
        <v>0</v>
      </c>
      <c r="AKT21" s="73"/>
      <c r="AKU21" s="73">
        <v>0</v>
      </c>
      <c r="AKV21" s="73"/>
      <c r="AKW21" s="75">
        <v>0</v>
      </c>
      <c r="AKX21" s="73">
        <f>AKS21+AKU21+AKW21</f>
        <v>0</v>
      </c>
      <c r="AKY21" s="76"/>
      <c r="AKZ21" s="73">
        <v>0</v>
      </c>
      <c r="ALA21" s="73"/>
      <c r="ALB21" s="73">
        <v>0</v>
      </c>
      <c r="ALC21" s="73"/>
      <c r="ALD21" s="75">
        <v>0</v>
      </c>
      <c r="ALE21" s="73">
        <f>AKZ21+ALB21+ALD21</f>
        <v>0</v>
      </c>
      <c r="ALF21" s="76"/>
      <c r="ALG21" s="73">
        <v>0</v>
      </c>
      <c r="ALH21" s="73"/>
      <c r="ALI21" s="73">
        <v>0</v>
      </c>
      <c r="ALJ21" s="73"/>
      <c r="ALK21" s="75">
        <v>0</v>
      </c>
      <c r="ALL21" s="73">
        <f>ALG21+ALI21+ALK21</f>
        <v>0</v>
      </c>
      <c r="ALM21" s="76"/>
      <c r="ALN21" s="73">
        <v>0</v>
      </c>
      <c r="ALO21" s="73"/>
      <c r="ALP21" s="73">
        <v>0</v>
      </c>
      <c r="ALQ21" s="73"/>
      <c r="ALR21" s="75">
        <v>0</v>
      </c>
      <c r="ALS21" s="73">
        <f>ALN21+ALP21+ALR21</f>
        <v>0</v>
      </c>
      <c r="ALT21" s="76"/>
      <c r="ALU21" s="73">
        <v>0</v>
      </c>
      <c r="ALV21" s="73"/>
      <c r="ALW21" s="73">
        <v>0</v>
      </c>
      <c r="ALX21" s="73"/>
      <c r="ALY21" s="75">
        <v>0</v>
      </c>
      <c r="ALZ21" s="73">
        <f>ALU21+ALW21+ALY21</f>
        <v>0</v>
      </c>
      <c r="AMA21" s="76"/>
      <c r="AMB21" s="73">
        <v>0</v>
      </c>
      <c r="AMC21" s="73"/>
      <c r="AMD21" s="73">
        <v>0</v>
      </c>
      <c r="AME21" s="73"/>
      <c r="AMF21" s="75">
        <v>0</v>
      </c>
      <c r="AMG21" s="73">
        <f>AMB21+AMD21+AMF21</f>
        <v>0</v>
      </c>
      <c r="AMH21" s="76"/>
      <c r="AMI21" s="73">
        <v>0</v>
      </c>
      <c r="AMJ21" s="73"/>
      <c r="AMK21" s="73">
        <v>0</v>
      </c>
      <c r="AML21" s="73"/>
      <c r="AMM21" s="75">
        <v>0</v>
      </c>
      <c r="AMN21" s="73">
        <f>AMI21+AMK21+AMM21</f>
        <v>0</v>
      </c>
      <c r="AMO21" s="76"/>
      <c r="AMP21" s="73">
        <v>0</v>
      </c>
      <c r="AMQ21" s="73"/>
      <c r="AMR21" s="73">
        <v>0</v>
      </c>
      <c r="AMS21" s="73"/>
      <c r="AMT21" s="75">
        <v>0</v>
      </c>
      <c r="AMU21" s="73">
        <f>AMP21+AMR21+AMT21</f>
        <v>0</v>
      </c>
      <c r="AMV21" s="76"/>
      <c r="AMW21" s="73">
        <v>0</v>
      </c>
      <c r="AMX21" s="73"/>
      <c r="AMY21" s="73">
        <v>0</v>
      </c>
      <c r="AMZ21" s="73"/>
      <c r="ANA21" s="75">
        <v>0</v>
      </c>
      <c r="ANB21" s="73">
        <f>AMW21+AMY21+ANA21</f>
        <v>0</v>
      </c>
      <c r="ANC21" s="76"/>
      <c r="AND21" s="73">
        <v>0</v>
      </c>
      <c r="ANE21" s="73"/>
      <c r="ANF21" s="73">
        <v>0</v>
      </c>
      <c r="ANG21" s="73"/>
      <c r="ANH21" s="75">
        <v>0</v>
      </c>
      <c r="ANI21" s="73">
        <f>AND21+ANF21+ANH21</f>
        <v>0</v>
      </c>
      <c r="ANJ21" s="76"/>
      <c r="ANK21" s="73">
        <v>0</v>
      </c>
      <c r="ANL21" s="73"/>
      <c r="ANM21" s="73">
        <v>0</v>
      </c>
      <c r="ANN21" s="73"/>
      <c r="ANO21" s="75">
        <v>0</v>
      </c>
      <c r="ANP21" s="73">
        <f>ANK21+ANM21+ANO21</f>
        <v>0</v>
      </c>
      <c r="ANQ21" s="76"/>
      <c r="ANR21" s="73">
        <v>0</v>
      </c>
      <c r="ANS21" s="73"/>
      <c r="ANT21" s="73">
        <v>0</v>
      </c>
      <c r="ANU21" s="73"/>
      <c r="ANV21" s="75">
        <v>0</v>
      </c>
      <c r="ANW21" s="73">
        <f>ANR21+ANT21+ANV21</f>
        <v>0</v>
      </c>
      <c r="ANX21" s="76"/>
      <c r="ANY21" s="73">
        <v>0</v>
      </c>
      <c r="ANZ21" s="73"/>
      <c r="AOA21" s="73">
        <v>0</v>
      </c>
      <c r="AOB21" s="73"/>
      <c r="AOC21" s="75">
        <v>0</v>
      </c>
      <c r="AOD21" s="73">
        <f>ANY21+AOA21+AOC21</f>
        <v>0</v>
      </c>
      <c r="AOE21" s="76"/>
      <c r="AOF21" s="73">
        <v>0</v>
      </c>
      <c r="AOG21" s="73"/>
      <c r="AOH21" s="73">
        <v>0</v>
      </c>
      <c r="AOI21" s="73"/>
      <c r="AOJ21" s="75">
        <v>0</v>
      </c>
      <c r="AOK21" s="73">
        <f>AOF21+AOH21+AOJ21</f>
        <v>0</v>
      </c>
      <c r="AOL21" s="76"/>
      <c r="AOM21" s="73">
        <v>0</v>
      </c>
      <c r="AON21" s="73"/>
      <c r="AOO21" s="73">
        <v>0</v>
      </c>
      <c r="AOP21" s="73"/>
      <c r="AOQ21" s="75">
        <v>0</v>
      </c>
      <c r="AOR21" s="73">
        <f>AOM21+AOO21+AOQ21</f>
        <v>0</v>
      </c>
      <c r="AOS21" s="76"/>
      <c r="AOT21" s="73">
        <v>0</v>
      </c>
      <c r="AOU21" s="73"/>
      <c r="AOV21" s="73">
        <v>0</v>
      </c>
      <c r="AOW21" s="73"/>
      <c r="AOX21" s="75">
        <v>0</v>
      </c>
      <c r="AOY21" s="73">
        <f>AOT21+AOV21+AOX21</f>
        <v>0</v>
      </c>
      <c r="AOZ21" s="76"/>
      <c r="APA21" s="73">
        <v>0</v>
      </c>
      <c r="APB21" s="73"/>
      <c r="APC21" s="73">
        <v>0</v>
      </c>
      <c r="APD21" s="73"/>
      <c r="APE21" s="75">
        <v>0</v>
      </c>
      <c r="APF21" s="73">
        <f>APA21+APC21+APE21</f>
        <v>0</v>
      </c>
      <c r="APG21" s="76"/>
      <c r="APH21" s="73">
        <v>0</v>
      </c>
      <c r="API21" s="73"/>
      <c r="APJ21" s="73">
        <v>0</v>
      </c>
      <c r="APK21" s="73"/>
      <c r="APL21" s="75">
        <v>0</v>
      </c>
      <c r="APM21" s="73">
        <f>APH21+APJ21+APL21</f>
        <v>0</v>
      </c>
      <c r="APN21" s="76"/>
      <c r="APO21" s="73">
        <v>0</v>
      </c>
      <c r="APP21" s="73"/>
      <c r="APQ21" s="73">
        <v>0</v>
      </c>
      <c r="APR21" s="73"/>
      <c r="APS21" s="75">
        <v>0</v>
      </c>
      <c r="APT21" s="73">
        <f>APO21+APQ21+APS21</f>
        <v>0</v>
      </c>
      <c r="APU21" s="76"/>
      <c r="APV21" s="73">
        <v>0</v>
      </c>
      <c r="APW21" s="73"/>
      <c r="APX21" s="73">
        <v>0</v>
      </c>
      <c r="APY21" s="73"/>
      <c r="APZ21" s="75">
        <v>0</v>
      </c>
      <c r="AQA21" s="73">
        <f>APV21+APX21+APZ21</f>
        <v>0</v>
      </c>
      <c r="AQB21" s="76"/>
      <c r="AQC21" s="73">
        <v>0</v>
      </c>
      <c r="AQD21" s="73"/>
      <c r="AQE21" s="73">
        <v>0</v>
      </c>
      <c r="AQF21" s="73"/>
      <c r="AQG21" s="75">
        <v>0</v>
      </c>
      <c r="AQH21" s="73">
        <f>AQC21+AQE21+AQG21</f>
        <v>0</v>
      </c>
      <c r="AQI21" s="76"/>
      <c r="AQJ21" s="73">
        <v>0</v>
      </c>
      <c r="AQK21" s="73"/>
      <c r="AQL21" s="73">
        <v>0</v>
      </c>
      <c r="AQM21" s="73"/>
      <c r="AQN21" s="75">
        <v>0</v>
      </c>
      <c r="AQO21" s="73">
        <f>AQJ21+AQL21+AQN21</f>
        <v>0</v>
      </c>
      <c r="AQP21" s="76"/>
      <c r="AQQ21" s="73">
        <v>0</v>
      </c>
      <c r="AQR21" s="73"/>
      <c r="AQS21" s="73">
        <v>0</v>
      </c>
      <c r="AQT21" s="73"/>
      <c r="AQU21" s="75">
        <v>0</v>
      </c>
      <c r="AQV21" s="73">
        <f>AQQ21+AQS21+AQU21</f>
        <v>0</v>
      </c>
      <c r="AQW21" s="76"/>
      <c r="AQX21" s="73">
        <v>0</v>
      </c>
      <c r="AQY21" s="73"/>
      <c r="AQZ21" s="73">
        <v>0</v>
      </c>
      <c r="ARA21" s="73"/>
      <c r="ARB21" s="75">
        <v>0</v>
      </c>
      <c r="ARC21" s="73">
        <f>AQX21+AQZ21+ARB21</f>
        <v>0</v>
      </c>
      <c r="ARD21" s="76"/>
      <c r="ARE21" s="73">
        <v>0</v>
      </c>
      <c r="ARF21" s="73"/>
      <c r="ARG21" s="73">
        <v>0</v>
      </c>
      <c r="ARH21" s="73"/>
      <c r="ARI21" s="75">
        <v>0</v>
      </c>
      <c r="ARJ21" s="73">
        <f>ARE21+ARG21+ARI21</f>
        <v>0</v>
      </c>
      <c r="ARK21" s="76"/>
      <c r="ARL21" s="73">
        <v>0</v>
      </c>
      <c r="ARM21" s="73"/>
      <c r="ARN21" s="73">
        <v>0</v>
      </c>
      <c r="ARO21" s="73"/>
      <c r="ARP21" s="75">
        <v>0</v>
      </c>
      <c r="ARQ21" s="73">
        <f>ARL21+ARN21+ARP21</f>
        <v>0</v>
      </c>
      <c r="ARR21" s="76"/>
      <c r="ARS21" s="73">
        <v>0</v>
      </c>
      <c r="ART21" s="73"/>
      <c r="ARU21" s="73">
        <v>0</v>
      </c>
      <c r="ARV21" s="73"/>
      <c r="ARW21" s="75">
        <v>0</v>
      </c>
      <c r="ARX21" s="73">
        <f>ARS21+ARU21+ARW21</f>
        <v>0</v>
      </c>
      <c r="ARY21" s="76"/>
      <c r="ARZ21" s="73">
        <v>0</v>
      </c>
      <c r="ASA21" s="73"/>
      <c r="ASB21" s="73">
        <v>0</v>
      </c>
      <c r="ASC21" s="73"/>
      <c r="ASD21" s="75">
        <v>0</v>
      </c>
      <c r="ASE21" s="73">
        <f>ARZ21+ASB21+ASD21</f>
        <v>0</v>
      </c>
      <c r="ASF21" s="76"/>
      <c r="ASG21" s="73">
        <v>0</v>
      </c>
      <c r="ASH21" s="73"/>
      <c r="ASI21" s="73">
        <v>0</v>
      </c>
      <c r="ASJ21" s="73"/>
      <c r="ASK21" s="75">
        <v>0</v>
      </c>
      <c r="ASL21" s="73">
        <f>ASG21+ASI21+ASK21</f>
        <v>0</v>
      </c>
      <c r="ASM21" s="76"/>
      <c r="ASN21" s="73">
        <v>0</v>
      </c>
      <c r="ASO21" s="73"/>
      <c r="ASP21" s="73">
        <v>0</v>
      </c>
      <c r="ASQ21" s="73"/>
      <c r="ASR21" s="75">
        <v>0</v>
      </c>
      <c r="ASS21" s="73">
        <f>ASN21+ASP21+ASR21</f>
        <v>0</v>
      </c>
      <c r="AST21" s="76"/>
      <c r="ASU21" s="73">
        <v>0</v>
      </c>
      <c r="ASV21" s="73"/>
      <c r="ASW21" s="73">
        <v>0</v>
      </c>
      <c r="ASX21" s="73"/>
      <c r="ASY21" s="75">
        <v>0</v>
      </c>
      <c r="ASZ21" s="73">
        <f>ASU21+ASW21+ASY21</f>
        <v>0</v>
      </c>
      <c r="ATA21" s="76"/>
      <c r="ATB21" s="73">
        <v>0</v>
      </c>
      <c r="ATC21" s="73"/>
      <c r="ATD21" s="73">
        <v>0</v>
      </c>
      <c r="ATE21" s="73"/>
      <c r="ATF21" s="75">
        <v>0</v>
      </c>
      <c r="ATG21" s="73">
        <f>ATB21+ATD21+ATF21</f>
        <v>0</v>
      </c>
      <c r="ATH21" s="76"/>
      <c r="ATI21" s="73">
        <v>0</v>
      </c>
      <c r="ATJ21" s="73"/>
      <c r="ATK21" s="73">
        <v>0</v>
      </c>
      <c r="ATL21" s="73"/>
      <c r="ATM21" s="75">
        <v>0</v>
      </c>
      <c r="ATN21" s="73">
        <f>ATI21+ATK21+ATM21</f>
        <v>0</v>
      </c>
      <c r="ATO21" s="76"/>
      <c r="ATP21" s="73">
        <v>0</v>
      </c>
      <c r="ATQ21" s="73"/>
      <c r="ATR21" s="73">
        <v>0</v>
      </c>
      <c r="ATS21" s="73"/>
      <c r="ATT21" s="75">
        <v>0</v>
      </c>
      <c r="ATU21" s="73">
        <f>ATP21+ATR21+ATT21</f>
        <v>0</v>
      </c>
      <c r="ATV21" s="76"/>
      <c r="ATW21" s="73">
        <v>0</v>
      </c>
      <c r="ATX21" s="73"/>
      <c r="ATY21" s="73">
        <v>0</v>
      </c>
      <c r="ATZ21" s="73"/>
      <c r="AUA21" s="75">
        <v>0</v>
      </c>
      <c r="AUB21" s="73">
        <f>ATW21+ATY21+AUA21</f>
        <v>0</v>
      </c>
      <c r="AUC21" s="76"/>
      <c r="AUD21" s="73">
        <v>0</v>
      </c>
      <c r="AUE21" s="73"/>
      <c r="AUF21" s="73">
        <v>0</v>
      </c>
      <c r="AUG21" s="73"/>
      <c r="AUH21" s="75">
        <v>0</v>
      </c>
      <c r="AUI21" s="73">
        <f>AUD21+AUF21+AUH21</f>
        <v>0</v>
      </c>
      <c r="AUJ21" s="76"/>
      <c r="AUK21" s="73">
        <v>0</v>
      </c>
      <c r="AUL21" s="73"/>
      <c r="AUM21" s="73">
        <v>0</v>
      </c>
      <c r="AUN21" s="73"/>
      <c r="AUO21" s="75">
        <v>0</v>
      </c>
      <c r="AUP21" s="73">
        <f>AUK21+AUM21+AUO21</f>
        <v>0</v>
      </c>
      <c r="AUQ21" s="76"/>
      <c r="AUR21" s="73">
        <v>0</v>
      </c>
      <c r="AUS21" s="73"/>
      <c r="AUT21" s="73">
        <v>0</v>
      </c>
      <c r="AUU21" s="73"/>
      <c r="AUV21" s="75">
        <v>0</v>
      </c>
      <c r="AUW21" s="73">
        <f>AUR21+AUT21+AUV21</f>
        <v>0</v>
      </c>
      <c r="AUX21" s="76"/>
      <c r="AUY21" s="73">
        <v>0</v>
      </c>
      <c r="AUZ21" s="73"/>
      <c r="AVA21" s="73">
        <v>0</v>
      </c>
      <c r="AVB21" s="73"/>
      <c r="AVC21" s="75">
        <v>0</v>
      </c>
      <c r="AVD21" s="73">
        <f>AUY21+AVA21+AVC21</f>
        <v>0</v>
      </c>
      <c r="AVE21" s="76"/>
      <c r="AVF21" s="73">
        <v>0</v>
      </c>
      <c r="AVG21" s="73"/>
      <c r="AVH21" s="73">
        <v>0</v>
      </c>
      <c r="AVI21" s="73"/>
      <c r="AVJ21" s="75">
        <v>0</v>
      </c>
      <c r="AVK21" s="73">
        <f>AVF21+AVH21+AVJ21</f>
        <v>0</v>
      </c>
      <c r="AVL21" s="76"/>
      <c r="AVM21" s="73">
        <v>0</v>
      </c>
      <c r="AVN21" s="73"/>
      <c r="AVO21" s="73">
        <v>0</v>
      </c>
      <c r="AVP21" s="73"/>
      <c r="AVQ21" s="75">
        <v>0</v>
      </c>
      <c r="AVR21" s="73">
        <f>AVM21+AVO21+AVQ21</f>
        <v>0</v>
      </c>
      <c r="AVS21" s="76"/>
      <c r="AVT21" s="73">
        <v>0</v>
      </c>
      <c r="AVU21" s="73"/>
      <c r="AVV21" s="73">
        <v>0</v>
      </c>
      <c r="AVW21" s="73"/>
      <c r="AVX21" s="75">
        <v>0</v>
      </c>
      <c r="AVY21" s="73">
        <f>AVT21+AVV21+AVX21</f>
        <v>0</v>
      </c>
      <c r="AVZ21" s="76"/>
      <c r="AWA21" s="73">
        <v>0</v>
      </c>
      <c r="AWB21" s="73"/>
      <c r="AWC21" s="73">
        <v>0</v>
      </c>
      <c r="AWD21" s="73"/>
      <c r="AWE21" s="75">
        <v>0</v>
      </c>
      <c r="AWF21" s="73">
        <f>AWA21+AWC21+AWE21</f>
        <v>0</v>
      </c>
      <c r="AWG21" s="76"/>
      <c r="AWH21" s="73">
        <v>0</v>
      </c>
      <c r="AWI21" s="73"/>
      <c r="AWJ21" s="73">
        <v>0</v>
      </c>
      <c r="AWK21" s="73"/>
      <c r="AWL21" s="75">
        <v>0</v>
      </c>
      <c r="AWM21" s="73">
        <f>AWH21+AWJ21+AWL21</f>
        <v>0</v>
      </c>
      <c r="AWN21" s="76"/>
      <c r="AWO21" s="73">
        <v>0</v>
      </c>
      <c r="AWP21" s="73"/>
      <c r="AWQ21" s="73">
        <v>0</v>
      </c>
      <c r="AWR21" s="73"/>
      <c r="AWS21" s="75">
        <v>0</v>
      </c>
      <c r="AWT21" s="73">
        <f>AWO21+AWQ21+AWS21</f>
        <v>0</v>
      </c>
      <c r="AWU21" s="76"/>
      <c r="AWV21" s="73">
        <v>0</v>
      </c>
      <c r="AWW21" s="73"/>
      <c r="AWX21" s="73">
        <v>0</v>
      </c>
      <c r="AWY21" s="73"/>
      <c r="AWZ21" s="75">
        <v>0</v>
      </c>
      <c r="AXA21" s="73">
        <f>AWV21+AWX21+AWZ21</f>
        <v>0</v>
      </c>
      <c r="AXB21" s="76"/>
      <c r="AXC21" s="73">
        <v>0</v>
      </c>
      <c r="AXD21" s="73"/>
      <c r="AXE21" s="73">
        <v>0</v>
      </c>
      <c r="AXF21" s="73"/>
      <c r="AXG21" s="75">
        <v>0</v>
      </c>
      <c r="AXH21" s="73">
        <f>AXC21+AXE21+AXG21</f>
        <v>0</v>
      </c>
      <c r="AXI21" s="76"/>
      <c r="AXJ21" s="73">
        <v>0</v>
      </c>
      <c r="AXK21" s="73"/>
      <c r="AXL21" s="73">
        <v>0</v>
      </c>
      <c r="AXM21" s="73"/>
      <c r="AXN21" s="75">
        <v>0</v>
      </c>
      <c r="AXO21" s="73">
        <f>AXJ21+AXL21+AXN21</f>
        <v>0</v>
      </c>
      <c r="AXP21" s="76"/>
      <c r="AXQ21" s="73">
        <v>0</v>
      </c>
      <c r="AXR21" s="73"/>
      <c r="AXS21" s="73">
        <v>0</v>
      </c>
      <c r="AXT21" s="73"/>
      <c r="AXU21" s="75">
        <v>0</v>
      </c>
      <c r="AXV21" s="73">
        <f>AXQ21+AXS21+AXU21</f>
        <v>0</v>
      </c>
      <c r="AXW21" s="76"/>
      <c r="AXX21" s="73">
        <v>0</v>
      </c>
      <c r="AXY21" s="73"/>
      <c r="AXZ21" s="73">
        <v>0</v>
      </c>
      <c r="AYA21" s="73"/>
      <c r="AYB21" s="75">
        <v>0</v>
      </c>
      <c r="AYC21" s="73">
        <f>AXX21+AXZ21+AYB21</f>
        <v>0</v>
      </c>
      <c r="AYD21" s="76"/>
      <c r="AYE21" s="73">
        <v>0</v>
      </c>
      <c r="AYF21" s="73"/>
      <c r="AYG21" s="73">
        <v>0</v>
      </c>
      <c r="AYH21" s="73"/>
      <c r="AYI21" s="75">
        <v>0</v>
      </c>
      <c r="AYJ21" s="73">
        <f>AYE21+AYG21+AYI21</f>
        <v>0</v>
      </c>
      <c r="AYK21" s="76"/>
      <c r="AYL21" s="73">
        <v>0</v>
      </c>
      <c r="AYM21" s="73"/>
      <c r="AYN21" s="73">
        <v>0</v>
      </c>
      <c r="AYO21" s="73"/>
      <c r="AYP21" s="75">
        <v>0</v>
      </c>
      <c r="AYQ21" s="73">
        <f>AYL21+AYN21+AYP21</f>
        <v>0</v>
      </c>
      <c r="AYR21" s="76"/>
      <c r="AYS21" s="73">
        <v>0</v>
      </c>
      <c r="AYT21" s="73"/>
      <c r="AYU21" s="73">
        <v>0</v>
      </c>
      <c r="AYV21" s="73"/>
      <c r="AYW21" s="75">
        <v>0</v>
      </c>
      <c r="AYX21" s="73">
        <f>AYS21+AYU21+AYW21</f>
        <v>0</v>
      </c>
      <c r="AYY21" s="76"/>
      <c r="AYZ21" s="73">
        <v>0</v>
      </c>
      <c r="AZA21" s="73"/>
      <c r="AZB21" s="73">
        <v>0</v>
      </c>
      <c r="AZC21" s="73"/>
      <c r="AZD21" s="75">
        <v>0</v>
      </c>
      <c r="AZE21" s="73">
        <f>AYZ21+AZB21+AZD21</f>
        <v>0</v>
      </c>
      <c r="AZF21" s="76"/>
      <c r="AZG21" s="73">
        <v>0</v>
      </c>
      <c r="AZH21" s="73"/>
      <c r="AZI21" s="73">
        <v>0</v>
      </c>
      <c r="AZJ21" s="73"/>
      <c r="AZK21" s="75">
        <v>0</v>
      </c>
      <c r="AZL21" s="73">
        <f>AZG21+AZI21+AZK21</f>
        <v>0</v>
      </c>
      <c r="AZM21" s="76"/>
      <c r="AZN21" s="73">
        <v>0</v>
      </c>
      <c r="AZO21" s="73"/>
      <c r="AZP21" s="73">
        <v>0</v>
      </c>
      <c r="AZQ21" s="73"/>
      <c r="AZR21" s="75">
        <v>0</v>
      </c>
      <c r="AZS21" s="73">
        <f>AZN21+AZP21+AZR21</f>
        <v>0</v>
      </c>
      <c r="AZT21" s="76"/>
      <c r="AZU21" s="73">
        <v>0</v>
      </c>
      <c r="AZV21" s="73"/>
      <c r="AZW21" s="73">
        <v>0</v>
      </c>
      <c r="AZX21" s="73"/>
      <c r="AZY21" s="75">
        <v>0</v>
      </c>
      <c r="AZZ21" s="73">
        <f>AZU21+AZW21+AZY21</f>
        <v>0</v>
      </c>
      <c r="BAA21" s="76"/>
      <c r="BAB21" s="73">
        <v>0</v>
      </c>
      <c r="BAC21" s="73"/>
      <c r="BAD21" s="73">
        <v>0</v>
      </c>
      <c r="BAE21" s="73"/>
      <c r="BAF21" s="75">
        <v>0</v>
      </c>
      <c r="BAG21" s="73">
        <f>BAB21+BAD21+BAF21</f>
        <v>0</v>
      </c>
      <c r="BAH21" s="76"/>
      <c r="BAI21" s="73">
        <v>0</v>
      </c>
      <c r="BAJ21" s="73"/>
      <c r="BAK21" s="73">
        <v>0</v>
      </c>
      <c r="BAL21" s="73"/>
      <c r="BAM21" s="75">
        <v>0</v>
      </c>
      <c r="BAN21" s="73">
        <f>BAI21+BAK21+BAM21</f>
        <v>0</v>
      </c>
      <c r="BAO21" s="76"/>
      <c r="BAP21" s="73">
        <v>0</v>
      </c>
      <c r="BAQ21" s="73"/>
      <c r="BAR21" s="73">
        <v>0</v>
      </c>
      <c r="BAS21" s="73"/>
      <c r="BAT21" s="75">
        <v>0</v>
      </c>
      <c r="BAU21" s="73">
        <f>BAP21+BAR21+BAT21</f>
        <v>0</v>
      </c>
      <c r="BAV21" s="76"/>
      <c r="BAW21" s="73">
        <v>0</v>
      </c>
      <c r="BAX21" s="73"/>
      <c r="BAY21" s="73">
        <v>0</v>
      </c>
      <c r="BAZ21" s="73"/>
      <c r="BBA21" s="75">
        <v>0</v>
      </c>
      <c r="BBB21" s="73">
        <f>BAW21+BAY21+BBA21</f>
        <v>0</v>
      </c>
      <c r="BBC21" s="76"/>
      <c r="BBD21" s="73">
        <v>0</v>
      </c>
      <c r="BBE21" s="73"/>
      <c r="BBF21" s="73">
        <v>0</v>
      </c>
      <c r="BBG21" s="73"/>
      <c r="BBH21" s="75">
        <v>0</v>
      </c>
      <c r="BBI21" s="73">
        <f>BBD21+BBF21+BBH21</f>
        <v>0</v>
      </c>
      <c r="BBJ21" s="76"/>
      <c r="BBK21" s="73">
        <v>0</v>
      </c>
      <c r="BBL21" s="73"/>
      <c r="BBM21" s="73">
        <v>0</v>
      </c>
      <c r="BBN21" s="73"/>
      <c r="BBO21" s="75">
        <v>0</v>
      </c>
      <c r="BBP21" s="73">
        <f>BBK21+BBM21+BBO21</f>
        <v>0</v>
      </c>
      <c r="BBQ21" s="76"/>
      <c r="BBR21" s="73">
        <v>0</v>
      </c>
      <c r="BBS21" s="73"/>
      <c r="BBT21" s="73">
        <v>0</v>
      </c>
      <c r="BBU21" s="73"/>
      <c r="BBV21" s="75">
        <v>0</v>
      </c>
      <c r="BBW21" s="73">
        <f>BBR21+BBT21+BBV21</f>
        <v>0</v>
      </c>
      <c r="BBX21" s="76"/>
      <c r="BBY21" s="73">
        <v>0</v>
      </c>
      <c r="BBZ21" s="73"/>
      <c r="BCA21" s="73">
        <v>0</v>
      </c>
      <c r="BCB21" s="73"/>
      <c r="BCC21" s="75">
        <v>0</v>
      </c>
      <c r="BCD21" s="73">
        <f>BBY21+BCA21+BCC21</f>
        <v>0</v>
      </c>
      <c r="BCE21" s="76"/>
      <c r="BCF21" s="73">
        <v>0</v>
      </c>
      <c r="BCG21" s="73"/>
      <c r="BCH21" s="73">
        <v>0</v>
      </c>
      <c r="BCI21" s="73"/>
      <c r="BCJ21" s="75">
        <v>0</v>
      </c>
      <c r="BCK21" s="73">
        <f>BCF21+BCH21+BCJ21</f>
        <v>0</v>
      </c>
      <c r="BCL21" s="76"/>
      <c r="BCM21" s="73">
        <v>0</v>
      </c>
      <c r="BCN21" s="73"/>
      <c r="BCO21" s="73">
        <v>0</v>
      </c>
      <c r="BCP21" s="73"/>
      <c r="BCQ21" s="75">
        <v>0</v>
      </c>
      <c r="BCR21" s="73">
        <f>BCM21+BCO21+BCQ21</f>
        <v>0</v>
      </c>
      <c r="BCS21" s="76"/>
      <c r="BCT21" s="73">
        <v>0</v>
      </c>
      <c r="BCU21" s="73"/>
      <c r="BCV21" s="73">
        <v>0</v>
      </c>
      <c r="BCW21" s="73"/>
      <c r="BCX21" s="75">
        <v>0</v>
      </c>
      <c r="BCY21" s="73">
        <f>BCT21+BCV21+BCX21</f>
        <v>0</v>
      </c>
      <c r="BCZ21" s="76"/>
      <c r="BDA21" s="73">
        <v>0</v>
      </c>
      <c r="BDB21" s="73"/>
      <c r="BDC21" s="73">
        <v>0</v>
      </c>
      <c r="BDD21" s="73"/>
      <c r="BDE21" s="75">
        <v>0</v>
      </c>
      <c r="BDF21" s="73">
        <f>BDA21+BDC21+BDE21</f>
        <v>0</v>
      </c>
      <c r="BDG21" s="76"/>
      <c r="BDH21" s="73">
        <v>0</v>
      </c>
      <c r="BDI21" s="73"/>
      <c r="BDJ21" s="73">
        <v>0</v>
      </c>
      <c r="BDK21" s="73"/>
      <c r="BDL21" s="75">
        <v>0</v>
      </c>
      <c r="BDM21" s="73">
        <f>BDH21+BDJ21+BDL21</f>
        <v>0</v>
      </c>
      <c r="BDN21" s="76"/>
      <c r="BDO21" s="73">
        <v>0</v>
      </c>
      <c r="BDP21" s="73"/>
      <c r="BDQ21" s="73">
        <v>0</v>
      </c>
      <c r="BDR21" s="73"/>
      <c r="BDS21" s="75">
        <v>0</v>
      </c>
      <c r="BDT21" s="73">
        <f>BDO21+BDQ21+BDS21</f>
        <v>0</v>
      </c>
      <c r="BDU21" s="76"/>
      <c r="BDV21" s="73">
        <v>0</v>
      </c>
      <c r="BDW21" s="73"/>
      <c r="BDX21" s="73">
        <v>0</v>
      </c>
      <c r="BDY21" s="73"/>
      <c r="BDZ21" s="75">
        <v>0</v>
      </c>
      <c r="BEA21" s="73">
        <f>BDV21+BDX21+BDZ21</f>
        <v>0</v>
      </c>
      <c r="BEB21" s="76"/>
      <c r="BEC21" s="73">
        <v>0</v>
      </c>
      <c r="BED21" s="73"/>
      <c r="BEE21" s="73">
        <v>0</v>
      </c>
      <c r="BEF21" s="73"/>
      <c r="BEG21" s="75">
        <v>0</v>
      </c>
      <c r="BEH21" s="73">
        <f>BEC21+BEE21+BEG21</f>
        <v>0</v>
      </c>
      <c r="BEI21" s="76"/>
      <c r="BEJ21" s="73">
        <v>0</v>
      </c>
      <c r="BEK21" s="73"/>
      <c r="BEL21" s="73">
        <v>0</v>
      </c>
      <c r="BEM21" s="73"/>
      <c r="BEN21" s="75">
        <v>0</v>
      </c>
      <c r="BEO21" s="73">
        <f>BEJ21+BEL21+BEN21</f>
        <v>0</v>
      </c>
      <c r="BEP21" s="76"/>
      <c r="BEQ21" s="73">
        <v>0</v>
      </c>
      <c r="BER21" s="73"/>
      <c r="BES21" s="73">
        <v>0</v>
      </c>
      <c r="BET21" s="73"/>
      <c r="BEU21" s="75">
        <v>0</v>
      </c>
      <c r="BEV21" s="73">
        <f>BEQ21+BES21+BEU21</f>
        <v>0</v>
      </c>
      <c r="BEW21" s="76"/>
      <c r="BEX21" s="73">
        <v>0</v>
      </c>
      <c r="BEY21" s="73"/>
      <c r="BEZ21" s="73">
        <v>0</v>
      </c>
      <c r="BFA21" s="73"/>
      <c r="BFB21" s="75">
        <v>0</v>
      </c>
      <c r="BFC21" s="73">
        <f>BEX21+BEZ21+BFB21</f>
        <v>0</v>
      </c>
      <c r="BFD21" s="76"/>
      <c r="BFE21" s="73">
        <v>0</v>
      </c>
      <c r="BFF21" s="73"/>
      <c r="BFG21" s="73">
        <v>0</v>
      </c>
      <c r="BFH21" s="73"/>
      <c r="BFI21" s="75">
        <v>0</v>
      </c>
      <c r="BFJ21" s="73">
        <f>BFE21+BFG21+BFI21</f>
        <v>0</v>
      </c>
      <c r="BFK21" s="76"/>
      <c r="BFL21" s="73">
        <v>0</v>
      </c>
      <c r="BFM21" s="73"/>
      <c r="BFN21" s="73">
        <v>0</v>
      </c>
      <c r="BFO21" s="73"/>
      <c r="BFP21" s="75">
        <v>0</v>
      </c>
      <c r="BFQ21" s="73">
        <f>BFL21+BFN21+BFP21</f>
        <v>0</v>
      </c>
      <c r="BFR21" s="76"/>
      <c r="BFS21" s="73">
        <v>0</v>
      </c>
      <c r="BFT21" s="73"/>
      <c r="BFU21" s="73">
        <v>0</v>
      </c>
      <c r="BFV21" s="73"/>
      <c r="BFW21" s="75">
        <v>0</v>
      </c>
      <c r="BFX21" s="73">
        <f>BFS21+BFU21+BFW21</f>
        <v>0</v>
      </c>
      <c r="BFY21" s="76"/>
      <c r="BFZ21" s="73">
        <v>0</v>
      </c>
      <c r="BGA21" s="73"/>
      <c r="BGB21" s="73">
        <v>0</v>
      </c>
      <c r="BGC21" s="73"/>
      <c r="BGD21" s="75">
        <v>0</v>
      </c>
      <c r="BGE21" s="73">
        <f>BFZ21+BGB21+BGD21</f>
        <v>0</v>
      </c>
      <c r="BGF21" s="76"/>
      <c r="BGG21" s="73">
        <v>0</v>
      </c>
      <c r="BGH21" s="73"/>
      <c r="BGI21" s="73">
        <v>0</v>
      </c>
      <c r="BGJ21" s="73"/>
      <c r="BGK21" s="75">
        <v>0</v>
      </c>
      <c r="BGL21" s="73">
        <f>BGG21+BGI21+BGK21</f>
        <v>0</v>
      </c>
      <c r="BGM21" s="76"/>
      <c r="BGN21" s="73">
        <v>0</v>
      </c>
      <c r="BGO21" s="73"/>
      <c r="BGP21" s="73">
        <v>0</v>
      </c>
      <c r="BGQ21" s="73"/>
      <c r="BGR21" s="75">
        <v>0</v>
      </c>
      <c r="BGS21" s="73">
        <f>BGN21+BGP21+BGR21</f>
        <v>0</v>
      </c>
      <c r="BGT21" s="76"/>
      <c r="BGU21" s="73">
        <v>0</v>
      </c>
      <c r="BGV21" s="73"/>
      <c r="BGW21" s="73">
        <v>0</v>
      </c>
      <c r="BGX21" s="73"/>
      <c r="BGY21" s="75">
        <v>0</v>
      </c>
      <c r="BGZ21" s="73">
        <f>BGU21+BGW21+BGY21</f>
        <v>0</v>
      </c>
      <c r="BHA21" s="76"/>
      <c r="BHB21" s="73">
        <v>0</v>
      </c>
      <c r="BHC21" s="73"/>
      <c r="BHD21" s="73">
        <v>0</v>
      </c>
      <c r="BHE21" s="73"/>
      <c r="BHF21" s="75">
        <v>0</v>
      </c>
      <c r="BHG21" s="73">
        <f>BHB21+BHD21+BHF21</f>
        <v>0</v>
      </c>
      <c r="BHH21" s="76"/>
      <c r="BHI21" s="73">
        <v>0</v>
      </c>
      <c r="BHJ21" s="73"/>
      <c r="BHK21" s="73">
        <v>0</v>
      </c>
      <c r="BHL21" s="73"/>
      <c r="BHM21" s="75">
        <v>0</v>
      </c>
      <c r="BHN21" s="73">
        <f>BHI21+BHK21+BHM21</f>
        <v>0</v>
      </c>
      <c r="BHO21" s="76"/>
      <c r="BHP21" s="73">
        <v>0</v>
      </c>
      <c r="BHQ21" s="73"/>
      <c r="BHR21" s="73">
        <v>0</v>
      </c>
      <c r="BHS21" s="73"/>
      <c r="BHT21" s="75">
        <v>0</v>
      </c>
      <c r="BHU21" s="73">
        <f>BHP21+BHR21+BHT21</f>
        <v>0</v>
      </c>
      <c r="BHV21" s="76"/>
      <c r="BHW21" s="73">
        <v>0</v>
      </c>
      <c r="BHX21" s="73"/>
      <c r="BHY21" s="73">
        <v>0</v>
      </c>
      <c r="BHZ21" s="73"/>
      <c r="BIA21" s="75">
        <v>0</v>
      </c>
      <c r="BIB21" s="73">
        <f>BHW21+BHY21+BIA21</f>
        <v>0</v>
      </c>
      <c r="BIC21" s="76"/>
      <c r="BID21" s="73">
        <v>0</v>
      </c>
      <c r="BIE21" s="73"/>
      <c r="BIF21" s="73">
        <v>0</v>
      </c>
      <c r="BIG21" s="73"/>
      <c r="BIH21" s="75">
        <v>0</v>
      </c>
      <c r="BII21" s="73">
        <f>BID21+BIF21+BIH21</f>
        <v>0</v>
      </c>
      <c r="BIJ21" s="76"/>
      <c r="BIK21" s="73">
        <v>0</v>
      </c>
      <c r="BIL21" s="73"/>
      <c r="BIM21" s="73">
        <v>0</v>
      </c>
      <c r="BIN21" s="73"/>
      <c r="BIO21" s="75">
        <v>0</v>
      </c>
      <c r="BIP21" s="73">
        <f>BIK21+BIM21+BIO21</f>
        <v>0</v>
      </c>
      <c r="BIQ21" s="76"/>
      <c r="BIR21" s="73">
        <v>0</v>
      </c>
      <c r="BIS21" s="73"/>
      <c r="BIT21" s="73">
        <v>0</v>
      </c>
      <c r="BIU21" s="73"/>
      <c r="BIV21" s="75">
        <v>0</v>
      </c>
      <c r="BIW21" s="73">
        <f>BIR21+BIT21+BIV21</f>
        <v>0</v>
      </c>
      <c r="BIX21" s="76"/>
      <c r="BIY21" s="73">
        <v>0</v>
      </c>
      <c r="BIZ21" s="73"/>
      <c r="BJA21" s="73">
        <v>0</v>
      </c>
      <c r="BJB21" s="73"/>
      <c r="BJC21" s="75">
        <v>0</v>
      </c>
      <c r="BJD21" s="73">
        <f>BIY21+BJA21+BJC21</f>
        <v>0</v>
      </c>
      <c r="BJE21" s="76"/>
      <c r="BJF21" s="73">
        <v>0</v>
      </c>
      <c r="BJG21" s="73"/>
      <c r="BJH21" s="73">
        <v>0</v>
      </c>
      <c r="BJI21" s="73"/>
      <c r="BJJ21" s="75">
        <v>0</v>
      </c>
      <c r="BJK21" s="73">
        <f>BJF21+BJH21+BJJ21</f>
        <v>0</v>
      </c>
      <c r="BJL21" s="76"/>
      <c r="BJM21" s="73">
        <v>0</v>
      </c>
      <c r="BJN21" s="73"/>
      <c r="BJO21" s="73">
        <v>0</v>
      </c>
      <c r="BJP21" s="73"/>
      <c r="BJQ21" s="75">
        <v>0</v>
      </c>
      <c r="BJR21" s="73">
        <f>BJM21+BJO21+BJQ21</f>
        <v>0</v>
      </c>
      <c r="BJS21" s="76"/>
      <c r="BJT21" s="73">
        <v>0</v>
      </c>
      <c r="BJU21" s="73"/>
      <c r="BJV21" s="73">
        <v>0</v>
      </c>
      <c r="BJW21" s="73"/>
      <c r="BJX21" s="75">
        <v>0</v>
      </c>
      <c r="BJY21" s="73">
        <f>BJT21+BJV21+BJX21</f>
        <v>0</v>
      </c>
      <c r="BJZ21" s="76"/>
      <c r="BKA21" s="73">
        <v>0</v>
      </c>
      <c r="BKB21" s="73"/>
      <c r="BKC21" s="73">
        <v>0</v>
      </c>
      <c r="BKD21" s="73"/>
      <c r="BKE21" s="75">
        <v>0</v>
      </c>
      <c r="BKF21" s="73">
        <f>BKA21+BKC21+BKE21</f>
        <v>0</v>
      </c>
      <c r="BKG21" s="76"/>
      <c r="BKH21" s="73">
        <v>0</v>
      </c>
      <c r="BKI21" s="73"/>
      <c r="BKJ21" s="73">
        <v>0</v>
      </c>
      <c r="BKK21" s="73"/>
      <c r="BKL21" s="75">
        <v>0</v>
      </c>
      <c r="BKM21" s="73">
        <f>BKH21+BKJ21+BKL21</f>
        <v>0</v>
      </c>
      <c r="BKN21" s="76"/>
      <c r="BKO21" s="73">
        <v>0</v>
      </c>
      <c r="BKP21" s="73"/>
      <c r="BKQ21" s="73">
        <v>0</v>
      </c>
      <c r="BKR21" s="73"/>
      <c r="BKS21" s="75">
        <v>0</v>
      </c>
      <c r="BKT21" s="73">
        <f>BKO21+BKQ21+BKS21</f>
        <v>0</v>
      </c>
      <c r="BKU21" s="76"/>
      <c r="BKV21" s="73">
        <v>0</v>
      </c>
      <c r="BKW21" s="73"/>
      <c r="BKX21" s="73">
        <v>0</v>
      </c>
      <c r="BKY21" s="73"/>
      <c r="BKZ21" s="75">
        <v>0</v>
      </c>
      <c r="BLA21" s="73">
        <f>BKV21+BKX21+BKZ21</f>
        <v>0</v>
      </c>
      <c r="BLB21" s="76"/>
      <c r="BLC21" s="73">
        <v>0</v>
      </c>
      <c r="BLD21" s="73"/>
      <c r="BLE21" s="73">
        <v>0</v>
      </c>
      <c r="BLF21" s="73"/>
      <c r="BLG21" s="75">
        <v>0</v>
      </c>
      <c r="BLH21" s="73">
        <f>BLC21+BLE21+BLG21</f>
        <v>0</v>
      </c>
      <c r="BLI21" s="76"/>
      <c r="BLJ21" s="73">
        <v>0</v>
      </c>
      <c r="BLK21" s="73"/>
      <c r="BLL21" s="73">
        <v>0</v>
      </c>
      <c r="BLM21" s="73"/>
      <c r="BLN21" s="75">
        <v>0</v>
      </c>
      <c r="BLO21" s="73">
        <f>BLJ21+BLL21+BLN21</f>
        <v>0</v>
      </c>
      <c r="BLP21" s="76"/>
      <c r="BLQ21" s="73">
        <v>0</v>
      </c>
      <c r="BLR21" s="73"/>
      <c r="BLS21" s="73">
        <v>0</v>
      </c>
      <c r="BLT21" s="73"/>
      <c r="BLU21" s="75">
        <v>0</v>
      </c>
      <c r="BLV21" s="73">
        <f>BLQ21+BLS21+BLU21</f>
        <v>0</v>
      </c>
      <c r="BLW21" s="76"/>
      <c r="BLX21" s="73">
        <v>0</v>
      </c>
      <c r="BLY21" s="73"/>
      <c r="BLZ21" s="73">
        <v>0</v>
      </c>
      <c r="BMA21" s="73"/>
      <c r="BMB21" s="75">
        <v>0</v>
      </c>
      <c r="BMC21" s="73">
        <f>BLX21+BLZ21+BMB21</f>
        <v>0</v>
      </c>
      <c r="BMD21" s="76"/>
      <c r="BME21" s="73">
        <v>0</v>
      </c>
      <c r="BMF21" s="73"/>
      <c r="BMG21" s="73">
        <v>0</v>
      </c>
      <c r="BMH21" s="73"/>
      <c r="BMI21" s="75">
        <v>0</v>
      </c>
      <c r="BMJ21" s="73">
        <f>BME21+BMG21+BMI21</f>
        <v>0</v>
      </c>
      <c r="BMK21" s="76"/>
      <c r="BML21" s="73">
        <v>0</v>
      </c>
      <c r="BMM21" s="73"/>
      <c r="BMN21" s="73">
        <v>0</v>
      </c>
      <c r="BMO21" s="73"/>
      <c r="BMP21" s="75">
        <v>0</v>
      </c>
      <c r="BMQ21" s="73">
        <f>BML21+BMN21+BMP21</f>
        <v>0</v>
      </c>
      <c r="BMR21" s="76"/>
      <c r="BMS21" s="73">
        <v>0</v>
      </c>
      <c r="BMT21" s="73"/>
      <c r="BMU21" s="73">
        <v>0</v>
      </c>
      <c r="BMV21" s="73"/>
      <c r="BMW21" s="75">
        <v>0</v>
      </c>
      <c r="BMX21" s="73">
        <f>BMS21+BMU21+BMW21</f>
        <v>0</v>
      </c>
      <c r="BMY21" s="76"/>
      <c r="BMZ21" s="73">
        <v>0</v>
      </c>
      <c r="BNA21" s="73"/>
      <c r="BNB21" s="73">
        <v>0</v>
      </c>
      <c r="BNC21" s="73"/>
      <c r="BND21" s="75">
        <v>0</v>
      </c>
      <c r="BNE21" s="73">
        <f>BMZ21+BNB21+BND21</f>
        <v>0</v>
      </c>
      <c r="BNF21" s="76"/>
      <c r="BNG21" s="73">
        <v>0</v>
      </c>
      <c r="BNH21" s="73"/>
      <c r="BNI21" s="73">
        <v>0</v>
      </c>
      <c r="BNJ21" s="73"/>
      <c r="BNK21" s="75">
        <v>0</v>
      </c>
      <c r="BNL21" s="73">
        <f>BNG21+BNI21+BNK21</f>
        <v>0</v>
      </c>
      <c r="BNM21" s="76"/>
      <c r="BNN21" s="73">
        <v>0</v>
      </c>
      <c r="BNO21" s="73"/>
      <c r="BNP21" s="73">
        <v>0</v>
      </c>
      <c r="BNQ21" s="73"/>
      <c r="BNR21" s="75">
        <v>0</v>
      </c>
      <c r="BNS21" s="73">
        <f>BNN21+BNP21+BNR21</f>
        <v>0</v>
      </c>
      <c r="BNT21" s="76"/>
      <c r="BNU21" s="73">
        <v>0</v>
      </c>
      <c r="BNV21" s="73"/>
      <c r="BNW21" s="73">
        <v>0</v>
      </c>
      <c r="BNX21" s="73"/>
      <c r="BNY21" s="75">
        <v>0</v>
      </c>
      <c r="BNZ21" s="73">
        <f>BNU21+BNW21+BNY21</f>
        <v>0</v>
      </c>
      <c r="BOA21" s="76"/>
      <c r="BOB21" s="73">
        <v>0</v>
      </c>
      <c r="BOC21" s="73"/>
      <c r="BOD21" s="73">
        <v>0</v>
      </c>
      <c r="BOE21" s="73"/>
      <c r="BOF21" s="75">
        <v>0</v>
      </c>
      <c r="BOG21" s="73">
        <f>BOB21+BOD21+BOF21</f>
        <v>0</v>
      </c>
      <c r="BOH21" s="76"/>
      <c r="BOI21" s="73">
        <v>0</v>
      </c>
      <c r="BOJ21" s="73"/>
      <c r="BOK21" s="73">
        <v>0</v>
      </c>
      <c r="BOL21" s="73"/>
      <c r="BOM21" s="75">
        <v>0</v>
      </c>
      <c r="BON21" s="73">
        <f>BOI21+BOK21+BOM21</f>
        <v>0</v>
      </c>
      <c r="BOO21" s="76"/>
      <c r="BOP21" s="73">
        <v>0</v>
      </c>
      <c r="BOQ21" s="73"/>
      <c r="BOR21" s="73">
        <v>0</v>
      </c>
      <c r="BOS21" s="73"/>
      <c r="BOT21" s="75">
        <v>0</v>
      </c>
      <c r="BOU21" s="73">
        <f>BOP21+BOR21+BOT21</f>
        <v>0</v>
      </c>
      <c r="BOV21" s="76"/>
      <c r="BOW21" s="73">
        <v>0</v>
      </c>
      <c r="BOX21" s="73"/>
      <c r="BOY21" s="73">
        <v>0</v>
      </c>
      <c r="BOZ21" s="73"/>
      <c r="BPA21" s="75">
        <v>0</v>
      </c>
      <c r="BPB21" s="73">
        <f>BOW21+BOY21+BPA21</f>
        <v>0</v>
      </c>
      <c r="BPC21" s="76"/>
      <c r="BPD21" s="73">
        <v>0</v>
      </c>
      <c r="BPE21" s="73"/>
      <c r="BPF21" s="73">
        <v>0</v>
      </c>
      <c r="BPG21" s="73"/>
      <c r="BPH21" s="75">
        <v>0</v>
      </c>
      <c r="BPI21" s="73">
        <f>BPD21+BPF21+BPH21</f>
        <v>0</v>
      </c>
      <c r="BPJ21" s="76"/>
      <c r="BPK21" s="73">
        <v>0</v>
      </c>
      <c r="BPL21" s="73"/>
      <c r="BPM21" s="73">
        <v>0</v>
      </c>
      <c r="BPN21" s="73"/>
      <c r="BPO21" s="75">
        <v>0</v>
      </c>
      <c r="BPP21" s="73">
        <f>BPK21+BPM21+BPO21</f>
        <v>0</v>
      </c>
      <c r="BPQ21" s="76"/>
      <c r="BPR21" s="73">
        <v>0</v>
      </c>
      <c r="BPS21" s="73"/>
      <c r="BPT21" s="73">
        <v>0</v>
      </c>
      <c r="BPU21" s="73"/>
      <c r="BPV21" s="75">
        <v>0</v>
      </c>
      <c r="BPW21" s="73">
        <f>BPR21+BPT21+BPV21</f>
        <v>0</v>
      </c>
      <c r="BPX21" s="76"/>
      <c r="BPY21" s="73">
        <v>0</v>
      </c>
      <c r="BPZ21" s="73"/>
      <c r="BQA21" s="73">
        <v>0</v>
      </c>
      <c r="BQB21" s="73"/>
      <c r="BQC21" s="75">
        <v>0</v>
      </c>
      <c r="BQD21" s="73">
        <f>BPY21+BQA21+BQC21</f>
        <v>0</v>
      </c>
      <c r="BQE21" s="76"/>
      <c r="BQF21" s="73">
        <v>0</v>
      </c>
      <c r="BQG21" s="73"/>
      <c r="BQH21" s="73">
        <v>0</v>
      </c>
      <c r="BQI21" s="73"/>
      <c r="BQJ21" s="75">
        <v>0</v>
      </c>
      <c r="BQK21" s="73">
        <f>BQF21+BQH21+BQJ21</f>
        <v>0</v>
      </c>
      <c r="BQL21" s="76"/>
      <c r="BQM21" s="73">
        <v>0</v>
      </c>
      <c r="BQN21" s="73"/>
      <c r="BQO21" s="73">
        <v>0</v>
      </c>
      <c r="BQP21" s="73"/>
      <c r="BQQ21" s="75">
        <v>0</v>
      </c>
      <c r="BQR21" s="73">
        <f>BQM21+BQO21+BQQ21</f>
        <v>0</v>
      </c>
      <c r="BQS21" s="76"/>
      <c r="BQT21" s="73">
        <v>0</v>
      </c>
      <c r="BQU21" s="73"/>
      <c r="BQV21" s="73">
        <v>0</v>
      </c>
      <c r="BQW21" s="73"/>
      <c r="BQX21" s="75">
        <v>0</v>
      </c>
      <c r="BQY21" s="73">
        <f>BQT21+BQV21+BQX21</f>
        <v>0</v>
      </c>
      <c r="BQZ21" s="76"/>
      <c r="BRA21" s="73">
        <v>0</v>
      </c>
      <c r="BRB21" s="73"/>
      <c r="BRC21" s="73">
        <v>0</v>
      </c>
      <c r="BRD21" s="73"/>
      <c r="BRE21" s="75">
        <v>0</v>
      </c>
      <c r="BRF21" s="73">
        <f>BRA21+BRC21+BRE21</f>
        <v>0</v>
      </c>
      <c r="BRG21" s="76"/>
      <c r="BRH21" s="73">
        <v>0</v>
      </c>
      <c r="BRI21" s="73"/>
      <c r="BRJ21" s="73">
        <v>0</v>
      </c>
      <c r="BRK21" s="73"/>
      <c r="BRL21" s="75">
        <v>0</v>
      </c>
      <c r="BRM21" s="73">
        <f>BRH21+BRJ21+BRL21</f>
        <v>0</v>
      </c>
      <c r="BRN21" s="76"/>
      <c r="BRO21" s="73">
        <v>0</v>
      </c>
      <c r="BRP21" s="73"/>
      <c r="BRQ21" s="73">
        <v>0</v>
      </c>
      <c r="BRR21" s="73"/>
      <c r="BRS21" s="75">
        <v>0</v>
      </c>
      <c r="BRT21" s="73">
        <f>BRO21+BRQ21+BRS21</f>
        <v>0</v>
      </c>
      <c r="BRU21" s="76"/>
      <c r="BRV21" s="73">
        <v>0</v>
      </c>
      <c r="BRW21" s="73"/>
      <c r="BRX21" s="73">
        <v>0</v>
      </c>
      <c r="BRY21" s="73"/>
      <c r="BRZ21" s="75">
        <v>0</v>
      </c>
      <c r="BSA21" s="73">
        <f>BRV21+BRX21+BRZ21</f>
        <v>0</v>
      </c>
      <c r="BSB21" s="76"/>
      <c r="BSC21" s="73">
        <v>0</v>
      </c>
      <c r="BSD21" s="73"/>
      <c r="BSE21" s="73">
        <v>0</v>
      </c>
      <c r="BSF21" s="73"/>
      <c r="BSG21" s="75">
        <v>0</v>
      </c>
      <c r="BSH21" s="73">
        <f>BSC21+BSE21+BSG21</f>
        <v>0</v>
      </c>
      <c r="BSI21" s="76"/>
      <c r="BSJ21" s="73">
        <v>0</v>
      </c>
      <c r="BSK21" s="73"/>
      <c r="BSL21" s="73">
        <v>0</v>
      </c>
      <c r="BSM21" s="73"/>
      <c r="BSN21" s="75">
        <v>0</v>
      </c>
      <c r="BSO21" s="73">
        <f>BSJ21+BSL21+BSN21</f>
        <v>0</v>
      </c>
      <c r="BSP21" s="76"/>
      <c r="BSQ21" s="73">
        <v>0</v>
      </c>
      <c r="BSR21" s="73"/>
      <c r="BSS21" s="73">
        <v>0</v>
      </c>
      <c r="BST21" s="73"/>
      <c r="BSU21" s="75">
        <v>0</v>
      </c>
      <c r="BSV21" s="73">
        <f>BSQ21+BSS21+BSU21</f>
        <v>0</v>
      </c>
      <c r="BSW21" s="76"/>
      <c r="BSX21" s="73">
        <v>0</v>
      </c>
      <c r="BSY21" s="73"/>
      <c r="BSZ21" s="73">
        <v>0</v>
      </c>
      <c r="BTA21" s="73"/>
      <c r="BTB21" s="75">
        <v>0</v>
      </c>
      <c r="BTC21" s="73">
        <f>BSX21+BSZ21+BTB21</f>
        <v>0</v>
      </c>
      <c r="BTD21" s="76"/>
      <c r="BTE21" s="73">
        <v>0</v>
      </c>
      <c r="BTF21" s="73"/>
      <c r="BTG21" s="73">
        <v>0</v>
      </c>
      <c r="BTH21" s="73"/>
      <c r="BTI21" s="75">
        <v>0</v>
      </c>
      <c r="BTJ21" s="73">
        <f>BTE21+BTG21+BTI21</f>
        <v>0</v>
      </c>
      <c r="BTK21" s="76"/>
      <c r="BTL21" s="74"/>
      <c r="BTM21" s="73"/>
      <c r="BTN21" s="73"/>
      <c r="BTO21" s="73"/>
      <c r="BTP21" s="75">
        <v>0</v>
      </c>
      <c r="BTQ21" s="73">
        <f>BTL21+BTN21+BTP21</f>
        <v>0</v>
      </c>
      <c r="BTR21" s="76"/>
      <c r="BTS21" s="74"/>
      <c r="BTT21" s="73"/>
      <c r="BTU21" s="73"/>
      <c r="BTV21" s="73"/>
      <c r="BTW21" s="75">
        <v>0</v>
      </c>
      <c r="BTX21" s="73">
        <f>BTS21+BTU21+BTW21</f>
        <v>0</v>
      </c>
      <c r="BTY21" s="76"/>
      <c r="BTZ21" s="74"/>
      <c r="BUA21" s="73"/>
      <c r="BUB21" s="73"/>
      <c r="BUC21" s="73"/>
      <c r="BUD21" s="75">
        <v>0</v>
      </c>
      <c r="BUE21" s="73">
        <f>BTZ21+BUB21+BUD21</f>
        <v>0</v>
      </c>
      <c r="BUF21" s="76"/>
      <c r="BUG21" s="74"/>
      <c r="BUH21" s="73"/>
      <c r="BUI21" s="73"/>
      <c r="BUJ21" s="73"/>
      <c r="BUK21" s="75">
        <v>0</v>
      </c>
      <c r="BUL21" s="73">
        <f>BUG21+BUI21+BUK21</f>
        <v>0</v>
      </c>
      <c r="BUM21" s="76"/>
      <c r="BUN21" s="74"/>
      <c r="BUO21" s="73"/>
      <c r="BUP21" s="73"/>
      <c r="BUQ21" s="73"/>
      <c r="BUR21" s="75">
        <v>0</v>
      </c>
      <c r="BUS21" s="73">
        <f>BUN21+BUP21+BUR21</f>
        <v>0</v>
      </c>
      <c r="BUT21" s="76"/>
      <c r="BUU21" s="74"/>
      <c r="BUV21" s="73"/>
      <c r="BUW21" s="73"/>
      <c r="BUX21" s="73"/>
      <c r="BUY21" s="75">
        <v>0</v>
      </c>
      <c r="BUZ21" s="73">
        <f>BUU21+BUW21+BUY21</f>
        <v>0</v>
      </c>
      <c r="BVA21" s="76"/>
      <c r="BVB21" s="74"/>
      <c r="BVC21" s="73"/>
      <c r="BVD21" s="73"/>
      <c r="BVE21" s="73"/>
      <c r="BVF21" s="75">
        <v>0</v>
      </c>
      <c r="BVG21" s="73">
        <f>BVB21+BVD21+BVF21</f>
        <v>0</v>
      </c>
      <c r="BVH21" s="76"/>
      <c r="BVI21" s="74"/>
      <c r="BVJ21" s="73"/>
      <c r="BVK21" s="73"/>
      <c r="BVL21" s="73"/>
      <c r="BVM21" s="75">
        <v>0</v>
      </c>
      <c r="BVN21" s="73">
        <f>BVI21+BVK21+BVM21</f>
        <v>0</v>
      </c>
      <c r="BVO21" s="76"/>
      <c r="BVP21" s="74"/>
      <c r="BVQ21" s="73"/>
      <c r="BVR21" s="73"/>
      <c r="BVS21" s="73"/>
      <c r="BVT21" s="75">
        <v>0</v>
      </c>
      <c r="BVU21" s="73">
        <f>BVP21+BVR21+BVT21</f>
        <v>0</v>
      </c>
      <c r="BVV21" s="76"/>
      <c r="BVW21" s="74"/>
      <c r="BVX21" s="73"/>
      <c r="BVY21" s="73"/>
      <c r="BVZ21" s="73"/>
      <c r="BWA21" s="75">
        <v>0</v>
      </c>
      <c r="BWB21" s="73">
        <f>BVW21+BVY21+BWA21</f>
        <v>0</v>
      </c>
      <c r="BWC21" s="76"/>
      <c r="BWD21" s="74"/>
      <c r="BWE21" s="73"/>
      <c r="BWF21" s="73"/>
      <c r="BWG21" s="73"/>
      <c r="BWH21" s="75">
        <v>0</v>
      </c>
      <c r="BWI21" s="73">
        <f>BWD21+BWF21+BWH21</f>
        <v>0</v>
      </c>
      <c r="BWJ21" s="76"/>
      <c r="BWK21" s="74"/>
      <c r="BWL21" s="73"/>
      <c r="BWM21" s="73"/>
      <c r="BWN21" s="73"/>
      <c r="BWO21" s="75">
        <v>0</v>
      </c>
      <c r="BWP21" s="73">
        <f>BWK21+BWM21+BWO21</f>
        <v>0</v>
      </c>
      <c r="BWQ21" s="76"/>
      <c r="BWR21" s="74"/>
      <c r="BWS21" s="73"/>
      <c r="BWT21" s="73"/>
      <c r="BWU21" s="73"/>
      <c r="BWV21" s="75">
        <v>0</v>
      </c>
      <c r="BWW21" s="73">
        <f>BWR21+BWT21+BWV21</f>
        <v>0</v>
      </c>
      <c r="BWX21" s="76"/>
      <c r="BWY21" s="74"/>
      <c r="BWZ21" s="73"/>
      <c r="BXA21" s="73"/>
      <c r="BXB21" s="73"/>
      <c r="BXC21" s="75">
        <v>0</v>
      </c>
      <c r="BXD21" s="73">
        <f>BWY21+BXA21+BXC21</f>
        <v>0</v>
      </c>
      <c r="BXE21" s="76"/>
      <c r="BXF21" s="74"/>
      <c r="BXG21" s="73"/>
      <c r="BXH21" s="73"/>
      <c r="BXI21" s="73"/>
      <c r="BXJ21" s="75">
        <v>0</v>
      </c>
      <c r="BXK21" s="73">
        <f>BXF21+BXH21+BXJ21</f>
        <v>0</v>
      </c>
      <c r="BXL21" s="76"/>
      <c r="BXM21" s="74"/>
      <c r="BXN21" s="73"/>
      <c r="BXO21" s="73"/>
      <c r="BXP21" s="73"/>
      <c r="BXQ21" s="75">
        <v>0</v>
      </c>
      <c r="BXR21" s="73">
        <f>BXM21+BXO21+BXQ21</f>
        <v>0</v>
      </c>
      <c r="BXS21" s="76"/>
      <c r="BXT21" s="74"/>
      <c r="BXU21" s="73"/>
      <c r="BXV21" s="73"/>
      <c r="BXW21" s="73"/>
      <c r="BXX21" s="75">
        <v>0</v>
      </c>
      <c r="BXY21" s="73">
        <f>BXT21+BXV21+BXX21</f>
        <v>0</v>
      </c>
      <c r="BXZ21" s="76"/>
      <c r="BYA21" s="74"/>
      <c r="BYB21" s="73"/>
      <c r="BYC21" s="73"/>
      <c r="BYD21" s="73"/>
      <c r="BYE21" s="75">
        <v>0</v>
      </c>
      <c r="BYF21" s="73">
        <f>BYA21+BYC21+BYE21</f>
        <v>0</v>
      </c>
      <c r="BYG21" s="76"/>
      <c r="BYH21" s="74"/>
      <c r="BYI21" s="73"/>
      <c r="BYJ21" s="73"/>
      <c r="BYK21" s="73"/>
      <c r="BYL21" s="75">
        <v>0</v>
      </c>
      <c r="BYM21" s="73">
        <f>BYH21+BYJ21+BYL21</f>
        <v>0</v>
      </c>
      <c r="BYN21" s="76"/>
      <c r="BYO21" s="74"/>
      <c r="BYP21" s="73"/>
      <c r="BYQ21" s="73"/>
      <c r="BYR21" s="73"/>
      <c r="BYS21" s="75">
        <v>0</v>
      </c>
      <c r="BYT21" s="73">
        <f>BYO21+BYQ21+BYS21</f>
        <v>0</v>
      </c>
      <c r="BYU21" s="76"/>
      <c r="BYV21" s="74"/>
      <c r="BYW21" s="73"/>
      <c r="BYX21" s="73"/>
      <c r="BYY21" s="73"/>
      <c r="BYZ21" s="75">
        <v>0</v>
      </c>
      <c r="BZA21" s="73">
        <f>BYV21+BYX21+BYZ21</f>
        <v>0</v>
      </c>
      <c r="BZB21" s="76"/>
      <c r="BZC21" s="74"/>
      <c r="BZD21" s="73"/>
      <c r="BZE21" s="73"/>
      <c r="BZF21" s="73"/>
      <c r="BZG21" s="75">
        <v>0</v>
      </c>
      <c r="BZH21" s="73">
        <f>BZC21+BZE21+BZG21</f>
        <v>0</v>
      </c>
      <c r="BZI21" s="76"/>
      <c r="BZJ21" s="74"/>
      <c r="BZK21" s="73"/>
      <c r="BZL21" s="73"/>
      <c r="BZM21" s="73"/>
      <c r="BZN21" s="75">
        <v>0</v>
      </c>
      <c r="BZO21" s="73">
        <f>BZJ21+BZL21+BZN21</f>
        <v>0</v>
      </c>
      <c r="BZP21" s="76"/>
      <c r="BZQ21" s="74"/>
      <c r="BZR21" s="73"/>
      <c r="BZS21" s="73"/>
      <c r="BZT21" s="73"/>
      <c r="BZU21" s="75">
        <v>0</v>
      </c>
      <c r="BZV21" s="73">
        <f>BZQ21+BZS21+BZU21</f>
        <v>0</v>
      </c>
      <c r="BZW21" s="76"/>
      <c r="BZX21" s="74"/>
      <c r="BZY21" s="73"/>
      <c r="BZZ21" s="73"/>
      <c r="CAA21" s="73"/>
      <c r="CAB21" s="75">
        <v>0</v>
      </c>
      <c r="CAC21" s="73">
        <f>BZX21+BZZ21+CAB21</f>
        <v>0</v>
      </c>
      <c r="CAD21" s="76"/>
      <c r="CAE21" s="74"/>
      <c r="CAF21" s="73"/>
      <c r="CAG21" s="73"/>
      <c r="CAH21" s="73"/>
      <c r="CAI21" s="75">
        <v>0</v>
      </c>
      <c r="CAJ21" s="73">
        <f>CAE21+CAG21+CAI21</f>
        <v>0</v>
      </c>
      <c r="CAK21" s="76"/>
      <c r="CAL21" s="74"/>
      <c r="CAM21" s="73"/>
      <c r="CAN21" s="73"/>
      <c r="CAO21" s="73"/>
      <c r="CAP21" s="75">
        <v>0</v>
      </c>
      <c r="CAQ21" s="73">
        <f>CAL21+CAN21+CAP21</f>
        <v>0</v>
      </c>
      <c r="CAR21" s="76"/>
      <c r="CAS21" s="74"/>
      <c r="CAT21" s="73"/>
      <c r="CAU21" s="73"/>
      <c r="CAV21" s="73"/>
      <c r="CAW21" s="75">
        <v>0</v>
      </c>
      <c r="CAX21" s="73">
        <f>CAS21+CAU21+CAW21</f>
        <v>0</v>
      </c>
      <c r="CAY21" s="76"/>
      <c r="CAZ21" s="74"/>
      <c r="CBA21" s="73"/>
      <c r="CBB21" s="73"/>
      <c r="CBC21" s="73"/>
      <c r="CBD21" s="75">
        <v>0</v>
      </c>
      <c r="CBE21" s="73">
        <f>CAZ21+CBB21+CBD21</f>
        <v>0</v>
      </c>
      <c r="CBF21" s="76"/>
      <c r="CBG21" s="74"/>
      <c r="CBH21" s="73"/>
      <c r="CBI21" s="73"/>
      <c r="CBJ21" s="73"/>
      <c r="CBK21" s="75">
        <v>0</v>
      </c>
      <c r="CBL21" s="73">
        <f>CBG21+CBI21+CBK21</f>
        <v>0</v>
      </c>
      <c r="CBM21" s="76"/>
      <c r="CBN21" s="74"/>
      <c r="CBO21" s="73"/>
      <c r="CBP21" s="73"/>
      <c r="CBQ21" s="73"/>
      <c r="CBR21" s="75">
        <v>0</v>
      </c>
      <c r="CBS21" s="73">
        <f>CBN21+CBP21+CBR21</f>
        <v>0</v>
      </c>
      <c r="CBT21" s="76"/>
      <c r="CBU21" s="74"/>
      <c r="CBV21" s="73"/>
      <c r="CBW21" s="73"/>
      <c r="CBX21" s="73"/>
      <c r="CBY21" s="75">
        <v>0</v>
      </c>
      <c r="CBZ21" s="73">
        <f>CBU21+CBW21+CBY21</f>
        <v>0</v>
      </c>
      <c r="CCA21" s="76"/>
      <c r="CCB21" s="74"/>
      <c r="CCC21" s="73"/>
      <c r="CCD21" s="73"/>
      <c r="CCE21" s="73"/>
      <c r="CCF21" s="75">
        <v>0</v>
      </c>
      <c r="CCG21" s="73">
        <f>CCB21+CCD21+CCF21</f>
        <v>0</v>
      </c>
      <c r="CCH21" s="76"/>
      <c r="CCI21" s="74"/>
      <c r="CCJ21" s="73"/>
      <c r="CCK21" s="73"/>
      <c r="CCL21" s="73"/>
      <c r="CCM21" s="75">
        <v>0</v>
      </c>
      <c r="CCN21" s="73">
        <f>CCI21+CCK21+CCM21</f>
        <v>0</v>
      </c>
      <c r="CCO21" s="76"/>
      <c r="CCP21" s="74"/>
      <c r="CCQ21" s="73"/>
      <c r="CCR21" s="73"/>
      <c r="CCS21" s="73"/>
      <c r="CCT21" s="75">
        <v>0</v>
      </c>
      <c r="CCU21" s="73">
        <f>CCP21+CCR21+CCT21</f>
        <v>0</v>
      </c>
      <c r="CCV21" s="76"/>
      <c r="CCW21" s="74"/>
      <c r="CCX21" s="73"/>
      <c r="CCY21" s="73"/>
      <c r="CCZ21" s="73"/>
      <c r="CDA21" s="75">
        <v>0</v>
      </c>
      <c r="CDB21" s="73">
        <f>CCW21+CCY21+CDA21</f>
        <v>0</v>
      </c>
      <c r="CDC21" s="76"/>
      <c r="CDD21" s="74"/>
      <c r="CDE21" s="73"/>
      <c r="CDF21" s="73"/>
      <c r="CDG21" s="73"/>
      <c r="CDH21" s="75">
        <v>0</v>
      </c>
      <c r="CDI21" s="73">
        <f>CDD21+CDF21+CDH21</f>
        <v>0</v>
      </c>
      <c r="CDJ21" s="76"/>
      <c r="CDK21" s="74"/>
      <c r="CDL21" s="73"/>
      <c r="CDM21" s="73"/>
      <c r="CDN21" s="73"/>
      <c r="CDO21" s="75">
        <v>0</v>
      </c>
      <c r="CDP21" s="73">
        <f>CDK21+CDM21+CDO21</f>
        <v>0</v>
      </c>
      <c r="CDQ21" s="76"/>
      <c r="CDR21" s="74"/>
      <c r="CDS21" s="73"/>
      <c r="CDT21" s="73"/>
      <c r="CDU21" s="73"/>
      <c r="CDV21" s="75">
        <v>0</v>
      </c>
      <c r="CDW21" s="73">
        <f>CDR21+CDT21+CDV21</f>
        <v>0</v>
      </c>
      <c r="CDX21" s="76"/>
      <c r="CDY21" s="74"/>
      <c r="CDZ21" s="73"/>
      <c r="CEA21" s="73"/>
      <c r="CEB21" s="73"/>
      <c r="CEC21" s="75">
        <v>0</v>
      </c>
      <c r="CED21" s="73">
        <f>CDY21+CEA21+CEC21</f>
        <v>0</v>
      </c>
      <c r="CEE21" s="76"/>
      <c r="CEF21" s="74"/>
      <c r="CEG21" s="73"/>
      <c r="CEH21" s="73"/>
      <c r="CEI21" s="73"/>
      <c r="CEJ21" s="75">
        <v>0</v>
      </c>
      <c r="CEK21" s="73">
        <f>CEF21+CEH21+CEJ21</f>
        <v>0</v>
      </c>
      <c r="CEL21" s="76"/>
      <c r="CEM21" s="74"/>
      <c r="CEN21" s="73"/>
      <c r="CEO21" s="73"/>
      <c r="CEP21" s="73"/>
      <c r="CEQ21" s="75">
        <v>0</v>
      </c>
      <c r="CER21" s="73">
        <f>CEM21+CEO21+CEQ21</f>
        <v>0</v>
      </c>
      <c r="CES21" s="76"/>
      <c r="CET21" s="74"/>
      <c r="CEU21" s="73"/>
      <c r="CEV21" s="73"/>
      <c r="CEW21" s="73"/>
      <c r="CEX21" s="75">
        <v>0</v>
      </c>
      <c r="CEY21" s="73">
        <f>CET21+CEV21+CEX21</f>
        <v>0</v>
      </c>
      <c r="CEZ21" s="76"/>
      <c r="CFA21" s="74"/>
      <c r="CFB21" s="73"/>
      <c r="CFC21" s="73"/>
      <c r="CFD21" s="73"/>
      <c r="CFE21" s="75">
        <v>0</v>
      </c>
      <c r="CFF21" s="73">
        <f>CFA21+CFC21+CFE21</f>
        <v>0</v>
      </c>
      <c r="CFG21" s="76"/>
      <c r="CFH21" s="74"/>
      <c r="CFI21" s="73"/>
      <c r="CFJ21" s="73"/>
      <c r="CFK21" s="73"/>
      <c r="CFL21" s="75">
        <v>0</v>
      </c>
      <c r="CFM21" s="73">
        <f>CFH21+CFJ21+CFL21</f>
        <v>0</v>
      </c>
      <c r="CFN21" s="76"/>
      <c r="CFO21" s="74"/>
      <c r="CFP21" s="73"/>
      <c r="CFQ21" s="73"/>
      <c r="CFR21" s="73"/>
      <c r="CFS21" s="75">
        <v>0</v>
      </c>
      <c r="CFT21" s="73">
        <f>CFO21+CFQ21+CFS21</f>
        <v>0</v>
      </c>
      <c r="CFU21" s="76"/>
      <c r="CFV21" s="74"/>
      <c r="CFW21" s="73"/>
      <c r="CFX21" s="73"/>
      <c r="CFY21" s="73"/>
      <c r="CFZ21" s="75">
        <v>0</v>
      </c>
      <c r="CGA21" s="73">
        <f>CFV21+CFX21+CFZ21</f>
        <v>0</v>
      </c>
      <c r="CGB21" s="76"/>
      <c r="CGC21" s="74"/>
      <c r="CGD21" s="73"/>
      <c r="CGE21" s="73"/>
      <c r="CGF21" s="73"/>
      <c r="CGG21" s="75">
        <v>0</v>
      </c>
      <c r="CGH21" s="73">
        <f>CGC21+CGE21+CGG21</f>
        <v>0</v>
      </c>
      <c r="CGI21" s="76"/>
      <c r="CGJ21" s="74"/>
      <c r="CGK21" s="73"/>
      <c r="CGL21" s="73"/>
      <c r="CGM21" s="73"/>
      <c r="CGN21" s="75">
        <v>0</v>
      </c>
      <c r="CGO21" s="73">
        <f>CGJ21+CGL21+CGN21</f>
        <v>0</v>
      </c>
      <c r="CGP21" s="76"/>
      <c r="CGQ21" s="74"/>
      <c r="CGR21" s="73"/>
      <c r="CGS21" s="73"/>
      <c r="CGT21" s="73"/>
      <c r="CGU21" s="75">
        <v>0</v>
      </c>
      <c r="CGV21" s="73">
        <f>CGQ21+CGS21+CGU21</f>
        <v>0</v>
      </c>
      <c r="CGW21" s="76"/>
      <c r="CGX21" s="74"/>
      <c r="CGY21" s="73"/>
      <c r="CGZ21" s="73"/>
      <c r="CHA21" s="73"/>
      <c r="CHB21" s="75">
        <v>0</v>
      </c>
      <c r="CHC21" s="73">
        <f>CGX21+CGZ21+CHB21</f>
        <v>0</v>
      </c>
      <c r="CHD21" s="76"/>
      <c r="CHE21" s="74"/>
      <c r="CHF21" s="73"/>
      <c r="CHG21" s="73"/>
      <c r="CHH21" s="73"/>
      <c r="CHI21" s="75">
        <v>0</v>
      </c>
      <c r="CHJ21" s="73">
        <f>CHE21+CHG21+CHI21</f>
        <v>0</v>
      </c>
      <c r="CHK21" s="76"/>
      <c r="CHL21" s="74"/>
      <c r="CHM21" s="73"/>
      <c r="CHN21" s="73"/>
      <c r="CHO21" s="73"/>
      <c r="CHP21" s="75">
        <v>0</v>
      </c>
      <c r="CHQ21" s="73">
        <f>CHL21+CHN21+CHP21</f>
        <v>0</v>
      </c>
      <c r="CHR21" s="76"/>
      <c r="CHS21" s="74"/>
      <c r="CHT21" s="73"/>
      <c r="CHU21" s="73"/>
      <c r="CHV21" s="73"/>
      <c r="CHW21" s="75">
        <v>0</v>
      </c>
      <c r="CHX21" s="73">
        <f>CHS21+CHU21+CHW21</f>
        <v>0</v>
      </c>
      <c r="CHY21" s="76"/>
      <c r="CHZ21" s="74"/>
      <c r="CIA21" s="73"/>
      <c r="CIB21" s="73"/>
      <c r="CIC21" s="73"/>
      <c r="CID21" s="75">
        <v>0</v>
      </c>
      <c r="CIE21" s="73">
        <f>CHZ21+CIB21+CID21</f>
        <v>0</v>
      </c>
      <c r="CIF21" s="76"/>
      <c r="CIG21" s="74"/>
      <c r="CIH21" s="73"/>
      <c r="CII21" s="73"/>
      <c r="CIJ21" s="73"/>
      <c r="CIK21" s="75">
        <v>0</v>
      </c>
      <c r="CIL21" s="73">
        <f>CIG21+CII21+CIK21</f>
        <v>0</v>
      </c>
      <c r="CIM21" s="76"/>
      <c r="CIN21" s="74"/>
      <c r="CIO21" s="73"/>
      <c r="CIP21" s="73"/>
      <c r="CIQ21" s="73"/>
      <c r="CIR21" s="75">
        <v>0</v>
      </c>
      <c r="CIS21" s="73">
        <f>CIN21+CIP21+CIR21</f>
        <v>0</v>
      </c>
      <c r="CIT21" s="76"/>
      <c r="CIU21" s="74"/>
      <c r="CIV21" s="73"/>
      <c r="CIW21" s="73"/>
      <c r="CIX21" s="73"/>
      <c r="CIY21" s="75">
        <v>0</v>
      </c>
      <c r="CIZ21" s="73">
        <f>CIU21+CIW21+CIY21</f>
        <v>0</v>
      </c>
      <c r="CJA21" s="76"/>
      <c r="CJB21" s="74"/>
      <c r="CJC21" s="73"/>
      <c r="CJD21" s="73"/>
      <c r="CJE21" s="73"/>
      <c r="CJF21" s="75">
        <v>0</v>
      </c>
      <c r="CJG21" s="73">
        <f>CJB21+CJD21+CJF21</f>
        <v>0</v>
      </c>
      <c r="CJH21" s="76"/>
      <c r="CJI21" s="74"/>
      <c r="CJJ21" s="73"/>
      <c r="CJK21" s="73"/>
      <c r="CJL21" s="73"/>
      <c r="CJM21" s="75">
        <v>0</v>
      </c>
      <c r="CJN21" s="73">
        <f>CJI21+CJK21+CJM21</f>
        <v>0</v>
      </c>
      <c r="CJO21" s="76"/>
      <c r="CJP21" s="74"/>
      <c r="CJQ21" s="73"/>
      <c r="CJR21" s="73"/>
      <c r="CJS21" s="73"/>
      <c r="CJT21" s="75">
        <v>0</v>
      </c>
      <c r="CJU21" s="73">
        <f>CJP21+CJR21+CJT21</f>
        <v>0</v>
      </c>
      <c r="CJV21" s="76"/>
      <c r="CJW21" s="74"/>
      <c r="CJX21" s="73"/>
      <c r="CJY21" s="73"/>
      <c r="CJZ21" s="73"/>
      <c r="CKA21" s="75">
        <v>0</v>
      </c>
      <c r="CKB21" s="73">
        <f>CJW21+CJY21+CKA21</f>
        <v>0</v>
      </c>
      <c r="CKC21" s="76"/>
      <c r="CKD21" s="74"/>
      <c r="CKE21" s="73"/>
      <c r="CKF21" s="73"/>
      <c r="CKG21" s="73"/>
      <c r="CKH21" s="75">
        <v>0</v>
      </c>
      <c r="CKI21" s="73">
        <f>CKD21+CKF21+CKH21</f>
        <v>0</v>
      </c>
      <c r="CKJ21" s="76"/>
      <c r="CKK21" s="74"/>
      <c r="CKL21" s="73"/>
      <c r="CKM21" s="73"/>
      <c r="CKN21" s="73"/>
      <c r="CKO21" s="75">
        <v>0</v>
      </c>
      <c r="CKP21" s="73">
        <f>CKK21+CKM21+CKO21</f>
        <v>0</v>
      </c>
      <c r="CKQ21" s="76"/>
      <c r="CKR21" s="74"/>
      <c r="CKS21" s="73"/>
      <c r="CKT21" s="73"/>
      <c r="CKU21" s="73"/>
      <c r="CKV21" s="75">
        <v>0</v>
      </c>
      <c r="CKW21" s="73">
        <f>CKR21+CKT21+CKV21</f>
        <v>0</v>
      </c>
      <c r="CKX21" s="76"/>
      <c r="CKY21" s="74"/>
      <c r="CKZ21" s="73"/>
      <c r="CLA21" s="73"/>
      <c r="CLB21" s="73"/>
      <c r="CLC21" s="75">
        <v>0</v>
      </c>
      <c r="CLD21" s="73">
        <f>CKY21+CLA21+CLC21</f>
        <v>0</v>
      </c>
      <c r="CLE21" s="76"/>
      <c r="CLF21" s="74"/>
      <c r="CLG21" s="73"/>
      <c r="CLH21" s="73"/>
      <c r="CLI21" s="73"/>
      <c r="CLJ21" s="75">
        <v>0</v>
      </c>
      <c r="CLK21" s="73">
        <f>CLF21+CLH21+CLJ21</f>
        <v>0</v>
      </c>
      <c r="CLL21" s="76"/>
      <c r="CLM21" s="74"/>
      <c r="CLN21" s="73"/>
      <c r="CLO21" s="73"/>
      <c r="CLP21" s="73"/>
      <c r="CLQ21" s="75">
        <v>0</v>
      </c>
      <c r="CLR21" s="73">
        <f>CLM21+CLO21+CLQ21</f>
        <v>0</v>
      </c>
      <c r="CLS21" s="76"/>
      <c r="CLT21" s="74"/>
      <c r="CLU21" s="73"/>
      <c r="CLV21" s="73"/>
      <c r="CLW21" s="73"/>
      <c r="CLX21" s="75">
        <v>0</v>
      </c>
      <c r="CLY21" s="73">
        <f>CLT21+CLV21+CLX21</f>
        <v>0</v>
      </c>
      <c r="CLZ21" s="76"/>
      <c r="CMA21" s="74"/>
      <c r="CMB21" s="73"/>
      <c r="CMC21" s="73"/>
      <c r="CMD21" s="73"/>
      <c r="CME21" s="75">
        <v>0</v>
      </c>
      <c r="CMF21" s="73">
        <f>CMA21+CMC21+CME21</f>
        <v>0</v>
      </c>
      <c r="CMG21" s="76"/>
      <c r="CMH21" s="74"/>
      <c r="CMI21" s="73"/>
      <c r="CMJ21" s="73"/>
      <c r="CMK21" s="73"/>
      <c r="CML21" s="75">
        <v>0</v>
      </c>
      <c r="CMM21" s="73">
        <f>CMH21+CMJ21+CML21</f>
        <v>0</v>
      </c>
      <c r="CMN21" s="76"/>
      <c r="CMO21" s="74"/>
      <c r="CMP21" s="73"/>
      <c r="CMQ21" s="73"/>
      <c r="CMR21" s="73"/>
      <c r="CMS21" s="75">
        <v>0</v>
      </c>
      <c r="CMT21" s="73">
        <f>CMO21+CMQ21+CMS21</f>
        <v>0</v>
      </c>
      <c r="CMU21" s="76"/>
      <c r="CMV21" s="74"/>
      <c r="CMW21" s="73"/>
      <c r="CMX21" s="73"/>
      <c r="CMY21" s="73"/>
      <c r="CMZ21" s="75">
        <v>0</v>
      </c>
      <c r="CNA21" s="73">
        <f>CMV21+CMX21+CMZ21</f>
        <v>0</v>
      </c>
      <c r="CNB21" s="76"/>
      <c r="CNC21" s="74"/>
      <c r="CND21" s="73"/>
      <c r="CNE21" s="73"/>
      <c r="CNF21" s="73"/>
      <c r="CNG21" s="75">
        <v>0</v>
      </c>
      <c r="CNH21" s="73">
        <f>CNC21+CNE21+CNG21</f>
        <v>0</v>
      </c>
      <c r="CNI21" s="76"/>
      <c r="CNJ21" s="74"/>
      <c r="CNK21" s="73"/>
      <c r="CNL21" s="73"/>
      <c r="CNM21" s="73"/>
      <c r="CNN21" s="75">
        <v>0</v>
      </c>
      <c r="CNO21" s="73">
        <f>CNJ21+CNL21+CNN21</f>
        <v>0</v>
      </c>
      <c r="CNP21" s="76"/>
      <c r="CNQ21" s="74"/>
      <c r="CNR21" s="73"/>
      <c r="CNS21" s="73"/>
      <c r="CNT21" s="73"/>
      <c r="CNU21" s="75">
        <v>0</v>
      </c>
      <c r="CNV21" s="73">
        <f>CNQ21+CNS21+CNU21</f>
        <v>0</v>
      </c>
      <c r="CNW21" s="76"/>
      <c r="CNX21" s="74"/>
      <c r="CNY21" s="73"/>
      <c r="CNZ21" s="73"/>
      <c r="COA21" s="73"/>
      <c r="COB21" s="75">
        <v>0</v>
      </c>
      <c r="COC21" s="73">
        <f>CNX21+CNZ21+COB21</f>
        <v>0</v>
      </c>
      <c r="COD21" s="76"/>
      <c r="COE21" s="74"/>
      <c r="COF21" s="73"/>
      <c r="COG21" s="73"/>
      <c r="COH21" s="73"/>
      <c r="COI21" s="75">
        <v>0</v>
      </c>
      <c r="COJ21" s="73">
        <f>COE21+COG21+COI21</f>
        <v>0</v>
      </c>
      <c r="COK21" s="76"/>
      <c r="COL21" s="74"/>
      <c r="COM21" s="73"/>
      <c r="CON21" s="73"/>
      <c r="COO21" s="73"/>
      <c r="COP21" s="75">
        <v>0</v>
      </c>
      <c r="COQ21" s="73">
        <f>COL21+CON21+COP21</f>
        <v>0</v>
      </c>
      <c r="COR21" s="76"/>
      <c r="COS21" s="74"/>
      <c r="COT21" s="73"/>
      <c r="COU21" s="73"/>
      <c r="COV21" s="73"/>
      <c r="COW21" s="75">
        <v>0</v>
      </c>
      <c r="COX21" s="73">
        <f>COS21+COU21+COW21</f>
        <v>0</v>
      </c>
      <c r="COY21" s="76"/>
      <c r="COZ21" s="74"/>
      <c r="CPA21" s="73"/>
      <c r="CPB21" s="73"/>
      <c r="CPC21" s="73"/>
      <c r="CPD21" s="75">
        <v>0</v>
      </c>
      <c r="CPE21" s="73">
        <f>COZ21+CPB21+CPD21</f>
        <v>0</v>
      </c>
      <c r="CPF21" s="76"/>
      <c r="CPG21" s="74"/>
      <c r="CPH21" s="73"/>
      <c r="CPI21" s="73"/>
      <c r="CPJ21" s="73"/>
      <c r="CPK21" s="75">
        <v>0</v>
      </c>
      <c r="CPL21" s="73">
        <f>CPG21+CPI21+CPK21</f>
        <v>0</v>
      </c>
      <c r="CPM21" s="76"/>
      <c r="CPN21" s="74"/>
      <c r="CPO21" s="73"/>
      <c r="CPP21" s="73"/>
      <c r="CPQ21" s="73"/>
      <c r="CPR21" s="75">
        <v>0</v>
      </c>
      <c r="CPS21" s="73">
        <f>CPN21+CPP21+CPR21</f>
        <v>0</v>
      </c>
      <c r="CPT21" s="76"/>
      <c r="CPU21" s="74"/>
      <c r="CPV21" s="73"/>
      <c r="CPW21" s="73"/>
      <c r="CPX21" s="73"/>
      <c r="CPY21" s="75">
        <v>0</v>
      </c>
      <c r="CPZ21" s="73">
        <f>CPU21+CPW21+CPY21</f>
        <v>0</v>
      </c>
      <c r="CQA21" s="76"/>
      <c r="CQB21" s="74"/>
      <c r="CQC21" s="73"/>
      <c r="CQD21" s="73"/>
      <c r="CQE21" s="73"/>
      <c r="CQF21" s="75">
        <v>0</v>
      </c>
      <c r="CQG21" s="73">
        <f>CQB21+CQD21+CQF21</f>
        <v>0</v>
      </c>
      <c r="CQH21" s="76"/>
      <c r="CQI21" s="74"/>
      <c r="CQJ21" s="73"/>
      <c r="CQK21" s="73"/>
      <c r="CQL21" s="73"/>
      <c r="CQM21" s="75">
        <v>0</v>
      </c>
      <c r="CQN21" s="73">
        <f>CQI21+CQK21+CQM21</f>
        <v>0</v>
      </c>
      <c r="CQO21" s="76"/>
      <c r="CQP21" s="74"/>
      <c r="CQQ21" s="73"/>
      <c r="CQR21" s="73"/>
      <c r="CQS21" s="73"/>
      <c r="CQT21" s="75">
        <v>0</v>
      </c>
      <c r="CQU21" s="73">
        <f>CQP21+CQR21+CQT21</f>
        <v>0</v>
      </c>
      <c r="CQV21" s="76"/>
      <c r="CQW21" s="74"/>
      <c r="CQX21" s="73"/>
      <c r="CQY21" s="73"/>
      <c r="CQZ21" s="73"/>
      <c r="CRA21" s="75">
        <v>0</v>
      </c>
      <c r="CRB21" s="73">
        <f>CQW21+CQY21+CRA21</f>
        <v>0</v>
      </c>
      <c r="CRC21" s="76"/>
      <c r="CRD21" s="74"/>
      <c r="CRE21" s="73"/>
      <c r="CRF21" s="73"/>
      <c r="CRG21" s="73"/>
      <c r="CRH21" s="75">
        <v>0</v>
      </c>
      <c r="CRI21" s="73">
        <f>CRD21+CRF21+CRH21</f>
        <v>0</v>
      </c>
      <c r="CRJ21" s="76"/>
      <c r="CRK21" s="74"/>
      <c r="CRL21" s="73"/>
      <c r="CRM21" s="73"/>
      <c r="CRN21" s="73"/>
      <c r="CRO21" s="75">
        <v>0</v>
      </c>
      <c r="CRP21" s="73">
        <f>CRK21+CRM21+CRO21</f>
        <v>0</v>
      </c>
      <c r="CRQ21" s="76"/>
      <c r="CRR21" s="74"/>
      <c r="CRS21" s="73"/>
      <c r="CRT21" s="73"/>
      <c r="CRU21" s="73"/>
      <c r="CRV21" s="75">
        <v>0</v>
      </c>
      <c r="CRW21" s="73">
        <f>CRR21+CRT21+CRV21</f>
        <v>0</v>
      </c>
      <c r="CRX21" s="76"/>
      <c r="CRY21" s="74"/>
      <c r="CRZ21" s="73"/>
      <c r="CSA21" s="73"/>
      <c r="CSB21" s="73"/>
      <c r="CSC21" s="75">
        <v>0</v>
      </c>
      <c r="CSD21" s="73">
        <f>CRY21+CSA21+CSC21</f>
        <v>0</v>
      </c>
      <c r="CSE21" s="76"/>
      <c r="CSF21" s="74"/>
      <c r="CSG21" s="73"/>
      <c r="CSH21" s="73"/>
      <c r="CSI21" s="73"/>
      <c r="CSJ21" s="75">
        <v>0</v>
      </c>
      <c r="CSK21" s="73">
        <f>CSF21+CSH21+CSJ21</f>
        <v>0</v>
      </c>
      <c r="CSL21" s="76"/>
      <c r="CSM21" s="74"/>
      <c r="CSN21" s="73"/>
      <c r="CSO21" s="73"/>
      <c r="CSP21" s="73"/>
      <c r="CSQ21" s="75">
        <v>0</v>
      </c>
      <c r="CSR21" s="73">
        <f>CSM21+CSO21+CSQ21</f>
        <v>0</v>
      </c>
      <c r="CSS21" s="76"/>
      <c r="CST21" s="74"/>
      <c r="CSU21" s="73"/>
      <c r="CSV21" s="73"/>
      <c r="CSW21" s="73"/>
      <c r="CSX21" s="75">
        <v>0</v>
      </c>
      <c r="CSY21" s="73">
        <f>CST21+CSV21+CSX21</f>
        <v>0</v>
      </c>
      <c r="CSZ21" s="76"/>
      <c r="CTA21" s="74"/>
      <c r="CTB21" s="73"/>
      <c r="CTC21" s="73"/>
      <c r="CTD21" s="73"/>
      <c r="CTE21" s="75">
        <v>0</v>
      </c>
      <c r="CTF21" s="73">
        <f>CTA21+CTC21+CTE21</f>
        <v>0</v>
      </c>
      <c r="CTG21" s="76"/>
      <c r="CTH21" s="74"/>
      <c r="CTI21" s="73"/>
      <c r="CTJ21" s="73"/>
      <c r="CTK21" s="73"/>
      <c r="CTL21" s="75">
        <v>0</v>
      </c>
      <c r="CTM21" s="73">
        <f>CTH21+CTJ21+CTL21</f>
        <v>0</v>
      </c>
      <c r="CTN21" s="76"/>
      <c r="CTO21" s="74"/>
      <c r="CTP21" s="73"/>
      <c r="CTQ21" s="73"/>
      <c r="CTR21" s="73"/>
      <c r="CTS21" s="75">
        <v>0</v>
      </c>
      <c r="CTT21" s="73">
        <f>CTO21+CTQ21+CTS21</f>
        <v>0</v>
      </c>
      <c r="CTU21" s="76"/>
      <c r="CTV21" s="74"/>
      <c r="CTW21" s="73"/>
      <c r="CTX21" s="73"/>
      <c r="CTY21" s="73"/>
      <c r="CTZ21" s="75">
        <v>0</v>
      </c>
      <c r="CUA21" s="73">
        <f>CTV21+CTX21+CTZ21</f>
        <v>0</v>
      </c>
      <c r="CUB21" s="76"/>
      <c r="CUC21" s="74"/>
      <c r="CUD21" s="73"/>
      <c r="CUE21" s="73"/>
      <c r="CUF21" s="73"/>
      <c r="CUG21" s="75">
        <v>0</v>
      </c>
      <c r="CUH21" s="73">
        <f>CUC21+CUE21+CUG21</f>
        <v>0</v>
      </c>
      <c r="CUI21" s="76"/>
      <c r="CUJ21" s="74"/>
      <c r="CUK21" s="73"/>
      <c r="CUL21" s="73"/>
      <c r="CUM21" s="73"/>
      <c r="CUN21" s="75">
        <v>0</v>
      </c>
      <c r="CUO21" s="73">
        <f>CUJ21+CUL21+CUN21</f>
        <v>0</v>
      </c>
      <c r="CUP21" s="76"/>
      <c r="CUQ21" s="74"/>
      <c r="CUR21" s="73"/>
      <c r="CUS21" s="73"/>
      <c r="CUT21" s="73"/>
      <c r="CUU21" s="75">
        <v>0</v>
      </c>
      <c r="CUV21" s="73">
        <f>CUQ21+CUS21+CUU21</f>
        <v>0</v>
      </c>
      <c r="CUW21" s="76"/>
      <c r="CUX21" s="74"/>
      <c r="CUY21" s="73"/>
      <c r="CUZ21" s="73"/>
      <c r="CVA21" s="73"/>
      <c r="CVB21" s="75">
        <v>0</v>
      </c>
      <c r="CVC21" s="73">
        <f>CUX21+CUZ21+CVB21</f>
        <v>0</v>
      </c>
      <c r="CVD21" s="76"/>
      <c r="CVE21" s="74"/>
      <c r="CVF21" s="73"/>
      <c r="CVG21" s="73"/>
      <c r="CVH21" s="73"/>
      <c r="CVI21" s="75">
        <v>0</v>
      </c>
      <c r="CVJ21" s="73">
        <f>CVE21+CVG21+CVI21</f>
        <v>0</v>
      </c>
      <c r="CVK21" s="76"/>
      <c r="CVL21" s="74"/>
      <c r="CVM21" s="73"/>
      <c r="CVN21" s="73"/>
      <c r="CVO21" s="73"/>
      <c r="CVP21" s="75">
        <v>0</v>
      </c>
      <c r="CVQ21" s="73">
        <f>CVL21+CVN21+CVP21</f>
        <v>0</v>
      </c>
      <c r="CVR21" s="76"/>
      <c r="CVS21" s="74"/>
      <c r="CVT21" s="73"/>
      <c r="CVU21" s="73"/>
      <c r="CVV21" s="73"/>
      <c r="CVW21" s="75">
        <v>0</v>
      </c>
      <c r="CVX21" s="73">
        <f>CVS21+CVU21+CVW21</f>
        <v>0</v>
      </c>
      <c r="CVY21" s="76"/>
      <c r="CVZ21" s="74"/>
      <c r="CWA21" s="73"/>
      <c r="CWB21" s="73"/>
      <c r="CWC21" s="73"/>
      <c r="CWD21" s="75">
        <v>0</v>
      </c>
      <c r="CWE21" s="73">
        <f>CVZ21+CWB21+CWD21</f>
        <v>0</v>
      </c>
      <c r="CWF21" s="76"/>
      <c r="CWG21" s="74"/>
      <c r="CWH21" s="73"/>
      <c r="CWI21" s="73"/>
      <c r="CWJ21" s="73"/>
      <c r="CWK21" s="75">
        <v>0</v>
      </c>
      <c r="CWL21" s="73">
        <f>CWG21+CWI21+CWK21</f>
        <v>0</v>
      </c>
      <c r="CWM21" s="76"/>
      <c r="CWN21" s="74"/>
      <c r="CWO21" s="73"/>
      <c r="CWP21" s="73"/>
      <c r="CWQ21" s="73"/>
      <c r="CWR21" s="75">
        <v>0</v>
      </c>
      <c r="CWS21" s="73">
        <f>CWN21+CWP21+CWR21</f>
        <v>0</v>
      </c>
      <c r="CWT21" s="76"/>
      <c r="CWU21" s="74"/>
      <c r="CWV21" s="73"/>
      <c r="CWW21" s="73"/>
      <c r="CWX21" s="73"/>
      <c r="CWY21" s="75">
        <v>0</v>
      </c>
      <c r="CWZ21" s="73">
        <f>CWU21+CWW21+CWY21</f>
        <v>0</v>
      </c>
      <c r="CXA21" s="76"/>
      <c r="CXB21" s="74"/>
      <c r="CXC21" s="73"/>
      <c r="CXD21" s="73"/>
      <c r="CXE21" s="73"/>
      <c r="CXF21" s="75">
        <v>0</v>
      </c>
      <c r="CXG21" s="73">
        <f>CXB21+CXD21+CXF21</f>
        <v>0</v>
      </c>
      <c r="CXH21" s="76"/>
      <c r="CXI21" s="74"/>
      <c r="CXJ21" s="73"/>
      <c r="CXK21" s="73"/>
      <c r="CXL21" s="73"/>
      <c r="CXM21" s="75">
        <v>0</v>
      </c>
      <c r="CXN21" s="73">
        <f>CXI21+CXK21+CXM21</f>
        <v>0</v>
      </c>
      <c r="CXO21" s="76"/>
      <c r="CXP21" s="74"/>
      <c r="CXQ21" s="73"/>
      <c r="CXR21" s="73"/>
      <c r="CXS21" s="73"/>
      <c r="CXT21" s="75">
        <v>0</v>
      </c>
      <c r="CXU21" s="73">
        <f>CXP21+CXR21+CXT21</f>
        <v>0</v>
      </c>
      <c r="CXV21" s="76"/>
      <c r="CXW21" s="74"/>
      <c r="CXX21" s="73"/>
      <c r="CXY21" s="73"/>
      <c r="CXZ21" s="73"/>
      <c r="CYA21" s="75">
        <v>0</v>
      </c>
      <c r="CYB21" s="73">
        <f>CXW21+CXY21+CYA21</f>
        <v>0</v>
      </c>
      <c r="CYC21" s="76"/>
      <c r="CYD21" s="74"/>
      <c r="CYE21" s="73"/>
      <c r="CYF21" s="73"/>
      <c r="CYG21" s="73"/>
      <c r="CYH21" s="75">
        <v>0</v>
      </c>
      <c r="CYI21" s="73">
        <f>CYD21+CYF21+CYH21</f>
        <v>0</v>
      </c>
      <c r="CYJ21" s="76"/>
      <c r="CYK21" s="74"/>
      <c r="CYL21" s="73"/>
      <c r="CYM21" s="73"/>
      <c r="CYN21" s="73"/>
      <c r="CYO21" s="75">
        <v>0</v>
      </c>
      <c r="CYP21" s="73">
        <f>CYK21+CYM21+CYO21</f>
        <v>0</v>
      </c>
      <c r="CYQ21" s="76"/>
      <c r="CYR21" s="74"/>
      <c r="CYS21" s="73"/>
      <c r="CYT21" s="73"/>
      <c r="CYU21" s="73"/>
      <c r="CYV21" s="75">
        <v>0</v>
      </c>
      <c r="CYW21" s="73">
        <f>CYR21+CYT21+CYV21</f>
        <v>0</v>
      </c>
      <c r="CYX21" s="76"/>
      <c r="CYY21" s="74"/>
      <c r="CYZ21" s="73"/>
      <c r="CZA21" s="73"/>
      <c r="CZB21" s="73"/>
      <c r="CZC21" s="75">
        <v>0</v>
      </c>
      <c r="CZD21" s="73">
        <f>CYY21+CZA21+CZC21</f>
        <v>0</v>
      </c>
      <c r="CZE21" s="76"/>
      <c r="CZF21" s="74"/>
      <c r="CZG21" s="73"/>
      <c r="CZH21" s="73"/>
      <c r="CZI21" s="73"/>
      <c r="CZJ21" s="75">
        <v>0</v>
      </c>
      <c r="CZK21" s="73">
        <f>CZF21+CZH21+CZJ21</f>
        <v>0</v>
      </c>
      <c r="CZL21" s="76"/>
      <c r="CZM21" s="74"/>
      <c r="CZN21" s="73"/>
      <c r="CZO21" s="73"/>
      <c r="CZP21" s="73"/>
      <c r="CZQ21" s="75">
        <v>0</v>
      </c>
      <c r="CZR21" s="73">
        <f>CZM21+CZO21+CZQ21</f>
        <v>0</v>
      </c>
      <c r="CZS21" s="76"/>
      <c r="CZT21" s="74"/>
      <c r="CZU21" s="73"/>
      <c r="CZV21" s="73"/>
      <c r="CZW21" s="73"/>
      <c r="CZX21" s="75">
        <v>0</v>
      </c>
      <c r="CZY21" s="73">
        <f>CZT21+CZV21+CZX21</f>
        <v>0</v>
      </c>
      <c r="CZZ21" s="76"/>
      <c r="DAA21" s="74"/>
      <c r="DAB21" s="73"/>
      <c r="DAC21" s="73"/>
      <c r="DAD21" s="73"/>
      <c r="DAE21" s="75">
        <v>0</v>
      </c>
      <c r="DAF21" s="73">
        <f>DAA21+DAC21+DAE21</f>
        <v>0</v>
      </c>
      <c r="DAG21" s="76"/>
      <c r="DAH21" s="74"/>
      <c r="DAI21" s="73"/>
      <c r="DAJ21" s="73"/>
      <c r="DAK21" s="73"/>
      <c r="DAL21" s="75">
        <v>0</v>
      </c>
      <c r="DAM21" s="73">
        <f>DAH21+DAJ21+DAL21</f>
        <v>0</v>
      </c>
      <c r="DAN21" s="76"/>
      <c r="DAO21" s="74"/>
      <c r="DAP21" s="73"/>
      <c r="DAQ21" s="73"/>
      <c r="DAR21" s="73"/>
      <c r="DAS21" s="75">
        <v>0</v>
      </c>
      <c r="DAT21" s="73">
        <f>DAO21+DAQ21+DAS21</f>
        <v>0</v>
      </c>
      <c r="DAU21" s="76"/>
      <c r="DAV21" s="74"/>
      <c r="DAW21" s="73"/>
      <c r="DAX21" s="73"/>
      <c r="DAY21" s="73"/>
      <c r="DAZ21" s="75">
        <v>0</v>
      </c>
      <c r="DBA21" s="73">
        <f>DAV21+DAX21+DAZ21</f>
        <v>0</v>
      </c>
      <c r="DBB21" s="76"/>
      <c r="DBC21" s="74"/>
      <c r="DBD21" s="73"/>
      <c r="DBE21" s="73"/>
      <c r="DBF21" s="73"/>
      <c r="DBG21" s="75">
        <v>0</v>
      </c>
      <c r="DBH21" s="73">
        <f>DBC21+DBE21+DBG21</f>
        <v>0</v>
      </c>
      <c r="DBI21" s="76"/>
      <c r="DBJ21" s="74"/>
      <c r="DBK21" s="73"/>
      <c r="DBL21" s="73"/>
      <c r="DBM21" s="73"/>
      <c r="DBN21" s="75">
        <v>0</v>
      </c>
      <c r="DBO21" s="73">
        <f>DBJ21+DBL21+DBN21</f>
        <v>0</v>
      </c>
      <c r="DBP21" s="76"/>
      <c r="DBQ21" s="74"/>
      <c r="DBR21" s="73"/>
      <c r="DBS21" s="73"/>
      <c r="DBT21" s="73"/>
      <c r="DBU21" s="75">
        <v>0</v>
      </c>
      <c r="DBV21" s="73">
        <f>DBQ21+DBS21+DBU21</f>
        <v>0</v>
      </c>
      <c r="DBW21" s="76"/>
      <c r="DBX21" s="74"/>
      <c r="DBY21" s="73"/>
      <c r="DBZ21" s="73"/>
      <c r="DCA21" s="73"/>
      <c r="DCB21" s="75">
        <v>0</v>
      </c>
      <c r="DCC21" s="73">
        <f>DBX21+DBZ21+DCB21</f>
        <v>0</v>
      </c>
      <c r="DCD21" s="76"/>
      <c r="DCE21" s="74"/>
      <c r="DCF21" s="73"/>
      <c r="DCG21" s="73"/>
      <c r="DCH21" s="73"/>
      <c r="DCI21" s="75">
        <v>0</v>
      </c>
      <c r="DCJ21" s="73">
        <f>DCE21+DCG21+DCI21</f>
        <v>0</v>
      </c>
      <c r="DCK21" s="76"/>
      <c r="DCL21" s="74"/>
      <c r="DCM21" s="73"/>
      <c r="DCN21" s="73"/>
      <c r="DCO21" s="73"/>
      <c r="DCP21" s="75">
        <v>0</v>
      </c>
      <c r="DCQ21" s="73">
        <f>DCL21+DCN21+DCP21</f>
        <v>0</v>
      </c>
      <c r="DCR21" s="76"/>
      <c r="DCS21" s="74"/>
      <c r="DCT21" s="73"/>
      <c r="DCU21" s="73"/>
      <c r="DCV21" s="73"/>
      <c r="DCW21" s="75">
        <v>0</v>
      </c>
      <c r="DCX21" s="73">
        <f>DCS21+DCU21+DCW21</f>
        <v>0</v>
      </c>
      <c r="DCY21" s="76"/>
      <c r="DCZ21" s="74"/>
      <c r="DDA21" s="73"/>
      <c r="DDB21" s="73"/>
      <c r="DDC21" s="73"/>
      <c r="DDD21" s="75">
        <v>0</v>
      </c>
      <c r="DDE21" s="73">
        <f>DCZ21+DDB21+DDD21</f>
        <v>0</v>
      </c>
      <c r="DDF21" s="76"/>
      <c r="DDG21" s="74"/>
      <c r="DDH21" s="73"/>
      <c r="DDI21" s="73"/>
      <c r="DDJ21" s="73"/>
      <c r="DDK21" s="75">
        <v>0</v>
      </c>
      <c r="DDL21" s="73">
        <f>DDG21+DDI21+DDK21</f>
        <v>0</v>
      </c>
      <c r="DDM21" s="76"/>
      <c r="DDN21" s="74"/>
      <c r="DDO21" s="73"/>
      <c r="DDP21" s="73"/>
      <c r="DDQ21" s="73"/>
      <c r="DDR21" s="75">
        <v>0</v>
      </c>
      <c r="DDS21" s="73">
        <f>DDN21+DDP21+DDR21</f>
        <v>0</v>
      </c>
      <c r="DDT21" s="76"/>
      <c r="DDU21" s="74"/>
      <c r="DDV21" s="73"/>
      <c r="DDW21" s="73"/>
      <c r="DDX21" s="73"/>
      <c r="DDY21" s="75">
        <v>0</v>
      </c>
      <c r="DDZ21" s="73">
        <f>DDU21+DDW21+DDY21</f>
        <v>0</v>
      </c>
      <c r="DEA21" s="76"/>
      <c r="DEB21" s="74"/>
      <c r="DEC21" s="73"/>
      <c r="DED21" s="73"/>
      <c r="DEE21" s="73"/>
      <c r="DEF21" s="75">
        <v>0</v>
      </c>
      <c r="DEG21" s="73">
        <f>DEB21+DED21+DEF21</f>
        <v>0</v>
      </c>
      <c r="DEH21" s="76"/>
      <c r="DEI21" s="74"/>
      <c r="DEJ21" s="73"/>
      <c r="DEK21" s="73"/>
      <c r="DEL21" s="73"/>
      <c r="DEM21" s="75">
        <v>0</v>
      </c>
      <c r="DEN21" s="73">
        <f>DEI21+DEK21+DEM21</f>
        <v>0</v>
      </c>
      <c r="DEO21" s="76"/>
      <c r="DEP21" s="74"/>
      <c r="DEQ21" s="73"/>
      <c r="DER21" s="73"/>
      <c r="DES21" s="73"/>
      <c r="DET21" s="75">
        <v>0</v>
      </c>
      <c r="DEU21" s="73">
        <f>DEP21+DER21+DET21</f>
        <v>0</v>
      </c>
      <c r="DEV21" s="76"/>
      <c r="DEW21" s="74"/>
      <c r="DEX21" s="73"/>
      <c r="DEY21" s="73"/>
      <c r="DEZ21" s="73"/>
      <c r="DFA21" s="75">
        <v>0</v>
      </c>
      <c r="DFB21" s="73">
        <f>DEW21+DEY21+DFA21</f>
        <v>0</v>
      </c>
      <c r="DFC21" s="76"/>
      <c r="DFD21" s="74"/>
      <c r="DFE21" s="73"/>
      <c r="DFF21" s="73"/>
      <c r="DFG21" s="73"/>
      <c r="DFH21" s="75">
        <v>0</v>
      </c>
      <c r="DFI21" s="73">
        <f>DFD21+DFF21+DFH21</f>
        <v>0</v>
      </c>
      <c r="DFJ21" s="76"/>
      <c r="DFK21" s="74"/>
      <c r="DFL21" s="73"/>
      <c r="DFM21" s="73"/>
      <c r="DFN21" s="73"/>
      <c r="DFO21" s="75">
        <v>0</v>
      </c>
      <c r="DFP21" s="73">
        <f>DFK21+DFM21+DFO21</f>
        <v>0</v>
      </c>
      <c r="DFQ21" s="76"/>
      <c r="DFR21" s="74"/>
      <c r="DFS21" s="73"/>
      <c r="DFT21" s="73"/>
      <c r="DFU21" s="73"/>
      <c r="DFV21" s="75">
        <v>0</v>
      </c>
      <c r="DFW21" s="73">
        <f>DFR21+DFT21+DFV21</f>
        <v>0</v>
      </c>
      <c r="DFX21" s="76"/>
      <c r="DFY21" s="74"/>
      <c r="DFZ21" s="73"/>
      <c r="DGA21" s="73"/>
      <c r="DGB21" s="73"/>
      <c r="DGC21" s="75">
        <v>0</v>
      </c>
      <c r="DGD21" s="73">
        <f>DFY21+DGA21+DGC21</f>
        <v>0</v>
      </c>
      <c r="DGE21" s="76"/>
      <c r="DGF21" s="74"/>
      <c r="DGG21" s="73"/>
      <c r="DGH21" s="73"/>
      <c r="DGI21" s="73"/>
      <c r="DGJ21" s="75">
        <v>0</v>
      </c>
      <c r="DGK21" s="73">
        <f>DGF21+DGH21+DGJ21</f>
        <v>0</v>
      </c>
      <c r="DGL21" s="76"/>
      <c r="DGM21" s="74"/>
      <c r="DGN21" s="73"/>
      <c r="DGO21" s="73"/>
      <c r="DGP21" s="73"/>
      <c r="DGQ21" s="75">
        <v>0</v>
      </c>
      <c r="DGR21" s="73">
        <f>DGM21+DGO21+DGQ21</f>
        <v>0</v>
      </c>
      <c r="DGS21" s="76"/>
      <c r="DGT21" s="74"/>
      <c r="DGU21" s="73"/>
      <c r="DGV21" s="73"/>
      <c r="DGW21" s="73"/>
      <c r="DGX21" s="75">
        <v>0</v>
      </c>
      <c r="DGY21" s="73">
        <f>DGT21+DGV21+DGX21</f>
        <v>0</v>
      </c>
      <c r="DGZ21" s="76"/>
      <c r="DHA21" s="74"/>
      <c r="DHB21" s="73"/>
      <c r="DHC21" s="73"/>
      <c r="DHD21" s="73"/>
      <c r="DHE21" s="75">
        <v>0</v>
      </c>
      <c r="DHF21" s="73">
        <f>DHA21+DHC21+DHE21</f>
        <v>0</v>
      </c>
      <c r="DHG21" s="76"/>
      <c r="DHH21" s="74"/>
      <c r="DHI21" s="73"/>
      <c r="DHJ21" s="73"/>
      <c r="DHK21" s="73"/>
      <c r="DHL21" s="75">
        <v>0</v>
      </c>
      <c r="DHM21" s="73">
        <f>DHH21+DHJ21+DHL21</f>
        <v>0</v>
      </c>
      <c r="DHN21" s="76"/>
      <c r="DHO21" s="74"/>
      <c r="DHP21" s="73"/>
      <c r="DHQ21" s="73"/>
      <c r="DHR21" s="73"/>
      <c r="DHS21" s="75">
        <v>0</v>
      </c>
      <c r="DHT21" s="73">
        <f>DHO21+DHQ21+DHS21</f>
        <v>0</v>
      </c>
      <c r="DHU21" s="76"/>
      <c r="DHV21" s="74"/>
      <c r="DHW21" s="73"/>
      <c r="DHX21" s="73"/>
      <c r="DHY21" s="73"/>
      <c r="DHZ21" s="75">
        <v>0</v>
      </c>
      <c r="DIA21" s="73">
        <f>DHV21+DHX21+DHZ21</f>
        <v>0</v>
      </c>
      <c r="DIB21" s="76"/>
      <c r="DIC21" s="74"/>
      <c r="DID21" s="73"/>
      <c r="DIE21" s="73"/>
      <c r="DIF21" s="73"/>
      <c r="DIG21" s="75">
        <v>0</v>
      </c>
      <c r="DIH21" s="73">
        <f>DIC21+DIE21+DIG21</f>
        <v>0</v>
      </c>
      <c r="DII21" s="76"/>
      <c r="DIJ21" s="74"/>
      <c r="DIK21" s="73"/>
      <c r="DIL21" s="73"/>
      <c r="DIM21" s="73"/>
      <c r="DIN21" s="75">
        <v>0</v>
      </c>
      <c r="DIO21" s="73">
        <f>DIJ21+DIL21+DIN21</f>
        <v>0</v>
      </c>
      <c r="DIP21" s="76"/>
      <c r="DIQ21" s="74"/>
      <c r="DIR21" s="73"/>
      <c r="DIS21" s="73"/>
      <c r="DIT21" s="73"/>
      <c r="DIU21" s="75">
        <v>0</v>
      </c>
      <c r="DIV21" s="73">
        <f>DIQ21+DIS21+DIU21</f>
        <v>0</v>
      </c>
      <c r="DIW21" s="76"/>
      <c r="DIX21" s="74"/>
      <c r="DIY21" s="73"/>
      <c r="DIZ21" s="73"/>
      <c r="DJA21" s="73"/>
      <c r="DJB21" s="75">
        <v>0</v>
      </c>
      <c r="DJC21" s="73">
        <f>DIX21+DIZ21+DJB21</f>
        <v>0</v>
      </c>
      <c r="DJD21" s="76"/>
      <c r="DJE21" s="74"/>
      <c r="DJF21" s="73"/>
      <c r="DJG21" s="73"/>
      <c r="DJH21" s="73"/>
      <c r="DJI21" s="75">
        <v>0</v>
      </c>
      <c r="DJJ21" s="73">
        <f>DJE21+DJG21+DJI21</f>
        <v>0</v>
      </c>
      <c r="DJK21" s="76"/>
      <c r="DJL21" s="74"/>
      <c r="DJM21" s="73"/>
      <c r="DJN21" s="73"/>
      <c r="DJO21" s="73"/>
      <c r="DJP21" s="75">
        <v>0</v>
      </c>
      <c r="DJQ21" s="73">
        <f>DJL21+DJN21+DJP21</f>
        <v>0</v>
      </c>
      <c r="DJR21" s="76"/>
      <c r="DJS21" s="74"/>
      <c r="DJT21" s="73"/>
      <c r="DJU21" s="73"/>
      <c r="DJV21" s="73"/>
      <c r="DJW21" s="75">
        <v>0</v>
      </c>
      <c r="DJX21" s="73">
        <f>DJS21+DJU21+DJW21</f>
        <v>0</v>
      </c>
      <c r="DJY21" s="76"/>
      <c r="DJZ21" s="74"/>
      <c r="DKA21" s="73"/>
      <c r="DKB21" s="73"/>
      <c r="DKC21" s="73"/>
      <c r="DKD21" s="75">
        <v>0</v>
      </c>
      <c r="DKE21" s="73">
        <f>DJZ21+DKB21+DKD21</f>
        <v>0</v>
      </c>
      <c r="DKF21" s="76"/>
      <c r="DKG21" s="74"/>
      <c r="DKH21" s="73"/>
      <c r="DKI21" s="73"/>
      <c r="DKJ21" s="73"/>
      <c r="DKK21" s="75">
        <v>0</v>
      </c>
      <c r="DKL21" s="73">
        <f>DKG21+DKI21+DKK21</f>
        <v>0</v>
      </c>
      <c r="DKM21" s="76"/>
      <c r="DKN21" s="74"/>
      <c r="DKO21" s="73"/>
      <c r="DKP21" s="73"/>
      <c r="DKQ21" s="73"/>
      <c r="DKR21" s="75">
        <v>0</v>
      </c>
      <c r="DKS21" s="73">
        <f>DKN21+DKP21+DKR21</f>
        <v>0</v>
      </c>
      <c r="DKT21" s="76"/>
      <c r="DKU21" s="74"/>
      <c r="DKV21" s="73"/>
      <c r="DKW21" s="73"/>
      <c r="DKX21" s="73"/>
      <c r="DKY21" s="75">
        <v>0</v>
      </c>
      <c r="DKZ21" s="73">
        <f>DKU21+DKW21+DKY21</f>
        <v>0</v>
      </c>
      <c r="DLA21" s="76"/>
      <c r="DLB21" s="74"/>
      <c r="DLC21" s="73"/>
      <c r="DLD21" s="73"/>
      <c r="DLE21" s="73"/>
      <c r="DLF21" s="75">
        <v>0</v>
      </c>
      <c r="DLG21" s="73">
        <f>DLB21+DLD21+DLF21</f>
        <v>0</v>
      </c>
      <c r="DLH21" s="76"/>
      <c r="DLI21" s="74"/>
      <c r="DLJ21" s="73"/>
      <c r="DLK21" s="73"/>
      <c r="DLL21" s="73"/>
      <c r="DLM21" s="75">
        <v>0</v>
      </c>
      <c r="DLN21" s="73">
        <f>DLI21+DLK21+DLM21</f>
        <v>0</v>
      </c>
      <c r="DLO21" s="76"/>
      <c r="DLP21" s="74"/>
      <c r="DLQ21" s="73"/>
      <c r="DLR21" s="73"/>
      <c r="DLS21" s="73"/>
      <c r="DLT21" s="75">
        <v>0</v>
      </c>
      <c r="DLU21" s="73">
        <f>DLP21+DLR21+DLT21</f>
        <v>0</v>
      </c>
      <c r="DLV21" s="76"/>
      <c r="DLW21" s="74"/>
      <c r="DLX21" s="73"/>
      <c r="DLY21" s="73"/>
      <c r="DLZ21" s="73"/>
      <c r="DMA21" s="75">
        <v>0</v>
      </c>
      <c r="DMB21" s="73">
        <f>DLW21+DLY21+DMA21</f>
        <v>0</v>
      </c>
      <c r="DMC21" s="76"/>
      <c r="DMD21" s="74"/>
      <c r="DME21" s="73"/>
      <c r="DMF21" s="73"/>
      <c r="DMG21" s="73"/>
      <c r="DMH21" s="75">
        <v>0</v>
      </c>
      <c r="DMI21" s="73">
        <f>DMD21+DMF21+DMH21</f>
        <v>0</v>
      </c>
      <c r="DMJ21" s="76"/>
      <c r="DMK21" s="74"/>
      <c r="DML21" s="73"/>
      <c r="DMM21" s="73"/>
      <c r="DMN21" s="73"/>
      <c r="DMO21" s="75">
        <v>0</v>
      </c>
      <c r="DMP21" s="73">
        <f>DMK21+DMM21+DMO21</f>
        <v>0</v>
      </c>
      <c r="DMQ21" s="76"/>
      <c r="DMR21" s="74"/>
      <c r="DMS21" s="73"/>
      <c r="DMT21" s="73"/>
      <c r="DMU21" s="73"/>
      <c r="DMV21" s="75">
        <v>0</v>
      </c>
      <c r="DMW21" s="73">
        <f>DMR21+DMT21+DMV21</f>
        <v>0</v>
      </c>
      <c r="DMX21" s="76"/>
      <c r="DMY21" s="74"/>
      <c r="DMZ21" s="73"/>
      <c r="DNA21" s="73"/>
      <c r="DNB21" s="73"/>
      <c r="DNC21" s="75">
        <v>0</v>
      </c>
      <c r="DND21" s="73">
        <f>DMY21+DNA21+DNC21</f>
        <v>0</v>
      </c>
      <c r="DNE21" s="76"/>
      <c r="DNF21" s="74"/>
      <c r="DNG21" s="73"/>
      <c r="DNH21" s="73"/>
      <c r="DNI21" s="73"/>
      <c r="DNJ21" s="75">
        <v>0</v>
      </c>
      <c r="DNK21" s="73">
        <f>DNF21+DNH21+DNJ21</f>
        <v>0</v>
      </c>
      <c r="DNL21" s="76"/>
      <c r="DNM21" s="74"/>
      <c r="DNN21" s="73"/>
      <c r="DNO21" s="73"/>
      <c r="DNP21" s="73"/>
      <c r="DNQ21" s="75">
        <v>0</v>
      </c>
      <c r="DNR21" s="73">
        <f>DNM21+DNO21+DNQ21</f>
        <v>0</v>
      </c>
      <c r="DNS21" s="76"/>
      <c r="DNT21" s="74"/>
      <c r="DNU21" s="73"/>
      <c r="DNV21" s="73"/>
      <c r="DNW21" s="73"/>
      <c r="DNX21" s="75">
        <v>0</v>
      </c>
      <c r="DNY21" s="73">
        <f>DNT21+DNV21+DNX21</f>
        <v>0</v>
      </c>
      <c r="DNZ21" s="76"/>
      <c r="DOA21" s="74"/>
      <c r="DOB21" s="73"/>
      <c r="DOC21" s="73"/>
      <c r="DOD21" s="73"/>
      <c r="DOE21" s="75">
        <v>0</v>
      </c>
      <c r="DOF21" s="73">
        <f>DOA21+DOC21+DOE21</f>
        <v>0</v>
      </c>
      <c r="DOG21" s="76"/>
      <c r="DOH21" s="74"/>
      <c r="DOI21" s="73"/>
      <c r="DOJ21" s="73"/>
      <c r="DOK21" s="73"/>
      <c r="DOL21" s="75">
        <v>0</v>
      </c>
      <c r="DOM21" s="73">
        <f>DOH21+DOJ21+DOL21</f>
        <v>0</v>
      </c>
      <c r="DON21" s="76"/>
      <c r="DOO21" s="74"/>
      <c r="DOP21" s="73"/>
      <c r="DOQ21" s="73"/>
      <c r="DOR21" s="73"/>
      <c r="DOS21" s="75">
        <v>0</v>
      </c>
      <c r="DOT21" s="73">
        <f>DOO21+DOQ21+DOS21</f>
        <v>0</v>
      </c>
      <c r="DOU21" s="76"/>
      <c r="DOV21" s="74"/>
      <c r="DOW21" s="73"/>
      <c r="DOX21" s="73"/>
      <c r="DOY21" s="73"/>
      <c r="DOZ21" s="75">
        <v>0</v>
      </c>
      <c r="DPA21" s="73">
        <f>DOV21+DOX21+DOZ21</f>
        <v>0</v>
      </c>
      <c r="DPB21" s="76"/>
      <c r="DPC21" s="74"/>
      <c r="DPD21" s="73"/>
      <c r="DPE21" s="73"/>
      <c r="DPF21" s="73"/>
      <c r="DPG21" s="75">
        <v>0</v>
      </c>
      <c r="DPH21" s="73">
        <f>DPC21+DPE21+DPG21</f>
        <v>0</v>
      </c>
      <c r="DPI21" s="76"/>
      <c r="DPJ21" s="74"/>
      <c r="DPK21" s="73"/>
      <c r="DPL21" s="73"/>
      <c r="DPM21" s="73"/>
      <c r="DPN21" s="75">
        <v>0</v>
      </c>
      <c r="DPO21" s="73">
        <f>DPJ21+DPL21+DPN21</f>
        <v>0</v>
      </c>
      <c r="DPP21" s="76"/>
      <c r="DPQ21" s="74"/>
      <c r="DPR21" s="73"/>
      <c r="DPS21" s="73"/>
      <c r="DPT21" s="73"/>
      <c r="DPU21" s="75">
        <v>0</v>
      </c>
      <c r="DPV21" s="73">
        <f>DPQ21+DPS21+DPU21</f>
        <v>0</v>
      </c>
      <c r="DPW21" s="76"/>
      <c r="DPX21" s="74"/>
      <c r="DPY21" s="73"/>
      <c r="DPZ21" s="73"/>
      <c r="DQA21" s="73"/>
      <c r="DQB21" s="75">
        <v>0</v>
      </c>
      <c r="DQC21" s="73">
        <f>DPX21+DPZ21+DQB21</f>
        <v>0</v>
      </c>
      <c r="DQD21" s="76"/>
      <c r="DQE21" s="74"/>
      <c r="DQF21" s="73"/>
      <c r="DQG21" s="73"/>
      <c r="DQH21" s="73"/>
      <c r="DQI21" s="75">
        <v>0</v>
      </c>
      <c r="DQJ21" s="73">
        <f>DQE21+DQG21+DQI21</f>
        <v>0</v>
      </c>
      <c r="DQK21" s="76"/>
      <c r="DQL21" s="74"/>
      <c r="DQM21" s="73"/>
      <c r="DQN21" s="73"/>
      <c r="DQO21" s="73"/>
      <c r="DQP21" s="75">
        <v>0</v>
      </c>
      <c r="DQQ21" s="73">
        <f>DQL21+DQN21+DQP21</f>
        <v>0</v>
      </c>
      <c r="DQR21" s="76"/>
      <c r="DQS21" s="74"/>
      <c r="DQT21" s="73"/>
      <c r="DQU21" s="73"/>
      <c r="DQV21" s="73"/>
      <c r="DQW21" s="75">
        <v>0</v>
      </c>
      <c r="DQX21" s="73">
        <f>DQS21+DQU21+DQW21</f>
        <v>0</v>
      </c>
      <c r="DQY21" s="76"/>
      <c r="DQZ21" s="74"/>
      <c r="DRA21" s="73"/>
      <c r="DRB21" s="73"/>
      <c r="DRC21" s="73"/>
      <c r="DRD21" s="75">
        <v>0</v>
      </c>
      <c r="DRE21" s="73">
        <f>DQZ21+DRB21+DRD21</f>
        <v>0</v>
      </c>
      <c r="DRF21" s="76"/>
      <c r="DRG21" s="74"/>
      <c r="DRH21" s="73"/>
      <c r="DRI21" s="73"/>
      <c r="DRJ21" s="73"/>
      <c r="DRK21" s="75">
        <v>0</v>
      </c>
      <c r="DRL21" s="73">
        <f>DRG21+DRI21+DRK21</f>
        <v>0</v>
      </c>
      <c r="DRM21" s="76"/>
      <c r="DRN21" s="74"/>
      <c r="DRO21" s="73"/>
      <c r="DRP21" s="73"/>
      <c r="DRQ21" s="73"/>
      <c r="DRR21" s="75">
        <v>0</v>
      </c>
      <c r="DRS21" s="73">
        <f>DRN21+DRP21+DRR21</f>
        <v>0</v>
      </c>
      <c r="DRT21" s="76"/>
      <c r="DRU21" s="74"/>
      <c r="DRV21" s="73"/>
      <c r="DRW21" s="73"/>
      <c r="DRX21" s="73"/>
      <c r="DRY21" s="75">
        <v>0</v>
      </c>
      <c r="DRZ21" s="73">
        <f>DRU21+DRW21+DRY21</f>
        <v>0</v>
      </c>
      <c r="DSA21" s="76"/>
      <c r="DSB21" s="74"/>
      <c r="DSC21" s="73"/>
      <c r="DSD21" s="73"/>
      <c r="DSE21" s="73"/>
      <c r="DSF21" s="75">
        <v>0</v>
      </c>
      <c r="DSG21" s="73">
        <f>DSB21+DSD21+DSF21</f>
        <v>0</v>
      </c>
      <c r="DSH21" s="76"/>
      <c r="DSI21" s="74"/>
      <c r="DSJ21" s="73"/>
      <c r="DSK21" s="73"/>
      <c r="DSL21" s="73"/>
      <c r="DSM21" s="75">
        <v>0</v>
      </c>
      <c r="DSN21" s="73">
        <f>DSI21+DSK21+DSM21</f>
        <v>0</v>
      </c>
      <c r="DSO21" s="76"/>
      <c r="DSP21" s="74"/>
      <c r="DSQ21" s="73"/>
      <c r="DSR21" s="73"/>
      <c r="DSS21" s="73"/>
      <c r="DST21" s="75">
        <v>0</v>
      </c>
      <c r="DSU21" s="73">
        <f>DSP21+DSR21+DST21</f>
        <v>0</v>
      </c>
      <c r="DSV21" s="76"/>
      <c r="DSW21" s="74"/>
      <c r="DSX21" s="73"/>
      <c r="DSY21" s="73"/>
      <c r="DSZ21" s="73"/>
      <c r="DTA21" s="75">
        <v>0</v>
      </c>
      <c r="DTB21" s="73">
        <f>DSW21+DSY21+DTA21</f>
        <v>0</v>
      </c>
      <c r="DTC21" s="76"/>
      <c r="DTD21" s="74"/>
      <c r="DTE21" s="73"/>
      <c r="DTF21" s="73"/>
      <c r="DTG21" s="73"/>
      <c r="DTH21" s="75">
        <v>0</v>
      </c>
      <c r="DTI21" s="73">
        <f>DTD21+DTF21+DTH21</f>
        <v>0</v>
      </c>
      <c r="DTJ21" s="76"/>
      <c r="DTK21" s="74"/>
      <c r="DTL21" s="73"/>
      <c r="DTM21" s="73"/>
      <c r="DTN21" s="73"/>
      <c r="DTO21" s="75">
        <v>0</v>
      </c>
      <c r="DTP21" s="73">
        <f>DTK21+DTM21+DTO21</f>
        <v>0</v>
      </c>
      <c r="DTQ21" s="76"/>
      <c r="DTR21" s="74"/>
      <c r="DTS21" s="73"/>
      <c r="DTT21" s="73"/>
      <c r="DTU21" s="73"/>
      <c r="DTV21" s="75">
        <v>0</v>
      </c>
      <c r="DTW21" s="73">
        <f>DTR21+DTT21+DTV21</f>
        <v>0</v>
      </c>
      <c r="DTX21" s="76"/>
      <c r="DTY21" s="74"/>
      <c r="DTZ21" s="73"/>
      <c r="DUA21" s="73"/>
      <c r="DUB21" s="73"/>
      <c r="DUC21" s="75">
        <v>0</v>
      </c>
      <c r="DUD21" s="73">
        <f>DTY21+DUA21+DUC21</f>
        <v>0</v>
      </c>
      <c r="DUE21" s="76"/>
      <c r="DUF21" s="74"/>
      <c r="DUG21" s="73"/>
      <c r="DUH21" s="73"/>
      <c r="DUI21" s="73"/>
      <c r="DUJ21" s="75">
        <v>0</v>
      </c>
      <c r="DUK21" s="73">
        <f>DUF21+DUH21+DUJ21</f>
        <v>0</v>
      </c>
      <c r="DUL21" s="76"/>
      <c r="DUM21" s="74"/>
      <c r="DUN21" s="73"/>
      <c r="DUO21" s="73"/>
      <c r="DUP21" s="73"/>
      <c r="DUQ21" s="75">
        <v>0</v>
      </c>
      <c r="DUR21" s="73">
        <f>DUM21+DUO21+DUQ21</f>
        <v>0</v>
      </c>
      <c r="DUS21" s="76"/>
      <c r="DUT21" s="74"/>
      <c r="DUU21" s="73"/>
      <c r="DUV21" s="73"/>
      <c r="DUW21" s="73"/>
      <c r="DUX21" s="75">
        <v>0</v>
      </c>
      <c r="DUY21" s="73">
        <f>DUT21+DUV21+DUX21</f>
        <v>0</v>
      </c>
      <c r="DUZ21" s="76"/>
    </row>
    <row r="22" spans="1:3276" s="2" customFormat="1" ht="12.75">
      <c r="A22" s="115" t="s">
        <v>37</v>
      </c>
      <c r="B22" s="82">
        <f>B19+B21</f>
        <v>4357033</v>
      </c>
      <c r="C22" s="83"/>
      <c r="D22" s="83">
        <f>D19+D21</f>
        <v>4501742</v>
      </c>
      <c r="E22" s="83"/>
      <c r="F22" s="84">
        <f>SUM(B22,D22)</f>
        <v>8858775</v>
      </c>
      <c r="G22" s="83"/>
      <c r="H22" s="85">
        <f>H19+H21</f>
        <v>5617</v>
      </c>
      <c r="I22" s="86"/>
      <c r="J22" s="83">
        <f>J19+J21</f>
        <v>4917</v>
      </c>
      <c r="K22" s="86"/>
      <c r="L22" s="84">
        <f>L19+L21</f>
        <v>0</v>
      </c>
      <c r="M22" s="84">
        <f>M19+M21</f>
        <v>10534</v>
      </c>
      <c r="N22" s="87"/>
      <c r="O22" s="85">
        <f>O19+O21</f>
        <v>5615</v>
      </c>
      <c r="P22" s="86"/>
      <c r="Q22" s="83">
        <f>Q19+Q21</f>
        <v>4916</v>
      </c>
      <c r="R22" s="86"/>
      <c r="S22" s="84">
        <f>S19+S21</f>
        <v>0</v>
      </c>
      <c r="T22" s="84">
        <f>T19+T21</f>
        <v>10531</v>
      </c>
      <c r="U22" s="87"/>
      <c r="V22" s="85">
        <f>V19+V21</f>
        <v>5613</v>
      </c>
      <c r="W22" s="86"/>
      <c r="X22" s="83">
        <f>X19+X21</f>
        <v>4914</v>
      </c>
      <c r="Y22" s="86"/>
      <c r="Z22" s="84">
        <f>Z19+Z21</f>
        <v>0</v>
      </c>
      <c r="AA22" s="84">
        <f>AA19+AA21</f>
        <v>10527</v>
      </c>
      <c r="AB22" s="87"/>
      <c r="AC22" s="85">
        <f>AC19+AC21</f>
        <v>5611</v>
      </c>
      <c r="AD22" s="86"/>
      <c r="AE22" s="83">
        <f>AE19+AE21</f>
        <v>4913</v>
      </c>
      <c r="AF22" s="86"/>
      <c r="AG22" s="84">
        <f>AG19+AG21</f>
        <v>0</v>
      </c>
      <c r="AH22" s="84">
        <f>AH19+AH21</f>
        <v>10524</v>
      </c>
      <c r="AI22" s="87"/>
      <c r="AJ22" s="85">
        <f>AJ19+AJ21</f>
        <v>5611</v>
      </c>
      <c r="AK22" s="86"/>
      <c r="AL22" s="83">
        <f>AL19+AL21</f>
        <v>4913</v>
      </c>
      <c r="AM22" s="86"/>
      <c r="AN22" s="84">
        <f>AN19+AN21</f>
        <v>0</v>
      </c>
      <c r="AO22" s="84">
        <f>AO19+AO21</f>
        <v>10524</v>
      </c>
      <c r="AP22" s="87"/>
      <c r="AQ22" s="85">
        <f>AQ19+AQ21</f>
        <v>5611</v>
      </c>
      <c r="AR22" s="86"/>
      <c r="AS22" s="83">
        <f>AS19+AS21</f>
        <v>4913</v>
      </c>
      <c r="AT22" s="86"/>
      <c r="AU22" s="84">
        <f>AU19+AU21</f>
        <v>0</v>
      </c>
      <c r="AV22" s="84">
        <f>AV19+AV21</f>
        <v>10524</v>
      </c>
      <c r="AW22" s="87"/>
      <c r="AX22" s="85">
        <f>AX19+AX21</f>
        <v>5610</v>
      </c>
      <c r="AY22" s="86"/>
      <c r="AZ22" s="83">
        <f>AZ19+AZ21</f>
        <v>4913</v>
      </c>
      <c r="BA22" s="86"/>
      <c r="BB22" s="84">
        <f>BB19+BB21</f>
        <v>0</v>
      </c>
      <c r="BC22" s="84">
        <f>BC19+BC21</f>
        <v>10523</v>
      </c>
      <c r="BD22" s="87"/>
      <c r="BE22" s="85">
        <f>BE19+BE21</f>
        <v>5610</v>
      </c>
      <c r="BF22" s="86"/>
      <c r="BG22" s="83">
        <f>BG19+BG21</f>
        <v>4913</v>
      </c>
      <c r="BH22" s="86"/>
      <c r="BI22" s="84">
        <f>BI19+BI21</f>
        <v>0</v>
      </c>
      <c r="BJ22" s="84">
        <f>BJ19+BJ21</f>
        <v>10523</v>
      </c>
      <c r="BK22" s="87"/>
      <c r="BL22" s="85">
        <f>BL19+BL21</f>
        <v>5608</v>
      </c>
      <c r="BM22" s="86"/>
      <c r="BN22" s="83">
        <f>BN19+BN21</f>
        <v>4913</v>
      </c>
      <c r="BO22" s="86"/>
      <c r="BP22" s="84">
        <f>BP19+BP21</f>
        <v>0</v>
      </c>
      <c r="BQ22" s="84">
        <f>BQ19+BQ21</f>
        <v>10521</v>
      </c>
      <c r="BR22" s="87"/>
      <c r="BS22" s="85">
        <f>BS19+BS21</f>
        <v>5608</v>
      </c>
      <c r="BT22" s="86"/>
      <c r="BU22" s="83">
        <f>BU19+BU21</f>
        <v>4913</v>
      </c>
      <c r="BV22" s="86"/>
      <c r="BW22" s="84">
        <f>BW19+BW21</f>
        <v>0</v>
      </c>
      <c r="BX22" s="84">
        <f>BX19+BX21</f>
        <v>10521</v>
      </c>
      <c r="BY22" s="87"/>
      <c r="BZ22" s="85">
        <f>BZ19+BZ21</f>
        <v>5608</v>
      </c>
      <c r="CA22" s="86"/>
      <c r="CB22" s="83">
        <f>CB19+CB21</f>
        <v>4913</v>
      </c>
      <c r="CC22" s="86"/>
      <c r="CD22" s="84">
        <f>CD19+CD21</f>
        <v>0</v>
      </c>
      <c r="CE22" s="84">
        <f>CE19+CE21</f>
        <v>10521</v>
      </c>
      <c r="CF22" s="87"/>
      <c r="CG22" s="85">
        <f>CG19+CG21</f>
        <v>5608</v>
      </c>
      <c r="CH22" s="86"/>
      <c r="CI22" s="83">
        <f>CI19+CI21</f>
        <v>4913</v>
      </c>
      <c r="CJ22" s="86"/>
      <c r="CK22" s="84">
        <f>CK19+CK21</f>
        <v>0</v>
      </c>
      <c r="CL22" s="84">
        <f>CL19+CL21</f>
        <v>10521</v>
      </c>
      <c r="CM22" s="87"/>
      <c r="CN22" s="85">
        <f>CN19+CN21</f>
        <v>5608</v>
      </c>
      <c r="CO22" s="86"/>
      <c r="CP22" s="83">
        <f>CP19+CP21</f>
        <v>4913</v>
      </c>
      <c r="CQ22" s="86"/>
      <c r="CR22" s="84">
        <f>CR19+CR21</f>
        <v>0</v>
      </c>
      <c r="CS22" s="84">
        <f>CS19+CS21</f>
        <v>10521</v>
      </c>
      <c r="CT22" s="87"/>
      <c r="CU22" s="85">
        <f>CU19+CU21</f>
        <v>5607</v>
      </c>
      <c r="CV22" s="86"/>
      <c r="CW22" s="83">
        <f>CW19+CW21</f>
        <v>4913</v>
      </c>
      <c r="CX22" s="86"/>
      <c r="CY22" s="84">
        <f>CY19+CY21</f>
        <v>0</v>
      </c>
      <c r="CZ22" s="84">
        <f>CZ19+CZ21</f>
        <v>10520</v>
      </c>
      <c r="DA22" s="87"/>
      <c r="DB22" s="85">
        <f>DB19+DB21</f>
        <v>5605</v>
      </c>
      <c r="DC22" s="86"/>
      <c r="DD22" s="83">
        <f>DD19+DD21</f>
        <v>4913</v>
      </c>
      <c r="DE22" s="86"/>
      <c r="DF22" s="84">
        <f>DF19+DF21</f>
        <v>0</v>
      </c>
      <c r="DG22" s="84">
        <f>DG19+DG21</f>
        <v>10518</v>
      </c>
      <c r="DH22" s="87"/>
      <c r="DI22" s="85">
        <f>DI19+DI21</f>
        <v>5604</v>
      </c>
      <c r="DJ22" s="86"/>
      <c r="DK22" s="83">
        <f>DK19+DK21</f>
        <v>4910</v>
      </c>
      <c r="DL22" s="86"/>
      <c r="DM22" s="84">
        <f>DM19+DM21</f>
        <v>0</v>
      </c>
      <c r="DN22" s="84">
        <f>DN19+DN21</f>
        <v>10514</v>
      </c>
      <c r="DO22" s="87"/>
      <c r="DP22" s="85">
        <f>DP19+DP21</f>
        <v>5603</v>
      </c>
      <c r="DQ22" s="86"/>
      <c r="DR22" s="83">
        <f>DR19+DR21</f>
        <v>4910</v>
      </c>
      <c r="DS22" s="86"/>
      <c r="DT22" s="84">
        <f>DT19+DT21</f>
        <v>0</v>
      </c>
      <c r="DU22" s="84">
        <f>DU19+DU21</f>
        <v>10513</v>
      </c>
      <c r="DV22" s="87"/>
      <c r="DW22" s="85">
        <f>DW19+DW21</f>
        <v>5603</v>
      </c>
      <c r="DX22" s="86"/>
      <c r="DY22" s="83">
        <f>DY19+DY21</f>
        <v>4909</v>
      </c>
      <c r="DZ22" s="86"/>
      <c r="EA22" s="84">
        <f>EA19+EA21</f>
        <v>0</v>
      </c>
      <c r="EB22" s="84">
        <f>EB19+EB21</f>
        <v>10512</v>
      </c>
      <c r="EC22" s="87"/>
      <c r="ED22" s="85">
        <f>ED19+ED21</f>
        <v>5603</v>
      </c>
      <c r="EE22" s="86"/>
      <c r="EF22" s="83">
        <f>EF19+EF21</f>
        <v>4909</v>
      </c>
      <c r="EG22" s="86"/>
      <c r="EH22" s="84">
        <f>EH19+EH21</f>
        <v>0</v>
      </c>
      <c r="EI22" s="84">
        <f>EI19+EI21</f>
        <v>10512</v>
      </c>
      <c r="EJ22" s="87"/>
      <c r="EK22" s="85">
        <f>EK19+EK21</f>
        <v>5603</v>
      </c>
      <c r="EL22" s="86"/>
      <c r="EM22" s="83">
        <f>EM19+EM21</f>
        <v>4908</v>
      </c>
      <c r="EN22" s="86"/>
      <c r="EO22" s="84">
        <f>EO19+EO21</f>
        <v>0</v>
      </c>
      <c r="EP22" s="84">
        <f>EP19+EP21</f>
        <v>10511</v>
      </c>
      <c r="EQ22" s="87"/>
      <c r="ER22" s="85">
        <f>ER19+ER21</f>
        <v>5604</v>
      </c>
      <c r="ES22" s="86"/>
      <c r="ET22" s="83">
        <f>ET19+ET21</f>
        <v>4906</v>
      </c>
      <c r="EU22" s="86"/>
      <c r="EV22" s="84">
        <f>EV19+EV21</f>
        <v>0</v>
      </c>
      <c r="EW22" s="84">
        <f>EW19+EW21</f>
        <v>10510</v>
      </c>
      <c r="EX22" s="87"/>
      <c r="EY22" s="85">
        <f>EY19+EY21</f>
        <v>5603</v>
      </c>
      <c r="EZ22" s="86"/>
      <c r="FA22" s="83">
        <f>FA19+FA21</f>
        <v>4904</v>
      </c>
      <c r="FB22" s="86"/>
      <c r="FC22" s="84">
        <f>FC19+FC21</f>
        <v>0</v>
      </c>
      <c r="FD22" s="84">
        <f>FD19+FD21</f>
        <v>10507</v>
      </c>
      <c r="FE22" s="87"/>
      <c r="FF22" s="85">
        <f>FF19+FF21</f>
        <v>5602</v>
      </c>
      <c r="FG22" s="86"/>
      <c r="FH22" s="83">
        <f>FH19+FH21</f>
        <v>4902</v>
      </c>
      <c r="FI22" s="86"/>
      <c r="FJ22" s="84">
        <f>FJ19+FJ21</f>
        <v>0</v>
      </c>
      <c r="FK22" s="84">
        <f>FK19+FK21</f>
        <v>10504</v>
      </c>
      <c r="FL22" s="87"/>
      <c r="FM22" s="85">
        <f>FM19+FM21</f>
        <v>5601</v>
      </c>
      <c r="FN22" s="86"/>
      <c r="FO22" s="83">
        <f>FO19+FO21</f>
        <v>4901</v>
      </c>
      <c r="FP22" s="86"/>
      <c r="FQ22" s="84">
        <f>FQ19+FQ21</f>
        <v>0</v>
      </c>
      <c r="FR22" s="84">
        <f>FR19+FR21</f>
        <v>10502</v>
      </c>
      <c r="FS22" s="87"/>
      <c r="FT22" s="85">
        <f>FT19+FT21</f>
        <v>5594</v>
      </c>
      <c r="FU22" s="86"/>
      <c r="FV22" s="83">
        <f>FV19+FV21</f>
        <v>4898</v>
      </c>
      <c r="FW22" s="86"/>
      <c r="FX22" s="84">
        <f>FX19+FX21</f>
        <v>0</v>
      </c>
      <c r="FY22" s="84">
        <f>FY19+FY21</f>
        <v>10492</v>
      </c>
      <c r="FZ22" s="87"/>
      <c r="GA22" s="85">
        <f>GA19+GA21</f>
        <v>5594</v>
      </c>
      <c r="GB22" s="86"/>
      <c r="GC22" s="83">
        <f>GC19+GC21</f>
        <v>4898</v>
      </c>
      <c r="GD22" s="86"/>
      <c r="GE22" s="84">
        <f>GE19+GE21</f>
        <v>0</v>
      </c>
      <c r="GF22" s="84">
        <f>GF19+GF21</f>
        <v>10492</v>
      </c>
      <c r="GG22" s="87"/>
      <c r="GH22" s="85">
        <f>GH19+GH21</f>
        <v>5592</v>
      </c>
      <c r="GI22" s="86"/>
      <c r="GJ22" s="83">
        <f>GJ19+GJ21</f>
        <v>4898</v>
      </c>
      <c r="GK22" s="86"/>
      <c r="GL22" s="84">
        <f>GL19+GL21</f>
        <v>0</v>
      </c>
      <c r="GM22" s="84">
        <f>GM19+GM21</f>
        <v>10490</v>
      </c>
      <c r="GN22" s="87"/>
      <c r="GO22" s="85">
        <f>GO19+GO21</f>
        <v>5587</v>
      </c>
      <c r="GP22" s="86"/>
      <c r="GQ22" s="83">
        <f>GQ19+GQ21</f>
        <v>4895</v>
      </c>
      <c r="GR22" s="86"/>
      <c r="GS22" s="84">
        <f>GS19+GS21</f>
        <v>0</v>
      </c>
      <c r="GT22" s="84">
        <f>GT19+GT21</f>
        <v>10482</v>
      </c>
      <c r="GU22" s="87"/>
      <c r="GV22" s="85">
        <f>GV19+GV21</f>
        <v>5586</v>
      </c>
      <c r="GW22" s="86"/>
      <c r="GX22" s="83">
        <f>GX19+GX21</f>
        <v>4894</v>
      </c>
      <c r="GY22" s="86"/>
      <c r="GZ22" s="84">
        <f>GZ19+GZ21</f>
        <v>0</v>
      </c>
      <c r="HA22" s="84">
        <f>HA19+HA21</f>
        <v>10480</v>
      </c>
      <c r="HB22" s="87"/>
      <c r="HC22" s="85">
        <f>HC19+HC21</f>
        <v>5586</v>
      </c>
      <c r="HD22" s="86"/>
      <c r="HE22" s="83">
        <f>HE19+HE21</f>
        <v>4893</v>
      </c>
      <c r="HF22" s="86"/>
      <c r="HG22" s="84">
        <f>HG19+HG21</f>
        <v>0</v>
      </c>
      <c r="HH22" s="84">
        <f>HH19+HH21</f>
        <v>10479</v>
      </c>
      <c r="HI22" s="87"/>
      <c r="HJ22" s="85">
        <f>HJ19+HJ21</f>
        <v>5585</v>
      </c>
      <c r="HK22" s="86"/>
      <c r="HL22" s="83">
        <f>HL19+HL21</f>
        <v>4892</v>
      </c>
      <c r="HM22" s="86"/>
      <c r="HN22" s="84">
        <f>HN19+HN21</f>
        <v>0</v>
      </c>
      <c r="HO22" s="84">
        <f>HO19+HO21</f>
        <v>10477</v>
      </c>
      <c r="HP22" s="87"/>
      <c r="HQ22" s="85">
        <f>HQ19+HQ21</f>
        <v>5581</v>
      </c>
      <c r="HR22" s="86"/>
      <c r="HS22" s="83">
        <f>HS19+HS21</f>
        <v>4890</v>
      </c>
      <c r="HT22" s="86"/>
      <c r="HU22" s="84">
        <f>HU19+HU21</f>
        <v>0</v>
      </c>
      <c r="HV22" s="84">
        <f>HV19+HV21</f>
        <v>10471</v>
      </c>
      <c r="HW22" s="87"/>
      <c r="HX22" s="85">
        <f>HX19+HX21</f>
        <v>5581</v>
      </c>
      <c r="HY22" s="86"/>
      <c r="HZ22" s="83">
        <f>HZ19+HZ21</f>
        <v>4888</v>
      </c>
      <c r="IA22" s="86"/>
      <c r="IB22" s="84">
        <f>IB19+IB21</f>
        <v>0</v>
      </c>
      <c r="IC22" s="84">
        <f>IC19+IC21</f>
        <v>10469</v>
      </c>
      <c r="ID22" s="87"/>
      <c r="IE22" s="85">
        <f>IE19+IE21</f>
        <v>5578</v>
      </c>
      <c r="IF22" s="86"/>
      <c r="IG22" s="83">
        <f>IG19+IG21</f>
        <v>4888</v>
      </c>
      <c r="IH22" s="86"/>
      <c r="II22" s="84">
        <f>II19+II21</f>
        <v>0</v>
      </c>
      <c r="IJ22" s="84">
        <f>IJ19+IJ21</f>
        <v>10466</v>
      </c>
      <c r="IK22" s="87"/>
      <c r="IL22" s="85">
        <f>IL19+IL21</f>
        <v>5561</v>
      </c>
      <c r="IM22" s="86"/>
      <c r="IN22" s="83">
        <f>IN19+IN21</f>
        <v>4878</v>
      </c>
      <c r="IO22" s="86"/>
      <c r="IP22" s="84">
        <f>IP19+IP21</f>
        <v>0</v>
      </c>
      <c r="IQ22" s="84">
        <f>IQ19+IQ21</f>
        <v>10439</v>
      </c>
      <c r="IR22" s="87"/>
      <c r="IS22" s="85">
        <f>IS19+IS21</f>
        <v>5558</v>
      </c>
      <c r="IT22" s="86"/>
      <c r="IU22" s="83">
        <f>IU19+IU21</f>
        <v>4877</v>
      </c>
      <c r="IV22" s="86"/>
      <c r="IW22" s="84">
        <f>IW19+IW21</f>
        <v>0</v>
      </c>
      <c r="IX22" s="84">
        <f>IX19+IX21</f>
        <v>10435</v>
      </c>
      <c r="IY22" s="87"/>
      <c r="IZ22" s="85">
        <f>IZ19+IZ21</f>
        <v>5550</v>
      </c>
      <c r="JA22" s="86"/>
      <c r="JB22" s="83">
        <f>JB19+JB21</f>
        <v>4873</v>
      </c>
      <c r="JC22" s="86"/>
      <c r="JD22" s="84">
        <f>JD19+JD21</f>
        <v>0</v>
      </c>
      <c r="JE22" s="84">
        <f>JE19+JE21</f>
        <v>10423</v>
      </c>
      <c r="JF22" s="87"/>
      <c r="JG22" s="85">
        <f>JG19+JG21</f>
        <v>5549</v>
      </c>
      <c r="JH22" s="86"/>
      <c r="JI22" s="83">
        <f>JI19+JI21</f>
        <v>4870</v>
      </c>
      <c r="JJ22" s="86"/>
      <c r="JK22" s="84">
        <f>JK19+JK21</f>
        <v>0</v>
      </c>
      <c r="JL22" s="84">
        <f>JL19+JL21</f>
        <v>10419</v>
      </c>
      <c r="JM22" s="87"/>
      <c r="JN22" s="85">
        <f>JN19+JN21</f>
        <v>5548</v>
      </c>
      <c r="JO22" s="86"/>
      <c r="JP22" s="83">
        <f>JP19+JP21</f>
        <v>4869</v>
      </c>
      <c r="JQ22" s="86"/>
      <c r="JR22" s="84">
        <f>JR19+JR21</f>
        <v>0</v>
      </c>
      <c r="JS22" s="84">
        <f>JS19+JS21</f>
        <v>10417</v>
      </c>
      <c r="JT22" s="87"/>
      <c r="JU22" s="85">
        <f>JU19+JU21</f>
        <v>5548</v>
      </c>
      <c r="JV22" s="86"/>
      <c r="JW22" s="83">
        <f>JW19+JW21</f>
        <v>4869</v>
      </c>
      <c r="JX22" s="86"/>
      <c r="JY22" s="84">
        <f>JY19+JY21</f>
        <v>0</v>
      </c>
      <c r="JZ22" s="84">
        <f>JZ19+JZ21</f>
        <v>10417</v>
      </c>
      <c r="KA22" s="87"/>
      <c r="KB22" s="85">
        <f>KB19+KB21</f>
        <v>5547</v>
      </c>
      <c r="KC22" s="86"/>
      <c r="KD22" s="83">
        <f>KD19+KD21</f>
        <v>4869</v>
      </c>
      <c r="KE22" s="86"/>
      <c r="KF22" s="84">
        <f>KF19+KF21</f>
        <v>0</v>
      </c>
      <c r="KG22" s="84">
        <f>KG19+KG21</f>
        <v>10416</v>
      </c>
      <c r="KH22" s="87"/>
      <c r="KI22" s="85">
        <f>KI19+KI21</f>
        <v>5547</v>
      </c>
      <c r="KJ22" s="86"/>
      <c r="KK22" s="83">
        <f>KK19+KK21</f>
        <v>4868</v>
      </c>
      <c r="KL22" s="86"/>
      <c r="KM22" s="84">
        <f>KM19+KM21</f>
        <v>0</v>
      </c>
      <c r="KN22" s="84">
        <f>KN19+KN21</f>
        <v>10415</v>
      </c>
      <c r="KO22" s="87"/>
      <c r="KP22" s="85">
        <f>KP19+KP21</f>
        <v>5544</v>
      </c>
      <c r="KQ22" s="86"/>
      <c r="KR22" s="83">
        <f>KR19+KR21</f>
        <v>4868</v>
      </c>
      <c r="KS22" s="86"/>
      <c r="KT22" s="84">
        <f>KT19+KT21</f>
        <v>0</v>
      </c>
      <c r="KU22" s="84">
        <f>KU19+KU21</f>
        <v>10412</v>
      </c>
      <c r="KV22" s="87"/>
      <c r="KW22" s="85">
        <f>KW19+KW21</f>
        <v>5540</v>
      </c>
      <c r="KX22" s="86"/>
      <c r="KY22" s="83">
        <f>KY19+KY21</f>
        <v>4867</v>
      </c>
      <c r="KZ22" s="86"/>
      <c r="LA22" s="84">
        <f>LA19+LA21</f>
        <v>0</v>
      </c>
      <c r="LB22" s="84">
        <f>LB19+LB21</f>
        <v>10407</v>
      </c>
      <c r="LC22" s="87"/>
      <c r="LD22" s="85">
        <f>LD19+LD21</f>
        <v>5534</v>
      </c>
      <c r="LE22" s="86"/>
      <c r="LF22" s="83">
        <f>LF19+LF21</f>
        <v>4867</v>
      </c>
      <c r="LG22" s="86"/>
      <c r="LH22" s="84">
        <f>LH19+LH21</f>
        <v>0</v>
      </c>
      <c r="LI22" s="84">
        <f>LI19+LI21</f>
        <v>10401</v>
      </c>
      <c r="LJ22" s="87"/>
      <c r="LK22" s="85">
        <f>LK19+LK21</f>
        <v>5533</v>
      </c>
      <c r="LL22" s="86"/>
      <c r="LM22" s="83">
        <f>LM19+LM21</f>
        <v>4866</v>
      </c>
      <c r="LN22" s="86"/>
      <c r="LO22" s="84">
        <f>LO19+LO21</f>
        <v>0</v>
      </c>
      <c r="LP22" s="84">
        <f>LP19+LP21</f>
        <v>10399</v>
      </c>
      <c r="LQ22" s="87"/>
      <c r="LR22" s="85">
        <f>LR19+LR21</f>
        <v>5532</v>
      </c>
      <c r="LS22" s="86"/>
      <c r="LT22" s="83">
        <f>LT19+LT21</f>
        <v>4864</v>
      </c>
      <c r="LU22" s="86"/>
      <c r="LV22" s="84">
        <f>LV19+LV21</f>
        <v>0</v>
      </c>
      <c r="LW22" s="84">
        <f>LW19+LW21</f>
        <v>10396</v>
      </c>
      <c r="LX22" s="87"/>
      <c r="LY22" s="85">
        <f>LY19+LY21</f>
        <v>5530</v>
      </c>
      <c r="LZ22" s="86"/>
      <c r="MA22" s="83">
        <f>MA19+MA21</f>
        <v>4864</v>
      </c>
      <c r="MB22" s="86"/>
      <c r="MC22" s="84">
        <f>MC19+MC21</f>
        <v>0</v>
      </c>
      <c r="MD22" s="84">
        <f>MD19+MD21</f>
        <v>10394</v>
      </c>
      <c r="ME22" s="87"/>
      <c r="MF22" s="85">
        <f>MF19+MF21</f>
        <v>5528</v>
      </c>
      <c r="MG22" s="86"/>
      <c r="MH22" s="83">
        <f>MH19+MH21</f>
        <v>4862</v>
      </c>
      <c r="MI22" s="86"/>
      <c r="MJ22" s="84">
        <f>MJ19+MJ21</f>
        <v>0</v>
      </c>
      <c r="MK22" s="84">
        <f>MK19+MK21</f>
        <v>10390</v>
      </c>
      <c r="ML22" s="87"/>
      <c r="MM22" s="85">
        <f>MM19+MM21</f>
        <v>5528</v>
      </c>
      <c r="MN22" s="86"/>
      <c r="MO22" s="83">
        <f>MO19+MO21</f>
        <v>4860</v>
      </c>
      <c r="MP22" s="86"/>
      <c r="MQ22" s="84">
        <f>MQ19+MQ21</f>
        <v>0</v>
      </c>
      <c r="MR22" s="84">
        <f>MR19+MR21</f>
        <v>10388</v>
      </c>
      <c r="MS22" s="87"/>
      <c r="MT22" s="85">
        <f>MT19+MT21</f>
        <v>5528</v>
      </c>
      <c r="MU22" s="86"/>
      <c r="MV22" s="83">
        <f>MV19+MV21</f>
        <v>4860</v>
      </c>
      <c r="MW22" s="86"/>
      <c r="MX22" s="84">
        <f>MX19+MX21</f>
        <v>0</v>
      </c>
      <c r="MY22" s="84">
        <f>MY19+MY21</f>
        <v>10388</v>
      </c>
      <c r="MZ22" s="87"/>
      <c r="NA22" s="85">
        <f>NA19+NA21</f>
        <v>5527</v>
      </c>
      <c r="NB22" s="86"/>
      <c r="NC22" s="83">
        <f>NC19+NC21</f>
        <v>4856</v>
      </c>
      <c r="ND22" s="86"/>
      <c r="NE22" s="84">
        <f>NE19+NE21</f>
        <v>0</v>
      </c>
      <c r="NF22" s="84">
        <f>NF19+NF21</f>
        <v>10383</v>
      </c>
      <c r="NG22" s="87"/>
      <c r="NH22" s="85">
        <f>NH19+NH21</f>
        <v>5523</v>
      </c>
      <c r="NI22" s="86"/>
      <c r="NJ22" s="83">
        <f>NJ19+NJ21</f>
        <v>4853</v>
      </c>
      <c r="NK22" s="86"/>
      <c r="NL22" s="84">
        <f>NL19+NL21</f>
        <v>0</v>
      </c>
      <c r="NM22" s="84">
        <f>NM19+NM21</f>
        <v>10376</v>
      </c>
      <c r="NN22" s="87"/>
      <c r="NO22" s="85">
        <f>NO19+NO21</f>
        <v>5521</v>
      </c>
      <c r="NP22" s="86"/>
      <c r="NQ22" s="83">
        <f>NQ19+NQ21</f>
        <v>4852</v>
      </c>
      <c r="NR22" s="86"/>
      <c r="NS22" s="84">
        <f>NS19+NS21</f>
        <v>0</v>
      </c>
      <c r="NT22" s="84">
        <f>NT19+NT21</f>
        <v>10373</v>
      </c>
      <c r="NU22" s="87"/>
      <c r="NV22" s="85">
        <f>NV19+NV21</f>
        <v>5520</v>
      </c>
      <c r="NW22" s="86"/>
      <c r="NX22" s="83">
        <f>NX19+NX21</f>
        <v>4850</v>
      </c>
      <c r="NY22" s="86"/>
      <c r="NZ22" s="84">
        <f>NZ19+NZ21</f>
        <v>0</v>
      </c>
      <c r="OA22" s="84">
        <f>OA19+OA21</f>
        <v>10370</v>
      </c>
      <c r="OB22" s="87"/>
      <c r="OC22" s="85">
        <f>OC19+OC21</f>
        <v>5520</v>
      </c>
      <c r="OD22" s="86"/>
      <c r="OE22" s="83">
        <f>OE19+OE21</f>
        <v>4848</v>
      </c>
      <c r="OF22" s="86"/>
      <c r="OG22" s="84">
        <f>OG19+OG21</f>
        <v>0</v>
      </c>
      <c r="OH22" s="84">
        <f>OH19+OH21</f>
        <v>10368</v>
      </c>
      <c r="OI22" s="87"/>
      <c r="OJ22" s="85">
        <f>OJ19+OJ21</f>
        <v>5516</v>
      </c>
      <c r="OK22" s="86"/>
      <c r="OL22" s="83">
        <f>OL19+OL21</f>
        <v>4845</v>
      </c>
      <c r="OM22" s="86"/>
      <c r="ON22" s="84">
        <f>ON19+ON21</f>
        <v>0</v>
      </c>
      <c r="OO22" s="84">
        <f>OO19+OO21</f>
        <v>10361</v>
      </c>
      <c r="OP22" s="87"/>
      <c r="OQ22" s="85">
        <f>OQ19+OQ21</f>
        <v>5512</v>
      </c>
      <c r="OR22" s="86"/>
      <c r="OS22" s="83">
        <f>OS19+OS21</f>
        <v>4843</v>
      </c>
      <c r="OT22" s="86"/>
      <c r="OU22" s="84">
        <f>OU19+OU21</f>
        <v>0</v>
      </c>
      <c r="OV22" s="84">
        <f>OV19+OV21</f>
        <v>10355</v>
      </c>
      <c r="OW22" s="87"/>
      <c r="OX22" s="85">
        <f>OX19+OX21</f>
        <v>5509</v>
      </c>
      <c r="OY22" s="86"/>
      <c r="OZ22" s="83">
        <f>OZ19+OZ21</f>
        <v>4842</v>
      </c>
      <c r="PA22" s="86"/>
      <c r="PB22" s="84">
        <f>PB19+PB21</f>
        <v>0</v>
      </c>
      <c r="PC22" s="84">
        <f>PC19+PC21</f>
        <v>10351</v>
      </c>
      <c r="PD22" s="87"/>
      <c r="PE22" s="85">
        <f>PE19+PE21</f>
        <v>5500</v>
      </c>
      <c r="PF22" s="86"/>
      <c r="PG22" s="83">
        <f>PG19+PG21</f>
        <v>4839</v>
      </c>
      <c r="PH22" s="86"/>
      <c r="PI22" s="84">
        <f>PI19+PI21</f>
        <v>0</v>
      </c>
      <c r="PJ22" s="84">
        <f>PJ19+PJ21</f>
        <v>10339</v>
      </c>
      <c r="PK22" s="87"/>
      <c r="PL22" s="85">
        <f>PL19+PL21</f>
        <v>5498</v>
      </c>
      <c r="PM22" s="86"/>
      <c r="PN22" s="83">
        <f>PN19+PN21</f>
        <v>4836</v>
      </c>
      <c r="PO22" s="86"/>
      <c r="PP22" s="84">
        <f>PP19+PP21</f>
        <v>0</v>
      </c>
      <c r="PQ22" s="84">
        <f>PQ19+PQ21</f>
        <v>10334</v>
      </c>
      <c r="PR22" s="87"/>
      <c r="PS22" s="85">
        <f>PS19+PS21</f>
        <v>5495</v>
      </c>
      <c r="PT22" s="86"/>
      <c r="PU22" s="83">
        <f>PU19+PU21</f>
        <v>4833</v>
      </c>
      <c r="PV22" s="86"/>
      <c r="PW22" s="84">
        <f>PW19+PW21</f>
        <v>0</v>
      </c>
      <c r="PX22" s="84">
        <f>PX19+PX21</f>
        <v>10328</v>
      </c>
      <c r="PY22" s="87"/>
      <c r="PZ22" s="85">
        <f>PZ19+PZ21</f>
        <v>5489</v>
      </c>
      <c r="QA22" s="86"/>
      <c r="QB22" s="83">
        <f>QB19+QB21</f>
        <v>4828</v>
      </c>
      <c r="QC22" s="86"/>
      <c r="QD22" s="84">
        <f>QD19+QD21</f>
        <v>0</v>
      </c>
      <c r="QE22" s="84">
        <f>QE19+QE21</f>
        <v>10317</v>
      </c>
      <c r="QF22" s="87"/>
      <c r="QG22" s="85">
        <f>QG19+QG21</f>
        <v>5487</v>
      </c>
      <c r="QH22" s="86"/>
      <c r="QI22" s="83">
        <f>QI19+QI21</f>
        <v>4826</v>
      </c>
      <c r="QJ22" s="86"/>
      <c r="QK22" s="84">
        <f>QK19+QK21</f>
        <v>0</v>
      </c>
      <c r="QL22" s="84">
        <f>QL19+QL21</f>
        <v>10313</v>
      </c>
      <c r="QM22" s="87"/>
      <c r="QN22" s="85">
        <f>QN19+QN21</f>
        <v>5475</v>
      </c>
      <c r="QO22" s="86"/>
      <c r="QP22" s="83">
        <f>QP19+QP21</f>
        <v>4819</v>
      </c>
      <c r="QQ22" s="86"/>
      <c r="QR22" s="84">
        <f>QR19+QR21</f>
        <v>0</v>
      </c>
      <c r="QS22" s="84">
        <f>QS19+QS21</f>
        <v>10294</v>
      </c>
      <c r="QT22" s="87"/>
      <c r="QU22" s="85">
        <f>QU19+QU21</f>
        <v>5471</v>
      </c>
      <c r="QV22" s="86"/>
      <c r="QW22" s="83">
        <f>QW19+QW21</f>
        <v>4815</v>
      </c>
      <c r="QX22" s="86"/>
      <c r="QY22" s="84">
        <f>QY19+QY21</f>
        <v>0</v>
      </c>
      <c r="QZ22" s="84">
        <f>QZ19+QZ21</f>
        <v>10286</v>
      </c>
      <c r="RA22" s="87"/>
      <c r="RB22" s="85">
        <f>RB19+RB21</f>
        <v>5468</v>
      </c>
      <c r="RC22" s="86"/>
      <c r="RD22" s="83">
        <f>RD19+RD21</f>
        <v>4815</v>
      </c>
      <c r="RE22" s="86"/>
      <c r="RF22" s="84">
        <f>RF19+RF21</f>
        <v>0</v>
      </c>
      <c r="RG22" s="84">
        <f>RG19+RG21</f>
        <v>10283</v>
      </c>
      <c r="RH22" s="87"/>
      <c r="RI22" s="85">
        <f>RI19+RI21</f>
        <v>5466</v>
      </c>
      <c r="RJ22" s="86"/>
      <c r="RK22" s="83">
        <f>RK19+RK21</f>
        <v>4814</v>
      </c>
      <c r="RL22" s="86"/>
      <c r="RM22" s="84">
        <f>RM19+RM21</f>
        <v>0</v>
      </c>
      <c r="RN22" s="84">
        <f>RN19+RN21</f>
        <v>10280</v>
      </c>
      <c r="RO22" s="87"/>
      <c r="RP22" s="85">
        <f>RP19+RP21</f>
        <v>5462</v>
      </c>
      <c r="RQ22" s="86"/>
      <c r="RR22" s="83">
        <f>RR19+RR21</f>
        <v>4810</v>
      </c>
      <c r="RS22" s="86"/>
      <c r="RT22" s="84">
        <f>RT19+RT21</f>
        <v>0</v>
      </c>
      <c r="RU22" s="84">
        <f>RU19+RU21</f>
        <v>10272</v>
      </c>
      <c r="RV22" s="87"/>
      <c r="RW22" s="85">
        <f>RW19+RW21</f>
        <v>5454</v>
      </c>
      <c r="RX22" s="86"/>
      <c r="RY22" s="83">
        <f>RY19+RY21</f>
        <v>4806</v>
      </c>
      <c r="RZ22" s="86"/>
      <c r="SA22" s="84">
        <f>SA19+SA21</f>
        <v>0</v>
      </c>
      <c r="SB22" s="84">
        <f>SB19+SB21</f>
        <v>10260</v>
      </c>
      <c r="SC22" s="87"/>
      <c r="SD22" s="85">
        <f>SD19+SD21</f>
        <v>5450</v>
      </c>
      <c r="SE22" s="86"/>
      <c r="SF22" s="83">
        <f>SF19+SF21</f>
        <v>4802</v>
      </c>
      <c r="SG22" s="86"/>
      <c r="SH22" s="84">
        <f>SH19+SH21</f>
        <v>0</v>
      </c>
      <c r="SI22" s="84">
        <f>SI19+SI21</f>
        <v>10252</v>
      </c>
      <c r="SJ22" s="87"/>
      <c r="SK22" s="85">
        <f>SK19+SK21</f>
        <v>5441</v>
      </c>
      <c r="SL22" s="86"/>
      <c r="SM22" s="83">
        <f>SM19+SM21</f>
        <v>4798</v>
      </c>
      <c r="SN22" s="86"/>
      <c r="SO22" s="84">
        <f>SO19+SO21</f>
        <v>0</v>
      </c>
      <c r="SP22" s="84">
        <f>SP19+SP21</f>
        <v>10239</v>
      </c>
      <c r="SQ22" s="87"/>
      <c r="SR22" s="85">
        <f>SR19+SR21</f>
        <v>5435</v>
      </c>
      <c r="SS22" s="86"/>
      <c r="ST22" s="83">
        <f>ST19+ST21</f>
        <v>4793</v>
      </c>
      <c r="SU22" s="86"/>
      <c r="SV22" s="84">
        <f>SV19+SV21</f>
        <v>0</v>
      </c>
      <c r="SW22" s="84">
        <f>SW19+SW21</f>
        <v>10228</v>
      </c>
      <c r="SX22" s="87"/>
      <c r="SY22" s="85">
        <f>SY19+SY21</f>
        <v>5429</v>
      </c>
      <c r="SZ22" s="86"/>
      <c r="TA22" s="83">
        <f>TA19+TA21</f>
        <v>4784</v>
      </c>
      <c r="TB22" s="86"/>
      <c r="TC22" s="84">
        <f>TC19+TC21</f>
        <v>0</v>
      </c>
      <c r="TD22" s="84">
        <f>TD19+TD21</f>
        <v>10213</v>
      </c>
      <c r="TE22" s="87"/>
      <c r="TF22" s="85">
        <f>TF19+TF21</f>
        <v>5429</v>
      </c>
      <c r="TG22" s="86"/>
      <c r="TH22" s="83">
        <f>TH19+TH21</f>
        <v>4784</v>
      </c>
      <c r="TI22" s="86"/>
      <c r="TJ22" s="84">
        <f>TJ19+TJ21</f>
        <v>0</v>
      </c>
      <c r="TK22" s="84">
        <f>TK19+TK21</f>
        <v>10213</v>
      </c>
      <c r="TL22" s="87"/>
      <c r="TM22" s="85">
        <f>TM19+TM21</f>
        <v>5417</v>
      </c>
      <c r="TN22" s="86"/>
      <c r="TO22" s="83">
        <f>TO19+TO21</f>
        <v>4778</v>
      </c>
      <c r="TP22" s="86"/>
      <c r="TQ22" s="84">
        <f>TQ19+TQ21</f>
        <v>0</v>
      </c>
      <c r="TR22" s="84">
        <f>TR19+TR21</f>
        <v>10195</v>
      </c>
      <c r="TS22" s="87"/>
      <c r="TT22" s="85">
        <f>TT19+TT21</f>
        <v>5407</v>
      </c>
      <c r="TU22" s="86"/>
      <c r="TV22" s="83">
        <f>TV19+TV21</f>
        <v>4774</v>
      </c>
      <c r="TW22" s="86"/>
      <c r="TX22" s="84">
        <f>TX19+TX21</f>
        <v>0</v>
      </c>
      <c r="TY22" s="84">
        <f>TY19+TY21</f>
        <v>10181</v>
      </c>
      <c r="TZ22" s="87"/>
      <c r="UA22" s="85">
        <f>UA19+UA21</f>
        <v>5400</v>
      </c>
      <c r="UB22" s="86"/>
      <c r="UC22" s="83">
        <f>UC19+UC21</f>
        <v>4770</v>
      </c>
      <c r="UD22" s="86"/>
      <c r="UE22" s="84">
        <f>UE19+UE21</f>
        <v>0</v>
      </c>
      <c r="UF22" s="84">
        <f>UF19+UF21</f>
        <v>10170</v>
      </c>
      <c r="UG22" s="87"/>
      <c r="UH22" s="85">
        <f>UH19+UH21</f>
        <v>5392</v>
      </c>
      <c r="UI22" s="86"/>
      <c r="UJ22" s="83">
        <f>UJ19+UJ21</f>
        <v>4764</v>
      </c>
      <c r="UK22" s="86"/>
      <c r="UL22" s="84">
        <f>UL19+UL21</f>
        <v>0</v>
      </c>
      <c r="UM22" s="84">
        <f>UM19+UM21</f>
        <v>10156</v>
      </c>
      <c r="UN22" s="87"/>
      <c r="UO22" s="85">
        <f>UO19+UO21</f>
        <v>5378</v>
      </c>
      <c r="UP22" s="86"/>
      <c r="UQ22" s="83">
        <f>UQ19+UQ21</f>
        <v>4759</v>
      </c>
      <c r="UR22" s="86"/>
      <c r="US22" s="84">
        <f>US19+US21</f>
        <v>0</v>
      </c>
      <c r="UT22" s="84">
        <f>UT19+UT21</f>
        <v>10137</v>
      </c>
      <c r="UU22" s="87"/>
      <c r="UV22" s="85">
        <f>UV19+UV21</f>
        <v>5368</v>
      </c>
      <c r="UW22" s="86"/>
      <c r="UX22" s="83">
        <f>UX19+UX21</f>
        <v>4753</v>
      </c>
      <c r="UY22" s="86"/>
      <c r="UZ22" s="84">
        <f>UZ19+UZ21</f>
        <v>0</v>
      </c>
      <c r="VA22" s="84">
        <f>VA19+VA21</f>
        <v>10121</v>
      </c>
      <c r="VB22" s="87"/>
      <c r="VC22" s="85">
        <f>VC19+VC21</f>
        <v>5363</v>
      </c>
      <c r="VD22" s="86"/>
      <c r="VE22" s="83">
        <f>VE19+VE21</f>
        <v>4747</v>
      </c>
      <c r="VF22" s="86"/>
      <c r="VG22" s="84">
        <f>VG19+VG21</f>
        <v>0</v>
      </c>
      <c r="VH22" s="84">
        <f>VH19+VH21</f>
        <v>10110</v>
      </c>
      <c r="VI22" s="87"/>
      <c r="VJ22" s="85">
        <f>VJ19+VJ21</f>
        <v>5356</v>
      </c>
      <c r="VK22" s="86"/>
      <c r="VL22" s="83">
        <f>VL19+VL21</f>
        <v>4740</v>
      </c>
      <c r="VM22" s="86"/>
      <c r="VN22" s="84">
        <f>VN19+VN21</f>
        <v>0</v>
      </c>
      <c r="VO22" s="84">
        <f>VO19+VO21</f>
        <v>10096</v>
      </c>
      <c r="VP22" s="87"/>
      <c r="VQ22" s="85">
        <f>VQ19+VQ21</f>
        <v>5340</v>
      </c>
      <c r="VR22" s="86"/>
      <c r="VS22" s="83">
        <f>VS19+VS21</f>
        <v>4733</v>
      </c>
      <c r="VT22" s="86"/>
      <c r="VU22" s="84">
        <f>VU19+VU21</f>
        <v>0</v>
      </c>
      <c r="VV22" s="84">
        <f>VV19+VV21</f>
        <v>10073</v>
      </c>
      <c r="VW22" s="87"/>
      <c r="VX22" s="85">
        <f>VX19+VX21</f>
        <v>5336</v>
      </c>
      <c r="VY22" s="86"/>
      <c r="VZ22" s="83">
        <f>VZ19+VZ21</f>
        <v>4729</v>
      </c>
      <c r="WA22" s="86"/>
      <c r="WB22" s="84">
        <f>WB19+WB21</f>
        <v>0</v>
      </c>
      <c r="WC22" s="84">
        <f>WC19+WC21</f>
        <v>10065</v>
      </c>
      <c r="WD22" s="87"/>
      <c r="WE22" s="85">
        <f>WE19+WE21</f>
        <v>5322</v>
      </c>
      <c r="WF22" s="86"/>
      <c r="WG22" s="83">
        <f>WG19+WG21</f>
        <v>4717</v>
      </c>
      <c r="WH22" s="86"/>
      <c r="WI22" s="84">
        <f>WI19+WI21</f>
        <v>0</v>
      </c>
      <c r="WJ22" s="84">
        <f>WJ19+WJ21</f>
        <v>10039</v>
      </c>
      <c r="WK22" s="87"/>
      <c r="WL22" s="85">
        <f>WL19+WL21</f>
        <v>5308</v>
      </c>
      <c r="WM22" s="86"/>
      <c r="WN22" s="83">
        <f>WN19+WN21</f>
        <v>4706</v>
      </c>
      <c r="WO22" s="86"/>
      <c r="WP22" s="84">
        <f>WP19+WP21</f>
        <v>0</v>
      </c>
      <c r="WQ22" s="84">
        <f>WQ19+WQ21</f>
        <v>10014</v>
      </c>
      <c r="WR22" s="87"/>
      <c r="WS22" s="85">
        <f>WS19+WS21</f>
        <v>5293</v>
      </c>
      <c r="WT22" s="86"/>
      <c r="WU22" s="83">
        <f>WU19+WU21</f>
        <v>4696</v>
      </c>
      <c r="WV22" s="86"/>
      <c r="WW22" s="84">
        <f>WW19+WW21</f>
        <v>0</v>
      </c>
      <c r="WX22" s="84">
        <f>WX19+WX21</f>
        <v>9989</v>
      </c>
      <c r="WY22" s="87"/>
      <c r="WZ22" s="85">
        <f>WZ19+WZ21</f>
        <v>5289</v>
      </c>
      <c r="XA22" s="86"/>
      <c r="XB22" s="83">
        <f>XB19+XB21</f>
        <v>4689</v>
      </c>
      <c r="XC22" s="86"/>
      <c r="XD22" s="84">
        <f>XD19+XD21</f>
        <v>0</v>
      </c>
      <c r="XE22" s="84">
        <f>XE19+XE21</f>
        <v>9978</v>
      </c>
      <c r="XF22" s="87"/>
      <c r="XG22" s="85">
        <f>XG19+XG21</f>
        <v>5279</v>
      </c>
      <c r="XH22" s="86"/>
      <c r="XI22" s="83">
        <f>XI19+XI21</f>
        <v>4683</v>
      </c>
      <c r="XJ22" s="86"/>
      <c r="XK22" s="84">
        <f>XK19+XK21</f>
        <v>0</v>
      </c>
      <c r="XL22" s="84">
        <f>XL19+XL21</f>
        <v>9962</v>
      </c>
      <c r="XM22" s="87"/>
      <c r="XN22" s="85">
        <f>XN19+XN21</f>
        <v>5265</v>
      </c>
      <c r="XO22" s="86"/>
      <c r="XP22" s="83">
        <f>XP19+XP21</f>
        <v>4673</v>
      </c>
      <c r="XQ22" s="86"/>
      <c r="XR22" s="84">
        <f>XR19+XR21</f>
        <v>0</v>
      </c>
      <c r="XS22" s="84">
        <f>XS19+XS21</f>
        <v>9938</v>
      </c>
      <c r="XT22" s="87"/>
      <c r="XU22" s="85">
        <f>XU19+XU21</f>
        <v>5244</v>
      </c>
      <c r="XV22" s="86"/>
      <c r="XW22" s="83">
        <f>XW19+XW21</f>
        <v>4662</v>
      </c>
      <c r="XX22" s="86"/>
      <c r="XY22" s="84">
        <f>XY19+XY21</f>
        <v>0</v>
      </c>
      <c r="XZ22" s="84">
        <f>XZ19+XZ21</f>
        <v>9906</v>
      </c>
      <c r="YA22" s="87"/>
      <c r="YB22" s="85">
        <f>YB19+YB21</f>
        <v>5225</v>
      </c>
      <c r="YC22" s="86"/>
      <c r="YD22" s="83">
        <f>YD19+YD21</f>
        <v>4653</v>
      </c>
      <c r="YE22" s="86"/>
      <c r="YF22" s="84">
        <f>YF19+YF21</f>
        <v>0</v>
      </c>
      <c r="YG22" s="84">
        <f>YG19+YG21</f>
        <v>9878</v>
      </c>
      <c r="YH22" s="87"/>
      <c r="YI22" s="85">
        <f>YI19+YI21</f>
        <v>5211</v>
      </c>
      <c r="YJ22" s="86"/>
      <c r="YK22" s="83">
        <f>YK19+YK21</f>
        <v>4644</v>
      </c>
      <c r="YL22" s="86"/>
      <c r="YM22" s="84">
        <f>YM19+YM21</f>
        <v>0</v>
      </c>
      <c r="YN22" s="84">
        <f>YN19+YN21</f>
        <v>9855</v>
      </c>
      <c r="YO22" s="87"/>
      <c r="YP22" s="85">
        <f>YP19+YP21</f>
        <v>5197</v>
      </c>
      <c r="YQ22" s="86"/>
      <c r="YR22" s="83">
        <f>YR19+YR21</f>
        <v>4635</v>
      </c>
      <c r="YS22" s="86"/>
      <c r="YT22" s="84">
        <f>YT19+YT21</f>
        <v>0</v>
      </c>
      <c r="YU22" s="84">
        <f>YU19+YU21</f>
        <v>9832</v>
      </c>
      <c r="YV22" s="87"/>
      <c r="YW22" s="85">
        <f>YW19+YW21</f>
        <v>5192</v>
      </c>
      <c r="YX22" s="86"/>
      <c r="YY22" s="83">
        <f>YY19+YY21</f>
        <v>4633</v>
      </c>
      <c r="YZ22" s="86"/>
      <c r="ZA22" s="84">
        <f>ZA19+ZA21</f>
        <v>0</v>
      </c>
      <c r="ZB22" s="84">
        <f>ZB19+ZB21</f>
        <v>9825</v>
      </c>
      <c r="ZC22" s="87"/>
      <c r="ZD22" s="85">
        <f>ZD19+ZD21</f>
        <v>5182</v>
      </c>
      <c r="ZE22" s="86"/>
      <c r="ZF22" s="83">
        <f>ZF19+ZF21</f>
        <v>4625</v>
      </c>
      <c r="ZG22" s="86"/>
      <c r="ZH22" s="84">
        <f>ZH19+ZH21</f>
        <v>0</v>
      </c>
      <c r="ZI22" s="84">
        <f>ZI19+ZI21</f>
        <v>9807</v>
      </c>
      <c r="ZJ22" s="87"/>
      <c r="ZK22" s="85">
        <f>ZK19+ZK21</f>
        <v>5167</v>
      </c>
      <c r="ZL22" s="86"/>
      <c r="ZM22" s="83">
        <f>ZM19+ZM21</f>
        <v>4610</v>
      </c>
      <c r="ZN22" s="86"/>
      <c r="ZO22" s="84">
        <f>ZO19+ZO21</f>
        <v>0</v>
      </c>
      <c r="ZP22" s="84">
        <f>ZP19+ZP21</f>
        <v>9777</v>
      </c>
      <c r="ZQ22" s="87"/>
      <c r="ZR22" s="85">
        <f>ZR19+ZR21</f>
        <v>5154</v>
      </c>
      <c r="ZS22" s="86"/>
      <c r="ZT22" s="83">
        <f>ZT19+ZT21</f>
        <v>4598</v>
      </c>
      <c r="ZU22" s="86"/>
      <c r="ZV22" s="84">
        <f>ZV19+ZV21</f>
        <v>0</v>
      </c>
      <c r="ZW22" s="84">
        <f>ZW19+ZW21</f>
        <v>9752</v>
      </c>
      <c r="ZX22" s="87"/>
      <c r="ZY22" s="85">
        <f>ZY19+ZY21</f>
        <v>5132</v>
      </c>
      <c r="ZZ22" s="86"/>
      <c r="AAA22" s="83">
        <f>AAA19+AAA21</f>
        <v>4585</v>
      </c>
      <c r="AAB22" s="86"/>
      <c r="AAC22" s="84">
        <f>AAC19+AAC21</f>
        <v>0</v>
      </c>
      <c r="AAD22" s="84">
        <f>AAD19+AAD21</f>
        <v>9717</v>
      </c>
      <c r="AAE22" s="87"/>
      <c r="AAF22" s="85">
        <f>AAF19+AAF21</f>
        <v>5112</v>
      </c>
      <c r="AAG22" s="86"/>
      <c r="AAH22" s="83">
        <f>AAH19+AAH21</f>
        <v>4571</v>
      </c>
      <c r="AAI22" s="86"/>
      <c r="AAJ22" s="84">
        <f>AAJ19+AAJ21</f>
        <v>0</v>
      </c>
      <c r="AAK22" s="84">
        <f>AAK19+AAK21</f>
        <v>9683</v>
      </c>
      <c r="AAL22" s="87"/>
      <c r="AAM22" s="85">
        <f>AAM19+AAM21</f>
        <v>5092</v>
      </c>
      <c r="AAN22" s="86"/>
      <c r="AAO22" s="83">
        <f>AAO19+AAO21</f>
        <v>4561</v>
      </c>
      <c r="AAP22" s="86"/>
      <c r="AAQ22" s="84">
        <f>AAQ19+AAQ21</f>
        <v>0</v>
      </c>
      <c r="AAR22" s="84">
        <f>AAR19+AAR21</f>
        <v>9653</v>
      </c>
      <c r="AAS22" s="87"/>
      <c r="AAT22" s="85">
        <f>AAT19+AAT21</f>
        <v>5072</v>
      </c>
      <c r="AAU22" s="86"/>
      <c r="AAV22" s="83">
        <f>AAV19+AAV21</f>
        <v>4544</v>
      </c>
      <c r="AAW22" s="86"/>
      <c r="AAX22" s="84">
        <f>AAX19+AAX21</f>
        <v>0</v>
      </c>
      <c r="AAY22" s="84">
        <f>AAY19+AAY21</f>
        <v>9616</v>
      </c>
      <c r="AAZ22" s="87"/>
      <c r="ABA22" s="85">
        <f>ABA19+ABA21</f>
        <v>5057</v>
      </c>
      <c r="ABB22" s="86"/>
      <c r="ABC22" s="83">
        <f>ABC19+ABC21</f>
        <v>4537</v>
      </c>
      <c r="ABD22" s="86"/>
      <c r="ABE22" s="84">
        <f>ABE19+ABE21</f>
        <v>0</v>
      </c>
      <c r="ABF22" s="84">
        <f>ABF19+ABF21</f>
        <v>9594</v>
      </c>
      <c r="ABG22" s="87"/>
      <c r="ABH22" s="85">
        <f>ABH19+ABH21</f>
        <v>5034</v>
      </c>
      <c r="ABI22" s="86"/>
      <c r="ABJ22" s="83">
        <f>ABJ19+ABJ21</f>
        <v>4530</v>
      </c>
      <c r="ABK22" s="86"/>
      <c r="ABL22" s="84">
        <f>ABL19+ABL21</f>
        <v>0</v>
      </c>
      <c r="ABM22" s="84">
        <f>ABM19+ABM21</f>
        <v>9564</v>
      </c>
      <c r="ABN22" s="87"/>
      <c r="ABO22" s="85">
        <f>ABO19+ABO21</f>
        <v>5016</v>
      </c>
      <c r="ABP22" s="86"/>
      <c r="ABQ22" s="83">
        <f>ABQ19+ABQ21</f>
        <v>4518</v>
      </c>
      <c r="ABR22" s="86"/>
      <c r="ABS22" s="84">
        <f>ABS19+ABS21</f>
        <v>0</v>
      </c>
      <c r="ABT22" s="84">
        <f>ABT19+ABT21</f>
        <v>9534</v>
      </c>
      <c r="ABU22" s="87"/>
      <c r="ABV22" s="85">
        <f>ABV19+ABV21</f>
        <v>4997</v>
      </c>
      <c r="ABW22" s="86"/>
      <c r="ABX22" s="83">
        <f>ABX19+ABX21</f>
        <v>4505</v>
      </c>
      <c r="ABY22" s="86"/>
      <c r="ABZ22" s="84">
        <f>ABZ19+ABZ21</f>
        <v>0</v>
      </c>
      <c r="ACA22" s="84">
        <f>ACA19+ACA21</f>
        <v>9502</v>
      </c>
      <c r="ACB22" s="87"/>
      <c r="ACC22" s="85">
        <f>ACC19+ACC21</f>
        <v>4966</v>
      </c>
      <c r="ACD22" s="86"/>
      <c r="ACE22" s="83">
        <f>ACE19+ACE21</f>
        <v>4483</v>
      </c>
      <c r="ACF22" s="86"/>
      <c r="ACG22" s="84">
        <f>ACG19+ACG21</f>
        <v>0</v>
      </c>
      <c r="ACH22" s="84">
        <f>ACH19+ACH21</f>
        <v>9449</v>
      </c>
      <c r="ACI22" s="87"/>
      <c r="ACJ22" s="85">
        <f>ACJ19+ACJ21</f>
        <v>4944</v>
      </c>
      <c r="ACK22" s="86"/>
      <c r="ACL22" s="83">
        <f>ACL19+ACL21</f>
        <v>4468</v>
      </c>
      <c r="ACM22" s="86"/>
      <c r="ACN22" s="84">
        <f>ACN19+ACN21</f>
        <v>0</v>
      </c>
      <c r="ACO22" s="84">
        <f>ACO19+ACO21</f>
        <v>9412</v>
      </c>
      <c r="ACP22" s="87"/>
      <c r="ACQ22" s="85">
        <f>ACQ19+ACQ21</f>
        <v>4933</v>
      </c>
      <c r="ACR22" s="86"/>
      <c r="ACS22" s="83">
        <f>ACS19+ACS21</f>
        <v>4462</v>
      </c>
      <c r="ACT22" s="86"/>
      <c r="ACU22" s="84">
        <f>ACU19+ACU21</f>
        <v>0</v>
      </c>
      <c r="ACV22" s="84">
        <f>ACV19+ACV21</f>
        <v>9395</v>
      </c>
      <c r="ACW22" s="87"/>
      <c r="ACX22" s="85">
        <f>ACX19+ACX21</f>
        <v>4921</v>
      </c>
      <c r="ACY22" s="86"/>
      <c r="ACZ22" s="83">
        <f>ACZ19+ACZ21</f>
        <v>4449</v>
      </c>
      <c r="ADA22" s="86"/>
      <c r="ADB22" s="84">
        <f>ADB19+ADB21</f>
        <v>0</v>
      </c>
      <c r="ADC22" s="84">
        <f>ADC19+ADC21</f>
        <v>9370</v>
      </c>
      <c r="ADD22" s="87"/>
      <c r="ADE22" s="85">
        <f>ADE19+ADE21</f>
        <v>4897</v>
      </c>
      <c r="ADF22" s="86"/>
      <c r="ADG22" s="83">
        <f>ADG19+ADG21</f>
        <v>4438</v>
      </c>
      <c r="ADH22" s="86"/>
      <c r="ADI22" s="84">
        <f>ADI19+ADI21</f>
        <v>0</v>
      </c>
      <c r="ADJ22" s="84">
        <f>ADJ19+ADJ21</f>
        <v>9335</v>
      </c>
      <c r="ADK22" s="87"/>
      <c r="ADL22" s="85">
        <f>ADL19+ADL21</f>
        <v>4870</v>
      </c>
      <c r="ADM22" s="86"/>
      <c r="ADN22" s="83">
        <f>ADN19+ADN21</f>
        <v>4431</v>
      </c>
      <c r="ADO22" s="86"/>
      <c r="ADP22" s="84">
        <f>ADP19+ADP21</f>
        <v>0</v>
      </c>
      <c r="ADQ22" s="84">
        <f>ADQ19+ADQ21</f>
        <v>9301</v>
      </c>
      <c r="ADR22" s="87"/>
      <c r="ADS22" s="85">
        <f>ADS19+ADS21</f>
        <v>4837</v>
      </c>
      <c r="ADT22" s="86"/>
      <c r="ADU22" s="83">
        <f>ADU19+ADU21</f>
        <v>4414</v>
      </c>
      <c r="ADV22" s="86"/>
      <c r="ADW22" s="84">
        <f>ADW19+ADW21</f>
        <v>0</v>
      </c>
      <c r="ADX22" s="84">
        <f>ADX19+ADX21</f>
        <v>9251</v>
      </c>
      <c r="ADY22" s="87"/>
      <c r="ADZ22" s="85">
        <f>ADZ19+ADZ21</f>
        <v>4816</v>
      </c>
      <c r="AEA22" s="86"/>
      <c r="AEB22" s="83">
        <f>AEB19+AEB21</f>
        <v>4404</v>
      </c>
      <c r="AEC22" s="86"/>
      <c r="AED22" s="84">
        <f>AED19+AED21</f>
        <v>0</v>
      </c>
      <c r="AEE22" s="84">
        <f>AEE19+AEE21</f>
        <v>9220</v>
      </c>
      <c r="AEF22" s="87"/>
      <c r="AEG22" s="85">
        <f>AEG19+AEG21</f>
        <v>4796</v>
      </c>
      <c r="AEH22" s="86"/>
      <c r="AEI22" s="83">
        <f>AEI19+AEI21</f>
        <v>4399</v>
      </c>
      <c r="AEJ22" s="86"/>
      <c r="AEK22" s="84">
        <f>AEK19+AEK21</f>
        <v>0</v>
      </c>
      <c r="AEL22" s="84">
        <f>AEL19+AEL21</f>
        <v>9195</v>
      </c>
      <c r="AEM22" s="87"/>
      <c r="AEN22" s="85">
        <f>AEN19+AEN21</f>
        <v>4782</v>
      </c>
      <c r="AEO22" s="86"/>
      <c r="AEP22" s="83">
        <f>AEP19+AEP21</f>
        <v>4386</v>
      </c>
      <c r="AEQ22" s="86"/>
      <c r="AER22" s="84">
        <f>AER19+AER21</f>
        <v>0</v>
      </c>
      <c r="AES22" s="84">
        <f>AES19+AES21</f>
        <v>9168</v>
      </c>
      <c r="AET22" s="87"/>
      <c r="AEU22" s="85">
        <f>AEU19+AEU21</f>
        <v>4773</v>
      </c>
      <c r="AEV22" s="86"/>
      <c r="AEW22" s="83">
        <f>AEW19+AEW21</f>
        <v>4375</v>
      </c>
      <c r="AEX22" s="86"/>
      <c r="AEY22" s="84">
        <f>AEY19+AEY21</f>
        <v>0</v>
      </c>
      <c r="AEZ22" s="84">
        <f>AEZ19+AEZ21</f>
        <v>9148</v>
      </c>
      <c r="AFA22" s="87"/>
      <c r="AFB22" s="85">
        <f>AFB19+AFB21</f>
        <v>4754</v>
      </c>
      <c r="AFC22" s="86"/>
      <c r="AFD22" s="83">
        <f>AFD19+AFD21</f>
        <v>4357</v>
      </c>
      <c r="AFE22" s="86"/>
      <c r="AFF22" s="84">
        <f>AFF19+AFF21</f>
        <v>0</v>
      </c>
      <c r="AFG22" s="84">
        <f>AFG19+AFG21</f>
        <v>9111</v>
      </c>
      <c r="AFH22" s="87"/>
      <c r="AFI22" s="85">
        <f>AFI19+AFI21</f>
        <v>4743</v>
      </c>
      <c r="AFJ22" s="86"/>
      <c r="AFK22" s="83">
        <f>AFK19+AFK21</f>
        <v>4349</v>
      </c>
      <c r="AFL22" s="86"/>
      <c r="AFM22" s="84">
        <f>AFM19+AFM21</f>
        <v>0</v>
      </c>
      <c r="AFN22" s="84">
        <f>AFN19+AFN21</f>
        <v>9092</v>
      </c>
      <c r="AFO22" s="87"/>
      <c r="AFP22" s="85">
        <f>AFP19+AFP21</f>
        <v>4725</v>
      </c>
      <c r="AFQ22" s="86"/>
      <c r="AFR22" s="83">
        <f>AFR19+AFR21</f>
        <v>4335</v>
      </c>
      <c r="AFS22" s="86"/>
      <c r="AFT22" s="84">
        <f>AFT19+AFT21</f>
        <v>0</v>
      </c>
      <c r="AFU22" s="84">
        <f>AFU19+AFU21</f>
        <v>9060</v>
      </c>
      <c r="AFV22" s="87"/>
      <c r="AFW22" s="85">
        <f>AFW19+AFW21</f>
        <v>4710</v>
      </c>
      <c r="AFX22" s="86"/>
      <c r="AFY22" s="83">
        <f>AFY19+AFY21</f>
        <v>4324</v>
      </c>
      <c r="AFZ22" s="86"/>
      <c r="AGA22" s="84">
        <f>AGA19+AGA21</f>
        <v>0</v>
      </c>
      <c r="AGB22" s="84">
        <f>AGB19+AGB21</f>
        <v>9034</v>
      </c>
      <c r="AGC22" s="87"/>
      <c r="AGD22" s="85">
        <f>AGD19+AGD21</f>
        <v>4693</v>
      </c>
      <c r="AGE22" s="86"/>
      <c r="AGF22" s="83">
        <f>AGF19+AGF21</f>
        <v>4314</v>
      </c>
      <c r="AGG22" s="86"/>
      <c r="AGH22" s="84">
        <f>AGH19+AGH21</f>
        <v>0</v>
      </c>
      <c r="AGI22" s="84">
        <f>AGI19+AGI21</f>
        <v>9007</v>
      </c>
      <c r="AGJ22" s="87"/>
      <c r="AGK22" s="85">
        <f>AGK19+AGK21</f>
        <v>4693</v>
      </c>
      <c r="AGL22" s="86"/>
      <c r="AGM22" s="83">
        <f>AGM19+AGM21</f>
        <v>4309</v>
      </c>
      <c r="AGN22" s="86"/>
      <c r="AGO22" s="84">
        <f>AGO19+AGO21</f>
        <v>0</v>
      </c>
      <c r="AGP22" s="84">
        <f>AGP19+AGP21</f>
        <v>9002</v>
      </c>
      <c r="AGQ22" s="87"/>
      <c r="AGR22" s="85">
        <f>AGR19+AGR21</f>
        <v>4670</v>
      </c>
      <c r="AGS22" s="86"/>
      <c r="AGT22" s="83">
        <f>AGT19+AGT21</f>
        <v>4299</v>
      </c>
      <c r="AGU22" s="86"/>
      <c r="AGV22" s="84">
        <f>AGV19+AGV21</f>
        <v>0</v>
      </c>
      <c r="AGW22" s="84">
        <f>AGW19+AGW21</f>
        <v>8969</v>
      </c>
      <c r="AGX22" s="87"/>
      <c r="AGY22" s="85">
        <f>AGY19+AGY21</f>
        <v>4656</v>
      </c>
      <c r="AGZ22" s="86"/>
      <c r="AHA22" s="83">
        <f>AHA19+AHA21</f>
        <v>4290</v>
      </c>
      <c r="AHB22" s="86"/>
      <c r="AHC22" s="84">
        <f>AHC19+AHC21</f>
        <v>0</v>
      </c>
      <c r="AHD22" s="84">
        <f>AHD19+AHD21</f>
        <v>8946</v>
      </c>
      <c r="AHE22" s="87"/>
      <c r="AHF22" s="85">
        <f>AHF19+AHF21</f>
        <v>4648</v>
      </c>
      <c r="AHG22" s="86"/>
      <c r="AHH22" s="83">
        <f>AHH19+AHH21</f>
        <v>4283</v>
      </c>
      <c r="AHI22" s="86"/>
      <c r="AHJ22" s="84">
        <f>AHJ19+AHJ21</f>
        <v>0</v>
      </c>
      <c r="AHK22" s="84">
        <f>AHK19+AHK21</f>
        <v>8931</v>
      </c>
      <c r="AHL22" s="87"/>
      <c r="AHM22" s="85">
        <f>AHM19+AHM21</f>
        <v>4631</v>
      </c>
      <c r="AHN22" s="86"/>
      <c r="AHO22" s="83">
        <f>AHO19+AHO21</f>
        <v>4272</v>
      </c>
      <c r="AHP22" s="86"/>
      <c r="AHQ22" s="84">
        <f>AHQ19+AHQ21</f>
        <v>0</v>
      </c>
      <c r="AHR22" s="84">
        <f>AHR19+AHR21</f>
        <v>8903</v>
      </c>
      <c r="AHS22" s="87"/>
      <c r="AHT22" s="85">
        <f>AHT19+AHT21</f>
        <v>4611</v>
      </c>
      <c r="AHU22" s="86"/>
      <c r="AHV22" s="83">
        <f>AHV19+AHV21</f>
        <v>4258</v>
      </c>
      <c r="AHW22" s="86"/>
      <c r="AHX22" s="84">
        <f>AHX19+AHX21</f>
        <v>0</v>
      </c>
      <c r="AHY22" s="84">
        <f>AHY19+AHY21</f>
        <v>8869</v>
      </c>
      <c r="AHZ22" s="87"/>
      <c r="AIA22" s="85">
        <f>AIA19+AIA21</f>
        <v>4593</v>
      </c>
      <c r="AIB22" s="86"/>
      <c r="AIC22" s="83">
        <f>AIC19+AIC21</f>
        <v>4243</v>
      </c>
      <c r="AID22" s="86"/>
      <c r="AIE22" s="84">
        <f>AIE19+AIE21</f>
        <v>0</v>
      </c>
      <c r="AIF22" s="84">
        <f>AIF19+AIF21</f>
        <v>8836</v>
      </c>
      <c r="AIG22" s="87"/>
      <c r="AIH22" s="85">
        <f>AIH19+AIH21</f>
        <v>4583</v>
      </c>
      <c r="AII22" s="86"/>
      <c r="AIJ22" s="83">
        <f>AIJ19+AIJ21</f>
        <v>4236</v>
      </c>
      <c r="AIK22" s="86"/>
      <c r="AIL22" s="84">
        <f>AIL19+AIL21</f>
        <v>0</v>
      </c>
      <c r="AIM22" s="84">
        <f>AIM19+AIM21</f>
        <v>8819</v>
      </c>
      <c r="AIN22" s="87"/>
      <c r="AIO22" s="85">
        <f>AIO19+AIO21</f>
        <v>4573</v>
      </c>
      <c r="AIP22" s="86"/>
      <c r="AIQ22" s="83">
        <f>AIQ19+AIQ21</f>
        <v>4228</v>
      </c>
      <c r="AIR22" s="86"/>
      <c r="AIS22" s="84">
        <f>AIS19+AIS21</f>
        <v>0</v>
      </c>
      <c r="AIT22" s="84">
        <f>AIT19+AIT21</f>
        <v>8801</v>
      </c>
      <c r="AIU22" s="87"/>
      <c r="AIV22" s="85">
        <f>AIV19+AIV21</f>
        <v>4567</v>
      </c>
      <c r="AIW22" s="86"/>
      <c r="AIX22" s="83">
        <f>AIX19+AIX21</f>
        <v>4222</v>
      </c>
      <c r="AIY22" s="86"/>
      <c r="AIZ22" s="84">
        <f>AIZ19+AIZ21</f>
        <v>0</v>
      </c>
      <c r="AJA22" s="84">
        <f>AJA19+AJA21</f>
        <v>8789</v>
      </c>
      <c r="AJB22" s="87"/>
      <c r="AJC22" s="85">
        <f>AJC19+AJC21</f>
        <v>4546</v>
      </c>
      <c r="AJD22" s="86"/>
      <c r="AJE22" s="83">
        <f>AJE19+AJE21</f>
        <v>4204</v>
      </c>
      <c r="AJF22" s="86"/>
      <c r="AJG22" s="84">
        <f>AJG19+AJG21</f>
        <v>0</v>
      </c>
      <c r="AJH22" s="84">
        <f>AJH19+AJH21</f>
        <v>8750</v>
      </c>
      <c r="AJI22" s="87"/>
      <c r="AJJ22" s="85">
        <f>AJJ19+AJJ21</f>
        <v>4524</v>
      </c>
      <c r="AJK22" s="86"/>
      <c r="AJL22" s="83">
        <f>AJL19+AJL21</f>
        <v>4191</v>
      </c>
      <c r="AJM22" s="86"/>
      <c r="AJN22" s="84">
        <f>AJN19+AJN21</f>
        <v>0</v>
      </c>
      <c r="AJO22" s="84">
        <f>AJO19+AJO21</f>
        <v>8715</v>
      </c>
      <c r="AJP22" s="87"/>
      <c r="AJQ22" s="85">
        <f>AJQ19+AJQ21</f>
        <v>4515</v>
      </c>
      <c r="AJR22" s="86"/>
      <c r="AJS22" s="83">
        <f>AJS19+AJS21</f>
        <v>4179</v>
      </c>
      <c r="AJT22" s="86"/>
      <c r="AJU22" s="84">
        <f>AJU19+AJU21</f>
        <v>0</v>
      </c>
      <c r="AJV22" s="84">
        <f>AJV19+AJV21</f>
        <v>8694</v>
      </c>
      <c r="AJW22" s="87"/>
      <c r="AJX22" s="85">
        <f>AJX19+AJX21</f>
        <v>4501</v>
      </c>
      <c r="AJY22" s="86"/>
      <c r="AJZ22" s="83">
        <f>AJZ19+AJZ21</f>
        <v>4169</v>
      </c>
      <c r="AKA22" s="86"/>
      <c r="AKB22" s="84">
        <f>AKB19+AKB21</f>
        <v>0</v>
      </c>
      <c r="AKC22" s="84">
        <f>AKC19+AKC21</f>
        <v>8670</v>
      </c>
      <c r="AKD22" s="87"/>
      <c r="AKE22" s="85">
        <f>AKE19+AKE21</f>
        <v>4490</v>
      </c>
      <c r="AKF22" s="86"/>
      <c r="AKG22" s="83">
        <f>AKG19+AKG21</f>
        <v>4164</v>
      </c>
      <c r="AKH22" s="86"/>
      <c r="AKI22" s="84">
        <f>AKI19+AKI21</f>
        <v>0</v>
      </c>
      <c r="AKJ22" s="84">
        <f>AKJ19+AKJ21</f>
        <v>8654</v>
      </c>
      <c r="AKK22" s="87"/>
      <c r="AKL22" s="85">
        <f>AKL19+AKL21</f>
        <v>4479</v>
      </c>
      <c r="AKM22" s="86"/>
      <c r="AKN22" s="83">
        <f>AKN19+AKN21</f>
        <v>4159</v>
      </c>
      <c r="AKO22" s="86"/>
      <c r="AKP22" s="84">
        <f>AKP19+AKP21</f>
        <v>0</v>
      </c>
      <c r="AKQ22" s="84">
        <f>AKQ19+AKQ21</f>
        <v>8638</v>
      </c>
      <c r="AKR22" s="87"/>
      <c r="AKS22" s="85">
        <f>AKS19+AKS21</f>
        <v>4469</v>
      </c>
      <c r="AKT22" s="86"/>
      <c r="AKU22" s="83">
        <f>AKU19+AKU21</f>
        <v>4149</v>
      </c>
      <c r="AKV22" s="86"/>
      <c r="AKW22" s="84">
        <f>AKW19+AKW21</f>
        <v>0</v>
      </c>
      <c r="AKX22" s="84">
        <f>AKX19+AKX21</f>
        <v>8618</v>
      </c>
      <c r="AKY22" s="87"/>
      <c r="AKZ22" s="85">
        <f>AKZ19+AKZ21</f>
        <v>4457</v>
      </c>
      <c r="ALA22" s="86"/>
      <c r="ALB22" s="83">
        <f>ALB19+ALB21</f>
        <v>4140</v>
      </c>
      <c r="ALC22" s="86"/>
      <c r="ALD22" s="84">
        <f>ALD19+ALD21</f>
        <v>0</v>
      </c>
      <c r="ALE22" s="84">
        <f>ALE19+ALE21</f>
        <v>8597</v>
      </c>
      <c r="ALF22" s="87"/>
      <c r="ALG22" s="85">
        <f>ALG19+ALG21</f>
        <v>4452</v>
      </c>
      <c r="ALH22" s="86"/>
      <c r="ALI22" s="83">
        <f>ALI19+ALI21</f>
        <v>4132</v>
      </c>
      <c r="ALJ22" s="86"/>
      <c r="ALK22" s="84">
        <f>ALK19+ALK21</f>
        <v>0</v>
      </c>
      <c r="ALL22" s="84">
        <f>ALL19+ALL21</f>
        <v>8584</v>
      </c>
      <c r="ALM22" s="87"/>
      <c r="ALN22" s="85">
        <f>ALN19+ALN21</f>
        <v>4437</v>
      </c>
      <c r="ALO22" s="86"/>
      <c r="ALP22" s="83">
        <f>ALP19+ALP21</f>
        <v>4125</v>
      </c>
      <c r="ALQ22" s="86"/>
      <c r="ALR22" s="84">
        <f>ALR19+ALR21</f>
        <v>0</v>
      </c>
      <c r="ALS22" s="84">
        <f>ALS19+ALS21</f>
        <v>8562</v>
      </c>
      <c r="ALT22" s="87"/>
      <c r="ALU22" s="85">
        <f>ALU19+ALU21</f>
        <v>4424</v>
      </c>
      <c r="ALV22" s="86"/>
      <c r="ALW22" s="83">
        <f>ALW19+ALW21</f>
        <v>4115</v>
      </c>
      <c r="ALX22" s="86"/>
      <c r="ALY22" s="84">
        <f>ALY19+ALY21</f>
        <v>0</v>
      </c>
      <c r="ALZ22" s="84">
        <f>ALZ19+ALZ21</f>
        <v>8539</v>
      </c>
      <c r="AMA22" s="87"/>
      <c r="AMB22" s="85">
        <f>AMB19+AMB21</f>
        <v>4420</v>
      </c>
      <c r="AMC22" s="86"/>
      <c r="AMD22" s="83">
        <f>AMD19+AMD21</f>
        <v>4110</v>
      </c>
      <c r="AME22" s="86"/>
      <c r="AMF22" s="84">
        <f>AMF19+AMF21</f>
        <v>0</v>
      </c>
      <c r="AMG22" s="84">
        <f>AMG19+AMG21</f>
        <v>8530</v>
      </c>
      <c r="AMH22" s="87"/>
      <c r="AMI22" s="85">
        <f>AMI19+AMI21</f>
        <v>4411</v>
      </c>
      <c r="AMJ22" s="86"/>
      <c r="AMK22" s="83">
        <f>AMK19+AMK21</f>
        <v>4107</v>
      </c>
      <c r="AML22" s="86"/>
      <c r="AMM22" s="84">
        <f>AMM19+AMM21</f>
        <v>0</v>
      </c>
      <c r="AMN22" s="84">
        <f>AMN19+AMN21</f>
        <v>8518</v>
      </c>
      <c r="AMO22" s="87"/>
      <c r="AMP22" s="85">
        <f>AMP19+AMP21</f>
        <v>4398</v>
      </c>
      <c r="AMQ22" s="86"/>
      <c r="AMR22" s="83">
        <f>AMR19+AMR21</f>
        <v>4095</v>
      </c>
      <c r="AMS22" s="86"/>
      <c r="AMT22" s="84">
        <f>AMT19+AMT21</f>
        <v>0</v>
      </c>
      <c r="AMU22" s="84">
        <f>AMU19+AMU21</f>
        <v>8493</v>
      </c>
      <c r="AMV22" s="87"/>
      <c r="AMW22" s="85">
        <f>AMW19+AMW21</f>
        <v>4387</v>
      </c>
      <c r="AMX22" s="86"/>
      <c r="AMY22" s="83">
        <f>AMY19+AMY21</f>
        <v>4086</v>
      </c>
      <c r="AMZ22" s="86"/>
      <c r="ANA22" s="84">
        <f>ANA19+ANA21</f>
        <v>0</v>
      </c>
      <c r="ANB22" s="84">
        <f>ANB19+ANB21</f>
        <v>8473</v>
      </c>
      <c r="ANC22" s="87"/>
      <c r="AND22" s="85">
        <f>AND19+AND21</f>
        <v>4378</v>
      </c>
      <c r="ANE22" s="86"/>
      <c r="ANF22" s="83">
        <f>ANF19+ANF21</f>
        <v>4078</v>
      </c>
      <c r="ANG22" s="86"/>
      <c r="ANH22" s="84">
        <f>ANH19+ANH21</f>
        <v>0</v>
      </c>
      <c r="ANI22" s="84">
        <f>ANI19+ANI21</f>
        <v>8456</v>
      </c>
      <c r="ANJ22" s="87"/>
      <c r="ANK22" s="85">
        <f>ANK19+ANK21</f>
        <v>4374</v>
      </c>
      <c r="ANL22" s="86"/>
      <c r="ANM22" s="83">
        <f>ANM19+ANM21</f>
        <v>4070</v>
      </c>
      <c r="ANN22" s="86"/>
      <c r="ANO22" s="84">
        <f>ANO19+ANO21</f>
        <v>0</v>
      </c>
      <c r="ANP22" s="84">
        <f>ANP19+ANP21</f>
        <v>8444</v>
      </c>
      <c r="ANQ22" s="87"/>
      <c r="ANR22" s="85">
        <f>ANR19+ANR21</f>
        <v>4363</v>
      </c>
      <c r="ANS22" s="86"/>
      <c r="ANT22" s="83">
        <f>ANT19+ANT21</f>
        <v>4055</v>
      </c>
      <c r="ANU22" s="86"/>
      <c r="ANV22" s="84">
        <f>ANV19+ANV21</f>
        <v>0</v>
      </c>
      <c r="ANW22" s="84">
        <f>ANW19+ANW21</f>
        <v>8418</v>
      </c>
      <c r="ANX22" s="87"/>
      <c r="ANY22" s="85">
        <f>ANY19+ANY21</f>
        <v>4349</v>
      </c>
      <c r="ANZ22" s="86"/>
      <c r="AOA22" s="83">
        <f>AOA19+AOA21</f>
        <v>4048</v>
      </c>
      <c r="AOB22" s="86"/>
      <c r="AOC22" s="84">
        <f>AOC19+AOC21</f>
        <v>0</v>
      </c>
      <c r="AOD22" s="84">
        <f>AOD19+AOD21</f>
        <v>8397</v>
      </c>
      <c r="AOE22" s="87"/>
      <c r="AOF22" s="85">
        <f>AOF19+AOF21</f>
        <v>4337</v>
      </c>
      <c r="AOG22" s="86"/>
      <c r="AOH22" s="83">
        <f>AOH19+AOH21</f>
        <v>4041</v>
      </c>
      <c r="AOI22" s="86"/>
      <c r="AOJ22" s="84">
        <f>AOJ19+AOJ21</f>
        <v>0</v>
      </c>
      <c r="AOK22" s="84">
        <f>AOK19+AOK21</f>
        <v>8378</v>
      </c>
      <c r="AOL22" s="87"/>
      <c r="AOM22" s="85">
        <f>AOM19+AOM21</f>
        <v>4330</v>
      </c>
      <c r="AON22" s="86"/>
      <c r="AOO22" s="83">
        <f>AOO19+AOO21</f>
        <v>4029</v>
      </c>
      <c r="AOP22" s="86"/>
      <c r="AOQ22" s="84">
        <f>AOQ19+AOQ21</f>
        <v>0</v>
      </c>
      <c r="AOR22" s="84">
        <f>AOR19+AOR21</f>
        <v>8359</v>
      </c>
      <c r="AOS22" s="87"/>
      <c r="AOT22" s="85">
        <f>AOT19+AOT21</f>
        <v>4318</v>
      </c>
      <c r="AOU22" s="86"/>
      <c r="AOV22" s="83">
        <f>AOV19+AOV21</f>
        <v>4019</v>
      </c>
      <c r="AOW22" s="86"/>
      <c r="AOX22" s="84">
        <f>AOX19+AOX21</f>
        <v>0</v>
      </c>
      <c r="AOY22" s="84">
        <f>AOY19+AOY21</f>
        <v>8337</v>
      </c>
      <c r="AOZ22" s="87"/>
      <c r="APA22" s="85">
        <f>APA19+APA21</f>
        <v>4308</v>
      </c>
      <c r="APB22" s="86"/>
      <c r="APC22" s="83">
        <f>APC19+APC21</f>
        <v>4011</v>
      </c>
      <c r="APD22" s="86"/>
      <c r="APE22" s="84">
        <f>APE19+APE21</f>
        <v>0</v>
      </c>
      <c r="APF22" s="84">
        <f>APF19+APF21</f>
        <v>8319</v>
      </c>
      <c r="APG22" s="87"/>
      <c r="APH22" s="85">
        <f>APH19+APH21</f>
        <v>4292</v>
      </c>
      <c r="API22" s="86"/>
      <c r="APJ22" s="83">
        <f>APJ19+APJ21</f>
        <v>3999</v>
      </c>
      <c r="APK22" s="86"/>
      <c r="APL22" s="84">
        <f>APL19+APL21</f>
        <v>0</v>
      </c>
      <c r="APM22" s="84">
        <f>APM19+APM21</f>
        <v>8291</v>
      </c>
      <c r="APN22" s="87"/>
      <c r="APO22" s="85">
        <f>APO19+APO21</f>
        <v>4275</v>
      </c>
      <c r="APP22" s="86"/>
      <c r="APQ22" s="83">
        <f>APQ19+APQ21</f>
        <v>3984</v>
      </c>
      <c r="APR22" s="86"/>
      <c r="APS22" s="84">
        <f>APS19+APS21</f>
        <v>0</v>
      </c>
      <c r="APT22" s="84">
        <f>APT19+APT21</f>
        <v>8259</v>
      </c>
      <c r="APU22" s="87"/>
      <c r="APV22" s="85">
        <f>APV19+APV21</f>
        <v>4271</v>
      </c>
      <c r="APW22" s="86"/>
      <c r="APX22" s="83">
        <f>APX19+APX21</f>
        <v>3977</v>
      </c>
      <c r="APY22" s="86"/>
      <c r="APZ22" s="84">
        <f>APZ19+APZ21</f>
        <v>0</v>
      </c>
      <c r="AQA22" s="84">
        <f>AQA19+AQA21</f>
        <v>8248</v>
      </c>
      <c r="AQB22" s="87"/>
      <c r="AQC22" s="85">
        <f>AQC19+AQC21</f>
        <v>4265</v>
      </c>
      <c r="AQD22" s="86"/>
      <c r="AQE22" s="83">
        <f>AQE19+AQE21</f>
        <v>3971</v>
      </c>
      <c r="AQF22" s="86"/>
      <c r="AQG22" s="84">
        <f>AQG19+AQG21</f>
        <v>0</v>
      </c>
      <c r="AQH22" s="84">
        <f>AQH19+AQH21</f>
        <v>8236</v>
      </c>
      <c r="AQI22" s="87"/>
      <c r="AQJ22" s="85">
        <f>AQJ19+AQJ21</f>
        <v>4250</v>
      </c>
      <c r="AQK22" s="86"/>
      <c r="AQL22" s="83">
        <f>AQL19+AQL21</f>
        <v>3963</v>
      </c>
      <c r="AQM22" s="86"/>
      <c r="AQN22" s="84">
        <f>AQN19+AQN21</f>
        <v>0</v>
      </c>
      <c r="AQO22" s="84">
        <f>AQO19+AQO21</f>
        <v>8213</v>
      </c>
      <c r="AQP22" s="87"/>
      <c r="AQQ22" s="85">
        <f>AQQ19+AQQ21</f>
        <v>4237</v>
      </c>
      <c r="AQR22" s="86"/>
      <c r="AQS22" s="83">
        <f>AQS19+AQS21</f>
        <v>3950</v>
      </c>
      <c r="AQT22" s="86"/>
      <c r="AQU22" s="84">
        <f>AQU19+AQU21</f>
        <v>0</v>
      </c>
      <c r="AQV22" s="84">
        <f>AQV19+AQV21</f>
        <v>8187</v>
      </c>
      <c r="AQW22" s="87"/>
      <c r="AQX22" s="85">
        <f>AQX19+AQX21</f>
        <v>4227</v>
      </c>
      <c r="AQY22" s="86"/>
      <c r="AQZ22" s="83">
        <f>AQZ19+AQZ21</f>
        <v>3943</v>
      </c>
      <c r="ARA22" s="86"/>
      <c r="ARB22" s="84">
        <f>ARB19+ARB21</f>
        <v>0</v>
      </c>
      <c r="ARC22" s="84">
        <f>ARC19+ARC21</f>
        <v>8170</v>
      </c>
      <c r="ARD22" s="87"/>
      <c r="ARE22" s="85">
        <f>ARE19+ARE21</f>
        <v>4211</v>
      </c>
      <c r="ARF22" s="86"/>
      <c r="ARG22" s="83">
        <f>ARG19+ARG21</f>
        <v>3920</v>
      </c>
      <c r="ARH22" s="86"/>
      <c r="ARI22" s="84">
        <f>ARI19+ARI21</f>
        <v>0</v>
      </c>
      <c r="ARJ22" s="84">
        <f>ARJ19+ARJ21</f>
        <v>8131</v>
      </c>
      <c r="ARK22" s="87"/>
      <c r="ARL22" s="85">
        <f>ARL19+ARL21</f>
        <v>4196</v>
      </c>
      <c r="ARM22" s="86"/>
      <c r="ARN22" s="83">
        <f>ARN19+ARN21</f>
        <v>3908</v>
      </c>
      <c r="ARO22" s="86"/>
      <c r="ARP22" s="84">
        <f>ARP19+ARP21</f>
        <v>0</v>
      </c>
      <c r="ARQ22" s="84">
        <f>ARQ19+ARQ21</f>
        <v>8104</v>
      </c>
      <c r="ARR22" s="87"/>
      <c r="ARS22" s="85">
        <f>ARS19+ARS21</f>
        <v>4186</v>
      </c>
      <c r="ART22" s="86"/>
      <c r="ARU22" s="83">
        <f>ARU19+ARU21</f>
        <v>3904</v>
      </c>
      <c r="ARV22" s="86"/>
      <c r="ARW22" s="84">
        <f>ARW19+ARW21</f>
        <v>0</v>
      </c>
      <c r="ARX22" s="84">
        <f>ARX19+ARX21</f>
        <v>8090</v>
      </c>
      <c r="ARY22" s="87"/>
      <c r="ARZ22" s="85">
        <f>ARZ19+ARZ21</f>
        <v>4186</v>
      </c>
      <c r="ASA22" s="86"/>
      <c r="ASB22" s="83">
        <f>ASB19+ASB21</f>
        <v>3904</v>
      </c>
      <c r="ASC22" s="86"/>
      <c r="ASD22" s="84">
        <f>ASD19+ASD21</f>
        <v>0</v>
      </c>
      <c r="ASE22" s="84">
        <f>ASE19+ASE21</f>
        <v>8090</v>
      </c>
      <c r="ASF22" s="87"/>
      <c r="ASG22" s="85">
        <f>ASG19+ASG21</f>
        <v>4166</v>
      </c>
      <c r="ASH22" s="86"/>
      <c r="ASI22" s="83">
        <f>ASI19+ASI21</f>
        <v>3890</v>
      </c>
      <c r="ASJ22" s="86"/>
      <c r="ASK22" s="84">
        <f>ASK19+ASK21</f>
        <v>0</v>
      </c>
      <c r="ASL22" s="84">
        <f>ASL19+ASL21</f>
        <v>8056</v>
      </c>
      <c r="ASM22" s="87"/>
      <c r="ASN22" s="85">
        <f>ASN19+ASN21</f>
        <v>4152</v>
      </c>
      <c r="ASO22" s="86"/>
      <c r="ASP22" s="83">
        <f>ASP19+ASP21</f>
        <v>3865</v>
      </c>
      <c r="ASQ22" s="86"/>
      <c r="ASR22" s="84">
        <f>ASR19+ASR21</f>
        <v>0</v>
      </c>
      <c r="ASS22" s="84">
        <f>ASS19+ASS21</f>
        <v>8017</v>
      </c>
      <c r="AST22" s="87"/>
      <c r="ASU22" s="85">
        <f>ASU19+ASU21</f>
        <v>4136</v>
      </c>
      <c r="ASV22" s="86"/>
      <c r="ASW22" s="83">
        <f>ASW19+ASW21</f>
        <v>3850</v>
      </c>
      <c r="ASX22" s="86"/>
      <c r="ASY22" s="84">
        <f>ASY19+ASY21</f>
        <v>0</v>
      </c>
      <c r="ASZ22" s="84">
        <f>ASZ19+ASZ21</f>
        <v>7986</v>
      </c>
      <c r="ATA22" s="87"/>
      <c r="ATB22" s="85">
        <f>ATB19+ATB21</f>
        <v>4117</v>
      </c>
      <c r="ATC22" s="86"/>
      <c r="ATD22" s="83">
        <f>ATD19+ATD21</f>
        <v>3827</v>
      </c>
      <c r="ATE22" s="86"/>
      <c r="ATF22" s="84">
        <f>ATF19+ATF21</f>
        <v>0</v>
      </c>
      <c r="ATG22" s="84">
        <f>ATG19+ATG21</f>
        <v>7944</v>
      </c>
      <c r="ATH22" s="87"/>
      <c r="ATI22" s="85">
        <f>ATI19+ATI21</f>
        <v>4100</v>
      </c>
      <c r="ATJ22" s="86"/>
      <c r="ATK22" s="83">
        <f>ATK19+ATK21</f>
        <v>3808</v>
      </c>
      <c r="ATL22" s="86"/>
      <c r="ATM22" s="84">
        <f>ATM19+ATM21</f>
        <v>0</v>
      </c>
      <c r="ATN22" s="84">
        <f>ATN19+ATN21</f>
        <v>7908</v>
      </c>
      <c r="ATO22" s="87"/>
      <c r="ATP22" s="85">
        <f>ATP19+ATP21</f>
        <v>4090</v>
      </c>
      <c r="ATQ22" s="86"/>
      <c r="ATR22" s="83">
        <f>ATR19+ATR21</f>
        <v>3797</v>
      </c>
      <c r="ATS22" s="86"/>
      <c r="ATT22" s="84">
        <f>ATT19+ATT21</f>
        <v>0</v>
      </c>
      <c r="ATU22" s="84">
        <f>ATU19+ATU21</f>
        <v>7887</v>
      </c>
      <c r="ATV22" s="87"/>
      <c r="ATW22" s="85">
        <f>ATW19+ATW21</f>
        <v>4076</v>
      </c>
      <c r="ATX22" s="86"/>
      <c r="ATY22" s="83">
        <f>ATY19+ATY21</f>
        <v>3787</v>
      </c>
      <c r="ATZ22" s="86"/>
      <c r="AUA22" s="84">
        <f>AUA19+AUA21</f>
        <v>0</v>
      </c>
      <c r="AUB22" s="84">
        <f>AUB19+AUB21</f>
        <v>7863</v>
      </c>
      <c r="AUC22" s="87"/>
      <c r="AUD22" s="85">
        <f>AUD19+AUD21</f>
        <v>4062</v>
      </c>
      <c r="AUE22" s="86"/>
      <c r="AUF22" s="83">
        <f>AUF19+AUF21</f>
        <v>3777</v>
      </c>
      <c r="AUG22" s="86"/>
      <c r="AUH22" s="84">
        <f>AUH19+AUH21</f>
        <v>0</v>
      </c>
      <c r="AUI22" s="84">
        <f>AUI19+AUI21</f>
        <v>7839</v>
      </c>
      <c r="AUJ22" s="87"/>
      <c r="AUK22" s="85">
        <f>AUK19+AUK21</f>
        <v>4046</v>
      </c>
      <c r="AUL22" s="86"/>
      <c r="AUM22" s="83">
        <f>AUM19+AUM21</f>
        <v>3757</v>
      </c>
      <c r="AUN22" s="86"/>
      <c r="AUO22" s="84">
        <f>AUO19+AUO21</f>
        <v>0</v>
      </c>
      <c r="AUP22" s="84">
        <f>AUP19+AUP21</f>
        <v>7803</v>
      </c>
      <c r="AUQ22" s="87"/>
      <c r="AUR22" s="85">
        <f>AUR19+AUR21</f>
        <v>4018</v>
      </c>
      <c r="AUS22" s="86"/>
      <c r="AUT22" s="83">
        <f>AUT19+AUT21</f>
        <v>3737</v>
      </c>
      <c r="AUU22" s="86"/>
      <c r="AUV22" s="84">
        <f>AUV19+AUV21</f>
        <v>0</v>
      </c>
      <c r="AUW22" s="84">
        <f>AUW19+AUW21</f>
        <v>7755</v>
      </c>
      <c r="AUX22" s="87"/>
      <c r="AUY22" s="85">
        <f>AUY19+AUY21</f>
        <v>3998</v>
      </c>
      <c r="AUZ22" s="86"/>
      <c r="AVA22" s="83">
        <f>AVA19+AVA21</f>
        <v>3714</v>
      </c>
      <c r="AVB22" s="86"/>
      <c r="AVC22" s="84">
        <f>AVC19+AVC21</f>
        <v>0</v>
      </c>
      <c r="AVD22" s="84">
        <f>AVD19+AVD21</f>
        <v>7712</v>
      </c>
      <c r="AVE22" s="87"/>
      <c r="AVF22" s="85">
        <f>AVF19+AVF21</f>
        <v>3980</v>
      </c>
      <c r="AVG22" s="86"/>
      <c r="AVH22" s="83">
        <f>AVH19+AVH21</f>
        <v>3675</v>
      </c>
      <c r="AVI22" s="86"/>
      <c r="AVJ22" s="84">
        <f>AVJ19+AVJ21</f>
        <v>0</v>
      </c>
      <c r="AVK22" s="84">
        <f>AVK19+AVK21</f>
        <v>7655</v>
      </c>
      <c r="AVL22" s="87"/>
      <c r="AVM22" s="85">
        <f>AVM19+AVM21</f>
        <v>3972</v>
      </c>
      <c r="AVN22" s="86"/>
      <c r="AVO22" s="83">
        <f>AVO19+AVO21</f>
        <v>3669</v>
      </c>
      <c r="AVP22" s="86"/>
      <c r="AVQ22" s="84">
        <f>AVQ19+AVQ21</f>
        <v>0</v>
      </c>
      <c r="AVR22" s="84">
        <f>AVR19+AVR21</f>
        <v>7641</v>
      </c>
      <c r="AVS22" s="87"/>
      <c r="AVT22" s="85">
        <f>AVT19+AVT21</f>
        <v>3958</v>
      </c>
      <c r="AVU22" s="86"/>
      <c r="AVV22" s="83">
        <f>AVV19+AVV21</f>
        <v>3662</v>
      </c>
      <c r="AVW22" s="86"/>
      <c r="AVX22" s="84">
        <f>AVX19+AVX21</f>
        <v>0</v>
      </c>
      <c r="AVY22" s="84">
        <f>AVY19+AVY21</f>
        <v>7620</v>
      </c>
      <c r="AVZ22" s="87"/>
      <c r="AWA22" s="85">
        <f>AWA19+AWA21</f>
        <v>3934</v>
      </c>
      <c r="AWB22" s="86"/>
      <c r="AWC22" s="83">
        <f>AWC19+AWC21</f>
        <v>3632</v>
      </c>
      <c r="AWD22" s="86"/>
      <c r="AWE22" s="84">
        <f>AWE19+AWE21</f>
        <v>0</v>
      </c>
      <c r="AWF22" s="84">
        <f>AWF19+AWF21</f>
        <v>7566</v>
      </c>
      <c r="AWG22" s="87"/>
      <c r="AWH22" s="85">
        <f>AWH19+AWH21</f>
        <v>3921</v>
      </c>
      <c r="AWI22" s="86"/>
      <c r="AWJ22" s="83">
        <f>AWJ19+AWJ21</f>
        <v>3602</v>
      </c>
      <c r="AWK22" s="86"/>
      <c r="AWL22" s="84">
        <f>AWL19+AWL21</f>
        <v>0</v>
      </c>
      <c r="AWM22" s="84">
        <f>AWM19+AWM21</f>
        <v>7523</v>
      </c>
      <c r="AWN22" s="87"/>
      <c r="AWO22" s="85">
        <f>AWO19+AWO21</f>
        <v>3902</v>
      </c>
      <c r="AWP22" s="86"/>
      <c r="AWQ22" s="83">
        <f>AWQ19+AWQ21</f>
        <v>3572</v>
      </c>
      <c r="AWR22" s="86"/>
      <c r="AWS22" s="84">
        <f>AWS19+AWS21</f>
        <v>0</v>
      </c>
      <c r="AWT22" s="84">
        <f>AWT19+AWT21</f>
        <v>7474</v>
      </c>
      <c r="AWU22" s="87"/>
      <c r="AWV22" s="85">
        <f>AWV19+AWV21</f>
        <v>3876</v>
      </c>
      <c r="AWW22" s="86"/>
      <c r="AWX22" s="83">
        <f>AWX19+AWX21</f>
        <v>3550</v>
      </c>
      <c r="AWY22" s="86"/>
      <c r="AWZ22" s="84">
        <f>AWZ19+AWZ21</f>
        <v>0</v>
      </c>
      <c r="AXA22" s="84">
        <f>AXA19+AXA21</f>
        <v>7426</v>
      </c>
      <c r="AXB22" s="87"/>
      <c r="AXC22" s="85">
        <f>AXC19+AXC21</f>
        <v>3843</v>
      </c>
      <c r="AXD22" s="86"/>
      <c r="AXE22" s="83">
        <f>AXE19+AXE21</f>
        <v>3521</v>
      </c>
      <c r="AXF22" s="86"/>
      <c r="AXG22" s="84">
        <f>AXG19+AXG21</f>
        <v>0</v>
      </c>
      <c r="AXH22" s="84">
        <f>AXH19+AXH21</f>
        <v>7364</v>
      </c>
      <c r="AXI22" s="87"/>
      <c r="AXJ22" s="85">
        <f>AXJ19+AXJ21</f>
        <v>3824</v>
      </c>
      <c r="AXK22" s="86"/>
      <c r="AXL22" s="83">
        <f>AXL19+AXL21</f>
        <v>3497</v>
      </c>
      <c r="AXM22" s="86"/>
      <c r="AXN22" s="84">
        <f>AXN19+AXN21</f>
        <v>0</v>
      </c>
      <c r="AXO22" s="84">
        <f>AXO19+AXO21</f>
        <v>7321</v>
      </c>
      <c r="AXP22" s="87"/>
      <c r="AXQ22" s="85">
        <f>AXQ19+AXQ21</f>
        <v>3807</v>
      </c>
      <c r="AXR22" s="86"/>
      <c r="AXS22" s="83">
        <f>AXS19+AXS21</f>
        <v>3485</v>
      </c>
      <c r="AXT22" s="86"/>
      <c r="AXU22" s="84">
        <f>AXU19+AXU21</f>
        <v>0</v>
      </c>
      <c r="AXV22" s="84">
        <f>AXV19+AXV21</f>
        <v>7292</v>
      </c>
      <c r="AXW22" s="87"/>
      <c r="AXX22" s="85">
        <f>AXX19+AXX21</f>
        <v>3776</v>
      </c>
      <c r="AXY22" s="86"/>
      <c r="AXZ22" s="83">
        <f>AXZ19+AXZ21</f>
        <v>3457</v>
      </c>
      <c r="AYA22" s="86"/>
      <c r="AYB22" s="84">
        <f>AYB19+AYB21</f>
        <v>0</v>
      </c>
      <c r="AYC22" s="84">
        <f>AYC19+AYC21</f>
        <v>7233</v>
      </c>
      <c r="AYD22" s="87"/>
      <c r="AYE22" s="85">
        <f>AYE19+AYE21</f>
        <v>3746</v>
      </c>
      <c r="AYF22" s="86"/>
      <c r="AYG22" s="83">
        <f>AYG19+AYG21</f>
        <v>3423</v>
      </c>
      <c r="AYH22" s="86"/>
      <c r="AYI22" s="84">
        <f>AYI19+AYI21</f>
        <v>0</v>
      </c>
      <c r="AYJ22" s="84">
        <f>AYJ19+AYJ21</f>
        <v>7169</v>
      </c>
      <c r="AYK22" s="87"/>
      <c r="AYL22" s="85">
        <f>AYL19+AYL21</f>
        <v>3728</v>
      </c>
      <c r="AYM22" s="86"/>
      <c r="AYN22" s="83">
        <f>AYN19+AYN21</f>
        <v>3404</v>
      </c>
      <c r="AYO22" s="86"/>
      <c r="AYP22" s="84">
        <f>AYP19+AYP21</f>
        <v>0</v>
      </c>
      <c r="AYQ22" s="84">
        <f>AYQ19+AYQ21</f>
        <v>7132</v>
      </c>
      <c r="AYR22" s="87"/>
      <c r="AYS22" s="85">
        <f>AYS19+AYS21</f>
        <v>3696</v>
      </c>
      <c r="AYT22" s="86"/>
      <c r="AYU22" s="83">
        <f>AYU19+AYU21</f>
        <v>3375</v>
      </c>
      <c r="AYV22" s="86"/>
      <c r="AYW22" s="84">
        <f>AYW19+AYW21</f>
        <v>0</v>
      </c>
      <c r="AYX22" s="84">
        <f>AYX19+AYX21</f>
        <v>7071</v>
      </c>
      <c r="AYY22" s="87"/>
      <c r="AYZ22" s="85">
        <f>AYZ19+AYZ21</f>
        <v>3678</v>
      </c>
      <c r="AZA22" s="86"/>
      <c r="AZB22" s="83">
        <f>AZB19+AZB21</f>
        <v>3340</v>
      </c>
      <c r="AZC22" s="86"/>
      <c r="AZD22" s="84">
        <f>AZD19+AZD21</f>
        <v>0</v>
      </c>
      <c r="AZE22" s="84">
        <f>AZE19+AZE21</f>
        <v>7018</v>
      </c>
      <c r="AZF22" s="87"/>
      <c r="AZG22" s="85">
        <f>AZG19+AZG21</f>
        <v>3655</v>
      </c>
      <c r="AZH22" s="86"/>
      <c r="AZI22" s="83">
        <f>AZI19+AZI21</f>
        <v>3309</v>
      </c>
      <c r="AZJ22" s="86"/>
      <c r="AZK22" s="84">
        <f>AZK19+AZK21</f>
        <v>0</v>
      </c>
      <c r="AZL22" s="84">
        <f>AZL19+AZL21</f>
        <v>6964</v>
      </c>
      <c r="AZM22" s="87"/>
      <c r="AZN22" s="85">
        <f>AZN19+AZN21</f>
        <v>3645</v>
      </c>
      <c r="AZO22" s="86"/>
      <c r="AZP22" s="83">
        <f>AZP19+AZP21</f>
        <v>3294</v>
      </c>
      <c r="AZQ22" s="86"/>
      <c r="AZR22" s="84">
        <f>AZR19+AZR21</f>
        <v>0</v>
      </c>
      <c r="AZS22" s="84">
        <f>AZS19+AZS21</f>
        <v>6939</v>
      </c>
      <c r="AZT22" s="87"/>
      <c r="AZU22" s="85">
        <f>AZU19+AZU21</f>
        <v>3617</v>
      </c>
      <c r="AZV22" s="86"/>
      <c r="AZW22" s="83">
        <f>AZW19+AZW21</f>
        <v>3271</v>
      </c>
      <c r="AZX22" s="86"/>
      <c r="AZY22" s="84">
        <f>AZY19+AZY21</f>
        <v>0</v>
      </c>
      <c r="AZZ22" s="84">
        <f>AZZ19+AZZ21</f>
        <v>6888</v>
      </c>
      <c r="BAA22" s="87"/>
      <c r="BAB22" s="85">
        <f>BAB19+BAB21</f>
        <v>3586</v>
      </c>
      <c r="BAC22" s="86"/>
      <c r="BAD22" s="83">
        <f>BAD19+BAD21</f>
        <v>3242</v>
      </c>
      <c r="BAE22" s="86"/>
      <c r="BAF22" s="84">
        <f>BAF19+BAF21</f>
        <v>0</v>
      </c>
      <c r="BAG22" s="84">
        <f>BAG19+BAG21</f>
        <v>6828</v>
      </c>
      <c r="BAH22" s="87"/>
      <c r="BAI22" s="85">
        <f>BAI19+BAI21</f>
        <v>3573</v>
      </c>
      <c r="BAJ22" s="86"/>
      <c r="BAK22" s="83">
        <f>BAK19+BAK21</f>
        <v>3218</v>
      </c>
      <c r="BAL22" s="86"/>
      <c r="BAM22" s="84">
        <f>BAM19+BAM21</f>
        <v>0</v>
      </c>
      <c r="BAN22" s="84">
        <f>BAN19+BAN21</f>
        <v>6791</v>
      </c>
      <c r="BAO22" s="87"/>
      <c r="BAP22" s="85">
        <f>BAP19+BAP21</f>
        <v>3533</v>
      </c>
      <c r="BAQ22" s="86"/>
      <c r="BAR22" s="83">
        <f>BAR19+BAR21</f>
        <v>3175</v>
      </c>
      <c r="BAS22" s="86"/>
      <c r="BAT22" s="84">
        <f>BAT19+BAT21</f>
        <v>0</v>
      </c>
      <c r="BAU22" s="84">
        <f>BAU19+BAU21</f>
        <v>6708</v>
      </c>
      <c r="BAV22" s="87"/>
      <c r="BAW22" s="85">
        <f>BAW19+BAW21</f>
        <v>3494</v>
      </c>
      <c r="BAX22" s="86"/>
      <c r="BAY22" s="83">
        <f>BAY19+BAY21</f>
        <v>3141</v>
      </c>
      <c r="BAZ22" s="86"/>
      <c r="BBA22" s="84">
        <f>BBA19+BBA21</f>
        <v>0</v>
      </c>
      <c r="BBB22" s="84">
        <f>BBB19+BBB21</f>
        <v>6635</v>
      </c>
      <c r="BBC22" s="87"/>
      <c r="BBD22" s="85">
        <f>BBD19+BBD21</f>
        <v>3488</v>
      </c>
      <c r="BBE22" s="86"/>
      <c r="BBF22" s="83">
        <f>BBF19+BBF21</f>
        <v>3129</v>
      </c>
      <c r="BBG22" s="86"/>
      <c r="BBH22" s="84">
        <f>BBH19+BBH21</f>
        <v>0</v>
      </c>
      <c r="BBI22" s="84">
        <f>BBI19+BBI21</f>
        <v>6617</v>
      </c>
      <c r="BBJ22" s="87"/>
      <c r="BBK22" s="85">
        <f>BBK19+BBK21</f>
        <v>3469</v>
      </c>
      <c r="BBL22" s="86"/>
      <c r="BBM22" s="83">
        <f>BBM19+BBM21</f>
        <v>3108</v>
      </c>
      <c r="BBN22" s="86"/>
      <c r="BBO22" s="84">
        <f>BBO19+BBO21</f>
        <v>0</v>
      </c>
      <c r="BBP22" s="84">
        <f>BBP19+BBP21</f>
        <v>6577</v>
      </c>
      <c r="BBQ22" s="87"/>
      <c r="BBR22" s="85">
        <f>BBR19+BBR21</f>
        <v>3434</v>
      </c>
      <c r="BBS22" s="86"/>
      <c r="BBT22" s="83">
        <f>BBT19+BBT21</f>
        <v>3080</v>
      </c>
      <c r="BBU22" s="86"/>
      <c r="BBV22" s="84">
        <f>BBV19+BBV21</f>
        <v>0</v>
      </c>
      <c r="BBW22" s="84">
        <f>BBW19+BBW21</f>
        <v>6514</v>
      </c>
      <c r="BBX22" s="87"/>
      <c r="BBY22" s="85">
        <f>BBY19+BBY21</f>
        <v>3401</v>
      </c>
      <c r="BBZ22" s="86"/>
      <c r="BCA22" s="83">
        <f>BCA19+BCA21</f>
        <v>3062</v>
      </c>
      <c r="BCB22" s="86"/>
      <c r="BCC22" s="84">
        <f>BCC19+BCC21</f>
        <v>0</v>
      </c>
      <c r="BCD22" s="84">
        <f>BCD19+BCD21</f>
        <v>6463</v>
      </c>
      <c r="BCE22" s="87"/>
      <c r="BCF22" s="85">
        <f>BCF19+BCF21</f>
        <v>3377</v>
      </c>
      <c r="BCG22" s="86"/>
      <c r="BCH22" s="83">
        <f>BCH19+BCH21</f>
        <v>3040</v>
      </c>
      <c r="BCI22" s="86"/>
      <c r="BCJ22" s="84">
        <f>BCJ19+BCJ21</f>
        <v>0</v>
      </c>
      <c r="BCK22" s="84">
        <f>BCK19+BCK21</f>
        <v>6417</v>
      </c>
      <c r="BCL22" s="87"/>
      <c r="BCM22" s="85">
        <f>BCM19+BCM21</f>
        <v>3343</v>
      </c>
      <c r="BCN22" s="86"/>
      <c r="BCO22" s="83">
        <f>BCO19+BCO21</f>
        <v>2991</v>
      </c>
      <c r="BCP22" s="86"/>
      <c r="BCQ22" s="84">
        <f>BCQ19+BCQ21</f>
        <v>0</v>
      </c>
      <c r="BCR22" s="84">
        <f>BCR19+BCR21</f>
        <v>6334</v>
      </c>
      <c r="BCS22" s="87"/>
      <c r="BCT22" s="85">
        <f>BCT19+BCT21</f>
        <v>3309</v>
      </c>
      <c r="BCU22" s="86"/>
      <c r="BCV22" s="83">
        <f>BCV19+BCV21</f>
        <v>2948</v>
      </c>
      <c r="BCW22" s="86"/>
      <c r="BCX22" s="84">
        <f>BCX19+BCX21</f>
        <v>0</v>
      </c>
      <c r="BCY22" s="84">
        <f>BCY19+BCY21</f>
        <v>6257</v>
      </c>
      <c r="BCZ22" s="87"/>
      <c r="BDA22" s="85">
        <f>BDA19+BDA21</f>
        <v>3289</v>
      </c>
      <c r="BDB22" s="86"/>
      <c r="BDC22" s="83">
        <f>BDC19+BDC21</f>
        <v>2931</v>
      </c>
      <c r="BDD22" s="86"/>
      <c r="BDE22" s="84">
        <f>BDE19+BDE21</f>
        <v>0</v>
      </c>
      <c r="BDF22" s="84">
        <f>BDF19+BDF21</f>
        <v>6220</v>
      </c>
      <c r="BDG22" s="87"/>
      <c r="BDH22" s="85">
        <f>BDH19+BDH21</f>
        <v>3266</v>
      </c>
      <c r="BDI22" s="86"/>
      <c r="BDJ22" s="83">
        <f>BDJ19+BDJ21</f>
        <v>2914</v>
      </c>
      <c r="BDK22" s="86"/>
      <c r="BDL22" s="84">
        <f>BDL19+BDL21</f>
        <v>0</v>
      </c>
      <c r="BDM22" s="84">
        <f>BDM19+BDM21</f>
        <v>6180</v>
      </c>
      <c r="BDN22" s="87"/>
      <c r="BDO22" s="85">
        <f>BDO19+BDO21</f>
        <v>3249</v>
      </c>
      <c r="BDP22" s="86"/>
      <c r="BDQ22" s="83">
        <f>BDQ19+BDQ21</f>
        <v>2891</v>
      </c>
      <c r="BDR22" s="86"/>
      <c r="BDS22" s="84">
        <f>BDS19+BDS21</f>
        <v>0</v>
      </c>
      <c r="BDT22" s="84">
        <f>BDT19+BDT21</f>
        <v>6140</v>
      </c>
      <c r="BDU22" s="87"/>
      <c r="BDV22" s="85">
        <f>BDV19+BDV21</f>
        <v>3228</v>
      </c>
      <c r="BDW22" s="86"/>
      <c r="BDX22" s="83">
        <f>BDX19+BDX21</f>
        <v>2867</v>
      </c>
      <c r="BDY22" s="86"/>
      <c r="BDZ22" s="84">
        <f>BDZ19+BDZ21</f>
        <v>0</v>
      </c>
      <c r="BEA22" s="84">
        <f>BEA19+BEA21</f>
        <v>6095</v>
      </c>
      <c r="BEB22" s="87"/>
      <c r="BEC22" s="85">
        <f>BEC19+BEC21</f>
        <v>3184</v>
      </c>
      <c r="BED22" s="86"/>
      <c r="BEE22" s="83">
        <f>BEE19+BEE21</f>
        <v>2832</v>
      </c>
      <c r="BEF22" s="86"/>
      <c r="BEG22" s="84">
        <f>BEG19+BEG21</f>
        <v>0</v>
      </c>
      <c r="BEH22" s="84">
        <f>BEH19+BEH21</f>
        <v>6016</v>
      </c>
      <c r="BEI22" s="87"/>
      <c r="BEJ22" s="85">
        <f>BEJ19+BEJ21</f>
        <v>3113</v>
      </c>
      <c r="BEK22" s="86"/>
      <c r="BEL22" s="83">
        <f>BEL19+BEL21</f>
        <v>2770</v>
      </c>
      <c r="BEM22" s="86"/>
      <c r="BEN22" s="84">
        <f>BEN19+BEN21</f>
        <v>0</v>
      </c>
      <c r="BEO22" s="84">
        <f>BEO19+BEO21</f>
        <v>5883</v>
      </c>
      <c r="BEP22" s="87"/>
      <c r="BEQ22" s="85">
        <f>BEQ19+BEQ21</f>
        <v>3073</v>
      </c>
      <c r="BER22" s="86"/>
      <c r="BES22" s="83">
        <f>BES19+BES21</f>
        <v>2724</v>
      </c>
      <c r="BET22" s="86"/>
      <c r="BEU22" s="84">
        <f>BEU19+BEU21</f>
        <v>0</v>
      </c>
      <c r="BEV22" s="84">
        <f>BEV19+BEV21</f>
        <v>5797</v>
      </c>
      <c r="BEW22" s="87"/>
      <c r="BEX22" s="85">
        <f>BEX19+BEX21</f>
        <v>3057</v>
      </c>
      <c r="BEY22" s="86"/>
      <c r="BEZ22" s="83">
        <f>BEZ19+BEZ21</f>
        <v>2703</v>
      </c>
      <c r="BFA22" s="86"/>
      <c r="BFB22" s="84">
        <f>BFB19+BFB21</f>
        <v>0</v>
      </c>
      <c r="BFC22" s="84">
        <f>BFC19+BFC21</f>
        <v>5760</v>
      </c>
      <c r="BFD22" s="87"/>
      <c r="BFE22" s="85">
        <f>BFE19+BFE21</f>
        <v>3041</v>
      </c>
      <c r="BFF22" s="86"/>
      <c r="BFG22" s="83">
        <f>BFG19+BFG21</f>
        <v>2674</v>
      </c>
      <c r="BFH22" s="86"/>
      <c r="BFI22" s="84">
        <f>BFI19+BFI21</f>
        <v>0</v>
      </c>
      <c r="BFJ22" s="84">
        <f>BFJ19+BFJ21</f>
        <v>5715</v>
      </c>
      <c r="BFK22" s="87"/>
      <c r="BFL22" s="85">
        <f>BFL19+BFL21</f>
        <v>3027</v>
      </c>
      <c r="BFM22" s="86"/>
      <c r="BFN22" s="83">
        <f>BFN19+BFN21</f>
        <v>2648</v>
      </c>
      <c r="BFO22" s="86"/>
      <c r="BFP22" s="84">
        <f>BFP19+BFP21</f>
        <v>0</v>
      </c>
      <c r="BFQ22" s="84">
        <f>BFQ19+BFQ21</f>
        <v>5675</v>
      </c>
      <c r="BFR22" s="87"/>
      <c r="BFS22" s="85">
        <f>BFS19+BFS21</f>
        <v>3004</v>
      </c>
      <c r="BFT22" s="86"/>
      <c r="BFU22" s="83">
        <f>BFU19+BFU21</f>
        <v>2626</v>
      </c>
      <c r="BFV22" s="86"/>
      <c r="BFW22" s="84">
        <f>BFW19+BFW21</f>
        <v>0</v>
      </c>
      <c r="BFX22" s="84">
        <f>BFX19+BFX21</f>
        <v>5630</v>
      </c>
      <c r="BFY22" s="87"/>
      <c r="BFZ22" s="85">
        <f>BFZ19+BFZ21</f>
        <v>2932</v>
      </c>
      <c r="BGA22" s="86"/>
      <c r="BGB22" s="83">
        <f>BGB19+BGB21</f>
        <v>2553</v>
      </c>
      <c r="BGC22" s="86"/>
      <c r="BGD22" s="84">
        <f>BGD19+BGD21</f>
        <v>0</v>
      </c>
      <c r="BGE22" s="84">
        <f>BGE19+BGE21</f>
        <v>5485</v>
      </c>
      <c r="BGF22" s="87"/>
      <c r="BGG22" s="85">
        <f>BGG19+BGG21</f>
        <v>2880</v>
      </c>
      <c r="BGH22" s="86"/>
      <c r="BGI22" s="83">
        <f>BGI19+BGI21</f>
        <v>2484</v>
      </c>
      <c r="BGJ22" s="86"/>
      <c r="BGK22" s="84">
        <f>BGK19+BGK21</f>
        <v>0</v>
      </c>
      <c r="BGL22" s="84">
        <f>BGL19+BGL21</f>
        <v>5364</v>
      </c>
      <c r="BGM22" s="87"/>
      <c r="BGN22" s="85">
        <f>BGN19+BGN21</f>
        <v>2815</v>
      </c>
      <c r="BGO22" s="86"/>
      <c r="BGP22" s="83">
        <f>BGP19+BGP21</f>
        <v>2406</v>
      </c>
      <c r="BGQ22" s="86"/>
      <c r="BGR22" s="84">
        <f>BGR19+BGR21</f>
        <v>0</v>
      </c>
      <c r="BGS22" s="84">
        <f>BGS19+BGS21</f>
        <v>5221</v>
      </c>
      <c r="BGT22" s="87"/>
      <c r="BGU22" s="85">
        <f>BGU19+BGU21</f>
        <v>2774</v>
      </c>
      <c r="BGV22" s="86"/>
      <c r="BGW22" s="83">
        <f>BGW19+BGW21</f>
        <v>2357</v>
      </c>
      <c r="BGX22" s="86"/>
      <c r="BGY22" s="84">
        <f>BGY19+BGY21</f>
        <v>0</v>
      </c>
      <c r="BGZ22" s="84">
        <f>BGZ19+BGZ21</f>
        <v>5131</v>
      </c>
      <c r="BHA22" s="87"/>
      <c r="BHB22" s="85">
        <f>BHB19+BHB21</f>
        <v>2726</v>
      </c>
      <c r="BHC22" s="86"/>
      <c r="BHD22" s="83">
        <f>BHD19+BHD21</f>
        <v>2307</v>
      </c>
      <c r="BHE22" s="86"/>
      <c r="BHF22" s="84">
        <f>BHF19+BHF21</f>
        <v>0</v>
      </c>
      <c r="BHG22" s="84">
        <f>BHG19+BHG21</f>
        <v>5033</v>
      </c>
      <c r="BHH22" s="87"/>
      <c r="BHI22" s="85">
        <f>BHI19+BHI21</f>
        <v>2667</v>
      </c>
      <c r="BHJ22" s="86"/>
      <c r="BHK22" s="83">
        <f>BHK19+BHK21</f>
        <v>2232</v>
      </c>
      <c r="BHL22" s="86"/>
      <c r="BHM22" s="84">
        <f>BHM19+BHM21</f>
        <v>0</v>
      </c>
      <c r="BHN22" s="84">
        <f>BHN19+BHN21</f>
        <v>4899</v>
      </c>
      <c r="BHO22" s="87"/>
      <c r="BHP22" s="85">
        <f>BHP19+BHP21</f>
        <v>2610</v>
      </c>
      <c r="BHQ22" s="86"/>
      <c r="BHR22" s="83">
        <f>BHR19+BHR21</f>
        <v>2181</v>
      </c>
      <c r="BHS22" s="86"/>
      <c r="BHT22" s="84">
        <f>BHT19+BHT21</f>
        <v>0</v>
      </c>
      <c r="BHU22" s="84">
        <f>BHU19+BHU21</f>
        <v>4791</v>
      </c>
      <c r="BHV22" s="87"/>
      <c r="BHW22" s="85">
        <f>BHW19+BHW21</f>
        <v>2550</v>
      </c>
      <c r="BHX22" s="86"/>
      <c r="BHY22" s="83">
        <f>BHY19+BHY21</f>
        <v>2124</v>
      </c>
      <c r="BHZ22" s="86"/>
      <c r="BIA22" s="84">
        <f>BIA19+BIA21</f>
        <v>0</v>
      </c>
      <c r="BIB22" s="84">
        <f>BIB19+BIB21</f>
        <v>4674</v>
      </c>
      <c r="BIC22" s="87"/>
      <c r="BID22" s="85">
        <f>BID19+BID21</f>
        <v>2472</v>
      </c>
      <c r="BIE22" s="86"/>
      <c r="BIF22" s="83">
        <f>BIF19+BIF21</f>
        <v>2050</v>
      </c>
      <c r="BIG22" s="86"/>
      <c r="BIH22" s="84">
        <f>BIH19+BIH21</f>
        <v>0</v>
      </c>
      <c r="BII22" s="84">
        <f>BII19+BII21</f>
        <v>4522</v>
      </c>
      <c r="BIJ22" s="87"/>
      <c r="BIK22" s="85">
        <f>BIK19+BIK21</f>
        <v>2404</v>
      </c>
      <c r="BIL22" s="86"/>
      <c r="BIM22" s="83">
        <f>BIM19+BIM21</f>
        <v>2002</v>
      </c>
      <c r="BIN22" s="86"/>
      <c r="BIO22" s="84">
        <f>BIO19+BIO21</f>
        <v>0</v>
      </c>
      <c r="BIP22" s="84">
        <f>BIP19+BIP21</f>
        <v>4406</v>
      </c>
      <c r="BIQ22" s="87"/>
      <c r="BIR22" s="85">
        <f>BIR19+BIR21</f>
        <v>2376</v>
      </c>
      <c r="BIS22" s="86"/>
      <c r="BIT22" s="83">
        <f>BIT19+BIT21</f>
        <v>1985</v>
      </c>
      <c r="BIU22" s="86"/>
      <c r="BIV22" s="84">
        <f>BIV19+BIV21</f>
        <v>0</v>
      </c>
      <c r="BIW22" s="84">
        <f>BIW19+BIW21</f>
        <v>4361</v>
      </c>
      <c r="BIX22" s="87"/>
      <c r="BIY22" s="85">
        <f>BIY19+BIY21</f>
        <v>2333</v>
      </c>
      <c r="BIZ22" s="86"/>
      <c r="BJA22" s="83">
        <f>BJA19+BJA21</f>
        <v>1946</v>
      </c>
      <c r="BJB22" s="86"/>
      <c r="BJC22" s="84">
        <f>BJC19+BJC21</f>
        <v>0</v>
      </c>
      <c r="BJD22" s="84">
        <f>BJD19+BJD21</f>
        <v>4279</v>
      </c>
      <c r="BJE22" s="87"/>
      <c r="BJF22" s="85">
        <f>BJF19+BJF21</f>
        <v>2284</v>
      </c>
      <c r="BJG22" s="86"/>
      <c r="BJH22" s="83">
        <f>BJH19+BJH21</f>
        <v>1892</v>
      </c>
      <c r="BJI22" s="86"/>
      <c r="BJJ22" s="84">
        <f>BJJ19+BJJ21</f>
        <v>0</v>
      </c>
      <c r="BJK22" s="84">
        <f>BJK19+BJK21</f>
        <v>4176</v>
      </c>
      <c r="BJL22" s="87"/>
      <c r="BJM22" s="85">
        <f>BJM19+BJM21</f>
        <v>2226</v>
      </c>
      <c r="BJN22" s="86"/>
      <c r="BJO22" s="83">
        <f>BJO19+BJO21</f>
        <v>1826</v>
      </c>
      <c r="BJP22" s="86"/>
      <c r="BJQ22" s="84">
        <f>BJQ19+BJQ21</f>
        <v>0</v>
      </c>
      <c r="BJR22" s="84">
        <f>BJR19+BJR21</f>
        <v>4052</v>
      </c>
      <c r="BJS22" s="87"/>
      <c r="BJT22" s="85">
        <f>BJT19+BJT21</f>
        <v>2147</v>
      </c>
      <c r="BJU22" s="86"/>
      <c r="BJV22" s="83">
        <f>BJV19+BJV21</f>
        <v>1765</v>
      </c>
      <c r="BJW22" s="86"/>
      <c r="BJX22" s="84">
        <f>BJX19+BJX21</f>
        <v>0</v>
      </c>
      <c r="BJY22" s="84">
        <f>BJY19+BJY21</f>
        <v>3912</v>
      </c>
      <c r="BJZ22" s="87"/>
      <c r="BKA22" s="85">
        <f>BKA19+BKA21</f>
        <v>2102</v>
      </c>
      <c r="BKB22" s="86"/>
      <c r="BKC22" s="83">
        <f>BKC19+BKC21</f>
        <v>1738</v>
      </c>
      <c r="BKD22" s="86"/>
      <c r="BKE22" s="84">
        <f>BKE19+BKE21</f>
        <v>0</v>
      </c>
      <c r="BKF22" s="84">
        <f>BKF19+BKF21</f>
        <v>3840</v>
      </c>
      <c r="BKG22" s="87"/>
      <c r="BKH22" s="85">
        <f>BKH19+BKH21</f>
        <v>2053</v>
      </c>
      <c r="BKI22" s="86"/>
      <c r="BKJ22" s="83">
        <f>BKJ19+BKJ21</f>
        <v>1688</v>
      </c>
      <c r="BKK22" s="86"/>
      <c r="BKL22" s="84">
        <f>BKL19+BKL21</f>
        <v>0</v>
      </c>
      <c r="BKM22" s="84">
        <f>BKM19+BKM21</f>
        <v>3741</v>
      </c>
      <c r="BKN22" s="87"/>
      <c r="BKO22" s="85">
        <f>BKO19+BKO21</f>
        <v>2019</v>
      </c>
      <c r="BKP22" s="86"/>
      <c r="BKQ22" s="83">
        <f>BKQ19+BKQ21</f>
        <v>1664</v>
      </c>
      <c r="BKR22" s="86"/>
      <c r="BKS22" s="84">
        <f>BKS19+BKS21</f>
        <v>0</v>
      </c>
      <c r="BKT22" s="84">
        <f>BKT19+BKT21</f>
        <v>3683</v>
      </c>
      <c r="BKU22" s="87"/>
      <c r="BKV22" s="85">
        <f>BKV19+BKV21</f>
        <v>1977</v>
      </c>
      <c r="BKW22" s="86"/>
      <c r="BKX22" s="83">
        <f>BKX19+BKX21</f>
        <v>1627</v>
      </c>
      <c r="BKY22" s="86"/>
      <c r="BKZ22" s="84">
        <f>BKZ19+BKZ21</f>
        <v>0</v>
      </c>
      <c r="BLA22" s="84">
        <f>BLA19+BLA21</f>
        <v>3604</v>
      </c>
      <c r="BLB22" s="87"/>
      <c r="BLC22" s="85">
        <f>BLC19+BLC21</f>
        <v>1903</v>
      </c>
      <c r="BLD22" s="86"/>
      <c r="BLE22" s="83">
        <f>BLE19+BLE21</f>
        <v>1561</v>
      </c>
      <c r="BLF22" s="86"/>
      <c r="BLG22" s="84">
        <f>BLG19+BLG21</f>
        <v>0</v>
      </c>
      <c r="BLH22" s="84">
        <f>BLH19+BLH21</f>
        <v>3464</v>
      </c>
      <c r="BLI22" s="87"/>
      <c r="BLJ22" s="85">
        <f>BLJ19+BLJ21</f>
        <v>1903</v>
      </c>
      <c r="BLK22" s="86"/>
      <c r="BLL22" s="83">
        <f>BLL19+BLL21</f>
        <v>1561</v>
      </c>
      <c r="BLM22" s="86"/>
      <c r="BLN22" s="84">
        <f>BLN19+BLN21</f>
        <v>0</v>
      </c>
      <c r="BLO22" s="84">
        <f>BLO19+BLO21</f>
        <v>3464</v>
      </c>
      <c r="BLP22" s="87"/>
      <c r="BLQ22" s="85">
        <f>BLQ19+BLQ21</f>
        <v>1848</v>
      </c>
      <c r="BLR22" s="86"/>
      <c r="BLS22" s="83">
        <f>BLS19+BLS21</f>
        <v>1495</v>
      </c>
      <c r="BLT22" s="86"/>
      <c r="BLU22" s="84">
        <f>BLU19+BLU21</f>
        <v>0</v>
      </c>
      <c r="BLV22" s="84">
        <f>BLV19+BLV21</f>
        <v>3343</v>
      </c>
      <c r="BLW22" s="87"/>
      <c r="BLX22" s="85">
        <f>BLX19+BLX21</f>
        <v>1656</v>
      </c>
      <c r="BLY22" s="86"/>
      <c r="BLZ22" s="83">
        <f>BLZ19+BLZ21</f>
        <v>1344</v>
      </c>
      <c r="BMA22" s="86"/>
      <c r="BMB22" s="84">
        <f>BMB19+BMB21</f>
        <v>0</v>
      </c>
      <c r="BMC22" s="84">
        <f>BMC19+BMC21</f>
        <v>3000</v>
      </c>
      <c r="BMD22" s="87"/>
      <c r="BME22" s="85">
        <f>BME19+BME21</f>
        <v>1656</v>
      </c>
      <c r="BMF22" s="86"/>
      <c r="BMG22" s="83">
        <f>BMG19+BMG21</f>
        <v>1344</v>
      </c>
      <c r="BMH22" s="86"/>
      <c r="BMI22" s="84">
        <f>BMI19+BMI21</f>
        <v>0</v>
      </c>
      <c r="BMJ22" s="84">
        <f>BMJ19+BMJ21</f>
        <v>3000</v>
      </c>
      <c r="BMK22" s="87"/>
      <c r="BML22" s="85">
        <f>BML19+BML21</f>
        <v>1563</v>
      </c>
      <c r="BMM22" s="86"/>
      <c r="BMN22" s="83">
        <f>BMN19+BMN21</f>
        <v>1265</v>
      </c>
      <c r="BMO22" s="86"/>
      <c r="BMP22" s="84">
        <f>BMP19+BMP21</f>
        <v>0</v>
      </c>
      <c r="BMQ22" s="84">
        <f>BMQ19+BMQ21</f>
        <v>2828</v>
      </c>
      <c r="BMR22" s="87"/>
      <c r="BMS22" s="85">
        <f>BMS19+BMS21</f>
        <v>1563</v>
      </c>
      <c r="BMT22" s="86"/>
      <c r="BMU22" s="83">
        <f>BMU19+BMU21</f>
        <v>1265</v>
      </c>
      <c r="BMV22" s="86"/>
      <c r="BMW22" s="84">
        <f>BMW19+BMW21</f>
        <v>0</v>
      </c>
      <c r="BMX22" s="84">
        <f>BMX19+BMX21</f>
        <v>2828</v>
      </c>
      <c r="BMY22" s="87"/>
      <c r="BMZ22" s="85">
        <f>BMZ19+BMZ21</f>
        <v>1458</v>
      </c>
      <c r="BNA22" s="86"/>
      <c r="BNB22" s="83">
        <f>BNB19+BNB21</f>
        <v>1169</v>
      </c>
      <c r="BNC22" s="86"/>
      <c r="BND22" s="84">
        <f>BND19+BND21</f>
        <v>0</v>
      </c>
      <c r="BNE22" s="84">
        <f>BNE19+BNE21</f>
        <v>2627</v>
      </c>
      <c r="BNF22" s="87"/>
      <c r="BNG22" s="85">
        <f>BNG19+BNG21</f>
        <v>1394</v>
      </c>
      <c r="BNH22" s="86"/>
      <c r="BNI22" s="83">
        <f>BNI19+BNI21</f>
        <v>1118</v>
      </c>
      <c r="BNJ22" s="86"/>
      <c r="BNK22" s="84">
        <f>BNK19+BNK21</f>
        <v>0</v>
      </c>
      <c r="BNL22" s="84">
        <f>BNL19+BNL21</f>
        <v>2512</v>
      </c>
      <c r="BNM22" s="87"/>
      <c r="BNN22" s="85">
        <f>BNN19+BNN21</f>
        <v>1342</v>
      </c>
      <c r="BNO22" s="86"/>
      <c r="BNP22" s="83">
        <f>BNP19+BNP21</f>
        <v>1078</v>
      </c>
      <c r="BNQ22" s="86"/>
      <c r="BNR22" s="84">
        <f>BNR19+BNR21</f>
        <v>0</v>
      </c>
      <c r="BNS22" s="84">
        <f>BNS19+BNS21</f>
        <v>2420</v>
      </c>
      <c r="BNT22" s="87"/>
      <c r="BNU22" s="85">
        <f>BNU19+BNU21</f>
        <v>1279</v>
      </c>
      <c r="BNV22" s="86"/>
      <c r="BNW22" s="83">
        <f>BNW19+BNW21</f>
        <v>1017</v>
      </c>
      <c r="BNX22" s="86"/>
      <c r="BNY22" s="84">
        <f>BNY19+BNY21</f>
        <v>0</v>
      </c>
      <c r="BNZ22" s="84">
        <f>BNZ19+BNZ21</f>
        <v>2296</v>
      </c>
      <c r="BOA22" s="87"/>
      <c r="BOB22" s="85">
        <f>BOB19+BOB21</f>
        <v>1226</v>
      </c>
      <c r="BOC22" s="86"/>
      <c r="BOD22" s="83">
        <f>BOD19+BOD21</f>
        <v>976</v>
      </c>
      <c r="BOE22" s="86"/>
      <c r="BOF22" s="84">
        <f>BOF19+BOF21</f>
        <v>0</v>
      </c>
      <c r="BOG22" s="84">
        <f>BOG19+BOG21</f>
        <v>2202</v>
      </c>
      <c r="BOH22" s="87"/>
      <c r="BOI22" s="85">
        <f>BOI19+BOI21</f>
        <v>1194</v>
      </c>
      <c r="BOJ22" s="86"/>
      <c r="BOK22" s="83">
        <f>BOK19+BOK21</f>
        <v>963</v>
      </c>
      <c r="BOL22" s="86"/>
      <c r="BOM22" s="84">
        <f>BOM19+BOM21</f>
        <v>0</v>
      </c>
      <c r="BON22" s="84">
        <f>BON19+BON21</f>
        <v>2157</v>
      </c>
      <c r="BOO22" s="87"/>
      <c r="BOP22" s="85">
        <f>BOP19+BOP21</f>
        <v>1169</v>
      </c>
      <c r="BOQ22" s="86"/>
      <c r="BOR22" s="83">
        <f>BOR19+BOR21</f>
        <v>932</v>
      </c>
      <c r="BOS22" s="86"/>
      <c r="BOT22" s="84">
        <f>BOT19+BOT21</f>
        <v>0</v>
      </c>
      <c r="BOU22" s="84">
        <f>BOU19+BOU21</f>
        <v>2101</v>
      </c>
      <c r="BOV22" s="87"/>
      <c r="BOW22" s="85">
        <f>BOW19+BOW21</f>
        <v>1134</v>
      </c>
      <c r="BOX22" s="86"/>
      <c r="BOY22" s="83">
        <f>BOY19+BOY21</f>
        <v>887</v>
      </c>
      <c r="BOZ22" s="86"/>
      <c r="BPA22" s="84">
        <f>BPA19+BPA21</f>
        <v>0</v>
      </c>
      <c r="BPB22" s="84">
        <f>BPB19+BPB21</f>
        <v>2021</v>
      </c>
      <c r="BPC22" s="87"/>
      <c r="BPD22" s="85">
        <f>BPD19+BPD21</f>
        <v>1079</v>
      </c>
      <c r="BPE22" s="86"/>
      <c r="BPF22" s="83">
        <f>BPF19+BPF21</f>
        <v>850</v>
      </c>
      <c r="BPG22" s="86"/>
      <c r="BPH22" s="84">
        <f>BPH19+BPH21</f>
        <v>0</v>
      </c>
      <c r="BPI22" s="84">
        <f>BPI19+BPI21</f>
        <v>1929</v>
      </c>
      <c r="BPJ22" s="87"/>
      <c r="BPK22" s="85">
        <f>BPK19+BPK21</f>
        <v>1018</v>
      </c>
      <c r="BPL22" s="86"/>
      <c r="BPM22" s="83">
        <f>BPM19+BPM21</f>
        <v>801</v>
      </c>
      <c r="BPN22" s="86"/>
      <c r="BPO22" s="84">
        <f>BPO19+BPO21</f>
        <v>0</v>
      </c>
      <c r="BPP22" s="84">
        <f>BPP19+BPP21</f>
        <v>1819</v>
      </c>
      <c r="BPQ22" s="87"/>
      <c r="BPR22" s="85">
        <f>BPR19+BPR21</f>
        <v>977</v>
      </c>
      <c r="BPS22" s="86"/>
      <c r="BPT22" s="83">
        <f>BPT19+BPT21</f>
        <v>769</v>
      </c>
      <c r="BPU22" s="86"/>
      <c r="BPV22" s="84">
        <f>BPV19+BPV21</f>
        <v>0</v>
      </c>
      <c r="BPW22" s="84">
        <f>BPW19+BPW21</f>
        <v>1746</v>
      </c>
      <c r="BPX22" s="87"/>
      <c r="BPY22" s="85">
        <f>BPY19+BPY21</f>
        <v>941</v>
      </c>
      <c r="BPZ22" s="86"/>
      <c r="BQA22" s="83">
        <f>BQA19+BQA21</f>
        <v>739</v>
      </c>
      <c r="BQB22" s="86"/>
      <c r="BQC22" s="84">
        <f>BQC19+BQC21</f>
        <v>0</v>
      </c>
      <c r="BQD22" s="84">
        <f>BQD19+BQD21</f>
        <v>1680</v>
      </c>
      <c r="BQE22" s="87"/>
      <c r="BQF22" s="85">
        <f>BQF19+BQF21</f>
        <v>914</v>
      </c>
      <c r="BQG22" s="86"/>
      <c r="BQH22" s="83">
        <f>BQH19+BQH21</f>
        <v>720</v>
      </c>
      <c r="BQI22" s="86"/>
      <c r="BQJ22" s="84">
        <f>BQJ19+BQJ21</f>
        <v>0</v>
      </c>
      <c r="BQK22" s="84">
        <f>BQK19+BQK21</f>
        <v>1634</v>
      </c>
      <c r="BQL22" s="87"/>
      <c r="BQM22" s="85">
        <f>BQM19+BQM21</f>
        <v>883</v>
      </c>
      <c r="BQN22" s="86"/>
      <c r="BQO22" s="83">
        <f>BQO19+BQO21</f>
        <v>700</v>
      </c>
      <c r="BQP22" s="86"/>
      <c r="BQQ22" s="84">
        <f>BQQ19+BQQ21</f>
        <v>0</v>
      </c>
      <c r="BQR22" s="84">
        <f>BQR19+BQR21</f>
        <v>1583</v>
      </c>
      <c r="BQS22" s="87"/>
      <c r="BQT22" s="85">
        <f>BQT19+BQT21</f>
        <v>851</v>
      </c>
      <c r="BQU22" s="86"/>
      <c r="BQV22" s="83">
        <f>BQV19+BQV21</f>
        <v>663</v>
      </c>
      <c r="BQW22" s="86"/>
      <c r="BQX22" s="84">
        <f>BQX19+BQX21</f>
        <v>0</v>
      </c>
      <c r="BQY22" s="84">
        <f>BQY19+BQY21</f>
        <v>1514</v>
      </c>
      <c r="BQZ22" s="87"/>
      <c r="BRA22" s="85">
        <f>BRA19+BRA21</f>
        <v>830</v>
      </c>
      <c r="BRB22" s="86"/>
      <c r="BRC22" s="83">
        <f>BRC19+BRC21</f>
        <v>649</v>
      </c>
      <c r="BRD22" s="86"/>
      <c r="BRE22" s="84">
        <f>BRE19+BRE21</f>
        <v>0</v>
      </c>
      <c r="BRF22" s="84">
        <f>BRF19+BRF21</f>
        <v>1479</v>
      </c>
      <c r="BRG22" s="87"/>
      <c r="BRH22" s="85">
        <f>BRH19+BRH21</f>
        <v>795</v>
      </c>
      <c r="BRI22" s="86"/>
      <c r="BRJ22" s="83">
        <f>BRJ19+BRJ21</f>
        <v>628</v>
      </c>
      <c r="BRK22" s="86"/>
      <c r="BRL22" s="84">
        <f>BRL19+BRL21</f>
        <v>0</v>
      </c>
      <c r="BRM22" s="84">
        <f>BRM19+BRM21</f>
        <v>1423</v>
      </c>
      <c r="BRN22" s="87"/>
      <c r="BRO22" s="85">
        <f>BRO19+BRO21</f>
        <v>772</v>
      </c>
      <c r="BRP22" s="86"/>
      <c r="BRQ22" s="83">
        <f>BRQ19+BRQ21</f>
        <v>614</v>
      </c>
      <c r="BRR22" s="86"/>
      <c r="BRS22" s="84">
        <f>BRS19+BRS21</f>
        <v>0</v>
      </c>
      <c r="BRT22" s="84">
        <f>BRT19+BRT21</f>
        <v>1386</v>
      </c>
      <c r="BRU22" s="87"/>
      <c r="BRV22" s="85">
        <f>BRV19+BRV21</f>
        <v>745</v>
      </c>
      <c r="BRW22" s="86"/>
      <c r="BRX22" s="83">
        <f>BRX19+BRX21</f>
        <v>597</v>
      </c>
      <c r="BRY22" s="86"/>
      <c r="BRZ22" s="84">
        <f>BRZ19+BRZ21</f>
        <v>0</v>
      </c>
      <c r="BSA22" s="84">
        <f>BSA19+BSA21</f>
        <v>1342</v>
      </c>
      <c r="BSB22" s="87"/>
      <c r="BSC22" s="85">
        <f>BSC19+BSC21</f>
        <v>731</v>
      </c>
      <c r="BSD22" s="86"/>
      <c r="BSE22" s="83">
        <f>BSE19+BSE21</f>
        <v>589</v>
      </c>
      <c r="BSF22" s="86"/>
      <c r="BSG22" s="84">
        <f>BSG19+BSG21</f>
        <v>0</v>
      </c>
      <c r="BSH22" s="84">
        <f>BSH19+BSH21</f>
        <v>1320</v>
      </c>
      <c r="BSI22" s="87"/>
      <c r="BSJ22" s="85">
        <f>BSJ19+BSJ21</f>
        <v>718</v>
      </c>
      <c r="BSK22" s="86"/>
      <c r="BSL22" s="83">
        <f>BSL19+BSL21</f>
        <v>578</v>
      </c>
      <c r="BSM22" s="86"/>
      <c r="BSN22" s="84">
        <f>BSN19+BSN21</f>
        <v>0</v>
      </c>
      <c r="BSO22" s="84">
        <f>BSO19+BSO21</f>
        <v>1296</v>
      </c>
      <c r="BSP22" s="87"/>
      <c r="BSQ22" s="85">
        <f>BSQ19+BSQ21</f>
        <v>696</v>
      </c>
      <c r="BSR22" s="86"/>
      <c r="BSS22" s="83">
        <f>BSS19+BSS21</f>
        <v>559</v>
      </c>
      <c r="BST22" s="86"/>
      <c r="BSU22" s="84">
        <f>BSU19+BSU21</f>
        <v>0</v>
      </c>
      <c r="BSV22" s="84">
        <f>BSV19+BSV21</f>
        <v>1255</v>
      </c>
      <c r="BSW22" s="87"/>
      <c r="BSX22" s="85">
        <f>BSX19+BSX21</f>
        <v>675</v>
      </c>
      <c r="BSY22" s="86"/>
      <c r="BSZ22" s="83">
        <f>BSZ19+BSZ21</f>
        <v>534</v>
      </c>
      <c r="BTA22" s="86"/>
      <c r="BTB22" s="84">
        <f>BTB19+BTB21</f>
        <v>0</v>
      </c>
      <c r="BTC22" s="84">
        <f>BTC19+BTC21</f>
        <v>1209</v>
      </c>
      <c r="BTD22" s="87"/>
      <c r="BTE22" s="85">
        <f>BTE19+BTE21</f>
        <v>675</v>
      </c>
      <c r="BTF22" s="86"/>
      <c r="BTG22" s="83">
        <f>BTG19+BTG21</f>
        <v>534</v>
      </c>
      <c r="BTH22" s="86"/>
      <c r="BTI22" s="84">
        <f>BTI19+BTI21</f>
        <v>0</v>
      </c>
      <c r="BTJ22" s="84">
        <f>BTJ19+BTJ21</f>
        <v>1209</v>
      </c>
      <c r="BTK22" s="87"/>
      <c r="BTL22" s="85"/>
      <c r="BTM22" s="86">
        <v>0.56000000000000005</v>
      </c>
      <c r="BTN22" s="83"/>
      <c r="BTO22" s="86">
        <v>0.44</v>
      </c>
      <c r="BTP22" s="84">
        <f>BTP19+BTP21</f>
        <v>0</v>
      </c>
      <c r="BTQ22" s="84">
        <f>BTQ19+BTQ21</f>
        <v>1074</v>
      </c>
      <c r="BTR22" s="87"/>
      <c r="BTS22" s="85"/>
      <c r="BTT22" s="86">
        <v>0.56000000000000005</v>
      </c>
      <c r="BTU22" s="83"/>
      <c r="BTV22" s="86">
        <v>0.44</v>
      </c>
      <c r="BTW22" s="84">
        <f>BTW19+BTW21</f>
        <v>0</v>
      </c>
      <c r="BTX22" s="84">
        <f>BTX19+BTX21</f>
        <v>1069</v>
      </c>
      <c r="BTY22" s="87"/>
      <c r="BTZ22" s="85"/>
      <c r="BUA22" s="86">
        <v>0.56000000000000005</v>
      </c>
      <c r="BUB22" s="83"/>
      <c r="BUC22" s="86">
        <v>0.44</v>
      </c>
      <c r="BUD22" s="84">
        <f>BUD19+BUD21</f>
        <v>0</v>
      </c>
      <c r="BUE22" s="84">
        <f>BUE19+BUE21</f>
        <v>1057</v>
      </c>
      <c r="BUF22" s="87"/>
      <c r="BUG22" s="85"/>
      <c r="BUH22" s="86">
        <v>0.56000000000000005</v>
      </c>
      <c r="BUI22" s="83"/>
      <c r="BUJ22" s="86">
        <v>0.44</v>
      </c>
      <c r="BUK22" s="84">
        <f>BUK19+BUK21</f>
        <v>0</v>
      </c>
      <c r="BUL22" s="84">
        <f>BUL19+BUL21</f>
        <v>1045</v>
      </c>
      <c r="BUM22" s="87"/>
      <c r="BUN22" s="85"/>
      <c r="BUO22" s="86">
        <v>0.56000000000000005</v>
      </c>
      <c r="BUP22" s="83"/>
      <c r="BUQ22" s="86">
        <v>0.44</v>
      </c>
      <c r="BUR22" s="84">
        <f>BUR19+BUR21</f>
        <v>0</v>
      </c>
      <c r="BUS22" s="84">
        <f>BUS19+BUS21</f>
        <v>1022</v>
      </c>
      <c r="BUT22" s="87"/>
      <c r="BUU22" s="85"/>
      <c r="BUV22" s="86">
        <v>0.56000000000000005</v>
      </c>
      <c r="BUW22" s="83"/>
      <c r="BUX22" s="86">
        <v>0.44</v>
      </c>
      <c r="BUY22" s="84">
        <f>BUY19+BUY21</f>
        <v>0</v>
      </c>
      <c r="BUZ22" s="84">
        <f>BUZ19+BUZ21</f>
        <v>1006</v>
      </c>
      <c r="BVA22" s="87"/>
      <c r="BVB22" s="86"/>
      <c r="BVC22" s="86">
        <v>0.56999999999999995</v>
      </c>
      <c r="BVD22" s="86"/>
      <c r="BVE22" s="86">
        <v>0.43</v>
      </c>
      <c r="BVF22" s="84">
        <f>BVF19+BVF21</f>
        <v>0</v>
      </c>
      <c r="BVG22" s="84">
        <f>BVG19+BVG21</f>
        <v>972</v>
      </c>
      <c r="BVH22" s="87"/>
      <c r="BVI22" s="85"/>
      <c r="BVJ22" s="86">
        <v>0.56999999999999995</v>
      </c>
      <c r="BVK22" s="83"/>
      <c r="BVL22" s="86">
        <v>0.43</v>
      </c>
      <c r="BVM22" s="84">
        <f>BVM19+BVM21</f>
        <v>0</v>
      </c>
      <c r="BVN22" s="84">
        <f>BVN19+BVN21</f>
        <v>946</v>
      </c>
      <c r="BVO22" s="87"/>
      <c r="BVP22" s="85"/>
      <c r="BVQ22" s="86">
        <v>0.56999999999999995</v>
      </c>
      <c r="BVR22" s="83"/>
      <c r="BVS22" s="86">
        <v>0.43</v>
      </c>
      <c r="BVT22" s="84">
        <f>BVT19+BVT21</f>
        <v>0</v>
      </c>
      <c r="BVU22" s="84">
        <f>BVU19+BVU21</f>
        <v>939</v>
      </c>
      <c r="BVV22" s="87"/>
      <c r="BVW22" s="85"/>
      <c r="BVX22" s="86">
        <v>0.56999999999999995</v>
      </c>
      <c r="BVY22" s="83"/>
      <c r="BVZ22" s="86">
        <v>0.43</v>
      </c>
      <c r="BWA22" s="84">
        <f>BWA19+BWA21</f>
        <v>0</v>
      </c>
      <c r="BWB22" s="84">
        <f>BWB19+BWB21</f>
        <v>935</v>
      </c>
      <c r="BWC22" s="87"/>
      <c r="BWD22" s="85"/>
      <c r="BWE22" s="86">
        <v>0.56999999999999995</v>
      </c>
      <c r="BWF22" s="83"/>
      <c r="BWG22" s="86">
        <v>0.43</v>
      </c>
      <c r="BWH22" s="84">
        <f>BWH19+BWH21</f>
        <v>0</v>
      </c>
      <c r="BWI22" s="84">
        <f>BWI19+BWI21</f>
        <v>931</v>
      </c>
      <c r="BWJ22" s="87"/>
      <c r="BWK22" s="85"/>
      <c r="BWL22" s="86">
        <v>0.56999999999999995</v>
      </c>
      <c r="BWM22" s="83"/>
      <c r="BWN22" s="86">
        <v>0.43</v>
      </c>
      <c r="BWO22" s="84">
        <f>BWO19+BWO21</f>
        <v>0</v>
      </c>
      <c r="BWP22" s="84">
        <f>BWP19+BWP21</f>
        <v>923</v>
      </c>
      <c r="BWQ22" s="87"/>
      <c r="BWR22" s="85"/>
      <c r="BWS22" s="86">
        <v>0.56999999999999995</v>
      </c>
      <c r="BWT22" s="83"/>
      <c r="BWU22" s="86">
        <v>0.43</v>
      </c>
      <c r="BWV22" s="84">
        <f>BWV19+BWV21</f>
        <v>0</v>
      </c>
      <c r="BWW22" s="84">
        <f>BWW19+BWW21</f>
        <v>912</v>
      </c>
      <c r="BWX22" s="87"/>
      <c r="BWY22" s="86"/>
      <c r="BWZ22" s="86">
        <v>0.56999999999999995</v>
      </c>
      <c r="BXA22" s="86"/>
      <c r="BXB22" s="86">
        <v>0.43</v>
      </c>
      <c r="BXC22" s="84">
        <f>BXC19+BXC21</f>
        <v>0</v>
      </c>
      <c r="BXD22" s="84">
        <f>BXD19+BXD21</f>
        <v>893</v>
      </c>
      <c r="BXE22" s="87"/>
      <c r="BXF22" s="85"/>
      <c r="BXG22" s="86">
        <v>0.56999999999999995</v>
      </c>
      <c r="BXH22" s="83"/>
      <c r="BXI22" s="86">
        <v>0.43</v>
      </c>
      <c r="BXJ22" s="84">
        <f>BXJ19+BXJ21</f>
        <v>0</v>
      </c>
      <c r="BXK22" s="84">
        <f>BXK19+BXK21</f>
        <v>883</v>
      </c>
      <c r="BXL22" s="87"/>
      <c r="BXM22" s="85"/>
      <c r="BXN22" s="86">
        <v>0.56999999999999995</v>
      </c>
      <c r="BXO22" s="83"/>
      <c r="BXP22" s="86">
        <v>0.43</v>
      </c>
      <c r="BXQ22" s="84">
        <f>BXQ19+BXQ21</f>
        <v>0</v>
      </c>
      <c r="BXR22" s="84">
        <f>BXR19+BXR21</f>
        <v>872</v>
      </c>
      <c r="BXS22" s="87"/>
      <c r="BXT22" s="85"/>
      <c r="BXU22" s="86">
        <v>0.56999999999999995</v>
      </c>
      <c r="BXV22" s="83"/>
      <c r="BXW22" s="86">
        <v>0.43</v>
      </c>
      <c r="BXX22" s="84">
        <f>BXX19+BXX21</f>
        <v>0</v>
      </c>
      <c r="BXY22" s="84">
        <f>BXY19+BXY21</f>
        <v>870</v>
      </c>
      <c r="BXZ22" s="87"/>
      <c r="BYA22" s="85"/>
      <c r="BYB22" s="86">
        <v>0.56999999999999995</v>
      </c>
      <c r="BYC22" s="83"/>
      <c r="BYD22" s="86">
        <v>0.43</v>
      </c>
      <c r="BYE22" s="84">
        <f>BYE19+BYE21</f>
        <v>0</v>
      </c>
      <c r="BYF22" s="84">
        <f>BYF19+BYF21</f>
        <v>864</v>
      </c>
      <c r="BYG22" s="87"/>
      <c r="BYH22" s="85"/>
      <c r="BYI22" s="86">
        <v>0.56999999999999995</v>
      </c>
      <c r="BYJ22" s="83"/>
      <c r="BYK22" s="86">
        <v>0.43</v>
      </c>
      <c r="BYL22" s="84">
        <f>BYL19+BYL21</f>
        <v>0</v>
      </c>
      <c r="BYM22" s="84">
        <f>BYM19+BYM21</f>
        <v>857</v>
      </c>
      <c r="BYN22" s="87"/>
      <c r="BYO22" s="85"/>
      <c r="BYP22" s="86">
        <v>0.56999999999999995</v>
      </c>
      <c r="BYQ22" s="83"/>
      <c r="BYR22" s="86">
        <v>0.43</v>
      </c>
      <c r="BYS22" s="84">
        <f>BYS19+BYS21</f>
        <v>0</v>
      </c>
      <c r="BYT22" s="84">
        <f>BYT19+BYT21</f>
        <v>853</v>
      </c>
      <c r="BYU22" s="87"/>
      <c r="BYV22" s="86"/>
      <c r="BYW22" s="86">
        <v>0.56999999999999995</v>
      </c>
      <c r="BYX22" s="86"/>
      <c r="BYY22" s="86">
        <v>0.43</v>
      </c>
      <c r="BYZ22" s="84">
        <f>BYZ19+BYZ21</f>
        <v>0</v>
      </c>
      <c r="BZA22" s="84">
        <f>BZA19+BZA21</f>
        <v>848</v>
      </c>
      <c r="BZB22" s="87"/>
      <c r="BZC22" s="85"/>
      <c r="BZD22" s="86">
        <v>0.56999999999999995</v>
      </c>
      <c r="BZE22" s="83"/>
      <c r="BZF22" s="86">
        <v>0.43</v>
      </c>
      <c r="BZG22" s="84">
        <f>BZG19+BZG21</f>
        <v>0</v>
      </c>
      <c r="BZH22" s="84">
        <f>BZH19+BZH21</f>
        <v>835</v>
      </c>
      <c r="BZI22" s="87"/>
      <c r="BZJ22" s="85"/>
      <c r="BZK22" s="86">
        <v>0.56999999999999995</v>
      </c>
      <c r="BZL22" s="83"/>
      <c r="BZM22" s="86">
        <v>0.43</v>
      </c>
      <c r="BZN22" s="84">
        <f>BZN19+BZN21</f>
        <v>0</v>
      </c>
      <c r="BZO22" s="84">
        <f>BZO19+BZO21</f>
        <v>827</v>
      </c>
      <c r="BZP22" s="87"/>
      <c r="BZQ22" s="85"/>
      <c r="BZR22" s="86">
        <v>0.56999999999999995</v>
      </c>
      <c r="BZS22" s="83"/>
      <c r="BZT22" s="86">
        <v>0.43</v>
      </c>
      <c r="BZU22" s="84">
        <f>BZU19+BZU21</f>
        <v>0</v>
      </c>
      <c r="BZV22" s="84">
        <f>BZV19+BZV21</f>
        <v>825</v>
      </c>
      <c r="BZW22" s="87"/>
      <c r="BZX22" s="85"/>
      <c r="BZY22" s="86">
        <v>0.56999999999999995</v>
      </c>
      <c r="BZZ22" s="83"/>
      <c r="CAA22" s="86">
        <v>0.43</v>
      </c>
      <c r="CAB22" s="84">
        <f>CAB19+CAB21</f>
        <v>0</v>
      </c>
      <c r="CAC22" s="84">
        <f>CAC19+CAC21</f>
        <v>821</v>
      </c>
      <c r="CAD22" s="87"/>
      <c r="CAE22" s="85"/>
      <c r="CAF22" s="86">
        <v>0.56999999999999995</v>
      </c>
      <c r="CAG22" s="83"/>
      <c r="CAH22" s="86">
        <v>0.43</v>
      </c>
      <c r="CAI22" s="84">
        <f>CAI19+CAI21</f>
        <v>0</v>
      </c>
      <c r="CAJ22" s="84">
        <f>CAJ19+CAJ21</f>
        <v>820</v>
      </c>
      <c r="CAK22" s="87"/>
      <c r="CAL22" s="85"/>
      <c r="CAM22" s="86">
        <v>0.56999999999999995</v>
      </c>
      <c r="CAN22" s="83"/>
      <c r="CAO22" s="86">
        <v>0.43</v>
      </c>
      <c r="CAP22" s="84">
        <f>CAP19+CAP21</f>
        <v>0</v>
      </c>
      <c r="CAQ22" s="84">
        <f>CAQ19+CAQ21</f>
        <v>815</v>
      </c>
      <c r="CAR22" s="87"/>
      <c r="CAS22" s="86"/>
      <c r="CAT22" s="86">
        <v>0.56999999999999995</v>
      </c>
      <c r="CAU22" s="86"/>
      <c r="CAV22" s="86">
        <v>0.43</v>
      </c>
      <c r="CAW22" s="84">
        <f>CAW19+CAW21</f>
        <v>0</v>
      </c>
      <c r="CAX22" s="84">
        <f>CAX19+CAX21</f>
        <v>806</v>
      </c>
      <c r="CAY22" s="87"/>
      <c r="CAZ22" s="85"/>
      <c r="CBA22" s="86">
        <v>0.56999999999999995</v>
      </c>
      <c r="CBB22" s="83"/>
      <c r="CBC22" s="86">
        <v>0.43</v>
      </c>
      <c r="CBD22" s="84">
        <f>CBD19+CBD21</f>
        <v>0</v>
      </c>
      <c r="CBE22" s="84">
        <f>CBE19+CBE21</f>
        <v>799</v>
      </c>
      <c r="CBF22" s="87"/>
      <c r="CBG22" s="85"/>
      <c r="CBH22" s="86">
        <v>0.56999999999999995</v>
      </c>
      <c r="CBI22" s="83"/>
      <c r="CBJ22" s="86">
        <v>0.43</v>
      </c>
      <c r="CBK22" s="84">
        <f>CBK19+CBK21</f>
        <v>0</v>
      </c>
      <c r="CBL22" s="84">
        <f>CBL19+CBL21</f>
        <v>795</v>
      </c>
      <c r="CBM22" s="87"/>
      <c r="CBN22" s="85"/>
      <c r="CBO22" s="86">
        <v>0.56999999999999995</v>
      </c>
      <c r="CBP22" s="83"/>
      <c r="CBQ22" s="86">
        <v>0.43</v>
      </c>
      <c r="CBR22" s="84">
        <f>CBR19+CBR21</f>
        <v>0</v>
      </c>
      <c r="CBS22" s="84">
        <f>CBS19+CBS21</f>
        <v>786</v>
      </c>
      <c r="CBT22" s="87"/>
      <c r="CBU22" s="85"/>
      <c r="CBV22" s="86">
        <v>0.56999999999999995</v>
      </c>
      <c r="CBW22" s="83"/>
      <c r="CBX22" s="86">
        <v>0.43</v>
      </c>
      <c r="CBY22" s="84">
        <f>CBY19+CBY21</f>
        <v>0</v>
      </c>
      <c r="CBZ22" s="84">
        <f>CBZ19+CBZ21</f>
        <v>785</v>
      </c>
      <c r="CCA22" s="87"/>
      <c r="CCB22" s="85"/>
      <c r="CCC22" s="86">
        <v>0.56999999999999995</v>
      </c>
      <c r="CCD22" s="83"/>
      <c r="CCE22" s="86">
        <v>0.43</v>
      </c>
      <c r="CCF22" s="84">
        <f>CCF19+CCF21</f>
        <v>0</v>
      </c>
      <c r="CCG22" s="84">
        <f>CCG19+CCG21</f>
        <v>782</v>
      </c>
      <c r="CCH22" s="87"/>
      <c r="CCI22" s="85"/>
      <c r="CCJ22" s="86">
        <v>0.56999999999999995</v>
      </c>
      <c r="CCK22" s="83"/>
      <c r="CCL22" s="86">
        <v>0.43</v>
      </c>
      <c r="CCM22" s="84">
        <f>CCM19+CCM21</f>
        <v>0</v>
      </c>
      <c r="CCN22" s="84">
        <f>CCN19+CCN21</f>
        <v>779</v>
      </c>
      <c r="CCO22" s="87"/>
      <c r="CCP22" s="86"/>
      <c r="CCQ22" s="86">
        <v>0.56999999999999995</v>
      </c>
      <c r="CCR22" s="86"/>
      <c r="CCS22" s="86">
        <v>0.43</v>
      </c>
      <c r="CCT22" s="84">
        <f>CCT19+CCT21</f>
        <v>0</v>
      </c>
      <c r="CCU22" s="84">
        <f>CCU19+CCU21</f>
        <v>775</v>
      </c>
      <c r="CCV22" s="87"/>
      <c r="CCW22" s="85"/>
      <c r="CCX22" s="86">
        <v>0.56999999999999995</v>
      </c>
      <c r="CCY22" s="83"/>
      <c r="CCZ22" s="86">
        <v>0.43</v>
      </c>
      <c r="CDA22" s="84">
        <f>CDA19+CDA21</f>
        <v>0</v>
      </c>
      <c r="CDB22" s="84">
        <f>CDB19+CDB21</f>
        <v>774</v>
      </c>
      <c r="CDC22" s="87"/>
      <c r="CDD22" s="85"/>
      <c r="CDE22" s="86">
        <v>0.56999999999999995</v>
      </c>
      <c r="CDF22" s="83"/>
      <c r="CDG22" s="86">
        <v>0.43</v>
      </c>
      <c r="CDH22" s="84">
        <f>CDH19+CDH21</f>
        <v>0</v>
      </c>
      <c r="CDI22" s="84">
        <f>CDI19+CDI21</f>
        <v>768</v>
      </c>
      <c r="CDJ22" s="87"/>
      <c r="CDK22" s="85"/>
      <c r="CDL22" s="86">
        <v>0.56999999999999995</v>
      </c>
      <c r="CDM22" s="83"/>
      <c r="CDN22" s="86">
        <v>0.43</v>
      </c>
      <c r="CDO22" s="84">
        <f>CDO19+CDO21</f>
        <v>0</v>
      </c>
      <c r="CDP22" s="84">
        <f>CDP19+CDP21</f>
        <v>766</v>
      </c>
      <c r="CDQ22" s="87"/>
      <c r="CDR22" s="85"/>
      <c r="CDS22" s="86">
        <v>0.56999999999999995</v>
      </c>
      <c r="CDT22" s="83"/>
      <c r="CDU22" s="86">
        <v>0.43</v>
      </c>
      <c r="CDV22" s="84">
        <f>CDV19+CDV21</f>
        <v>0</v>
      </c>
      <c r="CDW22" s="84">
        <f>CDW19+CDW21</f>
        <v>766</v>
      </c>
      <c r="CDX22" s="87"/>
      <c r="CDY22" s="85"/>
      <c r="CDZ22" s="86">
        <v>0.56999999999999995</v>
      </c>
      <c r="CEA22" s="83"/>
      <c r="CEB22" s="86">
        <v>0.43</v>
      </c>
      <c r="CEC22" s="84">
        <f>CEC19+CEC21</f>
        <v>0</v>
      </c>
      <c r="CED22" s="84">
        <f>CED19+CED21</f>
        <v>765</v>
      </c>
      <c r="CEE22" s="87"/>
      <c r="CEF22" s="85"/>
      <c r="CEG22" s="86">
        <v>0.56999999999999995</v>
      </c>
      <c r="CEH22" s="83"/>
      <c r="CEI22" s="86">
        <v>0.43</v>
      </c>
      <c r="CEJ22" s="84">
        <f>CEJ19+CEJ21</f>
        <v>0</v>
      </c>
      <c r="CEK22" s="84">
        <f>CEK19+CEK21</f>
        <v>762</v>
      </c>
      <c r="CEL22" s="87"/>
      <c r="CEM22" s="85"/>
      <c r="CEN22" s="86">
        <v>0.56000000000000005</v>
      </c>
      <c r="CEO22" s="83"/>
      <c r="CEP22" s="86">
        <v>0.44</v>
      </c>
      <c r="CEQ22" s="84">
        <f>CEQ19+CEQ21</f>
        <v>0</v>
      </c>
      <c r="CER22" s="84">
        <f>CER19+CER21</f>
        <v>756</v>
      </c>
      <c r="CES22" s="87"/>
      <c r="CET22" s="85"/>
      <c r="CEU22" s="86">
        <v>0.56999999999999995</v>
      </c>
      <c r="CEV22" s="83"/>
      <c r="CEW22" s="86">
        <v>0.43</v>
      </c>
      <c r="CEX22" s="84">
        <f>CEX19+CEX21</f>
        <v>0</v>
      </c>
      <c r="CEY22" s="84">
        <f>CEY19+CEY21</f>
        <v>752</v>
      </c>
      <c r="CEZ22" s="87"/>
      <c r="CFA22" s="85"/>
      <c r="CFB22" s="86">
        <v>0.56999999999999995</v>
      </c>
      <c r="CFC22" s="83"/>
      <c r="CFD22" s="86">
        <v>0.43</v>
      </c>
      <c r="CFE22" s="84">
        <f>CFE19+CFE21</f>
        <v>0</v>
      </c>
      <c r="CFF22" s="84">
        <f>CFF19+CFF21</f>
        <v>749</v>
      </c>
      <c r="CFG22" s="87"/>
      <c r="CFH22" s="85"/>
      <c r="CFI22" s="86">
        <v>0.56999999999999995</v>
      </c>
      <c r="CFJ22" s="83"/>
      <c r="CFK22" s="86">
        <v>0.43</v>
      </c>
      <c r="CFL22" s="84">
        <f>CFL19+CFL21</f>
        <v>0</v>
      </c>
      <c r="CFM22" s="84">
        <f>CFM19+CFM21</f>
        <v>746</v>
      </c>
      <c r="CFN22" s="87"/>
      <c r="CFO22" s="85"/>
      <c r="CFP22" s="86">
        <v>0.56999999999999995</v>
      </c>
      <c r="CFQ22" s="83"/>
      <c r="CFR22" s="86">
        <v>0.43</v>
      </c>
      <c r="CFS22" s="84">
        <f>CFS19+CFS21</f>
        <v>0</v>
      </c>
      <c r="CFT22" s="84">
        <f>CFT19+CFT21</f>
        <v>745</v>
      </c>
      <c r="CFU22" s="87"/>
      <c r="CFV22" s="85"/>
      <c r="CFW22" s="86">
        <v>0.56999999999999995</v>
      </c>
      <c r="CFX22" s="83"/>
      <c r="CFY22" s="86">
        <v>0.43</v>
      </c>
      <c r="CFZ22" s="84">
        <f>CFZ19+CFZ21</f>
        <v>0</v>
      </c>
      <c r="CGA22" s="84">
        <f>CGA19+CGA21</f>
        <v>740</v>
      </c>
      <c r="CGB22" s="87"/>
      <c r="CGC22" s="85"/>
      <c r="CGD22" s="86">
        <v>0.56999999999999995</v>
      </c>
      <c r="CGE22" s="83"/>
      <c r="CGF22" s="86">
        <v>0.43</v>
      </c>
      <c r="CGG22" s="84">
        <f>CGG19+CGG21</f>
        <v>0</v>
      </c>
      <c r="CGH22" s="84">
        <f>CGH19+CGH21</f>
        <v>739</v>
      </c>
      <c r="CGI22" s="87"/>
      <c r="CGJ22" s="85"/>
      <c r="CGK22" s="86">
        <v>0.56000000000000005</v>
      </c>
      <c r="CGL22" s="83"/>
      <c r="CGM22" s="86">
        <v>0.44</v>
      </c>
      <c r="CGN22" s="84">
        <f>CGN19+CGN21</f>
        <v>0</v>
      </c>
      <c r="CGO22" s="84">
        <f>CGO19+CGO21</f>
        <v>739</v>
      </c>
      <c r="CGP22" s="87"/>
      <c r="CGQ22" s="85"/>
      <c r="CGR22" s="86">
        <v>0.56999999999999995</v>
      </c>
      <c r="CGS22" s="83"/>
      <c r="CGT22" s="86">
        <v>0.43</v>
      </c>
      <c r="CGU22" s="84">
        <f>CGU19+CGU21</f>
        <v>0</v>
      </c>
      <c r="CGV22" s="84">
        <f>CGV19+CGV21</f>
        <v>739</v>
      </c>
      <c r="CGW22" s="87"/>
      <c r="CGX22" s="85"/>
      <c r="CGY22" s="86">
        <v>0.56999999999999995</v>
      </c>
      <c r="CGZ22" s="83"/>
      <c r="CHA22" s="86">
        <v>0.43</v>
      </c>
      <c r="CHB22" s="84">
        <f>CHB19+CHB21</f>
        <v>0</v>
      </c>
      <c r="CHC22" s="84">
        <f>CHC19+CHC21</f>
        <v>738</v>
      </c>
      <c r="CHD22" s="87"/>
      <c r="CHE22" s="85"/>
      <c r="CHF22" s="86">
        <v>0.56999999999999995</v>
      </c>
      <c r="CHG22" s="83"/>
      <c r="CHH22" s="86">
        <v>0.43</v>
      </c>
      <c r="CHI22" s="84">
        <f>CHI19+CHI21</f>
        <v>0</v>
      </c>
      <c r="CHJ22" s="84">
        <f>CHJ19+CHJ21</f>
        <v>735</v>
      </c>
      <c r="CHK22" s="87"/>
      <c r="CHL22" s="85"/>
      <c r="CHM22" s="86">
        <v>0.56999999999999995</v>
      </c>
      <c r="CHN22" s="83"/>
      <c r="CHO22" s="86">
        <v>0.43</v>
      </c>
      <c r="CHP22" s="84">
        <f>CHP19+CHP21</f>
        <v>0</v>
      </c>
      <c r="CHQ22" s="84">
        <f>CHQ19+CHQ21</f>
        <v>733</v>
      </c>
      <c r="CHR22" s="87"/>
      <c r="CHS22" s="85"/>
      <c r="CHT22" s="86">
        <v>0.56999999999999995</v>
      </c>
      <c r="CHU22" s="83"/>
      <c r="CHV22" s="86">
        <v>0.43</v>
      </c>
      <c r="CHW22" s="84">
        <f>CHW19+CHW21</f>
        <v>0</v>
      </c>
      <c r="CHX22" s="84">
        <f>CHX19+CHX21</f>
        <v>732</v>
      </c>
      <c r="CHY22" s="87"/>
      <c r="CHZ22" s="85"/>
      <c r="CIA22" s="86">
        <v>0.56999999999999995</v>
      </c>
      <c r="CIB22" s="83"/>
      <c r="CIC22" s="86">
        <v>0.43</v>
      </c>
      <c r="CID22" s="84">
        <f>CID19+CID21</f>
        <v>0</v>
      </c>
      <c r="CIE22" s="84">
        <f>CIE19+CIE21</f>
        <v>729</v>
      </c>
      <c r="CIF22" s="87"/>
      <c r="CIG22" s="85"/>
      <c r="CIH22" s="86">
        <v>0.56000000000000005</v>
      </c>
      <c r="CII22" s="83"/>
      <c r="CIJ22" s="86">
        <v>0.44</v>
      </c>
      <c r="CIK22" s="84">
        <f>CIK19+CIK21</f>
        <v>0</v>
      </c>
      <c r="CIL22" s="84">
        <f>CIL19+CIL21</f>
        <v>729</v>
      </c>
      <c r="CIM22" s="87"/>
      <c r="CIN22" s="85"/>
      <c r="CIO22" s="86">
        <v>0.56999999999999995</v>
      </c>
      <c r="CIP22" s="83"/>
      <c r="CIQ22" s="86">
        <v>0.43</v>
      </c>
      <c r="CIR22" s="84">
        <f>CIR19+CIR21</f>
        <v>0</v>
      </c>
      <c r="CIS22" s="84">
        <f>CIS19+CIS21</f>
        <v>729</v>
      </c>
      <c r="CIT22" s="87"/>
      <c r="CIU22" s="85"/>
      <c r="CIV22" s="86">
        <v>0.56999999999999995</v>
      </c>
      <c r="CIW22" s="83"/>
      <c r="CIX22" s="86">
        <v>0.43</v>
      </c>
      <c r="CIY22" s="84">
        <f>CIY19+CIY21</f>
        <v>0</v>
      </c>
      <c r="CIZ22" s="84">
        <f>CIZ19+CIZ21</f>
        <v>728</v>
      </c>
      <c r="CJA22" s="87"/>
      <c r="CJB22" s="85"/>
      <c r="CJC22" s="86">
        <v>0.56999999999999995</v>
      </c>
      <c r="CJD22" s="83"/>
      <c r="CJE22" s="86">
        <v>0.43</v>
      </c>
      <c r="CJF22" s="84">
        <f>CJF19+CJF21</f>
        <v>0</v>
      </c>
      <c r="CJG22" s="84">
        <f>CJG19+CJG21</f>
        <v>728</v>
      </c>
      <c r="CJH22" s="87"/>
      <c r="CJI22" s="85"/>
      <c r="CJJ22" s="86">
        <v>0.56999999999999995</v>
      </c>
      <c r="CJK22" s="83"/>
      <c r="CJL22" s="86">
        <v>0.43</v>
      </c>
      <c r="CJM22" s="84">
        <f>CJM19+CJM21</f>
        <v>0</v>
      </c>
      <c r="CJN22" s="84">
        <f>CJN19+CJN21</f>
        <v>727</v>
      </c>
      <c r="CJO22" s="87"/>
      <c r="CJP22" s="85"/>
      <c r="CJQ22" s="86">
        <v>0.56999999999999995</v>
      </c>
      <c r="CJR22" s="83"/>
      <c r="CJS22" s="86">
        <v>0.43</v>
      </c>
      <c r="CJT22" s="84">
        <f>CJT19+CJT21</f>
        <v>0</v>
      </c>
      <c r="CJU22" s="84">
        <f>CJU19+CJU21</f>
        <v>727</v>
      </c>
      <c r="CJV22" s="87"/>
      <c r="CJW22" s="85"/>
      <c r="CJX22" s="86">
        <v>0.56999999999999995</v>
      </c>
      <c r="CJY22" s="83"/>
      <c r="CJZ22" s="86">
        <v>0.43</v>
      </c>
      <c r="CKA22" s="84">
        <f>CKA19+CKA21</f>
        <v>0</v>
      </c>
      <c r="CKB22" s="84">
        <f>CKB19+CKB21</f>
        <v>727</v>
      </c>
      <c r="CKC22" s="87"/>
      <c r="CKD22" s="85"/>
      <c r="CKE22" s="86">
        <v>0.56000000000000005</v>
      </c>
      <c r="CKF22" s="83"/>
      <c r="CKG22" s="86">
        <v>0.44</v>
      </c>
      <c r="CKH22" s="84">
        <f>CKH19+CKH21</f>
        <v>0</v>
      </c>
      <c r="CKI22" s="84">
        <f>CKI19+CKI21</f>
        <v>727</v>
      </c>
      <c r="CKJ22" s="87"/>
      <c r="CKK22" s="85"/>
      <c r="CKL22" s="86">
        <v>0.56999999999999995</v>
      </c>
      <c r="CKM22" s="83"/>
      <c r="CKN22" s="86">
        <v>0.43</v>
      </c>
      <c r="CKO22" s="84">
        <f>CKO19+CKO21</f>
        <v>0</v>
      </c>
      <c r="CKP22" s="84">
        <f>CKP19+CKP21</f>
        <v>727</v>
      </c>
      <c r="CKQ22" s="87"/>
      <c r="CKR22" s="85"/>
      <c r="CKS22" s="86">
        <v>0.56999999999999995</v>
      </c>
      <c r="CKT22" s="83"/>
      <c r="CKU22" s="86">
        <v>0.43</v>
      </c>
      <c r="CKV22" s="84">
        <f>CKV19+CKV21</f>
        <v>0</v>
      </c>
      <c r="CKW22" s="84">
        <f>CKW19+CKW21</f>
        <v>726</v>
      </c>
      <c r="CKX22" s="87"/>
      <c r="CKY22" s="85"/>
      <c r="CKZ22" s="86">
        <v>0.56999999999999995</v>
      </c>
      <c r="CLA22" s="83"/>
      <c r="CLB22" s="86">
        <v>0.43</v>
      </c>
      <c r="CLC22" s="84">
        <f>CLC19+CLC21</f>
        <v>0</v>
      </c>
      <c r="CLD22" s="84">
        <f>CLD19+CLD21</f>
        <v>726</v>
      </c>
      <c r="CLE22" s="87"/>
      <c r="CLF22" s="85"/>
      <c r="CLG22" s="86">
        <v>0.56999999999999995</v>
      </c>
      <c r="CLH22" s="83"/>
      <c r="CLI22" s="86">
        <v>0.43</v>
      </c>
      <c r="CLJ22" s="84">
        <f>CLJ19+CLJ21</f>
        <v>0</v>
      </c>
      <c r="CLK22" s="84">
        <f>CLK19+CLK21</f>
        <v>726</v>
      </c>
      <c r="CLL22" s="87"/>
      <c r="CLM22" s="85"/>
      <c r="CLN22" s="86">
        <v>0.56999999999999995</v>
      </c>
      <c r="CLO22" s="83"/>
      <c r="CLP22" s="86">
        <v>0.43</v>
      </c>
      <c r="CLQ22" s="84">
        <f>CLQ19+CLQ21</f>
        <v>0</v>
      </c>
      <c r="CLR22" s="84">
        <f>CLR19+CLR21</f>
        <v>726</v>
      </c>
      <c r="CLS22" s="87"/>
      <c r="CLT22" s="85"/>
      <c r="CLU22" s="86">
        <v>0.56999999999999995</v>
      </c>
      <c r="CLV22" s="83"/>
      <c r="CLW22" s="86">
        <v>0.43</v>
      </c>
      <c r="CLX22" s="84">
        <f>CLX19+CLX21</f>
        <v>0</v>
      </c>
      <c r="CLY22" s="84">
        <f>CLY19+CLY21</f>
        <v>726</v>
      </c>
      <c r="CLZ22" s="87"/>
      <c r="CMA22" s="85"/>
      <c r="CMB22" s="86">
        <v>0.56000000000000005</v>
      </c>
      <c r="CMC22" s="83"/>
      <c r="CMD22" s="86">
        <v>0.44</v>
      </c>
      <c r="CME22" s="84">
        <f>CME19+CME21</f>
        <v>0</v>
      </c>
      <c r="CMF22" s="84">
        <f>CMF19+CMF21</f>
        <v>725</v>
      </c>
      <c r="CMG22" s="87"/>
      <c r="CMH22" s="85"/>
      <c r="CMI22" s="86">
        <v>0.56999999999999995</v>
      </c>
      <c r="CMJ22" s="83"/>
      <c r="CMK22" s="86">
        <v>0.43</v>
      </c>
      <c r="CML22" s="84">
        <f>CML19+CML21</f>
        <v>0</v>
      </c>
      <c r="CMM22" s="84">
        <f>CMM19+CMM21</f>
        <v>725</v>
      </c>
      <c r="CMN22" s="87"/>
      <c r="CMO22" s="85"/>
      <c r="CMP22" s="86">
        <v>0.56999999999999995</v>
      </c>
      <c r="CMQ22" s="83"/>
      <c r="CMR22" s="86">
        <v>0.43</v>
      </c>
      <c r="CMS22" s="84">
        <f>CMS19+CMS21</f>
        <v>0</v>
      </c>
      <c r="CMT22" s="84">
        <f>CMT19+CMT21</f>
        <v>725</v>
      </c>
      <c r="CMU22" s="87"/>
      <c r="CMV22" s="85"/>
      <c r="CMW22" s="86">
        <v>0.56999999999999995</v>
      </c>
      <c r="CMX22" s="83"/>
      <c r="CMY22" s="86">
        <v>0.43</v>
      </c>
      <c r="CMZ22" s="84">
        <f>CMZ19+CMZ21</f>
        <v>0</v>
      </c>
      <c r="CNA22" s="84">
        <f>CNA19+CNA21</f>
        <v>725</v>
      </c>
      <c r="CNB22" s="87"/>
      <c r="CNC22" s="85"/>
      <c r="CND22" s="86">
        <v>0.56999999999999995</v>
      </c>
      <c r="CNE22" s="83"/>
      <c r="CNF22" s="86">
        <v>0.43</v>
      </c>
      <c r="CNG22" s="84">
        <f>CNG19+CNG21</f>
        <v>0</v>
      </c>
      <c r="CNH22" s="84">
        <f>CNH19+CNH21</f>
        <v>725</v>
      </c>
      <c r="CNI22" s="87"/>
      <c r="CNJ22" s="85"/>
      <c r="CNK22" s="86">
        <v>0.56000000000000005</v>
      </c>
      <c r="CNL22" s="83"/>
      <c r="CNM22" s="86">
        <v>0.44</v>
      </c>
      <c r="CNN22" s="84">
        <f>CNN19+CNN21</f>
        <v>0</v>
      </c>
      <c r="CNO22" s="84">
        <f>CNO19+CNO21</f>
        <v>724</v>
      </c>
      <c r="CNP22" s="87"/>
      <c r="CNQ22" s="85"/>
      <c r="CNR22" s="86">
        <v>0.56000000000000005</v>
      </c>
      <c r="CNS22" s="83"/>
      <c r="CNT22" s="86">
        <v>0.44</v>
      </c>
      <c r="CNU22" s="84">
        <f>CNU19+CNU21</f>
        <v>0</v>
      </c>
      <c r="CNV22" s="84">
        <f>CNV19+CNV21</f>
        <v>723</v>
      </c>
      <c r="CNW22" s="87"/>
      <c r="CNX22" s="85"/>
      <c r="CNY22" s="86">
        <v>0.56000000000000005</v>
      </c>
      <c r="CNZ22" s="83"/>
      <c r="COA22" s="86">
        <v>0.44</v>
      </c>
      <c r="COB22" s="84">
        <f>COB19+COB21</f>
        <v>0</v>
      </c>
      <c r="COC22" s="84">
        <f>COC19+COC21</f>
        <v>721</v>
      </c>
      <c r="COD22" s="87"/>
      <c r="COE22" s="85"/>
      <c r="COF22" s="86">
        <v>0.56000000000000005</v>
      </c>
      <c r="COG22" s="83"/>
      <c r="COH22" s="86">
        <v>0.44</v>
      </c>
      <c r="COI22" s="84">
        <f>COI19+COI21</f>
        <v>0</v>
      </c>
      <c r="COJ22" s="84">
        <f>COJ19+COJ21</f>
        <v>719</v>
      </c>
      <c r="COK22" s="87"/>
      <c r="COL22" s="85"/>
      <c r="COM22" s="86">
        <v>0.56000000000000005</v>
      </c>
      <c r="CON22" s="83"/>
      <c r="COO22" s="86">
        <v>0.44</v>
      </c>
      <c r="COP22" s="84">
        <f>COP19+COP21</f>
        <v>0</v>
      </c>
      <c r="COQ22" s="84">
        <f>COQ19+COQ21</f>
        <v>717</v>
      </c>
      <c r="COR22" s="87"/>
      <c r="COS22" s="85"/>
      <c r="COT22" s="86">
        <v>0.56000000000000005</v>
      </c>
      <c r="COU22" s="83"/>
      <c r="COV22" s="86">
        <v>0.44</v>
      </c>
      <c r="COW22" s="84">
        <f>COW19+COW21</f>
        <v>0</v>
      </c>
      <c r="COX22" s="84">
        <f>COX19+COX21</f>
        <v>717</v>
      </c>
      <c r="COY22" s="87"/>
      <c r="COZ22" s="85"/>
      <c r="CPA22" s="86">
        <v>0.56000000000000005</v>
      </c>
      <c r="CPB22" s="83"/>
      <c r="CPC22" s="86">
        <v>0.44</v>
      </c>
      <c r="CPD22" s="84">
        <f>CPD19+CPD21</f>
        <v>0</v>
      </c>
      <c r="CPE22" s="84">
        <f>CPE19+CPE21</f>
        <v>716</v>
      </c>
      <c r="CPF22" s="87"/>
      <c r="CPG22" s="85"/>
      <c r="CPH22" s="86">
        <v>0.56000000000000005</v>
      </c>
      <c r="CPI22" s="83"/>
      <c r="CPJ22" s="86">
        <v>0.44</v>
      </c>
      <c r="CPK22" s="84">
        <f>CPK19+CPK21</f>
        <v>0</v>
      </c>
      <c r="CPL22" s="84">
        <f>CPL19+CPL21</f>
        <v>713</v>
      </c>
      <c r="CPM22" s="87"/>
      <c r="CPN22" s="85"/>
      <c r="CPO22" s="86">
        <v>0.56000000000000005</v>
      </c>
      <c r="CPP22" s="83"/>
      <c r="CPQ22" s="86">
        <v>0.44</v>
      </c>
      <c r="CPR22" s="84">
        <f>CPR19+CPR21</f>
        <v>0</v>
      </c>
      <c r="CPS22" s="84">
        <f>CPS19+CPS21</f>
        <v>713</v>
      </c>
      <c r="CPT22" s="87"/>
      <c r="CPU22" s="85"/>
      <c r="CPV22" s="86">
        <v>0.56000000000000005</v>
      </c>
      <c r="CPW22" s="83"/>
      <c r="CPX22" s="86">
        <v>0.44</v>
      </c>
      <c r="CPY22" s="84">
        <f>CPY19+CPY21</f>
        <v>0</v>
      </c>
      <c r="CPZ22" s="84">
        <f>CPZ19+CPZ21</f>
        <v>712</v>
      </c>
      <c r="CQA22" s="87"/>
      <c r="CQB22" s="85"/>
      <c r="CQC22" s="86">
        <v>0.56000000000000005</v>
      </c>
      <c r="CQD22" s="83"/>
      <c r="CQE22" s="86">
        <v>0.44</v>
      </c>
      <c r="CQF22" s="84">
        <f>CQF19+CQF21</f>
        <v>0</v>
      </c>
      <c r="CQG22" s="84">
        <f>CQG19+CQG21</f>
        <v>711</v>
      </c>
      <c r="CQH22" s="87"/>
      <c r="CQI22" s="85"/>
      <c r="CQJ22" s="86">
        <v>0.56000000000000005</v>
      </c>
      <c r="CQK22" s="83"/>
      <c r="CQL22" s="86">
        <v>0.44</v>
      </c>
      <c r="CQM22" s="84">
        <f>CQM19+CQM21</f>
        <v>0</v>
      </c>
      <c r="CQN22" s="84">
        <f>CQN19+CQN21</f>
        <v>711</v>
      </c>
      <c r="CQO22" s="87"/>
      <c r="CQP22" s="85"/>
      <c r="CQQ22" s="86">
        <v>0.56000000000000005</v>
      </c>
      <c r="CQR22" s="83"/>
      <c r="CQS22" s="86">
        <v>0.44</v>
      </c>
      <c r="CQT22" s="84">
        <f>CQT19+CQT21</f>
        <v>0</v>
      </c>
      <c r="CQU22" s="84">
        <f>CQU19+CQU21</f>
        <v>711</v>
      </c>
      <c r="CQV22" s="87"/>
      <c r="CQW22" s="85"/>
      <c r="CQX22" s="86">
        <v>0.56000000000000005</v>
      </c>
      <c r="CQY22" s="83"/>
      <c r="CQZ22" s="86">
        <v>0.44</v>
      </c>
      <c r="CRA22" s="84">
        <f>CRA19+CRA21</f>
        <v>0</v>
      </c>
      <c r="CRB22" s="84">
        <f>CRB19+CRB21</f>
        <v>709</v>
      </c>
      <c r="CRC22" s="87"/>
      <c r="CRD22" s="85"/>
      <c r="CRE22" s="86">
        <v>0.56000000000000005</v>
      </c>
      <c r="CRF22" s="83"/>
      <c r="CRG22" s="86">
        <v>0.44</v>
      </c>
      <c r="CRH22" s="84">
        <f>CRH19+CRH21</f>
        <v>0</v>
      </c>
      <c r="CRI22" s="84">
        <f>CRI19+CRI21</f>
        <v>708</v>
      </c>
      <c r="CRJ22" s="87"/>
      <c r="CRK22" s="85"/>
      <c r="CRL22" s="86">
        <v>0.56000000000000005</v>
      </c>
      <c r="CRM22" s="83"/>
      <c r="CRN22" s="86">
        <v>0.44</v>
      </c>
      <c r="CRO22" s="84">
        <f>CRO19+CRO21</f>
        <v>0</v>
      </c>
      <c r="CRP22" s="84">
        <f>CRP19+CRP21</f>
        <v>706</v>
      </c>
      <c r="CRQ22" s="87"/>
      <c r="CRR22" s="85"/>
      <c r="CRS22" s="86">
        <v>0.56000000000000005</v>
      </c>
      <c r="CRT22" s="83"/>
      <c r="CRU22" s="86">
        <v>0.44</v>
      </c>
      <c r="CRV22" s="84">
        <f>CRV19+CRV21</f>
        <v>0</v>
      </c>
      <c r="CRW22" s="84">
        <f>CRW19+CRW21</f>
        <v>700</v>
      </c>
      <c r="CRX22" s="87"/>
      <c r="CRY22" s="85"/>
      <c r="CRZ22" s="86">
        <v>0.56000000000000005</v>
      </c>
      <c r="CSA22" s="83"/>
      <c r="CSB22" s="86">
        <v>0.44</v>
      </c>
      <c r="CSC22" s="84">
        <f>CSC19+CSC21</f>
        <v>0</v>
      </c>
      <c r="CSD22" s="84">
        <f>CSD19+CSD21</f>
        <v>700</v>
      </c>
      <c r="CSE22" s="87"/>
      <c r="CSF22" s="85"/>
      <c r="CSG22" s="86">
        <v>0.56000000000000005</v>
      </c>
      <c r="CSH22" s="83"/>
      <c r="CSI22" s="86">
        <v>0.44</v>
      </c>
      <c r="CSJ22" s="84">
        <f>CSJ19+CSJ21</f>
        <v>0</v>
      </c>
      <c r="CSK22" s="84">
        <f>CSK19+CSK21</f>
        <v>698</v>
      </c>
      <c r="CSL22" s="87"/>
      <c r="CSM22" s="85"/>
      <c r="CSN22" s="86">
        <v>0.56000000000000005</v>
      </c>
      <c r="CSO22" s="83"/>
      <c r="CSP22" s="86">
        <v>0.44</v>
      </c>
      <c r="CSQ22" s="84">
        <f>CSQ19+CSQ21</f>
        <v>0</v>
      </c>
      <c r="CSR22" s="84">
        <f>CSR19+CSR21</f>
        <v>698</v>
      </c>
      <c r="CSS22" s="87"/>
      <c r="CST22" s="85"/>
      <c r="CSU22" s="86">
        <v>0.56000000000000005</v>
      </c>
      <c r="CSV22" s="83"/>
      <c r="CSW22" s="86">
        <v>0.44</v>
      </c>
      <c r="CSX22" s="84">
        <f>CSX19+CSX21</f>
        <v>0</v>
      </c>
      <c r="CSY22" s="84">
        <f>CSY19+CSY21</f>
        <v>698</v>
      </c>
      <c r="CSZ22" s="87"/>
      <c r="CTA22" s="85"/>
      <c r="CTB22" s="86">
        <v>0.56000000000000005</v>
      </c>
      <c r="CTC22" s="83"/>
      <c r="CTD22" s="86">
        <v>0.44</v>
      </c>
      <c r="CTE22" s="84">
        <f>CTE19+CTE21</f>
        <v>0</v>
      </c>
      <c r="CTF22" s="84">
        <f>CTF19+CTF21</f>
        <v>698</v>
      </c>
      <c r="CTG22" s="87"/>
      <c r="CTH22" s="85"/>
      <c r="CTI22" s="86">
        <v>0.56000000000000005</v>
      </c>
      <c r="CTJ22" s="83"/>
      <c r="CTK22" s="86">
        <v>0.44</v>
      </c>
      <c r="CTL22" s="84">
        <f>CTL19+CTL21</f>
        <v>0</v>
      </c>
      <c r="CTM22" s="84">
        <f>CTM19+CTM21</f>
        <v>698</v>
      </c>
      <c r="CTN22" s="87"/>
      <c r="CTO22" s="85"/>
      <c r="CTP22" s="86">
        <v>0.56000000000000005</v>
      </c>
      <c r="CTQ22" s="83"/>
      <c r="CTR22" s="86">
        <v>0.44</v>
      </c>
      <c r="CTS22" s="84">
        <f>CTS19+CTS21</f>
        <v>0</v>
      </c>
      <c r="CTT22" s="84">
        <f>CTT19+CTT21</f>
        <v>696</v>
      </c>
      <c r="CTU22" s="87"/>
      <c r="CTV22" s="85"/>
      <c r="CTW22" s="86">
        <v>0.56999999999999995</v>
      </c>
      <c r="CTX22" s="83"/>
      <c r="CTY22" s="86">
        <v>0.43</v>
      </c>
      <c r="CTZ22" s="84">
        <f>CTZ19+CTZ21</f>
        <v>0</v>
      </c>
      <c r="CUA22" s="84">
        <f>CUA19+CUA21</f>
        <v>688</v>
      </c>
      <c r="CUB22" s="87"/>
      <c r="CUC22" s="85"/>
      <c r="CUD22" s="86">
        <v>0.56999999999999995</v>
      </c>
      <c r="CUE22" s="83"/>
      <c r="CUF22" s="86">
        <v>0.43</v>
      </c>
      <c r="CUG22" s="84">
        <f>CUG19+CUG21</f>
        <v>0</v>
      </c>
      <c r="CUH22" s="84">
        <f>CUH19+CUH21</f>
        <v>688</v>
      </c>
      <c r="CUI22" s="87"/>
      <c r="CUJ22" s="85"/>
      <c r="CUK22" s="86">
        <v>0.56000000000000005</v>
      </c>
      <c r="CUL22" s="83"/>
      <c r="CUM22" s="86">
        <v>0.44</v>
      </c>
      <c r="CUN22" s="84">
        <f>CUN19+CUN21</f>
        <v>0</v>
      </c>
      <c r="CUO22" s="84">
        <f>CUO19+CUO21</f>
        <v>687</v>
      </c>
      <c r="CUP22" s="87"/>
      <c r="CUQ22" s="85"/>
      <c r="CUR22" s="86">
        <v>0.56000000000000005</v>
      </c>
      <c r="CUS22" s="83"/>
      <c r="CUT22" s="86">
        <v>0.44</v>
      </c>
      <c r="CUU22" s="84">
        <f>CUU19+CUU21</f>
        <v>0</v>
      </c>
      <c r="CUV22" s="84">
        <f>CUV19+CUV21</f>
        <v>687</v>
      </c>
      <c r="CUW22" s="87"/>
      <c r="CUX22" s="85"/>
      <c r="CUY22" s="86">
        <v>0.56000000000000005</v>
      </c>
      <c r="CUZ22" s="83"/>
      <c r="CVA22" s="86">
        <v>0.44</v>
      </c>
      <c r="CVB22" s="84">
        <f>CVB19+CVB21</f>
        <v>0</v>
      </c>
      <c r="CVC22" s="84">
        <f>CVC19+CVC21</f>
        <v>686</v>
      </c>
      <c r="CVD22" s="87"/>
      <c r="CVE22" s="85"/>
      <c r="CVF22" s="86">
        <v>0.56000000000000005</v>
      </c>
      <c r="CVG22" s="83"/>
      <c r="CVH22" s="86">
        <v>0.44</v>
      </c>
      <c r="CVI22" s="84">
        <f>CVI19+CVI21</f>
        <v>0</v>
      </c>
      <c r="CVJ22" s="84">
        <f>CVJ19+CVJ21</f>
        <v>686</v>
      </c>
      <c r="CVK22" s="87"/>
      <c r="CVL22" s="85"/>
      <c r="CVM22" s="86">
        <v>0.56000000000000005</v>
      </c>
      <c r="CVN22" s="83"/>
      <c r="CVO22" s="86">
        <v>0.44</v>
      </c>
      <c r="CVP22" s="84">
        <f>CVP19+CVP21</f>
        <v>0</v>
      </c>
      <c r="CVQ22" s="84">
        <f>CVQ19+CVQ21</f>
        <v>686</v>
      </c>
      <c r="CVR22" s="87"/>
      <c r="CVS22" s="85"/>
      <c r="CVT22" s="86">
        <v>0.56000000000000005</v>
      </c>
      <c r="CVU22" s="83"/>
      <c r="CVV22" s="86">
        <v>0.44</v>
      </c>
      <c r="CVW22" s="84">
        <f>CVW19+CVW21</f>
        <v>0</v>
      </c>
      <c r="CVX22" s="84">
        <f>CVX19+CVX21</f>
        <v>685</v>
      </c>
      <c r="CVY22" s="87"/>
      <c r="CVZ22" s="85"/>
      <c r="CWA22" s="86">
        <v>0.56000000000000005</v>
      </c>
      <c r="CWB22" s="83"/>
      <c r="CWC22" s="86">
        <v>0.44</v>
      </c>
      <c r="CWD22" s="84">
        <f>CWD19+CWD21</f>
        <v>0</v>
      </c>
      <c r="CWE22" s="84">
        <f>CWE19+CWE21</f>
        <v>685</v>
      </c>
      <c r="CWF22" s="87"/>
      <c r="CWG22" s="85"/>
      <c r="CWH22" s="86">
        <v>0.56000000000000005</v>
      </c>
      <c r="CWI22" s="83"/>
      <c r="CWJ22" s="86">
        <v>0.44</v>
      </c>
      <c r="CWK22" s="84">
        <f>CWK19+CWK21</f>
        <v>0</v>
      </c>
      <c r="CWL22" s="84">
        <f>CWL19+CWL21</f>
        <v>685</v>
      </c>
      <c r="CWM22" s="87"/>
      <c r="CWN22" s="85"/>
      <c r="CWO22" s="86">
        <v>0.56000000000000005</v>
      </c>
      <c r="CWP22" s="83"/>
      <c r="CWQ22" s="86">
        <v>0.44</v>
      </c>
      <c r="CWR22" s="84">
        <f>CWR19+CWR21</f>
        <v>0</v>
      </c>
      <c r="CWS22" s="84">
        <f>CWS19+CWS21</f>
        <v>685</v>
      </c>
      <c r="CWT22" s="87"/>
      <c r="CWU22" s="85"/>
      <c r="CWV22" s="86">
        <v>0.56000000000000005</v>
      </c>
      <c r="CWW22" s="83"/>
      <c r="CWX22" s="86">
        <v>0.44</v>
      </c>
      <c r="CWY22" s="84">
        <f>CWY19+CWY21</f>
        <v>0</v>
      </c>
      <c r="CWZ22" s="84">
        <f>CWZ19+CWZ21</f>
        <v>685</v>
      </c>
      <c r="CXA22" s="87"/>
      <c r="CXB22" s="85"/>
      <c r="CXC22" s="86">
        <v>0.56000000000000005</v>
      </c>
      <c r="CXD22" s="83"/>
      <c r="CXE22" s="86">
        <v>0.44</v>
      </c>
      <c r="CXF22" s="84">
        <f>CXF19+CXF21</f>
        <v>0</v>
      </c>
      <c r="CXG22" s="84">
        <f>CXG19+CXG21</f>
        <v>685</v>
      </c>
      <c r="CXH22" s="87"/>
      <c r="CXI22" s="85"/>
      <c r="CXJ22" s="86">
        <v>0.56000000000000005</v>
      </c>
      <c r="CXK22" s="83"/>
      <c r="CXL22" s="86">
        <v>0.44</v>
      </c>
      <c r="CXM22" s="84">
        <f>CXM19+CXM21</f>
        <v>0</v>
      </c>
      <c r="CXN22" s="84">
        <f>CXN19+CXN21</f>
        <v>684</v>
      </c>
      <c r="CXO22" s="87"/>
      <c r="CXP22" s="85"/>
      <c r="CXQ22" s="86">
        <v>0.56000000000000005</v>
      </c>
      <c r="CXR22" s="83"/>
      <c r="CXS22" s="86">
        <v>0.44</v>
      </c>
      <c r="CXT22" s="84">
        <f>CXT19+CXT21</f>
        <v>0</v>
      </c>
      <c r="CXU22" s="84">
        <f>CXU19+CXU21</f>
        <v>683</v>
      </c>
      <c r="CXV22" s="87"/>
      <c r="CXW22" s="85"/>
      <c r="CXX22" s="86">
        <v>0.56000000000000005</v>
      </c>
      <c r="CXY22" s="83"/>
      <c r="CXZ22" s="86">
        <v>0.44</v>
      </c>
      <c r="CYA22" s="84">
        <f>CYA19+CYA21</f>
        <v>0</v>
      </c>
      <c r="CYB22" s="84">
        <f>CYB19+CYB21</f>
        <v>682</v>
      </c>
      <c r="CYC22" s="87"/>
      <c r="CYD22" s="85"/>
      <c r="CYE22" s="86">
        <v>0.56999999999999995</v>
      </c>
      <c r="CYF22" s="83"/>
      <c r="CYG22" s="86">
        <v>0.43</v>
      </c>
      <c r="CYH22" s="84">
        <f>CYH19+CYH21</f>
        <v>0</v>
      </c>
      <c r="CYI22" s="84">
        <f>CYI19+CYI21</f>
        <v>681</v>
      </c>
      <c r="CYJ22" s="87"/>
      <c r="CYK22" s="85"/>
      <c r="CYL22" s="86">
        <v>0.56999999999999995</v>
      </c>
      <c r="CYM22" s="83"/>
      <c r="CYN22" s="86">
        <v>0.43</v>
      </c>
      <c r="CYO22" s="84">
        <f>CYO19+CYO21</f>
        <v>0</v>
      </c>
      <c r="CYP22" s="84">
        <f>CYP19+CYP21</f>
        <v>681</v>
      </c>
      <c r="CYQ22" s="87"/>
      <c r="CYR22" s="85"/>
      <c r="CYS22" s="86">
        <v>0.56999999999999995</v>
      </c>
      <c r="CYT22" s="83"/>
      <c r="CYU22" s="86">
        <v>0.43</v>
      </c>
      <c r="CYV22" s="84">
        <f>CYV19+CYV21</f>
        <v>0</v>
      </c>
      <c r="CYW22" s="84">
        <f>CYW19+CYW21</f>
        <v>681</v>
      </c>
      <c r="CYX22" s="87"/>
      <c r="CYY22" s="85"/>
      <c r="CYZ22" s="86">
        <v>0.56999999999999995</v>
      </c>
      <c r="CZA22" s="83"/>
      <c r="CZB22" s="86">
        <v>0.43</v>
      </c>
      <c r="CZC22" s="84">
        <f>CZC19+CZC21</f>
        <v>0</v>
      </c>
      <c r="CZD22" s="84">
        <f>CZD19+CZD21</f>
        <v>681</v>
      </c>
      <c r="CZE22" s="87"/>
      <c r="CZF22" s="85"/>
      <c r="CZG22" s="86">
        <v>0.56999999999999995</v>
      </c>
      <c r="CZH22" s="83"/>
      <c r="CZI22" s="86">
        <v>0.43</v>
      </c>
      <c r="CZJ22" s="84">
        <f>CZJ19+CZJ21</f>
        <v>0</v>
      </c>
      <c r="CZK22" s="84">
        <f>CZK19+CZK21</f>
        <v>681</v>
      </c>
      <c r="CZL22" s="87"/>
      <c r="CZM22" s="85"/>
      <c r="CZN22" s="86">
        <v>0.56999999999999995</v>
      </c>
      <c r="CZO22" s="83"/>
      <c r="CZP22" s="86">
        <v>0.43</v>
      </c>
      <c r="CZQ22" s="84">
        <f>CZQ19+CZQ21</f>
        <v>0</v>
      </c>
      <c r="CZR22" s="84">
        <f>CZR19+CZR21</f>
        <v>681</v>
      </c>
      <c r="CZS22" s="87"/>
      <c r="CZT22" s="85"/>
      <c r="CZU22" s="86">
        <v>0.56999999999999995</v>
      </c>
      <c r="CZV22" s="83"/>
      <c r="CZW22" s="86">
        <v>0.43</v>
      </c>
      <c r="CZX22" s="84">
        <f>CZX19+CZX21</f>
        <v>0</v>
      </c>
      <c r="CZY22" s="84">
        <f>CZY19+CZY21</f>
        <v>681</v>
      </c>
      <c r="CZZ22" s="87"/>
      <c r="DAA22" s="85"/>
      <c r="DAB22" s="86">
        <v>0.56999999999999995</v>
      </c>
      <c r="DAC22" s="83"/>
      <c r="DAD22" s="86">
        <v>0.43</v>
      </c>
      <c r="DAE22" s="84">
        <f>DAE19+DAE21</f>
        <v>0</v>
      </c>
      <c r="DAF22" s="84">
        <f>DAF19+DAF21</f>
        <v>681</v>
      </c>
      <c r="DAG22" s="87"/>
      <c r="DAH22" s="85"/>
      <c r="DAI22" s="86">
        <v>0.56000000000000005</v>
      </c>
      <c r="DAJ22" s="83"/>
      <c r="DAK22" s="86">
        <v>0.44</v>
      </c>
      <c r="DAL22" s="84">
        <f>DAL19+DAL21</f>
        <v>0</v>
      </c>
      <c r="DAM22" s="84">
        <f>DAM19+DAM21</f>
        <v>680</v>
      </c>
      <c r="DAN22" s="87"/>
      <c r="DAO22" s="85"/>
      <c r="DAP22" s="86">
        <v>0.56000000000000005</v>
      </c>
      <c r="DAQ22" s="83"/>
      <c r="DAR22" s="86">
        <v>0.44</v>
      </c>
      <c r="DAS22" s="84">
        <f>DAS19+DAS21</f>
        <v>0</v>
      </c>
      <c r="DAT22" s="84">
        <f>DAT19+DAT21</f>
        <v>680</v>
      </c>
      <c r="DAU22" s="87"/>
      <c r="DAV22" s="85"/>
      <c r="DAW22" s="86">
        <v>0.56000000000000005</v>
      </c>
      <c r="DAX22" s="83"/>
      <c r="DAY22" s="86">
        <v>0.44</v>
      </c>
      <c r="DAZ22" s="84">
        <f>DAZ19+DAZ21</f>
        <v>0</v>
      </c>
      <c r="DBA22" s="84">
        <f>DBA19+DBA21</f>
        <v>680</v>
      </c>
      <c r="DBB22" s="87"/>
      <c r="DBC22" s="85"/>
      <c r="DBD22" s="86">
        <v>0.56000000000000005</v>
      </c>
      <c r="DBE22" s="83"/>
      <c r="DBF22" s="86">
        <v>0.44</v>
      </c>
      <c r="DBG22" s="84">
        <f>DBG19+DBG21</f>
        <v>0</v>
      </c>
      <c r="DBH22" s="84">
        <f>DBH19+DBH21</f>
        <v>680</v>
      </c>
      <c r="DBI22" s="87"/>
      <c r="DBJ22" s="85"/>
      <c r="DBK22" s="86">
        <v>0.56000000000000005</v>
      </c>
      <c r="DBL22" s="83"/>
      <c r="DBM22" s="86">
        <v>0.44</v>
      </c>
      <c r="DBN22" s="84">
        <f>DBN19+DBN21</f>
        <v>0</v>
      </c>
      <c r="DBO22" s="84">
        <f>DBO19+DBO21</f>
        <v>676</v>
      </c>
      <c r="DBP22" s="87"/>
      <c r="DBQ22" s="85"/>
      <c r="DBR22" s="86">
        <v>0.56000000000000005</v>
      </c>
      <c r="DBS22" s="83"/>
      <c r="DBT22" s="86">
        <v>0.44</v>
      </c>
      <c r="DBU22" s="84">
        <f>DBU19+DBU21</f>
        <v>0</v>
      </c>
      <c r="DBV22" s="84">
        <f>DBV19+DBV21</f>
        <v>674</v>
      </c>
      <c r="DBW22" s="87"/>
      <c r="DBX22" s="85"/>
      <c r="DBY22" s="86">
        <v>0.56000000000000005</v>
      </c>
      <c r="DBZ22" s="83"/>
      <c r="DCA22" s="86">
        <v>0.44</v>
      </c>
      <c r="DCB22" s="84">
        <f>DCB19+DCB21</f>
        <v>0</v>
      </c>
      <c r="DCC22" s="84">
        <f>DCC19+DCC21</f>
        <v>674</v>
      </c>
      <c r="DCD22" s="87"/>
      <c r="DCE22" s="85"/>
      <c r="DCF22" s="86">
        <v>0.56000000000000005</v>
      </c>
      <c r="DCG22" s="83"/>
      <c r="DCH22" s="86">
        <v>0.44</v>
      </c>
      <c r="DCI22" s="84">
        <f>DCI19+DCI21</f>
        <v>0</v>
      </c>
      <c r="DCJ22" s="84">
        <f>DCJ19+DCJ21</f>
        <v>674</v>
      </c>
      <c r="DCK22" s="87"/>
      <c r="DCL22" s="85"/>
      <c r="DCM22" s="86">
        <v>0.56000000000000005</v>
      </c>
      <c r="DCN22" s="83"/>
      <c r="DCO22" s="86">
        <v>0.44</v>
      </c>
      <c r="DCP22" s="84">
        <f>DCP19+DCP21</f>
        <v>0</v>
      </c>
      <c r="DCQ22" s="84">
        <f>DCQ19+DCQ21</f>
        <v>671</v>
      </c>
      <c r="DCR22" s="87"/>
      <c r="DCS22" s="85"/>
      <c r="DCT22" s="86">
        <v>0.56000000000000005</v>
      </c>
      <c r="DCU22" s="83"/>
      <c r="DCV22" s="86">
        <v>0.44</v>
      </c>
      <c r="DCW22" s="84">
        <f>DCW19+DCW21</f>
        <v>0</v>
      </c>
      <c r="DCX22" s="84">
        <f>DCX19+DCX21</f>
        <v>668</v>
      </c>
      <c r="DCY22" s="87"/>
      <c r="DCZ22" s="85"/>
      <c r="DDA22" s="86">
        <v>0.56000000000000005</v>
      </c>
      <c r="DDB22" s="83"/>
      <c r="DDC22" s="86">
        <v>0.44</v>
      </c>
      <c r="DDD22" s="84">
        <f>DDD19+DDD21</f>
        <v>0</v>
      </c>
      <c r="DDE22" s="84">
        <f>DDE19+DDE21</f>
        <v>666</v>
      </c>
      <c r="DDF22" s="87"/>
      <c r="DDG22" s="85"/>
      <c r="DDH22" s="86">
        <v>0.56000000000000005</v>
      </c>
      <c r="DDI22" s="83"/>
      <c r="DDJ22" s="86">
        <v>0.44</v>
      </c>
      <c r="DDK22" s="84">
        <f>DDK19+DDK21</f>
        <v>0</v>
      </c>
      <c r="DDL22" s="84">
        <f>DDL19+DDL21</f>
        <v>667</v>
      </c>
      <c r="DDM22" s="87"/>
      <c r="DDN22" s="85"/>
      <c r="DDO22" s="86">
        <v>0.56000000000000005</v>
      </c>
      <c r="DDP22" s="83"/>
      <c r="DDQ22" s="86">
        <v>0.44</v>
      </c>
      <c r="DDR22" s="84">
        <f>DDR19+DDR21</f>
        <v>0</v>
      </c>
      <c r="DDS22" s="84">
        <f>DDS19+DDS21</f>
        <v>664</v>
      </c>
      <c r="DDT22" s="87"/>
      <c r="DDU22" s="85"/>
      <c r="DDV22" s="86">
        <v>0.56000000000000005</v>
      </c>
      <c r="DDW22" s="83"/>
      <c r="DDX22" s="86">
        <v>0.44</v>
      </c>
      <c r="DDY22" s="84">
        <f>DDY19+DDY21</f>
        <v>0</v>
      </c>
      <c r="DDZ22" s="84">
        <f>DDZ19+DDZ21</f>
        <v>664</v>
      </c>
      <c r="DEA22" s="87"/>
      <c r="DEB22" s="85"/>
      <c r="DEC22" s="86">
        <v>0.56000000000000005</v>
      </c>
      <c r="DED22" s="83"/>
      <c r="DEE22" s="86">
        <v>0.44</v>
      </c>
      <c r="DEF22" s="84">
        <f>DEF19+DEF21</f>
        <v>0</v>
      </c>
      <c r="DEG22" s="84">
        <f>DEG19+DEG21</f>
        <v>662</v>
      </c>
      <c r="DEH22" s="87"/>
      <c r="DEI22" s="85"/>
      <c r="DEJ22" s="86">
        <v>0.56000000000000005</v>
      </c>
      <c r="DEK22" s="83"/>
      <c r="DEL22" s="86">
        <v>0.44</v>
      </c>
      <c r="DEM22" s="84">
        <f>DEM19+DEM21</f>
        <v>0</v>
      </c>
      <c r="DEN22" s="84">
        <f>DEN19+DEN21</f>
        <v>662</v>
      </c>
      <c r="DEO22" s="87"/>
      <c r="DEP22" s="85"/>
      <c r="DEQ22" s="86">
        <v>0.56000000000000005</v>
      </c>
      <c r="DER22" s="83"/>
      <c r="DES22" s="86">
        <v>0.44</v>
      </c>
      <c r="DET22" s="84">
        <f>DET19+DET21</f>
        <v>0</v>
      </c>
      <c r="DEU22" s="84">
        <f>DEU19+DEU21</f>
        <v>662</v>
      </c>
      <c r="DEV22" s="87"/>
      <c r="DEW22" s="85"/>
      <c r="DEX22" s="86">
        <v>0.56000000000000005</v>
      </c>
      <c r="DEY22" s="83"/>
      <c r="DEZ22" s="86">
        <v>0.44</v>
      </c>
      <c r="DFA22" s="84">
        <f>DFA19+DFA21</f>
        <v>0</v>
      </c>
      <c r="DFB22" s="84">
        <f>DFB19+DFB21</f>
        <v>659</v>
      </c>
      <c r="DFC22" s="87"/>
      <c r="DFD22" s="85"/>
      <c r="DFE22" s="86">
        <v>0.56000000000000005</v>
      </c>
      <c r="DFF22" s="83"/>
      <c r="DFG22" s="86">
        <v>0.44</v>
      </c>
      <c r="DFH22" s="84">
        <f>DFH19+DFH21</f>
        <v>0</v>
      </c>
      <c r="DFI22" s="84">
        <f>DFI19+DFI21</f>
        <v>656</v>
      </c>
      <c r="DFJ22" s="87"/>
      <c r="DFK22" s="85"/>
      <c r="DFL22" s="86">
        <v>0.56999999999999995</v>
      </c>
      <c r="DFM22" s="83"/>
      <c r="DFN22" s="86">
        <v>0.43</v>
      </c>
      <c r="DFO22" s="84">
        <f>DFO19+DFO21</f>
        <v>0</v>
      </c>
      <c r="DFP22" s="84">
        <f>DFP19+DFP21</f>
        <v>652</v>
      </c>
      <c r="DFQ22" s="87"/>
      <c r="DFR22" s="85"/>
      <c r="DFS22" s="86">
        <v>0.56999999999999995</v>
      </c>
      <c r="DFT22" s="83"/>
      <c r="DFU22" s="86">
        <v>0.43</v>
      </c>
      <c r="DFV22" s="84">
        <f>DFV19+DFV21</f>
        <v>0</v>
      </c>
      <c r="DFW22" s="84">
        <f>DFW19+DFW21</f>
        <v>651</v>
      </c>
      <c r="DFX22" s="87"/>
      <c r="DFY22" s="85"/>
      <c r="DFZ22" s="86">
        <v>0.56999999999999995</v>
      </c>
      <c r="DGA22" s="83"/>
      <c r="DGB22" s="86">
        <v>0.43</v>
      </c>
      <c r="DGC22" s="84">
        <f>DGC19+DGC21</f>
        <v>0</v>
      </c>
      <c r="DGD22" s="84">
        <f>DGD19+DGD21</f>
        <v>650</v>
      </c>
      <c r="DGE22" s="87"/>
      <c r="DGF22" s="85"/>
      <c r="DGG22" s="86">
        <v>0.56999999999999995</v>
      </c>
      <c r="DGH22" s="83"/>
      <c r="DGI22" s="86">
        <v>0.43</v>
      </c>
      <c r="DGJ22" s="84">
        <f>DGJ19+DGJ21</f>
        <v>0</v>
      </c>
      <c r="DGK22" s="84">
        <f>DGK19+DGK21</f>
        <v>650</v>
      </c>
      <c r="DGL22" s="87"/>
      <c r="DGM22" s="85"/>
      <c r="DGN22" s="86">
        <v>0.56000000000000005</v>
      </c>
      <c r="DGO22" s="83"/>
      <c r="DGP22" s="86">
        <v>0.44</v>
      </c>
      <c r="DGQ22" s="84">
        <f>DGQ19+DGQ21</f>
        <v>0</v>
      </c>
      <c r="DGR22" s="84">
        <f>DGR19+DGR21</f>
        <v>647</v>
      </c>
      <c r="DGS22" s="87"/>
      <c r="DGT22" s="85"/>
      <c r="DGU22" s="86">
        <v>0.56999999999999995</v>
      </c>
      <c r="DGV22" s="83"/>
      <c r="DGW22" s="86">
        <v>0.43</v>
      </c>
      <c r="DGX22" s="84">
        <f>DGX19+DGX21</f>
        <v>0</v>
      </c>
      <c r="DGY22" s="84">
        <f>DGY19+DGY21</f>
        <v>646</v>
      </c>
      <c r="DGZ22" s="87"/>
      <c r="DHA22" s="85"/>
      <c r="DHB22" s="86">
        <v>0.56999999999999995</v>
      </c>
      <c r="DHC22" s="83"/>
      <c r="DHD22" s="86">
        <v>0.43</v>
      </c>
      <c r="DHE22" s="84">
        <f>DHE19+DHE21</f>
        <v>0</v>
      </c>
      <c r="DHF22" s="84">
        <f>DHF19+DHF21</f>
        <v>646</v>
      </c>
      <c r="DHG22" s="87"/>
      <c r="DHH22" s="85"/>
      <c r="DHI22" s="86">
        <v>0.56999999999999995</v>
      </c>
      <c r="DHJ22" s="83"/>
      <c r="DHK22" s="86">
        <v>0.43</v>
      </c>
      <c r="DHL22" s="84">
        <f>DHL19+DHL21</f>
        <v>0</v>
      </c>
      <c r="DHM22" s="84">
        <f>DHM19+DHM21</f>
        <v>645</v>
      </c>
      <c r="DHN22" s="87"/>
      <c r="DHO22" s="85"/>
      <c r="DHP22" s="86">
        <v>0.56999999999999995</v>
      </c>
      <c r="DHQ22" s="83"/>
      <c r="DHR22" s="86">
        <v>0.43</v>
      </c>
      <c r="DHS22" s="84">
        <f>DHS19+DHS21</f>
        <v>0</v>
      </c>
      <c r="DHT22" s="84">
        <f>DHT19+DHT21</f>
        <v>645</v>
      </c>
      <c r="DHU22" s="87"/>
      <c r="DHV22" s="85"/>
      <c r="DHW22" s="86">
        <v>0.56999999999999995</v>
      </c>
      <c r="DHX22" s="83"/>
      <c r="DHY22" s="86">
        <v>0.43</v>
      </c>
      <c r="DHZ22" s="84">
        <f>DHZ19+DHZ21</f>
        <v>0</v>
      </c>
      <c r="DIA22" s="84">
        <f>DIA19+DIA21</f>
        <v>645</v>
      </c>
      <c r="DIB22" s="87"/>
      <c r="DIC22" s="85"/>
      <c r="DID22" s="86">
        <v>0.56999999999999995</v>
      </c>
      <c r="DIE22" s="83"/>
      <c r="DIF22" s="86">
        <v>0.43</v>
      </c>
      <c r="DIG22" s="84">
        <f>DIG19+DIG21</f>
        <v>0</v>
      </c>
      <c r="DIH22" s="84">
        <f>DIH19+DIH21</f>
        <v>645</v>
      </c>
      <c r="DII22" s="87"/>
      <c r="DIJ22" s="85"/>
      <c r="DIK22" s="86">
        <v>0.56999999999999995</v>
      </c>
      <c r="DIL22" s="83"/>
      <c r="DIM22" s="86">
        <v>0.43</v>
      </c>
      <c r="DIN22" s="84">
        <f>DIN19+DIN21</f>
        <v>0</v>
      </c>
      <c r="DIO22" s="84">
        <f>DIO19+DIO21</f>
        <v>642</v>
      </c>
      <c r="DIP22" s="87"/>
      <c r="DIQ22" s="85"/>
      <c r="DIR22" s="86">
        <v>0.56999999999999995</v>
      </c>
      <c r="DIS22" s="83"/>
      <c r="DIT22" s="86">
        <v>0.43</v>
      </c>
      <c r="DIU22" s="84">
        <f>DIU19+DIU21</f>
        <v>0</v>
      </c>
      <c r="DIV22" s="84">
        <f>DIV19+DIV21</f>
        <v>641</v>
      </c>
      <c r="DIW22" s="87"/>
      <c r="DIX22" s="85"/>
      <c r="DIY22" s="86">
        <v>0.56999999999999995</v>
      </c>
      <c r="DIZ22" s="83"/>
      <c r="DJA22" s="86">
        <v>0.43</v>
      </c>
      <c r="DJB22" s="84">
        <f>DJB19+DJB21</f>
        <v>0</v>
      </c>
      <c r="DJC22" s="84">
        <f>DJC19+DJC21</f>
        <v>639</v>
      </c>
      <c r="DJD22" s="87"/>
      <c r="DJE22" s="85"/>
      <c r="DJF22" s="86">
        <v>0.56999999999999995</v>
      </c>
      <c r="DJG22" s="83"/>
      <c r="DJH22" s="86">
        <v>0.43</v>
      </c>
      <c r="DJI22" s="84">
        <f>DJI19+DJI21</f>
        <v>0</v>
      </c>
      <c r="DJJ22" s="84">
        <f>DJJ19+DJJ21</f>
        <v>638</v>
      </c>
      <c r="DJK22" s="87"/>
      <c r="DJL22" s="85"/>
      <c r="DJM22" s="86">
        <v>0.56999999999999995</v>
      </c>
      <c r="DJN22" s="83"/>
      <c r="DJO22" s="86">
        <v>0.43</v>
      </c>
      <c r="DJP22" s="84">
        <f>DJP19+DJP21</f>
        <v>0</v>
      </c>
      <c r="DJQ22" s="84">
        <f>DJQ19+DJQ21</f>
        <v>638</v>
      </c>
      <c r="DJR22" s="87"/>
      <c r="DJS22" s="85"/>
      <c r="DJT22" s="86">
        <v>0.56999999999999995</v>
      </c>
      <c r="DJU22" s="83"/>
      <c r="DJV22" s="86">
        <v>0.43</v>
      </c>
      <c r="DJW22" s="84">
        <f>DJW19+DJW21</f>
        <v>0</v>
      </c>
      <c r="DJX22" s="84">
        <f>DJX19+DJX21</f>
        <v>638</v>
      </c>
      <c r="DJY22" s="87"/>
      <c r="DJZ22" s="85"/>
      <c r="DKA22" s="86">
        <v>0.56999999999999995</v>
      </c>
      <c r="DKB22" s="83"/>
      <c r="DKC22" s="86">
        <v>0.43</v>
      </c>
      <c r="DKD22" s="84">
        <f>DKD19+DKD21</f>
        <v>0</v>
      </c>
      <c r="DKE22" s="84">
        <f>DKE19+DKE21</f>
        <v>638</v>
      </c>
      <c r="DKF22" s="87"/>
      <c r="DKG22" s="85"/>
      <c r="DKH22" s="86">
        <v>0.56999999999999995</v>
      </c>
      <c r="DKI22" s="83"/>
      <c r="DKJ22" s="86">
        <v>0.43</v>
      </c>
      <c r="DKK22" s="84">
        <f>DKK19+DKK21</f>
        <v>0</v>
      </c>
      <c r="DKL22" s="84">
        <f>DKL19+DKL21</f>
        <v>638</v>
      </c>
      <c r="DKM22" s="87"/>
      <c r="DKN22" s="85"/>
      <c r="DKO22" s="86">
        <v>0.56999999999999995</v>
      </c>
      <c r="DKP22" s="83"/>
      <c r="DKQ22" s="86">
        <v>0.43</v>
      </c>
      <c r="DKR22" s="84">
        <f>DKR19+DKR21</f>
        <v>0</v>
      </c>
      <c r="DKS22" s="84">
        <f>DKS19+DKS21</f>
        <v>632</v>
      </c>
      <c r="DKT22" s="87"/>
      <c r="DKU22" s="85"/>
      <c r="DKV22" s="86">
        <v>0.56999999999999995</v>
      </c>
      <c r="DKW22" s="83"/>
      <c r="DKX22" s="86">
        <v>0.43</v>
      </c>
      <c r="DKY22" s="84">
        <f>DKY19+DKY21</f>
        <v>0</v>
      </c>
      <c r="DKZ22" s="84">
        <f>DKZ19+DKZ21</f>
        <v>611</v>
      </c>
      <c r="DLA22" s="87"/>
      <c r="DLB22" s="85"/>
      <c r="DLC22" s="86">
        <v>0.56999999999999995</v>
      </c>
      <c r="DLD22" s="83"/>
      <c r="DLE22" s="86">
        <v>0.43</v>
      </c>
      <c r="DLF22" s="84">
        <f>DLF19+DLF21</f>
        <v>0</v>
      </c>
      <c r="DLG22" s="84">
        <f>DLG19+DLG21</f>
        <v>608</v>
      </c>
      <c r="DLH22" s="87"/>
      <c r="DLI22" s="85"/>
      <c r="DLJ22" s="86">
        <v>0.56999999999999995</v>
      </c>
      <c r="DLK22" s="83"/>
      <c r="DLL22" s="86">
        <v>0.43</v>
      </c>
      <c r="DLM22" s="84">
        <f>DLM19+DLM21</f>
        <v>0</v>
      </c>
      <c r="DLN22" s="84">
        <f>DLN19+DLN21</f>
        <v>607</v>
      </c>
      <c r="DLO22" s="87"/>
      <c r="DLP22" s="85"/>
      <c r="DLQ22" s="86">
        <v>0.56999999999999995</v>
      </c>
      <c r="DLR22" s="83"/>
      <c r="DLS22" s="86">
        <v>0.43</v>
      </c>
      <c r="DLT22" s="84">
        <f>DLT19+DLT21</f>
        <v>0</v>
      </c>
      <c r="DLU22" s="84">
        <f>DLU19+DLU21</f>
        <v>606</v>
      </c>
      <c r="DLV22" s="87"/>
      <c r="DLW22" s="85"/>
      <c r="DLX22" s="86">
        <v>0.56999999999999995</v>
      </c>
      <c r="DLY22" s="83"/>
      <c r="DLZ22" s="86">
        <v>0.43</v>
      </c>
      <c r="DMA22" s="84">
        <f>DMA19+DMA21</f>
        <v>0</v>
      </c>
      <c r="DMB22" s="84">
        <f>DMB19+DMB21</f>
        <v>605</v>
      </c>
      <c r="DMC22" s="87"/>
      <c r="DMD22" s="85"/>
      <c r="DME22" s="86">
        <v>0.56999999999999995</v>
      </c>
      <c r="DMF22" s="83"/>
      <c r="DMG22" s="86">
        <v>0.43</v>
      </c>
      <c r="DMH22" s="84">
        <f>DMH19+DMH21</f>
        <v>0</v>
      </c>
      <c r="DMI22" s="84">
        <f>DMI19+DMI21</f>
        <v>601</v>
      </c>
      <c r="DMJ22" s="87"/>
      <c r="DMK22" s="85"/>
      <c r="DML22" s="86">
        <v>0.56999999999999995</v>
      </c>
      <c r="DMM22" s="83"/>
      <c r="DMN22" s="86">
        <v>0.43</v>
      </c>
      <c r="DMO22" s="84">
        <f>DMO19+DMO21</f>
        <v>0</v>
      </c>
      <c r="DMP22" s="84">
        <f>DMP19+DMP21</f>
        <v>599</v>
      </c>
      <c r="DMQ22" s="87"/>
      <c r="DMR22" s="85"/>
      <c r="DMS22" s="86">
        <v>0.56999999999999995</v>
      </c>
      <c r="DMT22" s="83"/>
      <c r="DMU22" s="86">
        <v>0.43</v>
      </c>
      <c r="DMV22" s="84">
        <f>DMV19+DMV21</f>
        <v>0</v>
      </c>
      <c r="DMW22" s="84">
        <f>DMW19+DMW21</f>
        <v>599</v>
      </c>
      <c r="DMX22" s="87"/>
      <c r="DMY22" s="85"/>
      <c r="DMZ22" s="86">
        <v>0.56000000000000005</v>
      </c>
      <c r="DNA22" s="83"/>
      <c r="DNB22" s="86">
        <v>0.44</v>
      </c>
      <c r="DNC22" s="84">
        <f>DNC19+DNC21</f>
        <v>0</v>
      </c>
      <c r="DND22" s="84">
        <f>DND19+DND21</f>
        <v>597</v>
      </c>
      <c r="DNE22" s="87"/>
      <c r="DNF22" s="85"/>
      <c r="DNG22" s="86">
        <v>0.56000000000000005</v>
      </c>
      <c r="DNH22" s="83"/>
      <c r="DNI22" s="86">
        <v>0.44</v>
      </c>
      <c r="DNJ22" s="84">
        <f>DNJ19+DNJ21</f>
        <v>0</v>
      </c>
      <c r="DNK22" s="84">
        <f>DNK19+DNK21</f>
        <v>596</v>
      </c>
      <c r="DNL22" s="87"/>
      <c r="DNM22" s="85"/>
      <c r="DNN22" s="86">
        <v>0.56000000000000005</v>
      </c>
      <c r="DNO22" s="83"/>
      <c r="DNP22" s="86">
        <v>0.44</v>
      </c>
      <c r="DNQ22" s="84">
        <f>DNQ19+DNQ21</f>
        <v>0</v>
      </c>
      <c r="DNR22" s="84">
        <f>DNR19+DNR21</f>
        <v>595</v>
      </c>
      <c r="DNS22" s="87"/>
      <c r="DNT22" s="85"/>
      <c r="DNU22" s="86">
        <v>0.56000000000000005</v>
      </c>
      <c r="DNV22" s="83"/>
      <c r="DNW22" s="86">
        <v>0.44</v>
      </c>
      <c r="DNX22" s="84">
        <f>DNX19+DNX21</f>
        <v>0</v>
      </c>
      <c r="DNY22" s="84">
        <f>DNY19+DNY21</f>
        <v>594</v>
      </c>
      <c r="DNZ22" s="87"/>
      <c r="DOA22" s="85"/>
      <c r="DOB22" s="86">
        <v>0.56000000000000005</v>
      </c>
      <c r="DOC22" s="83"/>
      <c r="DOD22" s="86">
        <v>0.44</v>
      </c>
      <c r="DOE22" s="84">
        <f>DOE19+DOE21</f>
        <v>0</v>
      </c>
      <c r="DOF22" s="84">
        <f>DOF19+DOF21</f>
        <v>592</v>
      </c>
      <c r="DOG22" s="87"/>
      <c r="DOH22" s="85"/>
      <c r="DOI22" s="86">
        <v>0.56000000000000005</v>
      </c>
      <c r="DOJ22" s="83"/>
      <c r="DOK22" s="86">
        <v>0.44</v>
      </c>
      <c r="DOL22" s="84">
        <f>DOL19+DOL21</f>
        <v>0</v>
      </c>
      <c r="DOM22" s="84">
        <f>DOM19+DOM21</f>
        <v>592</v>
      </c>
      <c r="DON22" s="87"/>
      <c r="DOO22" s="85"/>
      <c r="DOP22" s="86">
        <v>0.56000000000000005</v>
      </c>
      <c r="DOQ22" s="83"/>
      <c r="DOR22" s="86">
        <v>0.44</v>
      </c>
      <c r="DOS22" s="84">
        <f>DOS19+DOS21</f>
        <v>0</v>
      </c>
      <c r="DOT22" s="84">
        <f>DOT19+DOT21</f>
        <v>591</v>
      </c>
      <c r="DOU22" s="87"/>
      <c r="DOV22" s="85"/>
      <c r="DOW22" s="86">
        <v>0.56000000000000005</v>
      </c>
      <c r="DOX22" s="83"/>
      <c r="DOY22" s="86">
        <v>0.44</v>
      </c>
      <c r="DOZ22" s="84">
        <f>DOZ19+DOZ21</f>
        <v>0</v>
      </c>
      <c r="DPA22" s="84">
        <f>DPA19+DPA21</f>
        <v>587</v>
      </c>
      <c r="DPB22" s="87"/>
      <c r="DPC22" s="85"/>
      <c r="DPD22" s="86">
        <v>0.56000000000000005</v>
      </c>
      <c r="DPE22" s="83"/>
      <c r="DPF22" s="86">
        <v>0.44</v>
      </c>
      <c r="DPG22" s="84">
        <f>DPG19+DPG21</f>
        <v>0</v>
      </c>
      <c r="DPH22" s="84">
        <f>DPH19+DPH21</f>
        <v>583</v>
      </c>
      <c r="DPI22" s="87"/>
      <c r="DPJ22" s="85"/>
      <c r="DPK22" s="86">
        <v>0.56999999999999995</v>
      </c>
      <c r="DPL22" s="83"/>
      <c r="DPM22" s="86">
        <v>0.43</v>
      </c>
      <c r="DPN22" s="84">
        <f>DPN19+DPN21</f>
        <v>0</v>
      </c>
      <c r="DPO22" s="84">
        <f>DPO19+DPO21</f>
        <v>582</v>
      </c>
      <c r="DPP22" s="87"/>
      <c r="DPQ22" s="85"/>
      <c r="DPR22" s="86">
        <v>0.56000000000000005</v>
      </c>
      <c r="DPS22" s="83"/>
      <c r="DPT22" s="86">
        <v>0.44</v>
      </c>
      <c r="DPU22" s="84">
        <f>DPU19+DPU21</f>
        <v>0</v>
      </c>
      <c r="DPV22" s="84">
        <f>DPV19+DPV21</f>
        <v>579</v>
      </c>
      <c r="DPW22" s="87"/>
      <c r="DPX22" s="85"/>
      <c r="DPY22" s="86">
        <v>0.56000000000000005</v>
      </c>
      <c r="DPZ22" s="83"/>
      <c r="DQA22" s="86">
        <v>0.44</v>
      </c>
      <c r="DQB22" s="84">
        <f>DQB19+DQB21</f>
        <v>0</v>
      </c>
      <c r="DQC22" s="84">
        <f>DQC19+DQC21</f>
        <v>580</v>
      </c>
      <c r="DQD22" s="87"/>
      <c r="DQE22" s="85"/>
      <c r="DQF22" s="86">
        <v>0.56000000000000005</v>
      </c>
      <c r="DQG22" s="83"/>
      <c r="DQH22" s="86">
        <v>0.44</v>
      </c>
      <c r="DQI22" s="84">
        <f>DQI19+DQI21</f>
        <v>0</v>
      </c>
      <c r="DQJ22" s="84">
        <f>DQJ19+DQJ21</f>
        <v>577</v>
      </c>
      <c r="DQK22" s="87"/>
      <c r="DQL22" s="85">
        <f>326</f>
        <v>326</v>
      </c>
      <c r="DQM22" s="83"/>
      <c r="DQN22" s="83">
        <f>247</f>
        <v>247</v>
      </c>
      <c r="DQO22" s="83"/>
      <c r="DQP22" s="84">
        <f>DQP19+DQP21</f>
        <v>0</v>
      </c>
      <c r="DQQ22" s="84">
        <f>DQQ19+DQQ21</f>
        <v>573</v>
      </c>
      <c r="DQR22" s="87"/>
      <c r="DQS22" s="85">
        <f>324</f>
        <v>324</v>
      </c>
      <c r="DQT22" s="83"/>
      <c r="DQU22" s="83">
        <f>244</f>
        <v>244</v>
      </c>
      <c r="DQV22" s="83"/>
      <c r="DQW22" s="84">
        <f>DQW19+DQW21</f>
        <v>0</v>
      </c>
      <c r="DQX22" s="84">
        <f>DQX19+DQX21</f>
        <v>568</v>
      </c>
      <c r="DQY22" s="87"/>
      <c r="DQZ22" s="85">
        <f>321</f>
        <v>321</v>
      </c>
      <c r="DRA22" s="83"/>
      <c r="DRB22" s="83">
        <f>244</f>
        <v>244</v>
      </c>
      <c r="DRC22" s="83"/>
      <c r="DRD22" s="84">
        <f>DRD19+DRD21</f>
        <v>0</v>
      </c>
      <c r="DRE22" s="84">
        <f>DRE19+DRE21</f>
        <v>565</v>
      </c>
      <c r="DRF22" s="87"/>
      <c r="DRG22" s="85">
        <f>313</f>
        <v>313</v>
      </c>
      <c r="DRH22" s="83"/>
      <c r="DRI22" s="83">
        <f>244</f>
        <v>244</v>
      </c>
      <c r="DRJ22" s="83"/>
      <c r="DRK22" s="84">
        <f>DRK19+DRK21</f>
        <v>0</v>
      </c>
      <c r="DRL22" s="84">
        <f>DRL19+DRL21</f>
        <v>557</v>
      </c>
      <c r="DRM22" s="87"/>
      <c r="DRN22" s="85">
        <f>310</f>
        <v>310</v>
      </c>
      <c r="DRO22" s="83"/>
      <c r="DRP22" s="83">
        <f>244</f>
        <v>244</v>
      </c>
      <c r="DRQ22" s="83"/>
      <c r="DRR22" s="84">
        <f>DRR19+DRR21</f>
        <v>0</v>
      </c>
      <c r="DRS22" s="84">
        <f>DRS19+DRS21</f>
        <v>554</v>
      </c>
      <c r="DRT22" s="87"/>
      <c r="DRU22" s="85">
        <f>302</f>
        <v>302</v>
      </c>
      <c r="DRV22" s="83"/>
      <c r="DRW22" s="83">
        <f>238</f>
        <v>238</v>
      </c>
      <c r="DRX22" s="83"/>
      <c r="DRY22" s="84">
        <f>DRY19+DRY21</f>
        <v>0</v>
      </c>
      <c r="DRZ22" s="84">
        <f>DRZ19+DRZ21</f>
        <v>540</v>
      </c>
      <c r="DSA22" s="87"/>
      <c r="DSB22" s="85">
        <f>296</f>
        <v>296</v>
      </c>
      <c r="DSC22" s="83"/>
      <c r="DSD22" s="83">
        <f>233</f>
        <v>233</v>
      </c>
      <c r="DSE22" s="83"/>
      <c r="DSF22" s="84">
        <f>DSF19+DSF21</f>
        <v>0</v>
      </c>
      <c r="DSG22" s="84">
        <f>DSG19+DSG21</f>
        <v>529</v>
      </c>
      <c r="DSH22" s="87"/>
      <c r="DSI22" s="85">
        <f>291</f>
        <v>291</v>
      </c>
      <c r="DSJ22" s="83"/>
      <c r="DSK22" s="83">
        <f>229</f>
        <v>229</v>
      </c>
      <c r="DSL22" s="83"/>
      <c r="DSM22" s="84">
        <f>DSM19+DSM21</f>
        <v>0</v>
      </c>
      <c r="DSN22" s="84">
        <f>DSN19+DSN21</f>
        <v>520</v>
      </c>
      <c r="DSO22" s="87"/>
      <c r="DSP22" s="85">
        <f>287</f>
        <v>287</v>
      </c>
      <c r="DSQ22" s="83"/>
      <c r="DSR22" s="83">
        <f>226</f>
        <v>226</v>
      </c>
      <c r="DSS22" s="83"/>
      <c r="DST22" s="84">
        <f>DST19+DST21</f>
        <v>0</v>
      </c>
      <c r="DSU22" s="84">
        <f>DSU19+DSU21</f>
        <v>513</v>
      </c>
      <c r="DSV22" s="87"/>
      <c r="DSW22" s="85">
        <f>285</f>
        <v>285</v>
      </c>
      <c r="DSX22" s="83"/>
      <c r="DSY22" s="83">
        <f>224</f>
        <v>224</v>
      </c>
      <c r="DSZ22" s="83"/>
      <c r="DTA22" s="84">
        <f>DTA19+DTA21</f>
        <v>0</v>
      </c>
      <c r="DTB22" s="84">
        <f>DTB19+DTB21</f>
        <v>509</v>
      </c>
      <c r="DTC22" s="87"/>
      <c r="DTD22" s="85">
        <f>277</f>
        <v>277</v>
      </c>
      <c r="DTE22" s="83"/>
      <c r="DTF22" s="83">
        <f>217</f>
        <v>217</v>
      </c>
      <c r="DTG22" s="83"/>
      <c r="DTH22" s="84">
        <f>DTH19+DTH21</f>
        <v>0</v>
      </c>
      <c r="DTI22" s="84">
        <f>DTI19+DTI21</f>
        <v>494</v>
      </c>
      <c r="DTJ22" s="87"/>
      <c r="DTK22" s="85">
        <v>263</v>
      </c>
      <c r="DTL22" s="83"/>
      <c r="DTM22" s="83">
        <v>200</v>
      </c>
      <c r="DTN22" s="83"/>
      <c r="DTO22" s="84">
        <f>DTO19+DTO21</f>
        <v>0</v>
      </c>
      <c r="DTP22" s="84">
        <f>DTP19+DTP21</f>
        <v>463</v>
      </c>
      <c r="DTQ22" s="87"/>
      <c r="DTR22" s="85">
        <v>257</v>
      </c>
      <c r="DTS22" s="83"/>
      <c r="DTT22" s="83">
        <v>186</v>
      </c>
      <c r="DTU22" s="83"/>
      <c r="DTV22" s="84">
        <f>DTV19+DTV21</f>
        <v>0</v>
      </c>
      <c r="DTW22" s="84">
        <f>DTW19+DTW21</f>
        <v>443</v>
      </c>
      <c r="DTX22" s="87"/>
      <c r="DTY22" s="85">
        <v>233</v>
      </c>
      <c r="DTZ22" s="83"/>
      <c r="DUA22" s="83">
        <v>169</v>
      </c>
      <c r="DUB22" s="83"/>
      <c r="DUC22" s="84">
        <f>DUC19+DUC21</f>
        <v>0</v>
      </c>
      <c r="DUD22" s="84">
        <f>DUD19+DUD21</f>
        <v>402</v>
      </c>
      <c r="DUE22" s="87"/>
      <c r="DUF22" s="85">
        <v>230</v>
      </c>
      <c r="DUG22" s="83"/>
      <c r="DUH22" s="83">
        <v>159</v>
      </c>
      <c r="DUI22" s="83"/>
      <c r="DUJ22" s="84">
        <f>DUJ19+DUJ21</f>
        <v>0</v>
      </c>
      <c r="DUK22" s="84">
        <f>DUK19+DUK21</f>
        <v>389</v>
      </c>
      <c r="DUL22" s="87"/>
      <c r="DUM22" s="85">
        <v>222</v>
      </c>
      <c r="DUN22" s="83"/>
      <c r="DUO22" s="83">
        <v>160</v>
      </c>
      <c r="DUP22" s="83"/>
      <c r="DUQ22" s="84">
        <f>DUQ19+DUQ21</f>
        <v>0</v>
      </c>
      <c r="DUR22" s="84">
        <f>DUR19+DUR21</f>
        <v>382</v>
      </c>
      <c r="DUS22" s="87"/>
      <c r="DUT22" s="85">
        <v>218</v>
      </c>
      <c r="DUU22" s="83"/>
      <c r="DUV22" s="83">
        <v>157</v>
      </c>
      <c r="DUW22" s="83"/>
      <c r="DUX22" s="84">
        <f>DUX19+DUX21</f>
        <v>0</v>
      </c>
      <c r="DUY22" s="84">
        <f>DUY19+DUY21</f>
        <v>375</v>
      </c>
      <c r="DUZ22" s="87"/>
    </row>
    <row r="23" spans="1:3276" s="14" customFormat="1">
      <c r="A23" s="103"/>
      <c r="F23" s="46"/>
      <c r="G23" s="46"/>
    </row>
    <row r="24" spans="1:3276" s="14" customFormat="1">
      <c r="A24" s="104"/>
      <c r="B24" s="46"/>
      <c r="C24" s="46"/>
      <c r="D24" s="46"/>
      <c r="E24" s="46"/>
      <c r="F24" s="46"/>
      <c r="G24" s="46"/>
      <c r="H24" s="46"/>
      <c r="I24" s="46"/>
      <c r="J24" s="46"/>
      <c r="K24" s="46"/>
    </row>
    <row r="25" spans="1:3276" s="14" customFormat="1">
      <c r="A25" s="105" t="s">
        <v>10</v>
      </c>
      <c r="B25" s="46"/>
      <c r="C25" s="46"/>
      <c r="D25" s="46"/>
      <c r="E25" s="46"/>
      <c r="F25" s="46"/>
      <c r="G25" s="46"/>
      <c r="H25" s="46"/>
      <c r="I25" s="46"/>
      <c r="J25" s="46"/>
      <c r="K25" s="46"/>
    </row>
    <row r="26" spans="1:3276" s="14" customFormat="1">
      <c r="A26" s="122" t="s">
        <v>33</v>
      </c>
      <c r="B26" s="120" t="s">
        <v>50</v>
      </c>
      <c r="C26" s="60"/>
      <c r="D26" s="60"/>
      <c r="E26" s="60"/>
      <c r="F26" s="78"/>
      <c r="G26" s="120"/>
      <c r="H26" s="46"/>
      <c r="I26" s="46"/>
      <c r="J26" s="46"/>
      <c r="K26" s="46"/>
      <c r="L26" s="46"/>
      <c r="M26" s="46"/>
      <c r="N26" s="46"/>
      <c r="O26" s="46"/>
      <c r="P26" s="46"/>
      <c r="Q26" s="46"/>
      <c r="R26" s="46"/>
      <c r="S26" s="46"/>
      <c r="T26" s="46"/>
      <c r="U26" s="24"/>
      <c r="V26" s="47"/>
      <c r="W26" s="121"/>
    </row>
    <row r="27" spans="1:3276" s="14" customFormat="1">
      <c r="A27" s="123" t="s">
        <v>48</v>
      </c>
      <c r="B27" s="119" t="s">
        <v>49</v>
      </c>
      <c r="C27" s="60"/>
      <c r="D27" s="60"/>
      <c r="E27" s="60"/>
      <c r="F27" s="78"/>
      <c r="G27" s="120"/>
      <c r="H27" s="46"/>
      <c r="I27" s="46"/>
      <c r="J27" s="46"/>
      <c r="K27" s="46"/>
      <c r="L27" s="46"/>
      <c r="M27" s="46"/>
      <c r="N27" s="46"/>
      <c r="O27" s="46"/>
      <c r="P27" s="46"/>
      <c r="Q27" s="46"/>
      <c r="R27" s="46"/>
      <c r="S27" s="46"/>
      <c r="T27" s="46"/>
      <c r="V27" s="121"/>
      <c r="W27" s="121"/>
    </row>
    <row r="28" spans="1:3276" s="14" customFormat="1">
      <c r="A28" s="122" t="s">
        <v>19</v>
      </c>
      <c r="B28" s="387" t="s">
        <v>56</v>
      </c>
      <c r="C28" s="387"/>
      <c r="D28" s="387"/>
      <c r="E28" s="387"/>
      <c r="F28" s="387"/>
      <c r="G28" s="387"/>
      <c r="H28" s="387"/>
      <c r="I28" s="387"/>
      <c r="J28" s="387"/>
      <c r="K28" s="387"/>
      <c r="L28" s="387"/>
      <c r="M28" s="387"/>
      <c r="N28" s="387"/>
      <c r="O28" s="387"/>
      <c r="P28" s="387"/>
      <c r="Q28" s="387"/>
      <c r="R28" s="387"/>
      <c r="S28" s="387"/>
      <c r="T28" s="387"/>
    </row>
    <row r="29" spans="1:3276" s="14" customFormat="1">
      <c r="A29" s="123" t="s">
        <v>48</v>
      </c>
      <c r="B29" s="118" t="s">
        <v>55</v>
      </c>
      <c r="C29" s="120"/>
      <c r="D29" s="120"/>
      <c r="E29" s="120"/>
      <c r="F29" s="120"/>
      <c r="G29" s="120"/>
      <c r="H29" s="46"/>
      <c r="I29" s="46"/>
      <c r="J29" s="46"/>
      <c r="K29" s="46"/>
      <c r="L29" s="46"/>
      <c r="M29" s="46"/>
      <c r="N29" s="46"/>
      <c r="O29" s="46"/>
      <c r="P29" s="46"/>
      <c r="Q29" s="46"/>
      <c r="R29" s="46"/>
      <c r="S29" s="46"/>
      <c r="T29" s="46"/>
    </row>
    <row r="30" spans="1:3276" s="121" customFormat="1">
      <c r="A30" s="123"/>
      <c r="C30" s="120"/>
      <c r="D30" s="120"/>
      <c r="E30" s="120"/>
      <c r="F30" s="120"/>
      <c r="G30" s="120"/>
      <c r="H30" s="46"/>
      <c r="I30" s="46"/>
      <c r="J30" s="46"/>
      <c r="K30" s="46"/>
    </row>
    <row r="31" spans="1:3276" s="14" customFormat="1">
      <c r="A31" s="106" t="s">
        <v>17</v>
      </c>
      <c r="B31" s="2" t="s">
        <v>27</v>
      </c>
      <c r="C31" s="2"/>
      <c r="D31" s="2"/>
      <c r="E31" s="2"/>
      <c r="F31" s="2"/>
      <c r="G31" s="2"/>
      <c r="H31" s="46"/>
      <c r="I31" s="46"/>
      <c r="J31" s="46"/>
      <c r="K31" s="46"/>
    </row>
    <row r="32" spans="1:3276" s="51" customFormat="1">
      <c r="B32" s="24" t="s">
        <v>21</v>
      </c>
      <c r="C32" s="2"/>
      <c r="D32" s="2"/>
      <c r="E32" s="2"/>
      <c r="F32" s="2"/>
      <c r="G32" s="2"/>
      <c r="H32" s="2"/>
      <c r="I32" s="2"/>
      <c r="J32" s="2"/>
      <c r="K32" s="2"/>
      <c r="L32" s="77"/>
      <c r="M32" s="77"/>
      <c r="N32" s="77"/>
      <c r="O32" s="77"/>
      <c r="P32" s="77"/>
      <c r="Q32" s="77"/>
      <c r="R32" s="77"/>
      <c r="S32" s="77"/>
      <c r="T32" s="77"/>
      <c r="U32" s="77"/>
      <c r="V32" s="77"/>
      <c r="W32" s="77"/>
      <c r="X32" s="77"/>
      <c r="Y32" s="77"/>
      <c r="Z32" s="77"/>
      <c r="AA32" s="77"/>
      <c r="AB32" s="77"/>
      <c r="AC32" s="77"/>
      <c r="AD32" s="77"/>
      <c r="AE32" s="77"/>
      <c r="AF32" s="77"/>
      <c r="AG32" s="77"/>
      <c r="AH32" s="77"/>
      <c r="AI32" s="77"/>
      <c r="AJ32" s="77"/>
      <c r="AK32" s="77"/>
      <c r="AL32" s="77"/>
      <c r="AM32" s="77"/>
      <c r="AN32" s="77"/>
      <c r="AO32" s="77"/>
      <c r="AP32" s="77"/>
      <c r="AQ32" s="77"/>
      <c r="AR32" s="77"/>
      <c r="AS32" s="77"/>
      <c r="AT32" s="77"/>
      <c r="AU32" s="77"/>
      <c r="AV32" s="77"/>
      <c r="AW32" s="77"/>
      <c r="AX32" s="77"/>
      <c r="AY32" s="77"/>
      <c r="AZ32" s="77"/>
      <c r="BA32" s="77"/>
      <c r="BB32" s="77"/>
      <c r="BC32" s="77"/>
      <c r="BD32" s="77"/>
      <c r="BE32" s="77"/>
      <c r="BF32" s="77"/>
      <c r="BG32" s="77"/>
      <c r="BH32" s="77"/>
      <c r="BI32" s="77"/>
      <c r="BJ32" s="77"/>
      <c r="BK32" s="77"/>
      <c r="BL32" s="77"/>
      <c r="BM32" s="77"/>
      <c r="BN32" s="77"/>
      <c r="BO32" s="77"/>
      <c r="BP32" s="77"/>
      <c r="BQ32" s="77"/>
      <c r="BR32" s="77"/>
      <c r="BS32" s="77"/>
      <c r="BT32" s="77"/>
      <c r="BU32" s="77"/>
      <c r="BV32" s="77"/>
      <c r="BW32" s="77"/>
      <c r="BX32" s="77"/>
      <c r="BY32" s="77"/>
      <c r="BZ32" s="77"/>
      <c r="CA32" s="77"/>
      <c r="CB32" s="77"/>
      <c r="CC32" s="77"/>
      <c r="CD32" s="77"/>
      <c r="CE32" s="77"/>
      <c r="CF32" s="77"/>
      <c r="CG32" s="77"/>
      <c r="CH32" s="77"/>
      <c r="CI32" s="77"/>
      <c r="CJ32" s="77"/>
      <c r="CK32" s="77"/>
      <c r="CL32" s="77"/>
      <c r="CM32" s="77"/>
      <c r="CN32" s="77"/>
      <c r="CO32" s="77"/>
      <c r="CP32" s="77"/>
      <c r="CQ32" s="77"/>
      <c r="CR32" s="77"/>
      <c r="CS32" s="77"/>
      <c r="CT32" s="77"/>
      <c r="CU32" s="77"/>
      <c r="CV32" s="77"/>
      <c r="CW32" s="77"/>
      <c r="CX32" s="77"/>
      <c r="CY32" s="77"/>
      <c r="CZ32" s="77"/>
      <c r="DA32" s="77"/>
      <c r="DB32" s="77"/>
      <c r="DC32" s="77"/>
      <c r="DD32" s="77"/>
      <c r="DE32" s="77"/>
      <c r="DF32" s="77"/>
      <c r="DG32" s="77"/>
      <c r="DH32" s="77"/>
      <c r="DI32" s="77"/>
      <c r="DJ32" s="77"/>
      <c r="DK32" s="77"/>
      <c r="DL32" s="77"/>
      <c r="DM32" s="77"/>
      <c r="DN32" s="77"/>
      <c r="DO32" s="77"/>
      <c r="DP32" s="77"/>
      <c r="DQ32" s="77"/>
      <c r="DR32" s="77"/>
      <c r="DS32" s="77"/>
      <c r="DT32" s="77"/>
      <c r="DU32" s="77"/>
      <c r="DV32" s="77"/>
      <c r="DW32" s="77"/>
      <c r="DX32" s="77"/>
      <c r="DY32" s="77"/>
      <c r="DZ32" s="77"/>
      <c r="EA32" s="77"/>
      <c r="EB32" s="77"/>
      <c r="EC32" s="77"/>
      <c r="ED32" s="77"/>
      <c r="EE32" s="77"/>
      <c r="EF32" s="77"/>
      <c r="EG32" s="77"/>
      <c r="EH32" s="77"/>
      <c r="EI32" s="77"/>
      <c r="EJ32" s="77"/>
      <c r="EK32" s="77"/>
      <c r="EL32" s="77"/>
      <c r="EM32" s="77"/>
      <c r="EN32" s="77"/>
      <c r="EO32" s="77"/>
      <c r="EP32" s="77"/>
      <c r="EQ32" s="77"/>
      <c r="ER32" s="77"/>
      <c r="ES32" s="77"/>
      <c r="ET32" s="77"/>
      <c r="EU32" s="77"/>
      <c r="EV32" s="77"/>
      <c r="EW32" s="77"/>
      <c r="EX32" s="77"/>
      <c r="EY32" s="77"/>
      <c r="EZ32" s="77"/>
      <c r="FA32" s="77"/>
      <c r="FB32" s="77"/>
      <c r="FC32" s="77"/>
      <c r="FD32" s="77"/>
      <c r="FE32" s="77"/>
      <c r="FF32" s="77"/>
      <c r="FG32" s="77"/>
      <c r="FH32" s="77"/>
      <c r="FI32" s="77"/>
      <c r="FJ32" s="77"/>
      <c r="FK32" s="77"/>
      <c r="FL32" s="77"/>
      <c r="FM32" s="77"/>
      <c r="FN32" s="77"/>
      <c r="FO32" s="77"/>
      <c r="FP32" s="77"/>
      <c r="FQ32" s="77"/>
      <c r="FR32" s="77"/>
      <c r="FS32" s="77"/>
      <c r="FT32" s="77"/>
      <c r="FU32" s="77"/>
      <c r="FV32" s="77"/>
      <c r="FW32" s="77"/>
      <c r="FX32" s="77"/>
      <c r="FY32" s="77"/>
      <c r="FZ32" s="77"/>
      <c r="GA32" s="77"/>
      <c r="GB32" s="77"/>
      <c r="GC32" s="77"/>
      <c r="GD32" s="77"/>
      <c r="GE32" s="77"/>
      <c r="GF32" s="77"/>
      <c r="GG32" s="77"/>
      <c r="GH32" s="77"/>
      <c r="GI32" s="77"/>
      <c r="GJ32" s="77"/>
      <c r="GK32" s="77"/>
      <c r="GL32" s="77"/>
      <c r="GM32" s="77"/>
      <c r="GN32" s="77"/>
      <c r="GO32" s="77"/>
      <c r="GP32" s="77"/>
      <c r="GQ32" s="77"/>
      <c r="GR32" s="77"/>
      <c r="GS32" s="77"/>
      <c r="GT32" s="77"/>
      <c r="GU32" s="77"/>
      <c r="GV32" s="77"/>
      <c r="GW32" s="77"/>
      <c r="GX32" s="77"/>
      <c r="GY32" s="77"/>
      <c r="GZ32" s="77"/>
      <c r="HA32" s="77"/>
      <c r="HB32" s="77"/>
      <c r="HC32" s="77"/>
      <c r="HD32" s="77"/>
      <c r="HE32" s="77"/>
      <c r="HF32" s="77"/>
      <c r="HG32" s="77"/>
      <c r="HH32" s="77"/>
      <c r="HI32" s="77"/>
      <c r="HJ32" s="77"/>
      <c r="HK32" s="77"/>
      <c r="HL32" s="77"/>
      <c r="HM32" s="77"/>
      <c r="HN32" s="77"/>
      <c r="HO32" s="77"/>
      <c r="HP32" s="77"/>
      <c r="HQ32" s="77"/>
      <c r="HR32" s="77"/>
      <c r="HS32" s="77"/>
      <c r="HT32" s="77"/>
      <c r="HU32" s="77"/>
      <c r="HV32" s="77"/>
      <c r="HW32" s="77"/>
      <c r="HX32" s="77"/>
      <c r="HY32" s="77"/>
      <c r="HZ32" s="77"/>
      <c r="IA32" s="77"/>
      <c r="IB32" s="77"/>
      <c r="IC32" s="77"/>
      <c r="ID32" s="77"/>
      <c r="IE32" s="77"/>
      <c r="IF32" s="77"/>
      <c r="IG32" s="77"/>
      <c r="IH32" s="77"/>
      <c r="II32" s="77"/>
      <c r="IJ32" s="77"/>
      <c r="IK32" s="77"/>
      <c r="IL32" s="77"/>
      <c r="IM32" s="77"/>
      <c r="IN32" s="77"/>
      <c r="IO32" s="77"/>
      <c r="IP32" s="77"/>
      <c r="IQ32" s="77"/>
      <c r="IR32" s="77"/>
      <c r="IS32" s="77"/>
      <c r="IT32" s="77"/>
      <c r="IU32" s="77"/>
      <c r="IV32" s="77"/>
      <c r="IW32" s="77"/>
      <c r="IX32" s="77"/>
      <c r="IY32" s="77"/>
      <c r="IZ32" s="77"/>
      <c r="JA32" s="77"/>
      <c r="JB32" s="77"/>
      <c r="JC32" s="77"/>
      <c r="JD32" s="77"/>
      <c r="JE32" s="77"/>
      <c r="JF32" s="77"/>
      <c r="JG32" s="77"/>
      <c r="JH32" s="77"/>
      <c r="JI32" s="77"/>
      <c r="JJ32" s="77"/>
      <c r="JK32" s="77"/>
      <c r="JL32" s="77"/>
      <c r="JM32" s="77"/>
      <c r="JN32" s="77"/>
      <c r="JO32" s="77"/>
      <c r="JP32" s="77"/>
      <c r="JQ32" s="77"/>
      <c r="JR32" s="77"/>
      <c r="JS32" s="77"/>
      <c r="JT32" s="77"/>
      <c r="JU32" s="77"/>
      <c r="JV32" s="77"/>
      <c r="JW32" s="77"/>
      <c r="JX32" s="77"/>
      <c r="JY32" s="77"/>
      <c r="JZ32" s="77"/>
      <c r="KA32" s="77"/>
      <c r="KB32" s="77"/>
      <c r="KC32" s="77"/>
      <c r="KD32" s="77"/>
      <c r="KE32" s="77"/>
      <c r="KF32" s="77"/>
      <c r="KG32" s="77"/>
      <c r="KH32" s="77"/>
      <c r="KI32" s="77"/>
      <c r="KJ32" s="77"/>
      <c r="KK32" s="77"/>
      <c r="KL32" s="77"/>
      <c r="KM32" s="77"/>
      <c r="KN32" s="77"/>
      <c r="KO32" s="77"/>
      <c r="KP32" s="77"/>
      <c r="KQ32" s="77"/>
      <c r="KR32" s="77"/>
      <c r="KS32" s="77"/>
      <c r="KT32" s="77"/>
      <c r="KU32" s="77"/>
      <c r="KV32" s="77"/>
      <c r="KW32" s="77"/>
      <c r="KX32" s="77"/>
      <c r="KY32" s="77"/>
      <c r="KZ32" s="77"/>
      <c r="LA32" s="77"/>
      <c r="LB32" s="77"/>
      <c r="LC32" s="77"/>
      <c r="LD32" s="77"/>
      <c r="LE32" s="77"/>
      <c r="LF32" s="77"/>
      <c r="LG32" s="77"/>
      <c r="LH32" s="77"/>
      <c r="LI32" s="77"/>
      <c r="LJ32" s="77"/>
      <c r="LK32" s="77"/>
      <c r="LL32" s="77"/>
      <c r="LM32" s="77"/>
      <c r="LN32" s="77"/>
      <c r="LO32" s="77"/>
      <c r="LP32" s="77"/>
      <c r="LQ32" s="77"/>
      <c r="LR32" s="77"/>
      <c r="LS32" s="77"/>
      <c r="LT32" s="77"/>
      <c r="LU32" s="77"/>
      <c r="LV32" s="77"/>
      <c r="LW32" s="77"/>
      <c r="LX32" s="77"/>
      <c r="LY32" s="77"/>
      <c r="LZ32" s="77"/>
      <c r="MA32" s="77"/>
      <c r="MB32" s="77"/>
      <c r="MC32" s="77"/>
      <c r="MD32" s="77"/>
      <c r="ME32" s="77"/>
      <c r="MF32" s="77"/>
      <c r="MG32" s="77"/>
      <c r="MH32" s="77"/>
      <c r="MI32" s="77"/>
      <c r="MJ32" s="77"/>
      <c r="MK32" s="77"/>
      <c r="ML32" s="77"/>
      <c r="MM32" s="77"/>
      <c r="MN32" s="77"/>
      <c r="MO32" s="77"/>
      <c r="MP32" s="77"/>
      <c r="MQ32" s="77"/>
      <c r="MR32" s="77"/>
      <c r="MS32" s="77"/>
      <c r="MT32" s="77"/>
      <c r="MU32" s="77"/>
      <c r="MV32" s="77"/>
      <c r="MW32" s="77"/>
      <c r="MX32" s="77"/>
      <c r="MY32" s="77"/>
      <c r="MZ32" s="77"/>
      <c r="NA32" s="77"/>
      <c r="NB32" s="77"/>
      <c r="NC32" s="77"/>
      <c r="ND32" s="77"/>
      <c r="NE32" s="77"/>
      <c r="NF32" s="77"/>
      <c r="NG32" s="77"/>
      <c r="NH32" s="77"/>
      <c r="NI32" s="77"/>
      <c r="NJ32" s="77"/>
      <c r="NK32" s="77"/>
      <c r="NL32" s="77"/>
      <c r="NM32" s="77"/>
      <c r="NN32" s="77"/>
      <c r="NO32" s="77"/>
      <c r="NP32" s="77"/>
      <c r="NQ32" s="77"/>
      <c r="NR32" s="77"/>
      <c r="NS32" s="77"/>
      <c r="NT32" s="77"/>
      <c r="NU32" s="77"/>
      <c r="NV32" s="77"/>
      <c r="NW32" s="77"/>
      <c r="NX32" s="77"/>
      <c r="NY32" s="77"/>
      <c r="NZ32" s="77"/>
      <c r="OA32" s="77"/>
      <c r="OB32" s="77"/>
      <c r="OC32" s="77"/>
      <c r="OD32" s="77"/>
      <c r="OE32" s="77"/>
      <c r="OF32" s="77"/>
      <c r="OG32" s="77"/>
      <c r="OH32" s="77"/>
      <c r="OI32" s="77"/>
      <c r="OJ32" s="77"/>
      <c r="OK32" s="77"/>
      <c r="OL32" s="77"/>
      <c r="OM32" s="77"/>
      <c r="ON32" s="77"/>
      <c r="OO32" s="77"/>
      <c r="OP32" s="77"/>
      <c r="OQ32" s="77"/>
      <c r="OR32" s="77"/>
      <c r="OS32" s="77"/>
      <c r="OT32" s="77"/>
      <c r="OU32" s="77"/>
      <c r="OV32" s="77"/>
      <c r="OW32" s="77"/>
      <c r="OX32" s="77"/>
      <c r="OY32" s="77"/>
      <c r="OZ32" s="77"/>
      <c r="PA32" s="77"/>
      <c r="PB32" s="77"/>
      <c r="PC32" s="77"/>
      <c r="PD32" s="77"/>
      <c r="PE32" s="77"/>
      <c r="PF32" s="77"/>
      <c r="PG32" s="77"/>
      <c r="PH32" s="77"/>
      <c r="PI32" s="77"/>
      <c r="PJ32" s="77"/>
      <c r="PK32" s="77"/>
      <c r="PL32" s="77"/>
      <c r="PM32" s="77"/>
      <c r="PN32" s="77"/>
      <c r="PO32" s="77"/>
      <c r="PP32" s="77"/>
      <c r="PQ32" s="77"/>
      <c r="PR32" s="77"/>
      <c r="PS32" s="77"/>
      <c r="PT32" s="77"/>
      <c r="PU32" s="77"/>
      <c r="PV32" s="77"/>
      <c r="PW32" s="77"/>
      <c r="PX32" s="77"/>
      <c r="PY32" s="77"/>
      <c r="PZ32" s="77"/>
      <c r="QA32" s="77"/>
      <c r="QB32" s="77"/>
      <c r="QC32" s="77"/>
      <c r="QD32" s="77"/>
      <c r="QE32" s="77"/>
      <c r="QF32" s="77"/>
      <c r="QG32" s="77"/>
      <c r="QH32" s="77"/>
      <c r="QI32" s="77"/>
      <c r="QJ32" s="77"/>
      <c r="QK32" s="77"/>
      <c r="QL32" s="77"/>
      <c r="QM32" s="77"/>
      <c r="QN32" s="77"/>
      <c r="QO32" s="77"/>
      <c r="QP32" s="77"/>
      <c r="QQ32" s="77"/>
      <c r="QR32" s="77"/>
      <c r="QS32" s="77"/>
      <c r="QT32" s="77"/>
      <c r="QU32" s="77"/>
      <c r="QV32" s="77"/>
      <c r="QW32" s="77"/>
      <c r="QX32" s="77"/>
      <c r="QY32" s="77"/>
      <c r="QZ32" s="77"/>
      <c r="RA32" s="77"/>
      <c r="RB32" s="77"/>
      <c r="RC32" s="77"/>
      <c r="RD32" s="77"/>
      <c r="RE32" s="77"/>
      <c r="RF32" s="77"/>
      <c r="RG32" s="77"/>
      <c r="RH32" s="77"/>
      <c r="RI32" s="77"/>
      <c r="RJ32" s="77"/>
      <c r="RK32" s="77"/>
      <c r="RL32" s="77"/>
      <c r="RM32" s="77"/>
      <c r="RN32" s="77"/>
      <c r="RO32" s="77"/>
      <c r="RP32" s="77"/>
      <c r="RQ32" s="77"/>
      <c r="RR32" s="77"/>
      <c r="RS32" s="77"/>
      <c r="RT32" s="77"/>
      <c r="RU32" s="77"/>
      <c r="RV32" s="77"/>
      <c r="RW32" s="77"/>
      <c r="RX32" s="77"/>
      <c r="RY32" s="77"/>
      <c r="RZ32" s="77"/>
      <c r="SA32" s="77"/>
      <c r="SB32" s="77"/>
      <c r="SC32" s="77"/>
      <c r="SD32" s="77"/>
      <c r="SE32" s="77"/>
      <c r="SF32" s="77"/>
      <c r="SG32" s="77"/>
      <c r="SH32" s="77"/>
      <c r="SI32" s="77"/>
      <c r="SJ32" s="77"/>
      <c r="SK32" s="77"/>
      <c r="SL32" s="77"/>
      <c r="SM32" s="77"/>
      <c r="SN32" s="77"/>
      <c r="SO32" s="77"/>
      <c r="SP32" s="77"/>
      <c r="SQ32" s="77"/>
      <c r="SR32" s="77"/>
      <c r="SS32" s="77"/>
      <c r="ST32" s="77"/>
      <c r="SU32" s="77"/>
      <c r="SV32" s="77"/>
      <c r="SW32" s="77"/>
      <c r="SX32" s="77"/>
      <c r="SY32" s="77"/>
      <c r="SZ32" s="77"/>
      <c r="TA32" s="77"/>
      <c r="TB32" s="77"/>
      <c r="TC32" s="77"/>
      <c r="TD32" s="77"/>
      <c r="TE32" s="77"/>
      <c r="TF32" s="77"/>
      <c r="TG32" s="77"/>
      <c r="TH32" s="77"/>
      <c r="TI32" s="77"/>
      <c r="TJ32" s="77"/>
      <c r="TK32" s="77"/>
      <c r="TL32" s="77"/>
      <c r="TM32" s="77"/>
      <c r="TN32" s="77"/>
      <c r="TO32" s="77"/>
      <c r="TP32" s="77"/>
      <c r="TQ32" s="77"/>
      <c r="TR32" s="77"/>
      <c r="TS32" s="77"/>
      <c r="TT32" s="77"/>
      <c r="TU32" s="77"/>
      <c r="TV32" s="77"/>
      <c r="TW32" s="77"/>
      <c r="TX32" s="77"/>
      <c r="TY32" s="77"/>
      <c r="TZ32" s="77"/>
      <c r="UA32" s="77"/>
      <c r="UB32" s="77"/>
      <c r="UC32" s="77"/>
      <c r="UD32" s="77"/>
      <c r="UE32" s="77"/>
      <c r="UF32" s="77"/>
      <c r="UG32" s="77"/>
      <c r="UH32" s="77"/>
      <c r="UI32" s="77"/>
      <c r="UJ32" s="77"/>
      <c r="UK32" s="77"/>
      <c r="UL32" s="77"/>
      <c r="UM32" s="77"/>
      <c r="UN32" s="77"/>
      <c r="UO32" s="77"/>
      <c r="UP32" s="77"/>
      <c r="UQ32" s="77"/>
      <c r="UR32" s="77"/>
      <c r="US32" s="77"/>
      <c r="UT32" s="77"/>
      <c r="UU32" s="77"/>
      <c r="UV32" s="77"/>
      <c r="UW32" s="77"/>
      <c r="UX32" s="77"/>
      <c r="UY32" s="77"/>
      <c r="UZ32" s="77"/>
      <c r="VA32" s="77"/>
      <c r="VB32" s="77"/>
      <c r="VC32" s="77"/>
      <c r="VD32" s="77"/>
      <c r="VE32" s="77"/>
      <c r="VF32" s="77"/>
      <c r="VG32" s="77"/>
      <c r="VH32" s="77"/>
      <c r="VI32" s="77"/>
      <c r="VJ32" s="77"/>
      <c r="VK32" s="77"/>
      <c r="VL32" s="77"/>
      <c r="VM32" s="77"/>
      <c r="VN32" s="77"/>
      <c r="VO32" s="77"/>
      <c r="VP32" s="77"/>
      <c r="VQ32" s="77"/>
      <c r="VR32" s="77"/>
      <c r="VS32" s="77"/>
      <c r="VT32" s="77"/>
      <c r="VU32" s="77"/>
      <c r="VV32" s="77"/>
      <c r="VW32" s="77"/>
      <c r="VX32" s="77"/>
      <c r="VY32" s="77"/>
      <c r="VZ32" s="77"/>
      <c r="WA32" s="77"/>
      <c r="WB32" s="77"/>
      <c r="WC32" s="77"/>
      <c r="WD32" s="77"/>
      <c r="WE32" s="77"/>
      <c r="WF32" s="77"/>
      <c r="WG32" s="77"/>
      <c r="WH32" s="77"/>
      <c r="WI32" s="77"/>
      <c r="WJ32" s="77"/>
      <c r="WK32" s="77"/>
      <c r="WL32" s="77"/>
      <c r="WM32" s="77"/>
      <c r="WN32" s="77"/>
      <c r="WO32" s="77"/>
      <c r="WP32" s="77"/>
      <c r="WQ32" s="77"/>
      <c r="WR32" s="77"/>
      <c r="WS32" s="77"/>
      <c r="WT32" s="77"/>
      <c r="WU32" s="77"/>
      <c r="WV32" s="77"/>
      <c r="WW32" s="77"/>
      <c r="WX32" s="77"/>
      <c r="WY32" s="77"/>
      <c r="WZ32" s="77"/>
      <c r="XA32" s="77"/>
      <c r="XB32" s="77"/>
      <c r="XC32" s="77"/>
      <c r="XD32" s="77"/>
      <c r="XE32" s="77"/>
      <c r="XF32" s="77"/>
      <c r="XG32" s="77"/>
      <c r="XH32" s="77"/>
      <c r="XI32" s="77"/>
      <c r="XJ32" s="77"/>
      <c r="XK32" s="77"/>
      <c r="XL32" s="77"/>
      <c r="XM32" s="77"/>
      <c r="XN32" s="77"/>
      <c r="XO32" s="77"/>
      <c r="XP32" s="77"/>
      <c r="XQ32" s="77"/>
      <c r="XR32" s="77"/>
      <c r="XS32" s="77"/>
      <c r="XT32" s="77"/>
      <c r="XU32" s="77"/>
      <c r="XV32" s="77"/>
      <c r="XW32" s="77"/>
      <c r="XX32" s="77"/>
      <c r="XY32" s="77"/>
      <c r="XZ32" s="77"/>
      <c r="YA32" s="77"/>
      <c r="YB32" s="77"/>
      <c r="YC32" s="77"/>
      <c r="YD32" s="77"/>
      <c r="YE32" s="77"/>
      <c r="YF32" s="77"/>
      <c r="YG32" s="77"/>
      <c r="YH32" s="77"/>
      <c r="YI32" s="77"/>
      <c r="YJ32" s="77"/>
      <c r="YK32" s="77"/>
      <c r="YL32" s="77"/>
      <c r="YM32" s="77"/>
      <c r="YN32" s="77"/>
      <c r="YO32" s="77"/>
      <c r="YP32" s="77"/>
      <c r="YQ32" s="77"/>
      <c r="YR32" s="77"/>
      <c r="YS32" s="77"/>
      <c r="YT32" s="77"/>
      <c r="YU32" s="77"/>
      <c r="YV32" s="77"/>
      <c r="YW32" s="77"/>
      <c r="YX32" s="77"/>
      <c r="YY32" s="77"/>
      <c r="YZ32" s="77"/>
      <c r="ZA32" s="77"/>
      <c r="ZB32" s="77"/>
      <c r="ZC32" s="77"/>
      <c r="ZD32" s="77"/>
      <c r="ZE32" s="77"/>
      <c r="ZF32" s="77"/>
      <c r="ZG32" s="77"/>
      <c r="ZH32" s="77"/>
      <c r="ZI32" s="77"/>
      <c r="ZJ32" s="77"/>
      <c r="ZK32" s="77"/>
      <c r="ZL32" s="77"/>
      <c r="ZM32" s="77"/>
      <c r="ZN32" s="77"/>
      <c r="ZO32" s="77"/>
      <c r="ZP32" s="77"/>
      <c r="ZQ32" s="77"/>
      <c r="ZR32" s="77"/>
      <c r="ZS32" s="77"/>
      <c r="ZT32" s="77"/>
      <c r="ZU32" s="77"/>
      <c r="ZV32" s="77"/>
      <c r="ZW32" s="77"/>
      <c r="ZX32" s="77"/>
      <c r="ZY32" s="77"/>
      <c r="ZZ32" s="77"/>
      <c r="AAA32" s="77"/>
      <c r="AAB32" s="77"/>
      <c r="AAC32" s="77"/>
      <c r="AAD32" s="77"/>
      <c r="AAE32" s="77"/>
      <c r="AAF32" s="77"/>
      <c r="AAG32" s="77"/>
      <c r="AAH32" s="77"/>
      <c r="AAI32" s="77"/>
      <c r="AAJ32" s="77"/>
      <c r="AAK32" s="77"/>
      <c r="AAL32" s="77"/>
      <c r="AAM32" s="77"/>
      <c r="AAN32" s="77"/>
      <c r="AAO32" s="77"/>
      <c r="AAP32" s="77"/>
      <c r="AAQ32" s="77"/>
      <c r="AAR32" s="77"/>
      <c r="AAS32" s="77"/>
      <c r="AAT32" s="77"/>
      <c r="AAU32" s="77"/>
      <c r="AAV32" s="77"/>
      <c r="AAW32" s="77"/>
      <c r="AAX32" s="77"/>
      <c r="AAY32" s="77"/>
      <c r="AAZ32" s="77"/>
      <c r="ABA32" s="77"/>
      <c r="ABB32" s="77"/>
      <c r="ABC32" s="77"/>
      <c r="ABD32" s="77"/>
      <c r="ABE32" s="77"/>
      <c r="ABF32" s="77"/>
      <c r="ABG32" s="77"/>
      <c r="ABH32" s="77"/>
      <c r="ABI32" s="77"/>
      <c r="ABJ32" s="77"/>
      <c r="ABK32" s="77"/>
      <c r="ABL32" s="77"/>
      <c r="ABM32" s="77"/>
      <c r="ABN32" s="77"/>
      <c r="ABO32" s="77"/>
      <c r="ABP32" s="77"/>
      <c r="ABQ32" s="77"/>
      <c r="ABR32" s="77"/>
      <c r="ABS32" s="77"/>
      <c r="ABT32" s="77"/>
      <c r="ABU32" s="77"/>
      <c r="ABV32" s="77"/>
      <c r="ABW32" s="77"/>
      <c r="ABX32" s="77"/>
      <c r="ABY32" s="77"/>
      <c r="ABZ32" s="77"/>
      <c r="ACA32" s="77"/>
      <c r="ACB32" s="77"/>
      <c r="ACC32" s="77"/>
      <c r="ACD32" s="77"/>
      <c r="ACE32" s="77"/>
      <c r="ACF32" s="77"/>
      <c r="ACG32" s="77"/>
      <c r="ACH32" s="77"/>
      <c r="ACI32" s="77"/>
      <c r="ACJ32" s="77"/>
      <c r="ACK32" s="77"/>
      <c r="ACL32" s="77"/>
      <c r="ACM32" s="77"/>
      <c r="ACN32" s="77"/>
      <c r="ACO32" s="77"/>
      <c r="ACP32" s="77"/>
      <c r="ACQ32" s="77"/>
      <c r="ACR32" s="77"/>
      <c r="ACS32" s="77"/>
      <c r="ACT32" s="77"/>
      <c r="ACU32" s="77"/>
      <c r="ACV32" s="77"/>
      <c r="ACW32" s="77"/>
      <c r="ACX32" s="77"/>
      <c r="ACY32" s="77"/>
      <c r="ACZ32" s="77"/>
      <c r="ADA32" s="77"/>
      <c r="ADB32" s="77"/>
      <c r="ADC32" s="77"/>
      <c r="ADD32" s="77"/>
      <c r="ADE32" s="77"/>
      <c r="ADF32" s="77"/>
      <c r="ADG32" s="77"/>
      <c r="ADH32" s="77"/>
      <c r="ADI32" s="77"/>
      <c r="ADJ32" s="77"/>
      <c r="ADK32" s="77"/>
      <c r="ADL32" s="77"/>
      <c r="ADM32" s="77"/>
      <c r="ADN32" s="77"/>
      <c r="ADO32" s="77"/>
      <c r="ADP32" s="77"/>
      <c r="ADQ32" s="77"/>
      <c r="ADR32" s="77"/>
      <c r="ADS32" s="77"/>
      <c r="ADT32" s="77"/>
      <c r="ADU32" s="77"/>
      <c r="ADV32" s="77"/>
      <c r="ADW32" s="77"/>
      <c r="ADX32" s="77"/>
      <c r="ADY32" s="77"/>
      <c r="ADZ32" s="77"/>
      <c r="AEA32" s="77"/>
      <c r="AEB32" s="77"/>
      <c r="AEC32" s="77"/>
      <c r="AED32" s="77"/>
      <c r="AEE32" s="77"/>
      <c r="AEF32" s="77"/>
      <c r="AEG32" s="77"/>
      <c r="AEH32" s="77"/>
      <c r="AEI32" s="77"/>
      <c r="AEJ32" s="77"/>
      <c r="AEK32" s="77"/>
      <c r="AEL32" s="77"/>
      <c r="AEM32" s="77"/>
      <c r="AEN32" s="77"/>
      <c r="AEO32" s="77"/>
      <c r="AEP32" s="77"/>
      <c r="AEQ32" s="77"/>
      <c r="AER32" s="77"/>
      <c r="AES32" s="77"/>
      <c r="AET32" s="77"/>
      <c r="AEU32" s="77"/>
      <c r="AEV32" s="77"/>
      <c r="AEW32" s="77"/>
      <c r="AEX32" s="77"/>
      <c r="AEY32" s="77"/>
      <c r="AEZ32" s="77"/>
      <c r="AFA32" s="77"/>
      <c r="AFB32" s="77"/>
      <c r="AFC32" s="77"/>
      <c r="AFD32" s="77"/>
      <c r="AFE32" s="77"/>
      <c r="AFF32" s="77"/>
      <c r="AFG32" s="77"/>
      <c r="AFH32" s="77"/>
      <c r="AFI32" s="77"/>
      <c r="AFJ32" s="77"/>
      <c r="AFK32" s="77"/>
      <c r="AFL32" s="77"/>
      <c r="AFM32" s="77"/>
      <c r="AFN32" s="77"/>
      <c r="AFO32" s="77"/>
      <c r="AFP32" s="77"/>
      <c r="AFQ32" s="77"/>
      <c r="AFR32" s="77"/>
      <c r="AFS32" s="77"/>
      <c r="AFT32" s="77"/>
      <c r="AFU32" s="77"/>
      <c r="AFV32" s="77"/>
      <c r="AFW32" s="77"/>
      <c r="AFX32" s="77"/>
      <c r="AFY32" s="77"/>
      <c r="AFZ32" s="77"/>
      <c r="AGA32" s="77"/>
      <c r="AGB32" s="77"/>
      <c r="AGC32" s="77"/>
      <c r="AGD32" s="77"/>
      <c r="AGE32" s="77"/>
      <c r="AGF32" s="77"/>
      <c r="AGG32" s="77"/>
      <c r="AGH32" s="77"/>
      <c r="AGI32" s="77"/>
      <c r="AGJ32" s="77"/>
      <c r="AGK32" s="77"/>
      <c r="AGL32" s="77"/>
      <c r="AGM32" s="77"/>
      <c r="AGN32" s="77"/>
      <c r="AGO32" s="77"/>
      <c r="AGP32" s="77"/>
      <c r="AGQ32" s="77"/>
      <c r="AGR32" s="77"/>
      <c r="AGS32" s="77"/>
      <c r="AGT32" s="77"/>
      <c r="AGU32" s="77"/>
      <c r="AGV32" s="77"/>
      <c r="AGW32" s="77"/>
      <c r="AGX32" s="77"/>
      <c r="AGY32" s="77"/>
      <c r="AGZ32" s="77"/>
      <c r="AHA32" s="77"/>
      <c r="AHB32" s="77"/>
      <c r="AHC32" s="77"/>
      <c r="AHD32" s="77"/>
      <c r="AHE32" s="77"/>
      <c r="AHF32" s="77"/>
      <c r="AHG32" s="77"/>
      <c r="AHH32" s="77"/>
      <c r="AHI32" s="77"/>
      <c r="AHJ32" s="77"/>
      <c r="AHK32" s="77"/>
      <c r="AHL32" s="77"/>
      <c r="AHM32" s="77"/>
      <c r="AHN32" s="77"/>
      <c r="AHO32" s="77"/>
      <c r="AHP32" s="77"/>
      <c r="AHQ32" s="77"/>
      <c r="AHR32" s="77"/>
      <c r="AHS32" s="77"/>
      <c r="AHT32" s="77"/>
      <c r="AHU32" s="77"/>
      <c r="AHV32" s="77"/>
      <c r="AHW32" s="77"/>
      <c r="AHX32" s="77"/>
      <c r="AHY32" s="77"/>
      <c r="AHZ32" s="77"/>
      <c r="AIA32" s="77"/>
      <c r="AIB32" s="77"/>
      <c r="AIC32" s="77"/>
      <c r="AID32" s="77"/>
      <c r="AIE32" s="77"/>
      <c r="AIF32" s="77"/>
      <c r="AIG32" s="77"/>
      <c r="AIH32" s="77"/>
      <c r="AII32" s="77"/>
      <c r="AIJ32" s="77"/>
      <c r="AIK32" s="77"/>
      <c r="AIL32" s="77"/>
      <c r="AIM32" s="77"/>
      <c r="AIN32" s="77"/>
      <c r="AIO32" s="77"/>
      <c r="AIP32" s="77"/>
      <c r="AIQ32" s="77"/>
      <c r="AIR32" s="77"/>
      <c r="AIS32" s="77"/>
      <c r="AIT32" s="77"/>
      <c r="AIU32" s="77"/>
      <c r="AIV32" s="77"/>
      <c r="AIW32" s="77"/>
      <c r="AIX32" s="77"/>
      <c r="AIY32" s="77"/>
      <c r="AIZ32" s="77"/>
      <c r="AJA32" s="77"/>
      <c r="AJB32" s="77"/>
      <c r="AJC32" s="77"/>
      <c r="AJD32" s="77"/>
      <c r="AJE32" s="77"/>
      <c r="AJF32" s="77"/>
      <c r="AJG32" s="77"/>
      <c r="AJH32" s="77"/>
      <c r="AJI32" s="77"/>
      <c r="AJJ32" s="77"/>
      <c r="AJK32" s="77"/>
      <c r="AJL32" s="77"/>
      <c r="AJM32" s="77"/>
      <c r="AJN32" s="77"/>
      <c r="AJO32" s="77"/>
      <c r="AJP32" s="77"/>
      <c r="AJQ32" s="77"/>
      <c r="AJR32" s="77"/>
      <c r="AJS32" s="77"/>
      <c r="AJT32" s="77"/>
      <c r="AJU32" s="77"/>
      <c r="AJV32" s="77"/>
      <c r="AJW32" s="77"/>
      <c r="AJX32" s="77"/>
      <c r="AJY32" s="77"/>
      <c r="AJZ32" s="77"/>
      <c r="AKA32" s="77"/>
      <c r="AKB32" s="77"/>
      <c r="AKC32" s="77"/>
      <c r="AKD32" s="77"/>
      <c r="AKE32" s="77"/>
      <c r="AKF32" s="77"/>
      <c r="AKG32" s="77"/>
      <c r="AKH32" s="77"/>
      <c r="AKI32" s="77"/>
      <c r="AKJ32" s="77"/>
      <c r="AKK32" s="77"/>
      <c r="AKL32" s="77"/>
      <c r="AKM32" s="77"/>
      <c r="AKN32" s="77"/>
      <c r="AKO32" s="77"/>
      <c r="AKP32" s="77"/>
      <c r="AKQ32" s="77"/>
      <c r="AKR32" s="77"/>
      <c r="AKS32" s="77"/>
      <c r="AKT32" s="77"/>
      <c r="AKU32" s="77"/>
      <c r="AKV32" s="77"/>
      <c r="AKW32" s="77"/>
      <c r="AKX32" s="77"/>
      <c r="AKY32" s="77"/>
      <c r="AKZ32" s="77"/>
      <c r="ALA32" s="77"/>
      <c r="ALB32" s="77"/>
      <c r="ALC32" s="77"/>
      <c r="ALD32" s="77"/>
      <c r="ALE32" s="77"/>
      <c r="ALF32" s="77"/>
      <c r="ALG32" s="77"/>
      <c r="ALH32" s="77"/>
      <c r="ALI32" s="77"/>
      <c r="ALJ32" s="77"/>
      <c r="ALK32" s="77"/>
      <c r="ALL32" s="77"/>
      <c r="ALM32" s="77"/>
      <c r="ALN32" s="77"/>
      <c r="ALO32" s="77"/>
      <c r="ALP32" s="77"/>
      <c r="ALQ32" s="77"/>
      <c r="ALR32" s="77"/>
      <c r="ALS32" s="77"/>
      <c r="ALT32" s="77"/>
      <c r="ALU32" s="77"/>
      <c r="ALV32" s="77"/>
      <c r="ALW32" s="77"/>
      <c r="ALX32" s="77"/>
      <c r="ALY32" s="77"/>
      <c r="ALZ32" s="77"/>
      <c r="AMA32" s="77"/>
      <c r="AMB32" s="77"/>
      <c r="AMC32" s="77"/>
      <c r="AMD32" s="77"/>
    </row>
    <row r="33" spans="1:11" s="14" customFormat="1">
      <c r="A33" s="117" t="s">
        <v>34</v>
      </c>
      <c r="B33" s="93" t="s">
        <v>30</v>
      </c>
      <c r="C33" s="2"/>
      <c r="D33" s="2"/>
      <c r="E33" s="2"/>
      <c r="F33" s="2"/>
      <c r="G33" s="2"/>
      <c r="H33" s="46"/>
      <c r="I33" s="46"/>
      <c r="J33" s="46"/>
      <c r="K33" s="46"/>
    </row>
    <row r="34" spans="1:11" s="14" customFormat="1">
      <c r="A34" s="117" t="s">
        <v>66</v>
      </c>
      <c r="B34" s="93" t="s">
        <v>67</v>
      </c>
      <c r="C34" s="2"/>
      <c r="D34" s="2"/>
      <c r="E34" s="2"/>
      <c r="F34" s="2"/>
      <c r="G34" s="2"/>
      <c r="H34" s="46"/>
      <c r="I34" s="46"/>
      <c r="J34" s="46"/>
      <c r="K34" s="46"/>
    </row>
    <row r="35" spans="1:11" s="121" customFormat="1">
      <c r="A35" s="117"/>
      <c r="B35" s="183" t="s">
        <v>96</v>
      </c>
      <c r="C35" s="120"/>
      <c r="D35" s="120"/>
      <c r="E35" s="120"/>
      <c r="F35" s="120"/>
      <c r="G35" s="120"/>
      <c r="H35" s="46"/>
      <c r="I35" s="46"/>
      <c r="J35" s="46"/>
      <c r="K35" s="46"/>
    </row>
    <row r="37" spans="1:11" s="14" customFormat="1">
      <c r="A37" s="107" t="s">
        <v>36</v>
      </c>
      <c r="B37" s="93"/>
      <c r="C37" s="2"/>
      <c r="D37" s="2"/>
      <c r="E37" s="2"/>
      <c r="F37" s="2"/>
      <c r="G37" s="2"/>
      <c r="H37" s="46"/>
      <c r="I37" s="46"/>
      <c r="J37" s="46"/>
      <c r="K37" s="46"/>
    </row>
    <row r="38" spans="1:11" s="121" customFormat="1">
      <c r="A38" s="131" t="s">
        <v>68</v>
      </c>
      <c r="B38" s="93" t="s">
        <v>64</v>
      </c>
      <c r="C38" s="120" t="s">
        <v>65</v>
      </c>
      <c r="D38" s="120"/>
      <c r="E38" s="120"/>
      <c r="F38" s="120"/>
      <c r="G38" s="120"/>
      <c r="H38" s="46"/>
      <c r="I38" s="46"/>
      <c r="J38" s="46"/>
      <c r="K38" s="46"/>
    </row>
    <row r="39" spans="1:11" s="121" customFormat="1">
      <c r="A39" s="131"/>
      <c r="B39" s="93" t="s">
        <v>16</v>
      </c>
      <c r="C39" s="130" t="s">
        <v>55</v>
      </c>
      <c r="D39" s="120"/>
      <c r="E39" s="120"/>
      <c r="F39" s="120"/>
      <c r="G39" s="120"/>
      <c r="H39" s="46"/>
      <c r="I39" s="46"/>
      <c r="J39" s="46"/>
      <c r="K39" s="46"/>
    </row>
    <row r="40" spans="1:11" s="121" customFormat="1">
      <c r="A40" s="131" t="s">
        <v>60</v>
      </c>
      <c r="B40" s="93" t="s">
        <v>15</v>
      </c>
      <c r="C40" s="120" t="s">
        <v>52</v>
      </c>
      <c r="D40" s="120"/>
      <c r="E40" s="120"/>
      <c r="F40" s="120"/>
      <c r="G40" s="120"/>
      <c r="H40" s="46"/>
      <c r="I40" s="46"/>
      <c r="J40" s="46"/>
      <c r="K40" s="46"/>
    </row>
    <row r="41" spans="1:11">
      <c r="A41" s="79"/>
      <c r="B41" s="93" t="s">
        <v>16</v>
      </c>
      <c r="C41" s="130" t="s">
        <v>55</v>
      </c>
      <c r="D41" s="120"/>
      <c r="E41" s="120"/>
      <c r="F41" s="120"/>
      <c r="H41" s="15"/>
      <c r="I41" s="15"/>
      <c r="J41" s="15"/>
      <c r="K41" s="15"/>
    </row>
    <row r="42" spans="1:11">
      <c r="A42" s="79" t="s">
        <v>54</v>
      </c>
      <c r="B42" s="93"/>
      <c r="C42" s="80"/>
      <c r="D42" s="120"/>
      <c r="E42" s="120"/>
      <c r="F42" s="120"/>
      <c r="H42" s="15"/>
      <c r="I42" s="15"/>
      <c r="J42" s="15"/>
      <c r="K42" s="15"/>
    </row>
    <row r="43" spans="1:11">
      <c r="A43" s="13"/>
      <c r="B43" s="93" t="s">
        <v>15</v>
      </c>
      <c r="C43" s="2" t="s">
        <v>52</v>
      </c>
      <c r="D43" s="2"/>
      <c r="E43" s="2"/>
      <c r="F43" s="2"/>
      <c r="H43" s="15"/>
      <c r="I43" s="15"/>
      <c r="J43" s="15"/>
      <c r="K43" s="15"/>
    </row>
    <row r="44" spans="1:11">
      <c r="A44" s="79"/>
      <c r="B44" s="93" t="s">
        <v>16</v>
      </c>
      <c r="C44" s="130" t="s">
        <v>61</v>
      </c>
      <c r="D44" s="2"/>
      <c r="E44" s="2"/>
      <c r="F44" s="2"/>
      <c r="H44" s="15"/>
      <c r="I44" s="15"/>
      <c r="J44" s="15"/>
      <c r="K44" s="15"/>
    </row>
    <row r="45" spans="1:11">
      <c r="A45" s="79" t="s">
        <v>53</v>
      </c>
      <c r="D45" s="2"/>
      <c r="E45" s="2"/>
      <c r="F45" s="2"/>
      <c r="H45" s="15"/>
      <c r="I45" s="15"/>
      <c r="J45" s="15"/>
      <c r="K45" s="15"/>
    </row>
    <row r="46" spans="1:11">
      <c r="A46" s="79"/>
      <c r="B46" s="93" t="s">
        <v>15</v>
      </c>
      <c r="C46" s="2" t="s">
        <v>51</v>
      </c>
      <c r="D46" s="2"/>
      <c r="E46" s="2"/>
      <c r="F46" s="2"/>
      <c r="H46" s="15"/>
      <c r="I46" s="15"/>
      <c r="J46" s="15"/>
      <c r="K46" s="15"/>
    </row>
    <row r="47" spans="1:11">
      <c r="A47" s="79"/>
      <c r="B47" s="93" t="s">
        <v>16</v>
      </c>
      <c r="C47" s="130" t="s">
        <v>61</v>
      </c>
      <c r="D47" s="2"/>
      <c r="E47" s="2"/>
      <c r="F47" s="2"/>
      <c r="H47" s="15"/>
      <c r="I47" s="15"/>
      <c r="J47" s="15"/>
      <c r="K47" s="15"/>
    </row>
  </sheetData>
  <mergeCells count="931">
    <mergeCell ref="H5:N5"/>
    <mergeCell ref="O5:U5"/>
    <mergeCell ref="V5:AB5"/>
    <mergeCell ref="AC5:AI5"/>
    <mergeCell ref="AJ5:AP5"/>
    <mergeCell ref="AQ5:AW5"/>
    <mergeCell ref="AX5:BD5"/>
    <mergeCell ref="H6:N6"/>
    <mergeCell ref="O6:U6"/>
    <mergeCell ref="V6:AB6"/>
    <mergeCell ref="AC6:AI6"/>
    <mergeCell ref="AJ6:AP6"/>
    <mergeCell ref="AQ6:AW6"/>
    <mergeCell ref="AX6:BD6"/>
    <mergeCell ref="BE5:BK5"/>
    <mergeCell ref="BL5:BR5"/>
    <mergeCell ref="BS5:BY5"/>
    <mergeCell ref="BZ5:CF5"/>
    <mergeCell ref="CG5:CM5"/>
    <mergeCell ref="CN5:CT5"/>
    <mergeCell ref="CU5:DA5"/>
    <mergeCell ref="BE6:BK6"/>
    <mergeCell ref="BL6:BR6"/>
    <mergeCell ref="BS6:BY6"/>
    <mergeCell ref="BZ6:CF6"/>
    <mergeCell ref="CG6:CM6"/>
    <mergeCell ref="CN6:CT6"/>
    <mergeCell ref="CU6:DA6"/>
    <mergeCell ref="EY5:FE5"/>
    <mergeCell ref="FF5:FL5"/>
    <mergeCell ref="FM5:FS5"/>
    <mergeCell ref="FT5:FZ5"/>
    <mergeCell ref="GA5:GG5"/>
    <mergeCell ref="GH5:GN5"/>
    <mergeCell ref="GO5:GU5"/>
    <mergeCell ref="EY6:FE6"/>
    <mergeCell ref="FF6:FL6"/>
    <mergeCell ref="FM6:FS6"/>
    <mergeCell ref="FT6:FZ6"/>
    <mergeCell ref="GA6:GG6"/>
    <mergeCell ref="GH6:GN6"/>
    <mergeCell ref="GO6:GU6"/>
    <mergeCell ref="IS5:IY5"/>
    <mergeCell ref="IZ5:JF5"/>
    <mergeCell ref="JG5:JM5"/>
    <mergeCell ref="JN5:JT5"/>
    <mergeCell ref="JU5:KA5"/>
    <mergeCell ref="KB5:KH5"/>
    <mergeCell ref="KI5:KO5"/>
    <mergeCell ref="IS6:IY6"/>
    <mergeCell ref="IZ6:JF6"/>
    <mergeCell ref="JG6:JM6"/>
    <mergeCell ref="JN6:JT6"/>
    <mergeCell ref="JU6:KA6"/>
    <mergeCell ref="KB6:KH6"/>
    <mergeCell ref="KI6:KO6"/>
    <mergeCell ref="MM5:MS5"/>
    <mergeCell ref="MT5:MZ5"/>
    <mergeCell ref="NA5:NG5"/>
    <mergeCell ref="NH5:NN5"/>
    <mergeCell ref="NO5:NU5"/>
    <mergeCell ref="NV5:OB5"/>
    <mergeCell ref="OC5:OI5"/>
    <mergeCell ref="MM6:MS6"/>
    <mergeCell ref="MT6:MZ6"/>
    <mergeCell ref="NA6:NG6"/>
    <mergeCell ref="NH6:NN6"/>
    <mergeCell ref="NO6:NU6"/>
    <mergeCell ref="NV6:OB6"/>
    <mergeCell ref="OC6:OI6"/>
    <mergeCell ref="OJ5:OP5"/>
    <mergeCell ref="OQ5:OW5"/>
    <mergeCell ref="OX5:PD5"/>
    <mergeCell ref="PE5:PK5"/>
    <mergeCell ref="PL5:PR5"/>
    <mergeCell ref="PS5:PY5"/>
    <mergeCell ref="PZ5:QF5"/>
    <mergeCell ref="OJ6:OP6"/>
    <mergeCell ref="OQ6:OW6"/>
    <mergeCell ref="OX6:PD6"/>
    <mergeCell ref="PE6:PK6"/>
    <mergeCell ref="PL6:PR6"/>
    <mergeCell ref="PS6:PY6"/>
    <mergeCell ref="PZ6:QF6"/>
    <mergeCell ref="QG5:QM5"/>
    <mergeCell ref="QN5:QT5"/>
    <mergeCell ref="QU5:RA5"/>
    <mergeCell ref="RB5:RH5"/>
    <mergeCell ref="RI5:RO5"/>
    <mergeCell ref="RP5:RV5"/>
    <mergeCell ref="RW5:SC5"/>
    <mergeCell ref="QG6:QM6"/>
    <mergeCell ref="QN6:QT6"/>
    <mergeCell ref="QU6:RA6"/>
    <mergeCell ref="RB6:RH6"/>
    <mergeCell ref="RI6:RO6"/>
    <mergeCell ref="RP6:RV6"/>
    <mergeCell ref="RW6:SC6"/>
    <mergeCell ref="UA5:UG5"/>
    <mergeCell ref="UH5:UN5"/>
    <mergeCell ref="UO5:UU5"/>
    <mergeCell ref="UV5:VB5"/>
    <mergeCell ref="VC5:VI5"/>
    <mergeCell ref="VJ5:VP5"/>
    <mergeCell ref="VQ5:VW5"/>
    <mergeCell ref="UA6:UG6"/>
    <mergeCell ref="UH6:UN6"/>
    <mergeCell ref="UO6:UU6"/>
    <mergeCell ref="UV6:VB6"/>
    <mergeCell ref="VC6:VI6"/>
    <mergeCell ref="VJ6:VP6"/>
    <mergeCell ref="VQ6:VW6"/>
    <mergeCell ref="XU5:YA5"/>
    <mergeCell ref="YB5:YH5"/>
    <mergeCell ref="YI5:YO5"/>
    <mergeCell ref="YP5:YV5"/>
    <mergeCell ref="YW5:ZC5"/>
    <mergeCell ref="ZD5:ZJ5"/>
    <mergeCell ref="ZK5:ZQ5"/>
    <mergeCell ref="XU6:YA6"/>
    <mergeCell ref="YB6:YH6"/>
    <mergeCell ref="YI6:YO6"/>
    <mergeCell ref="YP6:YV6"/>
    <mergeCell ref="YW6:ZC6"/>
    <mergeCell ref="ZD6:ZJ6"/>
    <mergeCell ref="ZK6:ZQ6"/>
    <mergeCell ref="ZR5:ZX5"/>
    <mergeCell ref="ZY5:AAE5"/>
    <mergeCell ref="AAF5:AAL5"/>
    <mergeCell ref="AAM5:AAS5"/>
    <mergeCell ref="AAT5:AAZ5"/>
    <mergeCell ref="ABA5:ABG5"/>
    <mergeCell ref="ABH5:ABN5"/>
    <mergeCell ref="ZR6:ZX6"/>
    <mergeCell ref="ZY6:AAE6"/>
    <mergeCell ref="AAF6:AAL6"/>
    <mergeCell ref="AAM6:AAS6"/>
    <mergeCell ref="AAT6:AAZ6"/>
    <mergeCell ref="ABA6:ABG6"/>
    <mergeCell ref="ABH6:ABN6"/>
    <mergeCell ref="AJC5:AJI5"/>
    <mergeCell ref="AJJ5:AJP5"/>
    <mergeCell ref="AJQ5:AJW5"/>
    <mergeCell ref="AJX5:AKD5"/>
    <mergeCell ref="AKE5:AKK5"/>
    <mergeCell ref="AKL5:AKR5"/>
    <mergeCell ref="AKS5:AKY5"/>
    <mergeCell ref="AJC6:AJI6"/>
    <mergeCell ref="AJJ6:AJP6"/>
    <mergeCell ref="AJQ6:AJW6"/>
    <mergeCell ref="AJX6:AKD6"/>
    <mergeCell ref="AKE6:AKK6"/>
    <mergeCell ref="AKL6:AKR6"/>
    <mergeCell ref="AKS6:AKY6"/>
    <mergeCell ref="AKZ5:ALF5"/>
    <mergeCell ref="ALG5:ALM5"/>
    <mergeCell ref="ALN5:ALT5"/>
    <mergeCell ref="ALU5:AMA5"/>
    <mergeCell ref="AMB5:AMH5"/>
    <mergeCell ref="AMI5:AMO5"/>
    <mergeCell ref="AMP5:AMV5"/>
    <mergeCell ref="AKZ6:ALF6"/>
    <mergeCell ref="ALG6:ALM6"/>
    <mergeCell ref="ALN6:ALT6"/>
    <mergeCell ref="ALU6:AMA6"/>
    <mergeCell ref="AMB6:AMH6"/>
    <mergeCell ref="AMI6:AMO6"/>
    <mergeCell ref="AMP6:AMV6"/>
    <mergeCell ref="AOT5:AOZ5"/>
    <mergeCell ref="APA5:APG5"/>
    <mergeCell ref="APH5:APN5"/>
    <mergeCell ref="APO5:APU5"/>
    <mergeCell ref="APV5:AQB5"/>
    <mergeCell ref="AQC5:AQI5"/>
    <mergeCell ref="AQJ5:AQP5"/>
    <mergeCell ref="AOT6:AOZ6"/>
    <mergeCell ref="APA6:APG6"/>
    <mergeCell ref="APH6:APN6"/>
    <mergeCell ref="APO6:APU6"/>
    <mergeCell ref="APV6:AQB6"/>
    <mergeCell ref="AQC6:AQI6"/>
    <mergeCell ref="AQJ6:AQP6"/>
    <mergeCell ref="ASN5:AST5"/>
    <mergeCell ref="ASU5:ATA5"/>
    <mergeCell ref="ATB5:ATH5"/>
    <mergeCell ref="ATI5:ATO5"/>
    <mergeCell ref="ATP5:ATV5"/>
    <mergeCell ref="ATW5:AUC5"/>
    <mergeCell ref="AUD5:AUJ5"/>
    <mergeCell ref="ASN6:AST6"/>
    <mergeCell ref="ASU6:ATA6"/>
    <mergeCell ref="ATB6:ATH6"/>
    <mergeCell ref="ATI6:ATO6"/>
    <mergeCell ref="ATP6:ATV6"/>
    <mergeCell ref="ATW6:AUC6"/>
    <mergeCell ref="AUD6:AUJ6"/>
    <mergeCell ref="AYE5:AYK5"/>
    <mergeCell ref="AYL5:AYR5"/>
    <mergeCell ref="AYS5:AYY5"/>
    <mergeCell ref="AYZ5:AZF5"/>
    <mergeCell ref="AZG5:AZM5"/>
    <mergeCell ref="AZN5:AZT5"/>
    <mergeCell ref="AZU5:BAA5"/>
    <mergeCell ref="AYE6:AYK6"/>
    <mergeCell ref="AYL6:AYR6"/>
    <mergeCell ref="AYS6:AYY6"/>
    <mergeCell ref="AYZ6:AZF6"/>
    <mergeCell ref="AZG6:AZM6"/>
    <mergeCell ref="AZN6:AZT6"/>
    <mergeCell ref="AZU6:BAA6"/>
    <mergeCell ref="BDV5:BEB5"/>
    <mergeCell ref="BEC5:BEI5"/>
    <mergeCell ref="BEJ5:BEP5"/>
    <mergeCell ref="BEQ5:BEW5"/>
    <mergeCell ref="BEX5:BFD5"/>
    <mergeCell ref="BFE5:BFK5"/>
    <mergeCell ref="BFL5:BFR5"/>
    <mergeCell ref="BDV6:BEB6"/>
    <mergeCell ref="BEC6:BEI6"/>
    <mergeCell ref="BEJ6:BEP6"/>
    <mergeCell ref="BEQ6:BEW6"/>
    <mergeCell ref="BEX6:BFD6"/>
    <mergeCell ref="BFE6:BFK6"/>
    <mergeCell ref="BFL6:BFR6"/>
    <mergeCell ref="BNG5:BNM5"/>
    <mergeCell ref="BNN5:BNT5"/>
    <mergeCell ref="BNU5:BOA5"/>
    <mergeCell ref="BOB5:BOH5"/>
    <mergeCell ref="BOI5:BOO5"/>
    <mergeCell ref="BOP5:BOV5"/>
    <mergeCell ref="BOW5:BPC5"/>
    <mergeCell ref="BNG6:BNM6"/>
    <mergeCell ref="BNN6:BNT6"/>
    <mergeCell ref="BNU6:BOA6"/>
    <mergeCell ref="BOB6:BOH6"/>
    <mergeCell ref="BOI6:BOO6"/>
    <mergeCell ref="BOP6:BOV6"/>
    <mergeCell ref="BOW6:BPC6"/>
    <mergeCell ref="BPK5:BPQ5"/>
    <mergeCell ref="BPK6:BPQ6"/>
    <mergeCell ref="BPD5:BPJ5"/>
    <mergeCell ref="BPD6:BPJ6"/>
    <mergeCell ref="BRH5:BRN5"/>
    <mergeCell ref="BRH6:BRN6"/>
    <mergeCell ref="BQT5:BQZ5"/>
    <mergeCell ref="BRA5:BRG5"/>
    <mergeCell ref="BQT6:BQZ6"/>
    <mergeCell ref="BRA6:BRG6"/>
    <mergeCell ref="BPR5:BPX5"/>
    <mergeCell ref="BPY5:BQE5"/>
    <mergeCell ref="BQF5:BQL5"/>
    <mergeCell ref="BQM5:BQS5"/>
    <mergeCell ref="BPR6:BPX6"/>
    <mergeCell ref="BPY6:BQE6"/>
    <mergeCell ref="BQF6:BQL6"/>
    <mergeCell ref="BQM6:BQS6"/>
    <mergeCell ref="BRO5:BRU5"/>
    <mergeCell ref="BRV5:BSB5"/>
    <mergeCell ref="BSC5:BSI5"/>
    <mergeCell ref="BSJ5:BSP5"/>
    <mergeCell ref="BSQ5:BSW5"/>
    <mergeCell ref="BSX5:BTD5"/>
    <mergeCell ref="BTE5:BTK5"/>
    <mergeCell ref="BRO6:BRU6"/>
    <mergeCell ref="BRV6:BSB6"/>
    <mergeCell ref="BSC6:BSI6"/>
    <mergeCell ref="BSJ6:BSP6"/>
    <mergeCell ref="BSQ6:BSW6"/>
    <mergeCell ref="BSX6:BTD6"/>
    <mergeCell ref="BTE6:BTK6"/>
    <mergeCell ref="BXF5:BXL5"/>
    <mergeCell ref="BXM5:BXS5"/>
    <mergeCell ref="BXT5:BXZ5"/>
    <mergeCell ref="BYA5:BYG5"/>
    <mergeCell ref="BYH5:BYN5"/>
    <mergeCell ref="BYO5:BYU5"/>
    <mergeCell ref="BYV5:BZB5"/>
    <mergeCell ref="BXF6:BXL6"/>
    <mergeCell ref="BXM6:BXS6"/>
    <mergeCell ref="BXT6:BXZ6"/>
    <mergeCell ref="BYA6:BYG6"/>
    <mergeCell ref="BYH6:BYN6"/>
    <mergeCell ref="BYO6:BYU6"/>
    <mergeCell ref="BYV6:BZB6"/>
    <mergeCell ref="CAZ5:CBF5"/>
    <mergeCell ref="CBG5:CBM5"/>
    <mergeCell ref="CBN5:CBT5"/>
    <mergeCell ref="CBU5:CCA5"/>
    <mergeCell ref="CCB5:CCH5"/>
    <mergeCell ref="CCI5:CCO5"/>
    <mergeCell ref="CCP5:CCV5"/>
    <mergeCell ref="CAZ6:CBF6"/>
    <mergeCell ref="CBG6:CBM6"/>
    <mergeCell ref="CBN6:CBT6"/>
    <mergeCell ref="CBU6:CCA6"/>
    <mergeCell ref="CCB6:CCH6"/>
    <mergeCell ref="CCI6:CCO6"/>
    <mergeCell ref="CCP6:CCV6"/>
    <mergeCell ref="CCW5:CDC5"/>
    <mergeCell ref="CDD5:CDJ5"/>
    <mergeCell ref="CDK5:CDQ5"/>
    <mergeCell ref="CDR5:CDX5"/>
    <mergeCell ref="CDY5:CEE5"/>
    <mergeCell ref="CEF5:CEL5"/>
    <mergeCell ref="CEM5:CES5"/>
    <mergeCell ref="CCW6:CDC6"/>
    <mergeCell ref="CDD6:CDJ6"/>
    <mergeCell ref="CDK6:CDQ6"/>
    <mergeCell ref="CDR6:CDX6"/>
    <mergeCell ref="CDY6:CEE6"/>
    <mergeCell ref="CEF6:CEL6"/>
    <mergeCell ref="CEM6:CES6"/>
    <mergeCell ref="CGQ5:CGW5"/>
    <mergeCell ref="CGX5:CHD5"/>
    <mergeCell ref="CHE5:CHK5"/>
    <mergeCell ref="CHL5:CHR5"/>
    <mergeCell ref="CHS5:CHY5"/>
    <mergeCell ref="CHZ5:CIF5"/>
    <mergeCell ref="CIG5:CIM5"/>
    <mergeCell ref="CGQ6:CGW6"/>
    <mergeCell ref="CGX6:CHD6"/>
    <mergeCell ref="CHE6:CHK6"/>
    <mergeCell ref="CHL6:CHR6"/>
    <mergeCell ref="CHS6:CHY6"/>
    <mergeCell ref="CHZ6:CIF6"/>
    <mergeCell ref="CIG6:CIM6"/>
    <mergeCell ref="CIN5:CIT5"/>
    <mergeCell ref="CIU5:CJA5"/>
    <mergeCell ref="CJB5:CJH5"/>
    <mergeCell ref="CJI5:CJO5"/>
    <mergeCell ref="CJP5:CJV5"/>
    <mergeCell ref="CJW5:CKC5"/>
    <mergeCell ref="CKD5:CKJ5"/>
    <mergeCell ref="CIN6:CIT6"/>
    <mergeCell ref="CIU6:CJA6"/>
    <mergeCell ref="CJB6:CJH6"/>
    <mergeCell ref="CJI6:CJO6"/>
    <mergeCell ref="CJP6:CJV6"/>
    <mergeCell ref="CJW6:CKC6"/>
    <mergeCell ref="CKD6:CKJ6"/>
    <mergeCell ref="B28:T28"/>
    <mergeCell ref="CMH5:CMN5"/>
    <mergeCell ref="CMO5:CMU5"/>
    <mergeCell ref="CMV5:CNB5"/>
    <mergeCell ref="CNC5:CNI5"/>
    <mergeCell ref="CNJ5:CNP5"/>
    <mergeCell ref="CNQ5:CNW5"/>
    <mergeCell ref="CNX5:COD5"/>
    <mergeCell ref="CMH6:CMN6"/>
    <mergeCell ref="CMO6:CMU6"/>
    <mergeCell ref="CMV6:CNB6"/>
    <mergeCell ref="CNC6:CNI6"/>
    <mergeCell ref="CNJ6:CNP6"/>
    <mergeCell ref="CNQ6:CNW6"/>
    <mergeCell ref="CNX6:COD6"/>
    <mergeCell ref="B6:G6"/>
    <mergeCell ref="CKK5:CKQ5"/>
    <mergeCell ref="CKR5:CKX5"/>
    <mergeCell ref="CKY5:CLE5"/>
    <mergeCell ref="CLF5:CLL5"/>
    <mergeCell ref="CLM5:CLS5"/>
    <mergeCell ref="CLT5:CLZ5"/>
    <mergeCell ref="CMA5:CMG5"/>
    <mergeCell ref="CKK6:CKQ6"/>
    <mergeCell ref="COE5:COK5"/>
    <mergeCell ref="COL5:COR5"/>
    <mergeCell ref="COS5:COY5"/>
    <mergeCell ref="COZ5:CPF5"/>
    <mergeCell ref="CPG5:CPM5"/>
    <mergeCell ref="CPN5:CPT5"/>
    <mergeCell ref="CPU5:CQA5"/>
    <mergeCell ref="COE6:COK6"/>
    <mergeCell ref="COL6:COR6"/>
    <mergeCell ref="COS6:COY6"/>
    <mergeCell ref="COZ6:CPF6"/>
    <mergeCell ref="CPG6:CPM6"/>
    <mergeCell ref="CPN6:CPT6"/>
    <mergeCell ref="CPU6:CQA6"/>
    <mergeCell ref="CQB5:CQH5"/>
    <mergeCell ref="CQI5:CQO5"/>
    <mergeCell ref="CQP5:CQV5"/>
    <mergeCell ref="CQW5:CRC5"/>
    <mergeCell ref="CRD5:CRJ5"/>
    <mergeCell ref="CRK5:CRQ5"/>
    <mergeCell ref="CRR5:CRX5"/>
    <mergeCell ref="CQB6:CQH6"/>
    <mergeCell ref="CQI6:CQO6"/>
    <mergeCell ref="CQP6:CQV6"/>
    <mergeCell ref="CQW6:CRC6"/>
    <mergeCell ref="CRD6:CRJ6"/>
    <mergeCell ref="CRK6:CRQ6"/>
    <mergeCell ref="CRR6:CRX6"/>
    <mergeCell ref="CSF5:CSL5"/>
    <mergeCell ref="CSM5:CSS5"/>
    <mergeCell ref="CST5:CSZ5"/>
    <mergeCell ref="CTA5:CTG5"/>
    <mergeCell ref="CTH5:CTN5"/>
    <mergeCell ref="CSF6:CSL6"/>
    <mergeCell ref="CSM6:CSS6"/>
    <mergeCell ref="CST6:CSZ6"/>
    <mergeCell ref="CTA6:CTG6"/>
    <mergeCell ref="CTH6:CTN6"/>
    <mergeCell ref="DPQ4:DPW4"/>
    <mergeCell ref="DPQ5:DPW5"/>
    <mergeCell ref="CXP6:CXV6"/>
    <mergeCell ref="DUT6:DUZ6"/>
    <mergeCell ref="DPX6:DQD6"/>
    <mergeCell ref="DTR6:DTX6"/>
    <mergeCell ref="DTY6:DUE6"/>
    <mergeCell ref="DUF6:DUL6"/>
    <mergeCell ref="DUM6:DUS6"/>
    <mergeCell ref="DTK6:DTQ6"/>
    <mergeCell ref="DTD6:DTJ6"/>
    <mergeCell ref="DRG6:DRM6"/>
    <mergeCell ref="DRN6:DRT6"/>
    <mergeCell ref="DRU6:DSA6"/>
    <mergeCell ref="DSB6:DSH6"/>
    <mergeCell ref="DSI6:DSO6"/>
    <mergeCell ref="DSW6:DTC6"/>
    <mergeCell ref="DQZ6:DRF6"/>
    <mergeCell ref="DMK6:DMQ6"/>
    <mergeCell ref="DSP6:DSV6"/>
    <mergeCell ref="DQS6:DQY6"/>
    <mergeCell ref="DOH6:DON6"/>
    <mergeCell ref="DQE6:DQK6"/>
    <mergeCell ref="DJE6:DJK6"/>
    <mergeCell ref="DHA6:DHG6"/>
    <mergeCell ref="DJL6:DJR6"/>
    <mergeCell ref="DJZ6:DKF6"/>
    <mergeCell ref="DJS6:DJY6"/>
    <mergeCell ref="DIQ6:DIW6"/>
    <mergeCell ref="DIX6:DJD6"/>
    <mergeCell ref="DEW6:DFC6"/>
    <mergeCell ref="DIC6:DII6"/>
    <mergeCell ref="DHO6:DHU6"/>
    <mergeCell ref="DGT6:DGZ6"/>
    <mergeCell ref="DHH6:DHN6"/>
    <mergeCell ref="DFR6:DFX6"/>
    <mergeCell ref="DFY6:DGE6"/>
    <mergeCell ref="DFK6:DFQ6"/>
    <mergeCell ref="DFD6:DFJ6"/>
    <mergeCell ref="DGF6:DGL6"/>
    <mergeCell ref="DHV6:DIB6"/>
    <mergeCell ref="DEP6:DEV6"/>
    <mergeCell ref="DDU6:DEA6"/>
    <mergeCell ref="DIJ6:DIP6"/>
    <mergeCell ref="DGM6:DGS6"/>
    <mergeCell ref="DQL6:DQR6"/>
    <mergeCell ref="DOA6:DOG6"/>
    <mergeCell ref="DNT6:DNZ6"/>
    <mergeCell ref="DMR6:DMX6"/>
    <mergeCell ref="DMY6:DNE6"/>
    <mergeCell ref="DMD6:DMJ6"/>
    <mergeCell ref="DLI6:DLO6"/>
    <mergeCell ref="DNF6:DNL6"/>
    <mergeCell ref="DKG6:DKM6"/>
    <mergeCell ref="DKN6:DKT6"/>
    <mergeCell ref="DNM6:DNS6"/>
    <mergeCell ref="DLP6:DLV6"/>
    <mergeCell ref="DLW6:DMC6"/>
    <mergeCell ref="DLB6:DLH6"/>
    <mergeCell ref="DKU6:DLA6"/>
    <mergeCell ref="DPC6:DPI6"/>
    <mergeCell ref="DOV6:DPB6"/>
    <mergeCell ref="DPQ6:DPW6"/>
    <mergeCell ref="DOO6:DOU6"/>
    <mergeCell ref="DPJ6:DPP6"/>
    <mergeCell ref="DEB6:DEH6"/>
    <mergeCell ref="DEI6:DEO6"/>
    <mergeCell ref="CXW6:CYC6"/>
    <mergeCell ref="CYD6:CYJ6"/>
    <mergeCell ref="DBC6:DBI6"/>
    <mergeCell ref="DDN6:DDT6"/>
    <mergeCell ref="CYR6:CYX6"/>
    <mergeCell ref="CZT6:CZZ6"/>
    <mergeCell ref="DAA6:DAG6"/>
    <mergeCell ref="DAO6:DAU6"/>
    <mergeCell ref="DAV6:DBB6"/>
    <mergeCell ref="CZF6:CZL6"/>
    <mergeCell ref="CZM6:CZS6"/>
    <mergeCell ref="DAH6:DAN6"/>
    <mergeCell ref="CYY6:CZE6"/>
    <mergeCell ref="CYK6:CYQ6"/>
    <mergeCell ref="DDG6:DDM6"/>
    <mergeCell ref="DCL6:DCR6"/>
    <mergeCell ref="DCZ6:DDF6"/>
    <mergeCell ref="DBJ6:DBP6"/>
    <mergeCell ref="DCE6:DCK6"/>
    <mergeCell ref="DBX6:DCD6"/>
    <mergeCell ref="DBQ6:DBW6"/>
    <mergeCell ref="DCS6:DCY6"/>
    <mergeCell ref="CVS5:CVY5"/>
    <mergeCell ref="CVZ5:CWF5"/>
    <mergeCell ref="CWG5:CWM5"/>
    <mergeCell ref="CWN5:CWT5"/>
    <mergeCell ref="CWU5:CXA5"/>
    <mergeCell ref="CVZ6:CWF6"/>
    <mergeCell ref="CVS6:CVY6"/>
    <mergeCell ref="CXI6:CXO6"/>
    <mergeCell ref="CXB6:CXH6"/>
    <mergeCell ref="CWU6:CXA6"/>
    <mergeCell ref="CWN6:CWT6"/>
    <mergeCell ref="CWG6:CWM6"/>
    <mergeCell ref="CYK5:CYQ5"/>
    <mergeCell ref="CYR5:CYX5"/>
    <mergeCell ref="CYY5:CZE5"/>
    <mergeCell ref="CZF5:CZL5"/>
    <mergeCell ref="CZM5:CZS5"/>
    <mergeCell ref="CXB5:CXH5"/>
    <mergeCell ref="CXI5:CXO5"/>
    <mergeCell ref="CXP5:CXV5"/>
    <mergeCell ref="CXW5:CYC5"/>
    <mergeCell ref="CYD5:CYJ5"/>
    <mergeCell ref="DBC5:DBI5"/>
    <mergeCell ref="DBJ5:DBP5"/>
    <mergeCell ref="DBQ5:DBW5"/>
    <mergeCell ref="DBX5:DCD5"/>
    <mergeCell ref="DCE5:DCK5"/>
    <mergeCell ref="CZT5:CZZ5"/>
    <mergeCell ref="DAA5:DAG5"/>
    <mergeCell ref="DAH5:DAN5"/>
    <mergeCell ref="DAO5:DAU5"/>
    <mergeCell ref="DAV5:DBB5"/>
    <mergeCell ref="DDU5:DEA5"/>
    <mergeCell ref="DEB5:DEH5"/>
    <mergeCell ref="DEI5:DEO5"/>
    <mergeCell ref="DEP5:DEV5"/>
    <mergeCell ref="DEW5:DFC5"/>
    <mergeCell ref="DCL5:DCR5"/>
    <mergeCell ref="DCS5:DCY5"/>
    <mergeCell ref="DCZ5:DDF5"/>
    <mergeCell ref="DDG5:DDM5"/>
    <mergeCell ref="DDN5:DDT5"/>
    <mergeCell ref="DGM5:DGS5"/>
    <mergeCell ref="DGT5:DGZ5"/>
    <mergeCell ref="DHA5:DHG5"/>
    <mergeCell ref="DHH5:DHN5"/>
    <mergeCell ref="DHO5:DHU5"/>
    <mergeCell ref="DFD5:DFJ5"/>
    <mergeCell ref="DFK5:DFQ5"/>
    <mergeCell ref="DFR5:DFX5"/>
    <mergeCell ref="DFY5:DGE5"/>
    <mergeCell ref="DGF5:DGL5"/>
    <mergeCell ref="DJE5:DJK5"/>
    <mergeCell ref="DJL5:DJR5"/>
    <mergeCell ref="DJS5:DJY5"/>
    <mergeCell ref="DJZ5:DKF5"/>
    <mergeCell ref="DKG5:DKM5"/>
    <mergeCell ref="DHV5:DIB5"/>
    <mergeCell ref="DIC5:DII5"/>
    <mergeCell ref="DIJ5:DIP5"/>
    <mergeCell ref="DIQ5:DIW5"/>
    <mergeCell ref="DIX5:DJD5"/>
    <mergeCell ref="DLW5:DMC5"/>
    <mergeCell ref="DMD5:DMJ5"/>
    <mergeCell ref="DMK5:DMQ5"/>
    <mergeCell ref="DMR5:DMX5"/>
    <mergeCell ref="DMY5:DNE5"/>
    <mergeCell ref="DKN5:DKT5"/>
    <mergeCell ref="DKU5:DLA5"/>
    <mergeCell ref="DLB5:DLH5"/>
    <mergeCell ref="DLI5:DLO5"/>
    <mergeCell ref="DLP5:DLV5"/>
    <mergeCell ref="DOO5:DOU5"/>
    <mergeCell ref="DOV5:DPB5"/>
    <mergeCell ref="DPC5:DPI5"/>
    <mergeCell ref="DPJ5:DPP5"/>
    <mergeCell ref="DPX5:DQD5"/>
    <mergeCell ref="DNF5:DNL5"/>
    <mergeCell ref="DNM5:DNS5"/>
    <mergeCell ref="DNT5:DNZ5"/>
    <mergeCell ref="DOA5:DOG5"/>
    <mergeCell ref="DOH5:DON5"/>
    <mergeCell ref="DSW5:DTC5"/>
    <mergeCell ref="DTD5:DTJ5"/>
    <mergeCell ref="DRN5:DRT5"/>
    <mergeCell ref="DRU5:DSA5"/>
    <mergeCell ref="DSB5:DSH5"/>
    <mergeCell ref="DSI5:DSO5"/>
    <mergeCell ref="DSP5:DSV5"/>
    <mergeCell ref="DQE5:DQK5"/>
    <mergeCell ref="DQL5:DQR5"/>
    <mergeCell ref="DQS5:DQY5"/>
    <mergeCell ref="DQZ5:DRF5"/>
    <mergeCell ref="DRG5:DRM5"/>
    <mergeCell ref="CKR6:CKX6"/>
    <mergeCell ref="CKY6:CLE6"/>
    <mergeCell ref="CLF6:CLL6"/>
    <mergeCell ref="CLM6:CLS6"/>
    <mergeCell ref="CLT6:CLZ6"/>
    <mergeCell ref="CMA6:CMG6"/>
    <mergeCell ref="CUC5:CUI5"/>
    <mergeCell ref="CUC6:CUI6"/>
    <mergeCell ref="CVL5:CVR5"/>
    <mergeCell ref="CVL6:CVR6"/>
    <mergeCell ref="CVE5:CVK5"/>
    <mergeCell ref="CVE6:CVK6"/>
    <mergeCell ref="CUJ5:CUP5"/>
    <mergeCell ref="CUQ5:CUW5"/>
    <mergeCell ref="CUX5:CVD5"/>
    <mergeCell ref="CUJ6:CUP6"/>
    <mergeCell ref="CUQ6:CUW6"/>
    <mergeCell ref="CUX6:CVD6"/>
    <mergeCell ref="CTV5:CUB5"/>
    <mergeCell ref="CTV6:CUB6"/>
    <mergeCell ref="CRY5:CSE5"/>
    <mergeCell ref="CRY6:CSE6"/>
    <mergeCell ref="CTO5:CTU5"/>
    <mergeCell ref="CTO6:CTU6"/>
    <mergeCell ref="CET5:CEZ5"/>
    <mergeCell ref="CFA5:CFG5"/>
    <mergeCell ref="CFH5:CFN5"/>
    <mergeCell ref="CFO5:CFU5"/>
    <mergeCell ref="CFV5:CGB5"/>
    <mergeCell ref="CGC5:CGI5"/>
    <mergeCell ref="CGJ5:CGP5"/>
    <mergeCell ref="CET6:CEZ6"/>
    <mergeCell ref="CFA6:CFG6"/>
    <mergeCell ref="CFH6:CFN6"/>
    <mergeCell ref="CFO6:CFU6"/>
    <mergeCell ref="CFV6:CGB6"/>
    <mergeCell ref="CGC6:CGI6"/>
    <mergeCell ref="CGJ6:CGP6"/>
    <mergeCell ref="BZC5:BZI5"/>
    <mergeCell ref="BZJ5:BZP5"/>
    <mergeCell ref="BZQ5:BZW5"/>
    <mergeCell ref="BZX5:CAD5"/>
    <mergeCell ref="CAE5:CAK5"/>
    <mergeCell ref="CAL5:CAR5"/>
    <mergeCell ref="CAS5:CAY5"/>
    <mergeCell ref="BZC6:BZI6"/>
    <mergeCell ref="BZJ6:BZP6"/>
    <mergeCell ref="BZQ6:BZW6"/>
    <mergeCell ref="BZX6:CAD6"/>
    <mergeCell ref="CAE6:CAK6"/>
    <mergeCell ref="CAL6:CAR6"/>
    <mergeCell ref="CAS6:CAY6"/>
    <mergeCell ref="BVI5:BVO5"/>
    <mergeCell ref="BVP5:BVV5"/>
    <mergeCell ref="BVW5:BWC5"/>
    <mergeCell ref="BWD5:BWJ5"/>
    <mergeCell ref="BWK5:BWQ5"/>
    <mergeCell ref="BWR5:BWX5"/>
    <mergeCell ref="BWY5:BXE5"/>
    <mergeCell ref="BVI6:BVO6"/>
    <mergeCell ref="BVP6:BVV6"/>
    <mergeCell ref="BVW6:BWC6"/>
    <mergeCell ref="BWD6:BWJ6"/>
    <mergeCell ref="BWK6:BWQ6"/>
    <mergeCell ref="BWR6:BWX6"/>
    <mergeCell ref="BWY6:BXE6"/>
    <mergeCell ref="BTL5:BTR5"/>
    <mergeCell ref="BTS5:BTY5"/>
    <mergeCell ref="BTZ5:BUF5"/>
    <mergeCell ref="BUG5:BUM5"/>
    <mergeCell ref="BUN5:BUT5"/>
    <mergeCell ref="BUU5:BVA5"/>
    <mergeCell ref="BVB5:BVH5"/>
    <mergeCell ref="BTL6:BTR6"/>
    <mergeCell ref="BTS6:BTY6"/>
    <mergeCell ref="BTZ6:BUF6"/>
    <mergeCell ref="BUG6:BUM6"/>
    <mergeCell ref="BUN6:BUT6"/>
    <mergeCell ref="BUU6:BVA6"/>
    <mergeCell ref="BVB6:BVH6"/>
    <mergeCell ref="BLJ5:BLP5"/>
    <mergeCell ref="BLQ5:BLW5"/>
    <mergeCell ref="BLX5:BMD5"/>
    <mergeCell ref="BME5:BMK5"/>
    <mergeCell ref="BML5:BMR5"/>
    <mergeCell ref="BMS5:BMY5"/>
    <mergeCell ref="BMZ5:BNF5"/>
    <mergeCell ref="BLJ6:BLP6"/>
    <mergeCell ref="BLQ6:BLW6"/>
    <mergeCell ref="BLX6:BMD6"/>
    <mergeCell ref="BME6:BMK6"/>
    <mergeCell ref="BML6:BMR6"/>
    <mergeCell ref="BMS6:BMY6"/>
    <mergeCell ref="BMZ6:BNF6"/>
    <mergeCell ref="BJM5:BJS5"/>
    <mergeCell ref="BJT5:BJZ5"/>
    <mergeCell ref="BKA5:BKG5"/>
    <mergeCell ref="BKH5:BKN5"/>
    <mergeCell ref="BKO5:BKU5"/>
    <mergeCell ref="BKV5:BLB5"/>
    <mergeCell ref="BLC5:BLI5"/>
    <mergeCell ref="BJM6:BJS6"/>
    <mergeCell ref="BJT6:BJZ6"/>
    <mergeCell ref="BKA6:BKG6"/>
    <mergeCell ref="BKH6:BKN6"/>
    <mergeCell ref="BKO6:BKU6"/>
    <mergeCell ref="BKV6:BLB6"/>
    <mergeCell ref="BLC6:BLI6"/>
    <mergeCell ref="BHP5:BHV5"/>
    <mergeCell ref="BHW5:BIC5"/>
    <mergeCell ref="BID5:BIJ5"/>
    <mergeCell ref="BIK5:BIQ5"/>
    <mergeCell ref="BIR5:BIX5"/>
    <mergeCell ref="BIY5:BJE5"/>
    <mergeCell ref="BJF5:BJL5"/>
    <mergeCell ref="BHP6:BHV6"/>
    <mergeCell ref="BHW6:BIC6"/>
    <mergeCell ref="BID6:BIJ6"/>
    <mergeCell ref="BIK6:BIQ6"/>
    <mergeCell ref="BIR6:BIX6"/>
    <mergeCell ref="BIY6:BJE6"/>
    <mergeCell ref="BJF6:BJL6"/>
    <mergeCell ref="BFS5:BFY5"/>
    <mergeCell ref="BFZ5:BGF5"/>
    <mergeCell ref="BGG5:BGM5"/>
    <mergeCell ref="BGN5:BGT5"/>
    <mergeCell ref="BGU5:BHA5"/>
    <mergeCell ref="BHB5:BHH5"/>
    <mergeCell ref="BHI5:BHO5"/>
    <mergeCell ref="BFS6:BFY6"/>
    <mergeCell ref="BFZ6:BGF6"/>
    <mergeCell ref="BGG6:BGM6"/>
    <mergeCell ref="BGN6:BGT6"/>
    <mergeCell ref="BGU6:BHA6"/>
    <mergeCell ref="BHB6:BHH6"/>
    <mergeCell ref="BHI6:BHO6"/>
    <mergeCell ref="BBY5:BCE5"/>
    <mergeCell ref="BCF5:BCL5"/>
    <mergeCell ref="BCM5:BCS5"/>
    <mergeCell ref="BCT5:BCZ5"/>
    <mergeCell ref="BDA5:BDG5"/>
    <mergeCell ref="BDH5:BDN5"/>
    <mergeCell ref="BDO5:BDU5"/>
    <mergeCell ref="BBY6:BCE6"/>
    <mergeCell ref="BCF6:BCL6"/>
    <mergeCell ref="BCM6:BCS6"/>
    <mergeCell ref="BCT6:BCZ6"/>
    <mergeCell ref="BDA6:BDG6"/>
    <mergeCell ref="BDH6:BDN6"/>
    <mergeCell ref="BDO6:BDU6"/>
    <mergeCell ref="BAB5:BAH5"/>
    <mergeCell ref="BAI5:BAO5"/>
    <mergeCell ref="BAP5:BAV5"/>
    <mergeCell ref="BAW5:BBC5"/>
    <mergeCell ref="BBD5:BBJ5"/>
    <mergeCell ref="BBK5:BBQ5"/>
    <mergeCell ref="BBR5:BBX5"/>
    <mergeCell ref="BAB6:BAH6"/>
    <mergeCell ref="BAI6:BAO6"/>
    <mergeCell ref="BAP6:BAV6"/>
    <mergeCell ref="BAW6:BBC6"/>
    <mergeCell ref="BBD6:BBJ6"/>
    <mergeCell ref="BBK6:BBQ6"/>
    <mergeCell ref="BBR6:BBX6"/>
    <mergeCell ref="AWH5:AWN5"/>
    <mergeCell ref="AWO5:AWU5"/>
    <mergeCell ref="AWV5:AXB5"/>
    <mergeCell ref="AXC5:AXI5"/>
    <mergeCell ref="AXJ5:AXP5"/>
    <mergeCell ref="AXQ5:AXW5"/>
    <mergeCell ref="AXX5:AYD5"/>
    <mergeCell ref="AWH6:AWN6"/>
    <mergeCell ref="AWO6:AWU6"/>
    <mergeCell ref="AWV6:AXB6"/>
    <mergeCell ref="AXC6:AXI6"/>
    <mergeCell ref="AXJ6:AXP6"/>
    <mergeCell ref="AXQ6:AXW6"/>
    <mergeCell ref="AXX6:AYD6"/>
    <mergeCell ref="AUK5:AUQ5"/>
    <mergeCell ref="AUR5:AUX5"/>
    <mergeCell ref="AUY5:AVE5"/>
    <mergeCell ref="AVF5:AVL5"/>
    <mergeCell ref="AVM5:AVS5"/>
    <mergeCell ref="AVT5:AVZ5"/>
    <mergeCell ref="AWA5:AWG5"/>
    <mergeCell ref="AUK6:AUQ6"/>
    <mergeCell ref="AUR6:AUX6"/>
    <mergeCell ref="AUY6:AVE6"/>
    <mergeCell ref="AVF6:AVL6"/>
    <mergeCell ref="AVM6:AVS6"/>
    <mergeCell ref="AVT6:AVZ6"/>
    <mergeCell ref="AWA6:AWG6"/>
    <mergeCell ref="AQQ5:AQW5"/>
    <mergeCell ref="AQX5:ARD5"/>
    <mergeCell ref="ARE5:ARK5"/>
    <mergeCell ref="ARL5:ARR5"/>
    <mergeCell ref="ARS5:ARY5"/>
    <mergeCell ref="ARZ5:ASF5"/>
    <mergeCell ref="ASG5:ASM5"/>
    <mergeCell ref="AQQ6:AQW6"/>
    <mergeCell ref="AQX6:ARD6"/>
    <mergeCell ref="ARE6:ARK6"/>
    <mergeCell ref="ARL6:ARR6"/>
    <mergeCell ref="ARS6:ARY6"/>
    <mergeCell ref="ARZ6:ASF6"/>
    <mergeCell ref="ASG6:ASM6"/>
    <mergeCell ref="AMW5:ANC5"/>
    <mergeCell ref="AND5:ANJ5"/>
    <mergeCell ref="ANK5:ANQ5"/>
    <mergeCell ref="ANR5:ANX5"/>
    <mergeCell ref="ANY5:AOE5"/>
    <mergeCell ref="AOF5:AOL5"/>
    <mergeCell ref="AOM5:AOS5"/>
    <mergeCell ref="AMW6:ANC6"/>
    <mergeCell ref="AND6:ANJ6"/>
    <mergeCell ref="ANK6:ANQ6"/>
    <mergeCell ref="ANR6:ANX6"/>
    <mergeCell ref="ANY6:AOE6"/>
    <mergeCell ref="AOF6:AOL6"/>
    <mergeCell ref="AOM6:AOS6"/>
    <mergeCell ref="AHF5:AHL5"/>
    <mergeCell ref="AHM5:AHS5"/>
    <mergeCell ref="AHT5:AHZ5"/>
    <mergeCell ref="AIA5:AIG5"/>
    <mergeCell ref="AIH5:AIN5"/>
    <mergeCell ref="AIO5:AIU5"/>
    <mergeCell ref="AIV5:AJB5"/>
    <mergeCell ref="AHF6:AHL6"/>
    <mergeCell ref="AHM6:AHS6"/>
    <mergeCell ref="AHT6:AHZ6"/>
    <mergeCell ref="AIA6:AIG6"/>
    <mergeCell ref="AIH6:AIN6"/>
    <mergeCell ref="AIO6:AIU6"/>
    <mergeCell ref="AIV6:AJB6"/>
    <mergeCell ref="AFI5:AFO5"/>
    <mergeCell ref="AFP5:AFV5"/>
    <mergeCell ref="AFW5:AGC5"/>
    <mergeCell ref="AGD5:AGJ5"/>
    <mergeCell ref="AGK5:AGQ5"/>
    <mergeCell ref="AGR5:AGX5"/>
    <mergeCell ref="AGY5:AHE5"/>
    <mergeCell ref="AFI6:AFO6"/>
    <mergeCell ref="AFP6:AFV6"/>
    <mergeCell ref="AFW6:AGC6"/>
    <mergeCell ref="AGD6:AGJ6"/>
    <mergeCell ref="AGK6:AGQ6"/>
    <mergeCell ref="AGR6:AGX6"/>
    <mergeCell ref="AGY6:AHE6"/>
    <mergeCell ref="ADL5:ADR5"/>
    <mergeCell ref="ADS5:ADY5"/>
    <mergeCell ref="ADZ5:AEF5"/>
    <mergeCell ref="AEG5:AEM5"/>
    <mergeCell ref="AEN5:AET5"/>
    <mergeCell ref="AEU5:AFA5"/>
    <mergeCell ref="AFB5:AFH5"/>
    <mergeCell ref="ADL6:ADR6"/>
    <mergeCell ref="ADS6:ADY6"/>
    <mergeCell ref="ADZ6:AEF6"/>
    <mergeCell ref="AEG6:AEM6"/>
    <mergeCell ref="AEN6:AET6"/>
    <mergeCell ref="AEU6:AFA6"/>
    <mergeCell ref="AFB6:AFH6"/>
    <mergeCell ref="ABO5:ABU5"/>
    <mergeCell ref="ABV5:ACB5"/>
    <mergeCell ref="ACC5:ACI5"/>
    <mergeCell ref="ACJ5:ACP5"/>
    <mergeCell ref="ACQ5:ACW5"/>
    <mergeCell ref="ACX5:ADD5"/>
    <mergeCell ref="ADE5:ADK5"/>
    <mergeCell ref="ABO6:ABU6"/>
    <mergeCell ref="ABV6:ACB6"/>
    <mergeCell ref="ACC6:ACI6"/>
    <mergeCell ref="ACJ6:ACP6"/>
    <mergeCell ref="ACQ6:ACW6"/>
    <mergeCell ref="ACX6:ADD6"/>
    <mergeCell ref="ADE6:ADK6"/>
    <mergeCell ref="VX5:WD5"/>
    <mergeCell ref="WE5:WK5"/>
    <mergeCell ref="WL5:WR5"/>
    <mergeCell ref="WS5:WY5"/>
    <mergeCell ref="WZ5:XF5"/>
    <mergeCell ref="XG5:XM5"/>
    <mergeCell ref="XN5:XT5"/>
    <mergeCell ref="VX6:WD6"/>
    <mergeCell ref="WE6:WK6"/>
    <mergeCell ref="WL6:WR6"/>
    <mergeCell ref="WS6:WY6"/>
    <mergeCell ref="WZ6:XF6"/>
    <mergeCell ref="XG6:XM6"/>
    <mergeCell ref="XN6:XT6"/>
    <mergeCell ref="SD5:SJ5"/>
    <mergeCell ref="SK5:SQ5"/>
    <mergeCell ref="SR5:SX5"/>
    <mergeCell ref="SY5:TE5"/>
    <mergeCell ref="TF5:TL5"/>
    <mergeCell ref="TM5:TS5"/>
    <mergeCell ref="TT5:TZ5"/>
    <mergeCell ref="SD6:SJ6"/>
    <mergeCell ref="SK6:SQ6"/>
    <mergeCell ref="SR6:SX6"/>
    <mergeCell ref="SY6:TE6"/>
    <mergeCell ref="TF6:TL6"/>
    <mergeCell ref="TM6:TS6"/>
    <mergeCell ref="TT6:TZ6"/>
    <mergeCell ref="KP5:KV5"/>
    <mergeCell ref="KW5:LC5"/>
    <mergeCell ref="LD5:LJ5"/>
    <mergeCell ref="LK5:LQ5"/>
    <mergeCell ref="LR5:LX5"/>
    <mergeCell ref="LY5:ME5"/>
    <mergeCell ref="MF5:ML5"/>
    <mergeCell ref="KP6:KV6"/>
    <mergeCell ref="KW6:LC6"/>
    <mergeCell ref="LD6:LJ6"/>
    <mergeCell ref="LK6:LQ6"/>
    <mergeCell ref="LR6:LX6"/>
    <mergeCell ref="LY6:ME6"/>
    <mergeCell ref="MF6:ML6"/>
    <mergeCell ref="GV5:HB5"/>
    <mergeCell ref="HC5:HI5"/>
    <mergeCell ref="HJ5:HP5"/>
    <mergeCell ref="HQ5:HW5"/>
    <mergeCell ref="HX5:ID5"/>
    <mergeCell ref="IE5:IK5"/>
    <mergeCell ref="IL5:IR5"/>
    <mergeCell ref="GV6:HB6"/>
    <mergeCell ref="HC6:HI6"/>
    <mergeCell ref="HJ6:HP6"/>
    <mergeCell ref="HQ6:HW6"/>
    <mergeCell ref="HX6:ID6"/>
    <mergeCell ref="IE6:IK6"/>
    <mergeCell ref="IL6:IR6"/>
    <mergeCell ref="DB5:DH5"/>
    <mergeCell ref="DI5:DO5"/>
    <mergeCell ref="DP5:DV5"/>
    <mergeCell ref="DW5:EC5"/>
    <mergeCell ref="ED5:EJ5"/>
    <mergeCell ref="EK5:EQ5"/>
    <mergeCell ref="ER5:EX5"/>
    <mergeCell ref="DB6:DH6"/>
    <mergeCell ref="DI6:DO6"/>
    <mergeCell ref="DP6:DV6"/>
    <mergeCell ref="DW6:EC6"/>
    <mergeCell ref="ED6:EJ6"/>
    <mergeCell ref="EK6:EQ6"/>
    <mergeCell ref="ER6:EX6"/>
  </mergeCells>
  <hyperlinks>
    <hyperlink ref="B27" r:id="rId1"/>
    <hyperlink ref="B29" r:id="rId2"/>
    <hyperlink ref="C41" r:id="rId3"/>
    <hyperlink ref="C39" r:id="rId4"/>
  </hyperlinks>
  <pageMargins left="0.75" right="0.75" top="1" bottom="1" header="0.5" footer="0.5"/>
  <pageSetup paperSize="9" orientation="portrait" horizontalDpi="4294967292" verticalDpi="4294967292" r:id="rId5"/>
  <ignoredErrors>
    <ignoredError sqref="DPQ4" numberStoredAsText="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
  <dimension ref="A1:Y482"/>
  <sheetViews>
    <sheetView zoomScale="90" zoomScaleNormal="90" zoomScalePageLayoutView="130" workbookViewId="0">
      <pane xSplit="1" ySplit="5" topLeftCell="B6" activePane="bottomRight" state="frozen"/>
      <selection pane="topRight" activeCell="B1" sqref="B1"/>
      <selection pane="bottomLeft" activeCell="A6" sqref="A6"/>
      <selection pane="bottomRight" activeCell="C460" sqref="C460"/>
    </sheetView>
  </sheetViews>
  <sheetFormatPr baseColWidth="10" defaultColWidth="10.625" defaultRowHeight="15.75"/>
  <cols>
    <col min="1" max="1" width="13.125" style="12" customWidth="1"/>
    <col min="2" max="3" width="10.625" style="12"/>
    <col min="4" max="4" width="15.625" style="12" customWidth="1"/>
    <col min="5" max="5" width="22" style="12" customWidth="1"/>
    <col min="6" max="16384" width="10.625" style="12"/>
  </cols>
  <sheetData>
    <row r="1" spans="1:25" ht="21">
      <c r="A1" s="6" t="s">
        <v>63</v>
      </c>
      <c r="B1" s="10"/>
      <c r="C1" s="10"/>
      <c r="D1" s="10"/>
      <c r="E1" s="10"/>
      <c r="F1" s="10"/>
      <c r="G1" s="10"/>
      <c r="H1" s="10"/>
      <c r="I1" s="10"/>
      <c r="J1" s="10"/>
      <c r="K1" s="10"/>
      <c r="L1" s="10"/>
      <c r="M1" s="10"/>
      <c r="N1" s="10"/>
      <c r="O1" s="10"/>
      <c r="P1" s="10"/>
      <c r="Q1" s="10"/>
      <c r="R1" s="10"/>
      <c r="S1" s="10"/>
      <c r="T1" s="10"/>
      <c r="U1" s="10"/>
      <c r="V1" s="10"/>
      <c r="W1" s="10"/>
      <c r="X1" s="10"/>
      <c r="Y1" s="10"/>
    </row>
    <row r="2" spans="1:25" ht="21">
      <c r="A2" s="5" t="s">
        <v>8</v>
      </c>
      <c r="B2" s="1" t="s">
        <v>25</v>
      </c>
      <c r="C2" s="1"/>
      <c r="D2" s="19"/>
      <c r="E2" s="20"/>
      <c r="F2" s="20"/>
      <c r="G2" s="20"/>
      <c r="H2" s="20"/>
      <c r="I2" s="20"/>
      <c r="J2" s="20"/>
      <c r="K2" s="20"/>
      <c r="L2" s="20"/>
      <c r="M2" s="20"/>
      <c r="N2" s="20"/>
      <c r="O2" s="20"/>
      <c r="P2" s="20"/>
      <c r="Q2" s="20"/>
      <c r="R2" s="20"/>
      <c r="S2" s="20"/>
      <c r="T2" s="20"/>
      <c r="U2" s="20"/>
      <c r="V2" s="20"/>
      <c r="W2" s="20"/>
      <c r="X2" s="20"/>
      <c r="Y2" s="20"/>
    </row>
    <row r="3" spans="1:25">
      <c r="A3" s="9" t="s">
        <v>18</v>
      </c>
      <c r="B3" s="11"/>
      <c r="C3" s="11"/>
      <c r="D3" s="23"/>
      <c r="E3" s="23"/>
      <c r="F3" s="23"/>
      <c r="G3" s="23"/>
      <c r="H3" s="21"/>
      <c r="I3" s="23"/>
      <c r="J3" s="23"/>
      <c r="K3" s="22"/>
      <c r="L3" s="22"/>
      <c r="M3" s="21"/>
      <c r="N3" s="22"/>
      <c r="O3" s="22"/>
      <c r="P3" s="22"/>
      <c r="Q3" s="22"/>
      <c r="R3" s="22"/>
      <c r="S3" s="22"/>
      <c r="T3" s="22"/>
      <c r="U3" s="22"/>
      <c r="V3" s="22"/>
      <c r="W3" s="22"/>
      <c r="X3" s="22"/>
      <c r="Y3" s="22"/>
    </row>
    <row r="4" spans="1:25">
      <c r="A4" s="9"/>
      <c r="B4" s="11"/>
      <c r="C4" s="11"/>
      <c r="D4" s="23"/>
      <c r="E4" s="23"/>
      <c r="F4" s="23"/>
      <c r="G4" s="23"/>
      <c r="H4" s="21"/>
      <c r="I4" s="23"/>
      <c r="J4" s="23"/>
      <c r="K4" s="22"/>
      <c r="L4" s="22"/>
      <c r="M4" s="21"/>
      <c r="N4" s="22"/>
      <c r="O4" s="22"/>
      <c r="P4" s="22"/>
      <c r="Q4" s="22"/>
      <c r="R4" s="22"/>
      <c r="S4" s="22"/>
      <c r="T4" s="22"/>
      <c r="U4" s="22"/>
      <c r="V4" s="22"/>
      <c r="W4" s="22"/>
      <c r="X4" s="22"/>
      <c r="Y4" s="22"/>
    </row>
    <row r="5" spans="1:25" s="25" customFormat="1" ht="38.450000000000003" customHeight="1">
      <c r="A5" s="34" t="s">
        <v>13</v>
      </c>
      <c r="B5" s="34" t="s">
        <v>14</v>
      </c>
      <c r="C5" s="34" t="s">
        <v>73</v>
      </c>
      <c r="D5" s="33" t="s">
        <v>71</v>
      </c>
      <c r="E5" s="33" t="s">
        <v>70</v>
      </c>
      <c r="F5" s="110" t="s">
        <v>35</v>
      </c>
      <c r="H5" s="18"/>
      <c r="I5" s="18"/>
      <c r="J5" s="18"/>
      <c r="K5" s="18"/>
      <c r="L5" s="18"/>
      <c r="M5" s="18"/>
      <c r="N5" s="18"/>
      <c r="O5" s="18"/>
      <c r="P5" s="18"/>
      <c r="Q5" s="18"/>
      <c r="R5" s="18"/>
      <c r="S5" s="18"/>
      <c r="T5" s="18"/>
      <c r="U5" s="18"/>
      <c r="V5" s="18"/>
      <c r="W5" s="18"/>
      <c r="X5" s="18"/>
      <c r="Y5" s="18"/>
    </row>
    <row r="6" spans="1:25" s="25" customFormat="1">
      <c r="A6" s="127">
        <v>44406</v>
      </c>
      <c r="B6" s="27" t="s">
        <v>24</v>
      </c>
      <c r="C6" s="127">
        <f t="shared" ref="C6:C12" si="0">A6</f>
        <v>44406</v>
      </c>
      <c r="D6" s="142"/>
      <c r="E6" s="142">
        <f>10534</f>
        <v>10534</v>
      </c>
      <c r="F6" s="110"/>
      <c r="H6" s="18"/>
      <c r="I6" s="18"/>
      <c r="J6" s="18"/>
      <c r="K6" s="18"/>
      <c r="L6" s="18"/>
      <c r="M6" s="18"/>
      <c r="N6" s="18"/>
      <c r="O6" s="18"/>
      <c r="P6" s="18"/>
      <c r="Q6" s="18"/>
      <c r="R6" s="18"/>
      <c r="S6" s="18"/>
      <c r="T6" s="18"/>
      <c r="U6" s="18"/>
      <c r="V6" s="18"/>
      <c r="W6" s="18"/>
      <c r="X6" s="18"/>
      <c r="Y6" s="18"/>
    </row>
    <row r="7" spans="1:25" s="25" customFormat="1">
      <c r="A7" s="127">
        <v>44405</v>
      </c>
      <c r="B7" s="27" t="s">
        <v>24</v>
      </c>
      <c r="C7" s="127">
        <f t="shared" si="0"/>
        <v>44405</v>
      </c>
      <c r="D7" s="142"/>
      <c r="E7" s="142">
        <f>10531</f>
        <v>10531</v>
      </c>
      <c r="F7" s="110"/>
      <c r="H7" s="18"/>
      <c r="I7" s="18"/>
      <c r="J7" s="18"/>
      <c r="K7" s="18"/>
      <c r="L7" s="18"/>
      <c r="M7" s="18"/>
      <c r="N7" s="18"/>
      <c r="O7" s="18"/>
      <c r="P7" s="18"/>
      <c r="Q7" s="18"/>
      <c r="R7" s="18"/>
      <c r="S7" s="18"/>
      <c r="T7" s="18"/>
      <c r="U7" s="18"/>
      <c r="V7" s="18"/>
      <c r="W7" s="18"/>
      <c r="X7" s="18"/>
      <c r="Y7" s="18"/>
    </row>
    <row r="8" spans="1:25" s="25" customFormat="1">
      <c r="A8" s="127">
        <v>44404</v>
      </c>
      <c r="B8" s="27" t="s">
        <v>24</v>
      </c>
      <c r="C8" s="127">
        <f t="shared" si="0"/>
        <v>44404</v>
      </c>
      <c r="D8" s="142"/>
      <c r="E8" s="142">
        <f>10527</f>
        <v>10527</v>
      </c>
      <c r="F8" s="110"/>
      <c r="H8" s="18"/>
      <c r="I8" s="18"/>
      <c r="J8" s="18"/>
      <c r="K8" s="18"/>
      <c r="L8" s="18"/>
      <c r="M8" s="18"/>
      <c r="N8" s="18"/>
      <c r="O8" s="18"/>
      <c r="P8" s="18"/>
      <c r="Q8" s="18"/>
      <c r="R8" s="18"/>
      <c r="S8" s="18"/>
      <c r="T8" s="18"/>
      <c r="U8" s="18"/>
      <c r="V8" s="18"/>
      <c r="W8" s="18"/>
      <c r="X8" s="18"/>
      <c r="Y8" s="18"/>
    </row>
    <row r="9" spans="1:25" s="25" customFormat="1">
      <c r="A9" s="127">
        <v>44403</v>
      </c>
      <c r="B9" s="27" t="s">
        <v>24</v>
      </c>
      <c r="C9" s="127">
        <f t="shared" si="0"/>
        <v>44403</v>
      </c>
      <c r="D9" s="142"/>
      <c r="E9" s="142">
        <f>10524</f>
        <v>10524</v>
      </c>
      <c r="F9" s="110"/>
      <c r="H9" s="18"/>
      <c r="I9" s="18"/>
      <c r="J9" s="18"/>
      <c r="K9" s="18"/>
      <c r="L9" s="18"/>
      <c r="M9" s="18"/>
      <c r="N9" s="18"/>
      <c r="O9" s="18"/>
      <c r="P9" s="18"/>
      <c r="Q9" s="18"/>
      <c r="R9" s="18"/>
      <c r="S9" s="18"/>
      <c r="T9" s="18"/>
      <c r="U9" s="18"/>
      <c r="V9" s="18"/>
      <c r="W9" s="18"/>
      <c r="X9" s="18"/>
      <c r="Y9" s="18"/>
    </row>
    <row r="10" spans="1:25" s="25" customFormat="1">
      <c r="A10" s="127">
        <v>44402</v>
      </c>
      <c r="B10" s="27" t="s">
        <v>24</v>
      </c>
      <c r="C10" s="127">
        <f t="shared" si="0"/>
        <v>44402</v>
      </c>
      <c r="D10" s="142"/>
      <c r="E10" s="142">
        <f>10524</f>
        <v>10524</v>
      </c>
      <c r="F10" s="110"/>
      <c r="H10" s="18"/>
      <c r="I10" s="18"/>
      <c r="J10" s="18"/>
      <c r="K10" s="18"/>
      <c r="L10" s="18"/>
      <c r="M10" s="18"/>
      <c r="N10" s="18"/>
      <c r="O10" s="18"/>
      <c r="P10" s="18"/>
      <c r="Q10" s="18"/>
      <c r="R10" s="18"/>
      <c r="S10" s="18"/>
      <c r="T10" s="18"/>
      <c r="U10" s="18"/>
      <c r="V10" s="18"/>
      <c r="W10" s="18"/>
      <c r="X10" s="18"/>
      <c r="Y10" s="18"/>
    </row>
    <row r="11" spans="1:25" s="25" customFormat="1">
      <c r="A11" s="127">
        <v>44401</v>
      </c>
      <c r="B11" s="27" t="s">
        <v>24</v>
      </c>
      <c r="C11" s="127">
        <f t="shared" si="0"/>
        <v>44401</v>
      </c>
      <c r="D11" s="142"/>
      <c r="E11" s="142">
        <f>10524</f>
        <v>10524</v>
      </c>
      <c r="F11" s="110"/>
      <c r="H11" s="18"/>
      <c r="I11" s="18"/>
      <c r="J11" s="18"/>
      <c r="K11" s="18"/>
      <c r="L11" s="18"/>
      <c r="M11" s="18"/>
      <c r="N11" s="18"/>
      <c r="O11" s="18"/>
      <c r="P11" s="18"/>
      <c r="Q11" s="18"/>
      <c r="R11" s="18"/>
      <c r="S11" s="18"/>
      <c r="T11" s="18"/>
      <c r="U11" s="18"/>
      <c r="V11" s="18"/>
      <c r="W11" s="18"/>
      <c r="X11" s="18"/>
      <c r="Y11" s="18"/>
    </row>
    <row r="12" spans="1:25" s="25" customFormat="1">
      <c r="A12" s="127">
        <v>44400</v>
      </c>
      <c r="B12" s="27" t="s">
        <v>24</v>
      </c>
      <c r="C12" s="127">
        <f t="shared" si="0"/>
        <v>44400</v>
      </c>
      <c r="D12" s="142"/>
      <c r="E12" s="142">
        <f>10523</f>
        <v>10523</v>
      </c>
      <c r="F12" s="110"/>
      <c r="H12" s="18"/>
      <c r="I12" s="18"/>
      <c r="J12" s="18"/>
      <c r="K12" s="18"/>
      <c r="L12" s="18"/>
      <c r="M12" s="18"/>
      <c r="N12" s="18"/>
      <c r="O12" s="18"/>
      <c r="P12" s="18"/>
      <c r="Q12" s="18"/>
      <c r="R12" s="18"/>
      <c r="S12" s="18"/>
      <c r="T12" s="18"/>
      <c r="U12" s="18"/>
      <c r="V12" s="18"/>
      <c r="W12" s="18"/>
      <c r="X12" s="18"/>
      <c r="Y12" s="18"/>
    </row>
    <row r="13" spans="1:25" s="25" customFormat="1" ht="15" customHeight="1">
      <c r="A13" s="127">
        <v>44399</v>
      </c>
      <c r="B13" s="27" t="s">
        <v>24</v>
      </c>
      <c r="C13" s="127">
        <f t="shared" ref="C13:C19" si="1">A13</f>
        <v>44399</v>
      </c>
      <c r="D13" s="142"/>
      <c r="E13" s="142">
        <f>10523</f>
        <v>10523</v>
      </c>
      <c r="F13" s="110"/>
      <c r="H13" s="18"/>
      <c r="I13" s="18"/>
      <c r="J13" s="18"/>
      <c r="K13" s="18"/>
      <c r="L13" s="18"/>
      <c r="M13" s="18"/>
      <c r="N13" s="18"/>
      <c r="O13" s="18"/>
      <c r="P13" s="18"/>
      <c r="Q13" s="18"/>
      <c r="R13" s="18"/>
      <c r="S13" s="18"/>
      <c r="T13" s="18"/>
      <c r="U13" s="18"/>
      <c r="V13" s="18"/>
      <c r="W13" s="18"/>
      <c r="X13" s="18"/>
      <c r="Y13" s="18"/>
    </row>
    <row r="14" spans="1:25" s="25" customFormat="1">
      <c r="A14" s="127">
        <v>44398</v>
      </c>
      <c r="B14" s="27" t="s">
        <v>24</v>
      </c>
      <c r="C14" s="127">
        <f t="shared" si="1"/>
        <v>44398</v>
      </c>
      <c r="D14" s="142"/>
      <c r="E14" s="142">
        <f>10521</f>
        <v>10521</v>
      </c>
      <c r="F14" s="110"/>
      <c r="H14" s="18"/>
      <c r="I14" s="18"/>
      <c r="J14" s="18"/>
      <c r="K14" s="18"/>
      <c r="L14" s="18"/>
      <c r="M14" s="18"/>
      <c r="N14" s="18"/>
      <c r="O14" s="18"/>
      <c r="P14" s="18"/>
      <c r="Q14" s="18"/>
      <c r="R14" s="18"/>
      <c r="S14" s="18"/>
      <c r="T14" s="18"/>
      <c r="U14" s="18"/>
      <c r="V14" s="18"/>
      <c r="W14" s="18"/>
      <c r="X14" s="18"/>
      <c r="Y14" s="18"/>
    </row>
    <row r="15" spans="1:25" s="25" customFormat="1">
      <c r="A15" s="127">
        <v>44397</v>
      </c>
      <c r="B15" s="27" t="s">
        <v>24</v>
      </c>
      <c r="C15" s="127">
        <f t="shared" si="1"/>
        <v>44397</v>
      </c>
      <c r="D15" s="142"/>
      <c r="E15" s="142">
        <f>10521</f>
        <v>10521</v>
      </c>
      <c r="F15" s="110"/>
      <c r="H15" s="18"/>
      <c r="I15" s="18"/>
      <c r="J15" s="18"/>
      <c r="K15" s="18"/>
      <c r="L15" s="18"/>
      <c r="M15" s="18"/>
      <c r="N15" s="18"/>
      <c r="O15" s="18"/>
      <c r="P15" s="18"/>
      <c r="Q15" s="18"/>
      <c r="R15" s="18"/>
      <c r="S15" s="18"/>
      <c r="T15" s="18"/>
      <c r="U15" s="18"/>
      <c r="V15" s="18"/>
      <c r="W15" s="18"/>
      <c r="X15" s="18"/>
      <c r="Y15" s="18"/>
    </row>
    <row r="16" spans="1:25" s="25" customFormat="1">
      <c r="A16" s="127">
        <v>44396</v>
      </c>
      <c r="B16" s="27" t="s">
        <v>24</v>
      </c>
      <c r="C16" s="127">
        <f t="shared" si="1"/>
        <v>44396</v>
      </c>
      <c r="D16" s="142"/>
      <c r="E16" s="142">
        <f>10521</f>
        <v>10521</v>
      </c>
      <c r="F16" s="110"/>
      <c r="G16" s="12"/>
      <c r="H16" s="12"/>
      <c r="I16" s="18"/>
      <c r="J16" s="18"/>
      <c r="K16" s="18"/>
      <c r="L16" s="18"/>
      <c r="M16" s="18"/>
      <c r="N16" s="18"/>
      <c r="O16" s="18"/>
      <c r="P16" s="18"/>
      <c r="Q16" s="18"/>
      <c r="R16" s="18"/>
      <c r="S16" s="18"/>
      <c r="T16" s="18"/>
      <c r="U16" s="18"/>
      <c r="V16" s="18"/>
      <c r="W16" s="18"/>
      <c r="X16" s="18"/>
      <c r="Y16" s="18"/>
    </row>
    <row r="17" spans="1:25" s="25" customFormat="1">
      <c r="A17" s="127">
        <v>44395</v>
      </c>
      <c r="B17" s="27" t="s">
        <v>24</v>
      </c>
      <c r="C17" s="127">
        <f t="shared" si="1"/>
        <v>44395</v>
      </c>
      <c r="D17" s="142"/>
      <c r="E17" s="142">
        <f>10521</f>
        <v>10521</v>
      </c>
      <c r="F17" s="110"/>
      <c r="G17" s="12"/>
      <c r="H17" s="12"/>
      <c r="I17" s="18"/>
      <c r="J17" s="18"/>
      <c r="K17" s="18"/>
      <c r="L17" s="18"/>
      <c r="M17" s="18"/>
      <c r="N17" s="18"/>
      <c r="O17" s="18"/>
      <c r="P17" s="18"/>
      <c r="Q17" s="18"/>
      <c r="R17" s="18"/>
      <c r="S17" s="18"/>
      <c r="T17" s="18"/>
      <c r="U17" s="18"/>
      <c r="V17" s="18"/>
      <c r="W17" s="18"/>
      <c r="X17" s="18"/>
      <c r="Y17" s="18"/>
    </row>
    <row r="18" spans="1:25" s="25" customFormat="1">
      <c r="A18" s="127">
        <v>44394</v>
      </c>
      <c r="B18" s="27" t="s">
        <v>24</v>
      </c>
      <c r="C18" s="127">
        <f t="shared" si="1"/>
        <v>44394</v>
      </c>
      <c r="D18" s="142"/>
      <c r="E18" s="142">
        <f>10521</f>
        <v>10521</v>
      </c>
      <c r="F18" s="110"/>
      <c r="G18" s="12"/>
      <c r="H18" s="12"/>
      <c r="I18" s="18"/>
      <c r="J18" s="18"/>
      <c r="K18" s="18"/>
      <c r="L18" s="18"/>
      <c r="M18" s="18"/>
      <c r="N18" s="18"/>
      <c r="O18" s="18"/>
      <c r="P18" s="18"/>
      <c r="Q18" s="18"/>
      <c r="R18" s="18"/>
      <c r="S18" s="18"/>
      <c r="T18" s="18"/>
      <c r="U18" s="18"/>
      <c r="V18" s="18"/>
      <c r="W18" s="18"/>
      <c r="X18" s="18"/>
      <c r="Y18" s="18"/>
    </row>
    <row r="19" spans="1:25" s="25" customFormat="1">
      <c r="A19" s="127">
        <v>44393</v>
      </c>
      <c r="B19" s="27" t="s">
        <v>24</v>
      </c>
      <c r="C19" s="127">
        <f t="shared" si="1"/>
        <v>44393</v>
      </c>
      <c r="D19" s="142"/>
      <c r="E19" s="142">
        <f>10520</f>
        <v>10520</v>
      </c>
      <c r="F19" s="110"/>
      <c r="G19" s="12"/>
      <c r="H19" s="12"/>
      <c r="I19" s="18"/>
      <c r="J19" s="18"/>
      <c r="K19" s="18"/>
      <c r="L19" s="18"/>
      <c r="M19" s="18"/>
      <c r="N19" s="18"/>
      <c r="O19" s="18"/>
      <c r="P19" s="18"/>
      <c r="Q19" s="18"/>
      <c r="R19" s="18"/>
      <c r="S19" s="18"/>
      <c r="T19" s="18"/>
      <c r="U19" s="18"/>
      <c r="V19" s="18"/>
      <c r="W19" s="18"/>
      <c r="X19" s="18"/>
      <c r="Y19" s="18"/>
    </row>
    <row r="20" spans="1:25" s="25" customFormat="1">
      <c r="A20" s="127">
        <v>44392</v>
      </c>
      <c r="B20" s="27" t="s">
        <v>24</v>
      </c>
      <c r="C20" s="127">
        <f t="shared" ref="C20:C26" si="2">A20</f>
        <v>44392</v>
      </c>
      <c r="D20" s="142"/>
      <c r="E20" s="142">
        <f>10518</f>
        <v>10518</v>
      </c>
      <c r="F20" s="110"/>
      <c r="G20" s="12"/>
      <c r="H20" s="12"/>
      <c r="I20" s="18"/>
      <c r="J20" s="18"/>
      <c r="K20" s="18"/>
      <c r="L20" s="18"/>
      <c r="M20" s="18"/>
      <c r="N20" s="18"/>
      <c r="O20" s="18"/>
      <c r="P20" s="18"/>
      <c r="Q20" s="18"/>
      <c r="R20" s="18"/>
      <c r="S20" s="18"/>
      <c r="T20" s="18"/>
      <c r="U20" s="18"/>
      <c r="V20" s="18"/>
      <c r="W20" s="18"/>
      <c r="X20" s="18"/>
      <c r="Y20" s="18"/>
    </row>
    <row r="21" spans="1:25" s="25" customFormat="1">
      <c r="A21" s="127">
        <v>44391</v>
      </c>
      <c r="B21" s="27" t="s">
        <v>24</v>
      </c>
      <c r="C21" s="127">
        <f t="shared" si="2"/>
        <v>44391</v>
      </c>
      <c r="D21" s="142"/>
      <c r="E21" s="142">
        <f>10514</f>
        <v>10514</v>
      </c>
      <c r="F21" s="110"/>
      <c r="G21" s="12"/>
      <c r="H21" s="12"/>
      <c r="I21" s="18"/>
      <c r="J21" s="18"/>
      <c r="K21" s="18"/>
      <c r="L21" s="18"/>
      <c r="M21" s="18"/>
      <c r="N21" s="18"/>
      <c r="O21" s="18"/>
      <c r="P21" s="18"/>
      <c r="Q21" s="18"/>
      <c r="R21" s="18"/>
      <c r="S21" s="18"/>
      <c r="T21" s="18"/>
      <c r="U21" s="18"/>
      <c r="V21" s="18"/>
      <c r="W21" s="18"/>
      <c r="X21" s="18"/>
      <c r="Y21" s="18"/>
    </row>
    <row r="22" spans="1:25" s="25" customFormat="1">
      <c r="A22" s="127">
        <v>44390</v>
      </c>
      <c r="B22" s="27" t="s">
        <v>24</v>
      </c>
      <c r="C22" s="127">
        <f t="shared" si="2"/>
        <v>44390</v>
      </c>
      <c r="D22" s="142"/>
      <c r="E22" s="142">
        <f>10513</f>
        <v>10513</v>
      </c>
      <c r="F22" s="110"/>
      <c r="G22" s="12"/>
      <c r="H22" s="12"/>
      <c r="I22" s="18"/>
      <c r="J22" s="18"/>
      <c r="K22" s="18"/>
      <c r="L22" s="18"/>
      <c r="M22" s="18"/>
      <c r="N22" s="18"/>
      <c r="O22" s="18"/>
      <c r="P22" s="18"/>
      <c r="Q22" s="18"/>
      <c r="R22" s="18"/>
      <c r="S22" s="18"/>
      <c r="T22" s="18"/>
      <c r="U22" s="18"/>
      <c r="V22" s="18"/>
      <c r="W22" s="18"/>
      <c r="X22" s="18"/>
      <c r="Y22" s="18"/>
    </row>
    <row r="23" spans="1:25" s="25" customFormat="1">
      <c r="A23" s="127">
        <v>44389</v>
      </c>
      <c r="B23" s="27" t="s">
        <v>24</v>
      </c>
      <c r="C23" s="127">
        <f t="shared" si="2"/>
        <v>44389</v>
      </c>
      <c r="D23" s="142"/>
      <c r="E23" s="142">
        <f>10512</f>
        <v>10512</v>
      </c>
      <c r="F23" s="110"/>
      <c r="G23" s="12"/>
      <c r="H23" s="12"/>
      <c r="I23" s="18"/>
      <c r="J23" s="18"/>
      <c r="K23" s="18"/>
      <c r="L23" s="18"/>
      <c r="M23" s="18"/>
      <c r="N23" s="18"/>
      <c r="O23" s="18"/>
      <c r="P23" s="18"/>
      <c r="Q23" s="18"/>
      <c r="R23" s="18"/>
      <c r="S23" s="18"/>
      <c r="T23" s="18"/>
      <c r="U23" s="18"/>
      <c r="V23" s="18"/>
      <c r="W23" s="18"/>
      <c r="X23" s="18"/>
      <c r="Y23" s="18"/>
    </row>
    <row r="24" spans="1:25" s="25" customFormat="1">
      <c r="A24" s="127">
        <v>44388</v>
      </c>
      <c r="B24" s="27" t="s">
        <v>24</v>
      </c>
      <c r="C24" s="127">
        <f t="shared" si="2"/>
        <v>44388</v>
      </c>
      <c r="D24" s="142"/>
      <c r="E24" s="142">
        <f>10512</f>
        <v>10512</v>
      </c>
      <c r="F24" s="110"/>
      <c r="G24" s="12"/>
      <c r="H24" s="12"/>
      <c r="I24" s="18"/>
      <c r="J24" s="18"/>
      <c r="K24" s="18"/>
      <c r="L24" s="18"/>
      <c r="M24" s="18"/>
      <c r="N24" s="18"/>
      <c r="O24" s="18"/>
      <c r="P24" s="18"/>
      <c r="Q24" s="18"/>
      <c r="R24" s="18"/>
      <c r="S24" s="18"/>
      <c r="T24" s="18"/>
      <c r="U24" s="18"/>
      <c r="V24" s="18"/>
      <c r="W24" s="18"/>
      <c r="X24" s="18"/>
      <c r="Y24" s="18"/>
    </row>
    <row r="25" spans="1:25" s="25" customFormat="1">
      <c r="A25" s="127">
        <v>44387</v>
      </c>
      <c r="B25" s="27" t="s">
        <v>24</v>
      </c>
      <c r="C25" s="127">
        <f t="shared" si="2"/>
        <v>44387</v>
      </c>
      <c r="D25" s="142"/>
      <c r="E25" s="142">
        <f>10511</f>
        <v>10511</v>
      </c>
      <c r="F25" s="110"/>
      <c r="G25" s="12"/>
      <c r="H25" s="12"/>
      <c r="I25" s="18"/>
      <c r="J25" s="18"/>
      <c r="K25" s="18"/>
      <c r="L25" s="18"/>
      <c r="M25" s="18"/>
      <c r="N25" s="18"/>
      <c r="O25" s="18"/>
      <c r="P25" s="18"/>
      <c r="Q25" s="18"/>
      <c r="R25" s="18"/>
      <c r="S25" s="18"/>
      <c r="T25" s="18"/>
      <c r="U25" s="18"/>
      <c r="V25" s="18"/>
      <c r="W25" s="18"/>
      <c r="X25" s="18"/>
      <c r="Y25" s="18"/>
    </row>
    <row r="26" spans="1:25" s="25" customFormat="1">
      <c r="A26" s="127">
        <v>44386</v>
      </c>
      <c r="B26" s="27" t="s">
        <v>24</v>
      </c>
      <c r="C26" s="127">
        <f t="shared" si="2"/>
        <v>44386</v>
      </c>
      <c r="D26" s="142"/>
      <c r="E26" s="142">
        <f>10510</f>
        <v>10510</v>
      </c>
      <c r="F26" s="110"/>
      <c r="G26" s="12"/>
      <c r="H26" s="12"/>
      <c r="I26" s="18"/>
      <c r="J26" s="18"/>
      <c r="K26" s="18"/>
      <c r="L26" s="18"/>
      <c r="M26" s="18"/>
      <c r="N26" s="18"/>
      <c r="O26" s="18"/>
      <c r="P26" s="18"/>
      <c r="Q26" s="18"/>
      <c r="R26" s="18"/>
      <c r="S26" s="18"/>
      <c r="T26" s="18"/>
      <c r="U26" s="18"/>
      <c r="V26" s="18"/>
      <c r="W26" s="18"/>
      <c r="X26" s="18"/>
      <c r="Y26" s="18"/>
    </row>
    <row r="27" spans="1:25" s="25" customFormat="1">
      <c r="A27" s="127">
        <v>44385</v>
      </c>
      <c r="B27" s="27" t="s">
        <v>24</v>
      </c>
      <c r="C27" s="127">
        <f t="shared" ref="C27:C33" si="3">A27</f>
        <v>44385</v>
      </c>
      <c r="D27" s="142"/>
      <c r="E27" s="142">
        <f>10507</f>
        <v>10507</v>
      </c>
      <c r="F27" s="110"/>
      <c r="G27" s="12"/>
      <c r="H27" s="12"/>
      <c r="I27" s="18"/>
      <c r="J27" s="18"/>
      <c r="K27" s="18"/>
      <c r="L27" s="18"/>
      <c r="M27" s="18"/>
      <c r="N27" s="18"/>
      <c r="O27" s="18"/>
      <c r="P27" s="18"/>
      <c r="Q27" s="18"/>
      <c r="R27" s="18"/>
      <c r="S27" s="18"/>
      <c r="T27" s="18"/>
      <c r="U27" s="18"/>
      <c r="V27" s="18"/>
      <c r="W27" s="18"/>
      <c r="X27" s="18"/>
      <c r="Y27" s="18"/>
    </row>
    <row r="28" spans="1:25" s="25" customFormat="1">
      <c r="A28" s="127">
        <v>44384</v>
      </c>
      <c r="B28" s="27" t="s">
        <v>24</v>
      </c>
      <c r="C28" s="127">
        <f t="shared" si="3"/>
        <v>44384</v>
      </c>
      <c r="D28" s="142"/>
      <c r="E28" s="142">
        <f>10504</f>
        <v>10504</v>
      </c>
      <c r="F28" s="110"/>
      <c r="G28" s="12"/>
      <c r="H28" s="12"/>
      <c r="I28" s="18"/>
      <c r="J28" s="18"/>
      <c r="K28" s="18"/>
      <c r="L28" s="18"/>
      <c r="M28" s="18"/>
      <c r="N28" s="18"/>
      <c r="O28" s="18"/>
      <c r="P28" s="18"/>
      <c r="Q28" s="18"/>
      <c r="R28" s="18"/>
      <c r="S28" s="18"/>
      <c r="T28" s="18"/>
      <c r="U28" s="18"/>
      <c r="V28" s="18"/>
      <c r="W28" s="18"/>
      <c r="X28" s="18"/>
      <c r="Y28" s="18"/>
    </row>
    <row r="29" spans="1:25" s="26" customFormat="1">
      <c r="A29" s="127">
        <v>44383</v>
      </c>
      <c r="B29" s="27" t="s">
        <v>24</v>
      </c>
      <c r="C29" s="127">
        <f t="shared" si="3"/>
        <v>44383</v>
      </c>
      <c r="D29" s="142"/>
      <c r="E29" s="142">
        <f>10502</f>
        <v>10502</v>
      </c>
      <c r="F29" s="138" t="s">
        <v>66</v>
      </c>
      <c r="G29" s="12"/>
      <c r="H29" s="12"/>
      <c r="I29" s="17"/>
      <c r="J29" s="17"/>
      <c r="K29" s="17"/>
      <c r="L29" s="17"/>
      <c r="M29" s="17"/>
      <c r="N29" s="17"/>
      <c r="O29" s="17"/>
      <c r="P29" s="17"/>
      <c r="Q29" s="17"/>
      <c r="R29" s="17"/>
      <c r="S29" s="17"/>
      <c r="T29" s="17"/>
      <c r="U29" s="17"/>
      <c r="V29" s="17"/>
      <c r="W29" s="17"/>
      <c r="X29" s="17"/>
      <c r="Y29" s="17"/>
    </row>
    <row r="30" spans="1:25" s="25" customFormat="1">
      <c r="A30" s="127">
        <v>44382</v>
      </c>
      <c r="B30" s="27" t="s">
        <v>24</v>
      </c>
      <c r="C30" s="127">
        <f t="shared" si="3"/>
        <v>44382</v>
      </c>
      <c r="D30" s="142"/>
      <c r="E30" s="142">
        <f>10492</f>
        <v>10492</v>
      </c>
      <c r="F30" s="18"/>
      <c r="G30" s="12"/>
      <c r="H30" s="12"/>
      <c r="I30" s="18"/>
      <c r="J30" s="18"/>
      <c r="K30" s="18"/>
      <c r="L30" s="18"/>
      <c r="M30" s="18"/>
      <c r="N30" s="18"/>
      <c r="O30" s="18"/>
      <c r="P30" s="18"/>
      <c r="Q30" s="18"/>
      <c r="R30" s="18"/>
      <c r="S30" s="18"/>
      <c r="T30" s="18"/>
      <c r="U30" s="18"/>
      <c r="V30" s="18"/>
      <c r="W30" s="18"/>
      <c r="X30" s="18"/>
      <c r="Y30" s="18"/>
    </row>
    <row r="31" spans="1:25" s="26" customFormat="1">
      <c r="A31" s="127">
        <v>44381</v>
      </c>
      <c r="B31" s="27" t="s">
        <v>24</v>
      </c>
      <c r="C31" s="127">
        <f t="shared" si="3"/>
        <v>44381</v>
      </c>
      <c r="D31" s="142"/>
      <c r="E31" s="142">
        <f>10492</f>
        <v>10492</v>
      </c>
      <c r="F31" s="17"/>
      <c r="G31" s="12"/>
      <c r="H31" s="12"/>
      <c r="I31" s="17"/>
      <c r="J31" s="17"/>
      <c r="K31" s="17"/>
      <c r="L31" s="17"/>
      <c r="M31" s="17"/>
      <c r="N31" s="17"/>
      <c r="O31" s="17"/>
      <c r="P31" s="17"/>
      <c r="Q31" s="17"/>
      <c r="R31" s="17"/>
      <c r="S31" s="17"/>
      <c r="T31" s="17"/>
      <c r="U31" s="17"/>
      <c r="V31" s="17"/>
      <c r="W31" s="17"/>
      <c r="X31" s="17"/>
      <c r="Y31" s="17"/>
    </row>
    <row r="32" spans="1:25" s="26" customFormat="1">
      <c r="A32" s="127">
        <v>44380</v>
      </c>
      <c r="B32" s="27" t="s">
        <v>24</v>
      </c>
      <c r="C32" s="127">
        <f t="shared" si="3"/>
        <v>44380</v>
      </c>
      <c r="D32" s="142"/>
      <c r="E32" s="142">
        <f>10490</f>
        <v>10490</v>
      </c>
      <c r="F32" s="17"/>
      <c r="G32" s="12"/>
      <c r="H32" s="12"/>
      <c r="I32" s="17"/>
      <c r="J32" s="17"/>
      <c r="K32" s="17"/>
      <c r="L32" s="17"/>
      <c r="M32" s="17"/>
      <c r="N32" s="17"/>
      <c r="O32" s="17"/>
      <c r="P32" s="17"/>
      <c r="Q32" s="17"/>
      <c r="R32" s="17"/>
      <c r="S32" s="17"/>
      <c r="T32" s="17"/>
      <c r="U32" s="17"/>
      <c r="V32" s="17"/>
      <c r="W32" s="17"/>
      <c r="X32" s="17"/>
      <c r="Y32" s="17"/>
    </row>
    <row r="33" spans="1:25" s="26" customFormat="1">
      <c r="A33" s="127">
        <v>44379</v>
      </c>
      <c r="B33" s="27" t="s">
        <v>24</v>
      </c>
      <c r="C33" s="127">
        <f t="shared" si="3"/>
        <v>44379</v>
      </c>
      <c r="D33" s="142"/>
      <c r="E33" s="142">
        <f>10482</f>
        <v>10482</v>
      </c>
      <c r="F33" s="17"/>
      <c r="G33" s="12"/>
      <c r="H33" s="12"/>
      <c r="I33" s="17"/>
      <c r="J33" s="17"/>
      <c r="K33" s="17"/>
      <c r="L33" s="17"/>
      <c r="M33" s="17"/>
      <c r="N33" s="17"/>
      <c r="O33" s="17"/>
      <c r="P33" s="17"/>
      <c r="Q33" s="17"/>
      <c r="R33" s="17"/>
      <c r="S33" s="17"/>
      <c r="T33" s="17"/>
      <c r="U33" s="17"/>
      <c r="V33" s="17"/>
      <c r="W33" s="17"/>
      <c r="X33" s="17"/>
      <c r="Y33" s="17"/>
    </row>
    <row r="34" spans="1:25" s="26" customFormat="1">
      <c r="A34" s="127">
        <v>44378</v>
      </c>
      <c r="B34" s="27" t="s">
        <v>24</v>
      </c>
      <c r="C34" s="127">
        <f t="shared" ref="C34:C40" si="4">A34</f>
        <v>44378</v>
      </c>
      <c r="D34" s="142"/>
      <c r="E34" s="142">
        <f>10480</f>
        <v>10480</v>
      </c>
      <c r="F34" s="17"/>
      <c r="G34" s="12"/>
      <c r="H34" s="12"/>
      <c r="I34" s="17"/>
      <c r="J34" s="17"/>
      <c r="K34" s="17"/>
      <c r="L34" s="17"/>
      <c r="M34" s="17"/>
      <c r="N34" s="17"/>
      <c r="O34" s="17"/>
      <c r="P34" s="17"/>
      <c r="Q34" s="17"/>
      <c r="R34" s="17"/>
      <c r="S34" s="17"/>
      <c r="T34" s="17"/>
      <c r="U34" s="17"/>
      <c r="V34" s="17"/>
      <c r="W34" s="17"/>
      <c r="X34" s="17"/>
      <c r="Y34" s="17"/>
    </row>
    <row r="35" spans="1:25" s="26" customFormat="1">
      <c r="A35" s="127">
        <v>44377</v>
      </c>
      <c r="B35" s="27" t="s">
        <v>24</v>
      </c>
      <c r="C35" s="127">
        <f t="shared" si="4"/>
        <v>44377</v>
      </c>
      <c r="D35" s="142"/>
      <c r="E35" s="142">
        <f>10479</f>
        <v>10479</v>
      </c>
      <c r="F35" s="109"/>
      <c r="G35" s="12"/>
      <c r="H35" s="12"/>
      <c r="I35" s="17"/>
      <c r="J35" s="17"/>
      <c r="K35" s="17"/>
      <c r="L35" s="17"/>
      <c r="M35" s="17"/>
      <c r="N35" s="17"/>
      <c r="O35" s="17"/>
      <c r="P35" s="17"/>
      <c r="Q35" s="17"/>
      <c r="R35" s="17"/>
      <c r="S35" s="17"/>
      <c r="T35" s="17"/>
      <c r="U35" s="17"/>
      <c r="V35" s="17"/>
      <c r="W35" s="17"/>
      <c r="X35" s="17"/>
      <c r="Y35" s="17"/>
    </row>
    <row r="36" spans="1:25" s="26" customFormat="1">
      <c r="A36" s="127">
        <v>44376</v>
      </c>
      <c r="B36" s="27" t="s">
        <v>24</v>
      </c>
      <c r="C36" s="127">
        <f t="shared" si="4"/>
        <v>44376</v>
      </c>
      <c r="D36" s="142"/>
      <c r="E36" s="142">
        <f>10477</f>
        <v>10477</v>
      </c>
      <c r="G36" s="12"/>
      <c r="H36" s="12"/>
    </row>
    <row r="37" spans="1:25" s="26" customFormat="1">
      <c r="A37" s="127">
        <v>44375</v>
      </c>
      <c r="B37" s="27" t="s">
        <v>24</v>
      </c>
      <c r="C37" s="127">
        <f t="shared" si="4"/>
        <v>44375</v>
      </c>
      <c r="D37" s="142"/>
      <c r="E37" s="142">
        <f>10471</f>
        <v>10471</v>
      </c>
      <c r="G37" s="12"/>
      <c r="H37" s="12"/>
    </row>
    <row r="38" spans="1:25">
      <c r="A38" s="127">
        <v>44374</v>
      </c>
      <c r="B38" s="27" t="s">
        <v>24</v>
      </c>
      <c r="C38" s="127">
        <f t="shared" si="4"/>
        <v>44374</v>
      </c>
      <c r="D38" s="142"/>
      <c r="E38" s="142">
        <f>10469</f>
        <v>10469</v>
      </c>
    </row>
    <row r="39" spans="1:25">
      <c r="A39" s="127">
        <v>44373</v>
      </c>
      <c r="B39" s="27" t="s">
        <v>24</v>
      </c>
      <c r="C39" s="127">
        <f t="shared" si="4"/>
        <v>44373</v>
      </c>
      <c r="D39" s="142"/>
      <c r="E39" s="142">
        <f>10466</f>
        <v>10466</v>
      </c>
    </row>
    <row r="40" spans="1:25">
      <c r="A40" s="127">
        <v>44372</v>
      </c>
      <c r="B40" s="27" t="s">
        <v>24</v>
      </c>
      <c r="C40" s="127">
        <f t="shared" si="4"/>
        <v>44372</v>
      </c>
      <c r="D40" s="142"/>
      <c r="E40" s="142">
        <f>10439</f>
        <v>10439</v>
      </c>
    </row>
    <row r="41" spans="1:25">
      <c r="A41" s="127">
        <v>44371</v>
      </c>
      <c r="B41" s="27" t="s">
        <v>24</v>
      </c>
      <c r="C41" s="127">
        <f t="shared" ref="C41:C47" si="5">A41</f>
        <v>44371</v>
      </c>
      <c r="D41" s="142"/>
      <c r="E41" s="142">
        <f>10435</f>
        <v>10435</v>
      </c>
    </row>
    <row r="42" spans="1:25">
      <c r="A42" s="127">
        <v>44370</v>
      </c>
      <c r="B42" s="27" t="s">
        <v>24</v>
      </c>
      <c r="C42" s="127">
        <f t="shared" si="5"/>
        <v>44370</v>
      </c>
      <c r="D42" s="142"/>
      <c r="E42" s="142">
        <f>10423</f>
        <v>10423</v>
      </c>
      <c r="F42" s="111" t="s">
        <v>34</v>
      </c>
    </row>
    <row r="43" spans="1:25">
      <c r="A43" s="127">
        <v>44369</v>
      </c>
      <c r="B43" s="27" t="s">
        <v>24</v>
      </c>
      <c r="C43" s="127">
        <f t="shared" si="5"/>
        <v>44369</v>
      </c>
      <c r="D43" s="142"/>
      <c r="E43" s="142">
        <f>10419</f>
        <v>10419</v>
      </c>
    </row>
    <row r="44" spans="1:25">
      <c r="A44" s="127">
        <v>44368</v>
      </c>
      <c r="B44" s="27" t="s">
        <v>24</v>
      </c>
      <c r="C44" s="127">
        <f t="shared" si="5"/>
        <v>44368</v>
      </c>
      <c r="D44" s="142"/>
      <c r="E44" s="142">
        <f>10417</f>
        <v>10417</v>
      </c>
    </row>
    <row r="45" spans="1:25">
      <c r="A45" s="127">
        <v>44367</v>
      </c>
      <c r="B45" s="27" t="s">
        <v>24</v>
      </c>
      <c r="C45" s="127">
        <f t="shared" si="5"/>
        <v>44367</v>
      </c>
      <c r="D45" s="142"/>
      <c r="E45" s="142">
        <f>10417</f>
        <v>10417</v>
      </c>
    </row>
    <row r="46" spans="1:25">
      <c r="A46" s="127">
        <v>44366</v>
      </c>
      <c r="B46" s="27" t="s">
        <v>24</v>
      </c>
      <c r="C46" s="127">
        <f t="shared" si="5"/>
        <v>44366</v>
      </c>
      <c r="D46" s="142"/>
      <c r="E46" s="142">
        <f>10416</f>
        <v>10416</v>
      </c>
    </row>
    <row r="47" spans="1:25">
      <c r="A47" s="127">
        <v>44365</v>
      </c>
      <c r="B47" s="27" t="s">
        <v>24</v>
      </c>
      <c r="C47" s="127">
        <f t="shared" si="5"/>
        <v>44365</v>
      </c>
      <c r="D47" s="142"/>
      <c r="E47" s="142">
        <f>10415</f>
        <v>10415</v>
      </c>
    </row>
    <row r="48" spans="1:25">
      <c r="A48" s="127">
        <v>44364</v>
      </c>
      <c r="B48" s="27" t="s">
        <v>24</v>
      </c>
      <c r="C48" s="127">
        <f t="shared" ref="C48:C54" si="6">A48</f>
        <v>44364</v>
      </c>
      <c r="D48" s="142"/>
      <c r="E48" s="142">
        <f>10412</f>
        <v>10412</v>
      </c>
    </row>
    <row r="49" spans="1:5">
      <c r="A49" s="127">
        <v>44363</v>
      </c>
      <c r="B49" s="27" t="s">
        <v>24</v>
      </c>
      <c r="C49" s="127">
        <f t="shared" si="6"/>
        <v>44363</v>
      </c>
      <c r="D49" s="142"/>
      <c r="E49" s="142">
        <f>10407</f>
        <v>10407</v>
      </c>
    </row>
    <row r="50" spans="1:5">
      <c r="A50" s="127">
        <v>44362</v>
      </c>
      <c r="B50" s="27" t="s">
        <v>24</v>
      </c>
      <c r="C50" s="127">
        <f t="shared" si="6"/>
        <v>44362</v>
      </c>
      <c r="D50" s="142"/>
      <c r="E50" s="142">
        <f>10401</f>
        <v>10401</v>
      </c>
    </row>
    <row r="51" spans="1:5">
      <c r="A51" s="127">
        <v>44361</v>
      </c>
      <c r="B51" s="27" t="s">
        <v>24</v>
      </c>
      <c r="C51" s="127">
        <f t="shared" si="6"/>
        <v>44361</v>
      </c>
      <c r="D51" s="142"/>
      <c r="E51" s="142">
        <f>10399</f>
        <v>10399</v>
      </c>
    </row>
    <row r="52" spans="1:5">
      <c r="A52" s="127">
        <v>44360</v>
      </c>
      <c r="B52" s="27" t="s">
        <v>24</v>
      </c>
      <c r="C52" s="127">
        <f t="shared" si="6"/>
        <v>44360</v>
      </c>
      <c r="D52" s="142"/>
      <c r="E52" s="142">
        <f>10396</f>
        <v>10396</v>
      </c>
    </row>
    <row r="53" spans="1:5">
      <c r="A53" s="127">
        <v>44359</v>
      </c>
      <c r="B53" s="27" t="s">
        <v>24</v>
      </c>
      <c r="C53" s="127">
        <f t="shared" si="6"/>
        <v>44359</v>
      </c>
      <c r="D53" s="142"/>
      <c r="E53" s="142">
        <f>10394</f>
        <v>10394</v>
      </c>
    </row>
    <row r="54" spans="1:5">
      <c r="A54" s="127">
        <v>44358</v>
      </c>
      <c r="B54" s="27" t="s">
        <v>24</v>
      </c>
      <c r="C54" s="127">
        <f t="shared" si="6"/>
        <v>44358</v>
      </c>
      <c r="D54" s="142"/>
      <c r="E54" s="142">
        <f>10390</f>
        <v>10390</v>
      </c>
    </row>
    <row r="55" spans="1:5">
      <c r="A55" s="127">
        <v>44357</v>
      </c>
      <c r="B55" s="27" t="s">
        <v>24</v>
      </c>
      <c r="C55" s="127">
        <f t="shared" ref="C55:C61" si="7">A55</f>
        <v>44357</v>
      </c>
      <c r="D55" s="142"/>
      <c r="E55" s="142">
        <f>10388</f>
        <v>10388</v>
      </c>
    </row>
    <row r="56" spans="1:5">
      <c r="A56" s="127">
        <v>44356</v>
      </c>
      <c r="B56" s="27" t="s">
        <v>24</v>
      </c>
      <c r="C56" s="127">
        <f t="shared" si="7"/>
        <v>44356</v>
      </c>
      <c r="D56" s="142"/>
      <c r="E56" s="142">
        <f>10388</f>
        <v>10388</v>
      </c>
    </row>
    <row r="57" spans="1:5">
      <c r="A57" s="127">
        <v>44355</v>
      </c>
      <c r="B57" s="27" t="s">
        <v>24</v>
      </c>
      <c r="C57" s="127">
        <f t="shared" si="7"/>
        <v>44355</v>
      </c>
      <c r="D57" s="142"/>
      <c r="E57" s="142">
        <f>10383</f>
        <v>10383</v>
      </c>
    </row>
    <row r="58" spans="1:5">
      <c r="A58" s="127">
        <v>44354</v>
      </c>
      <c r="B58" s="27" t="s">
        <v>24</v>
      </c>
      <c r="C58" s="127">
        <f t="shared" si="7"/>
        <v>44354</v>
      </c>
      <c r="D58" s="142"/>
      <c r="E58" s="142">
        <f>10376</f>
        <v>10376</v>
      </c>
    </row>
    <row r="59" spans="1:5">
      <c r="A59" s="127">
        <v>44353</v>
      </c>
      <c r="B59" s="27" t="s">
        <v>24</v>
      </c>
      <c r="C59" s="127">
        <f t="shared" si="7"/>
        <v>44353</v>
      </c>
      <c r="D59" s="142"/>
      <c r="E59" s="142">
        <f>10373</f>
        <v>10373</v>
      </c>
    </row>
    <row r="60" spans="1:5">
      <c r="A60" s="127">
        <v>44352</v>
      </c>
      <c r="B60" s="27" t="s">
        <v>24</v>
      </c>
      <c r="C60" s="127">
        <f t="shared" si="7"/>
        <v>44352</v>
      </c>
      <c r="D60" s="142"/>
      <c r="E60" s="142">
        <f>10370</f>
        <v>10370</v>
      </c>
    </row>
    <row r="61" spans="1:5">
      <c r="A61" s="127">
        <v>44351</v>
      </c>
      <c r="B61" s="27" t="s">
        <v>24</v>
      </c>
      <c r="C61" s="127">
        <f t="shared" si="7"/>
        <v>44351</v>
      </c>
      <c r="D61" s="142"/>
      <c r="E61" s="142">
        <f>10368</f>
        <v>10368</v>
      </c>
    </row>
    <row r="62" spans="1:5">
      <c r="A62" s="127">
        <v>44350</v>
      </c>
      <c r="B62" s="27" t="s">
        <v>24</v>
      </c>
      <c r="C62" s="127">
        <f t="shared" ref="C62:C68" si="8">A62</f>
        <v>44350</v>
      </c>
      <c r="D62" s="142"/>
      <c r="E62" s="142">
        <v>10361</v>
      </c>
    </row>
    <row r="63" spans="1:5">
      <c r="A63" s="127">
        <v>44349</v>
      </c>
      <c r="B63" s="27" t="s">
        <v>24</v>
      </c>
      <c r="C63" s="127">
        <f t="shared" si="8"/>
        <v>44349</v>
      </c>
      <c r="D63" s="142"/>
      <c r="E63" s="142">
        <v>10355</v>
      </c>
    </row>
    <row r="64" spans="1:5">
      <c r="A64" s="127">
        <v>44348</v>
      </c>
      <c r="B64" s="27" t="s">
        <v>24</v>
      </c>
      <c r="C64" s="127">
        <f t="shared" si="8"/>
        <v>44348</v>
      </c>
      <c r="D64" s="142"/>
      <c r="E64" s="142">
        <v>10351</v>
      </c>
    </row>
    <row r="65" spans="1:5">
      <c r="A65" s="127">
        <v>44347</v>
      </c>
      <c r="B65" s="27" t="s">
        <v>24</v>
      </c>
      <c r="C65" s="127">
        <f t="shared" si="8"/>
        <v>44347</v>
      </c>
      <c r="D65" s="142"/>
      <c r="E65" s="142">
        <v>10339</v>
      </c>
    </row>
    <row r="66" spans="1:5">
      <c r="A66" s="127">
        <v>44346</v>
      </c>
      <c r="B66" s="27" t="s">
        <v>24</v>
      </c>
      <c r="C66" s="127">
        <f t="shared" si="8"/>
        <v>44346</v>
      </c>
      <c r="D66" s="142"/>
      <c r="E66" s="142">
        <v>10334</v>
      </c>
    </row>
    <row r="67" spans="1:5">
      <c r="A67" s="127">
        <v>44345</v>
      </c>
      <c r="B67" s="27" t="s">
        <v>24</v>
      </c>
      <c r="C67" s="127">
        <f t="shared" si="8"/>
        <v>44345</v>
      </c>
      <c r="D67" s="142"/>
      <c r="E67" s="142">
        <v>10328</v>
      </c>
    </row>
    <row r="68" spans="1:5">
      <c r="A68" s="127">
        <v>44344</v>
      </c>
      <c r="B68" s="27" t="s">
        <v>24</v>
      </c>
      <c r="C68" s="127">
        <f t="shared" si="8"/>
        <v>44344</v>
      </c>
      <c r="D68" s="142"/>
      <c r="E68" s="142">
        <v>10317</v>
      </c>
    </row>
    <row r="69" spans="1:5">
      <c r="A69" s="127">
        <v>44343</v>
      </c>
      <c r="B69" s="27" t="s">
        <v>24</v>
      </c>
      <c r="C69" s="127">
        <f t="shared" ref="C69:C75" si="9">A69</f>
        <v>44343</v>
      </c>
      <c r="D69" s="142"/>
      <c r="E69" s="142">
        <f>10313</f>
        <v>10313</v>
      </c>
    </row>
    <row r="70" spans="1:5">
      <c r="A70" s="127">
        <v>44342</v>
      </c>
      <c r="B70" s="27" t="s">
        <v>24</v>
      </c>
      <c r="C70" s="127">
        <f t="shared" si="9"/>
        <v>44342</v>
      </c>
      <c r="D70" s="142"/>
      <c r="E70" s="142">
        <f>10294</f>
        <v>10294</v>
      </c>
    </row>
    <row r="71" spans="1:5">
      <c r="A71" s="127">
        <v>44341</v>
      </c>
      <c r="B71" s="27" t="s">
        <v>24</v>
      </c>
      <c r="C71" s="127">
        <f t="shared" si="9"/>
        <v>44341</v>
      </c>
      <c r="D71" s="142"/>
      <c r="E71" s="142">
        <f>10286</f>
        <v>10286</v>
      </c>
    </row>
    <row r="72" spans="1:5">
      <c r="A72" s="127">
        <v>44340</v>
      </c>
      <c r="B72" s="27" t="s">
        <v>24</v>
      </c>
      <c r="C72" s="127">
        <f t="shared" si="9"/>
        <v>44340</v>
      </c>
      <c r="D72" s="142"/>
      <c r="E72" s="142">
        <f>10283</f>
        <v>10283</v>
      </c>
    </row>
    <row r="73" spans="1:5">
      <c r="A73" s="127">
        <v>44339</v>
      </c>
      <c r="B73" s="27" t="s">
        <v>24</v>
      </c>
      <c r="C73" s="127">
        <f t="shared" si="9"/>
        <v>44339</v>
      </c>
      <c r="D73" s="142"/>
      <c r="E73" s="142">
        <f>10280</f>
        <v>10280</v>
      </c>
    </row>
    <row r="74" spans="1:5">
      <c r="A74" s="127">
        <v>44338</v>
      </c>
      <c r="B74" s="27" t="s">
        <v>24</v>
      </c>
      <c r="C74" s="127">
        <f t="shared" si="9"/>
        <v>44338</v>
      </c>
      <c r="D74" s="142"/>
      <c r="E74" s="142">
        <f>10272</f>
        <v>10272</v>
      </c>
    </row>
    <row r="75" spans="1:5">
      <c r="A75" s="127">
        <v>44337</v>
      </c>
      <c r="B75" s="27" t="s">
        <v>24</v>
      </c>
      <c r="C75" s="127">
        <f t="shared" si="9"/>
        <v>44337</v>
      </c>
      <c r="D75" s="142"/>
      <c r="E75" s="142">
        <f>10260</f>
        <v>10260</v>
      </c>
    </row>
    <row r="76" spans="1:5">
      <c r="A76" s="127">
        <v>44336</v>
      </c>
      <c r="B76" s="27" t="s">
        <v>24</v>
      </c>
      <c r="C76" s="127">
        <f t="shared" ref="C76:C82" si="10">A76</f>
        <v>44336</v>
      </c>
      <c r="D76" s="142"/>
      <c r="E76" s="142">
        <f>10252</f>
        <v>10252</v>
      </c>
    </row>
    <row r="77" spans="1:5">
      <c r="A77" s="127">
        <v>44335</v>
      </c>
      <c r="B77" s="27" t="s">
        <v>24</v>
      </c>
      <c r="C77" s="127">
        <f t="shared" si="10"/>
        <v>44335</v>
      </c>
      <c r="D77" s="142"/>
      <c r="E77" s="142">
        <f>10239</f>
        <v>10239</v>
      </c>
    </row>
    <row r="78" spans="1:5">
      <c r="A78" s="127">
        <v>44334</v>
      </c>
      <c r="B78" s="27" t="s">
        <v>24</v>
      </c>
      <c r="C78" s="127">
        <f t="shared" si="10"/>
        <v>44334</v>
      </c>
      <c r="D78" s="142"/>
      <c r="E78" s="142">
        <f>10228</f>
        <v>10228</v>
      </c>
    </row>
    <row r="79" spans="1:5">
      <c r="A79" s="127">
        <v>44333</v>
      </c>
      <c r="B79" s="27" t="s">
        <v>24</v>
      </c>
      <c r="C79" s="127">
        <f t="shared" si="10"/>
        <v>44333</v>
      </c>
      <c r="D79" s="142"/>
      <c r="E79" s="142">
        <f>10213</f>
        <v>10213</v>
      </c>
    </row>
    <row r="80" spans="1:5">
      <c r="A80" s="127">
        <v>44332</v>
      </c>
      <c r="B80" s="27" t="s">
        <v>24</v>
      </c>
      <c r="C80" s="127">
        <f t="shared" si="10"/>
        <v>44332</v>
      </c>
      <c r="D80" s="142"/>
      <c r="E80" s="142">
        <f>10213</f>
        <v>10213</v>
      </c>
    </row>
    <row r="81" spans="1:5">
      <c r="A81" s="127">
        <v>44331</v>
      </c>
      <c r="B81" s="27" t="s">
        <v>24</v>
      </c>
      <c r="C81" s="127">
        <f t="shared" si="10"/>
        <v>44331</v>
      </c>
      <c r="D81" s="142"/>
      <c r="E81" s="142">
        <f>10195</f>
        <v>10195</v>
      </c>
    </row>
    <row r="82" spans="1:5">
      <c r="A82" s="127">
        <v>44330</v>
      </c>
      <c r="B82" s="27" t="s">
        <v>24</v>
      </c>
      <c r="C82" s="127">
        <f t="shared" si="10"/>
        <v>44330</v>
      </c>
      <c r="D82" s="142"/>
      <c r="E82" s="142">
        <f>10181</f>
        <v>10181</v>
      </c>
    </row>
    <row r="83" spans="1:5">
      <c r="A83" s="127">
        <v>44329</v>
      </c>
      <c r="B83" s="27" t="s">
        <v>24</v>
      </c>
      <c r="C83" s="127">
        <f t="shared" ref="C83:C89" si="11">A83</f>
        <v>44329</v>
      </c>
      <c r="D83" s="142"/>
      <c r="E83" s="142">
        <f>10170</f>
        <v>10170</v>
      </c>
    </row>
    <row r="84" spans="1:5">
      <c r="A84" s="127">
        <v>44328</v>
      </c>
      <c r="B84" s="27" t="s">
        <v>24</v>
      </c>
      <c r="C84" s="127">
        <f t="shared" si="11"/>
        <v>44328</v>
      </c>
      <c r="D84" s="142"/>
      <c r="E84" s="142">
        <f>10156</f>
        <v>10156</v>
      </c>
    </row>
    <row r="85" spans="1:5">
      <c r="A85" s="127">
        <v>44327</v>
      </c>
      <c r="B85" s="27" t="s">
        <v>24</v>
      </c>
      <c r="C85" s="127">
        <f t="shared" si="11"/>
        <v>44327</v>
      </c>
      <c r="D85" s="142"/>
      <c r="E85" s="142">
        <f>10137</f>
        <v>10137</v>
      </c>
    </row>
    <row r="86" spans="1:5">
      <c r="A86" s="127">
        <v>44326</v>
      </c>
      <c r="B86" s="27" t="s">
        <v>24</v>
      </c>
      <c r="C86" s="127">
        <f t="shared" si="11"/>
        <v>44326</v>
      </c>
      <c r="D86" s="142"/>
      <c r="E86" s="142">
        <f>10121</f>
        <v>10121</v>
      </c>
    </row>
    <row r="87" spans="1:5">
      <c r="A87" s="127">
        <v>44325</v>
      </c>
      <c r="B87" s="27" t="s">
        <v>24</v>
      </c>
      <c r="C87" s="127">
        <f t="shared" si="11"/>
        <v>44325</v>
      </c>
      <c r="D87" s="142"/>
      <c r="E87" s="142">
        <f>10110</f>
        <v>10110</v>
      </c>
    </row>
    <row r="88" spans="1:5">
      <c r="A88" s="127">
        <v>44324</v>
      </c>
      <c r="B88" s="27" t="s">
        <v>24</v>
      </c>
      <c r="C88" s="127">
        <f t="shared" si="11"/>
        <v>44324</v>
      </c>
      <c r="D88" s="142"/>
      <c r="E88" s="142">
        <f>10096</f>
        <v>10096</v>
      </c>
    </row>
    <row r="89" spans="1:5">
      <c r="A89" s="127">
        <v>44323</v>
      </c>
      <c r="B89" s="27" t="s">
        <v>24</v>
      </c>
      <c r="C89" s="127">
        <f t="shared" si="11"/>
        <v>44323</v>
      </c>
      <c r="D89" s="142"/>
      <c r="E89" s="142">
        <f>10073</f>
        <v>10073</v>
      </c>
    </row>
    <row r="90" spans="1:5">
      <c r="A90" s="127">
        <v>44322</v>
      </c>
      <c r="B90" s="27" t="s">
        <v>24</v>
      </c>
      <c r="C90" s="127">
        <f t="shared" ref="C90:C96" si="12">A90</f>
        <v>44322</v>
      </c>
      <c r="D90" s="142"/>
      <c r="E90" s="142">
        <f>10065</f>
        <v>10065</v>
      </c>
    </row>
    <row r="91" spans="1:5">
      <c r="A91" s="127">
        <v>44321</v>
      </c>
      <c r="B91" s="27" t="s">
        <v>24</v>
      </c>
      <c r="C91" s="127">
        <f t="shared" si="12"/>
        <v>44321</v>
      </c>
      <c r="D91" s="142"/>
      <c r="E91" s="142">
        <f>10039</f>
        <v>10039</v>
      </c>
    </row>
    <row r="92" spans="1:5">
      <c r="A92" s="127">
        <v>44320</v>
      </c>
      <c r="B92" s="27" t="s">
        <v>24</v>
      </c>
      <c r="C92" s="127">
        <f t="shared" si="12"/>
        <v>44320</v>
      </c>
      <c r="D92" s="142"/>
      <c r="E92" s="142">
        <f>10014</f>
        <v>10014</v>
      </c>
    </row>
    <row r="93" spans="1:5">
      <c r="A93" s="127">
        <v>44319</v>
      </c>
      <c r="B93" s="27" t="s">
        <v>24</v>
      </c>
      <c r="C93" s="127">
        <f t="shared" si="12"/>
        <v>44319</v>
      </c>
      <c r="D93" s="142"/>
      <c r="E93" s="142">
        <f>9989</f>
        <v>9989</v>
      </c>
    </row>
    <row r="94" spans="1:5">
      <c r="A94" s="127">
        <v>44318</v>
      </c>
      <c r="B94" s="27" t="s">
        <v>24</v>
      </c>
      <c r="C94" s="127">
        <f t="shared" si="12"/>
        <v>44318</v>
      </c>
      <c r="D94" s="142"/>
      <c r="E94" s="142">
        <f>9978</f>
        <v>9978</v>
      </c>
    </row>
    <row r="95" spans="1:5">
      <c r="A95" s="127">
        <v>44317</v>
      </c>
      <c r="B95" s="27" t="s">
        <v>24</v>
      </c>
      <c r="C95" s="127">
        <f t="shared" si="12"/>
        <v>44317</v>
      </c>
      <c r="D95" s="142"/>
      <c r="E95" s="142">
        <f>9962</f>
        <v>9962</v>
      </c>
    </row>
    <row r="96" spans="1:5">
      <c r="A96" s="127">
        <v>44316</v>
      </c>
      <c r="B96" s="27" t="s">
        <v>24</v>
      </c>
      <c r="C96" s="127">
        <f t="shared" si="12"/>
        <v>44316</v>
      </c>
      <c r="D96" s="142"/>
      <c r="E96" s="142">
        <f>9938</f>
        <v>9938</v>
      </c>
    </row>
    <row r="97" spans="1:5">
      <c r="A97" s="127">
        <v>44315</v>
      </c>
      <c r="B97" s="27" t="s">
        <v>24</v>
      </c>
      <c r="C97" s="127">
        <f t="shared" ref="C97:C103" si="13">A97</f>
        <v>44315</v>
      </c>
      <c r="D97" s="142"/>
      <c r="E97" s="142">
        <f>9906</f>
        <v>9906</v>
      </c>
    </row>
    <row r="98" spans="1:5">
      <c r="A98" s="127">
        <v>44314</v>
      </c>
      <c r="B98" s="27" t="s">
        <v>24</v>
      </c>
      <c r="C98" s="127">
        <f t="shared" si="13"/>
        <v>44314</v>
      </c>
      <c r="D98" s="142"/>
      <c r="E98" s="142">
        <f>9878</f>
        <v>9878</v>
      </c>
    </row>
    <row r="99" spans="1:5">
      <c r="A99" s="127">
        <v>44313</v>
      </c>
      <c r="B99" s="27" t="s">
        <v>24</v>
      </c>
      <c r="C99" s="127">
        <f t="shared" si="13"/>
        <v>44313</v>
      </c>
      <c r="D99" s="142"/>
      <c r="E99" s="142">
        <f>9855</f>
        <v>9855</v>
      </c>
    </row>
    <row r="100" spans="1:5">
      <c r="A100" s="127">
        <v>44312</v>
      </c>
      <c r="B100" s="27" t="s">
        <v>24</v>
      </c>
      <c r="C100" s="127">
        <f t="shared" si="13"/>
        <v>44312</v>
      </c>
      <c r="D100" s="142"/>
      <c r="E100" s="142">
        <f>9832</f>
        <v>9832</v>
      </c>
    </row>
    <row r="101" spans="1:5">
      <c r="A101" s="127">
        <v>44311</v>
      </c>
      <c r="B101" s="27" t="s">
        <v>24</v>
      </c>
      <c r="C101" s="127">
        <f t="shared" si="13"/>
        <v>44311</v>
      </c>
      <c r="D101" s="142"/>
      <c r="E101" s="142">
        <f>9825</f>
        <v>9825</v>
      </c>
    </row>
    <row r="102" spans="1:5">
      <c r="A102" s="127">
        <v>44310</v>
      </c>
      <c r="B102" s="27" t="s">
        <v>24</v>
      </c>
      <c r="C102" s="127">
        <f t="shared" si="13"/>
        <v>44310</v>
      </c>
      <c r="D102" s="142"/>
      <c r="E102" s="142">
        <f>9807</f>
        <v>9807</v>
      </c>
    </row>
    <row r="103" spans="1:5">
      <c r="A103" s="127">
        <v>44309</v>
      </c>
      <c r="B103" s="27" t="s">
        <v>24</v>
      </c>
      <c r="C103" s="127">
        <f t="shared" si="13"/>
        <v>44309</v>
      </c>
      <c r="D103" s="142"/>
      <c r="E103" s="142">
        <f>9777</f>
        <v>9777</v>
      </c>
    </row>
    <row r="104" spans="1:5">
      <c r="A104" s="127">
        <v>44308</v>
      </c>
      <c r="B104" s="27" t="s">
        <v>24</v>
      </c>
      <c r="C104" s="127">
        <f t="shared" ref="C104:C110" si="14">A104</f>
        <v>44308</v>
      </c>
      <c r="D104" s="142"/>
      <c r="E104" s="142">
        <f>9752</f>
        <v>9752</v>
      </c>
    </row>
    <row r="105" spans="1:5">
      <c r="A105" s="127">
        <v>44307</v>
      </c>
      <c r="B105" s="27" t="s">
        <v>24</v>
      </c>
      <c r="C105" s="127">
        <f t="shared" si="14"/>
        <v>44307</v>
      </c>
      <c r="D105" s="142"/>
      <c r="E105" s="142">
        <f>9717</f>
        <v>9717</v>
      </c>
    </row>
    <row r="106" spans="1:5">
      <c r="A106" s="127">
        <v>44306</v>
      </c>
      <c r="B106" s="27" t="s">
        <v>24</v>
      </c>
      <c r="C106" s="127">
        <f t="shared" si="14"/>
        <v>44306</v>
      </c>
      <c r="D106" s="142"/>
      <c r="E106" s="142">
        <f>9683</f>
        <v>9683</v>
      </c>
    </row>
    <row r="107" spans="1:5">
      <c r="A107" s="127">
        <v>44305</v>
      </c>
      <c r="B107" s="27" t="s">
        <v>24</v>
      </c>
      <c r="C107" s="127">
        <f t="shared" si="14"/>
        <v>44305</v>
      </c>
      <c r="D107" s="142"/>
      <c r="E107" s="142">
        <f>9653</f>
        <v>9653</v>
      </c>
    </row>
    <row r="108" spans="1:5">
      <c r="A108" s="127">
        <v>44304</v>
      </c>
      <c r="B108" s="27" t="s">
        <v>24</v>
      </c>
      <c r="C108" s="127">
        <f t="shared" si="14"/>
        <v>44304</v>
      </c>
      <c r="D108" s="142"/>
      <c r="E108" s="142">
        <f>9616</f>
        <v>9616</v>
      </c>
    </row>
    <row r="109" spans="1:5">
      <c r="A109" s="127">
        <v>44303</v>
      </c>
      <c r="B109" s="27" t="s">
        <v>24</v>
      </c>
      <c r="C109" s="127">
        <f t="shared" si="14"/>
        <v>44303</v>
      </c>
      <c r="D109" s="142"/>
      <c r="E109" s="142">
        <f>9594</f>
        <v>9594</v>
      </c>
    </row>
    <row r="110" spans="1:5">
      <c r="A110" s="127">
        <v>44302</v>
      </c>
      <c r="B110" s="27" t="s">
        <v>24</v>
      </c>
      <c r="C110" s="127">
        <f t="shared" si="14"/>
        <v>44302</v>
      </c>
      <c r="D110" s="142"/>
      <c r="E110" s="142">
        <f>9564</f>
        <v>9564</v>
      </c>
    </row>
    <row r="111" spans="1:5">
      <c r="A111" s="127">
        <v>44301</v>
      </c>
      <c r="B111" s="27" t="s">
        <v>24</v>
      </c>
      <c r="C111" s="127">
        <f t="shared" ref="C111:C117" si="15">A111</f>
        <v>44301</v>
      </c>
      <c r="D111" s="142"/>
      <c r="E111" s="142">
        <f>9534</f>
        <v>9534</v>
      </c>
    </row>
    <row r="112" spans="1:5">
      <c r="A112" s="127">
        <v>44300</v>
      </c>
      <c r="B112" s="27" t="s">
        <v>24</v>
      </c>
      <c r="C112" s="127">
        <f t="shared" si="15"/>
        <v>44300</v>
      </c>
      <c r="D112" s="142"/>
      <c r="E112" s="142">
        <f>9502</f>
        <v>9502</v>
      </c>
    </row>
    <row r="113" spans="1:5">
      <c r="A113" s="127">
        <v>44299</v>
      </c>
      <c r="B113" s="27" t="s">
        <v>24</v>
      </c>
      <c r="C113" s="127">
        <f t="shared" si="15"/>
        <v>44299</v>
      </c>
      <c r="D113" s="142"/>
      <c r="E113" s="142">
        <f>9449</f>
        <v>9449</v>
      </c>
    </row>
    <row r="114" spans="1:5">
      <c r="A114" s="127">
        <v>44298</v>
      </c>
      <c r="B114" s="27" t="s">
        <v>24</v>
      </c>
      <c r="C114" s="127">
        <f t="shared" si="15"/>
        <v>44298</v>
      </c>
      <c r="D114" s="142"/>
      <c r="E114" s="142">
        <f>9412</f>
        <v>9412</v>
      </c>
    </row>
    <row r="115" spans="1:5">
      <c r="A115" s="127">
        <v>44297</v>
      </c>
      <c r="B115" s="27" t="s">
        <v>24</v>
      </c>
      <c r="C115" s="127">
        <f t="shared" si="15"/>
        <v>44297</v>
      </c>
      <c r="D115" s="142"/>
      <c r="E115" s="142">
        <f>9395</f>
        <v>9395</v>
      </c>
    </row>
    <row r="116" spans="1:5">
      <c r="A116" s="127">
        <v>44296</v>
      </c>
      <c r="B116" s="27" t="s">
        <v>24</v>
      </c>
      <c r="C116" s="127">
        <f t="shared" si="15"/>
        <v>44296</v>
      </c>
      <c r="D116" s="142"/>
      <c r="E116" s="142">
        <f>9370</f>
        <v>9370</v>
      </c>
    </row>
    <row r="117" spans="1:5">
      <c r="A117" s="127">
        <v>44295</v>
      </c>
      <c r="B117" s="27" t="s">
        <v>24</v>
      </c>
      <c r="C117" s="127">
        <f t="shared" si="15"/>
        <v>44295</v>
      </c>
      <c r="D117" s="142"/>
      <c r="E117" s="142">
        <f>9335</f>
        <v>9335</v>
      </c>
    </row>
    <row r="118" spans="1:5">
      <c r="A118" s="127">
        <v>44294</v>
      </c>
      <c r="B118" s="27" t="s">
        <v>24</v>
      </c>
      <c r="C118" s="127">
        <f t="shared" ref="C118:C124" si="16">A118</f>
        <v>44294</v>
      </c>
      <c r="D118" s="142"/>
      <c r="E118" s="142">
        <f>9301</f>
        <v>9301</v>
      </c>
    </row>
    <row r="119" spans="1:5">
      <c r="A119" s="127">
        <v>44293</v>
      </c>
      <c r="B119" s="27" t="s">
        <v>24</v>
      </c>
      <c r="C119" s="127">
        <f t="shared" si="16"/>
        <v>44293</v>
      </c>
      <c r="D119" s="142"/>
      <c r="E119" s="142">
        <f>9251</f>
        <v>9251</v>
      </c>
    </row>
    <row r="120" spans="1:5">
      <c r="A120" s="127">
        <v>44292</v>
      </c>
      <c r="B120" s="27" t="s">
        <v>24</v>
      </c>
      <c r="C120" s="127">
        <f t="shared" si="16"/>
        <v>44292</v>
      </c>
      <c r="D120" s="142"/>
      <c r="E120" s="142">
        <f>9220</f>
        <v>9220</v>
      </c>
    </row>
    <row r="121" spans="1:5">
      <c r="A121" s="127">
        <v>44291</v>
      </c>
      <c r="B121" s="27" t="s">
        <v>24</v>
      </c>
      <c r="C121" s="127">
        <f t="shared" si="16"/>
        <v>44291</v>
      </c>
      <c r="D121" s="142"/>
      <c r="E121" s="142">
        <f>9195</f>
        <v>9195</v>
      </c>
    </row>
    <row r="122" spans="1:5">
      <c r="A122" s="127">
        <v>44290</v>
      </c>
      <c r="B122" s="27" t="s">
        <v>24</v>
      </c>
      <c r="C122" s="127">
        <f t="shared" si="16"/>
        <v>44290</v>
      </c>
      <c r="D122" s="142"/>
      <c r="E122" s="142">
        <f>9168</f>
        <v>9168</v>
      </c>
    </row>
    <row r="123" spans="1:5">
      <c r="A123" s="127">
        <v>44289</v>
      </c>
      <c r="B123" s="27" t="s">
        <v>24</v>
      </c>
      <c r="C123" s="127">
        <f t="shared" si="16"/>
        <v>44289</v>
      </c>
      <c r="D123" s="142"/>
      <c r="E123" s="142">
        <f>9148</f>
        <v>9148</v>
      </c>
    </row>
    <row r="124" spans="1:5">
      <c r="A124" s="127">
        <v>44288</v>
      </c>
      <c r="B124" s="27" t="s">
        <v>24</v>
      </c>
      <c r="C124" s="127">
        <f t="shared" si="16"/>
        <v>44288</v>
      </c>
      <c r="D124" s="142"/>
      <c r="E124" s="142">
        <f>9111</f>
        <v>9111</v>
      </c>
    </row>
    <row r="125" spans="1:5">
      <c r="A125" s="127">
        <v>44287</v>
      </c>
      <c r="B125" s="27" t="s">
        <v>24</v>
      </c>
      <c r="C125" s="127">
        <f>A125</f>
        <v>44287</v>
      </c>
      <c r="D125" s="142"/>
      <c r="E125" s="142">
        <f>9092</f>
        <v>9092</v>
      </c>
    </row>
    <row r="126" spans="1:5">
      <c r="A126" s="127">
        <v>44286</v>
      </c>
      <c r="B126" s="27" t="s">
        <v>24</v>
      </c>
      <c r="C126" s="127">
        <f t="shared" ref="C126:C131" si="17">A126</f>
        <v>44286</v>
      </c>
      <c r="D126" s="142"/>
      <c r="E126" s="142">
        <f>9060</f>
        <v>9060</v>
      </c>
    </row>
    <row r="127" spans="1:5">
      <c r="A127" s="127">
        <v>44285</v>
      </c>
      <c r="B127" s="27" t="s">
        <v>24</v>
      </c>
      <c r="C127" s="127">
        <f t="shared" si="17"/>
        <v>44285</v>
      </c>
      <c r="D127" s="142"/>
      <c r="E127" s="142">
        <f>9034</f>
        <v>9034</v>
      </c>
    </row>
    <row r="128" spans="1:5">
      <c r="A128" s="127">
        <v>44284</v>
      </c>
      <c r="B128" s="27" t="s">
        <v>24</v>
      </c>
      <c r="C128" s="127">
        <f t="shared" si="17"/>
        <v>44284</v>
      </c>
      <c r="D128" s="142"/>
      <c r="E128" s="142">
        <f>9007</f>
        <v>9007</v>
      </c>
    </row>
    <row r="129" spans="1:5">
      <c r="A129" s="127">
        <v>44283</v>
      </c>
      <c r="B129" s="27" t="s">
        <v>24</v>
      </c>
      <c r="C129" s="127">
        <f t="shared" si="17"/>
        <v>44283</v>
      </c>
      <c r="D129" s="142"/>
      <c r="E129" s="142">
        <f>9002</f>
        <v>9002</v>
      </c>
    </row>
    <row r="130" spans="1:5">
      <c r="A130" s="127">
        <v>44282</v>
      </c>
      <c r="B130" s="27" t="s">
        <v>24</v>
      </c>
      <c r="C130" s="127">
        <f t="shared" si="17"/>
        <v>44282</v>
      </c>
      <c r="D130" s="142"/>
      <c r="E130" s="142">
        <f>8969</f>
        <v>8969</v>
      </c>
    </row>
    <row r="131" spans="1:5">
      <c r="A131" s="127">
        <v>44281</v>
      </c>
      <c r="B131" s="27" t="s">
        <v>24</v>
      </c>
      <c r="C131" s="127">
        <f t="shared" si="17"/>
        <v>44281</v>
      </c>
      <c r="D131" s="142"/>
      <c r="E131" s="142">
        <f>8946</f>
        <v>8946</v>
      </c>
    </row>
    <row r="132" spans="1:5">
      <c r="A132" s="127">
        <v>44280</v>
      </c>
      <c r="B132" s="27" t="s">
        <v>24</v>
      </c>
      <c r="C132" s="127">
        <f>A132</f>
        <v>44280</v>
      </c>
      <c r="D132" s="142"/>
      <c r="E132" s="142">
        <f>8931</f>
        <v>8931</v>
      </c>
    </row>
    <row r="133" spans="1:5">
      <c r="A133" s="127">
        <v>44279</v>
      </c>
      <c r="B133" s="27" t="s">
        <v>24</v>
      </c>
      <c r="C133" s="127">
        <f t="shared" ref="C133:C138" si="18">A133</f>
        <v>44279</v>
      </c>
      <c r="D133" s="142"/>
      <c r="E133" s="142">
        <f>8903</f>
        <v>8903</v>
      </c>
    </row>
    <row r="134" spans="1:5">
      <c r="A134" s="127">
        <v>44278</v>
      </c>
      <c r="B134" s="27" t="s">
        <v>24</v>
      </c>
      <c r="C134" s="127">
        <f t="shared" si="18"/>
        <v>44278</v>
      </c>
      <c r="D134" s="142"/>
      <c r="E134" s="142">
        <f>8869</f>
        <v>8869</v>
      </c>
    </row>
    <row r="135" spans="1:5">
      <c r="A135" s="127">
        <v>44277</v>
      </c>
      <c r="B135" s="27" t="s">
        <v>24</v>
      </c>
      <c r="C135" s="127">
        <f t="shared" si="18"/>
        <v>44277</v>
      </c>
      <c r="D135" s="142"/>
      <c r="E135" s="142">
        <f>8836</f>
        <v>8836</v>
      </c>
    </row>
    <row r="136" spans="1:5">
      <c r="A136" s="127">
        <v>44276</v>
      </c>
      <c r="B136" s="27" t="s">
        <v>24</v>
      </c>
      <c r="C136" s="127">
        <f t="shared" si="18"/>
        <v>44276</v>
      </c>
      <c r="D136" s="142"/>
      <c r="E136" s="142">
        <f>8819</f>
        <v>8819</v>
      </c>
    </row>
    <row r="137" spans="1:5">
      <c r="A137" s="127">
        <v>44275</v>
      </c>
      <c r="B137" s="27" t="s">
        <v>24</v>
      </c>
      <c r="C137" s="127">
        <f t="shared" si="18"/>
        <v>44275</v>
      </c>
      <c r="D137" s="142"/>
      <c r="E137" s="142">
        <f>8801</f>
        <v>8801</v>
      </c>
    </row>
    <row r="138" spans="1:5">
      <c r="A138" s="127">
        <v>44274</v>
      </c>
      <c r="B138" s="27" t="s">
        <v>24</v>
      </c>
      <c r="C138" s="127">
        <f t="shared" si="18"/>
        <v>44274</v>
      </c>
      <c r="D138" s="142"/>
      <c r="E138" s="142">
        <f>8789</f>
        <v>8789</v>
      </c>
    </row>
    <row r="139" spans="1:5">
      <c r="A139" s="127">
        <v>44273</v>
      </c>
      <c r="B139" s="27" t="s">
        <v>24</v>
      </c>
      <c r="C139" s="127">
        <f>A139</f>
        <v>44273</v>
      </c>
      <c r="D139" s="142"/>
      <c r="E139" s="142">
        <f>8750</f>
        <v>8750</v>
      </c>
    </row>
    <row r="140" spans="1:5">
      <c r="A140" s="127">
        <v>44272</v>
      </c>
      <c r="B140" s="27" t="s">
        <v>24</v>
      </c>
      <c r="C140" s="127">
        <f t="shared" ref="C140:C145" si="19">A140</f>
        <v>44272</v>
      </c>
      <c r="D140" s="142"/>
      <c r="E140" s="142">
        <f>8715</f>
        <v>8715</v>
      </c>
    </row>
    <row r="141" spans="1:5">
      <c r="A141" s="127">
        <v>44271</v>
      </c>
      <c r="B141" s="27" t="s">
        <v>24</v>
      </c>
      <c r="C141" s="127">
        <f t="shared" si="19"/>
        <v>44271</v>
      </c>
      <c r="D141" s="142"/>
      <c r="E141" s="142">
        <f>8694</f>
        <v>8694</v>
      </c>
    </row>
    <row r="142" spans="1:5">
      <c r="A142" s="127">
        <v>44270</v>
      </c>
      <c r="B142" s="27" t="s">
        <v>24</v>
      </c>
      <c r="C142" s="127">
        <f t="shared" si="19"/>
        <v>44270</v>
      </c>
      <c r="D142" s="142"/>
      <c r="E142" s="142">
        <f>8670</f>
        <v>8670</v>
      </c>
    </row>
    <row r="143" spans="1:5">
      <c r="A143" s="127">
        <v>44269</v>
      </c>
      <c r="B143" s="27" t="s">
        <v>24</v>
      </c>
      <c r="C143" s="127">
        <f t="shared" si="19"/>
        <v>44269</v>
      </c>
      <c r="D143" s="142"/>
      <c r="E143" s="142">
        <f>8654</f>
        <v>8654</v>
      </c>
    </row>
    <row r="144" spans="1:5">
      <c r="A144" s="127">
        <v>44268</v>
      </c>
      <c r="B144" s="27" t="s">
        <v>24</v>
      </c>
      <c r="C144" s="127">
        <f t="shared" si="19"/>
        <v>44268</v>
      </c>
      <c r="D144" s="142"/>
      <c r="E144" s="142">
        <f>8638</f>
        <v>8638</v>
      </c>
    </row>
    <row r="145" spans="1:5">
      <c r="A145" s="127">
        <v>44267</v>
      </c>
      <c r="B145" s="27" t="s">
        <v>24</v>
      </c>
      <c r="C145" s="127">
        <f t="shared" si="19"/>
        <v>44267</v>
      </c>
      <c r="D145" s="142"/>
      <c r="E145" s="142">
        <f>8618</f>
        <v>8618</v>
      </c>
    </row>
    <row r="146" spans="1:5">
      <c r="A146" s="127">
        <v>44266</v>
      </c>
      <c r="B146" s="27" t="s">
        <v>24</v>
      </c>
      <c r="C146" s="127">
        <f>A146</f>
        <v>44266</v>
      </c>
      <c r="D146" s="142"/>
      <c r="E146" s="142">
        <f>8597</f>
        <v>8597</v>
      </c>
    </row>
    <row r="147" spans="1:5">
      <c r="A147" s="127">
        <v>44265</v>
      </c>
      <c r="B147" s="27" t="s">
        <v>24</v>
      </c>
      <c r="C147" s="127">
        <f t="shared" ref="C147:C152" si="20">A147</f>
        <v>44265</v>
      </c>
      <c r="D147" s="142"/>
      <c r="E147" s="142">
        <f>8584</f>
        <v>8584</v>
      </c>
    </row>
    <row r="148" spans="1:5">
      <c r="A148" s="127">
        <v>44264</v>
      </c>
      <c r="B148" s="27" t="s">
        <v>24</v>
      </c>
      <c r="C148" s="127">
        <f t="shared" si="20"/>
        <v>44264</v>
      </c>
      <c r="D148" s="142"/>
      <c r="E148" s="142">
        <f>8562</f>
        <v>8562</v>
      </c>
    </row>
    <row r="149" spans="1:5">
      <c r="A149" s="127">
        <v>44263</v>
      </c>
      <c r="B149" s="27" t="s">
        <v>24</v>
      </c>
      <c r="C149" s="127">
        <f t="shared" si="20"/>
        <v>44263</v>
      </c>
      <c r="D149" s="142"/>
      <c r="E149" s="142">
        <f>8539</f>
        <v>8539</v>
      </c>
    </row>
    <row r="150" spans="1:5">
      <c r="A150" s="127">
        <v>44262</v>
      </c>
      <c r="B150" s="27" t="s">
        <v>24</v>
      </c>
      <c r="C150" s="127">
        <f t="shared" si="20"/>
        <v>44262</v>
      </c>
      <c r="D150" s="142"/>
      <c r="E150" s="142">
        <f>8530</f>
        <v>8530</v>
      </c>
    </row>
    <row r="151" spans="1:5">
      <c r="A151" s="127">
        <v>44261</v>
      </c>
      <c r="B151" s="27" t="s">
        <v>24</v>
      </c>
      <c r="C151" s="127">
        <f t="shared" si="20"/>
        <v>44261</v>
      </c>
      <c r="D151" s="142"/>
      <c r="E151" s="142">
        <f>8518</f>
        <v>8518</v>
      </c>
    </row>
    <row r="152" spans="1:5">
      <c r="A152" s="127">
        <v>44260</v>
      </c>
      <c r="B152" s="27" t="s">
        <v>24</v>
      </c>
      <c r="C152" s="127">
        <f t="shared" si="20"/>
        <v>44260</v>
      </c>
      <c r="D152" s="142"/>
      <c r="E152" s="142">
        <f>8493</f>
        <v>8493</v>
      </c>
    </row>
    <row r="153" spans="1:5">
      <c r="A153" s="127">
        <v>44259</v>
      </c>
      <c r="B153" s="27" t="s">
        <v>24</v>
      </c>
      <c r="C153" s="127">
        <f>A153</f>
        <v>44259</v>
      </c>
      <c r="D153" s="142"/>
      <c r="E153" s="142">
        <f>8473</f>
        <v>8473</v>
      </c>
    </row>
    <row r="154" spans="1:5">
      <c r="A154" s="127">
        <v>44258</v>
      </c>
      <c r="B154" s="27" t="s">
        <v>24</v>
      </c>
      <c r="C154" s="127">
        <f t="shared" ref="C154:C159" si="21">A154</f>
        <v>44258</v>
      </c>
      <c r="D154" s="142"/>
      <c r="E154" s="142">
        <f>8456</f>
        <v>8456</v>
      </c>
    </row>
    <row r="155" spans="1:5">
      <c r="A155" s="127">
        <v>44257</v>
      </c>
      <c r="B155" s="27" t="s">
        <v>24</v>
      </c>
      <c r="C155" s="127">
        <f t="shared" si="21"/>
        <v>44257</v>
      </c>
      <c r="D155" s="142"/>
      <c r="E155" s="142">
        <f>8444</f>
        <v>8444</v>
      </c>
    </row>
    <row r="156" spans="1:5">
      <c r="A156" s="127">
        <v>44256</v>
      </c>
      <c r="B156" s="27" t="s">
        <v>24</v>
      </c>
      <c r="C156" s="127">
        <f t="shared" si="21"/>
        <v>44256</v>
      </c>
      <c r="D156" s="142"/>
      <c r="E156" s="142">
        <f>8418</f>
        <v>8418</v>
      </c>
    </row>
    <row r="157" spans="1:5">
      <c r="A157" s="127">
        <v>44255</v>
      </c>
      <c r="B157" s="27" t="s">
        <v>24</v>
      </c>
      <c r="C157" s="127">
        <f t="shared" si="21"/>
        <v>44255</v>
      </c>
      <c r="D157" s="142"/>
      <c r="E157" s="142">
        <f>8397</f>
        <v>8397</v>
      </c>
    </row>
    <row r="158" spans="1:5">
      <c r="A158" s="127">
        <v>44254</v>
      </c>
      <c r="B158" s="27" t="s">
        <v>24</v>
      </c>
      <c r="C158" s="127">
        <f t="shared" si="21"/>
        <v>44254</v>
      </c>
      <c r="D158" s="142"/>
      <c r="E158" s="142">
        <f>8378</f>
        <v>8378</v>
      </c>
    </row>
    <row r="159" spans="1:5">
      <c r="A159" s="127">
        <v>44253</v>
      </c>
      <c r="B159" s="27" t="s">
        <v>24</v>
      </c>
      <c r="C159" s="127">
        <f t="shared" si="21"/>
        <v>44253</v>
      </c>
      <c r="D159" s="142"/>
      <c r="E159" s="142">
        <f>8359</f>
        <v>8359</v>
      </c>
    </row>
    <row r="160" spans="1:5">
      <c r="A160" s="127">
        <v>44252</v>
      </c>
      <c r="B160" s="27" t="s">
        <v>24</v>
      </c>
      <c r="C160" s="127">
        <f>A160</f>
        <v>44252</v>
      </c>
      <c r="D160" s="142"/>
      <c r="E160" s="142">
        <f>8337</f>
        <v>8337</v>
      </c>
    </row>
    <row r="161" spans="1:18">
      <c r="A161" s="127">
        <v>44251</v>
      </c>
      <c r="B161" s="27" t="s">
        <v>24</v>
      </c>
      <c r="C161" s="127">
        <f t="shared" ref="C161:C166" si="22">A161</f>
        <v>44251</v>
      </c>
      <c r="D161" s="142"/>
      <c r="E161" s="142">
        <f>8319</f>
        <v>8319</v>
      </c>
    </row>
    <row r="162" spans="1:18">
      <c r="A162" s="127">
        <v>44250</v>
      </c>
      <c r="B162" s="27" t="s">
        <v>24</v>
      </c>
      <c r="C162" s="127">
        <f t="shared" si="22"/>
        <v>44250</v>
      </c>
      <c r="D162" s="142"/>
      <c r="E162" s="142">
        <f>8291</f>
        <v>8291</v>
      </c>
    </row>
    <row r="163" spans="1:18">
      <c r="A163" s="127">
        <v>44249</v>
      </c>
      <c r="B163" s="27" t="s">
        <v>24</v>
      </c>
      <c r="C163" s="127">
        <f t="shared" si="22"/>
        <v>44249</v>
      </c>
      <c r="D163" s="142"/>
      <c r="E163" s="142">
        <f>8259</f>
        <v>8259</v>
      </c>
    </row>
    <row r="164" spans="1:18">
      <c r="A164" s="127">
        <v>44248</v>
      </c>
      <c r="B164" s="27" t="s">
        <v>24</v>
      </c>
      <c r="C164" s="127">
        <f t="shared" si="22"/>
        <v>44248</v>
      </c>
      <c r="D164" s="142"/>
      <c r="E164" s="142">
        <f>8248</f>
        <v>8248</v>
      </c>
    </row>
    <row r="165" spans="1:18">
      <c r="A165" s="127">
        <v>44247</v>
      </c>
      <c r="B165" s="27" t="s">
        <v>24</v>
      </c>
      <c r="C165" s="127">
        <f t="shared" si="22"/>
        <v>44247</v>
      </c>
      <c r="D165" s="142"/>
      <c r="E165" s="142">
        <f>8236</f>
        <v>8236</v>
      </c>
    </row>
    <row r="166" spans="1:18">
      <c r="A166" s="127">
        <v>44246</v>
      </c>
      <c r="B166" s="27" t="s">
        <v>24</v>
      </c>
      <c r="C166" s="127">
        <f t="shared" si="22"/>
        <v>44246</v>
      </c>
      <c r="D166" s="142"/>
      <c r="E166" s="142">
        <f>8213</f>
        <v>8213</v>
      </c>
    </row>
    <row r="167" spans="1:18">
      <c r="A167" s="127">
        <v>44245</v>
      </c>
      <c r="B167" s="27" t="s">
        <v>24</v>
      </c>
      <c r="C167" s="127">
        <f>A167</f>
        <v>44245</v>
      </c>
      <c r="D167" s="142"/>
      <c r="E167" s="142">
        <f>8187</f>
        <v>8187</v>
      </c>
    </row>
    <row r="168" spans="1:18">
      <c r="A168" s="127">
        <v>44244</v>
      </c>
      <c r="B168" s="27" t="s">
        <v>24</v>
      </c>
      <c r="C168" s="127">
        <f t="shared" ref="C168:C173" si="23">A168</f>
        <v>44244</v>
      </c>
      <c r="D168" s="142"/>
      <c r="E168" s="142">
        <f>8170</f>
        <v>8170</v>
      </c>
      <c r="F168" s="24"/>
      <c r="G168" s="24"/>
      <c r="H168" s="24"/>
      <c r="I168" s="24"/>
      <c r="J168" s="24"/>
      <c r="K168" s="24"/>
      <c r="L168" s="24"/>
      <c r="M168" s="24"/>
      <c r="N168" s="24"/>
      <c r="O168" s="24"/>
      <c r="P168" s="24"/>
      <c r="Q168" s="24"/>
      <c r="R168" s="24"/>
    </row>
    <row r="169" spans="1:18">
      <c r="A169" s="127">
        <v>44243</v>
      </c>
      <c r="B169" s="27" t="s">
        <v>24</v>
      </c>
      <c r="C169" s="127">
        <f t="shared" si="23"/>
        <v>44243</v>
      </c>
      <c r="D169" s="142"/>
      <c r="E169" s="142">
        <f>8131</f>
        <v>8131</v>
      </c>
      <c r="F169" s="24"/>
      <c r="G169" s="24"/>
      <c r="H169" s="24"/>
      <c r="I169" s="24"/>
      <c r="J169" s="24"/>
      <c r="K169" s="24"/>
      <c r="L169" s="24"/>
      <c r="M169" s="24"/>
      <c r="N169" s="24"/>
      <c r="O169" s="24"/>
      <c r="P169" s="24"/>
      <c r="Q169" s="24"/>
      <c r="R169" s="24"/>
    </row>
    <row r="170" spans="1:18">
      <c r="A170" s="127">
        <v>44242</v>
      </c>
      <c r="B170" s="27" t="s">
        <v>24</v>
      </c>
      <c r="C170" s="127">
        <f t="shared" si="23"/>
        <v>44242</v>
      </c>
      <c r="D170" s="142"/>
      <c r="E170" s="142">
        <f>8104</f>
        <v>8104</v>
      </c>
      <c r="F170" s="24"/>
      <c r="G170" s="24"/>
      <c r="H170" s="24"/>
      <c r="I170" s="24"/>
      <c r="J170" s="24"/>
      <c r="K170" s="24"/>
      <c r="L170" s="24"/>
      <c r="M170" s="24"/>
      <c r="N170" s="24"/>
      <c r="O170" s="24"/>
      <c r="P170" s="24"/>
      <c r="Q170" s="24"/>
      <c r="R170" s="24"/>
    </row>
    <row r="171" spans="1:18">
      <c r="A171" s="127">
        <v>44241</v>
      </c>
      <c r="B171" s="27" t="s">
        <v>24</v>
      </c>
      <c r="C171" s="127">
        <f t="shared" si="23"/>
        <v>44241</v>
      </c>
      <c r="D171" s="142"/>
      <c r="E171" s="142">
        <f>8090</f>
        <v>8090</v>
      </c>
      <c r="F171" s="24"/>
      <c r="G171" s="24"/>
      <c r="H171" s="24"/>
      <c r="I171" s="24"/>
      <c r="J171" s="24"/>
      <c r="K171" s="24"/>
      <c r="L171" s="24"/>
      <c r="M171" s="24"/>
      <c r="N171" s="24"/>
      <c r="O171" s="24"/>
      <c r="P171" s="24"/>
      <c r="Q171" s="24"/>
      <c r="R171" s="24"/>
    </row>
    <row r="172" spans="1:18">
      <c r="A172" s="127">
        <v>44240</v>
      </c>
      <c r="B172" s="27" t="s">
        <v>24</v>
      </c>
      <c r="C172" s="127">
        <f t="shared" si="23"/>
        <v>44240</v>
      </c>
      <c r="D172" s="142"/>
      <c r="E172" s="142">
        <f>8090</f>
        <v>8090</v>
      </c>
      <c r="F172" s="24"/>
      <c r="G172" s="24"/>
      <c r="H172" s="24"/>
      <c r="I172" s="24"/>
      <c r="J172" s="24"/>
      <c r="K172" s="24"/>
      <c r="L172" s="24"/>
      <c r="M172" s="24"/>
      <c r="N172" s="24"/>
      <c r="O172" s="24"/>
      <c r="P172" s="24"/>
      <c r="Q172" s="24"/>
      <c r="R172" s="24"/>
    </row>
    <row r="173" spans="1:18">
      <c r="A173" s="127">
        <v>44239</v>
      </c>
      <c r="B173" s="27" t="s">
        <v>24</v>
      </c>
      <c r="C173" s="127">
        <f t="shared" si="23"/>
        <v>44239</v>
      </c>
      <c r="D173" s="142"/>
      <c r="E173" s="142">
        <f>8056</f>
        <v>8056</v>
      </c>
      <c r="F173" s="24"/>
      <c r="G173" s="24"/>
      <c r="H173" s="24"/>
      <c r="I173" s="24"/>
      <c r="J173" s="24"/>
      <c r="K173" s="24"/>
      <c r="L173" s="24"/>
      <c r="M173" s="24"/>
      <c r="N173" s="24"/>
      <c r="O173" s="24"/>
      <c r="P173" s="24"/>
      <c r="Q173" s="24"/>
      <c r="R173" s="24"/>
    </row>
    <row r="174" spans="1:18">
      <c r="A174" s="127">
        <v>44238</v>
      </c>
      <c r="B174" s="27" t="s">
        <v>24</v>
      </c>
      <c r="C174" s="127">
        <f>A174</f>
        <v>44238</v>
      </c>
      <c r="D174" s="142"/>
      <c r="E174" s="142">
        <f>8017</f>
        <v>8017</v>
      </c>
      <c r="F174" s="24"/>
      <c r="G174" s="24"/>
      <c r="H174" s="24"/>
      <c r="I174" s="24"/>
      <c r="J174" s="24"/>
      <c r="K174" s="24"/>
      <c r="L174" s="24"/>
      <c r="M174" s="24"/>
      <c r="N174" s="24"/>
      <c r="O174" s="24"/>
      <c r="P174" s="24"/>
      <c r="Q174" s="24"/>
      <c r="R174" s="24"/>
    </row>
    <row r="175" spans="1:18">
      <c r="A175" s="127">
        <v>44237</v>
      </c>
      <c r="B175" s="27" t="s">
        <v>24</v>
      </c>
      <c r="C175" s="127">
        <f t="shared" ref="C175:C238" si="24">A175</f>
        <v>44237</v>
      </c>
      <c r="D175" s="142"/>
      <c r="E175" s="142">
        <f>7986</f>
        <v>7986</v>
      </c>
      <c r="F175" s="24"/>
      <c r="G175" s="24"/>
      <c r="H175" s="24"/>
      <c r="I175" s="24"/>
      <c r="J175" s="24"/>
      <c r="K175" s="24"/>
      <c r="L175" s="24"/>
      <c r="M175" s="24"/>
      <c r="N175" s="24"/>
      <c r="O175" s="24"/>
      <c r="P175" s="24"/>
      <c r="Q175" s="24"/>
      <c r="R175" s="24"/>
    </row>
    <row r="176" spans="1:18">
      <c r="A176" s="127">
        <v>44236</v>
      </c>
      <c r="B176" s="27" t="s">
        <v>24</v>
      </c>
      <c r="C176" s="127">
        <f t="shared" si="24"/>
        <v>44236</v>
      </c>
      <c r="D176" s="142"/>
      <c r="E176" s="142">
        <f>7944</f>
        <v>7944</v>
      </c>
      <c r="F176" s="24"/>
      <c r="G176" s="24"/>
      <c r="H176" s="24"/>
      <c r="I176" s="24"/>
      <c r="J176" s="24"/>
      <c r="K176" s="24"/>
      <c r="L176" s="24"/>
      <c r="M176" s="24"/>
      <c r="N176" s="24"/>
      <c r="O176" s="24"/>
      <c r="P176" s="24"/>
      <c r="Q176" s="24"/>
      <c r="R176" s="24"/>
    </row>
    <row r="177" spans="1:18">
      <c r="A177" s="127">
        <v>44235</v>
      </c>
      <c r="B177" s="27" t="s">
        <v>24</v>
      </c>
      <c r="C177" s="127">
        <f t="shared" si="24"/>
        <v>44235</v>
      </c>
      <c r="D177" s="142"/>
      <c r="E177" s="142">
        <f>7908</f>
        <v>7908</v>
      </c>
      <c r="F177" s="24"/>
      <c r="G177" s="24"/>
      <c r="H177" s="24"/>
      <c r="I177" s="24"/>
      <c r="J177" s="24"/>
      <c r="K177" s="24"/>
      <c r="L177" s="24"/>
      <c r="M177" s="24"/>
      <c r="N177" s="24"/>
      <c r="O177" s="24"/>
      <c r="P177" s="24"/>
      <c r="Q177" s="24"/>
      <c r="R177" s="24"/>
    </row>
    <row r="178" spans="1:18">
      <c r="A178" s="127">
        <v>44234</v>
      </c>
      <c r="B178" s="27" t="s">
        <v>24</v>
      </c>
      <c r="C178" s="127">
        <f t="shared" si="24"/>
        <v>44234</v>
      </c>
      <c r="D178" s="142"/>
      <c r="E178" s="142">
        <f>7887</f>
        <v>7887</v>
      </c>
      <c r="F178" s="24"/>
      <c r="G178" s="24"/>
      <c r="H178" s="24"/>
      <c r="I178" s="24"/>
      <c r="J178" s="24"/>
      <c r="K178" s="24"/>
      <c r="L178" s="24"/>
      <c r="M178" s="24"/>
      <c r="N178" s="24"/>
      <c r="O178" s="24"/>
      <c r="P178" s="24"/>
      <c r="Q178" s="24"/>
      <c r="R178" s="24"/>
    </row>
    <row r="179" spans="1:18">
      <c r="A179" s="127">
        <v>44233</v>
      </c>
      <c r="B179" s="27" t="s">
        <v>24</v>
      </c>
      <c r="C179" s="127">
        <f t="shared" si="24"/>
        <v>44233</v>
      </c>
      <c r="D179" s="142"/>
      <c r="E179" s="142">
        <f>7863</f>
        <v>7863</v>
      </c>
      <c r="F179" s="24"/>
      <c r="G179" s="24"/>
      <c r="H179" s="24"/>
      <c r="I179" s="24"/>
      <c r="J179" s="24"/>
      <c r="K179" s="24"/>
      <c r="L179" s="24"/>
      <c r="M179" s="24"/>
      <c r="N179" s="24"/>
      <c r="O179" s="24"/>
      <c r="P179" s="24"/>
      <c r="Q179" s="24"/>
      <c r="R179" s="24"/>
    </row>
    <row r="180" spans="1:18">
      <c r="A180" s="127">
        <v>44232</v>
      </c>
      <c r="B180" s="27" t="s">
        <v>24</v>
      </c>
      <c r="C180" s="127">
        <f t="shared" si="24"/>
        <v>44232</v>
      </c>
      <c r="D180" s="142"/>
      <c r="E180" s="142">
        <f>7839</f>
        <v>7839</v>
      </c>
      <c r="F180" s="24"/>
      <c r="G180" s="24"/>
      <c r="H180" s="24"/>
      <c r="I180" s="24"/>
      <c r="J180" s="24"/>
      <c r="K180" s="24"/>
      <c r="L180" s="24"/>
      <c r="M180" s="24"/>
      <c r="N180" s="24"/>
      <c r="O180" s="24"/>
      <c r="P180" s="24"/>
      <c r="Q180" s="24"/>
      <c r="R180" s="24"/>
    </row>
    <row r="181" spans="1:18">
      <c r="A181" s="127">
        <v>44231</v>
      </c>
      <c r="B181" s="27" t="s">
        <v>24</v>
      </c>
      <c r="C181" s="127">
        <f t="shared" si="24"/>
        <v>44231</v>
      </c>
      <c r="D181" s="142"/>
      <c r="E181" s="142">
        <f>7803</f>
        <v>7803</v>
      </c>
      <c r="F181" s="24"/>
      <c r="G181" s="24"/>
      <c r="H181" s="24"/>
      <c r="I181" s="24"/>
      <c r="J181" s="24"/>
      <c r="K181" s="24"/>
      <c r="L181" s="24"/>
      <c r="M181" s="24"/>
      <c r="N181" s="24"/>
      <c r="O181" s="24"/>
      <c r="P181" s="24"/>
      <c r="Q181" s="24"/>
      <c r="R181" s="24"/>
    </row>
    <row r="182" spans="1:18">
      <c r="A182" s="127">
        <v>44230</v>
      </c>
      <c r="B182" s="27" t="s">
        <v>24</v>
      </c>
      <c r="C182" s="127">
        <f t="shared" si="24"/>
        <v>44230</v>
      </c>
      <c r="D182" s="142"/>
      <c r="E182" s="142">
        <f>7755</f>
        <v>7755</v>
      </c>
      <c r="F182" s="24"/>
      <c r="G182" s="24"/>
      <c r="H182" s="24"/>
      <c r="I182" s="24"/>
      <c r="J182" s="24"/>
      <c r="K182" s="24"/>
      <c r="L182" s="24"/>
      <c r="M182" s="24"/>
      <c r="N182" s="24"/>
      <c r="O182" s="24"/>
      <c r="P182" s="24"/>
      <c r="Q182" s="24"/>
      <c r="R182" s="24"/>
    </row>
    <row r="183" spans="1:18">
      <c r="A183" s="127">
        <v>44229</v>
      </c>
      <c r="B183" s="27" t="s">
        <v>24</v>
      </c>
      <c r="C183" s="127">
        <f t="shared" si="24"/>
        <v>44229</v>
      </c>
      <c r="D183" s="142"/>
      <c r="E183" s="142">
        <f>7712</f>
        <v>7712</v>
      </c>
      <c r="F183" s="24"/>
      <c r="G183" s="24"/>
      <c r="H183" s="24"/>
      <c r="I183" s="24"/>
      <c r="J183" s="24"/>
      <c r="K183" s="24"/>
      <c r="L183" s="24"/>
      <c r="M183" s="24"/>
      <c r="N183" s="24"/>
      <c r="O183" s="24"/>
      <c r="P183" s="24"/>
      <c r="Q183" s="24"/>
      <c r="R183" s="24"/>
    </row>
    <row r="184" spans="1:18">
      <c r="A184" s="127">
        <v>44228</v>
      </c>
      <c r="B184" s="27" t="s">
        <v>24</v>
      </c>
      <c r="C184" s="127">
        <f t="shared" si="24"/>
        <v>44228</v>
      </c>
      <c r="D184" s="142"/>
      <c r="E184" s="142">
        <f>7655</f>
        <v>7655</v>
      </c>
      <c r="F184" s="24"/>
      <c r="G184" s="24"/>
      <c r="H184" s="24"/>
      <c r="I184" s="24"/>
      <c r="J184" s="24"/>
      <c r="K184" s="24"/>
      <c r="L184" s="24"/>
      <c r="M184" s="24"/>
      <c r="N184" s="24"/>
      <c r="O184" s="24"/>
      <c r="P184" s="24"/>
      <c r="Q184" s="24"/>
      <c r="R184" s="24"/>
    </row>
    <row r="185" spans="1:18">
      <c r="A185" s="127">
        <v>44227</v>
      </c>
      <c r="B185" s="27" t="s">
        <v>24</v>
      </c>
      <c r="C185" s="127">
        <f t="shared" si="24"/>
        <v>44227</v>
      </c>
      <c r="D185" s="142"/>
      <c r="E185" s="142">
        <f>7641</f>
        <v>7641</v>
      </c>
      <c r="F185" s="24"/>
      <c r="G185" s="24"/>
      <c r="H185" s="24"/>
      <c r="I185" s="24"/>
      <c r="J185" s="24"/>
      <c r="K185" s="24"/>
      <c r="L185" s="24"/>
      <c r="M185" s="24"/>
      <c r="N185" s="24"/>
      <c r="O185" s="24"/>
      <c r="P185" s="24"/>
      <c r="Q185" s="24"/>
      <c r="R185" s="24"/>
    </row>
    <row r="186" spans="1:18">
      <c r="A186" s="127">
        <v>44226</v>
      </c>
      <c r="B186" s="27" t="s">
        <v>24</v>
      </c>
      <c r="C186" s="127">
        <f t="shared" si="24"/>
        <v>44226</v>
      </c>
      <c r="D186" s="142"/>
      <c r="E186" s="142">
        <f>7620</f>
        <v>7620</v>
      </c>
      <c r="F186" s="24"/>
      <c r="G186" s="24"/>
      <c r="H186" s="24"/>
      <c r="I186" s="24"/>
      <c r="J186" s="24"/>
      <c r="K186" s="24"/>
      <c r="L186" s="24"/>
      <c r="M186" s="24"/>
      <c r="N186" s="24"/>
      <c r="O186" s="24"/>
      <c r="P186" s="24"/>
      <c r="Q186" s="24"/>
      <c r="R186" s="24"/>
    </row>
    <row r="187" spans="1:18">
      <c r="A187" s="127">
        <v>44225</v>
      </c>
      <c r="B187" s="27" t="s">
        <v>24</v>
      </c>
      <c r="C187" s="127">
        <f t="shared" si="24"/>
        <v>44225</v>
      </c>
      <c r="D187" s="142"/>
      <c r="E187" s="142">
        <f>7566</f>
        <v>7566</v>
      </c>
    </row>
    <row r="188" spans="1:18">
      <c r="A188" s="127">
        <v>44224</v>
      </c>
      <c r="B188" s="27" t="s">
        <v>24</v>
      </c>
      <c r="C188" s="127">
        <f t="shared" si="24"/>
        <v>44224</v>
      </c>
      <c r="D188" s="142"/>
      <c r="E188" s="142">
        <f>7523</f>
        <v>7523</v>
      </c>
    </row>
    <row r="189" spans="1:18">
      <c r="A189" s="127">
        <v>44223</v>
      </c>
      <c r="B189" s="27" t="s">
        <v>24</v>
      </c>
      <c r="C189" s="127">
        <f t="shared" si="24"/>
        <v>44223</v>
      </c>
      <c r="D189" s="142"/>
      <c r="E189" s="142">
        <f>7474</f>
        <v>7474</v>
      </c>
    </row>
    <row r="190" spans="1:18">
      <c r="A190" s="127">
        <v>44222</v>
      </c>
      <c r="B190" s="27" t="s">
        <v>24</v>
      </c>
      <c r="C190" s="127">
        <f t="shared" si="24"/>
        <v>44222</v>
      </c>
      <c r="D190" s="142"/>
      <c r="E190" s="142">
        <f>7426</f>
        <v>7426</v>
      </c>
    </row>
    <row r="191" spans="1:18">
      <c r="A191" s="127">
        <v>44221</v>
      </c>
      <c r="B191" s="27" t="s">
        <v>24</v>
      </c>
      <c r="C191" s="127">
        <f t="shared" si="24"/>
        <v>44221</v>
      </c>
      <c r="D191" s="142"/>
      <c r="E191" s="142">
        <f>7364</f>
        <v>7364</v>
      </c>
    </row>
    <row r="192" spans="1:18">
      <c r="A192" s="127">
        <v>44220</v>
      </c>
      <c r="B192" s="27" t="s">
        <v>24</v>
      </c>
      <c r="C192" s="127">
        <f t="shared" si="24"/>
        <v>44220</v>
      </c>
      <c r="D192" s="142"/>
      <c r="E192" s="142">
        <f>7321</f>
        <v>7321</v>
      </c>
    </row>
    <row r="193" spans="1:5">
      <c r="A193" s="127">
        <v>44219</v>
      </c>
      <c r="B193" s="27" t="s">
        <v>24</v>
      </c>
      <c r="C193" s="127">
        <f t="shared" si="24"/>
        <v>44219</v>
      </c>
      <c r="D193" s="142"/>
      <c r="E193" s="142">
        <f>7292</f>
        <v>7292</v>
      </c>
    </row>
    <row r="194" spans="1:5">
      <c r="A194" s="127">
        <v>44218</v>
      </c>
      <c r="B194" s="27" t="s">
        <v>24</v>
      </c>
      <c r="C194" s="127">
        <f t="shared" si="24"/>
        <v>44218</v>
      </c>
      <c r="D194" s="142"/>
      <c r="E194" s="142">
        <f>7233</f>
        <v>7233</v>
      </c>
    </row>
    <row r="195" spans="1:5">
      <c r="A195" s="127">
        <v>44217</v>
      </c>
      <c r="B195" s="27" t="s">
        <v>24</v>
      </c>
      <c r="C195" s="127">
        <f t="shared" si="24"/>
        <v>44217</v>
      </c>
      <c r="D195" s="142"/>
      <c r="E195" s="142">
        <f>7169</f>
        <v>7169</v>
      </c>
    </row>
    <row r="196" spans="1:5">
      <c r="A196" s="127">
        <v>44216</v>
      </c>
      <c r="B196" s="27" t="s">
        <v>24</v>
      </c>
      <c r="C196" s="127">
        <f t="shared" si="24"/>
        <v>44216</v>
      </c>
      <c r="D196" s="142"/>
      <c r="E196" s="142">
        <f>7132</f>
        <v>7132</v>
      </c>
    </row>
    <row r="197" spans="1:5">
      <c r="A197" s="127">
        <v>44215</v>
      </c>
      <c r="B197" s="27" t="s">
        <v>24</v>
      </c>
      <c r="C197" s="127">
        <f t="shared" si="24"/>
        <v>44215</v>
      </c>
      <c r="D197" s="142"/>
      <c r="E197" s="142">
        <f>7071</f>
        <v>7071</v>
      </c>
    </row>
    <row r="198" spans="1:5">
      <c r="A198" s="127">
        <v>44214</v>
      </c>
      <c r="B198" s="27" t="s">
        <v>24</v>
      </c>
      <c r="C198" s="127">
        <f t="shared" si="24"/>
        <v>44214</v>
      </c>
      <c r="D198" s="142"/>
      <c r="E198" s="142">
        <f>7018</f>
        <v>7018</v>
      </c>
    </row>
    <row r="199" spans="1:5">
      <c r="A199" s="127">
        <v>44213</v>
      </c>
      <c r="B199" s="27" t="s">
        <v>24</v>
      </c>
      <c r="C199" s="127">
        <f t="shared" si="24"/>
        <v>44213</v>
      </c>
      <c r="D199" s="142"/>
      <c r="E199" s="142">
        <f>6964</f>
        <v>6964</v>
      </c>
    </row>
    <row r="200" spans="1:5">
      <c r="A200" s="127">
        <v>44212</v>
      </c>
      <c r="B200" s="27" t="s">
        <v>24</v>
      </c>
      <c r="C200" s="127">
        <f t="shared" si="24"/>
        <v>44212</v>
      </c>
      <c r="D200" s="142"/>
      <c r="E200" s="142">
        <f>6939</f>
        <v>6939</v>
      </c>
    </row>
    <row r="201" spans="1:5">
      <c r="A201" s="127">
        <v>44211</v>
      </c>
      <c r="B201" s="27" t="s">
        <v>24</v>
      </c>
      <c r="C201" s="127">
        <f t="shared" si="24"/>
        <v>44211</v>
      </c>
      <c r="D201" s="142"/>
      <c r="E201" s="142">
        <f>6888</f>
        <v>6888</v>
      </c>
    </row>
    <row r="202" spans="1:5">
      <c r="A202" s="127">
        <v>44210</v>
      </c>
      <c r="B202" s="27" t="s">
        <v>24</v>
      </c>
      <c r="C202" s="127">
        <f t="shared" si="24"/>
        <v>44210</v>
      </c>
      <c r="D202" s="142"/>
      <c r="E202" s="142">
        <f>6828</f>
        <v>6828</v>
      </c>
    </row>
    <row r="203" spans="1:5">
      <c r="A203" s="127">
        <v>44209</v>
      </c>
      <c r="B203" s="27" t="s">
        <v>24</v>
      </c>
      <c r="C203" s="127">
        <f t="shared" si="24"/>
        <v>44209</v>
      </c>
      <c r="D203" s="142"/>
      <c r="E203" s="142">
        <f>6791</f>
        <v>6791</v>
      </c>
    </row>
    <row r="204" spans="1:5">
      <c r="A204" s="127">
        <v>44208</v>
      </c>
      <c r="B204" s="27" t="s">
        <v>24</v>
      </c>
      <c r="C204" s="127">
        <f t="shared" si="24"/>
        <v>44208</v>
      </c>
      <c r="D204" s="142"/>
      <c r="E204" s="142">
        <f>6708</f>
        <v>6708</v>
      </c>
    </row>
    <row r="205" spans="1:5">
      <c r="A205" s="127">
        <v>44207</v>
      </c>
      <c r="B205" s="27" t="s">
        <v>24</v>
      </c>
      <c r="C205" s="127">
        <f t="shared" si="24"/>
        <v>44207</v>
      </c>
      <c r="D205" s="142"/>
      <c r="E205" s="142">
        <f>6635</f>
        <v>6635</v>
      </c>
    </row>
    <row r="206" spans="1:5">
      <c r="A206" s="127">
        <v>44206</v>
      </c>
      <c r="B206" s="27" t="s">
        <v>24</v>
      </c>
      <c r="C206" s="127">
        <f t="shared" si="24"/>
        <v>44206</v>
      </c>
      <c r="D206" s="142"/>
      <c r="E206" s="142">
        <f>6617</f>
        <v>6617</v>
      </c>
    </row>
    <row r="207" spans="1:5">
      <c r="A207" s="127">
        <v>44205</v>
      </c>
      <c r="B207" s="27" t="s">
        <v>24</v>
      </c>
      <c r="C207" s="127">
        <f t="shared" si="24"/>
        <v>44205</v>
      </c>
      <c r="D207" s="142"/>
      <c r="E207" s="142">
        <f>6577</f>
        <v>6577</v>
      </c>
    </row>
    <row r="208" spans="1:5">
      <c r="A208" s="127">
        <v>44204</v>
      </c>
      <c r="B208" s="27" t="s">
        <v>24</v>
      </c>
      <c r="C208" s="127">
        <f t="shared" si="24"/>
        <v>44204</v>
      </c>
      <c r="D208" s="142"/>
      <c r="E208" s="142">
        <f>6514</f>
        <v>6514</v>
      </c>
    </row>
    <row r="209" spans="1:5">
      <c r="A209" s="127">
        <v>44203</v>
      </c>
      <c r="B209" s="27" t="s">
        <v>24</v>
      </c>
      <c r="C209" s="127">
        <f t="shared" si="24"/>
        <v>44203</v>
      </c>
      <c r="D209" s="142"/>
      <c r="E209" s="142">
        <f>6463</f>
        <v>6463</v>
      </c>
    </row>
    <row r="210" spans="1:5">
      <c r="A210" s="127">
        <v>44202</v>
      </c>
      <c r="B210" s="27" t="s">
        <v>24</v>
      </c>
      <c r="C210" s="127">
        <f t="shared" si="24"/>
        <v>44202</v>
      </c>
      <c r="D210" s="142"/>
      <c r="E210" s="142">
        <f>6417</f>
        <v>6417</v>
      </c>
    </row>
    <row r="211" spans="1:5">
      <c r="A211" s="127">
        <v>44201</v>
      </c>
      <c r="B211" s="27" t="s">
        <v>24</v>
      </c>
      <c r="C211" s="127">
        <f t="shared" si="24"/>
        <v>44201</v>
      </c>
      <c r="D211" s="142"/>
      <c r="E211" s="142">
        <f>6334</f>
        <v>6334</v>
      </c>
    </row>
    <row r="212" spans="1:5">
      <c r="A212" s="127">
        <v>44200</v>
      </c>
      <c r="B212" s="27" t="s">
        <v>24</v>
      </c>
      <c r="C212" s="127">
        <f t="shared" si="24"/>
        <v>44200</v>
      </c>
      <c r="D212" s="142"/>
      <c r="E212" s="142">
        <f>6257</f>
        <v>6257</v>
      </c>
    </row>
    <row r="213" spans="1:5">
      <c r="A213" s="127">
        <v>44199</v>
      </c>
      <c r="B213" s="27" t="s">
        <v>24</v>
      </c>
      <c r="C213" s="127">
        <f t="shared" si="24"/>
        <v>44199</v>
      </c>
      <c r="D213" s="142"/>
      <c r="E213" s="142">
        <f>6220</f>
        <v>6220</v>
      </c>
    </row>
    <row r="214" spans="1:5">
      <c r="A214" s="127">
        <v>44198</v>
      </c>
      <c r="B214" s="27" t="s">
        <v>24</v>
      </c>
      <c r="C214" s="127">
        <f t="shared" si="24"/>
        <v>44198</v>
      </c>
      <c r="D214" s="142"/>
      <c r="E214" s="142">
        <f>6180</f>
        <v>6180</v>
      </c>
    </row>
    <row r="215" spans="1:5">
      <c r="A215" s="127">
        <v>44197</v>
      </c>
      <c r="B215" s="27" t="s">
        <v>24</v>
      </c>
      <c r="C215" s="127">
        <f t="shared" si="24"/>
        <v>44197</v>
      </c>
      <c r="D215" s="142"/>
      <c r="E215" s="142">
        <f>6140</f>
        <v>6140</v>
      </c>
    </row>
    <row r="216" spans="1:5">
      <c r="A216" s="127">
        <v>44196</v>
      </c>
      <c r="B216" s="27" t="s">
        <v>24</v>
      </c>
      <c r="C216" s="127">
        <f t="shared" si="24"/>
        <v>44196</v>
      </c>
      <c r="D216" s="142"/>
      <c r="E216" s="142">
        <f>6095</f>
        <v>6095</v>
      </c>
    </row>
    <row r="217" spans="1:5">
      <c r="A217" s="127">
        <v>44195</v>
      </c>
      <c r="B217" s="27" t="s">
        <v>24</v>
      </c>
      <c r="C217" s="127">
        <f t="shared" si="24"/>
        <v>44195</v>
      </c>
      <c r="D217" s="142"/>
      <c r="E217" s="142">
        <f>6016</f>
        <v>6016</v>
      </c>
    </row>
    <row r="218" spans="1:5">
      <c r="A218" s="127">
        <v>44194</v>
      </c>
      <c r="B218" s="27" t="s">
        <v>24</v>
      </c>
      <c r="C218" s="127">
        <f t="shared" si="24"/>
        <v>44194</v>
      </c>
      <c r="D218" s="142"/>
      <c r="E218" s="142">
        <f>5883</f>
        <v>5883</v>
      </c>
    </row>
    <row r="219" spans="1:5">
      <c r="A219" s="127">
        <v>44193</v>
      </c>
      <c r="B219" s="27" t="s">
        <v>24</v>
      </c>
      <c r="C219" s="127">
        <f t="shared" si="24"/>
        <v>44193</v>
      </c>
      <c r="D219" s="142"/>
      <c r="E219" s="142">
        <f>5797</f>
        <v>5797</v>
      </c>
    </row>
    <row r="220" spans="1:5">
      <c r="A220" s="127">
        <v>44192</v>
      </c>
      <c r="B220" s="27" t="s">
        <v>24</v>
      </c>
      <c r="C220" s="127">
        <f t="shared" si="24"/>
        <v>44192</v>
      </c>
      <c r="D220" s="142"/>
      <c r="E220" s="142">
        <f>5760</f>
        <v>5760</v>
      </c>
    </row>
    <row r="221" spans="1:5">
      <c r="A221" s="127">
        <v>44191</v>
      </c>
      <c r="B221" s="27" t="s">
        <v>24</v>
      </c>
      <c r="C221" s="127">
        <f t="shared" si="24"/>
        <v>44191</v>
      </c>
      <c r="D221" s="142"/>
      <c r="E221" s="142">
        <f>5715</f>
        <v>5715</v>
      </c>
    </row>
    <row r="222" spans="1:5">
      <c r="A222" s="127">
        <v>44190</v>
      </c>
      <c r="B222" s="27" t="s">
        <v>24</v>
      </c>
      <c r="C222" s="127">
        <f t="shared" si="24"/>
        <v>44190</v>
      </c>
      <c r="D222" s="142"/>
      <c r="E222" s="142">
        <f>5675</f>
        <v>5675</v>
      </c>
    </row>
    <row r="223" spans="1:5">
      <c r="A223" s="127">
        <v>44189</v>
      </c>
      <c r="B223" s="27" t="s">
        <v>24</v>
      </c>
      <c r="C223" s="127">
        <f t="shared" si="24"/>
        <v>44189</v>
      </c>
      <c r="D223" s="142"/>
      <c r="E223" s="142">
        <f>5630</f>
        <v>5630</v>
      </c>
    </row>
    <row r="224" spans="1:5">
      <c r="A224" s="127">
        <v>44188</v>
      </c>
      <c r="B224" s="27" t="s">
        <v>24</v>
      </c>
      <c r="C224" s="127">
        <f t="shared" si="24"/>
        <v>44188</v>
      </c>
      <c r="D224" s="142"/>
      <c r="E224" s="142">
        <f>5485</f>
        <v>5485</v>
      </c>
    </row>
    <row r="225" spans="1:5">
      <c r="A225" s="127">
        <v>44187</v>
      </c>
      <c r="B225" s="27" t="s">
        <v>24</v>
      </c>
      <c r="C225" s="127">
        <f t="shared" si="24"/>
        <v>44187</v>
      </c>
      <c r="D225" s="142"/>
      <c r="E225" s="142">
        <f>5364</f>
        <v>5364</v>
      </c>
    </row>
    <row r="226" spans="1:5">
      <c r="A226" s="127">
        <v>44186</v>
      </c>
      <c r="B226" s="27" t="s">
        <v>24</v>
      </c>
      <c r="C226" s="127">
        <f t="shared" si="24"/>
        <v>44186</v>
      </c>
      <c r="D226" s="142"/>
      <c r="E226" s="142">
        <f>5221</f>
        <v>5221</v>
      </c>
    </row>
    <row r="227" spans="1:5">
      <c r="A227" s="127">
        <v>44185</v>
      </c>
      <c r="B227" s="27" t="s">
        <v>24</v>
      </c>
      <c r="C227" s="127">
        <f t="shared" si="24"/>
        <v>44185</v>
      </c>
      <c r="D227" s="142"/>
      <c r="E227" s="142">
        <f>5131</f>
        <v>5131</v>
      </c>
    </row>
    <row r="228" spans="1:5">
      <c r="A228" s="127">
        <v>44184</v>
      </c>
      <c r="B228" s="27" t="s">
        <v>24</v>
      </c>
      <c r="C228" s="127">
        <f t="shared" si="24"/>
        <v>44184</v>
      </c>
      <c r="D228" s="142"/>
      <c r="E228" s="142">
        <f>5033</f>
        <v>5033</v>
      </c>
    </row>
    <row r="229" spans="1:5">
      <c r="A229" s="127">
        <v>44183</v>
      </c>
      <c r="B229" s="27" t="s">
        <v>24</v>
      </c>
      <c r="C229" s="127">
        <f t="shared" si="24"/>
        <v>44183</v>
      </c>
      <c r="D229" s="142"/>
      <c r="E229" s="142">
        <f>4899</f>
        <v>4899</v>
      </c>
    </row>
    <row r="230" spans="1:5">
      <c r="A230" s="127">
        <v>44182</v>
      </c>
      <c r="B230" s="27" t="s">
        <v>24</v>
      </c>
      <c r="C230" s="127">
        <f t="shared" si="24"/>
        <v>44182</v>
      </c>
      <c r="D230" s="142"/>
      <c r="E230" s="142">
        <f>4791</f>
        <v>4791</v>
      </c>
    </row>
    <row r="231" spans="1:5">
      <c r="A231" s="127">
        <v>44181</v>
      </c>
      <c r="B231" s="27" t="s">
        <v>24</v>
      </c>
      <c r="C231" s="127">
        <f t="shared" si="24"/>
        <v>44181</v>
      </c>
      <c r="D231" s="142"/>
      <c r="E231" s="142">
        <f>4674</f>
        <v>4674</v>
      </c>
    </row>
    <row r="232" spans="1:5">
      <c r="A232" s="127">
        <v>44180</v>
      </c>
      <c r="B232" s="27" t="s">
        <v>24</v>
      </c>
      <c r="C232" s="127">
        <f t="shared" si="24"/>
        <v>44180</v>
      </c>
      <c r="D232" s="142"/>
      <c r="E232" s="142">
        <f>4522</f>
        <v>4522</v>
      </c>
    </row>
    <row r="233" spans="1:5">
      <c r="A233" s="127">
        <v>44179</v>
      </c>
      <c r="B233" s="27" t="s">
        <v>24</v>
      </c>
      <c r="C233" s="127">
        <f t="shared" si="24"/>
        <v>44179</v>
      </c>
      <c r="D233" s="142"/>
      <c r="E233" s="142">
        <f>4406</f>
        <v>4406</v>
      </c>
    </row>
    <row r="234" spans="1:5">
      <c r="A234" s="127">
        <v>44178</v>
      </c>
      <c r="B234" s="27" t="s">
        <v>24</v>
      </c>
      <c r="C234" s="127">
        <f t="shared" si="24"/>
        <v>44178</v>
      </c>
      <c r="D234" s="142"/>
      <c r="E234" s="142">
        <f>4361</f>
        <v>4361</v>
      </c>
    </row>
    <row r="235" spans="1:5">
      <c r="A235" s="127">
        <v>44177</v>
      </c>
      <c r="B235" s="27" t="s">
        <v>24</v>
      </c>
      <c r="C235" s="127">
        <f t="shared" si="24"/>
        <v>44177</v>
      </c>
      <c r="D235" s="142"/>
      <c r="E235" s="142">
        <f>4297</f>
        <v>4297</v>
      </c>
    </row>
    <row r="236" spans="1:5">
      <c r="A236" s="127">
        <v>44176</v>
      </c>
      <c r="B236" s="27" t="s">
        <v>24</v>
      </c>
      <c r="C236" s="127">
        <f t="shared" si="24"/>
        <v>44176</v>
      </c>
      <c r="D236" s="142"/>
      <c r="E236" s="142">
        <f>4176</f>
        <v>4176</v>
      </c>
    </row>
    <row r="237" spans="1:5">
      <c r="A237" s="127">
        <v>44175</v>
      </c>
      <c r="B237" s="27" t="s">
        <v>24</v>
      </c>
      <c r="C237" s="127">
        <f t="shared" si="24"/>
        <v>44175</v>
      </c>
      <c r="D237" s="142"/>
      <c r="E237" s="142">
        <f>4052</f>
        <v>4052</v>
      </c>
    </row>
    <row r="238" spans="1:5">
      <c r="A238" s="127">
        <v>44174</v>
      </c>
      <c r="B238" s="27" t="s">
        <v>24</v>
      </c>
      <c r="C238" s="127">
        <f t="shared" si="24"/>
        <v>44174</v>
      </c>
      <c r="D238" s="142"/>
      <c r="E238" s="142">
        <f>3912</f>
        <v>3912</v>
      </c>
    </row>
    <row r="239" spans="1:5">
      <c r="A239" s="127">
        <v>44173</v>
      </c>
      <c r="B239" s="27" t="s">
        <v>24</v>
      </c>
      <c r="C239" s="127">
        <f t="shared" ref="C239:C302" si="25">A239</f>
        <v>44173</v>
      </c>
      <c r="D239" s="142"/>
      <c r="E239" s="142">
        <f>3840</f>
        <v>3840</v>
      </c>
    </row>
    <row r="240" spans="1:5">
      <c r="A240" s="127">
        <v>44172</v>
      </c>
      <c r="B240" s="27" t="s">
        <v>24</v>
      </c>
      <c r="C240" s="127">
        <f t="shared" si="25"/>
        <v>44172</v>
      </c>
      <c r="D240" s="142"/>
      <c r="E240" s="142">
        <f>3741</f>
        <v>3741</v>
      </c>
    </row>
    <row r="241" spans="1:5">
      <c r="A241" s="127">
        <v>44171</v>
      </c>
      <c r="B241" s="27" t="s">
        <v>24</v>
      </c>
      <c r="C241" s="127">
        <f t="shared" si="25"/>
        <v>44171</v>
      </c>
      <c r="D241" s="142"/>
      <c r="E241" s="142">
        <f>3683</f>
        <v>3683</v>
      </c>
    </row>
    <row r="242" spans="1:5">
      <c r="A242" s="127">
        <v>44170</v>
      </c>
      <c r="B242" s="27" t="s">
        <v>24</v>
      </c>
      <c r="C242" s="127">
        <f t="shared" si="25"/>
        <v>44170</v>
      </c>
      <c r="D242" s="142"/>
      <c r="E242" s="142">
        <f>3604</f>
        <v>3604</v>
      </c>
    </row>
    <row r="243" spans="1:5">
      <c r="A243" s="127">
        <v>44169</v>
      </c>
      <c r="B243" s="27" t="s">
        <v>24</v>
      </c>
      <c r="C243" s="127">
        <f t="shared" si="25"/>
        <v>44169</v>
      </c>
      <c r="D243" s="142"/>
      <c r="E243" s="142">
        <f>3464</f>
        <v>3464</v>
      </c>
    </row>
    <row r="244" spans="1:5">
      <c r="A244" s="127">
        <v>44168</v>
      </c>
      <c r="B244" s="27" t="s">
        <v>24</v>
      </c>
      <c r="C244" s="127">
        <f t="shared" si="25"/>
        <v>44168</v>
      </c>
      <c r="D244" s="142"/>
      <c r="E244" s="142">
        <f>3464</f>
        <v>3464</v>
      </c>
    </row>
    <row r="245" spans="1:5">
      <c r="A245" s="127">
        <v>44167</v>
      </c>
      <c r="B245" s="27" t="s">
        <v>24</v>
      </c>
      <c r="C245" s="127">
        <f t="shared" si="25"/>
        <v>44167</v>
      </c>
      <c r="D245" s="142"/>
      <c r="E245" s="142">
        <f>3343</f>
        <v>3343</v>
      </c>
    </row>
    <row r="246" spans="1:5">
      <c r="A246" s="127">
        <v>44166</v>
      </c>
      <c r="B246" s="27" t="s">
        <v>24</v>
      </c>
      <c r="C246" s="127">
        <f t="shared" si="25"/>
        <v>44166</v>
      </c>
      <c r="D246" s="142"/>
      <c r="E246" s="142">
        <f>3000</f>
        <v>3000</v>
      </c>
    </row>
    <row r="247" spans="1:5">
      <c r="A247" s="127">
        <v>44165</v>
      </c>
      <c r="B247" s="27" t="s">
        <v>24</v>
      </c>
      <c r="C247" s="127">
        <f t="shared" si="25"/>
        <v>44165</v>
      </c>
      <c r="D247" s="142"/>
      <c r="E247" s="142">
        <f>3000</f>
        <v>3000</v>
      </c>
    </row>
    <row r="248" spans="1:5">
      <c r="A248" s="127">
        <v>44164</v>
      </c>
      <c r="B248" s="27" t="s">
        <v>24</v>
      </c>
      <c r="C248" s="127">
        <f t="shared" si="25"/>
        <v>44164</v>
      </c>
      <c r="D248" s="142"/>
      <c r="E248" s="142">
        <f>2828</f>
        <v>2828</v>
      </c>
    </row>
    <row r="249" spans="1:5">
      <c r="A249" s="127">
        <v>44163</v>
      </c>
      <c r="B249" s="27" t="s">
        <v>24</v>
      </c>
      <c r="C249" s="127">
        <f t="shared" si="25"/>
        <v>44163</v>
      </c>
      <c r="D249" s="142"/>
      <c r="E249" s="142">
        <f>2828</f>
        <v>2828</v>
      </c>
    </row>
    <row r="250" spans="1:5">
      <c r="A250" s="127">
        <v>44162</v>
      </c>
      <c r="B250" s="27" t="s">
        <v>24</v>
      </c>
      <c r="C250" s="127">
        <f t="shared" si="25"/>
        <v>44162</v>
      </c>
      <c r="D250" s="142"/>
      <c r="E250" s="142">
        <f>2627</f>
        <v>2627</v>
      </c>
    </row>
    <row r="251" spans="1:5">
      <c r="A251" s="127">
        <v>44161</v>
      </c>
      <c r="B251" s="27" t="s">
        <v>24</v>
      </c>
      <c r="C251" s="127">
        <f t="shared" si="25"/>
        <v>44161</v>
      </c>
      <c r="D251" s="142"/>
      <c r="E251" s="142">
        <f>2512</f>
        <v>2512</v>
      </c>
    </row>
    <row r="252" spans="1:5">
      <c r="A252" s="127">
        <v>44160</v>
      </c>
      <c r="B252" s="27" t="s">
        <v>24</v>
      </c>
      <c r="C252" s="127">
        <f t="shared" si="25"/>
        <v>44160</v>
      </c>
      <c r="D252" s="142"/>
      <c r="E252" s="142">
        <f>2420</f>
        <v>2420</v>
      </c>
    </row>
    <row r="253" spans="1:5">
      <c r="A253" s="127">
        <v>44159</v>
      </c>
      <c r="B253" s="27" t="s">
        <v>24</v>
      </c>
      <c r="C253" s="127">
        <f t="shared" si="25"/>
        <v>44159</v>
      </c>
      <c r="D253" s="142"/>
      <c r="E253" s="142">
        <f>2296</f>
        <v>2296</v>
      </c>
    </row>
    <row r="254" spans="1:5">
      <c r="A254" s="127">
        <v>44158</v>
      </c>
      <c r="B254" s="27" t="s">
        <v>24</v>
      </c>
      <c r="C254" s="127">
        <f t="shared" si="25"/>
        <v>44158</v>
      </c>
      <c r="D254" s="142"/>
      <c r="E254" s="142">
        <f>2202</f>
        <v>2202</v>
      </c>
    </row>
    <row r="255" spans="1:5">
      <c r="A255" s="127">
        <v>44157</v>
      </c>
      <c r="B255" s="27" t="s">
        <v>24</v>
      </c>
      <c r="C255" s="127">
        <f t="shared" si="25"/>
        <v>44157</v>
      </c>
      <c r="D255" s="142"/>
      <c r="E255" s="142">
        <f>2157</f>
        <v>2157</v>
      </c>
    </row>
    <row r="256" spans="1:5">
      <c r="A256" s="127">
        <v>44156</v>
      </c>
      <c r="B256" s="27" t="s">
        <v>24</v>
      </c>
      <c r="C256" s="127">
        <f t="shared" si="25"/>
        <v>44156</v>
      </c>
      <c r="D256" s="142"/>
      <c r="E256" s="142">
        <f>2101</f>
        <v>2101</v>
      </c>
    </row>
    <row r="257" spans="1:5">
      <c r="A257" s="127">
        <v>44155</v>
      </c>
      <c r="B257" s="27" t="s">
        <v>24</v>
      </c>
      <c r="C257" s="127">
        <f t="shared" si="25"/>
        <v>44155</v>
      </c>
      <c r="D257" s="142"/>
      <c r="E257" s="142">
        <f>2021</f>
        <v>2021</v>
      </c>
    </row>
    <row r="258" spans="1:5">
      <c r="A258" s="127">
        <v>44154</v>
      </c>
      <c r="B258" s="27" t="s">
        <v>24</v>
      </c>
      <c r="C258" s="127">
        <f t="shared" si="25"/>
        <v>44154</v>
      </c>
      <c r="D258" s="142"/>
      <c r="E258" s="142">
        <v>1929</v>
      </c>
    </row>
    <row r="259" spans="1:5">
      <c r="A259" s="127">
        <v>44153</v>
      </c>
      <c r="B259" s="27" t="s">
        <v>24</v>
      </c>
      <c r="C259" s="127">
        <f t="shared" si="25"/>
        <v>44153</v>
      </c>
      <c r="D259" s="142"/>
      <c r="E259" s="142">
        <v>1819</v>
      </c>
    </row>
    <row r="260" spans="1:5">
      <c r="A260" s="127">
        <v>44152</v>
      </c>
      <c r="B260" s="27" t="s">
        <v>24</v>
      </c>
      <c r="C260" s="127">
        <f t="shared" si="25"/>
        <v>44152</v>
      </c>
      <c r="D260" s="142"/>
      <c r="E260" s="142">
        <v>1746</v>
      </c>
    </row>
    <row r="261" spans="1:5">
      <c r="A261" s="127">
        <v>44151</v>
      </c>
      <c r="B261" s="27" t="s">
        <v>24</v>
      </c>
      <c r="C261" s="127">
        <f t="shared" si="25"/>
        <v>44151</v>
      </c>
      <c r="D261" s="142"/>
      <c r="E261" s="142">
        <v>1680</v>
      </c>
    </row>
    <row r="262" spans="1:5">
      <c r="A262" s="127">
        <v>44150</v>
      </c>
      <c r="B262" s="27" t="s">
        <v>24</v>
      </c>
      <c r="C262" s="127">
        <f t="shared" si="25"/>
        <v>44150</v>
      </c>
      <c r="D262" s="142"/>
      <c r="E262" s="142">
        <v>1634</v>
      </c>
    </row>
    <row r="263" spans="1:5">
      <c r="A263" s="127">
        <v>44149</v>
      </c>
      <c r="B263" s="27" t="s">
        <v>24</v>
      </c>
      <c r="C263" s="127">
        <f t="shared" si="25"/>
        <v>44149</v>
      </c>
      <c r="D263" s="142"/>
      <c r="E263" s="142">
        <v>1583</v>
      </c>
    </row>
    <row r="264" spans="1:5">
      <c r="A264" s="127">
        <v>44148</v>
      </c>
      <c r="B264" s="27" t="s">
        <v>24</v>
      </c>
      <c r="C264" s="127">
        <f t="shared" si="25"/>
        <v>44148</v>
      </c>
      <c r="D264" s="142"/>
      <c r="E264" s="142">
        <v>1514</v>
      </c>
    </row>
    <row r="265" spans="1:5">
      <c r="A265" s="127">
        <v>44147</v>
      </c>
      <c r="B265" s="27" t="s">
        <v>24</v>
      </c>
      <c r="C265" s="127">
        <f t="shared" si="25"/>
        <v>44147</v>
      </c>
      <c r="D265" s="142"/>
      <c r="E265" s="142">
        <v>1479</v>
      </c>
    </row>
    <row r="266" spans="1:5">
      <c r="A266" s="127">
        <v>44146</v>
      </c>
      <c r="B266" s="27" t="s">
        <v>24</v>
      </c>
      <c r="C266" s="127">
        <f t="shared" si="25"/>
        <v>44146</v>
      </c>
      <c r="D266" s="142"/>
      <c r="E266" s="142">
        <v>1423</v>
      </c>
    </row>
    <row r="267" spans="1:5">
      <c r="A267" s="127">
        <v>44145</v>
      </c>
      <c r="B267" s="27" t="s">
        <v>24</v>
      </c>
      <c r="C267" s="127">
        <f t="shared" si="25"/>
        <v>44145</v>
      </c>
      <c r="D267" s="142"/>
      <c r="E267" s="142">
        <v>1386</v>
      </c>
    </row>
    <row r="268" spans="1:5">
      <c r="A268" s="127">
        <v>44144</v>
      </c>
      <c r="B268" s="27" t="s">
        <v>24</v>
      </c>
      <c r="C268" s="127">
        <f t="shared" si="25"/>
        <v>44144</v>
      </c>
      <c r="D268" s="142"/>
      <c r="E268" s="142">
        <v>1342</v>
      </c>
    </row>
    <row r="269" spans="1:5">
      <c r="A269" s="127">
        <v>44143</v>
      </c>
      <c r="B269" s="27" t="s">
        <v>24</v>
      </c>
      <c r="C269" s="127">
        <f t="shared" si="25"/>
        <v>44143</v>
      </c>
      <c r="D269" s="142"/>
      <c r="E269" s="142">
        <v>1320</v>
      </c>
    </row>
    <row r="270" spans="1:5">
      <c r="A270" s="127">
        <v>44142</v>
      </c>
      <c r="B270" s="27" t="s">
        <v>24</v>
      </c>
      <c r="C270" s="127">
        <f t="shared" si="25"/>
        <v>44142</v>
      </c>
      <c r="D270" s="142"/>
      <c r="E270" s="142">
        <v>1296</v>
      </c>
    </row>
    <row r="271" spans="1:5">
      <c r="A271" s="127">
        <v>44141</v>
      </c>
      <c r="B271" s="27" t="s">
        <v>24</v>
      </c>
      <c r="C271" s="127">
        <f t="shared" si="25"/>
        <v>44141</v>
      </c>
      <c r="D271" s="142"/>
      <c r="E271" s="142">
        <v>1255</v>
      </c>
    </row>
    <row r="272" spans="1:5">
      <c r="A272" s="127">
        <v>44140</v>
      </c>
      <c r="B272" s="27" t="s">
        <v>24</v>
      </c>
      <c r="C272" s="127">
        <f t="shared" si="25"/>
        <v>44140</v>
      </c>
      <c r="D272" s="142"/>
      <c r="E272" s="142">
        <v>1209</v>
      </c>
    </row>
    <row r="273" spans="1:5">
      <c r="A273" s="127">
        <v>44139</v>
      </c>
      <c r="B273" s="27" t="s">
        <v>24</v>
      </c>
      <c r="C273" s="127">
        <f t="shared" si="25"/>
        <v>44139</v>
      </c>
      <c r="D273" s="142"/>
      <c r="E273" s="142">
        <v>1209</v>
      </c>
    </row>
    <row r="274" spans="1:5">
      <c r="A274" s="127">
        <v>44138</v>
      </c>
      <c r="B274" s="27" t="s">
        <v>24</v>
      </c>
      <c r="C274" s="127">
        <f t="shared" si="25"/>
        <v>44138</v>
      </c>
      <c r="D274" s="28">
        <f>1159</f>
        <v>1159</v>
      </c>
      <c r="E274" s="30">
        <v>1074</v>
      </c>
    </row>
    <row r="275" spans="1:5">
      <c r="A275" s="127">
        <v>44137</v>
      </c>
      <c r="B275" s="27" t="s">
        <v>24</v>
      </c>
      <c r="C275" s="127">
        <f t="shared" si="25"/>
        <v>44137</v>
      </c>
      <c r="D275" s="28">
        <f>1130</f>
        <v>1130</v>
      </c>
      <c r="E275" s="30">
        <v>1069</v>
      </c>
    </row>
    <row r="276" spans="1:5">
      <c r="A276" s="127">
        <v>44136</v>
      </c>
      <c r="B276" s="27" t="s">
        <v>24</v>
      </c>
      <c r="C276" s="127">
        <f t="shared" si="25"/>
        <v>44136</v>
      </c>
      <c r="D276" s="28">
        <f>1109</f>
        <v>1109</v>
      </c>
      <c r="E276" s="30">
        <v>1057</v>
      </c>
    </row>
    <row r="277" spans="1:5">
      <c r="A277" s="127">
        <v>44135</v>
      </c>
      <c r="B277" s="27" t="s">
        <v>24</v>
      </c>
      <c r="C277" s="127">
        <f t="shared" si="25"/>
        <v>44135</v>
      </c>
      <c r="D277" s="28">
        <f>1082</f>
        <v>1082</v>
      </c>
      <c r="E277" s="30">
        <v>1045</v>
      </c>
    </row>
    <row r="278" spans="1:5">
      <c r="A278" s="127">
        <v>44134</v>
      </c>
      <c r="B278" s="27" t="s">
        <v>24</v>
      </c>
      <c r="C278" s="127">
        <f t="shared" si="25"/>
        <v>44134</v>
      </c>
      <c r="D278" s="28">
        <f>1056</f>
        <v>1056</v>
      </c>
      <c r="E278" s="30">
        <v>1022</v>
      </c>
    </row>
    <row r="279" spans="1:5">
      <c r="A279" s="127">
        <v>44133</v>
      </c>
      <c r="B279" s="27" t="s">
        <v>24</v>
      </c>
      <c r="C279" s="127">
        <f t="shared" si="25"/>
        <v>44133</v>
      </c>
      <c r="D279" s="28">
        <f>1027</f>
        <v>1027</v>
      </c>
      <c r="E279" s="30">
        <v>1006</v>
      </c>
    </row>
    <row r="280" spans="1:5">
      <c r="A280" s="127">
        <v>44132</v>
      </c>
      <c r="B280" s="27" t="s">
        <v>24</v>
      </c>
      <c r="C280" s="127">
        <f t="shared" si="25"/>
        <v>44132</v>
      </c>
      <c r="D280" s="28">
        <f>1005</f>
        <v>1005</v>
      </c>
      <c r="E280" s="30">
        <v>972</v>
      </c>
    </row>
    <row r="281" spans="1:5">
      <c r="A281" s="127">
        <v>44131</v>
      </c>
      <c r="B281" s="27" t="s">
        <v>24</v>
      </c>
      <c r="C281" s="127">
        <f t="shared" si="25"/>
        <v>44131</v>
      </c>
      <c r="D281" s="28">
        <f>992</f>
        <v>992</v>
      </c>
      <c r="E281" s="30">
        <v>946</v>
      </c>
    </row>
    <row r="282" spans="1:5">
      <c r="A282" s="127">
        <v>44130</v>
      </c>
      <c r="B282" s="27" t="s">
        <v>24</v>
      </c>
      <c r="C282" s="127">
        <f t="shared" si="25"/>
        <v>44130</v>
      </c>
      <c r="D282" s="28">
        <f>979</f>
        <v>979</v>
      </c>
      <c r="E282" s="30">
        <v>939</v>
      </c>
    </row>
    <row r="283" spans="1:5">
      <c r="A283" s="127">
        <v>44129</v>
      </c>
      <c r="B283" s="27" t="s">
        <v>24</v>
      </c>
      <c r="C283" s="127">
        <f t="shared" si="25"/>
        <v>44129</v>
      </c>
      <c r="D283" s="28">
        <f>965</f>
        <v>965</v>
      </c>
      <c r="E283" s="30">
        <v>935</v>
      </c>
    </row>
    <row r="284" spans="1:5">
      <c r="A284" s="127">
        <v>44128</v>
      </c>
      <c r="B284" s="27" t="s">
        <v>24</v>
      </c>
      <c r="C284" s="127">
        <f t="shared" si="25"/>
        <v>44128</v>
      </c>
      <c r="D284" s="28">
        <f>954</f>
        <v>954</v>
      </c>
      <c r="E284" s="30">
        <v>931</v>
      </c>
    </row>
    <row r="285" spans="1:5">
      <c r="A285" s="127">
        <v>44127</v>
      </c>
      <c r="B285" s="27" t="s">
        <v>24</v>
      </c>
      <c r="C285" s="127">
        <f t="shared" si="25"/>
        <v>44127</v>
      </c>
      <c r="D285" s="28">
        <f>941</f>
        <v>941</v>
      </c>
      <c r="E285" s="30">
        <v>923</v>
      </c>
    </row>
    <row r="286" spans="1:5">
      <c r="A286" s="127">
        <v>44126</v>
      </c>
      <c r="B286" s="27" t="s">
        <v>24</v>
      </c>
      <c r="C286" s="127">
        <f t="shared" si="25"/>
        <v>44126</v>
      </c>
      <c r="D286" s="28">
        <f>925</f>
        <v>925</v>
      </c>
      <c r="E286" s="30">
        <v>912</v>
      </c>
    </row>
    <row r="287" spans="1:5">
      <c r="A287" s="127">
        <v>44125</v>
      </c>
      <c r="B287" s="27" t="s">
        <v>24</v>
      </c>
      <c r="C287" s="127">
        <f t="shared" si="25"/>
        <v>44125</v>
      </c>
      <c r="D287" s="28">
        <f>914</f>
        <v>914</v>
      </c>
      <c r="E287" s="30">
        <v>893</v>
      </c>
    </row>
    <row r="288" spans="1:5">
      <c r="A288" s="127">
        <v>44124</v>
      </c>
      <c r="B288" s="27" t="s">
        <v>24</v>
      </c>
      <c r="C288" s="127">
        <f t="shared" si="25"/>
        <v>44124</v>
      </c>
      <c r="D288" s="28">
        <f>904</f>
        <v>904</v>
      </c>
      <c r="E288" s="30">
        <v>883</v>
      </c>
    </row>
    <row r="289" spans="1:5">
      <c r="A289" s="127">
        <v>44123</v>
      </c>
      <c r="B289" s="27" t="s">
        <v>24</v>
      </c>
      <c r="C289" s="127">
        <f t="shared" si="25"/>
        <v>44123</v>
      </c>
      <c r="D289" s="28">
        <f>893</f>
        <v>893</v>
      </c>
      <c r="E289" s="30">
        <v>872</v>
      </c>
    </row>
    <row r="290" spans="1:5">
      <c r="A290" s="127">
        <v>44122</v>
      </c>
      <c r="B290" s="27" t="s">
        <v>24</v>
      </c>
      <c r="C290" s="127">
        <f t="shared" si="25"/>
        <v>44122</v>
      </c>
      <c r="D290" s="28">
        <f>885</f>
        <v>885</v>
      </c>
      <c r="E290" s="30">
        <v>870</v>
      </c>
    </row>
    <row r="291" spans="1:5">
      <c r="A291" s="127">
        <v>44121</v>
      </c>
      <c r="B291" s="27" t="s">
        <v>24</v>
      </c>
      <c r="C291" s="127">
        <f t="shared" si="25"/>
        <v>44121</v>
      </c>
      <c r="D291" s="28">
        <f>881</f>
        <v>881</v>
      </c>
      <c r="E291" s="30">
        <v>864</v>
      </c>
    </row>
    <row r="292" spans="1:5">
      <c r="A292" s="127">
        <v>44120</v>
      </c>
      <c r="B292" s="27" t="s">
        <v>24</v>
      </c>
      <c r="C292" s="127">
        <f t="shared" si="25"/>
        <v>44120</v>
      </c>
      <c r="D292" s="28">
        <f>877</f>
        <v>877</v>
      </c>
      <c r="E292" s="30">
        <v>857</v>
      </c>
    </row>
    <row r="293" spans="1:5">
      <c r="A293" s="127">
        <v>44119</v>
      </c>
      <c r="B293" s="27" t="s">
        <v>24</v>
      </c>
      <c r="C293" s="127">
        <f t="shared" si="25"/>
        <v>44119</v>
      </c>
      <c r="D293" s="28">
        <f>872</f>
        <v>872</v>
      </c>
      <c r="E293" s="30">
        <v>853</v>
      </c>
    </row>
    <row r="294" spans="1:5">
      <c r="A294" s="127">
        <v>44118</v>
      </c>
      <c r="B294" s="27" t="s">
        <v>24</v>
      </c>
      <c r="C294" s="127">
        <f t="shared" si="25"/>
        <v>44118</v>
      </c>
      <c r="D294" s="28">
        <f>861</f>
        <v>861</v>
      </c>
      <c r="E294" s="30">
        <v>848</v>
      </c>
    </row>
    <row r="295" spans="1:5">
      <c r="A295" s="127">
        <v>44117</v>
      </c>
      <c r="B295" s="27" t="s">
        <v>24</v>
      </c>
      <c r="C295" s="127">
        <f t="shared" si="25"/>
        <v>44117</v>
      </c>
      <c r="D295" s="28">
        <f>855</f>
        <v>855</v>
      </c>
      <c r="E295" s="30">
        <v>835</v>
      </c>
    </row>
    <row r="296" spans="1:5">
      <c r="A296" s="127">
        <v>44116</v>
      </c>
      <c r="B296" s="27" t="s">
        <v>24</v>
      </c>
      <c r="C296" s="127">
        <f t="shared" si="25"/>
        <v>44116</v>
      </c>
      <c r="D296" s="28">
        <f>851</f>
        <v>851</v>
      </c>
      <c r="E296" s="30">
        <v>827</v>
      </c>
    </row>
    <row r="297" spans="1:5">
      <c r="A297" s="127">
        <v>44115</v>
      </c>
      <c r="B297" s="27" t="s">
        <v>24</v>
      </c>
      <c r="C297" s="127">
        <f t="shared" si="25"/>
        <v>44115</v>
      </c>
      <c r="D297" s="28">
        <f>852</f>
        <v>852</v>
      </c>
      <c r="E297" s="30">
        <v>825</v>
      </c>
    </row>
    <row r="298" spans="1:5">
      <c r="A298" s="127">
        <v>44114</v>
      </c>
      <c r="B298" s="27" t="s">
        <v>24</v>
      </c>
      <c r="C298" s="127">
        <f t="shared" si="25"/>
        <v>44114</v>
      </c>
      <c r="D298" s="28">
        <f>842</f>
        <v>842</v>
      </c>
      <c r="E298" s="30">
        <v>821</v>
      </c>
    </row>
    <row r="299" spans="1:5">
      <c r="A299" s="127">
        <v>44113</v>
      </c>
      <c r="B299" s="27" t="s">
        <v>24</v>
      </c>
      <c r="C299" s="127">
        <f t="shared" si="25"/>
        <v>44113</v>
      </c>
      <c r="D299" s="28">
        <f>838</f>
        <v>838</v>
      </c>
      <c r="E299" s="30">
        <v>820</v>
      </c>
    </row>
    <row r="300" spans="1:5">
      <c r="A300" s="127">
        <v>44112</v>
      </c>
      <c r="B300" s="27" t="s">
        <v>24</v>
      </c>
      <c r="C300" s="127">
        <f t="shared" si="25"/>
        <v>44112</v>
      </c>
      <c r="D300" s="28">
        <f>830</f>
        <v>830</v>
      </c>
      <c r="E300" s="30">
        <v>815</v>
      </c>
    </row>
    <row r="301" spans="1:5">
      <c r="A301" s="127">
        <v>44111</v>
      </c>
      <c r="B301" s="27" t="s">
        <v>24</v>
      </c>
      <c r="C301" s="127">
        <f t="shared" si="25"/>
        <v>44111</v>
      </c>
      <c r="D301" s="28">
        <f>822</f>
        <v>822</v>
      </c>
      <c r="E301" s="30">
        <v>806</v>
      </c>
    </row>
    <row r="302" spans="1:5">
      <c r="A302" s="127">
        <v>44110</v>
      </c>
      <c r="B302" s="27" t="s">
        <v>24</v>
      </c>
      <c r="C302" s="127">
        <f t="shared" si="25"/>
        <v>44110</v>
      </c>
      <c r="D302" s="28">
        <f>818</f>
        <v>818</v>
      </c>
      <c r="E302" s="30">
        <v>799</v>
      </c>
    </row>
    <row r="303" spans="1:5">
      <c r="A303" s="127">
        <v>44109</v>
      </c>
      <c r="B303" s="27" t="s">
        <v>24</v>
      </c>
      <c r="C303" s="127">
        <f t="shared" ref="C303:C366" si="26">A303</f>
        <v>44109</v>
      </c>
      <c r="D303" s="28">
        <f>813</f>
        <v>813</v>
      </c>
      <c r="E303" s="30">
        <v>795</v>
      </c>
    </row>
    <row r="304" spans="1:5">
      <c r="A304" s="127">
        <v>44108</v>
      </c>
      <c r="B304" s="27" t="s">
        <v>24</v>
      </c>
      <c r="C304" s="127">
        <f t="shared" si="26"/>
        <v>44108</v>
      </c>
      <c r="D304" s="28">
        <f>813</f>
        <v>813</v>
      </c>
      <c r="E304" s="30">
        <v>786</v>
      </c>
    </row>
    <row r="305" spans="1:5">
      <c r="A305" s="127">
        <v>44107</v>
      </c>
      <c r="B305" s="27" t="s">
        <v>24</v>
      </c>
      <c r="C305" s="127">
        <f t="shared" si="26"/>
        <v>44107</v>
      </c>
      <c r="D305" s="28">
        <f>803</f>
        <v>803</v>
      </c>
      <c r="E305" s="30">
        <v>785</v>
      </c>
    </row>
    <row r="306" spans="1:5">
      <c r="A306" s="127">
        <v>44106</v>
      </c>
      <c r="B306" s="27" t="s">
        <v>24</v>
      </c>
      <c r="C306" s="127">
        <f t="shared" si="26"/>
        <v>44106</v>
      </c>
      <c r="D306" s="28">
        <f>803</f>
        <v>803</v>
      </c>
      <c r="E306" s="30">
        <v>782</v>
      </c>
    </row>
    <row r="307" spans="1:5">
      <c r="A307" s="127">
        <v>44105</v>
      </c>
      <c r="B307" s="27" t="s">
        <v>24</v>
      </c>
      <c r="C307" s="127">
        <f t="shared" si="26"/>
        <v>44105</v>
      </c>
      <c r="D307" s="28">
        <f>799</f>
        <v>799</v>
      </c>
      <c r="E307" s="30">
        <v>779</v>
      </c>
    </row>
    <row r="308" spans="1:5">
      <c r="A308" s="127">
        <v>44104</v>
      </c>
      <c r="B308" s="27" t="s">
        <v>24</v>
      </c>
      <c r="C308" s="127">
        <f t="shared" si="26"/>
        <v>44104</v>
      </c>
      <c r="D308" s="28">
        <f>796</f>
        <v>796</v>
      </c>
      <c r="E308" s="30">
        <v>775</v>
      </c>
    </row>
    <row r="309" spans="1:5">
      <c r="A309" s="127">
        <v>44103</v>
      </c>
      <c r="B309" s="27" t="s">
        <v>24</v>
      </c>
      <c r="C309" s="127">
        <f t="shared" si="26"/>
        <v>44103</v>
      </c>
      <c r="D309" s="28">
        <f>790</f>
        <v>790</v>
      </c>
      <c r="E309" s="30">
        <v>774</v>
      </c>
    </row>
    <row r="310" spans="1:5">
      <c r="A310" s="127">
        <v>44102</v>
      </c>
      <c r="B310" s="27" t="s">
        <v>24</v>
      </c>
      <c r="C310" s="127">
        <f t="shared" si="26"/>
        <v>44102</v>
      </c>
      <c r="D310" s="28">
        <f>787</f>
        <v>787</v>
      </c>
      <c r="E310" s="30">
        <v>768</v>
      </c>
    </row>
    <row r="311" spans="1:5">
      <c r="A311" s="127">
        <v>44101</v>
      </c>
      <c r="B311" s="27" t="s">
        <v>24</v>
      </c>
      <c r="C311" s="127">
        <f t="shared" si="26"/>
        <v>44101</v>
      </c>
      <c r="D311" s="28">
        <f>787</f>
        <v>787</v>
      </c>
      <c r="E311" s="30">
        <v>766</v>
      </c>
    </row>
    <row r="312" spans="1:5">
      <c r="A312" s="127">
        <v>44100</v>
      </c>
      <c r="B312" s="27" t="s">
        <v>24</v>
      </c>
      <c r="C312" s="127">
        <f t="shared" si="26"/>
        <v>44100</v>
      </c>
      <c r="D312" s="28">
        <f>786</f>
        <v>786</v>
      </c>
      <c r="E312" s="30">
        <v>766</v>
      </c>
    </row>
    <row r="313" spans="1:5">
      <c r="A313" s="127">
        <v>44099</v>
      </c>
      <c r="B313" s="27" t="s">
        <v>24</v>
      </c>
      <c r="C313" s="127">
        <f t="shared" si="26"/>
        <v>44099</v>
      </c>
      <c r="D313" s="28">
        <f>786</f>
        <v>786</v>
      </c>
      <c r="E313" s="30">
        <v>765</v>
      </c>
    </row>
    <row r="314" spans="1:5">
      <c r="A314" s="127">
        <v>44098</v>
      </c>
      <c r="B314" s="27" t="s">
        <v>24</v>
      </c>
      <c r="C314" s="127">
        <f t="shared" si="26"/>
        <v>44098</v>
      </c>
      <c r="D314" s="28">
        <f>777</f>
        <v>777</v>
      </c>
      <c r="E314" s="30">
        <v>762</v>
      </c>
    </row>
    <row r="315" spans="1:5">
      <c r="A315" s="127">
        <v>44097</v>
      </c>
      <c r="B315" s="27" t="s">
        <v>24</v>
      </c>
      <c r="C315" s="127">
        <f t="shared" si="26"/>
        <v>44097</v>
      </c>
      <c r="D315" s="28">
        <f>771</f>
        <v>771</v>
      </c>
      <c r="E315" s="30">
        <v>756</v>
      </c>
    </row>
    <row r="316" spans="1:5">
      <c r="A316" s="127">
        <v>44096</v>
      </c>
      <c r="B316" s="27" t="s">
        <v>24</v>
      </c>
      <c r="C316" s="127">
        <f t="shared" si="26"/>
        <v>44096</v>
      </c>
      <c r="D316" s="28">
        <f>767</f>
        <v>767</v>
      </c>
      <c r="E316" s="30">
        <v>752</v>
      </c>
    </row>
    <row r="317" spans="1:5">
      <c r="A317" s="127">
        <v>44095</v>
      </c>
      <c r="B317" s="27" t="s">
        <v>24</v>
      </c>
      <c r="C317" s="127">
        <f t="shared" si="26"/>
        <v>44095</v>
      </c>
      <c r="D317" s="28">
        <f>766</f>
        <v>766</v>
      </c>
      <c r="E317" s="30">
        <v>749</v>
      </c>
    </row>
    <row r="318" spans="1:5">
      <c r="A318" s="127">
        <v>44094</v>
      </c>
      <c r="B318" s="27" t="s">
        <v>24</v>
      </c>
      <c r="C318" s="127">
        <f t="shared" si="26"/>
        <v>44094</v>
      </c>
      <c r="D318" s="28">
        <f>765</f>
        <v>765</v>
      </c>
      <c r="E318" s="30">
        <v>746</v>
      </c>
    </row>
    <row r="319" spans="1:5">
      <c r="A319" s="127">
        <v>44093</v>
      </c>
      <c r="B319" s="27" t="s">
        <v>24</v>
      </c>
      <c r="C319" s="127">
        <f t="shared" si="26"/>
        <v>44093</v>
      </c>
      <c r="D319" s="28">
        <f>765</f>
        <v>765</v>
      </c>
      <c r="E319" s="30">
        <v>745</v>
      </c>
    </row>
    <row r="320" spans="1:5">
      <c r="A320" s="127">
        <v>44092</v>
      </c>
      <c r="B320" s="27" t="s">
        <v>24</v>
      </c>
      <c r="C320" s="127">
        <f t="shared" si="26"/>
        <v>44092</v>
      </c>
      <c r="D320" s="28">
        <f>758</f>
        <v>758</v>
      </c>
      <c r="E320" s="30">
        <v>740</v>
      </c>
    </row>
    <row r="321" spans="1:5">
      <c r="A321" s="127">
        <v>44091</v>
      </c>
      <c r="B321" s="27" t="s">
        <v>24</v>
      </c>
      <c r="C321" s="127">
        <f t="shared" si="26"/>
        <v>44091</v>
      </c>
      <c r="D321" s="28">
        <f>758</f>
        <v>758</v>
      </c>
      <c r="E321" s="30">
        <v>739</v>
      </c>
    </row>
    <row r="322" spans="1:5">
      <c r="A322" s="127">
        <v>44090</v>
      </c>
      <c r="B322" s="27" t="s">
        <v>24</v>
      </c>
      <c r="C322" s="127">
        <f t="shared" si="26"/>
        <v>44090</v>
      </c>
      <c r="D322" s="28">
        <f>757</f>
        <v>757</v>
      </c>
      <c r="E322" s="30">
        <v>739</v>
      </c>
    </row>
    <row r="323" spans="1:5">
      <c r="A323" s="127">
        <v>44089</v>
      </c>
      <c r="B323" s="27" t="s">
        <v>24</v>
      </c>
      <c r="C323" s="127">
        <f t="shared" si="26"/>
        <v>44089</v>
      </c>
      <c r="D323" s="28">
        <f>757</f>
        <v>757</v>
      </c>
      <c r="E323" s="30">
        <v>739</v>
      </c>
    </row>
    <row r="324" spans="1:5">
      <c r="A324" s="127">
        <v>44088</v>
      </c>
      <c r="B324" s="27" t="s">
        <v>24</v>
      </c>
      <c r="C324" s="127">
        <f t="shared" si="26"/>
        <v>44088</v>
      </c>
      <c r="D324" s="28">
        <f>756</f>
        <v>756</v>
      </c>
      <c r="E324" s="30">
        <v>738</v>
      </c>
    </row>
    <row r="325" spans="1:5">
      <c r="A325" s="127">
        <v>44087</v>
      </c>
      <c r="B325" s="27" t="s">
        <v>24</v>
      </c>
      <c r="C325" s="127">
        <f t="shared" si="26"/>
        <v>44087</v>
      </c>
      <c r="D325" s="28">
        <f>754</f>
        <v>754</v>
      </c>
      <c r="E325" s="30">
        <v>735</v>
      </c>
    </row>
    <row r="326" spans="1:5">
      <c r="A326" s="127">
        <v>44086</v>
      </c>
      <c r="B326" s="27" t="s">
        <v>24</v>
      </c>
      <c r="C326" s="127">
        <f t="shared" si="26"/>
        <v>44086</v>
      </c>
      <c r="D326" s="28">
        <f>750</f>
        <v>750</v>
      </c>
      <c r="E326" s="30">
        <v>733</v>
      </c>
    </row>
    <row r="327" spans="1:5">
      <c r="A327" s="127">
        <v>44085</v>
      </c>
      <c r="B327" s="27" t="s">
        <v>24</v>
      </c>
      <c r="C327" s="127">
        <f t="shared" si="26"/>
        <v>44085</v>
      </c>
      <c r="D327" s="28">
        <f>748</f>
        <v>748</v>
      </c>
      <c r="E327" s="30">
        <v>732</v>
      </c>
    </row>
    <row r="328" spans="1:5">
      <c r="A328" s="127">
        <v>44084</v>
      </c>
      <c r="B328" s="27" t="s">
        <v>24</v>
      </c>
      <c r="C328" s="127">
        <f t="shared" si="26"/>
        <v>44084</v>
      </c>
      <c r="D328" s="28">
        <f>747</f>
        <v>747</v>
      </c>
      <c r="E328" s="30">
        <v>729</v>
      </c>
    </row>
    <row r="329" spans="1:5">
      <c r="A329" s="127">
        <v>44083</v>
      </c>
      <c r="B329" s="27" t="s">
        <v>24</v>
      </c>
      <c r="C329" s="127">
        <f t="shared" si="26"/>
        <v>44083</v>
      </c>
      <c r="D329" s="28">
        <f>747</f>
        <v>747</v>
      </c>
      <c r="E329" s="30">
        <v>729</v>
      </c>
    </row>
    <row r="330" spans="1:5">
      <c r="A330" s="127">
        <v>44082</v>
      </c>
      <c r="B330" s="27" t="s">
        <v>24</v>
      </c>
      <c r="C330" s="127">
        <f t="shared" si="26"/>
        <v>44082</v>
      </c>
      <c r="D330" s="28">
        <f>746</f>
        <v>746</v>
      </c>
      <c r="E330" s="30">
        <v>729</v>
      </c>
    </row>
    <row r="331" spans="1:5">
      <c r="A331" s="127">
        <v>44081</v>
      </c>
      <c r="B331" s="27" t="s">
        <v>24</v>
      </c>
      <c r="C331" s="127">
        <f t="shared" si="26"/>
        <v>44081</v>
      </c>
      <c r="D331" s="28">
        <f>736</f>
        <v>736</v>
      </c>
      <c r="E331" s="30">
        <v>728</v>
      </c>
    </row>
    <row r="332" spans="1:5">
      <c r="A332" s="127">
        <v>44080</v>
      </c>
      <c r="B332" s="27" t="s">
        <v>24</v>
      </c>
      <c r="C332" s="127">
        <f t="shared" si="26"/>
        <v>44080</v>
      </c>
      <c r="D332" s="28">
        <f>736</f>
        <v>736</v>
      </c>
      <c r="E332" s="30">
        <v>728</v>
      </c>
    </row>
    <row r="333" spans="1:5">
      <c r="A333" s="127">
        <v>44079</v>
      </c>
      <c r="B333" s="27" t="s">
        <v>24</v>
      </c>
      <c r="C333" s="127">
        <f t="shared" si="26"/>
        <v>44079</v>
      </c>
      <c r="D333" s="28">
        <f>735</f>
        <v>735</v>
      </c>
      <c r="E333" s="30">
        <v>727</v>
      </c>
    </row>
    <row r="334" spans="1:5">
      <c r="A334" s="127">
        <v>44078</v>
      </c>
      <c r="B334" s="27" t="s">
        <v>24</v>
      </c>
      <c r="C334" s="127">
        <f t="shared" si="26"/>
        <v>44078</v>
      </c>
      <c r="D334" s="28">
        <f>735</f>
        <v>735</v>
      </c>
      <c r="E334" s="30">
        <v>727</v>
      </c>
    </row>
    <row r="335" spans="1:5">
      <c r="A335" s="127">
        <v>44077</v>
      </c>
      <c r="B335" s="27" t="s">
        <v>24</v>
      </c>
      <c r="C335" s="127">
        <f t="shared" si="26"/>
        <v>44077</v>
      </c>
      <c r="D335" s="28">
        <f>734</f>
        <v>734</v>
      </c>
      <c r="E335" s="30">
        <v>727</v>
      </c>
    </row>
    <row r="336" spans="1:5">
      <c r="A336" s="127">
        <v>44076</v>
      </c>
      <c r="B336" s="27" t="s">
        <v>24</v>
      </c>
      <c r="C336" s="127">
        <f t="shared" si="26"/>
        <v>44076</v>
      </c>
      <c r="D336" s="28">
        <f>734</f>
        <v>734</v>
      </c>
      <c r="E336" s="30">
        <v>727</v>
      </c>
    </row>
    <row r="337" spans="1:5">
      <c r="A337" s="127">
        <v>44075</v>
      </c>
      <c r="B337" s="27" t="s">
        <v>24</v>
      </c>
      <c r="C337" s="127">
        <f t="shared" si="26"/>
        <v>44075</v>
      </c>
      <c r="D337" s="28">
        <f>733</f>
        <v>733</v>
      </c>
      <c r="E337" s="30">
        <v>727</v>
      </c>
    </row>
    <row r="338" spans="1:5">
      <c r="A338" s="127">
        <v>44074</v>
      </c>
      <c r="B338" s="27" t="s">
        <v>24</v>
      </c>
      <c r="C338" s="127">
        <f t="shared" si="26"/>
        <v>44074</v>
      </c>
      <c r="D338" s="28">
        <f>733</f>
        <v>733</v>
      </c>
      <c r="E338" s="30">
        <v>726</v>
      </c>
    </row>
    <row r="339" spans="1:5">
      <c r="A339" s="127">
        <v>44073</v>
      </c>
      <c r="B339" s="27" t="s">
        <v>24</v>
      </c>
      <c r="C339" s="127">
        <f t="shared" si="26"/>
        <v>44073</v>
      </c>
      <c r="D339" s="28">
        <f>733</f>
        <v>733</v>
      </c>
      <c r="E339" s="30">
        <v>726</v>
      </c>
    </row>
    <row r="340" spans="1:5">
      <c r="A340" s="127">
        <v>44072</v>
      </c>
      <c r="B340" s="27" t="s">
        <v>24</v>
      </c>
      <c r="C340" s="127">
        <f t="shared" si="26"/>
        <v>44072</v>
      </c>
      <c r="D340" s="28">
        <f>733</f>
        <v>733</v>
      </c>
      <c r="E340" s="30">
        <v>726</v>
      </c>
    </row>
    <row r="341" spans="1:5">
      <c r="A341" s="127">
        <v>44071</v>
      </c>
      <c r="B341" s="27" t="s">
        <v>24</v>
      </c>
      <c r="C341" s="127">
        <f t="shared" si="26"/>
        <v>44071</v>
      </c>
      <c r="D341" s="28">
        <f>733</f>
        <v>733</v>
      </c>
      <c r="E341" s="30">
        <v>726</v>
      </c>
    </row>
    <row r="342" spans="1:5">
      <c r="A342" s="127">
        <v>44070</v>
      </c>
      <c r="B342" s="27" t="s">
        <v>24</v>
      </c>
      <c r="C342" s="127">
        <f t="shared" si="26"/>
        <v>44070</v>
      </c>
      <c r="D342" s="28">
        <f>733</f>
        <v>733</v>
      </c>
      <c r="E342" s="30">
        <v>725</v>
      </c>
    </row>
    <row r="343" spans="1:5">
      <c r="A343" s="127">
        <v>44069</v>
      </c>
      <c r="B343" s="27" t="s">
        <v>24</v>
      </c>
      <c r="C343" s="127">
        <f t="shared" si="26"/>
        <v>44069</v>
      </c>
      <c r="D343" s="28">
        <f>733</f>
        <v>733</v>
      </c>
      <c r="E343" s="30">
        <v>725</v>
      </c>
    </row>
    <row r="344" spans="1:5">
      <c r="A344" s="127">
        <v>44068</v>
      </c>
      <c r="B344" s="27" t="s">
        <v>24</v>
      </c>
      <c r="C344" s="127">
        <f t="shared" si="26"/>
        <v>44068</v>
      </c>
      <c r="D344" s="28">
        <f>733</f>
        <v>733</v>
      </c>
      <c r="E344" s="30">
        <v>725</v>
      </c>
    </row>
    <row r="345" spans="1:5">
      <c r="A345" s="127">
        <v>44067</v>
      </c>
      <c r="B345" s="27" t="s">
        <v>24</v>
      </c>
      <c r="C345" s="127">
        <f t="shared" si="26"/>
        <v>44067</v>
      </c>
      <c r="D345" s="28">
        <f>732</f>
        <v>732</v>
      </c>
      <c r="E345" s="30">
        <v>725</v>
      </c>
    </row>
    <row r="346" spans="1:5">
      <c r="A346" s="127">
        <v>44066</v>
      </c>
      <c r="B346" s="27" t="s">
        <v>24</v>
      </c>
      <c r="C346" s="127">
        <f t="shared" si="26"/>
        <v>44066</v>
      </c>
      <c r="D346" s="28">
        <f>732</f>
        <v>732</v>
      </c>
      <c r="E346" s="30">
        <v>725</v>
      </c>
    </row>
    <row r="347" spans="1:5">
      <c r="A347" s="127">
        <v>44065</v>
      </c>
      <c r="B347" s="27" t="s">
        <v>24</v>
      </c>
      <c r="C347" s="127">
        <f t="shared" si="26"/>
        <v>44065</v>
      </c>
      <c r="D347" s="28">
        <f>730</f>
        <v>730</v>
      </c>
      <c r="E347" s="30">
        <v>725</v>
      </c>
    </row>
    <row r="348" spans="1:5">
      <c r="A348" s="127">
        <v>44064</v>
      </c>
      <c r="B348" s="27" t="s">
        <v>24</v>
      </c>
      <c r="C348" s="127">
        <f t="shared" si="26"/>
        <v>44064</v>
      </c>
      <c r="D348" s="28">
        <f>729</f>
        <v>729</v>
      </c>
      <c r="E348" s="30">
        <v>724</v>
      </c>
    </row>
    <row r="349" spans="1:5">
      <c r="A349" s="127">
        <v>44063</v>
      </c>
      <c r="B349" s="27" t="s">
        <v>24</v>
      </c>
      <c r="C349" s="127">
        <f t="shared" si="26"/>
        <v>44063</v>
      </c>
      <c r="D349" s="28">
        <f>729</f>
        <v>729</v>
      </c>
      <c r="E349" s="30">
        <v>723</v>
      </c>
    </row>
    <row r="350" spans="1:5">
      <c r="A350" s="127">
        <v>44062</v>
      </c>
      <c r="B350" s="27" t="s">
        <v>24</v>
      </c>
      <c r="C350" s="127">
        <f t="shared" si="26"/>
        <v>44062</v>
      </c>
      <c r="D350" s="28">
        <f>729</f>
        <v>729</v>
      </c>
      <c r="E350" s="30">
        <v>721</v>
      </c>
    </row>
    <row r="351" spans="1:5">
      <c r="A351" s="127">
        <v>44061</v>
      </c>
      <c r="B351" s="27" t="s">
        <v>24</v>
      </c>
      <c r="C351" s="127">
        <f t="shared" si="26"/>
        <v>44061</v>
      </c>
      <c r="D351" s="28">
        <f>729</f>
        <v>729</v>
      </c>
      <c r="E351" s="30">
        <v>719</v>
      </c>
    </row>
    <row r="352" spans="1:5">
      <c r="A352" s="127">
        <v>44060</v>
      </c>
      <c r="B352" s="27" t="s">
        <v>24</v>
      </c>
      <c r="C352" s="127">
        <f t="shared" si="26"/>
        <v>44060</v>
      </c>
      <c r="D352" s="28">
        <f>728</f>
        <v>728</v>
      </c>
      <c r="E352" s="30">
        <v>717</v>
      </c>
    </row>
    <row r="353" spans="1:5">
      <c r="A353" s="127">
        <v>44059</v>
      </c>
      <c r="B353" s="27" t="s">
        <v>24</v>
      </c>
      <c r="C353" s="127">
        <f t="shared" si="26"/>
        <v>44059</v>
      </c>
      <c r="D353" s="28">
        <f>728</f>
        <v>728</v>
      </c>
      <c r="E353" s="30">
        <v>717</v>
      </c>
    </row>
    <row r="354" spans="1:5">
      <c r="A354" s="127">
        <v>44058</v>
      </c>
      <c r="B354" s="27" t="s">
        <v>24</v>
      </c>
      <c r="C354" s="127">
        <f t="shared" si="26"/>
        <v>44058</v>
      </c>
      <c r="D354" s="28">
        <f>725</f>
        <v>725</v>
      </c>
      <c r="E354" s="30">
        <v>716</v>
      </c>
    </row>
    <row r="355" spans="1:5">
      <c r="A355" s="127">
        <v>44057</v>
      </c>
      <c r="B355" s="27" t="s">
        <v>24</v>
      </c>
      <c r="C355" s="127">
        <f t="shared" si="26"/>
        <v>44057</v>
      </c>
      <c r="D355" s="28">
        <f>725</f>
        <v>725</v>
      </c>
      <c r="E355" s="30">
        <v>714</v>
      </c>
    </row>
    <row r="356" spans="1:5">
      <c r="A356" s="127">
        <v>44056</v>
      </c>
      <c r="B356" s="27" t="s">
        <v>24</v>
      </c>
      <c r="C356" s="127">
        <f t="shared" si="26"/>
        <v>44056</v>
      </c>
      <c r="D356" s="28">
        <f>724</f>
        <v>724</v>
      </c>
      <c r="E356" s="30">
        <v>712</v>
      </c>
    </row>
    <row r="357" spans="1:5">
      <c r="A357" s="127">
        <v>44055</v>
      </c>
      <c r="B357" s="27" t="s">
        <v>24</v>
      </c>
      <c r="C357" s="127">
        <f t="shared" si="26"/>
        <v>44055</v>
      </c>
      <c r="D357" s="28">
        <f>723</f>
        <v>723</v>
      </c>
      <c r="E357" s="30">
        <v>712</v>
      </c>
    </row>
    <row r="358" spans="1:5">
      <c r="A358" s="127">
        <v>44054</v>
      </c>
      <c r="B358" s="27" t="s">
        <v>24</v>
      </c>
      <c r="C358" s="127">
        <f t="shared" si="26"/>
        <v>44054</v>
      </c>
      <c r="D358" s="28">
        <f>723</f>
        <v>723</v>
      </c>
      <c r="E358" s="30">
        <v>711</v>
      </c>
    </row>
    <row r="359" spans="1:5">
      <c r="A359" s="127">
        <v>44053</v>
      </c>
      <c r="B359" s="27" t="s">
        <v>24</v>
      </c>
      <c r="C359" s="127">
        <f t="shared" si="26"/>
        <v>44053</v>
      </c>
      <c r="D359" s="28">
        <f>721</f>
        <v>721</v>
      </c>
      <c r="E359" s="30">
        <v>710</v>
      </c>
    </row>
    <row r="360" spans="1:5">
      <c r="A360" s="127">
        <v>44052</v>
      </c>
      <c r="B360" s="27" t="s">
        <v>24</v>
      </c>
      <c r="C360" s="127">
        <f t="shared" si="26"/>
        <v>44052</v>
      </c>
      <c r="D360" s="28">
        <f>721</f>
        <v>721</v>
      </c>
      <c r="E360" s="30">
        <v>710</v>
      </c>
    </row>
    <row r="361" spans="1:5">
      <c r="A361" s="127">
        <v>44051</v>
      </c>
      <c r="B361" s="27" t="s">
        <v>24</v>
      </c>
      <c r="C361" s="127">
        <f t="shared" si="26"/>
        <v>44051</v>
      </c>
      <c r="D361" s="28">
        <f>720</f>
        <v>720</v>
      </c>
      <c r="E361" s="30">
        <v>709</v>
      </c>
    </row>
    <row r="362" spans="1:5">
      <c r="A362" s="127">
        <v>44050</v>
      </c>
      <c r="B362" s="27" t="s">
        <v>24</v>
      </c>
      <c r="C362" s="127">
        <f t="shared" si="26"/>
        <v>44050</v>
      </c>
      <c r="D362" s="28">
        <f>719</f>
        <v>719</v>
      </c>
      <c r="E362" s="30">
        <v>708</v>
      </c>
    </row>
    <row r="363" spans="1:5">
      <c r="A363" s="127">
        <v>44049</v>
      </c>
      <c r="B363" s="27" t="s">
        <v>24</v>
      </c>
      <c r="C363" s="127">
        <f t="shared" si="26"/>
        <v>44049</v>
      </c>
      <c r="D363" s="28">
        <f>719</f>
        <v>719</v>
      </c>
      <c r="E363" s="30">
        <v>706</v>
      </c>
    </row>
    <row r="364" spans="1:5">
      <c r="A364" s="127">
        <v>44048</v>
      </c>
      <c r="B364" s="27" t="s">
        <v>24</v>
      </c>
      <c r="C364" s="127">
        <f t="shared" si="26"/>
        <v>44048</v>
      </c>
      <c r="D364" s="28">
        <f>719</f>
        <v>719</v>
      </c>
      <c r="E364" s="30">
        <v>700</v>
      </c>
    </row>
    <row r="365" spans="1:5">
      <c r="A365" s="127">
        <v>44047</v>
      </c>
      <c r="B365" s="27" t="s">
        <v>24</v>
      </c>
      <c r="C365" s="127">
        <f t="shared" si="26"/>
        <v>44047</v>
      </c>
      <c r="D365" s="28">
        <f>718</f>
        <v>718</v>
      </c>
      <c r="E365" s="30">
        <v>700</v>
      </c>
    </row>
    <row r="366" spans="1:5">
      <c r="A366" s="127">
        <v>44046</v>
      </c>
      <c r="B366" s="27" t="s">
        <v>24</v>
      </c>
      <c r="C366" s="127">
        <f t="shared" si="26"/>
        <v>44046</v>
      </c>
      <c r="D366" s="28">
        <f>718</f>
        <v>718</v>
      </c>
      <c r="E366" s="30">
        <v>698</v>
      </c>
    </row>
    <row r="367" spans="1:5">
      <c r="A367" s="127">
        <v>44045</v>
      </c>
      <c r="B367" s="27" t="s">
        <v>24</v>
      </c>
      <c r="C367" s="127">
        <f t="shared" ref="C367:C430" si="27">A367</f>
        <v>44045</v>
      </c>
      <c r="D367" s="28">
        <f>718</f>
        <v>718</v>
      </c>
      <c r="E367" s="30">
        <v>698</v>
      </c>
    </row>
    <row r="368" spans="1:5">
      <c r="A368" s="127">
        <v>44044</v>
      </c>
      <c r="B368" s="27" t="s">
        <v>24</v>
      </c>
      <c r="C368" s="127">
        <f t="shared" si="27"/>
        <v>44044</v>
      </c>
      <c r="D368" s="28">
        <f>718</f>
        <v>718</v>
      </c>
      <c r="E368" s="30">
        <v>698</v>
      </c>
    </row>
    <row r="369" spans="1:5">
      <c r="A369" s="127">
        <v>44043</v>
      </c>
      <c r="B369" s="27" t="s">
        <v>24</v>
      </c>
      <c r="C369" s="127">
        <f t="shared" si="27"/>
        <v>44043</v>
      </c>
      <c r="D369" s="28">
        <f>718</f>
        <v>718</v>
      </c>
      <c r="E369" s="30">
        <v>698</v>
      </c>
    </row>
    <row r="370" spans="1:5">
      <c r="A370" s="127">
        <v>44042</v>
      </c>
      <c r="B370" s="27" t="s">
        <v>24</v>
      </c>
      <c r="C370" s="127">
        <f t="shared" si="27"/>
        <v>44042</v>
      </c>
      <c r="D370" s="28">
        <f>716</f>
        <v>716</v>
      </c>
      <c r="E370" s="30">
        <v>698</v>
      </c>
    </row>
    <row r="371" spans="1:5">
      <c r="A371" s="127">
        <v>44041</v>
      </c>
      <c r="B371" s="27" t="s">
        <v>24</v>
      </c>
      <c r="C371" s="127">
        <f t="shared" si="27"/>
        <v>44041</v>
      </c>
      <c r="D371" s="28">
        <f>713</f>
        <v>713</v>
      </c>
      <c r="E371" s="30">
        <v>696</v>
      </c>
    </row>
    <row r="372" spans="1:5">
      <c r="A372" s="127">
        <v>44040</v>
      </c>
      <c r="B372" s="27" t="s">
        <v>24</v>
      </c>
      <c r="C372" s="127">
        <f t="shared" si="27"/>
        <v>44040</v>
      </c>
      <c r="D372" s="28">
        <f>713</f>
        <v>713</v>
      </c>
      <c r="E372" s="30">
        <v>688</v>
      </c>
    </row>
    <row r="373" spans="1:5">
      <c r="A373" s="127">
        <v>44039</v>
      </c>
      <c r="B373" s="27" t="s">
        <v>24</v>
      </c>
      <c r="C373" s="127">
        <f t="shared" si="27"/>
        <v>44039</v>
      </c>
      <c r="D373" s="28">
        <f>712</f>
        <v>712</v>
      </c>
      <c r="E373" s="30">
        <v>688</v>
      </c>
    </row>
    <row r="374" spans="1:5">
      <c r="A374" s="127">
        <v>44038</v>
      </c>
      <c r="B374" s="27" t="s">
        <v>24</v>
      </c>
      <c r="C374" s="127">
        <f t="shared" si="27"/>
        <v>44038</v>
      </c>
      <c r="D374" s="28">
        <f>712</f>
        <v>712</v>
      </c>
      <c r="E374" s="30">
        <v>687</v>
      </c>
    </row>
    <row r="375" spans="1:5">
      <c r="A375" s="127">
        <v>44037</v>
      </c>
      <c r="B375" s="27" t="s">
        <v>24</v>
      </c>
      <c r="C375" s="127">
        <f t="shared" si="27"/>
        <v>44037</v>
      </c>
      <c r="D375" s="28">
        <f>711</f>
        <v>711</v>
      </c>
      <c r="E375" s="30">
        <v>687</v>
      </c>
    </row>
    <row r="376" spans="1:5">
      <c r="A376" s="127">
        <v>44036</v>
      </c>
      <c r="B376" s="27" t="s">
        <v>24</v>
      </c>
      <c r="C376" s="127">
        <f t="shared" si="27"/>
        <v>44036</v>
      </c>
      <c r="D376" s="28">
        <f>711</f>
        <v>711</v>
      </c>
      <c r="E376" s="30">
        <v>686</v>
      </c>
    </row>
    <row r="377" spans="1:5">
      <c r="A377" s="127">
        <v>44035</v>
      </c>
      <c r="B377" s="27" t="s">
        <v>24</v>
      </c>
      <c r="C377" s="127">
        <f t="shared" si="27"/>
        <v>44035</v>
      </c>
      <c r="D377" s="28">
        <f>711</f>
        <v>711</v>
      </c>
      <c r="E377" s="30">
        <v>686</v>
      </c>
    </row>
    <row r="378" spans="1:5">
      <c r="A378" s="127">
        <v>44034</v>
      </c>
      <c r="B378" s="27" t="s">
        <v>24</v>
      </c>
      <c r="C378" s="127">
        <f t="shared" si="27"/>
        <v>44034</v>
      </c>
      <c r="D378" s="28">
        <v>711</v>
      </c>
      <c r="E378" s="30">
        <v>687</v>
      </c>
    </row>
    <row r="379" spans="1:5">
      <c r="A379" s="127">
        <v>44033</v>
      </c>
      <c r="B379" s="27" t="s">
        <v>24</v>
      </c>
      <c r="C379" s="127">
        <f t="shared" si="27"/>
        <v>44033</v>
      </c>
      <c r="D379" s="28">
        <f>711</f>
        <v>711</v>
      </c>
      <c r="E379" s="30">
        <v>685</v>
      </c>
    </row>
    <row r="380" spans="1:5">
      <c r="A380" s="127">
        <v>44032</v>
      </c>
      <c r="B380" s="27" t="s">
        <v>24</v>
      </c>
      <c r="C380" s="127">
        <f t="shared" si="27"/>
        <v>44032</v>
      </c>
      <c r="D380" s="28">
        <f>711</f>
        <v>711</v>
      </c>
      <c r="E380" s="30">
        <v>685</v>
      </c>
    </row>
    <row r="381" spans="1:5">
      <c r="A381" s="127">
        <v>44031</v>
      </c>
      <c r="B381" s="27" t="s">
        <v>24</v>
      </c>
      <c r="C381" s="127">
        <f t="shared" si="27"/>
        <v>44031</v>
      </c>
      <c r="D381" s="28">
        <f>711</f>
        <v>711</v>
      </c>
      <c r="E381" s="30">
        <v>685</v>
      </c>
    </row>
    <row r="382" spans="1:5">
      <c r="A382" s="127">
        <v>44030</v>
      </c>
      <c r="B382" s="27" t="s">
        <v>24</v>
      </c>
      <c r="C382" s="127">
        <f t="shared" si="27"/>
        <v>44030</v>
      </c>
      <c r="D382" s="28">
        <f>711</f>
        <v>711</v>
      </c>
      <c r="E382" s="30">
        <v>685</v>
      </c>
    </row>
    <row r="383" spans="1:5">
      <c r="A383" s="127">
        <v>44029</v>
      </c>
      <c r="B383" s="27" t="s">
        <v>24</v>
      </c>
      <c r="C383" s="127">
        <f t="shared" si="27"/>
        <v>44029</v>
      </c>
      <c r="D383" s="28">
        <f>711</f>
        <v>711</v>
      </c>
      <c r="E383" s="30">
        <v>685</v>
      </c>
    </row>
    <row r="384" spans="1:5">
      <c r="A384" s="127">
        <v>44028</v>
      </c>
      <c r="B384" s="27" t="s">
        <v>24</v>
      </c>
      <c r="C384" s="127">
        <f t="shared" si="27"/>
        <v>44028</v>
      </c>
      <c r="D384" s="28">
        <f>710</f>
        <v>710</v>
      </c>
      <c r="E384" s="30">
        <v>685</v>
      </c>
    </row>
    <row r="385" spans="1:5">
      <c r="A385" s="127">
        <v>44027</v>
      </c>
      <c r="B385" s="27" t="s">
        <v>24</v>
      </c>
      <c r="C385" s="127">
        <f t="shared" si="27"/>
        <v>44027</v>
      </c>
      <c r="D385" s="28">
        <f>709</f>
        <v>709</v>
      </c>
      <c r="E385" s="30">
        <v>684</v>
      </c>
    </row>
    <row r="386" spans="1:5">
      <c r="A386" s="127">
        <v>44026</v>
      </c>
      <c r="B386" s="27" t="s">
        <v>24</v>
      </c>
      <c r="C386" s="127">
        <f t="shared" si="27"/>
        <v>44026</v>
      </c>
      <c r="D386" s="28">
        <f>708</f>
        <v>708</v>
      </c>
      <c r="E386" s="30">
        <v>683</v>
      </c>
    </row>
    <row r="387" spans="1:5">
      <c r="A387" s="127">
        <v>44025</v>
      </c>
      <c r="B387" s="27" t="s">
        <v>24</v>
      </c>
      <c r="C387" s="127">
        <f t="shared" si="27"/>
        <v>44025</v>
      </c>
      <c r="D387" s="28">
        <f>708</f>
        <v>708</v>
      </c>
      <c r="E387" s="30">
        <v>682</v>
      </c>
    </row>
    <row r="388" spans="1:5">
      <c r="A388" s="127">
        <v>44024</v>
      </c>
      <c r="B388" s="27" t="s">
        <v>24</v>
      </c>
      <c r="C388" s="127">
        <f t="shared" si="27"/>
        <v>44024</v>
      </c>
      <c r="D388" s="28">
        <f>706</f>
        <v>706</v>
      </c>
      <c r="E388" s="30">
        <v>681</v>
      </c>
    </row>
    <row r="389" spans="1:5">
      <c r="A389" s="127">
        <v>44023</v>
      </c>
      <c r="B389" s="27" t="s">
        <v>24</v>
      </c>
      <c r="C389" s="127">
        <f t="shared" si="27"/>
        <v>44023</v>
      </c>
      <c r="D389" s="28">
        <f>706</f>
        <v>706</v>
      </c>
      <c r="E389" s="30">
        <v>681</v>
      </c>
    </row>
    <row r="390" spans="1:5">
      <c r="A390" s="127">
        <v>44022</v>
      </c>
      <c r="B390" s="27" t="s">
        <v>24</v>
      </c>
      <c r="C390" s="127">
        <f t="shared" si="27"/>
        <v>44022</v>
      </c>
      <c r="D390" s="28">
        <f>706</f>
        <v>706</v>
      </c>
      <c r="E390" s="30">
        <v>681</v>
      </c>
    </row>
    <row r="391" spans="1:5">
      <c r="A391" s="127">
        <v>44021</v>
      </c>
      <c r="B391" s="27" t="s">
        <v>24</v>
      </c>
      <c r="C391" s="127">
        <f t="shared" si="27"/>
        <v>44021</v>
      </c>
      <c r="D391" s="28">
        <f>706</f>
        <v>706</v>
      </c>
      <c r="E391" s="30">
        <v>681</v>
      </c>
    </row>
    <row r="392" spans="1:5">
      <c r="A392" s="127">
        <v>44020</v>
      </c>
      <c r="B392" s="27" t="s">
        <v>24</v>
      </c>
      <c r="C392" s="127">
        <f t="shared" si="27"/>
        <v>44020</v>
      </c>
      <c r="D392" s="28">
        <f>706</f>
        <v>706</v>
      </c>
      <c r="E392" s="30">
        <v>681</v>
      </c>
    </row>
    <row r="393" spans="1:5">
      <c r="A393" s="127">
        <v>44019</v>
      </c>
      <c r="B393" s="27" t="s">
        <v>24</v>
      </c>
      <c r="C393" s="127">
        <f t="shared" si="27"/>
        <v>44019</v>
      </c>
      <c r="D393" s="28">
        <f>706</f>
        <v>706</v>
      </c>
      <c r="E393" s="30">
        <v>681</v>
      </c>
    </row>
    <row r="394" spans="1:5">
      <c r="A394" s="127">
        <v>44018</v>
      </c>
      <c r="B394" s="27" t="s">
        <v>24</v>
      </c>
      <c r="C394" s="127">
        <f t="shared" si="27"/>
        <v>44018</v>
      </c>
      <c r="D394" s="28">
        <f>706</f>
        <v>706</v>
      </c>
      <c r="E394" s="30">
        <v>681</v>
      </c>
    </row>
    <row r="395" spans="1:5">
      <c r="A395" s="127">
        <v>44017</v>
      </c>
      <c r="B395" s="27" t="s">
        <v>24</v>
      </c>
      <c r="C395" s="127">
        <f t="shared" si="27"/>
        <v>44017</v>
      </c>
      <c r="D395" s="28">
        <f>705</f>
        <v>705</v>
      </c>
      <c r="E395" s="30">
        <v>681</v>
      </c>
    </row>
    <row r="396" spans="1:5">
      <c r="A396" s="127">
        <v>44016</v>
      </c>
      <c r="B396" s="27" t="s">
        <v>24</v>
      </c>
      <c r="C396" s="127">
        <f t="shared" si="27"/>
        <v>44016</v>
      </c>
      <c r="D396" s="28">
        <f>705</f>
        <v>705</v>
      </c>
      <c r="E396" s="30">
        <v>680</v>
      </c>
    </row>
    <row r="397" spans="1:5">
      <c r="A397" s="127">
        <v>44015</v>
      </c>
      <c r="B397" s="27" t="s">
        <v>24</v>
      </c>
      <c r="C397" s="127">
        <f t="shared" si="27"/>
        <v>44015</v>
      </c>
      <c r="D397" s="28">
        <f>705</f>
        <v>705</v>
      </c>
      <c r="E397" s="30">
        <v>680</v>
      </c>
    </row>
    <row r="398" spans="1:5">
      <c r="A398" s="127">
        <v>44014</v>
      </c>
      <c r="B398" s="27" t="s">
        <v>24</v>
      </c>
      <c r="C398" s="127">
        <f t="shared" si="27"/>
        <v>44014</v>
      </c>
      <c r="D398" s="28">
        <f>705</f>
        <v>705</v>
      </c>
      <c r="E398" s="30">
        <v>680</v>
      </c>
    </row>
    <row r="399" spans="1:5">
      <c r="A399" s="127">
        <v>44013</v>
      </c>
      <c r="B399" s="27" t="s">
        <v>24</v>
      </c>
      <c r="C399" s="127">
        <f t="shared" si="27"/>
        <v>44013</v>
      </c>
      <c r="D399" s="28">
        <f>705</f>
        <v>705</v>
      </c>
      <c r="E399" s="30">
        <v>680</v>
      </c>
    </row>
    <row r="400" spans="1:5">
      <c r="A400" s="127">
        <v>44012</v>
      </c>
      <c r="B400" s="27" t="s">
        <v>24</v>
      </c>
      <c r="C400" s="127">
        <f t="shared" si="27"/>
        <v>44012</v>
      </c>
      <c r="D400" s="28">
        <f>703</f>
        <v>703</v>
      </c>
      <c r="E400" s="30">
        <v>676</v>
      </c>
    </row>
    <row r="401" spans="1:5">
      <c r="A401" s="127">
        <v>44011</v>
      </c>
      <c r="B401" s="27" t="s">
        <v>24</v>
      </c>
      <c r="C401" s="127">
        <f t="shared" si="27"/>
        <v>44011</v>
      </c>
      <c r="D401" s="28">
        <f>702</f>
        <v>702</v>
      </c>
      <c r="E401" s="30">
        <v>674</v>
      </c>
    </row>
    <row r="402" spans="1:5">
      <c r="A402" s="127">
        <v>44010</v>
      </c>
      <c r="B402" s="27" t="s">
        <v>31</v>
      </c>
      <c r="C402" s="127">
        <f t="shared" si="27"/>
        <v>44010</v>
      </c>
      <c r="D402" s="28">
        <f>702</f>
        <v>702</v>
      </c>
      <c r="E402" s="30">
        <v>674</v>
      </c>
    </row>
    <row r="403" spans="1:5">
      <c r="A403" s="127">
        <v>44009</v>
      </c>
      <c r="B403" s="27" t="s">
        <v>31</v>
      </c>
      <c r="C403" s="127">
        <f t="shared" si="27"/>
        <v>44009</v>
      </c>
      <c r="D403" s="28">
        <f>700</f>
        <v>700</v>
      </c>
      <c r="E403" s="30">
        <v>674</v>
      </c>
    </row>
    <row r="404" spans="1:5">
      <c r="A404" s="127">
        <v>44008</v>
      </c>
      <c r="B404" s="27" t="s">
        <v>24</v>
      </c>
      <c r="C404" s="127">
        <f t="shared" si="27"/>
        <v>44008</v>
      </c>
      <c r="D404" s="28">
        <f>698</f>
        <v>698</v>
      </c>
      <c r="E404" s="30">
        <v>671</v>
      </c>
    </row>
    <row r="405" spans="1:5">
      <c r="A405" s="127">
        <v>44007</v>
      </c>
      <c r="B405" s="27" t="s">
        <v>24</v>
      </c>
      <c r="C405" s="127">
        <f t="shared" si="27"/>
        <v>44007</v>
      </c>
      <c r="D405" s="28">
        <f>693</f>
        <v>693</v>
      </c>
      <c r="E405" s="30">
        <v>668</v>
      </c>
    </row>
    <row r="406" spans="1:5">
      <c r="A406" s="127">
        <v>44006</v>
      </c>
      <c r="B406" s="27" t="s">
        <v>24</v>
      </c>
      <c r="C406" s="127">
        <f t="shared" si="27"/>
        <v>44006</v>
      </c>
      <c r="D406" s="28">
        <f>693</f>
        <v>693</v>
      </c>
      <c r="E406" s="30">
        <v>666</v>
      </c>
    </row>
    <row r="407" spans="1:5">
      <c r="A407" s="127">
        <v>44005</v>
      </c>
      <c r="B407" s="27" t="s">
        <v>24</v>
      </c>
      <c r="C407" s="127">
        <f t="shared" si="27"/>
        <v>44005</v>
      </c>
      <c r="D407" s="28">
        <f>690</f>
        <v>690</v>
      </c>
      <c r="E407" s="30">
        <v>667</v>
      </c>
    </row>
    <row r="408" spans="1:5">
      <c r="A408" s="127">
        <v>44004</v>
      </c>
      <c r="B408" s="27" t="s">
        <v>24</v>
      </c>
      <c r="C408" s="127">
        <f t="shared" si="27"/>
        <v>44004</v>
      </c>
      <c r="D408" s="28">
        <f>690</f>
        <v>690</v>
      </c>
      <c r="E408" s="30">
        <v>664</v>
      </c>
    </row>
    <row r="409" spans="1:5">
      <c r="A409" s="127">
        <v>44003</v>
      </c>
      <c r="B409" s="27" t="s">
        <v>24</v>
      </c>
      <c r="C409" s="127">
        <f t="shared" si="27"/>
        <v>44003</v>
      </c>
      <c r="D409" s="28">
        <f>688</f>
        <v>688</v>
      </c>
      <c r="E409" s="30">
        <v>664</v>
      </c>
    </row>
    <row r="410" spans="1:5">
      <c r="A410" s="127">
        <v>44002</v>
      </c>
      <c r="B410" s="27" t="s">
        <v>24</v>
      </c>
      <c r="C410" s="127">
        <f t="shared" si="27"/>
        <v>44002</v>
      </c>
      <c r="D410" s="28">
        <f>688</f>
        <v>688</v>
      </c>
      <c r="E410" s="30">
        <v>662</v>
      </c>
    </row>
    <row r="411" spans="1:5">
      <c r="A411" s="127">
        <v>44001</v>
      </c>
      <c r="B411" s="27" t="s">
        <v>31</v>
      </c>
      <c r="C411" s="127">
        <f t="shared" si="27"/>
        <v>44001</v>
      </c>
      <c r="D411" s="28">
        <v>688</v>
      </c>
      <c r="E411" s="88">
        <v>662</v>
      </c>
    </row>
    <row r="412" spans="1:5">
      <c r="A412" s="127">
        <v>44000</v>
      </c>
      <c r="B412" s="27" t="s">
        <v>24</v>
      </c>
      <c r="C412" s="127">
        <f t="shared" si="27"/>
        <v>44000</v>
      </c>
      <c r="D412" s="28">
        <f>687</f>
        <v>687</v>
      </c>
      <c r="E412" s="30">
        <v>662</v>
      </c>
    </row>
    <row r="413" spans="1:5">
      <c r="A413" s="127">
        <v>43999</v>
      </c>
      <c r="B413" s="27" t="s">
        <v>24</v>
      </c>
      <c r="C413" s="127">
        <f t="shared" si="27"/>
        <v>43999</v>
      </c>
      <c r="D413" s="28">
        <f>681</f>
        <v>681</v>
      </c>
      <c r="E413" s="30">
        <v>659</v>
      </c>
    </row>
    <row r="414" spans="1:5">
      <c r="A414" s="127">
        <v>43998</v>
      </c>
      <c r="B414" s="27" t="s">
        <v>24</v>
      </c>
      <c r="C414" s="127">
        <f t="shared" si="27"/>
        <v>43998</v>
      </c>
      <c r="D414" s="28">
        <f>678</f>
        <v>678</v>
      </c>
      <c r="E414" s="30">
        <v>656</v>
      </c>
    </row>
    <row r="415" spans="1:5">
      <c r="A415" s="127">
        <v>43997</v>
      </c>
      <c r="B415" s="27" t="s">
        <v>24</v>
      </c>
      <c r="C415" s="127">
        <f t="shared" si="27"/>
        <v>43997</v>
      </c>
      <c r="D415" s="28">
        <f>677</f>
        <v>677</v>
      </c>
      <c r="E415" s="30">
        <v>652</v>
      </c>
    </row>
    <row r="416" spans="1:5">
      <c r="A416" s="127">
        <v>43996</v>
      </c>
      <c r="B416" s="27" t="s">
        <v>24</v>
      </c>
      <c r="C416" s="127">
        <f t="shared" si="27"/>
        <v>43996</v>
      </c>
      <c r="D416" s="28">
        <f>677</f>
        <v>677</v>
      </c>
      <c r="E416" s="30">
        <v>651</v>
      </c>
    </row>
    <row r="417" spans="1:5">
      <c r="A417" s="127">
        <v>43995</v>
      </c>
      <c r="B417" s="27" t="s">
        <v>24</v>
      </c>
      <c r="C417" s="127">
        <f t="shared" si="27"/>
        <v>43995</v>
      </c>
      <c r="D417" s="28">
        <f>677</f>
        <v>677</v>
      </c>
      <c r="E417" s="30">
        <v>650</v>
      </c>
    </row>
    <row r="418" spans="1:5">
      <c r="A418" s="127">
        <v>43994</v>
      </c>
      <c r="B418" s="27" t="s">
        <v>24</v>
      </c>
      <c r="C418" s="127">
        <f t="shared" si="27"/>
        <v>43994</v>
      </c>
      <c r="D418" s="28">
        <f>675</f>
        <v>675</v>
      </c>
      <c r="E418" s="30">
        <v>650</v>
      </c>
    </row>
    <row r="419" spans="1:5">
      <c r="A419" s="127">
        <v>43993</v>
      </c>
      <c r="B419" s="27" t="s">
        <v>24</v>
      </c>
      <c r="C419" s="127">
        <f t="shared" si="27"/>
        <v>43993</v>
      </c>
      <c r="D419" s="28">
        <f>673</f>
        <v>673</v>
      </c>
      <c r="E419" s="30">
        <v>647</v>
      </c>
    </row>
    <row r="420" spans="1:5">
      <c r="A420" s="127">
        <v>43992</v>
      </c>
      <c r="B420" s="27" t="s">
        <v>24</v>
      </c>
      <c r="C420" s="127">
        <f t="shared" si="27"/>
        <v>43992</v>
      </c>
      <c r="D420" s="28">
        <f>672</f>
        <v>672</v>
      </c>
      <c r="E420" s="30">
        <v>646</v>
      </c>
    </row>
    <row r="421" spans="1:5">
      <c r="A421" s="127">
        <v>43991</v>
      </c>
      <c r="B421" s="27" t="s">
        <v>24</v>
      </c>
      <c r="C421" s="127">
        <f t="shared" si="27"/>
        <v>43991</v>
      </c>
      <c r="D421" s="28">
        <f>672</f>
        <v>672</v>
      </c>
      <c r="E421" s="30">
        <v>646</v>
      </c>
    </row>
    <row r="422" spans="1:5">
      <c r="A422" s="127">
        <v>43990</v>
      </c>
      <c r="B422" s="27" t="s">
        <v>24</v>
      </c>
      <c r="C422" s="127">
        <f t="shared" si="27"/>
        <v>43990</v>
      </c>
      <c r="D422" s="28">
        <f>672</f>
        <v>672</v>
      </c>
      <c r="E422" s="30">
        <v>645</v>
      </c>
    </row>
    <row r="423" spans="1:5">
      <c r="A423" s="127">
        <v>43989</v>
      </c>
      <c r="B423" s="27" t="s">
        <v>24</v>
      </c>
      <c r="C423" s="127">
        <f t="shared" si="27"/>
        <v>43989</v>
      </c>
      <c r="D423" s="28">
        <f>672</f>
        <v>672</v>
      </c>
      <c r="E423" s="30">
        <v>645</v>
      </c>
    </row>
    <row r="424" spans="1:5">
      <c r="A424" s="127">
        <v>43988</v>
      </c>
      <c r="B424" s="27" t="s">
        <v>24</v>
      </c>
      <c r="C424" s="127">
        <f t="shared" si="27"/>
        <v>43988</v>
      </c>
      <c r="D424" s="28">
        <f>672</f>
        <v>672</v>
      </c>
      <c r="E424" s="30">
        <v>645</v>
      </c>
    </row>
    <row r="425" spans="1:5">
      <c r="A425" s="127">
        <v>43987</v>
      </c>
      <c r="B425" s="27" t="s">
        <v>24</v>
      </c>
      <c r="C425" s="127">
        <f t="shared" si="27"/>
        <v>43987</v>
      </c>
      <c r="D425" s="28">
        <f>670</f>
        <v>670</v>
      </c>
      <c r="E425" s="30">
        <v>645</v>
      </c>
    </row>
    <row r="426" spans="1:5">
      <c r="A426" s="127">
        <v>43986</v>
      </c>
      <c r="B426" s="27" t="s">
        <v>24</v>
      </c>
      <c r="C426" s="127">
        <f t="shared" si="27"/>
        <v>43986</v>
      </c>
      <c r="D426" s="28">
        <f>670</f>
        <v>670</v>
      </c>
      <c r="E426" s="30">
        <v>642</v>
      </c>
    </row>
    <row r="427" spans="1:5">
      <c r="A427" s="127">
        <v>43985</v>
      </c>
      <c r="B427" s="27" t="s">
        <v>24</v>
      </c>
      <c r="C427" s="127">
        <f t="shared" si="27"/>
        <v>43985</v>
      </c>
      <c r="D427" s="28">
        <f>669</f>
        <v>669</v>
      </c>
      <c r="E427" s="30">
        <v>641</v>
      </c>
    </row>
    <row r="428" spans="1:5">
      <c r="A428" s="127">
        <v>43984</v>
      </c>
      <c r="B428" s="27" t="s">
        <v>24</v>
      </c>
      <c r="C428" s="127">
        <f t="shared" si="27"/>
        <v>43984</v>
      </c>
      <c r="D428" s="28">
        <f>668</f>
        <v>668</v>
      </c>
      <c r="E428" s="30">
        <v>639</v>
      </c>
    </row>
    <row r="429" spans="1:5">
      <c r="A429" s="127">
        <v>43983</v>
      </c>
      <c r="B429" s="27" t="s">
        <v>24</v>
      </c>
      <c r="C429" s="127">
        <f t="shared" si="27"/>
        <v>43983</v>
      </c>
      <c r="D429" s="28">
        <f>668</f>
        <v>668</v>
      </c>
      <c r="E429" s="30">
        <v>638</v>
      </c>
    </row>
    <row r="430" spans="1:5">
      <c r="A430" s="127">
        <v>43982</v>
      </c>
      <c r="B430" s="27" t="s">
        <v>24</v>
      </c>
      <c r="C430" s="127">
        <f t="shared" si="27"/>
        <v>43982</v>
      </c>
      <c r="D430" s="28">
        <f>668</f>
        <v>668</v>
      </c>
      <c r="E430" s="30">
        <v>638</v>
      </c>
    </row>
    <row r="431" spans="1:5">
      <c r="A431" s="127">
        <v>43981</v>
      </c>
      <c r="B431" s="27" t="s">
        <v>24</v>
      </c>
      <c r="C431" s="127">
        <f t="shared" ref="C431:C460" si="28">A431</f>
        <v>43981</v>
      </c>
      <c r="D431" s="28">
        <f>668</f>
        <v>668</v>
      </c>
      <c r="E431" s="30">
        <v>638</v>
      </c>
    </row>
    <row r="432" spans="1:5">
      <c r="A432" s="127">
        <v>43980</v>
      </c>
      <c r="B432" s="27" t="s">
        <v>24</v>
      </c>
      <c r="C432" s="127">
        <f t="shared" si="28"/>
        <v>43980</v>
      </c>
      <c r="D432" s="28">
        <f>668</f>
        <v>668</v>
      </c>
      <c r="E432" s="30">
        <v>638</v>
      </c>
    </row>
    <row r="433" spans="1:5">
      <c r="A433" s="127">
        <v>43979</v>
      </c>
      <c r="B433" s="27" t="s">
        <v>24</v>
      </c>
      <c r="C433" s="127">
        <f t="shared" si="28"/>
        <v>43979</v>
      </c>
      <c r="D433" s="28">
        <f>645</f>
        <v>645</v>
      </c>
      <c r="E433" s="30">
        <v>638</v>
      </c>
    </row>
    <row r="434" spans="1:5">
      <c r="A434" s="127">
        <v>43978</v>
      </c>
      <c r="B434" s="27" t="s">
        <v>24</v>
      </c>
      <c r="C434" s="127">
        <f t="shared" si="28"/>
        <v>43978</v>
      </c>
      <c r="D434" s="28">
        <f>643</f>
        <v>643</v>
      </c>
      <c r="E434" s="30">
        <v>632</v>
      </c>
    </row>
    <row r="435" spans="1:5">
      <c r="A435" s="127">
        <v>43977</v>
      </c>
      <c r="B435" s="27" t="s">
        <v>24</v>
      </c>
      <c r="C435" s="127">
        <f t="shared" si="28"/>
        <v>43977</v>
      </c>
      <c r="D435" s="28">
        <f>641</f>
        <v>641</v>
      </c>
      <c r="E435" s="30">
        <v>611</v>
      </c>
    </row>
    <row r="436" spans="1:5">
      <c r="A436" s="127">
        <v>43976</v>
      </c>
      <c r="B436" s="27" t="s">
        <v>24</v>
      </c>
      <c r="C436" s="127">
        <f t="shared" si="28"/>
        <v>43976</v>
      </c>
      <c r="D436" s="28">
        <f>640</f>
        <v>640</v>
      </c>
      <c r="E436" s="30">
        <v>608</v>
      </c>
    </row>
    <row r="437" spans="1:5">
      <c r="A437" s="127">
        <v>43975</v>
      </c>
      <c r="B437" s="27" t="s">
        <v>24</v>
      </c>
      <c r="C437" s="127">
        <f t="shared" si="28"/>
        <v>43975</v>
      </c>
      <c r="D437" s="28">
        <f>639</f>
        <v>639</v>
      </c>
      <c r="E437" s="30">
        <v>607</v>
      </c>
    </row>
    <row r="438" spans="1:5">
      <c r="A438" s="127">
        <v>43974</v>
      </c>
      <c r="B438" s="27" t="s">
        <v>24</v>
      </c>
      <c r="C438" s="127">
        <f t="shared" si="28"/>
        <v>43974</v>
      </c>
      <c r="D438" s="28">
        <f>635</f>
        <v>635</v>
      </c>
      <c r="E438" s="30">
        <v>606</v>
      </c>
    </row>
    <row r="439" spans="1:5">
      <c r="A439" s="127">
        <v>43973</v>
      </c>
      <c r="B439" s="27" t="s">
        <v>24</v>
      </c>
      <c r="C439" s="127">
        <f t="shared" si="28"/>
        <v>43973</v>
      </c>
      <c r="D439" s="28">
        <f>635</f>
        <v>635</v>
      </c>
      <c r="E439" s="30">
        <v>605</v>
      </c>
    </row>
    <row r="440" spans="1:5">
      <c r="A440" s="127">
        <v>43972</v>
      </c>
      <c r="B440" s="27" t="s">
        <v>24</v>
      </c>
      <c r="C440" s="127">
        <f t="shared" si="28"/>
        <v>43972</v>
      </c>
      <c r="D440" s="28">
        <f>633</f>
        <v>633</v>
      </c>
      <c r="E440" s="30">
        <v>601</v>
      </c>
    </row>
    <row r="441" spans="1:5">
      <c r="A441" s="127">
        <v>43971</v>
      </c>
      <c r="B441" s="27" t="s">
        <v>24</v>
      </c>
      <c r="C441" s="127">
        <f t="shared" si="28"/>
        <v>43971</v>
      </c>
      <c r="D441" s="28">
        <f>632</f>
        <v>632</v>
      </c>
      <c r="E441" s="30">
        <v>599</v>
      </c>
    </row>
    <row r="442" spans="1:5">
      <c r="A442" s="127">
        <v>43970</v>
      </c>
      <c r="B442" s="27" t="s">
        <v>24</v>
      </c>
      <c r="C442" s="127">
        <f t="shared" si="28"/>
        <v>43970</v>
      </c>
      <c r="D442" s="28">
        <f>629</f>
        <v>629</v>
      </c>
      <c r="E442" s="30">
        <v>599</v>
      </c>
    </row>
    <row r="443" spans="1:5">
      <c r="A443" s="127">
        <v>43969</v>
      </c>
      <c r="B443" s="27" t="s">
        <v>24</v>
      </c>
      <c r="C443" s="127">
        <f t="shared" si="28"/>
        <v>43969</v>
      </c>
      <c r="D443" s="28">
        <f>629</f>
        <v>629</v>
      </c>
      <c r="E443" s="30">
        <v>597</v>
      </c>
    </row>
    <row r="444" spans="1:5">
      <c r="A444" s="127">
        <v>43968</v>
      </c>
      <c r="B444" s="27" t="s">
        <v>24</v>
      </c>
      <c r="C444" s="127">
        <f t="shared" si="28"/>
        <v>43968</v>
      </c>
      <c r="D444" s="28">
        <f>629</f>
        <v>629</v>
      </c>
      <c r="E444" s="30">
        <v>596</v>
      </c>
    </row>
    <row r="445" spans="1:5">
      <c r="A445" s="127">
        <v>43967</v>
      </c>
      <c r="B445" s="27" t="s">
        <v>24</v>
      </c>
      <c r="C445" s="127">
        <f t="shared" si="28"/>
        <v>43967</v>
      </c>
      <c r="D445" s="28">
        <f>628</f>
        <v>628</v>
      </c>
      <c r="E445" s="30">
        <v>595</v>
      </c>
    </row>
    <row r="446" spans="1:5">
      <c r="A446" s="127">
        <v>43966</v>
      </c>
      <c r="B446" s="27" t="s">
        <v>24</v>
      </c>
      <c r="C446" s="127">
        <f t="shared" si="28"/>
        <v>43966</v>
      </c>
      <c r="D446" s="28">
        <f>626</f>
        <v>626</v>
      </c>
      <c r="E446" s="30">
        <v>594</v>
      </c>
    </row>
    <row r="447" spans="1:5">
      <c r="A447" s="127">
        <v>43965</v>
      </c>
      <c r="B447" s="27" t="s">
        <v>24</v>
      </c>
      <c r="C447" s="127">
        <f t="shared" si="28"/>
        <v>43965</v>
      </c>
      <c r="D447" s="28">
        <f>624</f>
        <v>624</v>
      </c>
      <c r="E447" s="30">
        <v>592</v>
      </c>
    </row>
    <row r="448" spans="1:5">
      <c r="A448" s="127">
        <v>43964</v>
      </c>
      <c r="B448" s="27" t="s">
        <v>24</v>
      </c>
      <c r="C448" s="127">
        <f t="shared" si="28"/>
        <v>43964</v>
      </c>
      <c r="D448" s="28">
        <f>623</f>
        <v>623</v>
      </c>
      <c r="E448" s="30">
        <v>592</v>
      </c>
    </row>
    <row r="449" spans="1:5">
      <c r="A449" s="127">
        <v>43963</v>
      </c>
      <c r="B449" s="27" t="s">
        <v>24</v>
      </c>
      <c r="C449" s="127">
        <f t="shared" si="28"/>
        <v>43963</v>
      </c>
      <c r="D449" s="28">
        <f>620</f>
        <v>620</v>
      </c>
      <c r="E449" s="30">
        <v>591</v>
      </c>
    </row>
    <row r="450" spans="1:5">
      <c r="A450" s="127">
        <v>43962</v>
      </c>
      <c r="B450" s="27" t="s">
        <v>24</v>
      </c>
      <c r="C450" s="127">
        <f t="shared" si="28"/>
        <v>43962</v>
      </c>
      <c r="D450" s="28">
        <f>618</f>
        <v>618</v>
      </c>
      <c r="E450" s="30">
        <v>587</v>
      </c>
    </row>
    <row r="451" spans="1:5">
      <c r="A451" s="127">
        <v>43961</v>
      </c>
      <c r="B451" s="27" t="s">
        <v>24</v>
      </c>
      <c r="C451" s="127">
        <f t="shared" si="28"/>
        <v>43961</v>
      </c>
      <c r="D451" s="28">
        <f>615</f>
        <v>615</v>
      </c>
      <c r="E451" s="30">
        <v>583</v>
      </c>
    </row>
    <row r="452" spans="1:5">
      <c r="A452" s="127">
        <v>43960</v>
      </c>
      <c r="B452" s="27" t="s">
        <v>24</v>
      </c>
      <c r="C452" s="127">
        <f t="shared" si="28"/>
        <v>43960</v>
      </c>
      <c r="D452" s="28">
        <f>615</f>
        <v>615</v>
      </c>
      <c r="E452" s="30">
        <v>582</v>
      </c>
    </row>
    <row r="453" spans="1:5">
      <c r="A453" s="127">
        <v>43959</v>
      </c>
      <c r="B453" s="27" t="s">
        <v>24</v>
      </c>
      <c r="C453" s="127">
        <f t="shared" si="28"/>
        <v>43959</v>
      </c>
      <c r="D453" s="28">
        <f>609</f>
        <v>609</v>
      </c>
      <c r="E453" s="30">
        <v>579</v>
      </c>
    </row>
    <row r="454" spans="1:5">
      <c r="A454" s="127">
        <v>43958</v>
      </c>
      <c r="B454" s="27" t="s">
        <v>24</v>
      </c>
      <c r="C454" s="127">
        <f t="shared" si="28"/>
        <v>43958</v>
      </c>
      <c r="D454" s="28">
        <f>609</f>
        <v>609</v>
      </c>
      <c r="E454" s="30">
        <v>580</v>
      </c>
    </row>
    <row r="455" spans="1:5">
      <c r="A455" s="127">
        <v>43957</v>
      </c>
      <c r="B455" s="27" t="s">
        <v>24</v>
      </c>
      <c r="C455" s="127">
        <f t="shared" si="28"/>
        <v>43957</v>
      </c>
      <c r="D455" s="28">
        <f>608</f>
        <v>608</v>
      </c>
      <c r="E455" s="30">
        <v>577</v>
      </c>
    </row>
    <row r="456" spans="1:5">
      <c r="A456" s="127">
        <v>43956</v>
      </c>
      <c r="B456" s="27" t="s">
        <v>24</v>
      </c>
      <c r="C456" s="127">
        <f t="shared" si="28"/>
        <v>43956</v>
      </c>
      <c r="D456" s="28">
        <f>606</f>
        <v>606</v>
      </c>
      <c r="E456" s="29">
        <v>573</v>
      </c>
    </row>
    <row r="457" spans="1:5">
      <c r="A457" s="127">
        <v>43954</v>
      </c>
      <c r="B457" s="27" t="s">
        <v>24</v>
      </c>
      <c r="C457" s="127">
        <f t="shared" si="28"/>
        <v>43954</v>
      </c>
      <c r="D457" s="28">
        <f>598</f>
        <v>598</v>
      </c>
      <c r="E457" s="29">
        <v>568</v>
      </c>
    </row>
    <row r="458" spans="1:5">
      <c r="A458" s="127">
        <v>43952</v>
      </c>
      <c r="B458" s="27" t="s">
        <v>24</v>
      </c>
      <c r="C458" s="127">
        <f t="shared" si="28"/>
        <v>43952</v>
      </c>
      <c r="D458" s="28">
        <f>589</f>
        <v>589</v>
      </c>
      <c r="E458" s="29">
        <v>565</v>
      </c>
    </row>
    <row r="459" spans="1:5">
      <c r="A459" s="127">
        <v>43951</v>
      </c>
      <c r="B459" s="31" t="s">
        <v>24</v>
      </c>
      <c r="C459" s="127">
        <f t="shared" si="28"/>
        <v>43951</v>
      </c>
      <c r="D459" s="31">
        <f>584</f>
        <v>584</v>
      </c>
      <c r="E459" s="31">
        <v>557</v>
      </c>
    </row>
    <row r="460" spans="1:5">
      <c r="A460" s="128">
        <v>43950</v>
      </c>
      <c r="B460" s="32" t="s">
        <v>24</v>
      </c>
      <c r="C460" s="128">
        <f t="shared" si="28"/>
        <v>43950</v>
      </c>
      <c r="D460" s="32">
        <f>580</f>
        <v>580</v>
      </c>
      <c r="E460" s="32">
        <v>554</v>
      </c>
    </row>
    <row r="461" spans="1:5">
      <c r="A461" s="8"/>
      <c r="B461" s="24"/>
      <c r="C461" s="24"/>
      <c r="D461" s="24"/>
      <c r="E461" s="24"/>
    </row>
    <row r="462" spans="1:5">
      <c r="A462" s="8"/>
      <c r="B462" s="24"/>
      <c r="C462" s="24"/>
      <c r="D462" s="24"/>
      <c r="E462" s="24"/>
    </row>
    <row r="463" spans="1:5">
      <c r="A463" s="7" t="s">
        <v>7</v>
      </c>
      <c r="B463" s="24"/>
      <c r="C463" s="24"/>
      <c r="D463" s="124"/>
      <c r="E463" s="24"/>
    </row>
    <row r="464" spans="1:5">
      <c r="A464" s="122" t="s">
        <v>19</v>
      </c>
      <c r="B464" s="124" t="s">
        <v>23</v>
      </c>
      <c r="C464" s="124"/>
      <c r="D464" s="124"/>
      <c r="E464" s="24"/>
    </row>
    <row r="465" spans="1:21">
      <c r="A465" s="123" t="s">
        <v>48</v>
      </c>
      <c r="B465" s="132" t="s">
        <v>28</v>
      </c>
      <c r="C465" s="132"/>
      <c r="D465" s="124"/>
      <c r="E465" s="24"/>
    </row>
    <row r="466" spans="1:21">
      <c r="A466" s="131" t="s">
        <v>60</v>
      </c>
      <c r="B466" s="93"/>
      <c r="C466" s="93"/>
      <c r="E466" s="24"/>
    </row>
    <row r="467" spans="1:21">
      <c r="A467" s="123" t="s">
        <v>48</v>
      </c>
      <c r="B467" s="130" t="s">
        <v>55</v>
      </c>
      <c r="C467" s="130"/>
      <c r="D467" s="124"/>
      <c r="E467" s="24"/>
    </row>
    <row r="468" spans="1:21">
      <c r="A468" s="123"/>
      <c r="B468" s="133"/>
      <c r="C468" s="133"/>
      <c r="D468" s="124"/>
      <c r="E468" s="24"/>
    </row>
    <row r="469" spans="1:21">
      <c r="A469" s="24" t="s">
        <v>17</v>
      </c>
      <c r="B469" s="134" t="s">
        <v>20</v>
      </c>
      <c r="C469" s="134"/>
      <c r="D469" s="124"/>
      <c r="E469" s="24"/>
    </row>
    <row r="470" spans="1:21">
      <c r="A470" s="24"/>
      <c r="B470" s="125" t="s">
        <v>22</v>
      </c>
      <c r="C470" s="125"/>
      <c r="D470" s="24"/>
      <c r="E470" s="24"/>
    </row>
    <row r="471" spans="1:21">
      <c r="A471" s="126"/>
      <c r="B471" s="24" t="s">
        <v>38</v>
      </c>
      <c r="C471" s="24"/>
      <c r="D471" s="24"/>
      <c r="E471" s="24"/>
    </row>
    <row r="472" spans="1:21">
      <c r="A472" s="24"/>
      <c r="B472" s="126" t="s">
        <v>69</v>
      </c>
      <c r="C472" s="126"/>
      <c r="D472" s="24"/>
      <c r="E472" s="24"/>
    </row>
    <row r="473" spans="1:21">
      <c r="A473" s="24"/>
      <c r="B473" s="183" t="s">
        <v>96</v>
      </c>
      <c r="C473" s="24"/>
      <c r="D473" s="24"/>
      <c r="E473" s="24"/>
    </row>
    <row r="474" spans="1:21" ht="15.75" customHeight="1">
      <c r="A474" s="24"/>
      <c r="C474" s="180"/>
      <c r="D474" s="180"/>
      <c r="E474" s="180"/>
      <c r="F474" s="180"/>
      <c r="G474" s="180"/>
      <c r="H474" s="180"/>
      <c r="I474" s="180"/>
      <c r="J474" s="180"/>
      <c r="K474" s="180"/>
      <c r="L474" s="180"/>
      <c r="M474" s="180"/>
      <c r="N474" s="180"/>
      <c r="O474" s="180"/>
      <c r="P474" s="180"/>
      <c r="Q474" s="180"/>
      <c r="R474" s="180"/>
      <c r="S474" s="180"/>
      <c r="T474" s="180"/>
      <c r="U474" s="180"/>
    </row>
    <row r="475" spans="1:21">
      <c r="A475" s="24"/>
      <c r="B475" s="180"/>
      <c r="C475" s="180"/>
      <c r="D475" s="180"/>
      <c r="E475" s="180"/>
      <c r="F475" s="180"/>
      <c r="G475" s="180"/>
      <c r="H475" s="180"/>
      <c r="I475" s="180"/>
      <c r="J475" s="180"/>
      <c r="K475" s="180"/>
      <c r="L475" s="180"/>
      <c r="M475" s="180"/>
      <c r="N475" s="180"/>
    </row>
    <row r="476" spans="1:21">
      <c r="A476" s="24"/>
      <c r="B476" s="180"/>
      <c r="C476" s="180"/>
      <c r="D476" s="180"/>
      <c r="E476" s="180"/>
      <c r="F476" s="180"/>
      <c r="G476" s="180"/>
      <c r="H476" s="180"/>
      <c r="I476" s="180"/>
      <c r="J476" s="180"/>
      <c r="K476" s="180"/>
      <c r="L476" s="180"/>
      <c r="M476" s="180"/>
      <c r="N476" s="180"/>
    </row>
    <row r="477" spans="1:21">
      <c r="A477" s="24"/>
      <c r="B477" s="24"/>
      <c r="C477" s="24"/>
      <c r="D477" s="24"/>
      <c r="E477" s="24"/>
    </row>
    <row r="478" spans="1:21">
      <c r="A478" s="24"/>
      <c r="B478" s="24"/>
      <c r="C478" s="24"/>
      <c r="D478" s="24"/>
      <c r="E478" s="24"/>
    </row>
    <row r="479" spans="1:21">
      <c r="A479" s="24"/>
      <c r="B479" s="24"/>
      <c r="C479" s="24"/>
      <c r="D479" s="24"/>
      <c r="E479" s="24"/>
    </row>
    <row r="480" spans="1:21">
      <c r="A480" s="24"/>
      <c r="B480" s="24"/>
      <c r="C480" s="24"/>
      <c r="D480" s="24"/>
      <c r="E480" s="24"/>
    </row>
    <row r="481" spans="1:5">
      <c r="A481" s="24"/>
      <c r="B481" s="24"/>
      <c r="C481" s="24"/>
      <c r="D481" s="24"/>
      <c r="E481" s="24"/>
    </row>
    <row r="482" spans="1:5">
      <c r="A482" s="24"/>
      <c r="B482" s="24"/>
      <c r="C482" s="24"/>
      <c r="D482" s="24"/>
      <c r="E482" s="24"/>
    </row>
  </sheetData>
  <sortState ref="E62:E68">
    <sortCondition descending="1" ref="E62"/>
  </sortState>
  <hyperlinks>
    <hyperlink ref="B465" r:id="rId1"/>
    <hyperlink ref="B467" r:id="rId2"/>
  </hyperlinks>
  <pageMargins left="0.7" right="0.7" top="0.75" bottom="0.75" header="0.3" footer="0.3"/>
  <pageSetup orientation="portrait"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4">
    <tabColor rgb="FF92D050"/>
  </sheetPr>
  <dimension ref="A1:HAD47"/>
  <sheetViews>
    <sheetView zoomScale="80" zoomScaleNormal="80" workbookViewId="0">
      <pane xSplit="1" ySplit="7" topLeftCell="B8" activePane="bottomRight" state="frozen"/>
      <selection pane="topRight" activeCell="B1" sqref="B1"/>
      <selection pane="bottomLeft" activeCell="A8" sqref="A8"/>
      <selection pane="bottomRight" activeCell="A3" sqref="A3"/>
    </sheetView>
  </sheetViews>
  <sheetFormatPr baseColWidth="10" defaultColWidth="6.625" defaultRowHeight="15.75" outlineLevelRow="1"/>
  <cols>
    <col min="1" max="1" width="13.5" style="108" customWidth="1"/>
    <col min="2" max="5" width="7.875" style="13" customWidth="1"/>
    <col min="6" max="7" width="7.875" style="15" customWidth="1"/>
    <col min="8" max="5397" width="6.75" style="13" bestFit="1" customWidth="1"/>
    <col min="5398" max="5438" width="6.625" style="13"/>
    <col min="5439" max="16384" width="6.625" style="310"/>
  </cols>
  <sheetData>
    <row r="1" spans="1:5438" s="303" customFormat="1" ht="18.75">
      <c r="A1" s="95" t="s">
        <v>62</v>
      </c>
      <c r="B1" s="16"/>
      <c r="C1" s="1"/>
      <c r="D1" s="1"/>
      <c r="E1" s="1"/>
      <c r="F1" s="120"/>
      <c r="G1" s="120"/>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c r="IY1" s="1"/>
      <c r="IZ1" s="1"/>
      <c r="JA1" s="1"/>
      <c r="JB1" s="1"/>
      <c r="JC1" s="1"/>
      <c r="JD1" s="1"/>
      <c r="JE1" s="1"/>
      <c r="JF1" s="1"/>
      <c r="JG1" s="1"/>
      <c r="JH1" s="1"/>
      <c r="JI1" s="1"/>
      <c r="JJ1" s="1"/>
      <c r="JK1" s="1"/>
      <c r="JL1" s="1"/>
      <c r="JM1" s="1"/>
      <c r="JN1" s="1"/>
      <c r="JO1" s="1"/>
      <c r="JP1" s="1"/>
      <c r="JQ1" s="1"/>
      <c r="JR1" s="1"/>
      <c r="JS1" s="1"/>
      <c r="JT1" s="1"/>
      <c r="JU1" s="1"/>
      <c r="JV1" s="1"/>
      <c r="JW1" s="1"/>
      <c r="JX1" s="1"/>
      <c r="JY1" s="1"/>
      <c r="JZ1" s="1"/>
      <c r="KA1" s="1"/>
      <c r="KB1" s="1"/>
      <c r="KC1" s="1"/>
      <c r="KD1" s="1"/>
      <c r="KE1" s="1"/>
      <c r="KF1" s="1"/>
      <c r="KG1" s="1"/>
      <c r="KH1" s="1"/>
      <c r="KI1" s="1"/>
      <c r="KJ1" s="1"/>
      <c r="KK1" s="1"/>
      <c r="KL1" s="1"/>
      <c r="KM1" s="1"/>
      <c r="KN1" s="1"/>
      <c r="KO1" s="1"/>
      <c r="KP1" s="1"/>
      <c r="KQ1" s="1"/>
      <c r="KR1" s="1"/>
      <c r="KS1" s="1"/>
      <c r="KT1" s="1"/>
      <c r="KU1" s="1"/>
      <c r="KV1" s="1"/>
      <c r="KW1" s="1"/>
      <c r="KX1" s="1"/>
      <c r="KY1" s="1"/>
      <c r="KZ1" s="1"/>
      <c r="LA1" s="1"/>
      <c r="LB1" s="1"/>
      <c r="LC1" s="1"/>
      <c r="LD1" s="1"/>
      <c r="LE1" s="1"/>
      <c r="LF1" s="1"/>
      <c r="LG1" s="1"/>
      <c r="LH1" s="1"/>
      <c r="LI1" s="1"/>
      <c r="LJ1" s="1"/>
      <c r="LK1" s="1"/>
      <c r="LL1" s="1"/>
      <c r="LM1" s="1"/>
      <c r="LN1" s="1"/>
      <c r="LO1" s="1"/>
      <c r="LP1" s="1"/>
      <c r="LQ1" s="1"/>
      <c r="LR1" s="1"/>
      <c r="LS1" s="1"/>
      <c r="LT1" s="1"/>
      <c r="LU1" s="1"/>
      <c r="LV1" s="1"/>
      <c r="LW1" s="1"/>
      <c r="LX1" s="1"/>
      <c r="LY1" s="1"/>
      <c r="LZ1" s="1"/>
      <c r="MA1" s="1"/>
      <c r="MB1" s="1"/>
      <c r="MC1" s="1"/>
      <c r="MD1" s="1"/>
      <c r="ME1" s="1"/>
      <c r="MF1" s="1"/>
      <c r="MG1" s="1"/>
      <c r="MH1" s="1"/>
      <c r="MI1" s="1"/>
      <c r="MJ1" s="1"/>
      <c r="MK1" s="1"/>
      <c r="ML1" s="1"/>
      <c r="MM1" s="1"/>
      <c r="MN1" s="1"/>
      <c r="MO1" s="1"/>
      <c r="MP1" s="1"/>
      <c r="MQ1" s="1"/>
      <c r="MR1" s="1"/>
      <c r="MS1" s="1"/>
      <c r="MT1" s="1"/>
      <c r="MU1" s="1"/>
      <c r="MV1" s="1"/>
      <c r="MW1" s="1"/>
      <c r="MX1" s="1"/>
      <c r="MY1" s="1"/>
      <c r="MZ1" s="1"/>
      <c r="NA1" s="1"/>
      <c r="NB1" s="1"/>
      <c r="NC1" s="1"/>
      <c r="ND1" s="1"/>
      <c r="NE1" s="1"/>
      <c r="NF1" s="1"/>
      <c r="NG1" s="1"/>
      <c r="NH1" s="1"/>
      <c r="NI1" s="1"/>
      <c r="NJ1" s="1"/>
      <c r="NK1" s="1"/>
      <c r="NL1" s="1"/>
      <c r="NM1" s="1"/>
      <c r="NN1" s="1"/>
      <c r="NO1" s="1"/>
      <c r="NP1" s="1"/>
      <c r="NQ1" s="1"/>
      <c r="NR1" s="1"/>
      <c r="NS1" s="1"/>
      <c r="NT1" s="1"/>
      <c r="NU1" s="1"/>
      <c r="NV1" s="1"/>
      <c r="NW1" s="1"/>
      <c r="NX1" s="1"/>
      <c r="NY1" s="1"/>
      <c r="NZ1" s="1"/>
      <c r="OA1" s="1"/>
      <c r="OB1" s="1"/>
      <c r="OC1" s="1"/>
      <c r="OD1" s="1"/>
      <c r="OE1" s="1"/>
      <c r="OF1" s="1"/>
      <c r="OG1" s="1"/>
      <c r="OH1" s="1"/>
      <c r="OI1" s="1"/>
      <c r="OJ1" s="1"/>
      <c r="OK1" s="1"/>
      <c r="OL1" s="1"/>
      <c r="OM1" s="1"/>
      <c r="ON1" s="1"/>
      <c r="OO1" s="1"/>
      <c r="OP1" s="1"/>
      <c r="OQ1" s="1"/>
      <c r="OR1" s="1"/>
      <c r="OS1" s="1"/>
      <c r="OT1" s="1"/>
      <c r="OU1" s="1"/>
      <c r="OV1" s="1"/>
      <c r="OW1" s="1"/>
      <c r="OX1" s="1"/>
      <c r="OY1" s="1"/>
      <c r="OZ1" s="1"/>
      <c r="PA1" s="1"/>
      <c r="PB1" s="1"/>
      <c r="PC1" s="1"/>
      <c r="PD1" s="1"/>
      <c r="PE1" s="1"/>
      <c r="PF1" s="1"/>
      <c r="PG1" s="1"/>
      <c r="PH1" s="1"/>
      <c r="PI1" s="1"/>
      <c r="PJ1" s="1"/>
      <c r="PK1" s="1"/>
      <c r="PL1" s="1"/>
      <c r="PM1" s="1"/>
      <c r="PN1" s="1"/>
      <c r="PO1" s="1"/>
      <c r="PP1" s="1"/>
      <c r="PQ1" s="1"/>
      <c r="PR1" s="1"/>
      <c r="PS1" s="1"/>
      <c r="PT1" s="1"/>
      <c r="PU1" s="1"/>
      <c r="PV1" s="1"/>
      <c r="PW1" s="1"/>
      <c r="PX1" s="1"/>
      <c r="PY1" s="1"/>
      <c r="PZ1" s="1"/>
      <c r="QA1" s="1"/>
      <c r="QB1" s="1"/>
      <c r="QC1" s="1"/>
      <c r="QD1" s="1"/>
      <c r="QE1" s="1"/>
      <c r="QF1" s="1"/>
      <c r="QG1" s="1"/>
      <c r="QH1" s="1"/>
      <c r="QI1" s="1"/>
      <c r="QJ1" s="1"/>
      <c r="QK1" s="1"/>
      <c r="QL1" s="1"/>
      <c r="QM1" s="1"/>
      <c r="QN1" s="1"/>
      <c r="QO1" s="1"/>
      <c r="QP1" s="1"/>
      <c r="QQ1" s="1"/>
      <c r="QR1" s="1"/>
      <c r="QS1" s="1"/>
      <c r="QT1" s="1"/>
      <c r="QU1" s="1"/>
      <c r="QV1" s="1"/>
      <c r="QW1" s="1"/>
      <c r="QX1" s="1"/>
      <c r="QY1" s="1"/>
      <c r="QZ1" s="1"/>
      <c r="RA1" s="1"/>
      <c r="RB1" s="1"/>
      <c r="RC1" s="1"/>
      <c r="RD1" s="1"/>
      <c r="RE1" s="1"/>
      <c r="RF1" s="1"/>
      <c r="RG1" s="1"/>
      <c r="RH1" s="1"/>
      <c r="RI1" s="1"/>
      <c r="RJ1" s="1"/>
      <c r="RK1" s="1"/>
      <c r="RL1" s="1"/>
      <c r="RM1" s="1"/>
      <c r="RN1" s="1"/>
      <c r="RO1" s="1"/>
      <c r="RP1" s="1"/>
      <c r="RQ1" s="1"/>
      <c r="RR1" s="1"/>
      <c r="RS1" s="1"/>
      <c r="RT1" s="1"/>
      <c r="RU1" s="1"/>
      <c r="RV1" s="1"/>
      <c r="RW1" s="1"/>
      <c r="RX1" s="1"/>
      <c r="RY1" s="1"/>
      <c r="RZ1" s="1"/>
      <c r="SA1" s="1"/>
      <c r="SB1" s="1"/>
      <c r="SC1" s="1"/>
      <c r="SD1" s="1"/>
      <c r="SE1" s="1"/>
      <c r="SF1" s="1"/>
      <c r="SG1" s="1"/>
      <c r="SH1" s="1"/>
      <c r="SI1" s="1"/>
      <c r="SJ1" s="1"/>
      <c r="SK1" s="1"/>
      <c r="SL1" s="1"/>
      <c r="SM1" s="1"/>
      <c r="SN1" s="1"/>
      <c r="SO1" s="1"/>
      <c r="SP1" s="1"/>
      <c r="SQ1" s="1"/>
      <c r="SR1" s="1"/>
      <c r="SS1" s="1"/>
      <c r="ST1" s="1"/>
      <c r="SU1" s="1"/>
      <c r="SV1" s="1"/>
      <c r="SW1" s="1"/>
      <c r="SX1" s="1"/>
      <c r="SY1" s="1"/>
      <c r="SZ1" s="1"/>
      <c r="TA1" s="1"/>
      <c r="TB1" s="1"/>
      <c r="TC1" s="1"/>
      <c r="TD1" s="1"/>
      <c r="TE1" s="1"/>
      <c r="TF1" s="1"/>
      <c r="TG1" s="1"/>
      <c r="TH1" s="1"/>
      <c r="TI1" s="1"/>
      <c r="TJ1" s="1"/>
      <c r="TK1" s="1"/>
      <c r="TL1" s="1"/>
      <c r="TM1" s="1"/>
      <c r="TN1" s="1"/>
      <c r="TO1" s="1"/>
      <c r="TP1" s="1"/>
      <c r="TQ1" s="1"/>
      <c r="TR1" s="1"/>
      <c r="TS1" s="1"/>
      <c r="TT1" s="1"/>
      <c r="TU1" s="1"/>
      <c r="TV1" s="1"/>
      <c r="TW1" s="1"/>
      <c r="TX1" s="1"/>
      <c r="TY1" s="1"/>
      <c r="TZ1" s="1"/>
      <c r="UA1" s="1"/>
      <c r="UB1" s="1"/>
      <c r="UC1" s="1"/>
      <c r="UD1" s="1"/>
      <c r="UE1" s="1"/>
      <c r="UF1" s="1"/>
      <c r="UG1" s="1"/>
      <c r="UH1" s="1"/>
      <c r="UI1" s="1"/>
      <c r="UJ1" s="1"/>
      <c r="UK1" s="1"/>
      <c r="UL1" s="1"/>
      <c r="UM1" s="1"/>
      <c r="UN1" s="1"/>
      <c r="UO1" s="1"/>
      <c r="UP1" s="1"/>
      <c r="UQ1" s="1"/>
      <c r="UR1" s="1"/>
      <c r="US1" s="1"/>
      <c r="UT1" s="1"/>
      <c r="UU1" s="1"/>
      <c r="UV1" s="1"/>
      <c r="UW1" s="1"/>
      <c r="UX1" s="1"/>
      <c r="UY1" s="1"/>
      <c r="UZ1" s="1"/>
      <c r="VA1" s="1"/>
      <c r="VB1" s="1"/>
      <c r="VC1" s="1"/>
      <c r="VD1" s="1"/>
      <c r="VE1" s="1"/>
      <c r="VF1" s="1"/>
      <c r="VG1" s="1"/>
      <c r="VH1" s="1"/>
      <c r="VI1" s="1"/>
      <c r="VJ1" s="1"/>
      <c r="VK1" s="1"/>
      <c r="VL1" s="1"/>
      <c r="VM1" s="1"/>
      <c r="VN1" s="1"/>
      <c r="VO1" s="1"/>
      <c r="VP1" s="1"/>
      <c r="VQ1" s="1"/>
      <c r="VR1" s="1"/>
      <c r="VS1" s="1"/>
      <c r="VT1" s="1"/>
      <c r="VU1" s="1"/>
      <c r="VV1" s="1"/>
      <c r="VW1" s="1"/>
      <c r="VX1" s="1"/>
      <c r="VY1" s="1"/>
      <c r="VZ1" s="1"/>
      <c r="WA1" s="1"/>
      <c r="WB1" s="1"/>
      <c r="WC1" s="1"/>
      <c r="WD1" s="1"/>
      <c r="WE1" s="1"/>
      <c r="WF1" s="1"/>
      <c r="WG1" s="1"/>
      <c r="WH1" s="1"/>
      <c r="WI1" s="1"/>
      <c r="WJ1" s="1"/>
      <c r="WK1" s="1"/>
      <c r="WL1" s="1"/>
      <c r="WM1" s="1"/>
      <c r="WN1" s="1"/>
      <c r="WO1" s="1"/>
      <c r="WP1" s="1"/>
      <c r="WQ1" s="1"/>
      <c r="WR1" s="1"/>
      <c r="WS1" s="1"/>
      <c r="WT1" s="1"/>
      <c r="WU1" s="1"/>
      <c r="WV1" s="1"/>
      <c r="WW1" s="1"/>
      <c r="WX1" s="1"/>
      <c r="WY1" s="1"/>
      <c r="WZ1" s="1"/>
      <c r="XA1" s="1"/>
      <c r="XB1" s="1"/>
      <c r="XC1" s="1"/>
      <c r="XD1" s="1"/>
      <c r="XE1" s="1"/>
      <c r="XF1" s="1"/>
      <c r="XG1" s="1"/>
      <c r="XH1" s="1"/>
      <c r="XI1" s="1"/>
      <c r="XJ1" s="1"/>
      <c r="XK1" s="1"/>
      <c r="XL1" s="1"/>
      <c r="XM1" s="1"/>
      <c r="XN1" s="1"/>
      <c r="XO1" s="1"/>
      <c r="XP1" s="1"/>
      <c r="XQ1" s="1"/>
      <c r="XR1" s="1"/>
      <c r="XS1" s="1"/>
      <c r="XT1" s="1"/>
      <c r="XU1" s="1"/>
      <c r="XV1" s="1"/>
      <c r="XW1" s="1"/>
      <c r="XX1" s="1"/>
      <c r="XY1" s="1"/>
      <c r="XZ1" s="1"/>
      <c r="YA1" s="1"/>
      <c r="YB1" s="1"/>
      <c r="YC1" s="1"/>
      <c r="YD1" s="1"/>
      <c r="YE1" s="1"/>
      <c r="YF1" s="1"/>
      <c r="YG1" s="1"/>
      <c r="YH1" s="1"/>
      <c r="YI1" s="1"/>
      <c r="YJ1" s="1"/>
      <c r="YK1" s="1"/>
      <c r="YL1" s="1"/>
      <c r="YM1" s="1"/>
      <c r="YN1" s="1"/>
      <c r="YO1" s="1"/>
      <c r="YP1" s="1"/>
      <c r="YQ1" s="1"/>
      <c r="YR1" s="1"/>
      <c r="YS1" s="1"/>
      <c r="YT1" s="1"/>
      <c r="YU1" s="1"/>
      <c r="YV1" s="1"/>
      <c r="YW1" s="1"/>
      <c r="YX1" s="1"/>
      <c r="YY1" s="1"/>
      <c r="YZ1" s="1"/>
      <c r="ZA1" s="1"/>
      <c r="ZB1" s="1"/>
      <c r="ZC1" s="1"/>
      <c r="ZD1" s="1"/>
      <c r="ZE1" s="1"/>
      <c r="ZF1" s="1"/>
      <c r="ZG1" s="1"/>
      <c r="ZH1" s="1"/>
      <c r="ZI1" s="1"/>
      <c r="ZJ1" s="1"/>
      <c r="ZK1" s="1"/>
      <c r="ZL1" s="1"/>
      <c r="ZM1" s="1"/>
      <c r="ZN1" s="1"/>
      <c r="ZO1" s="1"/>
      <c r="ZP1" s="1"/>
      <c r="ZQ1" s="1"/>
      <c r="ZR1" s="1"/>
      <c r="ZS1" s="1"/>
      <c r="ZT1" s="1"/>
      <c r="ZU1" s="1"/>
      <c r="ZV1" s="1"/>
      <c r="ZW1" s="1"/>
      <c r="ZX1" s="1"/>
      <c r="ZY1" s="1"/>
      <c r="ZZ1" s="1"/>
      <c r="AAA1" s="1"/>
      <c r="AAB1" s="1"/>
      <c r="AAC1" s="1"/>
      <c r="AAD1" s="1"/>
      <c r="AAE1" s="1"/>
      <c r="AAF1" s="1"/>
      <c r="AAG1" s="1"/>
      <c r="AAH1" s="1"/>
      <c r="AAI1" s="1"/>
      <c r="AAJ1" s="1"/>
      <c r="AAK1" s="1"/>
      <c r="AAL1" s="1"/>
      <c r="AAM1" s="1"/>
      <c r="AAN1" s="1"/>
      <c r="AAO1" s="1"/>
      <c r="AAP1" s="1"/>
      <c r="AAQ1" s="1"/>
      <c r="AAR1" s="1"/>
      <c r="AAS1" s="1"/>
      <c r="AAT1" s="1"/>
      <c r="AAU1" s="1"/>
      <c r="AAV1" s="1"/>
      <c r="AAW1" s="1"/>
      <c r="AAX1" s="1"/>
      <c r="AAY1" s="1"/>
      <c r="AAZ1" s="1"/>
      <c r="ABA1" s="1"/>
      <c r="ABB1" s="1"/>
      <c r="ABC1" s="1"/>
      <c r="ABD1" s="1"/>
      <c r="ABE1" s="1"/>
      <c r="ABF1" s="1"/>
      <c r="ABG1" s="1"/>
      <c r="ABH1" s="1"/>
      <c r="ABI1" s="1"/>
      <c r="ABJ1" s="1"/>
      <c r="ABK1" s="1"/>
      <c r="ABL1" s="1"/>
      <c r="ABM1" s="1"/>
      <c r="ABN1" s="1"/>
      <c r="ABO1" s="1"/>
      <c r="ABP1" s="1"/>
      <c r="ABQ1" s="1"/>
      <c r="ABR1" s="1"/>
      <c r="ABS1" s="1"/>
      <c r="ABT1" s="1"/>
      <c r="ABU1" s="1"/>
      <c r="ABV1" s="1"/>
      <c r="ABW1" s="1"/>
      <c r="ABX1" s="1"/>
      <c r="ABY1" s="1"/>
      <c r="ABZ1" s="1"/>
      <c r="ACA1" s="1"/>
      <c r="ACB1" s="1"/>
      <c r="ACC1" s="1"/>
      <c r="ACD1" s="1"/>
      <c r="ACE1" s="1"/>
      <c r="ACF1" s="1"/>
      <c r="ACG1" s="1"/>
      <c r="ACH1" s="1"/>
      <c r="ACI1" s="1"/>
      <c r="ACJ1" s="1"/>
      <c r="ACK1" s="1"/>
      <c r="ACL1" s="1"/>
      <c r="ACM1" s="1"/>
      <c r="ACN1" s="1"/>
      <c r="ACO1" s="1"/>
      <c r="ACP1" s="1"/>
      <c r="ACQ1" s="1"/>
      <c r="ACR1" s="1"/>
      <c r="ACS1" s="1"/>
      <c r="ACT1" s="1"/>
      <c r="ACU1" s="1"/>
      <c r="ACV1" s="1"/>
      <c r="ACW1" s="1"/>
      <c r="ACX1" s="1"/>
      <c r="ACY1" s="1"/>
      <c r="ACZ1" s="1"/>
      <c r="ADA1" s="1"/>
      <c r="ADB1" s="1"/>
      <c r="ADC1" s="1"/>
      <c r="ADD1" s="1"/>
      <c r="ADE1" s="1"/>
      <c r="ADF1" s="1"/>
      <c r="ADG1" s="1"/>
      <c r="ADH1" s="1"/>
      <c r="ADI1" s="1"/>
      <c r="ADJ1" s="1"/>
      <c r="ADK1" s="1"/>
      <c r="ADL1" s="1"/>
      <c r="ADM1" s="1"/>
      <c r="ADN1" s="1"/>
      <c r="ADO1" s="1"/>
      <c r="ADP1" s="1"/>
      <c r="ADQ1" s="1"/>
      <c r="ADR1" s="1"/>
      <c r="ADS1" s="1"/>
      <c r="ADT1" s="1"/>
      <c r="ADU1" s="1"/>
      <c r="ADV1" s="1"/>
      <c r="ADW1" s="1"/>
      <c r="ADX1" s="1"/>
      <c r="ADY1" s="1"/>
      <c r="ADZ1" s="1"/>
      <c r="AEA1" s="1"/>
      <c r="AEB1" s="1"/>
      <c r="AEC1" s="1"/>
      <c r="AED1" s="1"/>
      <c r="AEE1" s="1"/>
      <c r="AEF1" s="1"/>
      <c r="AEG1" s="1"/>
      <c r="AEH1" s="1"/>
      <c r="AEI1" s="1"/>
      <c r="AEJ1" s="1"/>
      <c r="AEK1" s="1"/>
      <c r="AEL1" s="1"/>
      <c r="AEM1" s="1"/>
      <c r="AEN1" s="1"/>
      <c r="AEO1" s="1"/>
      <c r="AEP1" s="1"/>
      <c r="AEQ1" s="1"/>
      <c r="AER1" s="1"/>
      <c r="AES1" s="1"/>
      <c r="AET1" s="1"/>
      <c r="AEU1" s="1"/>
      <c r="AEV1" s="1"/>
      <c r="AEW1" s="1"/>
      <c r="AEX1" s="1"/>
      <c r="AEY1" s="1"/>
      <c r="AEZ1" s="1"/>
      <c r="AFA1" s="1"/>
      <c r="AFB1" s="1"/>
      <c r="AFC1" s="1"/>
      <c r="AFD1" s="1"/>
      <c r="AFE1" s="1"/>
      <c r="AFF1" s="1"/>
      <c r="AFG1" s="1"/>
      <c r="AFH1" s="1"/>
      <c r="AFI1" s="1"/>
      <c r="AFJ1" s="1"/>
      <c r="AFK1" s="1"/>
      <c r="AFL1" s="1"/>
      <c r="AFM1" s="1"/>
      <c r="AFN1" s="1"/>
      <c r="AFO1" s="1"/>
      <c r="AFP1" s="1"/>
      <c r="AFQ1" s="1"/>
      <c r="AFR1" s="1"/>
      <c r="AFS1" s="1"/>
      <c r="AFT1" s="1"/>
      <c r="AFU1" s="1"/>
      <c r="AFV1" s="1"/>
      <c r="AFW1" s="1"/>
      <c r="AFX1" s="1"/>
      <c r="AFY1" s="1"/>
      <c r="AFZ1" s="1"/>
      <c r="AGA1" s="1"/>
      <c r="AGB1" s="1"/>
      <c r="AGC1" s="1"/>
      <c r="AGD1" s="1"/>
      <c r="AGE1" s="1"/>
      <c r="AGF1" s="1"/>
      <c r="AGG1" s="1"/>
      <c r="AGH1" s="1"/>
      <c r="AGI1" s="1"/>
      <c r="AGJ1" s="1"/>
      <c r="AGK1" s="1"/>
      <c r="AGL1" s="1"/>
      <c r="AGM1" s="1"/>
      <c r="AGN1" s="1"/>
      <c r="AGO1" s="1"/>
      <c r="AGP1" s="1"/>
      <c r="AGQ1" s="1"/>
      <c r="AGR1" s="1"/>
      <c r="AGS1" s="1"/>
      <c r="AGT1" s="1"/>
      <c r="AGU1" s="1"/>
      <c r="AGV1" s="1"/>
      <c r="AGW1" s="1"/>
      <c r="AGX1" s="1"/>
      <c r="AGY1" s="1"/>
      <c r="AGZ1" s="1"/>
      <c r="AHA1" s="1"/>
      <c r="AHB1" s="1"/>
      <c r="AHC1" s="1"/>
      <c r="AHD1" s="1"/>
      <c r="AHE1" s="1"/>
      <c r="AHF1" s="1"/>
      <c r="AHG1" s="1"/>
      <c r="AHH1" s="1"/>
      <c r="AHI1" s="1"/>
      <c r="AHJ1" s="1"/>
      <c r="AHK1" s="1"/>
      <c r="AHL1" s="1"/>
      <c r="AHM1" s="1"/>
      <c r="AHN1" s="1"/>
      <c r="AHO1" s="1"/>
      <c r="AHP1" s="1"/>
      <c r="AHQ1" s="1"/>
      <c r="AHR1" s="1"/>
      <c r="AHS1" s="1"/>
      <c r="AHT1" s="1"/>
      <c r="AHU1" s="1"/>
      <c r="AHV1" s="1"/>
      <c r="AHW1" s="1"/>
      <c r="AHX1" s="1"/>
      <c r="AHY1" s="1"/>
      <c r="AHZ1" s="1"/>
      <c r="AIA1" s="1"/>
      <c r="AIB1" s="1"/>
      <c r="AIC1" s="1"/>
      <c r="AID1" s="1"/>
      <c r="AIE1" s="1"/>
      <c r="AIF1" s="1"/>
      <c r="AIG1" s="1"/>
      <c r="AIH1" s="1"/>
      <c r="AII1" s="1"/>
      <c r="AIJ1" s="1"/>
      <c r="AIK1" s="1"/>
      <c r="AIL1" s="1"/>
      <c r="AIM1" s="1"/>
      <c r="AIN1" s="1"/>
      <c r="AIO1" s="1"/>
      <c r="AIP1" s="1"/>
      <c r="AIQ1" s="1"/>
      <c r="AIR1" s="1"/>
      <c r="AIS1" s="1"/>
      <c r="AIT1" s="1"/>
      <c r="AIU1" s="1"/>
      <c r="AIV1" s="1"/>
      <c r="AIW1" s="1"/>
      <c r="AIX1" s="1"/>
      <c r="AIY1" s="1"/>
      <c r="AIZ1" s="1"/>
      <c r="AJA1" s="1"/>
      <c r="AJB1" s="1"/>
      <c r="AJC1" s="1"/>
      <c r="AJD1" s="1"/>
      <c r="AJE1" s="1"/>
      <c r="AJF1" s="1"/>
      <c r="AJG1" s="1"/>
      <c r="AJH1" s="1"/>
      <c r="AJI1" s="1"/>
      <c r="AJJ1" s="1"/>
      <c r="AJK1" s="1"/>
      <c r="AJL1" s="1"/>
      <c r="AJM1" s="1"/>
      <c r="AJN1" s="1"/>
      <c r="AJO1" s="1"/>
      <c r="AJP1" s="1"/>
      <c r="AJQ1" s="1"/>
      <c r="AJR1" s="1"/>
      <c r="AJS1" s="1"/>
      <c r="AJT1" s="1"/>
      <c r="AJU1" s="1"/>
      <c r="AJV1" s="1"/>
      <c r="AJW1" s="1"/>
      <c r="AJX1" s="1"/>
      <c r="AJY1" s="1"/>
      <c r="AJZ1" s="1"/>
      <c r="AKA1" s="1"/>
      <c r="AKB1" s="1"/>
      <c r="AKC1" s="1"/>
      <c r="AKD1" s="1"/>
      <c r="AKE1" s="1"/>
      <c r="AKF1" s="1"/>
      <c r="AKG1" s="1"/>
      <c r="AKH1" s="1"/>
      <c r="AKI1" s="1"/>
      <c r="AKJ1" s="1"/>
      <c r="AKK1" s="1"/>
      <c r="AKL1" s="1"/>
      <c r="AKM1" s="1"/>
      <c r="AKN1" s="1"/>
      <c r="AKO1" s="1"/>
      <c r="AKP1" s="1"/>
      <c r="AKQ1" s="1"/>
      <c r="AKR1" s="1"/>
      <c r="AKS1" s="1"/>
      <c r="AKT1" s="1"/>
      <c r="AKU1" s="1"/>
      <c r="AKV1" s="1"/>
      <c r="AKW1" s="1"/>
      <c r="AKX1" s="1"/>
      <c r="AKY1" s="1"/>
      <c r="AKZ1" s="1"/>
      <c r="ALA1" s="1"/>
      <c r="ALB1" s="1"/>
      <c r="ALC1" s="1"/>
      <c r="ALD1" s="1"/>
      <c r="ALE1" s="1"/>
      <c r="ALF1" s="1"/>
      <c r="ALG1" s="1"/>
      <c r="ALH1" s="1"/>
      <c r="ALI1" s="1"/>
      <c r="ALJ1" s="1"/>
      <c r="ALK1" s="1"/>
      <c r="ALL1" s="1"/>
      <c r="ALM1" s="1"/>
      <c r="ALN1" s="1"/>
      <c r="ALO1" s="1"/>
      <c r="ALP1" s="1"/>
      <c r="ALQ1" s="1"/>
      <c r="ALR1" s="1"/>
      <c r="ALS1" s="1"/>
      <c r="ALT1" s="1"/>
      <c r="ALU1" s="1"/>
      <c r="ALV1" s="1"/>
      <c r="ALW1" s="1"/>
      <c r="ALX1" s="1"/>
      <c r="ALY1" s="1"/>
      <c r="ALZ1" s="1"/>
      <c r="AMA1" s="1"/>
      <c r="AMB1" s="1"/>
      <c r="AMC1" s="1"/>
      <c r="AMD1" s="1"/>
      <c r="AME1" s="1"/>
      <c r="AMF1" s="1"/>
      <c r="AMG1" s="1"/>
      <c r="AMH1" s="1"/>
      <c r="AMI1" s="1"/>
      <c r="AMJ1" s="1"/>
      <c r="AMK1" s="1"/>
      <c r="AML1" s="1"/>
      <c r="AMM1" s="1"/>
      <c r="AMN1" s="1"/>
      <c r="AMO1" s="1"/>
      <c r="AMP1" s="1"/>
      <c r="AMQ1" s="1"/>
      <c r="AMR1" s="1"/>
      <c r="AMS1" s="1"/>
      <c r="AMT1" s="1"/>
      <c r="AMU1" s="1"/>
      <c r="AMV1" s="1"/>
      <c r="AMW1" s="1"/>
      <c r="AMX1" s="1"/>
      <c r="AMY1" s="1"/>
      <c r="AMZ1" s="1"/>
      <c r="ANA1" s="1"/>
      <c r="ANB1" s="1"/>
      <c r="ANC1" s="1"/>
      <c r="AND1" s="1"/>
      <c r="ANE1" s="1"/>
      <c r="ANF1" s="1"/>
      <c r="ANG1" s="1"/>
      <c r="ANH1" s="1"/>
      <c r="ANI1" s="1"/>
      <c r="ANJ1" s="1"/>
      <c r="ANK1" s="1"/>
      <c r="ANL1" s="1"/>
      <c r="ANM1" s="1"/>
      <c r="ANN1" s="1"/>
      <c r="ANO1" s="1"/>
      <c r="ANP1" s="1"/>
      <c r="ANQ1" s="1"/>
      <c r="ANR1" s="1"/>
      <c r="ANS1" s="1"/>
      <c r="ANT1" s="1"/>
      <c r="ANU1" s="1"/>
      <c r="ANV1" s="1"/>
      <c r="ANW1" s="1"/>
      <c r="ANX1" s="1"/>
      <c r="ANY1" s="1"/>
      <c r="ANZ1" s="1"/>
      <c r="AOA1" s="1"/>
      <c r="AOB1" s="1"/>
      <c r="AOC1" s="1"/>
      <c r="AOD1" s="1"/>
      <c r="AOE1" s="1"/>
      <c r="AOF1" s="1"/>
      <c r="AOG1" s="1"/>
      <c r="AOH1" s="1"/>
      <c r="AOI1" s="1"/>
      <c r="AOJ1" s="1"/>
      <c r="AOK1" s="1"/>
      <c r="AOL1" s="1"/>
      <c r="AOM1" s="1"/>
      <c r="AON1" s="1"/>
      <c r="AOO1" s="1"/>
      <c r="AOP1" s="1"/>
      <c r="AOQ1" s="1"/>
      <c r="AOR1" s="1"/>
      <c r="AOS1" s="1"/>
      <c r="AOT1" s="1"/>
      <c r="AOU1" s="1"/>
      <c r="AOV1" s="1"/>
      <c r="AOW1" s="1"/>
      <c r="AOX1" s="1"/>
      <c r="AOY1" s="1"/>
      <c r="AOZ1" s="1"/>
      <c r="APA1" s="1"/>
      <c r="APB1" s="1"/>
      <c r="APC1" s="1"/>
      <c r="APD1" s="1"/>
      <c r="APE1" s="1"/>
      <c r="APF1" s="1"/>
      <c r="APG1" s="1"/>
      <c r="APH1" s="1"/>
      <c r="API1" s="1"/>
      <c r="APJ1" s="1"/>
      <c r="APK1" s="1"/>
      <c r="APL1" s="1"/>
      <c r="APM1" s="1"/>
      <c r="APN1" s="1"/>
      <c r="APO1" s="1"/>
      <c r="APP1" s="1"/>
      <c r="APQ1" s="1"/>
      <c r="APR1" s="1"/>
      <c r="APS1" s="1"/>
      <c r="APT1" s="1"/>
      <c r="APU1" s="1"/>
      <c r="APV1" s="1"/>
      <c r="APW1" s="1"/>
      <c r="APX1" s="1"/>
      <c r="APY1" s="1"/>
      <c r="APZ1" s="1"/>
      <c r="AQA1" s="1"/>
      <c r="AQB1" s="1"/>
      <c r="AQC1" s="1"/>
      <c r="AQD1" s="1"/>
      <c r="AQE1" s="1"/>
      <c r="AQF1" s="1"/>
      <c r="AQG1" s="1"/>
      <c r="AQH1" s="1"/>
      <c r="AQI1" s="1"/>
      <c r="AQJ1" s="1"/>
      <c r="AQK1" s="1"/>
      <c r="AQL1" s="1"/>
      <c r="AQM1" s="1"/>
      <c r="AQN1" s="1"/>
      <c r="AQO1" s="1"/>
      <c r="AQP1" s="1"/>
      <c r="AQQ1" s="1"/>
      <c r="AQR1" s="1"/>
      <c r="AQS1" s="1"/>
      <c r="AQT1" s="1"/>
      <c r="AQU1" s="1"/>
      <c r="AQV1" s="1"/>
      <c r="AQW1" s="1"/>
      <c r="AQX1" s="1"/>
      <c r="AQY1" s="1"/>
      <c r="AQZ1" s="1"/>
      <c r="ARA1" s="1"/>
      <c r="ARB1" s="1"/>
      <c r="ARC1" s="1"/>
      <c r="ARD1" s="1"/>
      <c r="ARE1" s="1"/>
      <c r="ARF1" s="1"/>
      <c r="ARG1" s="1"/>
      <c r="ARH1" s="1"/>
      <c r="ARI1" s="1"/>
      <c r="ARJ1" s="1"/>
      <c r="ARK1" s="1"/>
      <c r="ARL1" s="1"/>
      <c r="ARM1" s="1"/>
      <c r="ARN1" s="1"/>
      <c r="ARO1" s="1"/>
      <c r="ARP1" s="1"/>
      <c r="ARQ1" s="1"/>
      <c r="ARR1" s="1"/>
      <c r="ARS1" s="1"/>
      <c r="ART1" s="1"/>
      <c r="ARU1" s="1"/>
      <c r="ARV1" s="1"/>
      <c r="ARW1" s="1"/>
      <c r="ARX1" s="1"/>
      <c r="ARY1" s="1"/>
      <c r="ARZ1" s="1"/>
      <c r="ASA1" s="1"/>
      <c r="ASB1" s="1"/>
      <c r="ASC1" s="1"/>
      <c r="ASD1" s="1"/>
      <c r="ASE1" s="1"/>
      <c r="ASF1" s="1"/>
      <c r="ASG1" s="1"/>
      <c r="ASH1" s="1"/>
      <c r="ASI1" s="1"/>
      <c r="ASJ1" s="1"/>
      <c r="ASK1" s="1"/>
      <c r="ASL1" s="1"/>
      <c r="ASM1" s="1"/>
      <c r="ASN1" s="1"/>
      <c r="ASO1" s="1"/>
      <c r="ASP1" s="1"/>
      <c r="ASQ1" s="1"/>
      <c r="ASR1" s="1"/>
      <c r="ASS1" s="1"/>
      <c r="AST1" s="1"/>
      <c r="ASU1" s="1"/>
      <c r="ASV1" s="1"/>
      <c r="ASW1" s="1"/>
      <c r="ASX1" s="1"/>
      <c r="ASY1" s="1"/>
      <c r="ASZ1" s="1"/>
      <c r="ATA1" s="1"/>
      <c r="ATB1" s="1"/>
      <c r="ATC1" s="1"/>
      <c r="ATD1" s="1"/>
      <c r="ATE1" s="1"/>
      <c r="ATF1" s="1"/>
      <c r="ATG1" s="1"/>
      <c r="ATH1" s="1"/>
      <c r="ATI1" s="1"/>
      <c r="ATJ1" s="1"/>
      <c r="ATK1" s="1"/>
      <c r="ATL1" s="1"/>
      <c r="ATM1" s="1"/>
      <c r="ATN1" s="1"/>
      <c r="ATO1" s="1"/>
      <c r="ATP1" s="1"/>
      <c r="ATQ1" s="1"/>
      <c r="ATR1" s="1"/>
      <c r="ATS1" s="1"/>
      <c r="ATT1" s="1"/>
      <c r="ATU1" s="1"/>
      <c r="ATV1" s="1"/>
      <c r="ATW1" s="1"/>
      <c r="ATX1" s="1"/>
      <c r="ATY1" s="1"/>
      <c r="ATZ1" s="1"/>
      <c r="AUA1" s="1"/>
      <c r="AUB1" s="1"/>
      <c r="AUC1" s="1"/>
      <c r="AUD1" s="1"/>
      <c r="AUE1" s="1"/>
      <c r="AUF1" s="1"/>
      <c r="AUG1" s="1"/>
      <c r="AUH1" s="1"/>
      <c r="AUI1" s="1"/>
      <c r="AUJ1" s="1"/>
      <c r="AUK1" s="1"/>
      <c r="AUL1" s="1"/>
      <c r="AUM1" s="1"/>
      <c r="AUN1" s="1"/>
      <c r="AUO1" s="1"/>
      <c r="AUP1" s="1"/>
      <c r="AUQ1" s="1"/>
      <c r="AUR1" s="1"/>
      <c r="AUS1" s="1"/>
      <c r="AUT1" s="1"/>
      <c r="AUU1" s="1"/>
      <c r="AUV1" s="1"/>
      <c r="AUW1" s="1"/>
      <c r="AUX1" s="1"/>
      <c r="AUY1" s="1"/>
      <c r="AUZ1" s="1"/>
      <c r="AVA1" s="1"/>
      <c r="AVB1" s="1"/>
      <c r="AVC1" s="1"/>
      <c r="AVD1" s="1"/>
      <c r="AVE1" s="1"/>
      <c r="AVF1" s="1"/>
      <c r="AVG1" s="1"/>
      <c r="AVH1" s="1"/>
      <c r="AVI1" s="1"/>
      <c r="AVJ1" s="1"/>
      <c r="AVK1" s="1"/>
      <c r="AVL1" s="1"/>
      <c r="AVM1" s="1"/>
      <c r="AVN1" s="1"/>
      <c r="AVO1" s="1"/>
      <c r="AVP1" s="1"/>
      <c r="AVQ1" s="1"/>
      <c r="AVR1" s="1"/>
      <c r="AVS1" s="1"/>
      <c r="AVT1" s="1"/>
      <c r="AVU1" s="1"/>
      <c r="AVV1" s="1"/>
      <c r="AVW1" s="1"/>
      <c r="AVX1" s="1"/>
      <c r="AVY1" s="1"/>
      <c r="AVZ1" s="1"/>
      <c r="AWA1" s="1"/>
      <c r="AWB1" s="1"/>
      <c r="AWC1" s="1"/>
      <c r="AWD1" s="1"/>
      <c r="AWE1" s="1"/>
      <c r="AWF1" s="1"/>
      <c r="AWG1" s="1"/>
      <c r="AWH1" s="1"/>
      <c r="AWI1" s="1"/>
      <c r="AWJ1" s="1"/>
      <c r="AWK1" s="1"/>
      <c r="AWL1" s="1"/>
      <c r="AWM1" s="1"/>
      <c r="AWN1" s="1"/>
      <c r="AWO1" s="1"/>
      <c r="AWP1" s="1"/>
      <c r="AWQ1" s="1"/>
      <c r="AWR1" s="1"/>
      <c r="AWS1" s="1"/>
      <c r="AWT1" s="1"/>
      <c r="AWU1" s="1"/>
      <c r="AWV1" s="1"/>
      <c r="AWW1" s="1"/>
      <c r="AWX1" s="1"/>
      <c r="AWY1" s="1"/>
      <c r="AWZ1" s="1"/>
      <c r="AXA1" s="1"/>
      <c r="AXB1" s="1"/>
      <c r="AXC1" s="1"/>
      <c r="AXD1" s="1"/>
      <c r="AXE1" s="1"/>
      <c r="AXF1" s="1"/>
      <c r="AXG1" s="1"/>
      <c r="AXH1" s="1"/>
      <c r="AXI1" s="1"/>
      <c r="AXJ1" s="1"/>
      <c r="AXK1" s="1"/>
      <c r="AXL1" s="1"/>
      <c r="AXM1" s="1"/>
      <c r="AXN1" s="1"/>
      <c r="AXO1" s="1"/>
      <c r="AXP1" s="1"/>
      <c r="AXQ1" s="1"/>
      <c r="AXR1" s="1"/>
      <c r="AXS1" s="1"/>
      <c r="AXT1" s="1"/>
      <c r="AXU1" s="1"/>
      <c r="AXV1" s="1"/>
      <c r="AXW1" s="1"/>
      <c r="AXX1" s="1"/>
      <c r="AXY1" s="1"/>
      <c r="AXZ1" s="1"/>
      <c r="AYA1" s="1"/>
      <c r="AYB1" s="1"/>
      <c r="AYC1" s="1"/>
      <c r="AYD1" s="1"/>
      <c r="AYE1" s="1"/>
      <c r="AYF1" s="1"/>
      <c r="AYG1" s="1"/>
      <c r="AYH1" s="1"/>
      <c r="AYI1" s="1"/>
      <c r="AYJ1" s="1"/>
      <c r="AYK1" s="1"/>
      <c r="AYL1" s="1"/>
      <c r="AYM1" s="1"/>
      <c r="AYN1" s="1"/>
      <c r="AYO1" s="1"/>
      <c r="AYP1" s="1"/>
      <c r="AYQ1" s="1"/>
      <c r="AYR1" s="1"/>
      <c r="AYS1" s="1"/>
      <c r="AYT1" s="1"/>
      <c r="AYU1" s="1"/>
      <c r="AYV1" s="1"/>
      <c r="AYW1" s="1"/>
      <c r="AYX1" s="1"/>
      <c r="AYY1" s="1"/>
      <c r="AYZ1" s="1"/>
      <c r="AZA1" s="1"/>
      <c r="AZB1" s="1"/>
      <c r="AZC1" s="1"/>
      <c r="AZD1" s="1"/>
      <c r="AZE1" s="1"/>
      <c r="AZF1" s="1"/>
      <c r="AZG1" s="1"/>
      <c r="AZH1" s="1"/>
      <c r="AZI1" s="1"/>
      <c r="AZJ1" s="1"/>
      <c r="AZK1" s="1"/>
      <c r="AZL1" s="1"/>
      <c r="AZM1" s="1"/>
      <c r="AZN1" s="1"/>
      <c r="AZO1" s="1"/>
      <c r="AZP1" s="1"/>
      <c r="AZQ1" s="1"/>
      <c r="AZR1" s="1"/>
      <c r="AZS1" s="1"/>
      <c r="AZT1" s="1"/>
      <c r="AZU1" s="1"/>
      <c r="AZV1" s="1"/>
      <c r="AZW1" s="1"/>
      <c r="AZX1" s="1"/>
      <c r="AZY1" s="1"/>
      <c r="AZZ1" s="1"/>
      <c r="BAA1" s="1"/>
      <c r="BAB1" s="1"/>
      <c r="BAC1" s="1"/>
      <c r="BAD1" s="1"/>
      <c r="BAE1" s="1"/>
      <c r="BAF1" s="1"/>
      <c r="BAG1" s="1"/>
      <c r="BAH1" s="1"/>
      <c r="BAI1" s="1"/>
      <c r="BAJ1" s="1"/>
      <c r="BAK1" s="1"/>
      <c r="BAL1" s="1"/>
      <c r="BAM1" s="1"/>
      <c r="BAN1" s="1"/>
      <c r="BAO1" s="1"/>
      <c r="BAP1" s="1"/>
      <c r="BAQ1" s="1"/>
      <c r="BAR1" s="1"/>
      <c r="BAS1" s="1"/>
      <c r="BAT1" s="1"/>
      <c r="BAU1" s="1"/>
      <c r="BAV1" s="1"/>
      <c r="BAW1" s="1"/>
      <c r="BAX1" s="1"/>
      <c r="BAY1" s="1"/>
      <c r="BAZ1" s="1"/>
      <c r="BBA1" s="1"/>
      <c r="BBB1" s="1"/>
      <c r="BBC1" s="1"/>
      <c r="BBD1" s="1"/>
      <c r="BBE1" s="1"/>
      <c r="BBF1" s="1"/>
      <c r="BBG1" s="1"/>
      <c r="BBH1" s="1"/>
      <c r="BBI1" s="1"/>
      <c r="BBJ1" s="1"/>
      <c r="BBK1" s="1"/>
      <c r="BBL1" s="1"/>
      <c r="BBM1" s="1"/>
      <c r="BBN1" s="1"/>
      <c r="BBO1" s="1"/>
      <c r="BBP1" s="1"/>
      <c r="BBQ1" s="1"/>
      <c r="BBR1" s="1"/>
      <c r="BBS1" s="1"/>
      <c r="BBT1" s="1"/>
      <c r="BBU1" s="1"/>
      <c r="BBV1" s="1"/>
      <c r="BBW1" s="1"/>
      <c r="BBX1" s="1"/>
      <c r="BBY1" s="1"/>
      <c r="BBZ1" s="1"/>
      <c r="BCA1" s="1"/>
      <c r="BCB1" s="1"/>
      <c r="BCC1" s="1"/>
      <c r="BCD1" s="1"/>
      <c r="BCE1" s="1"/>
      <c r="BCF1" s="1"/>
      <c r="BCG1" s="1"/>
      <c r="BCH1" s="1"/>
      <c r="BCI1" s="1"/>
      <c r="BCJ1" s="1"/>
      <c r="BCK1" s="1"/>
      <c r="BCL1" s="1"/>
      <c r="BCM1" s="1"/>
      <c r="BCN1" s="1"/>
      <c r="BCO1" s="1"/>
      <c r="BCP1" s="1"/>
      <c r="BCQ1" s="1"/>
      <c r="BCR1" s="1"/>
      <c r="BCS1" s="1"/>
      <c r="BCT1" s="1"/>
      <c r="BCU1" s="1"/>
      <c r="BCV1" s="1"/>
      <c r="BCW1" s="1"/>
      <c r="BCX1" s="1"/>
      <c r="BCY1" s="1"/>
      <c r="BCZ1" s="1"/>
      <c r="BDA1" s="1"/>
      <c r="BDB1" s="1"/>
      <c r="BDC1" s="1"/>
      <c r="BDD1" s="1"/>
      <c r="BDE1" s="1"/>
      <c r="BDF1" s="1"/>
      <c r="BDG1" s="1"/>
      <c r="BDH1" s="1"/>
      <c r="BDI1" s="1"/>
      <c r="BDJ1" s="1"/>
      <c r="BDK1" s="1"/>
      <c r="BDL1" s="1"/>
      <c r="BDM1" s="1"/>
      <c r="BDN1" s="1"/>
      <c r="BDO1" s="1"/>
      <c r="BDP1" s="1"/>
      <c r="BDQ1" s="1"/>
      <c r="BDR1" s="1"/>
      <c r="BDS1" s="1"/>
      <c r="BDT1" s="1"/>
      <c r="BDU1" s="1"/>
      <c r="BDV1" s="1"/>
      <c r="BDW1" s="1"/>
      <c r="BDX1" s="1"/>
      <c r="BDY1" s="1"/>
      <c r="BDZ1" s="1"/>
      <c r="BEA1" s="1"/>
      <c r="BEB1" s="1"/>
      <c r="BEC1" s="1"/>
      <c r="BED1" s="1"/>
      <c r="BEE1" s="1"/>
      <c r="BEF1" s="1"/>
      <c r="BEG1" s="1"/>
      <c r="BEH1" s="1"/>
      <c r="BEI1" s="1"/>
      <c r="BEJ1" s="1"/>
      <c r="BEK1" s="1"/>
      <c r="BEL1" s="1"/>
      <c r="BEM1" s="1"/>
      <c r="BEN1" s="1"/>
      <c r="BEO1" s="1"/>
      <c r="BEP1" s="1"/>
      <c r="BEQ1" s="1"/>
      <c r="BER1" s="1"/>
      <c r="BES1" s="1"/>
      <c r="BET1" s="1"/>
      <c r="BEU1" s="1"/>
      <c r="BEV1" s="1"/>
      <c r="BEW1" s="1"/>
      <c r="BEX1" s="1"/>
      <c r="BEY1" s="1"/>
      <c r="BEZ1" s="1"/>
      <c r="BFA1" s="1"/>
      <c r="BFB1" s="1"/>
      <c r="BFC1" s="1"/>
      <c r="BFD1" s="1"/>
      <c r="BFE1" s="1"/>
      <c r="BFF1" s="1"/>
      <c r="BFG1" s="1"/>
      <c r="BFH1" s="1"/>
      <c r="BFI1" s="1"/>
      <c r="BFJ1" s="1"/>
      <c r="BFK1" s="1"/>
      <c r="BFL1" s="1"/>
      <c r="BFM1" s="1"/>
      <c r="BFN1" s="1"/>
      <c r="BFO1" s="1"/>
      <c r="BFP1" s="1"/>
      <c r="BFQ1" s="1"/>
      <c r="BFR1" s="1"/>
      <c r="BFS1" s="1"/>
      <c r="BFT1" s="1"/>
      <c r="BFU1" s="1"/>
      <c r="BFV1" s="1"/>
      <c r="BFW1" s="1"/>
      <c r="BFX1" s="1"/>
      <c r="BFY1" s="1"/>
      <c r="BFZ1" s="1"/>
      <c r="BGA1" s="1"/>
      <c r="BGB1" s="1"/>
      <c r="BGC1" s="1"/>
      <c r="BGD1" s="1"/>
      <c r="BGE1" s="1"/>
      <c r="BGF1" s="1"/>
      <c r="BGG1" s="1"/>
      <c r="BGH1" s="1"/>
      <c r="BGI1" s="1"/>
      <c r="BGJ1" s="1"/>
      <c r="BGK1" s="1"/>
      <c r="BGL1" s="1"/>
      <c r="BGM1" s="1"/>
      <c r="BGN1" s="1"/>
      <c r="BGO1" s="1"/>
      <c r="BGP1" s="1"/>
      <c r="BGQ1" s="1"/>
      <c r="BGR1" s="1"/>
      <c r="BGS1" s="1"/>
      <c r="BGT1" s="1"/>
      <c r="BGU1" s="1"/>
      <c r="BGV1" s="1"/>
      <c r="BGW1" s="1"/>
      <c r="BGX1" s="1"/>
      <c r="BGY1" s="1"/>
      <c r="BGZ1" s="1"/>
      <c r="BHA1" s="1"/>
      <c r="BHB1" s="1"/>
      <c r="BHC1" s="1"/>
      <c r="BHD1" s="1"/>
      <c r="BHE1" s="1"/>
      <c r="BHF1" s="1"/>
      <c r="BHG1" s="1"/>
      <c r="BHH1" s="1"/>
      <c r="BHI1" s="1"/>
      <c r="BHJ1" s="1"/>
      <c r="BHK1" s="1"/>
      <c r="BHL1" s="1"/>
      <c r="BHM1" s="1"/>
      <c r="BHN1" s="1"/>
      <c r="BHO1" s="1"/>
      <c r="BHP1" s="1"/>
      <c r="BHQ1" s="1"/>
      <c r="BHR1" s="1"/>
      <c r="BHS1" s="1"/>
      <c r="BHT1" s="1"/>
      <c r="BHU1" s="1"/>
      <c r="BHV1" s="1"/>
      <c r="BHW1" s="1"/>
      <c r="BHX1" s="1"/>
      <c r="BHY1" s="1"/>
      <c r="BHZ1" s="1"/>
      <c r="BIA1" s="1"/>
      <c r="BIB1" s="1"/>
      <c r="BIC1" s="1"/>
      <c r="BID1" s="1"/>
      <c r="BIE1" s="1"/>
      <c r="BIF1" s="1"/>
      <c r="BIG1" s="1"/>
      <c r="BIH1" s="1"/>
      <c r="BII1" s="1"/>
      <c r="BIJ1" s="1"/>
      <c r="BIK1" s="1"/>
      <c r="BIL1" s="1"/>
      <c r="BIM1" s="1"/>
      <c r="BIN1" s="1"/>
      <c r="BIO1" s="1"/>
      <c r="BIP1" s="1"/>
      <c r="BIQ1" s="1"/>
      <c r="BIR1" s="1"/>
      <c r="BIS1" s="1"/>
      <c r="BIT1" s="1"/>
      <c r="BIU1" s="1"/>
      <c r="BIV1" s="1"/>
      <c r="BIW1" s="1"/>
      <c r="BIX1" s="1"/>
      <c r="BIY1" s="1"/>
      <c r="BIZ1" s="1"/>
      <c r="BJA1" s="1"/>
      <c r="BJB1" s="1"/>
      <c r="BJC1" s="1"/>
      <c r="BJD1" s="1"/>
      <c r="BJE1" s="1"/>
      <c r="BJF1" s="1"/>
      <c r="BJG1" s="1"/>
      <c r="BJH1" s="1"/>
      <c r="BJI1" s="1"/>
      <c r="BJJ1" s="1"/>
      <c r="BJK1" s="1"/>
      <c r="BJL1" s="1"/>
      <c r="BJM1" s="1"/>
      <c r="BJN1" s="1"/>
      <c r="BJO1" s="1"/>
      <c r="BJP1" s="1"/>
      <c r="BJQ1" s="1"/>
      <c r="BJR1" s="1"/>
      <c r="BJS1" s="1"/>
      <c r="BJT1" s="1"/>
      <c r="BJU1" s="1"/>
      <c r="BJV1" s="1"/>
      <c r="BJW1" s="1"/>
      <c r="BJX1" s="1"/>
      <c r="BJY1" s="1"/>
      <c r="BJZ1" s="1"/>
      <c r="BKA1" s="1"/>
      <c r="BKB1" s="1"/>
      <c r="BKC1" s="1"/>
      <c r="BKD1" s="1"/>
      <c r="BKE1" s="1"/>
      <c r="BKF1" s="1"/>
      <c r="BKG1" s="1"/>
      <c r="BKH1" s="1"/>
      <c r="BKI1" s="1"/>
      <c r="BKJ1" s="1"/>
      <c r="BKK1" s="1"/>
      <c r="BKL1" s="1"/>
      <c r="BKM1" s="1"/>
      <c r="BKN1" s="1"/>
      <c r="BKO1" s="1"/>
      <c r="BKP1" s="1"/>
      <c r="BKQ1" s="1"/>
      <c r="BKR1" s="1"/>
      <c r="BKS1" s="1"/>
      <c r="BKT1" s="1"/>
      <c r="BKU1" s="1"/>
      <c r="BKV1" s="1"/>
      <c r="BKW1" s="1"/>
      <c r="BKX1" s="1"/>
      <c r="BKY1" s="1"/>
      <c r="BKZ1" s="1"/>
      <c r="BLA1" s="1"/>
      <c r="BLB1" s="1"/>
      <c r="BLC1" s="1"/>
      <c r="BLD1" s="1"/>
      <c r="BLE1" s="1"/>
      <c r="BLF1" s="1"/>
      <c r="BLG1" s="1"/>
      <c r="BLH1" s="1"/>
      <c r="BLI1" s="1"/>
      <c r="BLJ1" s="1"/>
      <c r="BLK1" s="1"/>
      <c r="BLL1" s="1"/>
      <c r="BLM1" s="1"/>
      <c r="BLN1" s="1"/>
      <c r="BLO1" s="1"/>
      <c r="BLP1" s="1"/>
      <c r="BLQ1" s="1"/>
      <c r="BLR1" s="1"/>
      <c r="BLS1" s="1"/>
      <c r="BLT1" s="1"/>
      <c r="BLU1" s="1"/>
      <c r="BLV1" s="1"/>
      <c r="BLW1" s="1"/>
      <c r="BLX1" s="1"/>
      <c r="BLY1" s="1"/>
      <c r="BLZ1" s="1"/>
      <c r="BMA1" s="1"/>
      <c r="BMB1" s="1"/>
      <c r="BMC1" s="1"/>
      <c r="BMD1" s="1"/>
      <c r="BME1" s="1"/>
      <c r="BMF1" s="1"/>
      <c r="BMG1" s="1"/>
      <c r="BMH1" s="1"/>
      <c r="BMI1" s="1"/>
      <c r="BMJ1" s="1"/>
      <c r="BMK1" s="1"/>
      <c r="BML1" s="1"/>
      <c r="BMM1" s="1"/>
      <c r="BMN1" s="1"/>
      <c r="BMO1" s="1"/>
      <c r="BMP1" s="1"/>
      <c r="BMQ1" s="1"/>
      <c r="BMR1" s="1"/>
      <c r="BMS1" s="1"/>
      <c r="BMT1" s="1"/>
      <c r="BMU1" s="1"/>
      <c r="BMV1" s="1"/>
      <c r="BMW1" s="1"/>
      <c r="BMX1" s="1"/>
      <c r="BMY1" s="1"/>
      <c r="BMZ1" s="1"/>
      <c r="BNA1" s="1"/>
      <c r="BNB1" s="1"/>
      <c r="BNC1" s="1"/>
      <c r="BND1" s="1"/>
      <c r="BNE1" s="1"/>
      <c r="BNF1" s="1"/>
      <c r="BNG1" s="1"/>
      <c r="BNH1" s="1"/>
      <c r="BNI1" s="1"/>
      <c r="BNJ1" s="1"/>
      <c r="BNK1" s="1"/>
      <c r="BNL1" s="1"/>
      <c r="BNM1" s="1"/>
      <c r="BNN1" s="1"/>
      <c r="BNO1" s="1"/>
      <c r="BNP1" s="1"/>
      <c r="BNQ1" s="1"/>
      <c r="BNR1" s="1"/>
      <c r="BNS1" s="1"/>
      <c r="BNT1" s="1"/>
      <c r="BNU1" s="1"/>
      <c r="BNV1" s="1"/>
      <c r="BNW1" s="1"/>
      <c r="BNX1" s="1"/>
      <c r="BNY1" s="1"/>
      <c r="BNZ1" s="1"/>
      <c r="BOA1" s="1"/>
      <c r="BOB1" s="1"/>
      <c r="BOC1" s="1"/>
      <c r="BOD1" s="1"/>
      <c r="BOE1" s="1"/>
      <c r="BOF1" s="1"/>
      <c r="BOG1" s="1"/>
      <c r="BOH1" s="1"/>
      <c r="BOI1" s="1"/>
      <c r="BOJ1" s="1"/>
      <c r="BOK1" s="1"/>
      <c r="BOL1" s="1"/>
      <c r="BOM1" s="1"/>
      <c r="BON1" s="1"/>
      <c r="BOO1" s="1"/>
      <c r="BOP1" s="1"/>
      <c r="BOQ1" s="1"/>
      <c r="BOR1" s="1"/>
      <c r="BOS1" s="1"/>
      <c r="BOT1" s="1"/>
      <c r="BOU1" s="1"/>
      <c r="BOV1" s="1"/>
      <c r="BOW1" s="1"/>
      <c r="BOX1" s="1"/>
      <c r="BOY1" s="1"/>
      <c r="BOZ1" s="1"/>
      <c r="BPA1" s="1"/>
      <c r="BPB1" s="1"/>
      <c r="BPC1" s="1"/>
      <c r="BPD1" s="1"/>
      <c r="BPE1" s="1"/>
      <c r="BPF1" s="1"/>
      <c r="BPG1" s="1"/>
      <c r="BPH1" s="1"/>
      <c r="BPI1" s="1"/>
      <c r="BPJ1" s="1"/>
      <c r="BPK1" s="1"/>
      <c r="BPL1" s="1"/>
      <c r="BPM1" s="1"/>
      <c r="BPN1" s="1"/>
      <c r="BPO1" s="1"/>
      <c r="BPP1" s="1"/>
      <c r="BPQ1" s="1"/>
      <c r="BPR1" s="1"/>
      <c r="BPS1" s="1"/>
      <c r="BPT1" s="1"/>
      <c r="BPU1" s="1"/>
      <c r="BPV1" s="1"/>
      <c r="BPW1" s="1"/>
      <c r="BPX1" s="1"/>
      <c r="BPY1" s="1"/>
      <c r="BPZ1" s="1"/>
      <c r="BQA1" s="1"/>
      <c r="BQB1" s="1"/>
      <c r="BQC1" s="1"/>
      <c r="BQD1" s="1"/>
      <c r="BQE1" s="1"/>
      <c r="BQF1" s="1"/>
      <c r="BQG1" s="1"/>
      <c r="BQH1" s="1"/>
      <c r="BQI1" s="1"/>
      <c r="BQJ1" s="1"/>
      <c r="BQK1" s="1"/>
      <c r="BQL1" s="1"/>
      <c r="BQM1" s="1"/>
      <c r="BQN1" s="1"/>
      <c r="BQO1" s="1"/>
      <c r="BQP1" s="1"/>
      <c r="BQQ1" s="1"/>
      <c r="BQR1" s="1"/>
      <c r="BQS1" s="1"/>
      <c r="BQT1" s="1"/>
      <c r="BQU1" s="1"/>
      <c r="BQV1" s="1"/>
      <c r="BQW1" s="1"/>
      <c r="BQX1" s="1"/>
      <c r="BQY1" s="1"/>
      <c r="BQZ1" s="1"/>
      <c r="BRA1" s="1"/>
      <c r="BRB1" s="1"/>
      <c r="BRC1" s="1"/>
      <c r="BRD1" s="1"/>
      <c r="BRE1" s="1"/>
      <c r="BRF1" s="1"/>
      <c r="BRG1" s="1"/>
      <c r="BRH1" s="1"/>
      <c r="BRI1" s="1"/>
      <c r="BRJ1" s="1"/>
      <c r="BRK1" s="1"/>
      <c r="BRL1" s="1"/>
      <c r="BRM1" s="1"/>
      <c r="BRN1" s="1"/>
      <c r="BRO1" s="1"/>
      <c r="BRP1" s="1"/>
      <c r="BRQ1" s="1"/>
      <c r="BRR1" s="1"/>
      <c r="BRS1" s="1"/>
      <c r="BRT1" s="1"/>
      <c r="BRU1" s="1"/>
      <c r="BRV1" s="1"/>
      <c r="BRW1" s="1"/>
      <c r="BRX1" s="1"/>
      <c r="BRY1" s="1"/>
      <c r="BRZ1" s="1"/>
      <c r="BSA1" s="1"/>
      <c r="BSB1" s="1"/>
      <c r="BSC1" s="1"/>
      <c r="BSD1" s="1"/>
      <c r="BSE1" s="1"/>
      <c r="BSF1" s="1"/>
      <c r="BSG1" s="1"/>
      <c r="BSH1" s="1"/>
      <c r="BSI1" s="1"/>
      <c r="BSJ1" s="1"/>
      <c r="BSK1" s="1"/>
      <c r="BSL1" s="1"/>
      <c r="BSM1" s="1"/>
      <c r="BSN1" s="1"/>
      <c r="BSO1" s="1"/>
      <c r="BSP1" s="1"/>
      <c r="BSQ1" s="1"/>
      <c r="BSR1" s="1"/>
      <c r="BSS1" s="1"/>
      <c r="BST1" s="1"/>
      <c r="BSU1" s="1"/>
      <c r="BSV1" s="1"/>
      <c r="BSW1" s="1"/>
      <c r="BSX1" s="1"/>
      <c r="BSY1" s="1"/>
      <c r="BSZ1" s="1"/>
      <c r="BTA1" s="1"/>
      <c r="BTB1" s="1"/>
      <c r="BTC1" s="1"/>
      <c r="BTD1" s="1"/>
      <c r="BTE1" s="1"/>
      <c r="BTF1" s="1"/>
      <c r="BTG1" s="1"/>
      <c r="BTH1" s="1"/>
      <c r="BTI1" s="1"/>
      <c r="BTJ1" s="1"/>
      <c r="BTK1" s="1"/>
      <c r="BTL1" s="1"/>
      <c r="BTM1" s="1"/>
      <c r="BTN1" s="1"/>
      <c r="BTO1" s="1"/>
      <c r="BTP1" s="1"/>
      <c r="BTQ1" s="1"/>
      <c r="BTR1" s="1"/>
      <c r="BTS1" s="1"/>
      <c r="BTT1" s="1"/>
      <c r="BTU1" s="1"/>
      <c r="BTV1" s="1"/>
      <c r="BTW1" s="1"/>
      <c r="BTX1" s="1"/>
      <c r="BTY1" s="1"/>
      <c r="BTZ1" s="1"/>
      <c r="BUA1" s="1"/>
      <c r="BUB1" s="1"/>
      <c r="BUC1" s="1"/>
      <c r="BUD1" s="1"/>
      <c r="BUE1" s="1"/>
      <c r="BUF1" s="1"/>
      <c r="BUG1" s="1"/>
      <c r="BUH1" s="1"/>
      <c r="BUI1" s="1"/>
      <c r="BUJ1" s="1"/>
      <c r="BUK1" s="1"/>
      <c r="BUL1" s="1"/>
      <c r="BUM1" s="1"/>
      <c r="BUN1" s="1"/>
      <c r="BUO1" s="1"/>
      <c r="BUP1" s="1"/>
      <c r="BUQ1" s="1"/>
      <c r="BUR1" s="1"/>
      <c r="BUS1" s="1"/>
      <c r="BUT1" s="1"/>
      <c r="BUU1" s="1"/>
      <c r="BUV1" s="1"/>
      <c r="BUW1" s="1"/>
      <c r="BUX1" s="1"/>
      <c r="BUY1" s="1"/>
      <c r="BUZ1" s="1"/>
      <c r="BVA1" s="1"/>
      <c r="BVB1" s="1"/>
      <c r="BVC1" s="1"/>
      <c r="BVD1" s="1"/>
      <c r="BVE1" s="1"/>
      <c r="BVF1" s="1"/>
      <c r="BVG1" s="1"/>
      <c r="BVH1" s="1"/>
      <c r="BVI1" s="1"/>
      <c r="BVJ1" s="1"/>
      <c r="BVK1" s="1"/>
      <c r="BVL1" s="1"/>
      <c r="BVM1" s="1"/>
      <c r="BVN1" s="1"/>
      <c r="BVO1" s="1"/>
      <c r="BVP1" s="1"/>
      <c r="BVQ1" s="1"/>
      <c r="BVR1" s="1"/>
      <c r="BVS1" s="1"/>
      <c r="BVT1" s="1"/>
      <c r="BVU1" s="1"/>
      <c r="BVV1" s="1"/>
      <c r="BVW1" s="1"/>
      <c r="BVX1" s="1"/>
      <c r="BVY1" s="1"/>
      <c r="BVZ1" s="1"/>
      <c r="BWA1" s="1"/>
      <c r="BWB1" s="1"/>
      <c r="BWC1" s="1"/>
      <c r="BWD1" s="1"/>
      <c r="BWE1" s="1"/>
      <c r="BWF1" s="1"/>
      <c r="BWG1" s="1"/>
      <c r="BWH1" s="1"/>
      <c r="BWI1" s="1"/>
      <c r="BWJ1" s="1"/>
      <c r="BWK1" s="1"/>
      <c r="BWL1" s="1"/>
      <c r="BWM1" s="1"/>
      <c r="BWN1" s="1"/>
      <c r="BWO1" s="1"/>
      <c r="BWP1" s="1"/>
      <c r="BWQ1" s="1"/>
      <c r="BWR1" s="1"/>
      <c r="BWS1" s="1"/>
      <c r="BWT1" s="1"/>
      <c r="BWU1" s="1"/>
      <c r="BWV1" s="1"/>
      <c r="BWW1" s="1"/>
      <c r="BWX1" s="1"/>
      <c r="BWY1" s="1"/>
      <c r="BWZ1" s="1"/>
      <c r="BXA1" s="1"/>
      <c r="BXB1" s="1"/>
      <c r="BXC1" s="1"/>
      <c r="BXD1" s="1"/>
      <c r="BXE1" s="1"/>
      <c r="BXF1" s="1"/>
      <c r="BXG1" s="1"/>
      <c r="BXH1" s="1"/>
      <c r="BXI1" s="1"/>
      <c r="BXJ1" s="1"/>
      <c r="BXK1" s="1"/>
      <c r="BXL1" s="1"/>
      <c r="BXM1" s="1"/>
      <c r="BXN1" s="1"/>
      <c r="BXO1" s="1"/>
      <c r="BXP1" s="1"/>
      <c r="BXQ1" s="1"/>
      <c r="BXR1" s="1"/>
      <c r="BXS1" s="1"/>
      <c r="BXT1" s="1"/>
      <c r="BXU1" s="1"/>
      <c r="BXV1" s="1"/>
      <c r="BXW1" s="1"/>
      <c r="BXX1" s="1"/>
      <c r="BXY1" s="1"/>
      <c r="BXZ1" s="1"/>
      <c r="BYA1" s="1"/>
      <c r="BYB1" s="1"/>
      <c r="BYC1" s="1"/>
      <c r="BYD1" s="1"/>
      <c r="BYE1" s="1"/>
      <c r="BYF1" s="1"/>
      <c r="BYG1" s="1"/>
      <c r="BYH1" s="1"/>
      <c r="BYI1" s="1"/>
      <c r="BYJ1" s="1"/>
      <c r="BYK1" s="1"/>
      <c r="BYL1" s="1"/>
      <c r="BYM1" s="1"/>
      <c r="BYN1" s="1"/>
      <c r="BYO1" s="1"/>
      <c r="BYP1" s="1"/>
      <c r="BYQ1" s="1"/>
      <c r="BYR1" s="1"/>
      <c r="BYS1" s="1"/>
      <c r="BYT1" s="1"/>
      <c r="BYU1" s="1"/>
      <c r="BYV1" s="1"/>
      <c r="BYW1" s="1"/>
      <c r="BYX1" s="1"/>
      <c r="BYY1" s="1"/>
      <c r="BYZ1" s="1"/>
      <c r="BZA1" s="1"/>
      <c r="BZB1" s="1"/>
      <c r="BZC1" s="1"/>
      <c r="BZD1" s="1"/>
      <c r="BZE1" s="1"/>
      <c r="BZF1" s="1"/>
      <c r="BZG1" s="1"/>
      <c r="BZH1" s="1"/>
      <c r="BZI1" s="1"/>
      <c r="BZJ1" s="1"/>
      <c r="BZK1" s="1"/>
      <c r="BZL1" s="1"/>
      <c r="BZM1" s="1"/>
      <c r="BZN1" s="1"/>
      <c r="BZO1" s="1"/>
      <c r="BZP1" s="1"/>
      <c r="BZQ1" s="1"/>
      <c r="BZR1" s="1"/>
      <c r="BZS1" s="1"/>
      <c r="BZT1" s="1"/>
      <c r="BZU1" s="1"/>
      <c r="BZV1" s="1"/>
      <c r="BZW1" s="1"/>
      <c r="BZX1" s="1"/>
      <c r="BZY1" s="1"/>
      <c r="BZZ1" s="1"/>
      <c r="CAA1" s="1"/>
      <c r="CAB1" s="1"/>
      <c r="CAC1" s="1"/>
      <c r="CAD1" s="1"/>
      <c r="CAE1" s="1"/>
      <c r="CAF1" s="1"/>
      <c r="CAG1" s="1"/>
      <c r="CAH1" s="1"/>
      <c r="CAI1" s="1"/>
      <c r="CAJ1" s="1"/>
      <c r="CAK1" s="1"/>
      <c r="CAL1" s="1"/>
      <c r="CAM1" s="1"/>
      <c r="CAN1" s="1"/>
      <c r="CAO1" s="1"/>
      <c r="CAP1" s="1"/>
      <c r="CAQ1" s="1"/>
      <c r="CAR1" s="1"/>
      <c r="CAS1" s="1"/>
      <c r="CAT1" s="1"/>
      <c r="CAU1" s="1"/>
      <c r="CAV1" s="1"/>
      <c r="CAW1" s="1"/>
      <c r="CAX1" s="1"/>
      <c r="CAY1" s="1"/>
      <c r="CAZ1" s="1"/>
      <c r="CBA1" s="1"/>
      <c r="CBB1" s="1"/>
      <c r="CBC1" s="1"/>
      <c r="CBD1" s="1"/>
      <c r="CBE1" s="1"/>
      <c r="CBF1" s="1"/>
      <c r="CBG1" s="1"/>
      <c r="CBH1" s="1"/>
      <c r="CBI1" s="1"/>
      <c r="CBJ1" s="1"/>
      <c r="CBK1" s="1"/>
      <c r="CBL1" s="1"/>
      <c r="CBM1" s="1"/>
      <c r="CBN1" s="1"/>
      <c r="CBO1" s="1"/>
      <c r="CBP1" s="1"/>
      <c r="CBQ1" s="1"/>
      <c r="CBR1" s="1"/>
      <c r="CBS1" s="1"/>
      <c r="CBT1" s="1"/>
      <c r="CBU1" s="1"/>
      <c r="CBV1" s="1"/>
      <c r="CBW1" s="1"/>
      <c r="CBX1" s="1"/>
      <c r="CBY1" s="1"/>
      <c r="CBZ1" s="1"/>
      <c r="CCA1" s="1"/>
      <c r="CCB1" s="1"/>
      <c r="CCC1" s="1"/>
      <c r="CCD1" s="1"/>
      <c r="CCE1" s="1"/>
      <c r="CCF1" s="1"/>
      <c r="CCG1" s="1"/>
      <c r="CCH1" s="1"/>
      <c r="CCI1" s="1"/>
      <c r="CCJ1" s="1"/>
      <c r="CCK1" s="1"/>
      <c r="CCL1" s="1"/>
      <c r="CCM1" s="1"/>
      <c r="CCN1" s="1"/>
      <c r="CCO1" s="1"/>
      <c r="CCP1" s="1"/>
      <c r="CCQ1" s="1"/>
      <c r="CCR1" s="1"/>
      <c r="CCS1" s="1"/>
      <c r="CCT1" s="1"/>
      <c r="CCU1" s="1"/>
      <c r="CCV1" s="1"/>
      <c r="CCW1" s="1"/>
      <c r="CCX1" s="1"/>
      <c r="CCY1" s="1"/>
      <c r="CCZ1" s="1"/>
      <c r="CDA1" s="1"/>
      <c r="CDB1" s="1"/>
      <c r="CDC1" s="1"/>
      <c r="CDD1" s="1"/>
      <c r="CDE1" s="1"/>
      <c r="CDF1" s="1"/>
      <c r="CDG1" s="1"/>
      <c r="CDH1" s="1"/>
      <c r="CDI1" s="1"/>
      <c r="CDJ1" s="1"/>
      <c r="CDK1" s="1"/>
      <c r="CDL1" s="1"/>
      <c r="CDM1" s="1"/>
      <c r="CDN1" s="1"/>
      <c r="CDO1" s="1"/>
      <c r="CDP1" s="1"/>
      <c r="CDQ1" s="1"/>
      <c r="CDR1" s="1"/>
      <c r="CDS1" s="1"/>
      <c r="CDT1" s="1"/>
      <c r="CDU1" s="1"/>
      <c r="CDV1" s="1"/>
      <c r="CDW1" s="1"/>
      <c r="CDX1" s="1"/>
      <c r="CDY1" s="1"/>
      <c r="CDZ1" s="1"/>
      <c r="CEA1" s="1"/>
      <c r="CEB1" s="1"/>
      <c r="CEC1" s="1"/>
      <c r="CED1" s="1"/>
      <c r="CEE1" s="1"/>
      <c r="CEF1" s="1"/>
      <c r="CEG1" s="1"/>
      <c r="CEH1" s="1"/>
      <c r="CEI1" s="1"/>
      <c r="CEJ1" s="1"/>
      <c r="CEK1" s="1"/>
      <c r="CEL1" s="1"/>
      <c r="CEM1" s="1"/>
      <c r="CEN1" s="1"/>
      <c r="CEO1" s="1"/>
      <c r="CEP1" s="1"/>
      <c r="CEQ1" s="1"/>
      <c r="CER1" s="1"/>
      <c r="CES1" s="1"/>
      <c r="CET1" s="1"/>
      <c r="CEU1" s="1"/>
      <c r="CEV1" s="1"/>
      <c r="CEW1" s="1"/>
      <c r="CEX1" s="1"/>
      <c r="CEY1" s="1"/>
      <c r="CEZ1" s="1"/>
      <c r="CFA1" s="1"/>
      <c r="CFB1" s="1"/>
      <c r="CFC1" s="1"/>
      <c r="CFD1" s="1"/>
      <c r="CFE1" s="1"/>
      <c r="CFF1" s="1"/>
      <c r="CFG1" s="1"/>
      <c r="CFH1" s="1"/>
      <c r="CFI1" s="1"/>
      <c r="CFJ1" s="1"/>
      <c r="CFK1" s="1"/>
      <c r="CFL1" s="1"/>
      <c r="CFM1" s="1"/>
      <c r="CFN1" s="1"/>
      <c r="CFO1" s="1"/>
      <c r="CFP1" s="1"/>
      <c r="CFQ1" s="1"/>
      <c r="CFR1" s="1"/>
      <c r="CFS1" s="1"/>
      <c r="CFT1" s="1"/>
      <c r="CFU1" s="1"/>
      <c r="CFV1" s="1"/>
      <c r="CFW1" s="1"/>
      <c r="CFX1" s="1"/>
      <c r="CFY1" s="1"/>
      <c r="CFZ1" s="1"/>
      <c r="CGA1" s="1"/>
      <c r="CGB1" s="1"/>
      <c r="CGC1" s="1"/>
      <c r="CGD1" s="1"/>
      <c r="CGE1" s="1"/>
      <c r="CGF1" s="1"/>
      <c r="CGG1" s="1"/>
      <c r="CGH1" s="1"/>
      <c r="CGI1" s="1"/>
      <c r="CGJ1" s="1"/>
      <c r="CGK1" s="1"/>
      <c r="CGL1" s="1"/>
      <c r="CGM1" s="1"/>
      <c r="CGN1" s="1"/>
      <c r="CGO1" s="1"/>
      <c r="CGP1" s="1"/>
      <c r="CGQ1" s="1"/>
      <c r="CGR1" s="1"/>
      <c r="CGS1" s="1"/>
      <c r="CGT1" s="1"/>
      <c r="CGU1" s="1"/>
      <c r="CGV1" s="1"/>
      <c r="CGW1" s="1"/>
      <c r="CGX1" s="1"/>
      <c r="CGY1" s="1"/>
      <c r="CGZ1" s="1"/>
      <c r="CHA1" s="1"/>
      <c r="CHB1" s="1"/>
      <c r="CHC1" s="1"/>
      <c r="CHD1" s="1"/>
      <c r="CHE1" s="1"/>
      <c r="CHF1" s="1"/>
      <c r="CHG1" s="1"/>
      <c r="CHH1" s="1"/>
      <c r="CHI1" s="1"/>
      <c r="CHJ1" s="1"/>
      <c r="CHK1" s="1"/>
      <c r="CHL1" s="1"/>
      <c r="CHM1" s="1"/>
      <c r="CHN1" s="1"/>
      <c r="CHO1" s="1"/>
      <c r="CHP1" s="1"/>
      <c r="CHQ1" s="1"/>
      <c r="CHR1" s="1"/>
      <c r="CHS1" s="1"/>
      <c r="CHT1" s="1"/>
      <c r="CHU1" s="1"/>
      <c r="CHV1" s="1"/>
      <c r="CHW1" s="1"/>
      <c r="CHX1" s="1"/>
      <c r="CHY1" s="1"/>
      <c r="CHZ1" s="1"/>
      <c r="CIA1" s="1"/>
      <c r="CIB1" s="1"/>
      <c r="CIC1" s="1"/>
      <c r="CID1" s="1"/>
      <c r="CIE1" s="1"/>
      <c r="CIF1" s="1"/>
      <c r="CIG1" s="1"/>
      <c r="CIH1" s="1"/>
      <c r="CII1" s="1"/>
      <c r="CIJ1" s="1"/>
      <c r="CIK1" s="1"/>
      <c r="CIL1" s="1"/>
      <c r="CIM1" s="1"/>
      <c r="CIN1" s="1"/>
      <c r="CIO1" s="1"/>
      <c r="CIP1" s="1"/>
      <c r="CIQ1" s="1"/>
      <c r="CIR1" s="1"/>
      <c r="CIS1" s="1"/>
      <c r="CIT1" s="1"/>
      <c r="CIU1" s="1"/>
      <c r="CIV1" s="1"/>
      <c r="CIW1" s="1"/>
      <c r="CIX1" s="1"/>
      <c r="CIY1" s="1"/>
      <c r="CIZ1" s="1"/>
      <c r="CJA1" s="1"/>
      <c r="CJB1" s="1"/>
      <c r="CJC1" s="1"/>
      <c r="CJD1" s="1"/>
      <c r="CJE1" s="1"/>
      <c r="CJF1" s="1"/>
      <c r="CJG1" s="1"/>
      <c r="CJH1" s="1"/>
      <c r="CJI1" s="1"/>
      <c r="CJJ1" s="1"/>
      <c r="CJK1" s="1"/>
      <c r="CJL1" s="1"/>
      <c r="CJM1" s="1"/>
      <c r="CJN1" s="1"/>
      <c r="CJO1" s="1"/>
      <c r="CJP1" s="1"/>
      <c r="CJQ1" s="1"/>
      <c r="CJR1" s="1"/>
      <c r="CJS1" s="1"/>
      <c r="CJT1" s="1"/>
      <c r="CJU1" s="1"/>
      <c r="CJV1" s="1"/>
      <c r="CJW1" s="1"/>
      <c r="CJX1" s="1"/>
      <c r="CJY1" s="1"/>
      <c r="CJZ1" s="1"/>
      <c r="CKA1" s="1"/>
      <c r="CKB1" s="1"/>
      <c r="CKC1" s="1"/>
      <c r="CKD1" s="1"/>
      <c r="CKE1" s="1"/>
      <c r="CKF1" s="1"/>
      <c r="CKG1" s="1"/>
      <c r="CKH1" s="1"/>
      <c r="CKI1" s="1"/>
      <c r="CKJ1" s="1"/>
      <c r="CKK1" s="1"/>
      <c r="CKL1" s="1"/>
      <c r="CKM1" s="1"/>
      <c r="CKN1" s="1"/>
      <c r="CKO1" s="1"/>
      <c r="CKP1" s="1"/>
      <c r="CKQ1" s="1"/>
      <c r="CKR1" s="1"/>
      <c r="CKS1" s="1"/>
      <c r="CKT1" s="1"/>
      <c r="CKU1" s="1"/>
      <c r="CKV1" s="1"/>
      <c r="CKW1" s="1"/>
      <c r="CKX1" s="1"/>
      <c r="CKY1" s="1"/>
      <c r="CKZ1" s="1"/>
      <c r="CLA1" s="1"/>
      <c r="CLB1" s="1"/>
      <c r="CLC1" s="1"/>
      <c r="CLD1" s="1"/>
      <c r="CLE1" s="1"/>
      <c r="CLF1" s="1"/>
      <c r="CLG1" s="1"/>
      <c r="CLH1" s="1"/>
      <c r="CLI1" s="1"/>
      <c r="CLJ1" s="1"/>
      <c r="CLK1" s="1"/>
      <c r="CLL1" s="1"/>
      <c r="CLM1" s="1"/>
      <c r="CLN1" s="1"/>
      <c r="CLO1" s="1"/>
      <c r="CLP1" s="1"/>
      <c r="CLQ1" s="1"/>
      <c r="CLR1" s="1"/>
      <c r="CLS1" s="1"/>
      <c r="CLT1" s="1"/>
      <c r="CLU1" s="1"/>
      <c r="CLV1" s="1"/>
      <c r="CLW1" s="1"/>
      <c r="CLX1" s="1"/>
      <c r="CLY1" s="1"/>
      <c r="CLZ1" s="1"/>
      <c r="CMA1" s="1"/>
      <c r="CMB1" s="1"/>
      <c r="CMC1" s="1"/>
      <c r="CMD1" s="1"/>
      <c r="CME1" s="1"/>
      <c r="CMF1" s="1"/>
      <c r="CMG1" s="1"/>
      <c r="CMH1" s="1"/>
      <c r="CMI1" s="1"/>
      <c r="CMJ1" s="1"/>
      <c r="CMK1" s="1"/>
      <c r="CML1" s="1"/>
      <c r="CMM1" s="1"/>
      <c r="CMN1" s="1"/>
      <c r="CMO1" s="1"/>
      <c r="CMP1" s="1"/>
      <c r="CMQ1" s="1"/>
      <c r="CMR1" s="1"/>
      <c r="CMS1" s="1"/>
      <c r="CMT1" s="1"/>
      <c r="CMU1" s="1"/>
      <c r="CMV1" s="1"/>
      <c r="CMW1" s="1"/>
      <c r="CMX1" s="1"/>
      <c r="CMY1" s="1"/>
      <c r="CMZ1" s="1"/>
      <c r="CNA1" s="1"/>
      <c r="CNB1" s="1"/>
      <c r="CNC1" s="1"/>
      <c r="CND1" s="1"/>
      <c r="CNE1" s="1"/>
      <c r="CNF1" s="1"/>
      <c r="CNG1" s="1"/>
      <c r="CNH1" s="1"/>
      <c r="CNI1" s="1"/>
      <c r="CNJ1" s="1"/>
      <c r="CNK1" s="1"/>
      <c r="CNL1" s="1"/>
      <c r="CNM1" s="1"/>
      <c r="CNN1" s="1"/>
      <c r="CNO1" s="1"/>
      <c r="CNP1" s="1"/>
      <c r="CNQ1" s="1"/>
      <c r="CNR1" s="1"/>
      <c r="CNS1" s="1"/>
      <c r="CNT1" s="1"/>
      <c r="CNU1" s="1"/>
      <c r="CNV1" s="1"/>
      <c r="CNW1" s="1"/>
      <c r="CNX1" s="1"/>
      <c r="CNY1" s="1"/>
      <c r="CNZ1" s="1"/>
      <c r="COA1" s="1"/>
      <c r="COB1" s="1"/>
      <c r="COC1" s="1"/>
      <c r="COD1" s="1"/>
      <c r="COE1" s="1"/>
      <c r="COF1" s="1"/>
      <c r="COG1" s="1"/>
      <c r="COH1" s="1"/>
      <c r="COI1" s="1"/>
      <c r="COJ1" s="1"/>
      <c r="COK1" s="1"/>
      <c r="COL1" s="1"/>
      <c r="COM1" s="1"/>
      <c r="CON1" s="1"/>
      <c r="COO1" s="1"/>
      <c r="COP1" s="1"/>
      <c r="COQ1" s="1"/>
      <c r="COR1" s="1"/>
      <c r="COS1" s="1"/>
      <c r="COT1" s="1"/>
      <c r="COU1" s="1"/>
      <c r="COV1" s="1"/>
      <c r="COW1" s="1"/>
      <c r="COX1" s="1"/>
      <c r="COY1" s="1"/>
      <c r="COZ1" s="1"/>
      <c r="CPA1" s="1"/>
      <c r="CPB1" s="1"/>
      <c r="CPC1" s="1"/>
      <c r="CPD1" s="1"/>
      <c r="CPE1" s="1"/>
      <c r="CPF1" s="1"/>
      <c r="CPG1" s="1"/>
      <c r="CPH1" s="1"/>
      <c r="CPI1" s="1"/>
      <c r="CPJ1" s="1"/>
      <c r="CPK1" s="1"/>
      <c r="CPL1" s="1"/>
      <c r="CPM1" s="1"/>
      <c r="CPN1" s="1"/>
      <c r="CPO1" s="1"/>
      <c r="CPP1" s="1"/>
      <c r="CPQ1" s="1"/>
      <c r="CPR1" s="1"/>
      <c r="CPS1" s="1"/>
      <c r="CPT1" s="1"/>
      <c r="CPU1" s="1"/>
      <c r="CPV1" s="1"/>
      <c r="CPW1" s="1"/>
      <c r="CPX1" s="1"/>
      <c r="CPY1" s="1"/>
      <c r="CPZ1" s="1"/>
      <c r="CQA1" s="1"/>
      <c r="CQB1" s="1"/>
      <c r="CQC1" s="1"/>
      <c r="CQD1" s="1"/>
      <c r="CQE1" s="1"/>
      <c r="CQF1" s="1"/>
      <c r="CQG1" s="1"/>
      <c r="CQH1" s="1"/>
      <c r="CQI1" s="1"/>
      <c r="CQJ1" s="1"/>
      <c r="CQK1" s="1"/>
      <c r="CQL1" s="1"/>
      <c r="CQM1" s="1"/>
      <c r="CQN1" s="1"/>
      <c r="CQO1" s="1"/>
      <c r="CQP1" s="1"/>
      <c r="CQQ1" s="1"/>
      <c r="CQR1" s="1"/>
      <c r="CQS1" s="1"/>
      <c r="CQT1" s="1"/>
      <c r="CQU1" s="1"/>
      <c r="CQV1" s="1"/>
      <c r="CQW1" s="1"/>
      <c r="CQX1" s="1"/>
      <c r="CQY1" s="1"/>
      <c r="CQZ1" s="1"/>
      <c r="CRA1" s="1"/>
      <c r="CRB1" s="1"/>
      <c r="CRC1" s="1"/>
      <c r="CRD1" s="1"/>
      <c r="CRE1" s="1"/>
      <c r="CRF1" s="1"/>
      <c r="CRG1" s="1"/>
      <c r="CRH1" s="1"/>
      <c r="CRI1" s="1"/>
      <c r="CRJ1" s="1"/>
      <c r="CRK1" s="1"/>
      <c r="CRL1" s="1"/>
      <c r="CRM1" s="1"/>
      <c r="CRN1" s="1"/>
      <c r="CRO1" s="1"/>
      <c r="CRP1" s="1"/>
      <c r="CRQ1" s="1"/>
      <c r="CRR1" s="1"/>
      <c r="CRS1" s="1"/>
      <c r="CRT1" s="1"/>
      <c r="CRU1" s="1"/>
      <c r="CRV1" s="1"/>
      <c r="CRW1" s="1"/>
      <c r="CRX1" s="1"/>
      <c r="CRY1" s="1"/>
      <c r="CRZ1" s="1"/>
      <c r="CSA1" s="1"/>
      <c r="CSB1" s="1"/>
      <c r="CSC1" s="1"/>
      <c r="CSD1" s="1"/>
      <c r="CSE1" s="1"/>
      <c r="CSF1" s="1"/>
      <c r="CSG1" s="1"/>
      <c r="CSH1" s="1"/>
      <c r="CSI1" s="1"/>
      <c r="CSJ1" s="1"/>
      <c r="CSK1" s="1"/>
      <c r="CSL1" s="1"/>
      <c r="CSM1" s="1"/>
      <c r="CSN1" s="1"/>
      <c r="CSO1" s="1"/>
      <c r="CSP1" s="1"/>
      <c r="CSQ1" s="1"/>
      <c r="CSR1" s="1"/>
      <c r="CSS1" s="1"/>
      <c r="CST1" s="1"/>
      <c r="CSU1" s="1"/>
      <c r="CSV1" s="1"/>
      <c r="CSW1" s="1"/>
      <c r="CSX1" s="1"/>
      <c r="CSY1" s="1"/>
      <c r="CSZ1" s="1"/>
      <c r="CTA1" s="1"/>
      <c r="CTB1" s="1"/>
      <c r="CTC1" s="1"/>
      <c r="CTD1" s="1"/>
      <c r="CTE1" s="1"/>
      <c r="CTF1" s="1"/>
      <c r="CTG1" s="1"/>
      <c r="CTH1" s="1"/>
      <c r="CTI1" s="1"/>
      <c r="CTJ1" s="1"/>
      <c r="CTK1" s="1"/>
      <c r="CTL1" s="1"/>
      <c r="CTM1" s="1"/>
      <c r="CTN1" s="1"/>
      <c r="CTO1" s="1"/>
      <c r="CTP1" s="1"/>
      <c r="CTQ1" s="1"/>
      <c r="CTR1" s="1"/>
      <c r="CTS1" s="1"/>
      <c r="CTT1" s="1"/>
      <c r="CTU1" s="1"/>
      <c r="CTV1" s="1"/>
      <c r="CTW1" s="1"/>
      <c r="CTX1" s="1"/>
      <c r="CTY1" s="1"/>
      <c r="CTZ1" s="1"/>
      <c r="CUA1" s="1"/>
      <c r="CUB1" s="1"/>
      <c r="CUC1" s="1"/>
      <c r="CUD1" s="1"/>
      <c r="CUE1" s="1"/>
      <c r="CUF1" s="1"/>
      <c r="CUG1" s="1"/>
      <c r="CUH1" s="1"/>
      <c r="CUI1" s="1"/>
      <c r="CUJ1" s="1"/>
      <c r="CUK1" s="1"/>
      <c r="CUL1" s="1"/>
      <c r="CUM1" s="1"/>
      <c r="CUN1" s="1"/>
      <c r="CUO1" s="1"/>
      <c r="CUP1" s="1"/>
      <c r="CUQ1" s="1"/>
      <c r="CUR1" s="1"/>
      <c r="CUS1" s="1"/>
      <c r="CUT1" s="1"/>
      <c r="CUU1" s="1"/>
      <c r="CUV1" s="1"/>
      <c r="CUW1" s="1"/>
      <c r="CUX1" s="1"/>
      <c r="CUY1" s="1"/>
      <c r="CUZ1" s="1"/>
      <c r="CVA1" s="1"/>
      <c r="CVB1" s="1"/>
      <c r="CVC1" s="1"/>
      <c r="CVD1" s="1"/>
      <c r="CVE1" s="1"/>
      <c r="CVF1" s="1"/>
      <c r="CVG1" s="1"/>
      <c r="CVH1" s="1"/>
      <c r="CVI1" s="1"/>
      <c r="CVJ1" s="1"/>
      <c r="CVK1" s="1"/>
      <c r="CVL1" s="1"/>
      <c r="CVM1" s="1"/>
      <c r="CVN1" s="1"/>
      <c r="CVO1" s="1"/>
      <c r="CVP1" s="1"/>
      <c r="CVQ1" s="1"/>
      <c r="CVR1" s="1"/>
      <c r="CVS1" s="1"/>
      <c r="CVT1" s="1"/>
      <c r="CVU1" s="1"/>
      <c r="CVV1" s="1"/>
      <c r="CVW1" s="1"/>
      <c r="CVX1" s="1"/>
      <c r="CVY1" s="1"/>
      <c r="CVZ1" s="1"/>
      <c r="CWA1" s="1"/>
      <c r="CWB1" s="1"/>
      <c r="CWC1" s="1"/>
      <c r="CWD1" s="1"/>
      <c r="CWE1" s="1"/>
      <c r="CWF1" s="1"/>
      <c r="CWG1" s="1"/>
      <c r="CWH1" s="1"/>
      <c r="CWI1" s="1"/>
      <c r="CWJ1" s="1"/>
      <c r="CWK1" s="1"/>
      <c r="CWL1" s="1"/>
      <c r="CWM1" s="1"/>
      <c r="CWN1" s="1"/>
      <c r="CWO1" s="1"/>
      <c r="CWP1" s="1"/>
      <c r="CWQ1" s="1"/>
      <c r="CWR1" s="1"/>
      <c r="CWS1" s="1"/>
      <c r="CWT1" s="1"/>
      <c r="CWU1" s="1"/>
      <c r="CWV1" s="1"/>
      <c r="CWW1" s="1"/>
      <c r="CWX1" s="1"/>
      <c r="CWY1" s="1"/>
      <c r="CWZ1" s="1"/>
      <c r="CXA1" s="1"/>
      <c r="CXB1" s="1"/>
      <c r="CXC1" s="1"/>
      <c r="CXD1" s="1"/>
      <c r="CXE1" s="1"/>
      <c r="CXF1" s="1"/>
      <c r="CXG1" s="1"/>
      <c r="CXH1" s="1"/>
      <c r="CXI1" s="1"/>
      <c r="CXJ1" s="1"/>
      <c r="CXK1" s="1"/>
      <c r="CXL1" s="1"/>
      <c r="CXM1" s="1"/>
      <c r="CXN1" s="1"/>
      <c r="CXO1" s="1"/>
      <c r="CXP1" s="1"/>
      <c r="CXQ1" s="1"/>
      <c r="CXR1" s="1"/>
      <c r="CXS1" s="1"/>
      <c r="CXT1" s="1"/>
      <c r="CXU1" s="1"/>
      <c r="CXV1" s="1"/>
      <c r="CXW1" s="1"/>
      <c r="CXX1" s="1"/>
      <c r="CXY1" s="1"/>
      <c r="CXZ1" s="1"/>
      <c r="CYA1" s="1"/>
      <c r="CYB1" s="1"/>
      <c r="CYC1" s="1"/>
      <c r="CYD1" s="1"/>
      <c r="CYE1" s="1"/>
      <c r="CYF1" s="1"/>
      <c r="CYG1" s="1"/>
      <c r="CYH1" s="1"/>
      <c r="CYI1" s="1"/>
      <c r="CYJ1" s="1"/>
      <c r="CYK1" s="1"/>
      <c r="CYL1" s="1"/>
      <c r="CYM1" s="1"/>
      <c r="CYN1" s="1"/>
      <c r="CYO1" s="1"/>
      <c r="CYP1" s="1"/>
      <c r="CYQ1" s="1"/>
      <c r="CYR1" s="1"/>
      <c r="CYS1" s="1"/>
      <c r="CYT1" s="1"/>
      <c r="CYU1" s="1"/>
      <c r="CYV1" s="1"/>
      <c r="CYW1" s="1"/>
      <c r="CYX1" s="1"/>
      <c r="CYY1" s="1"/>
      <c r="CYZ1" s="1"/>
      <c r="CZA1" s="1"/>
      <c r="CZB1" s="1"/>
      <c r="CZC1" s="1"/>
      <c r="CZD1" s="1"/>
      <c r="CZE1" s="1"/>
      <c r="CZF1" s="1"/>
      <c r="CZG1" s="1"/>
      <c r="CZH1" s="1"/>
      <c r="CZI1" s="1"/>
      <c r="CZJ1" s="1"/>
      <c r="CZK1" s="1"/>
      <c r="CZL1" s="1"/>
      <c r="CZM1" s="1"/>
      <c r="CZN1" s="1"/>
      <c r="CZO1" s="1"/>
      <c r="CZP1" s="1"/>
      <c r="CZQ1" s="1"/>
      <c r="CZR1" s="1"/>
      <c r="CZS1" s="1"/>
      <c r="CZT1" s="1"/>
      <c r="CZU1" s="1"/>
      <c r="CZV1" s="1"/>
      <c r="CZW1" s="1"/>
      <c r="CZX1" s="1"/>
      <c r="CZY1" s="1"/>
      <c r="CZZ1" s="1"/>
      <c r="DAA1" s="1"/>
      <c r="DAB1" s="1"/>
      <c r="DAC1" s="1"/>
      <c r="DAD1" s="1"/>
      <c r="DAE1" s="1"/>
      <c r="DAF1" s="1"/>
      <c r="DAG1" s="1"/>
      <c r="DAH1" s="1"/>
      <c r="DAI1" s="1"/>
      <c r="DAJ1" s="1"/>
      <c r="DAK1" s="1"/>
      <c r="DAL1" s="1"/>
      <c r="DAM1" s="1"/>
      <c r="DAN1" s="1"/>
      <c r="DAO1" s="1"/>
      <c r="DAP1" s="1"/>
      <c r="DAQ1" s="1"/>
      <c r="DAR1" s="1"/>
      <c r="DAS1" s="1"/>
      <c r="DAT1" s="1"/>
      <c r="DAU1" s="1"/>
      <c r="DAV1" s="1"/>
      <c r="DAW1" s="1"/>
      <c r="DAX1" s="1"/>
      <c r="DAY1" s="1"/>
      <c r="DAZ1" s="1"/>
      <c r="DBA1" s="1"/>
      <c r="DBB1" s="1"/>
      <c r="DBC1" s="1"/>
      <c r="DBD1" s="1"/>
      <c r="DBE1" s="1"/>
      <c r="DBF1" s="1"/>
      <c r="DBG1" s="1"/>
      <c r="DBH1" s="1"/>
      <c r="DBI1" s="1"/>
      <c r="DBJ1" s="1"/>
      <c r="DBK1" s="1"/>
      <c r="DBL1" s="1"/>
      <c r="DBM1" s="1"/>
      <c r="DBN1" s="1"/>
      <c r="DBO1" s="1"/>
      <c r="DBP1" s="1"/>
      <c r="DBQ1" s="1"/>
      <c r="DBR1" s="1"/>
      <c r="DBS1" s="1"/>
      <c r="DBT1" s="1"/>
      <c r="DBU1" s="1"/>
      <c r="DBV1" s="1"/>
      <c r="DBW1" s="1"/>
      <c r="DBX1" s="1"/>
      <c r="DBY1" s="1"/>
      <c r="DBZ1" s="1"/>
      <c r="DCA1" s="1"/>
      <c r="DCB1" s="1"/>
      <c r="DCC1" s="1"/>
      <c r="DCD1" s="1"/>
      <c r="DCE1" s="1"/>
      <c r="DCF1" s="1"/>
      <c r="DCG1" s="1"/>
      <c r="DCH1" s="1"/>
      <c r="DCI1" s="1"/>
      <c r="DCJ1" s="1"/>
      <c r="DCK1" s="1"/>
      <c r="DCL1" s="1"/>
      <c r="DCM1" s="1"/>
      <c r="DCN1" s="1"/>
      <c r="DCO1" s="1"/>
      <c r="DCP1" s="1"/>
      <c r="DCQ1" s="1"/>
      <c r="DCR1" s="1"/>
      <c r="DCS1" s="1"/>
      <c r="DCT1" s="1"/>
      <c r="DCU1" s="1"/>
      <c r="DCV1" s="1"/>
      <c r="DCW1" s="1"/>
      <c r="DCX1" s="1"/>
      <c r="DCY1" s="1"/>
      <c r="DCZ1" s="1"/>
      <c r="DDA1" s="1"/>
      <c r="DDB1" s="1"/>
      <c r="DDC1" s="1"/>
      <c r="DDD1" s="1"/>
      <c r="DDE1" s="1"/>
      <c r="DDF1" s="1"/>
      <c r="DDG1" s="1"/>
      <c r="DDH1" s="1"/>
      <c r="DDI1" s="1"/>
      <c r="DDJ1" s="1"/>
      <c r="DDK1" s="1"/>
      <c r="DDL1" s="1"/>
      <c r="DDM1" s="1"/>
      <c r="DDN1" s="1"/>
      <c r="DDO1" s="1"/>
      <c r="DDP1" s="1"/>
      <c r="DDQ1" s="1"/>
      <c r="DDR1" s="1"/>
      <c r="DDS1" s="1"/>
      <c r="DDT1" s="1"/>
      <c r="DDU1" s="1"/>
      <c r="DDV1" s="1"/>
      <c r="DDW1" s="1"/>
      <c r="DDX1" s="1"/>
      <c r="DDY1" s="1"/>
      <c r="DDZ1" s="1"/>
      <c r="DEA1" s="1"/>
      <c r="DEB1" s="1"/>
      <c r="DEC1" s="1"/>
      <c r="DED1" s="1"/>
      <c r="DEE1" s="1"/>
      <c r="DEF1" s="1"/>
      <c r="DEG1" s="1"/>
      <c r="DEH1" s="1"/>
      <c r="DEI1" s="1"/>
      <c r="DEJ1" s="1"/>
      <c r="DEK1" s="1"/>
      <c r="DEL1" s="1"/>
      <c r="DEM1" s="1"/>
      <c r="DEN1" s="1"/>
      <c r="DEO1" s="1"/>
      <c r="DEP1" s="1"/>
      <c r="DEQ1" s="1"/>
      <c r="DER1" s="1"/>
      <c r="DES1" s="1"/>
      <c r="DET1" s="1"/>
      <c r="DEU1" s="1"/>
      <c r="DEV1" s="1"/>
      <c r="DEW1" s="1"/>
      <c r="DEX1" s="1"/>
      <c r="DEY1" s="1"/>
      <c r="DEZ1" s="1"/>
      <c r="DFA1" s="1"/>
      <c r="DFB1" s="1"/>
      <c r="DFC1" s="1"/>
      <c r="DFD1" s="1"/>
      <c r="DFE1" s="1"/>
      <c r="DFF1" s="1"/>
      <c r="DFG1" s="1"/>
      <c r="DFH1" s="1"/>
      <c r="DFI1" s="1"/>
      <c r="DFJ1" s="1"/>
      <c r="DFK1" s="1"/>
      <c r="DFL1" s="1"/>
      <c r="DFM1" s="1"/>
      <c r="DFN1" s="1"/>
      <c r="DFO1" s="1"/>
      <c r="DFP1" s="1"/>
      <c r="DFQ1" s="1"/>
      <c r="DFR1" s="1"/>
      <c r="DFS1" s="1"/>
      <c r="DFT1" s="1"/>
      <c r="DFU1" s="1"/>
      <c r="DFV1" s="1"/>
      <c r="DFW1" s="1"/>
      <c r="DFX1" s="1"/>
      <c r="DFY1" s="1"/>
      <c r="DFZ1" s="1"/>
      <c r="DGA1" s="1"/>
      <c r="DGB1" s="1"/>
      <c r="DGC1" s="1"/>
      <c r="DGD1" s="1"/>
      <c r="DGE1" s="1"/>
      <c r="DGF1" s="1"/>
      <c r="DGG1" s="1"/>
      <c r="DGH1" s="1"/>
      <c r="DGI1" s="1"/>
      <c r="DGJ1" s="1"/>
      <c r="DGK1" s="1"/>
      <c r="DGL1" s="1"/>
      <c r="DGM1" s="1"/>
      <c r="DGN1" s="1"/>
      <c r="DGO1" s="1"/>
      <c r="DGP1" s="1"/>
      <c r="DGQ1" s="1"/>
      <c r="DGR1" s="1"/>
      <c r="DGS1" s="1"/>
      <c r="DGT1" s="1"/>
      <c r="DGU1" s="1"/>
      <c r="DGV1" s="1"/>
      <c r="DGW1" s="1"/>
      <c r="DGX1" s="1"/>
      <c r="DGY1" s="1"/>
      <c r="DGZ1" s="1"/>
      <c r="DHA1" s="1"/>
      <c r="DHB1" s="1"/>
      <c r="DHC1" s="1"/>
      <c r="DHD1" s="1"/>
      <c r="DHE1" s="1"/>
      <c r="DHF1" s="1"/>
      <c r="DHG1" s="1"/>
      <c r="DHH1" s="1"/>
      <c r="DHI1" s="1"/>
      <c r="DHJ1" s="1"/>
      <c r="DHK1" s="1"/>
      <c r="DHL1" s="1"/>
      <c r="DHM1" s="1"/>
      <c r="DHN1" s="1"/>
      <c r="DHO1" s="1"/>
      <c r="DHP1" s="1"/>
      <c r="DHQ1" s="1"/>
      <c r="DHR1" s="1"/>
      <c r="DHS1" s="1"/>
      <c r="DHT1" s="1"/>
      <c r="DHU1" s="1"/>
      <c r="DHV1" s="1"/>
      <c r="DHW1" s="1"/>
      <c r="DHX1" s="1"/>
      <c r="DHY1" s="1"/>
      <c r="DHZ1" s="1"/>
      <c r="DIA1" s="1"/>
      <c r="DIB1" s="1"/>
      <c r="DIC1" s="1"/>
      <c r="DID1" s="1"/>
      <c r="DIE1" s="1"/>
      <c r="DIF1" s="1"/>
      <c r="DIG1" s="1"/>
      <c r="DIH1" s="1"/>
      <c r="DII1" s="1"/>
      <c r="DIJ1" s="1"/>
      <c r="DIK1" s="1"/>
      <c r="DIL1" s="1"/>
      <c r="DIM1" s="1"/>
      <c r="DIN1" s="1"/>
      <c r="DIO1" s="1"/>
      <c r="DIP1" s="1"/>
      <c r="DIQ1" s="1"/>
      <c r="DIR1" s="1"/>
      <c r="DIS1" s="1"/>
      <c r="DIT1" s="1"/>
      <c r="DIU1" s="1"/>
      <c r="DIV1" s="1"/>
      <c r="DIW1" s="1"/>
      <c r="DIX1" s="1"/>
      <c r="DIY1" s="1"/>
      <c r="DIZ1" s="1"/>
      <c r="DJA1" s="1"/>
      <c r="DJB1" s="1"/>
      <c r="DJC1" s="1"/>
      <c r="DJD1" s="1"/>
      <c r="DJE1" s="1"/>
      <c r="DJF1" s="1"/>
      <c r="DJG1" s="1"/>
      <c r="DJH1" s="1"/>
      <c r="DJI1" s="1"/>
      <c r="DJJ1" s="1"/>
      <c r="DJK1" s="1"/>
      <c r="DJL1" s="1"/>
      <c r="DJM1" s="1"/>
      <c r="DJN1" s="1"/>
      <c r="DJO1" s="1"/>
      <c r="DJP1" s="1"/>
      <c r="DJQ1" s="1"/>
      <c r="DJR1" s="1"/>
      <c r="DJS1" s="1"/>
      <c r="DJT1" s="1"/>
      <c r="DJU1" s="1"/>
      <c r="DJV1" s="1"/>
      <c r="DJW1" s="1"/>
      <c r="DJX1" s="1"/>
      <c r="DJY1" s="1"/>
      <c r="DJZ1" s="1"/>
      <c r="DKA1" s="1"/>
      <c r="DKB1" s="1"/>
      <c r="DKC1" s="1"/>
      <c r="DKD1" s="1"/>
      <c r="DKE1" s="1"/>
      <c r="DKF1" s="1"/>
      <c r="DKG1" s="1"/>
      <c r="DKH1" s="1"/>
      <c r="DKI1" s="1"/>
      <c r="DKJ1" s="1"/>
      <c r="DKK1" s="1"/>
      <c r="DKL1" s="1"/>
      <c r="DKM1" s="1"/>
      <c r="DKN1" s="1"/>
      <c r="DKO1" s="1"/>
      <c r="DKP1" s="1"/>
      <c r="DKQ1" s="1"/>
      <c r="DKR1" s="1"/>
      <c r="DKS1" s="1"/>
      <c r="DKT1" s="1"/>
      <c r="DKU1" s="1"/>
      <c r="DKV1" s="1"/>
      <c r="DKW1" s="1"/>
      <c r="DKX1" s="1"/>
      <c r="DKY1" s="1"/>
      <c r="DKZ1" s="1"/>
      <c r="DLA1" s="1"/>
      <c r="DLB1" s="1"/>
      <c r="DLC1" s="1"/>
      <c r="DLD1" s="1"/>
      <c r="DLE1" s="1"/>
      <c r="DLF1" s="1"/>
      <c r="DLG1" s="1"/>
      <c r="DLH1" s="1"/>
      <c r="DLI1" s="1"/>
      <c r="DLJ1" s="1"/>
      <c r="DLK1" s="1"/>
      <c r="DLL1" s="1"/>
      <c r="DLM1" s="1"/>
      <c r="DLN1" s="1"/>
      <c r="DLO1" s="1"/>
      <c r="DLP1" s="1"/>
      <c r="DLQ1" s="1"/>
      <c r="DLR1" s="1"/>
      <c r="DLS1" s="1"/>
      <c r="DLT1" s="1"/>
      <c r="DLU1" s="1"/>
      <c r="DLV1" s="1"/>
      <c r="DLW1" s="1"/>
      <c r="DLX1" s="1"/>
      <c r="DLY1" s="1"/>
      <c r="DLZ1" s="1"/>
      <c r="DMA1" s="1"/>
      <c r="DMB1" s="1"/>
      <c r="DMC1" s="1"/>
      <c r="DMD1" s="1"/>
      <c r="DME1" s="1"/>
      <c r="DMF1" s="1"/>
      <c r="DMG1" s="1"/>
      <c r="DMH1" s="1"/>
      <c r="DMI1" s="1"/>
      <c r="DMJ1" s="1"/>
      <c r="DMK1" s="1"/>
      <c r="DML1" s="1"/>
      <c r="DMM1" s="1"/>
      <c r="DMN1" s="1"/>
      <c r="DMO1" s="1"/>
      <c r="DMP1" s="1"/>
      <c r="DMQ1" s="1"/>
      <c r="DMR1" s="1"/>
      <c r="DMS1" s="1"/>
      <c r="DMT1" s="1"/>
      <c r="DMU1" s="1"/>
      <c r="DMV1" s="1"/>
      <c r="DMW1" s="1"/>
      <c r="DMX1" s="1"/>
      <c r="DMY1" s="1"/>
      <c r="DMZ1" s="1"/>
      <c r="DNA1" s="1"/>
      <c r="DNB1" s="1"/>
      <c r="DNC1" s="1"/>
      <c r="DND1" s="1"/>
      <c r="DNE1" s="1"/>
      <c r="DNF1" s="1"/>
      <c r="DNG1" s="1"/>
      <c r="DNH1" s="1"/>
      <c r="DNI1" s="1"/>
      <c r="DNJ1" s="1"/>
      <c r="DNK1" s="1"/>
      <c r="DNL1" s="1"/>
      <c r="DNM1" s="1"/>
      <c r="DNN1" s="1"/>
      <c r="DNO1" s="1"/>
      <c r="DNP1" s="1"/>
      <c r="DNQ1" s="1"/>
      <c r="DNR1" s="1"/>
      <c r="DNS1" s="1"/>
      <c r="DNT1" s="1"/>
      <c r="DNU1" s="1"/>
      <c r="DNV1" s="1"/>
      <c r="DNW1" s="1"/>
      <c r="DNX1" s="1"/>
      <c r="DNY1" s="1"/>
      <c r="DNZ1" s="1"/>
      <c r="DOA1" s="1"/>
      <c r="DOB1" s="1"/>
      <c r="DOC1" s="1"/>
      <c r="DOD1" s="1"/>
      <c r="DOE1" s="1"/>
      <c r="DOF1" s="1"/>
      <c r="DOG1" s="1"/>
      <c r="DOH1" s="1"/>
      <c r="DOI1" s="1"/>
      <c r="DOJ1" s="1"/>
      <c r="DOK1" s="1"/>
      <c r="DOL1" s="1"/>
      <c r="DOM1" s="1"/>
      <c r="DON1" s="1"/>
      <c r="DOO1" s="1"/>
      <c r="DOP1" s="1"/>
      <c r="DOQ1" s="1"/>
      <c r="DOR1" s="1"/>
      <c r="DOS1" s="1"/>
      <c r="DOT1" s="1"/>
      <c r="DOU1" s="1"/>
      <c r="DOV1" s="1"/>
      <c r="DOW1" s="1"/>
      <c r="DOX1" s="1"/>
      <c r="DOY1" s="1"/>
      <c r="DOZ1" s="1"/>
      <c r="DPA1" s="1"/>
      <c r="DPB1" s="1"/>
      <c r="DPC1" s="1"/>
      <c r="DPD1" s="1"/>
      <c r="DPE1" s="1"/>
      <c r="DPF1" s="1"/>
      <c r="DPG1" s="1"/>
      <c r="DPH1" s="1"/>
      <c r="DPI1" s="1"/>
      <c r="DPJ1" s="1"/>
      <c r="DPK1" s="1"/>
      <c r="DPL1" s="1"/>
      <c r="DPM1" s="1"/>
      <c r="DPN1" s="1"/>
      <c r="DPO1" s="1"/>
      <c r="DPP1" s="1"/>
      <c r="DPQ1" s="1"/>
      <c r="DPR1" s="1"/>
      <c r="DPS1" s="1"/>
      <c r="DPT1" s="1"/>
      <c r="DPU1" s="1"/>
      <c r="DPV1" s="1"/>
      <c r="DPW1" s="1"/>
      <c r="DPX1" s="1"/>
      <c r="DPY1" s="1"/>
      <c r="DPZ1" s="1"/>
      <c r="DQA1" s="1"/>
      <c r="DQB1" s="1"/>
      <c r="DQC1" s="1"/>
      <c r="DQD1" s="1"/>
      <c r="DQE1" s="1"/>
      <c r="DQF1" s="1"/>
      <c r="DQG1" s="1"/>
      <c r="DQH1" s="1"/>
      <c r="DQI1" s="1"/>
      <c r="DQJ1" s="1"/>
      <c r="DQK1" s="1"/>
      <c r="DQL1" s="1"/>
      <c r="DQM1" s="1"/>
      <c r="DQN1" s="1"/>
      <c r="DQO1" s="1"/>
      <c r="DQP1" s="1"/>
      <c r="DQQ1" s="1"/>
      <c r="DQR1" s="1"/>
      <c r="DQS1" s="1"/>
      <c r="DQT1" s="1"/>
      <c r="DQU1" s="1"/>
      <c r="DQV1" s="1"/>
      <c r="DQW1" s="1"/>
      <c r="DQX1" s="1"/>
      <c r="DQY1" s="1"/>
      <c r="DQZ1" s="1"/>
      <c r="DRA1" s="1"/>
      <c r="DRB1" s="1"/>
      <c r="DRC1" s="1"/>
      <c r="DRD1" s="1"/>
      <c r="DRE1" s="1"/>
      <c r="DRF1" s="1"/>
      <c r="DRG1" s="1"/>
      <c r="DRH1" s="1"/>
      <c r="DRI1" s="1"/>
      <c r="DRJ1" s="1"/>
      <c r="DRK1" s="1"/>
      <c r="DRL1" s="1"/>
      <c r="DRM1" s="1"/>
      <c r="DRN1" s="1"/>
      <c r="DRO1" s="1"/>
      <c r="DRP1" s="1"/>
      <c r="DRQ1" s="1"/>
      <c r="DRR1" s="1"/>
      <c r="DRS1" s="1"/>
      <c r="DRT1" s="1"/>
      <c r="DRU1" s="1"/>
      <c r="DRV1" s="1"/>
      <c r="DRW1" s="1"/>
      <c r="DRX1" s="1"/>
      <c r="DRY1" s="1"/>
      <c r="DRZ1" s="1"/>
      <c r="DSA1" s="1"/>
      <c r="DSB1" s="1"/>
      <c r="DSC1" s="1"/>
      <c r="DSD1" s="1"/>
      <c r="DSE1" s="1"/>
      <c r="DSF1" s="1"/>
      <c r="DSG1" s="1"/>
      <c r="DSH1" s="1"/>
      <c r="DSI1" s="1"/>
      <c r="DSJ1" s="1"/>
      <c r="DSK1" s="1"/>
      <c r="DSL1" s="1"/>
      <c r="DSM1" s="1"/>
      <c r="DSN1" s="1"/>
      <c r="DSO1" s="1"/>
      <c r="DSP1" s="1"/>
      <c r="DSQ1" s="1"/>
      <c r="DSR1" s="1"/>
      <c r="DSS1" s="1"/>
      <c r="DST1" s="1"/>
      <c r="DSU1" s="1"/>
      <c r="DSV1" s="1"/>
      <c r="DSW1" s="1"/>
      <c r="DSX1" s="1"/>
      <c r="DSY1" s="1"/>
      <c r="DSZ1" s="1"/>
      <c r="DTA1" s="1"/>
      <c r="DTB1" s="1"/>
      <c r="DTC1" s="1"/>
      <c r="DTD1" s="1"/>
      <c r="DTE1" s="1"/>
      <c r="DTF1" s="1"/>
      <c r="DTG1" s="1"/>
      <c r="DTH1" s="1"/>
      <c r="DTI1" s="1"/>
      <c r="DTJ1" s="1"/>
      <c r="DTK1" s="1"/>
      <c r="DTL1" s="1"/>
      <c r="DTM1" s="1"/>
      <c r="DTN1" s="1"/>
      <c r="DTO1" s="1"/>
      <c r="DTP1" s="1"/>
      <c r="DTQ1" s="1"/>
      <c r="DTR1" s="1"/>
      <c r="DTS1" s="1"/>
      <c r="DTT1" s="1"/>
      <c r="DTU1" s="1"/>
      <c r="DTV1" s="1"/>
      <c r="DTW1" s="1"/>
      <c r="DTX1" s="1"/>
      <c r="DTY1" s="1"/>
      <c r="DTZ1" s="1"/>
      <c r="DUA1" s="1"/>
      <c r="DUB1" s="1"/>
      <c r="DUC1" s="1"/>
      <c r="DUD1" s="1"/>
      <c r="DUE1" s="1"/>
      <c r="DUF1" s="1"/>
      <c r="DUG1" s="1"/>
      <c r="DUH1" s="1"/>
      <c r="DUI1" s="1"/>
      <c r="DUJ1" s="1"/>
      <c r="DUK1" s="1"/>
      <c r="DUL1" s="1"/>
      <c r="DUM1" s="1"/>
      <c r="DUN1" s="1"/>
      <c r="DUO1" s="1"/>
      <c r="DUP1" s="1"/>
      <c r="DUQ1" s="1"/>
      <c r="DUR1" s="1"/>
      <c r="DUS1" s="1"/>
      <c r="DUT1" s="1"/>
      <c r="DUU1" s="1"/>
      <c r="DUV1" s="1"/>
      <c r="DUW1" s="1"/>
      <c r="DUX1" s="1"/>
      <c r="DUY1" s="1"/>
      <c r="DUZ1" s="1"/>
      <c r="DVA1" s="1"/>
      <c r="DVB1" s="1"/>
      <c r="DVC1" s="1"/>
      <c r="DVD1" s="1"/>
      <c r="DVE1" s="1"/>
      <c r="DVF1" s="1"/>
      <c r="DVG1" s="1"/>
      <c r="DVH1" s="1"/>
      <c r="DVI1" s="1"/>
      <c r="DVJ1" s="1"/>
      <c r="DVK1" s="1"/>
      <c r="DVL1" s="1"/>
      <c r="DVM1" s="1"/>
      <c r="DVN1" s="1"/>
      <c r="DVO1" s="1"/>
      <c r="DVP1" s="1"/>
      <c r="DVQ1" s="1"/>
      <c r="DVR1" s="1"/>
      <c r="DVS1" s="1"/>
      <c r="DVT1" s="1"/>
      <c r="DVU1" s="1"/>
      <c r="DVV1" s="1"/>
      <c r="DVW1" s="1"/>
      <c r="DVX1" s="1"/>
      <c r="DVY1" s="1"/>
      <c r="DVZ1" s="1"/>
      <c r="DWA1" s="1"/>
      <c r="DWB1" s="1"/>
      <c r="DWC1" s="1"/>
      <c r="DWD1" s="1"/>
      <c r="DWE1" s="1"/>
      <c r="DWF1" s="1"/>
      <c r="DWG1" s="1"/>
      <c r="DWH1" s="1"/>
      <c r="DWI1" s="1"/>
      <c r="DWJ1" s="1"/>
      <c r="DWK1" s="1"/>
      <c r="DWL1" s="1"/>
      <c r="DWM1" s="1"/>
      <c r="DWN1" s="1"/>
      <c r="DWO1" s="1"/>
      <c r="DWP1" s="1"/>
      <c r="DWQ1" s="1"/>
      <c r="DWR1" s="1"/>
      <c r="DWS1" s="1"/>
      <c r="DWT1" s="1"/>
      <c r="DWU1" s="1"/>
      <c r="DWV1" s="1"/>
      <c r="DWW1" s="1"/>
      <c r="DWX1" s="1"/>
      <c r="DWY1" s="1"/>
      <c r="DWZ1" s="1"/>
      <c r="DXA1" s="1"/>
      <c r="DXB1" s="1"/>
      <c r="DXC1" s="1"/>
      <c r="DXD1" s="1"/>
      <c r="DXE1" s="1"/>
      <c r="DXF1" s="1"/>
      <c r="DXG1" s="1"/>
      <c r="DXH1" s="1"/>
      <c r="DXI1" s="1"/>
      <c r="DXJ1" s="1"/>
      <c r="DXK1" s="1"/>
      <c r="DXL1" s="1"/>
      <c r="DXM1" s="1"/>
      <c r="DXN1" s="1"/>
      <c r="DXO1" s="1"/>
      <c r="DXP1" s="1"/>
      <c r="DXQ1" s="1"/>
      <c r="DXR1" s="1"/>
      <c r="DXS1" s="1"/>
      <c r="DXT1" s="1"/>
      <c r="DXU1" s="1"/>
      <c r="DXV1" s="1"/>
      <c r="DXW1" s="1"/>
      <c r="DXX1" s="1"/>
      <c r="DXY1" s="1"/>
      <c r="DXZ1" s="1"/>
      <c r="DYA1" s="1"/>
      <c r="DYB1" s="1"/>
      <c r="DYC1" s="1"/>
      <c r="DYD1" s="1"/>
      <c r="DYE1" s="1"/>
      <c r="DYF1" s="1"/>
      <c r="DYG1" s="1"/>
      <c r="DYH1" s="1"/>
      <c r="DYI1" s="1"/>
      <c r="DYJ1" s="1"/>
      <c r="DYK1" s="1"/>
      <c r="DYL1" s="1"/>
      <c r="DYM1" s="1"/>
      <c r="DYN1" s="1"/>
      <c r="DYO1" s="1"/>
      <c r="DYP1" s="1"/>
      <c r="DYQ1" s="1"/>
      <c r="DYR1" s="1"/>
      <c r="DYS1" s="1"/>
      <c r="DYT1" s="1"/>
      <c r="DYU1" s="1"/>
      <c r="DYV1" s="1"/>
      <c r="DYW1" s="1"/>
      <c r="DYX1" s="1"/>
      <c r="DYY1" s="1"/>
      <c r="DYZ1" s="1"/>
      <c r="DZA1" s="1"/>
      <c r="DZB1" s="1"/>
      <c r="DZC1" s="1"/>
      <c r="DZD1" s="1"/>
      <c r="DZE1" s="1"/>
      <c r="DZF1" s="1"/>
      <c r="DZG1" s="1"/>
      <c r="DZH1" s="1"/>
      <c r="DZI1" s="1"/>
      <c r="DZJ1" s="1"/>
      <c r="DZK1" s="1"/>
      <c r="DZL1" s="1"/>
      <c r="DZM1" s="1"/>
      <c r="DZN1" s="1"/>
      <c r="DZO1" s="1"/>
      <c r="DZP1" s="1"/>
      <c r="DZQ1" s="1"/>
      <c r="DZR1" s="1"/>
      <c r="DZS1" s="1"/>
      <c r="DZT1" s="1"/>
      <c r="DZU1" s="1"/>
      <c r="DZV1" s="1"/>
      <c r="DZW1" s="1"/>
      <c r="DZX1" s="1"/>
      <c r="DZY1" s="1"/>
      <c r="DZZ1" s="1"/>
      <c r="EAA1" s="1"/>
      <c r="EAB1" s="1"/>
      <c r="EAC1" s="1"/>
      <c r="EAD1" s="1"/>
      <c r="EAE1" s="1"/>
      <c r="EAF1" s="1"/>
      <c r="EAG1" s="1"/>
      <c r="EAH1" s="1"/>
      <c r="EAI1" s="1"/>
      <c r="EAJ1" s="1"/>
      <c r="EAK1" s="1"/>
      <c r="EAL1" s="1"/>
      <c r="EAM1" s="1"/>
      <c r="EAN1" s="1"/>
      <c r="EAO1" s="1"/>
      <c r="EAP1" s="1"/>
      <c r="EAQ1" s="1"/>
      <c r="EAR1" s="1"/>
      <c r="EAS1" s="1"/>
      <c r="EAT1" s="1"/>
      <c r="EAU1" s="1"/>
      <c r="EAV1" s="1"/>
      <c r="EAW1" s="1"/>
      <c r="EAX1" s="1"/>
      <c r="EAY1" s="1"/>
      <c r="EAZ1" s="1"/>
      <c r="EBA1" s="1"/>
      <c r="EBB1" s="1"/>
      <c r="EBC1" s="1"/>
      <c r="EBD1" s="1"/>
      <c r="EBE1" s="1"/>
      <c r="EBF1" s="1"/>
      <c r="EBG1" s="1"/>
      <c r="EBH1" s="1"/>
      <c r="EBI1" s="1"/>
      <c r="EBJ1" s="1"/>
      <c r="EBK1" s="1"/>
      <c r="EBL1" s="1"/>
      <c r="EBM1" s="1"/>
      <c r="EBN1" s="1"/>
      <c r="EBO1" s="1"/>
      <c r="EBP1" s="1"/>
      <c r="EBQ1" s="1"/>
      <c r="EBR1" s="1"/>
      <c r="EBS1" s="1"/>
      <c r="EBT1" s="1"/>
      <c r="EBU1" s="1"/>
      <c r="EBV1" s="1"/>
      <c r="EBW1" s="1"/>
      <c r="EBX1" s="1"/>
      <c r="EBY1" s="1"/>
      <c r="EBZ1" s="1"/>
      <c r="ECA1" s="1"/>
      <c r="ECB1" s="1"/>
      <c r="ECC1" s="1"/>
      <c r="ECD1" s="1"/>
      <c r="ECE1" s="1"/>
      <c r="ECF1" s="1"/>
      <c r="ECG1" s="1"/>
      <c r="ECH1" s="1"/>
      <c r="ECI1" s="1"/>
      <c r="ECJ1" s="1"/>
      <c r="ECK1" s="1"/>
      <c r="ECL1" s="1"/>
      <c r="ECM1" s="1"/>
      <c r="ECN1" s="1"/>
      <c r="ECO1" s="1"/>
      <c r="ECP1" s="1"/>
      <c r="ECQ1" s="1"/>
      <c r="ECR1" s="1"/>
      <c r="ECS1" s="1"/>
      <c r="ECT1" s="1"/>
      <c r="ECU1" s="1"/>
      <c r="ECV1" s="1"/>
      <c r="ECW1" s="1"/>
      <c r="ECX1" s="1"/>
      <c r="ECY1" s="1"/>
      <c r="ECZ1" s="1"/>
      <c r="EDA1" s="1"/>
      <c r="EDB1" s="1"/>
      <c r="EDC1" s="1"/>
      <c r="EDD1" s="1"/>
      <c r="EDE1" s="1"/>
      <c r="EDF1" s="1"/>
      <c r="EDG1" s="1"/>
      <c r="EDH1" s="1"/>
      <c r="EDI1" s="1"/>
      <c r="EDJ1" s="1"/>
      <c r="EDK1" s="1"/>
      <c r="EDL1" s="1"/>
      <c r="EDM1" s="1"/>
      <c r="EDN1" s="1"/>
      <c r="EDO1" s="1"/>
      <c r="EDP1" s="1"/>
      <c r="EDQ1" s="1"/>
      <c r="EDR1" s="1"/>
      <c r="EDS1" s="1"/>
      <c r="EDT1" s="1"/>
      <c r="EDU1" s="1"/>
      <c r="EDV1" s="1"/>
      <c r="EDW1" s="1"/>
      <c r="EDX1" s="1"/>
      <c r="EDY1" s="1"/>
      <c r="EDZ1" s="1"/>
      <c r="EEA1" s="1"/>
      <c r="EEB1" s="1"/>
      <c r="EEC1" s="1"/>
      <c r="EED1" s="1"/>
      <c r="EEE1" s="1"/>
      <c r="EEF1" s="1"/>
      <c r="EEG1" s="1"/>
      <c r="EEH1" s="1"/>
      <c r="EEI1" s="1"/>
      <c r="EEJ1" s="1"/>
      <c r="EEK1" s="1"/>
      <c r="EEL1" s="1"/>
      <c r="EEM1" s="1"/>
      <c r="EEN1" s="1"/>
      <c r="EEO1" s="1"/>
      <c r="EEP1" s="1"/>
      <c r="EEQ1" s="1"/>
      <c r="EER1" s="1"/>
      <c r="EES1" s="1"/>
      <c r="EET1" s="1"/>
      <c r="EEU1" s="1"/>
      <c r="EEV1" s="1"/>
      <c r="EEW1" s="1"/>
      <c r="EEX1" s="1"/>
      <c r="EEY1" s="1"/>
      <c r="EEZ1" s="1"/>
      <c r="EFA1" s="1"/>
      <c r="EFB1" s="1"/>
      <c r="EFC1" s="1"/>
      <c r="EFD1" s="1"/>
      <c r="EFE1" s="1"/>
      <c r="EFF1" s="1"/>
      <c r="EFG1" s="1"/>
      <c r="EFH1" s="1"/>
      <c r="EFI1" s="1"/>
      <c r="EFJ1" s="1"/>
      <c r="EFK1" s="1"/>
      <c r="EFL1" s="1"/>
      <c r="EFM1" s="1"/>
      <c r="EFN1" s="1"/>
      <c r="EFO1" s="1"/>
      <c r="EFP1" s="1"/>
      <c r="EFQ1" s="1"/>
      <c r="EFR1" s="1"/>
      <c r="EFS1" s="1"/>
      <c r="EFT1" s="1"/>
      <c r="EFU1" s="1"/>
      <c r="EFV1" s="1"/>
      <c r="EFW1" s="1"/>
      <c r="EFX1" s="1"/>
      <c r="EFY1" s="1"/>
      <c r="EFZ1" s="1"/>
      <c r="EGA1" s="1"/>
      <c r="EGB1" s="1"/>
      <c r="EGC1" s="1"/>
      <c r="EGD1" s="1"/>
      <c r="EGE1" s="1"/>
      <c r="EGF1" s="1"/>
      <c r="EGG1" s="1"/>
      <c r="EGH1" s="1"/>
      <c r="EGI1" s="1"/>
      <c r="EGJ1" s="1"/>
      <c r="EGK1" s="1"/>
      <c r="EGL1" s="1"/>
      <c r="EGM1" s="1"/>
      <c r="EGN1" s="1"/>
      <c r="EGO1" s="1"/>
      <c r="EGP1" s="1"/>
      <c r="EGQ1" s="1"/>
      <c r="EGR1" s="1"/>
      <c r="EGS1" s="1"/>
      <c r="EGT1" s="1"/>
      <c r="EGU1" s="1"/>
      <c r="EGV1" s="1"/>
      <c r="EGW1" s="1"/>
      <c r="EGX1" s="1"/>
      <c r="EGY1" s="1"/>
      <c r="EGZ1" s="1"/>
      <c r="EHA1" s="1"/>
      <c r="EHB1" s="1"/>
      <c r="EHC1" s="1"/>
      <c r="EHD1" s="1"/>
      <c r="EHE1" s="1"/>
      <c r="EHF1" s="1"/>
      <c r="EHG1" s="1"/>
      <c r="EHH1" s="1"/>
      <c r="EHI1" s="1"/>
      <c r="EHJ1" s="1"/>
      <c r="EHK1" s="1"/>
      <c r="EHL1" s="1"/>
      <c r="EHM1" s="1"/>
      <c r="EHN1" s="1"/>
      <c r="EHO1" s="1"/>
      <c r="EHP1" s="1"/>
      <c r="EHQ1" s="1"/>
      <c r="EHR1" s="1"/>
      <c r="EHS1" s="1"/>
      <c r="EHT1" s="1"/>
      <c r="EHU1" s="1"/>
      <c r="EHV1" s="1"/>
      <c r="EHW1" s="1"/>
      <c r="EHX1" s="1"/>
      <c r="EHY1" s="1"/>
      <c r="EHZ1" s="1"/>
      <c r="EIA1" s="1"/>
      <c r="EIB1" s="1"/>
      <c r="EIC1" s="1"/>
      <c r="EID1" s="1"/>
      <c r="EIE1" s="1"/>
      <c r="EIF1" s="1"/>
      <c r="EIG1" s="1"/>
      <c r="EIH1" s="1"/>
      <c r="EII1" s="1"/>
      <c r="EIJ1" s="1"/>
      <c r="EIK1" s="1"/>
      <c r="EIL1" s="1"/>
      <c r="EIM1" s="1"/>
      <c r="EIN1" s="1"/>
      <c r="EIO1" s="1"/>
      <c r="EIP1" s="1"/>
      <c r="EIQ1" s="1"/>
      <c r="EIR1" s="1"/>
      <c r="EIS1" s="1"/>
      <c r="EIT1" s="1"/>
      <c r="EIU1" s="1"/>
      <c r="EIV1" s="1"/>
      <c r="EIW1" s="1"/>
      <c r="EIX1" s="1"/>
      <c r="EIY1" s="1"/>
      <c r="EIZ1" s="1"/>
      <c r="EJA1" s="1"/>
      <c r="EJB1" s="1"/>
      <c r="EJC1" s="1"/>
      <c r="EJD1" s="1"/>
      <c r="EJE1" s="1"/>
      <c r="EJF1" s="1"/>
      <c r="EJG1" s="1"/>
      <c r="EJH1" s="1"/>
      <c r="EJI1" s="1"/>
      <c r="EJJ1" s="1"/>
      <c r="EJK1" s="1"/>
      <c r="EJL1" s="1"/>
      <c r="EJM1" s="1"/>
      <c r="EJN1" s="1"/>
      <c r="EJO1" s="1"/>
      <c r="EJP1" s="1"/>
      <c r="EJQ1" s="1"/>
      <c r="EJR1" s="1"/>
      <c r="EJS1" s="1"/>
      <c r="EJT1" s="1"/>
      <c r="EJU1" s="1"/>
      <c r="EJV1" s="1"/>
      <c r="EJW1" s="1"/>
      <c r="EJX1" s="1"/>
      <c r="EJY1" s="1"/>
      <c r="EJZ1" s="1"/>
      <c r="EKA1" s="1"/>
      <c r="EKB1" s="1"/>
      <c r="EKC1" s="1"/>
      <c r="EKD1" s="1"/>
      <c r="EKE1" s="1"/>
      <c r="EKF1" s="1"/>
      <c r="EKG1" s="1"/>
      <c r="EKH1" s="1"/>
      <c r="EKI1" s="1"/>
      <c r="EKJ1" s="1"/>
      <c r="EKK1" s="1"/>
      <c r="EKL1" s="1"/>
      <c r="EKM1" s="1"/>
      <c r="EKN1" s="1"/>
      <c r="EKO1" s="1"/>
      <c r="EKP1" s="1"/>
      <c r="EKQ1" s="1"/>
      <c r="EKR1" s="1"/>
      <c r="EKS1" s="1"/>
      <c r="EKT1" s="1"/>
      <c r="EKU1" s="1"/>
      <c r="EKV1" s="1"/>
      <c r="EKW1" s="1"/>
      <c r="EKX1" s="1"/>
      <c r="EKY1" s="1"/>
      <c r="EKZ1" s="1"/>
      <c r="ELA1" s="1"/>
      <c r="ELB1" s="1"/>
      <c r="ELC1" s="1"/>
      <c r="ELD1" s="1"/>
      <c r="ELE1" s="1"/>
      <c r="ELF1" s="1"/>
      <c r="ELG1" s="1"/>
      <c r="ELH1" s="1"/>
      <c r="ELI1" s="1"/>
      <c r="ELJ1" s="1"/>
      <c r="ELK1" s="1"/>
      <c r="ELL1" s="1"/>
      <c r="ELM1" s="1"/>
      <c r="ELN1" s="1"/>
      <c r="ELO1" s="1"/>
      <c r="ELP1" s="1"/>
      <c r="ELQ1" s="1"/>
      <c r="ELR1" s="1"/>
      <c r="ELS1" s="1"/>
      <c r="ELT1" s="1"/>
      <c r="ELU1" s="1"/>
      <c r="ELV1" s="1"/>
      <c r="ELW1" s="1"/>
      <c r="ELX1" s="1"/>
      <c r="ELY1" s="1"/>
      <c r="ELZ1" s="1"/>
      <c r="EMA1" s="1"/>
      <c r="EMB1" s="1"/>
      <c r="EMC1" s="1"/>
      <c r="EMD1" s="1"/>
      <c r="EME1" s="1"/>
      <c r="EMF1" s="1"/>
      <c r="EMG1" s="1"/>
      <c r="EMH1" s="1"/>
      <c r="EMI1" s="1"/>
      <c r="EMJ1" s="1"/>
      <c r="EMK1" s="1"/>
      <c r="EML1" s="1"/>
      <c r="EMM1" s="1"/>
      <c r="EMN1" s="1"/>
      <c r="EMO1" s="1"/>
      <c r="EMP1" s="1"/>
      <c r="EMQ1" s="1"/>
      <c r="EMR1" s="1"/>
      <c r="EMS1" s="1"/>
      <c r="EMT1" s="1"/>
      <c r="EMU1" s="1"/>
      <c r="EMV1" s="1"/>
      <c r="EMW1" s="1"/>
      <c r="EMX1" s="1"/>
      <c r="EMY1" s="1"/>
      <c r="EMZ1" s="1"/>
      <c r="ENA1" s="1"/>
      <c r="ENB1" s="1"/>
      <c r="ENC1" s="1"/>
      <c r="END1" s="1"/>
      <c r="ENE1" s="1"/>
      <c r="ENF1" s="1"/>
      <c r="ENG1" s="1"/>
      <c r="ENH1" s="1"/>
      <c r="ENI1" s="1"/>
      <c r="ENJ1" s="1"/>
      <c r="ENK1" s="1"/>
      <c r="ENL1" s="1"/>
      <c r="ENM1" s="1"/>
      <c r="ENN1" s="1"/>
      <c r="ENO1" s="1"/>
      <c r="ENP1" s="1"/>
      <c r="ENQ1" s="1"/>
      <c r="ENR1" s="1"/>
      <c r="ENS1" s="1"/>
      <c r="ENT1" s="1"/>
      <c r="ENU1" s="1"/>
      <c r="ENV1" s="1"/>
      <c r="ENW1" s="1"/>
      <c r="ENX1" s="1"/>
      <c r="ENY1" s="1"/>
      <c r="ENZ1" s="1"/>
      <c r="EOA1" s="1"/>
      <c r="EOB1" s="1"/>
      <c r="EOC1" s="1"/>
      <c r="EOD1" s="1"/>
      <c r="EOE1" s="1"/>
      <c r="EOF1" s="1"/>
      <c r="EOG1" s="1"/>
      <c r="EOH1" s="1"/>
      <c r="EOI1" s="1"/>
      <c r="EOJ1" s="1"/>
      <c r="EOK1" s="1"/>
      <c r="EOL1" s="1"/>
      <c r="EOM1" s="1"/>
      <c r="EON1" s="1"/>
      <c r="EOO1" s="1"/>
      <c r="EOP1" s="1"/>
      <c r="EOQ1" s="1"/>
      <c r="EOR1" s="1"/>
      <c r="EOS1" s="1"/>
      <c r="EOT1" s="1"/>
      <c r="EOU1" s="1"/>
      <c r="EOV1" s="1"/>
      <c r="EOW1" s="1"/>
      <c r="EOX1" s="1"/>
      <c r="EOY1" s="1"/>
      <c r="EOZ1" s="1"/>
      <c r="EPA1" s="1"/>
      <c r="EPB1" s="1"/>
      <c r="EPC1" s="1"/>
      <c r="EPD1" s="1"/>
      <c r="EPE1" s="1"/>
      <c r="EPF1" s="1"/>
      <c r="EPG1" s="1"/>
      <c r="EPH1" s="1"/>
      <c r="EPI1" s="1"/>
      <c r="EPJ1" s="1"/>
      <c r="EPK1" s="1"/>
      <c r="EPL1" s="1"/>
      <c r="EPM1" s="1"/>
      <c r="EPN1" s="1"/>
      <c r="EPO1" s="1"/>
      <c r="EPP1" s="1"/>
      <c r="EPQ1" s="1"/>
      <c r="EPR1" s="1"/>
      <c r="EPS1" s="1"/>
      <c r="EPT1" s="1"/>
      <c r="EPU1" s="1"/>
      <c r="EPV1" s="1"/>
      <c r="EPW1" s="1"/>
      <c r="EPX1" s="1"/>
      <c r="EPY1" s="1"/>
      <c r="EPZ1" s="1"/>
      <c r="EQA1" s="1"/>
      <c r="EQB1" s="1"/>
      <c r="EQC1" s="1"/>
      <c r="EQD1" s="1"/>
      <c r="EQE1" s="1"/>
      <c r="EQF1" s="1"/>
      <c r="EQG1" s="1"/>
      <c r="EQH1" s="1"/>
      <c r="EQI1" s="1"/>
      <c r="EQJ1" s="1"/>
      <c r="EQK1" s="1"/>
      <c r="EQL1" s="1"/>
      <c r="EQM1" s="1"/>
      <c r="EQN1" s="1"/>
      <c r="EQO1" s="1"/>
      <c r="EQP1" s="1"/>
      <c r="EQQ1" s="1"/>
      <c r="EQR1" s="1"/>
      <c r="EQS1" s="1"/>
      <c r="EQT1" s="1"/>
      <c r="EQU1" s="1"/>
      <c r="EQV1" s="1"/>
      <c r="EQW1" s="1"/>
      <c r="EQX1" s="1"/>
      <c r="EQY1" s="1"/>
      <c r="EQZ1" s="1"/>
      <c r="ERA1" s="1"/>
      <c r="ERB1" s="1"/>
      <c r="ERC1" s="1"/>
      <c r="ERD1" s="1"/>
      <c r="ERE1" s="1"/>
      <c r="ERF1" s="1"/>
      <c r="ERG1" s="1"/>
      <c r="ERH1" s="1"/>
      <c r="ERI1" s="1"/>
      <c r="ERJ1" s="1"/>
      <c r="ERK1" s="1"/>
      <c r="ERL1" s="1"/>
      <c r="ERM1" s="1"/>
      <c r="ERN1" s="1"/>
      <c r="ERO1" s="1"/>
      <c r="ERP1" s="1"/>
      <c r="ERQ1" s="1"/>
      <c r="ERR1" s="1"/>
      <c r="ERS1" s="1"/>
      <c r="ERT1" s="1"/>
      <c r="ERU1" s="1"/>
      <c r="ERV1" s="1"/>
      <c r="ERW1" s="1"/>
      <c r="ERX1" s="1"/>
      <c r="ERY1" s="1"/>
      <c r="ERZ1" s="1"/>
      <c r="ESA1" s="1"/>
      <c r="ESB1" s="1"/>
      <c r="ESC1" s="1"/>
      <c r="ESD1" s="1"/>
      <c r="ESE1" s="1"/>
      <c r="ESF1" s="1"/>
      <c r="ESG1" s="1"/>
      <c r="ESH1" s="1"/>
      <c r="ESI1" s="1"/>
      <c r="ESJ1" s="1"/>
      <c r="ESK1" s="1"/>
      <c r="ESL1" s="1"/>
      <c r="ESM1" s="1"/>
      <c r="ESN1" s="1"/>
      <c r="ESO1" s="1"/>
      <c r="ESP1" s="1"/>
      <c r="ESQ1" s="1"/>
      <c r="ESR1" s="1"/>
      <c r="ESS1" s="1"/>
      <c r="EST1" s="1"/>
      <c r="ESU1" s="1"/>
      <c r="ESV1" s="1"/>
      <c r="ESW1" s="1"/>
      <c r="ESX1" s="1"/>
      <c r="ESY1" s="1"/>
      <c r="ESZ1" s="1"/>
      <c r="ETA1" s="1"/>
      <c r="ETB1" s="1"/>
      <c r="ETC1" s="1"/>
      <c r="ETD1" s="1"/>
      <c r="ETE1" s="1"/>
      <c r="ETF1" s="1"/>
      <c r="ETG1" s="1"/>
      <c r="ETH1" s="1"/>
      <c r="ETI1" s="1"/>
      <c r="ETJ1" s="1"/>
      <c r="ETK1" s="1"/>
      <c r="ETL1" s="1"/>
      <c r="ETM1" s="1"/>
      <c r="ETN1" s="1"/>
      <c r="ETO1" s="1"/>
      <c r="ETP1" s="1"/>
      <c r="ETQ1" s="1"/>
      <c r="ETR1" s="1"/>
      <c r="ETS1" s="1"/>
      <c r="ETT1" s="1"/>
      <c r="ETU1" s="1"/>
      <c r="ETV1" s="1"/>
      <c r="ETW1" s="1"/>
      <c r="ETX1" s="1"/>
      <c r="ETY1" s="1"/>
      <c r="ETZ1" s="1"/>
      <c r="EUA1" s="1"/>
      <c r="EUB1" s="1"/>
      <c r="EUC1" s="1"/>
      <c r="EUD1" s="1"/>
      <c r="EUE1" s="1"/>
      <c r="EUF1" s="1"/>
      <c r="EUG1" s="1"/>
      <c r="EUH1" s="1"/>
      <c r="EUI1" s="1"/>
      <c r="EUJ1" s="1"/>
      <c r="EUK1" s="1"/>
      <c r="EUL1" s="1"/>
      <c r="EUM1" s="1"/>
      <c r="EUN1" s="1"/>
      <c r="EUO1" s="1"/>
      <c r="EUP1" s="1"/>
      <c r="EUQ1" s="1"/>
      <c r="EUR1" s="1"/>
      <c r="EUS1" s="1"/>
      <c r="EUT1" s="1"/>
      <c r="EUU1" s="1"/>
      <c r="EUV1" s="1"/>
      <c r="EUW1" s="1"/>
      <c r="EUX1" s="1"/>
      <c r="EUY1" s="1"/>
      <c r="EUZ1" s="1"/>
      <c r="EVA1" s="1"/>
      <c r="EVB1" s="1"/>
      <c r="EVC1" s="1"/>
      <c r="EVD1" s="1"/>
      <c r="EVE1" s="1"/>
      <c r="EVF1" s="1"/>
      <c r="EVG1" s="1"/>
      <c r="EVH1" s="1"/>
      <c r="EVI1" s="1"/>
      <c r="EVJ1" s="1"/>
      <c r="EVK1" s="1"/>
      <c r="EVL1" s="1"/>
      <c r="EVM1" s="1"/>
      <c r="EVN1" s="1"/>
      <c r="EVO1" s="1"/>
      <c r="EVP1" s="1"/>
      <c r="EVQ1" s="1"/>
      <c r="EVR1" s="1"/>
      <c r="EVS1" s="1"/>
      <c r="EVT1" s="1"/>
      <c r="EVU1" s="1"/>
      <c r="EVV1" s="1"/>
      <c r="EVW1" s="1"/>
      <c r="EVX1" s="1"/>
      <c r="EVY1" s="1"/>
      <c r="EVZ1" s="1"/>
      <c r="EWA1" s="1"/>
      <c r="EWB1" s="1"/>
      <c r="EWC1" s="1"/>
      <c r="EWD1" s="1"/>
      <c r="EWE1" s="1"/>
      <c r="EWF1" s="1"/>
      <c r="EWG1" s="1"/>
      <c r="EWH1" s="1"/>
      <c r="EWI1" s="1"/>
      <c r="EWJ1" s="1"/>
      <c r="EWK1" s="1"/>
      <c r="EWL1" s="1"/>
      <c r="EWM1" s="1"/>
      <c r="EWN1" s="1"/>
      <c r="EWO1" s="1"/>
      <c r="EWP1" s="1"/>
      <c r="EWQ1" s="1"/>
      <c r="EWR1" s="1"/>
      <c r="EWS1" s="1"/>
      <c r="EWT1" s="1"/>
      <c r="EWU1" s="1"/>
      <c r="EWV1" s="1"/>
      <c r="EWW1" s="1"/>
      <c r="EWX1" s="1"/>
      <c r="EWY1" s="1"/>
      <c r="EWZ1" s="1"/>
      <c r="EXA1" s="1"/>
      <c r="EXB1" s="1"/>
      <c r="EXC1" s="1"/>
      <c r="EXD1" s="1"/>
      <c r="EXE1" s="1"/>
      <c r="EXF1" s="1"/>
      <c r="EXG1" s="1"/>
      <c r="EXH1" s="1"/>
      <c r="EXI1" s="1"/>
      <c r="EXJ1" s="1"/>
      <c r="EXK1" s="1"/>
      <c r="EXL1" s="1"/>
      <c r="EXM1" s="1"/>
      <c r="EXN1" s="1"/>
      <c r="EXO1" s="1"/>
      <c r="EXP1" s="1"/>
      <c r="EXQ1" s="1"/>
      <c r="EXR1" s="1"/>
      <c r="EXS1" s="1"/>
      <c r="EXT1" s="1"/>
      <c r="EXU1" s="1"/>
      <c r="EXV1" s="1"/>
      <c r="EXW1" s="1"/>
      <c r="EXX1" s="1"/>
      <c r="EXY1" s="1"/>
      <c r="EXZ1" s="1"/>
      <c r="EYA1" s="1"/>
      <c r="EYB1" s="1"/>
      <c r="EYC1" s="1"/>
      <c r="EYD1" s="1"/>
      <c r="EYE1" s="1"/>
      <c r="EYF1" s="1"/>
      <c r="EYG1" s="1"/>
      <c r="EYH1" s="1"/>
      <c r="EYI1" s="1"/>
      <c r="EYJ1" s="1"/>
      <c r="EYK1" s="1"/>
      <c r="EYL1" s="1"/>
      <c r="EYM1" s="1"/>
      <c r="EYN1" s="1"/>
      <c r="EYO1" s="1"/>
      <c r="EYP1" s="1"/>
      <c r="EYQ1" s="1"/>
      <c r="EYR1" s="1"/>
      <c r="EYS1" s="1"/>
      <c r="EYT1" s="1"/>
      <c r="EYU1" s="1"/>
      <c r="EYV1" s="1"/>
      <c r="EYW1" s="1"/>
      <c r="EYX1" s="1"/>
      <c r="EYY1" s="1"/>
      <c r="EYZ1" s="1"/>
      <c r="EZA1" s="1"/>
      <c r="EZB1" s="1"/>
      <c r="EZC1" s="1"/>
      <c r="EZD1" s="1"/>
      <c r="EZE1" s="1"/>
      <c r="EZF1" s="1"/>
      <c r="EZG1" s="1"/>
      <c r="EZH1" s="1"/>
      <c r="EZI1" s="1"/>
      <c r="EZJ1" s="1"/>
      <c r="EZK1" s="1"/>
      <c r="EZL1" s="1"/>
      <c r="EZM1" s="1"/>
      <c r="EZN1" s="1"/>
      <c r="EZO1" s="1"/>
      <c r="EZP1" s="1"/>
      <c r="EZQ1" s="1"/>
      <c r="EZR1" s="1"/>
      <c r="EZS1" s="1"/>
      <c r="EZT1" s="1"/>
      <c r="EZU1" s="1"/>
      <c r="EZV1" s="1"/>
      <c r="EZW1" s="1"/>
      <c r="EZX1" s="1"/>
      <c r="EZY1" s="1"/>
      <c r="EZZ1" s="1"/>
      <c r="FAA1" s="1"/>
      <c r="FAB1" s="1"/>
      <c r="FAC1" s="1"/>
      <c r="FAD1" s="1"/>
      <c r="FAE1" s="1"/>
      <c r="FAF1" s="1"/>
      <c r="FAG1" s="1"/>
      <c r="FAH1" s="1"/>
      <c r="FAI1" s="1"/>
      <c r="FAJ1" s="1"/>
      <c r="FAK1" s="1"/>
      <c r="FAL1" s="1"/>
      <c r="FAM1" s="1"/>
      <c r="FAN1" s="1"/>
      <c r="FAO1" s="1"/>
      <c r="FAP1" s="1"/>
      <c r="FAQ1" s="1"/>
      <c r="FAR1" s="1"/>
      <c r="FAS1" s="1"/>
      <c r="FAT1" s="1"/>
      <c r="FAU1" s="1"/>
      <c r="FAV1" s="1"/>
      <c r="FAW1" s="1"/>
      <c r="FAX1" s="1"/>
      <c r="FAY1" s="1"/>
      <c r="FAZ1" s="1"/>
      <c r="FBA1" s="1"/>
      <c r="FBB1" s="1"/>
      <c r="FBC1" s="1"/>
      <c r="FBD1" s="1"/>
      <c r="FBE1" s="1"/>
      <c r="FBF1" s="1"/>
      <c r="FBG1" s="1"/>
      <c r="FBH1" s="1"/>
      <c r="FBI1" s="1"/>
      <c r="FBJ1" s="1"/>
      <c r="FBK1" s="1"/>
      <c r="FBL1" s="1"/>
      <c r="FBM1" s="1"/>
      <c r="FBN1" s="1"/>
      <c r="FBO1" s="1"/>
      <c r="FBP1" s="1"/>
      <c r="FBQ1" s="1"/>
      <c r="FBR1" s="1"/>
      <c r="FBS1" s="1"/>
      <c r="FBT1" s="1"/>
      <c r="FBU1" s="1"/>
      <c r="FBV1" s="1"/>
      <c r="FBW1" s="1"/>
      <c r="FBX1" s="1"/>
      <c r="FBY1" s="1"/>
      <c r="FBZ1" s="1"/>
      <c r="FCA1" s="1"/>
      <c r="FCB1" s="1"/>
      <c r="FCC1" s="1"/>
      <c r="FCD1" s="1"/>
      <c r="FCE1" s="1"/>
      <c r="FCF1" s="1"/>
      <c r="FCG1" s="1"/>
      <c r="FCH1" s="1"/>
      <c r="FCI1" s="1"/>
      <c r="FCJ1" s="1"/>
      <c r="FCK1" s="1"/>
      <c r="FCL1" s="1"/>
      <c r="FCM1" s="1"/>
      <c r="FCN1" s="1"/>
      <c r="FCO1" s="1"/>
      <c r="FCP1" s="1"/>
      <c r="FCQ1" s="1"/>
      <c r="FCR1" s="1"/>
      <c r="FCS1" s="1"/>
      <c r="FCT1" s="1"/>
      <c r="FCU1" s="1"/>
      <c r="FCV1" s="1"/>
      <c r="FCW1" s="1"/>
      <c r="FCX1" s="1"/>
      <c r="FCY1" s="1"/>
      <c r="FCZ1" s="1"/>
      <c r="FDA1" s="1"/>
      <c r="FDB1" s="1"/>
      <c r="FDC1" s="1"/>
      <c r="FDD1" s="1"/>
      <c r="FDE1" s="1"/>
      <c r="FDF1" s="1"/>
      <c r="FDG1" s="1"/>
      <c r="FDH1" s="1"/>
      <c r="FDI1" s="1"/>
      <c r="FDJ1" s="1"/>
      <c r="FDK1" s="1"/>
      <c r="FDL1" s="1"/>
      <c r="FDM1" s="1"/>
      <c r="FDN1" s="1"/>
      <c r="FDO1" s="1"/>
      <c r="FDP1" s="1"/>
      <c r="FDQ1" s="1"/>
      <c r="FDR1" s="1"/>
      <c r="FDS1" s="1"/>
      <c r="FDT1" s="1"/>
      <c r="FDU1" s="1"/>
      <c r="FDV1" s="1"/>
      <c r="FDW1" s="1"/>
      <c r="FDX1" s="1"/>
      <c r="FDY1" s="1"/>
      <c r="FDZ1" s="1"/>
      <c r="FEA1" s="1"/>
      <c r="FEB1" s="1"/>
      <c r="FEC1" s="1"/>
      <c r="FED1" s="1"/>
      <c r="FEE1" s="1"/>
      <c r="FEF1" s="1"/>
      <c r="FEG1" s="1"/>
      <c r="FEH1" s="1"/>
      <c r="FEI1" s="1"/>
      <c r="FEJ1" s="1"/>
      <c r="FEK1" s="1"/>
      <c r="FEL1" s="1"/>
      <c r="FEM1" s="1"/>
      <c r="FEN1" s="1"/>
      <c r="FEO1" s="1"/>
      <c r="FEP1" s="1"/>
      <c r="FEQ1" s="1"/>
      <c r="FER1" s="1"/>
      <c r="FES1" s="1"/>
      <c r="FET1" s="1"/>
      <c r="FEU1" s="1"/>
      <c r="FEV1" s="1"/>
      <c r="FEW1" s="1"/>
      <c r="FEX1" s="1"/>
      <c r="FEY1" s="1"/>
      <c r="FEZ1" s="1"/>
      <c r="FFA1" s="1"/>
      <c r="FFB1" s="1"/>
      <c r="FFC1" s="1"/>
      <c r="FFD1" s="1"/>
      <c r="FFE1" s="1"/>
      <c r="FFF1" s="1"/>
      <c r="FFG1" s="1"/>
      <c r="FFH1" s="1"/>
      <c r="FFI1" s="1"/>
      <c r="FFJ1" s="1"/>
      <c r="FFK1" s="1"/>
      <c r="FFL1" s="1"/>
      <c r="FFM1" s="1"/>
      <c r="FFN1" s="1"/>
      <c r="FFO1" s="1"/>
      <c r="FFP1" s="1"/>
      <c r="FFQ1" s="1"/>
      <c r="FFR1" s="1"/>
      <c r="FFS1" s="1"/>
      <c r="FFT1" s="1"/>
      <c r="FFU1" s="1"/>
      <c r="FFV1" s="1"/>
      <c r="FFW1" s="1"/>
      <c r="FFX1" s="1"/>
      <c r="FFY1" s="1"/>
      <c r="FFZ1" s="1"/>
      <c r="FGA1" s="1"/>
      <c r="FGB1" s="1"/>
      <c r="FGC1" s="1"/>
      <c r="FGD1" s="1"/>
      <c r="FGE1" s="1"/>
      <c r="FGF1" s="1"/>
      <c r="FGG1" s="1"/>
      <c r="FGH1" s="1"/>
      <c r="FGI1" s="1"/>
      <c r="FGJ1" s="1"/>
      <c r="FGK1" s="1"/>
      <c r="FGL1" s="1"/>
      <c r="FGM1" s="1"/>
      <c r="FGN1" s="1"/>
      <c r="FGO1" s="1"/>
      <c r="FGP1" s="1"/>
      <c r="FGQ1" s="1"/>
      <c r="FGR1" s="1"/>
      <c r="FGS1" s="1"/>
      <c r="FGT1" s="1"/>
      <c r="FGU1" s="1"/>
      <c r="FGV1" s="1"/>
      <c r="FGW1" s="1"/>
      <c r="FGX1" s="1"/>
      <c r="FGY1" s="1"/>
      <c r="FGZ1" s="1"/>
      <c r="FHA1" s="1"/>
      <c r="FHB1" s="1"/>
      <c r="FHC1" s="1"/>
      <c r="FHD1" s="1"/>
      <c r="FHE1" s="1"/>
      <c r="FHF1" s="1"/>
      <c r="FHG1" s="1"/>
      <c r="FHH1" s="1"/>
      <c r="FHI1" s="1"/>
      <c r="FHJ1" s="1"/>
      <c r="FHK1" s="1"/>
      <c r="FHL1" s="1"/>
      <c r="FHM1" s="1"/>
      <c r="FHN1" s="1"/>
      <c r="FHO1" s="1"/>
      <c r="FHP1" s="1"/>
      <c r="FHQ1" s="1"/>
      <c r="FHR1" s="1"/>
      <c r="FHS1" s="1"/>
      <c r="FHT1" s="1"/>
      <c r="FHU1" s="1"/>
      <c r="FHV1" s="1"/>
      <c r="FHW1" s="1"/>
      <c r="FHX1" s="1"/>
      <c r="FHY1" s="1"/>
      <c r="FHZ1" s="1"/>
      <c r="FIA1" s="1"/>
      <c r="FIB1" s="1"/>
      <c r="FIC1" s="1"/>
      <c r="FID1" s="1"/>
      <c r="FIE1" s="1"/>
      <c r="FIF1" s="1"/>
      <c r="FIG1" s="1"/>
      <c r="FIH1" s="1"/>
      <c r="FII1" s="1"/>
      <c r="FIJ1" s="1"/>
      <c r="FIK1" s="1"/>
      <c r="FIL1" s="1"/>
      <c r="FIM1" s="1"/>
      <c r="FIN1" s="1"/>
      <c r="FIO1" s="1"/>
      <c r="FIP1" s="1"/>
      <c r="FIQ1" s="1"/>
      <c r="FIR1" s="1"/>
      <c r="FIS1" s="1"/>
      <c r="FIT1" s="1"/>
      <c r="FIU1" s="1"/>
      <c r="FIV1" s="1"/>
      <c r="FIW1" s="1"/>
      <c r="FIX1" s="1"/>
      <c r="FIY1" s="1"/>
      <c r="FIZ1" s="1"/>
      <c r="FJA1" s="1"/>
      <c r="FJB1" s="1"/>
      <c r="FJC1" s="1"/>
      <c r="FJD1" s="1"/>
      <c r="FJE1" s="1"/>
      <c r="FJF1" s="1"/>
      <c r="FJG1" s="1"/>
      <c r="FJH1" s="1"/>
      <c r="FJI1" s="1"/>
      <c r="FJJ1" s="1"/>
      <c r="FJK1" s="1"/>
      <c r="FJL1" s="1"/>
      <c r="FJM1" s="1"/>
      <c r="FJN1" s="1"/>
      <c r="FJO1" s="1"/>
      <c r="FJP1" s="1"/>
      <c r="FJQ1" s="1"/>
      <c r="FJR1" s="1"/>
      <c r="FJS1" s="1"/>
      <c r="FJT1" s="1"/>
      <c r="FJU1" s="1"/>
      <c r="FJV1" s="1"/>
      <c r="FJW1" s="1"/>
      <c r="FJX1" s="1"/>
      <c r="FJY1" s="1"/>
      <c r="FJZ1" s="1"/>
      <c r="FKA1" s="1"/>
      <c r="FKB1" s="1"/>
      <c r="FKC1" s="1"/>
      <c r="FKD1" s="1"/>
      <c r="FKE1" s="1"/>
      <c r="FKF1" s="1"/>
      <c r="FKG1" s="1"/>
      <c r="FKH1" s="1"/>
      <c r="FKI1" s="1"/>
      <c r="FKJ1" s="1"/>
      <c r="FKK1" s="1"/>
      <c r="FKL1" s="1"/>
      <c r="FKM1" s="1"/>
      <c r="FKN1" s="1"/>
      <c r="FKO1" s="1"/>
      <c r="FKP1" s="1"/>
      <c r="FKQ1" s="1"/>
      <c r="FKR1" s="1"/>
      <c r="FKS1" s="1"/>
      <c r="FKT1" s="1"/>
      <c r="FKU1" s="1"/>
      <c r="FKV1" s="1"/>
      <c r="FKW1" s="1"/>
      <c r="FKX1" s="1"/>
      <c r="FKY1" s="1"/>
      <c r="FKZ1" s="1"/>
      <c r="FLA1" s="1"/>
      <c r="FLB1" s="1"/>
      <c r="FLC1" s="1"/>
      <c r="FLD1" s="1"/>
      <c r="FLE1" s="1"/>
      <c r="FLF1" s="1"/>
      <c r="FLG1" s="1"/>
      <c r="FLH1" s="1"/>
      <c r="FLI1" s="1"/>
      <c r="FLJ1" s="1"/>
      <c r="FLK1" s="1"/>
      <c r="FLL1" s="1"/>
      <c r="FLM1" s="1"/>
      <c r="FLN1" s="1"/>
      <c r="FLO1" s="1"/>
      <c r="FLP1" s="1"/>
      <c r="FLQ1" s="1"/>
      <c r="FLR1" s="1"/>
      <c r="FLS1" s="1"/>
      <c r="FLT1" s="1"/>
      <c r="FLU1" s="1"/>
      <c r="FLV1" s="1"/>
      <c r="FLW1" s="1"/>
      <c r="FLX1" s="1"/>
      <c r="FLY1" s="1"/>
      <c r="FLZ1" s="1"/>
      <c r="FMA1" s="1"/>
      <c r="FMB1" s="1"/>
      <c r="FMC1" s="1"/>
      <c r="FMD1" s="1"/>
      <c r="FME1" s="1"/>
      <c r="FMF1" s="1"/>
      <c r="FMG1" s="1"/>
      <c r="FMH1" s="1"/>
      <c r="FMI1" s="1"/>
      <c r="FMJ1" s="1"/>
      <c r="FMK1" s="1"/>
      <c r="FML1" s="1"/>
      <c r="FMM1" s="1"/>
      <c r="FMN1" s="1"/>
      <c r="FMO1" s="1"/>
      <c r="FMP1" s="1"/>
      <c r="FMQ1" s="1"/>
      <c r="FMR1" s="1"/>
      <c r="FMS1" s="1"/>
      <c r="FMT1" s="1"/>
      <c r="FMU1" s="1"/>
      <c r="FMV1" s="1"/>
      <c r="FMW1" s="1"/>
      <c r="FMX1" s="1"/>
      <c r="FMY1" s="1"/>
      <c r="FMZ1" s="1"/>
      <c r="FNA1" s="1"/>
      <c r="FNB1" s="1"/>
      <c r="FNC1" s="1"/>
      <c r="FND1" s="1"/>
      <c r="FNE1" s="1"/>
      <c r="FNF1" s="1"/>
      <c r="FNG1" s="1"/>
      <c r="FNH1" s="1"/>
      <c r="FNI1" s="1"/>
      <c r="FNJ1" s="1"/>
      <c r="FNK1" s="1"/>
      <c r="FNL1" s="1"/>
      <c r="FNM1" s="1"/>
      <c r="FNN1" s="1"/>
      <c r="FNO1" s="1"/>
      <c r="FNP1" s="1"/>
      <c r="FNQ1" s="1"/>
      <c r="FNR1" s="1"/>
      <c r="FNS1" s="1"/>
      <c r="FNT1" s="1"/>
      <c r="FNU1" s="1"/>
      <c r="FNV1" s="1"/>
      <c r="FNW1" s="1"/>
      <c r="FNX1" s="1"/>
      <c r="FNY1" s="1"/>
      <c r="FNZ1" s="1"/>
      <c r="FOA1" s="1"/>
      <c r="FOB1" s="1"/>
      <c r="FOC1" s="1"/>
      <c r="FOD1" s="1"/>
      <c r="FOE1" s="1"/>
      <c r="FOF1" s="1"/>
      <c r="FOG1" s="1"/>
      <c r="FOH1" s="1"/>
      <c r="FOI1" s="1"/>
      <c r="FOJ1" s="1"/>
      <c r="FOK1" s="1"/>
      <c r="FOL1" s="1"/>
      <c r="FOM1" s="1"/>
      <c r="FON1" s="1"/>
      <c r="FOO1" s="1"/>
      <c r="FOP1" s="1"/>
      <c r="FOQ1" s="1"/>
      <c r="FOR1" s="1"/>
      <c r="FOS1" s="1"/>
      <c r="FOT1" s="1"/>
      <c r="FOU1" s="1"/>
      <c r="FOV1" s="1"/>
      <c r="FOW1" s="1"/>
      <c r="FOX1" s="1"/>
      <c r="FOY1" s="1"/>
      <c r="FOZ1" s="1"/>
      <c r="FPA1" s="1"/>
      <c r="FPB1" s="1"/>
      <c r="FPC1" s="1"/>
      <c r="FPD1" s="1"/>
      <c r="FPE1" s="1"/>
      <c r="FPF1" s="1"/>
      <c r="FPG1" s="1"/>
      <c r="FPH1" s="1"/>
      <c r="FPI1" s="1"/>
      <c r="FPJ1" s="1"/>
      <c r="FPK1" s="1"/>
      <c r="FPL1" s="1"/>
      <c r="FPM1" s="1"/>
      <c r="FPN1" s="1"/>
      <c r="FPO1" s="1"/>
      <c r="FPP1" s="1"/>
      <c r="FPQ1" s="1"/>
      <c r="FPR1" s="1"/>
      <c r="FPS1" s="1"/>
      <c r="FPT1" s="1"/>
      <c r="FPU1" s="1"/>
      <c r="FPV1" s="1"/>
      <c r="FPW1" s="1"/>
      <c r="FPX1" s="1"/>
      <c r="FPY1" s="1"/>
      <c r="FPZ1" s="1"/>
      <c r="FQA1" s="1"/>
      <c r="FQB1" s="1"/>
      <c r="FQC1" s="1"/>
      <c r="FQD1" s="1"/>
      <c r="FQE1" s="1"/>
      <c r="FQF1" s="1"/>
      <c r="FQG1" s="1"/>
      <c r="FQH1" s="1"/>
      <c r="FQI1" s="1"/>
      <c r="FQJ1" s="1"/>
      <c r="FQK1" s="1"/>
      <c r="FQL1" s="1"/>
      <c r="FQM1" s="1"/>
      <c r="FQN1" s="1"/>
      <c r="FQO1" s="1"/>
      <c r="FQP1" s="1"/>
      <c r="FQQ1" s="1"/>
      <c r="FQR1" s="1"/>
      <c r="FQS1" s="1"/>
      <c r="FQT1" s="1"/>
      <c r="FQU1" s="1"/>
      <c r="FQV1" s="1"/>
      <c r="FQW1" s="1"/>
      <c r="FQX1" s="1"/>
      <c r="FQY1" s="1"/>
      <c r="FQZ1" s="1"/>
      <c r="FRA1" s="1"/>
      <c r="FRB1" s="1"/>
      <c r="FRC1" s="1"/>
      <c r="FRD1" s="1"/>
      <c r="FRE1" s="1"/>
      <c r="FRF1" s="1"/>
      <c r="FRG1" s="1"/>
      <c r="FRH1" s="1"/>
      <c r="FRI1" s="1"/>
      <c r="FRJ1" s="1"/>
      <c r="FRK1" s="1"/>
      <c r="FRL1" s="1"/>
      <c r="FRM1" s="1"/>
      <c r="FRN1" s="1"/>
      <c r="FRO1" s="1"/>
      <c r="FRP1" s="1"/>
      <c r="FRQ1" s="1"/>
      <c r="FRR1" s="1"/>
      <c r="FRS1" s="1"/>
      <c r="FRT1" s="1"/>
      <c r="FRU1" s="1"/>
      <c r="FRV1" s="1"/>
      <c r="FRW1" s="1"/>
      <c r="FRX1" s="1"/>
      <c r="FRY1" s="1"/>
      <c r="FRZ1" s="1"/>
      <c r="FSA1" s="1"/>
      <c r="FSB1" s="1"/>
      <c r="FSC1" s="1"/>
      <c r="FSD1" s="1"/>
      <c r="FSE1" s="1"/>
      <c r="FSF1" s="1"/>
      <c r="FSG1" s="1"/>
      <c r="FSH1" s="1"/>
      <c r="FSI1" s="1"/>
      <c r="FSJ1" s="1"/>
      <c r="FSK1" s="1"/>
      <c r="FSL1" s="1"/>
      <c r="FSM1" s="1"/>
      <c r="FSN1" s="1"/>
      <c r="FSO1" s="1"/>
      <c r="FSP1" s="1"/>
      <c r="FSQ1" s="1"/>
      <c r="FSR1" s="1"/>
      <c r="FSS1" s="1"/>
      <c r="FST1" s="1"/>
      <c r="FSU1" s="1"/>
      <c r="FSV1" s="1"/>
      <c r="FSW1" s="1"/>
      <c r="FSX1" s="1"/>
      <c r="FSY1" s="1"/>
      <c r="FSZ1" s="1"/>
      <c r="FTA1" s="1"/>
      <c r="FTB1" s="1"/>
      <c r="FTC1" s="1"/>
      <c r="FTD1" s="1"/>
      <c r="FTE1" s="1"/>
      <c r="FTF1" s="1"/>
      <c r="FTG1" s="1"/>
      <c r="FTH1" s="1"/>
      <c r="FTI1" s="1"/>
      <c r="FTJ1" s="1"/>
      <c r="FTK1" s="1"/>
      <c r="FTL1" s="1"/>
      <c r="FTM1" s="1"/>
      <c r="FTN1" s="1"/>
      <c r="FTO1" s="1"/>
      <c r="FTP1" s="1"/>
      <c r="FTQ1" s="1"/>
      <c r="FTR1" s="1"/>
      <c r="FTS1" s="1"/>
      <c r="FTT1" s="1"/>
      <c r="FTU1" s="1"/>
      <c r="FTV1" s="1"/>
      <c r="FTW1" s="1"/>
      <c r="FTX1" s="1"/>
      <c r="FTY1" s="1"/>
      <c r="FTZ1" s="1"/>
      <c r="FUA1" s="1"/>
      <c r="FUB1" s="1"/>
      <c r="FUC1" s="1"/>
      <c r="FUD1" s="1"/>
      <c r="FUE1" s="1"/>
      <c r="FUF1" s="1"/>
      <c r="FUG1" s="1"/>
      <c r="FUH1" s="1"/>
      <c r="FUI1" s="1"/>
      <c r="FUJ1" s="1"/>
      <c r="FUK1" s="1"/>
      <c r="FUL1" s="1"/>
      <c r="FUM1" s="1"/>
      <c r="FUN1" s="1"/>
      <c r="FUO1" s="1"/>
      <c r="FUP1" s="1"/>
      <c r="FUQ1" s="1"/>
      <c r="FUR1" s="1"/>
      <c r="FUS1" s="1"/>
      <c r="FUT1" s="1"/>
      <c r="FUU1" s="1"/>
      <c r="FUV1" s="1"/>
      <c r="FUW1" s="1"/>
      <c r="FUX1" s="1"/>
      <c r="FUY1" s="1"/>
      <c r="FUZ1" s="1"/>
      <c r="FVA1" s="1"/>
      <c r="FVB1" s="1"/>
      <c r="FVC1" s="1"/>
      <c r="FVD1" s="1"/>
      <c r="FVE1" s="1"/>
      <c r="FVF1" s="1"/>
      <c r="FVG1" s="1"/>
      <c r="FVH1" s="1"/>
      <c r="FVI1" s="1"/>
      <c r="FVJ1" s="1"/>
      <c r="FVK1" s="1"/>
      <c r="FVL1" s="1"/>
      <c r="FVM1" s="1"/>
      <c r="FVN1" s="1"/>
      <c r="FVO1" s="1"/>
      <c r="FVP1" s="1"/>
      <c r="FVQ1" s="1"/>
      <c r="FVR1" s="1"/>
      <c r="FVS1" s="1"/>
      <c r="FVT1" s="1"/>
      <c r="FVU1" s="1"/>
      <c r="FVV1" s="1"/>
      <c r="FVW1" s="1"/>
      <c r="FVX1" s="1"/>
      <c r="FVY1" s="1"/>
      <c r="FVZ1" s="1"/>
      <c r="FWA1" s="1"/>
      <c r="FWB1" s="1"/>
      <c r="FWC1" s="1"/>
      <c r="FWD1" s="1"/>
      <c r="FWE1" s="1"/>
      <c r="FWF1" s="1"/>
      <c r="FWG1" s="1"/>
      <c r="FWH1" s="1"/>
      <c r="FWI1" s="1"/>
      <c r="FWJ1" s="1"/>
      <c r="FWK1" s="1"/>
      <c r="FWL1" s="1"/>
      <c r="FWM1" s="1"/>
      <c r="FWN1" s="1"/>
      <c r="FWO1" s="1"/>
      <c r="FWP1" s="1"/>
      <c r="FWQ1" s="1"/>
      <c r="FWR1" s="1"/>
      <c r="FWS1" s="1"/>
      <c r="FWT1" s="1"/>
      <c r="FWU1" s="1"/>
      <c r="FWV1" s="1"/>
      <c r="FWW1" s="1"/>
      <c r="FWX1" s="1"/>
      <c r="FWY1" s="1"/>
      <c r="FWZ1" s="1"/>
      <c r="FXA1" s="1"/>
      <c r="FXB1" s="1"/>
      <c r="FXC1" s="1"/>
      <c r="FXD1" s="1"/>
      <c r="FXE1" s="1"/>
      <c r="FXF1" s="1"/>
      <c r="FXG1" s="1"/>
      <c r="FXH1" s="1"/>
      <c r="FXI1" s="1"/>
      <c r="FXJ1" s="1"/>
      <c r="FXK1" s="1"/>
      <c r="FXL1" s="1"/>
      <c r="FXM1" s="1"/>
      <c r="FXN1" s="1"/>
      <c r="FXO1" s="1"/>
      <c r="FXP1" s="1"/>
      <c r="FXQ1" s="1"/>
      <c r="FXR1" s="1"/>
      <c r="FXS1" s="1"/>
      <c r="FXT1" s="1"/>
      <c r="FXU1" s="1"/>
      <c r="FXV1" s="1"/>
      <c r="FXW1" s="1"/>
      <c r="FXX1" s="1"/>
      <c r="FXY1" s="1"/>
      <c r="FXZ1" s="1"/>
      <c r="FYA1" s="1"/>
      <c r="FYB1" s="1"/>
      <c r="FYC1" s="1"/>
      <c r="FYD1" s="1"/>
      <c r="FYE1" s="1"/>
      <c r="FYF1" s="1"/>
      <c r="FYG1" s="1"/>
      <c r="FYH1" s="1"/>
      <c r="FYI1" s="1"/>
      <c r="FYJ1" s="1"/>
      <c r="FYK1" s="1"/>
      <c r="FYL1" s="1"/>
      <c r="FYM1" s="1"/>
      <c r="FYN1" s="1"/>
      <c r="FYO1" s="1"/>
      <c r="FYP1" s="1"/>
      <c r="FYQ1" s="1"/>
      <c r="FYR1" s="1"/>
      <c r="FYS1" s="1"/>
      <c r="FYT1" s="1"/>
      <c r="FYU1" s="1"/>
      <c r="FYV1" s="1"/>
      <c r="FYW1" s="1"/>
      <c r="FYX1" s="1"/>
      <c r="FYY1" s="1"/>
      <c r="FYZ1" s="1"/>
      <c r="FZA1" s="1"/>
      <c r="FZB1" s="1"/>
      <c r="FZC1" s="1"/>
      <c r="FZD1" s="1"/>
      <c r="FZE1" s="1"/>
      <c r="FZF1" s="1"/>
      <c r="FZG1" s="1"/>
      <c r="FZH1" s="1"/>
      <c r="FZI1" s="1"/>
      <c r="FZJ1" s="1"/>
      <c r="FZK1" s="1"/>
      <c r="FZL1" s="1"/>
      <c r="FZM1" s="1"/>
      <c r="FZN1" s="1"/>
      <c r="FZO1" s="1"/>
      <c r="FZP1" s="1"/>
      <c r="FZQ1" s="1"/>
      <c r="FZR1" s="1"/>
      <c r="FZS1" s="1"/>
      <c r="FZT1" s="1"/>
      <c r="FZU1" s="1"/>
      <c r="FZV1" s="1"/>
      <c r="FZW1" s="1"/>
      <c r="FZX1" s="1"/>
      <c r="FZY1" s="1"/>
      <c r="FZZ1" s="1"/>
      <c r="GAA1" s="1"/>
      <c r="GAB1" s="1"/>
      <c r="GAC1" s="1"/>
      <c r="GAD1" s="1"/>
      <c r="GAE1" s="1"/>
      <c r="GAF1" s="1"/>
      <c r="GAG1" s="1"/>
      <c r="GAH1" s="1"/>
      <c r="GAI1" s="1"/>
      <c r="GAJ1" s="1"/>
      <c r="GAK1" s="1"/>
      <c r="GAL1" s="1"/>
      <c r="GAM1" s="1"/>
      <c r="GAN1" s="1"/>
      <c r="GAO1" s="1"/>
      <c r="GAP1" s="1"/>
      <c r="GAQ1" s="1"/>
      <c r="GAR1" s="1"/>
      <c r="GAS1" s="1"/>
      <c r="GAT1" s="1"/>
      <c r="GAU1" s="1"/>
      <c r="GAV1" s="1"/>
      <c r="GAW1" s="1"/>
      <c r="GAX1" s="1"/>
      <c r="GAY1" s="1"/>
      <c r="GAZ1" s="1"/>
      <c r="GBA1" s="1"/>
      <c r="GBB1" s="1"/>
      <c r="GBC1" s="1"/>
      <c r="GBD1" s="1"/>
      <c r="GBE1" s="1"/>
      <c r="GBF1" s="1"/>
      <c r="GBG1" s="1"/>
      <c r="GBH1" s="1"/>
      <c r="GBI1" s="1"/>
      <c r="GBJ1" s="1"/>
      <c r="GBK1" s="1"/>
      <c r="GBL1" s="1"/>
      <c r="GBM1" s="1"/>
      <c r="GBN1" s="1"/>
      <c r="GBO1" s="1"/>
      <c r="GBP1" s="1"/>
      <c r="GBQ1" s="1"/>
      <c r="GBR1" s="1"/>
      <c r="GBS1" s="1"/>
      <c r="GBT1" s="1"/>
      <c r="GBU1" s="1"/>
      <c r="GBV1" s="1"/>
      <c r="GBW1" s="1"/>
      <c r="GBX1" s="1"/>
      <c r="GBY1" s="1"/>
      <c r="GBZ1" s="1"/>
      <c r="GCA1" s="1"/>
      <c r="GCB1" s="1"/>
      <c r="GCC1" s="1"/>
      <c r="GCD1" s="1"/>
      <c r="GCE1" s="1"/>
      <c r="GCF1" s="1"/>
      <c r="GCG1" s="1"/>
      <c r="GCH1" s="1"/>
      <c r="GCI1" s="1"/>
      <c r="GCJ1" s="1"/>
      <c r="GCK1" s="1"/>
      <c r="GCL1" s="1"/>
      <c r="GCM1" s="1"/>
      <c r="GCN1" s="1"/>
      <c r="GCO1" s="1"/>
      <c r="GCP1" s="1"/>
      <c r="GCQ1" s="1"/>
      <c r="GCR1" s="1"/>
      <c r="GCS1" s="1"/>
      <c r="GCT1" s="1"/>
      <c r="GCU1" s="1"/>
      <c r="GCV1" s="1"/>
      <c r="GCW1" s="1"/>
      <c r="GCX1" s="1"/>
      <c r="GCY1" s="1"/>
      <c r="GCZ1" s="1"/>
      <c r="GDA1" s="1"/>
      <c r="GDB1" s="1"/>
      <c r="GDC1" s="1"/>
      <c r="GDD1" s="1"/>
      <c r="GDE1" s="1"/>
      <c r="GDF1" s="1"/>
      <c r="GDG1" s="1"/>
      <c r="GDH1" s="1"/>
      <c r="GDI1" s="1"/>
      <c r="GDJ1" s="1"/>
      <c r="GDK1" s="1"/>
      <c r="GDL1" s="1"/>
      <c r="GDM1" s="1"/>
      <c r="GDN1" s="1"/>
      <c r="GDO1" s="1"/>
      <c r="GDP1" s="1"/>
      <c r="GDQ1" s="1"/>
      <c r="GDR1" s="1"/>
      <c r="GDS1" s="1"/>
      <c r="GDT1" s="1"/>
      <c r="GDU1" s="1"/>
      <c r="GDV1" s="1"/>
      <c r="GDW1" s="1"/>
      <c r="GDX1" s="1"/>
      <c r="GDY1" s="1"/>
      <c r="GDZ1" s="1"/>
      <c r="GEA1" s="1"/>
      <c r="GEB1" s="1"/>
      <c r="GEC1" s="1"/>
      <c r="GED1" s="1"/>
      <c r="GEE1" s="1"/>
      <c r="GEF1" s="1"/>
      <c r="GEG1" s="1"/>
      <c r="GEH1" s="1"/>
      <c r="GEI1" s="1"/>
      <c r="GEJ1" s="1"/>
      <c r="GEK1" s="1"/>
      <c r="GEL1" s="1"/>
      <c r="GEM1" s="1"/>
      <c r="GEN1" s="1"/>
      <c r="GEO1" s="1"/>
      <c r="GEP1" s="1"/>
      <c r="GEQ1" s="1"/>
      <c r="GER1" s="1"/>
      <c r="GES1" s="1"/>
      <c r="GET1" s="1"/>
      <c r="GEU1" s="1"/>
      <c r="GEV1" s="1"/>
      <c r="GEW1" s="1"/>
      <c r="GEX1" s="1"/>
      <c r="GEY1" s="1"/>
      <c r="GEZ1" s="1"/>
      <c r="GFA1" s="1"/>
      <c r="GFB1" s="1"/>
      <c r="GFC1" s="1"/>
      <c r="GFD1" s="1"/>
      <c r="GFE1" s="1"/>
      <c r="GFF1" s="1"/>
      <c r="GFG1" s="1"/>
      <c r="GFH1" s="1"/>
      <c r="GFI1" s="1"/>
      <c r="GFJ1" s="1"/>
      <c r="GFK1" s="1"/>
      <c r="GFL1" s="1"/>
      <c r="GFM1" s="1"/>
      <c r="GFN1" s="1"/>
      <c r="GFO1" s="1"/>
      <c r="GFP1" s="1"/>
      <c r="GFQ1" s="1"/>
      <c r="GFR1" s="1"/>
      <c r="GFS1" s="1"/>
      <c r="GFT1" s="1"/>
      <c r="GFU1" s="1"/>
      <c r="GFV1" s="1"/>
      <c r="GFW1" s="1"/>
      <c r="GFX1" s="1"/>
      <c r="GFY1" s="1"/>
      <c r="GFZ1" s="1"/>
      <c r="GGA1" s="1"/>
      <c r="GGB1" s="1"/>
      <c r="GGC1" s="1"/>
      <c r="GGD1" s="1"/>
      <c r="GGE1" s="1"/>
      <c r="GGF1" s="1"/>
      <c r="GGG1" s="1"/>
      <c r="GGH1" s="1"/>
      <c r="GGI1" s="1"/>
      <c r="GGJ1" s="1"/>
      <c r="GGK1" s="1"/>
      <c r="GGL1" s="1"/>
      <c r="GGM1" s="1"/>
      <c r="GGN1" s="1"/>
      <c r="GGO1" s="1"/>
      <c r="GGP1" s="1"/>
      <c r="GGQ1" s="1"/>
      <c r="GGR1" s="1"/>
      <c r="GGS1" s="1"/>
      <c r="GGT1" s="1"/>
      <c r="GGU1" s="1"/>
      <c r="GGV1" s="1"/>
      <c r="GGW1" s="1"/>
      <c r="GGX1" s="1"/>
      <c r="GGY1" s="1"/>
      <c r="GGZ1" s="1"/>
      <c r="GHA1" s="1"/>
      <c r="GHB1" s="1"/>
      <c r="GHC1" s="1"/>
      <c r="GHD1" s="1"/>
      <c r="GHE1" s="1"/>
      <c r="GHF1" s="1"/>
      <c r="GHG1" s="1"/>
      <c r="GHH1" s="1"/>
      <c r="GHI1" s="1"/>
      <c r="GHJ1" s="1"/>
      <c r="GHK1" s="1"/>
      <c r="GHL1" s="1"/>
      <c r="GHM1" s="1"/>
      <c r="GHN1" s="1"/>
      <c r="GHO1" s="1"/>
      <c r="GHP1" s="1"/>
      <c r="GHQ1" s="1"/>
      <c r="GHR1" s="1"/>
      <c r="GHS1" s="1"/>
      <c r="GHT1" s="1"/>
      <c r="GHU1" s="1"/>
      <c r="GHV1" s="1"/>
      <c r="GHW1" s="1"/>
      <c r="GHX1" s="1"/>
      <c r="GHY1" s="1"/>
      <c r="GHZ1" s="1"/>
      <c r="GIA1" s="1"/>
      <c r="GIB1" s="1"/>
      <c r="GIC1" s="1"/>
      <c r="GID1" s="1"/>
      <c r="GIE1" s="1"/>
      <c r="GIF1" s="1"/>
      <c r="GIG1" s="1"/>
      <c r="GIH1" s="1"/>
      <c r="GII1" s="1"/>
      <c r="GIJ1" s="1"/>
      <c r="GIK1" s="1"/>
      <c r="GIL1" s="1"/>
      <c r="GIM1" s="1"/>
      <c r="GIN1" s="1"/>
      <c r="GIO1" s="1"/>
      <c r="GIP1" s="1"/>
      <c r="GIQ1" s="1"/>
      <c r="GIR1" s="1"/>
      <c r="GIS1" s="1"/>
      <c r="GIT1" s="1"/>
      <c r="GIU1" s="1"/>
      <c r="GIV1" s="1"/>
      <c r="GIW1" s="1"/>
      <c r="GIX1" s="1"/>
      <c r="GIY1" s="1"/>
      <c r="GIZ1" s="1"/>
      <c r="GJA1" s="1"/>
      <c r="GJB1" s="1"/>
      <c r="GJC1" s="1"/>
      <c r="GJD1" s="1"/>
      <c r="GJE1" s="1"/>
      <c r="GJF1" s="1"/>
      <c r="GJG1" s="1"/>
      <c r="GJH1" s="1"/>
      <c r="GJI1" s="1"/>
      <c r="GJJ1" s="1"/>
      <c r="GJK1" s="1"/>
      <c r="GJL1" s="1"/>
      <c r="GJM1" s="1"/>
      <c r="GJN1" s="1"/>
      <c r="GJO1" s="1"/>
      <c r="GJP1" s="1"/>
      <c r="GJQ1" s="1"/>
      <c r="GJR1" s="1"/>
      <c r="GJS1" s="1"/>
      <c r="GJT1" s="1"/>
      <c r="GJU1" s="1"/>
      <c r="GJV1" s="1"/>
      <c r="GJW1" s="1"/>
      <c r="GJX1" s="1"/>
      <c r="GJY1" s="1"/>
      <c r="GJZ1" s="1"/>
      <c r="GKA1" s="1"/>
      <c r="GKB1" s="1"/>
      <c r="GKC1" s="1"/>
      <c r="GKD1" s="1"/>
      <c r="GKE1" s="1"/>
      <c r="GKF1" s="1"/>
      <c r="GKG1" s="1"/>
      <c r="GKH1" s="1"/>
      <c r="GKI1" s="1"/>
      <c r="GKJ1" s="1"/>
      <c r="GKK1" s="1"/>
      <c r="GKL1" s="1"/>
      <c r="GKM1" s="1"/>
      <c r="GKN1" s="1"/>
      <c r="GKO1" s="1"/>
      <c r="GKP1" s="1"/>
      <c r="GKQ1" s="1"/>
      <c r="GKR1" s="1"/>
      <c r="GKS1" s="1"/>
      <c r="GKT1" s="1"/>
      <c r="GKU1" s="1"/>
      <c r="GKV1" s="1"/>
      <c r="GKW1" s="1"/>
      <c r="GKX1" s="1"/>
      <c r="GKY1" s="1"/>
      <c r="GKZ1" s="1"/>
      <c r="GLA1" s="1"/>
      <c r="GLB1" s="1"/>
      <c r="GLC1" s="1"/>
      <c r="GLD1" s="1"/>
      <c r="GLE1" s="1"/>
      <c r="GLF1" s="1"/>
      <c r="GLG1" s="1"/>
      <c r="GLH1" s="1"/>
      <c r="GLI1" s="1"/>
      <c r="GLJ1" s="1"/>
      <c r="GLK1" s="1"/>
      <c r="GLL1" s="1"/>
      <c r="GLM1" s="1"/>
      <c r="GLN1" s="1"/>
      <c r="GLO1" s="1"/>
      <c r="GLP1" s="1"/>
      <c r="GLQ1" s="1"/>
      <c r="GLR1" s="1"/>
      <c r="GLS1" s="1"/>
      <c r="GLT1" s="1"/>
      <c r="GLU1" s="1"/>
      <c r="GLV1" s="1"/>
      <c r="GLW1" s="1"/>
      <c r="GLX1" s="1"/>
      <c r="GLY1" s="1"/>
      <c r="GLZ1" s="1"/>
      <c r="GMA1" s="1"/>
      <c r="GMB1" s="1"/>
      <c r="GMC1" s="1"/>
      <c r="GMD1" s="1"/>
      <c r="GME1" s="1"/>
      <c r="GMF1" s="1"/>
      <c r="GMG1" s="1"/>
      <c r="GMH1" s="1"/>
      <c r="GMI1" s="1"/>
      <c r="GMJ1" s="1"/>
      <c r="GMK1" s="1"/>
      <c r="GML1" s="1"/>
      <c r="GMM1" s="1"/>
      <c r="GMN1" s="1"/>
      <c r="GMO1" s="1"/>
      <c r="GMP1" s="1"/>
      <c r="GMQ1" s="1"/>
      <c r="GMR1" s="1"/>
      <c r="GMS1" s="1"/>
      <c r="GMT1" s="1"/>
      <c r="GMU1" s="1"/>
      <c r="GMV1" s="1"/>
      <c r="GMW1" s="1"/>
      <c r="GMX1" s="1"/>
      <c r="GMY1" s="1"/>
      <c r="GMZ1" s="1"/>
      <c r="GNA1" s="1"/>
      <c r="GNB1" s="1"/>
      <c r="GNC1" s="1"/>
      <c r="GND1" s="1"/>
      <c r="GNE1" s="1"/>
      <c r="GNF1" s="1"/>
      <c r="GNG1" s="1"/>
      <c r="GNH1" s="1"/>
      <c r="GNI1" s="1"/>
      <c r="GNJ1" s="1"/>
      <c r="GNK1" s="1"/>
      <c r="GNL1" s="1"/>
      <c r="GNM1" s="1"/>
      <c r="GNN1" s="1"/>
      <c r="GNO1" s="1"/>
      <c r="GNP1" s="1"/>
      <c r="GNQ1" s="1"/>
      <c r="GNR1" s="1"/>
      <c r="GNS1" s="1"/>
      <c r="GNT1" s="1"/>
      <c r="GNU1" s="1"/>
      <c r="GNV1" s="1"/>
      <c r="GNW1" s="1"/>
      <c r="GNX1" s="1"/>
      <c r="GNY1" s="1"/>
      <c r="GNZ1" s="1"/>
      <c r="GOA1" s="1"/>
      <c r="GOB1" s="1"/>
      <c r="GOC1" s="1"/>
      <c r="GOD1" s="1"/>
      <c r="GOE1" s="1"/>
      <c r="GOF1" s="1"/>
      <c r="GOG1" s="1"/>
      <c r="GOH1" s="1"/>
      <c r="GOI1" s="1"/>
      <c r="GOJ1" s="1"/>
      <c r="GOK1" s="1"/>
      <c r="GOL1" s="1"/>
      <c r="GOM1" s="1"/>
      <c r="GON1" s="1"/>
      <c r="GOO1" s="1"/>
      <c r="GOP1" s="1"/>
      <c r="GOQ1" s="1"/>
      <c r="GOR1" s="1"/>
      <c r="GOS1" s="1"/>
      <c r="GOT1" s="1"/>
      <c r="GOU1" s="1"/>
      <c r="GOV1" s="1"/>
      <c r="GOW1" s="1"/>
      <c r="GOX1" s="1"/>
      <c r="GOY1" s="1"/>
      <c r="GOZ1" s="1"/>
      <c r="GPA1" s="1"/>
      <c r="GPB1" s="1"/>
      <c r="GPC1" s="1"/>
      <c r="GPD1" s="1"/>
      <c r="GPE1" s="1"/>
      <c r="GPF1" s="1"/>
      <c r="GPG1" s="1"/>
      <c r="GPH1" s="1"/>
      <c r="GPI1" s="1"/>
      <c r="GPJ1" s="1"/>
      <c r="GPK1" s="1"/>
      <c r="GPL1" s="1"/>
      <c r="GPM1" s="1"/>
      <c r="GPN1" s="1"/>
      <c r="GPO1" s="1"/>
      <c r="GPP1" s="1"/>
      <c r="GPQ1" s="1"/>
      <c r="GPR1" s="1"/>
      <c r="GPS1" s="1"/>
      <c r="GPT1" s="1"/>
      <c r="GPU1" s="1"/>
      <c r="GPV1" s="1"/>
      <c r="GPW1" s="1"/>
      <c r="GPX1" s="1"/>
      <c r="GPY1" s="1"/>
      <c r="GPZ1" s="1"/>
      <c r="GQA1" s="1"/>
      <c r="GQB1" s="1"/>
      <c r="GQC1" s="1"/>
      <c r="GQD1" s="1"/>
      <c r="GQE1" s="1"/>
      <c r="GQF1" s="1"/>
      <c r="GQG1" s="1"/>
      <c r="GQH1" s="1"/>
      <c r="GQI1" s="1"/>
      <c r="GQJ1" s="1"/>
      <c r="GQK1" s="1"/>
      <c r="GQL1" s="1"/>
      <c r="GQM1" s="1"/>
      <c r="GQN1" s="1"/>
      <c r="GQO1" s="1"/>
      <c r="GQP1" s="1"/>
      <c r="GQQ1" s="1"/>
      <c r="GQR1" s="1"/>
      <c r="GQS1" s="1"/>
      <c r="GQT1" s="1"/>
      <c r="GQU1" s="1"/>
      <c r="GQV1" s="1"/>
      <c r="GQW1" s="1"/>
      <c r="GQX1" s="1"/>
      <c r="GQY1" s="1"/>
      <c r="GQZ1" s="1"/>
      <c r="GRA1" s="1"/>
      <c r="GRB1" s="1"/>
      <c r="GRC1" s="1"/>
      <c r="GRD1" s="1"/>
      <c r="GRE1" s="1"/>
      <c r="GRF1" s="1"/>
      <c r="GRG1" s="1"/>
      <c r="GRH1" s="1"/>
      <c r="GRI1" s="1"/>
      <c r="GRJ1" s="1"/>
      <c r="GRK1" s="1"/>
      <c r="GRL1" s="1"/>
      <c r="GRM1" s="1"/>
      <c r="GRN1" s="1"/>
      <c r="GRO1" s="1"/>
      <c r="GRP1" s="1"/>
      <c r="GRQ1" s="1"/>
      <c r="GRR1" s="1"/>
      <c r="GRS1" s="1"/>
      <c r="GRT1" s="1"/>
      <c r="GRU1" s="1"/>
      <c r="GRV1" s="1"/>
      <c r="GRW1" s="1"/>
      <c r="GRX1" s="1"/>
      <c r="GRY1" s="1"/>
      <c r="GRZ1" s="1"/>
      <c r="GSA1" s="1"/>
      <c r="GSB1" s="1"/>
      <c r="GSC1" s="1"/>
      <c r="GSD1" s="1"/>
      <c r="GSE1" s="1"/>
      <c r="GSF1" s="1"/>
      <c r="GSG1" s="1"/>
      <c r="GSH1" s="1"/>
      <c r="GSI1" s="1"/>
      <c r="GSJ1" s="1"/>
      <c r="GSK1" s="1"/>
      <c r="GSL1" s="1"/>
      <c r="GSM1" s="1"/>
      <c r="GSN1" s="1"/>
      <c r="GSO1" s="1"/>
      <c r="GSP1" s="1"/>
      <c r="GSQ1" s="1"/>
      <c r="GSR1" s="1"/>
      <c r="GSS1" s="1"/>
      <c r="GST1" s="1"/>
      <c r="GSU1" s="1"/>
      <c r="GSV1" s="1"/>
      <c r="GSW1" s="1"/>
      <c r="GSX1" s="1"/>
      <c r="GSY1" s="1"/>
      <c r="GSZ1" s="1"/>
      <c r="GTA1" s="1"/>
      <c r="GTB1" s="1"/>
      <c r="GTC1" s="1"/>
      <c r="GTD1" s="1"/>
      <c r="GTE1" s="1"/>
      <c r="GTF1" s="1"/>
      <c r="GTG1" s="1"/>
      <c r="GTH1" s="1"/>
      <c r="GTI1" s="1"/>
      <c r="GTJ1" s="1"/>
      <c r="GTK1" s="1"/>
      <c r="GTL1" s="1"/>
      <c r="GTM1" s="1"/>
      <c r="GTN1" s="1"/>
      <c r="GTO1" s="1"/>
      <c r="GTP1" s="1"/>
      <c r="GTQ1" s="1"/>
      <c r="GTR1" s="1"/>
      <c r="GTS1" s="1"/>
      <c r="GTT1" s="1"/>
      <c r="GTU1" s="1"/>
      <c r="GTV1" s="1"/>
      <c r="GTW1" s="1"/>
      <c r="GTX1" s="1"/>
      <c r="GTY1" s="1"/>
      <c r="GTZ1" s="1"/>
      <c r="GUA1" s="1"/>
      <c r="GUB1" s="1"/>
      <c r="GUC1" s="1"/>
      <c r="GUD1" s="1"/>
      <c r="GUE1" s="1"/>
      <c r="GUF1" s="1"/>
      <c r="GUG1" s="1"/>
      <c r="GUH1" s="1"/>
      <c r="GUI1" s="1"/>
      <c r="GUJ1" s="1"/>
      <c r="GUK1" s="1"/>
      <c r="GUL1" s="1"/>
      <c r="GUM1" s="1"/>
      <c r="GUN1" s="1"/>
      <c r="GUO1" s="1"/>
      <c r="GUP1" s="1"/>
      <c r="GUQ1" s="1"/>
      <c r="GUR1" s="1"/>
      <c r="GUS1" s="1"/>
      <c r="GUT1" s="1"/>
      <c r="GUU1" s="1"/>
      <c r="GUV1" s="1"/>
      <c r="GUW1" s="1"/>
      <c r="GUX1" s="1"/>
      <c r="GUY1" s="1"/>
      <c r="GUZ1" s="1"/>
      <c r="GVA1" s="1"/>
      <c r="GVB1" s="1"/>
      <c r="GVC1" s="1"/>
      <c r="GVD1" s="1"/>
      <c r="GVE1" s="1"/>
      <c r="GVF1" s="1"/>
      <c r="GVG1" s="1"/>
      <c r="GVH1" s="1"/>
      <c r="GVI1" s="1"/>
      <c r="GVJ1" s="1"/>
      <c r="GVK1" s="1"/>
      <c r="GVL1" s="1"/>
      <c r="GVM1" s="1"/>
      <c r="GVN1" s="1"/>
      <c r="GVO1" s="1"/>
      <c r="GVP1" s="1"/>
      <c r="GVQ1" s="1"/>
      <c r="GVR1" s="1"/>
      <c r="GVS1" s="1"/>
      <c r="GVT1" s="1"/>
      <c r="GVU1" s="1"/>
      <c r="GVV1" s="1"/>
      <c r="GVW1" s="1"/>
      <c r="GVX1" s="1"/>
      <c r="GVY1" s="1"/>
      <c r="GVZ1" s="1"/>
      <c r="GWA1" s="1"/>
      <c r="GWB1" s="1"/>
      <c r="GWC1" s="1"/>
      <c r="GWD1" s="1"/>
      <c r="GWE1" s="1"/>
      <c r="GWF1" s="1"/>
      <c r="GWG1" s="1"/>
      <c r="GWH1" s="1"/>
      <c r="GWI1" s="1"/>
      <c r="GWJ1" s="1"/>
      <c r="GWK1" s="1"/>
      <c r="GWL1" s="1"/>
      <c r="GWM1" s="1"/>
      <c r="GWN1" s="1"/>
      <c r="GWO1" s="1"/>
      <c r="GWP1" s="1"/>
      <c r="GWQ1" s="1"/>
      <c r="GWR1" s="1"/>
      <c r="GWS1" s="1"/>
      <c r="GWT1" s="1"/>
      <c r="GWU1" s="1"/>
      <c r="GWV1" s="1"/>
      <c r="GWW1" s="1"/>
      <c r="GWX1" s="1"/>
      <c r="GWY1" s="1"/>
      <c r="GWZ1" s="1"/>
      <c r="GXA1" s="1"/>
      <c r="GXB1" s="1"/>
      <c r="GXC1" s="1"/>
      <c r="GXD1" s="1"/>
      <c r="GXE1" s="1"/>
      <c r="GXF1" s="1"/>
      <c r="GXG1" s="1"/>
      <c r="GXH1" s="1"/>
      <c r="GXI1" s="1"/>
      <c r="GXJ1" s="1"/>
      <c r="GXK1" s="1"/>
      <c r="GXL1" s="1"/>
      <c r="GXM1" s="1"/>
      <c r="GXN1" s="1"/>
      <c r="GXO1" s="1"/>
      <c r="GXP1" s="1"/>
      <c r="GXQ1" s="1"/>
      <c r="GXR1" s="1"/>
      <c r="GXS1" s="1"/>
      <c r="GXT1" s="1"/>
      <c r="GXU1" s="1"/>
      <c r="GXV1" s="1"/>
      <c r="GXW1" s="1"/>
      <c r="GXX1" s="1"/>
      <c r="GXY1" s="1"/>
      <c r="GXZ1" s="1"/>
      <c r="GYA1" s="1"/>
      <c r="GYB1" s="1"/>
      <c r="GYC1" s="1"/>
      <c r="GYD1" s="1"/>
      <c r="GYE1" s="1"/>
      <c r="GYF1" s="1"/>
      <c r="GYG1" s="1"/>
      <c r="GYH1" s="1"/>
      <c r="GYI1" s="1"/>
      <c r="GYJ1" s="1"/>
      <c r="GYK1" s="1"/>
      <c r="GYL1" s="1"/>
      <c r="GYM1" s="1"/>
      <c r="GYN1" s="1"/>
      <c r="GYO1" s="1"/>
      <c r="GYP1" s="1"/>
      <c r="GYQ1" s="1"/>
      <c r="GYR1" s="1"/>
      <c r="GYS1" s="1"/>
      <c r="GYT1" s="1"/>
      <c r="GYU1" s="1"/>
      <c r="GYV1" s="1"/>
      <c r="GYW1" s="1"/>
      <c r="GYX1" s="1"/>
      <c r="GYY1" s="1"/>
      <c r="GYZ1" s="1"/>
      <c r="GZA1" s="1"/>
      <c r="GZB1" s="1"/>
      <c r="GZC1" s="1"/>
      <c r="GZD1" s="1"/>
      <c r="GZE1" s="1"/>
      <c r="GZF1" s="1"/>
      <c r="GZG1" s="1"/>
      <c r="GZH1" s="1"/>
      <c r="GZI1" s="1"/>
      <c r="GZJ1" s="1"/>
      <c r="GZK1" s="1"/>
      <c r="GZL1" s="1"/>
      <c r="GZM1" s="1"/>
      <c r="GZN1" s="1"/>
      <c r="GZO1" s="1"/>
      <c r="GZP1" s="1"/>
      <c r="GZQ1" s="1"/>
      <c r="GZR1" s="1"/>
      <c r="GZS1" s="1"/>
      <c r="GZT1" s="1"/>
      <c r="GZU1" s="1"/>
      <c r="GZV1" s="1"/>
      <c r="GZW1" s="1"/>
      <c r="GZX1" s="1"/>
      <c r="GZY1" s="1"/>
      <c r="GZZ1" s="1"/>
      <c r="HAA1" s="1"/>
      <c r="HAB1" s="1"/>
      <c r="HAC1" s="1"/>
      <c r="HAD1" s="1"/>
    </row>
    <row r="2" spans="1:5438" s="303" customFormat="1" ht="18.75">
      <c r="A2" s="96" t="s">
        <v>8</v>
      </c>
      <c r="B2" s="26" t="s">
        <v>92</v>
      </c>
      <c r="C2" s="1"/>
      <c r="D2" s="1"/>
      <c r="E2" s="1"/>
      <c r="F2" s="120"/>
      <c r="G2" s="120"/>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c r="IX2" s="1"/>
      <c r="IY2" s="1"/>
      <c r="IZ2" s="1"/>
      <c r="JA2" s="1"/>
      <c r="JB2" s="1"/>
      <c r="JC2" s="1"/>
      <c r="JD2" s="1"/>
      <c r="JE2" s="1"/>
      <c r="JF2" s="1"/>
      <c r="JG2" s="1"/>
      <c r="JH2" s="1"/>
      <c r="JI2" s="1"/>
      <c r="JJ2" s="1"/>
      <c r="JK2" s="1"/>
      <c r="JL2" s="1"/>
      <c r="JM2" s="1"/>
      <c r="JN2" s="1"/>
      <c r="JO2" s="1"/>
      <c r="JP2" s="1"/>
      <c r="JQ2" s="1"/>
      <c r="JR2" s="1"/>
      <c r="JS2" s="1"/>
      <c r="JT2" s="1"/>
      <c r="JU2" s="1"/>
      <c r="JV2" s="1"/>
      <c r="JW2" s="1"/>
      <c r="JX2" s="1"/>
      <c r="JY2" s="1"/>
      <c r="JZ2" s="1"/>
      <c r="KA2" s="1"/>
      <c r="KB2" s="1"/>
      <c r="KC2" s="1"/>
      <c r="KD2" s="1"/>
      <c r="KE2" s="1"/>
      <c r="KF2" s="1"/>
      <c r="KG2" s="1"/>
      <c r="KH2" s="1"/>
      <c r="KI2" s="1"/>
      <c r="KJ2" s="1"/>
      <c r="KK2" s="1"/>
      <c r="KL2" s="1"/>
      <c r="KM2" s="1"/>
      <c r="KN2" s="1"/>
      <c r="KO2" s="1"/>
      <c r="KP2" s="1"/>
      <c r="KQ2" s="1"/>
      <c r="KR2" s="1"/>
      <c r="KS2" s="1"/>
      <c r="KT2" s="1"/>
      <c r="KU2" s="1"/>
      <c r="KV2" s="1"/>
      <c r="KW2" s="1"/>
      <c r="KX2" s="1"/>
      <c r="KY2" s="1"/>
      <c r="KZ2" s="1"/>
      <c r="LA2" s="1"/>
      <c r="LB2" s="1"/>
      <c r="LC2" s="1"/>
      <c r="LD2" s="1"/>
      <c r="LE2" s="1"/>
      <c r="LF2" s="1"/>
      <c r="LG2" s="1"/>
      <c r="LH2" s="1"/>
      <c r="LI2" s="1"/>
      <c r="LJ2" s="1"/>
      <c r="LK2" s="1"/>
      <c r="LL2" s="1"/>
      <c r="LM2" s="1"/>
      <c r="LN2" s="1"/>
      <c r="LO2" s="1"/>
      <c r="LP2" s="1"/>
      <c r="LQ2" s="1"/>
      <c r="LR2" s="1"/>
      <c r="LS2" s="1"/>
      <c r="LT2" s="1"/>
      <c r="LU2" s="1"/>
      <c r="LV2" s="1"/>
      <c r="LW2" s="1"/>
      <c r="LX2" s="1"/>
      <c r="LY2" s="1"/>
      <c r="LZ2" s="1"/>
      <c r="MA2" s="1"/>
      <c r="MB2" s="1"/>
      <c r="MC2" s="1"/>
      <c r="MD2" s="1"/>
      <c r="ME2" s="1"/>
      <c r="MF2" s="1"/>
      <c r="MG2" s="1"/>
      <c r="MH2" s="1"/>
      <c r="MI2" s="1"/>
      <c r="MJ2" s="1"/>
      <c r="MK2" s="1"/>
      <c r="ML2" s="1"/>
      <c r="MM2" s="1"/>
      <c r="MN2" s="1"/>
      <c r="MO2" s="1"/>
      <c r="MP2" s="1"/>
      <c r="MQ2" s="1"/>
      <c r="MR2" s="1"/>
      <c r="MS2" s="1"/>
      <c r="MT2" s="1"/>
      <c r="MU2" s="1"/>
      <c r="MV2" s="1"/>
      <c r="MW2" s="1"/>
      <c r="MX2" s="1"/>
      <c r="MY2" s="1"/>
      <c r="MZ2" s="1"/>
      <c r="NA2" s="1"/>
      <c r="NB2" s="1"/>
      <c r="NC2" s="1"/>
      <c r="ND2" s="1"/>
      <c r="NE2" s="1"/>
      <c r="NF2" s="1"/>
      <c r="NG2" s="1"/>
      <c r="NH2" s="1"/>
      <c r="NI2" s="1"/>
      <c r="NJ2" s="1"/>
      <c r="NK2" s="1"/>
      <c r="NL2" s="1"/>
      <c r="NM2" s="1"/>
      <c r="NN2" s="1"/>
      <c r="NO2" s="1"/>
      <c r="NP2" s="1"/>
      <c r="NQ2" s="1"/>
      <c r="NR2" s="1"/>
      <c r="NS2" s="1"/>
      <c r="NT2" s="1"/>
      <c r="NU2" s="1"/>
      <c r="NV2" s="1"/>
      <c r="NW2" s="1"/>
      <c r="NX2" s="1"/>
      <c r="NY2" s="1"/>
      <c r="NZ2" s="1"/>
      <c r="OA2" s="1"/>
      <c r="OB2" s="1"/>
      <c r="OC2" s="1"/>
      <c r="OD2" s="1"/>
      <c r="OE2" s="1"/>
      <c r="OF2" s="1"/>
      <c r="OG2" s="1"/>
      <c r="OH2" s="1"/>
      <c r="OI2" s="1"/>
      <c r="OJ2" s="1"/>
      <c r="OK2" s="1"/>
      <c r="OL2" s="1"/>
      <c r="OM2" s="1"/>
      <c r="ON2" s="1"/>
      <c r="OO2" s="1"/>
      <c r="OP2" s="1"/>
      <c r="OQ2" s="1"/>
      <c r="OR2" s="1"/>
      <c r="OS2" s="1"/>
      <c r="OT2" s="1"/>
      <c r="OU2" s="1"/>
      <c r="OV2" s="1"/>
      <c r="OW2" s="1"/>
      <c r="OX2" s="1"/>
      <c r="OY2" s="1"/>
      <c r="OZ2" s="1"/>
      <c r="PA2" s="1"/>
      <c r="PB2" s="1"/>
      <c r="PC2" s="1"/>
      <c r="PD2" s="1"/>
      <c r="PE2" s="1"/>
      <c r="PF2" s="1"/>
      <c r="PG2" s="1"/>
      <c r="PH2" s="1"/>
      <c r="PI2" s="1"/>
      <c r="PJ2" s="1"/>
      <c r="PK2" s="1"/>
      <c r="PL2" s="1"/>
      <c r="PM2" s="1"/>
      <c r="PN2" s="1"/>
      <c r="PO2" s="1"/>
      <c r="PP2" s="1"/>
      <c r="PQ2" s="1"/>
      <c r="PR2" s="1"/>
      <c r="PS2" s="1"/>
      <c r="PT2" s="1"/>
      <c r="PU2" s="1"/>
      <c r="PV2" s="1"/>
      <c r="PW2" s="1"/>
      <c r="PX2" s="1"/>
      <c r="PY2" s="1"/>
      <c r="PZ2" s="1"/>
      <c r="QA2" s="1"/>
      <c r="QB2" s="1"/>
      <c r="QC2" s="1"/>
      <c r="QD2" s="1"/>
      <c r="QE2" s="1"/>
      <c r="QF2" s="1"/>
      <c r="QG2" s="1"/>
      <c r="QH2" s="1"/>
      <c r="QI2" s="1"/>
      <c r="QJ2" s="1"/>
      <c r="QK2" s="1"/>
      <c r="QL2" s="1"/>
      <c r="QM2" s="1"/>
      <c r="QN2" s="1"/>
      <c r="QO2" s="1"/>
      <c r="QP2" s="1"/>
      <c r="QQ2" s="1"/>
      <c r="QR2" s="1"/>
      <c r="QS2" s="1"/>
      <c r="QT2" s="1"/>
      <c r="QU2" s="1"/>
      <c r="QV2" s="1"/>
      <c r="QW2" s="1"/>
      <c r="QX2" s="1"/>
      <c r="QY2" s="1"/>
      <c r="QZ2" s="1"/>
      <c r="RA2" s="1"/>
      <c r="RB2" s="1"/>
      <c r="RC2" s="1"/>
      <c r="RD2" s="1"/>
      <c r="RE2" s="1"/>
      <c r="RF2" s="1"/>
      <c r="RG2" s="1"/>
      <c r="RH2" s="1"/>
      <c r="RI2" s="1"/>
      <c r="RJ2" s="1"/>
      <c r="RK2" s="1"/>
      <c r="RL2" s="1"/>
      <c r="RM2" s="1"/>
      <c r="RN2" s="1"/>
      <c r="RO2" s="1"/>
      <c r="RP2" s="1"/>
      <c r="RQ2" s="1"/>
      <c r="RR2" s="1"/>
      <c r="RS2" s="1"/>
      <c r="RT2" s="1"/>
      <c r="RU2" s="1"/>
      <c r="RV2" s="1"/>
      <c r="RW2" s="1"/>
      <c r="RX2" s="1"/>
      <c r="RY2" s="1"/>
      <c r="RZ2" s="1"/>
      <c r="SA2" s="1"/>
      <c r="SB2" s="1"/>
      <c r="SC2" s="1"/>
      <c r="SD2" s="1"/>
      <c r="SE2" s="1"/>
      <c r="SF2" s="1"/>
      <c r="SG2" s="1"/>
      <c r="SH2" s="1"/>
      <c r="SI2" s="1"/>
      <c r="SJ2" s="1"/>
      <c r="SK2" s="1"/>
      <c r="SL2" s="1"/>
      <c r="SM2" s="1"/>
      <c r="SN2" s="1"/>
      <c r="SO2" s="1"/>
      <c r="SP2" s="1"/>
      <c r="SQ2" s="1"/>
      <c r="SR2" s="1"/>
      <c r="SS2" s="1"/>
      <c r="ST2" s="1"/>
      <c r="SU2" s="1"/>
      <c r="SV2" s="1"/>
      <c r="SW2" s="1"/>
      <c r="SX2" s="1"/>
      <c r="SY2" s="1"/>
      <c r="SZ2" s="1"/>
      <c r="TA2" s="1"/>
      <c r="TB2" s="1"/>
      <c r="TC2" s="1"/>
      <c r="TD2" s="1"/>
      <c r="TE2" s="1"/>
      <c r="TF2" s="1"/>
      <c r="TG2" s="1"/>
      <c r="TH2" s="1"/>
      <c r="TI2" s="1"/>
      <c r="TJ2" s="1"/>
      <c r="TK2" s="1"/>
      <c r="TL2" s="1"/>
      <c r="TM2" s="1"/>
      <c r="TN2" s="1"/>
      <c r="TO2" s="1"/>
      <c r="TP2" s="1"/>
      <c r="TQ2" s="1"/>
      <c r="TR2" s="1"/>
      <c r="TS2" s="1"/>
      <c r="TT2" s="1"/>
      <c r="TU2" s="1"/>
      <c r="TV2" s="1"/>
      <c r="TW2" s="1"/>
      <c r="TX2" s="1"/>
      <c r="TY2" s="1"/>
      <c r="TZ2" s="1"/>
      <c r="UA2" s="1"/>
      <c r="UB2" s="1"/>
      <c r="UC2" s="1"/>
      <c r="UD2" s="1"/>
      <c r="UE2" s="1"/>
      <c r="UF2" s="1"/>
      <c r="UG2" s="1"/>
      <c r="UH2" s="1"/>
      <c r="UI2" s="1"/>
      <c r="UJ2" s="1"/>
      <c r="UK2" s="1"/>
      <c r="UL2" s="1"/>
      <c r="UM2" s="1"/>
      <c r="UN2" s="1"/>
      <c r="UO2" s="1"/>
      <c r="UP2" s="1"/>
      <c r="UQ2" s="1"/>
      <c r="UR2" s="1"/>
      <c r="US2" s="1"/>
      <c r="UT2" s="1"/>
      <c r="UU2" s="1"/>
      <c r="UV2" s="1"/>
      <c r="UW2" s="1"/>
      <c r="UX2" s="1"/>
      <c r="UY2" s="1"/>
      <c r="UZ2" s="1"/>
      <c r="VA2" s="1"/>
      <c r="VB2" s="1"/>
      <c r="VC2" s="1"/>
      <c r="VD2" s="1"/>
      <c r="VE2" s="1"/>
      <c r="VF2" s="1"/>
      <c r="VG2" s="1"/>
      <c r="VH2" s="1"/>
      <c r="VI2" s="1"/>
      <c r="VJ2" s="1"/>
      <c r="VK2" s="1"/>
      <c r="VL2" s="1"/>
      <c r="VM2" s="1"/>
      <c r="VN2" s="1"/>
      <c r="VO2" s="1"/>
      <c r="VP2" s="1"/>
      <c r="VQ2" s="1"/>
      <c r="VR2" s="1"/>
      <c r="VS2" s="1"/>
      <c r="VT2" s="1"/>
      <c r="VU2" s="1"/>
      <c r="VV2" s="1"/>
      <c r="VW2" s="1"/>
      <c r="VX2" s="1"/>
      <c r="VY2" s="1"/>
      <c r="VZ2" s="1"/>
      <c r="WA2" s="1"/>
      <c r="WB2" s="1"/>
      <c r="WC2" s="1"/>
      <c r="WD2" s="1"/>
      <c r="WE2" s="1"/>
      <c r="WF2" s="1"/>
      <c r="WG2" s="1"/>
      <c r="WH2" s="1"/>
      <c r="WI2" s="1"/>
      <c r="WJ2" s="1"/>
      <c r="WK2" s="1"/>
      <c r="WL2" s="1"/>
      <c r="WM2" s="1"/>
      <c r="WN2" s="1"/>
      <c r="WO2" s="1"/>
      <c r="WP2" s="1"/>
      <c r="WQ2" s="1"/>
      <c r="WR2" s="1"/>
      <c r="WS2" s="1"/>
      <c r="WT2" s="1"/>
      <c r="WU2" s="1"/>
      <c r="WV2" s="1"/>
      <c r="WW2" s="1"/>
      <c r="WX2" s="1"/>
      <c r="WY2" s="1"/>
      <c r="WZ2" s="1"/>
      <c r="XA2" s="1"/>
      <c r="XB2" s="1"/>
      <c r="XC2" s="1"/>
      <c r="XD2" s="1"/>
      <c r="XE2" s="1"/>
      <c r="XF2" s="1"/>
      <c r="XG2" s="1"/>
      <c r="XH2" s="1"/>
      <c r="XI2" s="1"/>
      <c r="XJ2" s="1"/>
      <c r="XK2" s="1"/>
      <c r="XL2" s="1"/>
      <c r="XM2" s="1"/>
      <c r="XN2" s="1"/>
      <c r="XO2" s="1"/>
      <c r="XP2" s="1"/>
      <c r="XQ2" s="1"/>
      <c r="XR2" s="1"/>
      <c r="XS2" s="1"/>
      <c r="XT2" s="1"/>
      <c r="XU2" s="1"/>
      <c r="XV2" s="1"/>
      <c r="XW2" s="1"/>
      <c r="XX2" s="1"/>
      <c r="XY2" s="1"/>
      <c r="XZ2" s="1"/>
      <c r="YA2" s="1"/>
      <c r="YB2" s="1"/>
      <c r="YC2" s="1"/>
      <c r="YD2" s="1"/>
      <c r="YE2" s="1"/>
      <c r="YF2" s="1"/>
      <c r="YG2" s="1"/>
      <c r="YH2" s="1"/>
      <c r="YI2" s="1"/>
      <c r="YJ2" s="1"/>
      <c r="YK2" s="1"/>
      <c r="YL2" s="1"/>
      <c r="YM2" s="1"/>
      <c r="YN2" s="1"/>
      <c r="YO2" s="1"/>
      <c r="YP2" s="1"/>
      <c r="YQ2" s="1"/>
      <c r="YR2" s="1"/>
      <c r="YS2" s="1"/>
      <c r="YT2" s="1"/>
      <c r="YU2" s="1"/>
      <c r="YV2" s="1"/>
      <c r="YW2" s="1"/>
      <c r="YX2" s="1"/>
      <c r="YY2" s="1"/>
      <c r="YZ2" s="1"/>
      <c r="ZA2" s="1"/>
      <c r="ZB2" s="1"/>
      <c r="ZC2" s="1"/>
      <c r="ZD2" s="1"/>
      <c r="ZE2" s="1"/>
      <c r="ZF2" s="1"/>
      <c r="ZG2" s="1"/>
      <c r="ZH2" s="1"/>
      <c r="ZI2" s="1"/>
      <c r="ZJ2" s="1"/>
      <c r="ZK2" s="1"/>
      <c r="ZL2" s="1"/>
      <c r="ZM2" s="1"/>
      <c r="ZN2" s="1"/>
      <c r="ZO2" s="1"/>
      <c r="ZP2" s="1"/>
      <c r="ZQ2" s="1"/>
      <c r="ZR2" s="1"/>
      <c r="ZS2" s="1"/>
      <c r="ZT2" s="1"/>
      <c r="ZU2" s="1"/>
      <c r="ZV2" s="1"/>
      <c r="ZW2" s="1"/>
      <c r="ZX2" s="1"/>
      <c r="ZY2" s="1"/>
      <c r="ZZ2" s="1"/>
      <c r="AAA2" s="1"/>
      <c r="AAB2" s="1"/>
      <c r="AAC2" s="1"/>
      <c r="AAD2" s="1"/>
      <c r="AAE2" s="1"/>
      <c r="AAF2" s="1"/>
      <c r="AAG2" s="1"/>
      <c r="AAH2" s="1"/>
      <c r="AAI2" s="1"/>
      <c r="AAJ2" s="1"/>
      <c r="AAK2" s="1"/>
      <c r="AAL2" s="1"/>
      <c r="AAM2" s="1"/>
      <c r="AAN2" s="1"/>
      <c r="AAO2" s="1"/>
      <c r="AAP2" s="1"/>
      <c r="AAQ2" s="1"/>
      <c r="AAR2" s="1"/>
      <c r="AAS2" s="1"/>
      <c r="AAT2" s="1"/>
      <c r="AAU2" s="1"/>
      <c r="AAV2" s="1"/>
      <c r="AAW2" s="1"/>
      <c r="AAX2" s="1"/>
      <c r="AAY2" s="1"/>
      <c r="AAZ2" s="1"/>
      <c r="ABA2" s="1"/>
      <c r="ABB2" s="1"/>
      <c r="ABC2" s="1"/>
      <c r="ABD2" s="1"/>
      <c r="ABE2" s="1"/>
      <c r="ABF2" s="1"/>
      <c r="ABG2" s="1"/>
      <c r="ABH2" s="1"/>
      <c r="ABI2" s="1"/>
      <c r="ABJ2" s="1"/>
      <c r="ABK2" s="1"/>
      <c r="ABL2" s="1"/>
      <c r="ABM2" s="1"/>
      <c r="ABN2" s="1"/>
      <c r="ABO2" s="1"/>
      <c r="ABP2" s="1"/>
      <c r="ABQ2" s="1"/>
      <c r="ABR2" s="1"/>
      <c r="ABS2" s="1"/>
      <c r="ABT2" s="1"/>
      <c r="ABU2" s="1"/>
      <c r="ABV2" s="1"/>
      <c r="ABW2" s="1"/>
      <c r="ABX2" s="1"/>
      <c r="ABY2" s="1"/>
      <c r="ABZ2" s="1"/>
      <c r="ACA2" s="1"/>
      <c r="ACB2" s="1"/>
      <c r="ACC2" s="1"/>
      <c r="ACD2" s="1"/>
      <c r="ACE2" s="1"/>
      <c r="ACF2" s="1"/>
      <c r="ACG2" s="1"/>
      <c r="ACH2" s="1"/>
      <c r="ACI2" s="1"/>
      <c r="ACJ2" s="1"/>
      <c r="ACK2" s="1"/>
      <c r="ACL2" s="1"/>
      <c r="ACM2" s="1"/>
      <c r="ACN2" s="1"/>
      <c r="ACO2" s="1"/>
      <c r="ACP2" s="1"/>
      <c r="ACQ2" s="1"/>
      <c r="ACR2" s="1"/>
      <c r="ACS2" s="1"/>
      <c r="ACT2" s="1"/>
      <c r="ACU2" s="1"/>
      <c r="ACV2" s="1"/>
      <c r="ACW2" s="1"/>
      <c r="ACX2" s="1"/>
      <c r="ACY2" s="1"/>
      <c r="ACZ2" s="1"/>
      <c r="ADA2" s="1"/>
      <c r="ADB2" s="1"/>
      <c r="ADC2" s="1"/>
      <c r="ADD2" s="1"/>
      <c r="ADE2" s="1"/>
      <c r="ADF2" s="1"/>
      <c r="ADG2" s="1"/>
      <c r="ADH2" s="1"/>
      <c r="ADI2" s="1"/>
      <c r="ADJ2" s="1"/>
      <c r="ADK2" s="1"/>
      <c r="ADL2" s="1"/>
      <c r="ADM2" s="1"/>
      <c r="ADN2" s="1"/>
      <c r="ADO2" s="1"/>
      <c r="ADP2" s="1"/>
      <c r="ADQ2" s="1"/>
      <c r="ADR2" s="1"/>
      <c r="ADS2" s="1"/>
      <c r="ADT2" s="1"/>
      <c r="ADU2" s="1"/>
      <c r="ADV2" s="1"/>
      <c r="ADW2" s="1"/>
      <c r="ADX2" s="1"/>
      <c r="ADY2" s="1"/>
      <c r="ADZ2" s="1"/>
      <c r="AEA2" s="1"/>
      <c r="AEB2" s="1"/>
      <c r="AEC2" s="1"/>
      <c r="AED2" s="1"/>
      <c r="AEE2" s="1"/>
      <c r="AEF2" s="1"/>
      <c r="AEG2" s="1"/>
      <c r="AEH2" s="1"/>
      <c r="AEI2" s="1"/>
      <c r="AEJ2" s="1"/>
      <c r="AEK2" s="1"/>
      <c r="AEL2" s="1"/>
      <c r="AEM2" s="1"/>
      <c r="AEN2" s="1"/>
      <c r="AEO2" s="1"/>
      <c r="AEP2" s="1"/>
      <c r="AEQ2" s="1"/>
      <c r="AER2" s="1"/>
      <c r="AES2" s="1"/>
      <c r="AET2" s="1"/>
      <c r="AEU2" s="1"/>
      <c r="AEV2" s="1"/>
      <c r="AEW2" s="1"/>
      <c r="AEX2" s="1"/>
      <c r="AEY2" s="1"/>
      <c r="AEZ2" s="1"/>
      <c r="AFA2" s="1"/>
      <c r="AFB2" s="1"/>
      <c r="AFC2" s="1"/>
      <c r="AFD2" s="1"/>
      <c r="AFE2" s="1"/>
      <c r="AFF2" s="1"/>
      <c r="AFG2" s="1"/>
      <c r="AFH2" s="1"/>
      <c r="AFI2" s="1"/>
      <c r="AFJ2" s="1"/>
      <c r="AFK2" s="1"/>
      <c r="AFL2" s="1"/>
      <c r="AFM2" s="1"/>
      <c r="AFN2" s="1"/>
      <c r="AFO2" s="1"/>
      <c r="AFP2" s="1"/>
      <c r="AFQ2" s="1"/>
      <c r="AFR2" s="1"/>
      <c r="AFS2" s="1"/>
      <c r="AFT2" s="1"/>
      <c r="AFU2" s="1"/>
      <c r="AFV2" s="1"/>
      <c r="AFW2" s="1"/>
      <c r="AFX2" s="1"/>
      <c r="AFY2" s="1"/>
      <c r="AFZ2" s="1"/>
      <c r="AGA2" s="1"/>
      <c r="AGB2" s="1"/>
      <c r="AGC2" s="1"/>
      <c r="AGD2" s="1"/>
      <c r="AGE2" s="1"/>
      <c r="AGF2" s="1"/>
      <c r="AGG2" s="1"/>
      <c r="AGH2" s="1"/>
      <c r="AGI2" s="1"/>
      <c r="AGJ2" s="1"/>
      <c r="AGK2" s="1"/>
      <c r="AGL2" s="1"/>
      <c r="AGM2" s="1"/>
      <c r="AGN2" s="1"/>
      <c r="AGO2" s="1"/>
      <c r="AGP2" s="1"/>
      <c r="AGQ2" s="1"/>
      <c r="AGR2" s="1"/>
      <c r="AGS2" s="1"/>
      <c r="AGT2" s="1"/>
      <c r="AGU2" s="1"/>
      <c r="AGV2" s="1"/>
      <c r="AGW2" s="1"/>
      <c r="AGX2" s="1"/>
      <c r="AGY2" s="1"/>
      <c r="AGZ2" s="1"/>
      <c r="AHA2" s="1"/>
      <c r="AHB2" s="1"/>
      <c r="AHC2" s="1"/>
      <c r="AHD2" s="1"/>
      <c r="AHE2" s="1"/>
      <c r="AHF2" s="1"/>
      <c r="AHG2" s="1"/>
      <c r="AHH2" s="1"/>
      <c r="AHI2" s="1"/>
      <c r="AHJ2" s="1"/>
      <c r="AHK2" s="1"/>
      <c r="AHL2" s="1"/>
      <c r="AHM2" s="1"/>
      <c r="AHN2" s="1"/>
      <c r="AHO2" s="1"/>
      <c r="AHP2" s="1"/>
      <c r="AHQ2" s="1"/>
      <c r="AHR2" s="1"/>
      <c r="AHS2" s="1"/>
      <c r="AHT2" s="1"/>
      <c r="AHU2" s="1"/>
      <c r="AHV2" s="1"/>
      <c r="AHW2" s="1"/>
      <c r="AHX2" s="1"/>
      <c r="AHY2" s="1"/>
      <c r="AHZ2" s="1"/>
      <c r="AIA2" s="1"/>
      <c r="AIB2" s="1"/>
      <c r="AIC2" s="1"/>
      <c r="AID2" s="1"/>
      <c r="AIE2" s="1"/>
      <c r="AIF2" s="1"/>
      <c r="AIG2" s="1"/>
      <c r="AIH2" s="1"/>
      <c r="AII2" s="1"/>
      <c r="AIJ2" s="1"/>
      <c r="AIK2" s="1"/>
      <c r="AIL2" s="1"/>
      <c r="AIM2" s="1"/>
      <c r="AIN2" s="1"/>
      <c r="AIO2" s="1"/>
      <c r="AIP2" s="1"/>
      <c r="AIQ2" s="1"/>
      <c r="AIR2" s="1"/>
      <c r="AIS2" s="1"/>
      <c r="AIT2" s="1"/>
      <c r="AIU2" s="1"/>
      <c r="AIV2" s="1"/>
      <c r="AIW2" s="1"/>
      <c r="AIX2" s="1"/>
      <c r="AIY2" s="1"/>
      <c r="AIZ2" s="1"/>
      <c r="AJA2" s="1"/>
      <c r="AJB2" s="1"/>
      <c r="AJC2" s="1"/>
      <c r="AJD2" s="1"/>
      <c r="AJE2" s="1"/>
      <c r="AJF2" s="1"/>
      <c r="AJG2" s="1"/>
      <c r="AJH2" s="1"/>
      <c r="AJI2" s="1"/>
      <c r="AJJ2" s="1"/>
      <c r="AJK2" s="1"/>
      <c r="AJL2" s="1"/>
      <c r="AJM2" s="1"/>
      <c r="AJN2" s="1"/>
      <c r="AJO2" s="1"/>
      <c r="AJP2" s="1"/>
      <c r="AJQ2" s="1"/>
      <c r="AJR2" s="1"/>
      <c r="AJS2" s="1"/>
      <c r="AJT2" s="1"/>
      <c r="AJU2" s="1"/>
      <c r="AJV2" s="1"/>
      <c r="AJW2" s="1"/>
      <c r="AJX2" s="1"/>
      <c r="AJY2" s="1"/>
      <c r="AJZ2" s="1"/>
      <c r="AKA2" s="1"/>
      <c r="AKB2" s="1"/>
      <c r="AKC2" s="1"/>
      <c r="AKD2" s="1"/>
      <c r="AKE2" s="1"/>
      <c r="AKF2" s="1"/>
      <c r="AKG2" s="1"/>
      <c r="AKH2" s="1"/>
      <c r="AKI2" s="1"/>
      <c r="AKJ2" s="1"/>
      <c r="AKK2" s="1"/>
      <c r="AKL2" s="1"/>
      <c r="AKM2" s="1"/>
      <c r="AKN2" s="1"/>
      <c r="AKO2" s="1"/>
      <c r="AKP2" s="1"/>
      <c r="AKQ2" s="1"/>
      <c r="AKR2" s="1"/>
      <c r="AKS2" s="1"/>
      <c r="AKT2" s="1"/>
      <c r="AKU2" s="1"/>
      <c r="AKV2" s="1"/>
      <c r="AKW2" s="1"/>
      <c r="AKX2" s="1"/>
      <c r="AKY2" s="1"/>
      <c r="AKZ2" s="1"/>
      <c r="ALA2" s="1"/>
      <c r="ALB2" s="1"/>
      <c r="ALC2" s="1"/>
      <c r="ALD2" s="1"/>
      <c r="ALE2" s="1"/>
      <c r="ALF2" s="1"/>
      <c r="ALG2" s="1"/>
      <c r="ALH2" s="1"/>
      <c r="ALI2" s="1"/>
      <c r="ALJ2" s="1"/>
      <c r="ALK2" s="1"/>
      <c r="ALL2" s="1"/>
      <c r="ALM2" s="1"/>
      <c r="ALN2" s="1"/>
      <c r="ALO2" s="1"/>
      <c r="ALP2" s="1"/>
      <c r="ALQ2" s="1"/>
      <c r="ALR2" s="1"/>
      <c r="ALS2" s="1"/>
      <c r="ALT2" s="1"/>
      <c r="ALU2" s="1"/>
      <c r="ALV2" s="1"/>
      <c r="ALW2" s="1"/>
      <c r="ALX2" s="1"/>
      <c r="ALY2" s="1"/>
      <c r="ALZ2" s="1"/>
      <c r="AMA2" s="1"/>
      <c r="AMB2" s="1"/>
      <c r="AMC2" s="1"/>
      <c r="AMD2" s="1"/>
      <c r="AME2" s="1"/>
      <c r="AMF2" s="1"/>
      <c r="AMG2" s="1"/>
      <c r="AMH2" s="1"/>
      <c r="AMI2" s="1"/>
      <c r="AMJ2" s="1"/>
      <c r="AMK2" s="1"/>
      <c r="AML2" s="1"/>
      <c r="AMM2" s="1"/>
      <c r="AMN2" s="1"/>
      <c r="AMO2" s="1"/>
      <c r="AMP2" s="1"/>
      <c r="AMQ2" s="1"/>
      <c r="AMR2" s="1"/>
      <c r="AMS2" s="1"/>
      <c r="AMT2" s="1"/>
      <c r="AMU2" s="1"/>
      <c r="AMV2" s="1"/>
      <c r="AMW2" s="1"/>
      <c r="AMX2" s="1"/>
      <c r="AMY2" s="1"/>
      <c r="AMZ2" s="1"/>
      <c r="ANA2" s="1"/>
      <c r="ANB2" s="1"/>
      <c r="ANC2" s="1"/>
      <c r="AND2" s="1"/>
      <c r="ANE2" s="1"/>
      <c r="ANF2" s="1"/>
      <c r="ANG2" s="1"/>
      <c r="ANH2" s="1"/>
      <c r="ANI2" s="1"/>
      <c r="ANJ2" s="1"/>
      <c r="ANK2" s="1"/>
      <c r="ANL2" s="1"/>
      <c r="ANM2" s="1"/>
      <c r="ANN2" s="1"/>
      <c r="ANO2" s="1"/>
      <c r="ANP2" s="1"/>
      <c r="ANQ2" s="1"/>
      <c r="ANR2" s="1"/>
      <c r="ANS2" s="1"/>
      <c r="ANT2" s="1"/>
      <c r="ANU2" s="1"/>
      <c r="ANV2" s="1"/>
      <c r="ANW2" s="1"/>
      <c r="ANX2" s="1"/>
      <c r="ANY2" s="1"/>
      <c r="ANZ2" s="1"/>
      <c r="AOA2" s="1"/>
      <c r="AOB2" s="1"/>
      <c r="AOC2" s="1"/>
      <c r="AOD2" s="1"/>
      <c r="AOE2" s="1"/>
      <c r="AOF2" s="1"/>
      <c r="AOG2" s="1"/>
      <c r="AOH2" s="1"/>
      <c r="AOI2" s="1"/>
      <c r="AOJ2" s="1"/>
      <c r="AOK2" s="1"/>
      <c r="AOL2" s="1"/>
      <c r="AOM2" s="1"/>
      <c r="AON2" s="1"/>
      <c r="AOO2" s="1"/>
      <c r="AOP2" s="1"/>
      <c r="AOQ2" s="1"/>
      <c r="AOR2" s="1"/>
      <c r="AOS2" s="1"/>
      <c r="AOT2" s="1"/>
      <c r="AOU2" s="1"/>
      <c r="AOV2" s="1"/>
      <c r="AOW2" s="1"/>
      <c r="AOX2" s="1"/>
      <c r="AOY2" s="1"/>
      <c r="AOZ2" s="1"/>
      <c r="APA2" s="1"/>
      <c r="APB2" s="1"/>
      <c r="APC2" s="1"/>
      <c r="APD2" s="1"/>
      <c r="APE2" s="1"/>
      <c r="APF2" s="1"/>
      <c r="APG2" s="1"/>
      <c r="APH2" s="1"/>
      <c r="API2" s="1"/>
      <c r="APJ2" s="1"/>
      <c r="APK2" s="1"/>
      <c r="APL2" s="1"/>
      <c r="APM2" s="1"/>
      <c r="APN2" s="1"/>
      <c r="APO2" s="1"/>
      <c r="APP2" s="1"/>
      <c r="APQ2" s="1"/>
      <c r="APR2" s="1"/>
      <c r="APS2" s="1"/>
      <c r="APT2" s="1"/>
      <c r="APU2" s="1"/>
      <c r="APV2" s="1"/>
      <c r="APW2" s="1"/>
      <c r="APX2" s="1"/>
      <c r="APY2" s="1"/>
      <c r="APZ2" s="1"/>
      <c r="AQA2" s="1"/>
      <c r="AQB2" s="1"/>
      <c r="AQC2" s="1"/>
      <c r="AQD2" s="1"/>
      <c r="AQE2" s="1"/>
      <c r="AQF2" s="1"/>
      <c r="AQG2" s="1"/>
      <c r="AQH2" s="1"/>
      <c r="AQI2" s="1"/>
      <c r="AQJ2" s="1"/>
      <c r="AQK2" s="1"/>
      <c r="AQL2" s="1"/>
      <c r="AQM2" s="1"/>
      <c r="AQN2" s="1"/>
      <c r="AQO2" s="1"/>
      <c r="AQP2" s="1"/>
      <c r="AQQ2" s="1"/>
      <c r="AQR2" s="1"/>
      <c r="AQS2" s="1"/>
      <c r="AQT2" s="1"/>
      <c r="AQU2" s="1"/>
      <c r="AQV2" s="1"/>
      <c r="AQW2" s="1"/>
      <c r="AQX2" s="1"/>
      <c r="AQY2" s="1"/>
      <c r="AQZ2" s="1"/>
      <c r="ARA2" s="1"/>
      <c r="ARB2" s="1"/>
      <c r="ARC2" s="1"/>
      <c r="ARD2" s="1"/>
      <c r="ARE2" s="1"/>
      <c r="ARF2" s="1"/>
      <c r="ARG2" s="1"/>
      <c r="ARH2" s="1"/>
      <c r="ARI2" s="1"/>
      <c r="ARJ2" s="1"/>
      <c r="ARK2" s="1"/>
      <c r="ARL2" s="1"/>
      <c r="ARM2" s="1"/>
      <c r="ARN2" s="1"/>
      <c r="ARO2" s="1"/>
      <c r="ARP2" s="1"/>
      <c r="ARQ2" s="1"/>
      <c r="ARR2" s="1"/>
      <c r="ARS2" s="1"/>
      <c r="ART2" s="1"/>
      <c r="ARU2" s="1"/>
      <c r="ARV2" s="1"/>
      <c r="ARW2" s="1"/>
      <c r="ARX2" s="1"/>
      <c r="ARY2" s="1"/>
      <c r="ARZ2" s="1"/>
      <c r="ASA2" s="1"/>
      <c r="ASB2" s="1"/>
      <c r="ASC2" s="1"/>
      <c r="ASD2" s="1"/>
      <c r="ASE2" s="1"/>
      <c r="ASF2" s="1"/>
      <c r="ASG2" s="1"/>
      <c r="ASH2" s="1"/>
      <c r="ASI2" s="1"/>
      <c r="ASJ2" s="1"/>
      <c r="ASK2" s="1"/>
      <c r="ASL2" s="1"/>
      <c r="ASM2" s="1"/>
      <c r="ASN2" s="1"/>
      <c r="ASO2" s="1"/>
      <c r="ASP2" s="1"/>
      <c r="ASQ2" s="1"/>
      <c r="ASR2" s="1"/>
      <c r="ASS2" s="1"/>
      <c r="AST2" s="1"/>
      <c r="ASU2" s="1"/>
      <c r="ASV2" s="1"/>
      <c r="ASW2" s="1"/>
      <c r="ASX2" s="1"/>
      <c r="ASY2" s="1"/>
      <c r="ASZ2" s="1"/>
      <c r="ATA2" s="1"/>
      <c r="ATB2" s="1"/>
      <c r="ATC2" s="1"/>
      <c r="ATD2" s="1"/>
      <c r="ATE2" s="1"/>
      <c r="ATF2" s="1"/>
      <c r="ATG2" s="1"/>
      <c r="ATH2" s="1"/>
      <c r="ATI2" s="1"/>
      <c r="ATJ2" s="1"/>
      <c r="ATK2" s="1"/>
      <c r="ATL2" s="1"/>
      <c r="ATM2" s="1"/>
      <c r="ATN2" s="1"/>
      <c r="ATO2" s="1"/>
      <c r="ATP2" s="1"/>
      <c r="ATQ2" s="1"/>
      <c r="ATR2" s="1"/>
      <c r="ATS2" s="1"/>
      <c r="ATT2" s="1"/>
      <c r="ATU2" s="1"/>
      <c r="ATV2" s="1"/>
      <c r="ATW2" s="1"/>
      <c r="ATX2" s="1"/>
      <c r="ATY2" s="1"/>
      <c r="ATZ2" s="1"/>
      <c r="AUA2" s="1"/>
      <c r="AUB2" s="1"/>
      <c r="AUC2" s="1"/>
      <c r="AUD2" s="1"/>
      <c r="AUE2" s="1"/>
      <c r="AUF2" s="1"/>
      <c r="AUG2" s="1"/>
      <c r="AUH2" s="1"/>
      <c r="AUI2" s="1"/>
      <c r="AUJ2" s="1"/>
      <c r="AUK2" s="1"/>
      <c r="AUL2" s="1"/>
      <c r="AUM2" s="1"/>
      <c r="AUN2" s="1"/>
      <c r="AUO2" s="1"/>
      <c r="AUP2" s="1"/>
      <c r="AUQ2" s="1"/>
      <c r="AUR2" s="1"/>
      <c r="AUS2" s="1"/>
      <c r="AUT2" s="1"/>
      <c r="AUU2" s="1"/>
      <c r="AUV2" s="1"/>
      <c r="AUW2" s="1"/>
      <c r="AUX2" s="1"/>
      <c r="AUY2" s="1"/>
      <c r="AUZ2" s="1"/>
      <c r="AVA2" s="1"/>
      <c r="AVB2" s="1"/>
      <c r="AVC2" s="1"/>
      <c r="AVD2" s="1"/>
      <c r="AVE2" s="1"/>
      <c r="AVF2" s="1"/>
      <c r="AVG2" s="1"/>
      <c r="AVH2" s="1"/>
      <c r="AVI2" s="1"/>
      <c r="AVJ2" s="1"/>
      <c r="AVK2" s="1"/>
      <c r="AVL2" s="1"/>
      <c r="AVM2" s="1"/>
      <c r="AVN2" s="1"/>
      <c r="AVO2" s="1"/>
      <c r="AVP2" s="1"/>
      <c r="AVQ2" s="1"/>
      <c r="AVR2" s="1"/>
      <c r="AVS2" s="1"/>
      <c r="AVT2" s="1"/>
      <c r="AVU2" s="1"/>
      <c r="AVV2" s="1"/>
      <c r="AVW2" s="1"/>
      <c r="AVX2" s="1"/>
      <c r="AVY2" s="1"/>
      <c r="AVZ2" s="1"/>
      <c r="AWA2" s="1"/>
      <c r="AWB2" s="1"/>
      <c r="AWC2" s="1"/>
      <c r="AWD2" s="1"/>
      <c r="AWE2" s="1"/>
      <c r="AWF2" s="1"/>
      <c r="AWG2" s="1"/>
      <c r="AWH2" s="1"/>
      <c r="AWI2" s="1"/>
      <c r="AWJ2" s="1"/>
      <c r="AWK2" s="1"/>
      <c r="AWL2" s="1"/>
      <c r="AWM2" s="1"/>
      <c r="AWN2" s="1"/>
      <c r="AWO2" s="1"/>
      <c r="AWP2" s="1"/>
      <c r="AWQ2" s="1"/>
      <c r="AWR2" s="1"/>
      <c r="AWS2" s="1"/>
      <c r="AWT2" s="1"/>
      <c r="AWU2" s="1"/>
      <c r="AWV2" s="1"/>
      <c r="AWW2" s="1"/>
      <c r="AWX2" s="1"/>
      <c r="AWY2" s="1"/>
      <c r="AWZ2" s="1"/>
      <c r="AXA2" s="1"/>
      <c r="AXB2" s="1"/>
      <c r="AXC2" s="1"/>
      <c r="AXD2" s="1"/>
      <c r="AXE2" s="1"/>
      <c r="AXF2" s="1"/>
      <c r="AXG2" s="1"/>
      <c r="AXH2" s="1"/>
      <c r="AXI2" s="1"/>
      <c r="AXJ2" s="1"/>
      <c r="AXK2" s="1"/>
      <c r="AXL2" s="1"/>
      <c r="AXM2" s="1"/>
      <c r="AXN2" s="1"/>
      <c r="AXO2" s="1"/>
      <c r="AXP2" s="1"/>
      <c r="AXQ2" s="1"/>
      <c r="AXR2" s="1"/>
      <c r="AXS2" s="1"/>
      <c r="AXT2" s="1"/>
      <c r="AXU2" s="1"/>
      <c r="AXV2" s="1"/>
      <c r="AXW2" s="1"/>
      <c r="AXX2" s="1"/>
      <c r="AXY2" s="1"/>
      <c r="AXZ2" s="1"/>
      <c r="AYA2" s="1"/>
      <c r="AYB2" s="1"/>
      <c r="AYC2" s="1"/>
      <c r="AYD2" s="1"/>
      <c r="AYE2" s="1"/>
      <c r="AYF2" s="1"/>
      <c r="AYG2" s="1"/>
      <c r="AYH2" s="1"/>
      <c r="AYI2" s="1"/>
      <c r="AYJ2" s="1"/>
      <c r="AYK2" s="1"/>
      <c r="AYL2" s="1"/>
      <c r="AYM2" s="1"/>
      <c r="AYN2" s="1"/>
      <c r="AYO2" s="1"/>
      <c r="AYP2" s="1"/>
      <c r="AYQ2" s="1"/>
      <c r="AYR2" s="1"/>
      <c r="AYS2" s="1"/>
      <c r="AYT2" s="1"/>
      <c r="AYU2" s="1"/>
      <c r="AYV2" s="1"/>
      <c r="AYW2" s="1"/>
      <c r="AYX2" s="1"/>
      <c r="AYY2" s="1"/>
      <c r="AYZ2" s="1"/>
      <c r="AZA2" s="1"/>
      <c r="AZB2" s="1"/>
      <c r="AZC2" s="1"/>
      <c r="AZD2" s="1"/>
      <c r="AZE2" s="1"/>
      <c r="AZF2" s="1"/>
      <c r="AZG2" s="1"/>
      <c r="AZH2" s="1"/>
      <c r="AZI2" s="1"/>
      <c r="AZJ2" s="1"/>
      <c r="AZK2" s="1"/>
      <c r="AZL2" s="1"/>
      <c r="AZM2" s="1"/>
      <c r="AZN2" s="1"/>
      <c r="AZO2" s="1"/>
      <c r="AZP2" s="1"/>
      <c r="AZQ2" s="1"/>
      <c r="AZR2" s="1"/>
      <c r="AZS2" s="1"/>
      <c r="AZT2" s="1"/>
      <c r="AZU2" s="1"/>
      <c r="AZV2" s="1"/>
      <c r="AZW2" s="1"/>
      <c r="AZX2" s="1"/>
      <c r="AZY2" s="1"/>
      <c r="AZZ2" s="1"/>
      <c r="BAA2" s="1"/>
      <c r="BAB2" s="1"/>
      <c r="BAC2" s="1"/>
      <c r="BAD2" s="1"/>
      <c r="BAE2" s="1"/>
      <c r="BAF2" s="1"/>
      <c r="BAG2" s="1"/>
      <c r="BAH2" s="1"/>
      <c r="BAI2" s="1"/>
      <c r="BAJ2" s="1"/>
      <c r="BAK2" s="1"/>
      <c r="BAL2" s="1"/>
      <c r="BAM2" s="1"/>
      <c r="BAN2" s="1"/>
      <c r="BAO2" s="1"/>
      <c r="BAP2" s="1"/>
      <c r="BAQ2" s="1"/>
      <c r="BAR2" s="1"/>
      <c r="BAS2" s="1"/>
      <c r="BAT2" s="1"/>
      <c r="BAU2" s="1"/>
      <c r="BAV2" s="1"/>
      <c r="BAW2" s="1"/>
      <c r="BAX2" s="1"/>
      <c r="BAY2" s="1"/>
      <c r="BAZ2" s="1"/>
      <c r="BBA2" s="1"/>
      <c r="BBB2" s="1"/>
      <c r="BBC2" s="1"/>
      <c r="BBD2" s="1"/>
      <c r="BBE2" s="1"/>
      <c r="BBF2" s="1"/>
      <c r="BBG2" s="1"/>
      <c r="BBH2" s="1"/>
      <c r="BBI2" s="1"/>
      <c r="BBJ2" s="1"/>
      <c r="BBK2" s="1"/>
      <c r="BBL2" s="1"/>
      <c r="BBM2" s="1"/>
      <c r="BBN2" s="1"/>
      <c r="BBO2" s="1"/>
      <c r="BBP2" s="1"/>
      <c r="BBQ2" s="1"/>
      <c r="BBR2" s="1"/>
      <c r="BBS2" s="1"/>
      <c r="BBT2" s="1"/>
      <c r="BBU2" s="1"/>
      <c r="BBV2" s="1"/>
      <c r="BBW2" s="1"/>
      <c r="BBX2" s="1"/>
      <c r="BBY2" s="1"/>
      <c r="BBZ2" s="1"/>
      <c r="BCA2" s="1"/>
      <c r="BCB2" s="1"/>
      <c r="BCC2" s="1"/>
      <c r="BCD2" s="1"/>
      <c r="BCE2" s="1"/>
      <c r="BCF2" s="1"/>
      <c r="BCG2" s="1"/>
      <c r="BCH2" s="1"/>
      <c r="BCI2" s="1"/>
      <c r="BCJ2" s="1"/>
      <c r="BCK2" s="1"/>
      <c r="BCL2" s="1"/>
      <c r="BCM2" s="1"/>
      <c r="BCN2" s="1"/>
      <c r="BCO2" s="1"/>
      <c r="BCP2" s="1"/>
      <c r="BCQ2" s="1"/>
      <c r="BCR2" s="1"/>
      <c r="BCS2" s="1"/>
      <c r="BCT2" s="1"/>
      <c r="BCU2" s="1"/>
      <c r="BCV2" s="1"/>
      <c r="BCW2" s="1"/>
      <c r="BCX2" s="1"/>
      <c r="BCY2" s="1"/>
      <c r="BCZ2" s="1"/>
      <c r="BDA2" s="1"/>
      <c r="BDB2" s="1"/>
      <c r="BDC2" s="1"/>
      <c r="BDD2" s="1"/>
      <c r="BDE2" s="1"/>
      <c r="BDF2" s="1"/>
      <c r="BDG2" s="1"/>
      <c r="BDH2" s="1"/>
      <c r="BDI2" s="1"/>
      <c r="BDJ2" s="1"/>
      <c r="BDK2" s="1"/>
      <c r="BDL2" s="1"/>
      <c r="BDM2" s="1"/>
      <c r="BDN2" s="1"/>
      <c r="BDO2" s="1"/>
      <c r="BDP2" s="1"/>
      <c r="BDQ2" s="1"/>
      <c r="BDR2" s="1"/>
      <c r="BDS2" s="1"/>
      <c r="BDT2" s="1"/>
      <c r="BDU2" s="1"/>
      <c r="BDV2" s="1"/>
      <c r="BDW2" s="1"/>
      <c r="BDX2" s="1"/>
      <c r="BDY2" s="1"/>
      <c r="BDZ2" s="1"/>
      <c r="BEA2" s="1"/>
      <c r="BEB2" s="1"/>
      <c r="BEC2" s="1"/>
      <c r="BED2" s="1"/>
      <c r="BEE2" s="1"/>
      <c r="BEF2" s="1"/>
      <c r="BEG2" s="1"/>
      <c r="BEH2" s="1"/>
      <c r="BEI2" s="1"/>
      <c r="BEJ2" s="1"/>
      <c r="BEK2" s="1"/>
      <c r="BEL2" s="1"/>
      <c r="BEM2" s="1"/>
      <c r="BEN2" s="1"/>
      <c r="BEO2" s="1"/>
      <c r="BEP2" s="1"/>
      <c r="BEQ2" s="1"/>
      <c r="BER2" s="1"/>
      <c r="BES2" s="1"/>
      <c r="BET2" s="1"/>
      <c r="BEU2" s="1"/>
      <c r="BEV2" s="1"/>
      <c r="BEW2" s="1"/>
      <c r="BEX2" s="1"/>
      <c r="BEY2" s="1"/>
      <c r="BEZ2" s="1"/>
      <c r="BFA2" s="1"/>
      <c r="BFB2" s="1"/>
      <c r="BFC2" s="1"/>
      <c r="BFD2" s="1"/>
      <c r="BFE2" s="1"/>
      <c r="BFF2" s="1"/>
      <c r="BFG2" s="1"/>
      <c r="BFH2" s="1"/>
      <c r="BFI2" s="1"/>
      <c r="BFJ2" s="1"/>
      <c r="BFK2" s="1"/>
      <c r="BFL2" s="1"/>
      <c r="BFM2" s="1"/>
      <c r="BFN2" s="1"/>
      <c r="BFO2" s="1"/>
      <c r="BFP2" s="1"/>
      <c r="BFQ2" s="1"/>
      <c r="BFR2" s="1"/>
      <c r="BFS2" s="1"/>
      <c r="BFT2" s="1"/>
      <c r="BFU2" s="1"/>
      <c r="BFV2" s="1"/>
      <c r="BFW2" s="1"/>
      <c r="BFX2" s="1"/>
      <c r="BFY2" s="1"/>
      <c r="BFZ2" s="1"/>
      <c r="BGA2" s="1"/>
      <c r="BGB2" s="1"/>
      <c r="BGC2" s="1"/>
      <c r="BGD2" s="1"/>
      <c r="BGE2" s="1"/>
      <c r="BGF2" s="1"/>
      <c r="BGG2" s="1"/>
      <c r="BGH2" s="1"/>
      <c r="BGI2" s="1"/>
      <c r="BGJ2" s="1"/>
      <c r="BGK2" s="1"/>
      <c r="BGL2" s="1"/>
      <c r="BGM2" s="1"/>
      <c r="BGN2" s="1"/>
      <c r="BGO2" s="1"/>
      <c r="BGP2" s="1"/>
      <c r="BGQ2" s="1"/>
      <c r="BGR2" s="1"/>
      <c r="BGS2" s="1"/>
      <c r="BGT2" s="1"/>
      <c r="BGU2" s="1"/>
      <c r="BGV2" s="1"/>
      <c r="BGW2" s="1"/>
      <c r="BGX2" s="1"/>
      <c r="BGY2" s="1"/>
      <c r="BGZ2" s="1"/>
      <c r="BHA2" s="1"/>
      <c r="BHB2" s="1"/>
      <c r="BHC2" s="1"/>
      <c r="BHD2" s="1"/>
      <c r="BHE2" s="1"/>
      <c r="BHF2" s="1"/>
      <c r="BHG2" s="1"/>
      <c r="BHH2" s="1"/>
      <c r="BHI2" s="1"/>
      <c r="BHJ2" s="1"/>
      <c r="BHK2" s="1"/>
      <c r="BHL2" s="1"/>
      <c r="BHM2" s="1"/>
      <c r="BHN2" s="1"/>
      <c r="BHO2" s="1"/>
      <c r="BHP2" s="1"/>
      <c r="BHQ2" s="1"/>
      <c r="BHR2" s="1"/>
      <c r="BHS2" s="1"/>
      <c r="BHT2" s="1"/>
      <c r="BHU2" s="1"/>
      <c r="BHV2" s="1"/>
      <c r="BHW2" s="1"/>
      <c r="BHX2" s="1"/>
      <c r="BHY2" s="1"/>
      <c r="BHZ2" s="1"/>
      <c r="BIA2" s="1"/>
      <c r="BIB2" s="1"/>
      <c r="BIC2" s="1"/>
      <c r="BID2" s="1"/>
      <c r="BIE2" s="1"/>
      <c r="BIF2" s="1"/>
      <c r="BIG2" s="1"/>
      <c r="BIH2" s="1"/>
      <c r="BII2" s="1"/>
      <c r="BIJ2" s="1"/>
      <c r="BIK2" s="1"/>
      <c r="BIL2" s="1"/>
      <c r="BIM2" s="1"/>
      <c r="BIN2" s="1"/>
      <c r="BIO2" s="1"/>
      <c r="BIP2" s="1"/>
      <c r="BIQ2" s="1"/>
      <c r="BIR2" s="1"/>
      <c r="BIS2" s="1"/>
      <c r="BIT2" s="1"/>
      <c r="BIU2" s="1"/>
      <c r="BIV2" s="1"/>
      <c r="BIW2" s="1"/>
      <c r="BIX2" s="1"/>
      <c r="BIY2" s="1"/>
      <c r="BIZ2" s="1"/>
      <c r="BJA2" s="1"/>
      <c r="BJB2" s="1"/>
      <c r="BJC2" s="1"/>
      <c r="BJD2" s="1"/>
      <c r="BJE2" s="1"/>
      <c r="BJF2" s="1"/>
      <c r="BJG2" s="1"/>
      <c r="BJH2" s="1"/>
      <c r="BJI2" s="1"/>
      <c r="BJJ2" s="1"/>
      <c r="BJK2" s="1"/>
      <c r="BJL2" s="1"/>
      <c r="BJM2" s="1"/>
      <c r="BJN2" s="1"/>
      <c r="BJO2" s="1"/>
      <c r="BJP2" s="1"/>
      <c r="BJQ2" s="1"/>
      <c r="BJR2" s="1"/>
      <c r="BJS2" s="1"/>
      <c r="BJT2" s="1"/>
      <c r="BJU2" s="1"/>
      <c r="BJV2" s="1"/>
      <c r="BJW2" s="1"/>
      <c r="BJX2" s="1"/>
      <c r="BJY2" s="1"/>
      <c r="BJZ2" s="1"/>
      <c r="BKA2" s="1"/>
      <c r="BKB2" s="1"/>
      <c r="BKC2" s="1"/>
      <c r="BKD2" s="1"/>
      <c r="BKE2" s="1"/>
      <c r="BKF2" s="1"/>
      <c r="BKG2" s="1"/>
      <c r="BKH2" s="1"/>
      <c r="BKI2" s="1"/>
      <c r="BKJ2" s="1"/>
      <c r="BKK2" s="1"/>
      <c r="BKL2" s="1"/>
      <c r="BKM2" s="1"/>
      <c r="BKN2" s="1"/>
      <c r="BKO2" s="1"/>
      <c r="BKP2" s="1"/>
      <c r="BKQ2" s="1"/>
      <c r="BKR2" s="1"/>
      <c r="BKS2" s="1"/>
      <c r="BKT2" s="1"/>
      <c r="BKU2" s="1"/>
      <c r="BKV2" s="1"/>
      <c r="BKW2" s="1"/>
      <c r="BKX2" s="1"/>
      <c r="BKY2" s="1"/>
      <c r="BKZ2" s="1"/>
      <c r="BLA2" s="1"/>
      <c r="BLB2" s="1"/>
      <c r="BLC2" s="1"/>
      <c r="BLD2" s="1"/>
      <c r="BLE2" s="1"/>
      <c r="BLF2" s="1"/>
      <c r="BLG2" s="1"/>
      <c r="BLH2" s="1"/>
      <c r="BLI2" s="1"/>
      <c r="BLJ2" s="1"/>
      <c r="BLK2" s="1"/>
      <c r="BLL2" s="1"/>
      <c r="BLM2" s="1"/>
      <c r="BLN2" s="1"/>
      <c r="BLO2" s="1"/>
      <c r="BLP2" s="1"/>
      <c r="BLQ2" s="1"/>
      <c r="BLR2" s="1"/>
      <c r="BLS2" s="1"/>
      <c r="BLT2" s="1"/>
      <c r="BLU2" s="1"/>
      <c r="BLV2" s="1"/>
      <c r="BLW2" s="1"/>
      <c r="BLX2" s="1"/>
      <c r="BLY2" s="1"/>
      <c r="BLZ2" s="1"/>
      <c r="BMA2" s="1"/>
      <c r="BMB2" s="1"/>
      <c r="BMC2" s="1"/>
      <c r="BMD2" s="1"/>
      <c r="BME2" s="1"/>
      <c r="BMF2" s="1"/>
      <c r="BMG2" s="1"/>
      <c r="BMH2" s="1"/>
      <c r="BMI2" s="1"/>
      <c r="BMJ2" s="1"/>
      <c r="BMK2" s="1"/>
      <c r="BML2" s="1"/>
      <c r="BMM2" s="1"/>
      <c r="BMN2" s="1"/>
      <c r="BMO2" s="1"/>
      <c r="BMP2" s="1"/>
      <c r="BMQ2" s="1"/>
      <c r="BMR2" s="1"/>
      <c r="BMS2" s="1"/>
      <c r="BMT2" s="1"/>
      <c r="BMU2" s="1"/>
      <c r="BMV2" s="1"/>
      <c r="BMW2" s="1"/>
      <c r="BMX2" s="1"/>
      <c r="BMY2" s="1"/>
      <c r="BMZ2" s="1"/>
      <c r="BNA2" s="1"/>
      <c r="BNB2" s="1"/>
      <c r="BNC2" s="1"/>
      <c r="BND2" s="1"/>
      <c r="BNE2" s="1"/>
      <c r="BNF2" s="1"/>
      <c r="BNG2" s="1"/>
      <c r="BNH2" s="1"/>
      <c r="BNI2" s="1"/>
      <c r="BNJ2" s="1"/>
      <c r="BNK2" s="1"/>
      <c r="BNL2" s="1"/>
      <c r="BNM2" s="1"/>
      <c r="BNN2" s="1"/>
      <c r="BNO2" s="1"/>
      <c r="BNP2" s="1"/>
      <c r="BNQ2" s="1"/>
      <c r="BNR2" s="1"/>
      <c r="BNS2" s="1"/>
      <c r="BNT2" s="1"/>
      <c r="BNU2" s="1"/>
      <c r="BNV2" s="1"/>
      <c r="BNW2" s="1"/>
      <c r="BNX2" s="1"/>
      <c r="BNY2" s="1"/>
      <c r="BNZ2" s="1"/>
      <c r="BOA2" s="1"/>
      <c r="BOB2" s="1"/>
      <c r="BOC2" s="1"/>
      <c r="BOD2" s="1"/>
      <c r="BOE2" s="1"/>
      <c r="BOF2" s="1"/>
      <c r="BOG2" s="1"/>
      <c r="BOH2" s="1"/>
      <c r="BOI2" s="1"/>
      <c r="BOJ2" s="1"/>
      <c r="BOK2" s="1"/>
      <c r="BOL2" s="1"/>
      <c r="BOM2" s="1"/>
      <c r="BON2" s="1"/>
      <c r="BOO2" s="1"/>
      <c r="BOP2" s="1"/>
      <c r="BOQ2" s="1"/>
      <c r="BOR2" s="1"/>
      <c r="BOS2" s="1"/>
      <c r="BOT2" s="1"/>
      <c r="BOU2" s="1"/>
      <c r="BOV2" s="1"/>
      <c r="BOW2" s="1"/>
      <c r="BOX2" s="1"/>
      <c r="BOY2" s="1"/>
      <c r="BOZ2" s="1"/>
      <c r="BPA2" s="1"/>
      <c r="BPB2" s="1"/>
      <c r="BPC2" s="1"/>
      <c r="BPD2" s="1"/>
      <c r="BPE2" s="1"/>
      <c r="BPF2" s="1"/>
      <c r="BPG2" s="1"/>
      <c r="BPH2" s="1"/>
      <c r="BPI2" s="1"/>
      <c r="BPJ2" s="1"/>
      <c r="BPK2" s="1"/>
      <c r="BPL2" s="1"/>
      <c r="BPM2" s="1"/>
      <c r="BPN2" s="1"/>
      <c r="BPO2" s="1"/>
      <c r="BPP2" s="1"/>
      <c r="BPQ2" s="1"/>
      <c r="BPR2" s="1"/>
      <c r="BPS2" s="1"/>
      <c r="BPT2" s="1"/>
      <c r="BPU2" s="1"/>
      <c r="BPV2" s="1"/>
      <c r="BPW2" s="1"/>
      <c r="BPX2" s="1"/>
      <c r="BPY2" s="1"/>
      <c r="BPZ2" s="1"/>
      <c r="BQA2" s="1"/>
      <c r="BQB2" s="1"/>
      <c r="BQC2" s="1"/>
      <c r="BQD2" s="1"/>
      <c r="BQE2" s="1"/>
      <c r="BQF2" s="1"/>
      <c r="BQG2" s="1"/>
      <c r="BQH2" s="1"/>
      <c r="BQI2" s="1"/>
      <c r="BQJ2" s="1"/>
      <c r="BQK2" s="1"/>
      <c r="BQL2" s="1"/>
      <c r="BQM2" s="1"/>
      <c r="BQN2" s="1"/>
      <c r="BQO2" s="1"/>
      <c r="BQP2" s="1"/>
      <c r="BQQ2" s="1"/>
      <c r="BQR2" s="1"/>
      <c r="BQS2" s="1"/>
      <c r="BQT2" s="1"/>
      <c r="BQU2" s="1"/>
      <c r="BQV2" s="1"/>
      <c r="BQW2" s="1"/>
      <c r="BQX2" s="1"/>
      <c r="BQY2" s="1"/>
      <c r="BQZ2" s="1"/>
      <c r="BRA2" s="1"/>
      <c r="BRB2" s="1"/>
      <c r="BRC2" s="1"/>
      <c r="BRD2" s="1"/>
      <c r="BRE2" s="1"/>
      <c r="BRF2" s="1"/>
      <c r="BRG2" s="1"/>
      <c r="BRH2" s="1"/>
      <c r="BRI2" s="1"/>
      <c r="BRJ2" s="1"/>
      <c r="BRK2" s="1"/>
      <c r="BRL2" s="1"/>
      <c r="BRM2" s="1"/>
      <c r="BRN2" s="1"/>
      <c r="BRO2" s="1"/>
      <c r="BRP2" s="1"/>
      <c r="BRQ2" s="1"/>
      <c r="BRR2" s="1"/>
      <c r="BRS2" s="1"/>
      <c r="BRT2" s="1"/>
      <c r="BRU2" s="1"/>
      <c r="BRV2" s="1"/>
      <c r="BRW2" s="1"/>
      <c r="BRX2" s="1"/>
      <c r="BRY2" s="1"/>
      <c r="BRZ2" s="1"/>
      <c r="BSA2" s="1"/>
      <c r="BSB2" s="1"/>
      <c r="BSC2" s="1"/>
      <c r="BSD2" s="1"/>
      <c r="BSE2" s="1"/>
      <c r="BSF2" s="1"/>
      <c r="BSG2" s="1"/>
      <c r="BSH2" s="1"/>
      <c r="BSI2" s="1"/>
      <c r="BSJ2" s="1"/>
      <c r="BSK2" s="1"/>
      <c r="BSL2" s="1"/>
      <c r="BSM2" s="1"/>
      <c r="BSN2" s="1"/>
      <c r="BSO2" s="1"/>
      <c r="BSP2" s="1"/>
      <c r="BSQ2" s="1"/>
      <c r="BSR2" s="1"/>
      <c r="BSS2" s="1"/>
      <c r="BST2" s="1"/>
      <c r="BSU2" s="1"/>
      <c r="BSV2" s="1"/>
      <c r="BSW2" s="1"/>
      <c r="BSX2" s="1"/>
      <c r="BSY2" s="1"/>
      <c r="BSZ2" s="1"/>
      <c r="BTA2" s="1"/>
      <c r="BTB2" s="1"/>
      <c r="BTC2" s="1"/>
      <c r="BTD2" s="1"/>
      <c r="BTE2" s="1"/>
      <c r="BTF2" s="1"/>
      <c r="BTG2" s="1"/>
      <c r="BTH2" s="1"/>
      <c r="BTI2" s="1"/>
      <c r="BTJ2" s="1"/>
      <c r="BTK2" s="1"/>
      <c r="BTL2" s="1"/>
      <c r="BTM2" s="1"/>
      <c r="BTN2" s="1"/>
      <c r="BTO2" s="1"/>
      <c r="BTP2" s="1"/>
      <c r="BTQ2" s="1"/>
      <c r="BTR2" s="1"/>
      <c r="BTS2" s="1"/>
      <c r="BTT2" s="1"/>
      <c r="BTU2" s="1"/>
      <c r="BTV2" s="1"/>
      <c r="BTW2" s="1"/>
      <c r="BTX2" s="1"/>
      <c r="BTY2" s="1"/>
      <c r="BTZ2" s="1"/>
      <c r="BUA2" s="1"/>
      <c r="BUB2" s="1"/>
      <c r="BUC2" s="1"/>
      <c r="BUD2" s="1"/>
      <c r="BUE2" s="1"/>
      <c r="BUF2" s="1"/>
      <c r="BUG2" s="1"/>
      <c r="BUH2" s="1"/>
      <c r="BUI2" s="1"/>
      <c r="BUJ2" s="1"/>
      <c r="BUK2" s="1"/>
      <c r="BUL2" s="1"/>
      <c r="BUM2" s="1"/>
      <c r="BUN2" s="1"/>
      <c r="BUO2" s="1"/>
      <c r="BUP2" s="1"/>
      <c r="BUQ2" s="1"/>
      <c r="BUR2" s="1"/>
      <c r="BUS2" s="1"/>
      <c r="BUT2" s="1"/>
      <c r="BUU2" s="1"/>
      <c r="BUV2" s="1"/>
      <c r="BUW2" s="1"/>
      <c r="BUX2" s="1"/>
      <c r="BUY2" s="1"/>
      <c r="BUZ2" s="1"/>
      <c r="BVA2" s="1"/>
      <c r="BVB2" s="1"/>
      <c r="BVC2" s="1"/>
      <c r="BVD2" s="1"/>
      <c r="BVE2" s="1"/>
      <c r="BVF2" s="1"/>
      <c r="BVG2" s="1"/>
      <c r="BVH2" s="1"/>
      <c r="BVI2" s="1"/>
      <c r="BVJ2" s="1"/>
      <c r="BVK2" s="1"/>
      <c r="BVL2" s="1"/>
      <c r="BVM2" s="1"/>
      <c r="BVN2" s="1"/>
      <c r="BVO2" s="1"/>
      <c r="BVP2" s="1"/>
      <c r="BVQ2" s="1"/>
      <c r="BVR2" s="1"/>
      <c r="BVS2" s="1"/>
      <c r="BVT2" s="1"/>
      <c r="BVU2" s="1"/>
      <c r="BVV2" s="1"/>
      <c r="BVW2" s="1"/>
      <c r="BVX2" s="1"/>
      <c r="BVY2" s="1"/>
      <c r="BVZ2" s="1"/>
      <c r="BWA2" s="1"/>
      <c r="BWB2" s="1"/>
      <c r="BWC2" s="1"/>
      <c r="BWD2" s="1"/>
      <c r="BWE2" s="1"/>
      <c r="BWF2" s="1"/>
      <c r="BWG2" s="1"/>
      <c r="BWH2" s="1"/>
      <c r="BWI2" s="1"/>
      <c r="BWJ2" s="1"/>
      <c r="BWK2" s="1"/>
      <c r="BWL2" s="1"/>
      <c r="BWM2" s="1"/>
      <c r="BWN2" s="1"/>
      <c r="BWO2" s="1"/>
      <c r="BWP2" s="1"/>
      <c r="BWQ2" s="1"/>
      <c r="BWR2" s="1"/>
      <c r="BWS2" s="1"/>
      <c r="BWT2" s="1"/>
      <c r="BWU2" s="1"/>
      <c r="BWV2" s="1"/>
      <c r="BWW2" s="1"/>
      <c r="BWX2" s="1"/>
      <c r="BWY2" s="1"/>
      <c r="BWZ2" s="1"/>
      <c r="BXA2" s="1"/>
      <c r="BXB2" s="1"/>
      <c r="BXC2" s="1"/>
      <c r="BXD2" s="1"/>
      <c r="BXE2" s="1"/>
      <c r="BXF2" s="1"/>
      <c r="BXG2" s="1"/>
      <c r="BXH2" s="1"/>
      <c r="BXI2" s="1"/>
      <c r="BXJ2" s="1"/>
      <c r="BXK2" s="1"/>
      <c r="BXL2" s="1"/>
      <c r="BXM2" s="1"/>
      <c r="BXN2" s="1"/>
      <c r="BXO2" s="1"/>
      <c r="BXP2" s="1"/>
      <c r="BXQ2" s="1"/>
      <c r="BXR2" s="1"/>
      <c r="BXS2" s="1"/>
      <c r="BXT2" s="1"/>
      <c r="BXU2" s="1"/>
      <c r="BXV2" s="1"/>
      <c r="BXW2" s="1"/>
      <c r="BXX2" s="1"/>
      <c r="BXY2" s="1"/>
      <c r="BXZ2" s="1"/>
      <c r="BYA2" s="1"/>
      <c r="BYB2" s="1"/>
      <c r="BYC2" s="1"/>
      <c r="BYD2" s="1"/>
      <c r="BYE2" s="1"/>
      <c r="BYF2" s="1"/>
      <c r="BYG2" s="1"/>
      <c r="BYH2" s="1"/>
      <c r="BYI2" s="1"/>
      <c r="BYJ2" s="1"/>
      <c r="BYK2" s="1"/>
      <c r="BYL2" s="1"/>
      <c r="BYM2" s="1"/>
      <c r="BYN2" s="1"/>
      <c r="BYO2" s="1"/>
      <c r="BYP2" s="1"/>
      <c r="BYQ2" s="1"/>
      <c r="BYR2" s="1"/>
      <c r="BYS2" s="1"/>
      <c r="BYT2" s="1"/>
      <c r="BYU2" s="1"/>
      <c r="BYV2" s="1"/>
      <c r="BYW2" s="1"/>
      <c r="BYX2" s="1"/>
      <c r="BYY2" s="1"/>
      <c r="BYZ2" s="1"/>
      <c r="BZA2" s="1"/>
      <c r="BZB2" s="1"/>
      <c r="BZC2" s="1"/>
      <c r="BZD2" s="1"/>
      <c r="BZE2" s="1"/>
      <c r="BZF2" s="1"/>
      <c r="BZG2" s="1"/>
      <c r="BZH2" s="1"/>
      <c r="BZI2" s="1"/>
      <c r="BZJ2" s="1"/>
      <c r="BZK2" s="1"/>
      <c r="BZL2" s="1"/>
      <c r="BZM2" s="1"/>
      <c r="BZN2" s="1"/>
      <c r="BZO2" s="1"/>
      <c r="BZP2" s="1"/>
      <c r="BZQ2" s="1"/>
      <c r="BZR2" s="1"/>
      <c r="BZS2" s="1"/>
      <c r="BZT2" s="1"/>
      <c r="BZU2" s="1"/>
      <c r="BZV2" s="1"/>
      <c r="BZW2" s="1"/>
      <c r="BZX2" s="1"/>
      <c r="BZY2" s="1"/>
      <c r="BZZ2" s="1"/>
      <c r="CAA2" s="1"/>
      <c r="CAB2" s="1"/>
      <c r="CAC2" s="1"/>
      <c r="CAD2" s="1"/>
      <c r="CAE2" s="1"/>
      <c r="CAF2" s="1"/>
      <c r="CAG2" s="1"/>
      <c r="CAH2" s="1"/>
      <c r="CAI2" s="1"/>
      <c r="CAJ2" s="1"/>
      <c r="CAK2" s="1"/>
      <c r="CAL2" s="1"/>
      <c r="CAM2" s="1"/>
      <c r="CAN2" s="1"/>
      <c r="CAO2" s="1"/>
      <c r="CAP2" s="1"/>
      <c r="CAQ2" s="1"/>
      <c r="CAR2" s="1"/>
      <c r="CAS2" s="1"/>
      <c r="CAT2" s="1"/>
      <c r="CAU2" s="1"/>
      <c r="CAV2" s="1"/>
      <c r="CAW2" s="1"/>
      <c r="CAX2" s="1"/>
      <c r="CAY2" s="1"/>
      <c r="CAZ2" s="1"/>
      <c r="CBA2" s="1"/>
      <c r="CBB2" s="1"/>
      <c r="CBC2" s="1"/>
      <c r="CBD2" s="1"/>
      <c r="CBE2" s="1"/>
      <c r="CBF2" s="1"/>
      <c r="CBG2" s="1"/>
      <c r="CBH2" s="1"/>
      <c r="CBI2" s="1"/>
      <c r="CBJ2" s="1"/>
      <c r="CBK2" s="1"/>
      <c r="CBL2" s="1"/>
      <c r="CBM2" s="1"/>
      <c r="CBN2" s="1"/>
      <c r="CBO2" s="1"/>
      <c r="CBP2" s="1"/>
      <c r="CBQ2" s="1"/>
      <c r="CBR2" s="1"/>
      <c r="CBS2" s="1"/>
      <c r="CBT2" s="1"/>
      <c r="CBU2" s="1"/>
      <c r="CBV2" s="1"/>
      <c r="CBW2" s="1"/>
      <c r="CBX2" s="1"/>
      <c r="CBY2" s="1"/>
      <c r="CBZ2" s="1"/>
      <c r="CCA2" s="1"/>
      <c r="CCB2" s="1"/>
      <c r="CCC2" s="1"/>
      <c r="CCD2" s="1"/>
      <c r="CCE2" s="1"/>
      <c r="CCF2" s="1"/>
      <c r="CCG2" s="1"/>
      <c r="CCH2" s="1"/>
      <c r="CCI2" s="1"/>
      <c r="CCJ2" s="1"/>
      <c r="CCK2" s="1"/>
      <c r="CCL2" s="1"/>
      <c r="CCM2" s="1"/>
      <c r="CCN2" s="1"/>
      <c r="CCO2" s="1"/>
      <c r="CCP2" s="1"/>
      <c r="CCQ2" s="1"/>
      <c r="CCR2" s="1"/>
      <c r="CCS2" s="1"/>
      <c r="CCT2" s="1"/>
      <c r="CCU2" s="1"/>
      <c r="CCV2" s="1"/>
      <c r="CCW2" s="1"/>
      <c r="CCX2" s="1"/>
      <c r="CCY2" s="1"/>
      <c r="CCZ2" s="1"/>
      <c r="CDA2" s="1"/>
      <c r="CDB2" s="1"/>
      <c r="CDC2" s="1"/>
      <c r="CDD2" s="1"/>
      <c r="CDE2" s="1"/>
      <c r="CDF2" s="1"/>
      <c r="CDG2" s="1"/>
      <c r="CDH2" s="1"/>
      <c r="CDI2" s="1"/>
      <c r="CDJ2" s="1"/>
      <c r="CDK2" s="1"/>
      <c r="CDL2" s="1"/>
      <c r="CDM2" s="1"/>
      <c r="CDN2" s="1"/>
      <c r="CDO2" s="1"/>
      <c r="CDP2" s="1"/>
      <c r="CDQ2" s="1"/>
      <c r="CDR2" s="1"/>
      <c r="CDS2" s="1"/>
      <c r="CDT2" s="1"/>
      <c r="CDU2" s="1"/>
      <c r="CDV2" s="1"/>
      <c r="CDW2" s="1"/>
      <c r="CDX2" s="1"/>
      <c r="CDY2" s="1"/>
      <c r="CDZ2" s="1"/>
      <c r="CEA2" s="1"/>
      <c r="CEB2" s="1"/>
      <c r="CEC2" s="1"/>
      <c r="CED2" s="1"/>
      <c r="CEE2" s="1"/>
      <c r="CEF2" s="1"/>
      <c r="CEG2" s="1"/>
      <c r="CEH2" s="1"/>
      <c r="CEI2" s="1"/>
      <c r="CEJ2" s="1"/>
      <c r="CEK2" s="1"/>
      <c r="CEL2" s="1"/>
      <c r="CEM2" s="1"/>
      <c r="CEN2" s="1"/>
      <c r="CEO2" s="1"/>
      <c r="CEP2" s="1"/>
      <c r="CEQ2" s="1"/>
      <c r="CER2" s="1"/>
      <c r="CES2" s="1"/>
      <c r="CET2" s="1"/>
      <c r="CEU2" s="1"/>
      <c r="CEV2" s="1"/>
      <c r="CEW2" s="1"/>
      <c r="CEX2" s="1"/>
      <c r="CEY2" s="1"/>
      <c r="CEZ2" s="1"/>
      <c r="CFA2" s="1"/>
      <c r="CFB2" s="1"/>
      <c r="CFC2" s="1"/>
      <c r="CFD2" s="1"/>
      <c r="CFE2" s="1"/>
      <c r="CFF2" s="1"/>
      <c r="CFG2" s="1"/>
      <c r="CFH2" s="1"/>
      <c r="CFI2" s="1"/>
      <c r="CFJ2" s="1"/>
      <c r="CFK2" s="1"/>
      <c r="CFL2" s="1"/>
      <c r="CFM2" s="1"/>
      <c r="CFN2" s="1"/>
      <c r="CFO2" s="1"/>
      <c r="CFP2" s="1"/>
      <c r="CFQ2" s="1"/>
      <c r="CFR2" s="1"/>
      <c r="CFS2" s="1"/>
      <c r="CFT2" s="1"/>
      <c r="CFU2" s="1"/>
      <c r="CFV2" s="1"/>
      <c r="CFW2" s="1"/>
      <c r="CFX2" s="1"/>
      <c r="CFY2" s="1"/>
      <c r="CFZ2" s="1"/>
      <c r="CGA2" s="1"/>
      <c r="CGB2" s="1"/>
      <c r="CGC2" s="1"/>
      <c r="CGD2" s="1"/>
      <c r="CGE2" s="1"/>
      <c r="CGF2" s="1"/>
      <c r="CGG2" s="1"/>
      <c r="CGH2" s="1"/>
      <c r="CGI2" s="1"/>
      <c r="CGJ2" s="1"/>
      <c r="CGK2" s="1"/>
      <c r="CGL2" s="1"/>
      <c r="CGM2" s="1"/>
      <c r="CGN2" s="1"/>
      <c r="CGO2" s="1"/>
      <c r="CGP2" s="1"/>
      <c r="CGQ2" s="1"/>
      <c r="CGR2" s="1"/>
      <c r="CGS2" s="1"/>
      <c r="CGT2" s="1"/>
      <c r="CGU2" s="1"/>
      <c r="CGV2" s="1"/>
      <c r="CGW2" s="1"/>
      <c r="CGX2" s="1"/>
      <c r="CGY2" s="1"/>
      <c r="CGZ2" s="1"/>
      <c r="CHA2" s="1"/>
      <c r="CHB2" s="1"/>
      <c r="CHC2" s="1"/>
      <c r="CHD2" s="1"/>
      <c r="CHE2" s="1"/>
      <c r="CHF2" s="1"/>
      <c r="CHG2" s="1"/>
      <c r="CHH2" s="1"/>
      <c r="CHI2" s="1"/>
      <c r="CHJ2" s="1"/>
      <c r="CHK2" s="1"/>
      <c r="CHL2" s="1"/>
      <c r="CHM2" s="1"/>
      <c r="CHN2" s="1"/>
      <c r="CHO2" s="1"/>
      <c r="CHP2" s="1"/>
      <c r="CHQ2" s="1"/>
      <c r="CHR2" s="1"/>
      <c r="CHS2" s="1"/>
      <c r="CHT2" s="1"/>
      <c r="CHU2" s="1"/>
      <c r="CHV2" s="1"/>
      <c r="CHW2" s="1"/>
      <c r="CHX2" s="1"/>
      <c r="CHY2" s="1"/>
      <c r="CHZ2" s="1"/>
      <c r="CIA2" s="1"/>
      <c r="CIB2" s="1"/>
      <c r="CIC2" s="1"/>
      <c r="CID2" s="1"/>
      <c r="CIE2" s="1"/>
      <c r="CIF2" s="1"/>
      <c r="CIG2" s="1"/>
      <c r="CIH2" s="1"/>
      <c r="CII2" s="1"/>
      <c r="CIJ2" s="1"/>
      <c r="CIK2" s="1"/>
      <c r="CIL2" s="1"/>
      <c r="CIM2" s="1"/>
      <c r="CIN2" s="1"/>
      <c r="CIO2" s="1"/>
      <c r="CIP2" s="1"/>
      <c r="CIQ2" s="1"/>
      <c r="CIR2" s="1"/>
      <c r="CIS2" s="1"/>
      <c r="CIT2" s="1"/>
      <c r="CIU2" s="1"/>
      <c r="CIV2" s="1"/>
      <c r="CIW2" s="1"/>
      <c r="CIX2" s="1"/>
      <c r="CIY2" s="1"/>
      <c r="CIZ2" s="1"/>
      <c r="CJA2" s="1"/>
      <c r="CJB2" s="1"/>
      <c r="CJC2" s="1"/>
      <c r="CJD2" s="1"/>
      <c r="CJE2" s="1"/>
      <c r="CJF2" s="1"/>
      <c r="CJG2" s="1"/>
      <c r="CJH2" s="1"/>
      <c r="CJI2" s="1"/>
      <c r="CJJ2" s="1"/>
      <c r="CJK2" s="1"/>
      <c r="CJL2" s="1"/>
      <c r="CJM2" s="1"/>
      <c r="CJN2" s="1"/>
      <c r="CJO2" s="1"/>
      <c r="CJP2" s="1"/>
      <c r="CJQ2" s="1"/>
      <c r="CJR2" s="1"/>
      <c r="CJS2" s="1"/>
      <c r="CJT2" s="1"/>
      <c r="CJU2" s="1"/>
      <c r="CJV2" s="1"/>
      <c r="CJW2" s="1"/>
      <c r="CJX2" s="1"/>
      <c r="CJY2" s="1"/>
      <c r="CJZ2" s="1"/>
      <c r="CKA2" s="1"/>
      <c r="CKB2" s="1"/>
      <c r="CKC2" s="1"/>
      <c r="CKD2" s="1"/>
      <c r="CKE2" s="1"/>
      <c r="CKF2" s="1"/>
      <c r="CKG2" s="1"/>
      <c r="CKH2" s="1"/>
      <c r="CKI2" s="1"/>
      <c r="CKJ2" s="1"/>
      <c r="CKK2" s="1"/>
      <c r="CKL2" s="1"/>
      <c r="CKM2" s="1"/>
      <c r="CKN2" s="1"/>
      <c r="CKO2" s="1"/>
      <c r="CKP2" s="1"/>
      <c r="CKQ2" s="1"/>
      <c r="CKR2" s="1"/>
      <c r="CKS2" s="1"/>
      <c r="CKT2" s="1"/>
      <c r="CKU2" s="1"/>
      <c r="CKV2" s="1"/>
      <c r="CKW2" s="1"/>
      <c r="CKX2" s="1"/>
      <c r="CKY2" s="1"/>
      <c r="CKZ2" s="1"/>
      <c r="CLA2" s="1"/>
      <c r="CLB2" s="1"/>
      <c r="CLC2" s="1"/>
      <c r="CLD2" s="1"/>
      <c r="CLE2" s="1"/>
      <c r="CLF2" s="1"/>
      <c r="CLG2" s="1"/>
      <c r="CLH2" s="1"/>
      <c r="CLI2" s="1"/>
      <c r="CLJ2" s="1"/>
      <c r="CLK2" s="1"/>
      <c r="CLL2" s="1"/>
      <c r="CLM2" s="1"/>
      <c r="CLN2" s="1"/>
      <c r="CLO2" s="1"/>
      <c r="CLP2" s="1"/>
      <c r="CLQ2" s="1"/>
      <c r="CLR2" s="1"/>
      <c r="CLS2" s="1"/>
      <c r="CLT2" s="1"/>
      <c r="CLU2" s="1"/>
      <c r="CLV2" s="1"/>
      <c r="CLW2" s="1"/>
      <c r="CLX2" s="1"/>
      <c r="CLY2" s="1"/>
      <c r="CLZ2" s="1"/>
      <c r="CMA2" s="1"/>
      <c r="CMB2" s="1"/>
      <c r="CMC2" s="1"/>
      <c r="CMD2" s="1"/>
      <c r="CME2" s="1"/>
      <c r="CMF2" s="1"/>
      <c r="CMG2" s="1"/>
      <c r="CMH2" s="1"/>
      <c r="CMI2" s="1"/>
      <c r="CMJ2" s="1"/>
      <c r="CMK2" s="1"/>
      <c r="CML2" s="1"/>
      <c r="CMM2" s="1"/>
      <c r="CMN2" s="1"/>
      <c r="CMO2" s="1"/>
      <c r="CMP2" s="1"/>
      <c r="CMQ2" s="1"/>
      <c r="CMR2" s="1"/>
      <c r="CMS2" s="1"/>
      <c r="CMT2" s="1"/>
      <c r="CMU2" s="1"/>
      <c r="CMV2" s="1"/>
      <c r="CMW2" s="1"/>
      <c r="CMX2" s="1"/>
      <c r="CMY2" s="1"/>
      <c r="CMZ2" s="1"/>
      <c r="CNA2" s="1"/>
      <c r="CNB2" s="1"/>
      <c r="CNC2" s="1"/>
      <c r="CND2" s="1"/>
      <c r="CNE2" s="1"/>
      <c r="CNF2" s="1"/>
      <c r="CNG2" s="1"/>
      <c r="CNH2" s="1"/>
      <c r="CNI2" s="1"/>
      <c r="CNJ2" s="1"/>
      <c r="CNK2" s="1"/>
      <c r="CNL2" s="1"/>
      <c r="CNM2" s="1"/>
      <c r="CNN2" s="1"/>
      <c r="CNO2" s="1"/>
      <c r="CNP2" s="1"/>
      <c r="CNQ2" s="1"/>
      <c r="CNR2" s="1"/>
      <c r="CNS2" s="1"/>
      <c r="CNT2" s="1"/>
      <c r="CNU2" s="1"/>
      <c r="CNV2" s="1"/>
      <c r="CNW2" s="1"/>
      <c r="CNX2" s="1"/>
      <c r="CNY2" s="1"/>
      <c r="CNZ2" s="1"/>
      <c r="COA2" s="1"/>
      <c r="COB2" s="1"/>
      <c r="COC2" s="1"/>
      <c r="COD2" s="1"/>
      <c r="COE2" s="1"/>
      <c r="COF2" s="1"/>
      <c r="COG2" s="1"/>
      <c r="COH2" s="1"/>
      <c r="COI2" s="1"/>
      <c r="COJ2" s="1"/>
      <c r="COK2" s="1"/>
      <c r="COL2" s="1"/>
      <c r="COM2" s="1"/>
      <c r="CON2" s="1"/>
      <c r="COO2" s="1"/>
      <c r="COP2" s="1"/>
      <c r="COQ2" s="1"/>
      <c r="COR2" s="1"/>
      <c r="COS2" s="1"/>
      <c r="COT2" s="1"/>
      <c r="COU2" s="1"/>
      <c r="COV2" s="1"/>
      <c r="COW2" s="1"/>
      <c r="COX2" s="1"/>
      <c r="COY2" s="1"/>
      <c r="COZ2" s="1"/>
      <c r="CPA2" s="1"/>
      <c r="CPB2" s="1"/>
      <c r="CPC2" s="1"/>
      <c r="CPD2" s="1"/>
      <c r="CPE2" s="1"/>
      <c r="CPF2" s="1"/>
      <c r="CPG2" s="1"/>
      <c r="CPH2" s="1"/>
      <c r="CPI2" s="1"/>
      <c r="CPJ2" s="1"/>
      <c r="CPK2" s="1"/>
      <c r="CPL2" s="1"/>
      <c r="CPM2" s="1"/>
      <c r="CPN2" s="1"/>
      <c r="CPO2" s="1"/>
      <c r="CPP2" s="1"/>
      <c r="CPQ2" s="1"/>
      <c r="CPR2" s="1"/>
      <c r="CPS2" s="1"/>
      <c r="CPT2" s="1"/>
      <c r="CPU2" s="1"/>
      <c r="CPV2" s="1"/>
      <c r="CPW2" s="1"/>
      <c r="CPX2" s="1"/>
      <c r="CPY2" s="1"/>
      <c r="CPZ2" s="1"/>
      <c r="CQA2" s="1"/>
      <c r="CQB2" s="1"/>
      <c r="CQC2" s="1"/>
      <c r="CQD2" s="1"/>
      <c r="CQE2" s="1"/>
      <c r="CQF2" s="1"/>
      <c r="CQG2" s="1"/>
      <c r="CQH2" s="1"/>
      <c r="CQI2" s="1"/>
      <c r="CQJ2" s="1"/>
      <c r="CQK2" s="1"/>
      <c r="CQL2" s="1"/>
      <c r="CQM2" s="1"/>
      <c r="CQN2" s="1"/>
      <c r="CQO2" s="1"/>
      <c r="CQP2" s="1"/>
      <c r="CQQ2" s="1"/>
      <c r="CQR2" s="1"/>
      <c r="CQS2" s="1"/>
      <c r="CQT2" s="1"/>
      <c r="CQU2" s="1"/>
      <c r="CQV2" s="1"/>
      <c r="CQW2" s="1"/>
      <c r="CQX2" s="1"/>
      <c r="CQY2" s="1"/>
      <c r="CQZ2" s="1"/>
      <c r="CRA2" s="1"/>
      <c r="CRB2" s="1"/>
      <c r="CRC2" s="1"/>
      <c r="CRD2" s="1"/>
      <c r="CRE2" s="1"/>
      <c r="CRF2" s="1"/>
      <c r="CRG2" s="1"/>
      <c r="CRH2" s="1"/>
      <c r="CRI2" s="1"/>
      <c r="CRJ2" s="1"/>
      <c r="CRK2" s="1"/>
      <c r="CRL2" s="1"/>
      <c r="CRM2" s="1"/>
      <c r="CRN2" s="1"/>
      <c r="CRO2" s="1"/>
      <c r="CRP2" s="1"/>
      <c r="CRQ2" s="1"/>
      <c r="CRR2" s="1"/>
      <c r="CRS2" s="1"/>
      <c r="CRT2" s="1"/>
      <c r="CRU2" s="1"/>
      <c r="CRV2" s="1"/>
      <c r="CRW2" s="1"/>
      <c r="CRX2" s="1"/>
      <c r="CRY2" s="1"/>
      <c r="CRZ2" s="1"/>
      <c r="CSA2" s="1"/>
      <c r="CSB2" s="1"/>
      <c r="CSC2" s="1"/>
      <c r="CSD2" s="1"/>
      <c r="CSE2" s="1"/>
      <c r="CSF2" s="1"/>
      <c r="CSG2" s="1"/>
      <c r="CSH2" s="1"/>
      <c r="CSI2" s="1"/>
      <c r="CSJ2" s="1"/>
      <c r="CSK2" s="1"/>
      <c r="CSL2" s="1"/>
      <c r="CSM2" s="1"/>
      <c r="CSN2" s="1"/>
      <c r="CSO2" s="1"/>
      <c r="CSP2" s="1"/>
      <c r="CSQ2" s="1"/>
      <c r="CSR2" s="1"/>
      <c r="CSS2" s="1"/>
      <c r="CST2" s="1"/>
      <c r="CSU2" s="1"/>
      <c r="CSV2" s="1"/>
      <c r="CSW2" s="1"/>
      <c r="CSX2" s="1"/>
      <c r="CSY2" s="1"/>
      <c r="CSZ2" s="1"/>
      <c r="CTA2" s="1"/>
      <c r="CTB2" s="1"/>
      <c r="CTC2" s="1"/>
      <c r="CTD2" s="1"/>
      <c r="CTE2" s="1"/>
      <c r="CTF2" s="1"/>
      <c r="CTG2" s="1"/>
      <c r="CTH2" s="1"/>
      <c r="CTI2" s="1"/>
      <c r="CTJ2" s="1"/>
      <c r="CTK2" s="1"/>
      <c r="CTL2" s="1"/>
      <c r="CTM2" s="1"/>
      <c r="CTN2" s="1"/>
      <c r="CTO2" s="1"/>
      <c r="CTP2" s="1"/>
      <c r="CTQ2" s="1"/>
      <c r="CTR2" s="1"/>
      <c r="CTS2" s="1"/>
      <c r="CTT2" s="1"/>
      <c r="CTU2" s="1"/>
      <c r="CTV2" s="1"/>
      <c r="CTW2" s="1"/>
      <c r="CTX2" s="1"/>
      <c r="CTY2" s="1"/>
      <c r="CTZ2" s="1"/>
      <c r="CUA2" s="1"/>
      <c r="CUB2" s="1"/>
      <c r="CUC2" s="1"/>
      <c r="CUD2" s="1"/>
      <c r="CUE2" s="1"/>
      <c r="CUF2" s="1"/>
      <c r="CUG2" s="1"/>
      <c r="CUH2" s="1"/>
      <c r="CUI2" s="1"/>
      <c r="CUJ2" s="1"/>
      <c r="CUK2" s="1"/>
      <c r="CUL2" s="1"/>
      <c r="CUM2" s="1"/>
      <c r="CUN2" s="1"/>
      <c r="CUO2" s="1"/>
      <c r="CUP2" s="1"/>
      <c r="CUQ2" s="1"/>
      <c r="CUR2" s="1"/>
      <c r="CUS2" s="1"/>
      <c r="CUT2" s="1"/>
      <c r="CUU2" s="1"/>
      <c r="CUV2" s="1"/>
      <c r="CUW2" s="1"/>
      <c r="CUX2" s="1"/>
      <c r="CUY2" s="1"/>
      <c r="CUZ2" s="1"/>
      <c r="CVA2" s="1"/>
      <c r="CVB2" s="1"/>
      <c r="CVC2" s="1"/>
      <c r="CVD2" s="1"/>
      <c r="CVE2" s="1"/>
      <c r="CVF2" s="1"/>
      <c r="CVG2" s="1"/>
      <c r="CVH2" s="1"/>
      <c r="CVI2" s="1"/>
      <c r="CVJ2" s="1"/>
      <c r="CVK2" s="1"/>
      <c r="CVL2" s="1"/>
      <c r="CVM2" s="1"/>
      <c r="CVN2" s="1"/>
      <c r="CVO2" s="1"/>
      <c r="CVP2" s="1"/>
      <c r="CVQ2" s="1"/>
      <c r="CVR2" s="1"/>
      <c r="CVS2" s="1"/>
      <c r="CVT2" s="1"/>
      <c r="CVU2" s="1"/>
      <c r="CVV2" s="1"/>
      <c r="CVW2" s="1"/>
      <c r="CVX2" s="1"/>
      <c r="CVY2" s="1"/>
      <c r="CVZ2" s="1"/>
      <c r="CWA2" s="1"/>
      <c r="CWB2" s="1"/>
      <c r="CWC2" s="1"/>
      <c r="CWD2" s="1"/>
      <c r="CWE2" s="1"/>
      <c r="CWF2" s="1"/>
      <c r="CWG2" s="1"/>
      <c r="CWH2" s="1"/>
      <c r="CWI2" s="1"/>
      <c r="CWJ2" s="1"/>
      <c r="CWK2" s="1"/>
      <c r="CWL2" s="1"/>
      <c r="CWM2" s="1"/>
      <c r="CWN2" s="1"/>
      <c r="CWO2" s="1"/>
      <c r="CWP2" s="1"/>
      <c r="CWQ2" s="1"/>
      <c r="CWR2" s="1"/>
      <c r="CWS2" s="1"/>
      <c r="CWT2" s="1"/>
      <c r="CWU2" s="1"/>
      <c r="CWV2" s="1"/>
      <c r="CWW2" s="1"/>
      <c r="CWX2" s="1"/>
      <c r="CWY2" s="1"/>
      <c r="CWZ2" s="1"/>
      <c r="CXA2" s="1"/>
      <c r="CXB2" s="1"/>
      <c r="CXC2" s="1"/>
      <c r="CXD2" s="1"/>
      <c r="CXE2" s="1"/>
      <c r="CXF2" s="1"/>
      <c r="CXG2" s="1"/>
      <c r="CXH2" s="1"/>
      <c r="CXI2" s="1"/>
      <c r="CXJ2" s="1"/>
      <c r="CXK2" s="1"/>
      <c r="CXL2" s="1"/>
      <c r="CXM2" s="1"/>
      <c r="CXN2" s="1"/>
      <c r="CXO2" s="1"/>
      <c r="CXP2" s="1"/>
      <c r="CXQ2" s="1"/>
      <c r="CXR2" s="1"/>
      <c r="CXS2" s="1"/>
      <c r="CXT2" s="1"/>
      <c r="CXU2" s="1"/>
      <c r="CXV2" s="1"/>
      <c r="CXW2" s="1"/>
      <c r="CXX2" s="1"/>
      <c r="CXY2" s="1"/>
      <c r="CXZ2" s="1"/>
      <c r="CYA2" s="1"/>
      <c r="CYB2" s="1"/>
      <c r="CYC2" s="1"/>
      <c r="CYD2" s="1"/>
      <c r="CYE2" s="1"/>
      <c r="CYF2" s="1"/>
      <c r="CYG2" s="1"/>
      <c r="CYH2" s="1"/>
      <c r="CYI2" s="1"/>
      <c r="CYJ2" s="1"/>
      <c r="CYK2" s="1"/>
      <c r="CYL2" s="1"/>
      <c r="CYM2" s="1"/>
      <c r="CYN2" s="1"/>
      <c r="CYO2" s="1"/>
      <c r="CYP2" s="1"/>
      <c r="CYQ2" s="1"/>
      <c r="CYR2" s="1"/>
      <c r="CYS2" s="1"/>
      <c r="CYT2" s="1"/>
      <c r="CYU2" s="1"/>
      <c r="CYV2" s="1"/>
      <c r="CYW2" s="1"/>
      <c r="CYX2" s="1"/>
      <c r="CYY2" s="1"/>
      <c r="CYZ2" s="1"/>
      <c r="CZA2" s="1"/>
      <c r="CZB2" s="1"/>
      <c r="CZC2" s="1"/>
      <c r="CZD2" s="1"/>
      <c r="CZE2" s="1"/>
      <c r="CZF2" s="1"/>
      <c r="CZG2" s="1"/>
      <c r="CZH2" s="1"/>
      <c r="CZI2" s="1"/>
      <c r="CZJ2" s="1"/>
      <c r="CZK2" s="1"/>
      <c r="CZL2" s="1"/>
      <c r="CZM2" s="1"/>
      <c r="CZN2" s="1"/>
      <c r="CZO2" s="1"/>
      <c r="CZP2" s="1"/>
      <c r="CZQ2" s="1"/>
      <c r="CZR2" s="1"/>
      <c r="CZS2" s="1"/>
      <c r="CZT2" s="1"/>
      <c r="CZU2" s="1"/>
      <c r="CZV2" s="1"/>
      <c r="CZW2" s="1"/>
      <c r="CZX2" s="1"/>
      <c r="CZY2" s="1"/>
      <c r="CZZ2" s="1"/>
      <c r="DAA2" s="1"/>
      <c r="DAB2" s="1"/>
      <c r="DAC2" s="1"/>
      <c r="DAD2" s="1"/>
      <c r="DAE2" s="1"/>
      <c r="DAF2" s="1"/>
      <c r="DAG2" s="1"/>
      <c r="DAH2" s="1"/>
      <c r="DAI2" s="1"/>
      <c r="DAJ2" s="1"/>
      <c r="DAK2" s="1"/>
      <c r="DAL2" s="1"/>
      <c r="DAM2" s="1"/>
      <c r="DAN2" s="1"/>
      <c r="DAO2" s="1"/>
      <c r="DAP2" s="1"/>
      <c r="DAQ2" s="1"/>
      <c r="DAR2" s="1"/>
      <c r="DAS2" s="1"/>
      <c r="DAT2" s="1"/>
      <c r="DAU2" s="1"/>
      <c r="DAV2" s="1"/>
      <c r="DAW2" s="1"/>
      <c r="DAX2" s="1"/>
      <c r="DAY2" s="1"/>
      <c r="DAZ2" s="1"/>
      <c r="DBA2" s="1"/>
      <c r="DBB2" s="1"/>
      <c r="DBC2" s="1"/>
      <c r="DBD2" s="1"/>
      <c r="DBE2" s="1"/>
      <c r="DBF2" s="1"/>
      <c r="DBG2" s="1"/>
      <c r="DBH2" s="1"/>
      <c r="DBI2" s="1"/>
      <c r="DBJ2" s="1"/>
      <c r="DBK2" s="1"/>
      <c r="DBL2" s="1"/>
      <c r="DBM2" s="1"/>
      <c r="DBN2" s="1"/>
      <c r="DBO2" s="1"/>
      <c r="DBP2" s="1"/>
      <c r="DBQ2" s="1"/>
      <c r="DBR2" s="1"/>
      <c r="DBS2" s="1"/>
      <c r="DBT2" s="1"/>
      <c r="DBU2" s="1"/>
      <c r="DBV2" s="1"/>
      <c r="DBW2" s="1"/>
      <c r="DBX2" s="1"/>
      <c r="DBY2" s="1"/>
      <c r="DBZ2" s="1"/>
      <c r="DCA2" s="1"/>
      <c r="DCB2" s="1"/>
      <c r="DCC2" s="1"/>
      <c r="DCD2" s="1"/>
      <c r="DCE2" s="1"/>
      <c r="DCF2" s="1"/>
      <c r="DCG2" s="1"/>
      <c r="DCH2" s="1"/>
      <c r="DCI2" s="1"/>
      <c r="DCJ2" s="1"/>
      <c r="DCK2" s="1"/>
      <c r="DCL2" s="1"/>
      <c r="DCM2" s="1"/>
      <c r="DCN2" s="1"/>
      <c r="DCO2" s="1"/>
      <c r="DCP2" s="1"/>
      <c r="DCQ2" s="1"/>
      <c r="DCR2" s="1"/>
      <c r="DCS2" s="1"/>
      <c r="DCT2" s="1"/>
      <c r="DCU2" s="1"/>
      <c r="DCV2" s="1"/>
      <c r="DCW2" s="1"/>
      <c r="DCX2" s="1"/>
      <c r="DCY2" s="1"/>
      <c r="DCZ2" s="1"/>
      <c r="DDA2" s="1"/>
      <c r="DDB2" s="1"/>
      <c r="DDC2" s="1"/>
      <c r="DDD2" s="1"/>
      <c r="DDE2" s="1"/>
      <c r="DDF2" s="1"/>
      <c r="DDG2" s="1"/>
      <c r="DDH2" s="1"/>
      <c r="DDI2" s="1"/>
      <c r="DDJ2" s="1"/>
      <c r="DDK2" s="1"/>
      <c r="DDL2" s="1"/>
      <c r="DDM2" s="1"/>
      <c r="DDN2" s="1"/>
      <c r="DDO2" s="1"/>
      <c r="DDP2" s="1"/>
      <c r="DDQ2" s="1"/>
      <c r="DDR2" s="1"/>
      <c r="DDS2" s="1"/>
      <c r="DDT2" s="1"/>
      <c r="DDU2" s="1"/>
      <c r="DDV2" s="1"/>
      <c r="DDW2" s="1"/>
      <c r="DDX2" s="1"/>
      <c r="DDY2" s="1"/>
      <c r="DDZ2" s="1"/>
      <c r="DEA2" s="1"/>
      <c r="DEB2" s="1"/>
      <c r="DEC2" s="1"/>
      <c r="DED2" s="1"/>
      <c r="DEE2" s="1"/>
      <c r="DEF2" s="1"/>
      <c r="DEG2" s="1"/>
      <c r="DEH2" s="1"/>
      <c r="DEI2" s="1"/>
      <c r="DEJ2" s="1"/>
      <c r="DEK2" s="1"/>
      <c r="DEL2" s="1"/>
      <c r="DEM2" s="1"/>
      <c r="DEN2" s="1"/>
      <c r="DEO2" s="1"/>
      <c r="DEP2" s="1"/>
      <c r="DEQ2" s="1"/>
      <c r="DER2" s="1"/>
      <c r="DES2" s="1"/>
      <c r="DET2" s="1"/>
      <c r="DEU2" s="1"/>
      <c r="DEV2" s="1"/>
      <c r="DEW2" s="1"/>
      <c r="DEX2" s="1"/>
      <c r="DEY2" s="1"/>
      <c r="DEZ2" s="1"/>
      <c r="DFA2" s="1"/>
      <c r="DFB2" s="1"/>
      <c r="DFC2" s="1"/>
      <c r="DFD2" s="1"/>
      <c r="DFE2" s="1"/>
      <c r="DFF2" s="1"/>
      <c r="DFG2" s="1"/>
      <c r="DFH2" s="1"/>
      <c r="DFI2" s="1"/>
      <c r="DFJ2" s="1"/>
      <c r="DFK2" s="1"/>
      <c r="DFL2" s="1"/>
      <c r="DFM2" s="1"/>
      <c r="DFN2" s="1"/>
      <c r="DFO2" s="1"/>
      <c r="DFP2" s="1"/>
      <c r="DFQ2" s="1"/>
      <c r="DFR2" s="1"/>
      <c r="DFS2" s="1"/>
      <c r="DFT2" s="1"/>
      <c r="DFU2" s="1"/>
      <c r="DFV2" s="1"/>
      <c r="DFW2" s="1"/>
      <c r="DFX2" s="1"/>
      <c r="DFY2" s="1"/>
      <c r="DFZ2" s="1"/>
      <c r="DGA2" s="1"/>
      <c r="DGB2" s="1"/>
      <c r="DGC2" s="1"/>
      <c r="DGD2" s="1"/>
      <c r="DGE2" s="1"/>
      <c r="DGF2" s="1"/>
      <c r="DGG2" s="1"/>
      <c r="DGH2" s="1"/>
      <c r="DGI2" s="1"/>
      <c r="DGJ2" s="1"/>
      <c r="DGK2" s="1"/>
      <c r="DGL2" s="1"/>
      <c r="DGM2" s="1"/>
      <c r="DGN2" s="1"/>
      <c r="DGO2" s="1"/>
      <c r="DGP2" s="1"/>
      <c r="DGQ2" s="1"/>
      <c r="DGR2" s="1"/>
      <c r="DGS2" s="1"/>
      <c r="DGT2" s="1"/>
      <c r="DGU2" s="1"/>
      <c r="DGV2" s="1"/>
      <c r="DGW2" s="1"/>
      <c r="DGX2" s="1"/>
      <c r="DGY2" s="1"/>
      <c r="DGZ2" s="1"/>
      <c r="DHA2" s="1"/>
      <c r="DHB2" s="1"/>
      <c r="DHC2" s="1"/>
      <c r="DHD2" s="1"/>
      <c r="DHE2" s="1"/>
      <c r="DHF2" s="1"/>
      <c r="DHG2" s="1"/>
      <c r="DHH2" s="1"/>
      <c r="DHI2" s="1"/>
      <c r="DHJ2" s="1"/>
      <c r="DHK2" s="1"/>
      <c r="DHL2" s="1"/>
      <c r="DHM2" s="1"/>
      <c r="DHN2" s="1"/>
      <c r="DHO2" s="1"/>
      <c r="DHP2" s="1"/>
      <c r="DHQ2" s="1"/>
      <c r="DHR2" s="1"/>
      <c r="DHS2" s="1"/>
      <c r="DHT2" s="1"/>
      <c r="DHU2" s="1"/>
      <c r="DHV2" s="1"/>
      <c r="DHW2" s="1"/>
      <c r="DHX2" s="1"/>
      <c r="DHY2" s="1"/>
      <c r="DHZ2" s="1"/>
      <c r="DIA2" s="1"/>
      <c r="DIB2" s="1"/>
      <c r="DIC2" s="1"/>
      <c r="DID2" s="1"/>
      <c r="DIE2" s="1"/>
      <c r="DIF2" s="1"/>
      <c r="DIG2" s="1"/>
      <c r="DIH2" s="1"/>
      <c r="DII2" s="1"/>
      <c r="DIJ2" s="1"/>
      <c r="DIK2" s="1"/>
      <c r="DIL2" s="1"/>
      <c r="DIM2" s="1"/>
      <c r="DIN2" s="1"/>
      <c r="DIO2" s="1"/>
      <c r="DIP2" s="1"/>
      <c r="DIQ2" s="1"/>
      <c r="DIR2" s="1"/>
      <c r="DIS2" s="1"/>
      <c r="DIT2" s="1"/>
      <c r="DIU2" s="1"/>
      <c r="DIV2" s="1"/>
      <c r="DIW2" s="1"/>
      <c r="DIX2" s="1"/>
      <c r="DIY2" s="1"/>
      <c r="DIZ2" s="1"/>
      <c r="DJA2" s="1"/>
      <c r="DJB2" s="1"/>
      <c r="DJC2" s="1"/>
      <c r="DJD2" s="1"/>
      <c r="DJE2" s="1"/>
      <c r="DJF2" s="1"/>
      <c r="DJG2" s="1"/>
      <c r="DJH2" s="1"/>
      <c r="DJI2" s="1"/>
      <c r="DJJ2" s="1"/>
      <c r="DJK2" s="1"/>
      <c r="DJL2" s="1"/>
      <c r="DJM2" s="1"/>
      <c r="DJN2" s="1"/>
      <c r="DJO2" s="1"/>
      <c r="DJP2" s="1"/>
      <c r="DJQ2" s="1"/>
      <c r="DJR2" s="1"/>
      <c r="DJS2" s="1"/>
      <c r="DJT2" s="1"/>
      <c r="DJU2" s="1"/>
      <c r="DJV2" s="1"/>
      <c r="DJW2" s="1"/>
      <c r="DJX2" s="1"/>
      <c r="DJY2" s="1"/>
      <c r="DJZ2" s="1"/>
      <c r="DKA2" s="1"/>
      <c r="DKB2" s="1"/>
      <c r="DKC2" s="1"/>
      <c r="DKD2" s="1"/>
      <c r="DKE2" s="1"/>
      <c r="DKF2" s="1"/>
      <c r="DKG2" s="1"/>
      <c r="DKH2" s="1"/>
      <c r="DKI2" s="1"/>
      <c r="DKJ2" s="1"/>
      <c r="DKK2" s="1"/>
      <c r="DKL2" s="1"/>
      <c r="DKM2" s="1"/>
      <c r="DKN2" s="1"/>
      <c r="DKO2" s="1"/>
      <c r="DKP2" s="1"/>
      <c r="DKQ2" s="1"/>
      <c r="DKR2" s="1"/>
      <c r="DKS2" s="1"/>
      <c r="DKT2" s="1"/>
      <c r="DKU2" s="1"/>
      <c r="DKV2" s="1"/>
      <c r="DKW2" s="1"/>
      <c r="DKX2" s="1"/>
      <c r="DKY2" s="1"/>
      <c r="DKZ2" s="1"/>
      <c r="DLA2" s="1"/>
      <c r="DLB2" s="1"/>
      <c r="DLC2" s="1"/>
      <c r="DLD2" s="1"/>
      <c r="DLE2" s="1"/>
      <c r="DLF2" s="1"/>
      <c r="DLG2" s="1"/>
      <c r="DLH2" s="1"/>
      <c r="DLI2" s="1"/>
      <c r="DLJ2" s="1"/>
      <c r="DLK2" s="1"/>
      <c r="DLL2" s="1"/>
      <c r="DLM2" s="1"/>
      <c r="DLN2" s="1"/>
      <c r="DLO2" s="1"/>
      <c r="DLP2" s="1"/>
      <c r="DLQ2" s="1"/>
      <c r="DLR2" s="1"/>
      <c r="DLS2" s="1"/>
      <c r="DLT2" s="1"/>
      <c r="DLU2" s="1"/>
      <c r="DLV2" s="1"/>
      <c r="DLW2" s="1"/>
      <c r="DLX2" s="1"/>
      <c r="DLY2" s="1"/>
      <c r="DLZ2" s="1"/>
      <c r="DMA2" s="1"/>
      <c r="DMB2" s="1"/>
      <c r="DMC2" s="1"/>
      <c r="DMD2" s="1"/>
      <c r="DME2" s="1"/>
      <c r="DMF2" s="1"/>
      <c r="DMG2" s="1"/>
      <c r="DMH2" s="1"/>
      <c r="DMI2" s="1"/>
      <c r="DMJ2" s="1"/>
      <c r="DMK2" s="1"/>
      <c r="DML2" s="1"/>
      <c r="DMM2" s="1"/>
      <c r="DMN2" s="1"/>
      <c r="DMO2" s="1"/>
      <c r="DMP2" s="1"/>
      <c r="DMQ2" s="1"/>
      <c r="DMR2" s="1"/>
      <c r="DMS2" s="1"/>
      <c r="DMT2" s="1"/>
      <c r="DMU2" s="1"/>
      <c r="DMV2" s="1"/>
      <c r="DMW2" s="1"/>
      <c r="DMX2" s="1"/>
      <c r="DMY2" s="1"/>
      <c r="DMZ2" s="1"/>
      <c r="DNA2" s="1"/>
      <c r="DNB2" s="1"/>
      <c r="DNC2" s="1"/>
      <c r="DND2" s="1"/>
      <c r="DNE2" s="1"/>
      <c r="DNF2" s="1"/>
      <c r="DNG2" s="1"/>
      <c r="DNH2" s="1"/>
      <c r="DNI2" s="1"/>
      <c r="DNJ2" s="1"/>
      <c r="DNK2" s="1"/>
      <c r="DNL2" s="1"/>
      <c r="DNM2" s="1"/>
      <c r="DNN2" s="1"/>
      <c r="DNO2" s="1"/>
      <c r="DNP2" s="1"/>
      <c r="DNQ2" s="1"/>
      <c r="DNR2" s="1"/>
      <c r="DNS2" s="1"/>
      <c r="DNT2" s="1"/>
      <c r="DNU2" s="1"/>
      <c r="DNV2" s="1"/>
      <c r="DNW2" s="1"/>
      <c r="DNX2" s="1"/>
      <c r="DNY2" s="1"/>
      <c r="DNZ2" s="1"/>
      <c r="DOA2" s="1"/>
      <c r="DOB2" s="1"/>
      <c r="DOC2" s="1"/>
      <c r="DOD2" s="1"/>
      <c r="DOE2" s="1"/>
      <c r="DOF2" s="1"/>
      <c r="DOG2" s="1"/>
      <c r="DOH2" s="1"/>
      <c r="DOI2" s="1"/>
      <c r="DOJ2" s="1"/>
      <c r="DOK2" s="1"/>
      <c r="DOL2" s="1"/>
      <c r="DOM2" s="1"/>
      <c r="DON2" s="1"/>
      <c r="DOO2" s="1"/>
      <c r="DOP2" s="1"/>
      <c r="DOQ2" s="1"/>
      <c r="DOR2" s="1"/>
      <c r="DOS2" s="1"/>
      <c r="DOT2" s="1"/>
      <c r="DOU2" s="1"/>
      <c r="DOV2" s="1"/>
      <c r="DOW2" s="1"/>
      <c r="DOX2" s="1"/>
      <c r="DOY2" s="1"/>
      <c r="DOZ2" s="1"/>
      <c r="DPA2" s="1"/>
      <c r="DPB2" s="1"/>
      <c r="DPC2" s="1"/>
      <c r="DPD2" s="1"/>
      <c r="DPE2" s="1"/>
      <c r="DPF2" s="1"/>
      <c r="DPG2" s="1"/>
      <c r="DPH2" s="1"/>
      <c r="DPI2" s="1"/>
      <c r="DPJ2" s="1"/>
      <c r="DPK2" s="1"/>
      <c r="DPL2" s="1"/>
      <c r="DPM2" s="1"/>
      <c r="DPN2" s="1"/>
      <c r="DPO2" s="1"/>
      <c r="DPP2" s="1"/>
      <c r="DPQ2" s="1"/>
      <c r="DPR2" s="1"/>
      <c r="DPS2" s="1"/>
      <c r="DPT2" s="1"/>
      <c r="DPU2" s="1"/>
      <c r="DPV2" s="1"/>
      <c r="DPW2" s="1"/>
      <c r="DPX2" s="1"/>
      <c r="DPY2" s="1"/>
      <c r="DPZ2" s="1"/>
      <c r="DQA2" s="1"/>
      <c r="DQB2" s="1"/>
      <c r="DQC2" s="1"/>
      <c r="DQD2" s="1"/>
      <c r="DQE2" s="1"/>
      <c r="DQF2" s="1"/>
      <c r="DQG2" s="1"/>
      <c r="DQH2" s="1"/>
      <c r="DQI2" s="1"/>
      <c r="DQJ2" s="1"/>
      <c r="DQK2" s="1"/>
      <c r="DQL2" s="1"/>
      <c r="DQM2" s="1"/>
      <c r="DQN2" s="1"/>
      <c r="DQO2" s="1"/>
      <c r="DQP2" s="1"/>
      <c r="DQQ2" s="1"/>
      <c r="DQR2" s="1"/>
      <c r="DQS2" s="1"/>
      <c r="DQT2" s="1"/>
      <c r="DQU2" s="1"/>
      <c r="DQV2" s="1"/>
      <c r="DQW2" s="1"/>
      <c r="DQX2" s="1"/>
      <c r="DQY2" s="1"/>
      <c r="DQZ2" s="1"/>
      <c r="DRA2" s="1"/>
      <c r="DRB2" s="1"/>
      <c r="DRC2" s="1"/>
      <c r="DRD2" s="1"/>
      <c r="DRE2" s="1"/>
      <c r="DRF2" s="1"/>
      <c r="DRG2" s="1"/>
      <c r="DRH2" s="1"/>
      <c r="DRI2" s="1"/>
      <c r="DRJ2" s="1"/>
      <c r="DRK2" s="1"/>
      <c r="DRL2" s="1"/>
      <c r="DRM2" s="1"/>
      <c r="DRN2" s="1"/>
      <c r="DRO2" s="1"/>
      <c r="DRP2" s="1"/>
      <c r="DRQ2" s="1"/>
      <c r="DRR2" s="1"/>
      <c r="DRS2" s="1"/>
      <c r="DRT2" s="1"/>
      <c r="DRU2" s="1"/>
      <c r="DRV2" s="1"/>
      <c r="DRW2" s="1"/>
      <c r="DRX2" s="1"/>
      <c r="DRY2" s="1"/>
      <c r="DRZ2" s="1"/>
      <c r="DSA2" s="1"/>
      <c r="DSB2" s="1"/>
      <c r="DSC2" s="1"/>
      <c r="DSD2" s="1"/>
      <c r="DSE2" s="1"/>
      <c r="DSF2" s="1"/>
      <c r="DSG2" s="1"/>
      <c r="DSH2" s="1"/>
      <c r="DSI2" s="1"/>
      <c r="DSJ2" s="1"/>
      <c r="DSK2" s="1"/>
      <c r="DSL2" s="1"/>
      <c r="DSM2" s="1"/>
      <c r="DSN2" s="1"/>
      <c r="DSO2" s="1"/>
      <c r="DSP2" s="1"/>
      <c r="DSQ2" s="1"/>
      <c r="DSR2" s="1"/>
      <c r="DSS2" s="1"/>
      <c r="DST2" s="1"/>
      <c r="DSU2" s="1"/>
      <c r="DSV2" s="1"/>
      <c r="DSW2" s="1"/>
      <c r="DSX2" s="1"/>
      <c r="DSY2" s="1"/>
      <c r="DSZ2" s="1"/>
      <c r="DTA2" s="1"/>
      <c r="DTB2" s="1"/>
      <c r="DTC2" s="1"/>
      <c r="DTD2" s="1"/>
      <c r="DTE2" s="1"/>
      <c r="DTF2" s="1"/>
      <c r="DTG2" s="1"/>
      <c r="DTH2" s="1"/>
      <c r="DTI2" s="1"/>
      <c r="DTJ2" s="1"/>
      <c r="DTK2" s="1"/>
      <c r="DTL2" s="1"/>
      <c r="DTM2" s="1"/>
      <c r="DTN2" s="1"/>
      <c r="DTO2" s="1"/>
      <c r="DTP2" s="1"/>
      <c r="DTQ2" s="1"/>
      <c r="DTR2" s="1"/>
      <c r="DTS2" s="1"/>
      <c r="DTT2" s="1"/>
      <c r="DTU2" s="1"/>
      <c r="DTV2" s="1"/>
      <c r="DTW2" s="1"/>
      <c r="DTX2" s="1"/>
      <c r="DTY2" s="1"/>
      <c r="DTZ2" s="1"/>
      <c r="DUA2" s="1"/>
      <c r="DUB2" s="1"/>
      <c r="DUC2" s="1"/>
      <c r="DUD2" s="1"/>
      <c r="DUE2" s="1"/>
      <c r="DUF2" s="1"/>
      <c r="DUG2" s="1"/>
      <c r="DUH2" s="1"/>
      <c r="DUI2" s="1"/>
      <c r="DUJ2" s="1"/>
      <c r="DUK2" s="1"/>
      <c r="DUL2" s="1"/>
      <c r="DUM2" s="1"/>
      <c r="DUN2" s="1"/>
      <c r="DUO2" s="1"/>
      <c r="DUP2" s="1"/>
      <c r="DUQ2" s="1"/>
      <c r="DUR2" s="1"/>
      <c r="DUS2" s="1"/>
      <c r="DUT2" s="1"/>
      <c r="DUU2" s="1"/>
      <c r="DUV2" s="1"/>
      <c r="DUW2" s="1"/>
      <c r="DUX2" s="1"/>
      <c r="DUY2" s="1"/>
      <c r="DUZ2" s="1"/>
      <c r="DVA2" s="1"/>
      <c r="DVB2" s="1"/>
      <c r="DVC2" s="1"/>
      <c r="DVD2" s="1"/>
      <c r="DVE2" s="1"/>
      <c r="DVF2" s="1"/>
      <c r="DVG2" s="1"/>
      <c r="DVH2" s="1"/>
      <c r="DVI2" s="1"/>
      <c r="DVJ2" s="1"/>
      <c r="DVK2" s="1"/>
      <c r="DVL2" s="1"/>
      <c r="DVM2" s="1"/>
      <c r="DVN2" s="1"/>
      <c r="DVO2" s="1"/>
      <c r="DVP2" s="1"/>
      <c r="DVQ2" s="1"/>
      <c r="DVR2" s="1"/>
      <c r="DVS2" s="1"/>
      <c r="DVT2" s="1"/>
      <c r="DVU2" s="1"/>
      <c r="DVV2" s="1"/>
      <c r="DVW2" s="1"/>
      <c r="DVX2" s="1"/>
      <c r="DVY2" s="1"/>
      <c r="DVZ2" s="1"/>
      <c r="DWA2" s="1"/>
      <c r="DWB2" s="1"/>
      <c r="DWC2" s="1"/>
      <c r="DWD2" s="1"/>
      <c r="DWE2" s="1"/>
      <c r="DWF2" s="1"/>
      <c r="DWG2" s="1"/>
      <c r="DWH2" s="1"/>
      <c r="DWI2" s="1"/>
      <c r="DWJ2" s="1"/>
      <c r="DWK2" s="1"/>
      <c r="DWL2" s="1"/>
      <c r="DWM2" s="1"/>
      <c r="DWN2" s="1"/>
      <c r="DWO2" s="1"/>
      <c r="DWP2" s="1"/>
      <c r="DWQ2" s="1"/>
      <c r="DWR2" s="1"/>
      <c r="DWS2" s="1"/>
      <c r="DWT2" s="1"/>
      <c r="DWU2" s="1"/>
      <c r="DWV2" s="1"/>
      <c r="DWW2" s="1"/>
      <c r="DWX2" s="1"/>
      <c r="DWY2" s="1"/>
      <c r="DWZ2" s="1"/>
      <c r="DXA2" s="1"/>
      <c r="DXB2" s="1"/>
      <c r="DXC2" s="1"/>
      <c r="DXD2" s="1"/>
      <c r="DXE2" s="1"/>
      <c r="DXF2" s="1"/>
      <c r="DXG2" s="1"/>
      <c r="DXH2" s="1"/>
      <c r="DXI2" s="1"/>
      <c r="DXJ2" s="1"/>
      <c r="DXK2" s="1"/>
      <c r="DXL2" s="1"/>
      <c r="DXM2" s="1"/>
      <c r="DXN2" s="1"/>
      <c r="DXO2" s="1"/>
      <c r="DXP2" s="1"/>
      <c r="DXQ2" s="1"/>
      <c r="DXR2" s="1"/>
      <c r="DXS2" s="1"/>
      <c r="DXT2" s="1"/>
      <c r="DXU2" s="1"/>
      <c r="DXV2" s="1"/>
      <c r="DXW2" s="1"/>
      <c r="DXX2" s="1"/>
      <c r="DXY2" s="1"/>
      <c r="DXZ2" s="1"/>
      <c r="DYA2" s="1"/>
      <c r="DYB2" s="1"/>
      <c r="DYC2" s="1"/>
      <c r="DYD2" s="1"/>
      <c r="DYE2" s="1"/>
      <c r="DYF2" s="1"/>
      <c r="DYG2" s="1"/>
      <c r="DYH2" s="1"/>
      <c r="DYI2" s="1"/>
      <c r="DYJ2" s="1"/>
      <c r="DYK2" s="1"/>
      <c r="DYL2" s="1"/>
      <c r="DYM2" s="1"/>
      <c r="DYN2" s="1"/>
      <c r="DYO2" s="1"/>
      <c r="DYP2" s="1"/>
      <c r="DYQ2" s="1"/>
      <c r="DYR2" s="1"/>
      <c r="DYS2" s="1"/>
      <c r="DYT2" s="1"/>
      <c r="DYU2" s="1"/>
      <c r="DYV2" s="1"/>
      <c r="DYW2" s="1"/>
      <c r="DYX2" s="1"/>
      <c r="DYY2" s="1"/>
      <c r="DYZ2" s="1"/>
      <c r="DZA2" s="1"/>
      <c r="DZB2" s="1"/>
      <c r="DZC2" s="1"/>
      <c r="DZD2" s="1"/>
      <c r="DZE2" s="1"/>
      <c r="DZF2" s="1"/>
      <c r="DZG2" s="1"/>
      <c r="DZH2" s="1"/>
      <c r="DZI2" s="1"/>
      <c r="DZJ2" s="1"/>
      <c r="DZK2" s="1"/>
      <c r="DZL2" s="1"/>
      <c r="DZM2" s="1"/>
      <c r="DZN2" s="1"/>
      <c r="DZO2" s="1"/>
      <c r="DZP2" s="1"/>
      <c r="DZQ2" s="1"/>
      <c r="DZR2" s="1"/>
      <c r="DZS2" s="1"/>
      <c r="DZT2" s="1"/>
      <c r="DZU2" s="1"/>
      <c r="DZV2" s="1"/>
      <c r="DZW2" s="1"/>
      <c r="DZX2" s="1"/>
      <c r="DZY2" s="1"/>
      <c r="DZZ2" s="1"/>
      <c r="EAA2" s="1"/>
      <c r="EAB2" s="1"/>
      <c r="EAC2" s="1"/>
      <c r="EAD2" s="1"/>
      <c r="EAE2" s="1"/>
      <c r="EAF2" s="1"/>
      <c r="EAG2" s="1"/>
      <c r="EAH2" s="1"/>
      <c r="EAI2" s="1"/>
      <c r="EAJ2" s="1"/>
      <c r="EAK2" s="1"/>
      <c r="EAL2" s="1"/>
      <c r="EAM2" s="1"/>
      <c r="EAN2" s="1"/>
      <c r="EAO2" s="1"/>
      <c r="EAP2" s="1"/>
      <c r="EAQ2" s="1"/>
      <c r="EAR2" s="1"/>
      <c r="EAS2" s="1"/>
      <c r="EAT2" s="1"/>
      <c r="EAU2" s="1"/>
      <c r="EAV2" s="1"/>
      <c r="EAW2" s="1"/>
      <c r="EAX2" s="1"/>
      <c r="EAY2" s="1"/>
      <c r="EAZ2" s="1"/>
      <c r="EBA2" s="1"/>
      <c r="EBB2" s="1"/>
      <c r="EBC2" s="1"/>
      <c r="EBD2" s="1"/>
      <c r="EBE2" s="1"/>
      <c r="EBF2" s="1"/>
      <c r="EBG2" s="1"/>
      <c r="EBH2" s="1"/>
      <c r="EBI2" s="1"/>
      <c r="EBJ2" s="1"/>
      <c r="EBK2" s="1"/>
      <c r="EBL2" s="1"/>
      <c r="EBM2" s="1"/>
      <c r="EBN2" s="1"/>
      <c r="EBO2" s="1"/>
      <c r="EBP2" s="1"/>
      <c r="EBQ2" s="1"/>
      <c r="EBR2" s="1"/>
      <c r="EBS2" s="1"/>
      <c r="EBT2" s="1"/>
      <c r="EBU2" s="1"/>
      <c r="EBV2" s="1"/>
      <c r="EBW2" s="1"/>
      <c r="EBX2" s="1"/>
      <c r="EBY2" s="1"/>
      <c r="EBZ2" s="1"/>
      <c r="ECA2" s="1"/>
      <c r="ECB2" s="1"/>
      <c r="ECC2" s="1"/>
      <c r="ECD2" s="1"/>
      <c r="ECE2" s="1"/>
      <c r="ECF2" s="1"/>
      <c r="ECG2" s="1"/>
      <c r="ECH2" s="1"/>
      <c r="ECI2" s="1"/>
      <c r="ECJ2" s="1"/>
      <c r="ECK2" s="1"/>
      <c r="ECL2" s="1"/>
      <c r="ECM2" s="1"/>
      <c r="ECN2" s="1"/>
      <c r="ECO2" s="1"/>
      <c r="ECP2" s="1"/>
      <c r="ECQ2" s="1"/>
      <c r="ECR2" s="1"/>
      <c r="ECS2" s="1"/>
      <c r="ECT2" s="1"/>
      <c r="ECU2" s="1"/>
      <c r="ECV2" s="1"/>
      <c r="ECW2" s="1"/>
      <c r="ECX2" s="1"/>
      <c r="ECY2" s="1"/>
      <c r="ECZ2" s="1"/>
      <c r="EDA2" s="1"/>
      <c r="EDB2" s="1"/>
      <c r="EDC2" s="1"/>
      <c r="EDD2" s="1"/>
      <c r="EDE2" s="1"/>
      <c r="EDF2" s="1"/>
      <c r="EDG2" s="1"/>
      <c r="EDH2" s="1"/>
      <c r="EDI2" s="1"/>
      <c r="EDJ2" s="1"/>
      <c r="EDK2" s="1"/>
      <c r="EDL2" s="1"/>
      <c r="EDM2" s="1"/>
      <c r="EDN2" s="1"/>
      <c r="EDO2" s="1"/>
      <c r="EDP2" s="1"/>
      <c r="EDQ2" s="1"/>
      <c r="EDR2" s="1"/>
      <c r="EDS2" s="1"/>
      <c r="EDT2" s="1"/>
      <c r="EDU2" s="1"/>
      <c r="EDV2" s="1"/>
      <c r="EDW2" s="1"/>
      <c r="EDX2" s="1"/>
      <c r="EDY2" s="1"/>
      <c r="EDZ2" s="1"/>
      <c r="EEA2" s="1"/>
      <c r="EEB2" s="1"/>
      <c r="EEC2" s="1"/>
      <c r="EED2" s="1"/>
      <c r="EEE2" s="1"/>
      <c r="EEF2" s="1"/>
      <c r="EEG2" s="1"/>
      <c r="EEH2" s="1"/>
      <c r="EEI2" s="1"/>
      <c r="EEJ2" s="1"/>
      <c r="EEK2" s="1"/>
      <c r="EEL2" s="1"/>
      <c r="EEM2" s="1"/>
      <c r="EEN2" s="1"/>
      <c r="EEO2" s="1"/>
      <c r="EEP2" s="1"/>
      <c r="EEQ2" s="1"/>
      <c r="EER2" s="1"/>
      <c r="EES2" s="1"/>
      <c r="EET2" s="1"/>
      <c r="EEU2" s="1"/>
      <c r="EEV2" s="1"/>
      <c r="EEW2" s="1"/>
      <c r="EEX2" s="1"/>
      <c r="EEY2" s="1"/>
      <c r="EEZ2" s="1"/>
      <c r="EFA2" s="1"/>
      <c r="EFB2" s="1"/>
      <c r="EFC2" s="1"/>
      <c r="EFD2" s="1"/>
      <c r="EFE2" s="1"/>
      <c r="EFF2" s="1"/>
      <c r="EFG2" s="1"/>
      <c r="EFH2" s="1"/>
      <c r="EFI2" s="1"/>
      <c r="EFJ2" s="1"/>
      <c r="EFK2" s="1"/>
      <c r="EFL2" s="1"/>
      <c r="EFM2" s="1"/>
      <c r="EFN2" s="1"/>
      <c r="EFO2" s="1"/>
      <c r="EFP2" s="1"/>
      <c r="EFQ2" s="1"/>
      <c r="EFR2" s="1"/>
      <c r="EFS2" s="1"/>
      <c r="EFT2" s="1"/>
      <c r="EFU2" s="1"/>
      <c r="EFV2" s="1"/>
      <c r="EFW2" s="1"/>
      <c r="EFX2" s="1"/>
      <c r="EFY2" s="1"/>
      <c r="EFZ2" s="1"/>
      <c r="EGA2" s="1"/>
      <c r="EGB2" s="1"/>
      <c r="EGC2" s="1"/>
      <c r="EGD2" s="1"/>
      <c r="EGE2" s="1"/>
      <c r="EGF2" s="1"/>
      <c r="EGG2" s="1"/>
      <c r="EGH2" s="1"/>
      <c r="EGI2" s="1"/>
      <c r="EGJ2" s="1"/>
      <c r="EGK2" s="1"/>
      <c r="EGL2" s="1"/>
      <c r="EGM2" s="1"/>
      <c r="EGN2" s="1"/>
      <c r="EGO2" s="1"/>
      <c r="EGP2" s="1"/>
      <c r="EGQ2" s="1"/>
      <c r="EGR2" s="1"/>
      <c r="EGS2" s="1"/>
      <c r="EGT2" s="1"/>
      <c r="EGU2" s="1"/>
      <c r="EGV2" s="1"/>
      <c r="EGW2" s="1"/>
      <c r="EGX2" s="1"/>
      <c r="EGY2" s="1"/>
      <c r="EGZ2" s="1"/>
      <c r="EHA2" s="1"/>
      <c r="EHB2" s="1"/>
      <c r="EHC2" s="1"/>
      <c r="EHD2" s="1"/>
      <c r="EHE2" s="1"/>
      <c r="EHF2" s="1"/>
      <c r="EHG2" s="1"/>
      <c r="EHH2" s="1"/>
      <c r="EHI2" s="1"/>
      <c r="EHJ2" s="1"/>
      <c r="EHK2" s="1"/>
      <c r="EHL2" s="1"/>
      <c r="EHM2" s="1"/>
      <c r="EHN2" s="1"/>
      <c r="EHO2" s="1"/>
      <c r="EHP2" s="1"/>
      <c r="EHQ2" s="1"/>
      <c r="EHR2" s="1"/>
      <c r="EHS2" s="1"/>
      <c r="EHT2" s="1"/>
      <c r="EHU2" s="1"/>
      <c r="EHV2" s="1"/>
      <c r="EHW2" s="1"/>
      <c r="EHX2" s="1"/>
      <c r="EHY2" s="1"/>
      <c r="EHZ2" s="1"/>
      <c r="EIA2" s="1"/>
      <c r="EIB2" s="1"/>
      <c r="EIC2" s="1"/>
      <c r="EID2" s="1"/>
      <c r="EIE2" s="1"/>
      <c r="EIF2" s="1"/>
      <c r="EIG2" s="1"/>
      <c r="EIH2" s="1"/>
      <c r="EII2" s="1"/>
      <c r="EIJ2" s="1"/>
      <c r="EIK2" s="1"/>
      <c r="EIL2" s="1"/>
      <c r="EIM2" s="1"/>
      <c r="EIN2" s="1"/>
      <c r="EIO2" s="1"/>
      <c r="EIP2" s="1"/>
      <c r="EIQ2" s="1"/>
      <c r="EIR2" s="1"/>
      <c r="EIS2" s="1"/>
      <c r="EIT2" s="1"/>
      <c r="EIU2" s="1"/>
      <c r="EIV2" s="1"/>
      <c r="EIW2" s="1"/>
      <c r="EIX2" s="1"/>
      <c r="EIY2" s="1"/>
      <c r="EIZ2" s="1"/>
      <c r="EJA2" s="1"/>
      <c r="EJB2" s="1"/>
      <c r="EJC2" s="1"/>
      <c r="EJD2" s="1"/>
      <c r="EJE2" s="1"/>
      <c r="EJF2" s="1"/>
      <c r="EJG2" s="1"/>
      <c r="EJH2" s="1"/>
      <c r="EJI2" s="1"/>
      <c r="EJJ2" s="1"/>
      <c r="EJK2" s="1"/>
      <c r="EJL2" s="1"/>
      <c r="EJM2" s="1"/>
      <c r="EJN2" s="1"/>
      <c r="EJO2" s="1"/>
      <c r="EJP2" s="1"/>
      <c r="EJQ2" s="1"/>
      <c r="EJR2" s="1"/>
      <c r="EJS2" s="1"/>
      <c r="EJT2" s="1"/>
      <c r="EJU2" s="1"/>
      <c r="EJV2" s="1"/>
      <c r="EJW2" s="1"/>
      <c r="EJX2" s="1"/>
      <c r="EJY2" s="1"/>
      <c r="EJZ2" s="1"/>
      <c r="EKA2" s="1"/>
      <c r="EKB2" s="1"/>
      <c r="EKC2" s="1"/>
      <c r="EKD2" s="1"/>
      <c r="EKE2" s="1"/>
      <c r="EKF2" s="1"/>
      <c r="EKG2" s="1"/>
      <c r="EKH2" s="1"/>
      <c r="EKI2" s="1"/>
      <c r="EKJ2" s="1"/>
      <c r="EKK2" s="1"/>
      <c r="EKL2" s="1"/>
      <c r="EKM2" s="1"/>
      <c r="EKN2" s="1"/>
      <c r="EKO2" s="1"/>
      <c r="EKP2" s="1"/>
      <c r="EKQ2" s="1"/>
      <c r="EKR2" s="1"/>
      <c r="EKS2" s="1"/>
      <c r="EKT2" s="1"/>
      <c r="EKU2" s="1"/>
      <c r="EKV2" s="1"/>
      <c r="EKW2" s="1"/>
      <c r="EKX2" s="1"/>
      <c r="EKY2" s="1"/>
      <c r="EKZ2" s="1"/>
      <c r="ELA2" s="1"/>
      <c r="ELB2" s="1"/>
      <c r="ELC2" s="1"/>
      <c r="ELD2" s="1"/>
      <c r="ELE2" s="1"/>
      <c r="ELF2" s="1"/>
      <c r="ELG2" s="1"/>
      <c r="ELH2" s="1"/>
      <c r="ELI2" s="1"/>
      <c r="ELJ2" s="1"/>
      <c r="ELK2" s="1"/>
      <c r="ELL2" s="1"/>
      <c r="ELM2" s="1"/>
      <c r="ELN2" s="1"/>
      <c r="ELO2" s="1"/>
      <c r="ELP2" s="1"/>
      <c r="ELQ2" s="1"/>
      <c r="ELR2" s="1"/>
      <c r="ELS2" s="1"/>
      <c r="ELT2" s="1"/>
      <c r="ELU2" s="1"/>
      <c r="ELV2" s="1"/>
      <c r="ELW2" s="1"/>
      <c r="ELX2" s="1"/>
      <c r="ELY2" s="1"/>
      <c r="ELZ2" s="1"/>
      <c r="EMA2" s="1"/>
      <c r="EMB2" s="1"/>
      <c r="EMC2" s="1"/>
      <c r="EMD2" s="1"/>
      <c r="EME2" s="1"/>
      <c r="EMF2" s="1"/>
      <c r="EMG2" s="1"/>
      <c r="EMH2" s="1"/>
      <c r="EMI2" s="1"/>
      <c r="EMJ2" s="1"/>
      <c r="EMK2" s="1"/>
      <c r="EML2" s="1"/>
      <c r="EMM2" s="1"/>
      <c r="EMN2" s="1"/>
      <c r="EMO2" s="1"/>
      <c r="EMP2" s="1"/>
      <c r="EMQ2" s="1"/>
      <c r="EMR2" s="1"/>
      <c r="EMS2" s="1"/>
      <c r="EMT2" s="1"/>
      <c r="EMU2" s="1"/>
      <c r="EMV2" s="1"/>
      <c r="EMW2" s="1"/>
      <c r="EMX2" s="1"/>
      <c r="EMY2" s="1"/>
      <c r="EMZ2" s="1"/>
      <c r="ENA2" s="1"/>
      <c r="ENB2" s="1"/>
      <c r="ENC2" s="1"/>
      <c r="END2" s="1"/>
      <c r="ENE2" s="1"/>
      <c r="ENF2" s="1"/>
      <c r="ENG2" s="1"/>
      <c r="ENH2" s="1"/>
      <c r="ENI2" s="1"/>
      <c r="ENJ2" s="1"/>
      <c r="ENK2" s="1"/>
      <c r="ENL2" s="1"/>
      <c r="ENM2" s="1"/>
      <c r="ENN2" s="1"/>
      <c r="ENO2" s="1"/>
      <c r="ENP2" s="1"/>
      <c r="ENQ2" s="1"/>
      <c r="ENR2" s="1"/>
      <c r="ENS2" s="1"/>
      <c r="ENT2" s="1"/>
      <c r="ENU2" s="1"/>
      <c r="ENV2" s="1"/>
      <c r="ENW2" s="1"/>
      <c r="ENX2" s="1"/>
      <c r="ENY2" s="1"/>
      <c r="ENZ2" s="1"/>
      <c r="EOA2" s="1"/>
      <c r="EOB2" s="1"/>
      <c r="EOC2" s="1"/>
      <c r="EOD2" s="1"/>
      <c r="EOE2" s="1"/>
      <c r="EOF2" s="1"/>
      <c r="EOG2" s="1"/>
      <c r="EOH2" s="1"/>
      <c r="EOI2" s="1"/>
      <c r="EOJ2" s="1"/>
      <c r="EOK2" s="1"/>
      <c r="EOL2" s="1"/>
      <c r="EOM2" s="1"/>
      <c r="EON2" s="1"/>
      <c r="EOO2" s="1"/>
      <c r="EOP2" s="1"/>
      <c r="EOQ2" s="1"/>
      <c r="EOR2" s="1"/>
      <c r="EOS2" s="1"/>
      <c r="EOT2" s="1"/>
      <c r="EOU2" s="1"/>
      <c r="EOV2" s="1"/>
      <c r="EOW2" s="1"/>
      <c r="EOX2" s="1"/>
      <c r="EOY2" s="1"/>
      <c r="EOZ2" s="1"/>
      <c r="EPA2" s="1"/>
      <c r="EPB2" s="1"/>
      <c r="EPC2" s="1"/>
      <c r="EPD2" s="1"/>
      <c r="EPE2" s="1"/>
      <c r="EPF2" s="1"/>
      <c r="EPG2" s="1"/>
      <c r="EPH2" s="1"/>
      <c r="EPI2" s="1"/>
      <c r="EPJ2" s="1"/>
      <c r="EPK2" s="1"/>
      <c r="EPL2" s="1"/>
      <c r="EPM2" s="1"/>
      <c r="EPN2" s="1"/>
      <c r="EPO2" s="1"/>
      <c r="EPP2" s="1"/>
      <c r="EPQ2" s="1"/>
      <c r="EPR2" s="1"/>
      <c r="EPS2" s="1"/>
      <c r="EPT2" s="1"/>
      <c r="EPU2" s="1"/>
      <c r="EPV2" s="1"/>
      <c r="EPW2" s="1"/>
      <c r="EPX2" s="1"/>
      <c r="EPY2" s="1"/>
      <c r="EPZ2" s="1"/>
      <c r="EQA2" s="1"/>
      <c r="EQB2" s="1"/>
      <c r="EQC2" s="1"/>
      <c r="EQD2" s="1"/>
      <c r="EQE2" s="1"/>
      <c r="EQF2" s="1"/>
      <c r="EQG2" s="1"/>
      <c r="EQH2" s="1"/>
      <c r="EQI2" s="1"/>
      <c r="EQJ2" s="1"/>
      <c r="EQK2" s="1"/>
      <c r="EQL2" s="1"/>
      <c r="EQM2" s="1"/>
      <c r="EQN2" s="1"/>
      <c r="EQO2" s="1"/>
      <c r="EQP2" s="1"/>
      <c r="EQQ2" s="1"/>
      <c r="EQR2" s="1"/>
      <c r="EQS2" s="1"/>
      <c r="EQT2" s="1"/>
      <c r="EQU2" s="1"/>
      <c r="EQV2" s="1"/>
      <c r="EQW2" s="1"/>
      <c r="EQX2" s="1"/>
      <c r="EQY2" s="1"/>
      <c r="EQZ2" s="1"/>
      <c r="ERA2" s="1"/>
      <c r="ERB2" s="1"/>
      <c r="ERC2" s="1"/>
      <c r="ERD2" s="1"/>
      <c r="ERE2" s="1"/>
      <c r="ERF2" s="1"/>
      <c r="ERG2" s="1"/>
      <c r="ERH2" s="1"/>
      <c r="ERI2" s="1"/>
      <c r="ERJ2" s="1"/>
      <c r="ERK2" s="1"/>
      <c r="ERL2" s="1"/>
      <c r="ERM2" s="1"/>
      <c r="ERN2" s="1"/>
      <c r="ERO2" s="1"/>
      <c r="ERP2" s="1"/>
      <c r="ERQ2" s="1"/>
      <c r="ERR2" s="1"/>
      <c r="ERS2" s="1"/>
      <c r="ERT2" s="1"/>
      <c r="ERU2" s="1"/>
      <c r="ERV2" s="1"/>
      <c r="ERW2" s="1"/>
      <c r="ERX2" s="1"/>
      <c r="ERY2" s="1"/>
      <c r="ERZ2" s="1"/>
      <c r="ESA2" s="1"/>
      <c r="ESB2" s="1"/>
      <c r="ESC2" s="1"/>
      <c r="ESD2" s="1"/>
      <c r="ESE2" s="1"/>
      <c r="ESF2" s="1"/>
      <c r="ESG2" s="1"/>
      <c r="ESH2" s="1"/>
      <c r="ESI2" s="1"/>
      <c r="ESJ2" s="1"/>
      <c r="ESK2" s="1"/>
      <c r="ESL2" s="1"/>
      <c r="ESM2" s="1"/>
      <c r="ESN2" s="1"/>
      <c r="ESO2" s="1"/>
      <c r="ESP2" s="1"/>
      <c r="ESQ2" s="1"/>
      <c r="ESR2" s="1"/>
      <c r="ESS2" s="1"/>
      <c r="EST2" s="1"/>
      <c r="ESU2" s="1"/>
      <c r="ESV2" s="1"/>
      <c r="ESW2" s="1"/>
      <c r="ESX2" s="1"/>
      <c r="ESY2" s="1"/>
      <c r="ESZ2" s="1"/>
      <c r="ETA2" s="1"/>
      <c r="ETB2" s="1"/>
      <c r="ETC2" s="1"/>
      <c r="ETD2" s="1"/>
      <c r="ETE2" s="1"/>
      <c r="ETF2" s="1"/>
      <c r="ETG2" s="1"/>
      <c r="ETH2" s="1"/>
      <c r="ETI2" s="1"/>
      <c r="ETJ2" s="1"/>
      <c r="ETK2" s="1"/>
      <c r="ETL2" s="1"/>
      <c r="ETM2" s="1"/>
      <c r="ETN2" s="1"/>
      <c r="ETO2" s="1"/>
      <c r="ETP2" s="1"/>
      <c r="ETQ2" s="1"/>
      <c r="ETR2" s="1"/>
      <c r="ETS2" s="1"/>
      <c r="ETT2" s="1"/>
      <c r="ETU2" s="1"/>
      <c r="ETV2" s="1"/>
      <c r="ETW2" s="1"/>
      <c r="ETX2" s="1"/>
      <c r="ETY2" s="1"/>
      <c r="ETZ2" s="1"/>
      <c r="EUA2" s="1"/>
      <c r="EUB2" s="1"/>
      <c r="EUC2" s="1"/>
      <c r="EUD2" s="1"/>
      <c r="EUE2" s="1"/>
      <c r="EUF2" s="1"/>
      <c r="EUG2" s="1"/>
      <c r="EUH2" s="1"/>
      <c r="EUI2" s="1"/>
      <c r="EUJ2" s="1"/>
      <c r="EUK2" s="1"/>
      <c r="EUL2" s="1"/>
      <c r="EUM2" s="1"/>
      <c r="EUN2" s="1"/>
      <c r="EUO2" s="1"/>
      <c r="EUP2" s="1"/>
      <c r="EUQ2" s="1"/>
      <c r="EUR2" s="1"/>
      <c r="EUS2" s="1"/>
      <c r="EUT2" s="1"/>
      <c r="EUU2" s="1"/>
      <c r="EUV2" s="1"/>
      <c r="EUW2" s="1"/>
      <c r="EUX2" s="1"/>
      <c r="EUY2" s="1"/>
      <c r="EUZ2" s="1"/>
      <c r="EVA2" s="1"/>
      <c r="EVB2" s="1"/>
      <c r="EVC2" s="1"/>
      <c r="EVD2" s="1"/>
      <c r="EVE2" s="1"/>
      <c r="EVF2" s="1"/>
      <c r="EVG2" s="1"/>
      <c r="EVH2" s="1"/>
      <c r="EVI2" s="1"/>
      <c r="EVJ2" s="1"/>
      <c r="EVK2" s="1"/>
      <c r="EVL2" s="1"/>
      <c r="EVM2" s="1"/>
      <c r="EVN2" s="1"/>
      <c r="EVO2" s="1"/>
      <c r="EVP2" s="1"/>
      <c r="EVQ2" s="1"/>
      <c r="EVR2" s="1"/>
      <c r="EVS2" s="1"/>
      <c r="EVT2" s="1"/>
      <c r="EVU2" s="1"/>
      <c r="EVV2" s="1"/>
      <c r="EVW2" s="1"/>
      <c r="EVX2" s="1"/>
      <c r="EVY2" s="1"/>
      <c r="EVZ2" s="1"/>
      <c r="EWA2" s="1"/>
      <c r="EWB2" s="1"/>
      <c r="EWC2" s="1"/>
      <c r="EWD2" s="1"/>
      <c r="EWE2" s="1"/>
      <c r="EWF2" s="1"/>
      <c r="EWG2" s="1"/>
      <c r="EWH2" s="1"/>
      <c r="EWI2" s="1"/>
      <c r="EWJ2" s="1"/>
      <c r="EWK2" s="1"/>
      <c r="EWL2" s="1"/>
      <c r="EWM2" s="1"/>
      <c r="EWN2" s="1"/>
      <c r="EWO2" s="1"/>
      <c r="EWP2" s="1"/>
      <c r="EWQ2" s="1"/>
      <c r="EWR2" s="1"/>
      <c r="EWS2" s="1"/>
      <c r="EWT2" s="1"/>
      <c r="EWU2" s="1"/>
      <c r="EWV2" s="1"/>
      <c r="EWW2" s="1"/>
      <c r="EWX2" s="1"/>
      <c r="EWY2" s="1"/>
      <c r="EWZ2" s="1"/>
      <c r="EXA2" s="1"/>
      <c r="EXB2" s="1"/>
      <c r="EXC2" s="1"/>
      <c r="EXD2" s="1"/>
      <c r="EXE2" s="1"/>
      <c r="EXF2" s="1"/>
      <c r="EXG2" s="1"/>
      <c r="EXH2" s="1"/>
      <c r="EXI2" s="1"/>
      <c r="EXJ2" s="1"/>
      <c r="EXK2" s="1"/>
      <c r="EXL2" s="1"/>
      <c r="EXM2" s="1"/>
      <c r="EXN2" s="1"/>
      <c r="EXO2" s="1"/>
      <c r="EXP2" s="1"/>
      <c r="EXQ2" s="1"/>
      <c r="EXR2" s="1"/>
      <c r="EXS2" s="1"/>
      <c r="EXT2" s="1"/>
      <c r="EXU2" s="1"/>
      <c r="EXV2" s="1"/>
      <c r="EXW2" s="1"/>
      <c r="EXX2" s="1"/>
      <c r="EXY2" s="1"/>
      <c r="EXZ2" s="1"/>
      <c r="EYA2" s="1"/>
      <c r="EYB2" s="1"/>
      <c r="EYC2" s="1"/>
      <c r="EYD2" s="1"/>
      <c r="EYE2" s="1"/>
      <c r="EYF2" s="1"/>
      <c r="EYG2" s="1"/>
      <c r="EYH2" s="1"/>
      <c r="EYI2" s="1"/>
      <c r="EYJ2" s="1"/>
      <c r="EYK2" s="1"/>
      <c r="EYL2" s="1"/>
      <c r="EYM2" s="1"/>
      <c r="EYN2" s="1"/>
      <c r="EYO2" s="1"/>
      <c r="EYP2" s="1"/>
      <c r="EYQ2" s="1"/>
      <c r="EYR2" s="1"/>
      <c r="EYS2" s="1"/>
      <c r="EYT2" s="1"/>
      <c r="EYU2" s="1"/>
      <c r="EYV2" s="1"/>
      <c r="EYW2" s="1"/>
      <c r="EYX2" s="1"/>
      <c r="EYY2" s="1"/>
      <c r="EYZ2" s="1"/>
      <c r="EZA2" s="1"/>
      <c r="EZB2" s="1"/>
      <c r="EZC2" s="1"/>
      <c r="EZD2" s="1"/>
      <c r="EZE2" s="1"/>
      <c r="EZF2" s="1"/>
      <c r="EZG2" s="1"/>
      <c r="EZH2" s="1"/>
      <c r="EZI2" s="1"/>
      <c r="EZJ2" s="1"/>
      <c r="EZK2" s="1"/>
      <c r="EZL2" s="1"/>
      <c r="EZM2" s="1"/>
      <c r="EZN2" s="1"/>
      <c r="EZO2" s="1"/>
      <c r="EZP2" s="1"/>
      <c r="EZQ2" s="1"/>
      <c r="EZR2" s="1"/>
      <c r="EZS2" s="1"/>
      <c r="EZT2" s="1"/>
      <c r="EZU2" s="1"/>
      <c r="EZV2" s="1"/>
      <c r="EZW2" s="1"/>
      <c r="EZX2" s="1"/>
      <c r="EZY2" s="1"/>
      <c r="EZZ2" s="1"/>
      <c r="FAA2" s="1"/>
      <c r="FAB2" s="1"/>
      <c r="FAC2" s="1"/>
      <c r="FAD2" s="1"/>
      <c r="FAE2" s="1"/>
      <c r="FAF2" s="1"/>
      <c r="FAG2" s="1"/>
      <c r="FAH2" s="1"/>
      <c r="FAI2" s="1"/>
      <c r="FAJ2" s="1"/>
      <c r="FAK2" s="1"/>
      <c r="FAL2" s="1"/>
      <c r="FAM2" s="1"/>
      <c r="FAN2" s="1"/>
      <c r="FAO2" s="1"/>
      <c r="FAP2" s="1"/>
      <c r="FAQ2" s="1"/>
      <c r="FAR2" s="1"/>
      <c r="FAS2" s="1"/>
      <c r="FAT2" s="1"/>
      <c r="FAU2" s="1"/>
      <c r="FAV2" s="1"/>
      <c r="FAW2" s="1"/>
      <c r="FAX2" s="1"/>
      <c r="FAY2" s="1"/>
      <c r="FAZ2" s="1"/>
      <c r="FBA2" s="1"/>
      <c r="FBB2" s="1"/>
      <c r="FBC2" s="1"/>
      <c r="FBD2" s="1"/>
      <c r="FBE2" s="1"/>
      <c r="FBF2" s="1"/>
      <c r="FBG2" s="1"/>
      <c r="FBH2" s="1"/>
      <c r="FBI2" s="1"/>
      <c r="FBJ2" s="1"/>
      <c r="FBK2" s="1"/>
      <c r="FBL2" s="1"/>
      <c r="FBM2" s="1"/>
      <c r="FBN2" s="1"/>
      <c r="FBO2" s="1"/>
      <c r="FBP2" s="1"/>
      <c r="FBQ2" s="1"/>
      <c r="FBR2" s="1"/>
      <c r="FBS2" s="1"/>
      <c r="FBT2" s="1"/>
      <c r="FBU2" s="1"/>
      <c r="FBV2" s="1"/>
      <c r="FBW2" s="1"/>
      <c r="FBX2" s="1"/>
      <c r="FBY2" s="1"/>
      <c r="FBZ2" s="1"/>
      <c r="FCA2" s="1"/>
      <c r="FCB2" s="1"/>
      <c r="FCC2" s="1"/>
      <c r="FCD2" s="1"/>
      <c r="FCE2" s="1"/>
      <c r="FCF2" s="1"/>
      <c r="FCG2" s="1"/>
      <c r="FCH2" s="1"/>
      <c r="FCI2" s="1"/>
      <c r="FCJ2" s="1"/>
      <c r="FCK2" s="1"/>
      <c r="FCL2" s="1"/>
      <c r="FCM2" s="1"/>
      <c r="FCN2" s="1"/>
      <c r="FCO2" s="1"/>
      <c r="FCP2" s="1"/>
      <c r="FCQ2" s="1"/>
      <c r="FCR2" s="1"/>
      <c r="FCS2" s="1"/>
      <c r="FCT2" s="1"/>
      <c r="FCU2" s="1"/>
      <c r="FCV2" s="1"/>
      <c r="FCW2" s="1"/>
      <c r="FCX2" s="1"/>
      <c r="FCY2" s="1"/>
      <c r="FCZ2" s="1"/>
      <c r="FDA2" s="1"/>
      <c r="FDB2" s="1"/>
      <c r="FDC2" s="1"/>
      <c r="FDD2" s="1"/>
      <c r="FDE2" s="1"/>
      <c r="FDF2" s="1"/>
      <c r="FDG2" s="1"/>
      <c r="FDH2" s="1"/>
      <c r="FDI2" s="1"/>
      <c r="FDJ2" s="1"/>
      <c r="FDK2" s="1"/>
      <c r="FDL2" s="1"/>
      <c r="FDM2" s="1"/>
      <c r="FDN2" s="1"/>
      <c r="FDO2" s="1"/>
      <c r="FDP2" s="1"/>
      <c r="FDQ2" s="1"/>
      <c r="FDR2" s="1"/>
      <c r="FDS2" s="1"/>
      <c r="FDT2" s="1"/>
      <c r="FDU2" s="1"/>
      <c r="FDV2" s="1"/>
      <c r="FDW2" s="1"/>
      <c r="FDX2" s="1"/>
      <c r="FDY2" s="1"/>
      <c r="FDZ2" s="1"/>
      <c r="FEA2" s="1"/>
      <c r="FEB2" s="1"/>
      <c r="FEC2" s="1"/>
      <c r="FED2" s="1"/>
      <c r="FEE2" s="1"/>
      <c r="FEF2" s="1"/>
      <c r="FEG2" s="1"/>
      <c r="FEH2" s="1"/>
      <c r="FEI2" s="1"/>
      <c r="FEJ2" s="1"/>
      <c r="FEK2" s="1"/>
      <c r="FEL2" s="1"/>
      <c r="FEM2" s="1"/>
      <c r="FEN2" s="1"/>
      <c r="FEO2" s="1"/>
      <c r="FEP2" s="1"/>
      <c r="FEQ2" s="1"/>
      <c r="FER2" s="1"/>
      <c r="FES2" s="1"/>
      <c r="FET2" s="1"/>
      <c r="FEU2" s="1"/>
      <c r="FEV2" s="1"/>
      <c r="FEW2" s="1"/>
      <c r="FEX2" s="1"/>
      <c r="FEY2" s="1"/>
      <c r="FEZ2" s="1"/>
      <c r="FFA2" s="1"/>
      <c r="FFB2" s="1"/>
      <c r="FFC2" s="1"/>
      <c r="FFD2" s="1"/>
      <c r="FFE2" s="1"/>
      <c r="FFF2" s="1"/>
      <c r="FFG2" s="1"/>
      <c r="FFH2" s="1"/>
      <c r="FFI2" s="1"/>
      <c r="FFJ2" s="1"/>
      <c r="FFK2" s="1"/>
      <c r="FFL2" s="1"/>
      <c r="FFM2" s="1"/>
      <c r="FFN2" s="1"/>
      <c r="FFO2" s="1"/>
      <c r="FFP2" s="1"/>
      <c r="FFQ2" s="1"/>
      <c r="FFR2" s="1"/>
      <c r="FFS2" s="1"/>
      <c r="FFT2" s="1"/>
      <c r="FFU2" s="1"/>
      <c r="FFV2" s="1"/>
      <c r="FFW2" s="1"/>
      <c r="FFX2" s="1"/>
      <c r="FFY2" s="1"/>
      <c r="FFZ2" s="1"/>
      <c r="FGA2" s="1"/>
      <c r="FGB2" s="1"/>
      <c r="FGC2" s="1"/>
      <c r="FGD2" s="1"/>
      <c r="FGE2" s="1"/>
      <c r="FGF2" s="1"/>
      <c r="FGG2" s="1"/>
      <c r="FGH2" s="1"/>
      <c r="FGI2" s="1"/>
      <c r="FGJ2" s="1"/>
      <c r="FGK2" s="1"/>
      <c r="FGL2" s="1"/>
      <c r="FGM2" s="1"/>
      <c r="FGN2" s="1"/>
      <c r="FGO2" s="1"/>
      <c r="FGP2" s="1"/>
      <c r="FGQ2" s="1"/>
      <c r="FGR2" s="1"/>
      <c r="FGS2" s="1"/>
      <c r="FGT2" s="1"/>
      <c r="FGU2" s="1"/>
      <c r="FGV2" s="1"/>
      <c r="FGW2" s="1"/>
      <c r="FGX2" s="1"/>
      <c r="FGY2" s="1"/>
      <c r="FGZ2" s="1"/>
      <c r="FHA2" s="1"/>
      <c r="FHB2" s="1"/>
      <c r="FHC2" s="1"/>
      <c r="FHD2" s="1"/>
      <c r="FHE2" s="1"/>
      <c r="FHF2" s="1"/>
      <c r="FHG2" s="1"/>
      <c r="FHH2" s="1"/>
      <c r="FHI2" s="1"/>
      <c r="FHJ2" s="1"/>
      <c r="FHK2" s="1"/>
      <c r="FHL2" s="1"/>
      <c r="FHM2" s="1"/>
      <c r="FHN2" s="1"/>
      <c r="FHO2" s="1"/>
      <c r="FHP2" s="1"/>
      <c r="FHQ2" s="1"/>
      <c r="FHR2" s="1"/>
      <c r="FHS2" s="1"/>
      <c r="FHT2" s="1"/>
      <c r="FHU2" s="1"/>
      <c r="FHV2" s="1"/>
      <c r="FHW2" s="1"/>
      <c r="FHX2" s="1"/>
      <c r="FHY2" s="1"/>
      <c r="FHZ2" s="1"/>
      <c r="FIA2" s="1"/>
      <c r="FIB2" s="1"/>
      <c r="FIC2" s="1"/>
      <c r="FID2" s="1"/>
      <c r="FIE2" s="1"/>
      <c r="FIF2" s="1"/>
      <c r="FIG2" s="1"/>
      <c r="FIH2" s="1"/>
      <c r="FII2" s="1"/>
      <c r="FIJ2" s="1"/>
      <c r="FIK2" s="1"/>
      <c r="FIL2" s="1"/>
      <c r="FIM2" s="1"/>
      <c r="FIN2" s="1"/>
      <c r="FIO2" s="1"/>
      <c r="FIP2" s="1"/>
      <c r="FIQ2" s="1"/>
      <c r="FIR2" s="1"/>
      <c r="FIS2" s="1"/>
      <c r="FIT2" s="1"/>
      <c r="FIU2" s="1"/>
      <c r="FIV2" s="1"/>
      <c r="FIW2" s="1"/>
      <c r="FIX2" s="1"/>
      <c r="FIY2" s="1"/>
      <c r="FIZ2" s="1"/>
      <c r="FJA2" s="1"/>
      <c r="FJB2" s="1"/>
      <c r="FJC2" s="1"/>
      <c r="FJD2" s="1"/>
      <c r="FJE2" s="1"/>
      <c r="FJF2" s="1"/>
      <c r="FJG2" s="1"/>
      <c r="FJH2" s="1"/>
      <c r="FJI2" s="1"/>
      <c r="FJJ2" s="1"/>
      <c r="FJK2" s="1"/>
      <c r="FJL2" s="1"/>
      <c r="FJM2" s="1"/>
      <c r="FJN2" s="1"/>
      <c r="FJO2" s="1"/>
      <c r="FJP2" s="1"/>
      <c r="FJQ2" s="1"/>
      <c r="FJR2" s="1"/>
      <c r="FJS2" s="1"/>
      <c r="FJT2" s="1"/>
      <c r="FJU2" s="1"/>
      <c r="FJV2" s="1"/>
      <c r="FJW2" s="1"/>
      <c r="FJX2" s="1"/>
      <c r="FJY2" s="1"/>
      <c r="FJZ2" s="1"/>
      <c r="FKA2" s="1"/>
      <c r="FKB2" s="1"/>
      <c r="FKC2" s="1"/>
      <c r="FKD2" s="1"/>
      <c r="FKE2" s="1"/>
      <c r="FKF2" s="1"/>
      <c r="FKG2" s="1"/>
      <c r="FKH2" s="1"/>
      <c r="FKI2" s="1"/>
      <c r="FKJ2" s="1"/>
      <c r="FKK2" s="1"/>
      <c r="FKL2" s="1"/>
      <c r="FKM2" s="1"/>
      <c r="FKN2" s="1"/>
      <c r="FKO2" s="1"/>
      <c r="FKP2" s="1"/>
      <c r="FKQ2" s="1"/>
      <c r="FKR2" s="1"/>
      <c r="FKS2" s="1"/>
      <c r="FKT2" s="1"/>
      <c r="FKU2" s="1"/>
      <c r="FKV2" s="1"/>
      <c r="FKW2" s="1"/>
      <c r="FKX2" s="1"/>
      <c r="FKY2" s="1"/>
      <c r="FKZ2" s="1"/>
      <c r="FLA2" s="1"/>
      <c r="FLB2" s="1"/>
      <c r="FLC2" s="1"/>
      <c r="FLD2" s="1"/>
      <c r="FLE2" s="1"/>
      <c r="FLF2" s="1"/>
      <c r="FLG2" s="1"/>
      <c r="FLH2" s="1"/>
      <c r="FLI2" s="1"/>
      <c r="FLJ2" s="1"/>
      <c r="FLK2" s="1"/>
      <c r="FLL2" s="1"/>
      <c r="FLM2" s="1"/>
      <c r="FLN2" s="1"/>
      <c r="FLO2" s="1"/>
      <c r="FLP2" s="1"/>
      <c r="FLQ2" s="1"/>
      <c r="FLR2" s="1"/>
      <c r="FLS2" s="1"/>
      <c r="FLT2" s="1"/>
      <c r="FLU2" s="1"/>
      <c r="FLV2" s="1"/>
      <c r="FLW2" s="1"/>
      <c r="FLX2" s="1"/>
      <c r="FLY2" s="1"/>
      <c r="FLZ2" s="1"/>
      <c r="FMA2" s="1"/>
      <c r="FMB2" s="1"/>
      <c r="FMC2" s="1"/>
      <c r="FMD2" s="1"/>
      <c r="FME2" s="1"/>
      <c r="FMF2" s="1"/>
      <c r="FMG2" s="1"/>
      <c r="FMH2" s="1"/>
      <c r="FMI2" s="1"/>
      <c r="FMJ2" s="1"/>
      <c r="FMK2" s="1"/>
      <c r="FML2" s="1"/>
      <c r="FMM2" s="1"/>
      <c r="FMN2" s="1"/>
      <c r="FMO2" s="1"/>
      <c r="FMP2" s="1"/>
      <c r="FMQ2" s="1"/>
      <c r="FMR2" s="1"/>
      <c r="FMS2" s="1"/>
      <c r="FMT2" s="1"/>
      <c r="FMU2" s="1"/>
      <c r="FMV2" s="1"/>
      <c r="FMW2" s="1"/>
      <c r="FMX2" s="1"/>
      <c r="FMY2" s="1"/>
      <c r="FMZ2" s="1"/>
      <c r="FNA2" s="1"/>
      <c r="FNB2" s="1"/>
      <c r="FNC2" s="1"/>
      <c r="FND2" s="1"/>
      <c r="FNE2" s="1"/>
      <c r="FNF2" s="1"/>
      <c r="FNG2" s="1"/>
      <c r="FNH2" s="1"/>
      <c r="FNI2" s="1"/>
      <c r="FNJ2" s="1"/>
      <c r="FNK2" s="1"/>
      <c r="FNL2" s="1"/>
      <c r="FNM2" s="1"/>
      <c r="FNN2" s="1"/>
      <c r="FNO2" s="1"/>
      <c r="FNP2" s="1"/>
      <c r="FNQ2" s="1"/>
      <c r="FNR2" s="1"/>
      <c r="FNS2" s="1"/>
      <c r="FNT2" s="1"/>
      <c r="FNU2" s="1"/>
      <c r="FNV2" s="1"/>
      <c r="FNW2" s="1"/>
      <c r="FNX2" s="1"/>
      <c r="FNY2" s="1"/>
      <c r="FNZ2" s="1"/>
      <c r="FOA2" s="1"/>
      <c r="FOB2" s="1"/>
      <c r="FOC2" s="1"/>
      <c r="FOD2" s="1"/>
      <c r="FOE2" s="1"/>
      <c r="FOF2" s="1"/>
      <c r="FOG2" s="1"/>
      <c r="FOH2" s="1"/>
      <c r="FOI2" s="1"/>
      <c r="FOJ2" s="1"/>
      <c r="FOK2" s="1"/>
      <c r="FOL2" s="1"/>
      <c r="FOM2" s="1"/>
      <c r="FON2" s="1"/>
      <c r="FOO2" s="1"/>
      <c r="FOP2" s="1"/>
      <c r="FOQ2" s="1"/>
      <c r="FOR2" s="1"/>
      <c r="FOS2" s="1"/>
      <c r="FOT2" s="1"/>
      <c r="FOU2" s="1"/>
      <c r="FOV2" s="1"/>
      <c r="FOW2" s="1"/>
      <c r="FOX2" s="1"/>
      <c r="FOY2" s="1"/>
      <c r="FOZ2" s="1"/>
      <c r="FPA2" s="1"/>
      <c r="FPB2" s="1"/>
      <c r="FPC2" s="1"/>
      <c r="FPD2" s="1"/>
      <c r="FPE2" s="1"/>
      <c r="FPF2" s="1"/>
      <c r="FPG2" s="1"/>
      <c r="FPH2" s="1"/>
      <c r="FPI2" s="1"/>
      <c r="FPJ2" s="1"/>
      <c r="FPK2" s="1"/>
      <c r="FPL2" s="1"/>
      <c r="FPM2" s="1"/>
      <c r="FPN2" s="1"/>
      <c r="FPO2" s="1"/>
      <c r="FPP2" s="1"/>
      <c r="FPQ2" s="1"/>
      <c r="FPR2" s="1"/>
      <c r="FPS2" s="1"/>
      <c r="FPT2" s="1"/>
      <c r="FPU2" s="1"/>
      <c r="FPV2" s="1"/>
      <c r="FPW2" s="1"/>
      <c r="FPX2" s="1"/>
      <c r="FPY2" s="1"/>
      <c r="FPZ2" s="1"/>
      <c r="FQA2" s="1"/>
      <c r="FQB2" s="1"/>
      <c r="FQC2" s="1"/>
      <c r="FQD2" s="1"/>
      <c r="FQE2" s="1"/>
      <c r="FQF2" s="1"/>
      <c r="FQG2" s="1"/>
      <c r="FQH2" s="1"/>
      <c r="FQI2" s="1"/>
      <c r="FQJ2" s="1"/>
      <c r="FQK2" s="1"/>
      <c r="FQL2" s="1"/>
      <c r="FQM2" s="1"/>
      <c r="FQN2" s="1"/>
      <c r="FQO2" s="1"/>
      <c r="FQP2" s="1"/>
      <c r="FQQ2" s="1"/>
      <c r="FQR2" s="1"/>
      <c r="FQS2" s="1"/>
      <c r="FQT2" s="1"/>
      <c r="FQU2" s="1"/>
      <c r="FQV2" s="1"/>
      <c r="FQW2" s="1"/>
      <c r="FQX2" s="1"/>
      <c r="FQY2" s="1"/>
      <c r="FQZ2" s="1"/>
      <c r="FRA2" s="1"/>
      <c r="FRB2" s="1"/>
      <c r="FRC2" s="1"/>
      <c r="FRD2" s="1"/>
      <c r="FRE2" s="1"/>
      <c r="FRF2" s="1"/>
      <c r="FRG2" s="1"/>
      <c r="FRH2" s="1"/>
      <c r="FRI2" s="1"/>
      <c r="FRJ2" s="1"/>
      <c r="FRK2" s="1"/>
      <c r="FRL2" s="1"/>
      <c r="FRM2" s="1"/>
      <c r="FRN2" s="1"/>
      <c r="FRO2" s="1"/>
      <c r="FRP2" s="1"/>
      <c r="FRQ2" s="1"/>
      <c r="FRR2" s="1"/>
      <c r="FRS2" s="1"/>
      <c r="FRT2" s="1"/>
      <c r="FRU2" s="1"/>
      <c r="FRV2" s="1"/>
      <c r="FRW2" s="1"/>
      <c r="FRX2" s="1"/>
      <c r="FRY2" s="1"/>
      <c r="FRZ2" s="1"/>
      <c r="FSA2" s="1"/>
      <c r="FSB2" s="1"/>
      <c r="FSC2" s="1"/>
      <c r="FSD2" s="1"/>
      <c r="FSE2" s="1"/>
      <c r="FSF2" s="1"/>
      <c r="FSG2" s="1"/>
      <c r="FSH2" s="1"/>
      <c r="FSI2" s="1"/>
      <c r="FSJ2" s="1"/>
      <c r="FSK2" s="1"/>
      <c r="FSL2" s="1"/>
      <c r="FSM2" s="1"/>
      <c r="FSN2" s="1"/>
      <c r="FSO2" s="1"/>
      <c r="FSP2" s="1"/>
      <c r="FSQ2" s="1"/>
      <c r="FSR2" s="1"/>
      <c r="FSS2" s="1"/>
      <c r="FST2" s="1"/>
      <c r="FSU2" s="1"/>
      <c r="FSV2" s="1"/>
      <c r="FSW2" s="1"/>
      <c r="FSX2" s="1"/>
      <c r="FSY2" s="1"/>
      <c r="FSZ2" s="1"/>
      <c r="FTA2" s="1"/>
      <c r="FTB2" s="1"/>
      <c r="FTC2" s="1"/>
      <c r="FTD2" s="1"/>
      <c r="FTE2" s="1"/>
      <c r="FTF2" s="1"/>
      <c r="FTG2" s="1"/>
      <c r="FTH2" s="1"/>
      <c r="FTI2" s="1"/>
      <c r="FTJ2" s="1"/>
      <c r="FTK2" s="1"/>
      <c r="FTL2" s="1"/>
      <c r="FTM2" s="1"/>
      <c r="FTN2" s="1"/>
      <c r="FTO2" s="1"/>
      <c r="FTP2" s="1"/>
      <c r="FTQ2" s="1"/>
      <c r="FTR2" s="1"/>
      <c r="FTS2" s="1"/>
      <c r="FTT2" s="1"/>
      <c r="FTU2" s="1"/>
      <c r="FTV2" s="1"/>
      <c r="FTW2" s="1"/>
      <c r="FTX2" s="1"/>
      <c r="FTY2" s="1"/>
      <c r="FTZ2" s="1"/>
      <c r="FUA2" s="1"/>
      <c r="FUB2" s="1"/>
      <c r="FUC2" s="1"/>
      <c r="FUD2" s="1"/>
      <c r="FUE2" s="1"/>
      <c r="FUF2" s="1"/>
      <c r="FUG2" s="1"/>
      <c r="FUH2" s="1"/>
      <c r="FUI2" s="1"/>
      <c r="FUJ2" s="1"/>
      <c r="FUK2" s="1"/>
      <c r="FUL2" s="1"/>
      <c r="FUM2" s="1"/>
      <c r="FUN2" s="1"/>
      <c r="FUO2" s="1"/>
      <c r="FUP2" s="1"/>
      <c r="FUQ2" s="1"/>
      <c r="FUR2" s="1"/>
      <c r="FUS2" s="1"/>
      <c r="FUT2" s="1"/>
      <c r="FUU2" s="1"/>
      <c r="FUV2" s="1"/>
      <c r="FUW2" s="1"/>
      <c r="FUX2" s="1"/>
      <c r="FUY2" s="1"/>
      <c r="FUZ2" s="1"/>
      <c r="FVA2" s="1"/>
      <c r="FVB2" s="1"/>
      <c r="FVC2" s="1"/>
      <c r="FVD2" s="1"/>
      <c r="FVE2" s="1"/>
      <c r="FVF2" s="1"/>
      <c r="FVG2" s="1"/>
      <c r="FVH2" s="1"/>
      <c r="FVI2" s="1"/>
      <c r="FVJ2" s="1"/>
      <c r="FVK2" s="1"/>
      <c r="FVL2" s="1"/>
      <c r="FVM2" s="1"/>
      <c r="FVN2" s="1"/>
      <c r="FVO2" s="1"/>
      <c r="FVP2" s="1"/>
      <c r="FVQ2" s="1"/>
      <c r="FVR2" s="1"/>
      <c r="FVS2" s="1"/>
      <c r="FVT2" s="1"/>
      <c r="FVU2" s="1"/>
      <c r="FVV2" s="1"/>
      <c r="FVW2" s="1"/>
      <c r="FVX2" s="1"/>
      <c r="FVY2" s="1"/>
      <c r="FVZ2" s="1"/>
      <c r="FWA2" s="1"/>
      <c r="FWB2" s="1"/>
      <c r="FWC2" s="1"/>
      <c r="FWD2" s="1"/>
      <c r="FWE2" s="1"/>
      <c r="FWF2" s="1"/>
      <c r="FWG2" s="1"/>
      <c r="FWH2" s="1"/>
      <c r="FWI2" s="1"/>
      <c r="FWJ2" s="1"/>
      <c r="FWK2" s="1"/>
      <c r="FWL2" s="1"/>
      <c r="FWM2" s="1"/>
      <c r="FWN2" s="1"/>
      <c r="FWO2" s="1"/>
      <c r="FWP2" s="1"/>
      <c r="FWQ2" s="1"/>
      <c r="FWR2" s="1"/>
      <c r="FWS2" s="1"/>
      <c r="FWT2" s="1"/>
      <c r="FWU2" s="1"/>
      <c r="FWV2" s="1"/>
      <c r="FWW2" s="1"/>
      <c r="FWX2" s="1"/>
      <c r="FWY2" s="1"/>
      <c r="FWZ2" s="1"/>
      <c r="FXA2" s="1"/>
      <c r="FXB2" s="1"/>
      <c r="FXC2" s="1"/>
      <c r="FXD2" s="1"/>
      <c r="FXE2" s="1"/>
      <c r="FXF2" s="1"/>
      <c r="FXG2" s="1"/>
      <c r="FXH2" s="1"/>
      <c r="FXI2" s="1"/>
      <c r="FXJ2" s="1"/>
      <c r="FXK2" s="1"/>
      <c r="FXL2" s="1"/>
      <c r="FXM2" s="1"/>
      <c r="FXN2" s="1"/>
      <c r="FXO2" s="1"/>
      <c r="FXP2" s="1"/>
      <c r="FXQ2" s="1"/>
      <c r="FXR2" s="1"/>
      <c r="FXS2" s="1"/>
      <c r="FXT2" s="1"/>
      <c r="FXU2" s="1"/>
      <c r="FXV2" s="1"/>
      <c r="FXW2" s="1"/>
      <c r="FXX2" s="1"/>
      <c r="FXY2" s="1"/>
      <c r="FXZ2" s="1"/>
      <c r="FYA2" s="1"/>
      <c r="FYB2" s="1"/>
      <c r="FYC2" s="1"/>
      <c r="FYD2" s="1"/>
      <c r="FYE2" s="1"/>
      <c r="FYF2" s="1"/>
      <c r="FYG2" s="1"/>
      <c r="FYH2" s="1"/>
      <c r="FYI2" s="1"/>
      <c r="FYJ2" s="1"/>
      <c r="FYK2" s="1"/>
      <c r="FYL2" s="1"/>
      <c r="FYM2" s="1"/>
      <c r="FYN2" s="1"/>
      <c r="FYO2" s="1"/>
      <c r="FYP2" s="1"/>
      <c r="FYQ2" s="1"/>
      <c r="FYR2" s="1"/>
      <c r="FYS2" s="1"/>
      <c r="FYT2" s="1"/>
      <c r="FYU2" s="1"/>
      <c r="FYV2" s="1"/>
      <c r="FYW2" s="1"/>
      <c r="FYX2" s="1"/>
      <c r="FYY2" s="1"/>
      <c r="FYZ2" s="1"/>
      <c r="FZA2" s="1"/>
      <c r="FZB2" s="1"/>
      <c r="FZC2" s="1"/>
      <c r="FZD2" s="1"/>
      <c r="FZE2" s="1"/>
      <c r="FZF2" s="1"/>
      <c r="FZG2" s="1"/>
      <c r="FZH2" s="1"/>
      <c r="FZI2" s="1"/>
      <c r="FZJ2" s="1"/>
      <c r="FZK2" s="1"/>
      <c r="FZL2" s="1"/>
      <c r="FZM2" s="1"/>
      <c r="FZN2" s="1"/>
      <c r="FZO2" s="1"/>
      <c r="FZP2" s="1"/>
      <c r="FZQ2" s="1"/>
      <c r="FZR2" s="1"/>
      <c r="FZS2" s="1"/>
      <c r="FZT2" s="1"/>
      <c r="FZU2" s="1"/>
      <c r="FZV2" s="1"/>
      <c r="FZW2" s="1"/>
      <c r="FZX2" s="1"/>
      <c r="FZY2" s="1"/>
      <c r="FZZ2" s="1"/>
      <c r="GAA2" s="1"/>
      <c r="GAB2" s="1"/>
      <c r="GAC2" s="1"/>
      <c r="GAD2" s="1"/>
      <c r="GAE2" s="1"/>
      <c r="GAF2" s="1"/>
      <c r="GAG2" s="1"/>
      <c r="GAH2" s="1"/>
      <c r="GAI2" s="1"/>
      <c r="GAJ2" s="1"/>
      <c r="GAK2" s="1"/>
      <c r="GAL2" s="1"/>
      <c r="GAM2" s="1"/>
      <c r="GAN2" s="1"/>
      <c r="GAO2" s="1"/>
      <c r="GAP2" s="1"/>
      <c r="GAQ2" s="1"/>
      <c r="GAR2" s="1"/>
      <c r="GAS2" s="1"/>
      <c r="GAT2" s="1"/>
      <c r="GAU2" s="1"/>
      <c r="GAV2" s="1"/>
      <c r="GAW2" s="1"/>
      <c r="GAX2" s="1"/>
      <c r="GAY2" s="1"/>
      <c r="GAZ2" s="1"/>
      <c r="GBA2" s="1"/>
      <c r="GBB2" s="1"/>
      <c r="GBC2" s="1"/>
      <c r="GBD2" s="1"/>
      <c r="GBE2" s="1"/>
      <c r="GBF2" s="1"/>
      <c r="GBG2" s="1"/>
      <c r="GBH2" s="1"/>
      <c r="GBI2" s="1"/>
      <c r="GBJ2" s="1"/>
      <c r="GBK2" s="1"/>
      <c r="GBL2" s="1"/>
      <c r="GBM2" s="1"/>
      <c r="GBN2" s="1"/>
      <c r="GBO2" s="1"/>
      <c r="GBP2" s="1"/>
      <c r="GBQ2" s="1"/>
      <c r="GBR2" s="1"/>
      <c r="GBS2" s="1"/>
      <c r="GBT2" s="1"/>
      <c r="GBU2" s="1"/>
      <c r="GBV2" s="1"/>
      <c r="GBW2" s="1"/>
      <c r="GBX2" s="1"/>
      <c r="GBY2" s="1"/>
      <c r="GBZ2" s="1"/>
      <c r="GCA2" s="1"/>
      <c r="GCB2" s="1"/>
      <c r="GCC2" s="1"/>
      <c r="GCD2" s="1"/>
      <c r="GCE2" s="1"/>
      <c r="GCF2" s="1"/>
      <c r="GCG2" s="1"/>
      <c r="GCH2" s="1"/>
      <c r="GCI2" s="1"/>
      <c r="GCJ2" s="1"/>
      <c r="GCK2" s="1"/>
      <c r="GCL2" s="1"/>
      <c r="GCM2" s="1"/>
      <c r="GCN2" s="1"/>
      <c r="GCO2" s="1"/>
      <c r="GCP2" s="1"/>
      <c r="GCQ2" s="1"/>
      <c r="GCR2" s="1"/>
      <c r="GCS2" s="1"/>
      <c r="GCT2" s="1"/>
      <c r="GCU2" s="1"/>
      <c r="GCV2" s="1"/>
      <c r="GCW2" s="1"/>
      <c r="GCX2" s="1"/>
      <c r="GCY2" s="1"/>
      <c r="GCZ2" s="1"/>
      <c r="GDA2" s="1"/>
      <c r="GDB2" s="1"/>
      <c r="GDC2" s="1"/>
      <c r="GDD2" s="1"/>
      <c r="GDE2" s="1"/>
      <c r="GDF2" s="1"/>
      <c r="GDG2" s="1"/>
      <c r="GDH2" s="1"/>
      <c r="GDI2" s="1"/>
      <c r="GDJ2" s="1"/>
      <c r="GDK2" s="1"/>
      <c r="GDL2" s="1"/>
      <c r="GDM2" s="1"/>
      <c r="GDN2" s="1"/>
      <c r="GDO2" s="1"/>
      <c r="GDP2" s="1"/>
      <c r="GDQ2" s="1"/>
      <c r="GDR2" s="1"/>
      <c r="GDS2" s="1"/>
      <c r="GDT2" s="1"/>
      <c r="GDU2" s="1"/>
      <c r="GDV2" s="1"/>
      <c r="GDW2" s="1"/>
      <c r="GDX2" s="1"/>
      <c r="GDY2" s="1"/>
      <c r="GDZ2" s="1"/>
      <c r="GEA2" s="1"/>
      <c r="GEB2" s="1"/>
      <c r="GEC2" s="1"/>
      <c r="GED2" s="1"/>
      <c r="GEE2" s="1"/>
      <c r="GEF2" s="1"/>
      <c r="GEG2" s="1"/>
      <c r="GEH2" s="1"/>
      <c r="GEI2" s="1"/>
      <c r="GEJ2" s="1"/>
      <c r="GEK2" s="1"/>
      <c r="GEL2" s="1"/>
      <c r="GEM2" s="1"/>
      <c r="GEN2" s="1"/>
      <c r="GEO2" s="1"/>
      <c r="GEP2" s="1"/>
      <c r="GEQ2" s="1"/>
      <c r="GER2" s="1"/>
      <c r="GES2" s="1"/>
      <c r="GET2" s="1"/>
      <c r="GEU2" s="1"/>
      <c r="GEV2" s="1"/>
      <c r="GEW2" s="1"/>
      <c r="GEX2" s="1"/>
      <c r="GEY2" s="1"/>
      <c r="GEZ2" s="1"/>
      <c r="GFA2" s="1"/>
      <c r="GFB2" s="1"/>
      <c r="GFC2" s="1"/>
      <c r="GFD2" s="1"/>
      <c r="GFE2" s="1"/>
      <c r="GFF2" s="1"/>
      <c r="GFG2" s="1"/>
      <c r="GFH2" s="1"/>
      <c r="GFI2" s="1"/>
      <c r="GFJ2" s="1"/>
      <c r="GFK2" s="1"/>
      <c r="GFL2" s="1"/>
      <c r="GFM2" s="1"/>
      <c r="GFN2" s="1"/>
      <c r="GFO2" s="1"/>
      <c r="GFP2" s="1"/>
      <c r="GFQ2" s="1"/>
      <c r="GFR2" s="1"/>
      <c r="GFS2" s="1"/>
      <c r="GFT2" s="1"/>
      <c r="GFU2" s="1"/>
      <c r="GFV2" s="1"/>
      <c r="GFW2" s="1"/>
      <c r="GFX2" s="1"/>
      <c r="GFY2" s="1"/>
      <c r="GFZ2" s="1"/>
      <c r="GGA2" s="1"/>
      <c r="GGB2" s="1"/>
      <c r="GGC2" s="1"/>
      <c r="GGD2" s="1"/>
      <c r="GGE2" s="1"/>
      <c r="GGF2" s="1"/>
      <c r="GGG2" s="1"/>
      <c r="GGH2" s="1"/>
      <c r="GGI2" s="1"/>
      <c r="GGJ2" s="1"/>
      <c r="GGK2" s="1"/>
      <c r="GGL2" s="1"/>
      <c r="GGM2" s="1"/>
      <c r="GGN2" s="1"/>
      <c r="GGO2" s="1"/>
      <c r="GGP2" s="1"/>
      <c r="GGQ2" s="1"/>
      <c r="GGR2" s="1"/>
      <c r="GGS2" s="1"/>
      <c r="GGT2" s="1"/>
      <c r="GGU2" s="1"/>
      <c r="GGV2" s="1"/>
      <c r="GGW2" s="1"/>
      <c r="GGX2" s="1"/>
      <c r="GGY2" s="1"/>
      <c r="GGZ2" s="1"/>
      <c r="GHA2" s="1"/>
      <c r="GHB2" s="1"/>
      <c r="GHC2" s="1"/>
      <c r="GHD2" s="1"/>
      <c r="GHE2" s="1"/>
      <c r="GHF2" s="1"/>
      <c r="GHG2" s="1"/>
      <c r="GHH2" s="1"/>
      <c r="GHI2" s="1"/>
      <c r="GHJ2" s="1"/>
      <c r="GHK2" s="1"/>
      <c r="GHL2" s="1"/>
      <c r="GHM2" s="1"/>
      <c r="GHN2" s="1"/>
      <c r="GHO2" s="1"/>
      <c r="GHP2" s="1"/>
      <c r="GHQ2" s="1"/>
      <c r="GHR2" s="1"/>
      <c r="GHS2" s="1"/>
      <c r="GHT2" s="1"/>
      <c r="GHU2" s="1"/>
      <c r="GHV2" s="1"/>
      <c r="GHW2" s="1"/>
      <c r="GHX2" s="1"/>
      <c r="GHY2" s="1"/>
      <c r="GHZ2" s="1"/>
      <c r="GIA2" s="1"/>
      <c r="GIB2" s="1"/>
      <c r="GIC2" s="1"/>
      <c r="GID2" s="1"/>
      <c r="GIE2" s="1"/>
      <c r="GIF2" s="1"/>
      <c r="GIG2" s="1"/>
      <c r="GIH2" s="1"/>
      <c r="GII2" s="1"/>
      <c r="GIJ2" s="1"/>
      <c r="GIK2" s="1"/>
      <c r="GIL2" s="1"/>
      <c r="GIM2" s="1"/>
      <c r="GIN2" s="1"/>
      <c r="GIO2" s="1"/>
      <c r="GIP2" s="1"/>
      <c r="GIQ2" s="1"/>
      <c r="GIR2" s="1"/>
      <c r="GIS2" s="1"/>
      <c r="GIT2" s="1"/>
      <c r="GIU2" s="1"/>
      <c r="GIV2" s="1"/>
      <c r="GIW2" s="1"/>
      <c r="GIX2" s="1"/>
      <c r="GIY2" s="1"/>
      <c r="GIZ2" s="1"/>
      <c r="GJA2" s="1"/>
      <c r="GJB2" s="1"/>
      <c r="GJC2" s="1"/>
      <c r="GJD2" s="1"/>
      <c r="GJE2" s="1"/>
      <c r="GJF2" s="1"/>
      <c r="GJG2" s="1"/>
      <c r="GJH2" s="1"/>
      <c r="GJI2" s="1"/>
      <c r="GJJ2" s="1"/>
      <c r="GJK2" s="1"/>
      <c r="GJL2" s="1"/>
      <c r="GJM2" s="1"/>
      <c r="GJN2" s="1"/>
      <c r="GJO2" s="1"/>
      <c r="GJP2" s="1"/>
      <c r="GJQ2" s="1"/>
      <c r="GJR2" s="1"/>
      <c r="GJS2" s="1"/>
      <c r="GJT2" s="1"/>
      <c r="GJU2" s="1"/>
      <c r="GJV2" s="1"/>
      <c r="GJW2" s="1"/>
      <c r="GJX2" s="1"/>
      <c r="GJY2" s="1"/>
      <c r="GJZ2" s="1"/>
      <c r="GKA2" s="1"/>
      <c r="GKB2" s="1"/>
      <c r="GKC2" s="1"/>
      <c r="GKD2" s="1"/>
      <c r="GKE2" s="1"/>
      <c r="GKF2" s="1"/>
      <c r="GKG2" s="1"/>
      <c r="GKH2" s="1"/>
      <c r="GKI2" s="1"/>
      <c r="GKJ2" s="1"/>
      <c r="GKK2" s="1"/>
      <c r="GKL2" s="1"/>
      <c r="GKM2" s="1"/>
      <c r="GKN2" s="1"/>
      <c r="GKO2" s="1"/>
      <c r="GKP2" s="1"/>
      <c r="GKQ2" s="1"/>
      <c r="GKR2" s="1"/>
      <c r="GKS2" s="1"/>
      <c r="GKT2" s="1"/>
      <c r="GKU2" s="1"/>
      <c r="GKV2" s="1"/>
      <c r="GKW2" s="1"/>
      <c r="GKX2" s="1"/>
      <c r="GKY2" s="1"/>
      <c r="GKZ2" s="1"/>
      <c r="GLA2" s="1"/>
      <c r="GLB2" s="1"/>
      <c r="GLC2" s="1"/>
      <c r="GLD2" s="1"/>
      <c r="GLE2" s="1"/>
      <c r="GLF2" s="1"/>
      <c r="GLG2" s="1"/>
      <c r="GLH2" s="1"/>
      <c r="GLI2" s="1"/>
      <c r="GLJ2" s="1"/>
      <c r="GLK2" s="1"/>
      <c r="GLL2" s="1"/>
      <c r="GLM2" s="1"/>
      <c r="GLN2" s="1"/>
      <c r="GLO2" s="1"/>
      <c r="GLP2" s="1"/>
      <c r="GLQ2" s="1"/>
      <c r="GLR2" s="1"/>
      <c r="GLS2" s="1"/>
      <c r="GLT2" s="1"/>
      <c r="GLU2" s="1"/>
      <c r="GLV2" s="1"/>
      <c r="GLW2" s="1"/>
      <c r="GLX2" s="1"/>
      <c r="GLY2" s="1"/>
      <c r="GLZ2" s="1"/>
      <c r="GMA2" s="1"/>
      <c r="GMB2" s="1"/>
      <c r="GMC2" s="1"/>
      <c r="GMD2" s="1"/>
      <c r="GME2" s="1"/>
      <c r="GMF2" s="1"/>
      <c r="GMG2" s="1"/>
      <c r="GMH2" s="1"/>
      <c r="GMI2" s="1"/>
      <c r="GMJ2" s="1"/>
      <c r="GMK2" s="1"/>
      <c r="GML2" s="1"/>
      <c r="GMM2" s="1"/>
      <c r="GMN2" s="1"/>
      <c r="GMO2" s="1"/>
      <c r="GMP2" s="1"/>
      <c r="GMQ2" s="1"/>
      <c r="GMR2" s="1"/>
      <c r="GMS2" s="1"/>
      <c r="GMT2" s="1"/>
      <c r="GMU2" s="1"/>
      <c r="GMV2" s="1"/>
      <c r="GMW2" s="1"/>
      <c r="GMX2" s="1"/>
      <c r="GMY2" s="1"/>
      <c r="GMZ2" s="1"/>
      <c r="GNA2" s="1"/>
      <c r="GNB2" s="1"/>
      <c r="GNC2" s="1"/>
      <c r="GND2" s="1"/>
      <c r="GNE2" s="1"/>
      <c r="GNF2" s="1"/>
      <c r="GNG2" s="1"/>
      <c r="GNH2" s="1"/>
      <c r="GNI2" s="1"/>
      <c r="GNJ2" s="1"/>
      <c r="GNK2" s="1"/>
      <c r="GNL2" s="1"/>
      <c r="GNM2" s="1"/>
      <c r="GNN2" s="1"/>
      <c r="GNO2" s="1"/>
      <c r="GNP2" s="1"/>
      <c r="GNQ2" s="1"/>
      <c r="GNR2" s="1"/>
      <c r="GNS2" s="1"/>
      <c r="GNT2" s="1"/>
      <c r="GNU2" s="1"/>
      <c r="GNV2" s="1"/>
      <c r="GNW2" s="1"/>
      <c r="GNX2" s="1"/>
      <c r="GNY2" s="1"/>
      <c r="GNZ2" s="1"/>
      <c r="GOA2" s="1"/>
      <c r="GOB2" s="1"/>
      <c r="GOC2" s="1"/>
      <c r="GOD2" s="1"/>
      <c r="GOE2" s="1"/>
      <c r="GOF2" s="1"/>
      <c r="GOG2" s="1"/>
      <c r="GOH2" s="1"/>
      <c r="GOI2" s="1"/>
      <c r="GOJ2" s="1"/>
      <c r="GOK2" s="1"/>
      <c r="GOL2" s="1"/>
      <c r="GOM2" s="1"/>
      <c r="GON2" s="1"/>
      <c r="GOO2" s="1"/>
      <c r="GOP2" s="1"/>
      <c r="GOQ2" s="1"/>
      <c r="GOR2" s="1"/>
      <c r="GOS2" s="1"/>
      <c r="GOT2" s="1"/>
      <c r="GOU2" s="1"/>
      <c r="GOV2" s="1"/>
      <c r="GOW2" s="1"/>
      <c r="GOX2" s="1"/>
      <c r="GOY2" s="1"/>
      <c r="GOZ2" s="1"/>
      <c r="GPA2" s="1"/>
      <c r="GPB2" s="1"/>
      <c r="GPC2" s="1"/>
      <c r="GPD2" s="1"/>
      <c r="GPE2" s="1"/>
      <c r="GPF2" s="1"/>
      <c r="GPG2" s="1"/>
      <c r="GPH2" s="1"/>
      <c r="GPI2" s="1"/>
      <c r="GPJ2" s="1"/>
      <c r="GPK2" s="1"/>
      <c r="GPL2" s="1"/>
      <c r="GPM2" s="1"/>
      <c r="GPN2" s="1"/>
      <c r="GPO2" s="1"/>
      <c r="GPP2" s="1"/>
      <c r="GPQ2" s="1"/>
      <c r="GPR2" s="1"/>
      <c r="GPS2" s="1"/>
      <c r="GPT2" s="1"/>
      <c r="GPU2" s="1"/>
      <c r="GPV2" s="1"/>
      <c r="GPW2" s="1"/>
      <c r="GPX2" s="1"/>
      <c r="GPY2" s="1"/>
      <c r="GPZ2" s="1"/>
      <c r="GQA2" s="1"/>
      <c r="GQB2" s="1"/>
      <c r="GQC2" s="1"/>
      <c r="GQD2" s="1"/>
      <c r="GQE2" s="1"/>
      <c r="GQF2" s="1"/>
      <c r="GQG2" s="1"/>
      <c r="GQH2" s="1"/>
      <c r="GQI2" s="1"/>
      <c r="GQJ2" s="1"/>
      <c r="GQK2" s="1"/>
      <c r="GQL2" s="1"/>
      <c r="GQM2" s="1"/>
      <c r="GQN2" s="1"/>
      <c r="GQO2" s="1"/>
      <c r="GQP2" s="1"/>
      <c r="GQQ2" s="1"/>
      <c r="GQR2" s="1"/>
      <c r="GQS2" s="1"/>
      <c r="GQT2" s="1"/>
      <c r="GQU2" s="1"/>
      <c r="GQV2" s="1"/>
      <c r="GQW2" s="1"/>
      <c r="GQX2" s="1"/>
      <c r="GQY2" s="1"/>
      <c r="GQZ2" s="1"/>
      <c r="GRA2" s="1"/>
      <c r="GRB2" s="1"/>
      <c r="GRC2" s="1"/>
      <c r="GRD2" s="1"/>
      <c r="GRE2" s="1"/>
      <c r="GRF2" s="1"/>
      <c r="GRG2" s="1"/>
      <c r="GRH2" s="1"/>
      <c r="GRI2" s="1"/>
      <c r="GRJ2" s="1"/>
      <c r="GRK2" s="1"/>
      <c r="GRL2" s="1"/>
      <c r="GRM2" s="1"/>
      <c r="GRN2" s="1"/>
      <c r="GRO2" s="1"/>
      <c r="GRP2" s="1"/>
      <c r="GRQ2" s="1"/>
      <c r="GRR2" s="1"/>
      <c r="GRS2" s="1"/>
      <c r="GRT2" s="1"/>
      <c r="GRU2" s="1"/>
      <c r="GRV2" s="1"/>
      <c r="GRW2" s="1"/>
      <c r="GRX2" s="1"/>
      <c r="GRY2" s="1"/>
      <c r="GRZ2" s="1"/>
      <c r="GSA2" s="1"/>
      <c r="GSB2" s="1"/>
      <c r="GSC2" s="1"/>
      <c r="GSD2" s="1"/>
      <c r="GSE2" s="1"/>
      <c r="GSF2" s="1"/>
      <c r="GSG2" s="1"/>
      <c r="GSH2" s="1"/>
      <c r="GSI2" s="1"/>
      <c r="GSJ2" s="1"/>
      <c r="GSK2" s="1"/>
      <c r="GSL2" s="1"/>
      <c r="GSM2" s="1"/>
      <c r="GSN2" s="1"/>
      <c r="GSO2" s="1"/>
      <c r="GSP2" s="1"/>
      <c r="GSQ2" s="1"/>
      <c r="GSR2" s="1"/>
      <c r="GSS2" s="1"/>
      <c r="GST2" s="1"/>
      <c r="GSU2" s="1"/>
      <c r="GSV2" s="1"/>
      <c r="GSW2" s="1"/>
      <c r="GSX2" s="1"/>
      <c r="GSY2" s="1"/>
      <c r="GSZ2" s="1"/>
      <c r="GTA2" s="1"/>
      <c r="GTB2" s="1"/>
      <c r="GTC2" s="1"/>
      <c r="GTD2" s="1"/>
      <c r="GTE2" s="1"/>
      <c r="GTF2" s="1"/>
      <c r="GTG2" s="1"/>
      <c r="GTH2" s="1"/>
      <c r="GTI2" s="1"/>
      <c r="GTJ2" s="1"/>
      <c r="GTK2" s="1"/>
      <c r="GTL2" s="1"/>
      <c r="GTM2" s="1"/>
      <c r="GTN2" s="1"/>
      <c r="GTO2" s="1"/>
      <c r="GTP2" s="1"/>
      <c r="GTQ2" s="1"/>
      <c r="GTR2" s="1"/>
      <c r="GTS2" s="1"/>
      <c r="GTT2" s="1"/>
      <c r="GTU2" s="1"/>
      <c r="GTV2" s="1"/>
      <c r="GTW2" s="1"/>
      <c r="GTX2" s="1"/>
      <c r="GTY2" s="1"/>
      <c r="GTZ2" s="1"/>
      <c r="GUA2" s="1"/>
      <c r="GUB2" s="1"/>
      <c r="GUC2" s="1"/>
      <c r="GUD2" s="1"/>
      <c r="GUE2" s="1"/>
      <c r="GUF2" s="1"/>
      <c r="GUG2" s="1"/>
      <c r="GUH2" s="1"/>
      <c r="GUI2" s="1"/>
      <c r="GUJ2" s="1"/>
      <c r="GUK2" s="1"/>
      <c r="GUL2" s="1"/>
      <c r="GUM2" s="1"/>
      <c r="GUN2" s="1"/>
      <c r="GUO2" s="1"/>
      <c r="GUP2" s="1"/>
      <c r="GUQ2" s="1"/>
      <c r="GUR2" s="1"/>
      <c r="GUS2" s="1"/>
      <c r="GUT2" s="1"/>
      <c r="GUU2" s="1"/>
      <c r="GUV2" s="1"/>
      <c r="GUW2" s="1"/>
      <c r="GUX2" s="1"/>
      <c r="GUY2" s="1"/>
      <c r="GUZ2" s="1"/>
      <c r="GVA2" s="1"/>
      <c r="GVB2" s="1"/>
      <c r="GVC2" s="1"/>
      <c r="GVD2" s="1"/>
      <c r="GVE2" s="1"/>
      <c r="GVF2" s="1"/>
      <c r="GVG2" s="1"/>
      <c r="GVH2" s="1"/>
      <c r="GVI2" s="1"/>
      <c r="GVJ2" s="1"/>
      <c r="GVK2" s="1"/>
      <c r="GVL2" s="1"/>
      <c r="GVM2" s="1"/>
      <c r="GVN2" s="1"/>
      <c r="GVO2" s="1"/>
      <c r="GVP2" s="1"/>
      <c r="GVQ2" s="1"/>
      <c r="GVR2" s="1"/>
      <c r="GVS2" s="1"/>
      <c r="GVT2" s="1"/>
      <c r="GVU2" s="1"/>
      <c r="GVV2" s="1"/>
      <c r="GVW2" s="1"/>
      <c r="GVX2" s="1"/>
      <c r="GVY2" s="1"/>
      <c r="GVZ2" s="1"/>
      <c r="GWA2" s="1"/>
      <c r="GWB2" s="1"/>
      <c r="GWC2" s="1"/>
      <c r="GWD2" s="1"/>
      <c r="GWE2" s="1"/>
      <c r="GWF2" s="1"/>
      <c r="GWG2" s="1"/>
      <c r="GWH2" s="1"/>
      <c r="GWI2" s="1"/>
      <c r="GWJ2" s="1"/>
      <c r="GWK2" s="1"/>
      <c r="GWL2" s="1"/>
      <c r="GWM2" s="1"/>
      <c r="GWN2" s="1"/>
      <c r="GWO2" s="1"/>
      <c r="GWP2" s="1"/>
      <c r="GWQ2" s="1"/>
      <c r="GWR2" s="1"/>
      <c r="GWS2" s="1"/>
      <c r="GWT2" s="1"/>
      <c r="GWU2" s="1"/>
      <c r="GWV2" s="1"/>
      <c r="GWW2" s="1"/>
      <c r="GWX2" s="1"/>
      <c r="GWY2" s="1"/>
      <c r="GWZ2" s="1"/>
      <c r="GXA2" s="1"/>
      <c r="GXB2" s="1"/>
      <c r="GXC2" s="1"/>
      <c r="GXD2" s="1"/>
      <c r="GXE2" s="1"/>
      <c r="GXF2" s="1"/>
      <c r="GXG2" s="1"/>
      <c r="GXH2" s="1"/>
      <c r="GXI2" s="1"/>
      <c r="GXJ2" s="1"/>
      <c r="GXK2" s="1"/>
      <c r="GXL2" s="1"/>
      <c r="GXM2" s="1"/>
      <c r="GXN2" s="1"/>
      <c r="GXO2" s="1"/>
      <c r="GXP2" s="1"/>
      <c r="GXQ2" s="1"/>
      <c r="GXR2" s="1"/>
      <c r="GXS2" s="1"/>
      <c r="GXT2" s="1"/>
      <c r="GXU2" s="1"/>
      <c r="GXV2" s="1"/>
      <c r="GXW2" s="1"/>
      <c r="GXX2" s="1"/>
      <c r="GXY2" s="1"/>
      <c r="GXZ2" s="1"/>
      <c r="GYA2" s="1"/>
      <c r="GYB2" s="1"/>
      <c r="GYC2" s="1"/>
      <c r="GYD2" s="1"/>
      <c r="GYE2" s="1"/>
      <c r="GYF2" s="1"/>
      <c r="GYG2" s="1"/>
      <c r="GYH2" s="1"/>
      <c r="GYI2" s="1"/>
      <c r="GYJ2" s="1"/>
      <c r="GYK2" s="1"/>
      <c r="GYL2" s="1"/>
      <c r="GYM2" s="1"/>
      <c r="GYN2" s="1"/>
      <c r="GYO2" s="1"/>
      <c r="GYP2" s="1"/>
      <c r="GYQ2" s="1"/>
      <c r="GYR2" s="1"/>
      <c r="GYS2" s="1"/>
      <c r="GYT2" s="1"/>
      <c r="GYU2" s="1"/>
      <c r="GYV2" s="1"/>
      <c r="GYW2" s="1"/>
      <c r="GYX2" s="1"/>
      <c r="GYY2" s="1"/>
      <c r="GYZ2" s="1"/>
      <c r="GZA2" s="1"/>
      <c r="GZB2" s="1"/>
      <c r="GZC2" s="1"/>
      <c r="GZD2" s="1"/>
      <c r="GZE2" s="1"/>
      <c r="GZF2" s="1"/>
      <c r="GZG2" s="1"/>
      <c r="GZH2" s="1"/>
      <c r="GZI2" s="1"/>
      <c r="GZJ2" s="1"/>
      <c r="GZK2" s="1"/>
      <c r="GZL2" s="1"/>
      <c r="GZM2" s="1"/>
      <c r="GZN2" s="1"/>
      <c r="GZO2" s="1"/>
      <c r="GZP2" s="1"/>
      <c r="GZQ2" s="1"/>
      <c r="GZR2" s="1"/>
      <c r="GZS2" s="1"/>
      <c r="GZT2" s="1"/>
      <c r="GZU2" s="1"/>
      <c r="GZV2" s="1"/>
      <c r="GZW2" s="1"/>
      <c r="GZX2" s="1"/>
      <c r="GZY2" s="1"/>
      <c r="GZZ2" s="1"/>
      <c r="HAA2" s="1"/>
      <c r="HAB2" s="1"/>
      <c r="HAC2" s="1"/>
      <c r="HAD2" s="1"/>
    </row>
    <row r="3" spans="1:5438" s="303" customFormat="1" ht="18.75">
      <c r="A3" s="96"/>
      <c r="B3" s="187"/>
      <c r="C3" s="1"/>
      <c r="D3" s="1"/>
      <c r="E3" s="1"/>
      <c r="F3" s="120"/>
      <c r="G3" s="120"/>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c r="IY3" s="1"/>
      <c r="IZ3" s="1"/>
      <c r="JA3" s="1"/>
      <c r="JB3" s="1"/>
      <c r="JC3" s="1"/>
      <c r="JD3" s="1"/>
      <c r="JE3" s="1"/>
      <c r="JF3" s="1"/>
      <c r="JG3" s="1"/>
      <c r="JH3" s="1"/>
      <c r="JI3" s="1"/>
      <c r="JJ3" s="1"/>
      <c r="JK3" s="1"/>
      <c r="JL3" s="1"/>
      <c r="JM3" s="1"/>
      <c r="JN3" s="1"/>
      <c r="JO3" s="1"/>
      <c r="JP3" s="1"/>
      <c r="JQ3" s="1"/>
      <c r="JR3" s="1"/>
      <c r="JS3" s="1"/>
      <c r="JT3" s="1"/>
      <c r="JU3" s="1"/>
      <c r="JV3" s="1"/>
      <c r="JW3" s="1"/>
      <c r="JX3" s="1"/>
      <c r="JY3" s="1"/>
      <c r="JZ3" s="1"/>
      <c r="KA3" s="1"/>
      <c r="KB3" s="1"/>
      <c r="KC3" s="1"/>
      <c r="KD3" s="1"/>
      <c r="KE3" s="1"/>
      <c r="KF3" s="1"/>
      <c r="KG3" s="1"/>
      <c r="KH3" s="1"/>
      <c r="KI3" s="1"/>
      <c r="KJ3" s="1"/>
      <c r="KK3" s="1"/>
      <c r="KL3" s="1"/>
      <c r="KM3" s="1"/>
      <c r="KN3" s="1"/>
      <c r="KO3" s="1"/>
      <c r="KP3" s="1"/>
      <c r="KQ3" s="1"/>
      <c r="KR3" s="1"/>
      <c r="KS3" s="1"/>
      <c r="KT3" s="1"/>
      <c r="KU3" s="1"/>
      <c r="KV3" s="1"/>
      <c r="KW3" s="1"/>
      <c r="KX3" s="1"/>
      <c r="KY3" s="1"/>
      <c r="KZ3" s="1"/>
      <c r="LA3" s="1"/>
      <c r="LB3" s="1"/>
      <c r="LC3" s="1"/>
      <c r="LD3" s="1"/>
      <c r="LE3" s="1"/>
      <c r="LF3" s="1"/>
      <c r="LG3" s="1"/>
      <c r="LH3" s="1"/>
      <c r="LI3" s="1"/>
      <c r="LJ3" s="1"/>
      <c r="LK3" s="1"/>
      <c r="LL3" s="1"/>
      <c r="LM3" s="1"/>
      <c r="LN3" s="1"/>
      <c r="LO3" s="1"/>
      <c r="LP3" s="1"/>
      <c r="LQ3" s="1"/>
      <c r="LR3" s="1"/>
      <c r="LS3" s="1"/>
      <c r="LT3" s="1"/>
      <c r="LU3" s="1"/>
      <c r="LV3" s="1"/>
      <c r="LW3" s="1"/>
      <c r="LX3" s="1"/>
      <c r="LY3" s="1"/>
      <c r="LZ3" s="1"/>
      <c r="MA3" s="1"/>
      <c r="MB3" s="1"/>
      <c r="MC3" s="1"/>
      <c r="MD3" s="1"/>
      <c r="ME3" s="1"/>
      <c r="MF3" s="1"/>
      <c r="MG3" s="1"/>
      <c r="MH3" s="1"/>
      <c r="MI3" s="1"/>
      <c r="MJ3" s="1"/>
      <c r="MK3" s="1"/>
      <c r="ML3" s="1"/>
      <c r="MM3" s="1"/>
      <c r="MN3" s="1"/>
      <c r="MO3" s="1"/>
      <c r="MP3" s="1"/>
      <c r="MQ3" s="1"/>
      <c r="MR3" s="1"/>
      <c r="MS3" s="1"/>
      <c r="MT3" s="1"/>
      <c r="MU3" s="1"/>
      <c r="MV3" s="1"/>
      <c r="MW3" s="1"/>
      <c r="MX3" s="1"/>
      <c r="MY3" s="1"/>
      <c r="MZ3" s="1"/>
      <c r="NA3" s="1"/>
      <c r="NB3" s="1"/>
      <c r="NC3" s="1"/>
      <c r="ND3" s="1"/>
      <c r="NE3" s="1"/>
      <c r="NF3" s="1"/>
      <c r="NG3" s="1"/>
      <c r="NH3" s="1"/>
      <c r="NI3" s="1"/>
      <c r="NJ3" s="1"/>
      <c r="NK3" s="1"/>
      <c r="NL3" s="1"/>
      <c r="NM3" s="1"/>
      <c r="NN3" s="1"/>
      <c r="NO3" s="1"/>
      <c r="NP3" s="1"/>
      <c r="NQ3" s="1"/>
      <c r="NR3" s="1"/>
      <c r="NS3" s="1"/>
      <c r="NT3" s="1"/>
      <c r="NU3" s="1"/>
      <c r="NV3" s="1"/>
      <c r="NW3" s="1"/>
      <c r="NX3" s="1"/>
      <c r="NY3" s="1"/>
      <c r="NZ3" s="1"/>
      <c r="OA3" s="1"/>
      <c r="OB3" s="1"/>
      <c r="OC3" s="1"/>
      <c r="OD3" s="1"/>
      <c r="OE3" s="1"/>
      <c r="OF3" s="1"/>
      <c r="OG3" s="1"/>
      <c r="OH3" s="1"/>
      <c r="OI3" s="1"/>
      <c r="OJ3" s="1"/>
      <c r="OK3" s="1"/>
      <c r="OL3" s="1"/>
      <c r="OM3" s="1"/>
      <c r="ON3" s="1"/>
      <c r="OO3" s="1"/>
      <c r="OP3" s="1"/>
      <c r="OQ3" s="1"/>
      <c r="OR3" s="1"/>
      <c r="OS3" s="1"/>
      <c r="OT3" s="1"/>
      <c r="OU3" s="1"/>
      <c r="OV3" s="1"/>
      <c r="OW3" s="1"/>
      <c r="OX3" s="1"/>
      <c r="OY3" s="1"/>
      <c r="OZ3" s="1"/>
      <c r="PA3" s="1"/>
      <c r="PB3" s="1"/>
      <c r="PC3" s="1"/>
      <c r="PD3" s="1"/>
      <c r="PE3" s="1"/>
      <c r="PF3" s="1"/>
      <c r="PG3" s="1"/>
      <c r="PH3" s="1"/>
      <c r="PI3" s="1"/>
      <c r="PJ3" s="1"/>
      <c r="PK3" s="1"/>
      <c r="PL3" s="1"/>
      <c r="PM3" s="1"/>
      <c r="PN3" s="1"/>
      <c r="PO3" s="1"/>
      <c r="PP3" s="1"/>
      <c r="PQ3" s="1"/>
      <c r="PR3" s="1"/>
      <c r="PS3" s="1"/>
      <c r="PT3" s="1"/>
      <c r="PU3" s="1"/>
      <c r="PV3" s="1"/>
      <c r="PW3" s="1"/>
      <c r="PX3" s="1"/>
      <c r="PY3" s="1"/>
      <c r="PZ3" s="1"/>
      <c r="QA3" s="1"/>
      <c r="QB3" s="1"/>
      <c r="QC3" s="1"/>
      <c r="QD3" s="1"/>
      <c r="QE3" s="1"/>
      <c r="QF3" s="1"/>
      <c r="QG3" s="1"/>
      <c r="QH3" s="1"/>
      <c r="QI3" s="1"/>
      <c r="QJ3" s="1"/>
      <c r="QK3" s="1"/>
      <c r="QL3" s="1"/>
      <c r="QM3" s="1"/>
      <c r="QN3" s="1"/>
      <c r="QO3" s="1"/>
      <c r="QP3" s="1"/>
      <c r="QQ3" s="1"/>
      <c r="QR3" s="1"/>
      <c r="QS3" s="1"/>
      <c r="QT3" s="1"/>
      <c r="QU3" s="1"/>
      <c r="QV3" s="1"/>
      <c r="QW3" s="1"/>
      <c r="QX3" s="1"/>
      <c r="QY3" s="1"/>
      <c r="QZ3" s="1"/>
      <c r="RA3" s="1"/>
      <c r="RB3" s="1"/>
      <c r="RC3" s="1"/>
      <c r="RD3" s="1"/>
      <c r="RE3" s="1"/>
      <c r="RF3" s="1"/>
      <c r="RG3" s="1"/>
      <c r="RH3" s="1"/>
      <c r="RI3" s="1"/>
      <c r="RJ3" s="1"/>
      <c r="RK3" s="1"/>
      <c r="RL3" s="1"/>
      <c r="RM3" s="1"/>
      <c r="RN3" s="1"/>
      <c r="RO3" s="1"/>
      <c r="RP3" s="1"/>
      <c r="RQ3" s="1"/>
      <c r="RR3" s="1"/>
      <c r="RS3" s="1"/>
      <c r="RT3" s="1"/>
      <c r="RU3" s="1"/>
      <c r="RV3" s="1"/>
      <c r="RW3" s="1"/>
      <c r="RX3" s="1"/>
      <c r="RY3" s="1"/>
      <c r="RZ3" s="1"/>
      <c r="SA3" s="1"/>
      <c r="SB3" s="1"/>
      <c r="SC3" s="1"/>
      <c r="SD3" s="1"/>
      <c r="SE3" s="1"/>
      <c r="SF3" s="1"/>
      <c r="SG3" s="1"/>
      <c r="SH3" s="1"/>
      <c r="SI3" s="1"/>
      <c r="SJ3" s="1"/>
      <c r="SK3" s="1"/>
      <c r="SL3" s="1"/>
      <c r="SM3" s="1"/>
      <c r="SN3" s="1"/>
      <c r="SO3" s="1"/>
      <c r="SP3" s="1"/>
      <c r="SQ3" s="1"/>
      <c r="SR3" s="1"/>
      <c r="SS3" s="1"/>
      <c r="ST3" s="1"/>
      <c r="SU3" s="1"/>
      <c r="SV3" s="1"/>
      <c r="SW3" s="1"/>
      <c r="SX3" s="1"/>
      <c r="SY3" s="1"/>
      <c r="SZ3" s="1"/>
      <c r="TA3" s="1"/>
      <c r="TB3" s="1"/>
      <c r="TC3" s="1"/>
      <c r="TD3" s="1"/>
      <c r="TE3" s="1"/>
      <c r="TF3" s="1"/>
      <c r="TG3" s="1"/>
      <c r="TH3" s="1"/>
      <c r="TI3" s="1"/>
      <c r="TJ3" s="1"/>
      <c r="TK3" s="1"/>
      <c r="TL3" s="1"/>
      <c r="TM3" s="1"/>
      <c r="TN3" s="1"/>
      <c r="TO3" s="1"/>
      <c r="TP3" s="1"/>
      <c r="TQ3" s="1"/>
      <c r="TR3" s="1"/>
      <c r="TS3" s="1"/>
      <c r="TT3" s="1"/>
      <c r="TU3" s="1"/>
      <c r="TV3" s="1"/>
      <c r="TW3" s="1"/>
      <c r="TX3" s="1"/>
      <c r="TY3" s="1"/>
      <c r="TZ3" s="1"/>
      <c r="UA3" s="1"/>
      <c r="UB3" s="1"/>
      <c r="UC3" s="1"/>
      <c r="UD3" s="1"/>
      <c r="UE3" s="1"/>
      <c r="UF3" s="1"/>
      <c r="UG3" s="1"/>
      <c r="UH3" s="1"/>
      <c r="UI3" s="1"/>
      <c r="UJ3" s="1"/>
      <c r="UK3" s="1"/>
      <c r="UL3" s="1"/>
      <c r="UM3" s="1"/>
      <c r="UN3" s="1"/>
      <c r="UO3" s="1"/>
      <c r="UP3" s="1"/>
      <c r="UQ3" s="1"/>
      <c r="UR3" s="1"/>
      <c r="US3" s="1"/>
      <c r="UT3" s="1"/>
      <c r="UU3" s="1"/>
      <c r="UV3" s="1"/>
      <c r="UW3" s="1"/>
      <c r="UX3" s="1"/>
      <c r="UY3" s="1"/>
      <c r="UZ3" s="1"/>
      <c r="VA3" s="1"/>
      <c r="VB3" s="1"/>
      <c r="VC3" s="1"/>
      <c r="VD3" s="1"/>
      <c r="VE3" s="1"/>
      <c r="VF3" s="1"/>
      <c r="VG3" s="1"/>
      <c r="VH3" s="1"/>
      <c r="VI3" s="1"/>
      <c r="VJ3" s="1"/>
      <c r="VK3" s="1"/>
      <c r="VL3" s="1"/>
      <c r="VM3" s="1"/>
      <c r="VN3" s="1"/>
      <c r="VO3" s="1"/>
      <c r="VP3" s="1"/>
      <c r="VQ3" s="1"/>
      <c r="VR3" s="1"/>
      <c r="VS3" s="1"/>
      <c r="VT3" s="1"/>
      <c r="VU3" s="1"/>
      <c r="VV3" s="1"/>
      <c r="VW3" s="1"/>
      <c r="VX3" s="1"/>
      <c r="VY3" s="1"/>
      <c r="VZ3" s="1"/>
      <c r="WA3" s="1"/>
      <c r="WB3" s="1"/>
      <c r="WC3" s="1"/>
      <c r="WD3" s="1"/>
      <c r="WE3" s="1"/>
      <c r="WF3" s="1"/>
      <c r="WG3" s="1"/>
      <c r="WH3" s="1"/>
      <c r="WI3" s="1"/>
      <c r="WJ3" s="1"/>
      <c r="WK3" s="1"/>
      <c r="WL3" s="1"/>
      <c r="WM3" s="1"/>
      <c r="WN3" s="1"/>
      <c r="WO3" s="1"/>
      <c r="WP3" s="1"/>
      <c r="WQ3" s="1"/>
      <c r="WR3" s="1"/>
      <c r="WS3" s="1"/>
      <c r="WT3" s="1"/>
      <c r="WU3" s="1"/>
      <c r="WV3" s="1"/>
      <c r="WW3" s="1"/>
      <c r="WX3" s="1"/>
      <c r="WY3" s="1"/>
      <c r="WZ3" s="1"/>
      <c r="XA3" s="1"/>
      <c r="XB3" s="1"/>
      <c r="XC3" s="1"/>
      <c r="XD3" s="1"/>
      <c r="XE3" s="1"/>
      <c r="XF3" s="1"/>
      <c r="XG3" s="1"/>
      <c r="XH3" s="1"/>
      <c r="XI3" s="1"/>
      <c r="XJ3" s="1"/>
      <c r="XK3" s="1"/>
      <c r="XL3" s="1"/>
      <c r="XM3" s="1"/>
      <c r="XN3" s="1"/>
      <c r="XO3" s="1"/>
      <c r="XP3" s="1"/>
      <c r="XQ3" s="1"/>
      <c r="XR3" s="1"/>
      <c r="XS3" s="1"/>
      <c r="XT3" s="1"/>
      <c r="XU3" s="1"/>
      <c r="XV3" s="1"/>
      <c r="XW3" s="1"/>
      <c r="XX3" s="1"/>
      <c r="XY3" s="1"/>
      <c r="XZ3" s="1"/>
      <c r="YA3" s="1"/>
      <c r="YB3" s="1"/>
      <c r="YC3" s="1"/>
      <c r="YD3" s="1"/>
      <c r="YE3" s="1"/>
      <c r="YF3" s="1"/>
      <c r="YG3" s="1"/>
      <c r="YH3" s="1"/>
      <c r="YI3" s="1"/>
      <c r="YJ3" s="1"/>
      <c r="YK3" s="1"/>
      <c r="YL3" s="1"/>
      <c r="YM3" s="1"/>
      <c r="YN3" s="1"/>
      <c r="YO3" s="1"/>
      <c r="YP3" s="1"/>
      <c r="YQ3" s="1"/>
      <c r="YR3" s="1"/>
      <c r="YS3" s="1"/>
      <c r="YT3" s="1"/>
      <c r="YU3" s="1"/>
      <c r="YV3" s="1"/>
      <c r="YW3" s="1"/>
      <c r="YX3" s="1"/>
      <c r="YY3" s="1"/>
      <c r="YZ3" s="1"/>
      <c r="ZA3" s="1"/>
      <c r="ZB3" s="1"/>
      <c r="ZC3" s="1"/>
      <c r="ZD3" s="1"/>
      <c r="ZE3" s="1"/>
      <c r="ZF3" s="1"/>
      <c r="ZG3" s="1"/>
      <c r="ZH3" s="1"/>
      <c r="ZI3" s="1"/>
      <c r="ZJ3" s="1"/>
      <c r="ZK3" s="1"/>
      <c r="ZL3" s="1"/>
      <c r="ZM3" s="1"/>
      <c r="ZN3" s="1"/>
      <c r="ZO3" s="1"/>
      <c r="ZP3" s="1"/>
      <c r="ZQ3" s="1"/>
      <c r="ZR3" s="1"/>
      <c r="ZS3" s="1"/>
      <c r="ZT3" s="1"/>
      <c r="ZU3" s="1"/>
      <c r="ZV3" s="1"/>
      <c r="ZW3" s="1"/>
      <c r="ZX3" s="1"/>
      <c r="ZY3" s="1"/>
      <c r="ZZ3" s="1"/>
      <c r="AAA3" s="1"/>
      <c r="AAB3" s="1"/>
      <c r="AAC3" s="1"/>
      <c r="AAD3" s="1"/>
      <c r="AAE3" s="1"/>
      <c r="AAF3" s="1"/>
      <c r="AAG3" s="1"/>
      <c r="AAH3" s="1"/>
      <c r="AAI3" s="1"/>
      <c r="AAJ3" s="1"/>
      <c r="AAK3" s="1"/>
      <c r="AAL3" s="1"/>
      <c r="AAM3" s="1"/>
      <c r="AAN3" s="1"/>
      <c r="AAO3" s="1"/>
      <c r="AAP3" s="1"/>
      <c r="AAQ3" s="1"/>
      <c r="AAR3" s="1"/>
      <c r="AAS3" s="1"/>
      <c r="AAT3" s="1"/>
      <c r="AAU3" s="1"/>
      <c r="AAV3" s="1"/>
      <c r="AAW3" s="1"/>
      <c r="AAX3" s="1"/>
      <c r="AAY3" s="1"/>
      <c r="AAZ3" s="1"/>
      <c r="ABA3" s="1"/>
      <c r="ABB3" s="1"/>
      <c r="ABC3" s="1"/>
      <c r="ABD3" s="1"/>
      <c r="ABE3" s="1"/>
      <c r="ABF3" s="1"/>
      <c r="ABG3" s="1"/>
      <c r="ABH3" s="1"/>
      <c r="ABI3" s="1"/>
      <c r="ABJ3" s="1"/>
      <c r="ABK3" s="1"/>
      <c r="ABL3" s="1"/>
      <c r="ABM3" s="1"/>
      <c r="ABN3" s="1"/>
      <c r="ABO3" s="1"/>
      <c r="ABP3" s="1"/>
      <c r="ABQ3" s="1"/>
      <c r="ABR3" s="1"/>
      <c r="ABS3" s="1"/>
      <c r="ABT3" s="1"/>
      <c r="ABU3" s="1"/>
      <c r="ABV3" s="1"/>
      <c r="ABW3" s="1"/>
      <c r="ABX3" s="1"/>
      <c r="ABY3" s="1"/>
      <c r="ABZ3" s="1"/>
      <c r="ACA3" s="1"/>
      <c r="ACB3" s="1"/>
      <c r="ACC3" s="1"/>
      <c r="ACD3" s="1"/>
      <c r="ACE3" s="1"/>
      <c r="ACF3" s="1"/>
      <c r="ACG3" s="1"/>
      <c r="ACH3" s="1"/>
      <c r="ACI3" s="1"/>
      <c r="ACJ3" s="1"/>
      <c r="ACK3" s="1"/>
      <c r="ACL3" s="1"/>
      <c r="ACM3" s="1"/>
      <c r="ACN3" s="1"/>
      <c r="ACO3" s="1"/>
      <c r="ACP3" s="1"/>
      <c r="ACQ3" s="1"/>
      <c r="ACR3" s="1"/>
      <c r="ACS3" s="1"/>
      <c r="ACT3" s="1"/>
      <c r="ACU3" s="1"/>
      <c r="ACV3" s="1"/>
      <c r="ACW3" s="1"/>
      <c r="ACX3" s="1"/>
      <c r="ACY3" s="1"/>
      <c r="ACZ3" s="1"/>
      <c r="ADA3" s="1"/>
      <c r="ADB3" s="1"/>
      <c r="ADC3" s="1"/>
      <c r="ADD3" s="1"/>
      <c r="ADE3" s="1"/>
      <c r="ADF3" s="1"/>
      <c r="ADG3" s="1"/>
      <c r="ADH3" s="1"/>
      <c r="ADI3" s="1"/>
      <c r="ADJ3" s="1"/>
      <c r="ADK3" s="1"/>
      <c r="ADL3" s="1"/>
      <c r="ADM3" s="1"/>
      <c r="ADN3" s="1"/>
      <c r="ADO3" s="1"/>
      <c r="ADP3" s="1"/>
      <c r="ADQ3" s="1"/>
      <c r="ADR3" s="1"/>
      <c r="ADS3" s="1"/>
      <c r="ADT3" s="1"/>
      <c r="ADU3" s="1"/>
      <c r="ADV3" s="1"/>
      <c r="ADW3" s="1"/>
      <c r="ADX3" s="1"/>
      <c r="ADY3" s="1"/>
      <c r="ADZ3" s="1"/>
      <c r="AEA3" s="1"/>
      <c r="AEB3" s="1"/>
      <c r="AEC3" s="1"/>
      <c r="AED3" s="1"/>
      <c r="AEE3" s="1"/>
      <c r="AEF3" s="1"/>
      <c r="AEG3" s="1"/>
      <c r="AEH3" s="1"/>
      <c r="AEI3" s="1"/>
      <c r="AEJ3" s="1"/>
      <c r="AEK3" s="1"/>
      <c r="AEL3" s="1"/>
      <c r="AEM3" s="1"/>
      <c r="AEN3" s="1"/>
      <c r="AEO3" s="1"/>
      <c r="AEP3" s="1"/>
      <c r="AEQ3" s="1"/>
      <c r="AER3" s="1"/>
      <c r="AES3" s="1"/>
      <c r="AET3" s="1"/>
      <c r="AEU3" s="1"/>
      <c r="AEV3" s="1"/>
      <c r="AEW3" s="1"/>
      <c r="AEX3" s="1"/>
      <c r="AEY3" s="1"/>
      <c r="AEZ3" s="1"/>
      <c r="AFA3" s="1"/>
      <c r="AFB3" s="1"/>
      <c r="AFC3" s="1"/>
      <c r="AFD3" s="1"/>
      <c r="AFE3" s="1"/>
      <c r="AFF3" s="1"/>
      <c r="AFG3" s="1"/>
      <c r="AFH3" s="1"/>
      <c r="AFI3" s="1"/>
      <c r="AFJ3" s="1"/>
      <c r="AFK3" s="1"/>
      <c r="AFL3" s="1"/>
      <c r="AFM3" s="1"/>
      <c r="AFN3" s="1"/>
      <c r="AFO3" s="1"/>
      <c r="AFP3" s="1"/>
      <c r="AFQ3" s="1"/>
      <c r="AFR3" s="1"/>
      <c r="AFS3" s="1"/>
      <c r="AFT3" s="1"/>
      <c r="AFU3" s="1"/>
      <c r="AFV3" s="1"/>
      <c r="AFW3" s="1"/>
      <c r="AFX3" s="1"/>
      <c r="AFY3" s="1"/>
      <c r="AFZ3" s="1"/>
      <c r="AGA3" s="1"/>
      <c r="AGB3" s="1"/>
      <c r="AGC3" s="1"/>
      <c r="AGD3" s="1"/>
      <c r="AGE3" s="1"/>
      <c r="AGF3" s="1"/>
      <c r="AGG3" s="1"/>
      <c r="AGH3" s="1"/>
      <c r="AGI3" s="1"/>
      <c r="AGJ3" s="1"/>
      <c r="AGK3" s="1"/>
      <c r="AGL3" s="1"/>
      <c r="AGM3" s="1"/>
      <c r="AGN3" s="1"/>
      <c r="AGO3" s="1"/>
      <c r="AGP3" s="1"/>
      <c r="AGQ3" s="1"/>
      <c r="AGR3" s="1"/>
      <c r="AGS3" s="1"/>
      <c r="AGT3" s="1"/>
      <c r="AGU3" s="1"/>
      <c r="AGV3" s="1"/>
      <c r="AGW3" s="1"/>
      <c r="AGX3" s="1"/>
      <c r="AGY3" s="1"/>
      <c r="AGZ3" s="1"/>
      <c r="AHA3" s="1"/>
      <c r="AHB3" s="1"/>
      <c r="AHC3" s="1"/>
      <c r="AHD3" s="1"/>
      <c r="AHE3" s="1"/>
      <c r="AHF3" s="1"/>
      <c r="AHG3" s="1"/>
      <c r="AHH3" s="1"/>
      <c r="AHI3" s="1"/>
      <c r="AHJ3" s="1"/>
      <c r="AHK3" s="1"/>
      <c r="AHL3" s="1"/>
      <c r="AHM3" s="1"/>
      <c r="AHN3" s="1"/>
      <c r="AHO3" s="1"/>
      <c r="AHP3" s="1"/>
      <c r="AHQ3" s="1"/>
      <c r="AHR3" s="1"/>
      <c r="AHS3" s="1"/>
      <c r="AHT3" s="1"/>
      <c r="AHU3" s="1"/>
      <c r="AHV3" s="1"/>
      <c r="AHW3" s="1"/>
      <c r="AHX3" s="1"/>
      <c r="AHY3" s="1"/>
      <c r="AHZ3" s="1"/>
      <c r="AIA3" s="1"/>
      <c r="AIB3" s="1"/>
      <c r="AIC3" s="1"/>
      <c r="AID3" s="1"/>
      <c r="AIE3" s="1"/>
      <c r="AIF3" s="1"/>
      <c r="AIG3" s="1"/>
      <c r="AIH3" s="1"/>
      <c r="AII3" s="1"/>
      <c r="AIJ3" s="1"/>
      <c r="AIK3" s="1"/>
      <c r="AIL3" s="1"/>
      <c r="AIM3" s="1"/>
      <c r="AIN3" s="1"/>
      <c r="AIO3" s="1"/>
      <c r="AIP3" s="1"/>
      <c r="AIQ3" s="1"/>
      <c r="AIR3" s="1"/>
      <c r="AIS3" s="1"/>
      <c r="AIT3" s="1"/>
      <c r="AIU3" s="1"/>
      <c r="AIV3" s="1"/>
      <c r="AIW3" s="1"/>
      <c r="AIX3" s="1"/>
      <c r="AIY3" s="1"/>
      <c r="AIZ3" s="1"/>
      <c r="AJA3" s="1"/>
      <c r="AJB3" s="1"/>
      <c r="AJC3" s="1"/>
      <c r="AJD3" s="1"/>
      <c r="AJE3" s="1"/>
      <c r="AJF3" s="1"/>
      <c r="AJG3" s="1"/>
      <c r="AJH3" s="1"/>
      <c r="AJI3" s="1"/>
      <c r="AJJ3" s="1"/>
      <c r="AJK3" s="1"/>
      <c r="AJL3" s="1"/>
      <c r="AJM3" s="1"/>
      <c r="AJN3" s="1"/>
      <c r="AJO3" s="1"/>
      <c r="AJP3" s="1"/>
      <c r="AJQ3" s="1"/>
      <c r="AJR3" s="1"/>
      <c r="AJS3" s="1"/>
      <c r="AJT3" s="1"/>
      <c r="AJU3" s="1"/>
      <c r="AJV3" s="1"/>
      <c r="AJW3" s="1"/>
      <c r="AJX3" s="1"/>
      <c r="AJY3" s="1"/>
      <c r="AJZ3" s="1"/>
      <c r="AKA3" s="1"/>
      <c r="AKB3" s="1"/>
      <c r="AKC3" s="1"/>
      <c r="AKD3" s="1"/>
      <c r="AKE3" s="1"/>
      <c r="AKF3" s="1"/>
      <c r="AKG3" s="1"/>
      <c r="AKH3" s="1"/>
      <c r="AKI3" s="1"/>
      <c r="AKJ3" s="1"/>
      <c r="AKK3" s="1"/>
      <c r="AKL3" s="1"/>
      <c r="AKM3" s="1"/>
      <c r="AKN3" s="1"/>
      <c r="AKO3" s="1"/>
      <c r="AKP3" s="1"/>
      <c r="AKQ3" s="1"/>
      <c r="AKR3" s="1"/>
      <c r="AKS3" s="1"/>
      <c r="AKT3" s="1"/>
      <c r="AKU3" s="1"/>
      <c r="AKV3" s="1"/>
      <c r="AKW3" s="1"/>
      <c r="AKX3" s="1"/>
      <c r="AKY3" s="1"/>
      <c r="AKZ3" s="1"/>
      <c r="ALA3" s="1"/>
      <c r="ALB3" s="1"/>
      <c r="ALC3" s="1"/>
      <c r="ALD3" s="1"/>
      <c r="ALE3" s="1"/>
      <c r="ALF3" s="1"/>
      <c r="ALG3" s="1"/>
      <c r="ALH3" s="1"/>
      <c r="ALI3" s="1"/>
      <c r="ALJ3" s="1"/>
      <c r="ALK3" s="1"/>
      <c r="ALL3" s="1"/>
      <c r="ALM3" s="1"/>
      <c r="ALN3" s="1"/>
      <c r="ALO3" s="1"/>
      <c r="ALP3" s="1"/>
      <c r="ALQ3" s="1"/>
      <c r="ALR3" s="1"/>
      <c r="ALS3" s="1"/>
      <c r="ALT3" s="1"/>
      <c r="ALU3" s="1"/>
      <c r="ALV3" s="1"/>
      <c r="ALW3" s="1"/>
      <c r="ALX3" s="1"/>
      <c r="ALY3" s="1"/>
      <c r="ALZ3" s="1"/>
      <c r="AMA3" s="1"/>
      <c r="AMB3" s="1"/>
      <c r="AMC3" s="1"/>
      <c r="AMD3" s="1"/>
      <c r="AME3" s="1"/>
      <c r="AMF3" s="1"/>
      <c r="AMG3" s="1"/>
      <c r="AMH3" s="1"/>
      <c r="AMI3" s="1"/>
      <c r="AMJ3" s="1"/>
      <c r="AMK3" s="1"/>
      <c r="AML3" s="1"/>
      <c r="AMM3" s="1"/>
      <c r="AMN3" s="1"/>
      <c r="AMO3" s="1"/>
      <c r="AMP3" s="1"/>
      <c r="AMQ3" s="1"/>
      <c r="AMR3" s="1"/>
      <c r="AMS3" s="1"/>
      <c r="AMT3" s="1"/>
      <c r="AMU3" s="1"/>
      <c r="AMV3" s="1"/>
      <c r="AMW3" s="1"/>
      <c r="AMX3" s="1"/>
      <c r="AMY3" s="1"/>
      <c r="AMZ3" s="1"/>
      <c r="ANA3" s="1"/>
      <c r="ANB3" s="1"/>
      <c r="ANC3" s="1"/>
      <c r="AND3" s="1"/>
      <c r="ANE3" s="1"/>
      <c r="ANF3" s="1"/>
      <c r="ANG3" s="1"/>
      <c r="ANH3" s="1"/>
      <c r="ANI3" s="1"/>
      <c r="ANJ3" s="1"/>
      <c r="ANK3" s="1"/>
      <c r="ANL3" s="1"/>
      <c r="ANM3" s="1"/>
      <c r="ANN3" s="1"/>
      <c r="ANO3" s="1"/>
      <c r="ANP3" s="1"/>
      <c r="ANQ3" s="1"/>
      <c r="ANR3" s="1"/>
      <c r="ANS3" s="1"/>
      <c r="ANT3" s="1"/>
      <c r="ANU3" s="1"/>
      <c r="ANV3" s="1"/>
      <c r="ANW3" s="1"/>
      <c r="ANX3" s="1"/>
      <c r="ANY3" s="1"/>
      <c r="ANZ3" s="1"/>
      <c r="AOA3" s="1"/>
      <c r="AOB3" s="1"/>
      <c r="AOC3" s="1"/>
      <c r="AOD3" s="1"/>
      <c r="AOE3" s="1"/>
      <c r="AOF3" s="1"/>
      <c r="AOG3" s="1"/>
      <c r="AOH3" s="1"/>
      <c r="AOI3" s="1"/>
      <c r="AOJ3" s="1"/>
      <c r="AOK3" s="1"/>
      <c r="AOL3" s="1"/>
      <c r="AOM3" s="1"/>
      <c r="AON3" s="1"/>
      <c r="AOO3" s="1"/>
      <c r="AOP3" s="1"/>
      <c r="AOQ3" s="1"/>
      <c r="AOR3" s="1"/>
      <c r="AOS3" s="1"/>
      <c r="AOT3" s="1"/>
      <c r="AOU3" s="1"/>
      <c r="AOV3" s="1"/>
      <c r="AOW3" s="1"/>
      <c r="AOX3" s="1"/>
      <c r="AOY3" s="1"/>
      <c r="AOZ3" s="1"/>
      <c r="APA3" s="1"/>
      <c r="APB3" s="1"/>
      <c r="APC3" s="1"/>
      <c r="APD3" s="1"/>
      <c r="APE3" s="1"/>
      <c r="APF3" s="1"/>
      <c r="APG3" s="1"/>
      <c r="APH3" s="1"/>
      <c r="API3" s="1"/>
      <c r="APJ3" s="1"/>
      <c r="APK3" s="1"/>
      <c r="APL3" s="1"/>
      <c r="APM3" s="1"/>
      <c r="APN3" s="1"/>
      <c r="APO3" s="1"/>
      <c r="APP3" s="1"/>
      <c r="APQ3" s="1"/>
      <c r="APR3" s="1"/>
      <c r="APS3" s="1"/>
      <c r="APT3" s="1"/>
      <c r="APU3" s="1"/>
      <c r="APV3" s="1"/>
      <c r="APW3" s="1"/>
      <c r="APX3" s="1"/>
      <c r="APY3" s="1"/>
      <c r="APZ3" s="1"/>
      <c r="AQA3" s="1"/>
      <c r="AQB3" s="1"/>
      <c r="AQC3" s="1"/>
      <c r="AQD3" s="1"/>
      <c r="AQE3" s="1"/>
      <c r="AQF3" s="1"/>
      <c r="AQG3" s="1"/>
      <c r="AQH3" s="1"/>
      <c r="AQI3" s="1"/>
      <c r="AQJ3" s="1"/>
      <c r="AQK3" s="1"/>
      <c r="AQL3" s="1"/>
      <c r="AQM3" s="1"/>
      <c r="AQN3" s="1"/>
      <c r="AQO3" s="1"/>
      <c r="AQP3" s="1"/>
      <c r="AQQ3" s="1"/>
      <c r="AQR3" s="1"/>
      <c r="AQS3" s="1"/>
      <c r="AQT3" s="1"/>
      <c r="AQU3" s="1"/>
      <c r="AQV3" s="1"/>
      <c r="AQW3" s="1"/>
      <c r="AQX3" s="1"/>
      <c r="AQY3" s="1"/>
      <c r="AQZ3" s="1"/>
      <c r="ARA3" s="1"/>
      <c r="ARB3" s="1"/>
      <c r="ARC3" s="1"/>
      <c r="ARD3" s="1"/>
      <c r="ARE3" s="1"/>
      <c r="ARF3" s="1"/>
      <c r="ARG3" s="1"/>
      <c r="ARH3" s="1"/>
      <c r="ARI3" s="1"/>
      <c r="ARJ3" s="1"/>
      <c r="ARK3" s="1"/>
      <c r="ARL3" s="1"/>
      <c r="ARM3" s="1"/>
      <c r="ARN3" s="1"/>
      <c r="ARO3" s="1"/>
      <c r="ARP3" s="1"/>
      <c r="ARQ3" s="1"/>
      <c r="ARR3" s="1"/>
      <c r="ARS3" s="1"/>
      <c r="ART3" s="1"/>
      <c r="ARU3" s="1"/>
      <c r="ARV3" s="1"/>
      <c r="ARW3" s="1"/>
      <c r="ARX3" s="1"/>
      <c r="ARY3" s="1"/>
      <c r="ARZ3" s="1"/>
      <c r="ASA3" s="1"/>
      <c r="ASB3" s="1"/>
      <c r="ASC3" s="1"/>
      <c r="ASD3" s="1"/>
      <c r="ASE3" s="1"/>
      <c r="ASF3" s="1"/>
      <c r="ASG3" s="1"/>
      <c r="ASH3" s="1"/>
      <c r="ASI3" s="1"/>
      <c r="ASJ3" s="1"/>
      <c r="ASK3" s="1"/>
      <c r="ASL3" s="1"/>
      <c r="ASM3" s="1"/>
      <c r="ASN3" s="1"/>
      <c r="ASO3" s="1"/>
      <c r="ASP3" s="1"/>
      <c r="ASQ3" s="1"/>
      <c r="ASR3" s="1"/>
      <c r="ASS3" s="1"/>
      <c r="AST3" s="1"/>
      <c r="ASU3" s="1"/>
      <c r="ASV3" s="1"/>
      <c r="ASW3" s="1"/>
      <c r="ASX3" s="1"/>
      <c r="ASY3" s="1"/>
      <c r="ASZ3" s="1"/>
      <c r="ATA3" s="1"/>
      <c r="ATB3" s="1"/>
      <c r="ATC3" s="1"/>
      <c r="ATD3" s="1"/>
      <c r="ATE3" s="1"/>
      <c r="ATF3" s="1"/>
      <c r="ATG3" s="1"/>
      <c r="ATH3" s="1"/>
      <c r="ATI3" s="1"/>
      <c r="ATJ3" s="1"/>
      <c r="ATK3" s="1"/>
      <c r="ATL3" s="1"/>
      <c r="ATM3" s="1"/>
      <c r="ATN3" s="1"/>
      <c r="ATO3" s="1"/>
      <c r="ATP3" s="1"/>
      <c r="ATQ3" s="1"/>
      <c r="ATR3" s="1"/>
      <c r="ATS3" s="1"/>
      <c r="ATT3" s="1"/>
      <c r="ATU3" s="1"/>
      <c r="ATV3" s="1"/>
      <c r="ATW3" s="1"/>
      <c r="ATX3" s="1"/>
      <c r="ATY3" s="1"/>
      <c r="ATZ3" s="1"/>
      <c r="AUA3" s="1"/>
      <c r="AUB3" s="1"/>
      <c r="AUC3" s="1"/>
      <c r="AUD3" s="1"/>
      <c r="AUE3" s="1"/>
      <c r="AUF3" s="1"/>
      <c r="AUG3" s="1"/>
      <c r="AUH3" s="1"/>
      <c r="AUI3" s="1"/>
      <c r="AUJ3" s="1"/>
      <c r="AUK3" s="1"/>
      <c r="AUL3" s="1"/>
      <c r="AUM3" s="1"/>
      <c r="AUN3" s="1"/>
      <c r="AUO3" s="1"/>
      <c r="AUP3" s="1"/>
      <c r="AUQ3" s="1"/>
      <c r="AUR3" s="1"/>
      <c r="AUS3" s="1"/>
      <c r="AUT3" s="1"/>
      <c r="AUU3" s="1"/>
      <c r="AUV3" s="1"/>
      <c r="AUW3" s="1"/>
      <c r="AUX3" s="1"/>
      <c r="AUY3" s="1"/>
      <c r="AUZ3" s="1"/>
      <c r="AVA3" s="1"/>
      <c r="AVB3" s="1"/>
      <c r="AVC3" s="1"/>
      <c r="AVD3" s="1"/>
      <c r="AVE3" s="1"/>
      <c r="AVF3" s="1"/>
      <c r="AVG3" s="1"/>
      <c r="AVH3" s="1"/>
      <c r="AVI3" s="1"/>
      <c r="AVJ3" s="1"/>
      <c r="AVK3" s="1"/>
      <c r="AVL3" s="1"/>
      <c r="AVM3" s="1"/>
      <c r="AVN3" s="1"/>
      <c r="AVO3" s="1"/>
      <c r="AVP3" s="1"/>
      <c r="AVQ3" s="1"/>
      <c r="AVR3" s="1"/>
      <c r="AVS3" s="1"/>
      <c r="AVT3" s="1"/>
      <c r="AVU3" s="1"/>
      <c r="AVV3" s="1"/>
      <c r="AVW3" s="1"/>
      <c r="AVX3" s="1"/>
      <c r="AVY3" s="1"/>
      <c r="AVZ3" s="1"/>
      <c r="AWA3" s="1"/>
      <c r="AWB3" s="1"/>
      <c r="AWC3" s="1"/>
      <c r="AWD3" s="1"/>
      <c r="AWE3" s="1"/>
      <c r="AWF3" s="1"/>
      <c r="AWG3" s="1"/>
      <c r="AWH3" s="1"/>
      <c r="AWI3" s="1"/>
      <c r="AWJ3" s="1"/>
      <c r="AWK3" s="1"/>
      <c r="AWL3" s="1"/>
      <c r="AWM3" s="1"/>
      <c r="AWN3" s="1"/>
      <c r="AWO3" s="1"/>
      <c r="AWP3" s="1"/>
      <c r="AWQ3" s="1"/>
      <c r="AWR3" s="1"/>
      <c r="AWS3" s="1"/>
      <c r="AWT3" s="1"/>
      <c r="AWU3" s="1"/>
      <c r="AWV3" s="1"/>
      <c r="AWW3" s="1"/>
      <c r="AWX3" s="1"/>
      <c r="AWY3" s="1"/>
      <c r="AWZ3" s="1"/>
      <c r="AXA3" s="1"/>
      <c r="AXB3" s="1"/>
      <c r="AXC3" s="1"/>
      <c r="AXD3" s="1"/>
      <c r="AXE3" s="1"/>
      <c r="AXF3" s="1"/>
      <c r="AXG3" s="1"/>
      <c r="AXH3" s="1"/>
      <c r="AXI3" s="1"/>
      <c r="AXJ3" s="1"/>
      <c r="AXK3" s="1"/>
      <c r="AXL3" s="1"/>
      <c r="AXM3" s="1"/>
      <c r="AXN3" s="1"/>
      <c r="AXO3" s="1"/>
      <c r="AXP3" s="1"/>
      <c r="AXQ3" s="1"/>
      <c r="AXR3" s="1"/>
      <c r="AXS3" s="1"/>
      <c r="AXT3" s="1"/>
      <c r="AXU3" s="1"/>
      <c r="AXV3" s="1"/>
      <c r="AXW3" s="1"/>
      <c r="AXX3" s="1"/>
      <c r="AXY3" s="1"/>
      <c r="AXZ3" s="1"/>
      <c r="AYA3" s="1"/>
      <c r="AYB3" s="1"/>
      <c r="AYC3" s="1"/>
      <c r="AYD3" s="1"/>
      <c r="AYE3" s="1"/>
      <c r="AYF3" s="1"/>
      <c r="AYG3" s="1"/>
      <c r="AYH3" s="1"/>
      <c r="AYI3" s="1"/>
      <c r="AYJ3" s="1"/>
      <c r="AYK3" s="1"/>
      <c r="AYL3" s="1"/>
      <c r="AYM3" s="1"/>
      <c r="AYN3" s="1"/>
      <c r="AYO3" s="1"/>
      <c r="AYP3" s="1"/>
      <c r="AYQ3" s="1"/>
      <c r="AYR3" s="1"/>
      <c r="AYS3" s="1"/>
      <c r="AYT3" s="1"/>
      <c r="AYU3" s="1"/>
      <c r="AYV3" s="1"/>
      <c r="AYW3" s="1"/>
      <c r="AYX3" s="1"/>
      <c r="AYY3" s="1"/>
      <c r="AYZ3" s="1"/>
      <c r="AZA3" s="1"/>
      <c r="AZB3" s="1"/>
      <c r="AZC3" s="1"/>
      <c r="AZD3" s="1"/>
      <c r="AZE3" s="1"/>
      <c r="AZF3" s="1"/>
      <c r="AZG3" s="1"/>
      <c r="AZH3" s="1"/>
      <c r="AZI3" s="1"/>
      <c r="AZJ3" s="1"/>
      <c r="AZK3" s="1"/>
      <c r="AZL3" s="1"/>
      <c r="AZM3" s="1"/>
      <c r="AZN3" s="1"/>
      <c r="AZO3" s="1"/>
      <c r="AZP3" s="1"/>
      <c r="AZQ3" s="1"/>
      <c r="AZR3" s="1"/>
      <c r="AZS3" s="1"/>
      <c r="AZT3" s="1"/>
      <c r="AZU3" s="1"/>
      <c r="AZV3" s="1"/>
      <c r="AZW3" s="1"/>
      <c r="AZX3" s="1"/>
      <c r="AZY3" s="1"/>
      <c r="AZZ3" s="1"/>
      <c r="BAA3" s="1"/>
      <c r="BAB3" s="1"/>
      <c r="BAC3" s="1"/>
      <c r="BAD3" s="1"/>
      <c r="BAE3" s="1"/>
      <c r="BAF3" s="1"/>
      <c r="BAG3" s="1"/>
      <c r="BAH3" s="1"/>
      <c r="BAI3" s="1"/>
      <c r="BAJ3" s="1"/>
      <c r="BAK3" s="1"/>
      <c r="BAL3" s="1"/>
      <c r="BAM3" s="1"/>
      <c r="BAN3" s="1"/>
      <c r="BAO3" s="1"/>
      <c r="BAP3" s="1"/>
      <c r="BAQ3" s="1"/>
      <c r="BAR3" s="1"/>
      <c r="BAS3" s="1"/>
      <c r="BAT3" s="1"/>
      <c r="BAU3" s="1"/>
      <c r="BAV3" s="1"/>
      <c r="BAW3" s="1"/>
      <c r="BAX3" s="1"/>
      <c r="BAY3" s="1"/>
      <c r="BAZ3" s="1"/>
      <c r="BBA3" s="1"/>
      <c r="BBB3" s="1"/>
      <c r="BBC3" s="1"/>
      <c r="BBD3" s="1"/>
      <c r="BBE3" s="1"/>
      <c r="BBF3" s="1"/>
      <c r="BBG3" s="1"/>
      <c r="BBH3" s="1"/>
      <c r="BBI3" s="1"/>
      <c r="BBJ3" s="1"/>
      <c r="BBK3" s="1"/>
      <c r="BBL3" s="1"/>
      <c r="BBM3" s="1"/>
      <c r="BBN3" s="1"/>
      <c r="BBO3" s="1"/>
      <c r="BBP3" s="1"/>
      <c r="BBQ3" s="1"/>
      <c r="BBR3" s="1"/>
      <c r="BBS3" s="1"/>
      <c r="BBT3" s="1"/>
      <c r="BBU3" s="1"/>
      <c r="BBV3" s="1"/>
      <c r="BBW3" s="1"/>
      <c r="BBX3" s="1"/>
      <c r="BBY3" s="1"/>
      <c r="BBZ3" s="1"/>
      <c r="BCA3" s="1"/>
      <c r="BCB3" s="1"/>
      <c r="BCC3" s="1"/>
      <c r="BCD3" s="1"/>
      <c r="BCE3" s="1"/>
      <c r="BCF3" s="1"/>
      <c r="BCG3" s="1"/>
      <c r="BCH3" s="1"/>
      <c r="BCI3" s="1"/>
      <c r="BCJ3" s="1"/>
      <c r="BCK3" s="1"/>
      <c r="BCL3" s="1"/>
      <c r="BCM3" s="1"/>
      <c r="BCN3" s="1"/>
      <c r="BCO3" s="1"/>
      <c r="BCP3" s="1"/>
      <c r="BCQ3" s="1"/>
      <c r="BCR3" s="1"/>
      <c r="BCS3" s="1"/>
      <c r="BCT3" s="1"/>
      <c r="BCU3" s="1"/>
      <c r="BCV3" s="1"/>
      <c r="BCW3" s="1"/>
      <c r="BCX3" s="1"/>
      <c r="BCY3" s="1"/>
      <c r="BCZ3" s="1"/>
      <c r="BDA3" s="1"/>
      <c r="BDB3" s="1"/>
      <c r="BDC3" s="1"/>
      <c r="BDD3" s="1"/>
      <c r="BDE3" s="1"/>
      <c r="BDF3" s="1"/>
      <c r="BDG3" s="1"/>
      <c r="BDH3" s="1"/>
      <c r="BDI3" s="1"/>
      <c r="BDJ3" s="1"/>
      <c r="BDK3" s="1"/>
      <c r="BDL3" s="1"/>
      <c r="BDM3" s="1"/>
      <c r="BDN3" s="1"/>
      <c r="BDO3" s="1"/>
      <c r="BDP3" s="1"/>
      <c r="BDQ3" s="1"/>
      <c r="BDR3" s="1"/>
      <c r="BDS3" s="1"/>
      <c r="BDT3" s="1"/>
      <c r="BDU3" s="1"/>
      <c r="BDV3" s="1"/>
      <c r="BDW3" s="1"/>
      <c r="BDX3" s="1"/>
      <c r="BDY3" s="1"/>
      <c r="BDZ3" s="1"/>
      <c r="BEA3" s="1"/>
      <c r="BEB3" s="1"/>
      <c r="BEC3" s="1"/>
      <c r="BED3" s="1"/>
      <c r="BEE3" s="1"/>
      <c r="BEF3" s="1"/>
      <c r="BEG3" s="1"/>
      <c r="BEH3" s="1"/>
      <c r="BEI3" s="1"/>
      <c r="BEJ3" s="1"/>
      <c r="BEK3" s="1"/>
      <c r="BEL3" s="1"/>
      <c r="BEM3" s="1"/>
      <c r="BEN3" s="1"/>
      <c r="BEO3" s="1"/>
      <c r="BEP3" s="1"/>
      <c r="BEQ3" s="1"/>
      <c r="BER3" s="1"/>
      <c r="BES3" s="1"/>
      <c r="BET3" s="1"/>
      <c r="BEU3" s="1"/>
      <c r="BEV3" s="1"/>
      <c r="BEW3" s="1"/>
      <c r="BEX3" s="1"/>
      <c r="BEY3" s="1"/>
      <c r="BEZ3" s="1"/>
      <c r="BFA3" s="1"/>
      <c r="BFB3" s="1"/>
      <c r="BFC3" s="1"/>
      <c r="BFD3" s="1"/>
      <c r="BFE3" s="1"/>
      <c r="BFF3" s="1"/>
      <c r="BFG3" s="1"/>
      <c r="BFH3" s="1"/>
      <c r="BFI3" s="1"/>
      <c r="BFJ3" s="1"/>
      <c r="BFK3" s="1"/>
      <c r="BFL3" s="1"/>
      <c r="BFM3" s="1"/>
      <c r="BFN3" s="1"/>
      <c r="BFO3" s="1"/>
      <c r="BFP3" s="1"/>
      <c r="BFQ3" s="1"/>
      <c r="BFR3" s="1"/>
      <c r="BFS3" s="1"/>
      <c r="BFT3" s="1"/>
      <c r="BFU3" s="1"/>
      <c r="BFV3" s="1"/>
      <c r="BFW3" s="1"/>
      <c r="BFX3" s="1"/>
      <c r="BFY3" s="1"/>
      <c r="BFZ3" s="1"/>
      <c r="BGA3" s="1"/>
      <c r="BGB3" s="1"/>
      <c r="BGC3" s="1"/>
      <c r="BGD3" s="1"/>
      <c r="BGE3" s="1"/>
      <c r="BGF3" s="1"/>
      <c r="BGG3" s="1"/>
      <c r="BGH3" s="1"/>
      <c r="BGI3" s="1"/>
      <c r="BGJ3" s="1"/>
      <c r="BGK3" s="1"/>
      <c r="BGL3" s="1"/>
      <c r="BGM3" s="1"/>
      <c r="BGN3" s="1"/>
      <c r="BGO3" s="1"/>
      <c r="BGP3" s="1"/>
      <c r="BGQ3" s="1"/>
      <c r="BGR3" s="1"/>
      <c r="BGS3" s="1"/>
      <c r="BGT3" s="1"/>
      <c r="BGU3" s="1"/>
      <c r="BGV3" s="1"/>
      <c r="BGW3" s="1"/>
      <c r="BGX3" s="1"/>
      <c r="BGY3" s="1"/>
      <c r="BGZ3" s="1"/>
      <c r="BHA3" s="1"/>
      <c r="BHB3" s="1"/>
      <c r="BHC3" s="1"/>
      <c r="BHD3" s="1"/>
      <c r="BHE3" s="1"/>
      <c r="BHF3" s="1"/>
      <c r="BHG3" s="1"/>
      <c r="BHH3" s="1"/>
      <c r="BHI3" s="1"/>
      <c r="BHJ3" s="1"/>
      <c r="BHK3" s="1"/>
      <c r="BHL3" s="1"/>
      <c r="BHM3" s="1"/>
      <c r="BHN3" s="1"/>
      <c r="BHO3" s="1"/>
      <c r="BHP3" s="1"/>
      <c r="BHQ3" s="1"/>
      <c r="BHR3" s="1"/>
      <c r="BHS3" s="1"/>
      <c r="BHT3" s="1"/>
      <c r="BHU3" s="1"/>
      <c r="BHV3" s="1"/>
      <c r="BHW3" s="1"/>
      <c r="BHX3" s="1"/>
      <c r="BHY3" s="1"/>
      <c r="BHZ3" s="1"/>
      <c r="BIA3" s="1"/>
      <c r="BIB3" s="1"/>
      <c r="BIC3" s="1"/>
      <c r="BID3" s="1"/>
      <c r="BIE3" s="1"/>
      <c r="BIF3" s="1"/>
      <c r="BIG3" s="1"/>
      <c r="BIH3" s="1"/>
      <c r="BII3" s="1"/>
      <c r="BIJ3" s="1"/>
      <c r="BIK3" s="1"/>
      <c r="BIL3" s="1"/>
      <c r="BIM3" s="1"/>
      <c r="BIN3" s="1"/>
      <c r="BIO3" s="1"/>
      <c r="BIP3" s="1"/>
      <c r="BIQ3" s="1"/>
      <c r="BIR3" s="1"/>
      <c r="BIS3" s="1"/>
      <c r="BIT3" s="1"/>
      <c r="BIU3" s="1"/>
      <c r="BIV3" s="1"/>
      <c r="BIW3" s="1"/>
      <c r="BIX3" s="1"/>
      <c r="BIY3" s="1"/>
      <c r="BIZ3" s="1"/>
      <c r="BJA3" s="1"/>
      <c r="BJB3" s="1"/>
      <c r="BJC3" s="1"/>
      <c r="BJD3" s="1"/>
      <c r="BJE3" s="1"/>
      <c r="BJF3" s="1"/>
      <c r="BJG3" s="1"/>
      <c r="BJH3" s="1"/>
      <c r="BJI3" s="1"/>
      <c r="BJJ3" s="1"/>
      <c r="BJK3" s="1"/>
      <c r="BJL3" s="1"/>
      <c r="BJM3" s="1"/>
      <c r="BJN3" s="1"/>
      <c r="BJO3" s="1"/>
      <c r="BJP3" s="1"/>
      <c r="BJQ3" s="1"/>
      <c r="BJR3" s="1"/>
      <c r="BJS3" s="1"/>
      <c r="BJT3" s="1"/>
      <c r="BJU3" s="1"/>
      <c r="BJV3" s="1"/>
      <c r="BJW3" s="1"/>
      <c r="BJX3" s="1"/>
      <c r="BJY3" s="1"/>
      <c r="BJZ3" s="1"/>
      <c r="BKA3" s="1"/>
      <c r="BKB3" s="1"/>
      <c r="BKC3" s="1"/>
      <c r="BKD3" s="1"/>
      <c r="BKE3" s="1"/>
      <c r="BKF3" s="1"/>
      <c r="BKG3" s="1"/>
      <c r="BKH3" s="1"/>
      <c r="BKI3" s="1"/>
      <c r="BKJ3" s="1"/>
      <c r="BKK3" s="1"/>
      <c r="BKL3" s="1"/>
      <c r="BKM3" s="1"/>
      <c r="BKN3" s="1"/>
      <c r="BKO3" s="1"/>
      <c r="BKP3" s="1"/>
      <c r="BKQ3" s="1"/>
      <c r="BKR3" s="1"/>
      <c r="BKS3" s="1"/>
      <c r="BKT3" s="1"/>
      <c r="BKU3" s="1"/>
      <c r="BKV3" s="1"/>
      <c r="BKW3" s="1"/>
      <c r="BKX3" s="1"/>
      <c r="BKY3" s="1"/>
      <c r="BKZ3" s="1"/>
      <c r="BLA3" s="1"/>
      <c r="BLB3" s="1"/>
      <c r="BLC3" s="1"/>
      <c r="BLD3" s="1"/>
      <c r="BLE3" s="1"/>
      <c r="BLF3" s="1"/>
      <c r="BLG3" s="1"/>
      <c r="BLH3" s="1"/>
      <c r="BLI3" s="1"/>
      <c r="BLJ3" s="1"/>
      <c r="BLK3" s="1"/>
      <c r="BLL3" s="1"/>
      <c r="BLM3" s="1"/>
      <c r="BLN3" s="1"/>
      <c r="BLO3" s="1"/>
      <c r="BLP3" s="1"/>
      <c r="BLQ3" s="1"/>
      <c r="BLR3" s="1"/>
      <c r="BLS3" s="1"/>
      <c r="BLT3" s="1"/>
      <c r="BLU3" s="1"/>
      <c r="BLV3" s="1"/>
      <c r="BLW3" s="1"/>
      <c r="BLX3" s="1"/>
      <c r="BLY3" s="1"/>
      <c r="BLZ3" s="1"/>
      <c r="BMA3" s="1"/>
      <c r="BMB3" s="1"/>
      <c r="BMC3" s="1"/>
      <c r="BMD3" s="1"/>
      <c r="BME3" s="1"/>
      <c r="BMF3" s="1"/>
      <c r="BMG3" s="1"/>
      <c r="BMH3" s="1"/>
      <c r="BMI3" s="1"/>
      <c r="BMJ3" s="1"/>
      <c r="BMK3" s="1"/>
      <c r="BML3" s="1"/>
      <c r="BMM3" s="1"/>
      <c r="BMN3" s="1"/>
      <c r="BMO3" s="1"/>
      <c r="BMP3" s="1"/>
      <c r="BMQ3" s="1"/>
      <c r="BMR3" s="1"/>
      <c r="BMS3" s="1"/>
      <c r="BMT3" s="1"/>
      <c r="BMU3" s="1"/>
      <c r="BMV3" s="1"/>
      <c r="BMW3" s="1"/>
      <c r="BMX3" s="1"/>
      <c r="BMY3" s="1"/>
      <c r="BMZ3" s="1"/>
      <c r="BNA3" s="1"/>
      <c r="BNB3" s="1"/>
      <c r="BNC3" s="1"/>
      <c r="BND3" s="1"/>
      <c r="BNE3" s="1"/>
      <c r="BNF3" s="1"/>
      <c r="BNG3" s="1"/>
      <c r="BNH3" s="1"/>
      <c r="BNI3" s="1"/>
      <c r="BNJ3" s="1"/>
      <c r="BNK3" s="1"/>
      <c r="BNL3" s="1"/>
      <c r="BNM3" s="1"/>
      <c r="BNN3" s="1"/>
      <c r="BNO3" s="1"/>
      <c r="BNP3" s="1"/>
      <c r="BNQ3" s="1"/>
      <c r="BNR3" s="1"/>
      <c r="BNS3" s="1"/>
      <c r="BNT3" s="1"/>
      <c r="BNU3" s="1"/>
      <c r="BNV3" s="1"/>
      <c r="BNW3" s="1"/>
      <c r="BNX3" s="1"/>
      <c r="BNY3" s="1"/>
      <c r="BNZ3" s="1"/>
      <c r="BOA3" s="1"/>
      <c r="BOB3" s="1"/>
      <c r="BOC3" s="1"/>
      <c r="BOD3" s="1"/>
      <c r="BOE3" s="1"/>
      <c r="BOF3" s="1"/>
      <c r="BOG3" s="1"/>
      <c r="BOH3" s="1"/>
      <c r="BOI3" s="1"/>
      <c r="BOJ3" s="1"/>
      <c r="BOK3" s="1"/>
      <c r="BOL3" s="1"/>
      <c r="BOM3" s="1"/>
      <c r="BON3" s="1"/>
      <c r="BOO3" s="1"/>
      <c r="BOP3" s="1"/>
      <c r="BOQ3" s="1"/>
      <c r="BOR3" s="1"/>
      <c r="BOS3" s="1"/>
      <c r="BOT3" s="1"/>
      <c r="BOU3" s="1"/>
      <c r="BOV3" s="1"/>
      <c r="BOW3" s="1"/>
      <c r="BOX3" s="1"/>
      <c r="BOY3" s="1"/>
      <c r="BOZ3" s="1"/>
      <c r="BPA3" s="1"/>
      <c r="BPB3" s="1"/>
      <c r="BPC3" s="1"/>
      <c r="BPD3" s="1"/>
      <c r="BPE3" s="1"/>
      <c r="BPF3" s="1"/>
      <c r="BPG3" s="1"/>
      <c r="BPH3" s="1"/>
      <c r="BPI3" s="1"/>
      <c r="BPJ3" s="1"/>
      <c r="BPK3" s="1"/>
      <c r="BPL3" s="1"/>
      <c r="BPM3" s="1"/>
      <c r="BPN3" s="1"/>
      <c r="BPO3" s="1"/>
      <c r="BPP3" s="1"/>
      <c r="BPQ3" s="1"/>
      <c r="BPR3" s="1"/>
      <c r="BPS3" s="1"/>
      <c r="BPT3" s="1"/>
      <c r="BPU3" s="1"/>
      <c r="BPV3" s="1"/>
      <c r="BPW3" s="1"/>
      <c r="BPX3" s="1"/>
      <c r="BPY3" s="1"/>
      <c r="BPZ3" s="1"/>
      <c r="BQA3" s="1"/>
      <c r="BQB3" s="1"/>
      <c r="BQC3" s="1"/>
      <c r="BQD3" s="1"/>
      <c r="BQE3" s="1"/>
      <c r="BQF3" s="1"/>
      <c r="BQG3" s="1"/>
      <c r="BQH3" s="1"/>
      <c r="BQI3" s="1"/>
      <c r="BQJ3" s="1"/>
      <c r="BQK3" s="1"/>
      <c r="BQL3" s="1"/>
      <c r="BQM3" s="1"/>
      <c r="BQN3" s="1"/>
      <c r="BQO3" s="1"/>
      <c r="BQP3" s="1"/>
      <c r="BQQ3" s="1"/>
      <c r="BQR3" s="1"/>
      <c r="BQS3" s="1"/>
      <c r="BQT3" s="1"/>
      <c r="BQU3" s="1"/>
      <c r="BQV3" s="1"/>
      <c r="BQW3" s="1"/>
      <c r="BQX3" s="1"/>
      <c r="BQY3" s="1"/>
      <c r="BQZ3" s="1"/>
      <c r="BRA3" s="1"/>
      <c r="BRB3" s="1"/>
      <c r="BRC3" s="1"/>
      <c r="BRD3" s="1"/>
      <c r="BRE3" s="1"/>
      <c r="BRF3" s="1"/>
      <c r="BRG3" s="1"/>
      <c r="BRH3" s="1"/>
      <c r="BRI3" s="1"/>
      <c r="BRJ3" s="1"/>
      <c r="BRK3" s="1"/>
      <c r="BRL3" s="1"/>
      <c r="BRM3" s="1"/>
      <c r="BRN3" s="1"/>
      <c r="BRO3" s="1"/>
      <c r="BRP3" s="1"/>
      <c r="BRQ3" s="1"/>
      <c r="BRR3" s="1"/>
      <c r="BRS3" s="1"/>
      <c r="BRT3" s="1"/>
      <c r="BRU3" s="1"/>
      <c r="BRV3" s="1"/>
      <c r="BRW3" s="1"/>
      <c r="BRX3" s="1"/>
      <c r="BRY3" s="1"/>
      <c r="BRZ3" s="1"/>
      <c r="BSA3" s="1"/>
      <c r="BSB3" s="1"/>
      <c r="BSC3" s="1"/>
      <c r="BSD3" s="1"/>
      <c r="BSE3" s="1"/>
      <c r="BSF3" s="1"/>
      <c r="BSG3" s="1"/>
      <c r="BSH3" s="1"/>
      <c r="BSI3" s="1"/>
      <c r="BSJ3" s="1"/>
      <c r="BSK3" s="1"/>
      <c r="BSL3" s="1"/>
      <c r="BSM3" s="1"/>
      <c r="BSN3" s="1"/>
      <c r="BSO3" s="1"/>
      <c r="BSP3" s="1"/>
      <c r="BSQ3" s="1"/>
      <c r="BSR3" s="1"/>
      <c r="BSS3" s="1"/>
      <c r="BST3" s="1"/>
      <c r="BSU3" s="1"/>
      <c r="BSV3" s="1"/>
      <c r="BSW3" s="1"/>
      <c r="BSX3" s="1"/>
      <c r="BSY3" s="1"/>
      <c r="BSZ3" s="1"/>
      <c r="BTA3" s="1"/>
      <c r="BTB3" s="1"/>
      <c r="BTC3" s="1"/>
      <c r="BTD3" s="1"/>
      <c r="BTE3" s="1"/>
      <c r="BTF3" s="1"/>
      <c r="BTG3" s="1"/>
      <c r="BTH3" s="1"/>
      <c r="BTI3" s="1"/>
      <c r="BTJ3" s="1"/>
      <c r="BTK3" s="1"/>
      <c r="BTL3" s="1"/>
      <c r="BTM3" s="1"/>
      <c r="BTN3" s="1"/>
      <c r="BTO3" s="1"/>
      <c r="BTP3" s="1"/>
      <c r="BTQ3" s="1"/>
      <c r="BTR3" s="1"/>
      <c r="BTS3" s="1"/>
      <c r="BTT3" s="1"/>
      <c r="BTU3" s="1"/>
      <c r="BTV3" s="1"/>
      <c r="BTW3" s="1"/>
      <c r="BTX3" s="1"/>
      <c r="BTY3" s="1"/>
      <c r="BTZ3" s="1"/>
      <c r="BUA3" s="1"/>
      <c r="BUB3" s="1"/>
      <c r="BUC3" s="1"/>
      <c r="BUD3" s="1"/>
      <c r="BUE3" s="1"/>
      <c r="BUF3" s="1"/>
      <c r="BUG3" s="1"/>
      <c r="BUH3" s="1"/>
      <c r="BUI3" s="1"/>
      <c r="BUJ3" s="1"/>
      <c r="BUK3" s="1"/>
      <c r="BUL3" s="1"/>
      <c r="BUM3" s="1"/>
      <c r="BUN3" s="1"/>
      <c r="BUO3" s="1"/>
      <c r="BUP3" s="1"/>
      <c r="BUQ3" s="1"/>
      <c r="BUR3" s="1"/>
      <c r="BUS3" s="1"/>
      <c r="BUT3" s="1"/>
      <c r="BUU3" s="1"/>
      <c r="BUV3" s="1"/>
      <c r="BUW3" s="1"/>
      <c r="BUX3" s="1"/>
      <c r="BUY3" s="1"/>
      <c r="BUZ3" s="1"/>
      <c r="BVA3" s="1"/>
      <c r="BVB3" s="1"/>
      <c r="BVC3" s="1"/>
      <c r="BVD3" s="1"/>
      <c r="BVE3" s="1"/>
      <c r="BVF3" s="1"/>
      <c r="BVG3" s="1"/>
      <c r="BVH3" s="1"/>
      <c r="BVI3" s="1"/>
      <c r="BVJ3" s="1"/>
      <c r="BVK3" s="1"/>
      <c r="BVL3" s="1"/>
      <c r="BVM3" s="1"/>
      <c r="BVN3" s="1"/>
      <c r="BVO3" s="1"/>
      <c r="BVP3" s="1"/>
      <c r="BVQ3" s="1"/>
      <c r="BVR3" s="1"/>
      <c r="BVS3" s="1"/>
      <c r="BVT3" s="1"/>
      <c r="BVU3" s="1"/>
      <c r="BVV3" s="1"/>
      <c r="BVW3" s="1"/>
      <c r="BVX3" s="1"/>
      <c r="BVY3" s="1"/>
      <c r="BVZ3" s="1"/>
      <c r="BWA3" s="1"/>
      <c r="BWB3" s="1"/>
      <c r="BWC3" s="1"/>
      <c r="BWD3" s="1"/>
      <c r="BWE3" s="1"/>
      <c r="BWF3" s="1"/>
      <c r="BWG3" s="1"/>
      <c r="BWH3" s="1"/>
      <c r="BWI3" s="1"/>
      <c r="BWJ3" s="1"/>
      <c r="BWK3" s="1"/>
      <c r="BWL3" s="1"/>
      <c r="BWM3" s="1"/>
      <c r="BWN3" s="1"/>
      <c r="BWO3" s="1"/>
      <c r="BWP3" s="1"/>
      <c r="BWQ3" s="1"/>
      <c r="BWR3" s="1"/>
      <c r="BWS3" s="1"/>
      <c r="BWT3" s="1"/>
      <c r="BWU3" s="1"/>
      <c r="BWV3" s="1"/>
      <c r="BWW3" s="1"/>
      <c r="BWX3" s="1"/>
      <c r="BWY3" s="1"/>
      <c r="BWZ3" s="1"/>
      <c r="BXA3" s="1"/>
      <c r="BXB3" s="1"/>
      <c r="BXC3" s="1"/>
      <c r="BXD3" s="1"/>
      <c r="BXE3" s="1"/>
      <c r="BXF3" s="1"/>
      <c r="BXG3" s="1"/>
      <c r="BXH3" s="1"/>
      <c r="BXI3" s="1"/>
      <c r="BXJ3" s="1"/>
      <c r="BXK3" s="1"/>
      <c r="BXL3" s="1"/>
      <c r="BXM3" s="1"/>
      <c r="BXN3" s="1"/>
      <c r="BXO3" s="1"/>
      <c r="BXP3" s="1"/>
      <c r="BXQ3" s="1"/>
      <c r="BXR3" s="1"/>
      <c r="BXS3" s="1"/>
      <c r="BXT3" s="1"/>
      <c r="BXU3" s="1"/>
      <c r="BXV3" s="1"/>
      <c r="BXW3" s="1"/>
      <c r="BXX3" s="1"/>
      <c r="BXY3" s="1"/>
      <c r="BXZ3" s="1"/>
      <c r="BYA3" s="1"/>
      <c r="BYB3" s="1"/>
      <c r="BYC3" s="1"/>
      <c r="BYD3" s="1"/>
      <c r="BYE3" s="1"/>
      <c r="BYF3" s="1"/>
      <c r="BYG3" s="1"/>
      <c r="BYH3" s="1"/>
      <c r="BYI3" s="1"/>
      <c r="BYJ3" s="1"/>
      <c r="BYK3" s="1"/>
      <c r="BYL3" s="1"/>
      <c r="BYM3" s="1"/>
      <c r="BYN3" s="1"/>
      <c r="BYO3" s="1"/>
      <c r="BYP3" s="1"/>
      <c r="BYQ3" s="1"/>
      <c r="BYR3" s="1"/>
      <c r="BYS3" s="1"/>
      <c r="BYT3" s="1"/>
      <c r="BYU3" s="1"/>
      <c r="BYV3" s="1"/>
      <c r="BYW3" s="1"/>
      <c r="BYX3" s="1"/>
      <c r="BYY3" s="1"/>
      <c r="BYZ3" s="1"/>
      <c r="BZA3" s="1"/>
      <c r="BZB3" s="1"/>
      <c r="BZC3" s="1"/>
      <c r="BZD3" s="1"/>
      <c r="BZE3" s="1"/>
      <c r="BZF3" s="1"/>
      <c r="BZG3" s="1"/>
      <c r="BZH3" s="1"/>
      <c r="BZI3" s="1"/>
      <c r="BZJ3" s="1"/>
      <c r="BZK3" s="1"/>
      <c r="BZL3" s="1"/>
      <c r="BZM3" s="1"/>
      <c r="BZN3" s="1"/>
      <c r="BZO3" s="1"/>
      <c r="BZP3" s="1"/>
      <c r="BZQ3" s="1"/>
      <c r="BZR3" s="1"/>
      <c r="BZS3" s="1"/>
      <c r="BZT3" s="1"/>
      <c r="BZU3" s="1"/>
      <c r="BZV3" s="1"/>
      <c r="BZW3" s="1"/>
      <c r="BZX3" s="1"/>
      <c r="BZY3" s="1"/>
      <c r="BZZ3" s="1"/>
      <c r="CAA3" s="1"/>
      <c r="CAB3" s="1"/>
      <c r="CAC3" s="1"/>
      <c r="CAD3" s="1"/>
      <c r="CAE3" s="1"/>
      <c r="CAF3" s="1"/>
      <c r="CAG3" s="1"/>
      <c r="CAH3" s="1"/>
      <c r="CAI3" s="1"/>
      <c r="CAJ3" s="1"/>
      <c r="CAK3" s="1"/>
      <c r="CAL3" s="1"/>
      <c r="CAM3" s="1"/>
      <c r="CAN3" s="1"/>
      <c r="CAO3" s="1"/>
      <c r="CAP3" s="1"/>
      <c r="CAQ3" s="1"/>
      <c r="CAR3" s="1"/>
      <c r="CAS3" s="1"/>
      <c r="CAT3" s="1"/>
      <c r="CAU3" s="1"/>
      <c r="CAV3" s="1"/>
      <c r="CAW3" s="1"/>
      <c r="CAX3" s="1"/>
      <c r="CAY3" s="1"/>
      <c r="CAZ3" s="1"/>
      <c r="CBA3" s="1"/>
      <c r="CBB3" s="1"/>
      <c r="CBC3" s="1"/>
      <c r="CBD3" s="1"/>
      <c r="CBE3" s="1"/>
      <c r="CBF3" s="1"/>
      <c r="CBG3" s="1"/>
      <c r="CBH3" s="1"/>
      <c r="CBI3" s="1"/>
      <c r="CBJ3" s="1"/>
      <c r="CBK3" s="1"/>
      <c r="CBL3" s="1"/>
      <c r="CBM3" s="1"/>
      <c r="CBN3" s="1"/>
      <c r="CBO3" s="1"/>
      <c r="CBP3" s="1"/>
      <c r="CBQ3" s="1"/>
      <c r="CBR3" s="1"/>
      <c r="CBS3" s="1"/>
      <c r="CBT3" s="1"/>
      <c r="CBU3" s="1"/>
      <c r="CBV3" s="1"/>
      <c r="CBW3" s="1"/>
      <c r="CBX3" s="1"/>
      <c r="CBY3" s="1"/>
      <c r="CBZ3" s="1"/>
      <c r="CCA3" s="1"/>
      <c r="CCB3" s="1"/>
      <c r="CCC3" s="1"/>
      <c r="CCD3" s="1"/>
      <c r="CCE3" s="1"/>
      <c r="CCF3" s="1"/>
      <c r="CCG3" s="1"/>
      <c r="CCH3" s="1"/>
      <c r="CCI3" s="1"/>
      <c r="CCJ3" s="1"/>
      <c r="CCK3" s="1"/>
      <c r="CCL3" s="1"/>
      <c r="CCM3" s="1"/>
      <c r="CCN3" s="1"/>
      <c r="CCO3" s="1"/>
      <c r="CCP3" s="1"/>
      <c r="CCQ3" s="1"/>
      <c r="CCR3" s="1"/>
      <c r="CCS3" s="1"/>
      <c r="CCT3" s="1"/>
      <c r="CCU3" s="1"/>
      <c r="CCV3" s="1"/>
      <c r="CCW3" s="1"/>
      <c r="CCX3" s="1"/>
      <c r="CCY3" s="1"/>
      <c r="CCZ3" s="1"/>
      <c r="CDA3" s="1"/>
      <c r="CDB3" s="1"/>
      <c r="CDC3" s="1"/>
      <c r="CDD3" s="1"/>
      <c r="CDE3" s="1"/>
      <c r="CDF3" s="1"/>
      <c r="CDG3" s="1"/>
      <c r="CDH3" s="1"/>
      <c r="CDI3" s="1"/>
      <c r="CDJ3" s="1"/>
      <c r="CDK3" s="1"/>
      <c r="CDL3" s="1"/>
      <c r="CDM3" s="1"/>
      <c r="CDN3" s="1"/>
      <c r="CDO3" s="1"/>
      <c r="CDP3" s="1"/>
      <c r="CDQ3" s="1"/>
      <c r="CDR3" s="1"/>
      <c r="CDS3" s="1"/>
      <c r="CDT3" s="1"/>
      <c r="CDU3" s="1"/>
      <c r="CDV3" s="1"/>
      <c r="CDW3" s="1"/>
      <c r="CDX3" s="1"/>
      <c r="CDY3" s="1"/>
      <c r="CDZ3" s="1"/>
      <c r="CEA3" s="1"/>
      <c r="CEB3" s="1"/>
      <c r="CEC3" s="1"/>
      <c r="CED3" s="1"/>
      <c r="CEE3" s="1"/>
      <c r="CEF3" s="1"/>
      <c r="CEG3" s="1"/>
      <c r="CEH3" s="1"/>
      <c r="CEI3" s="1"/>
      <c r="CEJ3" s="1"/>
      <c r="CEK3" s="1"/>
      <c r="CEL3" s="1"/>
      <c r="CEM3" s="1"/>
      <c r="CEN3" s="1"/>
      <c r="CEO3" s="1"/>
      <c r="CEP3" s="1"/>
      <c r="CEQ3" s="1"/>
      <c r="CER3" s="1"/>
      <c r="CES3" s="1"/>
      <c r="CET3" s="1"/>
      <c r="CEU3" s="1"/>
      <c r="CEV3" s="1"/>
      <c r="CEW3" s="1"/>
      <c r="CEX3" s="1"/>
      <c r="CEY3" s="1"/>
      <c r="CEZ3" s="1"/>
      <c r="CFA3" s="1"/>
      <c r="CFB3" s="1"/>
      <c r="CFC3" s="1"/>
      <c r="CFD3" s="1"/>
      <c r="CFE3" s="1"/>
      <c r="CFF3" s="1"/>
      <c r="CFG3" s="1"/>
      <c r="CFH3" s="1"/>
      <c r="CFI3" s="1"/>
      <c r="CFJ3" s="1"/>
      <c r="CFK3" s="1"/>
      <c r="CFL3" s="1"/>
      <c r="CFM3" s="1"/>
      <c r="CFN3" s="1"/>
      <c r="CFO3" s="1"/>
      <c r="CFP3" s="1"/>
      <c r="CFQ3" s="1"/>
      <c r="CFR3" s="1"/>
      <c r="CFS3" s="1"/>
      <c r="CFT3" s="1"/>
      <c r="CFU3" s="1"/>
      <c r="CFV3" s="1"/>
      <c r="CFW3" s="1"/>
      <c r="CFX3" s="1"/>
      <c r="CFY3" s="1"/>
      <c r="CFZ3" s="1"/>
      <c r="CGA3" s="1"/>
      <c r="CGB3" s="1"/>
      <c r="CGC3" s="1"/>
      <c r="CGD3" s="1"/>
      <c r="CGE3" s="1"/>
      <c r="CGF3" s="1"/>
      <c r="CGG3" s="1"/>
      <c r="CGH3" s="1"/>
      <c r="CGI3" s="1"/>
      <c r="CGJ3" s="1"/>
      <c r="CGK3" s="1"/>
      <c r="CGL3" s="1"/>
      <c r="CGM3" s="1"/>
      <c r="CGN3" s="1"/>
      <c r="CGO3" s="1"/>
      <c r="CGP3" s="1"/>
      <c r="CGQ3" s="1"/>
      <c r="CGR3" s="1"/>
      <c r="CGS3" s="1"/>
      <c r="CGT3" s="1"/>
      <c r="CGU3" s="1"/>
      <c r="CGV3" s="1"/>
      <c r="CGW3" s="1"/>
      <c r="CGX3" s="1"/>
      <c r="CGY3" s="1"/>
      <c r="CGZ3" s="1"/>
      <c r="CHA3" s="1"/>
      <c r="CHB3" s="1"/>
      <c r="CHC3" s="1"/>
      <c r="CHD3" s="1"/>
      <c r="CHE3" s="1"/>
      <c r="CHF3" s="1"/>
      <c r="CHG3" s="1"/>
      <c r="CHH3" s="1"/>
      <c r="CHI3" s="1"/>
      <c r="CHJ3" s="1"/>
      <c r="CHK3" s="1"/>
      <c r="CHL3" s="1"/>
      <c r="CHM3" s="1"/>
      <c r="CHN3" s="1"/>
      <c r="CHO3" s="1"/>
      <c r="CHP3" s="1"/>
      <c r="CHQ3" s="1"/>
      <c r="CHR3" s="1"/>
      <c r="CHS3" s="1"/>
      <c r="CHT3" s="1"/>
      <c r="CHU3" s="1"/>
      <c r="CHV3" s="1"/>
      <c r="CHW3" s="1"/>
      <c r="CHX3" s="1"/>
      <c r="CHY3" s="1"/>
      <c r="CHZ3" s="1"/>
      <c r="CIA3" s="1"/>
      <c r="CIB3" s="1"/>
      <c r="CIC3" s="1"/>
      <c r="CID3" s="1"/>
      <c r="CIE3" s="1"/>
      <c r="CIF3" s="1"/>
      <c r="CIG3" s="1"/>
      <c r="CIH3" s="1"/>
      <c r="CII3" s="1"/>
      <c r="CIJ3" s="1"/>
      <c r="CIK3" s="1"/>
      <c r="CIL3" s="1"/>
      <c r="CIM3" s="1"/>
      <c r="CIN3" s="1"/>
      <c r="CIO3" s="1"/>
      <c r="CIP3" s="1"/>
      <c r="CIQ3" s="1"/>
      <c r="CIR3" s="1"/>
      <c r="CIS3" s="1"/>
      <c r="CIT3" s="1"/>
      <c r="CIU3" s="1"/>
      <c r="CIV3" s="1"/>
      <c r="CIW3" s="1"/>
      <c r="CIX3" s="1"/>
      <c r="CIY3" s="1"/>
      <c r="CIZ3" s="1"/>
      <c r="CJA3" s="1"/>
      <c r="CJB3" s="1"/>
      <c r="CJC3" s="1"/>
      <c r="CJD3" s="1"/>
      <c r="CJE3" s="1"/>
      <c r="CJF3" s="1"/>
      <c r="CJG3" s="1"/>
      <c r="CJH3" s="1"/>
      <c r="CJI3" s="1"/>
      <c r="CJJ3" s="1"/>
      <c r="CJK3" s="1"/>
      <c r="CJL3" s="1"/>
      <c r="CJM3" s="1"/>
      <c r="CJN3" s="1"/>
      <c r="CJO3" s="1"/>
      <c r="CJP3" s="1"/>
      <c r="CJQ3" s="1"/>
      <c r="CJR3" s="1"/>
      <c r="CJS3" s="1"/>
      <c r="CJT3" s="1"/>
      <c r="CJU3" s="1"/>
      <c r="CJV3" s="1"/>
      <c r="CJW3" s="1"/>
      <c r="CJX3" s="1"/>
      <c r="CJY3" s="1"/>
      <c r="CJZ3" s="1"/>
      <c r="CKA3" s="1"/>
      <c r="CKB3" s="1"/>
      <c r="CKC3" s="1"/>
      <c r="CKD3" s="1"/>
      <c r="CKE3" s="1"/>
      <c r="CKF3" s="1"/>
      <c r="CKG3" s="1"/>
      <c r="CKH3" s="1"/>
      <c r="CKI3" s="1"/>
      <c r="CKJ3" s="1"/>
      <c r="CKK3" s="1"/>
      <c r="CKL3" s="1"/>
      <c r="CKM3" s="1"/>
      <c r="CKN3" s="1"/>
      <c r="CKO3" s="1"/>
      <c r="CKP3" s="1"/>
      <c r="CKQ3" s="1"/>
      <c r="CKR3" s="1"/>
      <c r="CKS3" s="1"/>
      <c r="CKT3" s="1"/>
      <c r="CKU3" s="1"/>
      <c r="CKV3" s="1"/>
      <c r="CKW3" s="1"/>
      <c r="CKX3" s="1"/>
      <c r="CKY3" s="1"/>
      <c r="CKZ3" s="1"/>
      <c r="CLA3" s="1"/>
      <c r="CLB3" s="1"/>
      <c r="CLC3" s="1"/>
      <c r="CLD3" s="1"/>
      <c r="CLE3" s="1"/>
      <c r="CLF3" s="1"/>
      <c r="CLG3" s="1"/>
      <c r="CLH3" s="1"/>
      <c r="CLI3" s="1"/>
      <c r="CLJ3" s="1"/>
      <c r="CLK3" s="1"/>
      <c r="CLL3" s="1"/>
      <c r="CLM3" s="1"/>
      <c r="CLN3" s="1"/>
      <c r="CLO3" s="1"/>
      <c r="CLP3" s="1"/>
      <c r="CLQ3" s="1"/>
      <c r="CLR3" s="1"/>
      <c r="CLS3" s="1"/>
      <c r="CLT3" s="1"/>
      <c r="CLU3" s="1"/>
      <c r="CLV3" s="1"/>
      <c r="CLW3" s="1"/>
      <c r="CLX3" s="1"/>
      <c r="CLY3" s="1"/>
      <c r="CLZ3" s="1"/>
      <c r="CMA3" s="1"/>
      <c r="CMB3" s="1"/>
      <c r="CMC3" s="1"/>
      <c r="CMD3" s="1"/>
      <c r="CME3" s="1"/>
      <c r="CMF3" s="1"/>
      <c r="CMG3" s="1"/>
      <c r="CMH3" s="1"/>
      <c r="CMI3" s="1"/>
      <c r="CMJ3" s="1"/>
      <c r="CMK3" s="1"/>
      <c r="CML3" s="1"/>
      <c r="CMM3" s="1"/>
      <c r="CMN3" s="1"/>
      <c r="CMO3" s="1"/>
      <c r="CMP3" s="1"/>
      <c r="CMQ3" s="1"/>
      <c r="CMR3" s="1"/>
      <c r="CMS3" s="1"/>
      <c r="CMT3" s="1"/>
      <c r="CMU3" s="1"/>
      <c r="CMV3" s="1"/>
      <c r="CMW3" s="1"/>
      <c r="CMX3" s="1"/>
      <c r="CMY3" s="1"/>
      <c r="CMZ3" s="1"/>
      <c r="CNA3" s="1"/>
      <c r="CNB3" s="1"/>
      <c r="CNC3" s="1"/>
      <c r="CND3" s="1"/>
      <c r="CNE3" s="1"/>
      <c r="CNF3" s="1"/>
      <c r="CNG3" s="1"/>
      <c r="CNH3" s="1"/>
      <c r="CNI3" s="1"/>
      <c r="CNJ3" s="1"/>
      <c r="CNK3" s="1"/>
      <c r="CNL3" s="1"/>
      <c r="CNM3" s="1"/>
      <c r="CNN3" s="1"/>
      <c r="CNO3" s="1"/>
      <c r="CNP3" s="1"/>
      <c r="CNQ3" s="1"/>
      <c r="CNR3" s="1"/>
      <c r="CNS3" s="1"/>
      <c r="CNT3" s="1"/>
      <c r="CNU3" s="1"/>
      <c r="CNV3" s="1"/>
      <c r="CNW3" s="1"/>
      <c r="CNX3" s="1"/>
      <c r="CNY3" s="1"/>
      <c r="CNZ3" s="1"/>
      <c r="COA3" s="1"/>
      <c r="COB3" s="1"/>
      <c r="COC3" s="1"/>
      <c r="COD3" s="1"/>
      <c r="COE3" s="1"/>
      <c r="COF3" s="1"/>
      <c r="COG3" s="1"/>
      <c r="COH3" s="1"/>
      <c r="COI3" s="1"/>
      <c r="COJ3" s="1"/>
      <c r="COK3" s="1"/>
      <c r="COL3" s="1"/>
      <c r="COM3" s="1"/>
      <c r="CON3" s="1"/>
      <c r="COO3" s="1"/>
      <c r="COP3" s="1"/>
      <c r="COQ3" s="1"/>
      <c r="COR3" s="1"/>
      <c r="COS3" s="1"/>
      <c r="COT3" s="1"/>
      <c r="COU3" s="1"/>
      <c r="COV3" s="1"/>
      <c r="COW3" s="1"/>
      <c r="COX3" s="1"/>
      <c r="COY3" s="1"/>
      <c r="COZ3" s="1"/>
      <c r="CPA3" s="1"/>
      <c r="CPB3" s="1"/>
      <c r="CPC3" s="1"/>
      <c r="CPD3" s="1"/>
      <c r="CPE3" s="1"/>
      <c r="CPF3" s="1"/>
      <c r="CPG3" s="1"/>
      <c r="CPH3" s="1"/>
      <c r="CPI3" s="1"/>
      <c r="CPJ3" s="1"/>
      <c r="CPK3" s="1"/>
      <c r="CPL3" s="1"/>
      <c r="CPM3" s="1"/>
      <c r="CPN3" s="1"/>
      <c r="CPO3" s="1"/>
      <c r="CPP3" s="1"/>
      <c r="CPQ3" s="1"/>
      <c r="CPR3" s="1"/>
      <c r="CPS3" s="1"/>
      <c r="CPT3" s="1"/>
      <c r="CPU3" s="1"/>
      <c r="CPV3" s="1"/>
      <c r="CPW3" s="1"/>
      <c r="CPX3" s="1"/>
      <c r="CPY3" s="1"/>
      <c r="CPZ3" s="1"/>
      <c r="CQA3" s="1"/>
      <c r="CQB3" s="1"/>
      <c r="CQC3" s="1"/>
      <c r="CQD3" s="1"/>
      <c r="CQE3" s="1"/>
      <c r="CQF3" s="1"/>
      <c r="CQG3" s="1"/>
      <c r="CQH3" s="1"/>
      <c r="CQI3" s="1"/>
      <c r="CQJ3" s="1"/>
      <c r="CQK3" s="1"/>
      <c r="CQL3" s="1"/>
      <c r="CQM3" s="1"/>
      <c r="CQN3" s="1"/>
      <c r="CQO3" s="1"/>
      <c r="CQP3" s="1"/>
      <c r="CQQ3" s="1"/>
      <c r="CQR3" s="1"/>
      <c r="CQS3" s="1"/>
      <c r="CQT3" s="1"/>
      <c r="CQU3" s="1"/>
      <c r="CQV3" s="1"/>
      <c r="CQW3" s="1"/>
      <c r="CQX3" s="1"/>
      <c r="CQY3" s="1"/>
      <c r="CQZ3" s="1"/>
      <c r="CRA3" s="1"/>
      <c r="CRB3" s="1"/>
      <c r="CRC3" s="1"/>
      <c r="CRD3" s="1"/>
      <c r="CRE3" s="1"/>
      <c r="CRF3" s="1"/>
      <c r="CRG3" s="1"/>
      <c r="CRH3" s="1"/>
      <c r="CRI3" s="1"/>
      <c r="CRJ3" s="1"/>
      <c r="CRK3" s="1"/>
      <c r="CRL3" s="1"/>
      <c r="CRM3" s="1"/>
      <c r="CRN3" s="1"/>
      <c r="CRO3" s="1"/>
      <c r="CRP3" s="1"/>
      <c r="CRQ3" s="1"/>
      <c r="CRR3" s="1"/>
      <c r="CRS3" s="1"/>
      <c r="CRT3" s="1"/>
      <c r="CRU3" s="1"/>
      <c r="CRV3" s="1"/>
      <c r="CRW3" s="1"/>
      <c r="CRX3" s="1"/>
      <c r="CRY3" s="1"/>
      <c r="CRZ3" s="1"/>
      <c r="CSA3" s="1"/>
      <c r="CSB3" s="1"/>
      <c r="CSC3" s="1"/>
      <c r="CSD3" s="1"/>
      <c r="CSE3" s="1"/>
      <c r="CSF3" s="1"/>
      <c r="CSG3" s="1"/>
      <c r="CSH3" s="1"/>
      <c r="CSI3" s="1"/>
      <c r="CSJ3" s="1"/>
      <c r="CSK3" s="1"/>
      <c r="CSL3" s="1"/>
      <c r="CSM3" s="1"/>
      <c r="CSN3" s="1"/>
      <c r="CSO3" s="1"/>
      <c r="CSP3" s="1"/>
      <c r="CSQ3" s="1"/>
      <c r="CSR3" s="1"/>
      <c r="CSS3" s="1"/>
      <c r="CST3" s="1"/>
      <c r="CSU3" s="1"/>
      <c r="CSV3" s="1"/>
      <c r="CSW3" s="1"/>
      <c r="CSX3" s="1"/>
      <c r="CSY3" s="1"/>
      <c r="CSZ3" s="1"/>
      <c r="CTA3" s="1"/>
      <c r="CTB3" s="1"/>
      <c r="CTC3" s="1"/>
      <c r="CTD3" s="1"/>
      <c r="CTE3" s="1"/>
      <c r="CTF3" s="1"/>
      <c r="CTG3" s="1"/>
      <c r="CTH3" s="1"/>
      <c r="CTI3" s="1"/>
      <c r="CTJ3" s="1"/>
      <c r="CTK3" s="1"/>
      <c r="CTL3" s="1"/>
      <c r="CTM3" s="1"/>
      <c r="CTN3" s="1"/>
      <c r="CTO3" s="1"/>
      <c r="CTP3" s="1"/>
      <c r="CTQ3" s="1"/>
      <c r="CTR3" s="1"/>
      <c r="CTS3" s="1"/>
      <c r="CTT3" s="1"/>
      <c r="CTU3" s="1"/>
      <c r="CTV3" s="1"/>
      <c r="CTW3" s="1"/>
      <c r="CTX3" s="1"/>
      <c r="CTY3" s="1"/>
      <c r="CTZ3" s="1"/>
      <c r="CUA3" s="1"/>
      <c r="CUB3" s="1"/>
      <c r="CUC3" s="1"/>
      <c r="CUD3" s="1"/>
      <c r="CUE3" s="1"/>
      <c r="CUF3" s="1"/>
      <c r="CUG3" s="1"/>
      <c r="CUH3" s="1"/>
      <c r="CUI3" s="1"/>
      <c r="CUJ3" s="1"/>
      <c r="CUK3" s="1"/>
      <c r="CUL3" s="1"/>
      <c r="CUM3" s="1"/>
      <c r="CUN3" s="1"/>
      <c r="CUO3" s="1"/>
      <c r="CUP3" s="1"/>
      <c r="CUQ3" s="1"/>
      <c r="CUR3" s="1"/>
      <c r="CUS3" s="1"/>
      <c r="CUT3" s="1"/>
      <c r="CUU3" s="1"/>
      <c r="CUV3" s="1"/>
      <c r="CUW3" s="1"/>
      <c r="CUX3" s="1"/>
      <c r="CUY3" s="1"/>
      <c r="CUZ3" s="1"/>
      <c r="CVA3" s="1"/>
      <c r="CVB3" s="1"/>
      <c r="CVC3" s="1"/>
      <c r="CVD3" s="1"/>
      <c r="CVE3" s="1"/>
      <c r="CVF3" s="1"/>
      <c r="CVG3" s="1"/>
      <c r="CVH3" s="1"/>
      <c r="CVI3" s="1"/>
      <c r="CVJ3" s="1"/>
      <c r="CVK3" s="1"/>
      <c r="CVL3" s="1"/>
      <c r="CVM3" s="1"/>
      <c r="CVN3" s="1"/>
      <c r="CVO3" s="1"/>
      <c r="CVP3" s="1"/>
      <c r="CVQ3" s="1"/>
      <c r="CVR3" s="1"/>
      <c r="CVS3" s="1"/>
      <c r="CVT3" s="1"/>
      <c r="CVU3" s="1"/>
      <c r="CVV3" s="1"/>
      <c r="CVW3" s="1"/>
      <c r="CVX3" s="1"/>
      <c r="CVY3" s="1"/>
      <c r="CVZ3" s="1"/>
      <c r="CWA3" s="1"/>
      <c r="CWB3" s="1"/>
      <c r="CWC3" s="1"/>
      <c r="CWD3" s="1"/>
      <c r="CWE3" s="1"/>
      <c r="CWF3" s="1"/>
      <c r="CWG3" s="1"/>
      <c r="CWH3" s="1"/>
      <c r="CWI3" s="1"/>
      <c r="CWJ3" s="1"/>
      <c r="CWK3" s="1"/>
      <c r="CWL3" s="1"/>
      <c r="CWM3" s="1"/>
      <c r="CWN3" s="1"/>
      <c r="CWO3" s="1"/>
      <c r="CWP3" s="1"/>
      <c r="CWQ3" s="1"/>
      <c r="CWR3" s="1"/>
      <c r="CWS3" s="1"/>
      <c r="CWT3" s="1"/>
      <c r="CWU3" s="1"/>
      <c r="CWV3" s="1"/>
      <c r="CWW3" s="1"/>
      <c r="CWX3" s="1"/>
      <c r="CWY3" s="1"/>
      <c r="CWZ3" s="1"/>
      <c r="CXA3" s="1"/>
      <c r="CXB3" s="1"/>
      <c r="CXC3" s="1"/>
      <c r="CXD3" s="1"/>
      <c r="CXE3" s="1"/>
      <c r="CXF3" s="1"/>
      <c r="CXG3" s="1"/>
      <c r="CXH3" s="1"/>
      <c r="CXI3" s="1"/>
      <c r="CXJ3" s="1"/>
      <c r="CXK3" s="1"/>
      <c r="CXL3" s="1"/>
      <c r="CXM3" s="1"/>
      <c r="CXN3" s="1"/>
      <c r="CXO3" s="1"/>
      <c r="CXP3" s="1"/>
      <c r="CXQ3" s="1"/>
      <c r="CXR3" s="1"/>
      <c r="CXS3" s="1"/>
      <c r="CXT3" s="1"/>
      <c r="CXU3" s="1"/>
      <c r="CXV3" s="1"/>
      <c r="CXW3" s="1"/>
      <c r="CXX3" s="1"/>
      <c r="CXY3" s="1"/>
      <c r="CXZ3" s="1"/>
      <c r="CYA3" s="1"/>
      <c r="CYB3" s="1"/>
      <c r="CYC3" s="1"/>
      <c r="CYD3" s="1"/>
      <c r="CYE3" s="1"/>
      <c r="CYF3" s="1"/>
      <c r="CYG3" s="1"/>
      <c r="CYH3" s="1"/>
      <c r="CYI3" s="1"/>
      <c r="CYJ3" s="1"/>
      <c r="CYK3" s="1"/>
      <c r="CYL3" s="1"/>
      <c r="CYM3" s="1"/>
      <c r="CYN3" s="1"/>
      <c r="CYO3" s="1"/>
      <c r="CYP3" s="1"/>
      <c r="CYQ3" s="1"/>
      <c r="CYR3" s="1"/>
      <c r="CYS3" s="1"/>
      <c r="CYT3" s="1"/>
      <c r="CYU3" s="1"/>
      <c r="CYV3" s="1"/>
      <c r="CYW3" s="1"/>
      <c r="CYX3" s="1"/>
      <c r="CYY3" s="1"/>
      <c r="CYZ3" s="1"/>
      <c r="CZA3" s="1"/>
      <c r="CZB3" s="1"/>
      <c r="CZC3" s="1"/>
      <c r="CZD3" s="1"/>
      <c r="CZE3" s="1"/>
      <c r="CZF3" s="1"/>
      <c r="CZG3" s="1"/>
      <c r="CZH3" s="1"/>
      <c r="CZI3" s="1"/>
      <c r="CZJ3" s="1"/>
      <c r="CZK3" s="1"/>
      <c r="CZL3" s="1"/>
      <c r="CZM3" s="1"/>
      <c r="CZN3" s="1"/>
      <c r="CZO3" s="1"/>
      <c r="CZP3" s="1"/>
      <c r="CZQ3" s="1"/>
      <c r="CZR3" s="1"/>
      <c r="CZS3" s="1"/>
      <c r="CZT3" s="1"/>
      <c r="CZU3" s="1"/>
      <c r="CZV3" s="1"/>
      <c r="CZW3" s="1"/>
      <c r="CZX3" s="1"/>
      <c r="CZY3" s="1"/>
      <c r="CZZ3" s="1"/>
      <c r="DAA3" s="1"/>
      <c r="DAB3" s="1"/>
      <c r="DAC3" s="1"/>
      <c r="DAD3" s="1"/>
      <c r="DAE3" s="1"/>
      <c r="DAF3" s="1"/>
      <c r="DAG3" s="1"/>
      <c r="DAH3" s="1"/>
      <c r="DAI3" s="1"/>
      <c r="DAJ3" s="1"/>
      <c r="DAK3" s="1"/>
      <c r="DAL3" s="1"/>
      <c r="DAM3" s="1"/>
      <c r="DAN3" s="1"/>
      <c r="DAO3" s="1"/>
      <c r="DAP3" s="1"/>
      <c r="DAQ3" s="1"/>
      <c r="DAR3" s="1"/>
      <c r="DAS3" s="1"/>
      <c r="DAT3" s="1"/>
      <c r="DAU3" s="1"/>
      <c r="DAV3" s="1"/>
      <c r="DAW3" s="1"/>
      <c r="DAX3" s="1"/>
      <c r="DAY3" s="1"/>
      <c r="DAZ3" s="1"/>
      <c r="DBA3" s="1"/>
      <c r="DBB3" s="1"/>
      <c r="DBC3" s="1"/>
      <c r="DBD3" s="1"/>
      <c r="DBE3" s="1"/>
      <c r="DBF3" s="1"/>
      <c r="DBG3" s="1"/>
      <c r="DBH3" s="1"/>
      <c r="DBI3" s="1"/>
      <c r="DBJ3" s="1"/>
      <c r="DBK3" s="1"/>
      <c r="DBL3" s="1"/>
      <c r="DBM3" s="1"/>
      <c r="DBN3" s="1"/>
      <c r="DBO3" s="1"/>
      <c r="DBP3" s="1"/>
      <c r="DBQ3" s="1"/>
      <c r="DBR3" s="1"/>
      <c r="DBS3" s="1"/>
      <c r="DBT3" s="1"/>
      <c r="DBU3" s="1"/>
      <c r="DBV3" s="1"/>
      <c r="DBW3" s="1"/>
      <c r="DBX3" s="1"/>
      <c r="DBY3" s="1"/>
      <c r="DBZ3" s="1"/>
      <c r="DCA3" s="1"/>
      <c r="DCB3" s="1"/>
      <c r="DCC3" s="1"/>
      <c r="DCD3" s="1"/>
      <c r="DCE3" s="1"/>
      <c r="DCF3" s="1"/>
      <c r="DCG3" s="1"/>
      <c r="DCH3" s="1"/>
      <c r="DCI3" s="1"/>
      <c r="DCJ3" s="1"/>
      <c r="DCK3" s="1"/>
      <c r="DCL3" s="1"/>
      <c r="DCM3" s="1"/>
      <c r="DCN3" s="1"/>
      <c r="DCO3" s="1"/>
      <c r="DCP3" s="1"/>
      <c r="DCQ3" s="1"/>
      <c r="DCR3" s="1"/>
      <c r="DCS3" s="1"/>
      <c r="DCT3" s="1"/>
      <c r="DCU3" s="1"/>
      <c r="DCV3" s="1"/>
      <c r="DCW3" s="1"/>
      <c r="DCX3" s="1"/>
      <c r="DCY3" s="1"/>
      <c r="DCZ3" s="1"/>
      <c r="DDA3" s="1"/>
      <c r="DDB3" s="1"/>
      <c r="DDC3" s="1"/>
      <c r="DDD3" s="1"/>
      <c r="DDE3" s="1"/>
      <c r="DDF3" s="1"/>
      <c r="DDG3" s="1"/>
      <c r="DDH3" s="1"/>
      <c r="DDI3" s="1"/>
      <c r="DDJ3" s="1"/>
      <c r="DDK3" s="1"/>
      <c r="DDL3" s="1"/>
      <c r="DDM3" s="1"/>
      <c r="DDN3" s="1"/>
      <c r="DDO3" s="1"/>
      <c r="DDP3" s="1"/>
      <c r="DDQ3" s="1"/>
      <c r="DDR3" s="1"/>
      <c r="DDS3" s="1"/>
      <c r="DDT3" s="1"/>
      <c r="DDU3" s="1"/>
      <c r="DDV3" s="1"/>
      <c r="DDW3" s="1"/>
      <c r="DDX3" s="1"/>
      <c r="DDY3" s="1"/>
      <c r="DDZ3" s="1"/>
      <c r="DEA3" s="1"/>
      <c r="DEB3" s="1"/>
      <c r="DEC3" s="1"/>
      <c r="DED3" s="1"/>
      <c r="DEE3" s="1"/>
      <c r="DEF3" s="1"/>
      <c r="DEG3" s="1"/>
      <c r="DEH3" s="1"/>
      <c r="DEI3" s="1"/>
      <c r="DEJ3" s="1"/>
      <c r="DEK3" s="1"/>
      <c r="DEL3" s="1"/>
      <c r="DEM3" s="1"/>
      <c r="DEN3" s="1"/>
      <c r="DEO3" s="1"/>
      <c r="DEP3" s="1"/>
      <c r="DEQ3" s="1"/>
      <c r="DER3" s="1"/>
      <c r="DES3" s="1"/>
      <c r="DET3" s="1"/>
      <c r="DEU3" s="1"/>
      <c r="DEV3" s="1"/>
      <c r="DEW3" s="1"/>
      <c r="DEX3" s="1"/>
      <c r="DEY3" s="1"/>
      <c r="DEZ3" s="1"/>
      <c r="DFA3" s="1"/>
      <c r="DFB3" s="1"/>
      <c r="DFC3" s="1"/>
      <c r="DFD3" s="1"/>
      <c r="DFE3" s="1"/>
      <c r="DFF3" s="1"/>
      <c r="DFG3" s="1"/>
      <c r="DFH3" s="1"/>
      <c r="DFI3" s="1"/>
      <c r="DFJ3" s="1"/>
      <c r="DFK3" s="1"/>
      <c r="DFL3" s="1"/>
      <c r="DFM3" s="1"/>
      <c r="DFN3" s="1"/>
      <c r="DFO3" s="1"/>
      <c r="DFP3" s="1"/>
      <c r="DFQ3" s="1"/>
      <c r="DFR3" s="1"/>
      <c r="DFS3" s="1"/>
      <c r="DFT3" s="1"/>
      <c r="DFU3" s="1"/>
      <c r="DFV3" s="1"/>
      <c r="DFW3" s="1"/>
      <c r="DFX3" s="1"/>
      <c r="DFY3" s="1"/>
      <c r="DFZ3" s="1"/>
      <c r="DGA3" s="1"/>
      <c r="DGB3" s="1"/>
      <c r="DGC3" s="1"/>
      <c r="DGD3" s="1"/>
      <c r="DGE3" s="1"/>
      <c r="DGF3" s="1"/>
      <c r="DGG3" s="1"/>
      <c r="DGH3" s="1"/>
      <c r="DGI3" s="1"/>
      <c r="DGJ3" s="1"/>
      <c r="DGK3" s="1"/>
      <c r="DGL3" s="1"/>
      <c r="DGM3" s="1"/>
      <c r="DGN3" s="1"/>
      <c r="DGO3" s="1"/>
      <c r="DGP3" s="1"/>
      <c r="DGQ3" s="1"/>
      <c r="DGR3" s="1"/>
      <c r="DGS3" s="1"/>
      <c r="DGT3" s="1"/>
      <c r="DGU3" s="1"/>
      <c r="DGV3" s="1"/>
      <c r="DGW3" s="1"/>
      <c r="DGX3" s="1"/>
      <c r="DGY3" s="1"/>
      <c r="DGZ3" s="1"/>
      <c r="DHA3" s="1"/>
      <c r="DHB3" s="1"/>
      <c r="DHC3" s="1"/>
      <c r="DHD3" s="1"/>
      <c r="DHE3" s="1"/>
      <c r="DHF3" s="1"/>
      <c r="DHG3" s="1"/>
      <c r="DHH3" s="1"/>
      <c r="DHI3" s="1"/>
      <c r="DHJ3" s="1"/>
      <c r="DHK3" s="1"/>
      <c r="DHL3" s="1"/>
      <c r="DHM3" s="1"/>
      <c r="DHN3" s="1"/>
      <c r="DHO3" s="1"/>
      <c r="DHP3" s="1"/>
      <c r="DHQ3" s="1"/>
      <c r="DHR3" s="1"/>
      <c r="DHS3" s="1"/>
      <c r="DHT3" s="1"/>
      <c r="DHU3" s="1"/>
      <c r="DHV3" s="1"/>
      <c r="DHW3" s="1"/>
      <c r="DHX3" s="1"/>
      <c r="DHY3" s="1"/>
      <c r="DHZ3" s="1"/>
      <c r="DIA3" s="1"/>
      <c r="DIB3" s="1"/>
      <c r="DIC3" s="1"/>
      <c r="DID3" s="1"/>
      <c r="DIE3" s="1"/>
      <c r="DIF3" s="1"/>
      <c r="DIG3" s="1"/>
      <c r="DIH3" s="1"/>
      <c r="DII3" s="1"/>
      <c r="DIJ3" s="1"/>
      <c r="DIK3" s="1"/>
      <c r="DIL3" s="1"/>
      <c r="DIM3" s="1"/>
      <c r="DIN3" s="1"/>
      <c r="DIO3" s="1"/>
      <c r="DIP3" s="1"/>
      <c r="DIQ3" s="1"/>
      <c r="DIR3" s="1"/>
      <c r="DIS3" s="1"/>
      <c r="DIT3" s="1"/>
      <c r="DIU3" s="1"/>
      <c r="DIV3" s="1"/>
      <c r="DIW3" s="1"/>
      <c r="DIX3" s="1"/>
      <c r="DIY3" s="1"/>
      <c r="DIZ3" s="1"/>
      <c r="DJA3" s="1"/>
      <c r="DJB3" s="1"/>
      <c r="DJC3" s="1"/>
      <c r="DJD3" s="1"/>
      <c r="DJE3" s="1"/>
      <c r="DJF3" s="1"/>
      <c r="DJG3" s="1"/>
      <c r="DJH3" s="1"/>
      <c r="DJI3" s="1"/>
      <c r="DJJ3" s="1"/>
      <c r="DJK3" s="1"/>
      <c r="DJL3" s="1"/>
      <c r="DJM3" s="1"/>
      <c r="DJN3" s="1"/>
      <c r="DJO3" s="1"/>
      <c r="DJP3" s="1"/>
      <c r="DJQ3" s="1"/>
      <c r="DJR3" s="1"/>
      <c r="DJS3" s="1"/>
      <c r="DJT3" s="1"/>
      <c r="DJU3" s="1"/>
      <c r="DJV3" s="1"/>
      <c r="DJW3" s="1"/>
      <c r="DJX3" s="1"/>
      <c r="DJY3" s="1"/>
      <c r="DJZ3" s="1"/>
      <c r="DKA3" s="1"/>
      <c r="DKB3" s="1"/>
      <c r="DKC3" s="1"/>
      <c r="DKD3" s="1"/>
      <c r="DKE3" s="1"/>
      <c r="DKF3" s="1"/>
      <c r="DKG3" s="1"/>
      <c r="DKH3" s="1"/>
      <c r="DKI3" s="1"/>
      <c r="DKJ3" s="1"/>
      <c r="DKK3" s="1"/>
      <c r="DKL3" s="1"/>
      <c r="DKM3" s="1"/>
      <c r="DKN3" s="1"/>
      <c r="DKO3" s="1"/>
      <c r="DKP3" s="1"/>
      <c r="DKQ3" s="1"/>
      <c r="DKR3" s="1"/>
      <c r="DKS3" s="1"/>
      <c r="DKT3" s="1"/>
      <c r="DKU3" s="1"/>
      <c r="DKV3" s="1"/>
      <c r="DKW3" s="1"/>
      <c r="DKX3" s="1"/>
      <c r="DKY3" s="1"/>
      <c r="DKZ3" s="1"/>
      <c r="DLA3" s="1"/>
      <c r="DLB3" s="1"/>
      <c r="DLC3" s="1"/>
      <c r="DLD3" s="1"/>
      <c r="DLE3" s="1"/>
      <c r="DLF3" s="1"/>
      <c r="DLG3" s="1"/>
      <c r="DLH3" s="1"/>
      <c r="DLI3" s="1"/>
      <c r="DLJ3" s="1"/>
      <c r="DLK3" s="1"/>
      <c r="DLL3" s="1"/>
      <c r="DLM3" s="1"/>
      <c r="DLN3" s="1"/>
      <c r="DLO3" s="1"/>
      <c r="DLP3" s="1"/>
      <c r="DLQ3" s="1"/>
      <c r="DLR3" s="1"/>
      <c r="DLS3" s="1"/>
      <c r="DLT3" s="1"/>
      <c r="DLU3" s="1"/>
      <c r="DLV3" s="1"/>
      <c r="DLW3" s="1"/>
      <c r="DLX3" s="1"/>
      <c r="DLY3" s="1"/>
      <c r="DLZ3" s="1"/>
      <c r="DMA3" s="1"/>
      <c r="DMB3" s="1"/>
      <c r="DMC3" s="1"/>
      <c r="DMD3" s="1"/>
      <c r="DME3" s="1"/>
      <c r="DMF3" s="1"/>
      <c r="DMG3" s="1"/>
      <c r="DMH3" s="1"/>
      <c r="DMI3" s="1"/>
      <c r="DMJ3" s="1"/>
      <c r="DMK3" s="1"/>
      <c r="DML3" s="1"/>
      <c r="DMM3" s="1"/>
      <c r="DMN3" s="1"/>
      <c r="DMO3" s="1"/>
      <c r="DMP3" s="1"/>
      <c r="DMQ3" s="1"/>
      <c r="DMR3" s="1"/>
      <c r="DMS3" s="1"/>
      <c r="DMT3" s="1"/>
      <c r="DMU3" s="1"/>
      <c r="DMV3" s="1"/>
      <c r="DMW3" s="1"/>
      <c r="DMX3" s="1"/>
      <c r="DMY3" s="1"/>
      <c r="DMZ3" s="1"/>
      <c r="DNA3" s="1"/>
      <c r="DNB3" s="1"/>
      <c r="DNC3" s="1"/>
      <c r="DND3" s="1"/>
      <c r="DNE3" s="1"/>
      <c r="DNF3" s="1"/>
      <c r="DNG3" s="1"/>
      <c r="DNH3" s="1"/>
      <c r="DNI3" s="1"/>
      <c r="DNJ3" s="1"/>
      <c r="DNK3" s="1"/>
      <c r="DNL3" s="1"/>
      <c r="DNM3" s="1"/>
      <c r="DNN3" s="1"/>
      <c r="DNO3" s="1"/>
      <c r="DNP3" s="1"/>
      <c r="DNQ3" s="1"/>
      <c r="DNR3" s="1"/>
      <c r="DNS3" s="1"/>
      <c r="DNT3" s="1"/>
      <c r="DNU3" s="1"/>
      <c r="DNV3" s="1"/>
      <c r="DNW3" s="1"/>
      <c r="DNX3" s="1"/>
      <c r="DNY3" s="1"/>
      <c r="DNZ3" s="1"/>
      <c r="DOA3" s="1"/>
      <c r="DOB3" s="1"/>
      <c r="DOC3" s="1"/>
      <c r="DOD3" s="1"/>
      <c r="DOE3" s="1"/>
      <c r="DOF3" s="1"/>
      <c r="DOG3" s="1"/>
      <c r="DOH3" s="1"/>
      <c r="DOI3" s="1"/>
      <c r="DOJ3" s="1"/>
      <c r="DOK3" s="1"/>
      <c r="DOL3" s="1"/>
      <c r="DOM3" s="1"/>
      <c r="DON3" s="1"/>
      <c r="DOO3" s="1"/>
      <c r="DOP3" s="1"/>
      <c r="DOQ3" s="1"/>
      <c r="DOR3" s="1"/>
      <c r="DOS3" s="1"/>
      <c r="DOT3" s="1"/>
      <c r="DOU3" s="1"/>
      <c r="DOV3" s="1"/>
      <c r="DOW3" s="1"/>
      <c r="DOX3" s="1"/>
      <c r="DOY3" s="1"/>
      <c r="DOZ3" s="1"/>
      <c r="DPA3" s="1"/>
      <c r="DPB3" s="1"/>
      <c r="DPC3" s="1"/>
      <c r="DPD3" s="1"/>
      <c r="DPE3" s="1"/>
      <c r="DPF3" s="1"/>
      <c r="DPG3" s="1"/>
      <c r="DPH3" s="1"/>
      <c r="DPI3" s="1"/>
      <c r="DPJ3" s="1"/>
      <c r="DPK3" s="1"/>
      <c r="DPL3" s="1"/>
      <c r="DPM3" s="1"/>
      <c r="DPN3" s="1"/>
      <c r="DPO3" s="1"/>
      <c r="DPP3" s="1"/>
      <c r="DPQ3" s="1"/>
      <c r="DPR3" s="1"/>
      <c r="DPS3" s="1"/>
      <c r="DPT3" s="1"/>
      <c r="DPU3" s="1"/>
      <c r="DPV3" s="1"/>
      <c r="DPW3" s="1"/>
      <c r="DPX3" s="1"/>
      <c r="DPY3" s="1"/>
      <c r="DPZ3" s="1"/>
      <c r="DQA3" s="1"/>
      <c r="DQB3" s="1"/>
      <c r="DQC3" s="1"/>
      <c r="DQD3" s="1"/>
      <c r="DQE3" s="1"/>
      <c r="DQF3" s="1"/>
      <c r="DQG3" s="1"/>
      <c r="DQH3" s="1"/>
      <c r="DQI3" s="1"/>
      <c r="DQJ3" s="1"/>
      <c r="DQK3" s="1"/>
      <c r="DQL3" s="1"/>
      <c r="DQM3" s="1"/>
      <c r="DQN3" s="1"/>
      <c r="DQO3" s="1"/>
      <c r="DQP3" s="1"/>
      <c r="DQQ3" s="1"/>
      <c r="DQR3" s="1"/>
      <c r="DQS3" s="1"/>
      <c r="DQT3" s="1"/>
      <c r="DQU3" s="1"/>
      <c r="DQV3" s="1"/>
      <c r="DQW3" s="1"/>
      <c r="DQX3" s="1"/>
      <c r="DQY3" s="1"/>
      <c r="DQZ3" s="1"/>
      <c r="DRA3" s="1"/>
      <c r="DRB3" s="1"/>
      <c r="DRC3" s="1"/>
      <c r="DRD3" s="1"/>
      <c r="DRE3" s="1"/>
      <c r="DRF3" s="1"/>
      <c r="DRG3" s="1"/>
      <c r="DRH3" s="1"/>
      <c r="DRI3" s="1"/>
      <c r="DRJ3" s="1"/>
      <c r="DRK3" s="1"/>
      <c r="DRL3" s="1"/>
      <c r="DRM3" s="1"/>
      <c r="DRN3" s="1"/>
      <c r="DRO3" s="1"/>
      <c r="DRP3" s="1"/>
      <c r="DRQ3" s="1"/>
      <c r="DRR3" s="1"/>
      <c r="DRS3" s="1"/>
      <c r="DRT3" s="1"/>
      <c r="DRU3" s="1"/>
      <c r="DRV3" s="1"/>
      <c r="DRW3" s="1"/>
      <c r="DRX3" s="1"/>
      <c r="DRY3" s="1"/>
      <c r="DRZ3" s="1"/>
      <c r="DSA3" s="1"/>
      <c r="DSB3" s="1"/>
      <c r="DSC3" s="1"/>
      <c r="DSD3" s="1"/>
      <c r="DSE3" s="1"/>
      <c r="DSF3" s="1"/>
      <c r="DSG3" s="1"/>
      <c r="DSH3" s="1"/>
      <c r="DSI3" s="1"/>
      <c r="DSJ3" s="1"/>
      <c r="DSK3" s="1"/>
      <c r="DSL3" s="1"/>
      <c r="DSM3" s="1"/>
      <c r="DSN3" s="1"/>
      <c r="DSO3" s="1"/>
      <c r="DSP3" s="1"/>
      <c r="DSQ3" s="1"/>
      <c r="DSR3" s="1"/>
      <c r="DSS3" s="1"/>
      <c r="DST3" s="1"/>
      <c r="DSU3" s="1"/>
      <c r="DSV3" s="1"/>
      <c r="DSW3" s="1"/>
      <c r="DSX3" s="1"/>
      <c r="DSY3" s="1"/>
      <c r="DSZ3" s="1"/>
      <c r="DTA3" s="1"/>
      <c r="DTB3" s="1"/>
      <c r="DTC3" s="1"/>
      <c r="DTD3" s="1"/>
      <c r="DTE3" s="1"/>
      <c r="DTF3" s="1"/>
      <c r="DTG3" s="1"/>
      <c r="DTH3" s="1"/>
      <c r="DTI3" s="1"/>
      <c r="DTJ3" s="1"/>
      <c r="DTK3" s="1"/>
      <c r="DTL3" s="1"/>
      <c r="DTM3" s="1"/>
      <c r="DTN3" s="1"/>
      <c r="DTO3" s="1"/>
      <c r="DTP3" s="1"/>
      <c r="DTQ3" s="1"/>
      <c r="DTR3" s="1"/>
      <c r="DTS3" s="1"/>
      <c r="DTT3" s="1"/>
      <c r="DTU3" s="1"/>
      <c r="DTV3" s="1"/>
      <c r="DTW3" s="1"/>
      <c r="DTX3" s="1"/>
      <c r="DTY3" s="1"/>
      <c r="DTZ3" s="1"/>
      <c r="DUA3" s="1"/>
      <c r="DUB3" s="1"/>
      <c r="DUC3" s="1"/>
      <c r="DUD3" s="1"/>
      <c r="DUE3" s="1"/>
      <c r="DUF3" s="1"/>
      <c r="DUG3" s="1"/>
      <c r="DUH3" s="1"/>
      <c r="DUI3" s="1"/>
      <c r="DUJ3" s="1"/>
      <c r="DUK3" s="1"/>
      <c r="DUL3" s="1"/>
      <c r="DUM3" s="1"/>
      <c r="DUN3" s="1"/>
      <c r="DUO3" s="1"/>
      <c r="DUP3" s="1"/>
      <c r="DUQ3" s="1"/>
      <c r="DUR3" s="1"/>
      <c r="DUS3" s="1"/>
      <c r="DUT3" s="1"/>
      <c r="DUU3" s="1"/>
      <c r="DUV3" s="1"/>
      <c r="DUW3" s="1"/>
      <c r="DUX3" s="1"/>
      <c r="DUY3" s="1"/>
      <c r="DUZ3" s="1"/>
      <c r="DVA3" s="1"/>
      <c r="DVB3" s="1"/>
      <c r="DVC3" s="1"/>
      <c r="DVD3" s="1"/>
      <c r="DVE3" s="1"/>
      <c r="DVF3" s="1"/>
      <c r="DVG3" s="1"/>
      <c r="DVH3" s="1"/>
      <c r="DVI3" s="1"/>
      <c r="DVJ3" s="1"/>
      <c r="DVK3" s="1"/>
      <c r="DVL3" s="1"/>
      <c r="DVM3" s="1"/>
      <c r="DVN3" s="1"/>
      <c r="DVO3" s="1"/>
      <c r="DVP3" s="1"/>
      <c r="DVQ3" s="1"/>
      <c r="DVR3" s="1"/>
      <c r="DVS3" s="1"/>
      <c r="DVT3" s="1"/>
      <c r="DVU3" s="1"/>
      <c r="DVV3" s="1"/>
      <c r="DVW3" s="1"/>
      <c r="DVX3" s="1"/>
      <c r="DVY3" s="1"/>
      <c r="DVZ3" s="1"/>
      <c r="DWA3" s="1"/>
      <c r="DWB3" s="1"/>
      <c r="DWC3" s="1"/>
      <c r="DWD3" s="1"/>
      <c r="DWE3" s="1"/>
      <c r="DWF3" s="1"/>
      <c r="DWG3" s="1"/>
      <c r="DWH3" s="1"/>
      <c r="DWI3" s="1"/>
      <c r="DWJ3" s="1"/>
      <c r="DWK3" s="1"/>
      <c r="DWL3" s="1"/>
      <c r="DWM3" s="1"/>
      <c r="DWN3" s="1"/>
      <c r="DWO3" s="1"/>
      <c r="DWP3" s="1"/>
      <c r="DWQ3" s="1"/>
      <c r="DWR3" s="1"/>
      <c r="DWS3" s="1"/>
      <c r="DWT3" s="1"/>
      <c r="DWU3" s="1"/>
      <c r="DWV3" s="1"/>
      <c r="DWW3" s="1"/>
      <c r="DWX3" s="1"/>
      <c r="DWY3" s="1"/>
      <c r="DWZ3" s="1"/>
      <c r="DXA3" s="1"/>
      <c r="DXB3" s="1"/>
      <c r="DXC3" s="1"/>
      <c r="DXD3" s="1"/>
      <c r="DXE3" s="1"/>
      <c r="DXF3" s="1"/>
      <c r="DXG3" s="1"/>
      <c r="DXH3" s="1"/>
      <c r="DXI3" s="1"/>
      <c r="DXJ3" s="1"/>
      <c r="DXK3" s="1"/>
      <c r="DXL3" s="1"/>
      <c r="DXM3" s="1"/>
      <c r="DXN3" s="1"/>
      <c r="DXO3" s="1"/>
      <c r="DXP3" s="1"/>
      <c r="DXQ3" s="1"/>
      <c r="DXR3" s="1"/>
      <c r="DXS3" s="1"/>
      <c r="DXT3" s="1"/>
      <c r="DXU3" s="1"/>
      <c r="DXV3" s="1"/>
      <c r="DXW3" s="1"/>
      <c r="DXX3" s="1"/>
      <c r="DXY3" s="1"/>
      <c r="DXZ3" s="1"/>
      <c r="DYA3" s="1"/>
      <c r="DYB3" s="1"/>
      <c r="DYC3" s="1"/>
      <c r="DYD3" s="1"/>
      <c r="DYE3" s="1"/>
      <c r="DYF3" s="1"/>
      <c r="DYG3" s="1"/>
      <c r="DYH3" s="1"/>
      <c r="DYI3" s="1"/>
      <c r="DYJ3" s="1"/>
      <c r="DYK3" s="1"/>
      <c r="DYL3" s="1"/>
      <c r="DYM3" s="1"/>
      <c r="DYN3" s="1"/>
      <c r="DYO3" s="1"/>
      <c r="DYP3" s="1"/>
      <c r="DYQ3" s="1"/>
      <c r="DYR3" s="1"/>
      <c r="DYS3" s="1"/>
      <c r="DYT3" s="1"/>
      <c r="DYU3" s="1"/>
      <c r="DYV3" s="1"/>
      <c r="DYW3" s="1"/>
      <c r="DYX3" s="1"/>
      <c r="DYY3" s="1"/>
      <c r="DYZ3" s="1"/>
      <c r="DZA3" s="1"/>
      <c r="DZB3" s="1"/>
      <c r="DZC3" s="1"/>
      <c r="DZD3" s="1"/>
      <c r="DZE3" s="1"/>
      <c r="DZF3" s="1"/>
      <c r="DZG3" s="1"/>
      <c r="DZH3" s="1"/>
      <c r="DZI3" s="1"/>
      <c r="DZJ3" s="1"/>
      <c r="DZK3" s="1"/>
      <c r="DZL3" s="1"/>
      <c r="DZM3" s="1"/>
      <c r="DZN3" s="1"/>
      <c r="DZO3" s="1"/>
      <c r="DZP3" s="1"/>
      <c r="DZQ3" s="1"/>
      <c r="DZR3" s="1"/>
      <c r="DZS3" s="1"/>
      <c r="DZT3" s="1"/>
      <c r="DZU3" s="1"/>
      <c r="DZV3" s="1"/>
      <c r="DZW3" s="1"/>
      <c r="DZX3" s="1"/>
      <c r="DZY3" s="1"/>
      <c r="DZZ3" s="1"/>
      <c r="EAA3" s="1"/>
      <c r="EAB3" s="1"/>
      <c r="EAC3" s="1"/>
      <c r="EAD3" s="1"/>
      <c r="EAE3" s="1"/>
      <c r="EAF3" s="1"/>
      <c r="EAG3" s="1"/>
      <c r="EAH3" s="1"/>
      <c r="EAI3" s="1"/>
      <c r="EAJ3" s="1"/>
      <c r="EAK3" s="1"/>
      <c r="EAL3" s="1"/>
      <c r="EAM3" s="1"/>
      <c r="EAN3" s="1"/>
      <c r="EAO3" s="1"/>
      <c r="EAP3" s="1"/>
      <c r="EAQ3" s="1"/>
      <c r="EAR3" s="1"/>
      <c r="EAS3" s="1"/>
      <c r="EAT3" s="1"/>
      <c r="EAU3" s="1"/>
      <c r="EAV3" s="1"/>
      <c r="EAW3" s="1"/>
      <c r="EAX3" s="1"/>
      <c r="EAY3" s="1"/>
      <c r="EAZ3" s="1"/>
      <c r="EBA3" s="1"/>
      <c r="EBB3" s="1"/>
      <c r="EBC3" s="1"/>
      <c r="EBD3" s="1"/>
      <c r="EBE3" s="1"/>
      <c r="EBF3" s="1"/>
      <c r="EBG3" s="1"/>
      <c r="EBH3" s="1"/>
      <c r="EBI3" s="1"/>
      <c r="EBJ3" s="1"/>
      <c r="EBK3" s="1"/>
      <c r="EBL3" s="1"/>
      <c r="EBM3" s="1"/>
      <c r="EBN3" s="1"/>
      <c r="EBO3" s="1"/>
      <c r="EBP3" s="1"/>
      <c r="EBQ3" s="1"/>
      <c r="EBR3" s="1"/>
      <c r="EBS3" s="1"/>
      <c r="EBT3" s="1"/>
      <c r="EBU3" s="1"/>
      <c r="EBV3" s="1"/>
      <c r="EBW3" s="1"/>
      <c r="EBX3" s="1"/>
      <c r="EBY3" s="1"/>
      <c r="EBZ3" s="1"/>
      <c r="ECA3" s="1"/>
      <c r="ECB3" s="1"/>
      <c r="ECC3" s="1"/>
      <c r="ECD3" s="1"/>
      <c r="ECE3" s="1"/>
      <c r="ECF3" s="1"/>
      <c r="ECG3" s="1"/>
      <c r="ECH3" s="1"/>
      <c r="ECI3" s="1"/>
      <c r="ECJ3" s="1"/>
      <c r="ECK3" s="1"/>
      <c r="ECL3" s="1"/>
      <c r="ECM3" s="1"/>
      <c r="ECN3" s="1"/>
      <c r="ECO3" s="1"/>
      <c r="ECP3" s="1"/>
      <c r="ECQ3" s="1"/>
      <c r="ECR3" s="1"/>
      <c r="ECS3" s="1"/>
      <c r="ECT3" s="1"/>
      <c r="ECU3" s="1"/>
      <c r="ECV3" s="1"/>
      <c r="ECW3" s="1"/>
      <c r="ECX3" s="1"/>
      <c r="ECY3" s="1"/>
      <c r="ECZ3" s="1"/>
      <c r="EDA3" s="1"/>
      <c r="EDB3" s="1"/>
      <c r="EDC3" s="1"/>
      <c r="EDD3" s="1"/>
      <c r="EDE3" s="1"/>
      <c r="EDF3" s="1"/>
      <c r="EDG3" s="1"/>
      <c r="EDH3" s="1"/>
      <c r="EDI3" s="1"/>
      <c r="EDJ3" s="1"/>
      <c r="EDK3" s="1"/>
      <c r="EDL3" s="1"/>
      <c r="EDM3" s="1"/>
      <c r="EDN3" s="1"/>
      <c r="EDO3" s="1"/>
      <c r="EDP3" s="1"/>
      <c r="EDQ3" s="1"/>
      <c r="EDR3" s="1"/>
      <c r="EDS3" s="1"/>
      <c r="EDT3" s="1"/>
      <c r="EDU3" s="1"/>
      <c r="EDV3" s="1"/>
      <c r="EDW3" s="1"/>
      <c r="EDX3" s="1"/>
      <c r="EDY3" s="1"/>
      <c r="EDZ3" s="1"/>
      <c r="EEA3" s="1"/>
      <c r="EEB3" s="1"/>
      <c r="EEC3" s="1"/>
      <c r="EED3" s="1"/>
      <c r="EEE3" s="1"/>
      <c r="EEF3" s="1"/>
      <c r="EEG3" s="1"/>
      <c r="EEH3" s="1"/>
      <c r="EEI3" s="1"/>
      <c r="EEJ3" s="1"/>
      <c r="EEK3" s="1"/>
      <c r="EEL3" s="1"/>
      <c r="EEM3" s="1"/>
      <c r="EEN3" s="1"/>
      <c r="EEO3" s="1"/>
      <c r="EEP3" s="1"/>
      <c r="EEQ3" s="1"/>
      <c r="EER3" s="1"/>
      <c r="EES3" s="1"/>
      <c r="EET3" s="1"/>
      <c r="EEU3" s="1"/>
      <c r="EEV3" s="1"/>
      <c r="EEW3" s="1"/>
      <c r="EEX3" s="1"/>
      <c r="EEY3" s="1"/>
      <c r="EEZ3" s="1"/>
      <c r="EFA3" s="1"/>
      <c r="EFB3" s="1"/>
      <c r="EFC3" s="1"/>
      <c r="EFD3" s="1"/>
      <c r="EFE3" s="1"/>
      <c r="EFF3" s="1"/>
      <c r="EFG3" s="1"/>
      <c r="EFH3" s="1"/>
      <c r="EFI3" s="1"/>
      <c r="EFJ3" s="1"/>
      <c r="EFK3" s="1"/>
      <c r="EFL3" s="1"/>
      <c r="EFM3" s="1"/>
      <c r="EFN3" s="1"/>
      <c r="EFO3" s="1"/>
      <c r="EFP3" s="1"/>
      <c r="EFQ3" s="1"/>
      <c r="EFR3" s="1"/>
      <c r="EFS3" s="1"/>
      <c r="EFT3" s="1"/>
      <c r="EFU3" s="1"/>
      <c r="EFV3" s="1"/>
      <c r="EFW3" s="1"/>
      <c r="EFX3" s="1"/>
      <c r="EFY3" s="1"/>
      <c r="EFZ3" s="1"/>
      <c r="EGA3" s="1"/>
      <c r="EGB3" s="1"/>
      <c r="EGC3" s="1"/>
      <c r="EGD3" s="1"/>
      <c r="EGE3" s="1"/>
      <c r="EGF3" s="1"/>
      <c r="EGG3" s="1"/>
      <c r="EGH3" s="1"/>
      <c r="EGI3" s="1"/>
      <c r="EGJ3" s="1"/>
      <c r="EGK3" s="1"/>
      <c r="EGL3" s="1"/>
      <c r="EGM3" s="1"/>
      <c r="EGN3" s="1"/>
      <c r="EGO3" s="1"/>
      <c r="EGP3" s="1"/>
      <c r="EGQ3" s="1"/>
      <c r="EGR3" s="1"/>
      <c r="EGS3" s="1"/>
      <c r="EGT3" s="1"/>
      <c r="EGU3" s="1"/>
      <c r="EGV3" s="1"/>
      <c r="EGW3" s="1"/>
      <c r="EGX3" s="1"/>
      <c r="EGY3" s="1"/>
      <c r="EGZ3" s="1"/>
      <c r="EHA3" s="1"/>
      <c r="EHB3" s="1"/>
      <c r="EHC3" s="1"/>
      <c r="EHD3" s="1"/>
      <c r="EHE3" s="1"/>
      <c r="EHF3" s="1"/>
      <c r="EHG3" s="1"/>
      <c r="EHH3" s="1"/>
      <c r="EHI3" s="1"/>
      <c r="EHJ3" s="1"/>
      <c r="EHK3" s="1"/>
      <c r="EHL3" s="1"/>
      <c r="EHM3" s="1"/>
      <c r="EHN3" s="1"/>
      <c r="EHO3" s="1"/>
      <c r="EHP3" s="1"/>
      <c r="EHQ3" s="1"/>
      <c r="EHR3" s="1"/>
      <c r="EHS3" s="1"/>
      <c r="EHT3" s="1"/>
      <c r="EHU3" s="1"/>
      <c r="EHV3" s="1"/>
      <c r="EHW3" s="1"/>
      <c r="EHX3" s="1"/>
      <c r="EHY3" s="1"/>
      <c r="EHZ3" s="1"/>
      <c r="EIA3" s="1"/>
      <c r="EIB3" s="1"/>
      <c r="EIC3" s="1"/>
      <c r="EID3" s="1"/>
      <c r="EIE3" s="1"/>
      <c r="EIF3" s="1"/>
      <c r="EIG3" s="1"/>
      <c r="EIH3" s="1"/>
      <c r="EII3" s="1"/>
      <c r="EIJ3" s="1"/>
      <c r="EIK3" s="1"/>
      <c r="EIL3" s="1"/>
      <c r="EIM3" s="1"/>
      <c r="EIN3" s="1"/>
      <c r="EIO3" s="1"/>
      <c r="EIP3" s="1"/>
      <c r="EIQ3" s="1"/>
      <c r="EIR3" s="1"/>
      <c r="EIS3" s="1"/>
      <c r="EIT3" s="1"/>
      <c r="EIU3" s="1"/>
      <c r="EIV3" s="1"/>
      <c r="EIW3" s="1"/>
      <c r="EIX3" s="1"/>
      <c r="EIY3" s="1"/>
      <c r="EIZ3" s="1"/>
      <c r="EJA3" s="1"/>
      <c r="EJB3" s="1"/>
      <c r="EJC3" s="1"/>
      <c r="EJD3" s="1"/>
      <c r="EJE3" s="1"/>
      <c r="EJF3" s="1"/>
      <c r="EJG3" s="1"/>
      <c r="EJH3" s="1"/>
      <c r="EJI3" s="1"/>
      <c r="EJJ3" s="1"/>
      <c r="EJK3" s="1"/>
      <c r="EJL3" s="1"/>
      <c r="EJM3" s="1"/>
      <c r="EJN3" s="1"/>
      <c r="EJO3" s="1"/>
      <c r="EJP3" s="1"/>
      <c r="EJQ3" s="1"/>
      <c r="EJR3" s="1"/>
      <c r="EJS3" s="1"/>
      <c r="EJT3" s="1"/>
      <c r="EJU3" s="1"/>
      <c r="EJV3" s="1"/>
      <c r="EJW3" s="1"/>
      <c r="EJX3" s="1"/>
      <c r="EJY3" s="1"/>
      <c r="EJZ3" s="1"/>
      <c r="EKA3" s="1"/>
      <c r="EKB3" s="1"/>
      <c r="EKC3" s="1"/>
      <c r="EKD3" s="1"/>
      <c r="EKE3" s="1"/>
      <c r="EKF3" s="1"/>
      <c r="EKG3" s="1"/>
      <c r="EKH3" s="1"/>
      <c r="EKI3" s="1"/>
      <c r="EKJ3" s="1"/>
      <c r="EKK3" s="1"/>
      <c r="EKL3" s="1"/>
      <c r="EKM3" s="1"/>
      <c r="EKN3" s="1"/>
      <c r="EKO3" s="1"/>
      <c r="EKP3" s="1"/>
      <c r="EKQ3" s="1"/>
      <c r="EKR3" s="1"/>
      <c r="EKS3" s="1"/>
      <c r="EKT3" s="1"/>
      <c r="EKU3" s="1"/>
      <c r="EKV3" s="1"/>
      <c r="EKW3" s="1"/>
      <c r="EKX3" s="1"/>
      <c r="EKY3" s="1"/>
      <c r="EKZ3" s="1"/>
      <c r="ELA3" s="1"/>
      <c r="ELB3" s="1"/>
      <c r="ELC3" s="1"/>
      <c r="ELD3" s="1"/>
      <c r="ELE3" s="1"/>
      <c r="ELF3" s="1"/>
      <c r="ELG3" s="1"/>
      <c r="ELH3" s="1"/>
      <c r="ELI3" s="1"/>
      <c r="ELJ3" s="1"/>
      <c r="ELK3" s="1"/>
      <c r="ELL3" s="1"/>
      <c r="ELM3" s="1"/>
      <c r="ELN3" s="1"/>
      <c r="ELO3" s="1"/>
      <c r="ELP3" s="1"/>
      <c r="ELQ3" s="1"/>
      <c r="ELR3" s="1"/>
      <c r="ELS3" s="1"/>
      <c r="ELT3" s="1"/>
      <c r="ELU3" s="1"/>
      <c r="ELV3" s="1"/>
      <c r="ELW3" s="1"/>
      <c r="ELX3" s="1"/>
      <c r="ELY3" s="1"/>
      <c r="ELZ3" s="1"/>
      <c r="EMA3" s="1"/>
      <c r="EMB3" s="1"/>
      <c r="EMC3" s="1"/>
      <c r="EMD3" s="1"/>
      <c r="EME3" s="1"/>
      <c r="EMF3" s="1"/>
      <c r="EMG3" s="1"/>
      <c r="EMH3" s="1"/>
      <c r="EMI3" s="1"/>
      <c r="EMJ3" s="1"/>
      <c r="EMK3" s="1"/>
      <c r="EML3" s="1"/>
      <c r="EMM3" s="1"/>
      <c r="EMN3" s="1"/>
      <c r="EMO3" s="1"/>
      <c r="EMP3" s="1"/>
      <c r="EMQ3" s="1"/>
      <c r="EMR3" s="1"/>
      <c r="EMS3" s="1"/>
      <c r="EMT3" s="1"/>
      <c r="EMU3" s="1"/>
      <c r="EMV3" s="1"/>
      <c r="EMW3" s="1"/>
      <c r="EMX3" s="1"/>
      <c r="EMY3" s="1"/>
      <c r="EMZ3" s="1"/>
      <c r="ENA3" s="1"/>
      <c r="ENB3" s="1"/>
      <c r="ENC3" s="1"/>
      <c r="END3" s="1"/>
      <c r="ENE3" s="1"/>
      <c r="ENF3" s="1"/>
      <c r="ENG3" s="1"/>
      <c r="ENH3" s="1"/>
      <c r="ENI3" s="1"/>
      <c r="ENJ3" s="1"/>
      <c r="ENK3" s="1"/>
      <c r="ENL3" s="1"/>
      <c r="ENM3" s="1"/>
      <c r="ENN3" s="1"/>
      <c r="ENO3" s="1"/>
      <c r="ENP3" s="1"/>
      <c r="ENQ3" s="1"/>
      <c r="ENR3" s="1"/>
      <c r="ENS3" s="1"/>
      <c r="ENT3" s="1"/>
      <c r="ENU3" s="1"/>
      <c r="ENV3" s="1"/>
      <c r="ENW3" s="1"/>
      <c r="ENX3" s="1"/>
      <c r="ENY3" s="1"/>
      <c r="ENZ3" s="1"/>
      <c r="EOA3" s="1"/>
      <c r="EOB3" s="1"/>
      <c r="EOC3" s="1"/>
      <c r="EOD3" s="1"/>
      <c r="EOE3" s="1"/>
      <c r="EOF3" s="1"/>
      <c r="EOG3" s="1"/>
      <c r="EOH3" s="1"/>
      <c r="EOI3" s="1"/>
      <c r="EOJ3" s="1"/>
      <c r="EOK3" s="1"/>
      <c r="EOL3" s="1"/>
      <c r="EOM3" s="1"/>
      <c r="EON3" s="1"/>
      <c r="EOO3" s="1"/>
      <c r="EOP3" s="1"/>
      <c r="EOQ3" s="1"/>
      <c r="EOR3" s="1"/>
      <c r="EOS3" s="1"/>
      <c r="EOT3" s="1"/>
      <c r="EOU3" s="1"/>
      <c r="EOV3" s="1"/>
      <c r="EOW3" s="1"/>
      <c r="EOX3" s="1"/>
      <c r="EOY3" s="1"/>
      <c r="EOZ3" s="1"/>
      <c r="EPA3" s="1"/>
      <c r="EPB3" s="1"/>
      <c r="EPC3" s="1"/>
      <c r="EPD3" s="1"/>
      <c r="EPE3" s="1"/>
      <c r="EPF3" s="1"/>
      <c r="EPG3" s="1"/>
      <c r="EPH3" s="1"/>
      <c r="EPI3" s="1"/>
      <c r="EPJ3" s="1"/>
      <c r="EPK3" s="1"/>
      <c r="EPL3" s="1"/>
      <c r="EPM3" s="1"/>
      <c r="EPN3" s="1"/>
      <c r="EPO3" s="1"/>
      <c r="EPP3" s="1"/>
      <c r="EPQ3" s="1"/>
      <c r="EPR3" s="1"/>
      <c r="EPS3" s="1"/>
      <c r="EPT3" s="1"/>
      <c r="EPU3" s="1"/>
      <c r="EPV3" s="1"/>
      <c r="EPW3" s="1"/>
      <c r="EPX3" s="1"/>
      <c r="EPY3" s="1"/>
      <c r="EPZ3" s="1"/>
      <c r="EQA3" s="1"/>
      <c r="EQB3" s="1"/>
      <c r="EQC3" s="1"/>
      <c r="EQD3" s="1"/>
      <c r="EQE3" s="1"/>
      <c r="EQF3" s="1"/>
      <c r="EQG3" s="1"/>
      <c r="EQH3" s="1"/>
      <c r="EQI3" s="1"/>
      <c r="EQJ3" s="1"/>
      <c r="EQK3" s="1"/>
      <c r="EQL3" s="1"/>
      <c r="EQM3" s="1"/>
      <c r="EQN3" s="1"/>
      <c r="EQO3" s="1"/>
      <c r="EQP3" s="1"/>
      <c r="EQQ3" s="1"/>
      <c r="EQR3" s="1"/>
      <c r="EQS3" s="1"/>
      <c r="EQT3" s="1"/>
      <c r="EQU3" s="1"/>
      <c r="EQV3" s="1"/>
      <c r="EQW3" s="1"/>
      <c r="EQX3" s="1"/>
      <c r="EQY3" s="1"/>
      <c r="EQZ3" s="1"/>
      <c r="ERA3" s="1"/>
      <c r="ERB3" s="1"/>
      <c r="ERC3" s="1"/>
      <c r="ERD3" s="1"/>
      <c r="ERE3" s="1"/>
      <c r="ERF3" s="1"/>
      <c r="ERG3" s="1"/>
      <c r="ERH3" s="1"/>
      <c r="ERI3" s="1"/>
      <c r="ERJ3" s="1"/>
      <c r="ERK3" s="1"/>
      <c r="ERL3" s="1"/>
      <c r="ERM3" s="1"/>
      <c r="ERN3" s="1"/>
      <c r="ERO3" s="1"/>
      <c r="ERP3" s="1"/>
      <c r="ERQ3" s="1"/>
      <c r="ERR3" s="1"/>
      <c r="ERS3" s="1"/>
      <c r="ERT3" s="1"/>
      <c r="ERU3" s="1"/>
      <c r="ERV3" s="1"/>
      <c r="ERW3" s="1"/>
      <c r="ERX3" s="1"/>
      <c r="ERY3" s="1"/>
      <c r="ERZ3" s="1"/>
      <c r="ESA3" s="1"/>
      <c r="ESB3" s="1"/>
      <c r="ESC3" s="1"/>
      <c r="ESD3" s="1"/>
      <c r="ESE3" s="1"/>
      <c r="ESF3" s="1"/>
      <c r="ESG3" s="1"/>
      <c r="ESH3" s="1"/>
      <c r="ESI3" s="1"/>
      <c r="ESJ3" s="1"/>
      <c r="ESK3" s="1"/>
      <c r="ESL3" s="1"/>
      <c r="ESM3" s="1"/>
      <c r="ESN3" s="1"/>
      <c r="ESO3" s="1"/>
      <c r="ESP3" s="1"/>
      <c r="ESQ3" s="1"/>
      <c r="ESR3" s="1"/>
      <c r="ESS3" s="1"/>
      <c r="EST3" s="1"/>
      <c r="ESU3" s="1"/>
      <c r="ESV3" s="1"/>
      <c r="ESW3" s="1"/>
      <c r="ESX3" s="1"/>
      <c r="ESY3" s="1"/>
      <c r="ESZ3" s="1"/>
      <c r="ETA3" s="1"/>
      <c r="ETB3" s="1"/>
      <c r="ETC3" s="1"/>
      <c r="ETD3" s="1"/>
      <c r="ETE3" s="1"/>
      <c r="ETF3" s="1"/>
      <c r="ETG3" s="1"/>
      <c r="ETH3" s="1"/>
      <c r="ETI3" s="1"/>
      <c r="ETJ3" s="1"/>
      <c r="ETK3" s="1"/>
      <c r="ETL3" s="1"/>
      <c r="ETM3" s="1"/>
      <c r="ETN3" s="1"/>
      <c r="ETO3" s="1"/>
      <c r="ETP3" s="1"/>
      <c r="ETQ3" s="1"/>
      <c r="ETR3" s="1"/>
      <c r="ETS3" s="1"/>
      <c r="ETT3" s="1"/>
      <c r="ETU3" s="1"/>
      <c r="ETV3" s="1"/>
      <c r="ETW3" s="1"/>
      <c r="ETX3" s="1"/>
      <c r="ETY3" s="1"/>
      <c r="ETZ3" s="1"/>
      <c r="EUA3" s="1"/>
      <c r="EUB3" s="1"/>
      <c r="EUC3" s="1"/>
      <c r="EUD3" s="1"/>
      <c r="EUE3" s="1"/>
      <c r="EUF3" s="1"/>
      <c r="EUG3" s="1"/>
      <c r="EUH3" s="1"/>
      <c r="EUI3" s="1"/>
      <c r="EUJ3" s="1"/>
      <c r="EUK3" s="1"/>
      <c r="EUL3" s="1"/>
      <c r="EUM3" s="1"/>
      <c r="EUN3" s="1"/>
      <c r="EUO3" s="1"/>
      <c r="EUP3" s="1"/>
      <c r="EUQ3" s="1"/>
      <c r="EUR3" s="1"/>
      <c r="EUS3" s="1"/>
      <c r="EUT3" s="1"/>
      <c r="EUU3" s="1"/>
      <c r="EUV3" s="1"/>
      <c r="EUW3" s="1"/>
      <c r="EUX3" s="1"/>
      <c r="EUY3" s="1"/>
      <c r="EUZ3" s="1"/>
      <c r="EVA3" s="1"/>
      <c r="EVB3" s="1"/>
      <c r="EVC3" s="1"/>
      <c r="EVD3" s="1"/>
      <c r="EVE3" s="1"/>
      <c r="EVF3" s="1"/>
      <c r="EVG3" s="1"/>
      <c r="EVH3" s="1"/>
      <c r="EVI3" s="1"/>
      <c r="EVJ3" s="1"/>
      <c r="EVK3" s="1"/>
      <c r="EVL3" s="1"/>
      <c r="EVM3" s="1"/>
      <c r="EVN3" s="1"/>
      <c r="EVO3" s="1"/>
      <c r="EVP3" s="1"/>
      <c r="EVQ3" s="1"/>
      <c r="EVR3" s="1"/>
      <c r="EVS3" s="1"/>
      <c r="EVT3" s="1"/>
      <c r="EVU3" s="1"/>
      <c r="EVV3" s="1"/>
      <c r="EVW3" s="1"/>
      <c r="EVX3" s="1"/>
      <c r="EVY3" s="1"/>
      <c r="EVZ3" s="1"/>
      <c r="EWA3" s="1"/>
      <c r="EWB3" s="1"/>
      <c r="EWC3" s="1"/>
      <c r="EWD3" s="1"/>
      <c r="EWE3" s="1"/>
      <c r="EWF3" s="1"/>
      <c r="EWG3" s="1"/>
      <c r="EWH3" s="1"/>
      <c r="EWI3" s="1"/>
      <c r="EWJ3" s="1"/>
      <c r="EWK3" s="1"/>
      <c r="EWL3" s="1"/>
      <c r="EWM3" s="1"/>
      <c r="EWN3" s="1"/>
      <c r="EWO3" s="1"/>
      <c r="EWP3" s="1"/>
      <c r="EWQ3" s="1"/>
      <c r="EWR3" s="1"/>
      <c r="EWS3" s="1"/>
      <c r="EWT3" s="1"/>
      <c r="EWU3" s="1"/>
      <c r="EWV3" s="1"/>
      <c r="EWW3" s="1"/>
      <c r="EWX3" s="1"/>
      <c r="EWY3" s="1"/>
      <c r="EWZ3" s="1"/>
      <c r="EXA3" s="1"/>
      <c r="EXB3" s="1"/>
      <c r="EXC3" s="1"/>
      <c r="EXD3" s="1"/>
      <c r="EXE3" s="1"/>
      <c r="EXF3" s="1"/>
      <c r="EXG3" s="1"/>
      <c r="EXH3" s="1"/>
      <c r="EXI3" s="1"/>
      <c r="EXJ3" s="1"/>
      <c r="EXK3" s="1"/>
      <c r="EXL3" s="1"/>
      <c r="EXM3" s="1"/>
      <c r="EXN3" s="1"/>
      <c r="EXO3" s="1"/>
      <c r="EXP3" s="1"/>
      <c r="EXQ3" s="1"/>
      <c r="EXR3" s="1"/>
      <c r="EXS3" s="1"/>
      <c r="EXT3" s="1"/>
      <c r="EXU3" s="1"/>
      <c r="EXV3" s="1"/>
      <c r="EXW3" s="1"/>
      <c r="EXX3" s="1"/>
      <c r="EXY3" s="1"/>
      <c r="EXZ3" s="1"/>
      <c r="EYA3" s="1"/>
      <c r="EYB3" s="1"/>
      <c r="EYC3" s="1"/>
      <c r="EYD3" s="1"/>
      <c r="EYE3" s="1"/>
      <c r="EYF3" s="1"/>
      <c r="EYG3" s="1"/>
      <c r="EYH3" s="1"/>
      <c r="EYI3" s="1"/>
      <c r="EYJ3" s="1"/>
      <c r="EYK3" s="1"/>
      <c r="EYL3" s="1"/>
      <c r="EYM3" s="1"/>
      <c r="EYN3" s="1"/>
      <c r="EYO3" s="1"/>
      <c r="EYP3" s="1"/>
      <c r="EYQ3" s="1"/>
      <c r="EYR3" s="1"/>
      <c r="EYS3" s="1"/>
      <c r="EYT3" s="1"/>
      <c r="EYU3" s="1"/>
      <c r="EYV3" s="1"/>
      <c r="EYW3" s="1"/>
      <c r="EYX3" s="1"/>
      <c r="EYY3" s="1"/>
      <c r="EYZ3" s="1"/>
      <c r="EZA3" s="1"/>
      <c r="EZB3" s="1"/>
      <c r="EZC3" s="1"/>
      <c r="EZD3" s="1"/>
      <c r="EZE3" s="1"/>
      <c r="EZF3" s="1"/>
      <c r="EZG3" s="1"/>
      <c r="EZH3" s="1"/>
      <c r="EZI3" s="1"/>
      <c r="EZJ3" s="1"/>
      <c r="EZK3" s="1"/>
      <c r="EZL3" s="1"/>
      <c r="EZM3" s="1"/>
      <c r="EZN3" s="1"/>
      <c r="EZO3" s="1"/>
      <c r="EZP3" s="1"/>
      <c r="EZQ3" s="1"/>
      <c r="EZR3" s="1"/>
      <c r="EZS3" s="1"/>
      <c r="EZT3" s="1"/>
      <c r="EZU3" s="1"/>
      <c r="EZV3" s="1"/>
      <c r="EZW3" s="1"/>
      <c r="EZX3" s="1"/>
      <c r="EZY3" s="1"/>
      <c r="EZZ3" s="1"/>
      <c r="FAA3" s="1"/>
      <c r="FAB3" s="1"/>
      <c r="FAC3" s="1"/>
      <c r="FAD3" s="1"/>
      <c r="FAE3" s="1"/>
      <c r="FAF3" s="1"/>
      <c r="FAG3" s="1"/>
      <c r="FAH3" s="1"/>
      <c r="FAI3" s="1"/>
      <c r="FAJ3" s="1"/>
      <c r="FAK3" s="1"/>
      <c r="FAL3" s="1"/>
      <c r="FAM3" s="1"/>
      <c r="FAN3" s="1"/>
      <c r="FAO3" s="1"/>
      <c r="FAP3" s="1"/>
      <c r="FAQ3" s="1"/>
      <c r="FAR3" s="1"/>
      <c r="FAS3" s="1"/>
      <c r="FAT3" s="1"/>
      <c r="FAU3" s="1"/>
      <c r="FAV3" s="1"/>
      <c r="FAW3" s="1"/>
      <c r="FAX3" s="1"/>
      <c r="FAY3" s="1"/>
      <c r="FAZ3" s="1"/>
      <c r="FBA3" s="1"/>
      <c r="FBB3" s="1"/>
      <c r="FBC3" s="1"/>
      <c r="FBD3" s="1"/>
      <c r="FBE3" s="1"/>
      <c r="FBF3" s="1"/>
      <c r="FBG3" s="1"/>
      <c r="FBH3" s="1"/>
      <c r="FBI3" s="1"/>
      <c r="FBJ3" s="1"/>
      <c r="FBK3" s="1"/>
      <c r="FBL3" s="1"/>
      <c r="FBM3" s="1"/>
      <c r="FBN3" s="1"/>
      <c r="FBO3" s="1"/>
      <c r="FBP3" s="1"/>
      <c r="FBQ3" s="1"/>
      <c r="FBR3" s="1"/>
      <c r="FBS3" s="1"/>
      <c r="FBT3" s="1"/>
      <c r="FBU3" s="1"/>
      <c r="FBV3" s="1"/>
      <c r="FBW3" s="1"/>
      <c r="FBX3" s="1"/>
      <c r="FBY3" s="1"/>
      <c r="FBZ3" s="1"/>
      <c r="FCA3" s="1"/>
      <c r="FCB3" s="1"/>
      <c r="FCC3" s="1"/>
      <c r="FCD3" s="1"/>
      <c r="FCE3" s="1"/>
      <c r="FCF3" s="1"/>
      <c r="FCG3" s="1"/>
      <c r="FCH3" s="1"/>
      <c r="FCI3" s="1"/>
      <c r="FCJ3" s="1"/>
      <c r="FCK3" s="1"/>
      <c r="FCL3" s="1"/>
      <c r="FCM3" s="1"/>
      <c r="FCN3" s="1"/>
      <c r="FCO3" s="1"/>
      <c r="FCP3" s="1"/>
      <c r="FCQ3" s="1"/>
      <c r="FCR3" s="1"/>
      <c r="FCS3" s="1"/>
      <c r="FCT3" s="1"/>
      <c r="FCU3" s="1"/>
      <c r="FCV3" s="1"/>
      <c r="FCW3" s="1"/>
      <c r="FCX3" s="1"/>
      <c r="FCY3" s="1"/>
      <c r="FCZ3" s="1"/>
      <c r="FDA3" s="1"/>
      <c r="FDB3" s="1"/>
      <c r="FDC3" s="1"/>
      <c r="FDD3" s="1"/>
      <c r="FDE3" s="1"/>
      <c r="FDF3" s="1"/>
      <c r="FDG3" s="1"/>
      <c r="FDH3" s="1"/>
      <c r="FDI3" s="1"/>
      <c r="FDJ3" s="1"/>
      <c r="FDK3" s="1"/>
      <c r="FDL3" s="1"/>
      <c r="FDM3" s="1"/>
      <c r="FDN3" s="1"/>
      <c r="FDO3" s="1"/>
      <c r="FDP3" s="1"/>
      <c r="FDQ3" s="1"/>
      <c r="FDR3" s="1"/>
      <c r="FDS3" s="1"/>
      <c r="FDT3" s="1"/>
      <c r="FDU3" s="1"/>
      <c r="FDV3" s="1"/>
      <c r="FDW3" s="1"/>
      <c r="FDX3" s="1"/>
      <c r="FDY3" s="1"/>
      <c r="FDZ3" s="1"/>
      <c r="FEA3" s="1"/>
      <c r="FEB3" s="1"/>
      <c r="FEC3" s="1"/>
      <c r="FED3" s="1"/>
      <c r="FEE3" s="1"/>
      <c r="FEF3" s="1"/>
      <c r="FEG3" s="1"/>
      <c r="FEH3" s="1"/>
      <c r="FEI3" s="1"/>
      <c r="FEJ3" s="1"/>
      <c r="FEK3" s="1"/>
      <c r="FEL3" s="1"/>
      <c r="FEM3" s="1"/>
      <c r="FEN3" s="1"/>
      <c r="FEO3" s="1"/>
      <c r="FEP3" s="1"/>
      <c r="FEQ3" s="1"/>
      <c r="FER3" s="1"/>
      <c r="FES3" s="1"/>
      <c r="FET3" s="1"/>
      <c r="FEU3" s="1"/>
      <c r="FEV3" s="1"/>
      <c r="FEW3" s="1"/>
      <c r="FEX3" s="1"/>
      <c r="FEY3" s="1"/>
      <c r="FEZ3" s="1"/>
      <c r="FFA3" s="1"/>
      <c r="FFB3" s="1"/>
      <c r="FFC3" s="1"/>
      <c r="FFD3" s="1"/>
      <c r="FFE3" s="1"/>
      <c r="FFF3" s="1"/>
      <c r="FFG3" s="1"/>
      <c r="FFH3" s="1"/>
      <c r="FFI3" s="1"/>
      <c r="FFJ3" s="1"/>
      <c r="FFK3" s="1"/>
      <c r="FFL3" s="1"/>
      <c r="FFM3" s="1"/>
      <c r="FFN3" s="1"/>
      <c r="FFO3" s="1"/>
      <c r="FFP3" s="1"/>
      <c r="FFQ3" s="1"/>
      <c r="FFR3" s="1"/>
      <c r="FFS3" s="1"/>
      <c r="FFT3" s="1"/>
      <c r="FFU3" s="1"/>
      <c r="FFV3" s="1"/>
      <c r="FFW3" s="1"/>
      <c r="FFX3" s="1"/>
      <c r="FFY3" s="1"/>
      <c r="FFZ3" s="1"/>
      <c r="FGA3" s="1"/>
      <c r="FGB3" s="1"/>
      <c r="FGC3" s="1"/>
      <c r="FGD3" s="1"/>
      <c r="FGE3" s="1"/>
      <c r="FGF3" s="1"/>
      <c r="FGG3" s="1"/>
      <c r="FGH3" s="1"/>
      <c r="FGI3" s="1"/>
      <c r="FGJ3" s="1"/>
      <c r="FGK3" s="1"/>
      <c r="FGL3" s="1"/>
      <c r="FGM3" s="1"/>
      <c r="FGN3" s="1"/>
      <c r="FGO3" s="1"/>
      <c r="FGP3" s="1"/>
      <c r="FGQ3" s="1"/>
      <c r="FGR3" s="1"/>
      <c r="FGS3" s="1"/>
      <c r="FGT3" s="1"/>
      <c r="FGU3" s="1"/>
      <c r="FGV3" s="1"/>
      <c r="FGW3" s="1"/>
      <c r="FGX3" s="1"/>
      <c r="FGY3" s="1"/>
      <c r="FGZ3" s="1"/>
      <c r="FHA3" s="1"/>
      <c r="FHB3" s="1"/>
      <c r="FHC3" s="1"/>
      <c r="FHD3" s="1"/>
      <c r="FHE3" s="1"/>
      <c r="FHF3" s="1"/>
      <c r="FHG3" s="1"/>
      <c r="FHH3" s="1"/>
      <c r="FHI3" s="1"/>
      <c r="FHJ3" s="1"/>
      <c r="FHK3" s="1"/>
      <c r="FHL3" s="1"/>
      <c r="FHM3" s="1"/>
      <c r="FHN3" s="1"/>
      <c r="FHO3" s="1"/>
      <c r="FHP3" s="1"/>
      <c r="FHQ3" s="1"/>
      <c r="FHR3" s="1"/>
      <c r="FHS3" s="1"/>
      <c r="FHT3" s="1"/>
      <c r="FHU3" s="1"/>
      <c r="FHV3" s="1"/>
      <c r="FHW3" s="1"/>
      <c r="FHX3" s="1"/>
      <c r="FHY3" s="1"/>
      <c r="FHZ3" s="1"/>
      <c r="FIA3" s="1"/>
      <c r="FIB3" s="1"/>
      <c r="FIC3" s="1"/>
      <c r="FID3" s="1"/>
      <c r="FIE3" s="1"/>
      <c r="FIF3" s="1"/>
      <c r="FIG3" s="1"/>
      <c r="FIH3" s="1"/>
      <c r="FII3" s="1"/>
      <c r="FIJ3" s="1"/>
      <c r="FIK3" s="1"/>
      <c r="FIL3" s="1"/>
      <c r="FIM3" s="1"/>
      <c r="FIN3" s="1"/>
      <c r="FIO3" s="1"/>
      <c r="FIP3" s="1"/>
      <c r="FIQ3" s="1"/>
      <c r="FIR3" s="1"/>
      <c r="FIS3" s="1"/>
      <c r="FIT3" s="1"/>
      <c r="FIU3" s="1"/>
      <c r="FIV3" s="1"/>
      <c r="FIW3" s="1"/>
      <c r="FIX3" s="1"/>
      <c r="FIY3" s="1"/>
      <c r="FIZ3" s="1"/>
      <c r="FJA3" s="1"/>
      <c r="FJB3" s="1"/>
      <c r="FJC3" s="1"/>
      <c r="FJD3" s="1"/>
      <c r="FJE3" s="1"/>
      <c r="FJF3" s="1"/>
      <c r="FJG3" s="1"/>
      <c r="FJH3" s="1"/>
      <c r="FJI3" s="1"/>
      <c r="FJJ3" s="1"/>
      <c r="FJK3" s="1"/>
      <c r="FJL3" s="1"/>
      <c r="FJM3" s="1"/>
      <c r="FJN3" s="1"/>
      <c r="FJO3" s="1"/>
      <c r="FJP3" s="1"/>
      <c r="FJQ3" s="1"/>
      <c r="FJR3" s="1"/>
      <c r="FJS3" s="1"/>
      <c r="FJT3" s="1"/>
      <c r="FJU3" s="1"/>
      <c r="FJV3" s="1"/>
      <c r="FJW3" s="1"/>
      <c r="FJX3" s="1"/>
      <c r="FJY3" s="1"/>
      <c r="FJZ3" s="1"/>
      <c r="FKA3" s="1"/>
      <c r="FKB3" s="1"/>
      <c r="FKC3" s="1"/>
      <c r="FKD3" s="1"/>
      <c r="FKE3" s="1"/>
      <c r="FKF3" s="1"/>
      <c r="FKG3" s="1"/>
      <c r="FKH3" s="1"/>
      <c r="FKI3" s="1"/>
      <c r="FKJ3" s="1"/>
      <c r="FKK3" s="1"/>
      <c r="FKL3" s="1"/>
      <c r="FKM3" s="1"/>
      <c r="FKN3" s="1"/>
      <c r="FKO3" s="1"/>
      <c r="FKP3" s="1"/>
      <c r="FKQ3" s="1"/>
      <c r="FKR3" s="1"/>
      <c r="FKS3" s="1"/>
      <c r="FKT3" s="1"/>
      <c r="FKU3" s="1"/>
      <c r="FKV3" s="1"/>
      <c r="FKW3" s="1"/>
      <c r="FKX3" s="1"/>
      <c r="FKY3" s="1"/>
      <c r="FKZ3" s="1"/>
      <c r="FLA3" s="1"/>
      <c r="FLB3" s="1"/>
      <c r="FLC3" s="1"/>
      <c r="FLD3" s="1"/>
      <c r="FLE3" s="1"/>
      <c r="FLF3" s="1"/>
      <c r="FLG3" s="1"/>
      <c r="FLH3" s="1"/>
      <c r="FLI3" s="1"/>
      <c r="FLJ3" s="1"/>
      <c r="FLK3" s="1"/>
      <c r="FLL3" s="1"/>
      <c r="FLM3" s="1"/>
      <c r="FLN3" s="1"/>
      <c r="FLO3" s="1"/>
      <c r="FLP3" s="1"/>
      <c r="FLQ3" s="1"/>
      <c r="FLR3" s="1"/>
      <c r="FLS3" s="1"/>
      <c r="FLT3" s="1"/>
      <c r="FLU3" s="1"/>
      <c r="FLV3" s="1"/>
      <c r="FLW3" s="1"/>
      <c r="FLX3" s="1"/>
      <c r="FLY3" s="1"/>
      <c r="FLZ3" s="1"/>
      <c r="FMA3" s="1"/>
      <c r="FMB3" s="1"/>
      <c r="FMC3" s="1"/>
      <c r="FMD3" s="1"/>
      <c r="FME3" s="1"/>
      <c r="FMF3" s="1"/>
      <c r="FMG3" s="1"/>
      <c r="FMH3" s="1"/>
      <c r="FMI3" s="1"/>
      <c r="FMJ3" s="1"/>
      <c r="FMK3" s="1"/>
      <c r="FML3" s="1"/>
      <c r="FMM3" s="1"/>
      <c r="FMN3" s="1"/>
      <c r="FMO3" s="1"/>
      <c r="FMP3" s="1"/>
      <c r="FMQ3" s="1"/>
      <c r="FMR3" s="1"/>
      <c r="FMS3" s="1"/>
      <c r="FMT3" s="1"/>
      <c r="FMU3" s="1"/>
      <c r="FMV3" s="1"/>
      <c r="FMW3" s="1"/>
      <c r="FMX3" s="1"/>
      <c r="FMY3" s="1"/>
      <c r="FMZ3" s="1"/>
      <c r="FNA3" s="1"/>
      <c r="FNB3" s="1"/>
      <c r="FNC3" s="1"/>
      <c r="FND3" s="1"/>
      <c r="FNE3" s="1"/>
      <c r="FNF3" s="1"/>
      <c r="FNG3" s="1"/>
      <c r="FNH3" s="1"/>
      <c r="FNI3" s="1"/>
      <c r="FNJ3" s="1"/>
      <c r="FNK3" s="1"/>
      <c r="FNL3" s="1"/>
      <c r="FNM3" s="1"/>
      <c r="FNN3" s="1"/>
      <c r="FNO3" s="1"/>
      <c r="FNP3" s="1"/>
      <c r="FNQ3" s="1"/>
      <c r="FNR3" s="1"/>
      <c r="FNS3" s="1"/>
      <c r="FNT3" s="1"/>
      <c r="FNU3" s="1"/>
      <c r="FNV3" s="1"/>
      <c r="FNW3" s="1"/>
      <c r="FNX3" s="1"/>
      <c r="FNY3" s="1"/>
      <c r="FNZ3" s="1"/>
      <c r="FOA3" s="1"/>
      <c r="FOB3" s="1"/>
      <c r="FOC3" s="1"/>
      <c r="FOD3" s="1"/>
      <c r="FOE3" s="1"/>
      <c r="FOF3" s="1"/>
      <c r="FOG3" s="1"/>
      <c r="FOH3" s="1"/>
      <c r="FOI3" s="1"/>
      <c r="FOJ3" s="1"/>
      <c r="FOK3" s="1"/>
      <c r="FOL3" s="1"/>
      <c r="FOM3" s="1"/>
      <c r="FON3" s="1"/>
      <c r="FOO3" s="1"/>
      <c r="FOP3" s="1"/>
      <c r="FOQ3" s="1"/>
      <c r="FOR3" s="1"/>
      <c r="FOS3" s="1"/>
      <c r="FOT3" s="1"/>
      <c r="FOU3" s="1"/>
      <c r="FOV3" s="1"/>
      <c r="FOW3" s="1"/>
      <c r="FOX3" s="1"/>
      <c r="FOY3" s="1"/>
      <c r="FOZ3" s="1"/>
      <c r="FPA3" s="1"/>
      <c r="FPB3" s="1"/>
      <c r="FPC3" s="1"/>
      <c r="FPD3" s="1"/>
      <c r="FPE3" s="1"/>
      <c r="FPF3" s="1"/>
      <c r="FPG3" s="1"/>
      <c r="FPH3" s="1"/>
      <c r="FPI3" s="1"/>
      <c r="FPJ3" s="1"/>
      <c r="FPK3" s="1"/>
      <c r="FPL3" s="1"/>
      <c r="FPM3" s="1"/>
      <c r="FPN3" s="1"/>
      <c r="FPO3" s="1"/>
      <c r="FPP3" s="1"/>
      <c r="FPQ3" s="1"/>
      <c r="FPR3" s="1"/>
      <c r="FPS3" s="1"/>
      <c r="FPT3" s="1"/>
      <c r="FPU3" s="1"/>
      <c r="FPV3" s="1"/>
      <c r="FPW3" s="1"/>
      <c r="FPX3" s="1"/>
      <c r="FPY3" s="1"/>
      <c r="FPZ3" s="1"/>
      <c r="FQA3" s="1"/>
      <c r="FQB3" s="1"/>
      <c r="FQC3" s="1"/>
      <c r="FQD3" s="1"/>
      <c r="FQE3" s="1"/>
      <c r="FQF3" s="1"/>
      <c r="FQG3" s="1"/>
      <c r="FQH3" s="1"/>
      <c r="FQI3" s="1"/>
      <c r="FQJ3" s="1"/>
      <c r="FQK3" s="1"/>
      <c r="FQL3" s="1"/>
      <c r="FQM3" s="1"/>
      <c r="FQN3" s="1"/>
      <c r="FQO3" s="1"/>
      <c r="FQP3" s="1"/>
      <c r="FQQ3" s="1"/>
      <c r="FQR3" s="1"/>
      <c r="FQS3" s="1"/>
      <c r="FQT3" s="1"/>
      <c r="FQU3" s="1"/>
      <c r="FQV3" s="1"/>
      <c r="FQW3" s="1"/>
      <c r="FQX3" s="1"/>
      <c r="FQY3" s="1"/>
      <c r="FQZ3" s="1"/>
      <c r="FRA3" s="1"/>
      <c r="FRB3" s="1"/>
      <c r="FRC3" s="1"/>
      <c r="FRD3" s="1"/>
      <c r="FRE3" s="1"/>
      <c r="FRF3" s="1"/>
      <c r="FRG3" s="1"/>
      <c r="FRH3" s="1"/>
      <c r="FRI3" s="1"/>
      <c r="FRJ3" s="1"/>
      <c r="FRK3" s="1"/>
      <c r="FRL3" s="1"/>
      <c r="FRM3" s="1"/>
      <c r="FRN3" s="1"/>
      <c r="FRO3" s="1"/>
      <c r="FRP3" s="1"/>
      <c r="FRQ3" s="1"/>
      <c r="FRR3" s="1"/>
      <c r="FRS3" s="1"/>
      <c r="FRT3" s="1"/>
      <c r="FRU3" s="1"/>
      <c r="FRV3" s="1"/>
      <c r="FRW3" s="1"/>
      <c r="FRX3" s="1"/>
      <c r="FRY3" s="1"/>
      <c r="FRZ3" s="1"/>
      <c r="FSA3" s="1"/>
      <c r="FSB3" s="1"/>
      <c r="FSC3" s="1"/>
      <c r="FSD3" s="1"/>
      <c r="FSE3" s="1"/>
      <c r="FSF3" s="1"/>
      <c r="FSG3" s="1"/>
      <c r="FSH3" s="1"/>
      <c r="FSI3" s="1"/>
      <c r="FSJ3" s="1"/>
      <c r="FSK3" s="1"/>
      <c r="FSL3" s="1"/>
      <c r="FSM3" s="1"/>
      <c r="FSN3" s="1"/>
      <c r="FSO3" s="1"/>
      <c r="FSP3" s="1"/>
      <c r="FSQ3" s="1"/>
      <c r="FSR3" s="1"/>
      <c r="FSS3" s="1"/>
      <c r="FST3" s="1"/>
      <c r="FSU3" s="1"/>
      <c r="FSV3" s="1"/>
      <c r="FSW3" s="1"/>
      <c r="FSX3" s="1"/>
      <c r="FSY3" s="1"/>
      <c r="FSZ3" s="1"/>
      <c r="FTA3" s="1"/>
      <c r="FTB3" s="1"/>
      <c r="FTC3" s="1"/>
      <c r="FTD3" s="1"/>
      <c r="FTE3" s="1"/>
      <c r="FTF3" s="1"/>
      <c r="FTG3" s="1"/>
      <c r="FTH3" s="1"/>
      <c r="FTI3" s="1"/>
      <c r="FTJ3" s="1"/>
      <c r="FTK3" s="1"/>
      <c r="FTL3" s="1"/>
      <c r="FTM3" s="1"/>
      <c r="FTN3" s="1"/>
      <c r="FTO3" s="1"/>
      <c r="FTP3" s="1"/>
      <c r="FTQ3" s="1"/>
      <c r="FTR3" s="1"/>
      <c r="FTS3" s="1"/>
      <c r="FTT3" s="1"/>
      <c r="FTU3" s="1"/>
      <c r="FTV3" s="1"/>
      <c r="FTW3" s="1"/>
      <c r="FTX3" s="1"/>
      <c r="FTY3" s="1"/>
      <c r="FTZ3" s="1"/>
      <c r="FUA3" s="1"/>
      <c r="FUB3" s="1"/>
      <c r="FUC3" s="1"/>
      <c r="FUD3" s="1"/>
      <c r="FUE3" s="1"/>
      <c r="FUF3" s="1"/>
      <c r="FUG3" s="1"/>
      <c r="FUH3" s="1"/>
      <c r="FUI3" s="1"/>
      <c r="FUJ3" s="1"/>
      <c r="FUK3" s="1"/>
      <c r="FUL3" s="1"/>
      <c r="FUM3" s="1"/>
      <c r="FUN3" s="1"/>
      <c r="FUO3" s="1"/>
      <c r="FUP3" s="1"/>
      <c r="FUQ3" s="1"/>
      <c r="FUR3" s="1"/>
      <c r="FUS3" s="1"/>
      <c r="FUT3" s="1"/>
      <c r="FUU3" s="1"/>
      <c r="FUV3" s="1"/>
      <c r="FUW3" s="1"/>
      <c r="FUX3" s="1"/>
      <c r="FUY3" s="1"/>
      <c r="FUZ3" s="1"/>
      <c r="FVA3" s="1"/>
      <c r="FVB3" s="1"/>
      <c r="FVC3" s="1"/>
      <c r="FVD3" s="1"/>
      <c r="FVE3" s="1"/>
      <c r="FVF3" s="1"/>
      <c r="FVG3" s="1"/>
      <c r="FVH3" s="1"/>
      <c r="FVI3" s="1"/>
      <c r="FVJ3" s="1"/>
      <c r="FVK3" s="1"/>
      <c r="FVL3" s="1"/>
      <c r="FVM3" s="1"/>
      <c r="FVN3" s="1"/>
      <c r="FVO3" s="1"/>
      <c r="FVP3" s="1"/>
      <c r="FVQ3" s="1"/>
      <c r="FVR3" s="1"/>
      <c r="FVS3" s="1"/>
      <c r="FVT3" s="1"/>
      <c r="FVU3" s="1"/>
      <c r="FVV3" s="1"/>
      <c r="FVW3" s="1"/>
      <c r="FVX3" s="1"/>
      <c r="FVY3" s="1"/>
      <c r="FVZ3" s="1"/>
      <c r="FWA3" s="1"/>
      <c r="FWB3" s="1"/>
      <c r="FWC3" s="1"/>
      <c r="FWD3" s="1"/>
      <c r="FWE3" s="1"/>
      <c r="FWF3" s="1"/>
      <c r="FWG3" s="1"/>
      <c r="FWH3" s="1"/>
      <c r="FWI3" s="1"/>
      <c r="FWJ3" s="1"/>
      <c r="FWK3" s="1"/>
      <c r="FWL3" s="1"/>
      <c r="FWM3" s="1"/>
      <c r="FWN3" s="1"/>
      <c r="FWO3" s="1"/>
      <c r="FWP3" s="1"/>
      <c r="FWQ3" s="1"/>
      <c r="FWR3" s="1"/>
      <c r="FWS3" s="1"/>
      <c r="FWT3" s="1"/>
      <c r="FWU3" s="1"/>
      <c r="FWV3" s="1"/>
      <c r="FWW3" s="1"/>
      <c r="FWX3" s="1"/>
      <c r="FWY3" s="1"/>
      <c r="FWZ3" s="1"/>
      <c r="FXA3" s="1"/>
      <c r="FXB3" s="1"/>
      <c r="FXC3" s="1"/>
      <c r="FXD3" s="1"/>
      <c r="FXE3" s="1"/>
      <c r="FXF3" s="1"/>
      <c r="FXG3" s="1"/>
      <c r="FXH3" s="1"/>
      <c r="FXI3" s="1"/>
      <c r="FXJ3" s="1"/>
      <c r="FXK3" s="1"/>
      <c r="FXL3" s="1"/>
      <c r="FXM3" s="1"/>
      <c r="FXN3" s="1"/>
      <c r="FXO3" s="1"/>
      <c r="FXP3" s="1"/>
      <c r="FXQ3" s="1"/>
      <c r="FXR3" s="1"/>
      <c r="FXS3" s="1"/>
      <c r="FXT3" s="1"/>
      <c r="FXU3" s="1"/>
      <c r="FXV3" s="1"/>
      <c r="FXW3" s="1"/>
      <c r="FXX3" s="1"/>
      <c r="FXY3" s="1"/>
      <c r="FXZ3" s="1"/>
      <c r="FYA3" s="1"/>
      <c r="FYB3" s="1"/>
      <c r="FYC3" s="1"/>
      <c r="FYD3" s="1"/>
      <c r="FYE3" s="1"/>
      <c r="FYF3" s="1"/>
      <c r="FYG3" s="1"/>
      <c r="FYH3" s="1"/>
      <c r="FYI3" s="1"/>
      <c r="FYJ3" s="1"/>
      <c r="FYK3" s="1"/>
      <c r="FYL3" s="1"/>
      <c r="FYM3" s="1"/>
      <c r="FYN3" s="1"/>
      <c r="FYO3" s="1"/>
      <c r="FYP3" s="1"/>
      <c r="FYQ3" s="1"/>
      <c r="FYR3" s="1"/>
      <c r="FYS3" s="1"/>
      <c r="FYT3" s="1"/>
      <c r="FYU3" s="1"/>
      <c r="FYV3" s="1"/>
      <c r="FYW3" s="1"/>
      <c r="FYX3" s="1"/>
      <c r="FYY3" s="1"/>
      <c r="FYZ3" s="1"/>
      <c r="FZA3" s="1"/>
      <c r="FZB3" s="1"/>
      <c r="FZC3" s="1"/>
      <c r="FZD3" s="1"/>
      <c r="FZE3" s="1"/>
      <c r="FZF3" s="1"/>
      <c r="FZG3" s="1"/>
      <c r="FZH3" s="1"/>
      <c r="FZI3" s="1"/>
      <c r="FZJ3" s="1"/>
      <c r="FZK3" s="1"/>
      <c r="FZL3" s="1"/>
      <c r="FZM3" s="1"/>
      <c r="FZN3" s="1"/>
      <c r="FZO3" s="1"/>
      <c r="FZP3" s="1"/>
      <c r="FZQ3" s="1"/>
      <c r="FZR3" s="1"/>
      <c r="FZS3" s="1"/>
      <c r="FZT3" s="1"/>
      <c r="FZU3" s="1"/>
      <c r="FZV3" s="1"/>
      <c r="FZW3" s="1"/>
      <c r="FZX3" s="1"/>
      <c r="FZY3" s="1"/>
      <c r="FZZ3" s="1"/>
      <c r="GAA3" s="1"/>
      <c r="GAB3" s="1"/>
      <c r="GAC3" s="1"/>
      <c r="GAD3" s="1"/>
      <c r="GAE3" s="1"/>
      <c r="GAF3" s="1"/>
      <c r="GAG3" s="1"/>
      <c r="GAH3" s="1"/>
      <c r="GAI3" s="1"/>
      <c r="GAJ3" s="1"/>
      <c r="GAK3" s="1"/>
      <c r="GAL3" s="1"/>
      <c r="GAM3" s="1"/>
      <c r="GAN3" s="1"/>
      <c r="GAO3" s="1"/>
      <c r="GAP3" s="1"/>
      <c r="GAQ3" s="1"/>
      <c r="GAR3" s="1"/>
      <c r="GAS3" s="1"/>
      <c r="GAT3" s="1"/>
      <c r="GAU3" s="1"/>
      <c r="GAV3" s="1"/>
      <c r="GAW3" s="1"/>
      <c r="GAX3" s="1"/>
      <c r="GAY3" s="1"/>
      <c r="GAZ3" s="1"/>
      <c r="GBA3" s="1"/>
      <c r="GBB3" s="1"/>
      <c r="GBC3" s="1"/>
      <c r="GBD3" s="1"/>
      <c r="GBE3" s="1"/>
      <c r="GBF3" s="1"/>
      <c r="GBG3" s="1"/>
      <c r="GBH3" s="1"/>
      <c r="GBI3" s="1"/>
      <c r="GBJ3" s="1"/>
      <c r="GBK3" s="1"/>
      <c r="GBL3" s="1"/>
      <c r="GBM3" s="1"/>
      <c r="GBN3" s="1"/>
      <c r="GBO3" s="1"/>
      <c r="GBP3" s="1"/>
      <c r="GBQ3" s="1"/>
      <c r="GBR3" s="1"/>
      <c r="GBS3" s="1"/>
      <c r="GBT3" s="1"/>
      <c r="GBU3" s="1"/>
      <c r="GBV3" s="1"/>
      <c r="GBW3" s="1"/>
      <c r="GBX3" s="1"/>
      <c r="GBY3" s="1"/>
      <c r="GBZ3" s="1"/>
      <c r="GCA3" s="1"/>
      <c r="GCB3" s="1"/>
      <c r="GCC3" s="1"/>
      <c r="GCD3" s="1"/>
      <c r="GCE3" s="1"/>
      <c r="GCF3" s="1"/>
      <c r="GCG3" s="1"/>
      <c r="GCH3" s="1"/>
      <c r="GCI3" s="1"/>
      <c r="GCJ3" s="1"/>
      <c r="GCK3" s="1"/>
      <c r="GCL3" s="1"/>
      <c r="GCM3" s="1"/>
      <c r="GCN3" s="1"/>
      <c r="GCO3" s="1"/>
      <c r="GCP3" s="1"/>
      <c r="GCQ3" s="1"/>
      <c r="GCR3" s="1"/>
      <c r="GCS3" s="1"/>
      <c r="GCT3" s="1"/>
      <c r="GCU3" s="1"/>
      <c r="GCV3" s="1"/>
      <c r="GCW3" s="1"/>
      <c r="GCX3" s="1"/>
      <c r="GCY3" s="1"/>
      <c r="GCZ3" s="1"/>
      <c r="GDA3" s="1"/>
      <c r="GDB3" s="1"/>
      <c r="GDC3" s="1"/>
      <c r="GDD3" s="1"/>
      <c r="GDE3" s="1"/>
      <c r="GDF3" s="1"/>
      <c r="GDG3" s="1"/>
      <c r="GDH3" s="1"/>
      <c r="GDI3" s="1"/>
      <c r="GDJ3" s="1"/>
      <c r="GDK3" s="1"/>
      <c r="GDL3" s="1"/>
      <c r="GDM3" s="1"/>
      <c r="GDN3" s="1"/>
      <c r="GDO3" s="1"/>
      <c r="GDP3" s="1"/>
      <c r="GDQ3" s="1"/>
      <c r="GDR3" s="1"/>
      <c r="GDS3" s="1"/>
      <c r="GDT3" s="1"/>
      <c r="GDU3" s="1"/>
      <c r="GDV3" s="1"/>
      <c r="GDW3" s="1"/>
      <c r="GDX3" s="1"/>
      <c r="GDY3" s="1"/>
      <c r="GDZ3" s="1"/>
      <c r="GEA3" s="1"/>
      <c r="GEB3" s="1"/>
      <c r="GEC3" s="1"/>
      <c r="GED3" s="1"/>
      <c r="GEE3" s="1"/>
      <c r="GEF3" s="1"/>
      <c r="GEG3" s="1"/>
      <c r="GEH3" s="1"/>
      <c r="GEI3" s="1"/>
      <c r="GEJ3" s="1"/>
      <c r="GEK3" s="1"/>
      <c r="GEL3" s="1"/>
      <c r="GEM3" s="1"/>
      <c r="GEN3" s="1"/>
      <c r="GEO3" s="1"/>
      <c r="GEP3" s="1"/>
      <c r="GEQ3" s="1"/>
      <c r="GER3" s="1"/>
      <c r="GES3" s="1"/>
      <c r="GET3" s="1"/>
      <c r="GEU3" s="1"/>
      <c r="GEV3" s="1"/>
      <c r="GEW3" s="1"/>
      <c r="GEX3" s="1"/>
      <c r="GEY3" s="1"/>
      <c r="GEZ3" s="1"/>
      <c r="GFA3" s="1"/>
      <c r="GFB3" s="1"/>
      <c r="GFC3" s="1"/>
      <c r="GFD3" s="1"/>
      <c r="GFE3" s="1"/>
      <c r="GFF3" s="1"/>
      <c r="GFG3" s="1"/>
      <c r="GFH3" s="1"/>
      <c r="GFI3" s="1"/>
      <c r="GFJ3" s="1"/>
      <c r="GFK3" s="1"/>
      <c r="GFL3" s="1"/>
      <c r="GFM3" s="1"/>
      <c r="GFN3" s="1"/>
      <c r="GFO3" s="1"/>
      <c r="GFP3" s="1"/>
      <c r="GFQ3" s="1"/>
      <c r="GFR3" s="1"/>
      <c r="GFS3" s="1"/>
      <c r="GFT3" s="1"/>
      <c r="GFU3" s="1"/>
      <c r="GFV3" s="1"/>
      <c r="GFW3" s="1"/>
      <c r="GFX3" s="1"/>
      <c r="GFY3" s="1"/>
      <c r="GFZ3" s="1"/>
      <c r="GGA3" s="1"/>
      <c r="GGB3" s="1"/>
      <c r="GGC3" s="1"/>
      <c r="GGD3" s="1"/>
      <c r="GGE3" s="1"/>
      <c r="GGF3" s="1"/>
      <c r="GGG3" s="1"/>
      <c r="GGH3" s="1"/>
      <c r="GGI3" s="1"/>
      <c r="GGJ3" s="1"/>
      <c r="GGK3" s="1"/>
      <c r="GGL3" s="1"/>
      <c r="GGM3" s="1"/>
      <c r="GGN3" s="1"/>
      <c r="GGO3" s="1"/>
      <c r="GGP3" s="1"/>
      <c r="GGQ3" s="1"/>
      <c r="GGR3" s="1"/>
      <c r="GGS3" s="1"/>
      <c r="GGT3" s="1"/>
      <c r="GGU3" s="1"/>
      <c r="GGV3" s="1"/>
      <c r="GGW3" s="1"/>
      <c r="GGX3" s="1"/>
      <c r="GGY3" s="1"/>
      <c r="GGZ3" s="1"/>
      <c r="GHA3" s="1"/>
      <c r="GHB3" s="1"/>
      <c r="GHC3" s="1"/>
      <c r="GHD3" s="1"/>
      <c r="GHE3" s="1"/>
      <c r="GHF3" s="1"/>
      <c r="GHG3" s="1"/>
      <c r="GHH3" s="1"/>
      <c r="GHI3" s="1"/>
      <c r="GHJ3" s="1"/>
      <c r="GHK3" s="1"/>
      <c r="GHL3" s="1"/>
      <c r="GHM3" s="1"/>
      <c r="GHN3" s="1"/>
      <c r="GHO3" s="1"/>
      <c r="GHP3" s="1"/>
      <c r="GHQ3" s="1"/>
      <c r="GHR3" s="1"/>
      <c r="GHS3" s="1"/>
      <c r="GHT3" s="1"/>
      <c r="GHU3" s="1"/>
      <c r="GHV3" s="1"/>
      <c r="GHW3" s="1"/>
      <c r="GHX3" s="1"/>
      <c r="GHY3" s="1"/>
      <c r="GHZ3" s="1"/>
      <c r="GIA3" s="1"/>
      <c r="GIB3" s="1"/>
      <c r="GIC3" s="1"/>
      <c r="GID3" s="1"/>
      <c r="GIE3" s="1"/>
      <c r="GIF3" s="1"/>
      <c r="GIG3" s="1"/>
      <c r="GIH3" s="1"/>
      <c r="GII3" s="1"/>
      <c r="GIJ3" s="1"/>
      <c r="GIK3" s="1"/>
      <c r="GIL3" s="1"/>
      <c r="GIM3" s="1"/>
      <c r="GIN3" s="1"/>
      <c r="GIO3" s="1"/>
      <c r="GIP3" s="1"/>
      <c r="GIQ3" s="1"/>
      <c r="GIR3" s="1"/>
      <c r="GIS3" s="1"/>
      <c r="GIT3" s="1"/>
      <c r="GIU3" s="1"/>
      <c r="GIV3" s="1"/>
      <c r="GIW3" s="1"/>
      <c r="GIX3" s="1"/>
      <c r="GIY3" s="1"/>
      <c r="GIZ3" s="1"/>
      <c r="GJA3" s="1"/>
      <c r="GJB3" s="1"/>
      <c r="GJC3" s="1"/>
      <c r="GJD3" s="1"/>
      <c r="GJE3" s="1"/>
      <c r="GJF3" s="1"/>
      <c r="GJG3" s="1"/>
      <c r="GJH3" s="1"/>
      <c r="GJI3" s="1"/>
      <c r="GJJ3" s="1"/>
      <c r="GJK3" s="1"/>
      <c r="GJL3" s="1"/>
      <c r="GJM3" s="1"/>
      <c r="GJN3" s="1"/>
      <c r="GJO3" s="1"/>
      <c r="GJP3" s="1"/>
      <c r="GJQ3" s="1"/>
      <c r="GJR3" s="1"/>
      <c r="GJS3" s="1"/>
      <c r="GJT3" s="1"/>
      <c r="GJU3" s="1"/>
      <c r="GJV3" s="1"/>
      <c r="GJW3" s="1"/>
      <c r="GJX3" s="1"/>
      <c r="GJY3" s="1"/>
      <c r="GJZ3" s="1"/>
      <c r="GKA3" s="1"/>
      <c r="GKB3" s="1"/>
      <c r="GKC3" s="1"/>
      <c r="GKD3" s="1"/>
      <c r="GKE3" s="1"/>
      <c r="GKF3" s="1"/>
      <c r="GKG3" s="1"/>
      <c r="GKH3" s="1"/>
      <c r="GKI3" s="1"/>
      <c r="GKJ3" s="1"/>
      <c r="GKK3" s="1"/>
      <c r="GKL3" s="1"/>
      <c r="GKM3" s="1"/>
      <c r="GKN3" s="1"/>
      <c r="GKO3" s="1"/>
      <c r="GKP3" s="1"/>
      <c r="GKQ3" s="1"/>
      <c r="GKR3" s="1"/>
      <c r="GKS3" s="1"/>
      <c r="GKT3" s="1"/>
      <c r="GKU3" s="1"/>
      <c r="GKV3" s="1"/>
      <c r="GKW3" s="1"/>
      <c r="GKX3" s="1"/>
      <c r="GKY3" s="1"/>
      <c r="GKZ3" s="1"/>
      <c r="GLA3" s="1"/>
      <c r="GLB3" s="1"/>
      <c r="GLC3" s="1"/>
      <c r="GLD3" s="1"/>
      <c r="GLE3" s="1"/>
      <c r="GLF3" s="1"/>
      <c r="GLG3" s="1"/>
      <c r="GLH3" s="1"/>
      <c r="GLI3" s="1"/>
      <c r="GLJ3" s="1"/>
      <c r="GLK3" s="1"/>
      <c r="GLL3" s="1"/>
      <c r="GLM3" s="1"/>
      <c r="GLN3" s="1"/>
      <c r="GLO3" s="1"/>
      <c r="GLP3" s="1"/>
      <c r="GLQ3" s="1"/>
      <c r="GLR3" s="1"/>
      <c r="GLS3" s="1"/>
      <c r="GLT3" s="1"/>
      <c r="GLU3" s="1"/>
      <c r="GLV3" s="1"/>
      <c r="GLW3" s="1"/>
      <c r="GLX3" s="1"/>
      <c r="GLY3" s="1"/>
      <c r="GLZ3" s="1"/>
      <c r="GMA3" s="1"/>
      <c r="GMB3" s="1"/>
      <c r="GMC3" s="1"/>
      <c r="GMD3" s="1"/>
      <c r="GME3" s="1"/>
      <c r="GMF3" s="1"/>
      <c r="GMG3" s="1"/>
      <c r="GMH3" s="1"/>
      <c r="GMI3" s="1"/>
      <c r="GMJ3" s="1"/>
      <c r="GMK3" s="1"/>
      <c r="GML3" s="1"/>
      <c r="GMM3" s="1"/>
      <c r="GMN3" s="1"/>
      <c r="GMO3" s="1"/>
      <c r="GMP3" s="1"/>
      <c r="GMQ3" s="1"/>
      <c r="GMR3" s="1"/>
      <c r="GMS3" s="1"/>
      <c r="GMT3" s="1"/>
      <c r="GMU3" s="1"/>
      <c r="GMV3" s="1"/>
      <c r="GMW3" s="1"/>
      <c r="GMX3" s="1"/>
      <c r="GMY3" s="1"/>
      <c r="GMZ3" s="1"/>
      <c r="GNA3" s="1"/>
      <c r="GNB3" s="1"/>
      <c r="GNC3" s="1"/>
      <c r="GND3" s="1"/>
      <c r="GNE3" s="1"/>
      <c r="GNF3" s="1"/>
      <c r="GNG3" s="1"/>
      <c r="GNH3" s="1"/>
      <c r="GNI3" s="1"/>
      <c r="GNJ3" s="1"/>
      <c r="GNK3" s="1"/>
      <c r="GNL3" s="1"/>
      <c r="GNM3" s="1"/>
      <c r="GNN3" s="1"/>
      <c r="GNO3" s="1"/>
      <c r="GNP3" s="1"/>
      <c r="GNQ3" s="1"/>
      <c r="GNR3" s="1"/>
      <c r="GNS3" s="1"/>
      <c r="GNT3" s="1"/>
      <c r="GNU3" s="1"/>
      <c r="GNV3" s="1"/>
      <c r="GNW3" s="1"/>
      <c r="GNX3" s="1"/>
      <c r="GNY3" s="1"/>
      <c r="GNZ3" s="1"/>
      <c r="GOA3" s="1"/>
      <c r="GOB3" s="1"/>
      <c r="GOC3" s="1"/>
      <c r="GOD3" s="1"/>
      <c r="GOE3" s="1"/>
      <c r="GOF3" s="1"/>
      <c r="GOG3" s="1"/>
      <c r="GOH3" s="1"/>
      <c r="GOI3" s="1"/>
      <c r="GOJ3" s="1"/>
      <c r="GOK3" s="1"/>
      <c r="GOL3" s="1"/>
      <c r="GOM3" s="1"/>
      <c r="GON3" s="1"/>
      <c r="GOO3" s="1"/>
      <c r="GOP3" s="1"/>
      <c r="GOQ3" s="1"/>
      <c r="GOR3" s="1"/>
      <c r="GOS3" s="1"/>
      <c r="GOT3" s="1"/>
      <c r="GOU3" s="1"/>
      <c r="GOV3" s="1"/>
      <c r="GOW3" s="1"/>
      <c r="GOX3" s="1"/>
      <c r="GOY3" s="1"/>
      <c r="GOZ3" s="1"/>
      <c r="GPA3" s="1"/>
      <c r="GPB3" s="1"/>
      <c r="GPC3" s="1"/>
      <c r="GPD3" s="1"/>
      <c r="GPE3" s="1"/>
      <c r="GPF3" s="1"/>
      <c r="GPG3" s="1"/>
      <c r="GPH3" s="1"/>
      <c r="GPI3" s="1"/>
      <c r="GPJ3" s="1"/>
      <c r="GPK3" s="1"/>
      <c r="GPL3" s="1"/>
      <c r="GPM3" s="1"/>
      <c r="GPN3" s="1"/>
      <c r="GPO3" s="1"/>
      <c r="GPP3" s="1"/>
      <c r="GPQ3" s="1"/>
      <c r="GPR3" s="1"/>
      <c r="GPS3" s="1"/>
      <c r="GPT3" s="1"/>
      <c r="GPU3" s="1"/>
      <c r="GPV3" s="1"/>
      <c r="GPW3" s="1"/>
      <c r="GPX3" s="1"/>
      <c r="GPY3" s="1"/>
      <c r="GPZ3" s="1"/>
      <c r="GQA3" s="1"/>
      <c r="GQB3" s="1"/>
      <c r="GQC3" s="1"/>
      <c r="GQD3" s="1"/>
      <c r="GQE3" s="1"/>
      <c r="GQF3" s="1"/>
      <c r="GQG3" s="1"/>
      <c r="GQH3" s="1"/>
      <c r="GQI3" s="1"/>
      <c r="GQJ3" s="1"/>
      <c r="GQK3" s="1"/>
      <c r="GQL3" s="1"/>
      <c r="GQM3" s="1"/>
      <c r="GQN3" s="1"/>
      <c r="GQO3" s="1"/>
      <c r="GQP3" s="1"/>
      <c r="GQQ3" s="1"/>
      <c r="GQR3" s="1"/>
      <c r="GQS3" s="1"/>
      <c r="GQT3" s="1"/>
      <c r="GQU3" s="1"/>
      <c r="GQV3" s="1"/>
      <c r="GQW3" s="1"/>
      <c r="GQX3" s="1"/>
      <c r="GQY3" s="1"/>
      <c r="GQZ3" s="1"/>
      <c r="GRA3" s="1"/>
      <c r="GRB3" s="1"/>
      <c r="GRC3" s="1"/>
      <c r="GRD3" s="1"/>
      <c r="GRE3" s="1"/>
      <c r="GRF3" s="1"/>
      <c r="GRG3" s="1"/>
      <c r="GRH3" s="1"/>
      <c r="GRI3" s="1"/>
      <c r="GRJ3" s="1"/>
      <c r="GRK3" s="1"/>
      <c r="GRL3" s="1"/>
      <c r="GRM3" s="1"/>
      <c r="GRN3" s="1"/>
      <c r="GRO3" s="1"/>
      <c r="GRP3" s="1"/>
      <c r="GRQ3" s="1"/>
      <c r="GRR3" s="1"/>
      <c r="GRS3" s="1"/>
      <c r="GRT3" s="1"/>
      <c r="GRU3" s="1"/>
      <c r="GRV3" s="1"/>
      <c r="GRW3" s="1"/>
      <c r="GRX3" s="1"/>
      <c r="GRY3" s="1"/>
      <c r="GRZ3" s="1"/>
      <c r="GSA3" s="1"/>
      <c r="GSB3" s="1"/>
      <c r="GSC3" s="1"/>
      <c r="GSD3" s="1"/>
      <c r="GSE3" s="1"/>
      <c r="GSF3" s="1"/>
      <c r="GSG3" s="1"/>
      <c r="GSH3" s="1"/>
      <c r="GSI3" s="1"/>
      <c r="GSJ3" s="1"/>
      <c r="GSK3" s="1"/>
      <c r="GSL3" s="1"/>
      <c r="GSM3" s="1"/>
      <c r="GSN3" s="1"/>
      <c r="GSO3" s="1"/>
      <c r="GSP3" s="1"/>
      <c r="GSQ3" s="1"/>
      <c r="GSR3" s="1"/>
      <c r="GSS3" s="1"/>
      <c r="GST3" s="1"/>
      <c r="GSU3" s="1"/>
      <c r="GSV3" s="1"/>
      <c r="GSW3" s="1"/>
      <c r="GSX3" s="1"/>
      <c r="GSY3" s="1"/>
      <c r="GSZ3" s="1"/>
      <c r="GTA3" s="1"/>
      <c r="GTB3" s="1"/>
      <c r="GTC3" s="1"/>
      <c r="GTD3" s="1"/>
      <c r="GTE3" s="1"/>
      <c r="GTF3" s="1"/>
      <c r="GTG3" s="1"/>
      <c r="GTH3" s="1"/>
      <c r="GTI3" s="1"/>
      <c r="GTJ3" s="1"/>
      <c r="GTK3" s="1"/>
      <c r="GTL3" s="1"/>
      <c r="GTM3" s="1"/>
      <c r="GTN3" s="1"/>
      <c r="GTO3" s="1"/>
      <c r="GTP3" s="1"/>
      <c r="GTQ3" s="1"/>
      <c r="GTR3" s="1"/>
      <c r="GTS3" s="1"/>
      <c r="GTT3" s="1"/>
      <c r="GTU3" s="1"/>
      <c r="GTV3" s="1"/>
      <c r="GTW3" s="1"/>
      <c r="GTX3" s="1"/>
      <c r="GTY3" s="1"/>
      <c r="GTZ3" s="1"/>
      <c r="GUA3" s="1"/>
      <c r="GUB3" s="1"/>
      <c r="GUC3" s="1"/>
      <c r="GUD3" s="1"/>
      <c r="GUE3" s="1"/>
      <c r="GUF3" s="1"/>
      <c r="GUG3" s="1"/>
      <c r="GUH3" s="1"/>
      <c r="GUI3" s="1"/>
      <c r="GUJ3" s="1"/>
      <c r="GUK3" s="1"/>
      <c r="GUL3" s="1"/>
      <c r="GUM3" s="1"/>
      <c r="GUN3" s="1"/>
      <c r="GUO3" s="1"/>
      <c r="GUP3" s="1"/>
      <c r="GUQ3" s="1"/>
      <c r="GUR3" s="1"/>
      <c r="GUS3" s="1"/>
      <c r="GUT3" s="1"/>
      <c r="GUU3" s="1"/>
      <c r="GUV3" s="1"/>
      <c r="GUW3" s="1"/>
      <c r="GUX3" s="1"/>
      <c r="GUY3" s="1"/>
      <c r="GUZ3" s="1"/>
      <c r="GVA3" s="1"/>
      <c r="GVB3" s="1"/>
      <c r="GVC3" s="1"/>
      <c r="GVD3" s="1"/>
      <c r="GVE3" s="1"/>
      <c r="GVF3" s="1"/>
      <c r="GVG3" s="1"/>
      <c r="GVH3" s="1"/>
      <c r="GVI3" s="1"/>
      <c r="GVJ3" s="1"/>
      <c r="GVK3" s="1"/>
      <c r="GVL3" s="1"/>
      <c r="GVM3" s="1"/>
      <c r="GVN3" s="1"/>
      <c r="GVO3" s="1"/>
      <c r="GVP3" s="1"/>
      <c r="GVQ3" s="1"/>
      <c r="GVR3" s="1"/>
      <c r="GVS3" s="1"/>
      <c r="GVT3" s="1"/>
      <c r="GVU3" s="1"/>
      <c r="GVV3" s="1"/>
      <c r="GVW3" s="1"/>
      <c r="GVX3" s="1"/>
      <c r="GVY3" s="1"/>
      <c r="GVZ3" s="1"/>
      <c r="GWA3" s="1"/>
      <c r="GWB3" s="1"/>
      <c r="GWC3" s="1"/>
      <c r="GWD3" s="1"/>
      <c r="GWE3" s="1"/>
      <c r="GWF3" s="1"/>
      <c r="GWG3" s="1"/>
      <c r="GWH3" s="1"/>
      <c r="GWI3" s="1"/>
      <c r="GWJ3" s="1"/>
      <c r="GWK3" s="1"/>
      <c r="GWL3" s="1"/>
      <c r="GWM3" s="1"/>
      <c r="GWN3" s="1"/>
      <c r="GWO3" s="1"/>
      <c r="GWP3" s="1"/>
      <c r="GWQ3" s="1"/>
      <c r="GWR3" s="1"/>
      <c r="GWS3" s="1"/>
      <c r="GWT3" s="1"/>
      <c r="GWU3" s="1"/>
      <c r="GWV3" s="1"/>
      <c r="GWW3" s="1"/>
      <c r="GWX3" s="1"/>
      <c r="GWY3" s="1"/>
      <c r="GWZ3" s="1"/>
      <c r="GXA3" s="1"/>
      <c r="GXB3" s="1"/>
      <c r="GXC3" s="1"/>
      <c r="GXD3" s="1"/>
      <c r="GXE3" s="1"/>
      <c r="GXF3" s="1"/>
      <c r="GXG3" s="1"/>
      <c r="GXH3" s="1"/>
      <c r="GXI3" s="1"/>
      <c r="GXJ3" s="1"/>
      <c r="GXK3" s="1"/>
      <c r="GXL3" s="1"/>
      <c r="GXM3" s="1"/>
      <c r="GXN3" s="1"/>
      <c r="GXO3" s="1"/>
      <c r="GXP3" s="1"/>
      <c r="GXQ3" s="1"/>
      <c r="GXR3" s="1"/>
      <c r="GXS3" s="1"/>
      <c r="GXT3" s="1"/>
      <c r="GXU3" s="1"/>
      <c r="GXV3" s="1"/>
      <c r="GXW3" s="1"/>
      <c r="GXX3" s="1"/>
      <c r="GXY3" s="1"/>
      <c r="GXZ3" s="1"/>
      <c r="GYA3" s="1"/>
      <c r="GYB3" s="1"/>
      <c r="GYC3" s="1"/>
      <c r="GYD3" s="1"/>
      <c r="GYE3" s="1"/>
      <c r="GYF3" s="1"/>
      <c r="GYG3" s="1"/>
      <c r="GYH3" s="1"/>
      <c r="GYI3" s="1"/>
      <c r="GYJ3" s="1"/>
      <c r="GYK3" s="1"/>
      <c r="GYL3" s="1"/>
      <c r="GYM3" s="1"/>
      <c r="GYN3" s="1"/>
      <c r="GYO3" s="1"/>
      <c r="GYP3" s="1"/>
      <c r="GYQ3" s="1"/>
      <c r="GYR3" s="1"/>
      <c r="GYS3" s="1"/>
      <c r="GYT3" s="1"/>
      <c r="GYU3" s="1"/>
      <c r="GYV3" s="1"/>
      <c r="GYW3" s="1"/>
      <c r="GYX3" s="1"/>
      <c r="GYY3" s="1"/>
      <c r="GYZ3" s="1"/>
      <c r="GZA3" s="1"/>
      <c r="GZB3" s="1"/>
      <c r="GZC3" s="1"/>
      <c r="GZD3" s="1"/>
      <c r="GZE3" s="1"/>
      <c r="GZF3" s="1"/>
      <c r="GZG3" s="1"/>
      <c r="GZH3" s="1"/>
      <c r="GZI3" s="1"/>
      <c r="GZJ3" s="1"/>
      <c r="GZK3" s="1"/>
      <c r="GZL3" s="1"/>
      <c r="GZM3" s="1"/>
      <c r="GZN3" s="1"/>
      <c r="GZO3" s="1"/>
      <c r="GZP3" s="1"/>
      <c r="GZQ3" s="1"/>
      <c r="GZR3" s="1"/>
      <c r="GZS3" s="1"/>
      <c r="GZT3" s="1"/>
      <c r="GZU3" s="1"/>
      <c r="GZV3" s="1"/>
      <c r="GZW3" s="1"/>
      <c r="GZX3" s="1"/>
      <c r="GZY3" s="1"/>
      <c r="GZZ3" s="1"/>
      <c r="HAA3" s="1"/>
      <c r="HAB3" s="1"/>
      <c r="HAC3" s="1"/>
      <c r="HAD3" s="1"/>
    </row>
    <row r="4" spans="1:5438" s="304" customFormat="1" ht="18.75" customHeight="1">
      <c r="A4" s="214" t="s">
        <v>0</v>
      </c>
      <c r="B4" s="214"/>
      <c r="C4" s="214"/>
      <c r="D4" s="214"/>
      <c r="E4" s="214"/>
      <c r="F4" s="214"/>
      <c r="G4" s="214"/>
      <c r="H4" s="214"/>
      <c r="I4" s="214"/>
      <c r="J4" s="214"/>
      <c r="K4" s="214"/>
      <c r="L4" s="214"/>
      <c r="M4" s="214"/>
      <c r="N4" s="214"/>
      <c r="O4" s="214"/>
      <c r="P4" s="214"/>
      <c r="Q4" s="214"/>
      <c r="R4" s="214"/>
      <c r="S4" s="214"/>
      <c r="T4" s="214"/>
      <c r="U4" s="214"/>
      <c r="V4" s="214"/>
      <c r="W4" s="214"/>
      <c r="X4" s="214"/>
      <c r="Y4" s="214"/>
      <c r="Z4" s="214"/>
      <c r="AA4" s="214"/>
      <c r="AB4" s="214"/>
      <c r="AC4" s="214"/>
      <c r="AD4" s="214"/>
      <c r="AE4" s="214"/>
      <c r="AF4" s="214"/>
      <c r="AG4" s="214"/>
      <c r="AH4" s="214"/>
      <c r="AI4" s="214"/>
      <c r="AJ4" s="214"/>
      <c r="AK4" s="214"/>
      <c r="AL4" s="214"/>
      <c r="AM4" s="214"/>
      <c r="AN4" s="214"/>
      <c r="AO4" s="214"/>
      <c r="AP4" s="214"/>
      <c r="AQ4" s="214"/>
      <c r="AR4" s="214"/>
      <c r="AS4" s="214"/>
      <c r="AT4" s="214"/>
      <c r="AU4" s="214"/>
      <c r="AV4" s="214"/>
      <c r="AW4" s="214"/>
      <c r="AX4" s="214"/>
      <c r="AY4" s="214"/>
      <c r="AZ4" s="214"/>
      <c r="BA4" s="214"/>
      <c r="BB4" s="214"/>
      <c r="BC4" s="214"/>
      <c r="BD4" s="214"/>
      <c r="BE4" s="214"/>
      <c r="BF4" s="214"/>
      <c r="BG4" s="214"/>
      <c r="BH4" s="214"/>
      <c r="BI4" s="214"/>
      <c r="BJ4" s="214"/>
      <c r="BK4" s="214"/>
      <c r="BL4" s="214"/>
      <c r="BM4" s="214"/>
      <c r="BN4" s="214"/>
      <c r="BO4" s="214"/>
      <c r="BP4" s="214"/>
      <c r="BQ4" s="214"/>
      <c r="BR4" s="214"/>
      <c r="BS4" s="214"/>
      <c r="BT4" s="214"/>
      <c r="BU4" s="214"/>
      <c r="BV4" s="214"/>
      <c r="BW4" s="214"/>
      <c r="BX4" s="214"/>
      <c r="BY4" s="214"/>
      <c r="BZ4" s="214"/>
      <c r="CA4" s="214"/>
      <c r="CB4" s="214"/>
      <c r="CC4" s="214"/>
      <c r="CD4" s="214"/>
      <c r="CE4" s="214"/>
      <c r="CF4" s="214"/>
      <c r="CG4" s="214"/>
      <c r="CH4" s="214"/>
      <c r="CI4" s="214"/>
      <c r="CJ4" s="214"/>
      <c r="CK4" s="214"/>
      <c r="CL4" s="214"/>
      <c r="CM4" s="214"/>
      <c r="CN4" s="214"/>
      <c r="CO4" s="214"/>
      <c r="CP4" s="214"/>
      <c r="CQ4" s="214"/>
      <c r="CR4" s="214"/>
      <c r="CS4" s="214"/>
      <c r="CT4" s="214"/>
      <c r="CU4" s="214"/>
      <c r="CV4" s="214"/>
      <c r="CW4" s="214"/>
      <c r="CX4" s="214"/>
      <c r="CY4" s="214"/>
      <c r="CZ4" s="214"/>
      <c r="DA4" s="214"/>
      <c r="DB4" s="214"/>
      <c r="DC4" s="214"/>
      <c r="DD4" s="214"/>
      <c r="DE4" s="214"/>
      <c r="DF4" s="214"/>
      <c r="DG4" s="214"/>
      <c r="DH4" s="214"/>
      <c r="DI4" s="214"/>
      <c r="DJ4" s="214"/>
      <c r="DK4" s="214"/>
      <c r="DL4" s="214"/>
      <c r="DM4" s="214"/>
      <c r="DN4" s="214"/>
      <c r="DO4" s="214"/>
      <c r="DP4" s="214"/>
      <c r="DQ4" s="214"/>
      <c r="DR4" s="214"/>
      <c r="DS4" s="214"/>
      <c r="DT4" s="214"/>
      <c r="DU4" s="214"/>
      <c r="DV4" s="214"/>
      <c r="DW4" s="214"/>
      <c r="DX4" s="214"/>
      <c r="DY4" s="214"/>
      <c r="DZ4" s="214"/>
      <c r="EA4" s="214"/>
      <c r="EB4" s="214"/>
      <c r="EC4" s="214"/>
      <c r="ED4" s="214"/>
      <c r="EE4" s="214"/>
      <c r="EF4" s="214"/>
      <c r="EG4" s="214"/>
      <c r="EH4" s="214"/>
      <c r="EI4" s="214"/>
      <c r="EJ4" s="214"/>
      <c r="EK4" s="214"/>
      <c r="EL4" s="214"/>
      <c r="EM4" s="214"/>
      <c r="EN4" s="214"/>
      <c r="EO4" s="214"/>
      <c r="EP4" s="214"/>
      <c r="EQ4" s="214"/>
      <c r="ER4" s="214"/>
      <c r="ES4" s="214"/>
      <c r="ET4" s="214"/>
      <c r="EU4" s="214"/>
      <c r="EV4" s="214"/>
      <c r="EW4" s="214"/>
      <c r="EX4" s="214"/>
      <c r="EY4" s="214"/>
      <c r="EZ4" s="214"/>
      <c r="FA4" s="214"/>
      <c r="FB4" s="214"/>
      <c r="FC4" s="214"/>
      <c r="FD4" s="214"/>
      <c r="FE4" s="214"/>
      <c r="FF4" s="214"/>
      <c r="FG4" s="214"/>
      <c r="FH4" s="214"/>
      <c r="FI4" s="214"/>
      <c r="FJ4" s="214"/>
      <c r="FK4" s="214"/>
      <c r="FL4" s="214"/>
      <c r="FM4" s="214"/>
      <c r="FN4" s="214"/>
      <c r="FO4" s="214"/>
      <c r="FP4" s="214"/>
      <c r="FQ4" s="214"/>
      <c r="FR4" s="214"/>
      <c r="FS4" s="214"/>
      <c r="FT4" s="214"/>
      <c r="FU4" s="214"/>
      <c r="FV4" s="214"/>
      <c r="FW4" s="214"/>
      <c r="FX4" s="214"/>
      <c r="FY4" s="214"/>
      <c r="FZ4" s="214"/>
      <c r="GA4" s="214"/>
      <c r="GB4" s="214"/>
      <c r="GC4" s="214"/>
      <c r="GD4" s="214"/>
      <c r="GE4" s="214"/>
      <c r="GF4" s="214"/>
      <c r="GG4" s="214"/>
      <c r="GH4" s="214"/>
      <c r="GI4" s="214"/>
      <c r="GJ4" s="214"/>
      <c r="GK4" s="214"/>
      <c r="GL4" s="214"/>
      <c r="GM4" s="214"/>
      <c r="GN4" s="214"/>
      <c r="GO4" s="214"/>
      <c r="GP4" s="214"/>
      <c r="GQ4" s="214"/>
      <c r="GR4" s="214"/>
      <c r="GS4" s="214"/>
      <c r="GT4" s="214"/>
      <c r="GU4" s="214"/>
      <c r="GV4" s="214"/>
      <c r="GW4" s="214"/>
      <c r="GX4" s="214"/>
      <c r="GY4" s="214"/>
      <c r="GZ4" s="214"/>
      <c r="HA4" s="214"/>
      <c r="HB4" s="214"/>
      <c r="HC4" s="214"/>
      <c r="HD4" s="214"/>
      <c r="HE4" s="214"/>
      <c r="HF4" s="214"/>
      <c r="HG4" s="214"/>
      <c r="HH4" s="214"/>
      <c r="HI4" s="214"/>
      <c r="HJ4" s="214"/>
      <c r="HK4" s="214"/>
      <c r="HL4" s="214"/>
      <c r="HM4" s="214"/>
      <c r="HN4" s="214"/>
      <c r="HO4" s="214"/>
      <c r="HP4" s="214"/>
      <c r="HQ4" s="214"/>
      <c r="HR4" s="214"/>
      <c r="HS4" s="214"/>
      <c r="HT4" s="214"/>
      <c r="HU4" s="214"/>
      <c r="HV4" s="214"/>
      <c r="HW4" s="214"/>
      <c r="HX4" s="214"/>
      <c r="HY4" s="214"/>
      <c r="HZ4" s="214"/>
      <c r="IA4" s="214"/>
      <c r="IB4" s="214"/>
      <c r="IC4" s="214"/>
      <c r="ID4" s="214"/>
      <c r="IE4" s="214"/>
      <c r="IF4" s="214"/>
      <c r="IG4" s="214"/>
      <c r="IH4" s="214"/>
      <c r="II4" s="214"/>
      <c r="IJ4" s="214"/>
      <c r="IK4" s="214"/>
      <c r="IL4" s="214"/>
      <c r="IM4" s="214"/>
      <c r="IN4" s="214"/>
      <c r="IO4" s="214"/>
      <c r="IP4" s="214"/>
      <c r="IQ4" s="214"/>
      <c r="IR4" s="214"/>
      <c r="IS4" s="214"/>
      <c r="IT4" s="214"/>
      <c r="IU4" s="214"/>
      <c r="IV4" s="214"/>
      <c r="IW4" s="214"/>
      <c r="IX4" s="214"/>
      <c r="IY4" s="214"/>
      <c r="IZ4" s="214"/>
      <c r="JA4" s="214"/>
      <c r="JB4" s="214"/>
      <c r="JC4" s="214"/>
      <c r="JD4" s="214"/>
      <c r="JE4" s="214"/>
      <c r="JF4" s="214"/>
      <c r="JG4" s="214"/>
      <c r="JH4" s="214"/>
      <c r="JI4" s="214"/>
      <c r="JJ4" s="214"/>
      <c r="JK4" s="214"/>
      <c r="JL4" s="214"/>
      <c r="JM4" s="214"/>
      <c r="JN4" s="214"/>
      <c r="JO4" s="214"/>
      <c r="JP4" s="214"/>
      <c r="JQ4" s="214"/>
      <c r="JR4" s="214"/>
      <c r="JS4" s="214"/>
      <c r="JT4" s="214"/>
      <c r="JU4" s="214"/>
      <c r="JV4" s="214"/>
      <c r="JW4" s="214"/>
      <c r="JX4" s="214"/>
      <c r="JY4" s="214"/>
      <c r="JZ4" s="214"/>
      <c r="KA4" s="214"/>
      <c r="KB4" s="214"/>
      <c r="KC4" s="214"/>
      <c r="KD4" s="214"/>
      <c r="KE4" s="214"/>
      <c r="KF4" s="214"/>
      <c r="KG4" s="214"/>
      <c r="KH4" s="214"/>
      <c r="KI4" s="214"/>
      <c r="KJ4" s="214"/>
      <c r="KK4" s="214"/>
      <c r="KL4" s="214"/>
      <c r="KM4" s="214"/>
      <c r="KN4" s="214"/>
      <c r="KO4" s="214"/>
      <c r="KP4" s="214"/>
      <c r="KQ4" s="214"/>
      <c r="KR4" s="214"/>
      <c r="KS4" s="214"/>
      <c r="KT4" s="214"/>
      <c r="KU4" s="214"/>
      <c r="KV4" s="214"/>
      <c r="KW4" s="214"/>
      <c r="KX4" s="214"/>
      <c r="KY4" s="214"/>
      <c r="KZ4" s="214"/>
      <c r="LA4" s="214"/>
      <c r="LB4" s="214"/>
      <c r="LC4" s="214"/>
      <c r="LD4" s="214"/>
      <c r="LE4" s="214"/>
      <c r="LF4" s="214"/>
      <c r="LG4" s="214"/>
      <c r="LH4" s="214"/>
      <c r="LI4" s="214"/>
      <c r="LJ4" s="214"/>
      <c r="LK4" s="214"/>
      <c r="LL4" s="214"/>
      <c r="LM4" s="214"/>
      <c r="LN4" s="214"/>
      <c r="LO4" s="214"/>
      <c r="LP4" s="214"/>
      <c r="LQ4" s="214"/>
      <c r="LR4" s="214"/>
      <c r="LS4" s="214"/>
      <c r="LT4" s="214"/>
      <c r="LU4" s="214"/>
      <c r="LV4" s="214"/>
      <c r="LW4" s="214"/>
      <c r="LX4" s="214"/>
      <c r="LY4" s="214"/>
      <c r="LZ4" s="214"/>
      <c r="MA4" s="214"/>
      <c r="MB4" s="214"/>
      <c r="MC4" s="214"/>
      <c r="MD4" s="214"/>
      <c r="ME4" s="214"/>
      <c r="MF4" s="214"/>
      <c r="MG4" s="214"/>
      <c r="MH4" s="214"/>
      <c r="MI4" s="214"/>
      <c r="MJ4" s="214"/>
      <c r="MK4" s="214"/>
      <c r="ML4" s="214"/>
      <c r="MM4" s="214"/>
      <c r="MN4" s="214"/>
      <c r="MO4" s="214"/>
      <c r="MP4" s="214"/>
      <c r="MQ4" s="214"/>
      <c r="MR4" s="214"/>
      <c r="MS4" s="214"/>
      <c r="MT4" s="214"/>
      <c r="MU4" s="214"/>
      <c r="MV4" s="214"/>
      <c r="MW4" s="214"/>
      <c r="MX4" s="214"/>
      <c r="MY4" s="214"/>
      <c r="MZ4" s="214"/>
      <c r="NA4" s="214"/>
      <c r="NB4" s="214"/>
      <c r="NC4" s="214"/>
      <c r="ND4" s="214"/>
      <c r="NE4" s="214"/>
      <c r="NF4" s="214"/>
      <c r="NG4" s="214"/>
      <c r="NH4" s="214"/>
      <c r="NI4" s="214"/>
      <c r="NJ4" s="214"/>
      <c r="NK4" s="214"/>
      <c r="NL4" s="214"/>
      <c r="NM4" s="214"/>
      <c r="NN4" s="214"/>
      <c r="NO4" s="214"/>
      <c r="NP4" s="214"/>
      <c r="NQ4" s="214"/>
      <c r="NR4" s="214"/>
      <c r="NS4" s="214"/>
      <c r="NT4" s="214"/>
      <c r="NU4" s="214"/>
      <c r="NV4" s="214"/>
      <c r="NW4" s="214"/>
      <c r="NX4" s="214"/>
      <c r="NY4" s="214"/>
      <c r="NZ4" s="214"/>
      <c r="OA4" s="214"/>
      <c r="OB4" s="214"/>
      <c r="OC4" s="214"/>
      <c r="OD4" s="214"/>
      <c r="OE4" s="214"/>
      <c r="OF4" s="214"/>
      <c r="OG4" s="214"/>
      <c r="OH4" s="214"/>
      <c r="OI4" s="214"/>
      <c r="OJ4" s="214"/>
      <c r="OK4" s="214"/>
      <c r="OL4" s="214"/>
      <c r="OM4" s="214"/>
      <c r="ON4" s="214"/>
      <c r="OO4" s="214"/>
      <c r="OP4" s="214"/>
      <c r="OQ4" s="214"/>
      <c r="OR4" s="214"/>
      <c r="OS4" s="214"/>
      <c r="OT4" s="214"/>
      <c r="OU4" s="214"/>
      <c r="OV4" s="214"/>
      <c r="OW4" s="214"/>
      <c r="OX4" s="214"/>
      <c r="OY4" s="214"/>
      <c r="OZ4" s="214"/>
      <c r="PA4" s="214"/>
      <c r="PB4" s="214"/>
      <c r="PC4" s="214"/>
      <c r="PD4" s="214"/>
      <c r="PE4" s="214"/>
      <c r="PF4" s="214"/>
      <c r="PG4" s="214"/>
      <c r="PH4" s="214"/>
      <c r="PI4" s="214"/>
      <c r="PJ4" s="214"/>
      <c r="PK4" s="214"/>
      <c r="PL4" s="214"/>
      <c r="PM4" s="214"/>
      <c r="PN4" s="214"/>
      <c r="PO4" s="214"/>
      <c r="PP4" s="214"/>
      <c r="PQ4" s="214"/>
      <c r="PR4" s="214"/>
      <c r="PS4" s="214"/>
      <c r="PT4" s="214"/>
      <c r="PU4" s="214"/>
      <c r="PV4" s="214"/>
      <c r="PW4" s="214"/>
      <c r="PX4" s="214"/>
      <c r="PY4" s="214"/>
      <c r="PZ4" s="214"/>
      <c r="QA4" s="214"/>
      <c r="QB4" s="214"/>
      <c r="QC4" s="214"/>
      <c r="QD4" s="214"/>
      <c r="QE4" s="214"/>
      <c r="QF4" s="214"/>
      <c r="QG4" s="214"/>
      <c r="QH4" s="214"/>
      <c r="QI4" s="214"/>
      <c r="QJ4" s="214"/>
      <c r="QK4" s="214"/>
      <c r="QL4" s="214"/>
      <c r="QM4" s="214"/>
      <c r="QN4" s="214"/>
      <c r="QO4" s="214"/>
      <c r="QP4" s="214"/>
      <c r="QQ4" s="214"/>
      <c r="QR4" s="214"/>
      <c r="QS4" s="214"/>
      <c r="QT4" s="214"/>
      <c r="QU4" s="214"/>
      <c r="QV4" s="214"/>
      <c r="QW4" s="214"/>
      <c r="QX4" s="214"/>
      <c r="QY4" s="214"/>
      <c r="QZ4" s="214"/>
      <c r="RA4" s="214"/>
      <c r="RB4" s="214"/>
      <c r="RC4" s="214"/>
      <c r="RD4" s="214"/>
      <c r="RE4" s="214"/>
      <c r="RF4" s="214"/>
      <c r="RG4" s="214"/>
      <c r="RH4" s="214"/>
      <c r="RI4" s="214"/>
      <c r="RJ4" s="214"/>
      <c r="RK4" s="214"/>
      <c r="RL4" s="214"/>
      <c r="RM4" s="214"/>
      <c r="RN4" s="214"/>
      <c r="RO4" s="214"/>
      <c r="RP4" s="214"/>
      <c r="RQ4" s="214"/>
      <c r="RR4" s="214"/>
      <c r="RS4" s="214"/>
      <c r="RT4" s="214"/>
      <c r="RU4" s="214"/>
      <c r="RV4" s="214"/>
      <c r="RW4" s="214"/>
      <c r="RX4" s="214"/>
      <c r="RY4" s="214"/>
      <c r="RZ4" s="214"/>
      <c r="SA4" s="214"/>
      <c r="SB4" s="214"/>
      <c r="SC4" s="214"/>
      <c r="SD4" s="214"/>
      <c r="SE4" s="214"/>
      <c r="SF4" s="214"/>
      <c r="SG4" s="214"/>
      <c r="SH4" s="214"/>
      <c r="SI4" s="214"/>
      <c r="SJ4" s="214"/>
      <c r="SK4" s="214"/>
      <c r="SL4" s="214"/>
      <c r="SM4" s="214"/>
      <c r="SN4" s="214"/>
      <c r="SO4" s="214"/>
      <c r="SP4" s="214"/>
      <c r="SQ4" s="214"/>
      <c r="SR4" s="214"/>
      <c r="SS4" s="214"/>
      <c r="ST4" s="214"/>
      <c r="SU4" s="214"/>
      <c r="SV4" s="214"/>
      <c r="SW4" s="214"/>
      <c r="SX4" s="214"/>
      <c r="SY4" s="214"/>
      <c r="SZ4" s="214"/>
      <c r="TA4" s="214"/>
      <c r="TB4" s="214"/>
      <c r="TC4" s="214"/>
      <c r="TD4" s="214"/>
      <c r="TE4" s="214"/>
      <c r="TF4" s="214"/>
      <c r="TG4" s="214"/>
      <c r="TH4" s="214"/>
      <c r="TI4" s="214"/>
      <c r="TJ4" s="214"/>
      <c r="TK4" s="214"/>
      <c r="TL4" s="214"/>
      <c r="TM4" s="214"/>
      <c r="TN4" s="214"/>
      <c r="TO4" s="214"/>
      <c r="TP4" s="214"/>
      <c r="TQ4" s="214"/>
      <c r="TR4" s="214"/>
      <c r="TS4" s="214"/>
      <c r="TT4" s="214"/>
      <c r="TU4" s="214"/>
      <c r="TV4" s="214"/>
      <c r="TW4" s="214"/>
      <c r="TX4" s="214"/>
      <c r="TY4" s="214"/>
      <c r="TZ4" s="214"/>
      <c r="UA4" s="214"/>
      <c r="UB4" s="214"/>
      <c r="UC4" s="214"/>
      <c r="UD4" s="214"/>
      <c r="UE4" s="214"/>
      <c r="UF4" s="214"/>
      <c r="UG4" s="214"/>
      <c r="UH4" s="214"/>
      <c r="UI4" s="214"/>
      <c r="UJ4" s="214"/>
      <c r="UK4" s="214"/>
      <c r="UL4" s="214"/>
      <c r="UM4" s="214"/>
      <c r="UN4" s="214"/>
      <c r="UO4" s="214"/>
      <c r="UP4" s="214"/>
      <c r="UQ4" s="214"/>
      <c r="UR4" s="214"/>
      <c r="US4" s="214"/>
      <c r="UT4" s="214"/>
      <c r="UU4" s="214"/>
      <c r="UV4" s="214"/>
      <c r="UW4" s="214"/>
      <c r="UX4" s="214"/>
      <c r="UY4" s="214"/>
      <c r="UZ4" s="214"/>
      <c r="VA4" s="214"/>
      <c r="VB4" s="214"/>
      <c r="VC4" s="214"/>
      <c r="VD4" s="214"/>
      <c r="VE4" s="214"/>
      <c r="VF4" s="214"/>
      <c r="VG4" s="214"/>
      <c r="VH4" s="214"/>
      <c r="VI4" s="214"/>
      <c r="VJ4" s="214"/>
      <c r="VK4" s="214"/>
      <c r="VL4" s="214"/>
      <c r="VM4" s="214"/>
      <c r="VN4" s="214"/>
      <c r="VO4" s="214"/>
      <c r="VP4" s="214"/>
      <c r="VQ4" s="214"/>
      <c r="VR4" s="214"/>
      <c r="VS4" s="214"/>
      <c r="VT4" s="214"/>
      <c r="VU4" s="214"/>
      <c r="VV4" s="214"/>
      <c r="VW4" s="214"/>
      <c r="VX4" s="214"/>
      <c r="VY4" s="214"/>
      <c r="VZ4" s="214"/>
      <c r="WA4" s="214"/>
      <c r="WB4" s="214"/>
      <c r="WC4" s="214"/>
      <c r="WD4" s="214"/>
      <c r="WE4" s="214"/>
      <c r="WF4" s="214"/>
      <c r="WG4" s="214"/>
      <c r="WH4" s="214"/>
      <c r="WI4" s="214"/>
      <c r="WJ4" s="214"/>
      <c r="WK4" s="214"/>
      <c r="WL4" s="214"/>
      <c r="WM4" s="214"/>
      <c r="WN4" s="214"/>
      <c r="WO4" s="214"/>
      <c r="WP4" s="214"/>
      <c r="WQ4" s="214"/>
      <c r="WR4" s="214"/>
      <c r="WS4" s="214"/>
      <c r="WT4" s="214"/>
      <c r="WU4" s="214"/>
      <c r="WV4" s="214"/>
      <c r="WW4" s="214"/>
      <c r="WX4" s="214"/>
      <c r="WY4" s="214"/>
      <c r="WZ4" s="214"/>
      <c r="XA4" s="214"/>
      <c r="XB4" s="214"/>
      <c r="XC4" s="214"/>
      <c r="XD4" s="214"/>
      <c r="XE4" s="214"/>
      <c r="XF4" s="214"/>
      <c r="XG4" s="214"/>
      <c r="XH4" s="214"/>
      <c r="XI4" s="214"/>
      <c r="XJ4" s="214"/>
      <c r="XK4" s="214"/>
      <c r="XL4" s="214"/>
      <c r="XM4" s="214"/>
      <c r="XN4" s="214"/>
      <c r="XO4" s="214"/>
      <c r="XP4" s="214"/>
      <c r="XQ4" s="214"/>
      <c r="XR4" s="214"/>
      <c r="XS4" s="214"/>
      <c r="XT4" s="214"/>
      <c r="XU4" s="214"/>
      <c r="XV4" s="214"/>
      <c r="XW4" s="214"/>
      <c r="XX4" s="214"/>
      <c r="XY4" s="214"/>
      <c r="XZ4" s="214"/>
      <c r="YA4" s="214"/>
      <c r="YB4" s="214"/>
      <c r="YC4" s="214"/>
      <c r="YD4" s="214"/>
      <c r="YE4" s="214"/>
      <c r="YF4" s="214"/>
      <c r="YG4" s="214"/>
      <c r="YH4" s="214"/>
      <c r="YI4" s="214"/>
      <c r="YJ4" s="214"/>
      <c r="YK4" s="214"/>
      <c r="YL4" s="214"/>
      <c r="YM4" s="214"/>
      <c r="YN4" s="214"/>
      <c r="YO4" s="214"/>
      <c r="YP4" s="214"/>
      <c r="YQ4" s="214"/>
      <c r="YR4" s="214"/>
      <c r="YS4" s="214"/>
      <c r="YT4" s="214"/>
      <c r="YU4" s="214"/>
      <c r="YV4" s="214"/>
      <c r="YW4" s="214"/>
      <c r="YX4" s="214"/>
      <c r="YY4" s="214"/>
      <c r="YZ4" s="214"/>
      <c r="ZA4" s="214"/>
      <c r="ZB4" s="214"/>
      <c r="ZC4" s="214"/>
      <c r="ZD4" s="214"/>
      <c r="ZE4" s="214"/>
      <c r="ZF4" s="214"/>
      <c r="ZG4" s="214"/>
      <c r="ZH4" s="214"/>
      <c r="ZI4" s="214"/>
      <c r="ZJ4" s="214"/>
      <c r="ZK4" s="214"/>
      <c r="ZL4" s="214"/>
      <c r="ZM4" s="214"/>
      <c r="ZN4" s="214"/>
      <c r="ZO4" s="214"/>
      <c r="ZP4" s="214"/>
      <c r="ZQ4" s="214"/>
      <c r="ZR4" s="214"/>
      <c r="ZS4" s="214"/>
      <c r="ZT4" s="214"/>
      <c r="ZU4" s="214"/>
      <c r="ZV4" s="214"/>
      <c r="ZW4" s="214"/>
      <c r="ZX4" s="214"/>
      <c r="ZY4" s="214"/>
      <c r="ZZ4" s="214"/>
      <c r="AAA4" s="214"/>
      <c r="AAB4" s="214"/>
      <c r="AAC4" s="214"/>
      <c r="AAD4" s="214"/>
      <c r="AAE4" s="214"/>
      <c r="AAF4" s="214"/>
      <c r="AAG4" s="214"/>
      <c r="AAH4" s="214"/>
      <c r="AAI4" s="214"/>
      <c r="AAJ4" s="214"/>
      <c r="AAK4" s="214"/>
      <c r="AAL4" s="214"/>
      <c r="AAM4" s="214"/>
      <c r="AAN4" s="214"/>
      <c r="AAO4" s="214"/>
      <c r="AAP4" s="214"/>
      <c r="AAQ4" s="214"/>
      <c r="AAR4" s="214"/>
      <c r="AAS4" s="214"/>
      <c r="AAT4" s="214"/>
      <c r="AAU4" s="214"/>
      <c r="AAV4" s="214"/>
      <c r="AAW4" s="214"/>
      <c r="AAX4" s="214"/>
      <c r="AAY4" s="214"/>
      <c r="AAZ4" s="214"/>
      <c r="ABA4" s="214"/>
      <c r="ABB4" s="214"/>
      <c r="ABC4" s="214"/>
      <c r="ABD4" s="214"/>
      <c r="ABE4" s="214"/>
      <c r="ABF4" s="214"/>
      <c r="ABG4" s="214"/>
      <c r="ABH4" s="214"/>
      <c r="ABI4" s="214"/>
      <c r="ABJ4" s="214"/>
      <c r="ABK4" s="214"/>
      <c r="ABL4" s="214"/>
      <c r="ABM4" s="214"/>
      <c r="ABN4" s="214"/>
      <c r="ABO4" s="214"/>
      <c r="ABP4" s="214"/>
      <c r="ABQ4" s="214"/>
      <c r="ABR4" s="214"/>
      <c r="ABS4" s="214"/>
      <c r="ABT4" s="214"/>
      <c r="ABU4" s="214"/>
      <c r="ABV4" s="214"/>
      <c r="ABW4" s="214"/>
      <c r="ABX4" s="214"/>
      <c r="ABY4" s="214"/>
      <c r="ABZ4" s="214"/>
      <c r="ACA4" s="214"/>
      <c r="ACB4" s="214"/>
      <c r="ACC4" s="214"/>
      <c r="ACD4" s="214"/>
      <c r="ACE4" s="214"/>
      <c r="ACF4" s="214"/>
      <c r="ACG4" s="214"/>
      <c r="ACH4" s="214"/>
      <c r="ACI4" s="214"/>
      <c r="ACJ4" s="214"/>
      <c r="ACK4" s="214"/>
      <c r="ACL4" s="214"/>
      <c r="ACM4" s="214"/>
      <c r="ACN4" s="214"/>
      <c r="ACO4" s="214"/>
      <c r="ACP4" s="214"/>
      <c r="ACQ4" s="214"/>
      <c r="ACR4" s="214"/>
      <c r="ACS4" s="214"/>
      <c r="ACT4" s="214"/>
      <c r="ACU4" s="214"/>
      <c r="ACV4" s="214"/>
      <c r="ACW4" s="214"/>
      <c r="ACX4" s="214"/>
      <c r="ACY4" s="214"/>
      <c r="ACZ4" s="214"/>
      <c r="ADA4" s="214"/>
      <c r="ADB4" s="214"/>
      <c r="ADC4" s="214"/>
      <c r="ADD4" s="214"/>
      <c r="ADE4" s="214"/>
      <c r="ADF4" s="214"/>
      <c r="ADG4" s="214"/>
      <c r="ADH4" s="214"/>
      <c r="ADI4" s="214"/>
      <c r="ADJ4" s="214"/>
      <c r="ADK4" s="214"/>
      <c r="ADL4" s="214"/>
      <c r="ADM4" s="214"/>
      <c r="ADN4" s="214"/>
      <c r="ADO4" s="214"/>
      <c r="ADP4" s="214"/>
      <c r="ADQ4" s="214"/>
      <c r="ADR4" s="214"/>
      <c r="ADS4" s="214"/>
      <c r="ADT4" s="214"/>
      <c r="ADU4" s="214"/>
      <c r="ADV4" s="214"/>
      <c r="ADW4" s="214"/>
      <c r="ADX4" s="214"/>
      <c r="ADY4" s="214"/>
      <c r="ADZ4" s="214"/>
      <c r="AEA4" s="214"/>
      <c r="AEB4" s="214"/>
      <c r="AEC4" s="214"/>
      <c r="AED4" s="214"/>
      <c r="AEE4" s="214"/>
      <c r="AEF4" s="214"/>
      <c r="AEG4" s="214"/>
      <c r="AEH4" s="214"/>
      <c r="AEI4" s="214"/>
      <c r="AEJ4" s="214"/>
      <c r="AEK4" s="214"/>
      <c r="AEL4" s="214"/>
      <c r="AEM4" s="214"/>
      <c r="AEN4" s="214"/>
      <c r="AEO4" s="214"/>
      <c r="AEP4" s="214"/>
      <c r="AEQ4" s="214"/>
      <c r="AER4" s="214"/>
      <c r="AES4" s="214"/>
      <c r="AET4" s="214"/>
      <c r="AEU4" s="214"/>
      <c r="AEV4" s="214"/>
      <c r="AEW4" s="214"/>
      <c r="AEX4" s="214"/>
      <c r="AEY4" s="214"/>
      <c r="AEZ4" s="214"/>
      <c r="AFA4" s="214"/>
      <c r="AFB4" s="214"/>
      <c r="AFC4" s="214"/>
      <c r="AFD4" s="214"/>
      <c r="AFE4" s="214"/>
      <c r="AFF4" s="214"/>
      <c r="AFG4" s="214"/>
      <c r="AFH4" s="214"/>
      <c r="AFI4" s="214"/>
      <c r="AFJ4" s="214"/>
      <c r="AFK4" s="214"/>
      <c r="AFL4" s="214"/>
      <c r="AFM4" s="214"/>
      <c r="AFN4" s="214"/>
      <c r="AFO4" s="214"/>
      <c r="AFP4" s="214"/>
      <c r="AFQ4" s="214"/>
      <c r="AFR4" s="214"/>
      <c r="AFS4" s="214"/>
      <c r="AFT4" s="214"/>
      <c r="AFU4" s="214"/>
      <c r="AFV4" s="214"/>
      <c r="AFW4" s="214"/>
      <c r="AFX4" s="214"/>
      <c r="AFY4" s="214"/>
      <c r="AFZ4" s="214"/>
      <c r="AGA4" s="214"/>
      <c r="AGB4" s="214"/>
      <c r="AGC4" s="214"/>
      <c r="AGD4" s="214"/>
      <c r="AGE4" s="214"/>
      <c r="AGF4" s="214"/>
      <c r="AGG4" s="214"/>
      <c r="AGH4" s="214"/>
      <c r="AGI4" s="214"/>
      <c r="AGJ4" s="214"/>
      <c r="AGK4" s="214"/>
      <c r="AGL4" s="214"/>
      <c r="AGM4" s="214"/>
      <c r="AGN4" s="214"/>
      <c r="AGO4" s="214"/>
      <c r="AGP4" s="214"/>
      <c r="AGQ4" s="214"/>
      <c r="AGR4" s="214"/>
      <c r="AGS4" s="214"/>
      <c r="AGT4" s="214"/>
      <c r="AGU4" s="214"/>
      <c r="AGV4" s="214"/>
      <c r="AGW4" s="214"/>
      <c r="AGX4" s="214"/>
      <c r="AGY4" s="214"/>
      <c r="AGZ4" s="214"/>
      <c r="AHA4" s="214"/>
      <c r="AHB4" s="214"/>
      <c r="AHC4" s="214"/>
      <c r="AHD4" s="214"/>
      <c r="AHE4" s="214"/>
      <c r="AHF4" s="214"/>
      <c r="AHG4" s="214"/>
      <c r="AHH4" s="214"/>
      <c r="AHI4" s="214"/>
      <c r="AHJ4" s="214"/>
      <c r="AHK4" s="214"/>
      <c r="AHL4" s="214"/>
      <c r="AHM4" s="214"/>
      <c r="AHN4" s="214"/>
      <c r="AHO4" s="214"/>
      <c r="AHP4" s="214"/>
      <c r="AHQ4" s="214"/>
      <c r="AHR4" s="214"/>
      <c r="AHS4" s="214"/>
      <c r="AHT4" s="214"/>
      <c r="AHU4" s="214"/>
      <c r="AHV4" s="214"/>
      <c r="AHW4" s="214"/>
      <c r="AHX4" s="214"/>
      <c r="AHY4" s="214"/>
      <c r="AHZ4" s="214"/>
      <c r="AIA4" s="214"/>
      <c r="AIB4" s="214"/>
      <c r="AIC4" s="214"/>
      <c r="AID4" s="214"/>
      <c r="AIE4" s="214"/>
      <c r="AIF4" s="214"/>
      <c r="AIG4" s="214"/>
      <c r="AIH4" s="214"/>
      <c r="AII4" s="214"/>
      <c r="AIJ4" s="214"/>
      <c r="AIK4" s="214"/>
      <c r="AIL4" s="214"/>
      <c r="AIM4" s="214"/>
      <c r="AIN4" s="214"/>
      <c r="AIO4" s="214"/>
      <c r="AIP4" s="214"/>
      <c r="AIQ4" s="214"/>
      <c r="AIR4" s="214"/>
      <c r="AIS4" s="214"/>
      <c r="AIT4" s="214"/>
      <c r="AIU4" s="214"/>
      <c r="AIV4" s="214"/>
      <c r="AIW4" s="214"/>
      <c r="AIX4" s="214"/>
      <c r="AIY4" s="214"/>
      <c r="AIZ4" s="214"/>
      <c r="AJA4" s="214"/>
      <c r="AJB4" s="214"/>
      <c r="AJC4" s="214"/>
      <c r="AJD4" s="214"/>
      <c r="AJE4" s="214"/>
      <c r="AJF4" s="214"/>
      <c r="AJG4" s="214"/>
      <c r="AJH4" s="214"/>
      <c r="AJI4" s="214"/>
      <c r="AJJ4" s="214"/>
      <c r="AJK4" s="214"/>
      <c r="AJL4" s="214"/>
      <c r="AJM4" s="214"/>
      <c r="AJN4" s="214"/>
      <c r="AJO4" s="214"/>
      <c r="AJP4" s="214"/>
      <c r="AJQ4" s="214"/>
      <c r="AJR4" s="214"/>
      <c r="AJS4" s="214"/>
      <c r="AJT4" s="214"/>
      <c r="AJU4" s="214"/>
      <c r="AJV4" s="214"/>
      <c r="AJW4" s="214"/>
      <c r="AJX4" s="214"/>
      <c r="AJY4" s="214"/>
      <c r="AJZ4" s="214"/>
      <c r="AKA4" s="214"/>
      <c r="AKB4" s="214"/>
      <c r="AKC4" s="214"/>
      <c r="AKD4" s="214"/>
      <c r="AKE4" s="214"/>
      <c r="AKF4" s="214"/>
      <c r="AKG4" s="214"/>
      <c r="AKH4" s="214"/>
      <c r="AKI4" s="214"/>
      <c r="AKJ4" s="214"/>
      <c r="AKK4" s="214"/>
      <c r="AKL4" s="214"/>
      <c r="AKM4" s="214"/>
      <c r="AKN4" s="214"/>
      <c r="AKO4" s="214"/>
      <c r="AKP4" s="214"/>
      <c r="AKQ4" s="214"/>
      <c r="AKR4" s="214"/>
      <c r="AKS4" s="214"/>
      <c r="AKT4" s="214"/>
      <c r="AKU4" s="214"/>
      <c r="AKV4" s="214"/>
      <c r="AKW4" s="214"/>
      <c r="AKX4" s="214"/>
      <c r="AKY4" s="214"/>
      <c r="AKZ4" s="214"/>
      <c r="ALA4" s="214"/>
      <c r="ALB4" s="214"/>
      <c r="ALC4" s="214"/>
      <c r="ALD4" s="214"/>
      <c r="ALE4" s="214"/>
      <c r="ALF4" s="214"/>
      <c r="ALG4" s="214"/>
      <c r="ALH4" s="214"/>
      <c r="ALI4" s="214"/>
      <c r="ALJ4" s="214"/>
      <c r="ALK4" s="214"/>
      <c r="ALL4" s="214"/>
      <c r="ALM4" s="214"/>
      <c r="ALN4" s="214"/>
      <c r="ALO4" s="214"/>
      <c r="ALP4" s="214"/>
      <c r="ALQ4" s="214"/>
      <c r="ALR4" s="214"/>
      <c r="ALS4" s="214"/>
      <c r="ALT4" s="214"/>
      <c r="ALU4" s="214"/>
      <c r="ALV4" s="214"/>
      <c r="ALW4" s="214"/>
      <c r="ALX4" s="214"/>
      <c r="ALY4" s="214"/>
      <c r="ALZ4" s="214"/>
      <c r="AMA4" s="214"/>
      <c r="AMB4" s="214"/>
      <c r="AMC4" s="214"/>
      <c r="AMD4" s="214"/>
      <c r="AME4" s="214"/>
      <c r="AMF4" s="214"/>
      <c r="AMG4" s="214"/>
      <c r="AMH4" s="214"/>
      <c r="AMI4" s="214"/>
      <c r="AMJ4" s="214"/>
      <c r="AMK4" s="214"/>
      <c r="AML4" s="214"/>
      <c r="AMM4" s="214"/>
      <c r="AMN4" s="214"/>
      <c r="AMO4" s="214"/>
      <c r="AMP4" s="214"/>
      <c r="AMQ4" s="214"/>
      <c r="AMR4" s="214"/>
      <c r="AMS4" s="214"/>
      <c r="AMT4" s="214"/>
      <c r="AMU4" s="214"/>
      <c r="AMV4" s="214"/>
      <c r="AMW4" s="214"/>
      <c r="AMX4" s="214"/>
      <c r="AMY4" s="214"/>
      <c r="AMZ4" s="214"/>
      <c r="ANA4" s="214"/>
      <c r="ANB4" s="214"/>
      <c r="ANC4" s="214"/>
      <c r="AND4" s="214"/>
      <c r="ANE4" s="214"/>
      <c r="ANF4" s="214"/>
      <c r="ANG4" s="214"/>
      <c r="ANH4" s="214"/>
      <c r="ANI4" s="214"/>
      <c r="ANJ4" s="214"/>
      <c r="ANK4" s="214"/>
      <c r="ANL4" s="214"/>
      <c r="ANM4" s="214"/>
      <c r="ANN4" s="214"/>
      <c r="ANO4" s="214"/>
      <c r="ANP4" s="214"/>
      <c r="ANQ4" s="214"/>
      <c r="ANR4" s="214"/>
      <c r="ANS4" s="214"/>
      <c r="ANT4" s="214"/>
      <c r="ANU4" s="214"/>
      <c r="ANV4" s="214"/>
      <c r="ANW4" s="214"/>
      <c r="ANX4" s="214"/>
      <c r="ANY4" s="214"/>
      <c r="ANZ4" s="214"/>
      <c r="AOA4" s="214"/>
      <c r="AOB4" s="214"/>
      <c r="AOC4" s="214"/>
      <c r="AOD4" s="214"/>
      <c r="AOE4" s="214"/>
      <c r="AOF4" s="214"/>
      <c r="AOG4" s="214"/>
      <c r="AOH4" s="214"/>
      <c r="AOI4" s="214"/>
      <c r="AOJ4" s="214"/>
      <c r="AOK4" s="214"/>
      <c r="AOL4" s="214"/>
      <c r="AOM4" s="214"/>
      <c r="AON4" s="214"/>
      <c r="AOO4" s="214"/>
      <c r="AOP4" s="214"/>
      <c r="AOQ4" s="214"/>
      <c r="AOR4" s="214"/>
      <c r="AOS4" s="214"/>
      <c r="AOT4" s="214"/>
      <c r="AOU4" s="214"/>
      <c r="AOV4" s="214"/>
      <c r="AOW4" s="214"/>
      <c r="AOX4" s="214"/>
      <c r="AOY4" s="214"/>
      <c r="AOZ4" s="214"/>
      <c r="APA4" s="214"/>
      <c r="APB4" s="214"/>
      <c r="APC4" s="214"/>
      <c r="APD4" s="214"/>
      <c r="APE4" s="214"/>
      <c r="APF4" s="214"/>
      <c r="APG4" s="214"/>
      <c r="APH4" s="214"/>
      <c r="API4" s="214"/>
      <c r="APJ4" s="214"/>
      <c r="APK4" s="214"/>
      <c r="APL4" s="214"/>
      <c r="APM4" s="214"/>
      <c r="APN4" s="214"/>
      <c r="APO4" s="214"/>
      <c r="APP4" s="214"/>
      <c r="APQ4" s="214"/>
      <c r="APR4" s="214"/>
      <c r="APS4" s="214"/>
      <c r="APT4" s="214"/>
      <c r="APU4" s="214"/>
      <c r="APV4" s="214"/>
      <c r="APW4" s="214"/>
      <c r="APX4" s="214"/>
      <c r="APY4" s="214"/>
      <c r="APZ4" s="214"/>
      <c r="AQA4" s="214"/>
      <c r="AQB4" s="214"/>
      <c r="AQC4" s="214"/>
      <c r="AQD4" s="214"/>
      <c r="AQE4" s="214"/>
      <c r="AQF4" s="214"/>
      <c r="AQG4" s="214"/>
      <c r="AQH4" s="214"/>
      <c r="AQI4" s="214"/>
      <c r="AQJ4" s="214"/>
      <c r="AQK4" s="214"/>
      <c r="AQL4" s="214"/>
      <c r="AQM4" s="214"/>
      <c r="AQN4" s="214"/>
      <c r="AQO4" s="214"/>
      <c r="AQP4" s="214"/>
      <c r="AQQ4" s="214"/>
      <c r="AQR4" s="214"/>
      <c r="AQS4" s="214"/>
      <c r="AQT4" s="214"/>
      <c r="AQU4" s="214"/>
      <c r="AQV4" s="214"/>
      <c r="AQW4" s="214"/>
      <c r="AQX4" s="214"/>
      <c r="AQY4" s="214"/>
      <c r="AQZ4" s="214"/>
      <c r="ARA4" s="214"/>
      <c r="ARB4" s="214"/>
      <c r="ARC4" s="214"/>
      <c r="ARD4" s="214"/>
      <c r="ARE4" s="214"/>
      <c r="ARF4" s="214"/>
      <c r="ARG4" s="214"/>
      <c r="ARH4" s="214"/>
      <c r="ARI4" s="214"/>
      <c r="ARJ4" s="214"/>
      <c r="ARK4" s="214"/>
      <c r="ARL4" s="214"/>
      <c r="ARM4" s="214"/>
      <c r="ARN4" s="214"/>
      <c r="ARO4" s="214"/>
      <c r="ARP4" s="214"/>
      <c r="ARQ4" s="214"/>
      <c r="ARR4" s="214"/>
      <c r="ARS4" s="214"/>
      <c r="ART4" s="214"/>
      <c r="ARU4" s="214"/>
      <c r="ARV4" s="214"/>
      <c r="ARW4" s="214"/>
      <c r="ARX4" s="214"/>
      <c r="ARY4" s="214"/>
      <c r="ARZ4" s="214"/>
      <c r="ASA4" s="214"/>
      <c r="ASB4" s="214"/>
      <c r="ASC4" s="214"/>
      <c r="ASD4" s="214"/>
      <c r="ASE4" s="214"/>
      <c r="ASF4" s="214"/>
      <c r="ASG4" s="214"/>
      <c r="ASH4" s="214"/>
      <c r="ASI4" s="214"/>
      <c r="ASJ4" s="214"/>
      <c r="ASK4" s="214"/>
      <c r="ASL4" s="214"/>
      <c r="ASM4" s="214"/>
      <c r="ASN4" s="214"/>
      <c r="ASO4" s="214"/>
      <c r="ASP4" s="214"/>
      <c r="ASQ4" s="214"/>
      <c r="ASR4" s="214"/>
      <c r="ASS4" s="214"/>
      <c r="AST4" s="214"/>
      <c r="ASU4" s="214"/>
      <c r="ASV4" s="214"/>
      <c r="ASW4" s="214"/>
      <c r="ASX4" s="214"/>
      <c r="ASY4" s="214"/>
      <c r="ASZ4" s="214"/>
      <c r="ATA4" s="214"/>
      <c r="ATB4" s="214"/>
      <c r="ATC4" s="214"/>
      <c r="ATD4" s="214"/>
      <c r="ATE4" s="214"/>
      <c r="ATF4" s="214"/>
      <c r="ATG4" s="214"/>
      <c r="ATH4" s="214"/>
      <c r="ATI4" s="214"/>
      <c r="ATJ4" s="214"/>
      <c r="ATK4" s="214"/>
      <c r="ATL4" s="214"/>
      <c r="ATM4" s="214"/>
      <c r="ATN4" s="214"/>
      <c r="ATO4" s="214"/>
      <c r="ATP4" s="214"/>
      <c r="ATQ4" s="214"/>
      <c r="ATR4" s="214"/>
      <c r="ATS4" s="214"/>
      <c r="ATT4" s="214"/>
      <c r="ATU4" s="214"/>
      <c r="ATV4" s="214"/>
      <c r="ATW4" s="214"/>
      <c r="ATX4" s="214"/>
      <c r="ATY4" s="214"/>
      <c r="ATZ4" s="214"/>
      <c r="AUA4" s="214"/>
      <c r="AUB4" s="214"/>
      <c r="AUC4" s="214"/>
      <c r="AUD4" s="214"/>
      <c r="AUE4" s="214"/>
      <c r="AUF4" s="214"/>
      <c r="AUG4" s="214"/>
      <c r="AUH4" s="214"/>
      <c r="AUI4" s="214"/>
      <c r="AUJ4" s="214"/>
      <c r="AUK4" s="214"/>
      <c r="AUL4" s="214"/>
      <c r="AUM4" s="214"/>
      <c r="AUN4" s="214"/>
      <c r="AUO4" s="214"/>
      <c r="AUP4" s="214"/>
      <c r="AUQ4" s="214"/>
      <c r="AUR4" s="214"/>
      <c r="AUS4" s="214"/>
      <c r="AUT4" s="214"/>
      <c r="AUU4" s="214"/>
      <c r="AUV4" s="214"/>
      <c r="AUW4" s="214"/>
      <c r="AUX4" s="214"/>
      <c r="AUY4" s="214"/>
      <c r="AUZ4" s="214"/>
      <c r="AVA4" s="214"/>
      <c r="AVB4" s="214"/>
      <c r="AVC4" s="214"/>
      <c r="AVD4" s="214"/>
      <c r="AVE4" s="214"/>
      <c r="AVF4" s="214"/>
      <c r="AVG4" s="214"/>
      <c r="AVH4" s="214"/>
      <c r="AVI4" s="214"/>
      <c r="AVJ4" s="214"/>
      <c r="AVK4" s="214"/>
      <c r="AVL4" s="214"/>
      <c r="AVM4" s="214"/>
      <c r="AVN4" s="214"/>
      <c r="AVO4" s="214"/>
      <c r="AVP4" s="214"/>
      <c r="AVQ4" s="214"/>
      <c r="AVR4" s="214"/>
      <c r="AVS4" s="214"/>
      <c r="AVT4" s="214"/>
      <c r="AVU4" s="214"/>
      <c r="AVV4" s="214"/>
      <c r="AVW4" s="214"/>
      <c r="AVX4" s="214"/>
      <c r="AVY4" s="214"/>
      <c r="AVZ4" s="214"/>
      <c r="AWA4" s="214"/>
      <c r="AWB4" s="214"/>
      <c r="AWC4" s="214"/>
      <c r="AWD4" s="214"/>
      <c r="AWE4" s="214"/>
      <c r="AWF4" s="214"/>
      <c r="AWG4" s="214"/>
      <c r="AWH4" s="214"/>
      <c r="AWI4" s="214"/>
      <c r="AWJ4" s="214"/>
      <c r="AWK4" s="214"/>
      <c r="AWL4" s="214"/>
      <c r="AWM4" s="214"/>
      <c r="AWN4" s="214"/>
      <c r="AWO4" s="214"/>
      <c r="AWP4" s="214"/>
      <c r="AWQ4" s="214"/>
      <c r="AWR4" s="214"/>
      <c r="AWS4" s="214"/>
      <c r="AWT4" s="214"/>
      <c r="AWU4" s="214"/>
      <c r="AWV4" s="214"/>
      <c r="AWW4" s="214"/>
      <c r="AWX4" s="214"/>
      <c r="AWY4" s="214"/>
      <c r="AWZ4" s="214"/>
      <c r="AXA4" s="214"/>
      <c r="AXB4" s="214"/>
      <c r="AXC4" s="214"/>
      <c r="AXD4" s="214"/>
      <c r="AXE4" s="214"/>
      <c r="AXF4" s="214"/>
      <c r="AXG4" s="214"/>
      <c r="AXH4" s="214"/>
      <c r="AXI4" s="214"/>
      <c r="AXJ4" s="214"/>
      <c r="AXK4" s="214"/>
      <c r="AXL4" s="214"/>
      <c r="AXM4" s="214"/>
      <c r="AXN4" s="214"/>
      <c r="AXO4" s="214"/>
      <c r="AXP4" s="214"/>
      <c r="AXQ4" s="214"/>
      <c r="AXR4" s="214"/>
      <c r="AXS4" s="214"/>
      <c r="AXT4" s="214"/>
      <c r="AXU4" s="214"/>
      <c r="AXV4" s="214"/>
      <c r="AXW4" s="214"/>
      <c r="AXX4" s="214"/>
      <c r="AXY4" s="214"/>
      <c r="AXZ4" s="214"/>
      <c r="AYA4" s="214"/>
      <c r="AYB4" s="214"/>
      <c r="AYC4" s="214"/>
      <c r="AYD4" s="214"/>
      <c r="AYE4" s="214"/>
      <c r="AYF4" s="214"/>
      <c r="AYG4" s="214"/>
      <c r="AYH4" s="214"/>
      <c r="AYI4" s="214"/>
      <c r="AYJ4" s="214"/>
      <c r="AYK4" s="214"/>
      <c r="AYL4" s="214"/>
      <c r="AYM4" s="214"/>
      <c r="AYN4" s="214"/>
      <c r="AYO4" s="214"/>
      <c r="AYP4" s="214"/>
      <c r="AYQ4" s="214"/>
      <c r="AYR4" s="214"/>
      <c r="AYS4" s="214"/>
      <c r="AYT4" s="214"/>
      <c r="AYU4" s="214"/>
      <c r="AYV4" s="214"/>
      <c r="AYW4" s="214"/>
      <c r="AYX4" s="214"/>
      <c r="AYY4" s="214"/>
      <c r="AYZ4" s="214"/>
      <c r="AZA4" s="214"/>
      <c r="AZB4" s="214"/>
      <c r="AZC4" s="214"/>
      <c r="AZD4" s="214"/>
      <c r="AZE4" s="214"/>
      <c r="AZF4" s="214"/>
      <c r="AZG4" s="214"/>
      <c r="AZH4" s="214"/>
      <c r="AZI4" s="214"/>
      <c r="AZJ4" s="214"/>
      <c r="AZK4" s="214"/>
      <c r="AZL4" s="214"/>
      <c r="AZM4" s="214"/>
      <c r="AZN4" s="214"/>
      <c r="AZO4" s="214"/>
      <c r="AZP4" s="214"/>
      <c r="AZQ4" s="214"/>
      <c r="AZR4" s="214"/>
      <c r="AZS4" s="214"/>
      <c r="AZT4" s="214"/>
      <c r="AZU4" s="214"/>
      <c r="AZV4" s="214"/>
      <c r="AZW4" s="214"/>
      <c r="AZX4" s="214"/>
      <c r="AZY4" s="214"/>
      <c r="AZZ4" s="214"/>
      <c r="BAA4" s="214"/>
      <c r="BAB4" s="214"/>
      <c r="BAC4" s="214"/>
      <c r="BAD4" s="214"/>
      <c r="BAE4" s="214"/>
      <c r="BAF4" s="214"/>
      <c r="BAG4" s="214"/>
      <c r="BAH4" s="214"/>
      <c r="BAI4" s="214"/>
      <c r="BAJ4" s="214"/>
      <c r="BAK4" s="214"/>
      <c r="BAL4" s="214"/>
      <c r="BAM4" s="214"/>
      <c r="BAN4" s="214"/>
      <c r="BAO4" s="214"/>
      <c r="BAP4" s="214"/>
      <c r="BAQ4" s="214"/>
      <c r="BAR4" s="214"/>
      <c r="BAS4" s="214"/>
      <c r="BAT4" s="214"/>
      <c r="BAU4" s="214"/>
      <c r="BAV4" s="214"/>
      <c r="BAW4" s="214"/>
      <c r="BAX4" s="214"/>
      <c r="BAY4" s="214"/>
      <c r="BAZ4" s="214"/>
      <c r="BBA4" s="214"/>
      <c r="BBB4" s="214"/>
      <c r="BBC4" s="214"/>
      <c r="BBD4" s="214"/>
      <c r="BBE4" s="214"/>
      <c r="BBF4" s="214"/>
      <c r="BBG4" s="214"/>
      <c r="BBH4" s="214"/>
      <c r="BBI4" s="214"/>
      <c r="BBJ4" s="214"/>
      <c r="BBK4" s="214"/>
      <c r="BBL4" s="214"/>
      <c r="BBM4" s="214"/>
      <c r="BBN4" s="214"/>
      <c r="BBO4" s="214"/>
      <c r="BBP4" s="214"/>
      <c r="BBQ4" s="214"/>
      <c r="BBR4" s="214"/>
      <c r="BBS4" s="214"/>
      <c r="BBT4" s="214"/>
      <c r="BBU4" s="214"/>
      <c r="BBV4" s="214"/>
      <c r="BBW4" s="214"/>
      <c r="BBX4" s="214"/>
      <c r="BBY4" s="214"/>
      <c r="BBZ4" s="214"/>
      <c r="BCA4" s="214"/>
      <c r="BCB4" s="214"/>
      <c r="BCC4" s="214"/>
      <c r="BCD4" s="214"/>
      <c r="BCE4" s="214"/>
      <c r="BCF4" s="214"/>
      <c r="BCG4" s="214"/>
      <c r="BCH4" s="214"/>
      <c r="BCI4" s="214"/>
      <c r="BCJ4" s="214"/>
      <c r="BCK4" s="214"/>
      <c r="BCL4" s="214"/>
      <c r="BCM4" s="214"/>
      <c r="BCN4" s="214"/>
      <c r="BCO4" s="214"/>
      <c r="BCP4" s="214"/>
      <c r="BCQ4" s="214"/>
      <c r="BCR4" s="214"/>
      <c r="BCS4" s="214"/>
      <c r="BCT4" s="214"/>
      <c r="BCU4" s="214"/>
      <c r="BCV4" s="214"/>
      <c r="BCW4" s="214"/>
      <c r="BCX4" s="214"/>
      <c r="BCY4" s="214"/>
      <c r="BCZ4" s="214"/>
      <c r="BDA4" s="214"/>
      <c r="BDB4" s="214"/>
      <c r="BDC4" s="214"/>
      <c r="BDD4" s="214"/>
      <c r="BDE4" s="214"/>
      <c r="BDF4" s="214"/>
      <c r="BDG4" s="214"/>
      <c r="BDH4" s="214"/>
      <c r="BDI4" s="214"/>
      <c r="BDJ4" s="214"/>
      <c r="BDK4" s="214"/>
      <c r="BDL4" s="214"/>
      <c r="BDM4" s="214"/>
      <c r="BDN4" s="214"/>
      <c r="BDO4" s="214"/>
      <c r="BDP4" s="214"/>
      <c r="BDQ4" s="214"/>
      <c r="BDR4" s="214"/>
      <c r="BDS4" s="214"/>
      <c r="BDT4" s="214"/>
      <c r="BDU4" s="214"/>
      <c r="BDV4" s="214"/>
      <c r="BDW4" s="214"/>
      <c r="BDX4" s="214"/>
      <c r="BDY4" s="214"/>
      <c r="BDZ4" s="214"/>
      <c r="BEA4" s="214"/>
      <c r="BEB4" s="214"/>
      <c r="BEC4" s="214"/>
      <c r="BED4" s="214"/>
      <c r="BEE4" s="214"/>
      <c r="BEF4" s="214"/>
      <c r="BEG4" s="214"/>
      <c r="BEH4" s="214"/>
      <c r="BEI4" s="214"/>
      <c r="BEJ4" s="214"/>
      <c r="BEK4" s="214"/>
      <c r="BEL4" s="214"/>
      <c r="BEM4" s="214"/>
      <c r="BEN4" s="214"/>
      <c r="BEO4" s="214"/>
      <c r="BEP4" s="214"/>
      <c r="BEQ4" s="214"/>
      <c r="BER4" s="214"/>
      <c r="BES4" s="214"/>
      <c r="BET4" s="214"/>
      <c r="BEU4" s="214"/>
      <c r="BEV4" s="214"/>
      <c r="BEW4" s="214"/>
      <c r="BEX4" s="214"/>
      <c r="BEY4" s="214"/>
      <c r="BEZ4" s="214"/>
      <c r="BFA4" s="214"/>
      <c r="BFB4" s="214"/>
      <c r="BFC4" s="214"/>
      <c r="BFD4" s="214"/>
      <c r="BFE4" s="214"/>
      <c r="BFF4" s="214"/>
      <c r="BFG4" s="214"/>
      <c r="BFH4" s="214"/>
      <c r="BFI4" s="214"/>
      <c r="BFJ4" s="214"/>
      <c r="BFK4" s="214"/>
      <c r="BFL4" s="214"/>
      <c r="BFM4" s="214"/>
      <c r="BFN4" s="214"/>
      <c r="BFO4" s="214"/>
      <c r="BFP4" s="214"/>
      <c r="BFQ4" s="214"/>
      <c r="BFR4" s="214"/>
      <c r="BFS4" s="214"/>
      <c r="BFT4" s="214"/>
      <c r="BFU4" s="214"/>
      <c r="BFV4" s="214"/>
      <c r="BFW4" s="214"/>
      <c r="BFX4" s="214"/>
      <c r="BFY4" s="214"/>
      <c r="BFZ4" s="214"/>
      <c r="BGA4" s="214"/>
      <c r="BGB4" s="214"/>
      <c r="BGC4" s="214"/>
      <c r="BGD4" s="214"/>
      <c r="BGE4" s="214"/>
      <c r="BGF4" s="214"/>
      <c r="BGG4" s="214"/>
      <c r="BGH4" s="214"/>
      <c r="BGI4" s="214"/>
      <c r="BGJ4" s="214"/>
      <c r="BGK4" s="214"/>
      <c r="BGL4" s="214"/>
      <c r="BGM4" s="214"/>
      <c r="BGN4" s="214"/>
      <c r="BGO4" s="214"/>
      <c r="BGP4" s="214"/>
      <c r="BGQ4" s="214"/>
      <c r="BGR4" s="214"/>
      <c r="BGS4" s="214"/>
      <c r="BGT4" s="214"/>
      <c r="BGU4" s="214"/>
      <c r="BGV4" s="214"/>
      <c r="BGW4" s="214"/>
      <c r="BGX4" s="214"/>
      <c r="BGY4" s="214"/>
      <c r="BGZ4" s="214"/>
      <c r="BHA4" s="214"/>
      <c r="BHB4" s="214"/>
      <c r="BHC4" s="214"/>
      <c r="BHD4" s="214"/>
      <c r="BHE4" s="214"/>
      <c r="BHF4" s="214"/>
      <c r="BHG4" s="214"/>
      <c r="BHH4" s="214"/>
      <c r="BHI4" s="214"/>
      <c r="BHJ4" s="214"/>
      <c r="BHK4" s="214"/>
      <c r="BHL4" s="214"/>
      <c r="BHM4" s="214"/>
      <c r="BHN4" s="214"/>
      <c r="BHO4" s="214"/>
      <c r="BHP4" s="214"/>
      <c r="BHQ4" s="214"/>
      <c r="BHR4" s="214"/>
      <c r="BHS4" s="214"/>
      <c r="BHT4" s="214"/>
      <c r="BHU4" s="214"/>
      <c r="BHV4" s="214"/>
      <c r="BHW4" s="214"/>
      <c r="BHX4" s="214"/>
      <c r="BHY4" s="214"/>
      <c r="BHZ4" s="214"/>
      <c r="BIA4" s="214"/>
      <c r="BIB4" s="214"/>
      <c r="BIC4" s="214"/>
      <c r="BID4" s="214"/>
      <c r="BIE4" s="214"/>
      <c r="BIF4" s="214"/>
      <c r="BIG4" s="214"/>
      <c r="BIH4" s="214"/>
      <c r="BII4" s="214"/>
      <c r="BIJ4" s="214"/>
      <c r="BIK4" s="214"/>
      <c r="BIL4" s="214"/>
      <c r="BIM4" s="214"/>
      <c r="BIN4" s="214"/>
      <c r="BIO4" s="214"/>
      <c r="BIP4" s="214"/>
      <c r="BIQ4" s="214"/>
      <c r="BIR4" s="214"/>
      <c r="BIS4" s="214"/>
      <c r="BIT4" s="214"/>
      <c r="BIU4" s="214"/>
      <c r="BIV4" s="214"/>
      <c r="BIW4" s="214"/>
      <c r="BIX4" s="214"/>
      <c r="BIY4" s="214"/>
      <c r="BIZ4" s="214"/>
      <c r="BJA4" s="214"/>
      <c r="BJB4" s="214"/>
      <c r="BJC4" s="214"/>
      <c r="BJD4" s="214"/>
      <c r="BJE4" s="214"/>
      <c r="BJF4" s="214"/>
      <c r="BJG4" s="214"/>
      <c r="BJH4" s="214"/>
      <c r="BJI4" s="214"/>
      <c r="BJJ4" s="214"/>
      <c r="BJK4" s="214"/>
      <c r="BJL4" s="214"/>
      <c r="BJM4" s="214"/>
      <c r="BJN4" s="214"/>
      <c r="BJO4" s="214"/>
      <c r="BJP4" s="214"/>
      <c r="BJQ4" s="214"/>
      <c r="BJR4" s="214"/>
      <c r="BJS4" s="214"/>
      <c r="BJT4" s="214"/>
      <c r="BJU4" s="214"/>
      <c r="BJV4" s="214"/>
      <c r="BJW4" s="214"/>
      <c r="BJX4" s="214"/>
      <c r="BJY4" s="214"/>
      <c r="BJZ4" s="214"/>
      <c r="BKA4" s="214"/>
      <c r="BKB4" s="214"/>
      <c r="BKC4" s="214"/>
      <c r="BKD4" s="214"/>
      <c r="BKE4" s="214"/>
      <c r="BKF4" s="214"/>
      <c r="BKG4" s="214"/>
      <c r="BKH4" s="214"/>
      <c r="BKI4" s="214"/>
      <c r="BKJ4" s="214"/>
      <c r="BKK4" s="214"/>
      <c r="BKL4" s="214"/>
      <c r="BKM4" s="214"/>
      <c r="BKN4" s="214"/>
      <c r="BKO4" s="214"/>
      <c r="BKP4" s="214"/>
      <c r="BKQ4" s="214"/>
      <c r="BKR4" s="214"/>
      <c r="BKS4" s="214"/>
      <c r="BKT4" s="214"/>
      <c r="BKU4" s="214"/>
      <c r="BKV4" s="214"/>
      <c r="BKW4" s="214"/>
      <c r="BKX4" s="214"/>
      <c r="BKY4" s="214"/>
      <c r="BKZ4" s="214"/>
      <c r="BLA4" s="214"/>
      <c r="BLB4" s="214"/>
      <c r="BLC4" s="214"/>
      <c r="BLD4" s="214"/>
      <c r="BLE4" s="214"/>
      <c r="BLF4" s="214"/>
      <c r="BLG4" s="214"/>
      <c r="BLH4" s="214"/>
      <c r="BLI4" s="214"/>
      <c r="BLJ4" s="214"/>
      <c r="BLK4" s="214"/>
      <c r="BLL4" s="214"/>
      <c r="BLM4" s="214"/>
      <c r="BLN4" s="214"/>
      <c r="BLO4" s="214"/>
      <c r="BLP4" s="214"/>
      <c r="BLQ4" s="214"/>
      <c r="BLR4" s="214"/>
      <c r="BLS4" s="214"/>
      <c r="BLT4" s="214"/>
      <c r="BLU4" s="214"/>
      <c r="BLV4" s="214"/>
      <c r="BLW4" s="214"/>
      <c r="BLX4" s="214"/>
      <c r="BLY4" s="214"/>
      <c r="BLZ4" s="214"/>
      <c r="BMA4" s="214"/>
      <c r="BMB4" s="214"/>
      <c r="BMC4" s="214"/>
      <c r="BMD4" s="214"/>
      <c r="BME4" s="214"/>
      <c r="BMF4" s="214"/>
      <c r="BMG4" s="214"/>
      <c r="BMH4" s="214"/>
      <c r="BMI4" s="214"/>
      <c r="BMJ4" s="214"/>
      <c r="BMK4" s="214"/>
      <c r="BML4" s="214"/>
      <c r="BMM4" s="214"/>
      <c r="BMN4" s="214"/>
      <c r="BMO4" s="214"/>
      <c r="BMP4" s="214"/>
      <c r="BMQ4" s="214"/>
      <c r="BMR4" s="214"/>
      <c r="BMS4" s="214"/>
      <c r="BMT4" s="214"/>
      <c r="BMU4" s="214"/>
      <c r="BMV4" s="214"/>
      <c r="BMW4" s="214"/>
      <c r="BMX4" s="214"/>
      <c r="BMY4" s="214"/>
      <c r="BMZ4" s="214"/>
      <c r="BNA4" s="214"/>
      <c r="BNB4" s="214"/>
      <c r="BNC4" s="214"/>
      <c r="BND4" s="214"/>
      <c r="BNE4" s="214"/>
      <c r="BNF4" s="214"/>
      <c r="BNG4" s="214"/>
      <c r="BNH4" s="214"/>
      <c r="BNI4" s="214"/>
      <c r="BNJ4" s="214"/>
      <c r="BNK4" s="214"/>
      <c r="BNL4" s="214"/>
      <c r="BNM4" s="214"/>
      <c r="BNN4" s="214"/>
      <c r="BNO4" s="214"/>
      <c r="BNP4" s="214"/>
      <c r="BNQ4" s="214"/>
      <c r="BNR4" s="214"/>
      <c r="BNS4" s="214"/>
      <c r="BNT4" s="214"/>
      <c r="BNU4" s="214"/>
      <c r="BNV4" s="214"/>
      <c r="BNW4" s="214"/>
      <c r="BNX4" s="214"/>
      <c r="BNY4" s="214"/>
      <c r="BNZ4" s="214"/>
      <c r="BOA4" s="214"/>
      <c r="BOB4" s="214"/>
      <c r="BOC4" s="214"/>
      <c r="BOD4" s="214"/>
      <c r="BOE4" s="214"/>
      <c r="BOF4" s="214"/>
      <c r="BOG4" s="214"/>
      <c r="BOH4" s="214"/>
      <c r="BOI4" s="214"/>
      <c r="BOJ4" s="214"/>
      <c r="BOK4" s="214"/>
      <c r="BOL4" s="214"/>
      <c r="BOM4" s="214"/>
      <c r="BON4" s="214"/>
      <c r="BOO4" s="214"/>
      <c r="BOP4" s="214"/>
      <c r="BOQ4" s="214"/>
      <c r="BOR4" s="214"/>
      <c r="BOS4" s="214"/>
      <c r="BOT4" s="214"/>
      <c r="BOU4" s="214"/>
      <c r="BOV4" s="214"/>
      <c r="BOW4" s="214"/>
      <c r="BOX4" s="214"/>
      <c r="BOY4" s="214"/>
      <c r="BOZ4" s="214"/>
      <c r="BPA4" s="214"/>
      <c r="BPB4" s="214"/>
      <c r="BPC4" s="214"/>
      <c r="BPD4" s="214"/>
      <c r="BPE4" s="214"/>
      <c r="BPF4" s="214"/>
      <c r="BPG4" s="214"/>
      <c r="BPH4" s="214"/>
      <c r="BPI4" s="214"/>
      <c r="BPJ4" s="214"/>
      <c r="BPK4" s="214"/>
      <c r="BPL4" s="214"/>
      <c r="BPM4" s="214"/>
      <c r="BPN4" s="214"/>
      <c r="BPO4" s="214"/>
      <c r="BPP4" s="214"/>
      <c r="BPQ4" s="214"/>
      <c r="BPR4" s="214"/>
      <c r="BPS4" s="214"/>
      <c r="BPT4" s="214"/>
      <c r="BPU4" s="214"/>
      <c r="BPV4" s="214"/>
      <c r="BPW4" s="214"/>
      <c r="BPX4" s="214"/>
      <c r="BPY4" s="214"/>
      <c r="BPZ4" s="214"/>
      <c r="BQA4" s="214"/>
      <c r="BQB4" s="214"/>
      <c r="BQC4" s="214"/>
      <c r="BQD4" s="214"/>
      <c r="BQE4" s="214"/>
      <c r="BQF4" s="214"/>
      <c r="BQG4" s="214"/>
      <c r="BQH4" s="214"/>
      <c r="BQI4" s="214"/>
      <c r="BQJ4" s="214"/>
      <c r="BQK4" s="214"/>
      <c r="BQL4" s="214"/>
      <c r="BQM4" s="214"/>
      <c r="BQN4" s="214"/>
      <c r="BQO4" s="214"/>
      <c r="BQP4" s="214"/>
      <c r="BQQ4" s="214"/>
      <c r="BQR4" s="214"/>
      <c r="BQS4" s="214"/>
      <c r="BQT4" s="214"/>
      <c r="BQU4" s="214"/>
      <c r="BQV4" s="214"/>
      <c r="BQW4" s="214"/>
      <c r="BQX4" s="214"/>
      <c r="BQY4" s="214"/>
      <c r="BQZ4" s="214"/>
      <c r="BRA4" s="214"/>
      <c r="BRB4" s="214"/>
      <c r="BRC4" s="214"/>
      <c r="BRD4" s="214"/>
      <c r="BRE4" s="214"/>
      <c r="BRF4" s="214"/>
      <c r="BRG4" s="214"/>
      <c r="BRH4" s="214"/>
      <c r="BRI4" s="214"/>
      <c r="BRJ4" s="214"/>
      <c r="BRK4" s="214"/>
      <c r="BRL4" s="214"/>
      <c r="BRM4" s="214"/>
      <c r="BRN4" s="214"/>
      <c r="BRO4" s="214"/>
      <c r="BRP4" s="214"/>
      <c r="BRQ4" s="214"/>
      <c r="BRR4" s="214"/>
      <c r="BRS4" s="214"/>
      <c r="BRT4" s="214"/>
      <c r="BRU4" s="214"/>
      <c r="BRV4" s="214"/>
      <c r="BRW4" s="214"/>
      <c r="BRX4" s="214"/>
      <c r="BRY4" s="214"/>
      <c r="BRZ4" s="214"/>
      <c r="BSA4" s="214"/>
      <c r="BSB4" s="214"/>
      <c r="BSC4" s="214"/>
      <c r="BSD4" s="214"/>
      <c r="BSE4" s="214"/>
      <c r="BSF4" s="214"/>
      <c r="BSG4" s="214"/>
      <c r="BSH4" s="214"/>
      <c r="BSI4" s="214"/>
      <c r="BSJ4" s="214"/>
      <c r="BSK4" s="214"/>
      <c r="BSL4" s="214"/>
      <c r="BSM4" s="214"/>
      <c r="BSN4" s="214"/>
      <c r="BSO4" s="214"/>
      <c r="BSP4" s="214"/>
      <c r="BSQ4" s="214"/>
      <c r="BSR4" s="214"/>
      <c r="BSS4" s="214"/>
      <c r="BST4" s="214"/>
      <c r="BSU4" s="214"/>
      <c r="BSV4" s="214"/>
      <c r="BSW4" s="214"/>
      <c r="BSX4" s="214"/>
      <c r="BSY4" s="214"/>
      <c r="BSZ4" s="214"/>
      <c r="BTA4" s="214"/>
      <c r="BTB4" s="214"/>
      <c r="BTC4" s="214"/>
      <c r="BTD4" s="214"/>
      <c r="BTE4" s="214"/>
      <c r="BTF4" s="214"/>
      <c r="BTG4" s="214"/>
      <c r="BTH4" s="214"/>
      <c r="BTI4" s="214"/>
      <c r="BTJ4" s="214"/>
      <c r="BTK4" s="214"/>
      <c r="BTL4" s="214"/>
      <c r="BTM4" s="214"/>
      <c r="BTN4" s="214"/>
      <c r="BTO4" s="214"/>
      <c r="BTP4" s="214"/>
      <c r="BTQ4" s="214"/>
      <c r="BTR4" s="214"/>
      <c r="BTS4" s="214"/>
      <c r="BTT4" s="214"/>
      <c r="BTU4" s="214"/>
      <c r="BTV4" s="214"/>
      <c r="BTW4" s="214"/>
      <c r="BTX4" s="214"/>
      <c r="BTY4" s="214"/>
      <c r="BTZ4" s="214"/>
      <c r="BUA4" s="214"/>
      <c r="BUB4" s="214"/>
      <c r="BUC4" s="214"/>
      <c r="BUD4" s="214"/>
      <c r="BUE4" s="214"/>
      <c r="BUF4" s="214"/>
      <c r="BUG4" s="214"/>
      <c r="BUH4" s="214"/>
      <c r="BUI4" s="214"/>
      <c r="BUJ4" s="214"/>
      <c r="BUK4" s="214"/>
      <c r="BUL4" s="214"/>
      <c r="BUM4" s="214"/>
      <c r="BUN4" s="214"/>
      <c r="BUO4" s="214"/>
      <c r="BUP4" s="214"/>
      <c r="BUQ4" s="214"/>
      <c r="BUR4" s="214"/>
      <c r="BUS4" s="214"/>
      <c r="BUT4" s="214"/>
      <c r="BUU4" s="214"/>
      <c r="BUV4" s="214"/>
      <c r="BUW4" s="214"/>
      <c r="BUX4" s="214"/>
      <c r="BUY4" s="214"/>
      <c r="BUZ4" s="214"/>
      <c r="BVA4" s="214"/>
      <c r="BVB4" s="214"/>
      <c r="BVC4" s="214"/>
      <c r="BVD4" s="214"/>
      <c r="BVE4" s="214"/>
      <c r="BVF4" s="214"/>
      <c r="BVG4" s="214"/>
      <c r="BVH4" s="214"/>
      <c r="BVI4" s="214"/>
      <c r="BVJ4" s="214"/>
      <c r="BVK4" s="214"/>
      <c r="BVL4" s="214"/>
      <c r="BVM4" s="214"/>
      <c r="BVN4" s="214"/>
      <c r="BVO4" s="214"/>
      <c r="BVP4" s="214"/>
      <c r="BVQ4" s="214"/>
      <c r="BVR4" s="214"/>
      <c r="BVS4" s="214"/>
      <c r="BVT4" s="214"/>
      <c r="BVU4" s="214"/>
      <c r="BVV4" s="214"/>
      <c r="BVW4" s="214"/>
      <c r="BVX4" s="214"/>
      <c r="BVY4" s="214"/>
      <c r="BVZ4" s="214"/>
      <c r="BWA4" s="214"/>
      <c r="BWB4" s="214"/>
      <c r="BWC4" s="214"/>
      <c r="BWD4" s="214"/>
      <c r="BWE4" s="214"/>
      <c r="BWF4" s="214"/>
      <c r="BWG4" s="214"/>
      <c r="BWH4" s="214"/>
      <c r="BWI4" s="214"/>
      <c r="BWJ4" s="214"/>
      <c r="BWK4" s="214"/>
      <c r="BWL4" s="214"/>
      <c r="BWM4" s="214"/>
      <c r="BWN4" s="214"/>
      <c r="BWO4" s="214"/>
      <c r="BWP4" s="214"/>
      <c r="BWQ4" s="214"/>
      <c r="BWR4" s="214"/>
      <c r="BWS4" s="214"/>
      <c r="BWT4" s="214"/>
      <c r="BWU4" s="214"/>
      <c r="BWV4" s="214"/>
      <c r="BWW4" s="214"/>
      <c r="BWX4" s="214"/>
      <c r="BWY4" s="214"/>
      <c r="BWZ4" s="214"/>
      <c r="BXA4" s="214"/>
      <c r="BXB4" s="214"/>
      <c r="BXC4" s="214"/>
      <c r="BXD4" s="214"/>
      <c r="BXE4" s="214"/>
      <c r="BXF4" s="214"/>
      <c r="BXG4" s="214"/>
      <c r="BXH4" s="214"/>
      <c r="BXI4" s="214"/>
      <c r="BXJ4" s="214"/>
      <c r="BXK4" s="214"/>
      <c r="BXL4" s="214"/>
      <c r="BXM4" s="214"/>
      <c r="BXN4" s="214"/>
      <c r="BXO4" s="214"/>
      <c r="BXP4" s="214"/>
      <c r="BXQ4" s="214"/>
      <c r="BXR4" s="214"/>
      <c r="BXS4" s="214"/>
      <c r="BXT4" s="214"/>
      <c r="BXU4" s="214"/>
      <c r="BXV4" s="214"/>
      <c r="BXW4" s="214"/>
      <c r="BXX4" s="214"/>
      <c r="BXY4" s="214"/>
      <c r="BXZ4" s="214"/>
      <c r="BYA4" s="214"/>
      <c r="BYB4" s="214"/>
      <c r="BYC4" s="214"/>
      <c r="BYD4" s="214"/>
      <c r="BYE4" s="214"/>
      <c r="BYF4" s="214"/>
      <c r="BYG4" s="214"/>
      <c r="BYH4" s="214"/>
      <c r="BYI4" s="214"/>
      <c r="BYJ4" s="214"/>
      <c r="BYK4" s="214"/>
      <c r="BYL4" s="214"/>
      <c r="BYM4" s="214"/>
      <c r="BYN4" s="214"/>
      <c r="BYO4" s="214"/>
      <c r="BYP4" s="214"/>
      <c r="BYQ4" s="214"/>
      <c r="BYR4" s="214"/>
      <c r="BYS4" s="214"/>
      <c r="BYT4" s="214"/>
      <c r="BYU4" s="214"/>
      <c r="BYV4" s="214"/>
      <c r="BYW4" s="214"/>
      <c r="BYX4" s="214"/>
      <c r="BYY4" s="214"/>
      <c r="BYZ4" s="214"/>
      <c r="BZA4" s="214"/>
      <c r="BZB4" s="214"/>
      <c r="BZC4" s="214"/>
      <c r="BZD4" s="214"/>
      <c r="BZE4" s="214"/>
      <c r="BZF4" s="214"/>
      <c r="BZG4" s="214"/>
      <c r="BZH4" s="214"/>
      <c r="BZI4" s="214"/>
      <c r="BZJ4" s="214"/>
      <c r="BZK4" s="214"/>
      <c r="BZL4" s="214"/>
      <c r="BZM4" s="214"/>
      <c r="BZN4" s="214"/>
      <c r="BZO4" s="214"/>
      <c r="BZP4" s="214"/>
      <c r="BZQ4" s="214"/>
      <c r="BZR4" s="214"/>
      <c r="BZS4" s="214"/>
      <c r="BZT4" s="214"/>
      <c r="BZU4" s="214"/>
      <c r="BZV4" s="214"/>
      <c r="BZW4" s="214"/>
      <c r="BZX4" s="214"/>
      <c r="BZY4" s="214"/>
      <c r="BZZ4" s="214"/>
      <c r="CAA4" s="214"/>
      <c r="CAB4" s="214"/>
      <c r="CAC4" s="214"/>
      <c r="CAD4" s="214"/>
      <c r="CAE4" s="214"/>
      <c r="CAF4" s="214"/>
      <c r="CAG4" s="214"/>
      <c r="CAH4" s="214"/>
      <c r="CAI4" s="214"/>
      <c r="CAJ4" s="214"/>
      <c r="CAK4" s="214"/>
      <c r="CAL4" s="214"/>
      <c r="CAM4" s="214"/>
      <c r="CAN4" s="214"/>
      <c r="CAO4" s="214"/>
      <c r="CAP4" s="214"/>
      <c r="CAQ4" s="214"/>
      <c r="CAR4" s="214"/>
      <c r="CAS4" s="214"/>
      <c r="CAT4" s="214"/>
      <c r="CAU4" s="214"/>
      <c r="CAV4" s="214"/>
      <c r="CAW4" s="214"/>
      <c r="CAX4" s="214"/>
      <c r="CAY4" s="214"/>
      <c r="CAZ4" s="214"/>
      <c r="CBA4" s="214"/>
      <c r="CBB4" s="214"/>
      <c r="CBC4" s="214"/>
      <c r="CBD4" s="214"/>
      <c r="CBE4" s="214"/>
      <c r="CBF4" s="214"/>
      <c r="CBG4" s="214"/>
      <c r="CBH4" s="214"/>
      <c r="CBI4" s="214"/>
      <c r="CBJ4" s="214"/>
      <c r="CBK4" s="214"/>
      <c r="CBL4" s="214"/>
      <c r="CBM4" s="214"/>
      <c r="CBN4" s="214"/>
      <c r="CBO4" s="214"/>
      <c r="CBP4" s="214"/>
      <c r="CBQ4" s="214"/>
      <c r="CBR4" s="214"/>
      <c r="CBS4" s="214"/>
      <c r="CBT4" s="214"/>
      <c r="CBU4" s="214"/>
      <c r="CBV4" s="214"/>
      <c r="CBW4" s="214"/>
      <c r="CBX4" s="214"/>
      <c r="CBY4" s="214"/>
      <c r="CBZ4" s="214"/>
      <c r="CCA4" s="214"/>
      <c r="CCB4" s="214"/>
      <c r="CCC4" s="214"/>
      <c r="CCD4" s="214"/>
      <c r="CCE4" s="214"/>
      <c r="CCF4" s="214"/>
      <c r="CCG4" s="214"/>
      <c r="CCH4" s="214"/>
      <c r="CCI4" s="214"/>
      <c r="CCJ4" s="214"/>
      <c r="CCK4" s="214"/>
      <c r="CCL4" s="214"/>
      <c r="CCM4" s="214"/>
      <c r="CCN4" s="214"/>
      <c r="CCO4" s="214"/>
      <c r="CCP4" s="214"/>
      <c r="CCQ4" s="214"/>
      <c r="CCR4" s="214"/>
      <c r="CCS4" s="214"/>
      <c r="CCT4" s="214"/>
      <c r="CCU4" s="214"/>
      <c r="CCV4" s="214"/>
      <c r="CCW4" s="214"/>
      <c r="CCX4" s="214"/>
      <c r="CCY4" s="214"/>
      <c r="CCZ4" s="214"/>
      <c r="CDA4" s="214"/>
      <c r="CDB4" s="214"/>
      <c r="CDC4" s="214"/>
      <c r="CDD4" s="214"/>
      <c r="CDE4" s="214"/>
      <c r="CDF4" s="214"/>
      <c r="CDG4" s="214"/>
      <c r="CDH4" s="214"/>
      <c r="CDI4" s="214"/>
      <c r="CDJ4" s="214"/>
      <c r="CDK4" s="214"/>
      <c r="CDL4" s="214"/>
      <c r="CDM4" s="214"/>
      <c r="CDN4" s="214"/>
      <c r="CDO4" s="214"/>
      <c r="CDP4" s="214"/>
      <c r="CDQ4" s="214"/>
      <c r="CDR4" s="214"/>
      <c r="CDS4" s="214"/>
      <c r="CDT4" s="214"/>
      <c r="CDU4" s="214"/>
      <c r="CDV4" s="214"/>
      <c r="CDW4" s="214"/>
      <c r="CDX4" s="214"/>
      <c r="CDY4" s="214"/>
      <c r="CDZ4" s="214"/>
      <c r="CEA4" s="214"/>
      <c r="CEB4" s="214"/>
      <c r="CEC4" s="214"/>
      <c r="CED4" s="214"/>
      <c r="CEE4" s="214"/>
      <c r="CEF4" s="214"/>
      <c r="CEG4" s="214"/>
      <c r="CEH4" s="214"/>
      <c r="CEI4" s="214"/>
      <c r="CEJ4" s="214"/>
      <c r="CEK4" s="214"/>
      <c r="CEL4" s="214"/>
      <c r="CEM4" s="214"/>
      <c r="CEN4" s="214"/>
      <c r="CEO4" s="214"/>
      <c r="CEP4" s="214"/>
      <c r="CEQ4" s="214"/>
      <c r="CER4" s="214"/>
      <c r="CES4" s="214"/>
      <c r="CET4" s="214"/>
      <c r="CEU4" s="214"/>
      <c r="CEV4" s="214"/>
      <c r="CEW4" s="214"/>
      <c r="CEX4" s="214"/>
      <c r="CEY4" s="214"/>
      <c r="CEZ4" s="214"/>
      <c r="CFA4" s="214"/>
      <c r="CFB4" s="214"/>
      <c r="CFC4" s="214"/>
      <c r="CFD4" s="214"/>
      <c r="CFE4" s="214"/>
      <c r="CFF4" s="214"/>
      <c r="CFG4" s="214"/>
      <c r="CFH4" s="214"/>
      <c r="CFI4" s="214"/>
      <c r="CFJ4" s="214"/>
      <c r="CFK4" s="214"/>
      <c r="CFL4" s="214"/>
      <c r="CFM4" s="214"/>
      <c r="CFN4" s="214"/>
      <c r="CFO4" s="214"/>
      <c r="CFP4" s="214"/>
      <c r="CFQ4" s="214"/>
      <c r="CFR4" s="214"/>
      <c r="CFS4" s="214"/>
      <c r="CFT4" s="214"/>
      <c r="CFU4" s="214"/>
      <c r="CFV4" s="214"/>
      <c r="CFW4" s="214"/>
      <c r="CFX4" s="214"/>
      <c r="CFY4" s="214"/>
      <c r="CFZ4" s="214"/>
      <c r="CGA4" s="214"/>
      <c r="CGB4" s="214"/>
      <c r="CGC4" s="214"/>
      <c r="CGD4" s="214"/>
      <c r="CGE4" s="214"/>
      <c r="CGF4" s="214"/>
      <c r="CGG4" s="214"/>
      <c r="CGH4" s="214"/>
      <c r="CGI4" s="214"/>
      <c r="CGJ4" s="214"/>
      <c r="CGK4" s="214"/>
      <c r="CGL4" s="214"/>
      <c r="CGM4" s="214"/>
      <c r="CGN4" s="214"/>
      <c r="CGO4" s="214"/>
      <c r="CGP4" s="214"/>
      <c r="CGQ4" s="214"/>
      <c r="CGR4" s="214"/>
      <c r="CGS4" s="214"/>
      <c r="CGT4" s="214"/>
      <c r="CGU4" s="214"/>
      <c r="CGV4" s="214"/>
      <c r="CGW4" s="214"/>
      <c r="CGX4" s="214"/>
      <c r="CGY4" s="214"/>
      <c r="CGZ4" s="214"/>
      <c r="CHA4" s="214"/>
      <c r="CHB4" s="214"/>
      <c r="CHC4" s="214"/>
      <c r="CHD4" s="214"/>
      <c r="CHE4" s="214"/>
      <c r="CHF4" s="214"/>
      <c r="CHG4" s="214"/>
      <c r="CHH4" s="214"/>
      <c r="CHI4" s="214"/>
      <c r="CHJ4" s="214"/>
      <c r="CHK4" s="214"/>
      <c r="CHL4" s="214"/>
      <c r="CHM4" s="214"/>
      <c r="CHN4" s="214"/>
      <c r="CHO4" s="214"/>
      <c r="CHP4" s="214"/>
      <c r="CHQ4" s="214"/>
      <c r="CHR4" s="214"/>
      <c r="CHS4" s="214"/>
      <c r="CHT4" s="214"/>
      <c r="CHU4" s="214"/>
      <c r="CHV4" s="214"/>
      <c r="CHW4" s="214"/>
      <c r="CHX4" s="214"/>
      <c r="CHY4" s="214"/>
      <c r="CHZ4" s="214"/>
      <c r="CIA4" s="214"/>
      <c r="CIB4" s="214"/>
      <c r="CIC4" s="214"/>
      <c r="CID4" s="214"/>
      <c r="CIE4" s="214"/>
      <c r="CIF4" s="214"/>
      <c r="CIG4" s="214"/>
      <c r="CIH4" s="214"/>
      <c r="CII4" s="214"/>
      <c r="CIJ4" s="214"/>
      <c r="CIK4" s="214"/>
      <c r="CIL4" s="214"/>
      <c r="CIM4" s="214"/>
      <c r="CIN4" s="214"/>
      <c r="CIO4" s="214"/>
      <c r="CIP4" s="214"/>
      <c r="CIQ4" s="214"/>
      <c r="CIR4" s="214"/>
      <c r="CIS4" s="214"/>
      <c r="CIT4" s="214"/>
      <c r="CIU4" s="214"/>
      <c r="CIV4" s="214"/>
      <c r="CIW4" s="214"/>
      <c r="CIX4" s="214"/>
      <c r="CIY4" s="214"/>
      <c r="CIZ4" s="214"/>
      <c r="CJA4" s="214"/>
      <c r="CJB4" s="214"/>
      <c r="CJC4" s="214"/>
      <c r="CJD4" s="214"/>
      <c r="CJE4" s="214"/>
      <c r="CJF4" s="214"/>
      <c r="CJG4" s="214"/>
      <c r="CJH4" s="214"/>
      <c r="CJI4" s="214"/>
      <c r="CJJ4" s="214"/>
      <c r="CJK4" s="214"/>
      <c r="CJL4" s="214"/>
      <c r="CJM4" s="214"/>
      <c r="CJN4" s="214"/>
      <c r="CJO4" s="214"/>
      <c r="CJP4" s="214"/>
      <c r="CJQ4" s="214"/>
      <c r="CJR4" s="214"/>
      <c r="CJS4" s="214"/>
      <c r="CJT4" s="214"/>
      <c r="CJU4" s="214"/>
      <c r="CJV4" s="214"/>
      <c r="CJW4" s="214"/>
      <c r="CJX4" s="214"/>
      <c r="CJY4" s="214"/>
      <c r="CJZ4" s="214"/>
      <c r="CKA4" s="214"/>
      <c r="CKB4" s="214"/>
      <c r="CKC4" s="214"/>
      <c r="CKD4" s="214"/>
      <c r="CKE4" s="214"/>
      <c r="CKF4" s="214"/>
      <c r="CKG4" s="214"/>
      <c r="CKH4" s="214"/>
      <c r="CKI4" s="214"/>
      <c r="CKJ4" s="214"/>
      <c r="CKK4" s="214"/>
      <c r="CKL4" s="214"/>
      <c r="CKM4" s="214"/>
      <c r="CKN4" s="214"/>
      <c r="CKO4" s="214"/>
      <c r="CKP4" s="214"/>
      <c r="CKQ4" s="214"/>
      <c r="CKR4" s="214"/>
      <c r="CKS4" s="214"/>
      <c r="CKT4" s="214"/>
      <c r="CKU4" s="214"/>
      <c r="CKV4" s="214"/>
      <c r="CKW4" s="214"/>
      <c r="CKX4" s="214"/>
      <c r="CKY4" s="214"/>
      <c r="CKZ4" s="214"/>
      <c r="CLA4" s="214"/>
      <c r="CLB4" s="214"/>
      <c r="CLC4" s="214"/>
      <c r="CLD4" s="214"/>
      <c r="CLE4" s="214"/>
      <c r="CLF4" s="214"/>
      <c r="CLG4" s="214"/>
      <c r="CLH4" s="214"/>
      <c r="CLI4" s="214"/>
      <c r="CLJ4" s="214"/>
      <c r="CLK4" s="214"/>
      <c r="CLL4" s="214"/>
      <c r="CLM4" s="214"/>
      <c r="CLN4" s="214"/>
      <c r="CLO4" s="214"/>
      <c r="CLP4" s="214"/>
      <c r="CLQ4" s="214"/>
      <c r="CLR4" s="214"/>
      <c r="CLS4" s="214"/>
      <c r="CLT4" s="214"/>
      <c r="CLU4" s="214"/>
      <c r="CLV4" s="214"/>
      <c r="CLW4" s="214"/>
      <c r="CLX4" s="214"/>
      <c r="CLY4" s="214"/>
      <c r="CLZ4" s="214"/>
      <c r="CMA4" s="214"/>
      <c r="CMB4" s="214"/>
      <c r="CMC4" s="214"/>
      <c r="CMD4" s="214"/>
      <c r="CME4" s="214"/>
      <c r="CMF4" s="214"/>
      <c r="CMG4" s="214"/>
      <c r="CMH4" s="214"/>
      <c r="CMI4" s="214"/>
      <c r="CMJ4" s="214"/>
      <c r="CMK4" s="214"/>
      <c r="CML4" s="214"/>
      <c r="CMM4" s="214"/>
      <c r="CMN4" s="214"/>
      <c r="CMO4" s="214"/>
      <c r="CMP4" s="214"/>
      <c r="CMQ4" s="214"/>
      <c r="CMR4" s="214"/>
      <c r="CMS4" s="214"/>
      <c r="CMT4" s="214"/>
      <c r="CMU4" s="214"/>
      <c r="CMV4" s="214"/>
      <c r="CMW4" s="214"/>
      <c r="CMX4" s="214"/>
      <c r="CMY4" s="214"/>
      <c r="CMZ4" s="214"/>
      <c r="CNA4" s="214"/>
      <c r="CNB4" s="214"/>
      <c r="CNC4" s="214"/>
      <c r="CND4" s="214"/>
      <c r="CNE4" s="214"/>
      <c r="CNF4" s="214"/>
      <c r="CNG4" s="214"/>
      <c r="CNH4" s="214"/>
      <c r="CNI4" s="214"/>
      <c r="CNJ4" s="214"/>
      <c r="CNK4" s="214"/>
      <c r="CNL4" s="214"/>
      <c r="CNM4" s="214"/>
      <c r="CNN4" s="214"/>
      <c r="CNO4" s="214"/>
      <c r="CNP4" s="214"/>
      <c r="CNQ4" s="214"/>
      <c r="CNR4" s="214"/>
      <c r="CNS4" s="214"/>
      <c r="CNT4" s="214"/>
      <c r="CNU4" s="214"/>
      <c r="CNV4" s="214"/>
      <c r="CNW4" s="214"/>
      <c r="CNX4" s="214"/>
      <c r="CNY4" s="214"/>
      <c r="CNZ4" s="214"/>
      <c r="COA4" s="214"/>
      <c r="COB4" s="214"/>
      <c r="COC4" s="214"/>
      <c r="COD4" s="214"/>
      <c r="COE4" s="214"/>
      <c r="COF4" s="214"/>
      <c r="COG4" s="214"/>
      <c r="COH4" s="214"/>
      <c r="COI4" s="214"/>
      <c r="COJ4" s="214"/>
      <c r="COK4" s="214"/>
      <c r="COL4" s="214"/>
      <c r="COM4" s="214"/>
      <c r="CON4" s="214"/>
      <c r="COO4" s="214"/>
      <c r="COP4" s="214"/>
      <c r="COQ4" s="214"/>
      <c r="COR4" s="214"/>
      <c r="COS4" s="214"/>
      <c r="COT4" s="214"/>
      <c r="COU4" s="214"/>
      <c r="COV4" s="214"/>
      <c r="COW4" s="214"/>
      <c r="COX4" s="214"/>
      <c r="COY4" s="214"/>
      <c r="COZ4" s="214"/>
      <c r="CPA4" s="214"/>
      <c r="CPB4" s="214"/>
      <c r="CPC4" s="214"/>
      <c r="CPD4" s="214"/>
      <c r="CPE4" s="214"/>
      <c r="CPF4" s="214"/>
      <c r="CPG4" s="214"/>
      <c r="CPH4" s="214"/>
      <c r="CPI4" s="214"/>
      <c r="CPJ4" s="214"/>
      <c r="CPK4" s="214"/>
      <c r="CPL4" s="214"/>
      <c r="CPM4" s="214"/>
      <c r="CPN4" s="214"/>
      <c r="CPO4" s="214"/>
      <c r="CPP4" s="214"/>
      <c r="CPQ4" s="214"/>
      <c r="CPR4" s="214"/>
      <c r="CPS4" s="214"/>
      <c r="CPT4" s="214"/>
      <c r="CPU4" s="214"/>
      <c r="CPV4" s="214"/>
      <c r="CPW4" s="214"/>
      <c r="CPX4" s="214"/>
      <c r="CPY4" s="214"/>
      <c r="CPZ4" s="214"/>
      <c r="CQA4" s="214"/>
      <c r="CQB4" s="214"/>
      <c r="CQC4" s="214"/>
      <c r="CQD4" s="214"/>
      <c r="CQE4" s="214"/>
      <c r="CQF4" s="214"/>
      <c r="CQG4" s="214"/>
      <c r="CQH4" s="214"/>
      <c r="CQI4" s="214"/>
      <c r="CQJ4" s="214"/>
      <c r="CQK4" s="214"/>
      <c r="CQL4" s="214"/>
      <c r="CQM4" s="214"/>
      <c r="CQN4" s="214"/>
      <c r="CQO4" s="214"/>
      <c r="CQP4" s="214"/>
      <c r="CQQ4" s="214"/>
      <c r="CQR4" s="214"/>
      <c r="CQS4" s="214"/>
      <c r="CQT4" s="214"/>
      <c r="CQU4" s="214"/>
      <c r="CQV4" s="214"/>
      <c r="CQW4" s="214"/>
      <c r="CQX4" s="214"/>
      <c r="CQY4" s="214"/>
      <c r="CQZ4" s="214"/>
      <c r="CRA4" s="214"/>
      <c r="CRB4" s="214"/>
      <c r="CRC4" s="214"/>
      <c r="CRD4" s="214"/>
      <c r="CRE4" s="214"/>
      <c r="CRF4" s="214"/>
      <c r="CRG4" s="214"/>
      <c r="CRH4" s="214"/>
      <c r="CRI4" s="214"/>
      <c r="CRJ4" s="214"/>
      <c r="CRK4" s="214"/>
      <c r="CRL4" s="214"/>
      <c r="CRM4" s="214"/>
      <c r="CRN4" s="214"/>
      <c r="CRO4" s="214"/>
      <c r="CRP4" s="214"/>
      <c r="CRQ4" s="214"/>
      <c r="CRR4" s="214"/>
      <c r="CRS4" s="214"/>
      <c r="CRT4" s="214"/>
      <c r="CRU4" s="214"/>
      <c r="CRV4" s="214"/>
      <c r="CRW4" s="214"/>
      <c r="CRX4" s="214"/>
      <c r="CRY4" s="214"/>
      <c r="CRZ4" s="214"/>
      <c r="CSA4" s="214"/>
      <c r="CSB4" s="214"/>
      <c r="CSC4" s="214"/>
      <c r="CSD4" s="214"/>
      <c r="CSE4" s="214"/>
      <c r="CSF4" s="214"/>
      <c r="CSG4" s="214"/>
      <c r="CSH4" s="214"/>
      <c r="CSI4" s="214"/>
      <c r="CSJ4" s="214"/>
      <c r="CSK4" s="214"/>
      <c r="CSL4" s="214"/>
      <c r="CSM4" s="214"/>
      <c r="CSN4" s="214"/>
      <c r="CSO4" s="214"/>
      <c r="CSP4" s="214"/>
      <c r="CSQ4" s="214"/>
      <c r="CSR4" s="214"/>
      <c r="CSS4" s="214"/>
      <c r="CST4" s="214"/>
      <c r="CSU4" s="214"/>
      <c r="CSV4" s="214"/>
      <c r="CSW4" s="214"/>
      <c r="CSX4" s="214"/>
      <c r="CSY4" s="214"/>
      <c r="CSZ4" s="214"/>
      <c r="CTA4" s="214"/>
      <c r="CTB4" s="214"/>
      <c r="CTC4" s="214"/>
      <c r="CTD4" s="214"/>
      <c r="CTE4" s="214"/>
      <c r="CTF4" s="214"/>
      <c r="CTG4" s="214"/>
      <c r="CTH4" s="214"/>
      <c r="CTI4" s="214"/>
      <c r="CTJ4" s="214"/>
      <c r="CTK4" s="214"/>
      <c r="CTL4" s="214"/>
      <c r="CTM4" s="214"/>
      <c r="CTN4" s="214"/>
      <c r="CTO4" s="214"/>
      <c r="CTP4" s="214"/>
      <c r="CTQ4" s="214"/>
      <c r="CTR4" s="214"/>
      <c r="CTS4" s="214"/>
      <c r="CTT4" s="214"/>
      <c r="CTU4" s="214"/>
      <c r="CTV4" s="214"/>
      <c r="CTW4" s="214"/>
      <c r="CTX4" s="214"/>
      <c r="CTY4" s="214"/>
      <c r="CTZ4" s="214"/>
      <c r="CUA4" s="214"/>
      <c r="CUB4" s="214"/>
      <c r="CUC4" s="214"/>
      <c r="CUD4" s="214"/>
      <c r="CUE4" s="214"/>
      <c r="CUF4" s="214"/>
      <c r="CUG4" s="214"/>
      <c r="CUH4" s="214"/>
      <c r="CUI4" s="214"/>
      <c r="CUJ4" s="214"/>
      <c r="CUK4" s="214"/>
      <c r="CUL4" s="214"/>
      <c r="CUM4" s="214"/>
      <c r="CUN4" s="214"/>
      <c r="CUO4" s="214"/>
      <c r="CUP4" s="214"/>
      <c r="CUQ4" s="214"/>
      <c r="CUR4" s="214"/>
      <c r="CUS4" s="214"/>
      <c r="CUT4" s="214"/>
      <c r="CUU4" s="214"/>
      <c r="CUV4" s="214"/>
      <c r="CUW4" s="214"/>
      <c r="CUX4" s="214"/>
      <c r="CUY4" s="214"/>
      <c r="CUZ4" s="214"/>
      <c r="CVA4" s="214"/>
      <c r="CVB4" s="214"/>
      <c r="CVC4" s="214"/>
      <c r="CVD4" s="214"/>
      <c r="CVE4" s="214"/>
      <c r="CVF4" s="214"/>
      <c r="CVG4" s="214"/>
      <c r="CVH4" s="214"/>
      <c r="CVI4" s="214"/>
      <c r="CVJ4" s="214"/>
      <c r="CVK4" s="214"/>
      <c r="CVL4" s="214"/>
      <c r="CVM4" s="214"/>
      <c r="CVN4" s="214"/>
      <c r="CVO4" s="214"/>
      <c r="CVP4" s="214"/>
      <c r="CVQ4" s="214"/>
      <c r="CVR4" s="214"/>
      <c r="CVS4" s="214"/>
      <c r="CVT4" s="214"/>
      <c r="CVU4" s="214"/>
      <c r="CVV4" s="214"/>
      <c r="CVW4" s="214"/>
      <c r="CVX4" s="214"/>
      <c r="CVY4" s="214"/>
      <c r="CVZ4" s="214"/>
      <c r="CWA4" s="214"/>
      <c r="CWB4" s="214"/>
      <c r="CWC4" s="214"/>
      <c r="CWD4" s="214"/>
      <c r="CWE4" s="214"/>
      <c r="CWF4" s="214"/>
      <c r="CWG4" s="214"/>
      <c r="CWH4" s="214"/>
      <c r="CWI4" s="214"/>
      <c r="CWJ4" s="214"/>
      <c r="CWK4" s="214"/>
      <c r="CWL4" s="214"/>
      <c r="CWM4" s="214"/>
      <c r="CWN4" s="214"/>
      <c r="CWO4" s="214"/>
      <c r="CWP4" s="214"/>
      <c r="CWQ4" s="214"/>
      <c r="CWR4" s="214"/>
      <c r="CWS4" s="214"/>
      <c r="CWT4" s="214"/>
      <c r="CWU4" s="214"/>
      <c r="CWV4" s="214"/>
      <c r="CWW4" s="214"/>
      <c r="CWX4" s="214"/>
      <c r="CWY4" s="214"/>
      <c r="CWZ4" s="214"/>
      <c r="CXA4" s="214"/>
      <c r="CXB4" s="214"/>
      <c r="CXC4" s="214"/>
      <c r="CXD4" s="214"/>
      <c r="CXE4" s="214"/>
      <c r="CXF4" s="214"/>
      <c r="CXG4" s="214"/>
      <c r="CXH4" s="214"/>
      <c r="CXI4" s="214"/>
      <c r="CXJ4" s="214"/>
      <c r="CXK4" s="214"/>
      <c r="CXL4" s="214"/>
      <c r="CXM4" s="214"/>
      <c r="CXN4" s="214"/>
      <c r="CXO4" s="214"/>
      <c r="CXP4" s="214"/>
      <c r="CXQ4" s="214"/>
      <c r="CXR4" s="214"/>
      <c r="CXS4" s="214"/>
      <c r="CXT4" s="214"/>
      <c r="CXU4" s="214"/>
      <c r="CXV4" s="214"/>
      <c r="CXW4" s="214"/>
      <c r="CXX4" s="214"/>
      <c r="CXY4" s="214"/>
      <c r="CXZ4" s="214"/>
      <c r="CYA4" s="214"/>
      <c r="CYB4" s="214"/>
      <c r="CYC4" s="214"/>
      <c r="CYD4" s="214"/>
      <c r="CYE4" s="214"/>
      <c r="CYF4" s="214"/>
      <c r="CYG4" s="214"/>
      <c r="CYH4" s="214"/>
      <c r="CYI4" s="214"/>
      <c r="CYJ4" s="214"/>
      <c r="CYK4" s="214"/>
      <c r="CYL4" s="214"/>
      <c r="CYM4" s="214"/>
      <c r="CYN4" s="214"/>
      <c r="CYO4" s="214"/>
      <c r="CYP4" s="214"/>
      <c r="CYQ4" s="214"/>
      <c r="CYR4" s="214"/>
      <c r="CYS4" s="214"/>
      <c r="CYT4" s="214"/>
      <c r="CYU4" s="214"/>
      <c r="CYV4" s="214"/>
      <c r="CYW4" s="214"/>
      <c r="CYX4" s="214"/>
      <c r="CYY4" s="214"/>
      <c r="CYZ4" s="214"/>
      <c r="CZA4" s="214"/>
      <c r="CZB4" s="214"/>
      <c r="CZC4" s="214"/>
      <c r="CZD4" s="214"/>
      <c r="CZE4" s="214"/>
      <c r="CZF4" s="214"/>
      <c r="CZG4" s="214"/>
      <c r="CZH4" s="214"/>
      <c r="CZI4" s="214"/>
      <c r="CZJ4" s="214"/>
      <c r="CZK4" s="214"/>
      <c r="CZL4" s="214"/>
      <c r="CZM4" s="214"/>
      <c r="CZN4" s="214"/>
      <c r="CZO4" s="214"/>
      <c r="CZP4" s="214"/>
      <c r="CZQ4" s="214"/>
      <c r="CZR4" s="214"/>
      <c r="CZS4" s="214"/>
      <c r="CZT4" s="214"/>
      <c r="CZU4" s="214"/>
      <c r="CZV4" s="214"/>
      <c r="CZW4" s="214"/>
      <c r="CZX4" s="214"/>
      <c r="CZY4" s="214"/>
      <c r="CZZ4" s="214"/>
      <c r="DAA4" s="214"/>
      <c r="DAB4" s="214"/>
      <c r="DAC4" s="214"/>
      <c r="DAD4" s="214"/>
      <c r="DAE4" s="214"/>
      <c r="DAF4" s="214"/>
      <c r="DAG4" s="214"/>
      <c r="DAH4" s="214"/>
      <c r="DAI4" s="214"/>
      <c r="DAJ4" s="214"/>
      <c r="DAK4" s="214"/>
      <c r="DAL4" s="214"/>
      <c r="DAM4" s="214"/>
      <c r="DAN4" s="214"/>
      <c r="DAO4" s="214"/>
      <c r="DAP4" s="214"/>
      <c r="DAQ4" s="214"/>
      <c r="DAR4" s="214"/>
      <c r="DAS4" s="214"/>
      <c r="DAT4" s="214"/>
      <c r="DAU4" s="214"/>
      <c r="DAV4" s="214"/>
      <c r="DAW4" s="214"/>
      <c r="DAX4" s="214"/>
      <c r="DAY4" s="214"/>
      <c r="DAZ4" s="214"/>
      <c r="DBA4" s="214"/>
      <c r="DBB4" s="214"/>
      <c r="DBC4" s="214"/>
      <c r="DBD4" s="214"/>
      <c r="DBE4" s="214"/>
      <c r="DBF4" s="214"/>
      <c r="DBG4" s="214"/>
      <c r="DBH4" s="214"/>
      <c r="DBI4" s="214"/>
      <c r="DBJ4" s="214"/>
      <c r="DBK4" s="214"/>
      <c r="DBL4" s="214"/>
      <c r="DBM4" s="214"/>
      <c r="DBN4" s="214"/>
      <c r="DBO4" s="214"/>
      <c r="DBP4" s="214"/>
      <c r="DBQ4" s="214"/>
      <c r="DBR4" s="214"/>
      <c r="DBS4" s="214"/>
      <c r="DBT4" s="214"/>
      <c r="DBU4" s="214"/>
      <c r="DBV4" s="214"/>
      <c r="DBW4" s="214"/>
      <c r="DBX4" s="214"/>
      <c r="DBY4" s="214"/>
      <c r="DBZ4" s="214"/>
      <c r="DCA4" s="214"/>
      <c r="DCB4" s="214"/>
      <c r="DCC4" s="214"/>
      <c r="DCD4" s="214"/>
      <c r="DCE4" s="214"/>
      <c r="DCF4" s="214"/>
      <c r="DCG4" s="214"/>
      <c r="DCH4" s="214"/>
      <c r="DCI4" s="214"/>
      <c r="DCJ4" s="214"/>
      <c r="DCK4" s="214"/>
      <c r="DCL4" s="214"/>
      <c r="DCM4" s="214"/>
      <c r="DCN4" s="214"/>
      <c r="DCO4" s="214"/>
      <c r="DCP4" s="214"/>
      <c r="DCQ4" s="214"/>
      <c r="DCR4" s="214"/>
      <c r="DCS4" s="214"/>
      <c r="DCT4" s="214"/>
      <c r="DCU4" s="214"/>
      <c r="DCV4" s="214"/>
      <c r="DCW4" s="214"/>
      <c r="DCX4" s="214"/>
      <c r="DCY4" s="214"/>
      <c r="DCZ4" s="214"/>
      <c r="DDA4" s="214"/>
      <c r="DDB4" s="214"/>
      <c r="DDC4" s="214"/>
      <c r="DDD4" s="214"/>
      <c r="DDE4" s="214"/>
      <c r="DDF4" s="214"/>
      <c r="DDG4" s="214"/>
      <c r="DDH4" s="214"/>
      <c r="DDI4" s="214"/>
      <c r="DDJ4" s="214"/>
      <c r="DDK4" s="214"/>
      <c r="DDL4" s="214"/>
      <c r="DDM4" s="214"/>
      <c r="DDN4" s="214"/>
      <c r="DDO4" s="214"/>
      <c r="DDP4" s="214"/>
      <c r="DDQ4" s="214"/>
      <c r="DDR4" s="214"/>
      <c r="DDS4" s="214"/>
      <c r="DDT4" s="214"/>
      <c r="DDU4" s="214"/>
      <c r="DDV4" s="214"/>
      <c r="DDW4" s="214"/>
      <c r="DDX4" s="214"/>
      <c r="DDY4" s="214"/>
      <c r="DDZ4" s="214"/>
      <c r="DEA4" s="214"/>
      <c r="DEB4" s="214"/>
      <c r="DEC4" s="214"/>
      <c r="DED4" s="214"/>
      <c r="DEE4" s="214"/>
      <c r="DEF4" s="214"/>
      <c r="DEG4" s="214"/>
      <c r="DEH4" s="214"/>
      <c r="DEI4" s="214"/>
      <c r="DEJ4" s="214"/>
      <c r="DEK4" s="214"/>
      <c r="DEL4" s="214"/>
      <c r="DEM4" s="214"/>
      <c r="DEN4" s="214"/>
      <c r="DEO4" s="214"/>
      <c r="DEP4" s="214"/>
      <c r="DEQ4" s="214"/>
      <c r="DER4" s="214"/>
      <c r="DES4" s="214"/>
      <c r="DET4" s="214"/>
      <c r="DEU4" s="214"/>
      <c r="DEV4" s="214"/>
      <c r="DEW4" s="214"/>
      <c r="DEX4" s="214"/>
      <c r="DEY4" s="214"/>
      <c r="DEZ4" s="214"/>
      <c r="DFA4" s="214"/>
      <c r="DFB4" s="214"/>
      <c r="DFC4" s="214"/>
      <c r="DFD4" s="214"/>
      <c r="DFE4" s="214"/>
      <c r="DFF4" s="214"/>
      <c r="DFG4" s="214"/>
      <c r="DFH4" s="214"/>
      <c r="DFI4" s="214"/>
      <c r="DFJ4" s="214"/>
      <c r="DFK4" s="214"/>
      <c r="DFL4" s="214"/>
      <c r="DFM4" s="214"/>
      <c r="DFN4" s="214"/>
      <c r="DFO4" s="214"/>
      <c r="DFP4" s="214"/>
      <c r="DFQ4" s="214"/>
      <c r="DFR4" s="214"/>
      <c r="DFS4" s="214"/>
      <c r="DFT4" s="214"/>
      <c r="DFU4" s="214"/>
      <c r="DFV4" s="214"/>
      <c r="DFW4" s="214"/>
      <c r="DFX4" s="214"/>
      <c r="DFY4" s="214"/>
      <c r="DFZ4" s="214"/>
      <c r="DGA4" s="214"/>
      <c r="DGB4" s="214"/>
      <c r="DGC4" s="214"/>
      <c r="DGD4" s="214"/>
      <c r="DGE4" s="214"/>
      <c r="DGF4" s="214"/>
      <c r="DGG4" s="214"/>
      <c r="DGH4" s="214"/>
      <c r="DGI4" s="214"/>
      <c r="DGJ4" s="214"/>
      <c r="DGK4" s="214"/>
      <c r="DGL4" s="214"/>
      <c r="DGM4" s="214"/>
      <c r="DGN4" s="214"/>
      <c r="DGO4" s="214"/>
      <c r="DGP4" s="214"/>
      <c r="DGQ4" s="214"/>
      <c r="DGR4" s="214"/>
      <c r="DGS4" s="214"/>
      <c r="DGT4" s="214"/>
      <c r="DGU4" s="214"/>
      <c r="DGV4" s="214"/>
      <c r="DGW4" s="214"/>
      <c r="DGX4" s="214"/>
      <c r="DGY4" s="214"/>
      <c r="DGZ4" s="214"/>
      <c r="DHA4" s="214"/>
      <c r="DHB4" s="214"/>
      <c r="DHC4" s="214"/>
      <c r="DHD4" s="214"/>
      <c r="DHE4" s="214"/>
      <c r="DHF4" s="214"/>
      <c r="DHG4" s="214"/>
      <c r="DHH4" s="214"/>
      <c r="DHI4" s="214"/>
      <c r="DHJ4" s="214"/>
      <c r="DHK4" s="214"/>
      <c r="DHL4" s="214"/>
      <c r="DHM4" s="214"/>
      <c r="DHN4" s="214"/>
      <c r="DHO4" s="214"/>
      <c r="DHP4" s="214"/>
      <c r="DHQ4" s="214"/>
      <c r="DHR4" s="214"/>
      <c r="DHS4" s="214"/>
      <c r="DHT4" s="214"/>
      <c r="DHU4" s="214"/>
      <c r="DHV4" s="214"/>
      <c r="DHW4" s="214"/>
      <c r="DHX4" s="214"/>
      <c r="DHY4" s="214"/>
      <c r="DHZ4" s="214"/>
      <c r="DIA4" s="214"/>
      <c r="DIB4" s="214"/>
      <c r="DIC4" s="214"/>
      <c r="DID4" s="214"/>
      <c r="DIE4" s="214"/>
      <c r="DIF4" s="214"/>
      <c r="DIG4" s="214"/>
      <c r="DIH4" s="214"/>
      <c r="DII4" s="214"/>
      <c r="DIJ4" s="214"/>
      <c r="DIK4" s="214"/>
      <c r="DIL4" s="214"/>
      <c r="DIM4" s="214"/>
      <c r="DIN4" s="214"/>
      <c r="DIO4" s="214"/>
      <c r="DIP4" s="214"/>
      <c r="DIQ4" s="214"/>
      <c r="DIR4" s="214"/>
      <c r="DIS4" s="214"/>
      <c r="DIT4" s="214"/>
      <c r="DIU4" s="214"/>
      <c r="DIV4" s="214"/>
      <c r="DIW4" s="214"/>
      <c r="DIX4" s="214"/>
      <c r="DIY4" s="214"/>
      <c r="DIZ4" s="214"/>
      <c r="DJA4" s="214"/>
      <c r="DJB4" s="214"/>
      <c r="DJC4" s="214"/>
      <c r="DJD4" s="214"/>
      <c r="DJE4" s="214"/>
      <c r="DJF4" s="214"/>
      <c r="DJG4" s="214"/>
      <c r="DJH4" s="214"/>
      <c r="DJI4" s="214"/>
      <c r="DJJ4" s="214"/>
      <c r="DJK4" s="214"/>
      <c r="DJL4" s="214"/>
      <c r="DJM4" s="214"/>
      <c r="DJN4" s="214"/>
      <c r="DJO4" s="214"/>
      <c r="DJP4" s="214"/>
      <c r="DJQ4" s="214"/>
      <c r="DJR4" s="214"/>
      <c r="DJS4" s="214"/>
      <c r="DJT4" s="214"/>
      <c r="DJU4" s="214"/>
      <c r="DJV4" s="214"/>
      <c r="DJW4" s="214"/>
      <c r="DJX4" s="214"/>
      <c r="DJY4" s="214"/>
      <c r="DJZ4" s="214"/>
      <c r="DKA4" s="214"/>
      <c r="DKB4" s="214"/>
      <c r="DKC4" s="214"/>
      <c r="DKD4" s="214"/>
      <c r="DKE4" s="214"/>
      <c r="DKF4" s="214"/>
      <c r="DKG4" s="214"/>
      <c r="DKH4" s="214"/>
      <c r="DKI4" s="214"/>
      <c r="DKJ4" s="214"/>
      <c r="DKK4" s="214"/>
      <c r="DKL4" s="214"/>
      <c r="DKM4" s="214"/>
      <c r="DKN4" s="214"/>
      <c r="DKO4" s="214"/>
      <c r="DKP4" s="214"/>
      <c r="DKQ4" s="214"/>
      <c r="DKR4" s="214"/>
      <c r="DKS4" s="214"/>
      <c r="DKT4" s="214"/>
      <c r="DKU4" s="214"/>
      <c r="DKV4" s="214"/>
      <c r="DKW4" s="214"/>
      <c r="DKX4" s="214"/>
      <c r="DKY4" s="214"/>
      <c r="DKZ4" s="214"/>
      <c r="DLA4" s="214"/>
      <c r="DLB4" s="214"/>
      <c r="DLC4" s="214"/>
      <c r="DLD4" s="214"/>
      <c r="DLE4" s="214"/>
      <c r="DLF4" s="214"/>
      <c r="DLG4" s="214"/>
      <c r="DLH4" s="214"/>
      <c r="DLI4" s="214"/>
      <c r="DLJ4" s="214"/>
      <c r="DLK4" s="214"/>
      <c r="DLL4" s="214"/>
      <c r="DLM4" s="214"/>
      <c r="DLN4" s="214"/>
      <c r="DLO4" s="214"/>
      <c r="DLP4" s="214"/>
      <c r="DLQ4" s="214"/>
      <c r="DLR4" s="214"/>
      <c r="DLS4" s="214"/>
      <c r="DLT4" s="214"/>
      <c r="DLU4" s="214"/>
      <c r="DLV4" s="214"/>
      <c r="DLW4" s="214"/>
      <c r="DLX4" s="214"/>
      <c r="DLY4" s="214"/>
      <c r="DLZ4" s="214"/>
      <c r="DMA4" s="214"/>
      <c r="DMB4" s="214"/>
      <c r="DMC4" s="214"/>
      <c r="DMD4" s="214"/>
      <c r="DME4" s="214"/>
      <c r="DMF4" s="214"/>
      <c r="DMG4" s="214"/>
      <c r="DMH4" s="214"/>
      <c r="DMI4" s="214"/>
      <c r="DMJ4" s="214"/>
      <c r="DMK4" s="214"/>
      <c r="DML4" s="214"/>
      <c r="DMM4" s="214"/>
      <c r="DMN4" s="214"/>
      <c r="DMO4" s="214"/>
      <c r="DMP4" s="214"/>
      <c r="DMQ4" s="214"/>
      <c r="DMR4" s="214"/>
      <c r="DMS4" s="214"/>
      <c r="DMT4" s="214"/>
      <c r="DMU4" s="214"/>
      <c r="DMV4" s="214"/>
      <c r="DMW4" s="214"/>
      <c r="DMX4" s="214"/>
      <c r="DMY4" s="214"/>
      <c r="DMZ4" s="214"/>
      <c r="DNA4" s="214"/>
      <c r="DNB4" s="214"/>
      <c r="DNC4" s="214"/>
      <c r="DND4" s="214"/>
      <c r="DNE4" s="214"/>
      <c r="DNF4" s="214"/>
      <c r="DNG4" s="214"/>
      <c r="DNH4" s="214"/>
      <c r="DNI4" s="214"/>
      <c r="DNJ4" s="214"/>
      <c r="DNK4" s="214"/>
      <c r="DNL4" s="214"/>
      <c r="DNM4" s="214"/>
      <c r="DNN4" s="214"/>
      <c r="DNO4" s="214"/>
      <c r="DNP4" s="214"/>
      <c r="DNQ4" s="214"/>
      <c r="DNR4" s="214"/>
      <c r="DNS4" s="214"/>
      <c r="DNT4" s="214"/>
      <c r="DNU4" s="214"/>
      <c r="DNV4" s="214"/>
      <c r="DNW4" s="214"/>
      <c r="DNX4" s="214"/>
      <c r="DNY4" s="214"/>
      <c r="DNZ4" s="214"/>
      <c r="DOA4" s="214"/>
      <c r="DOB4" s="214"/>
      <c r="DOC4" s="214"/>
      <c r="DOD4" s="214"/>
      <c r="DOE4" s="214"/>
      <c r="DOF4" s="214"/>
      <c r="DOG4" s="214"/>
      <c r="DOH4" s="214"/>
      <c r="DOI4" s="214"/>
      <c r="DOJ4" s="214"/>
      <c r="DOK4" s="214"/>
      <c r="DOL4" s="214"/>
      <c r="DOM4" s="214"/>
      <c r="DON4" s="214"/>
      <c r="DOO4" s="214"/>
      <c r="DOP4" s="214"/>
      <c r="DOQ4" s="214"/>
      <c r="DOR4" s="214"/>
      <c r="DOS4" s="214"/>
      <c r="DOT4" s="214"/>
      <c r="DOU4" s="214"/>
      <c r="DOV4" s="214"/>
      <c r="DOW4" s="214"/>
      <c r="DOX4" s="214"/>
      <c r="DOY4" s="214"/>
      <c r="DOZ4" s="214"/>
      <c r="DPA4" s="214"/>
      <c r="DPB4" s="214"/>
      <c r="DPC4" s="214"/>
      <c r="DPD4" s="214"/>
      <c r="DPE4" s="214"/>
      <c r="DPF4" s="214"/>
      <c r="DPG4" s="214"/>
      <c r="DPH4" s="214"/>
      <c r="DPI4" s="214"/>
      <c r="DPJ4" s="214"/>
      <c r="DPK4" s="214"/>
      <c r="DPL4" s="214"/>
      <c r="DPM4" s="214"/>
      <c r="DPN4" s="214"/>
      <c r="DPO4" s="214"/>
      <c r="DPP4" s="214"/>
      <c r="DPQ4" s="214"/>
      <c r="DPR4" s="214"/>
      <c r="DPS4" s="214"/>
      <c r="DPT4" s="214"/>
      <c r="DPU4" s="214"/>
      <c r="DPV4" s="214"/>
      <c r="DPW4" s="214"/>
      <c r="DPX4" s="214"/>
      <c r="DPY4" s="214"/>
      <c r="DPZ4" s="214"/>
      <c r="DQA4" s="214"/>
      <c r="DQB4" s="214"/>
      <c r="DQC4" s="214"/>
      <c r="DQD4" s="214"/>
      <c r="DQE4" s="214"/>
      <c r="DQF4" s="214"/>
      <c r="DQG4" s="214"/>
      <c r="DQH4" s="214"/>
      <c r="DQI4" s="214"/>
      <c r="DQJ4" s="214"/>
      <c r="DQK4" s="214"/>
      <c r="DQL4" s="214"/>
      <c r="DQM4" s="214"/>
      <c r="DQN4" s="214"/>
      <c r="DQO4" s="214"/>
      <c r="DQP4" s="214"/>
      <c r="DQQ4" s="214"/>
      <c r="DQR4" s="214"/>
      <c r="DQS4" s="214"/>
      <c r="DQT4" s="214"/>
      <c r="DQU4" s="214"/>
      <c r="DQV4" s="214"/>
      <c r="DQW4" s="214"/>
      <c r="DQX4" s="214"/>
      <c r="DQY4" s="214"/>
      <c r="DQZ4" s="214"/>
      <c r="DRA4" s="214"/>
      <c r="DRB4" s="214"/>
      <c r="DRC4" s="214"/>
      <c r="DRD4" s="214"/>
      <c r="DRE4" s="214"/>
      <c r="DRF4" s="214"/>
      <c r="DRG4" s="214"/>
      <c r="DRH4" s="214"/>
      <c r="DRI4" s="214"/>
      <c r="DRJ4" s="214"/>
      <c r="DRK4" s="214"/>
      <c r="DRL4" s="214"/>
      <c r="DRM4" s="214"/>
      <c r="DRN4" s="214"/>
      <c r="DRO4" s="214"/>
      <c r="DRP4" s="214"/>
      <c r="DRQ4" s="214"/>
      <c r="DRR4" s="214"/>
      <c r="DRS4" s="214"/>
      <c r="DRT4" s="214"/>
      <c r="DRU4" s="214"/>
      <c r="DRV4" s="214"/>
      <c r="DRW4" s="214"/>
      <c r="DRX4" s="214"/>
      <c r="DRY4" s="214"/>
      <c r="DRZ4" s="214"/>
      <c r="DSA4" s="214"/>
      <c r="DSB4" s="214"/>
      <c r="DSC4" s="214"/>
      <c r="DSD4" s="214"/>
      <c r="DSE4" s="214"/>
      <c r="DSF4" s="214"/>
      <c r="DSG4" s="214"/>
      <c r="DSH4" s="214"/>
      <c r="DSI4" s="214"/>
      <c r="DSJ4" s="214"/>
      <c r="DSK4" s="214"/>
      <c r="DSL4" s="214"/>
      <c r="DSM4" s="214"/>
      <c r="DSN4" s="214"/>
      <c r="DSO4" s="214"/>
      <c r="DSP4" s="214"/>
      <c r="DSQ4" s="214"/>
      <c r="DSR4" s="214"/>
      <c r="DSS4" s="214"/>
      <c r="DST4" s="214"/>
      <c r="DSU4" s="214"/>
      <c r="DSV4" s="214"/>
      <c r="DSW4" s="214"/>
      <c r="DSX4" s="214"/>
      <c r="DSY4" s="214"/>
      <c r="DSZ4" s="214"/>
      <c r="DTA4" s="214"/>
      <c r="DTB4" s="214"/>
      <c r="DTC4" s="214"/>
      <c r="DTD4" s="214"/>
      <c r="DTE4" s="214"/>
      <c r="DTF4" s="214"/>
      <c r="DTG4" s="214"/>
      <c r="DTH4" s="214"/>
      <c r="DTI4" s="214"/>
      <c r="DTJ4" s="214"/>
      <c r="DTK4" s="214"/>
      <c r="DTL4" s="214"/>
      <c r="DTM4" s="214"/>
      <c r="DTN4" s="214"/>
      <c r="DTO4" s="214"/>
      <c r="DTP4" s="214"/>
      <c r="DTQ4" s="214"/>
      <c r="DTR4" s="214"/>
      <c r="DTS4" s="214"/>
      <c r="DTT4" s="214"/>
      <c r="DTU4" s="214"/>
      <c r="DTV4" s="214"/>
      <c r="DTW4" s="214"/>
      <c r="DTX4" s="214"/>
      <c r="DTY4" s="214"/>
      <c r="DTZ4" s="214"/>
      <c r="DUA4" s="214"/>
      <c r="DUB4" s="214"/>
      <c r="DUC4" s="214"/>
      <c r="DUD4" s="214"/>
      <c r="DUE4" s="214"/>
      <c r="DUF4" s="214"/>
      <c r="DUG4" s="214"/>
      <c r="DUH4" s="214"/>
      <c r="DUI4" s="214"/>
      <c r="DUJ4" s="214"/>
      <c r="DUK4" s="214"/>
      <c r="DUL4" s="214"/>
      <c r="DUM4" s="214"/>
      <c r="DUN4" s="214"/>
      <c r="DUO4" s="214"/>
      <c r="DUP4" s="214"/>
      <c r="DUQ4" s="214"/>
      <c r="DUR4" s="214"/>
      <c r="DUS4" s="214"/>
      <c r="DUT4" s="214"/>
      <c r="DUU4" s="214"/>
      <c r="DUV4" s="214"/>
      <c r="DUW4" s="214"/>
      <c r="DUX4" s="214"/>
      <c r="DUY4" s="214"/>
      <c r="DUZ4" s="214"/>
      <c r="DVA4" s="214"/>
      <c r="DVB4" s="214"/>
      <c r="DVC4" s="214"/>
      <c r="DVD4" s="214"/>
      <c r="DVE4" s="214"/>
      <c r="DVF4" s="214"/>
      <c r="DVG4" s="214"/>
      <c r="DVH4" s="214"/>
      <c r="DVI4" s="214"/>
      <c r="DVJ4" s="214"/>
      <c r="DVK4" s="214"/>
      <c r="DVL4" s="214"/>
      <c r="DVM4" s="214"/>
      <c r="DVN4" s="214"/>
      <c r="DVO4" s="214"/>
      <c r="DVP4" s="214"/>
      <c r="DVQ4" s="214"/>
      <c r="DVR4" s="214"/>
      <c r="DVS4" s="214"/>
      <c r="DVT4" s="214"/>
      <c r="DVU4" s="214"/>
      <c r="DVV4" s="214"/>
      <c r="DVW4" s="214"/>
      <c r="DVX4" s="214"/>
      <c r="DVY4" s="214"/>
      <c r="DVZ4" s="214"/>
      <c r="DWA4" s="214"/>
      <c r="DWB4" s="214"/>
      <c r="DWC4" s="214"/>
      <c r="DWD4" s="214"/>
      <c r="DWE4" s="214"/>
      <c r="DWF4" s="214"/>
      <c r="DWG4" s="214"/>
      <c r="DWH4" s="214"/>
      <c r="DWI4" s="214"/>
      <c r="DWJ4" s="214"/>
      <c r="DWK4" s="214"/>
      <c r="DWL4" s="214"/>
      <c r="DWM4" s="214"/>
      <c r="DWN4" s="214"/>
      <c r="DWO4" s="214"/>
      <c r="DWP4" s="214"/>
      <c r="DWQ4" s="214"/>
      <c r="DWR4" s="214"/>
      <c r="DWS4" s="214"/>
      <c r="DWT4" s="214"/>
      <c r="DWU4" s="214"/>
      <c r="DWV4" s="214"/>
      <c r="DWW4" s="214"/>
      <c r="DWX4" s="214"/>
      <c r="DWY4" s="214"/>
      <c r="DWZ4" s="214"/>
      <c r="DXA4" s="214"/>
      <c r="DXB4" s="214"/>
      <c r="DXC4" s="214"/>
      <c r="DXD4" s="214"/>
      <c r="DXE4" s="214"/>
      <c r="DXF4" s="214"/>
      <c r="DXG4" s="214"/>
      <c r="DXH4" s="214"/>
      <c r="DXI4" s="214"/>
      <c r="DXJ4" s="214"/>
      <c r="DXK4" s="214"/>
      <c r="DXL4" s="214"/>
      <c r="DXM4" s="214"/>
      <c r="DXN4" s="214"/>
      <c r="DXO4" s="214"/>
      <c r="DXP4" s="214"/>
      <c r="DXQ4" s="214"/>
      <c r="DXR4" s="214"/>
      <c r="DXS4" s="214"/>
      <c r="DXT4" s="214"/>
      <c r="DXU4" s="214"/>
      <c r="DXV4" s="214"/>
      <c r="DXW4" s="214"/>
      <c r="DXX4" s="214"/>
      <c r="DXY4" s="214"/>
      <c r="DXZ4" s="214"/>
      <c r="DYA4" s="214"/>
      <c r="DYB4" s="214"/>
      <c r="DYC4" s="214"/>
      <c r="DYD4" s="214"/>
      <c r="DYE4" s="214"/>
      <c r="DYF4" s="214"/>
      <c r="DYG4" s="214"/>
      <c r="DYH4" s="214"/>
      <c r="DYI4" s="214"/>
      <c r="DYJ4" s="214"/>
      <c r="DYK4" s="214"/>
      <c r="DYL4" s="214"/>
      <c r="DYM4" s="214"/>
      <c r="DYN4" s="214"/>
      <c r="DYO4" s="214"/>
      <c r="DYP4" s="214"/>
      <c r="DYQ4" s="214"/>
      <c r="DYR4" s="214"/>
      <c r="DYS4" s="214"/>
      <c r="DYT4" s="214"/>
      <c r="DYU4" s="214"/>
      <c r="DYV4" s="214"/>
      <c r="DYW4" s="214"/>
      <c r="DYX4" s="214"/>
      <c r="DYY4" s="214"/>
      <c r="DYZ4" s="214"/>
      <c r="DZA4" s="214"/>
      <c r="DZB4" s="214"/>
      <c r="DZC4" s="214"/>
      <c r="DZD4" s="214"/>
      <c r="DZE4" s="214"/>
      <c r="DZF4" s="214"/>
      <c r="DZG4" s="214"/>
      <c r="DZH4" s="214"/>
      <c r="DZI4" s="214"/>
      <c r="DZJ4" s="214"/>
      <c r="DZK4" s="214"/>
      <c r="DZL4" s="214"/>
      <c r="DZM4" s="214"/>
      <c r="DZN4" s="214"/>
      <c r="DZO4" s="214"/>
      <c r="DZP4" s="214"/>
      <c r="DZQ4" s="214"/>
      <c r="DZR4" s="214"/>
      <c r="DZS4" s="214"/>
      <c r="DZT4" s="214"/>
      <c r="DZU4" s="214"/>
      <c r="DZV4" s="214"/>
      <c r="DZW4" s="214"/>
      <c r="DZX4" s="214"/>
      <c r="DZY4" s="214"/>
      <c r="DZZ4" s="214"/>
      <c r="EAA4" s="214"/>
      <c r="EAB4" s="214"/>
      <c r="EAC4" s="214"/>
      <c r="EAD4" s="214"/>
      <c r="EAE4" s="214"/>
      <c r="EAF4" s="214"/>
      <c r="EAG4" s="214"/>
      <c r="EAH4" s="214"/>
      <c r="EAI4" s="214"/>
      <c r="EAJ4" s="214"/>
      <c r="EAK4" s="214"/>
      <c r="EAL4" s="214"/>
      <c r="EAM4" s="214"/>
      <c r="EAN4" s="214"/>
      <c r="EAO4" s="214"/>
      <c r="EAP4" s="214"/>
      <c r="EAQ4" s="214"/>
      <c r="EAR4" s="214"/>
      <c r="EAS4" s="214"/>
      <c r="EAT4" s="214"/>
      <c r="EAU4" s="214"/>
      <c r="EAV4" s="214"/>
      <c r="EAW4" s="214"/>
      <c r="EAX4" s="214"/>
      <c r="EAY4" s="214"/>
      <c r="EAZ4" s="214"/>
      <c r="EBA4" s="214"/>
      <c r="EBB4" s="214"/>
      <c r="EBC4" s="214"/>
      <c r="EBD4" s="214"/>
      <c r="EBE4" s="214"/>
      <c r="EBF4" s="214"/>
      <c r="EBG4" s="214"/>
      <c r="EBH4" s="214"/>
      <c r="EBI4" s="214"/>
      <c r="EBJ4" s="214"/>
      <c r="EBK4" s="214"/>
      <c r="EBL4" s="214"/>
      <c r="EBM4" s="214"/>
      <c r="EBN4" s="214"/>
      <c r="EBO4" s="214"/>
      <c r="EBP4" s="214"/>
      <c r="EBQ4" s="214"/>
      <c r="EBR4" s="214"/>
      <c r="EBS4" s="214"/>
      <c r="EBT4" s="214"/>
      <c r="EBU4" s="214"/>
      <c r="EBV4" s="214"/>
      <c r="EBW4" s="214"/>
      <c r="EBX4" s="214"/>
      <c r="EBY4" s="214"/>
      <c r="EBZ4" s="214"/>
      <c r="ECA4" s="214"/>
      <c r="ECB4" s="214"/>
      <c r="ECC4" s="214"/>
      <c r="ECD4" s="214"/>
      <c r="ECE4" s="214"/>
      <c r="ECF4" s="214"/>
      <c r="ECG4" s="214"/>
      <c r="ECH4" s="214"/>
      <c r="ECI4" s="214"/>
      <c r="ECJ4" s="214"/>
      <c r="ECK4" s="214"/>
      <c r="ECL4" s="214"/>
      <c r="ECM4" s="214"/>
      <c r="ECN4" s="214"/>
      <c r="ECO4" s="214"/>
      <c r="ECP4" s="214"/>
      <c r="ECQ4" s="214"/>
      <c r="ECR4" s="214"/>
      <c r="ECS4" s="214"/>
      <c r="ECT4" s="214"/>
      <c r="ECU4" s="214"/>
      <c r="ECV4" s="214"/>
      <c r="ECW4" s="214"/>
      <c r="ECX4" s="214"/>
      <c r="ECY4" s="214"/>
      <c r="ECZ4" s="214"/>
      <c r="EDA4" s="214"/>
      <c r="EDB4" s="214"/>
      <c r="EDC4" s="214"/>
      <c r="EDD4" s="214"/>
      <c r="EDE4" s="214"/>
      <c r="EDF4" s="214"/>
      <c r="EDG4" s="214"/>
      <c r="EDH4" s="214"/>
      <c r="EDI4" s="214"/>
      <c r="EDJ4" s="214"/>
      <c r="EDK4" s="214"/>
      <c r="EDL4" s="214"/>
      <c r="EDM4" s="214"/>
      <c r="EDN4" s="214"/>
      <c r="EDO4" s="214"/>
      <c r="EDP4" s="214"/>
      <c r="EDQ4" s="214"/>
      <c r="EDR4" s="214"/>
      <c r="EDS4" s="214"/>
      <c r="EDT4" s="214"/>
      <c r="EDU4" s="214"/>
      <c r="EDV4" s="214"/>
      <c r="EDW4" s="214"/>
      <c r="EDX4" s="214"/>
      <c r="EDY4" s="214"/>
      <c r="EDZ4" s="214"/>
      <c r="EEA4" s="214"/>
      <c r="EEB4" s="214"/>
      <c r="EEC4" s="214"/>
      <c r="EED4" s="214"/>
      <c r="EEE4" s="214"/>
      <c r="EEF4" s="214"/>
      <c r="EEG4" s="214"/>
      <c r="EEH4" s="214"/>
      <c r="EEI4" s="214"/>
      <c r="EEJ4" s="214"/>
      <c r="EEK4" s="214"/>
      <c r="EEL4" s="214"/>
      <c r="EEM4" s="214"/>
      <c r="EEN4" s="214"/>
      <c r="EEO4" s="214"/>
      <c r="EEP4" s="214"/>
      <c r="EEQ4" s="214"/>
      <c r="EER4" s="214"/>
      <c r="EES4" s="214"/>
      <c r="EET4" s="214"/>
      <c r="EEU4" s="214"/>
      <c r="EEV4" s="214"/>
      <c r="EEW4" s="214"/>
      <c r="EEX4" s="214"/>
      <c r="EEY4" s="214"/>
      <c r="EEZ4" s="214"/>
      <c r="EFA4" s="214"/>
      <c r="EFB4" s="214"/>
      <c r="EFC4" s="214"/>
      <c r="EFD4" s="214"/>
      <c r="EFE4" s="214"/>
      <c r="EFF4" s="214"/>
      <c r="EFG4" s="214"/>
      <c r="EFH4" s="214"/>
      <c r="EFI4" s="214"/>
      <c r="EFJ4" s="214"/>
      <c r="EFK4" s="214"/>
      <c r="EFL4" s="214"/>
      <c r="EFM4" s="214"/>
      <c r="EFN4" s="214"/>
      <c r="EFO4" s="214"/>
      <c r="EFP4" s="214"/>
      <c r="EFQ4" s="214"/>
      <c r="EFR4" s="214"/>
      <c r="EFS4" s="214"/>
      <c r="EFT4" s="214"/>
      <c r="EFU4" s="214"/>
      <c r="EFV4" s="214"/>
      <c r="EFW4" s="214"/>
      <c r="EFX4" s="214"/>
      <c r="EFY4" s="214"/>
      <c r="EFZ4" s="214"/>
      <c r="EGA4" s="214"/>
      <c r="EGB4" s="214"/>
      <c r="EGC4" s="214"/>
      <c r="EGD4" s="214"/>
      <c r="EGE4" s="214"/>
      <c r="EGF4" s="214"/>
      <c r="EGG4" s="214"/>
      <c r="EGH4" s="214"/>
      <c r="EGI4" s="214"/>
      <c r="EGJ4" s="214"/>
      <c r="EGK4" s="214"/>
      <c r="EGL4" s="214"/>
      <c r="EGM4" s="214"/>
      <c r="EGN4" s="214"/>
      <c r="EGO4" s="214"/>
      <c r="EGP4" s="214"/>
      <c r="EGQ4" s="214"/>
      <c r="EGR4" s="214"/>
      <c r="EGS4" s="214"/>
      <c r="EGT4" s="214"/>
      <c r="EGU4" s="214"/>
      <c r="EGV4" s="214"/>
      <c r="EGW4" s="214"/>
      <c r="EGX4" s="214"/>
      <c r="EGY4" s="214"/>
      <c r="EGZ4" s="214"/>
      <c r="EHA4" s="214"/>
      <c r="EHB4" s="214"/>
      <c r="EHC4" s="214"/>
      <c r="EHD4" s="214"/>
      <c r="EHE4" s="214"/>
      <c r="EHF4" s="214"/>
      <c r="EHG4" s="214"/>
      <c r="EHH4" s="214"/>
      <c r="EHI4" s="214"/>
      <c r="EHJ4" s="214"/>
      <c r="EHK4" s="214"/>
      <c r="EHL4" s="214"/>
      <c r="EHM4" s="214"/>
      <c r="EHN4" s="214"/>
      <c r="EHO4" s="214"/>
      <c r="EHP4" s="214"/>
      <c r="EHQ4" s="214"/>
      <c r="EHR4" s="214"/>
      <c r="EHS4" s="214"/>
      <c r="EHT4" s="214"/>
      <c r="EHU4" s="214"/>
      <c r="EHV4" s="214"/>
      <c r="EHW4" s="214"/>
      <c r="EHX4" s="214"/>
      <c r="EHY4" s="214"/>
      <c r="EHZ4" s="214"/>
      <c r="EIA4" s="214"/>
      <c r="EIB4" s="214"/>
      <c r="EIC4" s="214"/>
      <c r="EID4" s="214"/>
      <c r="EIE4" s="214"/>
      <c r="EIF4" s="214"/>
      <c r="EIG4" s="214"/>
      <c r="EIH4" s="214"/>
      <c r="EII4" s="214"/>
      <c r="EIJ4" s="214"/>
      <c r="EIK4" s="214"/>
      <c r="EIL4" s="214"/>
      <c r="EIM4" s="214"/>
      <c r="EIN4" s="214"/>
      <c r="EIO4" s="214"/>
      <c r="EIP4" s="214"/>
      <c r="EIQ4" s="214"/>
      <c r="EIR4" s="214"/>
      <c r="EIS4" s="214"/>
      <c r="EIT4" s="214"/>
      <c r="EIU4" s="214"/>
      <c r="EIV4" s="214"/>
      <c r="EIW4" s="214"/>
      <c r="EIX4" s="214"/>
      <c r="EIY4" s="214"/>
      <c r="EIZ4" s="214"/>
      <c r="EJA4" s="214"/>
      <c r="EJB4" s="214"/>
      <c r="EJC4" s="214"/>
      <c r="EJD4" s="214"/>
      <c r="EJE4" s="214"/>
      <c r="EJF4" s="214"/>
      <c r="EJG4" s="214"/>
      <c r="EJH4" s="214"/>
      <c r="EJI4" s="214"/>
      <c r="EJJ4" s="214"/>
      <c r="EJK4" s="214"/>
      <c r="EJL4" s="214"/>
      <c r="EJM4" s="214"/>
      <c r="EJN4" s="214"/>
      <c r="EJO4" s="214"/>
      <c r="EJP4" s="214"/>
      <c r="EJQ4" s="214"/>
      <c r="EJR4" s="214"/>
      <c r="EJS4" s="214"/>
      <c r="EJT4" s="214"/>
      <c r="EJU4" s="214"/>
      <c r="EJV4" s="214"/>
      <c r="EJW4" s="214"/>
      <c r="EJX4" s="214"/>
      <c r="EJY4" s="214"/>
      <c r="EJZ4" s="214"/>
      <c r="EKA4" s="214"/>
      <c r="EKB4" s="214"/>
      <c r="EKC4" s="214"/>
      <c r="EKD4" s="214"/>
      <c r="EKE4" s="214"/>
      <c r="EKF4" s="214"/>
      <c r="EKG4" s="214"/>
      <c r="EKH4" s="214"/>
      <c r="EKI4" s="214"/>
      <c r="EKJ4" s="214"/>
      <c r="EKK4" s="214"/>
      <c r="EKL4" s="214"/>
      <c r="EKM4" s="214"/>
      <c r="EKN4" s="214"/>
      <c r="EKO4" s="214"/>
      <c r="EKP4" s="214"/>
      <c r="EKQ4" s="214"/>
      <c r="EKR4" s="214"/>
      <c r="EKS4" s="214"/>
      <c r="EKT4" s="214"/>
      <c r="EKU4" s="214"/>
      <c r="EKV4" s="214"/>
      <c r="EKW4" s="214"/>
      <c r="EKX4" s="214"/>
      <c r="EKY4" s="214"/>
      <c r="EKZ4" s="214"/>
      <c r="ELA4" s="214"/>
      <c r="ELB4" s="214"/>
      <c r="ELC4" s="214"/>
      <c r="ELD4" s="214"/>
      <c r="ELE4" s="214"/>
      <c r="ELF4" s="214"/>
      <c r="ELG4" s="214"/>
      <c r="ELH4" s="214"/>
      <c r="ELI4" s="214"/>
      <c r="ELJ4" s="214"/>
      <c r="ELK4" s="214"/>
      <c r="ELL4" s="214"/>
      <c r="ELM4" s="214"/>
      <c r="ELN4" s="214"/>
      <c r="ELO4" s="214"/>
      <c r="ELP4" s="214"/>
      <c r="ELQ4" s="214"/>
      <c r="ELR4" s="214"/>
      <c r="ELS4" s="214"/>
      <c r="ELT4" s="214"/>
      <c r="ELU4" s="214"/>
      <c r="ELV4" s="214"/>
      <c r="ELW4" s="214"/>
      <c r="ELX4" s="214"/>
      <c r="ELY4" s="214"/>
      <c r="ELZ4" s="214"/>
      <c r="EMA4" s="214"/>
      <c r="EMB4" s="214"/>
      <c r="EMC4" s="214"/>
      <c r="EMD4" s="214"/>
      <c r="EME4" s="214"/>
      <c r="EMF4" s="214"/>
      <c r="EMG4" s="214"/>
      <c r="EMH4" s="214"/>
      <c r="EMI4" s="214"/>
      <c r="EMJ4" s="214"/>
      <c r="EMK4" s="214"/>
      <c r="EML4" s="214"/>
      <c r="EMM4" s="214"/>
      <c r="EMN4" s="214"/>
      <c r="EMO4" s="214"/>
      <c r="EMP4" s="214"/>
      <c r="EMQ4" s="214"/>
      <c r="EMR4" s="214"/>
      <c r="EMS4" s="214"/>
      <c r="EMT4" s="214"/>
      <c r="EMU4" s="214"/>
      <c r="EMV4" s="214"/>
      <c r="EMW4" s="214"/>
      <c r="EMX4" s="214"/>
      <c r="EMY4" s="214"/>
      <c r="EMZ4" s="214"/>
      <c r="ENA4" s="214"/>
      <c r="ENB4" s="214"/>
      <c r="ENC4" s="214"/>
      <c r="END4" s="214"/>
      <c r="ENE4" s="214"/>
      <c r="ENF4" s="214"/>
      <c r="ENG4" s="214"/>
      <c r="ENH4" s="214"/>
      <c r="ENI4" s="214"/>
      <c r="ENJ4" s="214"/>
      <c r="ENK4" s="214"/>
      <c r="ENL4" s="214"/>
      <c r="ENM4" s="214"/>
      <c r="ENN4" s="214"/>
      <c r="ENO4" s="214"/>
      <c r="ENP4" s="214"/>
      <c r="ENQ4" s="214"/>
      <c r="ENR4" s="214"/>
      <c r="ENS4" s="214"/>
      <c r="ENT4" s="214"/>
      <c r="ENU4" s="214"/>
      <c r="ENV4" s="214"/>
      <c r="ENW4" s="214"/>
      <c r="ENX4" s="214"/>
      <c r="ENY4" s="214"/>
      <c r="ENZ4" s="214"/>
      <c r="EOA4" s="214"/>
      <c r="EOB4" s="214"/>
      <c r="EOC4" s="214"/>
      <c r="EOD4" s="214"/>
      <c r="EOE4" s="214"/>
      <c r="EOF4" s="214"/>
      <c r="EOG4" s="214"/>
      <c r="EOH4" s="214"/>
      <c r="EOI4" s="214"/>
      <c r="EOJ4" s="214"/>
      <c r="EOK4" s="214"/>
      <c r="EOL4" s="214"/>
      <c r="EOM4" s="214"/>
      <c r="EON4" s="214"/>
      <c r="EOO4" s="214"/>
      <c r="EOP4" s="214"/>
      <c r="EOQ4" s="214"/>
      <c r="EOR4" s="214"/>
      <c r="EOS4" s="214"/>
      <c r="EOT4" s="214"/>
      <c r="EOU4" s="214"/>
      <c r="EOV4" s="214"/>
      <c r="EOW4" s="214"/>
      <c r="EOX4" s="214"/>
      <c r="EOY4" s="214"/>
      <c r="EOZ4" s="214"/>
      <c r="EPA4" s="214"/>
      <c r="EPB4" s="214"/>
      <c r="EPC4" s="214"/>
      <c r="EPD4" s="214"/>
      <c r="EPE4" s="214"/>
      <c r="EPF4" s="214"/>
      <c r="EPG4" s="214"/>
      <c r="EPH4" s="214"/>
      <c r="EPI4" s="214"/>
      <c r="EPJ4" s="214"/>
      <c r="EPK4" s="214"/>
      <c r="EPL4" s="214"/>
      <c r="EPM4" s="214"/>
      <c r="EPN4" s="214"/>
      <c r="EPO4" s="214"/>
      <c r="EPP4" s="214"/>
      <c r="EPQ4" s="214"/>
      <c r="EPR4" s="214"/>
      <c r="EPS4" s="214"/>
      <c r="EPT4" s="214"/>
      <c r="EPU4" s="214"/>
      <c r="EPV4" s="214"/>
      <c r="EPW4" s="214"/>
      <c r="EPX4" s="214"/>
      <c r="EPY4" s="214"/>
      <c r="EPZ4" s="214"/>
      <c r="EQA4" s="214"/>
      <c r="EQB4" s="214"/>
      <c r="EQC4" s="214"/>
      <c r="EQD4" s="214"/>
      <c r="EQE4" s="214"/>
      <c r="EQF4" s="214"/>
      <c r="EQG4" s="214"/>
      <c r="EQH4" s="214"/>
      <c r="EQI4" s="214"/>
      <c r="EQJ4" s="214"/>
      <c r="EQK4" s="214"/>
      <c r="EQL4" s="214"/>
      <c r="EQM4" s="214"/>
      <c r="EQN4" s="214"/>
      <c r="EQO4" s="214"/>
      <c r="EQP4" s="214"/>
      <c r="EQQ4" s="214"/>
      <c r="EQR4" s="214"/>
      <c r="EQS4" s="214"/>
      <c r="EQT4" s="214"/>
      <c r="EQU4" s="214"/>
      <c r="EQV4" s="214"/>
      <c r="EQW4" s="214"/>
      <c r="EQX4" s="214"/>
      <c r="EQY4" s="214"/>
      <c r="EQZ4" s="214"/>
      <c r="ERA4" s="214"/>
      <c r="ERB4" s="214"/>
      <c r="ERC4" s="214"/>
      <c r="ERD4" s="214"/>
      <c r="ERE4" s="214"/>
      <c r="ERF4" s="214"/>
      <c r="ERG4" s="214"/>
      <c r="ERH4" s="214"/>
      <c r="ERI4" s="214"/>
      <c r="ERJ4" s="214"/>
      <c r="ERK4" s="214"/>
      <c r="ERL4" s="214"/>
      <c r="ERM4" s="214"/>
      <c r="ERN4" s="214"/>
      <c r="ERO4" s="214"/>
      <c r="ERP4" s="214"/>
      <c r="ERQ4" s="214"/>
      <c r="ERR4" s="214"/>
      <c r="ERS4" s="214"/>
      <c r="ERT4" s="214"/>
      <c r="ERU4" s="214"/>
      <c r="ERV4" s="214"/>
      <c r="ERW4" s="214"/>
      <c r="ERX4" s="214"/>
      <c r="ERY4" s="214"/>
      <c r="ERZ4" s="214"/>
      <c r="ESA4" s="214"/>
      <c r="ESB4" s="214"/>
      <c r="ESC4" s="214"/>
      <c r="ESD4" s="214"/>
      <c r="ESE4" s="214"/>
      <c r="ESF4" s="214"/>
      <c r="ESG4" s="214"/>
      <c r="ESH4" s="214"/>
      <c r="ESI4" s="214"/>
      <c r="ESJ4" s="214"/>
      <c r="ESK4" s="214"/>
      <c r="ESL4" s="214"/>
      <c r="ESM4" s="214"/>
      <c r="ESN4" s="214"/>
      <c r="ESO4" s="214"/>
      <c r="ESP4" s="214"/>
      <c r="ESQ4" s="214"/>
      <c r="ESR4" s="214"/>
      <c r="ESS4" s="214"/>
      <c r="EST4" s="214"/>
      <c r="ESU4" s="214"/>
      <c r="ESV4" s="214"/>
      <c r="ESW4" s="214"/>
      <c r="ESX4" s="214"/>
      <c r="ESY4" s="214"/>
      <c r="ESZ4" s="214"/>
      <c r="ETA4" s="214"/>
      <c r="ETB4" s="214"/>
      <c r="ETC4" s="214"/>
      <c r="ETD4" s="214"/>
      <c r="ETE4" s="214"/>
      <c r="ETF4" s="214"/>
      <c r="ETG4" s="214"/>
      <c r="ETH4" s="214"/>
      <c r="ETI4" s="214"/>
      <c r="ETJ4" s="214"/>
      <c r="ETK4" s="214"/>
      <c r="ETL4" s="214"/>
      <c r="ETM4" s="214"/>
      <c r="ETN4" s="214"/>
      <c r="ETO4" s="214"/>
      <c r="ETP4" s="214"/>
      <c r="ETQ4" s="214"/>
      <c r="ETR4" s="214"/>
      <c r="ETS4" s="214"/>
      <c r="ETT4" s="214"/>
      <c r="ETU4" s="214"/>
      <c r="ETV4" s="214"/>
      <c r="ETW4" s="214"/>
      <c r="ETX4" s="214"/>
      <c r="ETY4" s="214"/>
      <c r="ETZ4" s="214"/>
      <c r="EUA4" s="214"/>
      <c r="EUB4" s="214"/>
      <c r="EUC4" s="214"/>
      <c r="EUD4" s="214"/>
      <c r="EUE4" s="214"/>
      <c r="EUF4" s="214"/>
      <c r="EUG4" s="214"/>
      <c r="EUH4" s="214"/>
      <c r="EUI4" s="214"/>
      <c r="EUJ4" s="214"/>
      <c r="EUK4" s="214"/>
      <c r="EUL4" s="214"/>
      <c r="EUM4" s="214"/>
      <c r="EUN4" s="214"/>
      <c r="EUO4" s="214"/>
      <c r="EUP4" s="214"/>
      <c r="EUQ4" s="214"/>
      <c r="EUR4" s="214"/>
      <c r="EUS4" s="214"/>
      <c r="EUT4" s="214"/>
      <c r="EUU4" s="214"/>
      <c r="EUV4" s="214"/>
      <c r="EUW4" s="214"/>
      <c r="EUX4" s="214"/>
      <c r="EUY4" s="214"/>
      <c r="EUZ4" s="214"/>
      <c r="EVA4" s="214"/>
      <c r="EVB4" s="214"/>
      <c r="EVC4" s="214"/>
      <c r="EVD4" s="214"/>
      <c r="EVE4" s="214"/>
      <c r="EVF4" s="214"/>
      <c r="EVG4" s="214"/>
      <c r="EVH4" s="214"/>
      <c r="EVI4" s="214"/>
      <c r="EVJ4" s="214"/>
      <c r="EVK4" s="214"/>
      <c r="EVL4" s="214"/>
      <c r="EVM4" s="214"/>
      <c r="EVN4" s="214"/>
      <c r="EVO4" s="214"/>
      <c r="EVP4" s="214"/>
      <c r="EVQ4" s="214"/>
      <c r="EVR4" s="214"/>
      <c r="EVS4" s="214"/>
      <c r="EVT4" s="214"/>
      <c r="EVU4" s="214"/>
      <c r="EVV4" s="214"/>
      <c r="EVW4" s="214"/>
      <c r="EVX4" s="214"/>
      <c r="EVY4" s="214"/>
      <c r="EVZ4" s="214"/>
      <c r="EWA4" s="214"/>
      <c r="EWB4" s="214"/>
      <c r="EWC4" s="214"/>
      <c r="EWD4" s="214"/>
      <c r="EWE4" s="214"/>
      <c r="EWF4" s="214"/>
      <c r="EWG4" s="214"/>
      <c r="EWH4" s="214"/>
      <c r="EWI4" s="214"/>
      <c r="EWJ4" s="214"/>
      <c r="EWK4" s="214"/>
      <c r="EWL4" s="214"/>
      <c r="EWM4" s="214"/>
      <c r="EWN4" s="214"/>
      <c r="EWO4" s="214"/>
      <c r="EWP4" s="214"/>
      <c r="EWQ4" s="214"/>
      <c r="EWR4" s="214"/>
      <c r="EWS4" s="214"/>
      <c r="EWT4" s="214"/>
      <c r="EWU4" s="214"/>
      <c r="EWV4" s="214"/>
      <c r="EWW4" s="214"/>
      <c r="EWX4" s="214"/>
      <c r="EWY4" s="214"/>
      <c r="EWZ4" s="214"/>
      <c r="EXA4" s="214"/>
      <c r="EXB4" s="214"/>
      <c r="EXC4" s="214"/>
      <c r="EXD4" s="214"/>
      <c r="EXE4" s="214"/>
      <c r="EXF4" s="214"/>
      <c r="EXG4" s="214"/>
      <c r="EXH4" s="214"/>
      <c r="EXI4" s="214"/>
      <c r="EXJ4" s="214"/>
      <c r="EXK4" s="214"/>
      <c r="EXL4" s="214"/>
      <c r="EXM4" s="214"/>
      <c r="EXN4" s="214"/>
      <c r="EXO4" s="214"/>
      <c r="EXP4" s="214"/>
      <c r="EXQ4" s="214"/>
      <c r="EXR4" s="214"/>
      <c r="EXS4" s="214"/>
      <c r="EXT4" s="214"/>
      <c r="EXU4" s="214"/>
      <c r="EXV4" s="214"/>
      <c r="EXW4" s="214"/>
      <c r="EXX4" s="214"/>
      <c r="EXY4" s="214"/>
      <c r="EXZ4" s="214"/>
      <c r="EYA4" s="214"/>
      <c r="EYB4" s="214"/>
      <c r="EYC4" s="214"/>
      <c r="EYD4" s="214"/>
      <c r="EYE4" s="214"/>
      <c r="EYF4" s="214"/>
      <c r="EYG4" s="214"/>
      <c r="EYH4" s="214"/>
      <c r="EYI4" s="214"/>
      <c r="EYJ4" s="214"/>
      <c r="EYK4" s="214"/>
      <c r="EYL4" s="214"/>
      <c r="EYM4" s="214"/>
      <c r="EYN4" s="214"/>
      <c r="EYO4" s="214"/>
      <c r="EYP4" s="214"/>
      <c r="EYQ4" s="214"/>
      <c r="EYR4" s="214"/>
      <c r="EYS4" s="214"/>
      <c r="EYT4" s="214"/>
      <c r="EYU4" s="214"/>
      <c r="EYV4" s="214"/>
      <c r="EYW4" s="214"/>
      <c r="EYX4" s="214"/>
      <c r="EYY4" s="214"/>
      <c r="EYZ4" s="214"/>
      <c r="EZA4" s="214"/>
      <c r="EZB4" s="214"/>
      <c r="EZC4" s="214"/>
      <c r="EZD4" s="214"/>
      <c r="EZE4" s="214"/>
      <c r="EZF4" s="214"/>
      <c r="EZG4" s="214"/>
      <c r="EZH4" s="214"/>
      <c r="EZI4" s="214"/>
      <c r="EZJ4" s="214"/>
      <c r="EZK4" s="214"/>
      <c r="EZL4" s="214"/>
      <c r="EZM4" s="214"/>
      <c r="EZN4" s="214"/>
      <c r="EZO4" s="214"/>
      <c r="EZP4" s="214"/>
      <c r="EZQ4" s="214"/>
      <c r="EZR4" s="214"/>
      <c r="EZS4" s="214"/>
      <c r="EZT4" s="214"/>
      <c r="EZU4" s="214"/>
      <c r="EZV4" s="214"/>
      <c r="EZW4" s="214"/>
      <c r="EZX4" s="214"/>
      <c r="EZY4" s="214"/>
      <c r="EZZ4" s="214"/>
      <c r="FAA4" s="214"/>
      <c r="FAB4" s="214"/>
      <c r="FAC4" s="214"/>
      <c r="FAD4" s="214"/>
      <c r="FAE4" s="214"/>
      <c r="FAF4" s="214"/>
      <c r="FAG4" s="214"/>
      <c r="FAH4" s="214"/>
      <c r="FAI4" s="214"/>
      <c r="FAJ4" s="214"/>
      <c r="FAK4" s="214"/>
      <c r="FAL4" s="214"/>
      <c r="FAM4" s="214"/>
      <c r="FAN4" s="214"/>
      <c r="FAO4" s="214"/>
      <c r="FAP4" s="214"/>
      <c r="FAQ4" s="214"/>
      <c r="FAR4" s="214"/>
      <c r="FAS4" s="214"/>
      <c r="FAT4" s="214"/>
      <c r="FAU4" s="214"/>
      <c r="FAV4" s="214"/>
      <c r="FAW4" s="214"/>
      <c r="FAX4" s="214"/>
      <c r="FAY4" s="214"/>
      <c r="FAZ4" s="214"/>
      <c r="FBA4" s="214"/>
      <c r="FBB4" s="214"/>
      <c r="FBC4" s="214"/>
      <c r="FBD4" s="214"/>
      <c r="FBE4" s="214"/>
      <c r="FBF4" s="214"/>
      <c r="FBG4" s="214"/>
      <c r="FBH4" s="214"/>
      <c r="FBI4" s="214"/>
      <c r="FBJ4" s="214"/>
      <c r="FBK4" s="214"/>
      <c r="FBL4" s="214"/>
      <c r="FBM4" s="214"/>
      <c r="FBN4" s="214"/>
      <c r="FBO4" s="214"/>
      <c r="FBP4" s="214"/>
      <c r="FBQ4" s="214"/>
      <c r="FBR4" s="214"/>
      <c r="FBS4" s="214"/>
      <c r="FBT4" s="214"/>
      <c r="FBU4" s="214"/>
      <c r="FBV4" s="214"/>
      <c r="FBW4" s="214"/>
      <c r="FBX4" s="214"/>
      <c r="FBY4" s="214"/>
      <c r="FBZ4" s="214"/>
      <c r="FCA4" s="214"/>
      <c r="FCB4" s="214"/>
      <c r="FCC4" s="214"/>
      <c r="FCD4" s="214"/>
      <c r="FCE4" s="214"/>
      <c r="FCF4" s="214"/>
      <c r="FCG4" s="214"/>
      <c r="FCH4" s="214"/>
      <c r="FCI4" s="214"/>
      <c r="FCJ4" s="214"/>
      <c r="FCK4" s="214"/>
      <c r="FCL4" s="214"/>
      <c r="FCM4" s="214"/>
      <c r="FCN4" s="214"/>
      <c r="FCO4" s="214"/>
      <c r="FCP4" s="214"/>
      <c r="FCQ4" s="214"/>
      <c r="FCR4" s="214"/>
      <c r="FCS4" s="214"/>
      <c r="FCT4" s="214"/>
      <c r="FCU4" s="214"/>
      <c r="FCV4" s="214"/>
      <c r="FCW4" s="214"/>
      <c r="FCX4" s="214"/>
      <c r="FCY4" s="214"/>
      <c r="FCZ4" s="214"/>
      <c r="FDA4" s="214"/>
      <c r="FDB4" s="214"/>
      <c r="FDC4" s="214"/>
      <c r="FDD4" s="214"/>
      <c r="FDE4" s="214"/>
      <c r="FDF4" s="214"/>
      <c r="FDG4" s="214"/>
      <c r="FDH4" s="214"/>
      <c r="FDI4" s="214"/>
      <c r="FDJ4" s="214"/>
      <c r="FDK4" s="214"/>
      <c r="FDL4" s="214"/>
      <c r="FDM4" s="214"/>
      <c r="FDN4" s="214"/>
      <c r="FDO4" s="214"/>
      <c r="FDP4" s="214"/>
      <c r="FDQ4" s="214"/>
      <c r="FDR4" s="214"/>
      <c r="FDS4" s="214"/>
      <c r="FDT4" s="214"/>
      <c r="FDU4" s="214"/>
      <c r="FDV4" s="214"/>
      <c r="FDW4" s="214"/>
      <c r="FDX4" s="214"/>
      <c r="FDY4" s="214"/>
      <c r="FDZ4" s="214"/>
      <c r="FEA4" s="214"/>
      <c r="FEB4" s="214"/>
      <c r="FEC4" s="214"/>
      <c r="FED4" s="214"/>
      <c r="FEE4" s="214"/>
      <c r="FEF4" s="214"/>
      <c r="FEG4" s="214"/>
      <c r="FEH4" s="214"/>
      <c r="FEI4" s="214"/>
      <c r="FEJ4" s="214"/>
      <c r="FEK4" s="214"/>
      <c r="FEL4" s="214"/>
      <c r="FEM4" s="214"/>
      <c r="FEN4" s="214"/>
      <c r="FEO4" s="214"/>
      <c r="FEP4" s="214"/>
      <c r="FEQ4" s="214"/>
      <c r="FER4" s="214"/>
      <c r="FES4" s="214"/>
      <c r="FET4" s="214"/>
      <c r="FEU4" s="214"/>
      <c r="FEV4" s="214"/>
      <c r="FEW4" s="214"/>
      <c r="FEX4" s="214"/>
      <c r="FEY4" s="214"/>
      <c r="FEZ4" s="214"/>
      <c r="FFA4" s="214"/>
      <c r="FFB4" s="214"/>
      <c r="FFC4" s="214"/>
      <c r="FFD4" s="214"/>
      <c r="FFE4" s="214"/>
      <c r="FFF4" s="214"/>
      <c r="FFG4" s="214"/>
      <c r="FFH4" s="214"/>
      <c r="FFI4" s="214"/>
      <c r="FFJ4" s="214"/>
      <c r="FFK4" s="214"/>
      <c r="FFL4" s="214"/>
      <c r="FFM4" s="214"/>
      <c r="FFN4" s="214"/>
      <c r="FFO4" s="214"/>
      <c r="FFP4" s="214"/>
      <c r="FFQ4" s="214"/>
      <c r="FFR4" s="214"/>
      <c r="FFS4" s="214"/>
      <c r="FFT4" s="214"/>
      <c r="FFU4" s="214"/>
      <c r="FFV4" s="214"/>
      <c r="FFW4" s="214"/>
      <c r="FFX4" s="214"/>
      <c r="FFY4" s="214"/>
      <c r="FFZ4" s="214"/>
      <c r="FGA4" s="214"/>
      <c r="FGB4" s="214"/>
      <c r="FGC4" s="214"/>
      <c r="FGD4" s="214"/>
      <c r="FGE4" s="214"/>
      <c r="FGF4" s="214"/>
      <c r="FGG4" s="214"/>
      <c r="FGH4" s="214"/>
      <c r="FGI4" s="214"/>
      <c r="FGJ4" s="214"/>
      <c r="FGK4" s="214"/>
      <c r="FGL4" s="214"/>
      <c r="FGM4" s="214"/>
      <c r="FGN4" s="214"/>
      <c r="FGO4" s="214"/>
      <c r="FGP4" s="214"/>
      <c r="FGQ4" s="214"/>
      <c r="FGR4" s="214"/>
      <c r="FGS4" s="214"/>
      <c r="FGT4" s="214"/>
      <c r="FGU4" s="214"/>
      <c r="FGV4" s="214"/>
      <c r="FGW4" s="214"/>
      <c r="FGX4" s="214"/>
      <c r="FGY4" s="214"/>
      <c r="FGZ4" s="214"/>
      <c r="FHA4" s="214"/>
      <c r="FHB4" s="214"/>
      <c r="FHC4" s="214"/>
      <c r="FHD4" s="214"/>
      <c r="FHE4" s="214"/>
      <c r="FHF4" s="214"/>
      <c r="FHG4" s="214"/>
      <c r="FHH4" s="214"/>
      <c r="FHI4" s="214"/>
      <c r="FHJ4" s="214"/>
      <c r="FHK4" s="214"/>
      <c r="FHL4" s="214"/>
      <c r="FHM4" s="214"/>
      <c r="FHN4" s="214"/>
      <c r="FHO4" s="214"/>
      <c r="FHP4" s="214"/>
      <c r="FHQ4" s="214"/>
      <c r="FHR4" s="214"/>
      <c r="FHS4" s="214"/>
      <c r="FHT4" s="214"/>
      <c r="FHU4" s="214"/>
      <c r="FHV4" s="214"/>
      <c r="FHW4" s="214"/>
      <c r="FHX4" s="214"/>
      <c r="FHY4" s="214"/>
      <c r="FHZ4" s="214"/>
      <c r="FIA4" s="214"/>
      <c r="FIB4" s="214"/>
      <c r="FIC4" s="214"/>
      <c r="FID4" s="214"/>
      <c r="FIE4" s="214"/>
      <c r="FIF4" s="214"/>
      <c r="FIG4" s="214"/>
      <c r="FIH4" s="214"/>
      <c r="FII4" s="214"/>
      <c r="FIJ4" s="214"/>
      <c r="FIK4" s="214"/>
      <c r="FIL4" s="214"/>
      <c r="FIM4" s="214"/>
      <c r="FIN4" s="214"/>
      <c r="FIO4" s="214"/>
      <c r="FIP4" s="214"/>
      <c r="FIQ4" s="214"/>
      <c r="FIR4" s="214"/>
      <c r="FIS4" s="214"/>
      <c r="FIT4" s="214"/>
      <c r="FIU4" s="214"/>
      <c r="FIV4" s="214"/>
      <c r="FIW4" s="214"/>
      <c r="FIX4" s="214"/>
      <c r="FIY4" s="214"/>
      <c r="FIZ4" s="214"/>
      <c r="FJA4" s="214"/>
      <c r="FJB4" s="214"/>
      <c r="FJC4" s="214"/>
      <c r="FJD4" s="214"/>
      <c r="FJE4" s="214"/>
      <c r="FJF4" s="214"/>
      <c r="FJG4" s="214"/>
      <c r="FJH4" s="214"/>
      <c r="FJI4" s="214"/>
      <c r="FJJ4" s="214"/>
      <c r="FJK4" s="214"/>
      <c r="FJL4" s="214"/>
      <c r="FJM4" s="214"/>
      <c r="FJN4" s="214"/>
      <c r="FJO4" s="214"/>
      <c r="FJP4" s="214"/>
      <c r="FJQ4" s="214"/>
      <c r="FJR4" s="214"/>
      <c r="FJS4" s="214"/>
      <c r="FJT4" s="214"/>
      <c r="FJU4" s="214"/>
      <c r="FJV4" s="214"/>
      <c r="FJW4" s="214"/>
      <c r="FJX4" s="214"/>
      <c r="FJY4" s="214"/>
      <c r="FJZ4" s="214"/>
      <c r="FKA4" s="214"/>
      <c r="FKB4" s="214"/>
      <c r="FKC4" s="214"/>
      <c r="FKD4" s="214"/>
      <c r="FKE4" s="214"/>
      <c r="FKF4" s="214"/>
      <c r="FKG4" s="214"/>
      <c r="FKH4" s="214"/>
      <c r="FKI4" s="214"/>
      <c r="FKJ4" s="214"/>
      <c r="FKK4" s="214"/>
      <c r="FKL4" s="214"/>
      <c r="FKM4" s="214"/>
      <c r="FKN4" s="214"/>
      <c r="FKO4" s="214"/>
      <c r="FKP4" s="214"/>
      <c r="FKQ4" s="214"/>
      <c r="FKR4" s="214"/>
      <c r="FKS4" s="214"/>
      <c r="FKT4" s="214"/>
      <c r="FKU4" s="214"/>
      <c r="FKV4" s="214"/>
      <c r="FKW4" s="214"/>
      <c r="FKX4" s="214"/>
      <c r="FKY4" s="214"/>
      <c r="FKZ4" s="214"/>
      <c r="FLA4" s="214"/>
      <c r="FLB4" s="214"/>
      <c r="FLC4" s="214"/>
      <c r="FLD4" s="214"/>
      <c r="FLE4" s="214"/>
      <c r="FLF4" s="214"/>
      <c r="FLG4" s="214"/>
      <c r="FLH4" s="214"/>
      <c r="FLI4" s="214"/>
      <c r="FLJ4" s="214"/>
      <c r="FLK4" s="214"/>
      <c r="FLL4" s="214"/>
      <c r="FLM4" s="214"/>
      <c r="FLN4" s="214"/>
      <c r="FLO4" s="214"/>
      <c r="FLP4" s="214"/>
      <c r="FLQ4" s="214"/>
      <c r="FLR4" s="214"/>
      <c r="FLS4" s="214"/>
      <c r="FLT4" s="214"/>
      <c r="FLU4" s="214"/>
      <c r="FLV4" s="214"/>
      <c r="FLW4" s="214"/>
      <c r="FLX4" s="214"/>
      <c r="FLY4" s="214"/>
      <c r="FLZ4" s="214"/>
      <c r="FMA4" s="214"/>
      <c r="FMB4" s="214"/>
      <c r="FMC4" s="214"/>
      <c r="FMD4" s="214"/>
      <c r="FME4" s="214"/>
      <c r="FMF4" s="214"/>
      <c r="FMG4" s="214"/>
      <c r="FMH4" s="214"/>
      <c r="FMI4" s="214"/>
      <c r="FMJ4" s="214"/>
      <c r="FMK4" s="214"/>
      <c r="FML4" s="214"/>
      <c r="FMM4" s="214"/>
      <c r="FMN4" s="214"/>
      <c r="FMO4" s="214"/>
      <c r="FMP4" s="214"/>
      <c r="FMQ4" s="214"/>
      <c r="FMR4" s="214"/>
      <c r="FMS4" s="214"/>
      <c r="FMT4" s="214"/>
      <c r="FMU4" s="214"/>
      <c r="FMV4" s="214"/>
      <c r="FMW4" s="214"/>
      <c r="FMX4" s="214"/>
      <c r="FMY4" s="214"/>
      <c r="FMZ4" s="214"/>
      <c r="FNA4" s="214"/>
      <c r="FNB4" s="214"/>
      <c r="FNC4" s="214"/>
      <c r="FND4" s="214"/>
      <c r="FNE4" s="214"/>
      <c r="FNF4" s="214"/>
      <c r="FNG4" s="214"/>
      <c r="FNH4" s="214"/>
      <c r="FNI4" s="214"/>
      <c r="FNJ4" s="214"/>
      <c r="FNK4" s="214"/>
      <c r="FNL4" s="214"/>
      <c r="FNM4" s="214"/>
      <c r="FNN4" s="214"/>
      <c r="FNO4" s="214"/>
      <c r="FNP4" s="214"/>
      <c r="FNQ4" s="214"/>
      <c r="FNR4" s="214"/>
      <c r="FNS4" s="214"/>
      <c r="FNT4" s="214"/>
      <c r="FNU4" s="214"/>
      <c r="FNV4" s="214"/>
      <c r="FNW4" s="214"/>
      <c r="FNX4" s="214"/>
      <c r="FNY4" s="214"/>
      <c r="FNZ4" s="214"/>
      <c r="FOA4" s="214"/>
      <c r="FOB4" s="214"/>
      <c r="FOC4" s="214"/>
      <c r="FOD4" s="214"/>
      <c r="FOE4" s="214"/>
      <c r="FOF4" s="214"/>
      <c r="FOG4" s="214"/>
      <c r="FOH4" s="214"/>
      <c r="FOI4" s="214"/>
      <c r="FOJ4" s="214"/>
      <c r="FOK4" s="214"/>
      <c r="FOL4" s="214"/>
      <c r="FOM4" s="214"/>
      <c r="FON4" s="214"/>
      <c r="FOO4" s="214"/>
      <c r="FOP4" s="214"/>
      <c r="FOQ4" s="214"/>
      <c r="FOR4" s="214"/>
      <c r="FOS4" s="214"/>
      <c r="FOT4" s="214"/>
      <c r="FOU4" s="214"/>
      <c r="FOV4" s="214"/>
      <c r="FOW4" s="214"/>
      <c r="FOX4" s="214"/>
      <c r="FOY4" s="214"/>
      <c r="FOZ4" s="214"/>
      <c r="FPA4" s="214"/>
      <c r="FPB4" s="214"/>
      <c r="FPC4" s="214"/>
      <c r="FPD4" s="214"/>
      <c r="FPE4" s="214"/>
      <c r="FPF4" s="214"/>
      <c r="FPG4" s="214"/>
      <c r="FPH4" s="214"/>
      <c r="FPI4" s="214"/>
      <c r="FPJ4" s="214"/>
      <c r="FPK4" s="214"/>
      <c r="FPL4" s="214"/>
      <c r="FPM4" s="214"/>
      <c r="FPN4" s="214"/>
      <c r="FPO4" s="214"/>
      <c r="FPP4" s="214"/>
      <c r="FPQ4" s="214"/>
      <c r="FPR4" s="214"/>
      <c r="FPS4" s="214"/>
      <c r="FPT4" s="214"/>
      <c r="FPU4" s="214"/>
      <c r="FPV4" s="214"/>
      <c r="FPW4" s="214"/>
      <c r="FPX4" s="214"/>
      <c r="FPY4" s="214"/>
      <c r="FPZ4" s="214"/>
      <c r="FQA4" s="214"/>
      <c r="FQB4" s="214"/>
      <c r="FQC4" s="214"/>
      <c r="FQD4" s="214"/>
      <c r="FQE4" s="214"/>
      <c r="FQF4" s="214"/>
      <c r="FQG4" s="214"/>
      <c r="FQH4" s="214"/>
      <c r="FQI4" s="214"/>
      <c r="FQJ4" s="214"/>
      <c r="FQK4" s="214"/>
      <c r="FQL4" s="214"/>
      <c r="FQM4" s="214"/>
      <c r="FQN4" s="214"/>
      <c r="FQO4" s="214"/>
      <c r="FQP4" s="214"/>
      <c r="FQQ4" s="214"/>
      <c r="FQR4" s="214"/>
      <c r="FQS4" s="214"/>
      <c r="FQT4" s="214"/>
      <c r="FQU4" s="214"/>
      <c r="FQV4" s="214"/>
      <c r="FQW4" s="214"/>
      <c r="FQX4" s="214"/>
      <c r="FQY4" s="214"/>
      <c r="FQZ4" s="214"/>
      <c r="FRA4" s="214"/>
      <c r="FRB4" s="214"/>
      <c r="FRC4" s="214"/>
      <c r="FRD4" s="214"/>
      <c r="FRE4" s="214"/>
      <c r="FRF4" s="214"/>
      <c r="FRG4" s="214"/>
      <c r="FRH4" s="214"/>
      <c r="FRI4" s="214"/>
      <c r="FRJ4" s="214"/>
      <c r="FRK4" s="214"/>
      <c r="FRL4" s="214"/>
      <c r="FRM4" s="214"/>
      <c r="FRN4" s="214"/>
      <c r="FRO4" s="214"/>
      <c r="FRP4" s="214"/>
      <c r="FRQ4" s="214"/>
      <c r="FRR4" s="214"/>
      <c r="FRS4" s="214"/>
      <c r="FRT4" s="214"/>
      <c r="FRU4" s="214"/>
      <c r="FRV4" s="214"/>
      <c r="FRW4" s="214"/>
      <c r="FRX4" s="214"/>
      <c r="FRY4" s="214"/>
      <c r="FRZ4" s="214"/>
      <c r="FSA4" s="214"/>
      <c r="FSB4" s="214"/>
      <c r="FSC4" s="214"/>
      <c r="FSD4" s="214"/>
      <c r="FSE4" s="214"/>
      <c r="FSF4" s="214"/>
      <c r="FSG4" s="214"/>
      <c r="FSH4" s="214"/>
      <c r="FSI4" s="214"/>
      <c r="FSJ4" s="214"/>
      <c r="FSK4" s="214"/>
      <c r="FSL4" s="214"/>
      <c r="FSM4" s="214"/>
      <c r="FSN4" s="214"/>
      <c r="FSO4" s="214"/>
      <c r="FSP4" s="214"/>
      <c r="FSQ4" s="214"/>
      <c r="FSR4" s="214"/>
      <c r="FSS4" s="214"/>
      <c r="FST4" s="214"/>
      <c r="FSU4" s="214"/>
      <c r="FSV4" s="214"/>
      <c r="FSW4" s="214"/>
      <c r="FSX4" s="214"/>
      <c r="FSY4" s="214"/>
      <c r="FSZ4" s="214"/>
      <c r="FTA4" s="214"/>
      <c r="FTB4" s="214"/>
      <c r="FTC4" s="214"/>
      <c r="FTD4" s="214"/>
      <c r="FTE4" s="214"/>
      <c r="FTF4" s="214"/>
      <c r="FTG4" s="214"/>
      <c r="FTH4" s="214"/>
      <c r="FTI4" s="214"/>
      <c r="FTJ4" s="214"/>
      <c r="FTK4" s="214"/>
      <c r="FTL4" s="214"/>
      <c r="FTM4" s="214"/>
      <c r="FTN4" s="214"/>
      <c r="FTO4" s="214"/>
      <c r="FTP4" s="214"/>
      <c r="FTQ4" s="214"/>
      <c r="FTR4" s="214"/>
      <c r="FTS4" s="214"/>
      <c r="FTT4" s="214"/>
      <c r="FTU4" s="214"/>
      <c r="FTV4" s="214"/>
      <c r="FTW4" s="214"/>
      <c r="FTX4" s="214"/>
      <c r="FTY4" s="214"/>
      <c r="FTZ4" s="214"/>
      <c r="FUA4" s="214"/>
      <c r="FUB4" s="214"/>
      <c r="FUC4" s="214"/>
      <c r="FUD4" s="214"/>
      <c r="FUE4" s="214"/>
      <c r="FUF4" s="214"/>
      <c r="FUG4" s="214"/>
      <c r="FUH4" s="214"/>
      <c r="FUI4" s="214"/>
      <c r="FUJ4" s="214"/>
      <c r="FUK4" s="214"/>
      <c r="FUL4" s="214"/>
      <c r="FUM4" s="214"/>
      <c r="FUN4" s="214"/>
      <c r="FUO4" s="214"/>
      <c r="FUP4" s="214"/>
      <c r="FUQ4" s="214"/>
      <c r="FUR4" s="214"/>
      <c r="FUS4" s="214"/>
      <c r="FUT4" s="214"/>
      <c r="FUU4" s="214"/>
      <c r="FUV4" s="214"/>
      <c r="FUW4" s="214"/>
      <c r="FUX4" s="214"/>
      <c r="FUY4" s="214"/>
      <c r="FUZ4" s="214"/>
      <c r="FVA4" s="214"/>
      <c r="FVB4" s="214"/>
      <c r="FVC4" s="214"/>
      <c r="FVD4" s="214"/>
      <c r="FVE4" s="214"/>
      <c r="FVF4" s="214"/>
      <c r="FVG4" s="214"/>
      <c r="FVH4" s="214"/>
      <c r="FVI4" s="214"/>
      <c r="FVJ4" s="214"/>
      <c r="FVK4" s="214"/>
      <c r="FVL4" s="214"/>
      <c r="FVM4" s="214"/>
      <c r="FVN4" s="214"/>
      <c r="FVO4" s="214"/>
      <c r="FVP4" s="214"/>
      <c r="FVQ4" s="214"/>
      <c r="FVR4" s="214"/>
      <c r="FVS4" s="214"/>
      <c r="FVT4" s="214"/>
      <c r="FVU4" s="214"/>
      <c r="FVV4" s="214"/>
      <c r="FVW4" s="214"/>
      <c r="FVX4" s="214"/>
      <c r="FVY4" s="214"/>
      <c r="FVZ4" s="214"/>
      <c r="FWA4" s="214"/>
      <c r="FWB4" s="214"/>
      <c r="FWC4" s="214"/>
      <c r="FWD4" s="214"/>
      <c r="FWE4" s="214"/>
      <c r="FWF4" s="214"/>
      <c r="FWG4" s="214"/>
      <c r="FWH4" s="214"/>
      <c r="FWI4" s="214"/>
      <c r="FWJ4" s="214"/>
      <c r="FWK4" s="214"/>
      <c r="FWL4" s="214"/>
      <c r="FWM4" s="214"/>
      <c r="FWN4" s="214"/>
      <c r="FWO4" s="214"/>
      <c r="FWP4" s="214"/>
      <c r="FWQ4" s="214"/>
      <c r="FWR4" s="214"/>
      <c r="FWS4" s="214"/>
      <c r="FWT4" s="214"/>
      <c r="FWU4" s="214"/>
      <c r="FWV4" s="214"/>
      <c r="FWW4" s="214"/>
      <c r="FWX4" s="214"/>
      <c r="FWY4" s="214"/>
      <c r="FWZ4" s="214"/>
      <c r="FXA4" s="214"/>
      <c r="FXB4" s="214"/>
      <c r="FXC4" s="214"/>
      <c r="FXD4" s="214"/>
      <c r="FXE4" s="214"/>
      <c r="FXF4" s="214"/>
      <c r="FXG4" s="214"/>
      <c r="FXH4" s="214"/>
      <c r="FXI4" s="214"/>
      <c r="FXJ4" s="214"/>
      <c r="FXK4" s="214"/>
      <c r="FXL4" s="214"/>
      <c r="FXM4" s="214"/>
      <c r="FXN4" s="214"/>
      <c r="FXO4" s="214"/>
      <c r="FXP4" s="214"/>
      <c r="FXQ4" s="214"/>
      <c r="FXR4" s="214"/>
      <c r="FXS4" s="214"/>
      <c r="FXT4" s="214"/>
      <c r="FXU4" s="214"/>
      <c r="FXV4" s="214"/>
      <c r="FXW4" s="214"/>
      <c r="FXX4" s="214"/>
      <c r="FXY4" s="214"/>
      <c r="FXZ4" s="214"/>
      <c r="FYA4" s="214"/>
      <c r="FYB4" s="214"/>
      <c r="FYC4" s="214"/>
      <c r="FYD4" s="214"/>
      <c r="FYE4" s="214"/>
      <c r="FYF4" s="214"/>
      <c r="FYG4" s="214"/>
      <c r="FYH4" s="214"/>
      <c r="FYI4" s="214"/>
      <c r="FYJ4" s="214"/>
      <c r="FYK4" s="214"/>
      <c r="FYL4" s="214"/>
      <c r="FYM4" s="214"/>
      <c r="FYN4" s="214"/>
      <c r="FYO4" s="214"/>
      <c r="FYP4" s="214"/>
      <c r="FYQ4" s="214"/>
      <c r="FYR4" s="214"/>
      <c r="FYS4" s="214"/>
      <c r="FYT4" s="214"/>
      <c r="FYU4" s="214"/>
      <c r="FYV4" s="214"/>
      <c r="FYW4" s="214"/>
      <c r="FYX4" s="214"/>
      <c r="FYY4" s="214"/>
      <c r="FYZ4" s="214"/>
      <c r="FZA4" s="214"/>
      <c r="FZB4" s="214"/>
      <c r="FZC4" s="214"/>
      <c r="FZD4" s="214"/>
      <c r="FZE4" s="214"/>
      <c r="FZF4" s="214"/>
      <c r="FZG4" s="214"/>
      <c r="FZH4" s="214"/>
      <c r="FZI4" s="214"/>
      <c r="FZJ4" s="214"/>
      <c r="FZK4" s="214"/>
      <c r="FZL4" s="214"/>
      <c r="FZM4" s="214"/>
      <c r="FZN4" s="214"/>
      <c r="FZO4" s="214"/>
      <c r="FZP4" s="214"/>
      <c r="FZQ4" s="214"/>
      <c r="FZR4" s="214"/>
      <c r="FZS4" s="214"/>
      <c r="FZT4" s="214"/>
      <c r="FZU4" s="214"/>
      <c r="FZV4" s="214"/>
      <c r="FZW4" s="214"/>
      <c r="FZX4" s="214"/>
      <c r="FZY4" s="214"/>
      <c r="FZZ4" s="214"/>
      <c r="GAA4" s="214"/>
      <c r="GAB4" s="214"/>
      <c r="GAC4" s="214"/>
      <c r="GAD4" s="214"/>
      <c r="GAE4" s="214"/>
      <c r="GAF4" s="214"/>
      <c r="GAG4" s="214"/>
      <c r="GAH4" s="214"/>
      <c r="GAI4" s="214"/>
      <c r="GAJ4" s="214"/>
      <c r="GAK4" s="214"/>
      <c r="GAL4" s="214"/>
      <c r="GAM4" s="214"/>
      <c r="GAN4" s="214"/>
      <c r="GAO4" s="214"/>
      <c r="GAP4" s="214"/>
      <c r="GAQ4" s="214"/>
      <c r="GAR4" s="214"/>
      <c r="GAS4" s="214"/>
      <c r="GAT4" s="214"/>
      <c r="GAU4" s="214"/>
      <c r="GAV4" s="214"/>
      <c r="GAW4" s="214"/>
      <c r="GAX4" s="214"/>
      <c r="GAY4" s="214"/>
      <c r="GAZ4" s="214"/>
      <c r="GBA4" s="214"/>
      <c r="GBB4" s="214"/>
      <c r="GBC4" s="214"/>
      <c r="GBD4" s="214"/>
      <c r="GBE4" s="214"/>
      <c r="GBF4" s="214"/>
      <c r="GBG4" s="214"/>
      <c r="GBH4" s="214"/>
      <c r="GBI4" s="214"/>
      <c r="GBJ4" s="214"/>
      <c r="GBK4" s="214"/>
      <c r="GBL4" s="214"/>
      <c r="GBM4" s="214"/>
      <c r="GBN4" s="214"/>
      <c r="GBO4" s="214"/>
      <c r="GBP4" s="214"/>
      <c r="GBQ4" s="214"/>
      <c r="GBR4" s="214"/>
      <c r="GBS4" s="214"/>
      <c r="GBT4" s="214"/>
      <c r="GBU4" s="214"/>
      <c r="GBV4" s="214"/>
      <c r="GBW4" s="214"/>
      <c r="GBX4" s="214"/>
      <c r="GBY4" s="214"/>
      <c r="GBZ4" s="214"/>
      <c r="GCA4" s="214"/>
      <c r="GCB4" s="214"/>
      <c r="GCC4" s="214"/>
      <c r="GCD4" s="214"/>
      <c r="GCE4" s="214"/>
      <c r="GCF4" s="214"/>
      <c r="GCG4" s="214"/>
      <c r="GCH4" s="214"/>
      <c r="GCI4" s="214"/>
      <c r="GCJ4" s="214"/>
      <c r="GCK4" s="214"/>
      <c r="GCL4" s="214"/>
      <c r="GCM4" s="214"/>
      <c r="GCN4" s="214"/>
      <c r="GCO4" s="214"/>
      <c r="GCP4" s="214"/>
      <c r="GCQ4" s="214"/>
      <c r="GCR4" s="214"/>
      <c r="GCS4" s="214"/>
      <c r="GCT4" s="214"/>
      <c r="GCU4" s="214"/>
      <c r="GCV4" s="214"/>
      <c r="GCW4" s="214"/>
      <c r="GCX4" s="214"/>
      <c r="GCY4" s="214"/>
      <c r="GCZ4" s="214"/>
      <c r="GDA4" s="214"/>
      <c r="GDB4" s="214"/>
      <c r="GDC4" s="214"/>
      <c r="GDD4" s="214"/>
      <c r="GDE4" s="214"/>
      <c r="GDF4" s="214"/>
      <c r="GDG4" s="214"/>
      <c r="GDH4" s="214"/>
      <c r="GDI4" s="214"/>
      <c r="GDJ4" s="214"/>
      <c r="GDK4" s="214"/>
      <c r="GDL4" s="214"/>
      <c r="GDM4" s="214"/>
      <c r="GDN4" s="214"/>
      <c r="GDO4" s="214"/>
      <c r="GDP4" s="214"/>
      <c r="GDQ4" s="214"/>
      <c r="GDR4" s="214"/>
      <c r="GDS4" s="214"/>
      <c r="GDT4" s="214"/>
      <c r="GDU4" s="214"/>
      <c r="GDV4" s="214"/>
      <c r="GDW4" s="214"/>
      <c r="GDX4" s="214"/>
      <c r="GDY4" s="214"/>
      <c r="GDZ4" s="214"/>
      <c r="GEA4" s="214"/>
      <c r="GEB4" s="214"/>
      <c r="GEC4" s="214"/>
      <c r="GED4" s="214"/>
      <c r="GEE4" s="214"/>
      <c r="GEF4" s="214"/>
      <c r="GEG4" s="214"/>
      <c r="GEH4" s="214"/>
      <c r="GEI4" s="214"/>
      <c r="GEJ4" s="214"/>
      <c r="GEK4" s="214"/>
      <c r="GEL4" s="214"/>
      <c r="GEM4" s="214"/>
      <c r="GEN4" s="214"/>
      <c r="GEO4" s="214"/>
      <c r="GEP4" s="214"/>
      <c r="GEQ4" s="214"/>
      <c r="GER4" s="214"/>
      <c r="GES4" s="214"/>
      <c r="GET4" s="214"/>
      <c r="GEU4" s="214"/>
      <c r="GEV4" s="214"/>
      <c r="GEW4" s="214"/>
      <c r="GEX4" s="214"/>
      <c r="GEY4" s="214"/>
      <c r="GEZ4" s="214"/>
      <c r="GFA4" s="214"/>
      <c r="GFB4" s="214"/>
      <c r="GFC4" s="214"/>
      <c r="GFD4" s="214"/>
      <c r="GFE4" s="214"/>
      <c r="GFF4" s="214"/>
      <c r="GFG4" s="214"/>
      <c r="GFH4" s="214"/>
      <c r="GFI4" s="214"/>
      <c r="GFJ4" s="214"/>
      <c r="GFK4" s="214"/>
      <c r="GFL4" s="214"/>
      <c r="GFM4" s="214"/>
      <c r="GFN4" s="214"/>
      <c r="GFO4" s="214"/>
      <c r="GFP4" s="214"/>
      <c r="GFQ4" s="214"/>
      <c r="GFR4" s="214"/>
      <c r="GFS4" s="214"/>
      <c r="GFT4" s="214"/>
      <c r="GFU4" s="214"/>
      <c r="GFV4" s="214"/>
      <c r="GFW4" s="214"/>
      <c r="GFX4" s="214"/>
      <c r="GFY4" s="214"/>
      <c r="GFZ4" s="214"/>
      <c r="GGA4" s="214"/>
      <c r="GGB4" s="214"/>
      <c r="GGC4" s="214"/>
      <c r="GGD4" s="214"/>
      <c r="GGE4" s="214"/>
      <c r="GGF4" s="214"/>
      <c r="GGG4" s="214"/>
      <c r="GGH4" s="214"/>
      <c r="GGI4" s="214"/>
      <c r="GGJ4" s="214"/>
      <c r="GGK4" s="214"/>
      <c r="GGL4" s="214"/>
      <c r="GGM4" s="214"/>
      <c r="GGN4" s="214"/>
      <c r="GGO4" s="214"/>
      <c r="GGP4" s="214"/>
      <c r="GGQ4" s="214"/>
      <c r="GGR4" s="214"/>
      <c r="GGS4" s="214"/>
      <c r="GGT4" s="214"/>
      <c r="GGU4" s="214"/>
      <c r="GGV4" s="214"/>
      <c r="GGW4" s="214"/>
      <c r="GGX4" s="214"/>
      <c r="GGY4" s="214"/>
      <c r="GGZ4" s="214"/>
      <c r="GHA4" s="214"/>
      <c r="GHB4" s="214"/>
      <c r="GHC4" s="214"/>
      <c r="GHD4" s="214"/>
      <c r="GHE4" s="214"/>
      <c r="GHF4" s="214"/>
      <c r="GHG4" s="214"/>
      <c r="GHH4" s="214"/>
      <c r="GHI4" s="214"/>
      <c r="GHJ4" s="214"/>
      <c r="GHK4" s="214"/>
      <c r="GHL4" s="214"/>
      <c r="GHM4" s="214"/>
      <c r="GHN4" s="214"/>
      <c r="GHO4" s="214"/>
      <c r="GHP4" s="214"/>
      <c r="GHQ4" s="214"/>
      <c r="GHR4" s="214"/>
      <c r="GHS4" s="214"/>
      <c r="GHT4" s="214"/>
      <c r="GHU4" s="214"/>
      <c r="GHV4" s="214"/>
      <c r="GHW4" s="214"/>
      <c r="GHX4" s="214"/>
      <c r="GHY4" s="214"/>
      <c r="GHZ4" s="214"/>
      <c r="GIA4" s="214"/>
      <c r="GIB4" s="214"/>
      <c r="GIC4" s="214"/>
      <c r="GID4" s="214"/>
      <c r="GIE4" s="214"/>
      <c r="GIF4" s="214"/>
      <c r="GIG4" s="214"/>
      <c r="GIH4" s="214"/>
      <c r="GII4" s="214"/>
      <c r="GIJ4" s="214"/>
      <c r="GIK4" s="214"/>
      <c r="GIL4" s="214"/>
      <c r="GIM4" s="214"/>
      <c r="GIN4" s="214"/>
      <c r="GIO4" s="214"/>
      <c r="GIP4" s="214"/>
      <c r="GIQ4" s="214"/>
      <c r="GIR4" s="214"/>
      <c r="GIS4" s="214"/>
      <c r="GIT4" s="214"/>
      <c r="GIU4" s="214"/>
      <c r="GIV4" s="214"/>
      <c r="GIW4" s="214"/>
      <c r="GIX4" s="214"/>
      <c r="GIY4" s="214"/>
      <c r="GIZ4" s="214"/>
      <c r="GJA4" s="214"/>
      <c r="GJB4" s="214"/>
      <c r="GJC4" s="214"/>
      <c r="GJD4" s="214"/>
      <c r="GJE4" s="214"/>
      <c r="GJF4" s="214"/>
      <c r="GJG4" s="214"/>
      <c r="GJH4" s="214"/>
      <c r="GJI4" s="214"/>
      <c r="GJJ4" s="214"/>
      <c r="GJK4" s="214"/>
      <c r="GJL4" s="214"/>
      <c r="GJM4" s="214"/>
      <c r="GJN4" s="214"/>
      <c r="GJO4" s="214"/>
      <c r="GJP4" s="214"/>
      <c r="GJQ4" s="214"/>
      <c r="GJR4" s="214"/>
      <c r="GJS4" s="214"/>
      <c r="GJT4" s="214"/>
      <c r="GJU4" s="214"/>
      <c r="GJV4" s="214"/>
      <c r="GJW4" s="214"/>
      <c r="GJX4" s="214"/>
      <c r="GJY4" s="214"/>
      <c r="GJZ4" s="214"/>
      <c r="GKA4" s="214"/>
      <c r="GKB4" s="214"/>
      <c r="GKC4" s="214"/>
      <c r="GKD4" s="214"/>
      <c r="GKE4" s="214"/>
      <c r="GKF4" s="214"/>
      <c r="GKG4" s="214"/>
      <c r="GKH4" s="214"/>
      <c r="GKI4" s="214"/>
      <c r="GKJ4" s="214"/>
      <c r="GKK4" s="214"/>
      <c r="GKL4" s="214"/>
      <c r="GKM4" s="214"/>
      <c r="GKN4" s="214"/>
      <c r="GKO4" s="214"/>
      <c r="GKP4" s="214"/>
      <c r="GKQ4" s="214"/>
      <c r="GKR4" s="214"/>
      <c r="GKS4" s="214"/>
      <c r="GKT4" s="214"/>
      <c r="GKU4" s="214"/>
      <c r="GKV4" s="214"/>
      <c r="GKW4" s="214"/>
      <c r="GKX4" s="214"/>
      <c r="GKY4" s="214"/>
      <c r="GKZ4" s="214"/>
      <c r="GLA4" s="214"/>
      <c r="GLB4" s="214"/>
      <c r="GLC4" s="214"/>
      <c r="GLD4" s="214"/>
      <c r="GLE4" s="214"/>
      <c r="GLF4" s="214"/>
      <c r="GLG4" s="214"/>
      <c r="GLH4" s="214"/>
      <c r="GLI4" s="214"/>
      <c r="GLJ4" s="214"/>
      <c r="GLK4" s="214"/>
      <c r="GLL4" s="214"/>
      <c r="GLM4" s="214"/>
      <c r="GLN4" s="214"/>
      <c r="GLO4" s="214"/>
      <c r="GLP4" s="214"/>
      <c r="GLQ4" s="214"/>
      <c r="GLR4" s="214"/>
      <c r="GLS4" s="214"/>
      <c r="GLT4" s="214"/>
      <c r="GLU4" s="214"/>
      <c r="GLV4" s="214"/>
      <c r="GLW4" s="214"/>
      <c r="GLX4" s="214"/>
      <c r="GLY4" s="214"/>
      <c r="GLZ4" s="214"/>
      <c r="GMA4" s="214"/>
      <c r="GMB4" s="214"/>
      <c r="GMC4" s="214"/>
      <c r="GMD4" s="214"/>
      <c r="GME4" s="214"/>
      <c r="GMF4" s="214"/>
      <c r="GMG4" s="214"/>
      <c r="GMH4" s="214"/>
      <c r="GMI4" s="214"/>
      <c r="GMJ4" s="214"/>
      <c r="GMK4" s="214"/>
      <c r="GML4" s="214"/>
      <c r="GMM4" s="214"/>
      <c r="GMN4" s="214"/>
      <c r="GMO4" s="214"/>
      <c r="GMP4" s="214"/>
      <c r="GMQ4" s="214"/>
      <c r="GMR4" s="214"/>
      <c r="GMS4" s="214"/>
      <c r="GMT4" s="214"/>
      <c r="GMU4" s="214"/>
      <c r="GMV4" s="214"/>
      <c r="GMW4" s="214"/>
      <c r="GMX4" s="214"/>
      <c r="GMY4" s="214"/>
      <c r="GMZ4" s="214"/>
      <c r="GNA4" s="214"/>
      <c r="GNB4" s="214"/>
      <c r="GNC4" s="214"/>
      <c r="GND4" s="214"/>
      <c r="GNE4" s="214"/>
      <c r="GNF4" s="214"/>
      <c r="GNG4" s="214"/>
      <c r="GNH4" s="214"/>
      <c r="GNI4" s="214"/>
      <c r="GNJ4" s="214"/>
      <c r="GNK4" s="214"/>
      <c r="GNL4" s="214"/>
      <c r="GNM4" s="214"/>
      <c r="GNN4" s="214"/>
      <c r="GNO4" s="214"/>
      <c r="GNP4" s="214"/>
      <c r="GNQ4" s="214"/>
      <c r="GNR4" s="214"/>
      <c r="GNS4" s="214"/>
      <c r="GNT4" s="214"/>
      <c r="GNU4" s="214"/>
      <c r="GNV4" s="214"/>
      <c r="GNW4" s="214"/>
      <c r="GNX4" s="214"/>
      <c r="GNY4" s="214"/>
      <c r="GNZ4" s="214"/>
      <c r="GOA4" s="214"/>
      <c r="GOB4" s="214"/>
      <c r="GOC4" s="214"/>
      <c r="GOD4" s="214"/>
      <c r="GOE4" s="214"/>
      <c r="GOF4" s="214"/>
      <c r="GOG4" s="214"/>
      <c r="GOH4" s="214"/>
      <c r="GOI4" s="214"/>
      <c r="GOJ4" s="214"/>
      <c r="GOK4" s="214"/>
      <c r="GOL4" s="214"/>
      <c r="GOM4" s="214"/>
      <c r="GON4" s="214"/>
      <c r="GOO4" s="214"/>
      <c r="GOP4" s="214"/>
      <c r="GOQ4" s="214"/>
      <c r="GOR4" s="214"/>
      <c r="GOS4" s="214"/>
      <c r="GOT4" s="214"/>
      <c r="GOU4" s="214"/>
      <c r="GOV4" s="214"/>
      <c r="GOW4" s="214"/>
      <c r="GOX4" s="214"/>
      <c r="GOY4" s="214"/>
      <c r="GOZ4" s="214"/>
      <c r="GPA4" s="214"/>
      <c r="GPB4" s="214"/>
      <c r="GPC4" s="214"/>
      <c r="GPD4" s="214"/>
      <c r="GPE4" s="214"/>
      <c r="GPF4" s="214"/>
      <c r="GPG4" s="214"/>
      <c r="GPH4" s="214"/>
      <c r="GPI4" s="214"/>
      <c r="GPJ4" s="214"/>
      <c r="GPK4" s="214"/>
      <c r="GPL4" s="214"/>
      <c r="GPM4" s="214"/>
      <c r="GPN4" s="214"/>
      <c r="GPO4" s="214"/>
      <c r="GPP4" s="214"/>
      <c r="GPQ4" s="214"/>
      <c r="GPR4" s="214"/>
      <c r="GPS4" s="214"/>
      <c r="GPT4" s="214"/>
      <c r="GPU4" s="214"/>
      <c r="GPV4" s="214"/>
      <c r="GPW4" s="214"/>
      <c r="GPX4" s="214"/>
      <c r="GPY4" s="214"/>
      <c r="GPZ4" s="214"/>
      <c r="GQA4" s="214"/>
      <c r="GQB4" s="214"/>
      <c r="GQC4" s="214"/>
      <c r="GQD4" s="214"/>
      <c r="GQE4" s="214"/>
      <c r="GQF4" s="214"/>
      <c r="GQG4" s="214"/>
      <c r="GQH4" s="214"/>
      <c r="GQI4" s="214"/>
      <c r="GQJ4" s="214"/>
      <c r="GQK4" s="214"/>
      <c r="GQL4" s="214"/>
      <c r="GQM4" s="214"/>
      <c r="GQN4" s="214"/>
      <c r="GQO4" s="214"/>
      <c r="GQP4" s="214"/>
      <c r="GQQ4" s="214"/>
      <c r="GQR4" s="214"/>
      <c r="GQS4" s="214"/>
      <c r="GQT4" s="214"/>
      <c r="GQU4" s="214"/>
      <c r="GQV4" s="214"/>
      <c r="GQW4" s="214"/>
      <c r="GQX4" s="214"/>
      <c r="GQY4" s="214"/>
      <c r="GQZ4" s="214"/>
      <c r="GRA4" s="214"/>
      <c r="GRB4" s="214"/>
      <c r="GRC4" s="214"/>
      <c r="GRD4" s="214"/>
      <c r="GRE4" s="214"/>
      <c r="GRF4" s="214"/>
      <c r="GRG4" s="214"/>
      <c r="GRH4" s="214"/>
      <c r="GRI4" s="214"/>
      <c r="GRJ4" s="214"/>
      <c r="GRK4" s="214"/>
      <c r="GRL4" s="214"/>
      <c r="GRM4" s="214"/>
      <c r="GRN4" s="214"/>
      <c r="GRO4" s="214"/>
      <c r="GRP4" s="214"/>
      <c r="GRQ4" s="214"/>
      <c r="GRR4" s="214"/>
      <c r="GRS4" s="214"/>
      <c r="GRT4" s="214"/>
      <c r="GRU4" s="214"/>
      <c r="GRV4" s="214"/>
      <c r="GRW4" s="214"/>
      <c r="GRX4" s="214"/>
      <c r="GRY4" s="214"/>
      <c r="GRZ4" s="214"/>
      <c r="GSA4" s="214"/>
      <c r="GSB4" s="214"/>
      <c r="GSC4" s="214"/>
      <c r="GSD4" s="214"/>
      <c r="GSE4" s="214"/>
      <c r="GSF4" s="214"/>
      <c r="GSG4" s="214"/>
      <c r="GSH4" s="214"/>
      <c r="GSI4" s="214"/>
      <c r="GSJ4" s="214"/>
      <c r="GSK4" s="214"/>
      <c r="GSL4" s="214"/>
      <c r="GSM4" s="214"/>
      <c r="GSN4" s="214"/>
      <c r="GSO4" s="214"/>
      <c r="GSP4" s="214"/>
      <c r="GSQ4" s="214"/>
      <c r="GSR4" s="214"/>
      <c r="GSS4" s="214"/>
      <c r="GST4" s="214"/>
      <c r="GSU4" s="214"/>
      <c r="GSV4" s="214"/>
      <c r="GSW4" s="214"/>
      <c r="GSX4" s="214"/>
      <c r="GSY4" s="214"/>
      <c r="GSZ4" s="214"/>
      <c r="GTA4" s="214"/>
      <c r="GTB4" s="214"/>
      <c r="GTC4" s="214"/>
      <c r="GTD4" s="214"/>
      <c r="GTE4" s="214"/>
      <c r="GTF4" s="214"/>
      <c r="GTG4" s="214"/>
      <c r="GTH4" s="214"/>
      <c r="GTI4" s="214"/>
      <c r="GTJ4" s="214"/>
      <c r="GTK4" s="214"/>
      <c r="GTL4" s="214"/>
      <c r="GTM4" s="214"/>
      <c r="GTN4" s="214"/>
      <c r="GTO4" s="214"/>
      <c r="GTP4" s="214"/>
      <c r="GTQ4" s="214"/>
      <c r="GTR4" s="214"/>
      <c r="GTS4" s="214"/>
      <c r="GTT4" s="214"/>
      <c r="GTU4" s="214"/>
      <c r="GTV4" s="214"/>
      <c r="GTW4" s="214"/>
      <c r="GTX4" s="214"/>
      <c r="GTY4" s="214"/>
      <c r="GTZ4" s="214"/>
      <c r="GUA4" s="214"/>
      <c r="GUB4" s="214"/>
      <c r="GUC4" s="214"/>
      <c r="GUD4" s="214"/>
      <c r="GUE4" s="214"/>
      <c r="GUF4" s="214"/>
      <c r="GUG4" s="214"/>
      <c r="GUH4" s="214"/>
      <c r="GUI4" s="214"/>
      <c r="GUJ4" s="214"/>
      <c r="GUK4" s="214"/>
      <c r="GUL4" s="214"/>
      <c r="GUM4" s="214"/>
      <c r="GUN4" s="214"/>
      <c r="GUO4" s="214"/>
      <c r="GUP4" s="214"/>
      <c r="GUQ4" s="214"/>
      <c r="GUR4" s="214"/>
      <c r="GUS4" s="214"/>
      <c r="GUT4" s="214"/>
      <c r="GUU4" s="214"/>
      <c r="GUV4" s="214"/>
      <c r="GUW4" s="214"/>
      <c r="GUX4" s="214"/>
      <c r="GUY4" s="214"/>
      <c r="GUZ4" s="214"/>
      <c r="GVA4" s="214"/>
      <c r="GVB4" s="214"/>
      <c r="GVC4" s="214"/>
      <c r="GVD4" s="214"/>
      <c r="GVE4" s="214"/>
      <c r="GVF4" s="214"/>
      <c r="GVG4" s="214"/>
      <c r="GVH4" s="214"/>
      <c r="GVI4" s="214"/>
      <c r="GVJ4" s="214"/>
      <c r="GVK4" s="214"/>
      <c r="GVL4" s="214"/>
      <c r="GVM4" s="214"/>
      <c r="GVN4" s="214"/>
      <c r="GVO4" s="214"/>
      <c r="GVP4" s="214"/>
      <c r="GVQ4" s="214"/>
      <c r="GVR4" s="214"/>
      <c r="GVS4" s="214"/>
      <c r="GVT4" s="214"/>
      <c r="GVU4" s="214"/>
      <c r="GVV4" s="214"/>
      <c r="GVW4" s="214"/>
      <c r="GVX4" s="214"/>
      <c r="GVY4" s="214"/>
      <c r="GVZ4" s="214"/>
      <c r="GWA4" s="214"/>
      <c r="GWB4" s="214"/>
      <c r="GWC4" s="214"/>
      <c r="GWD4" s="214"/>
      <c r="GWE4" s="214"/>
      <c r="GWF4" s="214"/>
      <c r="GWG4" s="214"/>
      <c r="GWH4" s="214"/>
      <c r="GWI4" s="214"/>
      <c r="GWJ4" s="214"/>
      <c r="GWK4" s="214"/>
      <c r="GWL4" s="214"/>
      <c r="GWM4" s="214"/>
      <c r="GWN4" s="214"/>
      <c r="GWO4" s="214"/>
      <c r="GWP4" s="214"/>
      <c r="GWQ4" s="214"/>
      <c r="GWR4" s="214"/>
      <c r="GWS4" s="214"/>
      <c r="GWT4" s="214"/>
      <c r="GWU4" s="214"/>
      <c r="GWV4" s="214"/>
      <c r="GWW4" s="214"/>
      <c r="GWX4" s="214"/>
      <c r="GWY4" s="214"/>
      <c r="GWZ4" s="214"/>
      <c r="GXA4" s="214"/>
      <c r="GXB4" s="214"/>
      <c r="GXC4" s="214"/>
      <c r="GXD4" s="214"/>
      <c r="GXE4" s="214"/>
      <c r="GXF4" s="214"/>
      <c r="GXG4" s="214"/>
      <c r="GXH4" s="214"/>
      <c r="GXI4" s="214"/>
      <c r="GXJ4" s="214"/>
      <c r="GXK4" s="214"/>
      <c r="GXL4" s="214"/>
      <c r="GXM4" s="214"/>
      <c r="GXN4" s="214"/>
      <c r="GXO4" s="214"/>
      <c r="GXP4" s="214"/>
      <c r="GXQ4" s="214"/>
      <c r="GXR4" s="214"/>
      <c r="GXS4" s="214"/>
      <c r="GXT4" s="214"/>
      <c r="GXU4" s="214"/>
      <c r="GXV4" s="214"/>
      <c r="GXW4" s="214"/>
      <c r="GXX4" s="214"/>
      <c r="GXY4" s="214"/>
      <c r="GXZ4" s="214"/>
      <c r="GYA4" s="214"/>
      <c r="GYB4" s="214"/>
      <c r="GYC4" s="214"/>
      <c r="GYD4" s="214"/>
      <c r="GYE4" s="214"/>
      <c r="GYF4" s="214"/>
      <c r="GYG4" s="214"/>
      <c r="GYH4" s="214"/>
      <c r="GYI4" s="214"/>
      <c r="GYJ4" s="214"/>
      <c r="GYK4" s="214"/>
      <c r="GYL4" s="214"/>
      <c r="GYM4" s="214"/>
      <c r="GYN4" s="214"/>
      <c r="GYO4" s="214"/>
      <c r="GYP4" s="214"/>
      <c r="GYQ4" s="214"/>
      <c r="GYR4" s="214"/>
      <c r="GYS4" s="214"/>
      <c r="GYT4" s="214"/>
      <c r="GYU4" s="214"/>
      <c r="GYV4" s="214"/>
      <c r="GYW4" s="214"/>
      <c r="GYX4" s="214"/>
      <c r="GYY4" s="214"/>
      <c r="GYZ4" s="214"/>
      <c r="GZA4" s="214"/>
      <c r="GZB4" s="214"/>
      <c r="GZC4" s="214"/>
      <c r="GZD4" s="214"/>
      <c r="GZE4" s="214"/>
      <c r="GZF4" s="214"/>
      <c r="GZG4" s="214"/>
      <c r="GZH4" s="214"/>
      <c r="GZI4" s="214"/>
      <c r="GZJ4" s="214"/>
      <c r="GZK4" s="214"/>
      <c r="GZL4" s="214"/>
      <c r="GZM4" s="214"/>
      <c r="GZN4" s="214"/>
      <c r="GZO4" s="214"/>
      <c r="GZP4" s="214"/>
      <c r="GZQ4" s="214"/>
      <c r="GZR4" s="214"/>
      <c r="GZS4" s="214"/>
      <c r="GZT4" s="214"/>
      <c r="GZU4" s="214"/>
      <c r="GZV4" s="214"/>
      <c r="GZW4" s="214"/>
      <c r="GZX4" s="214"/>
      <c r="GZY4" s="214"/>
      <c r="GZZ4" s="214"/>
      <c r="HAA4" s="214"/>
      <c r="HAB4" s="214"/>
      <c r="HAC4" s="214"/>
      <c r="HAD4" s="214"/>
    </row>
    <row r="5" spans="1:5438" s="305" customFormat="1" ht="15.75" customHeight="1">
      <c r="A5" s="98" t="s">
        <v>35</v>
      </c>
      <c r="B5" s="91"/>
      <c r="C5" s="90"/>
      <c r="D5" s="90"/>
      <c r="E5" s="90"/>
      <c r="F5" s="90"/>
      <c r="G5" s="90"/>
      <c r="H5" s="89" t="s">
        <v>113</v>
      </c>
      <c r="I5" s="90"/>
      <c r="J5" s="90"/>
      <c r="K5" s="90"/>
      <c r="L5" s="90"/>
      <c r="M5" s="90"/>
      <c r="N5" s="92"/>
      <c r="O5" s="89"/>
      <c r="P5" s="90"/>
      <c r="Q5" s="90"/>
      <c r="R5" s="90"/>
      <c r="S5" s="90"/>
      <c r="T5" s="90"/>
      <c r="U5" s="92"/>
      <c r="V5" s="89"/>
      <c r="W5" s="90"/>
      <c r="X5" s="90"/>
      <c r="Y5" s="90"/>
      <c r="Z5" s="90"/>
      <c r="AA5" s="90"/>
      <c r="AB5" s="92"/>
      <c r="AC5" s="89"/>
      <c r="AD5" s="90"/>
      <c r="AE5" s="90"/>
      <c r="AF5" s="90"/>
      <c r="AG5" s="90"/>
      <c r="AH5" s="90"/>
      <c r="AI5" s="92"/>
      <c r="AJ5" s="89"/>
      <c r="AK5" s="90"/>
      <c r="AL5" s="90"/>
      <c r="AM5" s="90"/>
      <c r="AN5" s="90"/>
      <c r="AO5" s="90"/>
      <c r="AP5" s="92"/>
      <c r="AQ5" s="89"/>
      <c r="AR5" s="90"/>
      <c r="AS5" s="90"/>
      <c r="AT5" s="90"/>
      <c r="AU5" s="90"/>
      <c r="AV5" s="90"/>
      <c r="AW5" s="92"/>
      <c r="AX5" s="89"/>
      <c r="AY5" s="90"/>
      <c r="AZ5" s="90"/>
      <c r="BA5" s="90"/>
      <c r="BB5" s="90"/>
      <c r="BC5" s="90"/>
      <c r="BD5" s="92"/>
      <c r="BE5" s="89"/>
      <c r="BF5" s="90"/>
      <c r="BG5" s="90"/>
      <c r="BH5" s="90"/>
      <c r="BI5" s="90"/>
      <c r="BJ5" s="90"/>
      <c r="BK5" s="92"/>
      <c r="BL5" s="89"/>
      <c r="BM5" s="90"/>
      <c r="BN5" s="90"/>
      <c r="BO5" s="90"/>
      <c r="BP5" s="90"/>
      <c r="BQ5" s="90"/>
      <c r="BR5" s="92"/>
      <c r="BS5" s="89"/>
      <c r="BT5" s="90"/>
      <c r="BU5" s="90"/>
      <c r="BV5" s="90"/>
      <c r="BW5" s="90"/>
      <c r="BX5" s="90"/>
      <c r="BY5" s="92"/>
      <c r="BZ5" s="89"/>
      <c r="CA5" s="90"/>
      <c r="CB5" s="90"/>
      <c r="CC5" s="90"/>
      <c r="CD5" s="90"/>
      <c r="CE5" s="90"/>
      <c r="CF5" s="92"/>
      <c r="CG5" s="89"/>
      <c r="CH5" s="90"/>
      <c r="CI5" s="90"/>
      <c r="CJ5" s="90"/>
      <c r="CK5" s="90"/>
      <c r="CL5" s="90"/>
      <c r="CM5" s="92"/>
      <c r="CN5" s="89"/>
      <c r="CO5" s="90"/>
      <c r="CP5" s="90"/>
      <c r="CQ5" s="90"/>
      <c r="CR5" s="90"/>
      <c r="CS5" s="90"/>
      <c r="CT5" s="92"/>
      <c r="CU5" s="89"/>
      <c r="CV5" s="90"/>
      <c r="CW5" s="90"/>
      <c r="CX5" s="90"/>
      <c r="CY5" s="90"/>
      <c r="CZ5" s="90"/>
      <c r="DA5" s="92"/>
      <c r="DB5" s="89"/>
      <c r="DC5" s="90"/>
      <c r="DD5" s="90"/>
      <c r="DE5" s="90"/>
      <c r="DF5" s="90"/>
      <c r="DG5" s="90"/>
      <c r="DH5" s="92"/>
      <c r="DI5" s="89"/>
      <c r="DJ5" s="90"/>
      <c r="DK5" s="90"/>
      <c r="DL5" s="90"/>
      <c r="DM5" s="90"/>
      <c r="DN5" s="90"/>
      <c r="DO5" s="92"/>
      <c r="DP5" s="89"/>
      <c r="DQ5" s="90"/>
      <c r="DR5" s="90"/>
      <c r="DS5" s="90"/>
      <c r="DT5" s="90"/>
      <c r="DU5" s="90"/>
      <c r="DV5" s="92"/>
      <c r="DW5" s="89"/>
      <c r="DX5" s="90"/>
      <c r="DY5" s="90"/>
      <c r="DZ5" s="90"/>
      <c r="EA5" s="90"/>
      <c r="EB5" s="90"/>
      <c r="EC5" s="92"/>
      <c r="ED5" s="89"/>
      <c r="EE5" s="90"/>
      <c r="EF5" s="90"/>
      <c r="EG5" s="90"/>
      <c r="EH5" s="90"/>
      <c r="EI5" s="90"/>
      <c r="EJ5" s="92"/>
      <c r="EK5" s="89"/>
      <c r="EL5" s="90"/>
      <c r="EM5" s="90"/>
      <c r="EN5" s="90"/>
      <c r="EO5" s="90"/>
      <c r="EP5" s="90"/>
      <c r="EQ5" s="92"/>
      <c r="ER5" s="89"/>
      <c r="ES5" s="90"/>
      <c r="ET5" s="90"/>
      <c r="EU5" s="90"/>
      <c r="EV5" s="90"/>
      <c r="EW5" s="90"/>
      <c r="EX5" s="92"/>
      <c r="EY5" s="89"/>
      <c r="EZ5" s="90"/>
      <c r="FA5" s="90"/>
      <c r="FB5" s="90"/>
      <c r="FC5" s="90"/>
      <c r="FD5" s="90"/>
      <c r="FE5" s="92"/>
      <c r="FF5" s="89"/>
      <c r="FG5" s="90"/>
      <c r="FH5" s="90"/>
      <c r="FI5" s="90"/>
      <c r="FJ5" s="90"/>
      <c r="FK5" s="90"/>
      <c r="FL5" s="92"/>
      <c r="FM5" s="89"/>
      <c r="FN5" s="90"/>
      <c r="FO5" s="90"/>
      <c r="FP5" s="90"/>
      <c r="FQ5" s="90"/>
      <c r="FR5" s="90"/>
      <c r="FS5" s="92"/>
      <c r="FT5" s="89"/>
      <c r="FU5" s="90"/>
      <c r="FV5" s="90"/>
      <c r="FW5" s="90"/>
      <c r="FX5" s="90"/>
      <c r="FY5" s="90"/>
      <c r="FZ5" s="92"/>
      <c r="GA5" s="89"/>
      <c r="GB5" s="90"/>
      <c r="GC5" s="90"/>
      <c r="GD5" s="90"/>
      <c r="GE5" s="90"/>
      <c r="GF5" s="90"/>
      <c r="GG5" s="92"/>
      <c r="GH5" s="89"/>
      <c r="GI5" s="90"/>
      <c r="GJ5" s="90"/>
      <c r="GK5" s="90"/>
      <c r="GL5" s="90"/>
      <c r="GM5" s="90"/>
      <c r="GN5" s="92"/>
      <c r="GO5" s="89"/>
      <c r="GP5" s="90"/>
      <c r="GQ5" s="90"/>
      <c r="GR5" s="90"/>
      <c r="GS5" s="90"/>
      <c r="GT5" s="90"/>
      <c r="GU5" s="92"/>
      <c r="GV5" s="89"/>
      <c r="GW5" s="90"/>
      <c r="GX5" s="90"/>
      <c r="GY5" s="90"/>
      <c r="GZ5" s="90"/>
      <c r="HA5" s="90"/>
      <c r="HB5" s="92"/>
      <c r="HC5" s="89"/>
      <c r="HD5" s="90"/>
      <c r="HE5" s="90"/>
      <c r="HF5" s="90"/>
      <c r="HG5" s="90"/>
      <c r="HH5" s="90"/>
      <c r="HI5" s="92"/>
      <c r="HJ5" s="89"/>
      <c r="HK5" s="90"/>
      <c r="HL5" s="90"/>
      <c r="HM5" s="90"/>
      <c r="HN5" s="90"/>
      <c r="HO5" s="90"/>
      <c r="HP5" s="92"/>
      <c r="HQ5" s="89"/>
      <c r="HR5" s="90"/>
      <c r="HS5" s="90"/>
      <c r="HT5" s="90"/>
      <c r="HU5" s="90"/>
      <c r="HV5" s="90"/>
      <c r="HW5" s="92"/>
      <c r="HX5" s="89"/>
      <c r="HY5" s="90"/>
      <c r="HZ5" s="90"/>
      <c r="IA5" s="90"/>
      <c r="IB5" s="90"/>
      <c r="IC5" s="90"/>
      <c r="ID5" s="92"/>
      <c r="IE5" s="89"/>
      <c r="IF5" s="90"/>
      <c r="IG5" s="90"/>
      <c r="IH5" s="90"/>
      <c r="II5" s="90"/>
      <c r="IJ5" s="90"/>
      <c r="IK5" s="92"/>
      <c r="IL5" s="89"/>
      <c r="IM5" s="90"/>
      <c r="IN5" s="90"/>
      <c r="IO5" s="90"/>
      <c r="IP5" s="90"/>
      <c r="IQ5" s="90"/>
      <c r="IR5" s="92"/>
      <c r="IS5" s="89"/>
      <c r="IT5" s="90"/>
      <c r="IU5" s="90"/>
      <c r="IV5" s="90"/>
      <c r="IW5" s="90"/>
      <c r="IX5" s="90"/>
      <c r="IY5" s="92"/>
      <c r="IZ5" s="89"/>
      <c r="JA5" s="90"/>
      <c r="JB5" s="90"/>
      <c r="JC5" s="90"/>
      <c r="JD5" s="90"/>
      <c r="JE5" s="90"/>
      <c r="JF5" s="92"/>
      <c r="JG5" s="89"/>
      <c r="JH5" s="90"/>
      <c r="JI5" s="90"/>
      <c r="JJ5" s="90"/>
      <c r="JK5" s="90"/>
      <c r="JL5" s="90"/>
      <c r="JM5" s="92"/>
      <c r="JN5" s="89"/>
      <c r="JO5" s="90"/>
      <c r="JP5" s="90"/>
      <c r="JQ5" s="90"/>
      <c r="JR5" s="90"/>
      <c r="JS5" s="90"/>
      <c r="JT5" s="92"/>
      <c r="JU5" s="89"/>
      <c r="JV5" s="90"/>
      <c r="JW5" s="90"/>
      <c r="JX5" s="90"/>
      <c r="JY5" s="90"/>
      <c r="JZ5" s="90"/>
      <c r="KA5" s="92"/>
      <c r="KB5" s="89"/>
      <c r="KC5" s="90"/>
      <c r="KD5" s="90"/>
      <c r="KE5" s="90"/>
      <c r="KF5" s="90"/>
      <c r="KG5" s="90"/>
      <c r="KH5" s="92"/>
      <c r="KI5" s="89"/>
      <c r="KJ5" s="90"/>
      <c r="KK5" s="90"/>
      <c r="KL5" s="90"/>
      <c r="KM5" s="90"/>
      <c r="KN5" s="90"/>
      <c r="KO5" s="92"/>
      <c r="KP5" s="89"/>
      <c r="KQ5" s="90"/>
      <c r="KR5" s="90"/>
      <c r="KS5" s="90"/>
      <c r="KT5" s="90"/>
      <c r="KU5" s="90"/>
      <c r="KV5" s="92"/>
      <c r="KW5" s="89"/>
      <c r="KX5" s="90"/>
      <c r="KY5" s="90"/>
      <c r="KZ5" s="90"/>
      <c r="LA5" s="90"/>
      <c r="LB5" s="90"/>
      <c r="LC5" s="92"/>
      <c r="LD5" s="89"/>
      <c r="LE5" s="90"/>
      <c r="LF5" s="90"/>
      <c r="LG5" s="90"/>
      <c r="LH5" s="90"/>
      <c r="LI5" s="90"/>
      <c r="LJ5" s="92"/>
      <c r="LK5" s="89"/>
      <c r="LL5" s="90"/>
      <c r="LM5" s="90"/>
      <c r="LN5" s="90"/>
      <c r="LO5" s="90"/>
      <c r="LP5" s="90"/>
      <c r="LQ5" s="92"/>
      <c r="LR5" s="89"/>
      <c r="LS5" s="90"/>
      <c r="LT5" s="90"/>
      <c r="LU5" s="90"/>
      <c r="LV5" s="90"/>
      <c r="LW5" s="90"/>
      <c r="LX5" s="92"/>
      <c r="LY5" s="89"/>
      <c r="LZ5" s="90"/>
      <c r="MA5" s="90"/>
      <c r="MB5" s="90"/>
      <c r="MC5" s="90"/>
      <c r="MD5" s="90"/>
      <c r="ME5" s="92"/>
      <c r="MF5" s="89"/>
      <c r="MG5" s="90"/>
      <c r="MH5" s="90"/>
      <c r="MI5" s="90"/>
      <c r="MJ5" s="90"/>
      <c r="MK5" s="90"/>
      <c r="ML5" s="92"/>
      <c r="MM5" s="89"/>
      <c r="MN5" s="90"/>
      <c r="MO5" s="90"/>
      <c r="MP5" s="90"/>
      <c r="MQ5" s="90"/>
      <c r="MR5" s="90"/>
      <c r="MS5" s="92"/>
      <c r="MT5" s="89"/>
      <c r="MU5" s="90"/>
      <c r="MV5" s="90"/>
      <c r="MW5" s="90"/>
      <c r="MX5" s="90"/>
      <c r="MY5" s="90"/>
      <c r="MZ5" s="92"/>
      <c r="NA5" s="89"/>
      <c r="NB5" s="90"/>
      <c r="NC5" s="90"/>
      <c r="ND5" s="90"/>
      <c r="NE5" s="90"/>
      <c r="NF5" s="90"/>
      <c r="NG5" s="92"/>
      <c r="NH5" s="89"/>
      <c r="NI5" s="90"/>
      <c r="NJ5" s="90"/>
      <c r="NK5" s="90"/>
      <c r="NL5" s="90"/>
      <c r="NM5" s="90"/>
      <c r="NN5" s="92"/>
      <c r="NO5" s="89"/>
      <c r="NP5" s="90"/>
      <c r="NQ5" s="90"/>
      <c r="NR5" s="90"/>
      <c r="NS5" s="90"/>
      <c r="NT5" s="90"/>
      <c r="NU5" s="92"/>
      <c r="NV5" s="89"/>
      <c r="NW5" s="90"/>
      <c r="NX5" s="90"/>
      <c r="NY5" s="90"/>
      <c r="NZ5" s="90"/>
      <c r="OA5" s="90"/>
      <c r="OB5" s="92"/>
      <c r="OC5" s="89"/>
      <c r="OD5" s="90"/>
      <c r="OE5" s="90"/>
      <c r="OF5" s="90"/>
      <c r="OG5" s="90"/>
      <c r="OH5" s="90"/>
      <c r="OI5" s="92"/>
      <c r="OJ5" s="89"/>
      <c r="OK5" s="90"/>
      <c r="OL5" s="90"/>
      <c r="OM5" s="90"/>
      <c r="ON5" s="90"/>
      <c r="OO5" s="90"/>
      <c r="OP5" s="92"/>
      <c r="OQ5" s="89"/>
      <c r="OR5" s="90"/>
      <c r="OS5" s="90"/>
      <c r="OT5" s="90"/>
      <c r="OU5" s="90"/>
      <c r="OV5" s="90"/>
      <c r="OW5" s="92"/>
      <c r="OX5" s="89"/>
      <c r="OY5" s="90"/>
      <c r="OZ5" s="90"/>
      <c r="PA5" s="90"/>
      <c r="PB5" s="90"/>
      <c r="PC5" s="90"/>
      <c r="PD5" s="92"/>
      <c r="PE5" s="89"/>
      <c r="PF5" s="90"/>
      <c r="PG5" s="90"/>
      <c r="PH5" s="90"/>
      <c r="PI5" s="90"/>
      <c r="PJ5" s="90"/>
      <c r="PK5" s="92"/>
      <c r="PL5" s="89"/>
      <c r="PM5" s="90"/>
      <c r="PN5" s="90"/>
      <c r="PO5" s="90"/>
      <c r="PP5" s="90"/>
      <c r="PQ5" s="90"/>
      <c r="PR5" s="92"/>
      <c r="PS5" s="89"/>
      <c r="PT5" s="90"/>
      <c r="PU5" s="90"/>
      <c r="PV5" s="90"/>
      <c r="PW5" s="90"/>
      <c r="PX5" s="90"/>
      <c r="PY5" s="92"/>
      <c r="PZ5" s="89"/>
      <c r="QA5" s="90"/>
      <c r="QB5" s="90"/>
      <c r="QC5" s="90"/>
      <c r="QD5" s="90"/>
      <c r="QE5" s="90"/>
      <c r="QF5" s="92"/>
      <c r="QG5" s="89"/>
      <c r="QH5" s="90"/>
      <c r="QI5" s="90"/>
      <c r="QJ5" s="90"/>
      <c r="QK5" s="90"/>
      <c r="QL5" s="90"/>
      <c r="QM5" s="92"/>
      <c r="QN5" s="89"/>
      <c r="QO5" s="90"/>
      <c r="QP5" s="90"/>
      <c r="QQ5" s="90"/>
      <c r="QR5" s="90"/>
      <c r="QS5" s="90"/>
      <c r="QT5" s="92"/>
      <c r="QU5" s="89"/>
      <c r="QV5" s="90"/>
      <c r="QW5" s="90"/>
      <c r="QX5" s="90"/>
      <c r="QY5" s="90"/>
      <c r="QZ5" s="90"/>
      <c r="RA5" s="92"/>
      <c r="RB5" s="89"/>
      <c r="RC5" s="90"/>
      <c r="RD5" s="90"/>
      <c r="RE5" s="90"/>
      <c r="RF5" s="90"/>
      <c r="RG5" s="90"/>
      <c r="RH5" s="92"/>
      <c r="RI5" s="89"/>
      <c r="RJ5" s="90"/>
      <c r="RK5" s="90"/>
      <c r="RL5" s="90"/>
      <c r="RM5" s="90"/>
      <c r="RN5" s="90"/>
      <c r="RO5" s="92"/>
      <c r="RP5" s="89"/>
      <c r="RQ5" s="90"/>
      <c r="RR5" s="90"/>
      <c r="RS5" s="90"/>
      <c r="RT5" s="90"/>
      <c r="RU5" s="90"/>
      <c r="RV5" s="92"/>
      <c r="RW5" s="89"/>
      <c r="RX5" s="90"/>
      <c r="RY5" s="90"/>
      <c r="RZ5" s="90"/>
      <c r="SA5" s="90"/>
      <c r="SB5" s="90"/>
      <c r="SC5" s="92"/>
      <c r="SD5" s="89"/>
      <c r="SE5" s="90"/>
      <c r="SF5" s="90"/>
      <c r="SG5" s="90"/>
      <c r="SH5" s="90"/>
      <c r="SI5" s="90"/>
      <c r="SJ5" s="92"/>
      <c r="SK5" s="89"/>
      <c r="SL5" s="90"/>
      <c r="SM5" s="90"/>
      <c r="SN5" s="90"/>
      <c r="SO5" s="90"/>
      <c r="SP5" s="90"/>
      <c r="SQ5" s="92"/>
      <c r="SR5" s="89"/>
      <c r="SS5" s="90"/>
      <c r="ST5" s="90"/>
      <c r="SU5" s="90"/>
      <c r="SV5" s="90"/>
      <c r="SW5" s="90"/>
      <c r="SX5" s="92"/>
      <c r="SY5" s="89"/>
      <c r="SZ5" s="90"/>
      <c r="TA5" s="90"/>
      <c r="TB5" s="90"/>
      <c r="TC5" s="90"/>
      <c r="TD5" s="90"/>
      <c r="TE5" s="92"/>
      <c r="TF5" s="89"/>
      <c r="TG5" s="90"/>
      <c r="TH5" s="90"/>
      <c r="TI5" s="90"/>
      <c r="TJ5" s="90"/>
      <c r="TK5" s="90"/>
      <c r="TL5" s="92"/>
      <c r="TM5" s="89"/>
      <c r="TN5" s="90"/>
      <c r="TO5" s="90"/>
      <c r="TP5" s="90"/>
      <c r="TQ5" s="90"/>
      <c r="TR5" s="90"/>
      <c r="TS5" s="92"/>
      <c r="TT5" s="89"/>
      <c r="TU5" s="90"/>
      <c r="TV5" s="90"/>
      <c r="TW5" s="90"/>
      <c r="TX5" s="90"/>
      <c r="TY5" s="90"/>
      <c r="TZ5" s="92"/>
      <c r="UA5" s="89"/>
      <c r="UB5" s="90"/>
      <c r="UC5" s="90"/>
      <c r="UD5" s="90"/>
      <c r="UE5" s="90"/>
      <c r="UF5" s="90"/>
      <c r="UG5" s="92"/>
      <c r="UH5" s="89"/>
      <c r="UI5" s="90"/>
      <c r="UJ5" s="90"/>
      <c r="UK5" s="90"/>
      <c r="UL5" s="90"/>
      <c r="UM5" s="90"/>
      <c r="UN5" s="92"/>
      <c r="UO5" s="89"/>
      <c r="UP5" s="90"/>
      <c r="UQ5" s="90"/>
      <c r="UR5" s="90"/>
      <c r="US5" s="90"/>
      <c r="UT5" s="90"/>
      <c r="UU5" s="92"/>
      <c r="UV5" s="89"/>
      <c r="UW5" s="90"/>
      <c r="UX5" s="90"/>
      <c r="UY5" s="90"/>
      <c r="UZ5" s="90"/>
      <c r="VA5" s="90"/>
      <c r="VB5" s="92"/>
      <c r="VC5" s="89"/>
      <c r="VD5" s="90"/>
      <c r="VE5" s="90"/>
      <c r="VF5" s="90"/>
      <c r="VG5" s="90"/>
      <c r="VH5" s="90"/>
      <c r="VI5" s="92"/>
      <c r="VJ5" s="89"/>
      <c r="VK5" s="90"/>
      <c r="VL5" s="90"/>
      <c r="VM5" s="90"/>
      <c r="VN5" s="90"/>
      <c r="VO5" s="90"/>
      <c r="VP5" s="92"/>
      <c r="VQ5" s="89"/>
      <c r="VR5" s="90"/>
      <c r="VS5" s="90"/>
      <c r="VT5" s="90"/>
      <c r="VU5" s="90"/>
      <c r="VV5" s="90"/>
      <c r="VW5" s="92"/>
      <c r="VX5" s="89"/>
      <c r="VY5" s="90"/>
      <c r="VZ5" s="90"/>
      <c r="WA5" s="90"/>
      <c r="WB5" s="90"/>
      <c r="WC5" s="90"/>
      <c r="WD5" s="92"/>
      <c r="WE5" s="89"/>
      <c r="WF5" s="90"/>
      <c r="WG5" s="90"/>
      <c r="WH5" s="90"/>
      <c r="WI5" s="90"/>
      <c r="WJ5" s="90"/>
      <c r="WK5" s="92"/>
      <c r="WL5" s="89"/>
      <c r="WM5" s="90"/>
      <c r="WN5" s="90"/>
      <c r="WO5" s="90"/>
      <c r="WP5" s="90"/>
      <c r="WQ5" s="90"/>
      <c r="WR5" s="92"/>
      <c r="WS5" s="89"/>
      <c r="WT5" s="90"/>
      <c r="WU5" s="90"/>
      <c r="WV5" s="90"/>
      <c r="WW5" s="90"/>
      <c r="WX5" s="90"/>
      <c r="WY5" s="92"/>
      <c r="WZ5" s="89"/>
      <c r="XA5" s="90"/>
      <c r="XB5" s="90"/>
      <c r="XC5" s="90"/>
      <c r="XD5" s="90"/>
      <c r="XE5" s="90"/>
      <c r="XF5" s="92"/>
      <c r="XG5" s="89"/>
      <c r="XH5" s="90"/>
      <c r="XI5" s="90"/>
      <c r="XJ5" s="90"/>
      <c r="XK5" s="90"/>
      <c r="XL5" s="90"/>
      <c r="XM5" s="92"/>
      <c r="XN5" s="89"/>
      <c r="XO5" s="90"/>
      <c r="XP5" s="90"/>
      <c r="XQ5" s="90"/>
      <c r="XR5" s="90"/>
      <c r="XS5" s="90"/>
      <c r="XT5" s="92"/>
      <c r="XU5" s="89"/>
      <c r="XV5" s="90"/>
      <c r="XW5" s="90"/>
      <c r="XX5" s="90"/>
      <c r="XY5" s="90"/>
      <c r="XZ5" s="90"/>
      <c r="YA5" s="92"/>
      <c r="YB5" s="89"/>
      <c r="YC5" s="90"/>
      <c r="YD5" s="90"/>
      <c r="YE5" s="90"/>
      <c r="YF5" s="90"/>
      <c r="YG5" s="90"/>
      <c r="YH5" s="92"/>
      <c r="YI5" s="89"/>
      <c r="YJ5" s="90"/>
      <c r="YK5" s="90"/>
      <c r="YL5" s="90"/>
      <c r="YM5" s="90"/>
      <c r="YN5" s="90"/>
      <c r="YO5" s="92"/>
      <c r="YP5" s="89"/>
      <c r="YQ5" s="90"/>
      <c r="YR5" s="90"/>
      <c r="YS5" s="90"/>
      <c r="YT5" s="90"/>
      <c r="YU5" s="90"/>
      <c r="YV5" s="92"/>
      <c r="YW5" s="89"/>
      <c r="YX5" s="90"/>
      <c r="YY5" s="90"/>
      <c r="YZ5" s="90"/>
      <c r="ZA5" s="90"/>
      <c r="ZB5" s="90"/>
      <c r="ZC5" s="92"/>
      <c r="ZD5" s="89"/>
      <c r="ZE5" s="90"/>
      <c r="ZF5" s="90"/>
      <c r="ZG5" s="90"/>
      <c r="ZH5" s="90"/>
      <c r="ZI5" s="90"/>
      <c r="ZJ5" s="92"/>
      <c r="ZK5" s="89"/>
      <c r="ZL5" s="90"/>
      <c r="ZM5" s="90"/>
      <c r="ZN5" s="90"/>
      <c r="ZO5" s="90"/>
      <c r="ZP5" s="90"/>
      <c r="ZQ5" s="92"/>
      <c r="ZR5" s="89"/>
      <c r="ZS5" s="90"/>
      <c r="ZT5" s="90"/>
      <c r="ZU5" s="90"/>
      <c r="ZV5" s="90"/>
      <c r="ZW5" s="90"/>
      <c r="ZX5" s="92"/>
      <c r="ZY5" s="89"/>
      <c r="ZZ5" s="90"/>
      <c r="AAA5" s="90"/>
      <c r="AAB5" s="90"/>
      <c r="AAC5" s="90"/>
      <c r="AAD5" s="90"/>
      <c r="AAE5" s="92"/>
      <c r="AAF5" s="89"/>
      <c r="AAG5" s="90"/>
      <c r="AAH5" s="90"/>
      <c r="AAI5" s="90"/>
      <c r="AAJ5" s="90"/>
      <c r="AAK5" s="90"/>
      <c r="AAL5" s="92"/>
      <c r="AAM5" s="89"/>
      <c r="AAN5" s="90"/>
      <c r="AAO5" s="90"/>
      <c r="AAP5" s="90"/>
      <c r="AAQ5" s="90"/>
      <c r="AAR5" s="90"/>
      <c r="AAS5" s="92"/>
      <c r="AAT5" s="89"/>
      <c r="AAU5" s="90"/>
      <c r="AAV5" s="90"/>
      <c r="AAW5" s="90"/>
      <c r="AAX5" s="90"/>
      <c r="AAY5" s="90"/>
      <c r="AAZ5" s="92"/>
      <c r="ABA5" s="89"/>
      <c r="ABB5" s="90"/>
      <c r="ABC5" s="90"/>
      <c r="ABD5" s="90"/>
      <c r="ABE5" s="90"/>
      <c r="ABF5" s="90"/>
      <c r="ABG5" s="92"/>
      <c r="ABH5" s="89"/>
      <c r="ABI5" s="90"/>
      <c r="ABJ5" s="90"/>
      <c r="ABK5" s="90"/>
      <c r="ABL5" s="90"/>
      <c r="ABM5" s="90"/>
      <c r="ABN5" s="92"/>
      <c r="ABO5" s="89"/>
      <c r="ABP5" s="90"/>
      <c r="ABQ5" s="90"/>
      <c r="ABR5" s="90"/>
      <c r="ABS5" s="90"/>
      <c r="ABT5" s="90"/>
      <c r="ABU5" s="92"/>
      <c r="ABV5" s="89"/>
      <c r="ABW5" s="90"/>
      <c r="ABX5" s="90"/>
      <c r="ABY5" s="90"/>
      <c r="ABZ5" s="90"/>
      <c r="ACA5" s="90"/>
      <c r="ACB5" s="92"/>
      <c r="ACC5" s="89"/>
      <c r="ACD5" s="90"/>
      <c r="ACE5" s="90"/>
      <c r="ACF5" s="90"/>
      <c r="ACG5" s="90"/>
      <c r="ACH5" s="90"/>
      <c r="ACI5" s="92"/>
      <c r="ACJ5" s="89"/>
      <c r="ACK5" s="90"/>
      <c r="ACL5" s="90"/>
      <c r="ACM5" s="90"/>
      <c r="ACN5" s="90"/>
      <c r="ACO5" s="90"/>
      <c r="ACP5" s="92"/>
      <c r="ACQ5" s="89"/>
      <c r="ACR5" s="90"/>
      <c r="ACS5" s="90"/>
      <c r="ACT5" s="90"/>
      <c r="ACU5" s="90"/>
      <c r="ACV5" s="90"/>
      <c r="ACW5" s="92"/>
      <c r="ACX5" s="89"/>
      <c r="ACY5" s="90"/>
      <c r="ACZ5" s="90"/>
      <c r="ADA5" s="90"/>
      <c r="ADB5" s="90"/>
      <c r="ADC5" s="90"/>
      <c r="ADD5" s="92"/>
      <c r="ADE5" s="89"/>
      <c r="ADF5" s="90"/>
      <c r="ADG5" s="90"/>
      <c r="ADH5" s="90"/>
      <c r="ADI5" s="90"/>
      <c r="ADJ5" s="90"/>
      <c r="ADK5" s="92"/>
      <c r="ADL5" s="89"/>
      <c r="ADM5" s="90"/>
      <c r="ADN5" s="90"/>
      <c r="ADO5" s="90"/>
      <c r="ADP5" s="90"/>
      <c r="ADQ5" s="90"/>
      <c r="ADR5" s="92"/>
      <c r="ADS5" s="89"/>
      <c r="ADT5" s="90"/>
      <c r="ADU5" s="90"/>
      <c r="ADV5" s="90"/>
      <c r="ADW5" s="90"/>
      <c r="ADX5" s="90"/>
      <c r="ADY5" s="92"/>
      <c r="ADZ5" s="89"/>
      <c r="AEA5" s="90"/>
      <c r="AEB5" s="90"/>
      <c r="AEC5" s="90"/>
      <c r="AED5" s="90"/>
      <c r="AEE5" s="90"/>
      <c r="AEF5" s="92"/>
      <c r="AEG5" s="89"/>
      <c r="AEH5" s="90"/>
      <c r="AEI5" s="90"/>
      <c r="AEJ5" s="90"/>
      <c r="AEK5" s="90"/>
      <c r="AEL5" s="90"/>
      <c r="AEM5" s="92"/>
      <c r="AEN5" s="89"/>
      <c r="AEO5" s="90"/>
      <c r="AEP5" s="90"/>
      <c r="AEQ5" s="90"/>
      <c r="AER5" s="90"/>
      <c r="AES5" s="90"/>
      <c r="AET5" s="92"/>
      <c r="AEU5" s="89"/>
      <c r="AEV5" s="90"/>
      <c r="AEW5" s="90"/>
      <c r="AEX5" s="90"/>
      <c r="AEY5" s="90"/>
      <c r="AEZ5" s="90"/>
      <c r="AFA5" s="92"/>
      <c r="AFB5" s="89"/>
      <c r="AFC5" s="90"/>
      <c r="AFD5" s="90"/>
      <c r="AFE5" s="90"/>
      <c r="AFF5" s="90"/>
      <c r="AFG5" s="90"/>
      <c r="AFH5" s="92"/>
      <c r="AFI5" s="89"/>
      <c r="AFJ5" s="90"/>
      <c r="AFK5" s="90"/>
      <c r="AFL5" s="90"/>
      <c r="AFM5" s="90"/>
      <c r="AFN5" s="90"/>
      <c r="AFO5" s="92"/>
      <c r="AFP5" s="89"/>
      <c r="AFQ5" s="90"/>
      <c r="AFR5" s="90"/>
      <c r="AFS5" s="90"/>
      <c r="AFT5" s="90"/>
      <c r="AFU5" s="90"/>
      <c r="AFV5" s="92"/>
      <c r="AFW5" s="89"/>
      <c r="AFX5" s="90"/>
      <c r="AFY5" s="90"/>
      <c r="AFZ5" s="90"/>
      <c r="AGA5" s="90"/>
      <c r="AGB5" s="90"/>
      <c r="AGC5" s="92"/>
      <c r="AGD5" s="89"/>
      <c r="AGE5" s="90"/>
      <c r="AGF5" s="90"/>
      <c r="AGG5" s="90"/>
      <c r="AGH5" s="90"/>
      <c r="AGI5" s="90"/>
      <c r="AGJ5" s="92"/>
      <c r="AGK5" s="89"/>
      <c r="AGL5" s="90"/>
      <c r="AGM5" s="90"/>
      <c r="AGN5" s="90"/>
      <c r="AGO5" s="90"/>
      <c r="AGP5" s="90"/>
      <c r="AGQ5" s="92"/>
      <c r="AGR5" s="89"/>
      <c r="AGS5" s="90"/>
      <c r="AGT5" s="90"/>
      <c r="AGU5" s="90"/>
      <c r="AGV5" s="90"/>
      <c r="AGW5" s="90"/>
      <c r="AGX5" s="92"/>
      <c r="AGY5" s="89"/>
      <c r="AGZ5" s="90"/>
      <c r="AHA5" s="90"/>
      <c r="AHB5" s="90"/>
      <c r="AHC5" s="90"/>
      <c r="AHD5" s="90"/>
      <c r="AHE5" s="92"/>
      <c r="AHF5" s="89"/>
      <c r="AHG5" s="90"/>
      <c r="AHH5" s="90"/>
      <c r="AHI5" s="90"/>
      <c r="AHJ5" s="90"/>
      <c r="AHK5" s="90"/>
      <c r="AHL5" s="92"/>
      <c r="AHM5" s="89"/>
      <c r="AHN5" s="90"/>
      <c r="AHO5" s="90"/>
      <c r="AHP5" s="90"/>
      <c r="AHQ5" s="90"/>
      <c r="AHR5" s="90"/>
      <c r="AHS5" s="92"/>
      <c r="AHT5" s="89"/>
      <c r="AHU5" s="90"/>
      <c r="AHV5" s="90"/>
      <c r="AHW5" s="90"/>
      <c r="AHX5" s="90"/>
      <c r="AHY5" s="90"/>
      <c r="AHZ5" s="92"/>
      <c r="AIA5" s="89"/>
      <c r="AIB5" s="90"/>
      <c r="AIC5" s="90"/>
      <c r="AID5" s="90"/>
      <c r="AIE5" s="90"/>
      <c r="AIF5" s="90"/>
      <c r="AIG5" s="92"/>
      <c r="AIH5" s="89"/>
      <c r="AII5" s="90"/>
      <c r="AIJ5" s="90"/>
      <c r="AIK5" s="90"/>
      <c r="AIL5" s="90"/>
      <c r="AIM5" s="90"/>
      <c r="AIN5" s="92"/>
      <c r="AIO5" s="89"/>
      <c r="AIP5" s="90"/>
      <c r="AIQ5" s="90"/>
      <c r="AIR5" s="90"/>
      <c r="AIS5" s="90"/>
      <c r="AIT5" s="90"/>
      <c r="AIU5" s="92"/>
      <c r="AIV5" s="89"/>
      <c r="AIW5" s="90"/>
      <c r="AIX5" s="90"/>
      <c r="AIY5" s="90"/>
      <c r="AIZ5" s="90"/>
      <c r="AJA5" s="90"/>
      <c r="AJB5" s="92"/>
      <c r="AJC5" s="89"/>
      <c r="AJD5" s="90"/>
      <c r="AJE5" s="90"/>
      <c r="AJF5" s="90"/>
      <c r="AJG5" s="90"/>
      <c r="AJH5" s="90"/>
      <c r="AJI5" s="92"/>
      <c r="AJJ5" s="89"/>
      <c r="AJK5" s="90"/>
      <c r="AJL5" s="90"/>
      <c r="AJM5" s="90"/>
      <c r="AJN5" s="90"/>
      <c r="AJO5" s="90"/>
      <c r="AJP5" s="92"/>
      <c r="AJQ5" s="89"/>
      <c r="AJR5" s="90"/>
      <c r="AJS5" s="90"/>
      <c r="AJT5" s="90"/>
      <c r="AJU5" s="90"/>
      <c r="AJV5" s="90"/>
      <c r="AJW5" s="92"/>
      <c r="AJX5" s="89"/>
      <c r="AJY5" s="90"/>
      <c r="AJZ5" s="90"/>
      <c r="AKA5" s="90"/>
      <c r="AKB5" s="90"/>
      <c r="AKC5" s="90"/>
      <c r="AKD5" s="92"/>
      <c r="AKE5" s="89"/>
      <c r="AKF5" s="90"/>
      <c r="AKG5" s="90"/>
      <c r="AKH5" s="90"/>
      <c r="AKI5" s="90"/>
      <c r="AKJ5" s="90"/>
      <c r="AKK5" s="92"/>
      <c r="AKL5" s="89"/>
      <c r="AKM5" s="90"/>
      <c r="AKN5" s="90"/>
      <c r="AKO5" s="90"/>
      <c r="AKP5" s="90"/>
      <c r="AKQ5" s="90"/>
      <c r="AKR5" s="92"/>
      <c r="AKS5" s="89"/>
      <c r="AKT5" s="90"/>
      <c r="AKU5" s="90"/>
      <c r="AKV5" s="90"/>
      <c r="AKW5" s="90"/>
      <c r="AKX5" s="90"/>
      <c r="AKY5" s="92"/>
      <c r="AKZ5" s="89"/>
      <c r="ALA5" s="90"/>
      <c r="ALB5" s="90"/>
      <c r="ALC5" s="90"/>
      <c r="ALD5" s="90"/>
      <c r="ALE5" s="90"/>
      <c r="ALF5" s="92"/>
      <c r="ALG5" s="89"/>
      <c r="ALH5" s="90"/>
      <c r="ALI5" s="90"/>
      <c r="ALJ5" s="90"/>
      <c r="ALK5" s="90"/>
      <c r="ALL5" s="90"/>
      <c r="ALM5" s="92"/>
      <c r="ALN5" s="89"/>
      <c r="ALO5" s="90"/>
      <c r="ALP5" s="90"/>
      <c r="ALQ5" s="90"/>
      <c r="ALR5" s="90"/>
      <c r="ALS5" s="90"/>
      <c r="ALT5" s="92"/>
      <c r="ALU5" s="89"/>
      <c r="ALV5" s="90"/>
      <c r="ALW5" s="90"/>
      <c r="ALX5" s="90"/>
      <c r="ALY5" s="90"/>
      <c r="ALZ5" s="90"/>
      <c r="AMA5" s="92"/>
      <c r="AMB5" s="89"/>
      <c r="AMC5" s="90"/>
      <c r="AMD5" s="90"/>
      <c r="AME5" s="90"/>
      <c r="AMF5" s="90"/>
      <c r="AMG5" s="90"/>
      <c r="AMH5" s="92"/>
      <c r="AMI5" s="89"/>
      <c r="AMJ5" s="90"/>
      <c r="AMK5" s="90"/>
      <c r="AML5" s="90"/>
      <c r="AMM5" s="90"/>
      <c r="AMN5" s="90"/>
      <c r="AMO5" s="92"/>
      <c r="AMP5" s="89"/>
      <c r="AMQ5" s="90"/>
      <c r="AMR5" s="90"/>
      <c r="AMS5" s="90"/>
      <c r="AMT5" s="90"/>
      <c r="AMU5" s="90"/>
      <c r="AMV5" s="92"/>
      <c r="AMW5" s="89"/>
      <c r="AMX5" s="90"/>
      <c r="AMY5" s="90"/>
      <c r="AMZ5" s="90"/>
      <c r="ANA5" s="90"/>
      <c r="ANB5" s="90"/>
      <c r="ANC5" s="92"/>
      <c r="AND5" s="89"/>
      <c r="ANE5" s="90"/>
      <c r="ANF5" s="90"/>
      <c r="ANG5" s="90"/>
      <c r="ANH5" s="90"/>
      <c r="ANI5" s="90"/>
      <c r="ANJ5" s="92"/>
      <c r="ANK5" s="89"/>
      <c r="ANL5" s="90"/>
      <c r="ANM5" s="90"/>
      <c r="ANN5" s="90"/>
      <c r="ANO5" s="90"/>
      <c r="ANP5" s="90"/>
      <c r="ANQ5" s="92"/>
      <c r="ANR5" s="89"/>
      <c r="ANS5" s="90"/>
      <c r="ANT5" s="90"/>
      <c r="ANU5" s="90"/>
      <c r="ANV5" s="90"/>
      <c r="ANW5" s="90"/>
      <c r="ANX5" s="92"/>
      <c r="ANY5" s="89"/>
      <c r="ANZ5" s="90"/>
      <c r="AOA5" s="90"/>
      <c r="AOB5" s="90"/>
      <c r="AOC5" s="90"/>
      <c r="AOD5" s="90"/>
      <c r="AOE5" s="92"/>
      <c r="AOF5" s="89"/>
      <c r="AOG5" s="90"/>
      <c r="AOH5" s="90"/>
      <c r="AOI5" s="90"/>
      <c r="AOJ5" s="90"/>
      <c r="AOK5" s="90"/>
      <c r="AOL5" s="92"/>
      <c r="AOM5" s="89"/>
      <c r="AON5" s="90"/>
      <c r="AOO5" s="90"/>
      <c r="AOP5" s="90"/>
      <c r="AOQ5" s="90"/>
      <c r="AOR5" s="90"/>
      <c r="AOS5" s="92"/>
      <c r="AOT5" s="89"/>
      <c r="AOU5" s="90"/>
      <c r="AOV5" s="90"/>
      <c r="AOW5" s="90"/>
      <c r="AOX5" s="90"/>
      <c r="AOY5" s="90"/>
      <c r="AOZ5" s="92"/>
      <c r="APA5" s="89"/>
      <c r="APB5" s="90"/>
      <c r="APC5" s="90"/>
      <c r="APD5" s="90"/>
      <c r="APE5" s="90"/>
      <c r="APF5" s="90"/>
      <c r="APG5" s="92"/>
      <c r="APH5" s="89"/>
      <c r="API5" s="90"/>
      <c r="APJ5" s="90"/>
      <c r="APK5" s="90"/>
      <c r="APL5" s="90"/>
      <c r="APM5" s="90"/>
      <c r="APN5" s="92"/>
      <c r="APO5" s="89"/>
      <c r="APP5" s="90"/>
      <c r="APQ5" s="90"/>
      <c r="APR5" s="90"/>
      <c r="APS5" s="90"/>
      <c r="APT5" s="90"/>
      <c r="APU5" s="92"/>
      <c r="APV5" s="89"/>
      <c r="APW5" s="90"/>
      <c r="APX5" s="90"/>
      <c r="APY5" s="90"/>
      <c r="APZ5" s="90"/>
      <c r="AQA5" s="90"/>
      <c r="AQB5" s="92"/>
      <c r="AQC5" s="89"/>
      <c r="AQD5" s="90"/>
      <c r="AQE5" s="90"/>
      <c r="AQF5" s="90"/>
      <c r="AQG5" s="90"/>
      <c r="AQH5" s="90"/>
      <c r="AQI5" s="92"/>
      <c r="AQJ5" s="89"/>
      <c r="AQK5" s="90"/>
      <c r="AQL5" s="90"/>
      <c r="AQM5" s="90"/>
      <c r="AQN5" s="90"/>
      <c r="AQO5" s="90"/>
      <c r="AQP5" s="92"/>
      <c r="AQQ5" s="89"/>
      <c r="AQR5" s="90"/>
      <c r="AQS5" s="90"/>
      <c r="AQT5" s="90"/>
      <c r="AQU5" s="90"/>
      <c r="AQV5" s="90"/>
      <c r="AQW5" s="92"/>
      <c r="AQX5" s="89"/>
      <c r="AQY5" s="90"/>
      <c r="AQZ5" s="90"/>
      <c r="ARA5" s="90"/>
      <c r="ARB5" s="90"/>
      <c r="ARC5" s="90"/>
      <c r="ARD5" s="92"/>
      <c r="ARE5" s="89"/>
      <c r="ARF5" s="90"/>
      <c r="ARG5" s="90"/>
      <c r="ARH5" s="90"/>
      <c r="ARI5" s="90"/>
      <c r="ARJ5" s="90"/>
      <c r="ARK5" s="92"/>
      <c r="ARL5" s="89"/>
      <c r="ARM5" s="90"/>
      <c r="ARN5" s="90"/>
      <c r="ARO5" s="90"/>
      <c r="ARP5" s="90"/>
      <c r="ARQ5" s="90"/>
      <c r="ARR5" s="92"/>
      <c r="ARS5" s="89"/>
      <c r="ART5" s="90"/>
      <c r="ARU5" s="90"/>
      <c r="ARV5" s="90"/>
      <c r="ARW5" s="90"/>
      <c r="ARX5" s="90"/>
      <c r="ARY5" s="92"/>
      <c r="ARZ5" s="89"/>
      <c r="ASA5" s="90"/>
      <c r="ASB5" s="90"/>
      <c r="ASC5" s="90"/>
      <c r="ASD5" s="90"/>
      <c r="ASE5" s="90"/>
      <c r="ASF5" s="92"/>
      <c r="ASG5" s="89"/>
      <c r="ASH5" s="90"/>
      <c r="ASI5" s="90"/>
      <c r="ASJ5" s="90"/>
      <c r="ASK5" s="90"/>
      <c r="ASL5" s="90"/>
      <c r="ASM5" s="92"/>
      <c r="ASN5" s="89"/>
      <c r="ASO5" s="90"/>
      <c r="ASP5" s="90"/>
      <c r="ASQ5" s="90"/>
      <c r="ASR5" s="90"/>
      <c r="ASS5" s="90"/>
      <c r="AST5" s="92"/>
      <c r="ASU5" s="89"/>
      <c r="ASV5" s="90"/>
      <c r="ASW5" s="90"/>
      <c r="ASX5" s="90"/>
      <c r="ASY5" s="90"/>
      <c r="ASZ5" s="90"/>
      <c r="ATA5" s="92"/>
      <c r="ATB5" s="89"/>
      <c r="ATC5" s="90"/>
      <c r="ATD5" s="90"/>
      <c r="ATE5" s="90"/>
      <c r="ATF5" s="90"/>
      <c r="ATG5" s="90"/>
      <c r="ATH5" s="92"/>
      <c r="ATI5" s="89"/>
      <c r="ATJ5" s="90"/>
      <c r="ATK5" s="90"/>
      <c r="ATL5" s="90"/>
      <c r="ATM5" s="90"/>
      <c r="ATN5" s="90"/>
      <c r="ATO5" s="92"/>
      <c r="ATP5" s="89"/>
      <c r="ATQ5" s="90"/>
      <c r="ATR5" s="90"/>
      <c r="ATS5" s="90"/>
      <c r="ATT5" s="90"/>
      <c r="ATU5" s="90"/>
      <c r="ATV5" s="92"/>
      <c r="ATW5" s="89"/>
      <c r="ATX5" s="90"/>
      <c r="ATY5" s="90"/>
      <c r="ATZ5" s="90"/>
      <c r="AUA5" s="90"/>
      <c r="AUB5" s="90"/>
      <c r="AUC5" s="92"/>
      <c r="AUD5" s="89"/>
      <c r="AUE5" s="90"/>
      <c r="AUF5" s="90"/>
      <c r="AUG5" s="90"/>
      <c r="AUH5" s="90"/>
      <c r="AUI5" s="90"/>
      <c r="AUJ5" s="92"/>
      <c r="AUK5" s="89"/>
      <c r="AUL5" s="90"/>
      <c r="AUM5" s="90"/>
      <c r="AUN5" s="90"/>
      <c r="AUO5" s="90"/>
      <c r="AUP5" s="90"/>
      <c r="AUQ5" s="92"/>
      <c r="AUR5" s="89"/>
      <c r="AUS5" s="90"/>
      <c r="AUT5" s="90"/>
      <c r="AUU5" s="90"/>
      <c r="AUV5" s="90"/>
      <c r="AUW5" s="90"/>
      <c r="AUX5" s="92"/>
      <c r="AUY5" s="89"/>
      <c r="AUZ5" s="90"/>
      <c r="AVA5" s="90"/>
      <c r="AVB5" s="90"/>
      <c r="AVC5" s="90"/>
      <c r="AVD5" s="90"/>
      <c r="AVE5" s="92"/>
      <c r="AVF5" s="89"/>
      <c r="AVG5" s="90"/>
      <c r="AVH5" s="90"/>
      <c r="AVI5" s="90"/>
      <c r="AVJ5" s="90"/>
      <c r="AVK5" s="90"/>
      <c r="AVL5" s="92"/>
      <c r="AVM5" s="89"/>
      <c r="AVN5" s="90"/>
      <c r="AVO5" s="90"/>
      <c r="AVP5" s="90"/>
      <c r="AVQ5" s="90"/>
      <c r="AVR5" s="90"/>
      <c r="AVS5" s="92"/>
      <c r="AVT5" s="89"/>
      <c r="AVU5" s="90"/>
      <c r="AVV5" s="90"/>
      <c r="AVW5" s="90"/>
      <c r="AVX5" s="90"/>
      <c r="AVY5" s="90"/>
      <c r="AVZ5" s="92"/>
      <c r="AWA5" s="89"/>
      <c r="AWB5" s="90"/>
      <c r="AWC5" s="90"/>
      <c r="AWD5" s="90"/>
      <c r="AWE5" s="90"/>
      <c r="AWF5" s="90"/>
      <c r="AWG5" s="92"/>
      <c r="AWH5" s="89"/>
      <c r="AWI5" s="90"/>
      <c r="AWJ5" s="90"/>
      <c r="AWK5" s="90"/>
      <c r="AWL5" s="90"/>
      <c r="AWM5" s="90"/>
      <c r="AWN5" s="92"/>
      <c r="AWO5" s="89"/>
      <c r="AWP5" s="90"/>
      <c r="AWQ5" s="90"/>
      <c r="AWR5" s="90"/>
      <c r="AWS5" s="90"/>
      <c r="AWT5" s="90"/>
      <c r="AWU5" s="92"/>
      <c r="AWV5" s="89"/>
      <c r="AWW5" s="90"/>
      <c r="AWX5" s="90"/>
      <c r="AWY5" s="90"/>
      <c r="AWZ5" s="90"/>
      <c r="AXA5" s="90"/>
      <c r="AXB5" s="92"/>
      <c r="AXC5" s="89"/>
      <c r="AXD5" s="90"/>
      <c r="AXE5" s="90"/>
      <c r="AXF5" s="90"/>
      <c r="AXG5" s="90"/>
      <c r="AXH5" s="90"/>
      <c r="AXI5" s="92"/>
      <c r="AXJ5" s="89"/>
      <c r="AXK5" s="90"/>
      <c r="AXL5" s="90"/>
      <c r="AXM5" s="90"/>
      <c r="AXN5" s="90"/>
      <c r="AXO5" s="90"/>
      <c r="AXP5" s="92"/>
      <c r="AXQ5" s="89"/>
      <c r="AXR5" s="90"/>
      <c r="AXS5" s="90"/>
      <c r="AXT5" s="90"/>
      <c r="AXU5" s="90"/>
      <c r="AXV5" s="90"/>
      <c r="AXW5" s="92"/>
      <c r="AXX5" s="89"/>
      <c r="AXY5" s="90"/>
      <c r="AXZ5" s="90"/>
      <c r="AYA5" s="90"/>
      <c r="AYB5" s="90"/>
      <c r="AYC5" s="90"/>
      <c r="AYD5" s="92"/>
      <c r="AYE5" s="89"/>
      <c r="AYF5" s="90"/>
      <c r="AYG5" s="90"/>
      <c r="AYH5" s="90"/>
      <c r="AYI5" s="90"/>
      <c r="AYJ5" s="90"/>
      <c r="AYK5" s="92"/>
      <c r="AYL5" s="89"/>
      <c r="AYM5" s="90"/>
      <c r="AYN5" s="90"/>
      <c r="AYO5" s="90"/>
      <c r="AYP5" s="90"/>
      <c r="AYQ5" s="90"/>
      <c r="AYR5" s="92"/>
      <c r="AYS5" s="89"/>
      <c r="AYT5" s="90"/>
      <c r="AYU5" s="90"/>
      <c r="AYV5" s="90"/>
      <c r="AYW5" s="90"/>
      <c r="AYX5" s="90"/>
      <c r="AYY5" s="92"/>
      <c r="AYZ5" s="89"/>
      <c r="AZA5" s="90"/>
      <c r="AZB5" s="90"/>
      <c r="AZC5" s="90"/>
      <c r="AZD5" s="90"/>
      <c r="AZE5" s="90"/>
      <c r="AZF5" s="92"/>
      <c r="AZG5" s="89"/>
      <c r="AZH5" s="90"/>
      <c r="AZI5" s="90"/>
      <c r="AZJ5" s="90"/>
      <c r="AZK5" s="90"/>
      <c r="AZL5" s="90"/>
      <c r="AZM5" s="92"/>
      <c r="AZN5" s="89"/>
      <c r="AZO5" s="90"/>
      <c r="AZP5" s="90"/>
      <c r="AZQ5" s="90"/>
      <c r="AZR5" s="90"/>
      <c r="AZS5" s="90"/>
      <c r="AZT5" s="92"/>
      <c r="AZU5" s="89"/>
      <c r="AZV5" s="90"/>
      <c r="AZW5" s="90"/>
      <c r="AZX5" s="90"/>
      <c r="AZY5" s="90"/>
      <c r="AZZ5" s="90"/>
      <c r="BAA5" s="92"/>
      <c r="BAB5" s="89"/>
      <c r="BAC5" s="90"/>
      <c r="BAD5" s="90"/>
      <c r="BAE5" s="90"/>
      <c r="BAF5" s="90"/>
      <c r="BAG5" s="90"/>
      <c r="BAH5" s="92"/>
      <c r="BAI5" s="89"/>
      <c r="BAJ5" s="90"/>
      <c r="BAK5" s="90"/>
      <c r="BAL5" s="90"/>
      <c r="BAM5" s="90"/>
      <c r="BAN5" s="90"/>
      <c r="BAO5" s="92"/>
      <c r="BAP5" s="89"/>
      <c r="BAQ5" s="90"/>
      <c r="BAR5" s="90"/>
      <c r="BAS5" s="90"/>
      <c r="BAT5" s="90"/>
      <c r="BAU5" s="90"/>
      <c r="BAV5" s="92"/>
      <c r="BAW5" s="89"/>
      <c r="BAX5" s="90"/>
      <c r="BAY5" s="90"/>
      <c r="BAZ5" s="90"/>
      <c r="BBA5" s="90"/>
      <c r="BBB5" s="90"/>
      <c r="BBC5" s="92"/>
      <c r="BBD5" s="89"/>
      <c r="BBE5" s="90"/>
      <c r="BBF5" s="90"/>
      <c r="BBG5" s="90"/>
      <c r="BBH5" s="90"/>
      <c r="BBI5" s="90"/>
      <c r="BBJ5" s="92"/>
      <c r="BBK5" s="89"/>
      <c r="BBL5" s="90"/>
      <c r="BBM5" s="90"/>
      <c r="BBN5" s="90"/>
      <c r="BBO5" s="90"/>
      <c r="BBP5" s="90"/>
      <c r="BBQ5" s="92"/>
      <c r="BBR5" s="89"/>
      <c r="BBS5" s="90"/>
      <c r="BBT5" s="90"/>
      <c r="BBU5" s="90"/>
      <c r="BBV5" s="90"/>
      <c r="BBW5" s="90"/>
      <c r="BBX5" s="92"/>
      <c r="BBY5" s="89"/>
      <c r="BBZ5" s="90"/>
      <c r="BCA5" s="90"/>
      <c r="BCB5" s="90"/>
      <c r="BCC5" s="90"/>
      <c r="BCD5" s="90"/>
      <c r="BCE5" s="92"/>
      <c r="BCF5" s="89"/>
      <c r="BCG5" s="90"/>
      <c r="BCH5" s="90"/>
      <c r="BCI5" s="90"/>
      <c r="BCJ5" s="90"/>
      <c r="BCK5" s="90"/>
      <c r="BCL5" s="92"/>
      <c r="BCM5" s="89"/>
      <c r="BCN5" s="90"/>
      <c r="BCO5" s="90"/>
      <c r="BCP5" s="90"/>
      <c r="BCQ5" s="90"/>
      <c r="BCR5" s="90"/>
      <c r="BCS5" s="92"/>
      <c r="BCT5" s="89"/>
      <c r="BCU5" s="90"/>
      <c r="BCV5" s="90"/>
      <c r="BCW5" s="90"/>
      <c r="BCX5" s="90"/>
      <c r="BCY5" s="90"/>
      <c r="BCZ5" s="92"/>
      <c r="BDA5" s="89"/>
      <c r="BDB5" s="90"/>
      <c r="BDC5" s="90"/>
      <c r="BDD5" s="90"/>
      <c r="BDE5" s="90"/>
      <c r="BDF5" s="90"/>
      <c r="BDG5" s="92"/>
      <c r="BDH5" s="89"/>
      <c r="BDI5" s="90"/>
      <c r="BDJ5" s="90"/>
      <c r="BDK5" s="90"/>
      <c r="BDL5" s="90"/>
      <c r="BDM5" s="90"/>
      <c r="BDN5" s="92"/>
      <c r="BDO5" s="89"/>
      <c r="BDP5" s="90"/>
      <c r="BDQ5" s="90"/>
      <c r="BDR5" s="90"/>
      <c r="BDS5" s="90"/>
      <c r="BDT5" s="90"/>
      <c r="BDU5" s="92"/>
      <c r="BDV5" s="89"/>
      <c r="BDW5" s="90"/>
      <c r="BDX5" s="90"/>
      <c r="BDY5" s="90"/>
      <c r="BDZ5" s="90"/>
      <c r="BEA5" s="90"/>
      <c r="BEB5" s="92"/>
      <c r="BEC5" s="89"/>
      <c r="BED5" s="90"/>
      <c r="BEE5" s="90"/>
      <c r="BEF5" s="90"/>
      <c r="BEG5" s="90"/>
      <c r="BEH5" s="90"/>
      <c r="BEI5" s="92"/>
      <c r="BEJ5" s="89"/>
      <c r="BEK5" s="90"/>
      <c r="BEL5" s="90"/>
      <c r="BEM5" s="90"/>
      <c r="BEN5" s="90"/>
      <c r="BEO5" s="90"/>
      <c r="BEP5" s="92"/>
      <c r="BEQ5" s="89"/>
      <c r="BER5" s="90"/>
      <c r="BES5" s="90"/>
      <c r="BET5" s="90"/>
      <c r="BEU5" s="90"/>
      <c r="BEV5" s="90"/>
      <c r="BEW5" s="92"/>
      <c r="BEX5" s="89"/>
      <c r="BEY5" s="90"/>
      <c r="BEZ5" s="90"/>
      <c r="BFA5" s="90"/>
      <c r="BFB5" s="90"/>
      <c r="BFC5" s="90"/>
      <c r="BFD5" s="92"/>
      <c r="BFE5" s="89"/>
      <c r="BFF5" s="90"/>
      <c r="BFG5" s="90"/>
      <c r="BFH5" s="90"/>
      <c r="BFI5" s="90"/>
      <c r="BFJ5" s="90"/>
      <c r="BFK5" s="92"/>
      <c r="BFL5" s="89"/>
      <c r="BFM5" s="90"/>
      <c r="BFN5" s="90"/>
      <c r="BFO5" s="90"/>
      <c r="BFP5" s="90"/>
      <c r="BFQ5" s="90"/>
      <c r="BFR5" s="92"/>
      <c r="BFS5" s="89"/>
      <c r="BFT5" s="90"/>
      <c r="BFU5" s="90"/>
      <c r="BFV5" s="90"/>
      <c r="BFW5" s="90"/>
      <c r="BFX5" s="90"/>
      <c r="BFY5" s="92"/>
      <c r="BFZ5" s="89"/>
      <c r="BGA5" s="90"/>
      <c r="BGB5" s="90"/>
      <c r="BGC5" s="90"/>
      <c r="BGD5" s="90"/>
      <c r="BGE5" s="90"/>
      <c r="BGF5" s="92"/>
      <c r="BGG5" s="89"/>
      <c r="BGH5" s="90"/>
      <c r="BGI5" s="90"/>
      <c r="BGJ5" s="90"/>
      <c r="BGK5" s="90"/>
      <c r="BGL5" s="90"/>
      <c r="BGM5" s="92"/>
      <c r="BGN5" s="89"/>
      <c r="BGO5" s="90"/>
      <c r="BGP5" s="90"/>
      <c r="BGQ5" s="90"/>
      <c r="BGR5" s="90"/>
      <c r="BGS5" s="90"/>
      <c r="BGT5" s="92"/>
      <c r="BGU5" s="89"/>
      <c r="BGV5" s="90"/>
      <c r="BGW5" s="90"/>
      <c r="BGX5" s="90"/>
      <c r="BGY5" s="90"/>
      <c r="BGZ5" s="90"/>
      <c r="BHA5" s="92"/>
      <c r="BHB5" s="89"/>
      <c r="BHC5" s="90"/>
      <c r="BHD5" s="90"/>
      <c r="BHE5" s="90"/>
      <c r="BHF5" s="90"/>
      <c r="BHG5" s="90"/>
      <c r="BHH5" s="92"/>
      <c r="BHI5" s="89"/>
      <c r="BHJ5" s="90"/>
      <c r="BHK5" s="90"/>
      <c r="BHL5" s="90"/>
      <c r="BHM5" s="90"/>
      <c r="BHN5" s="90"/>
      <c r="BHO5" s="92"/>
      <c r="BHP5" s="89"/>
      <c r="BHQ5" s="90"/>
      <c r="BHR5" s="90"/>
      <c r="BHS5" s="90"/>
      <c r="BHT5" s="90"/>
      <c r="BHU5" s="90"/>
      <c r="BHV5" s="92"/>
      <c r="BHW5" s="89"/>
      <c r="BHX5" s="90"/>
      <c r="BHY5" s="90"/>
      <c r="BHZ5" s="90"/>
      <c r="BIA5" s="90"/>
      <c r="BIB5" s="90"/>
      <c r="BIC5" s="92"/>
      <c r="BID5" s="89"/>
      <c r="BIE5" s="90"/>
      <c r="BIF5" s="90"/>
      <c r="BIG5" s="90"/>
      <c r="BIH5" s="90"/>
      <c r="BII5" s="90"/>
      <c r="BIJ5" s="92"/>
      <c r="BIK5" s="89"/>
      <c r="BIL5" s="90"/>
      <c r="BIM5" s="90"/>
      <c r="BIN5" s="90"/>
      <c r="BIO5" s="90"/>
      <c r="BIP5" s="90"/>
      <c r="BIQ5" s="92"/>
      <c r="BIR5" s="89"/>
      <c r="BIS5" s="90"/>
      <c r="BIT5" s="90"/>
      <c r="BIU5" s="90"/>
      <c r="BIV5" s="90"/>
      <c r="BIW5" s="90"/>
      <c r="BIX5" s="92"/>
      <c r="BIY5" s="89"/>
      <c r="BIZ5" s="90"/>
      <c r="BJA5" s="90"/>
      <c r="BJB5" s="90"/>
      <c r="BJC5" s="90"/>
      <c r="BJD5" s="90"/>
      <c r="BJE5" s="92"/>
      <c r="BJF5" s="89"/>
      <c r="BJG5" s="90"/>
      <c r="BJH5" s="90"/>
      <c r="BJI5" s="90"/>
      <c r="BJJ5" s="90"/>
      <c r="BJK5" s="90"/>
      <c r="BJL5" s="92"/>
      <c r="BJM5" s="89"/>
      <c r="BJN5" s="90"/>
      <c r="BJO5" s="90"/>
      <c r="BJP5" s="90"/>
      <c r="BJQ5" s="90"/>
      <c r="BJR5" s="90"/>
      <c r="BJS5" s="92"/>
      <c r="BJT5" s="89"/>
      <c r="BJU5" s="90"/>
      <c r="BJV5" s="90"/>
      <c r="BJW5" s="90"/>
      <c r="BJX5" s="90"/>
      <c r="BJY5" s="90"/>
      <c r="BJZ5" s="92"/>
      <c r="BKA5" s="89"/>
      <c r="BKB5" s="90"/>
      <c r="BKC5" s="90"/>
      <c r="BKD5" s="90"/>
      <c r="BKE5" s="90"/>
      <c r="BKF5" s="90"/>
      <c r="BKG5" s="92"/>
      <c r="BKH5" s="89"/>
      <c r="BKI5" s="90"/>
      <c r="BKJ5" s="90"/>
      <c r="BKK5" s="90"/>
      <c r="BKL5" s="90"/>
      <c r="BKM5" s="90"/>
      <c r="BKN5" s="92"/>
      <c r="BKO5" s="89"/>
      <c r="BKP5" s="90"/>
      <c r="BKQ5" s="90"/>
      <c r="BKR5" s="90"/>
      <c r="BKS5" s="90"/>
      <c r="BKT5" s="90"/>
      <c r="BKU5" s="92"/>
      <c r="BKV5" s="89"/>
      <c r="BKW5" s="90"/>
      <c r="BKX5" s="90"/>
      <c r="BKY5" s="90"/>
      <c r="BKZ5" s="90"/>
      <c r="BLA5" s="90"/>
      <c r="BLB5" s="92"/>
      <c r="BLC5" s="89"/>
      <c r="BLD5" s="90"/>
      <c r="BLE5" s="90"/>
      <c r="BLF5" s="90"/>
      <c r="BLG5" s="90"/>
      <c r="BLH5" s="90"/>
      <c r="BLI5" s="92"/>
      <c r="BLJ5" s="89"/>
      <c r="BLK5" s="90"/>
      <c r="BLL5" s="90"/>
      <c r="BLM5" s="90"/>
      <c r="BLN5" s="90"/>
      <c r="BLO5" s="90"/>
      <c r="BLP5" s="92"/>
      <c r="BLQ5" s="89"/>
      <c r="BLR5" s="90"/>
      <c r="BLS5" s="90"/>
      <c r="BLT5" s="90"/>
      <c r="BLU5" s="90"/>
      <c r="BLV5" s="90"/>
      <c r="BLW5" s="92"/>
      <c r="BLX5" s="89"/>
      <c r="BLY5" s="90"/>
      <c r="BLZ5" s="90"/>
      <c r="BMA5" s="90"/>
      <c r="BMB5" s="90"/>
      <c r="BMC5" s="90"/>
      <c r="BMD5" s="92"/>
      <c r="BME5" s="89"/>
      <c r="BMF5" s="90"/>
      <c r="BMG5" s="90"/>
      <c r="BMH5" s="90"/>
      <c r="BMI5" s="90"/>
      <c r="BMJ5" s="90"/>
      <c r="BMK5" s="92"/>
      <c r="BML5" s="89"/>
      <c r="BMM5" s="90"/>
      <c r="BMN5" s="90"/>
      <c r="BMO5" s="90"/>
      <c r="BMP5" s="90"/>
      <c r="BMQ5" s="90"/>
      <c r="BMR5" s="92"/>
      <c r="BMS5" s="89"/>
      <c r="BMT5" s="90"/>
      <c r="BMU5" s="90"/>
      <c r="BMV5" s="90"/>
      <c r="BMW5" s="90"/>
      <c r="BMX5" s="90"/>
      <c r="BMY5" s="92"/>
      <c r="BMZ5" s="89"/>
      <c r="BNA5" s="90"/>
      <c r="BNB5" s="90"/>
      <c r="BNC5" s="90"/>
      <c r="BND5" s="90"/>
      <c r="BNE5" s="90"/>
      <c r="BNF5" s="92"/>
      <c r="BNG5" s="89"/>
      <c r="BNH5" s="90"/>
      <c r="BNI5" s="90"/>
      <c r="BNJ5" s="90"/>
      <c r="BNK5" s="90"/>
      <c r="BNL5" s="90"/>
      <c r="BNM5" s="92"/>
      <c r="BNN5" s="89"/>
      <c r="BNO5" s="90"/>
      <c r="BNP5" s="90"/>
      <c r="BNQ5" s="90"/>
      <c r="BNR5" s="90"/>
      <c r="BNS5" s="90"/>
      <c r="BNT5" s="92"/>
      <c r="BNU5" s="89"/>
      <c r="BNV5" s="90"/>
      <c r="BNW5" s="90"/>
      <c r="BNX5" s="90"/>
      <c r="BNY5" s="90"/>
      <c r="BNZ5" s="90"/>
      <c r="BOA5" s="92"/>
      <c r="BOB5" s="89"/>
      <c r="BOC5" s="90"/>
      <c r="BOD5" s="90"/>
      <c r="BOE5" s="90"/>
      <c r="BOF5" s="90"/>
      <c r="BOG5" s="90"/>
      <c r="BOH5" s="92"/>
      <c r="BOI5" s="89"/>
      <c r="BOJ5" s="90"/>
      <c r="BOK5" s="90"/>
      <c r="BOL5" s="90"/>
      <c r="BOM5" s="90"/>
      <c r="BON5" s="90"/>
      <c r="BOO5" s="92"/>
      <c r="BOP5" s="89"/>
      <c r="BOQ5" s="90"/>
      <c r="BOR5" s="90"/>
      <c r="BOS5" s="90"/>
      <c r="BOT5" s="90"/>
      <c r="BOU5" s="90"/>
      <c r="BOV5" s="92"/>
      <c r="BOW5" s="89"/>
      <c r="BOX5" s="90"/>
      <c r="BOY5" s="90"/>
      <c r="BOZ5" s="90"/>
      <c r="BPA5" s="90"/>
      <c r="BPB5" s="90"/>
      <c r="BPC5" s="92"/>
      <c r="BPD5" s="89"/>
      <c r="BPE5" s="90"/>
      <c r="BPF5" s="90"/>
      <c r="BPG5" s="90"/>
      <c r="BPH5" s="90"/>
      <c r="BPI5" s="90"/>
      <c r="BPJ5" s="92"/>
      <c r="BPK5" s="89"/>
      <c r="BPL5" s="90"/>
      <c r="BPM5" s="90"/>
      <c r="BPN5" s="90"/>
      <c r="BPO5" s="90"/>
      <c r="BPP5" s="90"/>
      <c r="BPQ5" s="92"/>
      <c r="BPR5" s="89"/>
      <c r="BPS5" s="90"/>
      <c r="BPT5" s="90"/>
      <c r="BPU5" s="90"/>
      <c r="BPV5" s="90"/>
      <c r="BPW5" s="90"/>
      <c r="BPX5" s="92"/>
      <c r="BPY5" s="89"/>
      <c r="BPZ5" s="90"/>
      <c r="BQA5" s="90"/>
      <c r="BQB5" s="90"/>
      <c r="BQC5" s="90"/>
      <c r="BQD5" s="90"/>
      <c r="BQE5" s="92"/>
      <c r="BQF5" s="89"/>
      <c r="BQG5" s="90"/>
      <c r="BQH5" s="90"/>
      <c r="BQI5" s="90"/>
      <c r="BQJ5" s="90"/>
      <c r="BQK5" s="90"/>
      <c r="BQL5" s="92"/>
      <c r="BQM5" s="89"/>
      <c r="BQN5" s="90"/>
      <c r="BQO5" s="90"/>
      <c r="BQP5" s="90"/>
      <c r="BQQ5" s="90"/>
      <c r="BQR5" s="90"/>
      <c r="BQS5" s="92"/>
      <c r="BQT5" s="89"/>
      <c r="BQU5" s="90"/>
      <c r="BQV5" s="90"/>
      <c r="BQW5" s="90"/>
      <c r="BQX5" s="90"/>
      <c r="BQY5" s="90"/>
      <c r="BQZ5" s="92"/>
      <c r="BRA5" s="89"/>
      <c r="BRB5" s="90"/>
      <c r="BRC5" s="90"/>
      <c r="BRD5" s="90"/>
      <c r="BRE5" s="90"/>
      <c r="BRF5" s="90"/>
      <c r="BRG5" s="92"/>
      <c r="BRH5" s="89"/>
      <c r="BRI5" s="90"/>
      <c r="BRJ5" s="90"/>
      <c r="BRK5" s="90"/>
      <c r="BRL5" s="90"/>
      <c r="BRM5" s="90"/>
      <c r="BRN5" s="92"/>
      <c r="BRO5" s="89"/>
      <c r="BRP5" s="90"/>
      <c r="BRQ5" s="90"/>
      <c r="BRR5" s="90"/>
      <c r="BRS5" s="90"/>
      <c r="BRT5" s="90"/>
      <c r="BRU5" s="92"/>
      <c r="BRV5" s="89"/>
      <c r="BRW5" s="90"/>
      <c r="BRX5" s="90"/>
      <c r="BRY5" s="90"/>
      <c r="BRZ5" s="90"/>
      <c r="BSA5" s="90"/>
      <c r="BSB5" s="92"/>
      <c r="BSC5" s="89"/>
      <c r="BSD5" s="90"/>
      <c r="BSE5" s="90"/>
      <c r="BSF5" s="90"/>
      <c r="BSG5" s="90"/>
      <c r="BSH5" s="90"/>
      <c r="BSI5" s="92"/>
      <c r="BSJ5" s="89"/>
      <c r="BSK5" s="90"/>
      <c r="BSL5" s="90"/>
      <c r="BSM5" s="90"/>
      <c r="BSN5" s="90"/>
      <c r="BSO5" s="90"/>
      <c r="BSP5" s="92"/>
      <c r="BSQ5" s="89"/>
      <c r="BSR5" s="90"/>
      <c r="BSS5" s="90"/>
      <c r="BST5" s="90"/>
      <c r="BSU5" s="90"/>
      <c r="BSV5" s="90"/>
      <c r="BSW5" s="92"/>
      <c r="BSX5" s="89"/>
      <c r="BSY5" s="90"/>
      <c r="BSZ5" s="90"/>
      <c r="BTA5" s="90"/>
      <c r="BTB5" s="90"/>
      <c r="BTC5" s="90"/>
      <c r="BTD5" s="92"/>
      <c r="BTE5" s="89"/>
      <c r="BTF5" s="90"/>
      <c r="BTG5" s="90"/>
      <c r="BTH5" s="90"/>
      <c r="BTI5" s="90"/>
      <c r="BTJ5" s="90"/>
      <c r="BTK5" s="92"/>
      <c r="BTL5" s="89"/>
      <c r="BTM5" s="90"/>
      <c r="BTN5" s="90"/>
      <c r="BTO5" s="90"/>
      <c r="BTP5" s="90"/>
      <c r="BTQ5" s="90"/>
      <c r="BTR5" s="92"/>
      <c r="BTS5" s="89"/>
      <c r="BTT5" s="90"/>
      <c r="BTU5" s="90"/>
      <c r="BTV5" s="90"/>
      <c r="BTW5" s="90"/>
      <c r="BTX5" s="90"/>
      <c r="BTY5" s="92"/>
      <c r="BTZ5" s="89"/>
      <c r="BUA5" s="90"/>
      <c r="BUB5" s="90"/>
      <c r="BUC5" s="90"/>
      <c r="BUD5" s="90"/>
      <c r="BUE5" s="90"/>
      <c r="BUF5" s="92"/>
      <c r="BUG5" s="89"/>
      <c r="BUH5" s="90"/>
      <c r="BUI5" s="90"/>
      <c r="BUJ5" s="90"/>
      <c r="BUK5" s="90"/>
      <c r="BUL5" s="90"/>
      <c r="BUM5" s="92"/>
      <c r="BUN5" s="89"/>
      <c r="BUO5" s="90"/>
      <c r="BUP5" s="90"/>
      <c r="BUQ5" s="90"/>
      <c r="BUR5" s="90"/>
      <c r="BUS5" s="90"/>
      <c r="BUT5" s="92"/>
      <c r="BUU5" s="89"/>
      <c r="BUV5" s="90"/>
      <c r="BUW5" s="90"/>
      <c r="BUX5" s="90"/>
      <c r="BUY5" s="90"/>
      <c r="BUZ5" s="90"/>
      <c r="BVA5" s="92"/>
      <c r="BVB5" s="89"/>
      <c r="BVC5" s="90"/>
      <c r="BVD5" s="90"/>
      <c r="BVE5" s="90"/>
      <c r="BVF5" s="90"/>
      <c r="BVG5" s="90"/>
      <c r="BVH5" s="92"/>
      <c r="BVI5" s="89"/>
      <c r="BVJ5" s="90"/>
      <c r="BVK5" s="90"/>
      <c r="BVL5" s="90"/>
      <c r="BVM5" s="90"/>
      <c r="BVN5" s="90"/>
      <c r="BVO5" s="92"/>
      <c r="BVP5" s="89"/>
      <c r="BVQ5" s="90"/>
      <c r="BVR5" s="90"/>
      <c r="BVS5" s="90"/>
      <c r="BVT5" s="90"/>
      <c r="BVU5" s="90"/>
      <c r="BVV5" s="92"/>
      <c r="BVW5" s="89"/>
      <c r="BVX5" s="90"/>
      <c r="BVY5" s="90"/>
      <c r="BVZ5" s="90"/>
      <c r="BWA5" s="90"/>
      <c r="BWB5" s="90"/>
      <c r="BWC5" s="92"/>
      <c r="BWD5" s="89"/>
      <c r="BWE5" s="90"/>
      <c r="BWF5" s="90"/>
      <c r="BWG5" s="90"/>
      <c r="BWH5" s="90"/>
      <c r="BWI5" s="90"/>
      <c r="BWJ5" s="92"/>
      <c r="BWK5" s="89"/>
      <c r="BWL5" s="90"/>
      <c r="BWM5" s="90"/>
      <c r="BWN5" s="90"/>
      <c r="BWO5" s="90"/>
      <c r="BWP5" s="90"/>
      <c r="BWQ5" s="92"/>
      <c r="BWR5" s="89"/>
      <c r="BWS5" s="90"/>
      <c r="BWT5" s="90"/>
      <c r="BWU5" s="90"/>
      <c r="BWV5" s="90"/>
      <c r="BWW5" s="90"/>
      <c r="BWX5" s="92"/>
      <c r="BWY5" s="89"/>
      <c r="BWZ5" s="90"/>
      <c r="BXA5" s="90"/>
      <c r="BXB5" s="90"/>
      <c r="BXC5" s="90"/>
      <c r="BXD5" s="90"/>
      <c r="BXE5" s="92"/>
      <c r="BXF5" s="89"/>
      <c r="BXG5" s="90"/>
      <c r="BXH5" s="90"/>
      <c r="BXI5" s="90"/>
      <c r="BXJ5" s="90"/>
      <c r="BXK5" s="90"/>
      <c r="BXL5" s="92"/>
      <c r="BXM5" s="89"/>
      <c r="BXN5" s="90"/>
      <c r="BXO5" s="90"/>
      <c r="BXP5" s="90"/>
      <c r="BXQ5" s="90"/>
      <c r="BXR5" s="90"/>
      <c r="BXS5" s="92"/>
      <c r="BXT5" s="89"/>
      <c r="BXU5" s="90"/>
      <c r="BXV5" s="90"/>
      <c r="BXW5" s="90"/>
      <c r="BXX5" s="90"/>
      <c r="BXY5" s="90"/>
      <c r="BXZ5" s="92"/>
      <c r="BYA5" s="89"/>
      <c r="BYB5" s="90"/>
      <c r="BYC5" s="90"/>
      <c r="BYD5" s="90"/>
      <c r="BYE5" s="90"/>
      <c r="BYF5" s="90"/>
      <c r="BYG5" s="92"/>
      <c r="BYH5" s="89"/>
      <c r="BYI5" s="90"/>
      <c r="BYJ5" s="90"/>
      <c r="BYK5" s="90"/>
      <c r="BYL5" s="90"/>
      <c r="BYM5" s="90"/>
      <c r="BYN5" s="92"/>
      <c r="BYO5" s="89"/>
      <c r="BYP5" s="90"/>
      <c r="BYQ5" s="90"/>
      <c r="BYR5" s="90"/>
      <c r="BYS5" s="90"/>
      <c r="BYT5" s="90"/>
      <c r="BYU5" s="92"/>
      <c r="BYV5" s="89"/>
      <c r="BYW5" s="90"/>
      <c r="BYX5" s="90"/>
      <c r="BYY5" s="90"/>
      <c r="BYZ5" s="90"/>
      <c r="BZA5" s="90"/>
      <c r="BZB5" s="92"/>
      <c r="BZC5" s="89"/>
      <c r="BZD5" s="90"/>
      <c r="BZE5" s="90"/>
      <c r="BZF5" s="90"/>
      <c r="BZG5" s="90"/>
      <c r="BZH5" s="90"/>
      <c r="BZI5" s="92"/>
      <c r="BZJ5" s="89"/>
      <c r="BZK5" s="90"/>
      <c r="BZL5" s="90"/>
      <c r="BZM5" s="90"/>
      <c r="BZN5" s="90"/>
      <c r="BZO5" s="90"/>
      <c r="BZP5" s="92"/>
      <c r="BZQ5" s="89"/>
      <c r="BZR5" s="90"/>
      <c r="BZS5" s="90"/>
      <c r="BZT5" s="90"/>
      <c r="BZU5" s="90"/>
      <c r="BZV5" s="90"/>
      <c r="BZW5" s="92"/>
      <c r="BZX5" s="89"/>
      <c r="BZY5" s="90"/>
      <c r="BZZ5" s="90"/>
      <c r="CAA5" s="90"/>
      <c r="CAB5" s="90"/>
      <c r="CAC5" s="90"/>
      <c r="CAD5" s="92"/>
      <c r="CAE5" s="89"/>
      <c r="CAF5" s="90"/>
      <c r="CAG5" s="90"/>
      <c r="CAH5" s="90"/>
      <c r="CAI5" s="90"/>
      <c r="CAJ5" s="90"/>
      <c r="CAK5" s="92"/>
      <c r="CAL5" s="89"/>
      <c r="CAM5" s="90"/>
      <c r="CAN5" s="90"/>
      <c r="CAO5" s="90"/>
      <c r="CAP5" s="90"/>
      <c r="CAQ5" s="90"/>
      <c r="CAR5" s="92"/>
      <c r="CAS5" s="89"/>
      <c r="CAT5" s="90"/>
      <c r="CAU5" s="90"/>
      <c r="CAV5" s="90"/>
      <c r="CAW5" s="90"/>
      <c r="CAX5" s="90"/>
      <c r="CAY5" s="92"/>
      <c r="CAZ5" s="89"/>
      <c r="CBA5" s="90"/>
      <c r="CBB5" s="90"/>
      <c r="CBC5" s="90"/>
      <c r="CBD5" s="90"/>
      <c r="CBE5" s="90"/>
      <c r="CBF5" s="92"/>
      <c r="CBG5" s="89"/>
      <c r="CBH5" s="90"/>
      <c r="CBI5" s="90"/>
      <c r="CBJ5" s="90"/>
      <c r="CBK5" s="90"/>
      <c r="CBL5" s="90"/>
      <c r="CBM5" s="92"/>
      <c r="CBN5" s="89"/>
      <c r="CBO5" s="90"/>
      <c r="CBP5" s="90"/>
      <c r="CBQ5" s="90"/>
      <c r="CBR5" s="90"/>
      <c r="CBS5" s="90"/>
      <c r="CBT5" s="92"/>
      <c r="CBU5" s="89"/>
      <c r="CBV5" s="90"/>
      <c r="CBW5" s="90"/>
      <c r="CBX5" s="90"/>
      <c r="CBY5" s="90"/>
      <c r="CBZ5" s="90"/>
      <c r="CCA5" s="92"/>
      <c r="CCB5" s="89"/>
      <c r="CCC5" s="90"/>
      <c r="CCD5" s="90"/>
      <c r="CCE5" s="90"/>
      <c r="CCF5" s="90"/>
      <c r="CCG5" s="90"/>
      <c r="CCH5" s="92"/>
      <c r="CCI5" s="89"/>
      <c r="CCJ5" s="90"/>
      <c r="CCK5" s="90"/>
      <c r="CCL5" s="90"/>
      <c r="CCM5" s="90"/>
      <c r="CCN5" s="90"/>
      <c r="CCO5" s="92"/>
      <c r="CCP5" s="89"/>
      <c r="CCQ5" s="90"/>
      <c r="CCR5" s="90"/>
      <c r="CCS5" s="90"/>
      <c r="CCT5" s="90"/>
      <c r="CCU5" s="90"/>
      <c r="CCV5" s="92"/>
      <c r="CCW5" s="89"/>
      <c r="CCX5" s="90"/>
      <c r="CCY5" s="90"/>
      <c r="CCZ5" s="90"/>
      <c r="CDA5" s="90"/>
      <c r="CDB5" s="90"/>
      <c r="CDC5" s="92"/>
      <c r="CDD5" s="89"/>
      <c r="CDE5" s="90"/>
      <c r="CDF5" s="90"/>
      <c r="CDG5" s="90"/>
      <c r="CDH5" s="90"/>
      <c r="CDI5" s="90"/>
      <c r="CDJ5" s="92"/>
      <c r="CDK5" s="89"/>
      <c r="CDL5" s="90"/>
      <c r="CDM5" s="90"/>
      <c r="CDN5" s="90"/>
      <c r="CDO5" s="90"/>
      <c r="CDP5" s="90"/>
      <c r="CDQ5" s="92"/>
      <c r="CDR5" s="89"/>
      <c r="CDS5" s="90"/>
      <c r="CDT5" s="90"/>
      <c r="CDU5" s="90"/>
      <c r="CDV5" s="90"/>
      <c r="CDW5" s="90"/>
      <c r="CDX5" s="92"/>
      <c r="CDY5" s="89"/>
      <c r="CDZ5" s="90"/>
      <c r="CEA5" s="90"/>
      <c r="CEB5" s="90"/>
      <c r="CEC5" s="90"/>
      <c r="CED5" s="90"/>
      <c r="CEE5" s="92"/>
      <c r="CEF5" s="89"/>
      <c r="CEG5" s="90"/>
      <c r="CEH5" s="90"/>
      <c r="CEI5" s="90"/>
      <c r="CEJ5" s="90"/>
      <c r="CEK5" s="90"/>
      <c r="CEL5" s="92"/>
      <c r="CEM5" s="89"/>
      <c r="CEN5" s="90"/>
      <c r="CEO5" s="90"/>
      <c r="CEP5" s="90"/>
      <c r="CEQ5" s="90"/>
      <c r="CER5" s="90"/>
      <c r="CES5" s="92"/>
      <c r="CET5" s="89"/>
      <c r="CEU5" s="90"/>
      <c r="CEV5" s="90"/>
      <c r="CEW5" s="90"/>
      <c r="CEX5" s="90"/>
      <c r="CEY5" s="90"/>
      <c r="CEZ5" s="92"/>
      <c r="CFA5" s="89"/>
      <c r="CFB5" s="90"/>
      <c r="CFC5" s="90"/>
      <c r="CFD5" s="90"/>
      <c r="CFE5" s="90"/>
      <c r="CFF5" s="90"/>
      <c r="CFG5" s="92"/>
      <c r="CFH5" s="89"/>
      <c r="CFI5" s="90"/>
      <c r="CFJ5" s="90"/>
      <c r="CFK5" s="90"/>
      <c r="CFL5" s="90"/>
      <c r="CFM5" s="90"/>
      <c r="CFN5" s="92"/>
      <c r="CFO5" s="89"/>
      <c r="CFP5" s="90"/>
      <c r="CFQ5" s="90"/>
      <c r="CFR5" s="90"/>
      <c r="CFS5" s="90"/>
      <c r="CFT5" s="90"/>
      <c r="CFU5" s="92"/>
      <c r="CFV5" s="89"/>
      <c r="CFW5" s="90"/>
      <c r="CFX5" s="90"/>
      <c r="CFY5" s="90"/>
      <c r="CFZ5" s="90"/>
      <c r="CGA5" s="90"/>
      <c r="CGB5" s="92"/>
      <c r="CGC5" s="89"/>
      <c r="CGD5" s="90"/>
      <c r="CGE5" s="90"/>
      <c r="CGF5" s="90"/>
      <c r="CGG5" s="90"/>
      <c r="CGH5" s="90"/>
      <c r="CGI5" s="92"/>
      <c r="CGJ5" s="89"/>
      <c r="CGK5" s="90"/>
      <c r="CGL5" s="90"/>
      <c r="CGM5" s="90"/>
      <c r="CGN5" s="90"/>
      <c r="CGO5" s="90"/>
      <c r="CGP5" s="92"/>
      <c r="CGQ5" s="89"/>
      <c r="CGR5" s="90"/>
      <c r="CGS5" s="90"/>
      <c r="CGT5" s="90"/>
      <c r="CGU5" s="90"/>
      <c r="CGV5" s="90"/>
      <c r="CGW5" s="92"/>
      <c r="CGX5" s="89"/>
      <c r="CGY5" s="90"/>
      <c r="CGZ5" s="90"/>
      <c r="CHA5" s="90"/>
      <c r="CHB5" s="90"/>
      <c r="CHC5" s="90"/>
      <c r="CHD5" s="92"/>
      <c r="CHE5" s="89"/>
      <c r="CHF5" s="90"/>
      <c r="CHG5" s="90"/>
      <c r="CHH5" s="90"/>
      <c r="CHI5" s="90"/>
      <c r="CHJ5" s="90"/>
      <c r="CHK5" s="92"/>
      <c r="CHL5" s="89"/>
      <c r="CHM5" s="90"/>
      <c r="CHN5" s="90"/>
      <c r="CHO5" s="90"/>
      <c r="CHP5" s="90"/>
      <c r="CHQ5" s="90"/>
      <c r="CHR5" s="92"/>
      <c r="CHS5" s="89"/>
      <c r="CHT5" s="90"/>
      <c r="CHU5" s="90"/>
      <c r="CHV5" s="90"/>
      <c r="CHW5" s="90"/>
      <c r="CHX5" s="90"/>
      <c r="CHY5" s="92"/>
      <c r="CHZ5" s="89"/>
      <c r="CIA5" s="90"/>
      <c r="CIB5" s="90"/>
      <c r="CIC5" s="90"/>
      <c r="CID5" s="90"/>
      <c r="CIE5" s="90"/>
      <c r="CIF5" s="92"/>
      <c r="CIG5" s="89"/>
      <c r="CIH5" s="90"/>
      <c r="CII5" s="90"/>
      <c r="CIJ5" s="90"/>
      <c r="CIK5" s="90"/>
      <c r="CIL5" s="90"/>
      <c r="CIM5" s="92"/>
      <c r="CIN5" s="89"/>
      <c r="CIO5" s="90"/>
      <c r="CIP5" s="90"/>
      <c r="CIQ5" s="90"/>
      <c r="CIR5" s="90"/>
      <c r="CIS5" s="90"/>
      <c r="CIT5" s="92"/>
      <c r="CIU5" s="89"/>
      <c r="CIV5" s="90"/>
      <c r="CIW5" s="90"/>
      <c r="CIX5" s="90"/>
      <c r="CIY5" s="90"/>
      <c r="CIZ5" s="90"/>
      <c r="CJA5" s="92"/>
      <c r="CJB5" s="89"/>
      <c r="CJC5" s="90"/>
      <c r="CJD5" s="90"/>
      <c r="CJE5" s="90"/>
      <c r="CJF5" s="90"/>
      <c r="CJG5" s="90"/>
      <c r="CJH5" s="92"/>
      <c r="CJI5" s="89"/>
      <c r="CJJ5" s="90"/>
      <c r="CJK5" s="90"/>
      <c r="CJL5" s="90"/>
      <c r="CJM5" s="90"/>
      <c r="CJN5" s="90"/>
      <c r="CJO5" s="92"/>
      <c r="CJP5" s="89"/>
      <c r="CJQ5" s="90"/>
      <c r="CJR5" s="90"/>
      <c r="CJS5" s="90"/>
      <c r="CJT5" s="90"/>
      <c r="CJU5" s="90"/>
      <c r="CJV5" s="92"/>
      <c r="CJW5" s="89"/>
      <c r="CJX5" s="90"/>
      <c r="CJY5" s="90"/>
      <c r="CJZ5" s="90"/>
      <c r="CKA5" s="90"/>
      <c r="CKB5" s="90"/>
      <c r="CKC5" s="92"/>
      <c r="CKD5" s="89"/>
      <c r="CKE5" s="90"/>
      <c r="CKF5" s="90"/>
      <c r="CKG5" s="90"/>
      <c r="CKH5" s="90"/>
      <c r="CKI5" s="90"/>
      <c r="CKJ5" s="92"/>
      <c r="CKK5" s="89"/>
      <c r="CKL5" s="90"/>
      <c r="CKM5" s="90"/>
      <c r="CKN5" s="90"/>
      <c r="CKO5" s="90"/>
      <c r="CKP5" s="90"/>
      <c r="CKQ5" s="92"/>
      <c r="CKR5" s="89"/>
      <c r="CKS5" s="90"/>
      <c r="CKT5" s="90"/>
      <c r="CKU5" s="90"/>
      <c r="CKV5" s="90"/>
      <c r="CKW5" s="90"/>
      <c r="CKX5" s="92"/>
      <c r="CKY5" s="89"/>
      <c r="CKZ5" s="90"/>
      <c r="CLA5" s="90"/>
      <c r="CLB5" s="90"/>
      <c r="CLC5" s="90"/>
      <c r="CLD5" s="90"/>
      <c r="CLE5" s="92"/>
      <c r="CLF5" s="89"/>
      <c r="CLG5" s="90"/>
      <c r="CLH5" s="90"/>
      <c r="CLI5" s="90"/>
      <c r="CLJ5" s="90"/>
      <c r="CLK5" s="90"/>
      <c r="CLL5" s="92"/>
      <c r="CLM5" s="89"/>
      <c r="CLN5" s="90"/>
      <c r="CLO5" s="90"/>
      <c r="CLP5" s="90"/>
      <c r="CLQ5" s="90"/>
      <c r="CLR5" s="90"/>
      <c r="CLS5" s="92"/>
      <c r="CLT5" s="89"/>
      <c r="CLU5" s="90"/>
      <c r="CLV5" s="90"/>
      <c r="CLW5" s="90"/>
      <c r="CLX5" s="90"/>
      <c r="CLY5" s="90"/>
      <c r="CLZ5" s="92"/>
      <c r="CMA5" s="89"/>
      <c r="CMB5" s="90"/>
      <c r="CMC5" s="90"/>
      <c r="CMD5" s="90"/>
      <c r="CME5" s="90"/>
      <c r="CMF5" s="90"/>
      <c r="CMG5" s="92"/>
      <c r="CMH5" s="89"/>
      <c r="CMI5" s="90"/>
      <c r="CMJ5" s="90"/>
      <c r="CMK5" s="90"/>
      <c r="CML5" s="90"/>
      <c r="CMM5" s="90"/>
      <c r="CMN5" s="92"/>
      <c r="CMO5" s="89"/>
      <c r="CMP5" s="90"/>
      <c r="CMQ5" s="90"/>
      <c r="CMR5" s="90"/>
      <c r="CMS5" s="90"/>
      <c r="CMT5" s="90"/>
      <c r="CMU5" s="92"/>
      <c r="CMV5" s="89"/>
      <c r="CMW5" s="90"/>
      <c r="CMX5" s="90"/>
      <c r="CMY5" s="90"/>
      <c r="CMZ5" s="90"/>
      <c r="CNA5" s="90"/>
      <c r="CNB5" s="92"/>
      <c r="CNC5" s="89"/>
      <c r="CND5" s="90"/>
      <c r="CNE5" s="90"/>
      <c r="CNF5" s="90"/>
      <c r="CNG5" s="90"/>
      <c r="CNH5" s="90"/>
      <c r="CNI5" s="92"/>
      <c r="CNJ5" s="89"/>
      <c r="CNK5" s="90"/>
      <c r="CNL5" s="90"/>
      <c r="CNM5" s="90"/>
      <c r="CNN5" s="90"/>
      <c r="CNO5" s="90"/>
      <c r="CNP5" s="92"/>
      <c r="CNQ5" s="89"/>
      <c r="CNR5" s="90"/>
      <c r="CNS5" s="90"/>
      <c r="CNT5" s="90"/>
      <c r="CNU5" s="90"/>
      <c r="CNV5" s="90"/>
      <c r="CNW5" s="92"/>
      <c r="CNX5" s="89"/>
      <c r="CNY5" s="90"/>
      <c r="CNZ5" s="90"/>
      <c r="COA5" s="90"/>
      <c r="COB5" s="90"/>
      <c r="COC5" s="90"/>
      <c r="COD5" s="92"/>
      <c r="COE5" s="89"/>
      <c r="COF5" s="90"/>
      <c r="COG5" s="90"/>
      <c r="COH5" s="90"/>
      <c r="COI5" s="90"/>
      <c r="COJ5" s="90"/>
      <c r="COK5" s="92"/>
      <c r="COL5" s="89"/>
      <c r="COM5" s="90"/>
      <c r="CON5" s="90"/>
      <c r="COO5" s="90"/>
      <c r="COP5" s="90"/>
      <c r="COQ5" s="90"/>
      <c r="COR5" s="92"/>
      <c r="COS5" s="89"/>
      <c r="COT5" s="90"/>
      <c r="COU5" s="90"/>
      <c r="COV5" s="90"/>
      <c r="COW5" s="90"/>
      <c r="COX5" s="90"/>
      <c r="COY5" s="92"/>
      <c r="COZ5" s="89"/>
      <c r="CPA5" s="90"/>
      <c r="CPB5" s="90"/>
      <c r="CPC5" s="90"/>
      <c r="CPD5" s="90"/>
      <c r="CPE5" s="90"/>
      <c r="CPF5" s="92"/>
      <c r="CPG5" s="89"/>
      <c r="CPH5" s="90"/>
      <c r="CPI5" s="90"/>
      <c r="CPJ5" s="90"/>
      <c r="CPK5" s="90"/>
      <c r="CPL5" s="90"/>
      <c r="CPM5" s="92"/>
      <c r="CPN5" s="89"/>
      <c r="CPO5" s="90"/>
      <c r="CPP5" s="90"/>
      <c r="CPQ5" s="90"/>
      <c r="CPR5" s="90"/>
      <c r="CPS5" s="90"/>
      <c r="CPT5" s="92"/>
      <c r="CPU5" s="89"/>
      <c r="CPV5" s="90"/>
      <c r="CPW5" s="90"/>
      <c r="CPX5" s="90"/>
      <c r="CPY5" s="90"/>
      <c r="CPZ5" s="90"/>
      <c r="CQA5" s="92"/>
      <c r="CQB5" s="89"/>
      <c r="CQC5" s="90"/>
      <c r="CQD5" s="90"/>
      <c r="CQE5" s="90"/>
      <c r="CQF5" s="90"/>
      <c r="CQG5" s="90"/>
      <c r="CQH5" s="92"/>
      <c r="CQI5" s="89"/>
      <c r="CQJ5" s="90"/>
      <c r="CQK5" s="90"/>
      <c r="CQL5" s="90"/>
      <c r="CQM5" s="90"/>
      <c r="CQN5" s="90"/>
      <c r="CQO5" s="92"/>
      <c r="CQP5" s="89"/>
      <c r="CQQ5" s="90"/>
      <c r="CQR5" s="90"/>
      <c r="CQS5" s="90"/>
      <c r="CQT5" s="90"/>
      <c r="CQU5" s="90"/>
      <c r="CQV5" s="92"/>
      <c r="CQW5" s="89"/>
      <c r="CQX5" s="90"/>
      <c r="CQY5" s="90"/>
      <c r="CQZ5" s="90"/>
      <c r="CRA5" s="90"/>
      <c r="CRB5" s="90"/>
      <c r="CRC5" s="92"/>
      <c r="CRD5" s="89"/>
      <c r="CRE5" s="90"/>
      <c r="CRF5" s="90"/>
      <c r="CRG5" s="90"/>
      <c r="CRH5" s="90"/>
      <c r="CRI5" s="90"/>
      <c r="CRJ5" s="92"/>
      <c r="CRK5" s="89"/>
      <c r="CRL5" s="90"/>
      <c r="CRM5" s="90"/>
      <c r="CRN5" s="90"/>
      <c r="CRO5" s="90"/>
      <c r="CRP5" s="90"/>
      <c r="CRQ5" s="92"/>
      <c r="CRR5" s="89"/>
      <c r="CRS5" s="90"/>
      <c r="CRT5" s="90"/>
      <c r="CRU5" s="90"/>
      <c r="CRV5" s="90"/>
      <c r="CRW5" s="90"/>
      <c r="CRX5" s="92"/>
      <c r="CRY5" s="89"/>
      <c r="CRZ5" s="90"/>
      <c r="CSA5" s="90"/>
      <c r="CSB5" s="90"/>
      <c r="CSC5" s="90"/>
      <c r="CSD5" s="90"/>
      <c r="CSE5" s="92"/>
      <c r="CSF5" s="89"/>
      <c r="CSG5" s="90"/>
      <c r="CSH5" s="90"/>
      <c r="CSI5" s="90"/>
      <c r="CSJ5" s="90"/>
      <c r="CSK5" s="90"/>
      <c r="CSL5" s="92"/>
      <c r="CSM5" s="89"/>
      <c r="CSN5" s="90"/>
      <c r="CSO5" s="90"/>
      <c r="CSP5" s="90"/>
      <c r="CSQ5" s="90"/>
      <c r="CSR5" s="90"/>
      <c r="CSS5" s="92"/>
      <c r="CST5" s="89"/>
      <c r="CSU5" s="90"/>
      <c r="CSV5" s="90"/>
      <c r="CSW5" s="90"/>
      <c r="CSX5" s="90"/>
      <c r="CSY5" s="90"/>
      <c r="CSZ5" s="92"/>
      <c r="CTA5" s="89"/>
      <c r="CTB5" s="90"/>
      <c r="CTC5" s="90"/>
      <c r="CTD5" s="90"/>
      <c r="CTE5" s="90"/>
      <c r="CTF5" s="90"/>
      <c r="CTG5" s="92"/>
      <c r="CTH5" s="89"/>
      <c r="CTI5" s="90"/>
      <c r="CTJ5" s="90"/>
      <c r="CTK5" s="90"/>
      <c r="CTL5" s="90"/>
      <c r="CTM5" s="90"/>
      <c r="CTN5" s="92"/>
      <c r="CTO5" s="89"/>
      <c r="CTP5" s="90"/>
      <c r="CTQ5" s="90"/>
      <c r="CTR5" s="90"/>
      <c r="CTS5" s="90"/>
      <c r="CTT5" s="90"/>
      <c r="CTU5" s="92"/>
      <c r="CTV5" s="89"/>
      <c r="CTW5" s="90"/>
      <c r="CTX5" s="90"/>
      <c r="CTY5" s="90"/>
      <c r="CTZ5" s="90"/>
      <c r="CUA5" s="90"/>
      <c r="CUB5" s="92"/>
      <c r="CUC5" s="89"/>
      <c r="CUD5" s="90"/>
      <c r="CUE5" s="90"/>
      <c r="CUF5" s="90"/>
      <c r="CUG5" s="90"/>
      <c r="CUH5" s="90"/>
      <c r="CUI5" s="92"/>
      <c r="CUJ5" s="89"/>
      <c r="CUK5" s="90"/>
      <c r="CUL5" s="90"/>
      <c r="CUM5" s="90"/>
      <c r="CUN5" s="90"/>
      <c r="CUO5" s="90"/>
      <c r="CUP5" s="92"/>
      <c r="CUQ5" s="89"/>
      <c r="CUR5" s="90"/>
      <c r="CUS5" s="90"/>
      <c r="CUT5" s="90"/>
      <c r="CUU5" s="90"/>
      <c r="CUV5" s="90"/>
      <c r="CUW5" s="92"/>
      <c r="CUX5" s="89"/>
      <c r="CUY5" s="90"/>
      <c r="CUZ5" s="90"/>
      <c r="CVA5" s="90"/>
      <c r="CVB5" s="90"/>
      <c r="CVC5" s="90"/>
      <c r="CVD5" s="92"/>
      <c r="CVE5" s="89"/>
      <c r="CVF5" s="90"/>
      <c r="CVG5" s="90"/>
      <c r="CVH5" s="90"/>
      <c r="CVI5" s="90"/>
      <c r="CVJ5" s="90"/>
      <c r="CVK5" s="92"/>
      <c r="CVL5" s="89"/>
      <c r="CVM5" s="90"/>
      <c r="CVN5" s="90"/>
      <c r="CVO5" s="90"/>
      <c r="CVP5" s="90"/>
      <c r="CVQ5" s="90"/>
      <c r="CVR5" s="92"/>
      <c r="CVS5" s="89"/>
      <c r="CVT5" s="90"/>
      <c r="CVU5" s="90"/>
      <c r="CVV5" s="90"/>
      <c r="CVW5" s="90"/>
      <c r="CVX5" s="90"/>
      <c r="CVY5" s="92"/>
      <c r="CVZ5" s="89"/>
      <c r="CWA5" s="90"/>
      <c r="CWB5" s="90"/>
      <c r="CWC5" s="90"/>
      <c r="CWD5" s="90"/>
      <c r="CWE5" s="90"/>
      <c r="CWF5" s="92"/>
      <c r="CWG5" s="89"/>
      <c r="CWH5" s="90"/>
      <c r="CWI5" s="90"/>
      <c r="CWJ5" s="90"/>
      <c r="CWK5" s="90"/>
      <c r="CWL5" s="90"/>
      <c r="CWM5" s="92"/>
      <c r="CWN5" s="89"/>
      <c r="CWO5" s="90"/>
      <c r="CWP5" s="90"/>
      <c r="CWQ5" s="90"/>
      <c r="CWR5" s="90"/>
      <c r="CWS5" s="90"/>
      <c r="CWT5" s="92"/>
      <c r="CWU5" s="89"/>
      <c r="CWV5" s="90"/>
      <c r="CWW5" s="90"/>
      <c r="CWX5" s="90"/>
      <c r="CWY5" s="90"/>
      <c r="CWZ5" s="90"/>
      <c r="CXA5" s="92"/>
      <c r="CXB5" s="89"/>
      <c r="CXC5" s="90"/>
      <c r="CXD5" s="90"/>
      <c r="CXE5" s="90"/>
      <c r="CXF5" s="90"/>
      <c r="CXG5" s="90"/>
      <c r="CXH5" s="92"/>
      <c r="CXI5" s="89"/>
      <c r="CXJ5" s="90"/>
      <c r="CXK5" s="90"/>
      <c r="CXL5" s="90"/>
      <c r="CXM5" s="90"/>
      <c r="CXN5" s="90"/>
      <c r="CXO5" s="92"/>
      <c r="CXP5" s="89"/>
      <c r="CXQ5" s="90"/>
      <c r="CXR5" s="90"/>
      <c r="CXS5" s="90"/>
      <c r="CXT5" s="90"/>
      <c r="CXU5" s="90"/>
      <c r="CXV5" s="92"/>
      <c r="CXW5" s="89"/>
      <c r="CXX5" s="90"/>
      <c r="CXY5" s="90"/>
      <c r="CXZ5" s="90"/>
      <c r="CYA5" s="90"/>
      <c r="CYB5" s="90"/>
      <c r="CYC5" s="92"/>
      <c r="CYD5" s="89"/>
      <c r="CYE5" s="90"/>
      <c r="CYF5" s="90"/>
      <c r="CYG5" s="90"/>
      <c r="CYH5" s="90"/>
      <c r="CYI5" s="90"/>
      <c r="CYJ5" s="92"/>
      <c r="CYK5" s="89"/>
      <c r="CYL5" s="90"/>
      <c r="CYM5" s="90"/>
      <c r="CYN5" s="90"/>
      <c r="CYO5" s="90"/>
      <c r="CYP5" s="90"/>
      <c r="CYQ5" s="92"/>
      <c r="CYR5" s="89"/>
      <c r="CYS5" s="90"/>
      <c r="CYT5" s="90"/>
      <c r="CYU5" s="90"/>
      <c r="CYV5" s="90"/>
      <c r="CYW5" s="90"/>
      <c r="CYX5" s="92"/>
      <c r="CYY5" s="89"/>
      <c r="CYZ5" s="90"/>
      <c r="CZA5" s="90"/>
      <c r="CZB5" s="90"/>
      <c r="CZC5" s="90"/>
      <c r="CZD5" s="90"/>
      <c r="CZE5" s="92"/>
      <c r="CZF5" s="89"/>
      <c r="CZG5" s="90"/>
      <c r="CZH5" s="90"/>
      <c r="CZI5" s="90"/>
      <c r="CZJ5" s="90"/>
      <c r="CZK5" s="90"/>
      <c r="CZL5" s="92"/>
      <c r="CZM5" s="89"/>
      <c r="CZN5" s="90"/>
      <c r="CZO5" s="90"/>
      <c r="CZP5" s="90"/>
      <c r="CZQ5" s="90"/>
      <c r="CZR5" s="90"/>
      <c r="CZS5" s="92"/>
      <c r="CZT5" s="89"/>
      <c r="CZU5" s="90"/>
      <c r="CZV5" s="90"/>
      <c r="CZW5" s="90"/>
      <c r="CZX5" s="90"/>
      <c r="CZY5" s="90"/>
      <c r="CZZ5" s="92"/>
      <c r="DAA5" s="89"/>
      <c r="DAB5" s="90"/>
      <c r="DAC5" s="90"/>
      <c r="DAD5" s="90"/>
      <c r="DAE5" s="90"/>
      <c r="DAF5" s="90"/>
      <c r="DAG5" s="92"/>
      <c r="DAH5" s="89"/>
      <c r="DAI5" s="90"/>
      <c r="DAJ5" s="90"/>
      <c r="DAK5" s="90"/>
      <c r="DAL5" s="90"/>
      <c r="DAM5" s="90"/>
      <c r="DAN5" s="92"/>
      <c r="DAO5" s="89"/>
      <c r="DAP5" s="90"/>
      <c r="DAQ5" s="90"/>
      <c r="DAR5" s="90"/>
      <c r="DAS5" s="90"/>
      <c r="DAT5" s="90"/>
      <c r="DAU5" s="92"/>
      <c r="DAV5" s="89"/>
      <c r="DAW5" s="90"/>
      <c r="DAX5" s="90"/>
      <c r="DAY5" s="90"/>
      <c r="DAZ5" s="90"/>
      <c r="DBA5" s="90"/>
      <c r="DBB5" s="92"/>
      <c r="DBC5" s="89"/>
      <c r="DBD5" s="90"/>
      <c r="DBE5" s="90"/>
      <c r="DBF5" s="90"/>
      <c r="DBG5" s="90"/>
      <c r="DBH5" s="90"/>
      <c r="DBI5" s="92"/>
      <c r="DBJ5" s="89"/>
      <c r="DBK5" s="90"/>
      <c r="DBL5" s="90"/>
      <c r="DBM5" s="90"/>
      <c r="DBN5" s="90"/>
      <c r="DBO5" s="90"/>
      <c r="DBP5" s="92"/>
      <c r="DBQ5" s="89"/>
      <c r="DBR5" s="90"/>
      <c r="DBS5" s="90"/>
      <c r="DBT5" s="90"/>
      <c r="DBU5" s="90"/>
      <c r="DBV5" s="90"/>
      <c r="DBW5" s="92"/>
      <c r="DBX5" s="89"/>
      <c r="DBY5" s="90"/>
      <c r="DBZ5" s="90"/>
      <c r="DCA5" s="90"/>
      <c r="DCB5" s="90"/>
      <c r="DCC5" s="90"/>
      <c r="DCD5" s="92"/>
      <c r="DCE5" s="89"/>
      <c r="DCF5" s="90"/>
      <c r="DCG5" s="90"/>
      <c r="DCH5" s="90"/>
      <c r="DCI5" s="90"/>
      <c r="DCJ5" s="90"/>
      <c r="DCK5" s="92"/>
      <c r="DCL5" s="89"/>
      <c r="DCM5" s="90"/>
      <c r="DCN5" s="90"/>
      <c r="DCO5" s="90"/>
      <c r="DCP5" s="90"/>
      <c r="DCQ5" s="90"/>
      <c r="DCR5" s="92"/>
      <c r="DCS5" s="89"/>
      <c r="DCT5" s="90"/>
      <c r="DCU5" s="90"/>
      <c r="DCV5" s="90"/>
      <c r="DCW5" s="90"/>
      <c r="DCX5" s="90"/>
      <c r="DCY5" s="92"/>
      <c r="DCZ5" s="89"/>
      <c r="DDA5" s="90"/>
      <c r="DDB5" s="90"/>
      <c r="DDC5" s="90"/>
      <c r="DDD5" s="90"/>
      <c r="DDE5" s="90"/>
      <c r="DDF5" s="92"/>
      <c r="DDG5" s="89"/>
      <c r="DDH5" s="90"/>
      <c r="DDI5" s="90"/>
      <c r="DDJ5" s="90"/>
      <c r="DDK5" s="90"/>
      <c r="DDL5" s="90"/>
      <c r="DDM5" s="92"/>
      <c r="DDN5" s="89"/>
      <c r="DDO5" s="90"/>
      <c r="DDP5" s="90"/>
      <c r="DDQ5" s="90"/>
      <c r="DDR5" s="90"/>
      <c r="DDS5" s="90"/>
      <c r="DDT5" s="92"/>
      <c r="DDU5" s="89"/>
      <c r="DDV5" s="90"/>
      <c r="DDW5" s="90"/>
      <c r="DDX5" s="90"/>
      <c r="DDY5" s="90"/>
      <c r="DDZ5" s="90"/>
      <c r="DEA5" s="92"/>
      <c r="DEB5" s="89"/>
      <c r="DEC5" s="90"/>
      <c r="DED5" s="90"/>
      <c r="DEE5" s="90"/>
      <c r="DEF5" s="90"/>
      <c r="DEG5" s="90"/>
      <c r="DEH5" s="92"/>
      <c r="DEI5" s="89"/>
      <c r="DEJ5" s="90"/>
      <c r="DEK5" s="90"/>
      <c r="DEL5" s="90"/>
      <c r="DEM5" s="90"/>
      <c r="DEN5" s="90"/>
      <c r="DEO5" s="92"/>
      <c r="DEP5" s="89"/>
      <c r="DEQ5" s="90"/>
      <c r="DER5" s="90"/>
      <c r="DES5" s="90"/>
      <c r="DET5" s="90"/>
      <c r="DEU5" s="90"/>
      <c r="DEV5" s="92"/>
      <c r="DEW5" s="89"/>
      <c r="DEX5" s="90"/>
      <c r="DEY5" s="90"/>
      <c r="DEZ5" s="90"/>
      <c r="DFA5" s="90"/>
      <c r="DFB5" s="90"/>
      <c r="DFC5" s="92"/>
      <c r="DFD5" s="89"/>
      <c r="DFE5" s="90"/>
      <c r="DFF5" s="90"/>
      <c r="DFG5" s="90"/>
      <c r="DFH5" s="90"/>
      <c r="DFI5" s="90"/>
      <c r="DFJ5" s="92"/>
      <c r="DFK5" s="89"/>
      <c r="DFL5" s="90"/>
      <c r="DFM5" s="90"/>
      <c r="DFN5" s="90"/>
      <c r="DFO5" s="90"/>
      <c r="DFP5" s="90"/>
      <c r="DFQ5" s="92"/>
      <c r="DFR5" s="89"/>
      <c r="DFS5" s="90"/>
      <c r="DFT5" s="90"/>
      <c r="DFU5" s="90"/>
      <c r="DFV5" s="90"/>
      <c r="DFW5" s="90"/>
      <c r="DFX5" s="92"/>
      <c r="DFY5" s="89"/>
      <c r="DFZ5" s="90"/>
      <c r="DGA5" s="90"/>
      <c r="DGB5" s="90"/>
      <c r="DGC5" s="90"/>
      <c r="DGD5" s="90"/>
      <c r="DGE5" s="92"/>
      <c r="DGF5" s="89"/>
      <c r="DGG5" s="90"/>
      <c r="DGH5" s="90"/>
      <c r="DGI5" s="90"/>
      <c r="DGJ5" s="90"/>
      <c r="DGK5" s="90"/>
      <c r="DGL5" s="92"/>
      <c r="DGM5" s="89"/>
      <c r="DGN5" s="90"/>
      <c r="DGO5" s="90"/>
      <c r="DGP5" s="90"/>
      <c r="DGQ5" s="90"/>
      <c r="DGR5" s="90"/>
      <c r="DGS5" s="92"/>
      <c r="DGT5" s="89"/>
      <c r="DGU5" s="90"/>
      <c r="DGV5" s="90"/>
      <c r="DGW5" s="90"/>
      <c r="DGX5" s="90"/>
      <c r="DGY5" s="90"/>
      <c r="DGZ5" s="92"/>
      <c r="DHA5" s="89"/>
      <c r="DHB5" s="90"/>
      <c r="DHC5" s="90"/>
      <c r="DHD5" s="90"/>
      <c r="DHE5" s="90"/>
      <c r="DHF5" s="90"/>
      <c r="DHG5" s="92"/>
      <c r="DHH5" s="89"/>
      <c r="DHI5" s="90"/>
      <c r="DHJ5" s="90"/>
      <c r="DHK5" s="90"/>
      <c r="DHL5" s="90"/>
      <c r="DHM5" s="90"/>
      <c r="DHN5" s="92"/>
      <c r="DHO5" s="89"/>
      <c r="DHP5" s="90"/>
      <c r="DHQ5" s="90"/>
      <c r="DHR5" s="90"/>
      <c r="DHS5" s="90"/>
      <c r="DHT5" s="90"/>
      <c r="DHU5" s="92"/>
      <c r="DHV5" s="89"/>
      <c r="DHW5" s="90"/>
      <c r="DHX5" s="90"/>
      <c r="DHY5" s="90"/>
      <c r="DHZ5" s="90"/>
      <c r="DIA5" s="90"/>
      <c r="DIB5" s="92"/>
      <c r="DIC5" s="89"/>
      <c r="DID5" s="90"/>
      <c r="DIE5" s="90"/>
      <c r="DIF5" s="90"/>
      <c r="DIG5" s="90"/>
      <c r="DIH5" s="90"/>
      <c r="DII5" s="92"/>
      <c r="DIJ5" s="89"/>
      <c r="DIK5" s="90"/>
      <c r="DIL5" s="90"/>
      <c r="DIM5" s="90"/>
      <c r="DIN5" s="90"/>
      <c r="DIO5" s="90"/>
      <c r="DIP5" s="92"/>
      <c r="DIQ5" s="89"/>
      <c r="DIR5" s="90"/>
      <c r="DIS5" s="90"/>
      <c r="DIT5" s="90"/>
      <c r="DIU5" s="90"/>
      <c r="DIV5" s="90"/>
      <c r="DIW5" s="92"/>
      <c r="DIX5" s="89"/>
      <c r="DIY5" s="90"/>
      <c r="DIZ5" s="90"/>
      <c r="DJA5" s="90"/>
      <c r="DJB5" s="90"/>
      <c r="DJC5" s="90"/>
      <c r="DJD5" s="92"/>
      <c r="DJE5" s="89"/>
      <c r="DJF5" s="90"/>
      <c r="DJG5" s="90"/>
      <c r="DJH5" s="90"/>
      <c r="DJI5" s="90"/>
      <c r="DJJ5" s="90"/>
      <c r="DJK5" s="92"/>
      <c r="DJL5" s="89"/>
      <c r="DJM5" s="90"/>
      <c r="DJN5" s="90"/>
      <c r="DJO5" s="90"/>
      <c r="DJP5" s="90"/>
      <c r="DJQ5" s="90"/>
      <c r="DJR5" s="92"/>
      <c r="DJS5" s="89"/>
      <c r="DJT5" s="90"/>
      <c r="DJU5" s="90"/>
      <c r="DJV5" s="90"/>
      <c r="DJW5" s="90"/>
      <c r="DJX5" s="90"/>
      <c r="DJY5" s="92"/>
      <c r="DJZ5" s="89"/>
      <c r="DKA5" s="90"/>
      <c r="DKB5" s="90"/>
      <c r="DKC5" s="90"/>
      <c r="DKD5" s="90"/>
      <c r="DKE5" s="90"/>
      <c r="DKF5" s="92"/>
      <c r="DKG5" s="89"/>
      <c r="DKH5" s="90"/>
      <c r="DKI5" s="90"/>
      <c r="DKJ5" s="90"/>
      <c r="DKK5" s="90"/>
      <c r="DKL5" s="90"/>
      <c r="DKM5" s="92"/>
      <c r="DKN5" s="89"/>
      <c r="DKO5" s="90"/>
      <c r="DKP5" s="90"/>
      <c r="DKQ5" s="90"/>
      <c r="DKR5" s="90"/>
      <c r="DKS5" s="90"/>
      <c r="DKT5" s="92"/>
      <c r="DKU5" s="89"/>
      <c r="DKV5" s="90"/>
      <c r="DKW5" s="90"/>
      <c r="DKX5" s="90"/>
      <c r="DKY5" s="90"/>
      <c r="DKZ5" s="90"/>
      <c r="DLA5" s="92"/>
      <c r="DLB5" s="89"/>
      <c r="DLC5" s="90"/>
      <c r="DLD5" s="90"/>
      <c r="DLE5" s="90"/>
      <c r="DLF5" s="90"/>
      <c r="DLG5" s="90"/>
      <c r="DLH5" s="92"/>
      <c r="DLI5" s="89"/>
      <c r="DLJ5" s="90"/>
      <c r="DLK5" s="90"/>
      <c r="DLL5" s="90"/>
      <c r="DLM5" s="90"/>
      <c r="DLN5" s="90"/>
      <c r="DLO5" s="92"/>
      <c r="DLP5" s="89"/>
      <c r="DLQ5" s="90"/>
      <c r="DLR5" s="90"/>
      <c r="DLS5" s="90"/>
      <c r="DLT5" s="90"/>
      <c r="DLU5" s="90"/>
      <c r="DLV5" s="92"/>
      <c r="DLW5" s="89"/>
      <c r="DLX5" s="90"/>
      <c r="DLY5" s="90"/>
      <c r="DLZ5" s="90"/>
      <c r="DMA5" s="90"/>
      <c r="DMB5" s="90"/>
      <c r="DMC5" s="92"/>
      <c r="DMD5" s="89"/>
      <c r="DME5" s="90"/>
      <c r="DMF5" s="90"/>
      <c r="DMG5" s="90"/>
      <c r="DMH5" s="90"/>
      <c r="DMI5" s="90"/>
      <c r="DMJ5" s="92"/>
      <c r="DMK5" s="89"/>
      <c r="DML5" s="90"/>
      <c r="DMM5" s="90"/>
      <c r="DMN5" s="90"/>
      <c r="DMO5" s="90"/>
      <c r="DMP5" s="90"/>
      <c r="DMQ5" s="92"/>
      <c r="DMR5" s="89"/>
      <c r="DMS5" s="90"/>
      <c r="DMT5" s="90"/>
      <c r="DMU5" s="90"/>
      <c r="DMV5" s="90"/>
      <c r="DMW5" s="90"/>
      <c r="DMX5" s="92"/>
      <c r="DMY5" s="89"/>
      <c r="DMZ5" s="90"/>
      <c r="DNA5" s="90"/>
      <c r="DNB5" s="90"/>
      <c r="DNC5" s="90"/>
      <c r="DND5" s="90"/>
      <c r="DNE5" s="92"/>
      <c r="DNF5" s="89"/>
      <c r="DNG5" s="90"/>
      <c r="DNH5" s="90"/>
      <c r="DNI5" s="90"/>
      <c r="DNJ5" s="90"/>
      <c r="DNK5" s="90"/>
      <c r="DNL5" s="92"/>
      <c r="DNM5" s="89"/>
      <c r="DNN5" s="90"/>
      <c r="DNO5" s="90"/>
      <c r="DNP5" s="90"/>
      <c r="DNQ5" s="90"/>
      <c r="DNR5" s="90"/>
      <c r="DNS5" s="92"/>
      <c r="DNT5" s="89"/>
      <c r="DNU5" s="90"/>
      <c r="DNV5" s="90"/>
      <c r="DNW5" s="90"/>
      <c r="DNX5" s="90"/>
      <c r="DNY5" s="90"/>
      <c r="DNZ5" s="92"/>
      <c r="DOA5" s="89"/>
      <c r="DOB5" s="90"/>
      <c r="DOC5" s="90"/>
      <c r="DOD5" s="90"/>
      <c r="DOE5" s="90"/>
      <c r="DOF5" s="90"/>
      <c r="DOG5" s="92"/>
      <c r="DOH5" s="89"/>
      <c r="DOI5" s="90"/>
      <c r="DOJ5" s="90"/>
      <c r="DOK5" s="90"/>
      <c r="DOL5" s="90"/>
      <c r="DOM5" s="90"/>
      <c r="DON5" s="92"/>
      <c r="DOO5" s="89"/>
      <c r="DOP5" s="90"/>
      <c r="DOQ5" s="90"/>
      <c r="DOR5" s="90"/>
      <c r="DOS5" s="90"/>
      <c r="DOT5" s="90"/>
      <c r="DOU5" s="92"/>
      <c r="DOV5" s="89"/>
      <c r="DOW5" s="90"/>
      <c r="DOX5" s="90"/>
      <c r="DOY5" s="90"/>
      <c r="DOZ5" s="90"/>
      <c r="DPA5" s="90"/>
      <c r="DPB5" s="92"/>
      <c r="DPC5" s="89"/>
      <c r="DPD5" s="90"/>
      <c r="DPE5" s="90"/>
      <c r="DPF5" s="90"/>
      <c r="DPG5" s="90"/>
      <c r="DPH5" s="90"/>
      <c r="DPI5" s="92"/>
      <c r="DPJ5" s="89"/>
      <c r="DPK5" s="90"/>
      <c r="DPL5" s="90"/>
      <c r="DPM5" s="90"/>
      <c r="DPN5" s="90"/>
      <c r="DPO5" s="90"/>
      <c r="DPP5" s="92"/>
      <c r="DPQ5" s="89"/>
      <c r="DPR5" s="90"/>
      <c r="DPS5" s="90"/>
      <c r="DPT5" s="90"/>
      <c r="DPU5" s="90"/>
      <c r="DPV5" s="90"/>
      <c r="DPW5" s="92"/>
      <c r="DPX5" s="89"/>
      <c r="DPY5" s="90"/>
      <c r="DPZ5" s="90"/>
      <c r="DQA5" s="90"/>
      <c r="DQB5" s="90"/>
      <c r="DQC5" s="90"/>
      <c r="DQD5" s="92"/>
      <c r="DQE5" s="89"/>
      <c r="DQF5" s="90"/>
      <c r="DQG5" s="90"/>
      <c r="DQH5" s="90"/>
      <c r="DQI5" s="90"/>
      <c r="DQJ5" s="90"/>
      <c r="DQK5" s="92"/>
      <c r="DQL5" s="89"/>
      <c r="DQM5" s="90"/>
      <c r="DQN5" s="90"/>
      <c r="DQO5" s="90"/>
      <c r="DQP5" s="90"/>
      <c r="DQQ5" s="90"/>
      <c r="DQR5" s="92"/>
      <c r="DQS5" s="89"/>
      <c r="DQT5" s="90"/>
      <c r="DQU5" s="90"/>
      <c r="DQV5" s="90"/>
      <c r="DQW5" s="90"/>
      <c r="DQX5" s="90"/>
      <c r="DQY5" s="92"/>
      <c r="DQZ5" s="89"/>
      <c r="DRA5" s="90"/>
      <c r="DRB5" s="90"/>
      <c r="DRC5" s="90"/>
      <c r="DRD5" s="90"/>
      <c r="DRE5" s="90"/>
      <c r="DRF5" s="92"/>
      <c r="DRG5" s="89"/>
      <c r="DRH5" s="90"/>
      <c r="DRI5" s="90"/>
      <c r="DRJ5" s="90"/>
      <c r="DRK5" s="90"/>
      <c r="DRL5" s="90"/>
      <c r="DRM5" s="92"/>
      <c r="DRN5" s="89"/>
      <c r="DRO5" s="90"/>
      <c r="DRP5" s="90"/>
      <c r="DRQ5" s="90"/>
      <c r="DRR5" s="90"/>
      <c r="DRS5" s="90"/>
      <c r="DRT5" s="92"/>
      <c r="DRU5" s="89"/>
      <c r="DRV5" s="90"/>
      <c r="DRW5" s="90"/>
      <c r="DRX5" s="90"/>
      <c r="DRY5" s="90"/>
      <c r="DRZ5" s="90"/>
      <c r="DSA5" s="92"/>
      <c r="DSB5" s="89"/>
      <c r="DSC5" s="90"/>
      <c r="DSD5" s="90"/>
      <c r="DSE5" s="90"/>
      <c r="DSF5" s="90"/>
      <c r="DSG5" s="90"/>
      <c r="DSH5" s="92"/>
      <c r="DSI5" s="89"/>
      <c r="DSJ5" s="90"/>
      <c r="DSK5" s="90"/>
      <c r="DSL5" s="90"/>
      <c r="DSM5" s="90"/>
      <c r="DSN5" s="90"/>
      <c r="DSO5" s="92"/>
      <c r="DSP5" s="89"/>
      <c r="DSQ5" s="90"/>
      <c r="DSR5" s="90"/>
      <c r="DSS5" s="90"/>
      <c r="DST5" s="90"/>
      <c r="DSU5" s="90"/>
      <c r="DSV5" s="92"/>
      <c r="DSW5" s="89"/>
      <c r="DSX5" s="90"/>
      <c r="DSY5" s="90"/>
      <c r="DSZ5" s="90"/>
      <c r="DTA5" s="90"/>
      <c r="DTB5" s="90"/>
      <c r="DTC5" s="92"/>
      <c r="DTD5" s="89"/>
      <c r="DTE5" s="90"/>
      <c r="DTF5" s="90"/>
      <c r="DTG5" s="90"/>
      <c r="DTH5" s="90"/>
      <c r="DTI5" s="90"/>
      <c r="DTJ5" s="92"/>
      <c r="DTK5" s="89"/>
      <c r="DTL5" s="90"/>
      <c r="DTM5" s="90"/>
      <c r="DTN5" s="90"/>
      <c r="DTO5" s="90"/>
      <c r="DTP5" s="90"/>
      <c r="DTQ5" s="92"/>
      <c r="DTR5" s="89"/>
      <c r="DTS5" s="90"/>
      <c r="DTT5" s="90"/>
      <c r="DTU5" s="90"/>
      <c r="DTV5" s="90"/>
      <c r="DTW5" s="90"/>
      <c r="DTX5" s="92"/>
      <c r="DTY5" s="89"/>
      <c r="DTZ5" s="90"/>
      <c r="DUA5" s="90"/>
      <c r="DUB5" s="90"/>
      <c r="DUC5" s="90"/>
      <c r="DUD5" s="90"/>
      <c r="DUE5" s="92"/>
      <c r="DUF5" s="89"/>
      <c r="DUG5" s="90"/>
      <c r="DUH5" s="90"/>
      <c r="DUI5" s="90"/>
      <c r="DUJ5" s="90"/>
      <c r="DUK5" s="90"/>
      <c r="DUL5" s="92"/>
      <c r="DUM5" s="89"/>
      <c r="DUN5" s="90"/>
      <c r="DUO5" s="90"/>
      <c r="DUP5" s="90"/>
      <c r="DUQ5" s="90"/>
      <c r="DUR5" s="90"/>
      <c r="DUS5" s="92"/>
      <c r="DUT5" s="89"/>
      <c r="DUU5" s="90"/>
      <c r="DUV5" s="90"/>
      <c r="DUW5" s="90"/>
      <c r="DUX5" s="90"/>
      <c r="DUY5" s="90"/>
      <c r="DUZ5" s="92"/>
      <c r="DVA5" s="89"/>
      <c r="DVB5" s="90"/>
      <c r="DVC5" s="90"/>
      <c r="DVD5" s="90"/>
      <c r="DVE5" s="90"/>
      <c r="DVF5" s="90"/>
      <c r="DVG5" s="92"/>
      <c r="DVH5" s="89"/>
      <c r="DVI5" s="90"/>
      <c r="DVJ5" s="90"/>
      <c r="DVK5" s="90"/>
      <c r="DVL5" s="90"/>
      <c r="DVM5" s="90"/>
      <c r="DVN5" s="92"/>
      <c r="DVO5" s="89"/>
      <c r="DVP5" s="90"/>
      <c r="DVQ5" s="90"/>
      <c r="DVR5" s="90"/>
      <c r="DVS5" s="90"/>
      <c r="DVT5" s="90"/>
      <c r="DVU5" s="92"/>
      <c r="DVV5" s="89"/>
      <c r="DVW5" s="90"/>
      <c r="DVX5" s="90"/>
      <c r="DVY5" s="90"/>
      <c r="DVZ5" s="90"/>
      <c r="DWA5" s="90"/>
      <c r="DWB5" s="92"/>
      <c r="DWC5" s="89"/>
      <c r="DWD5" s="90"/>
      <c r="DWE5" s="90"/>
      <c r="DWF5" s="90"/>
      <c r="DWG5" s="90"/>
      <c r="DWH5" s="90"/>
      <c r="DWI5" s="92"/>
      <c r="DWJ5" s="89"/>
      <c r="DWK5" s="90"/>
      <c r="DWL5" s="90"/>
      <c r="DWM5" s="90"/>
      <c r="DWN5" s="90"/>
      <c r="DWO5" s="90"/>
      <c r="DWP5" s="92"/>
      <c r="DWQ5" s="89"/>
      <c r="DWR5" s="90"/>
      <c r="DWS5" s="90"/>
      <c r="DWT5" s="90"/>
      <c r="DWU5" s="90"/>
      <c r="DWV5" s="90"/>
      <c r="DWW5" s="92"/>
      <c r="DWX5" s="89"/>
      <c r="DWY5" s="90"/>
      <c r="DWZ5" s="90"/>
      <c r="DXA5" s="90"/>
      <c r="DXB5" s="90"/>
      <c r="DXC5" s="90"/>
      <c r="DXD5" s="92"/>
      <c r="DXE5" s="89"/>
      <c r="DXF5" s="90"/>
      <c r="DXG5" s="90"/>
      <c r="DXH5" s="90"/>
      <c r="DXI5" s="90"/>
      <c r="DXJ5" s="90"/>
      <c r="DXK5" s="92"/>
      <c r="DXL5" s="89"/>
      <c r="DXM5" s="90"/>
      <c r="DXN5" s="90"/>
      <c r="DXO5" s="90"/>
      <c r="DXP5" s="90"/>
      <c r="DXQ5" s="90"/>
      <c r="DXR5" s="92"/>
      <c r="DXS5" s="89"/>
      <c r="DXT5" s="90"/>
      <c r="DXU5" s="90"/>
      <c r="DXV5" s="90"/>
      <c r="DXW5" s="90"/>
      <c r="DXX5" s="90"/>
      <c r="DXY5" s="92"/>
      <c r="DXZ5" s="89"/>
      <c r="DYA5" s="90"/>
      <c r="DYB5" s="90"/>
      <c r="DYC5" s="90"/>
      <c r="DYD5" s="90"/>
      <c r="DYE5" s="90"/>
      <c r="DYF5" s="92"/>
      <c r="DYG5" s="89"/>
      <c r="DYH5" s="90"/>
      <c r="DYI5" s="90"/>
      <c r="DYJ5" s="90"/>
      <c r="DYK5" s="90"/>
      <c r="DYL5" s="90"/>
      <c r="DYM5" s="92"/>
      <c r="DYN5" s="89"/>
      <c r="DYO5" s="90"/>
      <c r="DYP5" s="90"/>
      <c r="DYQ5" s="90"/>
      <c r="DYR5" s="90"/>
      <c r="DYS5" s="90"/>
      <c r="DYT5" s="92"/>
      <c r="DYU5" s="89"/>
      <c r="DYV5" s="90"/>
      <c r="DYW5" s="90"/>
      <c r="DYX5" s="90"/>
      <c r="DYY5" s="90"/>
      <c r="DYZ5" s="90"/>
      <c r="DZA5" s="92"/>
      <c r="DZB5" s="89"/>
      <c r="DZC5" s="90"/>
      <c r="DZD5" s="90"/>
      <c r="DZE5" s="90"/>
      <c r="DZF5" s="90"/>
      <c r="DZG5" s="90"/>
      <c r="DZH5" s="92"/>
      <c r="DZI5" s="89"/>
      <c r="DZJ5" s="90"/>
      <c r="DZK5" s="90"/>
      <c r="DZL5" s="90"/>
      <c r="DZM5" s="90"/>
      <c r="DZN5" s="90"/>
      <c r="DZO5" s="92"/>
      <c r="DZP5" s="89"/>
      <c r="DZQ5" s="90"/>
      <c r="DZR5" s="90"/>
      <c r="DZS5" s="90"/>
      <c r="DZT5" s="90"/>
      <c r="DZU5" s="90"/>
      <c r="DZV5" s="92"/>
      <c r="DZW5" s="89"/>
      <c r="DZX5" s="90"/>
      <c r="DZY5" s="90"/>
      <c r="DZZ5" s="90"/>
      <c r="EAA5" s="90"/>
      <c r="EAB5" s="90"/>
      <c r="EAC5" s="92"/>
      <c r="EAD5" s="89"/>
      <c r="EAE5" s="90"/>
      <c r="EAF5" s="90"/>
      <c r="EAG5" s="90"/>
      <c r="EAH5" s="90"/>
      <c r="EAI5" s="90"/>
      <c r="EAJ5" s="92"/>
      <c r="EAK5" s="89"/>
      <c r="EAL5" s="90"/>
      <c r="EAM5" s="90"/>
      <c r="EAN5" s="90"/>
      <c r="EAO5" s="90"/>
      <c r="EAP5" s="90"/>
      <c r="EAQ5" s="92"/>
      <c r="EAR5" s="89"/>
      <c r="EAS5" s="90"/>
      <c r="EAT5" s="90"/>
      <c r="EAU5" s="90"/>
      <c r="EAV5" s="90"/>
      <c r="EAW5" s="90"/>
      <c r="EAX5" s="92"/>
      <c r="EAY5" s="89"/>
      <c r="EAZ5" s="90"/>
      <c r="EBA5" s="90"/>
      <c r="EBB5" s="90"/>
      <c r="EBC5" s="90"/>
      <c r="EBD5" s="90"/>
      <c r="EBE5" s="92"/>
      <c r="EBF5" s="89"/>
      <c r="EBG5" s="90"/>
      <c r="EBH5" s="90"/>
      <c r="EBI5" s="90"/>
      <c r="EBJ5" s="90"/>
      <c r="EBK5" s="90"/>
      <c r="EBL5" s="92"/>
      <c r="EBM5" s="89"/>
      <c r="EBN5" s="90"/>
      <c r="EBO5" s="90"/>
      <c r="EBP5" s="90"/>
      <c r="EBQ5" s="90"/>
      <c r="EBR5" s="90"/>
      <c r="EBS5" s="92"/>
      <c r="EBT5" s="89"/>
      <c r="EBU5" s="90"/>
      <c r="EBV5" s="90"/>
      <c r="EBW5" s="90"/>
      <c r="EBX5" s="90"/>
      <c r="EBY5" s="90"/>
      <c r="EBZ5" s="92"/>
      <c r="ECA5" s="89"/>
      <c r="ECB5" s="90"/>
      <c r="ECC5" s="90"/>
      <c r="ECD5" s="90"/>
      <c r="ECE5" s="90"/>
      <c r="ECF5" s="90"/>
      <c r="ECG5" s="92"/>
      <c r="ECH5" s="89"/>
      <c r="ECI5" s="90"/>
      <c r="ECJ5" s="90"/>
      <c r="ECK5" s="90"/>
      <c r="ECL5" s="90"/>
      <c r="ECM5" s="90"/>
      <c r="ECN5" s="92"/>
      <c r="ECO5" s="89"/>
      <c r="ECP5" s="90"/>
      <c r="ECQ5" s="90"/>
      <c r="ECR5" s="90"/>
      <c r="ECS5" s="90"/>
      <c r="ECT5" s="90"/>
      <c r="ECU5" s="92"/>
      <c r="ECV5" s="89"/>
      <c r="ECW5" s="90"/>
      <c r="ECX5" s="90"/>
      <c r="ECY5" s="90"/>
      <c r="ECZ5" s="90"/>
      <c r="EDA5" s="90"/>
      <c r="EDB5" s="92"/>
      <c r="EDC5" s="89"/>
      <c r="EDD5" s="90"/>
      <c r="EDE5" s="90"/>
      <c r="EDF5" s="90"/>
      <c r="EDG5" s="90"/>
      <c r="EDH5" s="90"/>
      <c r="EDI5" s="92"/>
      <c r="EDJ5" s="89"/>
      <c r="EDK5" s="90"/>
      <c r="EDL5" s="90"/>
      <c r="EDM5" s="90"/>
      <c r="EDN5" s="90"/>
      <c r="EDO5" s="90"/>
      <c r="EDP5" s="92"/>
      <c r="EDQ5" s="89"/>
      <c r="EDR5" s="90"/>
      <c r="EDS5" s="90"/>
      <c r="EDT5" s="90"/>
      <c r="EDU5" s="90"/>
      <c r="EDV5" s="90"/>
      <c r="EDW5" s="92"/>
      <c r="EDX5" s="89"/>
      <c r="EDY5" s="90"/>
      <c r="EDZ5" s="90"/>
      <c r="EEA5" s="90"/>
      <c r="EEB5" s="90"/>
      <c r="EEC5" s="90"/>
      <c r="EED5" s="92"/>
      <c r="EEE5" s="89"/>
      <c r="EEF5" s="90"/>
      <c r="EEG5" s="90"/>
      <c r="EEH5" s="90"/>
      <c r="EEI5" s="90"/>
      <c r="EEJ5" s="90"/>
      <c r="EEK5" s="90"/>
      <c r="EEL5" s="89"/>
      <c r="EEM5" s="90"/>
      <c r="EEN5" s="90"/>
      <c r="EEO5" s="90"/>
      <c r="EEP5" s="90"/>
      <c r="EEQ5" s="90"/>
      <c r="EER5" s="90"/>
      <c r="EES5" s="89"/>
      <c r="EET5" s="90"/>
      <c r="EEU5" s="90"/>
      <c r="EEV5" s="90"/>
      <c r="EEW5" s="90"/>
      <c r="EEX5" s="90"/>
      <c r="EEY5" s="90"/>
      <c r="EEZ5" s="89"/>
      <c r="EFA5" s="90"/>
      <c r="EFB5" s="90"/>
      <c r="EFC5" s="90"/>
      <c r="EFD5" s="90"/>
      <c r="EFE5" s="90"/>
      <c r="EFF5" s="90"/>
      <c r="EFG5" s="89"/>
      <c r="EFH5" s="90"/>
      <c r="EFI5" s="90"/>
      <c r="EFJ5" s="90"/>
      <c r="EFK5" s="90"/>
      <c r="EFL5" s="90"/>
      <c r="EFM5" s="90"/>
      <c r="EFN5" s="89"/>
      <c r="EFO5" s="90"/>
      <c r="EFP5" s="90"/>
      <c r="EFQ5" s="137"/>
      <c r="EFR5" s="90"/>
      <c r="EFS5" s="90"/>
      <c r="EFT5" s="90"/>
      <c r="EFU5" s="89"/>
      <c r="EFV5" s="90"/>
      <c r="EFW5" s="90"/>
      <c r="EFX5" s="90"/>
      <c r="EFY5" s="90"/>
      <c r="EFZ5" s="90"/>
      <c r="EGA5" s="90"/>
      <c r="EGB5" s="89"/>
      <c r="EGC5" s="90"/>
      <c r="EGD5" s="90"/>
      <c r="EGE5" s="90"/>
      <c r="EGF5" s="90"/>
      <c r="EGG5" s="90"/>
      <c r="EGH5" s="90"/>
      <c r="EGI5" s="89"/>
      <c r="EGJ5" s="90"/>
      <c r="EGK5" s="90"/>
      <c r="EGL5" s="90"/>
      <c r="EGM5" s="90"/>
      <c r="EGN5" s="90"/>
      <c r="EGO5" s="90"/>
      <c r="EGP5" s="89"/>
      <c r="EGQ5" s="90"/>
      <c r="EGR5" s="90"/>
      <c r="EGS5" s="90"/>
      <c r="EGT5" s="90"/>
      <c r="EGU5" s="90"/>
      <c r="EGV5" s="90"/>
      <c r="EGW5" s="89"/>
      <c r="EGX5" s="90"/>
      <c r="EGY5" s="90"/>
      <c r="EGZ5" s="90"/>
      <c r="EHA5" s="90"/>
      <c r="EHB5" s="90"/>
      <c r="EHC5" s="90"/>
      <c r="EHD5" s="89"/>
      <c r="EHE5" s="90"/>
      <c r="EHF5" s="90"/>
      <c r="EHG5" s="90"/>
      <c r="EHH5" s="90"/>
      <c r="EHI5" s="90"/>
      <c r="EHJ5" s="90"/>
      <c r="EHK5" s="89"/>
      <c r="EHL5" s="90"/>
      <c r="EHM5" s="90"/>
      <c r="EHN5" s="90"/>
      <c r="EHO5" s="90"/>
      <c r="EHP5" s="90"/>
      <c r="EHQ5" s="90"/>
      <c r="EHR5" s="89"/>
      <c r="EHS5" s="90"/>
      <c r="EHT5" s="90"/>
      <c r="EHU5" s="90"/>
      <c r="EHV5" s="90"/>
      <c r="EHW5" s="90"/>
      <c r="EHX5" s="90"/>
      <c r="EHY5" s="89"/>
      <c r="EHZ5" s="90"/>
      <c r="EIA5" s="90"/>
      <c r="EIB5" s="90"/>
      <c r="EIC5" s="90"/>
      <c r="EID5" s="90"/>
      <c r="EIE5" s="90"/>
      <c r="EIF5" s="89"/>
      <c r="EIG5" s="90"/>
      <c r="EIH5" s="90"/>
      <c r="EII5" s="90"/>
      <c r="EIJ5" s="90"/>
      <c r="EIK5" s="90"/>
      <c r="EIL5" s="90"/>
      <c r="EIM5" s="89"/>
      <c r="EIN5" s="90"/>
      <c r="EIO5" s="90"/>
      <c r="EIP5" s="90"/>
      <c r="EIQ5" s="90"/>
      <c r="EIR5" s="90"/>
      <c r="EIS5" s="90"/>
      <c r="EIT5" s="89"/>
      <c r="EIU5" s="90"/>
      <c r="EIV5" s="90"/>
      <c r="EIW5" s="90"/>
      <c r="EIX5" s="90"/>
      <c r="EIY5" s="90"/>
      <c r="EIZ5" s="90"/>
      <c r="EJA5" s="89"/>
      <c r="EJB5" s="90"/>
      <c r="EJC5" s="90"/>
      <c r="EJD5" s="90"/>
      <c r="EJE5" s="90"/>
      <c r="EJF5" s="90"/>
      <c r="EJG5" s="90"/>
      <c r="EJH5" s="89"/>
      <c r="EJI5" s="90"/>
      <c r="EJJ5" s="90"/>
      <c r="EJK5" s="90"/>
      <c r="EJL5" s="90"/>
      <c r="EJM5" s="90"/>
      <c r="EJN5" s="90"/>
      <c r="EJO5" s="89"/>
      <c r="EJP5" s="90"/>
      <c r="EJQ5" s="90"/>
      <c r="EJR5" s="90"/>
      <c r="EJS5" s="90"/>
      <c r="EJT5" s="90"/>
      <c r="EJU5" s="90"/>
      <c r="EJV5" s="89"/>
      <c r="EJW5" s="90"/>
      <c r="EJX5" s="90"/>
      <c r="EJY5" s="90"/>
      <c r="EJZ5" s="90"/>
      <c r="EKA5" s="90"/>
      <c r="EKB5" s="90"/>
      <c r="EKC5" s="89"/>
      <c r="EKD5" s="90"/>
      <c r="EKE5" s="90"/>
      <c r="EKF5" s="90"/>
      <c r="EKG5" s="90"/>
      <c r="EKH5" s="90"/>
      <c r="EKI5" s="90"/>
      <c r="EKJ5" s="89"/>
      <c r="EKK5" s="90"/>
      <c r="EKL5" s="90"/>
      <c r="EKM5" s="90"/>
      <c r="EKN5" s="90"/>
      <c r="EKO5" s="90"/>
      <c r="EKP5" s="90"/>
      <c r="EKQ5" s="89"/>
      <c r="EKR5" s="90"/>
      <c r="EKS5" s="90"/>
      <c r="EKT5" s="90"/>
      <c r="EKU5" s="90"/>
      <c r="EKV5" s="90"/>
      <c r="EKW5" s="90"/>
      <c r="EKX5" s="89"/>
      <c r="EKY5" s="90"/>
      <c r="EKZ5" s="90"/>
      <c r="ELA5" s="90"/>
      <c r="ELB5" s="90"/>
      <c r="ELC5" s="90"/>
      <c r="ELD5" s="90"/>
      <c r="ELE5" s="89"/>
      <c r="ELF5" s="90"/>
      <c r="ELG5" s="90"/>
      <c r="ELH5" s="90"/>
      <c r="ELI5" s="90"/>
      <c r="ELJ5" s="90"/>
      <c r="ELK5" s="90"/>
      <c r="ELL5" s="89"/>
      <c r="ELM5" s="90"/>
      <c r="ELN5" s="90"/>
      <c r="ELO5" s="90"/>
      <c r="ELP5" s="90"/>
      <c r="ELQ5" s="90"/>
      <c r="ELR5" s="90"/>
      <c r="ELS5" s="89"/>
      <c r="ELT5" s="90"/>
      <c r="ELU5" s="90"/>
      <c r="ELV5" s="90"/>
      <c r="ELW5" s="90"/>
      <c r="ELX5" s="90"/>
      <c r="ELY5" s="90"/>
      <c r="ELZ5" s="89"/>
      <c r="EMA5" s="90"/>
      <c r="EMB5" s="90"/>
      <c r="EMC5" s="90"/>
      <c r="EMD5" s="90"/>
      <c r="EME5" s="90"/>
      <c r="EMF5" s="90"/>
      <c r="EMG5" s="89"/>
      <c r="EMH5" s="90"/>
      <c r="EMI5" s="90"/>
      <c r="EMJ5" s="90"/>
      <c r="EMK5" s="90"/>
      <c r="EML5" s="90"/>
      <c r="EMM5" s="90"/>
      <c r="EMN5" s="89"/>
      <c r="EMO5" s="90"/>
      <c r="EMP5" s="90"/>
      <c r="EMQ5" s="90"/>
      <c r="EMR5" s="90"/>
      <c r="EMS5" s="90"/>
      <c r="EMT5" s="90"/>
      <c r="EMU5" s="89"/>
      <c r="EMV5" s="90"/>
      <c r="EMW5" s="90"/>
      <c r="EMX5" s="90"/>
      <c r="EMY5" s="90"/>
      <c r="EMZ5" s="90"/>
      <c r="ENA5" s="90"/>
      <c r="ENB5" s="89"/>
      <c r="ENC5" s="90"/>
      <c r="END5" s="90"/>
      <c r="ENE5" s="90"/>
      <c r="ENF5" s="90"/>
      <c r="ENG5" s="90"/>
      <c r="ENH5" s="90"/>
      <c r="ENI5" s="89"/>
      <c r="ENJ5" s="90"/>
      <c r="ENK5" s="90"/>
      <c r="ENL5" s="90"/>
      <c r="ENM5" s="90"/>
      <c r="ENN5" s="90"/>
      <c r="ENO5" s="90"/>
      <c r="ENP5" s="89"/>
      <c r="ENQ5" s="90"/>
      <c r="ENR5" s="90"/>
      <c r="ENS5" s="90"/>
      <c r="ENT5" s="90"/>
      <c r="ENU5" s="90"/>
      <c r="ENV5" s="90"/>
      <c r="ENW5" s="89"/>
      <c r="ENX5" s="90"/>
      <c r="ENY5" s="90"/>
      <c r="ENZ5" s="90"/>
      <c r="EOA5" s="90"/>
      <c r="EOB5" s="90"/>
      <c r="EOC5" s="90"/>
      <c r="EOD5" s="89"/>
      <c r="EOE5" s="90"/>
      <c r="EOF5" s="90"/>
      <c r="EOG5" s="90"/>
      <c r="EOH5" s="90"/>
      <c r="EOI5" s="90"/>
      <c r="EOJ5" s="90"/>
      <c r="EOK5" s="89"/>
      <c r="EOL5" s="90"/>
      <c r="EOM5" s="90"/>
      <c r="EON5" s="90"/>
      <c r="EOO5" s="90"/>
      <c r="EOP5" s="90"/>
      <c r="EOQ5" s="90"/>
      <c r="EOR5" s="89"/>
      <c r="EOS5" s="90"/>
      <c r="EOT5" s="90"/>
      <c r="EOU5" s="90"/>
      <c r="EOV5" s="90"/>
      <c r="EOW5" s="90"/>
      <c r="EOX5" s="90"/>
      <c r="EOY5" s="89"/>
      <c r="EOZ5" s="90"/>
      <c r="EPA5" s="90"/>
      <c r="EPB5" s="90"/>
      <c r="EPC5" s="90"/>
      <c r="EPD5" s="90"/>
      <c r="EPE5" s="90"/>
      <c r="EPF5" s="89"/>
      <c r="EPG5" s="90"/>
      <c r="EPH5" s="90"/>
      <c r="EPI5" s="90"/>
      <c r="EPJ5" s="90"/>
      <c r="EPK5" s="90"/>
      <c r="EPL5" s="90"/>
      <c r="EPM5" s="89"/>
      <c r="EPN5" s="90"/>
      <c r="EPO5" s="90"/>
      <c r="EPP5" s="90"/>
      <c r="EPQ5" s="90"/>
      <c r="EPR5" s="90"/>
      <c r="EPS5" s="90"/>
      <c r="EPT5" s="89"/>
      <c r="EPU5" s="90"/>
      <c r="EPV5" s="90"/>
      <c r="EPW5" s="90"/>
      <c r="EPX5" s="90"/>
      <c r="EPY5" s="90"/>
      <c r="EPZ5" s="90"/>
      <c r="EQA5" s="89"/>
      <c r="EQB5" s="90"/>
      <c r="EQC5" s="90"/>
      <c r="EQD5" s="90"/>
      <c r="EQE5" s="90"/>
      <c r="EQF5" s="90"/>
      <c r="EQG5" s="90"/>
      <c r="EQH5" s="89"/>
      <c r="EQI5" s="90"/>
      <c r="EQJ5" s="90"/>
      <c r="EQK5" s="90"/>
      <c r="EQL5" s="90"/>
      <c r="EQM5" s="90"/>
      <c r="EQN5" s="90"/>
      <c r="EQO5" s="89"/>
      <c r="EQP5" s="90"/>
      <c r="EQQ5" s="90"/>
      <c r="EQR5" s="90"/>
      <c r="EQS5" s="90"/>
      <c r="EQT5" s="90"/>
      <c r="EQU5" s="90"/>
      <c r="EQV5" s="89"/>
      <c r="EQW5" s="90"/>
      <c r="EQX5" s="90"/>
      <c r="EQY5" s="90"/>
      <c r="EQZ5" s="90"/>
      <c r="ERA5" s="90"/>
      <c r="ERB5" s="90"/>
      <c r="ERC5" s="89"/>
      <c r="ERD5" s="90"/>
      <c r="ERE5" s="90"/>
      <c r="ERF5" s="90"/>
      <c r="ERG5" s="90"/>
      <c r="ERH5" s="90"/>
      <c r="ERI5" s="90"/>
      <c r="ERJ5" s="89"/>
      <c r="ERK5" s="90"/>
      <c r="ERL5" s="90"/>
      <c r="ERM5" s="90"/>
      <c r="ERN5" s="90"/>
      <c r="ERO5" s="90"/>
      <c r="ERP5" s="90"/>
      <c r="ERQ5" s="89"/>
      <c r="ERR5" s="90"/>
      <c r="ERS5" s="90"/>
      <c r="ERT5" s="90"/>
      <c r="ERU5" s="90"/>
      <c r="ERV5" s="90"/>
      <c r="ERW5" s="90"/>
      <c r="ERX5" s="89"/>
      <c r="ERY5" s="90"/>
      <c r="ERZ5" s="90"/>
      <c r="ESA5" s="90"/>
      <c r="ESB5" s="90"/>
      <c r="ESC5" s="90"/>
      <c r="ESD5" s="90"/>
      <c r="ESE5" s="89"/>
      <c r="ESF5" s="90"/>
      <c r="ESG5" s="90"/>
      <c r="ESH5" s="90"/>
      <c r="ESI5" s="90"/>
      <c r="ESJ5" s="90"/>
      <c r="ESK5" s="90"/>
      <c r="ESL5" s="89"/>
      <c r="ESM5" s="90"/>
      <c r="ESN5" s="90"/>
      <c r="ESO5" s="90"/>
      <c r="ESP5" s="90"/>
      <c r="ESQ5" s="90"/>
      <c r="ESR5" s="90"/>
      <c r="ESS5" s="89"/>
      <c r="EST5" s="90"/>
      <c r="ESU5" s="90"/>
      <c r="ESV5" s="90"/>
      <c r="ESW5" s="90"/>
      <c r="ESX5" s="90"/>
      <c r="ESY5" s="90"/>
      <c r="ESZ5" s="89"/>
      <c r="ETA5" s="90"/>
      <c r="ETB5" s="90"/>
      <c r="ETC5" s="90"/>
      <c r="ETD5" s="90"/>
      <c r="ETE5" s="90"/>
      <c r="ETF5" s="90"/>
      <c r="ETG5" s="89"/>
      <c r="ETH5" s="90"/>
      <c r="ETI5" s="90"/>
      <c r="ETJ5" s="90"/>
      <c r="ETK5" s="90"/>
      <c r="ETL5" s="90"/>
      <c r="ETM5" s="90"/>
      <c r="ETN5" s="89"/>
      <c r="ETO5" s="90"/>
      <c r="ETP5" s="90"/>
      <c r="ETQ5" s="90"/>
      <c r="ETR5" s="90"/>
      <c r="ETS5" s="90"/>
      <c r="ETT5" s="90"/>
      <c r="ETU5" s="89"/>
      <c r="ETV5" s="90"/>
      <c r="ETW5" s="90"/>
      <c r="ETX5" s="90"/>
      <c r="ETY5" s="90"/>
      <c r="ETZ5" s="90"/>
      <c r="EUA5" s="90"/>
      <c r="EUB5" s="89"/>
      <c r="EUC5" s="90"/>
      <c r="EUD5" s="90"/>
      <c r="EUE5" s="90"/>
      <c r="EUF5" s="90"/>
      <c r="EUG5" s="90"/>
      <c r="EUH5" s="90"/>
      <c r="EUI5" s="89"/>
      <c r="EUJ5" s="90"/>
      <c r="EUK5" s="90"/>
      <c r="EUL5" s="90"/>
      <c r="EUM5" s="90"/>
      <c r="EUN5" s="90"/>
      <c r="EUO5" s="90"/>
      <c r="EUP5" s="89"/>
      <c r="EUQ5" s="90"/>
      <c r="EUR5" s="90"/>
      <c r="EUS5" s="90"/>
      <c r="EUT5" s="90"/>
      <c r="EUU5" s="90"/>
      <c r="EUV5" s="90"/>
      <c r="EUW5" s="89"/>
      <c r="EUX5" s="90"/>
      <c r="EUY5" s="90"/>
      <c r="EUZ5" s="90"/>
      <c r="EVA5" s="90"/>
      <c r="EVB5" s="90"/>
      <c r="EVC5" s="90"/>
      <c r="EVD5" s="89"/>
      <c r="EVE5" s="90"/>
      <c r="EVF5" s="90"/>
      <c r="EVG5" s="90"/>
      <c r="EVH5" s="90"/>
      <c r="EVI5" s="90"/>
      <c r="EVJ5" s="90"/>
      <c r="EVK5" s="89"/>
      <c r="EVL5" s="90"/>
      <c r="EVM5" s="90"/>
      <c r="EVN5" s="90"/>
      <c r="EVO5" s="90"/>
      <c r="EVP5" s="90"/>
      <c r="EVQ5" s="90"/>
      <c r="EVR5" s="89"/>
      <c r="EVS5" s="90"/>
      <c r="EVT5" s="90"/>
      <c r="EVU5" s="90"/>
      <c r="EVV5" s="90"/>
      <c r="EVW5" s="90"/>
      <c r="EVX5" s="90"/>
      <c r="EVY5" s="89"/>
      <c r="EVZ5" s="90"/>
      <c r="EWA5" s="90"/>
      <c r="EWB5" s="90"/>
      <c r="EWC5" s="90"/>
      <c r="EWD5" s="90"/>
      <c r="EWE5" s="90"/>
      <c r="EWF5" s="89"/>
      <c r="EWG5" s="90"/>
      <c r="EWH5" s="90"/>
      <c r="EWI5" s="90"/>
      <c r="EWJ5" s="90"/>
      <c r="EWK5" s="90"/>
      <c r="EWL5" s="90"/>
      <c r="EWM5" s="89"/>
      <c r="EWN5" s="90"/>
      <c r="EWO5" s="90"/>
      <c r="EWP5" s="90"/>
      <c r="EWQ5" s="90"/>
      <c r="EWR5" s="90"/>
      <c r="EWS5" s="90"/>
      <c r="EWT5" s="89"/>
      <c r="EWU5" s="90"/>
      <c r="EWV5" s="90"/>
      <c r="EWW5" s="90"/>
      <c r="EWX5" s="90"/>
      <c r="EWY5" s="90"/>
      <c r="EWZ5" s="90"/>
      <c r="EXA5" s="89"/>
      <c r="EXB5" s="90"/>
      <c r="EXC5" s="90"/>
      <c r="EXD5" s="90"/>
      <c r="EXE5" s="90"/>
      <c r="EXF5" s="90"/>
      <c r="EXG5" s="90"/>
      <c r="EXH5" s="89"/>
      <c r="EXI5" s="90"/>
      <c r="EXJ5" s="90"/>
      <c r="EXK5" s="90"/>
      <c r="EXL5" s="90"/>
      <c r="EXM5" s="90"/>
      <c r="EXN5" s="90"/>
      <c r="EXO5" s="89"/>
      <c r="EXP5" s="90"/>
      <c r="EXQ5" s="90"/>
      <c r="EXR5" s="90"/>
      <c r="EXS5" s="90"/>
      <c r="EXT5" s="90"/>
      <c r="EXU5" s="90"/>
      <c r="EXV5" s="89"/>
      <c r="EXW5" s="90"/>
      <c r="EXX5" s="90"/>
      <c r="EXY5" s="90"/>
      <c r="EXZ5" s="90"/>
      <c r="EYA5" s="90"/>
      <c r="EYB5" s="90"/>
      <c r="EYC5" s="89"/>
      <c r="EYD5" s="90"/>
      <c r="EYE5" s="90"/>
      <c r="EYF5" s="90"/>
      <c r="EYG5" s="90"/>
      <c r="EYH5" s="90"/>
      <c r="EYI5" s="90"/>
      <c r="EYJ5" s="89"/>
      <c r="EYK5" s="90"/>
      <c r="EYL5" s="90"/>
      <c r="EYM5" s="90"/>
      <c r="EYN5" s="90"/>
      <c r="EYO5" s="90"/>
      <c r="EYP5" s="90"/>
      <c r="EYQ5" s="89"/>
      <c r="EYR5" s="90"/>
      <c r="EYS5" s="90"/>
      <c r="EYT5" s="90"/>
      <c r="EYU5" s="90"/>
      <c r="EYV5" s="90"/>
      <c r="EYW5" s="90"/>
      <c r="EYX5" s="89"/>
      <c r="EYY5" s="90"/>
      <c r="EYZ5" s="90"/>
      <c r="EZA5" s="90"/>
      <c r="EZB5" s="90"/>
      <c r="EZC5" s="90"/>
      <c r="EZD5" s="90"/>
      <c r="EZE5" s="89"/>
      <c r="EZF5" s="90"/>
      <c r="EZG5" s="90"/>
      <c r="EZH5" s="90"/>
      <c r="EZI5" s="90"/>
      <c r="EZJ5" s="90"/>
      <c r="EZK5" s="90"/>
      <c r="EZL5" s="89"/>
      <c r="EZM5" s="90"/>
      <c r="EZN5" s="90"/>
      <c r="EZO5" s="90"/>
      <c r="EZP5" s="90"/>
      <c r="EZQ5" s="90"/>
      <c r="EZR5" s="90"/>
      <c r="EZS5" s="89"/>
      <c r="EZT5" s="90"/>
      <c r="EZU5" s="90"/>
      <c r="EZV5" s="90"/>
      <c r="EZW5" s="90"/>
      <c r="EZX5" s="90"/>
      <c r="EZY5" s="90"/>
      <c r="EZZ5" s="89"/>
      <c r="FAA5" s="90"/>
      <c r="FAB5" s="90"/>
      <c r="FAC5" s="90"/>
      <c r="FAD5" s="90"/>
      <c r="FAE5" s="90"/>
      <c r="FAF5" s="90"/>
      <c r="FAG5" s="89"/>
      <c r="FAH5" s="90"/>
      <c r="FAI5" s="90"/>
      <c r="FAJ5" s="90"/>
      <c r="FAK5" s="90"/>
      <c r="FAL5" s="90"/>
      <c r="FAM5" s="90"/>
      <c r="FAN5" s="89"/>
      <c r="FAO5" s="90"/>
      <c r="FAP5" s="90"/>
      <c r="FAQ5" s="90"/>
      <c r="FAR5" s="90"/>
      <c r="FAS5" s="90"/>
      <c r="FAT5" s="90"/>
      <c r="FAU5" s="89"/>
      <c r="FAV5" s="90"/>
      <c r="FAW5" s="90"/>
      <c r="FAX5" s="90"/>
      <c r="FAY5" s="90"/>
      <c r="FAZ5" s="90"/>
      <c r="FBA5" s="90"/>
      <c r="FBB5" s="89"/>
      <c r="FBC5" s="90"/>
      <c r="FBD5" s="90"/>
      <c r="FBE5" s="90"/>
      <c r="FBF5" s="90"/>
      <c r="FBG5" s="90"/>
      <c r="FBH5" s="90"/>
      <c r="FBI5" s="89"/>
      <c r="FBJ5" s="90"/>
      <c r="FBK5" s="90"/>
      <c r="FBL5" s="90"/>
      <c r="FBM5" s="90"/>
      <c r="FBN5" s="90"/>
      <c r="FBO5" s="90"/>
      <c r="FBP5" s="89"/>
      <c r="FBQ5" s="90"/>
      <c r="FBR5" s="90"/>
      <c r="FBS5" s="90"/>
      <c r="FBT5" s="90"/>
      <c r="FBU5" s="90"/>
      <c r="FBV5" s="90"/>
      <c r="FBW5" s="89"/>
      <c r="FBX5" s="90"/>
      <c r="FBY5" s="90"/>
      <c r="FBZ5" s="90"/>
      <c r="FCA5" s="90"/>
      <c r="FCB5" s="90"/>
      <c r="FCC5" s="90"/>
      <c r="FCD5" s="89"/>
      <c r="FCE5" s="90"/>
      <c r="FCF5" s="90"/>
      <c r="FCG5" s="90"/>
      <c r="FCH5" s="90"/>
      <c r="FCI5" s="90"/>
      <c r="FCJ5" s="90"/>
      <c r="FCK5" s="89"/>
      <c r="FCL5" s="90"/>
      <c r="FCM5" s="90"/>
      <c r="FCN5" s="90"/>
      <c r="FCO5" s="90"/>
      <c r="FCP5" s="90"/>
      <c r="FCQ5" s="90"/>
      <c r="FCR5" s="89"/>
      <c r="FCS5" s="90"/>
      <c r="FCT5" s="90"/>
      <c r="FCU5" s="90"/>
      <c r="FCV5" s="90"/>
      <c r="FCW5" s="90"/>
      <c r="FCX5" s="90"/>
      <c r="FCY5" s="89"/>
      <c r="FCZ5" s="90"/>
      <c r="FDA5" s="90"/>
      <c r="FDB5" s="90"/>
      <c r="FDC5" s="90"/>
      <c r="FDD5" s="90"/>
      <c r="FDE5" s="90"/>
      <c r="FDF5" s="89"/>
      <c r="FDG5" s="90"/>
      <c r="FDH5" s="90"/>
      <c r="FDI5" s="90"/>
      <c r="FDJ5" s="90"/>
      <c r="FDK5" s="90"/>
      <c r="FDL5" s="90"/>
      <c r="FDM5" s="89"/>
      <c r="FDN5" s="90"/>
      <c r="FDO5" s="90"/>
      <c r="FDP5" s="90"/>
      <c r="FDQ5" s="90"/>
      <c r="FDR5" s="90"/>
      <c r="FDS5" s="90"/>
      <c r="FDT5" s="89"/>
      <c r="FDU5" s="90"/>
      <c r="FDV5" s="90"/>
      <c r="FDW5" s="90"/>
      <c r="FDX5" s="90"/>
      <c r="FDY5" s="90"/>
      <c r="FDZ5" s="90"/>
      <c r="FEA5" s="89"/>
      <c r="FEB5" s="90"/>
      <c r="FEC5" s="90"/>
      <c r="FED5" s="90"/>
      <c r="FEE5" s="90"/>
      <c r="FEF5" s="90"/>
      <c r="FEG5" s="90"/>
      <c r="FEH5" s="89"/>
      <c r="FEI5" s="90"/>
      <c r="FEJ5" s="90"/>
      <c r="FEK5" s="90"/>
      <c r="FEL5" s="90"/>
      <c r="FEM5" s="90"/>
      <c r="FEN5" s="90"/>
      <c r="FEO5" s="89"/>
      <c r="FEP5" s="90"/>
      <c r="FEQ5" s="90"/>
      <c r="FER5" s="90"/>
      <c r="FES5" s="90"/>
      <c r="FET5" s="90"/>
      <c r="FEU5" s="90"/>
      <c r="FEV5" s="89"/>
      <c r="FEW5" s="90"/>
      <c r="FEX5" s="90"/>
      <c r="FEY5" s="90"/>
      <c r="FEZ5" s="90"/>
      <c r="FFA5" s="90"/>
      <c r="FFB5" s="90"/>
      <c r="FFC5" s="89"/>
      <c r="FFD5" s="90"/>
      <c r="FFE5" s="90"/>
      <c r="FFF5" s="90"/>
      <c r="FFG5" s="90"/>
      <c r="FFH5" s="90"/>
      <c r="FFI5" s="90"/>
      <c r="FFJ5" s="89"/>
      <c r="FFK5" s="90"/>
      <c r="FFL5" s="90"/>
      <c r="FFM5" s="90"/>
      <c r="FFN5" s="90"/>
      <c r="FFO5" s="90"/>
      <c r="FFP5" s="90"/>
      <c r="FFQ5" s="89"/>
      <c r="FFR5" s="90"/>
      <c r="FFS5" s="90"/>
      <c r="FFT5" s="90"/>
      <c r="FFU5" s="90"/>
      <c r="FFV5" s="90"/>
      <c r="FFW5" s="90"/>
      <c r="FFX5" s="89"/>
      <c r="FFY5" s="90"/>
      <c r="FFZ5" s="90"/>
      <c r="FGA5" s="90"/>
      <c r="FGB5" s="90"/>
      <c r="FGC5" s="90"/>
      <c r="FGD5" s="90"/>
      <c r="FGE5" s="89"/>
      <c r="FGF5" s="90"/>
      <c r="FGG5" s="90"/>
      <c r="FGH5" s="90"/>
      <c r="FGI5" s="90"/>
      <c r="FGJ5" s="90"/>
      <c r="FGK5" s="90"/>
      <c r="FGL5" s="89"/>
      <c r="FGM5" s="90"/>
      <c r="FGN5" s="90"/>
      <c r="FGO5" s="90"/>
      <c r="FGP5" s="90"/>
      <c r="FGQ5" s="90"/>
      <c r="FGR5" s="90"/>
      <c r="FGS5" s="89"/>
      <c r="FGT5" s="90"/>
      <c r="FGU5" s="90"/>
      <c r="FGV5" s="90"/>
      <c r="FGW5" s="90"/>
      <c r="FGX5" s="90"/>
      <c r="FGY5" s="90"/>
      <c r="FGZ5" s="89"/>
      <c r="FHA5" s="90"/>
      <c r="FHB5" s="90"/>
      <c r="FHC5" s="90"/>
      <c r="FHD5" s="90"/>
      <c r="FHE5" s="90"/>
      <c r="FHF5" s="90"/>
      <c r="FHG5" s="89"/>
      <c r="FHH5" s="90"/>
      <c r="FHI5" s="90"/>
      <c r="FHJ5" s="90"/>
      <c r="FHK5" s="90"/>
      <c r="FHL5" s="90"/>
      <c r="FHM5" s="90"/>
      <c r="FHN5" s="89"/>
      <c r="FHO5" s="90"/>
      <c r="FHP5" s="90"/>
      <c r="FHQ5" s="90"/>
      <c r="FHR5" s="90"/>
      <c r="FHS5" s="90"/>
      <c r="FHT5" s="90"/>
      <c r="FHU5" s="89"/>
      <c r="FHV5" s="90"/>
      <c r="FHW5" s="90"/>
      <c r="FHX5" s="90"/>
      <c r="FHY5" s="90"/>
      <c r="FHZ5" s="90"/>
      <c r="FIA5" s="90"/>
      <c r="FIB5" s="89"/>
      <c r="FIC5" s="90"/>
      <c r="FID5" s="90"/>
      <c r="FIE5" s="90"/>
      <c r="FIF5" s="90"/>
      <c r="FIG5" s="90"/>
      <c r="FIH5" s="90"/>
      <c r="FII5" s="90"/>
      <c r="FIJ5" s="90"/>
      <c r="FIK5" s="90"/>
      <c r="FIL5" s="90"/>
      <c r="FIM5" s="90"/>
      <c r="FIN5" s="90"/>
      <c r="FIO5" s="90"/>
      <c r="FIP5" s="90"/>
      <c r="FIQ5" s="90"/>
      <c r="FIR5" s="90"/>
      <c r="FIS5" s="90"/>
      <c r="FIT5" s="90"/>
      <c r="FIU5" s="90"/>
      <c r="FIV5" s="90"/>
      <c r="FIW5" s="90"/>
      <c r="FIX5" s="90"/>
      <c r="FIY5" s="90"/>
      <c r="FIZ5" s="90"/>
      <c r="FJA5" s="90"/>
      <c r="FJB5" s="90"/>
      <c r="FJC5" s="90"/>
      <c r="FJD5" s="90"/>
      <c r="FJE5" s="90"/>
      <c r="FJF5" s="90"/>
      <c r="FJG5" s="90"/>
      <c r="FJH5" s="90"/>
      <c r="FJI5" s="90"/>
      <c r="FJJ5" s="90"/>
      <c r="FJK5" s="90"/>
      <c r="FJL5" s="90"/>
      <c r="FJM5" s="90"/>
      <c r="FJN5" s="90"/>
      <c r="FJO5" s="90"/>
      <c r="FJP5" s="90"/>
      <c r="FJQ5" s="90"/>
      <c r="FJR5" s="90"/>
      <c r="FJS5" s="90"/>
      <c r="FJT5" s="90"/>
      <c r="FJU5" s="90"/>
      <c r="FJV5" s="90"/>
      <c r="FJW5" s="90"/>
      <c r="FJX5" s="90"/>
      <c r="FJY5" s="90"/>
      <c r="FJZ5" s="90"/>
      <c r="FKA5" s="90"/>
      <c r="FKB5" s="90"/>
      <c r="FKC5" s="90"/>
      <c r="FKD5" s="90"/>
      <c r="FKE5" s="90"/>
      <c r="FKF5" s="90"/>
      <c r="FKG5" s="90"/>
      <c r="FKH5" s="90"/>
      <c r="FKI5" s="90"/>
      <c r="FKJ5" s="90"/>
      <c r="FKK5" s="90"/>
      <c r="FKL5" s="90"/>
      <c r="FKM5" s="90"/>
      <c r="FKN5" s="90"/>
      <c r="FKO5" s="90"/>
      <c r="FKP5" s="90"/>
      <c r="FKQ5" s="90"/>
      <c r="FKR5" s="90"/>
      <c r="FKS5" s="90"/>
      <c r="FKT5" s="90"/>
      <c r="FKU5" s="90"/>
      <c r="FKV5" s="90"/>
      <c r="FKW5" s="90"/>
      <c r="FKX5" s="90"/>
      <c r="FKY5" s="90"/>
      <c r="FKZ5" s="90"/>
      <c r="FLA5" s="90"/>
      <c r="FLB5" s="90"/>
      <c r="FLC5" s="90"/>
      <c r="FLD5" s="90"/>
      <c r="FLE5" s="90"/>
      <c r="FLF5" s="90"/>
      <c r="FLG5" s="90"/>
      <c r="FLH5" s="90"/>
      <c r="FLI5" s="90"/>
      <c r="FLJ5" s="90"/>
      <c r="FLK5" s="90"/>
      <c r="FLL5" s="90"/>
      <c r="FLM5" s="90"/>
      <c r="FLN5" s="90"/>
      <c r="FLO5" s="90"/>
      <c r="FLP5" s="90"/>
      <c r="FLQ5" s="90"/>
      <c r="FLR5" s="90"/>
      <c r="FLS5" s="90"/>
      <c r="FLT5" s="90"/>
      <c r="FLU5" s="90"/>
      <c r="FLV5" s="90"/>
      <c r="FLW5" s="90"/>
      <c r="FLX5" s="90"/>
      <c r="FLY5" s="90"/>
      <c r="FLZ5" s="90"/>
      <c r="FMA5" s="90"/>
      <c r="FMB5" s="90"/>
      <c r="FMC5" s="90"/>
      <c r="FMD5" s="90"/>
      <c r="FME5" s="90"/>
      <c r="FMF5" s="90"/>
      <c r="FMG5" s="90"/>
      <c r="FMH5" s="90"/>
      <c r="FMI5" s="90"/>
      <c r="FMJ5" s="90"/>
      <c r="FMK5" s="90"/>
      <c r="FML5" s="90"/>
      <c r="FMM5" s="90"/>
      <c r="FMN5" s="90"/>
      <c r="FMO5" s="90"/>
      <c r="FMP5" s="90"/>
      <c r="FMQ5" s="90"/>
      <c r="FMR5" s="90"/>
      <c r="FMS5" s="90"/>
      <c r="FMT5" s="90"/>
      <c r="FMU5" s="90"/>
      <c r="FMV5" s="90"/>
      <c r="FMW5" s="90"/>
      <c r="FMX5" s="90"/>
      <c r="FMY5" s="90"/>
      <c r="FMZ5" s="90"/>
      <c r="FNA5" s="90"/>
      <c r="FNB5" s="90"/>
      <c r="FNC5" s="90"/>
      <c r="FND5" s="90"/>
      <c r="FNE5" s="90"/>
      <c r="FNF5" s="90"/>
      <c r="FNG5" s="90"/>
      <c r="FNH5" s="90"/>
      <c r="FNI5" s="90"/>
      <c r="FNJ5" s="90"/>
      <c r="FNK5" s="90"/>
      <c r="FNL5" s="90"/>
      <c r="FNM5" s="90"/>
      <c r="FNN5" s="90"/>
      <c r="FNO5" s="90"/>
      <c r="FNP5" s="90"/>
      <c r="FNQ5" s="90"/>
      <c r="FNR5" s="90"/>
      <c r="FNS5" s="90"/>
      <c r="FNT5" s="90"/>
      <c r="FNU5" s="90"/>
      <c r="FNV5" s="90"/>
      <c r="FNW5" s="90"/>
      <c r="FNX5" s="90"/>
      <c r="FNY5" s="90"/>
      <c r="FNZ5" s="90"/>
      <c r="FOA5" s="90"/>
      <c r="FOB5" s="90"/>
      <c r="FOC5" s="90"/>
      <c r="FOD5" s="90"/>
      <c r="FOE5" s="90"/>
      <c r="FOF5" s="90"/>
      <c r="FOG5" s="90"/>
      <c r="FOH5" s="90"/>
      <c r="FOI5" s="90"/>
      <c r="FOJ5" s="90"/>
      <c r="FOK5" s="90"/>
      <c r="FOL5" s="90"/>
      <c r="FOM5" s="90"/>
      <c r="FON5" s="90"/>
      <c r="FOO5" s="90"/>
      <c r="FOP5" s="90"/>
      <c r="FOQ5" s="90"/>
      <c r="FOR5" s="90"/>
      <c r="FOS5" s="90"/>
      <c r="FOT5" s="90"/>
      <c r="FOU5" s="90"/>
      <c r="FOV5" s="90"/>
      <c r="FOW5" s="90"/>
      <c r="FOX5" s="90"/>
      <c r="FOY5" s="90"/>
      <c r="FOZ5" s="90"/>
      <c r="FPA5" s="90"/>
      <c r="FPB5" s="90"/>
      <c r="FPC5" s="90"/>
      <c r="FPD5" s="90"/>
      <c r="FPE5" s="90"/>
      <c r="FPF5" s="90"/>
      <c r="FPG5" s="90"/>
      <c r="FPH5" s="90"/>
      <c r="FPI5" s="90"/>
      <c r="FPJ5" s="90"/>
      <c r="FPK5" s="90"/>
      <c r="FPL5" s="90"/>
      <c r="FPM5" s="90"/>
      <c r="FPN5" s="90"/>
      <c r="FPO5" s="90"/>
      <c r="FPP5" s="90"/>
      <c r="FPQ5" s="90"/>
      <c r="FPR5" s="90"/>
      <c r="FPS5" s="90"/>
      <c r="FPT5" s="90"/>
      <c r="FPU5" s="90"/>
      <c r="FPV5" s="90"/>
      <c r="FPW5" s="90"/>
      <c r="FPX5" s="90"/>
      <c r="FPY5" s="90"/>
      <c r="FPZ5" s="90"/>
      <c r="FQA5" s="90"/>
      <c r="FQB5" s="90"/>
      <c r="FQC5" s="90"/>
      <c r="FQD5" s="90"/>
      <c r="FQE5" s="90"/>
      <c r="FQF5" s="90"/>
      <c r="FQG5" s="90"/>
      <c r="FQH5" s="90"/>
      <c r="FQI5" s="90"/>
      <c r="FQJ5" s="90"/>
      <c r="FQK5" s="90"/>
      <c r="FQL5" s="90"/>
      <c r="FQM5" s="90"/>
      <c r="FQN5" s="90"/>
      <c r="FQO5" s="90"/>
      <c r="FQP5" s="90"/>
      <c r="FQQ5" s="90"/>
      <c r="FQR5" s="90"/>
      <c r="FQS5" s="90"/>
      <c r="FQT5" s="90"/>
      <c r="FQU5" s="90"/>
      <c r="FQV5" s="90"/>
      <c r="FQW5" s="90"/>
      <c r="FQX5" s="90"/>
      <c r="FQY5" s="90"/>
      <c r="FQZ5" s="90"/>
      <c r="FRA5" s="90"/>
      <c r="FRB5" s="90"/>
      <c r="FRC5" s="90"/>
      <c r="FRD5" s="90"/>
      <c r="FRE5" s="90"/>
      <c r="FRF5" s="90"/>
      <c r="FRG5" s="90"/>
      <c r="FRH5" s="90"/>
      <c r="FRI5" s="90"/>
      <c r="FRJ5" s="90"/>
      <c r="FRK5" s="90"/>
      <c r="FRL5" s="90"/>
      <c r="FRM5" s="90"/>
      <c r="FRN5" s="90"/>
      <c r="FRO5" s="90"/>
      <c r="FRP5" s="90"/>
      <c r="FRQ5" s="90"/>
      <c r="FRR5" s="90"/>
      <c r="FRS5" s="90"/>
      <c r="FRT5" s="90"/>
      <c r="FRU5" s="90"/>
      <c r="FRV5" s="90"/>
      <c r="FRW5" s="90"/>
      <c r="FRX5" s="90"/>
      <c r="FRY5" s="90"/>
      <c r="FRZ5" s="90"/>
      <c r="FSA5" s="90"/>
      <c r="FSB5" s="90"/>
      <c r="FSC5" s="90"/>
      <c r="FSD5" s="90"/>
      <c r="FSE5" s="90"/>
      <c r="FSF5" s="90"/>
      <c r="FSG5" s="90"/>
      <c r="FSH5" s="90"/>
      <c r="FSI5" s="90"/>
      <c r="FSJ5" s="90"/>
      <c r="FSK5" s="90"/>
      <c r="FSL5" s="90"/>
      <c r="FSM5" s="90"/>
      <c r="FSN5" s="90"/>
      <c r="FSO5" s="90"/>
      <c r="FSP5" s="90"/>
      <c r="FSQ5" s="90"/>
      <c r="FSR5" s="90"/>
      <c r="FSS5" s="90"/>
      <c r="FST5" s="90"/>
      <c r="FSU5" s="90"/>
      <c r="FSV5" s="90"/>
      <c r="FSW5" s="90"/>
      <c r="FSX5" s="90"/>
      <c r="FSY5" s="90"/>
      <c r="FSZ5" s="90"/>
      <c r="FTA5" s="90"/>
      <c r="FTB5" s="90"/>
      <c r="FTC5" s="90"/>
      <c r="FTD5" s="90"/>
      <c r="FTE5" s="90"/>
      <c r="FTF5" s="90"/>
      <c r="FTG5" s="90"/>
      <c r="FTH5" s="90"/>
      <c r="FTI5" s="90"/>
      <c r="FTJ5" s="90"/>
      <c r="FTK5" s="90"/>
      <c r="FTL5" s="90"/>
      <c r="FTM5" s="90"/>
      <c r="FTN5" s="90"/>
      <c r="FTO5" s="90"/>
      <c r="FTP5" s="90"/>
      <c r="FTQ5" s="90"/>
      <c r="FTR5" s="90"/>
      <c r="FTS5" s="90"/>
      <c r="FTT5" s="90"/>
      <c r="FTU5" s="90"/>
      <c r="FTV5" s="90"/>
      <c r="FTW5" s="90"/>
      <c r="FTX5" s="90"/>
      <c r="FTY5" s="90"/>
      <c r="FTZ5" s="90"/>
      <c r="FUA5" s="90"/>
      <c r="FUB5" s="90"/>
      <c r="FUC5" s="90"/>
      <c r="FUD5" s="90"/>
      <c r="FUE5" s="90"/>
      <c r="FUF5" s="90"/>
      <c r="FUG5" s="90"/>
      <c r="FUH5" s="90"/>
      <c r="FUI5" s="90"/>
      <c r="FUJ5" s="90"/>
      <c r="FUK5" s="90"/>
      <c r="FUL5" s="90"/>
      <c r="FUM5" s="90"/>
      <c r="FUN5" s="90"/>
      <c r="FUO5" s="90"/>
      <c r="FUP5" s="90"/>
      <c r="FUQ5" s="90"/>
      <c r="FUR5" s="90"/>
      <c r="FUS5" s="90"/>
      <c r="FUT5" s="90"/>
      <c r="FUU5" s="90"/>
      <c r="FUV5" s="90"/>
      <c r="FUW5" s="90"/>
      <c r="FUX5" s="90"/>
      <c r="FUY5" s="90"/>
      <c r="FUZ5" s="90"/>
      <c r="FVA5" s="90"/>
      <c r="FVB5" s="90"/>
      <c r="FVC5" s="90"/>
      <c r="FVD5" s="90"/>
      <c r="FVE5" s="90"/>
      <c r="FVF5" s="90"/>
      <c r="FVG5" s="90"/>
      <c r="FVH5" s="90"/>
      <c r="FVI5" s="90"/>
      <c r="FVJ5" s="90"/>
      <c r="FVK5" s="90"/>
      <c r="FVL5" s="90"/>
      <c r="FVM5" s="90"/>
      <c r="FVN5" s="90"/>
      <c r="FVO5" s="90"/>
      <c r="FVP5" s="90"/>
      <c r="FVQ5" s="90"/>
      <c r="FVR5" s="90"/>
      <c r="FVS5" s="90"/>
      <c r="FVT5" s="90"/>
      <c r="FVU5" s="90"/>
      <c r="FVV5" s="90"/>
      <c r="FVW5" s="90"/>
      <c r="FVX5" s="90"/>
      <c r="FVY5" s="90"/>
      <c r="FVZ5" s="90"/>
      <c r="FWA5" s="90"/>
      <c r="FWB5" s="90"/>
      <c r="FWC5" s="90"/>
      <c r="FWD5" s="90"/>
      <c r="FWE5" s="90"/>
      <c r="FWF5" s="90"/>
      <c r="FWG5" s="90"/>
      <c r="FWH5" s="90"/>
      <c r="FWI5" s="90"/>
      <c r="FWJ5" s="90"/>
      <c r="FWK5" s="90"/>
      <c r="FWL5" s="90"/>
      <c r="FWM5" s="90"/>
      <c r="FWN5" s="90"/>
      <c r="FWO5" s="90"/>
      <c r="FWP5" s="90"/>
      <c r="FWQ5" s="90"/>
      <c r="FWR5" s="90"/>
      <c r="FWS5" s="90"/>
      <c r="FWT5" s="90"/>
      <c r="FWU5" s="90"/>
      <c r="FWV5" s="90"/>
      <c r="FWW5" s="90"/>
      <c r="FWX5" s="90"/>
      <c r="FWY5" s="90"/>
      <c r="FWZ5" s="90"/>
      <c r="FXA5" s="90"/>
      <c r="FXB5" s="90"/>
      <c r="FXC5" s="90"/>
      <c r="FXD5" s="90"/>
      <c r="FXE5" s="90"/>
      <c r="FXF5" s="90"/>
      <c r="FXG5" s="90"/>
      <c r="FXH5" s="90"/>
      <c r="FXI5" s="90"/>
      <c r="FXJ5" s="90"/>
      <c r="FXK5" s="90"/>
      <c r="FXL5" s="90"/>
      <c r="FXM5" s="90"/>
      <c r="FXN5" s="90"/>
      <c r="FXO5" s="90"/>
      <c r="FXP5" s="90"/>
      <c r="FXQ5" s="90"/>
      <c r="FXR5" s="90"/>
      <c r="FXS5" s="90"/>
      <c r="FXT5" s="90"/>
      <c r="FXU5" s="90"/>
      <c r="FXV5" s="90"/>
      <c r="FXW5" s="90"/>
      <c r="FXX5" s="90"/>
      <c r="FXY5" s="90"/>
      <c r="FXZ5" s="90"/>
      <c r="FYA5" s="90"/>
      <c r="FYB5" s="90"/>
      <c r="FYC5" s="90"/>
      <c r="FYD5" s="90"/>
      <c r="FYE5" s="90"/>
      <c r="FYF5" s="90"/>
      <c r="FYG5" s="90"/>
      <c r="FYH5" s="90"/>
      <c r="FYI5" s="90"/>
      <c r="FYJ5" s="90"/>
      <c r="FYK5" s="90"/>
      <c r="FYL5" s="90"/>
      <c r="FYM5" s="90"/>
      <c r="FYN5" s="90"/>
      <c r="FYO5" s="90"/>
      <c r="FYP5" s="90"/>
      <c r="FYQ5" s="90"/>
      <c r="FYR5" s="90"/>
      <c r="FYS5" s="90"/>
      <c r="FYT5" s="90"/>
      <c r="FYU5" s="90"/>
      <c r="FYV5" s="90"/>
      <c r="FYW5" s="90"/>
      <c r="FYX5" s="90"/>
      <c r="FYY5" s="90"/>
      <c r="FYZ5" s="90"/>
      <c r="FZA5" s="90"/>
      <c r="FZB5" s="90"/>
      <c r="FZC5" s="90"/>
      <c r="FZD5" s="90"/>
      <c r="FZE5" s="90"/>
      <c r="FZF5" s="90"/>
      <c r="FZG5" s="90"/>
      <c r="FZH5" s="90"/>
      <c r="FZI5" s="90"/>
      <c r="FZJ5" s="90"/>
      <c r="FZK5" s="90"/>
      <c r="FZL5" s="90"/>
      <c r="FZM5" s="90"/>
      <c r="FZN5" s="90"/>
      <c r="FZO5" s="90"/>
      <c r="FZP5" s="90"/>
      <c r="FZQ5" s="90"/>
      <c r="FZR5" s="90"/>
      <c r="FZS5" s="90"/>
      <c r="FZT5" s="90"/>
      <c r="FZU5" s="90"/>
      <c r="FZV5" s="90"/>
      <c r="FZW5" s="90"/>
      <c r="FZX5" s="90"/>
      <c r="FZY5" s="90"/>
      <c r="FZZ5" s="90"/>
      <c r="GAA5" s="90"/>
      <c r="GAB5" s="90"/>
      <c r="GAC5" s="90"/>
      <c r="GAD5" s="90"/>
      <c r="GAE5" s="90"/>
      <c r="GAF5" s="90"/>
      <c r="GAG5" s="90"/>
      <c r="GAH5" s="90"/>
      <c r="GAI5" s="90"/>
      <c r="GAJ5" s="90"/>
      <c r="GAK5" s="90"/>
      <c r="GAL5" s="90"/>
      <c r="GAM5" s="90"/>
      <c r="GAN5" s="90"/>
      <c r="GAO5" s="90"/>
      <c r="GAP5" s="90"/>
      <c r="GAQ5" s="90"/>
      <c r="GAR5" s="90"/>
      <c r="GAS5" s="90"/>
      <c r="GAT5" s="90"/>
      <c r="GAU5" s="90"/>
      <c r="GAV5" s="90"/>
      <c r="GAW5" s="90"/>
      <c r="GAX5" s="90"/>
      <c r="GAY5" s="90"/>
      <c r="GAZ5" s="90"/>
      <c r="GBA5" s="90"/>
      <c r="GBB5" s="90"/>
      <c r="GBC5" s="90"/>
      <c r="GBD5" s="90"/>
      <c r="GBE5" s="90"/>
      <c r="GBF5" s="90"/>
      <c r="GBG5" s="90"/>
      <c r="GBH5" s="90"/>
      <c r="GBI5" s="90"/>
      <c r="GBJ5" s="90"/>
      <c r="GBK5" s="90"/>
      <c r="GBL5" s="90"/>
      <c r="GBM5" s="90"/>
      <c r="GBN5" s="90"/>
      <c r="GBO5" s="90"/>
      <c r="GBP5" s="90"/>
      <c r="GBQ5" s="90"/>
      <c r="GBR5" s="90"/>
      <c r="GBS5" s="90"/>
      <c r="GBT5" s="90"/>
      <c r="GBU5" s="90"/>
      <c r="GBV5" s="90"/>
      <c r="GBW5" s="90"/>
      <c r="GBX5" s="90"/>
      <c r="GBY5" s="90"/>
      <c r="GBZ5" s="384"/>
      <c r="GCA5" s="384"/>
      <c r="GCB5" s="384"/>
      <c r="GCC5" s="384"/>
      <c r="GCD5" s="384"/>
      <c r="GCE5" s="384"/>
      <c r="GCF5" s="384"/>
      <c r="GCG5" s="90"/>
      <c r="GCH5" s="90"/>
      <c r="GCI5" s="90"/>
      <c r="GCJ5" s="90"/>
      <c r="GCK5" s="90"/>
      <c r="GCL5" s="90"/>
      <c r="GCM5" s="90"/>
      <c r="GCN5" s="90"/>
      <c r="GCO5" s="90"/>
      <c r="GCP5" s="90"/>
      <c r="GCQ5" s="90"/>
      <c r="GCR5" s="90"/>
      <c r="GCS5" s="90"/>
      <c r="GCT5" s="90"/>
      <c r="GCU5" s="90"/>
      <c r="GCV5" s="90"/>
      <c r="GCW5" s="90"/>
      <c r="GCX5" s="90"/>
      <c r="GCY5" s="90"/>
      <c r="GCZ5" s="90"/>
      <c r="GDA5" s="90"/>
      <c r="GDB5" s="90"/>
      <c r="GDC5" s="90"/>
      <c r="GDD5" s="90"/>
      <c r="GDE5" s="90"/>
      <c r="GDF5" s="90"/>
      <c r="GDG5" s="90"/>
      <c r="GDH5" s="90"/>
      <c r="GDI5" s="90"/>
      <c r="GDJ5" s="90"/>
      <c r="GDK5" s="90"/>
      <c r="GDL5" s="90"/>
      <c r="GDM5" s="90"/>
      <c r="GDN5" s="90"/>
      <c r="GDO5" s="90"/>
      <c r="GDP5" s="90"/>
      <c r="GDQ5" s="90"/>
      <c r="GDR5" s="90"/>
      <c r="GDS5" s="90"/>
      <c r="GDT5" s="90"/>
      <c r="GDU5" s="90"/>
      <c r="GDV5" s="90"/>
      <c r="GDW5" s="90"/>
      <c r="GDX5" s="90"/>
      <c r="GDY5" s="90"/>
      <c r="GDZ5" s="90"/>
      <c r="GEA5" s="90"/>
      <c r="GEB5" s="90"/>
      <c r="GEC5" s="90"/>
      <c r="GED5" s="90"/>
      <c r="GEE5" s="90"/>
      <c r="GEF5" s="90"/>
      <c r="GEG5" s="90"/>
      <c r="GEH5" s="90"/>
      <c r="GEI5" s="90"/>
      <c r="GEJ5" s="90"/>
      <c r="GEK5" s="90"/>
      <c r="GEL5" s="90"/>
      <c r="GEM5" s="90"/>
      <c r="GEN5" s="90"/>
      <c r="GEO5" s="90"/>
      <c r="GEP5" s="90"/>
      <c r="GEQ5" s="90"/>
      <c r="GER5" s="90"/>
      <c r="GES5" s="90"/>
      <c r="GET5" s="90"/>
      <c r="GEU5" s="90"/>
      <c r="GEV5" s="90"/>
      <c r="GEW5" s="90"/>
      <c r="GEX5" s="90"/>
      <c r="GEY5" s="90"/>
      <c r="GEZ5" s="90"/>
      <c r="GFA5" s="90"/>
      <c r="GFB5" s="90"/>
      <c r="GFC5" s="90"/>
      <c r="GFD5" s="90"/>
      <c r="GFE5" s="90"/>
      <c r="GFF5" s="90"/>
      <c r="GFG5" s="90"/>
      <c r="GFH5" s="90"/>
      <c r="GFI5" s="90"/>
      <c r="GFJ5" s="90"/>
      <c r="GFK5" s="90"/>
      <c r="GFL5" s="90"/>
      <c r="GFM5" s="90"/>
      <c r="GFN5" s="90"/>
      <c r="GFO5" s="90"/>
      <c r="GFP5" s="90"/>
      <c r="GFQ5" s="90"/>
      <c r="GFR5" s="90"/>
      <c r="GFS5" s="90"/>
      <c r="GFT5" s="90"/>
      <c r="GFU5" s="90"/>
      <c r="GFV5" s="90"/>
      <c r="GFW5" s="90"/>
      <c r="GFX5" s="90"/>
      <c r="GFY5" s="90"/>
      <c r="GFZ5" s="90"/>
      <c r="GGA5" s="90"/>
      <c r="GGB5" s="90"/>
      <c r="GGC5" s="90"/>
      <c r="GGD5" s="90"/>
      <c r="GGE5" s="90"/>
      <c r="GGF5" s="90"/>
      <c r="GGG5" s="90"/>
      <c r="GGH5" s="90"/>
      <c r="GGI5" s="90"/>
      <c r="GGJ5" s="90"/>
      <c r="GGK5" s="90"/>
      <c r="GGL5" s="90"/>
      <c r="GGM5" s="90"/>
      <c r="GGN5" s="90"/>
      <c r="GGO5" s="90"/>
      <c r="GGP5" s="90"/>
      <c r="GGQ5" s="90"/>
      <c r="GGR5" s="90"/>
      <c r="GGS5" s="90"/>
      <c r="GGT5" s="90"/>
      <c r="GGU5" s="90"/>
      <c r="GGV5" s="90"/>
      <c r="GGW5" s="90"/>
      <c r="GGX5" s="90"/>
      <c r="GGY5" s="90"/>
      <c r="GGZ5" s="90"/>
      <c r="GHA5" s="90"/>
      <c r="GHB5" s="90"/>
      <c r="GHC5" s="90"/>
      <c r="GHD5" s="90"/>
      <c r="GHE5" s="90"/>
      <c r="GHF5" s="90"/>
      <c r="GHG5" s="90"/>
      <c r="GHH5" s="90"/>
      <c r="GHI5" s="92"/>
      <c r="GHJ5" s="120"/>
      <c r="GHK5" s="120"/>
      <c r="GHL5" s="120"/>
      <c r="GHM5" s="120"/>
      <c r="GHN5" s="120"/>
      <c r="GHO5" s="120"/>
      <c r="GHP5" s="120"/>
      <c r="GHQ5" s="120"/>
      <c r="GHR5" s="120"/>
      <c r="GHS5" s="120"/>
      <c r="GHT5" s="120"/>
      <c r="GHU5" s="120"/>
      <c r="GHV5" s="120"/>
      <c r="GHW5" s="120"/>
      <c r="GHX5" s="120"/>
      <c r="GHY5" s="120"/>
      <c r="GHZ5" s="120"/>
      <c r="GIA5" s="120"/>
      <c r="GIB5" s="120"/>
      <c r="GIC5" s="120"/>
      <c r="GID5" s="120"/>
      <c r="GIE5" s="120"/>
      <c r="GIF5" s="120"/>
      <c r="GIG5" s="120"/>
      <c r="GIH5" s="120"/>
      <c r="GII5" s="120"/>
      <c r="GIJ5" s="120"/>
      <c r="GIK5" s="120"/>
      <c r="GIL5" s="120"/>
      <c r="GIM5" s="120"/>
      <c r="GIN5" s="120"/>
      <c r="GIO5" s="120"/>
      <c r="GIP5" s="120"/>
      <c r="GIQ5" s="120"/>
      <c r="GIR5" s="120"/>
      <c r="GIS5" s="120"/>
      <c r="GIT5" s="120"/>
      <c r="GIU5" s="120"/>
      <c r="GIV5" s="120"/>
      <c r="GIW5" s="120"/>
      <c r="GIX5" s="120"/>
      <c r="GIY5" s="120"/>
      <c r="GIZ5" s="120"/>
      <c r="GJA5" s="120"/>
      <c r="GJB5" s="120"/>
      <c r="GJC5" s="120"/>
      <c r="GJD5" s="120"/>
      <c r="GJE5" s="120"/>
      <c r="GJF5" s="120"/>
      <c r="GJG5" s="120"/>
      <c r="GJH5" s="120"/>
      <c r="GJI5" s="120"/>
      <c r="GJJ5" s="120"/>
      <c r="GJK5" s="120"/>
      <c r="GJL5" s="120"/>
      <c r="GJM5" s="120"/>
      <c r="GJN5" s="120"/>
      <c r="GJO5" s="120"/>
      <c r="GJP5" s="120"/>
      <c r="GJQ5" s="120"/>
      <c r="GJR5" s="120"/>
      <c r="GJS5" s="120"/>
      <c r="GJT5" s="120"/>
      <c r="GJU5" s="120"/>
      <c r="GJV5" s="120"/>
      <c r="GJW5" s="120"/>
      <c r="GJX5" s="120"/>
      <c r="GJY5" s="120"/>
      <c r="GJZ5" s="120"/>
      <c r="GKA5" s="120"/>
      <c r="GKB5" s="120"/>
      <c r="GKC5" s="120"/>
      <c r="GKD5" s="120"/>
      <c r="GKE5" s="120"/>
      <c r="GKF5" s="120"/>
      <c r="GKG5" s="120"/>
      <c r="GKH5" s="120"/>
      <c r="GKI5" s="120"/>
      <c r="GKJ5" s="120"/>
      <c r="GKK5" s="120"/>
      <c r="GKL5" s="120"/>
      <c r="GKM5" s="120"/>
      <c r="GKN5" s="120"/>
      <c r="GKO5" s="120"/>
      <c r="GKP5" s="120"/>
      <c r="GKQ5" s="120"/>
      <c r="GKR5" s="120"/>
      <c r="GKS5" s="120"/>
      <c r="GKT5" s="120"/>
      <c r="GKU5" s="120"/>
      <c r="GKV5" s="120"/>
      <c r="GKW5" s="120"/>
      <c r="GKX5" s="120"/>
      <c r="GKY5" s="120"/>
      <c r="GKZ5" s="120"/>
      <c r="GLA5" s="120"/>
      <c r="GLB5" s="120"/>
      <c r="GLC5" s="120"/>
      <c r="GLD5" s="120"/>
      <c r="GLE5" s="120"/>
      <c r="GLF5" s="120"/>
      <c r="GLG5" s="120"/>
      <c r="GLH5" s="120"/>
      <c r="GLI5" s="120"/>
      <c r="GLJ5" s="120"/>
      <c r="GLK5" s="120"/>
      <c r="GLL5" s="120"/>
      <c r="GLM5" s="120"/>
      <c r="GLN5" s="120"/>
      <c r="GLO5" s="120"/>
      <c r="GLP5" s="120"/>
      <c r="GLQ5" s="120"/>
      <c r="GLR5" s="120"/>
      <c r="GLS5" s="120"/>
      <c r="GLT5" s="120"/>
      <c r="GLU5" s="120"/>
      <c r="GLV5" s="120"/>
      <c r="GLW5" s="120"/>
      <c r="GLX5" s="120"/>
      <c r="GLY5" s="120"/>
      <c r="GLZ5" s="120"/>
      <c r="GMA5" s="120"/>
      <c r="GMB5" s="120"/>
      <c r="GMC5" s="120"/>
      <c r="GMD5" s="120"/>
      <c r="GME5" s="120"/>
      <c r="GMF5" s="120"/>
      <c r="GMG5" s="120"/>
      <c r="GMH5" s="120"/>
      <c r="GMI5" s="120"/>
      <c r="GMJ5" s="120"/>
      <c r="GMK5" s="120"/>
      <c r="GML5" s="120"/>
      <c r="GMM5" s="120"/>
      <c r="GMN5" s="120"/>
      <c r="GMO5" s="120"/>
      <c r="GMP5" s="120"/>
      <c r="GMQ5" s="120"/>
      <c r="GMR5" s="120"/>
      <c r="GMS5" s="120"/>
      <c r="GMT5" s="120"/>
      <c r="GMU5" s="120"/>
      <c r="GMV5" s="120"/>
      <c r="GMW5" s="120"/>
      <c r="GMX5" s="120"/>
      <c r="GMY5" s="120"/>
      <c r="GMZ5" s="120"/>
      <c r="GNA5" s="120"/>
      <c r="GNB5" s="120"/>
      <c r="GNC5" s="120"/>
      <c r="GND5" s="120"/>
      <c r="GNE5" s="120"/>
      <c r="GNF5" s="120"/>
      <c r="GNG5" s="120"/>
      <c r="GNH5" s="120"/>
      <c r="GNI5" s="120"/>
      <c r="GNJ5" s="120"/>
      <c r="GNK5" s="120"/>
      <c r="GNL5" s="120"/>
      <c r="GNM5" s="120"/>
      <c r="GNN5" s="120"/>
      <c r="GNO5" s="120"/>
      <c r="GNP5" s="120"/>
      <c r="GNQ5" s="120"/>
      <c r="GNR5" s="120"/>
      <c r="GNS5" s="120"/>
      <c r="GNT5" s="120"/>
      <c r="GNU5" s="120"/>
      <c r="GNV5" s="120"/>
      <c r="GNW5" s="120"/>
      <c r="GNX5" s="120"/>
      <c r="GNY5" s="120"/>
      <c r="GNZ5" s="120"/>
      <c r="GOA5" s="120"/>
      <c r="GOB5" s="120"/>
      <c r="GOC5" s="120"/>
      <c r="GOD5" s="120"/>
      <c r="GOE5" s="120"/>
      <c r="GOF5" s="120"/>
      <c r="GOG5" s="120"/>
      <c r="GOH5" s="120"/>
      <c r="GOI5" s="120"/>
      <c r="GOJ5" s="120"/>
      <c r="GOK5" s="120"/>
      <c r="GOL5" s="120"/>
      <c r="GOM5" s="120"/>
      <c r="GON5" s="120"/>
      <c r="GOO5" s="120"/>
      <c r="GOP5" s="120"/>
      <c r="GOQ5" s="120"/>
      <c r="GOR5" s="120"/>
      <c r="GOS5" s="120"/>
      <c r="GOT5" s="120"/>
      <c r="GOU5" s="120"/>
      <c r="GOV5" s="120"/>
      <c r="GOW5" s="120"/>
      <c r="GOX5" s="120"/>
      <c r="GOY5" s="120"/>
      <c r="GOZ5" s="120"/>
      <c r="GPA5" s="120"/>
      <c r="GPB5" s="120"/>
      <c r="GPC5" s="120"/>
      <c r="GPD5" s="120"/>
      <c r="GPE5" s="120"/>
      <c r="GPF5" s="120"/>
      <c r="GPG5" s="120"/>
      <c r="GPH5" s="120"/>
      <c r="GPI5" s="120"/>
      <c r="GPJ5" s="120"/>
      <c r="GPK5" s="120"/>
      <c r="GPL5" s="120"/>
      <c r="GPM5" s="120"/>
      <c r="GPN5" s="120"/>
      <c r="GPO5" s="120"/>
      <c r="GPP5" s="120"/>
      <c r="GPQ5" s="120"/>
      <c r="GPR5" s="120"/>
      <c r="GPS5" s="120"/>
      <c r="GPT5" s="120"/>
      <c r="GPU5" s="120"/>
      <c r="GPV5" s="120"/>
      <c r="GPW5" s="120"/>
      <c r="GPX5" s="120"/>
      <c r="GPY5" s="120"/>
      <c r="GPZ5" s="120"/>
      <c r="GQA5" s="120"/>
      <c r="GQB5" s="120"/>
      <c r="GQC5" s="120"/>
      <c r="GQD5" s="120"/>
      <c r="GQE5" s="120"/>
      <c r="GQF5" s="120"/>
      <c r="GQG5" s="120"/>
      <c r="GQH5" s="120"/>
      <c r="GQI5" s="120"/>
      <c r="GQJ5" s="120"/>
      <c r="GQK5" s="120"/>
      <c r="GQL5" s="120"/>
      <c r="GQM5" s="120"/>
      <c r="GQN5" s="120"/>
      <c r="GQO5" s="120"/>
      <c r="GQP5" s="120"/>
      <c r="GQQ5" s="120"/>
      <c r="GQR5" s="120"/>
      <c r="GQS5" s="120"/>
      <c r="GQT5" s="120"/>
      <c r="GQU5" s="120"/>
      <c r="GQV5" s="120"/>
      <c r="GQW5" s="120"/>
      <c r="GQX5" s="120"/>
      <c r="GQY5" s="120"/>
      <c r="GQZ5" s="120"/>
      <c r="GRA5" s="120"/>
      <c r="GRB5" s="120"/>
      <c r="GRC5" s="120"/>
      <c r="GRD5" s="120"/>
      <c r="GRE5" s="120"/>
      <c r="GRF5" s="120"/>
      <c r="GRG5" s="120"/>
      <c r="GRH5" s="120"/>
      <c r="GRI5" s="120"/>
      <c r="GRJ5" s="120"/>
      <c r="GRK5" s="120"/>
      <c r="GRL5" s="120"/>
      <c r="GRM5" s="120"/>
      <c r="GRN5" s="120"/>
      <c r="GRO5" s="120"/>
      <c r="GRP5" s="120"/>
      <c r="GRQ5" s="120"/>
      <c r="GRR5" s="120"/>
      <c r="GRS5" s="120"/>
      <c r="GRT5" s="120"/>
      <c r="GRU5" s="120"/>
      <c r="GRV5" s="120"/>
      <c r="GRW5" s="120"/>
      <c r="GRX5" s="120"/>
      <c r="GRY5" s="120"/>
      <c r="GRZ5" s="120"/>
      <c r="GSA5" s="120"/>
      <c r="GSB5" s="120"/>
      <c r="GSC5" s="120"/>
      <c r="GSD5" s="120"/>
      <c r="GSE5" s="120"/>
      <c r="GSF5" s="120"/>
      <c r="GSG5" s="120"/>
      <c r="GSH5" s="120"/>
      <c r="GSI5" s="120"/>
      <c r="GSJ5" s="120"/>
      <c r="GSK5" s="120"/>
      <c r="GSL5" s="120"/>
      <c r="GSM5" s="120"/>
      <c r="GSN5" s="120"/>
      <c r="GSO5" s="120"/>
      <c r="GSP5" s="120"/>
      <c r="GSQ5" s="120"/>
      <c r="GSR5" s="120"/>
      <c r="GSS5" s="120"/>
      <c r="GST5" s="120"/>
      <c r="GSU5" s="120"/>
      <c r="GSV5" s="120"/>
      <c r="GSW5" s="120"/>
      <c r="GSX5" s="120"/>
      <c r="GSY5" s="120"/>
      <c r="GSZ5" s="120"/>
      <c r="GTA5" s="120"/>
      <c r="GTB5" s="120"/>
      <c r="GTC5" s="120"/>
      <c r="GTD5" s="120"/>
      <c r="GTE5" s="120"/>
      <c r="GTF5" s="120"/>
      <c r="GTG5" s="120"/>
      <c r="GTH5" s="120"/>
      <c r="GTI5" s="120"/>
      <c r="GTJ5" s="120"/>
      <c r="GTK5" s="120"/>
      <c r="GTL5" s="120"/>
      <c r="GTM5" s="120"/>
      <c r="GTN5" s="120"/>
      <c r="GTO5" s="120"/>
      <c r="GTP5" s="120"/>
      <c r="GTQ5" s="120"/>
      <c r="GTR5" s="120"/>
      <c r="GTS5" s="120"/>
      <c r="GTT5" s="120"/>
      <c r="GTU5" s="120"/>
      <c r="GTV5" s="120"/>
      <c r="GTW5" s="120"/>
      <c r="GTX5" s="120"/>
      <c r="GTY5" s="120"/>
      <c r="GTZ5" s="120"/>
      <c r="GUA5" s="120"/>
      <c r="GUB5" s="120"/>
      <c r="GUC5" s="120"/>
      <c r="GUD5" s="120"/>
      <c r="GUE5" s="120"/>
      <c r="GUF5" s="120"/>
      <c r="GUG5" s="120"/>
      <c r="GUH5" s="120"/>
      <c r="GUI5" s="120"/>
      <c r="GUJ5" s="120"/>
      <c r="GUK5" s="120"/>
      <c r="GUL5" s="120"/>
      <c r="GUM5" s="120"/>
      <c r="GUN5" s="120"/>
      <c r="GUO5" s="120"/>
      <c r="GUP5" s="120"/>
      <c r="GUQ5" s="120"/>
      <c r="GUR5" s="120"/>
      <c r="GUS5" s="120"/>
      <c r="GUT5" s="120"/>
      <c r="GUU5" s="120"/>
      <c r="GUV5" s="120"/>
      <c r="GUW5" s="120"/>
      <c r="GUX5" s="120"/>
      <c r="GUY5" s="120"/>
      <c r="GUZ5" s="120"/>
      <c r="GVA5" s="120"/>
      <c r="GVB5" s="120"/>
      <c r="GVC5" s="120"/>
      <c r="GVD5" s="120"/>
      <c r="GVE5" s="120"/>
      <c r="GVF5" s="120"/>
      <c r="GVG5" s="120"/>
      <c r="GVH5" s="120"/>
      <c r="GVI5" s="120"/>
      <c r="GVJ5" s="120"/>
      <c r="GVK5" s="120"/>
      <c r="GVL5" s="120"/>
      <c r="GVM5" s="120"/>
      <c r="GVN5" s="120"/>
      <c r="GVO5" s="120"/>
      <c r="GVP5" s="120"/>
      <c r="GVQ5" s="120"/>
      <c r="GVR5" s="120"/>
      <c r="GVS5" s="120"/>
      <c r="GVT5" s="120"/>
      <c r="GVU5" s="120"/>
      <c r="GVV5" s="120"/>
      <c r="GVW5" s="120"/>
      <c r="GVX5" s="120"/>
      <c r="GVY5" s="120"/>
      <c r="GVZ5" s="120"/>
      <c r="GWA5" s="120"/>
      <c r="GWB5" s="120"/>
      <c r="GWC5" s="120"/>
      <c r="GWD5" s="120"/>
      <c r="GWE5" s="120"/>
      <c r="GWF5" s="120"/>
      <c r="GWG5" s="120"/>
      <c r="GWH5" s="120"/>
      <c r="GWI5" s="120"/>
      <c r="GWJ5" s="120"/>
      <c r="GWK5" s="120"/>
      <c r="GWL5" s="120"/>
      <c r="GWM5" s="120"/>
      <c r="GWN5" s="120"/>
      <c r="GWO5" s="120"/>
      <c r="GWP5" s="120"/>
      <c r="GWQ5" s="120"/>
      <c r="GWR5" s="120"/>
      <c r="GWS5" s="120"/>
      <c r="GWT5" s="120"/>
      <c r="GWU5" s="120"/>
      <c r="GWV5" s="120"/>
      <c r="GWW5" s="120"/>
      <c r="GWX5" s="120"/>
      <c r="GWY5" s="120"/>
      <c r="GWZ5" s="120"/>
      <c r="GXA5" s="120"/>
      <c r="GXB5" s="120"/>
      <c r="GXC5" s="120"/>
      <c r="GXD5" s="120"/>
      <c r="GXE5" s="120"/>
      <c r="GXF5" s="120"/>
      <c r="GXG5" s="120"/>
      <c r="GXH5" s="120"/>
      <c r="GXI5" s="120"/>
      <c r="GXJ5" s="120"/>
      <c r="GXK5" s="120"/>
      <c r="GXL5" s="120"/>
      <c r="GXM5" s="120"/>
      <c r="GXN5" s="120"/>
      <c r="GXO5" s="120"/>
      <c r="GXP5" s="120"/>
      <c r="GXQ5" s="120"/>
      <c r="GXR5" s="120"/>
      <c r="GXS5" s="120"/>
      <c r="GXT5" s="120"/>
      <c r="GXU5" s="120"/>
      <c r="GXV5" s="120"/>
      <c r="GXW5" s="120"/>
      <c r="GXX5" s="120"/>
      <c r="GXY5" s="120"/>
      <c r="GXZ5" s="120"/>
      <c r="GYA5" s="120"/>
      <c r="GYB5" s="120"/>
      <c r="GYC5" s="120"/>
      <c r="GYD5" s="120"/>
      <c r="GYE5" s="120"/>
      <c r="GYF5" s="120"/>
      <c r="GYG5" s="120"/>
      <c r="GYH5" s="120"/>
      <c r="GYI5" s="120"/>
      <c r="GYJ5" s="120"/>
      <c r="GYK5" s="120"/>
      <c r="GYL5" s="120"/>
      <c r="GYM5" s="120"/>
      <c r="GYN5" s="120"/>
      <c r="GYO5" s="120"/>
      <c r="GYP5" s="120"/>
      <c r="GYQ5" s="120"/>
      <c r="GYR5" s="120"/>
      <c r="GYS5" s="120"/>
      <c r="GYT5" s="120"/>
      <c r="GYU5" s="120"/>
      <c r="GYV5" s="120"/>
      <c r="GYW5" s="120"/>
      <c r="GYX5" s="120"/>
      <c r="GYY5" s="120"/>
      <c r="GYZ5" s="120"/>
      <c r="GZA5" s="120"/>
      <c r="GZB5" s="120"/>
      <c r="GZC5" s="120"/>
      <c r="GZD5" s="120"/>
      <c r="GZE5" s="120"/>
      <c r="GZF5" s="120"/>
      <c r="GZG5" s="120"/>
      <c r="GZH5" s="120"/>
      <c r="GZI5" s="120"/>
      <c r="GZJ5" s="120"/>
      <c r="GZK5" s="120"/>
      <c r="GZL5" s="120"/>
      <c r="GZM5" s="120"/>
      <c r="GZN5" s="120"/>
      <c r="GZO5" s="120"/>
      <c r="GZP5" s="120"/>
      <c r="GZQ5" s="120"/>
      <c r="GZR5" s="120"/>
      <c r="GZS5" s="120"/>
      <c r="GZT5" s="120"/>
      <c r="GZU5" s="120"/>
      <c r="GZV5" s="120"/>
      <c r="GZW5" s="120"/>
      <c r="GZX5" s="120"/>
      <c r="GZY5" s="120"/>
      <c r="GZZ5" s="120"/>
      <c r="HAA5" s="120"/>
      <c r="HAB5" s="120"/>
      <c r="HAC5" s="120"/>
      <c r="HAD5" s="120"/>
    </row>
    <row r="6" spans="1:5438" s="306" customFormat="1" ht="20.25" customHeight="1" outlineLevel="1">
      <c r="A6" s="100" t="s">
        <v>9</v>
      </c>
      <c r="B6" s="388" t="s">
        <v>39</v>
      </c>
      <c r="C6" s="389"/>
      <c r="D6" s="389"/>
      <c r="E6" s="389"/>
      <c r="F6" s="389"/>
      <c r="G6" s="390"/>
      <c r="H6" s="391">
        <f t="shared" ref="H6" si="0">O6+1</f>
        <v>44671</v>
      </c>
      <c r="I6" s="392" t="s">
        <v>76</v>
      </c>
      <c r="J6" s="392" t="s">
        <v>76</v>
      </c>
      <c r="K6" s="392" t="s">
        <v>107</v>
      </c>
      <c r="L6" s="392"/>
      <c r="M6" s="392" t="s">
        <v>76</v>
      </c>
      <c r="N6" s="393" t="s">
        <v>76</v>
      </c>
      <c r="O6" s="391">
        <f t="shared" ref="O6" si="1">V6+1</f>
        <v>44670</v>
      </c>
      <c r="P6" s="392" t="s">
        <v>76</v>
      </c>
      <c r="Q6" s="392" t="s">
        <v>76</v>
      </c>
      <c r="R6" s="392" t="s">
        <v>107</v>
      </c>
      <c r="S6" s="392"/>
      <c r="T6" s="392" t="s">
        <v>76</v>
      </c>
      <c r="U6" s="393" t="s">
        <v>76</v>
      </c>
      <c r="V6" s="391">
        <f t="shared" ref="V6" si="2">AC6+1</f>
        <v>44669</v>
      </c>
      <c r="W6" s="392" t="s">
        <v>76</v>
      </c>
      <c r="X6" s="392" t="s">
        <v>76</v>
      </c>
      <c r="Y6" s="392" t="s">
        <v>107</v>
      </c>
      <c r="Z6" s="392"/>
      <c r="AA6" s="392" t="s">
        <v>76</v>
      </c>
      <c r="AB6" s="393" t="s">
        <v>76</v>
      </c>
      <c r="AC6" s="391">
        <f t="shared" ref="AC6" si="3">AJ6+1</f>
        <v>44668</v>
      </c>
      <c r="AD6" s="392" t="s">
        <v>76</v>
      </c>
      <c r="AE6" s="392" t="s">
        <v>76</v>
      </c>
      <c r="AF6" s="392" t="s">
        <v>107</v>
      </c>
      <c r="AG6" s="392"/>
      <c r="AH6" s="392" t="s">
        <v>76</v>
      </c>
      <c r="AI6" s="393" t="s">
        <v>76</v>
      </c>
      <c r="AJ6" s="391">
        <f t="shared" ref="AJ6" si="4">AQ6+1</f>
        <v>44667</v>
      </c>
      <c r="AK6" s="392" t="s">
        <v>76</v>
      </c>
      <c r="AL6" s="392" t="s">
        <v>76</v>
      </c>
      <c r="AM6" s="392" t="s">
        <v>107</v>
      </c>
      <c r="AN6" s="392"/>
      <c r="AO6" s="392" t="s">
        <v>76</v>
      </c>
      <c r="AP6" s="393" t="s">
        <v>76</v>
      </c>
      <c r="AQ6" s="391">
        <f t="shared" ref="AQ6" si="5">AX6+1</f>
        <v>44666</v>
      </c>
      <c r="AR6" s="392" t="s">
        <v>76</v>
      </c>
      <c r="AS6" s="392" t="s">
        <v>76</v>
      </c>
      <c r="AT6" s="392" t="s">
        <v>107</v>
      </c>
      <c r="AU6" s="392"/>
      <c r="AV6" s="392" t="s">
        <v>76</v>
      </c>
      <c r="AW6" s="393" t="s">
        <v>76</v>
      </c>
      <c r="AX6" s="391">
        <f t="shared" ref="AX6" si="6">BE6+1</f>
        <v>44665</v>
      </c>
      <c r="AY6" s="392" t="s">
        <v>76</v>
      </c>
      <c r="AZ6" s="392" t="s">
        <v>76</v>
      </c>
      <c r="BA6" s="392" t="s">
        <v>107</v>
      </c>
      <c r="BB6" s="392"/>
      <c r="BC6" s="392" t="s">
        <v>76</v>
      </c>
      <c r="BD6" s="393" t="s">
        <v>76</v>
      </c>
      <c r="BE6" s="391">
        <f t="shared" ref="BE6" si="7">BL6+1</f>
        <v>44664</v>
      </c>
      <c r="BF6" s="392" t="s">
        <v>76</v>
      </c>
      <c r="BG6" s="392" t="s">
        <v>76</v>
      </c>
      <c r="BH6" s="392" t="s">
        <v>107</v>
      </c>
      <c r="BI6" s="392"/>
      <c r="BJ6" s="392" t="s">
        <v>76</v>
      </c>
      <c r="BK6" s="393" t="s">
        <v>76</v>
      </c>
      <c r="BL6" s="391">
        <f t="shared" ref="BL6" si="8">BS6+1</f>
        <v>44663</v>
      </c>
      <c r="BM6" s="392" t="s">
        <v>76</v>
      </c>
      <c r="BN6" s="392" t="s">
        <v>76</v>
      </c>
      <c r="BO6" s="392" t="s">
        <v>107</v>
      </c>
      <c r="BP6" s="392"/>
      <c r="BQ6" s="392" t="s">
        <v>76</v>
      </c>
      <c r="BR6" s="393" t="s">
        <v>76</v>
      </c>
      <c r="BS6" s="391">
        <f t="shared" ref="BS6" si="9">BZ6+1</f>
        <v>44662</v>
      </c>
      <c r="BT6" s="392" t="s">
        <v>76</v>
      </c>
      <c r="BU6" s="392" t="s">
        <v>76</v>
      </c>
      <c r="BV6" s="392" t="s">
        <v>107</v>
      </c>
      <c r="BW6" s="392"/>
      <c r="BX6" s="392" t="s">
        <v>76</v>
      </c>
      <c r="BY6" s="393" t="s">
        <v>76</v>
      </c>
      <c r="BZ6" s="391">
        <f t="shared" ref="BZ6" si="10">CG6+1</f>
        <v>44661</v>
      </c>
      <c r="CA6" s="392" t="s">
        <v>76</v>
      </c>
      <c r="CB6" s="392" t="s">
        <v>76</v>
      </c>
      <c r="CC6" s="392" t="s">
        <v>107</v>
      </c>
      <c r="CD6" s="392"/>
      <c r="CE6" s="392" t="s">
        <v>76</v>
      </c>
      <c r="CF6" s="393" t="s">
        <v>76</v>
      </c>
      <c r="CG6" s="391">
        <f t="shared" ref="CG6" si="11">CN6+1</f>
        <v>44660</v>
      </c>
      <c r="CH6" s="392" t="s">
        <v>76</v>
      </c>
      <c r="CI6" s="392" t="s">
        <v>76</v>
      </c>
      <c r="CJ6" s="392" t="s">
        <v>107</v>
      </c>
      <c r="CK6" s="392"/>
      <c r="CL6" s="392" t="s">
        <v>76</v>
      </c>
      <c r="CM6" s="393" t="s">
        <v>76</v>
      </c>
      <c r="CN6" s="391">
        <f t="shared" ref="CN6" si="12">CU6+1</f>
        <v>44659</v>
      </c>
      <c r="CO6" s="392" t="s">
        <v>76</v>
      </c>
      <c r="CP6" s="392" t="s">
        <v>76</v>
      </c>
      <c r="CQ6" s="392" t="s">
        <v>107</v>
      </c>
      <c r="CR6" s="392"/>
      <c r="CS6" s="392" t="s">
        <v>76</v>
      </c>
      <c r="CT6" s="393" t="s">
        <v>76</v>
      </c>
      <c r="CU6" s="391">
        <f t="shared" ref="CU6" si="13">DB6+1</f>
        <v>44658</v>
      </c>
      <c r="CV6" s="392" t="s">
        <v>76</v>
      </c>
      <c r="CW6" s="392" t="s">
        <v>76</v>
      </c>
      <c r="CX6" s="392" t="s">
        <v>107</v>
      </c>
      <c r="CY6" s="392"/>
      <c r="CZ6" s="392" t="s">
        <v>76</v>
      </c>
      <c r="DA6" s="393" t="s">
        <v>76</v>
      </c>
      <c r="DB6" s="391">
        <f t="shared" ref="DB6" si="14">DI6+1</f>
        <v>44657</v>
      </c>
      <c r="DC6" s="392" t="s">
        <v>76</v>
      </c>
      <c r="DD6" s="392" t="s">
        <v>76</v>
      </c>
      <c r="DE6" s="392" t="s">
        <v>107</v>
      </c>
      <c r="DF6" s="392"/>
      <c r="DG6" s="392" t="s">
        <v>76</v>
      </c>
      <c r="DH6" s="393" t="s">
        <v>76</v>
      </c>
      <c r="DI6" s="391">
        <f t="shared" ref="DI6" si="15">DP6+1</f>
        <v>44656</v>
      </c>
      <c r="DJ6" s="392" t="s">
        <v>76</v>
      </c>
      <c r="DK6" s="392" t="s">
        <v>76</v>
      </c>
      <c r="DL6" s="392" t="s">
        <v>107</v>
      </c>
      <c r="DM6" s="392"/>
      <c r="DN6" s="392" t="s">
        <v>76</v>
      </c>
      <c r="DO6" s="393" t="s">
        <v>76</v>
      </c>
      <c r="DP6" s="391">
        <f t="shared" ref="DP6" si="16">DW6+1</f>
        <v>44655</v>
      </c>
      <c r="DQ6" s="392" t="s">
        <v>76</v>
      </c>
      <c r="DR6" s="392" t="s">
        <v>76</v>
      </c>
      <c r="DS6" s="392" t="s">
        <v>107</v>
      </c>
      <c r="DT6" s="392"/>
      <c r="DU6" s="392" t="s">
        <v>76</v>
      </c>
      <c r="DV6" s="393" t="s">
        <v>76</v>
      </c>
      <c r="DW6" s="391">
        <f t="shared" ref="DW6" si="17">ED6+1</f>
        <v>44654</v>
      </c>
      <c r="DX6" s="392" t="s">
        <v>76</v>
      </c>
      <c r="DY6" s="392" t="s">
        <v>76</v>
      </c>
      <c r="DZ6" s="392" t="s">
        <v>107</v>
      </c>
      <c r="EA6" s="392"/>
      <c r="EB6" s="392" t="s">
        <v>76</v>
      </c>
      <c r="EC6" s="393" t="s">
        <v>76</v>
      </c>
      <c r="ED6" s="391">
        <f t="shared" ref="ED6" si="18">EK6+1</f>
        <v>44653</v>
      </c>
      <c r="EE6" s="392" t="s">
        <v>76</v>
      </c>
      <c r="EF6" s="392" t="s">
        <v>76</v>
      </c>
      <c r="EG6" s="392" t="s">
        <v>107</v>
      </c>
      <c r="EH6" s="392"/>
      <c r="EI6" s="392" t="s">
        <v>76</v>
      </c>
      <c r="EJ6" s="393" t="s">
        <v>76</v>
      </c>
      <c r="EK6" s="391">
        <f t="shared" ref="EK6" si="19">ER6+1</f>
        <v>44652</v>
      </c>
      <c r="EL6" s="392" t="s">
        <v>76</v>
      </c>
      <c r="EM6" s="392" t="s">
        <v>76</v>
      </c>
      <c r="EN6" s="392" t="s">
        <v>107</v>
      </c>
      <c r="EO6" s="392"/>
      <c r="EP6" s="392" t="s">
        <v>76</v>
      </c>
      <c r="EQ6" s="393" t="s">
        <v>76</v>
      </c>
      <c r="ER6" s="391">
        <f t="shared" ref="ER6" si="20">EY6+1</f>
        <v>44651</v>
      </c>
      <c r="ES6" s="392" t="s">
        <v>76</v>
      </c>
      <c r="ET6" s="392" t="s">
        <v>76</v>
      </c>
      <c r="EU6" s="392" t="s">
        <v>107</v>
      </c>
      <c r="EV6" s="392"/>
      <c r="EW6" s="392" t="s">
        <v>76</v>
      </c>
      <c r="EX6" s="393" t="s">
        <v>76</v>
      </c>
      <c r="EY6" s="391">
        <f t="shared" ref="EY6" si="21">FF6+1</f>
        <v>44650</v>
      </c>
      <c r="EZ6" s="392" t="s">
        <v>76</v>
      </c>
      <c r="FA6" s="392" t="s">
        <v>76</v>
      </c>
      <c r="FB6" s="392" t="s">
        <v>107</v>
      </c>
      <c r="FC6" s="392"/>
      <c r="FD6" s="392" t="s">
        <v>76</v>
      </c>
      <c r="FE6" s="393" t="s">
        <v>76</v>
      </c>
      <c r="FF6" s="391">
        <f t="shared" ref="FF6" si="22">FM6+1</f>
        <v>44649</v>
      </c>
      <c r="FG6" s="392" t="s">
        <v>76</v>
      </c>
      <c r="FH6" s="392" t="s">
        <v>76</v>
      </c>
      <c r="FI6" s="392" t="s">
        <v>107</v>
      </c>
      <c r="FJ6" s="392"/>
      <c r="FK6" s="392" t="s">
        <v>76</v>
      </c>
      <c r="FL6" s="393" t="s">
        <v>76</v>
      </c>
      <c r="FM6" s="391">
        <f t="shared" ref="FM6" si="23">FT6+1</f>
        <v>44648</v>
      </c>
      <c r="FN6" s="392" t="s">
        <v>76</v>
      </c>
      <c r="FO6" s="392" t="s">
        <v>76</v>
      </c>
      <c r="FP6" s="392" t="s">
        <v>107</v>
      </c>
      <c r="FQ6" s="392"/>
      <c r="FR6" s="392" t="s">
        <v>76</v>
      </c>
      <c r="FS6" s="393" t="s">
        <v>76</v>
      </c>
      <c r="FT6" s="391">
        <f t="shared" ref="FT6" si="24">GA6+1</f>
        <v>44647</v>
      </c>
      <c r="FU6" s="392" t="s">
        <v>76</v>
      </c>
      <c r="FV6" s="392" t="s">
        <v>76</v>
      </c>
      <c r="FW6" s="392" t="s">
        <v>107</v>
      </c>
      <c r="FX6" s="392"/>
      <c r="FY6" s="392" t="s">
        <v>76</v>
      </c>
      <c r="FZ6" s="393" t="s">
        <v>76</v>
      </c>
      <c r="GA6" s="391">
        <f t="shared" ref="GA6" si="25">GH6+1</f>
        <v>44646</v>
      </c>
      <c r="GB6" s="392" t="s">
        <v>76</v>
      </c>
      <c r="GC6" s="392" t="s">
        <v>76</v>
      </c>
      <c r="GD6" s="392" t="s">
        <v>107</v>
      </c>
      <c r="GE6" s="392"/>
      <c r="GF6" s="392" t="s">
        <v>76</v>
      </c>
      <c r="GG6" s="393" t="s">
        <v>76</v>
      </c>
      <c r="GH6" s="391">
        <f t="shared" ref="GH6" si="26">GO6+1</f>
        <v>44645</v>
      </c>
      <c r="GI6" s="392" t="s">
        <v>76</v>
      </c>
      <c r="GJ6" s="392" t="s">
        <v>76</v>
      </c>
      <c r="GK6" s="392" t="s">
        <v>107</v>
      </c>
      <c r="GL6" s="392"/>
      <c r="GM6" s="392" t="s">
        <v>76</v>
      </c>
      <c r="GN6" s="393" t="s">
        <v>76</v>
      </c>
      <c r="GO6" s="391">
        <f t="shared" ref="GO6" si="27">GV6+1</f>
        <v>44644</v>
      </c>
      <c r="GP6" s="392" t="s">
        <v>76</v>
      </c>
      <c r="GQ6" s="392" t="s">
        <v>76</v>
      </c>
      <c r="GR6" s="392" t="s">
        <v>107</v>
      </c>
      <c r="GS6" s="392"/>
      <c r="GT6" s="392" t="s">
        <v>76</v>
      </c>
      <c r="GU6" s="393" t="s">
        <v>76</v>
      </c>
      <c r="GV6" s="391">
        <f t="shared" ref="GV6" si="28">HC6+1</f>
        <v>44643</v>
      </c>
      <c r="GW6" s="392" t="s">
        <v>76</v>
      </c>
      <c r="GX6" s="392" t="s">
        <v>76</v>
      </c>
      <c r="GY6" s="392" t="s">
        <v>107</v>
      </c>
      <c r="GZ6" s="392"/>
      <c r="HA6" s="392" t="s">
        <v>76</v>
      </c>
      <c r="HB6" s="393" t="s">
        <v>76</v>
      </c>
      <c r="HC6" s="391">
        <f t="shared" ref="HC6" si="29">HJ6+1</f>
        <v>44642</v>
      </c>
      <c r="HD6" s="392" t="s">
        <v>76</v>
      </c>
      <c r="HE6" s="392" t="s">
        <v>76</v>
      </c>
      <c r="HF6" s="392" t="s">
        <v>107</v>
      </c>
      <c r="HG6" s="392"/>
      <c r="HH6" s="392" t="s">
        <v>76</v>
      </c>
      <c r="HI6" s="393" t="s">
        <v>76</v>
      </c>
      <c r="HJ6" s="391">
        <f t="shared" ref="HJ6" si="30">HQ6+1</f>
        <v>44641</v>
      </c>
      <c r="HK6" s="392" t="s">
        <v>76</v>
      </c>
      <c r="HL6" s="392" t="s">
        <v>76</v>
      </c>
      <c r="HM6" s="392" t="s">
        <v>107</v>
      </c>
      <c r="HN6" s="392"/>
      <c r="HO6" s="392" t="s">
        <v>76</v>
      </c>
      <c r="HP6" s="393" t="s">
        <v>76</v>
      </c>
      <c r="HQ6" s="391">
        <f t="shared" ref="HQ6" si="31">HX6+1</f>
        <v>44640</v>
      </c>
      <c r="HR6" s="392" t="s">
        <v>76</v>
      </c>
      <c r="HS6" s="392" t="s">
        <v>76</v>
      </c>
      <c r="HT6" s="392" t="s">
        <v>107</v>
      </c>
      <c r="HU6" s="392"/>
      <c r="HV6" s="392" t="s">
        <v>76</v>
      </c>
      <c r="HW6" s="393" t="s">
        <v>76</v>
      </c>
      <c r="HX6" s="391">
        <f t="shared" ref="HX6" si="32">IE6+1</f>
        <v>44639</v>
      </c>
      <c r="HY6" s="392" t="s">
        <v>76</v>
      </c>
      <c r="HZ6" s="392" t="s">
        <v>76</v>
      </c>
      <c r="IA6" s="392" t="s">
        <v>107</v>
      </c>
      <c r="IB6" s="392"/>
      <c r="IC6" s="392" t="s">
        <v>76</v>
      </c>
      <c r="ID6" s="393" t="s">
        <v>76</v>
      </c>
      <c r="IE6" s="391">
        <f t="shared" ref="IE6" si="33">IL6+1</f>
        <v>44638</v>
      </c>
      <c r="IF6" s="392" t="s">
        <v>76</v>
      </c>
      <c r="IG6" s="392" t="s">
        <v>76</v>
      </c>
      <c r="IH6" s="392" t="s">
        <v>107</v>
      </c>
      <c r="II6" s="392"/>
      <c r="IJ6" s="392" t="s">
        <v>76</v>
      </c>
      <c r="IK6" s="393" t="s">
        <v>76</v>
      </c>
      <c r="IL6" s="391">
        <f t="shared" ref="IL6" si="34">IS6+1</f>
        <v>44637</v>
      </c>
      <c r="IM6" s="392" t="s">
        <v>76</v>
      </c>
      <c r="IN6" s="392" t="s">
        <v>76</v>
      </c>
      <c r="IO6" s="392" t="s">
        <v>107</v>
      </c>
      <c r="IP6" s="392"/>
      <c r="IQ6" s="392" t="s">
        <v>76</v>
      </c>
      <c r="IR6" s="393" t="s">
        <v>76</v>
      </c>
      <c r="IS6" s="391">
        <f t="shared" ref="IS6" si="35">IZ6+1</f>
        <v>44636</v>
      </c>
      <c r="IT6" s="392" t="s">
        <v>76</v>
      </c>
      <c r="IU6" s="392" t="s">
        <v>76</v>
      </c>
      <c r="IV6" s="392" t="s">
        <v>107</v>
      </c>
      <c r="IW6" s="392"/>
      <c r="IX6" s="392" t="s">
        <v>76</v>
      </c>
      <c r="IY6" s="393" t="s">
        <v>76</v>
      </c>
      <c r="IZ6" s="391">
        <f t="shared" ref="IZ6" si="36">JG6+1</f>
        <v>44635</v>
      </c>
      <c r="JA6" s="392" t="s">
        <v>76</v>
      </c>
      <c r="JB6" s="392" t="s">
        <v>76</v>
      </c>
      <c r="JC6" s="392" t="s">
        <v>107</v>
      </c>
      <c r="JD6" s="392"/>
      <c r="JE6" s="392" t="s">
        <v>76</v>
      </c>
      <c r="JF6" s="393" t="s">
        <v>76</v>
      </c>
      <c r="JG6" s="391">
        <f t="shared" ref="JG6" si="37">JN6+1</f>
        <v>44634</v>
      </c>
      <c r="JH6" s="392" t="s">
        <v>76</v>
      </c>
      <c r="JI6" s="392" t="s">
        <v>76</v>
      </c>
      <c r="JJ6" s="392" t="s">
        <v>107</v>
      </c>
      <c r="JK6" s="392"/>
      <c r="JL6" s="392" t="s">
        <v>76</v>
      </c>
      <c r="JM6" s="393" t="s">
        <v>76</v>
      </c>
      <c r="JN6" s="391">
        <f t="shared" ref="JN6" si="38">JU6+1</f>
        <v>44633</v>
      </c>
      <c r="JO6" s="392" t="s">
        <v>76</v>
      </c>
      <c r="JP6" s="392" t="s">
        <v>76</v>
      </c>
      <c r="JQ6" s="392" t="s">
        <v>107</v>
      </c>
      <c r="JR6" s="392"/>
      <c r="JS6" s="392" t="s">
        <v>76</v>
      </c>
      <c r="JT6" s="393" t="s">
        <v>76</v>
      </c>
      <c r="JU6" s="391">
        <f t="shared" ref="JU6" si="39">KB6+1</f>
        <v>44632</v>
      </c>
      <c r="JV6" s="392" t="s">
        <v>76</v>
      </c>
      <c r="JW6" s="392" t="s">
        <v>76</v>
      </c>
      <c r="JX6" s="392" t="s">
        <v>107</v>
      </c>
      <c r="JY6" s="392"/>
      <c r="JZ6" s="392" t="s">
        <v>76</v>
      </c>
      <c r="KA6" s="393" t="s">
        <v>76</v>
      </c>
      <c r="KB6" s="391">
        <f t="shared" ref="KB6" si="40">KI6+1</f>
        <v>44631</v>
      </c>
      <c r="KC6" s="392" t="s">
        <v>76</v>
      </c>
      <c r="KD6" s="392" t="s">
        <v>76</v>
      </c>
      <c r="KE6" s="392" t="s">
        <v>107</v>
      </c>
      <c r="KF6" s="392"/>
      <c r="KG6" s="392" t="s">
        <v>76</v>
      </c>
      <c r="KH6" s="393" t="s">
        <v>76</v>
      </c>
      <c r="KI6" s="391">
        <f t="shared" ref="KI6" si="41">KP6+1</f>
        <v>44630</v>
      </c>
      <c r="KJ6" s="392" t="s">
        <v>76</v>
      </c>
      <c r="KK6" s="392" t="s">
        <v>76</v>
      </c>
      <c r="KL6" s="392" t="s">
        <v>107</v>
      </c>
      <c r="KM6" s="392"/>
      <c r="KN6" s="392" t="s">
        <v>76</v>
      </c>
      <c r="KO6" s="393" t="s">
        <v>76</v>
      </c>
      <c r="KP6" s="391">
        <f t="shared" ref="KP6" si="42">KW6+1</f>
        <v>44629</v>
      </c>
      <c r="KQ6" s="392" t="s">
        <v>76</v>
      </c>
      <c r="KR6" s="392" t="s">
        <v>76</v>
      </c>
      <c r="KS6" s="392" t="s">
        <v>107</v>
      </c>
      <c r="KT6" s="392"/>
      <c r="KU6" s="392" t="s">
        <v>76</v>
      </c>
      <c r="KV6" s="393" t="s">
        <v>76</v>
      </c>
      <c r="KW6" s="391">
        <f t="shared" ref="KW6" si="43">LD6+1</f>
        <v>44628</v>
      </c>
      <c r="KX6" s="392" t="s">
        <v>76</v>
      </c>
      <c r="KY6" s="392" t="s">
        <v>76</v>
      </c>
      <c r="KZ6" s="392" t="s">
        <v>107</v>
      </c>
      <c r="LA6" s="392"/>
      <c r="LB6" s="392" t="s">
        <v>76</v>
      </c>
      <c r="LC6" s="393" t="s">
        <v>76</v>
      </c>
      <c r="LD6" s="391">
        <f t="shared" ref="LD6" si="44">LK6+1</f>
        <v>44627</v>
      </c>
      <c r="LE6" s="392" t="s">
        <v>76</v>
      </c>
      <c r="LF6" s="392" t="s">
        <v>76</v>
      </c>
      <c r="LG6" s="392" t="s">
        <v>107</v>
      </c>
      <c r="LH6" s="392"/>
      <c r="LI6" s="392" t="s">
        <v>76</v>
      </c>
      <c r="LJ6" s="393" t="s">
        <v>76</v>
      </c>
      <c r="LK6" s="391">
        <f t="shared" ref="LK6" si="45">LR6+1</f>
        <v>44626</v>
      </c>
      <c r="LL6" s="392" t="s">
        <v>76</v>
      </c>
      <c r="LM6" s="392" t="s">
        <v>76</v>
      </c>
      <c r="LN6" s="392" t="s">
        <v>107</v>
      </c>
      <c r="LO6" s="392"/>
      <c r="LP6" s="392" t="s">
        <v>76</v>
      </c>
      <c r="LQ6" s="393" t="s">
        <v>76</v>
      </c>
      <c r="LR6" s="391">
        <f t="shared" ref="LR6" si="46">LY6+1</f>
        <v>44625</v>
      </c>
      <c r="LS6" s="392" t="s">
        <v>76</v>
      </c>
      <c r="LT6" s="392" t="s">
        <v>76</v>
      </c>
      <c r="LU6" s="392" t="s">
        <v>107</v>
      </c>
      <c r="LV6" s="392"/>
      <c r="LW6" s="392" t="s">
        <v>76</v>
      </c>
      <c r="LX6" s="393" t="s">
        <v>76</v>
      </c>
      <c r="LY6" s="391">
        <f t="shared" ref="LY6" si="47">MF6+1</f>
        <v>44624</v>
      </c>
      <c r="LZ6" s="392" t="s">
        <v>76</v>
      </c>
      <c r="MA6" s="392" t="s">
        <v>76</v>
      </c>
      <c r="MB6" s="392" t="s">
        <v>107</v>
      </c>
      <c r="MC6" s="392"/>
      <c r="MD6" s="392" t="s">
        <v>76</v>
      </c>
      <c r="ME6" s="393" t="s">
        <v>76</v>
      </c>
      <c r="MF6" s="391">
        <f t="shared" ref="MF6" si="48">MM6+1</f>
        <v>44623</v>
      </c>
      <c r="MG6" s="392" t="s">
        <v>76</v>
      </c>
      <c r="MH6" s="392" t="s">
        <v>76</v>
      </c>
      <c r="MI6" s="392" t="s">
        <v>107</v>
      </c>
      <c r="MJ6" s="392"/>
      <c r="MK6" s="392" t="s">
        <v>76</v>
      </c>
      <c r="ML6" s="393" t="s">
        <v>76</v>
      </c>
      <c r="MM6" s="391">
        <f t="shared" ref="MM6" si="49">MT6+1</f>
        <v>44622</v>
      </c>
      <c r="MN6" s="392" t="s">
        <v>76</v>
      </c>
      <c r="MO6" s="392" t="s">
        <v>76</v>
      </c>
      <c r="MP6" s="392" t="s">
        <v>107</v>
      </c>
      <c r="MQ6" s="392"/>
      <c r="MR6" s="392" t="s">
        <v>76</v>
      </c>
      <c r="MS6" s="393" t="s">
        <v>76</v>
      </c>
      <c r="MT6" s="391">
        <f t="shared" ref="MT6" si="50">NA6+1</f>
        <v>44621</v>
      </c>
      <c r="MU6" s="392" t="s">
        <v>76</v>
      </c>
      <c r="MV6" s="392" t="s">
        <v>76</v>
      </c>
      <c r="MW6" s="392" t="s">
        <v>107</v>
      </c>
      <c r="MX6" s="392"/>
      <c r="MY6" s="392" t="s">
        <v>76</v>
      </c>
      <c r="MZ6" s="393" t="s">
        <v>76</v>
      </c>
      <c r="NA6" s="391">
        <f t="shared" ref="NA6" si="51">NH6+1</f>
        <v>44620</v>
      </c>
      <c r="NB6" s="392" t="s">
        <v>76</v>
      </c>
      <c r="NC6" s="392" t="s">
        <v>76</v>
      </c>
      <c r="ND6" s="392" t="s">
        <v>107</v>
      </c>
      <c r="NE6" s="392"/>
      <c r="NF6" s="392" t="s">
        <v>76</v>
      </c>
      <c r="NG6" s="393" t="s">
        <v>76</v>
      </c>
      <c r="NH6" s="391">
        <f t="shared" ref="NH6" si="52">NO6+1</f>
        <v>44619</v>
      </c>
      <c r="NI6" s="392" t="s">
        <v>76</v>
      </c>
      <c r="NJ6" s="392" t="s">
        <v>76</v>
      </c>
      <c r="NK6" s="392" t="s">
        <v>107</v>
      </c>
      <c r="NL6" s="392"/>
      <c r="NM6" s="392" t="s">
        <v>76</v>
      </c>
      <c r="NN6" s="393" t="s">
        <v>76</v>
      </c>
      <c r="NO6" s="391">
        <f t="shared" ref="NO6" si="53">NV6+1</f>
        <v>44618</v>
      </c>
      <c r="NP6" s="392" t="s">
        <v>76</v>
      </c>
      <c r="NQ6" s="392" t="s">
        <v>76</v>
      </c>
      <c r="NR6" s="392" t="s">
        <v>107</v>
      </c>
      <c r="NS6" s="392"/>
      <c r="NT6" s="392" t="s">
        <v>76</v>
      </c>
      <c r="NU6" s="393" t="s">
        <v>76</v>
      </c>
      <c r="NV6" s="391">
        <f t="shared" ref="NV6" si="54">OC6+1</f>
        <v>44617</v>
      </c>
      <c r="NW6" s="392" t="s">
        <v>76</v>
      </c>
      <c r="NX6" s="392" t="s">
        <v>76</v>
      </c>
      <c r="NY6" s="392" t="s">
        <v>107</v>
      </c>
      <c r="NZ6" s="392"/>
      <c r="OA6" s="392" t="s">
        <v>76</v>
      </c>
      <c r="OB6" s="393" t="s">
        <v>76</v>
      </c>
      <c r="OC6" s="391">
        <f t="shared" ref="OC6" si="55">OJ6+1</f>
        <v>44616</v>
      </c>
      <c r="OD6" s="392" t="s">
        <v>76</v>
      </c>
      <c r="OE6" s="392" t="s">
        <v>76</v>
      </c>
      <c r="OF6" s="392" t="s">
        <v>107</v>
      </c>
      <c r="OG6" s="392"/>
      <c r="OH6" s="392" t="s">
        <v>76</v>
      </c>
      <c r="OI6" s="393" t="s">
        <v>76</v>
      </c>
      <c r="OJ6" s="391">
        <f t="shared" ref="OJ6" si="56">OQ6+1</f>
        <v>44615</v>
      </c>
      <c r="OK6" s="392" t="s">
        <v>76</v>
      </c>
      <c r="OL6" s="392" t="s">
        <v>76</v>
      </c>
      <c r="OM6" s="392" t="s">
        <v>107</v>
      </c>
      <c r="ON6" s="392"/>
      <c r="OO6" s="392" t="s">
        <v>76</v>
      </c>
      <c r="OP6" s="393" t="s">
        <v>76</v>
      </c>
      <c r="OQ6" s="391">
        <f t="shared" ref="OQ6" si="57">OX6+1</f>
        <v>44614</v>
      </c>
      <c r="OR6" s="392" t="s">
        <v>76</v>
      </c>
      <c r="OS6" s="392" t="s">
        <v>76</v>
      </c>
      <c r="OT6" s="392" t="s">
        <v>107</v>
      </c>
      <c r="OU6" s="392"/>
      <c r="OV6" s="392" t="s">
        <v>76</v>
      </c>
      <c r="OW6" s="393" t="s">
        <v>76</v>
      </c>
      <c r="OX6" s="391">
        <f t="shared" ref="OX6" si="58">PE6+1</f>
        <v>44613</v>
      </c>
      <c r="OY6" s="392" t="s">
        <v>76</v>
      </c>
      <c r="OZ6" s="392" t="s">
        <v>76</v>
      </c>
      <c r="PA6" s="392" t="s">
        <v>107</v>
      </c>
      <c r="PB6" s="392"/>
      <c r="PC6" s="392" t="s">
        <v>76</v>
      </c>
      <c r="PD6" s="393" t="s">
        <v>76</v>
      </c>
      <c r="PE6" s="391">
        <f t="shared" ref="PE6" si="59">PL6+1</f>
        <v>44612</v>
      </c>
      <c r="PF6" s="392" t="s">
        <v>76</v>
      </c>
      <c r="PG6" s="392" t="s">
        <v>76</v>
      </c>
      <c r="PH6" s="392" t="s">
        <v>107</v>
      </c>
      <c r="PI6" s="392"/>
      <c r="PJ6" s="392" t="s">
        <v>76</v>
      </c>
      <c r="PK6" s="393" t="s">
        <v>76</v>
      </c>
      <c r="PL6" s="391">
        <f t="shared" ref="PL6" si="60">PS6+1</f>
        <v>44611</v>
      </c>
      <c r="PM6" s="392" t="s">
        <v>76</v>
      </c>
      <c r="PN6" s="392" t="s">
        <v>76</v>
      </c>
      <c r="PO6" s="392" t="s">
        <v>107</v>
      </c>
      <c r="PP6" s="392"/>
      <c r="PQ6" s="392" t="s">
        <v>76</v>
      </c>
      <c r="PR6" s="393" t="s">
        <v>76</v>
      </c>
      <c r="PS6" s="391">
        <f t="shared" ref="PS6" si="61">PZ6+1</f>
        <v>44610</v>
      </c>
      <c r="PT6" s="392" t="s">
        <v>76</v>
      </c>
      <c r="PU6" s="392" t="s">
        <v>76</v>
      </c>
      <c r="PV6" s="392" t="s">
        <v>107</v>
      </c>
      <c r="PW6" s="392"/>
      <c r="PX6" s="392" t="s">
        <v>76</v>
      </c>
      <c r="PY6" s="393" t="s">
        <v>76</v>
      </c>
      <c r="PZ6" s="391">
        <f t="shared" ref="PZ6" si="62">QG6+1</f>
        <v>44609</v>
      </c>
      <c r="QA6" s="392" t="s">
        <v>76</v>
      </c>
      <c r="QB6" s="392" t="s">
        <v>76</v>
      </c>
      <c r="QC6" s="392" t="s">
        <v>107</v>
      </c>
      <c r="QD6" s="392"/>
      <c r="QE6" s="392" t="s">
        <v>76</v>
      </c>
      <c r="QF6" s="393" t="s">
        <v>76</v>
      </c>
      <c r="QG6" s="391">
        <f t="shared" ref="QG6" si="63">QN6+1</f>
        <v>44608</v>
      </c>
      <c r="QH6" s="392" t="s">
        <v>76</v>
      </c>
      <c r="QI6" s="392" t="s">
        <v>76</v>
      </c>
      <c r="QJ6" s="392" t="s">
        <v>107</v>
      </c>
      <c r="QK6" s="392"/>
      <c r="QL6" s="392" t="s">
        <v>76</v>
      </c>
      <c r="QM6" s="393" t="s">
        <v>76</v>
      </c>
      <c r="QN6" s="391">
        <f t="shared" ref="QN6" si="64">QU6+1</f>
        <v>44607</v>
      </c>
      <c r="QO6" s="392" t="s">
        <v>76</v>
      </c>
      <c r="QP6" s="392" t="s">
        <v>76</v>
      </c>
      <c r="QQ6" s="392" t="s">
        <v>107</v>
      </c>
      <c r="QR6" s="392"/>
      <c r="QS6" s="392" t="s">
        <v>76</v>
      </c>
      <c r="QT6" s="393" t="s">
        <v>76</v>
      </c>
      <c r="QU6" s="391">
        <f t="shared" ref="QU6" si="65">RB6+1</f>
        <v>44606</v>
      </c>
      <c r="QV6" s="392" t="s">
        <v>76</v>
      </c>
      <c r="QW6" s="392" t="s">
        <v>76</v>
      </c>
      <c r="QX6" s="392" t="s">
        <v>107</v>
      </c>
      <c r="QY6" s="392"/>
      <c r="QZ6" s="392" t="s">
        <v>76</v>
      </c>
      <c r="RA6" s="393" t="s">
        <v>76</v>
      </c>
      <c r="RB6" s="391">
        <f t="shared" ref="RB6" si="66">RI6+1</f>
        <v>44605</v>
      </c>
      <c r="RC6" s="392" t="s">
        <v>76</v>
      </c>
      <c r="RD6" s="392" t="s">
        <v>76</v>
      </c>
      <c r="RE6" s="392" t="s">
        <v>107</v>
      </c>
      <c r="RF6" s="392"/>
      <c r="RG6" s="392" t="s">
        <v>76</v>
      </c>
      <c r="RH6" s="393" t="s">
        <v>76</v>
      </c>
      <c r="RI6" s="391">
        <f t="shared" ref="RI6" si="67">RP6+1</f>
        <v>44604</v>
      </c>
      <c r="RJ6" s="392" t="s">
        <v>76</v>
      </c>
      <c r="RK6" s="392" t="s">
        <v>76</v>
      </c>
      <c r="RL6" s="392" t="s">
        <v>107</v>
      </c>
      <c r="RM6" s="392"/>
      <c r="RN6" s="392" t="s">
        <v>76</v>
      </c>
      <c r="RO6" s="393" t="s">
        <v>76</v>
      </c>
      <c r="RP6" s="391">
        <f t="shared" ref="RP6" si="68">RW6+1</f>
        <v>44603</v>
      </c>
      <c r="RQ6" s="392" t="s">
        <v>76</v>
      </c>
      <c r="RR6" s="392" t="s">
        <v>76</v>
      </c>
      <c r="RS6" s="392" t="s">
        <v>107</v>
      </c>
      <c r="RT6" s="392"/>
      <c r="RU6" s="392" t="s">
        <v>76</v>
      </c>
      <c r="RV6" s="393" t="s">
        <v>76</v>
      </c>
      <c r="RW6" s="391">
        <f t="shared" ref="RW6" si="69">SD6+1</f>
        <v>44602</v>
      </c>
      <c r="RX6" s="392" t="s">
        <v>76</v>
      </c>
      <c r="RY6" s="392" t="s">
        <v>76</v>
      </c>
      <c r="RZ6" s="392" t="s">
        <v>107</v>
      </c>
      <c r="SA6" s="392"/>
      <c r="SB6" s="392" t="s">
        <v>76</v>
      </c>
      <c r="SC6" s="393" t="s">
        <v>76</v>
      </c>
      <c r="SD6" s="391">
        <f t="shared" ref="SD6" si="70">SK6+1</f>
        <v>44601</v>
      </c>
      <c r="SE6" s="392" t="s">
        <v>76</v>
      </c>
      <c r="SF6" s="392" t="s">
        <v>76</v>
      </c>
      <c r="SG6" s="392" t="s">
        <v>107</v>
      </c>
      <c r="SH6" s="392"/>
      <c r="SI6" s="392" t="s">
        <v>76</v>
      </c>
      <c r="SJ6" s="393" t="s">
        <v>76</v>
      </c>
      <c r="SK6" s="391">
        <f t="shared" ref="SK6" si="71">SR6+1</f>
        <v>44600</v>
      </c>
      <c r="SL6" s="392" t="s">
        <v>76</v>
      </c>
      <c r="SM6" s="392" t="s">
        <v>76</v>
      </c>
      <c r="SN6" s="392" t="s">
        <v>107</v>
      </c>
      <c r="SO6" s="392"/>
      <c r="SP6" s="392" t="s">
        <v>76</v>
      </c>
      <c r="SQ6" s="393" t="s">
        <v>76</v>
      </c>
      <c r="SR6" s="391">
        <f t="shared" ref="SR6" si="72">SY6+1</f>
        <v>44599</v>
      </c>
      <c r="SS6" s="392" t="s">
        <v>76</v>
      </c>
      <c r="ST6" s="392" t="s">
        <v>76</v>
      </c>
      <c r="SU6" s="392" t="s">
        <v>107</v>
      </c>
      <c r="SV6" s="392"/>
      <c r="SW6" s="392" t="s">
        <v>76</v>
      </c>
      <c r="SX6" s="393" t="s">
        <v>76</v>
      </c>
      <c r="SY6" s="391">
        <f t="shared" ref="SY6" si="73">TF6+1</f>
        <v>44598</v>
      </c>
      <c r="SZ6" s="392" t="s">
        <v>76</v>
      </c>
      <c r="TA6" s="392" t="s">
        <v>76</v>
      </c>
      <c r="TB6" s="392" t="s">
        <v>107</v>
      </c>
      <c r="TC6" s="392"/>
      <c r="TD6" s="392" t="s">
        <v>76</v>
      </c>
      <c r="TE6" s="393" t="s">
        <v>76</v>
      </c>
      <c r="TF6" s="391">
        <f t="shared" ref="TF6" si="74">TM6+1</f>
        <v>44597</v>
      </c>
      <c r="TG6" s="392" t="s">
        <v>76</v>
      </c>
      <c r="TH6" s="392" t="s">
        <v>76</v>
      </c>
      <c r="TI6" s="392" t="s">
        <v>107</v>
      </c>
      <c r="TJ6" s="392"/>
      <c r="TK6" s="392" t="s">
        <v>76</v>
      </c>
      <c r="TL6" s="393" t="s">
        <v>76</v>
      </c>
      <c r="TM6" s="391">
        <f t="shared" ref="TM6" si="75">TT6+1</f>
        <v>44596</v>
      </c>
      <c r="TN6" s="392" t="s">
        <v>76</v>
      </c>
      <c r="TO6" s="392" t="s">
        <v>76</v>
      </c>
      <c r="TP6" s="392" t="s">
        <v>107</v>
      </c>
      <c r="TQ6" s="392"/>
      <c r="TR6" s="392" t="s">
        <v>76</v>
      </c>
      <c r="TS6" s="393" t="s">
        <v>76</v>
      </c>
      <c r="TT6" s="391">
        <f t="shared" ref="TT6" si="76">UA6+1</f>
        <v>44595</v>
      </c>
      <c r="TU6" s="392" t="s">
        <v>76</v>
      </c>
      <c r="TV6" s="392" t="s">
        <v>76</v>
      </c>
      <c r="TW6" s="392" t="s">
        <v>107</v>
      </c>
      <c r="TX6" s="392"/>
      <c r="TY6" s="392" t="s">
        <v>76</v>
      </c>
      <c r="TZ6" s="393" t="s">
        <v>76</v>
      </c>
      <c r="UA6" s="391">
        <f t="shared" ref="UA6" si="77">UH6+1</f>
        <v>44594</v>
      </c>
      <c r="UB6" s="392" t="s">
        <v>76</v>
      </c>
      <c r="UC6" s="392" t="s">
        <v>76</v>
      </c>
      <c r="UD6" s="392" t="s">
        <v>107</v>
      </c>
      <c r="UE6" s="392"/>
      <c r="UF6" s="392" t="s">
        <v>76</v>
      </c>
      <c r="UG6" s="393" t="s">
        <v>76</v>
      </c>
      <c r="UH6" s="391">
        <f t="shared" ref="UH6" si="78">UO6+1</f>
        <v>44593</v>
      </c>
      <c r="UI6" s="392" t="s">
        <v>76</v>
      </c>
      <c r="UJ6" s="392" t="s">
        <v>76</v>
      </c>
      <c r="UK6" s="392" t="s">
        <v>107</v>
      </c>
      <c r="UL6" s="392"/>
      <c r="UM6" s="392" t="s">
        <v>76</v>
      </c>
      <c r="UN6" s="393" t="s">
        <v>76</v>
      </c>
      <c r="UO6" s="391">
        <f t="shared" ref="UO6" si="79">UV6+1</f>
        <v>44592</v>
      </c>
      <c r="UP6" s="392" t="s">
        <v>76</v>
      </c>
      <c r="UQ6" s="392" t="s">
        <v>76</v>
      </c>
      <c r="UR6" s="392" t="s">
        <v>107</v>
      </c>
      <c r="US6" s="392"/>
      <c r="UT6" s="392" t="s">
        <v>76</v>
      </c>
      <c r="UU6" s="393" t="s">
        <v>76</v>
      </c>
      <c r="UV6" s="391">
        <f t="shared" ref="UV6" si="80">VC6+1</f>
        <v>44591</v>
      </c>
      <c r="UW6" s="392" t="s">
        <v>76</v>
      </c>
      <c r="UX6" s="392" t="s">
        <v>76</v>
      </c>
      <c r="UY6" s="392" t="s">
        <v>107</v>
      </c>
      <c r="UZ6" s="392"/>
      <c r="VA6" s="392" t="s">
        <v>76</v>
      </c>
      <c r="VB6" s="393" t="s">
        <v>76</v>
      </c>
      <c r="VC6" s="391">
        <f t="shared" ref="VC6" si="81">VJ6+1</f>
        <v>44590</v>
      </c>
      <c r="VD6" s="392" t="s">
        <v>76</v>
      </c>
      <c r="VE6" s="392" t="s">
        <v>76</v>
      </c>
      <c r="VF6" s="392" t="s">
        <v>107</v>
      </c>
      <c r="VG6" s="392"/>
      <c r="VH6" s="392" t="s">
        <v>76</v>
      </c>
      <c r="VI6" s="393" t="s">
        <v>76</v>
      </c>
      <c r="VJ6" s="391">
        <f t="shared" ref="VJ6" si="82">VQ6+1</f>
        <v>44589</v>
      </c>
      <c r="VK6" s="392" t="s">
        <v>76</v>
      </c>
      <c r="VL6" s="392" t="s">
        <v>76</v>
      </c>
      <c r="VM6" s="392" t="s">
        <v>107</v>
      </c>
      <c r="VN6" s="392"/>
      <c r="VO6" s="392" t="s">
        <v>76</v>
      </c>
      <c r="VP6" s="393" t="s">
        <v>76</v>
      </c>
      <c r="VQ6" s="391">
        <f t="shared" ref="VQ6" si="83">VX6+1</f>
        <v>44588</v>
      </c>
      <c r="VR6" s="392" t="s">
        <v>76</v>
      </c>
      <c r="VS6" s="392" t="s">
        <v>76</v>
      </c>
      <c r="VT6" s="392" t="s">
        <v>107</v>
      </c>
      <c r="VU6" s="392"/>
      <c r="VV6" s="392" t="s">
        <v>76</v>
      </c>
      <c r="VW6" s="393" t="s">
        <v>76</v>
      </c>
      <c r="VX6" s="391">
        <f t="shared" ref="VX6" si="84">WE6+1</f>
        <v>44587</v>
      </c>
      <c r="VY6" s="392" t="s">
        <v>76</v>
      </c>
      <c r="VZ6" s="392" t="s">
        <v>76</v>
      </c>
      <c r="WA6" s="392" t="s">
        <v>107</v>
      </c>
      <c r="WB6" s="392"/>
      <c r="WC6" s="392" t="s">
        <v>76</v>
      </c>
      <c r="WD6" s="393" t="s">
        <v>76</v>
      </c>
      <c r="WE6" s="391">
        <f t="shared" ref="WE6" si="85">WL6+1</f>
        <v>44586</v>
      </c>
      <c r="WF6" s="392" t="s">
        <v>76</v>
      </c>
      <c r="WG6" s="392" t="s">
        <v>76</v>
      </c>
      <c r="WH6" s="392" t="s">
        <v>107</v>
      </c>
      <c r="WI6" s="392"/>
      <c r="WJ6" s="392" t="s">
        <v>76</v>
      </c>
      <c r="WK6" s="393" t="s">
        <v>76</v>
      </c>
      <c r="WL6" s="391">
        <f t="shared" ref="WL6" si="86">WS6+1</f>
        <v>44585</v>
      </c>
      <c r="WM6" s="392" t="s">
        <v>76</v>
      </c>
      <c r="WN6" s="392" t="s">
        <v>76</v>
      </c>
      <c r="WO6" s="392" t="s">
        <v>107</v>
      </c>
      <c r="WP6" s="392"/>
      <c r="WQ6" s="392" t="s">
        <v>76</v>
      </c>
      <c r="WR6" s="393" t="s">
        <v>76</v>
      </c>
      <c r="WS6" s="391">
        <f t="shared" ref="WS6" si="87">WZ6+1</f>
        <v>44584</v>
      </c>
      <c r="WT6" s="392" t="s">
        <v>76</v>
      </c>
      <c r="WU6" s="392" t="s">
        <v>76</v>
      </c>
      <c r="WV6" s="392" t="s">
        <v>107</v>
      </c>
      <c r="WW6" s="392"/>
      <c r="WX6" s="392" t="s">
        <v>76</v>
      </c>
      <c r="WY6" s="393" t="s">
        <v>76</v>
      </c>
      <c r="WZ6" s="391">
        <f t="shared" ref="WZ6" si="88">XG6+1</f>
        <v>44583</v>
      </c>
      <c r="XA6" s="392" t="s">
        <v>76</v>
      </c>
      <c r="XB6" s="392" t="s">
        <v>76</v>
      </c>
      <c r="XC6" s="392" t="s">
        <v>107</v>
      </c>
      <c r="XD6" s="392"/>
      <c r="XE6" s="392" t="s">
        <v>76</v>
      </c>
      <c r="XF6" s="393" t="s">
        <v>76</v>
      </c>
      <c r="XG6" s="391">
        <f t="shared" ref="XG6" si="89">XN6+1</f>
        <v>44582</v>
      </c>
      <c r="XH6" s="392" t="s">
        <v>76</v>
      </c>
      <c r="XI6" s="392" t="s">
        <v>76</v>
      </c>
      <c r="XJ6" s="392" t="s">
        <v>107</v>
      </c>
      <c r="XK6" s="392"/>
      <c r="XL6" s="392" t="s">
        <v>76</v>
      </c>
      <c r="XM6" s="393" t="s">
        <v>76</v>
      </c>
      <c r="XN6" s="391">
        <f t="shared" ref="XN6" si="90">XU6+1</f>
        <v>44581</v>
      </c>
      <c r="XO6" s="392" t="s">
        <v>76</v>
      </c>
      <c r="XP6" s="392" t="s">
        <v>76</v>
      </c>
      <c r="XQ6" s="392" t="s">
        <v>107</v>
      </c>
      <c r="XR6" s="392"/>
      <c r="XS6" s="392" t="s">
        <v>76</v>
      </c>
      <c r="XT6" s="393" t="s">
        <v>76</v>
      </c>
      <c r="XU6" s="391">
        <f t="shared" ref="XU6" si="91">YB6+1</f>
        <v>44580</v>
      </c>
      <c r="XV6" s="392" t="s">
        <v>76</v>
      </c>
      <c r="XW6" s="392" t="s">
        <v>76</v>
      </c>
      <c r="XX6" s="392" t="s">
        <v>107</v>
      </c>
      <c r="XY6" s="392"/>
      <c r="XZ6" s="392" t="s">
        <v>76</v>
      </c>
      <c r="YA6" s="393" t="s">
        <v>76</v>
      </c>
      <c r="YB6" s="391">
        <f t="shared" ref="YB6" si="92">YI6+1</f>
        <v>44579</v>
      </c>
      <c r="YC6" s="392" t="s">
        <v>76</v>
      </c>
      <c r="YD6" s="392" t="s">
        <v>76</v>
      </c>
      <c r="YE6" s="392" t="s">
        <v>107</v>
      </c>
      <c r="YF6" s="392"/>
      <c r="YG6" s="392" t="s">
        <v>76</v>
      </c>
      <c r="YH6" s="393" t="s">
        <v>76</v>
      </c>
      <c r="YI6" s="391">
        <f t="shared" ref="YI6" si="93">YP6+1</f>
        <v>44578</v>
      </c>
      <c r="YJ6" s="392" t="s">
        <v>76</v>
      </c>
      <c r="YK6" s="392" t="s">
        <v>76</v>
      </c>
      <c r="YL6" s="392" t="s">
        <v>107</v>
      </c>
      <c r="YM6" s="392"/>
      <c r="YN6" s="392" t="s">
        <v>76</v>
      </c>
      <c r="YO6" s="393" t="s">
        <v>76</v>
      </c>
      <c r="YP6" s="391">
        <f t="shared" ref="YP6" si="94">YW6+1</f>
        <v>44577</v>
      </c>
      <c r="YQ6" s="392" t="s">
        <v>76</v>
      </c>
      <c r="YR6" s="392" t="s">
        <v>76</v>
      </c>
      <c r="YS6" s="392" t="s">
        <v>107</v>
      </c>
      <c r="YT6" s="392"/>
      <c r="YU6" s="392" t="s">
        <v>76</v>
      </c>
      <c r="YV6" s="393" t="s">
        <v>76</v>
      </c>
      <c r="YW6" s="391">
        <f t="shared" ref="YW6" si="95">ZD6+1</f>
        <v>44576</v>
      </c>
      <c r="YX6" s="392" t="s">
        <v>76</v>
      </c>
      <c r="YY6" s="392" t="s">
        <v>76</v>
      </c>
      <c r="YZ6" s="392" t="s">
        <v>107</v>
      </c>
      <c r="ZA6" s="392"/>
      <c r="ZB6" s="392" t="s">
        <v>76</v>
      </c>
      <c r="ZC6" s="393" t="s">
        <v>76</v>
      </c>
      <c r="ZD6" s="391">
        <f t="shared" ref="ZD6" si="96">ZK6+1</f>
        <v>44575</v>
      </c>
      <c r="ZE6" s="392" t="s">
        <v>76</v>
      </c>
      <c r="ZF6" s="392" t="s">
        <v>76</v>
      </c>
      <c r="ZG6" s="392" t="s">
        <v>107</v>
      </c>
      <c r="ZH6" s="392"/>
      <c r="ZI6" s="392" t="s">
        <v>76</v>
      </c>
      <c r="ZJ6" s="393" t="s">
        <v>76</v>
      </c>
      <c r="ZK6" s="391">
        <f t="shared" ref="ZK6" si="97">ZR6+1</f>
        <v>44574</v>
      </c>
      <c r="ZL6" s="392" t="s">
        <v>76</v>
      </c>
      <c r="ZM6" s="392" t="s">
        <v>76</v>
      </c>
      <c r="ZN6" s="392" t="s">
        <v>107</v>
      </c>
      <c r="ZO6" s="392"/>
      <c r="ZP6" s="392" t="s">
        <v>76</v>
      </c>
      <c r="ZQ6" s="393" t="s">
        <v>76</v>
      </c>
      <c r="ZR6" s="391">
        <f t="shared" ref="ZR6" si="98">ZY6+1</f>
        <v>44573</v>
      </c>
      <c r="ZS6" s="392" t="s">
        <v>76</v>
      </c>
      <c r="ZT6" s="392" t="s">
        <v>76</v>
      </c>
      <c r="ZU6" s="392" t="s">
        <v>107</v>
      </c>
      <c r="ZV6" s="392"/>
      <c r="ZW6" s="392" t="s">
        <v>76</v>
      </c>
      <c r="ZX6" s="393" t="s">
        <v>76</v>
      </c>
      <c r="ZY6" s="391">
        <f t="shared" ref="ZY6" si="99">AAF6+1</f>
        <v>44572</v>
      </c>
      <c r="ZZ6" s="392" t="s">
        <v>76</v>
      </c>
      <c r="AAA6" s="392" t="s">
        <v>76</v>
      </c>
      <c r="AAB6" s="392" t="s">
        <v>107</v>
      </c>
      <c r="AAC6" s="392"/>
      <c r="AAD6" s="392" t="s">
        <v>76</v>
      </c>
      <c r="AAE6" s="393" t="s">
        <v>76</v>
      </c>
      <c r="AAF6" s="391">
        <f t="shared" ref="AAF6" si="100">AAM6+1</f>
        <v>44571</v>
      </c>
      <c r="AAG6" s="392" t="s">
        <v>76</v>
      </c>
      <c r="AAH6" s="392" t="s">
        <v>76</v>
      </c>
      <c r="AAI6" s="392" t="s">
        <v>107</v>
      </c>
      <c r="AAJ6" s="392"/>
      <c r="AAK6" s="392" t="s">
        <v>76</v>
      </c>
      <c r="AAL6" s="393" t="s">
        <v>76</v>
      </c>
      <c r="AAM6" s="391">
        <f t="shared" ref="AAM6" si="101">AAT6+1</f>
        <v>44570</v>
      </c>
      <c r="AAN6" s="392" t="s">
        <v>76</v>
      </c>
      <c r="AAO6" s="392" t="s">
        <v>76</v>
      </c>
      <c r="AAP6" s="392" t="s">
        <v>107</v>
      </c>
      <c r="AAQ6" s="392"/>
      <c r="AAR6" s="392" t="s">
        <v>76</v>
      </c>
      <c r="AAS6" s="393" t="s">
        <v>76</v>
      </c>
      <c r="AAT6" s="391">
        <f t="shared" ref="AAT6" si="102">ABA6+1</f>
        <v>44569</v>
      </c>
      <c r="AAU6" s="392" t="s">
        <v>76</v>
      </c>
      <c r="AAV6" s="392" t="s">
        <v>76</v>
      </c>
      <c r="AAW6" s="392" t="s">
        <v>107</v>
      </c>
      <c r="AAX6" s="392"/>
      <c r="AAY6" s="392" t="s">
        <v>76</v>
      </c>
      <c r="AAZ6" s="393" t="s">
        <v>76</v>
      </c>
      <c r="ABA6" s="391">
        <f t="shared" ref="ABA6" si="103">ABH6+1</f>
        <v>44568</v>
      </c>
      <c r="ABB6" s="392" t="s">
        <v>76</v>
      </c>
      <c r="ABC6" s="392" t="s">
        <v>76</v>
      </c>
      <c r="ABD6" s="392" t="s">
        <v>107</v>
      </c>
      <c r="ABE6" s="392"/>
      <c r="ABF6" s="392" t="s">
        <v>76</v>
      </c>
      <c r="ABG6" s="393" t="s">
        <v>76</v>
      </c>
      <c r="ABH6" s="391">
        <f t="shared" ref="ABH6" si="104">ABO6+1</f>
        <v>44567</v>
      </c>
      <c r="ABI6" s="392" t="s">
        <v>76</v>
      </c>
      <c r="ABJ6" s="392" t="s">
        <v>76</v>
      </c>
      <c r="ABK6" s="392" t="s">
        <v>107</v>
      </c>
      <c r="ABL6" s="392"/>
      <c r="ABM6" s="392" t="s">
        <v>76</v>
      </c>
      <c r="ABN6" s="393" t="s">
        <v>76</v>
      </c>
      <c r="ABO6" s="391">
        <f t="shared" ref="ABO6" si="105">ABV6+1</f>
        <v>44566</v>
      </c>
      <c r="ABP6" s="392" t="s">
        <v>76</v>
      </c>
      <c r="ABQ6" s="392" t="s">
        <v>76</v>
      </c>
      <c r="ABR6" s="392" t="s">
        <v>107</v>
      </c>
      <c r="ABS6" s="392"/>
      <c r="ABT6" s="392" t="s">
        <v>76</v>
      </c>
      <c r="ABU6" s="393" t="s">
        <v>76</v>
      </c>
      <c r="ABV6" s="391">
        <f t="shared" ref="ABV6" si="106">ACC6+1</f>
        <v>44565</v>
      </c>
      <c r="ABW6" s="392" t="s">
        <v>76</v>
      </c>
      <c r="ABX6" s="392" t="s">
        <v>76</v>
      </c>
      <c r="ABY6" s="392" t="s">
        <v>107</v>
      </c>
      <c r="ABZ6" s="392"/>
      <c r="ACA6" s="392" t="s">
        <v>76</v>
      </c>
      <c r="ACB6" s="393" t="s">
        <v>76</v>
      </c>
      <c r="ACC6" s="391">
        <f t="shared" ref="ACC6" si="107">ACJ6+1</f>
        <v>44564</v>
      </c>
      <c r="ACD6" s="392" t="s">
        <v>76</v>
      </c>
      <c r="ACE6" s="392" t="s">
        <v>76</v>
      </c>
      <c r="ACF6" s="392" t="s">
        <v>107</v>
      </c>
      <c r="ACG6" s="392"/>
      <c r="ACH6" s="392" t="s">
        <v>76</v>
      </c>
      <c r="ACI6" s="393" t="s">
        <v>76</v>
      </c>
      <c r="ACJ6" s="391">
        <f t="shared" ref="ACJ6" si="108">ACQ6+1</f>
        <v>44563</v>
      </c>
      <c r="ACK6" s="392" t="s">
        <v>76</v>
      </c>
      <c r="ACL6" s="392" t="s">
        <v>76</v>
      </c>
      <c r="ACM6" s="392" t="s">
        <v>107</v>
      </c>
      <c r="ACN6" s="392"/>
      <c r="ACO6" s="392" t="s">
        <v>76</v>
      </c>
      <c r="ACP6" s="393" t="s">
        <v>76</v>
      </c>
      <c r="ACQ6" s="391">
        <f t="shared" ref="ACQ6" si="109">ACX6+1</f>
        <v>44562</v>
      </c>
      <c r="ACR6" s="392" t="s">
        <v>76</v>
      </c>
      <c r="ACS6" s="392" t="s">
        <v>76</v>
      </c>
      <c r="ACT6" s="392" t="s">
        <v>107</v>
      </c>
      <c r="ACU6" s="392"/>
      <c r="ACV6" s="392" t="s">
        <v>76</v>
      </c>
      <c r="ACW6" s="393" t="s">
        <v>76</v>
      </c>
      <c r="ACX6" s="391">
        <f t="shared" ref="ACX6" si="110">ADE6+1</f>
        <v>44561</v>
      </c>
      <c r="ACY6" s="392" t="s">
        <v>76</v>
      </c>
      <c r="ACZ6" s="392" t="s">
        <v>76</v>
      </c>
      <c r="ADA6" s="392" t="s">
        <v>107</v>
      </c>
      <c r="ADB6" s="392"/>
      <c r="ADC6" s="392" t="s">
        <v>76</v>
      </c>
      <c r="ADD6" s="393" t="s">
        <v>76</v>
      </c>
      <c r="ADE6" s="391">
        <f t="shared" ref="ADE6" si="111">ADL6+1</f>
        <v>44560</v>
      </c>
      <c r="ADF6" s="392" t="s">
        <v>76</v>
      </c>
      <c r="ADG6" s="392" t="s">
        <v>76</v>
      </c>
      <c r="ADH6" s="392" t="s">
        <v>107</v>
      </c>
      <c r="ADI6" s="392"/>
      <c r="ADJ6" s="392" t="s">
        <v>76</v>
      </c>
      <c r="ADK6" s="393" t="s">
        <v>76</v>
      </c>
      <c r="ADL6" s="391">
        <f t="shared" ref="ADL6" si="112">ADS6+1</f>
        <v>44559</v>
      </c>
      <c r="ADM6" s="392" t="s">
        <v>76</v>
      </c>
      <c r="ADN6" s="392" t="s">
        <v>76</v>
      </c>
      <c r="ADO6" s="392" t="s">
        <v>107</v>
      </c>
      <c r="ADP6" s="392"/>
      <c r="ADQ6" s="392" t="s">
        <v>76</v>
      </c>
      <c r="ADR6" s="393" t="s">
        <v>76</v>
      </c>
      <c r="ADS6" s="391">
        <f t="shared" ref="ADS6" si="113">ADZ6+1</f>
        <v>44558</v>
      </c>
      <c r="ADT6" s="392" t="s">
        <v>76</v>
      </c>
      <c r="ADU6" s="392" t="s">
        <v>76</v>
      </c>
      <c r="ADV6" s="392" t="s">
        <v>107</v>
      </c>
      <c r="ADW6" s="392"/>
      <c r="ADX6" s="392" t="s">
        <v>76</v>
      </c>
      <c r="ADY6" s="393" t="s">
        <v>76</v>
      </c>
      <c r="ADZ6" s="391">
        <f t="shared" ref="ADZ6" si="114">AEG6+1</f>
        <v>44557</v>
      </c>
      <c r="AEA6" s="392" t="s">
        <v>76</v>
      </c>
      <c r="AEB6" s="392" t="s">
        <v>76</v>
      </c>
      <c r="AEC6" s="392" t="s">
        <v>107</v>
      </c>
      <c r="AED6" s="392"/>
      <c r="AEE6" s="392" t="s">
        <v>76</v>
      </c>
      <c r="AEF6" s="393" t="s">
        <v>76</v>
      </c>
      <c r="AEG6" s="391">
        <f t="shared" ref="AEG6" si="115">AEN6+1</f>
        <v>44556</v>
      </c>
      <c r="AEH6" s="392" t="s">
        <v>76</v>
      </c>
      <c r="AEI6" s="392" t="s">
        <v>76</v>
      </c>
      <c r="AEJ6" s="392" t="s">
        <v>107</v>
      </c>
      <c r="AEK6" s="392"/>
      <c r="AEL6" s="392" t="s">
        <v>76</v>
      </c>
      <c r="AEM6" s="393" t="s">
        <v>76</v>
      </c>
      <c r="AEN6" s="391">
        <f t="shared" ref="AEN6" si="116">AEU6+1</f>
        <v>44555</v>
      </c>
      <c r="AEO6" s="392" t="s">
        <v>76</v>
      </c>
      <c r="AEP6" s="392" t="s">
        <v>76</v>
      </c>
      <c r="AEQ6" s="392" t="s">
        <v>107</v>
      </c>
      <c r="AER6" s="392"/>
      <c r="AES6" s="392" t="s">
        <v>76</v>
      </c>
      <c r="AET6" s="393" t="s">
        <v>76</v>
      </c>
      <c r="AEU6" s="391">
        <f t="shared" ref="AEU6" si="117">AFB6+1</f>
        <v>44554</v>
      </c>
      <c r="AEV6" s="392" t="s">
        <v>76</v>
      </c>
      <c r="AEW6" s="392" t="s">
        <v>76</v>
      </c>
      <c r="AEX6" s="392" t="s">
        <v>107</v>
      </c>
      <c r="AEY6" s="392"/>
      <c r="AEZ6" s="392" t="s">
        <v>76</v>
      </c>
      <c r="AFA6" s="393" t="s">
        <v>76</v>
      </c>
      <c r="AFB6" s="391">
        <f t="shared" ref="AFB6" si="118">AFI6+1</f>
        <v>44553</v>
      </c>
      <c r="AFC6" s="392" t="s">
        <v>76</v>
      </c>
      <c r="AFD6" s="392" t="s">
        <v>76</v>
      </c>
      <c r="AFE6" s="392" t="s">
        <v>107</v>
      </c>
      <c r="AFF6" s="392"/>
      <c r="AFG6" s="392" t="s">
        <v>76</v>
      </c>
      <c r="AFH6" s="393" t="s">
        <v>76</v>
      </c>
      <c r="AFI6" s="391">
        <f t="shared" ref="AFI6" si="119">AFP6+1</f>
        <v>44552</v>
      </c>
      <c r="AFJ6" s="392" t="s">
        <v>76</v>
      </c>
      <c r="AFK6" s="392" t="s">
        <v>76</v>
      </c>
      <c r="AFL6" s="392" t="s">
        <v>107</v>
      </c>
      <c r="AFM6" s="392"/>
      <c r="AFN6" s="392" t="s">
        <v>76</v>
      </c>
      <c r="AFO6" s="393" t="s">
        <v>76</v>
      </c>
      <c r="AFP6" s="391">
        <f t="shared" ref="AFP6" si="120">AFW6+1</f>
        <v>44551</v>
      </c>
      <c r="AFQ6" s="392" t="s">
        <v>76</v>
      </c>
      <c r="AFR6" s="392" t="s">
        <v>76</v>
      </c>
      <c r="AFS6" s="392" t="s">
        <v>107</v>
      </c>
      <c r="AFT6" s="392"/>
      <c r="AFU6" s="392" t="s">
        <v>76</v>
      </c>
      <c r="AFV6" s="393" t="s">
        <v>76</v>
      </c>
      <c r="AFW6" s="391">
        <f t="shared" ref="AFW6" si="121">AGD6+1</f>
        <v>44550</v>
      </c>
      <c r="AFX6" s="392" t="s">
        <v>76</v>
      </c>
      <c r="AFY6" s="392" t="s">
        <v>76</v>
      </c>
      <c r="AFZ6" s="392" t="s">
        <v>107</v>
      </c>
      <c r="AGA6" s="392"/>
      <c r="AGB6" s="392" t="s">
        <v>76</v>
      </c>
      <c r="AGC6" s="393" t="s">
        <v>76</v>
      </c>
      <c r="AGD6" s="391">
        <f t="shared" ref="AGD6" si="122">AGK6+1</f>
        <v>44549</v>
      </c>
      <c r="AGE6" s="392" t="s">
        <v>76</v>
      </c>
      <c r="AGF6" s="392" t="s">
        <v>76</v>
      </c>
      <c r="AGG6" s="392" t="s">
        <v>107</v>
      </c>
      <c r="AGH6" s="392"/>
      <c r="AGI6" s="392" t="s">
        <v>76</v>
      </c>
      <c r="AGJ6" s="393" t="s">
        <v>76</v>
      </c>
      <c r="AGK6" s="391">
        <f t="shared" ref="AGK6" si="123">AGR6+1</f>
        <v>44548</v>
      </c>
      <c r="AGL6" s="392" t="s">
        <v>76</v>
      </c>
      <c r="AGM6" s="392" t="s">
        <v>76</v>
      </c>
      <c r="AGN6" s="392" t="s">
        <v>107</v>
      </c>
      <c r="AGO6" s="392"/>
      <c r="AGP6" s="392" t="s">
        <v>76</v>
      </c>
      <c r="AGQ6" s="393" t="s">
        <v>76</v>
      </c>
      <c r="AGR6" s="391">
        <f t="shared" ref="AGR6" si="124">AGY6+1</f>
        <v>44547</v>
      </c>
      <c r="AGS6" s="392" t="s">
        <v>76</v>
      </c>
      <c r="AGT6" s="392" t="s">
        <v>76</v>
      </c>
      <c r="AGU6" s="392" t="s">
        <v>107</v>
      </c>
      <c r="AGV6" s="392"/>
      <c r="AGW6" s="392" t="s">
        <v>76</v>
      </c>
      <c r="AGX6" s="393" t="s">
        <v>76</v>
      </c>
      <c r="AGY6" s="391">
        <f t="shared" ref="AGY6" si="125">AHF6+1</f>
        <v>44546</v>
      </c>
      <c r="AGZ6" s="392" t="s">
        <v>76</v>
      </c>
      <c r="AHA6" s="392" t="s">
        <v>76</v>
      </c>
      <c r="AHB6" s="392" t="s">
        <v>107</v>
      </c>
      <c r="AHC6" s="392"/>
      <c r="AHD6" s="392" t="s">
        <v>76</v>
      </c>
      <c r="AHE6" s="393" t="s">
        <v>76</v>
      </c>
      <c r="AHF6" s="391">
        <f t="shared" ref="AHF6" si="126">AHM6+1</f>
        <v>44545</v>
      </c>
      <c r="AHG6" s="392" t="s">
        <v>76</v>
      </c>
      <c r="AHH6" s="392" t="s">
        <v>76</v>
      </c>
      <c r="AHI6" s="392" t="s">
        <v>107</v>
      </c>
      <c r="AHJ6" s="392"/>
      <c r="AHK6" s="392" t="s">
        <v>76</v>
      </c>
      <c r="AHL6" s="393" t="s">
        <v>76</v>
      </c>
      <c r="AHM6" s="391">
        <f t="shared" ref="AHM6" si="127">AHT6+1</f>
        <v>44544</v>
      </c>
      <c r="AHN6" s="392" t="s">
        <v>76</v>
      </c>
      <c r="AHO6" s="392" t="s">
        <v>76</v>
      </c>
      <c r="AHP6" s="392" t="s">
        <v>107</v>
      </c>
      <c r="AHQ6" s="392"/>
      <c r="AHR6" s="392" t="s">
        <v>76</v>
      </c>
      <c r="AHS6" s="393" t="s">
        <v>76</v>
      </c>
      <c r="AHT6" s="391">
        <f t="shared" ref="AHT6" si="128">AIA6+1</f>
        <v>44543</v>
      </c>
      <c r="AHU6" s="392" t="s">
        <v>76</v>
      </c>
      <c r="AHV6" s="392" t="s">
        <v>76</v>
      </c>
      <c r="AHW6" s="392" t="s">
        <v>107</v>
      </c>
      <c r="AHX6" s="392"/>
      <c r="AHY6" s="392" t="s">
        <v>76</v>
      </c>
      <c r="AHZ6" s="393" t="s">
        <v>76</v>
      </c>
      <c r="AIA6" s="391">
        <f t="shared" ref="AIA6" si="129">AIH6+1</f>
        <v>44542</v>
      </c>
      <c r="AIB6" s="392" t="s">
        <v>76</v>
      </c>
      <c r="AIC6" s="392" t="s">
        <v>76</v>
      </c>
      <c r="AID6" s="392" t="s">
        <v>107</v>
      </c>
      <c r="AIE6" s="392"/>
      <c r="AIF6" s="392" t="s">
        <v>76</v>
      </c>
      <c r="AIG6" s="393" t="s">
        <v>76</v>
      </c>
      <c r="AIH6" s="391">
        <f t="shared" ref="AIH6" si="130">AIO6+1</f>
        <v>44541</v>
      </c>
      <c r="AII6" s="392" t="s">
        <v>76</v>
      </c>
      <c r="AIJ6" s="392" t="s">
        <v>76</v>
      </c>
      <c r="AIK6" s="392" t="s">
        <v>107</v>
      </c>
      <c r="AIL6" s="392"/>
      <c r="AIM6" s="392" t="s">
        <v>76</v>
      </c>
      <c r="AIN6" s="393" t="s">
        <v>76</v>
      </c>
      <c r="AIO6" s="391">
        <f t="shared" ref="AIO6" si="131">AIV6+1</f>
        <v>44540</v>
      </c>
      <c r="AIP6" s="392" t="s">
        <v>76</v>
      </c>
      <c r="AIQ6" s="392" t="s">
        <v>76</v>
      </c>
      <c r="AIR6" s="392" t="s">
        <v>107</v>
      </c>
      <c r="AIS6" s="392"/>
      <c r="AIT6" s="392" t="s">
        <v>76</v>
      </c>
      <c r="AIU6" s="393" t="s">
        <v>76</v>
      </c>
      <c r="AIV6" s="391">
        <f t="shared" ref="AIV6" si="132">AJC6+1</f>
        <v>44539</v>
      </c>
      <c r="AIW6" s="392" t="s">
        <v>76</v>
      </c>
      <c r="AIX6" s="392" t="s">
        <v>76</v>
      </c>
      <c r="AIY6" s="392" t="s">
        <v>107</v>
      </c>
      <c r="AIZ6" s="392"/>
      <c r="AJA6" s="392" t="s">
        <v>76</v>
      </c>
      <c r="AJB6" s="393" t="s">
        <v>76</v>
      </c>
      <c r="AJC6" s="391">
        <f t="shared" ref="AJC6" si="133">AJJ6+1</f>
        <v>44538</v>
      </c>
      <c r="AJD6" s="392" t="s">
        <v>76</v>
      </c>
      <c r="AJE6" s="392" t="s">
        <v>76</v>
      </c>
      <c r="AJF6" s="392" t="s">
        <v>107</v>
      </c>
      <c r="AJG6" s="392"/>
      <c r="AJH6" s="392" t="s">
        <v>76</v>
      </c>
      <c r="AJI6" s="393" t="s">
        <v>76</v>
      </c>
      <c r="AJJ6" s="391">
        <f t="shared" ref="AJJ6" si="134">AJQ6+1</f>
        <v>44537</v>
      </c>
      <c r="AJK6" s="392" t="s">
        <v>76</v>
      </c>
      <c r="AJL6" s="392" t="s">
        <v>76</v>
      </c>
      <c r="AJM6" s="392" t="s">
        <v>107</v>
      </c>
      <c r="AJN6" s="392"/>
      <c r="AJO6" s="392" t="s">
        <v>76</v>
      </c>
      <c r="AJP6" s="393" t="s">
        <v>76</v>
      </c>
      <c r="AJQ6" s="391">
        <f t="shared" ref="AJQ6" si="135">AJX6+1</f>
        <v>44536</v>
      </c>
      <c r="AJR6" s="392" t="s">
        <v>76</v>
      </c>
      <c r="AJS6" s="392" t="s">
        <v>76</v>
      </c>
      <c r="AJT6" s="392" t="s">
        <v>108</v>
      </c>
      <c r="AJU6" s="392"/>
      <c r="AJV6" s="392" t="s">
        <v>76</v>
      </c>
      <c r="AJW6" s="393" t="s">
        <v>76</v>
      </c>
      <c r="AJX6" s="391">
        <f t="shared" ref="AJX6" si="136">AKE6+1</f>
        <v>44535</v>
      </c>
      <c r="AJY6" s="392" t="s">
        <v>76</v>
      </c>
      <c r="AJZ6" s="392" t="s">
        <v>76</v>
      </c>
      <c r="AKA6" s="392" t="s">
        <v>109</v>
      </c>
      <c r="AKB6" s="392"/>
      <c r="AKC6" s="392" t="s">
        <v>76</v>
      </c>
      <c r="AKD6" s="393" t="s">
        <v>76</v>
      </c>
      <c r="AKE6" s="391">
        <f t="shared" ref="AKE6" si="137">AKL6+1</f>
        <v>44534</v>
      </c>
      <c r="AKF6" s="392" t="s">
        <v>76</v>
      </c>
      <c r="AKG6" s="392" t="s">
        <v>76</v>
      </c>
      <c r="AKH6" s="392" t="s">
        <v>107</v>
      </c>
      <c r="AKI6" s="392"/>
      <c r="AKJ6" s="392" t="s">
        <v>76</v>
      </c>
      <c r="AKK6" s="393" t="s">
        <v>76</v>
      </c>
      <c r="AKL6" s="391">
        <f t="shared" ref="AKL6" si="138">AKS6+1</f>
        <v>44533</v>
      </c>
      <c r="AKM6" s="392" t="s">
        <v>76</v>
      </c>
      <c r="AKN6" s="392" t="s">
        <v>76</v>
      </c>
      <c r="AKO6" s="392" t="s">
        <v>108</v>
      </c>
      <c r="AKP6" s="392"/>
      <c r="AKQ6" s="392" t="s">
        <v>76</v>
      </c>
      <c r="AKR6" s="393" t="s">
        <v>76</v>
      </c>
      <c r="AKS6" s="391">
        <f t="shared" ref="AKS6" si="139">AKZ6+1</f>
        <v>44532</v>
      </c>
      <c r="AKT6" s="392" t="s">
        <v>76</v>
      </c>
      <c r="AKU6" s="392" t="s">
        <v>76</v>
      </c>
      <c r="AKV6" s="392" t="s">
        <v>109</v>
      </c>
      <c r="AKW6" s="392"/>
      <c r="AKX6" s="392" t="s">
        <v>76</v>
      </c>
      <c r="AKY6" s="393" t="s">
        <v>76</v>
      </c>
      <c r="AKZ6" s="391">
        <f t="shared" ref="AKZ6" si="140">ALG6+1</f>
        <v>44531</v>
      </c>
      <c r="ALA6" s="392" t="s">
        <v>76</v>
      </c>
      <c r="ALB6" s="392" t="s">
        <v>76</v>
      </c>
      <c r="ALC6" s="392" t="s">
        <v>107</v>
      </c>
      <c r="ALD6" s="392"/>
      <c r="ALE6" s="392" t="s">
        <v>76</v>
      </c>
      <c r="ALF6" s="393" t="s">
        <v>76</v>
      </c>
      <c r="ALG6" s="391">
        <f t="shared" ref="ALG6" si="141">ALN6+1</f>
        <v>44530</v>
      </c>
      <c r="ALH6" s="392" t="s">
        <v>76</v>
      </c>
      <c r="ALI6" s="392" t="s">
        <v>76</v>
      </c>
      <c r="ALJ6" s="392" t="s">
        <v>108</v>
      </c>
      <c r="ALK6" s="392"/>
      <c r="ALL6" s="392" t="s">
        <v>76</v>
      </c>
      <c r="ALM6" s="393" t="s">
        <v>76</v>
      </c>
      <c r="ALN6" s="391">
        <f t="shared" ref="ALN6" si="142">ALU6+1</f>
        <v>44529</v>
      </c>
      <c r="ALO6" s="392" t="s">
        <v>76</v>
      </c>
      <c r="ALP6" s="392" t="s">
        <v>76</v>
      </c>
      <c r="ALQ6" s="392" t="s">
        <v>109</v>
      </c>
      <c r="ALR6" s="392"/>
      <c r="ALS6" s="392" t="s">
        <v>76</v>
      </c>
      <c r="ALT6" s="393" t="s">
        <v>76</v>
      </c>
      <c r="ALU6" s="391">
        <f t="shared" ref="ALU6" si="143">AMB6+1</f>
        <v>44528</v>
      </c>
      <c r="ALV6" s="392" t="s">
        <v>76</v>
      </c>
      <c r="ALW6" s="392" t="s">
        <v>76</v>
      </c>
      <c r="ALX6" s="392" t="s">
        <v>110</v>
      </c>
      <c r="ALY6" s="392"/>
      <c r="ALZ6" s="392" t="s">
        <v>76</v>
      </c>
      <c r="AMA6" s="393" t="s">
        <v>76</v>
      </c>
      <c r="AMB6" s="391">
        <f t="shared" ref="AMB6" si="144">AMI6+1</f>
        <v>44527</v>
      </c>
      <c r="AMC6" s="392" t="s">
        <v>76</v>
      </c>
      <c r="AMD6" s="392" t="s">
        <v>76</v>
      </c>
      <c r="AME6" s="392" t="s">
        <v>111</v>
      </c>
      <c r="AMF6" s="392"/>
      <c r="AMG6" s="392" t="s">
        <v>76</v>
      </c>
      <c r="AMH6" s="393" t="s">
        <v>76</v>
      </c>
      <c r="AMI6" s="391">
        <f t="shared" ref="AMI6" si="145">AMP6+1</f>
        <v>44526</v>
      </c>
      <c r="AMJ6" s="392" t="s">
        <v>76</v>
      </c>
      <c r="AMK6" s="392" t="s">
        <v>76</v>
      </c>
      <c r="AML6" s="392" t="s">
        <v>112</v>
      </c>
      <c r="AMM6" s="392"/>
      <c r="AMN6" s="392" t="s">
        <v>76</v>
      </c>
      <c r="AMO6" s="393" t="s">
        <v>76</v>
      </c>
      <c r="AMP6" s="391">
        <f>AMW6+1</f>
        <v>44525</v>
      </c>
      <c r="AMQ6" s="392" t="s">
        <v>76</v>
      </c>
      <c r="AMR6" s="392" t="s">
        <v>76</v>
      </c>
      <c r="AMS6" s="392" t="s">
        <v>77</v>
      </c>
      <c r="AMT6" s="392"/>
      <c r="AMU6" s="392" t="s">
        <v>76</v>
      </c>
      <c r="AMV6" s="393" t="s">
        <v>76</v>
      </c>
      <c r="AMW6" s="391">
        <v>44524</v>
      </c>
      <c r="AMX6" s="392" t="s">
        <v>76</v>
      </c>
      <c r="AMY6" s="392" t="s">
        <v>76</v>
      </c>
      <c r="AMZ6" s="392" t="s">
        <v>77</v>
      </c>
      <c r="ANA6" s="392"/>
      <c r="ANB6" s="392" t="s">
        <v>76</v>
      </c>
      <c r="ANC6" s="393" t="s">
        <v>76</v>
      </c>
      <c r="AND6" s="391">
        <v>44523</v>
      </c>
      <c r="ANE6" s="392" t="s">
        <v>76</v>
      </c>
      <c r="ANF6" s="392" t="s">
        <v>76</v>
      </c>
      <c r="ANG6" s="392" t="s">
        <v>77</v>
      </c>
      <c r="ANH6" s="392"/>
      <c r="ANI6" s="392" t="s">
        <v>76</v>
      </c>
      <c r="ANJ6" s="393" t="s">
        <v>76</v>
      </c>
      <c r="ANK6" s="391">
        <v>44522</v>
      </c>
      <c r="ANL6" s="392" t="s">
        <v>76</v>
      </c>
      <c r="ANM6" s="392" t="s">
        <v>76</v>
      </c>
      <c r="ANN6" s="392" t="s">
        <v>77</v>
      </c>
      <c r="ANO6" s="392"/>
      <c r="ANP6" s="392" t="s">
        <v>76</v>
      </c>
      <c r="ANQ6" s="393" t="s">
        <v>76</v>
      </c>
      <c r="ANR6" s="391">
        <v>44521</v>
      </c>
      <c r="ANS6" s="392" t="s">
        <v>76</v>
      </c>
      <c r="ANT6" s="392" t="s">
        <v>76</v>
      </c>
      <c r="ANU6" s="392" t="s">
        <v>77</v>
      </c>
      <c r="ANV6" s="392"/>
      <c r="ANW6" s="392" t="s">
        <v>76</v>
      </c>
      <c r="ANX6" s="393" t="s">
        <v>76</v>
      </c>
      <c r="ANY6" s="391">
        <v>44520</v>
      </c>
      <c r="ANZ6" s="392" t="s">
        <v>76</v>
      </c>
      <c r="AOA6" s="392" t="s">
        <v>76</v>
      </c>
      <c r="AOB6" s="392" t="s">
        <v>77</v>
      </c>
      <c r="AOC6" s="392"/>
      <c r="AOD6" s="392" t="s">
        <v>76</v>
      </c>
      <c r="AOE6" s="393" t="s">
        <v>76</v>
      </c>
      <c r="AOF6" s="391">
        <v>44519</v>
      </c>
      <c r="AOG6" s="392" t="s">
        <v>76</v>
      </c>
      <c r="AOH6" s="392" t="s">
        <v>76</v>
      </c>
      <c r="AOI6" s="392" t="s">
        <v>77</v>
      </c>
      <c r="AOJ6" s="392"/>
      <c r="AOK6" s="392" t="s">
        <v>76</v>
      </c>
      <c r="AOL6" s="393" t="s">
        <v>76</v>
      </c>
      <c r="AOM6" s="391">
        <v>44518</v>
      </c>
      <c r="AON6" s="392" t="s">
        <v>76</v>
      </c>
      <c r="AOO6" s="392" t="s">
        <v>76</v>
      </c>
      <c r="AOP6" s="392" t="s">
        <v>77</v>
      </c>
      <c r="AOQ6" s="392"/>
      <c r="AOR6" s="392" t="s">
        <v>76</v>
      </c>
      <c r="AOS6" s="393" t="s">
        <v>76</v>
      </c>
      <c r="AOT6" s="391">
        <v>44517</v>
      </c>
      <c r="AOU6" s="392" t="s">
        <v>76</v>
      </c>
      <c r="AOV6" s="392" t="s">
        <v>76</v>
      </c>
      <c r="AOW6" s="392" t="s">
        <v>77</v>
      </c>
      <c r="AOX6" s="392"/>
      <c r="AOY6" s="392" t="s">
        <v>76</v>
      </c>
      <c r="AOZ6" s="393" t="s">
        <v>76</v>
      </c>
      <c r="APA6" s="391">
        <v>44516</v>
      </c>
      <c r="APB6" s="392" t="s">
        <v>76</v>
      </c>
      <c r="APC6" s="392" t="s">
        <v>76</v>
      </c>
      <c r="APD6" s="392" t="s">
        <v>77</v>
      </c>
      <c r="APE6" s="392"/>
      <c r="APF6" s="392" t="s">
        <v>76</v>
      </c>
      <c r="APG6" s="393" t="s">
        <v>76</v>
      </c>
      <c r="APH6" s="391">
        <v>44515</v>
      </c>
      <c r="API6" s="392" t="s">
        <v>76</v>
      </c>
      <c r="APJ6" s="392" t="s">
        <v>76</v>
      </c>
      <c r="APK6" s="392" t="s">
        <v>77</v>
      </c>
      <c r="APL6" s="392"/>
      <c r="APM6" s="392" t="s">
        <v>76</v>
      </c>
      <c r="APN6" s="393" t="s">
        <v>76</v>
      </c>
      <c r="APO6" s="391">
        <v>44514</v>
      </c>
      <c r="APP6" s="392" t="s">
        <v>76</v>
      </c>
      <c r="APQ6" s="392" t="s">
        <v>76</v>
      </c>
      <c r="APR6" s="392" t="s">
        <v>77</v>
      </c>
      <c r="APS6" s="392"/>
      <c r="APT6" s="392" t="s">
        <v>76</v>
      </c>
      <c r="APU6" s="393" t="s">
        <v>76</v>
      </c>
      <c r="APV6" s="391">
        <v>44513</v>
      </c>
      <c r="APW6" s="392" t="s">
        <v>76</v>
      </c>
      <c r="APX6" s="392" t="s">
        <v>76</v>
      </c>
      <c r="APY6" s="392" t="s">
        <v>77</v>
      </c>
      <c r="APZ6" s="392"/>
      <c r="AQA6" s="392" t="s">
        <v>76</v>
      </c>
      <c r="AQB6" s="393" t="s">
        <v>76</v>
      </c>
      <c r="AQC6" s="391">
        <v>44512</v>
      </c>
      <c r="AQD6" s="392" t="s">
        <v>76</v>
      </c>
      <c r="AQE6" s="392" t="s">
        <v>76</v>
      </c>
      <c r="AQF6" s="392" t="s">
        <v>77</v>
      </c>
      <c r="AQG6" s="392"/>
      <c r="AQH6" s="392" t="s">
        <v>76</v>
      </c>
      <c r="AQI6" s="393" t="s">
        <v>76</v>
      </c>
      <c r="AQJ6" s="391">
        <v>44511</v>
      </c>
      <c r="AQK6" s="392" t="s">
        <v>76</v>
      </c>
      <c r="AQL6" s="392" t="s">
        <v>76</v>
      </c>
      <c r="AQM6" s="392" t="s">
        <v>77</v>
      </c>
      <c r="AQN6" s="392"/>
      <c r="AQO6" s="392" t="s">
        <v>76</v>
      </c>
      <c r="AQP6" s="393" t="s">
        <v>76</v>
      </c>
      <c r="AQQ6" s="391">
        <v>44510</v>
      </c>
      <c r="AQR6" s="392" t="s">
        <v>76</v>
      </c>
      <c r="AQS6" s="392" t="s">
        <v>76</v>
      </c>
      <c r="AQT6" s="392" t="s">
        <v>77</v>
      </c>
      <c r="AQU6" s="392"/>
      <c r="AQV6" s="392" t="s">
        <v>76</v>
      </c>
      <c r="AQW6" s="393" t="s">
        <v>76</v>
      </c>
      <c r="AQX6" s="391">
        <v>44509</v>
      </c>
      <c r="AQY6" s="392" t="s">
        <v>76</v>
      </c>
      <c r="AQZ6" s="392" t="s">
        <v>76</v>
      </c>
      <c r="ARA6" s="392" t="s">
        <v>77</v>
      </c>
      <c r="ARB6" s="392"/>
      <c r="ARC6" s="392" t="s">
        <v>76</v>
      </c>
      <c r="ARD6" s="393" t="s">
        <v>76</v>
      </c>
      <c r="ARE6" s="381">
        <v>44508</v>
      </c>
      <c r="ARF6" s="381" t="s">
        <v>76</v>
      </c>
      <c r="ARG6" s="381" t="s">
        <v>76</v>
      </c>
      <c r="ARH6" s="381" t="s">
        <v>78</v>
      </c>
      <c r="ARI6" s="381"/>
      <c r="ARJ6" s="381" t="s">
        <v>76</v>
      </c>
      <c r="ARK6" s="382" t="s">
        <v>76</v>
      </c>
      <c r="ARL6" s="380">
        <v>44507</v>
      </c>
      <c r="ARM6" s="381" t="s">
        <v>76</v>
      </c>
      <c r="ARN6" s="381" t="s">
        <v>76</v>
      </c>
      <c r="ARO6" s="381" t="s">
        <v>79</v>
      </c>
      <c r="ARP6" s="381"/>
      <c r="ARQ6" s="381" t="s">
        <v>76</v>
      </c>
      <c r="ARR6" s="382" t="s">
        <v>76</v>
      </c>
      <c r="ARS6" s="380">
        <v>44506</v>
      </c>
      <c r="ART6" s="381" t="s">
        <v>76</v>
      </c>
      <c r="ARU6" s="381" t="s">
        <v>76</v>
      </c>
      <c r="ARV6" s="381" t="s">
        <v>80</v>
      </c>
      <c r="ARW6" s="381"/>
      <c r="ARX6" s="381" t="s">
        <v>76</v>
      </c>
      <c r="ARY6" s="382" t="s">
        <v>76</v>
      </c>
      <c r="ARZ6" s="380">
        <v>44505</v>
      </c>
      <c r="ASA6" s="381" t="s">
        <v>76</v>
      </c>
      <c r="ASB6" s="381" t="s">
        <v>76</v>
      </c>
      <c r="ASC6" s="381" t="s">
        <v>81</v>
      </c>
      <c r="ASD6" s="381"/>
      <c r="ASE6" s="381" t="s">
        <v>76</v>
      </c>
      <c r="ASF6" s="382" t="s">
        <v>76</v>
      </c>
      <c r="ASG6" s="380">
        <v>44504</v>
      </c>
      <c r="ASH6" s="381" t="s">
        <v>76</v>
      </c>
      <c r="ASI6" s="381" t="s">
        <v>76</v>
      </c>
      <c r="ASJ6" s="381" t="s">
        <v>82</v>
      </c>
      <c r="ASK6" s="381"/>
      <c r="ASL6" s="381" t="s">
        <v>76</v>
      </c>
      <c r="ASM6" s="382" t="s">
        <v>76</v>
      </c>
      <c r="ASN6" s="380">
        <v>44503</v>
      </c>
      <c r="ASO6" s="381"/>
      <c r="ASP6" s="381"/>
      <c r="ASQ6" s="381"/>
      <c r="ASR6" s="381"/>
      <c r="ASS6" s="381"/>
      <c r="AST6" s="382"/>
      <c r="ASU6" s="380">
        <v>44502</v>
      </c>
      <c r="ASV6" s="381" t="s">
        <v>76</v>
      </c>
      <c r="ASW6" s="381" t="s">
        <v>76</v>
      </c>
      <c r="ASX6" s="381" t="s">
        <v>77</v>
      </c>
      <c r="ASY6" s="381"/>
      <c r="ASZ6" s="381" t="s">
        <v>76</v>
      </c>
      <c r="ATA6" s="382" t="s">
        <v>76</v>
      </c>
      <c r="ATB6" s="380">
        <v>44501</v>
      </c>
      <c r="ATC6" s="381" t="s">
        <v>76</v>
      </c>
      <c r="ATD6" s="381" t="s">
        <v>76</v>
      </c>
      <c r="ATE6" s="381" t="s">
        <v>78</v>
      </c>
      <c r="ATF6" s="381"/>
      <c r="ATG6" s="381" t="s">
        <v>76</v>
      </c>
      <c r="ATH6" s="382" t="s">
        <v>76</v>
      </c>
      <c r="ATI6" s="380">
        <v>44500</v>
      </c>
      <c r="ATJ6" s="381" t="s">
        <v>76</v>
      </c>
      <c r="ATK6" s="381" t="s">
        <v>76</v>
      </c>
      <c r="ATL6" s="381" t="s">
        <v>79</v>
      </c>
      <c r="ATM6" s="381"/>
      <c r="ATN6" s="381" t="s">
        <v>76</v>
      </c>
      <c r="ATO6" s="382" t="s">
        <v>76</v>
      </c>
      <c r="ATP6" s="380">
        <v>44499</v>
      </c>
      <c r="ATQ6" s="381" t="s">
        <v>76</v>
      </c>
      <c r="ATR6" s="381" t="s">
        <v>76</v>
      </c>
      <c r="ATS6" s="381" t="s">
        <v>80</v>
      </c>
      <c r="ATT6" s="381"/>
      <c r="ATU6" s="381" t="s">
        <v>76</v>
      </c>
      <c r="ATV6" s="382" t="s">
        <v>76</v>
      </c>
      <c r="ATW6" s="380">
        <v>44498</v>
      </c>
      <c r="ATX6" s="381" t="s">
        <v>76</v>
      </c>
      <c r="ATY6" s="381" t="s">
        <v>76</v>
      </c>
      <c r="ATZ6" s="381" t="s">
        <v>81</v>
      </c>
      <c r="AUA6" s="381"/>
      <c r="AUB6" s="381" t="s">
        <v>76</v>
      </c>
      <c r="AUC6" s="382" t="s">
        <v>76</v>
      </c>
      <c r="AUD6" s="380">
        <v>44497</v>
      </c>
      <c r="AUE6" s="381" t="s">
        <v>76</v>
      </c>
      <c r="AUF6" s="381" t="s">
        <v>76</v>
      </c>
      <c r="AUG6" s="381" t="s">
        <v>82</v>
      </c>
      <c r="AUH6" s="381"/>
      <c r="AUI6" s="381" t="s">
        <v>76</v>
      </c>
      <c r="AUJ6" s="382" t="s">
        <v>76</v>
      </c>
      <c r="AUK6" s="380">
        <v>44496</v>
      </c>
      <c r="AUL6" s="381"/>
      <c r="AUM6" s="381"/>
      <c r="AUN6" s="381"/>
      <c r="AUO6" s="381"/>
      <c r="AUP6" s="381"/>
      <c r="AUQ6" s="382"/>
      <c r="AUR6" s="380">
        <v>44495</v>
      </c>
      <c r="AUS6" s="381" t="s">
        <v>76</v>
      </c>
      <c r="AUT6" s="381" t="s">
        <v>76</v>
      </c>
      <c r="AUU6" s="381" t="s">
        <v>77</v>
      </c>
      <c r="AUV6" s="381"/>
      <c r="AUW6" s="381" t="s">
        <v>76</v>
      </c>
      <c r="AUX6" s="382" t="s">
        <v>76</v>
      </c>
      <c r="AUY6" s="380">
        <v>44494</v>
      </c>
      <c r="AUZ6" s="381" t="s">
        <v>76</v>
      </c>
      <c r="AVA6" s="381" t="s">
        <v>76</v>
      </c>
      <c r="AVB6" s="381" t="s">
        <v>78</v>
      </c>
      <c r="AVC6" s="381"/>
      <c r="AVD6" s="381" t="s">
        <v>76</v>
      </c>
      <c r="AVE6" s="382" t="s">
        <v>76</v>
      </c>
      <c r="AVF6" s="380">
        <v>44493</v>
      </c>
      <c r="AVG6" s="381" t="s">
        <v>76</v>
      </c>
      <c r="AVH6" s="381" t="s">
        <v>76</v>
      </c>
      <c r="AVI6" s="381" t="s">
        <v>79</v>
      </c>
      <c r="AVJ6" s="381"/>
      <c r="AVK6" s="381" t="s">
        <v>76</v>
      </c>
      <c r="AVL6" s="382" t="s">
        <v>76</v>
      </c>
      <c r="AVM6" s="380">
        <v>44492</v>
      </c>
      <c r="AVN6" s="381" t="s">
        <v>76</v>
      </c>
      <c r="AVO6" s="381" t="s">
        <v>76</v>
      </c>
      <c r="AVP6" s="381" t="s">
        <v>80</v>
      </c>
      <c r="AVQ6" s="381"/>
      <c r="AVR6" s="381" t="s">
        <v>76</v>
      </c>
      <c r="AVS6" s="382" t="s">
        <v>76</v>
      </c>
      <c r="AVT6" s="380">
        <v>44491</v>
      </c>
      <c r="AVU6" s="381" t="s">
        <v>76</v>
      </c>
      <c r="AVV6" s="381" t="s">
        <v>76</v>
      </c>
      <c r="AVW6" s="381" t="s">
        <v>81</v>
      </c>
      <c r="AVX6" s="381"/>
      <c r="AVY6" s="381" t="s">
        <v>76</v>
      </c>
      <c r="AVZ6" s="382" t="s">
        <v>76</v>
      </c>
      <c r="AWA6" s="380">
        <v>44490</v>
      </c>
      <c r="AWB6" s="381" t="s">
        <v>76</v>
      </c>
      <c r="AWC6" s="381" t="s">
        <v>76</v>
      </c>
      <c r="AWD6" s="381" t="s">
        <v>82</v>
      </c>
      <c r="AWE6" s="381"/>
      <c r="AWF6" s="381" t="s">
        <v>76</v>
      </c>
      <c r="AWG6" s="382" t="s">
        <v>76</v>
      </c>
      <c r="AWH6" s="380">
        <v>44489</v>
      </c>
      <c r="AWI6" s="381"/>
      <c r="AWJ6" s="381"/>
      <c r="AWK6" s="381"/>
      <c r="AWL6" s="381"/>
      <c r="AWM6" s="381"/>
      <c r="AWN6" s="382"/>
      <c r="AWO6" s="380">
        <v>44488</v>
      </c>
      <c r="AWP6" s="381" t="s">
        <v>76</v>
      </c>
      <c r="AWQ6" s="381" t="s">
        <v>76</v>
      </c>
      <c r="AWR6" s="381" t="s">
        <v>77</v>
      </c>
      <c r="AWS6" s="381"/>
      <c r="AWT6" s="381" t="s">
        <v>76</v>
      </c>
      <c r="AWU6" s="382" t="s">
        <v>76</v>
      </c>
      <c r="AWV6" s="380">
        <v>44487</v>
      </c>
      <c r="AWW6" s="381" t="s">
        <v>76</v>
      </c>
      <c r="AWX6" s="381" t="s">
        <v>76</v>
      </c>
      <c r="AWY6" s="381" t="s">
        <v>78</v>
      </c>
      <c r="AWZ6" s="381"/>
      <c r="AXA6" s="381" t="s">
        <v>76</v>
      </c>
      <c r="AXB6" s="382" t="s">
        <v>76</v>
      </c>
      <c r="AXC6" s="380">
        <v>44486</v>
      </c>
      <c r="AXD6" s="381" t="s">
        <v>76</v>
      </c>
      <c r="AXE6" s="381" t="s">
        <v>76</v>
      </c>
      <c r="AXF6" s="381" t="s">
        <v>79</v>
      </c>
      <c r="AXG6" s="381"/>
      <c r="AXH6" s="381" t="s">
        <v>76</v>
      </c>
      <c r="AXI6" s="382" t="s">
        <v>76</v>
      </c>
      <c r="AXJ6" s="380">
        <v>44485</v>
      </c>
      <c r="AXK6" s="381" t="s">
        <v>76</v>
      </c>
      <c r="AXL6" s="381" t="s">
        <v>76</v>
      </c>
      <c r="AXM6" s="381" t="s">
        <v>80</v>
      </c>
      <c r="AXN6" s="381"/>
      <c r="AXO6" s="381" t="s">
        <v>76</v>
      </c>
      <c r="AXP6" s="382" t="s">
        <v>76</v>
      </c>
      <c r="AXQ6" s="380">
        <v>44484</v>
      </c>
      <c r="AXR6" s="381" t="s">
        <v>76</v>
      </c>
      <c r="AXS6" s="381" t="s">
        <v>76</v>
      </c>
      <c r="AXT6" s="381" t="s">
        <v>81</v>
      </c>
      <c r="AXU6" s="381"/>
      <c r="AXV6" s="381" t="s">
        <v>76</v>
      </c>
      <c r="AXW6" s="382" t="s">
        <v>76</v>
      </c>
      <c r="AXX6" s="380">
        <v>44483</v>
      </c>
      <c r="AXY6" s="381" t="s">
        <v>76</v>
      </c>
      <c r="AXZ6" s="381" t="s">
        <v>76</v>
      </c>
      <c r="AYA6" s="381" t="s">
        <v>82</v>
      </c>
      <c r="AYB6" s="381"/>
      <c r="AYC6" s="381" t="s">
        <v>76</v>
      </c>
      <c r="AYD6" s="382" t="s">
        <v>76</v>
      </c>
      <c r="AYE6" s="380">
        <v>44482</v>
      </c>
      <c r="AYF6" s="381"/>
      <c r="AYG6" s="381"/>
      <c r="AYH6" s="381"/>
      <c r="AYI6" s="381"/>
      <c r="AYJ6" s="381"/>
      <c r="AYK6" s="382"/>
      <c r="AYL6" s="380">
        <v>44481</v>
      </c>
      <c r="AYM6" s="381" t="s">
        <v>76</v>
      </c>
      <c r="AYN6" s="381" t="s">
        <v>76</v>
      </c>
      <c r="AYO6" s="381" t="s">
        <v>77</v>
      </c>
      <c r="AYP6" s="381"/>
      <c r="AYQ6" s="381" t="s">
        <v>76</v>
      </c>
      <c r="AYR6" s="382" t="s">
        <v>76</v>
      </c>
      <c r="AYS6" s="380">
        <v>44480</v>
      </c>
      <c r="AYT6" s="381" t="s">
        <v>76</v>
      </c>
      <c r="AYU6" s="381" t="s">
        <v>76</v>
      </c>
      <c r="AYV6" s="381" t="s">
        <v>78</v>
      </c>
      <c r="AYW6" s="381"/>
      <c r="AYX6" s="381" t="s">
        <v>76</v>
      </c>
      <c r="AYY6" s="382" t="s">
        <v>76</v>
      </c>
      <c r="AYZ6" s="380">
        <v>44479</v>
      </c>
      <c r="AZA6" s="381" t="s">
        <v>76</v>
      </c>
      <c r="AZB6" s="381" t="s">
        <v>76</v>
      </c>
      <c r="AZC6" s="381" t="s">
        <v>79</v>
      </c>
      <c r="AZD6" s="381"/>
      <c r="AZE6" s="381" t="s">
        <v>76</v>
      </c>
      <c r="AZF6" s="382" t="s">
        <v>76</v>
      </c>
      <c r="AZG6" s="380">
        <v>44478</v>
      </c>
      <c r="AZH6" s="381" t="s">
        <v>76</v>
      </c>
      <c r="AZI6" s="381" t="s">
        <v>76</v>
      </c>
      <c r="AZJ6" s="381" t="s">
        <v>80</v>
      </c>
      <c r="AZK6" s="381"/>
      <c r="AZL6" s="381" t="s">
        <v>76</v>
      </c>
      <c r="AZM6" s="382" t="s">
        <v>76</v>
      </c>
      <c r="AZN6" s="380">
        <v>44477</v>
      </c>
      <c r="AZO6" s="381" t="s">
        <v>76</v>
      </c>
      <c r="AZP6" s="381" t="s">
        <v>76</v>
      </c>
      <c r="AZQ6" s="381" t="s">
        <v>81</v>
      </c>
      <c r="AZR6" s="381"/>
      <c r="AZS6" s="381" t="s">
        <v>76</v>
      </c>
      <c r="AZT6" s="382" t="s">
        <v>76</v>
      </c>
      <c r="AZU6" s="380">
        <v>44476</v>
      </c>
      <c r="AZV6" s="381" t="s">
        <v>76</v>
      </c>
      <c r="AZW6" s="381" t="s">
        <v>76</v>
      </c>
      <c r="AZX6" s="381" t="s">
        <v>82</v>
      </c>
      <c r="AZY6" s="381"/>
      <c r="AZZ6" s="381" t="s">
        <v>76</v>
      </c>
      <c r="BAA6" s="382" t="s">
        <v>76</v>
      </c>
      <c r="BAB6" s="380">
        <v>44475</v>
      </c>
      <c r="BAC6" s="381"/>
      <c r="BAD6" s="381"/>
      <c r="BAE6" s="381"/>
      <c r="BAF6" s="381"/>
      <c r="BAG6" s="381"/>
      <c r="BAH6" s="382"/>
      <c r="BAI6" s="380">
        <v>44474</v>
      </c>
      <c r="BAJ6" s="381" t="s">
        <v>76</v>
      </c>
      <c r="BAK6" s="381" t="s">
        <v>76</v>
      </c>
      <c r="BAL6" s="381" t="s">
        <v>77</v>
      </c>
      <c r="BAM6" s="381"/>
      <c r="BAN6" s="381" t="s">
        <v>76</v>
      </c>
      <c r="BAO6" s="382" t="s">
        <v>76</v>
      </c>
      <c r="BAP6" s="380">
        <v>44473</v>
      </c>
      <c r="BAQ6" s="381" t="s">
        <v>76</v>
      </c>
      <c r="BAR6" s="381" t="s">
        <v>76</v>
      </c>
      <c r="BAS6" s="381" t="s">
        <v>77</v>
      </c>
      <c r="BAT6" s="381"/>
      <c r="BAU6" s="381" t="s">
        <v>76</v>
      </c>
      <c r="BAV6" s="382" t="s">
        <v>76</v>
      </c>
      <c r="BAW6" s="380">
        <v>44472</v>
      </c>
      <c r="BAX6" s="381" t="s">
        <v>76</v>
      </c>
      <c r="BAY6" s="381" t="s">
        <v>76</v>
      </c>
      <c r="BAZ6" s="381" t="s">
        <v>78</v>
      </c>
      <c r="BBA6" s="381"/>
      <c r="BBB6" s="381" t="s">
        <v>76</v>
      </c>
      <c r="BBC6" s="382" t="s">
        <v>76</v>
      </c>
      <c r="BBD6" s="380">
        <v>44471</v>
      </c>
      <c r="BBE6" s="381" t="s">
        <v>76</v>
      </c>
      <c r="BBF6" s="381" t="s">
        <v>76</v>
      </c>
      <c r="BBG6" s="381" t="s">
        <v>79</v>
      </c>
      <c r="BBH6" s="381"/>
      <c r="BBI6" s="381" t="s">
        <v>76</v>
      </c>
      <c r="BBJ6" s="382" t="s">
        <v>76</v>
      </c>
      <c r="BBK6" s="380">
        <v>44470</v>
      </c>
      <c r="BBL6" s="381" t="s">
        <v>76</v>
      </c>
      <c r="BBM6" s="381" t="s">
        <v>76</v>
      </c>
      <c r="BBN6" s="381" t="s">
        <v>80</v>
      </c>
      <c r="BBO6" s="381"/>
      <c r="BBP6" s="381" t="s">
        <v>76</v>
      </c>
      <c r="BBQ6" s="382" t="s">
        <v>76</v>
      </c>
      <c r="BBR6" s="380">
        <v>44469</v>
      </c>
      <c r="BBS6" s="381" t="s">
        <v>76</v>
      </c>
      <c r="BBT6" s="381" t="s">
        <v>76</v>
      </c>
      <c r="BBU6" s="381" t="s">
        <v>81</v>
      </c>
      <c r="BBV6" s="381"/>
      <c r="BBW6" s="381" t="s">
        <v>76</v>
      </c>
      <c r="BBX6" s="382" t="s">
        <v>76</v>
      </c>
      <c r="BBY6" s="380">
        <v>44468</v>
      </c>
      <c r="BBZ6" s="381" t="s">
        <v>76</v>
      </c>
      <c r="BCA6" s="381" t="s">
        <v>76</v>
      </c>
      <c r="BCB6" s="381" t="s">
        <v>82</v>
      </c>
      <c r="BCC6" s="381"/>
      <c r="BCD6" s="381" t="s">
        <v>76</v>
      </c>
      <c r="BCE6" s="382" t="s">
        <v>76</v>
      </c>
      <c r="BCF6" s="380">
        <v>44467</v>
      </c>
      <c r="BCG6" s="381"/>
      <c r="BCH6" s="381"/>
      <c r="BCI6" s="381"/>
      <c r="BCJ6" s="381"/>
      <c r="BCK6" s="381"/>
      <c r="BCL6" s="382"/>
      <c r="BCM6" s="380">
        <v>44466</v>
      </c>
      <c r="BCN6" s="381" t="s">
        <v>76</v>
      </c>
      <c r="BCO6" s="381" t="s">
        <v>76</v>
      </c>
      <c r="BCP6" s="381" t="s">
        <v>77</v>
      </c>
      <c r="BCQ6" s="381"/>
      <c r="BCR6" s="381" t="s">
        <v>76</v>
      </c>
      <c r="BCS6" s="382" t="s">
        <v>76</v>
      </c>
      <c r="BCT6" s="380">
        <v>44465</v>
      </c>
      <c r="BCU6" s="381" t="s">
        <v>76</v>
      </c>
      <c r="BCV6" s="381" t="s">
        <v>76</v>
      </c>
      <c r="BCW6" s="381" t="s">
        <v>77</v>
      </c>
      <c r="BCX6" s="381"/>
      <c r="BCY6" s="381" t="s">
        <v>76</v>
      </c>
      <c r="BCZ6" s="382" t="s">
        <v>76</v>
      </c>
      <c r="BDA6" s="380">
        <v>44464</v>
      </c>
      <c r="BDB6" s="381" t="s">
        <v>76</v>
      </c>
      <c r="BDC6" s="381" t="s">
        <v>76</v>
      </c>
      <c r="BDD6" s="381" t="s">
        <v>78</v>
      </c>
      <c r="BDE6" s="381"/>
      <c r="BDF6" s="381" t="s">
        <v>76</v>
      </c>
      <c r="BDG6" s="382" t="s">
        <v>76</v>
      </c>
      <c r="BDH6" s="380">
        <v>44463</v>
      </c>
      <c r="BDI6" s="381" t="s">
        <v>76</v>
      </c>
      <c r="BDJ6" s="381" t="s">
        <v>76</v>
      </c>
      <c r="BDK6" s="381" t="s">
        <v>79</v>
      </c>
      <c r="BDL6" s="381"/>
      <c r="BDM6" s="381" t="s">
        <v>76</v>
      </c>
      <c r="BDN6" s="382" t="s">
        <v>76</v>
      </c>
      <c r="BDO6" s="380">
        <v>44462</v>
      </c>
      <c r="BDP6" s="381" t="s">
        <v>76</v>
      </c>
      <c r="BDQ6" s="381" t="s">
        <v>76</v>
      </c>
      <c r="BDR6" s="381" t="s">
        <v>80</v>
      </c>
      <c r="BDS6" s="381"/>
      <c r="BDT6" s="381" t="s">
        <v>76</v>
      </c>
      <c r="BDU6" s="382" t="s">
        <v>76</v>
      </c>
      <c r="BDV6" s="380">
        <v>44461</v>
      </c>
      <c r="BDW6" s="381" t="s">
        <v>76</v>
      </c>
      <c r="BDX6" s="381" t="s">
        <v>76</v>
      </c>
      <c r="BDY6" s="381" t="s">
        <v>81</v>
      </c>
      <c r="BDZ6" s="381"/>
      <c r="BEA6" s="381" t="s">
        <v>76</v>
      </c>
      <c r="BEB6" s="382" t="s">
        <v>76</v>
      </c>
      <c r="BEC6" s="380">
        <v>44460</v>
      </c>
      <c r="BED6" s="381" t="s">
        <v>76</v>
      </c>
      <c r="BEE6" s="381" t="s">
        <v>76</v>
      </c>
      <c r="BEF6" s="381" t="s">
        <v>77</v>
      </c>
      <c r="BEG6" s="381"/>
      <c r="BEH6" s="381" t="s">
        <v>76</v>
      </c>
      <c r="BEI6" s="382" t="s">
        <v>76</v>
      </c>
      <c r="BEJ6" s="380">
        <v>44459</v>
      </c>
      <c r="BEK6" s="381" t="s">
        <v>76</v>
      </c>
      <c r="BEL6" s="381" t="s">
        <v>76</v>
      </c>
      <c r="BEM6" s="381" t="s">
        <v>78</v>
      </c>
      <c r="BEN6" s="381"/>
      <c r="BEO6" s="381" t="s">
        <v>76</v>
      </c>
      <c r="BEP6" s="382" t="s">
        <v>76</v>
      </c>
      <c r="BEQ6" s="380">
        <v>44458</v>
      </c>
      <c r="BER6" s="381" t="s">
        <v>76</v>
      </c>
      <c r="BES6" s="381" t="s">
        <v>76</v>
      </c>
      <c r="BET6" s="381" t="s">
        <v>79</v>
      </c>
      <c r="BEU6" s="381"/>
      <c r="BEV6" s="381" t="s">
        <v>76</v>
      </c>
      <c r="BEW6" s="382" t="s">
        <v>76</v>
      </c>
      <c r="BEX6" s="380">
        <v>44457</v>
      </c>
      <c r="BEY6" s="381" t="s">
        <v>76</v>
      </c>
      <c r="BEZ6" s="381" t="s">
        <v>76</v>
      </c>
      <c r="BFA6" s="381" t="s">
        <v>80</v>
      </c>
      <c r="BFB6" s="381"/>
      <c r="BFC6" s="381" t="s">
        <v>76</v>
      </c>
      <c r="BFD6" s="382" t="s">
        <v>76</v>
      </c>
      <c r="BFE6" s="380">
        <v>44456</v>
      </c>
      <c r="BFF6" s="381" t="s">
        <v>76</v>
      </c>
      <c r="BFG6" s="381" t="s">
        <v>76</v>
      </c>
      <c r="BFH6" s="381" t="s">
        <v>81</v>
      </c>
      <c r="BFI6" s="381"/>
      <c r="BFJ6" s="381" t="s">
        <v>76</v>
      </c>
      <c r="BFK6" s="382" t="s">
        <v>76</v>
      </c>
      <c r="BFL6" s="380">
        <v>44455</v>
      </c>
      <c r="BFM6" s="381" t="s">
        <v>76</v>
      </c>
      <c r="BFN6" s="381" t="s">
        <v>76</v>
      </c>
      <c r="BFO6" s="381" t="s">
        <v>82</v>
      </c>
      <c r="BFP6" s="381"/>
      <c r="BFQ6" s="381" t="s">
        <v>76</v>
      </c>
      <c r="BFR6" s="382" t="s">
        <v>76</v>
      </c>
      <c r="BFS6" s="380">
        <v>44454</v>
      </c>
      <c r="BFT6" s="381"/>
      <c r="BFU6" s="381"/>
      <c r="BFV6" s="381"/>
      <c r="BFW6" s="381"/>
      <c r="BFX6" s="381"/>
      <c r="BFY6" s="382"/>
      <c r="BFZ6" s="380">
        <v>44453</v>
      </c>
      <c r="BGA6" s="381" t="s">
        <v>76</v>
      </c>
      <c r="BGB6" s="381" t="s">
        <v>76</v>
      </c>
      <c r="BGC6" s="381" t="s">
        <v>77</v>
      </c>
      <c r="BGD6" s="381"/>
      <c r="BGE6" s="381" t="s">
        <v>76</v>
      </c>
      <c r="BGF6" s="382" t="s">
        <v>76</v>
      </c>
      <c r="BGG6" s="380">
        <v>44452</v>
      </c>
      <c r="BGH6" s="381" t="s">
        <v>76</v>
      </c>
      <c r="BGI6" s="381" t="s">
        <v>76</v>
      </c>
      <c r="BGJ6" s="381" t="s">
        <v>77</v>
      </c>
      <c r="BGK6" s="381"/>
      <c r="BGL6" s="381" t="s">
        <v>76</v>
      </c>
      <c r="BGM6" s="382" t="s">
        <v>76</v>
      </c>
      <c r="BGN6" s="380">
        <v>44451</v>
      </c>
      <c r="BGO6" s="381" t="s">
        <v>76</v>
      </c>
      <c r="BGP6" s="381" t="s">
        <v>76</v>
      </c>
      <c r="BGQ6" s="381" t="s">
        <v>78</v>
      </c>
      <c r="BGR6" s="381"/>
      <c r="BGS6" s="381" t="s">
        <v>76</v>
      </c>
      <c r="BGT6" s="382" t="s">
        <v>76</v>
      </c>
      <c r="BGU6" s="380">
        <v>44450</v>
      </c>
      <c r="BGV6" s="381" t="s">
        <v>76</v>
      </c>
      <c r="BGW6" s="381" t="s">
        <v>76</v>
      </c>
      <c r="BGX6" s="381" t="s">
        <v>79</v>
      </c>
      <c r="BGY6" s="381"/>
      <c r="BGZ6" s="381" t="s">
        <v>76</v>
      </c>
      <c r="BHA6" s="382" t="s">
        <v>76</v>
      </c>
      <c r="BHB6" s="380">
        <v>44449</v>
      </c>
      <c r="BHC6" s="381" t="s">
        <v>76</v>
      </c>
      <c r="BHD6" s="381" t="s">
        <v>76</v>
      </c>
      <c r="BHE6" s="381" t="s">
        <v>80</v>
      </c>
      <c r="BHF6" s="381"/>
      <c r="BHG6" s="381" t="s">
        <v>76</v>
      </c>
      <c r="BHH6" s="382" t="s">
        <v>76</v>
      </c>
      <c r="BHI6" s="380">
        <v>44448</v>
      </c>
      <c r="BHJ6" s="381" t="s">
        <v>76</v>
      </c>
      <c r="BHK6" s="381" t="s">
        <v>76</v>
      </c>
      <c r="BHL6" s="381" t="s">
        <v>81</v>
      </c>
      <c r="BHM6" s="381"/>
      <c r="BHN6" s="381" t="s">
        <v>76</v>
      </c>
      <c r="BHO6" s="382" t="s">
        <v>76</v>
      </c>
      <c r="BHP6" s="380">
        <v>44447</v>
      </c>
      <c r="BHQ6" s="381" t="s">
        <v>76</v>
      </c>
      <c r="BHR6" s="381" t="s">
        <v>76</v>
      </c>
      <c r="BHS6" s="381" t="s">
        <v>82</v>
      </c>
      <c r="BHT6" s="381"/>
      <c r="BHU6" s="381" t="s">
        <v>76</v>
      </c>
      <c r="BHV6" s="382" t="s">
        <v>76</v>
      </c>
      <c r="BHW6" s="380">
        <v>44446</v>
      </c>
      <c r="BHX6" s="381"/>
      <c r="BHY6" s="381"/>
      <c r="BHZ6" s="381"/>
      <c r="BIA6" s="381"/>
      <c r="BIB6" s="381"/>
      <c r="BIC6" s="382"/>
      <c r="BID6" s="380">
        <v>44445</v>
      </c>
      <c r="BIE6" s="381" t="s">
        <v>76</v>
      </c>
      <c r="BIF6" s="381" t="s">
        <v>76</v>
      </c>
      <c r="BIG6" s="381" t="s">
        <v>77</v>
      </c>
      <c r="BIH6" s="381"/>
      <c r="BII6" s="381" t="s">
        <v>76</v>
      </c>
      <c r="BIJ6" s="382" t="s">
        <v>76</v>
      </c>
      <c r="BIK6" s="380">
        <v>44444</v>
      </c>
      <c r="BIL6" s="381" t="s">
        <v>76</v>
      </c>
      <c r="BIM6" s="381" t="s">
        <v>76</v>
      </c>
      <c r="BIN6" s="381" t="s">
        <v>78</v>
      </c>
      <c r="BIO6" s="381"/>
      <c r="BIP6" s="381" t="s">
        <v>76</v>
      </c>
      <c r="BIQ6" s="382" t="s">
        <v>76</v>
      </c>
      <c r="BIR6" s="380">
        <v>44443</v>
      </c>
      <c r="BIS6" s="381" t="s">
        <v>76</v>
      </c>
      <c r="BIT6" s="381" t="s">
        <v>76</v>
      </c>
      <c r="BIU6" s="381" t="s">
        <v>79</v>
      </c>
      <c r="BIV6" s="381"/>
      <c r="BIW6" s="381" t="s">
        <v>76</v>
      </c>
      <c r="BIX6" s="382" t="s">
        <v>76</v>
      </c>
      <c r="BIY6" s="380">
        <v>44442</v>
      </c>
      <c r="BIZ6" s="381" t="s">
        <v>76</v>
      </c>
      <c r="BJA6" s="381" t="s">
        <v>76</v>
      </c>
      <c r="BJB6" s="381" t="s">
        <v>80</v>
      </c>
      <c r="BJC6" s="381"/>
      <c r="BJD6" s="381" t="s">
        <v>76</v>
      </c>
      <c r="BJE6" s="382" t="s">
        <v>76</v>
      </c>
      <c r="BJF6" s="380">
        <v>44441</v>
      </c>
      <c r="BJG6" s="381" t="s">
        <v>76</v>
      </c>
      <c r="BJH6" s="381" t="s">
        <v>76</v>
      </c>
      <c r="BJI6" s="381" t="s">
        <v>81</v>
      </c>
      <c r="BJJ6" s="381"/>
      <c r="BJK6" s="381" t="s">
        <v>76</v>
      </c>
      <c r="BJL6" s="382" t="s">
        <v>76</v>
      </c>
      <c r="BJM6" s="380">
        <v>44440</v>
      </c>
      <c r="BJN6" s="381" t="s">
        <v>76</v>
      </c>
      <c r="BJO6" s="381" t="s">
        <v>76</v>
      </c>
      <c r="BJP6" s="381" t="s">
        <v>82</v>
      </c>
      <c r="BJQ6" s="381"/>
      <c r="BJR6" s="381" t="s">
        <v>76</v>
      </c>
      <c r="BJS6" s="382" t="s">
        <v>76</v>
      </c>
      <c r="BJT6" s="380">
        <v>44439</v>
      </c>
      <c r="BJU6" s="381"/>
      <c r="BJV6" s="381"/>
      <c r="BJW6" s="381"/>
      <c r="BJX6" s="381"/>
      <c r="BJY6" s="381"/>
      <c r="BJZ6" s="382"/>
      <c r="BKA6" s="380">
        <v>44438</v>
      </c>
      <c r="BKB6" s="381" t="s">
        <v>76</v>
      </c>
      <c r="BKC6" s="381" t="s">
        <v>76</v>
      </c>
      <c r="BKD6" s="381" t="s">
        <v>77</v>
      </c>
      <c r="BKE6" s="381"/>
      <c r="BKF6" s="381" t="s">
        <v>76</v>
      </c>
      <c r="BKG6" s="382" t="s">
        <v>76</v>
      </c>
      <c r="BKH6" s="380">
        <v>44437</v>
      </c>
      <c r="BKI6" s="381" t="s">
        <v>76</v>
      </c>
      <c r="BKJ6" s="381" t="s">
        <v>76</v>
      </c>
      <c r="BKK6" s="381" t="s">
        <v>78</v>
      </c>
      <c r="BKL6" s="381"/>
      <c r="BKM6" s="381" t="s">
        <v>76</v>
      </c>
      <c r="BKN6" s="382" t="s">
        <v>76</v>
      </c>
      <c r="BKO6" s="380">
        <v>44436</v>
      </c>
      <c r="BKP6" s="381" t="s">
        <v>76</v>
      </c>
      <c r="BKQ6" s="381" t="s">
        <v>76</v>
      </c>
      <c r="BKR6" s="381" t="s">
        <v>79</v>
      </c>
      <c r="BKS6" s="381"/>
      <c r="BKT6" s="381" t="s">
        <v>76</v>
      </c>
      <c r="BKU6" s="382" t="s">
        <v>76</v>
      </c>
      <c r="BKV6" s="380">
        <v>44435</v>
      </c>
      <c r="BKW6" s="381" t="s">
        <v>76</v>
      </c>
      <c r="BKX6" s="381" t="s">
        <v>76</v>
      </c>
      <c r="BKY6" s="381" t="s">
        <v>80</v>
      </c>
      <c r="BKZ6" s="381"/>
      <c r="BLA6" s="381" t="s">
        <v>76</v>
      </c>
      <c r="BLB6" s="382" t="s">
        <v>76</v>
      </c>
      <c r="BLC6" s="380">
        <v>44434</v>
      </c>
      <c r="BLD6" s="381" t="s">
        <v>76</v>
      </c>
      <c r="BLE6" s="381" t="s">
        <v>76</v>
      </c>
      <c r="BLF6" s="381" t="s">
        <v>81</v>
      </c>
      <c r="BLG6" s="381"/>
      <c r="BLH6" s="381" t="s">
        <v>76</v>
      </c>
      <c r="BLI6" s="382" t="s">
        <v>76</v>
      </c>
      <c r="BLJ6" s="380">
        <v>44433</v>
      </c>
      <c r="BLK6" s="381" t="s">
        <v>76</v>
      </c>
      <c r="BLL6" s="381" t="s">
        <v>76</v>
      </c>
      <c r="BLM6" s="381" t="s">
        <v>82</v>
      </c>
      <c r="BLN6" s="381"/>
      <c r="BLO6" s="381" t="s">
        <v>76</v>
      </c>
      <c r="BLP6" s="382" t="s">
        <v>76</v>
      </c>
      <c r="BLQ6" s="380">
        <v>44432</v>
      </c>
      <c r="BLR6" s="381"/>
      <c r="BLS6" s="381"/>
      <c r="BLT6" s="381"/>
      <c r="BLU6" s="381"/>
      <c r="BLV6" s="381"/>
      <c r="BLW6" s="382"/>
      <c r="BLX6" s="380">
        <v>44431</v>
      </c>
      <c r="BLY6" s="381" t="s">
        <v>76</v>
      </c>
      <c r="BLZ6" s="381" t="s">
        <v>76</v>
      </c>
      <c r="BMA6" s="381" t="s">
        <v>77</v>
      </c>
      <c r="BMB6" s="381"/>
      <c r="BMC6" s="381" t="s">
        <v>76</v>
      </c>
      <c r="BMD6" s="382" t="s">
        <v>76</v>
      </c>
      <c r="BME6" s="380">
        <v>44430</v>
      </c>
      <c r="BMF6" s="381" t="s">
        <v>76</v>
      </c>
      <c r="BMG6" s="381" t="s">
        <v>76</v>
      </c>
      <c r="BMH6" s="381" t="s">
        <v>78</v>
      </c>
      <c r="BMI6" s="381"/>
      <c r="BMJ6" s="381" t="s">
        <v>76</v>
      </c>
      <c r="BMK6" s="382" t="s">
        <v>76</v>
      </c>
      <c r="BML6" s="380">
        <v>44429</v>
      </c>
      <c r="BMM6" s="381" t="s">
        <v>76</v>
      </c>
      <c r="BMN6" s="381" t="s">
        <v>76</v>
      </c>
      <c r="BMO6" s="381" t="s">
        <v>79</v>
      </c>
      <c r="BMP6" s="381"/>
      <c r="BMQ6" s="381" t="s">
        <v>76</v>
      </c>
      <c r="BMR6" s="382" t="s">
        <v>76</v>
      </c>
      <c r="BMS6" s="380">
        <v>44428</v>
      </c>
      <c r="BMT6" s="381" t="s">
        <v>76</v>
      </c>
      <c r="BMU6" s="381" t="s">
        <v>76</v>
      </c>
      <c r="BMV6" s="381" t="s">
        <v>80</v>
      </c>
      <c r="BMW6" s="381"/>
      <c r="BMX6" s="381" t="s">
        <v>76</v>
      </c>
      <c r="BMY6" s="382" t="s">
        <v>76</v>
      </c>
      <c r="BMZ6" s="380">
        <v>44427</v>
      </c>
      <c r="BNA6" s="381" t="s">
        <v>76</v>
      </c>
      <c r="BNB6" s="381" t="s">
        <v>76</v>
      </c>
      <c r="BNC6" s="381" t="s">
        <v>81</v>
      </c>
      <c r="BND6" s="381"/>
      <c r="BNE6" s="381" t="s">
        <v>76</v>
      </c>
      <c r="BNF6" s="382" t="s">
        <v>76</v>
      </c>
      <c r="BNG6" s="380">
        <v>44426</v>
      </c>
      <c r="BNH6" s="381" t="s">
        <v>76</v>
      </c>
      <c r="BNI6" s="381" t="s">
        <v>76</v>
      </c>
      <c r="BNJ6" s="381" t="s">
        <v>82</v>
      </c>
      <c r="BNK6" s="381"/>
      <c r="BNL6" s="381" t="s">
        <v>76</v>
      </c>
      <c r="BNM6" s="382" t="s">
        <v>76</v>
      </c>
      <c r="BNN6" s="380">
        <v>44425</v>
      </c>
      <c r="BNO6" s="381"/>
      <c r="BNP6" s="381"/>
      <c r="BNQ6" s="381"/>
      <c r="BNR6" s="381"/>
      <c r="BNS6" s="381"/>
      <c r="BNT6" s="382"/>
      <c r="BNU6" s="380">
        <v>44424</v>
      </c>
      <c r="BNV6" s="381"/>
      <c r="BNW6" s="381"/>
      <c r="BNX6" s="381"/>
      <c r="BNY6" s="381"/>
      <c r="BNZ6" s="381"/>
      <c r="BOA6" s="382"/>
      <c r="BOB6" s="380">
        <v>44423</v>
      </c>
      <c r="BOC6" s="381"/>
      <c r="BOD6" s="381"/>
      <c r="BOE6" s="381"/>
      <c r="BOF6" s="381"/>
      <c r="BOG6" s="381"/>
      <c r="BOH6" s="382"/>
      <c r="BOI6" s="380">
        <v>44422</v>
      </c>
      <c r="BOJ6" s="381"/>
      <c r="BOK6" s="381"/>
      <c r="BOL6" s="381"/>
      <c r="BOM6" s="381"/>
      <c r="BON6" s="381"/>
      <c r="BOO6" s="382"/>
      <c r="BOP6" s="380">
        <v>44421</v>
      </c>
      <c r="BOQ6" s="381"/>
      <c r="BOR6" s="381"/>
      <c r="BOS6" s="381"/>
      <c r="BOT6" s="381"/>
      <c r="BOU6" s="381"/>
      <c r="BOV6" s="382"/>
      <c r="BOW6" s="380">
        <v>44420</v>
      </c>
      <c r="BOX6" s="381"/>
      <c r="BOY6" s="381"/>
      <c r="BOZ6" s="381"/>
      <c r="BPA6" s="381"/>
      <c r="BPB6" s="381"/>
      <c r="BPC6" s="382"/>
      <c r="BPD6" s="380">
        <v>44419</v>
      </c>
      <c r="BPE6" s="381"/>
      <c r="BPF6" s="381"/>
      <c r="BPG6" s="381"/>
      <c r="BPH6" s="381"/>
      <c r="BPI6" s="381"/>
      <c r="BPJ6" s="382"/>
      <c r="BPK6" s="380">
        <v>44418</v>
      </c>
      <c r="BPL6" s="381"/>
      <c r="BPM6" s="381"/>
      <c r="BPN6" s="381"/>
      <c r="BPO6" s="381"/>
      <c r="BPP6" s="381"/>
      <c r="BPQ6" s="382"/>
      <c r="BPR6" s="380">
        <v>44417</v>
      </c>
      <c r="BPS6" s="381"/>
      <c r="BPT6" s="381"/>
      <c r="BPU6" s="381"/>
      <c r="BPV6" s="381"/>
      <c r="BPW6" s="381"/>
      <c r="BPX6" s="382"/>
      <c r="BPY6" s="380">
        <v>44416</v>
      </c>
      <c r="BPZ6" s="381"/>
      <c r="BQA6" s="381"/>
      <c r="BQB6" s="381"/>
      <c r="BQC6" s="381"/>
      <c r="BQD6" s="381"/>
      <c r="BQE6" s="382"/>
      <c r="BQF6" s="380">
        <v>44415</v>
      </c>
      <c r="BQG6" s="381"/>
      <c r="BQH6" s="381"/>
      <c r="BQI6" s="381"/>
      <c r="BQJ6" s="381"/>
      <c r="BQK6" s="381"/>
      <c r="BQL6" s="382"/>
      <c r="BQM6" s="380">
        <v>44414</v>
      </c>
      <c r="BQN6" s="381"/>
      <c r="BQO6" s="381"/>
      <c r="BQP6" s="381"/>
      <c r="BQQ6" s="381"/>
      <c r="BQR6" s="381"/>
      <c r="BQS6" s="382"/>
      <c r="BQT6" s="380">
        <v>44413</v>
      </c>
      <c r="BQU6" s="381"/>
      <c r="BQV6" s="381"/>
      <c r="BQW6" s="381"/>
      <c r="BQX6" s="381"/>
      <c r="BQY6" s="381"/>
      <c r="BQZ6" s="382"/>
      <c r="BRA6" s="380">
        <v>44412</v>
      </c>
      <c r="BRB6" s="381"/>
      <c r="BRC6" s="381"/>
      <c r="BRD6" s="381"/>
      <c r="BRE6" s="381"/>
      <c r="BRF6" s="381"/>
      <c r="BRG6" s="382"/>
      <c r="BRH6" s="380">
        <v>44411</v>
      </c>
      <c r="BRI6" s="381"/>
      <c r="BRJ6" s="381"/>
      <c r="BRK6" s="381"/>
      <c r="BRL6" s="381"/>
      <c r="BRM6" s="381"/>
      <c r="BRN6" s="382"/>
      <c r="BRO6" s="380">
        <v>44410</v>
      </c>
      <c r="BRP6" s="381"/>
      <c r="BRQ6" s="381"/>
      <c r="BRR6" s="381"/>
      <c r="BRS6" s="381"/>
      <c r="BRT6" s="381"/>
      <c r="BRU6" s="382"/>
      <c r="BRV6" s="380">
        <v>44409</v>
      </c>
      <c r="BRW6" s="381"/>
      <c r="BRX6" s="381"/>
      <c r="BRY6" s="381"/>
      <c r="BRZ6" s="381"/>
      <c r="BSA6" s="381"/>
      <c r="BSB6" s="382"/>
      <c r="BSC6" s="380">
        <v>44408</v>
      </c>
      <c r="BSD6" s="381"/>
      <c r="BSE6" s="381"/>
      <c r="BSF6" s="381"/>
      <c r="BSG6" s="381"/>
      <c r="BSH6" s="381"/>
      <c r="BSI6" s="382"/>
      <c r="BSJ6" s="380">
        <v>44407</v>
      </c>
      <c r="BSK6" s="381"/>
      <c r="BSL6" s="381"/>
      <c r="BSM6" s="381"/>
      <c r="BSN6" s="381"/>
      <c r="BSO6" s="381"/>
      <c r="BSP6" s="382"/>
      <c r="BSQ6" s="380">
        <v>44406</v>
      </c>
      <c r="BSR6" s="381"/>
      <c r="BSS6" s="381"/>
      <c r="BST6" s="381"/>
      <c r="BSU6" s="381"/>
      <c r="BSV6" s="381"/>
      <c r="BSW6" s="382"/>
      <c r="BSX6" s="380">
        <v>44405</v>
      </c>
      <c r="BSY6" s="381"/>
      <c r="BSZ6" s="381"/>
      <c r="BTA6" s="381"/>
      <c r="BTB6" s="381"/>
      <c r="BTC6" s="381"/>
      <c r="BTD6" s="382"/>
      <c r="BTE6" s="380">
        <v>44404</v>
      </c>
      <c r="BTF6" s="381"/>
      <c r="BTG6" s="381"/>
      <c r="BTH6" s="381"/>
      <c r="BTI6" s="381"/>
      <c r="BTJ6" s="381"/>
      <c r="BTK6" s="382"/>
      <c r="BTL6" s="380">
        <v>44403</v>
      </c>
      <c r="BTM6" s="381"/>
      <c r="BTN6" s="381"/>
      <c r="BTO6" s="381"/>
      <c r="BTP6" s="381"/>
      <c r="BTQ6" s="381"/>
      <c r="BTR6" s="382"/>
      <c r="BTS6" s="380">
        <v>44402</v>
      </c>
      <c r="BTT6" s="381"/>
      <c r="BTU6" s="381"/>
      <c r="BTV6" s="381"/>
      <c r="BTW6" s="381"/>
      <c r="BTX6" s="381"/>
      <c r="BTY6" s="382"/>
      <c r="BTZ6" s="380">
        <v>44401</v>
      </c>
      <c r="BUA6" s="381"/>
      <c r="BUB6" s="381"/>
      <c r="BUC6" s="381"/>
      <c r="BUD6" s="381"/>
      <c r="BUE6" s="381"/>
      <c r="BUF6" s="382"/>
      <c r="BUG6" s="380">
        <v>44400</v>
      </c>
      <c r="BUH6" s="381"/>
      <c r="BUI6" s="381"/>
      <c r="BUJ6" s="381"/>
      <c r="BUK6" s="381"/>
      <c r="BUL6" s="381"/>
      <c r="BUM6" s="382"/>
      <c r="BUN6" s="380">
        <v>44399</v>
      </c>
      <c r="BUO6" s="381"/>
      <c r="BUP6" s="381"/>
      <c r="BUQ6" s="381"/>
      <c r="BUR6" s="381"/>
      <c r="BUS6" s="381"/>
      <c r="BUT6" s="382"/>
      <c r="BUU6" s="380">
        <v>44398</v>
      </c>
      <c r="BUV6" s="381"/>
      <c r="BUW6" s="381"/>
      <c r="BUX6" s="381"/>
      <c r="BUY6" s="381"/>
      <c r="BUZ6" s="381"/>
      <c r="BVA6" s="382"/>
      <c r="BVB6" s="380">
        <v>44397</v>
      </c>
      <c r="BVC6" s="381"/>
      <c r="BVD6" s="381"/>
      <c r="BVE6" s="381"/>
      <c r="BVF6" s="381"/>
      <c r="BVG6" s="381"/>
      <c r="BVH6" s="382"/>
      <c r="BVI6" s="380">
        <v>44396</v>
      </c>
      <c r="BVJ6" s="381"/>
      <c r="BVK6" s="381"/>
      <c r="BVL6" s="381"/>
      <c r="BVM6" s="381"/>
      <c r="BVN6" s="381"/>
      <c r="BVO6" s="382"/>
      <c r="BVP6" s="380">
        <v>44395</v>
      </c>
      <c r="BVQ6" s="381"/>
      <c r="BVR6" s="381"/>
      <c r="BVS6" s="381"/>
      <c r="BVT6" s="381"/>
      <c r="BVU6" s="381"/>
      <c r="BVV6" s="382"/>
      <c r="BVW6" s="380">
        <v>44394</v>
      </c>
      <c r="BVX6" s="381"/>
      <c r="BVY6" s="381"/>
      <c r="BVZ6" s="381"/>
      <c r="BWA6" s="381"/>
      <c r="BWB6" s="381"/>
      <c r="BWC6" s="382"/>
      <c r="BWD6" s="380">
        <v>44393</v>
      </c>
      <c r="BWE6" s="381"/>
      <c r="BWF6" s="381"/>
      <c r="BWG6" s="381"/>
      <c r="BWH6" s="381"/>
      <c r="BWI6" s="381"/>
      <c r="BWJ6" s="382"/>
      <c r="BWK6" s="380">
        <v>44392</v>
      </c>
      <c r="BWL6" s="381"/>
      <c r="BWM6" s="381"/>
      <c r="BWN6" s="381"/>
      <c r="BWO6" s="381"/>
      <c r="BWP6" s="381"/>
      <c r="BWQ6" s="382"/>
      <c r="BWR6" s="380">
        <v>44391</v>
      </c>
      <c r="BWS6" s="381"/>
      <c r="BWT6" s="381"/>
      <c r="BWU6" s="381"/>
      <c r="BWV6" s="381"/>
      <c r="BWW6" s="381"/>
      <c r="BWX6" s="382"/>
      <c r="BWY6" s="380">
        <v>44390</v>
      </c>
      <c r="BWZ6" s="381"/>
      <c r="BXA6" s="381"/>
      <c r="BXB6" s="381"/>
      <c r="BXC6" s="381"/>
      <c r="BXD6" s="381"/>
      <c r="BXE6" s="382"/>
      <c r="BXF6" s="380">
        <v>44389</v>
      </c>
      <c r="BXG6" s="381"/>
      <c r="BXH6" s="381"/>
      <c r="BXI6" s="381"/>
      <c r="BXJ6" s="381"/>
      <c r="BXK6" s="381"/>
      <c r="BXL6" s="382"/>
      <c r="BXM6" s="380">
        <v>44388</v>
      </c>
      <c r="BXN6" s="381"/>
      <c r="BXO6" s="381"/>
      <c r="BXP6" s="381"/>
      <c r="BXQ6" s="381"/>
      <c r="BXR6" s="381"/>
      <c r="BXS6" s="382"/>
      <c r="BXT6" s="380">
        <v>44387</v>
      </c>
      <c r="BXU6" s="381"/>
      <c r="BXV6" s="381"/>
      <c r="BXW6" s="381"/>
      <c r="BXX6" s="381"/>
      <c r="BXY6" s="381"/>
      <c r="BXZ6" s="382"/>
      <c r="BYA6" s="380">
        <v>44386</v>
      </c>
      <c r="BYB6" s="381"/>
      <c r="BYC6" s="381"/>
      <c r="BYD6" s="381"/>
      <c r="BYE6" s="381"/>
      <c r="BYF6" s="381"/>
      <c r="BYG6" s="382"/>
      <c r="BYH6" s="380">
        <v>44385</v>
      </c>
      <c r="BYI6" s="381"/>
      <c r="BYJ6" s="381"/>
      <c r="BYK6" s="381"/>
      <c r="BYL6" s="381"/>
      <c r="BYM6" s="381"/>
      <c r="BYN6" s="382"/>
      <c r="BYO6" s="380">
        <v>44384</v>
      </c>
      <c r="BYP6" s="381"/>
      <c r="BYQ6" s="381"/>
      <c r="BYR6" s="381"/>
      <c r="BYS6" s="381"/>
      <c r="BYT6" s="381"/>
      <c r="BYU6" s="382"/>
      <c r="BYV6" s="380">
        <v>44383</v>
      </c>
      <c r="BYW6" s="381"/>
      <c r="BYX6" s="381"/>
      <c r="BYY6" s="381"/>
      <c r="BYZ6" s="381"/>
      <c r="BZA6" s="381"/>
      <c r="BZB6" s="382"/>
      <c r="BZC6" s="380">
        <v>44382</v>
      </c>
      <c r="BZD6" s="381"/>
      <c r="BZE6" s="381"/>
      <c r="BZF6" s="381"/>
      <c r="BZG6" s="381"/>
      <c r="BZH6" s="381"/>
      <c r="BZI6" s="382"/>
      <c r="BZJ6" s="380">
        <v>44381</v>
      </c>
      <c r="BZK6" s="381"/>
      <c r="BZL6" s="381"/>
      <c r="BZM6" s="381"/>
      <c r="BZN6" s="381"/>
      <c r="BZO6" s="381"/>
      <c r="BZP6" s="382"/>
      <c r="BZQ6" s="380">
        <v>44380</v>
      </c>
      <c r="BZR6" s="381"/>
      <c r="BZS6" s="381"/>
      <c r="BZT6" s="381"/>
      <c r="BZU6" s="381"/>
      <c r="BZV6" s="381"/>
      <c r="BZW6" s="382"/>
      <c r="BZX6" s="380">
        <v>44379</v>
      </c>
      <c r="BZY6" s="381"/>
      <c r="BZZ6" s="381"/>
      <c r="CAA6" s="381"/>
      <c r="CAB6" s="381"/>
      <c r="CAC6" s="381"/>
      <c r="CAD6" s="382"/>
      <c r="CAE6" s="380">
        <v>44378</v>
      </c>
      <c r="CAF6" s="381"/>
      <c r="CAG6" s="381"/>
      <c r="CAH6" s="381"/>
      <c r="CAI6" s="381"/>
      <c r="CAJ6" s="381"/>
      <c r="CAK6" s="382"/>
      <c r="CAL6" s="380">
        <v>44377</v>
      </c>
      <c r="CAM6" s="381"/>
      <c r="CAN6" s="381"/>
      <c r="CAO6" s="381"/>
      <c r="CAP6" s="381"/>
      <c r="CAQ6" s="381"/>
      <c r="CAR6" s="382"/>
      <c r="CAS6" s="380">
        <v>44376</v>
      </c>
      <c r="CAT6" s="381"/>
      <c r="CAU6" s="381"/>
      <c r="CAV6" s="381"/>
      <c r="CAW6" s="381"/>
      <c r="CAX6" s="381"/>
      <c r="CAY6" s="382"/>
      <c r="CAZ6" s="380">
        <v>44375</v>
      </c>
      <c r="CBA6" s="381"/>
      <c r="CBB6" s="381"/>
      <c r="CBC6" s="381"/>
      <c r="CBD6" s="381"/>
      <c r="CBE6" s="381"/>
      <c r="CBF6" s="382"/>
      <c r="CBG6" s="380">
        <v>44374</v>
      </c>
      <c r="CBH6" s="381"/>
      <c r="CBI6" s="381"/>
      <c r="CBJ6" s="381"/>
      <c r="CBK6" s="381"/>
      <c r="CBL6" s="381"/>
      <c r="CBM6" s="382"/>
      <c r="CBN6" s="380">
        <v>44373</v>
      </c>
      <c r="CBO6" s="381"/>
      <c r="CBP6" s="381"/>
      <c r="CBQ6" s="381"/>
      <c r="CBR6" s="381"/>
      <c r="CBS6" s="381"/>
      <c r="CBT6" s="382"/>
      <c r="CBU6" s="380">
        <v>44372</v>
      </c>
      <c r="CBV6" s="381"/>
      <c r="CBW6" s="381"/>
      <c r="CBX6" s="381"/>
      <c r="CBY6" s="381"/>
      <c r="CBZ6" s="381"/>
      <c r="CCA6" s="382"/>
      <c r="CCB6" s="380">
        <v>44371</v>
      </c>
      <c r="CCC6" s="381"/>
      <c r="CCD6" s="381"/>
      <c r="CCE6" s="381"/>
      <c r="CCF6" s="381"/>
      <c r="CCG6" s="381"/>
      <c r="CCH6" s="382"/>
      <c r="CCI6" s="380">
        <v>44370</v>
      </c>
      <c r="CCJ6" s="381"/>
      <c r="CCK6" s="381"/>
      <c r="CCL6" s="381"/>
      <c r="CCM6" s="381"/>
      <c r="CCN6" s="381"/>
      <c r="CCO6" s="382"/>
      <c r="CCP6" s="380">
        <v>44369</v>
      </c>
      <c r="CCQ6" s="381"/>
      <c r="CCR6" s="381"/>
      <c r="CCS6" s="381"/>
      <c r="CCT6" s="381"/>
      <c r="CCU6" s="381"/>
      <c r="CCV6" s="382"/>
      <c r="CCW6" s="380">
        <v>44368</v>
      </c>
      <c r="CCX6" s="381"/>
      <c r="CCY6" s="381"/>
      <c r="CCZ6" s="381"/>
      <c r="CDA6" s="381"/>
      <c r="CDB6" s="381"/>
      <c r="CDC6" s="382"/>
      <c r="CDD6" s="380">
        <v>44367</v>
      </c>
      <c r="CDE6" s="381"/>
      <c r="CDF6" s="381"/>
      <c r="CDG6" s="381"/>
      <c r="CDH6" s="381"/>
      <c r="CDI6" s="381"/>
      <c r="CDJ6" s="382"/>
      <c r="CDK6" s="380">
        <v>44366</v>
      </c>
      <c r="CDL6" s="381"/>
      <c r="CDM6" s="381"/>
      <c r="CDN6" s="381"/>
      <c r="CDO6" s="381"/>
      <c r="CDP6" s="381"/>
      <c r="CDQ6" s="382"/>
      <c r="CDR6" s="380">
        <v>44365</v>
      </c>
      <c r="CDS6" s="381"/>
      <c r="CDT6" s="381"/>
      <c r="CDU6" s="381"/>
      <c r="CDV6" s="381"/>
      <c r="CDW6" s="381"/>
      <c r="CDX6" s="382"/>
      <c r="CDY6" s="380">
        <v>44364</v>
      </c>
      <c r="CDZ6" s="381"/>
      <c r="CEA6" s="381"/>
      <c r="CEB6" s="381"/>
      <c r="CEC6" s="381"/>
      <c r="CED6" s="381"/>
      <c r="CEE6" s="382"/>
      <c r="CEF6" s="380">
        <v>44363</v>
      </c>
      <c r="CEG6" s="381"/>
      <c r="CEH6" s="381"/>
      <c r="CEI6" s="381"/>
      <c r="CEJ6" s="381"/>
      <c r="CEK6" s="381"/>
      <c r="CEL6" s="382"/>
      <c r="CEM6" s="380">
        <v>44362</v>
      </c>
      <c r="CEN6" s="381"/>
      <c r="CEO6" s="381"/>
      <c r="CEP6" s="381"/>
      <c r="CEQ6" s="381"/>
      <c r="CER6" s="381"/>
      <c r="CES6" s="382"/>
      <c r="CET6" s="380">
        <v>44361</v>
      </c>
      <c r="CEU6" s="381"/>
      <c r="CEV6" s="381"/>
      <c r="CEW6" s="381"/>
      <c r="CEX6" s="381"/>
      <c r="CEY6" s="381"/>
      <c r="CEZ6" s="382"/>
      <c r="CFA6" s="380">
        <v>44360</v>
      </c>
      <c r="CFB6" s="381"/>
      <c r="CFC6" s="381"/>
      <c r="CFD6" s="381"/>
      <c r="CFE6" s="381"/>
      <c r="CFF6" s="381"/>
      <c r="CFG6" s="382"/>
      <c r="CFH6" s="380">
        <v>44359</v>
      </c>
      <c r="CFI6" s="381"/>
      <c r="CFJ6" s="381"/>
      <c r="CFK6" s="381"/>
      <c r="CFL6" s="381"/>
      <c r="CFM6" s="381"/>
      <c r="CFN6" s="382"/>
      <c r="CFO6" s="380">
        <v>44358</v>
      </c>
      <c r="CFP6" s="381"/>
      <c r="CFQ6" s="381"/>
      <c r="CFR6" s="381"/>
      <c r="CFS6" s="381"/>
      <c r="CFT6" s="381"/>
      <c r="CFU6" s="382"/>
      <c r="CFV6" s="380">
        <v>44357</v>
      </c>
      <c r="CFW6" s="381"/>
      <c r="CFX6" s="381"/>
      <c r="CFY6" s="381"/>
      <c r="CFZ6" s="381"/>
      <c r="CGA6" s="381"/>
      <c r="CGB6" s="382"/>
      <c r="CGC6" s="380">
        <v>44356</v>
      </c>
      <c r="CGD6" s="381"/>
      <c r="CGE6" s="381"/>
      <c r="CGF6" s="381"/>
      <c r="CGG6" s="381"/>
      <c r="CGH6" s="381"/>
      <c r="CGI6" s="382"/>
      <c r="CGJ6" s="380">
        <v>44355</v>
      </c>
      <c r="CGK6" s="381"/>
      <c r="CGL6" s="381"/>
      <c r="CGM6" s="381"/>
      <c r="CGN6" s="381"/>
      <c r="CGO6" s="381"/>
      <c r="CGP6" s="382"/>
      <c r="CGQ6" s="380">
        <v>44354</v>
      </c>
      <c r="CGR6" s="381"/>
      <c r="CGS6" s="381"/>
      <c r="CGT6" s="381"/>
      <c r="CGU6" s="381"/>
      <c r="CGV6" s="381"/>
      <c r="CGW6" s="382"/>
      <c r="CGX6" s="380">
        <v>44353</v>
      </c>
      <c r="CGY6" s="381"/>
      <c r="CGZ6" s="381"/>
      <c r="CHA6" s="381"/>
      <c r="CHB6" s="381"/>
      <c r="CHC6" s="381"/>
      <c r="CHD6" s="382"/>
      <c r="CHE6" s="380">
        <v>44352</v>
      </c>
      <c r="CHF6" s="381"/>
      <c r="CHG6" s="381"/>
      <c r="CHH6" s="381"/>
      <c r="CHI6" s="381"/>
      <c r="CHJ6" s="381"/>
      <c r="CHK6" s="382"/>
      <c r="CHL6" s="380">
        <v>44351</v>
      </c>
      <c r="CHM6" s="381"/>
      <c r="CHN6" s="381"/>
      <c r="CHO6" s="381"/>
      <c r="CHP6" s="381"/>
      <c r="CHQ6" s="381"/>
      <c r="CHR6" s="382"/>
      <c r="CHS6" s="380">
        <v>44350</v>
      </c>
      <c r="CHT6" s="381"/>
      <c r="CHU6" s="381"/>
      <c r="CHV6" s="381"/>
      <c r="CHW6" s="381"/>
      <c r="CHX6" s="381"/>
      <c r="CHY6" s="382"/>
      <c r="CHZ6" s="380">
        <v>44349</v>
      </c>
      <c r="CIA6" s="381"/>
      <c r="CIB6" s="381"/>
      <c r="CIC6" s="381"/>
      <c r="CID6" s="381"/>
      <c r="CIE6" s="381"/>
      <c r="CIF6" s="382"/>
      <c r="CIG6" s="380">
        <v>44348</v>
      </c>
      <c r="CIH6" s="381"/>
      <c r="CII6" s="381"/>
      <c r="CIJ6" s="381"/>
      <c r="CIK6" s="381"/>
      <c r="CIL6" s="381"/>
      <c r="CIM6" s="382"/>
      <c r="CIN6" s="380">
        <v>44347</v>
      </c>
      <c r="CIO6" s="381"/>
      <c r="CIP6" s="381"/>
      <c r="CIQ6" s="381"/>
      <c r="CIR6" s="381"/>
      <c r="CIS6" s="381"/>
      <c r="CIT6" s="382"/>
      <c r="CIU6" s="380">
        <v>44346</v>
      </c>
      <c r="CIV6" s="381"/>
      <c r="CIW6" s="381"/>
      <c r="CIX6" s="381"/>
      <c r="CIY6" s="381"/>
      <c r="CIZ6" s="381"/>
      <c r="CJA6" s="382"/>
      <c r="CJB6" s="380">
        <v>44345</v>
      </c>
      <c r="CJC6" s="381"/>
      <c r="CJD6" s="381"/>
      <c r="CJE6" s="381"/>
      <c r="CJF6" s="381"/>
      <c r="CJG6" s="381"/>
      <c r="CJH6" s="382"/>
      <c r="CJI6" s="380">
        <v>44344</v>
      </c>
      <c r="CJJ6" s="381"/>
      <c r="CJK6" s="381"/>
      <c r="CJL6" s="381"/>
      <c r="CJM6" s="381"/>
      <c r="CJN6" s="381"/>
      <c r="CJO6" s="382"/>
      <c r="CJP6" s="380">
        <v>44343</v>
      </c>
      <c r="CJQ6" s="381"/>
      <c r="CJR6" s="381"/>
      <c r="CJS6" s="381"/>
      <c r="CJT6" s="381"/>
      <c r="CJU6" s="381"/>
      <c r="CJV6" s="382"/>
      <c r="CJW6" s="380">
        <v>44342</v>
      </c>
      <c r="CJX6" s="381"/>
      <c r="CJY6" s="381"/>
      <c r="CJZ6" s="381"/>
      <c r="CKA6" s="381"/>
      <c r="CKB6" s="381"/>
      <c r="CKC6" s="382"/>
      <c r="CKD6" s="380">
        <v>44341</v>
      </c>
      <c r="CKE6" s="381"/>
      <c r="CKF6" s="381"/>
      <c r="CKG6" s="381"/>
      <c r="CKH6" s="381"/>
      <c r="CKI6" s="381"/>
      <c r="CKJ6" s="382"/>
      <c r="CKK6" s="380">
        <v>44340</v>
      </c>
      <c r="CKL6" s="381"/>
      <c r="CKM6" s="381"/>
      <c r="CKN6" s="381"/>
      <c r="CKO6" s="381"/>
      <c r="CKP6" s="381"/>
      <c r="CKQ6" s="382"/>
      <c r="CKR6" s="380">
        <v>44339</v>
      </c>
      <c r="CKS6" s="381"/>
      <c r="CKT6" s="381"/>
      <c r="CKU6" s="381"/>
      <c r="CKV6" s="381"/>
      <c r="CKW6" s="381"/>
      <c r="CKX6" s="382"/>
      <c r="CKY6" s="380">
        <v>44338</v>
      </c>
      <c r="CKZ6" s="381"/>
      <c r="CLA6" s="381"/>
      <c r="CLB6" s="381"/>
      <c r="CLC6" s="381"/>
      <c r="CLD6" s="381"/>
      <c r="CLE6" s="382"/>
      <c r="CLF6" s="380">
        <v>44337</v>
      </c>
      <c r="CLG6" s="381"/>
      <c r="CLH6" s="381"/>
      <c r="CLI6" s="381"/>
      <c r="CLJ6" s="381"/>
      <c r="CLK6" s="381"/>
      <c r="CLL6" s="382"/>
      <c r="CLM6" s="380">
        <v>44336</v>
      </c>
      <c r="CLN6" s="381"/>
      <c r="CLO6" s="381"/>
      <c r="CLP6" s="381"/>
      <c r="CLQ6" s="381"/>
      <c r="CLR6" s="381"/>
      <c r="CLS6" s="382"/>
      <c r="CLT6" s="380">
        <v>44335</v>
      </c>
      <c r="CLU6" s="381"/>
      <c r="CLV6" s="381"/>
      <c r="CLW6" s="381"/>
      <c r="CLX6" s="381"/>
      <c r="CLY6" s="381"/>
      <c r="CLZ6" s="382"/>
      <c r="CMA6" s="380">
        <v>44334</v>
      </c>
      <c r="CMB6" s="381"/>
      <c r="CMC6" s="381"/>
      <c r="CMD6" s="381"/>
      <c r="CME6" s="381"/>
      <c r="CMF6" s="381"/>
      <c r="CMG6" s="382"/>
      <c r="CMH6" s="380">
        <v>44333</v>
      </c>
      <c r="CMI6" s="381"/>
      <c r="CMJ6" s="381"/>
      <c r="CMK6" s="381"/>
      <c r="CML6" s="381"/>
      <c r="CMM6" s="381"/>
      <c r="CMN6" s="382"/>
      <c r="CMO6" s="380">
        <v>44332</v>
      </c>
      <c r="CMP6" s="381"/>
      <c r="CMQ6" s="381"/>
      <c r="CMR6" s="381"/>
      <c r="CMS6" s="381"/>
      <c r="CMT6" s="381"/>
      <c r="CMU6" s="382"/>
      <c r="CMV6" s="380">
        <v>44331</v>
      </c>
      <c r="CMW6" s="381"/>
      <c r="CMX6" s="381"/>
      <c r="CMY6" s="381"/>
      <c r="CMZ6" s="381"/>
      <c r="CNA6" s="381"/>
      <c r="CNB6" s="382"/>
      <c r="CNC6" s="380">
        <v>44330</v>
      </c>
      <c r="CND6" s="381"/>
      <c r="CNE6" s="381"/>
      <c r="CNF6" s="381"/>
      <c r="CNG6" s="381"/>
      <c r="CNH6" s="381"/>
      <c r="CNI6" s="382"/>
      <c r="CNJ6" s="380">
        <v>44329</v>
      </c>
      <c r="CNK6" s="381"/>
      <c r="CNL6" s="381"/>
      <c r="CNM6" s="381"/>
      <c r="CNN6" s="381"/>
      <c r="CNO6" s="381"/>
      <c r="CNP6" s="382"/>
      <c r="CNQ6" s="380">
        <v>44328</v>
      </c>
      <c r="CNR6" s="381"/>
      <c r="CNS6" s="381"/>
      <c r="CNT6" s="381"/>
      <c r="CNU6" s="381"/>
      <c r="CNV6" s="381"/>
      <c r="CNW6" s="382"/>
      <c r="CNX6" s="380">
        <v>44327</v>
      </c>
      <c r="CNY6" s="381"/>
      <c r="CNZ6" s="381"/>
      <c r="COA6" s="381"/>
      <c r="COB6" s="381"/>
      <c r="COC6" s="381"/>
      <c r="COD6" s="382"/>
      <c r="COE6" s="380">
        <v>44326</v>
      </c>
      <c r="COF6" s="381"/>
      <c r="COG6" s="381"/>
      <c r="COH6" s="381"/>
      <c r="COI6" s="381"/>
      <c r="COJ6" s="381"/>
      <c r="COK6" s="382"/>
      <c r="COL6" s="380">
        <v>44325</v>
      </c>
      <c r="COM6" s="381"/>
      <c r="CON6" s="381"/>
      <c r="COO6" s="381"/>
      <c r="COP6" s="381"/>
      <c r="COQ6" s="381"/>
      <c r="COR6" s="382"/>
      <c r="COS6" s="380">
        <v>44324</v>
      </c>
      <c r="COT6" s="381"/>
      <c r="COU6" s="381"/>
      <c r="COV6" s="381"/>
      <c r="COW6" s="381"/>
      <c r="COX6" s="381"/>
      <c r="COY6" s="382"/>
      <c r="COZ6" s="380">
        <v>44323</v>
      </c>
      <c r="CPA6" s="381"/>
      <c r="CPB6" s="381"/>
      <c r="CPC6" s="381"/>
      <c r="CPD6" s="381"/>
      <c r="CPE6" s="381"/>
      <c r="CPF6" s="382"/>
      <c r="CPG6" s="380">
        <v>44322</v>
      </c>
      <c r="CPH6" s="381"/>
      <c r="CPI6" s="381"/>
      <c r="CPJ6" s="381"/>
      <c r="CPK6" s="381"/>
      <c r="CPL6" s="381"/>
      <c r="CPM6" s="382"/>
      <c r="CPN6" s="380">
        <v>44321</v>
      </c>
      <c r="CPO6" s="381"/>
      <c r="CPP6" s="381"/>
      <c r="CPQ6" s="381"/>
      <c r="CPR6" s="381"/>
      <c r="CPS6" s="381"/>
      <c r="CPT6" s="382"/>
      <c r="CPU6" s="380">
        <v>44320</v>
      </c>
      <c r="CPV6" s="381"/>
      <c r="CPW6" s="381"/>
      <c r="CPX6" s="381"/>
      <c r="CPY6" s="381"/>
      <c r="CPZ6" s="381"/>
      <c r="CQA6" s="382"/>
      <c r="CQB6" s="380">
        <v>44319</v>
      </c>
      <c r="CQC6" s="381"/>
      <c r="CQD6" s="381"/>
      <c r="CQE6" s="381"/>
      <c r="CQF6" s="381"/>
      <c r="CQG6" s="381"/>
      <c r="CQH6" s="382"/>
      <c r="CQI6" s="380">
        <v>44318</v>
      </c>
      <c r="CQJ6" s="381"/>
      <c r="CQK6" s="381"/>
      <c r="CQL6" s="381"/>
      <c r="CQM6" s="381"/>
      <c r="CQN6" s="381"/>
      <c r="CQO6" s="382"/>
      <c r="CQP6" s="380">
        <v>44317</v>
      </c>
      <c r="CQQ6" s="381"/>
      <c r="CQR6" s="381"/>
      <c r="CQS6" s="381"/>
      <c r="CQT6" s="381"/>
      <c r="CQU6" s="381"/>
      <c r="CQV6" s="382"/>
      <c r="CQW6" s="380">
        <v>44316</v>
      </c>
      <c r="CQX6" s="381"/>
      <c r="CQY6" s="381"/>
      <c r="CQZ6" s="381"/>
      <c r="CRA6" s="381"/>
      <c r="CRB6" s="381"/>
      <c r="CRC6" s="382"/>
      <c r="CRD6" s="380">
        <v>44315</v>
      </c>
      <c r="CRE6" s="381"/>
      <c r="CRF6" s="381"/>
      <c r="CRG6" s="381"/>
      <c r="CRH6" s="381"/>
      <c r="CRI6" s="381"/>
      <c r="CRJ6" s="382"/>
      <c r="CRK6" s="380">
        <v>44314</v>
      </c>
      <c r="CRL6" s="381"/>
      <c r="CRM6" s="381"/>
      <c r="CRN6" s="381"/>
      <c r="CRO6" s="381"/>
      <c r="CRP6" s="381"/>
      <c r="CRQ6" s="382"/>
      <c r="CRR6" s="380">
        <v>44313</v>
      </c>
      <c r="CRS6" s="381"/>
      <c r="CRT6" s="381"/>
      <c r="CRU6" s="381"/>
      <c r="CRV6" s="381"/>
      <c r="CRW6" s="381"/>
      <c r="CRX6" s="382"/>
      <c r="CRY6" s="380">
        <v>44312</v>
      </c>
      <c r="CRZ6" s="381"/>
      <c r="CSA6" s="381"/>
      <c r="CSB6" s="381"/>
      <c r="CSC6" s="381"/>
      <c r="CSD6" s="381"/>
      <c r="CSE6" s="382"/>
      <c r="CSF6" s="380">
        <v>44311</v>
      </c>
      <c r="CSG6" s="381"/>
      <c r="CSH6" s="381"/>
      <c r="CSI6" s="381"/>
      <c r="CSJ6" s="381"/>
      <c r="CSK6" s="381"/>
      <c r="CSL6" s="382"/>
      <c r="CSM6" s="380">
        <v>44310</v>
      </c>
      <c r="CSN6" s="381"/>
      <c r="CSO6" s="381"/>
      <c r="CSP6" s="381"/>
      <c r="CSQ6" s="381"/>
      <c r="CSR6" s="381"/>
      <c r="CSS6" s="382"/>
      <c r="CST6" s="380">
        <v>44309</v>
      </c>
      <c r="CSU6" s="381"/>
      <c r="CSV6" s="381"/>
      <c r="CSW6" s="381"/>
      <c r="CSX6" s="381"/>
      <c r="CSY6" s="381"/>
      <c r="CSZ6" s="382"/>
      <c r="CTA6" s="380">
        <v>44308</v>
      </c>
      <c r="CTB6" s="381"/>
      <c r="CTC6" s="381"/>
      <c r="CTD6" s="381"/>
      <c r="CTE6" s="381"/>
      <c r="CTF6" s="381"/>
      <c r="CTG6" s="382"/>
      <c r="CTH6" s="380">
        <v>44307</v>
      </c>
      <c r="CTI6" s="381"/>
      <c r="CTJ6" s="381"/>
      <c r="CTK6" s="381"/>
      <c r="CTL6" s="381"/>
      <c r="CTM6" s="381"/>
      <c r="CTN6" s="382"/>
      <c r="CTO6" s="380">
        <v>44306</v>
      </c>
      <c r="CTP6" s="381"/>
      <c r="CTQ6" s="381"/>
      <c r="CTR6" s="381"/>
      <c r="CTS6" s="381"/>
      <c r="CTT6" s="381"/>
      <c r="CTU6" s="382"/>
      <c r="CTV6" s="380">
        <v>44305</v>
      </c>
      <c r="CTW6" s="381"/>
      <c r="CTX6" s="381"/>
      <c r="CTY6" s="381"/>
      <c r="CTZ6" s="381"/>
      <c r="CUA6" s="381"/>
      <c r="CUB6" s="382"/>
      <c r="CUC6" s="380">
        <v>44304</v>
      </c>
      <c r="CUD6" s="381"/>
      <c r="CUE6" s="381"/>
      <c r="CUF6" s="381"/>
      <c r="CUG6" s="381"/>
      <c r="CUH6" s="381"/>
      <c r="CUI6" s="382"/>
      <c r="CUJ6" s="380">
        <v>44303</v>
      </c>
      <c r="CUK6" s="381"/>
      <c r="CUL6" s="381"/>
      <c r="CUM6" s="381"/>
      <c r="CUN6" s="381"/>
      <c r="CUO6" s="381"/>
      <c r="CUP6" s="382"/>
      <c r="CUQ6" s="380">
        <v>44302</v>
      </c>
      <c r="CUR6" s="381"/>
      <c r="CUS6" s="381"/>
      <c r="CUT6" s="381"/>
      <c r="CUU6" s="381"/>
      <c r="CUV6" s="381"/>
      <c r="CUW6" s="382"/>
      <c r="CUX6" s="380">
        <v>44301</v>
      </c>
      <c r="CUY6" s="381"/>
      <c r="CUZ6" s="381"/>
      <c r="CVA6" s="381"/>
      <c r="CVB6" s="381"/>
      <c r="CVC6" s="381"/>
      <c r="CVD6" s="382"/>
      <c r="CVE6" s="380">
        <v>44300</v>
      </c>
      <c r="CVF6" s="381"/>
      <c r="CVG6" s="381"/>
      <c r="CVH6" s="381"/>
      <c r="CVI6" s="381"/>
      <c r="CVJ6" s="381"/>
      <c r="CVK6" s="382"/>
      <c r="CVL6" s="380">
        <v>44299</v>
      </c>
      <c r="CVM6" s="381"/>
      <c r="CVN6" s="381"/>
      <c r="CVO6" s="381"/>
      <c r="CVP6" s="381"/>
      <c r="CVQ6" s="381"/>
      <c r="CVR6" s="382"/>
      <c r="CVS6" s="380">
        <v>44298</v>
      </c>
      <c r="CVT6" s="381"/>
      <c r="CVU6" s="381"/>
      <c r="CVV6" s="381"/>
      <c r="CVW6" s="381"/>
      <c r="CVX6" s="381"/>
      <c r="CVY6" s="382"/>
      <c r="CVZ6" s="380">
        <v>44297</v>
      </c>
      <c r="CWA6" s="381"/>
      <c r="CWB6" s="381"/>
      <c r="CWC6" s="381"/>
      <c r="CWD6" s="381"/>
      <c r="CWE6" s="381"/>
      <c r="CWF6" s="382"/>
      <c r="CWG6" s="380">
        <v>44296</v>
      </c>
      <c r="CWH6" s="381"/>
      <c r="CWI6" s="381"/>
      <c r="CWJ6" s="381"/>
      <c r="CWK6" s="381"/>
      <c r="CWL6" s="381"/>
      <c r="CWM6" s="382"/>
      <c r="CWN6" s="380">
        <v>44295</v>
      </c>
      <c r="CWO6" s="381"/>
      <c r="CWP6" s="381"/>
      <c r="CWQ6" s="381"/>
      <c r="CWR6" s="381"/>
      <c r="CWS6" s="381"/>
      <c r="CWT6" s="382"/>
      <c r="CWU6" s="380">
        <v>44294</v>
      </c>
      <c r="CWV6" s="381"/>
      <c r="CWW6" s="381"/>
      <c r="CWX6" s="381"/>
      <c r="CWY6" s="381"/>
      <c r="CWZ6" s="381"/>
      <c r="CXA6" s="382"/>
      <c r="CXB6" s="380">
        <v>44293</v>
      </c>
      <c r="CXC6" s="381"/>
      <c r="CXD6" s="381"/>
      <c r="CXE6" s="381"/>
      <c r="CXF6" s="381"/>
      <c r="CXG6" s="381"/>
      <c r="CXH6" s="382"/>
      <c r="CXI6" s="380">
        <v>44292</v>
      </c>
      <c r="CXJ6" s="381"/>
      <c r="CXK6" s="381"/>
      <c r="CXL6" s="381"/>
      <c r="CXM6" s="381"/>
      <c r="CXN6" s="381"/>
      <c r="CXO6" s="382"/>
      <c r="CXP6" s="380">
        <v>44291</v>
      </c>
      <c r="CXQ6" s="381"/>
      <c r="CXR6" s="381"/>
      <c r="CXS6" s="381"/>
      <c r="CXT6" s="381"/>
      <c r="CXU6" s="381"/>
      <c r="CXV6" s="382"/>
      <c r="CXW6" s="380">
        <v>44290</v>
      </c>
      <c r="CXX6" s="381"/>
      <c r="CXY6" s="381"/>
      <c r="CXZ6" s="381"/>
      <c r="CYA6" s="381"/>
      <c r="CYB6" s="381"/>
      <c r="CYC6" s="382"/>
      <c r="CYD6" s="380">
        <v>44289</v>
      </c>
      <c r="CYE6" s="381"/>
      <c r="CYF6" s="381"/>
      <c r="CYG6" s="381"/>
      <c r="CYH6" s="381"/>
      <c r="CYI6" s="381"/>
      <c r="CYJ6" s="382"/>
      <c r="CYK6" s="380">
        <v>44288</v>
      </c>
      <c r="CYL6" s="381"/>
      <c r="CYM6" s="381"/>
      <c r="CYN6" s="381"/>
      <c r="CYO6" s="381"/>
      <c r="CYP6" s="381"/>
      <c r="CYQ6" s="382"/>
      <c r="CYR6" s="380">
        <v>44287</v>
      </c>
      <c r="CYS6" s="381"/>
      <c r="CYT6" s="381"/>
      <c r="CYU6" s="381"/>
      <c r="CYV6" s="381"/>
      <c r="CYW6" s="381"/>
      <c r="CYX6" s="382"/>
      <c r="CYY6" s="380">
        <v>44286</v>
      </c>
      <c r="CYZ6" s="381"/>
      <c r="CZA6" s="381"/>
      <c r="CZB6" s="381"/>
      <c r="CZC6" s="381"/>
      <c r="CZD6" s="381"/>
      <c r="CZE6" s="382"/>
      <c r="CZF6" s="380">
        <v>44285</v>
      </c>
      <c r="CZG6" s="381"/>
      <c r="CZH6" s="381"/>
      <c r="CZI6" s="381"/>
      <c r="CZJ6" s="381"/>
      <c r="CZK6" s="381"/>
      <c r="CZL6" s="382"/>
      <c r="CZM6" s="380">
        <v>44284</v>
      </c>
      <c r="CZN6" s="381"/>
      <c r="CZO6" s="381"/>
      <c r="CZP6" s="381"/>
      <c r="CZQ6" s="381"/>
      <c r="CZR6" s="381"/>
      <c r="CZS6" s="382"/>
      <c r="CZT6" s="380">
        <v>44283</v>
      </c>
      <c r="CZU6" s="381"/>
      <c r="CZV6" s="381"/>
      <c r="CZW6" s="381"/>
      <c r="CZX6" s="381"/>
      <c r="CZY6" s="381"/>
      <c r="CZZ6" s="382"/>
      <c r="DAA6" s="380">
        <v>44282</v>
      </c>
      <c r="DAB6" s="381"/>
      <c r="DAC6" s="381"/>
      <c r="DAD6" s="381"/>
      <c r="DAE6" s="381"/>
      <c r="DAF6" s="381"/>
      <c r="DAG6" s="382"/>
      <c r="DAH6" s="380">
        <v>44281</v>
      </c>
      <c r="DAI6" s="381"/>
      <c r="DAJ6" s="381"/>
      <c r="DAK6" s="381"/>
      <c r="DAL6" s="381"/>
      <c r="DAM6" s="381"/>
      <c r="DAN6" s="382"/>
      <c r="DAO6" s="380">
        <v>44280</v>
      </c>
      <c r="DAP6" s="381"/>
      <c r="DAQ6" s="381"/>
      <c r="DAR6" s="381"/>
      <c r="DAS6" s="381"/>
      <c r="DAT6" s="381"/>
      <c r="DAU6" s="382"/>
      <c r="DAV6" s="380">
        <v>44279</v>
      </c>
      <c r="DAW6" s="381"/>
      <c r="DAX6" s="381"/>
      <c r="DAY6" s="381"/>
      <c r="DAZ6" s="381"/>
      <c r="DBA6" s="381"/>
      <c r="DBB6" s="382"/>
      <c r="DBC6" s="380">
        <v>44278</v>
      </c>
      <c r="DBD6" s="381"/>
      <c r="DBE6" s="381"/>
      <c r="DBF6" s="381"/>
      <c r="DBG6" s="381"/>
      <c r="DBH6" s="381"/>
      <c r="DBI6" s="382"/>
      <c r="DBJ6" s="380">
        <v>44277</v>
      </c>
      <c r="DBK6" s="381"/>
      <c r="DBL6" s="381"/>
      <c r="DBM6" s="381"/>
      <c r="DBN6" s="381"/>
      <c r="DBO6" s="381"/>
      <c r="DBP6" s="382"/>
      <c r="DBQ6" s="380">
        <v>44276</v>
      </c>
      <c r="DBR6" s="381"/>
      <c r="DBS6" s="381"/>
      <c r="DBT6" s="381"/>
      <c r="DBU6" s="381"/>
      <c r="DBV6" s="381"/>
      <c r="DBW6" s="382"/>
      <c r="DBX6" s="380">
        <v>44275</v>
      </c>
      <c r="DBY6" s="381"/>
      <c r="DBZ6" s="381"/>
      <c r="DCA6" s="381"/>
      <c r="DCB6" s="381"/>
      <c r="DCC6" s="381"/>
      <c r="DCD6" s="382"/>
      <c r="DCE6" s="380">
        <v>44274</v>
      </c>
      <c r="DCF6" s="381"/>
      <c r="DCG6" s="381"/>
      <c r="DCH6" s="381"/>
      <c r="DCI6" s="381"/>
      <c r="DCJ6" s="381"/>
      <c r="DCK6" s="382"/>
      <c r="DCL6" s="380">
        <v>44273</v>
      </c>
      <c r="DCM6" s="381"/>
      <c r="DCN6" s="381"/>
      <c r="DCO6" s="381"/>
      <c r="DCP6" s="381"/>
      <c r="DCQ6" s="381"/>
      <c r="DCR6" s="382"/>
      <c r="DCS6" s="380">
        <v>44272</v>
      </c>
      <c r="DCT6" s="381"/>
      <c r="DCU6" s="381"/>
      <c r="DCV6" s="381"/>
      <c r="DCW6" s="381"/>
      <c r="DCX6" s="381"/>
      <c r="DCY6" s="382"/>
      <c r="DCZ6" s="380">
        <v>44271</v>
      </c>
      <c r="DDA6" s="381"/>
      <c r="DDB6" s="381"/>
      <c r="DDC6" s="381"/>
      <c r="DDD6" s="381"/>
      <c r="DDE6" s="381"/>
      <c r="DDF6" s="382"/>
      <c r="DDG6" s="380">
        <v>44270</v>
      </c>
      <c r="DDH6" s="381"/>
      <c r="DDI6" s="381"/>
      <c r="DDJ6" s="381"/>
      <c r="DDK6" s="381"/>
      <c r="DDL6" s="381"/>
      <c r="DDM6" s="382"/>
      <c r="DDN6" s="380">
        <v>44269</v>
      </c>
      <c r="DDO6" s="381"/>
      <c r="DDP6" s="381"/>
      <c r="DDQ6" s="381"/>
      <c r="DDR6" s="381"/>
      <c r="DDS6" s="381"/>
      <c r="DDT6" s="382"/>
      <c r="DDU6" s="380">
        <v>44268</v>
      </c>
      <c r="DDV6" s="381"/>
      <c r="DDW6" s="381"/>
      <c r="DDX6" s="381"/>
      <c r="DDY6" s="381"/>
      <c r="DDZ6" s="381"/>
      <c r="DEA6" s="382"/>
      <c r="DEB6" s="380">
        <v>44267</v>
      </c>
      <c r="DEC6" s="381"/>
      <c r="DED6" s="381"/>
      <c r="DEE6" s="381"/>
      <c r="DEF6" s="381"/>
      <c r="DEG6" s="381"/>
      <c r="DEH6" s="382"/>
      <c r="DEI6" s="380">
        <v>44266</v>
      </c>
      <c r="DEJ6" s="381"/>
      <c r="DEK6" s="381"/>
      <c r="DEL6" s="381"/>
      <c r="DEM6" s="381"/>
      <c r="DEN6" s="381"/>
      <c r="DEO6" s="382"/>
      <c r="DEP6" s="380">
        <v>44265</v>
      </c>
      <c r="DEQ6" s="381"/>
      <c r="DER6" s="381"/>
      <c r="DES6" s="381"/>
      <c r="DET6" s="381"/>
      <c r="DEU6" s="381"/>
      <c r="DEV6" s="382"/>
      <c r="DEW6" s="380">
        <v>44264</v>
      </c>
      <c r="DEX6" s="381"/>
      <c r="DEY6" s="381"/>
      <c r="DEZ6" s="381"/>
      <c r="DFA6" s="381"/>
      <c r="DFB6" s="381"/>
      <c r="DFC6" s="382"/>
      <c r="DFD6" s="380">
        <v>44263</v>
      </c>
      <c r="DFE6" s="381"/>
      <c r="DFF6" s="381"/>
      <c r="DFG6" s="381"/>
      <c r="DFH6" s="381"/>
      <c r="DFI6" s="381"/>
      <c r="DFJ6" s="382"/>
      <c r="DFK6" s="380">
        <v>44262</v>
      </c>
      <c r="DFL6" s="381"/>
      <c r="DFM6" s="381"/>
      <c r="DFN6" s="381"/>
      <c r="DFO6" s="381"/>
      <c r="DFP6" s="381"/>
      <c r="DFQ6" s="382"/>
      <c r="DFR6" s="380">
        <v>44261</v>
      </c>
      <c r="DFS6" s="381"/>
      <c r="DFT6" s="381"/>
      <c r="DFU6" s="381"/>
      <c r="DFV6" s="381"/>
      <c r="DFW6" s="381"/>
      <c r="DFX6" s="382"/>
      <c r="DFY6" s="380">
        <v>44260</v>
      </c>
      <c r="DFZ6" s="381"/>
      <c r="DGA6" s="381"/>
      <c r="DGB6" s="381"/>
      <c r="DGC6" s="381"/>
      <c r="DGD6" s="381"/>
      <c r="DGE6" s="382"/>
      <c r="DGF6" s="380">
        <v>44259</v>
      </c>
      <c r="DGG6" s="381"/>
      <c r="DGH6" s="381"/>
      <c r="DGI6" s="381"/>
      <c r="DGJ6" s="381"/>
      <c r="DGK6" s="381"/>
      <c r="DGL6" s="382"/>
      <c r="DGM6" s="380">
        <v>44258</v>
      </c>
      <c r="DGN6" s="381"/>
      <c r="DGO6" s="381"/>
      <c r="DGP6" s="381"/>
      <c r="DGQ6" s="381"/>
      <c r="DGR6" s="381"/>
      <c r="DGS6" s="382"/>
      <c r="DGT6" s="380">
        <v>44257</v>
      </c>
      <c r="DGU6" s="381"/>
      <c r="DGV6" s="381"/>
      <c r="DGW6" s="381"/>
      <c r="DGX6" s="381"/>
      <c r="DGY6" s="381"/>
      <c r="DGZ6" s="382"/>
      <c r="DHA6" s="380">
        <v>44256</v>
      </c>
      <c r="DHB6" s="381"/>
      <c r="DHC6" s="381"/>
      <c r="DHD6" s="381"/>
      <c r="DHE6" s="381"/>
      <c r="DHF6" s="381"/>
      <c r="DHG6" s="382"/>
      <c r="DHH6" s="380">
        <v>44255</v>
      </c>
      <c r="DHI6" s="381"/>
      <c r="DHJ6" s="381"/>
      <c r="DHK6" s="381"/>
      <c r="DHL6" s="381"/>
      <c r="DHM6" s="381"/>
      <c r="DHN6" s="382"/>
      <c r="DHO6" s="380">
        <v>44254</v>
      </c>
      <c r="DHP6" s="381"/>
      <c r="DHQ6" s="381"/>
      <c r="DHR6" s="381"/>
      <c r="DHS6" s="381"/>
      <c r="DHT6" s="381"/>
      <c r="DHU6" s="382"/>
      <c r="DHV6" s="380">
        <v>44253</v>
      </c>
      <c r="DHW6" s="381"/>
      <c r="DHX6" s="381"/>
      <c r="DHY6" s="381"/>
      <c r="DHZ6" s="381"/>
      <c r="DIA6" s="381"/>
      <c r="DIB6" s="382"/>
      <c r="DIC6" s="380">
        <v>44252</v>
      </c>
      <c r="DID6" s="381"/>
      <c r="DIE6" s="381"/>
      <c r="DIF6" s="381"/>
      <c r="DIG6" s="381"/>
      <c r="DIH6" s="381"/>
      <c r="DII6" s="382"/>
      <c r="DIJ6" s="380">
        <v>44251</v>
      </c>
      <c r="DIK6" s="381"/>
      <c r="DIL6" s="381"/>
      <c r="DIM6" s="381"/>
      <c r="DIN6" s="381"/>
      <c r="DIO6" s="381"/>
      <c r="DIP6" s="382"/>
      <c r="DIQ6" s="380">
        <v>44250</v>
      </c>
      <c r="DIR6" s="381"/>
      <c r="DIS6" s="381"/>
      <c r="DIT6" s="381"/>
      <c r="DIU6" s="381"/>
      <c r="DIV6" s="381"/>
      <c r="DIW6" s="382"/>
      <c r="DIX6" s="380">
        <v>44249</v>
      </c>
      <c r="DIY6" s="381"/>
      <c r="DIZ6" s="381"/>
      <c r="DJA6" s="381"/>
      <c r="DJB6" s="381"/>
      <c r="DJC6" s="381"/>
      <c r="DJD6" s="382"/>
      <c r="DJE6" s="380">
        <v>44248</v>
      </c>
      <c r="DJF6" s="381"/>
      <c r="DJG6" s="381"/>
      <c r="DJH6" s="381"/>
      <c r="DJI6" s="381"/>
      <c r="DJJ6" s="381"/>
      <c r="DJK6" s="382"/>
      <c r="DJL6" s="380">
        <v>44247</v>
      </c>
      <c r="DJM6" s="381"/>
      <c r="DJN6" s="381"/>
      <c r="DJO6" s="381"/>
      <c r="DJP6" s="381"/>
      <c r="DJQ6" s="381"/>
      <c r="DJR6" s="382"/>
      <c r="DJS6" s="380">
        <v>44246</v>
      </c>
      <c r="DJT6" s="381"/>
      <c r="DJU6" s="381"/>
      <c r="DJV6" s="381"/>
      <c r="DJW6" s="381"/>
      <c r="DJX6" s="381"/>
      <c r="DJY6" s="382"/>
      <c r="DJZ6" s="380">
        <v>44245</v>
      </c>
      <c r="DKA6" s="381"/>
      <c r="DKB6" s="381"/>
      <c r="DKC6" s="381"/>
      <c r="DKD6" s="381"/>
      <c r="DKE6" s="381"/>
      <c r="DKF6" s="382"/>
      <c r="DKG6" s="380">
        <v>44244</v>
      </c>
      <c r="DKH6" s="381"/>
      <c r="DKI6" s="381"/>
      <c r="DKJ6" s="381"/>
      <c r="DKK6" s="381"/>
      <c r="DKL6" s="381"/>
      <c r="DKM6" s="382"/>
      <c r="DKN6" s="380">
        <v>44243</v>
      </c>
      <c r="DKO6" s="381"/>
      <c r="DKP6" s="381"/>
      <c r="DKQ6" s="381"/>
      <c r="DKR6" s="381"/>
      <c r="DKS6" s="381"/>
      <c r="DKT6" s="382"/>
      <c r="DKU6" s="380">
        <v>44242</v>
      </c>
      <c r="DKV6" s="381"/>
      <c r="DKW6" s="381"/>
      <c r="DKX6" s="381"/>
      <c r="DKY6" s="381"/>
      <c r="DKZ6" s="381"/>
      <c r="DLA6" s="382"/>
      <c r="DLB6" s="380">
        <v>44241</v>
      </c>
      <c r="DLC6" s="381"/>
      <c r="DLD6" s="381"/>
      <c r="DLE6" s="381"/>
      <c r="DLF6" s="381"/>
      <c r="DLG6" s="381"/>
      <c r="DLH6" s="382"/>
      <c r="DLI6" s="380">
        <v>44240</v>
      </c>
      <c r="DLJ6" s="381"/>
      <c r="DLK6" s="381"/>
      <c r="DLL6" s="381"/>
      <c r="DLM6" s="381"/>
      <c r="DLN6" s="381"/>
      <c r="DLO6" s="382"/>
      <c r="DLP6" s="380">
        <v>44239</v>
      </c>
      <c r="DLQ6" s="381"/>
      <c r="DLR6" s="381"/>
      <c r="DLS6" s="381"/>
      <c r="DLT6" s="381"/>
      <c r="DLU6" s="381"/>
      <c r="DLV6" s="382"/>
      <c r="DLW6" s="380">
        <v>44238</v>
      </c>
      <c r="DLX6" s="381"/>
      <c r="DLY6" s="381"/>
      <c r="DLZ6" s="381"/>
      <c r="DMA6" s="381"/>
      <c r="DMB6" s="381"/>
      <c r="DMC6" s="382"/>
      <c r="DMD6" s="380">
        <v>44237</v>
      </c>
      <c r="DME6" s="381"/>
      <c r="DMF6" s="381"/>
      <c r="DMG6" s="381"/>
      <c r="DMH6" s="381"/>
      <c r="DMI6" s="381"/>
      <c r="DMJ6" s="382"/>
      <c r="DMK6" s="380">
        <v>44236</v>
      </c>
      <c r="DML6" s="381"/>
      <c r="DMM6" s="381"/>
      <c r="DMN6" s="381"/>
      <c r="DMO6" s="381"/>
      <c r="DMP6" s="381"/>
      <c r="DMQ6" s="382"/>
      <c r="DMR6" s="380">
        <v>44235</v>
      </c>
      <c r="DMS6" s="381"/>
      <c r="DMT6" s="381"/>
      <c r="DMU6" s="381"/>
      <c r="DMV6" s="381"/>
      <c r="DMW6" s="381"/>
      <c r="DMX6" s="382"/>
      <c r="DMY6" s="380">
        <v>44234</v>
      </c>
      <c r="DMZ6" s="381"/>
      <c r="DNA6" s="381"/>
      <c r="DNB6" s="381"/>
      <c r="DNC6" s="381"/>
      <c r="DND6" s="381"/>
      <c r="DNE6" s="382"/>
      <c r="DNF6" s="380">
        <v>44233</v>
      </c>
      <c r="DNG6" s="381"/>
      <c r="DNH6" s="381"/>
      <c r="DNI6" s="381"/>
      <c r="DNJ6" s="381"/>
      <c r="DNK6" s="381"/>
      <c r="DNL6" s="382"/>
      <c r="DNM6" s="380">
        <v>44232</v>
      </c>
      <c r="DNN6" s="381"/>
      <c r="DNO6" s="381"/>
      <c r="DNP6" s="381"/>
      <c r="DNQ6" s="381"/>
      <c r="DNR6" s="381"/>
      <c r="DNS6" s="382"/>
      <c r="DNT6" s="380">
        <v>44231</v>
      </c>
      <c r="DNU6" s="381"/>
      <c r="DNV6" s="381"/>
      <c r="DNW6" s="381"/>
      <c r="DNX6" s="381"/>
      <c r="DNY6" s="381"/>
      <c r="DNZ6" s="382"/>
      <c r="DOA6" s="380">
        <v>44230</v>
      </c>
      <c r="DOB6" s="381"/>
      <c r="DOC6" s="381"/>
      <c r="DOD6" s="381"/>
      <c r="DOE6" s="381"/>
      <c r="DOF6" s="381"/>
      <c r="DOG6" s="382"/>
      <c r="DOH6" s="380">
        <v>44229</v>
      </c>
      <c r="DOI6" s="381"/>
      <c r="DOJ6" s="381"/>
      <c r="DOK6" s="381"/>
      <c r="DOL6" s="381"/>
      <c r="DOM6" s="381"/>
      <c r="DON6" s="382"/>
      <c r="DOO6" s="380">
        <v>44228</v>
      </c>
      <c r="DOP6" s="381"/>
      <c r="DOQ6" s="381"/>
      <c r="DOR6" s="381"/>
      <c r="DOS6" s="381"/>
      <c r="DOT6" s="381"/>
      <c r="DOU6" s="382"/>
      <c r="DOV6" s="380">
        <v>44227</v>
      </c>
      <c r="DOW6" s="381"/>
      <c r="DOX6" s="381"/>
      <c r="DOY6" s="381"/>
      <c r="DOZ6" s="381"/>
      <c r="DPA6" s="381"/>
      <c r="DPB6" s="382"/>
      <c r="DPC6" s="380">
        <v>44226</v>
      </c>
      <c r="DPD6" s="381"/>
      <c r="DPE6" s="381"/>
      <c r="DPF6" s="381"/>
      <c r="DPG6" s="381"/>
      <c r="DPH6" s="381"/>
      <c r="DPI6" s="382"/>
      <c r="DPJ6" s="380">
        <v>44225</v>
      </c>
      <c r="DPK6" s="381"/>
      <c r="DPL6" s="381"/>
      <c r="DPM6" s="381"/>
      <c r="DPN6" s="381"/>
      <c r="DPO6" s="381"/>
      <c r="DPP6" s="382"/>
      <c r="DPQ6" s="380">
        <v>44224</v>
      </c>
      <c r="DPR6" s="381"/>
      <c r="DPS6" s="381"/>
      <c r="DPT6" s="381"/>
      <c r="DPU6" s="381"/>
      <c r="DPV6" s="381"/>
      <c r="DPW6" s="382"/>
      <c r="DPX6" s="380">
        <v>44223</v>
      </c>
      <c r="DPY6" s="381"/>
      <c r="DPZ6" s="381"/>
      <c r="DQA6" s="381"/>
      <c r="DQB6" s="381"/>
      <c r="DQC6" s="381"/>
      <c r="DQD6" s="382"/>
      <c r="DQE6" s="380">
        <v>44222</v>
      </c>
      <c r="DQF6" s="381"/>
      <c r="DQG6" s="381"/>
      <c r="DQH6" s="381"/>
      <c r="DQI6" s="381"/>
      <c r="DQJ6" s="381"/>
      <c r="DQK6" s="382"/>
      <c r="DQL6" s="380">
        <v>44221</v>
      </c>
      <c r="DQM6" s="381"/>
      <c r="DQN6" s="381"/>
      <c r="DQO6" s="381"/>
      <c r="DQP6" s="381"/>
      <c r="DQQ6" s="381"/>
      <c r="DQR6" s="382"/>
      <c r="DQS6" s="380">
        <v>44220</v>
      </c>
      <c r="DQT6" s="381"/>
      <c r="DQU6" s="381"/>
      <c r="DQV6" s="381"/>
      <c r="DQW6" s="381"/>
      <c r="DQX6" s="381"/>
      <c r="DQY6" s="382"/>
      <c r="DQZ6" s="380">
        <v>44219</v>
      </c>
      <c r="DRA6" s="381"/>
      <c r="DRB6" s="381"/>
      <c r="DRC6" s="381"/>
      <c r="DRD6" s="381"/>
      <c r="DRE6" s="381"/>
      <c r="DRF6" s="382"/>
      <c r="DRG6" s="380">
        <v>44218</v>
      </c>
      <c r="DRH6" s="381"/>
      <c r="DRI6" s="381"/>
      <c r="DRJ6" s="381"/>
      <c r="DRK6" s="381"/>
      <c r="DRL6" s="381"/>
      <c r="DRM6" s="382"/>
      <c r="DRN6" s="380">
        <v>44217</v>
      </c>
      <c r="DRO6" s="381"/>
      <c r="DRP6" s="381"/>
      <c r="DRQ6" s="381"/>
      <c r="DRR6" s="381"/>
      <c r="DRS6" s="381"/>
      <c r="DRT6" s="382"/>
      <c r="DRU6" s="380">
        <v>44216</v>
      </c>
      <c r="DRV6" s="381"/>
      <c r="DRW6" s="381"/>
      <c r="DRX6" s="381"/>
      <c r="DRY6" s="381"/>
      <c r="DRZ6" s="381"/>
      <c r="DSA6" s="382"/>
      <c r="DSB6" s="380">
        <v>44215</v>
      </c>
      <c r="DSC6" s="381"/>
      <c r="DSD6" s="381"/>
      <c r="DSE6" s="381"/>
      <c r="DSF6" s="381"/>
      <c r="DSG6" s="381"/>
      <c r="DSH6" s="382"/>
      <c r="DSI6" s="380">
        <v>44214</v>
      </c>
      <c r="DSJ6" s="381"/>
      <c r="DSK6" s="381"/>
      <c r="DSL6" s="381"/>
      <c r="DSM6" s="381"/>
      <c r="DSN6" s="381"/>
      <c r="DSO6" s="382"/>
      <c r="DSP6" s="380">
        <v>44213</v>
      </c>
      <c r="DSQ6" s="381"/>
      <c r="DSR6" s="381"/>
      <c r="DSS6" s="381"/>
      <c r="DST6" s="381"/>
      <c r="DSU6" s="381"/>
      <c r="DSV6" s="382"/>
      <c r="DSW6" s="380">
        <v>44212</v>
      </c>
      <c r="DSX6" s="381"/>
      <c r="DSY6" s="381"/>
      <c r="DSZ6" s="381"/>
      <c r="DTA6" s="381"/>
      <c r="DTB6" s="381"/>
      <c r="DTC6" s="382"/>
      <c r="DTD6" s="380">
        <v>44211</v>
      </c>
      <c r="DTE6" s="381"/>
      <c r="DTF6" s="381"/>
      <c r="DTG6" s="381"/>
      <c r="DTH6" s="381"/>
      <c r="DTI6" s="381"/>
      <c r="DTJ6" s="382"/>
      <c r="DTK6" s="380">
        <v>44210</v>
      </c>
      <c r="DTL6" s="381"/>
      <c r="DTM6" s="381"/>
      <c r="DTN6" s="381"/>
      <c r="DTO6" s="381"/>
      <c r="DTP6" s="381"/>
      <c r="DTQ6" s="382"/>
      <c r="DTR6" s="380">
        <v>44209</v>
      </c>
      <c r="DTS6" s="381"/>
      <c r="DTT6" s="381"/>
      <c r="DTU6" s="381"/>
      <c r="DTV6" s="381"/>
      <c r="DTW6" s="381"/>
      <c r="DTX6" s="382"/>
      <c r="DTY6" s="380">
        <v>44208</v>
      </c>
      <c r="DTZ6" s="381"/>
      <c r="DUA6" s="381"/>
      <c r="DUB6" s="381"/>
      <c r="DUC6" s="381"/>
      <c r="DUD6" s="381"/>
      <c r="DUE6" s="382"/>
      <c r="DUF6" s="380">
        <v>44207</v>
      </c>
      <c r="DUG6" s="381"/>
      <c r="DUH6" s="381"/>
      <c r="DUI6" s="381"/>
      <c r="DUJ6" s="381"/>
      <c r="DUK6" s="381"/>
      <c r="DUL6" s="382"/>
      <c r="DUM6" s="380">
        <v>44206</v>
      </c>
      <c r="DUN6" s="381"/>
      <c r="DUO6" s="381"/>
      <c r="DUP6" s="381"/>
      <c r="DUQ6" s="381"/>
      <c r="DUR6" s="381"/>
      <c r="DUS6" s="382"/>
      <c r="DUT6" s="380">
        <v>44205</v>
      </c>
      <c r="DUU6" s="381"/>
      <c r="DUV6" s="381"/>
      <c r="DUW6" s="381"/>
      <c r="DUX6" s="381"/>
      <c r="DUY6" s="381"/>
      <c r="DUZ6" s="382"/>
      <c r="DVA6" s="380">
        <v>44204</v>
      </c>
      <c r="DVB6" s="381"/>
      <c r="DVC6" s="381"/>
      <c r="DVD6" s="381"/>
      <c r="DVE6" s="381"/>
      <c r="DVF6" s="381"/>
      <c r="DVG6" s="382"/>
      <c r="DVH6" s="380">
        <v>44203</v>
      </c>
      <c r="DVI6" s="381"/>
      <c r="DVJ6" s="381"/>
      <c r="DVK6" s="381"/>
      <c r="DVL6" s="381"/>
      <c r="DVM6" s="381"/>
      <c r="DVN6" s="382"/>
      <c r="DVO6" s="380">
        <v>44202</v>
      </c>
      <c r="DVP6" s="381"/>
      <c r="DVQ6" s="381"/>
      <c r="DVR6" s="381"/>
      <c r="DVS6" s="381"/>
      <c r="DVT6" s="381"/>
      <c r="DVU6" s="382"/>
      <c r="DVV6" s="380">
        <v>44201</v>
      </c>
      <c r="DVW6" s="381"/>
      <c r="DVX6" s="381"/>
      <c r="DVY6" s="381"/>
      <c r="DVZ6" s="381"/>
      <c r="DWA6" s="381"/>
      <c r="DWB6" s="382"/>
      <c r="DWC6" s="380">
        <v>44200</v>
      </c>
      <c r="DWD6" s="381"/>
      <c r="DWE6" s="381"/>
      <c r="DWF6" s="381"/>
      <c r="DWG6" s="381"/>
      <c r="DWH6" s="381"/>
      <c r="DWI6" s="382"/>
      <c r="DWJ6" s="380">
        <v>44199</v>
      </c>
      <c r="DWK6" s="381"/>
      <c r="DWL6" s="381"/>
      <c r="DWM6" s="381"/>
      <c r="DWN6" s="381"/>
      <c r="DWO6" s="381"/>
      <c r="DWP6" s="382"/>
      <c r="DWQ6" s="380">
        <v>44198</v>
      </c>
      <c r="DWR6" s="381"/>
      <c r="DWS6" s="381"/>
      <c r="DWT6" s="381"/>
      <c r="DWU6" s="381"/>
      <c r="DWV6" s="381"/>
      <c r="DWW6" s="382"/>
      <c r="DWX6" s="380">
        <v>44197</v>
      </c>
      <c r="DWY6" s="381"/>
      <c r="DWZ6" s="381"/>
      <c r="DXA6" s="381"/>
      <c r="DXB6" s="381"/>
      <c r="DXC6" s="381"/>
      <c r="DXD6" s="382"/>
      <c r="DXE6" s="380">
        <v>44196</v>
      </c>
      <c r="DXF6" s="381"/>
      <c r="DXG6" s="381"/>
      <c r="DXH6" s="381"/>
      <c r="DXI6" s="381"/>
      <c r="DXJ6" s="381"/>
      <c r="DXK6" s="382"/>
      <c r="DXL6" s="380">
        <v>44195</v>
      </c>
      <c r="DXM6" s="381"/>
      <c r="DXN6" s="381"/>
      <c r="DXO6" s="381"/>
      <c r="DXP6" s="381"/>
      <c r="DXQ6" s="381"/>
      <c r="DXR6" s="382"/>
      <c r="DXS6" s="380">
        <v>44194</v>
      </c>
      <c r="DXT6" s="381"/>
      <c r="DXU6" s="381"/>
      <c r="DXV6" s="381"/>
      <c r="DXW6" s="381"/>
      <c r="DXX6" s="381"/>
      <c r="DXY6" s="382"/>
      <c r="DXZ6" s="380">
        <v>44193</v>
      </c>
      <c r="DYA6" s="381"/>
      <c r="DYB6" s="381"/>
      <c r="DYC6" s="381"/>
      <c r="DYD6" s="381"/>
      <c r="DYE6" s="381"/>
      <c r="DYF6" s="382"/>
      <c r="DYG6" s="380">
        <v>44192</v>
      </c>
      <c r="DYH6" s="381"/>
      <c r="DYI6" s="381"/>
      <c r="DYJ6" s="381"/>
      <c r="DYK6" s="381"/>
      <c r="DYL6" s="381"/>
      <c r="DYM6" s="382"/>
      <c r="DYN6" s="380">
        <v>44191</v>
      </c>
      <c r="DYO6" s="381"/>
      <c r="DYP6" s="381"/>
      <c r="DYQ6" s="381"/>
      <c r="DYR6" s="381"/>
      <c r="DYS6" s="381"/>
      <c r="DYT6" s="382"/>
      <c r="DYU6" s="380">
        <v>44190</v>
      </c>
      <c r="DYV6" s="381"/>
      <c r="DYW6" s="381"/>
      <c r="DYX6" s="381"/>
      <c r="DYY6" s="381"/>
      <c r="DYZ6" s="381"/>
      <c r="DZA6" s="382"/>
      <c r="DZB6" s="380">
        <v>44189</v>
      </c>
      <c r="DZC6" s="381"/>
      <c r="DZD6" s="381"/>
      <c r="DZE6" s="381"/>
      <c r="DZF6" s="381"/>
      <c r="DZG6" s="381"/>
      <c r="DZH6" s="382"/>
      <c r="DZI6" s="380">
        <v>44188</v>
      </c>
      <c r="DZJ6" s="381"/>
      <c r="DZK6" s="381"/>
      <c r="DZL6" s="381"/>
      <c r="DZM6" s="381"/>
      <c r="DZN6" s="381"/>
      <c r="DZO6" s="382"/>
      <c r="DZP6" s="380">
        <v>44187</v>
      </c>
      <c r="DZQ6" s="381"/>
      <c r="DZR6" s="381"/>
      <c r="DZS6" s="381"/>
      <c r="DZT6" s="381"/>
      <c r="DZU6" s="381"/>
      <c r="DZV6" s="382"/>
      <c r="DZW6" s="380">
        <v>44186</v>
      </c>
      <c r="DZX6" s="381"/>
      <c r="DZY6" s="381"/>
      <c r="DZZ6" s="381"/>
      <c r="EAA6" s="381"/>
      <c r="EAB6" s="381"/>
      <c r="EAC6" s="382"/>
      <c r="EAD6" s="380">
        <v>44185</v>
      </c>
      <c r="EAE6" s="381"/>
      <c r="EAF6" s="381"/>
      <c r="EAG6" s="381"/>
      <c r="EAH6" s="381"/>
      <c r="EAI6" s="381"/>
      <c r="EAJ6" s="382"/>
      <c r="EAK6" s="380">
        <v>44184</v>
      </c>
      <c r="EAL6" s="381"/>
      <c r="EAM6" s="381"/>
      <c r="EAN6" s="381"/>
      <c r="EAO6" s="381"/>
      <c r="EAP6" s="381"/>
      <c r="EAQ6" s="382"/>
      <c r="EAR6" s="380">
        <v>44183</v>
      </c>
      <c r="EAS6" s="381"/>
      <c r="EAT6" s="381"/>
      <c r="EAU6" s="381"/>
      <c r="EAV6" s="381"/>
      <c r="EAW6" s="381"/>
      <c r="EAX6" s="382"/>
      <c r="EAY6" s="380">
        <v>44182</v>
      </c>
      <c r="EAZ6" s="381"/>
      <c r="EBA6" s="381"/>
      <c r="EBB6" s="381"/>
      <c r="EBC6" s="381"/>
      <c r="EBD6" s="381"/>
      <c r="EBE6" s="382"/>
      <c r="EBF6" s="380">
        <v>44181</v>
      </c>
      <c r="EBG6" s="381"/>
      <c r="EBH6" s="381"/>
      <c r="EBI6" s="381"/>
      <c r="EBJ6" s="381"/>
      <c r="EBK6" s="381"/>
      <c r="EBL6" s="382"/>
      <c r="EBM6" s="380">
        <v>44180</v>
      </c>
      <c r="EBN6" s="381"/>
      <c r="EBO6" s="381"/>
      <c r="EBP6" s="381"/>
      <c r="EBQ6" s="381"/>
      <c r="EBR6" s="381"/>
      <c r="EBS6" s="382"/>
      <c r="EBT6" s="380">
        <v>44179</v>
      </c>
      <c r="EBU6" s="381"/>
      <c r="EBV6" s="381"/>
      <c r="EBW6" s="381"/>
      <c r="EBX6" s="381"/>
      <c r="EBY6" s="381"/>
      <c r="EBZ6" s="382"/>
      <c r="ECA6" s="380">
        <v>44178</v>
      </c>
      <c r="ECB6" s="381"/>
      <c r="ECC6" s="381"/>
      <c r="ECD6" s="381"/>
      <c r="ECE6" s="381"/>
      <c r="ECF6" s="381"/>
      <c r="ECG6" s="382"/>
      <c r="ECH6" s="380">
        <v>44177</v>
      </c>
      <c r="ECI6" s="381"/>
      <c r="ECJ6" s="381"/>
      <c r="ECK6" s="381"/>
      <c r="ECL6" s="381"/>
      <c r="ECM6" s="381"/>
      <c r="ECN6" s="382"/>
      <c r="ECO6" s="380">
        <v>44176</v>
      </c>
      <c r="ECP6" s="381"/>
      <c r="ECQ6" s="381"/>
      <c r="ECR6" s="381"/>
      <c r="ECS6" s="381"/>
      <c r="ECT6" s="381"/>
      <c r="ECU6" s="382"/>
      <c r="ECV6" s="380">
        <v>44175</v>
      </c>
      <c r="ECW6" s="381"/>
      <c r="ECX6" s="381"/>
      <c r="ECY6" s="381"/>
      <c r="ECZ6" s="381"/>
      <c r="EDA6" s="381"/>
      <c r="EDB6" s="382"/>
      <c r="EDC6" s="380">
        <v>44174</v>
      </c>
      <c r="EDD6" s="381"/>
      <c r="EDE6" s="381"/>
      <c r="EDF6" s="381"/>
      <c r="EDG6" s="381"/>
      <c r="EDH6" s="381"/>
      <c r="EDI6" s="382"/>
      <c r="EDJ6" s="380">
        <v>44173</v>
      </c>
      <c r="EDK6" s="381"/>
      <c r="EDL6" s="381"/>
      <c r="EDM6" s="381"/>
      <c r="EDN6" s="381"/>
      <c r="EDO6" s="381"/>
      <c r="EDP6" s="382"/>
      <c r="EDQ6" s="380">
        <v>44172</v>
      </c>
      <c r="EDR6" s="381"/>
      <c r="EDS6" s="381"/>
      <c r="EDT6" s="381"/>
      <c r="EDU6" s="381"/>
      <c r="EDV6" s="381"/>
      <c r="EDW6" s="382"/>
      <c r="EDX6" s="380">
        <v>44171</v>
      </c>
      <c r="EDY6" s="381"/>
      <c r="EDZ6" s="381"/>
      <c r="EEA6" s="381"/>
      <c r="EEB6" s="381"/>
      <c r="EEC6" s="381"/>
      <c r="EED6" s="382"/>
      <c r="EEE6" s="380">
        <v>44170</v>
      </c>
      <c r="EEF6" s="381"/>
      <c r="EEG6" s="381"/>
      <c r="EEH6" s="381"/>
      <c r="EEI6" s="381"/>
      <c r="EEJ6" s="381"/>
      <c r="EEK6" s="382"/>
      <c r="EEL6" s="380">
        <v>44169</v>
      </c>
      <c r="EEM6" s="381"/>
      <c r="EEN6" s="381"/>
      <c r="EEO6" s="381"/>
      <c r="EEP6" s="381"/>
      <c r="EEQ6" s="381"/>
      <c r="EER6" s="382"/>
      <c r="EES6" s="380">
        <v>44168</v>
      </c>
      <c r="EET6" s="381"/>
      <c r="EEU6" s="381"/>
      <c r="EEV6" s="381"/>
      <c r="EEW6" s="381"/>
      <c r="EEX6" s="381"/>
      <c r="EEY6" s="382"/>
      <c r="EEZ6" s="380">
        <v>44167</v>
      </c>
      <c r="EFA6" s="381"/>
      <c r="EFB6" s="381"/>
      <c r="EFC6" s="381"/>
      <c r="EFD6" s="381"/>
      <c r="EFE6" s="381"/>
      <c r="EFF6" s="382"/>
      <c r="EFG6" s="380">
        <v>44166</v>
      </c>
      <c r="EFH6" s="381"/>
      <c r="EFI6" s="381"/>
      <c r="EFJ6" s="381"/>
      <c r="EFK6" s="381"/>
      <c r="EFL6" s="381"/>
      <c r="EFM6" s="382"/>
      <c r="EFN6" s="380">
        <v>44165</v>
      </c>
      <c r="EFO6" s="381"/>
      <c r="EFP6" s="381"/>
      <c r="EFQ6" s="381"/>
      <c r="EFR6" s="381"/>
      <c r="EFS6" s="381"/>
      <c r="EFT6" s="382"/>
      <c r="EFU6" s="380">
        <v>44164</v>
      </c>
      <c r="EFV6" s="381"/>
      <c r="EFW6" s="381"/>
      <c r="EFX6" s="381"/>
      <c r="EFY6" s="381"/>
      <c r="EFZ6" s="381"/>
      <c r="EGA6" s="382"/>
      <c r="EGB6" s="380">
        <v>44163</v>
      </c>
      <c r="EGC6" s="381"/>
      <c r="EGD6" s="381"/>
      <c r="EGE6" s="381"/>
      <c r="EGF6" s="381"/>
      <c r="EGG6" s="381"/>
      <c r="EGH6" s="382"/>
      <c r="EGI6" s="380">
        <v>44162</v>
      </c>
      <c r="EGJ6" s="381"/>
      <c r="EGK6" s="381"/>
      <c r="EGL6" s="381"/>
      <c r="EGM6" s="381"/>
      <c r="EGN6" s="381"/>
      <c r="EGO6" s="382"/>
      <c r="EGP6" s="380">
        <v>44161</v>
      </c>
      <c r="EGQ6" s="381"/>
      <c r="EGR6" s="381"/>
      <c r="EGS6" s="381"/>
      <c r="EGT6" s="381"/>
      <c r="EGU6" s="381"/>
      <c r="EGV6" s="382"/>
      <c r="EGW6" s="380">
        <v>44160</v>
      </c>
      <c r="EGX6" s="381"/>
      <c r="EGY6" s="381"/>
      <c r="EGZ6" s="381"/>
      <c r="EHA6" s="381"/>
      <c r="EHB6" s="381"/>
      <c r="EHC6" s="382"/>
      <c r="EHD6" s="380">
        <v>44159</v>
      </c>
      <c r="EHE6" s="381"/>
      <c r="EHF6" s="381"/>
      <c r="EHG6" s="381"/>
      <c r="EHH6" s="381"/>
      <c r="EHI6" s="381"/>
      <c r="EHJ6" s="382"/>
      <c r="EHK6" s="380">
        <v>44158</v>
      </c>
      <c r="EHL6" s="381"/>
      <c r="EHM6" s="381"/>
      <c r="EHN6" s="381"/>
      <c r="EHO6" s="381"/>
      <c r="EHP6" s="381"/>
      <c r="EHQ6" s="382"/>
      <c r="EHR6" s="380">
        <v>44157</v>
      </c>
      <c r="EHS6" s="381"/>
      <c r="EHT6" s="381"/>
      <c r="EHU6" s="381"/>
      <c r="EHV6" s="381"/>
      <c r="EHW6" s="381"/>
      <c r="EHX6" s="382"/>
      <c r="EHY6" s="380">
        <v>44156</v>
      </c>
      <c r="EHZ6" s="381"/>
      <c r="EIA6" s="381"/>
      <c r="EIB6" s="381"/>
      <c r="EIC6" s="381"/>
      <c r="EID6" s="381"/>
      <c r="EIE6" s="382"/>
      <c r="EIF6" s="380">
        <v>44155</v>
      </c>
      <c r="EIG6" s="381"/>
      <c r="EIH6" s="381"/>
      <c r="EII6" s="381"/>
      <c r="EIJ6" s="381"/>
      <c r="EIK6" s="381"/>
      <c r="EIL6" s="382"/>
      <c r="EIM6" s="380">
        <v>44154</v>
      </c>
      <c r="EIN6" s="381"/>
      <c r="EIO6" s="381"/>
      <c r="EIP6" s="381"/>
      <c r="EIQ6" s="381"/>
      <c r="EIR6" s="381"/>
      <c r="EIS6" s="382"/>
      <c r="EIT6" s="380">
        <v>44153</v>
      </c>
      <c r="EIU6" s="381"/>
      <c r="EIV6" s="381"/>
      <c r="EIW6" s="381"/>
      <c r="EIX6" s="381"/>
      <c r="EIY6" s="381"/>
      <c r="EIZ6" s="382"/>
      <c r="EJA6" s="380">
        <v>44152</v>
      </c>
      <c r="EJB6" s="381"/>
      <c r="EJC6" s="381"/>
      <c r="EJD6" s="381"/>
      <c r="EJE6" s="381"/>
      <c r="EJF6" s="381"/>
      <c r="EJG6" s="382"/>
      <c r="EJH6" s="380">
        <v>44151</v>
      </c>
      <c r="EJI6" s="381"/>
      <c r="EJJ6" s="381"/>
      <c r="EJK6" s="381"/>
      <c r="EJL6" s="381"/>
      <c r="EJM6" s="381"/>
      <c r="EJN6" s="382"/>
      <c r="EJO6" s="380">
        <v>44150</v>
      </c>
      <c r="EJP6" s="381"/>
      <c r="EJQ6" s="381"/>
      <c r="EJR6" s="381"/>
      <c r="EJS6" s="381"/>
      <c r="EJT6" s="381"/>
      <c r="EJU6" s="382"/>
      <c r="EJV6" s="380">
        <v>44149</v>
      </c>
      <c r="EJW6" s="381"/>
      <c r="EJX6" s="381"/>
      <c r="EJY6" s="381"/>
      <c r="EJZ6" s="381"/>
      <c r="EKA6" s="381"/>
      <c r="EKB6" s="382"/>
      <c r="EKC6" s="380">
        <v>44148</v>
      </c>
      <c r="EKD6" s="381"/>
      <c r="EKE6" s="381"/>
      <c r="EKF6" s="381"/>
      <c r="EKG6" s="381"/>
      <c r="EKH6" s="381"/>
      <c r="EKI6" s="382"/>
      <c r="EKJ6" s="380">
        <v>44147</v>
      </c>
      <c r="EKK6" s="381"/>
      <c r="EKL6" s="381"/>
      <c r="EKM6" s="381"/>
      <c r="EKN6" s="381"/>
      <c r="EKO6" s="381"/>
      <c r="EKP6" s="382"/>
      <c r="EKQ6" s="380">
        <v>44146</v>
      </c>
      <c r="EKR6" s="381"/>
      <c r="EKS6" s="381"/>
      <c r="EKT6" s="381"/>
      <c r="EKU6" s="381"/>
      <c r="EKV6" s="381"/>
      <c r="EKW6" s="382"/>
      <c r="EKX6" s="380">
        <v>44145</v>
      </c>
      <c r="EKY6" s="381"/>
      <c r="EKZ6" s="381"/>
      <c r="ELA6" s="381"/>
      <c r="ELB6" s="381"/>
      <c r="ELC6" s="381"/>
      <c r="ELD6" s="382"/>
      <c r="ELE6" s="380">
        <v>44144</v>
      </c>
      <c r="ELF6" s="381"/>
      <c r="ELG6" s="381"/>
      <c r="ELH6" s="381"/>
      <c r="ELI6" s="381"/>
      <c r="ELJ6" s="381"/>
      <c r="ELK6" s="382"/>
      <c r="ELL6" s="380">
        <v>44143</v>
      </c>
      <c r="ELM6" s="381"/>
      <c r="ELN6" s="381"/>
      <c r="ELO6" s="381"/>
      <c r="ELP6" s="381"/>
      <c r="ELQ6" s="381"/>
      <c r="ELR6" s="382"/>
      <c r="ELS6" s="380">
        <v>44142</v>
      </c>
      <c r="ELT6" s="381"/>
      <c r="ELU6" s="381"/>
      <c r="ELV6" s="381"/>
      <c r="ELW6" s="381"/>
      <c r="ELX6" s="381"/>
      <c r="ELY6" s="382"/>
      <c r="ELZ6" s="380">
        <v>44141</v>
      </c>
      <c r="EMA6" s="381"/>
      <c r="EMB6" s="381"/>
      <c r="EMC6" s="381"/>
      <c r="EMD6" s="381"/>
      <c r="EME6" s="381"/>
      <c r="EMF6" s="382"/>
      <c r="EMG6" s="380">
        <v>44140</v>
      </c>
      <c r="EMH6" s="381"/>
      <c r="EMI6" s="381"/>
      <c r="EMJ6" s="381"/>
      <c r="EMK6" s="381"/>
      <c r="EML6" s="381"/>
      <c r="EMM6" s="382"/>
      <c r="EMN6" s="380">
        <v>44139</v>
      </c>
      <c r="EMO6" s="381"/>
      <c r="EMP6" s="381"/>
      <c r="EMQ6" s="381"/>
      <c r="EMR6" s="381"/>
      <c r="EMS6" s="381"/>
      <c r="EMT6" s="382"/>
      <c r="EMU6" s="380">
        <v>44138</v>
      </c>
      <c r="EMV6" s="381"/>
      <c r="EMW6" s="381"/>
      <c r="EMX6" s="381"/>
      <c r="EMY6" s="381"/>
      <c r="EMZ6" s="381"/>
      <c r="ENA6" s="382"/>
      <c r="ENB6" s="380">
        <v>44137</v>
      </c>
      <c r="ENC6" s="381"/>
      <c r="END6" s="381"/>
      <c r="ENE6" s="381"/>
      <c r="ENF6" s="381"/>
      <c r="ENG6" s="381"/>
      <c r="ENH6" s="382"/>
      <c r="ENI6" s="380">
        <v>44136</v>
      </c>
      <c r="ENJ6" s="381"/>
      <c r="ENK6" s="381"/>
      <c r="ENL6" s="381"/>
      <c r="ENM6" s="381"/>
      <c r="ENN6" s="381"/>
      <c r="ENO6" s="382"/>
      <c r="ENP6" s="380">
        <v>44135</v>
      </c>
      <c r="ENQ6" s="381"/>
      <c r="ENR6" s="381"/>
      <c r="ENS6" s="381"/>
      <c r="ENT6" s="381"/>
      <c r="ENU6" s="381"/>
      <c r="ENV6" s="382"/>
      <c r="ENW6" s="380">
        <v>44134</v>
      </c>
      <c r="ENX6" s="381"/>
      <c r="ENY6" s="381"/>
      <c r="ENZ6" s="381"/>
      <c r="EOA6" s="381"/>
      <c r="EOB6" s="381"/>
      <c r="EOC6" s="382"/>
      <c r="EOD6" s="380">
        <v>44133</v>
      </c>
      <c r="EOE6" s="381"/>
      <c r="EOF6" s="381"/>
      <c r="EOG6" s="381"/>
      <c r="EOH6" s="381"/>
      <c r="EOI6" s="381"/>
      <c r="EOJ6" s="382"/>
      <c r="EOK6" s="380">
        <v>44132</v>
      </c>
      <c r="EOL6" s="381"/>
      <c r="EOM6" s="381"/>
      <c r="EON6" s="381"/>
      <c r="EOO6" s="381"/>
      <c r="EOP6" s="381"/>
      <c r="EOQ6" s="382"/>
      <c r="EOR6" s="380">
        <v>44131</v>
      </c>
      <c r="EOS6" s="381"/>
      <c r="EOT6" s="381"/>
      <c r="EOU6" s="381"/>
      <c r="EOV6" s="381"/>
      <c r="EOW6" s="381"/>
      <c r="EOX6" s="382"/>
      <c r="EOY6" s="380">
        <v>44130</v>
      </c>
      <c r="EOZ6" s="381"/>
      <c r="EPA6" s="381"/>
      <c r="EPB6" s="381"/>
      <c r="EPC6" s="381"/>
      <c r="EPD6" s="381"/>
      <c r="EPE6" s="382"/>
      <c r="EPF6" s="380">
        <v>44129</v>
      </c>
      <c r="EPG6" s="381"/>
      <c r="EPH6" s="381"/>
      <c r="EPI6" s="381"/>
      <c r="EPJ6" s="381"/>
      <c r="EPK6" s="381"/>
      <c r="EPL6" s="382"/>
      <c r="EPM6" s="380">
        <v>44128</v>
      </c>
      <c r="EPN6" s="381"/>
      <c r="EPO6" s="381"/>
      <c r="EPP6" s="381"/>
      <c r="EPQ6" s="381"/>
      <c r="EPR6" s="381"/>
      <c r="EPS6" s="382"/>
      <c r="EPT6" s="380">
        <v>44127</v>
      </c>
      <c r="EPU6" s="381"/>
      <c r="EPV6" s="381"/>
      <c r="EPW6" s="381"/>
      <c r="EPX6" s="381"/>
      <c r="EPY6" s="381"/>
      <c r="EPZ6" s="382"/>
      <c r="EQA6" s="380">
        <v>44126</v>
      </c>
      <c r="EQB6" s="381"/>
      <c r="EQC6" s="381"/>
      <c r="EQD6" s="381"/>
      <c r="EQE6" s="381"/>
      <c r="EQF6" s="381"/>
      <c r="EQG6" s="382"/>
      <c r="EQH6" s="380">
        <v>44125</v>
      </c>
      <c r="EQI6" s="381"/>
      <c r="EQJ6" s="381"/>
      <c r="EQK6" s="381"/>
      <c r="EQL6" s="381"/>
      <c r="EQM6" s="381"/>
      <c r="EQN6" s="382"/>
      <c r="EQO6" s="380">
        <v>44124</v>
      </c>
      <c r="EQP6" s="381"/>
      <c r="EQQ6" s="381"/>
      <c r="EQR6" s="381"/>
      <c r="EQS6" s="381"/>
      <c r="EQT6" s="381"/>
      <c r="EQU6" s="382"/>
      <c r="EQV6" s="380">
        <v>44123</v>
      </c>
      <c r="EQW6" s="381"/>
      <c r="EQX6" s="381"/>
      <c r="EQY6" s="381"/>
      <c r="EQZ6" s="381"/>
      <c r="ERA6" s="381"/>
      <c r="ERB6" s="382"/>
      <c r="ERC6" s="380">
        <v>44122</v>
      </c>
      <c r="ERD6" s="381"/>
      <c r="ERE6" s="381"/>
      <c r="ERF6" s="381"/>
      <c r="ERG6" s="381"/>
      <c r="ERH6" s="381"/>
      <c r="ERI6" s="382"/>
      <c r="ERJ6" s="380">
        <v>44121</v>
      </c>
      <c r="ERK6" s="381"/>
      <c r="ERL6" s="381"/>
      <c r="ERM6" s="381"/>
      <c r="ERN6" s="381"/>
      <c r="ERO6" s="381"/>
      <c r="ERP6" s="382"/>
      <c r="ERQ6" s="380">
        <v>44120</v>
      </c>
      <c r="ERR6" s="381"/>
      <c r="ERS6" s="381"/>
      <c r="ERT6" s="381"/>
      <c r="ERU6" s="381"/>
      <c r="ERV6" s="381"/>
      <c r="ERW6" s="382"/>
      <c r="ERX6" s="380">
        <v>44119</v>
      </c>
      <c r="ERY6" s="381"/>
      <c r="ERZ6" s="381"/>
      <c r="ESA6" s="381"/>
      <c r="ESB6" s="381"/>
      <c r="ESC6" s="381"/>
      <c r="ESD6" s="382"/>
      <c r="ESE6" s="380">
        <v>44118</v>
      </c>
      <c r="ESF6" s="381"/>
      <c r="ESG6" s="381"/>
      <c r="ESH6" s="381"/>
      <c r="ESI6" s="381"/>
      <c r="ESJ6" s="381"/>
      <c r="ESK6" s="382"/>
      <c r="ESL6" s="380">
        <v>44117</v>
      </c>
      <c r="ESM6" s="381"/>
      <c r="ESN6" s="381"/>
      <c r="ESO6" s="381"/>
      <c r="ESP6" s="381"/>
      <c r="ESQ6" s="381"/>
      <c r="ESR6" s="382"/>
      <c r="ESS6" s="380">
        <v>44116</v>
      </c>
      <c r="EST6" s="381"/>
      <c r="ESU6" s="381"/>
      <c r="ESV6" s="381"/>
      <c r="ESW6" s="381"/>
      <c r="ESX6" s="381"/>
      <c r="ESY6" s="382"/>
      <c r="ESZ6" s="380">
        <v>44115</v>
      </c>
      <c r="ETA6" s="381"/>
      <c r="ETB6" s="381"/>
      <c r="ETC6" s="381"/>
      <c r="ETD6" s="381"/>
      <c r="ETE6" s="381"/>
      <c r="ETF6" s="382"/>
      <c r="ETG6" s="380">
        <v>44114</v>
      </c>
      <c r="ETH6" s="381"/>
      <c r="ETI6" s="381"/>
      <c r="ETJ6" s="381"/>
      <c r="ETK6" s="381"/>
      <c r="ETL6" s="381"/>
      <c r="ETM6" s="382"/>
      <c r="ETN6" s="380">
        <v>44113</v>
      </c>
      <c r="ETO6" s="381"/>
      <c r="ETP6" s="381"/>
      <c r="ETQ6" s="381"/>
      <c r="ETR6" s="381"/>
      <c r="ETS6" s="381"/>
      <c r="ETT6" s="382"/>
      <c r="ETU6" s="380">
        <v>44112</v>
      </c>
      <c r="ETV6" s="381"/>
      <c r="ETW6" s="381"/>
      <c r="ETX6" s="381"/>
      <c r="ETY6" s="381"/>
      <c r="ETZ6" s="381"/>
      <c r="EUA6" s="382"/>
      <c r="EUB6" s="380">
        <v>44111</v>
      </c>
      <c r="EUC6" s="381"/>
      <c r="EUD6" s="381"/>
      <c r="EUE6" s="381"/>
      <c r="EUF6" s="381"/>
      <c r="EUG6" s="381"/>
      <c r="EUH6" s="382"/>
      <c r="EUI6" s="380">
        <v>44110</v>
      </c>
      <c r="EUJ6" s="381"/>
      <c r="EUK6" s="381"/>
      <c r="EUL6" s="381"/>
      <c r="EUM6" s="381"/>
      <c r="EUN6" s="381"/>
      <c r="EUO6" s="382"/>
      <c r="EUP6" s="380">
        <v>44109</v>
      </c>
      <c r="EUQ6" s="381"/>
      <c r="EUR6" s="381"/>
      <c r="EUS6" s="381"/>
      <c r="EUT6" s="381"/>
      <c r="EUU6" s="381"/>
      <c r="EUV6" s="382"/>
      <c r="EUW6" s="380">
        <v>44108</v>
      </c>
      <c r="EUX6" s="381"/>
      <c r="EUY6" s="381"/>
      <c r="EUZ6" s="381"/>
      <c r="EVA6" s="381"/>
      <c r="EVB6" s="381"/>
      <c r="EVC6" s="382"/>
      <c r="EVD6" s="380">
        <v>44107</v>
      </c>
      <c r="EVE6" s="381"/>
      <c r="EVF6" s="381"/>
      <c r="EVG6" s="381"/>
      <c r="EVH6" s="381"/>
      <c r="EVI6" s="381"/>
      <c r="EVJ6" s="382"/>
      <c r="EVK6" s="380">
        <v>44106</v>
      </c>
      <c r="EVL6" s="381"/>
      <c r="EVM6" s="381"/>
      <c r="EVN6" s="381"/>
      <c r="EVO6" s="381"/>
      <c r="EVP6" s="381"/>
      <c r="EVQ6" s="382"/>
      <c r="EVR6" s="380">
        <v>44105</v>
      </c>
      <c r="EVS6" s="381"/>
      <c r="EVT6" s="381"/>
      <c r="EVU6" s="381"/>
      <c r="EVV6" s="381"/>
      <c r="EVW6" s="381"/>
      <c r="EVX6" s="382"/>
      <c r="EVY6" s="380">
        <v>44104</v>
      </c>
      <c r="EVZ6" s="381"/>
      <c r="EWA6" s="381"/>
      <c r="EWB6" s="381"/>
      <c r="EWC6" s="381"/>
      <c r="EWD6" s="381"/>
      <c r="EWE6" s="382"/>
      <c r="EWF6" s="380">
        <v>44103</v>
      </c>
      <c r="EWG6" s="381"/>
      <c r="EWH6" s="381"/>
      <c r="EWI6" s="381"/>
      <c r="EWJ6" s="381"/>
      <c r="EWK6" s="381"/>
      <c r="EWL6" s="382"/>
      <c r="EWM6" s="380">
        <v>44102</v>
      </c>
      <c r="EWN6" s="381"/>
      <c r="EWO6" s="381"/>
      <c r="EWP6" s="381"/>
      <c r="EWQ6" s="381"/>
      <c r="EWR6" s="381"/>
      <c r="EWS6" s="382"/>
      <c r="EWT6" s="380">
        <v>44101</v>
      </c>
      <c r="EWU6" s="381"/>
      <c r="EWV6" s="381"/>
      <c r="EWW6" s="381"/>
      <c r="EWX6" s="381"/>
      <c r="EWY6" s="381"/>
      <c r="EWZ6" s="382"/>
      <c r="EXA6" s="380">
        <v>44100</v>
      </c>
      <c r="EXB6" s="381"/>
      <c r="EXC6" s="381"/>
      <c r="EXD6" s="381"/>
      <c r="EXE6" s="381"/>
      <c r="EXF6" s="381"/>
      <c r="EXG6" s="382"/>
      <c r="EXH6" s="380">
        <v>44099</v>
      </c>
      <c r="EXI6" s="381"/>
      <c r="EXJ6" s="381"/>
      <c r="EXK6" s="381"/>
      <c r="EXL6" s="381"/>
      <c r="EXM6" s="381"/>
      <c r="EXN6" s="382"/>
      <c r="EXO6" s="380">
        <v>44098</v>
      </c>
      <c r="EXP6" s="381"/>
      <c r="EXQ6" s="381"/>
      <c r="EXR6" s="381"/>
      <c r="EXS6" s="381"/>
      <c r="EXT6" s="381"/>
      <c r="EXU6" s="382"/>
      <c r="EXV6" s="380">
        <v>44097</v>
      </c>
      <c r="EXW6" s="381"/>
      <c r="EXX6" s="381"/>
      <c r="EXY6" s="381"/>
      <c r="EXZ6" s="381"/>
      <c r="EYA6" s="381"/>
      <c r="EYB6" s="382"/>
      <c r="EYC6" s="380">
        <v>44096</v>
      </c>
      <c r="EYD6" s="381"/>
      <c r="EYE6" s="381"/>
      <c r="EYF6" s="381"/>
      <c r="EYG6" s="381"/>
      <c r="EYH6" s="381"/>
      <c r="EYI6" s="382"/>
      <c r="EYJ6" s="380">
        <v>44095</v>
      </c>
      <c r="EYK6" s="381"/>
      <c r="EYL6" s="381"/>
      <c r="EYM6" s="381"/>
      <c r="EYN6" s="381"/>
      <c r="EYO6" s="381"/>
      <c r="EYP6" s="382"/>
      <c r="EYQ6" s="380">
        <v>44094</v>
      </c>
      <c r="EYR6" s="381"/>
      <c r="EYS6" s="381"/>
      <c r="EYT6" s="381"/>
      <c r="EYU6" s="381"/>
      <c r="EYV6" s="381"/>
      <c r="EYW6" s="382"/>
      <c r="EYX6" s="380">
        <v>44093</v>
      </c>
      <c r="EYY6" s="381"/>
      <c r="EYZ6" s="381"/>
      <c r="EZA6" s="381"/>
      <c r="EZB6" s="381"/>
      <c r="EZC6" s="381"/>
      <c r="EZD6" s="382"/>
      <c r="EZE6" s="380">
        <v>44092</v>
      </c>
      <c r="EZF6" s="381"/>
      <c r="EZG6" s="381"/>
      <c r="EZH6" s="381"/>
      <c r="EZI6" s="381"/>
      <c r="EZJ6" s="381"/>
      <c r="EZK6" s="382"/>
      <c r="EZL6" s="380">
        <v>44091</v>
      </c>
      <c r="EZM6" s="381"/>
      <c r="EZN6" s="381"/>
      <c r="EZO6" s="381"/>
      <c r="EZP6" s="381"/>
      <c r="EZQ6" s="381"/>
      <c r="EZR6" s="382"/>
      <c r="EZS6" s="380">
        <v>44090</v>
      </c>
      <c r="EZT6" s="381"/>
      <c r="EZU6" s="381"/>
      <c r="EZV6" s="381"/>
      <c r="EZW6" s="381"/>
      <c r="EZX6" s="381"/>
      <c r="EZY6" s="382"/>
      <c r="EZZ6" s="380">
        <v>44089</v>
      </c>
      <c r="FAA6" s="381"/>
      <c r="FAB6" s="381"/>
      <c r="FAC6" s="381"/>
      <c r="FAD6" s="381"/>
      <c r="FAE6" s="381"/>
      <c r="FAF6" s="382"/>
      <c r="FAG6" s="380">
        <v>44088</v>
      </c>
      <c r="FAH6" s="381"/>
      <c r="FAI6" s="381"/>
      <c r="FAJ6" s="381"/>
      <c r="FAK6" s="381"/>
      <c r="FAL6" s="381"/>
      <c r="FAM6" s="382"/>
      <c r="FAN6" s="380">
        <v>44087</v>
      </c>
      <c r="FAO6" s="381"/>
      <c r="FAP6" s="381"/>
      <c r="FAQ6" s="381"/>
      <c r="FAR6" s="381"/>
      <c r="FAS6" s="381"/>
      <c r="FAT6" s="382"/>
      <c r="FAU6" s="380">
        <v>44086</v>
      </c>
      <c r="FAV6" s="381"/>
      <c r="FAW6" s="381"/>
      <c r="FAX6" s="381"/>
      <c r="FAY6" s="381"/>
      <c r="FAZ6" s="381"/>
      <c r="FBA6" s="382"/>
      <c r="FBB6" s="380">
        <v>44085</v>
      </c>
      <c r="FBC6" s="381"/>
      <c r="FBD6" s="381"/>
      <c r="FBE6" s="381"/>
      <c r="FBF6" s="381"/>
      <c r="FBG6" s="381"/>
      <c r="FBH6" s="382"/>
      <c r="FBI6" s="380">
        <v>44084</v>
      </c>
      <c r="FBJ6" s="381"/>
      <c r="FBK6" s="381"/>
      <c r="FBL6" s="381"/>
      <c r="FBM6" s="381"/>
      <c r="FBN6" s="381"/>
      <c r="FBO6" s="382"/>
      <c r="FBP6" s="380">
        <v>44083</v>
      </c>
      <c r="FBQ6" s="381"/>
      <c r="FBR6" s="381"/>
      <c r="FBS6" s="381"/>
      <c r="FBT6" s="381"/>
      <c r="FBU6" s="381"/>
      <c r="FBV6" s="382"/>
      <c r="FBW6" s="380">
        <v>44082</v>
      </c>
      <c r="FBX6" s="381"/>
      <c r="FBY6" s="381"/>
      <c r="FBZ6" s="381"/>
      <c r="FCA6" s="381"/>
      <c r="FCB6" s="381"/>
      <c r="FCC6" s="382"/>
      <c r="FCD6" s="380">
        <v>44081</v>
      </c>
      <c r="FCE6" s="381"/>
      <c r="FCF6" s="381"/>
      <c r="FCG6" s="381"/>
      <c r="FCH6" s="381"/>
      <c r="FCI6" s="381"/>
      <c r="FCJ6" s="382"/>
      <c r="FCK6" s="380">
        <v>44080</v>
      </c>
      <c r="FCL6" s="381"/>
      <c r="FCM6" s="381"/>
      <c r="FCN6" s="381"/>
      <c r="FCO6" s="381"/>
      <c r="FCP6" s="381"/>
      <c r="FCQ6" s="382"/>
      <c r="FCR6" s="380">
        <v>44079</v>
      </c>
      <c r="FCS6" s="381"/>
      <c r="FCT6" s="381"/>
      <c r="FCU6" s="381"/>
      <c r="FCV6" s="381"/>
      <c r="FCW6" s="381"/>
      <c r="FCX6" s="382"/>
      <c r="FCY6" s="380">
        <v>44078</v>
      </c>
      <c r="FCZ6" s="381"/>
      <c r="FDA6" s="381"/>
      <c r="FDB6" s="381"/>
      <c r="FDC6" s="381"/>
      <c r="FDD6" s="381"/>
      <c r="FDE6" s="382"/>
      <c r="FDF6" s="380">
        <v>44077</v>
      </c>
      <c r="FDG6" s="381"/>
      <c r="FDH6" s="381"/>
      <c r="FDI6" s="381"/>
      <c r="FDJ6" s="381"/>
      <c r="FDK6" s="381"/>
      <c r="FDL6" s="382"/>
      <c r="FDM6" s="380">
        <v>44076</v>
      </c>
      <c r="FDN6" s="381"/>
      <c r="FDO6" s="381"/>
      <c r="FDP6" s="381"/>
      <c r="FDQ6" s="381"/>
      <c r="FDR6" s="381"/>
      <c r="FDS6" s="382"/>
      <c r="FDT6" s="380">
        <v>44075</v>
      </c>
      <c r="FDU6" s="381"/>
      <c r="FDV6" s="381"/>
      <c r="FDW6" s="381"/>
      <c r="FDX6" s="381"/>
      <c r="FDY6" s="381"/>
      <c r="FDZ6" s="382"/>
      <c r="FEA6" s="380">
        <v>44074</v>
      </c>
      <c r="FEB6" s="381"/>
      <c r="FEC6" s="381"/>
      <c r="FED6" s="381"/>
      <c r="FEE6" s="381"/>
      <c r="FEF6" s="381"/>
      <c r="FEG6" s="382"/>
      <c r="FEH6" s="380">
        <v>44073</v>
      </c>
      <c r="FEI6" s="381"/>
      <c r="FEJ6" s="381"/>
      <c r="FEK6" s="381"/>
      <c r="FEL6" s="381"/>
      <c r="FEM6" s="381"/>
      <c r="FEN6" s="382"/>
      <c r="FEO6" s="380">
        <v>44072</v>
      </c>
      <c r="FEP6" s="381"/>
      <c r="FEQ6" s="381"/>
      <c r="FER6" s="381"/>
      <c r="FES6" s="381"/>
      <c r="FET6" s="381"/>
      <c r="FEU6" s="382"/>
      <c r="FEV6" s="380">
        <v>44071</v>
      </c>
      <c r="FEW6" s="381"/>
      <c r="FEX6" s="381"/>
      <c r="FEY6" s="381"/>
      <c r="FEZ6" s="381"/>
      <c r="FFA6" s="381"/>
      <c r="FFB6" s="382"/>
      <c r="FFC6" s="380">
        <v>44070</v>
      </c>
      <c r="FFD6" s="381"/>
      <c r="FFE6" s="381"/>
      <c r="FFF6" s="381"/>
      <c r="FFG6" s="381"/>
      <c r="FFH6" s="381"/>
      <c r="FFI6" s="382"/>
      <c r="FFJ6" s="380">
        <v>44069</v>
      </c>
      <c r="FFK6" s="381"/>
      <c r="FFL6" s="381"/>
      <c r="FFM6" s="381"/>
      <c r="FFN6" s="381"/>
      <c r="FFO6" s="381"/>
      <c r="FFP6" s="382"/>
      <c r="FFQ6" s="380">
        <v>44068</v>
      </c>
      <c r="FFR6" s="381"/>
      <c r="FFS6" s="381"/>
      <c r="FFT6" s="381"/>
      <c r="FFU6" s="381"/>
      <c r="FFV6" s="381"/>
      <c r="FFW6" s="382"/>
      <c r="FFX6" s="380">
        <v>44067</v>
      </c>
      <c r="FFY6" s="381"/>
      <c r="FFZ6" s="381"/>
      <c r="FGA6" s="381"/>
      <c r="FGB6" s="381"/>
      <c r="FGC6" s="381"/>
      <c r="FGD6" s="382"/>
      <c r="FGE6" s="380">
        <v>44066</v>
      </c>
      <c r="FGF6" s="381"/>
      <c r="FGG6" s="381"/>
      <c r="FGH6" s="381"/>
      <c r="FGI6" s="381"/>
      <c r="FGJ6" s="381"/>
      <c r="FGK6" s="382"/>
      <c r="FGL6" s="380">
        <v>44065</v>
      </c>
      <c r="FGM6" s="381"/>
      <c r="FGN6" s="381"/>
      <c r="FGO6" s="381"/>
      <c r="FGP6" s="381"/>
      <c r="FGQ6" s="381"/>
      <c r="FGR6" s="382"/>
      <c r="FGS6" s="380">
        <v>44064</v>
      </c>
      <c r="FGT6" s="381"/>
      <c r="FGU6" s="381"/>
      <c r="FGV6" s="381"/>
      <c r="FGW6" s="381"/>
      <c r="FGX6" s="381"/>
      <c r="FGY6" s="382"/>
      <c r="FGZ6" s="380">
        <v>44063</v>
      </c>
      <c r="FHA6" s="381"/>
      <c r="FHB6" s="381"/>
      <c r="FHC6" s="381"/>
      <c r="FHD6" s="381"/>
      <c r="FHE6" s="381"/>
      <c r="FHF6" s="382"/>
      <c r="FHG6" s="380">
        <v>44062</v>
      </c>
      <c r="FHH6" s="381"/>
      <c r="FHI6" s="381"/>
      <c r="FHJ6" s="381"/>
      <c r="FHK6" s="381"/>
      <c r="FHL6" s="381"/>
      <c r="FHM6" s="382"/>
      <c r="FHN6" s="380">
        <v>44061</v>
      </c>
      <c r="FHO6" s="381"/>
      <c r="FHP6" s="381"/>
      <c r="FHQ6" s="381"/>
      <c r="FHR6" s="381"/>
      <c r="FHS6" s="381"/>
      <c r="FHT6" s="382"/>
      <c r="FHU6" s="380">
        <v>44060</v>
      </c>
      <c r="FHV6" s="381"/>
      <c r="FHW6" s="381"/>
      <c r="FHX6" s="381"/>
      <c r="FHY6" s="381"/>
      <c r="FHZ6" s="381"/>
      <c r="FIA6" s="382"/>
      <c r="FIB6" s="380">
        <v>44059</v>
      </c>
      <c r="FIC6" s="381"/>
      <c r="FID6" s="381"/>
      <c r="FIE6" s="381"/>
      <c r="FIF6" s="381"/>
      <c r="FIG6" s="381"/>
      <c r="FIH6" s="382"/>
      <c r="FII6" s="380">
        <v>44058</v>
      </c>
      <c r="FIJ6" s="381"/>
      <c r="FIK6" s="381"/>
      <c r="FIL6" s="381"/>
      <c r="FIM6" s="381"/>
      <c r="FIN6" s="381"/>
      <c r="FIO6" s="382"/>
      <c r="FIP6" s="380">
        <v>44057</v>
      </c>
      <c r="FIQ6" s="381"/>
      <c r="FIR6" s="381"/>
      <c r="FIS6" s="381"/>
      <c r="FIT6" s="381"/>
      <c r="FIU6" s="381"/>
      <c r="FIV6" s="382"/>
      <c r="FIW6" s="380">
        <v>44056</v>
      </c>
      <c r="FIX6" s="381"/>
      <c r="FIY6" s="381"/>
      <c r="FIZ6" s="381"/>
      <c r="FJA6" s="381"/>
      <c r="FJB6" s="381"/>
      <c r="FJC6" s="382"/>
      <c r="FJD6" s="380">
        <v>44055</v>
      </c>
      <c r="FJE6" s="381"/>
      <c r="FJF6" s="381"/>
      <c r="FJG6" s="381"/>
      <c r="FJH6" s="381"/>
      <c r="FJI6" s="381"/>
      <c r="FJJ6" s="382"/>
      <c r="FJK6" s="380">
        <v>44054</v>
      </c>
      <c r="FJL6" s="381"/>
      <c r="FJM6" s="381"/>
      <c r="FJN6" s="381"/>
      <c r="FJO6" s="381"/>
      <c r="FJP6" s="381"/>
      <c r="FJQ6" s="382"/>
      <c r="FJR6" s="380">
        <v>44053</v>
      </c>
      <c r="FJS6" s="381"/>
      <c r="FJT6" s="381"/>
      <c r="FJU6" s="381"/>
      <c r="FJV6" s="381"/>
      <c r="FJW6" s="381"/>
      <c r="FJX6" s="382"/>
      <c r="FJY6" s="380">
        <v>44052</v>
      </c>
      <c r="FJZ6" s="381"/>
      <c r="FKA6" s="381"/>
      <c r="FKB6" s="381"/>
      <c r="FKC6" s="381"/>
      <c r="FKD6" s="381"/>
      <c r="FKE6" s="382"/>
      <c r="FKF6" s="380">
        <v>44051</v>
      </c>
      <c r="FKG6" s="381"/>
      <c r="FKH6" s="381"/>
      <c r="FKI6" s="381"/>
      <c r="FKJ6" s="381"/>
      <c r="FKK6" s="381"/>
      <c r="FKL6" s="382"/>
      <c r="FKM6" s="380">
        <v>44050</v>
      </c>
      <c r="FKN6" s="381"/>
      <c r="FKO6" s="381"/>
      <c r="FKP6" s="381"/>
      <c r="FKQ6" s="381"/>
      <c r="FKR6" s="381"/>
      <c r="FKS6" s="382"/>
      <c r="FKT6" s="380">
        <v>44049</v>
      </c>
      <c r="FKU6" s="381"/>
      <c r="FKV6" s="381"/>
      <c r="FKW6" s="381"/>
      <c r="FKX6" s="381"/>
      <c r="FKY6" s="381"/>
      <c r="FKZ6" s="382"/>
      <c r="FLA6" s="380">
        <v>44048</v>
      </c>
      <c r="FLB6" s="381"/>
      <c r="FLC6" s="381"/>
      <c r="FLD6" s="381"/>
      <c r="FLE6" s="381"/>
      <c r="FLF6" s="381"/>
      <c r="FLG6" s="382"/>
      <c r="FLH6" s="380">
        <v>44047</v>
      </c>
      <c r="FLI6" s="381"/>
      <c r="FLJ6" s="381"/>
      <c r="FLK6" s="381"/>
      <c r="FLL6" s="381"/>
      <c r="FLM6" s="381"/>
      <c r="FLN6" s="382"/>
      <c r="FLO6" s="380">
        <v>44046</v>
      </c>
      <c r="FLP6" s="381"/>
      <c r="FLQ6" s="381"/>
      <c r="FLR6" s="381"/>
      <c r="FLS6" s="381"/>
      <c r="FLT6" s="381"/>
      <c r="FLU6" s="382"/>
      <c r="FLV6" s="380">
        <v>44045</v>
      </c>
      <c r="FLW6" s="381"/>
      <c r="FLX6" s="381"/>
      <c r="FLY6" s="381"/>
      <c r="FLZ6" s="381"/>
      <c r="FMA6" s="381"/>
      <c r="FMB6" s="382"/>
      <c r="FMC6" s="380">
        <v>44044</v>
      </c>
      <c r="FMD6" s="381"/>
      <c r="FME6" s="381"/>
      <c r="FMF6" s="381"/>
      <c r="FMG6" s="381"/>
      <c r="FMH6" s="381"/>
      <c r="FMI6" s="382"/>
      <c r="FMJ6" s="380">
        <v>44043</v>
      </c>
      <c r="FMK6" s="381"/>
      <c r="FML6" s="381"/>
      <c r="FMM6" s="381"/>
      <c r="FMN6" s="381"/>
      <c r="FMO6" s="381"/>
      <c r="FMP6" s="382"/>
      <c r="FMQ6" s="380">
        <v>44042</v>
      </c>
      <c r="FMR6" s="381"/>
      <c r="FMS6" s="381"/>
      <c r="FMT6" s="381"/>
      <c r="FMU6" s="381"/>
      <c r="FMV6" s="381"/>
      <c r="FMW6" s="382"/>
      <c r="FMX6" s="380">
        <v>44041</v>
      </c>
      <c r="FMY6" s="381"/>
      <c r="FMZ6" s="381"/>
      <c r="FNA6" s="381"/>
      <c r="FNB6" s="381"/>
      <c r="FNC6" s="381"/>
      <c r="FND6" s="382"/>
      <c r="FNE6" s="380">
        <v>44040</v>
      </c>
      <c r="FNF6" s="381"/>
      <c r="FNG6" s="381"/>
      <c r="FNH6" s="381"/>
      <c r="FNI6" s="381"/>
      <c r="FNJ6" s="381"/>
      <c r="FNK6" s="382"/>
      <c r="FNL6" s="380">
        <v>44039</v>
      </c>
      <c r="FNM6" s="381"/>
      <c r="FNN6" s="381"/>
      <c r="FNO6" s="381"/>
      <c r="FNP6" s="381"/>
      <c r="FNQ6" s="381"/>
      <c r="FNR6" s="382"/>
      <c r="FNS6" s="380">
        <v>44038</v>
      </c>
      <c r="FNT6" s="381"/>
      <c r="FNU6" s="381"/>
      <c r="FNV6" s="381"/>
      <c r="FNW6" s="381"/>
      <c r="FNX6" s="381"/>
      <c r="FNY6" s="382"/>
      <c r="FNZ6" s="380">
        <v>44037</v>
      </c>
      <c r="FOA6" s="381"/>
      <c r="FOB6" s="381"/>
      <c r="FOC6" s="381"/>
      <c r="FOD6" s="381"/>
      <c r="FOE6" s="381"/>
      <c r="FOF6" s="382"/>
      <c r="FOG6" s="380">
        <v>44036</v>
      </c>
      <c r="FOH6" s="381"/>
      <c r="FOI6" s="381"/>
      <c r="FOJ6" s="381"/>
      <c r="FOK6" s="381"/>
      <c r="FOL6" s="381"/>
      <c r="FOM6" s="382"/>
      <c r="FON6" s="380">
        <v>44035</v>
      </c>
      <c r="FOO6" s="381"/>
      <c r="FOP6" s="381"/>
      <c r="FOQ6" s="381"/>
      <c r="FOR6" s="381"/>
      <c r="FOS6" s="381"/>
      <c r="FOT6" s="382"/>
      <c r="FOU6" s="380">
        <v>44034</v>
      </c>
      <c r="FOV6" s="381"/>
      <c r="FOW6" s="381"/>
      <c r="FOX6" s="381"/>
      <c r="FOY6" s="381"/>
      <c r="FOZ6" s="381"/>
      <c r="FPA6" s="382"/>
      <c r="FPB6" s="380">
        <v>44033</v>
      </c>
      <c r="FPC6" s="381"/>
      <c r="FPD6" s="381"/>
      <c r="FPE6" s="381"/>
      <c r="FPF6" s="381"/>
      <c r="FPG6" s="381"/>
      <c r="FPH6" s="382"/>
      <c r="FPI6" s="380">
        <v>44032</v>
      </c>
      <c r="FPJ6" s="381"/>
      <c r="FPK6" s="381"/>
      <c r="FPL6" s="381"/>
      <c r="FPM6" s="381"/>
      <c r="FPN6" s="381"/>
      <c r="FPO6" s="382"/>
      <c r="FPP6" s="380">
        <v>44031</v>
      </c>
      <c r="FPQ6" s="381"/>
      <c r="FPR6" s="381"/>
      <c r="FPS6" s="381"/>
      <c r="FPT6" s="381"/>
      <c r="FPU6" s="381"/>
      <c r="FPV6" s="382"/>
      <c r="FPW6" s="380">
        <v>44030</v>
      </c>
      <c r="FPX6" s="381"/>
      <c r="FPY6" s="381"/>
      <c r="FPZ6" s="381"/>
      <c r="FQA6" s="381"/>
      <c r="FQB6" s="381"/>
      <c r="FQC6" s="382"/>
      <c r="FQD6" s="380">
        <v>44029</v>
      </c>
      <c r="FQE6" s="381"/>
      <c r="FQF6" s="381"/>
      <c r="FQG6" s="381"/>
      <c r="FQH6" s="381"/>
      <c r="FQI6" s="381"/>
      <c r="FQJ6" s="382"/>
      <c r="FQK6" s="380">
        <v>44028</v>
      </c>
      <c r="FQL6" s="381"/>
      <c r="FQM6" s="381"/>
      <c r="FQN6" s="381"/>
      <c r="FQO6" s="381"/>
      <c r="FQP6" s="381"/>
      <c r="FQQ6" s="382"/>
      <c r="FQR6" s="380">
        <v>44027</v>
      </c>
      <c r="FQS6" s="381"/>
      <c r="FQT6" s="381"/>
      <c r="FQU6" s="381"/>
      <c r="FQV6" s="381"/>
      <c r="FQW6" s="381"/>
      <c r="FQX6" s="382"/>
      <c r="FQY6" s="380">
        <v>44026</v>
      </c>
      <c r="FQZ6" s="381"/>
      <c r="FRA6" s="381"/>
      <c r="FRB6" s="381"/>
      <c r="FRC6" s="381"/>
      <c r="FRD6" s="381"/>
      <c r="FRE6" s="382"/>
      <c r="FRF6" s="380">
        <v>44025</v>
      </c>
      <c r="FRG6" s="381"/>
      <c r="FRH6" s="381"/>
      <c r="FRI6" s="381"/>
      <c r="FRJ6" s="381"/>
      <c r="FRK6" s="381"/>
      <c r="FRL6" s="382"/>
      <c r="FRM6" s="380">
        <v>44024</v>
      </c>
      <c r="FRN6" s="381"/>
      <c r="FRO6" s="381"/>
      <c r="FRP6" s="381"/>
      <c r="FRQ6" s="381"/>
      <c r="FRR6" s="381"/>
      <c r="FRS6" s="382"/>
      <c r="FRT6" s="380">
        <v>44023</v>
      </c>
      <c r="FRU6" s="381"/>
      <c r="FRV6" s="381"/>
      <c r="FRW6" s="381"/>
      <c r="FRX6" s="381"/>
      <c r="FRY6" s="381"/>
      <c r="FRZ6" s="382"/>
      <c r="FSA6" s="380">
        <v>44022</v>
      </c>
      <c r="FSB6" s="381"/>
      <c r="FSC6" s="381"/>
      <c r="FSD6" s="381"/>
      <c r="FSE6" s="381"/>
      <c r="FSF6" s="381"/>
      <c r="FSG6" s="382"/>
      <c r="FSH6" s="380">
        <v>44021</v>
      </c>
      <c r="FSI6" s="381"/>
      <c r="FSJ6" s="381"/>
      <c r="FSK6" s="381"/>
      <c r="FSL6" s="381"/>
      <c r="FSM6" s="381"/>
      <c r="FSN6" s="382"/>
      <c r="FSO6" s="380">
        <v>44020</v>
      </c>
      <c r="FSP6" s="381"/>
      <c r="FSQ6" s="381"/>
      <c r="FSR6" s="381"/>
      <c r="FSS6" s="381"/>
      <c r="FST6" s="381"/>
      <c r="FSU6" s="382"/>
      <c r="FSV6" s="380">
        <v>44019</v>
      </c>
      <c r="FSW6" s="381"/>
      <c r="FSX6" s="381"/>
      <c r="FSY6" s="381"/>
      <c r="FSZ6" s="381"/>
      <c r="FTA6" s="381"/>
      <c r="FTB6" s="382"/>
      <c r="FTC6" s="380">
        <v>44018</v>
      </c>
      <c r="FTD6" s="381"/>
      <c r="FTE6" s="381"/>
      <c r="FTF6" s="381"/>
      <c r="FTG6" s="381"/>
      <c r="FTH6" s="381"/>
      <c r="FTI6" s="382"/>
      <c r="FTJ6" s="380">
        <v>44017</v>
      </c>
      <c r="FTK6" s="381"/>
      <c r="FTL6" s="381"/>
      <c r="FTM6" s="381"/>
      <c r="FTN6" s="381"/>
      <c r="FTO6" s="381"/>
      <c r="FTP6" s="382"/>
      <c r="FTQ6" s="380">
        <v>44016</v>
      </c>
      <c r="FTR6" s="381"/>
      <c r="FTS6" s="381"/>
      <c r="FTT6" s="381"/>
      <c r="FTU6" s="381"/>
      <c r="FTV6" s="381"/>
      <c r="FTW6" s="382"/>
      <c r="FTX6" s="380">
        <v>44015</v>
      </c>
      <c r="FTY6" s="381"/>
      <c r="FTZ6" s="381"/>
      <c r="FUA6" s="381"/>
      <c r="FUB6" s="381"/>
      <c r="FUC6" s="381"/>
      <c r="FUD6" s="382"/>
      <c r="FUE6" s="380">
        <v>44014</v>
      </c>
      <c r="FUF6" s="381"/>
      <c r="FUG6" s="381"/>
      <c r="FUH6" s="381"/>
      <c r="FUI6" s="381"/>
      <c r="FUJ6" s="381"/>
      <c r="FUK6" s="382"/>
      <c r="FUL6" s="380">
        <v>44013</v>
      </c>
      <c r="FUM6" s="381"/>
      <c r="FUN6" s="381"/>
      <c r="FUO6" s="381"/>
      <c r="FUP6" s="381"/>
      <c r="FUQ6" s="381"/>
      <c r="FUR6" s="382"/>
      <c r="FUS6" s="380">
        <v>44012</v>
      </c>
      <c r="FUT6" s="381"/>
      <c r="FUU6" s="381"/>
      <c r="FUV6" s="381"/>
      <c r="FUW6" s="381"/>
      <c r="FUX6" s="381"/>
      <c r="FUY6" s="382"/>
      <c r="FUZ6" s="380">
        <v>44011</v>
      </c>
      <c r="FVA6" s="381"/>
      <c r="FVB6" s="381"/>
      <c r="FVC6" s="381"/>
      <c r="FVD6" s="381"/>
      <c r="FVE6" s="381"/>
      <c r="FVF6" s="382"/>
      <c r="FVG6" s="380">
        <v>44010</v>
      </c>
      <c r="FVH6" s="381"/>
      <c r="FVI6" s="381"/>
      <c r="FVJ6" s="381"/>
      <c r="FVK6" s="381"/>
      <c r="FVL6" s="381"/>
      <c r="FVM6" s="382"/>
      <c r="FVN6" s="380">
        <v>44009</v>
      </c>
      <c r="FVO6" s="381"/>
      <c r="FVP6" s="381"/>
      <c r="FVQ6" s="381"/>
      <c r="FVR6" s="381"/>
      <c r="FVS6" s="381"/>
      <c r="FVT6" s="382"/>
      <c r="FVU6" s="380">
        <v>44008</v>
      </c>
      <c r="FVV6" s="381"/>
      <c r="FVW6" s="381"/>
      <c r="FVX6" s="381"/>
      <c r="FVY6" s="381"/>
      <c r="FVZ6" s="381"/>
      <c r="FWA6" s="382"/>
      <c r="FWB6" s="380">
        <v>44007</v>
      </c>
      <c r="FWC6" s="381"/>
      <c r="FWD6" s="381"/>
      <c r="FWE6" s="381"/>
      <c r="FWF6" s="381"/>
      <c r="FWG6" s="381"/>
      <c r="FWH6" s="382"/>
      <c r="FWI6" s="380">
        <v>44006</v>
      </c>
      <c r="FWJ6" s="381"/>
      <c r="FWK6" s="381"/>
      <c r="FWL6" s="381"/>
      <c r="FWM6" s="381"/>
      <c r="FWN6" s="381"/>
      <c r="FWO6" s="382"/>
      <c r="FWP6" s="380">
        <v>44005</v>
      </c>
      <c r="FWQ6" s="381"/>
      <c r="FWR6" s="381"/>
      <c r="FWS6" s="381"/>
      <c r="FWT6" s="381"/>
      <c r="FWU6" s="381"/>
      <c r="FWV6" s="382"/>
      <c r="FWW6" s="380">
        <v>44004</v>
      </c>
      <c r="FWX6" s="381"/>
      <c r="FWY6" s="381"/>
      <c r="FWZ6" s="381"/>
      <c r="FXA6" s="381"/>
      <c r="FXB6" s="381"/>
      <c r="FXC6" s="382"/>
      <c r="FXD6" s="380">
        <v>44003</v>
      </c>
      <c r="FXE6" s="381"/>
      <c r="FXF6" s="381"/>
      <c r="FXG6" s="381"/>
      <c r="FXH6" s="381"/>
      <c r="FXI6" s="381"/>
      <c r="FXJ6" s="382"/>
      <c r="FXK6" s="380">
        <v>44002</v>
      </c>
      <c r="FXL6" s="381"/>
      <c r="FXM6" s="381"/>
      <c r="FXN6" s="381"/>
      <c r="FXO6" s="381"/>
      <c r="FXP6" s="381"/>
      <c r="FXQ6" s="382"/>
      <c r="FXR6" s="380">
        <v>44001</v>
      </c>
      <c r="FXS6" s="381"/>
      <c r="FXT6" s="381"/>
      <c r="FXU6" s="381"/>
      <c r="FXV6" s="381"/>
      <c r="FXW6" s="381"/>
      <c r="FXX6" s="382"/>
      <c r="FXY6" s="380">
        <v>44000</v>
      </c>
      <c r="FXZ6" s="381"/>
      <c r="FYA6" s="381"/>
      <c r="FYB6" s="381"/>
      <c r="FYC6" s="381"/>
      <c r="FYD6" s="381"/>
      <c r="FYE6" s="382"/>
      <c r="FYF6" s="380">
        <v>43999</v>
      </c>
      <c r="FYG6" s="381"/>
      <c r="FYH6" s="381"/>
      <c r="FYI6" s="381"/>
      <c r="FYJ6" s="381"/>
      <c r="FYK6" s="381"/>
      <c r="FYL6" s="382"/>
      <c r="FYM6" s="380">
        <v>43998</v>
      </c>
      <c r="FYN6" s="381"/>
      <c r="FYO6" s="381"/>
      <c r="FYP6" s="381"/>
      <c r="FYQ6" s="381"/>
      <c r="FYR6" s="381"/>
      <c r="FYS6" s="382"/>
      <c r="FYT6" s="380">
        <v>43997</v>
      </c>
      <c r="FYU6" s="381"/>
      <c r="FYV6" s="381"/>
      <c r="FYW6" s="381"/>
      <c r="FYX6" s="381"/>
      <c r="FYY6" s="381"/>
      <c r="FYZ6" s="382"/>
      <c r="FZA6" s="380">
        <v>43996</v>
      </c>
      <c r="FZB6" s="381"/>
      <c r="FZC6" s="381"/>
      <c r="FZD6" s="381"/>
      <c r="FZE6" s="381"/>
      <c r="FZF6" s="381"/>
      <c r="FZG6" s="382"/>
      <c r="FZH6" s="380">
        <v>43995</v>
      </c>
      <c r="FZI6" s="381"/>
      <c r="FZJ6" s="381"/>
      <c r="FZK6" s="381"/>
      <c r="FZL6" s="381"/>
      <c r="FZM6" s="381"/>
      <c r="FZN6" s="382"/>
      <c r="FZO6" s="380">
        <v>43994</v>
      </c>
      <c r="FZP6" s="381"/>
      <c r="FZQ6" s="381"/>
      <c r="FZR6" s="381"/>
      <c r="FZS6" s="381"/>
      <c r="FZT6" s="381"/>
      <c r="FZU6" s="382"/>
      <c r="FZV6" s="380">
        <v>43993</v>
      </c>
      <c r="FZW6" s="381"/>
      <c r="FZX6" s="381"/>
      <c r="FZY6" s="381"/>
      <c r="FZZ6" s="381"/>
      <c r="GAA6" s="381"/>
      <c r="GAB6" s="382"/>
      <c r="GAC6" s="380">
        <v>43992</v>
      </c>
      <c r="GAD6" s="381"/>
      <c r="GAE6" s="381"/>
      <c r="GAF6" s="381"/>
      <c r="GAG6" s="381"/>
      <c r="GAH6" s="381"/>
      <c r="GAI6" s="382"/>
      <c r="GAJ6" s="380">
        <v>43991</v>
      </c>
      <c r="GAK6" s="381"/>
      <c r="GAL6" s="381"/>
      <c r="GAM6" s="381"/>
      <c r="GAN6" s="381"/>
      <c r="GAO6" s="381"/>
      <c r="GAP6" s="382"/>
      <c r="GAQ6" s="380">
        <v>43990</v>
      </c>
      <c r="GAR6" s="381"/>
      <c r="GAS6" s="381"/>
      <c r="GAT6" s="381"/>
      <c r="GAU6" s="381"/>
      <c r="GAV6" s="381"/>
      <c r="GAW6" s="382"/>
      <c r="GAX6" s="380">
        <v>43989</v>
      </c>
      <c r="GAY6" s="381"/>
      <c r="GAZ6" s="381"/>
      <c r="GBA6" s="381"/>
      <c r="GBB6" s="381"/>
      <c r="GBC6" s="381"/>
      <c r="GBD6" s="382"/>
      <c r="GBE6" s="380">
        <v>43988</v>
      </c>
      <c r="GBF6" s="381"/>
      <c r="GBG6" s="381"/>
      <c r="GBH6" s="381"/>
      <c r="GBI6" s="381"/>
      <c r="GBJ6" s="381"/>
      <c r="GBK6" s="382"/>
      <c r="GBL6" s="380">
        <v>43987</v>
      </c>
      <c r="GBM6" s="381"/>
      <c r="GBN6" s="381"/>
      <c r="GBO6" s="381"/>
      <c r="GBP6" s="381"/>
      <c r="GBQ6" s="381"/>
      <c r="GBR6" s="382"/>
      <c r="GBS6" s="380">
        <v>43986</v>
      </c>
      <c r="GBT6" s="381"/>
      <c r="GBU6" s="381"/>
      <c r="GBV6" s="381"/>
      <c r="GBW6" s="381"/>
      <c r="GBX6" s="381"/>
      <c r="GBY6" s="382"/>
      <c r="GBZ6" s="380">
        <v>43985</v>
      </c>
      <c r="GCA6" s="381"/>
      <c r="GCB6" s="381"/>
      <c r="GCC6" s="381"/>
      <c r="GCD6" s="381"/>
      <c r="GCE6" s="381"/>
      <c r="GCF6" s="382"/>
      <c r="GCG6" s="380">
        <v>43984</v>
      </c>
      <c r="GCH6" s="381"/>
      <c r="GCI6" s="381"/>
      <c r="GCJ6" s="381"/>
      <c r="GCK6" s="381"/>
      <c r="GCL6" s="381"/>
      <c r="GCM6" s="382"/>
      <c r="GCN6" s="380">
        <v>43983</v>
      </c>
      <c r="GCO6" s="381"/>
      <c r="GCP6" s="381"/>
      <c r="GCQ6" s="381"/>
      <c r="GCR6" s="381"/>
      <c r="GCS6" s="381"/>
      <c r="GCT6" s="382"/>
      <c r="GCU6" s="380">
        <v>43982</v>
      </c>
      <c r="GCV6" s="381"/>
      <c r="GCW6" s="381"/>
      <c r="GCX6" s="381"/>
      <c r="GCY6" s="381"/>
      <c r="GCZ6" s="381"/>
      <c r="GDA6" s="382"/>
      <c r="GDB6" s="380">
        <v>43981</v>
      </c>
      <c r="GDC6" s="381"/>
      <c r="GDD6" s="381"/>
      <c r="GDE6" s="381"/>
      <c r="GDF6" s="381"/>
      <c r="GDG6" s="381"/>
      <c r="GDH6" s="382"/>
      <c r="GDI6" s="380">
        <v>43980</v>
      </c>
      <c r="GDJ6" s="381"/>
      <c r="GDK6" s="381"/>
      <c r="GDL6" s="381"/>
      <c r="GDM6" s="381"/>
      <c r="GDN6" s="381"/>
      <c r="GDO6" s="382"/>
      <c r="GDP6" s="380">
        <v>43979</v>
      </c>
      <c r="GDQ6" s="381"/>
      <c r="GDR6" s="381"/>
      <c r="GDS6" s="381"/>
      <c r="GDT6" s="381"/>
      <c r="GDU6" s="381"/>
      <c r="GDV6" s="382"/>
      <c r="GDW6" s="380">
        <v>43978</v>
      </c>
      <c r="GDX6" s="381"/>
      <c r="GDY6" s="381"/>
      <c r="GDZ6" s="381"/>
      <c r="GEA6" s="381"/>
      <c r="GEB6" s="381"/>
      <c r="GEC6" s="382"/>
      <c r="GED6" s="380">
        <v>43977</v>
      </c>
      <c r="GEE6" s="381"/>
      <c r="GEF6" s="381"/>
      <c r="GEG6" s="381"/>
      <c r="GEH6" s="381"/>
      <c r="GEI6" s="381"/>
      <c r="GEJ6" s="382"/>
      <c r="GEK6" s="380">
        <v>43976</v>
      </c>
      <c r="GEL6" s="381"/>
      <c r="GEM6" s="381"/>
      <c r="GEN6" s="381"/>
      <c r="GEO6" s="381"/>
      <c r="GEP6" s="381"/>
      <c r="GEQ6" s="382"/>
      <c r="GER6" s="380">
        <v>43975</v>
      </c>
      <c r="GES6" s="381"/>
      <c r="GET6" s="381"/>
      <c r="GEU6" s="381"/>
      <c r="GEV6" s="381"/>
      <c r="GEW6" s="381"/>
      <c r="GEX6" s="382"/>
      <c r="GEY6" s="380">
        <v>43974</v>
      </c>
      <c r="GEZ6" s="381"/>
      <c r="GFA6" s="381"/>
      <c r="GFB6" s="381"/>
      <c r="GFC6" s="381"/>
      <c r="GFD6" s="381"/>
      <c r="GFE6" s="382"/>
      <c r="GFF6" s="380">
        <v>43973</v>
      </c>
      <c r="GFG6" s="381"/>
      <c r="GFH6" s="381"/>
      <c r="GFI6" s="381"/>
      <c r="GFJ6" s="381"/>
      <c r="GFK6" s="381"/>
      <c r="GFL6" s="382"/>
      <c r="GFM6" s="380">
        <v>43972</v>
      </c>
      <c r="GFN6" s="381"/>
      <c r="GFO6" s="381"/>
      <c r="GFP6" s="381"/>
      <c r="GFQ6" s="381"/>
      <c r="GFR6" s="381"/>
      <c r="GFS6" s="382"/>
      <c r="GFT6" s="380">
        <v>43971</v>
      </c>
      <c r="GFU6" s="381"/>
      <c r="GFV6" s="381"/>
      <c r="GFW6" s="381"/>
      <c r="GFX6" s="381"/>
      <c r="GFY6" s="381"/>
      <c r="GFZ6" s="382"/>
      <c r="GGA6" s="380">
        <v>43970</v>
      </c>
      <c r="GGB6" s="381"/>
      <c r="GGC6" s="381"/>
      <c r="GGD6" s="381"/>
      <c r="GGE6" s="381"/>
      <c r="GGF6" s="381"/>
      <c r="GGG6" s="382"/>
      <c r="GGH6" s="380">
        <v>43969</v>
      </c>
      <c r="GGI6" s="381"/>
      <c r="GGJ6" s="381"/>
      <c r="GGK6" s="381"/>
      <c r="GGL6" s="381"/>
      <c r="GGM6" s="381"/>
      <c r="GGN6" s="382"/>
      <c r="GGO6" s="380">
        <v>43968</v>
      </c>
      <c r="GGP6" s="381"/>
      <c r="GGQ6" s="381"/>
      <c r="GGR6" s="381"/>
      <c r="GGS6" s="381"/>
      <c r="GGT6" s="381"/>
      <c r="GGU6" s="382"/>
      <c r="GGV6" s="380">
        <v>43967</v>
      </c>
      <c r="GGW6" s="381"/>
      <c r="GGX6" s="381"/>
      <c r="GGY6" s="381"/>
      <c r="GGZ6" s="381"/>
      <c r="GHA6" s="381"/>
      <c r="GHB6" s="382"/>
      <c r="GHC6" s="380">
        <v>43966</v>
      </c>
      <c r="GHD6" s="381"/>
      <c r="GHE6" s="381"/>
      <c r="GHF6" s="381"/>
      <c r="GHG6" s="381"/>
      <c r="GHH6" s="381"/>
      <c r="GHI6" s="382"/>
      <c r="GHJ6" s="380">
        <v>43965</v>
      </c>
      <c r="GHK6" s="381"/>
      <c r="GHL6" s="381"/>
      <c r="GHM6" s="381"/>
      <c r="GHN6" s="381"/>
      <c r="GHO6" s="381"/>
      <c r="GHP6" s="382"/>
      <c r="GHQ6" s="380">
        <v>43964</v>
      </c>
      <c r="GHR6" s="381"/>
      <c r="GHS6" s="381"/>
      <c r="GHT6" s="381"/>
      <c r="GHU6" s="381"/>
      <c r="GHV6" s="381"/>
      <c r="GHW6" s="382"/>
      <c r="GHX6" s="380">
        <v>43963</v>
      </c>
      <c r="GHY6" s="381"/>
      <c r="GHZ6" s="381"/>
      <c r="GIA6" s="381"/>
      <c r="GIB6" s="381"/>
      <c r="GIC6" s="381"/>
      <c r="GID6" s="382"/>
      <c r="GIE6" s="380">
        <v>43962</v>
      </c>
      <c r="GIF6" s="381"/>
      <c r="GIG6" s="381"/>
      <c r="GIH6" s="381"/>
      <c r="GII6" s="381"/>
      <c r="GIJ6" s="381"/>
      <c r="GIK6" s="382"/>
      <c r="GIL6" s="380">
        <v>43961</v>
      </c>
      <c r="GIM6" s="381"/>
      <c r="GIN6" s="381"/>
      <c r="GIO6" s="381"/>
      <c r="GIP6" s="381"/>
      <c r="GIQ6" s="381"/>
      <c r="GIR6" s="382"/>
      <c r="GIS6" s="380">
        <v>43960</v>
      </c>
      <c r="GIT6" s="381"/>
      <c r="GIU6" s="381"/>
      <c r="GIV6" s="381"/>
      <c r="GIW6" s="381"/>
      <c r="GIX6" s="381"/>
      <c r="GIY6" s="382"/>
      <c r="GIZ6" s="380">
        <v>43959</v>
      </c>
      <c r="GJA6" s="381"/>
      <c r="GJB6" s="381"/>
      <c r="GJC6" s="381"/>
      <c r="GJD6" s="381"/>
      <c r="GJE6" s="381"/>
      <c r="GJF6" s="382"/>
      <c r="GJG6" s="380">
        <v>43958</v>
      </c>
      <c r="GJH6" s="381"/>
      <c r="GJI6" s="381"/>
      <c r="GJJ6" s="381"/>
      <c r="GJK6" s="381"/>
      <c r="GJL6" s="381"/>
      <c r="GJM6" s="382"/>
      <c r="GJN6" s="380">
        <v>43957</v>
      </c>
      <c r="GJO6" s="381"/>
      <c r="GJP6" s="381"/>
      <c r="GJQ6" s="381"/>
      <c r="GJR6" s="381"/>
      <c r="GJS6" s="381"/>
      <c r="GJT6" s="382"/>
      <c r="GJU6" s="380">
        <v>43956</v>
      </c>
      <c r="GJV6" s="381"/>
      <c r="GJW6" s="381"/>
      <c r="GJX6" s="381"/>
      <c r="GJY6" s="381"/>
      <c r="GJZ6" s="381"/>
      <c r="GKA6" s="382"/>
      <c r="GKB6" s="380">
        <v>43955</v>
      </c>
      <c r="GKC6" s="381"/>
      <c r="GKD6" s="381"/>
      <c r="GKE6" s="381"/>
      <c r="GKF6" s="381"/>
      <c r="GKG6" s="381"/>
      <c r="GKH6" s="382"/>
      <c r="GKI6" s="380">
        <v>43954</v>
      </c>
      <c r="GKJ6" s="381"/>
      <c r="GKK6" s="381"/>
      <c r="GKL6" s="381"/>
      <c r="GKM6" s="381"/>
      <c r="GKN6" s="381"/>
      <c r="GKO6" s="382"/>
      <c r="GKP6" s="380">
        <v>43953</v>
      </c>
      <c r="GKQ6" s="381"/>
      <c r="GKR6" s="381"/>
      <c r="GKS6" s="381"/>
      <c r="GKT6" s="381"/>
      <c r="GKU6" s="381"/>
      <c r="GKV6" s="382"/>
      <c r="GKW6" s="380">
        <v>43952</v>
      </c>
      <c r="GKX6" s="381"/>
      <c r="GKY6" s="381"/>
      <c r="GKZ6" s="381"/>
      <c r="GLA6" s="381"/>
      <c r="GLB6" s="381"/>
      <c r="GLC6" s="382"/>
      <c r="GLD6" s="380">
        <v>43951</v>
      </c>
      <c r="GLE6" s="381"/>
      <c r="GLF6" s="381"/>
      <c r="GLG6" s="381"/>
      <c r="GLH6" s="381"/>
      <c r="GLI6" s="381"/>
      <c r="GLJ6" s="382"/>
      <c r="GLK6" s="380">
        <v>43950</v>
      </c>
      <c r="GLL6" s="381"/>
      <c r="GLM6" s="381"/>
      <c r="GLN6" s="381"/>
      <c r="GLO6" s="381"/>
      <c r="GLP6" s="381"/>
      <c r="GLQ6" s="382"/>
      <c r="GLR6" s="380">
        <v>43949</v>
      </c>
      <c r="GLS6" s="381"/>
      <c r="GLT6" s="381"/>
      <c r="GLU6" s="381"/>
      <c r="GLV6" s="381"/>
      <c r="GLW6" s="381"/>
      <c r="GLX6" s="382"/>
      <c r="GLY6" s="380">
        <v>43948</v>
      </c>
      <c r="GLZ6" s="381"/>
      <c r="GMA6" s="381"/>
      <c r="GMB6" s="381"/>
      <c r="GMC6" s="381"/>
      <c r="GMD6" s="381"/>
      <c r="GME6" s="382"/>
      <c r="GMF6" s="380">
        <v>43947</v>
      </c>
      <c r="GMG6" s="381"/>
      <c r="GMH6" s="381"/>
      <c r="GMI6" s="381"/>
      <c r="GMJ6" s="381"/>
      <c r="GMK6" s="381"/>
      <c r="GML6" s="382"/>
      <c r="GMM6" s="380">
        <v>43946</v>
      </c>
      <c r="GMN6" s="381"/>
      <c r="GMO6" s="381"/>
      <c r="GMP6" s="381"/>
      <c r="GMQ6" s="381"/>
      <c r="GMR6" s="381"/>
      <c r="GMS6" s="382"/>
      <c r="GMT6" s="380">
        <v>43945</v>
      </c>
      <c r="GMU6" s="381"/>
      <c r="GMV6" s="381"/>
      <c r="GMW6" s="381"/>
      <c r="GMX6" s="381"/>
      <c r="GMY6" s="381"/>
      <c r="GMZ6" s="382"/>
      <c r="GNA6" s="380">
        <v>43944</v>
      </c>
      <c r="GNB6" s="381"/>
      <c r="GNC6" s="381"/>
      <c r="GND6" s="381"/>
      <c r="GNE6" s="381"/>
      <c r="GNF6" s="381"/>
      <c r="GNG6" s="382"/>
      <c r="GNH6" s="380">
        <v>43943</v>
      </c>
      <c r="GNI6" s="381"/>
      <c r="GNJ6" s="381"/>
      <c r="GNK6" s="381"/>
      <c r="GNL6" s="381"/>
      <c r="GNM6" s="381"/>
      <c r="GNN6" s="382"/>
      <c r="GNO6" s="380">
        <v>43942</v>
      </c>
      <c r="GNP6" s="381"/>
      <c r="GNQ6" s="381"/>
      <c r="GNR6" s="381"/>
      <c r="GNS6" s="381"/>
      <c r="GNT6" s="381"/>
      <c r="GNU6" s="382"/>
      <c r="GNV6" s="380">
        <v>43941</v>
      </c>
      <c r="GNW6" s="381"/>
      <c r="GNX6" s="381"/>
      <c r="GNY6" s="381"/>
      <c r="GNZ6" s="381"/>
      <c r="GOA6" s="381"/>
      <c r="GOB6" s="382"/>
      <c r="GOC6" s="380">
        <v>43940</v>
      </c>
      <c r="GOD6" s="381"/>
      <c r="GOE6" s="381"/>
      <c r="GOF6" s="381"/>
      <c r="GOG6" s="381"/>
      <c r="GOH6" s="381"/>
      <c r="GOI6" s="382"/>
      <c r="GOJ6" s="380">
        <v>43939</v>
      </c>
      <c r="GOK6" s="381"/>
      <c r="GOL6" s="381"/>
      <c r="GOM6" s="381"/>
      <c r="GON6" s="381"/>
      <c r="GOO6" s="381"/>
      <c r="GOP6" s="382"/>
      <c r="GOQ6" s="380">
        <v>43938</v>
      </c>
      <c r="GOR6" s="381"/>
      <c r="GOS6" s="381"/>
      <c r="GOT6" s="381"/>
      <c r="GOU6" s="381"/>
      <c r="GOV6" s="381"/>
      <c r="GOW6" s="382"/>
      <c r="GOX6" s="380">
        <v>43937</v>
      </c>
      <c r="GOY6" s="381"/>
      <c r="GOZ6" s="381"/>
      <c r="GPA6" s="381"/>
      <c r="GPB6" s="381"/>
      <c r="GPC6" s="381"/>
      <c r="GPD6" s="382"/>
      <c r="GPE6" s="380">
        <v>43936</v>
      </c>
      <c r="GPF6" s="381"/>
      <c r="GPG6" s="381"/>
      <c r="GPH6" s="381"/>
      <c r="GPI6" s="381"/>
      <c r="GPJ6" s="381"/>
      <c r="GPK6" s="382"/>
      <c r="GPL6" s="380">
        <v>43935</v>
      </c>
      <c r="GPM6" s="381"/>
      <c r="GPN6" s="381"/>
      <c r="GPO6" s="381"/>
      <c r="GPP6" s="381"/>
      <c r="GPQ6" s="381"/>
      <c r="GPR6" s="382"/>
      <c r="GPS6" s="380">
        <v>43934</v>
      </c>
      <c r="GPT6" s="381"/>
      <c r="GPU6" s="381"/>
      <c r="GPV6" s="381"/>
      <c r="GPW6" s="381"/>
      <c r="GPX6" s="381"/>
      <c r="GPY6" s="382"/>
      <c r="GPZ6" s="380">
        <v>43933</v>
      </c>
      <c r="GQA6" s="381"/>
      <c r="GQB6" s="381"/>
      <c r="GQC6" s="381"/>
      <c r="GQD6" s="381"/>
      <c r="GQE6" s="381"/>
      <c r="GQF6" s="382"/>
      <c r="GQG6" s="380">
        <v>43932</v>
      </c>
      <c r="GQH6" s="381"/>
      <c r="GQI6" s="381"/>
      <c r="GQJ6" s="381"/>
      <c r="GQK6" s="381"/>
      <c r="GQL6" s="381"/>
      <c r="GQM6" s="382"/>
      <c r="GQN6" s="380">
        <v>43931</v>
      </c>
      <c r="GQO6" s="381"/>
      <c r="GQP6" s="381"/>
      <c r="GQQ6" s="381"/>
      <c r="GQR6" s="381"/>
      <c r="GQS6" s="381"/>
      <c r="GQT6" s="382"/>
      <c r="GQU6" s="380">
        <v>43930</v>
      </c>
      <c r="GQV6" s="381"/>
      <c r="GQW6" s="381"/>
      <c r="GQX6" s="381"/>
      <c r="GQY6" s="381"/>
      <c r="GQZ6" s="381"/>
      <c r="GRA6" s="382"/>
      <c r="GRB6" s="380">
        <v>43929</v>
      </c>
      <c r="GRC6" s="381"/>
      <c r="GRD6" s="381"/>
      <c r="GRE6" s="381"/>
      <c r="GRF6" s="381"/>
      <c r="GRG6" s="381"/>
      <c r="GRH6" s="382"/>
      <c r="GRI6" s="380">
        <v>43928</v>
      </c>
      <c r="GRJ6" s="381"/>
      <c r="GRK6" s="381"/>
      <c r="GRL6" s="381"/>
      <c r="GRM6" s="381"/>
      <c r="GRN6" s="381"/>
      <c r="GRO6" s="382"/>
      <c r="GRP6" s="380">
        <v>43927</v>
      </c>
      <c r="GRQ6" s="381"/>
      <c r="GRR6" s="381"/>
      <c r="GRS6" s="381"/>
      <c r="GRT6" s="381"/>
      <c r="GRU6" s="381"/>
      <c r="GRV6" s="382"/>
      <c r="GRW6" s="380">
        <v>43926</v>
      </c>
      <c r="GRX6" s="381"/>
      <c r="GRY6" s="381"/>
      <c r="GRZ6" s="381"/>
      <c r="GSA6" s="381"/>
      <c r="GSB6" s="381"/>
      <c r="GSC6" s="382"/>
      <c r="GSD6" s="380">
        <v>43925</v>
      </c>
      <c r="GSE6" s="381"/>
      <c r="GSF6" s="381"/>
      <c r="GSG6" s="381"/>
      <c r="GSH6" s="381"/>
      <c r="GSI6" s="381"/>
      <c r="GSJ6" s="382"/>
      <c r="GSK6" s="380">
        <v>43924</v>
      </c>
      <c r="GSL6" s="381"/>
      <c r="GSM6" s="381"/>
      <c r="GSN6" s="381"/>
      <c r="GSO6" s="381"/>
      <c r="GSP6" s="381"/>
      <c r="GSQ6" s="382"/>
      <c r="GSR6" s="380">
        <v>43923</v>
      </c>
      <c r="GSS6" s="381"/>
      <c r="GST6" s="381"/>
      <c r="GSU6" s="381"/>
      <c r="GSV6" s="381"/>
      <c r="GSW6" s="381"/>
      <c r="GSX6" s="382"/>
      <c r="GSY6" s="380">
        <v>43922</v>
      </c>
      <c r="GSZ6" s="381"/>
      <c r="GTA6" s="381"/>
      <c r="GTB6" s="381"/>
      <c r="GTC6" s="381"/>
      <c r="GTD6" s="381"/>
      <c r="GTE6" s="382"/>
      <c r="GTF6" s="380">
        <v>43921</v>
      </c>
      <c r="GTG6" s="381"/>
      <c r="GTH6" s="381"/>
      <c r="GTI6" s="381"/>
      <c r="GTJ6" s="381"/>
      <c r="GTK6" s="381"/>
      <c r="GTL6" s="382"/>
      <c r="GTM6" s="380">
        <v>43920</v>
      </c>
      <c r="GTN6" s="381"/>
      <c r="GTO6" s="381"/>
      <c r="GTP6" s="381"/>
      <c r="GTQ6" s="381"/>
      <c r="GTR6" s="381"/>
      <c r="GTS6" s="382"/>
      <c r="GTT6" s="380">
        <v>43919</v>
      </c>
      <c r="GTU6" s="381"/>
      <c r="GTV6" s="381"/>
      <c r="GTW6" s="381"/>
      <c r="GTX6" s="381"/>
      <c r="GTY6" s="381"/>
      <c r="GTZ6" s="382"/>
      <c r="GUA6" s="380">
        <v>43918</v>
      </c>
      <c r="GUB6" s="381"/>
      <c r="GUC6" s="381"/>
      <c r="GUD6" s="381"/>
      <c r="GUE6" s="381"/>
      <c r="GUF6" s="381"/>
      <c r="GUG6" s="382"/>
      <c r="GUH6" s="380">
        <v>43917</v>
      </c>
      <c r="GUI6" s="381"/>
      <c r="GUJ6" s="381"/>
      <c r="GUK6" s="381"/>
      <c r="GUL6" s="381"/>
      <c r="GUM6" s="381"/>
      <c r="GUN6" s="382"/>
      <c r="GUO6" s="380">
        <v>43916</v>
      </c>
      <c r="GUP6" s="381"/>
      <c r="GUQ6" s="381"/>
      <c r="GUR6" s="381"/>
      <c r="GUS6" s="381"/>
      <c r="GUT6" s="381"/>
      <c r="GUU6" s="382"/>
      <c r="GUV6" s="380">
        <v>43915</v>
      </c>
      <c r="GUW6" s="381"/>
      <c r="GUX6" s="381"/>
      <c r="GUY6" s="381"/>
      <c r="GUZ6" s="381"/>
      <c r="GVA6" s="381"/>
      <c r="GVB6" s="382"/>
      <c r="GVC6" s="380">
        <v>43914</v>
      </c>
      <c r="GVD6" s="381"/>
      <c r="GVE6" s="381"/>
      <c r="GVF6" s="381"/>
      <c r="GVG6" s="381"/>
      <c r="GVH6" s="381"/>
      <c r="GVI6" s="382"/>
      <c r="GVJ6" s="380">
        <v>43913</v>
      </c>
      <c r="GVK6" s="381"/>
      <c r="GVL6" s="381"/>
      <c r="GVM6" s="381"/>
      <c r="GVN6" s="381"/>
      <c r="GVO6" s="381"/>
      <c r="GVP6" s="382"/>
      <c r="GVQ6" s="380">
        <v>43912</v>
      </c>
      <c r="GVR6" s="381"/>
      <c r="GVS6" s="381"/>
      <c r="GVT6" s="381"/>
      <c r="GVU6" s="381"/>
      <c r="GVV6" s="381"/>
      <c r="GVW6" s="382"/>
      <c r="GVX6" s="380">
        <v>43911</v>
      </c>
      <c r="GVY6" s="381"/>
      <c r="GVZ6" s="381"/>
      <c r="GWA6" s="381"/>
      <c r="GWB6" s="381"/>
      <c r="GWC6" s="381"/>
      <c r="GWD6" s="382"/>
      <c r="GWE6" s="380">
        <v>43910</v>
      </c>
      <c r="GWF6" s="381"/>
      <c r="GWG6" s="381"/>
      <c r="GWH6" s="381"/>
      <c r="GWI6" s="381"/>
      <c r="GWJ6" s="381"/>
      <c r="GWK6" s="382"/>
      <c r="GWL6" s="380">
        <v>43909</v>
      </c>
      <c r="GWM6" s="381"/>
      <c r="GWN6" s="381"/>
      <c r="GWO6" s="381"/>
      <c r="GWP6" s="381"/>
      <c r="GWQ6" s="381"/>
      <c r="GWR6" s="382"/>
      <c r="GWS6" s="380">
        <v>43908</v>
      </c>
      <c r="GWT6" s="381"/>
      <c r="GWU6" s="381"/>
      <c r="GWV6" s="381"/>
      <c r="GWW6" s="381"/>
      <c r="GWX6" s="381"/>
      <c r="GWY6" s="382"/>
      <c r="GWZ6" s="380">
        <v>43907</v>
      </c>
      <c r="GXA6" s="381"/>
      <c r="GXB6" s="381"/>
      <c r="GXC6" s="381"/>
      <c r="GXD6" s="381"/>
      <c r="GXE6" s="381"/>
      <c r="GXF6" s="382"/>
      <c r="GXG6" s="380">
        <v>43906</v>
      </c>
      <c r="GXH6" s="381"/>
      <c r="GXI6" s="381"/>
      <c r="GXJ6" s="381"/>
      <c r="GXK6" s="381"/>
      <c r="GXL6" s="381"/>
      <c r="GXM6" s="382"/>
      <c r="GXN6" s="380">
        <v>43905</v>
      </c>
      <c r="GXO6" s="381"/>
      <c r="GXP6" s="381"/>
      <c r="GXQ6" s="381"/>
      <c r="GXR6" s="381"/>
      <c r="GXS6" s="381"/>
      <c r="GXT6" s="382"/>
      <c r="GXU6" s="380">
        <v>43904</v>
      </c>
      <c r="GXV6" s="381"/>
      <c r="GXW6" s="381"/>
      <c r="GXX6" s="381"/>
      <c r="GXY6" s="381"/>
      <c r="GXZ6" s="381"/>
      <c r="GYA6" s="382"/>
      <c r="GYB6" s="380">
        <v>43903</v>
      </c>
      <c r="GYC6" s="381"/>
      <c r="GYD6" s="381"/>
      <c r="GYE6" s="381"/>
      <c r="GYF6" s="381"/>
      <c r="GYG6" s="381"/>
      <c r="GYH6" s="382"/>
      <c r="GYI6" s="380">
        <v>43902</v>
      </c>
      <c r="GYJ6" s="381"/>
      <c r="GYK6" s="381"/>
      <c r="GYL6" s="381"/>
      <c r="GYM6" s="381"/>
      <c r="GYN6" s="381"/>
      <c r="GYO6" s="382"/>
      <c r="GYP6" s="121"/>
      <c r="GYQ6" s="121"/>
      <c r="GYR6" s="121"/>
      <c r="GYS6" s="121"/>
      <c r="GYT6" s="121"/>
      <c r="GYU6" s="121"/>
      <c r="GYV6" s="121"/>
      <c r="GYW6" s="121"/>
      <c r="GYX6" s="121"/>
      <c r="GYY6" s="121"/>
      <c r="GYZ6" s="121"/>
      <c r="GZA6" s="121"/>
      <c r="GZB6" s="121"/>
      <c r="GZC6" s="121"/>
      <c r="GZD6" s="3"/>
      <c r="GZE6" s="3"/>
      <c r="GZF6" s="3"/>
      <c r="GZG6" s="3"/>
      <c r="GZH6" s="3"/>
      <c r="GZI6" s="3"/>
      <c r="GZJ6" s="3"/>
      <c r="GZK6" s="3"/>
      <c r="GZL6" s="3"/>
      <c r="GZM6" s="3"/>
      <c r="GZN6" s="3"/>
      <c r="GZO6" s="3"/>
      <c r="GZP6" s="3"/>
      <c r="GZQ6" s="3"/>
      <c r="GZR6" s="3"/>
      <c r="GZS6" s="3"/>
      <c r="GZT6" s="3"/>
      <c r="GZU6" s="3"/>
      <c r="GZV6" s="3"/>
      <c r="GZW6" s="3"/>
      <c r="GZX6" s="3"/>
      <c r="GZY6" s="3"/>
      <c r="GZZ6" s="3"/>
      <c r="HAA6" s="3"/>
      <c r="HAB6" s="3"/>
      <c r="HAC6" s="3"/>
      <c r="HAD6" s="3"/>
    </row>
    <row r="7" spans="1:5438" s="305" customFormat="1" ht="14.25" customHeight="1" outlineLevel="1">
      <c r="A7" s="101"/>
      <c r="B7" s="40" t="s">
        <v>5</v>
      </c>
      <c r="C7" s="41" t="s">
        <v>1</v>
      </c>
      <c r="D7" s="42" t="s">
        <v>6</v>
      </c>
      <c r="E7" s="41" t="s">
        <v>1</v>
      </c>
      <c r="F7" s="43" t="s">
        <v>2</v>
      </c>
      <c r="G7" s="44" t="s">
        <v>1</v>
      </c>
      <c r="H7" s="45" t="s">
        <v>5</v>
      </c>
      <c r="I7" s="41" t="s">
        <v>1</v>
      </c>
      <c r="J7" s="42" t="s">
        <v>6</v>
      </c>
      <c r="K7" s="41" t="s">
        <v>1</v>
      </c>
      <c r="L7" s="42" t="s">
        <v>83</v>
      </c>
      <c r="M7" s="43" t="s">
        <v>84</v>
      </c>
      <c r="N7" s="44" t="s">
        <v>1</v>
      </c>
      <c r="O7" s="45" t="s">
        <v>5</v>
      </c>
      <c r="P7" s="41" t="s">
        <v>1</v>
      </c>
      <c r="Q7" s="42" t="s">
        <v>6</v>
      </c>
      <c r="R7" s="41" t="s">
        <v>1</v>
      </c>
      <c r="S7" s="42" t="s">
        <v>83</v>
      </c>
      <c r="T7" s="43" t="s">
        <v>84</v>
      </c>
      <c r="U7" s="44" t="s">
        <v>1</v>
      </c>
      <c r="V7" s="45" t="s">
        <v>5</v>
      </c>
      <c r="W7" s="41" t="s">
        <v>1</v>
      </c>
      <c r="X7" s="42" t="s">
        <v>6</v>
      </c>
      <c r="Y7" s="41" t="s">
        <v>1</v>
      </c>
      <c r="Z7" s="42" t="s">
        <v>83</v>
      </c>
      <c r="AA7" s="43" t="s">
        <v>84</v>
      </c>
      <c r="AB7" s="44" t="s">
        <v>1</v>
      </c>
      <c r="AC7" s="45" t="s">
        <v>5</v>
      </c>
      <c r="AD7" s="41" t="s">
        <v>1</v>
      </c>
      <c r="AE7" s="42" t="s">
        <v>6</v>
      </c>
      <c r="AF7" s="41" t="s">
        <v>1</v>
      </c>
      <c r="AG7" s="42" t="s">
        <v>83</v>
      </c>
      <c r="AH7" s="43" t="s">
        <v>84</v>
      </c>
      <c r="AI7" s="44" t="s">
        <v>1</v>
      </c>
      <c r="AJ7" s="45" t="s">
        <v>5</v>
      </c>
      <c r="AK7" s="41" t="s">
        <v>1</v>
      </c>
      <c r="AL7" s="42" t="s">
        <v>6</v>
      </c>
      <c r="AM7" s="41" t="s">
        <v>1</v>
      </c>
      <c r="AN7" s="42" t="s">
        <v>83</v>
      </c>
      <c r="AO7" s="43" t="s">
        <v>84</v>
      </c>
      <c r="AP7" s="44" t="s">
        <v>1</v>
      </c>
      <c r="AQ7" s="45" t="s">
        <v>5</v>
      </c>
      <c r="AR7" s="41" t="s">
        <v>1</v>
      </c>
      <c r="AS7" s="42" t="s">
        <v>6</v>
      </c>
      <c r="AT7" s="41" t="s">
        <v>1</v>
      </c>
      <c r="AU7" s="42" t="s">
        <v>83</v>
      </c>
      <c r="AV7" s="43" t="s">
        <v>84</v>
      </c>
      <c r="AW7" s="44" t="s">
        <v>1</v>
      </c>
      <c r="AX7" s="45" t="s">
        <v>5</v>
      </c>
      <c r="AY7" s="41" t="s">
        <v>1</v>
      </c>
      <c r="AZ7" s="42" t="s">
        <v>6</v>
      </c>
      <c r="BA7" s="41" t="s">
        <v>1</v>
      </c>
      <c r="BB7" s="42" t="s">
        <v>83</v>
      </c>
      <c r="BC7" s="43" t="s">
        <v>84</v>
      </c>
      <c r="BD7" s="44" t="s">
        <v>1</v>
      </c>
      <c r="BE7" s="45" t="s">
        <v>5</v>
      </c>
      <c r="BF7" s="41" t="s">
        <v>1</v>
      </c>
      <c r="BG7" s="42" t="s">
        <v>6</v>
      </c>
      <c r="BH7" s="41" t="s">
        <v>1</v>
      </c>
      <c r="BI7" s="42" t="s">
        <v>83</v>
      </c>
      <c r="BJ7" s="43" t="s">
        <v>84</v>
      </c>
      <c r="BK7" s="44" t="s">
        <v>1</v>
      </c>
      <c r="BL7" s="45" t="s">
        <v>5</v>
      </c>
      <c r="BM7" s="41" t="s">
        <v>1</v>
      </c>
      <c r="BN7" s="42" t="s">
        <v>6</v>
      </c>
      <c r="BO7" s="41" t="s">
        <v>1</v>
      </c>
      <c r="BP7" s="42" t="s">
        <v>83</v>
      </c>
      <c r="BQ7" s="43" t="s">
        <v>84</v>
      </c>
      <c r="BR7" s="44" t="s">
        <v>1</v>
      </c>
      <c r="BS7" s="45" t="s">
        <v>5</v>
      </c>
      <c r="BT7" s="41" t="s">
        <v>1</v>
      </c>
      <c r="BU7" s="42" t="s">
        <v>6</v>
      </c>
      <c r="BV7" s="41" t="s">
        <v>1</v>
      </c>
      <c r="BW7" s="42" t="s">
        <v>83</v>
      </c>
      <c r="BX7" s="43" t="s">
        <v>84</v>
      </c>
      <c r="BY7" s="44" t="s">
        <v>1</v>
      </c>
      <c r="BZ7" s="45" t="s">
        <v>5</v>
      </c>
      <c r="CA7" s="41" t="s">
        <v>1</v>
      </c>
      <c r="CB7" s="42" t="s">
        <v>6</v>
      </c>
      <c r="CC7" s="41" t="s">
        <v>1</v>
      </c>
      <c r="CD7" s="42" t="s">
        <v>83</v>
      </c>
      <c r="CE7" s="43" t="s">
        <v>84</v>
      </c>
      <c r="CF7" s="44" t="s">
        <v>1</v>
      </c>
      <c r="CG7" s="45" t="s">
        <v>5</v>
      </c>
      <c r="CH7" s="41" t="s">
        <v>1</v>
      </c>
      <c r="CI7" s="42" t="s">
        <v>6</v>
      </c>
      <c r="CJ7" s="41" t="s">
        <v>1</v>
      </c>
      <c r="CK7" s="42" t="s">
        <v>83</v>
      </c>
      <c r="CL7" s="43" t="s">
        <v>84</v>
      </c>
      <c r="CM7" s="44" t="s">
        <v>1</v>
      </c>
      <c r="CN7" s="45" t="s">
        <v>5</v>
      </c>
      <c r="CO7" s="41" t="s">
        <v>1</v>
      </c>
      <c r="CP7" s="42" t="s">
        <v>6</v>
      </c>
      <c r="CQ7" s="41" t="s">
        <v>1</v>
      </c>
      <c r="CR7" s="42" t="s">
        <v>83</v>
      </c>
      <c r="CS7" s="43" t="s">
        <v>84</v>
      </c>
      <c r="CT7" s="44" t="s">
        <v>1</v>
      </c>
      <c r="CU7" s="45" t="s">
        <v>5</v>
      </c>
      <c r="CV7" s="41" t="s">
        <v>1</v>
      </c>
      <c r="CW7" s="42" t="s">
        <v>6</v>
      </c>
      <c r="CX7" s="41" t="s">
        <v>1</v>
      </c>
      <c r="CY7" s="42" t="s">
        <v>83</v>
      </c>
      <c r="CZ7" s="43" t="s">
        <v>84</v>
      </c>
      <c r="DA7" s="44" t="s">
        <v>1</v>
      </c>
      <c r="DB7" s="45" t="s">
        <v>5</v>
      </c>
      <c r="DC7" s="41" t="s">
        <v>1</v>
      </c>
      <c r="DD7" s="42" t="s">
        <v>6</v>
      </c>
      <c r="DE7" s="41" t="s">
        <v>1</v>
      </c>
      <c r="DF7" s="42" t="s">
        <v>83</v>
      </c>
      <c r="DG7" s="43" t="s">
        <v>84</v>
      </c>
      <c r="DH7" s="44" t="s">
        <v>1</v>
      </c>
      <c r="DI7" s="45" t="s">
        <v>5</v>
      </c>
      <c r="DJ7" s="41" t="s">
        <v>1</v>
      </c>
      <c r="DK7" s="42" t="s">
        <v>6</v>
      </c>
      <c r="DL7" s="41" t="s">
        <v>1</v>
      </c>
      <c r="DM7" s="42" t="s">
        <v>83</v>
      </c>
      <c r="DN7" s="43" t="s">
        <v>84</v>
      </c>
      <c r="DO7" s="44" t="s">
        <v>1</v>
      </c>
      <c r="DP7" s="45" t="s">
        <v>5</v>
      </c>
      <c r="DQ7" s="41" t="s">
        <v>1</v>
      </c>
      <c r="DR7" s="42" t="s">
        <v>6</v>
      </c>
      <c r="DS7" s="41" t="s">
        <v>1</v>
      </c>
      <c r="DT7" s="42" t="s">
        <v>83</v>
      </c>
      <c r="DU7" s="43" t="s">
        <v>84</v>
      </c>
      <c r="DV7" s="44" t="s">
        <v>1</v>
      </c>
      <c r="DW7" s="45" t="s">
        <v>5</v>
      </c>
      <c r="DX7" s="41" t="s">
        <v>1</v>
      </c>
      <c r="DY7" s="42" t="s">
        <v>6</v>
      </c>
      <c r="DZ7" s="41" t="s">
        <v>1</v>
      </c>
      <c r="EA7" s="42" t="s">
        <v>83</v>
      </c>
      <c r="EB7" s="43" t="s">
        <v>84</v>
      </c>
      <c r="EC7" s="44" t="s">
        <v>1</v>
      </c>
      <c r="ED7" s="45" t="s">
        <v>5</v>
      </c>
      <c r="EE7" s="41" t="s">
        <v>1</v>
      </c>
      <c r="EF7" s="42" t="s">
        <v>6</v>
      </c>
      <c r="EG7" s="41" t="s">
        <v>1</v>
      </c>
      <c r="EH7" s="42" t="s">
        <v>83</v>
      </c>
      <c r="EI7" s="43" t="s">
        <v>84</v>
      </c>
      <c r="EJ7" s="44" t="s">
        <v>1</v>
      </c>
      <c r="EK7" s="45" t="s">
        <v>5</v>
      </c>
      <c r="EL7" s="41" t="s">
        <v>1</v>
      </c>
      <c r="EM7" s="42" t="s">
        <v>6</v>
      </c>
      <c r="EN7" s="41" t="s">
        <v>1</v>
      </c>
      <c r="EO7" s="42" t="s">
        <v>83</v>
      </c>
      <c r="EP7" s="43" t="s">
        <v>84</v>
      </c>
      <c r="EQ7" s="44" t="s">
        <v>1</v>
      </c>
      <c r="ER7" s="45" t="s">
        <v>5</v>
      </c>
      <c r="ES7" s="41" t="s">
        <v>1</v>
      </c>
      <c r="ET7" s="42" t="s">
        <v>6</v>
      </c>
      <c r="EU7" s="41" t="s">
        <v>1</v>
      </c>
      <c r="EV7" s="42" t="s">
        <v>83</v>
      </c>
      <c r="EW7" s="43" t="s">
        <v>84</v>
      </c>
      <c r="EX7" s="44" t="s">
        <v>1</v>
      </c>
      <c r="EY7" s="45" t="s">
        <v>5</v>
      </c>
      <c r="EZ7" s="41" t="s">
        <v>1</v>
      </c>
      <c r="FA7" s="42" t="s">
        <v>6</v>
      </c>
      <c r="FB7" s="41" t="s">
        <v>1</v>
      </c>
      <c r="FC7" s="42" t="s">
        <v>83</v>
      </c>
      <c r="FD7" s="43" t="s">
        <v>84</v>
      </c>
      <c r="FE7" s="44" t="s">
        <v>1</v>
      </c>
      <c r="FF7" s="45" t="s">
        <v>5</v>
      </c>
      <c r="FG7" s="41" t="s">
        <v>1</v>
      </c>
      <c r="FH7" s="42" t="s">
        <v>6</v>
      </c>
      <c r="FI7" s="41" t="s">
        <v>1</v>
      </c>
      <c r="FJ7" s="42" t="s">
        <v>83</v>
      </c>
      <c r="FK7" s="43" t="s">
        <v>84</v>
      </c>
      <c r="FL7" s="44" t="s">
        <v>1</v>
      </c>
      <c r="FM7" s="45" t="s">
        <v>5</v>
      </c>
      <c r="FN7" s="41" t="s">
        <v>1</v>
      </c>
      <c r="FO7" s="42" t="s">
        <v>6</v>
      </c>
      <c r="FP7" s="41" t="s">
        <v>1</v>
      </c>
      <c r="FQ7" s="42" t="s">
        <v>83</v>
      </c>
      <c r="FR7" s="43" t="s">
        <v>84</v>
      </c>
      <c r="FS7" s="44" t="s">
        <v>1</v>
      </c>
      <c r="FT7" s="45" t="s">
        <v>5</v>
      </c>
      <c r="FU7" s="41" t="s">
        <v>1</v>
      </c>
      <c r="FV7" s="42" t="s">
        <v>6</v>
      </c>
      <c r="FW7" s="41" t="s">
        <v>1</v>
      </c>
      <c r="FX7" s="42" t="s">
        <v>83</v>
      </c>
      <c r="FY7" s="43" t="s">
        <v>84</v>
      </c>
      <c r="FZ7" s="44" t="s">
        <v>1</v>
      </c>
      <c r="GA7" s="45" t="s">
        <v>5</v>
      </c>
      <c r="GB7" s="41" t="s">
        <v>1</v>
      </c>
      <c r="GC7" s="42" t="s">
        <v>6</v>
      </c>
      <c r="GD7" s="41" t="s">
        <v>1</v>
      </c>
      <c r="GE7" s="42" t="s">
        <v>83</v>
      </c>
      <c r="GF7" s="43" t="s">
        <v>84</v>
      </c>
      <c r="GG7" s="44" t="s">
        <v>1</v>
      </c>
      <c r="GH7" s="45" t="s">
        <v>5</v>
      </c>
      <c r="GI7" s="41" t="s">
        <v>1</v>
      </c>
      <c r="GJ7" s="42" t="s">
        <v>6</v>
      </c>
      <c r="GK7" s="41" t="s">
        <v>1</v>
      </c>
      <c r="GL7" s="42" t="s">
        <v>83</v>
      </c>
      <c r="GM7" s="43" t="s">
        <v>84</v>
      </c>
      <c r="GN7" s="44" t="s">
        <v>1</v>
      </c>
      <c r="GO7" s="45" t="s">
        <v>5</v>
      </c>
      <c r="GP7" s="41" t="s">
        <v>1</v>
      </c>
      <c r="GQ7" s="42" t="s">
        <v>6</v>
      </c>
      <c r="GR7" s="41" t="s">
        <v>1</v>
      </c>
      <c r="GS7" s="42" t="s">
        <v>83</v>
      </c>
      <c r="GT7" s="43" t="s">
        <v>84</v>
      </c>
      <c r="GU7" s="44" t="s">
        <v>1</v>
      </c>
      <c r="GV7" s="45" t="s">
        <v>5</v>
      </c>
      <c r="GW7" s="41" t="s">
        <v>1</v>
      </c>
      <c r="GX7" s="42" t="s">
        <v>6</v>
      </c>
      <c r="GY7" s="41" t="s">
        <v>1</v>
      </c>
      <c r="GZ7" s="42" t="s">
        <v>83</v>
      </c>
      <c r="HA7" s="43" t="s">
        <v>84</v>
      </c>
      <c r="HB7" s="44" t="s">
        <v>1</v>
      </c>
      <c r="HC7" s="45" t="s">
        <v>5</v>
      </c>
      <c r="HD7" s="41" t="s">
        <v>1</v>
      </c>
      <c r="HE7" s="42" t="s">
        <v>6</v>
      </c>
      <c r="HF7" s="41" t="s">
        <v>1</v>
      </c>
      <c r="HG7" s="42" t="s">
        <v>83</v>
      </c>
      <c r="HH7" s="43" t="s">
        <v>84</v>
      </c>
      <c r="HI7" s="44" t="s">
        <v>1</v>
      </c>
      <c r="HJ7" s="45" t="s">
        <v>5</v>
      </c>
      <c r="HK7" s="41" t="s">
        <v>1</v>
      </c>
      <c r="HL7" s="42" t="s">
        <v>6</v>
      </c>
      <c r="HM7" s="41" t="s">
        <v>1</v>
      </c>
      <c r="HN7" s="42" t="s">
        <v>83</v>
      </c>
      <c r="HO7" s="43" t="s">
        <v>84</v>
      </c>
      <c r="HP7" s="44" t="s">
        <v>1</v>
      </c>
      <c r="HQ7" s="45" t="s">
        <v>5</v>
      </c>
      <c r="HR7" s="41" t="s">
        <v>1</v>
      </c>
      <c r="HS7" s="42" t="s">
        <v>6</v>
      </c>
      <c r="HT7" s="41" t="s">
        <v>1</v>
      </c>
      <c r="HU7" s="42" t="s">
        <v>83</v>
      </c>
      <c r="HV7" s="43" t="s">
        <v>84</v>
      </c>
      <c r="HW7" s="44" t="s">
        <v>1</v>
      </c>
      <c r="HX7" s="45" t="s">
        <v>5</v>
      </c>
      <c r="HY7" s="41" t="s">
        <v>1</v>
      </c>
      <c r="HZ7" s="42" t="s">
        <v>6</v>
      </c>
      <c r="IA7" s="41" t="s">
        <v>1</v>
      </c>
      <c r="IB7" s="42" t="s">
        <v>83</v>
      </c>
      <c r="IC7" s="43" t="s">
        <v>84</v>
      </c>
      <c r="ID7" s="44" t="s">
        <v>1</v>
      </c>
      <c r="IE7" s="45" t="s">
        <v>5</v>
      </c>
      <c r="IF7" s="41" t="s">
        <v>1</v>
      </c>
      <c r="IG7" s="42" t="s">
        <v>6</v>
      </c>
      <c r="IH7" s="41" t="s">
        <v>1</v>
      </c>
      <c r="II7" s="42" t="s">
        <v>83</v>
      </c>
      <c r="IJ7" s="43" t="s">
        <v>84</v>
      </c>
      <c r="IK7" s="44" t="s">
        <v>1</v>
      </c>
      <c r="IL7" s="45" t="s">
        <v>5</v>
      </c>
      <c r="IM7" s="41" t="s">
        <v>1</v>
      </c>
      <c r="IN7" s="42" t="s">
        <v>6</v>
      </c>
      <c r="IO7" s="41" t="s">
        <v>1</v>
      </c>
      <c r="IP7" s="42" t="s">
        <v>83</v>
      </c>
      <c r="IQ7" s="43" t="s">
        <v>84</v>
      </c>
      <c r="IR7" s="44" t="s">
        <v>1</v>
      </c>
      <c r="IS7" s="45" t="s">
        <v>5</v>
      </c>
      <c r="IT7" s="41" t="s">
        <v>1</v>
      </c>
      <c r="IU7" s="42" t="s">
        <v>6</v>
      </c>
      <c r="IV7" s="41" t="s">
        <v>1</v>
      </c>
      <c r="IW7" s="42" t="s">
        <v>83</v>
      </c>
      <c r="IX7" s="43" t="s">
        <v>84</v>
      </c>
      <c r="IY7" s="44" t="s">
        <v>1</v>
      </c>
      <c r="IZ7" s="45" t="s">
        <v>5</v>
      </c>
      <c r="JA7" s="41" t="s">
        <v>1</v>
      </c>
      <c r="JB7" s="42" t="s">
        <v>6</v>
      </c>
      <c r="JC7" s="41" t="s">
        <v>1</v>
      </c>
      <c r="JD7" s="42" t="s">
        <v>83</v>
      </c>
      <c r="JE7" s="43" t="s">
        <v>84</v>
      </c>
      <c r="JF7" s="44" t="s">
        <v>1</v>
      </c>
      <c r="JG7" s="45" t="s">
        <v>5</v>
      </c>
      <c r="JH7" s="41" t="s">
        <v>1</v>
      </c>
      <c r="JI7" s="42" t="s">
        <v>6</v>
      </c>
      <c r="JJ7" s="41" t="s">
        <v>1</v>
      </c>
      <c r="JK7" s="42" t="s">
        <v>83</v>
      </c>
      <c r="JL7" s="43" t="s">
        <v>84</v>
      </c>
      <c r="JM7" s="44" t="s">
        <v>1</v>
      </c>
      <c r="JN7" s="45" t="s">
        <v>5</v>
      </c>
      <c r="JO7" s="41" t="s">
        <v>1</v>
      </c>
      <c r="JP7" s="42" t="s">
        <v>6</v>
      </c>
      <c r="JQ7" s="41" t="s">
        <v>1</v>
      </c>
      <c r="JR7" s="42" t="s">
        <v>83</v>
      </c>
      <c r="JS7" s="43" t="s">
        <v>84</v>
      </c>
      <c r="JT7" s="44" t="s">
        <v>1</v>
      </c>
      <c r="JU7" s="45" t="s">
        <v>5</v>
      </c>
      <c r="JV7" s="41" t="s">
        <v>1</v>
      </c>
      <c r="JW7" s="42" t="s">
        <v>6</v>
      </c>
      <c r="JX7" s="41" t="s">
        <v>1</v>
      </c>
      <c r="JY7" s="42" t="s">
        <v>83</v>
      </c>
      <c r="JZ7" s="43" t="s">
        <v>84</v>
      </c>
      <c r="KA7" s="44" t="s">
        <v>1</v>
      </c>
      <c r="KB7" s="45" t="s">
        <v>5</v>
      </c>
      <c r="KC7" s="41" t="s">
        <v>1</v>
      </c>
      <c r="KD7" s="42" t="s">
        <v>6</v>
      </c>
      <c r="KE7" s="41" t="s">
        <v>1</v>
      </c>
      <c r="KF7" s="42" t="s">
        <v>83</v>
      </c>
      <c r="KG7" s="43" t="s">
        <v>84</v>
      </c>
      <c r="KH7" s="44" t="s">
        <v>1</v>
      </c>
      <c r="KI7" s="45" t="s">
        <v>5</v>
      </c>
      <c r="KJ7" s="41" t="s">
        <v>1</v>
      </c>
      <c r="KK7" s="42" t="s">
        <v>6</v>
      </c>
      <c r="KL7" s="41" t="s">
        <v>1</v>
      </c>
      <c r="KM7" s="42" t="s">
        <v>83</v>
      </c>
      <c r="KN7" s="43" t="s">
        <v>84</v>
      </c>
      <c r="KO7" s="44" t="s">
        <v>1</v>
      </c>
      <c r="KP7" s="45" t="s">
        <v>5</v>
      </c>
      <c r="KQ7" s="41" t="s">
        <v>1</v>
      </c>
      <c r="KR7" s="42" t="s">
        <v>6</v>
      </c>
      <c r="KS7" s="41" t="s">
        <v>1</v>
      </c>
      <c r="KT7" s="42" t="s">
        <v>83</v>
      </c>
      <c r="KU7" s="43" t="s">
        <v>84</v>
      </c>
      <c r="KV7" s="44" t="s">
        <v>1</v>
      </c>
      <c r="KW7" s="45" t="s">
        <v>5</v>
      </c>
      <c r="KX7" s="41" t="s">
        <v>1</v>
      </c>
      <c r="KY7" s="42" t="s">
        <v>6</v>
      </c>
      <c r="KZ7" s="41" t="s">
        <v>1</v>
      </c>
      <c r="LA7" s="42" t="s">
        <v>83</v>
      </c>
      <c r="LB7" s="43" t="s">
        <v>84</v>
      </c>
      <c r="LC7" s="44" t="s">
        <v>1</v>
      </c>
      <c r="LD7" s="45" t="s">
        <v>5</v>
      </c>
      <c r="LE7" s="41" t="s">
        <v>1</v>
      </c>
      <c r="LF7" s="42" t="s">
        <v>6</v>
      </c>
      <c r="LG7" s="41" t="s">
        <v>1</v>
      </c>
      <c r="LH7" s="42" t="s">
        <v>83</v>
      </c>
      <c r="LI7" s="43" t="s">
        <v>84</v>
      </c>
      <c r="LJ7" s="44" t="s">
        <v>1</v>
      </c>
      <c r="LK7" s="45" t="s">
        <v>5</v>
      </c>
      <c r="LL7" s="41" t="s">
        <v>1</v>
      </c>
      <c r="LM7" s="42" t="s">
        <v>6</v>
      </c>
      <c r="LN7" s="41" t="s">
        <v>1</v>
      </c>
      <c r="LO7" s="42" t="s">
        <v>83</v>
      </c>
      <c r="LP7" s="43" t="s">
        <v>84</v>
      </c>
      <c r="LQ7" s="44" t="s">
        <v>1</v>
      </c>
      <c r="LR7" s="45" t="s">
        <v>5</v>
      </c>
      <c r="LS7" s="41" t="s">
        <v>1</v>
      </c>
      <c r="LT7" s="42" t="s">
        <v>6</v>
      </c>
      <c r="LU7" s="41" t="s">
        <v>1</v>
      </c>
      <c r="LV7" s="42" t="s">
        <v>83</v>
      </c>
      <c r="LW7" s="43" t="s">
        <v>84</v>
      </c>
      <c r="LX7" s="44" t="s">
        <v>1</v>
      </c>
      <c r="LY7" s="45" t="s">
        <v>5</v>
      </c>
      <c r="LZ7" s="41" t="s">
        <v>1</v>
      </c>
      <c r="MA7" s="42" t="s">
        <v>6</v>
      </c>
      <c r="MB7" s="41" t="s">
        <v>1</v>
      </c>
      <c r="MC7" s="42" t="s">
        <v>83</v>
      </c>
      <c r="MD7" s="43" t="s">
        <v>84</v>
      </c>
      <c r="ME7" s="44" t="s">
        <v>1</v>
      </c>
      <c r="MF7" s="45" t="s">
        <v>5</v>
      </c>
      <c r="MG7" s="41" t="s">
        <v>1</v>
      </c>
      <c r="MH7" s="42" t="s">
        <v>6</v>
      </c>
      <c r="MI7" s="41" t="s">
        <v>1</v>
      </c>
      <c r="MJ7" s="42" t="s">
        <v>83</v>
      </c>
      <c r="MK7" s="43" t="s">
        <v>84</v>
      </c>
      <c r="ML7" s="44" t="s">
        <v>1</v>
      </c>
      <c r="MM7" s="45" t="s">
        <v>5</v>
      </c>
      <c r="MN7" s="41" t="s">
        <v>1</v>
      </c>
      <c r="MO7" s="42" t="s">
        <v>6</v>
      </c>
      <c r="MP7" s="41" t="s">
        <v>1</v>
      </c>
      <c r="MQ7" s="42" t="s">
        <v>83</v>
      </c>
      <c r="MR7" s="43" t="s">
        <v>84</v>
      </c>
      <c r="MS7" s="44" t="s">
        <v>1</v>
      </c>
      <c r="MT7" s="45" t="s">
        <v>5</v>
      </c>
      <c r="MU7" s="41" t="s">
        <v>1</v>
      </c>
      <c r="MV7" s="42" t="s">
        <v>6</v>
      </c>
      <c r="MW7" s="41" t="s">
        <v>1</v>
      </c>
      <c r="MX7" s="42" t="s">
        <v>83</v>
      </c>
      <c r="MY7" s="43" t="s">
        <v>84</v>
      </c>
      <c r="MZ7" s="44" t="s">
        <v>1</v>
      </c>
      <c r="NA7" s="45" t="s">
        <v>5</v>
      </c>
      <c r="NB7" s="41" t="s">
        <v>1</v>
      </c>
      <c r="NC7" s="42" t="s">
        <v>6</v>
      </c>
      <c r="ND7" s="41" t="s">
        <v>1</v>
      </c>
      <c r="NE7" s="42" t="s">
        <v>83</v>
      </c>
      <c r="NF7" s="43" t="s">
        <v>84</v>
      </c>
      <c r="NG7" s="44" t="s">
        <v>1</v>
      </c>
      <c r="NH7" s="45" t="s">
        <v>5</v>
      </c>
      <c r="NI7" s="41" t="s">
        <v>1</v>
      </c>
      <c r="NJ7" s="42" t="s">
        <v>6</v>
      </c>
      <c r="NK7" s="41" t="s">
        <v>1</v>
      </c>
      <c r="NL7" s="42" t="s">
        <v>83</v>
      </c>
      <c r="NM7" s="43" t="s">
        <v>84</v>
      </c>
      <c r="NN7" s="44" t="s">
        <v>1</v>
      </c>
      <c r="NO7" s="45" t="s">
        <v>5</v>
      </c>
      <c r="NP7" s="41" t="s">
        <v>1</v>
      </c>
      <c r="NQ7" s="42" t="s">
        <v>6</v>
      </c>
      <c r="NR7" s="41" t="s">
        <v>1</v>
      </c>
      <c r="NS7" s="42" t="s">
        <v>83</v>
      </c>
      <c r="NT7" s="43" t="s">
        <v>84</v>
      </c>
      <c r="NU7" s="44" t="s">
        <v>1</v>
      </c>
      <c r="NV7" s="45" t="s">
        <v>5</v>
      </c>
      <c r="NW7" s="41" t="s">
        <v>1</v>
      </c>
      <c r="NX7" s="42" t="s">
        <v>6</v>
      </c>
      <c r="NY7" s="41" t="s">
        <v>1</v>
      </c>
      <c r="NZ7" s="42" t="s">
        <v>83</v>
      </c>
      <c r="OA7" s="43" t="s">
        <v>84</v>
      </c>
      <c r="OB7" s="44" t="s">
        <v>1</v>
      </c>
      <c r="OC7" s="45" t="s">
        <v>5</v>
      </c>
      <c r="OD7" s="41" t="s">
        <v>1</v>
      </c>
      <c r="OE7" s="42" t="s">
        <v>6</v>
      </c>
      <c r="OF7" s="41" t="s">
        <v>1</v>
      </c>
      <c r="OG7" s="42" t="s">
        <v>83</v>
      </c>
      <c r="OH7" s="43" t="s">
        <v>84</v>
      </c>
      <c r="OI7" s="44" t="s">
        <v>1</v>
      </c>
      <c r="OJ7" s="45" t="s">
        <v>5</v>
      </c>
      <c r="OK7" s="41" t="s">
        <v>1</v>
      </c>
      <c r="OL7" s="42" t="s">
        <v>6</v>
      </c>
      <c r="OM7" s="41" t="s">
        <v>1</v>
      </c>
      <c r="ON7" s="42" t="s">
        <v>83</v>
      </c>
      <c r="OO7" s="43" t="s">
        <v>84</v>
      </c>
      <c r="OP7" s="44" t="s">
        <v>1</v>
      </c>
      <c r="OQ7" s="45" t="s">
        <v>5</v>
      </c>
      <c r="OR7" s="41" t="s">
        <v>1</v>
      </c>
      <c r="OS7" s="42" t="s">
        <v>6</v>
      </c>
      <c r="OT7" s="41" t="s">
        <v>1</v>
      </c>
      <c r="OU7" s="42" t="s">
        <v>83</v>
      </c>
      <c r="OV7" s="43" t="s">
        <v>84</v>
      </c>
      <c r="OW7" s="44" t="s">
        <v>1</v>
      </c>
      <c r="OX7" s="45" t="s">
        <v>5</v>
      </c>
      <c r="OY7" s="41" t="s">
        <v>1</v>
      </c>
      <c r="OZ7" s="42" t="s">
        <v>6</v>
      </c>
      <c r="PA7" s="41" t="s">
        <v>1</v>
      </c>
      <c r="PB7" s="42" t="s">
        <v>83</v>
      </c>
      <c r="PC7" s="43" t="s">
        <v>84</v>
      </c>
      <c r="PD7" s="44" t="s">
        <v>1</v>
      </c>
      <c r="PE7" s="45" t="s">
        <v>5</v>
      </c>
      <c r="PF7" s="41" t="s">
        <v>1</v>
      </c>
      <c r="PG7" s="42" t="s">
        <v>6</v>
      </c>
      <c r="PH7" s="41" t="s">
        <v>1</v>
      </c>
      <c r="PI7" s="42" t="s">
        <v>83</v>
      </c>
      <c r="PJ7" s="43" t="s">
        <v>84</v>
      </c>
      <c r="PK7" s="44" t="s">
        <v>1</v>
      </c>
      <c r="PL7" s="45" t="s">
        <v>5</v>
      </c>
      <c r="PM7" s="41" t="s">
        <v>1</v>
      </c>
      <c r="PN7" s="42" t="s">
        <v>6</v>
      </c>
      <c r="PO7" s="41" t="s">
        <v>1</v>
      </c>
      <c r="PP7" s="42" t="s">
        <v>83</v>
      </c>
      <c r="PQ7" s="43" t="s">
        <v>84</v>
      </c>
      <c r="PR7" s="44" t="s">
        <v>1</v>
      </c>
      <c r="PS7" s="45" t="s">
        <v>5</v>
      </c>
      <c r="PT7" s="41" t="s">
        <v>1</v>
      </c>
      <c r="PU7" s="42" t="s">
        <v>6</v>
      </c>
      <c r="PV7" s="41" t="s">
        <v>1</v>
      </c>
      <c r="PW7" s="42" t="s">
        <v>83</v>
      </c>
      <c r="PX7" s="43" t="s">
        <v>84</v>
      </c>
      <c r="PY7" s="44" t="s">
        <v>1</v>
      </c>
      <c r="PZ7" s="45" t="s">
        <v>5</v>
      </c>
      <c r="QA7" s="41" t="s">
        <v>1</v>
      </c>
      <c r="QB7" s="42" t="s">
        <v>6</v>
      </c>
      <c r="QC7" s="41" t="s">
        <v>1</v>
      </c>
      <c r="QD7" s="42" t="s">
        <v>83</v>
      </c>
      <c r="QE7" s="43" t="s">
        <v>84</v>
      </c>
      <c r="QF7" s="44" t="s">
        <v>1</v>
      </c>
      <c r="QG7" s="45" t="s">
        <v>5</v>
      </c>
      <c r="QH7" s="41" t="s">
        <v>1</v>
      </c>
      <c r="QI7" s="42" t="s">
        <v>6</v>
      </c>
      <c r="QJ7" s="41" t="s">
        <v>1</v>
      </c>
      <c r="QK7" s="42" t="s">
        <v>83</v>
      </c>
      <c r="QL7" s="43" t="s">
        <v>84</v>
      </c>
      <c r="QM7" s="44" t="s">
        <v>1</v>
      </c>
      <c r="QN7" s="45" t="s">
        <v>5</v>
      </c>
      <c r="QO7" s="41" t="s">
        <v>1</v>
      </c>
      <c r="QP7" s="42" t="s">
        <v>6</v>
      </c>
      <c r="QQ7" s="41" t="s">
        <v>1</v>
      </c>
      <c r="QR7" s="42" t="s">
        <v>83</v>
      </c>
      <c r="QS7" s="43" t="s">
        <v>84</v>
      </c>
      <c r="QT7" s="44" t="s">
        <v>1</v>
      </c>
      <c r="QU7" s="45" t="s">
        <v>5</v>
      </c>
      <c r="QV7" s="41" t="s">
        <v>1</v>
      </c>
      <c r="QW7" s="42" t="s">
        <v>6</v>
      </c>
      <c r="QX7" s="41" t="s">
        <v>1</v>
      </c>
      <c r="QY7" s="42" t="s">
        <v>83</v>
      </c>
      <c r="QZ7" s="43" t="s">
        <v>84</v>
      </c>
      <c r="RA7" s="44" t="s">
        <v>1</v>
      </c>
      <c r="RB7" s="45" t="s">
        <v>5</v>
      </c>
      <c r="RC7" s="41" t="s">
        <v>1</v>
      </c>
      <c r="RD7" s="42" t="s">
        <v>6</v>
      </c>
      <c r="RE7" s="41" t="s">
        <v>1</v>
      </c>
      <c r="RF7" s="42" t="s">
        <v>83</v>
      </c>
      <c r="RG7" s="43" t="s">
        <v>84</v>
      </c>
      <c r="RH7" s="44" t="s">
        <v>1</v>
      </c>
      <c r="RI7" s="45" t="s">
        <v>5</v>
      </c>
      <c r="RJ7" s="41" t="s">
        <v>1</v>
      </c>
      <c r="RK7" s="42" t="s">
        <v>6</v>
      </c>
      <c r="RL7" s="41" t="s">
        <v>1</v>
      </c>
      <c r="RM7" s="42" t="s">
        <v>83</v>
      </c>
      <c r="RN7" s="43" t="s">
        <v>84</v>
      </c>
      <c r="RO7" s="44" t="s">
        <v>1</v>
      </c>
      <c r="RP7" s="45" t="s">
        <v>5</v>
      </c>
      <c r="RQ7" s="41" t="s">
        <v>1</v>
      </c>
      <c r="RR7" s="42" t="s">
        <v>6</v>
      </c>
      <c r="RS7" s="41" t="s">
        <v>1</v>
      </c>
      <c r="RT7" s="42" t="s">
        <v>83</v>
      </c>
      <c r="RU7" s="43" t="s">
        <v>84</v>
      </c>
      <c r="RV7" s="44" t="s">
        <v>1</v>
      </c>
      <c r="RW7" s="45" t="s">
        <v>5</v>
      </c>
      <c r="RX7" s="41" t="s">
        <v>1</v>
      </c>
      <c r="RY7" s="42" t="s">
        <v>6</v>
      </c>
      <c r="RZ7" s="41" t="s">
        <v>1</v>
      </c>
      <c r="SA7" s="42" t="s">
        <v>83</v>
      </c>
      <c r="SB7" s="43" t="s">
        <v>84</v>
      </c>
      <c r="SC7" s="44" t="s">
        <v>1</v>
      </c>
      <c r="SD7" s="45" t="s">
        <v>5</v>
      </c>
      <c r="SE7" s="41" t="s">
        <v>1</v>
      </c>
      <c r="SF7" s="42" t="s">
        <v>6</v>
      </c>
      <c r="SG7" s="41" t="s">
        <v>1</v>
      </c>
      <c r="SH7" s="42" t="s">
        <v>83</v>
      </c>
      <c r="SI7" s="43" t="s">
        <v>84</v>
      </c>
      <c r="SJ7" s="44" t="s">
        <v>1</v>
      </c>
      <c r="SK7" s="45" t="s">
        <v>5</v>
      </c>
      <c r="SL7" s="41" t="s">
        <v>1</v>
      </c>
      <c r="SM7" s="42" t="s">
        <v>6</v>
      </c>
      <c r="SN7" s="41" t="s">
        <v>1</v>
      </c>
      <c r="SO7" s="42" t="s">
        <v>83</v>
      </c>
      <c r="SP7" s="43" t="s">
        <v>84</v>
      </c>
      <c r="SQ7" s="44" t="s">
        <v>1</v>
      </c>
      <c r="SR7" s="45" t="s">
        <v>5</v>
      </c>
      <c r="SS7" s="41" t="s">
        <v>1</v>
      </c>
      <c r="ST7" s="42" t="s">
        <v>6</v>
      </c>
      <c r="SU7" s="41" t="s">
        <v>1</v>
      </c>
      <c r="SV7" s="42" t="s">
        <v>83</v>
      </c>
      <c r="SW7" s="43" t="s">
        <v>84</v>
      </c>
      <c r="SX7" s="44" t="s">
        <v>1</v>
      </c>
      <c r="SY7" s="45" t="s">
        <v>5</v>
      </c>
      <c r="SZ7" s="41" t="s">
        <v>1</v>
      </c>
      <c r="TA7" s="42" t="s">
        <v>6</v>
      </c>
      <c r="TB7" s="41" t="s">
        <v>1</v>
      </c>
      <c r="TC7" s="42" t="s">
        <v>83</v>
      </c>
      <c r="TD7" s="43" t="s">
        <v>84</v>
      </c>
      <c r="TE7" s="44" t="s">
        <v>1</v>
      </c>
      <c r="TF7" s="45" t="s">
        <v>5</v>
      </c>
      <c r="TG7" s="41" t="s">
        <v>1</v>
      </c>
      <c r="TH7" s="42" t="s">
        <v>6</v>
      </c>
      <c r="TI7" s="41" t="s">
        <v>1</v>
      </c>
      <c r="TJ7" s="42" t="s">
        <v>83</v>
      </c>
      <c r="TK7" s="43" t="s">
        <v>84</v>
      </c>
      <c r="TL7" s="44" t="s">
        <v>1</v>
      </c>
      <c r="TM7" s="45" t="s">
        <v>5</v>
      </c>
      <c r="TN7" s="41" t="s">
        <v>1</v>
      </c>
      <c r="TO7" s="42" t="s">
        <v>6</v>
      </c>
      <c r="TP7" s="41" t="s">
        <v>1</v>
      </c>
      <c r="TQ7" s="42" t="s">
        <v>83</v>
      </c>
      <c r="TR7" s="43" t="s">
        <v>84</v>
      </c>
      <c r="TS7" s="44" t="s">
        <v>1</v>
      </c>
      <c r="TT7" s="45" t="s">
        <v>5</v>
      </c>
      <c r="TU7" s="41" t="s">
        <v>1</v>
      </c>
      <c r="TV7" s="42" t="s">
        <v>6</v>
      </c>
      <c r="TW7" s="41" t="s">
        <v>1</v>
      </c>
      <c r="TX7" s="42" t="s">
        <v>83</v>
      </c>
      <c r="TY7" s="43" t="s">
        <v>84</v>
      </c>
      <c r="TZ7" s="44" t="s">
        <v>1</v>
      </c>
      <c r="UA7" s="45" t="s">
        <v>5</v>
      </c>
      <c r="UB7" s="41" t="s">
        <v>1</v>
      </c>
      <c r="UC7" s="42" t="s">
        <v>6</v>
      </c>
      <c r="UD7" s="41" t="s">
        <v>1</v>
      </c>
      <c r="UE7" s="42" t="s">
        <v>83</v>
      </c>
      <c r="UF7" s="43" t="s">
        <v>84</v>
      </c>
      <c r="UG7" s="44" t="s">
        <v>1</v>
      </c>
      <c r="UH7" s="45" t="s">
        <v>5</v>
      </c>
      <c r="UI7" s="41" t="s">
        <v>1</v>
      </c>
      <c r="UJ7" s="42" t="s">
        <v>6</v>
      </c>
      <c r="UK7" s="41" t="s">
        <v>1</v>
      </c>
      <c r="UL7" s="42" t="s">
        <v>83</v>
      </c>
      <c r="UM7" s="43" t="s">
        <v>84</v>
      </c>
      <c r="UN7" s="44" t="s">
        <v>1</v>
      </c>
      <c r="UO7" s="45" t="s">
        <v>5</v>
      </c>
      <c r="UP7" s="41" t="s">
        <v>1</v>
      </c>
      <c r="UQ7" s="42" t="s">
        <v>6</v>
      </c>
      <c r="UR7" s="41" t="s">
        <v>1</v>
      </c>
      <c r="US7" s="42" t="s">
        <v>83</v>
      </c>
      <c r="UT7" s="43" t="s">
        <v>84</v>
      </c>
      <c r="UU7" s="44" t="s">
        <v>1</v>
      </c>
      <c r="UV7" s="45" t="s">
        <v>5</v>
      </c>
      <c r="UW7" s="41" t="s">
        <v>1</v>
      </c>
      <c r="UX7" s="42" t="s">
        <v>6</v>
      </c>
      <c r="UY7" s="41" t="s">
        <v>1</v>
      </c>
      <c r="UZ7" s="42" t="s">
        <v>83</v>
      </c>
      <c r="VA7" s="43" t="s">
        <v>84</v>
      </c>
      <c r="VB7" s="44" t="s">
        <v>1</v>
      </c>
      <c r="VC7" s="45" t="s">
        <v>5</v>
      </c>
      <c r="VD7" s="41" t="s">
        <v>1</v>
      </c>
      <c r="VE7" s="42" t="s">
        <v>6</v>
      </c>
      <c r="VF7" s="41" t="s">
        <v>1</v>
      </c>
      <c r="VG7" s="42" t="s">
        <v>83</v>
      </c>
      <c r="VH7" s="43" t="s">
        <v>84</v>
      </c>
      <c r="VI7" s="44" t="s">
        <v>1</v>
      </c>
      <c r="VJ7" s="45" t="s">
        <v>5</v>
      </c>
      <c r="VK7" s="41" t="s">
        <v>1</v>
      </c>
      <c r="VL7" s="42" t="s">
        <v>6</v>
      </c>
      <c r="VM7" s="41" t="s">
        <v>1</v>
      </c>
      <c r="VN7" s="42" t="s">
        <v>83</v>
      </c>
      <c r="VO7" s="43" t="s">
        <v>84</v>
      </c>
      <c r="VP7" s="44" t="s">
        <v>1</v>
      </c>
      <c r="VQ7" s="45" t="s">
        <v>5</v>
      </c>
      <c r="VR7" s="41" t="s">
        <v>1</v>
      </c>
      <c r="VS7" s="42" t="s">
        <v>6</v>
      </c>
      <c r="VT7" s="41" t="s">
        <v>1</v>
      </c>
      <c r="VU7" s="42" t="s">
        <v>83</v>
      </c>
      <c r="VV7" s="43" t="s">
        <v>84</v>
      </c>
      <c r="VW7" s="44" t="s">
        <v>1</v>
      </c>
      <c r="VX7" s="45" t="s">
        <v>5</v>
      </c>
      <c r="VY7" s="41" t="s">
        <v>1</v>
      </c>
      <c r="VZ7" s="42" t="s">
        <v>6</v>
      </c>
      <c r="WA7" s="41" t="s">
        <v>1</v>
      </c>
      <c r="WB7" s="42" t="s">
        <v>83</v>
      </c>
      <c r="WC7" s="43" t="s">
        <v>84</v>
      </c>
      <c r="WD7" s="44" t="s">
        <v>1</v>
      </c>
      <c r="WE7" s="45" t="s">
        <v>5</v>
      </c>
      <c r="WF7" s="41" t="s">
        <v>1</v>
      </c>
      <c r="WG7" s="42" t="s">
        <v>6</v>
      </c>
      <c r="WH7" s="41" t="s">
        <v>1</v>
      </c>
      <c r="WI7" s="42" t="s">
        <v>83</v>
      </c>
      <c r="WJ7" s="43" t="s">
        <v>84</v>
      </c>
      <c r="WK7" s="44" t="s">
        <v>1</v>
      </c>
      <c r="WL7" s="45" t="s">
        <v>5</v>
      </c>
      <c r="WM7" s="41" t="s">
        <v>1</v>
      </c>
      <c r="WN7" s="42" t="s">
        <v>6</v>
      </c>
      <c r="WO7" s="41" t="s">
        <v>1</v>
      </c>
      <c r="WP7" s="42" t="s">
        <v>83</v>
      </c>
      <c r="WQ7" s="43" t="s">
        <v>84</v>
      </c>
      <c r="WR7" s="44" t="s">
        <v>1</v>
      </c>
      <c r="WS7" s="45" t="s">
        <v>5</v>
      </c>
      <c r="WT7" s="41" t="s">
        <v>1</v>
      </c>
      <c r="WU7" s="42" t="s">
        <v>6</v>
      </c>
      <c r="WV7" s="41" t="s">
        <v>1</v>
      </c>
      <c r="WW7" s="42" t="s">
        <v>83</v>
      </c>
      <c r="WX7" s="43" t="s">
        <v>84</v>
      </c>
      <c r="WY7" s="44" t="s">
        <v>1</v>
      </c>
      <c r="WZ7" s="45" t="s">
        <v>5</v>
      </c>
      <c r="XA7" s="41" t="s">
        <v>1</v>
      </c>
      <c r="XB7" s="42" t="s">
        <v>6</v>
      </c>
      <c r="XC7" s="41" t="s">
        <v>1</v>
      </c>
      <c r="XD7" s="42" t="s">
        <v>83</v>
      </c>
      <c r="XE7" s="43" t="s">
        <v>84</v>
      </c>
      <c r="XF7" s="44" t="s">
        <v>1</v>
      </c>
      <c r="XG7" s="45" t="s">
        <v>5</v>
      </c>
      <c r="XH7" s="41" t="s">
        <v>1</v>
      </c>
      <c r="XI7" s="42" t="s">
        <v>6</v>
      </c>
      <c r="XJ7" s="41" t="s">
        <v>1</v>
      </c>
      <c r="XK7" s="42" t="s">
        <v>83</v>
      </c>
      <c r="XL7" s="43" t="s">
        <v>84</v>
      </c>
      <c r="XM7" s="44" t="s">
        <v>1</v>
      </c>
      <c r="XN7" s="45" t="s">
        <v>5</v>
      </c>
      <c r="XO7" s="41" t="s">
        <v>1</v>
      </c>
      <c r="XP7" s="42" t="s">
        <v>6</v>
      </c>
      <c r="XQ7" s="41" t="s">
        <v>1</v>
      </c>
      <c r="XR7" s="42" t="s">
        <v>83</v>
      </c>
      <c r="XS7" s="43" t="s">
        <v>84</v>
      </c>
      <c r="XT7" s="44" t="s">
        <v>1</v>
      </c>
      <c r="XU7" s="45" t="s">
        <v>5</v>
      </c>
      <c r="XV7" s="41" t="s">
        <v>1</v>
      </c>
      <c r="XW7" s="42" t="s">
        <v>6</v>
      </c>
      <c r="XX7" s="41" t="s">
        <v>1</v>
      </c>
      <c r="XY7" s="42" t="s">
        <v>83</v>
      </c>
      <c r="XZ7" s="43" t="s">
        <v>84</v>
      </c>
      <c r="YA7" s="44" t="s">
        <v>1</v>
      </c>
      <c r="YB7" s="45" t="s">
        <v>5</v>
      </c>
      <c r="YC7" s="41" t="s">
        <v>1</v>
      </c>
      <c r="YD7" s="42" t="s">
        <v>6</v>
      </c>
      <c r="YE7" s="41" t="s">
        <v>1</v>
      </c>
      <c r="YF7" s="42" t="s">
        <v>83</v>
      </c>
      <c r="YG7" s="43" t="s">
        <v>84</v>
      </c>
      <c r="YH7" s="44" t="s">
        <v>1</v>
      </c>
      <c r="YI7" s="45" t="s">
        <v>5</v>
      </c>
      <c r="YJ7" s="41" t="s">
        <v>1</v>
      </c>
      <c r="YK7" s="42" t="s">
        <v>6</v>
      </c>
      <c r="YL7" s="41" t="s">
        <v>1</v>
      </c>
      <c r="YM7" s="42" t="s">
        <v>83</v>
      </c>
      <c r="YN7" s="43" t="s">
        <v>84</v>
      </c>
      <c r="YO7" s="44" t="s">
        <v>1</v>
      </c>
      <c r="YP7" s="45" t="s">
        <v>5</v>
      </c>
      <c r="YQ7" s="41" t="s">
        <v>1</v>
      </c>
      <c r="YR7" s="42" t="s">
        <v>6</v>
      </c>
      <c r="YS7" s="41" t="s">
        <v>1</v>
      </c>
      <c r="YT7" s="42" t="s">
        <v>83</v>
      </c>
      <c r="YU7" s="43" t="s">
        <v>84</v>
      </c>
      <c r="YV7" s="44" t="s">
        <v>1</v>
      </c>
      <c r="YW7" s="45" t="s">
        <v>5</v>
      </c>
      <c r="YX7" s="41" t="s">
        <v>1</v>
      </c>
      <c r="YY7" s="42" t="s">
        <v>6</v>
      </c>
      <c r="YZ7" s="41" t="s">
        <v>1</v>
      </c>
      <c r="ZA7" s="42" t="s">
        <v>83</v>
      </c>
      <c r="ZB7" s="43" t="s">
        <v>84</v>
      </c>
      <c r="ZC7" s="44" t="s">
        <v>1</v>
      </c>
      <c r="ZD7" s="45" t="s">
        <v>5</v>
      </c>
      <c r="ZE7" s="41" t="s">
        <v>1</v>
      </c>
      <c r="ZF7" s="42" t="s">
        <v>6</v>
      </c>
      <c r="ZG7" s="41" t="s">
        <v>1</v>
      </c>
      <c r="ZH7" s="42" t="s">
        <v>83</v>
      </c>
      <c r="ZI7" s="43" t="s">
        <v>84</v>
      </c>
      <c r="ZJ7" s="44" t="s">
        <v>1</v>
      </c>
      <c r="ZK7" s="45" t="s">
        <v>5</v>
      </c>
      <c r="ZL7" s="41" t="s">
        <v>1</v>
      </c>
      <c r="ZM7" s="42" t="s">
        <v>6</v>
      </c>
      <c r="ZN7" s="41" t="s">
        <v>1</v>
      </c>
      <c r="ZO7" s="42" t="s">
        <v>83</v>
      </c>
      <c r="ZP7" s="43" t="s">
        <v>84</v>
      </c>
      <c r="ZQ7" s="44" t="s">
        <v>1</v>
      </c>
      <c r="ZR7" s="45" t="s">
        <v>5</v>
      </c>
      <c r="ZS7" s="41" t="s">
        <v>1</v>
      </c>
      <c r="ZT7" s="42" t="s">
        <v>6</v>
      </c>
      <c r="ZU7" s="41" t="s">
        <v>1</v>
      </c>
      <c r="ZV7" s="42" t="s">
        <v>83</v>
      </c>
      <c r="ZW7" s="43" t="s">
        <v>84</v>
      </c>
      <c r="ZX7" s="44" t="s">
        <v>1</v>
      </c>
      <c r="ZY7" s="45" t="s">
        <v>5</v>
      </c>
      <c r="ZZ7" s="41" t="s">
        <v>1</v>
      </c>
      <c r="AAA7" s="42" t="s">
        <v>6</v>
      </c>
      <c r="AAB7" s="41" t="s">
        <v>1</v>
      </c>
      <c r="AAC7" s="42" t="s">
        <v>83</v>
      </c>
      <c r="AAD7" s="43" t="s">
        <v>84</v>
      </c>
      <c r="AAE7" s="44" t="s">
        <v>1</v>
      </c>
      <c r="AAF7" s="45" t="s">
        <v>5</v>
      </c>
      <c r="AAG7" s="41" t="s">
        <v>1</v>
      </c>
      <c r="AAH7" s="42" t="s">
        <v>6</v>
      </c>
      <c r="AAI7" s="41" t="s">
        <v>1</v>
      </c>
      <c r="AAJ7" s="42" t="s">
        <v>83</v>
      </c>
      <c r="AAK7" s="43" t="s">
        <v>84</v>
      </c>
      <c r="AAL7" s="44" t="s">
        <v>1</v>
      </c>
      <c r="AAM7" s="45" t="s">
        <v>5</v>
      </c>
      <c r="AAN7" s="41" t="s">
        <v>1</v>
      </c>
      <c r="AAO7" s="42" t="s">
        <v>6</v>
      </c>
      <c r="AAP7" s="41" t="s">
        <v>1</v>
      </c>
      <c r="AAQ7" s="42" t="s">
        <v>83</v>
      </c>
      <c r="AAR7" s="43" t="s">
        <v>84</v>
      </c>
      <c r="AAS7" s="44" t="s">
        <v>1</v>
      </c>
      <c r="AAT7" s="45" t="s">
        <v>5</v>
      </c>
      <c r="AAU7" s="41" t="s">
        <v>1</v>
      </c>
      <c r="AAV7" s="42" t="s">
        <v>6</v>
      </c>
      <c r="AAW7" s="41" t="s">
        <v>1</v>
      </c>
      <c r="AAX7" s="42" t="s">
        <v>83</v>
      </c>
      <c r="AAY7" s="43" t="s">
        <v>84</v>
      </c>
      <c r="AAZ7" s="44" t="s">
        <v>1</v>
      </c>
      <c r="ABA7" s="45" t="s">
        <v>5</v>
      </c>
      <c r="ABB7" s="41" t="s">
        <v>1</v>
      </c>
      <c r="ABC7" s="42" t="s">
        <v>6</v>
      </c>
      <c r="ABD7" s="41" t="s">
        <v>1</v>
      </c>
      <c r="ABE7" s="42" t="s">
        <v>83</v>
      </c>
      <c r="ABF7" s="43" t="s">
        <v>84</v>
      </c>
      <c r="ABG7" s="44" t="s">
        <v>1</v>
      </c>
      <c r="ABH7" s="45" t="s">
        <v>5</v>
      </c>
      <c r="ABI7" s="41" t="s">
        <v>1</v>
      </c>
      <c r="ABJ7" s="42" t="s">
        <v>6</v>
      </c>
      <c r="ABK7" s="41" t="s">
        <v>1</v>
      </c>
      <c r="ABL7" s="42" t="s">
        <v>83</v>
      </c>
      <c r="ABM7" s="43" t="s">
        <v>84</v>
      </c>
      <c r="ABN7" s="44" t="s">
        <v>1</v>
      </c>
      <c r="ABO7" s="45" t="s">
        <v>5</v>
      </c>
      <c r="ABP7" s="41" t="s">
        <v>1</v>
      </c>
      <c r="ABQ7" s="42" t="s">
        <v>6</v>
      </c>
      <c r="ABR7" s="41" t="s">
        <v>1</v>
      </c>
      <c r="ABS7" s="42" t="s">
        <v>83</v>
      </c>
      <c r="ABT7" s="43" t="s">
        <v>84</v>
      </c>
      <c r="ABU7" s="44" t="s">
        <v>1</v>
      </c>
      <c r="ABV7" s="45" t="s">
        <v>5</v>
      </c>
      <c r="ABW7" s="41" t="s">
        <v>1</v>
      </c>
      <c r="ABX7" s="42" t="s">
        <v>6</v>
      </c>
      <c r="ABY7" s="41" t="s">
        <v>1</v>
      </c>
      <c r="ABZ7" s="42" t="s">
        <v>83</v>
      </c>
      <c r="ACA7" s="43" t="s">
        <v>84</v>
      </c>
      <c r="ACB7" s="44" t="s">
        <v>1</v>
      </c>
      <c r="ACC7" s="45" t="s">
        <v>5</v>
      </c>
      <c r="ACD7" s="41" t="s">
        <v>1</v>
      </c>
      <c r="ACE7" s="42" t="s">
        <v>6</v>
      </c>
      <c r="ACF7" s="41" t="s">
        <v>1</v>
      </c>
      <c r="ACG7" s="42" t="s">
        <v>83</v>
      </c>
      <c r="ACH7" s="43" t="s">
        <v>84</v>
      </c>
      <c r="ACI7" s="44" t="s">
        <v>1</v>
      </c>
      <c r="ACJ7" s="45" t="s">
        <v>5</v>
      </c>
      <c r="ACK7" s="41" t="s">
        <v>1</v>
      </c>
      <c r="ACL7" s="42" t="s">
        <v>6</v>
      </c>
      <c r="ACM7" s="41" t="s">
        <v>1</v>
      </c>
      <c r="ACN7" s="42" t="s">
        <v>83</v>
      </c>
      <c r="ACO7" s="43" t="s">
        <v>84</v>
      </c>
      <c r="ACP7" s="44" t="s">
        <v>1</v>
      </c>
      <c r="ACQ7" s="45" t="s">
        <v>5</v>
      </c>
      <c r="ACR7" s="41" t="s">
        <v>1</v>
      </c>
      <c r="ACS7" s="42" t="s">
        <v>6</v>
      </c>
      <c r="ACT7" s="41" t="s">
        <v>1</v>
      </c>
      <c r="ACU7" s="42" t="s">
        <v>83</v>
      </c>
      <c r="ACV7" s="43" t="s">
        <v>84</v>
      </c>
      <c r="ACW7" s="44" t="s">
        <v>1</v>
      </c>
      <c r="ACX7" s="45" t="s">
        <v>5</v>
      </c>
      <c r="ACY7" s="41" t="s">
        <v>1</v>
      </c>
      <c r="ACZ7" s="42" t="s">
        <v>6</v>
      </c>
      <c r="ADA7" s="41" t="s">
        <v>1</v>
      </c>
      <c r="ADB7" s="42" t="s">
        <v>83</v>
      </c>
      <c r="ADC7" s="43" t="s">
        <v>84</v>
      </c>
      <c r="ADD7" s="44" t="s">
        <v>1</v>
      </c>
      <c r="ADE7" s="45" t="s">
        <v>5</v>
      </c>
      <c r="ADF7" s="41" t="s">
        <v>1</v>
      </c>
      <c r="ADG7" s="42" t="s">
        <v>6</v>
      </c>
      <c r="ADH7" s="41" t="s">
        <v>1</v>
      </c>
      <c r="ADI7" s="42" t="s">
        <v>83</v>
      </c>
      <c r="ADJ7" s="43" t="s">
        <v>84</v>
      </c>
      <c r="ADK7" s="44" t="s">
        <v>1</v>
      </c>
      <c r="ADL7" s="45" t="s">
        <v>5</v>
      </c>
      <c r="ADM7" s="41" t="s">
        <v>1</v>
      </c>
      <c r="ADN7" s="42" t="s">
        <v>6</v>
      </c>
      <c r="ADO7" s="41" t="s">
        <v>1</v>
      </c>
      <c r="ADP7" s="42" t="s">
        <v>83</v>
      </c>
      <c r="ADQ7" s="43" t="s">
        <v>84</v>
      </c>
      <c r="ADR7" s="44" t="s">
        <v>1</v>
      </c>
      <c r="ADS7" s="45" t="s">
        <v>5</v>
      </c>
      <c r="ADT7" s="41" t="s">
        <v>1</v>
      </c>
      <c r="ADU7" s="42" t="s">
        <v>6</v>
      </c>
      <c r="ADV7" s="41" t="s">
        <v>1</v>
      </c>
      <c r="ADW7" s="42" t="s">
        <v>83</v>
      </c>
      <c r="ADX7" s="43" t="s">
        <v>84</v>
      </c>
      <c r="ADY7" s="44" t="s">
        <v>1</v>
      </c>
      <c r="ADZ7" s="45" t="s">
        <v>5</v>
      </c>
      <c r="AEA7" s="41" t="s">
        <v>1</v>
      </c>
      <c r="AEB7" s="42" t="s">
        <v>6</v>
      </c>
      <c r="AEC7" s="41" t="s">
        <v>1</v>
      </c>
      <c r="AED7" s="42" t="s">
        <v>83</v>
      </c>
      <c r="AEE7" s="43" t="s">
        <v>84</v>
      </c>
      <c r="AEF7" s="44" t="s">
        <v>1</v>
      </c>
      <c r="AEG7" s="45" t="s">
        <v>5</v>
      </c>
      <c r="AEH7" s="41" t="s">
        <v>1</v>
      </c>
      <c r="AEI7" s="42" t="s">
        <v>6</v>
      </c>
      <c r="AEJ7" s="41" t="s">
        <v>1</v>
      </c>
      <c r="AEK7" s="42" t="s">
        <v>83</v>
      </c>
      <c r="AEL7" s="43" t="s">
        <v>84</v>
      </c>
      <c r="AEM7" s="44" t="s">
        <v>1</v>
      </c>
      <c r="AEN7" s="45" t="s">
        <v>5</v>
      </c>
      <c r="AEO7" s="41" t="s">
        <v>1</v>
      </c>
      <c r="AEP7" s="42" t="s">
        <v>6</v>
      </c>
      <c r="AEQ7" s="41" t="s">
        <v>1</v>
      </c>
      <c r="AER7" s="42" t="s">
        <v>83</v>
      </c>
      <c r="AES7" s="43" t="s">
        <v>84</v>
      </c>
      <c r="AET7" s="44" t="s">
        <v>1</v>
      </c>
      <c r="AEU7" s="45" t="s">
        <v>5</v>
      </c>
      <c r="AEV7" s="41" t="s">
        <v>1</v>
      </c>
      <c r="AEW7" s="42" t="s">
        <v>6</v>
      </c>
      <c r="AEX7" s="41" t="s">
        <v>1</v>
      </c>
      <c r="AEY7" s="42" t="s">
        <v>83</v>
      </c>
      <c r="AEZ7" s="43" t="s">
        <v>84</v>
      </c>
      <c r="AFA7" s="44" t="s">
        <v>1</v>
      </c>
      <c r="AFB7" s="45" t="s">
        <v>5</v>
      </c>
      <c r="AFC7" s="41" t="s">
        <v>1</v>
      </c>
      <c r="AFD7" s="42" t="s">
        <v>6</v>
      </c>
      <c r="AFE7" s="41" t="s">
        <v>1</v>
      </c>
      <c r="AFF7" s="42" t="s">
        <v>83</v>
      </c>
      <c r="AFG7" s="43" t="s">
        <v>84</v>
      </c>
      <c r="AFH7" s="44" t="s">
        <v>1</v>
      </c>
      <c r="AFI7" s="45" t="s">
        <v>5</v>
      </c>
      <c r="AFJ7" s="41" t="s">
        <v>1</v>
      </c>
      <c r="AFK7" s="42" t="s">
        <v>6</v>
      </c>
      <c r="AFL7" s="41" t="s">
        <v>1</v>
      </c>
      <c r="AFM7" s="42" t="s">
        <v>83</v>
      </c>
      <c r="AFN7" s="43" t="s">
        <v>84</v>
      </c>
      <c r="AFO7" s="44" t="s">
        <v>1</v>
      </c>
      <c r="AFP7" s="45" t="s">
        <v>5</v>
      </c>
      <c r="AFQ7" s="41" t="s">
        <v>1</v>
      </c>
      <c r="AFR7" s="42" t="s">
        <v>6</v>
      </c>
      <c r="AFS7" s="41" t="s">
        <v>1</v>
      </c>
      <c r="AFT7" s="42" t="s">
        <v>83</v>
      </c>
      <c r="AFU7" s="43" t="s">
        <v>84</v>
      </c>
      <c r="AFV7" s="44" t="s">
        <v>1</v>
      </c>
      <c r="AFW7" s="45" t="s">
        <v>5</v>
      </c>
      <c r="AFX7" s="41" t="s">
        <v>1</v>
      </c>
      <c r="AFY7" s="42" t="s">
        <v>6</v>
      </c>
      <c r="AFZ7" s="41" t="s">
        <v>1</v>
      </c>
      <c r="AGA7" s="42" t="s">
        <v>83</v>
      </c>
      <c r="AGB7" s="43" t="s">
        <v>84</v>
      </c>
      <c r="AGC7" s="44" t="s">
        <v>1</v>
      </c>
      <c r="AGD7" s="45" t="s">
        <v>5</v>
      </c>
      <c r="AGE7" s="41" t="s">
        <v>1</v>
      </c>
      <c r="AGF7" s="42" t="s">
        <v>6</v>
      </c>
      <c r="AGG7" s="41" t="s">
        <v>1</v>
      </c>
      <c r="AGH7" s="42" t="s">
        <v>83</v>
      </c>
      <c r="AGI7" s="43" t="s">
        <v>84</v>
      </c>
      <c r="AGJ7" s="44" t="s">
        <v>1</v>
      </c>
      <c r="AGK7" s="45" t="s">
        <v>5</v>
      </c>
      <c r="AGL7" s="41" t="s">
        <v>1</v>
      </c>
      <c r="AGM7" s="42" t="s">
        <v>6</v>
      </c>
      <c r="AGN7" s="41" t="s">
        <v>1</v>
      </c>
      <c r="AGO7" s="42" t="s">
        <v>83</v>
      </c>
      <c r="AGP7" s="43" t="s">
        <v>84</v>
      </c>
      <c r="AGQ7" s="44" t="s">
        <v>1</v>
      </c>
      <c r="AGR7" s="45" t="s">
        <v>5</v>
      </c>
      <c r="AGS7" s="41" t="s">
        <v>1</v>
      </c>
      <c r="AGT7" s="42" t="s">
        <v>6</v>
      </c>
      <c r="AGU7" s="41" t="s">
        <v>1</v>
      </c>
      <c r="AGV7" s="42" t="s">
        <v>83</v>
      </c>
      <c r="AGW7" s="43" t="s">
        <v>84</v>
      </c>
      <c r="AGX7" s="44" t="s">
        <v>1</v>
      </c>
      <c r="AGY7" s="45" t="s">
        <v>5</v>
      </c>
      <c r="AGZ7" s="41" t="s">
        <v>1</v>
      </c>
      <c r="AHA7" s="42" t="s">
        <v>6</v>
      </c>
      <c r="AHB7" s="41" t="s">
        <v>1</v>
      </c>
      <c r="AHC7" s="42" t="s">
        <v>83</v>
      </c>
      <c r="AHD7" s="43" t="s">
        <v>84</v>
      </c>
      <c r="AHE7" s="44" t="s">
        <v>1</v>
      </c>
      <c r="AHF7" s="45" t="s">
        <v>5</v>
      </c>
      <c r="AHG7" s="41" t="s">
        <v>1</v>
      </c>
      <c r="AHH7" s="42" t="s">
        <v>6</v>
      </c>
      <c r="AHI7" s="41" t="s">
        <v>1</v>
      </c>
      <c r="AHJ7" s="42" t="s">
        <v>83</v>
      </c>
      <c r="AHK7" s="43" t="s">
        <v>84</v>
      </c>
      <c r="AHL7" s="44" t="s">
        <v>1</v>
      </c>
      <c r="AHM7" s="45" t="s">
        <v>5</v>
      </c>
      <c r="AHN7" s="41" t="s">
        <v>1</v>
      </c>
      <c r="AHO7" s="42" t="s">
        <v>6</v>
      </c>
      <c r="AHP7" s="41" t="s">
        <v>1</v>
      </c>
      <c r="AHQ7" s="42" t="s">
        <v>83</v>
      </c>
      <c r="AHR7" s="43" t="s">
        <v>84</v>
      </c>
      <c r="AHS7" s="44" t="s">
        <v>1</v>
      </c>
      <c r="AHT7" s="45" t="s">
        <v>5</v>
      </c>
      <c r="AHU7" s="41" t="s">
        <v>1</v>
      </c>
      <c r="AHV7" s="42" t="s">
        <v>6</v>
      </c>
      <c r="AHW7" s="41" t="s">
        <v>1</v>
      </c>
      <c r="AHX7" s="42" t="s">
        <v>83</v>
      </c>
      <c r="AHY7" s="43" t="s">
        <v>84</v>
      </c>
      <c r="AHZ7" s="44" t="s">
        <v>1</v>
      </c>
      <c r="AIA7" s="45" t="s">
        <v>5</v>
      </c>
      <c r="AIB7" s="41" t="s">
        <v>1</v>
      </c>
      <c r="AIC7" s="42" t="s">
        <v>6</v>
      </c>
      <c r="AID7" s="41" t="s">
        <v>1</v>
      </c>
      <c r="AIE7" s="42" t="s">
        <v>83</v>
      </c>
      <c r="AIF7" s="43" t="s">
        <v>84</v>
      </c>
      <c r="AIG7" s="44" t="s">
        <v>1</v>
      </c>
      <c r="AIH7" s="45" t="s">
        <v>5</v>
      </c>
      <c r="AII7" s="41" t="s">
        <v>1</v>
      </c>
      <c r="AIJ7" s="42" t="s">
        <v>6</v>
      </c>
      <c r="AIK7" s="41" t="s">
        <v>1</v>
      </c>
      <c r="AIL7" s="42" t="s">
        <v>83</v>
      </c>
      <c r="AIM7" s="43" t="s">
        <v>84</v>
      </c>
      <c r="AIN7" s="44" t="s">
        <v>1</v>
      </c>
      <c r="AIO7" s="45" t="s">
        <v>5</v>
      </c>
      <c r="AIP7" s="41" t="s">
        <v>1</v>
      </c>
      <c r="AIQ7" s="42" t="s">
        <v>6</v>
      </c>
      <c r="AIR7" s="41" t="s">
        <v>1</v>
      </c>
      <c r="AIS7" s="42" t="s">
        <v>83</v>
      </c>
      <c r="AIT7" s="43" t="s">
        <v>84</v>
      </c>
      <c r="AIU7" s="44" t="s">
        <v>1</v>
      </c>
      <c r="AIV7" s="45" t="s">
        <v>5</v>
      </c>
      <c r="AIW7" s="41" t="s">
        <v>1</v>
      </c>
      <c r="AIX7" s="42" t="s">
        <v>6</v>
      </c>
      <c r="AIY7" s="41" t="s">
        <v>1</v>
      </c>
      <c r="AIZ7" s="42" t="s">
        <v>83</v>
      </c>
      <c r="AJA7" s="43" t="s">
        <v>84</v>
      </c>
      <c r="AJB7" s="44" t="s">
        <v>1</v>
      </c>
      <c r="AJC7" s="45" t="s">
        <v>5</v>
      </c>
      <c r="AJD7" s="41" t="s">
        <v>1</v>
      </c>
      <c r="AJE7" s="42" t="s">
        <v>6</v>
      </c>
      <c r="AJF7" s="41" t="s">
        <v>1</v>
      </c>
      <c r="AJG7" s="42" t="s">
        <v>83</v>
      </c>
      <c r="AJH7" s="43" t="s">
        <v>84</v>
      </c>
      <c r="AJI7" s="44" t="s">
        <v>1</v>
      </c>
      <c r="AJJ7" s="45" t="s">
        <v>5</v>
      </c>
      <c r="AJK7" s="41" t="s">
        <v>1</v>
      </c>
      <c r="AJL7" s="42" t="s">
        <v>6</v>
      </c>
      <c r="AJM7" s="41" t="s">
        <v>1</v>
      </c>
      <c r="AJN7" s="42" t="s">
        <v>83</v>
      </c>
      <c r="AJO7" s="43" t="s">
        <v>84</v>
      </c>
      <c r="AJP7" s="44" t="s">
        <v>1</v>
      </c>
      <c r="AJQ7" s="45" t="s">
        <v>5</v>
      </c>
      <c r="AJR7" s="41" t="s">
        <v>1</v>
      </c>
      <c r="AJS7" s="42" t="s">
        <v>6</v>
      </c>
      <c r="AJT7" s="41" t="s">
        <v>1</v>
      </c>
      <c r="AJU7" s="42" t="s">
        <v>83</v>
      </c>
      <c r="AJV7" s="43" t="s">
        <v>84</v>
      </c>
      <c r="AJW7" s="44" t="s">
        <v>1</v>
      </c>
      <c r="AJX7" s="45" t="s">
        <v>5</v>
      </c>
      <c r="AJY7" s="41" t="s">
        <v>1</v>
      </c>
      <c r="AJZ7" s="42" t="s">
        <v>6</v>
      </c>
      <c r="AKA7" s="41" t="s">
        <v>1</v>
      </c>
      <c r="AKB7" s="42" t="s">
        <v>83</v>
      </c>
      <c r="AKC7" s="43" t="s">
        <v>84</v>
      </c>
      <c r="AKD7" s="44" t="s">
        <v>1</v>
      </c>
      <c r="AKE7" s="45" t="s">
        <v>5</v>
      </c>
      <c r="AKF7" s="41" t="s">
        <v>1</v>
      </c>
      <c r="AKG7" s="42" t="s">
        <v>6</v>
      </c>
      <c r="AKH7" s="41" t="s">
        <v>1</v>
      </c>
      <c r="AKI7" s="42" t="s">
        <v>83</v>
      </c>
      <c r="AKJ7" s="43" t="s">
        <v>84</v>
      </c>
      <c r="AKK7" s="44" t="s">
        <v>1</v>
      </c>
      <c r="AKL7" s="45" t="s">
        <v>5</v>
      </c>
      <c r="AKM7" s="41" t="s">
        <v>1</v>
      </c>
      <c r="AKN7" s="42" t="s">
        <v>6</v>
      </c>
      <c r="AKO7" s="41" t="s">
        <v>1</v>
      </c>
      <c r="AKP7" s="42" t="s">
        <v>83</v>
      </c>
      <c r="AKQ7" s="43" t="s">
        <v>84</v>
      </c>
      <c r="AKR7" s="44" t="s">
        <v>1</v>
      </c>
      <c r="AKS7" s="45" t="s">
        <v>5</v>
      </c>
      <c r="AKT7" s="41" t="s">
        <v>1</v>
      </c>
      <c r="AKU7" s="42" t="s">
        <v>6</v>
      </c>
      <c r="AKV7" s="41" t="s">
        <v>1</v>
      </c>
      <c r="AKW7" s="42" t="s">
        <v>83</v>
      </c>
      <c r="AKX7" s="43" t="s">
        <v>84</v>
      </c>
      <c r="AKY7" s="44" t="s">
        <v>1</v>
      </c>
      <c r="AKZ7" s="45" t="s">
        <v>5</v>
      </c>
      <c r="ALA7" s="41" t="s">
        <v>1</v>
      </c>
      <c r="ALB7" s="42" t="s">
        <v>6</v>
      </c>
      <c r="ALC7" s="41" t="s">
        <v>1</v>
      </c>
      <c r="ALD7" s="42" t="s">
        <v>83</v>
      </c>
      <c r="ALE7" s="43" t="s">
        <v>84</v>
      </c>
      <c r="ALF7" s="44" t="s">
        <v>1</v>
      </c>
      <c r="ALG7" s="45" t="s">
        <v>5</v>
      </c>
      <c r="ALH7" s="41" t="s">
        <v>1</v>
      </c>
      <c r="ALI7" s="42" t="s">
        <v>6</v>
      </c>
      <c r="ALJ7" s="41" t="s">
        <v>1</v>
      </c>
      <c r="ALK7" s="42" t="s">
        <v>83</v>
      </c>
      <c r="ALL7" s="43" t="s">
        <v>84</v>
      </c>
      <c r="ALM7" s="44" t="s">
        <v>1</v>
      </c>
      <c r="ALN7" s="45" t="s">
        <v>5</v>
      </c>
      <c r="ALO7" s="41" t="s">
        <v>1</v>
      </c>
      <c r="ALP7" s="42" t="s">
        <v>6</v>
      </c>
      <c r="ALQ7" s="41" t="s">
        <v>1</v>
      </c>
      <c r="ALR7" s="42" t="s">
        <v>83</v>
      </c>
      <c r="ALS7" s="43" t="s">
        <v>84</v>
      </c>
      <c r="ALT7" s="44" t="s">
        <v>1</v>
      </c>
      <c r="ALU7" s="45" t="s">
        <v>5</v>
      </c>
      <c r="ALV7" s="41" t="s">
        <v>1</v>
      </c>
      <c r="ALW7" s="42" t="s">
        <v>6</v>
      </c>
      <c r="ALX7" s="41" t="s">
        <v>1</v>
      </c>
      <c r="ALY7" s="42" t="s">
        <v>83</v>
      </c>
      <c r="ALZ7" s="43" t="s">
        <v>84</v>
      </c>
      <c r="AMA7" s="44" t="s">
        <v>1</v>
      </c>
      <c r="AMB7" s="45" t="s">
        <v>5</v>
      </c>
      <c r="AMC7" s="41" t="s">
        <v>1</v>
      </c>
      <c r="AMD7" s="42" t="s">
        <v>6</v>
      </c>
      <c r="AME7" s="41" t="s">
        <v>1</v>
      </c>
      <c r="AMF7" s="42" t="s">
        <v>83</v>
      </c>
      <c r="AMG7" s="43" t="s">
        <v>84</v>
      </c>
      <c r="AMH7" s="44" t="s">
        <v>1</v>
      </c>
      <c r="AMI7" s="45" t="s">
        <v>5</v>
      </c>
      <c r="AMJ7" s="41" t="s">
        <v>1</v>
      </c>
      <c r="AMK7" s="42" t="s">
        <v>6</v>
      </c>
      <c r="AML7" s="41" t="s">
        <v>1</v>
      </c>
      <c r="AMM7" s="42" t="s">
        <v>83</v>
      </c>
      <c r="AMN7" s="43" t="s">
        <v>84</v>
      </c>
      <c r="AMO7" s="44" t="s">
        <v>1</v>
      </c>
      <c r="AMP7" s="45" t="s">
        <v>5</v>
      </c>
      <c r="AMQ7" s="41" t="s">
        <v>1</v>
      </c>
      <c r="AMR7" s="42" t="s">
        <v>6</v>
      </c>
      <c r="AMS7" s="41" t="s">
        <v>1</v>
      </c>
      <c r="AMT7" s="42" t="s">
        <v>83</v>
      </c>
      <c r="AMU7" s="43" t="s">
        <v>84</v>
      </c>
      <c r="AMV7" s="44" t="s">
        <v>1</v>
      </c>
      <c r="AMW7" s="45" t="s">
        <v>5</v>
      </c>
      <c r="AMX7" s="41" t="s">
        <v>1</v>
      </c>
      <c r="AMY7" s="42" t="s">
        <v>6</v>
      </c>
      <c r="AMZ7" s="41" t="s">
        <v>1</v>
      </c>
      <c r="ANA7" s="42" t="s">
        <v>83</v>
      </c>
      <c r="ANB7" s="43" t="s">
        <v>84</v>
      </c>
      <c r="ANC7" s="44" t="s">
        <v>1</v>
      </c>
      <c r="AND7" s="45" t="s">
        <v>5</v>
      </c>
      <c r="ANE7" s="41" t="s">
        <v>1</v>
      </c>
      <c r="ANF7" s="42" t="s">
        <v>6</v>
      </c>
      <c r="ANG7" s="41" t="s">
        <v>1</v>
      </c>
      <c r="ANH7" s="42" t="s">
        <v>83</v>
      </c>
      <c r="ANI7" s="43" t="s">
        <v>84</v>
      </c>
      <c r="ANJ7" s="44" t="s">
        <v>1</v>
      </c>
      <c r="ANK7" s="45" t="s">
        <v>5</v>
      </c>
      <c r="ANL7" s="41" t="s">
        <v>1</v>
      </c>
      <c r="ANM7" s="42" t="s">
        <v>6</v>
      </c>
      <c r="ANN7" s="41" t="s">
        <v>1</v>
      </c>
      <c r="ANO7" s="42" t="s">
        <v>83</v>
      </c>
      <c r="ANP7" s="43" t="s">
        <v>84</v>
      </c>
      <c r="ANQ7" s="44" t="s">
        <v>1</v>
      </c>
      <c r="ANR7" s="45" t="s">
        <v>5</v>
      </c>
      <c r="ANS7" s="41" t="s">
        <v>1</v>
      </c>
      <c r="ANT7" s="42" t="s">
        <v>6</v>
      </c>
      <c r="ANU7" s="41" t="s">
        <v>1</v>
      </c>
      <c r="ANV7" s="42" t="s">
        <v>83</v>
      </c>
      <c r="ANW7" s="43" t="s">
        <v>84</v>
      </c>
      <c r="ANX7" s="44" t="s">
        <v>1</v>
      </c>
      <c r="ANY7" s="45" t="s">
        <v>5</v>
      </c>
      <c r="ANZ7" s="41" t="s">
        <v>1</v>
      </c>
      <c r="AOA7" s="42" t="s">
        <v>6</v>
      </c>
      <c r="AOB7" s="41" t="s">
        <v>1</v>
      </c>
      <c r="AOC7" s="42" t="s">
        <v>83</v>
      </c>
      <c r="AOD7" s="43" t="s">
        <v>84</v>
      </c>
      <c r="AOE7" s="44" t="s">
        <v>1</v>
      </c>
      <c r="AOF7" s="45" t="s">
        <v>5</v>
      </c>
      <c r="AOG7" s="41" t="s">
        <v>1</v>
      </c>
      <c r="AOH7" s="42" t="s">
        <v>6</v>
      </c>
      <c r="AOI7" s="41" t="s">
        <v>1</v>
      </c>
      <c r="AOJ7" s="42" t="s">
        <v>83</v>
      </c>
      <c r="AOK7" s="43" t="s">
        <v>84</v>
      </c>
      <c r="AOL7" s="44" t="s">
        <v>1</v>
      </c>
      <c r="AOM7" s="45" t="s">
        <v>5</v>
      </c>
      <c r="AON7" s="41" t="s">
        <v>1</v>
      </c>
      <c r="AOO7" s="42" t="s">
        <v>6</v>
      </c>
      <c r="AOP7" s="41" t="s">
        <v>1</v>
      </c>
      <c r="AOQ7" s="42" t="s">
        <v>83</v>
      </c>
      <c r="AOR7" s="43" t="s">
        <v>84</v>
      </c>
      <c r="AOS7" s="44" t="s">
        <v>1</v>
      </c>
      <c r="AOT7" s="45" t="s">
        <v>5</v>
      </c>
      <c r="AOU7" s="41" t="s">
        <v>1</v>
      </c>
      <c r="AOV7" s="42" t="s">
        <v>6</v>
      </c>
      <c r="AOW7" s="41" t="s">
        <v>1</v>
      </c>
      <c r="AOX7" s="42" t="s">
        <v>83</v>
      </c>
      <c r="AOY7" s="43" t="s">
        <v>84</v>
      </c>
      <c r="AOZ7" s="44" t="s">
        <v>1</v>
      </c>
      <c r="APA7" s="45" t="s">
        <v>5</v>
      </c>
      <c r="APB7" s="41" t="s">
        <v>1</v>
      </c>
      <c r="APC7" s="42" t="s">
        <v>6</v>
      </c>
      <c r="APD7" s="41" t="s">
        <v>1</v>
      </c>
      <c r="APE7" s="42" t="s">
        <v>83</v>
      </c>
      <c r="APF7" s="43" t="s">
        <v>84</v>
      </c>
      <c r="APG7" s="44" t="s">
        <v>1</v>
      </c>
      <c r="APH7" s="45" t="s">
        <v>5</v>
      </c>
      <c r="API7" s="41" t="s">
        <v>1</v>
      </c>
      <c r="APJ7" s="42" t="s">
        <v>6</v>
      </c>
      <c r="APK7" s="41" t="s">
        <v>1</v>
      </c>
      <c r="APL7" s="42" t="s">
        <v>83</v>
      </c>
      <c r="APM7" s="43" t="s">
        <v>84</v>
      </c>
      <c r="APN7" s="44" t="s">
        <v>1</v>
      </c>
      <c r="APO7" s="45" t="s">
        <v>5</v>
      </c>
      <c r="APP7" s="41" t="s">
        <v>1</v>
      </c>
      <c r="APQ7" s="42" t="s">
        <v>6</v>
      </c>
      <c r="APR7" s="41" t="s">
        <v>1</v>
      </c>
      <c r="APS7" s="42" t="s">
        <v>83</v>
      </c>
      <c r="APT7" s="43" t="s">
        <v>84</v>
      </c>
      <c r="APU7" s="44" t="s">
        <v>1</v>
      </c>
      <c r="APV7" s="45" t="s">
        <v>5</v>
      </c>
      <c r="APW7" s="41" t="s">
        <v>1</v>
      </c>
      <c r="APX7" s="42" t="s">
        <v>6</v>
      </c>
      <c r="APY7" s="41" t="s">
        <v>1</v>
      </c>
      <c r="APZ7" s="42" t="s">
        <v>83</v>
      </c>
      <c r="AQA7" s="43" t="s">
        <v>84</v>
      </c>
      <c r="AQB7" s="44" t="s">
        <v>1</v>
      </c>
      <c r="AQC7" s="45" t="s">
        <v>5</v>
      </c>
      <c r="AQD7" s="41" t="s">
        <v>1</v>
      </c>
      <c r="AQE7" s="42" t="s">
        <v>6</v>
      </c>
      <c r="AQF7" s="41" t="s">
        <v>1</v>
      </c>
      <c r="AQG7" s="42" t="s">
        <v>83</v>
      </c>
      <c r="AQH7" s="43" t="s">
        <v>84</v>
      </c>
      <c r="AQI7" s="44" t="s">
        <v>1</v>
      </c>
      <c r="AQJ7" s="45" t="s">
        <v>5</v>
      </c>
      <c r="AQK7" s="41" t="s">
        <v>1</v>
      </c>
      <c r="AQL7" s="42" t="s">
        <v>6</v>
      </c>
      <c r="AQM7" s="41" t="s">
        <v>1</v>
      </c>
      <c r="AQN7" s="42" t="s">
        <v>83</v>
      </c>
      <c r="AQO7" s="43" t="s">
        <v>84</v>
      </c>
      <c r="AQP7" s="44" t="s">
        <v>1</v>
      </c>
      <c r="AQQ7" s="45" t="s">
        <v>5</v>
      </c>
      <c r="AQR7" s="41" t="s">
        <v>1</v>
      </c>
      <c r="AQS7" s="42" t="s">
        <v>6</v>
      </c>
      <c r="AQT7" s="41" t="s">
        <v>1</v>
      </c>
      <c r="AQU7" s="42" t="s">
        <v>83</v>
      </c>
      <c r="AQV7" s="43" t="s">
        <v>84</v>
      </c>
      <c r="AQW7" s="44" t="s">
        <v>1</v>
      </c>
      <c r="AQX7" s="45" t="s">
        <v>5</v>
      </c>
      <c r="AQY7" s="41" t="s">
        <v>1</v>
      </c>
      <c r="AQZ7" s="42" t="s">
        <v>6</v>
      </c>
      <c r="ARA7" s="41" t="s">
        <v>1</v>
      </c>
      <c r="ARB7" s="42" t="s">
        <v>83</v>
      </c>
      <c r="ARC7" s="43" t="s">
        <v>84</v>
      </c>
      <c r="ARD7" s="44" t="s">
        <v>1</v>
      </c>
      <c r="ARE7" s="42" t="s">
        <v>5</v>
      </c>
      <c r="ARF7" s="41" t="s">
        <v>1</v>
      </c>
      <c r="ARG7" s="42" t="s">
        <v>6</v>
      </c>
      <c r="ARH7" s="41" t="s">
        <v>1</v>
      </c>
      <c r="ARI7" s="42" t="s">
        <v>83</v>
      </c>
      <c r="ARJ7" s="42" t="s">
        <v>84</v>
      </c>
      <c r="ARK7" s="44" t="s">
        <v>1</v>
      </c>
      <c r="ARL7" s="42" t="s">
        <v>5</v>
      </c>
      <c r="ARM7" s="41" t="s">
        <v>1</v>
      </c>
      <c r="ARN7" s="42" t="s">
        <v>6</v>
      </c>
      <c r="ARO7" s="41" t="s">
        <v>1</v>
      </c>
      <c r="ARP7" s="42" t="s">
        <v>83</v>
      </c>
      <c r="ARQ7" s="42" t="s">
        <v>84</v>
      </c>
      <c r="ARR7" s="44" t="s">
        <v>1</v>
      </c>
      <c r="ARS7" s="42" t="s">
        <v>5</v>
      </c>
      <c r="ART7" s="41" t="s">
        <v>1</v>
      </c>
      <c r="ARU7" s="42" t="s">
        <v>6</v>
      </c>
      <c r="ARV7" s="41" t="s">
        <v>1</v>
      </c>
      <c r="ARW7" s="42" t="s">
        <v>83</v>
      </c>
      <c r="ARX7" s="42" t="s">
        <v>84</v>
      </c>
      <c r="ARY7" s="44" t="s">
        <v>1</v>
      </c>
      <c r="ARZ7" s="42" t="s">
        <v>5</v>
      </c>
      <c r="ASA7" s="41" t="s">
        <v>1</v>
      </c>
      <c r="ASB7" s="42" t="s">
        <v>6</v>
      </c>
      <c r="ASC7" s="41" t="s">
        <v>1</v>
      </c>
      <c r="ASD7" s="42" t="s">
        <v>83</v>
      </c>
      <c r="ASE7" s="42" t="s">
        <v>84</v>
      </c>
      <c r="ASF7" s="44" t="s">
        <v>1</v>
      </c>
      <c r="ASG7" s="42" t="s">
        <v>5</v>
      </c>
      <c r="ASH7" s="41" t="s">
        <v>1</v>
      </c>
      <c r="ASI7" s="42" t="s">
        <v>6</v>
      </c>
      <c r="ASJ7" s="41" t="s">
        <v>1</v>
      </c>
      <c r="ASK7" s="42" t="s">
        <v>83</v>
      </c>
      <c r="ASL7" s="42" t="s">
        <v>84</v>
      </c>
      <c r="ASM7" s="44" t="s">
        <v>1</v>
      </c>
      <c r="ASN7" s="42" t="s">
        <v>5</v>
      </c>
      <c r="ASO7" s="41" t="s">
        <v>1</v>
      </c>
      <c r="ASP7" s="42" t="s">
        <v>6</v>
      </c>
      <c r="ASQ7" s="41" t="s">
        <v>1</v>
      </c>
      <c r="ASR7" s="42" t="s">
        <v>83</v>
      </c>
      <c r="ASS7" s="42" t="s">
        <v>84</v>
      </c>
      <c r="AST7" s="44" t="s">
        <v>1</v>
      </c>
      <c r="ASU7" s="42" t="s">
        <v>5</v>
      </c>
      <c r="ASV7" s="41" t="s">
        <v>1</v>
      </c>
      <c r="ASW7" s="42" t="s">
        <v>6</v>
      </c>
      <c r="ASX7" s="41" t="s">
        <v>1</v>
      </c>
      <c r="ASY7" s="42" t="s">
        <v>83</v>
      </c>
      <c r="ASZ7" s="42" t="s">
        <v>84</v>
      </c>
      <c r="ATA7" s="44" t="s">
        <v>1</v>
      </c>
      <c r="ATB7" s="42" t="s">
        <v>5</v>
      </c>
      <c r="ATC7" s="41" t="s">
        <v>1</v>
      </c>
      <c r="ATD7" s="42" t="s">
        <v>6</v>
      </c>
      <c r="ATE7" s="41" t="s">
        <v>1</v>
      </c>
      <c r="ATF7" s="42" t="s">
        <v>83</v>
      </c>
      <c r="ATG7" s="42" t="s">
        <v>84</v>
      </c>
      <c r="ATH7" s="44" t="s">
        <v>1</v>
      </c>
      <c r="ATI7" s="42" t="s">
        <v>5</v>
      </c>
      <c r="ATJ7" s="41" t="s">
        <v>1</v>
      </c>
      <c r="ATK7" s="42" t="s">
        <v>6</v>
      </c>
      <c r="ATL7" s="41" t="s">
        <v>1</v>
      </c>
      <c r="ATM7" s="42" t="s">
        <v>83</v>
      </c>
      <c r="ATN7" s="42" t="s">
        <v>84</v>
      </c>
      <c r="ATO7" s="44" t="s">
        <v>1</v>
      </c>
      <c r="ATP7" s="42" t="s">
        <v>5</v>
      </c>
      <c r="ATQ7" s="41" t="s">
        <v>1</v>
      </c>
      <c r="ATR7" s="42" t="s">
        <v>6</v>
      </c>
      <c r="ATS7" s="41" t="s">
        <v>1</v>
      </c>
      <c r="ATT7" s="42" t="s">
        <v>83</v>
      </c>
      <c r="ATU7" s="42" t="s">
        <v>84</v>
      </c>
      <c r="ATV7" s="44" t="s">
        <v>1</v>
      </c>
      <c r="ATW7" s="42" t="s">
        <v>5</v>
      </c>
      <c r="ATX7" s="41" t="s">
        <v>1</v>
      </c>
      <c r="ATY7" s="42" t="s">
        <v>6</v>
      </c>
      <c r="ATZ7" s="41" t="s">
        <v>1</v>
      </c>
      <c r="AUA7" s="42" t="s">
        <v>83</v>
      </c>
      <c r="AUB7" s="42" t="s">
        <v>84</v>
      </c>
      <c r="AUC7" s="44" t="s">
        <v>1</v>
      </c>
      <c r="AUD7" s="42" t="s">
        <v>5</v>
      </c>
      <c r="AUE7" s="41" t="s">
        <v>1</v>
      </c>
      <c r="AUF7" s="42" t="s">
        <v>6</v>
      </c>
      <c r="AUG7" s="41" t="s">
        <v>1</v>
      </c>
      <c r="AUH7" s="42" t="s">
        <v>83</v>
      </c>
      <c r="AUI7" s="42" t="s">
        <v>84</v>
      </c>
      <c r="AUJ7" s="44" t="s">
        <v>1</v>
      </c>
      <c r="AUK7" s="42" t="s">
        <v>5</v>
      </c>
      <c r="AUL7" s="41" t="s">
        <v>1</v>
      </c>
      <c r="AUM7" s="42" t="s">
        <v>6</v>
      </c>
      <c r="AUN7" s="41" t="s">
        <v>1</v>
      </c>
      <c r="AUO7" s="42" t="s">
        <v>83</v>
      </c>
      <c r="AUP7" s="42" t="s">
        <v>84</v>
      </c>
      <c r="AUQ7" s="44" t="s">
        <v>1</v>
      </c>
      <c r="AUR7" s="42" t="s">
        <v>5</v>
      </c>
      <c r="AUS7" s="41" t="s">
        <v>1</v>
      </c>
      <c r="AUT7" s="42" t="s">
        <v>6</v>
      </c>
      <c r="AUU7" s="41" t="s">
        <v>1</v>
      </c>
      <c r="AUV7" s="42" t="s">
        <v>83</v>
      </c>
      <c r="AUW7" s="42" t="s">
        <v>84</v>
      </c>
      <c r="AUX7" s="44" t="s">
        <v>1</v>
      </c>
      <c r="AUY7" s="42" t="s">
        <v>5</v>
      </c>
      <c r="AUZ7" s="41" t="s">
        <v>1</v>
      </c>
      <c r="AVA7" s="42" t="s">
        <v>6</v>
      </c>
      <c r="AVB7" s="41" t="s">
        <v>1</v>
      </c>
      <c r="AVC7" s="42" t="s">
        <v>83</v>
      </c>
      <c r="AVD7" s="42" t="s">
        <v>84</v>
      </c>
      <c r="AVE7" s="44" t="s">
        <v>1</v>
      </c>
      <c r="AVF7" s="42" t="s">
        <v>5</v>
      </c>
      <c r="AVG7" s="41" t="s">
        <v>1</v>
      </c>
      <c r="AVH7" s="42" t="s">
        <v>6</v>
      </c>
      <c r="AVI7" s="41" t="s">
        <v>1</v>
      </c>
      <c r="AVJ7" s="42" t="s">
        <v>83</v>
      </c>
      <c r="AVK7" s="42" t="s">
        <v>84</v>
      </c>
      <c r="AVL7" s="44" t="s">
        <v>1</v>
      </c>
      <c r="AVM7" s="42" t="s">
        <v>5</v>
      </c>
      <c r="AVN7" s="41" t="s">
        <v>1</v>
      </c>
      <c r="AVO7" s="42" t="s">
        <v>6</v>
      </c>
      <c r="AVP7" s="41" t="s">
        <v>1</v>
      </c>
      <c r="AVQ7" s="42" t="s">
        <v>83</v>
      </c>
      <c r="AVR7" s="42" t="s">
        <v>84</v>
      </c>
      <c r="AVS7" s="44" t="s">
        <v>1</v>
      </c>
      <c r="AVT7" s="42" t="s">
        <v>5</v>
      </c>
      <c r="AVU7" s="41" t="s">
        <v>1</v>
      </c>
      <c r="AVV7" s="42" t="s">
        <v>6</v>
      </c>
      <c r="AVW7" s="41" t="s">
        <v>1</v>
      </c>
      <c r="AVX7" s="42" t="s">
        <v>83</v>
      </c>
      <c r="AVY7" s="42" t="s">
        <v>84</v>
      </c>
      <c r="AVZ7" s="44" t="s">
        <v>1</v>
      </c>
      <c r="AWA7" s="42" t="s">
        <v>5</v>
      </c>
      <c r="AWB7" s="41" t="s">
        <v>1</v>
      </c>
      <c r="AWC7" s="42" t="s">
        <v>6</v>
      </c>
      <c r="AWD7" s="41" t="s">
        <v>1</v>
      </c>
      <c r="AWE7" s="42" t="s">
        <v>83</v>
      </c>
      <c r="AWF7" s="42" t="s">
        <v>84</v>
      </c>
      <c r="AWG7" s="44" t="s">
        <v>1</v>
      </c>
      <c r="AWH7" s="42" t="s">
        <v>5</v>
      </c>
      <c r="AWI7" s="41" t="s">
        <v>1</v>
      </c>
      <c r="AWJ7" s="42" t="s">
        <v>6</v>
      </c>
      <c r="AWK7" s="41" t="s">
        <v>1</v>
      </c>
      <c r="AWL7" s="42" t="s">
        <v>83</v>
      </c>
      <c r="AWM7" s="42" t="s">
        <v>84</v>
      </c>
      <c r="AWN7" s="44" t="s">
        <v>1</v>
      </c>
      <c r="AWO7" s="42" t="s">
        <v>5</v>
      </c>
      <c r="AWP7" s="41" t="s">
        <v>1</v>
      </c>
      <c r="AWQ7" s="42" t="s">
        <v>6</v>
      </c>
      <c r="AWR7" s="41" t="s">
        <v>1</v>
      </c>
      <c r="AWS7" s="42" t="s">
        <v>83</v>
      </c>
      <c r="AWT7" s="42" t="s">
        <v>84</v>
      </c>
      <c r="AWU7" s="44" t="s">
        <v>1</v>
      </c>
      <c r="AWV7" s="42" t="s">
        <v>5</v>
      </c>
      <c r="AWW7" s="41" t="s">
        <v>1</v>
      </c>
      <c r="AWX7" s="42" t="s">
        <v>6</v>
      </c>
      <c r="AWY7" s="41" t="s">
        <v>1</v>
      </c>
      <c r="AWZ7" s="42" t="s">
        <v>83</v>
      </c>
      <c r="AXA7" s="42" t="s">
        <v>84</v>
      </c>
      <c r="AXB7" s="44" t="s">
        <v>1</v>
      </c>
      <c r="AXC7" s="42" t="s">
        <v>5</v>
      </c>
      <c r="AXD7" s="41" t="s">
        <v>1</v>
      </c>
      <c r="AXE7" s="42" t="s">
        <v>6</v>
      </c>
      <c r="AXF7" s="41" t="s">
        <v>1</v>
      </c>
      <c r="AXG7" s="42" t="s">
        <v>83</v>
      </c>
      <c r="AXH7" s="42" t="s">
        <v>84</v>
      </c>
      <c r="AXI7" s="44" t="s">
        <v>1</v>
      </c>
      <c r="AXJ7" s="42" t="s">
        <v>5</v>
      </c>
      <c r="AXK7" s="41" t="s">
        <v>1</v>
      </c>
      <c r="AXL7" s="42" t="s">
        <v>6</v>
      </c>
      <c r="AXM7" s="41" t="s">
        <v>1</v>
      </c>
      <c r="AXN7" s="42" t="s">
        <v>83</v>
      </c>
      <c r="AXO7" s="42" t="s">
        <v>84</v>
      </c>
      <c r="AXP7" s="44" t="s">
        <v>1</v>
      </c>
      <c r="AXQ7" s="42" t="s">
        <v>5</v>
      </c>
      <c r="AXR7" s="41" t="s">
        <v>1</v>
      </c>
      <c r="AXS7" s="42" t="s">
        <v>6</v>
      </c>
      <c r="AXT7" s="41" t="s">
        <v>1</v>
      </c>
      <c r="AXU7" s="42" t="s">
        <v>83</v>
      </c>
      <c r="AXV7" s="42" t="s">
        <v>84</v>
      </c>
      <c r="AXW7" s="44" t="s">
        <v>1</v>
      </c>
      <c r="AXX7" s="42" t="s">
        <v>5</v>
      </c>
      <c r="AXY7" s="41" t="s">
        <v>1</v>
      </c>
      <c r="AXZ7" s="42" t="s">
        <v>6</v>
      </c>
      <c r="AYA7" s="41" t="s">
        <v>1</v>
      </c>
      <c r="AYB7" s="42" t="s">
        <v>83</v>
      </c>
      <c r="AYC7" s="42" t="s">
        <v>84</v>
      </c>
      <c r="AYD7" s="44" t="s">
        <v>1</v>
      </c>
      <c r="AYE7" s="42" t="s">
        <v>5</v>
      </c>
      <c r="AYF7" s="41" t="s">
        <v>1</v>
      </c>
      <c r="AYG7" s="42" t="s">
        <v>6</v>
      </c>
      <c r="AYH7" s="41" t="s">
        <v>1</v>
      </c>
      <c r="AYI7" s="42" t="s">
        <v>83</v>
      </c>
      <c r="AYJ7" s="42" t="s">
        <v>84</v>
      </c>
      <c r="AYK7" s="44" t="s">
        <v>1</v>
      </c>
      <c r="AYL7" s="42" t="s">
        <v>5</v>
      </c>
      <c r="AYM7" s="41" t="s">
        <v>1</v>
      </c>
      <c r="AYN7" s="42" t="s">
        <v>6</v>
      </c>
      <c r="AYO7" s="41" t="s">
        <v>1</v>
      </c>
      <c r="AYP7" s="42" t="s">
        <v>83</v>
      </c>
      <c r="AYQ7" s="42" t="s">
        <v>84</v>
      </c>
      <c r="AYR7" s="44" t="s">
        <v>1</v>
      </c>
      <c r="AYS7" s="42" t="s">
        <v>5</v>
      </c>
      <c r="AYT7" s="41" t="s">
        <v>1</v>
      </c>
      <c r="AYU7" s="42" t="s">
        <v>6</v>
      </c>
      <c r="AYV7" s="41" t="s">
        <v>1</v>
      </c>
      <c r="AYW7" s="42" t="s">
        <v>83</v>
      </c>
      <c r="AYX7" s="42" t="s">
        <v>84</v>
      </c>
      <c r="AYY7" s="44" t="s">
        <v>1</v>
      </c>
      <c r="AYZ7" s="42" t="s">
        <v>5</v>
      </c>
      <c r="AZA7" s="41" t="s">
        <v>1</v>
      </c>
      <c r="AZB7" s="42" t="s">
        <v>6</v>
      </c>
      <c r="AZC7" s="41" t="s">
        <v>1</v>
      </c>
      <c r="AZD7" s="42" t="s">
        <v>83</v>
      </c>
      <c r="AZE7" s="42" t="s">
        <v>84</v>
      </c>
      <c r="AZF7" s="44" t="s">
        <v>1</v>
      </c>
      <c r="AZG7" s="42" t="s">
        <v>5</v>
      </c>
      <c r="AZH7" s="41" t="s">
        <v>1</v>
      </c>
      <c r="AZI7" s="42" t="s">
        <v>6</v>
      </c>
      <c r="AZJ7" s="41" t="s">
        <v>1</v>
      </c>
      <c r="AZK7" s="42" t="s">
        <v>83</v>
      </c>
      <c r="AZL7" s="42" t="s">
        <v>84</v>
      </c>
      <c r="AZM7" s="44" t="s">
        <v>1</v>
      </c>
      <c r="AZN7" s="42" t="s">
        <v>5</v>
      </c>
      <c r="AZO7" s="41" t="s">
        <v>1</v>
      </c>
      <c r="AZP7" s="42" t="s">
        <v>6</v>
      </c>
      <c r="AZQ7" s="41" t="s">
        <v>1</v>
      </c>
      <c r="AZR7" s="42" t="s">
        <v>83</v>
      </c>
      <c r="AZS7" s="42" t="s">
        <v>84</v>
      </c>
      <c r="AZT7" s="44" t="s">
        <v>1</v>
      </c>
      <c r="AZU7" s="42" t="s">
        <v>5</v>
      </c>
      <c r="AZV7" s="41" t="s">
        <v>1</v>
      </c>
      <c r="AZW7" s="42" t="s">
        <v>6</v>
      </c>
      <c r="AZX7" s="41" t="s">
        <v>1</v>
      </c>
      <c r="AZY7" s="42" t="s">
        <v>83</v>
      </c>
      <c r="AZZ7" s="42" t="s">
        <v>84</v>
      </c>
      <c r="BAA7" s="44" t="s">
        <v>1</v>
      </c>
      <c r="BAB7" s="42" t="s">
        <v>5</v>
      </c>
      <c r="BAC7" s="41" t="s">
        <v>1</v>
      </c>
      <c r="BAD7" s="42" t="s">
        <v>6</v>
      </c>
      <c r="BAE7" s="41" t="s">
        <v>1</v>
      </c>
      <c r="BAF7" s="42" t="s">
        <v>83</v>
      </c>
      <c r="BAG7" s="42" t="s">
        <v>84</v>
      </c>
      <c r="BAH7" s="44" t="s">
        <v>1</v>
      </c>
      <c r="BAI7" s="42" t="s">
        <v>5</v>
      </c>
      <c r="BAJ7" s="41" t="s">
        <v>1</v>
      </c>
      <c r="BAK7" s="42" t="s">
        <v>6</v>
      </c>
      <c r="BAL7" s="41" t="s">
        <v>1</v>
      </c>
      <c r="BAM7" s="42" t="s">
        <v>83</v>
      </c>
      <c r="BAN7" s="42" t="s">
        <v>84</v>
      </c>
      <c r="BAO7" s="44" t="s">
        <v>1</v>
      </c>
      <c r="BAP7" s="42" t="s">
        <v>5</v>
      </c>
      <c r="BAQ7" s="41" t="s">
        <v>1</v>
      </c>
      <c r="BAR7" s="42" t="s">
        <v>6</v>
      </c>
      <c r="BAS7" s="41" t="s">
        <v>1</v>
      </c>
      <c r="BAT7" s="42" t="s">
        <v>83</v>
      </c>
      <c r="BAU7" s="42" t="s">
        <v>84</v>
      </c>
      <c r="BAV7" s="44" t="s">
        <v>1</v>
      </c>
      <c r="BAW7" s="42" t="s">
        <v>5</v>
      </c>
      <c r="BAX7" s="41" t="s">
        <v>1</v>
      </c>
      <c r="BAY7" s="42" t="s">
        <v>6</v>
      </c>
      <c r="BAZ7" s="41" t="s">
        <v>1</v>
      </c>
      <c r="BBA7" s="42" t="s">
        <v>83</v>
      </c>
      <c r="BBB7" s="42" t="s">
        <v>84</v>
      </c>
      <c r="BBC7" s="44" t="s">
        <v>1</v>
      </c>
      <c r="BBD7" s="42" t="s">
        <v>5</v>
      </c>
      <c r="BBE7" s="41" t="s">
        <v>1</v>
      </c>
      <c r="BBF7" s="42" t="s">
        <v>6</v>
      </c>
      <c r="BBG7" s="41" t="s">
        <v>1</v>
      </c>
      <c r="BBH7" s="42" t="s">
        <v>83</v>
      </c>
      <c r="BBI7" s="42" t="s">
        <v>84</v>
      </c>
      <c r="BBJ7" s="44" t="s">
        <v>1</v>
      </c>
      <c r="BBK7" s="42" t="s">
        <v>5</v>
      </c>
      <c r="BBL7" s="41" t="s">
        <v>1</v>
      </c>
      <c r="BBM7" s="42" t="s">
        <v>6</v>
      </c>
      <c r="BBN7" s="41" t="s">
        <v>1</v>
      </c>
      <c r="BBO7" s="42" t="s">
        <v>83</v>
      </c>
      <c r="BBP7" s="42" t="s">
        <v>84</v>
      </c>
      <c r="BBQ7" s="44" t="s">
        <v>1</v>
      </c>
      <c r="BBR7" s="42" t="s">
        <v>5</v>
      </c>
      <c r="BBS7" s="41" t="s">
        <v>1</v>
      </c>
      <c r="BBT7" s="42" t="s">
        <v>6</v>
      </c>
      <c r="BBU7" s="41" t="s">
        <v>1</v>
      </c>
      <c r="BBV7" s="42" t="s">
        <v>83</v>
      </c>
      <c r="BBW7" s="42" t="s">
        <v>84</v>
      </c>
      <c r="BBX7" s="44" t="s">
        <v>1</v>
      </c>
      <c r="BBY7" s="42" t="s">
        <v>5</v>
      </c>
      <c r="BBZ7" s="41" t="s">
        <v>1</v>
      </c>
      <c r="BCA7" s="42" t="s">
        <v>6</v>
      </c>
      <c r="BCB7" s="41" t="s">
        <v>1</v>
      </c>
      <c r="BCC7" s="42" t="s">
        <v>83</v>
      </c>
      <c r="BCD7" s="42" t="s">
        <v>84</v>
      </c>
      <c r="BCE7" s="44" t="s">
        <v>1</v>
      </c>
      <c r="BCF7" s="42" t="s">
        <v>5</v>
      </c>
      <c r="BCG7" s="41" t="s">
        <v>1</v>
      </c>
      <c r="BCH7" s="42" t="s">
        <v>6</v>
      </c>
      <c r="BCI7" s="41" t="s">
        <v>1</v>
      </c>
      <c r="BCJ7" s="42" t="s">
        <v>83</v>
      </c>
      <c r="BCK7" s="42" t="s">
        <v>84</v>
      </c>
      <c r="BCL7" s="44" t="s">
        <v>1</v>
      </c>
      <c r="BCM7" s="42" t="s">
        <v>5</v>
      </c>
      <c r="BCN7" s="41" t="s">
        <v>1</v>
      </c>
      <c r="BCO7" s="42" t="s">
        <v>6</v>
      </c>
      <c r="BCP7" s="41" t="s">
        <v>1</v>
      </c>
      <c r="BCQ7" s="42" t="s">
        <v>83</v>
      </c>
      <c r="BCR7" s="42" t="s">
        <v>84</v>
      </c>
      <c r="BCS7" s="44" t="s">
        <v>1</v>
      </c>
      <c r="BCT7" s="42" t="s">
        <v>5</v>
      </c>
      <c r="BCU7" s="41" t="s">
        <v>1</v>
      </c>
      <c r="BCV7" s="42" t="s">
        <v>6</v>
      </c>
      <c r="BCW7" s="41" t="s">
        <v>1</v>
      </c>
      <c r="BCX7" s="42" t="s">
        <v>83</v>
      </c>
      <c r="BCY7" s="42" t="s">
        <v>84</v>
      </c>
      <c r="BCZ7" s="44" t="s">
        <v>1</v>
      </c>
      <c r="BDA7" s="42" t="s">
        <v>5</v>
      </c>
      <c r="BDB7" s="41" t="s">
        <v>1</v>
      </c>
      <c r="BDC7" s="42" t="s">
        <v>6</v>
      </c>
      <c r="BDD7" s="41" t="s">
        <v>1</v>
      </c>
      <c r="BDE7" s="42" t="s">
        <v>83</v>
      </c>
      <c r="BDF7" s="42" t="s">
        <v>84</v>
      </c>
      <c r="BDG7" s="44" t="s">
        <v>1</v>
      </c>
      <c r="BDH7" s="42" t="s">
        <v>5</v>
      </c>
      <c r="BDI7" s="41" t="s">
        <v>1</v>
      </c>
      <c r="BDJ7" s="42" t="s">
        <v>6</v>
      </c>
      <c r="BDK7" s="41" t="s">
        <v>1</v>
      </c>
      <c r="BDL7" s="42" t="s">
        <v>83</v>
      </c>
      <c r="BDM7" s="42" t="s">
        <v>84</v>
      </c>
      <c r="BDN7" s="44" t="s">
        <v>1</v>
      </c>
      <c r="BDO7" s="42" t="s">
        <v>5</v>
      </c>
      <c r="BDP7" s="41" t="s">
        <v>1</v>
      </c>
      <c r="BDQ7" s="42" t="s">
        <v>6</v>
      </c>
      <c r="BDR7" s="41" t="s">
        <v>1</v>
      </c>
      <c r="BDS7" s="42" t="s">
        <v>83</v>
      </c>
      <c r="BDT7" s="42" t="s">
        <v>84</v>
      </c>
      <c r="BDU7" s="44" t="s">
        <v>1</v>
      </c>
      <c r="BDV7" s="42" t="s">
        <v>5</v>
      </c>
      <c r="BDW7" s="41" t="s">
        <v>1</v>
      </c>
      <c r="BDX7" s="42" t="s">
        <v>6</v>
      </c>
      <c r="BDY7" s="41" t="s">
        <v>1</v>
      </c>
      <c r="BDZ7" s="42" t="s">
        <v>83</v>
      </c>
      <c r="BEA7" s="42" t="s">
        <v>84</v>
      </c>
      <c r="BEB7" s="44" t="s">
        <v>1</v>
      </c>
      <c r="BEC7" s="42" t="s">
        <v>5</v>
      </c>
      <c r="BED7" s="41" t="s">
        <v>1</v>
      </c>
      <c r="BEE7" s="42" t="s">
        <v>6</v>
      </c>
      <c r="BEF7" s="41" t="s">
        <v>1</v>
      </c>
      <c r="BEG7" s="42" t="s">
        <v>83</v>
      </c>
      <c r="BEH7" s="42" t="s">
        <v>84</v>
      </c>
      <c r="BEI7" s="44" t="s">
        <v>1</v>
      </c>
      <c r="BEJ7" s="42" t="s">
        <v>5</v>
      </c>
      <c r="BEK7" s="41" t="s">
        <v>1</v>
      </c>
      <c r="BEL7" s="42" t="s">
        <v>6</v>
      </c>
      <c r="BEM7" s="41" t="s">
        <v>1</v>
      </c>
      <c r="BEN7" s="42" t="s">
        <v>83</v>
      </c>
      <c r="BEO7" s="42" t="s">
        <v>84</v>
      </c>
      <c r="BEP7" s="44" t="s">
        <v>1</v>
      </c>
      <c r="BEQ7" s="42" t="s">
        <v>5</v>
      </c>
      <c r="BER7" s="41" t="s">
        <v>1</v>
      </c>
      <c r="BES7" s="42" t="s">
        <v>6</v>
      </c>
      <c r="BET7" s="41" t="s">
        <v>1</v>
      </c>
      <c r="BEU7" s="42" t="s">
        <v>83</v>
      </c>
      <c r="BEV7" s="42" t="s">
        <v>84</v>
      </c>
      <c r="BEW7" s="44" t="s">
        <v>1</v>
      </c>
      <c r="BEX7" s="42" t="s">
        <v>5</v>
      </c>
      <c r="BEY7" s="41" t="s">
        <v>1</v>
      </c>
      <c r="BEZ7" s="42" t="s">
        <v>6</v>
      </c>
      <c r="BFA7" s="41" t="s">
        <v>1</v>
      </c>
      <c r="BFB7" s="42" t="s">
        <v>83</v>
      </c>
      <c r="BFC7" s="42" t="s">
        <v>84</v>
      </c>
      <c r="BFD7" s="44" t="s">
        <v>1</v>
      </c>
      <c r="BFE7" s="42" t="s">
        <v>5</v>
      </c>
      <c r="BFF7" s="41" t="s">
        <v>1</v>
      </c>
      <c r="BFG7" s="42" t="s">
        <v>6</v>
      </c>
      <c r="BFH7" s="41" t="s">
        <v>1</v>
      </c>
      <c r="BFI7" s="42" t="s">
        <v>83</v>
      </c>
      <c r="BFJ7" s="42" t="s">
        <v>84</v>
      </c>
      <c r="BFK7" s="44" t="s">
        <v>1</v>
      </c>
      <c r="BFL7" s="42" t="s">
        <v>5</v>
      </c>
      <c r="BFM7" s="41" t="s">
        <v>1</v>
      </c>
      <c r="BFN7" s="42" t="s">
        <v>6</v>
      </c>
      <c r="BFO7" s="41" t="s">
        <v>1</v>
      </c>
      <c r="BFP7" s="42" t="s">
        <v>83</v>
      </c>
      <c r="BFQ7" s="42" t="s">
        <v>84</v>
      </c>
      <c r="BFR7" s="44" t="s">
        <v>1</v>
      </c>
      <c r="BFS7" s="42" t="s">
        <v>5</v>
      </c>
      <c r="BFT7" s="41" t="s">
        <v>1</v>
      </c>
      <c r="BFU7" s="42" t="s">
        <v>6</v>
      </c>
      <c r="BFV7" s="41" t="s">
        <v>1</v>
      </c>
      <c r="BFW7" s="42" t="s">
        <v>83</v>
      </c>
      <c r="BFX7" s="42" t="s">
        <v>84</v>
      </c>
      <c r="BFY7" s="44" t="s">
        <v>1</v>
      </c>
      <c r="BFZ7" s="42" t="s">
        <v>5</v>
      </c>
      <c r="BGA7" s="41" t="s">
        <v>1</v>
      </c>
      <c r="BGB7" s="42" t="s">
        <v>6</v>
      </c>
      <c r="BGC7" s="41" t="s">
        <v>1</v>
      </c>
      <c r="BGD7" s="42" t="s">
        <v>83</v>
      </c>
      <c r="BGE7" s="42" t="s">
        <v>84</v>
      </c>
      <c r="BGF7" s="44" t="s">
        <v>1</v>
      </c>
      <c r="BGG7" s="42" t="s">
        <v>5</v>
      </c>
      <c r="BGH7" s="41" t="s">
        <v>1</v>
      </c>
      <c r="BGI7" s="42" t="s">
        <v>6</v>
      </c>
      <c r="BGJ7" s="41" t="s">
        <v>1</v>
      </c>
      <c r="BGK7" s="42" t="s">
        <v>83</v>
      </c>
      <c r="BGL7" s="42" t="s">
        <v>84</v>
      </c>
      <c r="BGM7" s="44" t="s">
        <v>1</v>
      </c>
      <c r="BGN7" s="42" t="s">
        <v>5</v>
      </c>
      <c r="BGO7" s="41" t="s">
        <v>1</v>
      </c>
      <c r="BGP7" s="42" t="s">
        <v>6</v>
      </c>
      <c r="BGQ7" s="41" t="s">
        <v>1</v>
      </c>
      <c r="BGR7" s="42" t="s">
        <v>83</v>
      </c>
      <c r="BGS7" s="42" t="s">
        <v>84</v>
      </c>
      <c r="BGT7" s="44" t="s">
        <v>1</v>
      </c>
      <c r="BGU7" s="42" t="s">
        <v>5</v>
      </c>
      <c r="BGV7" s="41" t="s">
        <v>1</v>
      </c>
      <c r="BGW7" s="42" t="s">
        <v>6</v>
      </c>
      <c r="BGX7" s="41" t="s">
        <v>1</v>
      </c>
      <c r="BGY7" s="42" t="s">
        <v>83</v>
      </c>
      <c r="BGZ7" s="42" t="s">
        <v>84</v>
      </c>
      <c r="BHA7" s="44" t="s">
        <v>1</v>
      </c>
      <c r="BHB7" s="42" t="s">
        <v>5</v>
      </c>
      <c r="BHC7" s="41" t="s">
        <v>1</v>
      </c>
      <c r="BHD7" s="42" t="s">
        <v>6</v>
      </c>
      <c r="BHE7" s="41" t="s">
        <v>1</v>
      </c>
      <c r="BHF7" s="42" t="s">
        <v>83</v>
      </c>
      <c r="BHG7" s="42" t="s">
        <v>84</v>
      </c>
      <c r="BHH7" s="44" t="s">
        <v>1</v>
      </c>
      <c r="BHI7" s="42" t="s">
        <v>5</v>
      </c>
      <c r="BHJ7" s="41" t="s">
        <v>1</v>
      </c>
      <c r="BHK7" s="42" t="s">
        <v>6</v>
      </c>
      <c r="BHL7" s="41" t="s">
        <v>1</v>
      </c>
      <c r="BHM7" s="42" t="s">
        <v>83</v>
      </c>
      <c r="BHN7" s="42" t="s">
        <v>84</v>
      </c>
      <c r="BHO7" s="44" t="s">
        <v>1</v>
      </c>
      <c r="BHP7" s="42" t="s">
        <v>5</v>
      </c>
      <c r="BHQ7" s="41" t="s">
        <v>1</v>
      </c>
      <c r="BHR7" s="42" t="s">
        <v>6</v>
      </c>
      <c r="BHS7" s="41" t="s">
        <v>1</v>
      </c>
      <c r="BHT7" s="42" t="s">
        <v>83</v>
      </c>
      <c r="BHU7" s="42" t="s">
        <v>84</v>
      </c>
      <c r="BHV7" s="44" t="s">
        <v>1</v>
      </c>
      <c r="BHW7" s="42" t="s">
        <v>5</v>
      </c>
      <c r="BHX7" s="41" t="s">
        <v>1</v>
      </c>
      <c r="BHY7" s="42" t="s">
        <v>6</v>
      </c>
      <c r="BHZ7" s="41" t="s">
        <v>1</v>
      </c>
      <c r="BIA7" s="42" t="s">
        <v>83</v>
      </c>
      <c r="BIB7" s="42" t="s">
        <v>84</v>
      </c>
      <c r="BIC7" s="44" t="s">
        <v>1</v>
      </c>
      <c r="BID7" s="42" t="s">
        <v>5</v>
      </c>
      <c r="BIE7" s="41" t="s">
        <v>1</v>
      </c>
      <c r="BIF7" s="42" t="s">
        <v>6</v>
      </c>
      <c r="BIG7" s="41" t="s">
        <v>1</v>
      </c>
      <c r="BIH7" s="42" t="s">
        <v>83</v>
      </c>
      <c r="BII7" s="42" t="s">
        <v>84</v>
      </c>
      <c r="BIJ7" s="44" t="s">
        <v>1</v>
      </c>
      <c r="BIK7" s="42" t="s">
        <v>5</v>
      </c>
      <c r="BIL7" s="41" t="s">
        <v>1</v>
      </c>
      <c r="BIM7" s="42" t="s">
        <v>6</v>
      </c>
      <c r="BIN7" s="41" t="s">
        <v>1</v>
      </c>
      <c r="BIO7" s="42" t="s">
        <v>83</v>
      </c>
      <c r="BIP7" s="42" t="s">
        <v>84</v>
      </c>
      <c r="BIQ7" s="44" t="s">
        <v>1</v>
      </c>
      <c r="BIR7" s="42" t="s">
        <v>5</v>
      </c>
      <c r="BIS7" s="41" t="s">
        <v>1</v>
      </c>
      <c r="BIT7" s="42" t="s">
        <v>6</v>
      </c>
      <c r="BIU7" s="41" t="s">
        <v>1</v>
      </c>
      <c r="BIV7" s="42" t="s">
        <v>83</v>
      </c>
      <c r="BIW7" s="42" t="s">
        <v>84</v>
      </c>
      <c r="BIX7" s="44" t="s">
        <v>1</v>
      </c>
      <c r="BIY7" s="42" t="s">
        <v>5</v>
      </c>
      <c r="BIZ7" s="41" t="s">
        <v>1</v>
      </c>
      <c r="BJA7" s="42" t="s">
        <v>6</v>
      </c>
      <c r="BJB7" s="41" t="s">
        <v>1</v>
      </c>
      <c r="BJC7" s="42" t="s">
        <v>83</v>
      </c>
      <c r="BJD7" s="42" t="s">
        <v>84</v>
      </c>
      <c r="BJE7" s="44" t="s">
        <v>1</v>
      </c>
      <c r="BJF7" s="42" t="s">
        <v>5</v>
      </c>
      <c r="BJG7" s="41" t="s">
        <v>1</v>
      </c>
      <c r="BJH7" s="42" t="s">
        <v>6</v>
      </c>
      <c r="BJI7" s="41" t="s">
        <v>1</v>
      </c>
      <c r="BJJ7" s="42" t="s">
        <v>83</v>
      </c>
      <c r="BJK7" s="42" t="s">
        <v>84</v>
      </c>
      <c r="BJL7" s="44" t="s">
        <v>1</v>
      </c>
      <c r="BJM7" s="42" t="s">
        <v>5</v>
      </c>
      <c r="BJN7" s="41" t="s">
        <v>1</v>
      </c>
      <c r="BJO7" s="42" t="s">
        <v>6</v>
      </c>
      <c r="BJP7" s="41" t="s">
        <v>1</v>
      </c>
      <c r="BJQ7" s="42" t="s">
        <v>83</v>
      </c>
      <c r="BJR7" s="42" t="s">
        <v>84</v>
      </c>
      <c r="BJS7" s="44" t="s">
        <v>1</v>
      </c>
      <c r="BJT7" s="42" t="s">
        <v>5</v>
      </c>
      <c r="BJU7" s="41" t="s">
        <v>1</v>
      </c>
      <c r="BJV7" s="42" t="s">
        <v>6</v>
      </c>
      <c r="BJW7" s="41" t="s">
        <v>1</v>
      </c>
      <c r="BJX7" s="42" t="s">
        <v>83</v>
      </c>
      <c r="BJY7" s="42" t="s">
        <v>84</v>
      </c>
      <c r="BJZ7" s="44" t="s">
        <v>1</v>
      </c>
      <c r="BKA7" s="42" t="s">
        <v>5</v>
      </c>
      <c r="BKB7" s="41" t="s">
        <v>1</v>
      </c>
      <c r="BKC7" s="42" t="s">
        <v>6</v>
      </c>
      <c r="BKD7" s="41" t="s">
        <v>1</v>
      </c>
      <c r="BKE7" s="42" t="s">
        <v>83</v>
      </c>
      <c r="BKF7" s="42" t="s">
        <v>84</v>
      </c>
      <c r="BKG7" s="44" t="s">
        <v>1</v>
      </c>
      <c r="BKH7" s="42" t="s">
        <v>5</v>
      </c>
      <c r="BKI7" s="41" t="s">
        <v>1</v>
      </c>
      <c r="BKJ7" s="42" t="s">
        <v>6</v>
      </c>
      <c r="BKK7" s="41" t="s">
        <v>1</v>
      </c>
      <c r="BKL7" s="42" t="s">
        <v>83</v>
      </c>
      <c r="BKM7" s="42" t="s">
        <v>84</v>
      </c>
      <c r="BKN7" s="44" t="s">
        <v>1</v>
      </c>
      <c r="BKO7" s="42" t="s">
        <v>5</v>
      </c>
      <c r="BKP7" s="41" t="s">
        <v>1</v>
      </c>
      <c r="BKQ7" s="42" t="s">
        <v>6</v>
      </c>
      <c r="BKR7" s="41" t="s">
        <v>1</v>
      </c>
      <c r="BKS7" s="42" t="s">
        <v>83</v>
      </c>
      <c r="BKT7" s="42" t="s">
        <v>84</v>
      </c>
      <c r="BKU7" s="44" t="s">
        <v>1</v>
      </c>
      <c r="BKV7" s="42" t="s">
        <v>5</v>
      </c>
      <c r="BKW7" s="41" t="s">
        <v>1</v>
      </c>
      <c r="BKX7" s="42" t="s">
        <v>6</v>
      </c>
      <c r="BKY7" s="41" t="s">
        <v>1</v>
      </c>
      <c r="BKZ7" s="42" t="s">
        <v>83</v>
      </c>
      <c r="BLA7" s="42" t="s">
        <v>84</v>
      </c>
      <c r="BLB7" s="44" t="s">
        <v>1</v>
      </c>
      <c r="BLC7" s="42" t="s">
        <v>5</v>
      </c>
      <c r="BLD7" s="41" t="s">
        <v>1</v>
      </c>
      <c r="BLE7" s="42" t="s">
        <v>6</v>
      </c>
      <c r="BLF7" s="41" t="s">
        <v>1</v>
      </c>
      <c r="BLG7" s="42" t="s">
        <v>83</v>
      </c>
      <c r="BLH7" s="42" t="s">
        <v>84</v>
      </c>
      <c r="BLI7" s="44" t="s">
        <v>1</v>
      </c>
      <c r="BLJ7" s="42" t="s">
        <v>5</v>
      </c>
      <c r="BLK7" s="41" t="s">
        <v>1</v>
      </c>
      <c r="BLL7" s="42" t="s">
        <v>6</v>
      </c>
      <c r="BLM7" s="41" t="s">
        <v>1</v>
      </c>
      <c r="BLN7" s="42" t="s">
        <v>83</v>
      </c>
      <c r="BLO7" s="42" t="s">
        <v>84</v>
      </c>
      <c r="BLP7" s="44" t="s">
        <v>1</v>
      </c>
      <c r="BLQ7" s="42" t="s">
        <v>5</v>
      </c>
      <c r="BLR7" s="41" t="s">
        <v>1</v>
      </c>
      <c r="BLS7" s="42" t="s">
        <v>6</v>
      </c>
      <c r="BLT7" s="41" t="s">
        <v>1</v>
      </c>
      <c r="BLU7" s="42" t="s">
        <v>83</v>
      </c>
      <c r="BLV7" s="42" t="s">
        <v>84</v>
      </c>
      <c r="BLW7" s="44" t="s">
        <v>1</v>
      </c>
      <c r="BLX7" s="42" t="s">
        <v>5</v>
      </c>
      <c r="BLY7" s="41" t="s">
        <v>1</v>
      </c>
      <c r="BLZ7" s="42" t="s">
        <v>6</v>
      </c>
      <c r="BMA7" s="41" t="s">
        <v>1</v>
      </c>
      <c r="BMB7" s="42" t="s">
        <v>83</v>
      </c>
      <c r="BMC7" s="42" t="s">
        <v>84</v>
      </c>
      <c r="BMD7" s="44" t="s">
        <v>1</v>
      </c>
      <c r="BME7" s="42" t="s">
        <v>5</v>
      </c>
      <c r="BMF7" s="41" t="s">
        <v>1</v>
      </c>
      <c r="BMG7" s="42" t="s">
        <v>6</v>
      </c>
      <c r="BMH7" s="41" t="s">
        <v>1</v>
      </c>
      <c r="BMI7" s="42" t="s">
        <v>83</v>
      </c>
      <c r="BMJ7" s="42" t="s">
        <v>84</v>
      </c>
      <c r="BMK7" s="44" t="s">
        <v>1</v>
      </c>
      <c r="BML7" s="42" t="s">
        <v>5</v>
      </c>
      <c r="BMM7" s="41" t="s">
        <v>1</v>
      </c>
      <c r="BMN7" s="42" t="s">
        <v>6</v>
      </c>
      <c r="BMO7" s="41" t="s">
        <v>1</v>
      </c>
      <c r="BMP7" s="42" t="s">
        <v>83</v>
      </c>
      <c r="BMQ7" s="42" t="s">
        <v>84</v>
      </c>
      <c r="BMR7" s="44" t="s">
        <v>1</v>
      </c>
      <c r="BMS7" s="42" t="s">
        <v>5</v>
      </c>
      <c r="BMT7" s="41" t="s">
        <v>1</v>
      </c>
      <c r="BMU7" s="42" t="s">
        <v>6</v>
      </c>
      <c r="BMV7" s="41" t="s">
        <v>1</v>
      </c>
      <c r="BMW7" s="42" t="s">
        <v>83</v>
      </c>
      <c r="BMX7" s="42" t="s">
        <v>84</v>
      </c>
      <c r="BMY7" s="44" t="s">
        <v>1</v>
      </c>
      <c r="BMZ7" s="42" t="s">
        <v>5</v>
      </c>
      <c r="BNA7" s="41" t="s">
        <v>1</v>
      </c>
      <c r="BNB7" s="42" t="s">
        <v>6</v>
      </c>
      <c r="BNC7" s="41" t="s">
        <v>1</v>
      </c>
      <c r="BND7" s="42" t="s">
        <v>83</v>
      </c>
      <c r="BNE7" s="42" t="s">
        <v>84</v>
      </c>
      <c r="BNF7" s="44" t="s">
        <v>1</v>
      </c>
      <c r="BNG7" s="42" t="s">
        <v>5</v>
      </c>
      <c r="BNH7" s="41" t="s">
        <v>1</v>
      </c>
      <c r="BNI7" s="42" t="s">
        <v>6</v>
      </c>
      <c r="BNJ7" s="41" t="s">
        <v>1</v>
      </c>
      <c r="BNK7" s="42" t="s">
        <v>83</v>
      </c>
      <c r="BNL7" s="42" t="s">
        <v>84</v>
      </c>
      <c r="BNM7" s="44" t="s">
        <v>1</v>
      </c>
      <c r="BNN7" s="42" t="s">
        <v>5</v>
      </c>
      <c r="BNO7" s="41" t="s">
        <v>1</v>
      </c>
      <c r="BNP7" s="42" t="s">
        <v>6</v>
      </c>
      <c r="BNQ7" s="41" t="s">
        <v>1</v>
      </c>
      <c r="BNR7" s="42" t="s">
        <v>3</v>
      </c>
      <c r="BNS7" s="42" t="s">
        <v>2</v>
      </c>
      <c r="BNT7" s="44" t="s">
        <v>1</v>
      </c>
      <c r="BNU7" s="42" t="s">
        <v>5</v>
      </c>
      <c r="BNV7" s="41" t="s">
        <v>1</v>
      </c>
      <c r="BNW7" s="42" t="s">
        <v>6</v>
      </c>
      <c r="BNX7" s="41" t="s">
        <v>1</v>
      </c>
      <c r="BNY7" s="42" t="s">
        <v>3</v>
      </c>
      <c r="BNZ7" s="42" t="s">
        <v>2</v>
      </c>
      <c r="BOA7" s="44" t="s">
        <v>1</v>
      </c>
      <c r="BOB7" s="42" t="s">
        <v>5</v>
      </c>
      <c r="BOC7" s="41" t="s">
        <v>1</v>
      </c>
      <c r="BOD7" s="42" t="s">
        <v>6</v>
      </c>
      <c r="BOE7" s="41" t="s">
        <v>1</v>
      </c>
      <c r="BOF7" s="42" t="s">
        <v>3</v>
      </c>
      <c r="BOG7" s="42" t="s">
        <v>2</v>
      </c>
      <c r="BOH7" s="44" t="s">
        <v>1</v>
      </c>
      <c r="BOI7" s="42" t="s">
        <v>5</v>
      </c>
      <c r="BOJ7" s="41" t="s">
        <v>1</v>
      </c>
      <c r="BOK7" s="42" t="s">
        <v>6</v>
      </c>
      <c r="BOL7" s="41" t="s">
        <v>1</v>
      </c>
      <c r="BOM7" s="42" t="s">
        <v>3</v>
      </c>
      <c r="BON7" s="42" t="s">
        <v>2</v>
      </c>
      <c r="BOO7" s="44" t="s">
        <v>1</v>
      </c>
      <c r="BOP7" s="42" t="s">
        <v>5</v>
      </c>
      <c r="BOQ7" s="41" t="s">
        <v>1</v>
      </c>
      <c r="BOR7" s="42" t="s">
        <v>6</v>
      </c>
      <c r="BOS7" s="41" t="s">
        <v>1</v>
      </c>
      <c r="BOT7" s="42" t="s">
        <v>3</v>
      </c>
      <c r="BOU7" s="42" t="s">
        <v>2</v>
      </c>
      <c r="BOV7" s="44" t="s">
        <v>1</v>
      </c>
      <c r="BOW7" s="42" t="s">
        <v>5</v>
      </c>
      <c r="BOX7" s="41" t="s">
        <v>1</v>
      </c>
      <c r="BOY7" s="42" t="s">
        <v>6</v>
      </c>
      <c r="BOZ7" s="41" t="s">
        <v>1</v>
      </c>
      <c r="BPA7" s="42" t="s">
        <v>3</v>
      </c>
      <c r="BPB7" s="42" t="s">
        <v>2</v>
      </c>
      <c r="BPC7" s="44" t="s">
        <v>1</v>
      </c>
      <c r="BPD7" s="42" t="s">
        <v>5</v>
      </c>
      <c r="BPE7" s="41" t="s">
        <v>1</v>
      </c>
      <c r="BPF7" s="42" t="s">
        <v>6</v>
      </c>
      <c r="BPG7" s="41" t="s">
        <v>1</v>
      </c>
      <c r="BPH7" s="42" t="s">
        <v>3</v>
      </c>
      <c r="BPI7" s="42" t="s">
        <v>2</v>
      </c>
      <c r="BPJ7" s="44" t="s">
        <v>1</v>
      </c>
      <c r="BPK7" s="42" t="s">
        <v>5</v>
      </c>
      <c r="BPL7" s="41" t="s">
        <v>1</v>
      </c>
      <c r="BPM7" s="42" t="s">
        <v>6</v>
      </c>
      <c r="BPN7" s="41" t="s">
        <v>1</v>
      </c>
      <c r="BPO7" s="42" t="s">
        <v>3</v>
      </c>
      <c r="BPP7" s="42" t="s">
        <v>2</v>
      </c>
      <c r="BPQ7" s="44" t="s">
        <v>1</v>
      </c>
      <c r="BPR7" s="42" t="s">
        <v>5</v>
      </c>
      <c r="BPS7" s="41" t="s">
        <v>1</v>
      </c>
      <c r="BPT7" s="42" t="s">
        <v>6</v>
      </c>
      <c r="BPU7" s="41" t="s">
        <v>1</v>
      </c>
      <c r="BPV7" s="42" t="s">
        <v>3</v>
      </c>
      <c r="BPW7" s="42" t="s">
        <v>2</v>
      </c>
      <c r="BPX7" s="44" t="s">
        <v>1</v>
      </c>
      <c r="BPY7" s="42" t="s">
        <v>5</v>
      </c>
      <c r="BPZ7" s="41" t="s">
        <v>1</v>
      </c>
      <c r="BQA7" s="42" t="s">
        <v>6</v>
      </c>
      <c r="BQB7" s="41" t="s">
        <v>1</v>
      </c>
      <c r="BQC7" s="42" t="s">
        <v>3</v>
      </c>
      <c r="BQD7" s="42" t="s">
        <v>2</v>
      </c>
      <c r="BQE7" s="44" t="s">
        <v>1</v>
      </c>
      <c r="BQF7" s="42" t="s">
        <v>5</v>
      </c>
      <c r="BQG7" s="41" t="s">
        <v>1</v>
      </c>
      <c r="BQH7" s="42" t="s">
        <v>6</v>
      </c>
      <c r="BQI7" s="41" t="s">
        <v>1</v>
      </c>
      <c r="BQJ7" s="42" t="s">
        <v>3</v>
      </c>
      <c r="BQK7" s="42" t="s">
        <v>2</v>
      </c>
      <c r="BQL7" s="44" t="s">
        <v>1</v>
      </c>
      <c r="BQM7" s="42" t="s">
        <v>5</v>
      </c>
      <c r="BQN7" s="41" t="s">
        <v>1</v>
      </c>
      <c r="BQO7" s="42" t="s">
        <v>6</v>
      </c>
      <c r="BQP7" s="41" t="s">
        <v>1</v>
      </c>
      <c r="BQQ7" s="42" t="s">
        <v>3</v>
      </c>
      <c r="BQR7" s="42" t="s">
        <v>2</v>
      </c>
      <c r="BQS7" s="44" t="s">
        <v>1</v>
      </c>
      <c r="BQT7" s="42" t="s">
        <v>5</v>
      </c>
      <c r="BQU7" s="41" t="s">
        <v>1</v>
      </c>
      <c r="BQV7" s="42" t="s">
        <v>6</v>
      </c>
      <c r="BQW7" s="41" t="s">
        <v>1</v>
      </c>
      <c r="BQX7" s="42" t="s">
        <v>3</v>
      </c>
      <c r="BQY7" s="42" t="s">
        <v>2</v>
      </c>
      <c r="BQZ7" s="44" t="s">
        <v>1</v>
      </c>
      <c r="BRA7" s="42" t="s">
        <v>5</v>
      </c>
      <c r="BRB7" s="41" t="s">
        <v>1</v>
      </c>
      <c r="BRC7" s="42" t="s">
        <v>6</v>
      </c>
      <c r="BRD7" s="41" t="s">
        <v>1</v>
      </c>
      <c r="BRE7" s="42" t="s">
        <v>3</v>
      </c>
      <c r="BRF7" s="42" t="s">
        <v>2</v>
      </c>
      <c r="BRG7" s="44" t="s">
        <v>1</v>
      </c>
      <c r="BRH7" s="42" t="s">
        <v>5</v>
      </c>
      <c r="BRI7" s="41" t="s">
        <v>1</v>
      </c>
      <c r="BRJ7" s="42" t="s">
        <v>6</v>
      </c>
      <c r="BRK7" s="41" t="s">
        <v>1</v>
      </c>
      <c r="BRL7" s="42" t="s">
        <v>3</v>
      </c>
      <c r="BRM7" s="42" t="s">
        <v>2</v>
      </c>
      <c r="BRN7" s="44" t="s">
        <v>1</v>
      </c>
      <c r="BRO7" s="42" t="s">
        <v>5</v>
      </c>
      <c r="BRP7" s="41" t="s">
        <v>1</v>
      </c>
      <c r="BRQ7" s="42" t="s">
        <v>6</v>
      </c>
      <c r="BRR7" s="41" t="s">
        <v>1</v>
      </c>
      <c r="BRS7" s="42" t="s">
        <v>3</v>
      </c>
      <c r="BRT7" s="42" t="s">
        <v>2</v>
      </c>
      <c r="BRU7" s="44" t="s">
        <v>1</v>
      </c>
      <c r="BRV7" s="42" t="s">
        <v>5</v>
      </c>
      <c r="BRW7" s="41" t="s">
        <v>1</v>
      </c>
      <c r="BRX7" s="42" t="s">
        <v>6</v>
      </c>
      <c r="BRY7" s="41" t="s">
        <v>1</v>
      </c>
      <c r="BRZ7" s="42" t="s">
        <v>3</v>
      </c>
      <c r="BSA7" s="42" t="s">
        <v>2</v>
      </c>
      <c r="BSB7" s="44" t="s">
        <v>1</v>
      </c>
      <c r="BSC7" s="42" t="s">
        <v>5</v>
      </c>
      <c r="BSD7" s="41" t="s">
        <v>1</v>
      </c>
      <c r="BSE7" s="42" t="s">
        <v>6</v>
      </c>
      <c r="BSF7" s="41" t="s">
        <v>1</v>
      </c>
      <c r="BSG7" s="42" t="s">
        <v>3</v>
      </c>
      <c r="BSH7" s="42" t="s">
        <v>2</v>
      </c>
      <c r="BSI7" s="44" t="s">
        <v>1</v>
      </c>
      <c r="BSJ7" s="42" t="s">
        <v>5</v>
      </c>
      <c r="BSK7" s="41" t="s">
        <v>1</v>
      </c>
      <c r="BSL7" s="42" t="s">
        <v>6</v>
      </c>
      <c r="BSM7" s="41" t="s">
        <v>1</v>
      </c>
      <c r="BSN7" s="42" t="s">
        <v>3</v>
      </c>
      <c r="BSO7" s="42" t="s">
        <v>2</v>
      </c>
      <c r="BSP7" s="44" t="s">
        <v>1</v>
      </c>
      <c r="BSQ7" s="42" t="s">
        <v>5</v>
      </c>
      <c r="BSR7" s="41" t="s">
        <v>1</v>
      </c>
      <c r="BSS7" s="42" t="s">
        <v>6</v>
      </c>
      <c r="BST7" s="41" t="s">
        <v>1</v>
      </c>
      <c r="BSU7" s="42" t="s">
        <v>3</v>
      </c>
      <c r="BSV7" s="42" t="s">
        <v>2</v>
      </c>
      <c r="BSW7" s="44" t="s">
        <v>1</v>
      </c>
      <c r="BSX7" s="42" t="s">
        <v>5</v>
      </c>
      <c r="BSY7" s="41" t="s">
        <v>1</v>
      </c>
      <c r="BSZ7" s="42" t="s">
        <v>6</v>
      </c>
      <c r="BTA7" s="41" t="s">
        <v>1</v>
      </c>
      <c r="BTB7" s="42" t="s">
        <v>3</v>
      </c>
      <c r="BTC7" s="42" t="s">
        <v>2</v>
      </c>
      <c r="BTD7" s="44" t="s">
        <v>1</v>
      </c>
      <c r="BTE7" s="42" t="s">
        <v>5</v>
      </c>
      <c r="BTF7" s="41" t="s">
        <v>1</v>
      </c>
      <c r="BTG7" s="42" t="s">
        <v>6</v>
      </c>
      <c r="BTH7" s="41" t="s">
        <v>1</v>
      </c>
      <c r="BTI7" s="42" t="s">
        <v>3</v>
      </c>
      <c r="BTJ7" s="42" t="s">
        <v>2</v>
      </c>
      <c r="BTK7" s="44" t="s">
        <v>1</v>
      </c>
      <c r="BTL7" s="42" t="s">
        <v>5</v>
      </c>
      <c r="BTM7" s="41" t="s">
        <v>1</v>
      </c>
      <c r="BTN7" s="42" t="s">
        <v>6</v>
      </c>
      <c r="BTO7" s="41" t="s">
        <v>1</v>
      </c>
      <c r="BTP7" s="42" t="s">
        <v>3</v>
      </c>
      <c r="BTQ7" s="42" t="s">
        <v>2</v>
      </c>
      <c r="BTR7" s="44" t="s">
        <v>1</v>
      </c>
      <c r="BTS7" s="42" t="s">
        <v>5</v>
      </c>
      <c r="BTT7" s="41" t="s">
        <v>1</v>
      </c>
      <c r="BTU7" s="42" t="s">
        <v>6</v>
      </c>
      <c r="BTV7" s="41" t="s">
        <v>1</v>
      </c>
      <c r="BTW7" s="42" t="s">
        <v>3</v>
      </c>
      <c r="BTX7" s="42" t="s">
        <v>2</v>
      </c>
      <c r="BTY7" s="44" t="s">
        <v>1</v>
      </c>
      <c r="BTZ7" s="42" t="s">
        <v>5</v>
      </c>
      <c r="BUA7" s="41" t="s">
        <v>1</v>
      </c>
      <c r="BUB7" s="42" t="s">
        <v>6</v>
      </c>
      <c r="BUC7" s="41" t="s">
        <v>1</v>
      </c>
      <c r="BUD7" s="42" t="s">
        <v>3</v>
      </c>
      <c r="BUE7" s="42" t="s">
        <v>2</v>
      </c>
      <c r="BUF7" s="44" t="s">
        <v>1</v>
      </c>
      <c r="BUG7" s="42" t="s">
        <v>5</v>
      </c>
      <c r="BUH7" s="41" t="s">
        <v>1</v>
      </c>
      <c r="BUI7" s="42" t="s">
        <v>6</v>
      </c>
      <c r="BUJ7" s="41" t="s">
        <v>1</v>
      </c>
      <c r="BUK7" s="42" t="s">
        <v>3</v>
      </c>
      <c r="BUL7" s="42" t="s">
        <v>2</v>
      </c>
      <c r="BUM7" s="44" t="s">
        <v>1</v>
      </c>
      <c r="BUN7" s="42" t="s">
        <v>5</v>
      </c>
      <c r="BUO7" s="41" t="s">
        <v>1</v>
      </c>
      <c r="BUP7" s="42" t="s">
        <v>6</v>
      </c>
      <c r="BUQ7" s="41" t="s">
        <v>1</v>
      </c>
      <c r="BUR7" s="42" t="s">
        <v>3</v>
      </c>
      <c r="BUS7" s="42" t="s">
        <v>2</v>
      </c>
      <c r="BUT7" s="44" t="s">
        <v>1</v>
      </c>
      <c r="BUU7" s="42" t="s">
        <v>5</v>
      </c>
      <c r="BUV7" s="41" t="s">
        <v>1</v>
      </c>
      <c r="BUW7" s="42" t="s">
        <v>6</v>
      </c>
      <c r="BUX7" s="41" t="s">
        <v>1</v>
      </c>
      <c r="BUY7" s="42" t="s">
        <v>3</v>
      </c>
      <c r="BUZ7" s="42" t="s">
        <v>2</v>
      </c>
      <c r="BVA7" s="44" t="s">
        <v>1</v>
      </c>
      <c r="BVB7" s="42" t="s">
        <v>5</v>
      </c>
      <c r="BVC7" s="41" t="s">
        <v>1</v>
      </c>
      <c r="BVD7" s="42" t="s">
        <v>6</v>
      </c>
      <c r="BVE7" s="41" t="s">
        <v>1</v>
      </c>
      <c r="BVF7" s="42" t="s">
        <v>3</v>
      </c>
      <c r="BVG7" s="42" t="s">
        <v>2</v>
      </c>
      <c r="BVH7" s="44" t="s">
        <v>1</v>
      </c>
      <c r="BVI7" s="42" t="s">
        <v>5</v>
      </c>
      <c r="BVJ7" s="41" t="s">
        <v>1</v>
      </c>
      <c r="BVK7" s="42" t="s">
        <v>6</v>
      </c>
      <c r="BVL7" s="41" t="s">
        <v>1</v>
      </c>
      <c r="BVM7" s="42" t="s">
        <v>3</v>
      </c>
      <c r="BVN7" s="42" t="s">
        <v>2</v>
      </c>
      <c r="BVO7" s="44" t="s">
        <v>1</v>
      </c>
      <c r="BVP7" s="42" t="s">
        <v>5</v>
      </c>
      <c r="BVQ7" s="41" t="s">
        <v>1</v>
      </c>
      <c r="BVR7" s="42" t="s">
        <v>6</v>
      </c>
      <c r="BVS7" s="41" t="s">
        <v>1</v>
      </c>
      <c r="BVT7" s="42" t="s">
        <v>3</v>
      </c>
      <c r="BVU7" s="42" t="s">
        <v>2</v>
      </c>
      <c r="BVV7" s="44" t="s">
        <v>1</v>
      </c>
      <c r="BVW7" s="42" t="s">
        <v>5</v>
      </c>
      <c r="BVX7" s="41" t="s">
        <v>1</v>
      </c>
      <c r="BVY7" s="42" t="s">
        <v>6</v>
      </c>
      <c r="BVZ7" s="41" t="s">
        <v>1</v>
      </c>
      <c r="BWA7" s="42" t="s">
        <v>3</v>
      </c>
      <c r="BWB7" s="42" t="s">
        <v>2</v>
      </c>
      <c r="BWC7" s="44" t="s">
        <v>1</v>
      </c>
      <c r="BWD7" s="42" t="s">
        <v>5</v>
      </c>
      <c r="BWE7" s="41" t="s">
        <v>1</v>
      </c>
      <c r="BWF7" s="42" t="s">
        <v>6</v>
      </c>
      <c r="BWG7" s="41" t="s">
        <v>1</v>
      </c>
      <c r="BWH7" s="42" t="s">
        <v>3</v>
      </c>
      <c r="BWI7" s="42" t="s">
        <v>2</v>
      </c>
      <c r="BWJ7" s="44" t="s">
        <v>1</v>
      </c>
      <c r="BWK7" s="42" t="s">
        <v>5</v>
      </c>
      <c r="BWL7" s="41" t="s">
        <v>1</v>
      </c>
      <c r="BWM7" s="42" t="s">
        <v>6</v>
      </c>
      <c r="BWN7" s="41" t="s">
        <v>1</v>
      </c>
      <c r="BWO7" s="42" t="s">
        <v>3</v>
      </c>
      <c r="BWP7" s="42" t="s">
        <v>2</v>
      </c>
      <c r="BWQ7" s="44" t="s">
        <v>1</v>
      </c>
      <c r="BWR7" s="42" t="s">
        <v>5</v>
      </c>
      <c r="BWS7" s="41" t="s">
        <v>1</v>
      </c>
      <c r="BWT7" s="42" t="s">
        <v>6</v>
      </c>
      <c r="BWU7" s="41" t="s">
        <v>1</v>
      </c>
      <c r="BWV7" s="42" t="s">
        <v>3</v>
      </c>
      <c r="BWW7" s="42" t="s">
        <v>2</v>
      </c>
      <c r="BWX7" s="44" t="s">
        <v>1</v>
      </c>
      <c r="BWY7" s="42" t="s">
        <v>5</v>
      </c>
      <c r="BWZ7" s="41" t="s">
        <v>1</v>
      </c>
      <c r="BXA7" s="42" t="s">
        <v>6</v>
      </c>
      <c r="BXB7" s="41" t="s">
        <v>1</v>
      </c>
      <c r="BXC7" s="42" t="s">
        <v>3</v>
      </c>
      <c r="BXD7" s="42" t="s">
        <v>2</v>
      </c>
      <c r="BXE7" s="44" t="s">
        <v>1</v>
      </c>
      <c r="BXF7" s="42" t="s">
        <v>5</v>
      </c>
      <c r="BXG7" s="41" t="s">
        <v>1</v>
      </c>
      <c r="BXH7" s="42" t="s">
        <v>6</v>
      </c>
      <c r="BXI7" s="41" t="s">
        <v>1</v>
      </c>
      <c r="BXJ7" s="42" t="s">
        <v>3</v>
      </c>
      <c r="BXK7" s="42" t="s">
        <v>2</v>
      </c>
      <c r="BXL7" s="44" t="s">
        <v>1</v>
      </c>
      <c r="BXM7" s="42" t="s">
        <v>5</v>
      </c>
      <c r="BXN7" s="41" t="s">
        <v>1</v>
      </c>
      <c r="BXO7" s="42" t="s">
        <v>6</v>
      </c>
      <c r="BXP7" s="41" t="s">
        <v>1</v>
      </c>
      <c r="BXQ7" s="42" t="s">
        <v>3</v>
      </c>
      <c r="BXR7" s="42" t="s">
        <v>2</v>
      </c>
      <c r="BXS7" s="44" t="s">
        <v>1</v>
      </c>
      <c r="BXT7" s="42" t="s">
        <v>5</v>
      </c>
      <c r="BXU7" s="41" t="s">
        <v>1</v>
      </c>
      <c r="BXV7" s="42" t="s">
        <v>6</v>
      </c>
      <c r="BXW7" s="41" t="s">
        <v>1</v>
      </c>
      <c r="BXX7" s="42" t="s">
        <v>3</v>
      </c>
      <c r="BXY7" s="42" t="s">
        <v>2</v>
      </c>
      <c r="BXZ7" s="44" t="s">
        <v>1</v>
      </c>
      <c r="BYA7" s="42" t="s">
        <v>5</v>
      </c>
      <c r="BYB7" s="41" t="s">
        <v>1</v>
      </c>
      <c r="BYC7" s="42" t="s">
        <v>6</v>
      </c>
      <c r="BYD7" s="41" t="s">
        <v>1</v>
      </c>
      <c r="BYE7" s="42" t="s">
        <v>3</v>
      </c>
      <c r="BYF7" s="42" t="s">
        <v>2</v>
      </c>
      <c r="BYG7" s="44" t="s">
        <v>1</v>
      </c>
      <c r="BYH7" s="42" t="s">
        <v>5</v>
      </c>
      <c r="BYI7" s="41" t="s">
        <v>1</v>
      </c>
      <c r="BYJ7" s="42" t="s">
        <v>6</v>
      </c>
      <c r="BYK7" s="41" t="s">
        <v>1</v>
      </c>
      <c r="BYL7" s="42" t="s">
        <v>3</v>
      </c>
      <c r="BYM7" s="42" t="s">
        <v>2</v>
      </c>
      <c r="BYN7" s="44" t="s">
        <v>1</v>
      </c>
      <c r="BYO7" s="42" t="s">
        <v>5</v>
      </c>
      <c r="BYP7" s="41" t="s">
        <v>1</v>
      </c>
      <c r="BYQ7" s="42" t="s">
        <v>6</v>
      </c>
      <c r="BYR7" s="41" t="s">
        <v>1</v>
      </c>
      <c r="BYS7" s="42" t="s">
        <v>3</v>
      </c>
      <c r="BYT7" s="42" t="s">
        <v>2</v>
      </c>
      <c r="BYU7" s="44" t="s">
        <v>1</v>
      </c>
      <c r="BYV7" s="42" t="s">
        <v>5</v>
      </c>
      <c r="BYW7" s="41" t="s">
        <v>1</v>
      </c>
      <c r="BYX7" s="42" t="s">
        <v>6</v>
      </c>
      <c r="BYY7" s="41" t="s">
        <v>1</v>
      </c>
      <c r="BYZ7" s="42" t="s">
        <v>3</v>
      </c>
      <c r="BZA7" s="42" t="s">
        <v>2</v>
      </c>
      <c r="BZB7" s="44" t="s">
        <v>1</v>
      </c>
      <c r="BZC7" s="42" t="s">
        <v>5</v>
      </c>
      <c r="BZD7" s="41" t="s">
        <v>1</v>
      </c>
      <c r="BZE7" s="42" t="s">
        <v>6</v>
      </c>
      <c r="BZF7" s="41" t="s">
        <v>1</v>
      </c>
      <c r="BZG7" s="42" t="s">
        <v>3</v>
      </c>
      <c r="BZH7" s="42" t="s">
        <v>2</v>
      </c>
      <c r="BZI7" s="44" t="s">
        <v>1</v>
      </c>
      <c r="BZJ7" s="42" t="s">
        <v>5</v>
      </c>
      <c r="BZK7" s="41" t="s">
        <v>1</v>
      </c>
      <c r="BZL7" s="42" t="s">
        <v>6</v>
      </c>
      <c r="BZM7" s="41" t="s">
        <v>1</v>
      </c>
      <c r="BZN7" s="42" t="s">
        <v>3</v>
      </c>
      <c r="BZO7" s="42" t="s">
        <v>2</v>
      </c>
      <c r="BZP7" s="44" t="s">
        <v>1</v>
      </c>
      <c r="BZQ7" s="42" t="s">
        <v>5</v>
      </c>
      <c r="BZR7" s="41" t="s">
        <v>1</v>
      </c>
      <c r="BZS7" s="42" t="s">
        <v>6</v>
      </c>
      <c r="BZT7" s="41" t="s">
        <v>1</v>
      </c>
      <c r="BZU7" s="42" t="s">
        <v>3</v>
      </c>
      <c r="BZV7" s="42" t="s">
        <v>2</v>
      </c>
      <c r="BZW7" s="44" t="s">
        <v>1</v>
      </c>
      <c r="BZX7" s="42" t="s">
        <v>5</v>
      </c>
      <c r="BZY7" s="41" t="s">
        <v>1</v>
      </c>
      <c r="BZZ7" s="42" t="s">
        <v>6</v>
      </c>
      <c r="CAA7" s="41" t="s">
        <v>1</v>
      </c>
      <c r="CAB7" s="42" t="s">
        <v>3</v>
      </c>
      <c r="CAC7" s="42" t="s">
        <v>2</v>
      </c>
      <c r="CAD7" s="44" t="s">
        <v>1</v>
      </c>
      <c r="CAE7" s="42" t="s">
        <v>5</v>
      </c>
      <c r="CAF7" s="41" t="s">
        <v>1</v>
      </c>
      <c r="CAG7" s="42" t="s">
        <v>6</v>
      </c>
      <c r="CAH7" s="41" t="s">
        <v>1</v>
      </c>
      <c r="CAI7" s="42" t="s">
        <v>3</v>
      </c>
      <c r="CAJ7" s="42" t="s">
        <v>2</v>
      </c>
      <c r="CAK7" s="44" t="s">
        <v>1</v>
      </c>
      <c r="CAL7" s="42" t="s">
        <v>5</v>
      </c>
      <c r="CAM7" s="41" t="s">
        <v>1</v>
      </c>
      <c r="CAN7" s="42" t="s">
        <v>6</v>
      </c>
      <c r="CAO7" s="41" t="s">
        <v>1</v>
      </c>
      <c r="CAP7" s="42" t="s">
        <v>3</v>
      </c>
      <c r="CAQ7" s="42" t="s">
        <v>2</v>
      </c>
      <c r="CAR7" s="44" t="s">
        <v>1</v>
      </c>
      <c r="CAS7" s="42" t="s">
        <v>5</v>
      </c>
      <c r="CAT7" s="41" t="s">
        <v>1</v>
      </c>
      <c r="CAU7" s="42" t="s">
        <v>6</v>
      </c>
      <c r="CAV7" s="41" t="s">
        <v>1</v>
      </c>
      <c r="CAW7" s="42" t="s">
        <v>3</v>
      </c>
      <c r="CAX7" s="42" t="s">
        <v>2</v>
      </c>
      <c r="CAY7" s="44" t="s">
        <v>1</v>
      </c>
      <c r="CAZ7" s="42" t="s">
        <v>5</v>
      </c>
      <c r="CBA7" s="41" t="s">
        <v>1</v>
      </c>
      <c r="CBB7" s="42" t="s">
        <v>6</v>
      </c>
      <c r="CBC7" s="41" t="s">
        <v>1</v>
      </c>
      <c r="CBD7" s="42" t="s">
        <v>3</v>
      </c>
      <c r="CBE7" s="42" t="s">
        <v>2</v>
      </c>
      <c r="CBF7" s="44" t="s">
        <v>1</v>
      </c>
      <c r="CBG7" s="42" t="s">
        <v>5</v>
      </c>
      <c r="CBH7" s="41" t="s">
        <v>1</v>
      </c>
      <c r="CBI7" s="42" t="s">
        <v>6</v>
      </c>
      <c r="CBJ7" s="41" t="s">
        <v>1</v>
      </c>
      <c r="CBK7" s="42" t="s">
        <v>3</v>
      </c>
      <c r="CBL7" s="42" t="s">
        <v>2</v>
      </c>
      <c r="CBM7" s="44" t="s">
        <v>1</v>
      </c>
      <c r="CBN7" s="42" t="s">
        <v>5</v>
      </c>
      <c r="CBO7" s="41" t="s">
        <v>1</v>
      </c>
      <c r="CBP7" s="42" t="s">
        <v>6</v>
      </c>
      <c r="CBQ7" s="41" t="s">
        <v>1</v>
      </c>
      <c r="CBR7" s="42" t="s">
        <v>3</v>
      </c>
      <c r="CBS7" s="42" t="s">
        <v>2</v>
      </c>
      <c r="CBT7" s="44" t="s">
        <v>1</v>
      </c>
      <c r="CBU7" s="42" t="s">
        <v>5</v>
      </c>
      <c r="CBV7" s="41" t="s">
        <v>1</v>
      </c>
      <c r="CBW7" s="42" t="s">
        <v>6</v>
      </c>
      <c r="CBX7" s="41" t="s">
        <v>1</v>
      </c>
      <c r="CBY7" s="42" t="s">
        <v>3</v>
      </c>
      <c r="CBZ7" s="42" t="s">
        <v>2</v>
      </c>
      <c r="CCA7" s="44" t="s">
        <v>1</v>
      </c>
      <c r="CCB7" s="42" t="s">
        <v>5</v>
      </c>
      <c r="CCC7" s="41" t="s">
        <v>1</v>
      </c>
      <c r="CCD7" s="42" t="s">
        <v>6</v>
      </c>
      <c r="CCE7" s="41" t="s">
        <v>1</v>
      </c>
      <c r="CCF7" s="42" t="s">
        <v>3</v>
      </c>
      <c r="CCG7" s="42" t="s">
        <v>2</v>
      </c>
      <c r="CCH7" s="44" t="s">
        <v>1</v>
      </c>
      <c r="CCI7" s="42" t="s">
        <v>5</v>
      </c>
      <c r="CCJ7" s="41" t="s">
        <v>1</v>
      </c>
      <c r="CCK7" s="42" t="s">
        <v>6</v>
      </c>
      <c r="CCL7" s="41" t="s">
        <v>1</v>
      </c>
      <c r="CCM7" s="42" t="s">
        <v>3</v>
      </c>
      <c r="CCN7" s="42" t="s">
        <v>2</v>
      </c>
      <c r="CCO7" s="44" t="s">
        <v>1</v>
      </c>
      <c r="CCP7" s="42" t="s">
        <v>5</v>
      </c>
      <c r="CCQ7" s="41" t="s">
        <v>1</v>
      </c>
      <c r="CCR7" s="42" t="s">
        <v>6</v>
      </c>
      <c r="CCS7" s="41" t="s">
        <v>1</v>
      </c>
      <c r="CCT7" s="42" t="s">
        <v>3</v>
      </c>
      <c r="CCU7" s="42" t="s">
        <v>2</v>
      </c>
      <c r="CCV7" s="44" t="s">
        <v>1</v>
      </c>
      <c r="CCW7" s="42" t="s">
        <v>5</v>
      </c>
      <c r="CCX7" s="41" t="s">
        <v>1</v>
      </c>
      <c r="CCY7" s="42" t="s">
        <v>6</v>
      </c>
      <c r="CCZ7" s="41" t="s">
        <v>1</v>
      </c>
      <c r="CDA7" s="42" t="s">
        <v>3</v>
      </c>
      <c r="CDB7" s="42" t="s">
        <v>2</v>
      </c>
      <c r="CDC7" s="44" t="s">
        <v>1</v>
      </c>
      <c r="CDD7" s="42" t="s">
        <v>5</v>
      </c>
      <c r="CDE7" s="41" t="s">
        <v>1</v>
      </c>
      <c r="CDF7" s="42" t="s">
        <v>6</v>
      </c>
      <c r="CDG7" s="41" t="s">
        <v>1</v>
      </c>
      <c r="CDH7" s="42" t="s">
        <v>3</v>
      </c>
      <c r="CDI7" s="42" t="s">
        <v>2</v>
      </c>
      <c r="CDJ7" s="44" t="s">
        <v>1</v>
      </c>
      <c r="CDK7" s="42" t="s">
        <v>5</v>
      </c>
      <c r="CDL7" s="41" t="s">
        <v>1</v>
      </c>
      <c r="CDM7" s="42" t="s">
        <v>6</v>
      </c>
      <c r="CDN7" s="41" t="s">
        <v>1</v>
      </c>
      <c r="CDO7" s="42" t="s">
        <v>3</v>
      </c>
      <c r="CDP7" s="42" t="s">
        <v>2</v>
      </c>
      <c r="CDQ7" s="44" t="s">
        <v>1</v>
      </c>
      <c r="CDR7" s="42" t="s">
        <v>5</v>
      </c>
      <c r="CDS7" s="41" t="s">
        <v>1</v>
      </c>
      <c r="CDT7" s="42" t="s">
        <v>6</v>
      </c>
      <c r="CDU7" s="41" t="s">
        <v>1</v>
      </c>
      <c r="CDV7" s="42" t="s">
        <v>3</v>
      </c>
      <c r="CDW7" s="42" t="s">
        <v>2</v>
      </c>
      <c r="CDX7" s="44" t="s">
        <v>1</v>
      </c>
      <c r="CDY7" s="42" t="s">
        <v>5</v>
      </c>
      <c r="CDZ7" s="41" t="s">
        <v>1</v>
      </c>
      <c r="CEA7" s="42" t="s">
        <v>6</v>
      </c>
      <c r="CEB7" s="41" t="s">
        <v>1</v>
      </c>
      <c r="CEC7" s="42" t="s">
        <v>3</v>
      </c>
      <c r="CED7" s="42" t="s">
        <v>2</v>
      </c>
      <c r="CEE7" s="44" t="s">
        <v>1</v>
      </c>
      <c r="CEF7" s="42" t="s">
        <v>5</v>
      </c>
      <c r="CEG7" s="41" t="s">
        <v>1</v>
      </c>
      <c r="CEH7" s="42" t="s">
        <v>6</v>
      </c>
      <c r="CEI7" s="41" t="s">
        <v>1</v>
      </c>
      <c r="CEJ7" s="42" t="s">
        <v>3</v>
      </c>
      <c r="CEK7" s="42" t="s">
        <v>2</v>
      </c>
      <c r="CEL7" s="44" t="s">
        <v>1</v>
      </c>
      <c r="CEM7" s="42" t="s">
        <v>5</v>
      </c>
      <c r="CEN7" s="41" t="s">
        <v>1</v>
      </c>
      <c r="CEO7" s="42" t="s">
        <v>6</v>
      </c>
      <c r="CEP7" s="41" t="s">
        <v>1</v>
      </c>
      <c r="CEQ7" s="42" t="s">
        <v>3</v>
      </c>
      <c r="CER7" s="42" t="s">
        <v>2</v>
      </c>
      <c r="CES7" s="44" t="s">
        <v>1</v>
      </c>
      <c r="CET7" s="42" t="s">
        <v>5</v>
      </c>
      <c r="CEU7" s="41" t="s">
        <v>1</v>
      </c>
      <c r="CEV7" s="42" t="s">
        <v>6</v>
      </c>
      <c r="CEW7" s="41" t="s">
        <v>1</v>
      </c>
      <c r="CEX7" s="42" t="s">
        <v>3</v>
      </c>
      <c r="CEY7" s="42" t="s">
        <v>2</v>
      </c>
      <c r="CEZ7" s="44" t="s">
        <v>1</v>
      </c>
      <c r="CFA7" s="42" t="s">
        <v>5</v>
      </c>
      <c r="CFB7" s="41" t="s">
        <v>1</v>
      </c>
      <c r="CFC7" s="42" t="s">
        <v>6</v>
      </c>
      <c r="CFD7" s="41" t="s">
        <v>1</v>
      </c>
      <c r="CFE7" s="42" t="s">
        <v>3</v>
      </c>
      <c r="CFF7" s="42" t="s">
        <v>2</v>
      </c>
      <c r="CFG7" s="44" t="s">
        <v>1</v>
      </c>
      <c r="CFH7" s="42" t="s">
        <v>5</v>
      </c>
      <c r="CFI7" s="41" t="s">
        <v>1</v>
      </c>
      <c r="CFJ7" s="42" t="s">
        <v>6</v>
      </c>
      <c r="CFK7" s="41" t="s">
        <v>1</v>
      </c>
      <c r="CFL7" s="42" t="s">
        <v>3</v>
      </c>
      <c r="CFM7" s="42" t="s">
        <v>2</v>
      </c>
      <c r="CFN7" s="44" t="s">
        <v>1</v>
      </c>
      <c r="CFO7" s="42" t="s">
        <v>5</v>
      </c>
      <c r="CFP7" s="41" t="s">
        <v>1</v>
      </c>
      <c r="CFQ7" s="42" t="s">
        <v>6</v>
      </c>
      <c r="CFR7" s="41" t="s">
        <v>1</v>
      </c>
      <c r="CFS7" s="42" t="s">
        <v>3</v>
      </c>
      <c r="CFT7" s="42" t="s">
        <v>2</v>
      </c>
      <c r="CFU7" s="44" t="s">
        <v>1</v>
      </c>
      <c r="CFV7" s="42" t="s">
        <v>5</v>
      </c>
      <c r="CFW7" s="41" t="s">
        <v>1</v>
      </c>
      <c r="CFX7" s="42" t="s">
        <v>6</v>
      </c>
      <c r="CFY7" s="41" t="s">
        <v>1</v>
      </c>
      <c r="CFZ7" s="42" t="s">
        <v>3</v>
      </c>
      <c r="CGA7" s="42" t="s">
        <v>2</v>
      </c>
      <c r="CGB7" s="44" t="s">
        <v>1</v>
      </c>
      <c r="CGC7" s="42" t="s">
        <v>5</v>
      </c>
      <c r="CGD7" s="41" t="s">
        <v>1</v>
      </c>
      <c r="CGE7" s="42" t="s">
        <v>6</v>
      </c>
      <c r="CGF7" s="41" t="s">
        <v>1</v>
      </c>
      <c r="CGG7" s="42" t="s">
        <v>3</v>
      </c>
      <c r="CGH7" s="42" t="s">
        <v>2</v>
      </c>
      <c r="CGI7" s="44" t="s">
        <v>1</v>
      </c>
      <c r="CGJ7" s="42" t="s">
        <v>5</v>
      </c>
      <c r="CGK7" s="41" t="s">
        <v>1</v>
      </c>
      <c r="CGL7" s="42" t="s">
        <v>6</v>
      </c>
      <c r="CGM7" s="41" t="s">
        <v>1</v>
      </c>
      <c r="CGN7" s="42" t="s">
        <v>3</v>
      </c>
      <c r="CGO7" s="42" t="s">
        <v>2</v>
      </c>
      <c r="CGP7" s="44" t="s">
        <v>1</v>
      </c>
      <c r="CGQ7" s="42" t="s">
        <v>5</v>
      </c>
      <c r="CGR7" s="41" t="s">
        <v>1</v>
      </c>
      <c r="CGS7" s="42" t="s">
        <v>6</v>
      </c>
      <c r="CGT7" s="41" t="s">
        <v>1</v>
      </c>
      <c r="CGU7" s="42" t="s">
        <v>3</v>
      </c>
      <c r="CGV7" s="42" t="s">
        <v>2</v>
      </c>
      <c r="CGW7" s="44" t="s">
        <v>1</v>
      </c>
      <c r="CGX7" s="42" t="s">
        <v>5</v>
      </c>
      <c r="CGY7" s="41" t="s">
        <v>1</v>
      </c>
      <c r="CGZ7" s="42" t="s">
        <v>6</v>
      </c>
      <c r="CHA7" s="41" t="s">
        <v>1</v>
      </c>
      <c r="CHB7" s="42" t="s">
        <v>3</v>
      </c>
      <c r="CHC7" s="42" t="s">
        <v>2</v>
      </c>
      <c r="CHD7" s="44" t="s">
        <v>1</v>
      </c>
      <c r="CHE7" s="42" t="s">
        <v>5</v>
      </c>
      <c r="CHF7" s="41" t="s">
        <v>1</v>
      </c>
      <c r="CHG7" s="42" t="s">
        <v>6</v>
      </c>
      <c r="CHH7" s="41" t="s">
        <v>1</v>
      </c>
      <c r="CHI7" s="42" t="s">
        <v>3</v>
      </c>
      <c r="CHJ7" s="42" t="s">
        <v>2</v>
      </c>
      <c r="CHK7" s="44" t="s">
        <v>1</v>
      </c>
      <c r="CHL7" s="42" t="s">
        <v>5</v>
      </c>
      <c r="CHM7" s="41" t="s">
        <v>1</v>
      </c>
      <c r="CHN7" s="42" t="s">
        <v>6</v>
      </c>
      <c r="CHO7" s="41" t="s">
        <v>1</v>
      </c>
      <c r="CHP7" s="42" t="s">
        <v>3</v>
      </c>
      <c r="CHQ7" s="42" t="s">
        <v>2</v>
      </c>
      <c r="CHR7" s="44" t="s">
        <v>1</v>
      </c>
      <c r="CHS7" s="42" t="s">
        <v>5</v>
      </c>
      <c r="CHT7" s="41" t="s">
        <v>1</v>
      </c>
      <c r="CHU7" s="42" t="s">
        <v>6</v>
      </c>
      <c r="CHV7" s="41" t="s">
        <v>1</v>
      </c>
      <c r="CHW7" s="42" t="s">
        <v>3</v>
      </c>
      <c r="CHX7" s="42" t="s">
        <v>2</v>
      </c>
      <c r="CHY7" s="44" t="s">
        <v>1</v>
      </c>
      <c r="CHZ7" s="42" t="s">
        <v>5</v>
      </c>
      <c r="CIA7" s="41" t="s">
        <v>1</v>
      </c>
      <c r="CIB7" s="42" t="s">
        <v>6</v>
      </c>
      <c r="CIC7" s="41" t="s">
        <v>1</v>
      </c>
      <c r="CID7" s="42" t="s">
        <v>3</v>
      </c>
      <c r="CIE7" s="42" t="s">
        <v>2</v>
      </c>
      <c r="CIF7" s="44" t="s">
        <v>1</v>
      </c>
      <c r="CIG7" s="42" t="s">
        <v>5</v>
      </c>
      <c r="CIH7" s="41" t="s">
        <v>1</v>
      </c>
      <c r="CII7" s="42" t="s">
        <v>6</v>
      </c>
      <c r="CIJ7" s="41" t="s">
        <v>1</v>
      </c>
      <c r="CIK7" s="42" t="s">
        <v>3</v>
      </c>
      <c r="CIL7" s="42" t="s">
        <v>2</v>
      </c>
      <c r="CIM7" s="44" t="s">
        <v>1</v>
      </c>
      <c r="CIN7" s="42" t="s">
        <v>5</v>
      </c>
      <c r="CIO7" s="41" t="s">
        <v>1</v>
      </c>
      <c r="CIP7" s="42" t="s">
        <v>6</v>
      </c>
      <c r="CIQ7" s="41" t="s">
        <v>1</v>
      </c>
      <c r="CIR7" s="42" t="s">
        <v>3</v>
      </c>
      <c r="CIS7" s="42" t="s">
        <v>2</v>
      </c>
      <c r="CIT7" s="44" t="s">
        <v>1</v>
      </c>
      <c r="CIU7" s="42" t="s">
        <v>5</v>
      </c>
      <c r="CIV7" s="41" t="s">
        <v>1</v>
      </c>
      <c r="CIW7" s="42" t="s">
        <v>6</v>
      </c>
      <c r="CIX7" s="41" t="s">
        <v>1</v>
      </c>
      <c r="CIY7" s="42" t="s">
        <v>3</v>
      </c>
      <c r="CIZ7" s="42" t="s">
        <v>2</v>
      </c>
      <c r="CJA7" s="44" t="s">
        <v>1</v>
      </c>
      <c r="CJB7" s="42" t="s">
        <v>5</v>
      </c>
      <c r="CJC7" s="41" t="s">
        <v>1</v>
      </c>
      <c r="CJD7" s="42" t="s">
        <v>6</v>
      </c>
      <c r="CJE7" s="41" t="s">
        <v>1</v>
      </c>
      <c r="CJF7" s="42" t="s">
        <v>3</v>
      </c>
      <c r="CJG7" s="42" t="s">
        <v>2</v>
      </c>
      <c r="CJH7" s="44" t="s">
        <v>1</v>
      </c>
      <c r="CJI7" s="42" t="s">
        <v>5</v>
      </c>
      <c r="CJJ7" s="41" t="s">
        <v>1</v>
      </c>
      <c r="CJK7" s="42" t="s">
        <v>6</v>
      </c>
      <c r="CJL7" s="41" t="s">
        <v>1</v>
      </c>
      <c r="CJM7" s="42" t="s">
        <v>3</v>
      </c>
      <c r="CJN7" s="42" t="s">
        <v>2</v>
      </c>
      <c r="CJO7" s="44" t="s">
        <v>1</v>
      </c>
      <c r="CJP7" s="42" t="s">
        <v>5</v>
      </c>
      <c r="CJQ7" s="41" t="s">
        <v>1</v>
      </c>
      <c r="CJR7" s="42" t="s">
        <v>6</v>
      </c>
      <c r="CJS7" s="41" t="s">
        <v>1</v>
      </c>
      <c r="CJT7" s="42" t="s">
        <v>3</v>
      </c>
      <c r="CJU7" s="42" t="s">
        <v>2</v>
      </c>
      <c r="CJV7" s="44" t="s">
        <v>1</v>
      </c>
      <c r="CJW7" s="42" t="s">
        <v>5</v>
      </c>
      <c r="CJX7" s="41" t="s">
        <v>1</v>
      </c>
      <c r="CJY7" s="42" t="s">
        <v>6</v>
      </c>
      <c r="CJZ7" s="41" t="s">
        <v>1</v>
      </c>
      <c r="CKA7" s="42" t="s">
        <v>3</v>
      </c>
      <c r="CKB7" s="42" t="s">
        <v>2</v>
      </c>
      <c r="CKC7" s="44" t="s">
        <v>1</v>
      </c>
      <c r="CKD7" s="42" t="s">
        <v>5</v>
      </c>
      <c r="CKE7" s="41" t="s">
        <v>1</v>
      </c>
      <c r="CKF7" s="42" t="s">
        <v>6</v>
      </c>
      <c r="CKG7" s="41" t="s">
        <v>1</v>
      </c>
      <c r="CKH7" s="42" t="s">
        <v>3</v>
      </c>
      <c r="CKI7" s="42" t="s">
        <v>2</v>
      </c>
      <c r="CKJ7" s="44" t="s">
        <v>1</v>
      </c>
      <c r="CKK7" s="42" t="s">
        <v>5</v>
      </c>
      <c r="CKL7" s="41" t="s">
        <v>1</v>
      </c>
      <c r="CKM7" s="42" t="s">
        <v>6</v>
      </c>
      <c r="CKN7" s="41" t="s">
        <v>1</v>
      </c>
      <c r="CKO7" s="42" t="s">
        <v>3</v>
      </c>
      <c r="CKP7" s="42" t="s">
        <v>2</v>
      </c>
      <c r="CKQ7" s="44" t="s">
        <v>1</v>
      </c>
      <c r="CKR7" s="42" t="s">
        <v>5</v>
      </c>
      <c r="CKS7" s="41" t="s">
        <v>1</v>
      </c>
      <c r="CKT7" s="42" t="s">
        <v>6</v>
      </c>
      <c r="CKU7" s="41" t="s">
        <v>1</v>
      </c>
      <c r="CKV7" s="42" t="s">
        <v>3</v>
      </c>
      <c r="CKW7" s="42" t="s">
        <v>2</v>
      </c>
      <c r="CKX7" s="44" t="s">
        <v>1</v>
      </c>
      <c r="CKY7" s="42" t="s">
        <v>5</v>
      </c>
      <c r="CKZ7" s="41" t="s">
        <v>1</v>
      </c>
      <c r="CLA7" s="42" t="s">
        <v>6</v>
      </c>
      <c r="CLB7" s="41" t="s">
        <v>1</v>
      </c>
      <c r="CLC7" s="42" t="s">
        <v>3</v>
      </c>
      <c r="CLD7" s="42" t="s">
        <v>2</v>
      </c>
      <c r="CLE7" s="44" t="s">
        <v>1</v>
      </c>
      <c r="CLF7" s="42" t="s">
        <v>5</v>
      </c>
      <c r="CLG7" s="41" t="s">
        <v>1</v>
      </c>
      <c r="CLH7" s="42" t="s">
        <v>6</v>
      </c>
      <c r="CLI7" s="41" t="s">
        <v>1</v>
      </c>
      <c r="CLJ7" s="42" t="s">
        <v>3</v>
      </c>
      <c r="CLK7" s="42" t="s">
        <v>2</v>
      </c>
      <c r="CLL7" s="44" t="s">
        <v>1</v>
      </c>
      <c r="CLM7" s="42" t="s">
        <v>5</v>
      </c>
      <c r="CLN7" s="41" t="s">
        <v>1</v>
      </c>
      <c r="CLO7" s="42" t="s">
        <v>6</v>
      </c>
      <c r="CLP7" s="41" t="s">
        <v>1</v>
      </c>
      <c r="CLQ7" s="42" t="s">
        <v>3</v>
      </c>
      <c r="CLR7" s="42" t="s">
        <v>2</v>
      </c>
      <c r="CLS7" s="44" t="s">
        <v>1</v>
      </c>
      <c r="CLT7" s="42" t="s">
        <v>5</v>
      </c>
      <c r="CLU7" s="41" t="s">
        <v>1</v>
      </c>
      <c r="CLV7" s="42" t="s">
        <v>6</v>
      </c>
      <c r="CLW7" s="41" t="s">
        <v>1</v>
      </c>
      <c r="CLX7" s="42" t="s">
        <v>3</v>
      </c>
      <c r="CLY7" s="42" t="s">
        <v>2</v>
      </c>
      <c r="CLZ7" s="44" t="s">
        <v>1</v>
      </c>
      <c r="CMA7" s="42" t="s">
        <v>5</v>
      </c>
      <c r="CMB7" s="41" t="s">
        <v>1</v>
      </c>
      <c r="CMC7" s="42" t="s">
        <v>6</v>
      </c>
      <c r="CMD7" s="41" t="s">
        <v>1</v>
      </c>
      <c r="CME7" s="42" t="s">
        <v>3</v>
      </c>
      <c r="CMF7" s="42" t="s">
        <v>2</v>
      </c>
      <c r="CMG7" s="44" t="s">
        <v>1</v>
      </c>
      <c r="CMH7" s="42" t="s">
        <v>5</v>
      </c>
      <c r="CMI7" s="41" t="s">
        <v>1</v>
      </c>
      <c r="CMJ7" s="42" t="s">
        <v>6</v>
      </c>
      <c r="CMK7" s="41" t="s">
        <v>1</v>
      </c>
      <c r="CML7" s="42" t="s">
        <v>3</v>
      </c>
      <c r="CMM7" s="42" t="s">
        <v>2</v>
      </c>
      <c r="CMN7" s="44" t="s">
        <v>1</v>
      </c>
      <c r="CMO7" s="42" t="s">
        <v>5</v>
      </c>
      <c r="CMP7" s="41" t="s">
        <v>1</v>
      </c>
      <c r="CMQ7" s="42" t="s">
        <v>6</v>
      </c>
      <c r="CMR7" s="41" t="s">
        <v>1</v>
      </c>
      <c r="CMS7" s="42" t="s">
        <v>3</v>
      </c>
      <c r="CMT7" s="42" t="s">
        <v>2</v>
      </c>
      <c r="CMU7" s="44" t="s">
        <v>1</v>
      </c>
      <c r="CMV7" s="42" t="s">
        <v>5</v>
      </c>
      <c r="CMW7" s="41" t="s">
        <v>1</v>
      </c>
      <c r="CMX7" s="42" t="s">
        <v>6</v>
      </c>
      <c r="CMY7" s="41" t="s">
        <v>1</v>
      </c>
      <c r="CMZ7" s="42" t="s">
        <v>3</v>
      </c>
      <c r="CNA7" s="42" t="s">
        <v>2</v>
      </c>
      <c r="CNB7" s="44" t="s">
        <v>1</v>
      </c>
      <c r="CNC7" s="42" t="s">
        <v>5</v>
      </c>
      <c r="CND7" s="41" t="s">
        <v>1</v>
      </c>
      <c r="CNE7" s="42" t="s">
        <v>6</v>
      </c>
      <c r="CNF7" s="41" t="s">
        <v>1</v>
      </c>
      <c r="CNG7" s="42" t="s">
        <v>3</v>
      </c>
      <c r="CNH7" s="42" t="s">
        <v>2</v>
      </c>
      <c r="CNI7" s="44" t="s">
        <v>1</v>
      </c>
      <c r="CNJ7" s="42" t="s">
        <v>5</v>
      </c>
      <c r="CNK7" s="41" t="s">
        <v>1</v>
      </c>
      <c r="CNL7" s="42" t="s">
        <v>6</v>
      </c>
      <c r="CNM7" s="41" t="s">
        <v>1</v>
      </c>
      <c r="CNN7" s="42" t="s">
        <v>3</v>
      </c>
      <c r="CNO7" s="42" t="s">
        <v>2</v>
      </c>
      <c r="CNP7" s="44" t="s">
        <v>1</v>
      </c>
      <c r="CNQ7" s="42" t="s">
        <v>5</v>
      </c>
      <c r="CNR7" s="41" t="s">
        <v>1</v>
      </c>
      <c r="CNS7" s="42" t="s">
        <v>6</v>
      </c>
      <c r="CNT7" s="41" t="s">
        <v>1</v>
      </c>
      <c r="CNU7" s="42" t="s">
        <v>3</v>
      </c>
      <c r="CNV7" s="42" t="s">
        <v>2</v>
      </c>
      <c r="CNW7" s="44" t="s">
        <v>1</v>
      </c>
      <c r="CNX7" s="42" t="s">
        <v>5</v>
      </c>
      <c r="CNY7" s="41" t="s">
        <v>1</v>
      </c>
      <c r="CNZ7" s="42" t="s">
        <v>6</v>
      </c>
      <c r="COA7" s="41" t="s">
        <v>1</v>
      </c>
      <c r="COB7" s="42" t="s">
        <v>3</v>
      </c>
      <c r="COC7" s="42" t="s">
        <v>2</v>
      </c>
      <c r="COD7" s="44" t="s">
        <v>1</v>
      </c>
      <c r="COE7" s="42" t="s">
        <v>5</v>
      </c>
      <c r="COF7" s="41" t="s">
        <v>1</v>
      </c>
      <c r="COG7" s="42" t="s">
        <v>6</v>
      </c>
      <c r="COH7" s="41" t="s">
        <v>1</v>
      </c>
      <c r="COI7" s="42" t="s">
        <v>3</v>
      </c>
      <c r="COJ7" s="42" t="s">
        <v>2</v>
      </c>
      <c r="COK7" s="44" t="s">
        <v>1</v>
      </c>
      <c r="COL7" s="42" t="s">
        <v>5</v>
      </c>
      <c r="COM7" s="41" t="s">
        <v>1</v>
      </c>
      <c r="CON7" s="42" t="s">
        <v>6</v>
      </c>
      <c r="COO7" s="41" t="s">
        <v>1</v>
      </c>
      <c r="COP7" s="42" t="s">
        <v>3</v>
      </c>
      <c r="COQ7" s="42" t="s">
        <v>2</v>
      </c>
      <c r="COR7" s="44" t="s">
        <v>1</v>
      </c>
      <c r="COS7" s="42" t="s">
        <v>5</v>
      </c>
      <c r="COT7" s="41" t="s">
        <v>1</v>
      </c>
      <c r="COU7" s="42" t="s">
        <v>6</v>
      </c>
      <c r="COV7" s="41" t="s">
        <v>1</v>
      </c>
      <c r="COW7" s="42" t="s">
        <v>3</v>
      </c>
      <c r="COX7" s="42" t="s">
        <v>2</v>
      </c>
      <c r="COY7" s="44" t="s">
        <v>1</v>
      </c>
      <c r="COZ7" s="42" t="s">
        <v>5</v>
      </c>
      <c r="CPA7" s="41" t="s">
        <v>1</v>
      </c>
      <c r="CPB7" s="42" t="s">
        <v>6</v>
      </c>
      <c r="CPC7" s="41" t="s">
        <v>1</v>
      </c>
      <c r="CPD7" s="42" t="s">
        <v>3</v>
      </c>
      <c r="CPE7" s="42" t="s">
        <v>2</v>
      </c>
      <c r="CPF7" s="44" t="s">
        <v>1</v>
      </c>
      <c r="CPG7" s="42" t="s">
        <v>5</v>
      </c>
      <c r="CPH7" s="41" t="s">
        <v>1</v>
      </c>
      <c r="CPI7" s="42" t="s">
        <v>6</v>
      </c>
      <c r="CPJ7" s="41" t="s">
        <v>1</v>
      </c>
      <c r="CPK7" s="42" t="s">
        <v>3</v>
      </c>
      <c r="CPL7" s="42" t="s">
        <v>2</v>
      </c>
      <c r="CPM7" s="44" t="s">
        <v>1</v>
      </c>
      <c r="CPN7" s="42" t="s">
        <v>5</v>
      </c>
      <c r="CPO7" s="41" t="s">
        <v>1</v>
      </c>
      <c r="CPP7" s="42" t="s">
        <v>6</v>
      </c>
      <c r="CPQ7" s="41" t="s">
        <v>1</v>
      </c>
      <c r="CPR7" s="42" t="s">
        <v>3</v>
      </c>
      <c r="CPS7" s="42" t="s">
        <v>2</v>
      </c>
      <c r="CPT7" s="44" t="s">
        <v>1</v>
      </c>
      <c r="CPU7" s="42" t="s">
        <v>5</v>
      </c>
      <c r="CPV7" s="41" t="s">
        <v>1</v>
      </c>
      <c r="CPW7" s="42" t="s">
        <v>6</v>
      </c>
      <c r="CPX7" s="41" t="s">
        <v>1</v>
      </c>
      <c r="CPY7" s="42" t="s">
        <v>3</v>
      </c>
      <c r="CPZ7" s="42" t="s">
        <v>2</v>
      </c>
      <c r="CQA7" s="44" t="s">
        <v>1</v>
      </c>
      <c r="CQB7" s="42" t="s">
        <v>5</v>
      </c>
      <c r="CQC7" s="41" t="s">
        <v>1</v>
      </c>
      <c r="CQD7" s="42" t="s">
        <v>6</v>
      </c>
      <c r="CQE7" s="41" t="s">
        <v>1</v>
      </c>
      <c r="CQF7" s="42" t="s">
        <v>3</v>
      </c>
      <c r="CQG7" s="42" t="s">
        <v>2</v>
      </c>
      <c r="CQH7" s="44" t="s">
        <v>1</v>
      </c>
      <c r="CQI7" s="42" t="s">
        <v>5</v>
      </c>
      <c r="CQJ7" s="41" t="s">
        <v>1</v>
      </c>
      <c r="CQK7" s="42" t="s">
        <v>6</v>
      </c>
      <c r="CQL7" s="41" t="s">
        <v>1</v>
      </c>
      <c r="CQM7" s="42" t="s">
        <v>3</v>
      </c>
      <c r="CQN7" s="42" t="s">
        <v>2</v>
      </c>
      <c r="CQO7" s="44" t="s">
        <v>1</v>
      </c>
      <c r="CQP7" s="42" t="s">
        <v>5</v>
      </c>
      <c r="CQQ7" s="41" t="s">
        <v>1</v>
      </c>
      <c r="CQR7" s="42" t="s">
        <v>6</v>
      </c>
      <c r="CQS7" s="41" t="s">
        <v>1</v>
      </c>
      <c r="CQT7" s="42" t="s">
        <v>3</v>
      </c>
      <c r="CQU7" s="42" t="s">
        <v>2</v>
      </c>
      <c r="CQV7" s="44" t="s">
        <v>1</v>
      </c>
      <c r="CQW7" s="42" t="s">
        <v>5</v>
      </c>
      <c r="CQX7" s="41" t="s">
        <v>1</v>
      </c>
      <c r="CQY7" s="42" t="s">
        <v>6</v>
      </c>
      <c r="CQZ7" s="41" t="s">
        <v>1</v>
      </c>
      <c r="CRA7" s="42" t="s">
        <v>3</v>
      </c>
      <c r="CRB7" s="42" t="s">
        <v>2</v>
      </c>
      <c r="CRC7" s="44" t="s">
        <v>1</v>
      </c>
      <c r="CRD7" s="42" t="s">
        <v>5</v>
      </c>
      <c r="CRE7" s="41" t="s">
        <v>1</v>
      </c>
      <c r="CRF7" s="42" t="s">
        <v>6</v>
      </c>
      <c r="CRG7" s="41" t="s">
        <v>1</v>
      </c>
      <c r="CRH7" s="42" t="s">
        <v>3</v>
      </c>
      <c r="CRI7" s="42" t="s">
        <v>2</v>
      </c>
      <c r="CRJ7" s="44" t="s">
        <v>1</v>
      </c>
      <c r="CRK7" s="42" t="s">
        <v>5</v>
      </c>
      <c r="CRL7" s="41" t="s">
        <v>1</v>
      </c>
      <c r="CRM7" s="42" t="s">
        <v>6</v>
      </c>
      <c r="CRN7" s="41" t="s">
        <v>1</v>
      </c>
      <c r="CRO7" s="42" t="s">
        <v>3</v>
      </c>
      <c r="CRP7" s="42" t="s">
        <v>2</v>
      </c>
      <c r="CRQ7" s="44" t="s">
        <v>1</v>
      </c>
      <c r="CRR7" s="42" t="s">
        <v>5</v>
      </c>
      <c r="CRS7" s="41" t="s">
        <v>1</v>
      </c>
      <c r="CRT7" s="42" t="s">
        <v>6</v>
      </c>
      <c r="CRU7" s="41" t="s">
        <v>1</v>
      </c>
      <c r="CRV7" s="42" t="s">
        <v>3</v>
      </c>
      <c r="CRW7" s="42" t="s">
        <v>2</v>
      </c>
      <c r="CRX7" s="44" t="s">
        <v>1</v>
      </c>
      <c r="CRY7" s="42" t="s">
        <v>5</v>
      </c>
      <c r="CRZ7" s="41" t="s">
        <v>1</v>
      </c>
      <c r="CSA7" s="42" t="s">
        <v>6</v>
      </c>
      <c r="CSB7" s="41" t="s">
        <v>1</v>
      </c>
      <c r="CSC7" s="42" t="s">
        <v>3</v>
      </c>
      <c r="CSD7" s="42" t="s">
        <v>2</v>
      </c>
      <c r="CSE7" s="44" t="s">
        <v>1</v>
      </c>
      <c r="CSF7" s="42" t="s">
        <v>5</v>
      </c>
      <c r="CSG7" s="41" t="s">
        <v>1</v>
      </c>
      <c r="CSH7" s="42" t="s">
        <v>6</v>
      </c>
      <c r="CSI7" s="41" t="s">
        <v>1</v>
      </c>
      <c r="CSJ7" s="42" t="s">
        <v>3</v>
      </c>
      <c r="CSK7" s="42" t="s">
        <v>2</v>
      </c>
      <c r="CSL7" s="44" t="s">
        <v>1</v>
      </c>
      <c r="CSM7" s="42" t="s">
        <v>5</v>
      </c>
      <c r="CSN7" s="41" t="s">
        <v>1</v>
      </c>
      <c r="CSO7" s="42" t="s">
        <v>6</v>
      </c>
      <c r="CSP7" s="41" t="s">
        <v>1</v>
      </c>
      <c r="CSQ7" s="42" t="s">
        <v>3</v>
      </c>
      <c r="CSR7" s="42" t="s">
        <v>2</v>
      </c>
      <c r="CSS7" s="44" t="s">
        <v>1</v>
      </c>
      <c r="CST7" s="42" t="s">
        <v>5</v>
      </c>
      <c r="CSU7" s="41" t="s">
        <v>1</v>
      </c>
      <c r="CSV7" s="42" t="s">
        <v>6</v>
      </c>
      <c r="CSW7" s="41" t="s">
        <v>1</v>
      </c>
      <c r="CSX7" s="42" t="s">
        <v>3</v>
      </c>
      <c r="CSY7" s="42" t="s">
        <v>2</v>
      </c>
      <c r="CSZ7" s="44" t="s">
        <v>1</v>
      </c>
      <c r="CTA7" s="42" t="s">
        <v>5</v>
      </c>
      <c r="CTB7" s="41" t="s">
        <v>1</v>
      </c>
      <c r="CTC7" s="42" t="s">
        <v>6</v>
      </c>
      <c r="CTD7" s="41" t="s">
        <v>1</v>
      </c>
      <c r="CTE7" s="42" t="s">
        <v>3</v>
      </c>
      <c r="CTF7" s="42" t="s">
        <v>2</v>
      </c>
      <c r="CTG7" s="44" t="s">
        <v>1</v>
      </c>
      <c r="CTH7" s="42" t="s">
        <v>5</v>
      </c>
      <c r="CTI7" s="41" t="s">
        <v>1</v>
      </c>
      <c r="CTJ7" s="42" t="s">
        <v>6</v>
      </c>
      <c r="CTK7" s="41" t="s">
        <v>1</v>
      </c>
      <c r="CTL7" s="42" t="s">
        <v>3</v>
      </c>
      <c r="CTM7" s="42" t="s">
        <v>2</v>
      </c>
      <c r="CTN7" s="44" t="s">
        <v>1</v>
      </c>
      <c r="CTO7" s="42" t="s">
        <v>5</v>
      </c>
      <c r="CTP7" s="41" t="s">
        <v>1</v>
      </c>
      <c r="CTQ7" s="42" t="s">
        <v>6</v>
      </c>
      <c r="CTR7" s="41" t="s">
        <v>1</v>
      </c>
      <c r="CTS7" s="42" t="s">
        <v>3</v>
      </c>
      <c r="CTT7" s="42" t="s">
        <v>2</v>
      </c>
      <c r="CTU7" s="44" t="s">
        <v>1</v>
      </c>
      <c r="CTV7" s="42" t="s">
        <v>5</v>
      </c>
      <c r="CTW7" s="41" t="s">
        <v>1</v>
      </c>
      <c r="CTX7" s="42" t="s">
        <v>6</v>
      </c>
      <c r="CTY7" s="41" t="s">
        <v>1</v>
      </c>
      <c r="CTZ7" s="42" t="s">
        <v>3</v>
      </c>
      <c r="CUA7" s="42" t="s">
        <v>2</v>
      </c>
      <c r="CUB7" s="44" t="s">
        <v>1</v>
      </c>
      <c r="CUC7" s="42" t="s">
        <v>5</v>
      </c>
      <c r="CUD7" s="41" t="s">
        <v>1</v>
      </c>
      <c r="CUE7" s="42" t="s">
        <v>6</v>
      </c>
      <c r="CUF7" s="41" t="s">
        <v>1</v>
      </c>
      <c r="CUG7" s="42" t="s">
        <v>3</v>
      </c>
      <c r="CUH7" s="42" t="s">
        <v>2</v>
      </c>
      <c r="CUI7" s="44" t="s">
        <v>1</v>
      </c>
      <c r="CUJ7" s="42" t="s">
        <v>5</v>
      </c>
      <c r="CUK7" s="41" t="s">
        <v>1</v>
      </c>
      <c r="CUL7" s="42" t="s">
        <v>6</v>
      </c>
      <c r="CUM7" s="41" t="s">
        <v>1</v>
      </c>
      <c r="CUN7" s="42" t="s">
        <v>3</v>
      </c>
      <c r="CUO7" s="42" t="s">
        <v>2</v>
      </c>
      <c r="CUP7" s="44" t="s">
        <v>1</v>
      </c>
      <c r="CUQ7" s="42" t="s">
        <v>5</v>
      </c>
      <c r="CUR7" s="41" t="s">
        <v>1</v>
      </c>
      <c r="CUS7" s="42" t="s">
        <v>6</v>
      </c>
      <c r="CUT7" s="41" t="s">
        <v>1</v>
      </c>
      <c r="CUU7" s="42" t="s">
        <v>3</v>
      </c>
      <c r="CUV7" s="42" t="s">
        <v>2</v>
      </c>
      <c r="CUW7" s="44" t="s">
        <v>1</v>
      </c>
      <c r="CUX7" s="42" t="s">
        <v>5</v>
      </c>
      <c r="CUY7" s="41" t="s">
        <v>1</v>
      </c>
      <c r="CUZ7" s="42" t="s">
        <v>6</v>
      </c>
      <c r="CVA7" s="41" t="s">
        <v>1</v>
      </c>
      <c r="CVB7" s="42" t="s">
        <v>3</v>
      </c>
      <c r="CVC7" s="42" t="s">
        <v>2</v>
      </c>
      <c r="CVD7" s="44" t="s">
        <v>1</v>
      </c>
      <c r="CVE7" s="42" t="s">
        <v>5</v>
      </c>
      <c r="CVF7" s="41" t="s">
        <v>1</v>
      </c>
      <c r="CVG7" s="42" t="s">
        <v>6</v>
      </c>
      <c r="CVH7" s="41" t="s">
        <v>1</v>
      </c>
      <c r="CVI7" s="42" t="s">
        <v>3</v>
      </c>
      <c r="CVJ7" s="42" t="s">
        <v>2</v>
      </c>
      <c r="CVK7" s="44" t="s">
        <v>1</v>
      </c>
      <c r="CVL7" s="42" t="s">
        <v>5</v>
      </c>
      <c r="CVM7" s="41" t="s">
        <v>1</v>
      </c>
      <c r="CVN7" s="42" t="s">
        <v>6</v>
      </c>
      <c r="CVO7" s="41" t="s">
        <v>1</v>
      </c>
      <c r="CVP7" s="42" t="s">
        <v>3</v>
      </c>
      <c r="CVQ7" s="42" t="s">
        <v>2</v>
      </c>
      <c r="CVR7" s="44" t="s">
        <v>1</v>
      </c>
      <c r="CVS7" s="42" t="s">
        <v>5</v>
      </c>
      <c r="CVT7" s="41" t="s">
        <v>1</v>
      </c>
      <c r="CVU7" s="42" t="s">
        <v>6</v>
      </c>
      <c r="CVV7" s="41" t="s">
        <v>1</v>
      </c>
      <c r="CVW7" s="42" t="s">
        <v>3</v>
      </c>
      <c r="CVX7" s="42" t="s">
        <v>2</v>
      </c>
      <c r="CVY7" s="44" t="s">
        <v>1</v>
      </c>
      <c r="CVZ7" s="42" t="s">
        <v>5</v>
      </c>
      <c r="CWA7" s="41" t="s">
        <v>1</v>
      </c>
      <c r="CWB7" s="42" t="s">
        <v>6</v>
      </c>
      <c r="CWC7" s="41" t="s">
        <v>1</v>
      </c>
      <c r="CWD7" s="42" t="s">
        <v>3</v>
      </c>
      <c r="CWE7" s="42" t="s">
        <v>2</v>
      </c>
      <c r="CWF7" s="44" t="s">
        <v>1</v>
      </c>
      <c r="CWG7" s="42" t="s">
        <v>5</v>
      </c>
      <c r="CWH7" s="41" t="s">
        <v>1</v>
      </c>
      <c r="CWI7" s="42" t="s">
        <v>6</v>
      </c>
      <c r="CWJ7" s="41" t="s">
        <v>1</v>
      </c>
      <c r="CWK7" s="42" t="s">
        <v>3</v>
      </c>
      <c r="CWL7" s="42" t="s">
        <v>2</v>
      </c>
      <c r="CWM7" s="44" t="s">
        <v>1</v>
      </c>
      <c r="CWN7" s="42" t="s">
        <v>5</v>
      </c>
      <c r="CWO7" s="41" t="s">
        <v>1</v>
      </c>
      <c r="CWP7" s="42" t="s">
        <v>6</v>
      </c>
      <c r="CWQ7" s="41" t="s">
        <v>1</v>
      </c>
      <c r="CWR7" s="42" t="s">
        <v>3</v>
      </c>
      <c r="CWS7" s="42" t="s">
        <v>2</v>
      </c>
      <c r="CWT7" s="44" t="s">
        <v>1</v>
      </c>
      <c r="CWU7" s="42" t="s">
        <v>5</v>
      </c>
      <c r="CWV7" s="41" t="s">
        <v>1</v>
      </c>
      <c r="CWW7" s="42" t="s">
        <v>6</v>
      </c>
      <c r="CWX7" s="41" t="s">
        <v>1</v>
      </c>
      <c r="CWY7" s="42" t="s">
        <v>3</v>
      </c>
      <c r="CWZ7" s="42" t="s">
        <v>2</v>
      </c>
      <c r="CXA7" s="44" t="s">
        <v>1</v>
      </c>
      <c r="CXB7" s="42" t="s">
        <v>5</v>
      </c>
      <c r="CXC7" s="41" t="s">
        <v>1</v>
      </c>
      <c r="CXD7" s="42" t="s">
        <v>6</v>
      </c>
      <c r="CXE7" s="41" t="s">
        <v>1</v>
      </c>
      <c r="CXF7" s="42" t="s">
        <v>3</v>
      </c>
      <c r="CXG7" s="42" t="s">
        <v>2</v>
      </c>
      <c r="CXH7" s="44" t="s">
        <v>1</v>
      </c>
      <c r="CXI7" s="42" t="s">
        <v>5</v>
      </c>
      <c r="CXJ7" s="41" t="s">
        <v>1</v>
      </c>
      <c r="CXK7" s="42" t="s">
        <v>6</v>
      </c>
      <c r="CXL7" s="41" t="s">
        <v>1</v>
      </c>
      <c r="CXM7" s="42" t="s">
        <v>3</v>
      </c>
      <c r="CXN7" s="42" t="s">
        <v>2</v>
      </c>
      <c r="CXO7" s="44" t="s">
        <v>1</v>
      </c>
      <c r="CXP7" s="42" t="s">
        <v>5</v>
      </c>
      <c r="CXQ7" s="41" t="s">
        <v>1</v>
      </c>
      <c r="CXR7" s="42" t="s">
        <v>6</v>
      </c>
      <c r="CXS7" s="41" t="s">
        <v>1</v>
      </c>
      <c r="CXT7" s="42" t="s">
        <v>3</v>
      </c>
      <c r="CXU7" s="42" t="s">
        <v>2</v>
      </c>
      <c r="CXV7" s="44" t="s">
        <v>1</v>
      </c>
      <c r="CXW7" s="42" t="s">
        <v>5</v>
      </c>
      <c r="CXX7" s="41" t="s">
        <v>1</v>
      </c>
      <c r="CXY7" s="42" t="s">
        <v>6</v>
      </c>
      <c r="CXZ7" s="41" t="s">
        <v>1</v>
      </c>
      <c r="CYA7" s="42" t="s">
        <v>3</v>
      </c>
      <c r="CYB7" s="42" t="s">
        <v>2</v>
      </c>
      <c r="CYC7" s="44" t="s">
        <v>1</v>
      </c>
      <c r="CYD7" s="42" t="s">
        <v>5</v>
      </c>
      <c r="CYE7" s="41" t="s">
        <v>1</v>
      </c>
      <c r="CYF7" s="42" t="s">
        <v>6</v>
      </c>
      <c r="CYG7" s="41" t="s">
        <v>1</v>
      </c>
      <c r="CYH7" s="42" t="s">
        <v>3</v>
      </c>
      <c r="CYI7" s="42" t="s">
        <v>2</v>
      </c>
      <c r="CYJ7" s="44" t="s">
        <v>1</v>
      </c>
      <c r="CYK7" s="42" t="s">
        <v>5</v>
      </c>
      <c r="CYL7" s="41" t="s">
        <v>1</v>
      </c>
      <c r="CYM7" s="42" t="s">
        <v>6</v>
      </c>
      <c r="CYN7" s="41" t="s">
        <v>1</v>
      </c>
      <c r="CYO7" s="42" t="s">
        <v>3</v>
      </c>
      <c r="CYP7" s="42" t="s">
        <v>2</v>
      </c>
      <c r="CYQ7" s="44" t="s">
        <v>1</v>
      </c>
      <c r="CYR7" s="42" t="s">
        <v>5</v>
      </c>
      <c r="CYS7" s="41" t="s">
        <v>1</v>
      </c>
      <c r="CYT7" s="42" t="s">
        <v>6</v>
      </c>
      <c r="CYU7" s="41" t="s">
        <v>1</v>
      </c>
      <c r="CYV7" s="42" t="s">
        <v>3</v>
      </c>
      <c r="CYW7" s="42" t="s">
        <v>2</v>
      </c>
      <c r="CYX7" s="44" t="s">
        <v>1</v>
      </c>
      <c r="CYY7" s="42" t="s">
        <v>5</v>
      </c>
      <c r="CYZ7" s="41" t="s">
        <v>1</v>
      </c>
      <c r="CZA7" s="42" t="s">
        <v>6</v>
      </c>
      <c r="CZB7" s="41" t="s">
        <v>1</v>
      </c>
      <c r="CZC7" s="42" t="s">
        <v>3</v>
      </c>
      <c r="CZD7" s="42" t="s">
        <v>2</v>
      </c>
      <c r="CZE7" s="44" t="s">
        <v>1</v>
      </c>
      <c r="CZF7" s="42" t="s">
        <v>5</v>
      </c>
      <c r="CZG7" s="41" t="s">
        <v>1</v>
      </c>
      <c r="CZH7" s="42" t="s">
        <v>6</v>
      </c>
      <c r="CZI7" s="41" t="s">
        <v>1</v>
      </c>
      <c r="CZJ7" s="42" t="s">
        <v>3</v>
      </c>
      <c r="CZK7" s="42" t="s">
        <v>2</v>
      </c>
      <c r="CZL7" s="44" t="s">
        <v>1</v>
      </c>
      <c r="CZM7" s="42" t="s">
        <v>5</v>
      </c>
      <c r="CZN7" s="41" t="s">
        <v>1</v>
      </c>
      <c r="CZO7" s="42" t="s">
        <v>6</v>
      </c>
      <c r="CZP7" s="41" t="s">
        <v>1</v>
      </c>
      <c r="CZQ7" s="42" t="s">
        <v>3</v>
      </c>
      <c r="CZR7" s="42" t="s">
        <v>2</v>
      </c>
      <c r="CZS7" s="44" t="s">
        <v>1</v>
      </c>
      <c r="CZT7" s="42" t="s">
        <v>5</v>
      </c>
      <c r="CZU7" s="41" t="s">
        <v>1</v>
      </c>
      <c r="CZV7" s="42" t="s">
        <v>6</v>
      </c>
      <c r="CZW7" s="41" t="s">
        <v>1</v>
      </c>
      <c r="CZX7" s="42" t="s">
        <v>3</v>
      </c>
      <c r="CZY7" s="42" t="s">
        <v>2</v>
      </c>
      <c r="CZZ7" s="44" t="s">
        <v>1</v>
      </c>
      <c r="DAA7" s="42" t="s">
        <v>5</v>
      </c>
      <c r="DAB7" s="41" t="s">
        <v>1</v>
      </c>
      <c r="DAC7" s="42" t="s">
        <v>6</v>
      </c>
      <c r="DAD7" s="41" t="s">
        <v>1</v>
      </c>
      <c r="DAE7" s="42" t="s">
        <v>3</v>
      </c>
      <c r="DAF7" s="42" t="s">
        <v>2</v>
      </c>
      <c r="DAG7" s="44" t="s">
        <v>1</v>
      </c>
      <c r="DAH7" s="42" t="s">
        <v>5</v>
      </c>
      <c r="DAI7" s="41" t="s">
        <v>1</v>
      </c>
      <c r="DAJ7" s="42" t="s">
        <v>6</v>
      </c>
      <c r="DAK7" s="41" t="s">
        <v>1</v>
      </c>
      <c r="DAL7" s="42" t="s">
        <v>3</v>
      </c>
      <c r="DAM7" s="42" t="s">
        <v>2</v>
      </c>
      <c r="DAN7" s="44" t="s">
        <v>1</v>
      </c>
      <c r="DAO7" s="42" t="s">
        <v>5</v>
      </c>
      <c r="DAP7" s="41" t="s">
        <v>1</v>
      </c>
      <c r="DAQ7" s="42" t="s">
        <v>6</v>
      </c>
      <c r="DAR7" s="41" t="s">
        <v>1</v>
      </c>
      <c r="DAS7" s="42" t="s">
        <v>3</v>
      </c>
      <c r="DAT7" s="42" t="s">
        <v>2</v>
      </c>
      <c r="DAU7" s="44" t="s">
        <v>1</v>
      </c>
      <c r="DAV7" s="42" t="s">
        <v>5</v>
      </c>
      <c r="DAW7" s="41" t="s">
        <v>1</v>
      </c>
      <c r="DAX7" s="42" t="s">
        <v>6</v>
      </c>
      <c r="DAY7" s="41" t="s">
        <v>1</v>
      </c>
      <c r="DAZ7" s="42" t="s">
        <v>3</v>
      </c>
      <c r="DBA7" s="42" t="s">
        <v>2</v>
      </c>
      <c r="DBB7" s="44" t="s">
        <v>1</v>
      </c>
      <c r="DBC7" s="42" t="s">
        <v>5</v>
      </c>
      <c r="DBD7" s="41" t="s">
        <v>1</v>
      </c>
      <c r="DBE7" s="42" t="s">
        <v>6</v>
      </c>
      <c r="DBF7" s="41" t="s">
        <v>1</v>
      </c>
      <c r="DBG7" s="42" t="s">
        <v>3</v>
      </c>
      <c r="DBH7" s="42" t="s">
        <v>2</v>
      </c>
      <c r="DBI7" s="44" t="s">
        <v>1</v>
      </c>
      <c r="DBJ7" s="42" t="s">
        <v>5</v>
      </c>
      <c r="DBK7" s="41" t="s">
        <v>1</v>
      </c>
      <c r="DBL7" s="42" t="s">
        <v>6</v>
      </c>
      <c r="DBM7" s="41" t="s">
        <v>1</v>
      </c>
      <c r="DBN7" s="42" t="s">
        <v>3</v>
      </c>
      <c r="DBO7" s="42" t="s">
        <v>2</v>
      </c>
      <c r="DBP7" s="44" t="s">
        <v>1</v>
      </c>
      <c r="DBQ7" s="42" t="s">
        <v>5</v>
      </c>
      <c r="DBR7" s="41" t="s">
        <v>1</v>
      </c>
      <c r="DBS7" s="42" t="s">
        <v>6</v>
      </c>
      <c r="DBT7" s="41" t="s">
        <v>1</v>
      </c>
      <c r="DBU7" s="42" t="s">
        <v>3</v>
      </c>
      <c r="DBV7" s="42" t="s">
        <v>2</v>
      </c>
      <c r="DBW7" s="44" t="s">
        <v>1</v>
      </c>
      <c r="DBX7" s="42" t="s">
        <v>5</v>
      </c>
      <c r="DBY7" s="41" t="s">
        <v>1</v>
      </c>
      <c r="DBZ7" s="42" t="s">
        <v>6</v>
      </c>
      <c r="DCA7" s="41" t="s">
        <v>1</v>
      </c>
      <c r="DCB7" s="42" t="s">
        <v>3</v>
      </c>
      <c r="DCC7" s="42" t="s">
        <v>2</v>
      </c>
      <c r="DCD7" s="44" t="s">
        <v>1</v>
      </c>
      <c r="DCE7" s="42" t="s">
        <v>5</v>
      </c>
      <c r="DCF7" s="41" t="s">
        <v>1</v>
      </c>
      <c r="DCG7" s="42" t="s">
        <v>6</v>
      </c>
      <c r="DCH7" s="41" t="s">
        <v>1</v>
      </c>
      <c r="DCI7" s="42" t="s">
        <v>3</v>
      </c>
      <c r="DCJ7" s="42" t="s">
        <v>2</v>
      </c>
      <c r="DCK7" s="44" t="s">
        <v>1</v>
      </c>
      <c r="DCL7" s="42" t="s">
        <v>5</v>
      </c>
      <c r="DCM7" s="41" t="s">
        <v>1</v>
      </c>
      <c r="DCN7" s="42" t="s">
        <v>6</v>
      </c>
      <c r="DCO7" s="41" t="s">
        <v>1</v>
      </c>
      <c r="DCP7" s="42" t="s">
        <v>3</v>
      </c>
      <c r="DCQ7" s="42" t="s">
        <v>2</v>
      </c>
      <c r="DCR7" s="44" t="s">
        <v>1</v>
      </c>
      <c r="DCS7" s="42" t="s">
        <v>5</v>
      </c>
      <c r="DCT7" s="41" t="s">
        <v>1</v>
      </c>
      <c r="DCU7" s="42" t="s">
        <v>6</v>
      </c>
      <c r="DCV7" s="41" t="s">
        <v>1</v>
      </c>
      <c r="DCW7" s="42" t="s">
        <v>3</v>
      </c>
      <c r="DCX7" s="42" t="s">
        <v>2</v>
      </c>
      <c r="DCY7" s="44" t="s">
        <v>1</v>
      </c>
      <c r="DCZ7" s="42" t="s">
        <v>5</v>
      </c>
      <c r="DDA7" s="41" t="s">
        <v>1</v>
      </c>
      <c r="DDB7" s="42" t="s">
        <v>6</v>
      </c>
      <c r="DDC7" s="41" t="s">
        <v>1</v>
      </c>
      <c r="DDD7" s="42" t="s">
        <v>3</v>
      </c>
      <c r="DDE7" s="42" t="s">
        <v>2</v>
      </c>
      <c r="DDF7" s="44" t="s">
        <v>1</v>
      </c>
      <c r="DDG7" s="42" t="s">
        <v>5</v>
      </c>
      <c r="DDH7" s="41" t="s">
        <v>1</v>
      </c>
      <c r="DDI7" s="42" t="s">
        <v>6</v>
      </c>
      <c r="DDJ7" s="41" t="s">
        <v>1</v>
      </c>
      <c r="DDK7" s="42" t="s">
        <v>3</v>
      </c>
      <c r="DDL7" s="42" t="s">
        <v>2</v>
      </c>
      <c r="DDM7" s="44" t="s">
        <v>1</v>
      </c>
      <c r="DDN7" s="42" t="s">
        <v>5</v>
      </c>
      <c r="DDO7" s="41" t="s">
        <v>1</v>
      </c>
      <c r="DDP7" s="42" t="s">
        <v>6</v>
      </c>
      <c r="DDQ7" s="41" t="s">
        <v>1</v>
      </c>
      <c r="DDR7" s="42" t="s">
        <v>3</v>
      </c>
      <c r="DDS7" s="42" t="s">
        <v>2</v>
      </c>
      <c r="DDT7" s="44" t="s">
        <v>1</v>
      </c>
      <c r="DDU7" s="42" t="s">
        <v>5</v>
      </c>
      <c r="DDV7" s="41" t="s">
        <v>1</v>
      </c>
      <c r="DDW7" s="42" t="s">
        <v>6</v>
      </c>
      <c r="DDX7" s="41" t="s">
        <v>1</v>
      </c>
      <c r="DDY7" s="42" t="s">
        <v>3</v>
      </c>
      <c r="DDZ7" s="42" t="s">
        <v>2</v>
      </c>
      <c r="DEA7" s="44" t="s">
        <v>1</v>
      </c>
      <c r="DEB7" s="42" t="s">
        <v>5</v>
      </c>
      <c r="DEC7" s="41" t="s">
        <v>1</v>
      </c>
      <c r="DED7" s="42" t="s">
        <v>6</v>
      </c>
      <c r="DEE7" s="41" t="s">
        <v>1</v>
      </c>
      <c r="DEF7" s="42" t="s">
        <v>3</v>
      </c>
      <c r="DEG7" s="42" t="s">
        <v>2</v>
      </c>
      <c r="DEH7" s="44" t="s">
        <v>1</v>
      </c>
      <c r="DEI7" s="42" t="s">
        <v>5</v>
      </c>
      <c r="DEJ7" s="41" t="s">
        <v>1</v>
      </c>
      <c r="DEK7" s="42" t="s">
        <v>6</v>
      </c>
      <c r="DEL7" s="41" t="s">
        <v>1</v>
      </c>
      <c r="DEM7" s="42" t="s">
        <v>3</v>
      </c>
      <c r="DEN7" s="42" t="s">
        <v>2</v>
      </c>
      <c r="DEO7" s="44" t="s">
        <v>1</v>
      </c>
      <c r="DEP7" s="42" t="s">
        <v>5</v>
      </c>
      <c r="DEQ7" s="41" t="s">
        <v>1</v>
      </c>
      <c r="DER7" s="42" t="s">
        <v>6</v>
      </c>
      <c r="DES7" s="41" t="s">
        <v>1</v>
      </c>
      <c r="DET7" s="42" t="s">
        <v>3</v>
      </c>
      <c r="DEU7" s="42" t="s">
        <v>2</v>
      </c>
      <c r="DEV7" s="44" t="s">
        <v>1</v>
      </c>
      <c r="DEW7" s="42" t="s">
        <v>5</v>
      </c>
      <c r="DEX7" s="41" t="s">
        <v>1</v>
      </c>
      <c r="DEY7" s="42" t="s">
        <v>6</v>
      </c>
      <c r="DEZ7" s="41" t="s">
        <v>1</v>
      </c>
      <c r="DFA7" s="42" t="s">
        <v>3</v>
      </c>
      <c r="DFB7" s="42" t="s">
        <v>2</v>
      </c>
      <c r="DFC7" s="44" t="s">
        <v>1</v>
      </c>
      <c r="DFD7" s="42" t="s">
        <v>5</v>
      </c>
      <c r="DFE7" s="41" t="s">
        <v>1</v>
      </c>
      <c r="DFF7" s="42" t="s">
        <v>6</v>
      </c>
      <c r="DFG7" s="41" t="s">
        <v>1</v>
      </c>
      <c r="DFH7" s="42" t="s">
        <v>3</v>
      </c>
      <c r="DFI7" s="42" t="s">
        <v>2</v>
      </c>
      <c r="DFJ7" s="44" t="s">
        <v>1</v>
      </c>
      <c r="DFK7" s="42" t="s">
        <v>5</v>
      </c>
      <c r="DFL7" s="41" t="s">
        <v>1</v>
      </c>
      <c r="DFM7" s="42" t="s">
        <v>6</v>
      </c>
      <c r="DFN7" s="41" t="s">
        <v>1</v>
      </c>
      <c r="DFO7" s="42" t="s">
        <v>3</v>
      </c>
      <c r="DFP7" s="42" t="s">
        <v>2</v>
      </c>
      <c r="DFQ7" s="44" t="s">
        <v>1</v>
      </c>
      <c r="DFR7" s="42" t="s">
        <v>5</v>
      </c>
      <c r="DFS7" s="41" t="s">
        <v>1</v>
      </c>
      <c r="DFT7" s="42" t="s">
        <v>6</v>
      </c>
      <c r="DFU7" s="41" t="s">
        <v>1</v>
      </c>
      <c r="DFV7" s="42" t="s">
        <v>3</v>
      </c>
      <c r="DFW7" s="42" t="s">
        <v>2</v>
      </c>
      <c r="DFX7" s="44" t="s">
        <v>1</v>
      </c>
      <c r="DFY7" s="42" t="s">
        <v>5</v>
      </c>
      <c r="DFZ7" s="41" t="s">
        <v>1</v>
      </c>
      <c r="DGA7" s="42" t="s">
        <v>6</v>
      </c>
      <c r="DGB7" s="41" t="s">
        <v>1</v>
      </c>
      <c r="DGC7" s="42" t="s">
        <v>3</v>
      </c>
      <c r="DGD7" s="42" t="s">
        <v>2</v>
      </c>
      <c r="DGE7" s="44" t="s">
        <v>1</v>
      </c>
      <c r="DGF7" s="42" t="s">
        <v>5</v>
      </c>
      <c r="DGG7" s="41" t="s">
        <v>1</v>
      </c>
      <c r="DGH7" s="42" t="s">
        <v>6</v>
      </c>
      <c r="DGI7" s="41" t="s">
        <v>1</v>
      </c>
      <c r="DGJ7" s="42" t="s">
        <v>3</v>
      </c>
      <c r="DGK7" s="42" t="s">
        <v>2</v>
      </c>
      <c r="DGL7" s="44" t="s">
        <v>1</v>
      </c>
      <c r="DGM7" s="42" t="s">
        <v>5</v>
      </c>
      <c r="DGN7" s="41" t="s">
        <v>1</v>
      </c>
      <c r="DGO7" s="42" t="s">
        <v>6</v>
      </c>
      <c r="DGP7" s="41" t="s">
        <v>1</v>
      </c>
      <c r="DGQ7" s="42" t="s">
        <v>3</v>
      </c>
      <c r="DGR7" s="42" t="s">
        <v>2</v>
      </c>
      <c r="DGS7" s="44" t="s">
        <v>1</v>
      </c>
      <c r="DGT7" s="42" t="s">
        <v>5</v>
      </c>
      <c r="DGU7" s="41" t="s">
        <v>1</v>
      </c>
      <c r="DGV7" s="42" t="s">
        <v>6</v>
      </c>
      <c r="DGW7" s="41" t="s">
        <v>1</v>
      </c>
      <c r="DGX7" s="42" t="s">
        <v>3</v>
      </c>
      <c r="DGY7" s="42" t="s">
        <v>2</v>
      </c>
      <c r="DGZ7" s="44" t="s">
        <v>1</v>
      </c>
      <c r="DHA7" s="42" t="s">
        <v>5</v>
      </c>
      <c r="DHB7" s="41" t="s">
        <v>1</v>
      </c>
      <c r="DHC7" s="42" t="s">
        <v>6</v>
      </c>
      <c r="DHD7" s="41" t="s">
        <v>1</v>
      </c>
      <c r="DHE7" s="42" t="s">
        <v>3</v>
      </c>
      <c r="DHF7" s="42" t="s">
        <v>2</v>
      </c>
      <c r="DHG7" s="44" t="s">
        <v>1</v>
      </c>
      <c r="DHH7" s="42" t="s">
        <v>5</v>
      </c>
      <c r="DHI7" s="41" t="s">
        <v>1</v>
      </c>
      <c r="DHJ7" s="42" t="s">
        <v>6</v>
      </c>
      <c r="DHK7" s="41" t="s">
        <v>1</v>
      </c>
      <c r="DHL7" s="42" t="s">
        <v>3</v>
      </c>
      <c r="DHM7" s="42" t="s">
        <v>2</v>
      </c>
      <c r="DHN7" s="44" t="s">
        <v>1</v>
      </c>
      <c r="DHO7" s="42" t="s">
        <v>5</v>
      </c>
      <c r="DHP7" s="41" t="s">
        <v>1</v>
      </c>
      <c r="DHQ7" s="42" t="s">
        <v>6</v>
      </c>
      <c r="DHR7" s="41" t="s">
        <v>1</v>
      </c>
      <c r="DHS7" s="42" t="s">
        <v>3</v>
      </c>
      <c r="DHT7" s="42" t="s">
        <v>2</v>
      </c>
      <c r="DHU7" s="44" t="s">
        <v>1</v>
      </c>
      <c r="DHV7" s="42" t="s">
        <v>5</v>
      </c>
      <c r="DHW7" s="41" t="s">
        <v>1</v>
      </c>
      <c r="DHX7" s="42" t="s">
        <v>6</v>
      </c>
      <c r="DHY7" s="41" t="s">
        <v>1</v>
      </c>
      <c r="DHZ7" s="42" t="s">
        <v>3</v>
      </c>
      <c r="DIA7" s="42" t="s">
        <v>2</v>
      </c>
      <c r="DIB7" s="44" t="s">
        <v>1</v>
      </c>
      <c r="DIC7" s="42" t="s">
        <v>5</v>
      </c>
      <c r="DID7" s="41" t="s">
        <v>1</v>
      </c>
      <c r="DIE7" s="42" t="s">
        <v>6</v>
      </c>
      <c r="DIF7" s="41" t="s">
        <v>1</v>
      </c>
      <c r="DIG7" s="42" t="s">
        <v>3</v>
      </c>
      <c r="DIH7" s="42" t="s">
        <v>2</v>
      </c>
      <c r="DII7" s="44" t="s">
        <v>1</v>
      </c>
      <c r="DIJ7" s="42" t="s">
        <v>5</v>
      </c>
      <c r="DIK7" s="41" t="s">
        <v>1</v>
      </c>
      <c r="DIL7" s="42" t="s">
        <v>6</v>
      </c>
      <c r="DIM7" s="41" t="s">
        <v>1</v>
      </c>
      <c r="DIN7" s="42" t="s">
        <v>3</v>
      </c>
      <c r="DIO7" s="42" t="s">
        <v>2</v>
      </c>
      <c r="DIP7" s="44" t="s">
        <v>1</v>
      </c>
      <c r="DIQ7" s="42" t="s">
        <v>5</v>
      </c>
      <c r="DIR7" s="41" t="s">
        <v>1</v>
      </c>
      <c r="DIS7" s="42" t="s">
        <v>6</v>
      </c>
      <c r="DIT7" s="41" t="s">
        <v>1</v>
      </c>
      <c r="DIU7" s="42" t="s">
        <v>3</v>
      </c>
      <c r="DIV7" s="42" t="s">
        <v>2</v>
      </c>
      <c r="DIW7" s="44" t="s">
        <v>1</v>
      </c>
      <c r="DIX7" s="42" t="s">
        <v>5</v>
      </c>
      <c r="DIY7" s="41" t="s">
        <v>1</v>
      </c>
      <c r="DIZ7" s="42" t="s">
        <v>6</v>
      </c>
      <c r="DJA7" s="41" t="s">
        <v>1</v>
      </c>
      <c r="DJB7" s="42" t="s">
        <v>3</v>
      </c>
      <c r="DJC7" s="42" t="s">
        <v>2</v>
      </c>
      <c r="DJD7" s="44" t="s">
        <v>1</v>
      </c>
      <c r="DJE7" s="42" t="s">
        <v>5</v>
      </c>
      <c r="DJF7" s="41" t="s">
        <v>1</v>
      </c>
      <c r="DJG7" s="42" t="s">
        <v>6</v>
      </c>
      <c r="DJH7" s="41" t="s">
        <v>1</v>
      </c>
      <c r="DJI7" s="42" t="s">
        <v>3</v>
      </c>
      <c r="DJJ7" s="42" t="s">
        <v>2</v>
      </c>
      <c r="DJK7" s="44" t="s">
        <v>1</v>
      </c>
      <c r="DJL7" s="42" t="s">
        <v>5</v>
      </c>
      <c r="DJM7" s="41" t="s">
        <v>1</v>
      </c>
      <c r="DJN7" s="42" t="s">
        <v>6</v>
      </c>
      <c r="DJO7" s="41" t="s">
        <v>1</v>
      </c>
      <c r="DJP7" s="42" t="s">
        <v>3</v>
      </c>
      <c r="DJQ7" s="42" t="s">
        <v>2</v>
      </c>
      <c r="DJR7" s="44" t="s">
        <v>1</v>
      </c>
      <c r="DJS7" s="42" t="s">
        <v>5</v>
      </c>
      <c r="DJT7" s="41" t="s">
        <v>1</v>
      </c>
      <c r="DJU7" s="42" t="s">
        <v>6</v>
      </c>
      <c r="DJV7" s="41" t="s">
        <v>1</v>
      </c>
      <c r="DJW7" s="42" t="s">
        <v>3</v>
      </c>
      <c r="DJX7" s="42" t="s">
        <v>2</v>
      </c>
      <c r="DJY7" s="44" t="s">
        <v>1</v>
      </c>
      <c r="DJZ7" s="42" t="s">
        <v>5</v>
      </c>
      <c r="DKA7" s="41" t="s">
        <v>1</v>
      </c>
      <c r="DKB7" s="42" t="s">
        <v>6</v>
      </c>
      <c r="DKC7" s="41" t="s">
        <v>1</v>
      </c>
      <c r="DKD7" s="42" t="s">
        <v>3</v>
      </c>
      <c r="DKE7" s="42" t="s">
        <v>2</v>
      </c>
      <c r="DKF7" s="44" t="s">
        <v>1</v>
      </c>
      <c r="DKG7" s="42" t="s">
        <v>5</v>
      </c>
      <c r="DKH7" s="41" t="s">
        <v>1</v>
      </c>
      <c r="DKI7" s="42" t="s">
        <v>6</v>
      </c>
      <c r="DKJ7" s="41" t="s">
        <v>1</v>
      </c>
      <c r="DKK7" s="42" t="s">
        <v>3</v>
      </c>
      <c r="DKL7" s="42" t="s">
        <v>2</v>
      </c>
      <c r="DKM7" s="44" t="s">
        <v>1</v>
      </c>
      <c r="DKN7" s="42" t="s">
        <v>5</v>
      </c>
      <c r="DKO7" s="41" t="s">
        <v>1</v>
      </c>
      <c r="DKP7" s="42" t="s">
        <v>6</v>
      </c>
      <c r="DKQ7" s="41" t="s">
        <v>1</v>
      </c>
      <c r="DKR7" s="42" t="s">
        <v>3</v>
      </c>
      <c r="DKS7" s="42" t="s">
        <v>2</v>
      </c>
      <c r="DKT7" s="44" t="s">
        <v>1</v>
      </c>
      <c r="DKU7" s="42" t="s">
        <v>5</v>
      </c>
      <c r="DKV7" s="41" t="s">
        <v>1</v>
      </c>
      <c r="DKW7" s="42" t="s">
        <v>6</v>
      </c>
      <c r="DKX7" s="41" t="s">
        <v>1</v>
      </c>
      <c r="DKY7" s="42" t="s">
        <v>3</v>
      </c>
      <c r="DKZ7" s="42" t="s">
        <v>2</v>
      </c>
      <c r="DLA7" s="44" t="s">
        <v>1</v>
      </c>
      <c r="DLB7" s="42" t="s">
        <v>5</v>
      </c>
      <c r="DLC7" s="41" t="s">
        <v>1</v>
      </c>
      <c r="DLD7" s="42" t="s">
        <v>6</v>
      </c>
      <c r="DLE7" s="41" t="s">
        <v>1</v>
      </c>
      <c r="DLF7" s="42" t="s">
        <v>3</v>
      </c>
      <c r="DLG7" s="42" t="s">
        <v>2</v>
      </c>
      <c r="DLH7" s="44" t="s">
        <v>1</v>
      </c>
      <c r="DLI7" s="42" t="s">
        <v>5</v>
      </c>
      <c r="DLJ7" s="41" t="s">
        <v>1</v>
      </c>
      <c r="DLK7" s="42" t="s">
        <v>6</v>
      </c>
      <c r="DLL7" s="41" t="s">
        <v>1</v>
      </c>
      <c r="DLM7" s="42" t="s">
        <v>3</v>
      </c>
      <c r="DLN7" s="42" t="s">
        <v>2</v>
      </c>
      <c r="DLO7" s="44" t="s">
        <v>1</v>
      </c>
      <c r="DLP7" s="42" t="s">
        <v>5</v>
      </c>
      <c r="DLQ7" s="41" t="s">
        <v>1</v>
      </c>
      <c r="DLR7" s="42" t="s">
        <v>6</v>
      </c>
      <c r="DLS7" s="41" t="s">
        <v>1</v>
      </c>
      <c r="DLT7" s="42" t="s">
        <v>3</v>
      </c>
      <c r="DLU7" s="42" t="s">
        <v>2</v>
      </c>
      <c r="DLV7" s="44" t="s">
        <v>1</v>
      </c>
      <c r="DLW7" s="42" t="s">
        <v>5</v>
      </c>
      <c r="DLX7" s="41" t="s">
        <v>1</v>
      </c>
      <c r="DLY7" s="42" t="s">
        <v>6</v>
      </c>
      <c r="DLZ7" s="41" t="s">
        <v>1</v>
      </c>
      <c r="DMA7" s="42" t="s">
        <v>3</v>
      </c>
      <c r="DMB7" s="42" t="s">
        <v>2</v>
      </c>
      <c r="DMC7" s="44" t="s">
        <v>1</v>
      </c>
      <c r="DMD7" s="42" t="s">
        <v>5</v>
      </c>
      <c r="DME7" s="41" t="s">
        <v>1</v>
      </c>
      <c r="DMF7" s="42" t="s">
        <v>6</v>
      </c>
      <c r="DMG7" s="41" t="s">
        <v>1</v>
      </c>
      <c r="DMH7" s="42" t="s">
        <v>3</v>
      </c>
      <c r="DMI7" s="42" t="s">
        <v>2</v>
      </c>
      <c r="DMJ7" s="44" t="s">
        <v>1</v>
      </c>
      <c r="DMK7" s="42" t="s">
        <v>5</v>
      </c>
      <c r="DML7" s="41" t="s">
        <v>1</v>
      </c>
      <c r="DMM7" s="42" t="s">
        <v>6</v>
      </c>
      <c r="DMN7" s="41" t="s">
        <v>1</v>
      </c>
      <c r="DMO7" s="42" t="s">
        <v>3</v>
      </c>
      <c r="DMP7" s="42" t="s">
        <v>2</v>
      </c>
      <c r="DMQ7" s="44" t="s">
        <v>1</v>
      </c>
      <c r="DMR7" s="42" t="s">
        <v>5</v>
      </c>
      <c r="DMS7" s="41" t="s">
        <v>1</v>
      </c>
      <c r="DMT7" s="42" t="s">
        <v>6</v>
      </c>
      <c r="DMU7" s="41" t="s">
        <v>1</v>
      </c>
      <c r="DMV7" s="42" t="s">
        <v>3</v>
      </c>
      <c r="DMW7" s="42" t="s">
        <v>2</v>
      </c>
      <c r="DMX7" s="44" t="s">
        <v>1</v>
      </c>
      <c r="DMY7" s="42" t="s">
        <v>5</v>
      </c>
      <c r="DMZ7" s="41" t="s">
        <v>1</v>
      </c>
      <c r="DNA7" s="42" t="s">
        <v>6</v>
      </c>
      <c r="DNB7" s="41" t="s">
        <v>1</v>
      </c>
      <c r="DNC7" s="42" t="s">
        <v>3</v>
      </c>
      <c r="DND7" s="42" t="s">
        <v>2</v>
      </c>
      <c r="DNE7" s="44" t="s">
        <v>1</v>
      </c>
      <c r="DNF7" s="42" t="s">
        <v>5</v>
      </c>
      <c r="DNG7" s="41" t="s">
        <v>1</v>
      </c>
      <c r="DNH7" s="42" t="s">
        <v>6</v>
      </c>
      <c r="DNI7" s="41" t="s">
        <v>1</v>
      </c>
      <c r="DNJ7" s="42" t="s">
        <v>3</v>
      </c>
      <c r="DNK7" s="42" t="s">
        <v>2</v>
      </c>
      <c r="DNL7" s="44" t="s">
        <v>1</v>
      </c>
      <c r="DNM7" s="42" t="s">
        <v>5</v>
      </c>
      <c r="DNN7" s="41" t="s">
        <v>1</v>
      </c>
      <c r="DNO7" s="42" t="s">
        <v>6</v>
      </c>
      <c r="DNP7" s="41" t="s">
        <v>1</v>
      </c>
      <c r="DNQ7" s="42" t="s">
        <v>3</v>
      </c>
      <c r="DNR7" s="42" t="s">
        <v>2</v>
      </c>
      <c r="DNS7" s="44" t="s">
        <v>1</v>
      </c>
      <c r="DNT7" s="42" t="s">
        <v>5</v>
      </c>
      <c r="DNU7" s="41" t="s">
        <v>1</v>
      </c>
      <c r="DNV7" s="42" t="s">
        <v>6</v>
      </c>
      <c r="DNW7" s="41" t="s">
        <v>1</v>
      </c>
      <c r="DNX7" s="42" t="s">
        <v>3</v>
      </c>
      <c r="DNY7" s="42" t="s">
        <v>2</v>
      </c>
      <c r="DNZ7" s="44" t="s">
        <v>1</v>
      </c>
      <c r="DOA7" s="42" t="s">
        <v>5</v>
      </c>
      <c r="DOB7" s="41" t="s">
        <v>1</v>
      </c>
      <c r="DOC7" s="42" t="s">
        <v>6</v>
      </c>
      <c r="DOD7" s="41" t="s">
        <v>1</v>
      </c>
      <c r="DOE7" s="42" t="s">
        <v>3</v>
      </c>
      <c r="DOF7" s="42" t="s">
        <v>2</v>
      </c>
      <c r="DOG7" s="44" t="s">
        <v>1</v>
      </c>
      <c r="DOH7" s="42" t="s">
        <v>5</v>
      </c>
      <c r="DOI7" s="41" t="s">
        <v>1</v>
      </c>
      <c r="DOJ7" s="42" t="s">
        <v>6</v>
      </c>
      <c r="DOK7" s="41" t="s">
        <v>1</v>
      </c>
      <c r="DOL7" s="42" t="s">
        <v>3</v>
      </c>
      <c r="DOM7" s="42" t="s">
        <v>2</v>
      </c>
      <c r="DON7" s="44" t="s">
        <v>1</v>
      </c>
      <c r="DOO7" s="42" t="s">
        <v>5</v>
      </c>
      <c r="DOP7" s="41" t="s">
        <v>1</v>
      </c>
      <c r="DOQ7" s="42" t="s">
        <v>6</v>
      </c>
      <c r="DOR7" s="41" t="s">
        <v>1</v>
      </c>
      <c r="DOS7" s="42" t="s">
        <v>3</v>
      </c>
      <c r="DOT7" s="42" t="s">
        <v>2</v>
      </c>
      <c r="DOU7" s="44" t="s">
        <v>1</v>
      </c>
      <c r="DOV7" s="42" t="s">
        <v>5</v>
      </c>
      <c r="DOW7" s="41" t="s">
        <v>1</v>
      </c>
      <c r="DOX7" s="42" t="s">
        <v>6</v>
      </c>
      <c r="DOY7" s="41" t="s">
        <v>1</v>
      </c>
      <c r="DOZ7" s="42" t="s">
        <v>3</v>
      </c>
      <c r="DPA7" s="42" t="s">
        <v>2</v>
      </c>
      <c r="DPB7" s="44" t="s">
        <v>1</v>
      </c>
      <c r="DPC7" s="42" t="s">
        <v>5</v>
      </c>
      <c r="DPD7" s="41" t="s">
        <v>1</v>
      </c>
      <c r="DPE7" s="42" t="s">
        <v>6</v>
      </c>
      <c r="DPF7" s="41" t="s">
        <v>1</v>
      </c>
      <c r="DPG7" s="42" t="s">
        <v>3</v>
      </c>
      <c r="DPH7" s="42" t="s">
        <v>2</v>
      </c>
      <c r="DPI7" s="44" t="s">
        <v>1</v>
      </c>
      <c r="DPJ7" s="42" t="s">
        <v>5</v>
      </c>
      <c r="DPK7" s="41" t="s">
        <v>1</v>
      </c>
      <c r="DPL7" s="42" t="s">
        <v>6</v>
      </c>
      <c r="DPM7" s="41" t="s">
        <v>1</v>
      </c>
      <c r="DPN7" s="42" t="s">
        <v>3</v>
      </c>
      <c r="DPO7" s="42" t="s">
        <v>2</v>
      </c>
      <c r="DPP7" s="44" t="s">
        <v>1</v>
      </c>
      <c r="DPQ7" s="42" t="s">
        <v>5</v>
      </c>
      <c r="DPR7" s="41" t="s">
        <v>1</v>
      </c>
      <c r="DPS7" s="42" t="s">
        <v>6</v>
      </c>
      <c r="DPT7" s="41" t="s">
        <v>1</v>
      </c>
      <c r="DPU7" s="42" t="s">
        <v>3</v>
      </c>
      <c r="DPV7" s="42" t="s">
        <v>2</v>
      </c>
      <c r="DPW7" s="44" t="s">
        <v>1</v>
      </c>
      <c r="DPX7" s="42" t="s">
        <v>5</v>
      </c>
      <c r="DPY7" s="41" t="s">
        <v>1</v>
      </c>
      <c r="DPZ7" s="42" t="s">
        <v>6</v>
      </c>
      <c r="DQA7" s="41" t="s">
        <v>1</v>
      </c>
      <c r="DQB7" s="42" t="s">
        <v>3</v>
      </c>
      <c r="DQC7" s="42" t="s">
        <v>2</v>
      </c>
      <c r="DQD7" s="44" t="s">
        <v>1</v>
      </c>
      <c r="DQE7" s="42" t="s">
        <v>5</v>
      </c>
      <c r="DQF7" s="41" t="s">
        <v>1</v>
      </c>
      <c r="DQG7" s="42" t="s">
        <v>6</v>
      </c>
      <c r="DQH7" s="41" t="s">
        <v>1</v>
      </c>
      <c r="DQI7" s="42" t="s">
        <v>3</v>
      </c>
      <c r="DQJ7" s="42" t="s">
        <v>2</v>
      </c>
      <c r="DQK7" s="44" t="s">
        <v>1</v>
      </c>
      <c r="DQL7" s="42" t="s">
        <v>5</v>
      </c>
      <c r="DQM7" s="41" t="s">
        <v>1</v>
      </c>
      <c r="DQN7" s="42" t="s">
        <v>6</v>
      </c>
      <c r="DQO7" s="41" t="s">
        <v>1</v>
      </c>
      <c r="DQP7" s="42" t="s">
        <v>3</v>
      </c>
      <c r="DQQ7" s="42" t="s">
        <v>2</v>
      </c>
      <c r="DQR7" s="44" t="s">
        <v>1</v>
      </c>
      <c r="DQS7" s="42" t="s">
        <v>5</v>
      </c>
      <c r="DQT7" s="41" t="s">
        <v>1</v>
      </c>
      <c r="DQU7" s="42" t="s">
        <v>6</v>
      </c>
      <c r="DQV7" s="41" t="s">
        <v>1</v>
      </c>
      <c r="DQW7" s="42" t="s">
        <v>3</v>
      </c>
      <c r="DQX7" s="42" t="s">
        <v>2</v>
      </c>
      <c r="DQY7" s="44" t="s">
        <v>1</v>
      </c>
      <c r="DQZ7" s="42" t="s">
        <v>5</v>
      </c>
      <c r="DRA7" s="41" t="s">
        <v>1</v>
      </c>
      <c r="DRB7" s="42" t="s">
        <v>6</v>
      </c>
      <c r="DRC7" s="41" t="s">
        <v>1</v>
      </c>
      <c r="DRD7" s="42" t="s">
        <v>3</v>
      </c>
      <c r="DRE7" s="42" t="s">
        <v>2</v>
      </c>
      <c r="DRF7" s="44" t="s">
        <v>1</v>
      </c>
      <c r="DRG7" s="42" t="s">
        <v>5</v>
      </c>
      <c r="DRH7" s="41" t="s">
        <v>1</v>
      </c>
      <c r="DRI7" s="42" t="s">
        <v>6</v>
      </c>
      <c r="DRJ7" s="41" t="s">
        <v>1</v>
      </c>
      <c r="DRK7" s="42" t="s">
        <v>3</v>
      </c>
      <c r="DRL7" s="42" t="s">
        <v>2</v>
      </c>
      <c r="DRM7" s="44" t="s">
        <v>1</v>
      </c>
      <c r="DRN7" s="42" t="s">
        <v>5</v>
      </c>
      <c r="DRO7" s="41" t="s">
        <v>1</v>
      </c>
      <c r="DRP7" s="42" t="s">
        <v>6</v>
      </c>
      <c r="DRQ7" s="41" t="s">
        <v>1</v>
      </c>
      <c r="DRR7" s="42" t="s">
        <v>3</v>
      </c>
      <c r="DRS7" s="42" t="s">
        <v>2</v>
      </c>
      <c r="DRT7" s="44" t="s">
        <v>1</v>
      </c>
      <c r="DRU7" s="42" t="s">
        <v>5</v>
      </c>
      <c r="DRV7" s="41" t="s">
        <v>1</v>
      </c>
      <c r="DRW7" s="42" t="s">
        <v>6</v>
      </c>
      <c r="DRX7" s="41" t="s">
        <v>1</v>
      </c>
      <c r="DRY7" s="42" t="s">
        <v>3</v>
      </c>
      <c r="DRZ7" s="42" t="s">
        <v>2</v>
      </c>
      <c r="DSA7" s="44" t="s">
        <v>1</v>
      </c>
      <c r="DSB7" s="42" t="s">
        <v>5</v>
      </c>
      <c r="DSC7" s="41" t="s">
        <v>1</v>
      </c>
      <c r="DSD7" s="42" t="s">
        <v>6</v>
      </c>
      <c r="DSE7" s="41" t="s">
        <v>1</v>
      </c>
      <c r="DSF7" s="42" t="s">
        <v>3</v>
      </c>
      <c r="DSG7" s="42" t="s">
        <v>2</v>
      </c>
      <c r="DSH7" s="44" t="s">
        <v>1</v>
      </c>
      <c r="DSI7" s="42" t="s">
        <v>5</v>
      </c>
      <c r="DSJ7" s="41" t="s">
        <v>1</v>
      </c>
      <c r="DSK7" s="42" t="s">
        <v>6</v>
      </c>
      <c r="DSL7" s="41" t="s">
        <v>1</v>
      </c>
      <c r="DSM7" s="42" t="s">
        <v>3</v>
      </c>
      <c r="DSN7" s="42" t="s">
        <v>2</v>
      </c>
      <c r="DSO7" s="44" t="s">
        <v>1</v>
      </c>
      <c r="DSP7" s="42" t="s">
        <v>5</v>
      </c>
      <c r="DSQ7" s="41" t="s">
        <v>1</v>
      </c>
      <c r="DSR7" s="42" t="s">
        <v>6</v>
      </c>
      <c r="DSS7" s="41" t="s">
        <v>1</v>
      </c>
      <c r="DST7" s="42" t="s">
        <v>3</v>
      </c>
      <c r="DSU7" s="42" t="s">
        <v>2</v>
      </c>
      <c r="DSV7" s="44" t="s">
        <v>1</v>
      </c>
      <c r="DSW7" s="42" t="s">
        <v>5</v>
      </c>
      <c r="DSX7" s="41" t="s">
        <v>1</v>
      </c>
      <c r="DSY7" s="42" t="s">
        <v>6</v>
      </c>
      <c r="DSZ7" s="41" t="s">
        <v>1</v>
      </c>
      <c r="DTA7" s="42" t="s">
        <v>3</v>
      </c>
      <c r="DTB7" s="42" t="s">
        <v>2</v>
      </c>
      <c r="DTC7" s="44" t="s">
        <v>1</v>
      </c>
      <c r="DTD7" s="42" t="s">
        <v>5</v>
      </c>
      <c r="DTE7" s="41" t="s">
        <v>1</v>
      </c>
      <c r="DTF7" s="42" t="s">
        <v>6</v>
      </c>
      <c r="DTG7" s="41" t="s">
        <v>1</v>
      </c>
      <c r="DTH7" s="42" t="s">
        <v>3</v>
      </c>
      <c r="DTI7" s="42" t="s">
        <v>2</v>
      </c>
      <c r="DTJ7" s="44" t="s">
        <v>1</v>
      </c>
      <c r="DTK7" s="42" t="s">
        <v>5</v>
      </c>
      <c r="DTL7" s="41" t="s">
        <v>1</v>
      </c>
      <c r="DTM7" s="42" t="s">
        <v>6</v>
      </c>
      <c r="DTN7" s="41" t="s">
        <v>1</v>
      </c>
      <c r="DTO7" s="42" t="s">
        <v>3</v>
      </c>
      <c r="DTP7" s="42" t="s">
        <v>2</v>
      </c>
      <c r="DTQ7" s="44" t="s">
        <v>1</v>
      </c>
      <c r="DTR7" s="42" t="s">
        <v>5</v>
      </c>
      <c r="DTS7" s="41" t="s">
        <v>1</v>
      </c>
      <c r="DTT7" s="42" t="s">
        <v>6</v>
      </c>
      <c r="DTU7" s="41" t="s">
        <v>1</v>
      </c>
      <c r="DTV7" s="42" t="s">
        <v>3</v>
      </c>
      <c r="DTW7" s="42" t="s">
        <v>2</v>
      </c>
      <c r="DTX7" s="44" t="s">
        <v>1</v>
      </c>
      <c r="DTY7" s="42" t="s">
        <v>5</v>
      </c>
      <c r="DTZ7" s="41" t="s">
        <v>1</v>
      </c>
      <c r="DUA7" s="42" t="s">
        <v>6</v>
      </c>
      <c r="DUB7" s="41" t="s">
        <v>1</v>
      </c>
      <c r="DUC7" s="42" t="s">
        <v>3</v>
      </c>
      <c r="DUD7" s="42" t="s">
        <v>2</v>
      </c>
      <c r="DUE7" s="44" t="s">
        <v>1</v>
      </c>
      <c r="DUF7" s="42" t="s">
        <v>5</v>
      </c>
      <c r="DUG7" s="41" t="s">
        <v>1</v>
      </c>
      <c r="DUH7" s="42" t="s">
        <v>6</v>
      </c>
      <c r="DUI7" s="41" t="s">
        <v>1</v>
      </c>
      <c r="DUJ7" s="42" t="s">
        <v>3</v>
      </c>
      <c r="DUK7" s="42" t="s">
        <v>2</v>
      </c>
      <c r="DUL7" s="44" t="s">
        <v>1</v>
      </c>
      <c r="DUM7" s="42" t="s">
        <v>5</v>
      </c>
      <c r="DUN7" s="41" t="s">
        <v>1</v>
      </c>
      <c r="DUO7" s="42" t="s">
        <v>6</v>
      </c>
      <c r="DUP7" s="41" t="s">
        <v>1</v>
      </c>
      <c r="DUQ7" s="42" t="s">
        <v>3</v>
      </c>
      <c r="DUR7" s="42" t="s">
        <v>2</v>
      </c>
      <c r="DUS7" s="44" t="s">
        <v>1</v>
      </c>
      <c r="DUT7" s="42" t="s">
        <v>5</v>
      </c>
      <c r="DUU7" s="41" t="s">
        <v>1</v>
      </c>
      <c r="DUV7" s="42" t="s">
        <v>6</v>
      </c>
      <c r="DUW7" s="41" t="s">
        <v>1</v>
      </c>
      <c r="DUX7" s="42" t="s">
        <v>3</v>
      </c>
      <c r="DUY7" s="42" t="s">
        <v>2</v>
      </c>
      <c r="DUZ7" s="44" t="s">
        <v>1</v>
      </c>
      <c r="DVA7" s="42" t="s">
        <v>5</v>
      </c>
      <c r="DVB7" s="41" t="s">
        <v>1</v>
      </c>
      <c r="DVC7" s="42" t="s">
        <v>6</v>
      </c>
      <c r="DVD7" s="41" t="s">
        <v>1</v>
      </c>
      <c r="DVE7" s="42" t="s">
        <v>3</v>
      </c>
      <c r="DVF7" s="42" t="s">
        <v>2</v>
      </c>
      <c r="DVG7" s="44" t="s">
        <v>1</v>
      </c>
      <c r="DVH7" s="42" t="s">
        <v>5</v>
      </c>
      <c r="DVI7" s="41" t="s">
        <v>1</v>
      </c>
      <c r="DVJ7" s="42" t="s">
        <v>6</v>
      </c>
      <c r="DVK7" s="41" t="s">
        <v>1</v>
      </c>
      <c r="DVL7" s="42" t="s">
        <v>3</v>
      </c>
      <c r="DVM7" s="42" t="s">
        <v>2</v>
      </c>
      <c r="DVN7" s="44" t="s">
        <v>1</v>
      </c>
      <c r="DVO7" s="42" t="s">
        <v>5</v>
      </c>
      <c r="DVP7" s="41" t="s">
        <v>1</v>
      </c>
      <c r="DVQ7" s="42" t="s">
        <v>6</v>
      </c>
      <c r="DVR7" s="41" t="s">
        <v>1</v>
      </c>
      <c r="DVS7" s="42" t="s">
        <v>3</v>
      </c>
      <c r="DVT7" s="42" t="s">
        <v>2</v>
      </c>
      <c r="DVU7" s="44" t="s">
        <v>1</v>
      </c>
      <c r="DVV7" s="42" t="s">
        <v>5</v>
      </c>
      <c r="DVW7" s="41" t="s">
        <v>1</v>
      </c>
      <c r="DVX7" s="42" t="s">
        <v>6</v>
      </c>
      <c r="DVY7" s="41" t="s">
        <v>1</v>
      </c>
      <c r="DVZ7" s="42" t="s">
        <v>3</v>
      </c>
      <c r="DWA7" s="42" t="s">
        <v>2</v>
      </c>
      <c r="DWB7" s="44" t="s">
        <v>1</v>
      </c>
      <c r="DWC7" s="42" t="s">
        <v>5</v>
      </c>
      <c r="DWD7" s="41" t="s">
        <v>1</v>
      </c>
      <c r="DWE7" s="42" t="s">
        <v>6</v>
      </c>
      <c r="DWF7" s="41" t="s">
        <v>1</v>
      </c>
      <c r="DWG7" s="42" t="s">
        <v>3</v>
      </c>
      <c r="DWH7" s="42" t="s">
        <v>2</v>
      </c>
      <c r="DWI7" s="44" t="s">
        <v>1</v>
      </c>
      <c r="DWJ7" s="42" t="s">
        <v>5</v>
      </c>
      <c r="DWK7" s="41" t="s">
        <v>1</v>
      </c>
      <c r="DWL7" s="42" t="s">
        <v>6</v>
      </c>
      <c r="DWM7" s="41" t="s">
        <v>1</v>
      </c>
      <c r="DWN7" s="42" t="s">
        <v>3</v>
      </c>
      <c r="DWO7" s="42" t="s">
        <v>2</v>
      </c>
      <c r="DWP7" s="44" t="s">
        <v>1</v>
      </c>
      <c r="DWQ7" s="42" t="s">
        <v>5</v>
      </c>
      <c r="DWR7" s="41" t="s">
        <v>1</v>
      </c>
      <c r="DWS7" s="42" t="s">
        <v>6</v>
      </c>
      <c r="DWT7" s="41" t="s">
        <v>1</v>
      </c>
      <c r="DWU7" s="42" t="s">
        <v>3</v>
      </c>
      <c r="DWV7" s="42" t="s">
        <v>2</v>
      </c>
      <c r="DWW7" s="44" t="s">
        <v>1</v>
      </c>
      <c r="DWX7" s="42" t="s">
        <v>5</v>
      </c>
      <c r="DWY7" s="41" t="s">
        <v>1</v>
      </c>
      <c r="DWZ7" s="42" t="s">
        <v>6</v>
      </c>
      <c r="DXA7" s="41" t="s">
        <v>1</v>
      </c>
      <c r="DXB7" s="42" t="s">
        <v>3</v>
      </c>
      <c r="DXC7" s="42" t="s">
        <v>2</v>
      </c>
      <c r="DXD7" s="44" t="s">
        <v>1</v>
      </c>
      <c r="DXE7" s="42" t="s">
        <v>5</v>
      </c>
      <c r="DXF7" s="41" t="s">
        <v>1</v>
      </c>
      <c r="DXG7" s="42" t="s">
        <v>6</v>
      </c>
      <c r="DXH7" s="41" t="s">
        <v>1</v>
      </c>
      <c r="DXI7" s="42" t="s">
        <v>3</v>
      </c>
      <c r="DXJ7" s="42" t="s">
        <v>2</v>
      </c>
      <c r="DXK7" s="44" t="s">
        <v>1</v>
      </c>
      <c r="DXL7" s="42" t="s">
        <v>5</v>
      </c>
      <c r="DXM7" s="41" t="s">
        <v>1</v>
      </c>
      <c r="DXN7" s="42" t="s">
        <v>6</v>
      </c>
      <c r="DXO7" s="41" t="s">
        <v>1</v>
      </c>
      <c r="DXP7" s="42" t="s">
        <v>3</v>
      </c>
      <c r="DXQ7" s="42" t="s">
        <v>2</v>
      </c>
      <c r="DXR7" s="44" t="s">
        <v>1</v>
      </c>
      <c r="DXS7" s="42" t="s">
        <v>5</v>
      </c>
      <c r="DXT7" s="41" t="s">
        <v>1</v>
      </c>
      <c r="DXU7" s="42" t="s">
        <v>6</v>
      </c>
      <c r="DXV7" s="41" t="s">
        <v>1</v>
      </c>
      <c r="DXW7" s="42" t="s">
        <v>3</v>
      </c>
      <c r="DXX7" s="42" t="s">
        <v>2</v>
      </c>
      <c r="DXY7" s="44" t="s">
        <v>1</v>
      </c>
      <c r="DXZ7" s="42" t="s">
        <v>5</v>
      </c>
      <c r="DYA7" s="41" t="s">
        <v>1</v>
      </c>
      <c r="DYB7" s="42" t="s">
        <v>6</v>
      </c>
      <c r="DYC7" s="41" t="s">
        <v>1</v>
      </c>
      <c r="DYD7" s="42" t="s">
        <v>3</v>
      </c>
      <c r="DYE7" s="42" t="s">
        <v>2</v>
      </c>
      <c r="DYF7" s="44" t="s">
        <v>1</v>
      </c>
      <c r="DYG7" s="42" t="s">
        <v>5</v>
      </c>
      <c r="DYH7" s="41" t="s">
        <v>1</v>
      </c>
      <c r="DYI7" s="42" t="s">
        <v>6</v>
      </c>
      <c r="DYJ7" s="41" t="s">
        <v>1</v>
      </c>
      <c r="DYK7" s="42" t="s">
        <v>3</v>
      </c>
      <c r="DYL7" s="42" t="s">
        <v>2</v>
      </c>
      <c r="DYM7" s="44" t="s">
        <v>1</v>
      </c>
      <c r="DYN7" s="42" t="s">
        <v>5</v>
      </c>
      <c r="DYO7" s="41" t="s">
        <v>1</v>
      </c>
      <c r="DYP7" s="42" t="s">
        <v>6</v>
      </c>
      <c r="DYQ7" s="41" t="s">
        <v>1</v>
      </c>
      <c r="DYR7" s="42" t="s">
        <v>3</v>
      </c>
      <c r="DYS7" s="42" t="s">
        <v>2</v>
      </c>
      <c r="DYT7" s="44" t="s">
        <v>1</v>
      </c>
      <c r="DYU7" s="42" t="s">
        <v>5</v>
      </c>
      <c r="DYV7" s="41" t="s">
        <v>1</v>
      </c>
      <c r="DYW7" s="42" t="s">
        <v>6</v>
      </c>
      <c r="DYX7" s="41" t="s">
        <v>1</v>
      </c>
      <c r="DYY7" s="42" t="s">
        <v>3</v>
      </c>
      <c r="DYZ7" s="42" t="s">
        <v>2</v>
      </c>
      <c r="DZA7" s="44" t="s">
        <v>1</v>
      </c>
      <c r="DZB7" s="42" t="s">
        <v>5</v>
      </c>
      <c r="DZC7" s="41" t="s">
        <v>1</v>
      </c>
      <c r="DZD7" s="42" t="s">
        <v>6</v>
      </c>
      <c r="DZE7" s="41" t="s">
        <v>1</v>
      </c>
      <c r="DZF7" s="42" t="s">
        <v>3</v>
      </c>
      <c r="DZG7" s="42" t="s">
        <v>2</v>
      </c>
      <c r="DZH7" s="44" t="s">
        <v>1</v>
      </c>
      <c r="DZI7" s="42" t="s">
        <v>5</v>
      </c>
      <c r="DZJ7" s="41" t="s">
        <v>1</v>
      </c>
      <c r="DZK7" s="42" t="s">
        <v>6</v>
      </c>
      <c r="DZL7" s="41" t="s">
        <v>1</v>
      </c>
      <c r="DZM7" s="42" t="s">
        <v>3</v>
      </c>
      <c r="DZN7" s="42" t="s">
        <v>2</v>
      </c>
      <c r="DZO7" s="44" t="s">
        <v>1</v>
      </c>
      <c r="DZP7" s="42" t="s">
        <v>5</v>
      </c>
      <c r="DZQ7" s="41" t="s">
        <v>1</v>
      </c>
      <c r="DZR7" s="42" t="s">
        <v>6</v>
      </c>
      <c r="DZS7" s="41" t="s">
        <v>1</v>
      </c>
      <c r="DZT7" s="42" t="s">
        <v>3</v>
      </c>
      <c r="DZU7" s="42" t="s">
        <v>2</v>
      </c>
      <c r="DZV7" s="44" t="s">
        <v>1</v>
      </c>
      <c r="DZW7" s="42" t="s">
        <v>5</v>
      </c>
      <c r="DZX7" s="41" t="s">
        <v>1</v>
      </c>
      <c r="DZY7" s="42" t="s">
        <v>6</v>
      </c>
      <c r="DZZ7" s="41" t="s">
        <v>1</v>
      </c>
      <c r="EAA7" s="42" t="s">
        <v>3</v>
      </c>
      <c r="EAB7" s="42" t="s">
        <v>2</v>
      </c>
      <c r="EAC7" s="44" t="s">
        <v>1</v>
      </c>
      <c r="EAD7" s="42" t="s">
        <v>5</v>
      </c>
      <c r="EAE7" s="41" t="s">
        <v>1</v>
      </c>
      <c r="EAF7" s="42" t="s">
        <v>6</v>
      </c>
      <c r="EAG7" s="41" t="s">
        <v>1</v>
      </c>
      <c r="EAH7" s="42" t="s">
        <v>3</v>
      </c>
      <c r="EAI7" s="42" t="s">
        <v>2</v>
      </c>
      <c r="EAJ7" s="44" t="s">
        <v>1</v>
      </c>
      <c r="EAK7" s="42" t="s">
        <v>5</v>
      </c>
      <c r="EAL7" s="41" t="s">
        <v>1</v>
      </c>
      <c r="EAM7" s="42" t="s">
        <v>6</v>
      </c>
      <c r="EAN7" s="41" t="s">
        <v>1</v>
      </c>
      <c r="EAO7" s="42" t="s">
        <v>3</v>
      </c>
      <c r="EAP7" s="42" t="s">
        <v>2</v>
      </c>
      <c r="EAQ7" s="44" t="s">
        <v>1</v>
      </c>
      <c r="EAR7" s="42" t="s">
        <v>5</v>
      </c>
      <c r="EAS7" s="41" t="s">
        <v>1</v>
      </c>
      <c r="EAT7" s="42" t="s">
        <v>6</v>
      </c>
      <c r="EAU7" s="41" t="s">
        <v>1</v>
      </c>
      <c r="EAV7" s="42" t="s">
        <v>3</v>
      </c>
      <c r="EAW7" s="42" t="s">
        <v>2</v>
      </c>
      <c r="EAX7" s="44" t="s">
        <v>1</v>
      </c>
      <c r="EAY7" s="42" t="s">
        <v>5</v>
      </c>
      <c r="EAZ7" s="41" t="s">
        <v>1</v>
      </c>
      <c r="EBA7" s="42" t="s">
        <v>6</v>
      </c>
      <c r="EBB7" s="41" t="s">
        <v>1</v>
      </c>
      <c r="EBC7" s="42" t="s">
        <v>3</v>
      </c>
      <c r="EBD7" s="42" t="s">
        <v>2</v>
      </c>
      <c r="EBE7" s="44" t="s">
        <v>1</v>
      </c>
      <c r="EBF7" s="42" t="s">
        <v>5</v>
      </c>
      <c r="EBG7" s="41" t="s">
        <v>1</v>
      </c>
      <c r="EBH7" s="42" t="s">
        <v>6</v>
      </c>
      <c r="EBI7" s="41" t="s">
        <v>1</v>
      </c>
      <c r="EBJ7" s="42" t="s">
        <v>3</v>
      </c>
      <c r="EBK7" s="42" t="s">
        <v>2</v>
      </c>
      <c r="EBL7" s="44" t="s">
        <v>1</v>
      </c>
      <c r="EBM7" s="42" t="s">
        <v>5</v>
      </c>
      <c r="EBN7" s="41" t="s">
        <v>1</v>
      </c>
      <c r="EBO7" s="42" t="s">
        <v>6</v>
      </c>
      <c r="EBP7" s="41" t="s">
        <v>1</v>
      </c>
      <c r="EBQ7" s="42" t="s">
        <v>3</v>
      </c>
      <c r="EBR7" s="42" t="s">
        <v>2</v>
      </c>
      <c r="EBS7" s="44" t="s">
        <v>1</v>
      </c>
      <c r="EBT7" s="42" t="s">
        <v>5</v>
      </c>
      <c r="EBU7" s="41" t="s">
        <v>1</v>
      </c>
      <c r="EBV7" s="42" t="s">
        <v>6</v>
      </c>
      <c r="EBW7" s="41" t="s">
        <v>1</v>
      </c>
      <c r="EBX7" s="42" t="s">
        <v>3</v>
      </c>
      <c r="EBY7" s="42" t="s">
        <v>2</v>
      </c>
      <c r="EBZ7" s="44" t="s">
        <v>1</v>
      </c>
      <c r="ECA7" s="42" t="s">
        <v>5</v>
      </c>
      <c r="ECB7" s="41" t="s">
        <v>1</v>
      </c>
      <c r="ECC7" s="42" t="s">
        <v>6</v>
      </c>
      <c r="ECD7" s="41" t="s">
        <v>1</v>
      </c>
      <c r="ECE7" s="42" t="s">
        <v>3</v>
      </c>
      <c r="ECF7" s="42" t="s">
        <v>2</v>
      </c>
      <c r="ECG7" s="44" t="s">
        <v>1</v>
      </c>
      <c r="ECH7" s="42" t="s">
        <v>5</v>
      </c>
      <c r="ECI7" s="41" t="s">
        <v>1</v>
      </c>
      <c r="ECJ7" s="42" t="s">
        <v>6</v>
      </c>
      <c r="ECK7" s="41" t="s">
        <v>1</v>
      </c>
      <c r="ECL7" s="42" t="s">
        <v>3</v>
      </c>
      <c r="ECM7" s="42" t="s">
        <v>2</v>
      </c>
      <c r="ECN7" s="44" t="s">
        <v>1</v>
      </c>
      <c r="ECO7" s="42" t="s">
        <v>5</v>
      </c>
      <c r="ECP7" s="41" t="s">
        <v>1</v>
      </c>
      <c r="ECQ7" s="42" t="s">
        <v>6</v>
      </c>
      <c r="ECR7" s="41" t="s">
        <v>1</v>
      </c>
      <c r="ECS7" s="42" t="s">
        <v>3</v>
      </c>
      <c r="ECT7" s="42" t="s">
        <v>2</v>
      </c>
      <c r="ECU7" s="44" t="s">
        <v>1</v>
      </c>
      <c r="ECV7" s="42" t="s">
        <v>5</v>
      </c>
      <c r="ECW7" s="41" t="s">
        <v>1</v>
      </c>
      <c r="ECX7" s="42" t="s">
        <v>6</v>
      </c>
      <c r="ECY7" s="41" t="s">
        <v>1</v>
      </c>
      <c r="ECZ7" s="42" t="s">
        <v>3</v>
      </c>
      <c r="EDA7" s="42" t="s">
        <v>2</v>
      </c>
      <c r="EDB7" s="44" t="s">
        <v>1</v>
      </c>
      <c r="EDC7" s="42" t="s">
        <v>5</v>
      </c>
      <c r="EDD7" s="41" t="s">
        <v>1</v>
      </c>
      <c r="EDE7" s="42" t="s">
        <v>6</v>
      </c>
      <c r="EDF7" s="41" t="s">
        <v>1</v>
      </c>
      <c r="EDG7" s="42" t="s">
        <v>3</v>
      </c>
      <c r="EDH7" s="42" t="s">
        <v>2</v>
      </c>
      <c r="EDI7" s="44" t="s">
        <v>1</v>
      </c>
      <c r="EDJ7" s="42" t="s">
        <v>5</v>
      </c>
      <c r="EDK7" s="41" t="s">
        <v>1</v>
      </c>
      <c r="EDL7" s="42" t="s">
        <v>6</v>
      </c>
      <c r="EDM7" s="41" t="s">
        <v>1</v>
      </c>
      <c r="EDN7" s="42" t="s">
        <v>3</v>
      </c>
      <c r="EDO7" s="42" t="s">
        <v>2</v>
      </c>
      <c r="EDP7" s="44" t="s">
        <v>1</v>
      </c>
      <c r="EDQ7" s="42" t="s">
        <v>5</v>
      </c>
      <c r="EDR7" s="41" t="s">
        <v>1</v>
      </c>
      <c r="EDS7" s="42" t="s">
        <v>6</v>
      </c>
      <c r="EDT7" s="41" t="s">
        <v>1</v>
      </c>
      <c r="EDU7" s="42" t="s">
        <v>3</v>
      </c>
      <c r="EDV7" s="42" t="s">
        <v>2</v>
      </c>
      <c r="EDW7" s="44" t="s">
        <v>1</v>
      </c>
      <c r="EDX7" s="42" t="s">
        <v>5</v>
      </c>
      <c r="EDY7" s="41" t="s">
        <v>1</v>
      </c>
      <c r="EDZ7" s="42" t="s">
        <v>6</v>
      </c>
      <c r="EEA7" s="41" t="s">
        <v>1</v>
      </c>
      <c r="EEB7" s="42" t="s">
        <v>3</v>
      </c>
      <c r="EEC7" s="42" t="s">
        <v>2</v>
      </c>
      <c r="EED7" s="44" t="s">
        <v>1</v>
      </c>
      <c r="EEE7" s="42" t="s">
        <v>5</v>
      </c>
      <c r="EEF7" s="41" t="s">
        <v>1</v>
      </c>
      <c r="EEG7" s="42" t="s">
        <v>6</v>
      </c>
      <c r="EEH7" s="41" t="s">
        <v>1</v>
      </c>
      <c r="EEI7" s="42" t="s">
        <v>3</v>
      </c>
      <c r="EEJ7" s="42" t="s">
        <v>2</v>
      </c>
      <c r="EEK7" s="44" t="s">
        <v>1</v>
      </c>
      <c r="EEL7" s="42" t="s">
        <v>5</v>
      </c>
      <c r="EEM7" s="41" t="s">
        <v>1</v>
      </c>
      <c r="EEN7" s="42" t="s">
        <v>6</v>
      </c>
      <c r="EEO7" s="41" t="s">
        <v>1</v>
      </c>
      <c r="EEP7" s="42" t="s">
        <v>3</v>
      </c>
      <c r="EEQ7" s="42" t="s">
        <v>2</v>
      </c>
      <c r="EER7" s="44" t="s">
        <v>1</v>
      </c>
      <c r="EES7" s="42" t="s">
        <v>5</v>
      </c>
      <c r="EET7" s="41" t="s">
        <v>1</v>
      </c>
      <c r="EEU7" s="42" t="s">
        <v>6</v>
      </c>
      <c r="EEV7" s="41" t="s">
        <v>1</v>
      </c>
      <c r="EEW7" s="42" t="s">
        <v>3</v>
      </c>
      <c r="EEX7" s="42" t="s">
        <v>2</v>
      </c>
      <c r="EEY7" s="44" t="s">
        <v>1</v>
      </c>
      <c r="EEZ7" s="42" t="s">
        <v>5</v>
      </c>
      <c r="EFA7" s="41" t="s">
        <v>1</v>
      </c>
      <c r="EFB7" s="42" t="s">
        <v>6</v>
      </c>
      <c r="EFC7" s="41" t="s">
        <v>1</v>
      </c>
      <c r="EFD7" s="42" t="s">
        <v>3</v>
      </c>
      <c r="EFE7" s="42" t="s">
        <v>2</v>
      </c>
      <c r="EFF7" s="44" t="s">
        <v>1</v>
      </c>
      <c r="EFG7" s="42" t="s">
        <v>5</v>
      </c>
      <c r="EFH7" s="41" t="s">
        <v>1</v>
      </c>
      <c r="EFI7" s="42" t="s">
        <v>6</v>
      </c>
      <c r="EFJ7" s="41" t="s">
        <v>1</v>
      </c>
      <c r="EFK7" s="42" t="s">
        <v>3</v>
      </c>
      <c r="EFL7" s="42" t="s">
        <v>2</v>
      </c>
      <c r="EFM7" s="44" t="s">
        <v>1</v>
      </c>
      <c r="EFN7" s="42" t="s">
        <v>5</v>
      </c>
      <c r="EFO7" s="41" t="s">
        <v>1</v>
      </c>
      <c r="EFP7" s="42" t="s">
        <v>6</v>
      </c>
      <c r="EFQ7" s="41" t="s">
        <v>1</v>
      </c>
      <c r="EFR7" s="42" t="s">
        <v>3</v>
      </c>
      <c r="EFS7" s="42" t="s">
        <v>2</v>
      </c>
      <c r="EFT7" s="44" t="s">
        <v>1</v>
      </c>
      <c r="EFU7" s="42" t="s">
        <v>5</v>
      </c>
      <c r="EFV7" s="41" t="s">
        <v>1</v>
      </c>
      <c r="EFW7" s="42" t="s">
        <v>6</v>
      </c>
      <c r="EFX7" s="41" t="s">
        <v>1</v>
      </c>
      <c r="EFY7" s="42" t="s">
        <v>3</v>
      </c>
      <c r="EFZ7" s="42" t="s">
        <v>2</v>
      </c>
      <c r="EGA7" s="44" t="s">
        <v>1</v>
      </c>
      <c r="EGB7" s="42" t="s">
        <v>5</v>
      </c>
      <c r="EGC7" s="41" t="s">
        <v>1</v>
      </c>
      <c r="EGD7" s="42" t="s">
        <v>6</v>
      </c>
      <c r="EGE7" s="41" t="s">
        <v>1</v>
      </c>
      <c r="EGF7" s="42" t="s">
        <v>3</v>
      </c>
      <c r="EGG7" s="42" t="s">
        <v>2</v>
      </c>
      <c r="EGH7" s="44" t="s">
        <v>1</v>
      </c>
      <c r="EGI7" s="42" t="s">
        <v>5</v>
      </c>
      <c r="EGJ7" s="41" t="s">
        <v>1</v>
      </c>
      <c r="EGK7" s="42" t="s">
        <v>6</v>
      </c>
      <c r="EGL7" s="41" t="s">
        <v>1</v>
      </c>
      <c r="EGM7" s="42" t="s">
        <v>3</v>
      </c>
      <c r="EGN7" s="42" t="s">
        <v>2</v>
      </c>
      <c r="EGO7" s="44" t="s">
        <v>1</v>
      </c>
      <c r="EGP7" s="42" t="s">
        <v>5</v>
      </c>
      <c r="EGQ7" s="41" t="s">
        <v>1</v>
      </c>
      <c r="EGR7" s="42" t="s">
        <v>6</v>
      </c>
      <c r="EGS7" s="41" t="s">
        <v>1</v>
      </c>
      <c r="EGT7" s="42" t="s">
        <v>3</v>
      </c>
      <c r="EGU7" s="42" t="s">
        <v>2</v>
      </c>
      <c r="EGV7" s="44" t="s">
        <v>1</v>
      </c>
      <c r="EGW7" s="42" t="s">
        <v>5</v>
      </c>
      <c r="EGX7" s="41" t="s">
        <v>1</v>
      </c>
      <c r="EGY7" s="42" t="s">
        <v>6</v>
      </c>
      <c r="EGZ7" s="41" t="s">
        <v>1</v>
      </c>
      <c r="EHA7" s="42" t="s">
        <v>3</v>
      </c>
      <c r="EHB7" s="42" t="s">
        <v>2</v>
      </c>
      <c r="EHC7" s="44" t="s">
        <v>1</v>
      </c>
      <c r="EHD7" s="42" t="s">
        <v>5</v>
      </c>
      <c r="EHE7" s="41" t="s">
        <v>1</v>
      </c>
      <c r="EHF7" s="42" t="s">
        <v>6</v>
      </c>
      <c r="EHG7" s="41" t="s">
        <v>1</v>
      </c>
      <c r="EHH7" s="42" t="s">
        <v>3</v>
      </c>
      <c r="EHI7" s="42" t="s">
        <v>2</v>
      </c>
      <c r="EHJ7" s="44" t="s">
        <v>1</v>
      </c>
      <c r="EHK7" s="42" t="s">
        <v>5</v>
      </c>
      <c r="EHL7" s="41" t="s">
        <v>1</v>
      </c>
      <c r="EHM7" s="42" t="s">
        <v>6</v>
      </c>
      <c r="EHN7" s="41" t="s">
        <v>1</v>
      </c>
      <c r="EHO7" s="42" t="s">
        <v>3</v>
      </c>
      <c r="EHP7" s="42" t="s">
        <v>2</v>
      </c>
      <c r="EHQ7" s="44" t="s">
        <v>1</v>
      </c>
      <c r="EHR7" s="42" t="s">
        <v>5</v>
      </c>
      <c r="EHS7" s="41" t="s">
        <v>1</v>
      </c>
      <c r="EHT7" s="42" t="s">
        <v>6</v>
      </c>
      <c r="EHU7" s="41" t="s">
        <v>1</v>
      </c>
      <c r="EHV7" s="42" t="s">
        <v>3</v>
      </c>
      <c r="EHW7" s="42" t="s">
        <v>2</v>
      </c>
      <c r="EHX7" s="44" t="s">
        <v>1</v>
      </c>
      <c r="EHY7" s="42" t="s">
        <v>5</v>
      </c>
      <c r="EHZ7" s="41" t="s">
        <v>1</v>
      </c>
      <c r="EIA7" s="42" t="s">
        <v>6</v>
      </c>
      <c r="EIB7" s="41" t="s">
        <v>1</v>
      </c>
      <c r="EIC7" s="42" t="s">
        <v>3</v>
      </c>
      <c r="EID7" s="42" t="s">
        <v>2</v>
      </c>
      <c r="EIE7" s="44" t="s">
        <v>1</v>
      </c>
      <c r="EIF7" s="42" t="s">
        <v>5</v>
      </c>
      <c r="EIG7" s="41" t="s">
        <v>1</v>
      </c>
      <c r="EIH7" s="42" t="s">
        <v>6</v>
      </c>
      <c r="EII7" s="41" t="s">
        <v>1</v>
      </c>
      <c r="EIJ7" s="42" t="s">
        <v>3</v>
      </c>
      <c r="EIK7" s="42" t="s">
        <v>2</v>
      </c>
      <c r="EIL7" s="44" t="s">
        <v>1</v>
      </c>
      <c r="EIM7" s="42" t="s">
        <v>5</v>
      </c>
      <c r="EIN7" s="41" t="s">
        <v>1</v>
      </c>
      <c r="EIO7" s="42" t="s">
        <v>6</v>
      </c>
      <c r="EIP7" s="41" t="s">
        <v>1</v>
      </c>
      <c r="EIQ7" s="42" t="s">
        <v>3</v>
      </c>
      <c r="EIR7" s="42" t="s">
        <v>2</v>
      </c>
      <c r="EIS7" s="44" t="s">
        <v>1</v>
      </c>
      <c r="EIT7" s="42" t="s">
        <v>5</v>
      </c>
      <c r="EIU7" s="41" t="s">
        <v>1</v>
      </c>
      <c r="EIV7" s="42" t="s">
        <v>6</v>
      </c>
      <c r="EIW7" s="41" t="s">
        <v>1</v>
      </c>
      <c r="EIX7" s="42" t="s">
        <v>3</v>
      </c>
      <c r="EIY7" s="42" t="s">
        <v>2</v>
      </c>
      <c r="EIZ7" s="44" t="s">
        <v>1</v>
      </c>
      <c r="EJA7" s="42" t="s">
        <v>5</v>
      </c>
      <c r="EJB7" s="41" t="s">
        <v>1</v>
      </c>
      <c r="EJC7" s="42" t="s">
        <v>6</v>
      </c>
      <c r="EJD7" s="41" t="s">
        <v>1</v>
      </c>
      <c r="EJE7" s="42" t="s">
        <v>3</v>
      </c>
      <c r="EJF7" s="42" t="s">
        <v>2</v>
      </c>
      <c r="EJG7" s="44" t="s">
        <v>1</v>
      </c>
      <c r="EJH7" s="42" t="s">
        <v>5</v>
      </c>
      <c r="EJI7" s="41" t="s">
        <v>1</v>
      </c>
      <c r="EJJ7" s="42" t="s">
        <v>6</v>
      </c>
      <c r="EJK7" s="41" t="s">
        <v>1</v>
      </c>
      <c r="EJL7" s="42" t="s">
        <v>3</v>
      </c>
      <c r="EJM7" s="42" t="s">
        <v>2</v>
      </c>
      <c r="EJN7" s="44" t="s">
        <v>1</v>
      </c>
      <c r="EJO7" s="42" t="s">
        <v>5</v>
      </c>
      <c r="EJP7" s="41" t="s">
        <v>1</v>
      </c>
      <c r="EJQ7" s="42" t="s">
        <v>6</v>
      </c>
      <c r="EJR7" s="41" t="s">
        <v>1</v>
      </c>
      <c r="EJS7" s="42" t="s">
        <v>3</v>
      </c>
      <c r="EJT7" s="42" t="s">
        <v>2</v>
      </c>
      <c r="EJU7" s="44" t="s">
        <v>1</v>
      </c>
      <c r="EJV7" s="42" t="s">
        <v>5</v>
      </c>
      <c r="EJW7" s="41" t="s">
        <v>1</v>
      </c>
      <c r="EJX7" s="42" t="s">
        <v>6</v>
      </c>
      <c r="EJY7" s="41" t="s">
        <v>1</v>
      </c>
      <c r="EJZ7" s="42" t="s">
        <v>3</v>
      </c>
      <c r="EKA7" s="42" t="s">
        <v>2</v>
      </c>
      <c r="EKB7" s="44" t="s">
        <v>1</v>
      </c>
      <c r="EKC7" s="42" t="s">
        <v>5</v>
      </c>
      <c r="EKD7" s="41" t="s">
        <v>1</v>
      </c>
      <c r="EKE7" s="42" t="s">
        <v>6</v>
      </c>
      <c r="EKF7" s="41" t="s">
        <v>1</v>
      </c>
      <c r="EKG7" s="42" t="s">
        <v>3</v>
      </c>
      <c r="EKH7" s="42" t="s">
        <v>2</v>
      </c>
      <c r="EKI7" s="44" t="s">
        <v>1</v>
      </c>
      <c r="EKJ7" s="42" t="s">
        <v>5</v>
      </c>
      <c r="EKK7" s="41" t="s">
        <v>1</v>
      </c>
      <c r="EKL7" s="42" t="s">
        <v>6</v>
      </c>
      <c r="EKM7" s="41" t="s">
        <v>1</v>
      </c>
      <c r="EKN7" s="42" t="s">
        <v>3</v>
      </c>
      <c r="EKO7" s="42" t="s">
        <v>2</v>
      </c>
      <c r="EKP7" s="44" t="s">
        <v>1</v>
      </c>
      <c r="EKQ7" s="42" t="s">
        <v>5</v>
      </c>
      <c r="EKR7" s="41" t="s">
        <v>1</v>
      </c>
      <c r="EKS7" s="42" t="s">
        <v>6</v>
      </c>
      <c r="EKT7" s="41" t="s">
        <v>1</v>
      </c>
      <c r="EKU7" s="42" t="s">
        <v>3</v>
      </c>
      <c r="EKV7" s="42" t="s">
        <v>2</v>
      </c>
      <c r="EKW7" s="44" t="s">
        <v>1</v>
      </c>
      <c r="EKX7" s="42" t="s">
        <v>5</v>
      </c>
      <c r="EKY7" s="41" t="s">
        <v>1</v>
      </c>
      <c r="EKZ7" s="42" t="s">
        <v>6</v>
      </c>
      <c r="ELA7" s="41" t="s">
        <v>1</v>
      </c>
      <c r="ELB7" s="42" t="s">
        <v>3</v>
      </c>
      <c r="ELC7" s="42" t="s">
        <v>2</v>
      </c>
      <c r="ELD7" s="44" t="s">
        <v>1</v>
      </c>
      <c r="ELE7" s="45" t="s">
        <v>5</v>
      </c>
      <c r="ELF7" s="41" t="s">
        <v>1</v>
      </c>
      <c r="ELG7" s="42" t="s">
        <v>6</v>
      </c>
      <c r="ELH7" s="41" t="s">
        <v>1</v>
      </c>
      <c r="ELI7" s="42" t="s">
        <v>3</v>
      </c>
      <c r="ELJ7" s="42" t="s">
        <v>2</v>
      </c>
      <c r="ELK7" s="44" t="s">
        <v>1</v>
      </c>
      <c r="ELL7" s="45" t="s">
        <v>5</v>
      </c>
      <c r="ELM7" s="41" t="s">
        <v>1</v>
      </c>
      <c r="ELN7" s="42" t="s">
        <v>6</v>
      </c>
      <c r="ELO7" s="41" t="s">
        <v>1</v>
      </c>
      <c r="ELP7" s="42" t="s">
        <v>3</v>
      </c>
      <c r="ELQ7" s="42" t="s">
        <v>2</v>
      </c>
      <c r="ELR7" s="44" t="s">
        <v>1</v>
      </c>
      <c r="ELS7" s="45" t="s">
        <v>5</v>
      </c>
      <c r="ELT7" s="41" t="s">
        <v>1</v>
      </c>
      <c r="ELU7" s="42" t="s">
        <v>6</v>
      </c>
      <c r="ELV7" s="41" t="s">
        <v>1</v>
      </c>
      <c r="ELW7" s="42" t="s">
        <v>3</v>
      </c>
      <c r="ELX7" s="42" t="s">
        <v>2</v>
      </c>
      <c r="ELY7" s="44" t="s">
        <v>1</v>
      </c>
      <c r="ELZ7" s="45" t="s">
        <v>5</v>
      </c>
      <c r="EMA7" s="41" t="s">
        <v>1</v>
      </c>
      <c r="EMB7" s="42" t="s">
        <v>6</v>
      </c>
      <c r="EMC7" s="41" t="s">
        <v>1</v>
      </c>
      <c r="EMD7" s="42" t="s">
        <v>3</v>
      </c>
      <c r="EME7" s="42" t="s">
        <v>2</v>
      </c>
      <c r="EMF7" s="44" t="s">
        <v>1</v>
      </c>
      <c r="EMG7" s="45" t="s">
        <v>5</v>
      </c>
      <c r="EMH7" s="41" t="s">
        <v>1</v>
      </c>
      <c r="EMI7" s="42" t="s">
        <v>6</v>
      </c>
      <c r="EMJ7" s="41" t="s">
        <v>1</v>
      </c>
      <c r="EMK7" s="42" t="s">
        <v>3</v>
      </c>
      <c r="EML7" s="42" t="s">
        <v>2</v>
      </c>
      <c r="EMM7" s="44" t="s">
        <v>1</v>
      </c>
      <c r="EMN7" s="45" t="s">
        <v>5</v>
      </c>
      <c r="EMO7" s="41" t="s">
        <v>1</v>
      </c>
      <c r="EMP7" s="42" t="s">
        <v>6</v>
      </c>
      <c r="EMQ7" s="41" t="s">
        <v>1</v>
      </c>
      <c r="EMR7" s="42" t="s">
        <v>3</v>
      </c>
      <c r="EMS7" s="42" t="s">
        <v>2</v>
      </c>
      <c r="EMT7" s="44" t="s">
        <v>1</v>
      </c>
      <c r="EMU7" s="45" t="s">
        <v>5</v>
      </c>
      <c r="EMV7" s="41" t="s">
        <v>1</v>
      </c>
      <c r="EMW7" s="42" t="s">
        <v>6</v>
      </c>
      <c r="EMX7" s="41" t="s">
        <v>1</v>
      </c>
      <c r="EMY7" s="42" t="s">
        <v>3</v>
      </c>
      <c r="EMZ7" s="42" t="s">
        <v>2</v>
      </c>
      <c r="ENA7" s="44" t="s">
        <v>1</v>
      </c>
      <c r="ENB7" s="45" t="s">
        <v>5</v>
      </c>
      <c r="ENC7" s="41" t="s">
        <v>1</v>
      </c>
      <c r="END7" s="42" t="s">
        <v>6</v>
      </c>
      <c r="ENE7" s="41" t="s">
        <v>1</v>
      </c>
      <c r="ENF7" s="42" t="s">
        <v>3</v>
      </c>
      <c r="ENG7" s="42" t="s">
        <v>2</v>
      </c>
      <c r="ENH7" s="44" t="s">
        <v>1</v>
      </c>
      <c r="ENI7" s="45" t="s">
        <v>5</v>
      </c>
      <c r="ENJ7" s="41" t="s">
        <v>1</v>
      </c>
      <c r="ENK7" s="42" t="s">
        <v>6</v>
      </c>
      <c r="ENL7" s="41" t="s">
        <v>1</v>
      </c>
      <c r="ENM7" s="42" t="s">
        <v>3</v>
      </c>
      <c r="ENN7" s="42" t="s">
        <v>2</v>
      </c>
      <c r="ENO7" s="44" t="s">
        <v>1</v>
      </c>
      <c r="ENP7" s="45" t="s">
        <v>5</v>
      </c>
      <c r="ENQ7" s="41" t="s">
        <v>1</v>
      </c>
      <c r="ENR7" s="42" t="s">
        <v>6</v>
      </c>
      <c r="ENS7" s="41" t="s">
        <v>1</v>
      </c>
      <c r="ENT7" s="42" t="s">
        <v>3</v>
      </c>
      <c r="ENU7" s="42" t="s">
        <v>2</v>
      </c>
      <c r="ENV7" s="44" t="s">
        <v>1</v>
      </c>
      <c r="ENW7" s="45" t="s">
        <v>5</v>
      </c>
      <c r="ENX7" s="41" t="s">
        <v>1</v>
      </c>
      <c r="ENY7" s="42" t="s">
        <v>6</v>
      </c>
      <c r="ENZ7" s="41" t="s">
        <v>1</v>
      </c>
      <c r="EOA7" s="42" t="s">
        <v>3</v>
      </c>
      <c r="EOB7" s="42" t="s">
        <v>2</v>
      </c>
      <c r="EOC7" s="44" t="s">
        <v>1</v>
      </c>
      <c r="EOD7" s="45" t="s">
        <v>5</v>
      </c>
      <c r="EOE7" s="41" t="s">
        <v>1</v>
      </c>
      <c r="EOF7" s="42" t="s">
        <v>6</v>
      </c>
      <c r="EOG7" s="41" t="s">
        <v>1</v>
      </c>
      <c r="EOH7" s="42" t="s">
        <v>3</v>
      </c>
      <c r="EOI7" s="42" t="s">
        <v>2</v>
      </c>
      <c r="EOJ7" s="44" t="s">
        <v>1</v>
      </c>
      <c r="EOK7" s="45" t="s">
        <v>5</v>
      </c>
      <c r="EOL7" s="41" t="s">
        <v>1</v>
      </c>
      <c r="EOM7" s="42" t="s">
        <v>6</v>
      </c>
      <c r="EON7" s="41" t="s">
        <v>1</v>
      </c>
      <c r="EOO7" s="42" t="s">
        <v>3</v>
      </c>
      <c r="EOP7" s="42" t="s">
        <v>2</v>
      </c>
      <c r="EOQ7" s="44" t="s">
        <v>1</v>
      </c>
      <c r="EOR7" s="45" t="s">
        <v>5</v>
      </c>
      <c r="EOS7" s="41" t="s">
        <v>1</v>
      </c>
      <c r="EOT7" s="42" t="s">
        <v>6</v>
      </c>
      <c r="EOU7" s="41" t="s">
        <v>1</v>
      </c>
      <c r="EOV7" s="42" t="s">
        <v>3</v>
      </c>
      <c r="EOW7" s="42" t="s">
        <v>2</v>
      </c>
      <c r="EOX7" s="44" t="s">
        <v>1</v>
      </c>
      <c r="EOY7" s="45" t="s">
        <v>5</v>
      </c>
      <c r="EOZ7" s="41" t="s">
        <v>1</v>
      </c>
      <c r="EPA7" s="42" t="s">
        <v>6</v>
      </c>
      <c r="EPB7" s="41" t="s">
        <v>1</v>
      </c>
      <c r="EPC7" s="42" t="s">
        <v>3</v>
      </c>
      <c r="EPD7" s="42" t="s">
        <v>2</v>
      </c>
      <c r="EPE7" s="44" t="s">
        <v>1</v>
      </c>
      <c r="EPF7" s="45" t="s">
        <v>5</v>
      </c>
      <c r="EPG7" s="41" t="s">
        <v>1</v>
      </c>
      <c r="EPH7" s="42" t="s">
        <v>6</v>
      </c>
      <c r="EPI7" s="41" t="s">
        <v>1</v>
      </c>
      <c r="EPJ7" s="42" t="s">
        <v>3</v>
      </c>
      <c r="EPK7" s="42" t="s">
        <v>2</v>
      </c>
      <c r="EPL7" s="44" t="s">
        <v>1</v>
      </c>
      <c r="EPM7" s="45" t="s">
        <v>5</v>
      </c>
      <c r="EPN7" s="41" t="s">
        <v>1</v>
      </c>
      <c r="EPO7" s="42" t="s">
        <v>6</v>
      </c>
      <c r="EPP7" s="41" t="s">
        <v>1</v>
      </c>
      <c r="EPQ7" s="42" t="s">
        <v>3</v>
      </c>
      <c r="EPR7" s="42" t="s">
        <v>2</v>
      </c>
      <c r="EPS7" s="44" t="s">
        <v>1</v>
      </c>
      <c r="EPT7" s="45" t="s">
        <v>5</v>
      </c>
      <c r="EPU7" s="41" t="s">
        <v>1</v>
      </c>
      <c r="EPV7" s="42" t="s">
        <v>6</v>
      </c>
      <c r="EPW7" s="41" t="s">
        <v>1</v>
      </c>
      <c r="EPX7" s="42" t="s">
        <v>3</v>
      </c>
      <c r="EPY7" s="42" t="s">
        <v>2</v>
      </c>
      <c r="EPZ7" s="44" t="s">
        <v>1</v>
      </c>
      <c r="EQA7" s="45" t="s">
        <v>5</v>
      </c>
      <c r="EQB7" s="41" t="s">
        <v>1</v>
      </c>
      <c r="EQC7" s="42" t="s">
        <v>6</v>
      </c>
      <c r="EQD7" s="41" t="s">
        <v>1</v>
      </c>
      <c r="EQE7" s="42" t="s">
        <v>3</v>
      </c>
      <c r="EQF7" s="42" t="s">
        <v>2</v>
      </c>
      <c r="EQG7" s="44" t="s">
        <v>1</v>
      </c>
      <c r="EQH7" s="45" t="s">
        <v>5</v>
      </c>
      <c r="EQI7" s="41" t="s">
        <v>1</v>
      </c>
      <c r="EQJ7" s="42" t="s">
        <v>6</v>
      </c>
      <c r="EQK7" s="41" t="s">
        <v>1</v>
      </c>
      <c r="EQL7" s="42" t="s">
        <v>3</v>
      </c>
      <c r="EQM7" s="42" t="s">
        <v>2</v>
      </c>
      <c r="EQN7" s="44" t="s">
        <v>1</v>
      </c>
      <c r="EQO7" s="45" t="s">
        <v>5</v>
      </c>
      <c r="EQP7" s="41" t="s">
        <v>1</v>
      </c>
      <c r="EQQ7" s="42" t="s">
        <v>6</v>
      </c>
      <c r="EQR7" s="41" t="s">
        <v>1</v>
      </c>
      <c r="EQS7" s="42" t="s">
        <v>3</v>
      </c>
      <c r="EQT7" s="42" t="s">
        <v>2</v>
      </c>
      <c r="EQU7" s="44" t="s">
        <v>1</v>
      </c>
      <c r="EQV7" s="45" t="s">
        <v>5</v>
      </c>
      <c r="EQW7" s="41" t="s">
        <v>1</v>
      </c>
      <c r="EQX7" s="42" t="s">
        <v>6</v>
      </c>
      <c r="EQY7" s="41" t="s">
        <v>1</v>
      </c>
      <c r="EQZ7" s="42" t="s">
        <v>3</v>
      </c>
      <c r="ERA7" s="42" t="s">
        <v>2</v>
      </c>
      <c r="ERB7" s="44" t="s">
        <v>1</v>
      </c>
      <c r="ERC7" s="45" t="s">
        <v>5</v>
      </c>
      <c r="ERD7" s="41" t="s">
        <v>1</v>
      </c>
      <c r="ERE7" s="42" t="s">
        <v>6</v>
      </c>
      <c r="ERF7" s="41" t="s">
        <v>1</v>
      </c>
      <c r="ERG7" s="42" t="s">
        <v>3</v>
      </c>
      <c r="ERH7" s="42" t="s">
        <v>2</v>
      </c>
      <c r="ERI7" s="44" t="s">
        <v>1</v>
      </c>
      <c r="ERJ7" s="45" t="s">
        <v>5</v>
      </c>
      <c r="ERK7" s="41" t="s">
        <v>1</v>
      </c>
      <c r="ERL7" s="42" t="s">
        <v>6</v>
      </c>
      <c r="ERM7" s="41" t="s">
        <v>1</v>
      </c>
      <c r="ERN7" s="42" t="s">
        <v>3</v>
      </c>
      <c r="ERO7" s="42" t="s">
        <v>2</v>
      </c>
      <c r="ERP7" s="44" t="s">
        <v>1</v>
      </c>
      <c r="ERQ7" s="45" t="s">
        <v>5</v>
      </c>
      <c r="ERR7" s="41" t="s">
        <v>1</v>
      </c>
      <c r="ERS7" s="42" t="s">
        <v>6</v>
      </c>
      <c r="ERT7" s="41" t="s">
        <v>1</v>
      </c>
      <c r="ERU7" s="42" t="s">
        <v>3</v>
      </c>
      <c r="ERV7" s="42" t="s">
        <v>2</v>
      </c>
      <c r="ERW7" s="44" t="s">
        <v>1</v>
      </c>
      <c r="ERX7" s="45" t="s">
        <v>5</v>
      </c>
      <c r="ERY7" s="41" t="s">
        <v>1</v>
      </c>
      <c r="ERZ7" s="42" t="s">
        <v>6</v>
      </c>
      <c r="ESA7" s="41" t="s">
        <v>1</v>
      </c>
      <c r="ESB7" s="42" t="s">
        <v>3</v>
      </c>
      <c r="ESC7" s="42" t="s">
        <v>2</v>
      </c>
      <c r="ESD7" s="44" t="s">
        <v>1</v>
      </c>
      <c r="ESE7" s="45" t="s">
        <v>5</v>
      </c>
      <c r="ESF7" s="41" t="s">
        <v>1</v>
      </c>
      <c r="ESG7" s="42" t="s">
        <v>6</v>
      </c>
      <c r="ESH7" s="41" t="s">
        <v>1</v>
      </c>
      <c r="ESI7" s="42" t="s">
        <v>3</v>
      </c>
      <c r="ESJ7" s="42" t="s">
        <v>2</v>
      </c>
      <c r="ESK7" s="44" t="s">
        <v>1</v>
      </c>
      <c r="ESL7" s="45" t="s">
        <v>5</v>
      </c>
      <c r="ESM7" s="41" t="s">
        <v>1</v>
      </c>
      <c r="ESN7" s="42" t="s">
        <v>6</v>
      </c>
      <c r="ESO7" s="41" t="s">
        <v>1</v>
      </c>
      <c r="ESP7" s="42" t="s">
        <v>3</v>
      </c>
      <c r="ESQ7" s="42" t="s">
        <v>2</v>
      </c>
      <c r="ESR7" s="44" t="s">
        <v>1</v>
      </c>
      <c r="ESS7" s="45" t="s">
        <v>5</v>
      </c>
      <c r="EST7" s="41" t="s">
        <v>1</v>
      </c>
      <c r="ESU7" s="42" t="s">
        <v>6</v>
      </c>
      <c r="ESV7" s="41" t="s">
        <v>1</v>
      </c>
      <c r="ESW7" s="42" t="s">
        <v>3</v>
      </c>
      <c r="ESX7" s="42" t="s">
        <v>2</v>
      </c>
      <c r="ESY7" s="44" t="s">
        <v>1</v>
      </c>
      <c r="ESZ7" s="45" t="s">
        <v>5</v>
      </c>
      <c r="ETA7" s="41" t="s">
        <v>1</v>
      </c>
      <c r="ETB7" s="42" t="s">
        <v>6</v>
      </c>
      <c r="ETC7" s="41" t="s">
        <v>1</v>
      </c>
      <c r="ETD7" s="42" t="s">
        <v>3</v>
      </c>
      <c r="ETE7" s="42" t="s">
        <v>2</v>
      </c>
      <c r="ETF7" s="44" t="s">
        <v>1</v>
      </c>
      <c r="ETG7" s="45" t="s">
        <v>5</v>
      </c>
      <c r="ETH7" s="41" t="s">
        <v>1</v>
      </c>
      <c r="ETI7" s="42" t="s">
        <v>6</v>
      </c>
      <c r="ETJ7" s="41" t="s">
        <v>1</v>
      </c>
      <c r="ETK7" s="42" t="s">
        <v>3</v>
      </c>
      <c r="ETL7" s="42" t="s">
        <v>2</v>
      </c>
      <c r="ETM7" s="44" t="s">
        <v>1</v>
      </c>
      <c r="ETN7" s="45" t="s">
        <v>5</v>
      </c>
      <c r="ETO7" s="41" t="s">
        <v>1</v>
      </c>
      <c r="ETP7" s="42" t="s">
        <v>6</v>
      </c>
      <c r="ETQ7" s="41" t="s">
        <v>1</v>
      </c>
      <c r="ETR7" s="42" t="s">
        <v>3</v>
      </c>
      <c r="ETS7" s="42" t="s">
        <v>2</v>
      </c>
      <c r="ETT7" s="44" t="s">
        <v>1</v>
      </c>
      <c r="ETU7" s="45" t="s">
        <v>5</v>
      </c>
      <c r="ETV7" s="41" t="s">
        <v>1</v>
      </c>
      <c r="ETW7" s="42" t="s">
        <v>6</v>
      </c>
      <c r="ETX7" s="41" t="s">
        <v>1</v>
      </c>
      <c r="ETY7" s="42" t="s">
        <v>3</v>
      </c>
      <c r="ETZ7" s="42" t="s">
        <v>2</v>
      </c>
      <c r="EUA7" s="44" t="s">
        <v>1</v>
      </c>
      <c r="EUB7" s="45" t="s">
        <v>5</v>
      </c>
      <c r="EUC7" s="41" t="s">
        <v>1</v>
      </c>
      <c r="EUD7" s="42" t="s">
        <v>6</v>
      </c>
      <c r="EUE7" s="41" t="s">
        <v>1</v>
      </c>
      <c r="EUF7" s="42" t="s">
        <v>3</v>
      </c>
      <c r="EUG7" s="42" t="s">
        <v>2</v>
      </c>
      <c r="EUH7" s="44" t="s">
        <v>1</v>
      </c>
      <c r="EUI7" s="45" t="s">
        <v>5</v>
      </c>
      <c r="EUJ7" s="41" t="s">
        <v>1</v>
      </c>
      <c r="EUK7" s="42" t="s">
        <v>6</v>
      </c>
      <c r="EUL7" s="41" t="s">
        <v>1</v>
      </c>
      <c r="EUM7" s="42" t="s">
        <v>3</v>
      </c>
      <c r="EUN7" s="42" t="s">
        <v>2</v>
      </c>
      <c r="EUO7" s="44" t="s">
        <v>1</v>
      </c>
      <c r="EUP7" s="45" t="s">
        <v>5</v>
      </c>
      <c r="EUQ7" s="41" t="s">
        <v>1</v>
      </c>
      <c r="EUR7" s="42" t="s">
        <v>6</v>
      </c>
      <c r="EUS7" s="41" t="s">
        <v>1</v>
      </c>
      <c r="EUT7" s="42" t="s">
        <v>3</v>
      </c>
      <c r="EUU7" s="42" t="s">
        <v>2</v>
      </c>
      <c r="EUV7" s="44" t="s">
        <v>1</v>
      </c>
      <c r="EUW7" s="45" t="s">
        <v>5</v>
      </c>
      <c r="EUX7" s="41" t="s">
        <v>1</v>
      </c>
      <c r="EUY7" s="42" t="s">
        <v>6</v>
      </c>
      <c r="EUZ7" s="41" t="s">
        <v>1</v>
      </c>
      <c r="EVA7" s="42" t="s">
        <v>3</v>
      </c>
      <c r="EVB7" s="42" t="s">
        <v>2</v>
      </c>
      <c r="EVC7" s="44" t="s">
        <v>1</v>
      </c>
      <c r="EVD7" s="45" t="s">
        <v>5</v>
      </c>
      <c r="EVE7" s="41" t="s">
        <v>1</v>
      </c>
      <c r="EVF7" s="42" t="s">
        <v>6</v>
      </c>
      <c r="EVG7" s="41" t="s">
        <v>1</v>
      </c>
      <c r="EVH7" s="42" t="s">
        <v>3</v>
      </c>
      <c r="EVI7" s="42" t="s">
        <v>2</v>
      </c>
      <c r="EVJ7" s="44" t="s">
        <v>1</v>
      </c>
      <c r="EVK7" s="45" t="s">
        <v>5</v>
      </c>
      <c r="EVL7" s="41" t="s">
        <v>1</v>
      </c>
      <c r="EVM7" s="42" t="s">
        <v>6</v>
      </c>
      <c r="EVN7" s="41" t="s">
        <v>1</v>
      </c>
      <c r="EVO7" s="42" t="s">
        <v>3</v>
      </c>
      <c r="EVP7" s="42" t="s">
        <v>2</v>
      </c>
      <c r="EVQ7" s="44" t="s">
        <v>1</v>
      </c>
      <c r="EVR7" s="45" t="s">
        <v>5</v>
      </c>
      <c r="EVS7" s="41" t="s">
        <v>1</v>
      </c>
      <c r="EVT7" s="42" t="s">
        <v>6</v>
      </c>
      <c r="EVU7" s="41" t="s">
        <v>1</v>
      </c>
      <c r="EVV7" s="42" t="s">
        <v>3</v>
      </c>
      <c r="EVW7" s="42" t="s">
        <v>2</v>
      </c>
      <c r="EVX7" s="44" t="s">
        <v>1</v>
      </c>
      <c r="EVY7" s="45" t="s">
        <v>5</v>
      </c>
      <c r="EVZ7" s="41" t="s">
        <v>1</v>
      </c>
      <c r="EWA7" s="42" t="s">
        <v>6</v>
      </c>
      <c r="EWB7" s="41" t="s">
        <v>1</v>
      </c>
      <c r="EWC7" s="42" t="s">
        <v>3</v>
      </c>
      <c r="EWD7" s="42" t="s">
        <v>2</v>
      </c>
      <c r="EWE7" s="44" t="s">
        <v>1</v>
      </c>
      <c r="EWF7" s="45" t="s">
        <v>5</v>
      </c>
      <c r="EWG7" s="41" t="s">
        <v>1</v>
      </c>
      <c r="EWH7" s="42" t="s">
        <v>6</v>
      </c>
      <c r="EWI7" s="41" t="s">
        <v>1</v>
      </c>
      <c r="EWJ7" s="42" t="s">
        <v>3</v>
      </c>
      <c r="EWK7" s="42" t="s">
        <v>2</v>
      </c>
      <c r="EWL7" s="44" t="s">
        <v>1</v>
      </c>
      <c r="EWM7" s="45" t="s">
        <v>5</v>
      </c>
      <c r="EWN7" s="41" t="s">
        <v>1</v>
      </c>
      <c r="EWO7" s="42" t="s">
        <v>6</v>
      </c>
      <c r="EWP7" s="41" t="s">
        <v>1</v>
      </c>
      <c r="EWQ7" s="42" t="s">
        <v>3</v>
      </c>
      <c r="EWR7" s="42" t="s">
        <v>2</v>
      </c>
      <c r="EWS7" s="44" t="s">
        <v>1</v>
      </c>
      <c r="EWT7" s="45" t="s">
        <v>5</v>
      </c>
      <c r="EWU7" s="41" t="s">
        <v>1</v>
      </c>
      <c r="EWV7" s="42" t="s">
        <v>6</v>
      </c>
      <c r="EWW7" s="41" t="s">
        <v>1</v>
      </c>
      <c r="EWX7" s="42" t="s">
        <v>3</v>
      </c>
      <c r="EWY7" s="42" t="s">
        <v>2</v>
      </c>
      <c r="EWZ7" s="44" t="s">
        <v>1</v>
      </c>
      <c r="EXA7" s="45" t="s">
        <v>5</v>
      </c>
      <c r="EXB7" s="41" t="s">
        <v>1</v>
      </c>
      <c r="EXC7" s="42" t="s">
        <v>6</v>
      </c>
      <c r="EXD7" s="41" t="s">
        <v>1</v>
      </c>
      <c r="EXE7" s="42" t="s">
        <v>3</v>
      </c>
      <c r="EXF7" s="42" t="s">
        <v>2</v>
      </c>
      <c r="EXG7" s="44" t="s">
        <v>1</v>
      </c>
      <c r="EXH7" s="45" t="s">
        <v>5</v>
      </c>
      <c r="EXI7" s="41" t="s">
        <v>1</v>
      </c>
      <c r="EXJ7" s="42" t="s">
        <v>6</v>
      </c>
      <c r="EXK7" s="41" t="s">
        <v>1</v>
      </c>
      <c r="EXL7" s="42" t="s">
        <v>3</v>
      </c>
      <c r="EXM7" s="42" t="s">
        <v>2</v>
      </c>
      <c r="EXN7" s="44" t="s">
        <v>1</v>
      </c>
      <c r="EXO7" s="45" t="s">
        <v>5</v>
      </c>
      <c r="EXP7" s="41" t="s">
        <v>1</v>
      </c>
      <c r="EXQ7" s="42" t="s">
        <v>6</v>
      </c>
      <c r="EXR7" s="41" t="s">
        <v>1</v>
      </c>
      <c r="EXS7" s="42" t="s">
        <v>3</v>
      </c>
      <c r="EXT7" s="42" t="s">
        <v>2</v>
      </c>
      <c r="EXU7" s="44" t="s">
        <v>1</v>
      </c>
      <c r="EXV7" s="45" t="s">
        <v>5</v>
      </c>
      <c r="EXW7" s="41" t="s">
        <v>1</v>
      </c>
      <c r="EXX7" s="42" t="s">
        <v>6</v>
      </c>
      <c r="EXY7" s="41" t="s">
        <v>1</v>
      </c>
      <c r="EXZ7" s="42" t="s">
        <v>3</v>
      </c>
      <c r="EYA7" s="42" t="s">
        <v>2</v>
      </c>
      <c r="EYB7" s="44" t="s">
        <v>1</v>
      </c>
      <c r="EYC7" s="45" t="s">
        <v>5</v>
      </c>
      <c r="EYD7" s="41" t="s">
        <v>1</v>
      </c>
      <c r="EYE7" s="42" t="s">
        <v>6</v>
      </c>
      <c r="EYF7" s="41" t="s">
        <v>1</v>
      </c>
      <c r="EYG7" s="42" t="s">
        <v>3</v>
      </c>
      <c r="EYH7" s="42" t="s">
        <v>2</v>
      </c>
      <c r="EYI7" s="44" t="s">
        <v>1</v>
      </c>
      <c r="EYJ7" s="45" t="s">
        <v>5</v>
      </c>
      <c r="EYK7" s="41" t="s">
        <v>1</v>
      </c>
      <c r="EYL7" s="42" t="s">
        <v>6</v>
      </c>
      <c r="EYM7" s="41" t="s">
        <v>1</v>
      </c>
      <c r="EYN7" s="42" t="s">
        <v>3</v>
      </c>
      <c r="EYO7" s="42" t="s">
        <v>2</v>
      </c>
      <c r="EYP7" s="44" t="s">
        <v>1</v>
      </c>
      <c r="EYQ7" s="45" t="s">
        <v>5</v>
      </c>
      <c r="EYR7" s="41" t="s">
        <v>1</v>
      </c>
      <c r="EYS7" s="42" t="s">
        <v>6</v>
      </c>
      <c r="EYT7" s="41" t="s">
        <v>1</v>
      </c>
      <c r="EYU7" s="42" t="s">
        <v>3</v>
      </c>
      <c r="EYV7" s="42" t="s">
        <v>2</v>
      </c>
      <c r="EYW7" s="44" t="s">
        <v>1</v>
      </c>
      <c r="EYX7" s="45" t="s">
        <v>5</v>
      </c>
      <c r="EYY7" s="41" t="s">
        <v>1</v>
      </c>
      <c r="EYZ7" s="42" t="s">
        <v>6</v>
      </c>
      <c r="EZA7" s="41" t="s">
        <v>1</v>
      </c>
      <c r="EZB7" s="42" t="s">
        <v>3</v>
      </c>
      <c r="EZC7" s="42" t="s">
        <v>2</v>
      </c>
      <c r="EZD7" s="44" t="s">
        <v>1</v>
      </c>
      <c r="EZE7" s="45" t="s">
        <v>5</v>
      </c>
      <c r="EZF7" s="41" t="s">
        <v>1</v>
      </c>
      <c r="EZG7" s="42" t="s">
        <v>6</v>
      </c>
      <c r="EZH7" s="41" t="s">
        <v>1</v>
      </c>
      <c r="EZI7" s="42" t="s">
        <v>3</v>
      </c>
      <c r="EZJ7" s="42" t="s">
        <v>2</v>
      </c>
      <c r="EZK7" s="44" t="s">
        <v>1</v>
      </c>
      <c r="EZL7" s="45" t="s">
        <v>5</v>
      </c>
      <c r="EZM7" s="41" t="s">
        <v>1</v>
      </c>
      <c r="EZN7" s="42" t="s">
        <v>6</v>
      </c>
      <c r="EZO7" s="41" t="s">
        <v>1</v>
      </c>
      <c r="EZP7" s="42" t="s">
        <v>3</v>
      </c>
      <c r="EZQ7" s="42" t="s">
        <v>2</v>
      </c>
      <c r="EZR7" s="44" t="s">
        <v>1</v>
      </c>
      <c r="EZS7" s="45" t="s">
        <v>5</v>
      </c>
      <c r="EZT7" s="41" t="s">
        <v>1</v>
      </c>
      <c r="EZU7" s="42" t="s">
        <v>6</v>
      </c>
      <c r="EZV7" s="41" t="s">
        <v>1</v>
      </c>
      <c r="EZW7" s="42" t="s">
        <v>3</v>
      </c>
      <c r="EZX7" s="42" t="s">
        <v>2</v>
      </c>
      <c r="EZY7" s="44" t="s">
        <v>1</v>
      </c>
      <c r="EZZ7" s="45" t="s">
        <v>5</v>
      </c>
      <c r="FAA7" s="41" t="s">
        <v>1</v>
      </c>
      <c r="FAB7" s="42" t="s">
        <v>6</v>
      </c>
      <c r="FAC7" s="41" t="s">
        <v>1</v>
      </c>
      <c r="FAD7" s="42" t="s">
        <v>3</v>
      </c>
      <c r="FAE7" s="42" t="s">
        <v>2</v>
      </c>
      <c r="FAF7" s="44" t="s">
        <v>1</v>
      </c>
      <c r="FAG7" s="45" t="s">
        <v>5</v>
      </c>
      <c r="FAH7" s="41" t="s">
        <v>1</v>
      </c>
      <c r="FAI7" s="42" t="s">
        <v>6</v>
      </c>
      <c r="FAJ7" s="41" t="s">
        <v>1</v>
      </c>
      <c r="FAK7" s="42" t="s">
        <v>3</v>
      </c>
      <c r="FAL7" s="42" t="s">
        <v>2</v>
      </c>
      <c r="FAM7" s="44" t="s">
        <v>1</v>
      </c>
      <c r="FAN7" s="45" t="s">
        <v>5</v>
      </c>
      <c r="FAO7" s="41" t="s">
        <v>1</v>
      </c>
      <c r="FAP7" s="42" t="s">
        <v>6</v>
      </c>
      <c r="FAQ7" s="41" t="s">
        <v>1</v>
      </c>
      <c r="FAR7" s="42" t="s">
        <v>3</v>
      </c>
      <c r="FAS7" s="42" t="s">
        <v>2</v>
      </c>
      <c r="FAT7" s="44" t="s">
        <v>1</v>
      </c>
      <c r="FAU7" s="45" t="s">
        <v>5</v>
      </c>
      <c r="FAV7" s="41" t="s">
        <v>1</v>
      </c>
      <c r="FAW7" s="42" t="s">
        <v>6</v>
      </c>
      <c r="FAX7" s="41" t="s">
        <v>1</v>
      </c>
      <c r="FAY7" s="42" t="s">
        <v>3</v>
      </c>
      <c r="FAZ7" s="42" t="s">
        <v>2</v>
      </c>
      <c r="FBA7" s="44" t="s">
        <v>1</v>
      </c>
      <c r="FBB7" s="45" t="s">
        <v>5</v>
      </c>
      <c r="FBC7" s="41" t="s">
        <v>1</v>
      </c>
      <c r="FBD7" s="42" t="s">
        <v>6</v>
      </c>
      <c r="FBE7" s="41" t="s">
        <v>1</v>
      </c>
      <c r="FBF7" s="42" t="s">
        <v>3</v>
      </c>
      <c r="FBG7" s="42" t="s">
        <v>2</v>
      </c>
      <c r="FBH7" s="44" t="s">
        <v>1</v>
      </c>
      <c r="FBI7" s="45" t="s">
        <v>5</v>
      </c>
      <c r="FBJ7" s="41" t="s">
        <v>1</v>
      </c>
      <c r="FBK7" s="42" t="s">
        <v>6</v>
      </c>
      <c r="FBL7" s="41" t="s">
        <v>1</v>
      </c>
      <c r="FBM7" s="42" t="s">
        <v>3</v>
      </c>
      <c r="FBN7" s="42" t="s">
        <v>2</v>
      </c>
      <c r="FBO7" s="44" t="s">
        <v>1</v>
      </c>
      <c r="FBP7" s="45" t="s">
        <v>5</v>
      </c>
      <c r="FBQ7" s="41" t="s">
        <v>1</v>
      </c>
      <c r="FBR7" s="42" t="s">
        <v>6</v>
      </c>
      <c r="FBS7" s="41" t="s">
        <v>1</v>
      </c>
      <c r="FBT7" s="42" t="s">
        <v>3</v>
      </c>
      <c r="FBU7" s="42" t="s">
        <v>2</v>
      </c>
      <c r="FBV7" s="44" t="s">
        <v>1</v>
      </c>
      <c r="FBW7" s="45" t="s">
        <v>5</v>
      </c>
      <c r="FBX7" s="41" t="s">
        <v>1</v>
      </c>
      <c r="FBY7" s="42" t="s">
        <v>6</v>
      </c>
      <c r="FBZ7" s="41" t="s">
        <v>1</v>
      </c>
      <c r="FCA7" s="42" t="s">
        <v>3</v>
      </c>
      <c r="FCB7" s="42" t="s">
        <v>2</v>
      </c>
      <c r="FCC7" s="44" t="s">
        <v>1</v>
      </c>
      <c r="FCD7" s="45" t="s">
        <v>5</v>
      </c>
      <c r="FCE7" s="41" t="s">
        <v>1</v>
      </c>
      <c r="FCF7" s="42" t="s">
        <v>6</v>
      </c>
      <c r="FCG7" s="41" t="s">
        <v>1</v>
      </c>
      <c r="FCH7" s="42" t="s">
        <v>3</v>
      </c>
      <c r="FCI7" s="42" t="s">
        <v>2</v>
      </c>
      <c r="FCJ7" s="44" t="s">
        <v>1</v>
      </c>
      <c r="FCK7" s="45" t="s">
        <v>5</v>
      </c>
      <c r="FCL7" s="41" t="s">
        <v>1</v>
      </c>
      <c r="FCM7" s="42" t="s">
        <v>6</v>
      </c>
      <c r="FCN7" s="41" t="s">
        <v>1</v>
      </c>
      <c r="FCO7" s="42" t="s">
        <v>3</v>
      </c>
      <c r="FCP7" s="42" t="s">
        <v>2</v>
      </c>
      <c r="FCQ7" s="44" t="s">
        <v>1</v>
      </c>
      <c r="FCR7" s="45" t="s">
        <v>5</v>
      </c>
      <c r="FCS7" s="41" t="s">
        <v>1</v>
      </c>
      <c r="FCT7" s="42" t="s">
        <v>6</v>
      </c>
      <c r="FCU7" s="41" t="s">
        <v>1</v>
      </c>
      <c r="FCV7" s="42" t="s">
        <v>3</v>
      </c>
      <c r="FCW7" s="42" t="s">
        <v>2</v>
      </c>
      <c r="FCX7" s="44" t="s">
        <v>1</v>
      </c>
      <c r="FCY7" s="45" t="s">
        <v>5</v>
      </c>
      <c r="FCZ7" s="41" t="s">
        <v>1</v>
      </c>
      <c r="FDA7" s="42" t="s">
        <v>6</v>
      </c>
      <c r="FDB7" s="41" t="s">
        <v>1</v>
      </c>
      <c r="FDC7" s="42" t="s">
        <v>3</v>
      </c>
      <c r="FDD7" s="42" t="s">
        <v>2</v>
      </c>
      <c r="FDE7" s="44" t="s">
        <v>1</v>
      </c>
      <c r="FDF7" s="45" t="s">
        <v>5</v>
      </c>
      <c r="FDG7" s="41" t="s">
        <v>1</v>
      </c>
      <c r="FDH7" s="42" t="s">
        <v>6</v>
      </c>
      <c r="FDI7" s="41" t="s">
        <v>1</v>
      </c>
      <c r="FDJ7" s="42" t="s">
        <v>3</v>
      </c>
      <c r="FDK7" s="42" t="s">
        <v>2</v>
      </c>
      <c r="FDL7" s="44" t="s">
        <v>1</v>
      </c>
      <c r="FDM7" s="45" t="s">
        <v>5</v>
      </c>
      <c r="FDN7" s="41" t="s">
        <v>1</v>
      </c>
      <c r="FDO7" s="42" t="s">
        <v>6</v>
      </c>
      <c r="FDP7" s="41" t="s">
        <v>1</v>
      </c>
      <c r="FDQ7" s="42" t="s">
        <v>3</v>
      </c>
      <c r="FDR7" s="42" t="s">
        <v>2</v>
      </c>
      <c r="FDS7" s="44" t="s">
        <v>1</v>
      </c>
      <c r="FDT7" s="45" t="s">
        <v>5</v>
      </c>
      <c r="FDU7" s="41" t="s">
        <v>1</v>
      </c>
      <c r="FDV7" s="42" t="s">
        <v>6</v>
      </c>
      <c r="FDW7" s="41" t="s">
        <v>1</v>
      </c>
      <c r="FDX7" s="42" t="s">
        <v>3</v>
      </c>
      <c r="FDY7" s="42" t="s">
        <v>2</v>
      </c>
      <c r="FDZ7" s="44" t="s">
        <v>1</v>
      </c>
      <c r="FEA7" s="45" t="s">
        <v>5</v>
      </c>
      <c r="FEB7" s="41" t="s">
        <v>1</v>
      </c>
      <c r="FEC7" s="42" t="s">
        <v>6</v>
      </c>
      <c r="FED7" s="41" t="s">
        <v>1</v>
      </c>
      <c r="FEE7" s="42" t="s">
        <v>3</v>
      </c>
      <c r="FEF7" s="42" t="s">
        <v>2</v>
      </c>
      <c r="FEG7" s="44" t="s">
        <v>1</v>
      </c>
      <c r="FEH7" s="45" t="s">
        <v>5</v>
      </c>
      <c r="FEI7" s="41" t="s">
        <v>1</v>
      </c>
      <c r="FEJ7" s="42" t="s">
        <v>6</v>
      </c>
      <c r="FEK7" s="41" t="s">
        <v>1</v>
      </c>
      <c r="FEL7" s="42" t="s">
        <v>3</v>
      </c>
      <c r="FEM7" s="42" t="s">
        <v>2</v>
      </c>
      <c r="FEN7" s="44" t="s">
        <v>1</v>
      </c>
      <c r="FEO7" s="45" t="s">
        <v>5</v>
      </c>
      <c r="FEP7" s="41" t="s">
        <v>1</v>
      </c>
      <c r="FEQ7" s="42" t="s">
        <v>6</v>
      </c>
      <c r="FER7" s="41" t="s">
        <v>1</v>
      </c>
      <c r="FES7" s="42" t="s">
        <v>3</v>
      </c>
      <c r="FET7" s="42" t="s">
        <v>2</v>
      </c>
      <c r="FEU7" s="44" t="s">
        <v>1</v>
      </c>
      <c r="FEV7" s="45" t="s">
        <v>5</v>
      </c>
      <c r="FEW7" s="41" t="s">
        <v>1</v>
      </c>
      <c r="FEX7" s="42" t="s">
        <v>6</v>
      </c>
      <c r="FEY7" s="41" t="s">
        <v>1</v>
      </c>
      <c r="FEZ7" s="42" t="s">
        <v>3</v>
      </c>
      <c r="FFA7" s="42" t="s">
        <v>2</v>
      </c>
      <c r="FFB7" s="44" t="s">
        <v>1</v>
      </c>
      <c r="FFC7" s="45" t="s">
        <v>5</v>
      </c>
      <c r="FFD7" s="41" t="s">
        <v>1</v>
      </c>
      <c r="FFE7" s="42" t="s">
        <v>6</v>
      </c>
      <c r="FFF7" s="41" t="s">
        <v>1</v>
      </c>
      <c r="FFG7" s="42" t="s">
        <v>3</v>
      </c>
      <c r="FFH7" s="42" t="s">
        <v>2</v>
      </c>
      <c r="FFI7" s="44" t="s">
        <v>1</v>
      </c>
      <c r="FFJ7" s="45" t="s">
        <v>5</v>
      </c>
      <c r="FFK7" s="41" t="s">
        <v>1</v>
      </c>
      <c r="FFL7" s="42" t="s">
        <v>6</v>
      </c>
      <c r="FFM7" s="41" t="s">
        <v>1</v>
      </c>
      <c r="FFN7" s="42" t="s">
        <v>3</v>
      </c>
      <c r="FFO7" s="42" t="s">
        <v>2</v>
      </c>
      <c r="FFP7" s="44" t="s">
        <v>1</v>
      </c>
      <c r="FFQ7" s="45" t="s">
        <v>5</v>
      </c>
      <c r="FFR7" s="41" t="s">
        <v>1</v>
      </c>
      <c r="FFS7" s="42" t="s">
        <v>6</v>
      </c>
      <c r="FFT7" s="41" t="s">
        <v>1</v>
      </c>
      <c r="FFU7" s="42" t="s">
        <v>3</v>
      </c>
      <c r="FFV7" s="42" t="s">
        <v>2</v>
      </c>
      <c r="FFW7" s="44" t="s">
        <v>1</v>
      </c>
      <c r="FFX7" s="45" t="s">
        <v>5</v>
      </c>
      <c r="FFY7" s="41" t="s">
        <v>1</v>
      </c>
      <c r="FFZ7" s="42" t="s">
        <v>6</v>
      </c>
      <c r="FGA7" s="41" t="s">
        <v>1</v>
      </c>
      <c r="FGB7" s="42" t="s">
        <v>3</v>
      </c>
      <c r="FGC7" s="42" t="s">
        <v>2</v>
      </c>
      <c r="FGD7" s="44" t="s">
        <v>1</v>
      </c>
      <c r="FGE7" s="45" t="s">
        <v>5</v>
      </c>
      <c r="FGF7" s="41" t="s">
        <v>1</v>
      </c>
      <c r="FGG7" s="42" t="s">
        <v>6</v>
      </c>
      <c r="FGH7" s="41" t="s">
        <v>1</v>
      </c>
      <c r="FGI7" s="42" t="s">
        <v>3</v>
      </c>
      <c r="FGJ7" s="42" t="s">
        <v>2</v>
      </c>
      <c r="FGK7" s="44" t="s">
        <v>1</v>
      </c>
      <c r="FGL7" s="45" t="s">
        <v>5</v>
      </c>
      <c r="FGM7" s="41" t="s">
        <v>1</v>
      </c>
      <c r="FGN7" s="42" t="s">
        <v>6</v>
      </c>
      <c r="FGO7" s="41" t="s">
        <v>1</v>
      </c>
      <c r="FGP7" s="42" t="s">
        <v>3</v>
      </c>
      <c r="FGQ7" s="42" t="s">
        <v>2</v>
      </c>
      <c r="FGR7" s="44" t="s">
        <v>1</v>
      </c>
      <c r="FGS7" s="45" t="s">
        <v>5</v>
      </c>
      <c r="FGT7" s="41" t="s">
        <v>1</v>
      </c>
      <c r="FGU7" s="42" t="s">
        <v>6</v>
      </c>
      <c r="FGV7" s="41" t="s">
        <v>1</v>
      </c>
      <c r="FGW7" s="42" t="s">
        <v>3</v>
      </c>
      <c r="FGX7" s="42" t="s">
        <v>2</v>
      </c>
      <c r="FGY7" s="44" t="s">
        <v>1</v>
      </c>
      <c r="FGZ7" s="45" t="s">
        <v>5</v>
      </c>
      <c r="FHA7" s="41" t="s">
        <v>1</v>
      </c>
      <c r="FHB7" s="42" t="s">
        <v>6</v>
      </c>
      <c r="FHC7" s="41" t="s">
        <v>1</v>
      </c>
      <c r="FHD7" s="42" t="s">
        <v>3</v>
      </c>
      <c r="FHE7" s="42" t="s">
        <v>2</v>
      </c>
      <c r="FHF7" s="44" t="s">
        <v>1</v>
      </c>
      <c r="FHG7" s="45" t="s">
        <v>5</v>
      </c>
      <c r="FHH7" s="41" t="s">
        <v>1</v>
      </c>
      <c r="FHI7" s="42" t="s">
        <v>6</v>
      </c>
      <c r="FHJ7" s="41" t="s">
        <v>1</v>
      </c>
      <c r="FHK7" s="42" t="s">
        <v>3</v>
      </c>
      <c r="FHL7" s="42" t="s">
        <v>2</v>
      </c>
      <c r="FHM7" s="44" t="s">
        <v>1</v>
      </c>
      <c r="FHN7" s="45" t="s">
        <v>5</v>
      </c>
      <c r="FHO7" s="41" t="s">
        <v>1</v>
      </c>
      <c r="FHP7" s="42" t="s">
        <v>6</v>
      </c>
      <c r="FHQ7" s="41" t="s">
        <v>1</v>
      </c>
      <c r="FHR7" s="42" t="s">
        <v>3</v>
      </c>
      <c r="FHS7" s="42" t="s">
        <v>2</v>
      </c>
      <c r="FHT7" s="44" t="s">
        <v>1</v>
      </c>
      <c r="FHU7" s="45" t="s">
        <v>5</v>
      </c>
      <c r="FHV7" s="41" t="s">
        <v>1</v>
      </c>
      <c r="FHW7" s="42" t="s">
        <v>6</v>
      </c>
      <c r="FHX7" s="41" t="s">
        <v>1</v>
      </c>
      <c r="FHY7" s="42" t="s">
        <v>3</v>
      </c>
      <c r="FHZ7" s="42" t="s">
        <v>2</v>
      </c>
      <c r="FIA7" s="44" t="s">
        <v>1</v>
      </c>
      <c r="FIB7" s="45" t="s">
        <v>5</v>
      </c>
      <c r="FIC7" s="41" t="s">
        <v>1</v>
      </c>
      <c r="FID7" s="42" t="s">
        <v>6</v>
      </c>
      <c r="FIE7" s="41" t="s">
        <v>1</v>
      </c>
      <c r="FIF7" s="42" t="s">
        <v>3</v>
      </c>
      <c r="FIG7" s="42" t="s">
        <v>2</v>
      </c>
      <c r="FIH7" s="44" t="s">
        <v>1</v>
      </c>
      <c r="FII7" s="45" t="s">
        <v>5</v>
      </c>
      <c r="FIJ7" s="41" t="s">
        <v>1</v>
      </c>
      <c r="FIK7" s="42" t="s">
        <v>6</v>
      </c>
      <c r="FIL7" s="41" t="s">
        <v>1</v>
      </c>
      <c r="FIM7" s="42" t="s">
        <v>3</v>
      </c>
      <c r="FIN7" s="42" t="s">
        <v>2</v>
      </c>
      <c r="FIO7" s="44" t="s">
        <v>1</v>
      </c>
      <c r="FIP7" s="45" t="s">
        <v>5</v>
      </c>
      <c r="FIQ7" s="41" t="s">
        <v>1</v>
      </c>
      <c r="FIR7" s="42" t="s">
        <v>6</v>
      </c>
      <c r="FIS7" s="41" t="s">
        <v>1</v>
      </c>
      <c r="FIT7" s="42" t="s">
        <v>3</v>
      </c>
      <c r="FIU7" s="42" t="s">
        <v>2</v>
      </c>
      <c r="FIV7" s="44" t="s">
        <v>1</v>
      </c>
      <c r="FIW7" s="45" t="s">
        <v>5</v>
      </c>
      <c r="FIX7" s="41" t="s">
        <v>1</v>
      </c>
      <c r="FIY7" s="42" t="s">
        <v>6</v>
      </c>
      <c r="FIZ7" s="41" t="s">
        <v>1</v>
      </c>
      <c r="FJA7" s="42" t="s">
        <v>3</v>
      </c>
      <c r="FJB7" s="42" t="s">
        <v>2</v>
      </c>
      <c r="FJC7" s="44" t="s">
        <v>1</v>
      </c>
      <c r="FJD7" s="45" t="s">
        <v>5</v>
      </c>
      <c r="FJE7" s="41" t="s">
        <v>1</v>
      </c>
      <c r="FJF7" s="42" t="s">
        <v>6</v>
      </c>
      <c r="FJG7" s="41" t="s">
        <v>1</v>
      </c>
      <c r="FJH7" s="42" t="s">
        <v>3</v>
      </c>
      <c r="FJI7" s="42" t="s">
        <v>2</v>
      </c>
      <c r="FJJ7" s="44" t="s">
        <v>1</v>
      </c>
      <c r="FJK7" s="45" t="s">
        <v>5</v>
      </c>
      <c r="FJL7" s="41" t="s">
        <v>1</v>
      </c>
      <c r="FJM7" s="42" t="s">
        <v>6</v>
      </c>
      <c r="FJN7" s="41" t="s">
        <v>1</v>
      </c>
      <c r="FJO7" s="42" t="s">
        <v>3</v>
      </c>
      <c r="FJP7" s="42" t="s">
        <v>2</v>
      </c>
      <c r="FJQ7" s="44" t="s">
        <v>1</v>
      </c>
      <c r="FJR7" s="45" t="s">
        <v>5</v>
      </c>
      <c r="FJS7" s="41" t="s">
        <v>1</v>
      </c>
      <c r="FJT7" s="42" t="s">
        <v>6</v>
      </c>
      <c r="FJU7" s="41" t="s">
        <v>1</v>
      </c>
      <c r="FJV7" s="42" t="s">
        <v>3</v>
      </c>
      <c r="FJW7" s="42" t="s">
        <v>2</v>
      </c>
      <c r="FJX7" s="44" t="s">
        <v>1</v>
      </c>
      <c r="FJY7" s="45" t="s">
        <v>5</v>
      </c>
      <c r="FJZ7" s="41" t="s">
        <v>1</v>
      </c>
      <c r="FKA7" s="42" t="s">
        <v>6</v>
      </c>
      <c r="FKB7" s="41" t="s">
        <v>1</v>
      </c>
      <c r="FKC7" s="42" t="s">
        <v>3</v>
      </c>
      <c r="FKD7" s="42" t="s">
        <v>2</v>
      </c>
      <c r="FKE7" s="44" t="s">
        <v>1</v>
      </c>
      <c r="FKF7" s="45" t="s">
        <v>5</v>
      </c>
      <c r="FKG7" s="41" t="s">
        <v>1</v>
      </c>
      <c r="FKH7" s="42" t="s">
        <v>6</v>
      </c>
      <c r="FKI7" s="41" t="s">
        <v>1</v>
      </c>
      <c r="FKJ7" s="42" t="s">
        <v>3</v>
      </c>
      <c r="FKK7" s="42" t="s">
        <v>2</v>
      </c>
      <c r="FKL7" s="44" t="s">
        <v>1</v>
      </c>
      <c r="FKM7" s="45" t="s">
        <v>5</v>
      </c>
      <c r="FKN7" s="41" t="s">
        <v>1</v>
      </c>
      <c r="FKO7" s="42" t="s">
        <v>6</v>
      </c>
      <c r="FKP7" s="41" t="s">
        <v>1</v>
      </c>
      <c r="FKQ7" s="42" t="s">
        <v>3</v>
      </c>
      <c r="FKR7" s="42" t="s">
        <v>2</v>
      </c>
      <c r="FKS7" s="44" t="s">
        <v>1</v>
      </c>
      <c r="FKT7" s="45" t="s">
        <v>5</v>
      </c>
      <c r="FKU7" s="41" t="s">
        <v>1</v>
      </c>
      <c r="FKV7" s="42" t="s">
        <v>6</v>
      </c>
      <c r="FKW7" s="41" t="s">
        <v>1</v>
      </c>
      <c r="FKX7" s="42" t="s">
        <v>3</v>
      </c>
      <c r="FKY7" s="42" t="s">
        <v>2</v>
      </c>
      <c r="FKZ7" s="44" t="s">
        <v>1</v>
      </c>
      <c r="FLA7" s="45" t="s">
        <v>5</v>
      </c>
      <c r="FLB7" s="41" t="s">
        <v>1</v>
      </c>
      <c r="FLC7" s="42" t="s">
        <v>6</v>
      </c>
      <c r="FLD7" s="41" t="s">
        <v>1</v>
      </c>
      <c r="FLE7" s="42" t="s">
        <v>3</v>
      </c>
      <c r="FLF7" s="42" t="s">
        <v>2</v>
      </c>
      <c r="FLG7" s="44" t="s">
        <v>1</v>
      </c>
      <c r="FLH7" s="45" t="s">
        <v>5</v>
      </c>
      <c r="FLI7" s="41" t="s">
        <v>1</v>
      </c>
      <c r="FLJ7" s="42" t="s">
        <v>6</v>
      </c>
      <c r="FLK7" s="41" t="s">
        <v>1</v>
      </c>
      <c r="FLL7" s="42" t="s">
        <v>3</v>
      </c>
      <c r="FLM7" s="42" t="s">
        <v>2</v>
      </c>
      <c r="FLN7" s="44" t="s">
        <v>1</v>
      </c>
      <c r="FLO7" s="45" t="s">
        <v>5</v>
      </c>
      <c r="FLP7" s="41" t="s">
        <v>1</v>
      </c>
      <c r="FLQ7" s="42" t="s">
        <v>6</v>
      </c>
      <c r="FLR7" s="41" t="s">
        <v>1</v>
      </c>
      <c r="FLS7" s="42" t="s">
        <v>3</v>
      </c>
      <c r="FLT7" s="42" t="s">
        <v>2</v>
      </c>
      <c r="FLU7" s="44" t="s">
        <v>1</v>
      </c>
      <c r="FLV7" s="45" t="s">
        <v>5</v>
      </c>
      <c r="FLW7" s="41" t="s">
        <v>1</v>
      </c>
      <c r="FLX7" s="42" t="s">
        <v>6</v>
      </c>
      <c r="FLY7" s="41" t="s">
        <v>1</v>
      </c>
      <c r="FLZ7" s="42" t="s">
        <v>3</v>
      </c>
      <c r="FMA7" s="42" t="s">
        <v>2</v>
      </c>
      <c r="FMB7" s="44" t="s">
        <v>1</v>
      </c>
      <c r="FMC7" s="45" t="s">
        <v>5</v>
      </c>
      <c r="FMD7" s="41" t="s">
        <v>1</v>
      </c>
      <c r="FME7" s="42" t="s">
        <v>6</v>
      </c>
      <c r="FMF7" s="41" t="s">
        <v>1</v>
      </c>
      <c r="FMG7" s="42" t="s">
        <v>3</v>
      </c>
      <c r="FMH7" s="42" t="s">
        <v>2</v>
      </c>
      <c r="FMI7" s="44" t="s">
        <v>1</v>
      </c>
      <c r="FMJ7" s="45" t="s">
        <v>5</v>
      </c>
      <c r="FMK7" s="41" t="s">
        <v>1</v>
      </c>
      <c r="FML7" s="42" t="s">
        <v>6</v>
      </c>
      <c r="FMM7" s="41" t="s">
        <v>1</v>
      </c>
      <c r="FMN7" s="42" t="s">
        <v>3</v>
      </c>
      <c r="FMO7" s="42" t="s">
        <v>2</v>
      </c>
      <c r="FMP7" s="44" t="s">
        <v>1</v>
      </c>
      <c r="FMQ7" s="45" t="s">
        <v>5</v>
      </c>
      <c r="FMR7" s="41" t="s">
        <v>1</v>
      </c>
      <c r="FMS7" s="42" t="s">
        <v>6</v>
      </c>
      <c r="FMT7" s="41" t="s">
        <v>1</v>
      </c>
      <c r="FMU7" s="42" t="s">
        <v>3</v>
      </c>
      <c r="FMV7" s="42" t="s">
        <v>2</v>
      </c>
      <c r="FMW7" s="44" t="s">
        <v>1</v>
      </c>
      <c r="FMX7" s="45" t="s">
        <v>5</v>
      </c>
      <c r="FMY7" s="41" t="s">
        <v>1</v>
      </c>
      <c r="FMZ7" s="42" t="s">
        <v>6</v>
      </c>
      <c r="FNA7" s="41" t="s">
        <v>1</v>
      </c>
      <c r="FNB7" s="42" t="s">
        <v>3</v>
      </c>
      <c r="FNC7" s="42" t="s">
        <v>2</v>
      </c>
      <c r="FND7" s="44" t="s">
        <v>1</v>
      </c>
      <c r="FNE7" s="45" t="s">
        <v>5</v>
      </c>
      <c r="FNF7" s="41" t="s">
        <v>1</v>
      </c>
      <c r="FNG7" s="42" t="s">
        <v>6</v>
      </c>
      <c r="FNH7" s="41" t="s">
        <v>1</v>
      </c>
      <c r="FNI7" s="42" t="s">
        <v>3</v>
      </c>
      <c r="FNJ7" s="42" t="s">
        <v>2</v>
      </c>
      <c r="FNK7" s="44" t="s">
        <v>1</v>
      </c>
      <c r="FNL7" s="45" t="s">
        <v>5</v>
      </c>
      <c r="FNM7" s="41" t="s">
        <v>1</v>
      </c>
      <c r="FNN7" s="42" t="s">
        <v>6</v>
      </c>
      <c r="FNO7" s="41" t="s">
        <v>1</v>
      </c>
      <c r="FNP7" s="42" t="s">
        <v>3</v>
      </c>
      <c r="FNQ7" s="42" t="s">
        <v>2</v>
      </c>
      <c r="FNR7" s="44" t="s">
        <v>1</v>
      </c>
      <c r="FNS7" s="45" t="s">
        <v>5</v>
      </c>
      <c r="FNT7" s="41" t="s">
        <v>1</v>
      </c>
      <c r="FNU7" s="42" t="s">
        <v>6</v>
      </c>
      <c r="FNV7" s="41" t="s">
        <v>1</v>
      </c>
      <c r="FNW7" s="42" t="s">
        <v>3</v>
      </c>
      <c r="FNX7" s="42" t="s">
        <v>2</v>
      </c>
      <c r="FNY7" s="44" t="s">
        <v>1</v>
      </c>
      <c r="FNZ7" s="45" t="s">
        <v>5</v>
      </c>
      <c r="FOA7" s="41" t="s">
        <v>1</v>
      </c>
      <c r="FOB7" s="42" t="s">
        <v>6</v>
      </c>
      <c r="FOC7" s="41" t="s">
        <v>1</v>
      </c>
      <c r="FOD7" s="42" t="s">
        <v>3</v>
      </c>
      <c r="FOE7" s="42" t="s">
        <v>2</v>
      </c>
      <c r="FOF7" s="44" t="s">
        <v>1</v>
      </c>
      <c r="FOG7" s="45" t="s">
        <v>5</v>
      </c>
      <c r="FOH7" s="41" t="s">
        <v>1</v>
      </c>
      <c r="FOI7" s="42" t="s">
        <v>6</v>
      </c>
      <c r="FOJ7" s="41" t="s">
        <v>1</v>
      </c>
      <c r="FOK7" s="42" t="s">
        <v>3</v>
      </c>
      <c r="FOL7" s="42" t="s">
        <v>2</v>
      </c>
      <c r="FOM7" s="44" t="s">
        <v>1</v>
      </c>
      <c r="FON7" s="45" t="s">
        <v>5</v>
      </c>
      <c r="FOO7" s="41" t="s">
        <v>1</v>
      </c>
      <c r="FOP7" s="42" t="s">
        <v>6</v>
      </c>
      <c r="FOQ7" s="41" t="s">
        <v>1</v>
      </c>
      <c r="FOR7" s="42" t="s">
        <v>3</v>
      </c>
      <c r="FOS7" s="42" t="s">
        <v>2</v>
      </c>
      <c r="FOT7" s="44" t="s">
        <v>1</v>
      </c>
      <c r="FOU7" s="45" t="s">
        <v>5</v>
      </c>
      <c r="FOV7" s="41" t="s">
        <v>1</v>
      </c>
      <c r="FOW7" s="42" t="s">
        <v>6</v>
      </c>
      <c r="FOX7" s="41" t="s">
        <v>1</v>
      </c>
      <c r="FOY7" s="42" t="s">
        <v>3</v>
      </c>
      <c r="FOZ7" s="42" t="s">
        <v>2</v>
      </c>
      <c r="FPA7" s="44" t="s">
        <v>1</v>
      </c>
      <c r="FPB7" s="45" t="s">
        <v>5</v>
      </c>
      <c r="FPC7" s="41" t="s">
        <v>1</v>
      </c>
      <c r="FPD7" s="42" t="s">
        <v>6</v>
      </c>
      <c r="FPE7" s="41" t="s">
        <v>1</v>
      </c>
      <c r="FPF7" s="42" t="s">
        <v>3</v>
      </c>
      <c r="FPG7" s="42" t="s">
        <v>2</v>
      </c>
      <c r="FPH7" s="44" t="s">
        <v>1</v>
      </c>
      <c r="FPI7" s="45" t="s">
        <v>5</v>
      </c>
      <c r="FPJ7" s="41" t="s">
        <v>1</v>
      </c>
      <c r="FPK7" s="42" t="s">
        <v>6</v>
      </c>
      <c r="FPL7" s="41" t="s">
        <v>1</v>
      </c>
      <c r="FPM7" s="42" t="s">
        <v>3</v>
      </c>
      <c r="FPN7" s="42" t="s">
        <v>2</v>
      </c>
      <c r="FPO7" s="44" t="s">
        <v>1</v>
      </c>
      <c r="FPP7" s="45" t="s">
        <v>5</v>
      </c>
      <c r="FPQ7" s="41" t="s">
        <v>1</v>
      </c>
      <c r="FPR7" s="42" t="s">
        <v>6</v>
      </c>
      <c r="FPS7" s="41" t="s">
        <v>1</v>
      </c>
      <c r="FPT7" s="42" t="s">
        <v>3</v>
      </c>
      <c r="FPU7" s="42" t="s">
        <v>2</v>
      </c>
      <c r="FPV7" s="44" t="s">
        <v>1</v>
      </c>
      <c r="FPW7" s="45" t="s">
        <v>5</v>
      </c>
      <c r="FPX7" s="41" t="s">
        <v>1</v>
      </c>
      <c r="FPY7" s="42" t="s">
        <v>6</v>
      </c>
      <c r="FPZ7" s="41" t="s">
        <v>1</v>
      </c>
      <c r="FQA7" s="42" t="s">
        <v>3</v>
      </c>
      <c r="FQB7" s="42" t="s">
        <v>2</v>
      </c>
      <c r="FQC7" s="44" t="s">
        <v>1</v>
      </c>
      <c r="FQD7" s="45" t="s">
        <v>5</v>
      </c>
      <c r="FQE7" s="41" t="s">
        <v>1</v>
      </c>
      <c r="FQF7" s="42" t="s">
        <v>6</v>
      </c>
      <c r="FQG7" s="41" t="s">
        <v>1</v>
      </c>
      <c r="FQH7" s="42" t="s">
        <v>3</v>
      </c>
      <c r="FQI7" s="42" t="s">
        <v>2</v>
      </c>
      <c r="FQJ7" s="44" t="s">
        <v>1</v>
      </c>
      <c r="FQK7" s="45" t="s">
        <v>5</v>
      </c>
      <c r="FQL7" s="41" t="s">
        <v>1</v>
      </c>
      <c r="FQM7" s="42" t="s">
        <v>6</v>
      </c>
      <c r="FQN7" s="41" t="s">
        <v>1</v>
      </c>
      <c r="FQO7" s="42" t="s">
        <v>3</v>
      </c>
      <c r="FQP7" s="42" t="s">
        <v>2</v>
      </c>
      <c r="FQQ7" s="44" t="s">
        <v>1</v>
      </c>
      <c r="FQR7" s="45" t="s">
        <v>5</v>
      </c>
      <c r="FQS7" s="41" t="s">
        <v>1</v>
      </c>
      <c r="FQT7" s="42" t="s">
        <v>6</v>
      </c>
      <c r="FQU7" s="41" t="s">
        <v>1</v>
      </c>
      <c r="FQV7" s="42" t="s">
        <v>3</v>
      </c>
      <c r="FQW7" s="42" t="s">
        <v>2</v>
      </c>
      <c r="FQX7" s="44" t="s">
        <v>1</v>
      </c>
      <c r="FQY7" s="45" t="s">
        <v>5</v>
      </c>
      <c r="FQZ7" s="41" t="s">
        <v>1</v>
      </c>
      <c r="FRA7" s="42" t="s">
        <v>6</v>
      </c>
      <c r="FRB7" s="41" t="s">
        <v>1</v>
      </c>
      <c r="FRC7" s="42" t="s">
        <v>3</v>
      </c>
      <c r="FRD7" s="42" t="s">
        <v>2</v>
      </c>
      <c r="FRE7" s="44" t="s">
        <v>1</v>
      </c>
      <c r="FRF7" s="45" t="s">
        <v>5</v>
      </c>
      <c r="FRG7" s="41" t="s">
        <v>1</v>
      </c>
      <c r="FRH7" s="42" t="s">
        <v>6</v>
      </c>
      <c r="FRI7" s="41" t="s">
        <v>1</v>
      </c>
      <c r="FRJ7" s="42" t="s">
        <v>3</v>
      </c>
      <c r="FRK7" s="42" t="s">
        <v>2</v>
      </c>
      <c r="FRL7" s="44" t="s">
        <v>1</v>
      </c>
      <c r="FRM7" s="45" t="s">
        <v>5</v>
      </c>
      <c r="FRN7" s="41" t="s">
        <v>1</v>
      </c>
      <c r="FRO7" s="42" t="s">
        <v>6</v>
      </c>
      <c r="FRP7" s="41" t="s">
        <v>1</v>
      </c>
      <c r="FRQ7" s="42" t="s">
        <v>3</v>
      </c>
      <c r="FRR7" s="42" t="s">
        <v>2</v>
      </c>
      <c r="FRS7" s="44" t="s">
        <v>1</v>
      </c>
      <c r="FRT7" s="45" t="s">
        <v>5</v>
      </c>
      <c r="FRU7" s="41" t="s">
        <v>1</v>
      </c>
      <c r="FRV7" s="42" t="s">
        <v>6</v>
      </c>
      <c r="FRW7" s="41" t="s">
        <v>1</v>
      </c>
      <c r="FRX7" s="42" t="s">
        <v>3</v>
      </c>
      <c r="FRY7" s="42" t="s">
        <v>2</v>
      </c>
      <c r="FRZ7" s="44" t="s">
        <v>1</v>
      </c>
      <c r="FSA7" s="45" t="s">
        <v>5</v>
      </c>
      <c r="FSB7" s="41" t="s">
        <v>1</v>
      </c>
      <c r="FSC7" s="42" t="s">
        <v>6</v>
      </c>
      <c r="FSD7" s="41" t="s">
        <v>1</v>
      </c>
      <c r="FSE7" s="42" t="s">
        <v>3</v>
      </c>
      <c r="FSF7" s="42" t="s">
        <v>2</v>
      </c>
      <c r="FSG7" s="44" t="s">
        <v>1</v>
      </c>
      <c r="FSH7" s="45" t="s">
        <v>5</v>
      </c>
      <c r="FSI7" s="41" t="s">
        <v>1</v>
      </c>
      <c r="FSJ7" s="42" t="s">
        <v>6</v>
      </c>
      <c r="FSK7" s="41" t="s">
        <v>1</v>
      </c>
      <c r="FSL7" s="42" t="s">
        <v>3</v>
      </c>
      <c r="FSM7" s="42" t="s">
        <v>2</v>
      </c>
      <c r="FSN7" s="44" t="s">
        <v>1</v>
      </c>
      <c r="FSO7" s="45" t="s">
        <v>5</v>
      </c>
      <c r="FSP7" s="41" t="s">
        <v>1</v>
      </c>
      <c r="FSQ7" s="42" t="s">
        <v>6</v>
      </c>
      <c r="FSR7" s="41" t="s">
        <v>1</v>
      </c>
      <c r="FSS7" s="42" t="s">
        <v>3</v>
      </c>
      <c r="FST7" s="42" t="s">
        <v>2</v>
      </c>
      <c r="FSU7" s="44" t="s">
        <v>1</v>
      </c>
      <c r="FSV7" s="45" t="s">
        <v>5</v>
      </c>
      <c r="FSW7" s="41" t="s">
        <v>1</v>
      </c>
      <c r="FSX7" s="42" t="s">
        <v>6</v>
      </c>
      <c r="FSY7" s="41" t="s">
        <v>1</v>
      </c>
      <c r="FSZ7" s="42" t="s">
        <v>3</v>
      </c>
      <c r="FTA7" s="42" t="s">
        <v>2</v>
      </c>
      <c r="FTB7" s="44" t="s">
        <v>1</v>
      </c>
      <c r="FTC7" s="45" t="s">
        <v>5</v>
      </c>
      <c r="FTD7" s="41" t="s">
        <v>1</v>
      </c>
      <c r="FTE7" s="42" t="s">
        <v>6</v>
      </c>
      <c r="FTF7" s="41" t="s">
        <v>1</v>
      </c>
      <c r="FTG7" s="42" t="s">
        <v>3</v>
      </c>
      <c r="FTH7" s="42" t="s">
        <v>2</v>
      </c>
      <c r="FTI7" s="44" t="s">
        <v>1</v>
      </c>
      <c r="FTJ7" s="45" t="s">
        <v>5</v>
      </c>
      <c r="FTK7" s="41" t="s">
        <v>1</v>
      </c>
      <c r="FTL7" s="42" t="s">
        <v>6</v>
      </c>
      <c r="FTM7" s="41" t="s">
        <v>1</v>
      </c>
      <c r="FTN7" s="42" t="s">
        <v>3</v>
      </c>
      <c r="FTO7" s="42" t="s">
        <v>2</v>
      </c>
      <c r="FTP7" s="44" t="s">
        <v>1</v>
      </c>
      <c r="FTQ7" s="45" t="s">
        <v>5</v>
      </c>
      <c r="FTR7" s="41" t="s">
        <v>1</v>
      </c>
      <c r="FTS7" s="42" t="s">
        <v>6</v>
      </c>
      <c r="FTT7" s="41" t="s">
        <v>1</v>
      </c>
      <c r="FTU7" s="42" t="s">
        <v>3</v>
      </c>
      <c r="FTV7" s="42" t="s">
        <v>2</v>
      </c>
      <c r="FTW7" s="44" t="s">
        <v>1</v>
      </c>
      <c r="FTX7" s="45" t="s">
        <v>5</v>
      </c>
      <c r="FTY7" s="41" t="s">
        <v>1</v>
      </c>
      <c r="FTZ7" s="42" t="s">
        <v>6</v>
      </c>
      <c r="FUA7" s="41" t="s">
        <v>1</v>
      </c>
      <c r="FUB7" s="42" t="s">
        <v>3</v>
      </c>
      <c r="FUC7" s="42" t="s">
        <v>2</v>
      </c>
      <c r="FUD7" s="44" t="s">
        <v>1</v>
      </c>
      <c r="FUE7" s="45" t="s">
        <v>5</v>
      </c>
      <c r="FUF7" s="41" t="s">
        <v>1</v>
      </c>
      <c r="FUG7" s="42" t="s">
        <v>6</v>
      </c>
      <c r="FUH7" s="41" t="s">
        <v>1</v>
      </c>
      <c r="FUI7" s="42" t="s">
        <v>3</v>
      </c>
      <c r="FUJ7" s="42" t="s">
        <v>2</v>
      </c>
      <c r="FUK7" s="44" t="s">
        <v>1</v>
      </c>
      <c r="FUL7" s="45" t="s">
        <v>5</v>
      </c>
      <c r="FUM7" s="41" t="s">
        <v>1</v>
      </c>
      <c r="FUN7" s="42" t="s">
        <v>6</v>
      </c>
      <c r="FUO7" s="41" t="s">
        <v>1</v>
      </c>
      <c r="FUP7" s="42" t="s">
        <v>3</v>
      </c>
      <c r="FUQ7" s="42" t="s">
        <v>2</v>
      </c>
      <c r="FUR7" s="44" t="s">
        <v>1</v>
      </c>
      <c r="FUS7" s="45" t="s">
        <v>5</v>
      </c>
      <c r="FUT7" s="41" t="s">
        <v>1</v>
      </c>
      <c r="FUU7" s="42" t="s">
        <v>6</v>
      </c>
      <c r="FUV7" s="41" t="s">
        <v>1</v>
      </c>
      <c r="FUW7" s="42" t="s">
        <v>3</v>
      </c>
      <c r="FUX7" s="42" t="s">
        <v>2</v>
      </c>
      <c r="FUY7" s="44" t="s">
        <v>1</v>
      </c>
      <c r="FUZ7" s="45" t="s">
        <v>5</v>
      </c>
      <c r="FVA7" s="41" t="s">
        <v>1</v>
      </c>
      <c r="FVB7" s="42" t="s">
        <v>6</v>
      </c>
      <c r="FVC7" s="41" t="s">
        <v>1</v>
      </c>
      <c r="FVD7" s="42" t="s">
        <v>3</v>
      </c>
      <c r="FVE7" s="42" t="s">
        <v>2</v>
      </c>
      <c r="FVF7" s="44" t="s">
        <v>1</v>
      </c>
      <c r="FVG7" s="45" t="s">
        <v>5</v>
      </c>
      <c r="FVH7" s="41" t="s">
        <v>1</v>
      </c>
      <c r="FVI7" s="42" t="s">
        <v>6</v>
      </c>
      <c r="FVJ7" s="41" t="s">
        <v>1</v>
      </c>
      <c r="FVK7" s="42" t="s">
        <v>3</v>
      </c>
      <c r="FVL7" s="42" t="s">
        <v>2</v>
      </c>
      <c r="FVM7" s="44" t="s">
        <v>1</v>
      </c>
      <c r="FVN7" s="45" t="s">
        <v>5</v>
      </c>
      <c r="FVO7" s="41" t="s">
        <v>1</v>
      </c>
      <c r="FVP7" s="42" t="s">
        <v>6</v>
      </c>
      <c r="FVQ7" s="41" t="s">
        <v>1</v>
      </c>
      <c r="FVR7" s="42" t="s">
        <v>3</v>
      </c>
      <c r="FVS7" s="42" t="s">
        <v>2</v>
      </c>
      <c r="FVT7" s="44" t="s">
        <v>1</v>
      </c>
      <c r="FVU7" s="45" t="s">
        <v>5</v>
      </c>
      <c r="FVV7" s="41" t="s">
        <v>1</v>
      </c>
      <c r="FVW7" s="42" t="s">
        <v>6</v>
      </c>
      <c r="FVX7" s="41" t="s">
        <v>1</v>
      </c>
      <c r="FVY7" s="42" t="s">
        <v>3</v>
      </c>
      <c r="FVZ7" s="42" t="s">
        <v>2</v>
      </c>
      <c r="FWA7" s="44" t="s">
        <v>1</v>
      </c>
      <c r="FWB7" s="45" t="s">
        <v>5</v>
      </c>
      <c r="FWC7" s="41" t="s">
        <v>1</v>
      </c>
      <c r="FWD7" s="42" t="s">
        <v>6</v>
      </c>
      <c r="FWE7" s="41" t="s">
        <v>1</v>
      </c>
      <c r="FWF7" s="42" t="s">
        <v>3</v>
      </c>
      <c r="FWG7" s="42" t="s">
        <v>2</v>
      </c>
      <c r="FWH7" s="44" t="s">
        <v>1</v>
      </c>
      <c r="FWI7" s="45" t="s">
        <v>5</v>
      </c>
      <c r="FWJ7" s="41" t="s">
        <v>1</v>
      </c>
      <c r="FWK7" s="42" t="s">
        <v>6</v>
      </c>
      <c r="FWL7" s="41" t="s">
        <v>1</v>
      </c>
      <c r="FWM7" s="42" t="s">
        <v>3</v>
      </c>
      <c r="FWN7" s="42" t="s">
        <v>2</v>
      </c>
      <c r="FWO7" s="44" t="s">
        <v>1</v>
      </c>
      <c r="FWP7" s="45" t="s">
        <v>5</v>
      </c>
      <c r="FWQ7" s="41" t="s">
        <v>1</v>
      </c>
      <c r="FWR7" s="42" t="s">
        <v>6</v>
      </c>
      <c r="FWS7" s="41" t="s">
        <v>1</v>
      </c>
      <c r="FWT7" s="42" t="s">
        <v>3</v>
      </c>
      <c r="FWU7" s="42" t="s">
        <v>2</v>
      </c>
      <c r="FWV7" s="44" t="s">
        <v>1</v>
      </c>
      <c r="FWW7" s="45" t="s">
        <v>5</v>
      </c>
      <c r="FWX7" s="41" t="s">
        <v>1</v>
      </c>
      <c r="FWY7" s="42" t="s">
        <v>6</v>
      </c>
      <c r="FWZ7" s="41" t="s">
        <v>1</v>
      </c>
      <c r="FXA7" s="42" t="s">
        <v>3</v>
      </c>
      <c r="FXB7" s="42" t="s">
        <v>2</v>
      </c>
      <c r="FXC7" s="44" t="s">
        <v>1</v>
      </c>
      <c r="FXD7" s="45" t="s">
        <v>5</v>
      </c>
      <c r="FXE7" s="41" t="s">
        <v>1</v>
      </c>
      <c r="FXF7" s="42" t="s">
        <v>6</v>
      </c>
      <c r="FXG7" s="41" t="s">
        <v>1</v>
      </c>
      <c r="FXH7" s="42" t="s">
        <v>3</v>
      </c>
      <c r="FXI7" s="42" t="s">
        <v>2</v>
      </c>
      <c r="FXJ7" s="44" t="s">
        <v>1</v>
      </c>
      <c r="FXK7" s="45" t="s">
        <v>5</v>
      </c>
      <c r="FXL7" s="41" t="s">
        <v>1</v>
      </c>
      <c r="FXM7" s="42" t="s">
        <v>6</v>
      </c>
      <c r="FXN7" s="41" t="s">
        <v>1</v>
      </c>
      <c r="FXO7" s="42" t="s">
        <v>3</v>
      </c>
      <c r="FXP7" s="42" t="s">
        <v>2</v>
      </c>
      <c r="FXQ7" s="44" t="s">
        <v>1</v>
      </c>
      <c r="FXR7" s="45" t="s">
        <v>5</v>
      </c>
      <c r="FXS7" s="41" t="s">
        <v>1</v>
      </c>
      <c r="FXT7" s="42" t="s">
        <v>6</v>
      </c>
      <c r="FXU7" s="41" t="s">
        <v>1</v>
      </c>
      <c r="FXV7" s="42" t="s">
        <v>3</v>
      </c>
      <c r="FXW7" s="42" t="s">
        <v>2</v>
      </c>
      <c r="FXX7" s="44" t="s">
        <v>1</v>
      </c>
      <c r="FXY7" s="45" t="s">
        <v>5</v>
      </c>
      <c r="FXZ7" s="41" t="s">
        <v>1</v>
      </c>
      <c r="FYA7" s="42" t="s">
        <v>6</v>
      </c>
      <c r="FYB7" s="41" t="s">
        <v>1</v>
      </c>
      <c r="FYC7" s="42" t="s">
        <v>3</v>
      </c>
      <c r="FYD7" s="42" t="s">
        <v>2</v>
      </c>
      <c r="FYE7" s="44" t="s">
        <v>1</v>
      </c>
      <c r="FYF7" s="45" t="s">
        <v>5</v>
      </c>
      <c r="FYG7" s="41" t="s">
        <v>1</v>
      </c>
      <c r="FYH7" s="42" t="s">
        <v>6</v>
      </c>
      <c r="FYI7" s="41" t="s">
        <v>1</v>
      </c>
      <c r="FYJ7" s="42" t="s">
        <v>3</v>
      </c>
      <c r="FYK7" s="42" t="s">
        <v>2</v>
      </c>
      <c r="FYL7" s="44" t="s">
        <v>1</v>
      </c>
      <c r="FYM7" s="45" t="s">
        <v>5</v>
      </c>
      <c r="FYN7" s="41" t="s">
        <v>1</v>
      </c>
      <c r="FYO7" s="42" t="s">
        <v>6</v>
      </c>
      <c r="FYP7" s="41" t="s">
        <v>1</v>
      </c>
      <c r="FYQ7" s="42" t="s">
        <v>3</v>
      </c>
      <c r="FYR7" s="42" t="s">
        <v>2</v>
      </c>
      <c r="FYS7" s="44" t="s">
        <v>1</v>
      </c>
      <c r="FYT7" s="45" t="s">
        <v>5</v>
      </c>
      <c r="FYU7" s="41" t="s">
        <v>1</v>
      </c>
      <c r="FYV7" s="42" t="s">
        <v>6</v>
      </c>
      <c r="FYW7" s="41" t="s">
        <v>1</v>
      </c>
      <c r="FYX7" s="42" t="s">
        <v>3</v>
      </c>
      <c r="FYY7" s="42" t="s">
        <v>2</v>
      </c>
      <c r="FYZ7" s="44" t="s">
        <v>1</v>
      </c>
      <c r="FZA7" s="45" t="s">
        <v>5</v>
      </c>
      <c r="FZB7" s="41" t="s">
        <v>1</v>
      </c>
      <c r="FZC7" s="42" t="s">
        <v>6</v>
      </c>
      <c r="FZD7" s="41" t="s">
        <v>1</v>
      </c>
      <c r="FZE7" s="42" t="s">
        <v>3</v>
      </c>
      <c r="FZF7" s="42" t="s">
        <v>2</v>
      </c>
      <c r="FZG7" s="44" t="s">
        <v>1</v>
      </c>
      <c r="FZH7" s="45" t="s">
        <v>5</v>
      </c>
      <c r="FZI7" s="41" t="s">
        <v>1</v>
      </c>
      <c r="FZJ7" s="42" t="s">
        <v>6</v>
      </c>
      <c r="FZK7" s="41" t="s">
        <v>1</v>
      </c>
      <c r="FZL7" s="42" t="s">
        <v>3</v>
      </c>
      <c r="FZM7" s="42" t="s">
        <v>2</v>
      </c>
      <c r="FZN7" s="44" t="s">
        <v>1</v>
      </c>
      <c r="FZO7" s="45" t="s">
        <v>5</v>
      </c>
      <c r="FZP7" s="41" t="s">
        <v>1</v>
      </c>
      <c r="FZQ7" s="42" t="s">
        <v>6</v>
      </c>
      <c r="FZR7" s="41" t="s">
        <v>1</v>
      </c>
      <c r="FZS7" s="42" t="s">
        <v>3</v>
      </c>
      <c r="FZT7" s="42" t="s">
        <v>2</v>
      </c>
      <c r="FZU7" s="44" t="s">
        <v>1</v>
      </c>
      <c r="FZV7" s="45" t="s">
        <v>5</v>
      </c>
      <c r="FZW7" s="41" t="s">
        <v>1</v>
      </c>
      <c r="FZX7" s="42" t="s">
        <v>6</v>
      </c>
      <c r="FZY7" s="41" t="s">
        <v>1</v>
      </c>
      <c r="FZZ7" s="42" t="s">
        <v>3</v>
      </c>
      <c r="GAA7" s="42" t="s">
        <v>2</v>
      </c>
      <c r="GAB7" s="44" t="s">
        <v>1</v>
      </c>
      <c r="GAC7" s="45" t="s">
        <v>5</v>
      </c>
      <c r="GAD7" s="41" t="s">
        <v>1</v>
      </c>
      <c r="GAE7" s="42" t="s">
        <v>6</v>
      </c>
      <c r="GAF7" s="41" t="s">
        <v>1</v>
      </c>
      <c r="GAG7" s="42" t="s">
        <v>3</v>
      </c>
      <c r="GAH7" s="42" t="s">
        <v>2</v>
      </c>
      <c r="GAI7" s="44" t="s">
        <v>1</v>
      </c>
      <c r="GAJ7" s="45" t="s">
        <v>5</v>
      </c>
      <c r="GAK7" s="41" t="s">
        <v>1</v>
      </c>
      <c r="GAL7" s="42" t="s">
        <v>6</v>
      </c>
      <c r="GAM7" s="41" t="s">
        <v>1</v>
      </c>
      <c r="GAN7" s="42" t="s">
        <v>3</v>
      </c>
      <c r="GAO7" s="42" t="s">
        <v>2</v>
      </c>
      <c r="GAP7" s="44" t="s">
        <v>1</v>
      </c>
      <c r="GAQ7" s="45" t="s">
        <v>5</v>
      </c>
      <c r="GAR7" s="41" t="s">
        <v>1</v>
      </c>
      <c r="GAS7" s="42" t="s">
        <v>6</v>
      </c>
      <c r="GAT7" s="41" t="s">
        <v>1</v>
      </c>
      <c r="GAU7" s="42" t="s">
        <v>3</v>
      </c>
      <c r="GAV7" s="42" t="s">
        <v>2</v>
      </c>
      <c r="GAW7" s="44" t="s">
        <v>1</v>
      </c>
      <c r="GAX7" s="45" t="s">
        <v>5</v>
      </c>
      <c r="GAY7" s="41" t="s">
        <v>1</v>
      </c>
      <c r="GAZ7" s="42" t="s">
        <v>6</v>
      </c>
      <c r="GBA7" s="41" t="s">
        <v>1</v>
      </c>
      <c r="GBB7" s="42" t="s">
        <v>3</v>
      </c>
      <c r="GBC7" s="42" t="s">
        <v>2</v>
      </c>
      <c r="GBD7" s="44" t="s">
        <v>1</v>
      </c>
      <c r="GBE7" s="45" t="s">
        <v>5</v>
      </c>
      <c r="GBF7" s="41" t="s">
        <v>1</v>
      </c>
      <c r="GBG7" s="42" t="s">
        <v>6</v>
      </c>
      <c r="GBH7" s="41" t="s">
        <v>1</v>
      </c>
      <c r="GBI7" s="42" t="s">
        <v>3</v>
      </c>
      <c r="GBJ7" s="42" t="s">
        <v>2</v>
      </c>
      <c r="GBK7" s="44" t="s">
        <v>1</v>
      </c>
      <c r="GBL7" s="45" t="s">
        <v>5</v>
      </c>
      <c r="GBM7" s="41" t="s">
        <v>1</v>
      </c>
      <c r="GBN7" s="42" t="s">
        <v>6</v>
      </c>
      <c r="GBO7" s="41" t="s">
        <v>1</v>
      </c>
      <c r="GBP7" s="42" t="s">
        <v>3</v>
      </c>
      <c r="GBQ7" s="42" t="s">
        <v>2</v>
      </c>
      <c r="GBR7" s="44" t="s">
        <v>1</v>
      </c>
      <c r="GBS7" s="45" t="s">
        <v>5</v>
      </c>
      <c r="GBT7" s="41" t="s">
        <v>1</v>
      </c>
      <c r="GBU7" s="42" t="s">
        <v>6</v>
      </c>
      <c r="GBV7" s="41" t="s">
        <v>1</v>
      </c>
      <c r="GBW7" s="42" t="s">
        <v>3</v>
      </c>
      <c r="GBX7" s="42" t="s">
        <v>2</v>
      </c>
      <c r="GBY7" s="44" t="s">
        <v>1</v>
      </c>
      <c r="GBZ7" s="45" t="s">
        <v>5</v>
      </c>
      <c r="GCA7" s="41" t="s">
        <v>1</v>
      </c>
      <c r="GCB7" s="42" t="s">
        <v>6</v>
      </c>
      <c r="GCC7" s="41" t="s">
        <v>1</v>
      </c>
      <c r="GCD7" s="42" t="s">
        <v>3</v>
      </c>
      <c r="GCE7" s="42" t="s">
        <v>2</v>
      </c>
      <c r="GCF7" s="44" t="s">
        <v>1</v>
      </c>
      <c r="GCG7" s="45" t="s">
        <v>5</v>
      </c>
      <c r="GCH7" s="41" t="s">
        <v>1</v>
      </c>
      <c r="GCI7" s="42" t="s">
        <v>6</v>
      </c>
      <c r="GCJ7" s="41" t="s">
        <v>1</v>
      </c>
      <c r="GCK7" s="42" t="s">
        <v>3</v>
      </c>
      <c r="GCL7" s="42" t="s">
        <v>2</v>
      </c>
      <c r="GCM7" s="44" t="s">
        <v>1</v>
      </c>
      <c r="GCN7" s="45" t="s">
        <v>5</v>
      </c>
      <c r="GCO7" s="41" t="s">
        <v>1</v>
      </c>
      <c r="GCP7" s="42" t="s">
        <v>6</v>
      </c>
      <c r="GCQ7" s="41" t="s">
        <v>1</v>
      </c>
      <c r="GCR7" s="42" t="s">
        <v>3</v>
      </c>
      <c r="GCS7" s="42" t="s">
        <v>2</v>
      </c>
      <c r="GCT7" s="44" t="s">
        <v>1</v>
      </c>
      <c r="GCU7" s="45" t="s">
        <v>5</v>
      </c>
      <c r="GCV7" s="41" t="s">
        <v>1</v>
      </c>
      <c r="GCW7" s="42" t="s">
        <v>6</v>
      </c>
      <c r="GCX7" s="41" t="s">
        <v>1</v>
      </c>
      <c r="GCY7" s="42" t="s">
        <v>3</v>
      </c>
      <c r="GCZ7" s="42" t="s">
        <v>2</v>
      </c>
      <c r="GDA7" s="44" t="s">
        <v>1</v>
      </c>
      <c r="GDB7" s="45" t="s">
        <v>5</v>
      </c>
      <c r="GDC7" s="41" t="s">
        <v>1</v>
      </c>
      <c r="GDD7" s="42" t="s">
        <v>6</v>
      </c>
      <c r="GDE7" s="41" t="s">
        <v>1</v>
      </c>
      <c r="GDF7" s="42" t="s">
        <v>3</v>
      </c>
      <c r="GDG7" s="42" t="s">
        <v>2</v>
      </c>
      <c r="GDH7" s="44" t="s">
        <v>1</v>
      </c>
      <c r="GDI7" s="45" t="s">
        <v>5</v>
      </c>
      <c r="GDJ7" s="41" t="s">
        <v>1</v>
      </c>
      <c r="GDK7" s="42" t="s">
        <v>6</v>
      </c>
      <c r="GDL7" s="41" t="s">
        <v>1</v>
      </c>
      <c r="GDM7" s="42" t="s">
        <v>3</v>
      </c>
      <c r="GDN7" s="42" t="s">
        <v>2</v>
      </c>
      <c r="GDO7" s="44" t="s">
        <v>1</v>
      </c>
      <c r="GDP7" s="45" t="s">
        <v>5</v>
      </c>
      <c r="GDQ7" s="41" t="s">
        <v>1</v>
      </c>
      <c r="GDR7" s="42" t="s">
        <v>6</v>
      </c>
      <c r="GDS7" s="41" t="s">
        <v>1</v>
      </c>
      <c r="GDT7" s="42" t="s">
        <v>3</v>
      </c>
      <c r="GDU7" s="42" t="s">
        <v>2</v>
      </c>
      <c r="GDV7" s="44" t="s">
        <v>1</v>
      </c>
      <c r="GDW7" s="45" t="s">
        <v>5</v>
      </c>
      <c r="GDX7" s="41" t="s">
        <v>1</v>
      </c>
      <c r="GDY7" s="42" t="s">
        <v>6</v>
      </c>
      <c r="GDZ7" s="41" t="s">
        <v>1</v>
      </c>
      <c r="GEA7" s="42" t="s">
        <v>3</v>
      </c>
      <c r="GEB7" s="42" t="s">
        <v>2</v>
      </c>
      <c r="GEC7" s="44" t="s">
        <v>1</v>
      </c>
      <c r="GED7" s="45" t="s">
        <v>5</v>
      </c>
      <c r="GEE7" s="41" t="s">
        <v>1</v>
      </c>
      <c r="GEF7" s="42" t="s">
        <v>6</v>
      </c>
      <c r="GEG7" s="41" t="s">
        <v>1</v>
      </c>
      <c r="GEH7" s="42" t="s">
        <v>3</v>
      </c>
      <c r="GEI7" s="42" t="s">
        <v>2</v>
      </c>
      <c r="GEJ7" s="44" t="s">
        <v>1</v>
      </c>
      <c r="GEK7" s="45" t="s">
        <v>5</v>
      </c>
      <c r="GEL7" s="41" t="s">
        <v>1</v>
      </c>
      <c r="GEM7" s="42" t="s">
        <v>6</v>
      </c>
      <c r="GEN7" s="41" t="s">
        <v>1</v>
      </c>
      <c r="GEO7" s="42" t="s">
        <v>3</v>
      </c>
      <c r="GEP7" s="42" t="s">
        <v>2</v>
      </c>
      <c r="GEQ7" s="44" t="s">
        <v>1</v>
      </c>
      <c r="GER7" s="45" t="s">
        <v>5</v>
      </c>
      <c r="GES7" s="41" t="s">
        <v>1</v>
      </c>
      <c r="GET7" s="42" t="s">
        <v>6</v>
      </c>
      <c r="GEU7" s="41" t="s">
        <v>1</v>
      </c>
      <c r="GEV7" s="42" t="s">
        <v>3</v>
      </c>
      <c r="GEW7" s="42" t="s">
        <v>2</v>
      </c>
      <c r="GEX7" s="44" t="s">
        <v>1</v>
      </c>
      <c r="GEY7" s="45" t="s">
        <v>5</v>
      </c>
      <c r="GEZ7" s="41" t="s">
        <v>1</v>
      </c>
      <c r="GFA7" s="42" t="s">
        <v>6</v>
      </c>
      <c r="GFB7" s="41" t="s">
        <v>1</v>
      </c>
      <c r="GFC7" s="42" t="s">
        <v>3</v>
      </c>
      <c r="GFD7" s="42" t="s">
        <v>2</v>
      </c>
      <c r="GFE7" s="44" t="s">
        <v>1</v>
      </c>
      <c r="GFF7" s="45" t="s">
        <v>5</v>
      </c>
      <c r="GFG7" s="41" t="s">
        <v>1</v>
      </c>
      <c r="GFH7" s="42" t="s">
        <v>6</v>
      </c>
      <c r="GFI7" s="41" t="s">
        <v>1</v>
      </c>
      <c r="GFJ7" s="42" t="s">
        <v>3</v>
      </c>
      <c r="GFK7" s="42" t="s">
        <v>2</v>
      </c>
      <c r="GFL7" s="44" t="s">
        <v>1</v>
      </c>
      <c r="GFM7" s="45" t="s">
        <v>5</v>
      </c>
      <c r="GFN7" s="41" t="s">
        <v>1</v>
      </c>
      <c r="GFO7" s="42" t="s">
        <v>6</v>
      </c>
      <c r="GFP7" s="41" t="s">
        <v>1</v>
      </c>
      <c r="GFQ7" s="42" t="s">
        <v>3</v>
      </c>
      <c r="GFR7" s="42" t="s">
        <v>2</v>
      </c>
      <c r="GFS7" s="44" t="s">
        <v>1</v>
      </c>
      <c r="GFT7" s="45" t="s">
        <v>5</v>
      </c>
      <c r="GFU7" s="41" t="s">
        <v>1</v>
      </c>
      <c r="GFV7" s="42" t="s">
        <v>6</v>
      </c>
      <c r="GFW7" s="41" t="s">
        <v>1</v>
      </c>
      <c r="GFX7" s="42" t="s">
        <v>3</v>
      </c>
      <c r="GFY7" s="42" t="s">
        <v>2</v>
      </c>
      <c r="GFZ7" s="44" t="s">
        <v>1</v>
      </c>
      <c r="GGA7" s="45" t="s">
        <v>5</v>
      </c>
      <c r="GGB7" s="41" t="s">
        <v>1</v>
      </c>
      <c r="GGC7" s="42" t="s">
        <v>6</v>
      </c>
      <c r="GGD7" s="41" t="s">
        <v>1</v>
      </c>
      <c r="GGE7" s="42" t="s">
        <v>3</v>
      </c>
      <c r="GGF7" s="42" t="s">
        <v>2</v>
      </c>
      <c r="GGG7" s="44" t="s">
        <v>1</v>
      </c>
      <c r="GGH7" s="45" t="s">
        <v>5</v>
      </c>
      <c r="GGI7" s="41" t="s">
        <v>1</v>
      </c>
      <c r="GGJ7" s="42" t="s">
        <v>6</v>
      </c>
      <c r="GGK7" s="41" t="s">
        <v>1</v>
      </c>
      <c r="GGL7" s="42" t="s">
        <v>3</v>
      </c>
      <c r="GGM7" s="42" t="s">
        <v>2</v>
      </c>
      <c r="GGN7" s="44" t="s">
        <v>1</v>
      </c>
      <c r="GGO7" s="45" t="s">
        <v>5</v>
      </c>
      <c r="GGP7" s="41" t="s">
        <v>1</v>
      </c>
      <c r="GGQ7" s="42" t="s">
        <v>6</v>
      </c>
      <c r="GGR7" s="41" t="s">
        <v>1</v>
      </c>
      <c r="GGS7" s="42" t="s">
        <v>3</v>
      </c>
      <c r="GGT7" s="42" t="s">
        <v>2</v>
      </c>
      <c r="GGU7" s="44" t="s">
        <v>1</v>
      </c>
      <c r="GGV7" s="45" t="s">
        <v>5</v>
      </c>
      <c r="GGW7" s="41" t="s">
        <v>1</v>
      </c>
      <c r="GGX7" s="42" t="s">
        <v>6</v>
      </c>
      <c r="GGY7" s="41" t="s">
        <v>1</v>
      </c>
      <c r="GGZ7" s="42" t="s">
        <v>3</v>
      </c>
      <c r="GHA7" s="42" t="s">
        <v>2</v>
      </c>
      <c r="GHB7" s="44" t="s">
        <v>1</v>
      </c>
      <c r="GHC7" s="45" t="s">
        <v>5</v>
      </c>
      <c r="GHD7" s="41" t="s">
        <v>1</v>
      </c>
      <c r="GHE7" s="42" t="s">
        <v>6</v>
      </c>
      <c r="GHF7" s="41" t="s">
        <v>1</v>
      </c>
      <c r="GHG7" s="42" t="s">
        <v>3</v>
      </c>
      <c r="GHH7" s="42" t="s">
        <v>2</v>
      </c>
      <c r="GHI7" s="44" t="s">
        <v>1</v>
      </c>
      <c r="GHJ7" s="45" t="s">
        <v>5</v>
      </c>
      <c r="GHK7" s="41" t="s">
        <v>1</v>
      </c>
      <c r="GHL7" s="42" t="s">
        <v>6</v>
      </c>
      <c r="GHM7" s="41" t="s">
        <v>1</v>
      </c>
      <c r="GHN7" s="42" t="s">
        <v>3</v>
      </c>
      <c r="GHO7" s="42" t="s">
        <v>2</v>
      </c>
      <c r="GHP7" s="44" t="s">
        <v>1</v>
      </c>
      <c r="GHQ7" s="45" t="s">
        <v>5</v>
      </c>
      <c r="GHR7" s="41" t="s">
        <v>1</v>
      </c>
      <c r="GHS7" s="42" t="s">
        <v>6</v>
      </c>
      <c r="GHT7" s="41" t="s">
        <v>1</v>
      </c>
      <c r="GHU7" s="42" t="s">
        <v>3</v>
      </c>
      <c r="GHV7" s="42" t="s">
        <v>2</v>
      </c>
      <c r="GHW7" s="44" t="s">
        <v>1</v>
      </c>
      <c r="GHX7" s="45" t="s">
        <v>5</v>
      </c>
      <c r="GHY7" s="41" t="s">
        <v>1</v>
      </c>
      <c r="GHZ7" s="42" t="s">
        <v>6</v>
      </c>
      <c r="GIA7" s="41" t="s">
        <v>1</v>
      </c>
      <c r="GIB7" s="42" t="s">
        <v>3</v>
      </c>
      <c r="GIC7" s="42" t="s">
        <v>2</v>
      </c>
      <c r="GID7" s="44" t="s">
        <v>1</v>
      </c>
      <c r="GIE7" s="45" t="s">
        <v>5</v>
      </c>
      <c r="GIF7" s="41" t="s">
        <v>1</v>
      </c>
      <c r="GIG7" s="42" t="s">
        <v>6</v>
      </c>
      <c r="GIH7" s="41" t="s">
        <v>1</v>
      </c>
      <c r="GII7" s="42" t="s">
        <v>3</v>
      </c>
      <c r="GIJ7" s="42" t="s">
        <v>2</v>
      </c>
      <c r="GIK7" s="44" t="s">
        <v>1</v>
      </c>
      <c r="GIL7" s="45" t="s">
        <v>5</v>
      </c>
      <c r="GIM7" s="41" t="s">
        <v>1</v>
      </c>
      <c r="GIN7" s="42" t="s">
        <v>6</v>
      </c>
      <c r="GIO7" s="41" t="s">
        <v>1</v>
      </c>
      <c r="GIP7" s="42" t="s">
        <v>3</v>
      </c>
      <c r="GIQ7" s="42" t="s">
        <v>2</v>
      </c>
      <c r="GIR7" s="44" t="s">
        <v>1</v>
      </c>
      <c r="GIS7" s="45" t="s">
        <v>5</v>
      </c>
      <c r="GIT7" s="41" t="s">
        <v>1</v>
      </c>
      <c r="GIU7" s="42" t="s">
        <v>6</v>
      </c>
      <c r="GIV7" s="41" t="s">
        <v>1</v>
      </c>
      <c r="GIW7" s="42" t="s">
        <v>3</v>
      </c>
      <c r="GIX7" s="42" t="s">
        <v>2</v>
      </c>
      <c r="GIY7" s="44" t="s">
        <v>1</v>
      </c>
      <c r="GIZ7" s="45" t="s">
        <v>5</v>
      </c>
      <c r="GJA7" s="41" t="s">
        <v>1</v>
      </c>
      <c r="GJB7" s="42" t="s">
        <v>6</v>
      </c>
      <c r="GJC7" s="41" t="s">
        <v>1</v>
      </c>
      <c r="GJD7" s="42" t="s">
        <v>3</v>
      </c>
      <c r="GJE7" s="42" t="s">
        <v>2</v>
      </c>
      <c r="GJF7" s="44" t="s">
        <v>1</v>
      </c>
      <c r="GJG7" s="45" t="s">
        <v>5</v>
      </c>
      <c r="GJH7" s="41" t="s">
        <v>1</v>
      </c>
      <c r="GJI7" s="42" t="s">
        <v>6</v>
      </c>
      <c r="GJJ7" s="41" t="s">
        <v>1</v>
      </c>
      <c r="GJK7" s="42" t="s">
        <v>3</v>
      </c>
      <c r="GJL7" s="42" t="s">
        <v>2</v>
      </c>
      <c r="GJM7" s="44" t="s">
        <v>1</v>
      </c>
      <c r="GJN7" s="45" t="s">
        <v>5</v>
      </c>
      <c r="GJO7" s="41" t="s">
        <v>1</v>
      </c>
      <c r="GJP7" s="42" t="s">
        <v>6</v>
      </c>
      <c r="GJQ7" s="41" t="s">
        <v>1</v>
      </c>
      <c r="GJR7" s="42" t="s">
        <v>3</v>
      </c>
      <c r="GJS7" s="42" t="s">
        <v>2</v>
      </c>
      <c r="GJT7" s="44" t="s">
        <v>1</v>
      </c>
      <c r="GJU7" s="45" t="s">
        <v>5</v>
      </c>
      <c r="GJV7" s="41" t="s">
        <v>1</v>
      </c>
      <c r="GJW7" s="42" t="s">
        <v>6</v>
      </c>
      <c r="GJX7" s="41" t="s">
        <v>1</v>
      </c>
      <c r="GJY7" s="42" t="s">
        <v>3</v>
      </c>
      <c r="GJZ7" s="42" t="s">
        <v>2</v>
      </c>
      <c r="GKA7" s="44" t="s">
        <v>1</v>
      </c>
      <c r="GKB7" s="45" t="s">
        <v>5</v>
      </c>
      <c r="GKC7" s="41" t="s">
        <v>1</v>
      </c>
      <c r="GKD7" s="42" t="s">
        <v>6</v>
      </c>
      <c r="GKE7" s="41" t="s">
        <v>1</v>
      </c>
      <c r="GKF7" s="42" t="s">
        <v>3</v>
      </c>
      <c r="GKG7" s="42" t="s">
        <v>2</v>
      </c>
      <c r="GKH7" s="44" t="s">
        <v>1</v>
      </c>
      <c r="GKI7" s="45" t="s">
        <v>5</v>
      </c>
      <c r="GKJ7" s="41" t="s">
        <v>1</v>
      </c>
      <c r="GKK7" s="42" t="s">
        <v>6</v>
      </c>
      <c r="GKL7" s="41" t="s">
        <v>1</v>
      </c>
      <c r="GKM7" s="42" t="s">
        <v>3</v>
      </c>
      <c r="GKN7" s="42" t="s">
        <v>2</v>
      </c>
      <c r="GKO7" s="44" t="s">
        <v>1</v>
      </c>
      <c r="GKP7" s="45" t="s">
        <v>5</v>
      </c>
      <c r="GKQ7" s="41" t="s">
        <v>1</v>
      </c>
      <c r="GKR7" s="42" t="s">
        <v>6</v>
      </c>
      <c r="GKS7" s="41" t="s">
        <v>1</v>
      </c>
      <c r="GKT7" s="42" t="s">
        <v>3</v>
      </c>
      <c r="GKU7" s="42" t="s">
        <v>2</v>
      </c>
      <c r="GKV7" s="44" t="s">
        <v>1</v>
      </c>
      <c r="GKW7" s="45" t="s">
        <v>5</v>
      </c>
      <c r="GKX7" s="41" t="s">
        <v>1</v>
      </c>
      <c r="GKY7" s="42" t="s">
        <v>6</v>
      </c>
      <c r="GKZ7" s="41" t="s">
        <v>1</v>
      </c>
      <c r="GLA7" s="42" t="s">
        <v>3</v>
      </c>
      <c r="GLB7" s="42" t="s">
        <v>2</v>
      </c>
      <c r="GLC7" s="44" t="s">
        <v>1</v>
      </c>
      <c r="GLD7" s="45" t="s">
        <v>5</v>
      </c>
      <c r="GLE7" s="41" t="s">
        <v>1</v>
      </c>
      <c r="GLF7" s="42" t="s">
        <v>6</v>
      </c>
      <c r="GLG7" s="41" t="s">
        <v>1</v>
      </c>
      <c r="GLH7" s="42" t="s">
        <v>3</v>
      </c>
      <c r="GLI7" s="42" t="s">
        <v>2</v>
      </c>
      <c r="GLJ7" s="44" t="s">
        <v>1</v>
      </c>
      <c r="GLK7" s="45" t="s">
        <v>5</v>
      </c>
      <c r="GLL7" s="41" t="s">
        <v>1</v>
      </c>
      <c r="GLM7" s="42" t="s">
        <v>6</v>
      </c>
      <c r="GLN7" s="41" t="s">
        <v>1</v>
      </c>
      <c r="GLO7" s="42" t="s">
        <v>3</v>
      </c>
      <c r="GLP7" s="42" t="s">
        <v>2</v>
      </c>
      <c r="GLQ7" s="44" t="s">
        <v>1</v>
      </c>
      <c r="GLR7" s="45" t="s">
        <v>5</v>
      </c>
      <c r="GLS7" s="41" t="s">
        <v>1</v>
      </c>
      <c r="GLT7" s="42" t="s">
        <v>6</v>
      </c>
      <c r="GLU7" s="41" t="s">
        <v>1</v>
      </c>
      <c r="GLV7" s="42" t="s">
        <v>3</v>
      </c>
      <c r="GLW7" s="42" t="s">
        <v>2</v>
      </c>
      <c r="GLX7" s="44" t="s">
        <v>1</v>
      </c>
      <c r="GLY7" s="45" t="s">
        <v>5</v>
      </c>
      <c r="GLZ7" s="41" t="s">
        <v>1</v>
      </c>
      <c r="GMA7" s="42" t="s">
        <v>6</v>
      </c>
      <c r="GMB7" s="41" t="s">
        <v>1</v>
      </c>
      <c r="GMC7" s="42" t="s">
        <v>3</v>
      </c>
      <c r="GMD7" s="42" t="s">
        <v>2</v>
      </c>
      <c r="GME7" s="44" t="s">
        <v>1</v>
      </c>
      <c r="GMF7" s="45" t="s">
        <v>5</v>
      </c>
      <c r="GMG7" s="41" t="s">
        <v>1</v>
      </c>
      <c r="GMH7" s="42" t="s">
        <v>6</v>
      </c>
      <c r="GMI7" s="41" t="s">
        <v>1</v>
      </c>
      <c r="GMJ7" s="42" t="s">
        <v>3</v>
      </c>
      <c r="GMK7" s="42" t="s">
        <v>2</v>
      </c>
      <c r="GML7" s="44" t="s">
        <v>1</v>
      </c>
      <c r="GMM7" s="45" t="s">
        <v>5</v>
      </c>
      <c r="GMN7" s="41" t="s">
        <v>1</v>
      </c>
      <c r="GMO7" s="42" t="s">
        <v>6</v>
      </c>
      <c r="GMP7" s="41" t="s">
        <v>1</v>
      </c>
      <c r="GMQ7" s="42" t="s">
        <v>3</v>
      </c>
      <c r="GMR7" s="42" t="s">
        <v>2</v>
      </c>
      <c r="GMS7" s="44" t="s">
        <v>1</v>
      </c>
      <c r="GMT7" s="45" t="s">
        <v>5</v>
      </c>
      <c r="GMU7" s="41" t="s">
        <v>1</v>
      </c>
      <c r="GMV7" s="42" t="s">
        <v>6</v>
      </c>
      <c r="GMW7" s="41" t="s">
        <v>1</v>
      </c>
      <c r="GMX7" s="42" t="s">
        <v>3</v>
      </c>
      <c r="GMY7" s="42" t="s">
        <v>2</v>
      </c>
      <c r="GMZ7" s="44" t="s">
        <v>1</v>
      </c>
      <c r="GNA7" s="45" t="s">
        <v>5</v>
      </c>
      <c r="GNB7" s="41" t="s">
        <v>1</v>
      </c>
      <c r="GNC7" s="42" t="s">
        <v>6</v>
      </c>
      <c r="GND7" s="41" t="s">
        <v>1</v>
      </c>
      <c r="GNE7" s="42" t="s">
        <v>3</v>
      </c>
      <c r="GNF7" s="42" t="s">
        <v>2</v>
      </c>
      <c r="GNG7" s="44" t="s">
        <v>1</v>
      </c>
      <c r="GNH7" s="45" t="s">
        <v>5</v>
      </c>
      <c r="GNI7" s="41" t="s">
        <v>1</v>
      </c>
      <c r="GNJ7" s="42" t="s">
        <v>6</v>
      </c>
      <c r="GNK7" s="41" t="s">
        <v>1</v>
      </c>
      <c r="GNL7" s="42" t="s">
        <v>3</v>
      </c>
      <c r="GNM7" s="42" t="s">
        <v>2</v>
      </c>
      <c r="GNN7" s="44" t="s">
        <v>1</v>
      </c>
      <c r="GNO7" s="45" t="s">
        <v>5</v>
      </c>
      <c r="GNP7" s="41" t="s">
        <v>1</v>
      </c>
      <c r="GNQ7" s="42" t="s">
        <v>6</v>
      </c>
      <c r="GNR7" s="41" t="s">
        <v>1</v>
      </c>
      <c r="GNS7" s="42" t="s">
        <v>3</v>
      </c>
      <c r="GNT7" s="42" t="s">
        <v>2</v>
      </c>
      <c r="GNU7" s="44" t="s">
        <v>1</v>
      </c>
      <c r="GNV7" s="45" t="s">
        <v>5</v>
      </c>
      <c r="GNW7" s="41" t="s">
        <v>1</v>
      </c>
      <c r="GNX7" s="42" t="s">
        <v>6</v>
      </c>
      <c r="GNY7" s="41" t="s">
        <v>1</v>
      </c>
      <c r="GNZ7" s="42" t="s">
        <v>3</v>
      </c>
      <c r="GOA7" s="42" t="s">
        <v>2</v>
      </c>
      <c r="GOB7" s="44" t="s">
        <v>1</v>
      </c>
      <c r="GOC7" s="45" t="s">
        <v>5</v>
      </c>
      <c r="GOD7" s="41" t="s">
        <v>1</v>
      </c>
      <c r="GOE7" s="42" t="s">
        <v>6</v>
      </c>
      <c r="GOF7" s="41" t="s">
        <v>1</v>
      </c>
      <c r="GOG7" s="42" t="s">
        <v>3</v>
      </c>
      <c r="GOH7" s="42" t="s">
        <v>2</v>
      </c>
      <c r="GOI7" s="44" t="s">
        <v>1</v>
      </c>
      <c r="GOJ7" s="45" t="s">
        <v>5</v>
      </c>
      <c r="GOK7" s="41" t="s">
        <v>1</v>
      </c>
      <c r="GOL7" s="42" t="s">
        <v>6</v>
      </c>
      <c r="GOM7" s="41" t="s">
        <v>1</v>
      </c>
      <c r="GON7" s="42" t="s">
        <v>3</v>
      </c>
      <c r="GOO7" s="42" t="s">
        <v>2</v>
      </c>
      <c r="GOP7" s="44" t="s">
        <v>1</v>
      </c>
      <c r="GOQ7" s="45" t="s">
        <v>5</v>
      </c>
      <c r="GOR7" s="41" t="s">
        <v>1</v>
      </c>
      <c r="GOS7" s="42" t="s">
        <v>6</v>
      </c>
      <c r="GOT7" s="41" t="s">
        <v>1</v>
      </c>
      <c r="GOU7" s="42" t="s">
        <v>3</v>
      </c>
      <c r="GOV7" s="42" t="s">
        <v>2</v>
      </c>
      <c r="GOW7" s="44" t="s">
        <v>1</v>
      </c>
      <c r="GOX7" s="45" t="s">
        <v>5</v>
      </c>
      <c r="GOY7" s="41" t="s">
        <v>1</v>
      </c>
      <c r="GOZ7" s="42" t="s">
        <v>6</v>
      </c>
      <c r="GPA7" s="41" t="s">
        <v>1</v>
      </c>
      <c r="GPB7" s="42" t="s">
        <v>3</v>
      </c>
      <c r="GPC7" s="42" t="s">
        <v>2</v>
      </c>
      <c r="GPD7" s="44" t="s">
        <v>1</v>
      </c>
      <c r="GPE7" s="45" t="s">
        <v>5</v>
      </c>
      <c r="GPF7" s="41" t="s">
        <v>1</v>
      </c>
      <c r="GPG7" s="42" t="s">
        <v>6</v>
      </c>
      <c r="GPH7" s="41" t="s">
        <v>1</v>
      </c>
      <c r="GPI7" s="42" t="s">
        <v>3</v>
      </c>
      <c r="GPJ7" s="42" t="s">
        <v>2</v>
      </c>
      <c r="GPK7" s="44" t="s">
        <v>1</v>
      </c>
      <c r="GPL7" s="45" t="s">
        <v>5</v>
      </c>
      <c r="GPM7" s="41" t="s">
        <v>1</v>
      </c>
      <c r="GPN7" s="42" t="s">
        <v>6</v>
      </c>
      <c r="GPO7" s="41" t="s">
        <v>1</v>
      </c>
      <c r="GPP7" s="42" t="s">
        <v>3</v>
      </c>
      <c r="GPQ7" s="42" t="s">
        <v>2</v>
      </c>
      <c r="GPR7" s="44" t="s">
        <v>1</v>
      </c>
      <c r="GPS7" s="45" t="s">
        <v>5</v>
      </c>
      <c r="GPT7" s="41" t="s">
        <v>1</v>
      </c>
      <c r="GPU7" s="42" t="s">
        <v>6</v>
      </c>
      <c r="GPV7" s="41" t="s">
        <v>1</v>
      </c>
      <c r="GPW7" s="42" t="s">
        <v>3</v>
      </c>
      <c r="GPX7" s="42" t="s">
        <v>2</v>
      </c>
      <c r="GPY7" s="44" t="s">
        <v>1</v>
      </c>
      <c r="GPZ7" s="45" t="s">
        <v>5</v>
      </c>
      <c r="GQA7" s="41" t="s">
        <v>1</v>
      </c>
      <c r="GQB7" s="42" t="s">
        <v>6</v>
      </c>
      <c r="GQC7" s="41" t="s">
        <v>1</v>
      </c>
      <c r="GQD7" s="42" t="s">
        <v>3</v>
      </c>
      <c r="GQE7" s="42" t="s">
        <v>2</v>
      </c>
      <c r="GQF7" s="44" t="s">
        <v>1</v>
      </c>
      <c r="GQG7" s="45" t="s">
        <v>5</v>
      </c>
      <c r="GQH7" s="41" t="s">
        <v>1</v>
      </c>
      <c r="GQI7" s="42" t="s">
        <v>6</v>
      </c>
      <c r="GQJ7" s="41" t="s">
        <v>1</v>
      </c>
      <c r="GQK7" s="42" t="s">
        <v>3</v>
      </c>
      <c r="GQL7" s="42" t="s">
        <v>2</v>
      </c>
      <c r="GQM7" s="44" t="s">
        <v>1</v>
      </c>
      <c r="GQN7" s="45" t="s">
        <v>5</v>
      </c>
      <c r="GQO7" s="41" t="s">
        <v>1</v>
      </c>
      <c r="GQP7" s="42" t="s">
        <v>6</v>
      </c>
      <c r="GQQ7" s="41" t="s">
        <v>1</v>
      </c>
      <c r="GQR7" s="42" t="s">
        <v>3</v>
      </c>
      <c r="GQS7" s="42" t="s">
        <v>2</v>
      </c>
      <c r="GQT7" s="44" t="s">
        <v>1</v>
      </c>
      <c r="GQU7" s="45" t="s">
        <v>5</v>
      </c>
      <c r="GQV7" s="41" t="s">
        <v>1</v>
      </c>
      <c r="GQW7" s="42" t="s">
        <v>6</v>
      </c>
      <c r="GQX7" s="41" t="s">
        <v>1</v>
      </c>
      <c r="GQY7" s="42" t="s">
        <v>3</v>
      </c>
      <c r="GQZ7" s="42" t="s">
        <v>2</v>
      </c>
      <c r="GRA7" s="44" t="s">
        <v>1</v>
      </c>
      <c r="GRB7" s="45" t="s">
        <v>5</v>
      </c>
      <c r="GRC7" s="41" t="s">
        <v>1</v>
      </c>
      <c r="GRD7" s="42" t="s">
        <v>6</v>
      </c>
      <c r="GRE7" s="41" t="s">
        <v>1</v>
      </c>
      <c r="GRF7" s="42" t="s">
        <v>3</v>
      </c>
      <c r="GRG7" s="42" t="s">
        <v>2</v>
      </c>
      <c r="GRH7" s="44" t="s">
        <v>1</v>
      </c>
      <c r="GRI7" s="45" t="s">
        <v>5</v>
      </c>
      <c r="GRJ7" s="41" t="s">
        <v>1</v>
      </c>
      <c r="GRK7" s="42" t="s">
        <v>6</v>
      </c>
      <c r="GRL7" s="41" t="s">
        <v>1</v>
      </c>
      <c r="GRM7" s="42" t="s">
        <v>3</v>
      </c>
      <c r="GRN7" s="42" t="s">
        <v>2</v>
      </c>
      <c r="GRO7" s="44" t="s">
        <v>1</v>
      </c>
      <c r="GRP7" s="45" t="s">
        <v>5</v>
      </c>
      <c r="GRQ7" s="41" t="s">
        <v>1</v>
      </c>
      <c r="GRR7" s="42" t="s">
        <v>6</v>
      </c>
      <c r="GRS7" s="41" t="s">
        <v>1</v>
      </c>
      <c r="GRT7" s="42" t="s">
        <v>3</v>
      </c>
      <c r="GRU7" s="42" t="s">
        <v>2</v>
      </c>
      <c r="GRV7" s="44" t="s">
        <v>1</v>
      </c>
      <c r="GRW7" s="45" t="s">
        <v>5</v>
      </c>
      <c r="GRX7" s="41" t="s">
        <v>1</v>
      </c>
      <c r="GRY7" s="42" t="s">
        <v>6</v>
      </c>
      <c r="GRZ7" s="41" t="s">
        <v>1</v>
      </c>
      <c r="GSA7" s="42" t="s">
        <v>3</v>
      </c>
      <c r="GSB7" s="42" t="s">
        <v>2</v>
      </c>
      <c r="GSC7" s="44" t="s">
        <v>1</v>
      </c>
      <c r="GSD7" s="45" t="s">
        <v>5</v>
      </c>
      <c r="GSE7" s="41" t="s">
        <v>1</v>
      </c>
      <c r="GSF7" s="42" t="s">
        <v>6</v>
      </c>
      <c r="GSG7" s="41" t="s">
        <v>1</v>
      </c>
      <c r="GSH7" s="42" t="s">
        <v>3</v>
      </c>
      <c r="GSI7" s="42" t="s">
        <v>2</v>
      </c>
      <c r="GSJ7" s="44" t="s">
        <v>1</v>
      </c>
      <c r="GSK7" s="45" t="s">
        <v>5</v>
      </c>
      <c r="GSL7" s="41" t="s">
        <v>1</v>
      </c>
      <c r="GSM7" s="42" t="s">
        <v>6</v>
      </c>
      <c r="GSN7" s="41" t="s">
        <v>1</v>
      </c>
      <c r="GSO7" s="42" t="s">
        <v>3</v>
      </c>
      <c r="GSP7" s="42" t="s">
        <v>2</v>
      </c>
      <c r="GSQ7" s="44" t="s">
        <v>1</v>
      </c>
      <c r="GSR7" s="45" t="s">
        <v>5</v>
      </c>
      <c r="GSS7" s="41" t="s">
        <v>1</v>
      </c>
      <c r="GST7" s="42" t="s">
        <v>6</v>
      </c>
      <c r="GSU7" s="41" t="s">
        <v>1</v>
      </c>
      <c r="GSV7" s="42" t="s">
        <v>3</v>
      </c>
      <c r="GSW7" s="42" t="s">
        <v>2</v>
      </c>
      <c r="GSX7" s="44" t="s">
        <v>1</v>
      </c>
      <c r="GSY7" s="45" t="s">
        <v>5</v>
      </c>
      <c r="GSZ7" s="41" t="s">
        <v>1</v>
      </c>
      <c r="GTA7" s="42" t="s">
        <v>6</v>
      </c>
      <c r="GTB7" s="41" t="s">
        <v>1</v>
      </c>
      <c r="GTC7" s="42" t="s">
        <v>3</v>
      </c>
      <c r="GTD7" s="42" t="s">
        <v>2</v>
      </c>
      <c r="GTE7" s="44" t="s">
        <v>1</v>
      </c>
      <c r="GTF7" s="45" t="s">
        <v>5</v>
      </c>
      <c r="GTG7" s="41" t="s">
        <v>1</v>
      </c>
      <c r="GTH7" s="42" t="s">
        <v>6</v>
      </c>
      <c r="GTI7" s="41" t="s">
        <v>1</v>
      </c>
      <c r="GTJ7" s="42" t="s">
        <v>3</v>
      </c>
      <c r="GTK7" s="42" t="s">
        <v>2</v>
      </c>
      <c r="GTL7" s="44" t="s">
        <v>1</v>
      </c>
      <c r="GTM7" s="45" t="s">
        <v>5</v>
      </c>
      <c r="GTN7" s="41" t="s">
        <v>1</v>
      </c>
      <c r="GTO7" s="42" t="s">
        <v>6</v>
      </c>
      <c r="GTP7" s="41" t="s">
        <v>1</v>
      </c>
      <c r="GTQ7" s="42" t="s">
        <v>3</v>
      </c>
      <c r="GTR7" s="42" t="s">
        <v>2</v>
      </c>
      <c r="GTS7" s="44" t="s">
        <v>1</v>
      </c>
      <c r="GTT7" s="45" t="s">
        <v>5</v>
      </c>
      <c r="GTU7" s="41" t="s">
        <v>1</v>
      </c>
      <c r="GTV7" s="42" t="s">
        <v>6</v>
      </c>
      <c r="GTW7" s="41" t="s">
        <v>1</v>
      </c>
      <c r="GTX7" s="42" t="s">
        <v>3</v>
      </c>
      <c r="GTY7" s="42" t="s">
        <v>2</v>
      </c>
      <c r="GTZ7" s="44" t="s">
        <v>1</v>
      </c>
      <c r="GUA7" s="45" t="s">
        <v>5</v>
      </c>
      <c r="GUB7" s="41" t="s">
        <v>1</v>
      </c>
      <c r="GUC7" s="42" t="s">
        <v>6</v>
      </c>
      <c r="GUD7" s="41" t="s">
        <v>1</v>
      </c>
      <c r="GUE7" s="42" t="s">
        <v>3</v>
      </c>
      <c r="GUF7" s="42" t="s">
        <v>2</v>
      </c>
      <c r="GUG7" s="44" t="s">
        <v>1</v>
      </c>
      <c r="GUH7" s="45" t="s">
        <v>5</v>
      </c>
      <c r="GUI7" s="41" t="s">
        <v>1</v>
      </c>
      <c r="GUJ7" s="42" t="s">
        <v>6</v>
      </c>
      <c r="GUK7" s="41" t="s">
        <v>1</v>
      </c>
      <c r="GUL7" s="42" t="s">
        <v>3</v>
      </c>
      <c r="GUM7" s="42" t="s">
        <v>2</v>
      </c>
      <c r="GUN7" s="44" t="s">
        <v>1</v>
      </c>
      <c r="GUO7" s="45" t="s">
        <v>5</v>
      </c>
      <c r="GUP7" s="41" t="s">
        <v>1</v>
      </c>
      <c r="GUQ7" s="42" t="s">
        <v>6</v>
      </c>
      <c r="GUR7" s="41" t="s">
        <v>1</v>
      </c>
      <c r="GUS7" s="42" t="s">
        <v>3</v>
      </c>
      <c r="GUT7" s="42" t="s">
        <v>2</v>
      </c>
      <c r="GUU7" s="44" t="s">
        <v>1</v>
      </c>
      <c r="GUV7" s="45" t="s">
        <v>5</v>
      </c>
      <c r="GUW7" s="41" t="s">
        <v>1</v>
      </c>
      <c r="GUX7" s="42" t="s">
        <v>6</v>
      </c>
      <c r="GUY7" s="41" t="s">
        <v>1</v>
      </c>
      <c r="GUZ7" s="42" t="s">
        <v>3</v>
      </c>
      <c r="GVA7" s="42" t="s">
        <v>2</v>
      </c>
      <c r="GVB7" s="44" t="s">
        <v>1</v>
      </c>
      <c r="GVC7" s="45" t="s">
        <v>5</v>
      </c>
      <c r="GVD7" s="41" t="s">
        <v>1</v>
      </c>
      <c r="GVE7" s="42" t="s">
        <v>6</v>
      </c>
      <c r="GVF7" s="41" t="s">
        <v>1</v>
      </c>
      <c r="GVG7" s="42" t="s">
        <v>3</v>
      </c>
      <c r="GVH7" s="42" t="s">
        <v>2</v>
      </c>
      <c r="GVI7" s="44" t="s">
        <v>1</v>
      </c>
      <c r="GVJ7" s="45" t="s">
        <v>5</v>
      </c>
      <c r="GVK7" s="41" t="s">
        <v>1</v>
      </c>
      <c r="GVL7" s="42" t="s">
        <v>6</v>
      </c>
      <c r="GVM7" s="41" t="s">
        <v>1</v>
      </c>
      <c r="GVN7" s="42" t="s">
        <v>3</v>
      </c>
      <c r="GVO7" s="42" t="s">
        <v>2</v>
      </c>
      <c r="GVP7" s="44" t="s">
        <v>1</v>
      </c>
      <c r="GVQ7" s="45" t="s">
        <v>5</v>
      </c>
      <c r="GVR7" s="41" t="s">
        <v>1</v>
      </c>
      <c r="GVS7" s="42" t="s">
        <v>6</v>
      </c>
      <c r="GVT7" s="41" t="s">
        <v>1</v>
      </c>
      <c r="GVU7" s="42" t="s">
        <v>3</v>
      </c>
      <c r="GVV7" s="42" t="s">
        <v>2</v>
      </c>
      <c r="GVW7" s="44" t="s">
        <v>1</v>
      </c>
      <c r="GVX7" s="45" t="s">
        <v>5</v>
      </c>
      <c r="GVY7" s="41" t="s">
        <v>1</v>
      </c>
      <c r="GVZ7" s="42" t="s">
        <v>6</v>
      </c>
      <c r="GWA7" s="41" t="s">
        <v>1</v>
      </c>
      <c r="GWB7" s="42" t="s">
        <v>3</v>
      </c>
      <c r="GWC7" s="42" t="s">
        <v>2</v>
      </c>
      <c r="GWD7" s="44" t="s">
        <v>1</v>
      </c>
      <c r="GWE7" s="45" t="s">
        <v>5</v>
      </c>
      <c r="GWF7" s="41" t="s">
        <v>1</v>
      </c>
      <c r="GWG7" s="42" t="s">
        <v>6</v>
      </c>
      <c r="GWH7" s="41" t="s">
        <v>1</v>
      </c>
      <c r="GWI7" s="42" t="s">
        <v>3</v>
      </c>
      <c r="GWJ7" s="42" t="s">
        <v>2</v>
      </c>
      <c r="GWK7" s="44" t="s">
        <v>1</v>
      </c>
      <c r="GWL7" s="45" t="s">
        <v>5</v>
      </c>
      <c r="GWM7" s="41" t="s">
        <v>1</v>
      </c>
      <c r="GWN7" s="42" t="s">
        <v>6</v>
      </c>
      <c r="GWO7" s="41" t="s">
        <v>1</v>
      </c>
      <c r="GWP7" s="42" t="s">
        <v>3</v>
      </c>
      <c r="GWQ7" s="42" t="s">
        <v>2</v>
      </c>
      <c r="GWR7" s="44" t="s">
        <v>1</v>
      </c>
      <c r="GWS7" s="45" t="s">
        <v>5</v>
      </c>
      <c r="GWT7" s="41" t="s">
        <v>1</v>
      </c>
      <c r="GWU7" s="42" t="s">
        <v>6</v>
      </c>
      <c r="GWV7" s="41" t="s">
        <v>1</v>
      </c>
      <c r="GWW7" s="42" t="s">
        <v>3</v>
      </c>
      <c r="GWX7" s="42" t="s">
        <v>2</v>
      </c>
      <c r="GWY7" s="44" t="s">
        <v>1</v>
      </c>
      <c r="GWZ7" s="45" t="s">
        <v>5</v>
      </c>
      <c r="GXA7" s="41" t="s">
        <v>1</v>
      </c>
      <c r="GXB7" s="42" t="s">
        <v>6</v>
      </c>
      <c r="GXC7" s="41" t="s">
        <v>1</v>
      </c>
      <c r="GXD7" s="42" t="s">
        <v>3</v>
      </c>
      <c r="GXE7" s="42" t="s">
        <v>2</v>
      </c>
      <c r="GXF7" s="44" t="s">
        <v>1</v>
      </c>
      <c r="GXG7" s="45" t="s">
        <v>5</v>
      </c>
      <c r="GXH7" s="41" t="s">
        <v>1</v>
      </c>
      <c r="GXI7" s="42" t="s">
        <v>6</v>
      </c>
      <c r="GXJ7" s="41" t="s">
        <v>1</v>
      </c>
      <c r="GXK7" s="42" t="s">
        <v>3</v>
      </c>
      <c r="GXL7" s="42" t="s">
        <v>2</v>
      </c>
      <c r="GXM7" s="44" t="s">
        <v>1</v>
      </c>
      <c r="GXN7" s="45" t="s">
        <v>5</v>
      </c>
      <c r="GXO7" s="41" t="s">
        <v>1</v>
      </c>
      <c r="GXP7" s="42" t="s">
        <v>6</v>
      </c>
      <c r="GXQ7" s="41" t="s">
        <v>1</v>
      </c>
      <c r="GXR7" s="42" t="s">
        <v>3</v>
      </c>
      <c r="GXS7" s="42" t="s">
        <v>2</v>
      </c>
      <c r="GXT7" s="44" t="s">
        <v>1</v>
      </c>
      <c r="GXU7" s="45" t="s">
        <v>5</v>
      </c>
      <c r="GXV7" s="41" t="s">
        <v>1</v>
      </c>
      <c r="GXW7" s="42" t="s">
        <v>6</v>
      </c>
      <c r="GXX7" s="41" t="s">
        <v>1</v>
      </c>
      <c r="GXY7" s="42" t="s">
        <v>3</v>
      </c>
      <c r="GXZ7" s="42" t="s">
        <v>2</v>
      </c>
      <c r="GYA7" s="44" t="s">
        <v>1</v>
      </c>
      <c r="GYB7" s="45" t="s">
        <v>5</v>
      </c>
      <c r="GYC7" s="41" t="s">
        <v>1</v>
      </c>
      <c r="GYD7" s="42" t="s">
        <v>6</v>
      </c>
      <c r="GYE7" s="41" t="s">
        <v>1</v>
      </c>
      <c r="GYF7" s="42" t="s">
        <v>3</v>
      </c>
      <c r="GYG7" s="42" t="s">
        <v>2</v>
      </c>
      <c r="GYH7" s="44" t="s">
        <v>1</v>
      </c>
      <c r="GYI7" s="45" t="s">
        <v>5</v>
      </c>
      <c r="GYJ7" s="41" t="s">
        <v>1</v>
      </c>
      <c r="GYK7" s="42" t="s">
        <v>6</v>
      </c>
      <c r="GYL7" s="41" t="s">
        <v>1</v>
      </c>
      <c r="GYM7" s="42" t="s">
        <v>3</v>
      </c>
      <c r="GYN7" s="42" t="s">
        <v>2</v>
      </c>
      <c r="GYO7" s="44" t="s">
        <v>1</v>
      </c>
      <c r="GYP7" s="121"/>
      <c r="GYQ7" s="121"/>
      <c r="GYR7" s="121"/>
      <c r="GYS7" s="121"/>
      <c r="GYT7" s="121"/>
      <c r="GYU7" s="121"/>
      <c r="GYV7" s="121"/>
      <c r="GYW7" s="120"/>
      <c r="GYX7" s="120"/>
      <c r="GYY7" s="120"/>
      <c r="GYZ7" s="120"/>
      <c r="GZA7" s="120"/>
      <c r="GZB7" s="120"/>
      <c r="GZC7" s="120"/>
      <c r="GZD7" s="120"/>
      <c r="GZE7" s="120"/>
      <c r="GZF7" s="120"/>
      <c r="GZG7" s="120"/>
      <c r="GZH7" s="120"/>
      <c r="GZI7" s="120"/>
      <c r="GZJ7" s="120"/>
      <c r="GZK7" s="120"/>
      <c r="GZL7" s="120"/>
      <c r="GZM7" s="120"/>
      <c r="GZN7" s="120"/>
      <c r="GZO7" s="120"/>
      <c r="GZP7" s="120"/>
      <c r="GZQ7" s="120"/>
      <c r="GZR7" s="120"/>
      <c r="GZS7" s="120"/>
      <c r="GZT7" s="120"/>
      <c r="GZU7" s="120"/>
      <c r="GZV7" s="120"/>
      <c r="GZW7" s="120"/>
      <c r="GZX7" s="120"/>
      <c r="GZY7" s="120"/>
      <c r="GZZ7" s="120"/>
      <c r="HAA7" s="120"/>
      <c r="HAB7" s="120"/>
      <c r="HAC7" s="120"/>
      <c r="HAD7" s="120"/>
    </row>
    <row r="8" spans="1:5438" s="307" customFormat="1" outlineLevel="1">
      <c r="A8" s="246" t="s">
        <v>11</v>
      </c>
      <c r="B8" s="247">
        <v>224072</v>
      </c>
      <c r="C8" s="248">
        <f>B8/$B$22*100</f>
        <v>5.1427657307162917</v>
      </c>
      <c r="D8" s="249">
        <f>211061</f>
        <v>211061</v>
      </c>
      <c r="E8" s="248">
        <f>D8/$D$19*100</f>
        <v>4.688429501290833</v>
      </c>
      <c r="F8" s="250">
        <v>435133</v>
      </c>
      <c r="G8" s="251">
        <f t="shared" ref="G8:G17" si="146">F8/F$19*100</f>
        <v>4.911886801504723</v>
      </c>
      <c r="H8" s="121">
        <v>1</v>
      </c>
      <c r="I8" s="252">
        <f>H8/H$19*100</f>
        <v>9.7599063048994742E-3</v>
      </c>
      <c r="J8" s="121">
        <v>1</v>
      </c>
      <c r="K8" s="252">
        <f>J8/J$19*100</f>
        <v>1.0948105977665865E-2</v>
      </c>
      <c r="L8" s="121">
        <v>0</v>
      </c>
      <c r="M8" s="253">
        <f>H8+J8+L8</f>
        <v>2</v>
      </c>
      <c r="N8" s="254">
        <f>M8/M$19*100</f>
        <v>1.0319917440660475E-2</v>
      </c>
      <c r="O8" s="121">
        <v>1</v>
      </c>
      <c r="P8" s="252">
        <f>O8/O$19*100</f>
        <v>9.7637180238234721E-3</v>
      </c>
      <c r="Q8" s="121">
        <v>1</v>
      </c>
      <c r="R8" s="252">
        <f>Q8/Q$19*100</f>
        <v>1.0951702989814916E-2</v>
      </c>
      <c r="S8" s="121">
        <v>0</v>
      </c>
      <c r="T8" s="253">
        <f>O8+Q8+S8</f>
        <v>2</v>
      </c>
      <c r="U8" s="254">
        <f>T8/T$19*100</f>
        <v>1.0323646311877356E-2</v>
      </c>
      <c r="V8" s="121">
        <v>1</v>
      </c>
      <c r="W8" s="252">
        <f>V8/V$19*100</f>
        <v>9.7694411879640491E-3</v>
      </c>
      <c r="X8" s="121">
        <v>1</v>
      </c>
      <c r="Y8" s="252">
        <f>X8/X$19*100</f>
        <v>1.0961306587745259E-2</v>
      </c>
      <c r="Z8" s="121">
        <v>0</v>
      </c>
      <c r="AA8" s="253">
        <f>V8+X8+Z8</f>
        <v>2</v>
      </c>
      <c r="AB8" s="254">
        <f>AA8/AA$19*100</f>
        <v>1.0331112144222325E-2</v>
      </c>
      <c r="AC8" s="121">
        <v>1</v>
      </c>
      <c r="AD8" s="252">
        <f>AC8/AC$19*100</f>
        <v>9.773260359655981E-3</v>
      </c>
      <c r="AE8" s="121">
        <v>1</v>
      </c>
      <c r="AF8" s="252">
        <f>AE8/AE$19*100</f>
        <v>1.0968520346605243E-2</v>
      </c>
      <c r="AG8" s="121">
        <v>0</v>
      </c>
      <c r="AH8" s="253">
        <f>AC8+AE8+AG8</f>
        <v>2</v>
      </c>
      <c r="AI8" s="254">
        <f>AH8/AH$19*100</f>
        <v>1.0336451496201354E-2</v>
      </c>
      <c r="AJ8" s="121">
        <v>1</v>
      </c>
      <c r="AK8" s="252">
        <f>AJ8/AJ$19*100</f>
        <v>9.7837784952548666E-3</v>
      </c>
      <c r="AL8" s="121">
        <v>1</v>
      </c>
      <c r="AM8" s="252">
        <f>AL8/AL$19*100</f>
        <v>1.097694840834248E-2</v>
      </c>
      <c r="AN8" s="121">
        <v>0</v>
      </c>
      <c r="AO8" s="253">
        <f>AJ8+AL8+AN8</f>
        <v>2</v>
      </c>
      <c r="AP8" s="254">
        <f>AO8/AO$19*100</f>
        <v>1.0346076250581966E-2</v>
      </c>
      <c r="AQ8" s="121">
        <v>1</v>
      </c>
      <c r="AR8" s="252">
        <f>AQ8/AQ$19*100</f>
        <v>9.7924010967489223E-3</v>
      </c>
      <c r="AS8" s="121">
        <v>1</v>
      </c>
      <c r="AT8" s="252">
        <f>AS8/AS$19*100</f>
        <v>1.0981770261366132E-2</v>
      </c>
      <c r="AU8" s="121">
        <v>0</v>
      </c>
      <c r="AV8" s="253">
        <f>AQ8+AS8+AU8</f>
        <v>2</v>
      </c>
      <c r="AW8" s="254">
        <f>AV8/AV$19*100</f>
        <v>1.0353038616834041E-2</v>
      </c>
      <c r="AX8" s="121">
        <v>1</v>
      </c>
      <c r="AY8" s="252">
        <f>AX8/AX$19*100</f>
        <v>9.7991180793728563E-3</v>
      </c>
      <c r="AZ8" s="121">
        <v>1</v>
      </c>
      <c r="BA8" s="252">
        <f>AZ8/AZ$19*100</f>
        <v>1.0990218705352236E-2</v>
      </c>
      <c r="BB8" s="121">
        <v>0</v>
      </c>
      <c r="BC8" s="253">
        <f>AX8+AZ8+BB8</f>
        <v>2</v>
      </c>
      <c r="BD8" s="254">
        <f>BC8/BC$19*100</f>
        <v>1.0360547036883548E-2</v>
      </c>
      <c r="BE8" s="121">
        <v>1</v>
      </c>
      <c r="BF8" s="252">
        <f>BE8/BE$19*100</f>
        <v>9.8058442831927828E-3</v>
      </c>
      <c r="BG8" s="121">
        <v>1</v>
      </c>
      <c r="BH8" s="252">
        <f>BG8/BG$19*100</f>
        <v>1.0997470581766195E-2</v>
      </c>
      <c r="BI8" s="121">
        <v>0</v>
      </c>
      <c r="BJ8" s="253">
        <f>BE8+BG8+BI8</f>
        <v>2</v>
      </c>
      <c r="BK8" s="254">
        <f>BJ8/BJ$19*100</f>
        <v>1.0367528899486807E-2</v>
      </c>
      <c r="BL8" s="121">
        <v>1</v>
      </c>
      <c r="BM8" s="252">
        <f>BL8/BL$19*100</f>
        <v>9.8145058396309753E-3</v>
      </c>
      <c r="BN8" s="121">
        <v>1</v>
      </c>
      <c r="BO8" s="252">
        <f>BN8/BN$19*100</f>
        <v>1.1008366358432409E-2</v>
      </c>
      <c r="BP8" s="121">
        <v>0</v>
      </c>
      <c r="BQ8" s="253">
        <f>BL8+BN8+BP8</f>
        <v>2</v>
      </c>
      <c r="BR8" s="254">
        <f>BQ8/BQ$19*100</f>
        <v>1.0377211643231464E-2</v>
      </c>
      <c r="BS8" s="121">
        <v>1</v>
      </c>
      <c r="BT8" s="252">
        <f>BS8/BS$19*100</f>
        <v>9.823182711198428E-3</v>
      </c>
      <c r="BU8" s="121">
        <v>1</v>
      </c>
      <c r="BV8" s="252">
        <f>BU8/BU$19*100</f>
        <v>1.1030222810500772E-2</v>
      </c>
      <c r="BW8" s="121">
        <v>0</v>
      </c>
      <c r="BX8" s="253">
        <f>BS8+BU8+BW8</f>
        <v>2</v>
      </c>
      <c r="BY8" s="254">
        <f>BX8/BX$19*100</f>
        <v>1.0391769718383041E-2</v>
      </c>
      <c r="BZ8" s="121">
        <v>1</v>
      </c>
      <c r="CA8" s="252">
        <f>BZ8/BZ$19*100</f>
        <v>9.835743090390479E-3</v>
      </c>
      <c r="CB8" s="121">
        <v>1</v>
      </c>
      <c r="CC8" s="252">
        <f>CB8/CB$19*100</f>
        <v>1.104484205875856E-2</v>
      </c>
      <c r="CD8" s="121">
        <v>0</v>
      </c>
      <c r="CE8" s="253">
        <f>BZ8+CB8+CD8</f>
        <v>2</v>
      </c>
      <c r="CF8" s="254">
        <f>CE8/CE$19*100</f>
        <v>1.0405285885229697E-2</v>
      </c>
      <c r="CG8" s="121">
        <v>1</v>
      </c>
      <c r="CH8" s="252">
        <f>CG8/CG$19*100</f>
        <v>9.8473658296405718E-3</v>
      </c>
      <c r="CI8" s="121">
        <v>1</v>
      </c>
      <c r="CJ8" s="252">
        <f>CI8/CI$19*100</f>
        <v>1.1054609772275039E-2</v>
      </c>
      <c r="CK8" s="121">
        <v>0</v>
      </c>
      <c r="CL8" s="253">
        <f>CG8+CI8+CK8</f>
        <v>2</v>
      </c>
      <c r="CM8" s="254">
        <f>CL8/CL$19*100</f>
        <v>1.0416124160199991E-2</v>
      </c>
      <c r="CN8" s="121">
        <v>1</v>
      </c>
      <c r="CO8" s="252">
        <f>CN8/CN$19*100</f>
        <v>9.8629056119932928E-3</v>
      </c>
      <c r="CP8" s="121">
        <v>1</v>
      </c>
      <c r="CQ8" s="252">
        <f>CP8/CP$19*100</f>
        <v>1.1068068622025456E-2</v>
      </c>
      <c r="CR8" s="121">
        <v>0</v>
      </c>
      <c r="CS8" s="253">
        <f>CN8+CP8+CR8</f>
        <v>2</v>
      </c>
      <c r="CT8" s="254">
        <f>CS8/CS$19*100</f>
        <v>1.043079169708981E-2</v>
      </c>
      <c r="CU8" s="121">
        <v>1</v>
      </c>
      <c r="CV8" s="252">
        <f>CU8/CU$19*100</f>
        <v>9.8755678451510967E-3</v>
      </c>
      <c r="CW8" s="121">
        <v>1</v>
      </c>
      <c r="CX8" s="252">
        <f>CW8/CW$19*100</f>
        <v>1.1076650420912717E-2</v>
      </c>
      <c r="CY8" s="121">
        <v>0</v>
      </c>
      <c r="CZ8" s="253">
        <f>CU8+CW8+CY8</f>
        <v>2</v>
      </c>
      <c r="DA8" s="254">
        <f>CZ8/CZ$19*100</f>
        <v>1.0441683199331732E-2</v>
      </c>
      <c r="DB8" s="121">
        <v>1</v>
      </c>
      <c r="DC8" s="252">
        <f>DB8/DB$19*100</f>
        <v>9.8892405063291146E-3</v>
      </c>
      <c r="DD8" s="121">
        <v>1</v>
      </c>
      <c r="DE8" s="252">
        <f>DD8/DD$19*100</f>
        <v>1.1093854004881297E-2</v>
      </c>
      <c r="DF8" s="121">
        <v>0</v>
      </c>
      <c r="DG8" s="253">
        <f>DB8+DD8+DF8</f>
        <v>2</v>
      </c>
      <c r="DH8" s="254">
        <f>DG8/DG$19*100</f>
        <v>1.0456969570218551E-2</v>
      </c>
      <c r="DI8" s="121">
        <v>1</v>
      </c>
      <c r="DJ8" s="252">
        <f>DI8/DI$19*100</f>
        <v>9.9000099000099012E-3</v>
      </c>
      <c r="DK8" s="121">
        <v>1</v>
      </c>
      <c r="DL8" s="252">
        <f>DK8/DK$19*100</f>
        <v>1.1108642523883581E-2</v>
      </c>
      <c r="DM8" s="121">
        <v>0</v>
      </c>
      <c r="DN8" s="253">
        <f>DI8+DK8+DM8</f>
        <v>2</v>
      </c>
      <c r="DO8" s="254">
        <f>DN8/DN$19*100</f>
        <v>1.0469559755012302E-2</v>
      </c>
      <c r="DP8" s="121">
        <v>1</v>
      </c>
      <c r="DQ8" s="252">
        <f>DP8/DP$19*100</f>
        <v>9.914733293674401E-3</v>
      </c>
      <c r="DR8" s="121">
        <v>1</v>
      </c>
      <c r="DS8" s="252">
        <f>DR8/DR$19*100</f>
        <v>1.1128421989761852E-2</v>
      </c>
      <c r="DT8" s="121">
        <v>0</v>
      </c>
      <c r="DU8" s="253">
        <f>DP8+DR8+DT8</f>
        <v>2</v>
      </c>
      <c r="DV8" s="254">
        <f>DU8/DU$19*100</f>
        <v>1.0486577181208054E-2</v>
      </c>
      <c r="DW8" s="121">
        <v>1</v>
      </c>
      <c r="DX8" s="252">
        <f>DW8/DW$19*100</f>
        <v>9.92950054612253E-3</v>
      </c>
      <c r="DY8" s="121">
        <v>1</v>
      </c>
      <c r="DZ8" s="252">
        <f>DY8/DY$19*100</f>
        <v>1.1138338159946536E-2</v>
      </c>
      <c r="EA8" s="121">
        <v>0</v>
      </c>
      <c r="EB8" s="253">
        <f>DW8+DY8+EA8</f>
        <v>2</v>
      </c>
      <c r="EC8" s="254">
        <f>EB8/EB$19*100</f>
        <v>1.0499238805186623E-2</v>
      </c>
      <c r="ED8" s="121">
        <v>1</v>
      </c>
      <c r="EE8" s="252">
        <f>ED8/ED$19*100</f>
        <v>9.9482690011937925E-3</v>
      </c>
      <c r="EF8" s="121">
        <v>1</v>
      </c>
      <c r="EG8" s="252">
        <f>EF8/EF$19*100</f>
        <v>1.1155734047300312E-2</v>
      </c>
      <c r="EH8" s="121">
        <v>0</v>
      </c>
      <c r="EI8" s="253">
        <f>ED8+EF8+EH8</f>
        <v>2</v>
      </c>
      <c r="EJ8" s="254">
        <f>EI8/EI$19*100</f>
        <v>1.051745898190997E-2</v>
      </c>
      <c r="EK8" s="121">
        <v>1</v>
      </c>
      <c r="EL8" s="252">
        <f>EK8/EK$19*100</f>
        <v>9.9651220727453912E-3</v>
      </c>
      <c r="EM8" s="121">
        <v>1</v>
      </c>
      <c r="EN8" s="252">
        <f>EM8/EM$19*100</f>
        <v>1.1166945840312675E-2</v>
      </c>
      <c r="EO8" s="121">
        <v>0</v>
      </c>
      <c r="EP8" s="253">
        <f>EK8+EM8+EO8</f>
        <v>2</v>
      </c>
      <c r="EQ8" s="254">
        <f>EP8/EP$19*100</f>
        <v>1.0531858873091101E-2</v>
      </c>
      <c r="ER8" s="121">
        <v>1</v>
      </c>
      <c r="ES8" s="252">
        <f>ER8/ER$19*100</f>
        <v>9.99000999000999E-3</v>
      </c>
      <c r="ET8" s="121">
        <v>1</v>
      </c>
      <c r="EU8" s="252">
        <f>ET8/ET$19*100</f>
        <v>1.1190689346463742E-2</v>
      </c>
      <c r="EV8" s="121">
        <v>0</v>
      </c>
      <c r="EW8" s="253">
        <f>ER8+ET8+EV8</f>
        <v>2</v>
      </c>
      <c r="EX8" s="254">
        <f>EW8/EW$19*100</f>
        <v>1.0556317956296843E-2</v>
      </c>
      <c r="EY8" s="121">
        <v>1</v>
      </c>
      <c r="EZ8" s="252">
        <f>EY8/EY$19*100</f>
        <v>1.0009008107296567E-2</v>
      </c>
      <c r="FA8" s="121">
        <v>1</v>
      </c>
      <c r="FB8" s="252">
        <f>FA8/FA$19*100</f>
        <v>1.1217049915872124E-2</v>
      </c>
      <c r="FC8" s="121">
        <v>0</v>
      </c>
      <c r="FD8" s="253">
        <f>EY8+FA8+FC8</f>
        <v>2</v>
      </c>
      <c r="FE8" s="254">
        <f>FD8/FD$19*100</f>
        <v>1.0578652279699566E-2</v>
      </c>
      <c r="FF8" s="121">
        <v>1</v>
      </c>
      <c r="FG8" s="252">
        <f>FF8/FF$19*100</f>
        <v>1.0033109260559848E-2</v>
      </c>
      <c r="FH8" s="121">
        <v>1</v>
      </c>
      <c r="FI8" s="252">
        <f>FH8/FH$19*100</f>
        <v>1.1239743733842868E-2</v>
      </c>
      <c r="FJ8" s="121">
        <v>0</v>
      </c>
      <c r="FK8" s="253">
        <f>FF8+FH8+FJ8</f>
        <v>2</v>
      </c>
      <c r="FL8" s="254">
        <f>FK8/FK$19*100</f>
        <v>1.0602205258693808E-2</v>
      </c>
      <c r="FM8" s="121">
        <v>1</v>
      </c>
      <c r="FN8" s="252">
        <f>FM8/FM$19*100</f>
        <v>1.0054293183189221E-2</v>
      </c>
      <c r="FO8" s="121">
        <v>1</v>
      </c>
      <c r="FP8" s="252">
        <f>FO8/FO$19*100</f>
        <v>1.1254924029262802E-2</v>
      </c>
      <c r="FQ8" s="121">
        <v>0</v>
      </c>
      <c r="FR8" s="253">
        <f>FM8+FO8+FQ8</f>
        <v>2</v>
      </c>
      <c r="FS8" s="254">
        <f>FR8/FR$19*100</f>
        <v>1.0620784876002336E-2</v>
      </c>
      <c r="FT8" s="121">
        <v>1</v>
      </c>
      <c r="FU8" s="252">
        <f>FT8/FT$19*100</f>
        <v>1.0072522159548751E-2</v>
      </c>
      <c r="FV8" s="121">
        <v>1</v>
      </c>
      <c r="FW8" s="252">
        <f>FV8/FV$19*100</f>
        <v>1.1272686281140797E-2</v>
      </c>
      <c r="FX8" s="121">
        <v>0</v>
      </c>
      <c r="FY8" s="253">
        <f>FT8+FV8+FX8</f>
        <v>2</v>
      </c>
      <c r="FZ8" s="254">
        <f>FY8/FY$19*100</f>
        <v>1.0638863769349433E-2</v>
      </c>
      <c r="GA8" s="121">
        <v>1</v>
      </c>
      <c r="GB8" s="252">
        <f>GA8/GA$19*100</f>
        <v>1.0080645161290322E-2</v>
      </c>
      <c r="GC8" s="121">
        <v>1</v>
      </c>
      <c r="GD8" s="252">
        <f>GC8/GC$19*100</f>
        <v>1.12943302462164E-2</v>
      </c>
      <c r="GE8" s="121">
        <v>0</v>
      </c>
      <c r="GF8" s="253">
        <f>GA8+GC8+GE8</f>
        <v>2</v>
      </c>
      <c r="GG8" s="254">
        <f>GF8/GF$19*100</f>
        <v>1.0653030787258976E-2</v>
      </c>
      <c r="GH8" s="121">
        <v>1</v>
      </c>
      <c r="GI8" s="252">
        <f>GH8/GH$19*100</f>
        <v>1.0094891984655765E-2</v>
      </c>
      <c r="GJ8" s="121">
        <v>1</v>
      </c>
      <c r="GK8" s="252">
        <f>GJ8/GJ$19*100</f>
        <v>1.1322463768115942E-2</v>
      </c>
      <c r="GL8" s="121">
        <v>0</v>
      </c>
      <c r="GM8" s="253">
        <f>GH8+GJ8+GL8</f>
        <v>2</v>
      </c>
      <c r="GN8" s="254">
        <f>GM8/GM$19*100</f>
        <v>1.0673497705197993E-2</v>
      </c>
      <c r="GO8" s="121">
        <v>1</v>
      </c>
      <c r="GP8" s="252">
        <f>GO8/GO$19*100</f>
        <v>1.0116337885685382E-2</v>
      </c>
      <c r="GQ8" s="121">
        <v>1</v>
      </c>
      <c r="GR8" s="252">
        <f>GQ8/GQ$19*100</f>
        <v>1.1348161597821153E-2</v>
      </c>
      <c r="GS8" s="121">
        <v>0</v>
      </c>
      <c r="GT8" s="253">
        <f>GO8+GQ8+GS8</f>
        <v>2</v>
      </c>
      <c r="GU8" s="254">
        <f>GT8/GT$19*100</f>
        <v>1.0696903246510136E-2</v>
      </c>
      <c r="GV8" s="121">
        <v>1</v>
      </c>
      <c r="GW8" s="252">
        <f>GV8/GV$19*100</f>
        <v>1.0135819987837016E-2</v>
      </c>
      <c r="GX8" s="121">
        <v>1</v>
      </c>
      <c r="GY8" s="252">
        <f>GX8/GX$19*100</f>
        <v>1.137009664582149E-2</v>
      </c>
      <c r="GZ8" s="121">
        <v>0</v>
      </c>
      <c r="HA8" s="253">
        <f>GV8+GX8+GZ8</f>
        <v>2</v>
      </c>
      <c r="HB8" s="254">
        <f>HA8/HA$19*100</f>
        <v>1.0717539252987515E-2</v>
      </c>
      <c r="HC8" s="121">
        <v>1</v>
      </c>
      <c r="HD8" s="252">
        <f>HC8/HC$19*100</f>
        <v>1.01615689462453E-2</v>
      </c>
      <c r="HE8" s="121">
        <v>1</v>
      </c>
      <c r="HF8" s="252">
        <f>HE8/HE$19*100</f>
        <v>1.1397310234784592E-2</v>
      </c>
      <c r="HG8" s="121">
        <v>0</v>
      </c>
      <c r="HH8" s="253">
        <f>HC8+HE8+HG8</f>
        <v>2</v>
      </c>
      <c r="HI8" s="254">
        <f>HH8/HH$19*100</f>
        <v>1.0744023636852002E-2</v>
      </c>
      <c r="HJ8" s="121">
        <v>1</v>
      </c>
      <c r="HK8" s="252">
        <f>HJ8/HJ$19*100</f>
        <v>1.0182262498727217E-2</v>
      </c>
      <c r="HL8" s="121">
        <v>1</v>
      </c>
      <c r="HM8" s="252">
        <f>HL8/HL$19*100</f>
        <v>1.1415525114155251E-2</v>
      </c>
      <c r="HN8" s="121">
        <v>0</v>
      </c>
      <c r="HO8" s="253">
        <f>HJ8+HL8+HN8</f>
        <v>2</v>
      </c>
      <c r="HP8" s="254">
        <f>HO8/HO$19*100</f>
        <v>1.0763683332436359E-2</v>
      </c>
      <c r="HQ8" s="121">
        <v>1</v>
      </c>
      <c r="HR8" s="252">
        <f>HQ8/HQ$19*100</f>
        <v>1.0206164523372117E-2</v>
      </c>
      <c r="HS8" s="121">
        <v>1</v>
      </c>
      <c r="HT8" s="252">
        <f>HS8/HS$19*100</f>
        <v>1.143379830779785E-2</v>
      </c>
      <c r="HU8" s="121">
        <v>0</v>
      </c>
      <c r="HV8" s="253">
        <f>HQ8+HS8+HU8</f>
        <v>2</v>
      </c>
      <c r="HW8" s="254">
        <f>HV8/HV$19*100</f>
        <v>1.0785159620362382E-2</v>
      </c>
      <c r="HX8" s="121">
        <v>1</v>
      </c>
      <c r="HY8" s="252">
        <f>HX8/HX$19*100</f>
        <v>1.0229132569558102E-2</v>
      </c>
      <c r="HZ8" s="121">
        <v>1</v>
      </c>
      <c r="IA8" s="252">
        <f>HZ8/HZ$19*100</f>
        <v>1.1452130096197893E-2</v>
      </c>
      <c r="IB8" s="121">
        <v>0</v>
      </c>
      <c r="IC8" s="253">
        <f>HX8+HZ8+IB8</f>
        <v>2</v>
      </c>
      <c r="ID8" s="254">
        <f>IC8/IC$19*100</f>
        <v>1.080613788631943E-2</v>
      </c>
      <c r="IE8" s="121">
        <v>1</v>
      </c>
      <c r="IF8" s="252">
        <f>IE8/IE$19*100</f>
        <v>1.025010250102501E-2</v>
      </c>
      <c r="IG8" s="121">
        <v>1</v>
      </c>
      <c r="IH8" s="252">
        <f>IG8/IG$19*100</f>
        <v>1.1469205184080743E-2</v>
      </c>
      <c r="II8" s="121">
        <v>0</v>
      </c>
      <c r="IJ8" s="253">
        <f>IE8+IG8+II8</f>
        <v>2</v>
      </c>
      <c r="IK8" s="254">
        <f>IJ8/IJ$19*100</f>
        <v>1.0825439783491203E-2</v>
      </c>
      <c r="IL8" s="121">
        <v>1</v>
      </c>
      <c r="IM8" s="252">
        <f>IL8/IL$19*100</f>
        <v>1.0274324463166546E-2</v>
      </c>
      <c r="IN8" s="121">
        <v>1</v>
      </c>
      <c r="IO8" s="252">
        <f>IN8/IN$19*100</f>
        <v>1.1488970588235293E-2</v>
      </c>
      <c r="IP8" s="121">
        <v>0</v>
      </c>
      <c r="IQ8" s="253">
        <f>IL8+IN8+IP8</f>
        <v>2</v>
      </c>
      <c r="IR8" s="254">
        <f>IQ8/IQ$19*100</f>
        <v>1.0847751803438737E-2</v>
      </c>
      <c r="IS8" s="121">
        <v>1</v>
      </c>
      <c r="IT8" s="252">
        <f>IS8/IS$19*100</f>
        <v>1.029442042413012E-2</v>
      </c>
      <c r="IU8" s="121">
        <v>1</v>
      </c>
      <c r="IV8" s="252">
        <f>IU8/IU$19*100</f>
        <v>1.1514104778353483E-2</v>
      </c>
      <c r="IW8" s="121">
        <v>0</v>
      </c>
      <c r="IX8" s="253">
        <f>IS8+IU8+IW8</f>
        <v>2</v>
      </c>
      <c r="IY8" s="254">
        <f>IX8/IX$19*100</f>
        <v>1.0870155986738409E-2</v>
      </c>
      <c r="IZ8" s="121">
        <v>1</v>
      </c>
      <c r="JA8" s="252">
        <f>IZ8/IZ$19*100</f>
        <v>1.0305028854080791E-2</v>
      </c>
      <c r="JB8" s="121">
        <v>1</v>
      </c>
      <c r="JC8" s="252">
        <f>JB8/JB$19*100</f>
        <v>1.1536686663590217E-2</v>
      </c>
      <c r="JD8" s="121">
        <v>0</v>
      </c>
      <c r="JE8" s="253">
        <f>IZ8+JB8+JD8</f>
        <v>2</v>
      </c>
      <c r="JF8" s="254">
        <f>JE8/JE$19*100</f>
        <v>1.0886131069018071E-2</v>
      </c>
      <c r="JG8" s="121">
        <v>1</v>
      </c>
      <c r="JH8" s="252">
        <f>JG8/JG$19*100</f>
        <v>1.0323113451016826E-2</v>
      </c>
      <c r="JI8" s="121">
        <v>1</v>
      </c>
      <c r="JJ8" s="252">
        <f>JI8/JI$19*100</f>
        <v>1.1556685542586386E-2</v>
      </c>
      <c r="JK8" s="121">
        <v>0</v>
      </c>
      <c r="JL8" s="253">
        <f>JG8+JI8+JK8</f>
        <v>2</v>
      </c>
      <c r="JM8" s="254">
        <f>JL8/JL$19*100</f>
        <v>1.0905125408942203E-2</v>
      </c>
      <c r="JN8" s="121">
        <v>1</v>
      </c>
      <c r="JO8" s="252">
        <f>JN8/JN$19*100</f>
        <v>1.0340192327577293E-2</v>
      </c>
      <c r="JP8" s="121">
        <v>1</v>
      </c>
      <c r="JQ8" s="252">
        <f>JP8/JP$19*100</f>
        <v>1.157273463719477E-2</v>
      </c>
      <c r="JR8" s="121">
        <v>0</v>
      </c>
      <c r="JS8" s="253">
        <f>JN8+JP8+JR8</f>
        <v>2</v>
      </c>
      <c r="JT8" s="254">
        <f>JS8/JS$19*100</f>
        <v>1.0921799912625601E-2</v>
      </c>
      <c r="JU8" s="121">
        <v>1</v>
      </c>
      <c r="JV8" s="252">
        <f>JU8/JU$19*100</f>
        <v>1.0354110581901015E-2</v>
      </c>
      <c r="JW8" s="121">
        <v>1</v>
      </c>
      <c r="JX8" s="252">
        <f>JW8/JW$19*100</f>
        <v>1.159017153453871E-2</v>
      </c>
      <c r="JY8" s="121">
        <v>0</v>
      </c>
      <c r="JZ8" s="253">
        <f>JU8+JW8+JY8</f>
        <v>2</v>
      </c>
      <c r="KA8" s="254">
        <f>JZ8/JZ$19*100</f>
        <v>1.0937329104232747E-2</v>
      </c>
      <c r="KB8" s="121">
        <v>1</v>
      </c>
      <c r="KC8" s="252">
        <f>KB8/KB$19*100</f>
        <v>1.0372368011617051E-2</v>
      </c>
      <c r="KD8" s="121">
        <v>1</v>
      </c>
      <c r="KE8" s="252">
        <f>KD8/KD$19*100</f>
        <v>1.1602274045712959E-2</v>
      </c>
      <c r="KF8" s="121">
        <v>0</v>
      </c>
      <c r="KG8" s="253">
        <f>KB8+KD8+KF8</f>
        <v>2</v>
      </c>
      <c r="KH8" s="254">
        <f>KG8/KG$19*100</f>
        <v>1.0952902519167579E-2</v>
      </c>
      <c r="KI8" s="121">
        <v>1</v>
      </c>
      <c r="KJ8" s="252">
        <f>KI8/KI$19*100</f>
        <v>1.0390689941812137E-2</v>
      </c>
      <c r="KK8" s="121">
        <v>1</v>
      </c>
      <c r="KL8" s="252">
        <f>KK8/KK$19*100</f>
        <v>1.1619800139437602E-2</v>
      </c>
      <c r="KM8" s="121">
        <v>0</v>
      </c>
      <c r="KN8" s="253">
        <f>KI8+KK8+KM8</f>
        <v>2</v>
      </c>
      <c r="KO8" s="254">
        <f>KN8/KN$19*100</f>
        <v>1.0970927043335162E-2</v>
      </c>
      <c r="KP8" s="121">
        <v>1</v>
      </c>
      <c r="KQ8" s="252">
        <f>KP8/KP$19*100</f>
        <v>1.0403662089055347E-2</v>
      </c>
      <c r="KR8" s="121">
        <v>1</v>
      </c>
      <c r="KS8" s="252">
        <f>KR8/KR$19*100</f>
        <v>1.1637379262190155E-2</v>
      </c>
      <c r="KT8" s="121">
        <v>0</v>
      </c>
      <c r="KU8" s="253">
        <f>KP8+KR8+KT8</f>
        <v>2</v>
      </c>
      <c r="KV8" s="254">
        <f>KU8/KU$19*100</f>
        <v>1.0985992859104642E-2</v>
      </c>
      <c r="KW8" s="121">
        <v>1</v>
      </c>
      <c r="KX8" s="252">
        <f>KW8/KW$19*100</f>
        <v>1.0418837257762034E-2</v>
      </c>
      <c r="KY8" s="121">
        <v>1</v>
      </c>
      <c r="KZ8" s="252">
        <f>KY8/KY$19*100</f>
        <v>1.165093790050099E-2</v>
      </c>
      <c r="LA8" s="121">
        <v>0</v>
      </c>
      <c r="LB8" s="253">
        <f>KW8+KY8+LA8</f>
        <v>2</v>
      </c>
      <c r="LC8" s="254">
        <f>LB8/LB$19*100</f>
        <v>1.1000495022276003E-2</v>
      </c>
      <c r="LD8" s="121">
        <v>1</v>
      </c>
      <c r="LE8" s="252">
        <f>LD8/LD$19*100</f>
        <v>1.0438413361169102E-2</v>
      </c>
      <c r="LF8" s="121">
        <v>1</v>
      </c>
      <c r="LG8" s="252">
        <f>LF8/LF$19*100</f>
        <v>1.1661807580174927E-2</v>
      </c>
      <c r="LH8" s="121">
        <v>0</v>
      </c>
      <c r="LI8" s="253">
        <f>LD8+LF8+LH8</f>
        <v>2</v>
      </c>
      <c r="LJ8" s="254">
        <f>LI8/LI$19*100</f>
        <v>1.1016248967226659E-2</v>
      </c>
      <c r="LK8" s="121">
        <v>1</v>
      </c>
      <c r="LL8" s="252">
        <f>LK8/LK$19*100</f>
        <v>1.0456969570218551E-2</v>
      </c>
      <c r="LM8" s="121">
        <v>1</v>
      </c>
      <c r="LN8" s="252">
        <f>LM8/LM$19*100</f>
        <v>1.1682242990654207E-2</v>
      </c>
      <c r="LO8" s="121">
        <v>0</v>
      </c>
      <c r="LP8" s="253">
        <f>LK8+LM8+LO8</f>
        <v>2</v>
      </c>
      <c r="LQ8" s="254">
        <f>LP8/LP$19*100</f>
        <v>1.1035700491088672E-2</v>
      </c>
      <c r="LR8" s="121">
        <v>1</v>
      </c>
      <c r="LS8" s="252">
        <f>LR8/LR$19*100</f>
        <v>1.0472300764477957E-2</v>
      </c>
      <c r="LT8" s="121">
        <v>1</v>
      </c>
      <c r="LU8" s="252">
        <f>LT8/LT$19*100</f>
        <v>1.1691804045364199E-2</v>
      </c>
      <c r="LV8" s="121">
        <v>0</v>
      </c>
      <c r="LW8" s="253">
        <f>LR8+LT8+LV8</f>
        <v>2</v>
      </c>
      <c r="LX8" s="254">
        <f>LW8/LW$19*100</f>
        <v>1.1048502927853277E-2</v>
      </c>
      <c r="LY8" s="121">
        <v>1</v>
      </c>
      <c r="LZ8" s="252">
        <f>LY8/LY$19*100</f>
        <v>1.0489877268435959E-2</v>
      </c>
      <c r="MA8" s="121">
        <v>1</v>
      </c>
      <c r="MB8" s="252">
        <f>MA8/MA$19*100</f>
        <v>1.1712344811431248E-2</v>
      </c>
      <c r="MC8" s="121">
        <v>0</v>
      </c>
      <c r="MD8" s="253">
        <f>LY8+MA8+MC8</f>
        <v>2</v>
      </c>
      <c r="ME8" s="254">
        <f>MD8/MD$19*100</f>
        <v>1.1067456145205025E-2</v>
      </c>
      <c r="MF8" s="121">
        <v>1</v>
      </c>
      <c r="MG8" s="252">
        <f>MF8/MF$19*100</f>
        <v>1.0509721492380452E-2</v>
      </c>
      <c r="MH8" s="121">
        <v>1</v>
      </c>
      <c r="MI8" s="252">
        <f>MH8/MH$19*100</f>
        <v>1.1732957878681215E-2</v>
      </c>
      <c r="MJ8" s="121">
        <v>0</v>
      </c>
      <c r="MK8" s="253">
        <f>MF8+MH8+MJ8</f>
        <v>2</v>
      </c>
      <c r="ML8" s="254">
        <f>MK8/MK$19*100</f>
        <v>1.1087703736556159E-2</v>
      </c>
      <c r="MM8" s="121">
        <v>1</v>
      </c>
      <c r="MN8" s="252">
        <f>MM8/MM$19*100</f>
        <v>1.0524100189433803E-2</v>
      </c>
      <c r="MO8" s="121">
        <v>1</v>
      </c>
      <c r="MP8" s="252">
        <f>MO8/MO$19*100</f>
        <v>1.1760555098200636E-2</v>
      </c>
      <c r="MQ8" s="121">
        <v>0</v>
      </c>
      <c r="MR8" s="253">
        <f>MM8+MO8+MQ8</f>
        <v>2</v>
      </c>
      <c r="MS8" s="254">
        <f>MR8/MR$19*100</f>
        <v>1.1108025548458762E-2</v>
      </c>
      <c r="MT8" s="121">
        <v>1</v>
      </c>
      <c r="MU8" s="252">
        <f>MT8/MT$19*100</f>
        <v>1.0541851149061775E-2</v>
      </c>
      <c r="MV8" s="121">
        <v>1</v>
      </c>
      <c r="MW8" s="252">
        <f>MV8/MV$19*100</f>
        <v>1.17813383600377E-2</v>
      </c>
      <c r="MX8" s="121">
        <v>0</v>
      </c>
      <c r="MY8" s="253">
        <f>MT8+MV8+MX8</f>
        <v>2</v>
      </c>
      <c r="MZ8" s="254">
        <f>MY8/MY$19*100</f>
        <v>1.1127183709803048E-2</v>
      </c>
      <c r="NA8" s="121">
        <v>1</v>
      </c>
      <c r="NB8" s="252">
        <f>NA8/NA$19*100</f>
        <v>1.0564124234100993E-2</v>
      </c>
      <c r="NC8" s="121">
        <v>1</v>
      </c>
      <c r="ND8" s="252">
        <f>NC8/NC$19*100</f>
        <v>1.1806375442739079E-2</v>
      </c>
      <c r="NE8" s="121">
        <v>0</v>
      </c>
      <c r="NF8" s="253">
        <f>NA8+NC8+NE8</f>
        <v>2</v>
      </c>
      <c r="NG8" s="254">
        <f>NF8/NF$19*100</f>
        <v>1.1150758251561107E-2</v>
      </c>
      <c r="NH8" s="121">
        <v>1</v>
      </c>
      <c r="NI8" s="252">
        <f>NH8/NH$19*100</f>
        <v>1.0576414595452142E-2</v>
      </c>
      <c r="NJ8" s="121">
        <v>1</v>
      </c>
      <c r="NK8" s="252">
        <f>NJ8/NJ$19*100</f>
        <v>1.1832919181161992E-2</v>
      </c>
      <c r="NL8" s="121">
        <v>0</v>
      </c>
      <c r="NM8" s="253">
        <f>NH8+NJ8+NL8</f>
        <v>2</v>
      </c>
      <c r="NN8" s="254">
        <f>NM8/NM$19*100</f>
        <v>1.1169440411035406E-2</v>
      </c>
      <c r="NO8" s="121">
        <v>1</v>
      </c>
      <c r="NP8" s="252">
        <f>NO8/NO$19*100</f>
        <v>1.0602205258693808E-2</v>
      </c>
      <c r="NQ8" s="121">
        <v>1</v>
      </c>
      <c r="NR8" s="252">
        <f>NQ8/NQ$19*100</f>
        <v>1.1841326228537596E-2</v>
      </c>
      <c r="NS8" s="121">
        <v>0</v>
      </c>
      <c r="NT8" s="253">
        <f>NO8+NQ8+NS8</f>
        <v>2</v>
      </c>
      <c r="NU8" s="254">
        <f>NT8/NT$19*100</f>
        <v>1.1187559433909493E-2</v>
      </c>
      <c r="NV8" s="121">
        <v>1</v>
      </c>
      <c r="NW8" s="252">
        <f>NV8/NV$19*100</f>
        <v>1.0620220900594732E-2</v>
      </c>
      <c r="NX8" s="121">
        <v>1</v>
      </c>
      <c r="NY8" s="252">
        <f>NX8/NX$19*100</f>
        <v>1.1859582542694497E-2</v>
      </c>
      <c r="NZ8" s="121">
        <v>0</v>
      </c>
      <c r="OA8" s="253">
        <f>NV8+NX8+NZ8</f>
        <v>2</v>
      </c>
      <c r="OB8" s="254">
        <f>OA8/OA$19*100</f>
        <v>1.120573733751681E-2</v>
      </c>
      <c r="OC8" s="121">
        <v>1</v>
      </c>
      <c r="OD8" s="252">
        <f>OC8/OC$19*100</f>
        <v>1.0646225912913872E-2</v>
      </c>
      <c r="OE8" s="121">
        <v>1</v>
      </c>
      <c r="OF8" s="252">
        <f>OE8/OE$19*100</f>
        <v>1.1879306248515086E-2</v>
      </c>
      <c r="OG8" s="121">
        <v>0</v>
      </c>
      <c r="OH8" s="253">
        <f>OC8+OE8+OG8</f>
        <v>2</v>
      </c>
      <c r="OI8" s="254">
        <f>OH8/OH$19*100</f>
        <v>1.1229015776767166E-2</v>
      </c>
      <c r="OJ8" s="121">
        <v>1</v>
      </c>
      <c r="OK8" s="252">
        <f>OJ8/OJ$19*100</f>
        <v>1.0663254425250585E-2</v>
      </c>
      <c r="OL8" s="121">
        <v>1</v>
      </c>
      <c r="OM8" s="252">
        <f>OL8/OL$19*100</f>
        <v>1.1904761904761904E-2</v>
      </c>
      <c r="ON8" s="121">
        <v>0</v>
      </c>
      <c r="OO8" s="253">
        <f>OJ8+OL8+ON8</f>
        <v>2</v>
      </c>
      <c r="OP8" s="254">
        <f>OO8/OO$19*100</f>
        <v>1.1249859376757791E-2</v>
      </c>
      <c r="OQ8" s="121">
        <v>1</v>
      </c>
      <c r="OR8" s="252">
        <f>OQ8/OQ$19*100</f>
        <v>1.067463706233988E-2</v>
      </c>
      <c r="OS8" s="121">
        <v>1</v>
      </c>
      <c r="OT8" s="252">
        <f>OS8/OS$19*100</f>
        <v>1.1926058437686345E-2</v>
      </c>
      <c r="OU8" s="121">
        <v>0</v>
      </c>
      <c r="OV8" s="253">
        <f>OQ8+OS8+OU8</f>
        <v>2</v>
      </c>
      <c r="OW8" s="254">
        <f>OV8/OV$19*100</f>
        <v>1.1265701571565369E-2</v>
      </c>
      <c r="OX8" s="121">
        <v>1</v>
      </c>
      <c r="OY8" s="252">
        <f>OX8/OX$19*100</f>
        <v>1.06951871657754E-2</v>
      </c>
      <c r="OZ8" s="121">
        <v>1</v>
      </c>
      <c r="PA8" s="252">
        <f>OZ8/OZ$19*100</f>
        <v>1.1943150603129105E-2</v>
      </c>
      <c r="PB8" s="121">
        <v>0</v>
      </c>
      <c r="PC8" s="253">
        <f>OX8+OZ8+PB8</f>
        <v>2</v>
      </c>
      <c r="PD8" s="254">
        <f>PC8/PC$19*100</f>
        <v>1.1284771201263893E-2</v>
      </c>
      <c r="PE8" s="121">
        <v>1</v>
      </c>
      <c r="PF8" s="252">
        <f>PE8/PE$19*100</f>
        <v>1.0712372790573112E-2</v>
      </c>
      <c r="PG8" s="121">
        <v>1</v>
      </c>
      <c r="PH8" s="252">
        <f>PG8/PG$19*100</f>
        <v>1.1961722488038277E-2</v>
      </c>
      <c r="PI8" s="121">
        <v>0</v>
      </c>
      <c r="PJ8" s="253">
        <f>PE8+PG8+PI8</f>
        <v>2</v>
      </c>
      <c r="PK8" s="254">
        <f>PJ8/PJ$19*100</f>
        <v>1.1302627860977677E-2</v>
      </c>
      <c r="PL8" s="121">
        <v>1</v>
      </c>
      <c r="PM8" s="252">
        <f>PL8/PL$19*100</f>
        <v>1.072271070126528E-2</v>
      </c>
      <c r="PN8" s="121">
        <v>1</v>
      </c>
      <c r="PO8" s="252">
        <f>PN8/PN$19*100</f>
        <v>1.1981787682722263E-2</v>
      </c>
      <c r="PP8" s="121">
        <v>0</v>
      </c>
      <c r="PQ8" s="253">
        <f>PL8+PN8+PP8</f>
        <v>2</v>
      </c>
      <c r="PR8" s="254">
        <f>PQ8/PQ$19*100</f>
        <v>1.1317338162064282E-2</v>
      </c>
      <c r="PS8" s="121">
        <v>1</v>
      </c>
      <c r="PT8" s="252">
        <f>PS8/PS$19*100</f>
        <v>1.0735373054213633E-2</v>
      </c>
      <c r="PU8" s="121">
        <v>1</v>
      </c>
      <c r="PV8" s="252">
        <f>PU8/PU$19*100</f>
        <v>1.2006243246488173E-2</v>
      </c>
      <c r="PW8" s="121">
        <v>0</v>
      </c>
      <c r="PX8" s="253">
        <f>PS8+PU8+PW8</f>
        <v>2</v>
      </c>
      <c r="PY8" s="254">
        <f>PX8/PX$19*100</f>
        <v>1.1335298118340512E-2</v>
      </c>
      <c r="PZ8" s="121">
        <v>1</v>
      </c>
      <c r="QA8" s="252">
        <f>PZ8/PZ$19*100</f>
        <v>1.0753844499408539E-2</v>
      </c>
      <c r="QB8" s="121">
        <v>1</v>
      </c>
      <c r="QC8" s="252">
        <f>QB8/QB$19*100</f>
        <v>1.2012012012012012E-2</v>
      </c>
      <c r="QD8" s="121">
        <v>0</v>
      </c>
      <c r="QE8" s="253">
        <f>PZ8+QB8+QD8</f>
        <v>2</v>
      </c>
      <c r="QF8" s="254">
        <f>QE8/QE$19*100</f>
        <v>1.1348161597821153E-2</v>
      </c>
      <c r="QG8" s="121">
        <v>1</v>
      </c>
      <c r="QH8" s="252">
        <f>QG8/QG$19*100</f>
        <v>1.0766580534022395E-2</v>
      </c>
      <c r="QI8" s="121">
        <v>1</v>
      </c>
      <c r="QJ8" s="252">
        <f>QI8/QI$19*100</f>
        <v>1.2036591237361579E-2</v>
      </c>
      <c r="QK8" s="121">
        <v>0</v>
      </c>
      <c r="QL8" s="253">
        <f>QG8+QI8+QK8</f>
        <v>2</v>
      </c>
      <c r="QM8" s="254">
        <f>QL8/QL$19*100</f>
        <v>1.1366219595362582E-2</v>
      </c>
      <c r="QN8" s="121">
        <v>1</v>
      </c>
      <c r="QO8" s="252">
        <f>QN8/QN$19*100</f>
        <v>1.0781671159029648E-2</v>
      </c>
      <c r="QP8" s="121">
        <v>1</v>
      </c>
      <c r="QQ8" s="252">
        <f>QP8/QP$19*100</f>
        <v>1.2051096649795132E-2</v>
      </c>
      <c r="QR8" s="121">
        <v>0</v>
      </c>
      <c r="QS8" s="253">
        <f>QN8+QP8+QR8</f>
        <v>2</v>
      </c>
      <c r="QT8" s="254">
        <f>QS8/QS$19*100</f>
        <v>1.1381095999544757E-2</v>
      </c>
      <c r="QU8" s="121">
        <v>1</v>
      </c>
      <c r="QV8" s="252">
        <f>QU8/QU$19*100</f>
        <v>1.0800302408467438E-2</v>
      </c>
      <c r="QW8" s="121">
        <v>1</v>
      </c>
      <c r="QX8" s="252">
        <f>QW8/QW$19*100</f>
        <v>1.2072920439454304E-2</v>
      </c>
      <c r="QY8" s="121">
        <v>0</v>
      </c>
      <c r="QZ8" s="253">
        <f>QU8+QW8+QY8</f>
        <v>2</v>
      </c>
      <c r="RA8" s="254">
        <f>QZ8/QZ$19*100</f>
        <v>1.1401208528103978E-2</v>
      </c>
      <c r="RB8" s="121">
        <v>1</v>
      </c>
      <c r="RC8" s="252">
        <f>RB8/RB$19*100</f>
        <v>1.0815487778498811E-2</v>
      </c>
      <c r="RD8" s="121">
        <v>1</v>
      </c>
      <c r="RE8" s="252">
        <f>RD8/RD$19*100</f>
        <v>1.2106537530266344E-2</v>
      </c>
      <c r="RF8" s="121">
        <v>0</v>
      </c>
      <c r="RG8" s="253">
        <f>RB8+RD8+RF8</f>
        <v>2</v>
      </c>
      <c r="RH8" s="254">
        <f>RG8/RG$19*100</f>
        <v>1.1424654404204274E-2</v>
      </c>
      <c r="RI8" s="121">
        <v>1</v>
      </c>
      <c r="RJ8" s="252">
        <f>RI8/RI$19*100</f>
        <v>1.0833062506770663E-2</v>
      </c>
      <c r="RK8" s="121">
        <v>1</v>
      </c>
      <c r="RL8" s="252">
        <f>RK8/RK$19*100</f>
        <v>1.2118274357731459E-2</v>
      </c>
      <c r="RM8" s="121">
        <v>0</v>
      </c>
      <c r="RN8" s="253">
        <f>RI8+RK8+RM8</f>
        <v>2</v>
      </c>
      <c r="RO8" s="254">
        <f>RN8/RN$19*100</f>
        <v>1.1439684264714294E-2</v>
      </c>
      <c r="RP8" s="121">
        <v>1</v>
      </c>
      <c r="RQ8" s="252">
        <f>RP8/RP$19*100</f>
        <v>1.0845986984815618E-2</v>
      </c>
      <c r="RR8" s="121">
        <v>1</v>
      </c>
      <c r="RS8" s="252">
        <f>RR8/RR$19*100</f>
        <v>1.2149192078726764E-2</v>
      </c>
      <c r="RT8" s="121">
        <v>0</v>
      </c>
      <c r="RU8" s="253">
        <f>RP8+RR8+RT8</f>
        <v>2</v>
      </c>
      <c r="RV8" s="254">
        <f>RU8/RU$19*100</f>
        <v>1.1460661280155864E-2</v>
      </c>
      <c r="RW8" s="121">
        <v>1</v>
      </c>
      <c r="RX8" s="252">
        <f>RW8/RW$19*100</f>
        <v>1.086130118388183E-2</v>
      </c>
      <c r="RY8" s="121">
        <v>1</v>
      </c>
      <c r="RZ8" s="252">
        <f>RY8/RY$19*100</f>
        <v>1.2177301509985387E-2</v>
      </c>
      <c r="SA8" s="121">
        <v>0</v>
      </c>
      <c r="SB8" s="253">
        <f>RW8+RY8+SA8</f>
        <v>2</v>
      </c>
      <c r="SC8" s="254">
        <f>SB8/SB$19*100</f>
        <v>1.1481715368276019E-2</v>
      </c>
      <c r="SD8" s="121">
        <v>1</v>
      </c>
      <c r="SE8" s="252">
        <f>SD8/SD$19*100</f>
        <v>1.0874293170943889E-2</v>
      </c>
      <c r="SF8" s="121">
        <v>1</v>
      </c>
      <c r="SG8" s="252">
        <f>SF8/SF$19*100</f>
        <v>1.2199585214102721E-2</v>
      </c>
      <c r="SH8" s="121">
        <v>0</v>
      </c>
      <c r="SI8" s="253">
        <f>SD8+SF8+SH8</f>
        <v>2</v>
      </c>
      <c r="SJ8" s="254">
        <f>SI8/SI$19*100</f>
        <v>1.1498878859311218E-2</v>
      </c>
      <c r="SK8" s="121">
        <v>1</v>
      </c>
      <c r="SL8" s="252">
        <f>SK8/SK$19*100</f>
        <v>1.0887316276537834E-2</v>
      </c>
      <c r="SM8" s="121">
        <v>1</v>
      </c>
      <c r="SN8" s="252">
        <f>SM8/SM$19*100</f>
        <v>1.2211503236048358E-2</v>
      </c>
      <c r="SO8" s="121">
        <v>0</v>
      </c>
      <c r="SP8" s="253">
        <f>SK8+SM8+SO8</f>
        <v>2</v>
      </c>
      <c r="SQ8" s="254">
        <f>SP8/SP$19*100</f>
        <v>1.1511453896627144E-2</v>
      </c>
      <c r="SR8" s="121">
        <v>1</v>
      </c>
      <c r="SS8" s="252">
        <f>SR8/SR$19*100</f>
        <v>1.0896807235480003E-2</v>
      </c>
      <c r="ST8" s="121">
        <v>1</v>
      </c>
      <c r="SU8" s="252">
        <f>ST8/ST$19*100</f>
        <v>1.2221950623319482E-2</v>
      </c>
      <c r="SV8" s="121">
        <v>0</v>
      </c>
      <c r="SW8" s="253">
        <f>SR8+ST8+SV8</f>
        <v>2</v>
      </c>
      <c r="SX8" s="254">
        <f>SW8/SW$19*100</f>
        <v>1.1521401002361887E-2</v>
      </c>
      <c r="SY8" s="121">
        <v>1</v>
      </c>
      <c r="SZ8" s="252">
        <f>SY8/SY$19*100</f>
        <v>1.0914647456887142E-2</v>
      </c>
      <c r="TA8" s="121">
        <v>1</v>
      </c>
      <c r="TB8" s="252">
        <f>TA8/TA$19*100</f>
        <v>1.2238404112103782E-2</v>
      </c>
      <c r="TC8" s="121">
        <v>0</v>
      </c>
      <c r="TD8" s="253">
        <f>SY8+TA8+TC8</f>
        <v>2</v>
      </c>
      <c r="TE8" s="254">
        <f>TD8/TD$19*100</f>
        <v>1.1538683436219927E-2</v>
      </c>
      <c r="TF8" s="121">
        <v>1</v>
      </c>
      <c r="TG8" s="252">
        <f>TF8/TF$19*100</f>
        <v>1.0926573426573426E-2</v>
      </c>
      <c r="TH8" s="121">
        <v>1</v>
      </c>
      <c r="TI8" s="252">
        <f>TH8/TH$19*100</f>
        <v>1.2251899044351875E-2</v>
      </c>
      <c r="TJ8" s="121">
        <v>0</v>
      </c>
      <c r="TK8" s="253">
        <f>TF8+TH8+TJ8</f>
        <v>2</v>
      </c>
      <c r="TL8" s="254">
        <f>TK8/TK$19*100</f>
        <v>1.1551345731777752E-2</v>
      </c>
      <c r="TM8" s="121">
        <v>1</v>
      </c>
      <c r="TN8" s="252">
        <f>TM8/TM$19*100</f>
        <v>1.0938525486764385E-2</v>
      </c>
      <c r="TO8" s="121">
        <v>1</v>
      </c>
      <c r="TP8" s="252">
        <f>TO8/TO$19*100</f>
        <v>1.2274456855284154E-2</v>
      </c>
      <c r="TQ8" s="121">
        <v>0</v>
      </c>
      <c r="TR8" s="253">
        <f>TM8+TO8+TQ8</f>
        <v>2</v>
      </c>
      <c r="TS8" s="254">
        <f>TR8/TR$19*100</f>
        <v>1.1568049048527967E-2</v>
      </c>
      <c r="TT8" s="121">
        <v>1</v>
      </c>
      <c r="TU8" s="252">
        <f>TT8/TT$19*100</f>
        <v>1.0946907498631636E-2</v>
      </c>
      <c r="TV8" s="121">
        <v>1</v>
      </c>
      <c r="TW8" s="252">
        <f>TV8/TV$19*100</f>
        <v>1.2289541600098316E-2</v>
      </c>
      <c r="TX8" s="121">
        <v>0</v>
      </c>
      <c r="TY8" s="253">
        <f>TT8+TV8+TX8</f>
        <v>2</v>
      </c>
      <c r="TZ8" s="254">
        <f>TY8/TY$19*100</f>
        <v>1.1579434923575729E-2</v>
      </c>
      <c r="UA8" s="121">
        <v>1</v>
      </c>
      <c r="UB8" s="252">
        <f>UA8/UA$19*100</f>
        <v>1.0957703265395573E-2</v>
      </c>
      <c r="UC8" s="121">
        <v>1</v>
      </c>
      <c r="UD8" s="252">
        <f>UC8/UC$19*100</f>
        <v>1.2310722639418936E-2</v>
      </c>
      <c r="UE8" s="121">
        <v>0</v>
      </c>
      <c r="UF8" s="253">
        <f>UA8+UC8+UE8</f>
        <v>2</v>
      </c>
      <c r="UG8" s="254">
        <f>UF8/UF$19*100</f>
        <v>1.1594875065221171E-2</v>
      </c>
      <c r="UH8" s="121">
        <v>1</v>
      </c>
      <c r="UI8" s="252">
        <f>UH8/UH$19*100</f>
        <v>1.0969723562966214E-2</v>
      </c>
      <c r="UJ8" s="121">
        <v>1</v>
      </c>
      <c r="UK8" s="252">
        <f>UJ8/UJ$19*100</f>
        <v>1.232741617357002E-2</v>
      </c>
      <c r="UL8" s="121">
        <v>0</v>
      </c>
      <c r="UM8" s="253">
        <f>UH8+UJ8+UL8</f>
        <v>2</v>
      </c>
      <c r="UN8" s="254">
        <f>UM8/UM$19*100</f>
        <v>1.1609008590666357E-2</v>
      </c>
      <c r="UO8" s="121">
        <v>1</v>
      </c>
      <c r="UP8" s="252">
        <f>UO8/UO$19*100</f>
        <v>1.0979358805445762E-2</v>
      </c>
      <c r="UQ8" s="121">
        <v>1</v>
      </c>
      <c r="UR8" s="252">
        <f>UQ8/UQ$19*100</f>
        <v>1.2338062924120914E-2</v>
      </c>
      <c r="US8" s="121">
        <v>0</v>
      </c>
      <c r="UT8" s="253">
        <f>UO8+UQ8+US8</f>
        <v>2</v>
      </c>
      <c r="UU8" s="254">
        <f>UT8/UT$19*100</f>
        <v>1.1619125079881484E-2</v>
      </c>
      <c r="UV8" s="121">
        <v>1</v>
      </c>
      <c r="UW8" s="252">
        <f>UV8/UV$19*100</f>
        <v>1.0985389432055367E-2</v>
      </c>
      <c r="UX8" s="121">
        <v>1</v>
      </c>
      <c r="UY8" s="252">
        <f>UX8/UX$19*100</f>
        <v>1.2350253180190195E-2</v>
      </c>
      <c r="UZ8" s="121">
        <v>0</v>
      </c>
      <c r="VA8" s="253">
        <f>UV8+UX8+UZ8</f>
        <v>2</v>
      </c>
      <c r="VB8" s="254">
        <f>VA8/VA$19*100</f>
        <v>1.1627906976744186E-2</v>
      </c>
      <c r="VC8" s="121">
        <v>1</v>
      </c>
      <c r="VD8" s="252">
        <f>VC8/VC$19*100</f>
        <v>1.0993843447669306E-2</v>
      </c>
      <c r="VE8" s="121">
        <v>1</v>
      </c>
      <c r="VF8" s="252">
        <f>VE8/VE$19*100</f>
        <v>1.2363996043521265E-2</v>
      </c>
      <c r="VG8" s="121">
        <v>0</v>
      </c>
      <c r="VH8" s="253">
        <f>VC8+VE8+VG8</f>
        <v>2</v>
      </c>
      <c r="VI8" s="254">
        <f>VH8/VH$19*100</f>
        <v>1.1638733705772812E-2</v>
      </c>
      <c r="VJ8" s="121">
        <v>1</v>
      </c>
      <c r="VK8" s="252">
        <f>VJ8/VJ$19*100</f>
        <v>1.1005943209333039E-2</v>
      </c>
      <c r="VL8" s="121">
        <v>1</v>
      </c>
      <c r="VM8" s="252">
        <f>VL8/VL$19*100</f>
        <v>1.2370113805047007E-2</v>
      </c>
      <c r="VN8" s="121">
        <v>0</v>
      </c>
      <c r="VO8" s="253">
        <f>VJ8+VL8+VN8</f>
        <v>2</v>
      </c>
      <c r="VP8" s="254">
        <f>VO8/VO$19*100</f>
        <v>1.1648223645894001E-2</v>
      </c>
      <c r="VQ8" s="121">
        <v>1</v>
      </c>
      <c r="VR8" s="252">
        <f>VQ8/VQ$19*100</f>
        <v>1.1016855789357717E-2</v>
      </c>
      <c r="VS8" s="121">
        <v>1</v>
      </c>
      <c r="VT8" s="252">
        <f>VS8/VS$19*100</f>
        <v>1.2385434728758977E-2</v>
      </c>
      <c r="VU8" s="121">
        <v>0</v>
      </c>
      <c r="VV8" s="253">
        <f>VQ8+VS8+VU8</f>
        <v>2</v>
      </c>
      <c r="VW8" s="254">
        <f>VV8/VV$19*100</f>
        <v>1.1661127631041922E-2</v>
      </c>
      <c r="VX8" s="121">
        <v>1</v>
      </c>
      <c r="VY8" s="252">
        <f>VX8/VX$19*100</f>
        <v>1.1029006286533584E-2</v>
      </c>
      <c r="VZ8" s="121">
        <v>1</v>
      </c>
      <c r="WA8" s="252">
        <f>VZ8/VZ$19*100</f>
        <v>1.2396181975951409E-2</v>
      </c>
      <c r="WB8" s="121">
        <v>0</v>
      </c>
      <c r="WC8" s="253">
        <f>VX8+VZ8+WB8</f>
        <v>2</v>
      </c>
      <c r="WD8" s="254">
        <f>WC8/WC$19*100</f>
        <v>1.167269756040621E-2</v>
      </c>
      <c r="WE8" s="121">
        <v>1</v>
      </c>
      <c r="WF8" s="252">
        <f>WE8/WE$19*100</f>
        <v>1.1033873993158999E-2</v>
      </c>
      <c r="WG8" s="121">
        <v>1</v>
      </c>
      <c r="WH8" s="252">
        <f>WG8/WG$19*100</f>
        <v>1.2405408758218581E-2</v>
      </c>
      <c r="WI8" s="121">
        <v>0</v>
      </c>
      <c r="WJ8" s="253">
        <f>WE8+WG8+WI8</f>
        <v>2</v>
      </c>
      <c r="WK8" s="254">
        <f>WJ8/WJ$19*100</f>
        <v>1.1679514132212099E-2</v>
      </c>
      <c r="WL8" s="121">
        <v>1</v>
      </c>
      <c r="WM8" s="252">
        <f>WL8/WL$19*100</f>
        <v>1.1041183614883515E-2</v>
      </c>
      <c r="WN8" s="121">
        <v>1</v>
      </c>
      <c r="WO8" s="252">
        <f>WN8/WN$19*100</f>
        <v>1.2417732522041475E-2</v>
      </c>
      <c r="WP8" s="121">
        <v>0</v>
      </c>
      <c r="WQ8" s="253">
        <f>WL8+WN8+WP8</f>
        <v>2</v>
      </c>
      <c r="WR8" s="254">
        <f>WQ8/WQ$19*100</f>
        <v>1.1689070718877851E-2</v>
      </c>
      <c r="WS8" s="121">
        <v>1</v>
      </c>
      <c r="WT8" s="252">
        <f>WS8/WS$19*100</f>
        <v>1.1049723756906077E-2</v>
      </c>
      <c r="WU8" s="121">
        <v>1</v>
      </c>
      <c r="WV8" s="252">
        <f>WU8/WU$19*100</f>
        <v>1.2426991425375917E-2</v>
      </c>
      <c r="WW8" s="121">
        <v>0</v>
      </c>
      <c r="WX8" s="253">
        <f>WS8+WU8+WW8</f>
        <v>2</v>
      </c>
      <c r="WY8" s="254">
        <f>WX8/WX$19*100</f>
        <v>1.1697958706205767E-2</v>
      </c>
      <c r="WZ8" s="121">
        <v>1</v>
      </c>
      <c r="XA8" s="252">
        <f>WZ8/WZ$19*100</f>
        <v>1.1055831951354339E-2</v>
      </c>
      <c r="XB8" s="121">
        <v>1</v>
      </c>
      <c r="XC8" s="252">
        <f>XB8/XB$19*100</f>
        <v>1.2444001991040319E-2</v>
      </c>
      <c r="XD8" s="121">
        <v>0</v>
      </c>
      <c r="XE8" s="253">
        <f>WZ8+XB8+XD8</f>
        <v>2</v>
      </c>
      <c r="XF8" s="254">
        <f>XE8/XE$19*100</f>
        <v>1.1708916339792751E-2</v>
      </c>
      <c r="XG8" s="121">
        <v>1</v>
      </c>
      <c r="XH8" s="252">
        <f>XG8/XG$19*100</f>
        <v>1.1064394777605666E-2</v>
      </c>
      <c r="XI8" s="121">
        <v>1</v>
      </c>
      <c r="XJ8" s="252">
        <f>XI8/XI$19*100</f>
        <v>1.2448649321548613E-2</v>
      </c>
      <c r="XK8" s="121">
        <v>0</v>
      </c>
      <c r="XL8" s="253">
        <f>XG8+XI8+XK8</f>
        <v>2</v>
      </c>
      <c r="XM8" s="254">
        <f>XL8/XL$19*100</f>
        <v>1.1715775291429911E-2</v>
      </c>
      <c r="XN8" s="121">
        <v>1</v>
      </c>
      <c r="XO8" s="252">
        <f>XN8/XN$19*100</f>
        <v>1.1072970878086591E-2</v>
      </c>
      <c r="XP8" s="121">
        <v>1</v>
      </c>
      <c r="XQ8" s="252">
        <f>XP8/XP$19*100</f>
        <v>1.2462612163509471E-2</v>
      </c>
      <c r="XR8" s="121">
        <v>0</v>
      </c>
      <c r="XS8" s="253">
        <f>XN8+XP8+XR8</f>
        <v>2</v>
      </c>
      <c r="XT8" s="254">
        <f>XS8/XS$19*100</f>
        <v>1.1726766344180593E-2</v>
      </c>
      <c r="XU8" s="121">
        <v>1</v>
      </c>
      <c r="XV8" s="252">
        <f>XU8/XU$19*100</f>
        <v>1.1079104808331486E-2</v>
      </c>
      <c r="XW8" s="121">
        <v>1</v>
      </c>
      <c r="XX8" s="252">
        <f>XW8/XW$19*100</f>
        <v>1.2467273407305822E-2</v>
      </c>
      <c r="XY8" s="121">
        <v>0</v>
      </c>
      <c r="XZ8" s="253">
        <f>XU8+XW8+XY8</f>
        <v>2</v>
      </c>
      <c r="YA8" s="254">
        <f>XZ8/XZ$19*100</f>
        <v>1.1732269607555581E-2</v>
      </c>
      <c r="YB8" s="121">
        <v>1</v>
      </c>
      <c r="YC8" s="252">
        <f>YB8/YB$19*100</f>
        <v>1.1086474501108647E-2</v>
      </c>
      <c r="YD8" s="121">
        <v>1</v>
      </c>
      <c r="YE8" s="252">
        <f>YD8/YD$19*100</f>
        <v>1.2476606363069246E-2</v>
      </c>
      <c r="YF8" s="121">
        <v>0</v>
      </c>
      <c r="YG8" s="253">
        <f>YB8+YD8+YF8</f>
        <v>2</v>
      </c>
      <c r="YH8" s="254">
        <f>YG8/YG$19*100</f>
        <v>1.1740534194305841E-2</v>
      </c>
      <c r="YI8" s="121">
        <v>1</v>
      </c>
      <c r="YJ8" s="252">
        <f>YI8/YI$19*100</f>
        <v>1.1092623405435384E-2</v>
      </c>
      <c r="YK8" s="121">
        <v>1</v>
      </c>
      <c r="YL8" s="252">
        <f>YK8/YK$19*100</f>
        <v>1.2481278082875687E-2</v>
      </c>
      <c r="YM8" s="121">
        <v>0</v>
      </c>
      <c r="YN8" s="253">
        <f>YI8+YK8+YM8</f>
        <v>2</v>
      </c>
      <c r="YO8" s="254">
        <f>YN8/YN$19*100</f>
        <v>1.1746050390556175E-2</v>
      </c>
      <c r="YP8" s="121">
        <v>1</v>
      </c>
      <c r="YQ8" s="252">
        <f>YP8/YP$19*100</f>
        <v>1.1096316023080336E-2</v>
      </c>
      <c r="YR8" s="121">
        <v>1</v>
      </c>
      <c r="YS8" s="252">
        <f>YR8/YR$19*100</f>
        <v>1.2489072061945796E-2</v>
      </c>
      <c r="YT8" s="121">
        <v>0</v>
      </c>
      <c r="YU8" s="253">
        <f>YP8+YR8+YT8</f>
        <v>2</v>
      </c>
      <c r="YV8" s="254">
        <f>YU8/YU$19*100</f>
        <v>1.1751571772724602E-2</v>
      </c>
      <c r="YW8" s="121">
        <v>1</v>
      </c>
      <c r="YX8" s="252">
        <f>YW8/YW$19*100</f>
        <v>1.1104941699056081E-2</v>
      </c>
      <c r="YY8" s="121">
        <v>1</v>
      </c>
      <c r="YZ8" s="252">
        <f>YY8/YY$19*100</f>
        <v>1.249375312343828E-2</v>
      </c>
      <c r="ZA8" s="121">
        <v>0</v>
      </c>
      <c r="ZB8" s="253">
        <f>YW8+YY8+ZA8</f>
        <v>2</v>
      </c>
      <c r="ZC8" s="254">
        <f>ZB8/ZB$19*100</f>
        <v>1.1758480804280087E-2</v>
      </c>
      <c r="ZD8" s="121">
        <v>1</v>
      </c>
      <c r="ZE8" s="252">
        <f>ZD8/ZD$19*100</f>
        <v>1.1108642523883581E-2</v>
      </c>
      <c r="ZF8" s="121">
        <v>1</v>
      </c>
      <c r="ZG8" s="252">
        <f>ZF8/ZF$19*100</f>
        <v>1.2501562695336917E-2</v>
      </c>
      <c r="ZH8" s="121">
        <v>0</v>
      </c>
      <c r="ZI8" s="253">
        <f>ZD8+ZF8+ZH8</f>
        <v>2</v>
      </c>
      <c r="ZJ8" s="254">
        <f>ZI8/ZI$19*100</f>
        <v>1.1764013881536381E-2</v>
      </c>
      <c r="ZK8" s="121">
        <v>1</v>
      </c>
      <c r="ZL8" s="252">
        <f>ZK8/ZK$19*100</f>
        <v>1.1116051578479324E-2</v>
      </c>
      <c r="ZM8" s="121">
        <v>1</v>
      </c>
      <c r="ZN8" s="252">
        <f>ZM8/ZM$19*100</f>
        <v>1.2510947078693858E-2</v>
      </c>
      <c r="ZO8" s="121">
        <v>0</v>
      </c>
      <c r="ZP8" s="253">
        <f>ZK8+ZM8+ZO8</f>
        <v>2</v>
      </c>
      <c r="ZQ8" s="254">
        <f>ZP8/ZP$19*100</f>
        <v>1.1772323267996938E-2</v>
      </c>
      <c r="ZR8" s="121">
        <v>1</v>
      </c>
      <c r="ZS8" s="252">
        <f>ZR8/ZR$19*100</f>
        <v>1.112470797641562E-2</v>
      </c>
      <c r="ZT8" s="121">
        <v>1</v>
      </c>
      <c r="ZU8" s="252">
        <f>ZT8/ZT$19*100</f>
        <v>1.2514078338130395E-2</v>
      </c>
      <c r="ZV8" s="121">
        <v>0</v>
      </c>
      <c r="ZW8" s="253">
        <f>ZR8+ZT8+ZV8</f>
        <v>2</v>
      </c>
      <c r="ZX8" s="254">
        <f>ZW8/ZW$19*100</f>
        <v>1.1778563015312132E-2</v>
      </c>
      <c r="ZY8" s="121">
        <v>1</v>
      </c>
      <c r="ZZ8" s="252">
        <f>ZY8/ZY$19*100</f>
        <v>1.1132138483802739E-2</v>
      </c>
      <c r="AAA8" s="121">
        <v>1</v>
      </c>
      <c r="AAB8" s="252">
        <f>AAA8/AAA$19*100</f>
        <v>1.2518778167250874E-2</v>
      </c>
      <c r="AAC8" s="121">
        <v>0</v>
      </c>
      <c r="AAD8" s="253">
        <f>ZY8+AAA8+AAC8</f>
        <v>2</v>
      </c>
      <c r="AAE8" s="254">
        <f>AAD8/AAD$19*100</f>
        <v>1.1784809380708267E-2</v>
      </c>
      <c r="AAF8" s="121">
        <v>1</v>
      </c>
      <c r="AAG8" s="252">
        <f>AAF8/AAF$19*100</f>
        <v>1.1137097672346587E-2</v>
      </c>
      <c r="AAH8" s="121">
        <v>1</v>
      </c>
      <c r="AAI8" s="252">
        <f>AAH8/AAH$19*100</f>
        <v>1.2528188423953897E-2</v>
      </c>
      <c r="AAJ8" s="121">
        <v>0</v>
      </c>
      <c r="AAK8" s="253">
        <f>AAF8+AAH8+AAJ8</f>
        <v>2</v>
      </c>
      <c r="AAL8" s="254">
        <f>AAK8/AAK$19*100</f>
        <v>1.1791757561464536E-2</v>
      </c>
      <c r="AAM8" s="121">
        <v>1</v>
      </c>
      <c r="AAN8" s="252">
        <f>AAM8/AAM$19*100</f>
        <v>1.1144544745347151E-2</v>
      </c>
      <c r="AAO8" s="121">
        <v>1</v>
      </c>
      <c r="AAP8" s="252">
        <f>AAO8/AAO$19*100</f>
        <v>1.2537612838515547E-2</v>
      </c>
      <c r="AAQ8" s="121">
        <v>0</v>
      </c>
      <c r="AAR8" s="253">
        <f>AAM8+AAO8+AAQ8</f>
        <v>2</v>
      </c>
      <c r="AAS8" s="254">
        <f>AAR8/AAR$19*100</f>
        <v>1.1800106200955809E-2</v>
      </c>
      <c r="AAT8" s="121">
        <v>1</v>
      </c>
      <c r="AAU8" s="252">
        <f>AAT8/AAT$19*100</f>
        <v>1.1154489682097046E-2</v>
      </c>
      <c r="AAV8" s="121">
        <v>1</v>
      </c>
      <c r="AAW8" s="252">
        <f>AAV8/AAV$19*100</f>
        <v>1.2543903662819869E-2</v>
      </c>
      <c r="AAX8" s="121">
        <v>0</v>
      </c>
      <c r="AAY8" s="253">
        <f>AAT8+AAV8+AAX8</f>
        <v>2</v>
      </c>
      <c r="AAZ8" s="254">
        <f>AAY8/AAY$19*100</f>
        <v>1.1808466670602822E-2</v>
      </c>
      <c r="ABA8" s="121">
        <v>1</v>
      </c>
      <c r="ABB8" s="252">
        <f>ABA8/ABA$19*100</f>
        <v>1.1159468809284678E-2</v>
      </c>
      <c r="ABC8" s="121">
        <v>1</v>
      </c>
      <c r="ABD8" s="252">
        <f>ABC8/ABC$19*100</f>
        <v>1.255020080321285E-2</v>
      </c>
      <c r="ABE8" s="121">
        <v>0</v>
      </c>
      <c r="ABF8" s="253">
        <f>ABA8+ABC8+ABE8</f>
        <v>2</v>
      </c>
      <c r="ABG8" s="254">
        <f>ABF8/ABF$19*100</f>
        <v>1.18140469017662E-2</v>
      </c>
      <c r="ABH8" s="121">
        <v>1</v>
      </c>
      <c r="ABI8" s="252">
        <f>ABH8/ABH$19*100</f>
        <v>1.1165698972755694E-2</v>
      </c>
      <c r="ABJ8" s="121">
        <v>1</v>
      </c>
      <c r="ABK8" s="252">
        <f>ABJ8/ABJ$19*100</f>
        <v>1.2562814070351759E-2</v>
      </c>
      <c r="ABL8" s="121">
        <v>0</v>
      </c>
      <c r="ABM8" s="253">
        <f>ABH8+ABJ8+ABL8</f>
        <v>2</v>
      </c>
      <c r="ABN8" s="254">
        <f>ABM8/ABM$19*100</f>
        <v>1.1823126034523528E-2</v>
      </c>
      <c r="ABO8" s="121">
        <v>1</v>
      </c>
      <c r="ABP8" s="252">
        <f>ABO8/ABO$19*100</f>
        <v>1.1170688114387846E-2</v>
      </c>
      <c r="ABQ8" s="121">
        <v>1</v>
      </c>
      <c r="ABR8" s="252">
        <f>ABQ8/ABQ$19*100</f>
        <v>1.2569130216189038E-2</v>
      </c>
      <c r="ABS8" s="121">
        <v>0</v>
      </c>
      <c r="ABT8" s="253">
        <f>ABO8+ABQ8+ABS8</f>
        <v>2</v>
      </c>
      <c r="ABU8" s="254">
        <f>ABT8/ABT$19*100</f>
        <v>1.1828720132481665E-2</v>
      </c>
      <c r="ABV8" s="121">
        <v>1</v>
      </c>
      <c r="ABW8" s="252">
        <f>ABV8/ABV$19*100</f>
        <v>1.1176930814798256E-2</v>
      </c>
      <c r="ABX8" s="121">
        <v>1</v>
      </c>
      <c r="ABY8" s="252">
        <f>ABX8/ABX$19*100</f>
        <v>1.2577034335303737E-2</v>
      </c>
      <c r="ABZ8" s="121">
        <v>0</v>
      </c>
      <c r="ACA8" s="253">
        <f>ABV8+ABX8+ABZ8</f>
        <v>2</v>
      </c>
      <c r="ACB8" s="254">
        <f>ACA8/ACA$19*100</f>
        <v>1.1835720203574387E-2</v>
      </c>
      <c r="ACC8" s="121">
        <v>1</v>
      </c>
      <c r="ACD8" s="252">
        <f>ACC8/ACC$19*100</f>
        <v>1.1183180496533213E-2</v>
      </c>
      <c r="ACE8" s="121">
        <v>1</v>
      </c>
      <c r="ACF8" s="252">
        <f>ACE8/ACE$19*100</f>
        <v>1.2588116817724069E-2</v>
      </c>
      <c r="ACG8" s="121">
        <v>0</v>
      </c>
      <c r="ACH8" s="253">
        <f>ACC8+ACE8+ACG8</f>
        <v>2</v>
      </c>
      <c r="ACI8" s="254">
        <f>ACH8/ACH$19*100</f>
        <v>1.1844131232974061E-2</v>
      </c>
      <c r="ACJ8" s="121">
        <v>1</v>
      </c>
      <c r="ACK8" s="252">
        <f>ACJ8/ACJ$19*100</f>
        <v>1.1203226529240421E-2</v>
      </c>
      <c r="ACL8" s="121">
        <v>1</v>
      </c>
      <c r="ACM8" s="252">
        <f>ACL8/ACL$19*100</f>
        <v>1.2596044841919639E-2</v>
      </c>
      <c r="ACN8" s="121">
        <v>0</v>
      </c>
      <c r="ACO8" s="253">
        <f>ACJ8+ACL8+ACN8</f>
        <v>2</v>
      </c>
      <c r="ACP8" s="254">
        <f>ACO8/ACO$19*100</f>
        <v>1.1858879335902758E-2</v>
      </c>
      <c r="ACQ8" s="121">
        <v>1</v>
      </c>
      <c r="ACR8" s="252">
        <f>ACQ8/ACQ$19*100</f>
        <v>1.1210762331838564E-2</v>
      </c>
      <c r="ACS8" s="121">
        <v>1</v>
      </c>
      <c r="ACT8" s="252">
        <f>ACS8/ACS$19*100</f>
        <v>1.2605571662674902E-2</v>
      </c>
      <c r="ACU8" s="121">
        <v>0</v>
      </c>
      <c r="ACV8" s="253">
        <f>ACQ8+ACS8+ACU8</f>
        <v>2</v>
      </c>
      <c r="ACW8" s="254">
        <f>ACV8/ACV$19*100</f>
        <v>1.1867323325223996E-2</v>
      </c>
      <c r="ACX8" s="121">
        <v>1</v>
      </c>
      <c r="ACY8" s="252">
        <f>ACX8/ACX$19*100</f>
        <v>1.1215791834903543E-2</v>
      </c>
      <c r="ACZ8" s="121">
        <v>1</v>
      </c>
      <c r="ADA8" s="252">
        <f>ACZ8/ACZ$19*100</f>
        <v>1.2611930886618741E-2</v>
      </c>
      <c r="ADB8" s="121">
        <v>0</v>
      </c>
      <c r="ADC8" s="253">
        <f>ACX8+ACZ8+ADB8</f>
        <v>2</v>
      </c>
      <c r="ADD8" s="254">
        <f>ADC8/ADC$19*100</f>
        <v>1.1872959335114277E-2</v>
      </c>
      <c r="ADE8" s="121">
        <v>1</v>
      </c>
      <c r="ADF8" s="252">
        <f>ADE8/ADE$19*100</f>
        <v>1.1228385358185494E-2</v>
      </c>
      <c r="ADG8" s="121">
        <v>1</v>
      </c>
      <c r="ADH8" s="252">
        <f>ADG8/ADG$19*100</f>
        <v>1.2618296529968456E-2</v>
      </c>
      <c r="ADI8" s="121">
        <v>0</v>
      </c>
      <c r="ADJ8" s="253">
        <f>ADE8+ADG8+ADI8</f>
        <v>2</v>
      </c>
      <c r="ADK8" s="254">
        <f>ADJ8/ADJ$19*100</f>
        <v>1.1882835244489335E-2</v>
      </c>
      <c r="ADL8" s="121">
        <v>1</v>
      </c>
      <c r="ADM8" s="252">
        <f>ADL8/ADL$19*100</f>
        <v>1.1244799280332845E-2</v>
      </c>
      <c r="ADN8" s="121">
        <v>1</v>
      </c>
      <c r="ADO8" s="252">
        <f>ADN8/ADN$19*100</f>
        <v>1.2645422357106728E-2</v>
      </c>
      <c r="ADP8" s="121">
        <v>0</v>
      </c>
      <c r="ADQ8" s="253">
        <f>ADL8+ADN8+ADP8</f>
        <v>2</v>
      </c>
      <c r="ADR8" s="254">
        <f>ADQ8/ADQ$19*100</f>
        <v>1.1904053330158919E-2</v>
      </c>
      <c r="ADS8" s="121">
        <v>1</v>
      </c>
      <c r="ADT8" s="252">
        <f>ADS8/ADS$19*100</f>
        <v>1.1252391133115786E-2</v>
      </c>
      <c r="ADU8" s="121">
        <v>1</v>
      </c>
      <c r="ADV8" s="252">
        <f>ADU8/ADU$19*100</f>
        <v>1.2661433274246644E-2</v>
      </c>
      <c r="ADW8" s="121">
        <v>0</v>
      </c>
      <c r="ADX8" s="253">
        <f>ADS8+ADU8+ADW8</f>
        <v>2</v>
      </c>
      <c r="ADY8" s="254">
        <f>ADX8/ADX$19*100</f>
        <v>1.1915400655347037E-2</v>
      </c>
      <c r="ADZ8" s="121">
        <v>1</v>
      </c>
      <c r="AEA8" s="252">
        <f>ADZ8/ADZ$19*100</f>
        <v>1.1266336187471835E-2</v>
      </c>
      <c r="AEB8" s="121">
        <v>1</v>
      </c>
      <c r="AEC8" s="252">
        <f>AEB8/AEB$19*100</f>
        <v>1.2683916793505834E-2</v>
      </c>
      <c r="AED8" s="121">
        <v>0</v>
      </c>
      <c r="AEE8" s="253">
        <f>ADZ8+AEB8+AED8</f>
        <v>2</v>
      </c>
      <c r="AEF8" s="254">
        <f>AEE8/AEE$19*100</f>
        <v>1.1933174224343675E-2</v>
      </c>
      <c r="AEG8" s="121">
        <v>1</v>
      </c>
      <c r="AEH8" s="252">
        <f>AEG8/AEG$19*100</f>
        <v>1.1284134506883321E-2</v>
      </c>
      <c r="AEI8" s="121">
        <v>1</v>
      </c>
      <c r="AEJ8" s="252">
        <f>AEI8/AEI$19*100</f>
        <v>1.2703252032520327E-2</v>
      </c>
      <c r="AEK8" s="121">
        <v>0</v>
      </c>
      <c r="AEL8" s="253">
        <f>AEG8+AEI8+AEK8</f>
        <v>2</v>
      </c>
      <c r="AEM8" s="254">
        <f>AEL8/AEL$19*100</f>
        <v>1.1951715071112706E-2</v>
      </c>
      <c r="AEN8" s="121">
        <v>1</v>
      </c>
      <c r="AEO8" s="252">
        <f>AEN8/AEN$19*100</f>
        <v>1.1301989150090416E-2</v>
      </c>
      <c r="AEP8" s="121">
        <v>1</v>
      </c>
      <c r="AEQ8" s="252">
        <f>AEP8/AEP$19*100</f>
        <v>1.2719409819384381E-2</v>
      </c>
      <c r="AER8" s="121">
        <v>0</v>
      </c>
      <c r="AES8" s="253">
        <f>AEN8+AEP8+AER8</f>
        <v>2</v>
      </c>
      <c r="AET8" s="254">
        <f>AES8/AES$19*100</f>
        <v>1.1968880909634948E-2</v>
      </c>
      <c r="AEU8" s="121">
        <v>1</v>
      </c>
      <c r="AEV8" s="252">
        <f>AEU8/AEU$19*100</f>
        <v>1.1312217194570135E-2</v>
      </c>
      <c r="AEW8" s="121">
        <v>1</v>
      </c>
      <c r="AEX8" s="252">
        <f>AEW8/AEW$19*100</f>
        <v>1.2740476493820868E-2</v>
      </c>
      <c r="AEY8" s="121">
        <v>0</v>
      </c>
      <c r="AEZ8" s="253">
        <f>AEU8+AEW8+AEY8</f>
        <v>2</v>
      </c>
      <c r="AFA8" s="254">
        <f>AEZ8/AEZ$19*100</f>
        <v>1.198394151836539E-2</v>
      </c>
      <c r="AFB8" s="121">
        <v>1</v>
      </c>
      <c r="AFC8" s="252">
        <f>AFB8/AFB$19*100</f>
        <v>1.1327594019030359E-2</v>
      </c>
      <c r="AFD8" s="121">
        <v>1</v>
      </c>
      <c r="AFE8" s="252">
        <f>AFD8/AFD$19*100</f>
        <v>1.2751849018107626E-2</v>
      </c>
      <c r="AFF8" s="121">
        <v>0</v>
      </c>
      <c r="AFG8" s="253">
        <f>AFB8+AFD8+AFF8</f>
        <v>2</v>
      </c>
      <c r="AFH8" s="254">
        <f>AFG8/AFG$19*100</f>
        <v>1.199760047990402E-2</v>
      </c>
      <c r="AFI8" s="121">
        <v>1</v>
      </c>
      <c r="AFJ8" s="252">
        <f>AFI8/AFI$19*100</f>
        <v>1.1345586566825504E-2</v>
      </c>
      <c r="AFK8" s="121">
        <v>1</v>
      </c>
      <c r="AFL8" s="252">
        <f>AFK8/AFK$19*100</f>
        <v>1.2768130745658836E-2</v>
      </c>
      <c r="AFM8" s="121">
        <v>0</v>
      </c>
      <c r="AFN8" s="253">
        <f>AFI8+AFK8+AFM8</f>
        <v>2</v>
      </c>
      <c r="AFO8" s="254">
        <f>AFN8/AFN$19*100</f>
        <v>1.2014898474107893E-2</v>
      </c>
      <c r="AFP8" s="121">
        <v>1</v>
      </c>
      <c r="AFQ8" s="252">
        <f>AFP8/AFP$19*100</f>
        <v>1.1357183418512209E-2</v>
      </c>
      <c r="AFR8" s="121">
        <v>1</v>
      </c>
      <c r="AFS8" s="252">
        <f>AFR8/AFR$19*100</f>
        <v>1.2790995139421849E-2</v>
      </c>
      <c r="AFT8" s="121">
        <v>0</v>
      </c>
      <c r="AFU8" s="253">
        <f>AFP8+AFR8+AFT8</f>
        <v>2</v>
      </c>
      <c r="AFV8" s="254">
        <f>AFU8/AFU$19*100</f>
        <v>1.2031522589183661E-2</v>
      </c>
      <c r="AFW8" s="121">
        <v>1</v>
      </c>
      <c r="AFX8" s="252">
        <f>AFW8/AFW$19*100</f>
        <v>1.1377858686995108E-2</v>
      </c>
      <c r="AFY8" s="121">
        <v>1</v>
      </c>
      <c r="AFZ8" s="252">
        <f>AFY8/AFY$19*100</f>
        <v>1.2815583749839805E-2</v>
      </c>
      <c r="AGA8" s="121">
        <v>0</v>
      </c>
      <c r="AGB8" s="253">
        <f>AFW8+AFY8+AGA8</f>
        <v>2</v>
      </c>
      <c r="AGC8" s="254">
        <f>AGB8/AGB$19*100</f>
        <v>1.2054001928640309E-2</v>
      </c>
      <c r="AGD8" s="121">
        <v>1</v>
      </c>
      <c r="AGE8" s="252">
        <f>AGD8/AGD$19*100</f>
        <v>1.1406410402646287E-2</v>
      </c>
      <c r="AGF8" s="121">
        <v>1</v>
      </c>
      <c r="AGG8" s="252">
        <f>AGF8/AGF$19*100</f>
        <v>1.2833675564681726E-2</v>
      </c>
      <c r="AGH8" s="121">
        <v>0</v>
      </c>
      <c r="AGI8" s="253">
        <f>AGD8+AGF8+AGH8</f>
        <v>2</v>
      </c>
      <c r="AGJ8" s="254">
        <f>AGI8/AGI$19*100</f>
        <v>1.207802403526783E-2</v>
      </c>
      <c r="AGK8" s="121">
        <v>1</v>
      </c>
      <c r="AGL8" s="252">
        <f>AGK8/AGK$19*100</f>
        <v>1.1429877700308606E-2</v>
      </c>
      <c r="AGM8" s="121">
        <v>1</v>
      </c>
      <c r="AGN8" s="252">
        <f>AGM8/AGM$19*100</f>
        <v>1.2863390789812195E-2</v>
      </c>
      <c r="AGO8" s="121">
        <v>0</v>
      </c>
      <c r="AGP8" s="253">
        <f>AGK8+AGM8+AGO8</f>
        <v>2</v>
      </c>
      <c r="AGQ8" s="254">
        <f>AGP8/AGP$19*100</f>
        <v>1.2104339405676935E-2</v>
      </c>
      <c r="AGR8" s="121">
        <v>1</v>
      </c>
      <c r="AGS8" s="252">
        <f>AGR8/AGR$19*100</f>
        <v>1.1453441759248655E-2</v>
      </c>
      <c r="AGT8" s="121">
        <v>1</v>
      </c>
      <c r="AGU8" s="252">
        <f>AGT8/AGT$19*100</f>
        <v>1.2883277505797475E-2</v>
      </c>
      <c r="AGV8" s="121">
        <v>0</v>
      </c>
      <c r="AGW8" s="253">
        <f>AGR8+AGT8+AGV8</f>
        <v>2</v>
      </c>
      <c r="AGX8" s="254">
        <f>AGW8/AGW$19*100</f>
        <v>1.2126356636148668E-2</v>
      </c>
      <c r="AGY8" s="121">
        <v>1</v>
      </c>
      <c r="AGZ8" s="252">
        <f>AGY8/AGY$19*100</f>
        <v>1.1482374555057986E-2</v>
      </c>
      <c r="AHA8" s="121">
        <v>1</v>
      </c>
      <c r="AHB8" s="252">
        <f>AHA8/AHA$19*100</f>
        <v>1.2904890953671441E-2</v>
      </c>
      <c r="AHC8" s="121">
        <v>0</v>
      </c>
      <c r="AHD8" s="253">
        <f>AGY8+AHA8+AHC8</f>
        <v>2</v>
      </c>
      <c r="AHE8" s="254">
        <f>AHD8/AHD$19*100</f>
        <v>1.2152144853566653E-2</v>
      </c>
      <c r="AHF8" s="121">
        <v>1</v>
      </c>
      <c r="AHG8" s="252">
        <f>AHF8/AHF$19*100</f>
        <v>1.1508804235239959E-2</v>
      </c>
      <c r="AHH8" s="121">
        <v>1</v>
      </c>
      <c r="AHI8" s="252">
        <f>AHH8/AHH$19*100</f>
        <v>1.2939958592132506E-2</v>
      </c>
      <c r="AHJ8" s="121">
        <v>0</v>
      </c>
      <c r="AHK8" s="253">
        <f>AHF8+AHH8+AHJ8</f>
        <v>2</v>
      </c>
      <c r="AHL8" s="254">
        <f>AHK8/AHK$19*100</f>
        <v>1.218249375647195E-2</v>
      </c>
      <c r="AHM8" s="121">
        <v>1</v>
      </c>
      <c r="AHN8" s="252">
        <f>AHM8/AHM$19*100</f>
        <v>1.1538017768547362E-2</v>
      </c>
      <c r="AHO8" s="121">
        <v>1</v>
      </c>
      <c r="AHP8" s="252">
        <f>AHO8/AHO$19*100</f>
        <v>1.2963443090484831E-2</v>
      </c>
      <c r="AHQ8" s="121">
        <v>0</v>
      </c>
      <c r="AHR8" s="253">
        <f>AHM8+AHO8+AHQ8</f>
        <v>2</v>
      </c>
      <c r="AHS8" s="254">
        <f>AHR8/AHR$19*100</f>
        <v>1.2209266833526647E-2</v>
      </c>
      <c r="AHT8" s="121">
        <v>1</v>
      </c>
      <c r="AHU8" s="252">
        <f>AHT8/AHT$19*100</f>
        <v>1.1571395510298543E-2</v>
      </c>
      <c r="AHV8" s="121">
        <v>1</v>
      </c>
      <c r="AHW8" s="252">
        <f>AHV8/AHV$19*100</f>
        <v>1.3008976193573565E-2</v>
      </c>
      <c r="AHX8" s="121">
        <v>0</v>
      </c>
      <c r="AHY8" s="253">
        <f>AHT8+AHV8+AHX8</f>
        <v>2</v>
      </c>
      <c r="AHZ8" s="254">
        <f>AHY8/AHY$19*100</f>
        <v>1.224814746769551E-2</v>
      </c>
      <c r="AIA8" s="121">
        <v>1</v>
      </c>
      <c r="AIB8" s="252">
        <f>AIA8/AIA$19*100</f>
        <v>1.1615750958299455E-2</v>
      </c>
      <c r="AIC8" s="121">
        <v>1</v>
      </c>
      <c r="AID8" s="252">
        <f>AIC8/AIC$19*100</f>
        <v>1.3036110024768607E-2</v>
      </c>
      <c r="AIE8" s="121">
        <v>0</v>
      </c>
      <c r="AIF8" s="253">
        <f>AIA8+AIC8+AIE8</f>
        <v>2</v>
      </c>
      <c r="AIG8" s="254">
        <f>AIF8/AIF$19*100</f>
        <v>1.2285012285012284E-2</v>
      </c>
      <c r="AIH8" s="121">
        <v>1</v>
      </c>
      <c r="AII8" s="252">
        <f>AIH8/AIH$19*100</f>
        <v>1.1640088464672332E-2</v>
      </c>
      <c r="AIJ8" s="121">
        <v>1</v>
      </c>
      <c r="AIK8" s="252">
        <f>AIJ8/AIJ$19*100</f>
        <v>1.307531380753138E-2</v>
      </c>
      <c r="AIL8" s="121">
        <v>0</v>
      </c>
      <c r="AIM8" s="253">
        <f>AIH8+AIJ8+AIL8</f>
        <v>2</v>
      </c>
      <c r="AIN8" s="254">
        <f>AIM8/AIM$19*100</f>
        <v>1.2316029312149762E-2</v>
      </c>
      <c r="AIO8" s="121">
        <v>1</v>
      </c>
      <c r="AIP8" s="252">
        <f>AIO8/AIO$19*100</f>
        <v>1.1674060238150829E-2</v>
      </c>
      <c r="AIQ8" s="121">
        <v>1</v>
      </c>
      <c r="AIR8" s="252">
        <f>AIQ8/AIQ$19*100</f>
        <v>1.3119916032537392E-2</v>
      </c>
      <c r="AIS8" s="121">
        <v>0</v>
      </c>
      <c r="AIT8" s="253">
        <f>AIO8+AIQ8+AIS8</f>
        <v>2</v>
      </c>
      <c r="AIU8" s="254">
        <f>AIT8/AIT$19*100</f>
        <v>1.2354830738818878E-2</v>
      </c>
      <c r="AIV8" s="121">
        <v>1</v>
      </c>
      <c r="AIW8" s="252">
        <f>AIV8/AIV$19*100</f>
        <v>1.1723329425556858E-2</v>
      </c>
      <c r="AIX8" s="121">
        <v>1</v>
      </c>
      <c r="AIY8" s="252">
        <f>AIX8/AIX$19*100</f>
        <v>1.3156163662675965E-2</v>
      </c>
      <c r="AIZ8" s="121">
        <v>0</v>
      </c>
      <c r="AJA8" s="253">
        <f>AIV8+AIX8+AIZ8</f>
        <v>2</v>
      </c>
      <c r="AJB8" s="254">
        <f>AJA8/AJA$19*100</f>
        <v>1.2398487384539088E-2</v>
      </c>
      <c r="AJC8" s="121">
        <v>1</v>
      </c>
      <c r="AJD8" s="252">
        <f>AJC8/AJC$19*100</f>
        <v>1.177301624676242E-2</v>
      </c>
      <c r="AJE8" s="121">
        <v>1</v>
      </c>
      <c r="AJF8" s="252">
        <f>AJE8/AJE$19*100</f>
        <v>1.3196093956188969E-2</v>
      </c>
      <c r="AJG8" s="121">
        <v>0</v>
      </c>
      <c r="AJH8" s="253">
        <f>AJC8+AJE8+AJG8</f>
        <v>2</v>
      </c>
      <c r="AJI8" s="254">
        <f>AJH8/AJH$19*100</f>
        <v>1.2444001991040319E-2</v>
      </c>
      <c r="AJJ8" s="121">
        <v>1</v>
      </c>
      <c r="AJK8" s="252">
        <f>AJJ8/AJJ$19*100</f>
        <v>1.1810558639423645E-2</v>
      </c>
      <c r="AJL8" s="121">
        <v>1</v>
      </c>
      <c r="AJM8" s="252">
        <f>AJL8/AJL$19*100</f>
        <v>1.3259082471492973E-2</v>
      </c>
      <c r="AJN8" s="121">
        <v>0</v>
      </c>
      <c r="AJO8" s="253">
        <f>AJJ8+AJL8+AJN8</f>
        <v>2</v>
      </c>
      <c r="AJP8" s="254">
        <f>AJO8/AJO$19*100</f>
        <v>1.2492972702854644E-2</v>
      </c>
      <c r="AJQ8" s="121">
        <v>1</v>
      </c>
      <c r="AJR8" s="252">
        <f>AJQ8/AJQ$19*100</f>
        <v>1.1870845204178538E-2</v>
      </c>
      <c r="AJS8" s="121">
        <v>1</v>
      </c>
      <c r="AJT8" s="252">
        <f>AJS8/AJS$19*100</f>
        <v>1.330671989354624E-2</v>
      </c>
      <c r="AJU8" s="121">
        <v>0</v>
      </c>
      <c r="AJV8" s="253">
        <f>AJQ8+AJS8+AJU8</f>
        <v>2</v>
      </c>
      <c r="AJW8" s="254">
        <f>AJV8/AJV$19*100</f>
        <v>1.2547838634795156E-2</v>
      </c>
      <c r="AJX8" s="121">
        <v>1</v>
      </c>
      <c r="AJY8" s="252">
        <f>AJX8/AJX$19*100</f>
        <v>1.1926058437686345E-2</v>
      </c>
      <c r="AJZ8" s="121">
        <v>1</v>
      </c>
      <c r="AKA8" s="252">
        <f>AJZ8/AJZ$19*100</f>
        <v>1.3352917612498332E-2</v>
      </c>
      <c r="AKB8" s="121">
        <v>0</v>
      </c>
      <c r="AKC8" s="253">
        <f>AJX8+AJZ8+AKB8</f>
        <v>2</v>
      </c>
      <c r="AKD8" s="254">
        <f>AKC8/AKC$19*100</f>
        <v>1.2599218848431397E-2</v>
      </c>
      <c r="AKE8" s="121">
        <v>1</v>
      </c>
      <c r="AKF8" s="252">
        <f>AKE8/AKE$19*100</f>
        <v>1.1961722488038277E-2</v>
      </c>
      <c r="AKG8" s="121">
        <v>1</v>
      </c>
      <c r="AKH8" s="252">
        <f>AKG8/AKG$19*100</f>
        <v>1.3412017167381975E-2</v>
      </c>
      <c r="AKI8" s="121">
        <v>0</v>
      </c>
      <c r="AKJ8" s="253">
        <f>AKE8+AKG8+AKI8</f>
        <v>2</v>
      </c>
      <c r="AKK8" s="254">
        <f>AKJ8/AKJ$19*100</f>
        <v>1.2645422357106728E-2</v>
      </c>
      <c r="AKL8" s="121">
        <v>1</v>
      </c>
      <c r="AKM8" s="252">
        <f>AKL8/AKL$19*100</f>
        <v>1.2016342225426579E-2</v>
      </c>
      <c r="AKN8" s="121">
        <v>1</v>
      </c>
      <c r="AKO8" s="252">
        <f>AKN8/AKN$19*100</f>
        <v>1.3468013468013467E-2</v>
      </c>
      <c r="AKP8" s="121">
        <v>0</v>
      </c>
      <c r="AKQ8" s="253">
        <f>AKL8+AKN8+AKP8</f>
        <v>2</v>
      </c>
      <c r="AKR8" s="254">
        <f>AKQ8/AKQ$19*100</f>
        <v>1.2700831904489744E-2</v>
      </c>
      <c r="AKS8" s="121">
        <v>1</v>
      </c>
      <c r="AKT8" s="252">
        <f>AKS8/AKS$19*100</f>
        <v>1.2084592145015106E-2</v>
      </c>
      <c r="AKU8" s="121">
        <v>1</v>
      </c>
      <c r="AKV8" s="252">
        <f>AKU8/AKU$19*100</f>
        <v>1.3509862199405566E-2</v>
      </c>
      <c r="AKW8" s="121">
        <v>0</v>
      </c>
      <c r="AKX8" s="253">
        <f>AKS8+AKU8+AKW8</f>
        <v>2</v>
      </c>
      <c r="AKY8" s="254">
        <f>AKX8/AKX$19*100</f>
        <v>1.2757542897237991E-2</v>
      </c>
      <c r="AKZ8" s="121">
        <v>1</v>
      </c>
      <c r="ALA8" s="252">
        <f>AKZ8/AKZ$19*100</f>
        <v>1.2155099064057373E-2</v>
      </c>
      <c r="ALB8" s="121">
        <v>1</v>
      </c>
      <c r="ALC8" s="252">
        <f>ALB8/ALB$19*100</f>
        <v>1.3563000135630001E-2</v>
      </c>
      <c r="ALD8" s="121">
        <v>0</v>
      </c>
      <c r="ALE8" s="253">
        <f>AKZ8+ALB8+ALD8</f>
        <v>2</v>
      </c>
      <c r="ALF8" s="254">
        <f>ALE8/ALE$19*100</f>
        <v>1.282051282051282E-2</v>
      </c>
      <c r="ALG8" s="121">
        <v>1</v>
      </c>
      <c r="ALH8" s="252">
        <f>ALG8/ALG$19*100</f>
        <v>1.221001221001221E-2</v>
      </c>
      <c r="ALI8" s="121">
        <v>1</v>
      </c>
      <c r="ALJ8" s="252">
        <f>ALI8/ALI$19*100</f>
        <v>1.36332651670075E-2</v>
      </c>
      <c r="ALK8" s="121">
        <v>0</v>
      </c>
      <c r="ALL8" s="253">
        <f>ALG8+ALI8+ALK8</f>
        <v>2</v>
      </c>
      <c r="ALM8" s="254">
        <f>ALL8/ALL$19*100</f>
        <v>1.2882447665056359E-2</v>
      </c>
      <c r="ALN8" s="121">
        <v>0</v>
      </c>
      <c r="ALO8" s="252">
        <f>ALN8/ALN$19*100</f>
        <v>0</v>
      </c>
      <c r="ALP8" s="121">
        <v>1</v>
      </c>
      <c r="ALQ8" s="252">
        <f>ALP8/ALP$19*100</f>
        <v>1.3678019422787581E-2</v>
      </c>
      <c r="ALR8" s="121">
        <v>0</v>
      </c>
      <c r="ALS8" s="253">
        <f>ALN8+ALP8+ALR8</f>
        <v>1</v>
      </c>
      <c r="ALT8" s="254">
        <f>ALS8/ALS$19*100</f>
        <v>6.4624531472146831E-3</v>
      </c>
      <c r="ALU8" s="121">
        <v>0</v>
      </c>
      <c r="ALV8" s="252">
        <f>ALU8/ALU$19*100</f>
        <v>0</v>
      </c>
      <c r="ALW8" s="121">
        <v>1</v>
      </c>
      <c r="ALX8" s="252">
        <f>ALW8/ALW$19*100</f>
        <v>1.3755158184319119E-2</v>
      </c>
      <c r="ALY8" s="121">
        <v>0</v>
      </c>
      <c r="ALZ8" s="253">
        <f>ALU8+ALW8+ALY8</f>
        <v>1</v>
      </c>
      <c r="AMA8" s="254">
        <f>ALZ8/ALZ$19*100</f>
        <v>6.4960374171755229E-3</v>
      </c>
      <c r="AMB8" s="121">
        <v>0</v>
      </c>
      <c r="AMC8" s="252">
        <f>AMB8/AMB$19*100</f>
        <v>0</v>
      </c>
      <c r="AMD8" s="121">
        <v>1</v>
      </c>
      <c r="AME8" s="252">
        <f>AMD8/AMD$19*100</f>
        <v>1.380452788514633E-2</v>
      </c>
      <c r="AMF8" s="121">
        <v>0</v>
      </c>
      <c r="AMG8" s="253">
        <f>AMB8+AMD8+AMF8</f>
        <v>1</v>
      </c>
      <c r="AMH8" s="254">
        <f>AMG8/AMG$19*100</f>
        <v>6.5261371794035107E-3</v>
      </c>
      <c r="AMI8" s="121">
        <v>0</v>
      </c>
      <c r="AMJ8" s="252">
        <f>AMI8/AMI$19*100</f>
        <v>0</v>
      </c>
      <c r="AMK8" s="121">
        <v>1</v>
      </c>
      <c r="AML8" s="252">
        <f>AMK8/AMK$19*100</f>
        <v>1.3848497438027975E-2</v>
      </c>
      <c r="AMM8" s="121">
        <v>0</v>
      </c>
      <c r="AMN8" s="253">
        <f>AMI8+AMK8+AMM8</f>
        <v>1</v>
      </c>
      <c r="AMO8" s="254">
        <f>AMN8/AMN$19*100</f>
        <v>6.5513626834381557E-3</v>
      </c>
      <c r="AMP8" s="121">
        <v>0</v>
      </c>
      <c r="AMQ8" s="252">
        <f>AMP8/AMP$19*100</f>
        <v>0</v>
      </c>
      <c r="AMR8" s="121">
        <v>1</v>
      </c>
      <c r="AMS8" s="252">
        <f>AMR8/AMR$19*100</f>
        <v>1.3915947676036738E-2</v>
      </c>
      <c r="AMT8" s="121">
        <v>0</v>
      </c>
      <c r="AMU8" s="253">
        <f>AMP8+AMR8+AMT8</f>
        <v>1</v>
      </c>
      <c r="AMV8" s="254">
        <f>AMU8/AMU$19*100</f>
        <v>6.5858798735511058E-3</v>
      </c>
      <c r="AMW8" s="121">
        <v>0</v>
      </c>
      <c r="AMX8" s="252">
        <f>AMW8/AMW$19*100</f>
        <v>0</v>
      </c>
      <c r="AMY8" s="121">
        <v>1</v>
      </c>
      <c r="AMZ8" s="252">
        <f>AMY8/AMY$19*100</f>
        <v>1.3968431345159939E-2</v>
      </c>
      <c r="ANA8" s="121">
        <v>0</v>
      </c>
      <c r="ANB8" s="253">
        <f>AMW8+AMY8+ANA8</f>
        <v>1</v>
      </c>
      <c r="ANC8" s="254">
        <f>ANB8/ANB$19*100</f>
        <v>6.6176957183508708E-3</v>
      </c>
      <c r="AND8" s="121">
        <v>0</v>
      </c>
      <c r="ANE8" s="252">
        <f>AND8/AND$19*100</f>
        <v>0</v>
      </c>
      <c r="ANF8" s="121">
        <v>1</v>
      </c>
      <c r="ANG8" s="252">
        <f>ANF8/ANF$19*100</f>
        <v>1.4013452914798207E-2</v>
      </c>
      <c r="ANH8" s="121">
        <v>0</v>
      </c>
      <c r="ANI8" s="253">
        <f>AND8+ANF8+ANH8</f>
        <v>1</v>
      </c>
      <c r="ANJ8" s="254">
        <f>ANI8/ANI$19*100</f>
        <v>6.6445182724252493E-3</v>
      </c>
      <c r="ANK8" s="121">
        <v>0</v>
      </c>
      <c r="ANL8" s="252">
        <f>ANK8/ANK$19*100</f>
        <v>0</v>
      </c>
      <c r="ANM8" s="121">
        <v>1</v>
      </c>
      <c r="ANN8" s="252">
        <f>ANM8/ANM$19*100</f>
        <v>1.4076576576576577E-2</v>
      </c>
      <c r="ANO8" s="121">
        <v>0</v>
      </c>
      <c r="ANP8" s="253">
        <f>ANK8+ANM8+ANO8</f>
        <v>1</v>
      </c>
      <c r="ANQ8" s="254">
        <f>ANP8/ANP$19*100</f>
        <v>6.6728947017216074E-3</v>
      </c>
      <c r="ANR8" s="121">
        <v>0</v>
      </c>
      <c r="ANS8" s="252">
        <f>ANR8/ANR$19*100</f>
        <v>0</v>
      </c>
      <c r="ANT8" s="121">
        <v>1</v>
      </c>
      <c r="ANU8" s="252">
        <f>ANT8/ANT$19*100</f>
        <v>1.414227124876255E-2</v>
      </c>
      <c r="ANV8" s="121">
        <v>0</v>
      </c>
      <c r="ANW8" s="253">
        <f>ANR8+ANT8+ANV8</f>
        <v>1</v>
      </c>
      <c r="ANX8" s="254">
        <f>ANW8/ANW$19*100</f>
        <v>6.7024128686327088E-3</v>
      </c>
      <c r="ANY8" s="121">
        <v>0</v>
      </c>
      <c r="ANZ8" s="252">
        <f>ANY8/ANY$19*100</f>
        <v>0</v>
      </c>
      <c r="AOA8" s="121">
        <v>1</v>
      </c>
      <c r="AOB8" s="252">
        <f>AOA8/AOA$19*100</f>
        <v>1.4200511218403862E-2</v>
      </c>
      <c r="AOC8" s="121">
        <v>0</v>
      </c>
      <c r="AOD8" s="253">
        <f>ANY8+AOA8+AOC8</f>
        <v>1</v>
      </c>
      <c r="AOE8" s="254">
        <f>AOD8/AOD$19*100</f>
        <v>6.7335532960743384E-3</v>
      </c>
      <c r="AOF8" s="121">
        <v>0</v>
      </c>
      <c r="AOG8" s="252">
        <f>AOF8/AOF$19*100</f>
        <v>0</v>
      </c>
      <c r="AOH8" s="121">
        <v>1</v>
      </c>
      <c r="AOI8" s="252">
        <f>AOH8/AOH$19*100</f>
        <v>1.4236902050113895E-2</v>
      </c>
      <c r="AOJ8" s="121">
        <v>0</v>
      </c>
      <c r="AOK8" s="253">
        <f>AOF8+AOH8+AOJ8</f>
        <v>1</v>
      </c>
      <c r="AOL8" s="254">
        <f>AOK8/AOK$19*100</f>
        <v>6.755387421468622E-3</v>
      </c>
      <c r="AOM8" s="121">
        <v>0</v>
      </c>
      <c r="AON8" s="252">
        <f>AOM8/AOM$19*100</f>
        <v>0</v>
      </c>
      <c r="AOO8" s="121">
        <v>1</v>
      </c>
      <c r="AOP8" s="252">
        <f>AOO8/AOO$19*100</f>
        <v>1.4295925661186561E-2</v>
      </c>
      <c r="AOQ8" s="121">
        <v>0</v>
      </c>
      <c r="AOR8" s="253">
        <f>AOM8+AOO8+AOQ8</f>
        <v>1</v>
      </c>
      <c r="AOS8" s="254">
        <f>AOR8/AOR$19*100</f>
        <v>6.7856415824116174E-3</v>
      </c>
      <c r="AOT8" s="121">
        <v>0</v>
      </c>
      <c r="AOU8" s="252">
        <f>AOT8/AOT$19*100</f>
        <v>0</v>
      </c>
      <c r="AOV8" s="121">
        <v>1</v>
      </c>
      <c r="AOW8" s="252">
        <f>AOV8/AOV$19*100</f>
        <v>1.4347202295552367E-2</v>
      </c>
      <c r="AOX8" s="121">
        <v>0</v>
      </c>
      <c r="AOY8" s="253">
        <f>AOT8+AOV8+AOX8</f>
        <v>1</v>
      </c>
      <c r="AOZ8" s="254">
        <f>AOY8/AOY$19*100</f>
        <v>6.8105972893822793E-3</v>
      </c>
      <c r="APA8" s="121">
        <v>0</v>
      </c>
      <c r="APB8" s="252">
        <f>APA8/APA$19*100</f>
        <v>0</v>
      </c>
      <c r="APC8" s="121">
        <v>1</v>
      </c>
      <c r="APD8" s="252">
        <f>APC8/APC$19*100</f>
        <v>1.4413375612568464E-2</v>
      </c>
      <c r="APE8" s="121">
        <v>0</v>
      </c>
      <c r="APF8" s="253">
        <f>APA8+APC8+APE8</f>
        <v>1</v>
      </c>
      <c r="APG8" s="254">
        <f>APF8/APF$19*100</f>
        <v>6.8380743982494529E-3</v>
      </c>
      <c r="APH8" s="121">
        <v>0</v>
      </c>
      <c r="API8" s="252">
        <f>APH8/APH$19*100</f>
        <v>0</v>
      </c>
      <c r="APJ8" s="121">
        <v>1</v>
      </c>
      <c r="APK8" s="252">
        <f>APJ8/APJ$19*100</f>
        <v>1.4459224985540774E-2</v>
      </c>
      <c r="APL8" s="121">
        <v>0</v>
      </c>
      <c r="APM8" s="253">
        <f>APH8+APJ8+APL8</f>
        <v>1</v>
      </c>
      <c r="APN8" s="254">
        <f>APM8/APM$19*100</f>
        <v>6.862475981334065E-3</v>
      </c>
      <c r="APO8" s="121">
        <v>0</v>
      </c>
      <c r="APP8" s="252">
        <f>APO8/APO$19*100</f>
        <v>0</v>
      </c>
      <c r="APQ8" s="121">
        <v>1</v>
      </c>
      <c r="APR8" s="252">
        <f>APQ8/APQ$19*100</f>
        <v>1.45032632342277E-2</v>
      </c>
      <c r="APS8" s="121">
        <v>0</v>
      </c>
      <c r="APT8" s="253">
        <f>APO8+APQ8+APS8</f>
        <v>1</v>
      </c>
      <c r="APU8" s="254">
        <f>APT8/APT$19*100</f>
        <v>6.8842076277020508E-3</v>
      </c>
      <c r="APV8" s="121">
        <v>0</v>
      </c>
      <c r="APW8" s="252">
        <f>APV8/APV$19*100</f>
        <v>0</v>
      </c>
      <c r="APX8" s="121">
        <v>1</v>
      </c>
      <c r="APY8" s="252">
        <f>APX8/APX$19*100</f>
        <v>1.4549687181725592E-2</v>
      </c>
      <c r="APZ8" s="121">
        <v>0</v>
      </c>
      <c r="AQA8" s="253">
        <f>APV8+APX8+APZ8</f>
        <v>1</v>
      </c>
      <c r="AQB8" s="254">
        <f>AQA8/AQA$19*100</f>
        <v>6.9070313579223655E-3</v>
      </c>
      <c r="AQC8" s="121">
        <v>0</v>
      </c>
      <c r="AQD8" s="252">
        <f>AQC8/AQC$19*100</f>
        <v>0</v>
      </c>
      <c r="AQE8" s="121">
        <v>1</v>
      </c>
      <c r="AQF8" s="252">
        <f>AQE8/AQE$19*100</f>
        <v>1.4619883040935673E-2</v>
      </c>
      <c r="AQG8" s="121">
        <v>0</v>
      </c>
      <c r="AQH8" s="253">
        <f>AQC8+AQE8+AQG8</f>
        <v>1</v>
      </c>
      <c r="AQI8" s="254">
        <f>AQH8/AQH$19*100</f>
        <v>6.9352937096886051E-3</v>
      </c>
      <c r="AQJ8" s="121">
        <v>0</v>
      </c>
      <c r="AQK8" s="252">
        <f>AQJ8/AQJ$19*100</f>
        <v>0</v>
      </c>
      <c r="AQL8" s="121">
        <v>1</v>
      </c>
      <c r="AQM8" s="252">
        <f>AQL8/AQL$19*100</f>
        <v>1.467782181124321E-2</v>
      </c>
      <c r="AQN8" s="121">
        <v>0</v>
      </c>
      <c r="AQO8" s="253">
        <f>AQJ8+AQL8+AQN8</f>
        <v>1</v>
      </c>
      <c r="AQP8" s="254">
        <f>AQO8/AQO$19*100</f>
        <v>6.9633033911287515E-3</v>
      </c>
      <c r="AQQ8" s="121">
        <v>0</v>
      </c>
      <c r="AQR8" s="252">
        <f>AQQ8/AQQ$19*100</f>
        <v>0</v>
      </c>
      <c r="AQS8" s="121">
        <v>1</v>
      </c>
      <c r="AQT8" s="252">
        <f>AQS8/AQS$19*100</f>
        <v>1.4742739200943536E-2</v>
      </c>
      <c r="AQU8" s="121">
        <v>0</v>
      </c>
      <c r="AQV8" s="253">
        <f>AQQ8+AQS8+AQU8</f>
        <v>1</v>
      </c>
      <c r="AQW8" s="254">
        <f>AQV8/AQV$19*100</f>
        <v>6.9934960486747327E-3</v>
      </c>
      <c r="AQX8" s="121">
        <v>0</v>
      </c>
      <c r="AQY8" s="252">
        <f>AQX8/AQX$19*100</f>
        <v>0</v>
      </c>
      <c r="AQZ8" s="121">
        <v>1</v>
      </c>
      <c r="ARA8" s="252">
        <f>AQZ8/AQZ$19*100</f>
        <v>1.4779781259237365E-2</v>
      </c>
      <c r="ARB8" s="121">
        <v>0</v>
      </c>
      <c r="ARC8" s="253">
        <f>AQX8+AQZ8+ARB8</f>
        <v>1</v>
      </c>
      <c r="ARD8" s="254">
        <f>ARC8/ARC$19*100</f>
        <v>7.0086907765629378E-3</v>
      </c>
      <c r="ARE8" s="121">
        <v>0</v>
      </c>
      <c r="ARF8" s="252">
        <f t="shared" ref="ARF8:ARF17" si="147">ARE8/ARE$19*100</f>
        <v>0</v>
      </c>
      <c r="ARG8" s="121">
        <v>1</v>
      </c>
      <c r="ARH8" s="252">
        <f t="shared" ref="ARH8:ARH17" si="148">ARG8/ARG$19*100</f>
        <v>1.4827995255041519E-2</v>
      </c>
      <c r="ARI8" s="121">
        <v>0</v>
      </c>
      <c r="ARJ8" s="253">
        <f t="shared" ref="ARJ8:ARJ17" si="149">ARE8+ARG8+ARI8</f>
        <v>1</v>
      </c>
      <c r="ARK8" s="254">
        <f t="shared" ref="ARK8:ARK17" si="150">ARJ8/ARJ$19*100</f>
        <v>7.0279007660411837E-3</v>
      </c>
      <c r="ARL8" s="121">
        <v>0</v>
      </c>
      <c r="ARM8" s="252">
        <f t="shared" ref="ARM8:ARM17" si="151">ARL8/ARL$19*100</f>
        <v>0</v>
      </c>
      <c r="ARN8" s="121">
        <v>1</v>
      </c>
      <c r="ARO8" s="252">
        <f t="shared" ref="ARO8:ARO17" si="152">ARN8/ARN$19*100</f>
        <v>1.4865467518953469E-2</v>
      </c>
      <c r="ARP8" s="121">
        <v>0</v>
      </c>
      <c r="ARQ8" s="253">
        <f t="shared" ref="ARQ8:ARQ17" si="153">ARL8+ARN8+ARP8</f>
        <v>1</v>
      </c>
      <c r="ARR8" s="254">
        <f t="shared" ref="ARR8:ARR17" si="154">ARQ8/ARQ$19*100</f>
        <v>7.0452303790333945E-3</v>
      </c>
      <c r="ARS8" s="121">
        <v>0</v>
      </c>
      <c r="ART8" s="252">
        <f t="shared" ref="ART8:ART17" si="155">ARS8/ARS$19*100</f>
        <v>0</v>
      </c>
      <c r="ARU8" s="121">
        <v>1</v>
      </c>
      <c r="ARV8" s="252">
        <f t="shared" ref="ARV8:ARV17" si="156">ARU8/ARU$19*100</f>
        <v>1.4894250819183795E-2</v>
      </c>
      <c r="ARW8" s="121">
        <v>0</v>
      </c>
      <c r="ARX8" s="253">
        <f t="shared" ref="ARX8:ARX17" si="157">ARS8+ARU8+ARW8</f>
        <v>1</v>
      </c>
      <c r="ARY8" s="254">
        <f t="shared" ref="ARY8:ARY17" si="158">ARX8/ARX$19*100</f>
        <v>7.0596540769502295E-3</v>
      </c>
      <c r="ARZ8" s="121">
        <v>0</v>
      </c>
      <c r="ASA8" s="252">
        <f t="shared" ref="ASA8:ASA17" si="159">ARZ8/ARZ$19*100</f>
        <v>0</v>
      </c>
      <c r="ASB8" s="121">
        <v>1</v>
      </c>
      <c r="ASC8" s="252">
        <f t="shared" ref="ASC8:ASC17" si="160">ASB8/ASB$19*100</f>
        <v>1.4934289127837515E-2</v>
      </c>
      <c r="ASD8" s="121">
        <v>0</v>
      </c>
      <c r="ASE8" s="253">
        <f t="shared" ref="ASE8:ASE17" si="161">ARZ8+ASB8+ASD8</f>
        <v>1</v>
      </c>
      <c r="ASF8" s="254">
        <f t="shared" ref="ASF8:ASF17" si="162">ASE8/ASE$19*100</f>
        <v>7.0756385763815193E-3</v>
      </c>
      <c r="ASG8" s="121">
        <v>0</v>
      </c>
      <c r="ASH8" s="252">
        <f t="shared" ref="ASH8:ASH17" si="163">ASG8/ASG$19*100</f>
        <v>0</v>
      </c>
      <c r="ASI8" s="121">
        <v>1</v>
      </c>
      <c r="ASJ8" s="252">
        <f t="shared" ref="ASJ8:ASJ17" si="164">ASI8/ASI$19*100</f>
        <v>1.4981273408239701E-2</v>
      </c>
      <c r="ASK8" s="121">
        <v>0</v>
      </c>
      <c r="ASL8" s="253">
        <f t="shared" ref="ASL8:ASL17" si="165">ASG8+ASI8+ASK8</f>
        <v>1</v>
      </c>
      <c r="ASM8" s="254">
        <f t="shared" ref="ASM8:ASM17" si="166">ASL8/ASL$19*100</f>
        <v>7.0932047098879267E-3</v>
      </c>
      <c r="ASN8" s="121">
        <v>0</v>
      </c>
      <c r="ASO8" s="252">
        <f t="shared" ref="ASO8:ASO17" si="167">ASN8/ASN$19*100</f>
        <v>0</v>
      </c>
      <c r="ASP8" s="121">
        <v>1</v>
      </c>
      <c r="ASQ8" s="252">
        <f t="shared" ref="ASQ8:ASQ17" si="168">ASP8/ASP$19*100</f>
        <v>1.5006002400960384E-2</v>
      </c>
      <c r="ASR8" s="121">
        <v>0</v>
      </c>
      <c r="ASS8" s="253">
        <f t="shared" ref="ASS8:ASS17" si="169">ASN8+ASP8+ASR8</f>
        <v>1</v>
      </c>
      <c r="AST8" s="254">
        <f t="shared" ref="AST8:AST17" si="170">ASS8/ASS$19*100</f>
        <v>7.107825716113441E-3</v>
      </c>
      <c r="ASU8" s="121">
        <v>0</v>
      </c>
      <c r="ASV8" s="252">
        <f t="shared" ref="ASV8:ASV17" si="171">ASU8/ASU$19*100</f>
        <v>0</v>
      </c>
      <c r="ASW8" s="121">
        <v>1</v>
      </c>
      <c r="ASX8" s="252">
        <f t="shared" ref="ASX8:ASX17" si="172">ASW8/ASW$19*100</f>
        <v>1.5039855617386072E-2</v>
      </c>
      <c r="ASY8" s="121">
        <v>0</v>
      </c>
      <c r="ASZ8" s="253">
        <f t="shared" ref="ASZ8:ASZ17" si="173">ASU8+ASW8+ASY8</f>
        <v>1</v>
      </c>
      <c r="ATA8" s="254">
        <f t="shared" ref="ATA8:ATA17" si="174">ASZ8/ASZ$19*100</f>
        <v>7.1260600014252115E-3</v>
      </c>
      <c r="ATB8" s="121">
        <v>0</v>
      </c>
      <c r="ATC8" s="252">
        <f t="shared" ref="ATC8:ATC17" si="175">ATB8/ATB$19*100</f>
        <v>0</v>
      </c>
      <c r="ATD8" s="121">
        <v>1</v>
      </c>
      <c r="ATE8" s="252">
        <f t="shared" ref="ATE8:ATE17" si="176">ATD8/ATD$19*100</f>
        <v>1.505797319680771E-2</v>
      </c>
      <c r="ATF8" s="121">
        <v>0</v>
      </c>
      <c r="ATG8" s="253">
        <f t="shared" ref="ATG8:ATG17" si="177">ATB8+ATD8+ATF8</f>
        <v>1</v>
      </c>
      <c r="ATH8" s="254">
        <f t="shared" ref="ATH8:ATH17" si="178">ATG8/ATG$19*100</f>
        <v>7.138268256121065E-3</v>
      </c>
      <c r="ATI8" s="121">
        <v>0</v>
      </c>
      <c r="ATJ8" s="252">
        <f t="shared" ref="ATJ8:ATJ17" si="179">ATI8/ATI$19*100</f>
        <v>0</v>
      </c>
      <c r="ATK8" s="121">
        <v>0</v>
      </c>
      <c r="ATL8" s="252">
        <f t="shared" ref="ATL8:ATL17" si="180">ATK8/ATK$19*100</f>
        <v>0</v>
      </c>
      <c r="ATM8" s="121">
        <v>0</v>
      </c>
      <c r="ATN8" s="253">
        <f t="shared" ref="ATN8:ATN17" si="181">ATI8+ATK8+ATM8</f>
        <v>0</v>
      </c>
      <c r="ATO8" s="254">
        <f t="shared" ref="ATO8:ATO17" si="182">ATN8/ATN$19*100</f>
        <v>0</v>
      </c>
      <c r="ATP8" s="121">
        <v>0</v>
      </c>
      <c r="ATQ8" s="252">
        <f t="shared" ref="ATQ8:ATQ17" si="183">ATP8/ATP$19*100</f>
        <v>0</v>
      </c>
      <c r="ATR8" s="121">
        <v>0</v>
      </c>
      <c r="ATS8" s="252">
        <f t="shared" ref="ATS8:ATS17" si="184">ATR8/ATR$19*100</f>
        <v>0</v>
      </c>
      <c r="ATT8" s="121">
        <v>0</v>
      </c>
      <c r="ATU8" s="253">
        <f t="shared" ref="ATU8:ATU17" si="185">ATP8+ATR8+ATT8</f>
        <v>0</v>
      </c>
      <c r="ATV8" s="254">
        <f t="shared" ref="ATV8:ATV17" si="186">ATU8/ATU$19*100</f>
        <v>0</v>
      </c>
      <c r="ATW8" s="121">
        <v>0</v>
      </c>
      <c r="ATX8" s="252">
        <f t="shared" ref="ATX8:ATX17" si="187">ATW8/ATW$19*100</f>
        <v>0</v>
      </c>
      <c r="ATY8" s="121">
        <v>0</v>
      </c>
      <c r="ATZ8" s="252">
        <f t="shared" ref="ATZ8:ATZ17" si="188">ATY8/ATY$19*100</f>
        <v>0</v>
      </c>
      <c r="AUA8" s="121">
        <v>0</v>
      </c>
      <c r="AUB8" s="253">
        <f t="shared" ref="AUB8:AUB17" si="189">ATW8+ATY8+AUA8</f>
        <v>0</v>
      </c>
      <c r="AUC8" s="254">
        <f t="shared" ref="AUC8:AUC17" si="190">AUB8/AUB$19*100</f>
        <v>0</v>
      </c>
      <c r="AUD8" s="121">
        <v>0</v>
      </c>
      <c r="AUE8" s="252">
        <f t="shared" ref="AUE8:AUE17" si="191">AUD8/AUD$19*100</f>
        <v>0</v>
      </c>
      <c r="AUF8" s="121">
        <v>0</v>
      </c>
      <c r="AUG8" s="252">
        <f t="shared" ref="AUG8:AUG17" si="192">AUF8/AUF$19*100</f>
        <v>0</v>
      </c>
      <c r="AUH8" s="121">
        <v>0</v>
      </c>
      <c r="AUI8" s="253">
        <f t="shared" ref="AUI8:AUI17" si="193">AUD8+AUF8+AUH8</f>
        <v>0</v>
      </c>
      <c r="AUJ8" s="254">
        <f t="shared" ref="AUJ8:AUJ17" si="194">AUI8/AUI$19*100</f>
        <v>0</v>
      </c>
      <c r="AUK8" s="121">
        <v>0</v>
      </c>
      <c r="AUL8" s="252">
        <f t="shared" ref="AUL8:AUL17" si="195">AUK8/AUK$19*100</f>
        <v>0</v>
      </c>
      <c r="AUM8" s="121">
        <v>0</v>
      </c>
      <c r="AUN8" s="252">
        <f t="shared" ref="AUN8:AUN17" si="196">AUM8/AUM$19*100</f>
        <v>0</v>
      </c>
      <c r="AUO8" s="121">
        <v>0</v>
      </c>
      <c r="AUP8" s="253">
        <f t="shared" ref="AUP8:AUP17" si="197">AUK8+AUM8+AUO8</f>
        <v>0</v>
      </c>
      <c r="AUQ8" s="254">
        <f t="shared" ref="AUQ8:AUQ17" si="198">AUP8/AUP$19*100</f>
        <v>0</v>
      </c>
      <c r="AUR8" s="121">
        <v>0</v>
      </c>
      <c r="AUS8" s="252">
        <f t="shared" ref="AUS8:AUS17" si="199">AUR8/AUR$19*100</f>
        <v>0</v>
      </c>
      <c r="AUT8" s="121">
        <v>0</v>
      </c>
      <c r="AUU8" s="252">
        <f t="shared" ref="AUU8:AUU17" si="200">AUT8/AUT$19*100</f>
        <v>0</v>
      </c>
      <c r="AUV8" s="121">
        <v>0</v>
      </c>
      <c r="AUW8" s="253">
        <f t="shared" ref="AUW8:AUW17" si="201">AUR8+AUT8+AUV8</f>
        <v>0</v>
      </c>
      <c r="AUX8" s="254">
        <f t="shared" ref="AUX8:AUX17" si="202">AUW8/AUW$19*100</f>
        <v>0</v>
      </c>
      <c r="AUY8" s="121">
        <v>0</v>
      </c>
      <c r="AUZ8" s="252">
        <f t="shared" ref="AUZ8:AUZ17" si="203">AUY8/AUY$19*100</f>
        <v>0</v>
      </c>
      <c r="AVA8" s="121">
        <v>0</v>
      </c>
      <c r="AVB8" s="252">
        <f t="shared" ref="AVB8:AVB17" si="204">AVA8/AVA$19*100</f>
        <v>0</v>
      </c>
      <c r="AVC8" s="121">
        <v>0</v>
      </c>
      <c r="AVD8" s="253">
        <f t="shared" ref="AVD8:AVD17" si="205">AUY8+AVA8+AVC8</f>
        <v>0</v>
      </c>
      <c r="AVE8" s="254">
        <f t="shared" ref="AVE8:AVE17" si="206">AVD8/AVD$19*100</f>
        <v>0</v>
      </c>
      <c r="AVF8" s="121">
        <v>0</v>
      </c>
      <c r="AVG8" s="252">
        <f t="shared" ref="AVG8:AVG17" si="207">AVF8/AVF$19*100</f>
        <v>0</v>
      </c>
      <c r="AVH8" s="121">
        <v>0</v>
      </c>
      <c r="AVI8" s="252">
        <f t="shared" ref="AVI8:AVI17" si="208">AVH8/AVH$19*100</f>
        <v>0</v>
      </c>
      <c r="AVJ8" s="121">
        <v>0</v>
      </c>
      <c r="AVK8" s="253">
        <f t="shared" ref="AVK8:AVK17" si="209">AVF8+AVH8+AVJ8</f>
        <v>0</v>
      </c>
      <c r="AVL8" s="254">
        <f t="shared" ref="AVL8:AVL17" si="210">AVK8/AVK$19*100</f>
        <v>0</v>
      </c>
      <c r="AVM8" s="121">
        <v>0</v>
      </c>
      <c r="AVN8" s="252">
        <f t="shared" ref="AVN8:AVN17" si="211">AVM8/AVM$19*100</f>
        <v>0</v>
      </c>
      <c r="AVO8" s="121">
        <v>0</v>
      </c>
      <c r="AVP8" s="252">
        <f t="shared" ref="AVP8:AVP17" si="212">AVO8/AVO$19*100</f>
        <v>0</v>
      </c>
      <c r="AVQ8" s="121">
        <v>0</v>
      </c>
      <c r="AVR8" s="253">
        <f t="shared" ref="AVR8:AVR17" si="213">AVM8+AVO8+AVQ8</f>
        <v>0</v>
      </c>
      <c r="AVS8" s="254">
        <f t="shared" ref="AVS8:AVS17" si="214">AVR8/AVR$19*100</f>
        <v>0</v>
      </c>
      <c r="AVT8" s="121">
        <v>0</v>
      </c>
      <c r="AVU8" s="252">
        <f t="shared" ref="AVU8:AVU17" si="215">AVT8/AVT$19*100</f>
        <v>0</v>
      </c>
      <c r="AVV8" s="121">
        <v>0</v>
      </c>
      <c r="AVW8" s="252">
        <f t="shared" ref="AVW8:AVW17" si="216">AVV8/AVV$19*100</f>
        <v>0</v>
      </c>
      <c r="AVX8" s="121">
        <v>0</v>
      </c>
      <c r="AVY8" s="253">
        <f t="shared" ref="AVY8:AVY17" si="217">AVT8+AVV8+AVX8</f>
        <v>0</v>
      </c>
      <c r="AVZ8" s="254">
        <f t="shared" ref="AVZ8:AVZ17" si="218">AVY8/AVY$19*100</f>
        <v>0</v>
      </c>
      <c r="AWA8" s="121">
        <v>0</v>
      </c>
      <c r="AWB8" s="252">
        <f t="shared" ref="AWB8:AWB17" si="219">AWA8/AWA$19*100</f>
        <v>0</v>
      </c>
      <c r="AWC8" s="121">
        <v>0</v>
      </c>
      <c r="AWD8" s="252">
        <f t="shared" ref="AWD8:AWD17" si="220">AWC8/AWC$19*100</f>
        <v>0</v>
      </c>
      <c r="AWE8" s="121">
        <v>0</v>
      </c>
      <c r="AWF8" s="253">
        <f t="shared" ref="AWF8:AWF17" si="221">AWA8+AWC8+AWE8</f>
        <v>0</v>
      </c>
      <c r="AWG8" s="254">
        <f t="shared" ref="AWG8:AWG17" si="222">AWF8/AWF$19*100</f>
        <v>0</v>
      </c>
      <c r="AWH8" s="121">
        <v>0</v>
      </c>
      <c r="AWI8" s="252">
        <f t="shared" ref="AWI8:AWI17" si="223">AWH8/AWH$19*100</f>
        <v>0</v>
      </c>
      <c r="AWJ8" s="121">
        <v>0</v>
      </c>
      <c r="AWK8" s="252">
        <f t="shared" ref="AWK8:AWK17" si="224">AWJ8/AWJ$19*100</f>
        <v>0</v>
      </c>
      <c r="AWL8" s="121">
        <v>0</v>
      </c>
      <c r="AWM8" s="253">
        <f t="shared" ref="AWM8:AWM17" si="225">AWH8+AWJ8+AWL8</f>
        <v>0</v>
      </c>
      <c r="AWN8" s="254">
        <f t="shared" ref="AWN8:AWN17" si="226">AWM8/AWM$19*100</f>
        <v>0</v>
      </c>
      <c r="AWO8" s="121">
        <v>0</v>
      </c>
      <c r="AWP8" s="252">
        <f t="shared" ref="AWP8:AWP17" si="227">AWO8/AWO$19*100</f>
        <v>0</v>
      </c>
      <c r="AWQ8" s="121">
        <v>0</v>
      </c>
      <c r="AWR8" s="252">
        <f t="shared" ref="AWR8:AWR17" si="228">AWQ8/AWQ$19*100</f>
        <v>0</v>
      </c>
      <c r="AWS8" s="121">
        <v>0</v>
      </c>
      <c r="AWT8" s="253">
        <f t="shared" ref="AWT8:AWT17" si="229">AWO8+AWQ8+AWS8</f>
        <v>0</v>
      </c>
      <c r="AWU8" s="254">
        <f t="shared" ref="AWU8:AWU17" si="230">AWT8/AWT$19*100</f>
        <v>0</v>
      </c>
      <c r="AWV8" s="121">
        <v>0</v>
      </c>
      <c r="AWW8" s="252">
        <f t="shared" ref="AWW8:AWW17" si="231">AWV8/AWV$19*100</f>
        <v>0</v>
      </c>
      <c r="AWX8" s="121">
        <v>0</v>
      </c>
      <c r="AWY8" s="252">
        <f t="shared" ref="AWY8:AWY17" si="232">AWX8/AWX$19*100</f>
        <v>0</v>
      </c>
      <c r="AWZ8" s="121">
        <v>0</v>
      </c>
      <c r="AXA8" s="253">
        <f t="shared" ref="AXA8:AXA17" si="233">AWV8+AWX8+AWZ8</f>
        <v>0</v>
      </c>
      <c r="AXB8" s="254">
        <f t="shared" ref="AXB8:AXB17" si="234">AXA8/AXA$19*100</f>
        <v>0</v>
      </c>
      <c r="AXC8" s="121">
        <v>0</v>
      </c>
      <c r="AXD8" s="252">
        <f t="shared" ref="AXD8:AXD17" si="235">AXC8/AXC$19*100</f>
        <v>0</v>
      </c>
      <c r="AXE8" s="121">
        <v>0</v>
      </c>
      <c r="AXF8" s="252">
        <f t="shared" ref="AXF8:AXF17" si="236">AXE8/AXE$19*100</f>
        <v>0</v>
      </c>
      <c r="AXG8" s="121">
        <v>0</v>
      </c>
      <c r="AXH8" s="253">
        <f t="shared" ref="AXH8:AXH17" si="237">AXC8+AXE8+AXG8</f>
        <v>0</v>
      </c>
      <c r="AXI8" s="254">
        <f t="shared" ref="AXI8:AXI17" si="238">AXH8/AXH$19*100</f>
        <v>0</v>
      </c>
      <c r="AXJ8" s="121">
        <v>0</v>
      </c>
      <c r="AXK8" s="252">
        <f t="shared" ref="AXK8:AXK17" si="239">AXJ8/AXJ$19*100</f>
        <v>0</v>
      </c>
      <c r="AXL8" s="121">
        <v>0</v>
      </c>
      <c r="AXM8" s="252">
        <f t="shared" ref="AXM8:AXM17" si="240">AXL8/AXL$19*100</f>
        <v>0</v>
      </c>
      <c r="AXN8" s="121">
        <v>0</v>
      </c>
      <c r="AXO8" s="253">
        <f t="shared" ref="AXO8:AXO17" si="241">AXJ8+AXL8+AXN8</f>
        <v>0</v>
      </c>
      <c r="AXP8" s="254">
        <f t="shared" ref="AXP8:AXP17" si="242">AXO8/AXO$19*100</f>
        <v>0</v>
      </c>
      <c r="AXQ8" s="121">
        <v>0</v>
      </c>
      <c r="AXR8" s="252">
        <f t="shared" ref="AXR8:AXR17" si="243">AXQ8/AXQ$19*100</f>
        <v>0</v>
      </c>
      <c r="AXS8" s="121">
        <v>0</v>
      </c>
      <c r="AXT8" s="252">
        <f t="shared" ref="AXT8:AXT17" si="244">AXS8/AXS$19*100</f>
        <v>0</v>
      </c>
      <c r="AXU8" s="121">
        <v>0</v>
      </c>
      <c r="AXV8" s="253">
        <f t="shared" ref="AXV8:AXV17" si="245">AXQ8+AXS8+AXU8</f>
        <v>0</v>
      </c>
      <c r="AXW8" s="254">
        <f t="shared" ref="AXW8:AXW17" si="246">AXV8/AXV$19*100</f>
        <v>0</v>
      </c>
      <c r="AXX8" s="121">
        <v>0</v>
      </c>
      <c r="AXY8" s="252">
        <f t="shared" ref="AXY8:AXY17" si="247">AXX8/AXX$19*100</f>
        <v>0</v>
      </c>
      <c r="AXZ8" s="121">
        <v>0</v>
      </c>
      <c r="AYA8" s="252">
        <f t="shared" ref="AYA8:AYA17" si="248">AXZ8/AXZ$19*100</f>
        <v>0</v>
      </c>
      <c r="AYB8" s="121">
        <v>0</v>
      </c>
      <c r="AYC8" s="253">
        <f t="shared" ref="AYC8:AYC17" si="249">AXX8+AXZ8+AYB8</f>
        <v>0</v>
      </c>
      <c r="AYD8" s="254">
        <f t="shared" ref="AYD8:AYD17" si="250">AYC8/AYC$19*100</f>
        <v>0</v>
      </c>
      <c r="AYE8" s="121">
        <v>0</v>
      </c>
      <c r="AYF8" s="252">
        <f t="shared" ref="AYF8:AYF17" si="251">AYE8/AYE$19*100</f>
        <v>0</v>
      </c>
      <c r="AYG8" s="121">
        <v>0</v>
      </c>
      <c r="AYH8" s="252">
        <f t="shared" ref="AYH8:AYH17" si="252">AYG8/AYG$19*100</f>
        <v>0</v>
      </c>
      <c r="AYI8" s="121">
        <v>0</v>
      </c>
      <c r="AYJ8" s="253">
        <f t="shared" ref="AYJ8:AYJ17" si="253">AYE8+AYG8+AYI8</f>
        <v>0</v>
      </c>
      <c r="AYK8" s="254">
        <f t="shared" ref="AYK8:AYK17" si="254">AYJ8/AYJ$19*100</f>
        <v>0</v>
      </c>
      <c r="AYL8" s="121">
        <v>0</v>
      </c>
      <c r="AYM8" s="252">
        <f t="shared" ref="AYM8:AYM17" si="255">AYL8/AYL$19*100</f>
        <v>0</v>
      </c>
      <c r="AYN8" s="121">
        <v>0</v>
      </c>
      <c r="AYO8" s="252">
        <f t="shared" ref="AYO8:AYO17" si="256">AYN8/AYN$19*100</f>
        <v>0</v>
      </c>
      <c r="AYP8" s="121">
        <v>0</v>
      </c>
      <c r="AYQ8" s="253">
        <f t="shared" ref="AYQ8:AYQ17" si="257">AYL8+AYN8+AYP8</f>
        <v>0</v>
      </c>
      <c r="AYR8" s="254">
        <f t="shared" ref="AYR8:AYR17" si="258">AYQ8/AYQ$19*100</f>
        <v>0</v>
      </c>
      <c r="AYS8" s="121">
        <v>0</v>
      </c>
      <c r="AYT8" s="252">
        <f t="shared" ref="AYT8:AYT17" si="259">AYS8/AYS$19*100</f>
        <v>0</v>
      </c>
      <c r="AYU8" s="121">
        <v>0</v>
      </c>
      <c r="AYV8" s="252">
        <f t="shared" ref="AYV8:AYV17" si="260">AYU8/AYU$19*100</f>
        <v>0</v>
      </c>
      <c r="AYW8" s="121">
        <v>0</v>
      </c>
      <c r="AYX8" s="253">
        <f t="shared" ref="AYX8:AYX17" si="261">AYS8+AYU8+AYW8</f>
        <v>0</v>
      </c>
      <c r="AYY8" s="254">
        <f t="shared" ref="AYY8:AYY17" si="262">AYX8/AYX$19*100</f>
        <v>0</v>
      </c>
      <c r="AYZ8" s="121">
        <v>0</v>
      </c>
      <c r="AZA8" s="252">
        <f t="shared" ref="AZA8:AZA17" si="263">AYZ8/AYZ$19*100</f>
        <v>0</v>
      </c>
      <c r="AZB8" s="121">
        <v>0</v>
      </c>
      <c r="AZC8" s="252">
        <f t="shared" ref="AZC8:AZC17" si="264">AZB8/AZB$19*100</f>
        <v>0</v>
      </c>
      <c r="AZD8" s="121">
        <v>0</v>
      </c>
      <c r="AZE8" s="253">
        <f t="shared" ref="AZE8:AZE17" si="265">AYZ8+AZB8+AZD8</f>
        <v>0</v>
      </c>
      <c r="AZF8" s="254">
        <f t="shared" ref="AZF8:AZF17" si="266">AZE8/AZE$19*100</f>
        <v>0</v>
      </c>
      <c r="AZG8" s="121">
        <v>0</v>
      </c>
      <c r="AZH8" s="252">
        <f t="shared" ref="AZH8:AZH17" si="267">AZG8/AZG$19*100</f>
        <v>0</v>
      </c>
      <c r="AZI8" s="121">
        <v>0</v>
      </c>
      <c r="AZJ8" s="252">
        <f t="shared" ref="AZJ8:AZJ17" si="268">AZI8/AZI$19*100</f>
        <v>0</v>
      </c>
      <c r="AZK8" s="121">
        <v>0</v>
      </c>
      <c r="AZL8" s="253">
        <f t="shared" ref="AZL8:AZL17" si="269">AZG8+AZI8+AZK8</f>
        <v>0</v>
      </c>
      <c r="AZM8" s="254">
        <f t="shared" ref="AZM8:AZM17" si="270">AZL8/AZL$19*100</f>
        <v>0</v>
      </c>
      <c r="AZN8" s="121">
        <v>0</v>
      </c>
      <c r="AZO8" s="252">
        <f t="shared" ref="AZO8:AZO17" si="271">AZN8/AZN$19*100</f>
        <v>0</v>
      </c>
      <c r="AZP8" s="121">
        <v>0</v>
      </c>
      <c r="AZQ8" s="252">
        <f t="shared" ref="AZQ8:AZQ17" si="272">AZP8/AZP$19*100</f>
        <v>0</v>
      </c>
      <c r="AZR8" s="121">
        <v>0</v>
      </c>
      <c r="AZS8" s="253">
        <f t="shared" ref="AZS8:AZS17" si="273">AZN8+AZP8+AZR8</f>
        <v>0</v>
      </c>
      <c r="AZT8" s="254">
        <f t="shared" ref="AZT8:AZT17" si="274">AZS8/AZS$19*100</f>
        <v>0</v>
      </c>
      <c r="AZU8" s="121">
        <v>0</v>
      </c>
      <c r="AZV8" s="252">
        <f t="shared" ref="AZV8:AZV17" si="275">AZU8/AZU$19*100</f>
        <v>0</v>
      </c>
      <c r="AZW8" s="121">
        <v>0</v>
      </c>
      <c r="AZX8" s="252">
        <f t="shared" ref="AZX8:AZX17" si="276">AZW8/AZW$19*100</f>
        <v>0</v>
      </c>
      <c r="AZY8" s="121">
        <v>0</v>
      </c>
      <c r="AZZ8" s="253">
        <f t="shared" ref="AZZ8:AZZ17" si="277">AZU8+AZW8+AZY8</f>
        <v>0</v>
      </c>
      <c r="BAA8" s="254">
        <f t="shared" ref="BAA8:BAA17" si="278">AZZ8/AZZ$19*100</f>
        <v>0</v>
      </c>
      <c r="BAB8" s="121">
        <v>0</v>
      </c>
      <c r="BAC8" s="252">
        <f t="shared" ref="BAC8:BAC17" si="279">BAB8/BAB$19*100</f>
        <v>0</v>
      </c>
      <c r="BAD8" s="121">
        <v>0</v>
      </c>
      <c r="BAE8" s="252">
        <f t="shared" ref="BAE8:BAE17" si="280">BAD8/BAD$19*100</f>
        <v>0</v>
      </c>
      <c r="BAF8" s="121">
        <v>0</v>
      </c>
      <c r="BAG8" s="253">
        <f t="shared" ref="BAG8:BAG17" si="281">BAB8+BAD8+BAF8</f>
        <v>0</v>
      </c>
      <c r="BAH8" s="254">
        <f t="shared" ref="BAH8:BAH17" si="282">BAG8/BAG$19*100</f>
        <v>0</v>
      </c>
      <c r="BAI8" s="121">
        <v>0</v>
      </c>
      <c r="BAJ8" s="252">
        <f t="shared" ref="BAJ8:BAJ17" si="283">BAI8/BAI$19*100</f>
        <v>0</v>
      </c>
      <c r="BAK8" s="121">
        <v>0</v>
      </c>
      <c r="BAL8" s="252">
        <f t="shared" ref="BAL8:BAL17" si="284">BAK8/BAK$19*100</f>
        <v>0</v>
      </c>
      <c r="BAM8" s="121">
        <v>0</v>
      </c>
      <c r="BAN8" s="253">
        <f t="shared" ref="BAN8:BAN17" si="285">BAI8+BAK8+BAM8</f>
        <v>0</v>
      </c>
      <c r="BAO8" s="254">
        <f t="shared" ref="BAO8:BAO17" si="286">BAN8/BAN$19*100</f>
        <v>0</v>
      </c>
      <c r="BAP8" s="121">
        <v>0</v>
      </c>
      <c r="BAQ8" s="252">
        <f t="shared" ref="BAQ8:BAQ17" si="287">BAP8/BAP$19*100</f>
        <v>0</v>
      </c>
      <c r="BAR8" s="121">
        <v>0</v>
      </c>
      <c r="BAS8" s="252">
        <f t="shared" ref="BAS8:BAS17" si="288">BAR8/BAR$19*100</f>
        <v>0</v>
      </c>
      <c r="BAT8" s="121">
        <v>0</v>
      </c>
      <c r="BAU8" s="253">
        <f t="shared" ref="BAU8:BAU17" si="289">BAP8+BAR8+BAT8</f>
        <v>0</v>
      </c>
      <c r="BAV8" s="254">
        <f t="shared" ref="BAV8:BAV17" si="290">BAU8/BAU$19*100</f>
        <v>0</v>
      </c>
      <c r="BAW8" s="121">
        <v>0</v>
      </c>
      <c r="BAX8" s="252">
        <f t="shared" ref="BAX8:BAX17" si="291">BAW8/BAW$19*100</f>
        <v>0</v>
      </c>
      <c r="BAY8" s="121">
        <v>0</v>
      </c>
      <c r="BAZ8" s="252">
        <f t="shared" ref="BAZ8:BAZ17" si="292">BAY8/BAY$19*100</f>
        <v>0</v>
      </c>
      <c r="BBA8" s="121">
        <v>0</v>
      </c>
      <c r="BBB8" s="253">
        <f t="shared" ref="BBB8:BBB17" si="293">BAW8+BAY8+BBA8</f>
        <v>0</v>
      </c>
      <c r="BBC8" s="254">
        <f t="shared" ref="BBC8:BBC17" si="294">BBB8/BBB$19*100</f>
        <v>0</v>
      </c>
      <c r="BBD8" s="121">
        <v>0</v>
      </c>
      <c r="BBE8" s="252">
        <f t="shared" ref="BBE8:BBE17" si="295">BBD8/BBD$19*100</f>
        <v>0</v>
      </c>
      <c r="BBF8" s="121">
        <v>0</v>
      </c>
      <c r="BBG8" s="252">
        <f t="shared" ref="BBG8:BBG17" si="296">BBF8/BBF$19*100</f>
        <v>0</v>
      </c>
      <c r="BBH8" s="121">
        <v>0</v>
      </c>
      <c r="BBI8" s="253">
        <f t="shared" ref="BBI8:BBI17" si="297">BBD8+BBF8+BBH8</f>
        <v>0</v>
      </c>
      <c r="BBJ8" s="254">
        <f t="shared" ref="BBJ8:BBJ17" si="298">BBI8/BBI$19*100</f>
        <v>0</v>
      </c>
      <c r="BBK8" s="121">
        <v>0</v>
      </c>
      <c r="BBL8" s="252">
        <f t="shared" ref="BBL8:BBL17" si="299">BBK8/BBK$19*100</f>
        <v>0</v>
      </c>
      <c r="BBM8" s="121">
        <v>0</v>
      </c>
      <c r="BBN8" s="252">
        <f t="shared" ref="BBN8:BBN17" si="300">BBM8/BBM$19*100</f>
        <v>0</v>
      </c>
      <c r="BBO8" s="121">
        <v>0</v>
      </c>
      <c r="BBP8" s="253">
        <f t="shared" ref="BBP8:BBP17" si="301">BBK8+BBM8+BBO8</f>
        <v>0</v>
      </c>
      <c r="BBQ8" s="254">
        <f t="shared" ref="BBQ8:BBQ17" si="302">BBP8/BBP$19*100</f>
        <v>0</v>
      </c>
      <c r="BBR8" s="121">
        <v>0</v>
      </c>
      <c r="BBS8" s="252">
        <f t="shared" ref="BBS8:BBS17" si="303">BBR8/BBR$19*100</f>
        <v>0</v>
      </c>
      <c r="BBT8" s="121">
        <v>0</v>
      </c>
      <c r="BBU8" s="252">
        <f t="shared" ref="BBU8:BBU17" si="304">BBT8/BBT$19*100</f>
        <v>0</v>
      </c>
      <c r="BBV8" s="121">
        <v>0</v>
      </c>
      <c r="BBW8" s="253">
        <f t="shared" ref="BBW8:BBW17" si="305">BBR8+BBT8+BBV8</f>
        <v>0</v>
      </c>
      <c r="BBX8" s="254">
        <f t="shared" ref="BBX8:BBX17" si="306">BBW8/BBW$19*100</f>
        <v>0</v>
      </c>
      <c r="BBY8" s="121">
        <v>0</v>
      </c>
      <c r="BBZ8" s="252">
        <f t="shared" ref="BBZ8:BBZ17" si="307">BBY8/BBY$19*100</f>
        <v>0</v>
      </c>
      <c r="BCA8" s="121">
        <v>0</v>
      </c>
      <c r="BCB8" s="252">
        <f t="shared" ref="BCB8:BCB17" si="308">BCA8/BCA$19*100</f>
        <v>0</v>
      </c>
      <c r="BCC8" s="121">
        <v>0</v>
      </c>
      <c r="BCD8" s="253">
        <f t="shared" ref="BCD8:BCD17" si="309">BBY8+BCA8+BCC8</f>
        <v>0</v>
      </c>
      <c r="BCE8" s="254">
        <f t="shared" ref="BCE8:BCE17" si="310">BCD8/BCD$19*100</f>
        <v>0</v>
      </c>
      <c r="BCF8" s="121">
        <v>0</v>
      </c>
      <c r="BCG8" s="252">
        <f t="shared" ref="BCG8:BCG17" si="311">BCF8/BCF$19*100</f>
        <v>0</v>
      </c>
      <c r="BCH8" s="121">
        <v>0</v>
      </c>
      <c r="BCI8" s="252">
        <f t="shared" ref="BCI8:BCI17" si="312">BCH8/BCH$19*100</f>
        <v>0</v>
      </c>
      <c r="BCJ8" s="121">
        <v>0</v>
      </c>
      <c r="BCK8" s="253">
        <f t="shared" ref="BCK8:BCK17" si="313">BCF8+BCH8+BCJ8</f>
        <v>0</v>
      </c>
      <c r="BCL8" s="254">
        <f t="shared" ref="BCL8:BCL17" si="314">BCK8/BCK$19*100</f>
        <v>0</v>
      </c>
      <c r="BCM8" s="121">
        <v>0</v>
      </c>
      <c r="BCN8" s="252">
        <f t="shared" ref="BCN8:BCN17" si="315">BCM8/BCM$19*100</f>
        <v>0</v>
      </c>
      <c r="BCO8" s="121">
        <v>0</v>
      </c>
      <c r="BCP8" s="252">
        <f t="shared" ref="BCP8:BCP17" si="316">BCO8/BCO$19*100</f>
        <v>0</v>
      </c>
      <c r="BCQ8" s="121">
        <v>0</v>
      </c>
      <c r="BCR8" s="253">
        <f t="shared" ref="BCR8:BCR17" si="317">BCM8+BCO8+BCQ8</f>
        <v>0</v>
      </c>
      <c r="BCS8" s="254">
        <f t="shared" ref="BCS8:BCS17" si="318">BCR8/BCR$19*100</f>
        <v>0</v>
      </c>
      <c r="BCT8" s="121">
        <v>0</v>
      </c>
      <c r="BCU8" s="252">
        <f t="shared" ref="BCU8:BCU17" si="319">BCT8/BCT$19*100</f>
        <v>0</v>
      </c>
      <c r="BCV8" s="121">
        <v>0</v>
      </c>
      <c r="BCW8" s="252">
        <f t="shared" ref="BCW8:BCW17" si="320">BCV8/BCV$19*100</f>
        <v>0</v>
      </c>
      <c r="BCX8" s="121">
        <v>0</v>
      </c>
      <c r="BCY8" s="253">
        <f t="shared" ref="BCY8:BCY17" si="321">BCT8+BCV8+BCX8</f>
        <v>0</v>
      </c>
      <c r="BCZ8" s="254">
        <f t="shared" ref="BCZ8:BCZ17" si="322">BCY8/BCY$19*100</f>
        <v>0</v>
      </c>
      <c r="BDA8" s="121">
        <v>0</v>
      </c>
      <c r="BDB8" s="252">
        <f t="shared" ref="BDB8:BDB17" si="323">BDA8/BDA$19*100</f>
        <v>0</v>
      </c>
      <c r="BDC8" s="121">
        <v>0</v>
      </c>
      <c r="BDD8" s="252">
        <f t="shared" ref="BDD8:BDD17" si="324">BDC8/BDC$19*100</f>
        <v>0</v>
      </c>
      <c r="BDE8" s="121">
        <v>0</v>
      </c>
      <c r="BDF8" s="253">
        <f t="shared" ref="BDF8:BDF17" si="325">BDA8+BDC8+BDE8</f>
        <v>0</v>
      </c>
      <c r="BDG8" s="254">
        <f t="shared" ref="BDG8:BDG17" si="326">BDF8/BDF$19*100</f>
        <v>0</v>
      </c>
      <c r="BDH8" s="121">
        <v>0</v>
      </c>
      <c r="BDI8" s="252">
        <f t="shared" ref="BDI8:BDI17" si="327">BDH8/BDH$19*100</f>
        <v>0</v>
      </c>
      <c r="BDJ8" s="121">
        <v>0</v>
      </c>
      <c r="BDK8" s="252">
        <f t="shared" ref="BDK8:BDK17" si="328">BDJ8/BDJ$19*100</f>
        <v>0</v>
      </c>
      <c r="BDL8" s="121">
        <v>0</v>
      </c>
      <c r="BDM8" s="253">
        <f t="shared" ref="BDM8:BDM17" si="329">BDH8+BDJ8+BDL8</f>
        <v>0</v>
      </c>
      <c r="BDN8" s="254">
        <f t="shared" ref="BDN8:BDN17" si="330">BDM8/BDM$19*100</f>
        <v>0</v>
      </c>
      <c r="BDO8" s="121">
        <v>0</v>
      </c>
      <c r="BDP8" s="252">
        <f t="shared" ref="BDP8:BDP17" si="331">BDO8/BDO$19*100</f>
        <v>0</v>
      </c>
      <c r="BDQ8" s="121">
        <v>0</v>
      </c>
      <c r="BDR8" s="252">
        <f t="shared" ref="BDR8:BDR17" si="332">BDQ8/BDQ$19*100</f>
        <v>0</v>
      </c>
      <c r="BDS8" s="121">
        <v>0</v>
      </c>
      <c r="BDT8" s="253">
        <f t="shared" ref="BDT8:BDT17" si="333">BDO8+BDQ8+BDS8</f>
        <v>0</v>
      </c>
      <c r="BDU8" s="254">
        <f t="shared" ref="BDU8:BDU17" si="334">BDT8/BDT$19*100</f>
        <v>0</v>
      </c>
      <c r="BDV8" s="121">
        <v>0</v>
      </c>
      <c r="BDW8" s="252">
        <f t="shared" ref="BDW8:BDW17" si="335">BDV8/BDV$19*100</f>
        <v>0</v>
      </c>
      <c r="BDX8" s="121">
        <v>0</v>
      </c>
      <c r="BDY8" s="252">
        <f t="shared" ref="BDY8:BDY17" si="336">BDX8/BDX$19*100</f>
        <v>0</v>
      </c>
      <c r="BDZ8" s="121">
        <v>0</v>
      </c>
      <c r="BEA8" s="253">
        <f t="shared" ref="BEA8:BEA17" si="337">BDV8+BDX8+BDZ8</f>
        <v>0</v>
      </c>
      <c r="BEB8" s="254">
        <f t="shared" ref="BEB8:BEB17" si="338">BEA8/BEA$19*100</f>
        <v>0</v>
      </c>
      <c r="BEC8" s="121">
        <v>0</v>
      </c>
      <c r="BED8" s="252">
        <f t="shared" ref="BED8:BED17" si="339">BEC8/BEC$19*100</f>
        <v>0</v>
      </c>
      <c r="BEE8" s="121">
        <v>0</v>
      </c>
      <c r="BEF8" s="252">
        <f t="shared" ref="BEF8:BEF17" si="340">BEE8/BEE$19*100</f>
        <v>0</v>
      </c>
      <c r="BEG8" s="121">
        <v>0</v>
      </c>
      <c r="BEH8" s="253">
        <f t="shared" ref="BEH8:BEH17" si="341">BEC8+BEE8+BEG8</f>
        <v>0</v>
      </c>
      <c r="BEI8" s="254">
        <f t="shared" ref="BEI8:BEI17" si="342">BEH8/BEH$19*100</f>
        <v>0</v>
      </c>
      <c r="BEJ8" s="121">
        <v>0</v>
      </c>
      <c r="BEK8" s="252">
        <f t="shared" ref="BEK8:BEK17" si="343">BEJ8/BEJ$19*100</f>
        <v>0</v>
      </c>
      <c r="BEL8" s="121">
        <v>0</v>
      </c>
      <c r="BEM8" s="252">
        <f t="shared" ref="BEM8:BEM17" si="344">BEL8/BEL$19*100</f>
        <v>0</v>
      </c>
      <c r="BEN8" s="121">
        <v>0</v>
      </c>
      <c r="BEO8" s="253">
        <f t="shared" ref="BEO8:BEO17" si="345">BEJ8+BEL8+BEN8</f>
        <v>0</v>
      </c>
      <c r="BEP8" s="254">
        <f t="shared" ref="BEP8:BEP17" si="346">BEO8/BEO$19*100</f>
        <v>0</v>
      </c>
      <c r="BEQ8" s="121">
        <v>0</v>
      </c>
      <c r="BER8" s="252">
        <f t="shared" ref="BER8:BER17" si="347">BEQ8/BEQ$19*100</f>
        <v>0</v>
      </c>
      <c r="BES8" s="121">
        <v>0</v>
      </c>
      <c r="BET8" s="252">
        <f t="shared" ref="BET8:BET17" si="348">BES8/BES$19*100</f>
        <v>0</v>
      </c>
      <c r="BEU8" s="121">
        <v>0</v>
      </c>
      <c r="BEV8" s="253">
        <f t="shared" ref="BEV8:BEV17" si="349">BEQ8+BES8+BEU8</f>
        <v>0</v>
      </c>
      <c r="BEW8" s="254">
        <f t="shared" ref="BEW8:BEW17" si="350">BEV8/BEV$19*100</f>
        <v>0</v>
      </c>
      <c r="BEX8" s="121">
        <v>0</v>
      </c>
      <c r="BEY8" s="252">
        <f t="shared" ref="BEY8:BEY17" si="351">BEX8/BEX$19*100</f>
        <v>0</v>
      </c>
      <c r="BEZ8" s="121">
        <v>0</v>
      </c>
      <c r="BFA8" s="252">
        <f t="shared" ref="BFA8:BFA17" si="352">BEZ8/BEZ$19*100</f>
        <v>0</v>
      </c>
      <c r="BFB8" s="121">
        <v>0</v>
      </c>
      <c r="BFC8" s="253">
        <f t="shared" ref="BFC8:BFC17" si="353">BEX8+BEZ8+BFB8</f>
        <v>0</v>
      </c>
      <c r="BFD8" s="254">
        <f t="shared" ref="BFD8:BFD17" si="354">BFC8/BFC$19*100</f>
        <v>0</v>
      </c>
      <c r="BFE8" s="121">
        <v>0</v>
      </c>
      <c r="BFF8" s="252">
        <f t="shared" ref="BFF8:BFF17" si="355">BFE8/BFE$19*100</f>
        <v>0</v>
      </c>
      <c r="BFG8" s="121">
        <v>0</v>
      </c>
      <c r="BFH8" s="252">
        <f t="shared" ref="BFH8:BFH17" si="356">BFG8/BFG$19*100</f>
        <v>0</v>
      </c>
      <c r="BFI8" s="121">
        <v>0</v>
      </c>
      <c r="BFJ8" s="253">
        <f t="shared" ref="BFJ8:BFJ17" si="357">BFE8+BFG8+BFI8</f>
        <v>0</v>
      </c>
      <c r="BFK8" s="254">
        <f t="shared" ref="BFK8:BFK17" si="358">BFJ8/BFJ$19*100</f>
        <v>0</v>
      </c>
      <c r="BFL8" s="121">
        <v>0</v>
      </c>
      <c r="BFM8" s="252">
        <f t="shared" ref="BFM8:BFM17" si="359">BFL8/BFL$19*100</f>
        <v>0</v>
      </c>
      <c r="BFN8" s="121">
        <v>0</v>
      </c>
      <c r="BFO8" s="252">
        <f t="shared" ref="BFO8:BFO17" si="360">BFN8/BFN$19*100</f>
        <v>0</v>
      </c>
      <c r="BFP8" s="121">
        <v>0</v>
      </c>
      <c r="BFQ8" s="253">
        <f t="shared" ref="BFQ8:BFQ17" si="361">BFL8+BFN8+BFP8</f>
        <v>0</v>
      </c>
      <c r="BFR8" s="254">
        <f t="shared" ref="BFR8:BFR17" si="362">BFQ8/BFQ$19*100</f>
        <v>0</v>
      </c>
      <c r="BFS8" s="121">
        <v>0</v>
      </c>
      <c r="BFT8" s="252">
        <f t="shared" ref="BFT8:BFT17" si="363">BFS8/BFS$19*100</f>
        <v>0</v>
      </c>
      <c r="BFU8" s="121">
        <v>0</v>
      </c>
      <c r="BFV8" s="252">
        <f t="shared" ref="BFV8:BFV17" si="364">BFU8/BFU$19*100</f>
        <v>0</v>
      </c>
      <c r="BFW8" s="121">
        <v>0</v>
      </c>
      <c r="BFX8" s="253">
        <f t="shared" ref="BFX8:BFX17" si="365">BFS8+BFU8+BFW8</f>
        <v>0</v>
      </c>
      <c r="BFY8" s="254">
        <f t="shared" ref="BFY8:BFY17" si="366">BFX8/BFX$19*100</f>
        <v>0</v>
      </c>
      <c r="BFZ8" s="121">
        <v>0</v>
      </c>
      <c r="BGA8" s="252">
        <f t="shared" ref="BGA8:BGA17" si="367">BFZ8/BFZ$19*100</f>
        <v>0</v>
      </c>
      <c r="BGB8" s="121">
        <v>0</v>
      </c>
      <c r="BGC8" s="252">
        <f t="shared" ref="BGC8:BGC17" si="368">BGB8/BGB$19*100</f>
        <v>0</v>
      </c>
      <c r="BGD8" s="121">
        <v>0</v>
      </c>
      <c r="BGE8" s="253">
        <f t="shared" ref="BGE8:BGE17" si="369">BFZ8+BGB8+BGD8</f>
        <v>0</v>
      </c>
      <c r="BGF8" s="254">
        <f t="shared" ref="BGF8:BGF17" si="370">BGE8/BGE$19*100</f>
        <v>0</v>
      </c>
      <c r="BGG8" s="121">
        <v>0</v>
      </c>
      <c r="BGH8" s="252">
        <f t="shared" ref="BGH8:BGH17" si="371">BGG8/BGG$19*100</f>
        <v>0</v>
      </c>
      <c r="BGI8" s="121">
        <v>0</v>
      </c>
      <c r="BGJ8" s="252">
        <f t="shared" ref="BGJ8:BGJ17" si="372">BGI8/BGI$19*100</f>
        <v>0</v>
      </c>
      <c r="BGK8" s="121">
        <v>0</v>
      </c>
      <c r="BGL8" s="253">
        <f t="shared" ref="BGL8:BGL17" si="373">BGG8+BGI8+BGK8</f>
        <v>0</v>
      </c>
      <c r="BGM8" s="254">
        <f t="shared" ref="BGM8:BGM17" si="374">BGL8/BGL$19*100</f>
        <v>0</v>
      </c>
      <c r="BGN8" s="121">
        <v>0</v>
      </c>
      <c r="BGO8" s="252">
        <f t="shared" ref="BGO8:BGO17" si="375">BGN8/BGN$19*100</f>
        <v>0</v>
      </c>
      <c r="BGP8" s="121">
        <v>0</v>
      </c>
      <c r="BGQ8" s="252">
        <f t="shared" ref="BGQ8:BGQ17" si="376">BGP8/BGP$19*100</f>
        <v>0</v>
      </c>
      <c r="BGR8" s="121">
        <v>0</v>
      </c>
      <c r="BGS8" s="253">
        <f t="shared" ref="BGS8:BGS17" si="377">BGN8+BGP8+BGR8</f>
        <v>0</v>
      </c>
      <c r="BGT8" s="254">
        <f t="shared" ref="BGT8:BGT17" si="378">BGS8/BGS$19*100</f>
        <v>0</v>
      </c>
      <c r="BGU8" s="121">
        <v>0</v>
      </c>
      <c r="BGV8" s="252">
        <f t="shared" ref="BGV8:BGV17" si="379">BGU8/BGU$19*100</f>
        <v>0</v>
      </c>
      <c r="BGW8" s="121">
        <v>0</v>
      </c>
      <c r="BGX8" s="252">
        <f t="shared" ref="BGX8:BGX17" si="380">BGW8/BGW$19*100</f>
        <v>0</v>
      </c>
      <c r="BGY8" s="121">
        <v>0</v>
      </c>
      <c r="BGZ8" s="253">
        <f t="shared" ref="BGZ8:BGZ17" si="381">BGU8+BGW8+BGY8</f>
        <v>0</v>
      </c>
      <c r="BHA8" s="254">
        <f t="shared" ref="BHA8:BHA17" si="382">BGZ8/BGZ$19*100</f>
        <v>0</v>
      </c>
      <c r="BHB8" s="121">
        <v>0</v>
      </c>
      <c r="BHC8" s="252">
        <f t="shared" ref="BHC8:BHC17" si="383">BHB8/BHB$19*100</f>
        <v>0</v>
      </c>
      <c r="BHD8" s="121">
        <v>0</v>
      </c>
      <c r="BHE8" s="252">
        <f t="shared" ref="BHE8:BHE17" si="384">BHD8/BHD$19*100</f>
        <v>0</v>
      </c>
      <c r="BHF8" s="121">
        <v>0</v>
      </c>
      <c r="BHG8" s="253">
        <f t="shared" ref="BHG8:BHG17" si="385">BHB8+BHD8+BHF8</f>
        <v>0</v>
      </c>
      <c r="BHH8" s="254">
        <f t="shared" ref="BHH8:BHH17" si="386">BHG8/BHG$19*100</f>
        <v>0</v>
      </c>
      <c r="BHI8" s="121">
        <v>0</v>
      </c>
      <c r="BHJ8" s="252">
        <f t="shared" ref="BHJ8:BHJ17" si="387">BHI8/BHI$19*100</f>
        <v>0</v>
      </c>
      <c r="BHK8" s="121">
        <v>0</v>
      </c>
      <c r="BHL8" s="252">
        <f t="shared" ref="BHL8:BHL17" si="388">BHK8/BHK$19*100</f>
        <v>0</v>
      </c>
      <c r="BHM8" s="121">
        <v>0</v>
      </c>
      <c r="BHN8" s="253">
        <f t="shared" ref="BHN8:BHN17" si="389">BHI8+BHK8+BHM8</f>
        <v>0</v>
      </c>
      <c r="BHO8" s="254">
        <f t="shared" ref="BHO8:BHO17" si="390">BHN8/BHN$19*100</f>
        <v>0</v>
      </c>
      <c r="BHP8" s="121">
        <v>0</v>
      </c>
      <c r="BHQ8" s="252">
        <f t="shared" ref="BHQ8:BHQ17" si="391">BHP8/BHP$19*100</f>
        <v>0</v>
      </c>
      <c r="BHR8" s="121">
        <v>0</v>
      </c>
      <c r="BHS8" s="252">
        <f t="shared" ref="BHS8:BHS17" si="392">BHR8/BHR$19*100</f>
        <v>0</v>
      </c>
      <c r="BHT8" s="121">
        <v>0</v>
      </c>
      <c r="BHU8" s="253">
        <f t="shared" ref="BHU8:BHU17" si="393">BHP8+BHR8+BHT8</f>
        <v>0</v>
      </c>
      <c r="BHV8" s="254">
        <f t="shared" ref="BHV8:BHV17" si="394">BHU8/BHU$19*100</f>
        <v>0</v>
      </c>
      <c r="BHW8" s="121">
        <v>0</v>
      </c>
      <c r="BHX8" s="252">
        <f t="shared" ref="BHX8:BHX17" si="395">BHW8/BHW$19*100</f>
        <v>0</v>
      </c>
      <c r="BHY8" s="121">
        <v>0</v>
      </c>
      <c r="BHZ8" s="252">
        <f t="shared" ref="BHZ8:BHZ17" si="396">BHY8/BHY$19*100</f>
        <v>0</v>
      </c>
      <c r="BIA8" s="121">
        <v>0</v>
      </c>
      <c r="BIB8" s="253">
        <f t="shared" ref="BIB8:BIB17" si="397">BHW8+BHY8+BIA8</f>
        <v>0</v>
      </c>
      <c r="BIC8" s="254">
        <f t="shared" ref="BIC8:BIC17" si="398">BIB8/BIB$19*100</f>
        <v>0</v>
      </c>
      <c r="BID8" s="121">
        <v>0</v>
      </c>
      <c r="BIE8" s="252">
        <f t="shared" ref="BIE8:BIE17" si="399">BID8/BID$19*100</f>
        <v>0</v>
      </c>
      <c r="BIF8" s="121">
        <v>0</v>
      </c>
      <c r="BIG8" s="252">
        <f t="shared" ref="BIG8:BIG17" si="400">BIF8/BIF$19*100</f>
        <v>0</v>
      </c>
      <c r="BIH8" s="121">
        <v>0</v>
      </c>
      <c r="BII8" s="253">
        <f t="shared" ref="BII8:BII17" si="401">BID8+BIF8+BIH8</f>
        <v>0</v>
      </c>
      <c r="BIJ8" s="254">
        <f t="shared" ref="BIJ8:BIJ17" si="402">BII8/BII$19*100</f>
        <v>0</v>
      </c>
      <c r="BIK8" s="121">
        <v>0</v>
      </c>
      <c r="BIL8" s="252">
        <f t="shared" ref="BIL8:BIL17" si="403">BIK8/BIK$19*100</f>
        <v>0</v>
      </c>
      <c r="BIM8" s="121">
        <v>0</v>
      </c>
      <c r="BIN8" s="252">
        <f t="shared" ref="BIN8:BIN17" si="404">BIM8/BIM$19*100</f>
        <v>0</v>
      </c>
      <c r="BIO8" s="121">
        <v>0</v>
      </c>
      <c r="BIP8" s="253">
        <f t="shared" ref="BIP8:BIP17" si="405">BIK8+BIM8+BIO8</f>
        <v>0</v>
      </c>
      <c r="BIQ8" s="254">
        <f t="shared" ref="BIQ8:BIQ17" si="406">BIP8/BIP$19*100</f>
        <v>0</v>
      </c>
      <c r="BIR8" s="121">
        <v>0</v>
      </c>
      <c r="BIS8" s="252">
        <f t="shared" ref="BIS8:BIS17" si="407">BIR8/BIR$19*100</f>
        <v>0</v>
      </c>
      <c r="BIT8" s="121">
        <v>0</v>
      </c>
      <c r="BIU8" s="252">
        <f t="shared" ref="BIU8:BIU17" si="408">BIT8/BIT$19*100</f>
        <v>0</v>
      </c>
      <c r="BIV8" s="121">
        <v>0</v>
      </c>
      <c r="BIW8" s="253">
        <f t="shared" ref="BIW8:BIW17" si="409">BIR8+BIT8+BIV8</f>
        <v>0</v>
      </c>
      <c r="BIX8" s="254">
        <f t="shared" ref="BIX8:BIX17" si="410">BIW8/BIW$19*100</f>
        <v>0</v>
      </c>
      <c r="BIY8" s="121">
        <v>0</v>
      </c>
      <c r="BIZ8" s="252">
        <f t="shared" ref="BIZ8:BIZ17" si="411">BIY8/BIY$19*100</f>
        <v>0</v>
      </c>
      <c r="BJA8" s="121">
        <v>0</v>
      </c>
      <c r="BJB8" s="252">
        <f t="shared" ref="BJB8:BJB17" si="412">BJA8/BJA$19*100</f>
        <v>0</v>
      </c>
      <c r="BJC8" s="121">
        <v>0</v>
      </c>
      <c r="BJD8" s="253">
        <f t="shared" ref="BJD8:BJD17" si="413">BIY8+BJA8+BJC8</f>
        <v>0</v>
      </c>
      <c r="BJE8" s="254">
        <f t="shared" ref="BJE8:BJE17" si="414">BJD8/BJD$19*100</f>
        <v>0</v>
      </c>
      <c r="BJF8" s="121">
        <v>0</v>
      </c>
      <c r="BJG8" s="252">
        <f t="shared" ref="BJG8:BJG17" si="415">BJF8/BJF$19*100</f>
        <v>0</v>
      </c>
      <c r="BJH8" s="121">
        <v>0</v>
      </c>
      <c r="BJI8" s="252">
        <f t="shared" ref="BJI8:BJI17" si="416">BJH8/BJH$19*100</f>
        <v>0</v>
      </c>
      <c r="BJJ8" s="121">
        <v>0</v>
      </c>
      <c r="BJK8" s="253">
        <f t="shared" ref="BJK8:BJK17" si="417">BJF8+BJH8+BJJ8</f>
        <v>0</v>
      </c>
      <c r="BJL8" s="254">
        <f t="shared" ref="BJL8:BJL17" si="418">BJK8/BJK$19*100</f>
        <v>0</v>
      </c>
      <c r="BJM8" s="121">
        <v>0</v>
      </c>
      <c r="BJN8" s="252">
        <f t="shared" ref="BJN8:BJN17" si="419">BJM8/BJM$19*100</f>
        <v>0</v>
      </c>
      <c r="BJO8" s="121">
        <v>0</v>
      </c>
      <c r="BJP8" s="252">
        <f t="shared" ref="BJP8:BJP17" si="420">BJO8/BJO$19*100</f>
        <v>0</v>
      </c>
      <c r="BJQ8" s="121">
        <v>0</v>
      </c>
      <c r="BJR8" s="253">
        <f t="shared" ref="BJR8:BJR17" si="421">BJM8+BJO8+BJQ8</f>
        <v>0</v>
      </c>
      <c r="BJS8" s="254">
        <f t="shared" ref="BJS8:BJS17" si="422">BJR8/BJR$19*100</f>
        <v>0</v>
      </c>
      <c r="BJT8" s="121">
        <v>0</v>
      </c>
      <c r="BJU8" s="252">
        <f t="shared" ref="BJU8:BJU17" si="423">BJT8/BJT$19*100</f>
        <v>0</v>
      </c>
      <c r="BJV8" s="121">
        <v>0</v>
      </c>
      <c r="BJW8" s="252">
        <f t="shared" ref="BJW8:BJW17" si="424">BJV8/BJV$19*100</f>
        <v>0</v>
      </c>
      <c r="BJX8" s="121">
        <v>0</v>
      </c>
      <c r="BJY8" s="253">
        <f t="shared" ref="BJY8:BJY17" si="425">BJT8+BJV8+BJX8</f>
        <v>0</v>
      </c>
      <c r="BJZ8" s="254">
        <f t="shared" ref="BJZ8:BJZ17" si="426">BJY8/BJY$19*100</f>
        <v>0</v>
      </c>
      <c r="BKA8" s="121">
        <v>0</v>
      </c>
      <c r="BKB8" s="252">
        <f t="shared" ref="BKB8:BKB17" si="427">BKA8/BKA$19*100</f>
        <v>0</v>
      </c>
      <c r="BKC8" s="121">
        <v>0</v>
      </c>
      <c r="BKD8" s="252">
        <f t="shared" ref="BKD8:BKD17" si="428">BKC8/BKC$19*100</f>
        <v>0</v>
      </c>
      <c r="BKE8" s="121">
        <v>0</v>
      </c>
      <c r="BKF8" s="253">
        <f t="shared" ref="BKF8:BKF17" si="429">BKA8+BKC8+BKE8</f>
        <v>0</v>
      </c>
      <c r="BKG8" s="254">
        <f t="shared" ref="BKG8:BKG17" si="430">BKF8/BKF$19*100</f>
        <v>0</v>
      </c>
      <c r="BKH8" s="121">
        <v>0</v>
      </c>
      <c r="BKI8" s="252">
        <f t="shared" ref="BKI8:BKI17" si="431">BKH8/BKH$19*100</f>
        <v>0</v>
      </c>
      <c r="BKJ8" s="121">
        <v>0</v>
      </c>
      <c r="BKK8" s="252">
        <f t="shared" ref="BKK8:BKK17" si="432">BKJ8/BKJ$19*100</f>
        <v>0</v>
      </c>
      <c r="BKL8" s="121">
        <v>0</v>
      </c>
      <c r="BKM8" s="253">
        <f t="shared" ref="BKM8:BKM17" si="433">BKH8+BKJ8+BKL8</f>
        <v>0</v>
      </c>
      <c r="BKN8" s="254">
        <f t="shared" ref="BKN8:BKN17" si="434">BKM8/BKM$19*100</f>
        <v>0</v>
      </c>
      <c r="BKO8" s="121">
        <v>0</v>
      </c>
      <c r="BKP8" s="252">
        <f t="shared" ref="BKP8:BKP17" si="435">BKO8/BKO$19*100</f>
        <v>0</v>
      </c>
      <c r="BKQ8" s="121">
        <v>0</v>
      </c>
      <c r="BKR8" s="252">
        <f t="shared" ref="BKR8:BKR17" si="436">BKQ8/BKQ$19*100</f>
        <v>0</v>
      </c>
      <c r="BKS8" s="121">
        <v>0</v>
      </c>
      <c r="BKT8" s="253">
        <f t="shared" ref="BKT8:BKT17" si="437">BKO8+BKQ8+BKS8</f>
        <v>0</v>
      </c>
      <c r="BKU8" s="254">
        <f t="shared" ref="BKU8:BKU17" si="438">BKT8/BKT$19*100</f>
        <v>0</v>
      </c>
      <c r="BKV8" s="121">
        <v>0</v>
      </c>
      <c r="BKW8" s="252">
        <f t="shared" ref="BKW8:BKW17" si="439">BKV8/BKV$19*100</f>
        <v>0</v>
      </c>
      <c r="BKX8" s="121">
        <v>0</v>
      </c>
      <c r="BKY8" s="252">
        <f t="shared" ref="BKY8:BKY17" si="440">BKX8/BKX$19*100</f>
        <v>0</v>
      </c>
      <c r="BKZ8" s="121">
        <v>0</v>
      </c>
      <c r="BLA8" s="253">
        <f t="shared" ref="BLA8:BLA17" si="441">BKV8+BKX8+BKZ8</f>
        <v>0</v>
      </c>
      <c r="BLB8" s="254">
        <f t="shared" ref="BLB8:BLB17" si="442">BLA8/BLA$19*100</f>
        <v>0</v>
      </c>
      <c r="BLC8" s="121">
        <v>0</v>
      </c>
      <c r="BLD8" s="252">
        <f t="shared" ref="BLD8:BLD17" si="443">BLC8/BLC$19*100</f>
        <v>0</v>
      </c>
      <c r="BLE8" s="121">
        <v>0</v>
      </c>
      <c r="BLF8" s="252">
        <f t="shared" ref="BLF8:BLF17" si="444">BLE8/BLE$19*100</f>
        <v>0</v>
      </c>
      <c r="BLG8" s="121">
        <v>0</v>
      </c>
      <c r="BLH8" s="253">
        <f t="shared" ref="BLH8:BLH17" si="445">BLC8+BLE8+BLG8</f>
        <v>0</v>
      </c>
      <c r="BLI8" s="254">
        <f t="shared" ref="BLI8:BLI17" si="446">BLH8/BLH$19*100</f>
        <v>0</v>
      </c>
      <c r="BLJ8" s="121">
        <v>0</v>
      </c>
      <c r="BLK8" s="252">
        <f t="shared" ref="BLK8:BLK17" si="447">BLJ8/BLJ$19*100</f>
        <v>0</v>
      </c>
      <c r="BLL8" s="121">
        <v>0</v>
      </c>
      <c r="BLM8" s="252">
        <f t="shared" ref="BLM8:BLM17" si="448">BLL8/BLL$19*100</f>
        <v>0</v>
      </c>
      <c r="BLN8" s="121">
        <v>0</v>
      </c>
      <c r="BLO8" s="253">
        <f t="shared" ref="BLO8:BLO17" si="449">BLJ8+BLL8+BLN8</f>
        <v>0</v>
      </c>
      <c r="BLP8" s="254">
        <f t="shared" ref="BLP8:BLP17" si="450">BLO8/BLO$19*100</f>
        <v>0</v>
      </c>
      <c r="BLQ8" s="121">
        <v>0</v>
      </c>
      <c r="BLR8" s="252">
        <f t="shared" ref="BLR8:BLR17" si="451">BLQ8/BLQ$19*100</f>
        <v>0</v>
      </c>
      <c r="BLS8" s="121">
        <v>0</v>
      </c>
      <c r="BLT8" s="252">
        <f t="shared" ref="BLT8:BLT17" si="452">BLS8/BLS$19*100</f>
        <v>0</v>
      </c>
      <c r="BLU8" s="121">
        <v>0</v>
      </c>
      <c r="BLV8" s="253">
        <f t="shared" ref="BLV8:BLV17" si="453">BLQ8+BLS8+BLU8</f>
        <v>0</v>
      </c>
      <c r="BLW8" s="254">
        <f t="shared" ref="BLW8:BLW17" si="454">BLV8/BLV$19*100</f>
        <v>0</v>
      </c>
      <c r="BLX8" s="121">
        <v>0</v>
      </c>
      <c r="BLY8" s="252">
        <f t="shared" ref="BLY8:BLY17" si="455">BLX8/BLX$19*100</f>
        <v>0</v>
      </c>
      <c r="BLZ8" s="121">
        <v>0</v>
      </c>
      <c r="BMA8" s="252">
        <f t="shared" ref="BMA8:BMA17" si="456">BLZ8/BLZ$19*100</f>
        <v>0</v>
      </c>
      <c r="BMB8" s="121">
        <v>0</v>
      </c>
      <c r="BMC8" s="253">
        <f t="shared" ref="BMC8:BMC17" si="457">BLX8+BLZ8+BMB8</f>
        <v>0</v>
      </c>
      <c r="BMD8" s="254">
        <f t="shared" ref="BMD8:BMD17" si="458">BMC8/BMC$19*100</f>
        <v>0</v>
      </c>
      <c r="BME8" s="121">
        <v>0</v>
      </c>
      <c r="BMF8" s="252">
        <f t="shared" ref="BMF8:BMF17" si="459">BME8/BME$19*100</f>
        <v>0</v>
      </c>
      <c r="BMG8" s="121">
        <v>0</v>
      </c>
      <c r="BMH8" s="252">
        <f t="shared" ref="BMH8:BMH17" si="460">BMG8/BMG$19*100</f>
        <v>0</v>
      </c>
      <c r="BMI8" s="121">
        <v>0</v>
      </c>
      <c r="BMJ8" s="253">
        <f t="shared" ref="BMJ8:BMJ17" si="461">BME8+BMG8+BMI8</f>
        <v>0</v>
      </c>
      <c r="BMK8" s="254">
        <f t="shared" ref="BMK8:BMK17" si="462">BMJ8/BMJ$19*100</f>
        <v>0</v>
      </c>
      <c r="BML8" s="121">
        <v>0</v>
      </c>
      <c r="BMM8" s="252">
        <f t="shared" ref="BMM8:BMM17" si="463">BML8/BML$19*100</f>
        <v>0</v>
      </c>
      <c r="BMN8" s="121">
        <v>0</v>
      </c>
      <c r="BMO8" s="252">
        <f t="shared" ref="BMO8:BMO17" si="464">BMN8/BMN$19*100</f>
        <v>0</v>
      </c>
      <c r="BMP8" s="121">
        <v>0</v>
      </c>
      <c r="BMQ8" s="253">
        <f t="shared" ref="BMQ8:BMQ17" si="465">BML8+BMN8+BMP8</f>
        <v>0</v>
      </c>
      <c r="BMR8" s="254">
        <f t="shared" ref="BMR8:BMR17" si="466">BMQ8/BMQ$19*100</f>
        <v>0</v>
      </c>
      <c r="BMS8" s="121">
        <v>0</v>
      </c>
      <c r="BMT8" s="252">
        <f t="shared" ref="BMT8:BMT17" si="467">BMS8/BMS$19*100</f>
        <v>0</v>
      </c>
      <c r="BMU8" s="121">
        <v>0</v>
      </c>
      <c r="BMV8" s="252">
        <f t="shared" ref="BMV8:BMV17" si="468">BMU8/BMU$19*100</f>
        <v>0</v>
      </c>
      <c r="BMW8" s="121">
        <v>0</v>
      </c>
      <c r="BMX8" s="253">
        <f t="shared" ref="BMX8:BMX17" si="469">BMS8+BMU8+BMW8</f>
        <v>0</v>
      </c>
      <c r="BMY8" s="254">
        <f t="shared" ref="BMY8:BMY17" si="470">BMX8/BMX$19*100</f>
        <v>0</v>
      </c>
      <c r="BMZ8" s="121">
        <v>0</v>
      </c>
      <c r="BNA8" s="252">
        <f t="shared" ref="BNA8:BNA17" si="471">BMZ8/BMZ$19*100</f>
        <v>0</v>
      </c>
      <c r="BNB8" s="121">
        <v>0</v>
      </c>
      <c r="BNC8" s="252">
        <f t="shared" ref="BNC8:BNC17" si="472">BNB8/BNB$19*100</f>
        <v>0</v>
      </c>
      <c r="BND8" s="121">
        <v>0</v>
      </c>
      <c r="BNE8" s="253">
        <f t="shared" ref="BNE8:BNE17" si="473">BMZ8+BNB8+BND8</f>
        <v>0</v>
      </c>
      <c r="BNF8" s="254">
        <f t="shared" ref="BNF8:BNF17" si="474">BNE8/BNE$19*100</f>
        <v>0</v>
      </c>
      <c r="BNG8" s="121">
        <v>0</v>
      </c>
      <c r="BNH8" s="252">
        <f t="shared" ref="BNH8:BNH17" si="475">BNG8/BNG$19*100</f>
        <v>0</v>
      </c>
      <c r="BNI8" s="121">
        <v>0</v>
      </c>
      <c r="BNJ8" s="252">
        <f t="shared" ref="BNJ8:BNJ17" si="476">BNI8/BNI$19*100</f>
        <v>0</v>
      </c>
      <c r="BNK8" s="121">
        <v>0</v>
      </c>
      <c r="BNL8" s="253">
        <f t="shared" ref="BNL8:BNL17" si="477">BNG8+BNI8+BNK8</f>
        <v>0</v>
      </c>
      <c r="BNM8" s="254">
        <f t="shared" ref="BNM8:BNM17" si="478">BNL8/BNL$19*100</f>
        <v>0</v>
      </c>
      <c r="BNN8" s="121">
        <v>0</v>
      </c>
      <c r="BNO8" s="252">
        <f t="shared" ref="BNO8:BNO17" si="479">BNN8/BNN$19*100</f>
        <v>0</v>
      </c>
      <c r="BNP8" s="121">
        <v>0</v>
      </c>
      <c r="BNQ8" s="252">
        <f t="shared" ref="BNQ8:BNQ17" si="480">BNP8/BNP$19*100</f>
        <v>0</v>
      </c>
      <c r="BNR8" s="121">
        <v>0</v>
      </c>
      <c r="BNS8" s="253">
        <f t="shared" ref="BNS8:BNS17" si="481">BNN8+BNP8+BNR8</f>
        <v>0</v>
      </c>
      <c r="BNT8" s="254">
        <f t="shared" ref="BNT8:BNT17" si="482">BNS8/BNS$19*100</f>
        <v>0</v>
      </c>
      <c r="BNU8" s="121">
        <v>0</v>
      </c>
      <c r="BNV8" s="252">
        <f t="shared" ref="BNV8:BNV17" si="483">BNU8/BNU$19*100</f>
        <v>0</v>
      </c>
      <c r="BNW8" s="121">
        <v>0</v>
      </c>
      <c r="BNX8" s="252">
        <f t="shared" ref="BNX8:BNX17" si="484">BNW8/BNW$19*100</f>
        <v>0</v>
      </c>
      <c r="BNY8" s="121">
        <v>0</v>
      </c>
      <c r="BNZ8" s="253">
        <f t="shared" ref="BNZ8:BNZ17" si="485">BNU8+BNW8+BNY8</f>
        <v>0</v>
      </c>
      <c r="BOA8" s="254">
        <f t="shared" ref="BOA8:BOA17" si="486">BNZ8/BNZ$19*100</f>
        <v>0</v>
      </c>
      <c r="BOB8" s="121">
        <v>0</v>
      </c>
      <c r="BOC8" s="252">
        <f t="shared" ref="BOC8:BOC17" si="487">BOB8/BOB$19*100</f>
        <v>0</v>
      </c>
      <c r="BOD8" s="121">
        <v>0</v>
      </c>
      <c r="BOE8" s="252">
        <f t="shared" ref="BOE8:BOE17" si="488">BOD8/BOD$19*100</f>
        <v>0</v>
      </c>
      <c r="BOF8" s="121">
        <v>0</v>
      </c>
      <c r="BOG8" s="253">
        <f t="shared" ref="BOG8:BOG17" si="489">BOB8+BOD8+BOF8</f>
        <v>0</v>
      </c>
      <c r="BOH8" s="254">
        <f t="shared" ref="BOH8:BOH17" si="490">BOG8/BOG$19*100</f>
        <v>0</v>
      </c>
      <c r="BOI8" s="121">
        <v>0</v>
      </c>
      <c r="BOJ8" s="252">
        <f t="shared" ref="BOJ8:BOJ17" si="491">BOI8/BOI$19*100</f>
        <v>0</v>
      </c>
      <c r="BOK8" s="121">
        <v>0</v>
      </c>
      <c r="BOL8" s="252">
        <f t="shared" ref="BOL8:BOL17" si="492">BOK8/BOK$19*100</f>
        <v>0</v>
      </c>
      <c r="BOM8" s="121">
        <v>0</v>
      </c>
      <c r="BON8" s="253">
        <f t="shared" ref="BON8:BON17" si="493">BOI8+BOK8+BOM8</f>
        <v>0</v>
      </c>
      <c r="BOO8" s="254">
        <f t="shared" ref="BOO8:BOO17" si="494">BON8/BON$19*100</f>
        <v>0</v>
      </c>
      <c r="BOP8" s="121">
        <v>0</v>
      </c>
      <c r="BOQ8" s="252">
        <f t="shared" ref="BOQ8:BOQ17" si="495">BOP8/BOP$19*100</f>
        <v>0</v>
      </c>
      <c r="BOR8" s="121">
        <v>0</v>
      </c>
      <c r="BOS8" s="252">
        <f t="shared" ref="BOS8:BOS17" si="496">BOR8/BOR$19*100</f>
        <v>0</v>
      </c>
      <c r="BOT8" s="121">
        <v>0</v>
      </c>
      <c r="BOU8" s="253">
        <f t="shared" ref="BOU8:BOU17" si="497">BOP8+BOR8+BOT8</f>
        <v>0</v>
      </c>
      <c r="BOV8" s="254">
        <f t="shared" ref="BOV8:BOV17" si="498">BOU8/BOU$19*100</f>
        <v>0</v>
      </c>
      <c r="BOW8" s="121">
        <v>0</v>
      </c>
      <c r="BOX8" s="252">
        <f t="shared" ref="BOX8:BOX17" si="499">BOW8/BOW$19*100</f>
        <v>0</v>
      </c>
      <c r="BOY8" s="121">
        <v>0</v>
      </c>
      <c r="BOZ8" s="252">
        <f t="shared" ref="BOZ8:BOZ17" si="500">BOY8/BOY$19*100</f>
        <v>0</v>
      </c>
      <c r="BPA8" s="121">
        <v>0</v>
      </c>
      <c r="BPB8" s="253">
        <f t="shared" ref="BPB8:BPB17" si="501">BOW8+BOY8+BPA8</f>
        <v>0</v>
      </c>
      <c r="BPC8" s="254">
        <f t="shared" ref="BPC8:BPC17" si="502">BPB8/BPB$19*100</f>
        <v>0</v>
      </c>
      <c r="BPD8" s="121">
        <v>0</v>
      </c>
      <c r="BPE8" s="252">
        <f t="shared" ref="BPE8:BPE17" si="503">BPD8/BPD$19*100</f>
        <v>0</v>
      </c>
      <c r="BPF8" s="121">
        <v>0</v>
      </c>
      <c r="BPG8" s="252">
        <f t="shared" ref="BPG8:BPG17" si="504">BPF8/BPF$19*100</f>
        <v>0</v>
      </c>
      <c r="BPH8" s="121">
        <v>0</v>
      </c>
      <c r="BPI8" s="253">
        <f t="shared" ref="BPI8:BPI17" si="505">BPD8+BPF8+BPH8</f>
        <v>0</v>
      </c>
      <c r="BPJ8" s="254">
        <f t="shared" ref="BPJ8:BPJ17" si="506">BPI8/BPI$19*100</f>
        <v>0</v>
      </c>
      <c r="BPK8" s="121">
        <v>0</v>
      </c>
      <c r="BPL8" s="252">
        <f t="shared" ref="BPL8:BPL17" si="507">BPK8/BPK$19*100</f>
        <v>0</v>
      </c>
      <c r="BPM8" s="121">
        <v>0</v>
      </c>
      <c r="BPN8" s="252">
        <f t="shared" ref="BPN8:BPN17" si="508">BPM8/BPM$19*100</f>
        <v>0</v>
      </c>
      <c r="BPO8" s="121">
        <v>0</v>
      </c>
      <c r="BPP8" s="253">
        <f t="shared" ref="BPP8:BPP17" si="509">BPK8+BPM8+BPO8</f>
        <v>0</v>
      </c>
      <c r="BPQ8" s="254">
        <f t="shared" ref="BPQ8:BPQ17" si="510">BPP8/BPP$19*100</f>
        <v>0</v>
      </c>
      <c r="BPR8" s="121">
        <v>0</v>
      </c>
      <c r="BPS8" s="252">
        <f t="shared" ref="BPS8:BPS17" si="511">BPR8/BPR$19*100</f>
        <v>0</v>
      </c>
      <c r="BPT8" s="121">
        <v>0</v>
      </c>
      <c r="BPU8" s="252">
        <f t="shared" ref="BPU8:BPU17" si="512">BPT8/BPT$19*100</f>
        <v>0</v>
      </c>
      <c r="BPV8" s="121">
        <v>0</v>
      </c>
      <c r="BPW8" s="253">
        <f t="shared" ref="BPW8:BPW17" si="513">BPR8+BPT8+BPV8</f>
        <v>0</v>
      </c>
      <c r="BPX8" s="254">
        <f t="shared" ref="BPX8:BPX17" si="514">BPW8/BPW$19*100</f>
        <v>0</v>
      </c>
      <c r="BPY8" s="121">
        <v>0</v>
      </c>
      <c r="BPZ8" s="252">
        <f t="shared" ref="BPZ8:BPZ17" si="515">BPY8/BPY$19*100</f>
        <v>0</v>
      </c>
      <c r="BQA8" s="121">
        <v>0</v>
      </c>
      <c r="BQB8" s="252">
        <f t="shared" ref="BQB8:BQB17" si="516">BQA8/BQA$19*100</f>
        <v>0</v>
      </c>
      <c r="BQC8" s="121">
        <v>0</v>
      </c>
      <c r="BQD8" s="253">
        <f t="shared" ref="BQD8:BQD17" si="517">BPY8+BQA8+BQC8</f>
        <v>0</v>
      </c>
      <c r="BQE8" s="254">
        <f t="shared" ref="BQE8:BQE17" si="518">BQD8/BQD$19*100</f>
        <v>0</v>
      </c>
      <c r="BQF8" s="121">
        <v>0</v>
      </c>
      <c r="BQG8" s="252">
        <f t="shared" ref="BQG8:BQG17" si="519">BQF8/BQF$19*100</f>
        <v>0</v>
      </c>
      <c r="BQH8" s="121">
        <v>0</v>
      </c>
      <c r="BQI8" s="252">
        <f t="shared" ref="BQI8:BQI17" si="520">BQH8/BQH$19*100</f>
        <v>0</v>
      </c>
      <c r="BQJ8" s="121">
        <v>0</v>
      </c>
      <c r="BQK8" s="253">
        <f t="shared" ref="BQK8:BQK17" si="521">BQF8+BQH8+BQJ8</f>
        <v>0</v>
      </c>
      <c r="BQL8" s="254">
        <f t="shared" ref="BQL8:BQL17" si="522">BQK8/BQK$19*100</f>
        <v>0</v>
      </c>
      <c r="BQM8" s="121">
        <v>0</v>
      </c>
      <c r="BQN8" s="252">
        <f t="shared" ref="BQN8:BQN17" si="523">BQM8/BQM$19*100</f>
        <v>0</v>
      </c>
      <c r="BQO8" s="121">
        <v>0</v>
      </c>
      <c r="BQP8" s="252">
        <f t="shared" ref="BQP8:BQP17" si="524">BQO8/BQO$19*100</f>
        <v>0</v>
      </c>
      <c r="BQQ8" s="121">
        <v>0</v>
      </c>
      <c r="BQR8" s="253">
        <f t="shared" ref="BQR8:BQR17" si="525">BQM8+BQO8+BQQ8</f>
        <v>0</v>
      </c>
      <c r="BQS8" s="254">
        <f t="shared" ref="BQS8:BQS17" si="526">BQR8/BQR$19*100</f>
        <v>0</v>
      </c>
      <c r="BQT8" s="121">
        <v>0</v>
      </c>
      <c r="BQU8" s="252">
        <f t="shared" ref="BQU8:BQU17" si="527">BQT8/BQT$19*100</f>
        <v>0</v>
      </c>
      <c r="BQV8" s="121">
        <v>0</v>
      </c>
      <c r="BQW8" s="252">
        <f t="shared" ref="BQW8:BQW17" si="528">BQV8/BQV$19*100</f>
        <v>0</v>
      </c>
      <c r="BQX8" s="121">
        <v>0</v>
      </c>
      <c r="BQY8" s="253">
        <f t="shared" ref="BQY8:BQY17" si="529">BQT8+BQV8+BQX8</f>
        <v>0</v>
      </c>
      <c r="BQZ8" s="254">
        <f t="shared" ref="BQZ8:BQZ17" si="530">BQY8/BQY$19*100</f>
        <v>0</v>
      </c>
      <c r="BRA8" s="121">
        <v>0</v>
      </c>
      <c r="BRB8" s="252">
        <f t="shared" ref="BRB8:BRB17" si="531">BRA8/BRA$19*100</f>
        <v>0</v>
      </c>
      <c r="BRC8" s="121">
        <v>0</v>
      </c>
      <c r="BRD8" s="252">
        <f t="shared" ref="BRD8:BRD17" si="532">BRC8/BRC$19*100</f>
        <v>0</v>
      </c>
      <c r="BRE8" s="121">
        <v>0</v>
      </c>
      <c r="BRF8" s="253">
        <f t="shared" ref="BRF8:BRF17" si="533">BRA8+BRC8+BRE8</f>
        <v>0</v>
      </c>
      <c r="BRG8" s="254">
        <f t="shared" ref="BRG8:BRG17" si="534">BRF8/BRF$19*100</f>
        <v>0</v>
      </c>
      <c r="BRH8" s="121">
        <v>0</v>
      </c>
      <c r="BRI8" s="252">
        <f t="shared" ref="BRI8:BRI17" si="535">BRH8/BRH$19*100</f>
        <v>0</v>
      </c>
      <c r="BRJ8" s="121">
        <v>0</v>
      </c>
      <c r="BRK8" s="252">
        <f t="shared" ref="BRK8:BRK17" si="536">BRJ8/BRJ$19*100</f>
        <v>0</v>
      </c>
      <c r="BRL8" s="121">
        <v>0</v>
      </c>
      <c r="BRM8" s="253">
        <f t="shared" ref="BRM8:BRM17" si="537">BRH8+BRJ8+BRL8</f>
        <v>0</v>
      </c>
      <c r="BRN8" s="254">
        <f t="shared" ref="BRN8:BRN17" si="538">BRM8/BRM$19*100</f>
        <v>0</v>
      </c>
      <c r="BRO8" s="121">
        <v>0</v>
      </c>
      <c r="BRP8" s="252">
        <f t="shared" ref="BRP8:BRP17" si="539">BRO8/BRO$19*100</f>
        <v>0</v>
      </c>
      <c r="BRQ8" s="121">
        <v>0</v>
      </c>
      <c r="BRR8" s="252">
        <f t="shared" ref="BRR8:BRR17" si="540">BRQ8/BRQ$19*100</f>
        <v>0</v>
      </c>
      <c r="BRS8" s="121">
        <v>0</v>
      </c>
      <c r="BRT8" s="253">
        <f t="shared" ref="BRT8:BRT17" si="541">BRO8+BRQ8+BRS8</f>
        <v>0</v>
      </c>
      <c r="BRU8" s="254">
        <f t="shared" ref="BRU8:BRU17" si="542">BRT8/BRT$19*100</f>
        <v>0</v>
      </c>
      <c r="BRV8" s="121">
        <v>0</v>
      </c>
      <c r="BRW8" s="252">
        <f t="shared" ref="BRW8:BRW17" si="543">BRV8/BRV$19*100</f>
        <v>0</v>
      </c>
      <c r="BRX8" s="121">
        <v>0</v>
      </c>
      <c r="BRY8" s="252">
        <f t="shared" ref="BRY8:BRY17" si="544">BRX8/BRX$19*100</f>
        <v>0</v>
      </c>
      <c r="BRZ8" s="121">
        <v>0</v>
      </c>
      <c r="BSA8" s="253">
        <f t="shared" ref="BSA8:BSA17" si="545">BRV8+BRX8+BRZ8</f>
        <v>0</v>
      </c>
      <c r="BSB8" s="254">
        <f t="shared" ref="BSB8:BSB17" si="546">BSA8/BSA$19*100</f>
        <v>0</v>
      </c>
      <c r="BSC8" s="121">
        <v>0</v>
      </c>
      <c r="BSD8" s="252">
        <f t="shared" ref="BSD8:BSD17" si="547">BSC8/BSC$19*100</f>
        <v>0</v>
      </c>
      <c r="BSE8" s="121">
        <v>0</v>
      </c>
      <c r="BSF8" s="252">
        <f t="shared" ref="BSF8:BSF17" si="548">BSE8/BSE$19*100</f>
        <v>0</v>
      </c>
      <c r="BSG8" s="121">
        <v>0</v>
      </c>
      <c r="BSH8" s="253">
        <f t="shared" ref="BSH8:BSH17" si="549">BSC8+BSE8+BSG8</f>
        <v>0</v>
      </c>
      <c r="BSI8" s="254">
        <f t="shared" ref="BSI8:BSI17" si="550">BSH8/BSH$19*100</f>
        <v>0</v>
      </c>
      <c r="BSJ8" s="121">
        <v>0</v>
      </c>
      <c r="BSK8" s="252">
        <f t="shared" ref="BSK8:BSK17" si="551">BSJ8/BSJ$19*100</f>
        <v>0</v>
      </c>
      <c r="BSL8" s="121">
        <v>0</v>
      </c>
      <c r="BSM8" s="252">
        <f t="shared" ref="BSM8:BSM17" si="552">BSL8/BSL$19*100</f>
        <v>0</v>
      </c>
      <c r="BSN8" s="121">
        <v>0</v>
      </c>
      <c r="BSO8" s="253">
        <f t="shared" ref="BSO8:BSO17" si="553">BSJ8+BSL8+BSN8</f>
        <v>0</v>
      </c>
      <c r="BSP8" s="254">
        <f t="shared" ref="BSP8:BSP17" si="554">BSO8/BSO$19*100</f>
        <v>0</v>
      </c>
      <c r="BSQ8" s="121">
        <v>0</v>
      </c>
      <c r="BSR8" s="252">
        <f t="shared" ref="BSR8:BSR17" si="555">BSQ8/BSQ$19*100</f>
        <v>0</v>
      </c>
      <c r="BSS8" s="121">
        <v>0</v>
      </c>
      <c r="BST8" s="252">
        <f t="shared" ref="BST8:BST17" si="556">BSS8/BSS$19*100</f>
        <v>0</v>
      </c>
      <c r="BSU8" s="121">
        <v>0</v>
      </c>
      <c r="BSV8" s="253">
        <f t="shared" ref="BSV8:BSV17" si="557">BSQ8+BSS8+BSU8</f>
        <v>0</v>
      </c>
      <c r="BSW8" s="254">
        <f t="shared" ref="BSW8:BSW17" si="558">BSV8/BSV$19*100</f>
        <v>0</v>
      </c>
      <c r="BSX8" s="121">
        <v>0</v>
      </c>
      <c r="BSY8" s="252">
        <f t="shared" ref="BSY8:BSY17" si="559">BSX8/BSX$19*100</f>
        <v>0</v>
      </c>
      <c r="BSZ8" s="121">
        <v>0</v>
      </c>
      <c r="BTA8" s="252">
        <f t="shared" ref="BTA8:BTA17" si="560">BSZ8/BSZ$19*100</f>
        <v>0</v>
      </c>
      <c r="BTB8" s="121">
        <v>0</v>
      </c>
      <c r="BTC8" s="253">
        <f t="shared" ref="BTC8:BTC17" si="561">BSX8+BSZ8+BTB8</f>
        <v>0</v>
      </c>
      <c r="BTD8" s="254">
        <f t="shared" ref="BTD8:BTD17" si="562">BTC8/BTC$19*100</f>
        <v>0</v>
      </c>
      <c r="BTE8" s="121">
        <v>0</v>
      </c>
      <c r="BTF8" s="252">
        <f t="shared" ref="BTF8:BTF17" si="563">BTE8/BTE$19*100</f>
        <v>0</v>
      </c>
      <c r="BTG8" s="121">
        <v>0</v>
      </c>
      <c r="BTH8" s="252">
        <f t="shared" ref="BTH8:BTH17" si="564">BTG8/BTG$19*100</f>
        <v>0</v>
      </c>
      <c r="BTI8" s="121">
        <v>0</v>
      </c>
      <c r="BTJ8" s="253">
        <f t="shared" ref="BTJ8:BTJ17" si="565">BTE8+BTG8+BTI8</f>
        <v>0</v>
      </c>
      <c r="BTK8" s="254">
        <f t="shared" ref="BTK8:BTK17" si="566">BTJ8/BTJ$19*100</f>
        <v>0</v>
      </c>
      <c r="BTL8" s="121">
        <v>0</v>
      </c>
      <c r="BTM8" s="252">
        <f t="shared" ref="BTM8:BTM17" si="567">BTL8/BTL$19*100</f>
        <v>0</v>
      </c>
      <c r="BTN8" s="121">
        <v>0</v>
      </c>
      <c r="BTO8" s="252">
        <f t="shared" ref="BTO8:BTO17" si="568">BTN8/BTN$19*100</f>
        <v>0</v>
      </c>
      <c r="BTP8" s="121">
        <v>0</v>
      </c>
      <c r="BTQ8" s="253">
        <f t="shared" ref="BTQ8:BTQ17" si="569">BTL8+BTN8+BTP8</f>
        <v>0</v>
      </c>
      <c r="BTR8" s="254">
        <f t="shared" ref="BTR8:BTR17" si="570">BTQ8/BTQ$19*100</f>
        <v>0</v>
      </c>
      <c r="BTS8" s="121">
        <v>0</v>
      </c>
      <c r="BTT8" s="252">
        <f t="shared" ref="BTT8:BTT17" si="571">BTS8/BTS$19*100</f>
        <v>0</v>
      </c>
      <c r="BTU8" s="121">
        <v>0</v>
      </c>
      <c r="BTV8" s="252">
        <f t="shared" ref="BTV8:BTV17" si="572">BTU8/BTU$19*100</f>
        <v>0</v>
      </c>
      <c r="BTW8" s="121">
        <v>0</v>
      </c>
      <c r="BTX8" s="253">
        <f t="shared" ref="BTX8:BTX17" si="573">BTS8+BTU8+BTW8</f>
        <v>0</v>
      </c>
      <c r="BTY8" s="254">
        <f t="shared" ref="BTY8:BTY17" si="574">BTX8/BTX$19*100</f>
        <v>0</v>
      </c>
      <c r="BTZ8" s="121">
        <v>0</v>
      </c>
      <c r="BUA8" s="252">
        <f t="shared" ref="BUA8:BUA17" si="575">BTZ8/BTZ$19*100</f>
        <v>0</v>
      </c>
      <c r="BUB8" s="121">
        <v>0</v>
      </c>
      <c r="BUC8" s="252">
        <f t="shared" ref="BUC8:BUC17" si="576">BUB8/BUB$19*100</f>
        <v>0</v>
      </c>
      <c r="BUD8" s="121">
        <v>0</v>
      </c>
      <c r="BUE8" s="253">
        <f t="shared" ref="BUE8:BUE17" si="577">BTZ8+BUB8+BUD8</f>
        <v>0</v>
      </c>
      <c r="BUF8" s="254">
        <f t="shared" ref="BUF8:BUF17" si="578">BUE8/BUE$19*100</f>
        <v>0</v>
      </c>
      <c r="BUG8" s="121">
        <v>0</v>
      </c>
      <c r="BUH8" s="252">
        <f t="shared" ref="BUH8:BUH17" si="579">BUG8/BUG$19*100</f>
        <v>0</v>
      </c>
      <c r="BUI8" s="121">
        <v>0</v>
      </c>
      <c r="BUJ8" s="252">
        <f t="shared" ref="BUJ8:BUJ17" si="580">BUI8/BUI$19*100</f>
        <v>0</v>
      </c>
      <c r="BUK8" s="121">
        <v>0</v>
      </c>
      <c r="BUL8" s="253">
        <f t="shared" ref="BUL8:BUL17" si="581">BUG8+BUI8+BUK8</f>
        <v>0</v>
      </c>
      <c r="BUM8" s="254">
        <f t="shared" ref="BUM8:BUM17" si="582">BUL8/BUL$19*100</f>
        <v>0</v>
      </c>
      <c r="BUN8" s="121">
        <v>0</v>
      </c>
      <c r="BUO8" s="252">
        <f t="shared" ref="BUO8:BUO17" si="583">BUN8/BUN$19*100</f>
        <v>0</v>
      </c>
      <c r="BUP8" s="121">
        <v>0</v>
      </c>
      <c r="BUQ8" s="252">
        <f t="shared" ref="BUQ8:BUQ17" si="584">BUP8/BUP$19*100</f>
        <v>0</v>
      </c>
      <c r="BUR8" s="121">
        <v>0</v>
      </c>
      <c r="BUS8" s="253">
        <f t="shared" ref="BUS8:BUS17" si="585">BUN8+BUP8+BUR8</f>
        <v>0</v>
      </c>
      <c r="BUT8" s="254">
        <f t="shared" ref="BUT8:BUT17" si="586">BUS8/BUS$19*100</f>
        <v>0</v>
      </c>
      <c r="BUU8" s="121">
        <v>0</v>
      </c>
      <c r="BUV8" s="252">
        <f t="shared" ref="BUV8:BUV17" si="587">BUU8/BUU$19*100</f>
        <v>0</v>
      </c>
      <c r="BUW8" s="121">
        <v>0</v>
      </c>
      <c r="BUX8" s="252">
        <f t="shared" ref="BUX8:BUX17" si="588">BUW8/BUW$19*100</f>
        <v>0</v>
      </c>
      <c r="BUY8" s="121">
        <v>0</v>
      </c>
      <c r="BUZ8" s="253">
        <f t="shared" ref="BUZ8:BUZ17" si="589">BUU8+BUW8+BUY8</f>
        <v>0</v>
      </c>
      <c r="BVA8" s="254">
        <f t="shared" ref="BVA8:BVA17" si="590">BUZ8/BUZ$19*100</f>
        <v>0</v>
      </c>
      <c r="BVB8" s="121">
        <v>0</v>
      </c>
      <c r="BVC8" s="252">
        <f t="shared" ref="BVC8:BVC17" si="591">BVB8/BVB$19*100</f>
        <v>0</v>
      </c>
      <c r="BVD8" s="121">
        <v>0</v>
      </c>
      <c r="BVE8" s="252">
        <f t="shared" ref="BVE8:BVE17" si="592">BVD8/BVD$19*100</f>
        <v>0</v>
      </c>
      <c r="BVF8" s="121">
        <v>0</v>
      </c>
      <c r="BVG8" s="253">
        <f t="shared" ref="BVG8:BVG17" si="593">BVB8+BVD8+BVF8</f>
        <v>0</v>
      </c>
      <c r="BVH8" s="254">
        <f t="shared" ref="BVH8:BVH17" si="594">BVG8/BVG$19*100</f>
        <v>0</v>
      </c>
      <c r="BVI8" s="121">
        <v>0</v>
      </c>
      <c r="BVJ8" s="252">
        <f t="shared" ref="BVJ8:BVJ17" si="595">BVI8/BVI$19*100</f>
        <v>0</v>
      </c>
      <c r="BVK8" s="121">
        <v>0</v>
      </c>
      <c r="BVL8" s="252">
        <f t="shared" ref="BVL8:BVL17" si="596">BVK8/BVK$19*100</f>
        <v>0</v>
      </c>
      <c r="BVM8" s="121">
        <v>0</v>
      </c>
      <c r="BVN8" s="253">
        <f t="shared" ref="BVN8:BVN17" si="597">BVI8+BVK8+BVM8</f>
        <v>0</v>
      </c>
      <c r="BVO8" s="254">
        <f t="shared" ref="BVO8:BVO17" si="598">BVN8/BVN$19*100</f>
        <v>0</v>
      </c>
      <c r="BVP8" s="121">
        <v>0</v>
      </c>
      <c r="BVQ8" s="252">
        <f t="shared" ref="BVQ8:BVQ17" si="599">BVP8/BVP$19*100</f>
        <v>0</v>
      </c>
      <c r="BVR8" s="121">
        <v>0</v>
      </c>
      <c r="BVS8" s="252">
        <f t="shared" ref="BVS8:BVS17" si="600">BVR8/BVR$19*100</f>
        <v>0</v>
      </c>
      <c r="BVT8" s="121">
        <v>0</v>
      </c>
      <c r="BVU8" s="253">
        <f t="shared" ref="BVU8:BVU17" si="601">BVP8+BVR8+BVT8</f>
        <v>0</v>
      </c>
      <c r="BVV8" s="254">
        <f t="shared" ref="BVV8:BVV17" si="602">BVU8/BVU$19*100</f>
        <v>0</v>
      </c>
      <c r="BVW8" s="121">
        <v>0</v>
      </c>
      <c r="BVX8" s="252">
        <f t="shared" ref="BVX8:BVX17" si="603">BVW8/BVW$19*100</f>
        <v>0</v>
      </c>
      <c r="BVY8" s="121">
        <v>0</v>
      </c>
      <c r="BVZ8" s="252">
        <f t="shared" ref="BVZ8:BVZ17" si="604">BVY8/BVY$19*100</f>
        <v>0</v>
      </c>
      <c r="BWA8" s="121">
        <v>0</v>
      </c>
      <c r="BWB8" s="253">
        <f t="shared" ref="BWB8:BWB17" si="605">BVW8+BVY8+BWA8</f>
        <v>0</v>
      </c>
      <c r="BWC8" s="254">
        <f t="shared" ref="BWC8:BWC17" si="606">BWB8/BWB$19*100</f>
        <v>0</v>
      </c>
      <c r="BWD8" s="121">
        <v>0</v>
      </c>
      <c r="BWE8" s="252">
        <f t="shared" ref="BWE8:BWE17" si="607">BWD8/BWD$19*100</f>
        <v>0</v>
      </c>
      <c r="BWF8" s="121">
        <v>0</v>
      </c>
      <c r="BWG8" s="252">
        <f t="shared" ref="BWG8:BWG17" si="608">BWF8/BWF$19*100</f>
        <v>0</v>
      </c>
      <c r="BWH8" s="121">
        <v>0</v>
      </c>
      <c r="BWI8" s="253">
        <f t="shared" ref="BWI8:BWI17" si="609">BWD8+BWF8+BWH8</f>
        <v>0</v>
      </c>
      <c r="BWJ8" s="254">
        <f t="shared" ref="BWJ8:BWJ17" si="610">BWI8/BWI$19*100</f>
        <v>0</v>
      </c>
      <c r="BWK8" s="121">
        <v>0</v>
      </c>
      <c r="BWL8" s="252">
        <f t="shared" ref="BWL8:BWL17" si="611">BWK8/BWK$19*100</f>
        <v>0</v>
      </c>
      <c r="BWM8" s="121">
        <v>0</v>
      </c>
      <c r="BWN8" s="252">
        <f t="shared" ref="BWN8:BWN17" si="612">BWM8/BWM$19*100</f>
        <v>0</v>
      </c>
      <c r="BWO8" s="121">
        <v>0</v>
      </c>
      <c r="BWP8" s="253">
        <f t="shared" ref="BWP8:BWP17" si="613">BWK8+BWM8+BWO8</f>
        <v>0</v>
      </c>
      <c r="BWQ8" s="254">
        <f t="shared" ref="BWQ8:BWQ17" si="614">BWP8/BWP$19*100</f>
        <v>0</v>
      </c>
      <c r="BWR8" s="121">
        <v>0</v>
      </c>
      <c r="BWS8" s="252">
        <f t="shared" ref="BWS8:BWS17" si="615">BWR8/BWR$19*100</f>
        <v>0</v>
      </c>
      <c r="BWT8" s="121">
        <v>0</v>
      </c>
      <c r="BWU8" s="252">
        <f t="shared" ref="BWU8:BWU17" si="616">BWT8/BWT$19*100</f>
        <v>0</v>
      </c>
      <c r="BWV8" s="121">
        <v>0</v>
      </c>
      <c r="BWW8" s="253">
        <f t="shared" ref="BWW8:BWW17" si="617">BWR8+BWT8+BWV8</f>
        <v>0</v>
      </c>
      <c r="BWX8" s="254">
        <f t="shared" ref="BWX8:BWX17" si="618">BWW8/BWW$19*100</f>
        <v>0</v>
      </c>
      <c r="BWY8" s="121">
        <v>0</v>
      </c>
      <c r="BWZ8" s="252">
        <f t="shared" ref="BWZ8:BWZ17" si="619">BWY8/BWY$19*100</f>
        <v>0</v>
      </c>
      <c r="BXA8" s="121">
        <v>0</v>
      </c>
      <c r="BXB8" s="252">
        <f t="shared" ref="BXB8:BXB17" si="620">BXA8/BXA$19*100</f>
        <v>0</v>
      </c>
      <c r="BXC8" s="121">
        <v>0</v>
      </c>
      <c r="BXD8" s="253">
        <f t="shared" ref="BXD8:BXD17" si="621">BWY8+BXA8+BXC8</f>
        <v>0</v>
      </c>
      <c r="BXE8" s="254">
        <f t="shared" ref="BXE8:BXE17" si="622">BXD8/BXD$19*100</f>
        <v>0</v>
      </c>
      <c r="BXF8" s="121">
        <v>0</v>
      </c>
      <c r="BXG8" s="252">
        <f t="shared" ref="BXG8:BXG17" si="623">BXF8/BXF$19*100</f>
        <v>0</v>
      </c>
      <c r="BXH8" s="121">
        <v>0</v>
      </c>
      <c r="BXI8" s="252">
        <f t="shared" ref="BXI8:BXI17" si="624">BXH8/BXH$19*100</f>
        <v>0</v>
      </c>
      <c r="BXJ8" s="121">
        <v>0</v>
      </c>
      <c r="BXK8" s="253">
        <f t="shared" ref="BXK8:BXK17" si="625">BXF8+BXH8+BXJ8</f>
        <v>0</v>
      </c>
      <c r="BXL8" s="254">
        <f t="shared" ref="BXL8:BXL17" si="626">BXK8/BXK$19*100</f>
        <v>0</v>
      </c>
      <c r="BXM8" s="121">
        <v>0</v>
      </c>
      <c r="BXN8" s="252">
        <f t="shared" ref="BXN8:BXN17" si="627">BXM8/BXM$19*100</f>
        <v>0</v>
      </c>
      <c r="BXO8" s="121">
        <v>0</v>
      </c>
      <c r="BXP8" s="252">
        <f t="shared" ref="BXP8:BXP17" si="628">BXO8/BXO$19*100</f>
        <v>0</v>
      </c>
      <c r="BXQ8" s="121">
        <v>0</v>
      </c>
      <c r="BXR8" s="253">
        <f t="shared" ref="BXR8:BXR17" si="629">BXM8+BXO8+BXQ8</f>
        <v>0</v>
      </c>
      <c r="BXS8" s="254">
        <f t="shared" ref="BXS8:BXS17" si="630">BXR8/BXR$19*100</f>
        <v>0</v>
      </c>
      <c r="BXT8" s="121">
        <v>0</v>
      </c>
      <c r="BXU8" s="252">
        <f t="shared" ref="BXU8:BXU17" si="631">BXT8/BXT$19*100</f>
        <v>0</v>
      </c>
      <c r="BXV8" s="121">
        <v>0</v>
      </c>
      <c r="BXW8" s="252">
        <f t="shared" ref="BXW8:BXW17" si="632">BXV8/BXV$19*100</f>
        <v>0</v>
      </c>
      <c r="BXX8" s="121">
        <v>0</v>
      </c>
      <c r="BXY8" s="253">
        <f t="shared" ref="BXY8:BXY17" si="633">BXT8+BXV8+BXX8</f>
        <v>0</v>
      </c>
      <c r="BXZ8" s="254">
        <f t="shared" ref="BXZ8:BXZ17" si="634">BXY8/BXY$19*100</f>
        <v>0</v>
      </c>
      <c r="BYA8" s="121">
        <v>0</v>
      </c>
      <c r="BYB8" s="252">
        <f t="shared" ref="BYB8:BYB17" si="635">BYA8/BYA$19*100</f>
        <v>0</v>
      </c>
      <c r="BYC8" s="121">
        <v>0</v>
      </c>
      <c r="BYD8" s="252">
        <f t="shared" ref="BYD8:BYD17" si="636">BYC8/BYC$19*100</f>
        <v>0</v>
      </c>
      <c r="BYE8" s="121">
        <v>0</v>
      </c>
      <c r="BYF8" s="253">
        <f t="shared" ref="BYF8:BYF17" si="637">BYA8+BYC8+BYE8</f>
        <v>0</v>
      </c>
      <c r="BYG8" s="254">
        <f t="shared" ref="BYG8:BYG17" si="638">BYF8/BYF$19*100</f>
        <v>0</v>
      </c>
      <c r="BYH8" s="121">
        <v>0</v>
      </c>
      <c r="BYI8" s="252">
        <f t="shared" ref="BYI8:BYI17" si="639">BYH8/BYH$19*100</f>
        <v>0</v>
      </c>
      <c r="BYJ8" s="121">
        <v>0</v>
      </c>
      <c r="BYK8" s="252">
        <f t="shared" ref="BYK8:BYK17" si="640">BYJ8/BYJ$19*100</f>
        <v>0</v>
      </c>
      <c r="BYL8" s="121">
        <v>0</v>
      </c>
      <c r="BYM8" s="253">
        <f t="shared" ref="BYM8:BYM17" si="641">BYH8+BYJ8+BYL8</f>
        <v>0</v>
      </c>
      <c r="BYN8" s="254">
        <f t="shared" ref="BYN8:BYN17" si="642">BYM8/BYM$19*100</f>
        <v>0</v>
      </c>
      <c r="BYO8" s="121">
        <v>0</v>
      </c>
      <c r="BYP8" s="252">
        <f t="shared" ref="BYP8:BYP17" si="643">BYO8/BYO$19*100</f>
        <v>0</v>
      </c>
      <c r="BYQ8" s="121">
        <v>0</v>
      </c>
      <c r="BYR8" s="252">
        <f t="shared" ref="BYR8:BYR17" si="644">BYQ8/BYQ$19*100</f>
        <v>0</v>
      </c>
      <c r="BYS8" s="121">
        <v>0</v>
      </c>
      <c r="BYT8" s="253">
        <f t="shared" ref="BYT8:BYT17" si="645">BYO8+BYQ8+BYS8</f>
        <v>0</v>
      </c>
      <c r="BYU8" s="254">
        <f t="shared" ref="BYU8:BYU17" si="646">BYT8/BYT$19*100</f>
        <v>0</v>
      </c>
      <c r="BYV8" s="121">
        <v>0</v>
      </c>
      <c r="BYW8" s="252">
        <f t="shared" ref="BYW8:BYW17" si="647">BYV8/BYV$19*100</f>
        <v>0</v>
      </c>
      <c r="BYX8" s="121">
        <v>0</v>
      </c>
      <c r="BYY8" s="252">
        <f t="shared" ref="BYY8:BYY17" si="648">BYX8/BYX$19*100</f>
        <v>0</v>
      </c>
      <c r="BYZ8" s="121">
        <v>0</v>
      </c>
      <c r="BZA8" s="253">
        <f t="shared" ref="BZA8:BZA17" si="649">BYV8+BYX8+BYZ8</f>
        <v>0</v>
      </c>
      <c r="BZB8" s="254">
        <f t="shared" ref="BZB8:BZB17" si="650">BZA8/BZA$19*100</f>
        <v>0</v>
      </c>
      <c r="BZC8" s="121">
        <v>0</v>
      </c>
      <c r="BZD8" s="252">
        <f t="shared" ref="BZD8:BZD17" si="651">BZC8/BZC$19*100</f>
        <v>0</v>
      </c>
      <c r="BZE8" s="121">
        <v>0</v>
      </c>
      <c r="BZF8" s="252">
        <f t="shared" ref="BZF8:BZF17" si="652">BZE8/BZE$19*100</f>
        <v>0</v>
      </c>
      <c r="BZG8" s="121">
        <v>0</v>
      </c>
      <c r="BZH8" s="253">
        <f t="shared" ref="BZH8:BZH17" si="653">BZC8+BZE8+BZG8</f>
        <v>0</v>
      </c>
      <c r="BZI8" s="254">
        <f t="shared" ref="BZI8:BZI17" si="654">BZH8/BZH$19*100</f>
        <v>0</v>
      </c>
      <c r="BZJ8" s="121">
        <v>0</v>
      </c>
      <c r="BZK8" s="252">
        <f t="shared" ref="BZK8:BZK17" si="655">BZJ8/BZJ$19*100</f>
        <v>0</v>
      </c>
      <c r="BZL8" s="121">
        <v>0</v>
      </c>
      <c r="BZM8" s="252">
        <f t="shared" ref="BZM8:BZM17" si="656">BZL8/BZL$19*100</f>
        <v>0</v>
      </c>
      <c r="BZN8" s="121">
        <v>0</v>
      </c>
      <c r="BZO8" s="253">
        <f t="shared" ref="BZO8:BZO17" si="657">BZJ8+BZL8+BZN8</f>
        <v>0</v>
      </c>
      <c r="BZP8" s="254">
        <f t="shared" ref="BZP8:BZP17" si="658">BZO8/BZO$19*100</f>
        <v>0</v>
      </c>
      <c r="BZQ8" s="121">
        <v>0</v>
      </c>
      <c r="BZR8" s="252">
        <f t="shared" ref="BZR8:BZR17" si="659">BZQ8/BZQ$19*100</f>
        <v>0</v>
      </c>
      <c r="BZS8" s="121">
        <v>0</v>
      </c>
      <c r="BZT8" s="252">
        <f t="shared" ref="BZT8:BZT17" si="660">BZS8/BZS$19*100</f>
        <v>0</v>
      </c>
      <c r="BZU8" s="121">
        <v>0</v>
      </c>
      <c r="BZV8" s="253">
        <f t="shared" ref="BZV8:BZV17" si="661">BZQ8+BZS8+BZU8</f>
        <v>0</v>
      </c>
      <c r="BZW8" s="254">
        <f t="shared" ref="BZW8:BZW17" si="662">BZV8/BZV$19*100</f>
        <v>0</v>
      </c>
      <c r="BZX8" s="121">
        <v>0</v>
      </c>
      <c r="BZY8" s="252">
        <f t="shared" ref="BZY8:BZY17" si="663">BZX8/BZX$19*100</f>
        <v>0</v>
      </c>
      <c r="BZZ8" s="121">
        <v>0</v>
      </c>
      <c r="CAA8" s="252">
        <f t="shared" ref="CAA8:CAA17" si="664">BZZ8/BZZ$19*100</f>
        <v>0</v>
      </c>
      <c r="CAB8" s="121">
        <v>0</v>
      </c>
      <c r="CAC8" s="253">
        <f t="shared" ref="CAC8:CAC17" si="665">BZX8+BZZ8+CAB8</f>
        <v>0</v>
      </c>
      <c r="CAD8" s="254">
        <f t="shared" ref="CAD8:CAD17" si="666">CAC8/CAC$19*100</f>
        <v>0</v>
      </c>
      <c r="CAE8" s="121">
        <v>0</v>
      </c>
      <c r="CAF8" s="252">
        <f t="shared" ref="CAF8:CAF17" si="667">CAE8/CAE$19*100</f>
        <v>0</v>
      </c>
      <c r="CAG8" s="121">
        <v>0</v>
      </c>
      <c r="CAH8" s="252">
        <f t="shared" ref="CAH8:CAH17" si="668">CAG8/CAG$19*100</f>
        <v>0</v>
      </c>
      <c r="CAI8" s="121">
        <v>0</v>
      </c>
      <c r="CAJ8" s="253">
        <f t="shared" ref="CAJ8:CAJ17" si="669">CAE8+CAG8+CAI8</f>
        <v>0</v>
      </c>
      <c r="CAK8" s="254">
        <f t="shared" ref="CAK8:CAK17" si="670">CAJ8/CAJ$19*100</f>
        <v>0</v>
      </c>
      <c r="CAL8" s="121">
        <v>0</v>
      </c>
      <c r="CAM8" s="252">
        <f t="shared" ref="CAM8:CAM17" si="671">CAL8/CAL$19*100</f>
        <v>0</v>
      </c>
      <c r="CAN8" s="121">
        <v>0</v>
      </c>
      <c r="CAO8" s="252">
        <f t="shared" ref="CAO8:CAO17" si="672">CAN8/CAN$19*100</f>
        <v>0</v>
      </c>
      <c r="CAP8" s="121">
        <v>0</v>
      </c>
      <c r="CAQ8" s="253">
        <f t="shared" ref="CAQ8:CAQ17" si="673">CAL8+CAN8+CAP8</f>
        <v>0</v>
      </c>
      <c r="CAR8" s="254">
        <f t="shared" ref="CAR8:CAR17" si="674">CAQ8/CAQ$19*100</f>
        <v>0</v>
      </c>
      <c r="CAS8" s="121">
        <v>0</v>
      </c>
      <c r="CAT8" s="252">
        <f t="shared" ref="CAT8:CAT17" si="675">CAS8/CAS$19*100</f>
        <v>0</v>
      </c>
      <c r="CAU8" s="121">
        <v>0</v>
      </c>
      <c r="CAV8" s="252">
        <f t="shared" ref="CAV8:CAV17" si="676">CAU8/CAU$19*100</f>
        <v>0</v>
      </c>
      <c r="CAW8" s="121">
        <v>0</v>
      </c>
      <c r="CAX8" s="253">
        <f t="shared" ref="CAX8:CAX17" si="677">CAS8+CAU8+CAW8</f>
        <v>0</v>
      </c>
      <c r="CAY8" s="254">
        <f t="shared" ref="CAY8:CAY17" si="678">CAX8/CAX$19*100</f>
        <v>0</v>
      </c>
      <c r="CAZ8" s="121">
        <v>0</v>
      </c>
      <c r="CBA8" s="252">
        <f t="shared" ref="CBA8:CBA17" si="679">CAZ8/CAZ$19*100</f>
        <v>0</v>
      </c>
      <c r="CBB8" s="121">
        <v>0</v>
      </c>
      <c r="CBC8" s="252">
        <f t="shared" ref="CBC8:CBC17" si="680">CBB8/CBB$19*100</f>
        <v>0</v>
      </c>
      <c r="CBD8" s="121">
        <v>0</v>
      </c>
      <c r="CBE8" s="253">
        <f t="shared" ref="CBE8:CBE17" si="681">CAZ8+CBB8+CBD8</f>
        <v>0</v>
      </c>
      <c r="CBF8" s="254">
        <f t="shared" ref="CBF8:CBF17" si="682">CBE8/CBE$19*100</f>
        <v>0</v>
      </c>
      <c r="CBG8" s="121">
        <v>0</v>
      </c>
      <c r="CBH8" s="252">
        <f t="shared" ref="CBH8:CBH17" si="683">CBG8/CBG$19*100</f>
        <v>0</v>
      </c>
      <c r="CBI8" s="121">
        <v>0</v>
      </c>
      <c r="CBJ8" s="252">
        <f t="shared" ref="CBJ8:CBJ17" si="684">CBI8/CBI$19*100</f>
        <v>0</v>
      </c>
      <c r="CBK8" s="121">
        <v>0</v>
      </c>
      <c r="CBL8" s="253">
        <f t="shared" ref="CBL8:CBL17" si="685">CBG8+CBI8+CBK8</f>
        <v>0</v>
      </c>
      <c r="CBM8" s="254">
        <f t="shared" ref="CBM8:CBM17" si="686">CBL8/CBL$19*100</f>
        <v>0</v>
      </c>
      <c r="CBN8" s="121">
        <v>0</v>
      </c>
      <c r="CBO8" s="252">
        <f t="shared" ref="CBO8:CBO17" si="687">CBN8/CBN$19*100</f>
        <v>0</v>
      </c>
      <c r="CBP8" s="121">
        <v>0</v>
      </c>
      <c r="CBQ8" s="252">
        <f t="shared" ref="CBQ8:CBQ17" si="688">CBP8/CBP$19*100</f>
        <v>0</v>
      </c>
      <c r="CBR8" s="121">
        <v>0</v>
      </c>
      <c r="CBS8" s="253">
        <f t="shared" ref="CBS8:CBS17" si="689">CBN8+CBP8+CBR8</f>
        <v>0</v>
      </c>
      <c r="CBT8" s="254">
        <f t="shared" ref="CBT8:CBT17" si="690">CBS8/CBS$19*100</f>
        <v>0</v>
      </c>
      <c r="CBU8" s="121">
        <v>0</v>
      </c>
      <c r="CBV8" s="252">
        <f t="shared" ref="CBV8:CBV17" si="691">CBU8/CBU$19*100</f>
        <v>0</v>
      </c>
      <c r="CBW8" s="121">
        <v>0</v>
      </c>
      <c r="CBX8" s="252">
        <f t="shared" ref="CBX8:CBX17" si="692">CBW8/CBW$19*100</f>
        <v>0</v>
      </c>
      <c r="CBY8" s="121">
        <v>0</v>
      </c>
      <c r="CBZ8" s="253">
        <f t="shared" ref="CBZ8:CBZ17" si="693">CBU8+CBW8+CBY8</f>
        <v>0</v>
      </c>
      <c r="CCA8" s="254">
        <f t="shared" ref="CCA8:CCA17" si="694">CBZ8/CBZ$19*100</f>
        <v>0</v>
      </c>
      <c r="CCB8" s="121">
        <v>0</v>
      </c>
      <c r="CCC8" s="252">
        <f t="shared" ref="CCC8:CCC17" si="695">CCB8/CCB$19*100</f>
        <v>0</v>
      </c>
      <c r="CCD8" s="121">
        <v>0</v>
      </c>
      <c r="CCE8" s="252">
        <f t="shared" ref="CCE8:CCE17" si="696">CCD8/CCD$19*100</f>
        <v>0</v>
      </c>
      <c r="CCF8" s="121">
        <v>0</v>
      </c>
      <c r="CCG8" s="253">
        <f t="shared" ref="CCG8:CCG17" si="697">CCB8+CCD8+CCF8</f>
        <v>0</v>
      </c>
      <c r="CCH8" s="254">
        <f t="shared" ref="CCH8:CCH17" si="698">CCG8/CCG$19*100</f>
        <v>0</v>
      </c>
      <c r="CCI8" s="121">
        <v>0</v>
      </c>
      <c r="CCJ8" s="252">
        <f t="shared" ref="CCJ8:CCJ17" si="699">CCI8/CCI$19*100</f>
        <v>0</v>
      </c>
      <c r="CCK8" s="121">
        <v>0</v>
      </c>
      <c r="CCL8" s="252">
        <f t="shared" ref="CCL8:CCL17" si="700">CCK8/CCK$19*100</f>
        <v>0</v>
      </c>
      <c r="CCM8" s="121">
        <v>0</v>
      </c>
      <c r="CCN8" s="253">
        <f t="shared" ref="CCN8:CCN17" si="701">CCI8+CCK8+CCM8</f>
        <v>0</v>
      </c>
      <c r="CCO8" s="254">
        <f t="shared" ref="CCO8:CCO17" si="702">CCN8/CCN$19*100</f>
        <v>0</v>
      </c>
      <c r="CCP8" s="121">
        <v>0</v>
      </c>
      <c r="CCQ8" s="252">
        <f t="shared" ref="CCQ8:CCQ17" si="703">CCP8/CCP$19*100</f>
        <v>0</v>
      </c>
      <c r="CCR8" s="121">
        <v>0</v>
      </c>
      <c r="CCS8" s="252">
        <f t="shared" ref="CCS8:CCS17" si="704">CCR8/CCR$19*100</f>
        <v>0</v>
      </c>
      <c r="CCT8" s="121">
        <v>0</v>
      </c>
      <c r="CCU8" s="253">
        <f t="shared" ref="CCU8:CCU17" si="705">CCP8+CCR8+CCT8</f>
        <v>0</v>
      </c>
      <c r="CCV8" s="254">
        <f t="shared" ref="CCV8:CCV17" si="706">CCU8/CCU$19*100</f>
        <v>0</v>
      </c>
      <c r="CCW8" s="121">
        <v>0</v>
      </c>
      <c r="CCX8" s="252">
        <f t="shared" ref="CCX8:CCX17" si="707">CCW8/CCW$19*100</f>
        <v>0</v>
      </c>
      <c r="CCY8" s="121">
        <v>0</v>
      </c>
      <c r="CCZ8" s="252">
        <f t="shared" ref="CCZ8:CCZ17" si="708">CCY8/CCY$19*100</f>
        <v>0</v>
      </c>
      <c r="CDA8" s="121">
        <v>0</v>
      </c>
      <c r="CDB8" s="253">
        <f t="shared" ref="CDB8:CDB17" si="709">CCW8+CCY8+CDA8</f>
        <v>0</v>
      </c>
      <c r="CDC8" s="254">
        <f t="shared" ref="CDC8:CDC17" si="710">CDB8/CDB$19*100</f>
        <v>0</v>
      </c>
      <c r="CDD8" s="121">
        <v>0</v>
      </c>
      <c r="CDE8" s="252">
        <f t="shared" ref="CDE8:CDE17" si="711">CDD8/CDD$19*100</f>
        <v>0</v>
      </c>
      <c r="CDF8" s="121">
        <v>0</v>
      </c>
      <c r="CDG8" s="252">
        <f t="shared" ref="CDG8:CDG17" si="712">CDF8/CDF$19*100</f>
        <v>0</v>
      </c>
      <c r="CDH8" s="121">
        <v>0</v>
      </c>
      <c r="CDI8" s="253">
        <f t="shared" ref="CDI8:CDI17" si="713">CDD8+CDF8+CDH8</f>
        <v>0</v>
      </c>
      <c r="CDJ8" s="254">
        <f t="shared" ref="CDJ8:CDJ17" si="714">CDI8/CDI$19*100</f>
        <v>0</v>
      </c>
      <c r="CDK8" s="121">
        <v>0</v>
      </c>
      <c r="CDL8" s="252">
        <f t="shared" ref="CDL8:CDL17" si="715">CDK8/CDK$19*100</f>
        <v>0</v>
      </c>
      <c r="CDM8" s="121">
        <v>0</v>
      </c>
      <c r="CDN8" s="252">
        <f t="shared" ref="CDN8:CDN17" si="716">CDM8/CDM$19*100</f>
        <v>0</v>
      </c>
      <c r="CDO8" s="121">
        <v>0</v>
      </c>
      <c r="CDP8" s="253">
        <f t="shared" ref="CDP8:CDP17" si="717">CDK8+CDM8+CDO8</f>
        <v>0</v>
      </c>
      <c r="CDQ8" s="254">
        <f t="shared" ref="CDQ8:CDQ17" si="718">CDP8/CDP$19*100</f>
        <v>0</v>
      </c>
      <c r="CDR8" s="121">
        <v>0</v>
      </c>
      <c r="CDS8" s="252">
        <f t="shared" ref="CDS8:CDS17" si="719">CDR8/CDR$19*100</f>
        <v>0</v>
      </c>
      <c r="CDT8" s="121">
        <v>0</v>
      </c>
      <c r="CDU8" s="252">
        <f t="shared" ref="CDU8:CDU17" si="720">CDT8/CDT$19*100</f>
        <v>0</v>
      </c>
      <c r="CDV8" s="121">
        <v>0</v>
      </c>
      <c r="CDW8" s="253">
        <f t="shared" ref="CDW8:CDW17" si="721">CDR8+CDT8+CDV8</f>
        <v>0</v>
      </c>
      <c r="CDX8" s="254">
        <f t="shared" ref="CDX8:CDX17" si="722">CDW8/CDW$19*100</f>
        <v>0</v>
      </c>
      <c r="CDY8" s="121">
        <v>0</v>
      </c>
      <c r="CDZ8" s="252">
        <f t="shared" ref="CDZ8:CDZ17" si="723">CDY8/CDY$19*100</f>
        <v>0</v>
      </c>
      <c r="CEA8" s="121">
        <v>0</v>
      </c>
      <c r="CEB8" s="252">
        <f t="shared" ref="CEB8:CEB17" si="724">CEA8/CEA$19*100</f>
        <v>0</v>
      </c>
      <c r="CEC8" s="121">
        <v>0</v>
      </c>
      <c r="CED8" s="253">
        <f t="shared" ref="CED8:CED17" si="725">CDY8+CEA8+CEC8</f>
        <v>0</v>
      </c>
      <c r="CEE8" s="254">
        <f t="shared" ref="CEE8:CEE17" si="726">CED8/CED$19*100</f>
        <v>0</v>
      </c>
      <c r="CEF8" s="121">
        <v>0</v>
      </c>
      <c r="CEG8" s="252">
        <f t="shared" ref="CEG8:CEG17" si="727">CEF8/CEF$19*100</f>
        <v>0</v>
      </c>
      <c r="CEH8" s="121">
        <v>0</v>
      </c>
      <c r="CEI8" s="252">
        <f t="shared" ref="CEI8:CEI17" si="728">CEH8/CEH$19*100</f>
        <v>0</v>
      </c>
      <c r="CEJ8" s="121">
        <v>0</v>
      </c>
      <c r="CEK8" s="253">
        <f t="shared" ref="CEK8:CEK17" si="729">CEF8+CEH8+CEJ8</f>
        <v>0</v>
      </c>
      <c r="CEL8" s="254">
        <f t="shared" ref="CEL8:CEL17" si="730">CEK8/CEK$19*100</f>
        <v>0</v>
      </c>
      <c r="CEM8" s="121">
        <v>0</v>
      </c>
      <c r="CEN8" s="252">
        <f t="shared" ref="CEN8:CEN17" si="731">CEM8/CEM$19*100</f>
        <v>0</v>
      </c>
      <c r="CEO8" s="121">
        <v>0</v>
      </c>
      <c r="CEP8" s="252">
        <f t="shared" ref="CEP8:CEP17" si="732">CEO8/CEO$19*100</f>
        <v>0</v>
      </c>
      <c r="CEQ8" s="121">
        <v>0</v>
      </c>
      <c r="CER8" s="253">
        <f t="shared" ref="CER8:CER17" si="733">CEM8+CEO8+CEQ8</f>
        <v>0</v>
      </c>
      <c r="CES8" s="254">
        <f t="shared" ref="CES8:CES17" si="734">CER8/CER$19*100</f>
        <v>0</v>
      </c>
      <c r="CET8" s="121">
        <v>0</v>
      </c>
      <c r="CEU8" s="252">
        <f t="shared" ref="CEU8:CEU17" si="735">CET8/CET$19*100</f>
        <v>0</v>
      </c>
      <c r="CEV8" s="121">
        <v>0</v>
      </c>
      <c r="CEW8" s="252">
        <f t="shared" ref="CEW8:CEW17" si="736">CEV8/CEV$19*100</f>
        <v>0</v>
      </c>
      <c r="CEX8" s="121">
        <v>0</v>
      </c>
      <c r="CEY8" s="253">
        <f t="shared" ref="CEY8:CEY17" si="737">CET8+CEV8+CEX8</f>
        <v>0</v>
      </c>
      <c r="CEZ8" s="254">
        <f t="shared" ref="CEZ8:CEZ17" si="738">CEY8/CEY$19*100</f>
        <v>0</v>
      </c>
      <c r="CFA8" s="121">
        <v>0</v>
      </c>
      <c r="CFB8" s="252">
        <f t="shared" ref="CFB8:CFB17" si="739">CFA8/CFA$19*100</f>
        <v>0</v>
      </c>
      <c r="CFC8" s="121">
        <v>0</v>
      </c>
      <c r="CFD8" s="252">
        <f t="shared" ref="CFD8:CFD17" si="740">CFC8/CFC$19*100</f>
        <v>0</v>
      </c>
      <c r="CFE8" s="121">
        <v>0</v>
      </c>
      <c r="CFF8" s="253">
        <f t="shared" ref="CFF8:CFF17" si="741">CFA8+CFC8+CFE8</f>
        <v>0</v>
      </c>
      <c r="CFG8" s="254">
        <f t="shared" ref="CFG8:CFG17" si="742">CFF8/CFF$19*100</f>
        <v>0</v>
      </c>
      <c r="CFH8" s="121">
        <v>0</v>
      </c>
      <c r="CFI8" s="252">
        <f t="shared" ref="CFI8:CFI17" si="743">CFH8/CFH$19*100</f>
        <v>0</v>
      </c>
      <c r="CFJ8" s="121">
        <v>0</v>
      </c>
      <c r="CFK8" s="252">
        <f t="shared" ref="CFK8:CFK17" si="744">CFJ8/CFJ$19*100</f>
        <v>0</v>
      </c>
      <c r="CFL8" s="121">
        <v>0</v>
      </c>
      <c r="CFM8" s="253">
        <f t="shared" ref="CFM8:CFM17" si="745">CFH8+CFJ8+CFL8</f>
        <v>0</v>
      </c>
      <c r="CFN8" s="254">
        <f t="shared" ref="CFN8:CFN17" si="746">CFM8/CFM$19*100</f>
        <v>0</v>
      </c>
      <c r="CFO8" s="121">
        <v>0</v>
      </c>
      <c r="CFP8" s="252">
        <f t="shared" ref="CFP8:CFP17" si="747">CFO8/CFO$19*100</f>
        <v>0</v>
      </c>
      <c r="CFQ8" s="121">
        <v>0</v>
      </c>
      <c r="CFR8" s="252">
        <f t="shared" ref="CFR8:CFR17" si="748">CFQ8/CFQ$19*100</f>
        <v>0</v>
      </c>
      <c r="CFS8" s="121">
        <v>0</v>
      </c>
      <c r="CFT8" s="253">
        <f t="shared" ref="CFT8:CFT17" si="749">CFO8+CFQ8+CFS8</f>
        <v>0</v>
      </c>
      <c r="CFU8" s="254">
        <f t="shared" ref="CFU8:CFU17" si="750">CFT8/CFT$19*100</f>
        <v>0</v>
      </c>
      <c r="CFV8" s="121">
        <v>0</v>
      </c>
      <c r="CFW8" s="252">
        <f t="shared" ref="CFW8:CFW17" si="751">CFV8/CFV$19*100</f>
        <v>0</v>
      </c>
      <c r="CFX8" s="121">
        <v>0</v>
      </c>
      <c r="CFY8" s="252">
        <f t="shared" ref="CFY8:CFY17" si="752">CFX8/CFX$19*100</f>
        <v>0</v>
      </c>
      <c r="CFZ8" s="121">
        <v>0</v>
      </c>
      <c r="CGA8" s="253">
        <f t="shared" ref="CGA8:CGA17" si="753">CFV8+CFX8+CFZ8</f>
        <v>0</v>
      </c>
      <c r="CGB8" s="254">
        <f t="shared" ref="CGB8:CGB17" si="754">CGA8/CGA$19*100</f>
        <v>0</v>
      </c>
      <c r="CGC8" s="121">
        <v>0</v>
      </c>
      <c r="CGD8" s="252">
        <f t="shared" ref="CGD8:CGD17" si="755">CGC8/CGC$19*100</f>
        <v>0</v>
      </c>
      <c r="CGE8" s="121">
        <v>0</v>
      </c>
      <c r="CGF8" s="252">
        <f t="shared" ref="CGF8:CGF17" si="756">CGE8/CGE$19*100</f>
        <v>0</v>
      </c>
      <c r="CGG8" s="121">
        <v>0</v>
      </c>
      <c r="CGH8" s="253">
        <f t="shared" ref="CGH8:CGH17" si="757">CGC8+CGE8+CGG8</f>
        <v>0</v>
      </c>
      <c r="CGI8" s="254">
        <f t="shared" ref="CGI8:CGI17" si="758">CGH8/CGH$19*100</f>
        <v>0</v>
      </c>
      <c r="CGJ8" s="121">
        <v>0</v>
      </c>
      <c r="CGK8" s="252">
        <f t="shared" ref="CGK8:CGK17" si="759">CGJ8/CGJ$19*100</f>
        <v>0</v>
      </c>
      <c r="CGL8" s="121">
        <v>0</v>
      </c>
      <c r="CGM8" s="252">
        <f t="shared" ref="CGM8:CGM17" si="760">CGL8/CGL$19*100</f>
        <v>0</v>
      </c>
      <c r="CGN8" s="121">
        <v>0</v>
      </c>
      <c r="CGO8" s="253">
        <f t="shared" ref="CGO8:CGO17" si="761">CGJ8+CGL8+CGN8</f>
        <v>0</v>
      </c>
      <c r="CGP8" s="254">
        <f t="shared" ref="CGP8:CGP17" si="762">CGO8/CGO$19*100</f>
        <v>0</v>
      </c>
      <c r="CGQ8" s="121">
        <v>0</v>
      </c>
      <c r="CGR8" s="252">
        <f t="shared" ref="CGR8:CGR17" si="763">CGQ8/CGQ$19*100</f>
        <v>0</v>
      </c>
      <c r="CGS8" s="121">
        <v>0</v>
      </c>
      <c r="CGT8" s="252">
        <f t="shared" ref="CGT8:CGT17" si="764">CGS8/CGS$19*100</f>
        <v>0</v>
      </c>
      <c r="CGU8" s="121">
        <v>0</v>
      </c>
      <c r="CGV8" s="253">
        <f t="shared" ref="CGV8:CGV17" si="765">CGQ8+CGS8+CGU8</f>
        <v>0</v>
      </c>
      <c r="CGW8" s="254">
        <f t="shared" ref="CGW8:CGW17" si="766">CGV8/CGV$19*100</f>
        <v>0</v>
      </c>
      <c r="CGX8" s="121">
        <v>0</v>
      </c>
      <c r="CGY8" s="252">
        <f t="shared" ref="CGY8:CGY17" si="767">CGX8/CGX$19*100</f>
        <v>0</v>
      </c>
      <c r="CGZ8" s="121">
        <v>0</v>
      </c>
      <c r="CHA8" s="252">
        <f t="shared" ref="CHA8:CHA17" si="768">CGZ8/CGZ$19*100</f>
        <v>0</v>
      </c>
      <c r="CHB8" s="121">
        <v>0</v>
      </c>
      <c r="CHC8" s="253">
        <f t="shared" ref="CHC8:CHC17" si="769">CGX8+CGZ8+CHB8</f>
        <v>0</v>
      </c>
      <c r="CHD8" s="254">
        <f t="shared" ref="CHD8:CHD17" si="770">CHC8/CHC$19*100</f>
        <v>0</v>
      </c>
      <c r="CHE8" s="121">
        <v>0</v>
      </c>
      <c r="CHF8" s="252">
        <f t="shared" ref="CHF8:CHF17" si="771">CHE8/CHE$19*100</f>
        <v>0</v>
      </c>
      <c r="CHG8" s="121">
        <v>0</v>
      </c>
      <c r="CHH8" s="252">
        <f t="shared" ref="CHH8:CHH17" si="772">CHG8/CHG$19*100</f>
        <v>0</v>
      </c>
      <c r="CHI8" s="121">
        <v>0</v>
      </c>
      <c r="CHJ8" s="253">
        <f t="shared" ref="CHJ8:CHJ17" si="773">CHE8+CHG8+CHI8</f>
        <v>0</v>
      </c>
      <c r="CHK8" s="254">
        <f t="shared" ref="CHK8:CHK17" si="774">CHJ8/CHJ$19*100</f>
        <v>0</v>
      </c>
      <c r="CHL8" s="121">
        <v>0</v>
      </c>
      <c r="CHM8" s="252">
        <f t="shared" ref="CHM8:CHM17" si="775">CHL8/CHL$19*100</f>
        <v>0</v>
      </c>
      <c r="CHN8" s="121">
        <v>0</v>
      </c>
      <c r="CHO8" s="252">
        <f t="shared" ref="CHO8:CHO17" si="776">CHN8/CHN$19*100</f>
        <v>0</v>
      </c>
      <c r="CHP8" s="121">
        <v>0</v>
      </c>
      <c r="CHQ8" s="253">
        <f t="shared" ref="CHQ8:CHQ17" si="777">CHL8+CHN8+CHP8</f>
        <v>0</v>
      </c>
      <c r="CHR8" s="254">
        <f t="shared" ref="CHR8:CHR17" si="778">CHQ8/CHQ$19*100</f>
        <v>0</v>
      </c>
      <c r="CHS8" s="121">
        <v>0</v>
      </c>
      <c r="CHT8" s="252">
        <f t="shared" ref="CHT8:CHT17" si="779">CHS8/CHS$19*100</f>
        <v>0</v>
      </c>
      <c r="CHU8" s="121">
        <v>0</v>
      </c>
      <c r="CHV8" s="252">
        <f t="shared" ref="CHV8:CHV17" si="780">CHU8/CHU$19*100</f>
        <v>0</v>
      </c>
      <c r="CHW8" s="121">
        <v>0</v>
      </c>
      <c r="CHX8" s="253">
        <f t="shared" ref="CHX8:CHX17" si="781">CHS8+CHU8+CHW8</f>
        <v>0</v>
      </c>
      <c r="CHY8" s="254">
        <f t="shared" ref="CHY8:CHY17" si="782">CHX8/CHX$19*100</f>
        <v>0</v>
      </c>
      <c r="CHZ8" s="121">
        <v>0</v>
      </c>
      <c r="CIA8" s="252">
        <f t="shared" ref="CIA8:CIA17" si="783">CHZ8/CHZ$19*100</f>
        <v>0</v>
      </c>
      <c r="CIB8" s="121">
        <v>0</v>
      </c>
      <c r="CIC8" s="252">
        <f t="shared" ref="CIC8:CIC17" si="784">CIB8/CIB$19*100</f>
        <v>0</v>
      </c>
      <c r="CID8" s="121">
        <v>0</v>
      </c>
      <c r="CIE8" s="253">
        <f t="shared" ref="CIE8:CIE17" si="785">CHZ8+CIB8+CID8</f>
        <v>0</v>
      </c>
      <c r="CIF8" s="254">
        <f t="shared" ref="CIF8:CIF17" si="786">CIE8/CIE$19*100</f>
        <v>0</v>
      </c>
      <c r="CIG8" s="121">
        <v>0</v>
      </c>
      <c r="CIH8" s="252">
        <f t="shared" ref="CIH8:CIH17" si="787">CIG8/CIG$19*100</f>
        <v>0</v>
      </c>
      <c r="CII8" s="121">
        <v>0</v>
      </c>
      <c r="CIJ8" s="252">
        <f t="shared" ref="CIJ8:CIJ17" si="788">CII8/CII$19*100</f>
        <v>0</v>
      </c>
      <c r="CIK8" s="121">
        <v>0</v>
      </c>
      <c r="CIL8" s="253">
        <f t="shared" ref="CIL8:CIL17" si="789">CIG8+CII8+CIK8</f>
        <v>0</v>
      </c>
      <c r="CIM8" s="254">
        <f t="shared" ref="CIM8:CIM17" si="790">CIL8/CIL$19*100</f>
        <v>0</v>
      </c>
      <c r="CIN8" s="121">
        <v>0</v>
      </c>
      <c r="CIO8" s="252">
        <f t="shared" ref="CIO8:CIO17" si="791">CIN8/CIN$19*100</f>
        <v>0</v>
      </c>
      <c r="CIP8" s="121">
        <v>0</v>
      </c>
      <c r="CIQ8" s="252">
        <f t="shared" ref="CIQ8:CIQ17" si="792">CIP8/CIP$19*100</f>
        <v>0</v>
      </c>
      <c r="CIR8" s="121">
        <v>0</v>
      </c>
      <c r="CIS8" s="253">
        <f t="shared" ref="CIS8:CIS17" si="793">CIN8+CIP8+CIR8</f>
        <v>0</v>
      </c>
      <c r="CIT8" s="254">
        <f t="shared" ref="CIT8:CIT17" si="794">CIS8/CIS$19*100</f>
        <v>0</v>
      </c>
      <c r="CIU8" s="121">
        <v>0</v>
      </c>
      <c r="CIV8" s="252">
        <f t="shared" ref="CIV8:CIV17" si="795">CIU8/CIU$19*100</f>
        <v>0</v>
      </c>
      <c r="CIW8" s="121">
        <v>0</v>
      </c>
      <c r="CIX8" s="252">
        <f t="shared" ref="CIX8:CIX17" si="796">CIW8/CIW$19*100</f>
        <v>0</v>
      </c>
      <c r="CIY8" s="121">
        <v>0</v>
      </c>
      <c r="CIZ8" s="253">
        <f t="shared" ref="CIZ8:CIZ17" si="797">CIU8+CIW8+CIY8</f>
        <v>0</v>
      </c>
      <c r="CJA8" s="254">
        <f t="shared" ref="CJA8:CJA17" si="798">CIZ8/CIZ$19*100</f>
        <v>0</v>
      </c>
      <c r="CJB8" s="121">
        <v>0</v>
      </c>
      <c r="CJC8" s="252">
        <f t="shared" ref="CJC8:CJC17" si="799">CJB8/CJB$19*100</f>
        <v>0</v>
      </c>
      <c r="CJD8" s="121">
        <v>0</v>
      </c>
      <c r="CJE8" s="252">
        <f t="shared" ref="CJE8:CJE17" si="800">CJD8/CJD$19*100</f>
        <v>0</v>
      </c>
      <c r="CJF8" s="121">
        <v>0</v>
      </c>
      <c r="CJG8" s="253">
        <f t="shared" ref="CJG8:CJG17" si="801">CJB8+CJD8+CJF8</f>
        <v>0</v>
      </c>
      <c r="CJH8" s="254">
        <f t="shared" ref="CJH8:CJH17" si="802">CJG8/CJG$19*100</f>
        <v>0</v>
      </c>
      <c r="CJI8" s="121">
        <v>0</v>
      </c>
      <c r="CJJ8" s="252">
        <f t="shared" ref="CJJ8:CJJ17" si="803">CJI8/CJI$19*100</f>
        <v>0</v>
      </c>
      <c r="CJK8" s="121">
        <v>0</v>
      </c>
      <c r="CJL8" s="252">
        <f t="shared" ref="CJL8:CJL17" si="804">CJK8/CJK$19*100</f>
        <v>0</v>
      </c>
      <c r="CJM8" s="121">
        <v>0</v>
      </c>
      <c r="CJN8" s="253">
        <f t="shared" ref="CJN8:CJN17" si="805">CJI8+CJK8+CJM8</f>
        <v>0</v>
      </c>
      <c r="CJO8" s="254">
        <f t="shared" ref="CJO8:CJO17" si="806">CJN8/CJN$19*100</f>
        <v>0</v>
      </c>
      <c r="CJP8" s="121">
        <v>0</v>
      </c>
      <c r="CJQ8" s="252">
        <f t="shared" ref="CJQ8:CJQ17" si="807">CJP8/CJP$19*100</f>
        <v>0</v>
      </c>
      <c r="CJR8" s="121">
        <v>0</v>
      </c>
      <c r="CJS8" s="252">
        <f t="shared" ref="CJS8:CJS17" si="808">CJR8/CJR$19*100</f>
        <v>0</v>
      </c>
      <c r="CJT8" s="121">
        <v>0</v>
      </c>
      <c r="CJU8" s="253">
        <f t="shared" ref="CJU8:CJU17" si="809">CJP8+CJR8+CJT8</f>
        <v>0</v>
      </c>
      <c r="CJV8" s="254">
        <f t="shared" ref="CJV8:CJV17" si="810">CJU8/CJU$19*100</f>
        <v>0</v>
      </c>
      <c r="CJW8" s="121">
        <v>0</v>
      </c>
      <c r="CJX8" s="252">
        <f t="shared" ref="CJX8:CJX17" si="811">CJW8/CJW$19*100</f>
        <v>0</v>
      </c>
      <c r="CJY8" s="121">
        <v>0</v>
      </c>
      <c r="CJZ8" s="252">
        <f t="shared" ref="CJZ8:CJZ17" si="812">CJY8/CJY$19*100</f>
        <v>0</v>
      </c>
      <c r="CKA8" s="121">
        <v>0</v>
      </c>
      <c r="CKB8" s="253">
        <f t="shared" ref="CKB8:CKB17" si="813">CJW8+CJY8+CKA8</f>
        <v>0</v>
      </c>
      <c r="CKC8" s="254">
        <f t="shared" ref="CKC8:CKC17" si="814">CKB8/CKB$19*100</f>
        <v>0</v>
      </c>
      <c r="CKD8" s="121">
        <v>0</v>
      </c>
      <c r="CKE8" s="252">
        <f t="shared" ref="CKE8:CKE17" si="815">CKD8/CKD$19*100</f>
        <v>0</v>
      </c>
      <c r="CKF8" s="121">
        <v>0</v>
      </c>
      <c r="CKG8" s="252">
        <f t="shared" ref="CKG8:CKG17" si="816">CKF8/CKF$19*100</f>
        <v>0</v>
      </c>
      <c r="CKH8" s="121">
        <v>0</v>
      </c>
      <c r="CKI8" s="253">
        <f t="shared" ref="CKI8:CKI17" si="817">CKD8+CKF8+CKH8</f>
        <v>0</v>
      </c>
      <c r="CKJ8" s="254">
        <f t="shared" ref="CKJ8:CKJ17" si="818">CKI8/CKI$19*100</f>
        <v>0</v>
      </c>
      <c r="CKK8" s="121">
        <v>0</v>
      </c>
      <c r="CKL8" s="252">
        <f t="shared" ref="CKL8:CKL17" si="819">CKK8/CKK$19*100</f>
        <v>0</v>
      </c>
      <c r="CKM8" s="121">
        <v>0</v>
      </c>
      <c r="CKN8" s="252">
        <f t="shared" ref="CKN8:CKN17" si="820">CKM8/CKM$19*100</f>
        <v>0</v>
      </c>
      <c r="CKO8" s="121">
        <v>0</v>
      </c>
      <c r="CKP8" s="253">
        <f t="shared" ref="CKP8:CKP17" si="821">CKK8+CKM8+CKO8</f>
        <v>0</v>
      </c>
      <c r="CKQ8" s="254">
        <f t="shared" ref="CKQ8:CKQ17" si="822">CKP8/CKP$19*100</f>
        <v>0</v>
      </c>
      <c r="CKR8" s="121">
        <v>0</v>
      </c>
      <c r="CKS8" s="252">
        <f t="shared" ref="CKS8:CKS17" si="823">CKR8/CKR$19*100</f>
        <v>0</v>
      </c>
      <c r="CKT8" s="121">
        <v>0</v>
      </c>
      <c r="CKU8" s="252">
        <f t="shared" ref="CKU8:CKU17" si="824">CKT8/CKT$19*100</f>
        <v>0</v>
      </c>
      <c r="CKV8" s="121">
        <v>0</v>
      </c>
      <c r="CKW8" s="253">
        <f t="shared" ref="CKW8:CKW17" si="825">CKR8+CKT8+CKV8</f>
        <v>0</v>
      </c>
      <c r="CKX8" s="254">
        <f t="shared" ref="CKX8:CKX17" si="826">CKW8/CKW$19*100</f>
        <v>0</v>
      </c>
      <c r="CKY8" s="121">
        <v>0</v>
      </c>
      <c r="CKZ8" s="252">
        <f t="shared" ref="CKZ8:CKZ17" si="827">CKY8/CKY$19*100</f>
        <v>0</v>
      </c>
      <c r="CLA8" s="121">
        <v>0</v>
      </c>
      <c r="CLB8" s="252">
        <f t="shared" ref="CLB8:CLB17" si="828">CLA8/CLA$19*100</f>
        <v>0</v>
      </c>
      <c r="CLC8" s="121">
        <v>0</v>
      </c>
      <c r="CLD8" s="253">
        <f t="shared" ref="CLD8:CLD17" si="829">CKY8+CLA8+CLC8</f>
        <v>0</v>
      </c>
      <c r="CLE8" s="254">
        <f t="shared" ref="CLE8:CLE17" si="830">CLD8/CLD$19*100</f>
        <v>0</v>
      </c>
      <c r="CLF8" s="121">
        <v>0</v>
      </c>
      <c r="CLG8" s="252">
        <f t="shared" ref="CLG8:CLG17" si="831">CLF8/CLF$19*100</f>
        <v>0</v>
      </c>
      <c r="CLH8" s="121">
        <v>0</v>
      </c>
      <c r="CLI8" s="252">
        <f t="shared" ref="CLI8:CLI17" si="832">CLH8/CLH$19*100</f>
        <v>0</v>
      </c>
      <c r="CLJ8" s="121">
        <v>0</v>
      </c>
      <c r="CLK8" s="253">
        <f t="shared" ref="CLK8:CLK17" si="833">CLF8+CLH8+CLJ8</f>
        <v>0</v>
      </c>
      <c r="CLL8" s="254">
        <f t="shared" ref="CLL8:CLL17" si="834">CLK8/CLK$19*100</f>
        <v>0</v>
      </c>
      <c r="CLM8" s="121">
        <v>0</v>
      </c>
      <c r="CLN8" s="252">
        <f t="shared" ref="CLN8:CLN17" si="835">CLM8/CLM$19*100</f>
        <v>0</v>
      </c>
      <c r="CLO8" s="121">
        <v>0</v>
      </c>
      <c r="CLP8" s="252">
        <f t="shared" ref="CLP8:CLP17" si="836">CLO8/CLO$19*100</f>
        <v>0</v>
      </c>
      <c r="CLQ8" s="121">
        <v>0</v>
      </c>
      <c r="CLR8" s="253">
        <f t="shared" ref="CLR8:CLR17" si="837">CLM8+CLO8+CLQ8</f>
        <v>0</v>
      </c>
      <c r="CLS8" s="254">
        <f t="shared" ref="CLS8:CLS17" si="838">CLR8/CLR$19*100</f>
        <v>0</v>
      </c>
      <c r="CLT8" s="121">
        <v>0</v>
      </c>
      <c r="CLU8" s="252">
        <f t="shared" ref="CLU8:CLU17" si="839">CLT8/CLT$19*100</f>
        <v>0</v>
      </c>
      <c r="CLV8" s="121">
        <v>0</v>
      </c>
      <c r="CLW8" s="252">
        <f t="shared" ref="CLW8:CLW17" si="840">CLV8/CLV$19*100</f>
        <v>0</v>
      </c>
      <c r="CLX8" s="121">
        <v>0</v>
      </c>
      <c r="CLY8" s="253">
        <f t="shared" ref="CLY8:CLY17" si="841">CLT8+CLV8+CLX8</f>
        <v>0</v>
      </c>
      <c r="CLZ8" s="254">
        <f t="shared" ref="CLZ8:CLZ17" si="842">CLY8/CLY$19*100</f>
        <v>0</v>
      </c>
      <c r="CMA8" s="121">
        <v>0</v>
      </c>
      <c r="CMB8" s="252">
        <f t="shared" ref="CMB8:CMB17" si="843">CMA8/CMA$19*100</f>
        <v>0</v>
      </c>
      <c r="CMC8" s="121">
        <v>0</v>
      </c>
      <c r="CMD8" s="252">
        <f t="shared" ref="CMD8:CMD17" si="844">CMC8/CMC$19*100</f>
        <v>0</v>
      </c>
      <c r="CME8" s="121">
        <v>0</v>
      </c>
      <c r="CMF8" s="253">
        <f t="shared" ref="CMF8:CMF17" si="845">CMA8+CMC8+CME8</f>
        <v>0</v>
      </c>
      <c r="CMG8" s="254">
        <f t="shared" ref="CMG8:CMG17" si="846">CMF8/CMF$19*100</f>
        <v>0</v>
      </c>
      <c r="CMH8" s="121">
        <v>0</v>
      </c>
      <c r="CMI8" s="252">
        <f t="shared" ref="CMI8:CMI17" si="847">CMH8/CMH$19*100</f>
        <v>0</v>
      </c>
      <c r="CMJ8" s="121">
        <v>0</v>
      </c>
      <c r="CMK8" s="252">
        <f t="shared" ref="CMK8:CMK17" si="848">CMJ8/CMJ$19*100</f>
        <v>0</v>
      </c>
      <c r="CML8" s="121">
        <v>0</v>
      </c>
      <c r="CMM8" s="253">
        <f t="shared" ref="CMM8:CMM17" si="849">CMH8+CMJ8+CML8</f>
        <v>0</v>
      </c>
      <c r="CMN8" s="254">
        <f t="shared" ref="CMN8:CMN17" si="850">CMM8/CMM$19*100</f>
        <v>0</v>
      </c>
      <c r="CMO8" s="121">
        <v>0</v>
      </c>
      <c r="CMP8" s="252">
        <f t="shared" ref="CMP8:CMP17" si="851">CMO8/CMO$19*100</f>
        <v>0</v>
      </c>
      <c r="CMQ8" s="121">
        <v>0</v>
      </c>
      <c r="CMR8" s="252">
        <f t="shared" ref="CMR8:CMR17" si="852">CMQ8/CMQ$19*100</f>
        <v>0</v>
      </c>
      <c r="CMS8" s="121">
        <v>0</v>
      </c>
      <c r="CMT8" s="253">
        <f t="shared" ref="CMT8:CMT17" si="853">CMO8+CMQ8+CMS8</f>
        <v>0</v>
      </c>
      <c r="CMU8" s="254">
        <f t="shared" ref="CMU8:CMU17" si="854">CMT8/CMT$19*100</f>
        <v>0</v>
      </c>
      <c r="CMV8" s="121">
        <v>0</v>
      </c>
      <c r="CMW8" s="252">
        <f t="shared" ref="CMW8:CMW17" si="855">CMV8/CMV$19*100</f>
        <v>0</v>
      </c>
      <c r="CMX8" s="121">
        <v>0</v>
      </c>
      <c r="CMY8" s="252">
        <f t="shared" ref="CMY8:CMY17" si="856">CMX8/CMX$19*100</f>
        <v>0</v>
      </c>
      <c r="CMZ8" s="121">
        <v>0</v>
      </c>
      <c r="CNA8" s="253">
        <f t="shared" ref="CNA8:CNA17" si="857">CMV8+CMX8+CMZ8</f>
        <v>0</v>
      </c>
      <c r="CNB8" s="254">
        <f t="shared" ref="CNB8:CNB17" si="858">CNA8/CNA$19*100</f>
        <v>0</v>
      </c>
      <c r="CNC8" s="121">
        <v>0</v>
      </c>
      <c r="CND8" s="252">
        <f t="shared" ref="CND8:CND17" si="859">CNC8/CNC$19*100</f>
        <v>0</v>
      </c>
      <c r="CNE8" s="121">
        <v>0</v>
      </c>
      <c r="CNF8" s="252">
        <f t="shared" ref="CNF8:CNF17" si="860">CNE8/CNE$19*100</f>
        <v>0</v>
      </c>
      <c r="CNG8" s="121">
        <v>0</v>
      </c>
      <c r="CNH8" s="253">
        <f t="shared" ref="CNH8:CNH17" si="861">CNC8+CNE8+CNG8</f>
        <v>0</v>
      </c>
      <c r="CNI8" s="254">
        <f t="shared" ref="CNI8:CNI17" si="862">CNH8/CNH$19*100</f>
        <v>0</v>
      </c>
      <c r="CNJ8" s="121">
        <v>0</v>
      </c>
      <c r="CNK8" s="252">
        <f t="shared" ref="CNK8:CNM17" si="863">CNJ8/CNJ$19*100</f>
        <v>0</v>
      </c>
      <c r="CNL8" s="121">
        <v>0</v>
      </c>
      <c r="CNM8" s="252">
        <f t="shared" si="863"/>
        <v>0</v>
      </c>
      <c r="CNN8" s="121">
        <v>0</v>
      </c>
      <c r="CNO8" s="253">
        <f t="shared" ref="CNO8:CNO17" si="864">CNJ8+CNL8+CNN8</f>
        <v>0</v>
      </c>
      <c r="CNP8" s="254">
        <f t="shared" ref="CNP8:CNP17" si="865">CNO8/CNO$19*100</f>
        <v>0</v>
      </c>
      <c r="CNQ8" s="121">
        <v>0</v>
      </c>
      <c r="CNR8" s="252">
        <f t="shared" ref="CNR8:CNR17" si="866">CNQ8/CNQ$19*100</f>
        <v>0</v>
      </c>
      <c r="CNS8" s="121">
        <v>0</v>
      </c>
      <c r="CNT8" s="252">
        <f t="shared" ref="CNT8:CNT17" si="867">CNS8/CNS$19*100</f>
        <v>0</v>
      </c>
      <c r="CNU8" s="121">
        <v>0</v>
      </c>
      <c r="CNV8" s="253">
        <f t="shared" ref="CNV8:CNV17" si="868">CNQ8+CNS8+CNU8</f>
        <v>0</v>
      </c>
      <c r="CNW8" s="254">
        <f t="shared" ref="CNW8:CNW17" si="869">CNV8/CNV$19*100</f>
        <v>0</v>
      </c>
      <c r="CNX8" s="121">
        <v>0</v>
      </c>
      <c r="CNY8" s="252">
        <f t="shared" ref="CNY8:CNY17" si="870">CNX8/CNX$19*100</f>
        <v>0</v>
      </c>
      <c r="CNZ8" s="121">
        <v>0</v>
      </c>
      <c r="COA8" s="252">
        <f t="shared" ref="COA8:COA17" si="871">CNZ8/CNZ$19*100</f>
        <v>0</v>
      </c>
      <c r="COB8" s="121">
        <v>0</v>
      </c>
      <c r="COC8" s="253">
        <f t="shared" ref="COC8:COC17" si="872">CNX8+CNZ8+COB8</f>
        <v>0</v>
      </c>
      <c r="COD8" s="254">
        <f t="shared" ref="COD8:COD17" si="873">COC8/COC$19*100</f>
        <v>0</v>
      </c>
      <c r="COE8" s="121">
        <v>0</v>
      </c>
      <c r="COF8" s="252">
        <f t="shared" ref="COF8:COF17" si="874">COE8/COE$19*100</f>
        <v>0</v>
      </c>
      <c r="COG8" s="121">
        <v>0</v>
      </c>
      <c r="COH8" s="252">
        <f t="shared" ref="COH8:COH17" si="875">COG8/COG$19*100</f>
        <v>0</v>
      </c>
      <c r="COI8" s="121">
        <v>0</v>
      </c>
      <c r="COJ8" s="253">
        <f t="shared" ref="COJ8:COJ17" si="876">COE8+COG8+COI8</f>
        <v>0</v>
      </c>
      <c r="COK8" s="254">
        <f t="shared" ref="COK8:COK17" si="877">COJ8/COJ$19*100</f>
        <v>0</v>
      </c>
      <c r="COL8" s="121">
        <v>0</v>
      </c>
      <c r="COM8" s="252">
        <f t="shared" ref="COM8:COM17" si="878">COL8/COL$19*100</f>
        <v>0</v>
      </c>
      <c r="CON8" s="121">
        <v>0</v>
      </c>
      <c r="COO8" s="252">
        <f t="shared" ref="COO8:COO17" si="879">CON8/CON$19*100</f>
        <v>0</v>
      </c>
      <c r="COP8" s="121">
        <v>0</v>
      </c>
      <c r="COQ8" s="253">
        <f t="shared" ref="COQ8:COQ17" si="880">COL8+CON8+COP8</f>
        <v>0</v>
      </c>
      <c r="COR8" s="254">
        <f t="shared" ref="COR8:COR17" si="881">COQ8/COQ$19*100</f>
        <v>0</v>
      </c>
      <c r="COS8" s="121">
        <v>0</v>
      </c>
      <c r="COT8" s="252">
        <f t="shared" ref="COT8:COT17" si="882">COS8/COS$19*100</f>
        <v>0</v>
      </c>
      <c r="COU8" s="121">
        <v>0</v>
      </c>
      <c r="COV8" s="252">
        <f t="shared" ref="COV8:COV17" si="883">COU8/COU$19*100</f>
        <v>0</v>
      </c>
      <c r="COW8" s="121">
        <v>0</v>
      </c>
      <c r="COX8" s="253">
        <f t="shared" ref="COX8:COX17" si="884">COS8+COU8+COW8</f>
        <v>0</v>
      </c>
      <c r="COY8" s="254">
        <f t="shared" ref="COY8:COY17" si="885">COX8/COX$19*100</f>
        <v>0</v>
      </c>
      <c r="COZ8" s="121">
        <v>0</v>
      </c>
      <c r="CPA8" s="252">
        <f t="shared" ref="CPA8:CPA17" si="886">COZ8/COZ$19*100</f>
        <v>0</v>
      </c>
      <c r="CPB8" s="121">
        <v>0</v>
      </c>
      <c r="CPC8" s="252">
        <f t="shared" ref="CPC8:CPC17" si="887">CPB8/CPB$19*100</f>
        <v>0</v>
      </c>
      <c r="CPD8" s="121">
        <v>0</v>
      </c>
      <c r="CPE8" s="253">
        <f t="shared" ref="CPE8:CPE17" si="888">COZ8+CPB8+CPD8</f>
        <v>0</v>
      </c>
      <c r="CPF8" s="254">
        <f t="shared" ref="CPF8:CPF17" si="889">CPE8/CPE$19*100</f>
        <v>0</v>
      </c>
      <c r="CPG8" s="121">
        <v>0</v>
      </c>
      <c r="CPH8" s="252">
        <f t="shared" ref="CPH8:CPH17" si="890">CPG8/CPG$19*100</f>
        <v>0</v>
      </c>
      <c r="CPI8" s="121">
        <v>0</v>
      </c>
      <c r="CPJ8" s="252">
        <f t="shared" ref="CPJ8:CPJ17" si="891">CPI8/CPI$19*100</f>
        <v>0</v>
      </c>
      <c r="CPK8" s="121">
        <v>0</v>
      </c>
      <c r="CPL8" s="253">
        <f t="shared" ref="CPL8:CPL17" si="892">CPG8+CPI8+CPK8</f>
        <v>0</v>
      </c>
      <c r="CPM8" s="254">
        <f t="shared" ref="CPM8:CPM17" si="893">CPL8/CPL$19*100</f>
        <v>0</v>
      </c>
      <c r="CPN8" s="121">
        <v>0</v>
      </c>
      <c r="CPO8" s="252">
        <f t="shared" ref="CPO8:CPO17" si="894">CPN8/CPN$19*100</f>
        <v>0</v>
      </c>
      <c r="CPP8" s="121">
        <v>0</v>
      </c>
      <c r="CPQ8" s="252">
        <f t="shared" ref="CPQ8:CPQ17" si="895">CPP8/CPP$19*100</f>
        <v>0</v>
      </c>
      <c r="CPR8" s="121">
        <v>0</v>
      </c>
      <c r="CPS8" s="253">
        <f t="shared" ref="CPS8:CPS17" si="896">CPN8+CPP8+CPR8</f>
        <v>0</v>
      </c>
      <c r="CPT8" s="254">
        <f t="shared" ref="CPT8:CPT17" si="897">CPS8/CPS$19*100</f>
        <v>0</v>
      </c>
      <c r="CPU8" s="121">
        <v>0</v>
      </c>
      <c r="CPV8" s="252">
        <f t="shared" ref="CPV8:CPV17" si="898">CPU8/CPU$19*100</f>
        <v>0</v>
      </c>
      <c r="CPW8" s="121">
        <v>0</v>
      </c>
      <c r="CPX8" s="252">
        <f t="shared" ref="CPX8:CPX17" si="899">CPW8/CPW$19*100</f>
        <v>0</v>
      </c>
      <c r="CPY8" s="121">
        <v>0</v>
      </c>
      <c r="CPZ8" s="253">
        <f t="shared" ref="CPZ8:CPZ17" si="900">CPU8+CPW8+CPY8</f>
        <v>0</v>
      </c>
      <c r="CQA8" s="254">
        <f t="shared" ref="CQA8:CQA17" si="901">CPZ8/CPZ$19*100</f>
        <v>0</v>
      </c>
      <c r="CQB8" s="121">
        <v>0</v>
      </c>
      <c r="CQC8" s="252">
        <f t="shared" ref="CQC8:CQC17" si="902">CQB8/CQB$19*100</f>
        <v>0</v>
      </c>
      <c r="CQD8" s="121">
        <v>0</v>
      </c>
      <c r="CQE8" s="252">
        <f t="shared" ref="CQE8:CQE17" si="903">CQD8/CQD$19*100</f>
        <v>0</v>
      </c>
      <c r="CQF8" s="121">
        <v>0</v>
      </c>
      <c r="CQG8" s="253">
        <f t="shared" ref="CQG8:CQG17" si="904">CQB8+CQD8+CQF8</f>
        <v>0</v>
      </c>
      <c r="CQH8" s="254">
        <f t="shared" ref="CQH8:CQH17" si="905">CQG8/CQG$19*100</f>
        <v>0</v>
      </c>
      <c r="CQI8" s="121">
        <v>0</v>
      </c>
      <c r="CQJ8" s="252">
        <f t="shared" ref="CQJ8:CQJ17" si="906">CQI8/CQI$19*100</f>
        <v>0</v>
      </c>
      <c r="CQK8" s="121">
        <v>0</v>
      </c>
      <c r="CQL8" s="252">
        <f t="shared" ref="CQL8:CQL17" si="907">CQK8/CQK$19*100</f>
        <v>0</v>
      </c>
      <c r="CQM8" s="121">
        <v>0</v>
      </c>
      <c r="CQN8" s="253">
        <f t="shared" ref="CQN8:CQN17" si="908">CQI8+CQK8+CQM8</f>
        <v>0</v>
      </c>
      <c r="CQO8" s="254">
        <f t="shared" ref="CQO8:CQO17" si="909">CQN8/CQN$19*100</f>
        <v>0</v>
      </c>
      <c r="CQP8" s="121">
        <v>0</v>
      </c>
      <c r="CQQ8" s="252">
        <f t="shared" ref="CQQ8:CQQ17" si="910">CQP8/CQP$19*100</f>
        <v>0</v>
      </c>
      <c r="CQR8" s="121">
        <v>0</v>
      </c>
      <c r="CQS8" s="252">
        <f t="shared" ref="CQS8:CQS17" si="911">CQR8/CQR$19*100</f>
        <v>0</v>
      </c>
      <c r="CQT8" s="121">
        <v>0</v>
      </c>
      <c r="CQU8" s="253">
        <f t="shared" ref="CQU8:CQU17" si="912">CQP8+CQR8+CQT8</f>
        <v>0</v>
      </c>
      <c r="CQV8" s="254">
        <f t="shared" ref="CQV8:CQV17" si="913">CQU8/CQU$19*100</f>
        <v>0</v>
      </c>
      <c r="CQW8" s="121">
        <v>0</v>
      </c>
      <c r="CQX8" s="252">
        <f t="shared" ref="CQX8:CQX17" si="914">CQW8/CQW$19*100</f>
        <v>0</v>
      </c>
      <c r="CQY8" s="121">
        <v>0</v>
      </c>
      <c r="CQZ8" s="252">
        <f t="shared" ref="CQZ8:CQZ17" si="915">CQY8/CQY$19*100</f>
        <v>0</v>
      </c>
      <c r="CRA8" s="121">
        <v>0</v>
      </c>
      <c r="CRB8" s="253">
        <f t="shared" ref="CRB8:CRB17" si="916">CQW8+CQY8+CRA8</f>
        <v>0</v>
      </c>
      <c r="CRC8" s="254">
        <f t="shared" ref="CRC8:CRC17" si="917">CRB8/CRB$19*100</f>
        <v>0</v>
      </c>
      <c r="CRD8" s="121">
        <v>0</v>
      </c>
      <c r="CRE8" s="252">
        <f t="shared" ref="CRE8:CRE17" si="918">CRD8/CRD$19*100</f>
        <v>0</v>
      </c>
      <c r="CRF8" s="121">
        <v>0</v>
      </c>
      <c r="CRG8" s="252">
        <f t="shared" ref="CRG8:CRG17" si="919">CRF8/CRF$19*100</f>
        <v>0</v>
      </c>
      <c r="CRH8" s="121">
        <v>0</v>
      </c>
      <c r="CRI8" s="253">
        <f t="shared" ref="CRI8:CRI17" si="920">CRD8+CRF8+CRH8</f>
        <v>0</v>
      </c>
      <c r="CRJ8" s="254">
        <f t="shared" ref="CRJ8:CRJ17" si="921">CRI8/CRI$19*100</f>
        <v>0</v>
      </c>
      <c r="CRK8" s="121">
        <v>0</v>
      </c>
      <c r="CRL8" s="252">
        <f t="shared" ref="CRL8:CRL17" si="922">CRK8/CRK$19*100</f>
        <v>0</v>
      </c>
      <c r="CRM8" s="121">
        <v>0</v>
      </c>
      <c r="CRN8" s="252">
        <f t="shared" ref="CRN8:CRN17" si="923">CRM8/CRM$19*100</f>
        <v>0</v>
      </c>
      <c r="CRO8" s="121">
        <v>0</v>
      </c>
      <c r="CRP8" s="253">
        <f t="shared" ref="CRP8:CRP17" si="924">CRK8+CRM8+CRO8</f>
        <v>0</v>
      </c>
      <c r="CRQ8" s="254">
        <f t="shared" ref="CRQ8:CRQ17" si="925">CRP8/CRP$19*100</f>
        <v>0</v>
      </c>
      <c r="CRR8" s="121">
        <v>0</v>
      </c>
      <c r="CRS8" s="252">
        <f t="shared" ref="CRS8:CRS17" si="926">CRR8/CRR$19*100</f>
        <v>0</v>
      </c>
      <c r="CRT8" s="121">
        <v>0</v>
      </c>
      <c r="CRU8" s="252">
        <f t="shared" ref="CRU8:CRU17" si="927">CRT8/CRT$19*100</f>
        <v>0</v>
      </c>
      <c r="CRV8" s="121">
        <v>0</v>
      </c>
      <c r="CRW8" s="253">
        <f t="shared" ref="CRW8:CRW17" si="928">CRR8+CRT8+CRV8</f>
        <v>0</v>
      </c>
      <c r="CRX8" s="254">
        <f t="shared" ref="CRX8:CRX17" si="929">CRW8/CRW$19*100</f>
        <v>0</v>
      </c>
      <c r="CRY8" s="121">
        <v>0</v>
      </c>
      <c r="CRZ8" s="252">
        <f t="shared" ref="CRZ8:CRZ17" si="930">CRY8/CRY$19*100</f>
        <v>0</v>
      </c>
      <c r="CSA8" s="121">
        <v>0</v>
      </c>
      <c r="CSB8" s="252">
        <f t="shared" ref="CSB8:CSB17" si="931">CSA8/CSA$19*100</f>
        <v>0</v>
      </c>
      <c r="CSC8" s="121">
        <v>0</v>
      </c>
      <c r="CSD8" s="253">
        <f t="shared" ref="CSD8:CSD17" si="932">CRY8+CSA8+CSC8</f>
        <v>0</v>
      </c>
      <c r="CSE8" s="254">
        <f t="shared" ref="CSE8:CSE17" si="933">CSD8/CSD$19*100</f>
        <v>0</v>
      </c>
      <c r="CSF8" s="121">
        <v>0</v>
      </c>
      <c r="CSG8" s="252">
        <f t="shared" ref="CSG8:CSG17" si="934">CSF8/CSF$19*100</f>
        <v>0</v>
      </c>
      <c r="CSH8" s="121">
        <v>0</v>
      </c>
      <c r="CSI8" s="252">
        <f t="shared" ref="CSI8:CSI17" si="935">CSH8/CSH$19*100</f>
        <v>0</v>
      </c>
      <c r="CSJ8" s="121">
        <v>0</v>
      </c>
      <c r="CSK8" s="253">
        <f t="shared" ref="CSK8:CSK17" si="936">CSF8+CSH8+CSJ8</f>
        <v>0</v>
      </c>
      <c r="CSL8" s="254">
        <f t="shared" ref="CSL8:CSL17" si="937">CSK8/CSK$19*100</f>
        <v>0</v>
      </c>
      <c r="CSM8" s="121">
        <v>0</v>
      </c>
      <c r="CSN8" s="252">
        <f t="shared" ref="CSN8:CSN17" si="938">CSM8/CSM$19*100</f>
        <v>0</v>
      </c>
      <c r="CSO8" s="121">
        <v>0</v>
      </c>
      <c r="CSP8" s="252">
        <f t="shared" ref="CSP8:CSP17" si="939">CSO8/CSO$19*100</f>
        <v>0</v>
      </c>
      <c r="CSQ8" s="121">
        <v>0</v>
      </c>
      <c r="CSR8" s="253">
        <f t="shared" ref="CSR8:CSR17" si="940">CSM8+CSO8+CSQ8</f>
        <v>0</v>
      </c>
      <c r="CSS8" s="254">
        <f t="shared" ref="CSS8:CSS17" si="941">CSR8/CSR$19*100</f>
        <v>0</v>
      </c>
      <c r="CST8" s="121">
        <v>0</v>
      </c>
      <c r="CSU8" s="252">
        <f t="shared" ref="CSU8:CSU17" si="942">CST8/CST$19*100</f>
        <v>0</v>
      </c>
      <c r="CSV8" s="121">
        <v>0</v>
      </c>
      <c r="CSW8" s="252">
        <f t="shared" ref="CSW8:CSW17" si="943">CSV8/CSV$19*100</f>
        <v>0</v>
      </c>
      <c r="CSX8" s="121">
        <v>0</v>
      </c>
      <c r="CSY8" s="253">
        <f t="shared" ref="CSY8:CSY17" si="944">CST8+CSV8+CSX8</f>
        <v>0</v>
      </c>
      <c r="CSZ8" s="254">
        <f t="shared" ref="CSZ8:CSZ17" si="945">CSY8/CSY$19*100</f>
        <v>0</v>
      </c>
      <c r="CTA8" s="121">
        <v>0</v>
      </c>
      <c r="CTB8" s="252">
        <f t="shared" ref="CTB8:CTB17" si="946">CTA8/CTA$19*100</f>
        <v>0</v>
      </c>
      <c r="CTC8" s="121">
        <v>0</v>
      </c>
      <c r="CTD8" s="252">
        <f t="shared" ref="CTD8:CTD17" si="947">CTC8/CTC$19*100</f>
        <v>0</v>
      </c>
      <c r="CTE8" s="121">
        <v>0</v>
      </c>
      <c r="CTF8" s="253">
        <f t="shared" ref="CTF8:CTF17" si="948">CTA8+CTC8+CTE8</f>
        <v>0</v>
      </c>
      <c r="CTG8" s="254">
        <f t="shared" ref="CTG8:CTG17" si="949">CTF8/CTF$19*100</f>
        <v>0</v>
      </c>
      <c r="CTH8" s="121">
        <v>0</v>
      </c>
      <c r="CTI8" s="252">
        <f t="shared" ref="CTI8:CTI17" si="950">CTH8/CTH$19*100</f>
        <v>0</v>
      </c>
      <c r="CTJ8" s="121">
        <v>0</v>
      </c>
      <c r="CTK8" s="252">
        <f t="shared" ref="CTK8:CTK17" si="951">CTJ8/CTJ$19*100</f>
        <v>0</v>
      </c>
      <c r="CTL8" s="121">
        <v>0</v>
      </c>
      <c r="CTM8" s="253">
        <f t="shared" ref="CTM8:CTM17" si="952">CTH8+CTJ8+CTL8</f>
        <v>0</v>
      </c>
      <c r="CTN8" s="254">
        <f t="shared" ref="CTN8:CTN17" si="953">CTM8/CTM$19*100</f>
        <v>0</v>
      </c>
      <c r="CTO8" s="121">
        <v>0</v>
      </c>
      <c r="CTP8" s="252">
        <f t="shared" ref="CTP8:CTP17" si="954">CTO8/CTO$19*100</f>
        <v>0</v>
      </c>
      <c r="CTQ8" s="121">
        <v>0</v>
      </c>
      <c r="CTR8" s="252">
        <f t="shared" ref="CTR8:CTR17" si="955">CTQ8/CTQ$19*100</f>
        <v>0</v>
      </c>
      <c r="CTS8" s="121">
        <v>0</v>
      </c>
      <c r="CTT8" s="253">
        <f t="shared" ref="CTT8:CTT17" si="956">CTO8+CTQ8+CTS8</f>
        <v>0</v>
      </c>
      <c r="CTU8" s="254">
        <f t="shared" ref="CTU8:CTU17" si="957">CTT8/CTT$19*100</f>
        <v>0</v>
      </c>
      <c r="CTV8" s="121">
        <v>0</v>
      </c>
      <c r="CTW8" s="252">
        <f t="shared" ref="CTW8:CTW17" si="958">CTV8/CTV$19*100</f>
        <v>0</v>
      </c>
      <c r="CTX8" s="121">
        <v>0</v>
      </c>
      <c r="CTY8" s="252">
        <f t="shared" ref="CTY8:CTY17" si="959">CTX8/CTX$19*100</f>
        <v>0</v>
      </c>
      <c r="CTZ8" s="121">
        <v>0</v>
      </c>
      <c r="CUA8" s="253">
        <f t="shared" ref="CUA8:CUA17" si="960">CTV8+CTX8+CTZ8</f>
        <v>0</v>
      </c>
      <c r="CUB8" s="254">
        <f t="shared" ref="CUB8:CUB17" si="961">CUA8/CUA$19*100</f>
        <v>0</v>
      </c>
      <c r="CUC8" s="121">
        <v>0</v>
      </c>
      <c r="CUD8" s="252">
        <f t="shared" ref="CUD8:CUD17" si="962">CUC8/CUC$19*100</f>
        <v>0</v>
      </c>
      <c r="CUE8" s="121">
        <v>0</v>
      </c>
      <c r="CUF8" s="252">
        <f t="shared" ref="CUF8:CUF17" si="963">CUE8/CUE$19*100</f>
        <v>0</v>
      </c>
      <c r="CUG8" s="121">
        <v>0</v>
      </c>
      <c r="CUH8" s="253">
        <f t="shared" ref="CUH8:CUH17" si="964">CUC8+CUE8+CUG8</f>
        <v>0</v>
      </c>
      <c r="CUI8" s="254">
        <f t="shared" ref="CUI8:CUI17" si="965">CUH8/CUH$19*100</f>
        <v>0</v>
      </c>
      <c r="CUJ8" s="121">
        <v>0</v>
      </c>
      <c r="CUK8" s="252">
        <f t="shared" ref="CUK8:CUK17" si="966">CUJ8/CUJ$19*100</f>
        <v>0</v>
      </c>
      <c r="CUL8" s="121">
        <v>0</v>
      </c>
      <c r="CUM8" s="252">
        <f t="shared" ref="CUM8:CUM17" si="967">CUL8/CUL$19*100</f>
        <v>0</v>
      </c>
      <c r="CUN8" s="121">
        <v>0</v>
      </c>
      <c r="CUO8" s="253">
        <f t="shared" ref="CUO8:CUO17" si="968">CUJ8+CUL8+CUN8</f>
        <v>0</v>
      </c>
      <c r="CUP8" s="254">
        <f t="shared" ref="CUP8:CUP17" si="969">CUO8/CUO$19*100</f>
        <v>0</v>
      </c>
      <c r="CUQ8" s="121">
        <v>0</v>
      </c>
      <c r="CUR8" s="252">
        <f t="shared" ref="CUR8:CUR17" si="970">CUQ8/CUQ$19*100</f>
        <v>0</v>
      </c>
      <c r="CUS8" s="121">
        <v>0</v>
      </c>
      <c r="CUT8" s="252">
        <f t="shared" ref="CUT8:CUT17" si="971">CUS8/CUS$19*100</f>
        <v>0</v>
      </c>
      <c r="CUU8" s="121">
        <v>0</v>
      </c>
      <c r="CUV8" s="253">
        <f t="shared" ref="CUV8:CUV17" si="972">CUQ8+CUS8+CUU8</f>
        <v>0</v>
      </c>
      <c r="CUW8" s="254">
        <f t="shared" ref="CUW8:CUW17" si="973">CUV8/CUV$19*100</f>
        <v>0</v>
      </c>
      <c r="CUX8" s="121">
        <v>0</v>
      </c>
      <c r="CUY8" s="252">
        <f t="shared" ref="CUY8:CUY17" si="974">CUX8/CUX$19*100</f>
        <v>0</v>
      </c>
      <c r="CUZ8" s="121">
        <v>0</v>
      </c>
      <c r="CVA8" s="252">
        <f t="shared" ref="CVA8:CVA17" si="975">CUZ8/CUZ$19*100</f>
        <v>0</v>
      </c>
      <c r="CVB8" s="121">
        <v>0</v>
      </c>
      <c r="CVC8" s="253">
        <f t="shared" ref="CVC8:CVC17" si="976">CUX8+CUZ8+CVB8</f>
        <v>0</v>
      </c>
      <c r="CVD8" s="254">
        <f t="shared" ref="CVD8:CVD17" si="977">CVC8/CVC$19*100</f>
        <v>0</v>
      </c>
      <c r="CVE8" s="121">
        <v>0</v>
      </c>
      <c r="CVF8" s="252">
        <f t="shared" ref="CVF8:CVF17" si="978">CVE8/CVE$19*100</f>
        <v>0</v>
      </c>
      <c r="CVG8" s="121">
        <v>0</v>
      </c>
      <c r="CVH8" s="252">
        <f t="shared" ref="CVH8:CVH17" si="979">CVG8/CVG$19*100</f>
        <v>0</v>
      </c>
      <c r="CVI8" s="121">
        <v>0</v>
      </c>
      <c r="CVJ8" s="253">
        <f t="shared" ref="CVJ8:CVJ17" si="980">CVE8+CVG8+CVI8</f>
        <v>0</v>
      </c>
      <c r="CVK8" s="254">
        <f t="shared" ref="CVK8:CVK17" si="981">CVJ8/CVJ$19*100</f>
        <v>0</v>
      </c>
      <c r="CVL8" s="121">
        <v>0</v>
      </c>
      <c r="CVM8" s="252">
        <f t="shared" ref="CVM8:CVM17" si="982">CVL8/CVL$19*100</f>
        <v>0</v>
      </c>
      <c r="CVN8" s="121">
        <v>0</v>
      </c>
      <c r="CVO8" s="252">
        <f t="shared" ref="CVO8:CVO17" si="983">CVN8/CVN$19*100</f>
        <v>0</v>
      </c>
      <c r="CVP8" s="121">
        <v>0</v>
      </c>
      <c r="CVQ8" s="253">
        <f t="shared" ref="CVQ8:CVQ17" si="984">CVL8+CVN8+CVP8</f>
        <v>0</v>
      </c>
      <c r="CVR8" s="254">
        <f t="shared" ref="CVR8:CVR17" si="985">CVQ8/CVQ$19*100</f>
        <v>0</v>
      </c>
      <c r="CVS8" s="121">
        <v>0</v>
      </c>
      <c r="CVT8" s="252">
        <f t="shared" ref="CVT8:CVT17" si="986">CVS8/CVS$19*100</f>
        <v>0</v>
      </c>
      <c r="CVU8" s="121">
        <v>0</v>
      </c>
      <c r="CVV8" s="252">
        <f t="shared" ref="CVV8:CVV17" si="987">CVU8/CVU$19*100</f>
        <v>0</v>
      </c>
      <c r="CVW8" s="121">
        <v>0</v>
      </c>
      <c r="CVX8" s="253">
        <f t="shared" ref="CVX8:CVX17" si="988">CVS8+CVU8+CVW8</f>
        <v>0</v>
      </c>
      <c r="CVY8" s="254">
        <f t="shared" ref="CVY8:CVY17" si="989">CVX8/CVX$19*100</f>
        <v>0</v>
      </c>
      <c r="CVZ8" s="121">
        <v>0</v>
      </c>
      <c r="CWA8" s="252">
        <f t="shared" ref="CWA8:CWA17" si="990">CVZ8/CVZ$19*100</f>
        <v>0</v>
      </c>
      <c r="CWB8" s="121">
        <v>0</v>
      </c>
      <c r="CWC8" s="252">
        <f t="shared" ref="CWC8:CWC17" si="991">CWB8/CWB$19*100</f>
        <v>0</v>
      </c>
      <c r="CWD8" s="121">
        <v>0</v>
      </c>
      <c r="CWE8" s="253">
        <f t="shared" ref="CWE8:CWE17" si="992">CVZ8+CWB8+CWD8</f>
        <v>0</v>
      </c>
      <c r="CWF8" s="254">
        <f t="shared" ref="CWF8:CWF17" si="993">CWE8/CWE$19*100</f>
        <v>0</v>
      </c>
      <c r="CWG8" s="121">
        <v>0</v>
      </c>
      <c r="CWH8" s="252">
        <f t="shared" ref="CWH8:CWH17" si="994">CWG8/CWG$19*100</f>
        <v>0</v>
      </c>
      <c r="CWI8" s="121">
        <v>0</v>
      </c>
      <c r="CWJ8" s="252">
        <f t="shared" ref="CWJ8:CWJ17" si="995">CWI8/CWI$19*100</f>
        <v>0</v>
      </c>
      <c r="CWK8" s="121">
        <v>0</v>
      </c>
      <c r="CWL8" s="253">
        <f t="shared" ref="CWL8:CWL17" si="996">CWG8+CWI8+CWK8</f>
        <v>0</v>
      </c>
      <c r="CWM8" s="254">
        <f t="shared" ref="CWM8:CWM17" si="997">CWL8/CWL$19*100</f>
        <v>0</v>
      </c>
      <c r="CWN8" s="121">
        <v>0</v>
      </c>
      <c r="CWO8" s="252">
        <f t="shared" ref="CWO8:CWO17" si="998">CWN8/CWN$19*100</f>
        <v>0</v>
      </c>
      <c r="CWP8" s="121">
        <v>0</v>
      </c>
      <c r="CWQ8" s="252">
        <f t="shared" ref="CWQ8:CWQ17" si="999">CWP8/CWP$19*100</f>
        <v>0</v>
      </c>
      <c r="CWR8" s="121">
        <v>0</v>
      </c>
      <c r="CWS8" s="253">
        <f t="shared" ref="CWS8:CWS17" si="1000">CWN8+CWP8+CWR8</f>
        <v>0</v>
      </c>
      <c r="CWT8" s="254">
        <f t="shared" ref="CWT8:CWT17" si="1001">CWS8/CWS$19*100</f>
        <v>0</v>
      </c>
      <c r="CWU8" s="121">
        <v>0</v>
      </c>
      <c r="CWV8" s="252">
        <f t="shared" ref="CWV8:CWV17" si="1002">CWU8/CWU$19*100</f>
        <v>0</v>
      </c>
      <c r="CWW8" s="121">
        <v>0</v>
      </c>
      <c r="CWX8" s="252">
        <f t="shared" ref="CWX8:CWX17" si="1003">CWW8/CWW$19*100</f>
        <v>0</v>
      </c>
      <c r="CWY8" s="121">
        <v>0</v>
      </c>
      <c r="CWZ8" s="253">
        <f t="shared" ref="CWZ8:CWZ17" si="1004">CWU8+CWW8+CWY8</f>
        <v>0</v>
      </c>
      <c r="CXA8" s="254">
        <f t="shared" ref="CXA8:CXA17" si="1005">CWZ8/CWZ$19*100</f>
        <v>0</v>
      </c>
      <c r="CXB8" s="121">
        <v>0</v>
      </c>
      <c r="CXC8" s="252">
        <f t="shared" ref="CXC8:CXC17" si="1006">CXB8/CXB$19*100</f>
        <v>0</v>
      </c>
      <c r="CXD8" s="121">
        <v>0</v>
      </c>
      <c r="CXE8" s="252">
        <f t="shared" ref="CXE8:CXE17" si="1007">CXD8/CXD$19*100</f>
        <v>0</v>
      </c>
      <c r="CXF8" s="121">
        <v>0</v>
      </c>
      <c r="CXG8" s="253">
        <f t="shared" ref="CXG8:CXG17" si="1008">CXB8+CXD8+CXF8</f>
        <v>0</v>
      </c>
      <c r="CXH8" s="254">
        <f t="shared" ref="CXH8:CXH17" si="1009">CXG8/CXG$19*100</f>
        <v>0</v>
      </c>
      <c r="CXI8" s="121">
        <v>0</v>
      </c>
      <c r="CXJ8" s="252">
        <f t="shared" ref="CXJ8:CXJ17" si="1010">CXI8/CXI$19*100</f>
        <v>0</v>
      </c>
      <c r="CXK8" s="121">
        <v>0</v>
      </c>
      <c r="CXL8" s="252">
        <f t="shared" ref="CXL8:CXL17" si="1011">CXK8/CXK$19*100</f>
        <v>0</v>
      </c>
      <c r="CXM8" s="121">
        <v>0</v>
      </c>
      <c r="CXN8" s="253">
        <f t="shared" ref="CXN8:CXN17" si="1012">CXI8+CXK8+CXM8</f>
        <v>0</v>
      </c>
      <c r="CXO8" s="254">
        <f t="shared" ref="CXO8:CXO17" si="1013">CXN8/CXN$19*100</f>
        <v>0</v>
      </c>
      <c r="CXP8" s="121">
        <v>0</v>
      </c>
      <c r="CXQ8" s="252">
        <f t="shared" ref="CXQ8:CXQ17" si="1014">CXP8/CXP$19*100</f>
        <v>0</v>
      </c>
      <c r="CXR8" s="121">
        <v>0</v>
      </c>
      <c r="CXS8" s="252">
        <f t="shared" ref="CXS8:CXS17" si="1015">CXR8/CXR$19*100</f>
        <v>0</v>
      </c>
      <c r="CXT8" s="121">
        <v>0</v>
      </c>
      <c r="CXU8" s="253">
        <f t="shared" ref="CXU8:CXU17" si="1016">CXP8+CXR8+CXT8</f>
        <v>0</v>
      </c>
      <c r="CXV8" s="254">
        <f t="shared" ref="CXV8:CXV17" si="1017">CXU8/CXU$19*100</f>
        <v>0</v>
      </c>
      <c r="CXW8" s="121">
        <v>0</v>
      </c>
      <c r="CXX8" s="252">
        <f t="shared" ref="CXX8:CXX17" si="1018">CXW8/CXW$19*100</f>
        <v>0</v>
      </c>
      <c r="CXY8" s="121">
        <v>0</v>
      </c>
      <c r="CXZ8" s="252">
        <f t="shared" ref="CXZ8:CXZ17" si="1019">CXY8/CXY$19*100</f>
        <v>0</v>
      </c>
      <c r="CYA8" s="121">
        <v>0</v>
      </c>
      <c r="CYB8" s="253">
        <f t="shared" ref="CYB8:CYB17" si="1020">CXW8+CXY8+CYA8</f>
        <v>0</v>
      </c>
      <c r="CYC8" s="254">
        <f t="shared" ref="CYC8:CYC17" si="1021">CYB8/CYB$19*100</f>
        <v>0</v>
      </c>
      <c r="CYD8" s="121">
        <v>0</v>
      </c>
      <c r="CYE8" s="252">
        <f t="shared" ref="CYE8:CYE17" si="1022">CYD8/CYD$19*100</f>
        <v>0</v>
      </c>
      <c r="CYF8" s="121">
        <v>0</v>
      </c>
      <c r="CYG8" s="252">
        <f t="shared" ref="CYG8:CYG17" si="1023">CYF8/CYF$19*100</f>
        <v>0</v>
      </c>
      <c r="CYH8" s="121">
        <v>0</v>
      </c>
      <c r="CYI8" s="253">
        <f t="shared" ref="CYI8:CYI17" si="1024">CYD8+CYF8+CYH8</f>
        <v>0</v>
      </c>
      <c r="CYJ8" s="254">
        <f t="shared" ref="CYJ8:CYJ17" si="1025">CYI8/CYI$19*100</f>
        <v>0</v>
      </c>
      <c r="CYK8" s="121">
        <v>0</v>
      </c>
      <c r="CYL8" s="252">
        <f t="shared" ref="CYL8:CYL17" si="1026">CYK8/CYK$19*100</f>
        <v>0</v>
      </c>
      <c r="CYM8" s="121">
        <v>0</v>
      </c>
      <c r="CYN8" s="252">
        <f t="shared" ref="CYN8:CYN17" si="1027">CYM8/CYM$19*100</f>
        <v>0</v>
      </c>
      <c r="CYO8" s="121">
        <v>0</v>
      </c>
      <c r="CYP8" s="253">
        <f t="shared" ref="CYP8:CYP17" si="1028">CYK8+CYM8+CYO8</f>
        <v>0</v>
      </c>
      <c r="CYQ8" s="254">
        <f t="shared" ref="CYQ8:CYQ17" si="1029">CYP8/CYP$19*100</f>
        <v>0</v>
      </c>
      <c r="CYR8" s="121">
        <v>0</v>
      </c>
      <c r="CYS8" s="252">
        <f t="shared" ref="CYS8:CYS17" si="1030">CYR8/CYR$19*100</f>
        <v>0</v>
      </c>
      <c r="CYT8" s="121">
        <v>0</v>
      </c>
      <c r="CYU8" s="252">
        <f t="shared" ref="CYU8:CYU17" si="1031">CYT8/CYT$19*100</f>
        <v>0</v>
      </c>
      <c r="CYV8" s="121">
        <v>0</v>
      </c>
      <c r="CYW8" s="253">
        <f t="shared" ref="CYW8:CYW17" si="1032">CYR8+CYT8+CYV8</f>
        <v>0</v>
      </c>
      <c r="CYX8" s="254">
        <f t="shared" ref="CYX8:CYX17" si="1033">CYW8/CYW$19*100</f>
        <v>0</v>
      </c>
      <c r="CYY8" s="326">
        <v>0</v>
      </c>
      <c r="CYZ8" s="327">
        <f t="shared" ref="CYZ8:CYZ17" si="1034">CYY8/CYY$19*100</f>
        <v>0</v>
      </c>
      <c r="CZA8" s="326">
        <v>0</v>
      </c>
      <c r="CZB8" s="327">
        <f t="shared" ref="CZB8:CZB17" si="1035">CZA8/CZA$19*100</f>
        <v>0</v>
      </c>
      <c r="CZC8" s="326">
        <v>0</v>
      </c>
      <c r="CZD8" s="328">
        <f t="shared" ref="CZD8:CZD17" si="1036">CYY8+CZA8+CZC8</f>
        <v>0</v>
      </c>
      <c r="CZE8" s="254">
        <f t="shared" ref="CZE8:CZE17" si="1037">CZD8/CZD$19*100</f>
        <v>0</v>
      </c>
      <c r="CZF8" s="326">
        <v>0</v>
      </c>
      <c r="CZG8" s="327">
        <f t="shared" ref="CZG8:CZG17" si="1038">CZF8/CZF$19*100</f>
        <v>0</v>
      </c>
      <c r="CZH8" s="326">
        <v>0</v>
      </c>
      <c r="CZI8" s="327">
        <f t="shared" ref="CZI8:CZI17" si="1039">CZH8/CZH$19*100</f>
        <v>0</v>
      </c>
      <c r="CZJ8" s="326">
        <v>0</v>
      </c>
      <c r="CZK8" s="328">
        <f t="shared" ref="CZK8:CZK17" si="1040">CZF8+CZH8+CZJ8</f>
        <v>0</v>
      </c>
      <c r="CZL8" s="254">
        <f t="shared" ref="CZL8:CZL17" si="1041">CZK8/CZK$19*100</f>
        <v>0</v>
      </c>
      <c r="CZM8" s="326">
        <v>0</v>
      </c>
      <c r="CZN8" s="327">
        <f t="shared" ref="CZN8:CZN17" si="1042">CZM8/CZM$19*100</f>
        <v>0</v>
      </c>
      <c r="CZO8" s="326">
        <v>0</v>
      </c>
      <c r="CZP8" s="327">
        <f t="shared" ref="CZP8:CZP17" si="1043">CZO8/CZO$19*100</f>
        <v>0</v>
      </c>
      <c r="CZQ8" s="326">
        <v>0</v>
      </c>
      <c r="CZR8" s="328">
        <f t="shared" ref="CZR8:CZR17" si="1044">CZM8+CZO8+CZQ8</f>
        <v>0</v>
      </c>
      <c r="CZS8" s="254">
        <f t="shared" ref="CZS8:CZS17" si="1045">CZR8/CZR$19*100</f>
        <v>0</v>
      </c>
      <c r="CZT8" s="326">
        <v>0</v>
      </c>
      <c r="CZU8" s="327">
        <f t="shared" ref="CZU8:CZU17" si="1046">CZT8/CZT$19*100</f>
        <v>0</v>
      </c>
      <c r="CZV8" s="326">
        <v>0</v>
      </c>
      <c r="CZW8" s="327">
        <f t="shared" ref="CZW8:CZW17" si="1047">CZV8/CZV$19*100</f>
        <v>0</v>
      </c>
      <c r="CZX8" s="326">
        <v>0</v>
      </c>
      <c r="CZY8" s="328">
        <f t="shared" ref="CZY8:CZY17" si="1048">CZT8+CZV8+CZX8</f>
        <v>0</v>
      </c>
      <c r="CZZ8" s="254">
        <f t="shared" ref="CZZ8:CZZ17" si="1049">CZY8/CZY$19*100</f>
        <v>0</v>
      </c>
      <c r="DAA8" s="326">
        <v>0</v>
      </c>
      <c r="DAB8" s="327">
        <f t="shared" ref="DAB8:DAB17" si="1050">DAA8/DAA$19*100</f>
        <v>0</v>
      </c>
      <c r="DAC8" s="326">
        <v>0</v>
      </c>
      <c r="DAD8" s="327">
        <f t="shared" ref="DAD8:DAD17" si="1051">DAC8/DAC$19*100</f>
        <v>0</v>
      </c>
      <c r="DAE8" s="326">
        <v>0</v>
      </c>
      <c r="DAF8" s="328">
        <f t="shared" ref="DAF8:DAF17" si="1052">DAA8+DAC8+DAE8</f>
        <v>0</v>
      </c>
      <c r="DAG8" s="254">
        <f t="shared" ref="DAG8:DAG17" si="1053">DAF8/DAF$19*100</f>
        <v>0</v>
      </c>
      <c r="DAH8" s="326">
        <v>0</v>
      </c>
      <c r="DAI8" s="327">
        <f t="shared" ref="DAI8:DAI17" si="1054">DAH8/DAH$19*100</f>
        <v>0</v>
      </c>
      <c r="DAJ8" s="326">
        <v>0</v>
      </c>
      <c r="DAK8" s="327">
        <f t="shared" ref="DAK8:DAK17" si="1055">DAJ8/DAJ$19*100</f>
        <v>0</v>
      </c>
      <c r="DAL8" s="326">
        <v>0</v>
      </c>
      <c r="DAM8" s="328">
        <f t="shared" ref="DAM8:DAM17" si="1056">DAH8+DAJ8+DAL8</f>
        <v>0</v>
      </c>
      <c r="DAN8" s="254">
        <f t="shared" ref="DAN8:DAN17" si="1057">DAM8/DAM$19*100</f>
        <v>0</v>
      </c>
      <c r="DAO8" s="326">
        <v>0</v>
      </c>
      <c r="DAP8" s="327">
        <f t="shared" ref="DAP8:DAP17" si="1058">DAO8/DAO$19*100</f>
        <v>0</v>
      </c>
      <c r="DAQ8" s="326">
        <v>0</v>
      </c>
      <c r="DAR8" s="327">
        <f t="shared" ref="DAR8:DAR17" si="1059">DAQ8/DAQ$19*100</f>
        <v>0</v>
      </c>
      <c r="DAS8" s="326">
        <v>0</v>
      </c>
      <c r="DAT8" s="328">
        <f t="shared" ref="DAT8:DAT17" si="1060">DAO8+DAQ8+DAS8</f>
        <v>0</v>
      </c>
      <c r="DAU8" s="254">
        <f t="shared" ref="DAU8:DAU17" si="1061">DAT8/DAT$19*100</f>
        <v>0</v>
      </c>
      <c r="DAV8" s="326">
        <v>0</v>
      </c>
      <c r="DAW8" s="327">
        <f t="shared" ref="DAW8:DAW17" si="1062">DAV8/DAV$19*100</f>
        <v>0</v>
      </c>
      <c r="DAX8" s="326">
        <v>0</v>
      </c>
      <c r="DAY8" s="327">
        <f t="shared" ref="DAY8:DAY17" si="1063">DAX8/DAX$19*100</f>
        <v>0</v>
      </c>
      <c r="DAZ8" s="326">
        <v>0</v>
      </c>
      <c r="DBA8" s="328">
        <f t="shared" ref="DBA8:DBA17" si="1064">DAV8+DAX8+DAZ8</f>
        <v>0</v>
      </c>
      <c r="DBB8" s="254">
        <f t="shared" ref="DBB8:DBB17" si="1065">DBA8/DBA$19*100</f>
        <v>0</v>
      </c>
      <c r="DBC8" s="326">
        <v>0</v>
      </c>
      <c r="DBD8" s="327">
        <f t="shared" ref="DBD8:DBD17" si="1066">DBC8/DBC$19*100</f>
        <v>0</v>
      </c>
      <c r="DBE8" s="326">
        <v>0</v>
      </c>
      <c r="DBF8" s="327">
        <f t="shared" ref="DBF8:DBF17" si="1067">DBE8/DBE$19*100</f>
        <v>0</v>
      </c>
      <c r="DBG8" s="326">
        <v>0</v>
      </c>
      <c r="DBH8" s="328">
        <f t="shared" ref="DBH8:DBH17" si="1068">DBC8+DBE8+DBG8</f>
        <v>0</v>
      </c>
      <c r="DBI8" s="254">
        <f t="shared" ref="DBI8:DBI17" si="1069">DBH8/DBH$19*100</f>
        <v>0</v>
      </c>
      <c r="DBJ8" s="326">
        <v>0</v>
      </c>
      <c r="DBK8" s="327">
        <f t="shared" ref="DBK8:DBK17" si="1070">DBJ8/DBJ$19*100</f>
        <v>0</v>
      </c>
      <c r="DBL8" s="326">
        <v>0</v>
      </c>
      <c r="DBM8" s="327">
        <f t="shared" ref="DBM8:DBM17" si="1071">DBL8/DBL$19*100</f>
        <v>0</v>
      </c>
      <c r="DBN8" s="326">
        <v>0</v>
      </c>
      <c r="DBO8" s="328">
        <f t="shared" ref="DBO8:DBO17" si="1072">DBJ8+DBL8+DBN8</f>
        <v>0</v>
      </c>
      <c r="DBP8" s="254">
        <f t="shared" ref="DBP8:DBP17" si="1073">DBO8/DBO$19*100</f>
        <v>0</v>
      </c>
      <c r="DBQ8" s="326">
        <v>0</v>
      </c>
      <c r="DBR8" s="327">
        <f t="shared" ref="DBR8:DBR17" si="1074">DBQ8/DBQ$19*100</f>
        <v>0</v>
      </c>
      <c r="DBS8" s="326">
        <v>0</v>
      </c>
      <c r="DBT8" s="327">
        <f t="shared" ref="DBT8:DBT17" si="1075">DBS8/DBS$19*100</f>
        <v>0</v>
      </c>
      <c r="DBU8" s="326">
        <v>0</v>
      </c>
      <c r="DBV8" s="328">
        <f t="shared" ref="DBV8:DBV17" si="1076">DBQ8+DBS8+DBU8</f>
        <v>0</v>
      </c>
      <c r="DBW8" s="254">
        <f t="shared" ref="DBW8:DBW17" si="1077">DBV8/DBV$19*100</f>
        <v>0</v>
      </c>
      <c r="DBX8" s="326">
        <v>0</v>
      </c>
      <c r="DBY8" s="327">
        <f t="shared" ref="DBY8:DBY17" si="1078">DBX8/DBX$19*100</f>
        <v>0</v>
      </c>
      <c r="DBZ8" s="326">
        <v>0</v>
      </c>
      <c r="DCA8" s="327">
        <f t="shared" ref="DCA8:DCA17" si="1079">DBZ8/DBZ$19*100</f>
        <v>0</v>
      </c>
      <c r="DCB8" s="326">
        <v>0</v>
      </c>
      <c r="DCC8" s="328">
        <f t="shared" ref="DCC8:DCC17" si="1080">DBX8+DBZ8+DCB8</f>
        <v>0</v>
      </c>
      <c r="DCD8" s="254">
        <f t="shared" ref="DCD8:DCD17" si="1081">DCC8/DCC$19*100</f>
        <v>0</v>
      </c>
      <c r="DCE8" s="326">
        <v>0</v>
      </c>
      <c r="DCF8" s="327">
        <f t="shared" ref="DCF8:DCF17" si="1082">DCE8/DCE$19*100</f>
        <v>0</v>
      </c>
      <c r="DCG8" s="326">
        <v>0</v>
      </c>
      <c r="DCH8" s="327">
        <f t="shared" ref="DCH8:DCH17" si="1083">DCG8/DCG$19*100</f>
        <v>0</v>
      </c>
      <c r="DCI8" s="326">
        <v>0</v>
      </c>
      <c r="DCJ8" s="328">
        <f t="shared" ref="DCJ8:DCJ17" si="1084">DCE8+DCG8+DCI8</f>
        <v>0</v>
      </c>
      <c r="DCK8" s="254">
        <f t="shared" ref="DCK8:DCK17" si="1085">DCJ8/DCJ$19*100</f>
        <v>0</v>
      </c>
      <c r="DCL8" s="326">
        <v>0</v>
      </c>
      <c r="DCM8" s="327">
        <f t="shared" ref="DCM8:DCM17" si="1086">DCL8/DCL$19*100</f>
        <v>0</v>
      </c>
      <c r="DCN8" s="326">
        <v>0</v>
      </c>
      <c r="DCO8" s="327">
        <f t="shared" ref="DCO8:DCO17" si="1087">DCN8/DCN$19*100</f>
        <v>0</v>
      </c>
      <c r="DCP8" s="326">
        <v>0</v>
      </c>
      <c r="DCQ8" s="328">
        <f t="shared" ref="DCQ8:DCQ17" si="1088">DCL8+DCN8+DCP8</f>
        <v>0</v>
      </c>
      <c r="DCR8" s="254">
        <f t="shared" ref="DCR8:DCR17" si="1089">DCQ8/DCQ$19*100</f>
        <v>0</v>
      </c>
      <c r="DCS8" s="326">
        <v>0</v>
      </c>
      <c r="DCT8" s="327">
        <f t="shared" ref="DCT8:DCT17" si="1090">DCS8/DCS$19*100</f>
        <v>0</v>
      </c>
      <c r="DCU8" s="326">
        <v>0</v>
      </c>
      <c r="DCV8" s="327">
        <f t="shared" ref="DCV8:DCV17" si="1091">DCU8/DCU$19*100</f>
        <v>0</v>
      </c>
      <c r="DCW8" s="326">
        <v>0</v>
      </c>
      <c r="DCX8" s="328">
        <f t="shared" ref="DCX8:DCX17" si="1092">DCS8+DCU8+DCW8</f>
        <v>0</v>
      </c>
      <c r="DCY8" s="254">
        <f t="shared" ref="DCY8:DCY17" si="1093">DCX8/DCX$19*100</f>
        <v>0</v>
      </c>
      <c r="DCZ8" s="326">
        <v>0</v>
      </c>
      <c r="DDA8" s="327">
        <f t="shared" ref="DDA8:DDA17" si="1094">DCZ8/DCZ$19*100</f>
        <v>0</v>
      </c>
      <c r="DDB8" s="326">
        <v>0</v>
      </c>
      <c r="DDC8" s="327">
        <f t="shared" ref="DDC8:DDC17" si="1095">DDB8/DDB$19*100</f>
        <v>0</v>
      </c>
      <c r="DDD8" s="326">
        <v>0</v>
      </c>
      <c r="DDE8" s="328">
        <f t="shared" ref="DDE8:DDE17" si="1096">DCZ8+DDB8+DDD8</f>
        <v>0</v>
      </c>
      <c r="DDF8" s="254">
        <f t="shared" ref="DDF8:DDF17" si="1097">DDE8/DDE$19*100</f>
        <v>0</v>
      </c>
      <c r="DDG8" s="326">
        <v>0</v>
      </c>
      <c r="DDH8" s="327">
        <f t="shared" ref="DDH8:DDH17" si="1098">DDG8/DDG$19*100</f>
        <v>0</v>
      </c>
      <c r="DDI8" s="326">
        <v>0</v>
      </c>
      <c r="DDJ8" s="327">
        <f t="shared" ref="DDJ8:DDJ17" si="1099">DDI8/DDI$19*100</f>
        <v>0</v>
      </c>
      <c r="DDK8" s="326">
        <v>0</v>
      </c>
      <c r="DDL8" s="328">
        <f t="shared" ref="DDL8:DDL17" si="1100">DDG8+DDI8+DDK8</f>
        <v>0</v>
      </c>
      <c r="DDM8" s="254">
        <f t="shared" ref="DDM8:DDM17" si="1101">DDL8/DDL$19*100</f>
        <v>0</v>
      </c>
      <c r="DDN8" s="326">
        <v>0</v>
      </c>
      <c r="DDO8" s="327">
        <f t="shared" ref="DDO8:DDO17" si="1102">DDN8/DDN$19*100</f>
        <v>0</v>
      </c>
      <c r="DDP8" s="326">
        <v>0</v>
      </c>
      <c r="DDQ8" s="327">
        <f t="shared" ref="DDQ8:DDQ17" si="1103">DDP8/DDP$19*100</f>
        <v>0</v>
      </c>
      <c r="DDR8" s="326">
        <v>0</v>
      </c>
      <c r="DDS8" s="328">
        <f t="shared" ref="DDS8:DDS17" si="1104">DDN8+DDP8+DDR8</f>
        <v>0</v>
      </c>
      <c r="DDT8" s="254">
        <f t="shared" ref="DDT8:DDT17" si="1105">DDS8/DDS$19*100</f>
        <v>0</v>
      </c>
      <c r="DDU8" s="326">
        <v>0</v>
      </c>
      <c r="DDV8" s="327">
        <f t="shared" ref="DDV8:DDV17" si="1106">DDU8/DDU$19*100</f>
        <v>0</v>
      </c>
      <c r="DDW8" s="326">
        <v>0</v>
      </c>
      <c r="DDX8" s="327">
        <f t="shared" ref="DDX8:DDX17" si="1107">DDW8/DDW$19*100</f>
        <v>0</v>
      </c>
      <c r="DDY8" s="326">
        <v>0</v>
      </c>
      <c r="DDZ8" s="328">
        <f t="shared" ref="DDZ8:DDZ17" si="1108">DDU8+DDW8+DDY8</f>
        <v>0</v>
      </c>
      <c r="DEA8" s="254">
        <f t="shared" ref="DEA8:DEA17" si="1109">DDZ8/DDZ$19*100</f>
        <v>0</v>
      </c>
      <c r="DEB8" s="326">
        <v>0</v>
      </c>
      <c r="DEC8" s="327">
        <f t="shared" ref="DEC8:DEC17" si="1110">DEB8/DEB$19*100</f>
        <v>0</v>
      </c>
      <c r="DED8" s="326">
        <v>0</v>
      </c>
      <c r="DEE8" s="327">
        <f t="shared" ref="DEE8:DEE17" si="1111">DED8/DED$19*100</f>
        <v>0</v>
      </c>
      <c r="DEF8" s="326">
        <v>0</v>
      </c>
      <c r="DEG8" s="328">
        <f t="shared" ref="DEG8:DEG17" si="1112">DEB8+DED8+DEF8</f>
        <v>0</v>
      </c>
      <c r="DEH8" s="254">
        <f t="shared" ref="DEH8:DEH17" si="1113">DEG8/DEG$19*100</f>
        <v>0</v>
      </c>
      <c r="DEI8" s="326">
        <v>0</v>
      </c>
      <c r="DEJ8" s="327">
        <f t="shared" ref="DEJ8:DEJ17" si="1114">DEI8/DEI$19*100</f>
        <v>0</v>
      </c>
      <c r="DEK8" s="326">
        <v>0</v>
      </c>
      <c r="DEL8" s="327">
        <f t="shared" ref="DEL8:DEL17" si="1115">DEK8/DEK$19*100</f>
        <v>0</v>
      </c>
      <c r="DEM8" s="326">
        <v>0</v>
      </c>
      <c r="DEN8" s="328">
        <f t="shared" ref="DEN8:DEN17" si="1116">DEI8+DEK8+DEM8</f>
        <v>0</v>
      </c>
      <c r="DEO8" s="254">
        <f t="shared" ref="DEO8:DEO17" si="1117">DEN8/DEN$19*100</f>
        <v>0</v>
      </c>
      <c r="DEP8" s="326">
        <v>0</v>
      </c>
      <c r="DEQ8" s="327">
        <f t="shared" ref="DEQ8:DEQ17" si="1118">DEP8/DEP$19*100</f>
        <v>0</v>
      </c>
      <c r="DER8" s="326">
        <v>0</v>
      </c>
      <c r="DES8" s="327">
        <f t="shared" ref="DES8:DES17" si="1119">DER8/DER$19*100</f>
        <v>0</v>
      </c>
      <c r="DET8" s="326">
        <v>0</v>
      </c>
      <c r="DEU8" s="328">
        <f t="shared" ref="DEU8:DEU17" si="1120">DEP8+DER8+DET8</f>
        <v>0</v>
      </c>
      <c r="DEV8" s="254">
        <f t="shared" ref="DEV8:DEV17" si="1121">DEU8/DEU$19*100</f>
        <v>0</v>
      </c>
      <c r="DEW8" s="326">
        <v>0</v>
      </c>
      <c r="DEX8" s="327">
        <f t="shared" ref="DEX8:DEX17" si="1122">DEW8/DEW$19*100</f>
        <v>0</v>
      </c>
      <c r="DEY8" s="326">
        <v>0</v>
      </c>
      <c r="DEZ8" s="327">
        <f t="shared" ref="DEZ8:DEZ17" si="1123">DEY8/DEY$19*100</f>
        <v>0</v>
      </c>
      <c r="DFA8" s="326">
        <v>0</v>
      </c>
      <c r="DFB8" s="328">
        <f t="shared" ref="DFB8:DFB17" si="1124">DEW8+DEY8+DFA8</f>
        <v>0</v>
      </c>
      <c r="DFC8" s="254">
        <f t="shared" ref="DFC8:DFC17" si="1125">DFB8/DFB$19*100</f>
        <v>0</v>
      </c>
      <c r="DFD8" s="326">
        <v>0</v>
      </c>
      <c r="DFE8" s="327">
        <f t="shared" ref="DFE8:DFE17" si="1126">DFD8/DFD$19*100</f>
        <v>0</v>
      </c>
      <c r="DFF8" s="326">
        <v>0</v>
      </c>
      <c r="DFG8" s="327">
        <f t="shared" ref="DFG8:DFG17" si="1127">DFF8/DFF$19*100</f>
        <v>0</v>
      </c>
      <c r="DFH8" s="326">
        <v>0</v>
      </c>
      <c r="DFI8" s="328">
        <f t="shared" ref="DFI8:DFI17" si="1128">DFD8+DFF8+DFH8</f>
        <v>0</v>
      </c>
      <c r="DFJ8" s="254">
        <f t="shared" ref="DFJ8:DFJ17" si="1129">DFI8/DFI$19*100</f>
        <v>0</v>
      </c>
      <c r="DFK8" s="326">
        <v>0</v>
      </c>
      <c r="DFL8" s="327">
        <f t="shared" ref="DFL8:DFL17" si="1130">DFK8/DFK$19*100</f>
        <v>0</v>
      </c>
      <c r="DFM8" s="326">
        <v>0</v>
      </c>
      <c r="DFN8" s="327">
        <f t="shared" ref="DFN8:DFN17" si="1131">DFM8/DFM$19*100</f>
        <v>0</v>
      </c>
      <c r="DFO8" s="326">
        <v>0</v>
      </c>
      <c r="DFP8" s="328">
        <f t="shared" ref="DFP8:DFP17" si="1132">DFK8+DFM8+DFO8</f>
        <v>0</v>
      </c>
      <c r="DFQ8" s="254">
        <f t="shared" ref="DFQ8:DFQ17" si="1133">DFP8/DFP$19*100</f>
        <v>0</v>
      </c>
      <c r="DFR8" s="326">
        <v>0</v>
      </c>
      <c r="DFS8" s="327">
        <f t="shared" ref="DFS8:DFS17" si="1134">DFR8/DFR$19*100</f>
        <v>0</v>
      </c>
      <c r="DFT8" s="326">
        <v>0</v>
      </c>
      <c r="DFU8" s="327">
        <f t="shared" ref="DFU8:DFU17" si="1135">DFT8/DFT$19*100</f>
        <v>0</v>
      </c>
      <c r="DFV8" s="326">
        <v>0</v>
      </c>
      <c r="DFW8" s="328">
        <f t="shared" ref="DFW8:DFW17" si="1136">DFR8+DFT8+DFV8</f>
        <v>0</v>
      </c>
      <c r="DFX8" s="254">
        <f t="shared" ref="DFX8:DFX17" si="1137">DFW8/DFW$19*100</f>
        <v>0</v>
      </c>
      <c r="DFY8" s="326">
        <v>0</v>
      </c>
      <c r="DFZ8" s="327">
        <f t="shared" ref="DFZ8:DFZ17" si="1138">DFY8/DFY$19*100</f>
        <v>0</v>
      </c>
      <c r="DGA8" s="326">
        <v>0</v>
      </c>
      <c r="DGB8" s="327">
        <f t="shared" ref="DGB8:DGB17" si="1139">DGA8/DGA$19*100</f>
        <v>0</v>
      </c>
      <c r="DGC8" s="326">
        <v>0</v>
      </c>
      <c r="DGD8" s="328">
        <f t="shared" ref="DGD8:DGD17" si="1140">DFY8+DGA8+DGC8</f>
        <v>0</v>
      </c>
      <c r="DGE8" s="254">
        <f t="shared" ref="DGE8:DGE17" si="1141">DGD8/DGD$19*100</f>
        <v>0</v>
      </c>
      <c r="DGF8" s="326">
        <v>0</v>
      </c>
      <c r="DGG8" s="327">
        <f t="shared" ref="DGG8:DGG17" si="1142">DGF8/DGF$19*100</f>
        <v>0</v>
      </c>
      <c r="DGH8" s="326">
        <v>0</v>
      </c>
      <c r="DGI8" s="327">
        <f t="shared" ref="DGI8:DGI17" si="1143">DGH8/DGH$19*100</f>
        <v>0</v>
      </c>
      <c r="DGJ8" s="326">
        <v>0</v>
      </c>
      <c r="DGK8" s="328">
        <f t="shared" ref="DGK8:DGK17" si="1144">DGF8+DGH8+DGJ8</f>
        <v>0</v>
      </c>
      <c r="DGL8" s="254">
        <f t="shared" ref="DGL8:DGL17" si="1145">DGK8/DGK$19*100</f>
        <v>0</v>
      </c>
      <c r="DGM8" s="326">
        <v>0</v>
      </c>
      <c r="DGN8" s="327">
        <f t="shared" ref="DGN8:DGN17" si="1146">DGM8/DGM$19*100</f>
        <v>0</v>
      </c>
      <c r="DGO8" s="326">
        <v>0</v>
      </c>
      <c r="DGP8" s="327">
        <f t="shared" ref="DGP8:DGP17" si="1147">DGO8/DGO$19*100</f>
        <v>0</v>
      </c>
      <c r="DGQ8" s="326">
        <v>0</v>
      </c>
      <c r="DGR8" s="328">
        <f t="shared" ref="DGR8:DGR17" si="1148">DGM8+DGO8+DGQ8</f>
        <v>0</v>
      </c>
      <c r="DGS8" s="254">
        <f t="shared" ref="DGS8:DGS17" si="1149">DGR8/DGR$19*100</f>
        <v>0</v>
      </c>
      <c r="DGT8" s="326">
        <v>0</v>
      </c>
      <c r="DGU8" s="327">
        <f t="shared" ref="DGU8:DGU17" si="1150">DGT8/DGT$19*100</f>
        <v>0</v>
      </c>
      <c r="DGV8" s="326">
        <v>0</v>
      </c>
      <c r="DGW8" s="327">
        <f t="shared" ref="DGW8:DGW17" si="1151">DGV8/DGV$19*100</f>
        <v>0</v>
      </c>
      <c r="DGX8" s="326">
        <v>0</v>
      </c>
      <c r="DGY8" s="328">
        <f t="shared" ref="DGY8:DGY17" si="1152">DGT8+DGV8+DGX8</f>
        <v>0</v>
      </c>
      <c r="DGZ8" s="254">
        <f t="shared" ref="DGZ8:DGZ17" si="1153">DGY8/DGY$19*100</f>
        <v>0</v>
      </c>
      <c r="DHA8" s="326">
        <v>0</v>
      </c>
      <c r="DHB8" s="327">
        <f t="shared" ref="DHB8:DHB17" si="1154">DHA8/DHA$19*100</f>
        <v>0</v>
      </c>
      <c r="DHC8" s="326">
        <v>0</v>
      </c>
      <c r="DHD8" s="327">
        <f t="shared" ref="DHD8:DHD17" si="1155">DHC8/DHC$19*100</f>
        <v>0</v>
      </c>
      <c r="DHE8" s="326">
        <v>0</v>
      </c>
      <c r="DHF8" s="328">
        <f t="shared" ref="DHF8:DHF17" si="1156">DHA8+DHC8+DHE8</f>
        <v>0</v>
      </c>
      <c r="DHG8" s="254">
        <f t="shared" ref="DHG8:DHG17" si="1157">DHF8/DHF$19*100</f>
        <v>0</v>
      </c>
      <c r="DHH8" s="326">
        <v>0</v>
      </c>
      <c r="DHI8" s="327">
        <f t="shared" ref="DHI8:DHI17" si="1158">DHH8/DHH$19*100</f>
        <v>0</v>
      </c>
      <c r="DHJ8" s="326">
        <v>0</v>
      </c>
      <c r="DHK8" s="327">
        <f t="shared" ref="DHK8:DHK17" si="1159">DHJ8/DHJ$19*100</f>
        <v>0</v>
      </c>
      <c r="DHL8" s="326">
        <v>0</v>
      </c>
      <c r="DHM8" s="328">
        <f t="shared" ref="DHM8:DHM17" si="1160">DHH8+DHJ8+DHL8</f>
        <v>0</v>
      </c>
      <c r="DHN8" s="254">
        <f t="shared" ref="DHN8:DHN17" si="1161">DHM8/DHM$19*100</f>
        <v>0</v>
      </c>
      <c r="DHO8" s="326">
        <v>0</v>
      </c>
      <c r="DHP8" s="327">
        <f t="shared" ref="DHP8:DHP17" si="1162">DHO8/DHO$19*100</f>
        <v>0</v>
      </c>
      <c r="DHQ8" s="326">
        <v>0</v>
      </c>
      <c r="DHR8" s="327">
        <f t="shared" ref="DHR8:DHR17" si="1163">DHQ8/DHQ$19*100</f>
        <v>0</v>
      </c>
      <c r="DHS8" s="326">
        <v>0</v>
      </c>
      <c r="DHT8" s="328">
        <f t="shared" ref="DHT8:DHT17" si="1164">DHO8+DHQ8+DHS8</f>
        <v>0</v>
      </c>
      <c r="DHU8" s="254">
        <f t="shared" ref="DHU8:DHU17" si="1165">DHT8/DHT$19*100</f>
        <v>0</v>
      </c>
      <c r="DHV8" s="326">
        <v>0</v>
      </c>
      <c r="DHW8" s="327">
        <f t="shared" ref="DHW8:DHW17" si="1166">DHV8/DHV$19*100</f>
        <v>0</v>
      </c>
      <c r="DHX8" s="326">
        <v>0</v>
      </c>
      <c r="DHY8" s="327">
        <f t="shared" ref="DHY8:DHY17" si="1167">DHX8/DHX$19*100</f>
        <v>0</v>
      </c>
      <c r="DHZ8" s="326">
        <v>0</v>
      </c>
      <c r="DIA8" s="328">
        <f t="shared" ref="DIA8:DIA17" si="1168">DHV8+DHX8+DHZ8</f>
        <v>0</v>
      </c>
      <c r="DIB8" s="254">
        <f t="shared" ref="DIB8:DIB17" si="1169">DIA8/DIA$19*100</f>
        <v>0</v>
      </c>
      <c r="DIC8" s="326">
        <v>0</v>
      </c>
      <c r="DID8" s="327">
        <f t="shared" ref="DID8:DID17" si="1170">DIC8/DIC$19*100</f>
        <v>0</v>
      </c>
      <c r="DIE8" s="326">
        <v>0</v>
      </c>
      <c r="DIF8" s="327">
        <f t="shared" ref="DIF8:DIF17" si="1171">DIE8/DIE$19*100</f>
        <v>0</v>
      </c>
      <c r="DIG8" s="326">
        <v>0</v>
      </c>
      <c r="DIH8" s="328">
        <f t="shared" ref="DIH8:DIH17" si="1172">DIC8+DIE8+DIG8</f>
        <v>0</v>
      </c>
      <c r="DII8" s="254">
        <f t="shared" ref="DII8:DII17" si="1173">DIH8/DIH$19*100</f>
        <v>0</v>
      </c>
      <c r="DIJ8" s="326">
        <v>0</v>
      </c>
      <c r="DIK8" s="327">
        <f t="shared" ref="DIK8:DIK17" si="1174">DIJ8/DIJ$19*100</f>
        <v>0</v>
      </c>
      <c r="DIL8" s="326">
        <v>0</v>
      </c>
      <c r="DIM8" s="327">
        <f t="shared" ref="DIM8:DIM17" si="1175">DIL8/DIL$19*100</f>
        <v>0</v>
      </c>
      <c r="DIN8" s="326">
        <v>0</v>
      </c>
      <c r="DIO8" s="328">
        <f t="shared" ref="DIO8:DIO17" si="1176">DIJ8+DIL8+DIN8</f>
        <v>0</v>
      </c>
      <c r="DIP8" s="254">
        <f t="shared" ref="DIP8:DIP17" si="1177">DIO8/DIO$19*100</f>
        <v>0</v>
      </c>
      <c r="DIQ8" s="326">
        <v>0</v>
      </c>
      <c r="DIR8" s="327">
        <f t="shared" ref="DIR8:DIR17" si="1178">DIQ8/DIQ$19*100</f>
        <v>0</v>
      </c>
      <c r="DIS8" s="326">
        <v>0</v>
      </c>
      <c r="DIT8" s="327">
        <f t="shared" ref="DIT8:DIT17" si="1179">DIS8/DIS$19*100</f>
        <v>0</v>
      </c>
      <c r="DIU8" s="326">
        <v>0</v>
      </c>
      <c r="DIV8" s="328">
        <f t="shared" ref="DIV8:DIV17" si="1180">DIQ8+DIS8+DIU8</f>
        <v>0</v>
      </c>
      <c r="DIW8" s="254">
        <f t="shared" ref="DIW8:DIW17" si="1181">DIV8/DIV$19*100</f>
        <v>0</v>
      </c>
      <c r="DIX8" s="326">
        <v>0</v>
      </c>
      <c r="DIY8" s="327">
        <f t="shared" ref="DIY8:DIY17" si="1182">DIX8/DIX$19*100</f>
        <v>0</v>
      </c>
      <c r="DIZ8" s="326">
        <v>0</v>
      </c>
      <c r="DJA8" s="327">
        <f t="shared" ref="DJA8:DJA17" si="1183">DIZ8/DIZ$19*100</f>
        <v>0</v>
      </c>
      <c r="DJB8" s="326">
        <v>0</v>
      </c>
      <c r="DJC8" s="328">
        <f t="shared" ref="DJC8:DJC17" si="1184">DIX8+DIZ8+DJB8</f>
        <v>0</v>
      </c>
      <c r="DJD8" s="254">
        <f t="shared" ref="DJD8:DJD17" si="1185">DJC8/DJC$19*100</f>
        <v>0</v>
      </c>
      <c r="DJE8" s="326">
        <v>0</v>
      </c>
      <c r="DJF8" s="327">
        <f t="shared" ref="DJF8:DJF17" si="1186">DJE8/DJE$19*100</f>
        <v>0</v>
      </c>
      <c r="DJG8" s="326">
        <v>0</v>
      </c>
      <c r="DJH8" s="327">
        <f t="shared" ref="DJH8:DJH17" si="1187">DJG8/DJG$19*100</f>
        <v>0</v>
      </c>
      <c r="DJI8" s="326">
        <v>0</v>
      </c>
      <c r="DJJ8" s="328">
        <f t="shared" ref="DJJ8:DJJ17" si="1188">DJE8+DJG8+DJI8</f>
        <v>0</v>
      </c>
      <c r="DJK8" s="254">
        <f t="shared" ref="DJK8:DJK17" si="1189">DJJ8/DJJ$19*100</f>
        <v>0</v>
      </c>
      <c r="DJL8" s="326">
        <v>0</v>
      </c>
      <c r="DJM8" s="327">
        <f t="shared" ref="DJM8:DJM17" si="1190">DJL8/DJL$19*100</f>
        <v>0</v>
      </c>
      <c r="DJN8" s="326">
        <v>0</v>
      </c>
      <c r="DJO8" s="327">
        <f t="shared" ref="DJO8:DJO17" si="1191">DJN8/DJN$19*100</f>
        <v>0</v>
      </c>
      <c r="DJP8" s="326">
        <v>0</v>
      </c>
      <c r="DJQ8" s="328">
        <f t="shared" ref="DJQ8:DJQ17" si="1192">DJL8+DJN8+DJP8</f>
        <v>0</v>
      </c>
      <c r="DJR8" s="254">
        <f t="shared" ref="DJR8:DJR17" si="1193">DJQ8/DJQ$19*100</f>
        <v>0</v>
      </c>
      <c r="DJS8" s="326">
        <v>0</v>
      </c>
      <c r="DJT8" s="327">
        <f t="shared" ref="DJT8:DJT17" si="1194">DJS8/DJS$19*100</f>
        <v>0</v>
      </c>
      <c r="DJU8" s="326">
        <v>0</v>
      </c>
      <c r="DJV8" s="327">
        <f t="shared" ref="DJV8:DJV17" si="1195">DJU8/DJU$19*100</f>
        <v>0</v>
      </c>
      <c r="DJW8" s="326">
        <v>0</v>
      </c>
      <c r="DJX8" s="328">
        <f t="shared" ref="DJX8:DJX17" si="1196">DJS8+DJU8+DJW8</f>
        <v>0</v>
      </c>
      <c r="DJY8" s="254">
        <f t="shared" ref="DJY8:DJY17" si="1197">DJX8/DJX$19*100</f>
        <v>0</v>
      </c>
      <c r="DJZ8" s="326">
        <v>0</v>
      </c>
      <c r="DKA8" s="327">
        <f t="shared" ref="DKA8:DKA17" si="1198">DJZ8/DJZ$19*100</f>
        <v>0</v>
      </c>
      <c r="DKB8" s="326">
        <v>0</v>
      </c>
      <c r="DKC8" s="327">
        <f t="shared" ref="DKC8:DKC17" si="1199">DKB8/DKB$19*100</f>
        <v>0</v>
      </c>
      <c r="DKD8" s="326">
        <v>0</v>
      </c>
      <c r="DKE8" s="328">
        <f t="shared" ref="DKE8:DKE17" si="1200">DJZ8+DKB8+DKD8</f>
        <v>0</v>
      </c>
      <c r="DKF8" s="254">
        <f t="shared" ref="DKF8:DKF17" si="1201">DKE8/DKE$19*100</f>
        <v>0</v>
      </c>
      <c r="DKG8" s="326">
        <v>0</v>
      </c>
      <c r="DKH8" s="327">
        <f t="shared" ref="DKH8:DKH17" si="1202">DKG8/DKG$19*100</f>
        <v>0</v>
      </c>
      <c r="DKI8" s="326">
        <v>0</v>
      </c>
      <c r="DKJ8" s="327">
        <f t="shared" ref="DKJ8:DKJ17" si="1203">DKI8/DKI$19*100</f>
        <v>0</v>
      </c>
      <c r="DKK8" s="326">
        <v>0</v>
      </c>
      <c r="DKL8" s="328">
        <f t="shared" ref="DKL8:DKL17" si="1204">DKG8+DKI8+DKK8</f>
        <v>0</v>
      </c>
      <c r="DKM8" s="254">
        <f t="shared" ref="DKM8:DKM17" si="1205">DKL8/DKL$19*100</f>
        <v>0</v>
      </c>
      <c r="DKN8" s="326">
        <v>0</v>
      </c>
      <c r="DKO8" s="327">
        <f t="shared" ref="DKO8:DKO17" si="1206">DKN8/DKN$19*100</f>
        <v>0</v>
      </c>
      <c r="DKP8" s="326">
        <v>0</v>
      </c>
      <c r="DKQ8" s="327">
        <f t="shared" ref="DKQ8:DKQ17" si="1207">DKP8/DKP$19*100</f>
        <v>0</v>
      </c>
      <c r="DKR8" s="326">
        <v>0</v>
      </c>
      <c r="DKS8" s="328">
        <f t="shared" ref="DKS8:DKS17" si="1208">DKN8+DKP8+DKR8</f>
        <v>0</v>
      </c>
      <c r="DKT8" s="254">
        <f t="shared" ref="DKT8:DKT17" si="1209">DKS8/DKS$19*100</f>
        <v>0</v>
      </c>
      <c r="DKU8" s="326">
        <v>0</v>
      </c>
      <c r="DKV8" s="327">
        <f t="shared" ref="DKV8:DKV17" si="1210">DKU8/DKU$19*100</f>
        <v>0</v>
      </c>
      <c r="DKW8" s="326">
        <v>0</v>
      </c>
      <c r="DKX8" s="327">
        <f t="shared" ref="DKX8:DKX17" si="1211">DKW8/DKW$19*100</f>
        <v>0</v>
      </c>
      <c r="DKY8" s="326">
        <v>0</v>
      </c>
      <c r="DKZ8" s="328">
        <f t="shared" ref="DKZ8:DKZ17" si="1212">DKU8+DKW8+DKY8</f>
        <v>0</v>
      </c>
      <c r="DLA8" s="254">
        <f t="shared" ref="DLA8:DLA17" si="1213">DKZ8/DKZ$19*100</f>
        <v>0</v>
      </c>
      <c r="DLB8" s="326">
        <v>0</v>
      </c>
      <c r="DLC8" s="327">
        <f t="shared" ref="DLC8:DLC17" si="1214">DLB8/DLB$19*100</f>
        <v>0</v>
      </c>
      <c r="DLD8" s="326">
        <v>0</v>
      </c>
      <c r="DLE8" s="327">
        <f t="shared" ref="DLE8:DLE17" si="1215">DLD8/DLD$19*100</f>
        <v>0</v>
      </c>
      <c r="DLF8" s="326">
        <v>0</v>
      </c>
      <c r="DLG8" s="328">
        <f t="shared" ref="DLG8:DLG17" si="1216">DLB8+DLD8+DLF8</f>
        <v>0</v>
      </c>
      <c r="DLH8" s="254">
        <f t="shared" ref="DLH8:DLH17" si="1217">DLG8/DLG$19*100</f>
        <v>0</v>
      </c>
      <c r="DLI8" s="326">
        <v>0</v>
      </c>
      <c r="DLJ8" s="327">
        <f t="shared" ref="DLJ8:DLJ17" si="1218">DLI8/DLI$19*100</f>
        <v>0</v>
      </c>
      <c r="DLK8" s="326">
        <v>0</v>
      </c>
      <c r="DLL8" s="327">
        <f t="shared" ref="DLL8:DLL17" si="1219">DLK8/DLK$19*100</f>
        <v>0</v>
      </c>
      <c r="DLM8" s="326">
        <v>0</v>
      </c>
      <c r="DLN8" s="328">
        <f t="shared" ref="DLN8:DLN17" si="1220">DLI8+DLK8+DLM8</f>
        <v>0</v>
      </c>
      <c r="DLO8" s="254">
        <f t="shared" ref="DLO8:DLO17" si="1221">DLN8/DLN$19*100</f>
        <v>0</v>
      </c>
      <c r="DLP8" s="326">
        <v>0</v>
      </c>
      <c r="DLQ8" s="327">
        <f t="shared" ref="DLQ8:DLQ17" si="1222">DLP8/DLP$19*100</f>
        <v>0</v>
      </c>
      <c r="DLR8" s="326">
        <v>0</v>
      </c>
      <c r="DLS8" s="327">
        <f t="shared" ref="DLS8:DLS17" si="1223">DLR8/DLR$19*100</f>
        <v>0</v>
      </c>
      <c r="DLT8" s="326">
        <v>0</v>
      </c>
      <c r="DLU8" s="328">
        <f t="shared" ref="DLU8:DLU17" si="1224">DLP8+DLR8+DLT8</f>
        <v>0</v>
      </c>
      <c r="DLV8" s="254">
        <f t="shared" ref="DLV8:DLV17" si="1225">DLU8/DLU$19*100</f>
        <v>0</v>
      </c>
      <c r="DLW8" s="326">
        <v>0</v>
      </c>
      <c r="DLX8" s="327">
        <f t="shared" ref="DLX8:DLX17" si="1226">DLW8/DLW$19*100</f>
        <v>0</v>
      </c>
      <c r="DLY8" s="326">
        <v>0</v>
      </c>
      <c r="DLZ8" s="327">
        <f t="shared" ref="DLZ8:DLZ17" si="1227">DLY8/DLY$19*100</f>
        <v>0</v>
      </c>
      <c r="DMA8" s="326">
        <v>0</v>
      </c>
      <c r="DMB8" s="328">
        <f t="shared" ref="DMB8:DMB17" si="1228">DLW8+DLY8+DMA8</f>
        <v>0</v>
      </c>
      <c r="DMC8" s="254">
        <f t="shared" ref="DMC8:DMC17" si="1229">DMB8/DMB$19*100</f>
        <v>0</v>
      </c>
      <c r="DMD8" s="326">
        <v>0</v>
      </c>
      <c r="DME8" s="327">
        <f t="shared" ref="DME8:DME17" si="1230">DMD8/DMD$19*100</f>
        <v>0</v>
      </c>
      <c r="DMF8" s="326">
        <v>0</v>
      </c>
      <c r="DMG8" s="327">
        <f t="shared" ref="DMG8:DMG17" si="1231">DMF8/DMF$19*100</f>
        <v>0</v>
      </c>
      <c r="DMH8" s="326">
        <v>0</v>
      </c>
      <c r="DMI8" s="328">
        <f t="shared" ref="DMI8:DMI17" si="1232">DMD8+DMF8+DMH8</f>
        <v>0</v>
      </c>
      <c r="DMJ8" s="254">
        <f t="shared" ref="DMJ8:DMJ17" si="1233">DMI8/DMI$19*100</f>
        <v>0</v>
      </c>
      <c r="DMK8" s="326">
        <v>0</v>
      </c>
      <c r="DML8" s="327">
        <f t="shared" ref="DML8:DML17" si="1234">DMK8/DMK$19*100</f>
        <v>0</v>
      </c>
      <c r="DMM8" s="326">
        <v>0</v>
      </c>
      <c r="DMN8" s="327">
        <f t="shared" ref="DMN8:DMN17" si="1235">DMM8/DMM$19*100</f>
        <v>0</v>
      </c>
      <c r="DMO8" s="326">
        <v>0</v>
      </c>
      <c r="DMP8" s="328">
        <f t="shared" ref="DMP8:DMP17" si="1236">DMK8+DMM8+DMO8</f>
        <v>0</v>
      </c>
      <c r="DMQ8" s="254">
        <f t="shared" ref="DMQ8:DMQ17" si="1237">DMP8/DMP$19*100</f>
        <v>0</v>
      </c>
      <c r="DMR8" s="326">
        <v>0</v>
      </c>
      <c r="DMS8" s="327">
        <f t="shared" ref="DMS8:DMS17" si="1238">DMR8/DMR$19*100</f>
        <v>0</v>
      </c>
      <c r="DMT8" s="326">
        <v>0</v>
      </c>
      <c r="DMU8" s="327">
        <f t="shared" ref="DMU8:DMU17" si="1239">DMT8/DMT$19*100</f>
        <v>0</v>
      </c>
      <c r="DMV8" s="326">
        <v>0</v>
      </c>
      <c r="DMW8" s="328">
        <f t="shared" ref="DMW8:DMW17" si="1240">DMR8+DMT8+DMV8</f>
        <v>0</v>
      </c>
      <c r="DMX8" s="254">
        <f t="shared" ref="DMX8:DMX17" si="1241">DMW8/DMW$19*100</f>
        <v>0</v>
      </c>
      <c r="DMY8" s="326">
        <v>0</v>
      </c>
      <c r="DMZ8" s="327">
        <f t="shared" ref="DMZ8:DMZ17" si="1242">DMY8/DMY$19*100</f>
        <v>0</v>
      </c>
      <c r="DNA8" s="326">
        <v>0</v>
      </c>
      <c r="DNB8" s="327">
        <f t="shared" ref="DNB8:DNB17" si="1243">DNA8/DNA$19*100</f>
        <v>0</v>
      </c>
      <c r="DNC8" s="326">
        <v>0</v>
      </c>
      <c r="DND8" s="328">
        <f t="shared" ref="DND8:DND17" si="1244">DMY8+DNA8+DNC8</f>
        <v>0</v>
      </c>
      <c r="DNE8" s="254">
        <f t="shared" ref="DNE8:DNE17" si="1245">DND8/DND$19*100</f>
        <v>0</v>
      </c>
      <c r="DNF8" s="326">
        <v>0</v>
      </c>
      <c r="DNG8" s="327">
        <f t="shared" ref="DNG8:DNG17" si="1246">DNF8/DNF$19*100</f>
        <v>0</v>
      </c>
      <c r="DNH8" s="326">
        <v>0</v>
      </c>
      <c r="DNI8" s="327">
        <f t="shared" ref="DNI8:DNI17" si="1247">DNH8/DNH$19*100</f>
        <v>0</v>
      </c>
      <c r="DNJ8" s="326">
        <v>0</v>
      </c>
      <c r="DNK8" s="328">
        <f t="shared" ref="DNK8:DNK17" si="1248">DNF8+DNH8+DNJ8</f>
        <v>0</v>
      </c>
      <c r="DNL8" s="254">
        <f t="shared" ref="DNL8:DNL17" si="1249">DNK8/DNK$19*100</f>
        <v>0</v>
      </c>
      <c r="DNM8" s="326">
        <v>0</v>
      </c>
      <c r="DNN8" s="327">
        <f t="shared" ref="DNN8:DNN17" si="1250">DNM8/DNM$19*100</f>
        <v>0</v>
      </c>
      <c r="DNO8" s="326">
        <v>0</v>
      </c>
      <c r="DNP8" s="327">
        <f t="shared" ref="DNP8:DNP17" si="1251">DNO8/DNO$19*100</f>
        <v>0</v>
      </c>
      <c r="DNQ8" s="326">
        <v>0</v>
      </c>
      <c r="DNR8" s="328">
        <f t="shared" ref="DNR8:DNR17" si="1252">DNM8+DNO8+DNQ8</f>
        <v>0</v>
      </c>
      <c r="DNS8" s="254">
        <f t="shared" ref="DNS8:DNS17" si="1253">DNR8/DNR$19*100</f>
        <v>0</v>
      </c>
      <c r="DNT8" s="326">
        <v>0</v>
      </c>
      <c r="DNU8" s="327">
        <f t="shared" ref="DNU8:DNU17" si="1254">DNT8/DNT$19*100</f>
        <v>0</v>
      </c>
      <c r="DNV8" s="326">
        <v>0</v>
      </c>
      <c r="DNW8" s="327">
        <f t="shared" ref="DNW8:DNW17" si="1255">DNV8/DNV$19*100</f>
        <v>0</v>
      </c>
      <c r="DNX8" s="326">
        <v>0</v>
      </c>
      <c r="DNY8" s="328">
        <f t="shared" ref="DNY8:DNY17" si="1256">DNT8+DNV8+DNX8</f>
        <v>0</v>
      </c>
      <c r="DNZ8" s="254">
        <f t="shared" ref="DNZ8:DNZ17" si="1257">DNY8/DNY$19*100</f>
        <v>0</v>
      </c>
      <c r="DOA8" s="326">
        <v>0</v>
      </c>
      <c r="DOB8" s="327">
        <f t="shared" ref="DOB8:DOB17" si="1258">DOA8/DOA$19*100</f>
        <v>0</v>
      </c>
      <c r="DOC8" s="326">
        <v>0</v>
      </c>
      <c r="DOD8" s="327">
        <f t="shared" ref="DOD8:DOD17" si="1259">DOC8/DOC$19*100</f>
        <v>0</v>
      </c>
      <c r="DOE8" s="326">
        <v>0</v>
      </c>
      <c r="DOF8" s="328">
        <f t="shared" ref="DOF8:DOF17" si="1260">DOA8+DOC8+DOE8</f>
        <v>0</v>
      </c>
      <c r="DOG8" s="254">
        <f t="shared" ref="DOG8:DOG17" si="1261">DOF8/DOF$19*100</f>
        <v>0</v>
      </c>
      <c r="DOH8" s="326">
        <v>0</v>
      </c>
      <c r="DOI8" s="327">
        <f t="shared" ref="DOI8:DOI17" si="1262">DOH8/DOH$19*100</f>
        <v>0</v>
      </c>
      <c r="DOJ8" s="326">
        <v>0</v>
      </c>
      <c r="DOK8" s="327">
        <f t="shared" ref="DOK8:DOK17" si="1263">DOJ8/DOJ$19*100</f>
        <v>0</v>
      </c>
      <c r="DOL8" s="326">
        <v>0</v>
      </c>
      <c r="DOM8" s="328">
        <f t="shared" ref="DOM8:DOM17" si="1264">DOH8+DOJ8+DOL8</f>
        <v>0</v>
      </c>
      <c r="DON8" s="254">
        <f t="shared" ref="DON8:DON17" si="1265">DOM8/DOM$19*100</f>
        <v>0</v>
      </c>
      <c r="DOO8" s="326">
        <v>0</v>
      </c>
      <c r="DOP8" s="327">
        <f t="shared" ref="DOP8:DOP17" si="1266">DOO8/DOO$19*100</f>
        <v>0</v>
      </c>
      <c r="DOQ8" s="326">
        <v>0</v>
      </c>
      <c r="DOR8" s="327">
        <f t="shared" ref="DOR8:DOR17" si="1267">DOQ8/DOQ$19*100</f>
        <v>0</v>
      </c>
      <c r="DOS8" s="326">
        <v>0</v>
      </c>
      <c r="DOT8" s="328">
        <f t="shared" ref="DOT8:DOT17" si="1268">DOO8+DOQ8+DOS8</f>
        <v>0</v>
      </c>
      <c r="DOU8" s="254">
        <f t="shared" ref="DOU8:DOU17" si="1269">DOT8/DOT$19*100</f>
        <v>0</v>
      </c>
      <c r="DOV8" s="326">
        <v>0</v>
      </c>
      <c r="DOW8" s="327">
        <f t="shared" ref="DOW8:DOW17" si="1270">DOV8/DOV$19*100</f>
        <v>0</v>
      </c>
      <c r="DOX8" s="326">
        <v>0</v>
      </c>
      <c r="DOY8" s="327">
        <f t="shared" ref="DOY8:DOY17" si="1271">DOX8/DOX$19*100</f>
        <v>0</v>
      </c>
      <c r="DOZ8" s="326">
        <v>0</v>
      </c>
      <c r="DPA8" s="328">
        <f t="shared" ref="DPA8:DPA17" si="1272">DOV8+DOX8+DOZ8</f>
        <v>0</v>
      </c>
      <c r="DPB8" s="254">
        <f t="shared" ref="DPB8:DPB17" si="1273">DPA8/DPA$19*100</f>
        <v>0</v>
      </c>
      <c r="DPC8" s="326">
        <v>0</v>
      </c>
      <c r="DPD8" s="327">
        <f t="shared" ref="DPD8:DPD17" si="1274">DPC8/DPC$19*100</f>
        <v>0</v>
      </c>
      <c r="DPE8" s="326">
        <v>0</v>
      </c>
      <c r="DPF8" s="327">
        <f t="shared" ref="DPF8:DPF17" si="1275">DPE8/DPE$19*100</f>
        <v>0</v>
      </c>
      <c r="DPG8" s="326">
        <v>0</v>
      </c>
      <c r="DPH8" s="328">
        <f t="shared" ref="DPH8:DPH17" si="1276">DPC8+DPE8+DPG8</f>
        <v>0</v>
      </c>
      <c r="DPI8" s="254">
        <f t="shared" ref="DPI8:DPI17" si="1277">DPH8/DPH$19*100</f>
        <v>0</v>
      </c>
      <c r="DPJ8" s="326">
        <v>0</v>
      </c>
      <c r="DPK8" s="327">
        <f t="shared" ref="DPK8:DPK17" si="1278">DPJ8/DPJ$19*100</f>
        <v>0</v>
      </c>
      <c r="DPL8" s="326">
        <v>0</v>
      </c>
      <c r="DPM8" s="327">
        <f t="shared" ref="DPM8:DPM17" si="1279">DPL8/DPL$19*100</f>
        <v>0</v>
      </c>
      <c r="DPN8" s="326">
        <v>0</v>
      </c>
      <c r="DPO8" s="328">
        <f t="shared" ref="DPO8:DPO17" si="1280">DPJ8+DPL8+DPN8</f>
        <v>0</v>
      </c>
      <c r="DPP8" s="254">
        <f t="shared" ref="DPP8:DPP17" si="1281">DPO8/DPO$19*100</f>
        <v>0</v>
      </c>
      <c r="DPQ8" s="326">
        <v>0</v>
      </c>
      <c r="DPR8" s="327">
        <f t="shared" ref="DPR8:DPR17" si="1282">DPQ8/DPQ$19*100</f>
        <v>0</v>
      </c>
      <c r="DPS8" s="326">
        <v>0</v>
      </c>
      <c r="DPT8" s="327">
        <f t="shared" ref="DPT8:DPT17" si="1283">DPS8/DPS$19*100</f>
        <v>0</v>
      </c>
      <c r="DPU8" s="326">
        <v>0</v>
      </c>
      <c r="DPV8" s="328">
        <f t="shared" ref="DPV8:DPV17" si="1284">DPQ8+DPS8+DPU8</f>
        <v>0</v>
      </c>
      <c r="DPW8" s="254">
        <f t="shared" ref="DPW8:DPW17" si="1285">DPV8/DPV$19*100</f>
        <v>0</v>
      </c>
      <c r="DPX8" s="326">
        <v>0</v>
      </c>
      <c r="DPY8" s="327">
        <f t="shared" ref="DPY8:DPY17" si="1286">DPX8/DPX$19*100</f>
        <v>0</v>
      </c>
      <c r="DPZ8" s="326">
        <v>0</v>
      </c>
      <c r="DQA8" s="327">
        <f t="shared" ref="DQA8:DQA17" si="1287">DPZ8/DPZ$19*100</f>
        <v>0</v>
      </c>
      <c r="DQB8" s="326">
        <v>0</v>
      </c>
      <c r="DQC8" s="328">
        <f t="shared" ref="DQC8:DQC17" si="1288">DPX8+DPZ8+DQB8</f>
        <v>0</v>
      </c>
      <c r="DQD8" s="254">
        <f t="shared" ref="DQD8:DQD17" si="1289">DQC8/DQC$19*100</f>
        <v>0</v>
      </c>
      <c r="DQE8" s="326">
        <v>0</v>
      </c>
      <c r="DQF8" s="327">
        <f t="shared" ref="DQF8:DQF17" si="1290">DQE8/DQE$19*100</f>
        <v>0</v>
      </c>
      <c r="DQG8" s="326">
        <v>0</v>
      </c>
      <c r="DQH8" s="327">
        <f t="shared" ref="DQH8:DQH17" si="1291">DQG8/DQG$19*100</f>
        <v>0</v>
      </c>
      <c r="DQI8" s="326">
        <v>0</v>
      </c>
      <c r="DQJ8" s="328">
        <f t="shared" ref="DQJ8:DQJ17" si="1292">DQE8+DQG8+DQI8</f>
        <v>0</v>
      </c>
      <c r="DQK8" s="254">
        <f t="shared" ref="DQK8:DQK17" si="1293">DQJ8/DQJ$19*100</f>
        <v>0</v>
      </c>
      <c r="DQL8" s="326">
        <v>0</v>
      </c>
      <c r="DQM8" s="327">
        <f t="shared" ref="DQM8:DQM17" si="1294">DQL8/DQL$19*100</f>
        <v>0</v>
      </c>
      <c r="DQN8" s="326">
        <v>0</v>
      </c>
      <c r="DQO8" s="327">
        <f t="shared" ref="DQO8:DQO17" si="1295">DQN8/DQN$19*100</f>
        <v>0</v>
      </c>
      <c r="DQP8" s="326">
        <v>0</v>
      </c>
      <c r="DQQ8" s="328">
        <f t="shared" ref="DQQ8:DQQ17" si="1296">DQL8+DQN8+DQP8</f>
        <v>0</v>
      </c>
      <c r="DQR8" s="254">
        <f t="shared" ref="DQR8:DQR17" si="1297">DQQ8/DQQ$19*100</f>
        <v>0</v>
      </c>
      <c r="DQS8" s="326">
        <v>0</v>
      </c>
      <c r="DQT8" s="327">
        <f t="shared" ref="DQT8:DQT17" si="1298">DQS8/DQS$19*100</f>
        <v>0</v>
      </c>
      <c r="DQU8" s="326">
        <v>0</v>
      </c>
      <c r="DQV8" s="327">
        <f t="shared" ref="DQV8:DQV17" si="1299">DQU8/DQU$19*100</f>
        <v>0</v>
      </c>
      <c r="DQW8" s="326">
        <v>0</v>
      </c>
      <c r="DQX8" s="328">
        <f t="shared" ref="DQX8:DQX17" si="1300">DQS8+DQU8+DQW8</f>
        <v>0</v>
      </c>
      <c r="DQY8" s="254">
        <f t="shared" ref="DQY8:DQY17" si="1301">DQX8/DQX$19*100</f>
        <v>0</v>
      </c>
      <c r="DQZ8" s="326">
        <v>0</v>
      </c>
      <c r="DRA8" s="327">
        <f t="shared" ref="DRA8:DRA17" si="1302">DQZ8/DQZ$19*100</f>
        <v>0</v>
      </c>
      <c r="DRB8" s="326">
        <v>0</v>
      </c>
      <c r="DRC8" s="327">
        <f t="shared" ref="DRC8:DRC17" si="1303">DRB8/DRB$19*100</f>
        <v>0</v>
      </c>
      <c r="DRD8" s="326">
        <v>0</v>
      </c>
      <c r="DRE8" s="328">
        <f t="shared" ref="DRE8:DRE17" si="1304">DQZ8+DRB8+DRD8</f>
        <v>0</v>
      </c>
      <c r="DRF8" s="254">
        <f t="shared" ref="DRF8:DRF17" si="1305">DRE8/DRE$19*100</f>
        <v>0</v>
      </c>
      <c r="DRG8" s="326">
        <v>0</v>
      </c>
      <c r="DRH8" s="327">
        <f t="shared" ref="DRH8:DRH17" si="1306">DRG8/DRG$19*100</f>
        <v>0</v>
      </c>
      <c r="DRI8" s="326">
        <v>0</v>
      </c>
      <c r="DRJ8" s="327">
        <f t="shared" ref="DRJ8:DRJ17" si="1307">DRI8/DRI$19*100</f>
        <v>0</v>
      </c>
      <c r="DRK8" s="326">
        <v>0</v>
      </c>
      <c r="DRL8" s="328">
        <f t="shared" ref="DRL8:DRL17" si="1308">DRG8+DRI8+DRK8</f>
        <v>0</v>
      </c>
      <c r="DRM8" s="254">
        <f t="shared" ref="DRM8:DRM17" si="1309">DRL8/DRL$19*100</f>
        <v>0</v>
      </c>
      <c r="DRN8" s="326">
        <v>0</v>
      </c>
      <c r="DRO8" s="327">
        <f t="shared" ref="DRO8:DRO17" si="1310">DRN8/DRN$19*100</f>
        <v>0</v>
      </c>
      <c r="DRP8" s="326">
        <v>0</v>
      </c>
      <c r="DRQ8" s="327">
        <f t="shared" ref="DRQ8:DRQ17" si="1311">DRP8/DRP$19*100</f>
        <v>0</v>
      </c>
      <c r="DRR8" s="326">
        <v>0</v>
      </c>
      <c r="DRS8" s="328">
        <f t="shared" ref="DRS8:DRS17" si="1312">DRN8+DRP8+DRR8</f>
        <v>0</v>
      </c>
      <c r="DRT8" s="254">
        <f t="shared" ref="DRT8:DRT17" si="1313">DRS8/DRS$19*100</f>
        <v>0</v>
      </c>
      <c r="DRU8" s="326">
        <v>0</v>
      </c>
      <c r="DRV8" s="327">
        <f t="shared" ref="DRV8:DRV17" si="1314">DRU8/DRU$19*100</f>
        <v>0</v>
      </c>
      <c r="DRW8" s="326">
        <v>0</v>
      </c>
      <c r="DRX8" s="327">
        <f t="shared" ref="DRX8:DRX17" si="1315">DRW8/DRW$19*100</f>
        <v>0</v>
      </c>
      <c r="DRY8" s="326">
        <v>0</v>
      </c>
      <c r="DRZ8" s="328">
        <f t="shared" ref="DRZ8:DRZ17" si="1316">DRU8+DRW8+DRY8</f>
        <v>0</v>
      </c>
      <c r="DSA8" s="254">
        <f t="shared" ref="DSA8:DSA17" si="1317">DRZ8/DRZ$19*100</f>
        <v>0</v>
      </c>
      <c r="DSB8" s="326">
        <v>0</v>
      </c>
      <c r="DSC8" s="327">
        <f t="shared" ref="DSC8:DSC17" si="1318">DSB8/DSB$19*100</f>
        <v>0</v>
      </c>
      <c r="DSD8" s="326">
        <v>0</v>
      </c>
      <c r="DSE8" s="327">
        <f t="shared" ref="DSE8:DSE17" si="1319">DSD8/DSD$19*100</f>
        <v>0</v>
      </c>
      <c r="DSF8" s="326">
        <v>0</v>
      </c>
      <c r="DSG8" s="328">
        <f t="shared" ref="DSG8:DSG17" si="1320">DSB8+DSD8+DSF8</f>
        <v>0</v>
      </c>
      <c r="DSH8" s="254">
        <f t="shared" ref="DSH8:DSH17" si="1321">DSG8/DSG$19*100</f>
        <v>0</v>
      </c>
      <c r="DSI8" s="326">
        <v>0</v>
      </c>
      <c r="DSJ8" s="327">
        <f t="shared" ref="DSJ8:DSJ17" si="1322">DSI8/DSI$19*100</f>
        <v>0</v>
      </c>
      <c r="DSK8" s="326">
        <v>0</v>
      </c>
      <c r="DSL8" s="327">
        <f t="shared" ref="DSL8:DSL17" si="1323">DSK8/DSK$19*100</f>
        <v>0</v>
      </c>
      <c r="DSM8" s="326">
        <v>0</v>
      </c>
      <c r="DSN8" s="328">
        <f t="shared" ref="DSN8:DSN17" si="1324">DSI8+DSK8+DSM8</f>
        <v>0</v>
      </c>
      <c r="DSO8" s="254">
        <f t="shared" ref="DSO8:DSO17" si="1325">DSN8/DSN$19*100</f>
        <v>0</v>
      </c>
      <c r="DSP8" s="326">
        <v>0</v>
      </c>
      <c r="DSQ8" s="327">
        <f t="shared" ref="DSQ8:DSQ17" si="1326">DSP8/DSP$19*100</f>
        <v>0</v>
      </c>
      <c r="DSR8" s="326">
        <v>0</v>
      </c>
      <c r="DSS8" s="327">
        <f t="shared" ref="DSS8:DSS17" si="1327">DSR8/DSR$19*100</f>
        <v>0</v>
      </c>
      <c r="DST8" s="326">
        <v>0</v>
      </c>
      <c r="DSU8" s="328">
        <f t="shared" ref="DSU8:DSU17" si="1328">DSP8+DSR8+DST8</f>
        <v>0</v>
      </c>
      <c r="DSV8" s="254">
        <f t="shared" ref="DSV8:DSV17" si="1329">DSU8/DSU$19*100</f>
        <v>0</v>
      </c>
      <c r="DSW8" s="326">
        <v>0</v>
      </c>
      <c r="DSX8" s="327">
        <f t="shared" ref="DSX8:DSX17" si="1330">DSW8/DSW$19*100</f>
        <v>0</v>
      </c>
      <c r="DSY8" s="326">
        <v>0</v>
      </c>
      <c r="DSZ8" s="327">
        <f t="shared" ref="DSZ8:DSZ17" si="1331">DSY8/DSY$19*100</f>
        <v>0</v>
      </c>
      <c r="DTA8" s="326">
        <v>0</v>
      </c>
      <c r="DTB8" s="328">
        <f t="shared" ref="DTB8:DTB17" si="1332">DSW8+DSY8+DTA8</f>
        <v>0</v>
      </c>
      <c r="DTC8" s="254">
        <f t="shared" ref="DTC8:DTC17" si="1333">DTB8/DTB$19*100</f>
        <v>0</v>
      </c>
      <c r="DTD8" s="326">
        <v>0</v>
      </c>
      <c r="DTE8" s="327">
        <f t="shared" ref="DTE8:DTE17" si="1334">DTD8/DTD$19*100</f>
        <v>0</v>
      </c>
      <c r="DTF8" s="326">
        <v>0</v>
      </c>
      <c r="DTG8" s="327">
        <f t="shared" ref="DTG8:DTG17" si="1335">DTF8/DTF$19*100</f>
        <v>0</v>
      </c>
      <c r="DTH8" s="326">
        <v>0</v>
      </c>
      <c r="DTI8" s="328">
        <f t="shared" ref="DTI8:DTI17" si="1336">DTD8+DTF8+DTH8</f>
        <v>0</v>
      </c>
      <c r="DTJ8" s="254">
        <f t="shared" ref="DTJ8:DTJ17" si="1337">DTI8/DTI$19*100</f>
        <v>0</v>
      </c>
      <c r="DTK8" s="326">
        <v>0</v>
      </c>
      <c r="DTL8" s="327">
        <f t="shared" ref="DTL8:DTL17" si="1338">DTK8/DTK$19*100</f>
        <v>0</v>
      </c>
      <c r="DTM8" s="326">
        <v>0</v>
      </c>
      <c r="DTN8" s="327">
        <f t="shared" ref="DTN8:DTN17" si="1339">DTM8/DTM$19*100</f>
        <v>0</v>
      </c>
      <c r="DTO8" s="326">
        <v>0</v>
      </c>
      <c r="DTP8" s="328">
        <f t="shared" ref="DTP8:DTP17" si="1340">DTK8+DTM8+DTO8</f>
        <v>0</v>
      </c>
      <c r="DTQ8" s="254">
        <f t="shared" ref="DTQ8:DTQ17" si="1341">DTP8/DTP$19*100</f>
        <v>0</v>
      </c>
      <c r="DTR8" s="326">
        <v>0</v>
      </c>
      <c r="DTS8" s="327">
        <f t="shared" ref="DTS8:DTS17" si="1342">DTR8/DTR$19*100</f>
        <v>0</v>
      </c>
      <c r="DTT8" s="326">
        <v>0</v>
      </c>
      <c r="DTU8" s="327">
        <f t="shared" ref="DTU8:DTU17" si="1343">DTT8/DTT$19*100</f>
        <v>0</v>
      </c>
      <c r="DTV8" s="326">
        <v>0</v>
      </c>
      <c r="DTW8" s="328">
        <f t="shared" ref="DTW8:DTW17" si="1344">DTR8+DTT8+DTV8</f>
        <v>0</v>
      </c>
      <c r="DTX8" s="254">
        <f t="shared" ref="DTX8:DTX17" si="1345">DTW8/DTW$19*100</f>
        <v>0</v>
      </c>
      <c r="DTY8" s="326">
        <v>0</v>
      </c>
      <c r="DTZ8" s="327">
        <f t="shared" ref="DTZ8:DTZ17" si="1346">DTY8/DTY$19*100</f>
        <v>0</v>
      </c>
      <c r="DUA8" s="326">
        <v>0</v>
      </c>
      <c r="DUB8" s="327">
        <f t="shared" ref="DUB8:DUB17" si="1347">DUA8/DUA$19*100</f>
        <v>0</v>
      </c>
      <c r="DUC8" s="326">
        <v>0</v>
      </c>
      <c r="DUD8" s="328">
        <f t="shared" ref="DUD8:DUD17" si="1348">DTY8+DUA8+DUC8</f>
        <v>0</v>
      </c>
      <c r="DUE8" s="254">
        <f t="shared" ref="DUE8:DUE17" si="1349">DUD8/DUD$19*100</f>
        <v>0</v>
      </c>
      <c r="DUF8" s="326">
        <v>0</v>
      </c>
      <c r="DUG8" s="327">
        <f t="shared" ref="DUG8:DUG17" si="1350">DUF8/DUF$19*100</f>
        <v>0</v>
      </c>
      <c r="DUH8" s="326">
        <v>0</v>
      </c>
      <c r="DUI8" s="327">
        <f t="shared" ref="DUI8:DUI17" si="1351">DUH8/DUH$19*100</f>
        <v>0</v>
      </c>
      <c r="DUJ8" s="326">
        <v>0</v>
      </c>
      <c r="DUK8" s="328">
        <f t="shared" ref="DUK8:DUK17" si="1352">DUF8+DUH8+DUJ8</f>
        <v>0</v>
      </c>
      <c r="DUL8" s="254">
        <f t="shared" ref="DUL8:DUL17" si="1353">DUK8/DUK$19*100</f>
        <v>0</v>
      </c>
      <c r="DUM8" s="326">
        <v>0</v>
      </c>
      <c r="DUN8" s="327">
        <f t="shared" ref="DUN8:DUN17" si="1354">DUM8/DUM$19*100</f>
        <v>0</v>
      </c>
      <c r="DUO8" s="326">
        <v>0</v>
      </c>
      <c r="DUP8" s="327">
        <f t="shared" ref="DUP8:DUP17" si="1355">DUO8/DUO$19*100</f>
        <v>0</v>
      </c>
      <c r="DUQ8" s="326">
        <v>0</v>
      </c>
      <c r="DUR8" s="328">
        <f t="shared" ref="DUR8:DUR17" si="1356">DUM8+DUO8+DUQ8</f>
        <v>0</v>
      </c>
      <c r="DUS8" s="254">
        <f t="shared" ref="DUS8:DUS17" si="1357">DUR8/DUR$19*100</f>
        <v>0</v>
      </c>
      <c r="DUT8" s="326">
        <v>0</v>
      </c>
      <c r="DUU8" s="327">
        <f t="shared" ref="DUU8:DUU17" si="1358">DUT8/DUT$19*100</f>
        <v>0</v>
      </c>
      <c r="DUV8" s="326">
        <v>0</v>
      </c>
      <c r="DUW8" s="327">
        <f t="shared" ref="DUW8:DUW17" si="1359">DUV8/DUV$19*100</f>
        <v>0</v>
      </c>
      <c r="DUX8" s="326">
        <v>0</v>
      </c>
      <c r="DUY8" s="328">
        <f t="shared" ref="DUY8:DUY17" si="1360">DUT8+DUV8+DUX8</f>
        <v>0</v>
      </c>
      <c r="DUZ8" s="254">
        <f t="shared" ref="DUZ8:DUZ17" si="1361">DUY8/DUY$19*100</f>
        <v>0</v>
      </c>
      <c r="DVA8" s="326">
        <v>0</v>
      </c>
      <c r="DVB8" s="327">
        <f t="shared" ref="DVB8:DVB17" si="1362">DVA8/DVA$19*100</f>
        <v>0</v>
      </c>
      <c r="DVC8" s="326">
        <v>0</v>
      </c>
      <c r="DVD8" s="327">
        <f t="shared" ref="DVD8:DVD17" si="1363">DVC8/DVC$19*100</f>
        <v>0</v>
      </c>
      <c r="DVE8" s="326">
        <v>0</v>
      </c>
      <c r="DVF8" s="328">
        <f t="shared" ref="DVF8:DVF17" si="1364">DVA8+DVC8+DVE8</f>
        <v>0</v>
      </c>
      <c r="DVG8" s="254">
        <f t="shared" ref="DVG8:DVG17" si="1365">DVF8/DVF$19*100</f>
        <v>0</v>
      </c>
      <c r="DVH8" s="326">
        <v>0</v>
      </c>
      <c r="DVI8" s="327">
        <f t="shared" ref="DVI8:DVI17" si="1366">DVH8/DVH$19*100</f>
        <v>0</v>
      </c>
      <c r="DVJ8" s="326">
        <v>0</v>
      </c>
      <c r="DVK8" s="327">
        <f t="shared" ref="DVK8:DVK17" si="1367">DVJ8/DVJ$19*100</f>
        <v>0</v>
      </c>
      <c r="DVL8" s="326">
        <v>0</v>
      </c>
      <c r="DVM8" s="328">
        <f t="shared" ref="DVM8:DVM17" si="1368">DVH8+DVJ8+DVL8</f>
        <v>0</v>
      </c>
      <c r="DVN8" s="254">
        <f t="shared" ref="DVN8:DVN17" si="1369">DVM8/DVM$19*100</f>
        <v>0</v>
      </c>
      <c r="DVO8" s="326">
        <v>0</v>
      </c>
      <c r="DVP8" s="327">
        <f t="shared" ref="DVP8:DVP17" si="1370">DVO8/DVO$19*100</f>
        <v>0</v>
      </c>
      <c r="DVQ8" s="326">
        <v>0</v>
      </c>
      <c r="DVR8" s="327">
        <f t="shared" ref="DVR8:DVR17" si="1371">DVQ8/DVQ$19*100</f>
        <v>0</v>
      </c>
      <c r="DVS8" s="326">
        <v>0</v>
      </c>
      <c r="DVT8" s="328">
        <f t="shared" ref="DVT8:DVT17" si="1372">DVO8+DVQ8+DVS8</f>
        <v>0</v>
      </c>
      <c r="DVU8" s="254">
        <f t="shared" ref="DVU8:DVU17" si="1373">DVT8/DVT$19*100</f>
        <v>0</v>
      </c>
      <c r="DVV8" s="326">
        <v>0</v>
      </c>
      <c r="DVW8" s="327">
        <f t="shared" ref="DVW8:DVW17" si="1374">DVV8/DVV$19*100</f>
        <v>0</v>
      </c>
      <c r="DVX8" s="326">
        <v>0</v>
      </c>
      <c r="DVY8" s="327">
        <f t="shared" ref="DVY8:DVY17" si="1375">DVX8/DVX$19*100</f>
        <v>0</v>
      </c>
      <c r="DVZ8" s="326">
        <v>0</v>
      </c>
      <c r="DWA8" s="328">
        <f t="shared" ref="DWA8:DWA17" si="1376">DVV8+DVX8+DVZ8</f>
        <v>0</v>
      </c>
      <c r="DWB8" s="254">
        <f t="shared" ref="DWB8:DWB17" si="1377">DWA8/DWA$19*100</f>
        <v>0</v>
      </c>
      <c r="DWC8" s="326">
        <v>0</v>
      </c>
      <c r="DWD8" s="327">
        <f t="shared" ref="DWD8:DWD17" si="1378">DWC8/DWC$19*100</f>
        <v>0</v>
      </c>
      <c r="DWE8" s="326">
        <v>0</v>
      </c>
      <c r="DWF8" s="327">
        <f t="shared" ref="DWF8:DWF17" si="1379">DWE8/DWE$19*100</f>
        <v>0</v>
      </c>
      <c r="DWG8" s="326">
        <v>0</v>
      </c>
      <c r="DWH8" s="328">
        <f t="shared" ref="DWH8:DWH17" si="1380">DWC8+DWE8+DWG8</f>
        <v>0</v>
      </c>
      <c r="DWI8" s="254">
        <f t="shared" ref="DWI8:DWI17" si="1381">DWH8/DWH$19*100</f>
        <v>0</v>
      </c>
      <c r="DWJ8" s="326">
        <v>0</v>
      </c>
      <c r="DWK8" s="327">
        <f t="shared" ref="DWK8:DWK17" si="1382">DWJ8/DWJ$19*100</f>
        <v>0</v>
      </c>
      <c r="DWL8" s="326">
        <v>0</v>
      </c>
      <c r="DWM8" s="327">
        <f t="shared" ref="DWM8:DWM17" si="1383">DWL8/DWL$19*100</f>
        <v>0</v>
      </c>
      <c r="DWN8" s="326">
        <v>0</v>
      </c>
      <c r="DWO8" s="328">
        <f t="shared" ref="DWO8:DWO17" si="1384">DWJ8+DWL8+DWN8</f>
        <v>0</v>
      </c>
      <c r="DWP8" s="254">
        <f t="shared" ref="DWP8:DWP17" si="1385">DWO8/DWO$19*100</f>
        <v>0</v>
      </c>
      <c r="DWQ8" s="326">
        <v>0</v>
      </c>
      <c r="DWR8" s="327">
        <f t="shared" ref="DWR8:DWR17" si="1386">DWQ8/DWQ$19*100</f>
        <v>0</v>
      </c>
      <c r="DWS8" s="326">
        <v>0</v>
      </c>
      <c r="DWT8" s="327">
        <f t="shared" ref="DWT8:DWT17" si="1387">DWS8/DWS$19*100</f>
        <v>0</v>
      </c>
      <c r="DWU8" s="326">
        <v>0</v>
      </c>
      <c r="DWV8" s="328">
        <f t="shared" ref="DWV8:DWV17" si="1388">DWQ8+DWS8+DWU8</f>
        <v>0</v>
      </c>
      <c r="DWW8" s="254">
        <f t="shared" ref="DWW8:DWW17" si="1389">DWV8/DWV$19*100</f>
        <v>0</v>
      </c>
      <c r="DWX8" s="326">
        <v>0</v>
      </c>
      <c r="DWY8" s="327">
        <f t="shared" ref="DWY8:DWY17" si="1390">DWX8/DWX$19*100</f>
        <v>0</v>
      </c>
      <c r="DWZ8" s="326">
        <v>0</v>
      </c>
      <c r="DXA8" s="327">
        <f t="shared" ref="DXA8:DXA17" si="1391">DWZ8/DWZ$19*100</f>
        <v>0</v>
      </c>
      <c r="DXB8" s="326">
        <v>0</v>
      </c>
      <c r="DXC8" s="328">
        <f t="shared" ref="DXC8:DXC17" si="1392">DWX8+DWZ8+DXB8</f>
        <v>0</v>
      </c>
      <c r="DXD8" s="254">
        <f t="shared" ref="DXD8:DXD17" si="1393">DXC8/DXC$19*100</f>
        <v>0</v>
      </c>
      <c r="DXE8" s="326">
        <v>0</v>
      </c>
      <c r="DXF8" s="327">
        <f t="shared" ref="DXF8:DXF17" si="1394">DXE8/DXE$19*100</f>
        <v>0</v>
      </c>
      <c r="DXG8" s="326">
        <v>0</v>
      </c>
      <c r="DXH8" s="327">
        <f t="shared" ref="DXH8:DXH17" si="1395">DXG8/DXG$19*100</f>
        <v>0</v>
      </c>
      <c r="DXI8" s="326">
        <v>0</v>
      </c>
      <c r="DXJ8" s="328">
        <f t="shared" ref="DXJ8:DXJ17" si="1396">DXE8+DXG8+DXI8</f>
        <v>0</v>
      </c>
      <c r="DXK8" s="254">
        <f t="shared" ref="DXK8:DXK17" si="1397">DXJ8/DXJ$19*100</f>
        <v>0</v>
      </c>
      <c r="DXL8" s="326">
        <v>0</v>
      </c>
      <c r="DXM8" s="327">
        <f t="shared" ref="DXM8:DXM17" si="1398">DXL8/DXL$19*100</f>
        <v>0</v>
      </c>
      <c r="DXN8" s="326">
        <v>0</v>
      </c>
      <c r="DXO8" s="327">
        <f t="shared" ref="DXO8:DXO17" si="1399">DXN8/DXN$19*100</f>
        <v>0</v>
      </c>
      <c r="DXP8" s="326">
        <v>0</v>
      </c>
      <c r="DXQ8" s="328">
        <f t="shared" ref="DXQ8:DXQ17" si="1400">DXL8+DXN8+DXP8</f>
        <v>0</v>
      </c>
      <c r="DXR8" s="254">
        <f t="shared" ref="DXR8:DXR17" si="1401">DXQ8/DXQ$19*100</f>
        <v>0</v>
      </c>
      <c r="DXS8" s="326">
        <v>0</v>
      </c>
      <c r="DXT8" s="327">
        <f t="shared" ref="DXT8:DXT17" si="1402">DXS8/DXS$19*100</f>
        <v>0</v>
      </c>
      <c r="DXU8" s="326">
        <v>0</v>
      </c>
      <c r="DXV8" s="327">
        <f t="shared" ref="DXV8:DXV17" si="1403">DXU8/DXU$19*100</f>
        <v>0</v>
      </c>
      <c r="DXW8" s="326">
        <v>0</v>
      </c>
      <c r="DXX8" s="328">
        <f t="shared" ref="DXX8:DXX17" si="1404">DXS8+DXU8+DXW8</f>
        <v>0</v>
      </c>
      <c r="DXY8" s="254">
        <f t="shared" ref="DXY8:DXY17" si="1405">DXX8/DXX$19*100</f>
        <v>0</v>
      </c>
      <c r="DXZ8" s="326">
        <v>0</v>
      </c>
      <c r="DYA8" s="327">
        <f t="shared" ref="DYA8:DYA17" si="1406">DXZ8/DXZ$19*100</f>
        <v>0</v>
      </c>
      <c r="DYB8" s="326">
        <v>0</v>
      </c>
      <c r="DYC8" s="327">
        <f t="shared" ref="DYC8:DYC17" si="1407">DYB8/DYB$19*100</f>
        <v>0</v>
      </c>
      <c r="DYD8" s="326">
        <v>0</v>
      </c>
      <c r="DYE8" s="328">
        <f t="shared" ref="DYE8:DYE17" si="1408">DXZ8+DYB8+DYD8</f>
        <v>0</v>
      </c>
      <c r="DYF8" s="254">
        <f t="shared" ref="DYF8:DYF17" si="1409">DYE8/DYE$19*100</f>
        <v>0</v>
      </c>
      <c r="DYG8" s="326">
        <v>0</v>
      </c>
      <c r="DYH8" s="327">
        <f t="shared" ref="DYH8:DYH17" si="1410">DYG8/DYG$19*100</f>
        <v>0</v>
      </c>
      <c r="DYI8" s="326">
        <v>0</v>
      </c>
      <c r="DYJ8" s="327">
        <f t="shared" ref="DYJ8:DYJ17" si="1411">DYI8/DYI$19*100</f>
        <v>0</v>
      </c>
      <c r="DYK8" s="326">
        <v>0</v>
      </c>
      <c r="DYL8" s="328">
        <f t="shared" ref="DYL8:DYL17" si="1412">DYG8+DYI8+DYK8</f>
        <v>0</v>
      </c>
      <c r="DYM8" s="254">
        <f t="shared" ref="DYM8:DYM17" si="1413">DYL8/DYL$19*100</f>
        <v>0</v>
      </c>
      <c r="DYN8" s="326">
        <v>0</v>
      </c>
      <c r="DYO8" s="327">
        <f t="shared" ref="DYO8:DYO17" si="1414">DYN8/DYN$19*100</f>
        <v>0</v>
      </c>
      <c r="DYP8" s="326">
        <v>0</v>
      </c>
      <c r="DYQ8" s="327">
        <f t="shared" ref="DYQ8:DYQ17" si="1415">DYP8/DYP$19*100</f>
        <v>0</v>
      </c>
      <c r="DYR8" s="326">
        <v>0</v>
      </c>
      <c r="DYS8" s="328">
        <f t="shared" ref="DYS8:DYS17" si="1416">DYN8+DYP8+DYR8</f>
        <v>0</v>
      </c>
      <c r="DYT8" s="254">
        <f t="shared" ref="DYT8:DYT17" si="1417">DYS8/DYS$19*100</f>
        <v>0</v>
      </c>
      <c r="DYU8" s="326">
        <v>0</v>
      </c>
      <c r="DYV8" s="327">
        <f t="shared" ref="DYV8:DYV17" si="1418">DYU8/DYU$19*100</f>
        <v>0</v>
      </c>
      <c r="DYW8" s="326">
        <v>0</v>
      </c>
      <c r="DYX8" s="327">
        <f t="shared" ref="DYX8:DYX17" si="1419">DYW8/DYW$19*100</f>
        <v>0</v>
      </c>
      <c r="DYY8" s="326">
        <v>0</v>
      </c>
      <c r="DYZ8" s="328">
        <f t="shared" ref="DYZ8:DYZ17" si="1420">DYU8+DYW8+DYY8</f>
        <v>0</v>
      </c>
      <c r="DZA8" s="254">
        <f t="shared" ref="DZA8:DZA17" si="1421">DYZ8/DYZ$19*100</f>
        <v>0</v>
      </c>
      <c r="DZB8" s="326">
        <v>0</v>
      </c>
      <c r="DZC8" s="327">
        <f t="shared" ref="DZC8:DZC17" si="1422">DZB8/DZB$19*100</f>
        <v>0</v>
      </c>
      <c r="DZD8" s="326">
        <v>0</v>
      </c>
      <c r="DZE8" s="327">
        <f t="shared" ref="DZE8:DZE17" si="1423">DZD8/DZD$19*100</f>
        <v>0</v>
      </c>
      <c r="DZF8" s="326">
        <v>0</v>
      </c>
      <c r="DZG8" s="328">
        <f t="shared" ref="DZG8:DZG17" si="1424">DZB8+DZD8+DZF8</f>
        <v>0</v>
      </c>
      <c r="DZH8" s="254">
        <f t="shared" ref="DZH8:DZH17" si="1425">DZG8/DZG$19*100</f>
        <v>0</v>
      </c>
      <c r="DZI8" s="326">
        <v>0</v>
      </c>
      <c r="DZJ8" s="327">
        <f t="shared" ref="DZJ8:DZJ17" si="1426">DZI8/DZI$19*100</f>
        <v>0</v>
      </c>
      <c r="DZK8" s="326">
        <v>0</v>
      </c>
      <c r="DZL8" s="327">
        <f t="shared" ref="DZL8:DZL17" si="1427">DZK8/DZK$19*100</f>
        <v>0</v>
      </c>
      <c r="DZM8" s="326">
        <v>0</v>
      </c>
      <c r="DZN8" s="328">
        <f t="shared" ref="DZN8:DZN17" si="1428">DZI8+DZK8+DZM8</f>
        <v>0</v>
      </c>
      <c r="DZO8" s="254">
        <f t="shared" ref="DZO8:DZO17" si="1429">DZN8/DZN$19*100</f>
        <v>0</v>
      </c>
      <c r="DZP8" s="326">
        <v>0</v>
      </c>
      <c r="DZQ8" s="327">
        <f t="shared" ref="DZQ8:DZQ17" si="1430">DZP8/DZP$19*100</f>
        <v>0</v>
      </c>
      <c r="DZR8" s="326">
        <v>0</v>
      </c>
      <c r="DZS8" s="327">
        <f t="shared" ref="DZS8:DZS17" si="1431">DZR8/DZR$19*100</f>
        <v>0</v>
      </c>
      <c r="DZT8" s="326">
        <v>0</v>
      </c>
      <c r="DZU8" s="328">
        <f t="shared" ref="DZU8:DZU17" si="1432">DZP8+DZR8+DZT8</f>
        <v>0</v>
      </c>
      <c r="DZV8" s="254">
        <f t="shared" ref="DZV8:DZV17" si="1433">DZU8/DZU$19*100</f>
        <v>0</v>
      </c>
      <c r="DZW8" s="326">
        <v>0</v>
      </c>
      <c r="DZX8" s="327">
        <f t="shared" ref="DZX8:DZX17" si="1434">DZW8/DZW$19*100</f>
        <v>0</v>
      </c>
      <c r="DZY8" s="326">
        <v>0</v>
      </c>
      <c r="DZZ8" s="327">
        <f t="shared" ref="DZZ8:DZZ17" si="1435">DZY8/DZY$19*100</f>
        <v>0</v>
      </c>
      <c r="EAA8" s="326">
        <v>0</v>
      </c>
      <c r="EAB8" s="328">
        <f t="shared" ref="EAB8:EAB17" si="1436">DZW8+DZY8+EAA8</f>
        <v>0</v>
      </c>
      <c r="EAC8" s="254">
        <f t="shared" ref="EAC8:EAC17" si="1437">EAB8/EAB$19*100</f>
        <v>0</v>
      </c>
      <c r="EAD8" s="326">
        <v>0</v>
      </c>
      <c r="EAE8" s="327">
        <f t="shared" ref="EAE8:EAE17" si="1438">EAD8/EAD$19*100</f>
        <v>0</v>
      </c>
      <c r="EAF8" s="326">
        <v>0</v>
      </c>
      <c r="EAG8" s="327">
        <f t="shared" ref="EAG8:EAG17" si="1439">EAF8/EAF$19*100</f>
        <v>0</v>
      </c>
      <c r="EAH8" s="326">
        <v>0</v>
      </c>
      <c r="EAI8" s="328">
        <f t="shared" ref="EAI8:EAI17" si="1440">EAD8+EAF8+EAH8</f>
        <v>0</v>
      </c>
      <c r="EAJ8" s="254">
        <f t="shared" ref="EAJ8:EAJ17" si="1441">EAI8/EAI$19*100</f>
        <v>0</v>
      </c>
      <c r="EAK8" s="326">
        <v>0</v>
      </c>
      <c r="EAL8" s="327">
        <f t="shared" ref="EAL8:EAL17" si="1442">EAK8/EAK$19*100</f>
        <v>0</v>
      </c>
      <c r="EAM8" s="326">
        <v>0</v>
      </c>
      <c r="EAN8" s="327">
        <f t="shared" ref="EAN8:EAN17" si="1443">EAM8/EAM$19*100</f>
        <v>0</v>
      </c>
      <c r="EAO8" s="326">
        <v>0</v>
      </c>
      <c r="EAP8" s="328">
        <f t="shared" ref="EAP8:EAP17" si="1444">EAK8+EAM8+EAO8</f>
        <v>0</v>
      </c>
      <c r="EAQ8" s="254">
        <f t="shared" ref="EAQ8:EAQ17" si="1445">EAP8/EAP$19*100</f>
        <v>0</v>
      </c>
      <c r="EAR8" s="326">
        <v>0</v>
      </c>
      <c r="EAS8" s="327">
        <f t="shared" ref="EAS8:EAS17" si="1446">EAR8/EAR$19*100</f>
        <v>0</v>
      </c>
      <c r="EAT8" s="326">
        <v>0</v>
      </c>
      <c r="EAU8" s="327">
        <f t="shared" ref="EAU8:EAU17" si="1447">EAT8/EAT$19*100</f>
        <v>0</v>
      </c>
      <c r="EAV8" s="326">
        <v>0</v>
      </c>
      <c r="EAW8" s="328">
        <f t="shared" ref="EAW8:EAW17" si="1448">EAR8+EAT8+EAV8</f>
        <v>0</v>
      </c>
      <c r="EAX8" s="254">
        <f t="shared" ref="EAX8:EAX17" si="1449">EAW8/EAW$19*100</f>
        <v>0</v>
      </c>
      <c r="EAY8" s="326">
        <v>0</v>
      </c>
      <c r="EAZ8" s="327">
        <f t="shared" ref="EAZ8:EAZ17" si="1450">EAY8/EAY$19*100</f>
        <v>0</v>
      </c>
      <c r="EBA8" s="326">
        <v>0</v>
      </c>
      <c r="EBB8" s="327">
        <f t="shared" ref="EBB8:EBB17" si="1451">EBA8/EBA$19*100</f>
        <v>0</v>
      </c>
      <c r="EBC8" s="326">
        <v>0</v>
      </c>
      <c r="EBD8" s="328">
        <f t="shared" ref="EBD8:EBD17" si="1452">EAY8+EBA8+EBC8</f>
        <v>0</v>
      </c>
      <c r="EBE8" s="254">
        <f t="shared" ref="EBE8:EBE17" si="1453">EBD8/EBD$19*100</f>
        <v>0</v>
      </c>
      <c r="EBF8" s="326">
        <v>0</v>
      </c>
      <c r="EBG8" s="327">
        <f t="shared" ref="EBG8:EBG17" si="1454">EBF8/EBF$19*100</f>
        <v>0</v>
      </c>
      <c r="EBH8" s="326">
        <v>0</v>
      </c>
      <c r="EBI8" s="327">
        <f t="shared" ref="EBI8:EBI17" si="1455">EBH8/EBH$19*100</f>
        <v>0</v>
      </c>
      <c r="EBJ8" s="326">
        <v>0</v>
      </c>
      <c r="EBK8" s="328">
        <f t="shared" ref="EBK8:EBK17" si="1456">EBF8+EBH8+EBJ8</f>
        <v>0</v>
      </c>
      <c r="EBL8" s="254">
        <f t="shared" ref="EBL8:EBL17" si="1457">EBK8/EBK$19*100</f>
        <v>0</v>
      </c>
      <c r="EBM8" s="326">
        <v>0</v>
      </c>
      <c r="EBN8" s="327">
        <f t="shared" ref="EBN8:EBN17" si="1458">EBM8/EBM$19*100</f>
        <v>0</v>
      </c>
      <c r="EBO8" s="326">
        <v>0</v>
      </c>
      <c r="EBP8" s="327">
        <f t="shared" ref="EBP8:EBP17" si="1459">EBO8/EBO$19*100</f>
        <v>0</v>
      </c>
      <c r="EBQ8" s="326">
        <v>0</v>
      </c>
      <c r="EBR8" s="328">
        <f t="shared" ref="EBR8:EBR17" si="1460">EBM8+EBO8+EBQ8</f>
        <v>0</v>
      </c>
      <c r="EBS8" s="254">
        <f t="shared" ref="EBS8:EBS17" si="1461">EBR8/EBR$19*100</f>
        <v>0</v>
      </c>
      <c r="EBT8" s="326">
        <v>0</v>
      </c>
      <c r="EBU8" s="327">
        <f t="shared" ref="EBU8:EBU17" si="1462">EBT8/EBT$19*100</f>
        <v>0</v>
      </c>
      <c r="EBV8" s="326">
        <v>0</v>
      </c>
      <c r="EBW8" s="327">
        <f t="shared" ref="EBW8:EBW17" si="1463">EBV8/EBV$19*100</f>
        <v>0</v>
      </c>
      <c r="EBX8" s="326">
        <v>0</v>
      </c>
      <c r="EBY8" s="328">
        <f t="shared" ref="EBY8:EBY17" si="1464">EBT8+EBV8+EBX8</f>
        <v>0</v>
      </c>
      <c r="EBZ8" s="254">
        <f t="shared" ref="EBZ8:EBZ17" si="1465">EBY8/EBY$19*100</f>
        <v>0</v>
      </c>
      <c r="ECA8" s="326">
        <v>0</v>
      </c>
      <c r="ECB8" s="327">
        <f t="shared" ref="ECB8:ECB17" si="1466">ECA8/ECA$19*100</f>
        <v>0</v>
      </c>
      <c r="ECC8" s="326">
        <v>0</v>
      </c>
      <c r="ECD8" s="327">
        <f t="shared" ref="ECD8:ECD17" si="1467">ECC8/ECC$19*100</f>
        <v>0</v>
      </c>
      <c r="ECE8" s="326">
        <v>0</v>
      </c>
      <c r="ECF8" s="328">
        <f t="shared" ref="ECF8:ECF17" si="1468">ECA8+ECC8+ECE8</f>
        <v>0</v>
      </c>
      <c r="ECG8" s="254">
        <f t="shared" ref="ECG8:ECG17" si="1469">ECF8/ECF$19*100</f>
        <v>0</v>
      </c>
      <c r="ECH8" s="326">
        <v>0</v>
      </c>
      <c r="ECI8" s="327">
        <f t="shared" ref="ECI8:ECI17" si="1470">ECH8/ECH$19*100</f>
        <v>0</v>
      </c>
      <c r="ECJ8" s="326">
        <v>0</v>
      </c>
      <c r="ECK8" s="327">
        <f t="shared" ref="ECK8:ECK17" si="1471">ECJ8/ECJ$19*100</f>
        <v>0</v>
      </c>
      <c r="ECL8" s="326">
        <v>0</v>
      </c>
      <c r="ECM8" s="328">
        <f t="shared" ref="ECM8:ECM17" si="1472">ECH8+ECJ8+ECL8</f>
        <v>0</v>
      </c>
      <c r="ECN8" s="254">
        <f t="shared" ref="ECN8:ECN17" si="1473">ECM8/ECM$19*100</f>
        <v>0</v>
      </c>
      <c r="ECO8" s="326">
        <v>0</v>
      </c>
      <c r="ECP8" s="327">
        <f t="shared" ref="ECP8:ECP17" si="1474">ECO8/ECO$19*100</f>
        <v>0</v>
      </c>
      <c r="ECQ8" s="326">
        <v>0</v>
      </c>
      <c r="ECR8" s="327">
        <f t="shared" ref="ECR8:ECR17" si="1475">ECQ8/ECQ$19*100</f>
        <v>0</v>
      </c>
      <c r="ECS8" s="326">
        <v>0</v>
      </c>
      <c r="ECT8" s="328">
        <f t="shared" ref="ECT8:ECT17" si="1476">ECO8+ECQ8+ECS8</f>
        <v>0</v>
      </c>
      <c r="ECU8" s="254">
        <f t="shared" ref="ECU8:ECU17" si="1477">ECT8/ECT$19*100</f>
        <v>0</v>
      </c>
      <c r="ECV8" s="326">
        <v>0</v>
      </c>
      <c r="ECW8" s="327">
        <f t="shared" ref="ECW8:ECW17" si="1478">ECV8/ECV$19*100</f>
        <v>0</v>
      </c>
      <c r="ECX8" s="326">
        <v>0</v>
      </c>
      <c r="ECY8" s="327">
        <f t="shared" ref="ECY8:ECY17" si="1479">ECX8/ECX$19*100</f>
        <v>0</v>
      </c>
      <c r="ECZ8" s="326">
        <v>0</v>
      </c>
      <c r="EDA8" s="328">
        <f t="shared" ref="EDA8:EDA17" si="1480">ECV8+ECX8+ECZ8</f>
        <v>0</v>
      </c>
      <c r="EDB8" s="254">
        <f t="shared" ref="EDB8:EDB17" si="1481">EDA8/EDA$19*100</f>
        <v>0</v>
      </c>
      <c r="EDC8" s="326">
        <v>0</v>
      </c>
      <c r="EDD8" s="327">
        <f t="shared" ref="EDD8:EDD17" si="1482">EDC8/EDC$19*100</f>
        <v>0</v>
      </c>
      <c r="EDE8" s="326">
        <v>0</v>
      </c>
      <c r="EDF8" s="327">
        <f t="shared" ref="EDF8:EDF17" si="1483">EDE8/EDE$19*100</f>
        <v>0</v>
      </c>
      <c r="EDG8" s="326">
        <v>0</v>
      </c>
      <c r="EDH8" s="328">
        <f t="shared" ref="EDH8:EDH17" si="1484">EDC8+EDE8+EDG8</f>
        <v>0</v>
      </c>
      <c r="EDI8" s="254">
        <f t="shared" ref="EDI8:EDI17" si="1485">EDH8/EDH$19*100</f>
        <v>0</v>
      </c>
      <c r="EDJ8" s="326">
        <v>0</v>
      </c>
      <c r="EDK8" s="327">
        <f t="shared" ref="EDK8:EDK17" si="1486">EDJ8/EDJ$19*100</f>
        <v>0</v>
      </c>
      <c r="EDL8" s="326">
        <v>0</v>
      </c>
      <c r="EDM8" s="327">
        <f t="shared" ref="EDM8:EDM17" si="1487">EDL8/EDL$19*100</f>
        <v>0</v>
      </c>
      <c r="EDN8" s="326">
        <v>0</v>
      </c>
      <c r="EDO8" s="328">
        <f t="shared" ref="EDO8:EDO17" si="1488">EDJ8+EDL8+EDN8</f>
        <v>0</v>
      </c>
      <c r="EDP8" s="254">
        <f t="shared" ref="EDP8:EDP17" si="1489">EDO8/EDO$19*100</f>
        <v>0</v>
      </c>
      <c r="EDQ8" s="326">
        <v>0</v>
      </c>
      <c r="EDR8" s="327">
        <f t="shared" ref="EDR8:EDR17" si="1490">EDQ8/EDQ$19*100</f>
        <v>0</v>
      </c>
      <c r="EDS8" s="326">
        <v>0</v>
      </c>
      <c r="EDT8" s="327">
        <f t="shared" ref="EDT8:EDT17" si="1491">EDS8/EDS$19*100</f>
        <v>0</v>
      </c>
      <c r="EDU8" s="326">
        <v>0</v>
      </c>
      <c r="EDV8" s="328">
        <f t="shared" ref="EDV8:EDV17" si="1492">EDQ8+EDS8+EDU8</f>
        <v>0</v>
      </c>
      <c r="EDW8" s="254">
        <f t="shared" ref="EDW8:EDW17" si="1493">EDV8/EDV$19*100</f>
        <v>0</v>
      </c>
      <c r="EDX8" s="326">
        <v>0</v>
      </c>
      <c r="EDY8" s="327">
        <f t="shared" ref="EDY8:EDY17" si="1494">EDX8/EDX$19*100</f>
        <v>0</v>
      </c>
      <c r="EDZ8" s="326">
        <v>0</v>
      </c>
      <c r="EEA8" s="327">
        <f t="shared" ref="EEA8:EEA17" si="1495">EDZ8/EDZ$19*100</f>
        <v>0</v>
      </c>
      <c r="EEB8" s="326">
        <v>0</v>
      </c>
      <c r="EEC8" s="328">
        <f t="shared" ref="EEC8:EEC17" si="1496">EDX8+EDZ8+EEB8</f>
        <v>0</v>
      </c>
      <c r="EED8" s="254">
        <f t="shared" ref="EED8:EED17" si="1497">EEC8/EEC$19*100</f>
        <v>0</v>
      </c>
      <c r="EEE8" s="326">
        <v>0</v>
      </c>
      <c r="EEF8" s="327">
        <f t="shared" ref="EEF8:EEF17" si="1498">EEE8/EEE$19*100</f>
        <v>0</v>
      </c>
      <c r="EEG8" s="326">
        <v>0</v>
      </c>
      <c r="EEH8" s="327">
        <f t="shared" ref="EEH8:EEH17" si="1499">EEG8/EEG$19*100</f>
        <v>0</v>
      </c>
      <c r="EEI8" s="326">
        <v>0</v>
      </c>
      <c r="EEJ8" s="328">
        <f t="shared" ref="EEJ8:EEJ17" si="1500">EEE8+EEG8+EEI8</f>
        <v>0</v>
      </c>
      <c r="EEK8" s="254">
        <f t="shared" ref="EEK8:EEK17" si="1501">EEJ8/EEJ$19*100</f>
        <v>0</v>
      </c>
      <c r="EEL8" s="326">
        <v>0</v>
      </c>
      <c r="EEM8" s="327">
        <f t="shared" ref="EEM8:EEM17" si="1502">EEL8/EEL$19*100</f>
        <v>0</v>
      </c>
      <c r="EEN8" s="326">
        <v>0</v>
      </c>
      <c r="EEO8" s="327">
        <f t="shared" ref="EEO8:EEO17" si="1503">EEN8/EEN$19*100</f>
        <v>0</v>
      </c>
      <c r="EEP8" s="326">
        <v>0</v>
      </c>
      <c r="EEQ8" s="328">
        <f t="shared" ref="EEQ8:EEQ17" si="1504">EEL8+EEN8+EEP8</f>
        <v>0</v>
      </c>
      <c r="EER8" s="254">
        <f t="shared" ref="EER8:EER17" si="1505">EEQ8/EEQ$19*100</f>
        <v>0</v>
      </c>
      <c r="EES8" s="326">
        <v>0</v>
      </c>
      <c r="EET8" s="327">
        <f t="shared" ref="EET8:EET17" si="1506">EES8/EES$19*100</f>
        <v>0</v>
      </c>
      <c r="EEU8" s="326">
        <v>0</v>
      </c>
      <c r="EEV8" s="327">
        <f t="shared" ref="EEV8:EEV17" si="1507">EEU8/EEU$19*100</f>
        <v>0</v>
      </c>
      <c r="EEW8" s="326">
        <v>0</v>
      </c>
      <c r="EEX8" s="328">
        <f t="shared" ref="EEX8:EEX17" si="1508">EES8+EEU8+EEW8</f>
        <v>0</v>
      </c>
      <c r="EEY8" s="254">
        <f t="shared" ref="EEY8:EEY17" si="1509">EEX8/EEX$19*100</f>
        <v>0</v>
      </c>
      <c r="EEZ8" s="326">
        <v>0</v>
      </c>
      <c r="EFA8" s="327">
        <f t="shared" ref="EFA8:EFA17" si="1510">EEZ8/EEZ$19*100</f>
        <v>0</v>
      </c>
      <c r="EFB8" s="326">
        <v>0</v>
      </c>
      <c r="EFC8" s="327">
        <f t="shared" ref="EFC8:EFC17" si="1511">EFB8/EFB$19*100</f>
        <v>0</v>
      </c>
      <c r="EFD8" s="326">
        <v>0</v>
      </c>
      <c r="EFE8" s="328">
        <f t="shared" ref="EFE8:EFE17" si="1512">EEZ8+EFB8+EFD8</f>
        <v>0</v>
      </c>
      <c r="EFF8" s="254">
        <f t="shared" ref="EFF8:EFF17" si="1513">EFE8/EFE$19*100</f>
        <v>0</v>
      </c>
      <c r="EFG8" s="326">
        <v>0</v>
      </c>
      <c r="EFH8" s="327">
        <f t="shared" ref="EFH8:EFH17" si="1514">EFG8/EFG$19*100</f>
        <v>0</v>
      </c>
      <c r="EFI8" s="326">
        <v>0</v>
      </c>
      <c r="EFJ8" s="327">
        <f t="shared" ref="EFJ8:EFJ17" si="1515">EFI8/EFI$19*100</f>
        <v>0</v>
      </c>
      <c r="EFK8" s="326">
        <v>0</v>
      </c>
      <c r="EFL8" s="328">
        <f t="shared" ref="EFL8:EFL17" si="1516">EFG8+EFI8+EFK8</f>
        <v>0</v>
      </c>
      <c r="EFM8" s="254">
        <f t="shared" ref="EFM8:EFM17" si="1517">EFL8/EFL$19*100</f>
        <v>0</v>
      </c>
      <c r="EFN8" s="326">
        <v>0</v>
      </c>
      <c r="EFO8" s="327">
        <f t="shared" ref="EFO8:EFO17" si="1518">EFN8/EFN$19*100</f>
        <v>0</v>
      </c>
      <c r="EFP8" s="326">
        <v>0</v>
      </c>
      <c r="EFQ8" s="327">
        <f t="shared" ref="EFQ8:EFQ17" si="1519">EFP8/EFP$19*100</f>
        <v>0</v>
      </c>
      <c r="EFR8" s="326">
        <v>0</v>
      </c>
      <c r="EFS8" s="328">
        <f t="shared" ref="EFS8:EFS17" si="1520">EFN8+EFP8+EFR8</f>
        <v>0</v>
      </c>
      <c r="EFT8" s="254">
        <f t="shared" ref="EFT8:EFT17" si="1521">EFS8/EFS$19*100</f>
        <v>0</v>
      </c>
      <c r="EFU8" s="326">
        <v>0</v>
      </c>
      <c r="EFV8" s="327">
        <f t="shared" ref="EFV8:EFV17" si="1522">EFU8/EFU$19*100</f>
        <v>0</v>
      </c>
      <c r="EFW8" s="326">
        <v>0</v>
      </c>
      <c r="EFX8" s="327">
        <f t="shared" ref="EFX8:EFX17" si="1523">EFW8/EFW$19*100</f>
        <v>0</v>
      </c>
      <c r="EFY8" s="326">
        <v>0</v>
      </c>
      <c r="EFZ8" s="328">
        <f t="shared" ref="EFZ8:EFZ17" si="1524">EFU8+EFW8+EFY8</f>
        <v>0</v>
      </c>
      <c r="EGA8" s="254">
        <f t="shared" ref="EGA8:EGA17" si="1525">EFZ8/EFZ$19*100</f>
        <v>0</v>
      </c>
      <c r="EGB8" s="326">
        <v>0</v>
      </c>
      <c r="EGC8" s="327">
        <f t="shared" ref="EGC8:EGC17" si="1526">EGB8/EGB$19*100</f>
        <v>0</v>
      </c>
      <c r="EGD8" s="326">
        <v>0</v>
      </c>
      <c r="EGE8" s="327">
        <f t="shared" ref="EGE8:EGE17" si="1527">EGD8/EGD$19*100</f>
        <v>0</v>
      </c>
      <c r="EGF8" s="326">
        <v>0</v>
      </c>
      <c r="EGG8" s="328">
        <f t="shared" ref="EGG8:EGG17" si="1528">EGB8+EGD8+EGF8</f>
        <v>0</v>
      </c>
      <c r="EGH8" s="254">
        <f t="shared" ref="EGH8:EGH17" si="1529">EGG8/EGG$19*100</f>
        <v>0</v>
      </c>
      <c r="EGI8" s="326">
        <v>0</v>
      </c>
      <c r="EGJ8" s="327">
        <f t="shared" ref="EGJ8:EGJ17" si="1530">EGI8/EGI$19*100</f>
        <v>0</v>
      </c>
      <c r="EGK8" s="326">
        <v>0</v>
      </c>
      <c r="EGL8" s="327">
        <f t="shared" ref="EGL8:EGL17" si="1531">EGK8/EGK$19*100</f>
        <v>0</v>
      </c>
      <c r="EGM8" s="326">
        <v>0</v>
      </c>
      <c r="EGN8" s="328">
        <f t="shared" ref="EGN8:EGN17" si="1532">EGI8+EGK8+EGM8</f>
        <v>0</v>
      </c>
      <c r="EGO8" s="254">
        <f t="shared" ref="EGO8:EGO17" si="1533">EGN8/EGN$19*100</f>
        <v>0</v>
      </c>
      <c r="EGP8" s="326">
        <v>0</v>
      </c>
      <c r="EGQ8" s="327">
        <f t="shared" ref="EGQ8:EGQ17" si="1534">EGP8/EGP$19*100</f>
        <v>0</v>
      </c>
      <c r="EGR8" s="326">
        <v>0</v>
      </c>
      <c r="EGS8" s="327">
        <f t="shared" ref="EGS8:EGS17" si="1535">EGR8/EGR$19*100</f>
        <v>0</v>
      </c>
      <c r="EGT8" s="326">
        <v>0</v>
      </c>
      <c r="EGU8" s="328">
        <f t="shared" ref="EGU8:EGU17" si="1536">EGP8+EGR8+EGT8</f>
        <v>0</v>
      </c>
      <c r="EGV8" s="254">
        <f t="shared" ref="EGV8:EGV17" si="1537">EGU8/EGU$19*100</f>
        <v>0</v>
      </c>
      <c r="EGW8" s="326">
        <v>0</v>
      </c>
      <c r="EGX8" s="327">
        <f t="shared" ref="EGX8:EGX17" si="1538">EGW8/EGW$19*100</f>
        <v>0</v>
      </c>
      <c r="EGY8" s="326">
        <v>0</v>
      </c>
      <c r="EGZ8" s="327">
        <f t="shared" ref="EGZ8:EGZ17" si="1539">EGY8/EGY$19*100</f>
        <v>0</v>
      </c>
      <c r="EHA8" s="326">
        <v>0</v>
      </c>
      <c r="EHB8" s="328">
        <f t="shared" ref="EHB8:EHB17" si="1540">EGW8+EGY8+EHA8</f>
        <v>0</v>
      </c>
      <c r="EHC8" s="254">
        <f t="shared" ref="EHC8:EHC17" si="1541">EHB8/EHB$19*100</f>
        <v>0</v>
      </c>
      <c r="EHD8" s="326">
        <v>0</v>
      </c>
      <c r="EHE8" s="327">
        <f t="shared" ref="EHE8:EHE17" si="1542">EHD8/EHD$19*100</f>
        <v>0</v>
      </c>
      <c r="EHF8" s="326">
        <v>0</v>
      </c>
      <c r="EHG8" s="327">
        <f t="shared" ref="EHG8:EHG17" si="1543">EHF8/EHF$19*100</f>
        <v>0</v>
      </c>
      <c r="EHH8" s="326">
        <v>0</v>
      </c>
      <c r="EHI8" s="328">
        <f t="shared" ref="EHI8:EHI17" si="1544">EHD8+EHF8+EHH8</f>
        <v>0</v>
      </c>
      <c r="EHJ8" s="254">
        <f t="shared" ref="EHJ8:EHJ17" si="1545">EHI8/EHI$19*100</f>
        <v>0</v>
      </c>
      <c r="EHK8" s="326">
        <v>0</v>
      </c>
      <c r="EHL8" s="327">
        <f t="shared" ref="EHL8:EHL17" si="1546">EHK8/EHK$19*100</f>
        <v>0</v>
      </c>
      <c r="EHM8" s="326">
        <v>0</v>
      </c>
      <c r="EHN8" s="327">
        <f t="shared" ref="EHN8:EHN17" si="1547">EHM8/EHM$19*100</f>
        <v>0</v>
      </c>
      <c r="EHO8" s="326">
        <v>0</v>
      </c>
      <c r="EHP8" s="328">
        <f t="shared" ref="EHP8:EHP17" si="1548">EHK8+EHM8+EHO8</f>
        <v>0</v>
      </c>
      <c r="EHQ8" s="254">
        <f t="shared" ref="EHQ8:EHQ17" si="1549">EHP8/EHP$19*100</f>
        <v>0</v>
      </c>
      <c r="EHR8" s="326">
        <v>0</v>
      </c>
      <c r="EHS8" s="327">
        <f t="shared" ref="EHS8:EHS17" si="1550">EHR8/EHR$19*100</f>
        <v>0</v>
      </c>
      <c r="EHT8" s="326">
        <v>0</v>
      </c>
      <c r="EHU8" s="327">
        <f t="shared" ref="EHU8:EHU17" si="1551">EHT8/EHT$19*100</f>
        <v>0</v>
      </c>
      <c r="EHV8" s="326">
        <v>0</v>
      </c>
      <c r="EHW8" s="328">
        <f t="shared" ref="EHW8:EHW17" si="1552">EHR8+EHT8+EHV8</f>
        <v>0</v>
      </c>
      <c r="EHX8" s="254">
        <f t="shared" ref="EHX8:EHX17" si="1553">EHW8/EHW$19*100</f>
        <v>0</v>
      </c>
      <c r="EHY8" s="326">
        <v>0</v>
      </c>
      <c r="EHZ8" s="327">
        <f t="shared" ref="EHZ8:EHZ17" si="1554">EHY8/EHY$19*100</f>
        <v>0</v>
      </c>
      <c r="EIA8" s="326">
        <v>0</v>
      </c>
      <c r="EIB8" s="327">
        <f t="shared" ref="EIB8:EIB17" si="1555">EIA8/EIA$19*100</f>
        <v>0</v>
      </c>
      <c r="EIC8" s="326">
        <v>0</v>
      </c>
      <c r="EID8" s="328">
        <f t="shared" ref="EID8:EID17" si="1556">EHY8+EIA8+EIC8</f>
        <v>0</v>
      </c>
      <c r="EIE8" s="254">
        <f t="shared" ref="EIE8:EIE17" si="1557">EID8/EID$19*100</f>
        <v>0</v>
      </c>
      <c r="EIF8" s="326">
        <v>0</v>
      </c>
      <c r="EIG8" s="327">
        <f t="shared" ref="EIG8:EIG17" si="1558">EIF8/EIF$19*100</f>
        <v>0</v>
      </c>
      <c r="EIH8" s="326">
        <v>0</v>
      </c>
      <c r="EII8" s="327">
        <f t="shared" ref="EII8:EII17" si="1559">EIH8/EIH$19*100</f>
        <v>0</v>
      </c>
      <c r="EIJ8" s="326">
        <v>0</v>
      </c>
      <c r="EIK8" s="328">
        <f t="shared" ref="EIK8:EIK17" si="1560">EIF8+EIH8+EIJ8</f>
        <v>0</v>
      </c>
      <c r="EIL8" s="254">
        <f t="shared" ref="EIL8:EIL17" si="1561">EIK8/EIK$19*100</f>
        <v>0</v>
      </c>
      <c r="EIM8" s="326">
        <v>0</v>
      </c>
      <c r="EIN8" s="327">
        <f t="shared" ref="EIN8:EIN17" si="1562">EIM8/EIM$19*100</f>
        <v>0</v>
      </c>
      <c r="EIO8" s="326">
        <v>0</v>
      </c>
      <c r="EIP8" s="327">
        <f t="shared" ref="EIP8:EIP17" si="1563">EIO8/EIO$19*100</f>
        <v>0</v>
      </c>
      <c r="EIQ8" s="326">
        <v>0</v>
      </c>
      <c r="EIR8" s="328">
        <f t="shared" ref="EIR8:EIR17" si="1564">EIM8+EIO8+EIQ8</f>
        <v>0</v>
      </c>
      <c r="EIS8" s="254">
        <f t="shared" ref="EIS8:EIS17" si="1565">EIR8/EIR$19*100</f>
        <v>0</v>
      </c>
      <c r="EIT8" s="326">
        <v>0</v>
      </c>
      <c r="EIU8" s="327">
        <f t="shared" ref="EIU8:EIU17" si="1566">EIT8/EIT$19*100</f>
        <v>0</v>
      </c>
      <c r="EIV8" s="326">
        <v>0</v>
      </c>
      <c r="EIW8" s="327">
        <f t="shared" ref="EIW8:EIW17" si="1567">EIV8/EIV$19*100</f>
        <v>0</v>
      </c>
      <c r="EIX8" s="326">
        <v>0</v>
      </c>
      <c r="EIY8" s="328">
        <f t="shared" ref="EIY8:EIY17" si="1568">EIT8+EIV8+EIX8</f>
        <v>0</v>
      </c>
      <c r="EIZ8" s="254">
        <f t="shared" ref="EIZ8:EIZ17" si="1569">EIY8/EIY$19*100</f>
        <v>0</v>
      </c>
      <c r="EJA8" s="326">
        <v>0</v>
      </c>
      <c r="EJB8" s="327">
        <f t="shared" ref="EJB8:EJB17" si="1570">EJA8/EJA$19*100</f>
        <v>0</v>
      </c>
      <c r="EJC8" s="326">
        <v>0</v>
      </c>
      <c r="EJD8" s="327">
        <f t="shared" ref="EJD8:EJD17" si="1571">EJC8/EJC$19*100</f>
        <v>0</v>
      </c>
      <c r="EJE8" s="326">
        <v>0</v>
      </c>
      <c r="EJF8" s="328">
        <f t="shared" ref="EJF8:EJF17" si="1572">EJA8+EJC8+EJE8</f>
        <v>0</v>
      </c>
      <c r="EJG8" s="254">
        <f t="shared" ref="EJG8:EJG17" si="1573">EJF8/EJF$19*100</f>
        <v>0</v>
      </c>
      <c r="EJH8" s="326">
        <v>0</v>
      </c>
      <c r="EJI8" s="327">
        <f t="shared" ref="EJI8:EJI17" si="1574">EJH8/EJH$19*100</f>
        <v>0</v>
      </c>
      <c r="EJJ8" s="326">
        <v>0</v>
      </c>
      <c r="EJK8" s="327">
        <f t="shared" ref="EJK8:EJK17" si="1575">EJJ8/EJJ$19*100</f>
        <v>0</v>
      </c>
      <c r="EJL8" s="326">
        <v>0</v>
      </c>
      <c r="EJM8" s="328">
        <f t="shared" ref="EJM8:EJM17" si="1576">EJH8+EJJ8+EJL8</f>
        <v>0</v>
      </c>
      <c r="EJN8" s="254">
        <f t="shared" ref="EJN8:EJN17" si="1577">EJM8/EJM$19*100</f>
        <v>0</v>
      </c>
      <c r="EJO8" s="326">
        <v>0</v>
      </c>
      <c r="EJP8" s="327">
        <f t="shared" ref="EJP8:EJP17" si="1578">EJO8/EJO$19*100</f>
        <v>0</v>
      </c>
      <c r="EJQ8" s="326">
        <v>0</v>
      </c>
      <c r="EJR8" s="327">
        <f t="shared" ref="EJR8:EJR17" si="1579">EJQ8/EJQ$19*100</f>
        <v>0</v>
      </c>
      <c r="EJS8" s="326">
        <v>0</v>
      </c>
      <c r="EJT8" s="328">
        <f t="shared" ref="EJT8:EJT17" si="1580">EJO8+EJQ8+EJS8</f>
        <v>0</v>
      </c>
      <c r="EJU8" s="254">
        <f t="shared" ref="EJU8:EJU17" si="1581">EJT8/EJT$19*100</f>
        <v>0</v>
      </c>
      <c r="EJV8" s="326">
        <v>0</v>
      </c>
      <c r="EJW8" s="327">
        <f t="shared" ref="EJW8:EJW17" si="1582">EJV8/EJV$19*100</f>
        <v>0</v>
      </c>
      <c r="EJX8" s="326">
        <v>0</v>
      </c>
      <c r="EJY8" s="327">
        <f t="shared" ref="EJY8:EJY17" si="1583">EJX8/EJX$19*100</f>
        <v>0</v>
      </c>
      <c r="EJZ8" s="326">
        <v>0</v>
      </c>
      <c r="EKA8" s="328">
        <f t="shared" ref="EKA8:EKA17" si="1584">EJV8+EJX8+EJZ8</f>
        <v>0</v>
      </c>
      <c r="EKB8" s="254">
        <f t="shared" ref="EKB8:EKB17" si="1585">EKA8/EKA$19*100</f>
        <v>0</v>
      </c>
      <c r="EKC8" s="326">
        <v>0</v>
      </c>
      <c r="EKD8" s="327">
        <f t="shared" ref="EKD8:EKD17" si="1586">EKC8/EKC$19*100</f>
        <v>0</v>
      </c>
      <c r="EKE8" s="326">
        <v>0</v>
      </c>
      <c r="EKF8" s="327">
        <f t="shared" ref="EKF8:EKF17" si="1587">EKE8/EKE$19*100</f>
        <v>0</v>
      </c>
      <c r="EKG8" s="326">
        <v>0</v>
      </c>
      <c r="EKH8" s="328">
        <f t="shared" ref="EKH8:EKH17" si="1588">EKC8+EKE8+EKG8</f>
        <v>0</v>
      </c>
      <c r="EKI8" s="254">
        <f t="shared" ref="EKI8:EKI17" si="1589">EKH8/EKH$19*100</f>
        <v>0</v>
      </c>
      <c r="EKJ8" s="326">
        <v>0</v>
      </c>
      <c r="EKK8" s="327">
        <f t="shared" ref="EKK8:EKK17" si="1590">EKJ8/EKJ$19*100</f>
        <v>0</v>
      </c>
      <c r="EKL8" s="326">
        <v>0</v>
      </c>
      <c r="EKM8" s="327">
        <f t="shared" ref="EKM8:EKM17" si="1591">EKL8/EKL$19*100</f>
        <v>0</v>
      </c>
      <c r="EKN8" s="326">
        <v>0</v>
      </c>
      <c r="EKO8" s="328">
        <f t="shared" ref="EKO8:EKO17" si="1592">EKJ8+EKL8+EKN8</f>
        <v>0</v>
      </c>
      <c r="EKP8" s="254">
        <f t="shared" ref="EKP8:EKP17" si="1593">EKO8/EKO$19*100</f>
        <v>0</v>
      </c>
      <c r="EKQ8" s="326">
        <v>0</v>
      </c>
      <c r="EKR8" s="327">
        <f t="shared" ref="EKR8:EKR17" si="1594">EKQ8/EKQ$19*100</f>
        <v>0</v>
      </c>
      <c r="EKS8" s="326">
        <v>0</v>
      </c>
      <c r="EKT8" s="327">
        <f t="shared" ref="EKT8:EKT17" si="1595">EKS8/EKS$19*100</f>
        <v>0</v>
      </c>
      <c r="EKU8" s="326">
        <v>0</v>
      </c>
      <c r="EKV8" s="328">
        <f t="shared" ref="EKV8:EKV17" si="1596">EKQ8+EKS8+EKU8</f>
        <v>0</v>
      </c>
      <c r="EKW8" s="254">
        <f t="shared" ref="EKW8:EKW17" si="1597">EKV8/EKV$19*100</f>
        <v>0</v>
      </c>
      <c r="EKX8" s="326">
        <v>0</v>
      </c>
      <c r="EKY8" s="327">
        <f t="shared" ref="EKY8:EKY17" si="1598">EKX8/EKX$19*100</f>
        <v>0</v>
      </c>
      <c r="EKZ8" s="326">
        <v>0</v>
      </c>
      <c r="ELA8" s="327">
        <f t="shared" ref="ELA8:ELA17" si="1599">EKZ8/EKZ$19*100</f>
        <v>0</v>
      </c>
      <c r="ELB8" s="326">
        <v>0</v>
      </c>
      <c r="ELC8" s="328">
        <f t="shared" ref="ELC8:ELC17" si="1600">EKX8+EKZ8+ELB8</f>
        <v>0</v>
      </c>
      <c r="ELD8" s="254">
        <f t="shared" ref="ELD8:ELD17" si="1601">ELC8/ELC$19*100</f>
        <v>0</v>
      </c>
      <c r="ELE8" s="326">
        <v>0</v>
      </c>
      <c r="ELF8" s="327">
        <f t="shared" ref="ELF8:ELF17" si="1602">ELE8/ELE$19*100</f>
        <v>0</v>
      </c>
      <c r="ELG8" s="326">
        <v>0</v>
      </c>
      <c r="ELH8" s="327">
        <f t="shared" ref="ELH8:ELH17" si="1603">ELG8/ELG$19*100</f>
        <v>0</v>
      </c>
      <c r="ELI8" s="326">
        <v>0</v>
      </c>
      <c r="ELJ8" s="328">
        <f t="shared" ref="ELJ8:ELJ17" si="1604">ELE8+ELG8+ELI8</f>
        <v>0</v>
      </c>
      <c r="ELK8" s="254">
        <f t="shared" ref="ELK8:ELK17" si="1605">ELJ8/ELJ$19*100</f>
        <v>0</v>
      </c>
      <c r="ELL8" s="326">
        <v>0</v>
      </c>
      <c r="ELM8" s="327">
        <f t="shared" ref="ELM8:ELM17" si="1606">ELL8/ELL$19*100</f>
        <v>0</v>
      </c>
      <c r="ELN8" s="326">
        <v>0</v>
      </c>
      <c r="ELO8" s="327">
        <f t="shared" ref="ELO8:ELO17" si="1607">ELN8/ELN$19*100</f>
        <v>0</v>
      </c>
      <c r="ELP8" s="326">
        <v>0</v>
      </c>
      <c r="ELQ8" s="328">
        <f t="shared" ref="ELQ8:ELQ17" si="1608">ELL8+ELN8+ELP8</f>
        <v>0</v>
      </c>
      <c r="ELR8" s="254">
        <f t="shared" ref="ELR8:ELR17" si="1609">ELQ8/ELQ$19*100</f>
        <v>0</v>
      </c>
      <c r="ELS8" s="326">
        <v>0</v>
      </c>
      <c r="ELT8" s="327">
        <f t="shared" ref="ELT8:ELT17" si="1610">ELS8/ELS$19*100</f>
        <v>0</v>
      </c>
      <c r="ELU8" s="326">
        <v>0</v>
      </c>
      <c r="ELV8" s="327">
        <f t="shared" ref="ELV8:ELV17" si="1611">ELU8/ELU$19*100</f>
        <v>0</v>
      </c>
      <c r="ELW8" s="326">
        <v>0</v>
      </c>
      <c r="ELX8" s="328">
        <f t="shared" ref="ELX8:ELX17" si="1612">ELS8+ELU8+ELW8</f>
        <v>0</v>
      </c>
      <c r="ELY8" s="254">
        <f t="shared" ref="ELY8:ELY17" si="1613">ELX8/ELX$19*100</f>
        <v>0</v>
      </c>
      <c r="ELZ8" s="326">
        <v>0</v>
      </c>
      <c r="EMA8" s="327">
        <f t="shared" ref="EMA8:EMA17" si="1614">ELZ8/ELZ$19*100</f>
        <v>0</v>
      </c>
      <c r="EMB8" s="326">
        <v>0</v>
      </c>
      <c r="EMC8" s="327">
        <f t="shared" ref="EMC8:EMC17" si="1615">EMB8/EMB$19*100</f>
        <v>0</v>
      </c>
      <c r="EMD8" s="326">
        <v>0</v>
      </c>
      <c r="EME8" s="328">
        <f t="shared" ref="EME8:EME17" si="1616">ELZ8+EMB8+EMD8</f>
        <v>0</v>
      </c>
      <c r="EMF8" s="254">
        <f t="shared" ref="EMF8:EMF17" si="1617">EME8/EME$19*100</f>
        <v>0</v>
      </c>
      <c r="EMG8" s="326">
        <v>0</v>
      </c>
      <c r="EMH8" s="327">
        <f t="shared" ref="EMH8:EMH17" si="1618">EMG8/EMG$19*100</f>
        <v>0</v>
      </c>
      <c r="EMI8" s="326">
        <v>0</v>
      </c>
      <c r="EMJ8" s="327">
        <f t="shared" ref="EMJ8:EMJ17" si="1619">EMI8/EMI$19*100</f>
        <v>0</v>
      </c>
      <c r="EMK8" s="326">
        <v>0</v>
      </c>
      <c r="EML8" s="328">
        <f t="shared" ref="EML8:EML17" si="1620">EMG8+EMI8+EMK8</f>
        <v>0</v>
      </c>
      <c r="EMM8" s="254">
        <f t="shared" ref="EMM8:EMM17" si="1621">EML8/EML$19*100</f>
        <v>0</v>
      </c>
      <c r="EMN8" s="326">
        <v>0</v>
      </c>
      <c r="EMO8" s="327">
        <f t="shared" ref="EMO8:EMO17" si="1622">EMN8/EMN$19*100</f>
        <v>0</v>
      </c>
      <c r="EMP8" s="326">
        <v>0</v>
      </c>
      <c r="EMQ8" s="327">
        <f t="shared" ref="EMQ8:EMQ17" si="1623">EMP8/EMP$19*100</f>
        <v>0</v>
      </c>
      <c r="EMR8" s="326">
        <v>0</v>
      </c>
      <c r="EMS8" s="328">
        <f t="shared" ref="EMS8:EMS17" si="1624">EMN8+EMP8+EMR8</f>
        <v>0</v>
      </c>
      <c r="EMT8" s="254">
        <f t="shared" ref="EMT8:EMT17" si="1625">EMS8/EMS$19*100</f>
        <v>0</v>
      </c>
      <c r="EMU8" s="326">
        <v>0</v>
      </c>
      <c r="EMV8" s="327">
        <f t="shared" ref="EMV8:EMV17" si="1626">EMU8/EMU$19*100</f>
        <v>0</v>
      </c>
      <c r="EMW8" s="326">
        <v>0</v>
      </c>
      <c r="EMX8" s="327">
        <f t="shared" ref="EMX8:EMX17" si="1627">EMW8/EMW$19*100</f>
        <v>0</v>
      </c>
      <c r="EMY8" s="326">
        <v>0</v>
      </c>
      <c r="EMZ8" s="328">
        <f t="shared" ref="EMZ8:EMZ17" si="1628">EMU8+EMW8+EMY8</f>
        <v>0</v>
      </c>
      <c r="ENA8" s="254">
        <f t="shared" ref="ENA8:ENA17" si="1629">EMZ8/EMZ$19*100</f>
        <v>0</v>
      </c>
      <c r="ENB8" s="326">
        <v>0</v>
      </c>
      <c r="ENC8" s="327">
        <f t="shared" ref="ENC8:ENC17" si="1630">ENB8/ENB$19*100</f>
        <v>0</v>
      </c>
      <c r="END8" s="326">
        <v>0</v>
      </c>
      <c r="ENE8" s="327">
        <f t="shared" ref="ENE8:ENE17" si="1631">END8/END$19*100</f>
        <v>0</v>
      </c>
      <c r="ENF8" s="326">
        <v>0</v>
      </c>
      <c r="ENG8" s="328">
        <f t="shared" ref="ENG8:ENG17" si="1632">ENB8+END8+ENF8</f>
        <v>0</v>
      </c>
      <c r="ENH8" s="254">
        <f t="shared" ref="ENH8:ENH17" si="1633">ENG8/ENG$19*100</f>
        <v>0</v>
      </c>
      <c r="ENI8" s="326">
        <v>0</v>
      </c>
      <c r="ENJ8" s="327">
        <f t="shared" ref="ENJ8:ENJ17" si="1634">ENI8/ENI$19*100</f>
        <v>0</v>
      </c>
      <c r="ENK8" s="326">
        <v>0</v>
      </c>
      <c r="ENL8" s="327">
        <f t="shared" ref="ENL8:ENL17" si="1635">ENK8/ENK$19*100</f>
        <v>0</v>
      </c>
      <c r="ENM8" s="326">
        <v>0</v>
      </c>
      <c r="ENN8" s="328">
        <f t="shared" ref="ENN8:ENN17" si="1636">ENI8+ENK8+ENM8</f>
        <v>0</v>
      </c>
      <c r="ENO8" s="254">
        <f t="shared" ref="ENO8:ENO17" si="1637">ENN8/ENN$19*100</f>
        <v>0</v>
      </c>
      <c r="ENP8" s="326">
        <v>0</v>
      </c>
      <c r="ENQ8" s="327">
        <f t="shared" ref="ENQ8:ENQ17" si="1638">ENP8/ENP$19*100</f>
        <v>0</v>
      </c>
      <c r="ENR8" s="326">
        <v>0</v>
      </c>
      <c r="ENS8" s="327">
        <f t="shared" ref="ENS8:ENS17" si="1639">ENR8/ENR$19*100</f>
        <v>0</v>
      </c>
      <c r="ENT8" s="326">
        <v>0</v>
      </c>
      <c r="ENU8" s="328">
        <f t="shared" ref="ENU8:ENU17" si="1640">ENP8+ENR8+ENT8</f>
        <v>0</v>
      </c>
      <c r="ENV8" s="254">
        <f t="shared" ref="ENV8:ENV17" si="1641">ENU8/ENU$19*100</f>
        <v>0</v>
      </c>
      <c r="ENW8" s="326">
        <v>0</v>
      </c>
      <c r="ENX8" s="327">
        <f t="shared" ref="ENX8:ENX17" si="1642">ENW8/ENW$19*100</f>
        <v>0</v>
      </c>
      <c r="ENY8" s="326">
        <v>0</v>
      </c>
      <c r="ENZ8" s="327">
        <f t="shared" ref="ENZ8:ENZ17" si="1643">ENY8/ENY$19*100</f>
        <v>0</v>
      </c>
      <c r="EOA8" s="326">
        <v>0</v>
      </c>
      <c r="EOB8" s="328">
        <f t="shared" ref="EOB8:EOB17" si="1644">ENW8+ENY8+EOA8</f>
        <v>0</v>
      </c>
      <c r="EOC8" s="254">
        <f t="shared" ref="EOC8:EOC17" si="1645">EOB8/EOB$19*100</f>
        <v>0</v>
      </c>
      <c r="EOD8" s="326">
        <v>0</v>
      </c>
      <c r="EOE8" s="327">
        <f t="shared" ref="EOE8:EOE17" si="1646">EOD8/EOD$19*100</f>
        <v>0</v>
      </c>
      <c r="EOF8" s="326">
        <v>0</v>
      </c>
      <c r="EOG8" s="327">
        <f t="shared" ref="EOG8:EOG17" si="1647">EOF8/EOF$19*100</f>
        <v>0</v>
      </c>
      <c r="EOH8" s="326">
        <v>0</v>
      </c>
      <c r="EOI8" s="328">
        <f t="shared" ref="EOI8:EOI17" si="1648">EOD8+EOF8+EOH8</f>
        <v>0</v>
      </c>
      <c r="EOJ8" s="254">
        <f t="shared" ref="EOJ8:EOJ17" si="1649">EOI8/EOI$19*100</f>
        <v>0</v>
      </c>
      <c r="EOK8" s="326">
        <v>0</v>
      </c>
      <c r="EOL8" s="327">
        <f t="shared" ref="EOL8:EOL17" si="1650">EOK8/EOK$19*100</f>
        <v>0</v>
      </c>
      <c r="EOM8" s="326">
        <v>0</v>
      </c>
      <c r="EON8" s="327">
        <f t="shared" ref="EON8:EON17" si="1651">EOM8/EOM$19*100</f>
        <v>0</v>
      </c>
      <c r="EOO8" s="326">
        <v>0</v>
      </c>
      <c r="EOP8" s="328">
        <f t="shared" ref="EOP8:EOP17" si="1652">EOK8+EOM8+EOO8</f>
        <v>0</v>
      </c>
      <c r="EOQ8" s="254">
        <f t="shared" ref="EOQ8:EOQ17" si="1653">EOP8/EOP$19*100</f>
        <v>0</v>
      </c>
      <c r="EOR8" s="326">
        <v>0</v>
      </c>
      <c r="EOS8" s="327">
        <f t="shared" ref="EOS8:EOS17" si="1654">EOR8/EOR$19*100</f>
        <v>0</v>
      </c>
      <c r="EOT8" s="326">
        <v>0</v>
      </c>
      <c r="EOU8" s="327">
        <f t="shared" ref="EOU8:EOU17" si="1655">EOT8/EOT$19*100</f>
        <v>0</v>
      </c>
      <c r="EOV8" s="326">
        <v>0</v>
      </c>
      <c r="EOW8" s="328">
        <f t="shared" ref="EOW8:EOW17" si="1656">EOR8+EOT8+EOV8</f>
        <v>0</v>
      </c>
      <c r="EOX8" s="254">
        <f t="shared" ref="EOX8:EOX17" si="1657">EOW8/EOW$19*100</f>
        <v>0</v>
      </c>
      <c r="EOY8" s="326">
        <v>0</v>
      </c>
      <c r="EOZ8" s="327">
        <f t="shared" ref="EOZ8:EOZ17" si="1658">EOY8/EOY$19*100</f>
        <v>0</v>
      </c>
      <c r="EPA8" s="326">
        <v>0</v>
      </c>
      <c r="EPB8" s="327">
        <f t="shared" ref="EPB8:EPB17" si="1659">EPA8/EPA$19*100</f>
        <v>0</v>
      </c>
      <c r="EPC8" s="326">
        <v>0</v>
      </c>
      <c r="EPD8" s="328">
        <f t="shared" ref="EPD8:EPD17" si="1660">EOY8+EPA8+EPC8</f>
        <v>0</v>
      </c>
      <c r="EPE8" s="254">
        <f t="shared" ref="EPE8:EPE17" si="1661">EPD8/EPD$19*100</f>
        <v>0</v>
      </c>
      <c r="EPF8" s="326">
        <v>0</v>
      </c>
      <c r="EPG8" s="327">
        <f t="shared" ref="EPG8:EPG17" si="1662">EPF8/EPF$19*100</f>
        <v>0</v>
      </c>
      <c r="EPH8" s="326">
        <v>0</v>
      </c>
      <c r="EPI8" s="327">
        <f t="shared" ref="EPI8:EPI17" si="1663">EPH8/EPH$19*100</f>
        <v>0</v>
      </c>
      <c r="EPJ8" s="326">
        <v>0</v>
      </c>
      <c r="EPK8" s="328">
        <f t="shared" ref="EPK8:EPK17" si="1664">EPF8+EPH8+EPJ8</f>
        <v>0</v>
      </c>
      <c r="EPL8" s="254">
        <f t="shared" ref="EPL8:EPL17" si="1665">EPK8/EPK$19*100</f>
        <v>0</v>
      </c>
      <c r="EPM8" s="326">
        <v>0</v>
      </c>
      <c r="EPN8" s="327">
        <f t="shared" ref="EPN8:EPN17" si="1666">EPM8/EPM$19*100</f>
        <v>0</v>
      </c>
      <c r="EPO8" s="326">
        <v>0</v>
      </c>
      <c r="EPP8" s="327">
        <f t="shared" ref="EPP8:EPP17" si="1667">EPO8/EPO$19*100</f>
        <v>0</v>
      </c>
      <c r="EPQ8" s="326">
        <v>0</v>
      </c>
      <c r="EPR8" s="328">
        <f t="shared" ref="EPR8:EPR17" si="1668">EPM8+EPO8+EPQ8</f>
        <v>0</v>
      </c>
      <c r="EPS8" s="254">
        <f t="shared" ref="EPS8:EPS17" si="1669">EPR8/EPR$19*100</f>
        <v>0</v>
      </c>
      <c r="EPT8" s="326">
        <v>0</v>
      </c>
      <c r="EPU8" s="327">
        <f t="shared" ref="EPU8:EPU17" si="1670">EPT8/EPT$19*100</f>
        <v>0</v>
      </c>
      <c r="EPV8" s="326">
        <v>0</v>
      </c>
      <c r="EPW8" s="327">
        <f t="shared" ref="EPW8:EPW17" si="1671">EPV8/EPV$19*100</f>
        <v>0</v>
      </c>
      <c r="EPX8" s="326">
        <v>0</v>
      </c>
      <c r="EPY8" s="328">
        <f t="shared" ref="EPY8:EPY17" si="1672">EPT8+EPV8+EPX8</f>
        <v>0</v>
      </c>
      <c r="EPZ8" s="254">
        <f t="shared" ref="EPZ8:EPZ17" si="1673">EPY8/EPY$19*100</f>
        <v>0</v>
      </c>
      <c r="EQA8" s="326">
        <v>0</v>
      </c>
      <c r="EQB8" s="327">
        <f t="shared" ref="EQB8:EQB17" si="1674">EQA8/EQA$19*100</f>
        <v>0</v>
      </c>
      <c r="EQC8" s="326">
        <v>0</v>
      </c>
      <c r="EQD8" s="327">
        <f t="shared" ref="EQD8:EQD17" si="1675">EQC8/EQC$19*100</f>
        <v>0</v>
      </c>
      <c r="EQE8" s="326">
        <v>0</v>
      </c>
      <c r="EQF8" s="328">
        <f t="shared" ref="EQF8:EQF17" si="1676">EQA8+EQC8+EQE8</f>
        <v>0</v>
      </c>
      <c r="EQG8" s="254">
        <f t="shared" ref="EQG8:EQG17" si="1677">EQF8/EQF$19*100</f>
        <v>0</v>
      </c>
      <c r="EQH8" s="326">
        <v>0</v>
      </c>
      <c r="EQI8" s="327">
        <f t="shared" ref="EQI8:EQI17" si="1678">EQH8/EQH$19*100</f>
        <v>0</v>
      </c>
      <c r="EQJ8" s="326">
        <v>0</v>
      </c>
      <c r="EQK8" s="327">
        <f t="shared" ref="EQK8:EQK17" si="1679">EQJ8/EQJ$19*100</f>
        <v>0</v>
      </c>
      <c r="EQL8" s="326">
        <v>0</v>
      </c>
      <c r="EQM8" s="328">
        <f t="shared" ref="EQM8:EQM17" si="1680">EQH8+EQJ8+EQL8</f>
        <v>0</v>
      </c>
      <c r="EQN8" s="254">
        <f t="shared" ref="EQN8:EQN17" si="1681">EQM8/EQM$19*100</f>
        <v>0</v>
      </c>
      <c r="EQO8" s="326">
        <v>0</v>
      </c>
      <c r="EQP8" s="327">
        <f t="shared" ref="EQP8:EQP17" si="1682">EQO8/EQO$19*100</f>
        <v>0</v>
      </c>
      <c r="EQQ8" s="326">
        <v>0</v>
      </c>
      <c r="EQR8" s="327">
        <f t="shared" ref="EQR8:EQR17" si="1683">EQQ8/EQQ$19*100</f>
        <v>0</v>
      </c>
      <c r="EQS8" s="326">
        <v>0</v>
      </c>
      <c r="EQT8" s="328">
        <f t="shared" ref="EQT8:EQT17" si="1684">EQO8+EQQ8+EQS8</f>
        <v>0</v>
      </c>
      <c r="EQU8" s="254">
        <f t="shared" ref="EQU8:EQU17" si="1685">EQT8/EQT$19*100</f>
        <v>0</v>
      </c>
      <c r="EQV8" s="326">
        <v>0</v>
      </c>
      <c r="EQW8" s="327">
        <f t="shared" ref="EQW8:EQW17" si="1686">EQV8/EQV$19*100</f>
        <v>0</v>
      </c>
      <c r="EQX8" s="326">
        <v>0</v>
      </c>
      <c r="EQY8" s="327">
        <f t="shared" ref="EQY8:EQY17" si="1687">EQX8/EQX$19*100</f>
        <v>0</v>
      </c>
      <c r="EQZ8" s="326">
        <v>0</v>
      </c>
      <c r="ERA8" s="328">
        <f t="shared" ref="ERA8:ERA17" si="1688">EQV8+EQX8+EQZ8</f>
        <v>0</v>
      </c>
      <c r="ERB8" s="254">
        <f t="shared" ref="ERB8:ERB17" si="1689">ERA8/ERA$19*100</f>
        <v>0</v>
      </c>
      <c r="ERC8" s="326">
        <v>0</v>
      </c>
      <c r="ERD8" s="327">
        <f t="shared" ref="ERD8:ERD17" si="1690">ERC8/ERC$19*100</f>
        <v>0</v>
      </c>
      <c r="ERE8" s="326">
        <v>0</v>
      </c>
      <c r="ERF8" s="327">
        <f t="shared" ref="ERF8:ERF17" si="1691">ERE8/ERE$19*100</f>
        <v>0</v>
      </c>
      <c r="ERG8" s="326">
        <v>0</v>
      </c>
      <c r="ERH8" s="328">
        <f t="shared" ref="ERH8:ERH17" si="1692">ERC8+ERE8+ERG8</f>
        <v>0</v>
      </c>
      <c r="ERI8" s="254">
        <f t="shared" ref="ERI8:ERI17" si="1693">ERH8/ERH$19*100</f>
        <v>0</v>
      </c>
      <c r="ERJ8" s="326">
        <v>0</v>
      </c>
      <c r="ERK8" s="327">
        <f t="shared" ref="ERK8:ERK17" si="1694">ERJ8/ERJ$19*100</f>
        <v>0</v>
      </c>
      <c r="ERL8" s="326">
        <v>0</v>
      </c>
      <c r="ERM8" s="327">
        <f t="shared" ref="ERM8:ERM17" si="1695">ERL8/ERL$19*100</f>
        <v>0</v>
      </c>
      <c r="ERN8" s="326">
        <v>0</v>
      </c>
      <c r="ERO8" s="328">
        <f t="shared" ref="ERO8:ERO17" si="1696">ERJ8+ERL8+ERN8</f>
        <v>0</v>
      </c>
      <c r="ERP8" s="254">
        <f t="shared" ref="ERP8:ERP17" si="1697">ERO8/ERO$19*100</f>
        <v>0</v>
      </c>
      <c r="ERQ8" s="326">
        <v>0</v>
      </c>
      <c r="ERR8" s="327">
        <f t="shared" ref="ERR8:ERR17" si="1698">ERQ8/ERQ$19*100</f>
        <v>0</v>
      </c>
      <c r="ERS8" s="326">
        <v>0</v>
      </c>
      <c r="ERT8" s="327">
        <f t="shared" ref="ERT8:ERT17" si="1699">ERS8/ERS$19*100</f>
        <v>0</v>
      </c>
      <c r="ERU8" s="326">
        <v>0</v>
      </c>
      <c r="ERV8" s="328">
        <f t="shared" ref="ERV8:ERV17" si="1700">ERQ8+ERS8+ERU8</f>
        <v>0</v>
      </c>
      <c r="ERW8" s="254">
        <f t="shared" ref="ERW8:ERW17" si="1701">ERV8/ERV$19*100</f>
        <v>0</v>
      </c>
      <c r="ERX8" s="326">
        <v>0</v>
      </c>
      <c r="ERY8" s="327">
        <f t="shared" ref="ERY8:ERY17" si="1702">ERX8/ERX$19*100</f>
        <v>0</v>
      </c>
      <c r="ERZ8" s="326">
        <v>0</v>
      </c>
      <c r="ESA8" s="327">
        <f t="shared" ref="ESA8:ESA17" si="1703">ERZ8/ERZ$19*100</f>
        <v>0</v>
      </c>
      <c r="ESB8" s="326">
        <v>0</v>
      </c>
      <c r="ESC8" s="328">
        <f t="shared" ref="ESC8:ESC17" si="1704">ERX8+ERZ8+ESB8</f>
        <v>0</v>
      </c>
      <c r="ESD8" s="254">
        <f t="shared" ref="ESD8:ESD17" si="1705">ESC8/ESC$19*100</f>
        <v>0</v>
      </c>
      <c r="ESE8" s="326">
        <v>0</v>
      </c>
      <c r="ESF8" s="327">
        <f t="shared" ref="ESF8:ESF17" si="1706">ESE8/ESE$19*100</f>
        <v>0</v>
      </c>
      <c r="ESG8" s="326">
        <v>0</v>
      </c>
      <c r="ESH8" s="327">
        <f t="shared" ref="ESH8:ESH17" si="1707">ESG8/ESG$19*100</f>
        <v>0</v>
      </c>
      <c r="ESI8" s="326">
        <v>0</v>
      </c>
      <c r="ESJ8" s="328">
        <f t="shared" ref="ESJ8:ESJ17" si="1708">ESE8+ESG8+ESI8</f>
        <v>0</v>
      </c>
      <c r="ESK8" s="254">
        <f t="shared" ref="ESK8:ESK17" si="1709">ESJ8/ESJ$19*100</f>
        <v>0</v>
      </c>
      <c r="ESL8" s="326">
        <v>0</v>
      </c>
      <c r="ESM8" s="327">
        <f t="shared" ref="ESM8:ESM17" si="1710">ESL8/ESL$19*100</f>
        <v>0</v>
      </c>
      <c r="ESN8" s="326">
        <v>0</v>
      </c>
      <c r="ESO8" s="327">
        <f t="shared" ref="ESO8:ESO17" si="1711">ESN8/ESN$19*100</f>
        <v>0</v>
      </c>
      <c r="ESP8" s="326">
        <v>0</v>
      </c>
      <c r="ESQ8" s="328">
        <f t="shared" ref="ESQ8:ESQ17" si="1712">ESL8+ESN8+ESP8</f>
        <v>0</v>
      </c>
      <c r="ESR8" s="254">
        <f t="shared" ref="ESR8:ESR17" si="1713">ESQ8/ESQ$19*100</f>
        <v>0</v>
      </c>
      <c r="ESS8" s="326">
        <v>0</v>
      </c>
      <c r="EST8" s="327">
        <f t="shared" ref="EST8:EST17" si="1714">ESS8/ESS$19*100</f>
        <v>0</v>
      </c>
      <c r="ESU8" s="326">
        <v>0</v>
      </c>
      <c r="ESV8" s="327">
        <f t="shared" ref="ESV8:ESV17" si="1715">ESU8/ESU$19*100</f>
        <v>0</v>
      </c>
      <c r="ESW8" s="326">
        <v>0</v>
      </c>
      <c r="ESX8" s="328">
        <f t="shared" ref="ESX8:ESX17" si="1716">ESS8+ESU8+ESW8</f>
        <v>0</v>
      </c>
      <c r="ESY8" s="254">
        <f t="shared" ref="ESY8:ESY17" si="1717">ESX8/ESX$19*100</f>
        <v>0</v>
      </c>
      <c r="ESZ8" s="326">
        <v>0</v>
      </c>
      <c r="ETA8" s="327">
        <f t="shared" ref="ETA8:ETA17" si="1718">ESZ8/ESZ$19*100</f>
        <v>0</v>
      </c>
      <c r="ETB8" s="326">
        <v>0</v>
      </c>
      <c r="ETC8" s="327">
        <f t="shared" ref="ETC8:ETC17" si="1719">ETB8/ETB$19*100</f>
        <v>0</v>
      </c>
      <c r="ETD8" s="326">
        <v>0</v>
      </c>
      <c r="ETE8" s="328">
        <f t="shared" ref="ETE8:ETE17" si="1720">ESZ8+ETB8+ETD8</f>
        <v>0</v>
      </c>
      <c r="ETF8" s="254">
        <f t="shared" ref="ETF8:ETF17" si="1721">ETE8/ETE$19*100</f>
        <v>0</v>
      </c>
      <c r="ETG8" s="326">
        <v>0</v>
      </c>
      <c r="ETH8" s="327">
        <f t="shared" ref="ETH8:ETH17" si="1722">ETG8/ETG$19*100</f>
        <v>0</v>
      </c>
      <c r="ETI8" s="326">
        <v>0</v>
      </c>
      <c r="ETJ8" s="327">
        <f t="shared" ref="ETJ8:ETJ17" si="1723">ETI8/ETI$19*100</f>
        <v>0</v>
      </c>
      <c r="ETK8" s="326">
        <v>0</v>
      </c>
      <c r="ETL8" s="328">
        <f t="shared" ref="ETL8:ETL17" si="1724">ETG8+ETI8+ETK8</f>
        <v>0</v>
      </c>
      <c r="ETM8" s="254">
        <f t="shared" ref="ETM8:ETM17" si="1725">ETL8/ETL$19*100</f>
        <v>0</v>
      </c>
      <c r="ETN8" s="326">
        <v>0</v>
      </c>
      <c r="ETO8" s="327">
        <f t="shared" ref="ETO8:ETO17" si="1726">ETN8/ETN$19*100</f>
        <v>0</v>
      </c>
      <c r="ETP8" s="326">
        <v>0</v>
      </c>
      <c r="ETQ8" s="327">
        <f t="shared" ref="ETQ8:ETQ17" si="1727">ETP8/ETP$19*100</f>
        <v>0</v>
      </c>
      <c r="ETR8" s="326">
        <v>0</v>
      </c>
      <c r="ETS8" s="328">
        <f t="shared" ref="ETS8:ETS17" si="1728">ETN8+ETP8+ETR8</f>
        <v>0</v>
      </c>
      <c r="ETT8" s="254">
        <f t="shared" ref="ETT8:ETT17" si="1729">ETS8/ETS$19*100</f>
        <v>0</v>
      </c>
      <c r="ETU8" s="326">
        <v>0</v>
      </c>
      <c r="ETV8" s="327">
        <f t="shared" ref="ETV8:ETV17" si="1730">ETU8/ETU$19*100</f>
        <v>0</v>
      </c>
      <c r="ETW8" s="326">
        <v>0</v>
      </c>
      <c r="ETX8" s="327">
        <f t="shared" ref="ETX8:ETX17" si="1731">ETW8/ETW$19*100</f>
        <v>0</v>
      </c>
      <c r="ETY8" s="326">
        <v>0</v>
      </c>
      <c r="ETZ8" s="328">
        <f t="shared" ref="ETZ8:ETZ17" si="1732">ETU8+ETW8+ETY8</f>
        <v>0</v>
      </c>
      <c r="EUA8" s="254">
        <f t="shared" ref="EUA8:EUA17" si="1733">ETZ8/ETZ$19*100</f>
        <v>0</v>
      </c>
      <c r="EUB8" s="326">
        <v>0</v>
      </c>
      <c r="EUC8" s="327">
        <f t="shared" ref="EUC8:EUC17" si="1734">EUB8/EUB$19*100</f>
        <v>0</v>
      </c>
      <c r="EUD8" s="326">
        <v>0</v>
      </c>
      <c r="EUE8" s="327">
        <f t="shared" ref="EUE8:EUE17" si="1735">EUD8/EUD$19*100</f>
        <v>0</v>
      </c>
      <c r="EUF8" s="326">
        <v>0</v>
      </c>
      <c r="EUG8" s="328">
        <f t="shared" ref="EUG8:EUG17" si="1736">EUB8+EUD8+EUF8</f>
        <v>0</v>
      </c>
      <c r="EUH8" s="254">
        <f t="shared" ref="EUH8:EUH17" si="1737">EUG8/EUG$19*100</f>
        <v>0</v>
      </c>
      <c r="EUI8" s="326">
        <v>0</v>
      </c>
      <c r="EUJ8" s="327">
        <f t="shared" ref="EUJ8:EUJ17" si="1738">EUI8/EUI$19*100</f>
        <v>0</v>
      </c>
      <c r="EUK8" s="326">
        <v>0</v>
      </c>
      <c r="EUL8" s="327">
        <f t="shared" ref="EUL8:EUL17" si="1739">EUK8/EUK$19*100</f>
        <v>0</v>
      </c>
      <c r="EUM8" s="326">
        <v>0</v>
      </c>
      <c r="EUN8" s="328">
        <f t="shared" ref="EUN8:EUN17" si="1740">EUI8+EUK8+EUM8</f>
        <v>0</v>
      </c>
      <c r="EUO8" s="254">
        <f t="shared" ref="EUO8:EUO17" si="1741">EUN8/EUN$19*100</f>
        <v>0</v>
      </c>
      <c r="EUP8" s="326">
        <v>0</v>
      </c>
      <c r="EUQ8" s="327">
        <f t="shared" ref="EUQ8:EUQ17" si="1742">EUP8/EUP$19*100</f>
        <v>0</v>
      </c>
      <c r="EUR8" s="326">
        <v>0</v>
      </c>
      <c r="EUS8" s="327">
        <f t="shared" ref="EUS8:EUS17" si="1743">EUR8/EUR$19*100</f>
        <v>0</v>
      </c>
      <c r="EUT8" s="326">
        <v>0</v>
      </c>
      <c r="EUU8" s="328">
        <f t="shared" ref="EUU8:EUU17" si="1744">EUP8+EUR8+EUT8</f>
        <v>0</v>
      </c>
      <c r="EUV8" s="254">
        <f t="shared" ref="EUV8:EUV17" si="1745">EUU8/EUU$19*100</f>
        <v>0</v>
      </c>
      <c r="EUW8" s="326">
        <v>0</v>
      </c>
      <c r="EUX8" s="327">
        <f t="shared" ref="EUX8:EUX17" si="1746">EUW8/EUW$19*100</f>
        <v>0</v>
      </c>
      <c r="EUY8" s="326">
        <v>0</v>
      </c>
      <c r="EUZ8" s="327">
        <f t="shared" ref="EUZ8:EUZ17" si="1747">EUY8/EUY$19*100</f>
        <v>0</v>
      </c>
      <c r="EVA8" s="326">
        <v>0</v>
      </c>
      <c r="EVB8" s="328">
        <f t="shared" ref="EVB8:EVB17" si="1748">EUW8+EUY8+EVA8</f>
        <v>0</v>
      </c>
      <c r="EVC8" s="254">
        <f t="shared" ref="EVC8:EVC17" si="1749">EVB8/EVB$19*100</f>
        <v>0</v>
      </c>
      <c r="EVD8" s="326">
        <v>0</v>
      </c>
      <c r="EVE8" s="327">
        <f t="shared" ref="EVE8:EVE17" si="1750">EVD8/EVD$19*100</f>
        <v>0</v>
      </c>
      <c r="EVF8" s="326">
        <v>0</v>
      </c>
      <c r="EVG8" s="327">
        <f t="shared" ref="EVG8:EVG17" si="1751">EVF8/EVF$19*100</f>
        <v>0</v>
      </c>
      <c r="EVH8" s="326">
        <v>0</v>
      </c>
      <c r="EVI8" s="328">
        <f t="shared" ref="EVI8:EVI17" si="1752">EVD8+EVF8+EVH8</f>
        <v>0</v>
      </c>
      <c r="EVJ8" s="254">
        <f t="shared" ref="EVJ8:EVJ17" si="1753">EVI8/EVI$19*100</f>
        <v>0</v>
      </c>
      <c r="EVK8" s="326">
        <v>0</v>
      </c>
      <c r="EVL8" s="327">
        <f t="shared" ref="EVL8:EVL17" si="1754">EVK8/EVK$19*100</f>
        <v>0</v>
      </c>
      <c r="EVM8" s="326">
        <v>0</v>
      </c>
      <c r="EVN8" s="327">
        <f t="shared" ref="EVN8:EVN17" si="1755">EVM8/EVM$19*100</f>
        <v>0</v>
      </c>
      <c r="EVO8" s="326">
        <v>0</v>
      </c>
      <c r="EVP8" s="328">
        <f t="shared" ref="EVP8:EVP17" si="1756">EVK8+EVM8+EVO8</f>
        <v>0</v>
      </c>
      <c r="EVQ8" s="254">
        <f t="shared" ref="EVQ8:EVQ17" si="1757">EVP8/EVP$19*100</f>
        <v>0</v>
      </c>
      <c r="EVR8" s="326">
        <v>0</v>
      </c>
      <c r="EVS8" s="327">
        <f t="shared" ref="EVS8:EVS17" si="1758">EVR8/EVR$19*100</f>
        <v>0</v>
      </c>
      <c r="EVT8" s="326">
        <v>0</v>
      </c>
      <c r="EVU8" s="327">
        <f t="shared" ref="EVU8:EVU17" si="1759">EVT8/EVT$19*100</f>
        <v>0</v>
      </c>
      <c r="EVV8" s="326">
        <v>0</v>
      </c>
      <c r="EVW8" s="328">
        <f t="shared" ref="EVW8:EVW17" si="1760">EVR8+EVT8+EVV8</f>
        <v>0</v>
      </c>
      <c r="EVX8" s="254">
        <f t="shared" ref="EVX8:EVX17" si="1761">EVW8/EVW$19*100</f>
        <v>0</v>
      </c>
      <c r="EVY8" s="326">
        <v>0</v>
      </c>
      <c r="EVZ8" s="327">
        <f t="shared" ref="EVZ8:EVZ17" si="1762">EVY8/EVY$19*100</f>
        <v>0</v>
      </c>
      <c r="EWA8" s="326">
        <v>0</v>
      </c>
      <c r="EWB8" s="327">
        <f t="shared" ref="EWB8:EWB17" si="1763">EWA8/EWA$19*100</f>
        <v>0</v>
      </c>
      <c r="EWC8" s="326">
        <v>0</v>
      </c>
      <c r="EWD8" s="328">
        <f t="shared" ref="EWD8:EWD17" si="1764">EVY8+EWA8+EWC8</f>
        <v>0</v>
      </c>
      <c r="EWE8" s="254">
        <f t="shared" ref="EWE8:EWE17" si="1765">EWD8/EWD$19*100</f>
        <v>0</v>
      </c>
      <c r="EWF8" s="326">
        <v>0</v>
      </c>
      <c r="EWG8" s="327">
        <f t="shared" ref="EWG8:EWG17" si="1766">EWF8/EWF$19*100</f>
        <v>0</v>
      </c>
      <c r="EWH8" s="326">
        <v>0</v>
      </c>
      <c r="EWI8" s="327">
        <f t="shared" ref="EWI8:EWI17" si="1767">EWH8/EWH$19*100</f>
        <v>0</v>
      </c>
      <c r="EWJ8" s="326">
        <v>0</v>
      </c>
      <c r="EWK8" s="328">
        <f t="shared" ref="EWK8:EWK17" si="1768">EWF8+EWH8+EWJ8</f>
        <v>0</v>
      </c>
      <c r="EWL8" s="254">
        <f t="shared" ref="EWL8:EWL17" si="1769">EWK8/EWK$19*100</f>
        <v>0</v>
      </c>
      <c r="EWM8" s="326">
        <v>0</v>
      </c>
      <c r="EWN8" s="327">
        <f t="shared" ref="EWN8:EWN17" si="1770">EWM8/EWM$19*100</f>
        <v>0</v>
      </c>
      <c r="EWO8" s="326">
        <v>0</v>
      </c>
      <c r="EWP8" s="327">
        <f t="shared" ref="EWP8:EWP17" si="1771">EWO8/EWO$19*100</f>
        <v>0</v>
      </c>
      <c r="EWQ8" s="326">
        <v>0</v>
      </c>
      <c r="EWR8" s="328">
        <f t="shared" ref="EWR8:EWR17" si="1772">EWM8+EWO8+EWQ8</f>
        <v>0</v>
      </c>
      <c r="EWS8" s="254">
        <f t="shared" ref="EWS8:EWS17" si="1773">EWR8/EWR$19*100</f>
        <v>0</v>
      </c>
      <c r="EWT8" s="326">
        <v>0</v>
      </c>
      <c r="EWU8" s="327">
        <f t="shared" ref="EWU8:EWU17" si="1774">EWT8/EWT$19*100</f>
        <v>0</v>
      </c>
      <c r="EWV8" s="326">
        <v>0</v>
      </c>
      <c r="EWW8" s="327">
        <f t="shared" ref="EWW8:EWW17" si="1775">EWV8/EWV$19*100</f>
        <v>0</v>
      </c>
      <c r="EWX8" s="326">
        <v>0</v>
      </c>
      <c r="EWY8" s="328">
        <f t="shared" ref="EWY8:EWY17" si="1776">EWT8+EWV8+EWX8</f>
        <v>0</v>
      </c>
      <c r="EWZ8" s="254">
        <f t="shared" ref="EWZ8:EWZ17" si="1777">EWY8/EWY$19*100</f>
        <v>0</v>
      </c>
      <c r="EXA8" s="326">
        <v>0</v>
      </c>
      <c r="EXB8" s="327">
        <f t="shared" ref="EXB8:EXB17" si="1778">EXA8/EXA$19*100</f>
        <v>0</v>
      </c>
      <c r="EXC8" s="326">
        <v>0</v>
      </c>
      <c r="EXD8" s="327">
        <f t="shared" ref="EXD8:EXD17" si="1779">EXC8/EXC$19*100</f>
        <v>0</v>
      </c>
      <c r="EXE8" s="326">
        <v>0</v>
      </c>
      <c r="EXF8" s="328">
        <f t="shared" ref="EXF8:EXF17" si="1780">EXA8+EXC8+EXE8</f>
        <v>0</v>
      </c>
      <c r="EXG8" s="254">
        <f t="shared" ref="EXG8:EXG17" si="1781">EXF8/EXF$19*100</f>
        <v>0</v>
      </c>
      <c r="EXH8" s="326">
        <v>0</v>
      </c>
      <c r="EXI8" s="327">
        <f t="shared" ref="EXI8:EXI17" si="1782">EXH8/EXH$19*100</f>
        <v>0</v>
      </c>
      <c r="EXJ8" s="326">
        <v>0</v>
      </c>
      <c r="EXK8" s="327">
        <f t="shared" ref="EXK8:EXK17" si="1783">EXJ8/EXJ$19*100</f>
        <v>0</v>
      </c>
      <c r="EXL8" s="326">
        <v>0</v>
      </c>
      <c r="EXM8" s="328">
        <f t="shared" ref="EXM8:EXM17" si="1784">EXH8+EXJ8+EXL8</f>
        <v>0</v>
      </c>
      <c r="EXN8" s="254">
        <f t="shared" ref="EXN8:EXN17" si="1785">EXM8/EXM$19*100</f>
        <v>0</v>
      </c>
      <c r="EXO8" s="326">
        <v>0</v>
      </c>
      <c r="EXP8" s="327">
        <f t="shared" ref="EXP8:EXP17" si="1786">EXO8/EXO$19*100</f>
        <v>0</v>
      </c>
      <c r="EXQ8" s="326">
        <v>0</v>
      </c>
      <c r="EXR8" s="327">
        <f t="shared" ref="EXR8:EXR17" si="1787">EXQ8/EXQ$19*100</f>
        <v>0</v>
      </c>
      <c r="EXS8" s="326">
        <v>0</v>
      </c>
      <c r="EXT8" s="328">
        <f t="shared" ref="EXT8:EXT17" si="1788">EXO8+EXQ8+EXS8</f>
        <v>0</v>
      </c>
      <c r="EXU8" s="254">
        <f t="shared" ref="EXU8:EXU17" si="1789">EXT8/EXT$19*100</f>
        <v>0</v>
      </c>
      <c r="EXV8" s="326">
        <v>0</v>
      </c>
      <c r="EXW8" s="327">
        <f t="shared" ref="EXW8:EXW17" si="1790">EXV8/EXV$19*100</f>
        <v>0</v>
      </c>
      <c r="EXX8" s="326">
        <v>0</v>
      </c>
      <c r="EXY8" s="327">
        <f t="shared" ref="EXY8:EXY17" si="1791">EXX8/EXX$19*100</f>
        <v>0</v>
      </c>
      <c r="EXZ8" s="326">
        <v>0</v>
      </c>
      <c r="EYA8" s="328">
        <f t="shared" ref="EYA8:EYA17" si="1792">EXV8+EXX8+EXZ8</f>
        <v>0</v>
      </c>
      <c r="EYB8" s="254">
        <f t="shared" ref="EYB8:EYB17" si="1793">EYA8/EYA$19*100</f>
        <v>0</v>
      </c>
      <c r="EYC8" s="326">
        <v>0</v>
      </c>
      <c r="EYD8" s="327">
        <f t="shared" ref="EYD8:EYD17" si="1794">EYC8/EYC$19*100</f>
        <v>0</v>
      </c>
      <c r="EYE8" s="326">
        <v>0</v>
      </c>
      <c r="EYF8" s="327">
        <f t="shared" ref="EYF8:EYF17" si="1795">EYE8/EYE$19*100</f>
        <v>0</v>
      </c>
      <c r="EYG8" s="326">
        <v>0</v>
      </c>
      <c r="EYH8" s="328">
        <f t="shared" ref="EYH8:EYH17" si="1796">EYC8+EYE8+EYG8</f>
        <v>0</v>
      </c>
      <c r="EYI8" s="254">
        <f t="shared" ref="EYI8:EYI17" si="1797">EYH8/EYH$19*100</f>
        <v>0</v>
      </c>
      <c r="EYJ8" s="326">
        <v>0</v>
      </c>
      <c r="EYK8" s="327">
        <f t="shared" ref="EYK8:EYK17" si="1798">EYJ8/EYJ$19*100</f>
        <v>0</v>
      </c>
      <c r="EYL8" s="326">
        <v>0</v>
      </c>
      <c r="EYM8" s="327">
        <f t="shared" ref="EYM8:EYM17" si="1799">EYL8/EYL$19*100</f>
        <v>0</v>
      </c>
      <c r="EYN8" s="326">
        <v>0</v>
      </c>
      <c r="EYO8" s="328">
        <f t="shared" ref="EYO8:EYO17" si="1800">EYJ8+EYL8+EYN8</f>
        <v>0</v>
      </c>
      <c r="EYP8" s="254">
        <f t="shared" ref="EYP8:EYP17" si="1801">EYO8/EYO$19*100</f>
        <v>0</v>
      </c>
      <c r="EYQ8" s="326">
        <v>0</v>
      </c>
      <c r="EYR8" s="327">
        <f t="shared" ref="EYR8:EYR17" si="1802">EYQ8/EYQ$19*100</f>
        <v>0</v>
      </c>
      <c r="EYS8" s="326">
        <v>0</v>
      </c>
      <c r="EYT8" s="327">
        <f t="shared" ref="EYT8:EYT17" si="1803">EYS8/EYS$19*100</f>
        <v>0</v>
      </c>
      <c r="EYU8" s="326">
        <v>0</v>
      </c>
      <c r="EYV8" s="328">
        <f t="shared" ref="EYV8:EYV17" si="1804">EYQ8+EYS8+EYU8</f>
        <v>0</v>
      </c>
      <c r="EYW8" s="254">
        <f t="shared" ref="EYW8:EYW17" si="1805">EYV8/EYV$19*100</f>
        <v>0</v>
      </c>
      <c r="EYX8" s="326">
        <v>0</v>
      </c>
      <c r="EYY8" s="327">
        <f t="shared" ref="EYY8:EYY17" si="1806">EYX8/EYX$19*100</f>
        <v>0</v>
      </c>
      <c r="EYZ8" s="326">
        <v>0</v>
      </c>
      <c r="EZA8" s="327">
        <f t="shared" ref="EZA8:EZA17" si="1807">EYZ8/EYZ$19*100</f>
        <v>0</v>
      </c>
      <c r="EZB8" s="326">
        <v>0</v>
      </c>
      <c r="EZC8" s="328">
        <f t="shared" ref="EZC8:EZC17" si="1808">EYX8+EYZ8+EZB8</f>
        <v>0</v>
      </c>
      <c r="EZD8" s="254">
        <f t="shared" ref="EZD8:EZD17" si="1809">EZC8/EZC$19*100</f>
        <v>0</v>
      </c>
      <c r="EZE8" s="326">
        <v>0</v>
      </c>
      <c r="EZF8" s="327">
        <f t="shared" ref="EZF8:EZF17" si="1810">EZE8/EZE$19*100</f>
        <v>0</v>
      </c>
      <c r="EZG8" s="326">
        <v>0</v>
      </c>
      <c r="EZH8" s="327">
        <f t="shared" ref="EZH8:EZH17" si="1811">EZG8/EZG$19*100</f>
        <v>0</v>
      </c>
      <c r="EZI8" s="326">
        <v>0</v>
      </c>
      <c r="EZJ8" s="328">
        <f t="shared" ref="EZJ8:EZJ17" si="1812">EZE8+EZG8+EZI8</f>
        <v>0</v>
      </c>
      <c r="EZK8" s="254">
        <f t="shared" ref="EZK8:EZK17" si="1813">EZJ8/EZJ$19*100</f>
        <v>0</v>
      </c>
      <c r="EZL8" s="326">
        <v>0</v>
      </c>
      <c r="EZM8" s="327">
        <f t="shared" ref="EZM8:EZM17" si="1814">EZL8/EZL$19*100</f>
        <v>0</v>
      </c>
      <c r="EZN8" s="326">
        <v>0</v>
      </c>
      <c r="EZO8" s="327">
        <f t="shared" ref="EZO8:EZO17" si="1815">EZN8/EZN$19*100</f>
        <v>0</v>
      </c>
      <c r="EZP8" s="326">
        <v>0</v>
      </c>
      <c r="EZQ8" s="328">
        <f t="shared" ref="EZQ8:EZQ17" si="1816">EZL8+EZN8+EZP8</f>
        <v>0</v>
      </c>
      <c r="EZR8" s="254">
        <f t="shared" ref="EZR8:EZR17" si="1817">EZQ8/EZQ$19*100</f>
        <v>0</v>
      </c>
      <c r="EZS8" s="326">
        <v>0</v>
      </c>
      <c r="EZT8" s="327">
        <f t="shared" ref="EZT8:EZT17" si="1818">EZS8/EZS$19*100</f>
        <v>0</v>
      </c>
      <c r="EZU8" s="326">
        <v>0</v>
      </c>
      <c r="EZV8" s="327">
        <f t="shared" ref="EZV8:EZV17" si="1819">EZU8/EZU$19*100</f>
        <v>0</v>
      </c>
      <c r="EZW8" s="326">
        <v>0</v>
      </c>
      <c r="EZX8" s="328">
        <f t="shared" ref="EZX8:EZX17" si="1820">EZS8+EZU8+EZW8</f>
        <v>0</v>
      </c>
      <c r="EZY8" s="254">
        <f t="shared" ref="EZY8:EZY17" si="1821">EZX8/EZX$19*100</f>
        <v>0</v>
      </c>
      <c r="EZZ8" s="326">
        <v>0</v>
      </c>
      <c r="FAA8" s="327">
        <f t="shared" ref="FAA8:FAA17" si="1822">EZZ8/EZZ$19*100</f>
        <v>0</v>
      </c>
      <c r="FAB8" s="326">
        <v>0</v>
      </c>
      <c r="FAC8" s="327">
        <f t="shared" ref="FAC8:FAC17" si="1823">FAB8/FAB$19*100</f>
        <v>0</v>
      </c>
      <c r="FAD8" s="326">
        <v>0</v>
      </c>
      <c r="FAE8" s="328">
        <f t="shared" ref="FAE8:FAE17" si="1824">EZZ8+FAB8+FAD8</f>
        <v>0</v>
      </c>
      <c r="FAF8" s="254">
        <f t="shared" ref="FAF8:FAF17" si="1825">FAE8/FAE$19*100</f>
        <v>0</v>
      </c>
      <c r="FAG8" s="326">
        <v>0</v>
      </c>
      <c r="FAH8" s="327">
        <f t="shared" ref="FAH8:FAH17" si="1826">FAG8/FAG$19*100</f>
        <v>0</v>
      </c>
      <c r="FAI8" s="326">
        <v>0</v>
      </c>
      <c r="FAJ8" s="327">
        <f t="shared" ref="FAJ8:FAJ17" si="1827">FAI8/FAI$19*100</f>
        <v>0</v>
      </c>
      <c r="FAK8" s="326">
        <v>0</v>
      </c>
      <c r="FAL8" s="328">
        <f t="shared" ref="FAL8:FAL17" si="1828">FAG8+FAI8+FAK8</f>
        <v>0</v>
      </c>
      <c r="FAM8" s="254">
        <f t="shared" ref="FAM8:FAM17" si="1829">FAL8/FAL$19*100</f>
        <v>0</v>
      </c>
      <c r="FAN8" s="326">
        <v>0</v>
      </c>
      <c r="FAO8" s="327">
        <f t="shared" ref="FAO8:FAO17" si="1830">FAN8/FAN$19*100</f>
        <v>0</v>
      </c>
      <c r="FAP8" s="326">
        <v>0</v>
      </c>
      <c r="FAQ8" s="327">
        <f t="shared" ref="FAQ8:FAQ17" si="1831">FAP8/FAP$19*100</f>
        <v>0</v>
      </c>
      <c r="FAR8" s="326">
        <v>0</v>
      </c>
      <c r="FAS8" s="328">
        <f t="shared" ref="FAS8:FAS17" si="1832">FAN8+FAP8+FAR8</f>
        <v>0</v>
      </c>
      <c r="FAT8" s="254">
        <f t="shared" ref="FAT8:FAT17" si="1833">FAS8/FAS$19*100</f>
        <v>0</v>
      </c>
      <c r="FAU8" s="326">
        <v>0</v>
      </c>
      <c r="FAV8" s="327">
        <f t="shared" ref="FAV8:FAV17" si="1834">FAU8/FAU$19*100</f>
        <v>0</v>
      </c>
      <c r="FAW8" s="326">
        <v>0</v>
      </c>
      <c r="FAX8" s="327">
        <f t="shared" ref="FAX8:FAX17" si="1835">FAW8/FAW$19*100</f>
        <v>0</v>
      </c>
      <c r="FAY8" s="326">
        <v>0</v>
      </c>
      <c r="FAZ8" s="328">
        <f t="shared" ref="FAZ8:FAZ17" si="1836">FAU8+FAW8+FAY8</f>
        <v>0</v>
      </c>
      <c r="FBA8" s="254">
        <f t="shared" ref="FBA8:FBA17" si="1837">FAZ8/FAZ$19*100</f>
        <v>0</v>
      </c>
      <c r="FBB8" s="326">
        <v>0</v>
      </c>
      <c r="FBC8" s="327">
        <f t="shared" ref="FBC8:FBC17" si="1838">FBB8/FBB$19*100</f>
        <v>0</v>
      </c>
      <c r="FBD8" s="326">
        <v>0</v>
      </c>
      <c r="FBE8" s="327">
        <f t="shared" ref="FBE8:FBE17" si="1839">FBD8/FBD$19*100</f>
        <v>0</v>
      </c>
      <c r="FBF8" s="326">
        <v>0</v>
      </c>
      <c r="FBG8" s="328">
        <f t="shared" ref="FBG8:FBG17" si="1840">FBB8+FBD8+FBF8</f>
        <v>0</v>
      </c>
      <c r="FBH8" s="254">
        <f t="shared" ref="FBH8:FBH17" si="1841">FBG8/FBG$19*100</f>
        <v>0</v>
      </c>
      <c r="FBI8" s="326">
        <v>0</v>
      </c>
      <c r="FBJ8" s="327">
        <f t="shared" ref="FBJ8:FBJ17" si="1842">FBI8/FBI$19*100</f>
        <v>0</v>
      </c>
      <c r="FBK8" s="326">
        <v>0</v>
      </c>
      <c r="FBL8" s="327">
        <f t="shared" ref="FBL8:FBL17" si="1843">FBK8/FBK$19*100</f>
        <v>0</v>
      </c>
      <c r="FBM8" s="326">
        <v>0</v>
      </c>
      <c r="FBN8" s="328">
        <f t="shared" ref="FBN8:FBN17" si="1844">FBI8+FBK8+FBM8</f>
        <v>0</v>
      </c>
      <c r="FBO8" s="254">
        <f t="shared" ref="FBO8:FBO17" si="1845">FBN8/FBN$19*100</f>
        <v>0</v>
      </c>
      <c r="FBP8" s="326">
        <v>0</v>
      </c>
      <c r="FBQ8" s="327">
        <f t="shared" ref="FBQ8:FBQ17" si="1846">FBP8/FBP$19*100</f>
        <v>0</v>
      </c>
      <c r="FBR8" s="326">
        <v>0</v>
      </c>
      <c r="FBS8" s="327">
        <f t="shared" ref="FBS8:FBS17" si="1847">FBR8/FBR$19*100</f>
        <v>0</v>
      </c>
      <c r="FBT8" s="326">
        <v>0</v>
      </c>
      <c r="FBU8" s="328">
        <f t="shared" ref="FBU8:FBU17" si="1848">FBP8+FBR8+FBT8</f>
        <v>0</v>
      </c>
      <c r="FBV8" s="254">
        <f t="shared" ref="FBV8:FBV17" si="1849">FBU8/FBU$19*100</f>
        <v>0</v>
      </c>
      <c r="FBW8" s="326">
        <v>0</v>
      </c>
      <c r="FBX8" s="327">
        <f t="shared" ref="FBX8:FBX17" si="1850">FBW8/FBW$19*100</f>
        <v>0</v>
      </c>
      <c r="FBY8" s="326">
        <v>0</v>
      </c>
      <c r="FBZ8" s="327">
        <f t="shared" ref="FBZ8:FBZ17" si="1851">FBY8/FBY$19*100</f>
        <v>0</v>
      </c>
      <c r="FCA8" s="326">
        <v>0</v>
      </c>
      <c r="FCB8" s="328">
        <f t="shared" ref="FCB8:FCB17" si="1852">FBW8+FBY8+FCA8</f>
        <v>0</v>
      </c>
      <c r="FCC8" s="254">
        <f t="shared" ref="FCC8:FCC17" si="1853">FCB8/FCB$19*100</f>
        <v>0</v>
      </c>
      <c r="FCD8" s="326">
        <v>0</v>
      </c>
      <c r="FCE8" s="327">
        <f t="shared" ref="FCE8:FCE17" si="1854">FCD8/FCD$19*100</f>
        <v>0</v>
      </c>
      <c r="FCF8" s="326">
        <v>0</v>
      </c>
      <c r="FCG8" s="327">
        <f t="shared" ref="FCG8:FCG17" si="1855">FCF8/FCF$19*100</f>
        <v>0</v>
      </c>
      <c r="FCH8" s="326">
        <v>0</v>
      </c>
      <c r="FCI8" s="328">
        <f t="shared" ref="FCI8:FCI17" si="1856">FCD8+FCF8+FCH8</f>
        <v>0</v>
      </c>
      <c r="FCJ8" s="254">
        <f t="shared" ref="FCJ8:FCJ17" si="1857">FCI8/FCI$19*100</f>
        <v>0</v>
      </c>
      <c r="FCK8" s="326">
        <v>0</v>
      </c>
      <c r="FCL8" s="327">
        <f t="shared" ref="FCL8:FCL17" si="1858">FCK8/FCK$19*100</f>
        <v>0</v>
      </c>
      <c r="FCM8" s="326">
        <v>0</v>
      </c>
      <c r="FCN8" s="327">
        <f t="shared" ref="FCN8:FCN17" si="1859">FCM8/FCM$19*100</f>
        <v>0</v>
      </c>
      <c r="FCO8" s="326">
        <v>0</v>
      </c>
      <c r="FCP8" s="328">
        <f t="shared" ref="FCP8:FCP17" si="1860">FCK8+FCM8+FCO8</f>
        <v>0</v>
      </c>
      <c r="FCQ8" s="254">
        <f t="shared" ref="FCQ8:FCQ17" si="1861">FCP8/FCP$19*100</f>
        <v>0</v>
      </c>
      <c r="FCR8" s="326">
        <v>0</v>
      </c>
      <c r="FCS8" s="327">
        <f t="shared" ref="FCS8:FCS17" si="1862">FCR8/FCR$19*100</f>
        <v>0</v>
      </c>
      <c r="FCT8" s="326">
        <v>0</v>
      </c>
      <c r="FCU8" s="327">
        <f t="shared" ref="FCU8:FCU17" si="1863">FCT8/FCT$19*100</f>
        <v>0</v>
      </c>
      <c r="FCV8" s="326">
        <v>0</v>
      </c>
      <c r="FCW8" s="328">
        <f t="shared" ref="FCW8:FCW17" si="1864">FCR8+FCT8+FCV8</f>
        <v>0</v>
      </c>
      <c r="FCX8" s="254">
        <f t="shared" ref="FCX8:FCX17" si="1865">FCW8/FCW$19*100</f>
        <v>0</v>
      </c>
      <c r="FCY8" s="326">
        <v>0</v>
      </c>
      <c r="FCZ8" s="327">
        <f t="shared" ref="FCZ8:FCZ17" si="1866">FCY8/FCY$19*100</f>
        <v>0</v>
      </c>
      <c r="FDA8" s="326">
        <v>0</v>
      </c>
      <c r="FDB8" s="327">
        <f t="shared" ref="FDB8:FDB17" si="1867">FDA8/FDA$19*100</f>
        <v>0</v>
      </c>
      <c r="FDC8" s="326">
        <v>0</v>
      </c>
      <c r="FDD8" s="328">
        <f t="shared" ref="FDD8:FDD17" si="1868">FCY8+FDA8+FDC8</f>
        <v>0</v>
      </c>
      <c r="FDE8" s="254">
        <f t="shared" ref="FDE8:FDE17" si="1869">FDD8/FDD$19*100</f>
        <v>0</v>
      </c>
      <c r="FDF8" s="326">
        <v>0</v>
      </c>
      <c r="FDG8" s="327">
        <f t="shared" ref="FDG8:FDG17" si="1870">FDF8/FDF$19*100</f>
        <v>0</v>
      </c>
      <c r="FDH8" s="326">
        <v>0</v>
      </c>
      <c r="FDI8" s="327">
        <f t="shared" ref="FDI8:FDI17" si="1871">FDH8/FDH$19*100</f>
        <v>0</v>
      </c>
      <c r="FDJ8" s="326">
        <v>0</v>
      </c>
      <c r="FDK8" s="328">
        <f t="shared" ref="FDK8:FDK17" si="1872">FDF8+FDH8+FDJ8</f>
        <v>0</v>
      </c>
      <c r="FDL8" s="254">
        <f t="shared" ref="FDL8:FDL17" si="1873">FDK8/FDK$19*100</f>
        <v>0</v>
      </c>
      <c r="FDM8" s="326">
        <v>0</v>
      </c>
      <c r="FDN8" s="327">
        <f t="shared" ref="FDN8:FDN17" si="1874">FDM8/FDM$19*100</f>
        <v>0</v>
      </c>
      <c r="FDO8" s="326">
        <v>0</v>
      </c>
      <c r="FDP8" s="327">
        <f t="shared" ref="FDP8:FDP17" si="1875">FDO8/FDO$19*100</f>
        <v>0</v>
      </c>
      <c r="FDQ8" s="326">
        <v>0</v>
      </c>
      <c r="FDR8" s="328">
        <f t="shared" ref="FDR8:FDR17" si="1876">FDM8+FDO8+FDQ8</f>
        <v>0</v>
      </c>
      <c r="FDS8" s="254">
        <f t="shared" ref="FDS8:FDS17" si="1877">FDR8/FDR$19*100</f>
        <v>0</v>
      </c>
      <c r="FDT8" s="326">
        <v>0</v>
      </c>
      <c r="FDU8" s="327">
        <f t="shared" ref="FDU8:FDU17" si="1878">FDT8/FDT$19*100</f>
        <v>0</v>
      </c>
      <c r="FDV8" s="326">
        <v>0</v>
      </c>
      <c r="FDW8" s="327">
        <f t="shared" ref="FDW8:FDW17" si="1879">FDV8/FDV$19*100</f>
        <v>0</v>
      </c>
      <c r="FDX8" s="326">
        <v>0</v>
      </c>
      <c r="FDY8" s="328">
        <f t="shared" ref="FDY8:FDY17" si="1880">FDT8+FDV8+FDX8</f>
        <v>0</v>
      </c>
      <c r="FDZ8" s="254">
        <f t="shared" ref="FDZ8:FDZ17" si="1881">FDY8/FDY$19*100</f>
        <v>0</v>
      </c>
      <c r="FEA8" s="326">
        <v>0</v>
      </c>
      <c r="FEB8" s="327">
        <f t="shared" ref="FEB8:FEB17" si="1882">FEA8/FEA$19*100</f>
        <v>0</v>
      </c>
      <c r="FEC8" s="326">
        <v>0</v>
      </c>
      <c r="FED8" s="327">
        <f t="shared" ref="FED8:FED17" si="1883">FEC8/FEC$19*100</f>
        <v>0</v>
      </c>
      <c r="FEE8" s="326">
        <v>0</v>
      </c>
      <c r="FEF8" s="328">
        <f t="shared" ref="FEF8:FEF17" si="1884">FEA8+FEC8+FEE8</f>
        <v>0</v>
      </c>
      <c r="FEG8" s="254">
        <f t="shared" ref="FEG8:FEG17" si="1885">FEF8/FEF$19*100</f>
        <v>0</v>
      </c>
      <c r="FEH8" s="326">
        <v>0</v>
      </c>
      <c r="FEI8" s="327">
        <f t="shared" ref="FEI8:FEI17" si="1886">FEH8/FEH$19*100</f>
        <v>0</v>
      </c>
      <c r="FEJ8" s="326">
        <v>0</v>
      </c>
      <c r="FEK8" s="327">
        <f t="shared" ref="FEK8:FEK17" si="1887">FEJ8/FEJ$19*100</f>
        <v>0</v>
      </c>
      <c r="FEL8" s="326">
        <v>0</v>
      </c>
      <c r="FEM8" s="328">
        <f t="shared" ref="FEM8:FEM17" si="1888">FEH8+FEJ8+FEL8</f>
        <v>0</v>
      </c>
      <c r="FEN8" s="254">
        <f t="shared" ref="FEN8:FEN17" si="1889">FEM8/FEM$19*100</f>
        <v>0</v>
      </c>
      <c r="FEO8" s="326">
        <v>0</v>
      </c>
      <c r="FEP8" s="327">
        <f t="shared" ref="FEP8:FEP17" si="1890">FEO8/FEO$19*100</f>
        <v>0</v>
      </c>
      <c r="FEQ8" s="326">
        <v>0</v>
      </c>
      <c r="FER8" s="327">
        <f t="shared" ref="FER8:FER17" si="1891">FEQ8/FEQ$19*100</f>
        <v>0</v>
      </c>
      <c r="FES8" s="326">
        <v>0</v>
      </c>
      <c r="FET8" s="328">
        <f t="shared" ref="FET8:FET17" si="1892">FEO8+FEQ8+FES8</f>
        <v>0</v>
      </c>
      <c r="FEU8" s="254">
        <f t="shared" ref="FEU8:FEU17" si="1893">FET8/FET$19*100</f>
        <v>0</v>
      </c>
      <c r="FEV8" s="326">
        <v>0</v>
      </c>
      <c r="FEW8" s="327">
        <f t="shared" ref="FEW8:FEW17" si="1894">FEV8/FEV$19*100</f>
        <v>0</v>
      </c>
      <c r="FEX8" s="326">
        <v>0</v>
      </c>
      <c r="FEY8" s="327">
        <f t="shared" ref="FEY8:FEY17" si="1895">FEX8/FEX$19*100</f>
        <v>0</v>
      </c>
      <c r="FEZ8" s="326">
        <v>0</v>
      </c>
      <c r="FFA8" s="328">
        <f t="shared" ref="FFA8:FFA17" si="1896">FEV8+FEX8+FEZ8</f>
        <v>0</v>
      </c>
      <c r="FFB8" s="254">
        <f t="shared" ref="FFB8:FFB17" si="1897">FFA8/FFA$19*100</f>
        <v>0</v>
      </c>
      <c r="FFC8" s="326">
        <v>0</v>
      </c>
      <c r="FFD8" s="327">
        <f t="shared" ref="FFD8:FFD17" si="1898">FFC8/FFC$19*100</f>
        <v>0</v>
      </c>
      <c r="FFE8" s="326">
        <v>0</v>
      </c>
      <c r="FFF8" s="327">
        <f t="shared" ref="FFF8:FFF17" si="1899">FFE8/FFE$19*100</f>
        <v>0</v>
      </c>
      <c r="FFG8" s="326">
        <v>0</v>
      </c>
      <c r="FFH8" s="328">
        <f t="shared" ref="FFH8:FFH17" si="1900">FFC8+FFE8+FFG8</f>
        <v>0</v>
      </c>
      <c r="FFI8" s="254">
        <f t="shared" ref="FFI8:FFI17" si="1901">FFH8/FFH$19*100</f>
        <v>0</v>
      </c>
      <c r="FFJ8" s="326">
        <v>0</v>
      </c>
      <c r="FFK8" s="327">
        <f t="shared" ref="FFK8:FFK17" si="1902">FFJ8/FFJ$19*100</f>
        <v>0</v>
      </c>
      <c r="FFL8" s="326">
        <v>0</v>
      </c>
      <c r="FFM8" s="327">
        <f t="shared" ref="FFM8:FFM17" si="1903">FFL8/FFL$19*100</f>
        <v>0</v>
      </c>
      <c r="FFN8" s="326">
        <v>0</v>
      </c>
      <c r="FFO8" s="328">
        <f t="shared" ref="FFO8:FFO17" si="1904">FFJ8+FFL8+FFN8</f>
        <v>0</v>
      </c>
      <c r="FFP8" s="254">
        <f t="shared" ref="FFP8:FFP17" si="1905">FFO8/FFO$19*100</f>
        <v>0</v>
      </c>
      <c r="FFQ8" s="326">
        <v>0</v>
      </c>
      <c r="FFR8" s="327">
        <f t="shared" ref="FFR8:FFR17" si="1906">FFQ8/FFQ$19*100</f>
        <v>0</v>
      </c>
      <c r="FFS8" s="326">
        <v>0</v>
      </c>
      <c r="FFT8" s="327">
        <f t="shared" ref="FFT8:FFT17" si="1907">FFS8/FFS$19*100</f>
        <v>0</v>
      </c>
      <c r="FFU8" s="326">
        <v>0</v>
      </c>
      <c r="FFV8" s="328">
        <f t="shared" ref="FFV8:FFV17" si="1908">FFQ8+FFS8+FFU8</f>
        <v>0</v>
      </c>
      <c r="FFW8" s="254">
        <f t="shared" ref="FFW8:FFW17" si="1909">FFV8/FFV$19*100</f>
        <v>0</v>
      </c>
      <c r="FFX8" s="326">
        <v>0</v>
      </c>
      <c r="FFY8" s="327">
        <f t="shared" ref="FFY8:FFY17" si="1910">FFX8/FFX$19*100</f>
        <v>0</v>
      </c>
      <c r="FFZ8" s="326">
        <v>0</v>
      </c>
      <c r="FGA8" s="327">
        <f t="shared" ref="FGA8:FGA17" si="1911">FFZ8/FFZ$19*100</f>
        <v>0</v>
      </c>
      <c r="FGB8" s="326">
        <v>0</v>
      </c>
      <c r="FGC8" s="328">
        <f t="shared" ref="FGC8:FGC17" si="1912">FFX8+FFZ8+FGB8</f>
        <v>0</v>
      </c>
      <c r="FGD8" s="254">
        <f t="shared" ref="FGD8:FGD17" si="1913">FGC8/FGC$19*100</f>
        <v>0</v>
      </c>
      <c r="FGE8" s="326">
        <v>0</v>
      </c>
      <c r="FGF8" s="327">
        <f t="shared" ref="FGF8:FGF17" si="1914">FGE8/FGE$19*100</f>
        <v>0</v>
      </c>
      <c r="FGG8" s="326">
        <v>0</v>
      </c>
      <c r="FGH8" s="327">
        <f t="shared" ref="FGH8:FGH17" si="1915">FGG8/FGG$19*100</f>
        <v>0</v>
      </c>
      <c r="FGI8" s="326">
        <v>0</v>
      </c>
      <c r="FGJ8" s="328">
        <f t="shared" ref="FGJ8:FGJ17" si="1916">FGE8+FGG8+FGI8</f>
        <v>0</v>
      </c>
      <c r="FGK8" s="254">
        <f t="shared" ref="FGK8:FGK17" si="1917">FGJ8/FGJ$19*100</f>
        <v>0</v>
      </c>
      <c r="FGL8" s="326">
        <v>0</v>
      </c>
      <c r="FGM8" s="327">
        <f t="shared" ref="FGM8:FGM17" si="1918">FGL8/FGL$19*100</f>
        <v>0</v>
      </c>
      <c r="FGN8" s="326">
        <v>0</v>
      </c>
      <c r="FGO8" s="327">
        <f t="shared" ref="FGO8:FGO17" si="1919">FGN8/FGN$19*100</f>
        <v>0</v>
      </c>
      <c r="FGP8" s="326">
        <v>0</v>
      </c>
      <c r="FGQ8" s="328">
        <f t="shared" ref="FGQ8:FGQ17" si="1920">FGL8+FGN8+FGP8</f>
        <v>0</v>
      </c>
      <c r="FGR8" s="254">
        <f t="shared" ref="FGR8:FGR17" si="1921">FGQ8/FGQ$19*100</f>
        <v>0</v>
      </c>
      <c r="FGS8" s="326">
        <v>0</v>
      </c>
      <c r="FGT8" s="327">
        <f t="shared" ref="FGT8:FGT17" si="1922">FGS8/FGS$19*100</f>
        <v>0</v>
      </c>
      <c r="FGU8" s="326">
        <v>0</v>
      </c>
      <c r="FGV8" s="327">
        <f t="shared" ref="FGV8:FGV17" si="1923">FGU8/FGU$19*100</f>
        <v>0</v>
      </c>
      <c r="FGW8" s="326">
        <v>0</v>
      </c>
      <c r="FGX8" s="328">
        <f t="shared" ref="FGX8:FGX17" si="1924">FGS8+FGU8+FGW8</f>
        <v>0</v>
      </c>
      <c r="FGY8" s="254">
        <f t="shared" ref="FGY8:FGY17" si="1925">FGX8/FGX$19*100</f>
        <v>0</v>
      </c>
      <c r="FGZ8" s="326">
        <v>0</v>
      </c>
      <c r="FHA8" s="327">
        <f t="shared" ref="FHA8:FHA17" si="1926">FGZ8/FGZ$19*100</f>
        <v>0</v>
      </c>
      <c r="FHB8" s="326">
        <v>0</v>
      </c>
      <c r="FHC8" s="327">
        <f t="shared" ref="FHC8:FHC17" si="1927">FHB8/FHB$19*100</f>
        <v>0</v>
      </c>
      <c r="FHD8" s="326">
        <v>0</v>
      </c>
      <c r="FHE8" s="328">
        <f t="shared" ref="FHE8:FHE17" si="1928">FGZ8+FHB8+FHD8</f>
        <v>0</v>
      </c>
      <c r="FHF8" s="254">
        <f t="shared" ref="FHF8:FHF17" si="1929">FHE8/FHE$19*100</f>
        <v>0</v>
      </c>
      <c r="FHG8" s="326">
        <v>0</v>
      </c>
      <c r="FHH8" s="327">
        <f t="shared" ref="FHH8:FHH17" si="1930">FHG8/FHG$19*100</f>
        <v>0</v>
      </c>
      <c r="FHI8" s="326">
        <v>0</v>
      </c>
      <c r="FHJ8" s="327">
        <f t="shared" ref="FHJ8:FHJ17" si="1931">FHI8/FHI$19*100</f>
        <v>0</v>
      </c>
      <c r="FHK8" s="326">
        <v>0</v>
      </c>
      <c r="FHL8" s="328">
        <f t="shared" ref="FHL8:FHL17" si="1932">FHG8+FHI8+FHK8</f>
        <v>0</v>
      </c>
      <c r="FHM8" s="254">
        <f t="shared" ref="FHM8:FHM17" si="1933">FHL8/FHL$19*100</f>
        <v>0</v>
      </c>
      <c r="FHN8" s="326">
        <v>0</v>
      </c>
      <c r="FHO8" s="327">
        <f t="shared" ref="FHO8:FHO17" si="1934">FHN8/FHN$19*100</f>
        <v>0</v>
      </c>
      <c r="FHP8" s="326">
        <v>0</v>
      </c>
      <c r="FHQ8" s="327">
        <f t="shared" ref="FHQ8:FHQ17" si="1935">FHP8/FHP$19*100</f>
        <v>0</v>
      </c>
      <c r="FHR8" s="326">
        <v>0</v>
      </c>
      <c r="FHS8" s="328">
        <f t="shared" ref="FHS8:FHS17" si="1936">FHN8+FHP8+FHR8</f>
        <v>0</v>
      </c>
      <c r="FHT8" s="254">
        <f t="shared" ref="FHT8:FHT17" si="1937">FHS8/FHS$19*100</f>
        <v>0</v>
      </c>
      <c r="FHU8" s="326">
        <v>0</v>
      </c>
      <c r="FHV8" s="327">
        <f t="shared" ref="FHV8:FHV17" si="1938">FHU8/FHU$19*100</f>
        <v>0</v>
      </c>
      <c r="FHW8" s="326">
        <v>0</v>
      </c>
      <c r="FHX8" s="327">
        <f t="shared" ref="FHX8:FHX17" si="1939">FHW8/FHW$19*100</f>
        <v>0</v>
      </c>
      <c r="FHY8" s="326">
        <v>0</v>
      </c>
      <c r="FHZ8" s="328">
        <f t="shared" ref="FHZ8:FHZ17" si="1940">FHU8+FHW8+FHY8</f>
        <v>0</v>
      </c>
      <c r="FIA8" s="254">
        <f t="shared" ref="FIA8:FIA17" si="1941">FHZ8/FHZ$19*100</f>
        <v>0</v>
      </c>
      <c r="FIB8" s="326">
        <v>0</v>
      </c>
      <c r="FIC8" s="327">
        <f t="shared" ref="FIC8:FIC17" si="1942">FIB8/FIB$19*100</f>
        <v>0</v>
      </c>
      <c r="FID8" s="326">
        <v>0</v>
      </c>
      <c r="FIE8" s="327">
        <f t="shared" ref="FIE8:FIE17" si="1943">FID8/FID$19*100</f>
        <v>0</v>
      </c>
      <c r="FIF8" s="326">
        <v>0</v>
      </c>
      <c r="FIG8" s="328">
        <f t="shared" ref="FIG8:FIG17" si="1944">FIB8+FID8+FIF8</f>
        <v>0</v>
      </c>
      <c r="FIH8" s="254">
        <f t="shared" ref="FIH8:FIH17" si="1945">FIG8/FIG$19*100</f>
        <v>0</v>
      </c>
      <c r="FII8" s="326">
        <v>0</v>
      </c>
      <c r="FIJ8" s="327">
        <f t="shared" ref="FIJ8:FIJ17" si="1946">FII8/FII$19*100</f>
        <v>0</v>
      </c>
      <c r="FIK8" s="326">
        <v>0</v>
      </c>
      <c r="FIL8" s="327">
        <f t="shared" ref="FIL8:FIL17" si="1947">FIK8/FIK$19*100</f>
        <v>0</v>
      </c>
      <c r="FIM8" s="326">
        <v>0</v>
      </c>
      <c r="FIN8" s="328">
        <f t="shared" ref="FIN8:FIN17" si="1948">FII8+FIK8+FIM8</f>
        <v>0</v>
      </c>
      <c r="FIO8" s="254">
        <f t="shared" ref="FIO8:FIO17" si="1949">FIN8/FIN$19*100</f>
        <v>0</v>
      </c>
      <c r="FIP8" s="326">
        <v>0</v>
      </c>
      <c r="FIQ8" s="327">
        <f t="shared" ref="FIQ8:FIQ17" si="1950">FIP8/FIP$19*100</f>
        <v>0</v>
      </c>
      <c r="FIR8" s="326">
        <v>0</v>
      </c>
      <c r="FIS8" s="327">
        <f t="shared" ref="FIS8:FIS17" si="1951">FIR8/FIR$19*100</f>
        <v>0</v>
      </c>
      <c r="FIT8" s="326">
        <v>0</v>
      </c>
      <c r="FIU8" s="328">
        <f t="shared" ref="FIU8:FIU17" si="1952">FIP8+FIR8+FIT8</f>
        <v>0</v>
      </c>
      <c r="FIV8" s="254">
        <f t="shared" ref="FIV8:FIV17" si="1953">FIU8/FIU$19*100</f>
        <v>0</v>
      </c>
      <c r="FIW8" s="326">
        <v>0</v>
      </c>
      <c r="FIX8" s="327">
        <f t="shared" ref="FIX8:FIX17" si="1954">FIW8/FIW$19*100</f>
        <v>0</v>
      </c>
      <c r="FIY8" s="326">
        <v>0</v>
      </c>
      <c r="FIZ8" s="327">
        <f t="shared" ref="FIZ8:FIZ17" si="1955">FIY8/FIY$19*100</f>
        <v>0</v>
      </c>
      <c r="FJA8" s="326">
        <v>0</v>
      </c>
      <c r="FJB8" s="328">
        <f t="shared" ref="FJB8:FJB17" si="1956">FIW8+FIY8+FJA8</f>
        <v>0</v>
      </c>
      <c r="FJC8" s="254">
        <f t="shared" ref="FJC8:FJC17" si="1957">FJB8/FJB$19*100</f>
        <v>0</v>
      </c>
      <c r="FJD8" s="326">
        <v>0</v>
      </c>
      <c r="FJE8" s="327">
        <f t="shared" ref="FJE8:FJE17" si="1958">FJD8/FJD$19*100</f>
        <v>0</v>
      </c>
      <c r="FJF8" s="326">
        <v>0</v>
      </c>
      <c r="FJG8" s="327">
        <f t="shared" ref="FJG8:FJG17" si="1959">FJF8/FJF$19*100</f>
        <v>0</v>
      </c>
      <c r="FJH8" s="326">
        <v>0</v>
      </c>
      <c r="FJI8" s="328">
        <f t="shared" ref="FJI8:FJI17" si="1960">FJD8+FJF8+FJH8</f>
        <v>0</v>
      </c>
      <c r="FJJ8" s="254">
        <f t="shared" ref="FJJ8:FJJ17" si="1961">FJI8/FJI$19*100</f>
        <v>0</v>
      </c>
      <c r="FJK8" s="326">
        <v>0</v>
      </c>
      <c r="FJL8" s="327">
        <f t="shared" ref="FJL8:FJL17" si="1962">FJK8/FJK$19*100</f>
        <v>0</v>
      </c>
      <c r="FJM8" s="326">
        <v>0</v>
      </c>
      <c r="FJN8" s="327">
        <f t="shared" ref="FJN8:FJN17" si="1963">FJM8/FJM$19*100</f>
        <v>0</v>
      </c>
      <c r="FJO8" s="326">
        <v>0</v>
      </c>
      <c r="FJP8" s="328">
        <f t="shared" ref="FJP8:FJP17" si="1964">FJK8+FJM8+FJO8</f>
        <v>0</v>
      </c>
      <c r="FJQ8" s="254">
        <f t="shared" ref="FJQ8:FJQ17" si="1965">FJP8/FJP$19*100</f>
        <v>0</v>
      </c>
      <c r="FJR8" s="326">
        <v>0</v>
      </c>
      <c r="FJS8" s="327">
        <f t="shared" ref="FJS8:FJS17" si="1966">FJR8/FJR$19*100</f>
        <v>0</v>
      </c>
      <c r="FJT8" s="326">
        <v>0</v>
      </c>
      <c r="FJU8" s="327">
        <f t="shared" ref="FJU8:FJU17" si="1967">FJT8/FJT$19*100</f>
        <v>0</v>
      </c>
      <c r="FJV8" s="326">
        <v>0</v>
      </c>
      <c r="FJW8" s="328">
        <f t="shared" ref="FJW8:FJW17" si="1968">FJR8+FJT8+FJV8</f>
        <v>0</v>
      </c>
      <c r="FJX8" s="254">
        <f t="shared" ref="FJX8:FJX17" si="1969">FJW8/FJW$19*100</f>
        <v>0</v>
      </c>
      <c r="FJY8" s="326">
        <v>0</v>
      </c>
      <c r="FJZ8" s="327">
        <f t="shared" ref="FJZ8:FJZ17" si="1970">FJY8/FJY$19*100</f>
        <v>0</v>
      </c>
      <c r="FKA8" s="326">
        <v>0</v>
      </c>
      <c r="FKB8" s="327">
        <f t="shared" ref="FKB8:FKB17" si="1971">FKA8/FKA$19*100</f>
        <v>0</v>
      </c>
      <c r="FKC8" s="326">
        <v>0</v>
      </c>
      <c r="FKD8" s="328">
        <f t="shared" ref="FKD8:FKD17" si="1972">FJY8+FKA8+FKC8</f>
        <v>0</v>
      </c>
      <c r="FKE8" s="254">
        <f t="shared" ref="FKE8:FKE17" si="1973">FKD8/FKD$19*100</f>
        <v>0</v>
      </c>
      <c r="FKF8" s="326">
        <v>0</v>
      </c>
      <c r="FKG8" s="327">
        <f t="shared" ref="FKG8:FKG17" si="1974">FKF8/FKF$19*100</f>
        <v>0</v>
      </c>
      <c r="FKH8" s="326">
        <v>0</v>
      </c>
      <c r="FKI8" s="327">
        <f t="shared" ref="FKI8:FKI17" si="1975">FKH8/FKH$19*100</f>
        <v>0</v>
      </c>
      <c r="FKJ8" s="326">
        <v>0</v>
      </c>
      <c r="FKK8" s="328">
        <f t="shared" ref="FKK8:FKK17" si="1976">FKF8+FKH8+FKJ8</f>
        <v>0</v>
      </c>
      <c r="FKL8" s="254">
        <f t="shared" ref="FKL8:FKL17" si="1977">FKK8/FKK$19*100</f>
        <v>0</v>
      </c>
      <c r="FKM8" s="326">
        <v>0</v>
      </c>
      <c r="FKN8" s="327">
        <f t="shared" ref="FKN8:FKN17" si="1978">FKM8/FKM$19*100</f>
        <v>0</v>
      </c>
      <c r="FKO8" s="326">
        <v>0</v>
      </c>
      <c r="FKP8" s="327">
        <f t="shared" ref="FKP8:FKP17" si="1979">FKO8/FKO$19*100</f>
        <v>0</v>
      </c>
      <c r="FKQ8" s="326">
        <v>0</v>
      </c>
      <c r="FKR8" s="328">
        <f t="shared" ref="FKR8:FKR17" si="1980">FKM8+FKO8+FKQ8</f>
        <v>0</v>
      </c>
      <c r="FKS8" s="254">
        <f t="shared" ref="FKS8:FKS17" si="1981">FKR8/FKR$19*100</f>
        <v>0</v>
      </c>
      <c r="FKT8" s="326">
        <v>0</v>
      </c>
      <c r="FKU8" s="327">
        <f t="shared" ref="FKU8:FKU17" si="1982">FKT8/FKT$19*100</f>
        <v>0</v>
      </c>
      <c r="FKV8" s="326">
        <v>0</v>
      </c>
      <c r="FKW8" s="327">
        <f t="shared" ref="FKW8:FKW17" si="1983">FKV8/FKV$19*100</f>
        <v>0</v>
      </c>
      <c r="FKX8" s="326">
        <v>0</v>
      </c>
      <c r="FKY8" s="328">
        <f t="shared" ref="FKY8:FKY17" si="1984">FKT8+FKV8+FKX8</f>
        <v>0</v>
      </c>
      <c r="FKZ8" s="254">
        <f t="shared" ref="FKZ8:FKZ17" si="1985">FKY8/FKY$19*100</f>
        <v>0</v>
      </c>
      <c r="FLA8" s="326">
        <v>0</v>
      </c>
      <c r="FLB8" s="327">
        <f t="shared" ref="FLB8:FLB17" si="1986">FLA8/FLA$19*100</f>
        <v>0</v>
      </c>
      <c r="FLC8" s="326">
        <v>0</v>
      </c>
      <c r="FLD8" s="327">
        <f t="shared" ref="FLD8:FLD17" si="1987">FLC8/FLC$19*100</f>
        <v>0</v>
      </c>
      <c r="FLE8" s="326">
        <v>0</v>
      </c>
      <c r="FLF8" s="328">
        <f t="shared" ref="FLF8:FLF17" si="1988">FLA8+FLC8+FLE8</f>
        <v>0</v>
      </c>
      <c r="FLG8" s="254">
        <f t="shared" ref="FLG8:FLG17" si="1989">FLF8/FLF$19*100</f>
        <v>0</v>
      </c>
      <c r="FLH8" s="326">
        <v>0</v>
      </c>
      <c r="FLI8" s="327">
        <f t="shared" ref="FLI8:FLI17" si="1990">FLH8/FLH$19*100</f>
        <v>0</v>
      </c>
      <c r="FLJ8" s="326">
        <v>0</v>
      </c>
      <c r="FLK8" s="327">
        <f t="shared" ref="FLK8:FLK17" si="1991">FLJ8/FLJ$19*100</f>
        <v>0</v>
      </c>
      <c r="FLL8" s="326">
        <v>0</v>
      </c>
      <c r="FLM8" s="328">
        <f t="shared" ref="FLM8:FLM17" si="1992">FLH8+FLJ8+FLL8</f>
        <v>0</v>
      </c>
      <c r="FLN8" s="254">
        <f t="shared" ref="FLN8:FLN17" si="1993">FLM8/FLM$19*100</f>
        <v>0</v>
      </c>
      <c r="FLO8" s="326">
        <v>0</v>
      </c>
      <c r="FLP8" s="327">
        <f t="shared" ref="FLP8:FLP17" si="1994">FLO8/FLO$19*100</f>
        <v>0</v>
      </c>
      <c r="FLQ8" s="326">
        <v>0</v>
      </c>
      <c r="FLR8" s="327">
        <f t="shared" ref="FLR8:FLR17" si="1995">FLQ8/FLQ$19*100</f>
        <v>0</v>
      </c>
      <c r="FLS8" s="326">
        <v>0</v>
      </c>
      <c r="FLT8" s="328">
        <f t="shared" ref="FLT8:FLT17" si="1996">FLO8+FLQ8+FLS8</f>
        <v>0</v>
      </c>
      <c r="FLU8" s="254">
        <f t="shared" ref="FLU8:FLU17" si="1997">FLT8/FLT$19*100</f>
        <v>0</v>
      </c>
      <c r="FLV8" s="326">
        <v>0</v>
      </c>
      <c r="FLW8" s="327">
        <f t="shared" ref="FLW8:FLW17" si="1998">FLV8/FLV$19*100</f>
        <v>0</v>
      </c>
      <c r="FLX8" s="326">
        <v>0</v>
      </c>
      <c r="FLY8" s="327">
        <f t="shared" ref="FLY8:FLY17" si="1999">FLX8/FLX$19*100</f>
        <v>0</v>
      </c>
      <c r="FLZ8" s="326">
        <v>0</v>
      </c>
      <c r="FMA8" s="328">
        <f t="shared" ref="FMA8:FMA17" si="2000">FLV8+FLX8+FLZ8</f>
        <v>0</v>
      </c>
      <c r="FMB8" s="254">
        <f t="shared" ref="FMB8:FMB17" si="2001">FMA8/FMA$19*100</f>
        <v>0</v>
      </c>
      <c r="FMC8" s="326">
        <v>0</v>
      </c>
      <c r="FMD8" s="327">
        <f t="shared" ref="FMD8:FMD17" si="2002">FMC8/FMC$19*100</f>
        <v>0</v>
      </c>
      <c r="FME8" s="326">
        <v>0</v>
      </c>
      <c r="FMF8" s="327">
        <f t="shared" ref="FMF8:FMF17" si="2003">FME8/FME$19*100</f>
        <v>0</v>
      </c>
      <c r="FMG8" s="326">
        <v>0</v>
      </c>
      <c r="FMH8" s="328">
        <f t="shared" ref="FMH8:FMH17" si="2004">FMC8+FME8+FMG8</f>
        <v>0</v>
      </c>
      <c r="FMI8" s="254">
        <f t="shared" ref="FMI8:FMI17" si="2005">FMH8/FMH$19*100</f>
        <v>0</v>
      </c>
      <c r="FMJ8" s="326">
        <v>0</v>
      </c>
      <c r="FMK8" s="327">
        <f t="shared" ref="FMK8:FMK17" si="2006">FMJ8/FMJ$19*100</f>
        <v>0</v>
      </c>
      <c r="FML8" s="326">
        <v>0</v>
      </c>
      <c r="FMM8" s="327">
        <f t="shared" ref="FMM8:FMM17" si="2007">FML8/FML$19*100</f>
        <v>0</v>
      </c>
      <c r="FMN8" s="326">
        <v>0</v>
      </c>
      <c r="FMO8" s="328">
        <f t="shared" ref="FMO8:FMO17" si="2008">FMJ8+FML8+FMN8</f>
        <v>0</v>
      </c>
      <c r="FMP8" s="254">
        <f t="shared" ref="FMP8:FMP17" si="2009">FMO8/FMO$19*100</f>
        <v>0</v>
      </c>
      <c r="FMQ8" s="326">
        <v>0</v>
      </c>
      <c r="FMR8" s="327">
        <f t="shared" ref="FMR8:FMR17" si="2010">FMQ8/FMQ$19*100</f>
        <v>0</v>
      </c>
      <c r="FMS8" s="326">
        <v>0</v>
      </c>
      <c r="FMT8" s="327">
        <f t="shared" ref="FMT8:FMT17" si="2011">FMS8/FMS$19*100</f>
        <v>0</v>
      </c>
      <c r="FMU8" s="326">
        <v>0</v>
      </c>
      <c r="FMV8" s="328">
        <f t="shared" ref="FMV8:FMV17" si="2012">FMQ8+FMS8+FMU8</f>
        <v>0</v>
      </c>
      <c r="FMW8" s="254">
        <f t="shared" ref="FMW8:FMW17" si="2013">FMV8/FMV$19*100</f>
        <v>0</v>
      </c>
      <c r="FMX8" s="326">
        <v>0</v>
      </c>
      <c r="FMY8" s="327">
        <f t="shared" ref="FMY8:FMY17" si="2014">FMX8/FMX$19*100</f>
        <v>0</v>
      </c>
      <c r="FMZ8" s="326">
        <v>0</v>
      </c>
      <c r="FNA8" s="327">
        <f t="shared" ref="FNA8:FNA17" si="2015">FMZ8/FMZ$19*100</f>
        <v>0</v>
      </c>
      <c r="FNB8" s="326">
        <v>0</v>
      </c>
      <c r="FNC8" s="328">
        <f t="shared" ref="FNC8:FNC17" si="2016">FMX8+FMZ8+FNB8</f>
        <v>0</v>
      </c>
      <c r="FND8" s="254">
        <f t="shared" ref="FND8:FND17" si="2017">FNC8/FNC$19*100</f>
        <v>0</v>
      </c>
      <c r="FNE8" s="326">
        <v>0</v>
      </c>
      <c r="FNF8" s="327">
        <f t="shared" ref="FNF8:FNF17" si="2018">FNE8/FNE$19*100</f>
        <v>0</v>
      </c>
      <c r="FNG8" s="326">
        <v>0</v>
      </c>
      <c r="FNH8" s="327">
        <f t="shared" ref="FNH8:FNH17" si="2019">FNG8/FNG$19*100</f>
        <v>0</v>
      </c>
      <c r="FNI8" s="326">
        <v>0</v>
      </c>
      <c r="FNJ8" s="328">
        <f t="shared" ref="FNJ8:FNJ17" si="2020">FNE8+FNG8+FNI8</f>
        <v>0</v>
      </c>
      <c r="FNK8" s="254">
        <f t="shared" ref="FNK8:FNK17" si="2021">FNJ8/FNJ$19*100</f>
        <v>0</v>
      </c>
      <c r="FNL8" s="326">
        <v>0</v>
      </c>
      <c r="FNM8" s="327">
        <f t="shared" ref="FNM8:FNM17" si="2022">FNL8/FNL$19*100</f>
        <v>0</v>
      </c>
      <c r="FNN8" s="326">
        <v>0</v>
      </c>
      <c r="FNO8" s="327">
        <f t="shared" ref="FNO8:FNO17" si="2023">FNN8/FNN$19*100</f>
        <v>0</v>
      </c>
      <c r="FNP8" s="326">
        <v>0</v>
      </c>
      <c r="FNQ8" s="328">
        <f t="shared" ref="FNQ8:FNQ17" si="2024">FNL8+FNN8+FNP8</f>
        <v>0</v>
      </c>
      <c r="FNR8" s="254">
        <f t="shared" ref="FNR8:FNR17" si="2025">FNQ8/FNQ$19*100</f>
        <v>0</v>
      </c>
      <c r="FNS8" s="326">
        <v>0</v>
      </c>
      <c r="FNT8" s="327">
        <f t="shared" ref="FNT8:FNT17" si="2026">FNS8/FNS$19*100</f>
        <v>0</v>
      </c>
      <c r="FNU8" s="326">
        <v>0</v>
      </c>
      <c r="FNV8" s="327">
        <f t="shared" ref="FNV8:FNV17" si="2027">FNU8/FNU$19*100</f>
        <v>0</v>
      </c>
      <c r="FNW8" s="326">
        <v>0</v>
      </c>
      <c r="FNX8" s="328">
        <f t="shared" ref="FNX8:FNX17" si="2028">FNS8+FNU8+FNW8</f>
        <v>0</v>
      </c>
      <c r="FNY8" s="254">
        <f t="shared" ref="FNY8:FNY17" si="2029">FNX8/FNX$19*100</f>
        <v>0</v>
      </c>
      <c r="FNZ8" s="326">
        <v>0</v>
      </c>
      <c r="FOA8" s="327">
        <f t="shared" ref="FOA8:FOA17" si="2030">FNZ8/FNZ$19*100</f>
        <v>0</v>
      </c>
      <c r="FOB8" s="326">
        <v>0</v>
      </c>
      <c r="FOC8" s="327">
        <f t="shared" ref="FOC8:FOC17" si="2031">FOB8/FOB$19*100</f>
        <v>0</v>
      </c>
      <c r="FOD8" s="326">
        <v>0</v>
      </c>
      <c r="FOE8" s="328">
        <f t="shared" ref="FOE8:FOE17" si="2032">FNZ8+FOB8+FOD8</f>
        <v>0</v>
      </c>
      <c r="FOF8" s="254">
        <f t="shared" ref="FOF8:FOF17" si="2033">FOE8/FOE$19*100</f>
        <v>0</v>
      </c>
      <c r="FOG8" s="326">
        <v>0</v>
      </c>
      <c r="FOH8" s="327">
        <f t="shared" ref="FOH8:FOH17" si="2034">FOG8/FOG$19*100</f>
        <v>0</v>
      </c>
      <c r="FOI8" s="326">
        <v>0</v>
      </c>
      <c r="FOJ8" s="327">
        <f t="shared" ref="FOJ8:FOJ17" si="2035">FOI8/FOI$19*100</f>
        <v>0</v>
      </c>
      <c r="FOK8" s="326">
        <v>0</v>
      </c>
      <c r="FOL8" s="328">
        <f t="shared" ref="FOL8:FOL17" si="2036">FOG8+FOI8+FOK8</f>
        <v>0</v>
      </c>
      <c r="FOM8" s="254">
        <f t="shared" ref="FOM8:FOM17" si="2037">FOL8/FOL$19*100</f>
        <v>0</v>
      </c>
      <c r="FON8" s="326">
        <v>0</v>
      </c>
      <c r="FOO8" s="327">
        <f t="shared" ref="FOO8:FOO17" si="2038">FON8/FON$19*100</f>
        <v>0</v>
      </c>
      <c r="FOP8" s="326">
        <v>0</v>
      </c>
      <c r="FOQ8" s="327">
        <f t="shared" ref="FOQ8:FOQ17" si="2039">FOP8/FOP$19*100</f>
        <v>0</v>
      </c>
      <c r="FOR8" s="326">
        <v>0</v>
      </c>
      <c r="FOS8" s="328">
        <f t="shared" ref="FOS8:FOS17" si="2040">FON8+FOP8+FOR8</f>
        <v>0</v>
      </c>
      <c r="FOT8" s="254">
        <f t="shared" ref="FOT8:FOT17" si="2041">FOS8/FOS$19*100</f>
        <v>0</v>
      </c>
      <c r="FOU8" s="326">
        <v>0</v>
      </c>
      <c r="FOV8" s="327">
        <f t="shared" ref="FOV8:FOV17" si="2042">FOU8/FOU$19*100</f>
        <v>0</v>
      </c>
      <c r="FOW8" s="326">
        <v>0</v>
      </c>
      <c r="FOX8" s="327">
        <f t="shared" ref="FOX8:FOX17" si="2043">FOW8/FOW$19*100</f>
        <v>0</v>
      </c>
      <c r="FOY8" s="326">
        <v>0</v>
      </c>
      <c r="FOZ8" s="328">
        <f t="shared" ref="FOZ8:FOZ17" si="2044">FOU8+FOW8+FOY8</f>
        <v>0</v>
      </c>
      <c r="FPA8" s="254">
        <f t="shared" ref="FPA8:FPA17" si="2045">FOZ8/FOZ$19*100</f>
        <v>0</v>
      </c>
      <c r="FPB8" s="326">
        <v>0</v>
      </c>
      <c r="FPC8" s="327">
        <f t="shared" ref="FPC8:FPC17" si="2046">FPB8/FPB$19*100</f>
        <v>0</v>
      </c>
      <c r="FPD8" s="326">
        <v>0</v>
      </c>
      <c r="FPE8" s="327">
        <f t="shared" ref="FPE8:FPE17" si="2047">FPD8/FPD$19*100</f>
        <v>0</v>
      </c>
      <c r="FPF8" s="326">
        <v>0</v>
      </c>
      <c r="FPG8" s="328">
        <f t="shared" ref="FPG8:FPG17" si="2048">FPB8+FPD8+FPF8</f>
        <v>0</v>
      </c>
      <c r="FPH8" s="254">
        <f t="shared" ref="FPH8:FPH17" si="2049">FPG8/FPG$19*100</f>
        <v>0</v>
      </c>
      <c r="FPI8" s="326">
        <v>0</v>
      </c>
      <c r="FPJ8" s="327">
        <f t="shared" ref="FPJ8:FPJ17" si="2050">FPI8/FPI$19*100</f>
        <v>0</v>
      </c>
      <c r="FPK8" s="326">
        <v>0</v>
      </c>
      <c r="FPL8" s="327">
        <f t="shared" ref="FPL8:FPL17" si="2051">FPK8/FPK$19*100</f>
        <v>0</v>
      </c>
      <c r="FPM8" s="326">
        <v>0</v>
      </c>
      <c r="FPN8" s="328">
        <f t="shared" ref="FPN8:FPN17" si="2052">FPI8+FPK8+FPM8</f>
        <v>0</v>
      </c>
      <c r="FPO8" s="254">
        <f t="shared" ref="FPO8:FPO17" si="2053">FPN8/FPN$19*100</f>
        <v>0</v>
      </c>
      <c r="FPP8" s="326">
        <v>0</v>
      </c>
      <c r="FPQ8" s="327">
        <f t="shared" ref="FPQ8:FPQ17" si="2054">FPP8/FPP$19*100</f>
        <v>0</v>
      </c>
      <c r="FPR8" s="326">
        <v>0</v>
      </c>
      <c r="FPS8" s="327">
        <f t="shared" ref="FPS8:FPS17" si="2055">FPR8/FPR$19*100</f>
        <v>0</v>
      </c>
      <c r="FPT8" s="326">
        <v>0</v>
      </c>
      <c r="FPU8" s="328">
        <f t="shared" ref="FPU8:FPU17" si="2056">FPP8+FPR8+FPT8</f>
        <v>0</v>
      </c>
      <c r="FPV8" s="254">
        <f t="shared" ref="FPV8:FPV17" si="2057">FPU8/FPU$19*100</f>
        <v>0</v>
      </c>
      <c r="FPW8" s="326">
        <v>0</v>
      </c>
      <c r="FPX8" s="327">
        <f t="shared" ref="FPX8:FPX17" si="2058">FPW8/FPW$19*100</f>
        <v>0</v>
      </c>
      <c r="FPY8" s="326">
        <v>0</v>
      </c>
      <c r="FPZ8" s="327">
        <f t="shared" ref="FPZ8:FPZ17" si="2059">FPY8/FPY$19*100</f>
        <v>0</v>
      </c>
      <c r="FQA8" s="326">
        <v>0</v>
      </c>
      <c r="FQB8" s="328">
        <f t="shared" ref="FQB8:FQB17" si="2060">FPW8+FPY8+FQA8</f>
        <v>0</v>
      </c>
      <c r="FQC8" s="254">
        <f t="shared" ref="FQC8:FQC17" si="2061">FQB8/FQB$19*100</f>
        <v>0</v>
      </c>
      <c r="FQD8" s="326">
        <v>0</v>
      </c>
      <c r="FQE8" s="327">
        <f t="shared" ref="FQE8:FQE17" si="2062">FQD8/FQD$19*100</f>
        <v>0</v>
      </c>
      <c r="FQF8" s="326">
        <v>0</v>
      </c>
      <c r="FQG8" s="327">
        <f t="shared" ref="FQG8:FQG17" si="2063">FQF8/FQF$19*100</f>
        <v>0</v>
      </c>
      <c r="FQH8" s="326">
        <v>0</v>
      </c>
      <c r="FQI8" s="328">
        <f t="shared" ref="FQI8:FQI17" si="2064">FQD8+FQF8+FQH8</f>
        <v>0</v>
      </c>
      <c r="FQJ8" s="254">
        <f t="shared" ref="FQJ8:FQJ17" si="2065">FQI8/FQI$19*100</f>
        <v>0</v>
      </c>
      <c r="FQK8" s="326">
        <v>0</v>
      </c>
      <c r="FQL8" s="327">
        <f t="shared" ref="FQL8:FQL17" si="2066">FQK8/FQK$19*100</f>
        <v>0</v>
      </c>
      <c r="FQM8" s="326">
        <v>0</v>
      </c>
      <c r="FQN8" s="327">
        <f t="shared" ref="FQN8:FQN17" si="2067">FQM8/FQM$19*100</f>
        <v>0</v>
      </c>
      <c r="FQO8" s="326">
        <v>0</v>
      </c>
      <c r="FQP8" s="328">
        <f t="shared" ref="FQP8:FQP17" si="2068">FQK8+FQM8+FQO8</f>
        <v>0</v>
      </c>
      <c r="FQQ8" s="254">
        <f t="shared" ref="FQQ8:FQQ17" si="2069">FQP8/FQP$19*100</f>
        <v>0</v>
      </c>
      <c r="FQR8" s="326">
        <v>0</v>
      </c>
      <c r="FQS8" s="327">
        <f t="shared" ref="FQS8:FQS17" si="2070">FQR8/FQR$19*100</f>
        <v>0</v>
      </c>
      <c r="FQT8" s="326">
        <v>0</v>
      </c>
      <c r="FQU8" s="327">
        <f t="shared" ref="FQU8:FQU17" si="2071">FQT8/FQT$19*100</f>
        <v>0</v>
      </c>
      <c r="FQV8" s="326">
        <v>0</v>
      </c>
      <c r="FQW8" s="328">
        <f t="shared" ref="FQW8:FQW17" si="2072">FQR8+FQT8+FQV8</f>
        <v>0</v>
      </c>
      <c r="FQX8" s="254">
        <f t="shared" ref="FQX8:FQX17" si="2073">FQW8/FQW$19*100</f>
        <v>0</v>
      </c>
      <c r="FQY8" s="326">
        <v>0</v>
      </c>
      <c r="FQZ8" s="327">
        <f t="shared" ref="FQZ8:FQZ17" si="2074">FQY8/FQY$19*100</f>
        <v>0</v>
      </c>
      <c r="FRA8" s="326">
        <v>0</v>
      </c>
      <c r="FRB8" s="327">
        <f t="shared" ref="FRB8:FRB17" si="2075">FRA8/FRA$19*100</f>
        <v>0</v>
      </c>
      <c r="FRC8" s="326">
        <v>0</v>
      </c>
      <c r="FRD8" s="328">
        <f t="shared" ref="FRD8:FRD17" si="2076">FQY8+FRA8+FRC8</f>
        <v>0</v>
      </c>
      <c r="FRE8" s="254">
        <f t="shared" ref="FRE8:FRE17" si="2077">FRD8/FRD$19*100</f>
        <v>0</v>
      </c>
      <c r="FRF8" s="326">
        <v>0</v>
      </c>
      <c r="FRG8" s="327">
        <f t="shared" ref="FRG8:FRG17" si="2078">FRF8/FRF$19*100</f>
        <v>0</v>
      </c>
      <c r="FRH8" s="326">
        <v>0</v>
      </c>
      <c r="FRI8" s="327">
        <f t="shared" ref="FRI8:FRI17" si="2079">FRH8/FRH$19*100</f>
        <v>0</v>
      </c>
      <c r="FRJ8" s="326">
        <v>0</v>
      </c>
      <c r="FRK8" s="328">
        <f t="shared" ref="FRK8:FRK17" si="2080">FRF8+FRH8+FRJ8</f>
        <v>0</v>
      </c>
      <c r="FRL8" s="254">
        <f t="shared" ref="FRL8:FRL17" si="2081">FRK8/FRK$19*100</f>
        <v>0</v>
      </c>
      <c r="FRM8" s="326">
        <v>0</v>
      </c>
      <c r="FRN8" s="327">
        <f t="shared" ref="FRN8:FRN17" si="2082">FRM8/FRM$19*100</f>
        <v>0</v>
      </c>
      <c r="FRO8" s="326">
        <v>0</v>
      </c>
      <c r="FRP8" s="327">
        <f t="shared" ref="FRP8:FRP17" si="2083">FRO8/FRO$19*100</f>
        <v>0</v>
      </c>
      <c r="FRQ8" s="326">
        <v>0</v>
      </c>
      <c r="FRR8" s="328">
        <f t="shared" ref="FRR8:FRR17" si="2084">FRM8+FRO8+FRQ8</f>
        <v>0</v>
      </c>
      <c r="FRS8" s="254">
        <f t="shared" ref="FRS8:FRS17" si="2085">FRR8/FRR$19*100</f>
        <v>0</v>
      </c>
      <c r="FRT8" s="326">
        <v>0</v>
      </c>
      <c r="FRU8" s="327">
        <f t="shared" ref="FRU8:FRU17" si="2086">FRT8/FRT$19*100</f>
        <v>0</v>
      </c>
      <c r="FRV8" s="326">
        <v>0</v>
      </c>
      <c r="FRW8" s="327">
        <f t="shared" ref="FRW8:FRW17" si="2087">FRV8/FRV$19*100</f>
        <v>0</v>
      </c>
      <c r="FRX8" s="326">
        <v>0</v>
      </c>
      <c r="FRY8" s="328">
        <f t="shared" ref="FRY8:FRY17" si="2088">FRT8+FRV8+FRX8</f>
        <v>0</v>
      </c>
      <c r="FRZ8" s="254">
        <f t="shared" ref="FRZ8:FRZ17" si="2089">FRY8/FRY$19*100</f>
        <v>0</v>
      </c>
      <c r="FSA8" s="326">
        <v>0</v>
      </c>
      <c r="FSB8" s="327">
        <f t="shared" ref="FSB8:FSB17" si="2090">FSA8/FSA$19*100</f>
        <v>0</v>
      </c>
      <c r="FSC8" s="326">
        <v>0</v>
      </c>
      <c r="FSD8" s="327">
        <f t="shared" ref="FSD8:FSD17" si="2091">FSC8/FSC$19*100</f>
        <v>0</v>
      </c>
      <c r="FSE8" s="326">
        <v>0</v>
      </c>
      <c r="FSF8" s="328">
        <f t="shared" ref="FSF8:FSF17" si="2092">FSA8+FSC8+FSE8</f>
        <v>0</v>
      </c>
      <c r="FSG8" s="254">
        <f t="shared" ref="FSG8:FSG17" si="2093">FSF8/FSF$19*100</f>
        <v>0</v>
      </c>
      <c r="FSH8" s="326">
        <v>0</v>
      </c>
      <c r="FSI8" s="327">
        <f t="shared" ref="FSI8:FSI17" si="2094">FSH8/FSH$19*100</f>
        <v>0</v>
      </c>
      <c r="FSJ8" s="326">
        <v>0</v>
      </c>
      <c r="FSK8" s="327">
        <f t="shared" ref="FSK8:FSK17" si="2095">FSJ8/FSJ$19*100</f>
        <v>0</v>
      </c>
      <c r="FSL8" s="326">
        <v>0</v>
      </c>
      <c r="FSM8" s="328">
        <f t="shared" ref="FSM8:FSM17" si="2096">FSH8+FSJ8+FSL8</f>
        <v>0</v>
      </c>
      <c r="FSN8" s="254">
        <f t="shared" ref="FSN8:FSN17" si="2097">FSM8/FSM$19*100</f>
        <v>0</v>
      </c>
      <c r="FSO8" s="326">
        <v>0</v>
      </c>
      <c r="FSP8" s="327">
        <f t="shared" ref="FSP8:FSP17" si="2098">FSO8/FSO$19*100</f>
        <v>0</v>
      </c>
      <c r="FSQ8" s="326">
        <v>0</v>
      </c>
      <c r="FSR8" s="327">
        <f t="shared" ref="FSR8:FSR17" si="2099">FSQ8/FSQ$19*100</f>
        <v>0</v>
      </c>
      <c r="FSS8" s="326">
        <v>0</v>
      </c>
      <c r="FST8" s="328">
        <f t="shared" ref="FST8:FST17" si="2100">FSO8+FSQ8+FSS8</f>
        <v>0</v>
      </c>
      <c r="FSU8" s="254">
        <f t="shared" ref="FSU8:FSU17" si="2101">FST8/FST$19*100</f>
        <v>0</v>
      </c>
      <c r="FSV8" s="326">
        <v>0</v>
      </c>
      <c r="FSW8" s="327">
        <f t="shared" ref="FSW8:FSW17" si="2102">FSV8/FSV$19*100</f>
        <v>0</v>
      </c>
      <c r="FSX8" s="326">
        <v>0</v>
      </c>
      <c r="FSY8" s="327">
        <f t="shared" ref="FSY8:FSY17" si="2103">FSX8/FSX$19*100</f>
        <v>0</v>
      </c>
      <c r="FSZ8" s="326">
        <v>0</v>
      </c>
      <c r="FTA8" s="328">
        <f t="shared" ref="FTA8:FTA17" si="2104">FSV8+FSX8+FSZ8</f>
        <v>0</v>
      </c>
      <c r="FTB8" s="254">
        <f t="shared" ref="FTB8:FTB17" si="2105">FTA8/FTA$19*100</f>
        <v>0</v>
      </c>
      <c r="FTC8" s="326">
        <v>0</v>
      </c>
      <c r="FTD8" s="327">
        <f t="shared" ref="FTD8:FTD17" si="2106">FTC8/FTC$19*100</f>
        <v>0</v>
      </c>
      <c r="FTE8" s="326">
        <v>0</v>
      </c>
      <c r="FTF8" s="327">
        <f t="shared" ref="FTF8:FTF17" si="2107">FTE8/FTE$19*100</f>
        <v>0</v>
      </c>
      <c r="FTG8" s="326">
        <v>0</v>
      </c>
      <c r="FTH8" s="328">
        <f t="shared" ref="FTH8:FTH17" si="2108">FTC8+FTE8+FTG8</f>
        <v>0</v>
      </c>
      <c r="FTI8" s="254">
        <f t="shared" ref="FTI8:FTI17" si="2109">FTH8/FTH$19*100</f>
        <v>0</v>
      </c>
      <c r="FTJ8" s="326">
        <v>0</v>
      </c>
      <c r="FTK8" s="327">
        <f t="shared" ref="FTK8:FTK17" si="2110">FTJ8/FTJ$19*100</f>
        <v>0</v>
      </c>
      <c r="FTL8" s="326">
        <v>0</v>
      </c>
      <c r="FTM8" s="327">
        <f t="shared" ref="FTM8:FTM17" si="2111">FTL8/FTL$19*100</f>
        <v>0</v>
      </c>
      <c r="FTN8" s="326">
        <v>0</v>
      </c>
      <c r="FTO8" s="328">
        <f t="shared" ref="FTO8:FTO17" si="2112">FTJ8+FTL8+FTN8</f>
        <v>0</v>
      </c>
      <c r="FTP8" s="254">
        <f t="shared" ref="FTP8:FTP17" si="2113">FTO8/FTO$19*100</f>
        <v>0</v>
      </c>
      <c r="FTQ8" s="326">
        <v>0</v>
      </c>
      <c r="FTR8" s="327">
        <f t="shared" ref="FTR8:FTR17" si="2114">FTQ8/FTQ$19*100</f>
        <v>0</v>
      </c>
      <c r="FTS8" s="326">
        <v>0</v>
      </c>
      <c r="FTT8" s="327">
        <f t="shared" ref="FTT8:FTT17" si="2115">FTS8/FTS$19*100</f>
        <v>0</v>
      </c>
      <c r="FTU8" s="326">
        <v>0</v>
      </c>
      <c r="FTV8" s="328">
        <f t="shared" ref="FTV8:FTV17" si="2116">FTQ8+FTS8+FTU8</f>
        <v>0</v>
      </c>
      <c r="FTW8" s="254">
        <f t="shared" ref="FTW8:FTW17" si="2117">FTV8/FTV$19*100</f>
        <v>0</v>
      </c>
      <c r="FTX8" s="326">
        <v>0</v>
      </c>
      <c r="FTY8" s="327">
        <f t="shared" ref="FTY8:FTY17" si="2118">FTX8/FTX$19*100</f>
        <v>0</v>
      </c>
      <c r="FTZ8" s="326">
        <v>0</v>
      </c>
      <c r="FUA8" s="327">
        <f t="shared" ref="FUA8:FUA17" si="2119">FTZ8/FTZ$19*100</f>
        <v>0</v>
      </c>
      <c r="FUB8" s="326">
        <v>0</v>
      </c>
      <c r="FUC8" s="328">
        <f t="shared" ref="FUC8:FUC17" si="2120">FTX8+FTZ8+FUB8</f>
        <v>0</v>
      </c>
      <c r="FUD8" s="254">
        <f t="shared" ref="FUD8:FUD17" si="2121">FUC8/FUC$19*100</f>
        <v>0</v>
      </c>
      <c r="FUE8" s="326">
        <v>0</v>
      </c>
      <c r="FUF8" s="327">
        <f t="shared" ref="FUF8:FUF17" si="2122">FUE8/FUE$19*100</f>
        <v>0</v>
      </c>
      <c r="FUG8" s="326">
        <v>0</v>
      </c>
      <c r="FUH8" s="327">
        <f t="shared" ref="FUH8:FUH17" si="2123">FUG8/FUG$19*100</f>
        <v>0</v>
      </c>
      <c r="FUI8" s="326">
        <v>0</v>
      </c>
      <c r="FUJ8" s="328">
        <f t="shared" ref="FUJ8:FUJ17" si="2124">FUE8+FUG8+FUI8</f>
        <v>0</v>
      </c>
      <c r="FUK8" s="254">
        <f t="shared" ref="FUK8:FUK17" si="2125">FUJ8/FUJ$19*100</f>
        <v>0</v>
      </c>
      <c r="FUL8" s="326">
        <v>0</v>
      </c>
      <c r="FUM8" s="327">
        <f t="shared" ref="FUM8:FUM17" si="2126">FUL8/FUL$19*100</f>
        <v>0</v>
      </c>
      <c r="FUN8" s="326">
        <v>0</v>
      </c>
      <c r="FUO8" s="327">
        <f t="shared" ref="FUO8:FUO17" si="2127">FUN8/FUN$19*100</f>
        <v>0</v>
      </c>
      <c r="FUP8" s="326">
        <v>0</v>
      </c>
      <c r="FUQ8" s="328">
        <f t="shared" ref="FUQ8:FUQ17" si="2128">FUL8+FUN8+FUP8</f>
        <v>0</v>
      </c>
      <c r="FUR8" s="254">
        <f t="shared" ref="FUR8:FUR17" si="2129">FUQ8/FUQ$19*100</f>
        <v>0</v>
      </c>
      <c r="FUS8" s="326">
        <v>0</v>
      </c>
      <c r="FUT8" s="327">
        <f t="shared" ref="FUT8:FUT17" si="2130">FUS8/FUS$19*100</f>
        <v>0</v>
      </c>
      <c r="FUU8" s="326">
        <v>0</v>
      </c>
      <c r="FUV8" s="327">
        <f t="shared" ref="FUV8:FUV17" si="2131">FUU8/FUU$19*100</f>
        <v>0</v>
      </c>
      <c r="FUW8" s="326">
        <v>0</v>
      </c>
      <c r="FUX8" s="328">
        <f t="shared" ref="FUX8:FUX17" si="2132">FUS8+FUU8+FUW8</f>
        <v>0</v>
      </c>
      <c r="FUY8" s="254">
        <f t="shared" ref="FUY8:FUY17" si="2133">FUX8/FUX$19*100</f>
        <v>0</v>
      </c>
      <c r="FUZ8" s="326">
        <v>0</v>
      </c>
      <c r="FVA8" s="327">
        <f t="shared" ref="FVA8:FVA17" si="2134">FUZ8/FUZ$19*100</f>
        <v>0</v>
      </c>
      <c r="FVB8" s="326">
        <v>0</v>
      </c>
      <c r="FVC8" s="327">
        <f t="shared" ref="FVC8:FVC17" si="2135">FVB8/FVB$19*100</f>
        <v>0</v>
      </c>
      <c r="FVD8" s="326">
        <v>0</v>
      </c>
      <c r="FVE8" s="328">
        <f t="shared" ref="FVE8:FVE17" si="2136">FUZ8+FVB8+FVD8</f>
        <v>0</v>
      </c>
      <c r="FVF8" s="254">
        <f t="shared" ref="FVF8:FVF17" si="2137">FVE8/FVE$19*100</f>
        <v>0</v>
      </c>
      <c r="FVG8" s="326">
        <v>0</v>
      </c>
      <c r="FVH8" s="327">
        <f t="shared" ref="FVH8:FVH17" si="2138">FVG8/FVG$19*100</f>
        <v>0</v>
      </c>
      <c r="FVI8" s="326">
        <v>0</v>
      </c>
      <c r="FVJ8" s="327">
        <f t="shared" ref="FVJ8:FVJ17" si="2139">FVI8/FVI$19*100</f>
        <v>0</v>
      </c>
      <c r="FVK8" s="326">
        <v>0</v>
      </c>
      <c r="FVL8" s="328">
        <f t="shared" ref="FVL8:FVL17" si="2140">FVG8+FVI8+FVK8</f>
        <v>0</v>
      </c>
      <c r="FVM8" s="254">
        <f t="shared" ref="FVM8:FVM17" si="2141">FVL8/FVL$19*100</f>
        <v>0</v>
      </c>
      <c r="FVN8" s="326">
        <v>0</v>
      </c>
      <c r="FVO8" s="327">
        <f t="shared" ref="FVO8:FVO17" si="2142">FVN8/FVN$19*100</f>
        <v>0</v>
      </c>
      <c r="FVP8" s="326">
        <v>0</v>
      </c>
      <c r="FVQ8" s="327">
        <f t="shared" ref="FVQ8:FVQ17" si="2143">FVP8/FVP$19*100</f>
        <v>0</v>
      </c>
      <c r="FVR8" s="326">
        <v>0</v>
      </c>
      <c r="FVS8" s="328">
        <f t="shared" ref="FVS8:FVS17" si="2144">FVN8+FVP8+FVR8</f>
        <v>0</v>
      </c>
      <c r="FVT8" s="254">
        <f t="shared" ref="FVT8:FVT17" si="2145">FVS8/FVS$19*100</f>
        <v>0</v>
      </c>
      <c r="FVU8" s="326">
        <v>0</v>
      </c>
      <c r="FVV8" s="327">
        <f t="shared" ref="FVV8:FVV17" si="2146">FVU8/FVU$19*100</f>
        <v>0</v>
      </c>
      <c r="FVW8" s="326">
        <v>0</v>
      </c>
      <c r="FVX8" s="327">
        <f t="shared" ref="FVX8:FVX17" si="2147">FVW8/FVW$19*100</f>
        <v>0</v>
      </c>
      <c r="FVY8" s="326">
        <v>0</v>
      </c>
      <c r="FVZ8" s="328">
        <f t="shared" ref="FVZ8:FVZ17" si="2148">FVU8+FVW8+FVY8</f>
        <v>0</v>
      </c>
      <c r="FWA8" s="254">
        <f t="shared" ref="FWA8:FWA17" si="2149">FVZ8/FVZ$19*100</f>
        <v>0</v>
      </c>
      <c r="FWB8" s="326">
        <v>0</v>
      </c>
      <c r="FWC8" s="327">
        <f t="shared" ref="FWC8:FWC17" si="2150">FWB8/FWB$19*100</f>
        <v>0</v>
      </c>
      <c r="FWD8" s="326">
        <v>0</v>
      </c>
      <c r="FWE8" s="327">
        <f t="shared" ref="FWE8:FWE17" si="2151">FWD8/FWD$19*100</f>
        <v>0</v>
      </c>
      <c r="FWF8" s="326">
        <v>0</v>
      </c>
      <c r="FWG8" s="328">
        <f t="shared" ref="FWG8:FWG17" si="2152">FWB8+FWD8+FWF8</f>
        <v>0</v>
      </c>
      <c r="FWH8" s="254">
        <f t="shared" ref="FWH8:FWH17" si="2153">FWG8/FWG$19*100</f>
        <v>0</v>
      </c>
      <c r="FWI8" s="326">
        <v>0</v>
      </c>
      <c r="FWJ8" s="327">
        <f t="shared" ref="FWJ8:FWJ17" si="2154">FWI8/FWI$19*100</f>
        <v>0</v>
      </c>
      <c r="FWK8" s="326">
        <v>0</v>
      </c>
      <c r="FWL8" s="327">
        <f t="shared" ref="FWL8:FWL17" si="2155">FWK8/FWK$19*100</f>
        <v>0</v>
      </c>
      <c r="FWM8" s="326">
        <v>0</v>
      </c>
      <c r="FWN8" s="328">
        <f t="shared" ref="FWN8:FWN17" si="2156">FWI8+FWK8+FWM8</f>
        <v>0</v>
      </c>
      <c r="FWO8" s="254">
        <f t="shared" ref="FWO8:FWO17" si="2157">FWN8/FWN$19*100</f>
        <v>0</v>
      </c>
      <c r="FWP8" s="326">
        <v>0</v>
      </c>
      <c r="FWQ8" s="327">
        <f t="shared" ref="FWQ8:FWQ17" si="2158">FWP8/FWP$19*100</f>
        <v>0</v>
      </c>
      <c r="FWR8" s="326">
        <v>0</v>
      </c>
      <c r="FWS8" s="327">
        <f t="shared" ref="FWS8:FWS17" si="2159">FWR8/FWR$19*100</f>
        <v>0</v>
      </c>
      <c r="FWT8" s="326">
        <v>0</v>
      </c>
      <c r="FWU8" s="328">
        <f t="shared" ref="FWU8:FWU17" si="2160">FWP8+FWR8+FWT8</f>
        <v>0</v>
      </c>
      <c r="FWV8" s="254">
        <f t="shared" ref="FWV8:FWV17" si="2161">FWU8/FWU$19*100</f>
        <v>0</v>
      </c>
      <c r="FWW8" s="326">
        <v>0</v>
      </c>
      <c r="FWX8" s="327">
        <f t="shared" ref="FWX8:FWX17" si="2162">FWW8/FWW$19*100</f>
        <v>0</v>
      </c>
      <c r="FWY8" s="326">
        <v>0</v>
      </c>
      <c r="FWZ8" s="327">
        <f t="shared" ref="FWZ8:FWZ17" si="2163">FWY8/FWY$19*100</f>
        <v>0</v>
      </c>
      <c r="FXA8" s="326">
        <v>0</v>
      </c>
      <c r="FXB8" s="328">
        <f t="shared" ref="FXB8:FXB17" si="2164">FWW8+FWY8+FXA8</f>
        <v>0</v>
      </c>
      <c r="FXC8" s="254">
        <f t="shared" ref="FXC8:FXC17" si="2165">FXB8/FXB$19*100</f>
        <v>0</v>
      </c>
      <c r="FXD8" s="326">
        <v>0</v>
      </c>
      <c r="FXE8" s="327">
        <f t="shared" ref="FXE8:FXE17" si="2166">FXD8/FXD$19*100</f>
        <v>0</v>
      </c>
      <c r="FXF8" s="326">
        <v>0</v>
      </c>
      <c r="FXG8" s="327">
        <f t="shared" ref="FXG8:FXG17" si="2167">FXF8/FXF$19*100</f>
        <v>0</v>
      </c>
      <c r="FXH8" s="326">
        <v>0</v>
      </c>
      <c r="FXI8" s="328">
        <f t="shared" ref="FXI8:FXI17" si="2168">FXD8+FXF8+FXH8</f>
        <v>0</v>
      </c>
      <c r="FXJ8" s="254">
        <f t="shared" ref="FXJ8:FXJ17" si="2169">FXI8/FXI$19*100</f>
        <v>0</v>
      </c>
      <c r="FXK8" s="326">
        <v>0</v>
      </c>
      <c r="FXL8" s="327">
        <f t="shared" ref="FXL8:FXL17" si="2170">FXK8/FXK$19*100</f>
        <v>0</v>
      </c>
      <c r="FXM8" s="326">
        <v>0</v>
      </c>
      <c r="FXN8" s="327">
        <f t="shared" ref="FXN8:FXN17" si="2171">FXM8/FXM$19*100</f>
        <v>0</v>
      </c>
      <c r="FXO8" s="326">
        <v>0</v>
      </c>
      <c r="FXP8" s="328">
        <f t="shared" ref="FXP8:FXP17" si="2172">FXK8+FXM8+FXO8</f>
        <v>0</v>
      </c>
      <c r="FXQ8" s="254">
        <f t="shared" ref="FXQ8:FXQ17" si="2173">FXP8/FXP$19*100</f>
        <v>0</v>
      </c>
      <c r="FXR8" s="326">
        <v>0</v>
      </c>
      <c r="FXS8" s="327">
        <f t="shared" ref="FXS8:FXS17" si="2174">FXR8/FXR$19*100</f>
        <v>0</v>
      </c>
      <c r="FXT8" s="326">
        <v>0</v>
      </c>
      <c r="FXU8" s="327">
        <f t="shared" ref="FXU8:FXU17" si="2175">FXT8/FXT$19*100</f>
        <v>0</v>
      </c>
      <c r="FXV8" s="326">
        <v>0</v>
      </c>
      <c r="FXW8" s="328">
        <f t="shared" ref="FXW8:FXW17" si="2176">FXR8+FXT8+FXV8</f>
        <v>0</v>
      </c>
      <c r="FXX8" s="254">
        <f t="shared" ref="FXX8:FXX17" si="2177">FXW8/FXW$19*100</f>
        <v>0</v>
      </c>
      <c r="FXY8" s="326">
        <v>0</v>
      </c>
      <c r="FXZ8" s="327">
        <f t="shared" ref="FXZ8:FXZ17" si="2178">FXY8/FXY$19*100</f>
        <v>0</v>
      </c>
      <c r="FYA8" s="326">
        <v>0</v>
      </c>
      <c r="FYB8" s="327">
        <f t="shared" ref="FYB8:FYB17" si="2179">FYA8/FYA$19*100</f>
        <v>0</v>
      </c>
      <c r="FYC8" s="326">
        <v>0</v>
      </c>
      <c r="FYD8" s="328">
        <f t="shared" ref="FYD8:FYD17" si="2180">FXY8+FYA8+FYC8</f>
        <v>0</v>
      </c>
      <c r="FYE8" s="254">
        <f t="shared" ref="FYE8:FYE17" si="2181">FYD8/FYD$19*100</f>
        <v>0</v>
      </c>
      <c r="FYF8" s="326">
        <v>0</v>
      </c>
      <c r="FYG8" s="327">
        <f t="shared" ref="FYG8:FYG17" si="2182">FYF8/FYF$19*100</f>
        <v>0</v>
      </c>
      <c r="FYH8" s="326">
        <v>0</v>
      </c>
      <c r="FYI8" s="327">
        <f t="shared" ref="FYI8:FYI17" si="2183">FYH8/FYH$19*100</f>
        <v>0</v>
      </c>
      <c r="FYJ8" s="326">
        <v>0</v>
      </c>
      <c r="FYK8" s="328">
        <f t="shared" ref="FYK8:FYK17" si="2184">FYF8+FYH8+FYJ8</f>
        <v>0</v>
      </c>
      <c r="FYL8" s="254">
        <f t="shared" ref="FYL8:FYL17" si="2185">FYK8/FYK$19*100</f>
        <v>0</v>
      </c>
      <c r="FYM8" s="326">
        <v>0</v>
      </c>
      <c r="FYN8" s="327">
        <f t="shared" ref="FYN8:FYN17" si="2186">FYM8/FYM$19*100</f>
        <v>0</v>
      </c>
      <c r="FYO8" s="326">
        <v>0</v>
      </c>
      <c r="FYP8" s="327">
        <f t="shared" ref="FYP8:FYP17" si="2187">FYO8/FYO$19*100</f>
        <v>0</v>
      </c>
      <c r="FYQ8" s="326">
        <v>0</v>
      </c>
      <c r="FYR8" s="328">
        <f t="shared" ref="FYR8:FYR17" si="2188">FYM8+FYO8+FYQ8</f>
        <v>0</v>
      </c>
      <c r="FYS8" s="254">
        <f t="shared" ref="FYS8:FYS17" si="2189">FYR8/FYR$19*100</f>
        <v>0</v>
      </c>
      <c r="FYT8" s="326">
        <v>0</v>
      </c>
      <c r="FYU8" s="327">
        <f t="shared" ref="FYU8:FYU17" si="2190">FYT8/FYT$19*100</f>
        <v>0</v>
      </c>
      <c r="FYV8" s="326">
        <v>0</v>
      </c>
      <c r="FYW8" s="327">
        <f t="shared" ref="FYW8:FYW17" si="2191">FYV8/FYV$19*100</f>
        <v>0</v>
      </c>
      <c r="FYX8" s="326">
        <v>0</v>
      </c>
      <c r="FYY8" s="328">
        <f t="shared" ref="FYY8:FYY17" si="2192">FYT8+FYV8+FYX8</f>
        <v>0</v>
      </c>
      <c r="FYZ8" s="254">
        <f t="shared" ref="FYZ8:FYZ17" si="2193">FYY8/FYY$19*100</f>
        <v>0</v>
      </c>
      <c r="FZA8" s="326">
        <v>0</v>
      </c>
      <c r="FZB8" s="327">
        <f t="shared" ref="FZB8:FZB17" si="2194">FZA8/FZA$19*100</f>
        <v>0</v>
      </c>
      <c r="FZC8" s="326">
        <v>0</v>
      </c>
      <c r="FZD8" s="327">
        <f t="shared" ref="FZD8:FZD17" si="2195">FZC8/FZC$19*100</f>
        <v>0</v>
      </c>
      <c r="FZE8" s="326">
        <v>0</v>
      </c>
      <c r="FZF8" s="328">
        <f t="shared" ref="FZF8:FZF17" si="2196">FZA8+FZC8+FZE8</f>
        <v>0</v>
      </c>
      <c r="FZG8" s="254">
        <f t="shared" ref="FZG8:FZG17" si="2197">FZF8/FZF$19*100</f>
        <v>0</v>
      </c>
      <c r="FZH8" s="326">
        <v>0</v>
      </c>
      <c r="FZI8" s="327">
        <f t="shared" ref="FZI8:FZI17" si="2198">FZH8/FZH$19*100</f>
        <v>0</v>
      </c>
      <c r="FZJ8" s="326">
        <v>0</v>
      </c>
      <c r="FZK8" s="327">
        <f t="shared" ref="FZK8:FZK17" si="2199">FZJ8/FZJ$19*100</f>
        <v>0</v>
      </c>
      <c r="FZL8" s="326">
        <v>0</v>
      </c>
      <c r="FZM8" s="328">
        <f t="shared" ref="FZM8:FZM17" si="2200">FZH8+FZJ8+FZL8</f>
        <v>0</v>
      </c>
      <c r="FZN8" s="254">
        <f t="shared" ref="FZN8:FZN17" si="2201">FZM8/FZM$19*100</f>
        <v>0</v>
      </c>
      <c r="FZO8" s="326">
        <v>0</v>
      </c>
      <c r="FZP8" s="327">
        <f t="shared" ref="FZP8:FZP17" si="2202">FZO8/FZO$19*100</f>
        <v>0</v>
      </c>
      <c r="FZQ8" s="326">
        <v>0</v>
      </c>
      <c r="FZR8" s="327">
        <f t="shared" ref="FZR8:FZR17" si="2203">FZQ8/FZQ$19*100</f>
        <v>0</v>
      </c>
      <c r="FZS8" s="326">
        <v>0</v>
      </c>
      <c r="FZT8" s="328">
        <f t="shared" ref="FZT8:FZT17" si="2204">FZO8+FZQ8+FZS8</f>
        <v>0</v>
      </c>
      <c r="FZU8" s="254">
        <f t="shared" ref="FZU8:FZU17" si="2205">FZT8/FZT$19*100</f>
        <v>0</v>
      </c>
      <c r="FZV8" s="326">
        <v>0</v>
      </c>
      <c r="FZW8" s="327">
        <f t="shared" ref="FZW8:FZW17" si="2206">FZV8/FZV$19*100</f>
        <v>0</v>
      </c>
      <c r="FZX8" s="326">
        <v>0</v>
      </c>
      <c r="FZY8" s="327">
        <f t="shared" ref="FZY8:FZY17" si="2207">FZX8/FZX$19*100</f>
        <v>0</v>
      </c>
      <c r="FZZ8" s="326">
        <v>0</v>
      </c>
      <c r="GAA8" s="328">
        <f t="shared" ref="GAA8:GAA17" si="2208">FZV8+FZX8+FZZ8</f>
        <v>0</v>
      </c>
      <c r="GAB8" s="254">
        <f t="shared" ref="GAB8:GAB17" si="2209">GAA8/GAA$19*100</f>
        <v>0</v>
      </c>
      <c r="GAC8" s="326">
        <v>0</v>
      </c>
      <c r="GAD8" s="327">
        <f t="shared" ref="GAD8:GAD17" si="2210">GAC8/GAC$19*100</f>
        <v>0</v>
      </c>
      <c r="GAE8" s="326">
        <v>0</v>
      </c>
      <c r="GAF8" s="327">
        <f t="shared" ref="GAF8:GAF17" si="2211">GAE8/GAE$19*100</f>
        <v>0</v>
      </c>
      <c r="GAG8" s="326">
        <v>0</v>
      </c>
      <c r="GAH8" s="328">
        <f t="shared" ref="GAH8:GAH17" si="2212">GAC8+GAE8+GAG8</f>
        <v>0</v>
      </c>
      <c r="GAI8" s="254">
        <f t="shared" ref="GAI8:GAI17" si="2213">GAH8/GAH$19*100</f>
        <v>0</v>
      </c>
      <c r="GAJ8" s="326">
        <v>0</v>
      </c>
      <c r="GAK8" s="327">
        <f t="shared" ref="GAK8:GAK17" si="2214">GAJ8/GAJ$19*100</f>
        <v>0</v>
      </c>
      <c r="GAL8" s="326">
        <v>0</v>
      </c>
      <c r="GAM8" s="327">
        <f t="shared" ref="GAM8:GAM17" si="2215">GAL8/GAL$19*100</f>
        <v>0</v>
      </c>
      <c r="GAN8" s="326">
        <v>0</v>
      </c>
      <c r="GAO8" s="328">
        <f t="shared" ref="GAO8:GAO17" si="2216">GAJ8+GAL8+GAN8</f>
        <v>0</v>
      </c>
      <c r="GAP8" s="254">
        <f t="shared" ref="GAP8:GAP17" si="2217">GAO8/GAO$19*100</f>
        <v>0</v>
      </c>
      <c r="GAQ8" s="326">
        <v>0</v>
      </c>
      <c r="GAR8" s="327">
        <f t="shared" ref="GAR8:GAR17" si="2218">GAQ8/GAQ$19*100</f>
        <v>0</v>
      </c>
      <c r="GAS8" s="326">
        <v>0</v>
      </c>
      <c r="GAT8" s="327">
        <f t="shared" ref="GAT8:GAT17" si="2219">GAS8/GAS$19*100</f>
        <v>0</v>
      </c>
      <c r="GAU8" s="326">
        <v>0</v>
      </c>
      <c r="GAV8" s="328">
        <f t="shared" ref="GAV8:GAV17" si="2220">GAQ8+GAS8+GAU8</f>
        <v>0</v>
      </c>
      <c r="GAW8" s="254">
        <f t="shared" ref="GAW8:GAW17" si="2221">GAV8/GAV$19*100</f>
        <v>0</v>
      </c>
      <c r="GAX8" s="326">
        <v>0</v>
      </c>
      <c r="GAY8" s="327">
        <f t="shared" ref="GAY8:GAY17" si="2222">GAX8/GAX$19*100</f>
        <v>0</v>
      </c>
      <c r="GAZ8" s="326">
        <v>0</v>
      </c>
      <c r="GBA8" s="327">
        <f t="shared" ref="GBA8:GBA17" si="2223">GAZ8/GAZ$19*100</f>
        <v>0</v>
      </c>
      <c r="GBB8" s="326">
        <v>0</v>
      </c>
      <c r="GBC8" s="328">
        <f t="shared" ref="GBC8:GBC17" si="2224">GAX8+GAZ8+GBB8</f>
        <v>0</v>
      </c>
      <c r="GBD8" s="254">
        <f t="shared" ref="GBD8:GBD17" si="2225">GBC8/GBC$19*100</f>
        <v>0</v>
      </c>
      <c r="GBE8" s="326">
        <v>0</v>
      </c>
      <c r="GBF8" s="327">
        <f t="shared" ref="GBF8:GBF17" si="2226">GBE8/GBE$19*100</f>
        <v>0</v>
      </c>
      <c r="GBG8" s="326">
        <v>0</v>
      </c>
      <c r="GBH8" s="327">
        <f t="shared" ref="GBH8:GBH17" si="2227">GBG8/GBG$19*100</f>
        <v>0</v>
      </c>
      <c r="GBI8" s="326">
        <v>0</v>
      </c>
      <c r="GBJ8" s="328">
        <f t="shared" ref="GBJ8:GBJ17" si="2228">GBE8+GBG8+GBI8</f>
        <v>0</v>
      </c>
      <c r="GBK8" s="254">
        <f t="shared" ref="GBK8:GBK17" si="2229">GBJ8/GBJ$19*100</f>
        <v>0</v>
      </c>
      <c r="GBL8" s="326">
        <v>0</v>
      </c>
      <c r="GBM8" s="327">
        <f t="shared" ref="GBM8:GBM17" si="2230">GBL8/GBL$19*100</f>
        <v>0</v>
      </c>
      <c r="GBN8" s="326">
        <v>0</v>
      </c>
      <c r="GBO8" s="327">
        <f t="shared" ref="GBO8:GBO17" si="2231">GBN8/GBN$19*100</f>
        <v>0</v>
      </c>
      <c r="GBP8" s="326">
        <v>0</v>
      </c>
      <c r="GBQ8" s="328">
        <f t="shared" ref="GBQ8:GBQ17" si="2232">GBL8+GBN8+GBP8</f>
        <v>0</v>
      </c>
      <c r="GBR8" s="254">
        <f t="shared" ref="GBR8:GBR17" si="2233">GBQ8/GBQ$19*100</f>
        <v>0</v>
      </c>
      <c r="GBS8" s="326">
        <v>0</v>
      </c>
      <c r="GBT8" s="327">
        <f t="shared" ref="GBT8:GBT17" si="2234">GBS8/GBS$19*100</f>
        <v>0</v>
      </c>
      <c r="GBU8" s="326">
        <v>0</v>
      </c>
      <c r="GBV8" s="327">
        <f t="shared" ref="GBV8:GBV17" si="2235">GBU8/GBU$19*100</f>
        <v>0</v>
      </c>
      <c r="GBW8" s="326">
        <v>0</v>
      </c>
      <c r="GBX8" s="328">
        <f t="shared" ref="GBX8:GBX17" si="2236">GBS8+GBU8+GBW8</f>
        <v>0</v>
      </c>
      <c r="GBY8" s="254">
        <f t="shared" ref="GBY8:GBY17" si="2237">GBX8/GBX$19*100</f>
        <v>0</v>
      </c>
      <c r="GBZ8" s="326">
        <v>0</v>
      </c>
      <c r="GCA8" s="327">
        <f t="shared" ref="GCA8:GCA17" si="2238">GBZ8/GBZ$19*100</f>
        <v>0</v>
      </c>
      <c r="GCB8" s="326">
        <v>0</v>
      </c>
      <c r="GCC8" s="327">
        <f t="shared" ref="GCC8:GCC17" si="2239">GCB8/GCB$19*100</f>
        <v>0</v>
      </c>
      <c r="GCD8" s="326">
        <v>0</v>
      </c>
      <c r="GCE8" s="328">
        <f t="shared" ref="GCE8:GCE17" si="2240">GBZ8+GCB8+GCD8</f>
        <v>0</v>
      </c>
      <c r="GCF8" s="254">
        <f t="shared" ref="GCF8:GCF17" si="2241">GCE8/GCE$19*100</f>
        <v>0</v>
      </c>
      <c r="GCG8" s="326">
        <v>0</v>
      </c>
      <c r="GCH8" s="327">
        <f t="shared" ref="GCH8:GCH17" si="2242">GCG8/GCG$19*100</f>
        <v>0</v>
      </c>
      <c r="GCI8" s="326">
        <v>0</v>
      </c>
      <c r="GCJ8" s="327">
        <f t="shared" ref="GCJ8:GCJ17" si="2243">GCI8/GCI$19*100</f>
        <v>0</v>
      </c>
      <c r="GCK8" s="326">
        <v>0</v>
      </c>
      <c r="GCL8" s="328">
        <f t="shared" ref="GCL8:GCL17" si="2244">GCG8+GCI8+GCK8</f>
        <v>0</v>
      </c>
      <c r="GCM8" s="254">
        <f t="shared" ref="GCM8:GCM17" si="2245">GCL8/GCL$19*100</f>
        <v>0</v>
      </c>
      <c r="GCN8" s="326">
        <v>0</v>
      </c>
      <c r="GCO8" s="327">
        <f t="shared" ref="GCO8:GCO17" si="2246">GCN8/GCN$19*100</f>
        <v>0</v>
      </c>
      <c r="GCP8" s="326">
        <v>0</v>
      </c>
      <c r="GCQ8" s="327">
        <f t="shared" ref="GCQ8:GCQ17" si="2247">GCP8/GCP$19*100</f>
        <v>0</v>
      </c>
      <c r="GCR8" s="326">
        <v>0</v>
      </c>
      <c r="GCS8" s="328">
        <f t="shared" ref="GCS8:GCS17" si="2248">GCN8+GCP8+GCR8</f>
        <v>0</v>
      </c>
      <c r="GCT8" s="254">
        <f t="shared" ref="GCT8:GCT17" si="2249">GCS8/GCS$19*100</f>
        <v>0</v>
      </c>
      <c r="GCU8" s="326">
        <v>0</v>
      </c>
      <c r="GCV8" s="327">
        <f t="shared" ref="GCV8:GCV17" si="2250">GCU8/GCU$19*100</f>
        <v>0</v>
      </c>
      <c r="GCW8" s="326">
        <v>0</v>
      </c>
      <c r="GCX8" s="327">
        <f t="shared" ref="GCX8:GCX17" si="2251">GCW8/GCW$19*100</f>
        <v>0</v>
      </c>
      <c r="GCY8" s="326">
        <v>0</v>
      </c>
      <c r="GCZ8" s="328">
        <f t="shared" ref="GCZ8:GCZ17" si="2252">GCU8+GCW8+GCY8</f>
        <v>0</v>
      </c>
      <c r="GDA8" s="254">
        <f t="shared" ref="GDA8:GDA17" si="2253">GCZ8/GCZ$19*100</f>
        <v>0</v>
      </c>
      <c r="GDB8" s="326">
        <v>0</v>
      </c>
      <c r="GDC8" s="327">
        <f t="shared" ref="GDC8:GDC17" si="2254">GDB8/GDB$19*100</f>
        <v>0</v>
      </c>
      <c r="GDD8" s="326">
        <v>0</v>
      </c>
      <c r="GDE8" s="327">
        <f t="shared" ref="GDE8:GDE17" si="2255">GDD8/GDD$19*100</f>
        <v>0</v>
      </c>
      <c r="GDF8" s="326">
        <v>0</v>
      </c>
      <c r="GDG8" s="328">
        <f t="shared" ref="GDG8:GDG17" si="2256">GDB8+GDD8+GDF8</f>
        <v>0</v>
      </c>
      <c r="GDH8" s="254">
        <f t="shared" ref="GDH8:GDH17" si="2257">GDG8/GDG$19*100</f>
        <v>0</v>
      </c>
      <c r="GDI8" s="326">
        <v>0</v>
      </c>
      <c r="GDJ8" s="327">
        <f t="shared" ref="GDJ8:GDJ17" si="2258">GDI8/GDI$19*100</f>
        <v>0</v>
      </c>
      <c r="GDK8" s="326">
        <v>0</v>
      </c>
      <c r="GDL8" s="327">
        <f t="shared" ref="GDL8:GDL17" si="2259">GDK8/GDK$19*100</f>
        <v>0</v>
      </c>
      <c r="GDM8" s="326">
        <v>0</v>
      </c>
      <c r="GDN8" s="328">
        <f t="shared" ref="GDN8:GDN17" si="2260">GDI8+GDK8+GDM8</f>
        <v>0</v>
      </c>
      <c r="GDO8" s="254">
        <f t="shared" ref="GDO8:GDO17" si="2261">GDN8/GDN$19*100</f>
        <v>0</v>
      </c>
      <c r="GDP8" s="326">
        <v>0</v>
      </c>
      <c r="GDQ8" s="327">
        <f t="shared" ref="GDQ8:GDQ17" si="2262">GDP8/GDP$19*100</f>
        <v>0</v>
      </c>
      <c r="GDR8" s="326">
        <v>0</v>
      </c>
      <c r="GDS8" s="327">
        <f t="shared" ref="GDS8:GDS17" si="2263">GDR8/GDR$19*100</f>
        <v>0</v>
      </c>
      <c r="GDT8" s="326">
        <v>0</v>
      </c>
      <c r="GDU8" s="328">
        <f t="shared" ref="GDU8:GDU17" si="2264">GDP8+GDR8+GDT8</f>
        <v>0</v>
      </c>
      <c r="GDV8" s="254">
        <f t="shared" ref="GDV8:GDV17" si="2265">GDU8/GDU$19*100</f>
        <v>0</v>
      </c>
      <c r="GDW8" s="326">
        <v>0</v>
      </c>
      <c r="GDX8" s="327">
        <f t="shared" ref="GDX8:GDX17" si="2266">GDW8/GDW$19*100</f>
        <v>0</v>
      </c>
      <c r="GDY8" s="326">
        <v>0</v>
      </c>
      <c r="GDZ8" s="327">
        <f t="shared" ref="GDZ8:GDZ17" si="2267">GDY8/GDY$19*100</f>
        <v>0</v>
      </c>
      <c r="GEA8" s="326">
        <v>0</v>
      </c>
      <c r="GEB8" s="328">
        <f t="shared" ref="GEB8:GEB17" si="2268">GDW8+GDY8+GEA8</f>
        <v>0</v>
      </c>
      <c r="GEC8" s="254">
        <f t="shared" ref="GEC8:GEC17" si="2269">GEB8/GEB$19*100</f>
        <v>0</v>
      </c>
      <c r="GED8" s="326">
        <v>0</v>
      </c>
      <c r="GEE8" s="327">
        <f t="shared" ref="GEE8:GEE17" si="2270">GED8/GED$19*100</f>
        <v>0</v>
      </c>
      <c r="GEF8" s="326">
        <v>0</v>
      </c>
      <c r="GEG8" s="327">
        <f t="shared" ref="GEG8:GEG17" si="2271">GEF8/GEF$19*100</f>
        <v>0</v>
      </c>
      <c r="GEH8" s="326">
        <v>0</v>
      </c>
      <c r="GEI8" s="328">
        <f t="shared" ref="GEI8:GEI17" si="2272">GED8+GEF8+GEH8</f>
        <v>0</v>
      </c>
      <c r="GEJ8" s="254">
        <f t="shared" ref="GEJ8:GEJ17" si="2273">GEI8/GEI$19*100</f>
        <v>0</v>
      </c>
      <c r="GEK8" s="326">
        <v>0</v>
      </c>
      <c r="GEL8" s="327">
        <f t="shared" ref="GEL8:GEL17" si="2274">GEK8/GEK$19*100</f>
        <v>0</v>
      </c>
      <c r="GEM8" s="326">
        <v>0</v>
      </c>
      <c r="GEN8" s="327">
        <f t="shared" ref="GEN8:GEN17" si="2275">GEM8/GEM$19*100</f>
        <v>0</v>
      </c>
      <c r="GEO8" s="326">
        <v>0</v>
      </c>
      <c r="GEP8" s="328">
        <f t="shared" ref="GEP8:GEP17" si="2276">GEK8+GEM8+GEO8</f>
        <v>0</v>
      </c>
      <c r="GEQ8" s="254">
        <f t="shared" ref="GEQ8:GEQ17" si="2277">GEP8/GEP$19*100</f>
        <v>0</v>
      </c>
      <c r="GER8" s="326">
        <v>0</v>
      </c>
      <c r="GES8" s="327">
        <f t="shared" ref="GES8:GES17" si="2278">GER8/GER$19*100</f>
        <v>0</v>
      </c>
      <c r="GET8" s="326">
        <v>0</v>
      </c>
      <c r="GEU8" s="327">
        <f t="shared" ref="GEU8:GEU17" si="2279">GET8/GET$19*100</f>
        <v>0</v>
      </c>
      <c r="GEV8" s="326">
        <v>0</v>
      </c>
      <c r="GEW8" s="328">
        <f t="shared" ref="GEW8:GEW17" si="2280">GER8+GET8+GEV8</f>
        <v>0</v>
      </c>
      <c r="GEX8" s="254">
        <f t="shared" ref="GEX8:GEX17" si="2281">GEW8/GEW$19*100</f>
        <v>0</v>
      </c>
      <c r="GEY8" s="326">
        <v>0</v>
      </c>
      <c r="GEZ8" s="327">
        <f t="shared" ref="GEZ8:GEZ17" si="2282">GEY8/GEY$19*100</f>
        <v>0</v>
      </c>
      <c r="GFA8" s="326">
        <v>0</v>
      </c>
      <c r="GFB8" s="327">
        <f t="shared" ref="GFB8:GFB17" si="2283">GFA8/GFA$19*100</f>
        <v>0</v>
      </c>
      <c r="GFC8" s="326">
        <v>0</v>
      </c>
      <c r="GFD8" s="328">
        <f t="shared" ref="GFD8:GFD17" si="2284">GEY8+GFA8+GFC8</f>
        <v>0</v>
      </c>
      <c r="GFE8" s="254">
        <f t="shared" ref="GFE8:GFE17" si="2285">GFD8/GFD$19*100</f>
        <v>0</v>
      </c>
      <c r="GFF8" s="326">
        <v>0</v>
      </c>
      <c r="GFG8" s="327">
        <f t="shared" ref="GFG8:GFG17" si="2286">GFF8/GFF$19*100</f>
        <v>0</v>
      </c>
      <c r="GFH8" s="326">
        <v>0</v>
      </c>
      <c r="GFI8" s="327">
        <f t="shared" ref="GFI8:GFI17" si="2287">GFH8/GFH$19*100</f>
        <v>0</v>
      </c>
      <c r="GFJ8" s="326">
        <v>0</v>
      </c>
      <c r="GFK8" s="328">
        <f t="shared" ref="GFK8:GFK17" si="2288">GFF8+GFH8+GFJ8</f>
        <v>0</v>
      </c>
      <c r="GFL8" s="254">
        <f t="shared" ref="GFL8:GFL17" si="2289">GFK8/GFK$19*100</f>
        <v>0</v>
      </c>
      <c r="GFM8" s="326">
        <v>0</v>
      </c>
      <c r="GFN8" s="327">
        <f t="shared" ref="GFN8:GFN17" si="2290">GFM8/GFM$19*100</f>
        <v>0</v>
      </c>
      <c r="GFO8" s="326">
        <v>0</v>
      </c>
      <c r="GFP8" s="327">
        <f t="shared" ref="GFP8:GFP17" si="2291">GFO8/GFO$19*100</f>
        <v>0</v>
      </c>
      <c r="GFQ8" s="326">
        <v>0</v>
      </c>
      <c r="GFR8" s="328">
        <f t="shared" ref="GFR8:GFR17" si="2292">GFM8+GFO8+GFQ8</f>
        <v>0</v>
      </c>
      <c r="GFS8" s="254">
        <f t="shared" ref="GFS8:GFS17" si="2293">GFR8/GFR$19*100</f>
        <v>0</v>
      </c>
      <c r="GFT8" s="326">
        <v>0</v>
      </c>
      <c r="GFU8" s="327">
        <f t="shared" ref="GFU8:GFU17" si="2294">GFT8/GFT$19*100</f>
        <v>0</v>
      </c>
      <c r="GFV8" s="326">
        <v>0</v>
      </c>
      <c r="GFW8" s="327">
        <f t="shared" ref="GFW8:GFW17" si="2295">GFV8/GFV$19*100</f>
        <v>0</v>
      </c>
      <c r="GFX8" s="326">
        <v>0</v>
      </c>
      <c r="GFY8" s="328">
        <f t="shared" ref="GFY8:GFY17" si="2296">GFT8+GFV8+GFX8</f>
        <v>0</v>
      </c>
      <c r="GFZ8" s="254">
        <f t="shared" ref="GFZ8:GFZ17" si="2297">GFY8/GFY$19*100</f>
        <v>0</v>
      </c>
      <c r="GGA8" s="326">
        <v>0</v>
      </c>
      <c r="GGB8" s="327">
        <f t="shared" ref="GGB8:GGB17" si="2298">GGA8/GGA$19*100</f>
        <v>0</v>
      </c>
      <c r="GGC8" s="326">
        <v>0</v>
      </c>
      <c r="GGD8" s="327">
        <f t="shared" ref="GGD8:GGD17" si="2299">GGC8/GGC$19*100</f>
        <v>0</v>
      </c>
      <c r="GGE8" s="326">
        <v>0</v>
      </c>
      <c r="GGF8" s="328">
        <f t="shared" ref="GGF8:GGF17" si="2300">GGA8+GGC8+GGE8</f>
        <v>0</v>
      </c>
      <c r="GGG8" s="254">
        <f t="shared" ref="GGG8:GGG17" si="2301">GGF8/GGF$19*100</f>
        <v>0</v>
      </c>
      <c r="GGH8" s="326">
        <v>0</v>
      </c>
      <c r="GGI8" s="327">
        <f t="shared" ref="GGI8:GGI17" si="2302">GGH8/GGH$19*100</f>
        <v>0</v>
      </c>
      <c r="GGJ8" s="326">
        <v>0</v>
      </c>
      <c r="GGK8" s="327">
        <f t="shared" ref="GGK8:GGK17" si="2303">GGJ8/GGJ$19*100</f>
        <v>0</v>
      </c>
      <c r="GGL8" s="326">
        <v>0</v>
      </c>
      <c r="GGM8" s="328">
        <f t="shared" ref="GGM8:GGM17" si="2304">GGH8+GGJ8+GGL8</f>
        <v>0</v>
      </c>
      <c r="GGN8" s="254">
        <f t="shared" ref="GGN8:GGN17" si="2305">GGM8/GGM$19*100</f>
        <v>0</v>
      </c>
      <c r="GGO8" s="326">
        <v>0</v>
      </c>
      <c r="GGP8" s="327">
        <f t="shared" ref="GGP8:GGP17" si="2306">GGO8/GGO$19*100</f>
        <v>0</v>
      </c>
      <c r="GGQ8" s="326">
        <v>0</v>
      </c>
      <c r="GGR8" s="327">
        <f t="shared" ref="GGR8:GGR17" si="2307">GGQ8/GGQ$19*100</f>
        <v>0</v>
      </c>
      <c r="GGS8" s="326">
        <v>0</v>
      </c>
      <c r="GGT8" s="328">
        <f t="shared" ref="GGT8:GGT17" si="2308">GGO8+GGQ8+GGS8</f>
        <v>0</v>
      </c>
      <c r="GGU8" s="254">
        <f t="shared" ref="GGU8:GGU17" si="2309">GGT8/GGT$19*100</f>
        <v>0</v>
      </c>
      <c r="GGV8" s="326">
        <v>0</v>
      </c>
      <c r="GGW8" s="327">
        <f t="shared" ref="GGW8:GGW17" si="2310">GGV8/GGV$19*100</f>
        <v>0</v>
      </c>
      <c r="GGX8" s="326">
        <v>0</v>
      </c>
      <c r="GGY8" s="327">
        <f t="shared" ref="GGY8:GGY17" si="2311">GGX8/GGX$19*100</f>
        <v>0</v>
      </c>
      <c r="GGZ8" s="326">
        <v>0</v>
      </c>
      <c r="GHA8" s="328">
        <f t="shared" ref="GHA8:GHA17" si="2312">GGV8+GGX8+GGZ8</f>
        <v>0</v>
      </c>
      <c r="GHB8" s="254">
        <f t="shared" ref="GHB8:GHB17" si="2313">GHA8/GHA$19*100</f>
        <v>0</v>
      </c>
      <c r="GHC8" s="326">
        <v>0</v>
      </c>
      <c r="GHD8" s="327">
        <f t="shared" ref="GHD8:GHD17" si="2314">GHC8/GHC$19*100</f>
        <v>0</v>
      </c>
      <c r="GHE8" s="326">
        <v>0</v>
      </c>
      <c r="GHF8" s="327">
        <f t="shared" ref="GHF8:GHF17" si="2315">GHE8/GHE$19*100</f>
        <v>0</v>
      </c>
      <c r="GHG8" s="326">
        <v>0</v>
      </c>
      <c r="GHH8" s="328">
        <f t="shared" ref="GHH8:GHH17" si="2316">GHC8+GHE8+GHG8</f>
        <v>0</v>
      </c>
      <c r="GHI8" s="254">
        <f t="shared" ref="GHI8:GHI17" si="2317">GHH8/GHH$19*100</f>
        <v>0</v>
      </c>
      <c r="GHJ8" s="326">
        <v>0</v>
      </c>
      <c r="GHK8" s="327">
        <f t="shared" ref="GHK8:GHK17" si="2318">GHJ8/GHJ$19*100</f>
        <v>0</v>
      </c>
      <c r="GHL8" s="326">
        <v>0</v>
      </c>
      <c r="GHM8" s="327">
        <f t="shared" ref="GHM8:GHM17" si="2319">GHL8/GHL$19*100</f>
        <v>0</v>
      </c>
      <c r="GHN8" s="326">
        <v>0</v>
      </c>
      <c r="GHO8" s="328">
        <f t="shared" ref="GHO8:GHO17" si="2320">GHJ8+GHL8+GHN8</f>
        <v>0</v>
      </c>
      <c r="GHP8" s="254">
        <f t="shared" ref="GHP8:GHP17" si="2321">GHO8/GHO$19*100</f>
        <v>0</v>
      </c>
      <c r="GHQ8" s="326">
        <v>0</v>
      </c>
      <c r="GHR8" s="327">
        <f t="shared" ref="GHR8:GHR17" si="2322">GHQ8/GHQ$19*100</f>
        <v>0</v>
      </c>
      <c r="GHS8" s="326">
        <v>0</v>
      </c>
      <c r="GHT8" s="327">
        <f t="shared" ref="GHT8:GHT17" si="2323">GHS8/GHS$19*100</f>
        <v>0</v>
      </c>
      <c r="GHU8" s="326">
        <v>0</v>
      </c>
      <c r="GHV8" s="328">
        <f t="shared" ref="GHV8:GHV17" si="2324">GHQ8+GHS8+GHU8</f>
        <v>0</v>
      </c>
      <c r="GHW8" s="254">
        <f t="shared" ref="GHW8:GHW17" si="2325">GHV8/GHV$19*100</f>
        <v>0</v>
      </c>
      <c r="GHX8" s="326">
        <v>0</v>
      </c>
      <c r="GHY8" s="327">
        <f t="shared" ref="GHY8:GHY17" si="2326">GHX8/GHX$19*100</f>
        <v>0</v>
      </c>
      <c r="GHZ8" s="326">
        <v>0</v>
      </c>
      <c r="GIA8" s="327">
        <f t="shared" ref="GIA8:GIA17" si="2327">GHZ8/GHZ$19*100</f>
        <v>0</v>
      </c>
      <c r="GIB8" s="326">
        <v>0</v>
      </c>
      <c r="GIC8" s="328">
        <f t="shared" ref="GIC8:GIC17" si="2328">GHX8+GHZ8+GIB8</f>
        <v>0</v>
      </c>
      <c r="GID8" s="254">
        <f t="shared" ref="GID8:GID17" si="2329">GIC8/GIC$19*100</f>
        <v>0</v>
      </c>
      <c r="GIE8" s="326">
        <v>0</v>
      </c>
      <c r="GIF8" s="327">
        <f t="shared" ref="GIF8:GIF17" si="2330">GIE8/GIE$19*100</f>
        <v>0</v>
      </c>
      <c r="GIG8" s="326">
        <v>0</v>
      </c>
      <c r="GIH8" s="327">
        <f t="shared" ref="GIH8:GIH17" si="2331">GIG8/GIG$19*100</f>
        <v>0</v>
      </c>
      <c r="GII8" s="326">
        <v>0</v>
      </c>
      <c r="GIJ8" s="328">
        <f t="shared" ref="GIJ8:GIJ17" si="2332">GIE8+GIG8+GII8</f>
        <v>0</v>
      </c>
      <c r="GIK8" s="254">
        <f t="shared" ref="GIK8:GIK17" si="2333">GIJ8/GIJ$19*100</f>
        <v>0</v>
      </c>
      <c r="GIL8" s="326">
        <v>0</v>
      </c>
      <c r="GIM8" s="327">
        <f t="shared" ref="GIM8:GIM17" si="2334">GIL8/GIL$19*100</f>
        <v>0</v>
      </c>
      <c r="GIN8" s="326">
        <v>0</v>
      </c>
      <c r="GIO8" s="327">
        <f t="shared" ref="GIO8:GIO17" si="2335">GIN8/GIN$19*100</f>
        <v>0</v>
      </c>
      <c r="GIP8" s="326">
        <v>0</v>
      </c>
      <c r="GIQ8" s="328">
        <f t="shared" ref="GIQ8:GIQ17" si="2336">GIL8+GIN8+GIP8</f>
        <v>0</v>
      </c>
      <c r="GIR8" s="254">
        <f t="shared" ref="GIR8:GIR17" si="2337">GIQ8/GIQ$19*100</f>
        <v>0</v>
      </c>
      <c r="GIS8" s="326">
        <v>0</v>
      </c>
      <c r="GIT8" s="327">
        <f t="shared" ref="GIT8:GIT17" si="2338">GIS8/GIS$19*100</f>
        <v>0</v>
      </c>
      <c r="GIU8" s="326">
        <v>0</v>
      </c>
      <c r="GIV8" s="327">
        <f t="shared" ref="GIV8:GIV17" si="2339">GIU8/GIU$19*100</f>
        <v>0</v>
      </c>
      <c r="GIW8" s="326">
        <v>0</v>
      </c>
      <c r="GIX8" s="328">
        <f t="shared" ref="GIX8:GIX17" si="2340">GIS8+GIU8+GIW8</f>
        <v>0</v>
      </c>
      <c r="GIY8" s="254">
        <f t="shared" ref="GIY8:GIY17" si="2341">GIX8/GIX$19*100</f>
        <v>0</v>
      </c>
      <c r="GIZ8" s="326">
        <v>0</v>
      </c>
      <c r="GJA8" s="327">
        <f t="shared" ref="GJA8:GJA17" si="2342">GIZ8/GIZ$19*100</f>
        <v>0</v>
      </c>
      <c r="GJB8" s="326">
        <v>0</v>
      </c>
      <c r="GJC8" s="327">
        <f t="shared" ref="GJC8:GJC17" si="2343">GJB8/GJB$19*100</f>
        <v>0</v>
      </c>
      <c r="GJD8" s="326">
        <v>0</v>
      </c>
      <c r="GJE8" s="328">
        <f t="shared" ref="GJE8:GJE17" si="2344">GIZ8+GJB8+GJD8</f>
        <v>0</v>
      </c>
      <c r="GJF8" s="254">
        <f t="shared" ref="GJF8:GJF17" si="2345">GJE8/GJE$19*100</f>
        <v>0</v>
      </c>
      <c r="GJG8" s="326">
        <v>0</v>
      </c>
      <c r="GJH8" s="327">
        <f t="shared" ref="GJH8:GJH17" si="2346">GJG8/GJG$19*100</f>
        <v>0</v>
      </c>
      <c r="GJI8" s="326">
        <v>0</v>
      </c>
      <c r="GJJ8" s="327">
        <f t="shared" ref="GJJ8:GJJ17" si="2347">GJI8/GJI$19*100</f>
        <v>0</v>
      </c>
      <c r="GJK8" s="326">
        <v>0</v>
      </c>
      <c r="GJL8" s="328">
        <f t="shared" ref="GJL8:GJL17" si="2348">GJG8+GJI8+GJK8</f>
        <v>0</v>
      </c>
      <c r="GJM8" s="254">
        <f t="shared" ref="GJM8:GJM17" si="2349">GJL8/GJL$19*100</f>
        <v>0</v>
      </c>
      <c r="GJN8" s="326">
        <v>0</v>
      </c>
      <c r="GJO8" s="327">
        <f t="shared" ref="GJO8:GJO17" si="2350">GJN8/GJN$19*100</f>
        <v>0</v>
      </c>
      <c r="GJP8" s="326">
        <v>0</v>
      </c>
      <c r="GJQ8" s="327">
        <f t="shared" ref="GJQ8:GJQ17" si="2351">GJP8/GJP$19*100</f>
        <v>0</v>
      </c>
      <c r="GJR8" s="326">
        <v>0</v>
      </c>
      <c r="GJS8" s="328">
        <f t="shared" ref="GJS8:GJS17" si="2352">GJN8+GJP8+GJR8</f>
        <v>0</v>
      </c>
      <c r="GJT8" s="254">
        <f t="shared" ref="GJT8:GJT17" si="2353">GJS8/GJS$19*100</f>
        <v>0</v>
      </c>
      <c r="GJU8" s="326">
        <v>0</v>
      </c>
      <c r="GJV8" s="327">
        <f t="shared" ref="GJV8:GJV17" si="2354">GJU8/GJU$19*100</f>
        <v>0</v>
      </c>
      <c r="GJW8" s="326">
        <v>0</v>
      </c>
      <c r="GJX8" s="327">
        <f t="shared" ref="GJX8:GJX17" si="2355">GJW8/GJW$19*100</f>
        <v>0</v>
      </c>
      <c r="GJY8" s="326">
        <v>0</v>
      </c>
      <c r="GJZ8" s="328">
        <f t="shared" ref="GJZ8:GJZ17" si="2356">GJU8+GJW8+GJY8</f>
        <v>0</v>
      </c>
      <c r="GKA8" s="254">
        <f t="shared" ref="GKA8:GKA17" si="2357">GJZ8/GJZ$19*100</f>
        <v>0</v>
      </c>
      <c r="GKB8" s="326">
        <v>0</v>
      </c>
      <c r="GKC8" s="327">
        <f t="shared" ref="GKC8:GKC17" si="2358">GKB8/GKB$19*100</f>
        <v>0</v>
      </c>
      <c r="GKD8" s="326">
        <v>0</v>
      </c>
      <c r="GKE8" s="327">
        <f t="shared" ref="GKE8:GKE17" si="2359">GKD8/GKD$19*100</f>
        <v>0</v>
      </c>
      <c r="GKF8" s="326">
        <v>0</v>
      </c>
      <c r="GKG8" s="328">
        <f t="shared" ref="GKG8:GKG17" si="2360">GKB8+GKD8+GKF8</f>
        <v>0</v>
      </c>
      <c r="GKH8" s="254">
        <f t="shared" ref="GKH8:GKH17" si="2361">GKG8/GKG$19*100</f>
        <v>0</v>
      </c>
      <c r="GKI8" s="326">
        <v>0</v>
      </c>
      <c r="GKJ8" s="327">
        <f t="shared" ref="GKJ8:GKJ17" si="2362">GKI8/GKI$19*100</f>
        <v>0</v>
      </c>
      <c r="GKK8" s="326">
        <v>0</v>
      </c>
      <c r="GKL8" s="327">
        <f t="shared" ref="GKL8:GKL17" si="2363">GKK8/GKK$19*100</f>
        <v>0</v>
      </c>
      <c r="GKM8" s="326">
        <v>0</v>
      </c>
      <c r="GKN8" s="328">
        <f t="shared" ref="GKN8:GKN17" si="2364">GKI8+GKK8+GKM8</f>
        <v>0</v>
      </c>
      <c r="GKO8" s="254">
        <f t="shared" ref="GKO8:GKO17" si="2365">GKN8/GKN$19*100</f>
        <v>0</v>
      </c>
      <c r="GKP8" s="326">
        <v>0</v>
      </c>
      <c r="GKQ8" s="327">
        <f t="shared" ref="GKQ8:GKQ17" si="2366">GKP8/GKP$19*100</f>
        <v>0</v>
      </c>
      <c r="GKR8" s="326">
        <v>0</v>
      </c>
      <c r="GKS8" s="327">
        <f t="shared" ref="GKS8:GKS17" si="2367">GKR8/GKR$19*100</f>
        <v>0</v>
      </c>
      <c r="GKT8" s="326">
        <v>0</v>
      </c>
      <c r="GKU8" s="328">
        <f t="shared" ref="GKU8:GKU17" si="2368">GKP8+GKR8+GKT8</f>
        <v>0</v>
      </c>
      <c r="GKV8" s="254">
        <f t="shared" ref="GKV8:GKV17" si="2369">GKU8/GKU$19*100</f>
        <v>0</v>
      </c>
      <c r="GKW8" s="326">
        <v>0</v>
      </c>
      <c r="GKX8" s="327">
        <f t="shared" ref="GKX8:GKX17" si="2370">GKW8/GKW$19*100</f>
        <v>0</v>
      </c>
      <c r="GKY8" s="326">
        <v>0</v>
      </c>
      <c r="GKZ8" s="327">
        <f t="shared" ref="GKZ8:GKZ17" si="2371">GKY8/GKY$19*100</f>
        <v>0</v>
      </c>
      <c r="GLA8" s="326">
        <v>0</v>
      </c>
      <c r="GLB8" s="328">
        <f t="shared" ref="GLB8:GLB17" si="2372">GKW8+GKY8+GLA8</f>
        <v>0</v>
      </c>
      <c r="GLC8" s="254">
        <f t="shared" ref="GLC8:GLC17" si="2373">GLB8/GLB$19*100</f>
        <v>0</v>
      </c>
      <c r="GLD8" s="326">
        <v>0</v>
      </c>
      <c r="GLE8" s="327">
        <f t="shared" ref="GLE8:GLE17" si="2374">GLD8/GLD$19*100</f>
        <v>0</v>
      </c>
      <c r="GLF8" s="326">
        <v>0</v>
      </c>
      <c r="GLG8" s="327">
        <f t="shared" ref="GLG8:GLG17" si="2375">GLF8/GLF$19*100</f>
        <v>0</v>
      </c>
      <c r="GLH8" s="326">
        <v>0</v>
      </c>
      <c r="GLI8" s="328">
        <f t="shared" ref="GLI8:GLI17" si="2376">GLD8+GLF8+GLH8</f>
        <v>0</v>
      </c>
      <c r="GLJ8" s="254">
        <f t="shared" ref="GLJ8:GLJ17" si="2377">GLI8/GLI$19*100</f>
        <v>0</v>
      </c>
      <c r="GLK8" s="326">
        <v>0</v>
      </c>
      <c r="GLL8" s="327">
        <f t="shared" ref="GLL8:GLL17" si="2378">GLK8/GLK$19*100</f>
        <v>0</v>
      </c>
      <c r="GLM8" s="326">
        <v>0</v>
      </c>
      <c r="GLN8" s="327">
        <f t="shared" ref="GLN8:GLN17" si="2379">GLM8/GLM$19*100</f>
        <v>0</v>
      </c>
      <c r="GLO8" s="326">
        <v>0</v>
      </c>
      <c r="GLP8" s="328">
        <f t="shared" ref="GLP8:GLP17" si="2380">GLK8+GLM8+GLO8</f>
        <v>0</v>
      </c>
      <c r="GLQ8" s="254">
        <f t="shared" ref="GLQ8:GLQ17" si="2381">GLP8/GLP$19*100</f>
        <v>0</v>
      </c>
      <c r="GLR8" s="326">
        <v>0</v>
      </c>
      <c r="GLS8" s="327">
        <f t="shared" ref="GLS8:GLS17" si="2382">GLR8/GLR$19*100</f>
        <v>0</v>
      </c>
      <c r="GLT8" s="326">
        <v>0</v>
      </c>
      <c r="GLU8" s="327">
        <f t="shared" ref="GLU8:GLU17" si="2383">GLT8/GLT$19*100</f>
        <v>0</v>
      </c>
      <c r="GLV8" s="326">
        <v>0</v>
      </c>
      <c r="GLW8" s="328">
        <f t="shared" ref="GLW8:GLW17" si="2384">GLR8+GLT8+GLV8</f>
        <v>0</v>
      </c>
      <c r="GLX8" s="254">
        <f t="shared" ref="GLX8:GLX17" si="2385">GLW8/GLW$19*100</f>
        <v>0</v>
      </c>
      <c r="GLY8" s="326">
        <v>0</v>
      </c>
      <c r="GLZ8" s="327">
        <f t="shared" ref="GLZ8:GLZ17" si="2386">GLY8/GLY$19*100</f>
        <v>0</v>
      </c>
      <c r="GMA8" s="326">
        <v>0</v>
      </c>
      <c r="GMB8" s="327">
        <f t="shared" ref="GMB8:GMB17" si="2387">GMA8/GMA$19*100</f>
        <v>0</v>
      </c>
      <c r="GMC8" s="326">
        <v>0</v>
      </c>
      <c r="GMD8" s="328">
        <f t="shared" ref="GMD8:GMD17" si="2388">GLY8+GMA8+GMC8</f>
        <v>0</v>
      </c>
      <c r="GME8" s="254">
        <f t="shared" ref="GME8:GME17" si="2389">GMD8/GMD$19*100</f>
        <v>0</v>
      </c>
      <c r="GMF8" s="326">
        <v>0</v>
      </c>
      <c r="GMG8" s="327">
        <f t="shared" ref="GMG8:GMG17" si="2390">GMF8/GMF$19*100</f>
        <v>0</v>
      </c>
      <c r="GMH8" s="326">
        <v>0</v>
      </c>
      <c r="GMI8" s="327">
        <f t="shared" ref="GMI8:GMI17" si="2391">GMH8/GMH$19*100</f>
        <v>0</v>
      </c>
      <c r="GMJ8" s="326">
        <v>0</v>
      </c>
      <c r="GMK8" s="328">
        <f t="shared" ref="GMK8:GMK17" si="2392">GMF8+GMH8+GMJ8</f>
        <v>0</v>
      </c>
      <c r="GML8" s="254">
        <f t="shared" ref="GML8:GML17" si="2393">GMK8/GMK$19*100</f>
        <v>0</v>
      </c>
      <c r="GMM8" s="326">
        <v>0</v>
      </c>
      <c r="GMN8" s="327">
        <f t="shared" ref="GMN8:GMN17" si="2394">GMM8/GMM$19*100</f>
        <v>0</v>
      </c>
      <c r="GMO8" s="326">
        <v>0</v>
      </c>
      <c r="GMP8" s="327">
        <f t="shared" ref="GMP8:GMP17" si="2395">GMO8/GMO$19*100</f>
        <v>0</v>
      </c>
      <c r="GMQ8" s="326">
        <v>0</v>
      </c>
      <c r="GMR8" s="328">
        <f t="shared" ref="GMR8:GMR17" si="2396">GMM8+GMO8+GMQ8</f>
        <v>0</v>
      </c>
      <c r="GMS8" s="254">
        <f t="shared" ref="GMS8:GMS17" si="2397">GMR8/GMR$19*100</f>
        <v>0</v>
      </c>
      <c r="GMT8" s="326">
        <v>0</v>
      </c>
      <c r="GMU8" s="327">
        <f t="shared" ref="GMU8:GMU17" si="2398">GMT8/GMT$19*100</f>
        <v>0</v>
      </c>
      <c r="GMV8" s="326">
        <v>0</v>
      </c>
      <c r="GMW8" s="327">
        <f t="shared" ref="GMW8:GMW17" si="2399">GMV8/GMV$19*100</f>
        <v>0</v>
      </c>
      <c r="GMX8" s="326">
        <v>0</v>
      </c>
      <c r="GMY8" s="328">
        <f t="shared" ref="GMY8:GMY17" si="2400">GMT8+GMV8+GMX8</f>
        <v>0</v>
      </c>
      <c r="GMZ8" s="254">
        <f t="shared" ref="GMZ8:GMZ17" si="2401">GMY8/GMY$19*100</f>
        <v>0</v>
      </c>
      <c r="GNA8" s="326">
        <v>0</v>
      </c>
      <c r="GNB8" s="327">
        <f t="shared" ref="GNB8:GNB17" si="2402">GNA8/GNA$19*100</f>
        <v>0</v>
      </c>
      <c r="GNC8" s="326">
        <v>0</v>
      </c>
      <c r="GND8" s="327">
        <f t="shared" ref="GND8:GND17" si="2403">GNC8/GNC$19*100</f>
        <v>0</v>
      </c>
      <c r="GNE8" s="326">
        <v>0</v>
      </c>
      <c r="GNF8" s="328">
        <f t="shared" ref="GNF8:GNF17" si="2404">GNA8+GNC8+GNE8</f>
        <v>0</v>
      </c>
      <c r="GNG8" s="254">
        <f t="shared" ref="GNG8:GNG17" si="2405">GNF8/GNF$19*100</f>
        <v>0</v>
      </c>
      <c r="GNH8" s="326">
        <v>0</v>
      </c>
      <c r="GNI8" s="327">
        <f t="shared" ref="GNI8:GNI17" si="2406">GNH8/GNH$19*100</f>
        <v>0</v>
      </c>
      <c r="GNJ8" s="326">
        <v>0</v>
      </c>
      <c r="GNK8" s="327">
        <f t="shared" ref="GNK8:GNK17" si="2407">GNJ8/GNJ$19*100</f>
        <v>0</v>
      </c>
      <c r="GNL8" s="326">
        <v>0</v>
      </c>
      <c r="GNM8" s="328">
        <f t="shared" ref="GNM8:GNM17" si="2408">GNH8+GNJ8+GNL8</f>
        <v>0</v>
      </c>
      <c r="GNN8" s="254">
        <f t="shared" ref="GNN8:GNN17" si="2409">GNM8/GNM$19*100</f>
        <v>0</v>
      </c>
      <c r="GNO8" s="326">
        <v>0</v>
      </c>
      <c r="GNP8" s="327">
        <f t="shared" ref="GNP8:GNP17" si="2410">GNO8/GNO$19*100</f>
        <v>0</v>
      </c>
      <c r="GNQ8" s="326">
        <v>0</v>
      </c>
      <c r="GNR8" s="327">
        <f t="shared" ref="GNR8:GNR17" si="2411">GNQ8/GNQ$19*100</f>
        <v>0</v>
      </c>
      <c r="GNS8" s="326">
        <v>0</v>
      </c>
      <c r="GNT8" s="328">
        <f t="shared" ref="GNT8:GNT17" si="2412">GNO8+GNQ8+GNS8</f>
        <v>0</v>
      </c>
      <c r="GNU8" s="254">
        <f t="shared" ref="GNU8:GNU17" si="2413">GNT8/GNT$19*100</f>
        <v>0</v>
      </c>
      <c r="GNV8" s="326">
        <v>0</v>
      </c>
      <c r="GNW8" s="327">
        <f t="shared" ref="GNW8:GNW17" si="2414">GNV8/GNV$19*100</f>
        <v>0</v>
      </c>
      <c r="GNX8" s="326">
        <v>0</v>
      </c>
      <c r="GNY8" s="327">
        <f t="shared" ref="GNY8:GNY17" si="2415">GNX8/GNX$19*100</f>
        <v>0</v>
      </c>
      <c r="GNZ8" s="326">
        <v>0</v>
      </c>
      <c r="GOA8" s="328">
        <f t="shared" ref="GOA8:GOA17" si="2416">GNV8+GNX8+GNZ8</f>
        <v>0</v>
      </c>
      <c r="GOB8" s="254">
        <f t="shared" ref="GOB8:GOB17" si="2417">GOA8/GOA$19*100</f>
        <v>0</v>
      </c>
      <c r="GOC8" s="326">
        <v>0</v>
      </c>
      <c r="GOD8" s="327">
        <f t="shared" ref="GOD8:GOD17" si="2418">GOC8/GOC$19*100</f>
        <v>0</v>
      </c>
      <c r="GOE8" s="326">
        <v>0</v>
      </c>
      <c r="GOF8" s="327">
        <f t="shared" ref="GOF8:GOF17" si="2419">GOE8/GOE$19*100</f>
        <v>0</v>
      </c>
      <c r="GOG8" s="326">
        <v>0</v>
      </c>
      <c r="GOH8" s="328">
        <f t="shared" ref="GOH8:GOH17" si="2420">GOC8+GOE8+GOG8</f>
        <v>0</v>
      </c>
      <c r="GOI8" s="254">
        <f t="shared" ref="GOI8:GOI17" si="2421">GOH8/GOH$19*100</f>
        <v>0</v>
      </c>
      <c r="GOJ8" s="326">
        <v>0</v>
      </c>
      <c r="GOK8" s="327">
        <f t="shared" ref="GOK8:GOK17" si="2422">GOJ8/GOJ$19*100</f>
        <v>0</v>
      </c>
      <c r="GOL8" s="326">
        <v>0</v>
      </c>
      <c r="GOM8" s="327">
        <f t="shared" ref="GOM8:GOM17" si="2423">GOL8/GOL$19*100</f>
        <v>0</v>
      </c>
      <c r="GON8" s="326">
        <v>0</v>
      </c>
      <c r="GOO8" s="328">
        <f t="shared" ref="GOO8:GOO17" si="2424">GOJ8+GOL8+GON8</f>
        <v>0</v>
      </c>
      <c r="GOP8" s="254">
        <f t="shared" ref="GOP8:GOP17" si="2425">GOO8/GOO$19*100</f>
        <v>0</v>
      </c>
      <c r="GOQ8" s="326">
        <v>0</v>
      </c>
      <c r="GOR8" s="327">
        <f t="shared" ref="GOR8:GOR17" si="2426">GOQ8/GOQ$19*100</f>
        <v>0</v>
      </c>
      <c r="GOS8" s="326">
        <v>0</v>
      </c>
      <c r="GOT8" s="327">
        <f t="shared" ref="GOT8:GOT17" si="2427">GOS8/GOS$19*100</f>
        <v>0</v>
      </c>
      <c r="GOU8" s="326">
        <v>0</v>
      </c>
      <c r="GOV8" s="328">
        <f t="shared" ref="GOV8:GOV17" si="2428">GOQ8+GOS8+GOU8</f>
        <v>0</v>
      </c>
      <c r="GOW8" s="254">
        <f t="shared" ref="GOW8:GOW17" si="2429">GOV8/GOV$19*100</f>
        <v>0</v>
      </c>
      <c r="GOX8" s="326">
        <v>0</v>
      </c>
      <c r="GOY8" s="327">
        <f t="shared" ref="GOY8:GOY17" si="2430">GOX8/GOX$19*100</f>
        <v>0</v>
      </c>
      <c r="GOZ8" s="326">
        <v>0</v>
      </c>
      <c r="GPA8" s="327">
        <f t="shared" ref="GPA8:GPA17" si="2431">GOZ8/GOZ$19*100</f>
        <v>0</v>
      </c>
      <c r="GPB8" s="326">
        <v>0</v>
      </c>
      <c r="GPC8" s="328">
        <f t="shared" ref="GPC8:GPC17" si="2432">GOX8+GOZ8+GPB8</f>
        <v>0</v>
      </c>
      <c r="GPD8" s="254">
        <f t="shared" ref="GPD8:GPD17" si="2433">GPC8/GPC$19*100</f>
        <v>0</v>
      </c>
      <c r="GPE8" s="326">
        <v>0</v>
      </c>
      <c r="GPF8" s="327">
        <f t="shared" ref="GPF8:GPF17" si="2434">GPE8/GPE$19*100</f>
        <v>0</v>
      </c>
      <c r="GPG8" s="326">
        <v>0</v>
      </c>
      <c r="GPH8" s="327">
        <f t="shared" ref="GPH8:GPH17" si="2435">GPG8/GPG$19*100</f>
        <v>0</v>
      </c>
      <c r="GPI8" s="326">
        <v>0</v>
      </c>
      <c r="GPJ8" s="328">
        <f t="shared" ref="GPJ8:GPJ17" si="2436">GPE8+GPG8+GPI8</f>
        <v>0</v>
      </c>
      <c r="GPK8" s="254">
        <f t="shared" ref="GPK8:GPK17" si="2437">GPJ8/GPJ$19*100</f>
        <v>0</v>
      </c>
      <c r="GPL8" s="326">
        <v>0</v>
      </c>
      <c r="GPM8" s="327">
        <f t="shared" ref="GPM8:GPM17" si="2438">GPL8/GPL$19*100</f>
        <v>0</v>
      </c>
      <c r="GPN8" s="326">
        <v>0</v>
      </c>
      <c r="GPO8" s="327">
        <f t="shared" ref="GPO8:GPO17" si="2439">GPN8/GPN$19*100</f>
        <v>0</v>
      </c>
      <c r="GPP8" s="326">
        <v>0</v>
      </c>
      <c r="GPQ8" s="328">
        <f t="shared" ref="GPQ8:GPQ17" si="2440">GPL8+GPN8+GPP8</f>
        <v>0</v>
      </c>
      <c r="GPR8" s="254">
        <f t="shared" ref="GPR8:GPR17" si="2441">GPQ8/GPQ$19*100</f>
        <v>0</v>
      </c>
      <c r="GPS8" s="326">
        <v>0</v>
      </c>
      <c r="GPT8" s="327">
        <f t="shared" ref="GPT8:GPT17" si="2442">GPS8/GPS$19*100</f>
        <v>0</v>
      </c>
      <c r="GPU8" s="326">
        <v>0</v>
      </c>
      <c r="GPV8" s="327">
        <f t="shared" ref="GPV8:GPV17" si="2443">GPU8/GPU$19*100</f>
        <v>0</v>
      </c>
      <c r="GPW8" s="326">
        <v>0</v>
      </c>
      <c r="GPX8" s="328">
        <f t="shared" ref="GPX8:GPX17" si="2444">GPS8+GPU8+GPW8</f>
        <v>0</v>
      </c>
      <c r="GPY8" s="254">
        <f t="shared" ref="GPY8:GPY17" si="2445">GPX8/GPX$19*100</f>
        <v>0</v>
      </c>
      <c r="GPZ8" s="326">
        <v>0</v>
      </c>
      <c r="GQA8" s="327">
        <f t="shared" ref="GQA8:GQA17" si="2446">GPZ8/GPZ$19*100</f>
        <v>0</v>
      </c>
      <c r="GQB8" s="326">
        <v>0</v>
      </c>
      <c r="GQC8" s="327">
        <f t="shared" ref="GQC8:GQC17" si="2447">GQB8/GQB$19*100</f>
        <v>0</v>
      </c>
      <c r="GQD8" s="326">
        <v>0</v>
      </c>
      <c r="GQE8" s="328">
        <f t="shared" ref="GQE8:GQE17" si="2448">GPZ8+GQB8+GQD8</f>
        <v>0</v>
      </c>
      <c r="GQF8" s="254">
        <f t="shared" ref="GQF8:GQF17" si="2449">GQE8/GQE$19*100</f>
        <v>0</v>
      </c>
      <c r="GQG8" s="326">
        <v>0</v>
      </c>
      <c r="GQH8" s="327">
        <f t="shared" ref="GQH8:GQH17" si="2450">GQG8/GQG$19*100</f>
        <v>0</v>
      </c>
      <c r="GQI8" s="326">
        <v>0</v>
      </c>
      <c r="GQJ8" s="327">
        <f t="shared" ref="GQJ8:GQJ17" si="2451">GQI8/GQI$19*100</f>
        <v>0</v>
      </c>
      <c r="GQK8" s="326">
        <v>0</v>
      </c>
      <c r="GQL8" s="328">
        <f t="shared" ref="GQL8:GQL17" si="2452">GQG8+GQI8+GQK8</f>
        <v>0</v>
      </c>
      <c r="GQM8" s="254">
        <f t="shared" ref="GQM8:GQM17" si="2453">GQL8/GQL$19*100</f>
        <v>0</v>
      </c>
      <c r="GQN8" s="326">
        <v>0</v>
      </c>
      <c r="GQO8" s="327">
        <f t="shared" ref="GQO8:GQO17" si="2454">GQN8/GQN$19*100</f>
        <v>0</v>
      </c>
      <c r="GQP8" s="326">
        <v>0</v>
      </c>
      <c r="GQQ8" s="327">
        <f t="shared" ref="GQQ8:GQQ17" si="2455">GQP8/GQP$19*100</f>
        <v>0</v>
      </c>
      <c r="GQR8" s="326">
        <v>0</v>
      </c>
      <c r="GQS8" s="328">
        <f t="shared" ref="GQS8:GQS17" si="2456">GQN8+GQP8+GQR8</f>
        <v>0</v>
      </c>
      <c r="GQT8" s="254">
        <f t="shared" ref="GQT8:GQT17" si="2457">GQS8/GQS$19*100</f>
        <v>0</v>
      </c>
      <c r="GQU8" s="326">
        <v>0</v>
      </c>
      <c r="GQV8" s="327">
        <f t="shared" ref="GQV8:GQV17" si="2458">GQU8/GQU$19*100</f>
        <v>0</v>
      </c>
      <c r="GQW8" s="326">
        <v>0</v>
      </c>
      <c r="GQX8" s="327">
        <f t="shared" ref="GQX8:GQX17" si="2459">GQW8/GQW$19*100</f>
        <v>0</v>
      </c>
      <c r="GQY8" s="326">
        <v>0</v>
      </c>
      <c r="GQZ8" s="328">
        <f t="shared" ref="GQZ8:GQZ17" si="2460">GQU8+GQW8+GQY8</f>
        <v>0</v>
      </c>
      <c r="GRA8" s="254">
        <f t="shared" ref="GRA8:GRA17" si="2461">GQZ8/GQZ$19*100</f>
        <v>0</v>
      </c>
      <c r="GRB8" s="326">
        <v>0</v>
      </c>
      <c r="GRC8" s="327">
        <f t="shared" ref="GRC8:GRC17" si="2462">GRB8/GRB$19*100</f>
        <v>0</v>
      </c>
      <c r="GRD8" s="326">
        <v>0</v>
      </c>
      <c r="GRE8" s="327">
        <f t="shared" ref="GRE8:GRE17" si="2463">GRD8/GRD$19*100</f>
        <v>0</v>
      </c>
      <c r="GRF8" s="326">
        <v>0</v>
      </c>
      <c r="GRG8" s="328">
        <f t="shared" ref="GRG8:GRG17" si="2464">GRB8+GRD8+GRF8</f>
        <v>0</v>
      </c>
      <c r="GRH8" s="254">
        <f t="shared" ref="GRH8:GRH17" si="2465">GRG8/GRG$19*100</f>
        <v>0</v>
      </c>
      <c r="GRI8" s="326">
        <v>0</v>
      </c>
      <c r="GRJ8" s="327">
        <f t="shared" ref="GRJ8:GRJ17" si="2466">GRI8/GRI$19*100</f>
        <v>0</v>
      </c>
      <c r="GRK8" s="326">
        <v>0</v>
      </c>
      <c r="GRL8" s="327">
        <f t="shared" ref="GRL8:GRL17" si="2467">GRK8/GRK$19*100</f>
        <v>0</v>
      </c>
      <c r="GRM8" s="326">
        <v>0</v>
      </c>
      <c r="GRN8" s="328">
        <f t="shared" ref="GRN8:GRN17" si="2468">GRI8+GRK8+GRM8</f>
        <v>0</v>
      </c>
      <c r="GRO8" s="254">
        <f t="shared" ref="GRO8:GRO17" si="2469">GRN8/GRN$19*100</f>
        <v>0</v>
      </c>
      <c r="GRP8" s="326">
        <v>0</v>
      </c>
      <c r="GRQ8" s="327">
        <f t="shared" ref="GRQ8:GRQ17" si="2470">GRP8/GRP$19*100</f>
        <v>0</v>
      </c>
      <c r="GRR8" s="326">
        <v>0</v>
      </c>
      <c r="GRS8" s="327">
        <f t="shared" ref="GRS8:GRS17" si="2471">GRR8/GRR$19*100</f>
        <v>0</v>
      </c>
      <c r="GRT8" s="326">
        <v>0</v>
      </c>
      <c r="GRU8" s="328">
        <f t="shared" ref="GRU8:GRU17" si="2472">GRP8+GRR8+GRT8</f>
        <v>0</v>
      </c>
      <c r="GRV8" s="254">
        <f t="shared" ref="GRV8:GRV17" si="2473">GRU8/GRU$19*100</f>
        <v>0</v>
      </c>
      <c r="GRW8" s="326">
        <v>0</v>
      </c>
      <c r="GRX8" s="327">
        <f t="shared" ref="GRX8:GRX17" si="2474">GRW8/GRW$19*100</f>
        <v>0</v>
      </c>
      <c r="GRY8" s="326">
        <v>0</v>
      </c>
      <c r="GRZ8" s="327">
        <f t="shared" ref="GRZ8:GRZ17" si="2475">GRY8/GRY$19*100</f>
        <v>0</v>
      </c>
      <c r="GSA8" s="326">
        <v>0</v>
      </c>
      <c r="GSB8" s="328">
        <f t="shared" ref="GSB8:GSB17" si="2476">GRW8+GRY8+GSA8</f>
        <v>0</v>
      </c>
      <c r="GSC8" s="254">
        <f t="shared" ref="GSC8:GSC17" si="2477">GSB8/GSB$19*100</f>
        <v>0</v>
      </c>
      <c r="GSD8" s="326">
        <v>0</v>
      </c>
      <c r="GSE8" s="327">
        <f t="shared" ref="GSE8:GSE17" si="2478">GSD8/GSD$19*100</f>
        <v>0</v>
      </c>
      <c r="GSF8" s="326">
        <v>0</v>
      </c>
      <c r="GSG8" s="327">
        <f t="shared" ref="GSG8:GSG17" si="2479">GSF8/GSF$19*100</f>
        <v>0</v>
      </c>
      <c r="GSH8" s="326">
        <v>0</v>
      </c>
      <c r="GSI8" s="328">
        <f t="shared" ref="GSI8:GSI17" si="2480">GSD8+GSF8+GSH8</f>
        <v>0</v>
      </c>
      <c r="GSJ8" s="254">
        <f t="shared" ref="GSJ8:GSJ17" si="2481">GSI8/GSI$19*100</f>
        <v>0</v>
      </c>
      <c r="GSK8" s="326">
        <v>0</v>
      </c>
      <c r="GSL8" s="327">
        <f t="shared" ref="GSL8:GSL17" si="2482">GSK8/GSK$19*100</f>
        <v>0</v>
      </c>
      <c r="GSM8" s="326">
        <v>0</v>
      </c>
      <c r="GSN8" s="327">
        <f t="shared" ref="GSN8:GSN17" si="2483">GSM8/GSM$19*100</f>
        <v>0</v>
      </c>
      <c r="GSO8" s="326">
        <v>0</v>
      </c>
      <c r="GSP8" s="328">
        <f t="shared" ref="GSP8:GSP17" si="2484">GSK8+GSM8+GSO8</f>
        <v>0</v>
      </c>
      <c r="GSQ8" s="254">
        <f t="shared" ref="GSQ8:GSQ17" si="2485">GSP8/GSP$19*100</f>
        <v>0</v>
      </c>
      <c r="GSR8" s="326">
        <v>0</v>
      </c>
      <c r="GSS8" s="327">
        <f t="shared" ref="GSS8:GSS17" si="2486">GSR8/GSR$19*100</f>
        <v>0</v>
      </c>
      <c r="GST8" s="326">
        <v>0</v>
      </c>
      <c r="GSU8" s="327">
        <f t="shared" ref="GSU8:GSU17" si="2487">GST8/GST$19*100</f>
        <v>0</v>
      </c>
      <c r="GSV8" s="326">
        <v>0</v>
      </c>
      <c r="GSW8" s="328">
        <f t="shared" ref="GSW8:GSW17" si="2488">GSR8+GST8+GSV8</f>
        <v>0</v>
      </c>
      <c r="GSX8" s="254">
        <f t="shared" ref="GSX8:GSX17" si="2489">GSW8/GSW$19*100</f>
        <v>0</v>
      </c>
      <c r="GSY8" s="326">
        <v>0</v>
      </c>
      <c r="GSZ8" s="327">
        <f t="shared" ref="GSZ8:GSZ17" si="2490">GSY8/GSY$19*100</f>
        <v>0</v>
      </c>
      <c r="GTA8" s="326">
        <v>0</v>
      </c>
      <c r="GTB8" s="327">
        <f t="shared" ref="GTB8:GTB17" si="2491">GTA8/GTA$19*100</f>
        <v>0</v>
      </c>
      <c r="GTC8" s="326">
        <v>0</v>
      </c>
      <c r="GTD8" s="328">
        <f t="shared" ref="GTD8:GTD17" si="2492">GSY8+GTA8+GTC8</f>
        <v>0</v>
      </c>
      <c r="GTE8" s="254">
        <f t="shared" ref="GTE8:GTE17" si="2493">GTD8/GTD$19*100</f>
        <v>0</v>
      </c>
      <c r="GTF8" s="326">
        <v>0</v>
      </c>
      <c r="GTG8" s="327">
        <f t="shared" ref="GTG8:GTG17" si="2494">GTF8/GTF$19*100</f>
        <v>0</v>
      </c>
      <c r="GTH8" s="326">
        <v>0</v>
      </c>
      <c r="GTI8" s="327">
        <f t="shared" ref="GTI8:GTI17" si="2495">GTH8/GTH$19*100</f>
        <v>0</v>
      </c>
      <c r="GTJ8" s="326">
        <v>0</v>
      </c>
      <c r="GTK8" s="328">
        <f t="shared" ref="GTK8:GTK17" si="2496">GTF8+GTH8+GTJ8</f>
        <v>0</v>
      </c>
      <c r="GTL8" s="254">
        <f t="shared" ref="GTL8:GTL17" si="2497">GTK8/GTK$19*100</f>
        <v>0</v>
      </c>
      <c r="GTM8" s="326">
        <v>0</v>
      </c>
      <c r="GTN8" s="327">
        <f t="shared" ref="GTN8:GTN17" si="2498">GTM8/GTM$19*100</f>
        <v>0</v>
      </c>
      <c r="GTO8" s="326">
        <v>0</v>
      </c>
      <c r="GTP8" s="327">
        <f t="shared" ref="GTP8:GTP17" si="2499">GTO8/GTO$19*100</f>
        <v>0</v>
      </c>
      <c r="GTQ8" s="326">
        <v>0</v>
      </c>
      <c r="GTR8" s="328">
        <f t="shared" ref="GTR8:GTR17" si="2500">GTM8+GTO8+GTQ8</f>
        <v>0</v>
      </c>
      <c r="GTS8" s="254">
        <f t="shared" ref="GTS8:GTS17" si="2501">GTR8/GTR$19*100</f>
        <v>0</v>
      </c>
      <c r="GTT8" s="326">
        <v>0</v>
      </c>
      <c r="GTU8" s="327">
        <f t="shared" ref="GTU8:GTU17" si="2502">GTT8/GTT$19*100</f>
        <v>0</v>
      </c>
      <c r="GTV8" s="326">
        <v>0</v>
      </c>
      <c r="GTW8" s="327">
        <f t="shared" ref="GTW8:GTW17" si="2503">GTV8/GTV$19*100</f>
        <v>0</v>
      </c>
      <c r="GTX8" s="326">
        <v>0</v>
      </c>
      <c r="GTY8" s="328">
        <f t="shared" ref="GTY8:GTY17" si="2504">GTT8+GTV8+GTX8</f>
        <v>0</v>
      </c>
      <c r="GTZ8" s="254">
        <f t="shared" ref="GTZ8:GTZ17" si="2505">GTY8/GTY$19*100</f>
        <v>0</v>
      </c>
      <c r="GUA8" s="326">
        <v>0</v>
      </c>
      <c r="GUB8" s="327">
        <f t="shared" ref="GUB8:GUB17" si="2506">GUA8/GUA$19*100</f>
        <v>0</v>
      </c>
      <c r="GUC8" s="326">
        <v>0</v>
      </c>
      <c r="GUD8" s="327">
        <f t="shared" ref="GUD8:GUD17" si="2507">GUC8/GUC$19*100</f>
        <v>0</v>
      </c>
      <c r="GUE8" s="326">
        <v>0</v>
      </c>
      <c r="GUF8" s="328">
        <f t="shared" ref="GUF8:GUF17" si="2508">GUA8+GUC8+GUE8</f>
        <v>0</v>
      </c>
      <c r="GUG8" s="254">
        <f t="shared" ref="GUG8:GUG17" si="2509">GUF8/GUF$19*100</f>
        <v>0</v>
      </c>
      <c r="GUH8" s="326">
        <v>0</v>
      </c>
      <c r="GUI8" s="327">
        <f t="shared" ref="GUI8:GUI17" si="2510">GUH8/GUH$19*100</f>
        <v>0</v>
      </c>
      <c r="GUJ8" s="326">
        <v>0</v>
      </c>
      <c r="GUK8" s="327">
        <f t="shared" ref="GUK8:GUK17" si="2511">GUJ8/GUJ$19*100</f>
        <v>0</v>
      </c>
      <c r="GUL8" s="326">
        <v>0</v>
      </c>
      <c r="GUM8" s="328">
        <f t="shared" ref="GUM8:GUM17" si="2512">GUH8+GUJ8+GUL8</f>
        <v>0</v>
      </c>
      <c r="GUN8" s="254">
        <f t="shared" ref="GUN8:GUN17" si="2513">GUM8/GUM$19*100</f>
        <v>0</v>
      </c>
      <c r="GUO8" s="326">
        <v>0</v>
      </c>
      <c r="GUP8" s="327">
        <f t="shared" ref="GUP8:GUP17" si="2514">GUO8/GUO$19*100</f>
        <v>0</v>
      </c>
      <c r="GUQ8" s="326">
        <v>0</v>
      </c>
      <c r="GUR8" s="327">
        <f t="shared" ref="GUR8:GUR17" si="2515">GUQ8/GUQ$19*100</f>
        <v>0</v>
      </c>
      <c r="GUS8" s="326">
        <v>0</v>
      </c>
      <c r="GUT8" s="328">
        <f t="shared" ref="GUT8:GUT17" si="2516">GUO8+GUQ8+GUS8</f>
        <v>0</v>
      </c>
      <c r="GUU8" s="254">
        <f t="shared" ref="GUU8:GUU17" si="2517">GUT8/GUT$19*100</f>
        <v>0</v>
      </c>
      <c r="GUV8" s="326">
        <v>0</v>
      </c>
      <c r="GUW8" s="327">
        <f t="shared" ref="GUW8:GUW17" si="2518">GUV8/GUV$19*100</f>
        <v>0</v>
      </c>
      <c r="GUX8" s="326">
        <v>0</v>
      </c>
      <c r="GUY8" s="327">
        <f t="shared" ref="GUY8:GUY17" si="2519">GUX8/GUX$19*100</f>
        <v>0</v>
      </c>
      <c r="GUZ8" s="326">
        <v>0</v>
      </c>
      <c r="GVA8" s="328">
        <f t="shared" ref="GVA8:GVA17" si="2520">GUV8+GUX8+GUZ8</f>
        <v>0</v>
      </c>
      <c r="GVB8" s="254">
        <f t="shared" ref="GVB8:GVB17" si="2521">GVA8/GVA$19*100</f>
        <v>0</v>
      </c>
      <c r="GVC8" s="326">
        <v>0</v>
      </c>
      <c r="GVD8" s="327">
        <f t="shared" ref="GVD8:GVD17" si="2522">GVC8/GVC$19*100</f>
        <v>0</v>
      </c>
      <c r="GVE8" s="326">
        <v>0</v>
      </c>
      <c r="GVF8" s="327">
        <f t="shared" ref="GVF8:GVF17" si="2523">GVE8/GVE$19*100</f>
        <v>0</v>
      </c>
      <c r="GVG8" s="326">
        <v>0</v>
      </c>
      <c r="GVH8" s="328">
        <f t="shared" ref="GVH8:GVH17" si="2524">GVC8+GVE8+GVG8</f>
        <v>0</v>
      </c>
      <c r="GVI8" s="254">
        <f t="shared" ref="GVI8:GVI17" si="2525">GVH8/GVH$19*100</f>
        <v>0</v>
      </c>
      <c r="GVJ8" s="326">
        <v>0</v>
      </c>
      <c r="GVK8" s="327">
        <f t="shared" ref="GVK8:GVK17" si="2526">GVJ8/GVJ$19*100</f>
        <v>0</v>
      </c>
      <c r="GVL8" s="326">
        <v>0</v>
      </c>
      <c r="GVM8" s="327">
        <f t="shared" ref="GVM8:GVM17" si="2527">GVL8/GVL$19*100</f>
        <v>0</v>
      </c>
      <c r="GVN8" s="326">
        <v>0</v>
      </c>
      <c r="GVO8" s="328">
        <f t="shared" ref="GVO8:GVO17" si="2528">GVJ8+GVL8+GVN8</f>
        <v>0</v>
      </c>
      <c r="GVP8" s="254">
        <f t="shared" ref="GVP8:GVP17" si="2529">GVO8/GVO$19*100</f>
        <v>0</v>
      </c>
      <c r="GVQ8" s="326">
        <v>0</v>
      </c>
      <c r="GVR8" s="327">
        <f t="shared" ref="GVR8:GVR17" si="2530">GVQ8/GVQ$19*100</f>
        <v>0</v>
      </c>
      <c r="GVS8" s="326">
        <v>0</v>
      </c>
      <c r="GVT8" s="327">
        <f t="shared" ref="GVT8:GVT17" si="2531">GVS8/GVS$19*100</f>
        <v>0</v>
      </c>
      <c r="GVU8" s="326">
        <v>0</v>
      </c>
      <c r="GVV8" s="328">
        <f t="shared" ref="GVV8:GVV17" si="2532">GVQ8+GVS8+GVU8</f>
        <v>0</v>
      </c>
      <c r="GVW8" s="254">
        <f t="shared" ref="GVW8:GVW17" si="2533">GVV8/GVV$19*100</f>
        <v>0</v>
      </c>
      <c r="GVX8" s="326">
        <v>0</v>
      </c>
      <c r="GVY8" s="327">
        <f t="shared" ref="GVY8:GVY17" si="2534">GVX8/GVX$19*100</f>
        <v>0</v>
      </c>
      <c r="GVZ8" s="326">
        <v>0</v>
      </c>
      <c r="GWA8" s="327">
        <f t="shared" ref="GWA8:GWA17" si="2535">GVZ8/GVZ$19*100</f>
        <v>0</v>
      </c>
      <c r="GWB8" s="326">
        <v>0</v>
      </c>
      <c r="GWC8" s="328">
        <f t="shared" ref="GWC8:GWC17" si="2536">GVX8+GVZ8+GWB8</f>
        <v>0</v>
      </c>
      <c r="GWD8" s="254">
        <f t="shared" ref="GWD8:GWD17" si="2537">GWC8/GWC$19*100</f>
        <v>0</v>
      </c>
      <c r="GWE8" s="326">
        <v>0</v>
      </c>
      <c r="GWF8" s="327">
        <f t="shared" ref="GWF8:GWF17" si="2538">GWE8/GWE$19*100</f>
        <v>0</v>
      </c>
      <c r="GWG8" s="326">
        <v>0</v>
      </c>
      <c r="GWH8" s="327">
        <f t="shared" ref="GWH8:GWH17" si="2539">GWG8/GWG$19*100</f>
        <v>0</v>
      </c>
      <c r="GWI8" s="326">
        <v>0</v>
      </c>
      <c r="GWJ8" s="328">
        <f t="shared" ref="GWJ8:GWJ17" si="2540">GWE8+GWG8+GWI8</f>
        <v>0</v>
      </c>
      <c r="GWK8" s="254">
        <f t="shared" ref="GWK8:GWK17" si="2541">GWJ8/GWJ$19*100</f>
        <v>0</v>
      </c>
      <c r="GWL8" s="326">
        <v>0</v>
      </c>
      <c r="GWM8" s="327">
        <f t="shared" ref="GWM8:GWM17" si="2542">GWL8/GWL$19*100</f>
        <v>0</v>
      </c>
      <c r="GWN8" s="326">
        <v>0</v>
      </c>
      <c r="GWO8" s="327">
        <f t="shared" ref="GWO8:GWO17" si="2543">GWN8/GWN$19*100</f>
        <v>0</v>
      </c>
      <c r="GWP8" s="326">
        <v>0</v>
      </c>
      <c r="GWQ8" s="328">
        <f t="shared" ref="GWQ8:GWQ17" si="2544">GWL8+GWN8+GWP8</f>
        <v>0</v>
      </c>
      <c r="GWR8" s="254">
        <f t="shared" ref="GWR8:GWR17" si="2545">GWQ8/GWQ$19*100</f>
        <v>0</v>
      </c>
      <c r="GWS8" s="326">
        <v>0</v>
      </c>
      <c r="GWT8" s="327">
        <f t="shared" ref="GWT8:GWT17" si="2546">GWS8/GWS$19*100</f>
        <v>0</v>
      </c>
      <c r="GWU8" s="326">
        <v>0</v>
      </c>
      <c r="GWV8" s="327">
        <f t="shared" ref="GWV8:GWV17" si="2547">GWU8/GWU$19*100</f>
        <v>0</v>
      </c>
      <c r="GWW8" s="326">
        <v>0</v>
      </c>
      <c r="GWX8" s="328">
        <f t="shared" ref="GWX8:GWX17" si="2548">GWS8+GWU8+GWW8</f>
        <v>0</v>
      </c>
      <c r="GWY8" s="254">
        <f t="shared" ref="GWY8:GWY17" si="2549">GWX8/GWX$19*100</f>
        <v>0</v>
      </c>
      <c r="GWZ8" s="326">
        <v>0</v>
      </c>
      <c r="GXA8" s="327">
        <f t="shared" ref="GXA8:GXA17" si="2550">GWZ8/GWZ$19*100</f>
        <v>0</v>
      </c>
      <c r="GXB8" s="326">
        <v>0</v>
      </c>
      <c r="GXC8" s="327">
        <f t="shared" ref="GXC8:GXC17" si="2551">GXB8/GXB$19*100</f>
        <v>0</v>
      </c>
      <c r="GXD8" s="326">
        <v>0</v>
      </c>
      <c r="GXE8" s="328">
        <f t="shared" ref="GXE8:GXE17" si="2552">GWZ8+GXB8+GXD8</f>
        <v>0</v>
      </c>
      <c r="GXF8" s="254">
        <f t="shared" ref="GXF8:GXF17" si="2553">GXE8/GXE$19*100</f>
        <v>0</v>
      </c>
      <c r="GXG8" s="326">
        <v>0</v>
      </c>
      <c r="GXH8" s="327">
        <f t="shared" ref="GXH8:GXH17" si="2554">GXG8/GXG$19*100</f>
        <v>0</v>
      </c>
      <c r="GXI8" s="326">
        <v>0</v>
      </c>
      <c r="GXJ8" s="327">
        <f t="shared" ref="GXJ8:GXJ17" si="2555">GXI8/GXI$19*100</f>
        <v>0</v>
      </c>
      <c r="GXK8" s="326">
        <v>0</v>
      </c>
      <c r="GXL8" s="328">
        <f t="shared" ref="GXL8:GXL17" si="2556">GXG8+GXI8+GXK8</f>
        <v>0</v>
      </c>
      <c r="GXM8" s="254">
        <f t="shared" ref="GXM8:GXM17" si="2557">GXL8/GXL$19*100</f>
        <v>0</v>
      </c>
      <c r="GXN8" s="326">
        <v>0</v>
      </c>
      <c r="GXO8" s="327">
        <f t="shared" ref="GXO8:GXO17" si="2558">GXN8/GXN$19*100</f>
        <v>0</v>
      </c>
      <c r="GXP8" s="326">
        <v>0</v>
      </c>
      <c r="GXQ8" s="329" t="s">
        <v>100</v>
      </c>
      <c r="GXR8" s="326">
        <v>0</v>
      </c>
      <c r="GXS8" s="328">
        <f t="shared" ref="GXS8:GXS17" si="2559">GXN8+GXP8+GXR8</f>
        <v>0</v>
      </c>
      <c r="GXT8" s="254">
        <f t="shared" ref="GXT8:GXT17" si="2560">GXS8/GXS$19*100</f>
        <v>0</v>
      </c>
      <c r="GXU8" s="326">
        <v>0</v>
      </c>
      <c r="GXV8" s="327">
        <f t="shared" ref="GXV8:GXV17" si="2561">GXU8/GXU$19*100</f>
        <v>0</v>
      </c>
      <c r="GXW8" s="326">
        <v>0</v>
      </c>
      <c r="GXX8" s="329" t="s">
        <v>100</v>
      </c>
      <c r="GXY8" s="326">
        <v>0</v>
      </c>
      <c r="GXZ8" s="328">
        <f t="shared" ref="GXZ8:GXZ17" si="2562">GXU8+GXW8+GXY8</f>
        <v>0</v>
      </c>
      <c r="GYA8" s="254">
        <f t="shared" ref="GYA8:GYA17" si="2563">GXZ8/GXZ$19*100</f>
        <v>0</v>
      </c>
      <c r="GYB8" s="326">
        <v>0</v>
      </c>
      <c r="GYC8" s="327">
        <f t="shared" ref="GYC8:GYC17" si="2564">GYB8/GYB$19*100</f>
        <v>0</v>
      </c>
      <c r="GYD8" s="326">
        <v>0</v>
      </c>
      <c r="GYE8" s="329" t="s">
        <v>100</v>
      </c>
      <c r="GYF8" s="326">
        <v>0</v>
      </c>
      <c r="GYG8" s="328">
        <f t="shared" ref="GYG8:GYG17" si="2565">GYB8+GYD8+GYF8</f>
        <v>0</v>
      </c>
      <c r="GYH8" s="254">
        <f t="shared" ref="GYH8:GYH17" si="2566">GYG8/GYG$19*100</f>
        <v>0</v>
      </c>
      <c r="GYI8" s="326">
        <v>0</v>
      </c>
      <c r="GYJ8" s="327">
        <f t="shared" ref="GYJ8:GYJ17" si="2567">GYI8/GYI$19*100</f>
        <v>0</v>
      </c>
      <c r="GYK8" s="326">
        <v>0</v>
      </c>
      <c r="GYL8" s="329" t="s">
        <v>100</v>
      </c>
      <c r="GYM8" s="326">
        <v>0</v>
      </c>
      <c r="GYN8" s="328">
        <f t="shared" ref="GYN8:GYN17" si="2568">GYI8+GYK8+GYM8</f>
        <v>0</v>
      </c>
      <c r="GYO8" s="254">
        <f t="shared" ref="GYO8:GYO17" si="2569">GYN8/GYN$19*100</f>
        <v>0</v>
      </c>
      <c r="GYP8" s="247"/>
      <c r="GYQ8" s="247"/>
      <c r="GYR8" s="247"/>
      <c r="GYS8" s="247"/>
      <c r="GYT8" s="247"/>
      <c r="GYU8" s="247"/>
      <c r="GYV8" s="247"/>
      <c r="GYW8" s="255"/>
      <c r="GYX8" s="255"/>
      <c r="GYY8" s="255"/>
      <c r="GYZ8" s="255"/>
      <c r="GZA8" s="255"/>
      <c r="GZB8" s="255"/>
      <c r="GZC8" s="255"/>
      <c r="GZD8" s="255"/>
      <c r="GZE8" s="255"/>
      <c r="GZF8" s="255"/>
      <c r="GZG8" s="255"/>
      <c r="GZH8" s="255"/>
      <c r="GZI8" s="255"/>
      <c r="GZJ8" s="255"/>
      <c r="GZK8" s="255"/>
      <c r="GZL8" s="255"/>
      <c r="GZM8" s="255"/>
      <c r="GZN8" s="255"/>
      <c r="GZO8" s="255"/>
      <c r="GZP8" s="255"/>
      <c r="GZQ8" s="255"/>
      <c r="GZR8" s="255"/>
      <c r="GZS8" s="255"/>
      <c r="GZT8" s="255"/>
      <c r="GZU8" s="255"/>
      <c r="GZV8" s="255"/>
      <c r="GZW8" s="255"/>
      <c r="GZX8" s="255"/>
      <c r="GZY8" s="255"/>
      <c r="GZZ8" s="255"/>
      <c r="HAA8" s="255"/>
      <c r="HAB8" s="255"/>
      <c r="HAC8" s="255"/>
      <c r="HAD8" s="255"/>
    </row>
    <row r="9" spans="1:5438" s="307" customFormat="1" outlineLevel="1">
      <c r="A9" s="246" t="s">
        <v>40</v>
      </c>
      <c r="B9" s="247">
        <f>216360+217140</f>
        <v>433500</v>
      </c>
      <c r="C9" s="248">
        <f t="shared" ref="C9:C17" si="2570">B9/$B$22*100</f>
        <v>9.9494311840190335</v>
      </c>
      <c r="D9" s="249">
        <f>203926+206133</f>
        <v>410059</v>
      </c>
      <c r="E9" s="248">
        <f t="shared" ref="E9:E17" si="2571">D9/$D$19*100</f>
        <v>9.1088960673445953</v>
      </c>
      <c r="F9" s="256">
        <v>843559</v>
      </c>
      <c r="G9" s="251">
        <f t="shared" si="146"/>
        <v>9.5222985119274384</v>
      </c>
      <c r="H9" s="77">
        <v>3</v>
      </c>
      <c r="I9" s="252">
        <f t="shared" ref="I9:I17" si="2572">H9/H$19*100</f>
        <v>2.9279718914698417E-2</v>
      </c>
      <c r="J9" s="77">
        <v>2</v>
      </c>
      <c r="K9" s="252">
        <f t="shared" ref="K9:K17" si="2573">J9/J$19*100</f>
        <v>2.1896211955331729E-2</v>
      </c>
      <c r="L9" s="77">
        <v>0</v>
      </c>
      <c r="M9" s="253">
        <f t="shared" ref="M9:M17" si="2574">H9+J9+L9</f>
        <v>5</v>
      </c>
      <c r="N9" s="254">
        <f t="shared" ref="N9:N17" si="2575">M9/M$19*100</f>
        <v>2.5799793601651185E-2</v>
      </c>
      <c r="O9" s="77">
        <v>3</v>
      </c>
      <c r="P9" s="252">
        <f t="shared" ref="P9:P17" si="2576">O9/O$19*100</f>
        <v>2.9291154071470416E-2</v>
      </c>
      <c r="Q9" s="77">
        <v>2</v>
      </c>
      <c r="R9" s="252">
        <f t="shared" ref="R9:R17" si="2577">Q9/Q$19*100</f>
        <v>2.1903405979629833E-2</v>
      </c>
      <c r="S9" s="77">
        <v>0</v>
      </c>
      <c r="T9" s="253">
        <f t="shared" ref="T9:T17" si="2578">O9+Q9+S9</f>
        <v>5</v>
      </c>
      <c r="U9" s="254">
        <f t="shared" ref="U9:U17" si="2579">T9/T$19*100</f>
        <v>2.580911577969339E-2</v>
      </c>
      <c r="V9" s="77">
        <v>3</v>
      </c>
      <c r="W9" s="252">
        <f t="shared" ref="W9:W17" si="2580">V9/V$19*100</f>
        <v>2.9308323563892142E-2</v>
      </c>
      <c r="X9" s="77">
        <v>2</v>
      </c>
      <c r="Y9" s="252">
        <f t="shared" ref="Y9:Y17" si="2581">X9/X$19*100</f>
        <v>2.1922613175490518E-2</v>
      </c>
      <c r="Z9" s="77">
        <v>0</v>
      </c>
      <c r="AA9" s="253">
        <f t="shared" ref="AA9:AA17" si="2582">V9+X9+Z9</f>
        <v>5</v>
      </c>
      <c r="AB9" s="254">
        <f t="shared" ref="AB9:AB17" si="2583">AA9/AA$19*100</f>
        <v>2.5827780360555812E-2</v>
      </c>
      <c r="AC9" s="77">
        <v>3</v>
      </c>
      <c r="AD9" s="252">
        <f t="shared" ref="AD9:AD17" si="2584">AC9/AC$19*100</f>
        <v>2.9319781078967946E-2</v>
      </c>
      <c r="AE9" s="77">
        <v>2</v>
      </c>
      <c r="AF9" s="252">
        <f t="shared" ref="AF9:AF17" si="2585">AE9/AE$19*100</f>
        <v>2.1937040693210487E-2</v>
      </c>
      <c r="AG9" s="77">
        <v>0</v>
      </c>
      <c r="AH9" s="253">
        <f t="shared" ref="AH9:AH17" si="2586">AC9+AE9+AG9</f>
        <v>5</v>
      </c>
      <c r="AI9" s="254">
        <f t="shared" ref="AI9:AI17" si="2587">AH9/AH$19*100</f>
        <v>2.5841128740503386E-2</v>
      </c>
      <c r="AJ9" s="77">
        <v>3</v>
      </c>
      <c r="AK9" s="252">
        <f t="shared" ref="AK9:AK17" si="2588">AJ9/AJ$19*100</f>
        <v>2.9351335485764601E-2</v>
      </c>
      <c r="AL9" s="77">
        <v>2</v>
      </c>
      <c r="AM9" s="252">
        <f t="shared" ref="AM9:AM17" si="2589">AL9/AL$19*100</f>
        <v>2.195389681668496E-2</v>
      </c>
      <c r="AN9" s="77">
        <v>0</v>
      </c>
      <c r="AO9" s="253">
        <f t="shared" ref="AO9:AO17" si="2590">AJ9+AL9+AN9</f>
        <v>5</v>
      </c>
      <c r="AP9" s="254">
        <f t="shared" ref="AP9:AP17" si="2591">AO9/AO$19*100</f>
        <v>2.5865190626454919E-2</v>
      </c>
      <c r="AQ9" s="77">
        <v>3</v>
      </c>
      <c r="AR9" s="252">
        <f t="shared" ref="AR9:AR17" si="2592">AQ9/AQ$19*100</f>
        <v>2.9377203290246769E-2</v>
      </c>
      <c r="AS9" s="77">
        <v>2</v>
      </c>
      <c r="AT9" s="252">
        <f t="shared" ref="AT9:AT17" si="2593">AS9/AS$19*100</f>
        <v>2.1963540522732264E-2</v>
      </c>
      <c r="AU9" s="77">
        <v>0</v>
      </c>
      <c r="AV9" s="253">
        <f t="shared" ref="AV9:AV17" si="2594">AQ9+AS9+AU9</f>
        <v>5</v>
      </c>
      <c r="AW9" s="254">
        <f t="shared" ref="AW9:AW17" si="2595">AV9/AV$19*100</f>
        <v>2.5882596542085103E-2</v>
      </c>
      <c r="AX9" s="77">
        <v>3</v>
      </c>
      <c r="AY9" s="252">
        <f t="shared" ref="AY9:AY17" si="2596">AX9/AX$19*100</f>
        <v>2.9397354238118571E-2</v>
      </c>
      <c r="AZ9" s="77">
        <v>2</v>
      </c>
      <c r="BA9" s="252">
        <f t="shared" ref="BA9:BA17" si="2597">AZ9/AZ$19*100</f>
        <v>2.1980437410704472E-2</v>
      </c>
      <c r="BB9" s="77">
        <v>0</v>
      </c>
      <c r="BC9" s="253">
        <f t="shared" ref="BC9:BC17" si="2598">AX9+AZ9+BB9</f>
        <v>5</v>
      </c>
      <c r="BD9" s="254">
        <f t="shared" ref="BD9:BD17" si="2599">BC9/BC$19*100</f>
        <v>2.590136759220887E-2</v>
      </c>
      <c r="BE9" s="77">
        <v>3</v>
      </c>
      <c r="BF9" s="252">
        <f t="shared" ref="BF9:BF17" si="2600">BE9/BE$19*100</f>
        <v>2.9417532849578352E-2</v>
      </c>
      <c r="BG9" s="77">
        <v>2</v>
      </c>
      <c r="BH9" s="252">
        <f t="shared" ref="BH9:BH17" si="2601">BG9/BG$19*100</f>
        <v>2.199494116353239E-2</v>
      </c>
      <c r="BI9" s="77">
        <v>0</v>
      </c>
      <c r="BJ9" s="253">
        <f t="shared" ref="BJ9:BJ17" si="2602">BE9+BG9+BI9</f>
        <v>5</v>
      </c>
      <c r="BK9" s="254">
        <f t="shared" ref="BK9:BK17" si="2603">BJ9/BJ$19*100</f>
        <v>2.5918822248717017E-2</v>
      </c>
      <c r="BL9" s="77">
        <v>3</v>
      </c>
      <c r="BM9" s="252">
        <f t="shared" ref="BM9:BM17" si="2604">BL9/BL$19*100</f>
        <v>2.9443517518892924E-2</v>
      </c>
      <c r="BN9" s="77">
        <v>2</v>
      </c>
      <c r="BO9" s="252">
        <f t="shared" ref="BO9:BO17" si="2605">BN9/BN$19*100</f>
        <v>2.2016732716864818E-2</v>
      </c>
      <c r="BP9" s="77">
        <v>0</v>
      </c>
      <c r="BQ9" s="253">
        <f t="shared" ref="BQ9:BQ17" si="2606">BL9+BN9+BP9</f>
        <v>5</v>
      </c>
      <c r="BR9" s="254">
        <f t="shared" ref="BR9:BR17" si="2607">BQ9/BQ$19*100</f>
        <v>2.594302910807866E-2</v>
      </c>
      <c r="BS9" s="77">
        <v>3</v>
      </c>
      <c r="BT9" s="252">
        <f t="shared" ref="BT9:BT17" si="2608">BS9/BS$19*100</f>
        <v>2.9469548133595286E-2</v>
      </c>
      <c r="BU9" s="77">
        <v>2</v>
      </c>
      <c r="BV9" s="252">
        <f t="shared" ref="BV9:BV17" si="2609">BU9/BU$19*100</f>
        <v>2.2060445621001543E-2</v>
      </c>
      <c r="BW9" s="77">
        <v>0</v>
      </c>
      <c r="BX9" s="253">
        <f t="shared" ref="BX9:BX17" si="2610">BS9+BU9+BW9</f>
        <v>5</v>
      </c>
      <c r="BY9" s="254">
        <f t="shared" ref="BY9:BY17" si="2611">BX9/BX$19*100</f>
        <v>2.59794242959576E-2</v>
      </c>
      <c r="BZ9" s="77">
        <v>3</v>
      </c>
      <c r="CA9" s="252">
        <f t="shared" ref="CA9:CA17" si="2612">BZ9/BZ$19*100</f>
        <v>2.9507229271171435E-2</v>
      </c>
      <c r="CB9" s="77">
        <v>2</v>
      </c>
      <c r="CC9" s="252">
        <f t="shared" ref="CC9:CC17" si="2613">CB9/CB$19*100</f>
        <v>2.2089684117517119E-2</v>
      </c>
      <c r="CD9" s="77">
        <v>0</v>
      </c>
      <c r="CE9" s="253">
        <f t="shared" ref="CE9:CE17" si="2614">BZ9+CB9+CD9</f>
        <v>5</v>
      </c>
      <c r="CF9" s="254">
        <f t="shared" ref="CF9:CF17" si="2615">CE9/CE$19*100</f>
        <v>2.6013214713074242E-2</v>
      </c>
      <c r="CG9" s="77">
        <v>3</v>
      </c>
      <c r="CH9" s="252">
        <f t="shared" ref="CH9:CH17" si="2616">CG9/CG$19*100</f>
        <v>2.9542097488921712E-2</v>
      </c>
      <c r="CI9" s="77">
        <v>2</v>
      </c>
      <c r="CJ9" s="252">
        <f t="shared" ref="CJ9:CJ17" si="2617">CI9/CI$19*100</f>
        <v>2.2109219544550078E-2</v>
      </c>
      <c r="CK9" s="77">
        <v>0</v>
      </c>
      <c r="CL9" s="253">
        <f t="shared" ref="CL9:CL17" si="2618">CG9+CI9+CK9</f>
        <v>5</v>
      </c>
      <c r="CM9" s="254">
        <f t="shared" ref="CM9:CM17" si="2619">CL9/CL$19*100</f>
        <v>2.6040310400499974E-2</v>
      </c>
      <c r="CN9" s="77">
        <v>3</v>
      </c>
      <c r="CO9" s="252">
        <f t="shared" ref="CO9:CO17" si="2620">CN9/CN$19*100</f>
        <v>2.958871683597988E-2</v>
      </c>
      <c r="CP9" s="77">
        <v>2</v>
      </c>
      <c r="CQ9" s="252">
        <f t="shared" ref="CQ9:CQ17" si="2621">CP9/CP$19*100</f>
        <v>2.2136137244050912E-2</v>
      </c>
      <c r="CR9" s="77">
        <v>0</v>
      </c>
      <c r="CS9" s="253">
        <f t="shared" ref="CS9:CS17" si="2622">CN9+CP9+CR9</f>
        <v>5</v>
      </c>
      <c r="CT9" s="254">
        <f t="shared" ref="CT9:CT17" si="2623">CS9/CS$19*100</f>
        <v>2.6076979242724525E-2</v>
      </c>
      <c r="CU9" s="77">
        <v>3</v>
      </c>
      <c r="CV9" s="252">
        <f t="shared" ref="CV9:CV17" si="2624">CU9/CU$19*100</f>
        <v>2.962670353545329E-2</v>
      </c>
      <c r="CW9" s="77">
        <v>2</v>
      </c>
      <c r="CX9" s="252">
        <f t="shared" ref="CX9:CX17" si="2625">CW9/CW$19*100</f>
        <v>2.2153300841825433E-2</v>
      </c>
      <c r="CY9" s="77">
        <v>0</v>
      </c>
      <c r="CZ9" s="253">
        <f t="shared" ref="CZ9:CZ17" si="2626">CU9+CW9+CY9</f>
        <v>5</v>
      </c>
      <c r="DA9" s="254">
        <f t="shared" ref="DA9:DA17" si="2627">CZ9/CZ$19*100</f>
        <v>2.6104207998329333E-2</v>
      </c>
      <c r="DB9" s="77">
        <v>3</v>
      </c>
      <c r="DC9" s="252">
        <f t="shared" ref="DC9:DC17" si="2628">DB9/DB$19*100</f>
        <v>2.9667721518987344E-2</v>
      </c>
      <c r="DD9" s="77">
        <v>2</v>
      </c>
      <c r="DE9" s="252">
        <f t="shared" ref="DE9:DE17" si="2629">DD9/DD$19*100</f>
        <v>2.2187708009762594E-2</v>
      </c>
      <c r="DF9" s="77">
        <v>0</v>
      </c>
      <c r="DG9" s="253">
        <f t="shared" ref="DG9:DG17" si="2630">DB9+DD9+DF9</f>
        <v>5</v>
      </c>
      <c r="DH9" s="254">
        <f t="shared" ref="DH9:DH17" si="2631">DG9/DG$19*100</f>
        <v>2.6142423925546377E-2</v>
      </c>
      <c r="DI9" s="77">
        <v>3</v>
      </c>
      <c r="DJ9" s="252">
        <f t="shared" ref="DJ9:DJ17" si="2632">DI9/DI$19*100</f>
        <v>2.9700029700029697E-2</v>
      </c>
      <c r="DK9" s="77">
        <v>2</v>
      </c>
      <c r="DL9" s="252">
        <f t="shared" ref="DL9:DL17" si="2633">DK9/DK$19*100</f>
        <v>2.2217285047767162E-2</v>
      </c>
      <c r="DM9" s="77">
        <v>0</v>
      </c>
      <c r="DN9" s="253">
        <f t="shared" ref="DN9:DN17" si="2634">DI9+DK9+DM9</f>
        <v>5</v>
      </c>
      <c r="DO9" s="254">
        <f t="shared" ref="DO9:DO17" si="2635">DN9/DN$19*100</f>
        <v>2.6173899387530754E-2</v>
      </c>
      <c r="DP9" s="77">
        <v>3</v>
      </c>
      <c r="DQ9" s="252">
        <f t="shared" ref="DQ9:DQ17" si="2636">DP9/DP$19*100</f>
        <v>2.9744199881023201E-2</v>
      </c>
      <c r="DR9" s="77">
        <v>2</v>
      </c>
      <c r="DS9" s="252">
        <f t="shared" ref="DS9:DS17" si="2637">DR9/DR$19*100</f>
        <v>2.2256843979523704E-2</v>
      </c>
      <c r="DT9" s="77">
        <v>0</v>
      </c>
      <c r="DU9" s="253">
        <f t="shared" ref="DU9:DU17" si="2638">DP9+DR9+DT9</f>
        <v>5</v>
      </c>
      <c r="DV9" s="254">
        <f t="shared" ref="DV9:DV17" si="2639">DU9/DU$19*100</f>
        <v>2.6216442953020135E-2</v>
      </c>
      <c r="DW9" s="77">
        <v>3</v>
      </c>
      <c r="DX9" s="252">
        <f t="shared" ref="DX9:DX17" si="2640">DW9/DW$19*100</f>
        <v>2.978850163836759E-2</v>
      </c>
      <c r="DY9" s="77">
        <v>2</v>
      </c>
      <c r="DZ9" s="252">
        <f t="shared" ref="DZ9:DZ17" si="2641">DY9/DY$19*100</f>
        <v>2.2276676319893073E-2</v>
      </c>
      <c r="EA9" s="77">
        <v>0</v>
      </c>
      <c r="EB9" s="253">
        <f t="shared" ref="EB9:EB17" si="2642">DW9+DY9+EA9</f>
        <v>5</v>
      </c>
      <c r="EC9" s="254">
        <f t="shared" ref="EC9:EC17" si="2643">EB9/EB$19*100</f>
        <v>2.624809701296656E-2</v>
      </c>
      <c r="ED9" s="77">
        <v>3</v>
      </c>
      <c r="EE9" s="252">
        <f t="shared" ref="EE9:EE17" si="2644">ED9/ED$19*100</f>
        <v>2.9844807003581379E-2</v>
      </c>
      <c r="EF9" s="77">
        <v>2</v>
      </c>
      <c r="EG9" s="252">
        <f t="shared" ref="EG9:EG17" si="2645">EF9/EF$19*100</f>
        <v>2.2311468094600623E-2</v>
      </c>
      <c r="EH9" s="77">
        <v>0</v>
      </c>
      <c r="EI9" s="253">
        <f t="shared" ref="EI9:EI17" si="2646">ED9+EF9+EH9</f>
        <v>5</v>
      </c>
      <c r="EJ9" s="254">
        <f t="shared" ref="EJ9:EJ17" si="2647">EI9/EI$19*100</f>
        <v>2.6293647454774926E-2</v>
      </c>
      <c r="EK9" s="77">
        <v>3</v>
      </c>
      <c r="EL9" s="252">
        <f t="shared" ref="EL9:EL17" si="2648">EK9/EK$19*100</f>
        <v>2.9895366218236175E-2</v>
      </c>
      <c r="EM9" s="77">
        <v>2</v>
      </c>
      <c r="EN9" s="252">
        <f t="shared" ref="EN9:EN17" si="2649">EM9/EM$19*100</f>
        <v>2.2333891680625349E-2</v>
      </c>
      <c r="EO9" s="77">
        <v>0</v>
      </c>
      <c r="EP9" s="253">
        <f t="shared" ref="EP9:EP17" si="2650">EK9+EM9+EO9</f>
        <v>5</v>
      </c>
      <c r="EQ9" s="254">
        <f t="shared" ref="EQ9:EQ17" si="2651">EP9/EP$19*100</f>
        <v>2.6329647182727751E-2</v>
      </c>
      <c r="ER9" s="77">
        <v>3</v>
      </c>
      <c r="ES9" s="252">
        <f t="shared" ref="ES9:ES17" si="2652">ER9/ER$19*100</f>
        <v>2.9970029970029968E-2</v>
      </c>
      <c r="ET9" s="77">
        <v>2</v>
      </c>
      <c r="EU9" s="252">
        <f t="shared" ref="EU9:EU17" si="2653">ET9/ET$19*100</f>
        <v>2.2381378692927483E-2</v>
      </c>
      <c r="EV9" s="77">
        <v>0</v>
      </c>
      <c r="EW9" s="253">
        <f t="shared" ref="EW9:EW17" si="2654">ER9+ET9+EV9</f>
        <v>5</v>
      </c>
      <c r="EX9" s="254">
        <f t="shared" ref="EX9:EX17" si="2655">EW9/EW$19*100</f>
        <v>2.6390794890742107E-2</v>
      </c>
      <c r="EY9" s="77">
        <v>3</v>
      </c>
      <c r="EZ9" s="252">
        <f t="shared" ref="EZ9:EZ17" si="2656">EY9/EY$19*100</f>
        <v>3.0027024321889702E-2</v>
      </c>
      <c r="FA9" s="77">
        <v>2</v>
      </c>
      <c r="FB9" s="252">
        <f t="shared" ref="FB9:FB17" si="2657">FA9/FA$19*100</f>
        <v>2.2434099831744249E-2</v>
      </c>
      <c r="FC9" s="77">
        <v>0</v>
      </c>
      <c r="FD9" s="253">
        <f t="shared" ref="FD9:FD17" si="2658">EY9+FA9+FC9</f>
        <v>5</v>
      </c>
      <c r="FE9" s="254">
        <f t="shared" ref="FE9:FE17" si="2659">FD9/FD$19*100</f>
        <v>2.6446630699248914E-2</v>
      </c>
      <c r="FF9" s="77">
        <v>3</v>
      </c>
      <c r="FG9" s="252">
        <f t="shared" ref="FG9:FG17" si="2660">FF9/FF$19*100</f>
        <v>3.0099327781679543E-2</v>
      </c>
      <c r="FH9" s="77">
        <v>2</v>
      </c>
      <c r="FI9" s="252">
        <f t="shared" ref="FI9:FI17" si="2661">FH9/FH$19*100</f>
        <v>2.2479487467685737E-2</v>
      </c>
      <c r="FJ9" s="77">
        <v>0</v>
      </c>
      <c r="FK9" s="253">
        <f t="shared" ref="FK9:FK17" si="2662">FF9+FH9+FJ9</f>
        <v>5</v>
      </c>
      <c r="FL9" s="254">
        <f t="shared" ref="FL9:FL17" si="2663">FK9/FK$19*100</f>
        <v>2.6505513146734518E-2</v>
      </c>
      <c r="FM9" s="77">
        <v>3</v>
      </c>
      <c r="FN9" s="252">
        <f t="shared" ref="FN9:FN17" si="2664">FM9/FM$19*100</f>
        <v>3.0162879549567666E-2</v>
      </c>
      <c r="FO9" s="77">
        <v>2</v>
      </c>
      <c r="FP9" s="252">
        <f t="shared" ref="FP9:FP17" si="2665">FO9/FO$19*100</f>
        <v>2.2509848058525603E-2</v>
      </c>
      <c r="FQ9" s="77">
        <v>0</v>
      </c>
      <c r="FR9" s="253">
        <f t="shared" ref="FR9:FR17" si="2666">FM9+FO9+FQ9</f>
        <v>5</v>
      </c>
      <c r="FS9" s="254">
        <f t="shared" ref="FS9:FS17" si="2667">FR9/FR$19*100</f>
        <v>2.6551962190005839E-2</v>
      </c>
      <c r="FT9" s="77">
        <v>3</v>
      </c>
      <c r="FU9" s="252">
        <f t="shared" ref="FU9:FU17" si="2668">FT9/FT$19*100</f>
        <v>3.0217566478646256E-2</v>
      </c>
      <c r="FV9" s="77">
        <v>2</v>
      </c>
      <c r="FW9" s="252">
        <f t="shared" ref="FW9:FW17" si="2669">FV9/FV$19*100</f>
        <v>2.2545372562281594E-2</v>
      </c>
      <c r="FX9" s="77">
        <v>0</v>
      </c>
      <c r="FY9" s="253">
        <f t="shared" ref="FY9:FY17" si="2670">FT9+FV9+FX9</f>
        <v>5</v>
      </c>
      <c r="FZ9" s="254">
        <f t="shared" ref="FZ9:FZ17" si="2671">FY9/FY$19*100</f>
        <v>2.6597159423373581E-2</v>
      </c>
      <c r="GA9" s="77">
        <v>3</v>
      </c>
      <c r="GB9" s="252">
        <f t="shared" ref="GB9:GB17" si="2672">GA9/GA$19*100</f>
        <v>3.0241935483870969E-2</v>
      </c>
      <c r="GC9" s="77">
        <v>2</v>
      </c>
      <c r="GD9" s="252">
        <f t="shared" ref="GD9:GD17" si="2673">GC9/GC$19*100</f>
        <v>2.2588660492432799E-2</v>
      </c>
      <c r="GE9" s="77">
        <v>0</v>
      </c>
      <c r="GF9" s="253">
        <f t="shared" ref="GF9:GF17" si="2674">GA9+GC9+GE9</f>
        <v>5</v>
      </c>
      <c r="GG9" s="254">
        <f t="shared" ref="GG9:GG17" si="2675">GF9/GF$19*100</f>
        <v>2.6632576968147435E-2</v>
      </c>
      <c r="GH9" s="77">
        <v>3</v>
      </c>
      <c r="GI9" s="252">
        <f t="shared" ref="GI9:GI17" si="2676">GH9/GH$19*100</f>
        <v>3.0284675953967291E-2</v>
      </c>
      <c r="GJ9" s="77">
        <v>2</v>
      </c>
      <c r="GK9" s="252">
        <f t="shared" ref="GK9:GK17" si="2677">GJ9/GJ$19*100</f>
        <v>2.2644927536231884E-2</v>
      </c>
      <c r="GL9" s="77">
        <v>0</v>
      </c>
      <c r="GM9" s="253">
        <f t="shared" ref="GM9:GM17" si="2678">GH9+GJ9+GL9</f>
        <v>5</v>
      </c>
      <c r="GN9" s="254">
        <f t="shared" ref="GN9:GN17" si="2679">GM9/GM$19*100</f>
        <v>2.6683744262994986E-2</v>
      </c>
      <c r="GO9" s="77">
        <v>3</v>
      </c>
      <c r="GP9" s="252">
        <f t="shared" ref="GP9:GP17" si="2680">GO9/GO$19*100</f>
        <v>3.0349013657056147E-2</v>
      </c>
      <c r="GQ9" s="77">
        <v>2</v>
      </c>
      <c r="GR9" s="252">
        <f t="shared" ref="GR9:GR17" si="2681">GQ9/GQ$19*100</f>
        <v>2.2696323195642305E-2</v>
      </c>
      <c r="GS9" s="77">
        <v>0</v>
      </c>
      <c r="GT9" s="253">
        <f t="shared" ref="GT9:GT17" si="2682">GO9+GQ9+GS9</f>
        <v>5</v>
      </c>
      <c r="GU9" s="254">
        <f t="shared" ref="GU9:GU17" si="2683">GT9/GT$19*100</f>
        <v>2.6742258116275341E-2</v>
      </c>
      <c r="GV9" s="77">
        <v>3</v>
      </c>
      <c r="GW9" s="252">
        <f t="shared" ref="GW9:GW17" si="2684">GV9/GV$19*100</f>
        <v>3.040745996351105E-2</v>
      </c>
      <c r="GX9" s="77">
        <v>2</v>
      </c>
      <c r="GY9" s="252">
        <f t="shared" ref="GY9:GY17" si="2685">GX9/GX$19*100</f>
        <v>2.2740193291642979E-2</v>
      </c>
      <c r="GZ9" s="77">
        <v>0</v>
      </c>
      <c r="HA9" s="253">
        <f t="shared" ref="HA9:HA17" si="2686">GV9+GX9+GZ9</f>
        <v>5</v>
      </c>
      <c r="HB9" s="254">
        <f t="shared" ref="HB9:HB17" si="2687">HA9/HA$19*100</f>
        <v>2.6793848132468785E-2</v>
      </c>
      <c r="HC9" s="77">
        <v>3</v>
      </c>
      <c r="HD9" s="252">
        <f t="shared" ref="HD9:HD17" si="2688">HC9/HC$19*100</f>
        <v>3.04847068387359E-2</v>
      </c>
      <c r="HE9" s="77">
        <v>2</v>
      </c>
      <c r="HF9" s="252">
        <f t="shared" ref="HF9:HF17" si="2689">HE9/HE$19*100</f>
        <v>2.2794620469569184E-2</v>
      </c>
      <c r="HG9" s="77">
        <v>0</v>
      </c>
      <c r="HH9" s="253">
        <f t="shared" ref="HH9:HH17" si="2690">HC9+HE9+HG9</f>
        <v>5</v>
      </c>
      <c r="HI9" s="254">
        <f t="shared" ref="HI9:HI17" si="2691">HH9/HH$19*100</f>
        <v>2.6860059092130004E-2</v>
      </c>
      <c r="HJ9" s="77">
        <v>3</v>
      </c>
      <c r="HK9" s="252">
        <f t="shared" ref="HK9:HK17" si="2692">HJ9/HJ$19*100</f>
        <v>3.054678749618165E-2</v>
      </c>
      <c r="HL9" s="77">
        <v>2</v>
      </c>
      <c r="HM9" s="252">
        <f t="shared" ref="HM9:HM17" si="2693">HL9/HL$19*100</f>
        <v>2.2831050228310501E-2</v>
      </c>
      <c r="HN9" s="77">
        <v>0</v>
      </c>
      <c r="HO9" s="253">
        <f t="shared" ref="HO9:HO17" si="2694">HJ9+HL9+HN9</f>
        <v>5</v>
      </c>
      <c r="HP9" s="254">
        <f t="shared" ref="HP9:HP17" si="2695">HO9/HO$19*100</f>
        <v>2.6909208331090898E-2</v>
      </c>
      <c r="HQ9" s="77">
        <v>3</v>
      </c>
      <c r="HR9" s="252">
        <f t="shared" ref="HR9:HR17" si="2696">HQ9/HQ$19*100</f>
        <v>3.061849357011635E-2</v>
      </c>
      <c r="HS9" s="77">
        <v>2</v>
      </c>
      <c r="HT9" s="252">
        <f t="shared" ref="HT9:HT17" si="2697">HS9/HS$19*100</f>
        <v>2.28675966155957E-2</v>
      </c>
      <c r="HU9" s="77">
        <v>0</v>
      </c>
      <c r="HV9" s="253">
        <f t="shared" ref="HV9:HV17" si="2698">HQ9+HS9+HU9</f>
        <v>5</v>
      </c>
      <c r="HW9" s="254">
        <f t="shared" ref="HW9:HW17" si="2699">HV9/HV$19*100</f>
        <v>2.6962899050905955E-2</v>
      </c>
      <c r="HX9" s="77">
        <v>3</v>
      </c>
      <c r="HY9" s="252">
        <f t="shared" ref="HY9:HY17" si="2700">HX9/HX$19*100</f>
        <v>3.0687397708674305E-2</v>
      </c>
      <c r="HZ9" s="77">
        <v>2</v>
      </c>
      <c r="IA9" s="252">
        <f t="shared" ref="IA9:IA17" si="2701">HZ9/HZ$19*100</f>
        <v>2.2904260192395786E-2</v>
      </c>
      <c r="IB9" s="77">
        <v>0</v>
      </c>
      <c r="IC9" s="253">
        <f t="shared" ref="IC9:IC17" si="2702">HX9+HZ9+IB9</f>
        <v>5</v>
      </c>
      <c r="ID9" s="254">
        <f t="shared" ref="ID9:ID17" si="2703">IC9/IC$19*100</f>
        <v>2.7015344715798573E-2</v>
      </c>
      <c r="IE9" s="77">
        <v>3</v>
      </c>
      <c r="IF9" s="252">
        <f t="shared" ref="IF9:IF17" si="2704">IE9/IE$19*100</f>
        <v>3.0750307503075031E-2</v>
      </c>
      <c r="IG9" s="77">
        <v>2</v>
      </c>
      <c r="IH9" s="252">
        <f t="shared" ref="IH9:IH17" si="2705">IG9/IG$19*100</f>
        <v>2.2938410368161487E-2</v>
      </c>
      <c r="II9" s="77">
        <v>0</v>
      </c>
      <c r="IJ9" s="253">
        <f t="shared" ref="IJ9:IJ17" si="2706">IE9+IG9+II9</f>
        <v>5</v>
      </c>
      <c r="IK9" s="254">
        <f t="shared" ref="IK9:IK17" si="2707">IJ9/IJ$19*100</f>
        <v>2.7063599458728015E-2</v>
      </c>
      <c r="IL9" s="77">
        <v>3</v>
      </c>
      <c r="IM9" s="252">
        <f t="shared" ref="IM9:IM17" si="2708">IL9/IL$19*100</f>
        <v>3.0822973389499641E-2</v>
      </c>
      <c r="IN9" s="77">
        <v>2</v>
      </c>
      <c r="IO9" s="252">
        <f t="shared" ref="IO9:IO17" si="2709">IN9/IN$19*100</f>
        <v>2.2977941176470586E-2</v>
      </c>
      <c r="IP9" s="77">
        <v>0</v>
      </c>
      <c r="IQ9" s="253">
        <f t="shared" ref="IQ9:IQ17" si="2710">IL9+IN9+IP9</f>
        <v>5</v>
      </c>
      <c r="IR9" s="254">
        <f t="shared" ref="IR9:IR17" si="2711">IQ9/IQ$19*100</f>
        <v>2.7119379508596844E-2</v>
      </c>
      <c r="IS9" s="77">
        <v>3</v>
      </c>
      <c r="IT9" s="252">
        <f t="shared" ref="IT9:IT17" si="2712">IS9/IS$19*100</f>
        <v>3.0883261272390366E-2</v>
      </c>
      <c r="IU9" s="77">
        <v>2</v>
      </c>
      <c r="IV9" s="252">
        <f t="shared" ref="IV9:IV17" si="2713">IU9/IU$19*100</f>
        <v>2.3028209556706966E-2</v>
      </c>
      <c r="IW9" s="77">
        <v>0</v>
      </c>
      <c r="IX9" s="253">
        <f t="shared" ref="IX9:IX17" si="2714">IS9+IU9+IW9</f>
        <v>5</v>
      </c>
      <c r="IY9" s="254">
        <f t="shared" ref="IY9:IY17" si="2715">IX9/IX$19*100</f>
        <v>2.7175389966846025E-2</v>
      </c>
      <c r="IZ9" s="77">
        <v>3</v>
      </c>
      <c r="JA9" s="252">
        <f t="shared" ref="JA9:JA17" si="2716">IZ9/IZ$19*100</f>
        <v>3.0915086562242372E-2</v>
      </c>
      <c r="JB9" s="77">
        <v>2</v>
      </c>
      <c r="JC9" s="252">
        <f t="shared" ref="JC9:JC17" si="2717">JB9/JB$19*100</f>
        <v>2.3073373327180433E-2</v>
      </c>
      <c r="JD9" s="77">
        <v>0</v>
      </c>
      <c r="JE9" s="253">
        <f t="shared" ref="JE9:JE17" si="2718">IZ9+JB9+JD9</f>
        <v>5</v>
      </c>
      <c r="JF9" s="254">
        <f t="shared" ref="JF9:JF17" si="2719">JE9/JE$19*100</f>
        <v>2.7215327672545177E-2</v>
      </c>
      <c r="JG9" s="77">
        <v>3</v>
      </c>
      <c r="JH9" s="252">
        <f t="shared" ref="JH9:JH17" si="2720">JG9/JG$19*100</f>
        <v>3.0969340353050479E-2</v>
      </c>
      <c r="JI9" s="77">
        <v>2</v>
      </c>
      <c r="JJ9" s="252">
        <f t="shared" ref="JJ9:JJ17" si="2721">JI9/JI$19*100</f>
        <v>2.3113371085172772E-2</v>
      </c>
      <c r="JK9" s="77">
        <v>0</v>
      </c>
      <c r="JL9" s="253">
        <f t="shared" ref="JL9:JL17" si="2722">JG9+JI9+JK9</f>
        <v>5</v>
      </c>
      <c r="JM9" s="254">
        <f t="shared" ref="JM9:JM17" si="2723">JL9/JL$19*100</f>
        <v>2.726281352235551E-2</v>
      </c>
      <c r="JN9" s="77">
        <v>3</v>
      </c>
      <c r="JO9" s="252">
        <f t="shared" ref="JO9:JO17" si="2724">JN9/JN$19*100</f>
        <v>3.102057698273188E-2</v>
      </c>
      <c r="JP9" s="77">
        <v>2</v>
      </c>
      <c r="JQ9" s="252">
        <f t="shared" ref="JQ9:JQ17" si="2725">JP9/JP$19*100</f>
        <v>2.3145469274389541E-2</v>
      </c>
      <c r="JR9" s="77">
        <v>0</v>
      </c>
      <c r="JS9" s="253">
        <f t="shared" ref="JS9:JS17" si="2726">JN9+JP9+JR9</f>
        <v>5</v>
      </c>
      <c r="JT9" s="254">
        <f t="shared" ref="JT9:JT17" si="2727">JS9/JS$19*100</f>
        <v>2.7304499781564E-2</v>
      </c>
      <c r="JU9" s="77">
        <v>3</v>
      </c>
      <c r="JV9" s="252">
        <f t="shared" ref="JV9:JV17" si="2728">JU9/JU$19*100</f>
        <v>3.1062331745703043E-2</v>
      </c>
      <c r="JW9" s="77">
        <v>1</v>
      </c>
      <c r="JX9" s="252">
        <f t="shared" ref="JX9:JX17" si="2729">JW9/JW$19*100</f>
        <v>1.159017153453871E-2</v>
      </c>
      <c r="JY9" s="77">
        <v>0</v>
      </c>
      <c r="JZ9" s="253">
        <f t="shared" ref="JZ9:JZ17" si="2730">JU9+JW9+JY9</f>
        <v>4</v>
      </c>
      <c r="KA9" s="254">
        <f t="shared" ref="KA9:KA17" si="2731">JZ9/JZ$19*100</f>
        <v>2.1874658208465493E-2</v>
      </c>
      <c r="KB9" s="77">
        <v>3</v>
      </c>
      <c r="KC9" s="252">
        <f t="shared" ref="KC9:KC17" si="2732">KB9/KB$19*100</f>
        <v>3.1117104034851153E-2</v>
      </c>
      <c r="KD9" s="77">
        <v>1</v>
      </c>
      <c r="KE9" s="252">
        <f t="shared" ref="KE9:KE17" si="2733">KD9/KD$19*100</f>
        <v>1.1602274045712959E-2</v>
      </c>
      <c r="KF9" s="77">
        <v>0</v>
      </c>
      <c r="KG9" s="253">
        <f t="shared" ref="KG9:KG17" si="2734">KB9+KD9+KF9</f>
        <v>4</v>
      </c>
      <c r="KH9" s="254">
        <f t="shared" ref="KH9:KH17" si="2735">KG9/KG$19*100</f>
        <v>2.1905805038335158E-2</v>
      </c>
      <c r="KI9" s="77">
        <v>3</v>
      </c>
      <c r="KJ9" s="252">
        <f t="shared" ref="KJ9:KJ17" si="2736">KI9/KI$19*100</f>
        <v>3.1172069825436407E-2</v>
      </c>
      <c r="KK9" s="77">
        <v>1</v>
      </c>
      <c r="KL9" s="252">
        <f t="shared" ref="KL9:KL17" si="2737">KK9/KK$19*100</f>
        <v>1.1619800139437602E-2</v>
      </c>
      <c r="KM9" s="77">
        <v>0</v>
      </c>
      <c r="KN9" s="253">
        <f t="shared" ref="KN9:KN17" si="2738">KI9+KK9+KM9</f>
        <v>4</v>
      </c>
      <c r="KO9" s="254">
        <f t="shared" ref="KO9:KO17" si="2739">KN9/KN$19*100</f>
        <v>2.1941854086670324E-2</v>
      </c>
      <c r="KP9" s="77">
        <v>3</v>
      </c>
      <c r="KQ9" s="252">
        <f t="shared" ref="KQ9:KQ17" si="2740">KP9/KP$19*100</f>
        <v>3.1210986267166042E-2</v>
      </c>
      <c r="KR9" s="77">
        <v>1</v>
      </c>
      <c r="KS9" s="252">
        <f t="shared" ref="KS9:KS17" si="2741">KR9/KR$19*100</f>
        <v>1.1637379262190155E-2</v>
      </c>
      <c r="KT9" s="77">
        <v>0</v>
      </c>
      <c r="KU9" s="253">
        <f t="shared" ref="KU9:KU17" si="2742">KP9+KR9+KT9</f>
        <v>4</v>
      </c>
      <c r="KV9" s="254">
        <f t="shared" ref="KV9:KV17" si="2743">KU9/KU$19*100</f>
        <v>2.1971985718209283E-2</v>
      </c>
      <c r="KW9" s="77">
        <v>3</v>
      </c>
      <c r="KX9" s="252">
        <f t="shared" ref="KX9:KX17" si="2744">KW9/KW$19*100</f>
        <v>3.1256511773286103E-2</v>
      </c>
      <c r="KY9" s="77">
        <v>1</v>
      </c>
      <c r="KZ9" s="252">
        <f t="shared" ref="KZ9:KZ17" si="2745">KY9/KY$19*100</f>
        <v>1.165093790050099E-2</v>
      </c>
      <c r="LA9" s="77">
        <v>0</v>
      </c>
      <c r="LB9" s="253">
        <f t="shared" ref="LB9:LB17" si="2746">KW9+KY9+LA9</f>
        <v>4</v>
      </c>
      <c r="LC9" s="254">
        <f t="shared" ref="LC9:LC17" si="2747">LB9/LB$19*100</f>
        <v>2.2000990044552006E-2</v>
      </c>
      <c r="LD9" s="77">
        <v>3</v>
      </c>
      <c r="LE9" s="252">
        <f t="shared" ref="LE9:LE17" si="2748">LD9/LD$19*100</f>
        <v>3.1315240083507306E-2</v>
      </c>
      <c r="LF9" s="77">
        <v>1</v>
      </c>
      <c r="LG9" s="252">
        <f t="shared" ref="LG9:LG17" si="2749">LF9/LF$19*100</f>
        <v>1.1661807580174927E-2</v>
      </c>
      <c r="LH9" s="77">
        <v>0</v>
      </c>
      <c r="LI9" s="253">
        <f t="shared" ref="LI9:LI17" si="2750">LD9+LF9+LH9</f>
        <v>4</v>
      </c>
      <c r="LJ9" s="254">
        <f t="shared" ref="LJ9:LJ17" si="2751">LI9/LI$19*100</f>
        <v>2.2032497934453318E-2</v>
      </c>
      <c r="LK9" s="77">
        <v>3</v>
      </c>
      <c r="LL9" s="252">
        <f t="shared" ref="LL9:LL17" si="2752">LK9/LK$19*100</f>
        <v>3.1370908710655655E-2</v>
      </c>
      <c r="LM9" s="77">
        <v>1</v>
      </c>
      <c r="LN9" s="252">
        <f t="shared" ref="LN9:LN17" si="2753">LM9/LM$19*100</f>
        <v>1.1682242990654207E-2</v>
      </c>
      <c r="LO9" s="77">
        <v>0</v>
      </c>
      <c r="LP9" s="253">
        <f t="shared" ref="LP9:LP17" si="2754">LK9+LM9+LO9</f>
        <v>4</v>
      </c>
      <c r="LQ9" s="254">
        <f t="shared" ref="LQ9:LQ17" si="2755">LP9/LP$19*100</f>
        <v>2.2071400982177344E-2</v>
      </c>
      <c r="LR9" s="77">
        <v>3</v>
      </c>
      <c r="LS9" s="252">
        <f t="shared" ref="LS9:LS17" si="2756">LR9/LR$19*100</f>
        <v>3.1416902293433864E-2</v>
      </c>
      <c r="LT9" s="77">
        <v>1</v>
      </c>
      <c r="LU9" s="252">
        <f t="shared" ref="LU9:LU17" si="2757">LT9/LT$19*100</f>
        <v>1.1691804045364199E-2</v>
      </c>
      <c r="LV9" s="77">
        <v>0</v>
      </c>
      <c r="LW9" s="253">
        <f t="shared" ref="LW9:LW17" si="2758">LR9+LT9+LV9</f>
        <v>4</v>
      </c>
      <c r="LX9" s="254">
        <f t="shared" ref="LX9:LX17" si="2759">LW9/LW$19*100</f>
        <v>2.2097005855706554E-2</v>
      </c>
      <c r="LY9" s="77">
        <v>3</v>
      </c>
      <c r="LZ9" s="252">
        <f t="shared" ref="LZ9:LZ17" si="2760">LY9/LY$19*100</f>
        <v>3.1469631805307874E-2</v>
      </c>
      <c r="MA9" s="77">
        <v>1</v>
      </c>
      <c r="MB9" s="252">
        <f t="shared" ref="MB9:MB17" si="2761">MA9/MA$19*100</f>
        <v>1.1712344811431248E-2</v>
      </c>
      <c r="MC9" s="77">
        <v>0</v>
      </c>
      <c r="MD9" s="253">
        <f t="shared" ref="MD9:MD17" si="2762">LY9+MA9+MC9</f>
        <v>4</v>
      </c>
      <c r="ME9" s="254">
        <f t="shared" ref="ME9:ME17" si="2763">MD9/MD$19*100</f>
        <v>2.213491229041005E-2</v>
      </c>
      <c r="MF9" s="77">
        <v>3</v>
      </c>
      <c r="MG9" s="252">
        <f t="shared" ref="MG9:MG17" si="2764">MF9/MF$19*100</f>
        <v>3.1529164477141353E-2</v>
      </c>
      <c r="MH9" s="77">
        <v>1</v>
      </c>
      <c r="MI9" s="252">
        <f t="shared" ref="MI9:MI17" si="2765">MH9/MH$19*100</f>
        <v>1.1732957878681215E-2</v>
      </c>
      <c r="MJ9" s="77">
        <v>0</v>
      </c>
      <c r="MK9" s="253">
        <f t="shared" ref="MK9:MK17" si="2766">MF9+MH9+MJ9</f>
        <v>4</v>
      </c>
      <c r="ML9" s="254">
        <f t="shared" ref="ML9:ML17" si="2767">MK9/MK$19*100</f>
        <v>2.2175407473112318E-2</v>
      </c>
      <c r="MM9" s="77">
        <v>3</v>
      </c>
      <c r="MN9" s="252">
        <f t="shared" ref="MN9:MN17" si="2768">MM9/MM$19*100</f>
        <v>3.157230056830141E-2</v>
      </c>
      <c r="MO9" s="77">
        <v>1</v>
      </c>
      <c r="MP9" s="252">
        <f t="shared" ref="MP9:MP17" si="2769">MO9/MO$19*100</f>
        <v>1.1760555098200636E-2</v>
      </c>
      <c r="MQ9" s="77">
        <v>0</v>
      </c>
      <c r="MR9" s="253">
        <f t="shared" ref="MR9:MR17" si="2770">MM9+MO9+MQ9</f>
        <v>4</v>
      </c>
      <c r="MS9" s="254">
        <f t="shared" ref="MS9:MS17" si="2771">MR9/MR$19*100</f>
        <v>2.2216051096917523E-2</v>
      </c>
      <c r="MT9" s="77">
        <v>3</v>
      </c>
      <c r="MU9" s="252">
        <f t="shared" ref="MU9:MU17" si="2772">MT9/MT$19*100</f>
        <v>3.1625553447185324E-2</v>
      </c>
      <c r="MV9" s="77">
        <v>1</v>
      </c>
      <c r="MW9" s="252">
        <f t="shared" ref="MW9:MW17" si="2773">MV9/MV$19*100</f>
        <v>1.17813383600377E-2</v>
      </c>
      <c r="MX9" s="77">
        <v>0</v>
      </c>
      <c r="MY9" s="253">
        <f t="shared" ref="MY9:MY17" si="2774">MT9+MV9+MX9</f>
        <v>4</v>
      </c>
      <c r="MZ9" s="254">
        <f t="shared" ref="MZ9:MZ17" si="2775">MY9/MY$19*100</f>
        <v>2.2254367419606097E-2</v>
      </c>
      <c r="NA9" s="77">
        <v>3</v>
      </c>
      <c r="NB9" s="252">
        <f t="shared" ref="NB9:NB17" si="2776">NA9/NA$19*100</f>
        <v>3.1692372702302976E-2</v>
      </c>
      <c r="NC9" s="77">
        <v>1</v>
      </c>
      <c r="ND9" s="252">
        <f t="shared" ref="ND9:ND17" si="2777">NC9/NC$19*100</f>
        <v>1.1806375442739079E-2</v>
      </c>
      <c r="NE9" s="77">
        <v>0</v>
      </c>
      <c r="NF9" s="253">
        <f t="shared" ref="NF9:NF17" si="2778">NA9+NC9+NE9</f>
        <v>4</v>
      </c>
      <c r="NG9" s="254">
        <f t="shared" ref="NG9:NG17" si="2779">NF9/NF$19*100</f>
        <v>2.2301516503122214E-2</v>
      </c>
      <c r="NH9" s="77">
        <v>3</v>
      </c>
      <c r="NI9" s="252">
        <f t="shared" ref="NI9:NI17" si="2780">NH9/NH$19*100</f>
        <v>3.1729243786356429E-2</v>
      </c>
      <c r="NJ9" s="77">
        <v>1</v>
      </c>
      <c r="NK9" s="252">
        <f t="shared" ref="NK9:NK17" si="2781">NJ9/NJ$19*100</f>
        <v>1.1832919181161992E-2</v>
      </c>
      <c r="NL9" s="77">
        <v>0</v>
      </c>
      <c r="NM9" s="253">
        <f t="shared" ref="NM9:NM17" si="2782">NH9+NJ9+NL9</f>
        <v>4</v>
      </c>
      <c r="NN9" s="254">
        <f t="shared" ref="NN9:NN17" si="2783">NM9/NM$19*100</f>
        <v>2.2338880822070813E-2</v>
      </c>
      <c r="NO9" s="77">
        <v>3</v>
      </c>
      <c r="NP9" s="252">
        <f t="shared" ref="NP9:NP17" si="2784">NO9/NO$19*100</f>
        <v>3.1806615776081425E-2</v>
      </c>
      <c r="NQ9" s="77">
        <v>1</v>
      </c>
      <c r="NR9" s="252">
        <f t="shared" ref="NR9:NR17" si="2785">NQ9/NQ$19*100</f>
        <v>1.1841326228537596E-2</v>
      </c>
      <c r="NS9" s="77">
        <v>0</v>
      </c>
      <c r="NT9" s="253">
        <f t="shared" ref="NT9:NT17" si="2786">NO9+NQ9+NS9</f>
        <v>4</v>
      </c>
      <c r="NU9" s="254">
        <f t="shared" ref="NU9:NU17" si="2787">NT9/NT$19*100</f>
        <v>2.2375118867818986E-2</v>
      </c>
      <c r="NV9" s="77">
        <v>3</v>
      </c>
      <c r="NW9" s="252">
        <f t="shared" ref="NW9:NW17" si="2788">NV9/NV$19*100</f>
        <v>3.1860662701784198E-2</v>
      </c>
      <c r="NX9" s="77">
        <v>1</v>
      </c>
      <c r="NY9" s="252">
        <f t="shared" ref="NY9:NY17" si="2789">NX9/NX$19*100</f>
        <v>1.1859582542694497E-2</v>
      </c>
      <c r="NZ9" s="77">
        <v>0</v>
      </c>
      <c r="OA9" s="253">
        <f t="shared" ref="OA9:OA17" si="2790">NV9+NX9+NZ9</f>
        <v>4</v>
      </c>
      <c r="OB9" s="254">
        <f t="shared" ref="OB9:OB17" si="2791">OA9/OA$19*100</f>
        <v>2.241147467503362E-2</v>
      </c>
      <c r="OC9" s="77">
        <v>3</v>
      </c>
      <c r="OD9" s="252">
        <f t="shared" ref="OD9:OD17" si="2792">OC9/OC$19*100</f>
        <v>3.1938677738741615E-2</v>
      </c>
      <c r="OE9" s="77">
        <v>1</v>
      </c>
      <c r="OF9" s="252">
        <f t="shared" ref="OF9:OF17" si="2793">OE9/OE$19*100</f>
        <v>1.1879306248515086E-2</v>
      </c>
      <c r="OG9" s="77">
        <v>0</v>
      </c>
      <c r="OH9" s="253">
        <f t="shared" ref="OH9:OH17" si="2794">OC9+OE9+OG9</f>
        <v>4</v>
      </c>
      <c r="OI9" s="254">
        <f t="shared" ref="OI9:OI17" si="2795">OH9/OH$19*100</f>
        <v>2.2458031553534333E-2</v>
      </c>
      <c r="OJ9" s="77">
        <v>3</v>
      </c>
      <c r="OK9" s="252">
        <f t="shared" ref="OK9:OK17" si="2796">OJ9/OJ$19*100</f>
        <v>3.1989763275751759E-2</v>
      </c>
      <c r="OL9" s="77">
        <v>1</v>
      </c>
      <c r="OM9" s="252">
        <f t="shared" ref="OM9:OM17" si="2797">OL9/OL$19*100</f>
        <v>1.1904761904761904E-2</v>
      </c>
      <c r="ON9" s="77">
        <v>0</v>
      </c>
      <c r="OO9" s="253">
        <f t="shared" ref="OO9:OO17" si="2798">OJ9+OL9+ON9</f>
        <v>4</v>
      </c>
      <c r="OP9" s="254">
        <f t="shared" ref="OP9:OP17" si="2799">OO9/OO$19*100</f>
        <v>2.2499718753515582E-2</v>
      </c>
      <c r="OQ9" s="77">
        <v>3</v>
      </c>
      <c r="OR9" s="252">
        <f t="shared" ref="OR9:OR17" si="2800">OQ9/OQ$19*100</f>
        <v>3.2023911187019645E-2</v>
      </c>
      <c r="OS9" s="77">
        <v>1</v>
      </c>
      <c r="OT9" s="252">
        <f t="shared" ref="OT9:OT17" si="2801">OS9/OS$19*100</f>
        <v>1.1926058437686345E-2</v>
      </c>
      <c r="OU9" s="77">
        <v>0</v>
      </c>
      <c r="OV9" s="253">
        <f t="shared" ref="OV9:OV17" si="2802">OQ9+OS9+OU9</f>
        <v>4</v>
      </c>
      <c r="OW9" s="254">
        <f t="shared" ref="OW9:OW17" si="2803">OV9/OV$19*100</f>
        <v>2.2531403143130738E-2</v>
      </c>
      <c r="OX9" s="77">
        <v>3</v>
      </c>
      <c r="OY9" s="252">
        <f t="shared" ref="OY9:OY17" si="2804">OX9/OX$19*100</f>
        <v>3.20855614973262E-2</v>
      </c>
      <c r="OZ9" s="77">
        <v>1</v>
      </c>
      <c r="PA9" s="252">
        <f t="shared" ref="PA9:PA17" si="2805">OZ9/OZ$19*100</f>
        <v>1.1943150603129105E-2</v>
      </c>
      <c r="PB9" s="77">
        <v>0</v>
      </c>
      <c r="PC9" s="253">
        <f t="shared" ref="PC9:PC17" si="2806">OX9+OZ9+PB9</f>
        <v>4</v>
      </c>
      <c r="PD9" s="254">
        <f t="shared" ref="PD9:PD17" si="2807">PC9/PC$19*100</f>
        <v>2.2569542402527787E-2</v>
      </c>
      <c r="PE9" s="77">
        <v>3</v>
      </c>
      <c r="PF9" s="252">
        <f t="shared" ref="PF9:PF17" si="2808">PE9/PE$19*100</f>
        <v>3.2137118371719335E-2</v>
      </c>
      <c r="PG9" s="77">
        <v>1</v>
      </c>
      <c r="PH9" s="252">
        <f t="shared" ref="PH9:PH17" si="2809">PG9/PG$19*100</f>
        <v>1.1961722488038277E-2</v>
      </c>
      <c r="PI9" s="77">
        <v>0</v>
      </c>
      <c r="PJ9" s="253">
        <f t="shared" ref="PJ9:PJ17" si="2810">PE9+PG9+PI9</f>
        <v>4</v>
      </c>
      <c r="PK9" s="254">
        <f t="shared" ref="PK9:PK17" si="2811">PJ9/PJ$19*100</f>
        <v>2.2605255721955354E-2</v>
      </c>
      <c r="PL9" s="77">
        <v>3</v>
      </c>
      <c r="PM9" s="252">
        <f t="shared" ref="PM9:PM17" si="2812">PL9/PL$19*100</f>
        <v>3.2168132103795842E-2</v>
      </c>
      <c r="PN9" s="77">
        <v>1</v>
      </c>
      <c r="PO9" s="252">
        <f t="shared" ref="PO9:PO17" si="2813">PN9/PN$19*100</f>
        <v>1.1981787682722263E-2</v>
      </c>
      <c r="PP9" s="77">
        <v>0</v>
      </c>
      <c r="PQ9" s="253">
        <f t="shared" ref="PQ9:PQ17" si="2814">PL9+PN9+PP9</f>
        <v>4</v>
      </c>
      <c r="PR9" s="254">
        <f t="shared" ref="PR9:PR17" si="2815">PQ9/PQ$19*100</f>
        <v>2.2634676324128564E-2</v>
      </c>
      <c r="PS9" s="77">
        <v>3</v>
      </c>
      <c r="PT9" s="252">
        <f t="shared" ref="PT9:PT17" si="2816">PS9/PS$19*100</f>
        <v>3.2206119162640906E-2</v>
      </c>
      <c r="PU9" s="77">
        <v>1</v>
      </c>
      <c r="PV9" s="252">
        <f t="shared" ref="PV9:PV17" si="2817">PU9/PU$19*100</f>
        <v>1.2006243246488173E-2</v>
      </c>
      <c r="PW9" s="77">
        <v>0</v>
      </c>
      <c r="PX9" s="253">
        <f t="shared" ref="PX9:PX17" si="2818">PS9+PU9+PW9</f>
        <v>4</v>
      </c>
      <c r="PY9" s="254">
        <f t="shared" ref="PY9:PY17" si="2819">PX9/PX$19*100</f>
        <v>2.2670596236681023E-2</v>
      </c>
      <c r="PZ9" s="77">
        <v>3</v>
      </c>
      <c r="QA9" s="252">
        <f t="shared" ref="QA9:QA17" si="2820">PZ9/PZ$19*100</f>
        <v>3.2261533498225616E-2</v>
      </c>
      <c r="QB9" s="77">
        <v>1</v>
      </c>
      <c r="QC9" s="252">
        <f t="shared" ref="QC9:QC17" si="2821">QB9/QB$19*100</f>
        <v>1.2012012012012012E-2</v>
      </c>
      <c r="QD9" s="77">
        <v>0</v>
      </c>
      <c r="QE9" s="253">
        <f t="shared" ref="QE9:QE17" si="2822">PZ9+QB9+QD9</f>
        <v>4</v>
      </c>
      <c r="QF9" s="254">
        <f t="shared" ref="QF9:QF17" si="2823">QE9/QE$19*100</f>
        <v>2.2696323195642305E-2</v>
      </c>
      <c r="QG9" s="77">
        <v>3</v>
      </c>
      <c r="QH9" s="252">
        <f t="shared" ref="QH9:QH17" si="2824">QG9/QG$19*100</f>
        <v>3.2299741602067188E-2</v>
      </c>
      <c r="QI9" s="77">
        <v>1</v>
      </c>
      <c r="QJ9" s="252">
        <f t="shared" ref="QJ9:QJ17" si="2825">QI9/QI$19*100</f>
        <v>1.2036591237361579E-2</v>
      </c>
      <c r="QK9" s="77">
        <v>0</v>
      </c>
      <c r="QL9" s="253">
        <f t="shared" ref="QL9:QL17" si="2826">QG9+QI9+QK9</f>
        <v>4</v>
      </c>
      <c r="QM9" s="254">
        <f t="shared" ref="QM9:QM17" si="2827">QL9/QL$19*100</f>
        <v>2.2732439190725165E-2</v>
      </c>
      <c r="QN9" s="77">
        <v>3</v>
      </c>
      <c r="QO9" s="252">
        <f t="shared" ref="QO9:QO17" si="2828">QN9/QN$19*100</f>
        <v>3.2345013477088944E-2</v>
      </c>
      <c r="QP9" s="77">
        <v>1</v>
      </c>
      <c r="QQ9" s="252">
        <f t="shared" ref="QQ9:QQ17" si="2829">QP9/QP$19*100</f>
        <v>1.2051096649795132E-2</v>
      </c>
      <c r="QR9" s="77">
        <v>0</v>
      </c>
      <c r="QS9" s="253">
        <f t="shared" ref="QS9:QS17" si="2830">QN9+QP9+QR9</f>
        <v>4</v>
      </c>
      <c r="QT9" s="254">
        <f t="shared" ref="QT9:QT17" si="2831">QS9/QS$19*100</f>
        <v>2.2762191999089514E-2</v>
      </c>
      <c r="QU9" s="77">
        <v>3</v>
      </c>
      <c r="QV9" s="252">
        <f t="shared" ref="QV9:QV17" si="2832">QU9/QU$19*100</f>
        <v>3.2400907225402314E-2</v>
      </c>
      <c r="QW9" s="77">
        <v>1</v>
      </c>
      <c r="QX9" s="252">
        <f t="shared" ref="QX9:QX17" si="2833">QW9/QW$19*100</f>
        <v>1.2072920439454304E-2</v>
      </c>
      <c r="QY9" s="77">
        <v>0</v>
      </c>
      <c r="QZ9" s="253">
        <f t="shared" ref="QZ9:QZ17" si="2834">QU9+QW9+QY9</f>
        <v>4</v>
      </c>
      <c r="RA9" s="254">
        <f t="shared" ref="RA9:RA17" si="2835">QZ9/QZ$19*100</f>
        <v>2.2802417056207957E-2</v>
      </c>
      <c r="RB9" s="77">
        <v>3</v>
      </c>
      <c r="RC9" s="252">
        <f t="shared" ref="RC9:RC17" si="2836">RB9/RB$19*100</f>
        <v>3.2446463335496431E-2</v>
      </c>
      <c r="RD9" s="77">
        <v>1</v>
      </c>
      <c r="RE9" s="252">
        <f t="shared" ref="RE9:RE17" si="2837">RD9/RD$19*100</f>
        <v>1.2106537530266344E-2</v>
      </c>
      <c r="RF9" s="77">
        <v>0</v>
      </c>
      <c r="RG9" s="253">
        <f t="shared" ref="RG9:RG17" si="2838">RB9+RD9+RF9</f>
        <v>4</v>
      </c>
      <c r="RH9" s="254">
        <f t="shared" ref="RH9:RH17" si="2839">RG9/RG$19*100</f>
        <v>2.2849308808408547E-2</v>
      </c>
      <c r="RI9" s="77">
        <v>3</v>
      </c>
      <c r="RJ9" s="252">
        <f t="shared" ref="RJ9:RJ17" si="2840">RI9/RI$19*100</f>
        <v>3.2499187520311994E-2</v>
      </c>
      <c r="RK9" s="77">
        <v>1</v>
      </c>
      <c r="RL9" s="252">
        <f t="shared" ref="RL9:RL17" si="2841">RK9/RK$19*100</f>
        <v>1.2118274357731459E-2</v>
      </c>
      <c r="RM9" s="77">
        <v>0</v>
      </c>
      <c r="RN9" s="253">
        <f t="shared" ref="RN9:RN17" si="2842">RI9+RK9+RM9</f>
        <v>4</v>
      </c>
      <c r="RO9" s="254">
        <f t="shared" ref="RO9:RO17" si="2843">RN9/RN$19*100</f>
        <v>2.2879368529428588E-2</v>
      </c>
      <c r="RP9" s="77">
        <v>3</v>
      </c>
      <c r="RQ9" s="252">
        <f t="shared" ref="RQ9:RQ17" si="2844">RP9/RP$19*100</f>
        <v>3.2537960954446853E-2</v>
      </c>
      <c r="RR9" s="77">
        <v>1</v>
      </c>
      <c r="RS9" s="252">
        <f t="shared" ref="RS9:RS17" si="2845">RR9/RR$19*100</f>
        <v>1.2149192078726764E-2</v>
      </c>
      <c r="RT9" s="77">
        <v>0</v>
      </c>
      <c r="RU9" s="253">
        <f t="shared" ref="RU9:RU17" si="2846">RP9+RR9+RT9</f>
        <v>4</v>
      </c>
      <c r="RV9" s="254">
        <f t="shared" ref="RV9:RV17" si="2847">RU9/RU$19*100</f>
        <v>2.2921322560311728E-2</v>
      </c>
      <c r="RW9" s="77">
        <v>3</v>
      </c>
      <c r="RX9" s="252">
        <f t="shared" ref="RX9:RX17" si="2848">RW9/RW$19*100</f>
        <v>3.2583903551645491E-2</v>
      </c>
      <c r="RY9" s="77">
        <v>1</v>
      </c>
      <c r="RZ9" s="252">
        <f t="shared" ref="RZ9:RZ17" si="2849">RY9/RY$19*100</f>
        <v>1.2177301509985387E-2</v>
      </c>
      <c r="SA9" s="77">
        <v>0</v>
      </c>
      <c r="SB9" s="253">
        <f t="shared" ref="SB9:SB17" si="2850">RW9+RY9+SA9</f>
        <v>4</v>
      </c>
      <c r="SC9" s="254">
        <f t="shared" ref="SC9:SC17" si="2851">SB9/SB$19*100</f>
        <v>2.2963430736552038E-2</v>
      </c>
      <c r="SD9" s="77">
        <v>3</v>
      </c>
      <c r="SE9" s="252">
        <f t="shared" ref="SE9:SE17" si="2852">SD9/SD$19*100</f>
        <v>3.2622879512831666E-2</v>
      </c>
      <c r="SF9" s="77">
        <v>1</v>
      </c>
      <c r="SG9" s="252">
        <f t="shared" ref="SG9:SG17" si="2853">SF9/SF$19*100</f>
        <v>1.2199585214102721E-2</v>
      </c>
      <c r="SH9" s="77">
        <v>0</v>
      </c>
      <c r="SI9" s="253">
        <f t="shared" ref="SI9:SI17" si="2854">SD9+SF9+SH9</f>
        <v>4</v>
      </c>
      <c r="SJ9" s="254">
        <f t="shared" ref="SJ9:SJ17" si="2855">SI9/SI$19*100</f>
        <v>2.2997757718622436E-2</v>
      </c>
      <c r="SK9" s="77">
        <v>3</v>
      </c>
      <c r="SL9" s="252">
        <f t="shared" ref="SL9:SL17" si="2856">SK9/SK$19*100</f>
        <v>3.2661948829613499E-2</v>
      </c>
      <c r="SM9" s="77">
        <v>1</v>
      </c>
      <c r="SN9" s="252">
        <f t="shared" ref="SN9:SN17" si="2857">SM9/SM$19*100</f>
        <v>1.2211503236048358E-2</v>
      </c>
      <c r="SO9" s="77">
        <v>0</v>
      </c>
      <c r="SP9" s="253">
        <f t="shared" ref="SP9:SP17" si="2858">SK9+SM9+SO9</f>
        <v>4</v>
      </c>
      <c r="SQ9" s="254">
        <f t="shared" ref="SQ9:SQ17" si="2859">SP9/SP$19*100</f>
        <v>2.3022907793254287E-2</v>
      </c>
      <c r="SR9" s="77">
        <v>3</v>
      </c>
      <c r="SS9" s="252">
        <f t="shared" ref="SS9:SS17" si="2860">SR9/SR$19*100</f>
        <v>3.2690421706440015E-2</v>
      </c>
      <c r="ST9" s="77">
        <v>1</v>
      </c>
      <c r="SU9" s="252">
        <f t="shared" ref="SU9:SU17" si="2861">ST9/ST$19*100</f>
        <v>1.2221950623319482E-2</v>
      </c>
      <c r="SV9" s="77">
        <v>0</v>
      </c>
      <c r="SW9" s="253">
        <f t="shared" ref="SW9:SW17" si="2862">SR9+ST9+SV9</f>
        <v>4</v>
      </c>
      <c r="SX9" s="254">
        <f t="shared" ref="SX9:SX17" si="2863">SW9/SW$19*100</f>
        <v>2.3042802004723775E-2</v>
      </c>
      <c r="SY9" s="77">
        <v>3</v>
      </c>
      <c r="SZ9" s="252">
        <f t="shared" ref="SZ9:SZ17" si="2864">SY9/SY$19*100</f>
        <v>3.274394237066143E-2</v>
      </c>
      <c r="TA9" s="77">
        <v>1</v>
      </c>
      <c r="TB9" s="252">
        <f t="shared" ref="TB9:TB17" si="2865">TA9/TA$19*100</f>
        <v>1.2238404112103782E-2</v>
      </c>
      <c r="TC9" s="77">
        <v>0</v>
      </c>
      <c r="TD9" s="253">
        <f t="shared" ref="TD9:TD17" si="2866">SY9+TA9+TC9</f>
        <v>4</v>
      </c>
      <c r="TE9" s="254">
        <f t="shared" ref="TE9:TE17" si="2867">TD9/TD$19*100</f>
        <v>2.3077366872439855E-2</v>
      </c>
      <c r="TF9" s="77">
        <v>3</v>
      </c>
      <c r="TG9" s="252">
        <f t="shared" ref="TG9:TG17" si="2868">TF9/TF$19*100</f>
        <v>3.277972027972028E-2</v>
      </c>
      <c r="TH9" s="77">
        <v>1</v>
      </c>
      <c r="TI9" s="252">
        <f t="shared" ref="TI9:TI17" si="2869">TH9/TH$19*100</f>
        <v>1.2251899044351875E-2</v>
      </c>
      <c r="TJ9" s="77">
        <v>0</v>
      </c>
      <c r="TK9" s="253">
        <f t="shared" ref="TK9:TK17" si="2870">TF9+TH9+TJ9</f>
        <v>4</v>
      </c>
      <c r="TL9" s="254">
        <f t="shared" ref="TL9:TL17" si="2871">TK9/TK$19*100</f>
        <v>2.3102691463555505E-2</v>
      </c>
      <c r="TM9" s="77">
        <v>3</v>
      </c>
      <c r="TN9" s="252">
        <f t="shared" ref="TN9:TN17" si="2872">TM9/TM$19*100</f>
        <v>3.2815576460293157E-2</v>
      </c>
      <c r="TO9" s="77">
        <v>1</v>
      </c>
      <c r="TP9" s="252">
        <f t="shared" ref="TP9:TP17" si="2873">TO9/TO$19*100</f>
        <v>1.2274456855284154E-2</v>
      </c>
      <c r="TQ9" s="77">
        <v>0</v>
      </c>
      <c r="TR9" s="253">
        <f t="shared" ref="TR9:TR17" si="2874">TM9+TO9+TQ9</f>
        <v>4</v>
      </c>
      <c r="TS9" s="254">
        <f t="shared" ref="TS9:TS17" si="2875">TR9/TR$19*100</f>
        <v>2.3136098097055934E-2</v>
      </c>
      <c r="TT9" s="77">
        <v>3</v>
      </c>
      <c r="TU9" s="252">
        <f t="shared" ref="TU9:TU17" si="2876">TT9/TT$19*100</f>
        <v>3.2840722495894911E-2</v>
      </c>
      <c r="TV9" s="77">
        <v>1</v>
      </c>
      <c r="TW9" s="252">
        <f t="shared" ref="TW9:TW17" si="2877">TV9/TV$19*100</f>
        <v>1.2289541600098316E-2</v>
      </c>
      <c r="TX9" s="77">
        <v>0</v>
      </c>
      <c r="TY9" s="253">
        <f t="shared" ref="TY9:TY17" si="2878">TT9+TV9+TX9</f>
        <v>4</v>
      </c>
      <c r="TZ9" s="254">
        <f t="shared" ref="TZ9:TZ17" si="2879">TY9/TY$19*100</f>
        <v>2.3158869847151459E-2</v>
      </c>
      <c r="UA9" s="77">
        <v>3</v>
      </c>
      <c r="UB9" s="252">
        <f t="shared" ref="UB9:UB17" si="2880">UA9/UA$19*100</f>
        <v>3.2873109796186718E-2</v>
      </c>
      <c r="UC9" s="77">
        <v>1</v>
      </c>
      <c r="UD9" s="252">
        <f t="shared" ref="UD9:UD17" si="2881">UC9/UC$19*100</f>
        <v>1.2310722639418936E-2</v>
      </c>
      <c r="UE9" s="77">
        <v>0</v>
      </c>
      <c r="UF9" s="253">
        <f t="shared" ref="UF9:UF17" si="2882">UA9+UC9+UE9</f>
        <v>4</v>
      </c>
      <c r="UG9" s="254">
        <f t="shared" ref="UG9:UG17" si="2883">UF9/UF$19*100</f>
        <v>2.3189750130442343E-2</v>
      </c>
      <c r="UH9" s="77">
        <v>3</v>
      </c>
      <c r="UI9" s="252">
        <f t="shared" ref="UI9:UI17" si="2884">UH9/UH$19*100</f>
        <v>3.2909170688898641E-2</v>
      </c>
      <c r="UJ9" s="77">
        <v>1</v>
      </c>
      <c r="UK9" s="252">
        <f t="shared" ref="UK9:UK17" si="2885">UJ9/UJ$19*100</f>
        <v>1.232741617357002E-2</v>
      </c>
      <c r="UL9" s="77">
        <v>0</v>
      </c>
      <c r="UM9" s="253">
        <f t="shared" ref="UM9:UM17" si="2886">UH9+UJ9+UL9</f>
        <v>4</v>
      </c>
      <c r="UN9" s="254">
        <f t="shared" ref="UN9:UN17" si="2887">UM9/UM$19*100</f>
        <v>2.3218017181332713E-2</v>
      </c>
      <c r="UO9" s="77">
        <v>3</v>
      </c>
      <c r="UP9" s="252">
        <f t="shared" ref="UP9:UP17" si="2888">UO9/UO$19*100</f>
        <v>3.2938076416337288E-2</v>
      </c>
      <c r="UQ9" s="77">
        <v>1</v>
      </c>
      <c r="UR9" s="252">
        <f t="shared" ref="UR9:UR17" si="2889">UQ9/UQ$19*100</f>
        <v>1.2338062924120914E-2</v>
      </c>
      <c r="US9" s="77">
        <v>0</v>
      </c>
      <c r="UT9" s="253">
        <f t="shared" ref="UT9:UT17" si="2890">UO9+UQ9+US9</f>
        <v>4</v>
      </c>
      <c r="UU9" s="254">
        <f t="shared" ref="UU9:UU17" si="2891">UT9/UT$19*100</f>
        <v>2.3238250159762969E-2</v>
      </c>
      <c r="UV9" s="77">
        <v>3</v>
      </c>
      <c r="UW9" s="252">
        <f t="shared" ref="UW9:UW17" si="2892">UV9/UV$19*100</f>
        <v>3.29561682961661E-2</v>
      </c>
      <c r="UX9" s="77">
        <v>1</v>
      </c>
      <c r="UY9" s="252">
        <f t="shared" ref="UY9:UY17" si="2893">UX9/UX$19*100</f>
        <v>1.2350253180190195E-2</v>
      </c>
      <c r="UZ9" s="77">
        <v>0</v>
      </c>
      <c r="VA9" s="253">
        <f t="shared" ref="VA9:VA17" si="2894">UV9+UX9+UZ9</f>
        <v>4</v>
      </c>
      <c r="VB9" s="254">
        <f t="shared" ref="VB9:VB17" si="2895">VA9/VA$19*100</f>
        <v>2.3255813953488372E-2</v>
      </c>
      <c r="VC9" s="77">
        <v>3</v>
      </c>
      <c r="VD9" s="252">
        <f t="shared" ref="VD9:VD17" si="2896">VC9/VC$19*100</f>
        <v>3.2981530343007916E-2</v>
      </c>
      <c r="VE9" s="77">
        <v>1</v>
      </c>
      <c r="VF9" s="252">
        <f t="shared" ref="VF9:VF17" si="2897">VE9/VE$19*100</f>
        <v>1.2363996043521265E-2</v>
      </c>
      <c r="VG9" s="77">
        <v>0</v>
      </c>
      <c r="VH9" s="253">
        <f t="shared" ref="VH9:VH17" si="2898">VC9+VE9+VG9</f>
        <v>4</v>
      </c>
      <c r="VI9" s="254">
        <f t="shared" ref="VI9:VI17" si="2899">VH9/VH$19*100</f>
        <v>2.3277467411545624E-2</v>
      </c>
      <c r="VJ9" s="77">
        <v>3</v>
      </c>
      <c r="VK9" s="252">
        <f t="shared" ref="VK9:VK17" si="2900">VJ9/VJ$19*100</f>
        <v>3.3017829627999117E-2</v>
      </c>
      <c r="VL9" s="77">
        <v>1</v>
      </c>
      <c r="VM9" s="252">
        <f t="shared" ref="VM9:VM17" si="2901">VL9/VL$19*100</f>
        <v>1.2370113805047007E-2</v>
      </c>
      <c r="VN9" s="77">
        <v>0</v>
      </c>
      <c r="VO9" s="253">
        <f t="shared" ref="VO9:VO17" si="2902">VJ9+VL9+VN9</f>
        <v>4</v>
      </c>
      <c r="VP9" s="254">
        <f t="shared" ref="VP9:VP17" si="2903">VO9/VO$19*100</f>
        <v>2.3296447291788001E-2</v>
      </c>
      <c r="VQ9" s="77">
        <v>3</v>
      </c>
      <c r="VR9" s="252">
        <f t="shared" ref="VR9:VR17" si="2904">VQ9/VQ$19*100</f>
        <v>3.3050567368073151E-2</v>
      </c>
      <c r="VS9" s="77">
        <v>1</v>
      </c>
      <c r="VT9" s="252">
        <f t="shared" ref="VT9:VT17" si="2905">VS9/VS$19*100</f>
        <v>1.2385434728758977E-2</v>
      </c>
      <c r="VU9" s="77">
        <v>0</v>
      </c>
      <c r="VV9" s="253">
        <f t="shared" ref="VV9:VV17" si="2906">VQ9+VS9+VU9</f>
        <v>4</v>
      </c>
      <c r="VW9" s="254">
        <f t="shared" ref="VW9:VW17" si="2907">VV9/VV$19*100</f>
        <v>2.3322255262083844E-2</v>
      </c>
      <c r="VX9" s="77">
        <v>3</v>
      </c>
      <c r="VY9" s="252">
        <f t="shared" ref="VY9:VY17" si="2908">VX9/VX$19*100</f>
        <v>3.3087018859600748E-2</v>
      </c>
      <c r="VZ9" s="77">
        <v>1</v>
      </c>
      <c r="WA9" s="252">
        <f t="shared" ref="WA9:WA17" si="2909">VZ9/VZ$19*100</f>
        <v>1.2396181975951409E-2</v>
      </c>
      <c r="WB9" s="77">
        <v>0</v>
      </c>
      <c r="WC9" s="253">
        <f t="shared" ref="WC9:WC17" si="2910">VX9+VZ9+WB9</f>
        <v>4</v>
      </c>
      <c r="WD9" s="254">
        <f t="shared" ref="WD9:WD17" si="2911">WC9/WC$19*100</f>
        <v>2.3345395120812421E-2</v>
      </c>
      <c r="WE9" s="77">
        <v>3</v>
      </c>
      <c r="WF9" s="252">
        <f t="shared" ref="WF9:WF17" si="2912">WE9/WE$19*100</f>
        <v>3.3101621979476997E-2</v>
      </c>
      <c r="WG9" s="77">
        <v>1</v>
      </c>
      <c r="WH9" s="252">
        <f t="shared" ref="WH9:WH17" si="2913">WG9/WG$19*100</f>
        <v>1.2405408758218581E-2</v>
      </c>
      <c r="WI9" s="77">
        <v>0</v>
      </c>
      <c r="WJ9" s="253">
        <f t="shared" ref="WJ9:WJ17" si="2914">WE9+WG9+WI9</f>
        <v>4</v>
      </c>
      <c r="WK9" s="254">
        <f t="shared" ref="WK9:WK17" si="2915">WJ9/WJ$19*100</f>
        <v>2.3359028264424198E-2</v>
      </c>
      <c r="WL9" s="77">
        <v>3</v>
      </c>
      <c r="WM9" s="252">
        <f t="shared" ref="WM9:WM17" si="2916">WL9/WL$19*100</f>
        <v>3.3123550844650546E-2</v>
      </c>
      <c r="WN9" s="77">
        <v>1</v>
      </c>
      <c r="WO9" s="252">
        <f t="shared" ref="WO9:WO17" si="2917">WN9/WN$19*100</f>
        <v>1.2417732522041475E-2</v>
      </c>
      <c r="WP9" s="77">
        <v>0</v>
      </c>
      <c r="WQ9" s="253">
        <f t="shared" ref="WQ9:WQ17" si="2918">WL9+WN9+WP9</f>
        <v>4</v>
      </c>
      <c r="WR9" s="254">
        <f t="shared" ref="WR9:WR17" si="2919">WQ9/WQ$19*100</f>
        <v>2.3378141437755701E-2</v>
      </c>
      <c r="WS9" s="77">
        <v>3</v>
      </c>
      <c r="WT9" s="252">
        <f t="shared" ref="WT9:WT17" si="2920">WS9/WS$19*100</f>
        <v>3.3149171270718231E-2</v>
      </c>
      <c r="WU9" s="77">
        <v>1</v>
      </c>
      <c r="WV9" s="252">
        <f t="shared" ref="WV9:WV17" si="2921">WU9/WU$19*100</f>
        <v>1.2426991425375917E-2</v>
      </c>
      <c r="WW9" s="77">
        <v>0</v>
      </c>
      <c r="WX9" s="253">
        <f t="shared" ref="WX9:WX17" si="2922">WS9+WU9+WW9</f>
        <v>4</v>
      </c>
      <c r="WY9" s="254">
        <f t="shared" ref="WY9:WY17" si="2923">WX9/WX$19*100</f>
        <v>2.3395917412411534E-2</v>
      </c>
      <c r="WZ9" s="77">
        <v>3</v>
      </c>
      <c r="XA9" s="252">
        <f t="shared" ref="XA9:XA17" si="2924">WZ9/WZ$19*100</f>
        <v>3.316749585406302E-2</v>
      </c>
      <c r="XB9" s="77">
        <v>1</v>
      </c>
      <c r="XC9" s="252">
        <f t="shared" ref="XC9:XC17" si="2925">XB9/XB$19*100</f>
        <v>1.2444001991040319E-2</v>
      </c>
      <c r="XD9" s="77">
        <v>0</v>
      </c>
      <c r="XE9" s="253">
        <f t="shared" ref="XE9:XE17" si="2926">WZ9+XB9+XD9</f>
        <v>4</v>
      </c>
      <c r="XF9" s="254">
        <f t="shared" ref="XF9:XF17" si="2927">XE9/XE$19*100</f>
        <v>2.3417832679585502E-2</v>
      </c>
      <c r="XG9" s="77">
        <v>3</v>
      </c>
      <c r="XH9" s="252">
        <f t="shared" ref="XH9:XH17" si="2928">XG9/XG$19*100</f>
        <v>3.319318433281699E-2</v>
      </c>
      <c r="XI9" s="77">
        <v>1</v>
      </c>
      <c r="XJ9" s="252">
        <f t="shared" ref="XJ9:XJ17" si="2929">XI9/XI$19*100</f>
        <v>1.2448649321548613E-2</v>
      </c>
      <c r="XK9" s="77">
        <v>0</v>
      </c>
      <c r="XL9" s="253">
        <f t="shared" ref="XL9:XL17" si="2930">XG9+XI9+XK9</f>
        <v>4</v>
      </c>
      <c r="XM9" s="254">
        <f t="shared" ref="XM9:XM17" si="2931">XL9/XL$19*100</f>
        <v>2.3431550582859822E-2</v>
      </c>
      <c r="XN9" s="77">
        <v>3</v>
      </c>
      <c r="XO9" s="252">
        <f t="shared" ref="XO9:XO17" si="2932">XN9/XN$19*100</f>
        <v>3.3218912634259773E-2</v>
      </c>
      <c r="XP9" s="77">
        <v>1</v>
      </c>
      <c r="XQ9" s="252">
        <f t="shared" ref="XQ9:XQ17" si="2933">XP9/XP$19*100</f>
        <v>1.2462612163509471E-2</v>
      </c>
      <c r="XR9" s="77">
        <v>0</v>
      </c>
      <c r="XS9" s="253">
        <f t="shared" ref="XS9:XS17" si="2934">XN9+XP9+XR9</f>
        <v>4</v>
      </c>
      <c r="XT9" s="254">
        <f t="shared" ref="XT9:XT17" si="2935">XS9/XS$19*100</f>
        <v>2.3453532688361187E-2</v>
      </c>
      <c r="XU9" s="77">
        <v>3</v>
      </c>
      <c r="XV9" s="252">
        <f t="shared" ref="XV9:XV17" si="2936">XU9/XU$19*100</f>
        <v>3.323731442499446E-2</v>
      </c>
      <c r="XW9" s="77">
        <v>1</v>
      </c>
      <c r="XX9" s="252">
        <f t="shared" ref="XX9:XX17" si="2937">XW9/XW$19*100</f>
        <v>1.2467273407305822E-2</v>
      </c>
      <c r="XY9" s="77">
        <v>0</v>
      </c>
      <c r="XZ9" s="253">
        <f t="shared" ref="XZ9:XZ17" si="2938">XU9+XW9+XY9</f>
        <v>4</v>
      </c>
      <c r="YA9" s="254">
        <f t="shared" ref="YA9:YA17" si="2939">XZ9/XZ$19*100</f>
        <v>2.3464539215111161E-2</v>
      </c>
      <c r="YB9" s="77">
        <v>3</v>
      </c>
      <c r="YC9" s="252">
        <f t="shared" ref="YC9:YC17" si="2940">YB9/YB$19*100</f>
        <v>3.325942350332594E-2</v>
      </c>
      <c r="YD9" s="77">
        <v>1</v>
      </c>
      <c r="YE9" s="252">
        <f t="shared" ref="YE9:YE17" si="2941">YD9/YD$19*100</f>
        <v>1.2476606363069246E-2</v>
      </c>
      <c r="YF9" s="77">
        <v>0</v>
      </c>
      <c r="YG9" s="253">
        <f t="shared" ref="YG9:YG17" si="2942">YB9+YD9+YF9</f>
        <v>4</v>
      </c>
      <c r="YH9" s="254">
        <f t="shared" ref="YH9:YH17" si="2943">YG9/YG$19*100</f>
        <v>2.3481068388611682E-2</v>
      </c>
      <c r="YI9" s="77">
        <v>3</v>
      </c>
      <c r="YJ9" s="252">
        <f t="shared" ref="YJ9:YJ17" si="2944">YI9/YI$19*100</f>
        <v>3.3277870216306155E-2</v>
      </c>
      <c r="YK9" s="77">
        <v>1</v>
      </c>
      <c r="YL9" s="252">
        <f t="shared" ref="YL9:YL17" si="2945">YK9/YK$19*100</f>
        <v>1.2481278082875687E-2</v>
      </c>
      <c r="YM9" s="77">
        <v>0</v>
      </c>
      <c r="YN9" s="253">
        <f t="shared" ref="YN9:YN17" si="2946">YI9+YK9+YM9</f>
        <v>4</v>
      </c>
      <c r="YO9" s="254">
        <f t="shared" ref="YO9:YO17" si="2947">YN9/YN$19*100</f>
        <v>2.349210078111235E-2</v>
      </c>
      <c r="YP9" s="77">
        <v>3</v>
      </c>
      <c r="YQ9" s="252">
        <f t="shared" ref="YQ9:YQ17" si="2948">YP9/YP$19*100</f>
        <v>3.3288948069241014E-2</v>
      </c>
      <c r="YR9" s="77">
        <v>1</v>
      </c>
      <c r="YS9" s="252">
        <f t="shared" ref="YS9:YS17" si="2949">YR9/YR$19*100</f>
        <v>1.2489072061945796E-2</v>
      </c>
      <c r="YT9" s="77">
        <v>0</v>
      </c>
      <c r="YU9" s="253">
        <f t="shared" ref="YU9:YU17" si="2950">YP9+YR9+YT9</f>
        <v>4</v>
      </c>
      <c r="YV9" s="254">
        <f t="shared" ref="YV9:YV17" si="2951">YU9/YU$19*100</f>
        <v>2.3503143545449204E-2</v>
      </c>
      <c r="YW9" s="77">
        <v>3</v>
      </c>
      <c r="YX9" s="252">
        <f t="shared" ref="YX9:YX17" si="2952">YW9/YW$19*100</f>
        <v>3.3314825097168245E-2</v>
      </c>
      <c r="YY9" s="77">
        <v>1</v>
      </c>
      <c r="YZ9" s="252">
        <f t="shared" ref="YZ9:YZ17" si="2953">YY9/YY$19*100</f>
        <v>1.249375312343828E-2</v>
      </c>
      <c r="ZA9" s="77">
        <v>0</v>
      </c>
      <c r="ZB9" s="253">
        <f t="shared" ref="ZB9:ZB17" si="2954">YW9+YY9+ZA9</f>
        <v>4</v>
      </c>
      <c r="ZC9" s="254">
        <f t="shared" ref="ZC9:ZC17" si="2955">ZB9/ZB$19*100</f>
        <v>2.3516961608560174E-2</v>
      </c>
      <c r="ZD9" s="77">
        <v>3</v>
      </c>
      <c r="ZE9" s="252">
        <f t="shared" ref="ZE9:ZE17" si="2956">ZD9/ZD$19*100</f>
        <v>3.3325927571650746E-2</v>
      </c>
      <c r="ZF9" s="77">
        <v>1</v>
      </c>
      <c r="ZG9" s="252">
        <f t="shared" ref="ZG9:ZG17" si="2957">ZF9/ZF$19*100</f>
        <v>1.2501562695336917E-2</v>
      </c>
      <c r="ZH9" s="77">
        <v>0</v>
      </c>
      <c r="ZI9" s="253">
        <f t="shared" ref="ZI9:ZI17" si="2958">ZD9+ZF9+ZH9</f>
        <v>4</v>
      </c>
      <c r="ZJ9" s="254">
        <f t="shared" ref="ZJ9:ZJ17" si="2959">ZI9/ZI$19*100</f>
        <v>2.3528027763072761E-2</v>
      </c>
      <c r="ZK9" s="77">
        <v>3</v>
      </c>
      <c r="ZL9" s="252">
        <f t="shared" ref="ZL9:ZL17" si="2960">ZK9/ZK$19*100</f>
        <v>3.3348154735437972E-2</v>
      </c>
      <c r="ZM9" s="77">
        <v>1</v>
      </c>
      <c r="ZN9" s="252">
        <f t="shared" ref="ZN9:ZN17" si="2961">ZM9/ZM$19*100</f>
        <v>1.2510947078693858E-2</v>
      </c>
      <c r="ZO9" s="77">
        <v>0</v>
      </c>
      <c r="ZP9" s="253">
        <f t="shared" ref="ZP9:ZP17" si="2962">ZK9+ZM9+ZO9</f>
        <v>4</v>
      </c>
      <c r="ZQ9" s="254">
        <f t="shared" ref="ZQ9:ZQ17" si="2963">ZP9/ZP$19*100</f>
        <v>2.3544646535993877E-2</v>
      </c>
      <c r="ZR9" s="77">
        <v>3</v>
      </c>
      <c r="ZS9" s="252">
        <f t="shared" ref="ZS9:ZS17" si="2964">ZR9/ZR$19*100</f>
        <v>3.3374123929246859E-2</v>
      </c>
      <c r="ZT9" s="77">
        <v>1</v>
      </c>
      <c r="ZU9" s="252">
        <f t="shared" ref="ZU9:ZU17" si="2965">ZT9/ZT$19*100</f>
        <v>1.2514078338130395E-2</v>
      </c>
      <c r="ZV9" s="77">
        <v>0</v>
      </c>
      <c r="ZW9" s="253">
        <f t="shared" ref="ZW9:ZW17" si="2966">ZR9+ZT9+ZV9</f>
        <v>4</v>
      </c>
      <c r="ZX9" s="254">
        <f t="shared" ref="ZX9:ZX17" si="2967">ZW9/ZW$19*100</f>
        <v>2.3557126030624265E-2</v>
      </c>
      <c r="ZY9" s="77">
        <v>3</v>
      </c>
      <c r="ZZ9" s="252">
        <f t="shared" ref="ZZ9:ZZ17" si="2968">ZY9/ZY$19*100</f>
        <v>3.3396415451408215E-2</v>
      </c>
      <c r="AAA9" s="77">
        <v>1</v>
      </c>
      <c r="AAB9" s="252">
        <f t="shared" ref="AAB9:AAB17" si="2969">AAA9/AAA$19*100</f>
        <v>1.2518778167250874E-2</v>
      </c>
      <c r="AAC9" s="77">
        <v>0</v>
      </c>
      <c r="AAD9" s="253">
        <f t="shared" ref="AAD9:AAD17" si="2970">ZY9+AAA9+AAC9</f>
        <v>4</v>
      </c>
      <c r="AAE9" s="254">
        <f t="shared" ref="AAE9:AAE17" si="2971">AAD9/AAD$19*100</f>
        <v>2.3569618761416535E-2</v>
      </c>
      <c r="AAF9" s="77">
        <v>3</v>
      </c>
      <c r="AAG9" s="252">
        <f t="shared" ref="AAG9:AAG17" si="2972">AAF9/AAF$19*100</f>
        <v>3.341129301703976E-2</v>
      </c>
      <c r="AAH9" s="77">
        <v>1</v>
      </c>
      <c r="AAI9" s="252">
        <f t="shared" ref="AAI9:AAI17" si="2973">AAH9/AAH$19*100</f>
        <v>1.2528188423953897E-2</v>
      </c>
      <c r="AAJ9" s="77">
        <v>0</v>
      </c>
      <c r="AAK9" s="253">
        <f t="shared" ref="AAK9:AAK17" si="2974">AAF9+AAH9+AAJ9</f>
        <v>4</v>
      </c>
      <c r="AAL9" s="254">
        <f t="shared" ref="AAL9:AAL17" si="2975">AAK9/AAK$19*100</f>
        <v>2.3583515122929073E-2</v>
      </c>
      <c r="AAM9" s="77">
        <v>3</v>
      </c>
      <c r="AAN9" s="252">
        <f t="shared" ref="AAN9:AAN17" si="2976">AAM9/AAM$19*100</f>
        <v>3.3433634236041454E-2</v>
      </c>
      <c r="AAO9" s="77">
        <v>1</v>
      </c>
      <c r="AAP9" s="252">
        <f t="shared" ref="AAP9:AAP17" si="2977">AAO9/AAO$19*100</f>
        <v>1.2537612838515547E-2</v>
      </c>
      <c r="AAQ9" s="77">
        <v>0</v>
      </c>
      <c r="AAR9" s="253">
        <f t="shared" ref="AAR9:AAR17" si="2978">AAM9+AAO9+AAQ9</f>
        <v>4</v>
      </c>
      <c r="AAS9" s="254">
        <f t="shared" ref="AAS9:AAS17" si="2979">AAR9/AAR$19*100</f>
        <v>2.3600212401911617E-2</v>
      </c>
      <c r="AAT9" s="77">
        <v>3</v>
      </c>
      <c r="AAU9" s="252">
        <f t="shared" ref="AAU9:AAU17" si="2980">AAT9/AAT$19*100</f>
        <v>3.3463469046291133E-2</v>
      </c>
      <c r="AAV9" s="77">
        <v>1</v>
      </c>
      <c r="AAW9" s="252">
        <f t="shared" ref="AAW9:AAW17" si="2981">AAV9/AAV$19*100</f>
        <v>1.2543903662819869E-2</v>
      </c>
      <c r="AAX9" s="77">
        <v>0</v>
      </c>
      <c r="AAY9" s="253">
        <f t="shared" ref="AAY9:AAY17" si="2982">AAT9+AAV9+AAX9</f>
        <v>4</v>
      </c>
      <c r="AAZ9" s="254">
        <f t="shared" ref="AAZ9:AAZ17" si="2983">AAY9/AAY$19*100</f>
        <v>2.3616933341205643E-2</v>
      </c>
      <c r="ABA9" s="77">
        <v>3</v>
      </c>
      <c r="ABB9" s="252">
        <f t="shared" ref="ABB9:ABB17" si="2984">ABA9/ABA$19*100</f>
        <v>3.3478406427854039E-2</v>
      </c>
      <c r="ABC9" s="77">
        <v>1</v>
      </c>
      <c r="ABD9" s="252">
        <f t="shared" ref="ABD9:ABD17" si="2985">ABC9/ABC$19*100</f>
        <v>1.255020080321285E-2</v>
      </c>
      <c r="ABE9" s="77">
        <v>0</v>
      </c>
      <c r="ABF9" s="253">
        <f t="shared" ref="ABF9:ABF17" si="2986">ABA9+ABC9+ABE9</f>
        <v>4</v>
      </c>
      <c r="ABG9" s="254">
        <f t="shared" ref="ABG9:ABG17" si="2987">ABF9/ABF$19*100</f>
        <v>2.36280938035324E-2</v>
      </c>
      <c r="ABH9" s="77">
        <v>3</v>
      </c>
      <c r="ABI9" s="252">
        <f t="shared" ref="ABI9:ABI17" si="2988">ABH9/ABH$19*100</f>
        <v>3.3497096918267084E-2</v>
      </c>
      <c r="ABJ9" s="77">
        <v>1</v>
      </c>
      <c r="ABK9" s="252">
        <f t="shared" ref="ABK9:ABK17" si="2989">ABJ9/ABJ$19*100</f>
        <v>1.2562814070351759E-2</v>
      </c>
      <c r="ABL9" s="77">
        <v>0</v>
      </c>
      <c r="ABM9" s="253">
        <f t="shared" ref="ABM9:ABM17" si="2990">ABH9+ABJ9+ABL9</f>
        <v>4</v>
      </c>
      <c r="ABN9" s="254">
        <f t="shared" ref="ABN9:ABN17" si="2991">ABM9/ABM$19*100</f>
        <v>2.3646252069047056E-2</v>
      </c>
      <c r="ABO9" s="77">
        <v>3</v>
      </c>
      <c r="ABP9" s="252">
        <f t="shared" ref="ABP9:ABP17" si="2992">ABO9/ABO$19*100</f>
        <v>3.351206434316354E-2</v>
      </c>
      <c r="ABQ9" s="77">
        <v>1</v>
      </c>
      <c r="ABR9" s="252">
        <f t="shared" ref="ABR9:ABR17" si="2993">ABQ9/ABQ$19*100</f>
        <v>1.2569130216189038E-2</v>
      </c>
      <c r="ABS9" s="77">
        <v>0</v>
      </c>
      <c r="ABT9" s="253">
        <f t="shared" ref="ABT9:ABT17" si="2994">ABO9+ABQ9+ABS9</f>
        <v>4</v>
      </c>
      <c r="ABU9" s="254">
        <f t="shared" ref="ABU9:ABU17" si="2995">ABT9/ABT$19*100</f>
        <v>2.3657440264963331E-2</v>
      </c>
      <c r="ABV9" s="77">
        <v>3</v>
      </c>
      <c r="ABW9" s="252">
        <f t="shared" ref="ABW9:ABW17" si="2996">ABV9/ABV$19*100</f>
        <v>3.3530792444394768E-2</v>
      </c>
      <c r="ABX9" s="77">
        <v>1</v>
      </c>
      <c r="ABY9" s="252">
        <f t="shared" ref="ABY9:ABY17" si="2997">ABX9/ABX$19*100</f>
        <v>1.2577034335303737E-2</v>
      </c>
      <c r="ABZ9" s="77">
        <v>0</v>
      </c>
      <c r="ACA9" s="253">
        <f t="shared" ref="ACA9:ACA17" si="2998">ABV9+ABX9+ABZ9</f>
        <v>4</v>
      </c>
      <c r="ACB9" s="254">
        <f t="shared" ref="ACB9:ACB17" si="2999">ACA9/ACA$19*100</f>
        <v>2.3671440407148775E-2</v>
      </c>
      <c r="ACC9" s="77">
        <v>3</v>
      </c>
      <c r="ACD9" s="252">
        <f t="shared" ref="ACD9:ACD17" si="3000">ACC9/ACC$19*100</f>
        <v>3.3549541489599641E-2</v>
      </c>
      <c r="ACE9" s="77">
        <v>1</v>
      </c>
      <c r="ACF9" s="252">
        <f t="shared" ref="ACF9:ACF17" si="3001">ACE9/ACE$19*100</f>
        <v>1.2588116817724069E-2</v>
      </c>
      <c r="ACG9" s="77">
        <v>0</v>
      </c>
      <c r="ACH9" s="253">
        <f t="shared" ref="ACH9:ACH17" si="3002">ACC9+ACE9+ACG9</f>
        <v>4</v>
      </c>
      <c r="ACI9" s="254">
        <f t="shared" ref="ACI9:ACI17" si="3003">ACH9/ACH$19*100</f>
        <v>2.3688262465948122E-2</v>
      </c>
      <c r="ACJ9" s="77">
        <v>3</v>
      </c>
      <c r="ACK9" s="252">
        <f t="shared" ref="ACK9:ACK17" si="3004">ACJ9/ACJ$19*100</f>
        <v>3.3609679587721264E-2</v>
      </c>
      <c r="ACL9" s="77">
        <v>1</v>
      </c>
      <c r="ACM9" s="252">
        <f t="shared" ref="ACM9:ACM17" si="3005">ACL9/ACL$19*100</f>
        <v>1.2596044841919639E-2</v>
      </c>
      <c r="ACN9" s="77">
        <v>0</v>
      </c>
      <c r="ACO9" s="253">
        <f t="shared" ref="ACO9:ACO17" si="3006">ACJ9+ACL9+ACN9</f>
        <v>4</v>
      </c>
      <c r="ACP9" s="254">
        <f t="shared" ref="ACP9:ACP17" si="3007">ACO9/ACO$19*100</f>
        <v>2.3717758671805516E-2</v>
      </c>
      <c r="ACQ9" s="77">
        <v>3</v>
      </c>
      <c r="ACR9" s="252">
        <f t="shared" ref="ACR9:ACR17" si="3008">ACQ9/ACQ$19*100</f>
        <v>3.3632286995515695E-2</v>
      </c>
      <c r="ACS9" s="77">
        <v>1</v>
      </c>
      <c r="ACT9" s="252">
        <f t="shared" ref="ACT9:ACT17" si="3009">ACS9/ACS$19*100</f>
        <v>1.2605571662674902E-2</v>
      </c>
      <c r="ACU9" s="77">
        <v>0</v>
      </c>
      <c r="ACV9" s="253">
        <f t="shared" ref="ACV9:ACV17" si="3010">ACQ9+ACS9+ACU9</f>
        <v>4</v>
      </c>
      <c r="ACW9" s="254">
        <f t="shared" ref="ACW9:ACW17" si="3011">ACV9/ACV$19*100</f>
        <v>2.3734646650447992E-2</v>
      </c>
      <c r="ACX9" s="77">
        <v>3</v>
      </c>
      <c r="ACY9" s="252">
        <f t="shared" ref="ACY9:ACY17" si="3012">ACX9/ACX$19*100</f>
        <v>3.3647375504710635E-2</v>
      </c>
      <c r="ACZ9" s="77">
        <v>1</v>
      </c>
      <c r="ADA9" s="252">
        <f t="shared" ref="ADA9:ADA17" si="3013">ACZ9/ACZ$19*100</f>
        <v>1.2611930886618741E-2</v>
      </c>
      <c r="ADB9" s="77">
        <v>0</v>
      </c>
      <c r="ADC9" s="253">
        <f t="shared" ref="ADC9:ADC17" si="3014">ACX9+ACZ9+ADB9</f>
        <v>4</v>
      </c>
      <c r="ADD9" s="254">
        <f t="shared" ref="ADD9:ADD17" si="3015">ADC9/ADC$19*100</f>
        <v>2.3745918670228554E-2</v>
      </c>
      <c r="ADE9" s="77">
        <v>3</v>
      </c>
      <c r="ADF9" s="252">
        <f t="shared" ref="ADF9:ADF17" si="3016">ADE9/ADE$19*100</f>
        <v>3.368515607455648E-2</v>
      </c>
      <c r="ADG9" s="77">
        <v>1</v>
      </c>
      <c r="ADH9" s="252">
        <f t="shared" ref="ADH9:ADH17" si="3017">ADG9/ADG$19*100</f>
        <v>1.2618296529968456E-2</v>
      </c>
      <c r="ADI9" s="77">
        <v>0</v>
      </c>
      <c r="ADJ9" s="253">
        <f t="shared" ref="ADJ9:ADJ17" si="3018">ADE9+ADG9+ADI9</f>
        <v>4</v>
      </c>
      <c r="ADK9" s="254">
        <f t="shared" ref="ADK9:ADK17" si="3019">ADJ9/ADJ$19*100</f>
        <v>2.3765670488978669E-2</v>
      </c>
      <c r="ADL9" s="77">
        <v>3</v>
      </c>
      <c r="ADM9" s="252">
        <f t="shared" ref="ADM9:ADM17" si="3020">ADL9/ADL$19*100</f>
        <v>3.3734397840998541E-2</v>
      </c>
      <c r="ADN9" s="77">
        <v>1</v>
      </c>
      <c r="ADO9" s="252">
        <f t="shared" ref="ADO9:ADO17" si="3021">ADN9/ADN$19*100</f>
        <v>1.2645422357106728E-2</v>
      </c>
      <c r="ADP9" s="77">
        <v>0</v>
      </c>
      <c r="ADQ9" s="253">
        <f t="shared" ref="ADQ9:ADQ17" si="3022">ADL9+ADN9+ADP9</f>
        <v>4</v>
      </c>
      <c r="ADR9" s="254">
        <f t="shared" ref="ADR9:ADR17" si="3023">ADQ9/ADQ$19*100</f>
        <v>2.3808106660317838E-2</v>
      </c>
      <c r="ADS9" s="77">
        <v>3</v>
      </c>
      <c r="ADT9" s="252">
        <f t="shared" ref="ADT9:ADT17" si="3024">ADS9/ADS$19*100</f>
        <v>3.3757173399347362E-2</v>
      </c>
      <c r="ADU9" s="77">
        <v>1</v>
      </c>
      <c r="ADV9" s="252">
        <f t="shared" ref="ADV9:ADV17" si="3025">ADU9/ADU$19*100</f>
        <v>1.2661433274246644E-2</v>
      </c>
      <c r="ADW9" s="77">
        <v>0</v>
      </c>
      <c r="ADX9" s="253">
        <f t="shared" ref="ADX9:ADX17" si="3026">ADS9+ADU9+ADW9</f>
        <v>4</v>
      </c>
      <c r="ADY9" s="254">
        <f t="shared" ref="ADY9:ADY17" si="3027">ADX9/ADX$19*100</f>
        <v>2.3830801310694073E-2</v>
      </c>
      <c r="ADZ9" s="77">
        <v>3</v>
      </c>
      <c r="AEA9" s="252">
        <f t="shared" ref="AEA9:AEA17" si="3028">ADZ9/ADZ$19*100</f>
        <v>3.3799008562415501E-2</v>
      </c>
      <c r="AEB9" s="77">
        <v>1</v>
      </c>
      <c r="AEC9" s="252">
        <f t="shared" ref="AEC9:AEC17" si="3029">AEB9/AEB$19*100</f>
        <v>1.2683916793505834E-2</v>
      </c>
      <c r="AED9" s="77">
        <v>0</v>
      </c>
      <c r="AEE9" s="253">
        <f t="shared" ref="AEE9:AEE17" si="3030">ADZ9+AEB9+AED9</f>
        <v>4</v>
      </c>
      <c r="AEF9" s="254">
        <f t="shared" ref="AEF9:AEF17" si="3031">AEE9/AEE$19*100</f>
        <v>2.386634844868735E-2</v>
      </c>
      <c r="AEG9" s="77">
        <v>3</v>
      </c>
      <c r="AEH9" s="252">
        <f t="shared" ref="AEH9:AEH17" si="3032">AEG9/AEG$19*100</f>
        <v>3.3852403520649964E-2</v>
      </c>
      <c r="AEI9" s="77">
        <v>1</v>
      </c>
      <c r="AEJ9" s="252">
        <f t="shared" ref="AEJ9:AEJ17" si="3033">AEI9/AEI$19*100</f>
        <v>1.2703252032520327E-2</v>
      </c>
      <c r="AEK9" s="77">
        <v>0</v>
      </c>
      <c r="AEL9" s="253">
        <f t="shared" ref="AEL9:AEL17" si="3034">AEG9+AEI9+AEK9</f>
        <v>4</v>
      </c>
      <c r="AEM9" s="254">
        <f t="shared" ref="AEM9:AEM17" si="3035">AEL9/AEL$19*100</f>
        <v>2.3903430142225412E-2</v>
      </c>
      <c r="AEN9" s="77">
        <v>3</v>
      </c>
      <c r="AEO9" s="252">
        <f t="shared" ref="AEO9:AEO17" si="3036">AEN9/AEN$19*100</f>
        <v>3.3905967450271246E-2</v>
      </c>
      <c r="AEP9" s="77">
        <v>0</v>
      </c>
      <c r="AEQ9" s="252">
        <f t="shared" ref="AEQ9:AEQ17" si="3037">AEP9/AEP$19*100</f>
        <v>0</v>
      </c>
      <c r="AER9" s="77">
        <v>0</v>
      </c>
      <c r="AES9" s="253">
        <f t="shared" ref="AES9:AES17" si="3038">AEN9+AEP9+AER9</f>
        <v>3</v>
      </c>
      <c r="AET9" s="254">
        <f t="shared" ref="AET9:AET17" si="3039">AES9/AES$19*100</f>
        <v>1.7953321364452424E-2</v>
      </c>
      <c r="AEU9" s="77">
        <v>3</v>
      </c>
      <c r="AEV9" s="252">
        <f t="shared" ref="AEV9:AEV17" si="3040">AEU9/AEU$19*100</f>
        <v>3.3936651583710405E-2</v>
      </c>
      <c r="AEW9" s="77">
        <v>0</v>
      </c>
      <c r="AEX9" s="252">
        <f t="shared" ref="AEX9:AEX17" si="3041">AEW9/AEW$19*100</f>
        <v>0</v>
      </c>
      <c r="AEY9" s="77">
        <v>0</v>
      </c>
      <c r="AEZ9" s="253">
        <f t="shared" ref="AEZ9:AEZ17" si="3042">AEU9+AEW9+AEY9</f>
        <v>3</v>
      </c>
      <c r="AFA9" s="254">
        <f t="shared" ref="AFA9:AFA17" si="3043">AEZ9/AEZ$19*100</f>
        <v>1.7975912277548085E-2</v>
      </c>
      <c r="AFB9" s="77">
        <v>3</v>
      </c>
      <c r="AFC9" s="252">
        <f t="shared" ref="AFC9:AFC17" si="3044">AFB9/AFB$19*100</f>
        <v>3.3982782057091078E-2</v>
      </c>
      <c r="AFD9" s="77">
        <v>0</v>
      </c>
      <c r="AFE9" s="252">
        <f t="shared" ref="AFE9:AFE17" si="3045">AFD9/AFD$19*100</f>
        <v>0</v>
      </c>
      <c r="AFF9" s="77">
        <v>0</v>
      </c>
      <c r="AFG9" s="253">
        <f t="shared" ref="AFG9:AFG17" si="3046">AFB9+AFD9+AFF9</f>
        <v>3</v>
      </c>
      <c r="AFH9" s="254">
        <f t="shared" ref="AFH9:AFH17" si="3047">AFG9/AFG$19*100</f>
        <v>1.7996400719856028E-2</v>
      </c>
      <c r="AFI9" s="77">
        <v>3</v>
      </c>
      <c r="AFJ9" s="252">
        <f t="shared" ref="AFJ9:AFJ17" si="3048">AFI9/AFI$19*100</f>
        <v>3.403675970047651E-2</v>
      </c>
      <c r="AFK9" s="77">
        <v>0</v>
      </c>
      <c r="AFL9" s="252">
        <f t="shared" ref="AFL9:AFL17" si="3049">AFK9/AFK$19*100</f>
        <v>0</v>
      </c>
      <c r="AFM9" s="77">
        <v>0</v>
      </c>
      <c r="AFN9" s="253">
        <f t="shared" ref="AFN9:AFN17" si="3050">AFI9+AFK9+AFM9</f>
        <v>3</v>
      </c>
      <c r="AFO9" s="254">
        <f t="shared" ref="AFO9:AFO17" si="3051">AFN9/AFN$19*100</f>
        <v>1.8022347711161842E-2</v>
      </c>
      <c r="AFP9" s="77">
        <v>3</v>
      </c>
      <c r="AFQ9" s="252">
        <f t="shared" ref="AFQ9:AFQ17" si="3052">AFP9/AFP$19*100</f>
        <v>3.4071550255536626E-2</v>
      </c>
      <c r="AFR9" s="77">
        <v>0</v>
      </c>
      <c r="AFS9" s="252">
        <f t="shared" ref="AFS9:AFS17" si="3053">AFR9/AFR$19*100</f>
        <v>0</v>
      </c>
      <c r="AFT9" s="77">
        <v>0</v>
      </c>
      <c r="AFU9" s="253">
        <f t="shared" ref="AFU9:AFU17" si="3054">AFP9+AFR9+AFT9</f>
        <v>3</v>
      </c>
      <c r="AFV9" s="254">
        <f t="shared" ref="AFV9:AFV17" si="3055">AFU9/AFU$19*100</f>
        <v>1.8047283883775491E-2</v>
      </c>
      <c r="AFW9" s="77">
        <v>3</v>
      </c>
      <c r="AFX9" s="252">
        <f t="shared" ref="AFX9:AFX17" si="3056">AFW9/AFW$19*100</f>
        <v>3.413357606098532E-2</v>
      </c>
      <c r="AFY9" s="77">
        <v>0</v>
      </c>
      <c r="AFZ9" s="252">
        <f t="shared" ref="AFZ9:AFZ17" si="3057">AFY9/AFY$19*100</f>
        <v>0</v>
      </c>
      <c r="AGA9" s="77">
        <v>0</v>
      </c>
      <c r="AGB9" s="253">
        <f t="shared" ref="AGB9:AGB17" si="3058">AFW9+AFY9+AGA9</f>
        <v>3</v>
      </c>
      <c r="AGC9" s="254">
        <f t="shared" ref="AGC9:AGC17" si="3059">AGB9/AGB$19*100</f>
        <v>1.8081002892960465E-2</v>
      </c>
      <c r="AGD9" s="77">
        <v>3</v>
      </c>
      <c r="AGE9" s="252">
        <f t="shared" ref="AGE9:AGE17" si="3060">AGD9/AGD$19*100</f>
        <v>3.4219231207938856E-2</v>
      </c>
      <c r="AGF9" s="77">
        <v>0</v>
      </c>
      <c r="AGG9" s="252">
        <f t="shared" ref="AGG9:AGG17" si="3061">AGF9/AGF$19*100</f>
        <v>0</v>
      </c>
      <c r="AGH9" s="77">
        <v>0</v>
      </c>
      <c r="AGI9" s="253">
        <f t="shared" ref="AGI9:AGI17" si="3062">AGD9+AGF9+AGH9</f>
        <v>3</v>
      </c>
      <c r="AGJ9" s="254">
        <f t="shared" ref="AGJ9:AGJ17" si="3063">AGI9/AGI$19*100</f>
        <v>1.8117036052901745E-2</v>
      </c>
      <c r="AGK9" s="77">
        <v>3</v>
      </c>
      <c r="AGL9" s="252">
        <f t="shared" ref="AGL9:AGL17" si="3064">AGK9/AGK$19*100</f>
        <v>3.4289633100925816E-2</v>
      </c>
      <c r="AGM9" s="77">
        <v>0</v>
      </c>
      <c r="AGN9" s="252">
        <f t="shared" ref="AGN9:AGN17" si="3065">AGM9/AGM$19*100</f>
        <v>0</v>
      </c>
      <c r="AGO9" s="77">
        <v>0</v>
      </c>
      <c r="AGP9" s="253">
        <f t="shared" ref="AGP9:AGP17" si="3066">AGK9+AGM9+AGO9</f>
        <v>3</v>
      </c>
      <c r="AGQ9" s="254">
        <f t="shared" ref="AGQ9:AGQ17" si="3067">AGP9/AGP$19*100</f>
        <v>1.8156509108515403E-2</v>
      </c>
      <c r="AGR9" s="77">
        <v>3</v>
      </c>
      <c r="AGS9" s="252">
        <f t="shared" ref="AGS9:AGS17" si="3068">AGR9/AGR$19*100</f>
        <v>3.4360325277745962E-2</v>
      </c>
      <c r="AGT9" s="77">
        <v>0</v>
      </c>
      <c r="AGU9" s="252">
        <f t="shared" ref="AGU9:AGU17" si="3069">AGT9/AGT$19*100</f>
        <v>0</v>
      </c>
      <c r="AGV9" s="77">
        <v>0</v>
      </c>
      <c r="AGW9" s="253">
        <f t="shared" ref="AGW9:AGW17" si="3070">AGR9+AGT9+AGV9</f>
        <v>3</v>
      </c>
      <c r="AGX9" s="254">
        <f t="shared" ref="AGX9:AGX17" si="3071">AGW9/AGW$19*100</f>
        <v>1.8189534954223003E-2</v>
      </c>
      <c r="AGY9" s="77">
        <v>3</v>
      </c>
      <c r="AGZ9" s="252">
        <f t="shared" ref="AGZ9:AGZ17" si="3072">AGY9/AGY$19*100</f>
        <v>3.4447123665173961E-2</v>
      </c>
      <c r="AHA9" s="77">
        <v>0</v>
      </c>
      <c r="AHB9" s="252">
        <f t="shared" ref="AHB9:AHB17" si="3073">AHA9/AHA$19*100</f>
        <v>0</v>
      </c>
      <c r="AHC9" s="77">
        <v>0</v>
      </c>
      <c r="AHD9" s="253">
        <f t="shared" ref="AHD9:AHD17" si="3074">AGY9+AHA9+AHC9</f>
        <v>3</v>
      </c>
      <c r="AHE9" s="254">
        <f t="shared" ref="AHE9:AHE17" si="3075">AHD9/AHD$19*100</f>
        <v>1.8228217280349981E-2</v>
      </c>
      <c r="AHF9" s="77">
        <v>3</v>
      </c>
      <c r="AHG9" s="252">
        <f t="shared" ref="AHG9:AHG17" si="3076">AHF9/AHF$19*100</f>
        <v>3.4526412705719878E-2</v>
      </c>
      <c r="AHH9" s="77">
        <v>0</v>
      </c>
      <c r="AHI9" s="252">
        <f t="shared" ref="AHI9:AHI17" si="3077">AHH9/AHH$19*100</f>
        <v>0</v>
      </c>
      <c r="AHJ9" s="77">
        <v>0</v>
      </c>
      <c r="AHK9" s="253">
        <f t="shared" ref="AHK9:AHK17" si="3078">AHF9+AHH9+AHJ9</f>
        <v>3</v>
      </c>
      <c r="AHL9" s="254">
        <f t="shared" ref="AHL9:AHL17" si="3079">AHK9/AHK$19*100</f>
        <v>1.8273740634707925E-2</v>
      </c>
      <c r="AHM9" s="77">
        <v>3</v>
      </c>
      <c r="AHN9" s="252">
        <f t="shared" ref="AHN9:AHN17" si="3080">AHM9/AHM$19*100</f>
        <v>3.4614053305642094E-2</v>
      </c>
      <c r="AHO9" s="77">
        <v>0</v>
      </c>
      <c r="AHP9" s="252">
        <f t="shared" ref="AHP9:AHP17" si="3081">AHO9/AHO$19*100</f>
        <v>0</v>
      </c>
      <c r="AHQ9" s="77">
        <v>0</v>
      </c>
      <c r="AHR9" s="253">
        <f t="shared" ref="AHR9:AHR17" si="3082">AHM9+AHO9+AHQ9</f>
        <v>3</v>
      </c>
      <c r="AHS9" s="254">
        <f t="shared" ref="AHS9:AHS17" si="3083">AHR9/AHR$19*100</f>
        <v>1.831390025028997E-2</v>
      </c>
      <c r="AHT9" s="77">
        <v>3</v>
      </c>
      <c r="AHU9" s="252">
        <f t="shared" ref="AHU9:AHU17" si="3084">AHT9/AHT$19*100</f>
        <v>3.4714186530895627E-2</v>
      </c>
      <c r="AHV9" s="77">
        <v>0</v>
      </c>
      <c r="AHW9" s="252">
        <f t="shared" ref="AHW9:AHW17" si="3085">AHV9/AHV$19*100</f>
        <v>0</v>
      </c>
      <c r="AHX9" s="77">
        <v>0</v>
      </c>
      <c r="AHY9" s="253">
        <f t="shared" ref="AHY9:AHY17" si="3086">AHT9+AHV9+AHX9</f>
        <v>3</v>
      </c>
      <c r="AHZ9" s="254">
        <f t="shared" ref="AHZ9:AHZ17" si="3087">AHY9/AHY$19*100</f>
        <v>1.8372221201543269E-2</v>
      </c>
      <c r="AIA9" s="77">
        <v>3</v>
      </c>
      <c r="AIB9" s="252">
        <f t="shared" ref="AIB9:AIB17" si="3088">AIA9/AIA$19*100</f>
        <v>3.4847252874898364E-2</v>
      </c>
      <c r="AIC9" s="77">
        <v>0</v>
      </c>
      <c r="AID9" s="252">
        <f t="shared" ref="AID9:AID17" si="3089">AIC9/AIC$19*100</f>
        <v>0</v>
      </c>
      <c r="AIE9" s="77">
        <v>0</v>
      </c>
      <c r="AIF9" s="253">
        <f t="shared" ref="AIF9:AIF17" si="3090">AIA9+AIC9+AIE9</f>
        <v>3</v>
      </c>
      <c r="AIG9" s="254">
        <f t="shared" ref="AIG9:AIG17" si="3091">AIF9/AIF$19*100</f>
        <v>1.8427518427518427E-2</v>
      </c>
      <c r="AIH9" s="77">
        <v>3</v>
      </c>
      <c r="AII9" s="252">
        <f t="shared" ref="AII9:AII17" si="3092">AIH9/AIH$19*100</f>
        <v>3.4920265394016992E-2</v>
      </c>
      <c r="AIJ9" s="77">
        <v>0</v>
      </c>
      <c r="AIK9" s="252">
        <f t="shared" ref="AIK9:AIK17" si="3093">AIJ9/AIJ$19*100</f>
        <v>0</v>
      </c>
      <c r="AIL9" s="77">
        <v>0</v>
      </c>
      <c r="AIM9" s="253">
        <f t="shared" ref="AIM9:AIM17" si="3094">AIH9+AIJ9+AIL9</f>
        <v>3</v>
      </c>
      <c r="AIN9" s="254">
        <f t="shared" ref="AIN9:AIN17" si="3095">AIM9/AIM$19*100</f>
        <v>1.8474043968224645E-2</v>
      </c>
      <c r="AIO9" s="77">
        <v>3</v>
      </c>
      <c r="AIP9" s="252">
        <f t="shared" ref="AIP9:AIP17" si="3096">AIO9/AIO$19*100</f>
        <v>3.502218071445249E-2</v>
      </c>
      <c r="AIQ9" s="77">
        <v>0</v>
      </c>
      <c r="AIR9" s="252">
        <f t="shared" ref="AIR9:AIR17" si="3097">AIQ9/AIQ$19*100</f>
        <v>0</v>
      </c>
      <c r="AIS9" s="77">
        <v>0</v>
      </c>
      <c r="AIT9" s="253">
        <f t="shared" ref="AIT9:AIT17" si="3098">AIO9+AIQ9+AIS9</f>
        <v>3</v>
      </c>
      <c r="AIU9" s="254">
        <f t="shared" ref="AIU9:AIU17" si="3099">AIT9/AIT$19*100</f>
        <v>1.8532246108228317E-2</v>
      </c>
      <c r="AIV9" s="77">
        <v>3</v>
      </c>
      <c r="AIW9" s="252">
        <f t="shared" ref="AIW9:AIW17" si="3100">AIV9/AIV$19*100</f>
        <v>3.5169988276670575E-2</v>
      </c>
      <c r="AIX9" s="77">
        <v>0</v>
      </c>
      <c r="AIY9" s="252">
        <f t="shared" ref="AIY9:AIY17" si="3101">AIX9/AIX$19*100</f>
        <v>0</v>
      </c>
      <c r="AIZ9" s="77">
        <v>0</v>
      </c>
      <c r="AJA9" s="253">
        <f t="shared" ref="AJA9:AJA17" si="3102">AIV9+AIX9+AIZ9</f>
        <v>3</v>
      </c>
      <c r="AJB9" s="254">
        <f t="shared" ref="AJB9:AJB17" si="3103">AJA9/AJA$19*100</f>
        <v>1.8597731076808628E-2</v>
      </c>
      <c r="AJC9" s="77">
        <v>3</v>
      </c>
      <c r="AJD9" s="252">
        <f t="shared" ref="AJD9:AJD17" si="3104">AJC9/AJC$19*100</f>
        <v>3.5319048740287261E-2</v>
      </c>
      <c r="AJE9" s="77">
        <v>0</v>
      </c>
      <c r="AJF9" s="252">
        <f t="shared" ref="AJF9:AJF17" si="3105">AJE9/AJE$19*100</f>
        <v>0</v>
      </c>
      <c r="AJG9" s="77">
        <v>0</v>
      </c>
      <c r="AJH9" s="253">
        <f t="shared" ref="AJH9:AJH17" si="3106">AJC9+AJE9+AJG9</f>
        <v>3</v>
      </c>
      <c r="AJI9" s="254">
        <f t="shared" ref="AJI9:AJI17" si="3107">AJH9/AJH$19*100</f>
        <v>1.866600298656048E-2</v>
      </c>
      <c r="AJJ9" s="77">
        <v>3</v>
      </c>
      <c r="AJK9" s="252">
        <f t="shared" ref="AJK9:AJK17" si="3108">AJJ9/AJJ$19*100</f>
        <v>3.5431675918270934E-2</v>
      </c>
      <c r="AJL9" s="77">
        <v>0</v>
      </c>
      <c r="AJM9" s="252">
        <f t="shared" ref="AJM9:AJM17" si="3109">AJL9/AJL$19*100</f>
        <v>0</v>
      </c>
      <c r="AJN9" s="77">
        <v>0</v>
      </c>
      <c r="AJO9" s="253">
        <f t="shared" ref="AJO9:AJO17" si="3110">AJJ9+AJL9+AJN9</f>
        <v>3</v>
      </c>
      <c r="AJP9" s="254">
        <f t="shared" ref="AJP9:AJP17" si="3111">AJO9/AJO$19*100</f>
        <v>1.8739459054281964E-2</v>
      </c>
      <c r="AJQ9" s="77">
        <v>3</v>
      </c>
      <c r="AJR9" s="252">
        <f t="shared" ref="AJR9:AJR17" si="3112">AJQ9/AJQ$19*100</f>
        <v>3.5612535612535613E-2</v>
      </c>
      <c r="AJS9" s="77">
        <v>0</v>
      </c>
      <c r="AJT9" s="252">
        <f t="shared" ref="AJT9:AJT17" si="3113">AJS9/AJS$19*100</f>
        <v>0</v>
      </c>
      <c r="AJU9" s="77">
        <v>0</v>
      </c>
      <c r="AJV9" s="253">
        <f t="shared" ref="AJV9:AJV17" si="3114">AJQ9+AJS9+AJU9</f>
        <v>3</v>
      </c>
      <c r="AJW9" s="254">
        <f t="shared" ref="AJW9:AJW17" si="3115">AJV9/AJV$19*100</f>
        <v>1.8821757952192736E-2</v>
      </c>
      <c r="AJX9" s="77">
        <v>3</v>
      </c>
      <c r="AJY9" s="252">
        <f t="shared" ref="AJY9:AJY17" si="3116">AJX9/AJX$19*100</f>
        <v>3.5778175313059032E-2</v>
      </c>
      <c r="AJZ9" s="77">
        <v>0</v>
      </c>
      <c r="AKA9" s="252">
        <f t="shared" ref="AKA9:AKA17" si="3117">AJZ9/AJZ$19*100</f>
        <v>0</v>
      </c>
      <c r="AKB9" s="77">
        <v>0</v>
      </c>
      <c r="AKC9" s="253">
        <f t="shared" ref="AKC9:AKC17" si="3118">AJX9+AJZ9+AKB9</f>
        <v>3</v>
      </c>
      <c r="AKD9" s="254">
        <f t="shared" ref="AKD9:AKD17" si="3119">AKC9/AKC$19*100</f>
        <v>1.8898828272647095E-2</v>
      </c>
      <c r="AKE9" s="77">
        <v>3</v>
      </c>
      <c r="AKF9" s="252">
        <f t="shared" ref="AKF9:AKF17" si="3120">AKE9/AKE$19*100</f>
        <v>3.5885167464114832E-2</v>
      </c>
      <c r="AKG9" s="77">
        <v>0</v>
      </c>
      <c r="AKH9" s="252">
        <f t="shared" ref="AKH9:AKH17" si="3121">AKG9/AKG$19*100</f>
        <v>0</v>
      </c>
      <c r="AKI9" s="77">
        <v>0</v>
      </c>
      <c r="AKJ9" s="253">
        <f t="shared" ref="AKJ9:AKJ17" si="3122">AKE9+AKG9+AKI9</f>
        <v>3</v>
      </c>
      <c r="AKK9" s="254">
        <f t="shared" ref="AKK9:AKK17" si="3123">AKJ9/AKJ$19*100</f>
        <v>1.8968133535660091E-2</v>
      </c>
      <c r="AKL9" s="77">
        <v>3</v>
      </c>
      <c r="AKM9" s="252">
        <f t="shared" ref="AKM9:AKM17" si="3124">AKL9/AKL$19*100</f>
        <v>3.6049026676279738E-2</v>
      </c>
      <c r="AKN9" s="77">
        <v>0</v>
      </c>
      <c r="AKO9" s="252">
        <f t="shared" ref="AKO9:AKO17" si="3125">AKN9/AKN$19*100</f>
        <v>0</v>
      </c>
      <c r="AKP9" s="77">
        <v>0</v>
      </c>
      <c r="AKQ9" s="253">
        <f t="shared" ref="AKQ9:AKQ17" si="3126">AKL9+AKN9+AKP9</f>
        <v>3</v>
      </c>
      <c r="AKR9" s="254">
        <f t="shared" ref="AKR9:AKR17" si="3127">AKQ9/AKQ$19*100</f>
        <v>1.9051247856734618E-2</v>
      </c>
      <c r="AKS9" s="77">
        <v>3</v>
      </c>
      <c r="AKT9" s="252">
        <f t="shared" ref="AKT9:AKT17" si="3128">AKS9/AKS$19*100</f>
        <v>3.6253776435045321E-2</v>
      </c>
      <c r="AKU9" s="77">
        <v>0</v>
      </c>
      <c r="AKV9" s="252">
        <f t="shared" ref="AKV9:AKV17" si="3129">AKU9/AKU$19*100</f>
        <v>0</v>
      </c>
      <c r="AKW9" s="77">
        <v>0</v>
      </c>
      <c r="AKX9" s="253">
        <f t="shared" ref="AKX9:AKX17" si="3130">AKS9+AKU9+AKW9</f>
        <v>3</v>
      </c>
      <c r="AKY9" s="254">
        <f t="shared" ref="AKY9:AKY17" si="3131">AKX9/AKX$19*100</f>
        <v>1.9136314345856987E-2</v>
      </c>
      <c r="AKZ9" s="77">
        <v>3</v>
      </c>
      <c r="ALA9" s="252">
        <f t="shared" ref="ALA9:ALA17" si="3132">AKZ9/AKZ$19*100</f>
        <v>3.6465297192172112E-2</v>
      </c>
      <c r="ALB9" s="77">
        <v>0</v>
      </c>
      <c r="ALC9" s="252">
        <f t="shared" ref="ALC9:ALC17" si="3133">ALB9/ALB$19*100</f>
        <v>0</v>
      </c>
      <c r="ALD9" s="77">
        <v>0</v>
      </c>
      <c r="ALE9" s="253">
        <f t="shared" ref="ALE9:ALE17" si="3134">AKZ9+ALB9+ALD9</f>
        <v>3</v>
      </c>
      <c r="ALF9" s="254">
        <f t="shared" ref="ALF9:ALF17" si="3135">ALE9/ALE$19*100</f>
        <v>1.9230769230769232E-2</v>
      </c>
      <c r="ALG9" s="77">
        <v>3</v>
      </c>
      <c r="ALH9" s="252">
        <f t="shared" ref="ALH9:ALH17" si="3136">ALG9/ALG$19*100</f>
        <v>3.6630036630036632E-2</v>
      </c>
      <c r="ALI9" s="77">
        <v>0</v>
      </c>
      <c r="ALJ9" s="252">
        <f t="shared" ref="ALJ9:ALJ17" si="3137">ALI9/ALI$19*100</f>
        <v>0</v>
      </c>
      <c r="ALK9" s="77">
        <v>0</v>
      </c>
      <c r="ALL9" s="253">
        <f t="shared" ref="ALL9:ALL17" si="3138">ALG9+ALI9+ALK9</f>
        <v>3</v>
      </c>
      <c r="ALM9" s="254">
        <f t="shared" ref="ALM9:ALM17" si="3139">ALL9/ALL$19*100</f>
        <v>1.932367149758454E-2</v>
      </c>
      <c r="ALN9" s="77">
        <v>3</v>
      </c>
      <c r="ALO9" s="252">
        <f t="shared" ref="ALO9:ALO17" si="3140">ALN9/ALN$19*100</f>
        <v>3.6751194413818453E-2</v>
      </c>
      <c r="ALP9" s="77">
        <v>0</v>
      </c>
      <c r="ALQ9" s="252">
        <f t="shared" ref="ALQ9:ALQ17" si="3141">ALP9/ALP$19*100</f>
        <v>0</v>
      </c>
      <c r="ALR9" s="77">
        <v>0</v>
      </c>
      <c r="ALS9" s="253">
        <f t="shared" ref="ALS9:ALS17" si="3142">ALN9+ALP9+ALR9</f>
        <v>3</v>
      </c>
      <c r="ALT9" s="254">
        <f t="shared" ref="ALT9:ALT17" si="3143">ALS9/ALS$19*100</f>
        <v>1.9387359441644048E-2</v>
      </c>
      <c r="ALU9" s="77">
        <v>3</v>
      </c>
      <c r="ALV9" s="252">
        <f t="shared" ref="ALV9:ALV17" si="3144">ALU9/ALU$19*100</f>
        <v>3.6927621861152143E-2</v>
      </c>
      <c r="ALW9" s="77">
        <v>0</v>
      </c>
      <c r="ALX9" s="252">
        <f t="shared" ref="ALX9:ALX17" si="3145">ALW9/ALW$19*100</f>
        <v>0</v>
      </c>
      <c r="ALY9" s="77">
        <v>0</v>
      </c>
      <c r="ALZ9" s="253">
        <f t="shared" ref="ALZ9:ALZ17" si="3146">ALU9+ALW9+ALY9</f>
        <v>3</v>
      </c>
      <c r="AMA9" s="254">
        <f t="shared" ref="AMA9:AMA17" si="3147">ALZ9/ALZ$19*100</f>
        <v>1.9488112251526569E-2</v>
      </c>
      <c r="AMB9" s="77">
        <v>3</v>
      </c>
      <c r="AMC9" s="252">
        <f t="shared" ref="AMC9:AMC17" si="3148">AMB9/AMB$19*100</f>
        <v>3.7133308577794281E-2</v>
      </c>
      <c r="AMD9" s="77">
        <v>0</v>
      </c>
      <c r="AME9" s="252">
        <f t="shared" ref="AME9:AME17" si="3149">AMD9/AMD$19*100</f>
        <v>0</v>
      </c>
      <c r="AMF9" s="77">
        <v>0</v>
      </c>
      <c r="AMG9" s="253">
        <f t="shared" ref="AMG9:AMG17" si="3150">AMB9+AMD9+AMF9</f>
        <v>3</v>
      </c>
      <c r="AMH9" s="254">
        <f t="shared" ref="AMH9:AMH17" si="3151">AMG9/AMG$19*100</f>
        <v>1.9578411538210532E-2</v>
      </c>
      <c r="AMI9" s="77">
        <v>3</v>
      </c>
      <c r="AMJ9" s="252">
        <f t="shared" ref="AMJ9:AMJ17" si="3152">AMI9/AMI$19*100</f>
        <v>3.7299515106303617E-2</v>
      </c>
      <c r="AMK9" s="77">
        <v>0</v>
      </c>
      <c r="AML9" s="252">
        <f t="shared" ref="AML9:AML17" si="3153">AMK9/AMK$19*100</f>
        <v>0</v>
      </c>
      <c r="AMM9" s="77">
        <v>0</v>
      </c>
      <c r="AMN9" s="253">
        <f t="shared" ref="AMN9:AMN17" si="3154">AMI9+AMK9+AMM9</f>
        <v>3</v>
      </c>
      <c r="AMO9" s="254">
        <f t="shared" ref="AMO9:AMO17" si="3155">AMN9/AMN$19*100</f>
        <v>1.9654088050314468E-2</v>
      </c>
      <c r="AMP9" s="77">
        <v>3</v>
      </c>
      <c r="AMQ9" s="252">
        <f t="shared" ref="AMQ9:AMQ17" si="3156">AMP9/AMP$19*100</f>
        <v>3.7509377344336084E-2</v>
      </c>
      <c r="AMR9" s="77">
        <v>0</v>
      </c>
      <c r="AMS9" s="252">
        <f t="shared" ref="AMS9:AMS17" si="3157">AMR9/AMR$19*100</f>
        <v>0</v>
      </c>
      <c r="AMT9" s="77">
        <v>0</v>
      </c>
      <c r="AMU9" s="253">
        <f t="shared" ref="AMU9:AMU17" si="3158">AMP9+AMR9+AMT9</f>
        <v>3</v>
      </c>
      <c r="AMV9" s="254">
        <f t="shared" ref="AMV9:AMV17" si="3159">AMU9/AMU$19*100</f>
        <v>1.9757639620653321E-2</v>
      </c>
      <c r="AMW9" s="77">
        <v>3</v>
      </c>
      <c r="AMX9" s="252">
        <f t="shared" ref="AMX9:AMX17" si="3160">AMW9/AMW$19*100</f>
        <v>3.7726358148893357E-2</v>
      </c>
      <c r="AMY9" s="77">
        <v>0</v>
      </c>
      <c r="AMZ9" s="252">
        <f t="shared" ref="AMZ9:AMZ17" si="3161">AMY9/AMY$19*100</f>
        <v>0</v>
      </c>
      <c r="ANA9" s="77">
        <v>0</v>
      </c>
      <c r="ANB9" s="253">
        <f t="shared" ref="ANB9:ANB17" si="3162">AMW9+AMY9+ANA9</f>
        <v>3</v>
      </c>
      <c r="ANC9" s="254">
        <f t="shared" ref="ANC9:ANC17" si="3163">ANB9/ANB$19*100</f>
        <v>1.9853087155052608E-2</v>
      </c>
      <c r="AND9" s="77">
        <v>3</v>
      </c>
      <c r="ANE9" s="252">
        <f t="shared" ref="ANE9:ANE17" si="3164">AND9/AND$19*100</f>
        <v>3.7907505686125852E-2</v>
      </c>
      <c r="ANF9" s="77">
        <v>0</v>
      </c>
      <c r="ANG9" s="252">
        <f t="shared" ref="ANG9:ANG17" si="3165">ANF9/ANF$19*100</f>
        <v>0</v>
      </c>
      <c r="ANH9" s="77">
        <v>0</v>
      </c>
      <c r="ANI9" s="253">
        <f t="shared" ref="ANI9:ANI17" si="3166">AND9+ANF9+ANH9</f>
        <v>3</v>
      </c>
      <c r="ANJ9" s="254">
        <f t="shared" ref="ANJ9:ANJ17" si="3167">ANI9/ANI$19*100</f>
        <v>1.993355481727575E-2</v>
      </c>
      <c r="ANK9" s="77">
        <v>3</v>
      </c>
      <c r="ANL9" s="252">
        <f t="shared" ref="ANL9:ANL17" si="3168">ANK9/ANK$19*100</f>
        <v>3.8061405734585128E-2</v>
      </c>
      <c r="ANM9" s="77">
        <v>0</v>
      </c>
      <c r="ANN9" s="252">
        <f t="shared" ref="ANN9:ANN17" si="3169">ANM9/ANM$19*100</f>
        <v>0</v>
      </c>
      <c r="ANO9" s="77">
        <v>0</v>
      </c>
      <c r="ANP9" s="253">
        <f t="shared" ref="ANP9:ANP17" si="3170">ANK9+ANM9+ANO9</f>
        <v>3</v>
      </c>
      <c r="ANQ9" s="254">
        <f t="shared" ref="ANQ9:ANQ17" si="3171">ANP9/ANP$19*100</f>
        <v>2.001868410516482E-2</v>
      </c>
      <c r="ANR9" s="77">
        <v>3</v>
      </c>
      <c r="ANS9" s="252">
        <f t="shared" ref="ANS9:ANS17" si="3172">ANR9/ANR$19*100</f>
        <v>3.8221429481462607E-2</v>
      </c>
      <c r="ANT9" s="77">
        <v>0</v>
      </c>
      <c r="ANU9" s="252">
        <f t="shared" ref="ANU9:ANU17" si="3173">ANT9/ANT$19*100</f>
        <v>0</v>
      </c>
      <c r="ANV9" s="77">
        <v>0</v>
      </c>
      <c r="ANW9" s="253">
        <f t="shared" ref="ANW9:ANW17" si="3174">ANR9+ANT9+ANV9</f>
        <v>3</v>
      </c>
      <c r="ANX9" s="254">
        <f t="shared" ref="ANX9:ANX17" si="3175">ANW9/ANW$19*100</f>
        <v>2.0107238605898123E-2</v>
      </c>
      <c r="ANY9" s="77">
        <v>3</v>
      </c>
      <c r="ANZ9" s="252">
        <f t="shared" ref="ANZ9:ANZ17" si="3176">ANY9/ANY$19*100</f>
        <v>3.8417210910487901E-2</v>
      </c>
      <c r="AOA9" s="77">
        <v>0</v>
      </c>
      <c r="AOB9" s="252">
        <f t="shared" ref="AOB9:AOB17" si="3177">AOA9/AOA$19*100</f>
        <v>0</v>
      </c>
      <c r="AOC9" s="77">
        <v>0</v>
      </c>
      <c r="AOD9" s="253">
        <f t="shared" ref="AOD9:AOD17" si="3178">ANY9+AOA9+AOC9</f>
        <v>3</v>
      </c>
      <c r="AOE9" s="254">
        <f t="shared" ref="AOE9:AOE17" si="3179">AOD9/AOD$19*100</f>
        <v>2.0200659888223015E-2</v>
      </c>
      <c r="AOF9" s="77">
        <v>3</v>
      </c>
      <c r="AOG9" s="252">
        <f t="shared" ref="AOG9:AOG17" si="3180">AOF9/AOF$19*100</f>
        <v>3.8565368299267259E-2</v>
      </c>
      <c r="AOH9" s="77">
        <v>0</v>
      </c>
      <c r="AOI9" s="252">
        <f t="shared" ref="AOI9:AOI17" si="3181">AOH9/AOH$19*100</f>
        <v>0</v>
      </c>
      <c r="AOJ9" s="77">
        <v>0</v>
      </c>
      <c r="AOK9" s="253">
        <f t="shared" ref="AOK9:AOK17" si="3182">AOF9+AOH9+AOJ9</f>
        <v>3</v>
      </c>
      <c r="AOL9" s="254">
        <f t="shared" ref="AOL9:AOL17" si="3183">AOK9/AOK$19*100</f>
        <v>2.0266162264405863E-2</v>
      </c>
      <c r="AOM9" s="77">
        <v>3</v>
      </c>
      <c r="AON9" s="252">
        <f t="shared" ref="AON9:AON17" si="3184">AOM9/AOM$19*100</f>
        <v>3.8749677086024288E-2</v>
      </c>
      <c r="AOO9" s="77">
        <v>0</v>
      </c>
      <c r="AOP9" s="252">
        <f t="shared" ref="AOP9:AOP17" si="3185">AOO9/AOO$19*100</f>
        <v>0</v>
      </c>
      <c r="AOQ9" s="77">
        <v>0</v>
      </c>
      <c r="AOR9" s="253">
        <f t="shared" ref="AOR9:AOR17" si="3186">AOM9+AOO9+AOQ9</f>
        <v>3</v>
      </c>
      <c r="AOS9" s="254">
        <f t="shared" ref="AOS9:AOS17" si="3187">AOR9/AOR$19*100</f>
        <v>2.0356924747234852E-2</v>
      </c>
      <c r="AOT9" s="77">
        <v>3</v>
      </c>
      <c r="AOU9" s="252">
        <f t="shared" ref="AOU9:AOU17" si="3188">AOT9/AOT$19*100</f>
        <v>3.8895371450797356E-2</v>
      </c>
      <c r="AOV9" s="77">
        <v>0</v>
      </c>
      <c r="AOW9" s="252">
        <f t="shared" ref="AOW9:AOW17" si="3189">AOV9/AOV$19*100</f>
        <v>0</v>
      </c>
      <c r="AOX9" s="77">
        <v>0</v>
      </c>
      <c r="AOY9" s="253">
        <f t="shared" ref="AOY9:AOY17" si="3190">AOT9+AOV9+AOX9</f>
        <v>3</v>
      </c>
      <c r="AOZ9" s="254">
        <f t="shared" ref="AOZ9:AOZ17" si="3191">AOY9/AOY$19*100</f>
        <v>2.0431791868146837E-2</v>
      </c>
      <c r="APA9" s="77">
        <v>3</v>
      </c>
      <c r="APB9" s="252">
        <f t="shared" ref="APB9:APB17" si="3192">APA9/APA$19*100</f>
        <v>3.9032006245121001E-2</v>
      </c>
      <c r="APC9" s="77">
        <v>0</v>
      </c>
      <c r="APD9" s="252">
        <f t="shared" ref="APD9:APD17" si="3193">APC9/APC$19*100</f>
        <v>0</v>
      </c>
      <c r="APE9" s="77">
        <v>0</v>
      </c>
      <c r="APF9" s="253">
        <f t="shared" ref="APF9:APF17" si="3194">APA9+APC9+APE9</f>
        <v>3</v>
      </c>
      <c r="APG9" s="254">
        <f t="shared" ref="APG9:APG17" si="3195">APF9/APF$19*100</f>
        <v>2.0514223194748358E-2</v>
      </c>
      <c r="APH9" s="77">
        <v>3</v>
      </c>
      <c r="API9" s="252">
        <f t="shared" ref="API9:API17" si="3196">APH9/APH$19*100</f>
        <v>3.9184952978056423E-2</v>
      </c>
      <c r="APJ9" s="77">
        <v>0</v>
      </c>
      <c r="APK9" s="252">
        <f t="shared" ref="APK9:APK17" si="3197">APJ9/APJ$19*100</f>
        <v>0</v>
      </c>
      <c r="APL9" s="77">
        <v>0</v>
      </c>
      <c r="APM9" s="253">
        <f t="shared" ref="APM9:APM17" si="3198">APH9+APJ9+APL9</f>
        <v>3</v>
      </c>
      <c r="APN9" s="254">
        <f t="shared" ref="APN9:APN17" si="3199">APM9/APM$19*100</f>
        <v>2.0587427944002198E-2</v>
      </c>
      <c r="APO9" s="77">
        <v>3</v>
      </c>
      <c r="APP9" s="252">
        <f t="shared" ref="APP9:APP17" si="3200">APO9/APO$19*100</f>
        <v>3.9313327217926873E-2</v>
      </c>
      <c r="APQ9" s="77">
        <v>0</v>
      </c>
      <c r="APR9" s="252">
        <f t="shared" ref="APR9:APR17" si="3201">APQ9/APQ$19*100</f>
        <v>0</v>
      </c>
      <c r="APS9" s="77">
        <v>0</v>
      </c>
      <c r="APT9" s="253">
        <f t="shared" ref="APT9:APT17" si="3202">APO9+APQ9+APS9</f>
        <v>3</v>
      </c>
      <c r="APU9" s="254">
        <f t="shared" ref="APU9:APU17" si="3203">APT9/APT$19*100</f>
        <v>2.0652622883106157E-2</v>
      </c>
      <c r="APV9" s="77">
        <v>3</v>
      </c>
      <c r="APW9" s="252">
        <f t="shared" ref="APW9:APW17" si="3204">APV9/APV$19*100</f>
        <v>3.9447731755424063E-2</v>
      </c>
      <c r="APX9" s="77">
        <v>0</v>
      </c>
      <c r="APY9" s="252">
        <f t="shared" ref="APY9:APY17" si="3205">APX9/APX$19*100</f>
        <v>0</v>
      </c>
      <c r="APZ9" s="77">
        <v>0</v>
      </c>
      <c r="AQA9" s="253">
        <f t="shared" ref="AQA9:AQA17" si="3206">APV9+APX9+APZ9</f>
        <v>3</v>
      </c>
      <c r="AQB9" s="254">
        <f t="shared" ref="AQB9:AQB17" si="3207">AQA9/AQA$19*100</f>
        <v>2.0721094073767096E-2</v>
      </c>
      <c r="AQC9" s="77">
        <v>3</v>
      </c>
      <c r="AQD9" s="252">
        <f t="shared" ref="AQD9:AQD17" si="3208">AQC9/AQC$19*100</f>
        <v>3.9583058450982984E-2</v>
      </c>
      <c r="AQE9" s="77">
        <v>0</v>
      </c>
      <c r="AQF9" s="252">
        <f t="shared" ref="AQF9:AQF17" si="3209">AQE9/AQE$19*100</f>
        <v>0</v>
      </c>
      <c r="AQG9" s="77">
        <v>0</v>
      </c>
      <c r="AQH9" s="253">
        <f t="shared" ref="AQH9:AQH17" si="3210">AQC9+AQE9+AQG9</f>
        <v>3</v>
      </c>
      <c r="AQI9" s="254">
        <f t="shared" ref="AQI9:AQI17" si="3211">AQH9/AQH$19*100</f>
        <v>2.0805881129065815E-2</v>
      </c>
      <c r="AQJ9" s="77">
        <v>3</v>
      </c>
      <c r="AQK9" s="252">
        <f t="shared" ref="AQK9:AQK17" si="3212">AQJ9/AQJ$19*100</f>
        <v>3.9745627980922099E-2</v>
      </c>
      <c r="AQL9" s="77">
        <v>0</v>
      </c>
      <c r="AQM9" s="252">
        <f t="shared" ref="AQM9:AQM17" si="3213">AQL9/AQL$19*100</f>
        <v>0</v>
      </c>
      <c r="AQN9" s="77">
        <v>0</v>
      </c>
      <c r="AQO9" s="253">
        <f t="shared" ref="AQO9:AQO17" si="3214">AQJ9+AQL9+AQN9</f>
        <v>3</v>
      </c>
      <c r="AQP9" s="254">
        <f t="shared" ref="AQP9:AQP17" si="3215">AQO9/AQO$19*100</f>
        <v>2.0889910173386254E-2</v>
      </c>
      <c r="AQQ9" s="77">
        <v>3</v>
      </c>
      <c r="AQR9" s="252">
        <f t="shared" ref="AQR9:AQR17" si="3216">AQQ9/AQQ$19*100</f>
        <v>3.991484832357637E-2</v>
      </c>
      <c r="AQS9" s="77">
        <v>0</v>
      </c>
      <c r="AQT9" s="252">
        <f t="shared" ref="AQT9:AQT17" si="3217">AQS9/AQS$19*100</f>
        <v>0</v>
      </c>
      <c r="AQU9" s="77">
        <v>0</v>
      </c>
      <c r="AQV9" s="253">
        <f t="shared" ref="AQV9:AQV17" si="3218">AQQ9+AQS9+AQU9</f>
        <v>3</v>
      </c>
      <c r="AQW9" s="254">
        <f t="shared" ref="AQW9:AQW17" si="3219">AQV9/AQV$19*100</f>
        <v>2.0980488146024198E-2</v>
      </c>
      <c r="AQX9" s="77">
        <v>3</v>
      </c>
      <c r="AQY9" s="252">
        <f t="shared" ref="AQY9:ARA17" si="3220">AQX9/AQX$19*100</f>
        <v>3.9989336177019462E-2</v>
      </c>
      <c r="AQZ9" s="77">
        <v>0</v>
      </c>
      <c r="ARA9" s="252">
        <f t="shared" si="3220"/>
        <v>0</v>
      </c>
      <c r="ARB9" s="77">
        <v>0</v>
      </c>
      <c r="ARC9" s="253">
        <f t="shared" ref="ARC9:ARC17" si="3221">AQX9+AQZ9+ARB9</f>
        <v>3</v>
      </c>
      <c r="ARD9" s="254">
        <f t="shared" ref="ARD9" si="3222">ARC9/ARC$19*100</f>
        <v>2.1026072329688814E-2</v>
      </c>
      <c r="ARE9" s="77">
        <v>3</v>
      </c>
      <c r="ARF9" s="252">
        <f t="shared" si="147"/>
        <v>4.0080160320641281E-2</v>
      </c>
      <c r="ARG9" s="77">
        <v>0</v>
      </c>
      <c r="ARH9" s="252">
        <f t="shared" si="148"/>
        <v>0</v>
      </c>
      <c r="ARI9" s="77">
        <v>0</v>
      </c>
      <c r="ARJ9" s="253">
        <f t="shared" si="149"/>
        <v>3</v>
      </c>
      <c r="ARK9" s="254">
        <f t="shared" si="150"/>
        <v>2.1083702298123549E-2</v>
      </c>
      <c r="ARL9" s="77">
        <v>3</v>
      </c>
      <c r="ARM9" s="252">
        <f t="shared" si="151"/>
        <v>4.0176777822418644E-2</v>
      </c>
      <c r="ARN9" s="77">
        <v>0</v>
      </c>
      <c r="ARO9" s="252">
        <f t="shared" si="152"/>
        <v>0</v>
      </c>
      <c r="ARP9" s="77">
        <v>0</v>
      </c>
      <c r="ARQ9" s="253">
        <f t="shared" si="153"/>
        <v>3</v>
      </c>
      <c r="ARR9" s="254">
        <f t="shared" si="154"/>
        <v>2.1135691137100183E-2</v>
      </c>
      <c r="ARS9" s="77">
        <v>3</v>
      </c>
      <c r="ART9" s="252">
        <f t="shared" si="155"/>
        <v>4.0263051939336998E-2</v>
      </c>
      <c r="ARU9" s="77">
        <v>0</v>
      </c>
      <c r="ARV9" s="252">
        <f t="shared" si="156"/>
        <v>0</v>
      </c>
      <c r="ARW9" s="77">
        <v>0</v>
      </c>
      <c r="ARX9" s="253">
        <f t="shared" si="157"/>
        <v>3</v>
      </c>
      <c r="ARY9" s="254">
        <f t="shared" si="158"/>
        <v>2.1178962230850688E-2</v>
      </c>
      <c r="ARZ9" s="77">
        <v>3</v>
      </c>
      <c r="ASA9" s="252">
        <f t="shared" si="159"/>
        <v>4.0338846308995563E-2</v>
      </c>
      <c r="ASB9" s="77">
        <v>0</v>
      </c>
      <c r="ASC9" s="252">
        <f t="shared" si="160"/>
        <v>0</v>
      </c>
      <c r="ASD9" s="77">
        <v>0</v>
      </c>
      <c r="ASE9" s="253">
        <f t="shared" si="161"/>
        <v>3</v>
      </c>
      <c r="ASF9" s="254">
        <f t="shared" si="162"/>
        <v>2.1226915729144556E-2</v>
      </c>
      <c r="ASG9" s="77">
        <v>3</v>
      </c>
      <c r="ASH9" s="252">
        <f t="shared" si="163"/>
        <v>4.0414926579550051E-2</v>
      </c>
      <c r="ASI9" s="77">
        <v>0</v>
      </c>
      <c r="ASJ9" s="252">
        <f t="shared" si="164"/>
        <v>0</v>
      </c>
      <c r="ASK9" s="77">
        <v>0</v>
      </c>
      <c r="ASL9" s="253">
        <f t="shared" si="165"/>
        <v>3</v>
      </c>
      <c r="ASM9" s="254">
        <f t="shared" si="166"/>
        <v>2.1279614129663782E-2</v>
      </c>
      <c r="ASN9" s="77">
        <v>3</v>
      </c>
      <c r="ASO9" s="252">
        <f t="shared" si="167"/>
        <v>4.051316677920324E-2</v>
      </c>
      <c r="ASP9" s="77">
        <v>0</v>
      </c>
      <c r="ASQ9" s="252">
        <f t="shared" si="168"/>
        <v>0</v>
      </c>
      <c r="ASR9" s="77">
        <v>0</v>
      </c>
      <c r="ASS9" s="253">
        <f t="shared" si="169"/>
        <v>3</v>
      </c>
      <c r="AST9" s="254">
        <f t="shared" si="170"/>
        <v>2.1323477148340323E-2</v>
      </c>
      <c r="ASU9" s="77">
        <v>3</v>
      </c>
      <c r="ASV9" s="252">
        <f t="shared" si="171"/>
        <v>4.0628385698808236E-2</v>
      </c>
      <c r="ASW9" s="77">
        <v>0</v>
      </c>
      <c r="ASX9" s="252">
        <f t="shared" si="172"/>
        <v>0</v>
      </c>
      <c r="ASY9" s="77">
        <v>0</v>
      </c>
      <c r="ASZ9" s="253">
        <f t="shared" si="173"/>
        <v>3</v>
      </c>
      <c r="ATA9" s="254">
        <f t="shared" si="174"/>
        <v>2.1378180004275639E-2</v>
      </c>
      <c r="ATB9" s="77">
        <v>3</v>
      </c>
      <c r="ATC9" s="252">
        <f t="shared" si="175"/>
        <v>4.0716612377850167E-2</v>
      </c>
      <c r="ATD9" s="77">
        <v>0</v>
      </c>
      <c r="ATE9" s="252">
        <f t="shared" si="176"/>
        <v>0</v>
      </c>
      <c r="ATF9" s="77">
        <v>0</v>
      </c>
      <c r="ATG9" s="253">
        <f t="shared" si="177"/>
        <v>3</v>
      </c>
      <c r="ATH9" s="254">
        <f t="shared" si="178"/>
        <v>2.1414804768363195E-2</v>
      </c>
      <c r="ATI9" s="77">
        <v>3</v>
      </c>
      <c r="ATJ9" s="252">
        <f t="shared" si="179"/>
        <v>4.0794125645906988E-2</v>
      </c>
      <c r="ATK9" s="77">
        <v>0</v>
      </c>
      <c r="ATL9" s="252">
        <f t="shared" si="180"/>
        <v>0</v>
      </c>
      <c r="ATM9" s="77">
        <v>0</v>
      </c>
      <c r="ATN9" s="253">
        <f t="shared" si="181"/>
        <v>3</v>
      </c>
      <c r="ATO9" s="254">
        <f t="shared" si="182"/>
        <v>2.145002145002145E-2</v>
      </c>
      <c r="ATP9" s="77">
        <v>3</v>
      </c>
      <c r="ATQ9" s="252">
        <f t="shared" si="183"/>
        <v>4.082743603701687E-2</v>
      </c>
      <c r="ATR9" s="77">
        <v>0</v>
      </c>
      <c r="ATS9" s="252">
        <f t="shared" si="184"/>
        <v>0</v>
      </c>
      <c r="ATT9" s="77">
        <v>0</v>
      </c>
      <c r="ATU9" s="253">
        <f t="shared" si="185"/>
        <v>3</v>
      </c>
      <c r="ATV9" s="254">
        <f t="shared" si="186"/>
        <v>2.1476125706922471E-2</v>
      </c>
      <c r="ATW9" s="77">
        <v>3</v>
      </c>
      <c r="ATX9" s="252">
        <f t="shared" si="187"/>
        <v>4.0905372238887378E-2</v>
      </c>
      <c r="ATY9" s="77">
        <v>0</v>
      </c>
      <c r="ATZ9" s="252">
        <f t="shared" si="188"/>
        <v>0</v>
      </c>
      <c r="AUA9" s="77">
        <v>0</v>
      </c>
      <c r="AUB9" s="253">
        <f t="shared" si="189"/>
        <v>3</v>
      </c>
      <c r="AUC9" s="254">
        <f t="shared" si="190"/>
        <v>2.1516172990030839E-2</v>
      </c>
      <c r="AUD9" s="77">
        <v>3</v>
      </c>
      <c r="AUE9" s="252">
        <f t="shared" si="191"/>
        <v>4.0938864628820959E-2</v>
      </c>
      <c r="AUF9" s="77">
        <v>0</v>
      </c>
      <c r="AUG9" s="252">
        <f t="shared" si="192"/>
        <v>0</v>
      </c>
      <c r="AUH9" s="77">
        <v>0</v>
      </c>
      <c r="AUI9" s="253">
        <f t="shared" si="193"/>
        <v>3</v>
      </c>
      <c r="AUJ9" s="254">
        <f t="shared" si="194"/>
        <v>2.1537798836958864E-2</v>
      </c>
      <c r="AUK9" s="77">
        <v>3</v>
      </c>
      <c r="AUL9" s="252">
        <f t="shared" si="195"/>
        <v>4.1000410004100041E-2</v>
      </c>
      <c r="AUM9" s="77">
        <v>0</v>
      </c>
      <c r="AUN9" s="252">
        <f t="shared" si="196"/>
        <v>0</v>
      </c>
      <c r="AUO9" s="77">
        <v>0</v>
      </c>
      <c r="AUP9" s="253">
        <f t="shared" si="197"/>
        <v>3</v>
      </c>
      <c r="AUQ9" s="254">
        <f t="shared" si="198"/>
        <v>2.1564117308798158E-2</v>
      </c>
      <c r="AUR9" s="77">
        <v>3</v>
      </c>
      <c r="AUS9" s="252">
        <f t="shared" si="199"/>
        <v>4.1084634346754315E-2</v>
      </c>
      <c r="AUT9" s="77">
        <v>0</v>
      </c>
      <c r="AUU9" s="252">
        <f t="shared" si="200"/>
        <v>0</v>
      </c>
      <c r="AUV9" s="77">
        <v>0</v>
      </c>
      <c r="AUW9" s="253">
        <f t="shared" si="201"/>
        <v>3</v>
      </c>
      <c r="AUX9" s="254">
        <f t="shared" si="202"/>
        <v>2.1609162284808761E-2</v>
      </c>
      <c r="AUY9" s="77">
        <v>3</v>
      </c>
      <c r="AUZ9" s="252">
        <f t="shared" si="203"/>
        <v>4.1157909178213749E-2</v>
      </c>
      <c r="AVA9" s="77">
        <v>0</v>
      </c>
      <c r="AVB9" s="252">
        <f t="shared" si="204"/>
        <v>0</v>
      </c>
      <c r="AVC9" s="77">
        <v>0</v>
      </c>
      <c r="AVD9" s="253">
        <f t="shared" si="205"/>
        <v>3</v>
      </c>
      <c r="AVE9" s="254">
        <f t="shared" si="206"/>
        <v>2.1648145475537596E-2</v>
      </c>
      <c r="AVF9" s="77">
        <v>3</v>
      </c>
      <c r="AVG9" s="252">
        <f t="shared" si="207"/>
        <v>4.1214452534688834E-2</v>
      </c>
      <c r="AVH9" s="77">
        <v>0</v>
      </c>
      <c r="AVI9" s="252">
        <f t="shared" si="208"/>
        <v>0</v>
      </c>
      <c r="AVJ9" s="77">
        <v>0</v>
      </c>
      <c r="AVK9" s="253">
        <f t="shared" si="209"/>
        <v>3</v>
      </c>
      <c r="AVL9" s="254">
        <f t="shared" si="210"/>
        <v>2.1666907410082332E-2</v>
      </c>
      <c r="AVM9" s="77">
        <v>3</v>
      </c>
      <c r="AVN9" s="252">
        <f t="shared" si="211"/>
        <v>4.1299559471365641E-2</v>
      </c>
      <c r="AVO9" s="77">
        <v>0</v>
      </c>
      <c r="AVP9" s="252">
        <f t="shared" si="212"/>
        <v>0</v>
      </c>
      <c r="AVQ9" s="77">
        <v>0</v>
      </c>
      <c r="AVR9" s="253">
        <f t="shared" si="213"/>
        <v>3</v>
      </c>
      <c r="AVS9" s="254">
        <f t="shared" si="214"/>
        <v>2.1702958836721405E-2</v>
      </c>
      <c r="AVT9" s="77">
        <v>3</v>
      </c>
      <c r="AVU9" s="252">
        <f t="shared" si="215"/>
        <v>4.1362194953812215E-2</v>
      </c>
      <c r="AVV9" s="77">
        <v>0</v>
      </c>
      <c r="AVW9" s="252">
        <f t="shared" si="216"/>
        <v>0</v>
      </c>
      <c r="AVX9" s="77">
        <v>0</v>
      </c>
      <c r="AVY9" s="253">
        <f t="shared" si="217"/>
        <v>3</v>
      </c>
      <c r="AVZ9" s="254">
        <f t="shared" si="218"/>
        <v>2.1729682746631899E-2</v>
      </c>
      <c r="AWA9" s="77">
        <v>3</v>
      </c>
      <c r="AWB9" s="252">
        <f t="shared" si="219"/>
        <v>4.1396439906168071E-2</v>
      </c>
      <c r="AWC9" s="77">
        <v>0</v>
      </c>
      <c r="AWD9" s="252">
        <f t="shared" si="220"/>
        <v>0</v>
      </c>
      <c r="AWE9" s="77">
        <v>0</v>
      </c>
      <c r="AWF9" s="253">
        <f t="shared" si="221"/>
        <v>3</v>
      </c>
      <c r="AWG9" s="254">
        <f t="shared" si="222"/>
        <v>2.1758050478677109E-2</v>
      </c>
      <c r="AWH9" s="77">
        <v>3</v>
      </c>
      <c r="AWI9" s="252">
        <f t="shared" si="223"/>
        <v>4.1430741610274824E-2</v>
      </c>
      <c r="AWJ9" s="77">
        <v>0</v>
      </c>
      <c r="AWK9" s="252">
        <f t="shared" si="224"/>
        <v>0</v>
      </c>
      <c r="AWL9" s="77">
        <v>0</v>
      </c>
      <c r="AWM9" s="253">
        <f t="shared" si="225"/>
        <v>3</v>
      </c>
      <c r="AWN9" s="254">
        <f t="shared" si="226"/>
        <v>2.1783328492593668E-2</v>
      </c>
      <c r="AWO9" s="77">
        <v>3</v>
      </c>
      <c r="AWP9" s="252">
        <f t="shared" si="227"/>
        <v>4.1476565740356693E-2</v>
      </c>
      <c r="AWQ9" s="77">
        <v>0</v>
      </c>
      <c r="AWR9" s="252">
        <f t="shared" si="228"/>
        <v>0</v>
      </c>
      <c r="AWS9" s="77">
        <v>0</v>
      </c>
      <c r="AWT9" s="253">
        <f t="shared" si="229"/>
        <v>3</v>
      </c>
      <c r="AWU9" s="254">
        <f t="shared" si="230"/>
        <v>2.1805494984736155E-2</v>
      </c>
      <c r="AWV9" s="77">
        <v>3</v>
      </c>
      <c r="AWW9" s="252">
        <f t="shared" si="231"/>
        <v>4.1533988647376438E-2</v>
      </c>
      <c r="AWX9" s="77">
        <v>0</v>
      </c>
      <c r="AWY9" s="252">
        <f t="shared" si="232"/>
        <v>0</v>
      </c>
      <c r="AWZ9" s="77">
        <v>0</v>
      </c>
      <c r="AXA9" s="253">
        <f t="shared" si="233"/>
        <v>3</v>
      </c>
      <c r="AXB9" s="254">
        <f t="shared" si="234"/>
        <v>2.1826118588577664E-2</v>
      </c>
      <c r="AXC9" s="77">
        <v>3</v>
      </c>
      <c r="AXD9" s="252">
        <f t="shared" si="235"/>
        <v>4.1574279379157426E-2</v>
      </c>
      <c r="AXE9" s="77">
        <v>0</v>
      </c>
      <c r="AXF9" s="252">
        <f t="shared" si="236"/>
        <v>0</v>
      </c>
      <c r="AXG9" s="77">
        <v>0</v>
      </c>
      <c r="AXH9" s="253">
        <f t="shared" si="237"/>
        <v>3</v>
      </c>
      <c r="AXI9" s="254">
        <f t="shared" si="238"/>
        <v>2.1843599825251202E-2</v>
      </c>
      <c r="AXJ9" s="77">
        <v>3</v>
      </c>
      <c r="AXK9" s="252">
        <f t="shared" si="239"/>
        <v>4.1631973355537054E-2</v>
      </c>
      <c r="AXL9" s="77">
        <v>0</v>
      </c>
      <c r="AXM9" s="252">
        <f t="shared" si="240"/>
        <v>0</v>
      </c>
      <c r="AXN9" s="77">
        <v>0</v>
      </c>
      <c r="AXO9" s="253">
        <f t="shared" si="241"/>
        <v>3</v>
      </c>
      <c r="AXP9" s="254">
        <f t="shared" si="242"/>
        <v>2.1873860736419979E-2</v>
      </c>
      <c r="AXQ9" s="77">
        <v>3</v>
      </c>
      <c r="AXR9" s="252">
        <f t="shared" si="243"/>
        <v>4.1701417848206836E-2</v>
      </c>
      <c r="AXS9" s="77">
        <v>0</v>
      </c>
      <c r="AXT9" s="252">
        <f t="shared" si="244"/>
        <v>0</v>
      </c>
      <c r="AXU9" s="77">
        <v>0</v>
      </c>
      <c r="AXV9" s="253">
        <f t="shared" si="245"/>
        <v>3</v>
      </c>
      <c r="AXW9" s="254">
        <f t="shared" si="246"/>
        <v>2.1907404702789544E-2</v>
      </c>
      <c r="AXX9" s="77">
        <v>3</v>
      </c>
      <c r="AXY9" s="252">
        <f t="shared" si="247"/>
        <v>4.1747843028110215E-2</v>
      </c>
      <c r="AXZ9" s="77">
        <v>0</v>
      </c>
      <c r="AYA9" s="252">
        <f t="shared" si="248"/>
        <v>0</v>
      </c>
      <c r="AYB9" s="77">
        <v>0</v>
      </c>
      <c r="AYC9" s="253">
        <f t="shared" si="249"/>
        <v>3</v>
      </c>
      <c r="AYD9" s="254">
        <f t="shared" si="250"/>
        <v>2.1926618915363252E-2</v>
      </c>
      <c r="AYE9" s="77">
        <v>3</v>
      </c>
      <c r="AYF9" s="252">
        <f t="shared" si="251"/>
        <v>4.1771094402673348E-2</v>
      </c>
      <c r="AYG9" s="77">
        <v>0</v>
      </c>
      <c r="AYH9" s="252">
        <f t="shared" si="252"/>
        <v>0</v>
      </c>
      <c r="AYI9" s="77">
        <v>0</v>
      </c>
      <c r="AYJ9" s="253">
        <f t="shared" si="253"/>
        <v>3</v>
      </c>
      <c r="AYK9" s="254">
        <f t="shared" si="254"/>
        <v>2.1944261575597982E-2</v>
      </c>
      <c r="AYL9" s="77">
        <v>3</v>
      </c>
      <c r="AYM9" s="252">
        <f t="shared" si="255"/>
        <v>4.1800195067576984E-2</v>
      </c>
      <c r="AYN9" s="77">
        <v>0</v>
      </c>
      <c r="AYO9" s="252">
        <f t="shared" si="256"/>
        <v>0</v>
      </c>
      <c r="AYP9" s="77">
        <v>0</v>
      </c>
      <c r="AYQ9" s="253">
        <f t="shared" si="257"/>
        <v>3</v>
      </c>
      <c r="AYR9" s="254">
        <f t="shared" si="258"/>
        <v>2.196032501281019E-2</v>
      </c>
      <c r="AYS9" s="77">
        <v>3</v>
      </c>
      <c r="AYT9" s="252">
        <f t="shared" si="259"/>
        <v>4.1846840563537456E-2</v>
      </c>
      <c r="AYU9" s="77">
        <v>0</v>
      </c>
      <c r="AYV9" s="252">
        <f t="shared" si="260"/>
        <v>0</v>
      </c>
      <c r="AYW9" s="77">
        <v>0</v>
      </c>
      <c r="AYX9" s="253">
        <f t="shared" si="261"/>
        <v>3</v>
      </c>
      <c r="AYY9" s="254">
        <f t="shared" si="262"/>
        <v>2.1990910423691543E-2</v>
      </c>
      <c r="AYZ9" s="77">
        <v>3</v>
      </c>
      <c r="AZA9" s="252">
        <f t="shared" si="263"/>
        <v>4.1887740854509914E-2</v>
      </c>
      <c r="AZB9" s="77">
        <v>0</v>
      </c>
      <c r="AZC9" s="252">
        <f t="shared" si="264"/>
        <v>0</v>
      </c>
      <c r="AZD9" s="77">
        <v>0</v>
      </c>
      <c r="AZE9" s="253">
        <f t="shared" si="265"/>
        <v>3</v>
      </c>
      <c r="AZF9" s="254">
        <f t="shared" si="266"/>
        <v>2.2010271460014674E-2</v>
      </c>
      <c r="AZG9" s="77">
        <v>3</v>
      </c>
      <c r="AZH9" s="252">
        <f t="shared" si="267"/>
        <v>4.1917004331423778E-2</v>
      </c>
      <c r="AZI9" s="77">
        <v>0</v>
      </c>
      <c r="AZJ9" s="252">
        <f t="shared" si="268"/>
        <v>0</v>
      </c>
      <c r="AZK9" s="77">
        <v>0</v>
      </c>
      <c r="AZL9" s="253">
        <f t="shared" si="269"/>
        <v>3</v>
      </c>
      <c r="AZM9" s="254">
        <f t="shared" si="270"/>
        <v>2.2026431718061675E-2</v>
      </c>
      <c r="AZN9" s="77">
        <v>3</v>
      </c>
      <c r="AZO9" s="252">
        <f t="shared" si="271"/>
        <v>4.1963911036508601E-2</v>
      </c>
      <c r="AZP9" s="77">
        <v>0</v>
      </c>
      <c r="AZQ9" s="252">
        <f t="shared" si="272"/>
        <v>0</v>
      </c>
      <c r="AZR9" s="77">
        <v>0</v>
      </c>
      <c r="AZS9" s="253">
        <f t="shared" si="273"/>
        <v>3</v>
      </c>
      <c r="AZT9" s="254">
        <f t="shared" si="274"/>
        <v>2.2045855379188711E-2</v>
      </c>
      <c r="AZU9" s="77">
        <v>3</v>
      </c>
      <c r="AZV9" s="252">
        <f t="shared" si="275"/>
        <v>4.1993281075027991E-2</v>
      </c>
      <c r="AZW9" s="77">
        <v>0</v>
      </c>
      <c r="AZX9" s="252">
        <f t="shared" si="276"/>
        <v>0</v>
      </c>
      <c r="AZY9" s="77">
        <v>0</v>
      </c>
      <c r="AZZ9" s="253">
        <f t="shared" si="277"/>
        <v>3</v>
      </c>
      <c r="BAA9" s="254">
        <f t="shared" si="278"/>
        <v>2.2058823529411766E-2</v>
      </c>
      <c r="BAB9" s="77">
        <v>3</v>
      </c>
      <c r="BAC9" s="252">
        <f t="shared" si="279"/>
        <v>4.2028579434015126E-2</v>
      </c>
      <c r="BAD9" s="77">
        <v>0</v>
      </c>
      <c r="BAE9" s="252">
        <f t="shared" si="280"/>
        <v>0</v>
      </c>
      <c r="BAF9" s="77">
        <v>0</v>
      </c>
      <c r="BAG9" s="253">
        <f t="shared" si="281"/>
        <v>3</v>
      </c>
      <c r="BAH9" s="254">
        <f t="shared" si="282"/>
        <v>2.2076679667378026E-2</v>
      </c>
      <c r="BAI9" s="77">
        <v>3</v>
      </c>
      <c r="BAJ9" s="252">
        <f t="shared" si="283"/>
        <v>4.2046250875963559E-2</v>
      </c>
      <c r="BAK9" s="77">
        <v>0</v>
      </c>
      <c r="BAL9" s="252">
        <f t="shared" si="284"/>
        <v>0</v>
      </c>
      <c r="BAM9" s="77">
        <v>0</v>
      </c>
      <c r="BAN9" s="253">
        <f t="shared" si="285"/>
        <v>3</v>
      </c>
      <c r="BAO9" s="254">
        <f t="shared" si="286"/>
        <v>2.2089684117517119E-2</v>
      </c>
      <c r="BAP9" s="77">
        <v>3</v>
      </c>
      <c r="BAQ9" s="252">
        <f t="shared" si="287"/>
        <v>4.2093447453346429E-2</v>
      </c>
      <c r="BAR9" s="77">
        <v>0</v>
      </c>
      <c r="BAS9" s="252">
        <f t="shared" si="288"/>
        <v>0</v>
      </c>
      <c r="BAT9" s="77">
        <v>0</v>
      </c>
      <c r="BAU9" s="253">
        <f t="shared" si="289"/>
        <v>3</v>
      </c>
      <c r="BAV9" s="254">
        <f t="shared" si="290"/>
        <v>2.2115739034279398E-2</v>
      </c>
      <c r="BAW9" s="77">
        <v>3</v>
      </c>
      <c r="BAX9" s="252">
        <f t="shared" si="291"/>
        <v>4.211117349803481E-2</v>
      </c>
      <c r="BAY9" s="77">
        <v>0</v>
      </c>
      <c r="BAZ9" s="252">
        <f t="shared" si="292"/>
        <v>0</v>
      </c>
      <c r="BBA9" s="77">
        <v>0</v>
      </c>
      <c r="BBB9" s="253">
        <f t="shared" si="293"/>
        <v>3</v>
      </c>
      <c r="BBC9" s="254">
        <f t="shared" si="294"/>
        <v>2.2128789555211331E-2</v>
      </c>
      <c r="BBD9" s="77">
        <v>3</v>
      </c>
      <c r="BBE9" s="252">
        <f t="shared" si="295"/>
        <v>4.2146670413037372E-2</v>
      </c>
      <c r="BBF9" s="77">
        <v>0</v>
      </c>
      <c r="BBG9" s="252">
        <f t="shared" si="296"/>
        <v>0</v>
      </c>
      <c r="BBH9" s="77">
        <v>0</v>
      </c>
      <c r="BBI9" s="253">
        <f t="shared" si="297"/>
        <v>3</v>
      </c>
      <c r="BBJ9" s="254">
        <f t="shared" si="298"/>
        <v>2.2146759190905065E-2</v>
      </c>
      <c r="BBK9" s="77">
        <v>3</v>
      </c>
      <c r="BBL9" s="252">
        <f t="shared" si="299"/>
        <v>4.2194092827004218E-2</v>
      </c>
      <c r="BBM9" s="77">
        <v>0</v>
      </c>
      <c r="BBN9" s="252">
        <f t="shared" si="300"/>
        <v>0</v>
      </c>
      <c r="BBO9" s="77">
        <v>0</v>
      </c>
      <c r="BBP9" s="253">
        <f t="shared" si="301"/>
        <v>3</v>
      </c>
      <c r="BBQ9" s="254">
        <f t="shared" si="302"/>
        <v>2.2171310324440176E-2</v>
      </c>
      <c r="BBR9" s="77">
        <v>3</v>
      </c>
      <c r="BBS9" s="252">
        <f t="shared" si="303"/>
        <v>4.2229729729729729E-2</v>
      </c>
      <c r="BBT9" s="77">
        <v>0</v>
      </c>
      <c r="BBU9" s="252">
        <f t="shared" si="304"/>
        <v>0</v>
      </c>
      <c r="BBV9" s="77">
        <v>0</v>
      </c>
      <c r="BBW9" s="253">
        <f t="shared" si="305"/>
        <v>3</v>
      </c>
      <c r="BBX9" s="254">
        <f t="shared" si="306"/>
        <v>2.2186067149829906E-2</v>
      </c>
      <c r="BBY9" s="77">
        <v>3</v>
      </c>
      <c r="BBZ9" s="252">
        <f t="shared" si="307"/>
        <v>4.2271382274200367E-2</v>
      </c>
      <c r="BCA9" s="77">
        <v>0</v>
      </c>
      <c r="BCB9" s="252">
        <f t="shared" si="308"/>
        <v>0</v>
      </c>
      <c r="BCC9" s="77">
        <v>0</v>
      </c>
      <c r="BCD9" s="253">
        <f t="shared" si="309"/>
        <v>3</v>
      </c>
      <c r="BCE9" s="254">
        <f t="shared" si="310"/>
        <v>2.2200843632058018E-2</v>
      </c>
      <c r="BCF9" s="77">
        <v>3</v>
      </c>
      <c r="BCG9" s="252">
        <f t="shared" si="311"/>
        <v>4.2301184433164128E-2</v>
      </c>
      <c r="BCH9" s="77">
        <v>0</v>
      </c>
      <c r="BCI9" s="252">
        <f t="shared" si="312"/>
        <v>0</v>
      </c>
      <c r="BCJ9" s="77">
        <v>0</v>
      </c>
      <c r="BCK9" s="253">
        <f t="shared" si="313"/>
        <v>3</v>
      </c>
      <c r="BCL9" s="254">
        <f t="shared" si="314"/>
        <v>2.2213994816734542E-2</v>
      </c>
      <c r="BCM9" s="77">
        <v>3</v>
      </c>
      <c r="BCN9" s="252">
        <f t="shared" si="315"/>
        <v>4.2360914995763908E-2</v>
      </c>
      <c r="BCO9" s="77">
        <v>0</v>
      </c>
      <c r="BCP9" s="252">
        <f t="shared" si="316"/>
        <v>0</v>
      </c>
      <c r="BCQ9" s="77">
        <v>0</v>
      </c>
      <c r="BCR9" s="253">
        <f t="shared" si="317"/>
        <v>3</v>
      </c>
      <c r="BCS9" s="254">
        <f t="shared" si="318"/>
        <v>2.2241992882562275E-2</v>
      </c>
      <c r="BCT9" s="77">
        <v>3</v>
      </c>
      <c r="BCU9" s="252">
        <f t="shared" si="319"/>
        <v>4.2372881355932202E-2</v>
      </c>
      <c r="BCV9" s="77">
        <v>0</v>
      </c>
      <c r="BCW9" s="252">
        <f t="shared" si="320"/>
        <v>0</v>
      </c>
      <c r="BCX9" s="77">
        <v>0</v>
      </c>
      <c r="BCY9" s="253">
        <f t="shared" si="321"/>
        <v>3</v>
      </c>
      <c r="BCZ9" s="254">
        <f t="shared" si="322"/>
        <v>2.2255192878338277E-2</v>
      </c>
      <c r="BDA9" s="77">
        <v>3</v>
      </c>
      <c r="BDB9" s="252">
        <f t="shared" si="323"/>
        <v>4.2408821034775231E-2</v>
      </c>
      <c r="BDC9" s="77">
        <v>0</v>
      </c>
      <c r="BDD9" s="252">
        <f t="shared" si="324"/>
        <v>0</v>
      </c>
      <c r="BDE9" s="77">
        <v>0</v>
      </c>
      <c r="BDF9" s="253">
        <f t="shared" si="325"/>
        <v>3</v>
      </c>
      <c r="BDG9" s="254">
        <f t="shared" si="326"/>
        <v>2.2273368475759149E-2</v>
      </c>
      <c r="BDH9" s="77">
        <v>3</v>
      </c>
      <c r="BDI9" s="252">
        <f t="shared" si="327"/>
        <v>4.2438817371622584E-2</v>
      </c>
      <c r="BDJ9" s="77">
        <v>0</v>
      </c>
      <c r="BDK9" s="252">
        <f t="shared" si="328"/>
        <v>0</v>
      </c>
      <c r="BDL9" s="77">
        <v>0</v>
      </c>
      <c r="BDM9" s="253">
        <f t="shared" si="329"/>
        <v>3</v>
      </c>
      <c r="BDN9" s="254">
        <f t="shared" si="330"/>
        <v>2.2296544035674472E-2</v>
      </c>
      <c r="BDO9" s="77">
        <v>3</v>
      </c>
      <c r="BDP9" s="252">
        <f t="shared" si="331"/>
        <v>4.247486903582047E-2</v>
      </c>
      <c r="BDQ9" s="77">
        <v>0</v>
      </c>
      <c r="BDR9" s="252">
        <f t="shared" si="332"/>
        <v>0</v>
      </c>
      <c r="BDS9" s="77">
        <v>0</v>
      </c>
      <c r="BDT9" s="253">
        <f t="shared" si="333"/>
        <v>3</v>
      </c>
      <c r="BDU9" s="254">
        <f t="shared" si="334"/>
        <v>2.2311468094600623E-2</v>
      </c>
      <c r="BDV9" s="77">
        <v>3</v>
      </c>
      <c r="BDW9" s="252">
        <f t="shared" si="335"/>
        <v>4.2504958911873052E-2</v>
      </c>
      <c r="BDX9" s="77">
        <v>0</v>
      </c>
      <c r="BDY9" s="252">
        <f t="shared" si="336"/>
        <v>0</v>
      </c>
      <c r="BDZ9" s="77">
        <v>0</v>
      </c>
      <c r="BEA9" s="253">
        <f t="shared" si="337"/>
        <v>3</v>
      </c>
      <c r="BEB9" s="254">
        <f t="shared" si="338"/>
        <v>2.2328073831497468E-2</v>
      </c>
      <c r="BEC9" s="77">
        <v>3</v>
      </c>
      <c r="BED9" s="252">
        <f t="shared" si="339"/>
        <v>4.254112308564946E-2</v>
      </c>
      <c r="BEE9" s="77">
        <v>0</v>
      </c>
      <c r="BEF9" s="252">
        <f t="shared" si="340"/>
        <v>0</v>
      </c>
      <c r="BEG9" s="77">
        <v>0</v>
      </c>
      <c r="BEH9" s="253">
        <f t="shared" si="341"/>
        <v>3</v>
      </c>
      <c r="BEI9" s="254">
        <f t="shared" si="342"/>
        <v>2.23463687150838E-2</v>
      </c>
      <c r="BEJ9" s="77">
        <v>3</v>
      </c>
      <c r="BEK9" s="252">
        <f t="shared" si="343"/>
        <v>4.2583392476933997E-2</v>
      </c>
      <c r="BEL9" s="77">
        <v>0</v>
      </c>
      <c r="BEM9" s="252">
        <f t="shared" si="344"/>
        <v>0</v>
      </c>
      <c r="BEN9" s="77">
        <v>0</v>
      </c>
      <c r="BEO9" s="253">
        <f t="shared" si="345"/>
        <v>3</v>
      </c>
      <c r="BEP9" s="254">
        <f t="shared" si="346"/>
        <v>2.2361359570661897E-2</v>
      </c>
      <c r="BEQ9" s="77">
        <v>3</v>
      </c>
      <c r="BER9" s="252">
        <f t="shared" si="347"/>
        <v>4.2607584149978693E-2</v>
      </c>
      <c r="BES9" s="77">
        <v>0</v>
      </c>
      <c r="BET9" s="252">
        <f t="shared" si="348"/>
        <v>0</v>
      </c>
      <c r="BEU9" s="77">
        <v>0</v>
      </c>
      <c r="BEV9" s="253">
        <f t="shared" si="349"/>
        <v>3</v>
      </c>
      <c r="BEW9" s="254">
        <f t="shared" si="350"/>
        <v>2.2381378692927483E-2</v>
      </c>
      <c r="BEX9" s="77">
        <v>3</v>
      </c>
      <c r="BEY9" s="252">
        <f t="shared" si="351"/>
        <v>4.268032437046522E-2</v>
      </c>
      <c r="BEZ9" s="77">
        <v>0</v>
      </c>
      <c r="BFA9" s="252">
        <f t="shared" si="352"/>
        <v>0</v>
      </c>
      <c r="BFB9" s="77">
        <v>0</v>
      </c>
      <c r="BFC9" s="253">
        <f t="shared" si="353"/>
        <v>3</v>
      </c>
      <c r="BFD9" s="254">
        <f t="shared" si="354"/>
        <v>2.2413149047441166E-2</v>
      </c>
      <c r="BFE9" s="77">
        <v>3</v>
      </c>
      <c r="BFF9" s="252">
        <f t="shared" si="355"/>
        <v>4.2710706150341685E-2</v>
      </c>
      <c r="BFG9" s="77">
        <v>0</v>
      </c>
      <c r="BFH9" s="252">
        <f t="shared" si="356"/>
        <v>0</v>
      </c>
      <c r="BFI9" s="77">
        <v>0</v>
      </c>
      <c r="BFJ9" s="253">
        <f t="shared" si="357"/>
        <v>3</v>
      </c>
      <c r="BFK9" s="254">
        <f t="shared" si="358"/>
        <v>2.2424876663178352E-2</v>
      </c>
      <c r="BFL9" s="77">
        <v>3</v>
      </c>
      <c r="BFM9" s="252">
        <f t="shared" si="359"/>
        <v>4.2753313381787089E-2</v>
      </c>
      <c r="BFN9" s="77">
        <v>0</v>
      </c>
      <c r="BFO9" s="252">
        <f t="shared" si="360"/>
        <v>0</v>
      </c>
      <c r="BFP9" s="77">
        <v>0</v>
      </c>
      <c r="BFQ9" s="253">
        <f t="shared" si="361"/>
        <v>3</v>
      </c>
      <c r="BFR9" s="254">
        <f t="shared" si="362"/>
        <v>2.2443330590259592E-2</v>
      </c>
      <c r="BFS9" s="77">
        <v>3</v>
      </c>
      <c r="BFT9" s="252">
        <f t="shared" si="363"/>
        <v>4.2789901583226361E-2</v>
      </c>
      <c r="BFU9" s="77">
        <v>0</v>
      </c>
      <c r="BFV9" s="252">
        <f t="shared" si="364"/>
        <v>0</v>
      </c>
      <c r="BFW9" s="77">
        <v>0</v>
      </c>
      <c r="BFX9" s="253">
        <f t="shared" si="365"/>
        <v>3</v>
      </c>
      <c r="BFY9" s="254">
        <f t="shared" si="366"/>
        <v>2.2461814914645106E-2</v>
      </c>
      <c r="BFZ9" s="77">
        <v>3</v>
      </c>
      <c r="BGA9" s="252">
        <f t="shared" si="367"/>
        <v>4.2814328528614241E-2</v>
      </c>
      <c r="BGB9" s="77">
        <v>0</v>
      </c>
      <c r="BGC9" s="252">
        <f t="shared" si="368"/>
        <v>0</v>
      </c>
      <c r="BGD9" s="77">
        <v>0</v>
      </c>
      <c r="BGE9" s="253">
        <f t="shared" si="369"/>
        <v>3</v>
      </c>
      <c r="BGF9" s="254">
        <f t="shared" si="370"/>
        <v>2.2482014388489211E-2</v>
      </c>
      <c r="BGG9" s="77">
        <v>3</v>
      </c>
      <c r="BGH9" s="252">
        <f t="shared" si="371"/>
        <v>4.2857142857142858E-2</v>
      </c>
      <c r="BGI9" s="77">
        <v>0</v>
      </c>
      <c r="BGJ9" s="252">
        <f t="shared" si="372"/>
        <v>0</v>
      </c>
      <c r="BGK9" s="77">
        <v>0</v>
      </c>
      <c r="BGL9" s="253">
        <f t="shared" si="373"/>
        <v>3</v>
      </c>
      <c r="BGM9" s="254">
        <f t="shared" si="374"/>
        <v>2.2507314877335132E-2</v>
      </c>
      <c r="BGN9" s="77">
        <v>3</v>
      </c>
      <c r="BGO9" s="252">
        <f t="shared" si="375"/>
        <v>4.2881646655231559E-2</v>
      </c>
      <c r="BGP9" s="77">
        <v>0</v>
      </c>
      <c r="BGQ9" s="252">
        <f t="shared" si="376"/>
        <v>0</v>
      </c>
      <c r="BGR9" s="77">
        <v>0</v>
      </c>
      <c r="BGS9" s="253">
        <f t="shared" si="377"/>
        <v>3</v>
      </c>
      <c r="BGT9" s="254">
        <f t="shared" si="378"/>
        <v>2.2522522522522521E-2</v>
      </c>
      <c r="BGU9" s="77">
        <v>3</v>
      </c>
      <c r="BGV9" s="252">
        <f t="shared" si="379"/>
        <v>4.2893909064912784E-2</v>
      </c>
      <c r="BGW9" s="77">
        <v>0</v>
      </c>
      <c r="BGX9" s="252">
        <f t="shared" si="380"/>
        <v>0</v>
      </c>
      <c r="BGY9" s="77">
        <v>0</v>
      </c>
      <c r="BGZ9" s="253">
        <f t="shared" si="381"/>
        <v>3</v>
      </c>
      <c r="BHA9" s="254">
        <f t="shared" si="382"/>
        <v>2.2527596305474205E-2</v>
      </c>
      <c r="BHB9" s="77">
        <v>3</v>
      </c>
      <c r="BHC9" s="252">
        <f t="shared" si="383"/>
        <v>4.2924595793389614E-2</v>
      </c>
      <c r="BHD9" s="77">
        <v>0</v>
      </c>
      <c r="BHE9" s="252">
        <f t="shared" si="384"/>
        <v>0</v>
      </c>
      <c r="BHF9" s="77">
        <v>0</v>
      </c>
      <c r="BHG9" s="253">
        <f t="shared" si="385"/>
        <v>3</v>
      </c>
      <c r="BHH9" s="254">
        <f t="shared" si="386"/>
        <v>2.2539444027047332E-2</v>
      </c>
      <c r="BHI9" s="77">
        <v>3</v>
      </c>
      <c r="BHJ9" s="252">
        <f t="shared" si="387"/>
        <v>4.29553264604811E-2</v>
      </c>
      <c r="BHK9" s="77">
        <v>0</v>
      </c>
      <c r="BHL9" s="252">
        <f t="shared" si="388"/>
        <v>0</v>
      </c>
      <c r="BHM9" s="77">
        <v>0</v>
      </c>
      <c r="BHN9" s="253">
        <f t="shared" si="389"/>
        <v>3</v>
      </c>
      <c r="BHO9" s="254">
        <f t="shared" si="390"/>
        <v>2.2558087074216106E-2</v>
      </c>
      <c r="BHP9" s="77">
        <v>3</v>
      </c>
      <c r="BHQ9" s="252">
        <f t="shared" si="391"/>
        <v>4.2973785990545771E-2</v>
      </c>
      <c r="BHR9" s="77">
        <v>0</v>
      </c>
      <c r="BHS9" s="252">
        <f t="shared" si="392"/>
        <v>0</v>
      </c>
      <c r="BHT9" s="77">
        <v>0</v>
      </c>
      <c r="BHU9" s="253">
        <f t="shared" si="393"/>
        <v>3</v>
      </c>
      <c r="BHV9" s="254">
        <f t="shared" si="394"/>
        <v>2.2575062081420724E-2</v>
      </c>
      <c r="BHW9" s="77">
        <v>3</v>
      </c>
      <c r="BHX9" s="252">
        <f t="shared" si="395"/>
        <v>4.3004587155963309E-2</v>
      </c>
      <c r="BHY9" s="77">
        <v>0</v>
      </c>
      <c r="BHZ9" s="252">
        <f t="shared" si="396"/>
        <v>0</v>
      </c>
      <c r="BIA9" s="77">
        <v>0</v>
      </c>
      <c r="BIB9" s="253">
        <f t="shared" si="397"/>
        <v>3</v>
      </c>
      <c r="BIC9" s="254">
        <f t="shared" si="398"/>
        <v>2.2588660492432799E-2</v>
      </c>
      <c r="BID9" s="77">
        <v>3</v>
      </c>
      <c r="BIE9" s="252">
        <f t="shared" si="399"/>
        <v>4.3023089057794353E-2</v>
      </c>
      <c r="BIF9" s="77">
        <v>0</v>
      </c>
      <c r="BIG9" s="252">
        <f t="shared" si="400"/>
        <v>0</v>
      </c>
      <c r="BIH9" s="77">
        <v>0</v>
      </c>
      <c r="BII9" s="253">
        <f t="shared" si="401"/>
        <v>3</v>
      </c>
      <c r="BIJ9" s="254">
        <f t="shared" si="402"/>
        <v>2.2602275295713101E-2</v>
      </c>
      <c r="BIK9" s="77">
        <v>3</v>
      </c>
      <c r="BIL9" s="252">
        <f t="shared" si="403"/>
        <v>4.3041606886657098E-2</v>
      </c>
      <c r="BIM9" s="77">
        <v>0</v>
      </c>
      <c r="BIN9" s="252">
        <f t="shared" si="404"/>
        <v>0</v>
      </c>
      <c r="BIO9" s="77">
        <v>0</v>
      </c>
      <c r="BIP9" s="253">
        <f t="shared" si="405"/>
        <v>3</v>
      </c>
      <c r="BIQ9" s="254">
        <f t="shared" si="406"/>
        <v>2.2609088853719195E-2</v>
      </c>
      <c r="BIR9" s="77">
        <v>3</v>
      </c>
      <c r="BIS9" s="252">
        <f t="shared" si="407"/>
        <v>4.3078690407811607E-2</v>
      </c>
      <c r="BIT9" s="77">
        <v>0</v>
      </c>
      <c r="BIU9" s="252">
        <f t="shared" si="408"/>
        <v>0</v>
      </c>
      <c r="BIV9" s="77">
        <v>0</v>
      </c>
      <c r="BIW9" s="253">
        <f t="shared" si="409"/>
        <v>3</v>
      </c>
      <c r="BIX9" s="254">
        <f t="shared" si="410"/>
        <v>2.2624434389140271E-2</v>
      </c>
      <c r="BIY9" s="77">
        <v>3</v>
      </c>
      <c r="BIZ9" s="252">
        <f t="shared" si="411"/>
        <v>4.3109642189969821E-2</v>
      </c>
      <c r="BJA9" s="77">
        <v>0</v>
      </c>
      <c r="BJB9" s="252">
        <f t="shared" si="412"/>
        <v>0</v>
      </c>
      <c r="BJC9" s="77">
        <v>0</v>
      </c>
      <c r="BJD9" s="253">
        <f t="shared" si="413"/>
        <v>3</v>
      </c>
      <c r="BJE9" s="254">
        <f t="shared" si="414"/>
        <v>2.2639800769753225E-2</v>
      </c>
      <c r="BJF9" s="77">
        <v>3</v>
      </c>
      <c r="BJG9" s="252">
        <f t="shared" si="415"/>
        <v>4.3128234617596316E-2</v>
      </c>
      <c r="BJH9" s="77">
        <v>0</v>
      </c>
      <c r="BJI9" s="252">
        <f t="shared" si="416"/>
        <v>0</v>
      </c>
      <c r="BJJ9" s="77">
        <v>0</v>
      </c>
      <c r="BJK9" s="253">
        <f t="shared" si="417"/>
        <v>3</v>
      </c>
      <c r="BJL9" s="254">
        <f t="shared" si="418"/>
        <v>2.2650056625141562E-2</v>
      </c>
      <c r="BJM9" s="77">
        <v>3</v>
      </c>
      <c r="BJN9" s="252">
        <f t="shared" si="419"/>
        <v>4.3146843089313963E-2</v>
      </c>
      <c r="BJO9" s="77">
        <v>0</v>
      </c>
      <c r="BJP9" s="252">
        <f t="shared" si="420"/>
        <v>0</v>
      </c>
      <c r="BJQ9" s="77">
        <v>0</v>
      </c>
      <c r="BJR9" s="253">
        <f t="shared" si="421"/>
        <v>3</v>
      </c>
      <c r="BJS9" s="254">
        <f t="shared" si="422"/>
        <v>2.2663745561683161E-2</v>
      </c>
      <c r="BJT9" s="77">
        <v>3</v>
      </c>
      <c r="BJU9" s="252">
        <f t="shared" si="423"/>
        <v>4.3165467625899283E-2</v>
      </c>
      <c r="BJV9" s="77">
        <v>0</v>
      </c>
      <c r="BJW9" s="252">
        <f t="shared" si="424"/>
        <v>0</v>
      </c>
      <c r="BJX9" s="77">
        <v>0</v>
      </c>
      <c r="BJY9" s="253">
        <f t="shared" si="425"/>
        <v>3</v>
      </c>
      <c r="BJZ9" s="254">
        <f t="shared" si="426"/>
        <v>2.2670596236681023E-2</v>
      </c>
      <c r="BKA9" s="77">
        <v>3</v>
      </c>
      <c r="BKB9" s="252">
        <f t="shared" si="427"/>
        <v>4.3190325367117768E-2</v>
      </c>
      <c r="BKC9" s="77">
        <v>0</v>
      </c>
      <c r="BKD9" s="252">
        <f t="shared" si="428"/>
        <v>0</v>
      </c>
      <c r="BKE9" s="77">
        <v>0</v>
      </c>
      <c r="BKF9" s="253">
        <f t="shared" si="429"/>
        <v>3</v>
      </c>
      <c r="BKG9" s="254">
        <f t="shared" si="430"/>
        <v>2.2677451054501474E-2</v>
      </c>
      <c r="BKH9" s="77">
        <v>3</v>
      </c>
      <c r="BKI9" s="252">
        <f t="shared" si="431"/>
        <v>4.3196544276457881E-2</v>
      </c>
      <c r="BKJ9" s="77">
        <v>0</v>
      </c>
      <c r="BKK9" s="252">
        <f t="shared" si="432"/>
        <v>0</v>
      </c>
      <c r="BKL9" s="77">
        <v>0</v>
      </c>
      <c r="BKM9" s="253">
        <f t="shared" si="433"/>
        <v>3</v>
      </c>
      <c r="BKN9" s="254">
        <f t="shared" si="434"/>
        <v>2.2682594888855285E-2</v>
      </c>
      <c r="BKO9" s="77">
        <v>3</v>
      </c>
      <c r="BKP9" s="252">
        <f t="shared" si="435"/>
        <v>4.3208987469393632E-2</v>
      </c>
      <c r="BKQ9" s="77">
        <v>0</v>
      </c>
      <c r="BKR9" s="252">
        <f t="shared" si="436"/>
        <v>0</v>
      </c>
      <c r="BKS9" s="77">
        <v>0</v>
      </c>
      <c r="BKT9" s="253">
        <f t="shared" si="437"/>
        <v>3</v>
      </c>
      <c r="BKU9" s="254">
        <f t="shared" si="438"/>
        <v>2.2687741057248734E-2</v>
      </c>
      <c r="BKV9" s="77">
        <v>3</v>
      </c>
      <c r="BKW9" s="252">
        <f t="shared" si="439"/>
        <v>4.3246360098025079E-2</v>
      </c>
      <c r="BKX9" s="77">
        <v>0</v>
      </c>
      <c r="BKY9" s="252">
        <f t="shared" si="440"/>
        <v>0</v>
      </c>
      <c r="BKZ9" s="77">
        <v>0</v>
      </c>
      <c r="BLA9" s="253">
        <f t="shared" si="441"/>
        <v>3</v>
      </c>
      <c r="BLB9" s="254">
        <f t="shared" si="442"/>
        <v>2.2703193582563945E-2</v>
      </c>
      <c r="BLC9" s="77">
        <v>3</v>
      </c>
      <c r="BLD9" s="252">
        <f t="shared" si="443"/>
        <v>4.3271311120726956E-2</v>
      </c>
      <c r="BLE9" s="77">
        <v>0</v>
      </c>
      <c r="BLF9" s="252">
        <f t="shared" si="444"/>
        <v>0</v>
      </c>
      <c r="BLG9" s="77">
        <v>0</v>
      </c>
      <c r="BLH9" s="253">
        <f t="shared" si="445"/>
        <v>3</v>
      </c>
      <c r="BLI9" s="254">
        <f t="shared" si="446"/>
        <v>2.2713506965475472E-2</v>
      </c>
      <c r="BLJ9" s="77">
        <v>3</v>
      </c>
      <c r="BLK9" s="252">
        <f t="shared" si="447"/>
        <v>4.3283797431828017E-2</v>
      </c>
      <c r="BLL9" s="77">
        <v>0</v>
      </c>
      <c r="BLM9" s="252">
        <f t="shared" si="448"/>
        <v>0</v>
      </c>
      <c r="BLN9" s="77">
        <v>0</v>
      </c>
      <c r="BLO9" s="253">
        <f t="shared" si="449"/>
        <v>3</v>
      </c>
      <c r="BLP9" s="254">
        <f t="shared" si="450"/>
        <v>2.2718667171525937E-2</v>
      </c>
      <c r="BLQ9" s="77">
        <v>3</v>
      </c>
      <c r="BLR9" s="252">
        <f t="shared" si="451"/>
        <v>4.3308791684711995E-2</v>
      </c>
      <c r="BLS9" s="77">
        <v>0</v>
      </c>
      <c r="BLT9" s="252">
        <f t="shared" si="452"/>
        <v>0</v>
      </c>
      <c r="BLU9" s="77">
        <v>0</v>
      </c>
      <c r="BLV9" s="253">
        <f t="shared" si="453"/>
        <v>3</v>
      </c>
      <c r="BLW9" s="254">
        <f t="shared" si="454"/>
        <v>2.2728994620804608E-2</v>
      </c>
      <c r="BLX9" s="77">
        <v>3</v>
      </c>
      <c r="BLY9" s="252">
        <f t="shared" si="455"/>
        <v>4.3315044758879581E-2</v>
      </c>
      <c r="BLZ9" s="77">
        <v>0</v>
      </c>
      <c r="BMA9" s="252">
        <f t="shared" si="456"/>
        <v>0</v>
      </c>
      <c r="BMB9" s="77">
        <v>0</v>
      </c>
      <c r="BMC9" s="253">
        <f t="shared" si="457"/>
        <v>3</v>
      </c>
      <c r="BMD9" s="254">
        <f t="shared" si="458"/>
        <v>2.2732439190725165E-2</v>
      </c>
      <c r="BME9" s="77">
        <v>3</v>
      </c>
      <c r="BMF9" s="252">
        <f t="shared" si="459"/>
        <v>4.3333814820164664E-2</v>
      </c>
      <c r="BMG9" s="77">
        <v>0</v>
      </c>
      <c r="BMH9" s="252">
        <f t="shared" si="460"/>
        <v>0</v>
      </c>
      <c r="BMI9" s="77">
        <v>0</v>
      </c>
      <c r="BMJ9" s="253">
        <f t="shared" si="461"/>
        <v>3</v>
      </c>
      <c r="BMK9" s="254">
        <f t="shared" si="462"/>
        <v>2.2742779167614281E-2</v>
      </c>
      <c r="BML9" s="77">
        <v>3</v>
      </c>
      <c r="BMM9" s="252">
        <f t="shared" si="463"/>
        <v>4.3346337234503686E-2</v>
      </c>
      <c r="BMN9" s="77">
        <v>0</v>
      </c>
      <c r="BMO9" s="252">
        <f t="shared" si="464"/>
        <v>0</v>
      </c>
      <c r="BMP9" s="77">
        <v>0</v>
      </c>
      <c r="BMQ9" s="253">
        <f t="shared" si="465"/>
        <v>3</v>
      </c>
      <c r="BMR9" s="254">
        <f t="shared" si="466"/>
        <v>2.274622791720373E-2</v>
      </c>
      <c r="BMS9" s="77">
        <v>3</v>
      </c>
      <c r="BMT9" s="252">
        <f t="shared" si="467"/>
        <v>4.3358866888278648E-2</v>
      </c>
      <c r="BMU9" s="77">
        <v>0</v>
      </c>
      <c r="BMV9" s="252">
        <f t="shared" si="468"/>
        <v>0</v>
      </c>
      <c r="BMW9" s="77">
        <v>0</v>
      </c>
      <c r="BMX9" s="253">
        <f t="shared" si="469"/>
        <v>3</v>
      </c>
      <c r="BMY9" s="254">
        <f t="shared" si="470"/>
        <v>2.2751403003185195E-2</v>
      </c>
      <c r="BMZ9" s="77">
        <v>3</v>
      </c>
      <c r="BNA9" s="252">
        <f t="shared" si="471"/>
        <v>4.3365134431916738E-2</v>
      </c>
      <c r="BNB9" s="77">
        <v>0</v>
      </c>
      <c r="BNC9" s="252">
        <f t="shared" si="472"/>
        <v>0</v>
      </c>
      <c r="BND9" s="77">
        <v>0</v>
      </c>
      <c r="BNE9" s="253">
        <f t="shared" si="473"/>
        <v>3</v>
      </c>
      <c r="BNF9" s="254">
        <f t="shared" si="474"/>
        <v>2.2754854368932039E-2</v>
      </c>
      <c r="BNG9" s="77">
        <v>3</v>
      </c>
      <c r="BNH9" s="252">
        <f t="shared" si="475"/>
        <v>4.3371403787769262E-2</v>
      </c>
      <c r="BNI9" s="77">
        <v>0</v>
      </c>
      <c r="BNJ9" s="252">
        <f t="shared" si="476"/>
        <v>0</v>
      </c>
      <c r="BNK9" s="77">
        <v>0</v>
      </c>
      <c r="BNL9" s="253">
        <f t="shared" si="477"/>
        <v>3</v>
      </c>
      <c r="BNM9" s="254">
        <f t="shared" si="478"/>
        <v>2.2760033381382293E-2</v>
      </c>
      <c r="BNN9" s="77">
        <v>3</v>
      </c>
      <c r="BNO9" s="252">
        <f t="shared" si="479"/>
        <v>4.3371403787769262E-2</v>
      </c>
      <c r="BNP9" s="77">
        <v>0</v>
      </c>
      <c r="BNQ9" s="252">
        <f t="shared" si="480"/>
        <v>0</v>
      </c>
      <c r="BNR9" s="77">
        <v>0</v>
      </c>
      <c r="BNS9" s="253">
        <f t="shared" si="481"/>
        <v>3</v>
      </c>
      <c r="BNT9" s="254">
        <f t="shared" si="482"/>
        <v>2.2763487366264514E-2</v>
      </c>
      <c r="BNU9" s="77">
        <v>3</v>
      </c>
      <c r="BNV9" s="252">
        <f t="shared" si="483"/>
        <v>4.3371403787769262E-2</v>
      </c>
      <c r="BNW9" s="77">
        <v>0</v>
      </c>
      <c r="BNX9" s="252">
        <f t="shared" si="484"/>
        <v>0</v>
      </c>
      <c r="BNY9" s="77">
        <v>0</v>
      </c>
      <c r="BNZ9" s="253">
        <f t="shared" si="485"/>
        <v>3</v>
      </c>
      <c r="BOA9" s="254">
        <f t="shared" si="486"/>
        <v>2.2763487366264514E-2</v>
      </c>
      <c r="BOB9" s="77">
        <v>3</v>
      </c>
      <c r="BOC9" s="252">
        <f t="shared" si="487"/>
        <v>4.3371403787769262E-2</v>
      </c>
      <c r="BOD9" s="77">
        <v>0</v>
      </c>
      <c r="BOE9" s="252">
        <f t="shared" si="488"/>
        <v>0</v>
      </c>
      <c r="BOF9" s="77">
        <v>0</v>
      </c>
      <c r="BOG9" s="253">
        <f t="shared" si="489"/>
        <v>3</v>
      </c>
      <c r="BOH9" s="254">
        <f t="shared" si="490"/>
        <v>2.2763487366264514E-2</v>
      </c>
      <c r="BOI9" s="77">
        <v>3</v>
      </c>
      <c r="BOJ9" s="252">
        <f t="shared" si="491"/>
        <v>4.3371403787769262E-2</v>
      </c>
      <c r="BOK9" s="77">
        <v>0</v>
      </c>
      <c r="BOL9" s="252">
        <f t="shared" si="492"/>
        <v>0</v>
      </c>
      <c r="BOM9" s="77">
        <v>0</v>
      </c>
      <c r="BON9" s="253">
        <f t="shared" si="493"/>
        <v>3</v>
      </c>
      <c r="BOO9" s="254">
        <f t="shared" si="494"/>
        <v>2.2765214751859157E-2</v>
      </c>
      <c r="BOP9" s="77">
        <v>3</v>
      </c>
      <c r="BOQ9" s="252">
        <f t="shared" si="495"/>
        <v>4.3383947939262472E-2</v>
      </c>
      <c r="BOR9" s="77">
        <v>0</v>
      </c>
      <c r="BOS9" s="252">
        <f t="shared" si="496"/>
        <v>0</v>
      </c>
      <c r="BOT9" s="77">
        <v>0</v>
      </c>
      <c r="BOU9" s="253">
        <f t="shared" si="497"/>
        <v>3</v>
      </c>
      <c r="BOV9" s="254">
        <f t="shared" si="498"/>
        <v>2.277385561375541E-2</v>
      </c>
      <c r="BOW9" s="77">
        <v>3</v>
      </c>
      <c r="BOX9" s="252">
        <f t="shared" si="499"/>
        <v>4.3396499349052507E-2</v>
      </c>
      <c r="BOY9" s="77">
        <v>0</v>
      </c>
      <c r="BOZ9" s="252">
        <f t="shared" si="500"/>
        <v>0</v>
      </c>
      <c r="BPA9" s="77">
        <v>0</v>
      </c>
      <c r="BPB9" s="253">
        <f t="shared" si="501"/>
        <v>3</v>
      </c>
      <c r="BPC9" s="254">
        <f t="shared" si="502"/>
        <v>2.2779043280182234E-2</v>
      </c>
      <c r="BPD9" s="77">
        <v>3</v>
      </c>
      <c r="BPE9" s="252">
        <f t="shared" si="503"/>
        <v>4.3402777777777776E-2</v>
      </c>
      <c r="BPF9" s="77">
        <v>0</v>
      </c>
      <c r="BPG9" s="252">
        <f t="shared" si="504"/>
        <v>0</v>
      </c>
      <c r="BPH9" s="77">
        <v>0</v>
      </c>
      <c r="BPI9" s="253">
        <f t="shared" si="505"/>
        <v>3</v>
      </c>
      <c r="BPJ9" s="254">
        <f t="shared" si="506"/>
        <v>2.278250303766707E-2</v>
      </c>
      <c r="BPK9" s="77">
        <v>3</v>
      </c>
      <c r="BPL9" s="252">
        <f t="shared" si="507"/>
        <v>4.3402777777777776E-2</v>
      </c>
      <c r="BPM9" s="77">
        <v>0</v>
      </c>
      <c r="BPN9" s="252">
        <f t="shared" si="508"/>
        <v>0</v>
      </c>
      <c r="BPO9" s="77">
        <v>0</v>
      </c>
      <c r="BPP9" s="253">
        <f t="shared" si="509"/>
        <v>3</v>
      </c>
      <c r="BPQ9" s="254">
        <f t="shared" si="510"/>
        <v>2.278250303766707E-2</v>
      </c>
      <c r="BPR9" s="77">
        <v>3</v>
      </c>
      <c r="BPS9" s="252">
        <f t="shared" si="511"/>
        <v>4.3409058023440888E-2</v>
      </c>
      <c r="BPT9" s="77">
        <v>0</v>
      </c>
      <c r="BPU9" s="252">
        <f t="shared" si="512"/>
        <v>0</v>
      </c>
      <c r="BPV9" s="77">
        <v>0</v>
      </c>
      <c r="BPW9" s="253">
        <f t="shared" si="513"/>
        <v>3</v>
      </c>
      <c r="BPX9" s="254">
        <f t="shared" si="514"/>
        <v>2.2787694644891759E-2</v>
      </c>
      <c r="BPY9" s="77">
        <v>3</v>
      </c>
      <c r="BPZ9" s="252">
        <f t="shared" si="515"/>
        <v>4.3421623968736431E-2</v>
      </c>
      <c r="BQA9" s="77">
        <v>0</v>
      </c>
      <c r="BQB9" s="252">
        <f t="shared" si="516"/>
        <v>0</v>
      </c>
      <c r="BQC9" s="77">
        <v>0</v>
      </c>
      <c r="BQD9" s="253">
        <f t="shared" si="517"/>
        <v>3</v>
      </c>
      <c r="BQE9" s="254">
        <f t="shared" si="518"/>
        <v>2.2791157031071943E-2</v>
      </c>
      <c r="BQF9" s="77">
        <v>3</v>
      </c>
      <c r="BQG9" s="252">
        <f t="shared" si="519"/>
        <v>4.3434197191255249E-2</v>
      </c>
      <c r="BQH9" s="77">
        <v>0</v>
      </c>
      <c r="BQI9" s="252">
        <f t="shared" si="520"/>
        <v>0</v>
      </c>
      <c r="BQJ9" s="77">
        <v>0</v>
      </c>
      <c r="BQK9" s="253">
        <f t="shared" si="521"/>
        <v>3</v>
      </c>
      <c r="BQL9" s="254">
        <f t="shared" si="522"/>
        <v>2.2794620469569184E-2</v>
      </c>
      <c r="BQM9" s="77">
        <v>3</v>
      </c>
      <c r="BQN9" s="252">
        <f t="shared" si="523"/>
        <v>4.3440486533449174E-2</v>
      </c>
      <c r="BQO9" s="77">
        <v>0</v>
      </c>
      <c r="BQP9" s="252">
        <f t="shared" si="524"/>
        <v>0</v>
      </c>
      <c r="BQQ9" s="77">
        <v>0</v>
      </c>
      <c r="BQR9" s="253">
        <f t="shared" si="525"/>
        <v>3</v>
      </c>
      <c r="BQS9" s="254">
        <f t="shared" si="526"/>
        <v>2.2796352583586626E-2</v>
      </c>
      <c r="BQT9" s="77">
        <v>3</v>
      </c>
      <c r="BQU9" s="252">
        <f t="shared" si="527"/>
        <v>4.3446777697320783E-2</v>
      </c>
      <c r="BQV9" s="77">
        <v>0</v>
      </c>
      <c r="BQW9" s="252">
        <f t="shared" si="528"/>
        <v>0</v>
      </c>
      <c r="BQX9" s="77">
        <v>0</v>
      </c>
      <c r="BQY9" s="253">
        <f t="shared" si="529"/>
        <v>3</v>
      </c>
      <c r="BQZ9" s="254">
        <f t="shared" si="530"/>
        <v>2.2801550505434372E-2</v>
      </c>
      <c r="BRA9" s="77">
        <v>3</v>
      </c>
      <c r="BRB9" s="252">
        <f t="shared" si="531"/>
        <v>4.3453070683661645E-2</v>
      </c>
      <c r="BRC9" s="77">
        <v>0</v>
      </c>
      <c r="BRD9" s="252">
        <f t="shared" si="532"/>
        <v>0</v>
      </c>
      <c r="BRE9" s="77">
        <v>0</v>
      </c>
      <c r="BRF9" s="253">
        <f t="shared" si="533"/>
        <v>3</v>
      </c>
      <c r="BRG9" s="254">
        <f t="shared" si="534"/>
        <v>2.2808484756329354E-2</v>
      </c>
      <c r="BRH9" s="77">
        <v>3</v>
      </c>
      <c r="BRI9" s="252">
        <f t="shared" si="535"/>
        <v>4.3465662126919734E-2</v>
      </c>
      <c r="BRJ9" s="77">
        <v>0</v>
      </c>
      <c r="BRK9" s="252">
        <f t="shared" si="536"/>
        <v>0</v>
      </c>
      <c r="BRL9" s="77">
        <v>0</v>
      </c>
      <c r="BRM9" s="253">
        <f t="shared" si="537"/>
        <v>3</v>
      </c>
      <c r="BRN9" s="254">
        <f t="shared" si="538"/>
        <v>2.2813688212927757E-2</v>
      </c>
      <c r="BRO9" s="77">
        <v>3</v>
      </c>
      <c r="BRP9" s="252">
        <f t="shared" si="539"/>
        <v>4.3471960585422402E-2</v>
      </c>
      <c r="BRQ9" s="77">
        <v>0</v>
      </c>
      <c r="BRR9" s="252">
        <f t="shared" si="540"/>
        <v>0</v>
      </c>
      <c r="BRS9" s="77">
        <v>0</v>
      </c>
      <c r="BRT9" s="253">
        <f t="shared" si="541"/>
        <v>3</v>
      </c>
      <c r="BRU9" s="254">
        <f t="shared" si="542"/>
        <v>2.2818894044268654E-2</v>
      </c>
      <c r="BRV9" s="77">
        <v>3</v>
      </c>
      <c r="BRW9" s="252">
        <f t="shared" si="543"/>
        <v>4.3478260869565216E-2</v>
      </c>
      <c r="BRX9" s="77">
        <v>0</v>
      </c>
      <c r="BRY9" s="252">
        <f t="shared" si="544"/>
        <v>0</v>
      </c>
      <c r="BRZ9" s="77">
        <v>0</v>
      </c>
      <c r="BSA9" s="253">
        <f t="shared" si="545"/>
        <v>3</v>
      </c>
      <c r="BSB9" s="254">
        <f t="shared" si="546"/>
        <v>2.2822365918600228E-2</v>
      </c>
      <c r="BSC9" s="77">
        <v>3</v>
      </c>
      <c r="BSD9" s="252">
        <f t="shared" si="547"/>
        <v>4.3484562980142048E-2</v>
      </c>
      <c r="BSE9" s="77">
        <v>0</v>
      </c>
      <c r="BSF9" s="252">
        <f t="shared" si="548"/>
        <v>0</v>
      </c>
      <c r="BSG9" s="77">
        <v>0</v>
      </c>
      <c r="BSH9" s="253">
        <f t="shared" si="549"/>
        <v>3</v>
      </c>
      <c r="BSI9" s="254">
        <f t="shared" si="550"/>
        <v>2.2827575711459443E-2</v>
      </c>
      <c r="BSJ9" s="77">
        <v>3</v>
      </c>
      <c r="BSK9" s="252">
        <f t="shared" si="551"/>
        <v>4.3497172683775558E-2</v>
      </c>
      <c r="BSL9" s="77">
        <v>0</v>
      </c>
      <c r="BSM9" s="252">
        <f t="shared" si="552"/>
        <v>0</v>
      </c>
      <c r="BSN9" s="77">
        <v>0</v>
      </c>
      <c r="BSO9" s="253">
        <f t="shared" si="553"/>
        <v>3</v>
      </c>
      <c r="BSP9" s="254">
        <f t="shared" si="554"/>
        <v>2.2834525803014157E-2</v>
      </c>
      <c r="BSQ9" s="77">
        <v>3</v>
      </c>
      <c r="BSR9" s="252">
        <f t="shared" si="555"/>
        <v>4.3497172683775558E-2</v>
      </c>
      <c r="BSS9" s="77">
        <v>0</v>
      </c>
      <c r="BST9" s="252">
        <f t="shared" si="556"/>
        <v>0</v>
      </c>
      <c r="BSU9" s="77">
        <v>0</v>
      </c>
      <c r="BSV9" s="253">
        <f t="shared" si="557"/>
        <v>3</v>
      </c>
      <c r="BSW9" s="254">
        <f t="shared" si="558"/>
        <v>2.2839741149600305E-2</v>
      </c>
      <c r="BSX9" s="77">
        <v>3</v>
      </c>
      <c r="BSY9" s="252">
        <f t="shared" si="559"/>
        <v>4.3497172683775558E-2</v>
      </c>
      <c r="BSZ9" s="77">
        <v>0</v>
      </c>
      <c r="BTA9" s="252">
        <f t="shared" si="560"/>
        <v>0</v>
      </c>
      <c r="BTB9" s="77">
        <v>0</v>
      </c>
      <c r="BTC9" s="253">
        <f t="shared" si="561"/>
        <v>3</v>
      </c>
      <c r="BTD9" s="254">
        <f t="shared" si="562"/>
        <v>2.2843219371050025E-2</v>
      </c>
      <c r="BTE9" s="77">
        <v>3</v>
      </c>
      <c r="BTF9" s="252">
        <f t="shared" si="563"/>
        <v>4.3497172683775558E-2</v>
      </c>
      <c r="BTG9" s="77">
        <v>0</v>
      </c>
      <c r="BTH9" s="252">
        <f t="shared" si="564"/>
        <v>0</v>
      </c>
      <c r="BTI9" s="77">
        <v>0</v>
      </c>
      <c r="BTJ9" s="253">
        <f t="shared" si="565"/>
        <v>3</v>
      </c>
      <c r="BTK9" s="254">
        <f t="shared" si="566"/>
        <v>2.2843219371050025E-2</v>
      </c>
      <c r="BTL9" s="77">
        <v>3</v>
      </c>
      <c r="BTM9" s="252">
        <f t="shared" si="567"/>
        <v>4.3503480278422269E-2</v>
      </c>
      <c r="BTN9" s="77">
        <v>0</v>
      </c>
      <c r="BTO9" s="252">
        <f t="shared" si="568"/>
        <v>0</v>
      </c>
      <c r="BTP9" s="77">
        <v>0</v>
      </c>
      <c r="BTQ9" s="253">
        <f t="shared" si="569"/>
        <v>3</v>
      </c>
      <c r="BTR9" s="254">
        <f t="shared" si="570"/>
        <v>2.2844958879074017E-2</v>
      </c>
      <c r="BTS9" s="77">
        <v>3</v>
      </c>
      <c r="BTT9" s="252">
        <f t="shared" si="571"/>
        <v>4.3503480278422269E-2</v>
      </c>
      <c r="BTU9" s="77">
        <v>0</v>
      </c>
      <c r="BTV9" s="252">
        <f t="shared" si="572"/>
        <v>0</v>
      </c>
      <c r="BTW9" s="77">
        <v>0</v>
      </c>
      <c r="BTX9" s="253">
        <f t="shared" si="573"/>
        <v>3</v>
      </c>
      <c r="BTY9" s="254">
        <f t="shared" si="574"/>
        <v>2.2848438690022847E-2</v>
      </c>
      <c r="BTZ9" s="77">
        <v>3</v>
      </c>
      <c r="BUA9" s="252">
        <f t="shared" si="575"/>
        <v>4.3516100957354219E-2</v>
      </c>
      <c r="BUB9" s="77">
        <v>0</v>
      </c>
      <c r="BUC9" s="252">
        <f t="shared" si="576"/>
        <v>0</v>
      </c>
      <c r="BUD9" s="77">
        <v>0</v>
      </c>
      <c r="BUE9" s="253">
        <f t="shared" si="577"/>
        <v>3</v>
      </c>
      <c r="BUF9" s="254">
        <f t="shared" si="578"/>
        <v>2.2853660394606536E-2</v>
      </c>
      <c r="BUG9" s="77">
        <v>3</v>
      </c>
      <c r="BUH9" s="252">
        <f t="shared" si="579"/>
        <v>4.352241404323226E-2</v>
      </c>
      <c r="BUI9" s="77">
        <v>0</v>
      </c>
      <c r="BUJ9" s="252">
        <f t="shared" si="580"/>
        <v>0</v>
      </c>
      <c r="BUK9" s="77">
        <v>0</v>
      </c>
      <c r="BUL9" s="253">
        <f t="shared" si="581"/>
        <v>3</v>
      </c>
      <c r="BUM9" s="254">
        <f t="shared" si="582"/>
        <v>2.2855401493219567E-2</v>
      </c>
      <c r="BUN9" s="77">
        <v>3</v>
      </c>
      <c r="BUO9" s="252">
        <f t="shared" si="583"/>
        <v>4.3535045711797997E-2</v>
      </c>
      <c r="BUP9" s="77">
        <v>0</v>
      </c>
      <c r="BUQ9" s="252">
        <f t="shared" si="584"/>
        <v>0</v>
      </c>
      <c r="BUR9" s="77">
        <v>0</v>
      </c>
      <c r="BUS9" s="253">
        <f t="shared" si="585"/>
        <v>3</v>
      </c>
      <c r="BUT9" s="254">
        <f t="shared" si="586"/>
        <v>2.2864110967151893E-2</v>
      </c>
      <c r="BUU9" s="77">
        <v>3</v>
      </c>
      <c r="BUV9" s="252">
        <f t="shared" si="587"/>
        <v>4.3535045711797997E-2</v>
      </c>
      <c r="BUW9" s="77">
        <v>0</v>
      </c>
      <c r="BUX9" s="252">
        <f t="shared" si="588"/>
        <v>0</v>
      </c>
      <c r="BUY9" s="77">
        <v>0</v>
      </c>
      <c r="BUZ9" s="253">
        <f t="shared" si="589"/>
        <v>3</v>
      </c>
      <c r="BVA9" s="254">
        <f t="shared" si="590"/>
        <v>2.2865853658536588E-2</v>
      </c>
      <c r="BVB9" s="77">
        <v>3</v>
      </c>
      <c r="BVC9" s="252">
        <f t="shared" si="591"/>
        <v>4.3541364296081277E-2</v>
      </c>
      <c r="BVD9" s="77">
        <v>0</v>
      </c>
      <c r="BVE9" s="252">
        <f t="shared" si="592"/>
        <v>0</v>
      </c>
      <c r="BVF9" s="77">
        <v>0</v>
      </c>
      <c r="BVG9" s="253">
        <f t="shared" si="593"/>
        <v>3</v>
      </c>
      <c r="BVH9" s="254">
        <f t="shared" si="594"/>
        <v>2.28675966155957E-2</v>
      </c>
      <c r="BVI9" s="77">
        <v>3</v>
      </c>
      <c r="BVJ9" s="252">
        <f t="shared" si="595"/>
        <v>4.3547684714762662E-2</v>
      </c>
      <c r="BVK9" s="77">
        <v>0</v>
      </c>
      <c r="BVL9" s="252">
        <f t="shared" si="596"/>
        <v>0</v>
      </c>
      <c r="BVM9" s="77">
        <v>0</v>
      </c>
      <c r="BVN9" s="253">
        <f t="shared" si="597"/>
        <v>3</v>
      </c>
      <c r="BVO9" s="254">
        <f t="shared" si="598"/>
        <v>2.2869339838389999E-2</v>
      </c>
      <c r="BVP9" s="77">
        <v>3</v>
      </c>
      <c r="BVQ9" s="252">
        <f t="shared" si="599"/>
        <v>4.3547684714762662E-2</v>
      </c>
      <c r="BVR9" s="77">
        <v>0</v>
      </c>
      <c r="BVS9" s="252">
        <f t="shared" si="600"/>
        <v>0</v>
      </c>
      <c r="BVT9" s="77">
        <v>0</v>
      </c>
      <c r="BVU9" s="253">
        <f t="shared" si="601"/>
        <v>3</v>
      </c>
      <c r="BVV9" s="254">
        <f t="shared" si="602"/>
        <v>2.2874571101791842E-2</v>
      </c>
      <c r="BVW9" s="77">
        <v>3</v>
      </c>
      <c r="BVX9" s="252">
        <f t="shared" si="603"/>
        <v>4.3554006968641118E-2</v>
      </c>
      <c r="BVY9" s="77">
        <v>0</v>
      </c>
      <c r="BVZ9" s="252">
        <f t="shared" si="604"/>
        <v>0</v>
      </c>
      <c r="BWA9" s="77">
        <v>0</v>
      </c>
      <c r="BWB9" s="253">
        <f t="shared" si="605"/>
        <v>3</v>
      </c>
      <c r="BWC9" s="254">
        <f t="shared" si="606"/>
        <v>2.2876315388134817E-2</v>
      </c>
      <c r="BWD9" s="77">
        <v>3</v>
      </c>
      <c r="BWE9" s="252">
        <f t="shared" si="607"/>
        <v>4.3560331058516047E-2</v>
      </c>
      <c r="BWF9" s="77">
        <v>0</v>
      </c>
      <c r="BWG9" s="252">
        <f t="shared" si="608"/>
        <v>0</v>
      </c>
      <c r="BWH9" s="77">
        <v>0</v>
      </c>
      <c r="BWI9" s="253">
        <f t="shared" si="609"/>
        <v>3</v>
      </c>
      <c r="BWJ9" s="254">
        <f t="shared" si="610"/>
        <v>2.2878059940517045E-2</v>
      </c>
      <c r="BWK9" s="77">
        <v>3</v>
      </c>
      <c r="BWL9" s="252">
        <f t="shared" si="611"/>
        <v>4.3572984749455333E-2</v>
      </c>
      <c r="BWM9" s="77">
        <v>0</v>
      </c>
      <c r="BWN9" s="252">
        <f t="shared" si="612"/>
        <v>0</v>
      </c>
      <c r="BWO9" s="77">
        <v>0</v>
      </c>
      <c r="BWP9" s="253">
        <f t="shared" si="613"/>
        <v>3</v>
      </c>
      <c r="BWQ9" s="254">
        <f t="shared" si="614"/>
        <v>2.2883295194508012E-2</v>
      </c>
      <c r="BWR9" s="77">
        <v>3</v>
      </c>
      <c r="BWS9" s="252">
        <f t="shared" si="615"/>
        <v>4.3572984749455333E-2</v>
      </c>
      <c r="BWT9" s="77">
        <v>0</v>
      </c>
      <c r="BWU9" s="252">
        <f t="shared" si="616"/>
        <v>0</v>
      </c>
      <c r="BWV9" s="77">
        <v>0</v>
      </c>
      <c r="BWW9" s="253">
        <f t="shared" si="617"/>
        <v>3</v>
      </c>
      <c r="BWX9" s="254">
        <f t="shared" si="618"/>
        <v>2.2883295194508012E-2</v>
      </c>
      <c r="BWY9" s="77">
        <v>3</v>
      </c>
      <c r="BWZ9" s="252">
        <f t="shared" si="619"/>
        <v>4.3585645793985182E-2</v>
      </c>
      <c r="BXA9" s="77">
        <v>0</v>
      </c>
      <c r="BXB9" s="252">
        <f t="shared" si="620"/>
        <v>0</v>
      </c>
      <c r="BXC9" s="77">
        <v>0</v>
      </c>
      <c r="BXD9" s="253">
        <f t="shared" si="621"/>
        <v>3</v>
      </c>
      <c r="BXE9" s="254">
        <f t="shared" si="622"/>
        <v>2.2890279261406989E-2</v>
      </c>
      <c r="BXF9" s="77">
        <v>3</v>
      </c>
      <c r="BXG9" s="252">
        <f t="shared" si="623"/>
        <v>4.3585645793985182E-2</v>
      </c>
      <c r="BXH9" s="77">
        <v>0</v>
      </c>
      <c r="BXI9" s="252">
        <f t="shared" si="624"/>
        <v>0</v>
      </c>
      <c r="BXJ9" s="77">
        <v>0</v>
      </c>
      <c r="BXK9" s="253">
        <f t="shared" si="625"/>
        <v>3</v>
      </c>
      <c r="BXL9" s="254">
        <f t="shared" si="626"/>
        <v>2.2895520109898496E-2</v>
      </c>
      <c r="BXM9" s="77">
        <v>3</v>
      </c>
      <c r="BXN9" s="252">
        <f t="shared" si="627"/>
        <v>4.3585645793985182E-2</v>
      </c>
      <c r="BXO9" s="77">
        <v>0</v>
      </c>
      <c r="BXP9" s="252">
        <f t="shared" si="628"/>
        <v>0</v>
      </c>
      <c r="BXQ9" s="77">
        <v>0</v>
      </c>
      <c r="BXR9" s="253">
        <f t="shared" si="629"/>
        <v>3</v>
      </c>
      <c r="BXS9" s="254">
        <f t="shared" si="630"/>
        <v>2.2897267592733934E-2</v>
      </c>
      <c r="BXT9" s="77">
        <v>3</v>
      </c>
      <c r="BXU9" s="252">
        <f t="shared" si="631"/>
        <v>4.3585645793985182E-2</v>
      </c>
      <c r="BXV9" s="77">
        <v>0</v>
      </c>
      <c r="BXW9" s="252">
        <f t="shared" si="632"/>
        <v>0</v>
      </c>
      <c r="BXX9" s="77">
        <v>0</v>
      </c>
      <c r="BXY9" s="253">
        <f t="shared" si="633"/>
        <v>3</v>
      </c>
      <c r="BXZ9" s="254">
        <f t="shared" si="634"/>
        <v>2.2897267592733934E-2</v>
      </c>
      <c r="BYA9" s="77">
        <v>3</v>
      </c>
      <c r="BYB9" s="252">
        <f t="shared" si="635"/>
        <v>4.3585645793985182E-2</v>
      </c>
      <c r="BYC9" s="77">
        <v>0</v>
      </c>
      <c r="BYD9" s="252">
        <f t="shared" si="636"/>
        <v>0</v>
      </c>
      <c r="BYE9" s="77">
        <v>0</v>
      </c>
      <c r="BYF9" s="253">
        <f t="shared" si="637"/>
        <v>3</v>
      </c>
      <c r="BYG9" s="254">
        <f t="shared" si="638"/>
        <v>2.2900763358778626E-2</v>
      </c>
      <c r="BYH9" s="77">
        <v>3</v>
      </c>
      <c r="BYI9" s="252">
        <f t="shared" si="639"/>
        <v>4.3591979075850044E-2</v>
      </c>
      <c r="BYJ9" s="77">
        <v>0</v>
      </c>
      <c r="BYK9" s="252">
        <f t="shared" si="640"/>
        <v>0</v>
      </c>
      <c r="BYL9" s="77">
        <v>0</v>
      </c>
      <c r="BYM9" s="253">
        <f t="shared" si="641"/>
        <v>3</v>
      </c>
      <c r="BYN9" s="254">
        <f t="shared" si="642"/>
        <v>2.2904260192395786E-2</v>
      </c>
      <c r="BYO9" s="77">
        <v>3</v>
      </c>
      <c r="BYP9" s="252">
        <f t="shared" si="643"/>
        <v>4.3591979075850044E-2</v>
      </c>
      <c r="BYQ9" s="77">
        <v>0</v>
      </c>
      <c r="BYR9" s="252">
        <f t="shared" si="644"/>
        <v>0</v>
      </c>
      <c r="BYS9" s="77">
        <v>0</v>
      </c>
      <c r="BYT9" s="253">
        <f t="shared" si="645"/>
        <v>3</v>
      </c>
      <c r="BYU9" s="254">
        <f t="shared" si="646"/>
        <v>2.2907758094074526E-2</v>
      </c>
      <c r="BYV9" s="77">
        <v>3</v>
      </c>
      <c r="BYW9" s="252">
        <f t="shared" si="647"/>
        <v>4.3591979075850044E-2</v>
      </c>
      <c r="BYX9" s="77">
        <v>0</v>
      </c>
      <c r="BYY9" s="252">
        <f t="shared" si="648"/>
        <v>0</v>
      </c>
      <c r="BYZ9" s="77">
        <v>0</v>
      </c>
      <c r="BZA9" s="253">
        <f t="shared" si="649"/>
        <v>3</v>
      </c>
      <c r="BZB9" s="254">
        <f t="shared" si="650"/>
        <v>2.2911257064304261E-2</v>
      </c>
      <c r="BZC9" s="77">
        <v>3</v>
      </c>
      <c r="BZD9" s="252">
        <f t="shared" si="651"/>
        <v>4.359831419851766E-2</v>
      </c>
      <c r="BZE9" s="77">
        <v>0</v>
      </c>
      <c r="BZF9" s="252">
        <f t="shared" si="652"/>
        <v>0</v>
      </c>
      <c r="BZG9" s="77">
        <v>0</v>
      </c>
      <c r="BZH9" s="253">
        <f t="shared" si="653"/>
        <v>3</v>
      </c>
      <c r="BZI9" s="254">
        <f t="shared" si="654"/>
        <v>2.2916507524253303E-2</v>
      </c>
      <c r="BZJ9" s="77">
        <v>3</v>
      </c>
      <c r="BZK9" s="252">
        <f t="shared" si="655"/>
        <v>4.359831419851766E-2</v>
      </c>
      <c r="BZL9" s="77">
        <v>0</v>
      </c>
      <c r="BZM9" s="252">
        <f t="shared" si="656"/>
        <v>0</v>
      </c>
      <c r="BZN9" s="77">
        <v>0</v>
      </c>
      <c r="BZO9" s="253">
        <f t="shared" si="657"/>
        <v>3</v>
      </c>
      <c r="BZP9" s="254">
        <f t="shared" si="658"/>
        <v>2.2916507524253303E-2</v>
      </c>
      <c r="BZQ9" s="77">
        <v>3</v>
      </c>
      <c r="BZR9" s="252">
        <f t="shared" si="659"/>
        <v>4.359831419851766E-2</v>
      </c>
      <c r="BZS9" s="77">
        <v>0</v>
      </c>
      <c r="BZT9" s="252">
        <f t="shared" si="660"/>
        <v>0</v>
      </c>
      <c r="BZU9" s="77">
        <v>0</v>
      </c>
      <c r="BZV9" s="253">
        <f t="shared" si="661"/>
        <v>3</v>
      </c>
      <c r="BZW9" s="254">
        <f t="shared" si="662"/>
        <v>2.291825821237586E-2</v>
      </c>
      <c r="BZX9" s="77">
        <v>3</v>
      </c>
      <c r="BZY9" s="252">
        <f t="shared" si="663"/>
        <v>4.3617330619366096E-2</v>
      </c>
      <c r="BZZ9" s="77">
        <v>0</v>
      </c>
      <c r="CAA9" s="252">
        <f t="shared" si="664"/>
        <v>0</v>
      </c>
      <c r="CAB9" s="77">
        <v>0</v>
      </c>
      <c r="CAC9" s="253">
        <f t="shared" si="665"/>
        <v>3</v>
      </c>
      <c r="CAD9" s="254">
        <f t="shared" si="666"/>
        <v>2.2925263640531865E-2</v>
      </c>
      <c r="CAE9" s="77">
        <v>3</v>
      </c>
      <c r="CAF9" s="252">
        <f t="shared" si="667"/>
        <v>4.3642711667151585E-2</v>
      </c>
      <c r="CAG9" s="77">
        <v>0</v>
      </c>
      <c r="CAH9" s="252">
        <f t="shared" si="668"/>
        <v>0</v>
      </c>
      <c r="CAI9" s="77">
        <v>0</v>
      </c>
      <c r="CAJ9" s="253">
        <f t="shared" si="669"/>
        <v>3</v>
      </c>
      <c r="CAK9" s="254">
        <f t="shared" si="670"/>
        <v>2.2935779816513763E-2</v>
      </c>
      <c r="CAL9" s="77">
        <v>3</v>
      </c>
      <c r="CAM9" s="252">
        <f t="shared" si="671"/>
        <v>4.3649061545176775E-2</v>
      </c>
      <c r="CAN9" s="77">
        <v>0</v>
      </c>
      <c r="CAO9" s="252">
        <f t="shared" si="672"/>
        <v>0</v>
      </c>
      <c r="CAP9" s="77">
        <v>0</v>
      </c>
      <c r="CAQ9" s="253">
        <f t="shared" si="673"/>
        <v>3</v>
      </c>
      <c r="CAR9" s="254">
        <f t="shared" si="674"/>
        <v>2.2937533450569616E-2</v>
      </c>
      <c r="CAS9" s="77">
        <v>3</v>
      </c>
      <c r="CAT9" s="252">
        <f t="shared" si="675"/>
        <v>4.3668122270742356E-2</v>
      </c>
      <c r="CAU9" s="77">
        <v>0</v>
      </c>
      <c r="CAV9" s="252">
        <f t="shared" si="676"/>
        <v>0</v>
      </c>
      <c r="CAW9" s="77">
        <v>0</v>
      </c>
      <c r="CAX9" s="253">
        <f t="shared" si="677"/>
        <v>3</v>
      </c>
      <c r="CAY9" s="254">
        <f t="shared" si="678"/>
        <v>2.294279596206791E-2</v>
      </c>
      <c r="CAZ9" s="77">
        <v>3</v>
      </c>
      <c r="CBA9" s="252">
        <f t="shared" si="679"/>
        <v>4.3668122270742356E-2</v>
      </c>
      <c r="CBB9" s="77">
        <v>0</v>
      </c>
      <c r="CBC9" s="252">
        <f t="shared" si="680"/>
        <v>0</v>
      </c>
      <c r="CBD9" s="77">
        <v>0</v>
      </c>
      <c r="CBE9" s="253">
        <f t="shared" si="681"/>
        <v>3</v>
      </c>
      <c r="CBF9" s="254">
        <f t="shared" si="682"/>
        <v>2.2951572182694516E-2</v>
      </c>
      <c r="CBG9" s="77">
        <v>3</v>
      </c>
      <c r="CBH9" s="252">
        <f t="shared" si="683"/>
        <v>4.3674479545785412E-2</v>
      </c>
      <c r="CBI9" s="77">
        <v>0</v>
      </c>
      <c r="CBJ9" s="252">
        <f t="shared" si="684"/>
        <v>0</v>
      </c>
      <c r="CBK9" s="77">
        <v>0</v>
      </c>
      <c r="CBL9" s="253">
        <f t="shared" si="685"/>
        <v>3</v>
      </c>
      <c r="CBM9" s="254">
        <f t="shared" si="686"/>
        <v>2.2955084551228098E-2</v>
      </c>
      <c r="CBN9" s="77">
        <v>3</v>
      </c>
      <c r="CBO9" s="252">
        <f t="shared" si="687"/>
        <v>4.3680838672102505E-2</v>
      </c>
      <c r="CBP9" s="77">
        <v>0</v>
      </c>
      <c r="CBQ9" s="252">
        <f t="shared" si="688"/>
        <v>0</v>
      </c>
      <c r="CBR9" s="77">
        <v>0</v>
      </c>
      <c r="CBS9" s="253">
        <f t="shared" si="689"/>
        <v>3</v>
      </c>
      <c r="CBT9" s="254">
        <f t="shared" si="690"/>
        <v>2.2956841138659319E-2</v>
      </c>
      <c r="CBU9" s="77">
        <v>3</v>
      </c>
      <c r="CBV9" s="252">
        <f t="shared" si="691"/>
        <v>4.3693562481794346E-2</v>
      </c>
      <c r="CBW9" s="77">
        <v>0</v>
      </c>
      <c r="CBX9" s="252">
        <f t="shared" si="692"/>
        <v>0</v>
      </c>
      <c r="CBY9" s="77">
        <v>0</v>
      </c>
      <c r="CBZ9" s="253">
        <f t="shared" si="693"/>
        <v>3</v>
      </c>
      <c r="CCA9" s="254">
        <f t="shared" si="694"/>
        <v>2.2962112514351322E-2</v>
      </c>
      <c r="CCB9" s="77">
        <v>3</v>
      </c>
      <c r="CCC9" s="252">
        <f t="shared" si="695"/>
        <v>4.3693562481794346E-2</v>
      </c>
      <c r="CCD9" s="77">
        <v>0</v>
      </c>
      <c r="CCE9" s="252">
        <f t="shared" si="696"/>
        <v>0</v>
      </c>
      <c r="CCF9" s="77">
        <v>0</v>
      </c>
      <c r="CCG9" s="253">
        <f t="shared" si="697"/>
        <v>3</v>
      </c>
      <c r="CCH9" s="254">
        <f t="shared" si="698"/>
        <v>2.2962112514351322E-2</v>
      </c>
      <c r="CCI9" s="77">
        <v>3</v>
      </c>
      <c r="CCJ9" s="252">
        <f t="shared" si="699"/>
        <v>4.3693562481794346E-2</v>
      </c>
      <c r="CCK9" s="77">
        <v>0</v>
      </c>
      <c r="CCL9" s="252">
        <f t="shared" si="700"/>
        <v>0</v>
      </c>
      <c r="CCM9" s="77">
        <v>0</v>
      </c>
      <c r="CCN9" s="253">
        <f t="shared" si="701"/>
        <v>3</v>
      </c>
      <c r="CCO9" s="254">
        <f t="shared" si="702"/>
        <v>2.2967386311437757E-2</v>
      </c>
      <c r="CCP9" s="77">
        <v>3</v>
      </c>
      <c r="CCQ9" s="252">
        <f t="shared" si="703"/>
        <v>4.3712662101121957E-2</v>
      </c>
      <c r="CCR9" s="77">
        <v>0</v>
      </c>
      <c r="CCS9" s="252">
        <f t="shared" si="704"/>
        <v>0</v>
      </c>
      <c r="CCT9" s="77">
        <v>0</v>
      </c>
      <c r="CCU9" s="253">
        <f t="shared" si="705"/>
        <v>3</v>
      </c>
      <c r="CCV9" s="254">
        <f t="shared" si="706"/>
        <v>2.2977941176470586E-2</v>
      </c>
      <c r="CCW9" s="77">
        <v>3</v>
      </c>
      <c r="CCX9" s="252">
        <f t="shared" si="707"/>
        <v>4.3719032352083943E-2</v>
      </c>
      <c r="CCY9" s="77">
        <v>0</v>
      </c>
      <c r="CCZ9" s="252">
        <f t="shared" si="708"/>
        <v>0</v>
      </c>
      <c r="CDA9" s="77">
        <v>0</v>
      </c>
      <c r="CDB9" s="253">
        <f t="shared" si="709"/>
        <v>3</v>
      </c>
      <c r="CDC9" s="254">
        <f t="shared" si="710"/>
        <v>2.2979701263883569E-2</v>
      </c>
      <c r="CDD9" s="77">
        <v>2</v>
      </c>
      <c r="CDE9" s="252">
        <f t="shared" si="711"/>
        <v>2.9158769499927101E-2</v>
      </c>
      <c r="CDF9" s="77">
        <v>0</v>
      </c>
      <c r="CDG9" s="252">
        <f t="shared" si="712"/>
        <v>0</v>
      </c>
      <c r="CDH9" s="77">
        <v>0</v>
      </c>
      <c r="CDI9" s="253">
        <f t="shared" si="713"/>
        <v>2</v>
      </c>
      <c r="CDJ9" s="254">
        <f t="shared" si="714"/>
        <v>1.5324496207187187E-2</v>
      </c>
      <c r="CDK9" s="77">
        <v>2</v>
      </c>
      <c r="CDL9" s="252">
        <f t="shared" si="715"/>
        <v>2.9163021289005542E-2</v>
      </c>
      <c r="CDM9" s="77">
        <v>0</v>
      </c>
      <c r="CDN9" s="252">
        <f t="shared" si="716"/>
        <v>0</v>
      </c>
      <c r="CDO9" s="51">
        <v>0</v>
      </c>
      <c r="CDP9" s="253">
        <f t="shared" si="717"/>
        <v>2</v>
      </c>
      <c r="CDQ9" s="254">
        <f t="shared" si="718"/>
        <v>1.5331544653123802E-2</v>
      </c>
      <c r="CDR9" s="51">
        <v>2</v>
      </c>
      <c r="CDS9" s="252">
        <f t="shared" si="719"/>
        <v>2.9171528588098013E-2</v>
      </c>
      <c r="CDT9" s="51">
        <v>0</v>
      </c>
      <c r="CDU9" s="252">
        <f t="shared" si="720"/>
        <v>0</v>
      </c>
      <c r="CDV9" s="51">
        <v>0</v>
      </c>
      <c r="CDW9" s="253">
        <f t="shared" si="721"/>
        <v>2</v>
      </c>
      <c r="CDX9" s="254">
        <f t="shared" si="722"/>
        <v>1.533859958585781E-2</v>
      </c>
      <c r="CDY9" s="51">
        <v>2</v>
      </c>
      <c r="CDZ9" s="252">
        <f t="shared" si="723"/>
        <v>2.9184298847220194E-2</v>
      </c>
      <c r="CEA9" s="51">
        <v>0</v>
      </c>
      <c r="CEB9" s="252">
        <f t="shared" si="724"/>
        <v>0</v>
      </c>
      <c r="CEC9" s="51">
        <v>0</v>
      </c>
      <c r="CED9" s="253">
        <f t="shared" si="725"/>
        <v>2</v>
      </c>
      <c r="CEE9" s="254">
        <f t="shared" si="726"/>
        <v>1.534683855125844E-2</v>
      </c>
      <c r="CEF9" s="51">
        <v>2</v>
      </c>
      <c r="CEG9" s="252">
        <f t="shared" si="727"/>
        <v>2.9197080291970805E-2</v>
      </c>
      <c r="CEH9" s="51">
        <v>0</v>
      </c>
      <c r="CEI9" s="252">
        <f t="shared" si="728"/>
        <v>0</v>
      </c>
      <c r="CEJ9" s="51">
        <v>0</v>
      </c>
      <c r="CEK9" s="253">
        <f t="shared" si="729"/>
        <v>2</v>
      </c>
      <c r="CEL9" s="254">
        <f t="shared" si="730"/>
        <v>1.5350372246526977E-2</v>
      </c>
      <c r="CEM9" s="51">
        <v>2</v>
      </c>
      <c r="CEN9" s="252">
        <f t="shared" si="731"/>
        <v>2.920560747663551E-2</v>
      </c>
      <c r="CEO9" s="51">
        <v>0</v>
      </c>
      <c r="CEP9" s="252">
        <f t="shared" si="732"/>
        <v>0</v>
      </c>
      <c r="CEQ9" s="51">
        <v>0</v>
      </c>
      <c r="CER9" s="253">
        <f t="shared" si="733"/>
        <v>2</v>
      </c>
      <c r="CES9" s="254">
        <f t="shared" si="734"/>
        <v>1.5353907569476431E-2</v>
      </c>
      <c r="CET9" s="51">
        <v>2</v>
      </c>
      <c r="CEU9" s="252">
        <f t="shared" si="735"/>
        <v>2.9218407596785973E-2</v>
      </c>
      <c r="CEV9" s="51">
        <v>0</v>
      </c>
      <c r="CEW9" s="252">
        <f t="shared" si="736"/>
        <v>0</v>
      </c>
      <c r="CEX9" s="51">
        <v>0</v>
      </c>
      <c r="CEY9" s="253">
        <f t="shared" si="737"/>
        <v>2</v>
      </c>
      <c r="CEZ9" s="254">
        <f t="shared" si="738"/>
        <v>1.5358623867301491E-2</v>
      </c>
      <c r="CFA9" s="51">
        <v>2</v>
      </c>
      <c r="CFB9" s="252">
        <f t="shared" si="739"/>
        <v>2.9235491887151001E-2</v>
      </c>
      <c r="CFC9" s="51">
        <v>0</v>
      </c>
      <c r="CFD9" s="252">
        <f t="shared" si="740"/>
        <v>0</v>
      </c>
      <c r="CFE9" s="51">
        <v>0</v>
      </c>
      <c r="CFF9" s="253">
        <f t="shared" si="741"/>
        <v>2</v>
      </c>
      <c r="CFG9" s="254">
        <f t="shared" si="742"/>
        <v>1.5363343063450607E-2</v>
      </c>
      <c r="CFH9" s="51">
        <v>2</v>
      </c>
      <c r="CFI9" s="252">
        <f t="shared" si="743"/>
        <v>2.9248318221702253E-2</v>
      </c>
      <c r="CFJ9" s="51">
        <v>0</v>
      </c>
      <c r="CFK9" s="252">
        <f t="shared" si="744"/>
        <v>0</v>
      </c>
      <c r="CFL9" s="51">
        <v>0</v>
      </c>
      <c r="CFM9" s="253">
        <f t="shared" si="745"/>
        <v>2</v>
      </c>
      <c r="CFN9" s="254">
        <f t="shared" si="746"/>
        <v>1.536806516059628E-2</v>
      </c>
      <c r="CFO9" s="51">
        <v>2</v>
      </c>
      <c r="CFP9" s="252">
        <f t="shared" si="747"/>
        <v>2.9265437518290898E-2</v>
      </c>
      <c r="CFQ9" s="51">
        <v>0</v>
      </c>
      <c r="CFR9" s="252">
        <f t="shared" si="748"/>
        <v>0</v>
      </c>
      <c r="CFS9" s="51">
        <v>0</v>
      </c>
      <c r="CFT9" s="253">
        <f t="shared" si="749"/>
        <v>2</v>
      </c>
      <c r="CFU9" s="254">
        <f t="shared" si="750"/>
        <v>1.5373971865631487E-2</v>
      </c>
      <c r="CFV9" s="51">
        <v>2</v>
      </c>
      <c r="CFW9" s="252">
        <f t="shared" si="751"/>
        <v>2.9286864841118761E-2</v>
      </c>
      <c r="CFX9" s="51">
        <v>0</v>
      </c>
      <c r="CFY9" s="252">
        <f t="shared" si="752"/>
        <v>0</v>
      </c>
      <c r="CFZ9" s="51">
        <v>0</v>
      </c>
      <c r="CGA9" s="253">
        <f t="shared" si="753"/>
        <v>2</v>
      </c>
      <c r="CGB9" s="254">
        <f t="shared" si="754"/>
        <v>1.5383432043688947E-2</v>
      </c>
      <c r="CGC9" s="51">
        <v>2</v>
      </c>
      <c r="CGD9" s="252">
        <f t="shared" si="755"/>
        <v>2.9291154071470416E-2</v>
      </c>
      <c r="CGE9" s="51">
        <v>0</v>
      </c>
      <c r="CGF9" s="252">
        <f t="shared" si="756"/>
        <v>0</v>
      </c>
      <c r="CGG9" s="51">
        <v>0</v>
      </c>
      <c r="CGH9" s="253">
        <f t="shared" si="757"/>
        <v>2</v>
      </c>
      <c r="CGI9" s="254">
        <f t="shared" si="758"/>
        <v>1.5388166499961529E-2</v>
      </c>
      <c r="CGJ9" s="51">
        <v>2</v>
      </c>
      <c r="CGK9" s="252">
        <f t="shared" si="759"/>
        <v>2.9308323563892142E-2</v>
      </c>
      <c r="CGL9" s="51">
        <v>0</v>
      </c>
      <c r="CGM9" s="252">
        <f t="shared" si="760"/>
        <v>0</v>
      </c>
      <c r="CGN9" s="51">
        <v>0</v>
      </c>
      <c r="CGO9" s="253">
        <f t="shared" si="761"/>
        <v>2</v>
      </c>
      <c r="CGP9" s="254">
        <f t="shared" si="762"/>
        <v>1.5395273650989147E-2</v>
      </c>
      <c r="CGQ9" s="51">
        <v>2</v>
      </c>
      <c r="CGR9" s="252">
        <f t="shared" si="763"/>
        <v>2.9312619082515021E-2</v>
      </c>
      <c r="CGS9" s="51">
        <v>0</v>
      </c>
      <c r="CGT9" s="252">
        <f t="shared" si="764"/>
        <v>0</v>
      </c>
      <c r="CGU9" s="51">
        <v>0</v>
      </c>
      <c r="CGV9" s="253">
        <f t="shared" si="765"/>
        <v>2</v>
      </c>
      <c r="CGW9" s="254">
        <f t="shared" si="766"/>
        <v>1.5400015400015399E-2</v>
      </c>
      <c r="CGX9" s="51">
        <v>2</v>
      </c>
      <c r="CGY9" s="252">
        <f t="shared" si="767"/>
        <v>2.9321213898255385E-2</v>
      </c>
      <c r="CGZ9" s="51">
        <v>0</v>
      </c>
      <c r="CHA9" s="252">
        <f t="shared" si="768"/>
        <v>0</v>
      </c>
      <c r="CHB9" s="51">
        <v>0</v>
      </c>
      <c r="CHC9" s="253">
        <f t="shared" si="769"/>
        <v>2</v>
      </c>
      <c r="CHD9" s="254">
        <f t="shared" si="770"/>
        <v>1.5405946695424435E-2</v>
      </c>
      <c r="CHE9" s="51">
        <v>2</v>
      </c>
      <c r="CHF9" s="252">
        <f t="shared" si="771"/>
        <v>2.9329813755682648E-2</v>
      </c>
      <c r="CHG9" s="51">
        <v>0</v>
      </c>
      <c r="CHH9" s="252">
        <f t="shared" si="772"/>
        <v>0</v>
      </c>
      <c r="CHI9" s="51">
        <v>0</v>
      </c>
      <c r="CHJ9" s="253">
        <f t="shared" si="773"/>
        <v>2</v>
      </c>
      <c r="CHK9" s="254">
        <f t="shared" si="774"/>
        <v>1.5413070283600493E-2</v>
      </c>
      <c r="CHL9" s="51">
        <v>2</v>
      </c>
      <c r="CHM9" s="252">
        <f t="shared" si="775"/>
        <v>2.9347028613352897E-2</v>
      </c>
      <c r="CHN9" s="51">
        <v>0</v>
      </c>
      <c r="CHO9" s="252">
        <f t="shared" si="776"/>
        <v>0</v>
      </c>
      <c r="CHP9" s="51">
        <v>0</v>
      </c>
      <c r="CHQ9" s="253">
        <f t="shared" si="777"/>
        <v>2</v>
      </c>
      <c r="CHR9" s="254">
        <f t="shared" si="778"/>
        <v>1.5419011641353789E-2</v>
      </c>
      <c r="CHS9" s="51">
        <v>2</v>
      </c>
      <c r="CHT9" s="252">
        <f t="shared" si="779"/>
        <v>2.9364263691087945E-2</v>
      </c>
      <c r="CHU9" s="51">
        <v>0</v>
      </c>
      <c r="CHV9" s="252">
        <f t="shared" si="780"/>
        <v>0</v>
      </c>
      <c r="CHW9" s="51">
        <v>0</v>
      </c>
      <c r="CHX9" s="253">
        <f t="shared" si="781"/>
        <v>2</v>
      </c>
      <c r="CHY9" s="254">
        <f t="shared" si="782"/>
        <v>1.5424957581366652E-2</v>
      </c>
      <c r="CHZ9" s="51">
        <v>2</v>
      </c>
      <c r="CIA9" s="252">
        <f t="shared" si="783"/>
        <v>2.93728888236158E-2</v>
      </c>
      <c r="CIB9" s="51">
        <v>0</v>
      </c>
      <c r="CIC9" s="252">
        <f t="shared" si="784"/>
        <v>0</v>
      </c>
      <c r="CID9" s="51">
        <v>0</v>
      </c>
      <c r="CIE9" s="253">
        <f t="shared" si="785"/>
        <v>2</v>
      </c>
      <c r="CIF9" s="254">
        <f t="shared" si="786"/>
        <v>1.5430908108942211E-2</v>
      </c>
      <c r="CIG9" s="51">
        <v>2</v>
      </c>
      <c r="CIH9" s="252">
        <f t="shared" si="787"/>
        <v>2.9394473838918283E-2</v>
      </c>
      <c r="CII9" s="51">
        <v>0</v>
      </c>
      <c r="CIJ9" s="252">
        <f t="shared" si="788"/>
        <v>0</v>
      </c>
      <c r="CIK9" s="51">
        <v>0</v>
      </c>
      <c r="CIL9" s="253">
        <f t="shared" si="789"/>
        <v>2</v>
      </c>
      <c r="CIM9" s="254">
        <f t="shared" si="790"/>
        <v>1.5442822948034899E-2</v>
      </c>
      <c r="CIN9" s="51">
        <v>2</v>
      </c>
      <c r="CIO9" s="252">
        <f t="shared" si="791"/>
        <v>2.9433406916850625E-2</v>
      </c>
      <c r="CIP9" s="51">
        <v>0</v>
      </c>
      <c r="CIQ9" s="252">
        <f t="shared" si="792"/>
        <v>0</v>
      </c>
      <c r="CIR9" s="51">
        <v>0</v>
      </c>
      <c r="CIS9" s="253">
        <f t="shared" si="793"/>
        <v>2</v>
      </c>
      <c r="CIT9" s="254">
        <f t="shared" si="794"/>
        <v>1.5455950540958269E-2</v>
      </c>
      <c r="CIU9" s="51">
        <v>2</v>
      </c>
      <c r="CIV9" s="252">
        <f t="shared" si="795"/>
        <v>2.9446407538280327E-2</v>
      </c>
      <c r="CIW9" s="51">
        <v>0</v>
      </c>
      <c r="CIX9" s="252">
        <f t="shared" si="796"/>
        <v>0</v>
      </c>
      <c r="CIY9" s="51">
        <v>0</v>
      </c>
      <c r="CIZ9" s="253">
        <f t="shared" si="797"/>
        <v>2</v>
      </c>
      <c r="CJA9" s="254">
        <f t="shared" si="798"/>
        <v>1.5464316090620892E-2</v>
      </c>
      <c r="CJB9" s="51">
        <v>2</v>
      </c>
      <c r="CJC9" s="252">
        <f t="shared" si="799"/>
        <v>2.9481132075471699E-2</v>
      </c>
      <c r="CJD9" s="51">
        <v>0</v>
      </c>
      <c r="CJE9" s="252">
        <f t="shared" si="800"/>
        <v>0</v>
      </c>
      <c r="CJF9" s="51">
        <v>0</v>
      </c>
      <c r="CJG9" s="253">
        <f t="shared" si="801"/>
        <v>2</v>
      </c>
      <c r="CJH9" s="254">
        <f t="shared" si="802"/>
        <v>1.5475085112968121E-2</v>
      </c>
      <c r="CJI9" s="51">
        <v>2</v>
      </c>
      <c r="CJJ9" s="252">
        <f t="shared" si="803"/>
        <v>2.9498525073746312E-2</v>
      </c>
      <c r="CJK9" s="51">
        <v>0</v>
      </c>
      <c r="CJL9" s="252">
        <f t="shared" si="804"/>
        <v>0</v>
      </c>
      <c r="CJM9" s="51">
        <v>0</v>
      </c>
      <c r="CJN9" s="253">
        <f t="shared" si="805"/>
        <v>2</v>
      </c>
      <c r="CJO9" s="254">
        <f t="shared" si="806"/>
        <v>1.548586914440573E-2</v>
      </c>
      <c r="CJP9" s="51">
        <v>2</v>
      </c>
      <c r="CJQ9" s="252">
        <f t="shared" si="807"/>
        <v>2.9537734455767243E-2</v>
      </c>
      <c r="CJR9" s="51">
        <v>0</v>
      </c>
      <c r="CJS9" s="252">
        <f t="shared" si="808"/>
        <v>0</v>
      </c>
      <c r="CJT9" s="51">
        <v>0</v>
      </c>
      <c r="CJU9" s="253">
        <f t="shared" si="809"/>
        <v>2</v>
      </c>
      <c r="CJV9" s="254">
        <f t="shared" si="810"/>
        <v>1.5501472639900789E-2</v>
      </c>
      <c r="CJW9" s="51">
        <v>2</v>
      </c>
      <c r="CJX9" s="252">
        <f t="shared" si="811"/>
        <v>2.9572674848440041E-2</v>
      </c>
      <c r="CJY9" s="51">
        <v>0</v>
      </c>
      <c r="CJZ9" s="252">
        <f t="shared" si="812"/>
        <v>0</v>
      </c>
      <c r="CKA9" s="51">
        <v>0</v>
      </c>
      <c r="CKB9" s="253">
        <f t="shared" si="813"/>
        <v>2</v>
      </c>
      <c r="CKC9" s="254">
        <f t="shared" si="814"/>
        <v>1.5514700178419051E-2</v>
      </c>
      <c r="CKD9" s="51">
        <v>2</v>
      </c>
      <c r="CKE9" s="252">
        <f t="shared" si="815"/>
        <v>2.9612081729345572E-2</v>
      </c>
      <c r="CKF9" s="51">
        <v>0</v>
      </c>
      <c r="CKG9" s="252">
        <f t="shared" si="816"/>
        <v>0</v>
      </c>
      <c r="CKH9" s="51">
        <v>0</v>
      </c>
      <c r="CKI9" s="253">
        <f t="shared" si="817"/>
        <v>2</v>
      </c>
      <c r="CKJ9" s="254">
        <f t="shared" si="818"/>
        <v>1.5530361857431278E-2</v>
      </c>
      <c r="CKK9" s="51">
        <v>2</v>
      </c>
      <c r="CKL9" s="252">
        <f t="shared" si="819"/>
        <v>2.9647198339756892E-2</v>
      </c>
      <c r="CKM9" s="51">
        <v>0</v>
      </c>
      <c r="CKN9" s="252">
        <f t="shared" si="820"/>
        <v>0</v>
      </c>
      <c r="CKO9" s="51">
        <v>0</v>
      </c>
      <c r="CKP9" s="253">
        <f t="shared" si="821"/>
        <v>2</v>
      </c>
      <c r="CKQ9" s="254">
        <f t="shared" si="822"/>
        <v>1.5542430836182779E-2</v>
      </c>
      <c r="CKR9" s="51">
        <v>2</v>
      </c>
      <c r="CKS9" s="252">
        <f t="shared" si="823"/>
        <v>2.967799376762131E-2</v>
      </c>
      <c r="CKT9" s="51">
        <v>0</v>
      </c>
      <c r="CKU9" s="252">
        <f t="shared" si="824"/>
        <v>0</v>
      </c>
      <c r="CKV9" s="51">
        <v>0</v>
      </c>
      <c r="CKW9" s="253">
        <f t="shared" si="825"/>
        <v>2</v>
      </c>
      <c r="CKX9" s="254">
        <f t="shared" si="826"/>
        <v>1.5550890288469014E-2</v>
      </c>
      <c r="CKY9" s="51">
        <v>2</v>
      </c>
      <c r="CKZ9" s="252">
        <f t="shared" si="827"/>
        <v>2.9713266973703762E-2</v>
      </c>
      <c r="CLA9" s="51">
        <v>0</v>
      </c>
      <c r="CLB9" s="252">
        <f t="shared" si="828"/>
        <v>0</v>
      </c>
      <c r="CLC9" s="51">
        <v>0</v>
      </c>
      <c r="CLD9" s="253">
        <f t="shared" si="829"/>
        <v>2</v>
      </c>
      <c r="CLE9" s="254">
        <f t="shared" si="830"/>
        <v>1.5565413650867773E-2</v>
      </c>
      <c r="CLF9" s="51">
        <v>2</v>
      </c>
      <c r="CLG9" s="252">
        <f t="shared" si="831"/>
        <v>2.9730935037906938E-2</v>
      </c>
      <c r="CLH9" s="51">
        <v>0</v>
      </c>
      <c r="CLI9" s="252">
        <f t="shared" si="832"/>
        <v>0</v>
      </c>
      <c r="CLJ9" s="51">
        <v>0</v>
      </c>
      <c r="CLK9" s="253">
        <f t="shared" si="833"/>
        <v>2</v>
      </c>
      <c r="CLL9" s="254">
        <f t="shared" si="834"/>
        <v>1.5576323987538941E-2</v>
      </c>
      <c r="CLM9" s="51">
        <v>2</v>
      </c>
      <c r="CLN9" s="252">
        <f t="shared" si="835"/>
        <v>2.9753049687592979E-2</v>
      </c>
      <c r="CLO9" s="51">
        <v>0</v>
      </c>
      <c r="CLP9" s="252">
        <f t="shared" si="836"/>
        <v>0</v>
      </c>
      <c r="CLQ9" s="51">
        <v>0</v>
      </c>
      <c r="CLR9" s="253">
        <f t="shared" si="837"/>
        <v>2</v>
      </c>
      <c r="CLS9" s="254">
        <f t="shared" si="838"/>
        <v>1.5593326056447841E-2</v>
      </c>
      <c r="CLT9" s="51">
        <v>2</v>
      </c>
      <c r="CLU9" s="252">
        <f t="shared" si="839"/>
        <v>2.9775197260681851E-2</v>
      </c>
      <c r="CLV9" s="51">
        <v>0</v>
      </c>
      <c r="CLW9" s="252">
        <f t="shared" si="840"/>
        <v>0</v>
      </c>
      <c r="CLX9" s="51">
        <v>0</v>
      </c>
      <c r="CLY9" s="253">
        <f t="shared" si="841"/>
        <v>2</v>
      </c>
      <c r="CLZ9" s="254">
        <f t="shared" si="842"/>
        <v>1.5603058199407084E-2</v>
      </c>
      <c r="CMA9" s="51">
        <v>2</v>
      </c>
      <c r="CMB9" s="252">
        <f t="shared" si="843"/>
        <v>2.9779630732578919E-2</v>
      </c>
      <c r="CMC9" s="51">
        <v>0</v>
      </c>
      <c r="CMD9" s="252">
        <f t="shared" si="844"/>
        <v>0</v>
      </c>
      <c r="CME9" s="51">
        <v>0</v>
      </c>
      <c r="CMF9" s="253">
        <f t="shared" si="845"/>
        <v>2</v>
      </c>
      <c r="CMG9" s="254">
        <f t="shared" si="846"/>
        <v>1.5606710885680844E-2</v>
      </c>
      <c r="CMH9" s="51">
        <v>2</v>
      </c>
      <c r="CMI9" s="252">
        <f t="shared" si="847"/>
        <v>2.9819591471596841E-2</v>
      </c>
      <c r="CMJ9" s="51">
        <v>0</v>
      </c>
      <c r="CMK9" s="252">
        <f t="shared" si="848"/>
        <v>0</v>
      </c>
      <c r="CML9" s="51">
        <v>0</v>
      </c>
      <c r="CMM9" s="253">
        <f t="shared" si="849"/>
        <v>2</v>
      </c>
      <c r="CMN9" s="254">
        <f t="shared" si="850"/>
        <v>1.5625E-2</v>
      </c>
      <c r="CMO9" s="51">
        <v>2</v>
      </c>
      <c r="CMP9" s="252">
        <f t="shared" si="851"/>
        <v>2.9850746268656716E-2</v>
      </c>
      <c r="CMQ9" s="51">
        <v>0</v>
      </c>
      <c r="CMR9" s="252">
        <f t="shared" si="852"/>
        <v>0</v>
      </c>
      <c r="CMS9" s="51">
        <v>0</v>
      </c>
      <c r="CMT9" s="253">
        <f t="shared" si="853"/>
        <v>2</v>
      </c>
      <c r="CMU9" s="254">
        <f t="shared" si="854"/>
        <v>1.5639662183296842E-2</v>
      </c>
      <c r="CMV9" s="51">
        <v>2</v>
      </c>
      <c r="CMW9" s="252">
        <f t="shared" si="855"/>
        <v>2.987303958177745E-2</v>
      </c>
      <c r="CMX9" s="51">
        <v>0</v>
      </c>
      <c r="CMY9" s="252">
        <f t="shared" si="856"/>
        <v>0</v>
      </c>
      <c r="CMZ9" s="51">
        <v>0</v>
      </c>
      <c r="CNA9" s="253">
        <f t="shared" si="857"/>
        <v>2</v>
      </c>
      <c r="CNB9" s="254">
        <f t="shared" si="858"/>
        <v>1.5654351909830933E-2</v>
      </c>
      <c r="CNC9" s="51">
        <v>2</v>
      </c>
      <c r="CND9" s="252">
        <f t="shared" si="859"/>
        <v>2.9913251570445706E-2</v>
      </c>
      <c r="CNE9" s="51">
        <v>0</v>
      </c>
      <c r="CNF9" s="252">
        <f t="shared" si="860"/>
        <v>0</v>
      </c>
      <c r="CNG9" s="51">
        <v>0</v>
      </c>
      <c r="CNH9" s="253">
        <f t="shared" si="861"/>
        <v>2</v>
      </c>
      <c r="CNI9" s="254">
        <f t="shared" si="862"/>
        <v>1.5672752919050233E-2</v>
      </c>
      <c r="CNJ9" s="51">
        <v>2</v>
      </c>
      <c r="CNK9" s="252">
        <f t="shared" si="863"/>
        <v>2.9940119760479042E-2</v>
      </c>
      <c r="CNL9" s="51">
        <v>0</v>
      </c>
      <c r="CNM9" s="252">
        <f t="shared" si="863"/>
        <v>0</v>
      </c>
      <c r="CNN9" s="51">
        <v>0</v>
      </c>
      <c r="CNO9" s="253">
        <f t="shared" si="864"/>
        <v>2</v>
      </c>
      <c r="CNP9" s="254">
        <f t="shared" si="865"/>
        <v>1.568750490234528E-2</v>
      </c>
      <c r="CNQ9" s="51">
        <v>2</v>
      </c>
      <c r="CNR9" s="252">
        <f t="shared" si="866"/>
        <v>2.9980512666766605E-2</v>
      </c>
      <c r="CNS9" s="51">
        <v>0</v>
      </c>
      <c r="CNT9" s="252">
        <f t="shared" si="867"/>
        <v>0</v>
      </c>
      <c r="CNU9" s="51">
        <v>0</v>
      </c>
      <c r="CNV9" s="253">
        <f t="shared" si="868"/>
        <v>2</v>
      </c>
      <c r="CNW9" s="254">
        <f t="shared" si="869"/>
        <v>1.5701051970482022E-2</v>
      </c>
      <c r="CNX9" s="51">
        <v>2</v>
      </c>
      <c r="CNY9" s="252">
        <f t="shared" si="870"/>
        <v>3.0048076923076924E-2</v>
      </c>
      <c r="CNZ9" s="51">
        <v>0</v>
      </c>
      <c r="COA9" s="252">
        <f t="shared" si="871"/>
        <v>0</v>
      </c>
      <c r="COB9" s="51">
        <v>0</v>
      </c>
      <c r="COC9" s="253">
        <f t="shared" si="872"/>
        <v>2</v>
      </c>
      <c r="COD9" s="254">
        <f t="shared" si="873"/>
        <v>1.5733165512901198E-2</v>
      </c>
      <c r="COE9" s="51">
        <v>2</v>
      </c>
      <c r="COF9" s="252">
        <f t="shared" si="874"/>
        <v>3.0070666065253347E-2</v>
      </c>
      <c r="COG9" s="51">
        <v>0</v>
      </c>
      <c r="COH9" s="252">
        <f t="shared" si="875"/>
        <v>0</v>
      </c>
      <c r="COI9" s="51">
        <v>0</v>
      </c>
      <c r="COJ9" s="253">
        <f t="shared" si="876"/>
        <v>2</v>
      </c>
      <c r="COK9" s="254">
        <f t="shared" si="877"/>
        <v>1.5749271596188677E-2</v>
      </c>
      <c r="COL9" s="51">
        <v>2</v>
      </c>
      <c r="COM9" s="252">
        <f t="shared" si="878"/>
        <v>3.0120481927710847E-2</v>
      </c>
      <c r="CON9" s="51">
        <v>0</v>
      </c>
      <c r="COO9" s="252">
        <f t="shared" si="879"/>
        <v>0</v>
      </c>
      <c r="COP9" s="51">
        <v>0</v>
      </c>
      <c r="COQ9" s="253">
        <f t="shared" si="880"/>
        <v>2</v>
      </c>
      <c r="COR9" s="254">
        <f t="shared" si="881"/>
        <v>1.5769139793424269E-2</v>
      </c>
      <c r="COS9" s="51">
        <v>2</v>
      </c>
      <c r="COT9" s="252">
        <f t="shared" si="882"/>
        <v>3.0175015087507546E-2</v>
      </c>
      <c r="COU9" s="51">
        <v>0</v>
      </c>
      <c r="COV9" s="252">
        <f t="shared" si="883"/>
        <v>0</v>
      </c>
      <c r="COW9" s="51">
        <v>0</v>
      </c>
      <c r="COX9" s="253">
        <f t="shared" si="884"/>
        <v>2</v>
      </c>
      <c r="COY9" s="254">
        <f t="shared" si="885"/>
        <v>1.5800284405119294E-2</v>
      </c>
      <c r="COZ9" s="51">
        <v>2</v>
      </c>
      <c r="CPA9" s="252">
        <f t="shared" si="886"/>
        <v>3.0220610456331218E-2</v>
      </c>
      <c r="CPB9" s="51">
        <v>0</v>
      </c>
      <c r="CPC9" s="252">
        <f t="shared" si="887"/>
        <v>0</v>
      </c>
      <c r="CPD9" s="51">
        <v>0</v>
      </c>
      <c r="CPE9" s="253">
        <f t="shared" si="888"/>
        <v>2</v>
      </c>
      <c r="CPF9" s="254">
        <f t="shared" si="889"/>
        <v>1.5820281601012499E-2</v>
      </c>
      <c r="CPG9" s="51">
        <v>2</v>
      </c>
      <c r="CPH9" s="252">
        <f t="shared" si="890"/>
        <v>3.0270924776751931E-2</v>
      </c>
      <c r="CPI9" s="51">
        <v>0</v>
      </c>
      <c r="CPJ9" s="252">
        <f t="shared" si="891"/>
        <v>0</v>
      </c>
      <c r="CPK9" s="51">
        <v>0</v>
      </c>
      <c r="CPL9" s="253">
        <f t="shared" si="892"/>
        <v>2</v>
      </c>
      <c r="CPM9" s="254">
        <f t="shared" si="893"/>
        <v>1.5849116411760046E-2</v>
      </c>
      <c r="CPN9" s="51">
        <v>2</v>
      </c>
      <c r="CPO9" s="252">
        <f t="shared" si="894"/>
        <v>3.0316810671517359E-2</v>
      </c>
      <c r="CPP9" s="51">
        <v>0</v>
      </c>
      <c r="CPQ9" s="252">
        <f t="shared" si="895"/>
        <v>0</v>
      </c>
      <c r="CPR9" s="51">
        <v>0</v>
      </c>
      <c r="CPS9" s="253">
        <f t="shared" si="896"/>
        <v>2</v>
      </c>
      <c r="CPT9" s="254">
        <f t="shared" si="897"/>
        <v>1.5878056525881232E-2</v>
      </c>
      <c r="CPU9" s="51">
        <v>2</v>
      </c>
      <c r="CPV9" s="252">
        <f t="shared" si="898"/>
        <v>3.0372057706909643E-2</v>
      </c>
      <c r="CPW9" s="51">
        <v>0</v>
      </c>
      <c r="CPX9" s="252">
        <f t="shared" si="899"/>
        <v>0</v>
      </c>
      <c r="CPY9" s="51">
        <v>0</v>
      </c>
      <c r="CPZ9" s="253">
        <f t="shared" si="900"/>
        <v>2</v>
      </c>
      <c r="CQA9" s="254">
        <f t="shared" si="901"/>
        <v>1.5903307888040712E-2</v>
      </c>
      <c r="CQB9" s="51">
        <v>2</v>
      </c>
      <c r="CQC9" s="252">
        <f t="shared" si="902"/>
        <v>3.0436767615279255E-2</v>
      </c>
      <c r="CQD9" s="51">
        <v>0</v>
      </c>
      <c r="CQE9" s="252">
        <f t="shared" si="903"/>
        <v>0</v>
      </c>
      <c r="CQF9" s="51">
        <v>0</v>
      </c>
      <c r="CQG9" s="253">
        <f t="shared" si="904"/>
        <v>2</v>
      </c>
      <c r="CQH9" s="254">
        <f t="shared" si="905"/>
        <v>1.593752490238266E-2</v>
      </c>
      <c r="CQI9" s="51">
        <v>2</v>
      </c>
      <c r="CQJ9" s="252">
        <f t="shared" si="906"/>
        <v>3.0506406345332519E-2</v>
      </c>
      <c r="CQK9" s="51">
        <v>0</v>
      </c>
      <c r="CQL9" s="252">
        <f t="shared" si="907"/>
        <v>0</v>
      </c>
      <c r="CQM9" s="51">
        <v>0</v>
      </c>
      <c r="CQN9" s="253">
        <f t="shared" si="908"/>
        <v>2</v>
      </c>
      <c r="CQO9" s="254">
        <f t="shared" si="909"/>
        <v>1.5968063872255491E-2</v>
      </c>
      <c r="CQP9" s="51">
        <v>2</v>
      </c>
      <c r="CQQ9" s="252">
        <f t="shared" si="910"/>
        <v>3.0609121518212427E-2</v>
      </c>
      <c r="CQR9" s="51">
        <v>0</v>
      </c>
      <c r="CQS9" s="252">
        <f t="shared" si="911"/>
        <v>0</v>
      </c>
      <c r="CQT9" s="51">
        <v>0</v>
      </c>
      <c r="CQU9" s="253">
        <f t="shared" si="912"/>
        <v>2</v>
      </c>
      <c r="CQV9" s="254">
        <f t="shared" si="913"/>
        <v>1.6007683688170321E-2</v>
      </c>
      <c r="CQW9" s="51">
        <v>2</v>
      </c>
      <c r="CQX9" s="252">
        <f t="shared" si="914"/>
        <v>3.0665440049064706E-2</v>
      </c>
      <c r="CQY9" s="51">
        <v>0</v>
      </c>
      <c r="CQZ9" s="252">
        <f t="shared" si="915"/>
        <v>0</v>
      </c>
      <c r="CRA9" s="51">
        <v>0</v>
      </c>
      <c r="CRB9" s="253">
        <f t="shared" si="916"/>
        <v>2</v>
      </c>
      <c r="CRC9" s="254">
        <f t="shared" si="917"/>
        <v>1.6047500601781273E-2</v>
      </c>
      <c r="CRD9" s="51">
        <v>2</v>
      </c>
      <c r="CRE9" s="252">
        <f t="shared" si="918"/>
        <v>3.0712530712530713E-2</v>
      </c>
      <c r="CRF9" s="51">
        <v>0</v>
      </c>
      <c r="CRG9" s="252">
        <f t="shared" si="919"/>
        <v>0</v>
      </c>
      <c r="CRH9" s="51">
        <v>0</v>
      </c>
      <c r="CRI9" s="253">
        <f t="shared" si="920"/>
        <v>2</v>
      </c>
      <c r="CRJ9" s="254">
        <f t="shared" si="921"/>
        <v>1.6070711128967456E-2</v>
      </c>
      <c r="CRK9" s="51">
        <v>2</v>
      </c>
      <c r="CRL9" s="252">
        <f t="shared" si="922"/>
        <v>3.0797659377887282E-2</v>
      </c>
      <c r="CRM9" s="51">
        <v>0</v>
      </c>
      <c r="CRN9" s="252">
        <f t="shared" si="923"/>
        <v>0</v>
      </c>
      <c r="CRO9" s="51">
        <v>0</v>
      </c>
      <c r="CRP9" s="253">
        <f t="shared" si="924"/>
        <v>2</v>
      </c>
      <c r="CRQ9" s="254">
        <f t="shared" si="925"/>
        <v>1.6105653084232566E-2</v>
      </c>
      <c r="CRR9" s="51">
        <v>2</v>
      </c>
      <c r="CRS9" s="252">
        <f t="shared" si="926"/>
        <v>3.0897574540398577E-2</v>
      </c>
      <c r="CRT9" s="51">
        <v>0</v>
      </c>
      <c r="CRU9" s="252">
        <f t="shared" si="927"/>
        <v>0</v>
      </c>
      <c r="CRV9" s="51">
        <v>0</v>
      </c>
      <c r="CRW9" s="253">
        <f t="shared" si="928"/>
        <v>2</v>
      </c>
      <c r="CRX9" s="254">
        <f t="shared" si="929"/>
        <v>1.6145959473641721E-2</v>
      </c>
      <c r="CRY9" s="51">
        <v>2</v>
      </c>
      <c r="CRZ9" s="252">
        <f t="shared" si="930"/>
        <v>3.0978934324659233E-2</v>
      </c>
      <c r="CSA9" s="51">
        <v>0</v>
      </c>
      <c r="CSB9" s="252">
        <f t="shared" si="931"/>
        <v>0</v>
      </c>
      <c r="CSC9" s="51">
        <v>0</v>
      </c>
      <c r="CSD9" s="253">
        <f t="shared" si="932"/>
        <v>2</v>
      </c>
      <c r="CSE9" s="254">
        <f t="shared" si="933"/>
        <v>1.6177303243549299E-2</v>
      </c>
      <c r="CSF9" s="51">
        <v>2</v>
      </c>
      <c r="CSG9" s="252">
        <f t="shared" si="934"/>
        <v>3.1075201988812924E-2</v>
      </c>
      <c r="CSH9" s="51">
        <v>0</v>
      </c>
      <c r="CSI9" s="252">
        <f t="shared" si="935"/>
        <v>0</v>
      </c>
      <c r="CSJ9" s="51">
        <v>0</v>
      </c>
      <c r="CSK9" s="253">
        <f t="shared" si="936"/>
        <v>2</v>
      </c>
      <c r="CSL9" s="254">
        <f t="shared" si="937"/>
        <v>1.6215339711366954E-2</v>
      </c>
      <c r="CSM9" s="51">
        <v>2</v>
      </c>
      <c r="CSN9" s="252">
        <f t="shared" si="938"/>
        <v>3.1123560535325244E-2</v>
      </c>
      <c r="CSO9" s="51">
        <v>0</v>
      </c>
      <c r="CSP9" s="252">
        <f t="shared" si="939"/>
        <v>0</v>
      </c>
      <c r="CSQ9" s="51">
        <v>0</v>
      </c>
      <c r="CSR9" s="253">
        <f t="shared" si="940"/>
        <v>2</v>
      </c>
      <c r="CSS9" s="254">
        <f t="shared" si="941"/>
        <v>1.6240357287860333E-2</v>
      </c>
      <c r="CST9" s="51">
        <v>2</v>
      </c>
      <c r="CSU9" s="252">
        <f t="shared" si="942"/>
        <v>3.1196381219778507E-2</v>
      </c>
      <c r="CSV9" s="51">
        <v>0</v>
      </c>
      <c r="CSW9" s="252">
        <f t="shared" si="943"/>
        <v>0</v>
      </c>
      <c r="CSX9" s="51">
        <v>0</v>
      </c>
      <c r="CSY9" s="253">
        <f t="shared" si="944"/>
        <v>2</v>
      </c>
      <c r="CSZ9" s="254">
        <f t="shared" si="945"/>
        <v>1.6277366322129082E-2</v>
      </c>
      <c r="CTA9" s="51">
        <v>2</v>
      </c>
      <c r="CTB9" s="252">
        <f t="shared" si="946"/>
        <v>3.1254883575558681E-2</v>
      </c>
      <c r="CTC9" s="51">
        <v>0</v>
      </c>
      <c r="CTD9" s="252">
        <f t="shared" si="947"/>
        <v>0</v>
      </c>
      <c r="CTE9" s="51">
        <v>0</v>
      </c>
      <c r="CTF9" s="253">
        <f t="shared" si="948"/>
        <v>2</v>
      </c>
      <c r="CTG9" s="254">
        <f t="shared" si="949"/>
        <v>1.6301247045398974E-2</v>
      </c>
      <c r="CTH9" s="51">
        <v>2</v>
      </c>
      <c r="CTI9" s="252">
        <f t="shared" si="950"/>
        <v>3.1357792411414238E-2</v>
      </c>
      <c r="CTJ9" s="51">
        <v>0</v>
      </c>
      <c r="CTK9" s="252">
        <f t="shared" si="951"/>
        <v>0</v>
      </c>
      <c r="CTL9" s="51">
        <v>0</v>
      </c>
      <c r="CTM9" s="253">
        <f t="shared" si="952"/>
        <v>2</v>
      </c>
      <c r="CTN9" s="254">
        <f t="shared" si="953"/>
        <v>1.6346546791990192E-2</v>
      </c>
      <c r="CTO9" s="51">
        <v>2</v>
      </c>
      <c r="CTP9" s="252">
        <f t="shared" si="954"/>
        <v>3.1426775612822123E-2</v>
      </c>
      <c r="CTQ9" s="51">
        <v>0</v>
      </c>
      <c r="CTR9" s="252">
        <f t="shared" si="955"/>
        <v>0</v>
      </c>
      <c r="CTS9" s="51">
        <v>0</v>
      </c>
      <c r="CTT9" s="253">
        <f t="shared" si="956"/>
        <v>2</v>
      </c>
      <c r="CTU9" s="254">
        <f t="shared" si="957"/>
        <v>1.638001638001638E-2</v>
      </c>
      <c r="CTV9" s="51">
        <v>2</v>
      </c>
      <c r="CTW9" s="252">
        <f t="shared" si="958"/>
        <v>3.1580609505763461E-2</v>
      </c>
      <c r="CTX9" s="51">
        <v>0</v>
      </c>
      <c r="CTY9" s="252">
        <f t="shared" si="959"/>
        <v>0</v>
      </c>
      <c r="CTZ9" s="51">
        <v>0</v>
      </c>
      <c r="CUA9" s="253">
        <f t="shared" si="960"/>
        <v>2</v>
      </c>
      <c r="CUB9" s="254">
        <f t="shared" si="961"/>
        <v>1.6441959881617889E-2</v>
      </c>
      <c r="CUC9" s="51">
        <v>2</v>
      </c>
      <c r="CUD9" s="252">
        <f t="shared" si="962"/>
        <v>3.1685678073510769E-2</v>
      </c>
      <c r="CUE9" s="51">
        <v>0</v>
      </c>
      <c r="CUF9" s="252">
        <f t="shared" si="963"/>
        <v>0</v>
      </c>
      <c r="CUG9" s="51">
        <v>0</v>
      </c>
      <c r="CUH9" s="253">
        <f t="shared" si="964"/>
        <v>2</v>
      </c>
      <c r="CUI9" s="254">
        <f t="shared" si="965"/>
        <v>1.6482610845557938E-2</v>
      </c>
      <c r="CUJ9" s="51">
        <v>2</v>
      </c>
      <c r="CUK9" s="252">
        <f t="shared" si="966"/>
        <v>3.176620076238882E-2</v>
      </c>
      <c r="CUL9" s="51">
        <v>0</v>
      </c>
      <c r="CUM9" s="252">
        <f t="shared" si="967"/>
        <v>0</v>
      </c>
      <c r="CUN9" s="51">
        <v>0</v>
      </c>
      <c r="CUO9" s="253">
        <f t="shared" si="968"/>
        <v>2</v>
      </c>
      <c r="CUP9" s="254">
        <f t="shared" si="969"/>
        <v>1.6520733520568313E-2</v>
      </c>
      <c r="CUQ9" s="51">
        <v>2</v>
      </c>
      <c r="CUR9" s="252">
        <f t="shared" si="970"/>
        <v>3.1877590054191898E-2</v>
      </c>
      <c r="CUS9" s="51">
        <v>0</v>
      </c>
      <c r="CUT9" s="252">
        <f t="shared" si="971"/>
        <v>0</v>
      </c>
      <c r="CUU9" s="51">
        <v>0</v>
      </c>
      <c r="CUV9" s="253">
        <f t="shared" si="972"/>
        <v>2</v>
      </c>
      <c r="CUW9" s="254">
        <f t="shared" si="973"/>
        <v>1.6574127786525231E-2</v>
      </c>
      <c r="CUX9" s="51">
        <v>2</v>
      </c>
      <c r="CUY9" s="252">
        <f t="shared" si="974"/>
        <v>3.2015367376340642E-2</v>
      </c>
      <c r="CUZ9" s="51">
        <v>0</v>
      </c>
      <c r="CVA9" s="252">
        <f t="shared" si="975"/>
        <v>0</v>
      </c>
      <c r="CVB9" s="51">
        <v>0</v>
      </c>
      <c r="CVC9" s="253">
        <f t="shared" si="976"/>
        <v>2</v>
      </c>
      <c r="CVD9" s="254">
        <f t="shared" si="977"/>
        <v>1.6620959029335993E-2</v>
      </c>
      <c r="CVE9" s="51">
        <v>2</v>
      </c>
      <c r="CVF9" s="252">
        <f t="shared" si="978"/>
        <v>3.2107882485150105E-2</v>
      </c>
      <c r="CVG9" s="51">
        <v>0</v>
      </c>
      <c r="CVH9" s="252">
        <f t="shared" si="979"/>
        <v>0</v>
      </c>
      <c r="CVI9" s="51">
        <v>0</v>
      </c>
      <c r="CVJ9" s="253">
        <f t="shared" si="980"/>
        <v>2</v>
      </c>
      <c r="CVK9" s="254">
        <f t="shared" si="981"/>
        <v>1.6666666666666666E-2</v>
      </c>
      <c r="CVL9" s="51">
        <v>1</v>
      </c>
      <c r="CVM9" s="252">
        <f t="shared" si="982"/>
        <v>1.6116035455278004E-2</v>
      </c>
      <c r="CVN9" s="51">
        <v>0</v>
      </c>
      <c r="CVO9" s="252">
        <f t="shared" si="983"/>
        <v>0</v>
      </c>
      <c r="CVP9" s="51">
        <v>0</v>
      </c>
      <c r="CVQ9" s="253">
        <f t="shared" si="984"/>
        <v>1</v>
      </c>
      <c r="CVR9" s="254">
        <f t="shared" si="985"/>
        <v>8.3612040133779261E-3</v>
      </c>
      <c r="CVS9" s="51">
        <v>1</v>
      </c>
      <c r="CVT9" s="252">
        <f t="shared" si="986"/>
        <v>1.6160310277957335E-2</v>
      </c>
      <c r="CVU9" s="51">
        <v>0</v>
      </c>
      <c r="CVV9" s="252">
        <f t="shared" si="987"/>
        <v>0</v>
      </c>
      <c r="CVW9" s="51">
        <v>0</v>
      </c>
      <c r="CVX9" s="253">
        <f t="shared" si="988"/>
        <v>1</v>
      </c>
      <c r="CVY9" s="254">
        <f t="shared" si="989"/>
        <v>8.3843380565104385E-3</v>
      </c>
      <c r="CVZ9" s="51">
        <v>1</v>
      </c>
      <c r="CWA9" s="252">
        <f t="shared" si="990"/>
        <v>1.6212710765239946E-2</v>
      </c>
      <c r="CWB9" s="51">
        <v>0</v>
      </c>
      <c r="CWC9" s="252">
        <f t="shared" si="991"/>
        <v>0</v>
      </c>
      <c r="CWD9" s="51">
        <v>0</v>
      </c>
      <c r="CWE9" s="253">
        <f t="shared" si="992"/>
        <v>1</v>
      </c>
      <c r="CWF9" s="254">
        <f t="shared" si="993"/>
        <v>8.409014463504878E-3</v>
      </c>
      <c r="CWG9" s="51">
        <v>1</v>
      </c>
      <c r="CWH9" s="252">
        <f t="shared" si="994"/>
        <v>1.6265452179570594E-2</v>
      </c>
      <c r="CWI9" s="51">
        <v>0</v>
      </c>
      <c r="CWJ9" s="252">
        <f t="shared" si="995"/>
        <v>0</v>
      </c>
      <c r="CWK9" s="51">
        <v>0</v>
      </c>
      <c r="CWL9" s="253">
        <f t="shared" si="996"/>
        <v>1</v>
      </c>
      <c r="CWM9" s="254">
        <f t="shared" si="997"/>
        <v>8.4366826963637887E-3</v>
      </c>
      <c r="CWN9" s="51">
        <v>1</v>
      </c>
      <c r="CWO9" s="252">
        <f t="shared" si="998"/>
        <v>1.6326530612244899E-2</v>
      </c>
      <c r="CWP9" s="51">
        <v>0</v>
      </c>
      <c r="CWQ9" s="252">
        <f t="shared" si="999"/>
        <v>0</v>
      </c>
      <c r="CWR9" s="51">
        <v>0</v>
      </c>
      <c r="CWS9" s="253">
        <f t="shared" si="1000"/>
        <v>1</v>
      </c>
      <c r="CWT9" s="254">
        <f t="shared" si="1001"/>
        <v>8.4609527032743891E-3</v>
      </c>
      <c r="CWU9" s="51">
        <v>1</v>
      </c>
      <c r="CWV9" s="252">
        <f t="shared" si="1002"/>
        <v>1.6374652038644178E-2</v>
      </c>
      <c r="CWW9" s="51">
        <v>0</v>
      </c>
      <c r="CWX9" s="252">
        <f t="shared" si="1003"/>
        <v>0</v>
      </c>
      <c r="CWY9" s="51">
        <v>0</v>
      </c>
      <c r="CWZ9" s="253">
        <f t="shared" si="1004"/>
        <v>1</v>
      </c>
      <c r="CXA9" s="254">
        <f t="shared" si="1005"/>
        <v>8.4868030213018763E-3</v>
      </c>
      <c r="CXB9" s="51">
        <v>1</v>
      </c>
      <c r="CXC9" s="252">
        <f t="shared" si="1006"/>
        <v>1.6436554898093359E-2</v>
      </c>
      <c r="CXD9" s="51">
        <v>0</v>
      </c>
      <c r="CXE9" s="252">
        <f t="shared" si="1007"/>
        <v>0</v>
      </c>
      <c r="CXF9" s="51">
        <v>0</v>
      </c>
      <c r="CXG9" s="253">
        <f t="shared" si="1008"/>
        <v>1</v>
      </c>
      <c r="CXH9" s="254">
        <f t="shared" si="1009"/>
        <v>8.5128117817315063E-3</v>
      </c>
      <c r="CXI9" s="51">
        <v>1</v>
      </c>
      <c r="CXJ9" s="252">
        <f t="shared" si="1010"/>
        <v>1.6534391534391533E-2</v>
      </c>
      <c r="CXK9" s="51">
        <v>0</v>
      </c>
      <c r="CXL9" s="252">
        <f t="shared" si="1011"/>
        <v>0</v>
      </c>
      <c r="CXM9" s="51">
        <v>0</v>
      </c>
      <c r="CXN9" s="253">
        <f t="shared" si="1012"/>
        <v>1</v>
      </c>
      <c r="CXO9" s="254">
        <f t="shared" si="1013"/>
        <v>8.5492006497392501E-3</v>
      </c>
      <c r="CXP9" s="51">
        <v>1</v>
      </c>
      <c r="CXQ9" s="252">
        <f t="shared" si="1014"/>
        <v>1.6570008285004142E-2</v>
      </c>
      <c r="CXR9" s="51">
        <v>0</v>
      </c>
      <c r="CXS9" s="252">
        <f t="shared" si="1015"/>
        <v>0</v>
      </c>
      <c r="CXT9" s="51">
        <v>0</v>
      </c>
      <c r="CXU9" s="253">
        <f t="shared" si="1016"/>
        <v>1</v>
      </c>
      <c r="CXV9" s="254">
        <f t="shared" si="1017"/>
        <v>8.5675119945167934E-3</v>
      </c>
      <c r="CXW9" s="51">
        <v>1</v>
      </c>
      <c r="CXX9" s="252">
        <f t="shared" si="1018"/>
        <v>1.6630633627141192E-2</v>
      </c>
      <c r="CXY9" s="51">
        <v>0</v>
      </c>
      <c r="CXZ9" s="252">
        <f t="shared" si="1019"/>
        <v>0</v>
      </c>
      <c r="CYA9" s="51">
        <v>0</v>
      </c>
      <c r="CYB9" s="253">
        <f t="shared" si="1020"/>
        <v>1</v>
      </c>
      <c r="CYC9" s="254">
        <f t="shared" si="1021"/>
        <v>8.5910652920962206E-3</v>
      </c>
      <c r="CYD9" s="51">
        <v>1</v>
      </c>
      <c r="CYE9" s="252">
        <f t="shared" si="1022"/>
        <v>1.6702856188408218E-2</v>
      </c>
      <c r="CYF9" s="51">
        <v>0</v>
      </c>
      <c r="CYG9" s="252">
        <f t="shared" si="1023"/>
        <v>0</v>
      </c>
      <c r="CYH9" s="51">
        <v>0</v>
      </c>
      <c r="CYI9" s="253">
        <f t="shared" si="1024"/>
        <v>1</v>
      </c>
      <c r="CYJ9" s="254">
        <f t="shared" si="1025"/>
        <v>8.6258949365996714E-3</v>
      </c>
      <c r="CYK9" s="51">
        <v>1</v>
      </c>
      <c r="CYL9" s="252">
        <f t="shared" si="1026"/>
        <v>1.6770082173402652E-2</v>
      </c>
      <c r="CYM9" s="51">
        <v>0</v>
      </c>
      <c r="CYN9" s="252">
        <f t="shared" si="1027"/>
        <v>0</v>
      </c>
      <c r="CYO9" s="51">
        <v>0</v>
      </c>
      <c r="CYP9" s="253">
        <f t="shared" si="1028"/>
        <v>1</v>
      </c>
      <c r="CYQ9" s="254">
        <f t="shared" si="1029"/>
        <v>8.6542622241453926E-3</v>
      </c>
      <c r="CYR9" s="51">
        <v>1</v>
      </c>
      <c r="CYS9" s="252">
        <f t="shared" si="1030"/>
        <v>1.6823687752355317E-2</v>
      </c>
      <c r="CYT9" s="51">
        <v>0</v>
      </c>
      <c r="CYU9" s="252">
        <f t="shared" si="1031"/>
        <v>0</v>
      </c>
      <c r="CYV9" s="51">
        <v>0</v>
      </c>
      <c r="CYW9" s="253">
        <f t="shared" si="1032"/>
        <v>1</v>
      </c>
      <c r="CYX9" s="254">
        <f t="shared" si="1033"/>
        <v>8.6858334057152795E-3</v>
      </c>
      <c r="CYY9" s="174">
        <v>1</v>
      </c>
      <c r="CYZ9" s="327">
        <f t="shared" si="1034"/>
        <v>1.6880486158001352E-2</v>
      </c>
      <c r="CZA9" s="174">
        <v>0</v>
      </c>
      <c r="CZB9" s="327">
        <f t="shared" si="1035"/>
        <v>0</v>
      </c>
      <c r="CZC9" s="174">
        <v>0</v>
      </c>
      <c r="CZD9" s="328">
        <f t="shared" si="1036"/>
        <v>1</v>
      </c>
      <c r="CZE9" s="254">
        <f t="shared" si="1037"/>
        <v>8.7130783305741904E-3</v>
      </c>
      <c r="CZF9" s="174">
        <v>1</v>
      </c>
      <c r="CZG9" s="327">
        <f t="shared" si="1038"/>
        <v>1.6946280291476021E-2</v>
      </c>
      <c r="CZH9" s="174">
        <v>0</v>
      </c>
      <c r="CZI9" s="327">
        <f t="shared" si="1039"/>
        <v>0</v>
      </c>
      <c r="CZJ9" s="174">
        <v>0</v>
      </c>
      <c r="CZK9" s="328">
        <f t="shared" si="1040"/>
        <v>1</v>
      </c>
      <c r="CZL9" s="254">
        <f t="shared" si="1041"/>
        <v>8.7420229041000087E-3</v>
      </c>
      <c r="CZM9" s="174">
        <v>1</v>
      </c>
      <c r="CZN9" s="327">
        <f t="shared" si="1042"/>
        <v>1.6989466530750934E-2</v>
      </c>
      <c r="CZO9" s="174">
        <v>0</v>
      </c>
      <c r="CZP9" s="327">
        <f t="shared" si="1043"/>
        <v>0</v>
      </c>
      <c r="CZQ9" s="174">
        <v>0</v>
      </c>
      <c r="CZR9" s="328">
        <f t="shared" si="1044"/>
        <v>1</v>
      </c>
      <c r="CZS9" s="254">
        <f t="shared" si="1045"/>
        <v>8.7673154480098197E-3</v>
      </c>
      <c r="CZT9" s="174">
        <v>1</v>
      </c>
      <c r="CZU9" s="327">
        <f t="shared" si="1046"/>
        <v>1.7044486108743821E-2</v>
      </c>
      <c r="CZV9" s="174">
        <v>0</v>
      </c>
      <c r="CZW9" s="327">
        <f t="shared" si="1047"/>
        <v>0</v>
      </c>
      <c r="CZX9" s="174">
        <v>0</v>
      </c>
      <c r="CZY9" s="328">
        <f t="shared" si="1048"/>
        <v>1</v>
      </c>
      <c r="CZZ9" s="254">
        <f t="shared" si="1049"/>
        <v>8.7958483595742803E-3</v>
      </c>
      <c r="DAA9" s="174">
        <v>1</v>
      </c>
      <c r="DAB9" s="327">
        <f t="shared" si="1050"/>
        <v>1.7099863201094391E-2</v>
      </c>
      <c r="DAC9" s="174">
        <v>0</v>
      </c>
      <c r="DAD9" s="327">
        <f t="shared" si="1051"/>
        <v>0</v>
      </c>
      <c r="DAE9" s="174">
        <v>0</v>
      </c>
      <c r="DAF9" s="328">
        <f t="shared" si="1052"/>
        <v>1</v>
      </c>
      <c r="DAG9" s="254">
        <f t="shared" si="1053"/>
        <v>8.82223202470225E-3</v>
      </c>
      <c r="DAH9" s="174">
        <v>1</v>
      </c>
      <c r="DAI9" s="327">
        <f t="shared" si="1054"/>
        <v>1.7143836790673755E-2</v>
      </c>
      <c r="DAJ9" s="174">
        <v>0</v>
      </c>
      <c r="DAK9" s="327">
        <f t="shared" si="1055"/>
        <v>0</v>
      </c>
      <c r="DAL9" s="174">
        <v>0</v>
      </c>
      <c r="DAM9" s="328">
        <f t="shared" si="1056"/>
        <v>1</v>
      </c>
      <c r="DAN9" s="254">
        <f t="shared" si="1057"/>
        <v>8.8448611356801692E-3</v>
      </c>
      <c r="DAO9" s="174">
        <v>1</v>
      </c>
      <c r="DAP9" s="327">
        <f t="shared" si="1058"/>
        <v>1.7202821262687081E-2</v>
      </c>
      <c r="DAQ9" s="174">
        <v>0</v>
      </c>
      <c r="DAR9" s="327">
        <f t="shared" si="1059"/>
        <v>0</v>
      </c>
      <c r="DAS9" s="174">
        <v>0</v>
      </c>
      <c r="DAT9" s="328">
        <f t="shared" si="1060"/>
        <v>1</v>
      </c>
      <c r="DAU9" s="254">
        <f t="shared" si="1061"/>
        <v>8.8668203582195418E-3</v>
      </c>
      <c r="DAV9" s="174">
        <v>1</v>
      </c>
      <c r="DAW9" s="327">
        <f t="shared" si="1062"/>
        <v>1.7265193370165743E-2</v>
      </c>
      <c r="DAX9" s="174">
        <v>0</v>
      </c>
      <c r="DAY9" s="327">
        <f t="shared" si="1063"/>
        <v>0</v>
      </c>
      <c r="DAZ9" s="174">
        <v>0</v>
      </c>
      <c r="DBA9" s="328">
        <f t="shared" si="1064"/>
        <v>1</v>
      </c>
      <c r="DBB9" s="254">
        <f t="shared" si="1065"/>
        <v>8.8960056934436448E-3</v>
      </c>
      <c r="DBC9" s="174">
        <v>1</v>
      </c>
      <c r="DBD9" s="327">
        <f t="shared" si="1066"/>
        <v>1.7313019390581719E-2</v>
      </c>
      <c r="DBE9" s="174">
        <v>0</v>
      </c>
      <c r="DBF9" s="327">
        <f t="shared" si="1067"/>
        <v>0</v>
      </c>
      <c r="DBG9" s="174">
        <v>0</v>
      </c>
      <c r="DBH9" s="328">
        <f t="shared" si="1068"/>
        <v>1</v>
      </c>
      <c r="DBI9" s="254">
        <f t="shared" si="1069"/>
        <v>8.9182199233033086E-3</v>
      </c>
      <c r="DBJ9" s="174">
        <v>1</v>
      </c>
      <c r="DBK9" s="327">
        <f t="shared" si="1070"/>
        <v>1.7355085039916694E-2</v>
      </c>
      <c r="DBL9" s="174">
        <v>0</v>
      </c>
      <c r="DBM9" s="327">
        <f t="shared" si="1071"/>
        <v>0</v>
      </c>
      <c r="DBN9" s="174">
        <v>0</v>
      </c>
      <c r="DBO9" s="328">
        <f t="shared" si="1072"/>
        <v>1</v>
      </c>
      <c r="DBP9" s="254">
        <f t="shared" si="1073"/>
        <v>8.9357519435260477E-3</v>
      </c>
      <c r="DBQ9" s="174">
        <v>1</v>
      </c>
      <c r="DBR9" s="327">
        <f t="shared" si="1074"/>
        <v>1.742767514813524E-2</v>
      </c>
      <c r="DBS9" s="174">
        <v>0</v>
      </c>
      <c r="DBT9" s="327">
        <f t="shared" si="1075"/>
        <v>0</v>
      </c>
      <c r="DBU9" s="174">
        <v>0</v>
      </c>
      <c r="DBV9" s="328">
        <f t="shared" si="1076"/>
        <v>1</v>
      </c>
      <c r="DBW9" s="254">
        <f t="shared" si="1077"/>
        <v>8.9670014347202308E-3</v>
      </c>
      <c r="DBX9" s="174">
        <v>1</v>
      </c>
      <c r="DBY9" s="327">
        <f t="shared" si="1078"/>
        <v>1.7479461632581714E-2</v>
      </c>
      <c r="DBZ9" s="174">
        <v>0</v>
      </c>
      <c r="DCA9" s="327">
        <f t="shared" si="1079"/>
        <v>0</v>
      </c>
      <c r="DCB9" s="174">
        <v>0</v>
      </c>
      <c r="DCC9" s="328">
        <f t="shared" si="1080"/>
        <v>1</v>
      </c>
      <c r="DCD9" s="254">
        <f t="shared" si="1081"/>
        <v>8.9960417416336813E-3</v>
      </c>
      <c r="DCE9" s="174">
        <v>1</v>
      </c>
      <c r="DCF9" s="327">
        <f t="shared" si="1082"/>
        <v>1.7534630896019639E-2</v>
      </c>
      <c r="DCG9" s="174">
        <v>0</v>
      </c>
      <c r="DCH9" s="327">
        <f t="shared" si="1083"/>
        <v>0</v>
      </c>
      <c r="DCI9" s="174">
        <v>0</v>
      </c>
      <c r="DCJ9" s="328">
        <f t="shared" si="1084"/>
        <v>1</v>
      </c>
      <c r="DCK9" s="254">
        <f t="shared" si="1085"/>
        <v>9.0203860725239036E-3</v>
      </c>
      <c r="DCL9" s="174">
        <v>1</v>
      </c>
      <c r="DCM9" s="327">
        <f t="shared" si="1086"/>
        <v>1.7627357659086903E-2</v>
      </c>
      <c r="DCN9" s="174">
        <v>0</v>
      </c>
      <c r="DCO9" s="327">
        <f t="shared" si="1087"/>
        <v>0</v>
      </c>
      <c r="DCP9" s="174">
        <v>0</v>
      </c>
      <c r="DCQ9" s="328">
        <f t="shared" si="1088"/>
        <v>1</v>
      </c>
      <c r="DCR9" s="254">
        <f t="shared" si="1089"/>
        <v>9.0555102780041658E-3</v>
      </c>
      <c r="DCS9" s="174">
        <v>1</v>
      </c>
      <c r="DCT9" s="327">
        <f t="shared" si="1090"/>
        <v>1.7674089784376106E-2</v>
      </c>
      <c r="DCU9" s="174">
        <v>0</v>
      </c>
      <c r="DCV9" s="327">
        <f t="shared" si="1091"/>
        <v>0</v>
      </c>
      <c r="DCW9" s="174">
        <v>0</v>
      </c>
      <c r="DCX9" s="328">
        <f t="shared" si="1092"/>
        <v>1</v>
      </c>
      <c r="DCY9" s="254">
        <f t="shared" si="1093"/>
        <v>9.0801779714882406E-3</v>
      </c>
      <c r="DCZ9" s="174">
        <v>1</v>
      </c>
      <c r="DDA9" s="327">
        <f t="shared" si="1094"/>
        <v>1.7733640716439084E-2</v>
      </c>
      <c r="DDB9" s="174">
        <v>0</v>
      </c>
      <c r="DDC9" s="327">
        <f t="shared" si="1095"/>
        <v>0</v>
      </c>
      <c r="DDD9" s="174">
        <v>0</v>
      </c>
      <c r="DDE9" s="328">
        <f t="shared" si="1096"/>
        <v>1</v>
      </c>
      <c r="DDF9" s="254">
        <f t="shared" si="1097"/>
        <v>9.1132780461131869E-3</v>
      </c>
      <c r="DDG9" s="174">
        <v>1</v>
      </c>
      <c r="DDH9" s="327">
        <f t="shared" si="1098"/>
        <v>1.7796760989499911E-2</v>
      </c>
      <c r="DDI9" s="174">
        <v>0</v>
      </c>
      <c r="DDJ9" s="327">
        <f t="shared" si="1099"/>
        <v>0</v>
      </c>
      <c r="DDK9" s="174">
        <v>0</v>
      </c>
      <c r="DDL9" s="328">
        <f t="shared" si="1100"/>
        <v>1</v>
      </c>
      <c r="DDM9" s="254">
        <f t="shared" si="1101"/>
        <v>9.140767824497258E-3</v>
      </c>
      <c r="DDN9" s="174">
        <v>1</v>
      </c>
      <c r="DDO9" s="327">
        <f t="shared" si="1102"/>
        <v>1.7860332202178961E-2</v>
      </c>
      <c r="DDP9" s="174">
        <v>0</v>
      </c>
      <c r="DDQ9" s="327">
        <f t="shared" si="1103"/>
        <v>0</v>
      </c>
      <c r="DDR9" s="174">
        <v>0</v>
      </c>
      <c r="DDS9" s="328">
        <f t="shared" si="1104"/>
        <v>1</v>
      </c>
      <c r="DDT9" s="254">
        <f t="shared" si="1105"/>
        <v>9.170105456212746E-3</v>
      </c>
      <c r="DDU9" s="174">
        <v>1</v>
      </c>
      <c r="DDV9" s="327">
        <f t="shared" si="1106"/>
        <v>1.7921146953405017E-2</v>
      </c>
      <c r="DDW9" s="174">
        <v>0</v>
      </c>
      <c r="DDX9" s="327">
        <f t="shared" si="1107"/>
        <v>0</v>
      </c>
      <c r="DDY9" s="174">
        <v>0</v>
      </c>
      <c r="DDZ9" s="328">
        <f t="shared" si="1108"/>
        <v>1</v>
      </c>
      <c r="DEA9" s="254">
        <f t="shared" si="1109"/>
        <v>9.1954022988505746E-3</v>
      </c>
      <c r="DEB9" s="174">
        <v>1</v>
      </c>
      <c r="DEC9" s="327">
        <f t="shared" si="1110"/>
        <v>1.7972681524083396E-2</v>
      </c>
      <c r="DED9" s="174">
        <v>0</v>
      </c>
      <c r="DEE9" s="327">
        <f t="shared" si="1111"/>
        <v>0</v>
      </c>
      <c r="DEF9" s="174">
        <v>0</v>
      </c>
      <c r="DEG9" s="328">
        <f t="shared" si="1112"/>
        <v>1</v>
      </c>
      <c r="DEH9" s="254">
        <f t="shared" si="1113"/>
        <v>9.2233905183545465E-3</v>
      </c>
      <c r="DEI9" s="174">
        <v>1</v>
      </c>
      <c r="DEJ9" s="327">
        <f t="shared" si="1114"/>
        <v>1.8034265103697024E-2</v>
      </c>
      <c r="DEK9" s="174">
        <v>0</v>
      </c>
      <c r="DEL9" s="327">
        <f t="shared" si="1115"/>
        <v>0</v>
      </c>
      <c r="DEM9" s="174">
        <v>0</v>
      </c>
      <c r="DEN9" s="328">
        <f t="shared" si="1116"/>
        <v>1</v>
      </c>
      <c r="DEO9" s="254">
        <f t="shared" si="1117"/>
        <v>9.2506938020351526E-3</v>
      </c>
      <c r="DEP9" s="174">
        <v>1</v>
      </c>
      <c r="DEQ9" s="327">
        <f t="shared" si="1118"/>
        <v>1.8099547511312215E-2</v>
      </c>
      <c r="DER9" s="174">
        <v>0</v>
      </c>
      <c r="DES9" s="327">
        <f t="shared" si="1119"/>
        <v>0</v>
      </c>
      <c r="DET9" s="174">
        <v>0</v>
      </c>
      <c r="DEU9" s="328">
        <f t="shared" si="1120"/>
        <v>1</v>
      </c>
      <c r="DEV9" s="254">
        <f t="shared" si="1121"/>
        <v>9.2807424593967531E-3</v>
      </c>
      <c r="DEW9" s="174">
        <v>1</v>
      </c>
      <c r="DEX9" s="327">
        <f t="shared" si="1122"/>
        <v>1.8155410312273058E-2</v>
      </c>
      <c r="DEY9" s="174">
        <v>0</v>
      </c>
      <c r="DEZ9" s="327">
        <f t="shared" si="1123"/>
        <v>0</v>
      </c>
      <c r="DFA9" s="174">
        <v>0</v>
      </c>
      <c r="DFB9" s="328">
        <f t="shared" si="1124"/>
        <v>1</v>
      </c>
      <c r="DFC9" s="254">
        <f t="shared" si="1125"/>
        <v>9.3066542577943234E-3</v>
      </c>
      <c r="DFD9" s="174">
        <v>1</v>
      </c>
      <c r="DFE9" s="327">
        <f t="shared" si="1126"/>
        <v>1.8214936247723135E-2</v>
      </c>
      <c r="DFF9" s="174">
        <v>0</v>
      </c>
      <c r="DFG9" s="327">
        <f t="shared" si="1127"/>
        <v>0</v>
      </c>
      <c r="DFH9" s="174">
        <v>0</v>
      </c>
      <c r="DFI9" s="328">
        <f t="shared" si="1128"/>
        <v>1</v>
      </c>
      <c r="DFJ9" s="254">
        <f t="shared" si="1129"/>
        <v>9.3344534677494619E-3</v>
      </c>
      <c r="DFK9" s="174">
        <v>1</v>
      </c>
      <c r="DFL9" s="327">
        <f t="shared" si="1130"/>
        <v>1.827485380116959E-2</v>
      </c>
      <c r="DFM9" s="174">
        <v>0</v>
      </c>
      <c r="DFN9" s="327">
        <f t="shared" si="1131"/>
        <v>0</v>
      </c>
      <c r="DFO9" s="174">
        <v>0</v>
      </c>
      <c r="DFP9" s="328">
        <f t="shared" si="1132"/>
        <v>1</v>
      </c>
      <c r="DFQ9" s="254">
        <f t="shared" si="1133"/>
        <v>9.3554121059032658E-3</v>
      </c>
      <c r="DFR9" s="174">
        <v>1</v>
      </c>
      <c r="DFS9" s="327">
        <f t="shared" si="1134"/>
        <v>1.8311664530305805E-2</v>
      </c>
      <c r="DFT9" s="174">
        <v>0</v>
      </c>
      <c r="DFU9" s="327">
        <f t="shared" si="1135"/>
        <v>0</v>
      </c>
      <c r="DFV9" s="174">
        <v>0</v>
      </c>
      <c r="DFW9" s="328">
        <f t="shared" si="1136"/>
        <v>1</v>
      </c>
      <c r="DFX9" s="254">
        <f t="shared" si="1137"/>
        <v>9.3755859741233832E-3</v>
      </c>
      <c r="DFY9" s="174">
        <v>1</v>
      </c>
      <c r="DFZ9" s="327">
        <f t="shared" si="1138"/>
        <v>1.8389113644722326E-2</v>
      </c>
      <c r="DGA9" s="174">
        <v>0</v>
      </c>
      <c r="DGB9" s="327">
        <f t="shared" si="1139"/>
        <v>0</v>
      </c>
      <c r="DGC9" s="174">
        <v>0</v>
      </c>
      <c r="DGD9" s="328">
        <f t="shared" si="1140"/>
        <v>1</v>
      </c>
      <c r="DGE9" s="254">
        <f t="shared" si="1141"/>
        <v>9.4055680963130162E-3</v>
      </c>
      <c r="DGF9" s="174">
        <v>1</v>
      </c>
      <c r="DGG9" s="327">
        <f t="shared" si="1142"/>
        <v>1.8433179723502304E-2</v>
      </c>
      <c r="DGH9" s="174">
        <v>0</v>
      </c>
      <c r="DGI9" s="327">
        <f t="shared" si="1143"/>
        <v>0</v>
      </c>
      <c r="DGJ9" s="174">
        <v>0</v>
      </c>
      <c r="DGK9" s="328">
        <f t="shared" si="1144"/>
        <v>1</v>
      </c>
      <c r="DGL9" s="254">
        <f t="shared" si="1145"/>
        <v>9.4321826070552714E-3</v>
      </c>
      <c r="DGM9" s="174">
        <v>1</v>
      </c>
      <c r="DGN9" s="327">
        <f t="shared" si="1146"/>
        <v>1.8474043968224645E-2</v>
      </c>
      <c r="DGO9" s="174">
        <v>0</v>
      </c>
      <c r="DGP9" s="327">
        <f t="shared" si="1147"/>
        <v>0</v>
      </c>
      <c r="DGQ9" s="174">
        <v>0</v>
      </c>
      <c r="DGR9" s="328">
        <f t="shared" si="1148"/>
        <v>1</v>
      </c>
      <c r="DGS9" s="254">
        <f t="shared" si="1149"/>
        <v>9.4535829079221024E-3</v>
      </c>
      <c r="DGT9" s="174">
        <v>1</v>
      </c>
      <c r="DGU9" s="327">
        <f t="shared" si="1150"/>
        <v>1.8515089798185523E-2</v>
      </c>
      <c r="DGV9" s="174">
        <v>0</v>
      </c>
      <c r="DGW9" s="327">
        <f t="shared" si="1151"/>
        <v>0</v>
      </c>
      <c r="DGX9" s="174">
        <v>0</v>
      </c>
      <c r="DGY9" s="328">
        <f t="shared" si="1152"/>
        <v>1</v>
      </c>
      <c r="DGZ9" s="254">
        <f t="shared" si="1153"/>
        <v>9.4777746185195719E-3</v>
      </c>
      <c r="DHA9" s="174">
        <v>1</v>
      </c>
      <c r="DHB9" s="327">
        <f t="shared" si="1154"/>
        <v>1.8563207722294413E-2</v>
      </c>
      <c r="DHC9" s="174">
        <v>0</v>
      </c>
      <c r="DHD9" s="327">
        <f t="shared" si="1155"/>
        <v>0</v>
      </c>
      <c r="DHE9" s="174">
        <v>0</v>
      </c>
      <c r="DHF9" s="328">
        <f t="shared" si="1156"/>
        <v>1</v>
      </c>
      <c r="DHG9" s="254">
        <f t="shared" si="1157"/>
        <v>9.5047999239616012E-3</v>
      </c>
      <c r="DHH9" s="174">
        <v>1</v>
      </c>
      <c r="DHI9" s="327">
        <f t="shared" si="1158"/>
        <v>1.8611576400521124E-2</v>
      </c>
      <c r="DHJ9" s="174">
        <v>0</v>
      </c>
      <c r="DHK9" s="327">
        <f t="shared" si="1159"/>
        <v>0</v>
      </c>
      <c r="DHL9" s="174">
        <v>0</v>
      </c>
      <c r="DHM9" s="328">
        <f t="shared" si="1160"/>
        <v>1</v>
      </c>
      <c r="DHN9" s="254">
        <f t="shared" si="1161"/>
        <v>9.5256239283673088E-3</v>
      </c>
      <c r="DHO9" s="174">
        <v>1</v>
      </c>
      <c r="DHP9" s="327">
        <f t="shared" si="1162"/>
        <v>1.8663680477790219E-2</v>
      </c>
      <c r="DHQ9" s="174">
        <v>0</v>
      </c>
      <c r="DHR9" s="327">
        <f t="shared" si="1163"/>
        <v>0</v>
      </c>
      <c r="DHS9" s="174">
        <v>0</v>
      </c>
      <c r="DHT9" s="328">
        <f t="shared" si="1164"/>
        <v>1</v>
      </c>
      <c r="DHU9" s="254">
        <f t="shared" si="1165"/>
        <v>9.5547487101089231E-3</v>
      </c>
      <c r="DHV9" s="174">
        <v>1</v>
      </c>
      <c r="DHW9" s="327">
        <f t="shared" si="1166"/>
        <v>1.8740629685157422E-2</v>
      </c>
      <c r="DHX9" s="174">
        <v>0</v>
      </c>
      <c r="DHY9" s="327">
        <f t="shared" si="1167"/>
        <v>0</v>
      </c>
      <c r="DHZ9" s="174">
        <v>0</v>
      </c>
      <c r="DIA9" s="328">
        <f t="shared" si="1168"/>
        <v>1</v>
      </c>
      <c r="DIB9" s="254">
        <f t="shared" si="1169"/>
        <v>9.5840521372436271E-3</v>
      </c>
      <c r="DIC9" s="174">
        <v>1</v>
      </c>
      <c r="DID9" s="327">
        <f t="shared" si="1170"/>
        <v>1.8775816748028539E-2</v>
      </c>
      <c r="DIE9" s="174">
        <v>0</v>
      </c>
      <c r="DIF9" s="327">
        <f t="shared" si="1171"/>
        <v>0</v>
      </c>
      <c r="DIG9" s="174">
        <v>0</v>
      </c>
      <c r="DIH9" s="328">
        <f t="shared" si="1172"/>
        <v>1</v>
      </c>
      <c r="DII9" s="254">
        <f t="shared" si="1173"/>
        <v>9.6070708041118263E-3</v>
      </c>
      <c r="DIJ9" s="174">
        <v>1</v>
      </c>
      <c r="DIK9" s="327">
        <f t="shared" si="1174"/>
        <v>1.8821757952192736E-2</v>
      </c>
      <c r="DIL9" s="174">
        <v>0</v>
      </c>
      <c r="DIM9" s="327">
        <f t="shared" si="1175"/>
        <v>0</v>
      </c>
      <c r="DIN9" s="174">
        <v>0</v>
      </c>
      <c r="DIO9" s="328">
        <f t="shared" si="1176"/>
        <v>1</v>
      </c>
      <c r="DIP9" s="254">
        <f t="shared" si="1177"/>
        <v>9.6329833349388314E-3</v>
      </c>
      <c r="DIQ9" s="174">
        <v>1</v>
      </c>
      <c r="DIR9" s="327">
        <f t="shared" si="1178"/>
        <v>1.8878610534264678E-2</v>
      </c>
      <c r="DIS9" s="174">
        <v>0</v>
      </c>
      <c r="DIT9" s="327">
        <f t="shared" si="1179"/>
        <v>0</v>
      </c>
      <c r="DIU9" s="174">
        <v>0</v>
      </c>
      <c r="DIV9" s="328">
        <f t="shared" si="1180"/>
        <v>1</v>
      </c>
      <c r="DIW9" s="254">
        <f t="shared" si="1181"/>
        <v>9.6665055582406956E-3</v>
      </c>
      <c r="DIX9" s="174">
        <v>1</v>
      </c>
      <c r="DIY9" s="327">
        <f t="shared" si="1182"/>
        <v>1.8946570670708603E-2</v>
      </c>
      <c r="DIZ9" s="174">
        <v>0</v>
      </c>
      <c r="DJA9" s="327">
        <f t="shared" si="1183"/>
        <v>0</v>
      </c>
      <c r="DJB9" s="174">
        <v>0</v>
      </c>
      <c r="DJC9" s="328">
        <f t="shared" si="1184"/>
        <v>1</v>
      </c>
      <c r="DJD9" s="254">
        <f t="shared" si="1185"/>
        <v>9.7002619070714908E-3</v>
      </c>
      <c r="DJE9" s="174">
        <v>1</v>
      </c>
      <c r="DJF9" s="327">
        <f t="shared" si="1186"/>
        <v>1.9011406844106463E-2</v>
      </c>
      <c r="DJG9" s="174">
        <v>0</v>
      </c>
      <c r="DJH9" s="327">
        <f t="shared" si="1187"/>
        <v>0</v>
      </c>
      <c r="DJI9" s="174">
        <v>0</v>
      </c>
      <c r="DJJ9" s="328">
        <f t="shared" si="1188"/>
        <v>1</v>
      </c>
      <c r="DJK9" s="254">
        <f t="shared" si="1189"/>
        <v>9.7342548427917838E-3</v>
      </c>
      <c r="DJL9" s="174">
        <v>1</v>
      </c>
      <c r="DJM9" s="327">
        <f t="shared" si="1190"/>
        <v>1.9062142584826535E-2</v>
      </c>
      <c r="DJN9" s="174">
        <v>0</v>
      </c>
      <c r="DJO9" s="327">
        <f t="shared" si="1191"/>
        <v>0</v>
      </c>
      <c r="DJP9" s="174">
        <v>0</v>
      </c>
      <c r="DJQ9" s="328">
        <f t="shared" si="1192"/>
        <v>1</v>
      </c>
      <c r="DJR9" s="254">
        <f t="shared" si="1193"/>
        <v>9.7646714188067557E-3</v>
      </c>
      <c r="DJS9" s="174">
        <v>1</v>
      </c>
      <c r="DJT9" s="327">
        <f t="shared" si="1194"/>
        <v>1.91131498470948E-2</v>
      </c>
      <c r="DJU9" s="174">
        <v>0</v>
      </c>
      <c r="DJV9" s="327">
        <f t="shared" si="1195"/>
        <v>0</v>
      </c>
      <c r="DJW9" s="174">
        <v>0</v>
      </c>
      <c r="DJX9" s="328">
        <f t="shared" si="1196"/>
        <v>1</v>
      </c>
      <c r="DJY9" s="254">
        <f t="shared" si="1197"/>
        <v>9.7971980013716077E-3</v>
      </c>
      <c r="DJZ9" s="174">
        <v>1</v>
      </c>
      <c r="DKA9" s="327">
        <f t="shared" si="1198"/>
        <v>1.9149751053236307E-2</v>
      </c>
      <c r="DKB9" s="174">
        <v>0</v>
      </c>
      <c r="DKC9" s="327">
        <f t="shared" si="1199"/>
        <v>0</v>
      </c>
      <c r="DKD9" s="174">
        <v>0</v>
      </c>
      <c r="DKE9" s="328">
        <f t="shared" si="1200"/>
        <v>1</v>
      </c>
      <c r="DKF9" s="254">
        <f t="shared" si="1201"/>
        <v>9.8193244304791844E-3</v>
      </c>
      <c r="DKG9" s="174">
        <v>1</v>
      </c>
      <c r="DKH9" s="327">
        <f t="shared" si="1202"/>
        <v>1.9219680953296174E-2</v>
      </c>
      <c r="DKI9" s="174">
        <v>0</v>
      </c>
      <c r="DKJ9" s="327">
        <f t="shared" si="1203"/>
        <v>0</v>
      </c>
      <c r="DKK9" s="174">
        <v>0</v>
      </c>
      <c r="DKL9" s="328">
        <f t="shared" si="1204"/>
        <v>1</v>
      </c>
      <c r="DKM9" s="254">
        <f t="shared" si="1205"/>
        <v>9.8483356312783141E-3</v>
      </c>
      <c r="DKN9" s="174">
        <v>1</v>
      </c>
      <c r="DKO9" s="327">
        <f t="shared" si="1206"/>
        <v>1.9316206297083253E-2</v>
      </c>
      <c r="DKP9" s="174">
        <v>0</v>
      </c>
      <c r="DKQ9" s="327">
        <f t="shared" si="1207"/>
        <v>0</v>
      </c>
      <c r="DKR9" s="174">
        <v>0</v>
      </c>
      <c r="DKS9" s="328">
        <f t="shared" si="1208"/>
        <v>1</v>
      </c>
      <c r="DKT9" s="254">
        <f t="shared" si="1209"/>
        <v>9.8853301700276789E-3</v>
      </c>
      <c r="DKU9" s="174">
        <v>1</v>
      </c>
      <c r="DKV9" s="327">
        <f t="shared" si="1210"/>
        <v>1.9368584156498159E-2</v>
      </c>
      <c r="DKW9" s="174">
        <v>0</v>
      </c>
      <c r="DKX9" s="327">
        <f t="shared" si="1211"/>
        <v>0</v>
      </c>
      <c r="DKY9" s="174">
        <v>0</v>
      </c>
      <c r="DKZ9" s="328">
        <f t="shared" si="1212"/>
        <v>1</v>
      </c>
      <c r="DLA9" s="254">
        <f t="shared" si="1213"/>
        <v>9.9127676447264071E-3</v>
      </c>
      <c r="DLB9" s="174">
        <v>1</v>
      </c>
      <c r="DLC9" s="327">
        <f t="shared" si="1214"/>
        <v>1.9417475728155342E-2</v>
      </c>
      <c r="DLD9" s="174">
        <v>0</v>
      </c>
      <c r="DLE9" s="327">
        <f t="shared" si="1215"/>
        <v>0</v>
      </c>
      <c r="DLF9" s="174">
        <v>0</v>
      </c>
      <c r="DLG9" s="328">
        <f t="shared" si="1216"/>
        <v>1</v>
      </c>
      <c r="DLH9" s="254">
        <f t="shared" si="1217"/>
        <v>9.9462900338173864E-3</v>
      </c>
      <c r="DLI9" s="174">
        <v>1</v>
      </c>
      <c r="DLJ9" s="327">
        <f t="shared" si="1218"/>
        <v>1.9485580670303974E-2</v>
      </c>
      <c r="DLK9" s="174">
        <v>0</v>
      </c>
      <c r="DLL9" s="327">
        <f t="shared" si="1219"/>
        <v>0</v>
      </c>
      <c r="DLM9" s="174">
        <v>0</v>
      </c>
      <c r="DLN9" s="328">
        <f t="shared" si="1220"/>
        <v>1</v>
      </c>
      <c r="DLO9" s="254">
        <f t="shared" si="1221"/>
        <v>9.9770527786091981E-3</v>
      </c>
      <c r="DLP9" s="174">
        <v>1</v>
      </c>
      <c r="DLQ9" s="327">
        <f t="shared" si="1222"/>
        <v>1.9565642731363724E-2</v>
      </c>
      <c r="DLR9" s="174">
        <v>0</v>
      </c>
      <c r="DLS9" s="327">
        <f t="shared" si="1223"/>
        <v>0</v>
      </c>
      <c r="DLT9" s="174">
        <v>0</v>
      </c>
      <c r="DLU9" s="328">
        <f t="shared" si="1224"/>
        <v>1</v>
      </c>
      <c r="DLV9" s="254">
        <f t="shared" si="1225"/>
        <v>1.0012014417300761E-2</v>
      </c>
      <c r="DLW9" s="174">
        <v>1</v>
      </c>
      <c r="DLX9" s="327">
        <f t="shared" si="1226"/>
        <v>1.967729240456513E-2</v>
      </c>
      <c r="DLY9" s="174">
        <v>0</v>
      </c>
      <c r="DLZ9" s="327">
        <f t="shared" si="1227"/>
        <v>0</v>
      </c>
      <c r="DMA9" s="174">
        <v>0</v>
      </c>
      <c r="DMB9" s="328">
        <f t="shared" si="1228"/>
        <v>1</v>
      </c>
      <c r="DMC9" s="254">
        <f t="shared" si="1229"/>
        <v>1.0046212577858147E-2</v>
      </c>
      <c r="DMD9" s="174">
        <v>1</v>
      </c>
      <c r="DME9" s="327">
        <f t="shared" si="1230"/>
        <v>1.973164956590371E-2</v>
      </c>
      <c r="DMF9" s="174">
        <v>0</v>
      </c>
      <c r="DMG9" s="327">
        <f t="shared" si="1231"/>
        <v>0</v>
      </c>
      <c r="DMH9" s="174">
        <v>0</v>
      </c>
      <c r="DMI9" s="328">
        <f t="shared" si="1232"/>
        <v>1</v>
      </c>
      <c r="DMJ9" s="254">
        <f t="shared" si="1233"/>
        <v>1.0083694665725522E-2</v>
      </c>
      <c r="DMK9" s="174">
        <v>1</v>
      </c>
      <c r="DML9" s="327">
        <f t="shared" si="1234"/>
        <v>1.9809825673534072E-2</v>
      </c>
      <c r="DMM9" s="174">
        <v>0</v>
      </c>
      <c r="DMN9" s="327">
        <f t="shared" si="1235"/>
        <v>0</v>
      </c>
      <c r="DMO9" s="174">
        <v>0</v>
      </c>
      <c r="DMP9" s="328">
        <f t="shared" si="1236"/>
        <v>1</v>
      </c>
      <c r="DMQ9" s="254">
        <f t="shared" si="1237"/>
        <v>1.01276078590237E-2</v>
      </c>
      <c r="DMR9" s="174">
        <v>1</v>
      </c>
      <c r="DMS9" s="327">
        <f t="shared" si="1238"/>
        <v>1.9904458598726117E-2</v>
      </c>
      <c r="DMT9" s="174">
        <v>0</v>
      </c>
      <c r="DMU9" s="327">
        <f t="shared" si="1239"/>
        <v>0</v>
      </c>
      <c r="DMV9" s="174">
        <v>0</v>
      </c>
      <c r="DMW9" s="328">
        <f t="shared" si="1240"/>
        <v>1</v>
      </c>
      <c r="DMX9" s="254">
        <f t="shared" si="1241"/>
        <v>1.016880211511084E-2</v>
      </c>
      <c r="DMY9" s="174">
        <v>1</v>
      </c>
      <c r="DMZ9" s="327">
        <f t="shared" si="1242"/>
        <v>1.9976028765481421E-2</v>
      </c>
      <c r="DNA9" s="174">
        <v>0</v>
      </c>
      <c r="DNB9" s="327">
        <f t="shared" si="1243"/>
        <v>0</v>
      </c>
      <c r="DNC9" s="174">
        <v>0</v>
      </c>
      <c r="DND9" s="328">
        <f t="shared" si="1244"/>
        <v>1</v>
      </c>
      <c r="DNE9" s="254">
        <f t="shared" si="1245"/>
        <v>1.0207206287639074E-2</v>
      </c>
      <c r="DNF9" s="174">
        <v>0</v>
      </c>
      <c r="DNG9" s="327">
        <f t="shared" si="1246"/>
        <v>0</v>
      </c>
      <c r="DNH9" s="174">
        <v>0</v>
      </c>
      <c r="DNI9" s="327">
        <f t="shared" si="1247"/>
        <v>0</v>
      </c>
      <c r="DNJ9" s="174">
        <v>0</v>
      </c>
      <c r="DNK9" s="328">
        <f t="shared" si="1248"/>
        <v>0</v>
      </c>
      <c r="DNL9" s="254">
        <f t="shared" si="1249"/>
        <v>0</v>
      </c>
      <c r="DNM9" s="174">
        <v>0</v>
      </c>
      <c r="DNN9" s="327">
        <f t="shared" si="1250"/>
        <v>0</v>
      </c>
      <c r="DNO9" s="174">
        <v>0</v>
      </c>
      <c r="DNP9" s="327">
        <f t="shared" si="1251"/>
        <v>0</v>
      </c>
      <c r="DNQ9" s="174">
        <v>0</v>
      </c>
      <c r="DNR9" s="328">
        <f t="shared" si="1252"/>
        <v>0</v>
      </c>
      <c r="DNS9" s="254">
        <f t="shared" si="1253"/>
        <v>0</v>
      </c>
      <c r="DNT9" s="174">
        <v>0</v>
      </c>
      <c r="DNU9" s="327">
        <f t="shared" si="1254"/>
        <v>0</v>
      </c>
      <c r="DNV9" s="174">
        <v>0</v>
      </c>
      <c r="DNW9" s="327">
        <f t="shared" si="1255"/>
        <v>0</v>
      </c>
      <c r="DNX9" s="174">
        <v>0</v>
      </c>
      <c r="DNY9" s="328">
        <f t="shared" si="1256"/>
        <v>0</v>
      </c>
      <c r="DNZ9" s="254">
        <f t="shared" si="1257"/>
        <v>0</v>
      </c>
      <c r="DOA9" s="174">
        <v>0</v>
      </c>
      <c r="DOB9" s="327">
        <f t="shared" si="1258"/>
        <v>0</v>
      </c>
      <c r="DOC9" s="174">
        <v>0</v>
      </c>
      <c r="DOD9" s="327">
        <f t="shared" si="1259"/>
        <v>0</v>
      </c>
      <c r="DOE9" s="174">
        <v>0</v>
      </c>
      <c r="DOF9" s="328">
        <f t="shared" si="1260"/>
        <v>0</v>
      </c>
      <c r="DOG9" s="254">
        <f t="shared" si="1261"/>
        <v>0</v>
      </c>
      <c r="DOH9" s="174">
        <v>0</v>
      </c>
      <c r="DOI9" s="327">
        <f t="shared" si="1262"/>
        <v>0</v>
      </c>
      <c r="DOJ9" s="174">
        <v>0</v>
      </c>
      <c r="DOK9" s="327">
        <f t="shared" si="1263"/>
        <v>0</v>
      </c>
      <c r="DOL9" s="174">
        <v>0</v>
      </c>
      <c r="DOM9" s="328">
        <f t="shared" si="1264"/>
        <v>0</v>
      </c>
      <c r="DON9" s="254">
        <f t="shared" si="1265"/>
        <v>0</v>
      </c>
      <c r="DOO9" s="174">
        <v>0</v>
      </c>
      <c r="DOP9" s="327">
        <f t="shared" si="1266"/>
        <v>0</v>
      </c>
      <c r="DOQ9" s="174">
        <v>0</v>
      </c>
      <c r="DOR9" s="327">
        <f t="shared" si="1267"/>
        <v>0</v>
      </c>
      <c r="DOS9" s="174">
        <v>0</v>
      </c>
      <c r="DOT9" s="328">
        <f t="shared" si="1268"/>
        <v>0</v>
      </c>
      <c r="DOU9" s="254">
        <f t="shared" si="1269"/>
        <v>0</v>
      </c>
      <c r="DOV9" s="174">
        <v>0</v>
      </c>
      <c r="DOW9" s="327">
        <f t="shared" si="1270"/>
        <v>0</v>
      </c>
      <c r="DOX9" s="174">
        <v>0</v>
      </c>
      <c r="DOY9" s="327">
        <f t="shared" si="1271"/>
        <v>0</v>
      </c>
      <c r="DOZ9" s="174">
        <v>0</v>
      </c>
      <c r="DPA9" s="328">
        <f t="shared" si="1272"/>
        <v>0</v>
      </c>
      <c r="DPB9" s="254">
        <f t="shared" si="1273"/>
        <v>0</v>
      </c>
      <c r="DPC9" s="174">
        <v>0</v>
      </c>
      <c r="DPD9" s="327">
        <f t="shared" si="1274"/>
        <v>0</v>
      </c>
      <c r="DPE9" s="174">
        <v>0</v>
      </c>
      <c r="DPF9" s="327">
        <f t="shared" si="1275"/>
        <v>0</v>
      </c>
      <c r="DPG9" s="174">
        <v>0</v>
      </c>
      <c r="DPH9" s="328">
        <f t="shared" si="1276"/>
        <v>0</v>
      </c>
      <c r="DPI9" s="254">
        <f t="shared" si="1277"/>
        <v>0</v>
      </c>
      <c r="DPJ9" s="174">
        <v>0</v>
      </c>
      <c r="DPK9" s="327">
        <f t="shared" si="1278"/>
        <v>0</v>
      </c>
      <c r="DPL9" s="174">
        <v>0</v>
      </c>
      <c r="DPM9" s="327">
        <f t="shared" si="1279"/>
        <v>0</v>
      </c>
      <c r="DPN9" s="174">
        <v>0</v>
      </c>
      <c r="DPO9" s="328">
        <f t="shared" si="1280"/>
        <v>0</v>
      </c>
      <c r="DPP9" s="254">
        <f t="shared" si="1281"/>
        <v>0</v>
      </c>
      <c r="DPQ9" s="174">
        <v>0</v>
      </c>
      <c r="DPR9" s="327">
        <f t="shared" si="1282"/>
        <v>0</v>
      </c>
      <c r="DPS9" s="174">
        <v>0</v>
      </c>
      <c r="DPT9" s="327">
        <f t="shared" si="1283"/>
        <v>0</v>
      </c>
      <c r="DPU9" s="174">
        <v>0</v>
      </c>
      <c r="DPV9" s="328">
        <f t="shared" si="1284"/>
        <v>0</v>
      </c>
      <c r="DPW9" s="254">
        <f t="shared" si="1285"/>
        <v>0</v>
      </c>
      <c r="DPX9" s="174">
        <v>0</v>
      </c>
      <c r="DPY9" s="327">
        <f t="shared" si="1286"/>
        <v>0</v>
      </c>
      <c r="DPZ9" s="174">
        <v>0</v>
      </c>
      <c r="DQA9" s="327">
        <f t="shared" si="1287"/>
        <v>0</v>
      </c>
      <c r="DQB9" s="174">
        <v>0</v>
      </c>
      <c r="DQC9" s="328">
        <f t="shared" si="1288"/>
        <v>0</v>
      </c>
      <c r="DQD9" s="254">
        <f t="shared" si="1289"/>
        <v>0</v>
      </c>
      <c r="DQE9" s="174">
        <v>0</v>
      </c>
      <c r="DQF9" s="327">
        <f t="shared" si="1290"/>
        <v>0</v>
      </c>
      <c r="DQG9" s="174">
        <v>0</v>
      </c>
      <c r="DQH9" s="327">
        <f t="shared" si="1291"/>
        <v>0</v>
      </c>
      <c r="DQI9" s="174">
        <v>0</v>
      </c>
      <c r="DQJ9" s="328">
        <f t="shared" si="1292"/>
        <v>0</v>
      </c>
      <c r="DQK9" s="254">
        <f t="shared" si="1293"/>
        <v>0</v>
      </c>
      <c r="DQL9" s="174">
        <v>0</v>
      </c>
      <c r="DQM9" s="327">
        <f t="shared" si="1294"/>
        <v>0</v>
      </c>
      <c r="DQN9" s="174">
        <v>0</v>
      </c>
      <c r="DQO9" s="327">
        <f t="shared" si="1295"/>
        <v>0</v>
      </c>
      <c r="DQP9" s="174">
        <v>0</v>
      </c>
      <c r="DQQ9" s="328">
        <f t="shared" si="1296"/>
        <v>0</v>
      </c>
      <c r="DQR9" s="254">
        <f t="shared" si="1297"/>
        <v>0</v>
      </c>
      <c r="DQS9" s="174">
        <v>0</v>
      </c>
      <c r="DQT9" s="327">
        <f t="shared" si="1298"/>
        <v>0</v>
      </c>
      <c r="DQU9" s="174">
        <v>0</v>
      </c>
      <c r="DQV9" s="327">
        <f t="shared" si="1299"/>
        <v>0</v>
      </c>
      <c r="DQW9" s="174">
        <v>0</v>
      </c>
      <c r="DQX9" s="328">
        <f t="shared" si="1300"/>
        <v>0</v>
      </c>
      <c r="DQY9" s="254">
        <f t="shared" si="1301"/>
        <v>0</v>
      </c>
      <c r="DQZ9" s="174">
        <v>0</v>
      </c>
      <c r="DRA9" s="327">
        <f t="shared" si="1302"/>
        <v>0</v>
      </c>
      <c r="DRB9" s="174">
        <v>0</v>
      </c>
      <c r="DRC9" s="327">
        <f t="shared" si="1303"/>
        <v>0</v>
      </c>
      <c r="DRD9" s="174">
        <v>0</v>
      </c>
      <c r="DRE9" s="328">
        <f t="shared" si="1304"/>
        <v>0</v>
      </c>
      <c r="DRF9" s="254">
        <f t="shared" si="1305"/>
        <v>0</v>
      </c>
      <c r="DRG9" s="174">
        <v>0</v>
      </c>
      <c r="DRH9" s="327">
        <f t="shared" si="1306"/>
        <v>0</v>
      </c>
      <c r="DRI9" s="174">
        <v>0</v>
      </c>
      <c r="DRJ9" s="327">
        <f t="shared" si="1307"/>
        <v>0</v>
      </c>
      <c r="DRK9" s="174">
        <v>0</v>
      </c>
      <c r="DRL9" s="328">
        <f t="shared" si="1308"/>
        <v>0</v>
      </c>
      <c r="DRM9" s="254">
        <f t="shared" si="1309"/>
        <v>0</v>
      </c>
      <c r="DRN9" s="174">
        <v>0</v>
      </c>
      <c r="DRO9" s="327">
        <f t="shared" si="1310"/>
        <v>0</v>
      </c>
      <c r="DRP9" s="174">
        <v>0</v>
      </c>
      <c r="DRQ9" s="327">
        <f t="shared" si="1311"/>
        <v>0</v>
      </c>
      <c r="DRR9" s="174">
        <v>0</v>
      </c>
      <c r="DRS9" s="328">
        <f t="shared" si="1312"/>
        <v>0</v>
      </c>
      <c r="DRT9" s="254">
        <f t="shared" si="1313"/>
        <v>0</v>
      </c>
      <c r="DRU9" s="174">
        <v>0</v>
      </c>
      <c r="DRV9" s="327">
        <f t="shared" si="1314"/>
        <v>0</v>
      </c>
      <c r="DRW9" s="174">
        <v>0</v>
      </c>
      <c r="DRX9" s="327">
        <f t="shared" si="1315"/>
        <v>0</v>
      </c>
      <c r="DRY9" s="174">
        <v>0</v>
      </c>
      <c r="DRZ9" s="328">
        <f t="shared" si="1316"/>
        <v>0</v>
      </c>
      <c r="DSA9" s="254">
        <f t="shared" si="1317"/>
        <v>0</v>
      </c>
      <c r="DSB9" s="174">
        <v>0</v>
      </c>
      <c r="DSC9" s="327">
        <f t="shared" si="1318"/>
        <v>0</v>
      </c>
      <c r="DSD9" s="174">
        <v>0</v>
      </c>
      <c r="DSE9" s="327">
        <f t="shared" si="1319"/>
        <v>0</v>
      </c>
      <c r="DSF9" s="174">
        <v>0</v>
      </c>
      <c r="DSG9" s="328">
        <f t="shared" si="1320"/>
        <v>0</v>
      </c>
      <c r="DSH9" s="254">
        <f t="shared" si="1321"/>
        <v>0</v>
      </c>
      <c r="DSI9" s="174">
        <v>0</v>
      </c>
      <c r="DSJ9" s="327">
        <f t="shared" si="1322"/>
        <v>0</v>
      </c>
      <c r="DSK9" s="174">
        <v>0</v>
      </c>
      <c r="DSL9" s="327">
        <f t="shared" si="1323"/>
        <v>0</v>
      </c>
      <c r="DSM9" s="174">
        <v>0</v>
      </c>
      <c r="DSN9" s="328">
        <f t="shared" si="1324"/>
        <v>0</v>
      </c>
      <c r="DSO9" s="254">
        <f t="shared" si="1325"/>
        <v>0</v>
      </c>
      <c r="DSP9" s="174">
        <v>0</v>
      </c>
      <c r="DSQ9" s="327">
        <f t="shared" si="1326"/>
        <v>0</v>
      </c>
      <c r="DSR9" s="174">
        <v>0</v>
      </c>
      <c r="DSS9" s="327">
        <f t="shared" si="1327"/>
        <v>0</v>
      </c>
      <c r="DST9" s="174">
        <v>0</v>
      </c>
      <c r="DSU9" s="328">
        <f t="shared" si="1328"/>
        <v>0</v>
      </c>
      <c r="DSV9" s="254">
        <f t="shared" si="1329"/>
        <v>0</v>
      </c>
      <c r="DSW9" s="174">
        <v>0</v>
      </c>
      <c r="DSX9" s="327">
        <f t="shared" si="1330"/>
        <v>0</v>
      </c>
      <c r="DSY9" s="174">
        <v>0</v>
      </c>
      <c r="DSZ9" s="327">
        <f t="shared" si="1331"/>
        <v>0</v>
      </c>
      <c r="DTA9" s="174">
        <v>0</v>
      </c>
      <c r="DTB9" s="328">
        <f t="shared" si="1332"/>
        <v>0</v>
      </c>
      <c r="DTC9" s="254">
        <f t="shared" si="1333"/>
        <v>0</v>
      </c>
      <c r="DTD9" s="174">
        <v>0</v>
      </c>
      <c r="DTE9" s="327">
        <f t="shared" si="1334"/>
        <v>0</v>
      </c>
      <c r="DTF9" s="174">
        <v>0</v>
      </c>
      <c r="DTG9" s="327">
        <f t="shared" si="1335"/>
        <v>0</v>
      </c>
      <c r="DTH9" s="174">
        <v>0</v>
      </c>
      <c r="DTI9" s="328">
        <f t="shared" si="1336"/>
        <v>0</v>
      </c>
      <c r="DTJ9" s="254">
        <f t="shared" si="1337"/>
        <v>0</v>
      </c>
      <c r="DTK9" s="174">
        <v>0</v>
      </c>
      <c r="DTL9" s="327">
        <f t="shared" si="1338"/>
        <v>0</v>
      </c>
      <c r="DTM9" s="174">
        <v>0</v>
      </c>
      <c r="DTN9" s="327">
        <f t="shared" si="1339"/>
        <v>0</v>
      </c>
      <c r="DTO9" s="174">
        <v>0</v>
      </c>
      <c r="DTP9" s="328">
        <f t="shared" si="1340"/>
        <v>0</v>
      </c>
      <c r="DTQ9" s="254">
        <f t="shared" si="1341"/>
        <v>0</v>
      </c>
      <c r="DTR9" s="174">
        <v>0</v>
      </c>
      <c r="DTS9" s="327">
        <f t="shared" si="1342"/>
        <v>0</v>
      </c>
      <c r="DTT9" s="174">
        <v>0</v>
      </c>
      <c r="DTU9" s="327">
        <f t="shared" si="1343"/>
        <v>0</v>
      </c>
      <c r="DTV9" s="174">
        <v>0</v>
      </c>
      <c r="DTW9" s="328">
        <f t="shared" si="1344"/>
        <v>0</v>
      </c>
      <c r="DTX9" s="254">
        <f t="shared" si="1345"/>
        <v>0</v>
      </c>
      <c r="DTY9" s="174">
        <v>0</v>
      </c>
      <c r="DTZ9" s="327">
        <f t="shared" si="1346"/>
        <v>0</v>
      </c>
      <c r="DUA9" s="174">
        <v>0</v>
      </c>
      <c r="DUB9" s="327">
        <f t="shared" si="1347"/>
        <v>0</v>
      </c>
      <c r="DUC9" s="174">
        <v>0</v>
      </c>
      <c r="DUD9" s="328">
        <f t="shared" si="1348"/>
        <v>0</v>
      </c>
      <c r="DUE9" s="254">
        <f t="shared" si="1349"/>
        <v>0</v>
      </c>
      <c r="DUF9" s="174">
        <v>0</v>
      </c>
      <c r="DUG9" s="327">
        <f t="shared" si="1350"/>
        <v>0</v>
      </c>
      <c r="DUH9" s="174">
        <v>0</v>
      </c>
      <c r="DUI9" s="327">
        <f t="shared" si="1351"/>
        <v>0</v>
      </c>
      <c r="DUJ9" s="174">
        <v>0</v>
      </c>
      <c r="DUK9" s="328">
        <f t="shared" si="1352"/>
        <v>0</v>
      </c>
      <c r="DUL9" s="254">
        <f t="shared" si="1353"/>
        <v>0</v>
      </c>
      <c r="DUM9" s="174">
        <v>0</v>
      </c>
      <c r="DUN9" s="327">
        <f t="shared" si="1354"/>
        <v>0</v>
      </c>
      <c r="DUO9" s="174">
        <v>0</v>
      </c>
      <c r="DUP9" s="327">
        <f t="shared" si="1355"/>
        <v>0</v>
      </c>
      <c r="DUQ9" s="174">
        <v>0</v>
      </c>
      <c r="DUR9" s="328">
        <f t="shared" si="1356"/>
        <v>0</v>
      </c>
      <c r="DUS9" s="254">
        <f t="shared" si="1357"/>
        <v>0</v>
      </c>
      <c r="DUT9" s="174">
        <v>0</v>
      </c>
      <c r="DUU9" s="327">
        <f t="shared" si="1358"/>
        <v>0</v>
      </c>
      <c r="DUV9" s="174">
        <v>0</v>
      </c>
      <c r="DUW9" s="327">
        <f t="shared" si="1359"/>
        <v>0</v>
      </c>
      <c r="DUX9" s="174">
        <v>0</v>
      </c>
      <c r="DUY9" s="328">
        <f t="shared" si="1360"/>
        <v>0</v>
      </c>
      <c r="DUZ9" s="254">
        <f t="shared" si="1361"/>
        <v>0</v>
      </c>
      <c r="DVA9" s="174">
        <v>0</v>
      </c>
      <c r="DVB9" s="327">
        <f t="shared" si="1362"/>
        <v>0</v>
      </c>
      <c r="DVC9" s="174">
        <v>0</v>
      </c>
      <c r="DVD9" s="327">
        <f t="shared" si="1363"/>
        <v>0</v>
      </c>
      <c r="DVE9" s="174">
        <v>0</v>
      </c>
      <c r="DVF9" s="328">
        <f t="shared" si="1364"/>
        <v>0</v>
      </c>
      <c r="DVG9" s="254">
        <f t="shared" si="1365"/>
        <v>0</v>
      </c>
      <c r="DVH9" s="174">
        <v>0</v>
      </c>
      <c r="DVI9" s="327">
        <f t="shared" si="1366"/>
        <v>0</v>
      </c>
      <c r="DVJ9" s="174">
        <v>0</v>
      </c>
      <c r="DVK9" s="327">
        <f t="shared" si="1367"/>
        <v>0</v>
      </c>
      <c r="DVL9" s="174">
        <v>0</v>
      </c>
      <c r="DVM9" s="328">
        <f t="shared" si="1368"/>
        <v>0</v>
      </c>
      <c r="DVN9" s="254">
        <f t="shared" si="1369"/>
        <v>0</v>
      </c>
      <c r="DVO9" s="174">
        <v>0</v>
      </c>
      <c r="DVP9" s="327">
        <f t="shared" si="1370"/>
        <v>0</v>
      </c>
      <c r="DVQ9" s="174">
        <v>0</v>
      </c>
      <c r="DVR9" s="327">
        <f t="shared" si="1371"/>
        <v>0</v>
      </c>
      <c r="DVS9" s="174">
        <v>0</v>
      </c>
      <c r="DVT9" s="328">
        <f t="shared" si="1372"/>
        <v>0</v>
      </c>
      <c r="DVU9" s="254">
        <f t="shared" si="1373"/>
        <v>0</v>
      </c>
      <c r="DVV9" s="174">
        <v>0</v>
      </c>
      <c r="DVW9" s="327">
        <f t="shared" si="1374"/>
        <v>0</v>
      </c>
      <c r="DVX9" s="174">
        <v>0</v>
      </c>
      <c r="DVY9" s="327">
        <f t="shared" si="1375"/>
        <v>0</v>
      </c>
      <c r="DVZ9" s="174">
        <v>0</v>
      </c>
      <c r="DWA9" s="328">
        <f t="shared" si="1376"/>
        <v>0</v>
      </c>
      <c r="DWB9" s="254">
        <f t="shared" si="1377"/>
        <v>0</v>
      </c>
      <c r="DWC9" s="174">
        <v>0</v>
      </c>
      <c r="DWD9" s="327">
        <f t="shared" si="1378"/>
        <v>0</v>
      </c>
      <c r="DWE9" s="174">
        <v>0</v>
      </c>
      <c r="DWF9" s="327">
        <f t="shared" si="1379"/>
        <v>0</v>
      </c>
      <c r="DWG9" s="174">
        <v>0</v>
      </c>
      <c r="DWH9" s="328">
        <f t="shared" si="1380"/>
        <v>0</v>
      </c>
      <c r="DWI9" s="254">
        <f t="shared" si="1381"/>
        <v>0</v>
      </c>
      <c r="DWJ9" s="174">
        <v>0</v>
      </c>
      <c r="DWK9" s="327">
        <f t="shared" si="1382"/>
        <v>0</v>
      </c>
      <c r="DWL9" s="174">
        <v>0</v>
      </c>
      <c r="DWM9" s="327">
        <f t="shared" si="1383"/>
        <v>0</v>
      </c>
      <c r="DWN9" s="174">
        <v>0</v>
      </c>
      <c r="DWO9" s="328">
        <f t="shared" si="1384"/>
        <v>0</v>
      </c>
      <c r="DWP9" s="254">
        <f t="shared" si="1385"/>
        <v>0</v>
      </c>
      <c r="DWQ9" s="174">
        <v>0</v>
      </c>
      <c r="DWR9" s="327">
        <f t="shared" si="1386"/>
        <v>0</v>
      </c>
      <c r="DWS9" s="174">
        <v>0</v>
      </c>
      <c r="DWT9" s="327">
        <f t="shared" si="1387"/>
        <v>0</v>
      </c>
      <c r="DWU9" s="174">
        <v>0</v>
      </c>
      <c r="DWV9" s="328">
        <f t="shared" si="1388"/>
        <v>0</v>
      </c>
      <c r="DWW9" s="254">
        <f t="shared" si="1389"/>
        <v>0</v>
      </c>
      <c r="DWX9" s="174">
        <v>0</v>
      </c>
      <c r="DWY9" s="327">
        <f t="shared" si="1390"/>
        <v>0</v>
      </c>
      <c r="DWZ9" s="174">
        <v>0</v>
      </c>
      <c r="DXA9" s="327">
        <f t="shared" si="1391"/>
        <v>0</v>
      </c>
      <c r="DXB9" s="174">
        <v>0</v>
      </c>
      <c r="DXC9" s="328">
        <f t="shared" si="1392"/>
        <v>0</v>
      </c>
      <c r="DXD9" s="254">
        <f t="shared" si="1393"/>
        <v>0</v>
      </c>
      <c r="DXE9" s="174">
        <v>0</v>
      </c>
      <c r="DXF9" s="327">
        <f t="shared" si="1394"/>
        <v>0</v>
      </c>
      <c r="DXG9" s="174">
        <v>0</v>
      </c>
      <c r="DXH9" s="327">
        <f t="shared" si="1395"/>
        <v>0</v>
      </c>
      <c r="DXI9" s="174">
        <v>0</v>
      </c>
      <c r="DXJ9" s="328">
        <f t="shared" si="1396"/>
        <v>0</v>
      </c>
      <c r="DXK9" s="254">
        <f t="shared" si="1397"/>
        <v>0</v>
      </c>
      <c r="DXL9" s="174">
        <v>0</v>
      </c>
      <c r="DXM9" s="327">
        <f t="shared" si="1398"/>
        <v>0</v>
      </c>
      <c r="DXN9" s="174">
        <v>0</v>
      </c>
      <c r="DXO9" s="327">
        <f t="shared" si="1399"/>
        <v>0</v>
      </c>
      <c r="DXP9" s="174">
        <v>0</v>
      </c>
      <c r="DXQ9" s="328">
        <f t="shared" si="1400"/>
        <v>0</v>
      </c>
      <c r="DXR9" s="254">
        <f t="shared" si="1401"/>
        <v>0</v>
      </c>
      <c r="DXS9" s="174">
        <v>0</v>
      </c>
      <c r="DXT9" s="327">
        <f t="shared" si="1402"/>
        <v>0</v>
      </c>
      <c r="DXU9" s="174">
        <v>0</v>
      </c>
      <c r="DXV9" s="327">
        <f t="shared" si="1403"/>
        <v>0</v>
      </c>
      <c r="DXW9" s="174">
        <v>0</v>
      </c>
      <c r="DXX9" s="328">
        <f t="shared" si="1404"/>
        <v>0</v>
      </c>
      <c r="DXY9" s="254">
        <f t="shared" si="1405"/>
        <v>0</v>
      </c>
      <c r="DXZ9" s="174">
        <v>0</v>
      </c>
      <c r="DYA9" s="327">
        <f t="shared" si="1406"/>
        <v>0</v>
      </c>
      <c r="DYB9" s="174">
        <v>0</v>
      </c>
      <c r="DYC9" s="327">
        <f t="shared" si="1407"/>
        <v>0</v>
      </c>
      <c r="DYD9" s="174">
        <v>0</v>
      </c>
      <c r="DYE9" s="328">
        <f t="shared" si="1408"/>
        <v>0</v>
      </c>
      <c r="DYF9" s="254">
        <f t="shared" si="1409"/>
        <v>0</v>
      </c>
      <c r="DYG9" s="174">
        <v>0</v>
      </c>
      <c r="DYH9" s="327">
        <f t="shared" si="1410"/>
        <v>0</v>
      </c>
      <c r="DYI9" s="174">
        <v>0</v>
      </c>
      <c r="DYJ9" s="327">
        <f t="shared" si="1411"/>
        <v>0</v>
      </c>
      <c r="DYK9" s="174">
        <v>0</v>
      </c>
      <c r="DYL9" s="328">
        <f t="shared" si="1412"/>
        <v>0</v>
      </c>
      <c r="DYM9" s="254">
        <f t="shared" si="1413"/>
        <v>0</v>
      </c>
      <c r="DYN9" s="174">
        <v>0</v>
      </c>
      <c r="DYO9" s="327">
        <f t="shared" si="1414"/>
        <v>0</v>
      </c>
      <c r="DYP9" s="174">
        <v>0</v>
      </c>
      <c r="DYQ9" s="327">
        <f t="shared" si="1415"/>
        <v>0</v>
      </c>
      <c r="DYR9" s="174">
        <v>0</v>
      </c>
      <c r="DYS9" s="328">
        <f t="shared" si="1416"/>
        <v>0</v>
      </c>
      <c r="DYT9" s="254">
        <f t="shared" si="1417"/>
        <v>0</v>
      </c>
      <c r="DYU9" s="174">
        <v>0</v>
      </c>
      <c r="DYV9" s="327">
        <f t="shared" si="1418"/>
        <v>0</v>
      </c>
      <c r="DYW9" s="174">
        <v>0</v>
      </c>
      <c r="DYX9" s="327">
        <f t="shared" si="1419"/>
        <v>0</v>
      </c>
      <c r="DYY9" s="174">
        <v>0</v>
      </c>
      <c r="DYZ9" s="328">
        <f t="shared" si="1420"/>
        <v>0</v>
      </c>
      <c r="DZA9" s="254">
        <f t="shared" si="1421"/>
        <v>0</v>
      </c>
      <c r="DZB9" s="174">
        <v>0</v>
      </c>
      <c r="DZC9" s="327">
        <f t="shared" si="1422"/>
        <v>0</v>
      </c>
      <c r="DZD9" s="174">
        <v>0</v>
      </c>
      <c r="DZE9" s="327">
        <f t="shared" si="1423"/>
        <v>0</v>
      </c>
      <c r="DZF9" s="174">
        <v>0</v>
      </c>
      <c r="DZG9" s="328">
        <f t="shared" si="1424"/>
        <v>0</v>
      </c>
      <c r="DZH9" s="254">
        <f t="shared" si="1425"/>
        <v>0</v>
      </c>
      <c r="DZI9" s="174">
        <v>0</v>
      </c>
      <c r="DZJ9" s="327">
        <f t="shared" si="1426"/>
        <v>0</v>
      </c>
      <c r="DZK9" s="174">
        <v>0</v>
      </c>
      <c r="DZL9" s="327">
        <f t="shared" si="1427"/>
        <v>0</v>
      </c>
      <c r="DZM9" s="174">
        <v>0</v>
      </c>
      <c r="DZN9" s="328">
        <f t="shared" si="1428"/>
        <v>0</v>
      </c>
      <c r="DZO9" s="254">
        <f t="shared" si="1429"/>
        <v>0</v>
      </c>
      <c r="DZP9" s="174">
        <v>0</v>
      </c>
      <c r="DZQ9" s="327">
        <f t="shared" si="1430"/>
        <v>0</v>
      </c>
      <c r="DZR9" s="174">
        <v>0</v>
      </c>
      <c r="DZS9" s="327">
        <f t="shared" si="1431"/>
        <v>0</v>
      </c>
      <c r="DZT9" s="174">
        <v>0</v>
      </c>
      <c r="DZU9" s="328">
        <f t="shared" si="1432"/>
        <v>0</v>
      </c>
      <c r="DZV9" s="254">
        <f t="shared" si="1433"/>
        <v>0</v>
      </c>
      <c r="DZW9" s="174">
        <v>0</v>
      </c>
      <c r="DZX9" s="327">
        <f t="shared" si="1434"/>
        <v>0</v>
      </c>
      <c r="DZY9" s="174">
        <v>0</v>
      </c>
      <c r="DZZ9" s="327">
        <f t="shared" si="1435"/>
        <v>0</v>
      </c>
      <c r="EAA9" s="174">
        <v>0</v>
      </c>
      <c r="EAB9" s="328">
        <f t="shared" si="1436"/>
        <v>0</v>
      </c>
      <c r="EAC9" s="254">
        <f t="shared" si="1437"/>
        <v>0</v>
      </c>
      <c r="EAD9" s="174">
        <v>0</v>
      </c>
      <c r="EAE9" s="327">
        <f t="shared" si="1438"/>
        <v>0</v>
      </c>
      <c r="EAF9" s="174">
        <v>0</v>
      </c>
      <c r="EAG9" s="327">
        <f t="shared" si="1439"/>
        <v>0</v>
      </c>
      <c r="EAH9" s="174">
        <v>0</v>
      </c>
      <c r="EAI9" s="328">
        <f t="shared" si="1440"/>
        <v>0</v>
      </c>
      <c r="EAJ9" s="254">
        <f t="shared" si="1441"/>
        <v>0</v>
      </c>
      <c r="EAK9" s="174">
        <v>0</v>
      </c>
      <c r="EAL9" s="327">
        <f t="shared" si="1442"/>
        <v>0</v>
      </c>
      <c r="EAM9" s="174">
        <v>0</v>
      </c>
      <c r="EAN9" s="327">
        <f t="shared" si="1443"/>
        <v>0</v>
      </c>
      <c r="EAO9" s="174">
        <v>0</v>
      </c>
      <c r="EAP9" s="328">
        <f t="shared" si="1444"/>
        <v>0</v>
      </c>
      <c r="EAQ9" s="254">
        <f t="shared" si="1445"/>
        <v>0</v>
      </c>
      <c r="EAR9" s="174">
        <v>0</v>
      </c>
      <c r="EAS9" s="327">
        <f t="shared" si="1446"/>
        <v>0</v>
      </c>
      <c r="EAT9" s="174">
        <v>0</v>
      </c>
      <c r="EAU9" s="327">
        <f t="shared" si="1447"/>
        <v>0</v>
      </c>
      <c r="EAV9" s="174">
        <v>0</v>
      </c>
      <c r="EAW9" s="328">
        <f t="shared" si="1448"/>
        <v>0</v>
      </c>
      <c r="EAX9" s="254">
        <f t="shared" si="1449"/>
        <v>0</v>
      </c>
      <c r="EAY9" s="174">
        <v>0</v>
      </c>
      <c r="EAZ9" s="327">
        <f t="shared" si="1450"/>
        <v>0</v>
      </c>
      <c r="EBA9" s="174">
        <v>0</v>
      </c>
      <c r="EBB9" s="327">
        <f t="shared" si="1451"/>
        <v>0</v>
      </c>
      <c r="EBC9" s="174">
        <v>0</v>
      </c>
      <c r="EBD9" s="328">
        <f t="shared" si="1452"/>
        <v>0</v>
      </c>
      <c r="EBE9" s="254">
        <f t="shared" si="1453"/>
        <v>0</v>
      </c>
      <c r="EBF9" s="174">
        <v>0</v>
      </c>
      <c r="EBG9" s="327">
        <f t="shared" si="1454"/>
        <v>0</v>
      </c>
      <c r="EBH9" s="174">
        <v>0</v>
      </c>
      <c r="EBI9" s="327">
        <f t="shared" si="1455"/>
        <v>0</v>
      </c>
      <c r="EBJ9" s="174">
        <v>0</v>
      </c>
      <c r="EBK9" s="328">
        <f t="shared" si="1456"/>
        <v>0</v>
      </c>
      <c r="EBL9" s="254">
        <f t="shared" si="1457"/>
        <v>0</v>
      </c>
      <c r="EBM9" s="174">
        <v>0</v>
      </c>
      <c r="EBN9" s="327">
        <f t="shared" si="1458"/>
        <v>0</v>
      </c>
      <c r="EBO9" s="174">
        <v>0</v>
      </c>
      <c r="EBP9" s="327">
        <f t="shared" si="1459"/>
        <v>0</v>
      </c>
      <c r="EBQ9" s="174">
        <v>0</v>
      </c>
      <c r="EBR9" s="328">
        <f t="shared" si="1460"/>
        <v>0</v>
      </c>
      <c r="EBS9" s="254">
        <f t="shared" si="1461"/>
        <v>0</v>
      </c>
      <c r="EBT9" s="174">
        <v>0</v>
      </c>
      <c r="EBU9" s="327">
        <f t="shared" si="1462"/>
        <v>0</v>
      </c>
      <c r="EBV9" s="174">
        <v>0</v>
      </c>
      <c r="EBW9" s="327">
        <f t="shared" si="1463"/>
        <v>0</v>
      </c>
      <c r="EBX9" s="174">
        <v>0</v>
      </c>
      <c r="EBY9" s="328">
        <f t="shared" si="1464"/>
        <v>0</v>
      </c>
      <c r="EBZ9" s="254">
        <f t="shared" si="1465"/>
        <v>0</v>
      </c>
      <c r="ECA9" s="174">
        <v>0</v>
      </c>
      <c r="ECB9" s="327">
        <f t="shared" si="1466"/>
        <v>0</v>
      </c>
      <c r="ECC9" s="174">
        <v>0</v>
      </c>
      <c r="ECD9" s="327">
        <f t="shared" si="1467"/>
        <v>0</v>
      </c>
      <c r="ECE9" s="174">
        <v>0</v>
      </c>
      <c r="ECF9" s="328">
        <f t="shared" si="1468"/>
        <v>0</v>
      </c>
      <c r="ECG9" s="254">
        <f t="shared" si="1469"/>
        <v>0</v>
      </c>
      <c r="ECH9" s="174">
        <v>0</v>
      </c>
      <c r="ECI9" s="327">
        <f t="shared" si="1470"/>
        <v>0</v>
      </c>
      <c r="ECJ9" s="174">
        <v>0</v>
      </c>
      <c r="ECK9" s="327">
        <f t="shared" si="1471"/>
        <v>0</v>
      </c>
      <c r="ECL9" s="174">
        <v>0</v>
      </c>
      <c r="ECM9" s="328">
        <f t="shared" si="1472"/>
        <v>0</v>
      </c>
      <c r="ECN9" s="254">
        <f t="shared" si="1473"/>
        <v>0</v>
      </c>
      <c r="ECO9" s="174">
        <v>0</v>
      </c>
      <c r="ECP9" s="327">
        <f t="shared" si="1474"/>
        <v>0</v>
      </c>
      <c r="ECQ9" s="174">
        <v>0</v>
      </c>
      <c r="ECR9" s="327">
        <f t="shared" si="1475"/>
        <v>0</v>
      </c>
      <c r="ECS9" s="174">
        <v>0</v>
      </c>
      <c r="ECT9" s="328">
        <f t="shared" si="1476"/>
        <v>0</v>
      </c>
      <c r="ECU9" s="254">
        <f t="shared" si="1477"/>
        <v>0</v>
      </c>
      <c r="ECV9" s="174">
        <v>0</v>
      </c>
      <c r="ECW9" s="327">
        <f t="shared" si="1478"/>
        <v>0</v>
      </c>
      <c r="ECX9" s="174">
        <v>0</v>
      </c>
      <c r="ECY9" s="327">
        <f t="shared" si="1479"/>
        <v>0</v>
      </c>
      <c r="ECZ9" s="174">
        <v>0</v>
      </c>
      <c r="EDA9" s="328">
        <f t="shared" si="1480"/>
        <v>0</v>
      </c>
      <c r="EDB9" s="254">
        <f t="shared" si="1481"/>
        <v>0</v>
      </c>
      <c r="EDC9" s="174">
        <v>0</v>
      </c>
      <c r="EDD9" s="327">
        <f t="shared" si="1482"/>
        <v>0</v>
      </c>
      <c r="EDE9" s="174">
        <v>0</v>
      </c>
      <c r="EDF9" s="327">
        <f t="shared" si="1483"/>
        <v>0</v>
      </c>
      <c r="EDG9" s="174">
        <v>0</v>
      </c>
      <c r="EDH9" s="328">
        <f t="shared" si="1484"/>
        <v>0</v>
      </c>
      <c r="EDI9" s="254">
        <f t="shared" si="1485"/>
        <v>0</v>
      </c>
      <c r="EDJ9" s="174">
        <v>0</v>
      </c>
      <c r="EDK9" s="327">
        <f t="shared" si="1486"/>
        <v>0</v>
      </c>
      <c r="EDL9" s="174">
        <v>0</v>
      </c>
      <c r="EDM9" s="327">
        <f t="shared" si="1487"/>
        <v>0</v>
      </c>
      <c r="EDN9" s="174">
        <v>0</v>
      </c>
      <c r="EDO9" s="328">
        <f t="shared" si="1488"/>
        <v>0</v>
      </c>
      <c r="EDP9" s="254">
        <f t="shared" si="1489"/>
        <v>0</v>
      </c>
      <c r="EDQ9" s="174">
        <v>0</v>
      </c>
      <c r="EDR9" s="327">
        <f t="shared" si="1490"/>
        <v>0</v>
      </c>
      <c r="EDS9" s="174">
        <v>0</v>
      </c>
      <c r="EDT9" s="327">
        <f t="shared" si="1491"/>
        <v>0</v>
      </c>
      <c r="EDU9" s="174">
        <v>0</v>
      </c>
      <c r="EDV9" s="328">
        <f t="shared" si="1492"/>
        <v>0</v>
      </c>
      <c r="EDW9" s="254">
        <f t="shared" si="1493"/>
        <v>0</v>
      </c>
      <c r="EDX9" s="174">
        <v>0</v>
      </c>
      <c r="EDY9" s="327">
        <f t="shared" si="1494"/>
        <v>0</v>
      </c>
      <c r="EDZ9" s="174">
        <v>0</v>
      </c>
      <c r="EEA9" s="327">
        <f t="shared" si="1495"/>
        <v>0</v>
      </c>
      <c r="EEB9" s="174">
        <v>0</v>
      </c>
      <c r="EEC9" s="328">
        <f t="shared" si="1496"/>
        <v>0</v>
      </c>
      <c r="EED9" s="254">
        <f t="shared" si="1497"/>
        <v>0</v>
      </c>
      <c r="EEE9" s="174">
        <v>0</v>
      </c>
      <c r="EEF9" s="327">
        <f t="shared" si="1498"/>
        <v>0</v>
      </c>
      <c r="EEG9" s="174">
        <v>0</v>
      </c>
      <c r="EEH9" s="327">
        <f t="shared" si="1499"/>
        <v>0</v>
      </c>
      <c r="EEI9" s="174">
        <v>0</v>
      </c>
      <c r="EEJ9" s="328">
        <f t="shared" si="1500"/>
        <v>0</v>
      </c>
      <c r="EEK9" s="254">
        <f t="shared" si="1501"/>
        <v>0</v>
      </c>
      <c r="EEL9" s="174">
        <v>0</v>
      </c>
      <c r="EEM9" s="327">
        <f t="shared" si="1502"/>
        <v>0</v>
      </c>
      <c r="EEN9" s="174">
        <v>0</v>
      </c>
      <c r="EEO9" s="327">
        <f t="shared" si="1503"/>
        <v>0</v>
      </c>
      <c r="EEP9" s="174">
        <v>0</v>
      </c>
      <c r="EEQ9" s="328">
        <f t="shared" si="1504"/>
        <v>0</v>
      </c>
      <c r="EER9" s="254">
        <f t="shared" si="1505"/>
        <v>0</v>
      </c>
      <c r="EES9" s="174">
        <v>0</v>
      </c>
      <c r="EET9" s="327">
        <f t="shared" si="1506"/>
        <v>0</v>
      </c>
      <c r="EEU9" s="174">
        <v>0</v>
      </c>
      <c r="EEV9" s="327">
        <f t="shared" si="1507"/>
        <v>0</v>
      </c>
      <c r="EEW9" s="174">
        <v>0</v>
      </c>
      <c r="EEX9" s="328">
        <f t="shared" si="1508"/>
        <v>0</v>
      </c>
      <c r="EEY9" s="254">
        <f t="shared" si="1509"/>
        <v>0</v>
      </c>
      <c r="EEZ9" s="174">
        <v>0</v>
      </c>
      <c r="EFA9" s="327">
        <f t="shared" si="1510"/>
        <v>0</v>
      </c>
      <c r="EFB9" s="174">
        <v>0</v>
      </c>
      <c r="EFC9" s="327">
        <f t="shared" si="1511"/>
        <v>0</v>
      </c>
      <c r="EFD9" s="174">
        <v>0</v>
      </c>
      <c r="EFE9" s="328">
        <f t="shared" si="1512"/>
        <v>0</v>
      </c>
      <c r="EFF9" s="254">
        <f t="shared" si="1513"/>
        <v>0</v>
      </c>
      <c r="EFG9" s="174">
        <v>0</v>
      </c>
      <c r="EFH9" s="327">
        <f t="shared" si="1514"/>
        <v>0</v>
      </c>
      <c r="EFI9" s="174">
        <v>0</v>
      </c>
      <c r="EFJ9" s="327">
        <f t="shared" si="1515"/>
        <v>0</v>
      </c>
      <c r="EFK9" s="174">
        <v>0</v>
      </c>
      <c r="EFL9" s="328">
        <f t="shared" si="1516"/>
        <v>0</v>
      </c>
      <c r="EFM9" s="254">
        <f t="shared" si="1517"/>
        <v>0</v>
      </c>
      <c r="EFN9" s="174">
        <v>0</v>
      </c>
      <c r="EFO9" s="327">
        <f t="shared" si="1518"/>
        <v>0</v>
      </c>
      <c r="EFP9" s="174">
        <v>0</v>
      </c>
      <c r="EFQ9" s="327">
        <f t="shared" si="1519"/>
        <v>0</v>
      </c>
      <c r="EFR9" s="174">
        <v>0</v>
      </c>
      <c r="EFS9" s="328">
        <f t="shared" si="1520"/>
        <v>0</v>
      </c>
      <c r="EFT9" s="254">
        <f t="shared" si="1521"/>
        <v>0</v>
      </c>
      <c r="EFU9" s="174">
        <v>0</v>
      </c>
      <c r="EFV9" s="327">
        <f t="shared" si="1522"/>
        <v>0</v>
      </c>
      <c r="EFW9" s="174">
        <v>0</v>
      </c>
      <c r="EFX9" s="327">
        <f t="shared" si="1523"/>
        <v>0</v>
      </c>
      <c r="EFY9" s="174">
        <v>0</v>
      </c>
      <c r="EFZ9" s="328">
        <f t="shared" si="1524"/>
        <v>0</v>
      </c>
      <c r="EGA9" s="254">
        <f t="shared" si="1525"/>
        <v>0</v>
      </c>
      <c r="EGB9" s="174">
        <v>0</v>
      </c>
      <c r="EGC9" s="327">
        <f t="shared" si="1526"/>
        <v>0</v>
      </c>
      <c r="EGD9" s="174">
        <v>0</v>
      </c>
      <c r="EGE9" s="327">
        <f t="shared" si="1527"/>
        <v>0</v>
      </c>
      <c r="EGF9" s="174">
        <v>0</v>
      </c>
      <c r="EGG9" s="328">
        <f t="shared" si="1528"/>
        <v>0</v>
      </c>
      <c r="EGH9" s="254">
        <f t="shared" si="1529"/>
        <v>0</v>
      </c>
      <c r="EGI9" s="174">
        <v>0</v>
      </c>
      <c r="EGJ9" s="327">
        <f t="shared" si="1530"/>
        <v>0</v>
      </c>
      <c r="EGK9" s="174">
        <v>0</v>
      </c>
      <c r="EGL9" s="327">
        <f t="shared" si="1531"/>
        <v>0</v>
      </c>
      <c r="EGM9" s="174">
        <v>0</v>
      </c>
      <c r="EGN9" s="328">
        <f t="shared" si="1532"/>
        <v>0</v>
      </c>
      <c r="EGO9" s="254">
        <f t="shared" si="1533"/>
        <v>0</v>
      </c>
      <c r="EGP9" s="174">
        <v>0</v>
      </c>
      <c r="EGQ9" s="327">
        <f t="shared" si="1534"/>
        <v>0</v>
      </c>
      <c r="EGR9" s="174">
        <v>0</v>
      </c>
      <c r="EGS9" s="327">
        <f t="shared" si="1535"/>
        <v>0</v>
      </c>
      <c r="EGT9" s="174">
        <v>0</v>
      </c>
      <c r="EGU9" s="328">
        <f t="shared" si="1536"/>
        <v>0</v>
      </c>
      <c r="EGV9" s="254">
        <f t="shared" si="1537"/>
        <v>0</v>
      </c>
      <c r="EGW9" s="174">
        <v>0</v>
      </c>
      <c r="EGX9" s="327">
        <f t="shared" si="1538"/>
        <v>0</v>
      </c>
      <c r="EGY9" s="174">
        <v>0</v>
      </c>
      <c r="EGZ9" s="327">
        <f t="shared" si="1539"/>
        <v>0</v>
      </c>
      <c r="EHA9" s="174">
        <v>0</v>
      </c>
      <c r="EHB9" s="328">
        <f t="shared" si="1540"/>
        <v>0</v>
      </c>
      <c r="EHC9" s="254">
        <f t="shared" si="1541"/>
        <v>0</v>
      </c>
      <c r="EHD9" s="174">
        <v>0</v>
      </c>
      <c r="EHE9" s="327">
        <f t="shared" si="1542"/>
        <v>0</v>
      </c>
      <c r="EHF9" s="174">
        <v>0</v>
      </c>
      <c r="EHG9" s="327">
        <f t="shared" si="1543"/>
        <v>0</v>
      </c>
      <c r="EHH9" s="174">
        <v>0</v>
      </c>
      <c r="EHI9" s="328">
        <f t="shared" si="1544"/>
        <v>0</v>
      </c>
      <c r="EHJ9" s="254">
        <f t="shared" si="1545"/>
        <v>0</v>
      </c>
      <c r="EHK9" s="174">
        <v>0</v>
      </c>
      <c r="EHL9" s="327">
        <f t="shared" si="1546"/>
        <v>0</v>
      </c>
      <c r="EHM9" s="174">
        <v>0</v>
      </c>
      <c r="EHN9" s="327">
        <f t="shared" si="1547"/>
        <v>0</v>
      </c>
      <c r="EHO9" s="174">
        <v>0</v>
      </c>
      <c r="EHP9" s="328">
        <f t="shared" si="1548"/>
        <v>0</v>
      </c>
      <c r="EHQ9" s="254">
        <f t="shared" si="1549"/>
        <v>0</v>
      </c>
      <c r="EHR9" s="174">
        <v>0</v>
      </c>
      <c r="EHS9" s="327">
        <f t="shared" si="1550"/>
        <v>0</v>
      </c>
      <c r="EHT9" s="174">
        <v>0</v>
      </c>
      <c r="EHU9" s="327">
        <f t="shared" si="1551"/>
        <v>0</v>
      </c>
      <c r="EHV9" s="174">
        <v>0</v>
      </c>
      <c r="EHW9" s="328">
        <f t="shared" si="1552"/>
        <v>0</v>
      </c>
      <c r="EHX9" s="254">
        <f t="shared" si="1553"/>
        <v>0</v>
      </c>
      <c r="EHY9" s="174">
        <v>0</v>
      </c>
      <c r="EHZ9" s="327">
        <f t="shared" si="1554"/>
        <v>0</v>
      </c>
      <c r="EIA9" s="174">
        <v>0</v>
      </c>
      <c r="EIB9" s="327">
        <f t="shared" si="1555"/>
        <v>0</v>
      </c>
      <c r="EIC9" s="174">
        <v>0</v>
      </c>
      <c r="EID9" s="328">
        <f t="shared" si="1556"/>
        <v>0</v>
      </c>
      <c r="EIE9" s="254">
        <f t="shared" si="1557"/>
        <v>0</v>
      </c>
      <c r="EIF9" s="174">
        <v>0</v>
      </c>
      <c r="EIG9" s="327">
        <f t="shared" si="1558"/>
        <v>0</v>
      </c>
      <c r="EIH9" s="174">
        <v>0</v>
      </c>
      <c r="EII9" s="327">
        <f t="shared" si="1559"/>
        <v>0</v>
      </c>
      <c r="EIJ9" s="174">
        <v>0</v>
      </c>
      <c r="EIK9" s="328">
        <f t="shared" si="1560"/>
        <v>0</v>
      </c>
      <c r="EIL9" s="254">
        <f t="shared" si="1561"/>
        <v>0</v>
      </c>
      <c r="EIM9" s="174">
        <v>0</v>
      </c>
      <c r="EIN9" s="327">
        <f t="shared" si="1562"/>
        <v>0</v>
      </c>
      <c r="EIO9" s="174">
        <v>0</v>
      </c>
      <c r="EIP9" s="327">
        <f t="shared" si="1563"/>
        <v>0</v>
      </c>
      <c r="EIQ9" s="174">
        <v>0</v>
      </c>
      <c r="EIR9" s="328">
        <f t="shared" si="1564"/>
        <v>0</v>
      </c>
      <c r="EIS9" s="254">
        <f t="shared" si="1565"/>
        <v>0</v>
      </c>
      <c r="EIT9" s="174">
        <v>0</v>
      </c>
      <c r="EIU9" s="327">
        <f t="shared" si="1566"/>
        <v>0</v>
      </c>
      <c r="EIV9" s="174">
        <v>0</v>
      </c>
      <c r="EIW9" s="327">
        <f t="shared" si="1567"/>
        <v>0</v>
      </c>
      <c r="EIX9" s="174">
        <v>0</v>
      </c>
      <c r="EIY9" s="328">
        <f t="shared" si="1568"/>
        <v>0</v>
      </c>
      <c r="EIZ9" s="254">
        <f t="shared" si="1569"/>
        <v>0</v>
      </c>
      <c r="EJA9" s="174">
        <v>0</v>
      </c>
      <c r="EJB9" s="327">
        <f t="shared" si="1570"/>
        <v>0</v>
      </c>
      <c r="EJC9" s="174">
        <v>0</v>
      </c>
      <c r="EJD9" s="327">
        <f t="shared" si="1571"/>
        <v>0</v>
      </c>
      <c r="EJE9" s="174">
        <v>0</v>
      </c>
      <c r="EJF9" s="328">
        <f t="shared" si="1572"/>
        <v>0</v>
      </c>
      <c r="EJG9" s="254">
        <f t="shared" si="1573"/>
        <v>0</v>
      </c>
      <c r="EJH9" s="174">
        <v>0</v>
      </c>
      <c r="EJI9" s="327">
        <f t="shared" si="1574"/>
        <v>0</v>
      </c>
      <c r="EJJ9" s="174">
        <v>0</v>
      </c>
      <c r="EJK9" s="327">
        <f t="shared" si="1575"/>
        <v>0</v>
      </c>
      <c r="EJL9" s="174">
        <v>0</v>
      </c>
      <c r="EJM9" s="328">
        <f t="shared" si="1576"/>
        <v>0</v>
      </c>
      <c r="EJN9" s="254">
        <f t="shared" si="1577"/>
        <v>0</v>
      </c>
      <c r="EJO9" s="174">
        <v>0</v>
      </c>
      <c r="EJP9" s="327">
        <f t="shared" si="1578"/>
        <v>0</v>
      </c>
      <c r="EJQ9" s="174">
        <v>0</v>
      </c>
      <c r="EJR9" s="327">
        <f t="shared" si="1579"/>
        <v>0</v>
      </c>
      <c r="EJS9" s="174">
        <v>0</v>
      </c>
      <c r="EJT9" s="328">
        <f t="shared" si="1580"/>
        <v>0</v>
      </c>
      <c r="EJU9" s="254">
        <f t="shared" si="1581"/>
        <v>0</v>
      </c>
      <c r="EJV9" s="174">
        <v>0</v>
      </c>
      <c r="EJW9" s="327">
        <f t="shared" si="1582"/>
        <v>0</v>
      </c>
      <c r="EJX9" s="174">
        <v>0</v>
      </c>
      <c r="EJY9" s="327">
        <f t="shared" si="1583"/>
        <v>0</v>
      </c>
      <c r="EJZ9" s="174">
        <v>0</v>
      </c>
      <c r="EKA9" s="328">
        <f t="shared" si="1584"/>
        <v>0</v>
      </c>
      <c r="EKB9" s="254">
        <f t="shared" si="1585"/>
        <v>0</v>
      </c>
      <c r="EKC9" s="174">
        <v>0</v>
      </c>
      <c r="EKD9" s="327">
        <f t="shared" si="1586"/>
        <v>0</v>
      </c>
      <c r="EKE9" s="174">
        <v>0</v>
      </c>
      <c r="EKF9" s="327">
        <f t="shared" si="1587"/>
        <v>0</v>
      </c>
      <c r="EKG9" s="174">
        <v>0</v>
      </c>
      <c r="EKH9" s="328">
        <f t="shared" si="1588"/>
        <v>0</v>
      </c>
      <c r="EKI9" s="254">
        <f t="shared" si="1589"/>
        <v>0</v>
      </c>
      <c r="EKJ9" s="174">
        <v>0</v>
      </c>
      <c r="EKK9" s="327">
        <f t="shared" si="1590"/>
        <v>0</v>
      </c>
      <c r="EKL9" s="174">
        <v>0</v>
      </c>
      <c r="EKM9" s="327">
        <f t="shared" si="1591"/>
        <v>0</v>
      </c>
      <c r="EKN9" s="174">
        <v>0</v>
      </c>
      <c r="EKO9" s="328">
        <f t="shared" si="1592"/>
        <v>0</v>
      </c>
      <c r="EKP9" s="254">
        <f t="shared" si="1593"/>
        <v>0</v>
      </c>
      <c r="EKQ9" s="174">
        <v>0</v>
      </c>
      <c r="EKR9" s="327">
        <f t="shared" si="1594"/>
        <v>0</v>
      </c>
      <c r="EKS9" s="174">
        <v>0</v>
      </c>
      <c r="EKT9" s="327">
        <f t="shared" si="1595"/>
        <v>0</v>
      </c>
      <c r="EKU9" s="174">
        <v>0</v>
      </c>
      <c r="EKV9" s="328">
        <f t="shared" si="1596"/>
        <v>0</v>
      </c>
      <c r="EKW9" s="254">
        <f t="shared" si="1597"/>
        <v>0</v>
      </c>
      <c r="EKX9" s="174">
        <v>0</v>
      </c>
      <c r="EKY9" s="327">
        <f t="shared" si="1598"/>
        <v>0</v>
      </c>
      <c r="EKZ9" s="174">
        <v>0</v>
      </c>
      <c r="ELA9" s="327">
        <f t="shared" si="1599"/>
        <v>0</v>
      </c>
      <c r="ELB9" s="174">
        <v>0</v>
      </c>
      <c r="ELC9" s="328">
        <f t="shared" si="1600"/>
        <v>0</v>
      </c>
      <c r="ELD9" s="254">
        <f t="shared" si="1601"/>
        <v>0</v>
      </c>
      <c r="ELE9" s="174">
        <v>0</v>
      </c>
      <c r="ELF9" s="327">
        <f t="shared" si="1602"/>
        <v>0</v>
      </c>
      <c r="ELG9" s="174">
        <v>0</v>
      </c>
      <c r="ELH9" s="327">
        <f t="shared" si="1603"/>
        <v>0</v>
      </c>
      <c r="ELI9" s="174">
        <v>0</v>
      </c>
      <c r="ELJ9" s="328">
        <f t="shared" si="1604"/>
        <v>0</v>
      </c>
      <c r="ELK9" s="254">
        <f t="shared" si="1605"/>
        <v>0</v>
      </c>
      <c r="ELL9" s="174">
        <v>0</v>
      </c>
      <c r="ELM9" s="327">
        <f t="shared" si="1606"/>
        <v>0</v>
      </c>
      <c r="ELN9" s="174">
        <v>0</v>
      </c>
      <c r="ELO9" s="327">
        <f t="shared" si="1607"/>
        <v>0</v>
      </c>
      <c r="ELP9" s="174">
        <v>0</v>
      </c>
      <c r="ELQ9" s="328">
        <f t="shared" si="1608"/>
        <v>0</v>
      </c>
      <c r="ELR9" s="254">
        <f t="shared" si="1609"/>
        <v>0</v>
      </c>
      <c r="ELS9" s="174">
        <v>0</v>
      </c>
      <c r="ELT9" s="327">
        <f t="shared" si="1610"/>
        <v>0</v>
      </c>
      <c r="ELU9" s="174">
        <v>0</v>
      </c>
      <c r="ELV9" s="327">
        <f t="shared" si="1611"/>
        <v>0</v>
      </c>
      <c r="ELW9" s="174">
        <v>0</v>
      </c>
      <c r="ELX9" s="328">
        <f t="shared" si="1612"/>
        <v>0</v>
      </c>
      <c r="ELY9" s="254">
        <f t="shared" si="1613"/>
        <v>0</v>
      </c>
      <c r="ELZ9" s="174">
        <v>0</v>
      </c>
      <c r="EMA9" s="327">
        <f t="shared" si="1614"/>
        <v>0</v>
      </c>
      <c r="EMB9" s="174">
        <v>0</v>
      </c>
      <c r="EMC9" s="327">
        <f t="shared" si="1615"/>
        <v>0</v>
      </c>
      <c r="EMD9" s="174">
        <v>0</v>
      </c>
      <c r="EME9" s="328">
        <f t="shared" si="1616"/>
        <v>0</v>
      </c>
      <c r="EMF9" s="254">
        <f t="shared" si="1617"/>
        <v>0</v>
      </c>
      <c r="EMG9" s="174">
        <v>0</v>
      </c>
      <c r="EMH9" s="327">
        <f t="shared" si="1618"/>
        <v>0</v>
      </c>
      <c r="EMI9" s="174">
        <v>0</v>
      </c>
      <c r="EMJ9" s="327">
        <f t="shared" si="1619"/>
        <v>0</v>
      </c>
      <c r="EMK9" s="174">
        <v>0</v>
      </c>
      <c r="EML9" s="328">
        <f t="shared" si="1620"/>
        <v>0</v>
      </c>
      <c r="EMM9" s="254">
        <f t="shared" si="1621"/>
        <v>0</v>
      </c>
      <c r="EMN9" s="174">
        <v>0</v>
      </c>
      <c r="EMO9" s="327">
        <f t="shared" si="1622"/>
        <v>0</v>
      </c>
      <c r="EMP9" s="174">
        <v>0</v>
      </c>
      <c r="EMQ9" s="327">
        <f t="shared" si="1623"/>
        <v>0</v>
      </c>
      <c r="EMR9" s="174">
        <v>0</v>
      </c>
      <c r="EMS9" s="328">
        <f t="shared" si="1624"/>
        <v>0</v>
      </c>
      <c r="EMT9" s="254">
        <f t="shared" si="1625"/>
        <v>0</v>
      </c>
      <c r="EMU9" s="174">
        <v>0</v>
      </c>
      <c r="EMV9" s="327">
        <f t="shared" si="1626"/>
        <v>0</v>
      </c>
      <c r="EMW9" s="174">
        <v>0</v>
      </c>
      <c r="EMX9" s="327">
        <f t="shared" si="1627"/>
        <v>0</v>
      </c>
      <c r="EMY9" s="174">
        <v>0</v>
      </c>
      <c r="EMZ9" s="328">
        <f t="shared" si="1628"/>
        <v>0</v>
      </c>
      <c r="ENA9" s="254">
        <f t="shared" si="1629"/>
        <v>0</v>
      </c>
      <c r="ENB9" s="174">
        <v>0</v>
      </c>
      <c r="ENC9" s="327">
        <f t="shared" si="1630"/>
        <v>0</v>
      </c>
      <c r="END9" s="174">
        <v>0</v>
      </c>
      <c r="ENE9" s="327">
        <f t="shared" si="1631"/>
        <v>0</v>
      </c>
      <c r="ENF9" s="174">
        <v>0</v>
      </c>
      <c r="ENG9" s="328">
        <f t="shared" si="1632"/>
        <v>0</v>
      </c>
      <c r="ENH9" s="254">
        <f t="shared" si="1633"/>
        <v>0</v>
      </c>
      <c r="ENI9" s="174">
        <v>0</v>
      </c>
      <c r="ENJ9" s="327">
        <f t="shared" si="1634"/>
        <v>0</v>
      </c>
      <c r="ENK9" s="174">
        <v>0</v>
      </c>
      <c r="ENL9" s="327">
        <f t="shared" si="1635"/>
        <v>0</v>
      </c>
      <c r="ENM9" s="174">
        <v>0</v>
      </c>
      <c r="ENN9" s="328">
        <f t="shared" si="1636"/>
        <v>0</v>
      </c>
      <c r="ENO9" s="254">
        <f t="shared" si="1637"/>
        <v>0</v>
      </c>
      <c r="ENP9" s="174">
        <v>0</v>
      </c>
      <c r="ENQ9" s="327">
        <f t="shared" si="1638"/>
        <v>0</v>
      </c>
      <c r="ENR9" s="174">
        <v>0</v>
      </c>
      <c r="ENS9" s="327">
        <f t="shared" si="1639"/>
        <v>0</v>
      </c>
      <c r="ENT9" s="174">
        <v>0</v>
      </c>
      <c r="ENU9" s="328">
        <f t="shared" si="1640"/>
        <v>0</v>
      </c>
      <c r="ENV9" s="254">
        <f t="shared" si="1641"/>
        <v>0</v>
      </c>
      <c r="ENW9" s="174">
        <v>0</v>
      </c>
      <c r="ENX9" s="327">
        <f t="shared" si="1642"/>
        <v>0</v>
      </c>
      <c r="ENY9" s="174">
        <v>0</v>
      </c>
      <c r="ENZ9" s="327">
        <f t="shared" si="1643"/>
        <v>0</v>
      </c>
      <c r="EOA9" s="174">
        <v>0</v>
      </c>
      <c r="EOB9" s="328">
        <f t="shared" si="1644"/>
        <v>0</v>
      </c>
      <c r="EOC9" s="254">
        <f t="shared" si="1645"/>
        <v>0</v>
      </c>
      <c r="EOD9" s="174">
        <v>0</v>
      </c>
      <c r="EOE9" s="327">
        <f t="shared" si="1646"/>
        <v>0</v>
      </c>
      <c r="EOF9" s="174">
        <v>0</v>
      </c>
      <c r="EOG9" s="327">
        <f t="shared" si="1647"/>
        <v>0</v>
      </c>
      <c r="EOH9" s="174">
        <v>0</v>
      </c>
      <c r="EOI9" s="328">
        <f t="shared" si="1648"/>
        <v>0</v>
      </c>
      <c r="EOJ9" s="254">
        <f t="shared" si="1649"/>
        <v>0</v>
      </c>
      <c r="EOK9" s="174">
        <v>0</v>
      </c>
      <c r="EOL9" s="327">
        <f t="shared" si="1650"/>
        <v>0</v>
      </c>
      <c r="EOM9" s="174">
        <v>0</v>
      </c>
      <c r="EON9" s="327">
        <f t="shared" si="1651"/>
        <v>0</v>
      </c>
      <c r="EOO9" s="174">
        <v>0</v>
      </c>
      <c r="EOP9" s="328">
        <f t="shared" si="1652"/>
        <v>0</v>
      </c>
      <c r="EOQ9" s="254">
        <f t="shared" si="1653"/>
        <v>0</v>
      </c>
      <c r="EOR9" s="174">
        <v>0</v>
      </c>
      <c r="EOS9" s="327">
        <f t="shared" si="1654"/>
        <v>0</v>
      </c>
      <c r="EOT9" s="174">
        <v>0</v>
      </c>
      <c r="EOU9" s="327">
        <f t="shared" si="1655"/>
        <v>0</v>
      </c>
      <c r="EOV9" s="174">
        <v>0</v>
      </c>
      <c r="EOW9" s="328">
        <f t="shared" si="1656"/>
        <v>0</v>
      </c>
      <c r="EOX9" s="254">
        <f t="shared" si="1657"/>
        <v>0</v>
      </c>
      <c r="EOY9" s="174">
        <v>0</v>
      </c>
      <c r="EOZ9" s="327">
        <f t="shared" si="1658"/>
        <v>0</v>
      </c>
      <c r="EPA9" s="174">
        <v>0</v>
      </c>
      <c r="EPB9" s="327">
        <f t="shared" si="1659"/>
        <v>0</v>
      </c>
      <c r="EPC9" s="174">
        <v>0</v>
      </c>
      <c r="EPD9" s="328">
        <f t="shared" si="1660"/>
        <v>0</v>
      </c>
      <c r="EPE9" s="254">
        <f t="shared" si="1661"/>
        <v>0</v>
      </c>
      <c r="EPF9" s="174">
        <v>0</v>
      </c>
      <c r="EPG9" s="327">
        <f t="shared" si="1662"/>
        <v>0</v>
      </c>
      <c r="EPH9" s="174">
        <v>0</v>
      </c>
      <c r="EPI9" s="327">
        <f t="shared" si="1663"/>
        <v>0</v>
      </c>
      <c r="EPJ9" s="174">
        <v>0</v>
      </c>
      <c r="EPK9" s="328">
        <f t="shared" si="1664"/>
        <v>0</v>
      </c>
      <c r="EPL9" s="254">
        <f t="shared" si="1665"/>
        <v>0</v>
      </c>
      <c r="EPM9" s="174">
        <v>0</v>
      </c>
      <c r="EPN9" s="327">
        <f t="shared" si="1666"/>
        <v>0</v>
      </c>
      <c r="EPO9" s="174">
        <v>0</v>
      </c>
      <c r="EPP9" s="327">
        <f t="shared" si="1667"/>
        <v>0</v>
      </c>
      <c r="EPQ9" s="174">
        <v>0</v>
      </c>
      <c r="EPR9" s="328">
        <f t="shared" si="1668"/>
        <v>0</v>
      </c>
      <c r="EPS9" s="254">
        <f t="shared" si="1669"/>
        <v>0</v>
      </c>
      <c r="EPT9" s="174">
        <v>0</v>
      </c>
      <c r="EPU9" s="327">
        <f t="shared" si="1670"/>
        <v>0</v>
      </c>
      <c r="EPV9" s="174">
        <v>0</v>
      </c>
      <c r="EPW9" s="327">
        <f t="shared" si="1671"/>
        <v>0</v>
      </c>
      <c r="EPX9" s="174">
        <v>0</v>
      </c>
      <c r="EPY9" s="328">
        <f t="shared" si="1672"/>
        <v>0</v>
      </c>
      <c r="EPZ9" s="254">
        <f t="shared" si="1673"/>
        <v>0</v>
      </c>
      <c r="EQA9" s="174">
        <v>0</v>
      </c>
      <c r="EQB9" s="327">
        <f t="shared" si="1674"/>
        <v>0</v>
      </c>
      <c r="EQC9" s="174">
        <v>0</v>
      </c>
      <c r="EQD9" s="327">
        <f t="shared" si="1675"/>
        <v>0</v>
      </c>
      <c r="EQE9" s="174">
        <v>0</v>
      </c>
      <c r="EQF9" s="328">
        <f t="shared" si="1676"/>
        <v>0</v>
      </c>
      <c r="EQG9" s="254">
        <f t="shared" si="1677"/>
        <v>0</v>
      </c>
      <c r="EQH9" s="174">
        <v>0</v>
      </c>
      <c r="EQI9" s="327">
        <f t="shared" si="1678"/>
        <v>0</v>
      </c>
      <c r="EQJ9" s="174">
        <v>0</v>
      </c>
      <c r="EQK9" s="327">
        <f t="shared" si="1679"/>
        <v>0</v>
      </c>
      <c r="EQL9" s="174">
        <v>0</v>
      </c>
      <c r="EQM9" s="328">
        <f t="shared" si="1680"/>
        <v>0</v>
      </c>
      <c r="EQN9" s="254">
        <f t="shared" si="1681"/>
        <v>0</v>
      </c>
      <c r="EQO9" s="174">
        <v>0</v>
      </c>
      <c r="EQP9" s="327">
        <f t="shared" si="1682"/>
        <v>0</v>
      </c>
      <c r="EQQ9" s="174">
        <v>0</v>
      </c>
      <c r="EQR9" s="327">
        <f t="shared" si="1683"/>
        <v>0</v>
      </c>
      <c r="EQS9" s="174">
        <v>0</v>
      </c>
      <c r="EQT9" s="328">
        <f t="shared" si="1684"/>
        <v>0</v>
      </c>
      <c r="EQU9" s="254">
        <f t="shared" si="1685"/>
        <v>0</v>
      </c>
      <c r="EQV9" s="174">
        <v>0</v>
      </c>
      <c r="EQW9" s="327">
        <f t="shared" si="1686"/>
        <v>0</v>
      </c>
      <c r="EQX9" s="174">
        <v>0</v>
      </c>
      <c r="EQY9" s="327">
        <f t="shared" si="1687"/>
        <v>0</v>
      </c>
      <c r="EQZ9" s="174">
        <v>0</v>
      </c>
      <c r="ERA9" s="328">
        <f t="shared" si="1688"/>
        <v>0</v>
      </c>
      <c r="ERB9" s="254">
        <f t="shared" si="1689"/>
        <v>0</v>
      </c>
      <c r="ERC9" s="174">
        <v>0</v>
      </c>
      <c r="ERD9" s="327">
        <f t="shared" si="1690"/>
        <v>0</v>
      </c>
      <c r="ERE9" s="174">
        <v>0</v>
      </c>
      <c r="ERF9" s="327">
        <f t="shared" si="1691"/>
        <v>0</v>
      </c>
      <c r="ERG9" s="174">
        <v>0</v>
      </c>
      <c r="ERH9" s="328">
        <f t="shared" si="1692"/>
        <v>0</v>
      </c>
      <c r="ERI9" s="254">
        <f t="shared" si="1693"/>
        <v>0</v>
      </c>
      <c r="ERJ9" s="174">
        <v>0</v>
      </c>
      <c r="ERK9" s="327">
        <f t="shared" si="1694"/>
        <v>0</v>
      </c>
      <c r="ERL9" s="174">
        <v>0</v>
      </c>
      <c r="ERM9" s="327">
        <f t="shared" si="1695"/>
        <v>0</v>
      </c>
      <c r="ERN9" s="174">
        <v>0</v>
      </c>
      <c r="ERO9" s="328">
        <f t="shared" si="1696"/>
        <v>0</v>
      </c>
      <c r="ERP9" s="254">
        <f t="shared" si="1697"/>
        <v>0</v>
      </c>
      <c r="ERQ9" s="174">
        <v>0</v>
      </c>
      <c r="ERR9" s="327">
        <f t="shared" si="1698"/>
        <v>0</v>
      </c>
      <c r="ERS9" s="174">
        <v>0</v>
      </c>
      <c r="ERT9" s="327">
        <f t="shared" si="1699"/>
        <v>0</v>
      </c>
      <c r="ERU9" s="174">
        <v>0</v>
      </c>
      <c r="ERV9" s="328">
        <f t="shared" si="1700"/>
        <v>0</v>
      </c>
      <c r="ERW9" s="254">
        <f t="shared" si="1701"/>
        <v>0</v>
      </c>
      <c r="ERX9" s="174">
        <v>0</v>
      </c>
      <c r="ERY9" s="327">
        <f t="shared" si="1702"/>
        <v>0</v>
      </c>
      <c r="ERZ9" s="174">
        <v>0</v>
      </c>
      <c r="ESA9" s="327">
        <f t="shared" si="1703"/>
        <v>0</v>
      </c>
      <c r="ESB9" s="174">
        <v>0</v>
      </c>
      <c r="ESC9" s="328">
        <f t="shared" si="1704"/>
        <v>0</v>
      </c>
      <c r="ESD9" s="254">
        <f t="shared" si="1705"/>
        <v>0</v>
      </c>
      <c r="ESE9" s="174">
        <v>0</v>
      </c>
      <c r="ESF9" s="327">
        <f t="shared" si="1706"/>
        <v>0</v>
      </c>
      <c r="ESG9" s="174">
        <v>0</v>
      </c>
      <c r="ESH9" s="327">
        <f t="shared" si="1707"/>
        <v>0</v>
      </c>
      <c r="ESI9" s="174">
        <v>0</v>
      </c>
      <c r="ESJ9" s="328">
        <f t="shared" si="1708"/>
        <v>0</v>
      </c>
      <c r="ESK9" s="254">
        <f t="shared" si="1709"/>
        <v>0</v>
      </c>
      <c r="ESL9" s="174">
        <v>0</v>
      </c>
      <c r="ESM9" s="327">
        <f t="shared" si="1710"/>
        <v>0</v>
      </c>
      <c r="ESN9" s="174">
        <v>0</v>
      </c>
      <c r="ESO9" s="327">
        <f t="shared" si="1711"/>
        <v>0</v>
      </c>
      <c r="ESP9" s="174">
        <v>0</v>
      </c>
      <c r="ESQ9" s="328">
        <f t="shared" si="1712"/>
        <v>0</v>
      </c>
      <c r="ESR9" s="254">
        <f t="shared" si="1713"/>
        <v>0</v>
      </c>
      <c r="ESS9" s="174">
        <v>0</v>
      </c>
      <c r="EST9" s="327">
        <f t="shared" si="1714"/>
        <v>0</v>
      </c>
      <c r="ESU9" s="174">
        <v>0</v>
      </c>
      <c r="ESV9" s="327">
        <f t="shared" si="1715"/>
        <v>0</v>
      </c>
      <c r="ESW9" s="174">
        <v>0</v>
      </c>
      <c r="ESX9" s="328">
        <f t="shared" si="1716"/>
        <v>0</v>
      </c>
      <c r="ESY9" s="254">
        <f t="shared" si="1717"/>
        <v>0</v>
      </c>
      <c r="ESZ9" s="174">
        <v>0</v>
      </c>
      <c r="ETA9" s="327">
        <f t="shared" si="1718"/>
        <v>0</v>
      </c>
      <c r="ETB9" s="174">
        <v>0</v>
      </c>
      <c r="ETC9" s="327">
        <f t="shared" si="1719"/>
        <v>0</v>
      </c>
      <c r="ETD9" s="174">
        <v>0</v>
      </c>
      <c r="ETE9" s="328">
        <f t="shared" si="1720"/>
        <v>0</v>
      </c>
      <c r="ETF9" s="254">
        <f t="shared" si="1721"/>
        <v>0</v>
      </c>
      <c r="ETG9" s="174">
        <v>0</v>
      </c>
      <c r="ETH9" s="327">
        <f t="shared" si="1722"/>
        <v>0</v>
      </c>
      <c r="ETI9" s="174">
        <v>0</v>
      </c>
      <c r="ETJ9" s="327">
        <f t="shared" si="1723"/>
        <v>0</v>
      </c>
      <c r="ETK9" s="174">
        <v>0</v>
      </c>
      <c r="ETL9" s="328">
        <f t="shared" si="1724"/>
        <v>0</v>
      </c>
      <c r="ETM9" s="254">
        <f t="shared" si="1725"/>
        <v>0</v>
      </c>
      <c r="ETN9" s="174">
        <v>0</v>
      </c>
      <c r="ETO9" s="327">
        <f t="shared" si="1726"/>
        <v>0</v>
      </c>
      <c r="ETP9" s="174">
        <v>0</v>
      </c>
      <c r="ETQ9" s="327">
        <f t="shared" si="1727"/>
        <v>0</v>
      </c>
      <c r="ETR9" s="174">
        <v>0</v>
      </c>
      <c r="ETS9" s="328">
        <f t="shared" si="1728"/>
        <v>0</v>
      </c>
      <c r="ETT9" s="254">
        <f t="shared" si="1729"/>
        <v>0</v>
      </c>
      <c r="ETU9" s="174">
        <v>0</v>
      </c>
      <c r="ETV9" s="327">
        <f t="shared" si="1730"/>
        <v>0</v>
      </c>
      <c r="ETW9" s="174">
        <v>0</v>
      </c>
      <c r="ETX9" s="327">
        <f t="shared" si="1731"/>
        <v>0</v>
      </c>
      <c r="ETY9" s="174">
        <v>0</v>
      </c>
      <c r="ETZ9" s="328">
        <f t="shared" si="1732"/>
        <v>0</v>
      </c>
      <c r="EUA9" s="254">
        <f t="shared" si="1733"/>
        <v>0</v>
      </c>
      <c r="EUB9" s="174">
        <v>0</v>
      </c>
      <c r="EUC9" s="327">
        <f t="shared" si="1734"/>
        <v>0</v>
      </c>
      <c r="EUD9" s="174">
        <v>0</v>
      </c>
      <c r="EUE9" s="327">
        <f t="shared" si="1735"/>
        <v>0</v>
      </c>
      <c r="EUF9" s="174">
        <v>0</v>
      </c>
      <c r="EUG9" s="328">
        <f t="shared" si="1736"/>
        <v>0</v>
      </c>
      <c r="EUH9" s="254">
        <f t="shared" si="1737"/>
        <v>0</v>
      </c>
      <c r="EUI9" s="174">
        <v>0</v>
      </c>
      <c r="EUJ9" s="327">
        <f t="shared" si="1738"/>
        <v>0</v>
      </c>
      <c r="EUK9" s="174">
        <v>0</v>
      </c>
      <c r="EUL9" s="327">
        <f t="shared" si="1739"/>
        <v>0</v>
      </c>
      <c r="EUM9" s="174">
        <v>0</v>
      </c>
      <c r="EUN9" s="328">
        <f t="shared" si="1740"/>
        <v>0</v>
      </c>
      <c r="EUO9" s="254">
        <f t="shared" si="1741"/>
        <v>0</v>
      </c>
      <c r="EUP9" s="174">
        <v>0</v>
      </c>
      <c r="EUQ9" s="327">
        <f t="shared" si="1742"/>
        <v>0</v>
      </c>
      <c r="EUR9" s="174">
        <v>0</v>
      </c>
      <c r="EUS9" s="327">
        <f t="shared" si="1743"/>
        <v>0</v>
      </c>
      <c r="EUT9" s="174">
        <v>0</v>
      </c>
      <c r="EUU9" s="328">
        <f t="shared" si="1744"/>
        <v>0</v>
      </c>
      <c r="EUV9" s="254">
        <f t="shared" si="1745"/>
        <v>0</v>
      </c>
      <c r="EUW9" s="174">
        <v>0</v>
      </c>
      <c r="EUX9" s="327">
        <f t="shared" si="1746"/>
        <v>0</v>
      </c>
      <c r="EUY9" s="174">
        <v>0</v>
      </c>
      <c r="EUZ9" s="327">
        <f t="shared" si="1747"/>
        <v>0</v>
      </c>
      <c r="EVA9" s="174">
        <v>0</v>
      </c>
      <c r="EVB9" s="328">
        <f t="shared" si="1748"/>
        <v>0</v>
      </c>
      <c r="EVC9" s="254">
        <f t="shared" si="1749"/>
        <v>0</v>
      </c>
      <c r="EVD9" s="174">
        <v>0</v>
      </c>
      <c r="EVE9" s="327">
        <f t="shared" si="1750"/>
        <v>0</v>
      </c>
      <c r="EVF9" s="174">
        <v>0</v>
      </c>
      <c r="EVG9" s="327">
        <f t="shared" si="1751"/>
        <v>0</v>
      </c>
      <c r="EVH9" s="174">
        <v>0</v>
      </c>
      <c r="EVI9" s="328">
        <f t="shared" si="1752"/>
        <v>0</v>
      </c>
      <c r="EVJ9" s="254">
        <f t="shared" si="1753"/>
        <v>0</v>
      </c>
      <c r="EVK9" s="174">
        <v>0</v>
      </c>
      <c r="EVL9" s="327">
        <f t="shared" si="1754"/>
        <v>0</v>
      </c>
      <c r="EVM9" s="174">
        <v>0</v>
      </c>
      <c r="EVN9" s="327">
        <f t="shared" si="1755"/>
        <v>0</v>
      </c>
      <c r="EVO9" s="174">
        <v>0</v>
      </c>
      <c r="EVP9" s="328">
        <f t="shared" si="1756"/>
        <v>0</v>
      </c>
      <c r="EVQ9" s="254">
        <f t="shared" si="1757"/>
        <v>0</v>
      </c>
      <c r="EVR9" s="174">
        <v>0</v>
      </c>
      <c r="EVS9" s="327">
        <f t="shared" si="1758"/>
        <v>0</v>
      </c>
      <c r="EVT9" s="174">
        <v>0</v>
      </c>
      <c r="EVU9" s="327">
        <f t="shared" si="1759"/>
        <v>0</v>
      </c>
      <c r="EVV9" s="174">
        <v>0</v>
      </c>
      <c r="EVW9" s="328">
        <f t="shared" si="1760"/>
        <v>0</v>
      </c>
      <c r="EVX9" s="254">
        <f t="shared" si="1761"/>
        <v>0</v>
      </c>
      <c r="EVY9" s="174">
        <v>0</v>
      </c>
      <c r="EVZ9" s="327">
        <f t="shared" si="1762"/>
        <v>0</v>
      </c>
      <c r="EWA9" s="174">
        <v>0</v>
      </c>
      <c r="EWB9" s="327">
        <f t="shared" si="1763"/>
        <v>0</v>
      </c>
      <c r="EWC9" s="174">
        <v>0</v>
      </c>
      <c r="EWD9" s="328">
        <f t="shared" si="1764"/>
        <v>0</v>
      </c>
      <c r="EWE9" s="254">
        <f t="shared" si="1765"/>
        <v>0</v>
      </c>
      <c r="EWF9" s="174">
        <v>0</v>
      </c>
      <c r="EWG9" s="327">
        <f t="shared" si="1766"/>
        <v>0</v>
      </c>
      <c r="EWH9" s="174">
        <v>0</v>
      </c>
      <c r="EWI9" s="327">
        <f t="shared" si="1767"/>
        <v>0</v>
      </c>
      <c r="EWJ9" s="174">
        <v>0</v>
      </c>
      <c r="EWK9" s="328">
        <f t="shared" si="1768"/>
        <v>0</v>
      </c>
      <c r="EWL9" s="254">
        <f t="shared" si="1769"/>
        <v>0</v>
      </c>
      <c r="EWM9" s="174">
        <v>0</v>
      </c>
      <c r="EWN9" s="327">
        <f t="shared" si="1770"/>
        <v>0</v>
      </c>
      <c r="EWO9" s="174">
        <v>0</v>
      </c>
      <c r="EWP9" s="327">
        <f t="shared" si="1771"/>
        <v>0</v>
      </c>
      <c r="EWQ9" s="174">
        <v>0</v>
      </c>
      <c r="EWR9" s="328">
        <f t="shared" si="1772"/>
        <v>0</v>
      </c>
      <c r="EWS9" s="254">
        <f t="shared" si="1773"/>
        <v>0</v>
      </c>
      <c r="EWT9" s="174">
        <v>0</v>
      </c>
      <c r="EWU9" s="327">
        <f t="shared" si="1774"/>
        <v>0</v>
      </c>
      <c r="EWV9" s="174">
        <v>0</v>
      </c>
      <c r="EWW9" s="327">
        <f t="shared" si="1775"/>
        <v>0</v>
      </c>
      <c r="EWX9" s="174">
        <v>0</v>
      </c>
      <c r="EWY9" s="328">
        <f t="shared" si="1776"/>
        <v>0</v>
      </c>
      <c r="EWZ9" s="254">
        <f t="shared" si="1777"/>
        <v>0</v>
      </c>
      <c r="EXA9" s="174">
        <v>0</v>
      </c>
      <c r="EXB9" s="327">
        <f t="shared" si="1778"/>
        <v>0</v>
      </c>
      <c r="EXC9" s="174">
        <v>0</v>
      </c>
      <c r="EXD9" s="327">
        <f t="shared" si="1779"/>
        <v>0</v>
      </c>
      <c r="EXE9" s="174">
        <v>0</v>
      </c>
      <c r="EXF9" s="328">
        <f t="shared" si="1780"/>
        <v>0</v>
      </c>
      <c r="EXG9" s="254">
        <f t="shared" si="1781"/>
        <v>0</v>
      </c>
      <c r="EXH9" s="174">
        <v>0</v>
      </c>
      <c r="EXI9" s="327">
        <f t="shared" si="1782"/>
        <v>0</v>
      </c>
      <c r="EXJ9" s="174">
        <v>0</v>
      </c>
      <c r="EXK9" s="327">
        <f t="shared" si="1783"/>
        <v>0</v>
      </c>
      <c r="EXL9" s="174">
        <v>0</v>
      </c>
      <c r="EXM9" s="328">
        <f t="shared" si="1784"/>
        <v>0</v>
      </c>
      <c r="EXN9" s="254">
        <f t="shared" si="1785"/>
        <v>0</v>
      </c>
      <c r="EXO9" s="174">
        <v>0</v>
      </c>
      <c r="EXP9" s="327">
        <f t="shared" si="1786"/>
        <v>0</v>
      </c>
      <c r="EXQ9" s="174">
        <v>0</v>
      </c>
      <c r="EXR9" s="327">
        <f t="shared" si="1787"/>
        <v>0</v>
      </c>
      <c r="EXS9" s="174">
        <v>0</v>
      </c>
      <c r="EXT9" s="328">
        <f t="shared" si="1788"/>
        <v>0</v>
      </c>
      <c r="EXU9" s="254">
        <f t="shared" si="1789"/>
        <v>0</v>
      </c>
      <c r="EXV9" s="174">
        <v>0</v>
      </c>
      <c r="EXW9" s="327">
        <f t="shared" si="1790"/>
        <v>0</v>
      </c>
      <c r="EXX9" s="174">
        <v>0</v>
      </c>
      <c r="EXY9" s="327">
        <f t="shared" si="1791"/>
        <v>0</v>
      </c>
      <c r="EXZ9" s="174">
        <v>0</v>
      </c>
      <c r="EYA9" s="328">
        <f t="shared" si="1792"/>
        <v>0</v>
      </c>
      <c r="EYB9" s="254">
        <f t="shared" si="1793"/>
        <v>0</v>
      </c>
      <c r="EYC9" s="174">
        <v>0</v>
      </c>
      <c r="EYD9" s="327">
        <f t="shared" si="1794"/>
        <v>0</v>
      </c>
      <c r="EYE9" s="174">
        <v>0</v>
      </c>
      <c r="EYF9" s="327">
        <f t="shared" si="1795"/>
        <v>0</v>
      </c>
      <c r="EYG9" s="174">
        <v>0</v>
      </c>
      <c r="EYH9" s="328">
        <f t="shared" si="1796"/>
        <v>0</v>
      </c>
      <c r="EYI9" s="254">
        <f t="shared" si="1797"/>
        <v>0</v>
      </c>
      <c r="EYJ9" s="174">
        <v>0</v>
      </c>
      <c r="EYK9" s="327">
        <f t="shared" si="1798"/>
        <v>0</v>
      </c>
      <c r="EYL9" s="174">
        <v>0</v>
      </c>
      <c r="EYM9" s="327">
        <f t="shared" si="1799"/>
        <v>0</v>
      </c>
      <c r="EYN9" s="174">
        <v>0</v>
      </c>
      <c r="EYO9" s="328">
        <f t="shared" si="1800"/>
        <v>0</v>
      </c>
      <c r="EYP9" s="254">
        <f t="shared" si="1801"/>
        <v>0</v>
      </c>
      <c r="EYQ9" s="174">
        <v>0</v>
      </c>
      <c r="EYR9" s="327">
        <f t="shared" si="1802"/>
        <v>0</v>
      </c>
      <c r="EYS9" s="174">
        <v>0</v>
      </c>
      <c r="EYT9" s="327">
        <f t="shared" si="1803"/>
        <v>0</v>
      </c>
      <c r="EYU9" s="174">
        <v>0</v>
      </c>
      <c r="EYV9" s="328">
        <f t="shared" si="1804"/>
        <v>0</v>
      </c>
      <c r="EYW9" s="254">
        <f t="shared" si="1805"/>
        <v>0</v>
      </c>
      <c r="EYX9" s="174">
        <v>0</v>
      </c>
      <c r="EYY9" s="327">
        <f t="shared" si="1806"/>
        <v>0</v>
      </c>
      <c r="EYZ9" s="174">
        <v>0</v>
      </c>
      <c r="EZA9" s="327">
        <f t="shared" si="1807"/>
        <v>0</v>
      </c>
      <c r="EZB9" s="174">
        <v>0</v>
      </c>
      <c r="EZC9" s="328">
        <f t="shared" si="1808"/>
        <v>0</v>
      </c>
      <c r="EZD9" s="254">
        <f t="shared" si="1809"/>
        <v>0</v>
      </c>
      <c r="EZE9" s="174">
        <v>0</v>
      </c>
      <c r="EZF9" s="327">
        <f t="shared" si="1810"/>
        <v>0</v>
      </c>
      <c r="EZG9" s="174">
        <v>0</v>
      </c>
      <c r="EZH9" s="327">
        <f t="shared" si="1811"/>
        <v>0</v>
      </c>
      <c r="EZI9" s="174">
        <v>0</v>
      </c>
      <c r="EZJ9" s="328">
        <f t="shared" si="1812"/>
        <v>0</v>
      </c>
      <c r="EZK9" s="254">
        <f t="shared" si="1813"/>
        <v>0</v>
      </c>
      <c r="EZL9" s="174">
        <v>0</v>
      </c>
      <c r="EZM9" s="327">
        <f t="shared" si="1814"/>
        <v>0</v>
      </c>
      <c r="EZN9" s="174">
        <v>0</v>
      </c>
      <c r="EZO9" s="327">
        <f t="shared" si="1815"/>
        <v>0</v>
      </c>
      <c r="EZP9" s="174">
        <v>0</v>
      </c>
      <c r="EZQ9" s="328">
        <f t="shared" si="1816"/>
        <v>0</v>
      </c>
      <c r="EZR9" s="254">
        <f t="shared" si="1817"/>
        <v>0</v>
      </c>
      <c r="EZS9" s="174">
        <v>0</v>
      </c>
      <c r="EZT9" s="327">
        <f t="shared" si="1818"/>
        <v>0</v>
      </c>
      <c r="EZU9" s="174">
        <v>0</v>
      </c>
      <c r="EZV9" s="327">
        <f t="shared" si="1819"/>
        <v>0</v>
      </c>
      <c r="EZW9" s="174">
        <v>0</v>
      </c>
      <c r="EZX9" s="328">
        <f t="shared" si="1820"/>
        <v>0</v>
      </c>
      <c r="EZY9" s="254">
        <f t="shared" si="1821"/>
        <v>0</v>
      </c>
      <c r="EZZ9" s="174">
        <v>0</v>
      </c>
      <c r="FAA9" s="327">
        <f t="shared" si="1822"/>
        <v>0</v>
      </c>
      <c r="FAB9" s="174">
        <v>0</v>
      </c>
      <c r="FAC9" s="327">
        <f t="shared" si="1823"/>
        <v>0</v>
      </c>
      <c r="FAD9" s="174">
        <v>0</v>
      </c>
      <c r="FAE9" s="328">
        <f t="shared" si="1824"/>
        <v>0</v>
      </c>
      <c r="FAF9" s="254">
        <f t="shared" si="1825"/>
        <v>0</v>
      </c>
      <c r="FAG9" s="174">
        <v>0</v>
      </c>
      <c r="FAH9" s="327">
        <f t="shared" si="1826"/>
        <v>0</v>
      </c>
      <c r="FAI9" s="174">
        <v>0</v>
      </c>
      <c r="FAJ9" s="327">
        <f t="shared" si="1827"/>
        <v>0</v>
      </c>
      <c r="FAK9" s="174">
        <v>0</v>
      </c>
      <c r="FAL9" s="328">
        <f t="shared" si="1828"/>
        <v>0</v>
      </c>
      <c r="FAM9" s="254">
        <f t="shared" si="1829"/>
        <v>0</v>
      </c>
      <c r="FAN9" s="174">
        <v>0</v>
      </c>
      <c r="FAO9" s="327">
        <f t="shared" si="1830"/>
        <v>0</v>
      </c>
      <c r="FAP9" s="174">
        <v>0</v>
      </c>
      <c r="FAQ9" s="327">
        <f t="shared" si="1831"/>
        <v>0</v>
      </c>
      <c r="FAR9" s="174">
        <v>0</v>
      </c>
      <c r="FAS9" s="328">
        <f t="shared" si="1832"/>
        <v>0</v>
      </c>
      <c r="FAT9" s="254">
        <f t="shared" si="1833"/>
        <v>0</v>
      </c>
      <c r="FAU9" s="174">
        <v>0</v>
      </c>
      <c r="FAV9" s="327">
        <f t="shared" si="1834"/>
        <v>0</v>
      </c>
      <c r="FAW9" s="174">
        <v>0</v>
      </c>
      <c r="FAX9" s="327">
        <f t="shared" si="1835"/>
        <v>0</v>
      </c>
      <c r="FAY9" s="174">
        <v>0</v>
      </c>
      <c r="FAZ9" s="328">
        <f t="shared" si="1836"/>
        <v>0</v>
      </c>
      <c r="FBA9" s="254">
        <f t="shared" si="1837"/>
        <v>0</v>
      </c>
      <c r="FBB9" s="174">
        <v>0</v>
      </c>
      <c r="FBC9" s="327">
        <f t="shared" si="1838"/>
        <v>0</v>
      </c>
      <c r="FBD9" s="174">
        <v>0</v>
      </c>
      <c r="FBE9" s="327">
        <f t="shared" si="1839"/>
        <v>0</v>
      </c>
      <c r="FBF9" s="174">
        <v>0</v>
      </c>
      <c r="FBG9" s="328">
        <f t="shared" si="1840"/>
        <v>0</v>
      </c>
      <c r="FBH9" s="254">
        <f t="shared" si="1841"/>
        <v>0</v>
      </c>
      <c r="FBI9" s="174">
        <v>0</v>
      </c>
      <c r="FBJ9" s="327">
        <f t="shared" si="1842"/>
        <v>0</v>
      </c>
      <c r="FBK9" s="174">
        <v>0</v>
      </c>
      <c r="FBL9" s="327">
        <f t="shared" si="1843"/>
        <v>0</v>
      </c>
      <c r="FBM9" s="174">
        <v>0</v>
      </c>
      <c r="FBN9" s="328">
        <f t="shared" si="1844"/>
        <v>0</v>
      </c>
      <c r="FBO9" s="254">
        <f t="shared" si="1845"/>
        <v>0</v>
      </c>
      <c r="FBP9" s="174">
        <v>0</v>
      </c>
      <c r="FBQ9" s="327">
        <f t="shared" si="1846"/>
        <v>0</v>
      </c>
      <c r="FBR9" s="174">
        <v>0</v>
      </c>
      <c r="FBS9" s="327">
        <f t="shared" si="1847"/>
        <v>0</v>
      </c>
      <c r="FBT9" s="174">
        <v>0</v>
      </c>
      <c r="FBU9" s="328">
        <f t="shared" si="1848"/>
        <v>0</v>
      </c>
      <c r="FBV9" s="254">
        <f t="shared" si="1849"/>
        <v>0</v>
      </c>
      <c r="FBW9" s="174">
        <v>0</v>
      </c>
      <c r="FBX9" s="327">
        <f t="shared" si="1850"/>
        <v>0</v>
      </c>
      <c r="FBY9" s="174">
        <v>0</v>
      </c>
      <c r="FBZ9" s="327">
        <f t="shared" si="1851"/>
        <v>0</v>
      </c>
      <c r="FCA9" s="174">
        <v>0</v>
      </c>
      <c r="FCB9" s="328">
        <f t="shared" si="1852"/>
        <v>0</v>
      </c>
      <c r="FCC9" s="254">
        <f t="shared" si="1853"/>
        <v>0</v>
      </c>
      <c r="FCD9" s="174">
        <v>0</v>
      </c>
      <c r="FCE9" s="327">
        <f t="shared" si="1854"/>
        <v>0</v>
      </c>
      <c r="FCF9" s="174">
        <v>0</v>
      </c>
      <c r="FCG9" s="327">
        <f t="shared" si="1855"/>
        <v>0</v>
      </c>
      <c r="FCH9" s="174">
        <v>0</v>
      </c>
      <c r="FCI9" s="328">
        <f t="shared" si="1856"/>
        <v>0</v>
      </c>
      <c r="FCJ9" s="254">
        <f t="shared" si="1857"/>
        <v>0</v>
      </c>
      <c r="FCK9" s="174">
        <v>0</v>
      </c>
      <c r="FCL9" s="327">
        <f t="shared" si="1858"/>
        <v>0</v>
      </c>
      <c r="FCM9" s="174">
        <v>0</v>
      </c>
      <c r="FCN9" s="327">
        <f t="shared" si="1859"/>
        <v>0</v>
      </c>
      <c r="FCO9" s="174">
        <v>0</v>
      </c>
      <c r="FCP9" s="328">
        <f t="shared" si="1860"/>
        <v>0</v>
      </c>
      <c r="FCQ9" s="254">
        <f t="shared" si="1861"/>
        <v>0</v>
      </c>
      <c r="FCR9" s="174">
        <v>0</v>
      </c>
      <c r="FCS9" s="327">
        <f t="shared" si="1862"/>
        <v>0</v>
      </c>
      <c r="FCT9" s="174">
        <v>0</v>
      </c>
      <c r="FCU9" s="327">
        <f t="shared" si="1863"/>
        <v>0</v>
      </c>
      <c r="FCV9" s="174">
        <v>0</v>
      </c>
      <c r="FCW9" s="328">
        <f t="shared" si="1864"/>
        <v>0</v>
      </c>
      <c r="FCX9" s="254">
        <f t="shared" si="1865"/>
        <v>0</v>
      </c>
      <c r="FCY9" s="174">
        <v>0</v>
      </c>
      <c r="FCZ9" s="327">
        <f t="shared" si="1866"/>
        <v>0</v>
      </c>
      <c r="FDA9" s="174">
        <v>0</v>
      </c>
      <c r="FDB9" s="327">
        <f t="shared" si="1867"/>
        <v>0</v>
      </c>
      <c r="FDC9" s="174">
        <v>0</v>
      </c>
      <c r="FDD9" s="328">
        <f t="shared" si="1868"/>
        <v>0</v>
      </c>
      <c r="FDE9" s="254">
        <f t="shared" si="1869"/>
        <v>0</v>
      </c>
      <c r="FDF9" s="174">
        <v>0</v>
      </c>
      <c r="FDG9" s="327">
        <f t="shared" si="1870"/>
        <v>0</v>
      </c>
      <c r="FDH9" s="174">
        <v>0</v>
      </c>
      <c r="FDI9" s="327">
        <f t="shared" si="1871"/>
        <v>0</v>
      </c>
      <c r="FDJ9" s="174">
        <v>0</v>
      </c>
      <c r="FDK9" s="328">
        <f t="shared" si="1872"/>
        <v>0</v>
      </c>
      <c r="FDL9" s="254">
        <f t="shared" si="1873"/>
        <v>0</v>
      </c>
      <c r="FDM9" s="174">
        <v>0</v>
      </c>
      <c r="FDN9" s="327">
        <f t="shared" si="1874"/>
        <v>0</v>
      </c>
      <c r="FDO9" s="174">
        <v>0</v>
      </c>
      <c r="FDP9" s="327">
        <f t="shared" si="1875"/>
        <v>0</v>
      </c>
      <c r="FDQ9" s="174">
        <v>0</v>
      </c>
      <c r="FDR9" s="328">
        <f t="shared" si="1876"/>
        <v>0</v>
      </c>
      <c r="FDS9" s="254">
        <f t="shared" si="1877"/>
        <v>0</v>
      </c>
      <c r="FDT9" s="174">
        <v>0</v>
      </c>
      <c r="FDU9" s="327">
        <f t="shared" si="1878"/>
        <v>0</v>
      </c>
      <c r="FDV9" s="174">
        <v>0</v>
      </c>
      <c r="FDW9" s="327">
        <f t="shared" si="1879"/>
        <v>0</v>
      </c>
      <c r="FDX9" s="174">
        <v>0</v>
      </c>
      <c r="FDY9" s="328">
        <f t="shared" si="1880"/>
        <v>0</v>
      </c>
      <c r="FDZ9" s="254">
        <f t="shared" si="1881"/>
        <v>0</v>
      </c>
      <c r="FEA9" s="174">
        <v>0</v>
      </c>
      <c r="FEB9" s="327">
        <f t="shared" si="1882"/>
        <v>0</v>
      </c>
      <c r="FEC9" s="174">
        <v>0</v>
      </c>
      <c r="FED9" s="327">
        <f t="shared" si="1883"/>
        <v>0</v>
      </c>
      <c r="FEE9" s="174">
        <v>0</v>
      </c>
      <c r="FEF9" s="328">
        <f t="shared" si="1884"/>
        <v>0</v>
      </c>
      <c r="FEG9" s="254">
        <f t="shared" si="1885"/>
        <v>0</v>
      </c>
      <c r="FEH9" s="174">
        <v>0</v>
      </c>
      <c r="FEI9" s="327">
        <f t="shared" si="1886"/>
        <v>0</v>
      </c>
      <c r="FEJ9" s="174">
        <v>0</v>
      </c>
      <c r="FEK9" s="327">
        <f t="shared" si="1887"/>
        <v>0</v>
      </c>
      <c r="FEL9" s="174">
        <v>0</v>
      </c>
      <c r="FEM9" s="328">
        <f t="shared" si="1888"/>
        <v>0</v>
      </c>
      <c r="FEN9" s="254">
        <f t="shared" si="1889"/>
        <v>0</v>
      </c>
      <c r="FEO9" s="174">
        <v>0</v>
      </c>
      <c r="FEP9" s="327">
        <f t="shared" si="1890"/>
        <v>0</v>
      </c>
      <c r="FEQ9" s="174">
        <v>0</v>
      </c>
      <c r="FER9" s="327">
        <f t="shared" si="1891"/>
        <v>0</v>
      </c>
      <c r="FES9" s="174">
        <v>0</v>
      </c>
      <c r="FET9" s="328">
        <f t="shared" si="1892"/>
        <v>0</v>
      </c>
      <c r="FEU9" s="254">
        <f t="shared" si="1893"/>
        <v>0</v>
      </c>
      <c r="FEV9" s="174">
        <v>0</v>
      </c>
      <c r="FEW9" s="327">
        <f t="shared" si="1894"/>
        <v>0</v>
      </c>
      <c r="FEX9" s="174">
        <v>0</v>
      </c>
      <c r="FEY9" s="327">
        <f t="shared" si="1895"/>
        <v>0</v>
      </c>
      <c r="FEZ9" s="174">
        <v>0</v>
      </c>
      <c r="FFA9" s="328">
        <f t="shared" si="1896"/>
        <v>0</v>
      </c>
      <c r="FFB9" s="254">
        <f t="shared" si="1897"/>
        <v>0</v>
      </c>
      <c r="FFC9" s="174">
        <v>0</v>
      </c>
      <c r="FFD9" s="327">
        <f t="shared" si="1898"/>
        <v>0</v>
      </c>
      <c r="FFE9" s="174">
        <v>0</v>
      </c>
      <c r="FFF9" s="327">
        <f t="shared" si="1899"/>
        <v>0</v>
      </c>
      <c r="FFG9" s="174">
        <v>0</v>
      </c>
      <c r="FFH9" s="328">
        <f t="shared" si="1900"/>
        <v>0</v>
      </c>
      <c r="FFI9" s="254">
        <f t="shared" si="1901"/>
        <v>0</v>
      </c>
      <c r="FFJ9" s="174">
        <v>0</v>
      </c>
      <c r="FFK9" s="327">
        <f t="shared" si="1902"/>
        <v>0</v>
      </c>
      <c r="FFL9" s="174">
        <v>0</v>
      </c>
      <c r="FFM9" s="327">
        <f t="shared" si="1903"/>
        <v>0</v>
      </c>
      <c r="FFN9" s="174">
        <v>0</v>
      </c>
      <c r="FFO9" s="328">
        <f t="shared" si="1904"/>
        <v>0</v>
      </c>
      <c r="FFP9" s="254">
        <f t="shared" si="1905"/>
        <v>0</v>
      </c>
      <c r="FFQ9" s="174">
        <v>0</v>
      </c>
      <c r="FFR9" s="327">
        <f t="shared" si="1906"/>
        <v>0</v>
      </c>
      <c r="FFS9" s="174">
        <v>0</v>
      </c>
      <c r="FFT9" s="327">
        <f t="shared" si="1907"/>
        <v>0</v>
      </c>
      <c r="FFU9" s="174">
        <v>0</v>
      </c>
      <c r="FFV9" s="328">
        <f t="shared" si="1908"/>
        <v>0</v>
      </c>
      <c r="FFW9" s="254">
        <f t="shared" si="1909"/>
        <v>0</v>
      </c>
      <c r="FFX9" s="174">
        <v>0</v>
      </c>
      <c r="FFY9" s="327">
        <f t="shared" si="1910"/>
        <v>0</v>
      </c>
      <c r="FFZ9" s="174">
        <v>0</v>
      </c>
      <c r="FGA9" s="327">
        <f t="shared" si="1911"/>
        <v>0</v>
      </c>
      <c r="FGB9" s="174">
        <v>0</v>
      </c>
      <c r="FGC9" s="328">
        <f t="shared" si="1912"/>
        <v>0</v>
      </c>
      <c r="FGD9" s="254">
        <f t="shared" si="1913"/>
        <v>0</v>
      </c>
      <c r="FGE9" s="174">
        <v>0</v>
      </c>
      <c r="FGF9" s="327">
        <f t="shared" si="1914"/>
        <v>0</v>
      </c>
      <c r="FGG9" s="174">
        <v>0</v>
      </c>
      <c r="FGH9" s="327">
        <f t="shared" si="1915"/>
        <v>0</v>
      </c>
      <c r="FGI9" s="174">
        <v>0</v>
      </c>
      <c r="FGJ9" s="328">
        <f t="shared" si="1916"/>
        <v>0</v>
      </c>
      <c r="FGK9" s="254">
        <f t="shared" si="1917"/>
        <v>0</v>
      </c>
      <c r="FGL9" s="174">
        <v>0</v>
      </c>
      <c r="FGM9" s="327">
        <f t="shared" si="1918"/>
        <v>0</v>
      </c>
      <c r="FGN9" s="174">
        <v>0</v>
      </c>
      <c r="FGO9" s="327">
        <f t="shared" si="1919"/>
        <v>0</v>
      </c>
      <c r="FGP9" s="174">
        <v>0</v>
      </c>
      <c r="FGQ9" s="328">
        <f t="shared" si="1920"/>
        <v>0</v>
      </c>
      <c r="FGR9" s="254">
        <f t="shared" si="1921"/>
        <v>0</v>
      </c>
      <c r="FGS9" s="174">
        <v>0</v>
      </c>
      <c r="FGT9" s="327">
        <f t="shared" si="1922"/>
        <v>0</v>
      </c>
      <c r="FGU9" s="174">
        <v>0</v>
      </c>
      <c r="FGV9" s="327">
        <f t="shared" si="1923"/>
        <v>0</v>
      </c>
      <c r="FGW9" s="174">
        <v>0</v>
      </c>
      <c r="FGX9" s="328">
        <f t="shared" si="1924"/>
        <v>0</v>
      </c>
      <c r="FGY9" s="254">
        <f t="shared" si="1925"/>
        <v>0</v>
      </c>
      <c r="FGZ9" s="174">
        <v>0</v>
      </c>
      <c r="FHA9" s="327">
        <f t="shared" si="1926"/>
        <v>0</v>
      </c>
      <c r="FHB9" s="174">
        <v>0</v>
      </c>
      <c r="FHC9" s="327">
        <f t="shared" si="1927"/>
        <v>0</v>
      </c>
      <c r="FHD9" s="174">
        <v>0</v>
      </c>
      <c r="FHE9" s="328">
        <f t="shared" si="1928"/>
        <v>0</v>
      </c>
      <c r="FHF9" s="254">
        <f t="shared" si="1929"/>
        <v>0</v>
      </c>
      <c r="FHG9" s="174">
        <v>0</v>
      </c>
      <c r="FHH9" s="327">
        <f t="shared" si="1930"/>
        <v>0</v>
      </c>
      <c r="FHI9" s="174">
        <v>0</v>
      </c>
      <c r="FHJ9" s="327">
        <f t="shared" si="1931"/>
        <v>0</v>
      </c>
      <c r="FHK9" s="174">
        <v>0</v>
      </c>
      <c r="FHL9" s="328">
        <f t="shared" si="1932"/>
        <v>0</v>
      </c>
      <c r="FHM9" s="254">
        <f t="shared" si="1933"/>
        <v>0</v>
      </c>
      <c r="FHN9" s="174">
        <v>0</v>
      </c>
      <c r="FHO9" s="327">
        <f t="shared" si="1934"/>
        <v>0</v>
      </c>
      <c r="FHP9" s="174">
        <v>0</v>
      </c>
      <c r="FHQ9" s="327">
        <f t="shared" si="1935"/>
        <v>0</v>
      </c>
      <c r="FHR9" s="174">
        <v>0</v>
      </c>
      <c r="FHS9" s="328">
        <f t="shared" si="1936"/>
        <v>0</v>
      </c>
      <c r="FHT9" s="254">
        <f t="shared" si="1937"/>
        <v>0</v>
      </c>
      <c r="FHU9" s="174">
        <v>0</v>
      </c>
      <c r="FHV9" s="327">
        <f t="shared" si="1938"/>
        <v>0</v>
      </c>
      <c r="FHW9" s="174">
        <v>0</v>
      </c>
      <c r="FHX9" s="327">
        <f t="shared" si="1939"/>
        <v>0</v>
      </c>
      <c r="FHY9" s="174">
        <v>0</v>
      </c>
      <c r="FHZ9" s="328">
        <f t="shared" si="1940"/>
        <v>0</v>
      </c>
      <c r="FIA9" s="254">
        <f t="shared" si="1941"/>
        <v>0</v>
      </c>
      <c r="FIB9" s="174">
        <v>0</v>
      </c>
      <c r="FIC9" s="327">
        <f t="shared" si="1942"/>
        <v>0</v>
      </c>
      <c r="FID9" s="174">
        <v>0</v>
      </c>
      <c r="FIE9" s="327">
        <f t="shared" si="1943"/>
        <v>0</v>
      </c>
      <c r="FIF9" s="174">
        <v>0</v>
      </c>
      <c r="FIG9" s="328">
        <f t="shared" si="1944"/>
        <v>0</v>
      </c>
      <c r="FIH9" s="254">
        <f t="shared" si="1945"/>
        <v>0</v>
      </c>
      <c r="FII9" s="174">
        <v>0</v>
      </c>
      <c r="FIJ9" s="327">
        <f t="shared" si="1946"/>
        <v>0</v>
      </c>
      <c r="FIK9" s="174">
        <v>0</v>
      </c>
      <c r="FIL9" s="327">
        <f t="shared" si="1947"/>
        <v>0</v>
      </c>
      <c r="FIM9" s="174">
        <v>0</v>
      </c>
      <c r="FIN9" s="328">
        <f t="shared" si="1948"/>
        <v>0</v>
      </c>
      <c r="FIO9" s="254">
        <f t="shared" si="1949"/>
        <v>0</v>
      </c>
      <c r="FIP9" s="174">
        <v>0</v>
      </c>
      <c r="FIQ9" s="327">
        <f t="shared" si="1950"/>
        <v>0</v>
      </c>
      <c r="FIR9" s="174">
        <v>0</v>
      </c>
      <c r="FIS9" s="327">
        <f t="shared" si="1951"/>
        <v>0</v>
      </c>
      <c r="FIT9" s="174">
        <v>0</v>
      </c>
      <c r="FIU9" s="328">
        <f t="shared" si="1952"/>
        <v>0</v>
      </c>
      <c r="FIV9" s="254">
        <f t="shared" si="1953"/>
        <v>0</v>
      </c>
      <c r="FIW9" s="174">
        <v>0</v>
      </c>
      <c r="FIX9" s="327">
        <f t="shared" si="1954"/>
        <v>0</v>
      </c>
      <c r="FIY9" s="174">
        <v>0</v>
      </c>
      <c r="FIZ9" s="327">
        <f t="shared" si="1955"/>
        <v>0</v>
      </c>
      <c r="FJA9" s="174">
        <v>0</v>
      </c>
      <c r="FJB9" s="328">
        <f t="shared" si="1956"/>
        <v>0</v>
      </c>
      <c r="FJC9" s="254">
        <f t="shared" si="1957"/>
        <v>0</v>
      </c>
      <c r="FJD9" s="174">
        <v>0</v>
      </c>
      <c r="FJE9" s="327">
        <f t="shared" si="1958"/>
        <v>0</v>
      </c>
      <c r="FJF9" s="174">
        <v>0</v>
      </c>
      <c r="FJG9" s="327">
        <f t="shared" si="1959"/>
        <v>0</v>
      </c>
      <c r="FJH9" s="174">
        <v>0</v>
      </c>
      <c r="FJI9" s="328">
        <f t="shared" si="1960"/>
        <v>0</v>
      </c>
      <c r="FJJ9" s="254">
        <f t="shared" si="1961"/>
        <v>0</v>
      </c>
      <c r="FJK9" s="174">
        <v>0</v>
      </c>
      <c r="FJL9" s="327">
        <f t="shared" si="1962"/>
        <v>0</v>
      </c>
      <c r="FJM9" s="174">
        <v>0</v>
      </c>
      <c r="FJN9" s="327">
        <f t="shared" si="1963"/>
        <v>0</v>
      </c>
      <c r="FJO9" s="174">
        <v>0</v>
      </c>
      <c r="FJP9" s="328">
        <f t="shared" si="1964"/>
        <v>0</v>
      </c>
      <c r="FJQ9" s="254">
        <f t="shared" si="1965"/>
        <v>0</v>
      </c>
      <c r="FJR9" s="174">
        <v>0</v>
      </c>
      <c r="FJS9" s="327">
        <f t="shared" si="1966"/>
        <v>0</v>
      </c>
      <c r="FJT9" s="174">
        <v>0</v>
      </c>
      <c r="FJU9" s="327">
        <f t="shared" si="1967"/>
        <v>0</v>
      </c>
      <c r="FJV9" s="174">
        <v>0</v>
      </c>
      <c r="FJW9" s="328">
        <f t="shared" si="1968"/>
        <v>0</v>
      </c>
      <c r="FJX9" s="254">
        <f t="shared" si="1969"/>
        <v>0</v>
      </c>
      <c r="FJY9" s="174">
        <v>0</v>
      </c>
      <c r="FJZ9" s="327">
        <f t="shared" si="1970"/>
        <v>0</v>
      </c>
      <c r="FKA9" s="174">
        <v>0</v>
      </c>
      <c r="FKB9" s="327">
        <f t="shared" si="1971"/>
        <v>0</v>
      </c>
      <c r="FKC9" s="174">
        <v>0</v>
      </c>
      <c r="FKD9" s="328">
        <f t="shared" si="1972"/>
        <v>0</v>
      </c>
      <c r="FKE9" s="254">
        <f t="shared" si="1973"/>
        <v>0</v>
      </c>
      <c r="FKF9" s="174">
        <v>0</v>
      </c>
      <c r="FKG9" s="327">
        <f t="shared" si="1974"/>
        <v>0</v>
      </c>
      <c r="FKH9" s="174">
        <v>0</v>
      </c>
      <c r="FKI9" s="327">
        <f t="shared" si="1975"/>
        <v>0</v>
      </c>
      <c r="FKJ9" s="174">
        <v>0</v>
      </c>
      <c r="FKK9" s="328">
        <f t="shared" si="1976"/>
        <v>0</v>
      </c>
      <c r="FKL9" s="254">
        <f t="shared" si="1977"/>
        <v>0</v>
      </c>
      <c r="FKM9" s="174">
        <v>0</v>
      </c>
      <c r="FKN9" s="327">
        <f t="shared" si="1978"/>
        <v>0</v>
      </c>
      <c r="FKO9" s="174">
        <v>0</v>
      </c>
      <c r="FKP9" s="327">
        <f t="shared" si="1979"/>
        <v>0</v>
      </c>
      <c r="FKQ9" s="174">
        <v>0</v>
      </c>
      <c r="FKR9" s="328">
        <f t="shared" si="1980"/>
        <v>0</v>
      </c>
      <c r="FKS9" s="254">
        <f t="shared" si="1981"/>
        <v>0</v>
      </c>
      <c r="FKT9" s="174">
        <v>0</v>
      </c>
      <c r="FKU9" s="327">
        <f t="shared" si="1982"/>
        <v>0</v>
      </c>
      <c r="FKV9" s="174">
        <v>0</v>
      </c>
      <c r="FKW9" s="327">
        <f t="shared" si="1983"/>
        <v>0</v>
      </c>
      <c r="FKX9" s="174">
        <v>0</v>
      </c>
      <c r="FKY9" s="328">
        <f t="shared" si="1984"/>
        <v>0</v>
      </c>
      <c r="FKZ9" s="254">
        <f t="shared" si="1985"/>
        <v>0</v>
      </c>
      <c r="FLA9" s="174">
        <v>0</v>
      </c>
      <c r="FLB9" s="327">
        <f t="shared" si="1986"/>
        <v>0</v>
      </c>
      <c r="FLC9" s="174">
        <v>0</v>
      </c>
      <c r="FLD9" s="327">
        <f t="shared" si="1987"/>
        <v>0</v>
      </c>
      <c r="FLE9" s="174">
        <v>0</v>
      </c>
      <c r="FLF9" s="328">
        <f t="shared" si="1988"/>
        <v>0</v>
      </c>
      <c r="FLG9" s="254">
        <f t="shared" si="1989"/>
        <v>0</v>
      </c>
      <c r="FLH9" s="174">
        <v>0</v>
      </c>
      <c r="FLI9" s="327">
        <f t="shared" si="1990"/>
        <v>0</v>
      </c>
      <c r="FLJ9" s="174">
        <v>0</v>
      </c>
      <c r="FLK9" s="327">
        <f t="shared" si="1991"/>
        <v>0</v>
      </c>
      <c r="FLL9" s="174">
        <v>0</v>
      </c>
      <c r="FLM9" s="328">
        <f t="shared" si="1992"/>
        <v>0</v>
      </c>
      <c r="FLN9" s="254">
        <f t="shared" si="1993"/>
        <v>0</v>
      </c>
      <c r="FLO9" s="174">
        <v>0</v>
      </c>
      <c r="FLP9" s="327">
        <f t="shared" si="1994"/>
        <v>0</v>
      </c>
      <c r="FLQ9" s="174">
        <v>0</v>
      </c>
      <c r="FLR9" s="327">
        <f t="shared" si="1995"/>
        <v>0</v>
      </c>
      <c r="FLS9" s="174">
        <v>0</v>
      </c>
      <c r="FLT9" s="328">
        <f t="shared" si="1996"/>
        <v>0</v>
      </c>
      <c r="FLU9" s="254">
        <f t="shared" si="1997"/>
        <v>0</v>
      </c>
      <c r="FLV9" s="174">
        <v>0</v>
      </c>
      <c r="FLW9" s="327">
        <f t="shared" si="1998"/>
        <v>0</v>
      </c>
      <c r="FLX9" s="174">
        <v>0</v>
      </c>
      <c r="FLY9" s="327">
        <f t="shared" si="1999"/>
        <v>0</v>
      </c>
      <c r="FLZ9" s="174">
        <v>0</v>
      </c>
      <c r="FMA9" s="328">
        <f t="shared" si="2000"/>
        <v>0</v>
      </c>
      <c r="FMB9" s="254">
        <f t="shared" si="2001"/>
        <v>0</v>
      </c>
      <c r="FMC9" s="174">
        <v>0</v>
      </c>
      <c r="FMD9" s="327">
        <f t="shared" si="2002"/>
        <v>0</v>
      </c>
      <c r="FME9" s="174">
        <v>0</v>
      </c>
      <c r="FMF9" s="327">
        <f t="shared" si="2003"/>
        <v>0</v>
      </c>
      <c r="FMG9" s="174">
        <v>0</v>
      </c>
      <c r="FMH9" s="328">
        <f t="shared" si="2004"/>
        <v>0</v>
      </c>
      <c r="FMI9" s="254">
        <f t="shared" si="2005"/>
        <v>0</v>
      </c>
      <c r="FMJ9" s="174">
        <v>0</v>
      </c>
      <c r="FMK9" s="327">
        <f t="shared" si="2006"/>
        <v>0</v>
      </c>
      <c r="FML9" s="174">
        <v>0</v>
      </c>
      <c r="FMM9" s="327">
        <f t="shared" si="2007"/>
        <v>0</v>
      </c>
      <c r="FMN9" s="174">
        <v>0</v>
      </c>
      <c r="FMO9" s="328">
        <f t="shared" si="2008"/>
        <v>0</v>
      </c>
      <c r="FMP9" s="254">
        <f t="shared" si="2009"/>
        <v>0</v>
      </c>
      <c r="FMQ9" s="174">
        <v>0</v>
      </c>
      <c r="FMR9" s="327">
        <f t="shared" si="2010"/>
        <v>0</v>
      </c>
      <c r="FMS9" s="174">
        <v>0</v>
      </c>
      <c r="FMT9" s="327">
        <f t="shared" si="2011"/>
        <v>0</v>
      </c>
      <c r="FMU9" s="174">
        <v>0</v>
      </c>
      <c r="FMV9" s="328">
        <f t="shared" si="2012"/>
        <v>0</v>
      </c>
      <c r="FMW9" s="254">
        <f t="shared" si="2013"/>
        <v>0</v>
      </c>
      <c r="FMX9" s="174">
        <v>0</v>
      </c>
      <c r="FMY9" s="327">
        <f t="shared" si="2014"/>
        <v>0</v>
      </c>
      <c r="FMZ9" s="174">
        <v>0</v>
      </c>
      <c r="FNA9" s="327">
        <f t="shared" si="2015"/>
        <v>0</v>
      </c>
      <c r="FNB9" s="174">
        <v>0</v>
      </c>
      <c r="FNC9" s="328">
        <f t="shared" si="2016"/>
        <v>0</v>
      </c>
      <c r="FND9" s="254">
        <f t="shared" si="2017"/>
        <v>0</v>
      </c>
      <c r="FNE9" s="174">
        <v>0</v>
      </c>
      <c r="FNF9" s="327">
        <f t="shared" si="2018"/>
        <v>0</v>
      </c>
      <c r="FNG9" s="174">
        <v>0</v>
      </c>
      <c r="FNH9" s="327">
        <f t="shared" si="2019"/>
        <v>0</v>
      </c>
      <c r="FNI9" s="174">
        <v>0</v>
      </c>
      <c r="FNJ9" s="328">
        <f t="shared" si="2020"/>
        <v>0</v>
      </c>
      <c r="FNK9" s="254">
        <f t="shared" si="2021"/>
        <v>0</v>
      </c>
      <c r="FNL9" s="174">
        <v>0</v>
      </c>
      <c r="FNM9" s="327">
        <f t="shared" si="2022"/>
        <v>0</v>
      </c>
      <c r="FNN9" s="174">
        <v>0</v>
      </c>
      <c r="FNO9" s="327">
        <f t="shared" si="2023"/>
        <v>0</v>
      </c>
      <c r="FNP9" s="174">
        <v>0</v>
      </c>
      <c r="FNQ9" s="328">
        <f t="shared" si="2024"/>
        <v>0</v>
      </c>
      <c r="FNR9" s="254">
        <f t="shared" si="2025"/>
        <v>0</v>
      </c>
      <c r="FNS9" s="174">
        <v>0</v>
      </c>
      <c r="FNT9" s="327">
        <f t="shared" si="2026"/>
        <v>0</v>
      </c>
      <c r="FNU9" s="174">
        <v>0</v>
      </c>
      <c r="FNV9" s="327">
        <f t="shared" si="2027"/>
        <v>0</v>
      </c>
      <c r="FNW9" s="174">
        <v>0</v>
      </c>
      <c r="FNX9" s="328">
        <f t="shared" si="2028"/>
        <v>0</v>
      </c>
      <c r="FNY9" s="254">
        <f t="shared" si="2029"/>
        <v>0</v>
      </c>
      <c r="FNZ9" s="174">
        <v>0</v>
      </c>
      <c r="FOA9" s="327">
        <f t="shared" si="2030"/>
        <v>0</v>
      </c>
      <c r="FOB9" s="174">
        <v>0</v>
      </c>
      <c r="FOC9" s="327">
        <f t="shared" si="2031"/>
        <v>0</v>
      </c>
      <c r="FOD9" s="174">
        <v>0</v>
      </c>
      <c r="FOE9" s="328">
        <f t="shared" si="2032"/>
        <v>0</v>
      </c>
      <c r="FOF9" s="254">
        <f t="shared" si="2033"/>
        <v>0</v>
      </c>
      <c r="FOG9" s="174">
        <v>0</v>
      </c>
      <c r="FOH9" s="327">
        <f t="shared" si="2034"/>
        <v>0</v>
      </c>
      <c r="FOI9" s="174">
        <v>0</v>
      </c>
      <c r="FOJ9" s="327">
        <f t="shared" si="2035"/>
        <v>0</v>
      </c>
      <c r="FOK9" s="174">
        <v>0</v>
      </c>
      <c r="FOL9" s="328">
        <f t="shared" si="2036"/>
        <v>0</v>
      </c>
      <c r="FOM9" s="254">
        <f t="shared" si="2037"/>
        <v>0</v>
      </c>
      <c r="FON9" s="174">
        <v>0</v>
      </c>
      <c r="FOO9" s="327">
        <f t="shared" si="2038"/>
        <v>0</v>
      </c>
      <c r="FOP9" s="174">
        <v>0</v>
      </c>
      <c r="FOQ9" s="327">
        <f t="shared" si="2039"/>
        <v>0</v>
      </c>
      <c r="FOR9" s="174">
        <v>0</v>
      </c>
      <c r="FOS9" s="328">
        <f t="shared" si="2040"/>
        <v>0</v>
      </c>
      <c r="FOT9" s="254">
        <f t="shared" si="2041"/>
        <v>0</v>
      </c>
      <c r="FOU9" s="174">
        <v>0</v>
      </c>
      <c r="FOV9" s="327">
        <f t="shared" si="2042"/>
        <v>0</v>
      </c>
      <c r="FOW9" s="174">
        <v>0</v>
      </c>
      <c r="FOX9" s="327">
        <f t="shared" si="2043"/>
        <v>0</v>
      </c>
      <c r="FOY9" s="174">
        <v>0</v>
      </c>
      <c r="FOZ9" s="328">
        <f t="shared" si="2044"/>
        <v>0</v>
      </c>
      <c r="FPA9" s="254">
        <f t="shared" si="2045"/>
        <v>0</v>
      </c>
      <c r="FPB9" s="174">
        <v>0</v>
      </c>
      <c r="FPC9" s="327">
        <f t="shared" si="2046"/>
        <v>0</v>
      </c>
      <c r="FPD9" s="174">
        <v>0</v>
      </c>
      <c r="FPE9" s="327">
        <f t="shared" si="2047"/>
        <v>0</v>
      </c>
      <c r="FPF9" s="174">
        <v>0</v>
      </c>
      <c r="FPG9" s="328">
        <f t="shared" si="2048"/>
        <v>0</v>
      </c>
      <c r="FPH9" s="254">
        <f t="shared" si="2049"/>
        <v>0</v>
      </c>
      <c r="FPI9" s="174">
        <v>0</v>
      </c>
      <c r="FPJ9" s="327">
        <f t="shared" si="2050"/>
        <v>0</v>
      </c>
      <c r="FPK9" s="174">
        <v>0</v>
      </c>
      <c r="FPL9" s="327">
        <f t="shared" si="2051"/>
        <v>0</v>
      </c>
      <c r="FPM9" s="174">
        <v>0</v>
      </c>
      <c r="FPN9" s="328">
        <f t="shared" si="2052"/>
        <v>0</v>
      </c>
      <c r="FPO9" s="254">
        <f t="shared" si="2053"/>
        <v>0</v>
      </c>
      <c r="FPP9" s="174">
        <v>0</v>
      </c>
      <c r="FPQ9" s="327">
        <f t="shared" si="2054"/>
        <v>0</v>
      </c>
      <c r="FPR9" s="174">
        <v>0</v>
      </c>
      <c r="FPS9" s="327">
        <f t="shared" si="2055"/>
        <v>0</v>
      </c>
      <c r="FPT9" s="174">
        <v>0</v>
      </c>
      <c r="FPU9" s="328">
        <f t="shared" si="2056"/>
        <v>0</v>
      </c>
      <c r="FPV9" s="254">
        <f t="shared" si="2057"/>
        <v>0</v>
      </c>
      <c r="FPW9" s="174">
        <v>0</v>
      </c>
      <c r="FPX9" s="327">
        <f t="shared" si="2058"/>
        <v>0</v>
      </c>
      <c r="FPY9" s="174">
        <v>0</v>
      </c>
      <c r="FPZ9" s="327">
        <f t="shared" si="2059"/>
        <v>0</v>
      </c>
      <c r="FQA9" s="174">
        <v>0</v>
      </c>
      <c r="FQB9" s="328">
        <f t="shared" si="2060"/>
        <v>0</v>
      </c>
      <c r="FQC9" s="254">
        <f t="shared" si="2061"/>
        <v>0</v>
      </c>
      <c r="FQD9" s="174">
        <v>0</v>
      </c>
      <c r="FQE9" s="327">
        <f t="shared" si="2062"/>
        <v>0</v>
      </c>
      <c r="FQF9" s="174">
        <v>0</v>
      </c>
      <c r="FQG9" s="327">
        <f t="shared" si="2063"/>
        <v>0</v>
      </c>
      <c r="FQH9" s="174">
        <v>0</v>
      </c>
      <c r="FQI9" s="328">
        <f t="shared" si="2064"/>
        <v>0</v>
      </c>
      <c r="FQJ9" s="254">
        <f t="shared" si="2065"/>
        <v>0</v>
      </c>
      <c r="FQK9" s="174">
        <v>0</v>
      </c>
      <c r="FQL9" s="327">
        <f t="shared" si="2066"/>
        <v>0</v>
      </c>
      <c r="FQM9" s="174">
        <v>0</v>
      </c>
      <c r="FQN9" s="327">
        <f t="shared" si="2067"/>
        <v>0</v>
      </c>
      <c r="FQO9" s="174">
        <v>0</v>
      </c>
      <c r="FQP9" s="328">
        <f t="shared" si="2068"/>
        <v>0</v>
      </c>
      <c r="FQQ9" s="254">
        <f t="shared" si="2069"/>
        <v>0</v>
      </c>
      <c r="FQR9" s="174">
        <v>0</v>
      </c>
      <c r="FQS9" s="327">
        <f t="shared" si="2070"/>
        <v>0</v>
      </c>
      <c r="FQT9" s="174">
        <v>0</v>
      </c>
      <c r="FQU9" s="327">
        <f t="shared" si="2071"/>
        <v>0</v>
      </c>
      <c r="FQV9" s="174">
        <v>0</v>
      </c>
      <c r="FQW9" s="328">
        <f t="shared" si="2072"/>
        <v>0</v>
      </c>
      <c r="FQX9" s="254">
        <f t="shared" si="2073"/>
        <v>0</v>
      </c>
      <c r="FQY9" s="174">
        <v>0</v>
      </c>
      <c r="FQZ9" s="327">
        <f t="shared" si="2074"/>
        <v>0</v>
      </c>
      <c r="FRA9" s="174">
        <v>0</v>
      </c>
      <c r="FRB9" s="327">
        <f t="shared" si="2075"/>
        <v>0</v>
      </c>
      <c r="FRC9" s="174">
        <v>0</v>
      </c>
      <c r="FRD9" s="328">
        <f t="shared" si="2076"/>
        <v>0</v>
      </c>
      <c r="FRE9" s="254">
        <f t="shared" si="2077"/>
        <v>0</v>
      </c>
      <c r="FRF9" s="174">
        <v>0</v>
      </c>
      <c r="FRG9" s="327">
        <f t="shared" si="2078"/>
        <v>0</v>
      </c>
      <c r="FRH9" s="174">
        <v>0</v>
      </c>
      <c r="FRI9" s="327">
        <f t="shared" si="2079"/>
        <v>0</v>
      </c>
      <c r="FRJ9" s="174">
        <v>0</v>
      </c>
      <c r="FRK9" s="328">
        <f t="shared" si="2080"/>
        <v>0</v>
      </c>
      <c r="FRL9" s="254">
        <f t="shared" si="2081"/>
        <v>0</v>
      </c>
      <c r="FRM9" s="174">
        <v>0</v>
      </c>
      <c r="FRN9" s="327">
        <f t="shared" si="2082"/>
        <v>0</v>
      </c>
      <c r="FRO9" s="174">
        <v>0</v>
      </c>
      <c r="FRP9" s="327">
        <f t="shared" si="2083"/>
        <v>0</v>
      </c>
      <c r="FRQ9" s="174">
        <v>0</v>
      </c>
      <c r="FRR9" s="328">
        <f t="shared" si="2084"/>
        <v>0</v>
      </c>
      <c r="FRS9" s="254">
        <f t="shared" si="2085"/>
        <v>0</v>
      </c>
      <c r="FRT9" s="174">
        <v>0</v>
      </c>
      <c r="FRU9" s="327">
        <f t="shared" si="2086"/>
        <v>0</v>
      </c>
      <c r="FRV9" s="174">
        <v>0</v>
      </c>
      <c r="FRW9" s="327">
        <f t="shared" si="2087"/>
        <v>0</v>
      </c>
      <c r="FRX9" s="174">
        <v>0</v>
      </c>
      <c r="FRY9" s="328">
        <f t="shared" si="2088"/>
        <v>0</v>
      </c>
      <c r="FRZ9" s="254">
        <f t="shared" si="2089"/>
        <v>0</v>
      </c>
      <c r="FSA9" s="174">
        <v>0</v>
      </c>
      <c r="FSB9" s="327">
        <f t="shared" si="2090"/>
        <v>0</v>
      </c>
      <c r="FSC9" s="174">
        <v>0</v>
      </c>
      <c r="FSD9" s="327">
        <f t="shared" si="2091"/>
        <v>0</v>
      </c>
      <c r="FSE9" s="174">
        <v>0</v>
      </c>
      <c r="FSF9" s="328">
        <f t="shared" si="2092"/>
        <v>0</v>
      </c>
      <c r="FSG9" s="254">
        <f t="shared" si="2093"/>
        <v>0</v>
      </c>
      <c r="FSH9" s="174">
        <v>0</v>
      </c>
      <c r="FSI9" s="327">
        <f t="shared" si="2094"/>
        <v>0</v>
      </c>
      <c r="FSJ9" s="174">
        <v>0</v>
      </c>
      <c r="FSK9" s="327">
        <f t="shared" si="2095"/>
        <v>0</v>
      </c>
      <c r="FSL9" s="174">
        <v>0</v>
      </c>
      <c r="FSM9" s="328">
        <f t="shared" si="2096"/>
        <v>0</v>
      </c>
      <c r="FSN9" s="254">
        <f t="shared" si="2097"/>
        <v>0</v>
      </c>
      <c r="FSO9" s="174">
        <v>0</v>
      </c>
      <c r="FSP9" s="327">
        <f t="shared" si="2098"/>
        <v>0</v>
      </c>
      <c r="FSQ9" s="174">
        <v>0</v>
      </c>
      <c r="FSR9" s="327">
        <f t="shared" si="2099"/>
        <v>0</v>
      </c>
      <c r="FSS9" s="174">
        <v>0</v>
      </c>
      <c r="FST9" s="328">
        <f t="shared" si="2100"/>
        <v>0</v>
      </c>
      <c r="FSU9" s="254">
        <f t="shared" si="2101"/>
        <v>0</v>
      </c>
      <c r="FSV9" s="174">
        <v>0</v>
      </c>
      <c r="FSW9" s="327">
        <f t="shared" si="2102"/>
        <v>0</v>
      </c>
      <c r="FSX9" s="174">
        <v>0</v>
      </c>
      <c r="FSY9" s="327">
        <f t="shared" si="2103"/>
        <v>0</v>
      </c>
      <c r="FSZ9" s="174">
        <v>0</v>
      </c>
      <c r="FTA9" s="328">
        <f t="shared" si="2104"/>
        <v>0</v>
      </c>
      <c r="FTB9" s="254">
        <f t="shared" si="2105"/>
        <v>0</v>
      </c>
      <c r="FTC9" s="174">
        <v>0</v>
      </c>
      <c r="FTD9" s="327">
        <f t="shared" si="2106"/>
        <v>0</v>
      </c>
      <c r="FTE9" s="174">
        <v>0</v>
      </c>
      <c r="FTF9" s="327">
        <f t="shared" si="2107"/>
        <v>0</v>
      </c>
      <c r="FTG9" s="174">
        <v>0</v>
      </c>
      <c r="FTH9" s="328">
        <f t="shared" si="2108"/>
        <v>0</v>
      </c>
      <c r="FTI9" s="254">
        <f t="shared" si="2109"/>
        <v>0</v>
      </c>
      <c r="FTJ9" s="174">
        <v>0</v>
      </c>
      <c r="FTK9" s="327">
        <f t="shared" si="2110"/>
        <v>0</v>
      </c>
      <c r="FTL9" s="174">
        <v>0</v>
      </c>
      <c r="FTM9" s="327">
        <f t="shared" si="2111"/>
        <v>0</v>
      </c>
      <c r="FTN9" s="174">
        <v>0</v>
      </c>
      <c r="FTO9" s="328">
        <f t="shared" si="2112"/>
        <v>0</v>
      </c>
      <c r="FTP9" s="254">
        <f t="shared" si="2113"/>
        <v>0</v>
      </c>
      <c r="FTQ9" s="174">
        <v>0</v>
      </c>
      <c r="FTR9" s="327">
        <f t="shared" si="2114"/>
        <v>0</v>
      </c>
      <c r="FTS9" s="174">
        <v>0</v>
      </c>
      <c r="FTT9" s="327">
        <f t="shared" si="2115"/>
        <v>0</v>
      </c>
      <c r="FTU9" s="174">
        <v>0</v>
      </c>
      <c r="FTV9" s="328">
        <f t="shared" si="2116"/>
        <v>0</v>
      </c>
      <c r="FTW9" s="254">
        <f t="shared" si="2117"/>
        <v>0</v>
      </c>
      <c r="FTX9" s="174">
        <v>0</v>
      </c>
      <c r="FTY9" s="327">
        <f t="shared" si="2118"/>
        <v>0</v>
      </c>
      <c r="FTZ9" s="174">
        <v>0</v>
      </c>
      <c r="FUA9" s="327">
        <f t="shared" si="2119"/>
        <v>0</v>
      </c>
      <c r="FUB9" s="174">
        <v>0</v>
      </c>
      <c r="FUC9" s="328">
        <f t="shared" si="2120"/>
        <v>0</v>
      </c>
      <c r="FUD9" s="254">
        <f t="shared" si="2121"/>
        <v>0</v>
      </c>
      <c r="FUE9" s="174">
        <v>0</v>
      </c>
      <c r="FUF9" s="327">
        <f t="shared" si="2122"/>
        <v>0</v>
      </c>
      <c r="FUG9" s="174">
        <v>0</v>
      </c>
      <c r="FUH9" s="327">
        <f t="shared" si="2123"/>
        <v>0</v>
      </c>
      <c r="FUI9" s="174">
        <v>0</v>
      </c>
      <c r="FUJ9" s="328">
        <f t="shared" si="2124"/>
        <v>0</v>
      </c>
      <c r="FUK9" s="254">
        <f t="shared" si="2125"/>
        <v>0</v>
      </c>
      <c r="FUL9" s="174">
        <v>0</v>
      </c>
      <c r="FUM9" s="327">
        <f t="shared" si="2126"/>
        <v>0</v>
      </c>
      <c r="FUN9" s="174">
        <v>0</v>
      </c>
      <c r="FUO9" s="327">
        <f t="shared" si="2127"/>
        <v>0</v>
      </c>
      <c r="FUP9" s="174">
        <v>0</v>
      </c>
      <c r="FUQ9" s="328">
        <f t="shared" si="2128"/>
        <v>0</v>
      </c>
      <c r="FUR9" s="254">
        <f t="shared" si="2129"/>
        <v>0</v>
      </c>
      <c r="FUS9" s="174">
        <v>0</v>
      </c>
      <c r="FUT9" s="327">
        <f t="shared" si="2130"/>
        <v>0</v>
      </c>
      <c r="FUU9" s="174">
        <v>0</v>
      </c>
      <c r="FUV9" s="327">
        <f t="shared" si="2131"/>
        <v>0</v>
      </c>
      <c r="FUW9" s="174">
        <v>0</v>
      </c>
      <c r="FUX9" s="328">
        <f t="shared" si="2132"/>
        <v>0</v>
      </c>
      <c r="FUY9" s="254">
        <f t="shared" si="2133"/>
        <v>0</v>
      </c>
      <c r="FUZ9" s="174">
        <v>0</v>
      </c>
      <c r="FVA9" s="327">
        <f t="shared" si="2134"/>
        <v>0</v>
      </c>
      <c r="FVB9" s="174">
        <v>0</v>
      </c>
      <c r="FVC9" s="327">
        <f t="shared" si="2135"/>
        <v>0</v>
      </c>
      <c r="FVD9" s="174">
        <v>0</v>
      </c>
      <c r="FVE9" s="328">
        <f t="shared" si="2136"/>
        <v>0</v>
      </c>
      <c r="FVF9" s="254">
        <f t="shared" si="2137"/>
        <v>0</v>
      </c>
      <c r="FVG9" s="174">
        <v>0</v>
      </c>
      <c r="FVH9" s="327">
        <f t="shared" si="2138"/>
        <v>0</v>
      </c>
      <c r="FVI9" s="174">
        <v>0</v>
      </c>
      <c r="FVJ9" s="327">
        <f t="shared" si="2139"/>
        <v>0</v>
      </c>
      <c r="FVK9" s="174">
        <v>0</v>
      </c>
      <c r="FVL9" s="328">
        <f t="shared" si="2140"/>
        <v>0</v>
      </c>
      <c r="FVM9" s="254">
        <f t="shared" si="2141"/>
        <v>0</v>
      </c>
      <c r="FVN9" s="174">
        <v>0</v>
      </c>
      <c r="FVO9" s="327">
        <f t="shared" si="2142"/>
        <v>0</v>
      </c>
      <c r="FVP9" s="174">
        <v>0</v>
      </c>
      <c r="FVQ9" s="327">
        <f t="shared" si="2143"/>
        <v>0</v>
      </c>
      <c r="FVR9" s="174">
        <v>0</v>
      </c>
      <c r="FVS9" s="328">
        <f t="shared" si="2144"/>
        <v>0</v>
      </c>
      <c r="FVT9" s="254">
        <f t="shared" si="2145"/>
        <v>0</v>
      </c>
      <c r="FVU9" s="174">
        <v>0</v>
      </c>
      <c r="FVV9" s="327">
        <f t="shared" si="2146"/>
        <v>0</v>
      </c>
      <c r="FVW9" s="174">
        <v>0</v>
      </c>
      <c r="FVX9" s="327">
        <f t="shared" si="2147"/>
        <v>0</v>
      </c>
      <c r="FVY9" s="174">
        <v>0</v>
      </c>
      <c r="FVZ9" s="328">
        <f t="shared" si="2148"/>
        <v>0</v>
      </c>
      <c r="FWA9" s="254">
        <f t="shared" si="2149"/>
        <v>0</v>
      </c>
      <c r="FWB9" s="174">
        <v>0</v>
      </c>
      <c r="FWC9" s="327">
        <f t="shared" si="2150"/>
        <v>0</v>
      </c>
      <c r="FWD9" s="174">
        <v>0</v>
      </c>
      <c r="FWE9" s="327">
        <f t="shared" si="2151"/>
        <v>0</v>
      </c>
      <c r="FWF9" s="174">
        <v>0</v>
      </c>
      <c r="FWG9" s="328">
        <f t="shared" si="2152"/>
        <v>0</v>
      </c>
      <c r="FWH9" s="254">
        <f t="shared" si="2153"/>
        <v>0</v>
      </c>
      <c r="FWI9" s="174">
        <v>0</v>
      </c>
      <c r="FWJ9" s="327">
        <f t="shared" si="2154"/>
        <v>0</v>
      </c>
      <c r="FWK9" s="174">
        <v>0</v>
      </c>
      <c r="FWL9" s="327">
        <f t="shared" si="2155"/>
        <v>0</v>
      </c>
      <c r="FWM9" s="174">
        <v>0</v>
      </c>
      <c r="FWN9" s="328">
        <f t="shared" si="2156"/>
        <v>0</v>
      </c>
      <c r="FWO9" s="254">
        <f t="shared" si="2157"/>
        <v>0</v>
      </c>
      <c r="FWP9" s="174">
        <v>0</v>
      </c>
      <c r="FWQ9" s="327">
        <f t="shared" si="2158"/>
        <v>0</v>
      </c>
      <c r="FWR9" s="174">
        <v>0</v>
      </c>
      <c r="FWS9" s="327">
        <f t="shared" si="2159"/>
        <v>0</v>
      </c>
      <c r="FWT9" s="174">
        <v>0</v>
      </c>
      <c r="FWU9" s="328">
        <f t="shared" si="2160"/>
        <v>0</v>
      </c>
      <c r="FWV9" s="254">
        <f t="shared" si="2161"/>
        <v>0</v>
      </c>
      <c r="FWW9" s="174">
        <v>0</v>
      </c>
      <c r="FWX9" s="327">
        <f t="shared" si="2162"/>
        <v>0</v>
      </c>
      <c r="FWY9" s="174">
        <v>0</v>
      </c>
      <c r="FWZ9" s="327">
        <f t="shared" si="2163"/>
        <v>0</v>
      </c>
      <c r="FXA9" s="174">
        <v>0</v>
      </c>
      <c r="FXB9" s="328">
        <f t="shared" si="2164"/>
        <v>0</v>
      </c>
      <c r="FXC9" s="254">
        <f t="shared" si="2165"/>
        <v>0</v>
      </c>
      <c r="FXD9" s="174">
        <v>0</v>
      </c>
      <c r="FXE9" s="327">
        <f t="shared" si="2166"/>
        <v>0</v>
      </c>
      <c r="FXF9" s="174">
        <v>0</v>
      </c>
      <c r="FXG9" s="327">
        <f t="shared" si="2167"/>
        <v>0</v>
      </c>
      <c r="FXH9" s="174">
        <v>0</v>
      </c>
      <c r="FXI9" s="328">
        <f t="shared" si="2168"/>
        <v>0</v>
      </c>
      <c r="FXJ9" s="254">
        <f t="shared" si="2169"/>
        <v>0</v>
      </c>
      <c r="FXK9" s="174">
        <v>0</v>
      </c>
      <c r="FXL9" s="327">
        <f t="shared" si="2170"/>
        <v>0</v>
      </c>
      <c r="FXM9" s="174">
        <v>0</v>
      </c>
      <c r="FXN9" s="327">
        <f t="shared" si="2171"/>
        <v>0</v>
      </c>
      <c r="FXO9" s="174">
        <v>0</v>
      </c>
      <c r="FXP9" s="328">
        <f t="shared" si="2172"/>
        <v>0</v>
      </c>
      <c r="FXQ9" s="254">
        <f t="shared" si="2173"/>
        <v>0</v>
      </c>
      <c r="FXR9" s="174">
        <v>0</v>
      </c>
      <c r="FXS9" s="327">
        <f t="shared" si="2174"/>
        <v>0</v>
      </c>
      <c r="FXT9" s="174">
        <v>0</v>
      </c>
      <c r="FXU9" s="327">
        <f t="shared" si="2175"/>
        <v>0</v>
      </c>
      <c r="FXV9" s="174">
        <v>0</v>
      </c>
      <c r="FXW9" s="328">
        <f t="shared" si="2176"/>
        <v>0</v>
      </c>
      <c r="FXX9" s="254">
        <f t="shared" si="2177"/>
        <v>0</v>
      </c>
      <c r="FXY9" s="174">
        <v>0</v>
      </c>
      <c r="FXZ9" s="327">
        <f t="shared" si="2178"/>
        <v>0</v>
      </c>
      <c r="FYA9" s="174">
        <v>0</v>
      </c>
      <c r="FYB9" s="327">
        <f t="shared" si="2179"/>
        <v>0</v>
      </c>
      <c r="FYC9" s="174">
        <v>0</v>
      </c>
      <c r="FYD9" s="328">
        <f t="shared" si="2180"/>
        <v>0</v>
      </c>
      <c r="FYE9" s="254">
        <f t="shared" si="2181"/>
        <v>0</v>
      </c>
      <c r="FYF9" s="174">
        <v>0</v>
      </c>
      <c r="FYG9" s="327">
        <f t="shared" si="2182"/>
        <v>0</v>
      </c>
      <c r="FYH9" s="174">
        <v>0</v>
      </c>
      <c r="FYI9" s="327">
        <f t="shared" si="2183"/>
        <v>0</v>
      </c>
      <c r="FYJ9" s="174">
        <v>0</v>
      </c>
      <c r="FYK9" s="328">
        <f t="shared" si="2184"/>
        <v>0</v>
      </c>
      <c r="FYL9" s="254">
        <f t="shared" si="2185"/>
        <v>0</v>
      </c>
      <c r="FYM9" s="174">
        <v>0</v>
      </c>
      <c r="FYN9" s="327">
        <f t="shared" si="2186"/>
        <v>0</v>
      </c>
      <c r="FYO9" s="174">
        <v>0</v>
      </c>
      <c r="FYP9" s="327">
        <f t="shared" si="2187"/>
        <v>0</v>
      </c>
      <c r="FYQ9" s="174">
        <v>0</v>
      </c>
      <c r="FYR9" s="328">
        <f t="shared" si="2188"/>
        <v>0</v>
      </c>
      <c r="FYS9" s="254">
        <f t="shared" si="2189"/>
        <v>0</v>
      </c>
      <c r="FYT9" s="174">
        <v>0</v>
      </c>
      <c r="FYU9" s="327">
        <f t="shared" si="2190"/>
        <v>0</v>
      </c>
      <c r="FYV9" s="174">
        <v>0</v>
      </c>
      <c r="FYW9" s="327">
        <f t="shared" si="2191"/>
        <v>0</v>
      </c>
      <c r="FYX9" s="174">
        <v>0</v>
      </c>
      <c r="FYY9" s="328">
        <f t="shared" si="2192"/>
        <v>0</v>
      </c>
      <c r="FYZ9" s="254">
        <f t="shared" si="2193"/>
        <v>0</v>
      </c>
      <c r="FZA9" s="174">
        <v>0</v>
      </c>
      <c r="FZB9" s="327">
        <f t="shared" si="2194"/>
        <v>0</v>
      </c>
      <c r="FZC9" s="174">
        <v>0</v>
      </c>
      <c r="FZD9" s="327">
        <f t="shared" si="2195"/>
        <v>0</v>
      </c>
      <c r="FZE9" s="174">
        <v>0</v>
      </c>
      <c r="FZF9" s="328">
        <f t="shared" si="2196"/>
        <v>0</v>
      </c>
      <c r="FZG9" s="254">
        <f t="shared" si="2197"/>
        <v>0</v>
      </c>
      <c r="FZH9" s="174">
        <v>0</v>
      </c>
      <c r="FZI9" s="327">
        <f t="shared" si="2198"/>
        <v>0</v>
      </c>
      <c r="FZJ9" s="174">
        <v>0</v>
      </c>
      <c r="FZK9" s="327">
        <f t="shared" si="2199"/>
        <v>0</v>
      </c>
      <c r="FZL9" s="174">
        <v>0</v>
      </c>
      <c r="FZM9" s="328">
        <f t="shared" si="2200"/>
        <v>0</v>
      </c>
      <c r="FZN9" s="254">
        <f t="shared" si="2201"/>
        <v>0</v>
      </c>
      <c r="FZO9" s="174">
        <v>0</v>
      </c>
      <c r="FZP9" s="327">
        <f t="shared" si="2202"/>
        <v>0</v>
      </c>
      <c r="FZQ9" s="174">
        <v>0</v>
      </c>
      <c r="FZR9" s="327">
        <f t="shared" si="2203"/>
        <v>0</v>
      </c>
      <c r="FZS9" s="174">
        <v>0</v>
      </c>
      <c r="FZT9" s="328">
        <f t="shared" si="2204"/>
        <v>0</v>
      </c>
      <c r="FZU9" s="254">
        <f t="shared" si="2205"/>
        <v>0</v>
      </c>
      <c r="FZV9" s="174">
        <v>0</v>
      </c>
      <c r="FZW9" s="327">
        <f t="shared" si="2206"/>
        <v>0</v>
      </c>
      <c r="FZX9" s="174">
        <v>0</v>
      </c>
      <c r="FZY9" s="327">
        <f t="shared" si="2207"/>
        <v>0</v>
      </c>
      <c r="FZZ9" s="174">
        <v>0</v>
      </c>
      <c r="GAA9" s="328">
        <f t="shared" si="2208"/>
        <v>0</v>
      </c>
      <c r="GAB9" s="254">
        <f t="shared" si="2209"/>
        <v>0</v>
      </c>
      <c r="GAC9" s="174">
        <v>0</v>
      </c>
      <c r="GAD9" s="327">
        <f t="shared" si="2210"/>
        <v>0</v>
      </c>
      <c r="GAE9" s="174">
        <v>0</v>
      </c>
      <c r="GAF9" s="327">
        <f t="shared" si="2211"/>
        <v>0</v>
      </c>
      <c r="GAG9" s="174">
        <v>0</v>
      </c>
      <c r="GAH9" s="328">
        <f t="shared" si="2212"/>
        <v>0</v>
      </c>
      <c r="GAI9" s="254">
        <f t="shared" si="2213"/>
        <v>0</v>
      </c>
      <c r="GAJ9" s="174">
        <v>0</v>
      </c>
      <c r="GAK9" s="327">
        <f t="shared" si="2214"/>
        <v>0</v>
      </c>
      <c r="GAL9" s="174">
        <v>0</v>
      </c>
      <c r="GAM9" s="327">
        <f t="shared" si="2215"/>
        <v>0</v>
      </c>
      <c r="GAN9" s="174">
        <v>0</v>
      </c>
      <c r="GAO9" s="328">
        <f t="shared" si="2216"/>
        <v>0</v>
      </c>
      <c r="GAP9" s="254">
        <f t="shared" si="2217"/>
        <v>0</v>
      </c>
      <c r="GAQ9" s="174">
        <v>0</v>
      </c>
      <c r="GAR9" s="327">
        <f t="shared" si="2218"/>
        <v>0</v>
      </c>
      <c r="GAS9" s="174">
        <v>0</v>
      </c>
      <c r="GAT9" s="327">
        <f t="shared" si="2219"/>
        <v>0</v>
      </c>
      <c r="GAU9" s="174">
        <v>0</v>
      </c>
      <c r="GAV9" s="328">
        <f t="shared" si="2220"/>
        <v>0</v>
      </c>
      <c r="GAW9" s="254">
        <f t="shared" si="2221"/>
        <v>0</v>
      </c>
      <c r="GAX9" s="174">
        <v>0</v>
      </c>
      <c r="GAY9" s="327">
        <f t="shared" si="2222"/>
        <v>0</v>
      </c>
      <c r="GAZ9" s="174">
        <v>0</v>
      </c>
      <c r="GBA9" s="327">
        <f t="shared" si="2223"/>
        <v>0</v>
      </c>
      <c r="GBB9" s="174">
        <v>0</v>
      </c>
      <c r="GBC9" s="328">
        <f t="shared" si="2224"/>
        <v>0</v>
      </c>
      <c r="GBD9" s="254">
        <f t="shared" si="2225"/>
        <v>0</v>
      </c>
      <c r="GBE9" s="174">
        <v>0</v>
      </c>
      <c r="GBF9" s="327">
        <f t="shared" si="2226"/>
        <v>0</v>
      </c>
      <c r="GBG9" s="174">
        <v>0</v>
      </c>
      <c r="GBH9" s="327">
        <f t="shared" si="2227"/>
        <v>0</v>
      </c>
      <c r="GBI9" s="174">
        <v>0</v>
      </c>
      <c r="GBJ9" s="328">
        <f t="shared" si="2228"/>
        <v>0</v>
      </c>
      <c r="GBK9" s="254">
        <f t="shared" si="2229"/>
        <v>0</v>
      </c>
      <c r="GBL9" s="174">
        <v>0</v>
      </c>
      <c r="GBM9" s="327">
        <f t="shared" si="2230"/>
        <v>0</v>
      </c>
      <c r="GBN9" s="174">
        <v>0</v>
      </c>
      <c r="GBO9" s="327">
        <f t="shared" si="2231"/>
        <v>0</v>
      </c>
      <c r="GBP9" s="174">
        <v>0</v>
      </c>
      <c r="GBQ9" s="328">
        <f t="shared" si="2232"/>
        <v>0</v>
      </c>
      <c r="GBR9" s="254">
        <f t="shared" si="2233"/>
        <v>0</v>
      </c>
      <c r="GBS9" s="174">
        <v>0</v>
      </c>
      <c r="GBT9" s="327">
        <f t="shared" si="2234"/>
        <v>0</v>
      </c>
      <c r="GBU9" s="174">
        <v>0</v>
      </c>
      <c r="GBV9" s="327">
        <f t="shared" si="2235"/>
        <v>0</v>
      </c>
      <c r="GBW9" s="174">
        <v>0</v>
      </c>
      <c r="GBX9" s="328">
        <f t="shared" si="2236"/>
        <v>0</v>
      </c>
      <c r="GBY9" s="254">
        <f t="shared" si="2237"/>
        <v>0</v>
      </c>
      <c r="GBZ9" s="174">
        <v>0</v>
      </c>
      <c r="GCA9" s="327">
        <f t="shared" si="2238"/>
        <v>0</v>
      </c>
      <c r="GCB9" s="174">
        <v>0</v>
      </c>
      <c r="GCC9" s="327">
        <f t="shared" si="2239"/>
        <v>0</v>
      </c>
      <c r="GCD9" s="174">
        <v>0</v>
      </c>
      <c r="GCE9" s="328">
        <f t="shared" si="2240"/>
        <v>0</v>
      </c>
      <c r="GCF9" s="254">
        <f t="shared" si="2241"/>
        <v>0</v>
      </c>
      <c r="GCG9" s="174">
        <v>0</v>
      </c>
      <c r="GCH9" s="327">
        <f t="shared" si="2242"/>
        <v>0</v>
      </c>
      <c r="GCI9" s="174">
        <v>0</v>
      </c>
      <c r="GCJ9" s="327">
        <f t="shared" si="2243"/>
        <v>0</v>
      </c>
      <c r="GCK9" s="174">
        <v>0</v>
      </c>
      <c r="GCL9" s="328">
        <f t="shared" si="2244"/>
        <v>0</v>
      </c>
      <c r="GCM9" s="254">
        <f t="shared" si="2245"/>
        <v>0</v>
      </c>
      <c r="GCN9" s="174">
        <v>0</v>
      </c>
      <c r="GCO9" s="327">
        <f t="shared" si="2246"/>
        <v>0</v>
      </c>
      <c r="GCP9" s="174">
        <v>0</v>
      </c>
      <c r="GCQ9" s="327">
        <f t="shared" si="2247"/>
        <v>0</v>
      </c>
      <c r="GCR9" s="174">
        <v>0</v>
      </c>
      <c r="GCS9" s="328">
        <f t="shared" si="2248"/>
        <v>0</v>
      </c>
      <c r="GCT9" s="254">
        <f t="shared" si="2249"/>
        <v>0</v>
      </c>
      <c r="GCU9" s="174">
        <v>0</v>
      </c>
      <c r="GCV9" s="327">
        <f t="shared" si="2250"/>
        <v>0</v>
      </c>
      <c r="GCW9" s="174">
        <v>0</v>
      </c>
      <c r="GCX9" s="327">
        <f t="shared" si="2251"/>
        <v>0</v>
      </c>
      <c r="GCY9" s="174">
        <v>0</v>
      </c>
      <c r="GCZ9" s="328">
        <f t="shared" si="2252"/>
        <v>0</v>
      </c>
      <c r="GDA9" s="254">
        <f t="shared" si="2253"/>
        <v>0</v>
      </c>
      <c r="GDB9" s="174">
        <v>0</v>
      </c>
      <c r="GDC9" s="327">
        <f t="shared" si="2254"/>
        <v>0</v>
      </c>
      <c r="GDD9" s="174">
        <v>0</v>
      </c>
      <c r="GDE9" s="327">
        <f t="shared" si="2255"/>
        <v>0</v>
      </c>
      <c r="GDF9" s="174">
        <v>0</v>
      </c>
      <c r="GDG9" s="328">
        <f t="shared" si="2256"/>
        <v>0</v>
      </c>
      <c r="GDH9" s="254">
        <f t="shared" si="2257"/>
        <v>0</v>
      </c>
      <c r="GDI9" s="174">
        <v>0</v>
      </c>
      <c r="GDJ9" s="327">
        <f t="shared" si="2258"/>
        <v>0</v>
      </c>
      <c r="GDK9" s="174">
        <v>0</v>
      </c>
      <c r="GDL9" s="327">
        <f t="shared" si="2259"/>
        <v>0</v>
      </c>
      <c r="GDM9" s="174">
        <v>0</v>
      </c>
      <c r="GDN9" s="328">
        <f t="shared" si="2260"/>
        <v>0</v>
      </c>
      <c r="GDO9" s="254">
        <f t="shared" si="2261"/>
        <v>0</v>
      </c>
      <c r="GDP9" s="174">
        <v>0</v>
      </c>
      <c r="GDQ9" s="327">
        <f t="shared" si="2262"/>
        <v>0</v>
      </c>
      <c r="GDR9" s="174">
        <v>0</v>
      </c>
      <c r="GDS9" s="327">
        <f t="shared" si="2263"/>
        <v>0</v>
      </c>
      <c r="GDT9" s="174">
        <v>0</v>
      </c>
      <c r="GDU9" s="328">
        <f t="shared" si="2264"/>
        <v>0</v>
      </c>
      <c r="GDV9" s="254">
        <f t="shared" si="2265"/>
        <v>0</v>
      </c>
      <c r="GDW9" s="174">
        <v>0</v>
      </c>
      <c r="GDX9" s="327">
        <f t="shared" si="2266"/>
        <v>0</v>
      </c>
      <c r="GDY9" s="174">
        <v>0</v>
      </c>
      <c r="GDZ9" s="327">
        <f t="shared" si="2267"/>
        <v>0</v>
      </c>
      <c r="GEA9" s="174">
        <v>0</v>
      </c>
      <c r="GEB9" s="328">
        <f t="shared" si="2268"/>
        <v>0</v>
      </c>
      <c r="GEC9" s="254">
        <f t="shared" si="2269"/>
        <v>0</v>
      </c>
      <c r="GED9" s="174">
        <v>0</v>
      </c>
      <c r="GEE9" s="327">
        <f t="shared" si="2270"/>
        <v>0</v>
      </c>
      <c r="GEF9" s="174">
        <v>0</v>
      </c>
      <c r="GEG9" s="327">
        <f t="shared" si="2271"/>
        <v>0</v>
      </c>
      <c r="GEH9" s="174">
        <v>0</v>
      </c>
      <c r="GEI9" s="328">
        <f t="shared" si="2272"/>
        <v>0</v>
      </c>
      <c r="GEJ9" s="254">
        <f t="shared" si="2273"/>
        <v>0</v>
      </c>
      <c r="GEK9" s="174">
        <v>0</v>
      </c>
      <c r="GEL9" s="327">
        <f t="shared" si="2274"/>
        <v>0</v>
      </c>
      <c r="GEM9" s="174">
        <v>0</v>
      </c>
      <c r="GEN9" s="327">
        <f t="shared" si="2275"/>
        <v>0</v>
      </c>
      <c r="GEO9" s="174">
        <v>0</v>
      </c>
      <c r="GEP9" s="328">
        <f t="shared" si="2276"/>
        <v>0</v>
      </c>
      <c r="GEQ9" s="254">
        <f t="shared" si="2277"/>
        <v>0</v>
      </c>
      <c r="GER9" s="174">
        <v>0</v>
      </c>
      <c r="GES9" s="327">
        <f t="shared" si="2278"/>
        <v>0</v>
      </c>
      <c r="GET9" s="174">
        <v>0</v>
      </c>
      <c r="GEU9" s="327">
        <f t="shared" si="2279"/>
        <v>0</v>
      </c>
      <c r="GEV9" s="174">
        <v>0</v>
      </c>
      <c r="GEW9" s="328">
        <f t="shared" si="2280"/>
        <v>0</v>
      </c>
      <c r="GEX9" s="254">
        <f t="shared" si="2281"/>
        <v>0</v>
      </c>
      <c r="GEY9" s="174">
        <v>0</v>
      </c>
      <c r="GEZ9" s="327">
        <f t="shared" si="2282"/>
        <v>0</v>
      </c>
      <c r="GFA9" s="174">
        <v>0</v>
      </c>
      <c r="GFB9" s="327">
        <f t="shared" si="2283"/>
        <v>0</v>
      </c>
      <c r="GFC9" s="174">
        <v>0</v>
      </c>
      <c r="GFD9" s="328">
        <f t="shared" si="2284"/>
        <v>0</v>
      </c>
      <c r="GFE9" s="254">
        <f t="shared" si="2285"/>
        <v>0</v>
      </c>
      <c r="GFF9" s="174">
        <v>0</v>
      </c>
      <c r="GFG9" s="327">
        <f t="shared" si="2286"/>
        <v>0</v>
      </c>
      <c r="GFH9" s="174">
        <v>0</v>
      </c>
      <c r="GFI9" s="327">
        <f t="shared" si="2287"/>
        <v>0</v>
      </c>
      <c r="GFJ9" s="174">
        <v>0</v>
      </c>
      <c r="GFK9" s="328">
        <f t="shared" si="2288"/>
        <v>0</v>
      </c>
      <c r="GFL9" s="254">
        <f t="shared" si="2289"/>
        <v>0</v>
      </c>
      <c r="GFM9" s="174">
        <v>0</v>
      </c>
      <c r="GFN9" s="327">
        <f t="shared" si="2290"/>
        <v>0</v>
      </c>
      <c r="GFO9" s="174">
        <v>0</v>
      </c>
      <c r="GFP9" s="327">
        <f t="shared" si="2291"/>
        <v>0</v>
      </c>
      <c r="GFQ9" s="174">
        <v>0</v>
      </c>
      <c r="GFR9" s="328">
        <f t="shared" si="2292"/>
        <v>0</v>
      </c>
      <c r="GFS9" s="254">
        <f t="shared" si="2293"/>
        <v>0</v>
      </c>
      <c r="GFT9" s="174">
        <v>0</v>
      </c>
      <c r="GFU9" s="327">
        <f t="shared" si="2294"/>
        <v>0</v>
      </c>
      <c r="GFV9" s="174">
        <v>0</v>
      </c>
      <c r="GFW9" s="327">
        <f t="shared" si="2295"/>
        <v>0</v>
      </c>
      <c r="GFX9" s="174">
        <v>0</v>
      </c>
      <c r="GFY9" s="328">
        <f t="shared" si="2296"/>
        <v>0</v>
      </c>
      <c r="GFZ9" s="254">
        <f t="shared" si="2297"/>
        <v>0</v>
      </c>
      <c r="GGA9" s="174">
        <v>0</v>
      </c>
      <c r="GGB9" s="327">
        <f t="shared" si="2298"/>
        <v>0</v>
      </c>
      <c r="GGC9" s="174">
        <v>0</v>
      </c>
      <c r="GGD9" s="327">
        <f t="shared" si="2299"/>
        <v>0</v>
      </c>
      <c r="GGE9" s="174">
        <v>0</v>
      </c>
      <c r="GGF9" s="328">
        <f t="shared" si="2300"/>
        <v>0</v>
      </c>
      <c r="GGG9" s="254">
        <f t="shared" si="2301"/>
        <v>0</v>
      </c>
      <c r="GGH9" s="174">
        <v>0</v>
      </c>
      <c r="GGI9" s="327">
        <f t="shared" si="2302"/>
        <v>0</v>
      </c>
      <c r="GGJ9" s="174">
        <v>0</v>
      </c>
      <c r="GGK9" s="327">
        <f t="shared" si="2303"/>
        <v>0</v>
      </c>
      <c r="GGL9" s="174">
        <v>0</v>
      </c>
      <c r="GGM9" s="328">
        <f t="shared" si="2304"/>
        <v>0</v>
      </c>
      <c r="GGN9" s="254">
        <f t="shared" si="2305"/>
        <v>0</v>
      </c>
      <c r="GGO9" s="174">
        <v>0</v>
      </c>
      <c r="GGP9" s="327">
        <f t="shared" si="2306"/>
        <v>0</v>
      </c>
      <c r="GGQ9" s="174">
        <v>0</v>
      </c>
      <c r="GGR9" s="327">
        <f t="shared" si="2307"/>
        <v>0</v>
      </c>
      <c r="GGS9" s="174">
        <v>0</v>
      </c>
      <c r="GGT9" s="328">
        <f t="shared" si="2308"/>
        <v>0</v>
      </c>
      <c r="GGU9" s="254">
        <f t="shared" si="2309"/>
        <v>0</v>
      </c>
      <c r="GGV9" s="174">
        <v>0</v>
      </c>
      <c r="GGW9" s="327">
        <f t="shared" si="2310"/>
        <v>0</v>
      </c>
      <c r="GGX9" s="174">
        <v>0</v>
      </c>
      <c r="GGY9" s="327">
        <f t="shared" si="2311"/>
        <v>0</v>
      </c>
      <c r="GGZ9" s="174">
        <v>0</v>
      </c>
      <c r="GHA9" s="328">
        <f t="shared" si="2312"/>
        <v>0</v>
      </c>
      <c r="GHB9" s="254">
        <f t="shared" si="2313"/>
        <v>0</v>
      </c>
      <c r="GHC9" s="174">
        <v>0</v>
      </c>
      <c r="GHD9" s="327">
        <f t="shared" si="2314"/>
        <v>0</v>
      </c>
      <c r="GHE9" s="174">
        <v>0</v>
      </c>
      <c r="GHF9" s="327">
        <f t="shared" si="2315"/>
        <v>0</v>
      </c>
      <c r="GHG9" s="174">
        <v>0</v>
      </c>
      <c r="GHH9" s="328">
        <f t="shared" si="2316"/>
        <v>0</v>
      </c>
      <c r="GHI9" s="254">
        <f t="shared" si="2317"/>
        <v>0</v>
      </c>
      <c r="GHJ9" s="174">
        <v>0</v>
      </c>
      <c r="GHK9" s="327">
        <f t="shared" si="2318"/>
        <v>0</v>
      </c>
      <c r="GHL9" s="174">
        <v>0</v>
      </c>
      <c r="GHM9" s="327">
        <f t="shared" si="2319"/>
        <v>0</v>
      </c>
      <c r="GHN9" s="174">
        <v>0</v>
      </c>
      <c r="GHO9" s="328">
        <f t="shared" si="2320"/>
        <v>0</v>
      </c>
      <c r="GHP9" s="254">
        <f t="shared" si="2321"/>
        <v>0</v>
      </c>
      <c r="GHQ9" s="174">
        <v>0</v>
      </c>
      <c r="GHR9" s="327">
        <f t="shared" si="2322"/>
        <v>0</v>
      </c>
      <c r="GHS9" s="174">
        <v>0</v>
      </c>
      <c r="GHT9" s="327">
        <f t="shared" si="2323"/>
        <v>0</v>
      </c>
      <c r="GHU9" s="174">
        <v>0</v>
      </c>
      <c r="GHV9" s="328">
        <f t="shared" si="2324"/>
        <v>0</v>
      </c>
      <c r="GHW9" s="254">
        <f t="shared" si="2325"/>
        <v>0</v>
      </c>
      <c r="GHX9" s="174">
        <v>0</v>
      </c>
      <c r="GHY9" s="327">
        <f t="shared" si="2326"/>
        <v>0</v>
      </c>
      <c r="GHZ9" s="174">
        <v>0</v>
      </c>
      <c r="GIA9" s="327">
        <f t="shared" si="2327"/>
        <v>0</v>
      </c>
      <c r="GIB9" s="174">
        <v>0</v>
      </c>
      <c r="GIC9" s="328">
        <f t="shared" si="2328"/>
        <v>0</v>
      </c>
      <c r="GID9" s="254">
        <f t="shared" si="2329"/>
        <v>0</v>
      </c>
      <c r="GIE9" s="174">
        <v>0</v>
      </c>
      <c r="GIF9" s="327">
        <f t="shared" si="2330"/>
        <v>0</v>
      </c>
      <c r="GIG9" s="174">
        <v>0</v>
      </c>
      <c r="GIH9" s="327">
        <f t="shared" si="2331"/>
        <v>0</v>
      </c>
      <c r="GII9" s="174">
        <v>0</v>
      </c>
      <c r="GIJ9" s="328">
        <f t="shared" si="2332"/>
        <v>0</v>
      </c>
      <c r="GIK9" s="254">
        <f t="shared" si="2333"/>
        <v>0</v>
      </c>
      <c r="GIL9" s="174">
        <v>0</v>
      </c>
      <c r="GIM9" s="327">
        <f t="shared" si="2334"/>
        <v>0</v>
      </c>
      <c r="GIN9" s="174">
        <v>0</v>
      </c>
      <c r="GIO9" s="327">
        <f t="shared" si="2335"/>
        <v>0</v>
      </c>
      <c r="GIP9" s="174">
        <v>0</v>
      </c>
      <c r="GIQ9" s="328">
        <f t="shared" si="2336"/>
        <v>0</v>
      </c>
      <c r="GIR9" s="254">
        <f t="shared" si="2337"/>
        <v>0</v>
      </c>
      <c r="GIS9" s="174">
        <v>0</v>
      </c>
      <c r="GIT9" s="327">
        <f t="shared" si="2338"/>
        <v>0</v>
      </c>
      <c r="GIU9" s="174">
        <v>0</v>
      </c>
      <c r="GIV9" s="327">
        <f t="shared" si="2339"/>
        <v>0</v>
      </c>
      <c r="GIW9" s="174">
        <v>0</v>
      </c>
      <c r="GIX9" s="328">
        <f t="shared" si="2340"/>
        <v>0</v>
      </c>
      <c r="GIY9" s="254">
        <f t="shared" si="2341"/>
        <v>0</v>
      </c>
      <c r="GIZ9" s="174">
        <v>0</v>
      </c>
      <c r="GJA9" s="327">
        <f t="shared" si="2342"/>
        <v>0</v>
      </c>
      <c r="GJB9" s="174">
        <v>0</v>
      </c>
      <c r="GJC9" s="327">
        <f t="shared" si="2343"/>
        <v>0</v>
      </c>
      <c r="GJD9" s="174">
        <v>0</v>
      </c>
      <c r="GJE9" s="328">
        <f t="shared" si="2344"/>
        <v>0</v>
      </c>
      <c r="GJF9" s="254">
        <f t="shared" si="2345"/>
        <v>0</v>
      </c>
      <c r="GJG9" s="174">
        <v>0</v>
      </c>
      <c r="GJH9" s="327">
        <f t="shared" si="2346"/>
        <v>0</v>
      </c>
      <c r="GJI9" s="174">
        <v>0</v>
      </c>
      <c r="GJJ9" s="327">
        <f t="shared" si="2347"/>
        <v>0</v>
      </c>
      <c r="GJK9" s="174">
        <v>0</v>
      </c>
      <c r="GJL9" s="328">
        <f t="shared" si="2348"/>
        <v>0</v>
      </c>
      <c r="GJM9" s="254">
        <f t="shared" si="2349"/>
        <v>0</v>
      </c>
      <c r="GJN9" s="174">
        <v>0</v>
      </c>
      <c r="GJO9" s="327">
        <f t="shared" si="2350"/>
        <v>0</v>
      </c>
      <c r="GJP9" s="174">
        <v>0</v>
      </c>
      <c r="GJQ9" s="327">
        <f t="shared" si="2351"/>
        <v>0</v>
      </c>
      <c r="GJR9" s="174">
        <v>0</v>
      </c>
      <c r="GJS9" s="328">
        <f t="shared" si="2352"/>
        <v>0</v>
      </c>
      <c r="GJT9" s="254">
        <f t="shared" si="2353"/>
        <v>0</v>
      </c>
      <c r="GJU9" s="174">
        <v>0</v>
      </c>
      <c r="GJV9" s="327">
        <f t="shared" si="2354"/>
        <v>0</v>
      </c>
      <c r="GJW9" s="174">
        <v>0</v>
      </c>
      <c r="GJX9" s="327">
        <f t="shared" si="2355"/>
        <v>0</v>
      </c>
      <c r="GJY9" s="174">
        <v>0</v>
      </c>
      <c r="GJZ9" s="328">
        <f t="shared" si="2356"/>
        <v>0</v>
      </c>
      <c r="GKA9" s="254">
        <f t="shared" si="2357"/>
        <v>0</v>
      </c>
      <c r="GKB9" s="174">
        <v>0</v>
      </c>
      <c r="GKC9" s="327">
        <f t="shared" si="2358"/>
        <v>0</v>
      </c>
      <c r="GKD9" s="174">
        <v>0</v>
      </c>
      <c r="GKE9" s="327">
        <f t="shared" si="2359"/>
        <v>0</v>
      </c>
      <c r="GKF9" s="174">
        <v>0</v>
      </c>
      <c r="GKG9" s="328">
        <f t="shared" si="2360"/>
        <v>0</v>
      </c>
      <c r="GKH9" s="254">
        <f t="shared" si="2361"/>
        <v>0</v>
      </c>
      <c r="GKI9" s="174">
        <v>0</v>
      </c>
      <c r="GKJ9" s="327">
        <f t="shared" si="2362"/>
        <v>0</v>
      </c>
      <c r="GKK9" s="174">
        <v>0</v>
      </c>
      <c r="GKL9" s="327">
        <f t="shared" si="2363"/>
        <v>0</v>
      </c>
      <c r="GKM9" s="174">
        <v>0</v>
      </c>
      <c r="GKN9" s="328">
        <f t="shared" si="2364"/>
        <v>0</v>
      </c>
      <c r="GKO9" s="254">
        <f t="shared" si="2365"/>
        <v>0</v>
      </c>
      <c r="GKP9" s="174">
        <v>0</v>
      </c>
      <c r="GKQ9" s="327">
        <f t="shared" si="2366"/>
        <v>0</v>
      </c>
      <c r="GKR9" s="174">
        <v>0</v>
      </c>
      <c r="GKS9" s="327">
        <f t="shared" si="2367"/>
        <v>0</v>
      </c>
      <c r="GKT9" s="174">
        <v>0</v>
      </c>
      <c r="GKU9" s="328">
        <f t="shared" si="2368"/>
        <v>0</v>
      </c>
      <c r="GKV9" s="254">
        <f t="shared" si="2369"/>
        <v>0</v>
      </c>
      <c r="GKW9" s="174">
        <v>0</v>
      </c>
      <c r="GKX9" s="327">
        <f t="shared" si="2370"/>
        <v>0</v>
      </c>
      <c r="GKY9" s="174">
        <v>0</v>
      </c>
      <c r="GKZ9" s="327">
        <f t="shared" si="2371"/>
        <v>0</v>
      </c>
      <c r="GLA9" s="174">
        <v>0</v>
      </c>
      <c r="GLB9" s="328">
        <f t="shared" si="2372"/>
        <v>0</v>
      </c>
      <c r="GLC9" s="254">
        <f t="shared" si="2373"/>
        <v>0</v>
      </c>
      <c r="GLD9" s="174">
        <v>0</v>
      </c>
      <c r="GLE9" s="327">
        <f t="shared" si="2374"/>
        <v>0</v>
      </c>
      <c r="GLF9" s="174">
        <v>0</v>
      </c>
      <c r="GLG9" s="327">
        <f t="shared" si="2375"/>
        <v>0</v>
      </c>
      <c r="GLH9" s="174">
        <v>0</v>
      </c>
      <c r="GLI9" s="328">
        <f t="shared" si="2376"/>
        <v>0</v>
      </c>
      <c r="GLJ9" s="254">
        <f t="shared" si="2377"/>
        <v>0</v>
      </c>
      <c r="GLK9" s="174">
        <v>0</v>
      </c>
      <c r="GLL9" s="327">
        <f t="shared" si="2378"/>
        <v>0</v>
      </c>
      <c r="GLM9" s="174">
        <v>0</v>
      </c>
      <c r="GLN9" s="327">
        <f t="shared" si="2379"/>
        <v>0</v>
      </c>
      <c r="GLO9" s="174">
        <v>0</v>
      </c>
      <c r="GLP9" s="328">
        <f t="shared" si="2380"/>
        <v>0</v>
      </c>
      <c r="GLQ9" s="254">
        <f t="shared" si="2381"/>
        <v>0</v>
      </c>
      <c r="GLR9" s="174">
        <v>0</v>
      </c>
      <c r="GLS9" s="327">
        <f t="shared" si="2382"/>
        <v>0</v>
      </c>
      <c r="GLT9" s="174">
        <v>0</v>
      </c>
      <c r="GLU9" s="327">
        <f t="shared" si="2383"/>
        <v>0</v>
      </c>
      <c r="GLV9" s="174">
        <v>0</v>
      </c>
      <c r="GLW9" s="328">
        <f t="shared" si="2384"/>
        <v>0</v>
      </c>
      <c r="GLX9" s="254">
        <f t="shared" si="2385"/>
        <v>0</v>
      </c>
      <c r="GLY9" s="174">
        <v>0</v>
      </c>
      <c r="GLZ9" s="327">
        <f t="shared" si="2386"/>
        <v>0</v>
      </c>
      <c r="GMA9" s="174">
        <v>0</v>
      </c>
      <c r="GMB9" s="327">
        <f t="shared" si="2387"/>
        <v>0</v>
      </c>
      <c r="GMC9" s="174">
        <v>0</v>
      </c>
      <c r="GMD9" s="328">
        <f t="shared" si="2388"/>
        <v>0</v>
      </c>
      <c r="GME9" s="254">
        <f t="shared" si="2389"/>
        <v>0</v>
      </c>
      <c r="GMF9" s="174">
        <v>0</v>
      </c>
      <c r="GMG9" s="327">
        <f t="shared" si="2390"/>
        <v>0</v>
      </c>
      <c r="GMH9" s="174">
        <v>0</v>
      </c>
      <c r="GMI9" s="327">
        <f t="shared" si="2391"/>
        <v>0</v>
      </c>
      <c r="GMJ9" s="174">
        <v>0</v>
      </c>
      <c r="GMK9" s="328">
        <f t="shared" si="2392"/>
        <v>0</v>
      </c>
      <c r="GML9" s="254">
        <f t="shared" si="2393"/>
        <v>0</v>
      </c>
      <c r="GMM9" s="174">
        <v>0</v>
      </c>
      <c r="GMN9" s="327">
        <f t="shared" si="2394"/>
        <v>0</v>
      </c>
      <c r="GMO9" s="174">
        <v>0</v>
      </c>
      <c r="GMP9" s="327">
        <f t="shared" si="2395"/>
        <v>0</v>
      </c>
      <c r="GMQ9" s="174">
        <v>0</v>
      </c>
      <c r="GMR9" s="328">
        <f t="shared" si="2396"/>
        <v>0</v>
      </c>
      <c r="GMS9" s="254">
        <f t="shared" si="2397"/>
        <v>0</v>
      </c>
      <c r="GMT9" s="174">
        <v>0</v>
      </c>
      <c r="GMU9" s="327">
        <f t="shared" si="2398"/>
        <v>0</v>
      </c>
      <c r="GMV9" s="174">
        <v>0</v>
      </c>
      <c r="GMW9" s="327">
        <f t="shared" si="2399"/>
        <v>0</v>
      </c>
      <c r="GMX9" s="174">
        <v>0</v>
      </c>
      <c r="GMY9" s="328">
        <f t="shared" si="2400"/>
        <v>0</v>
      </c>
      <c r="GMZ9" s="254">
        <f t="shared" si="2401"/>
        <v>0</v>
      </c>
      <c r="GNA9" s="174">
        <v>0</v>
      </c>
      <c r="GNB9" s="327">
        <f t="shared" si="2402"/>
        <v>0</v>
      </c>
      <c r="GNC9" s="174">
        <v>0</v>
      </c>
      <c r="GND9" s="327">
        <f t="shared" si="2403"/>
        <v>0</v>
      </c>
      <c r="GNE9" s="174">
        <v>0</v>
      </c>
      <c r="GNF9" s="328">
        <f t="shared" si="2404"/>
        <v>0</v>
      </c>
      <c r="GNG9" s="254">
        <f t="shared" si="2405"/>
        <v>0</v>
      </c>
      <c r="GNH9" s="174">
        <v>0</v>
      </c>
      <c r="GNI9" s="327">
        <f t="shared" si="2406"/>
        <v>0</v>
      </c>
      <c r="GNJ9" s="174">
        <v>0</v>
      </c>
      <c r="GNK9" s="327">
        <f t="shared" si="2407"/>
        <v>0</v>
      </c>
      <c r="GNL9" s="174">
        <v>0</v>
      </c>
      <c r="GNM9" s="328">
        <f t="shared" si="2408"/>
        <v>0</v>
      </c>
      <c r="GNN9" s="254">
        <f t="shared" si="2409"/>
        <v>0</v>
      </c>
      <c r="GNO9" s="174">
        <v>0</v>
      </c>
      <c r="GNP9" s="327">
        <f t="shared" si="2410"/>
        <v>0</v>
      </c>
      <c r="GNQ9" s="174">
        <v>0</v>
      </c>
      <c r="GNR9" s="327">
        <f t="shared" si="2411"/>
        <v>0</v>
      </c>
      <c r="GNS9" s="174">
        <v>0</v>
      </c>
      <c r="GNT9" s="328">
        <f t="shared" si="2412"/>
        <v>0</v>
      </c>
      <c r="GNU9" s="254">
        <f t="shared" si="2413"/>
        <v>0</v>
      </c>
      <c r="GNV9" s="174">
        <v>0</v>
      </c>
      <c r="GNW9" s="327">
        <f t="shared" si="2414"/>
        <v>0</v>
      </c>
      <c r="GNX9" s="174">
        <v>0</v>
      </c>
      <c r="GNY9" s="327">
        <f t="shared" si="2415"/>
        <v>0</v>
      </c>
      <c r="GNZ9" s="174">
        <v>0</v>
      </c>
      <c r="GOA9" s="328">
        <f t="shared" si="2416"/>
        <v>0</v>
      </c>
      <c r="GOB9" s="254">
        <f t="shared" si="2417"/>
        <v>0</v>
      </c>
      <c r="GOC9" s="174">
        <v>0</v>
      </c>
      <c r="GOD9" s="327">
        <f t="shared" si="2418"/>
        <v>0</v>
      </c>
      <c r="GOE9" s="174">
        <v>0</v>
      </c>
      <c r="GOF9" s="327">
        <f t="shared" si="2419"/>
        <v>0</v>
      </c>
      <c r="GOG9" s="174">
        <v>0</v>
      </c>
      <c r="GOH9" s="328">
        <f t="shared" si="2420"/>
        <v>0</v>
      </c>
      <c r="GOI9" s="254">
        <f t="shared" si="2421"/>
        <v>0</v>
      </c>
      <c r="GOJ9" s="174">
        <v>0</v>
      </c>
      <c r="GOK9" s="327">
        <f t="shared" si="2422"/>
        <v>0</v>
      </c>
      <c r="GOL9" s="174">
        <v>0</v>
      </c>
      <c r="GOM9" s="327">
        <f t="shared" si="2423"/>
        <v>0</v>
      </c>
      <c r="GON9" s="174">
        <v>0</v>
      </c>
      <c r="GOO9" s="328">
        <f t="shared" si="2424"/>
        <v>0</v>
      </c>
      <c r="GOP9" s="254">
        <f t="shared" si="2425"/>
        <v>0</v>
      </c>
      <c r="GOQ9" s="174">
        <v>0</v>
      </c>
      <c r="GOR9" s="327">
        <f t="shared" si="2426"/>
        <v>0</v>
      </c>
      <c r="GOS9" s="174">
        <v>0</v>
      </c>
      <c r="GOT9" s="327">
        <f t="shared" si="2427"/>
        <v>0</v>
      </c>
      <c r="GOU9" s="174">
        <v>0</v>
      </c>
      <c r="GOV9" s="328">
        <f t="shared" si="2428"/>
        <v>0</v>
      </c>
      <c r="GOW9" s="254">
        <f t="shared" si="2429"/>
        <v>0</v>
      </c>
      <c r="GOX9" s="174">
        <v>0</v>
      </c>
      <c r="GOY9" s="327">
        <f t="shared" si="2430"/>
        <v>0</v>
      </c>
      <c r="GOZ9" s="174">
        <v>0</v>
      </c>
      <c r="GPA9" s="327">
        <f t="shared" si="2431"/>
        <v>0</v>
      </c>
      <c r="GPB9" s="174">
        <v>0</v>
      </c>
      <c r="GPC9" s="328">
        <f t="shared" si="2432"/>
        <v>0</v>
      </c>
      <c r="GPD9" s="254">
        <f t="shared" si="2433"/>
        <v>0</v>
      </c>
      <c r="GPE9" s="174">
        <v>0</v>
      </c>
      <c r="GPF9" s="327">
        <f t="shared" si="2434"/>
        <v>0</v>
      </c>
      <c r="GPG9" s="174">
        <v>0</v>
      </c>
      <c r="GPH9" s="327">
        <f t="shared" si="2435"/>
        <v>0</v>
      </c>
      <c r="GPI9" s="174">
        <v>0</v>
      </c>
      <c r="GPJ9" s="328">
        <f t="shared" si="2436"/>
        <v>0</v>
      </c>
      <c r="GPK9" s="254">
        <f t="shared" si="2437"/>
        <v>0</v>
      </c>
      <c r="GPL9" s="174">
        <v>0</v>
      </c>
      <c r="GPM9" s="327">
        <f t="shared" si="2438"/>
        <v>0</v>
      </c>
      <c r="GPN9" s="174">
        <v>0</v>
      </c>
      <c r="GPO9" s="327">
        <f t="shared" si="2439"/>
        <v>0</v>
      </c>
      <c r="GPP9" s="174">
        <v>0</v>
      </c>
      <c r="GPQ9" s="328">
        <f t="shared" si="2440"/>
        <v>0</v>
      </c>
      <c r="GPR9" s="254">
        <f t="shared" si="2441"/>
        <v>0</v>
      </c>
      <c r="GPS9" s="174">
        <v>0</v>
      </c>
      <c r="GPT9" s="327">
        <f t="shared" si="2442"/>
        <v>0</v>
      </c>
      <c r="GPU9" s="174">
        <v>0</v>
      </c>
      <c r="GPV9" s="327">
        <f t="shared" si="2443"/>
        <v>0</v>
      </c>
      <c r="GPW9" s="174">
        <v>0</v>
      </c>
      <c r="GPX9" s="328">
        <f t="shared" si="2444"/>
        <v>0</v>
      </c>
      <c r="GPY9" s="254">
        <f t="shared" si="2445"/>
        <v>0</v>
      </c>
      <c r="GPZ9" s="174">
        <v>0</v>
      </c>
      <c r="GQA9" s="327">
        <f t="shared" si="2446"/>
        <v>0</v>
      </c>
      <c r="GQB9" s="174">
        <v>0</v>
      </c>
      <c r="GQC9" s="327">
        <f t="shared" si="2447"/>
        <v>0</v>
      </c>
      <c r="GQD9" s="174">
        <v>0</v>
      </c>
      <c r="GQE9" s="328">
        <f t="shared" si="2448"/>
        <v>0</v>
      </c>
      <c r="GQF9" s="254">
        <f t="shared" si="2449"/>
        <v>0</v>
      </c>
      <c r="GQG9" s="174">
        <v>0</v>
      </c>
      <c r="GQH9" s="327">
        <f t="shared" si="2450"/>
        <v>0</v>
      </c>
      <c r="GQI9" s="174">
        <v>0</v>
      </c>
      <c r="GQJ9" s="327">
        <f t="shared" si="2451"/>
        <v>0</v>
      </c>
      <c r="GQK9" s="174">
        <v>0</v>
      </c>
      <c r="GQL9" s="328">
        <f t="shared" si="2452"/>
        <v>0</v>
      </c>
      <c r="GQM9" s="254">
        <f t="shared" si="2453"/>
        <v>0</v>
      </c>
      <c r="GQN9" s="174">
        <v>0</v>
      </c>
      <c r="GQO9" s="327">
        <f t="shared" si="2454"/>
        <v>0</v>
      </c>
      <c r="GQP9" s="174">
        <v>0</v>
      </c>
      <c r="GQQ9" s="327">
        <f t="shared" si="2455"/>
        <v>0</v>
      </c>
      <c r="GQR9" s="174">
        <v>0</v>
      </c>
      <c r="GQS9" s="328">
        <f t="shared" si="2456"/>
        <v>0</v>
      </c>
      <c r="GQT9" s="254">
        <f t="shared" si="2457"/>
        <v>0</v>
      </c>
      <c r="GQU9" s="174">
        <v>0</v>
      </c>
      <c r="GQV9" s="327">
        <f t="shared" si="2458"/>
        <v>0</v>
      </c>
      <c r="GQW9" s="174">
        <v>0</v>
      </c>
      <c r="GQX9" s="327">
        <f t="shared" si="2459"/>
        <v>0</v>
      </c>
      <c r="GQY9" s="174">
        <v>0</v>
      </c>
      <c r="GQZ9" s="328">
        <f t="shared" si="2460"/>
        <v>0</v>
      </c>
      <c r="GRA9" s="254">
        <f t="shared" si="2461"/>
        <v>0</v>
      </c>
      <c r="GRB9" s="174">
        <v>0</v>
      </c>
      <c r="GRC9" s="327">
        <f t="shared" si="2462"/>
        <v>0</v>
      </c>
      <c r="GRD9" s="174">
        <v>0</v>
      </c>
      <c r="GRE9" s="327">
        <f t="shared" si="2463"/>
        <v>0</v>
      </c>
      <c r="GRF9" s="174">
        <v>0</v>
      </c>
      <c r="GRG9" s="328">
        <f t="shared" si="2464"/>
        <v>0</v>
      </c>
      <c r="GRH9" s="254">
        <f t="shared" si="2465"/>
        <v>0</v>
      </c>
      <c r="GRI9" s="174">
        <v>0</v>
      </c>
      <c r="GRJ9" s="327">
        <f t="shared" si="2466"/>
        <v>0</v>
      </c>
      <c r="GRK9" s="174">
        <v>0</v>
      </c>
      <c r="GRL9" s="327">
        <f t="shared" si="2467"/>
        <v>0</v>
      </c>
      <c r="GRM9" s="174">
        <v>0</v>
      </c>
      <c r="GRN9" s="328">
        <f t="shared" si="2468"/>
        <v>0</v>
      </c>
      <c r="GRO9" s="254">
        <f t="shared" si="2469"/>
        <v>0</v>
      </c>
      <c r="GRP9" s="174">
        <v>0</v>
      </c>
      <c r="GRQ9" s="327">
        <f t="shared" si="2470"/>
        <v>0</v>
      </c>
      <c r="GRR9" s="174">
        <v>0</v>
      </c>
      <c r="GRS9" s="327">
        <f t="shared" si="2471"/>
        <v>0</v>
      </c>
      <c r="GRT9" s="174">
        <v>0</v>
      </c>
      <c r="GRU9" s="328">
        <f t="shared" si="2472"/>
        <v>0</v>
      </c>
      <c r="GRV9" s="254">
        <f t="shared" si="2473"/>
        <v>0</v>
      </c>
      <c r="GRW9" s="174">
        <v>0</v>
      </c>
      <c r="GRX9" s="327">
        <f t="shared" si="2474"/>
        <v>0</v>
      </c>
      <c r="GRY9" s="174">
        <v>0</v>
      </c>
      <c r="GRZ9" s="327">
        <f t="shared" si="2475"/>
        <v>0</v>
      </c>
      <c r="GSA9" s="174">
        <v>0</v>
      </c>
      <c r="GSB9" s="328">
        <f t="shared" si="2476"/>
        <v>0</v>
      </c>
      <c r="GSC9" s="254">
        <f t="shared" si="2477"/>
        <v>0</v>
      </c>
      <c r="GSD9" s="174">
        <v>0</v>
      </c>
      <c r="GSE9" s="327">
        <f t="shared" si="2478"/>
        <v>0</v>
      </c>
      <c r="GSF9" s="174">
        <v>0</v>
      </c>
      <c r="GSG9" s="327">
        <f t="shared" si="2479"/>
        <v>0</v>
      </c>
      <c r="GSH9" s="174">
        <v>0</v>
      </c>
      <c r="GSI9" s="328">
        <f t="shared" si="2480"/>
        <v>0</v>
      </c>
      <c r="GSJ9" s="254">
        <f t="shared" si="2481"/>
        <v>0</v>
      </c>
      <c r="GSK9" s="174">
        <v>0</v>
      </c>
      <c r="GSL9" s="327">
        <f t="shared" si="2482"/>
        <v>0</v>
      </c>
      <c r="GSM9" s="174">
        <v>0</v>
      </c>
      <c r="GSN9" s="327">
        <f t="shared" si="2483"/>
        <v>0</v>
      </c>
      <c r="GSO9" s="174">
        <v>0</v>
      </c>
      <c r="GSP9" s="328">
        <f t="shared" si="2484"/>
        <v>0</v>
      </c>
      <c r="GSQ9" s="254">
        <f t="shared" si="2485"/>
        <v>0</v>
      </c>
      <c r="GSR9" s="174">
        <v>0</v>
      </c>
      <c r="GSS9" s="327">
        <f t="shared" si="2486"/>
        <v>0</v>
      </c>
      <c r="GST9" s="174">
        <v>0</v>
      </c>
      <c r="GSU9" s="327">
        <f t="shared" si="2487"/>
        <v>0</v>
      </c>
      <c r="GSV9" s="174">
        <v>0</v>
      </c>
      <c r="GSW9" s="328">
        <f t="shared" si="2488"/>
        <v>0</v>
      </c>
      <c r="GSX9" s="254">
        <f t="shared" si="2489"/>
        <v>0</v>
      </c>
      <c r="GSY9" s="174">
        <v>0</v>
      </c>
      <c r="GSZ9" s="327">
        <f t="shared" si="2490"/>
        <v>0</v>
      </c>
      <c r="GTA9" s="174">
        <v>0</v>
      </c>
      <c r="GTB9" s="327">
        <f t="shared" si="2491"/>
        <v>0</v>
      </c>
      <c r="GTC9" s="174">
        <v>0</v>
      </c>
      <c r="GTD9" s="328">
        <f t="shared" si="2492"/>
        <v>0</v>
      </c>
      <c r="GTE9" s="254">
        <f t="shared" si="2493"/>
        <v>0</v>
      </c>
      <c r="GTF9" s="174">
        <v>0</v>
      </c>
      <c r="GTG9" s="327">
        <f t="shared" si="2494"/>
        <v>0</v>
      </c>
      <c r="GTH9" s="174">
        <v>0</v>
      </c>
      <c r="GTI9" s="327">
        <f t="shared" si="2495"/>
        <v>0</v>
      </c>
      <c r="GTJ9" s="174">
        <v>0</v>
      </c>
      <c r="GTK9" s="328">
        <f t="shared" si="2496"/>
        <v>0</v>
      </c>
      <c r="GTL9" s="254">
        <f t="shared" si="2497"/>
        <v>0</v>
      </c>
      <c r="GTM9" s="174">
        <v>0</v>
      </c>
      <c r="GTN9" s="327">
        <f t="shared" si="2498"/>
        <v>0</v>
      </c>
      <c r="GTO9" s="174">
        <v>0</v>
      </c>
      <c r="GTP9" s="327">
        <f t="shared" si="2499"/>
        <v>0</v>
      </c>
      <c r="GTQ9" s="174">
        <v>0</v>
      </c>
      <c r="GTR9" s="328">
        <f t="shared" si="2500"/>
        <v>0</v>
      </c>
      <c r="GTS9" s="254">
        <f t="shared" si="2501"/>
        <v>0</v>
      </c>
      <c r="GTT9" s="174">
        <v>0</v>
      </c>
      <c r="GTU9" s="327">
        <f t="shared" si="2502"/>
        <v>0</v>
      </c>
      <c r="GTV9" s="174">
        <v>0</v>
      </c>
      <c r="GTW9" s="327">
        <f t="shared" si="2503"/>
        <v>0</v>
      </c>
      <c r="GTX9" s="174">
        <v>0</v>
      </c>
      <c r="GTY9" s="328">
        <f t="shared" si="2504"/>
        <v>0</v>
      </c>
      <c r="GTZ9" s="254">
        <f t="shared" si="2505"/>
        <v>0</v>
      </c>
      <c r="GUA9" s="174">
        <v>0</v>
      </c>
      <c r="GUB9" s="327">
        <f t="shared" si="2506"/>
        <v>0</v>
      </c>
      <c r="GUC9" s="174">
        <v>0</v>
      </c>
      <c r="GUD9" s="327">
        <f t="shared" si="2507"/>
        <v>0</v>
      </c>
      <c r="GUE9" s="174">
        <v>0</v>
      </c>
      <c r="GUF9" s="328">
        <f t="shared" si="2508"/>
        <v>0</v>
      </c>
      <c r="GUG9" s="254">
        <f t="shared" si="2509"/>
        <v>0</v>
      </c>
      <c r="GUH9" s="174">
        <v>0</v>
      </c>
      <c r="GUI9" s="327">
        <f t="shared" si="2510"/>
        <v>0</v>
      </c>
      <c r="GUJ9" s="174">
        <v>0</v>
      </c>
      <c r="GUK9" s="327">
        <f t="shared" si="2511"/>
        <v>0</v>
      </c>
      <c r="GUL9" s="174">
        <v>0</v>
      </c>
      <c r="GUM9" s="328">
        <f t="shared" si="2512"/>
        <v>0</v>
      </c>
      <c r="GUN9" s="254">
        <f t="shared" si="2513"/>
        <v>0</v>
      </c>
      <c r="GUO9" s="174">
        <v>0</v>
      </c>
      <c r="GUP9" s="327">
        <f t="shared" si="2514"/>
        <v>0</v>
      </c>
      <c r="GUQ9" s="174">
        <v>0</v>
      </c>
      <c r="GUR9" s="327">
        <f t="shared" si="2515"/>
        <v>0</v>
      </c>
      <c r="GUS9" s="174">
        <v>0</v>
      </c>
      <c r="GUT9" s="328">
        <f t="shared" si="2516"/>
        <v>0</v>
      </c>
      <c r="GUU9" s="254">
        <f t="shared" si="2517"/>
        <v>0</v>
      </c>
      <c r="GUV9" s="174">
        <v>0</v>
      </c>
      <c r="GUW9" s="327">
        <f t="shared" si="2518"/>
        <v>0</v>
      </c>
      <c r="GUX9" s="174">
        <v>0</v>
      </c>
      <c r="GUY9" s="327">
        <f t="shared" si="2519"/>
        <v>0</v>
      </c>
      <c r="GUZ9" s="174">
        <v>0</v>
      </c>
      <c r="GVA9" s="328">
        <f t="shared" si="2520"/>
        <v>0</v>
      </c>
      <c r="GVB9" s="254">
        <f t="shared" si="2521"/>
        <v>0</v>
      </c>
      <c r="GVC9" s="174">
        <v>0</v>
      </c>
      <c r="GVD9" s="327">
        <f t="shared" si="2522"/>
        <v>0</v>
      </c>
      <c r="GVE9" s="174">
        <v>0</v>
      </c>
      <c r="GVF9" s="327">
        <f t="shared" si="2523"/>
        <v>0</v>
      </c>
      <c r="GVG9" s="174">
        <v>0</v>
      </c>
      <c r="GVH9" s="328">
        <f t="shared" si="2524"/>
        <v>0</v>
      </c>
      <c r="GVI9" s="254">
        <f t="shared" si="2525"/>
        <v>0</v>
      </c>
      <c r="GVJ9" s="174">
        <v>0</v>
      </c>
      <c r="GVK9" s="327">
        <f t="shared" si="2526"/>
        <v>0</v>
      </c>
      <c r="GVL9" s="174">
        <v>0</v>
      </c>
      <c r="GVM9" s="327">
        <f t="shared" si="2527"/>
        <v>0</v>
      </c>
      <c r="GVN9" s="174">
        <v>0</v>
      </c>
      <c r="GVO9" s="328">
        <f t="shared" si="2528"/>
        <v>0</v>
      </c>
      <c r="GVP9" s="254">
        <f t="shared" si="2529"/>
        <v>0</v>
      </c>
      <c r="GVQ9" s="174">
        <v>0</v>
      </c>
      <c r="GVR9" s="327">
        <f t="shared" si="2530"/>
        <v>0</v>
      </c>
      <c r="GVS9" s="174">
        <v>0</v>
      </c>
      <c r="GVT9" s="327">
        <f t="shared" si="2531"/>
        <v>0</v>
      </c>
      <c r="GVU9" s="174">
        <v>0</v>
      </c>
      <c r="GVV9" s="328">
        <f t="shared" si="2532"/>
        <v>0</v>
      </c>
      <c r="GVW9" s="254">
        <f t="shared" si="2533"/>
        <v>0</v>
      </c>
      <c r="GVX9" s="174">
        <v>0</v>
      </c>
      <c r="GVY9" s="327">
        <f t="shared" si="2534"/>
        <v>0</v>
      </c>
      <c r="GVZ9" s="174">
        <v>0</v>
      </c>
      <c r="GWA9" s="327">
        <f t="shared" si="2535"/>
        <v>0</v>
      </c>
      <c r="GWB9" s="174">
        <v>0</v>
      </c>
      <c r="GWC9" s="328">
        <f t="shared" si="2536"/>
        <v>0</v>
      </c>
      <c r="GWD9" s="254">
        <f t="shared" si="2537"/>
        <v>0</v>
      </c>
      <c r="GWE9" s="174">
        <v>0</v>
      </c>
      <c r="GWF9" s="327">
        <f t="shared" si="2538"/>
        <v>0</v>
      </c>
      <c r="GWG9" s="174">
        <v>0</v>
      </c>
      <c r="GWH9" s="327">
        <f t="shared" si="2539"/>
        <v>0</v>
      </c>
      <c r="GWI9" s="174">
        <v>0</v>
      </c>
      <c r="GWJ9" s="328">
        <f t="shared" si="2540"/>
        <v>0</v>
      </c>
      <c r="GWK9" s="254">
        <f t="shared" si="2541"/>
        <v>0</v>
      </c>
      <c r="GWL9" s="174">
        <v>0</v>
      </c>
      <c r="GWM9" s="327">
        <f t="shared" si="2542"/>
        <v>0</v>
      </c>
      <c r="GWN9" s="174">
        <v>0</v>
      </c>
      <c r="GWO9" s="327">
        <f t="shared" si="2543"/>
        <v>0</v>
      </c>
      <c r="GWP9" s="174">
        <v>0</v>
      </c>
      <c r="GWQ9" s="328">
        <f t="shared" si="2544"/>
        <v>0</v>
      </c>
      <c r="GWR9" s="254">
        <f t="shared" si="2545"/>
        <v>0</v>
      </c>
      <c r="GWS9" s="174">
        <v>0</v>
      </c>
      <c r="GWT9" s="327">
        <f t="shared" si="2546"/>
        <v>0</v>
      </c>
      <c r="GWU9" s="174">
        <v>0</v>
      </c>
      <c r="GWV9" s="327">
        <f t="shared" si="2547"/>
        <v>0</v>
      </c>
      <c r="GWW9" s="174">
        <v>0</v>
      </c>
      <c r="GWX9" s="328">
        <f t="shared" si="2548"/>
        <v>0</v>
      </c>
      <c r="GWY9" s="254">
        <f t="shared" si="2549"/>
        <v>0</v>
      </c>
      <c r="GWZ9" s="174">
        <v>0</v>
      </c>
      <c r="GXA9" s="327">
        <f t="shared" si="2550"/>
        <v>0</v>
      </c>
      <c r="GXB9" s="174">
        <v>0</v>
      </c>
      <c r="GXC9" s="327">
        <f t="shared" si="2551"/>
        <v>0</v>
      </c>
      <c r="GXD9" s="174">
        <v>0</v>
      </c>
      <c r="GXE9" s="328">
        <f t="shared" si="2552"/>
        <v>0</v>
      </c>
      <c r="GXF9" s="254">
        <f t="shared" si="2553"/>
        <v>0</v>
      </c>
      <c r="GXG9" s="174">
        <v>0</v>
      </c>
      <c r="GXH9" s="327">
        <f t="shared" si="2554"/>
        <v>0</v>
      </c>
      <c r="GXI9" s="174">
        <v>0</v>
      </c>
      <c r="GXJ9" s="327">
        <f t="shared" si="2555"/>
        <v>0</v>
      </c>
      <c r="GXK9" s="174">
        <v>0</v>
      </c>
      <c r="GXL9" s="328">
        <f t="shared" si="2556"/>
        <v>0</v>
      </c>
      <c r="GXM9" s="254">
        <f t="shared" si="2557"/>
        <v>0</v>
      </c>
      <c r="GXN9" s="174">
        <v>0</v>
      </c>
      <c r="GXO9" s="327">
        <f t="shared" si="2558"/>
        <v>0</v>
      </c>
      <c r="GXP9" s="174">
        <v>0</v>
      </c>
      <c r="GXQ9" s="329" t="s">
        <v>100</v>
      </c>
      <c r="GXR9" s="174">
        <v>0</v>
      </c>
      <c r="GXS9" s="328">
        <f t="shared" si="2559"/>
        <v>0</v>
      </c>
      <c r="GXT9" s="254">
        <f t="shared" si="2560"/>
        <v>0</v>
      </c>
      <c r="GXU9" s="174">
        <v>0</v>
      </c>
      <c r="GXV9" s="327">
        <f t="shared" si="2561"/>
        <v>0</v>
      </c>
      <c r="GXW9" s="174">
        <v>0</v>
      </c>
      <c r="GXX9" s="329" t="s">
        <v>100</v>
      </c>
      <c r="GXY9" s="174">
        <v>0</v>
      </c>
      <c r="GXZ9" s="328">
        <f t="shared" si="2562"/>
        <v>0</v>
      </c>
      <c r="GYA9" s="254">
        <f t="shared" si="2563"/>
        <v>0</v>
      </c>
      <c r="GYB9" s="174">
        <v>0</v>
      </c>
      <c r="GYC9" s="327">
        <f t="shared" si="2564"/>
        <v>0</v>
      </c>
      <c r="GYD9" s="174">
        <v>0</v>
      </c>
      <c r="GYE9" s="329" t="s">
        <v>100</v>
      </c>
      <c r="GYF9" s="174">
        <v>0</v>
      </c>
      <c r="GYG9" s="328">
        <f t="shared" si="2565"/>
        <v>0</v>
      </c>
      <c r="GYH9" s="254">
        <f t="shared" si="2566"/>
        <v>0</v>
      </c>
      <c r="GYI9" s="326">
        <v>0</v>
      </c>
      <c r="GYJ9" s="327">
        <f t="shared" si="2567"/>
        <v>0</v>
      </c>
      <c r="GYK9" s="174">
        <v>0</v>
      </c>
      <c r="GYL9" s="329" t="s">
        <v>100</v>
      </c>
      <c r="GYM9" s="174">
        <v>0</v>
      </c>
      <c r="GYN9" s="328">
        <f t="shared" si="2568"/>
        <v>0</v>
      </c>
      <c r="GYO9" s="254">
        <f t="shared" si="2569"/>
        <v>0</v>
      </c>
      <c r="GYP9" s="255"/>
      <c r="GYQ9" s="255"/>
      <c r="GYR9" s="255"/>
      <c r="GYS9" s="255"/>
      <c r="GYT9" s="255"/>
      <c r="GYU9" s="255"/>
      <c r="GYV9" s="255"/>
      <c r="GYW9" s="255"/>
      <c r="GYX9" s="255"/>
      <c r="GYY9" s="255"/>
      <c r="GYZ9" s="255"/>
      <c r="GZA9" s="255"/>
      <c r="GZB9" s="255"/>
      <c r="GZC9" s="255"/>
      <c r="GZD9" s="255"/>
      <c r="GZE9" s="255"/>
      <c r="GZF9" s="255"/>
      <c r="GZG9" s="255"/>
      <c r="GZH9" s="255"/>
      <c r="GZI9" s="255"/>
      <c r="GZJ9" s="255"/>
      <c r="GZK9" s="255"/>
      <c r="GZL9" s="255"/>
      <c r="GZM9" s="255"/>
      <c r="GZN9" s="255"/>
      <c r="GZO9" s="255"/>
      <c r="GZP9" s="255"/>
      <c r="GZQ9" s="255"/>
      <c r="GZR9" s="255"/>
      <c r="GZS9" s="255"/>
      <c r="GZT9" s="255"/>
      <c r="GZU9" s="255"/>
      <c r="GZV9" s="255"/>
      <c r="GZW9" s="255"/>
      <c r="GZX9" s="255"/>
      <c r="GZY9" s="255"/>
      <c r="GZZ9" s="255"/>
      <c r="HAA9" s="255"/>
      <c r="HAB9" s="255"/>
      <c r="HAC9" s="255"/>
      <c r="HAD9" s="255"/>
    </row>
    <row r="10" spans="1:5438" s="307" customFormat="1" outlineLevel="1">
      <c r="A10" s="246" t="s">
        <v>41</v>
      </c>
      <c r="B10" s="247">
        <f>226869+273309</f>
        <v>500178</v>
      </c>
      <c r="C10" s="248">
        <f t="shared" si="2570"/>
        <v>11.479784523091746</v>
      </c>
      <c r="D10" s="249">
        <f>212135+257454</f>
        <v>469589</v>
      </c>
      <c r="E10" s="248">
        <f t="shared" si="2571"/>
        <v>10.431273049410649</v>
      </c>
      <c r="F10" s="256">
        <v>969767</v>
      </c>
      <c r="G10" s="251">
        <f t="shared" si="146"/>
        <v>10.946965014914591</v>
      </c>
      <c r="H10" s="121">
        <v>13</v>
      </c>
      <c r="I10" s="252">
        <f t="shared" si="2572"/>
        <v>0.12687878196369315</v>
      </c>
      <c r="J10" s="121">
        <v>2</v>
      </c>
      <c r="K10" s="252">
        <f t="shared" si="2573"/>
        <v>2.1896211955331729E-2</v>
      </c>
      <c r="L10" s="121">
        <v>0</v>
      </c>
      <c r="M10" s="253">
        <f t="shared" si="2574"/>
        <v>15</v>
      </c>
      <c r="N10" s="254">
        <f t="shared" si="2575"/>
        <v>7.7399380804953566E-2</v>
      </c>
      <c r="O10" s="121">
        <v>13</v>
      </c>
      <c r="P10" s="252">
        <f t="shared" si="2576"/>
        <v>0.12692833430970513</v>
      </c>
      <c r="Q10" s="121">
        <v>2</v>
      </c>
      <c r="R10" s="252">
        <f t="shared" si="2577"/>
        <v>2.1903405979629833E-2</v>
      </c>
      <c r="S10" s="121">
        <v>0</v>
      </c>
      <c r="T10" s="253">
        <f t="shared" si="2578"/>
        <v>15</v>
      </c>
      <c r="U10" s="254">
        <f t="shared" si="2579"/>
        <v>7.742734733908016E-2</v>
      </c>
      <c r="V10" s="121">
        <v>13</v>
      </c>
      <c r="W10" s="252">
        <f t="shared" si="2580"/>
        <v>0.12700273544353263</v>
      </c>
      <c r="X10" s="121">
        <v>2</v>
      </c>
      <c r="Y10" s="252">
        <f t="shared" si="2581"/>
        <v>2.1922613175490518E-2</v>
      </c>
      <c r="Z10" s="121">
        <v>0</v>
      </c>
      <c r="AA10" s="253">
        <f t="shared" si="2582"/>
        <v>15</v>
      </c>
      <c r="AB10" s="254">
        <f t="shared" si="2583"/>
        <v>7.7483341081667448E-2</v>
      </c>
      <c r="AC10" s="121">
        <v>13</v>
      </c>
      <c r="AD10" s="252">
        <f t="shared" si="2584"/>
        <v>0.12705238467552776</v>
      </c>
      <c r="AE10" s="121">
        <v>2</v>
      </c>
      <c r="AF10" s="252">
        <f t="shared" si="2585"/>
        <v>2.1937040693210487E-2</v>
      </c>
      <c r="AG10" s="121">
        <v>0</v>
      </c>
      <c r="AH10" s="253">
        <f t="shared" si="2586"/>
        <v>15</v>
      </c>
      <c r="AI10" s="254">
        <f t="shared" si="2587"/>
        <v>7.7523386221510157E-2</v>
      </c>
      <c r="AJ10" s="121">
        <v>13</v>
      </c>
      <c r="AK10" s="252">
        <f t="shared" si="2588"/>
        <v>0.12718912043831329</v>
      </c>
      <c r="AL10" s="121">
        <v>2</v>
      </c>
      <c r="AM10" s="252">
        <f t="shared" si="2589"/>
        <v>2.195389681668496E-2</v>
      </c>
      <c r="AN10" s="121">
        <v>0</v>
      </c>
      <c r="AO10" s="253">
        <f t="shared" si="2590"/>
        <v>15</v>
      </c>
      <c r="AP10" s="254">
        <f t="shared" si="2591"/>
        <v>7.759557187936475E-2</v>
      </c>
      <c r="AQ10" s="121">
        <v>13</v>
      </c>
      <c r="AR10" s="252">
        <f t="shared" si="2592"/>
        <v>0.127301214257736</v>
      </c>
      <c r="AS10" s="121">
        <v>2</v>
      </c>
      <c r="AT10" s="252">
        <f t="shared" si="2593"/>
        <v>2.1963540522732264E-2</v>
      </c>
      <c r="AU10" s="121">
        <v>0</v>
      </c>
      <c r="AV10" s="253">
        <f t="shared" si="2594"/>
        <v>15</v>
      </c>
      <c r="AW10" s="254">
        <f t="shared" si="2595"/>
        <v>7.7647789626255306E-2</v>
      </c>
      <c r="AX10" s="121">
        <v>13</v>
      </c>
      <c r="AY10" s="252">
        <f t="shared" si="2596"/>
        <v>0.12738853503184713</v>
      </c>
      <c r="AZ10" s="121">
        <v>2</v>
      </c>
      <c r="BA10" s="252">
        <f t="shared" si="2597"/>
        <v>2.1980437410704472E-2</v>
      </c>
      <c r="BB10" s="121">
        <v>0</v>
      </c>
      <c r="BC10" s="253">
        <f t="shared" si="2598"/>
        <v>15</v>
      </c>
      <c r="BD10" s="254">
        <f t="shared" si="2599"/>
        <v>7.7704102776626607E-2</v>
      </c>
      <c r="BE10" s="121">
        <v>13</v>
      </c>
      <c r="BF10" s="252">
        <f t="shared" si="2600"/>
        <v>0.12747597568150618</v>
      </c>
      <c r="BG10" s="121">
        <v>2</v>
      </c>
      <c r="BH10" s="252">
        <f t="shared" si="2601"/>
        <v>2.199494116353239E-2</v>
      </c>
      <c r="BI10" s="121">
        <v>0</v>
      </c>
      <c r="BJ10" s="253">
        <f t="shared" si="2602"/>
        <v>15</v>
      </c>
      <c r="BK10" s="254">
        <f t="shared" si="2603"/>
        <v>7.7756466746151054E-2</v>
      </c>
      <c r="BL10" s="121">
        <v>13</v>
      </c>
      <c r="BM10" s="252">
        <f t="shared" si="2604"/>
        <v>0.12758857591520267</v>
      </c>
      <c r="BN10" s="121">
        <v>2</v>
      </c>
      <c r="BO10" s="252">
        <f t="shared" si="2605"/>
        <v>2.2016732716864818E-2</v>
      </c>
      <c r="BP10" s="121">
        <v>0</v>
      </c>
      <c r="BQ10" s="253">
        <f t="shared" si="2606"/>
        <v>15</v>
      </c>
      <c r="BR10" s="254">
        <f t="shared" si="2607"/>
        <v>7.7829087324235977E-2</v>
      </c>
      <c r="BS10" s="121">
        <v>13</v>
      </c>
      <c r="BT10" s="252">
        <f t="shared" si="2608"/>
        <v>0.12770137524557956</v>
      </c>
      <c r="BU10" s="121">
        <v>2</v>
      </c>
      <c r="BV10" s="252">
        <f t="shared" si="2609"/>
        <v>2.2060445621001543E-2</v>
      </c>
      <c r="BW10" s="121">
        <v>0</v>
      </c>
      <c r="BX10" s="253">
        <f t="shared" si="2610"/>
        <v>15</v>
      </c>
      <c r="BY10" s="254">
        <f t="shared" si="2611"/>
        <v>7.7938272887872806E-2</v>
      </c>
      <c r="BZ10" s="121">
        <v>13</v>
      </c>
      <c r="CA10" s="252">
        <f t="shared" si="2612"/>
        <v>0.12786466017507622</v>
      </c>
      <c r="CB10" s="121">
        <v>2</v>
      </c>
      <c r="CC10" s="252">
        <f t="shared" si="2613"/>
        <v>2.2089684117517119E-2</v>
      </c>
      <c r="CD10" s="121">
        <v>0</v>
      </c>
      <c r="CE10" s="253">
        <f t="shared" si="2614"/>
        <v>15</v>
      </c>
      <c r="CF10" s="254">
        <f t="shared" si="2615"/>
        <v>7.8039644139222722E-2</v>
      </c>
      <c r="CG10" s="121">
        <v>13</v>
      </c>
      <c r="CH10" s="252">
        <f t="shared" si="2616"/>
        <v>0.12801575578532742</v>
      </c>
      <c r="CI10" s="121">
        <v>2</v>
      </c>
      <c r="CJ10" s="252">
        <f t="shared" si="2617"/>
        <v>2.2109219544550078E-2</v>
      </c>
      <c r="CK10" s="121">
        <v>0</v>
      </c>
      <c r="CL10" s="253">
        <f t="shared" si="2618"/>
        <v>15</v>
      </c>
      <c r="CM10" s="254">
        <f t="shared" si="2619"/>
        <v>7.8120931201499919E-2</v>
      </c>
      <c r="CN10" s="121">
        <v>13</v>
      </c>
      <c r="CO10" s="252">
        <f t="shared" si="2620"/>
        <v>0.12821777295591283</v>
      </c>
      <c r="CP10" s="121">
        <v>2</v>
      </c>
      <c r="CQ10" s="252">
        <f t="shared" si="2621"/>
        <v>2.2136137244050912E-2</v>
      </c>
      <c r="CR10" s="121">
        <v>0</v>
      </c>
      <c r="CS10" s="253">
        <f t="shared" si="2622"/>
        <v>15</v>
      </c>
      <c r="CT10" s="254">
        <f t="shared" si="2623"/>
        <v>7.8230937728173577E-2</v>
      </c>
      <c r="CU10" s="121">
        <v>13</v>
      </c>
      <c r="CV10" s="252">
        <f t="shared" si="2624"/>
        <v>0.12838238198696425</v>
      </c>
      <c r="CW10" s="121">
        <v>2</v>
      </c>
      <c r="CX10" s="252">
        <f t="shared" si="2625"/>
        <v>2.2153300841825433E-2</v>
      </c>
      <c r="CY10" s="121">
        <v>0</v>
      </c>
      <c r="CZ10" s="253">
        <f t="shared" si="2626"/>
        <v>15</v>
      </c>
      <c r="DA10" s="254">
        <f t="shared" si="2627"/>
        <v>7.8312623994987993E-2</v>
      </c>
      <c r="DB10" s="121">
        <v>13</v>
      </c>
      <c r="DC10" s="252">
        <f t="shared" si="2628"/>
        <v>0.12856012658227847</v>
      </c>
      <c r="DD10" s="121">
        <v>2</v>
      </c>
      <c r="DE10" s="252">
        <f t="shared" si="2629"/>
        <v>2.2187708009762594E-2</v>
      </c>
      <c r="DF10" s="121">
        <v>0</v>
      </c>
      <c r="DG10" s="253">
        <f t="shared" si="2630"/>
        <v>15</v>
      </c>
      <c r="DH10" s="254">
        <f t="shared" si="2631"/>
        <v>7.8427271776639121E-2</v>
      </c>
      <c r="DI10" s="121">
        <v>13</v>
      </c>
      <c r="DJ10" s="252">
        <f t="shared" si="2632"/>
        <v>0.1287001287001287</v>
      </c>
      <c r="DK10" s="121">
        <v>2</v>
      </c>
      <c r="DL10" s="252">
        <f t="shared" si="2633"/>
        <v>2.2217285047767162E-2</v>
      </c>
      <c r="DM10" s="121">
        <v>0</v>
      </c>
      <c r="DN10" s="253">
        <f t="shared" si="2634"/>
        <v>15</v>
      </c>
      <c r="DO10" s="254">
        <f t="shared" si="2635"/>
        <v>7.852169816259226E-2</v>
      </c>
      <c r="DP10" s="121">
        <v>13</v>
      </c>
      <c r="DQ10" s="252">
        <f t="shared" si="2636"/>
        <v>0.12889153281776719</v>
      </c>
      <c r="DR10" s="121">
        <v>2</v>
      </c>
      <c r="DS10" s="252">
        <f t="shared" si="2637"/>
        <v>2.2256843979523704E-2</v>
      </c>
      <c r="DT10" s="121">
        <v>0</v>
      </c>
      <c r="DU10" s="253">
        <f t="shared" si="2638"/>
        <v>15</v>
      </c>
      <c r="DV10" s="254">
        <f t="shared" si="2639"/>
        <v>7.8649328859060397E-2</v>
      </c>
      <c r="DW10" s="121">
        <v>13</v>
      </c>
      <c r="DX10" s="252">
        <f t="shared" si="2640"/>
        <v>0.1290835070995929</v>
      </c>
      <c r="DY10" s="121">
        <v>2</v>
      </c>
      <c r="DZ10" s="252">
        <f t="shared" si="2641"/>
        <v>2.2276676319893073E-2</v>
      </c>
      <c r="EA10" s="121">
        <v>0</v>
      </c>
      <c r="EB10" s="253">
        <f t="shared" si="2642"/>
        <v>15</v>
      </c>
      <c r="EC10" s="254">
        <f t="shared" si="2643"/>
        <v>7.8744291038899683E-2</v>
      </c>
      <c r="ED10" s="121">
        <v>13</v>
      </c>
      <c r="EE10" s="252">
        <f t="shared" si="2644"/>
        <v>0.12932749701551929</v>
      </c>
      <c r="EF10" s="121">
        <v>2</v>
      </c>
      <c r="EG10" s="252">
        <f t="shared" si="2645"/>
        <v>2.2311468094600623E-2</v>
      </c>
      <c r="EH10" s="121">
        <v>0</v>
      </c>
      <c r="EI10" s="253">
        <f t="shared" si="2646"/>
        <v>15</v>
      </c>
      <c r="EJ10" s="254">
        <f t="shared" si="2647"/>
        <v>7.8880942364324774E-2</v>
      </c>
      <c r="EK10" s="121">
        <v>13</v>
      </c>
      <c r="EL10" s="252">
        <f t="shared" si="2648"/>
        <v>0.12954658694569007</v>
      </c>
      <c r="EM10" s="121">
        <v>2</v>
      </c>
      <c r="EN10" s="252">
        <f t="shared" si="2649"/>
        <v>2.2333891680625349E-2</v>
      </c>
      <c r="EO10" s="121">
        <v>0</v>
      </c>
      <c r="EP10" s="253">
        <f t="shared" si="2650"/>
        <v>15</v>
      </c>
      <c r="EQ10" s="254">
        <f t="shared" si="2651"/>
        <v>7.8988941548183256E-2</v>
      </c>
      <c r="ER10" s="121">
        <v>13</v>
      </c>
      <c r="ES10" s="252">
        <f t="shared" si="2652"/>
        <v>0.12987012987012986</v>
      </c>
      <c r="ET10" s="121">
        <v>2</v>
      </c>
      <c r="EU10" s="252">
        <f t="shared" si="2653"/>
        <v>2.2381378692927483E-2</v>
      </c>
      <c r="EV10" s="121">
        <v>0</v>
      </c>
      <c r="EW10" s="253">
        <f t="shared" si="2654"/>
        <v>15</v>
      </c>
      <c r="EX10" s="254">
        <f t="shared" si="2655"/>
        <v>7.9172384672226329E-2</v>
      </c>
      <c r="EY10" s="121">
        <v>13</v>
      </c>
      <c r="EZ10" s="252">
        <f t="shared" si="2656"/>
        <v>0.13011710539485538</v>
      </c>
      <c r="FA10" s="121">
        <v>2</v>
      </c>
      <c r="FB10" s="252">
        <f t="shared" si="2657"/>
        <v>2.2434099831744249E-2</v>
      </c>
      <c r="FC10" s="121">
        <v>0</v>
      </c>
      <c r="FD10" s="253">
        <f t="shared" si="2658"/>
        <v>15</v>
      </c>
      <c r="FE10" s="254">
        <f t="shared" si="2659"/>
        <v>7.9339892097746736E-2</v>
      </c>
      <c r="FF10" s="121">
        <v>13</v>
      </c>
      <c r="FG10" s="252">
        <f t="shared" si="2660"/>
        <v>0.13043042038727803</v>
      </c>
      <c r="FH10" s="121">
        <v>2</v>
      </c>
      <c r="FI10" s="252">
        <f t="shared" si="2661"/>
        <v>2.2479487467685737E-2</v>
      </c>
      <c r="FJ10" s="121">
        <v>0</v>
      </c>
      <c r="FK10" s="253">
        <f t="shared" si="2662"/>
        <v>15</v>
      </c>
      <c r="FL10" s="254">
        <f t="shared" si="2663"/>
        <v>7.9516539440203551E-2</v>
      </c>
      <c r="FM10" s="121">
        <v>13</v>
      </c>
      <c r="FN10" s="252">
        <f t="shared" si="2664"/>
        <v>0.1307058113814599</v>
      </c>
      <c r="FO10" s="121">
        <v>2</v>
      </c>
      <c r="FP10" s="252">
        <f t="shared" si="2665"/>
        <v>2.2509848058525603E-2</v>
      </c>
      <c r="FQ10" s="121">
        <v>0</v>
      </c>
      <c r="FR10" s="253">
        <f t="shared" si="2666"/>
        <v>15</v>
      </c>
      <c r="FS10" s="254">
        <f t="shared" si="2667"/>
        <v>7.9655886570017528E-2</v>
      </c>
      <c r="FT10" s="121">
        <v>13</v>
      </c>
      <c r="FU10" s="252">
        <f t="shared" si="2668"/>
        <v>0.13094278807413376</v>
      </c>
      <c r="FV10" s="121">
        <v>2</v>
      </c>
      <c r="FW10" s="252">
        <f t="shared" si="2669"/>
        <v>2.2545372562281594E-2</v>
      </c>
      <c r="FX10" s="121">
        <v>0</v>
      </c>
      <c r="FY10" s="253">
        <f t="shared" si="2670"/>
        <v>15</v>
      </c>
      <c r="FZ10" s="254">
        <f t="shared" si="2671"/>
        <v>7.9791478270120744E-2</v>
      </c>
      <c r="GA10" s="121">
        <v>13</v>
      </c>
      <c r="GB10" s="252">
        <f t="shared" si="2672"/>
        <v>0.13104838709677422</v>
      </c>
      <c r="GC10" s="121">
        <v>2</v>
      </c>
      <c r="GD10" s="252">
        <f t="shared" si="2673"/>
        <v>2.2588660492432799E-2</v>
      </c>
      <c r="GE10" s="121">
        <v>0</v>
      </c>
      <c r="GF10" s="253">
        <f t="shared" si="2674"/>
        <v>15</v>
      </c>
      <c r="GG10" s="254">
        <f t="shared" si="2675"/>
        <v>7.9897730904442313E-2</v>
      </c>
      <c r="GH10" s="121">
        <v>13</v>
      </c>
      <c r="GI10" s="252">
        <f t="shared" si="2676"/>
        <v>0.13123359580052493</v>
      </c>
      <c r="GJ10" s="121">
        <v>1</v>
      </c>
      <c r="GK10" s="252">
        <f t="shared" si="2677"/>
        <v>1.1322463768115942E-2</v>
      </c>
      <c r="GL10" s="121">
        <v>0</v>
      </c>
      <c r="GM10" s="253">
        <f t="shared" si="2678"/>
        <v>14</v>
      </c>
      <c r="GN10" s="254">
        <f t="shared" si="2679"/>
        <v>7.4714483936385953E-2</v>
      </c>
      <c r="GO10" s="121">
        <v>13</v>
      </c>
      <c r="GP10" s="252">
        <f t="shared" si="2680"/>
        <v>0.13151239251390998</v>
      </c>
      <c r="GQ10" s="121">
        <v>1</v>
      </c>
      <c r="GR10" s="252">
        <f t="shared" si="2681"/>
        <v>1.1348161597821153E-2</v>
      </c>
      <c r="GS10" s="121">
        <v>0</v>
      </c>
      <c r="GT10" s="253">
        <f t="shared" si="2682"/>
        <v>14</v>
      </c>
      <c r="GU10" s="254">
        <f t="shared" si="2683"/>
        <v>7.4878322725570948E-2</v>
      </c>
      <c r="GV10" s="121">
        <v>13</v>
      </c>
      <c r="GW10" s="252">
        <f t="shared" si="2684"/>
        <v>0.13176565984188121</v>
      </c>
      <c r="GX10" s="121">
        <v>1</v>
      </c>
      <c r="GY10" s="252">
        <f t="shared" si="2685"/>
        <v>1.137009664582149E-2</v>
      </c>
      <c r="GZ10" s="121">
        <v>0</v>
      </c>
      <c r="HA10" s="253">
        <f t="shared" si="2686"/>
        <v>14</v>
      </c>
      <c r="HB10" s="254">
        <f t="shared" si="2687"/>
        <v>7.5022774770912598E-2</v>
      </c>
      <c r="HC10" s="121">
        <v>13</v>
      </c>
      <c r="HD10" s="252">
        <f t="shared" si="2688"/>
        <v>0.13210039630118892</v>
      </c>
      <c r="HE10" s="121">
        <v>1</v>
      </c>
      <c r="HF10" s="252">
        <f t="shared" si="2689"/>
        <v>1.1397310234784592E-2</v>
      </c>
      <c r="HG10" s="121">
        <v>0</v>
      </c>
      <c r="HH10" s="253">
        <f t="shared" si="2690"/>
        <v>14</v>
      </c>
      <c r="HI10" s="254">
        <f t="shared" si="2691"/>
        <v>7.5208165457964007E-2</v>
      </c>
      <c r="HJ10" s="121">
        <v>13</v>
      </c>
      <c r="HK10" s="252">
        <f t="shared" si="2692"/>
        <v>0.13236941248345382</v>
      </c>
      <c r="HL10" s="121">
        <v>1</v>
      </c>
      <c r="HM10" s="252">
        <f t="shared" si="2693"/>
        <v>1.1415525114155251E-2</v>
      </c>
      <c r="HN10" s="121">
        <v>0</v>
      </c>
      <c r="HO10" s="253">
        <f t="shared" si="2694"/>
        <v>14</v>
      </c>
      <c r="HP10" s="254">
        <f t="shared" si="2695"/>
        <v>7.5345783327054508E-2</v>
      </c>
      <c r="HQ10" s="121">
        <v>13</v>
      </c>
      <c r="HR10" s="252">
        <f t="shared" si="2696"/>
        <v>0.13268013880383753</v>
      </c>
      <c r="HS10" s="121">
        <v>1</v>
      </c>
      <c r="HT10" s="252">
        <f t="shared" si="2697"/>
        <v>1.143379830779785E-2</v>
      </c>
      <c r="HU10" s="121">
        <v>0</v>
      </c>
      <c r="HV10" s="253">
        <f t="shared" si="2698"/>
        <v>14</v>
      </c>
      <c r="HW10" s="254">
        <f t="shared" si="2699"/>
        <v>7.5496117342536667E-2</v>
      </c>
      <c r="HX10" s="121">
        <v>13</v>
      </c>
      <c r="HY10" s="252">
        <f t="shared" si="2700"/>
        <v>0.13297872340425532</v>
      </c>
      <c r="HZ10" s="121">
        <v>1</v>
      </c>
      <c r="IA10" s="252">
        <f t="shared" si="2701"/>
        <v>1.1452130096197893E-2</v>
      </c>
      <c r="IB10" s="121">
        <v>0</v>
      </c>
      <c r="IC10" s="253">
        <f t="shared" si="2702"/>
        <v>14</v>
      </c>
      <c r="ID10" s="254">
        <f t="shared" si="2703"/>
        <v>7.564296520423601E-2</v>
      </c>
      <c r="IE10" s="121">
        <v>13</v>
      </c>
      <c r="IF10" s="252">
        <f t="shared" si="2704"/>
        <v>0.13325133251332513</v>
      </c>
      <c r="IG10" s="121">
        <v>1</v>
      </c>
      <c r="IH10" s="252">
        <f t="shared" si="2705"/>
        <v>1.1469205184080743E-2</v>
      </c>
      <c r="II10" s="121">
        <v>0</v>
      </c>
      <c r="IJ10" s="253">
        <f t="shared" si="2706"/>
        <v>14</v>
      </c>
      <c r="IK10" s="254">
        <f t="shared" si="2707"/>
        <v>7.5778078484438419E-2</v>
      </c>
      <c r="IL10" s="121">
        <v>13</v>
      </c>
      <c r="IM10" s="252">
        <f t="shared" si="2708"/>
        <v>0.13356621802116511</v>
      </c>
      <c r="IN10" s="121">
        <v>1</v>
      </c>
      <c r="IO10" s="252">
        <f t="shared" si="2709"/>
        <v>1.1488970588235293E-2</v>
      </c>
      <c r="IP10" s="121">
        <v>0</v>
      </c>
      <c r="IQ10" s="253">
        <f t="shared" si="2710"/>
        <v>14</v>
      </c>
      <c r="IR10" s="254">
        <f t="shared" si="2711"/>
        <v>7.5934262624071158E-2</v>
      </c>
      <c r="IS10" s="121">
        <v>13</v>
      </c>
      <c r="IT10" s="252">
        <f t="shared" si="2712"/>
        <v>0.1338274655136916</v>
      </c>
      <c r="IU10" s="121">
        <v>1</v>
      </c>
      <c r="IV10" s="252">
        <f t="shared" si="2713"/>
        <v>1.1514104778353483E-2</v>
      </c>
      <c r="IW10" s="121">
        <v>0</v>
      </c>
      <c r="IX10" s="253">
        <f t="shared" si="2714"/>
        <v>14</v>
      </c>
      <c r="IY10" s="254">
        <f t="shared" si="2715"/>
        <v>7.6091091907168867E-2</v>
      </c>
      <c r="IZ10" s="121">
        <v>13</v>
      </c>
      <c r="JA10" s="252">
        <f t="shared" si="2716"/>
        <v>0.13396537510305029</v>
      </c>
      <c r="JB10" s="121">
        <v>1</v>
      </c>
      <c r="JC10" s="252">
        <f t="shared" si="2717"/>
        <v>1.1536686663590217E-2</v>
      </c>
      <c r="JD10" s="121">
        <v>0</v>
      </c>
      <c r="JE10" s="253">
        <f t="shared" si="2718"/>
        <v>14</v>
      </c>
      <c r="JF10" s="254">
        <f t="shared" si="2719"/>
        <v>7.6202917483126492E-2</v>
      </c>
      <c r="JG10" s="121">
        <v>13</v>
      </c>
      <c r="JH10" s="252">
        <f t="shared" si="2720"/>
        <v>0.13420047486321873</v>
      </c>
      <c r="JI10" s="121">
        <v>1</v>
      </c>
      <c r="JJ10" s="252">
        <f t="shared" si="2721"/>
        <v>1.1556685542586386E-2</v>
      </c>
      <c r="JK10" s="121">
        <v>0</v>
      </c>
      <c r="JL10" s="253">
        <f t="shared" si="2722"/>
        <v>14</v>
      </c>
      <c r="JM10" s="254">
        <f t="shared" si="2723"/>
        <v>7.6335877862595422E-2</v>
      </c>
      <c r="JN10" s="121">
        <v>13</v>
      </c>
      <c r="JO10" s="252">
        <f t="shared" si="2724"/>
        <v>0.13442250025850483</v>
      </c>
      <c r="JP10" s="121">
        <v>1</v>
      </c>
      <c r="JQ10" s="252">
        <f t="shared" si="2725"/>
        <v>1.157273463719477E-2</v>
      </c>
      <c r="JR10" s="121">
        <v>0</v>
      </c>
      <c r="JS10" s="253">
        <f t="shared" si="2726"/>
        <v>14</v>
      </c>
      <c r="JT10" s="254">
        <f t="shared" si="2727"/>
        <v>7.64525993883792E-2</v>
      </c>
      <c r="JU10" s="121">
        <v>13</v>
      </c>
      <c r="JV10" s="252">
        <f t="shared" si="2728"/>
        <v>0.13460343756471319</v>
      </c>
      <c r="JW10" s="121">
        <v>1</v>
      </c>
      <c r="JX10" s="252">
        <f t="shared" si="2729"/>
        <v>1.159017153453871E-2</v>
      </c>
      <c r="JY10" s="121">
        <v>0</v>
      </c>
      <c r="JZ10" s="253">
        <f t="shared" si="2730"/>
        <v>14</v>
      </c>
      <c r="KA10" s="254">
        <f t="shared" si="2731"/>
        <v>7.6561303729629215E-2</v>
      </c>
      <c r="KB10" s="121">
        <v>13</v>
      </c>
      <c r="KC10" s="252">
        <f t="shared" si="2732"/>
        <v>0.13484078415102169</v>
      </c>
      <c r="KD10" s="121">
        <v>1</v>
      </c>
      <c r="KE10" s="252">
        <f t="shared" si="2733"/>
        <v>1.1602274045712959E-2</v>
      </c>
      <c r="KF10" s="121">
        <v>0</v>
      </c>
      <c r="KG10" s="253">
        <f t="shared" si="2734"/>
        <v>14</v>
      </c>
      <c r="KH10" s="254">
        <f t="shared" si="2735"/>
        <v>7.6670317634173063E-2</v>
      </c>
      <c r="KI10" s="121">
        <v>13</v>
      </c>
      <c r="KJ10" s="252">
        <f t="shared" si="2736"/>
        <v>0.13507896924355778</v>
      </c>
      <c r="KK10" s="121">
        <v>1</v>
      </c>
      <c r="KL10" s="252">
        <f t="shared" si="2737"/>
        <v>1.1619800139437602E-2</v>
      </c>
      <c r="KM10" s="121">
        <v>0</v>
      </c>
      <c r="KN10" s="253">
        <f t="shared" si="2738"/>
        <v>14</v>
      </c>
      <c r="KO10" s="254">
        <f t="shared" si="2739"/>
        <v>7.6796489303346135E-2</v>
      </c>
      <c r="KP10" s="121">
        <v>13</v>
      </c>
      <c r="KQ10" s="252">
        <f t="shared" si="2740"/>
        <v>0.13524760715771952</v>
      </c>
      <c r="KR10" s="121">
        <v>1</v>
      </c>
      <c r="KS10" s="252">
        <f t="shared" si="2741"/>
        <v>1.1637379262190155E-2</v>
      </c>
      <c r="KT10" s="121">
        <v>0</v>
      </c>
      <c r="KU10" s="253">
        <f t="shared" si="2742"/>
        <v>14</v>
      </c>
      <c r="KV10" s="254">
        <f t="shared" si="2743"/>
        <v>7.6901950013732484E-2</v>
      </c>
      <c r="KW10" s="121">
        <v>13</v>
      </c>
      <c r="KX10" s="252">
        <f t="shared" si="2744"/>
        <v>0.13544488435090643</v>
      </c>
      <c r="KY10" s="121">
        <v>1</v>
      </c>
      <c r="KZ10" s="252">
        <f t="shared" si="2745"/>
        <v>1.165093790050099E-2</v>
      </c>
      <c r="LA10" s="121">
        <v>0</v>
      </c>
      <c r="LB10" s="253">
        <f t="shared" si="2746"/>
        <v>14</v>
      </c>
      <c r="LC10" s="254">
        <f t="shared" si="2747"/>
        <v>7.700346515593201E-2</v>
      </c>
      <c r="LD10" s="121">
        <v>13</v>
      </c>
      <c r="LE10" s="252">
        <f t="shared" si="2748"/>
        <v>0.13569937369519833</v>
      </c>
      <c r="LF10" s="121">
        <v>1</v>
      </c>
      <c r="LG10" s="252">
        <f t="shared" si="2749"/>
        <v>1.1661807580174927E-2</v>
      </c>
      <c r="LH10" s="121">
        <v>0</v>
      </c>
      <c r="LI10" s="253">
        <f t="shared" si="2750"/>
        <v>14</v>
      </c>
      <c r="LJ10" s="254">
        <f t="shared" si="2751"/>
        <v>7.7113742770586607E-2</v>
      </c>
      <c r="LK10" s="121">
        <v>13</v>
      </c>
      <c r="LL10" s="252">
        <f t="shared" si="2752"/>
        <v>0.13594060441284114</v>
      </c>
      <c r="LM10" s="121">
        <v>1</v>
      </c>
      <c r="LN10" s="252">
        <f t="shared" si="2753"/>
        <v>1.1682242990654207E-2</v>
      </c>
      <c r="LO10" s="121">
        <v>0</v>
      </c>
      <c r="LP10" s="253">
        <f t="shared" si="2754"/>
        <v>14</v>
      </c>
      <c r="LQ10" s="254">
        <f t="shared" si="2755"/>
        <v>7.7249903437620698E-2</v>
      </c>
      <c r="LR10" s="121">
        <v>13</v>
      </c>
      <c r="LS10" s="252">
        <f t="shared" si="2756"/>
        <v>0.13613990993821343</v>
      </c>
      <c r="LT10" s="121">
        <v>1</v>
      </c>
      <c r="LU10" s="252">
        <f t="shared" si="2757"/>
        <v>1.1691804045364199E-2</v>
      </c>
      <c r="LV10" s="121">
        <v>0</v>
      </c>
      <c r="LW10" s="253">
        <f t="shared" si="2758"/>
        <v>14</v>
      </c>
      <c r="LX10" s="254">
        <f t="shared" si="2759"/>
        <v>7.7339520494972933E-2</v>
      </c>
      <c r="LY10" s="121">
        <v>13</v>
      </c>
      <c r="LZ10" s="252">
        <f t="shared" si="2760"/>
        <v>0.13636840448966747</v>
      </c>
      <c r="MA10" s="121">
        <v>1</v>
      </c>
      <c r="MB10" s="252">
        <f t="shared" si="2761"/>
        <v>1.1712344811431248E-2</v>
      </c>
      <c r="MC10" s="121">
        <v>0</v>
      </c>
      <c r="MD10" s="253">
        <f t="shared" si="2762"/>
        <v>14</v>
      </c>
      <c r="ME10" s="254">
        <f t="shared" si="2763"/>
        <v>7.7472193016435167E-2</v>
      </c>
      <c r="MF10" s="121">
        <v>13</v>
      </c>
      <c r="MG10" s="252">
        <f t="shared" si="2764"/>
        <v>0.13662637940094588</v>
      </c>
      <c r="MH10" s="121">
        <v>1</v>
      </c>
      <c r="MI10" s="252">
        <f t="shared" si="2765"/>
        <v>1.1732957878681215E-2</v>
      </c>
      <c r="MJ10" s="121">
        <v>0</v>
      </c>
      <c r="MK10" s="253">
        <f t="shared" si="2766"/>
        <v>14</v>
      </c>
      <c r="ML10" s="254">
        <f t="shared" si="2767"/>
        <v>7.7613926155893104E-2</v>
      </c>
      <c r="MM10" s="121">
        <v>13</v>
      </c>
      <c r="MN10" s="252">
        <f t="shared" si="2768"/>
        <v>0.13681330246263942</v>
      </c>
      <c r="MO10" s="121">
        <v>1</v>
      </c>
      <c r="MP10" s="252">
        <f t="shared" si="2769"/>
        <v>1.1760555098200636E-2</v>
      </c>
      <c r="MQ10" s="121">
        <v>0</v>
      </c>
      <c r="MR10" s="253">
        <f t="shared" si="2770"/>
        <v>14</v>
      </c>
      <c r="MS10" s="254">
        <f t="shared" si="2771"/>
        <v>7.7756178839211321E-2</v>
      </c>
      <c r="MT10" s="121">
        <v>13</v>
      </c>
      <c r="MU10" s="252">
        <f t="shared" si="2772"/>
        <v>0.13704406493780308</v>
      </c>
      <c r="MV10" s="121">
        <v>1</v>
      </c>
      <c r="MW10" s="252">
        <f t="shared" si="2773"/>
        <v>1.17813383600377E-2</v>
      </c>
      <c r="MX10" s="121">
        <v>0</v>
      </c>
      <c r="MY10" s="253">
        <f t="shared" si="2774"/>
        <v>14</v>
      </c>
      <c r="MZ10" s="254">
        <f t="shared" si="2775"/>
        <v>7.7890285968621339E-2</v>
      </c>
      <c r="NA10" s="121">
        <v>13</v>
      </c>
      <c r="NB10" s="252">
        <f t="shared" si="2776"/>
        <v>0.1373336150433129</v>
      </c>
      <c r="NC10" s="121">
        <v>1</v>
      </c>
      <c r="ND10" s="252">
        <f t="shared" si="2777"/>
        <v>1.1806375442739079E-2</v>
      </c>
      <c r="NE10" s="121">
        <v>0</v>
      </c>
      <c r="NF10" s="253">
        <f t="shared" si="2778"/>
        <v>14</v>
      </c>
      <c r="NG10" s="254">
        <f t="shared" si="2779"/>
        <v>7.8055307760927742E-2</v>
      </c>
      <c r="NH10" s="121">
        <v>13</v>
      </c>
      <c r="NI10" s="252">
        <f t="shared" si="2780"/>
        <v>0.13749338974087785</v>
      </c>
      <c r="NJ10" s="121">
        <v>1</v>
      </c>
      <c r="NK10" s="252">
        <f t="shared" si="2781"/>
        <v>1.1832919181161992E-2</v>
      </c>
      <c r="NL10" s="121">
        <v>0</v>
      </c>
      <c r="NM10" s="253">
        <f t="shared" si="2782"/>
        <v>14</v>
      </c>
      <c r="NN10" s="254">
        <f t="shared" si="2783"/>
        <v>7.8186082877247848E-2</v>
      </c>
      <c r="NO10" s="121">
        <v>13</v>
      </c>
      <c r="NP10" s="252">
        <f t="shared" si="2784"/>
        <v>0.13782866836301949</v>
      </c>
      <c r="NQ10" s="121">
        <v>1</v>
      </c>
      <c r="NR10" s="252">
        <f t="shared" si="2785"/>
        <v>1.1841326228537596E-2</v>
      </c>
      <c r="NS10" s="121">
        <v>0</v>
      </c>
      <c r="NT10" s="253">
        <f t="shared" si="2786"/>
        <v>14</v>
      </c>
      <c r="NU10" s="254">
        <f t="shared" si="2787"/>
        <v>7.8312916037366453E-2</v>
      </c>
      <c r="NV10" s="121">
        <v>13</v>
      </c>
      <c r="NW10" s="252">
        <f t="shared" si="2788"/>
        <v>0.13806287170773152</v>
      </c>
      <c r="NX10" s="121">
        <v>1</v>
      </c>
      <c r="NY10" s="252">
        <f t="shared" si="2789"/>
        <v>1.1859582542694497E-2</v>
      </c>
      <c r="NZ10" s="121">
        <v>0</v>
      </c>
      <c r="OA10" s="253">
        <f t="shared" si="2790"/>
        <v>14</v>
      </c>
      <c r="OB10" s="254">
        <f t="shared" si="2791"/>
        <v>7.8440161362617652E-2</v>
      </c>
      <c r="OC10" s="121">
        <v>13</v>
      </c>
      <c r="OD10" s="252">
        <f t="shared" si="2792"/>
        <v>0.13840093686788033</v>
      </c>
      <c r="OE10" s="121">
        <v>1</v>
      </c>
      <c r="OF10" s="252">
        <f t="shared" si="2793"/>
        <v>1.1879306248515086E-2</v>
      </c>
      <c r="OG10" s="121">
        <v>0</v>
      </c>
      <c r="OH10" s="253">
        <f t="shared" si="2794"/>
        <v>14</v>
      </c>
      <c r="OI10" s="254">
        <f t="shared" si="2795"/>
        <v>7.8603110437370158E-2</v>
      </c>
      <c r="OJ10" s="121">
        <v>13</v>
      </c>
      <c r="OK10" s="252">
        <f t="shared" si="2796"/>
        <v>0.13862230752825763</v>
      </c>
      <c r="OL10" s="121">
        <v>1</v>
      </c>
      <c r="OM10" s="252">
        <f t="shared" si="2797"/>
        <v>1.1904761904761904E-2</v>
      </c>
      <c r="ON10" s="121">
        <v>0</v>
      </c>
      <c r="OO10" s="253">
        <f t="shared" si="2798"/>
        <v>14</v>
      </c>
      <c r="OP10" s="254">
        <f t="shared" si="2799"/>
        <v>7.8749015637304534E-2</v>
      </c>
      <c r="OQ10" s="121">
        <v>13</v>
      </c>
      <c r="OR10" s="252">
        <f t="shared" si="2800"/>
        <v>0.13877028181041845</v>
      </c>
      <c r="OS10" s="121">
        <v>1</v>
      </c>
      <c r="OT10" s="252">
        <f t="shared" si="2801"/>
        <v>1.1926058437686345E-2</v>
      </c>
      <c r="OU10" s="121">
        <v>0</v>
      </c>
      <c r="OV10" s="253">
        <f t="shared" si="2802"/>
        <v>14</v>
      </c>
      <c r="OW10" s="254">
        <f t="shared" si="2803"/>
        <v>7.8859911000957586E-2</v>
      </c>
      <c r="OX10" s="121">
        <v>13</v>
      </c>
      <c r="OY10" s="252">
        <f t="shared" si="2804"/>
        <v>0.13903743315508021</v>
      </c>
      <c r="OZ10" s="121">
        <v>1</v>
      </c>
      <c r="PA10" s="252">
        <f t="shared" si="2805"/>
        <v>1.1943150603129105E-2</v>
      </c>
      <c r="PB10" s="121">
        <v>0</v>
      </c>
      <c r="PC10" s="253">
        <f t="shared" si="2806"/>
        <v>14</v>
      </c>
      <c r="PD10" s="254">
        <f t="shared" si="2807"/>
        <v>7.8993398408847268E-2</v>
      </c>
      <c r="PE10" s="121">
        <v>13</v>
      </c>
      <c r="PF10" s="252">
        <f t="shared" si="2808"/>
        <v>0.13926084627745045</v>
      </c>
      <c r="PG10" s="121">
        <v>1</v>
      </c>
      <c r="PH10" s="252">
        <f t="shared" si="2809"/>
        <v>1.1961722488038277E-2</v>
      </c>
      <c r="PI10" s="121">
        <v>0</v>
      </c>
      <c r="PJ10" s="253">
        <f t="shared" si="2810"/>
        <v>14</v>
      </c>
      <c r="PK10" s="254">
        <f t="shared" si="2811"/>
        <v>7.9118395026843744E-2</v>
      </c>
      <c r="PL10" s="121">
        <v>13</v>
      </c>
      <c r="PM10" s="252">
        <f t="shared" si="2812"/>
        <v>0.13939523911644863</v>
      </c>
      <c r="PN10" s="121">
        <v>1</v>
      </c>
      <c r="PO10" s="252">
        <f t="shared" si="2813"/>
        <v>1.1981787682722263E-2</v>
      </c>
      <c r="PP10" s="121">
        <v>0</v>
      </c>
      <c r="PQ10" s="253">
        <f t="shared" si="2814"/>
        <v>14</v>
      </c>
      <c r="PR10" s="254">
        <f t="shared" si="2815"/>
        <v>7.922136713444998E-2</v>
      </c>
      <c r="PS10" s="121">
        <v>13</v>
      </c>
      <c r="PT10" s="252">
        <f t="shared" si="2816"/>
        <v>0.13955984970477725</v>
      </c>
      <c r="PU10" s="121">
        <v>1</v>
      </c>
      <c r="PV10" s="252">
        <f t="shared" si="2817"/>
        <v>1.2006243246488173E-2</v>
      </c>
      <c r="PW10" s="121">
        <v>0</v>
      </c>
      <c r="PX10" s="253">
        <f t="shared" si="2818"/>
        <v>14</v>
      </c>
      <c r="PY10" s="254">
        <f t="shared" si="2819"/>
        <v>7.9347086828383595E-2</v>
      </c>
      <c r="PZ10" s="121">
        <v>13</v>
      </c>
      <c r="QA10" s="252">
        <f t="shared" si="2820"/>
        <v>0.13979997849231102</v>
      </c>
      <c r="QB10" s="121">
        <v>1</v>
      </c>
      <c r="QC10" s="252">
        <f t="shared" si="2821"/>
        <v>1.2012012012012012E-2</v>
      </c>
      <c r="QD10" s="121">
        <v>0</v>
      </c>
      <c r="QE10" s="253">
        <f t="shared" si="2822"/>
        <v>14</v>
      </c>
      <c r="QF10" s="254">
        <f t="shared" si="2823"/>
        <v>7.9437131184748072E-2</v>
      </c>
      <c r="QG10" s="121">
        <v>13</v>
      </c>
      <c r="QH10" s="252">
        <f t="shared" si="2824"/>
        <v>0.13996554694229113</v>
      </c>
      <c r="QI10" s="121">
        <v>1</v>
      </c>
      <c r="QJ10" s="252">
        <f t="shared" si="2825"/>
        <v>1.2036591237361579E-2</v>
      </c>
      <c r="QK10" s="121">
        <v>0</v>
      </c>
      <c r="QL10" s="253">
        <f t="shared" si="2826"/>
        <v>14</v>
      </c>
      <c r="QM10" s="254">
        <f t="shared" si="2827"/>
        <v>7.956353716753807E-2</v>
      </c>
      <c r="QN10" s="121">
        <v>13</v>
      </c>
      <c r="QO10" s="252">
        <f t="shared" si="2828"/>
        <v>0.14016172506738545</v>
      </c>
      <c r="QP10" s="121">
        <v>1</v>
      </c>
      <c r="QQ10" s="252">
        <f t="shared" si="2829"/>
        <v>1.2051096649795132E-2</v>
      </c>
      <c r="QR10" s="121">
        <v>0</v>
      </c>
      <c r="QS10" s="253">
        <f t="shared" si="2830"/>
        <v>14</v>
      </c>
      <c r="QT10" s="254">
        <f t="shared" si="2831"/>
        <v>7.9667671996813294E-2</v>
      </c>
      <c r="QU10" s="121">
        <v>13</v>
      </c>
      <c r="QV10" s="252">
        <f t="shared" si="2832"/>
        <v>0.14040393131007667</v>
      </c>
      <c r="QW10" s="121">
        <v>1</v>
      </c>
      <c r="QX10" s="252">
        <f t="shared" si="2833"/>
        <v>1.2072920439454304E-2</v>
      </c>
      <c r="QY10" s="121">
        <v>0</v>
      </c>
      <c r="QZ10" s="253">
        <f t="shared" si="2834"/>
        <v>14</v>
      </c>
      <c r="RA10" s="254">
        <f t="shared" si="2835"/>
        <v>7.9808459696727854E-2</v>
      </c>
      <c r="RB10" s="121">
        <v>13</v>
      </c>
      <c r="RC10" s="252">
        <f t="shared" si="2836"/>
        <v>0.14060134112048453</v>
      </c>
      <c r="RD10" s="121">
        <v>1</v>
      </c>
      <c r="RE10" s="252">
        <f t="shared" si="2837"/>
        <v>1.2106537530266344E-2</v>
      </c>
      <c r="RF10" s="121">
        <v>0</v>
      </c>
      <c r="RG10" s="253">
        <f t="shared" si="2838"/>
        <v>14</v>
      </c>
      <c r="RH10" s="254">
        <f t="shared" si="2839"/>
        <v>7.9972580829429901E-2</v>
      </c>
      <c r="RI10" s="121">
        <v>13</v>
      </c>
      <c r="RJ10" s="252">
        <f t="shared" si="2840"/>
        <v>0.14082981258801863</v>
      </c>
      <c r="RK10" s="121">
        <v>1</v>
      </c>
      <c r="RL10" s="252">
        <f t="shared" si="2841"/>
        <v>1.2118274357731459E-2</v>
      </c>
      <c r="RM10" s="121">
        <v>0</v>
      </c>
      <c r="RN10" s="253">
        <f t="shared" si="2842"/>
        <v>14</v>
      </c>
      <c r="RO10" s="254">
        <f t="shared" si="2843"/>
        <v>8.0077789853000056E-2</v>
      </c>
      <c r="RP10" s="121">
        <v>13</v>
      </c>
      <c r="RQ10" s="252">
        <f t="shared" si="2844"/>
        <v>0.14099783080260303</v>
      </c>
      <c r="RR10" s="121">
        <v>1</v>
      </c>
      <c r="RS10" s="252">
        <f t="shared" si="2845"/>
        <v>1.2149192078726764E-2</v>
      </c>
      <c r="RT10" s="121">
        <v>0</v>
      </c>
      <c r="RU10" s="253">
        <f t="shared" si="2846"/>
        <v>14</v>
      </c>
      <c r="RV10" s="254">
        <f t="shared" si="2847"/>
        <v>8.0224628961091046E-2</v>
      </c>
      <c r="RW10" s="121">
        <v>13</v>
      </c>
      <c r="RX10" s="252">
        <f t="shared" si="2848"/>
        <v>0.14119691539046378</v>
      </c>
      <c r="RY10" s="121">
        <v>1</v>
      </c>
      <c r="RZ10" s="252">
        <f t="shared" si="2849"/>
        <v>1.2177301509985387E-2</v>
      </c>
      <c r="SA10" s="121">
        <v>0</v>
      </c>
      <c r="SB10" s="253">
        <f t="shared" si="2850"/>
        <v>14</v>
      </c>
      <c r="SC10" s="254">
        <f t="shared" si="2851"/>
        <v>8.0372007577932142E-2</v>
      </c>
      <c r="SD10" s="121">
        <v>13</v>
      </c>
      <c r="SE10" s="252">
        <f t="shared" si="2852"/>
        <v>0.14136581122227054</v>
      </c>
      <c r="SF10" s="121">
        <v>1</v>
      </c>
      <c r="SG10" s="252">
        <f t="shared" si="2853"/>
        <v>1.2199585214102721E-2</v>
      </c>
      <c r="SH10" s="121">
        <v>0</v>
      </c>
      <c r="SI10" s="253">
        <f t="shared" si="2854"/>
        <v>14</v>
      </c>
      <c r="SJ10" s="254">
        <f t="shared" si="2855"/>
        <v>8.0492152015178522E-2</v>
      </c>
      <c r="SK10" s="121">
        <v>13</v>
      </c>
      <c r="SL10" s="252">
        <f t="shared" si="2856"/>
        <v>0.14153511159499182</v>
      </c>
      <c r="SM10" s="121">
        <v>1</v>
      </c>
      <c r="SN10" s="252">
        <f t="shared" si="2857"/>
        <v>1.2211503236048358E-2</v>
      </c>
      <c r="SO10" s="121">
        <v>0</v>
      </c>
      <c r="SP10" s="253">
        <f t="shared" si="2858"/>
        <v>14</v>
      </c>
      <c r="SQ10" s="254">
        <f t="shared" si="2859"/>
        <v>8.0580177276390011E-2</v>
      </c>
      <c r="SR10" s="121">
        <v>13</v>
      </c>
      <c r="SS10" s="252">
        <f t="shared" si="2860"/>
        <v>0.14165849406124004</v>
      </c>
      <c r="ST10" s="121">
        <v>1</v>
      </c>
      <c r="SU10" s="252">
        <f t="shared" si="2861"/>
        <v>1.2221950623319482E-2</v>
      </c>
      <c r="SV10" s="121">
        <v>0</v>
      </c>
      <c r="SW10" s="253">
        <f t="shared" si="2862"/>
        <v>14</v>
      </c>
      <c r="SX10" s="254">
        <f t="shared" si="2863"/>
        <v>8.0649807016533209E-2</v>
      </c>
      <c r="SY10" s="121">
        <v>13</v>
      </c>
      <c r="SZ10" s="252">
        <f t="shared" si="2864"/>
        <v>0.14189041693953286</v>
      </c>
      <c r="TA10" s="121">
        <v>1</v>
      </c>
      <c r="TB10" s="252">
        <f t="shared" si="2865"/>
        <v>1.2238404112103782E-2</v>
      </c>
      <c r="TC10" s="121">
        <v>0</v>
      </c>
      <c r="TD10" s="253">
        <f t="shared" si="2866"/>
        <v>14</v>
      </c>
      <c r="TE10" s="254">
        <f t="shared" si="2867"/>
        <v>8.0770784053539491E-2</v>
      </c>
      <c r="TF10" s="121">
        <v>13</v>
      </c>
      <c r="TG10" s="252">
        <f t="shared" si="2868"/>
        <v>0.14204545454545456</v>
      </c>
      <c r="TH10" s="121">
        <v>1</v>
      </c>
      <c r="TI10" s="252">
        <f t="shared" si="2869"/>
        <v>1.2251899044351875E-2</v>
      </c>
      <c r="TJ10" s="121">
        <v>0</v>
      </c>
      <c r="TK10" s="253">
        <f t="shared" si="2870"/>
        <v>14</v>
      </c>
      <c r="TL10" s="254">
        <f t="shared" si="2871"/>
        <v>8.0859420122444264E-2</v>
      </c>
      <c r="TM10" s="121">
        <v>13</v>
      </c>
      <c r="TN10" s="252">
        <f t="shared" si="2872"/>
        <v>0.14220083132793698</v>
      </c>
      <c r="TO10" s="121">
        <v>1</v>
      </c>
      <c r="TP10" s="252">
        <f t="shared" si="2873"/>
        <v>1.2274456855284154E-2</v>
      </c>
      <c r="TQ10" s="121">
        <v>0</v>
      </c>
      <c r="TR10" s="253">
        <f t="shared" si="2874"/>
        <v>14</v>
      </c>
      <c r="TS10" s="254">
        <f t="shared" si="2875"/>
        <v>8.097634333969575E-2</v>
      </c>
      <c r="TT10" s="121">
        <v>13</v>
      </c>
      <c r="TU10" s="252">
        <f t="shared" si="2876"/>
        <v>0.14230979748221126</v>
      </c>
      <c r="TV10" s="121">
        <v>1</v>
      </c>
      <c r="TW10" s="252">
        <f t="shared" si="2877"/>
        <v>1.2289541600098316E-2</v>
      </c>
      <c r="TX10" s="121">
        <v>0</v>
      </c>
      <c r="TY10" s="253">
        <f t="shared" si="2878"/>
        <v>14</v>
      </c>
      <c r="TZ10" s="254">
        <f t="shared" si="2879"/>
        <v>8.1056044465030105E-2</v>
      </c>
      <c r="UA10" s="121">
        <v>13</v>
      </c>
      <c r="UB10" s="252">
        <f t="shared" si="2880"/>
        <v>0.14245014245014245</v>
      </c>
      <c r="UC10" s="121">
        <v>1</v>
      </c>
      <c r="UD10" s="252">
        <f t="shared" si="2881"/>
        <v>1.2310722639418936E-2</v>
      </c>
      <c r="UE10" s="121">
        <v>0</v>
      </c>
      <c r="UF10" s="253">
        <f t="shared" si="2882"/>
        <v>14</v>
      </c>
      <c r="UG10" s="254">
        <f t="shared" si="2883"/>
        <v>8.1164125456548206E-2</v>
      </c>
      <c r="UH10" s="121">
        <v>13</v>
      </c>
      <c r="UI10" s="252">
        <f t="shared" si="2884"/>
        <v>0.14260640631856078</v>
      </c>
      <c r="UJ10" s="121">
        <v>1</v>
      </c>
      <c r="UK10" s="252">
        <f t="shared" si="2885"/>
        <v>1.232741617357002E-2</v>
      </c>
      <c r="UL10" s="121">
        <v>0</v>
      </c>
      <c r="UM10" s="253">
        <f t="shared" si="2886"/>
        <v>14</v>
      </c>
      <c r="UN10" s="254">
        <f t="shared" si="2887"/>
        <v>8.12630601346645E-2</v>
      </c>
      <c r="UO10" s="121">
        <v>13</v>
      </c>
      <c r="UP10" s="252">
        <f t="shared" si="2888"/>
        <v>0.14273166447079491</v>
      </c>
      <c r="UQ10" s="121">
        <v>1</v>
      </c>
      <c r="UR10" s="252">
        <f t="shared" si="2889"/>
        <v>1.2338062924120914E-2</v>
      </c>
      <c r="US10" s="121">
        <v>0</v>
      </c>
      <c r="UT10" s="253">
        <f t="shared" si="2890"/>
        <v>14</v>
      </c>
      <c r="UU10" s="254">
        <f t="shared" si="2891"/>
        <v>8.133387555917039E-2</v>
      </c>
      <c r="UV10" s="121">
        <v>13</v>
      </c>
      <c r="UW10" s="252">
        <f t="shared" si="2892"/>
        <v>0.14281006261671975</v>
      </c>
      <c r="UX10" s="121">
        <v>1</v>
      </c>
      <c r="UY10" s="252">
        <f t="shared" si="2893"/>
        <v>1.2350253180190195E-2</v>
      </c>
      <c r="UZ10" s="121">
        <v>0</v>
      </c>
      <c r="VA10" s="253">
        <f t="shared" si="2894"/>
        <v>14</v>
      </c>
      <c r="VB10" s="254">
        <f t="shared" si="2895"/>
        <v>8.1395348837209308E-2</v>
      </c>
      <c r="VC10" s="121">
        <v>13</v>
      </c>
      <c r="VD10" s="252">
        <f t="shared" si="2896"/>
        <v>0.14291996481970096</v>
      </c>
      <c r="VE10" s="121">
        <v>1</v>
      </c>
      <c r="VF10" s="252">
        <f t="shared" si="2897"/>
        <v>1.2363996043521265E-2</v>
      </c>
      <c r="VG10" s="121">
        <v>0</v>
      </c>
      <c r="VH10" s="253">
        <f t="shared" si="2898"/>
        <v>14</v>
      </c>
      <c r="VI10" s="254">
        <f t="shared" si="2899"/>
        <v>8.1471135940409681E-2</v>
      </c>
      <c r="VJ10" s="121">
        <v>13</v>
      </c>
      <c r="VK10" s="252">
        <f t="shared" si="2900"/>
        <v>0.14307726172132951</v>
      </c>
      <c r="VL10" s="121">
        <v>1</v>
      </c>
      <c r="VM10" s="252">
        <f t="shared" si="2901"/>
        <v>1.2370113805047007E-2</v>
      </c>
      <c r="VN10" s="121">
        <v>0</v>
      </c>
      <c r="VO10" s="253">
        <f t="shared" si="2902"/>
        <v>14</v>
      </c>
      <c r="VP10" s="254">
        <f t="shared" si="2903"/>
        <v>8.1537565521258001E-2</v>
      </c>
      <c r="VQ10" s="121">
        <v>13</v>
      </c>
      <c r="VR10" s="252">
        <f t="shared" si="2904"/>
        <v>0.14321912526165032</v>
      </c>
      <c r="VS10" s="121">
        <v>1</v>
      </c>
      <c r="VT10" s="252">
        <f t="shared" si="2905"/>
        <v>1.2385434728758977E-2</v>
      </c>
      <c r="VU10" s="121">
        <v>0</v>
      </c>
      <c r="VV10" s="253">
        <f t="shared" si="2906"/>
        <v>14</v>
      </c>
      <c r="VW10" s="254">
        <f t="shared" si="2907"/>
        <v>8.1627893417293457E-2</v>
      </c>
      <c r="VX10" s="121">
        <v>13</v>
      </c>
      <c r="VY10" s="252">
        <f t="shared" si="2908"/>
        <v>0.14337708172493657</v>
      </c>
      <c r="VZ10" s="121">
        <v>1</v>
      </c>
      <c r="WA10" s="252">
        <f t="shared" si="2909"/>
        <v>1.2396181975951409E-2</v>
      </c>
      <c r="WB10" s="121">
        <v>0</v>
      </c>
      <c r="WC10" s="253">
        <f t="shared" si="2910"/>
        <v>14</v>
      </c>
      <c r="WD10" s="254">
        <f t="shared" si="2911"/>
        <v>8.1708882922843479E-2</v>
      </c>
      <c r="WE10" s="121">
        <v>13</v>
      </c>
      <c r="WF10" s="252">
        <f t="shared" si="2912"/>
        <v>0.14344036191106696</v>
      </c>
      <c r="WG10" s="121">
        <v>1</v>
      </c>
      <c r="WH10" s="252">
        <f t="shared" si="2913"/>
        <v>1.2405408758218581E-2</v>
      </c>
      <c r="WI10" s="121">
        <v>0</v>
      </c>
      <c r="WJ10" s="253">
        <f t="shared" si="2914"/>
        <v>14</v>
      </c>
      <c r="WK10" s="254">
        <f t="shared" si="2915"/>
        <v>8.1756598925484703E-2</v>
      </c>
      <c r="WL10" s="121">
        <v>13</v>
      </c>
      <c r="WM10" s="252">
        <f t="shared" si="2916"/>
        <v>0.14353538699348573</v>
      </c>
      <c r="WN10" s="121">
        <v>1</v>
      </c>
      <c r="WO10" s="252">
        <f t="shared" si="2917"/>
        <v>1.2417732522041475E-2</v>
      </c>
      <c r="WP10" s="121">
        <v>0</v>
      </c>
      <c r="WQ10" s="253">
        <f t="shared" si="2918"/>
        <v>14</v>
      </c>
      <c r="WR10" s="254">
        <f t="shared" si="2919"/>
        <v>8.1823495032144936E-2</v>
      </c>
      <c r="WS10" s="121">
        <v>13</v>
      </c>
      <c r="WT10" s="252">
        <f t="shared" si="2920"/>
        <v>0.143646408839779</v>
      </c>
      <c r="WU10" s="121">
        <v>1</v>
      </c>
      <c r="WV10" s="252">
        <f t="shared" si="2921"/>
        <v>1.2426991425375917E-2</v>
      </c>
      <c r="WW10" s="121">
        <v>0</v>
      </c>
      <c r="WX10" s="253">
        <f t="shared" si="2922"/>
        <v>14</v>
      </c>
      <c r="WY10" s="254">
        <f t="shared" si="2923"/>
        <v>8.1885710943440368E-2</v>
      </c>
      <c r="WZ10" s="121">
        <v>13</v>
      </c>
      <c r="XA10" s="252">
        <f t="shared" si="2924"/>
        <v>0.14372581536760642</v>
      </c>
      <c r="XB10" s="121">
        <v>1</v>
      </c>
      <c r="XC10" s="252">
        <f t="shared" si="2925"/>
        <v>1.2444001991040319E-2</v>
      </c>
      <c r="XD10" s="121">
        <v>0</v>
      </c>
      <c r="XE10" s="253">
        <f t="shared" si="2926"/>
        <v>14</v>
      </c>
      <c r="XF10" s="254">
        <f t="shared" si="2927"/>
        <v>8.1962414378549259E-2</v>
      </c>
      <c r="XG10" s="121">
        <v>13</v>
      </c>
      <c r="XH10" s="252">
        <f t="shared" si="2928"/>
        <v>0.14383713210887364</v>
      </c>
      <c r="XI10" s="121">
        <v>1</v>
      </c>
      <c r="XJ10" s="252">
        <f t="shared" si="2929"/>
        <v>1.2448649321548613E-2</v>
      </c>
      <c r="XK10" s="121">
        <v>0</v>
      </c>
      <c r="XL10" s="253">
        <f t="shared" si="2930"/>
        <v>14</v>
      </c>
      <c r="XM10" s="254">
        <f t="shared" si="2931"/>
        <v>8.2010427040009368E-2</v>
      </c>
      <c r="XN10" s="121">
        <v>13</v>
      </c>
      <c r="XO10" s="252">
        <f t="shared" si="2932"/>
        <v>0.14394862141512568</v>
      </c>
      <c r="XP10" s="121">
        <v>1</v>
      </c>
      <c r="XQ10" s="252">
        <f t="shared" si="2933"/>
        <v>1.2462612163509471E-2</v>
      </c>
      <c r="XR10" s="121">
        <v>0</v>
      </c>
      <c r="XS10" s="253">
        <f t="shared" si="2934"/>
        <v>14</v>
      </c>
      <c r="XT10" s="254">
        <f t="shared" si="2935"/>
        <v>8.2087364409264146E-2</v>
      </c>
      <c r="XU10" s="121">
        <v>13</v>
      </c>
      <c r="XV10" s="252">
        <f t="shared" si="2936"/>
        <v>0.14402836250830933</v>
      </c>
      <c r="XW10" s="121">
        <v>1</v>
      </c>
      <c r="XX10" s="252">
        <f t="shared" si="2937"/>
        <v>1.2467273407305822E-2</v>
      </c>
      <c r="XY10" s="121">
        <v>0</v>
      </c>
      <c r="XZ10" s="253">
        <f t="shared" si="2938"/>
        <v>14</v>
      </c>
      <c r="YA10" s="254">
        <f t="shared" si="2939"/>
        <v>8.2125887252889065E-2</v>
      </c>
      <c r="YB10" s="121">
        <v>13</v>
      </c>
      <c r="YC10" s="252">
        <f t="shared" si="2940"/>
        <v>0.14412416851441243</v>
      </c>
      <c r="YD10" s="121">
        <v>1</v>
      </c>
      <c r="YE10" s="252">
        <f t="shared" si="2941"/>
        <v>1.2476606363069246E-2</v>
      </c>
      <c r="YF10" s="121">
        <v>0</v>
      </c>
      <c r="YG10" s="253">
        <f t="shared" si="2942"/>
        <v>14</v>
      </c>
      <c r="YH10" s="254">
        <f t="shared" si="2943"/>
        <v>8.2183739360140895E-2</v>
      </c>
      <c r="YI10" s="121">
        <v>13</v>
      </c>
      <c r="YJ10" s="252">
        <f t="shared" si="2944"/>
        <v>0.14420410427066002</v>
      </c>
      <c r="YK10" s="121">
        <v>1</v>
      </c>
      <c r="YL10" s="252">
        <f t="shared" si="2945"/>
        <v>1.2481278082875687E-2</v>
      </c>
      <c r="YM10" s="121">
        <v>0</v>
      </c>
      <c r="YN10" s="253">
        <f t="shared" si="2946"/>
        <v>14</v>
      </c>
      <c r="YO10" s="254">
        <f t="shared" si="2947"/>
        <v>8.2222352733893223E-2</v>
      </c>
      <c r="YP10" s="121">
        <v>13</v>
      </c>
      <c r="YQ10" s="252">
        <f t="shared" si="2948"/>
        <v>0.14425210830004437</v>
      </c>
      <c r="YR10" s="121">
        <v>1</v>
      </c>
      <c r="YS10" s="252">
        <f t="shared" si="2949"/>
        <v>1.2489072061945796E-2</v>
      </c>
      <c r="YT10" s="121">
        <v>0</v>
      </c>
      <c r="YU10" s="253">
        <f t="shared" si="2950"/>
        <v>14</v>
      </c>
      <c r="YV10" s="254">
        <f t="shared" si="2951"/>
        <v>8.226100240907222E-2</v>
      </c>
      <c r="YW10" s="121">
        <v>13</v>
      </c>
      <c r="YX10" s="252">
        <f t="shared" si="2952"/>
        <v>0.14436424208772905</v>
      </c>
      <c r="YY10" s="121">
        <v>1</v>
      </c>
      <c r="YZ10" s="252">
        <f t="shared" si="2953"/>
        <v>1.249375312343828E-2</v>
      </c>
      <c r="ZA10" s="121">
        <v>0</v>
      </c>
      <c r="ZB10" s="253">
        <f t="shared" si="2954"/>
        <v>14</v>
      </c>
      <c r="ZC10" s="254">
        <f t="shared" si="2955"/>
        <v>8.2309365629960607E-2</v>
      </c>
      <c r="ZD10" s="121">
        <v>13</v>
      </c>
      <c r="ZE10" s="252">
        <f t="shared" si="2956"/>
        <v>0.14441235281048656</v>
      </c>
      <c r="ZF10" s="121">
        <v>1</v>
      </c>
      <c r="ZG10" s="252">
        <f t="shared" si="2957"/>
        <v>1.2501562695336917E-2</v>
      </c>
      <c r="ZH10" s="121">
        <v>0</v>
      </c>
      <c r="ZI10" s="253">
        <f t="shared" si="2958"/>
        <v>14</v>
      </c>
      <c r="ZJ10" s="254">
        <f t="shared" si="2959"/>
        <v>8.2348097170754656E-2</v>
      </c>
      <c r="ZK10" s="121">
        <v>13</v>
      </c>
      <c r="ZL10" s="252">
        <f t="shared" si="2960"/>
        <v>0.1445086705202312</v>
      </c>
      <c r="ZM10" s="121">
        <v>1</v>
      </c>
      <c r="ZN10" s="252">
        <f t="shared" si="2961"/>
        <v>1.2510947078693858E-2</v>
      </c>
      <c r="ZO10" s="121">
        <v>0</v>
      </c>
      <c r="ZP10" s="253">
        <f t="shared" si="2962"/>
        <v>14</v>
      </c>
      <c r="ZQ10" s="254">
        <f t="shared" si="2963"/>
        <v>8.2406262875978575E-2</v>
      </c>
      <c r="ZR10" s="121">
        <v>13</v>
      </c>
      <c r="ZS10" s="252">
        <f t="shared" si="2964"/>
        <v>0.14462120369340303</v>
      </c>
      <c r="ZT10" s="121">
        <v>1</v>
      </c>
      <c r="ZU10" s="252">
        <f t="shared" si="2965"/>
        <v>1.2514078338130395E-2</v>
      </c>
      <c r="ZV10" s="121">
        <v>0</v>
      </c>
      <c r="ZW10" s="253">
        <f t="shared" si="2966"/>
        <v>14</v>
      </c>
      <c r="ZX10" s="254">
        <f t="shared" si="2967"/>
        <v>8.2449941107184926E-2</v>
      </c>
      <c r="ZY10" s="121">
        <v>13</v>
      </c>
      <c r="ZZ10" s="252">
        <f t="shared" si="2968"/>
        <v>0.14471780028943559</v>
      </c>
      <c r="AAA10" s="121">
        <v>1</v>
      </c>
      <c r="AAB10" s="252">
        <f t="shared" si="2969"/>
        <v>1.2518778167250874E-2</v>
      </c>
      <c r="AAC10" s="121">
        <v>0</v>
      </c>
      <c r="AAD10" s="253">
        <f t="shared" si="2970"/>
        <v>14</v>
      </c>
      <c r="AAE10" s="254">
        <f t="shared" si="2971"/>
        <v>8.249366566495786E-2</v>
      </c>
      <c r="AAF10" s="121">
        <v>13</v>
      </c>
      <c r="AAG10" s="252">
        <f t="shared" si="2972"/>
        <v>0.14478226974050562</v>
      </c>
      <c r="AAH10" s="121">
        <v>1</v>
      </c>
      <c r="AAI10" s="252">
        <f t="shared" si="2973"/>
        <v>1.2528188423953897E-2</v>
      </c>
      <c r="AAJ10" s="121">
        <v>0</v>
      </c>
      <c r="AAK10" s="253">
        <f t="shared" si="2974"/>
        <v>14</v>
      </c>
      <c r="AAL10" s="254">
        <f t="shared" si="2975"/>
        <v>8.2542302930251762E-2</v>
      </c>
      <c r="AAM10" s="121">
        <v>13</v>
      </c>
      <c r="AAN10" s="252">
        <f t="shared" si="2976"/>
        <v>0.14487908168951297</v>
      </c>
      <c r="AAO10" s="121">
        <v>1</v>
      </c>
      <c r="AAP10" s="252">
        <f t="shared" si="2977"/>
        <v>1.2537612838515547E-2</v>
      </c>
      <c r="AAQ10" s="121">
        <v>0</v>
      </c>
      <c r="AAR10" s="253">
        <f t="shared" si="2978"/>
        <v>14</v>
      </c>
      <c r="AAS10" s="254">
        <f t="shared" si="2979"/>
        <v>8.2600743406690658E-2</v>
      </c>
      <c r="AAT10" s="121">
        <v>13</v>
      </c>
      <c r="AAU10" s="252">
        <f t="shared" si="2980"/>
        <v>0.14500836586726157</v>
      </c>
      <c r="AAV10" s="121">
        <v>1</v>
      </c>
      <c r="AAW10" s="252">
        <f t="shared" si="2981"/>
        <v>1.2543903662819869E-2</v>
      </c>
      <c r="AAX10" s="121">
        <v>0</v>
      </c>
      <c r="AAY10" s="253">
        <f t="shared" si="2982"/>
        <v>14</v>
      </c>
      <c r="AAZ10" s="254">
        <f t="shared" si="2983"/>
        <v>8.265926669421976E-2</v>
      </c>
      <c r="ABA10" s="121">
        <v>13</v>
      </c>
      <c r="ABB10" s="252">
        <f t="shared" si="2984"/>
        <v>0.1450730945207008</v>
      </c>
      <c r="ABC10" s="121">
        <v>1</v>
      </c>
      <c r="ABD10" s="252">
        <f t="shared" si="2985"/>
        <v>1.255020080321285E-2</v>
      </c>
      <c r="ABE10" s="121">
        <v>0</v>
      </c>
      <c r="ABF10" s="253">
        <f t="shared" si="2986"/>
        <v>14</v>
      </c>
      <c r="ABG10" s="254">
        <f t="shared" si="2987"/>
        <v>8.2698328312363401E-2</v>
      </c>
      <c r="ABH10" s="121">
        <v>13</v>
      </c>
      <c r="ABI10" s="252">
        <f t="shared" si="2988"/>
        <v>0.14515408664582402</v>
      </c>
      <c r="ABJ10" s="121">
        <v>1</v>
      </c>
      <c r="ABK10" s="252">
        <f t="shared" si="2989"/>
        <v>1.2562814070351759E-2</v>
      </c>
      <c r="ABL10" s="121">
        <v>0</v>
      </c>
      <c r="ABM10" s="253">
        <f t="shared" si="2990"/>
        <v>14</v>
      </c>
      <c r="ABN10" s="254">
        <f t="shared" si="2991"/>
        <v>8.2761882241664697E-2</v>
      </c>
      <c r="ABO10" s="121">
        <v>13</v>
      </c>
      <c r="ABP10" s="252">
        <f t="shared" si="2992"/>
        <v>0.14521894548704201</v>
      </c>
      <c r="ABQ10" s="121">
        <v>1</v>
      </c>
      <c r="ABR10" s="252">
        <f t="shared" si="2993"/>
        <v>1.2569130216189038E-2</v>
      </c>
      <c r="ABS10" s="121">
        <v>0</v>
      </c>
      <c r="ABT10" s="253">
        <f t="shared" si="2994"/>
        <v>14</v>
      </c>
      <c r="ABU10" s="254">
        <f t="shared" si="2995"/>
        <v>8.2801040927371658E-2</v>
      </c>
      <c r="ABV10" s="121">
        <v>13</v>
      </c>
      <c r="ABW10" s="252">
        <f t="shared" si="2996"/>
        <v>0.14530010059237733</v>
      </c>
      <c r="ABX10" s="121">
        <v>1</v>
      </c>
      <c r="ABY10" s="252">
        <f t="shared" si="2997"/>
        <v>1.2577034335303737E-2</v>
      </c>
      <c r="ABZ10" s="121">
        <v>0</v>
      </c>
      <c r="ACA10" s="253">
        <f t="shared" si="2998"/>
        <v>14</v>
      </c>
      <c r="ACB10" s="254">
        <f t="shared" si="2999"/>
        <v>8.2850041425020712E-2</v>
      </c>
      <c r="ACC10" s="121">
        <v>13</v>
      </c>
      <c r="ACD10" s="252">
        <f t="shared" si="3000"/>
        <v>0.14538134645493178</v>
      </c>
      <c r="ACE10" s="121">
        <v>1</v>
      </c>
      <c r="ACF10" s="252">
        <f t="shared" si="3001"/>
        <v>1.2588116817724069E-2</v>
      </c>
      <c r="ACG10" s="121">
        <v>0</v>
      </c>
      <c r="ACH10" s="253">
        <f t="shared" si="3002"/>
        <v>14</v>
      </c>
      <c r="ACI10" s="254">
        <f t="shared" si="3003"/>
        <v>8.2908918630818423E-2</v>
      </c>
      <c r="ACJ10" s="121">
        <v>13</v>
      </c>
      <c r="ACK10" s="252">
        <f t="shared" si="3004"/>
        <v>0.14564194488012547</v>
      </c>
      <c r="ACL10" s="121">
        <v>1</v>
      </c>
      <c r="ACM10" s="252">
        <f t="shared" si="3005"/>
        <v>1.2596044841919639E-2</v>
      </c>
      <c r="ACN10" s="121">
        <v>0</v>
      </c>
      <c r="ACO10" s="253">
        <f t="shared" si="3006"/>
        <v>14</v>
      </c>
      <c r="ACP10" s="254">
        <f t="shared" si="3007"/>
        <v>8.3012155351319297E-2</v>
      </c>
      <c r="ACQ10" s="121">
        <v>13</v>
      </c>
      <c r="ACR10" s="252">
        <f t="shared" si="3008"/>
        <v>0.14573991031390135</v>
      </c>
      <c r="ACS10" s="121">
        <v>1</v>
      </c>
      <c r="ACT10" s="252">
        <f t="shared" si="3009"/>
        <v>1.2605571662674902E-2</v>
      </c>
      <c r="ACU10" s="121">
        <v>0</v>
      </c>
      <c r="ACV10" s="253">
        <f t="shared" si="3010"/>
        <v>14</v>
      </c>
      <c r="ACW10" s="254">
        <f t="shared" si="3011"/>
        <v>8.3071263276567969E-2</v>
      </c>
      <c r="ACX10" s="121">
        <v>13</v>
      </c>
      <c r="ACY10" s="252">
        <f t="shared" si="3012"/>
        <v>0.14580529385374608</v>
      </c>
      <c r="ACZ10" s="121">
        <v>1</v>
      </c>
      <c r="ADA10" s="252">
        <f t="shared" si="3013"/>
        <v>1.2611930886618741E-2</v>
      </c>
      <c r="ADB10" s="121">
        <v>0</v>
      </c>
      <c r="ADC10" s="253">
        <f t="shared" si="3014"/>
        <v>14</v>
      </c>
      <c r="ADD10" s="254">
        <f t="shared" si="3015"/>
        <v>8.3110715345799946E-2</v>
      </c>
      <c r="ADE10" s="121">
        <v>13</v>
      </c>
      <c r="ADF10" s="252">
        <f t="shared" si="3016"/>
        <v>0.14596900965641141</v>
      </c>
      <c r="ADG10" s="121">
        <v>1</v>
      </c>
      <c r="ADH10" s="252">
        <f t="shared" si="3017"/>
        <v>1.2618296529968456E-2</v>
      </c>
      <c r="ADI10" s="121">
        <v>0</v>
      </c>
      <c r="ADJ10" s="253">
        <f t="shared" si="3018"/>
        <v>14</v>
      </c>
      <c r="ADK10" s="254">
        <f t="shared" si="3019"/>
        <v>8.3179846711425337E-2</v>
      </c>
      <c r="ADL10" s="121">
        <v>13</v>
      </c>
      <c r="ADM10" s="252">
        <f t="shared" si="3020"/>
        <v>0.146182390644327</v>
      </c>
      <c r="ADN10" s="121">
        <v>1</v>
      </c>
      <c r="ADO10" s="252">
        <f t="shared" si="3021"/>
        <v>1.2645422357106728E-2</v>
      </c>
      <c r="ADP10" s="121">
        <v>0</v>
      </c>
      <c r="ADQ10" s="253">
        <f t="shared" si="3022"/>
        <v>14</v>
      </c>
      <c r="ADR10" s="254">
        <f t="shared" si="3023"/>
        <v>8.3328373311112425E-2</v>
      </c>
      <c r="ADS10" s="121">
        <v>13</v>
      </c>
      <c r="ADT10" s="252">
        <f t="shared" si="3024"/>
        <v>0.14628108473050522</v>
      </c>
      <c r="ADU10" s="121">
        <v>1</v>
      </c>
      <c r="ADV10" s="252">
        <f t="shared" si="3025"/>
        <v>1.2661433274246644E-2</v>
      </c>
      <c r="ADW10" s="121">
        <v>0</v>
      </c>
      <c r="ADX10" s="253">
        <f t="shared" si="3026"/>
        <v>14</v>
      </c>
      <c r="ADY10" s="254">
        <f t="shared" si="3027"/>
        <v>8.340780458742926E-2</v>
      </c>
      <c r="ADZ10" s="121">
        <v>13</v>
      </c>
      <c r="AEA10" s="252">
        <f t="shared" si="3028"/>
        <v>0.14646237043713384</v>
      </c>
      <c r="AEB10" s="121">
        <v>1</v>
      </c>
      <c r="AEC10" s="252">
        <f t="shared" si="3029"/>
        <v>1.2683916793505834E-2</v>
      </c>
      <c r="AED10" s="121">
        <v>0</v>
      </c>
      <c r="AEE10" s="253">
        <f t="shared" si="3030"/>
        <v>14</v>
      </c>
      <c r="AEF10" s="254">
        <f t="shared" si="3031"/>
        <v>8.3532219570405727E-2</v>
      </c>
      <c r="AEG10" s="121">
        <v>13</v>
      </c>
      <c r="AEH10" s="252">
        <f t="shared" si="3032"/>
        <v>0.1466937485894832</v>
      </c>
      <c r="AEI10" s="121">
        <v>1</v>
      </c>
      <c r="AEJ10" s="252">
        <f t="shared" si="3033"/>
        <v>1.2703252032520327E-2</v>
      </c>
      <c r="AEK10" s="121">
        <v>0</v>
      </c>
      <c r="AEL10" s="253">
        <f t="shared" si="3034"/>
        <v>14</v>
      </c>
      <c r="AEM10" s="254">
        <f t="shared" si="3035"/>
        <v>8.3662005497788933E-2</v>
      </c>
      <c r="AEN10" s="121">
        <v>13</v>
      </c>
      <c r="AEO10" s="252">
        <f t="shared" si="3036"/>
        <v>0.14692585895117541</v>
      </c>
      <c r="AEP10" s="121">
        <v>1</v>
      </c>
      <c r="AEQ10" s="252">
        <f t="shared" si="3037"/>
        <v>1.2719409819384381E-2</v>
      </c>
      <c r="AER10" s="121">
        <v>0</v>
      </c>
      <c r="AES10" s="253">
        <f t="shared" si="3038"/>
        <v>14</v>
      </c>
      <c r="AET10" s="254">
        <f t="shared" si="3039"/>
        <v>8.3782166367444649E-2</v>
      </c>
      <c r="AEU10" s="121">
        <v>13</v>
      </c>
      <c r="AEV10" s="252">
        <f t="shared" si="3040"/>
        <v>0.14705882352941177</v>
      </c>
      <c r="AEW10" s="121">
        <v>1</v>
      </c>
      <c r="AEX10" s="252">
        <f t="shared" si="3041"/>
        <v>1.2740476493820868E-2</v>
      </c>
      <c r="AEY10" s="121">
        <v>0</v>
      </c>
      <c r="AEZ10" s="253">
        <f t="shared" si="3042"/>
        <v>14</v>
      </c>
      <c r="AFA10" s="254">
        <f t="shared" si="3043"/>
        <v>8.3887590628557732E-2</v>
      </c>
      <c r="AFB10" s="121">
        <v>13</v>
      </c>
      <c r="AFC10" s="252">
        <f t="shared" si="3044"/>
        <v>0.14725872224739467</v>
      </c>
      <c r="AFD10" s="121">
        <v>1</v>
      </c>
      <c r="AFE10" s="252">
        <f t="shared" si="3045"/>
        <v>1.2751849018107626E-2</v>
      </c>
      <c r="AFF10" s="121">
        <v>0</v>
      </c>
      <c r="AFG10" s="253">
        <f t="shared" si="3046"/>
        <v>14</v>
      </c>
      <c r="AFH10" s="254">
        <f t="shared" si="3047"/>
        <v>8.3983203359328129E-2</v>
      </c>
      <c r="AFI10" s="121">
        <v>13</v>
      </c>
      <c r="AFJ10" s="252">
        <f t="shared" si="3048"/>
        <v>0.14749262536873156</v>
      </c>
      <c r="AFK10" s="121">
        <v>1</v>
      </c>
      <c r="AFL10" s="252">
        <f t="shared" si="3049"/>
        <v>1.2768130745658836E-2</v>
      </c>
      <c r="AFM10" s="121">
        <v>0</v>
      </c>
      <c r="AFN10" s="253">
        <f t="shared" si="3050"/>
        <v>14</v>
      </c>
      <c r="AFO10" s="254">
        <f t="shared" si="3051"/>
        <v>8.4104289318755257E-2</v>
      </c>
      <c r="AFP10" s="121">
        <v>13</v>
      </c>
      <c r="AFQ10" s="252">
        <f t="shared" si="3052"/>
        <v>0.14764338444065872</v>
      </c>
      <c r="AFR10" s="121">
        <v>1</v>
      </c>
      <c r="AFS10" s="252">
        <f t="shared" si="3053"/>
        <v>1.2790995139421849E-2</v>
      </c>
      <c r="AFT10" s="121">
        <v>0</v>
      </c>
      <c r="AFU10" s="253">
        <f t="shared" si="3054"/>
        <v>14</v>
      </c>
      <c r="AFV10" s="254">
        <f t="shared" si="3055"/>
        <v>8.4220658124285627E-2</v>
      </c>
      <c r="AFW10" s="121">
        <v>13</v>
      </c>
      <c r="AFX10" s="252">
        <f t="shared" si="3056"/>
        <v>0.1479121629309364</v>
      </c>
      <c r="AFY10" s="121">
        <v>1</v>
      </c>
      <c r="AFZ10" s="252">
        <f t="shared" si="3057"/>
        <v>1.2815583749839805E-2</v>
      </c>
      <c r="AGA10" s="121">
        <v>0</v>
      </c>
      <c r="AGB10" s="253">
        <f t="shared" si="3058"/>
        <v>14</v>
      </c>
      <c r="AGC10" s="254">
        <f t="shared" si="3059"/>
        <v>8.4378013500482157E-2</v>
      </c>
      <c r="AGD10" s="121">
        <v>12</v>
      </c>
      <c r="AGE10" s="252">
        <f t="shared" si="3060"/>
        <v>0.13687692483175543</v>
      </c>
      <c r="AGF10" s="121">
        <v>1</v>
      </c>
      <c r="AGG10" s="252">
        <f t="shared" si="3061"/>
        <v>1.2833675564681726E-2</v>
      </c>
      <c r="AGH10" s="121">
        <v>0</v>
      </c>
      <c r="AGI10" s="253">
        <f t="shared" si="3062"/>
        <v>13</v>
      </c>
      <c r="AGJ10" s="254">
        <f t="shared" si="3063"/>
        <v>7.8507156229240899E-2</v>
      </c>
      <c r="AGK10" s="121">
        <v>12</v>
      </c>
      <c r="AGL10" s="252">
        <f t="shared" si="3064"/>
        <v>0.13715853240370326</v>
      </c>
      <c r="AGM10" s="121">
        <v>1</v>
      </c>
      <c r="AGN10" s="252">
        <f t="shared" si="3065"/>
        <v>1.2863390789812195E-2</v>
      </c>
      <c r="AGO10" s="121">
        <v>0</v>
      </c>
      <c r="AGP10" s="253">
        <f t="shared" si="3066"/>
        <v>13</v>
      </c>
      <c r="AGQ10" s="254">
        <f t="shared" si="3067"/>
        <v>7.8678206136900075E-2</v>
      </c>
      <c r="AGR10" s="121">
        <v>12</v>
      </c>
      <c r="AGS10" s="252">
        <f t="shared" si="3068"/>
        <v>0.13744130111098385</v>
      </c>
      <c r="AGT10" s="121">
        <v>1</v>
      </c>
      <c r="AGU10" s="252">
        <f t="shared" si="3069"/>
        <v>1.2883277505797475E-2</v>
      </c>
      <c r="AGV10" s="121">
        <v>0</v>
      </c>
      <c r="AGW10" s="253">
        <f t="shared" si="3070"/>
        <v>13</v>
      </c>
      <c r="AGX10" s="254">
        <f t="shared" si="3071"/>
        <v>7.8821318134966359E-2</v>
      </c>
      <c r="AGY10" s="121">
        <v>12</v>
      </c>
      <c r="AGZ10" s="252">
        <f t="shared" si="3072"/>
        <v>0.13778849466069584</v>
      </c>
      <c r="AHA10" s="121">
        <v>1</v>
      </c>
      <c r="AHB10" s="252">
        <f t="shared" si="3073"/>
        <v>1.2904890953671441E-2</v>
      </c>
      <c r="AHC10" s="121">
        <v>0</v>
      </c>
      <c r="AHD10" s="253">
        <f t="shared" si="3074"/>
        <v>13</v>
      </c>
      <c r="AHE10" s="254">
        <f t="shared" si="3075"/>
        <v>7.8988941548183256E-2</v>
      </c>
      <c r="AHF10" s="121">
        <v>12</v>
      </c>
      <c r="AHG10" s="252">
        <f t="shared" si="3076"/>
        <v>0.13810565082287951</v>
      </c>
      <c r="AHH10" s="121">
        <v>1</v>
      </c>
      <c r="AHI10" s="252">
        <f t="shared" si="3077"/>
        <v>1.2939958592132506E-2</v>
      </c>
      <c r="AHJ10" s="121">
        <v>0</v>
      </c>
      <c r="AHK10" s="253">
        <f t="shared" si="3078"/>
        <v>13</v>
      </c>
      <c r="AHL10" s="254">
        <f t="shared" si="3079"/>
        <v>7.9186209417067679E-2</v>
      </c>
      <c r="AHM10" s="121">
        <v>12</v>
      </c>
      <c r="AHN10" s="252">
        <f t="shared" si="3080"/>
        <v>0.13845621322256838</v>
      </c>
      <c r="AHO10" s="121">
        <v>1</v>
      </c>
      <c r="AHP10" s="252">
        <f t="shared" si="3081"/>
        <v>1.2963443090484831E-2</v>
      </c>
      <c r="AHQ10" s="121">
        <v>0</v>
      </c>
      <c r="AHR10" s="253">
        <f t="shared" si="3082"/>
        <v>13</v>
      </c>
      <c r="AHS10" s="254">
        <f t="shared" si="3083"/>
        <v>7.9360234417923198E-2</v>
      </c>
      <c r="AHT10" s="121">
        <v>12</v>
      </c>
      <c r="AHU10" s="252">
        <f t="shared" si="3084"/>
        <v>0.13885674612358251</v>
      </c>
      <c r="AHV10" s="121">
        <v>1</v>
      </c>
      <c r="AHW10" s="252">
        <f t="shared" si="3085"/>
        <v>1.3008976193573565E-2</v>
      </c>
      <c r="AHX10" s="121">
        <v>0</v>
      </c>
      <c r="AHY10" s="253">
        <f t="shared" si="3086"/>
        <v>13</v>
      </c>
      <c r="AHZ10" s="254">
        <f t="shared" si="3087"/>
        <v>7.9612958540020831E-2</v>
      </c>
      <c r="AIA10" s="121">
        <v>12</v>
      </c>
      <c r="AIB10" s="252">
        <f t="shared" si="3088"/>
        <v>0.13938901149959346</v>
      </c>
      <c r="AIC10" s="121">
        <v>1</v>
      </c>
      <c r="AID10" s="252">
        <f t="shared" si="3089"/>
        <v>1.3036110024768607E-2</v>
      </c>
      <c r="AIE10" s="121">
        <v>0</v>
      </c>
      <c r="AIF10" s="253">
        <f t="shared" si="3090"/>
        <v>13</v>
      </c>
      <c r="AIG10" s="254">
        <f t="shared" si="3091"/>
        <v>7.9852579852579861E-2</v>
      </c>
      <c r="AIH10" s="121">
        <v>12</v>
      </c>
      <c r="AII10" s="252">
        <f t="shared" si="3092"/>
        <v>0.13968106157606797</v>
      </c>
      <c r="AIJ10" s="121">
        <v>1</v>
      </c>
      <c r="AIK10" s="252">
        <f t="shared" si="3093"/>
        <v>1.307531380753138E-2</v>
      </c>
      <c r="AIL10" s="121">
        <v>0</v>
      </c>
      <c r="AIM10" s="253">
        <f t="shared" si="3094"/>
        <v>13</v>
      </c>
      <c r="AIN10" s="254">
        <f t="shared" si="3095"/>
        <v>8.005419052897346E-2</v>
      </c>
      <c r="AIO10" s="121">
        <v>11</v>
      </c>
      <c r="AIP10" s="252">
        <f t="shared" si="3096"/>
        <v>0.12841466261965911</v>
      </c>
      <c r="AIQ10" s="121">
        <v>1</v>
      </c>
      <c r="AIR10" s="252">
        <f t="shared" si="3097"/>
        <v>1.3119916032537392E-2</v>
      </c>
      <c r="AIS10" s="121">
        <v>0</v>
      </c>
      <c r="AIT10" s="253">
        <f t="shared" si="3098"/>
        <v>12</v>
      </c>
      <c r="AIU10" s="254">
        <f t="shared" si="3099"/>
        <v>7.412898443291327E-2</v>
      </c>
      <c r="AIV10" s="121">
        <v>11</v>
      </c>
      <c r="AIW10" s="252">
        <f t="shared" si="3100"/>
        <v>0.12895662368112545</v>
      </c>
      <c r="AIX10" s="121">
        <v>1</v>
      </c>
      <c r="AIY10" s="252">
        <f t="shared" si="3101"/>
        <v>1.3156163662675965E-2</v>
      </c>
      <c r="AIZ10" s="121">
        <v>0</v>
      </c>
      <c r="AJA10" s="253">
        <f t="shared" si="3102"/>
        <v>12</v>
      </c>
      <c r="AJB10" s="254">
        <f t="shared" si="3103"/>
        <v>7.4390924307234513E-2</v>
      </c>
      <c r="AJC10" s="121">
        <v>11</v>
      </c>
      <c r="AJD10" s="252">
        <f t="shared" si="3104"/>
        <v>0.12950317871438663</v>
      </c>
      <c r="AJE10" s="121">
        <v>1</v>
      </c>
      <c r="AJF10" s="252">
        <f t="shared" si="3105"/>
        <v>1.3196093956188969E-2</v>
      </c>
      <c r="AJG10" s="121">
        <v>0</v>
      </c>
      <c r="AJH10" s="253">
        <f t="shared" si="3106"/>
        <v>12</v>
      </c>
      <c r="AJI10" s="254">
        <f t="shared" si="3107"/>
        <v>7.4664011946241921E-2</v>
      </c>
      <c r="AJJ10" s="121">
        <v>11</v>
      </c>
      <c r="AJK10" s="252">
        <f t="shared" si="3108"/>
        <v>0.12991614503366009</v>
      </c>
      <c r="AJL10" s="121">
        <v>1</v>
      </c>
      <c r="AJM10" s="252">
        <f t="shared" si="3109"/>
        <v>1.3259082471492973E-2</v>
      </c>
      <c r="AJN10" s="121">
        <v>0</v>
      </c>
      <c r="AJO10" s="253">
        <f t="shared" si="3110"/>
        <v>12</v>
      </c>
      <c r="AJP10" s="254">
        <f t="shared" si="3111"/>
        <v>7.4957836217127857E-2</v>
      </c>
      <c r="AJQ10" s="121">
        <v>11</v>
      </c>
      <c r="AJR10" s="252">
        <f t="shared" si="3112"/>
        <v>0.13057929724596393</v>
      </c>
      <c r="AJS10" s="121">
        <v>1</v>
      </c>
      <c r="AJT10" s="252">
        <f t="shared" si="3113"/>
        <v>1.330671989354624E-2</v>
      </c>
      <c r="AJU10" s="121">
        <v>0</v>
      </c>
      <c r="AJV10" s="253">
        <f t="shared" si="3114"/>
        <v>12</v>
      </c>
      <c r="AJW10" s="254">
        <f t="shared" si="3115"/>
        <v>7.5287031808770943E-2</v>
      </c>
      <c r="AJX10" s="121">
        <v>11</v>
      </c>
      <c r="AJY10" s="252">
        <f t="shared" si="3116"/>
        <v>0.13118664281454978</v>
      </c>
      <c r="AJZ10" s="121">
        <v>1</v>
      </c>
      <c r="AKA10" s="252">
        <f t="shared" si="3117"/>
        <v>1.3352917612498332E-2</v>
      </c>
      <c r="AKB10" s="121">
        <v>0</v>
      </c>
      <c r="AKC10" s="253">
        <f t="shared" si="3118"/>
        <v>12</v>
      </c>
      <c r="AKD10" s="254">
        <f t="shared" si="3119"/>
        <v>7.5595313090588381E-2</v>
      </c>
      <c r="AKE10" s="121">
        <v>11</v>
      </c>
      <c r="AKF10" s="252">
        <f t="shared" si="3120"/>
        <v>0.13157894736842105</v>
      </c>
      <c r="AKG10" s="121">
        <v>1</v>
      </c>
      <c r="AKH10" s="252">
        <f t="shared" si="3121"/>
        <v>1.3412017167381975E-2</v>
      </c>
      <c r="AKI10" s="121">
        <v>0</v>
      </c>
      <c r="AKJ10" s="253">
        <f t="shared" si="3122"/>
        <v>12</v>
      </c>
      <c r="AKK10" s="254">
        <f t="shared" si="3123"/>
        <v>7.5872534142640363E-2</v>
      </c>
      <c r="AKL10" s="121">
        <v>11</v>
      </c>
      <c r="AKM10" s="252">
        <f t="shared" si="3124"/>
        <v>0.13217976447969237</v>
      </c>
      <c r="AKN10" s="121">
        <v>1</v>
      </c>
      <c r="AKO10" s="252">
        <f t="shared" si="3125"/>
        <v>1.3468013468013467E-2</v>
      </c>
      <c r="AKP10" s="121">
        <v>0</v>
      </c>
      <c r="AKQ10" s="253">
        <f t="shared" si="3126"/>
        <v>12</v>
      </c>
      <c r="AKR10" s="254">
        <f t="shared" si="3127"/>
        <v>7.620499142693847E-2</v>
      </c>
      <c r="AKS10" s="121">
        <v>11</v>
      </c>
      <c r="AKT10" s="252">
        <f t="shared" si="3128"/>
        <v>0.13293051359516617</v>
      </c>
      <c r="AKU10" s="121">
        <v>1</v>
      </c>
      <c r="AKV10" s="252">
        <f t="shared" si="3129"/>
        <v>1.3509862199405566E-2</v>
      </c>
      <c r="AKW10" s="121">
        <v>0</v>
      </c>
      <c r="AKX10" s="253">
        <f t="shared" si="3130"/>
        <v>12</v>
      </c>
      <c r="AKY10" s="254">
        <f t="shared" si="3131"/>
        <v>7.6545257383427948E-2</v>
      </c>
      <c r="AKZ10" s="121">
        <v>11</v>
      </c>
      <c r="ALA10" s="252">
        <f t="shared" si="3132"/>
        <v>0.13370608970463108</v>
      </c>
      <c r="ALB10" s="121">
        <v>1</v>
      </c>
      <c r="ALC10" s="252">
        <f t="shared" si="3133"/>
        <v>1.3563000135630001E-2</v>
      </c>
      <c r="ALD10" s="121">
        <v>0</v>
      </c>
      <c r="ALE10" s="253">
        <f t="shared" si="3134"/>
        <v>12</v>
      </c>
      <c r="ALF10" s="254">
        <f t="shared" si="3135"/>
        <v>7.6923076923076927E-2</v>
      </c>
      <c r="ALG10" s="121">
        <v>11</v>
      </c>
      <c r="ALH10" s="252">
        <f t="shared" si="3136"/>
        <v>0.1343101343101343</v>
      </c>
      <c r="ALI10" s="121">
        <v>1</v>
      </c>
      <c r="ALJ10" s="252">
        <f t="shared" si="3137"/>
        <v>1.36332651670075E-2</v>
      </c>
      <c r="ALK10" s="121">
        <v>0</v>
      </c>
      <c r="ALL10" s="253">
        <f t="shared" si="3138"/>
        <v>12</v>
      </c>
      <c r="ALM10" s="254">
        <f t="shared" si="3139"/>
        <v>7.7294685990338161E-2</v>
      </c>
      <c r="ALN10" s="121">
        <v>11</v>
      </c>
      <c r="ALO10" s="252">
        <f t="shared" si="3140"/>
        <v>0.13475437951733429</v>
      </c>
      <c r="ALP10" s="121">
        <v>1</v>
      </c>
      <c r="ALQ10" s="252">
        <f t="shared" si="3141"/>
        <v>1.3678019422787581E-2</v>
      </c>
      <c r="ALR10" s="121">
        <v>0</v>
      </c>
      <c r="ALS10" s="253">
        <f t="shared" si="3142"/>
        <v>12</v>
      </c>
      <c r="ALT10" s="254">
        <f t="shared" si="3143"/>
        <v>7.754943776657619E-2</v>
      </c>
      <c r="ALU10" s="121">
        <v>11</v>
      </c>
      <c r="ALV10" s="252">
        <f t="shared" si="3144"/>
        <v>0.13540128015755787</v>
      </c>
      <c r="ALW10" s="121">
        <v>1</v>
      </c>
      <c r="ALX10" s="252">
        <f t="shared" si="3145"/>
        <v>1.3755158184319119E-2</v>
      </c>
      <c r="ALY10" s="121">
        <v>0</v>
      </c>
      <c r="ALZ10" s="253">
        <f t="shared" si="3146"/>
        <v>12</v>
      </c>
      <c r="AMA10" s="254">
        <f t="shared" si="3147"/>
        <v>7.7952449006106275E-2</v>
      </c>
      <c r="AMB10" s="121">
        <v>11</v>
      </c>
      <c r="AMC10" s="252">
        <f t="shared" si="3148"/>
        <v>0.13615546478524571</v>
      </c>
      <c r="AMD10" s="121">
        <v>1</v>
      </c>
      <c r="AME10" s="252">
        <f t="shared" si="3149"/>
        <v>1.380452788514633E-2</v>
      </c>
      <c r="AMF10" s="121">
        <v>0</v>
      </c>
      <c r="AMG10" s="253">
        <f t="shared" si="3150"/>
        <v>12</v>
      </c>
      <c r="AMH10" s="254">
        <f t="shared" si="3151"/>
        <v>7.8313646152842128E-2</v>
      </c>
      <c r="AMI10" s="121">
        <v>11</v>
      </c>
      <c r="AMJ10" s="252">
        <f t="shared" si="3152"/>
        <v>0.13676488872311326</v>
      </c>
      <c r="AMK10" s="121">
        <v>1</v>
      </c>
      <c r="AML10" s="252">
        <f t="shared" si="3153"/>
        <v>1.3848497438027975E-2</v>
      </c>
      <c r="AMM10" s="121">
        <v>0</v>
      </c>
      <c r="AMN10" s="253">
        <f t="shared" si="3154"/>
        <v>12</v>
      </c>
      <c r="AMO10" s="254">
        <f t="shared" si="3155"/>
        <v>7.8616352201257872E-2</v>
      </c>
      <c r="AMP10" s="121">
        <v>11</v>
      </c>
      <c r="AMQ10" s="252">
        <f t="shared" si="3156"/>
        <v>0.13753438359589898</v>
      </c>
      <c r="AMR10" s="121">
        <v>1</v>
      </c>
      <c r="AMS10" s="252">
        <f t="shared" si="3157"/>
        <v>1.3915947676036738E-2</v>
      </c>
      <c r="AMT10" s="121">
        <v>0</v>
      </c>
      <c r="AMU10" s="253">
        <f t="shared" si="3158"/>
        <v>12</v>
      </c>
      <c r="AMV10" s="254">
        <f t="shared" si="3159"/>
        <v>7.9030558482613283E-2</v>
      </c>
      <c r="AMW10" s="121">
        <v>11</v>
      </c>
      <c r="AMX10" s="252">
        <f t="shared" si="3160"/>
        <v>0.13832997987927564</v>
      </c>
      <c r="AMY10" s="121">
        <v>1</v>
      </c>
      <c r="AMZ10" s="252">
        <f t="shared" si="3161"/>
        <v>1.3968431345159939E-2</v>
      </c>
      <c r="ANA10" s="121">
        <v>0</v>
      </c>
      <c r="ANB10" s="253">
        <f t="shared" si="3162"/>
        <v>12</v>
      </c>
      <c r="ANC10" s="254">
        <f t="shared" si="3163"/>
        <v>7.9412348620210432E-2</v>
      </c>
      <c r="AND10" s="121">
        <v>11</v>
      </c>
      <c r="ANE10" s="252">
        <f t="shared" si="3164"/>
        <v>0.13899418751579479</v>
      </c>
      <c r="ANF10" s="121">
        <v>1</v>
      </c>
      <c r="ANG10" s="252">
        <f t="shared" si="3165"/>
        <v>1.4013452914798207E-2</v>
      </c>
      <c r="ANH10" s="121">
        <v>0</v>
      </c>
      <c r="ANI10" s="253">
        <f t="shared" si="3166"/>
        <v>12</v>
      </c>
      <c r="ANJ10" s="254">
        <f t="shared" si="3167"/>
        <v>7.9734219269102999E-2</v>
      </c>
      <c r="ANK10" s="121">
        <v>11</v>
      </c>
      <c r="ANL10" s="252">
        <f t="shared" si="3168"/>
        <v>0.13955848769347881</v>
      </c>
      <c r="ANM10" s="121">
        <v>1</v>
      </c>
      <c r="ANN10" s="252">
        <f t="shared" si="3169"/>
        <v>1.4076576576576577E-2</v>
      </c>
      <c r="ANO10" s="121">
        <v>0</v>
      </c>
      <c r="ANP10" s="253">
        <f t="shared" si="3170"/>
        <v>12</v>
      </c>
      <c r="ANQ10" s="254">
        <f t="shared" si="3171"/>
        <v>8.0074736420659279E-2</v>
      </c>
      <c r="ANR10" s="121">
        <v>11</v>
      </c>
      <c r="ANS10" s="252">
        <f t="shared" si="3172"/>
        <v>0.14014524143202955</v>
      </c>
      <c r="ANT10" s="121">
        <v>1</v>
      </c>
      <c r="ANU10" s="252">
        <f t="shared" si="3173"/>
        <v>1.414227124876255E-2</v>
      </c>
      <c r="ANV10" s="121">
        <v>0</v>
      </c>
      <c r="ANW10" s="253">
        <f t="shared" si="3174"/>
        <v>12</v>
      </c>
      <c r="ANX10" s="254">
        <f t="shared" si="3175"/>
        <v>8.0428954423592491E-2</v>
      </c>
      <c r="ANY10" s="121">
        <v>11</v>
      </c>
      <c r="ANZ10" s="252">
        <f t="shared" si="3176"/>
        <v>0.14086310667178897</v>
      </c>
      <c r="AOA10" s="121">
        <v>1</v>
      </c>
      <c r="AOB10" s="252">
        <f t="shared" si="3177"/>
        <v>1.4200511218403862E-2</v>
      </c>
      <c r="AOC10" s="121">
        <v>0</v>
      </c>
      <c r="AOD10" s="253">
        <f t="shared" si="3178"/>
        <v>12</v>
      </c>
      <c r="AOE10" s="254">
        <f t="shared" si="3179"/>
        <v>8.0802639552892061E-2</v>
      </c>
      <c r="AOF10" s="121">
        <v>11</v>
      </c>
      <c r="AOG10" s="252">
        <f t="shared" si="3180"/>
        <v>0.14140635043064662</v>
      </c>
      <c r="AOH10" s="121">
        <v>1</v>
      </c>
      <c r="AOI10" s="252">
        <f t="shared" si="3181"/>
        <v>1.4236902050113895E-2</v>
      </c>
      <c r="AOJ10" s="121">
        <v>0</v>
      </c>
      <c r="AOK10" s="253">
        <f t="shared" si="3182"/>
        <v>12</v>
      </c>
      <c r="AOL10" s="254">
        <f t="shared" si="3183"/>
        <v>8.106464905762345E-2</v>
      </c>
      <c r="AOM10" s="121">
        <v>11</v>
      </c>
      <c r="AON10" s="252">
        <f t="shared" si="3184"/>
        <v>0.14208214931542237</v>
      </c>
      <c r="AOO10" s="121">
        <v>1</v>
      </c>
      <c r="AOP10" s="252">
        <f t="shared" si="3185"/>
        <v>1.4295925661186561E-2</v>
      </c>
      <c r="AOQ10" s="121">
        <v>0</v>
      </c>
      <c r="AOR10" s="253">
        <f t="shared" si="3186"/>
        <v>12</v>
      </c>
      <c r="AOS10" s="254">
        <f t="shared" si="3187"/>
        <v>8.1427698988939409E-2</v>
      </c>
      <c r="AOT10" s="121">
        <v>11</v>
      </c>
      <c r="AOU10" s="252">
        <f t="shared" si="3188"/>
        <v>0.14261636198625696</v>
      </c>
      <c r="AOV10" s="121">
        <v>1</v>
      </c>
      <c r="AOW10" s="252">
        <f t="shared" si="3189"/>
        <v>1.4347202295552367E-2</v>
      </c>
      <c r="AOX10" s="121">
        <v>0</v>
      </c>
      <c r="AOY10" s="253">
        <f t="shared" si="3190"/>
        <v>12</v>
      </c>
      <c r="AOZ10" s="254">
        <f t="shared" si="3191"/>
        <v>8.1727167472587348E-2</v>
      </c>
      <c r="APA10" s="121">
        <v>11</v>
      </c>
      <c r="APB10" s="252">
        <f t="shared" si="3192"/>
        <v>0.14311735623211033</v>
      </c>
      <c r="APC10" s="121">
        <v>0</v>
      </c>
      <c r="APD10" s="252">
        <f t="shared" si="3193"/>
        <v>0</v>
      </c>
      <c r="APE10" s="121">
        <v>0</v>
      </c>
      <c r="APF10" s="253">
        <f t="shared" si="3194"/>
        <v>11</v>
      </c>
      <c r="APG10" s="254">
        <f t="shared" si="3195"/>
        <v>7.5218818380743985E-2</v>
      </c>
      <c r="APH10" s="121">
        <v>11</v>
      </c>
      <c r="API10" s="252">
        <f t="shared" si="3196"/>
        <v>0.14367816091954022</v>
      </c>
      <c r="APJ10" s="121">
        <v>0</v>
      </c>
      <c r="APK10" s="252">
        <f t="shared" si="3197"/>
        <v>0</v>
      </c>
      <c r="APL10" s="121">
        <v>0</v>
      </c>
      <c r="APM10" s="253">
        <f t="shared" si="3198"/>
        <v>11</v>
      </c>
      <c r="APN10" s="254">
        <f t="shared" si="3199"/>
        <v>7.5487235794674715E-2</v>
      </c>
      <c r="APO10" s="121">
        <v>11</v>
      </c>
      <c r="APP10" s="252">
        <f t="shared" si="3200"/>
        <v>0.14414886646573188</v>
      </c>
      <c r="APQ10" s="121">
        <v>0</v>
      </c>
      <c r="APR10" s="252">
        <f t="shared" si="3201"/>
        <v>0</v>
      </c>
      <c r="APS10" s="121">
        <v>0</v>
      </c>
      <c r="APT10" s="253">
        <f t="shared" si="3202"/>
        <v>11</v>
      </c>
      <c r="APU10" s="254">
        <f t="shared" si="3203"/>
        <v>7.5726283904722566E-2</v>
      </c>
      <c r="APV10" s="121">
        <v>11</v>
      </c>
      <c r="APW10" s="252">
        <f t="shared" si="3204"/>
        <v>0.14464168310322156</v>
      </c>
      <c r="APX10" s="121">
        <v>0</v>
      </c>
      <c r="APY10" s="252">
        <f t="shared" si="3205"/>
        <v>0</v>
      </c>
      <c r="APZ10" s="121">
        <v>0</v>
      </c>
      <c r="AQA10" s="253">
        <f t="shared" si="3206"/>
        <v>11</v>
      </c>
      <c r="AQB10" s="254">
        <f t="shared" si="3207"/>
        <v>7.5977344937146016E-2</v>
      </c>
      <c r="AQC10" s="121">
        <v>11</v>
      </c>
      <c r="AQD10" s="252">
        <f t="shared" si="3208"/>
        <v>0.14513788098693758</v>
      </c>
      <c r="AQE10" s="121">
        <v>0</v>
      </c>
      <c r="AQF10" s="252">
        <f t="shared" si="3209"/>
        <v>0</v>
      </c>
      <c r="AQG10" s="121">
        <v>0</v>
      </c>
      <c r="AQH10" s="253">
        <f t="shared" si="3210"/>
        <v>11</v>
      </c>
      <c r="AQI10" s="254">
        <f t="shared" si="3211"/>
        <v>7.6288230806574667E-2</v>
      </c>
      <c r="AQJ10" s="121">
        <v>11</v>
      </c>
      <c r="AQK10" s="252">
        <f t="shared" si="3212"/>
        <v>0.14573396926338103</v>
      </c>
      <c r="AQL10" s="121">
        <v>0</v>
      </c>
      <c r="AQM10" s="252">
        <f t="shared" si="3213"/>
        <v>0</v>
      </c>
      <c r="AQN10" s="121">
        <v>0</v>
      </c>
      <c r="AQO10" s="253">
        <f t="shared" si="3214"/>
        <v>11</v>
      </c>
      <c r="AQP10" s="254">
        <f t="shared" si="3215"/>
        <v>7.6596337302416273E-2</v>
      </c>
      <c r="AQQ10" s="121">
        <v>11</v>
      </c>
      <c r="AQR10" s="252">
        <f t="shared" si="3216"/>
        <v>0.14635444385311336</v>
      </c>
      <c r="AQS10" s="121">
        <v>0</v>
      </c>
      <c r="AQT10" s="252">
        <f t="shared" si="3217"/>
        <v>0</v>
      </c>
      <c r="AQU10" s="121">
        <v>0</v>
      </c>
      <c r="AQV10" s="253">
        <f t="shared" si="3218"/>
        <v>11</v>
      </c>
      <c r="AQW10" s="254">
        <f t="shared" si="3219"/>
        <v>7.692845653542206E-2</v>
      </c>
      <c r="AQX10" s="121">
        <v>11</v>
      </c>
      <c r="AQY10" s="252">
        <f t="shared" si="3220"/>
        <v>0.1466275659824047</v>
      </c>
      <c r="AQZ10" s="121">
        <v>0</v>
      </c>
      <c r="ARA10" s="252">
        <f t="shared" si="3220"/>
        <v>0</v>
      </c>
      <c r="ARB10" s="121">
        <v>0</v>
      </c>
      <c r="ARC10" s="253">
        <f t="shared" si="3221"/>
        <v>11</v>
      </c>
      <c r="ARD10" s="254">
        <f t="shared" ref="ARD10" si="3223">ARC10/ARC$19*100</f>
        <v>7.7095598542192306E-2</v>
      </c>
      <c r="ARE10" s="121">
        <v>11</v>
      </c>
      <c r="ARF10" s="252">
        <f t="shared" si="147"/>
        <v>0.14696058784235139</v>
      </c>
      <c r="ARG10" s="121">
        <v>0</v>
      </c>
      <c r="ARH10" s="252">
        <f t="shared" si="148"/>
        <v>0</v>
      </c>
      <c r="ARI10" s="121">
        <v>0</v>
      </c>
      <c r="ARJ10" s="253">
        <f t="shared" si="149"/>
        <v>11</v>
      </c>
      <c r="ARK10" s="254">
        <f t="shared" si="150"/>
        <v>7.7306908426453019E-2</v>
      </c>
      <c r="ARL10" s="121">
        <v>11</v>
      </c>
      <c r="ARM10" s="252">
        <f t="shared" si="151"/>
        <v>0.14731485201553504</v>
      </c>
      <c r="ARN10" s="121">
        <v>0</v>
      </c>
      <c r="ARO10" s="252">
        <f t="shared" si="152"/>
        <v>0</v>
      </c>
      <c r="ARP10" s="121">
        <v>0</v>
      </c>
      <c r="ARQ10" s="253">
        <f t="shared" si="153"/>
        <v>11</v>
      </c>
      <c r="ARR10" s="254">
        <f t="shared" si="154"/>
        <v>7.7497534169367333E-2</v>
      </c>
      <c r="ARS10" s="121">
        <v>11</v>
      </c>
      <c r="ART10" s="252">
        <f t="shared" si="155"/>
        <v>0.14763119044423567</v>
      </c>
      <c r="ARU10" s="121">
        <v>0</v>
      </c>
      <c r="ARV10" s="252">
        <f t="shared" si="156"/>
        <v>0</v>
      </c>
      <c r="ARW10" s="121">
        <v>0</v>
      </c>
      <c r="ARX10" s="253">
        <f t="shared" si="157"/>
        <v>11</v>
      </c>
      <c r="ARY10" s="254">
        <f t="shared" si="158"/>
        <v>7.7656194846452531E-2</v>
      </c>
      <c r="ARZ10" s="121">
        <v>11</v>
      </c>
      <c r="ASA10" s="252">
        <f t="shared" si="159"/>
        <v>0.14790910313298372</v>
      </c>
      <c r="ASB10" s="121">
        <v>0</v>
      </c>
      <c r="ASC10" s="252">
        <f t="shared" si="160"/>
        <v>0</v>
      </c>
      <c r="ASD10" s="121">
        <v>0</v>
      </c>
      <c r="ASE10" s="253">
        <f t="shared" si="161"/>
        <v>11</v>
      </c>
      <c r="ASF10" s="254">
        <f t="shared" si="162"/>
        <v>7.7832024340196704E-2</v>
      </c>
      <c r="ASG10" s="121">
        <v>11</v>
      </c>
      <c r="ASH10" s="252">
        <f t="shared" si="163"/>
        <v>0.14818806412501684</v>
      </c>
      <c r="ASI10" s="121">
        <v>0</v>
      </c>
      <c r="ASJ10" s="252">
        <f t="shared" si="164"/>
        <v>0</v>
      </c>
      <c r="ASK10" s="121">
        <v>0</v>
      </c>
      <c r="ASL10" s="253">
        <f t="shared" si="165"/>
        <v>11</v>
      </c>
      <c r="ASM10" s="254">
        <f t="shared" si="166"/>
        <v>7.8025251808767196E-2</v>
      </c>
      <c r="ASN10" s="121">
        <v>11</v>
      </c>
      <c r="ASO10" s="252">
        <f t="shared" si="167"/>
        <v>0.14854827819041189</v>
      </c>
      <c r="ASP10" s="121">
        <v>0</v>
      </c>
      <c r="ASQ10" s="252">
        <f t="shared" si="168"/>
        <v>0</v>
      </c>
      <c r="ASR10" s="121">
        <v>0</v>
      </c>
      <c r="ASS10" s="253">
        <f t="shared" si="169"/>
        <v>11</v>
      </c>
      <c r="AST10" s="254">
        <f t="shared" si="170"/>
        <v>7.8186082877247848E-2</v>
      </c>
      <c r="ASU10" s="121">
        <v>11</v>
      </c>
      <c r="ASV10" s="252">
        <f t="shared" si="171"/>
        <v>0.14897074756229686</v>
      </c>
      <c r="ASW10" s="121">
        <v>0</v>
      </c>
      <c r="ASX10" s="252">
        <f t="shared" si="172"/>
        <v>0</v>
      </c>
      <c r="ASY10" s="121">
        <v>0</v>
      </c>
      <c r="ASZ10" s="253">
        <f t="shared" si="173"/>
        <v>11</v>
      </c>
      <c r="ATA10" s="254">
        <f t="shared" si="174"/>
        <v>7.8386660015677331E-2</v>
      </c>
      <c r="ATB10" s="121">
        <v>11</v>
      </c>
      <c r="ATC10" s="252">
        <f t="shared" si="175"/>
        <v>0.14929424538545061</v>
      </c>
      <c r="ATD10" s="121">
        <v>0</v>
      </c>
      <c r="ATE10" s="252">
        <f t="shared" si="176"/>
        <v>0</v>
      </c>
      <c r="ATF10" s="121">
        <v>0</v>
      </c>
      <c r="ATG10" s="253">
        <f t="shared" si="177"/>
        <v>11</v>
      </c>
      <c r="ATH10" s="254">
        <f t="shared" si="178"/>
        <v>7.8520950817331722E-2</v>
      </c>
      <c r="ATI10" s="121">
        <v>11</v>
      </c>
      <c r="ATJ10" s="252">
        <f t="shared" si="179"/>
        <v>0.14957846070165895</v>
      </c>
      <c r="ATK10" s="121">
        <v>0</v>
      </c>
      <c r="ATL10" s="252">
        <f t="shared" si="180"/>
        <v>0</v>
      </c>
      <c r="ATM10" s="121">
        <v>0</v>
      </c>
      <c r="ATN10" s="253">
        <f t="shared" si="181"/>
        <v>11</v>
      </c>
      <c r="ATO10" s="254">
        <f t="shared" si="182"/>
        <v>7.8650078650078642E-2</v>
      </c>
      <c r="ATP10" s="121">
        <v>11</v>
      </c>
      <c r="ATQ10" s="252">
        <f t="shared" si="183"/>
        <v>0.14970059880239522</v>
      </c>
      <c r="ATR10" s="121">
        <v>0</v>
      </c>
      <c r="ATS10" s="252">
        <f t="shared" si="184"/>
        <v>0</v>
      </c>
      <c r="ATT10" s="121">
        <v>0</v>
      </c>
      <c r="ATU10" s="253">
        <f t="shared" si="185"/>
        <v>11</v>
      </c>
      <c r="ATV10" s="254">
        <f t="shared" si="186"/>
        <v>7.8745794258715723E-2</v>
      </c>
      <c r="ATW10" s="121">
        <v>11</v>
      </c>
      <c r="ATX10" s="252">
        <f t="shared" si="187"/>
        <v>0.14998636487592037</v>
      </c>
      <c r="ATY10" s="121">
        <v>0</v>
      </c>
      <c r="ATZ10" s="252">
        <f t="shared" si="188"/>
        <v>0</v>
      </c>
      <c r="AUA10" s="121">
        <v>0</v>
      </c>
      <c r="AUB10" s="253">
        <f t="shared" si="189"/>
        <v>11</v>
      </c>
      <c r="AUC10" s="254">
        <f t="shared" si="190"/>
        <v>7.8892634296779757E-2</v>
      </c>
      <c r="AUD10" s="121">
        <v>11</v>
      </c>
      <c r="AUE10" s="252">
        <f t="shared" si="191"/>
        <v>0.15010917030567686</v>
      </c>
      <c r="AUF10" s="121">
        <v>0</v>
      </c>
      <c r="AUG10" s="252">
        <f t="shared" si="192"/>
        <v>0</v>
      </c>
      <c r="AUH10" s="121">
        <v>0</v>
      </c>
      <c r="AUI10" s="253">
        <f t="shared" si="193"/>
        <v>11</v>
      </c>
      <c r="AUJ10" s="254">
        <f t="shared" si="194"/>
        <v>7.8971929068849159E-2</v>
      </c>
      <c r="AUK10" s="121">
        <v>11</v>
      </c>
      <c r="AUL10" s="252">
        <f t="shared" si="195"/>
        <v>0.15033483668170014</v>
      </c>
      <c r="AUM10" s="121">
        <v>0</v>
      </c>
      <c r="AUN10" s="252">
        <f t="shared" si="196"/>
        <v>0</v>
      </c>
      <c r="AUO10" s="121">
        <v>0</v>
      </c>
      <c r="AUP10" s="253">
        <f t="shared" si="197"/>
        <v>11</v>
      </c>
      <c r="AUQ10" s="254">
        <f t="shared" si="198"/>
        <v>7.906843013225992E-2</v>
      </c>
      <c r="AUR10" s="121">
        <v>11</v>
      </c>
      <c r="AUS10" s="252">
        <f t="shared" si="199"/>
        <v>0.15064365927143247</v>
      </c>
      <c r="AUT10" s="121">
        <v>0</v>
      </c>
      <c r="AUU10" s="252">
        <f t="shared" si="200"/>
        <v>0</v>
      </c>
      <c r="AUV10" s="121">
        <v>0</v>
      </c>
      <c r="AUW10" s="253">
        <f t="shared" si="201"/>
        <v>11</v>
      </c>
      <c r="AUX10" s="254">
        <f t="shared" si="202"/>
        <v>7.9233595044298777E-2</v>
      </c>
      <c r="AUY10" s="121">
        <v>11</v>
      </c>
      <c r="AUZ10" s="252">
        <f t="shared" si="203"/>
        <v>0.15091233365345041</v>
      </c>
      <c r="AVA10" s="121">
        <v>0</v>
      </c>
      <c r="AVB10" s="252">
        <f t="shared" si="204"/>
        <v>0</v>
      </c>
      <c r="AVC10" s="121">
        <v>0</v>
      </c>
      <c r="AVD10" s="253">
        <f t="shared" si="205"/>
        <v>11</v>
      </c>
      <c r="AVE10" s="254">
        <f t="shared" si="206"/>
        <v>7.9376533410304512E-2</v>
      </c>
      <c r="AVF10" s="121">
        <v>11</v>
      </c>
      <c r="AVG10" s="252">
        <f t="shared" si="207"/>
        <v>0.15111965929385904</v>
      </c>
      <c r="AVH10" s="121">
        <v>0</v>
      </c>
      <c r="AVI10" s="252">
        <f t="shared" si="208"/>
        <v>0</v>
      </c>
      <c r="AVJ10" s="121">
        <v>0</v>
      </c>
      <c r="AVK10" s="253">
        <f t="shared" si="209"/>
        <v>11</v>
      </c>
      <c r="AVL10" s="254">
        <f t="shared" si="210"/>
        <v>7.9445327170301894E-2</v>
      </c>
      <c r="AVM10" s="121">
        <v>11</v>
      </c>
      <c r="AVN10" s="252">
        <f t="shared" si="211"/>
        <v>0.15143171806167402</v>
      </c>
      <c r="AVO10" s="121">
        <v>0</v>
      </c>
      <c r="AVP10" s="252">
        <f t="shared" si="212"/>
        <v>0</v>
      </c>
      <c r="AVQ10" s="121">
        <v>0</v>
      </c>
      <c r="AVR10" s="253">
        <f t="shared" si="213"/>
        <v>11</v>
      </c>
      <c r="AVS10" s="254">
        <f t="shared" si="214"/>
        <v>7.9577515734645166E-2</v>
      </c>
      <c r="AVT10" s="121">
        <v>11</v>
      </c>
      <c r="AVU10" s="252">
        <f t="shared" si="215"/>
        <v>0.15166138149731145</v>
      </c>
      <c r="AVV10" s="121">
        <v>0</v>
      </c>
      <c r="AVW10" s="252">
        <f t="shared" si="216"/>
        <v>0</v>
      </c>
      <c r="AVX10" s="121">
        <v>0</v>
      </c>
      <c r="AVY10" s="253">
        <f t="shared" si="217"/>
        <v>11</v>
      </c>
      <c r="AVZ10" s="254">
        <f t="shared" si="218"/>
        <v>7.9675503404316964E-2</v>
      </c>
      <c r="AWA10" s="121">
        <v>11</v>
      </c>
      <c r="AWB10" s="252">
        <f t="shared" si="219"/>
        <v>0.15178694632261625</v>
      </c>
      <c r="AWC10" s="121">
        <v>0</v>
      </c>
      <c r="AWD10" s="252">
        <f t="shared" si="220"/>
        <v>0</v>
      </c>
      <c r="AWE10" s="121">
        <v>0</v>
      </c>
      <c r="AWF10" s="253">
        <f t="shared" si="221"/>
        <v>11</v>
      </c>
      <c r="AWG10" s="254">
        <f t="shared" si="222"/>
        <v>7.9779518421816076E-2</v>
      </c>
      <c r="AWH10" s="121">
        <v>11</v>
      </c>
      <c r="AWI10" s="252">
        <f t="shared" si="223"/>
        <v>0.15191271923767435</v>
      </c>
      <c r="AWJ10" s="121">
        <v>0</v>
      </c>
      <c r="AWK10" s="252">
        <f t="shared" si="224"/>
        <v>0</v>
      </c>
      <c r="AWL10" s="121">
        <v>0</v>
      </c>
      <c r="AWM10" s="253">
        <f t="shared" si="225"/>
        <v>11</v>
      </c>
      <c r="AWN10" s="254">
        <f t="shared" si="226"/>
        <v>7.9872204472843447E-2</v>
      </c>
      <c r="AWO10" s="121">
        <v>11</v>
      </c>
      <c r="AWP10" s="252">
        <f t="shared" si="227"/>
        <v>0.15208074104797456</v>
      </c>
      <c r="AWQ10" s="121">
        <v>0</v>
      </c>
      <c r="AWR10" s="252">
        <f t="shared" si="228"/>
        <v>0</v>
      </c>
      <c r="AWS10" s="121">
        <v>0</v>
      </c>
      <c r="AWT10" s="253">
        <f t="shared" si="229"/>
        <v>11</v>
      </c>
      <c r="AWU10" s="254">
        <f t="shared" si="230"/>
        <v>7.9953481610699234E-2</v>
      </c>
      <c r="AWV10" s="121">
        <v>11</v>
      </c>
      <c r="AWW10" s="252">
        <f t="shared" si="231"/>
        <v>0.15229129170704694</v>
      </c>
      <c r="AWX10" s="121">
        <v>0</v>
      </c>
      <c r="AWY10" s="252">
        <f t="shared" si="232"/>
        <v>0</v>
      </c>
      <c r="AWZ10" s="121">
        <v>0</v>
      </c>
      <c r="AXA10" s="253">
        <f t="shared" si="233"/>
        <v>11</v>
      </c>
      <c r="AXB10" s="254">
        <f t="shared" si="234"/>
        <v>8.002910149145144E-2</v>
      </c>
      <c r="AXC10" s="121">
        <v>11</v>
      </c>
      <c r="AXD10" s="252">
        <f t="shared" si="235"/>
        <v>0.1524390243902439</v>
      </c>
      <c r="AXE10" s="121">
        <v>0</v>
      </c>
      <c r="AXF10" s="252">
        <f t="shared" si="236"/>
        <v>0</v>
      </c>
      <c r="AXG10" s="121">
        <v>0</v>
      </c>
      <c r="AXH10" s="253">
        <f t="shared" si="237"/>
        <v>11</v>
      </c>
      <c r="AXI10" s="254">
        <f t="shared" si="238"/>
        <v>8.0093199359254408E-2</v>
      </c>
      <c r="AXJ10" s="121">
        <v>11</v>
      </c>
      <c r="AXK10" s="252">
        <f t="shared" si="239"/>
        <v>0.15265056897030252</v>
      </c>
      <c r="AXL10" s="121">
        <v>0</v>
      </c>
      <c r="AXM10" s="252">
        <f t="shared" si="240"/>
        <v>0</v>
      </c>
      <c r="AXN10" s="121">
        <v>0</v>
      </c>
      <c r="AXO10" s="253">
        <f t="shared" si="241"/>
        <v>11</v>
      </c>
      <c r="AXP10" s="254">
        <f t="shared" si="242"/>
        <v>8.020415603353992E-2</v>
      </c>
      <c r="AXQ10" s="121">
        <v>11</v>
      </c>
      <c r="AXR10" s="252">
        <f t="shared" si="243"/>
        <v>0.1529051987767584</v>
      </c>
      <c r="AXS10" s="121">
        <v>0</v>
      </c>
      <c r="AXT10" s="252">
        <f t="shared" si="244"/>
        <v>0</v>
      </c>
      <c r="AXU10" s="121">
        <v>0</v>
      </c>
      <c r="AXV10" s="253">
        <f t="shared" si="245"/>
        <v>11</v>
      </c>
      <c r="AXW10" s="254">
        <f t="shared" si="246"/>
        <v>8.032715057689499E-2</v>
      </c>
      <c r="AXX10" s="121">
        <v>11</v>
      </c>
      <c r="AXY10" s="252">
        <f t="shared" si="247"/>
        <v>0.15307542443640412</v>
      </c>
      <c r="AXZ10" s="121">
        <v>0</v>
      </c>
      <c r="AYA10" s="252">
        <f t="shared" si="248"/>
        <v>0</v>
      </c>
      <c r="AYB10" s="121">
        <v>0</v>
      </c>
      <c r="AYC10" s="253">
        <f t="shared" si="249"/>
        <v>11</v>
      </c>
      <c r="AYD10" s="254">
        <f t="shared" si="250"/>
        <v>8.0397602689665254E-2</v>
      </c>
      <c r="AYE10" s="121">
        <v>11</v>
      </c>
      <c r="AYF10" s="252">
        <f t="shared" si="251"/>
        <v>0.15316067947646894</v>
      </c>
      <c r="AYG10" s="121">
        <v>0</v>
      </c>
      <c r="AYH10" s="252">
        <f t="shared" si="252"/>
        <v>0</v>
      </c>
      <c r="AYI10" s="121">
        <v>0</v>
      </c>
      <c r="AYJ10" s="253">
        <f t="shared" si="253"/>
        <v>11</v>
      </c>
      <c r="AYK10" s="254">
        <f t="shared" si="254"/>
        <v>8.0462292443859273E-2</v>
      </c>
      <c r="AYL10" s="121">
        <v>11</v>
      </c>
      <c r="AYM10" s="252">
        <f t="shared" si="255"/>
        <v>0.15326738191444891</v>
      </c>
      <c r="AYN10" s="121">
        <v>0</v>
      </c>
      <c r="AYO10" s="252">
        <f t="shared" si="256"/>
        <v>0</v>
      </c>
      <c r="AYP10" s="121">
        <v>0</v>
      </c>
      <c r="AYQ10" s="253">
        <f t="shared" si="257"/>
        <v>11</v>
      </c>
      <c r="AYR10" s="254">
        <f t="shared" si="258"/>
        <v>8.0521191713637363E-2</v>
      </c>
      <c r="AYS10" s="121">
        <v>11</v>
      </c>
      <c r="AYT10" s="252">
        <f t="shared" si="259"/>
        <v>0.15343841539963735</v>
      </c>
      <c r="AYU10" s="121">
        <v>0</v>
      </c>
      <c r="AYV10" s="252">
        <f t="shared" si="260"/>
        <v>0</v>
      </c>
      <c r="AYW10" s="121">
        <v>0</v>
      </c>
      <c r="AYX10" s="253">
        <f t="shared" si="261"/>
        <v>11</v>
      </c>
      <c r="AYY10" s="254">
        <f t="shared" si="262"/>
        <v>8.0633338220202314E-2</v>
      </c>
      <c r="AYZ10" s="121">
        <v>11</v>
      </c>
      <c r="AZA10" s="252">
        <f t="shared" si="263"/>
        <v>0.15358838313320303</v>
      </c>
      <c r="AZB10" s="121">
        <v>0</v>
      </c>
      <c r="AZC10" s="252">
        <f t="shared" si="264"/>
        <v>0</v>
      </c>
      <c r="AZD10" s="121">
        <v>0</v>
      </c>
      <c r="AZE10" s="253">
        <f t="shared" si="265"/>
        <v>11</v>
      </c>
      <c r="AZF10" s="254">
        <f t="shared" si="266"/>
        <v>8.0704328686720464E-2</v>
      </c>
      <c r="AZG10" s="121">
        <v>11</v>
      </c>
      <c r="AZH10" s="252">
        <f t="shared" si="267"/>
        <v>0.15369568254855387</v>
      </c>
      <c r="AZI10" s="121">
        <v>0</v>
      </c>
      <c r="AZJ10" s="252">
        <f t="shared" si="268"/>
        <v>0</v>
      </c>
      <c r="AZK10" s="121">
        <v>0</v>
      </c>
      <c r="AZL10" s="253">
        <f t="shared" si="269"/>
        <v>11</v>
      </c>
      <c r="AZM10" s="254">
        <f t="shared" si="270"/>
        <v>8.0763582966226141E-2</v>
      </c>
      <c r="AZN10" s="121">
        <v>11</v>
      </c>
      <c r="AZO10" s="252">
        <f t="shared" si="271"/>
        <v>0.15386767380053154</v>
      </c>
      <c r="AZP10" s="121">
        <v>0</v>
      </c>
      <c r="AZQ10" s="252">
        <f t="shared" si="272"/>
        <v>0</v>
      </c>
      <c r="AZR10" s="121">
        <v>0</v>
      </c>
      <c r="AZS10" s="253">
        <f t="shared" si="273"/>
        <v>11</v>
      </c>
      <c r="AZT10" s="254">
        <f t="shared" si="274"/>
        <v>8.0834803057025284E-2</v>
      </c>
      <c r="AZU10" s="121">
        <v>11</v>
      </c>
      <c r="AZV10" s="252">
        <f t="shared" si="275"/>
        <v>0.15397536394176931</v>
      </c>
      <c r="AZW10" s="121">
        <v>0</v>
      </c>
      <c r="AZX10" s="252">
        <f t="shared" si="276"/>
        <v>0</v>
      </c>
      <c r="AZY10" s="121">
        <v>0</v>
      </c>
      <c r="AZZ10" s="253">
        <f t="shared" si="277"/>
        <v>11</v>
      </c>
      <c r="BAA10" s="254">
        <f t="shared" si="278"/>
        <v>8.0882352941176475E-2</v>
      </c>
      <c r="BAB10" s="121">
        <v>11</v>
      </c>
      <c r="BAC10" s="252">
        <f t="shared" si="279"/>
        <v>0.15410479125805548</v>
      </c>
      <c r="BAD10" s="121">
        <v>0</v>
      </c>
      <c r="BAE10" s="252">
        <f t="shared" si="280"/>
        <v>0</v>
      </c>
      <c r="BAF10" s="121">
        <v>0</v>
      </c>
      <c r="BAG10" s="253">
        <f t="shared" si="281"/>
        <v>11</v>
      </c>
      <c r="BAH10" s="254">
        <f t="shared" si="282"/>
        <v>8.0947825447052757E-2</v>
      </c>
      <c r="BAI10" s="121">
        <v>11</v>
      </c>
      <c r="BAJ10" s="252">
        <f t="shared" si="283"/>
        <v>0.15416958654519972</v>
      </c>
      <c r="BAK10" s="121">
        <v>0</v>
      </c>
      <c r="BAL10" s="252">
        <f t="shared" si="284"/>
        <v>0</v>
      </c>
      <c r="BAM10" s="121">
        <v>0</v>
      </c>
      <c r="BAN10" s="253">
        <f t="shared" si="285"/>
        <v>11</v>
      </c>
      <c r="BAO10" s="254">
        <f t="shared" si="286"/>
        <v>8.0995508430896104E-2</v>
      </c>
      <c r="BAP10" s="121">
        <v>11</v>
      </c>
      <c r="BAQ10" s="252">
        <f t="shared" si="287"/>
        <v>0.15434264066227024</v>
      </c>
      <c r="BAR10" s="121">
        <v>0</v>
      </c>
      <c r="BAS10" s="252">
        <f t="shared" si="288"/>
        <v>0</v>
      </c>
      <c r="BAT10" s="121">
        <v>0</v>
      </c>
      <c r="BAU10" s="253">
        <f t="shared" si="289"/>
        <v>11</v>
      </c>
      <c r="BAV10" s="254">
        <f t="shared" si="290"/>
        <v>8.1091043125691112E-2</v>
      </c>
      <c r="BAW10" s="121">
        <v>11</v>
      </c>
      <c r="BAX10" s="252">
        <f t="shared" si="291"/>
        <v>0.15440763615946099</v>
      </c>
      <c r="BAY10" s="121">
        <v>0</v>
      </c>
      <c r="BAZ10" s="252">
        <f t="shared" si="292"/>
        <v>0</v>
      </c>
      <c r="BBA10" s="121">
        <v>0</v>
      </c>
      <c r="BBB10" s="253">
        <f t="shared" si="293"/>
        <v>11</v>
      </c>
      <c r="BBC10" s="254">
        <f t="shared" si="294"/>
        <v>8.1138895035774872E-2</v>
      </c>
      <c r="BBD10" s="121">
        <v>11</v>
      </c>
      <c r="BBE10" s="252">
        <f t="shared" si="295"/>
        <v>0.15453779151447036</v>
      </c>
      <c r="BBF10" s="121">
        <v>0</v>
      </c>
      <c r="BBG10" s="252">
        <f t="shared" si="296"/>
        <v>0</v>
      </c>
      <c r="BBH10" s="121">
        <v>0</v>
      </c>
      <c r="BBI10" s="253">
        <f t="shared" si="297"/>
        <v>11</v>
      </c>
      <c r="BBJ10" s="254">
        <f t="shared" si="298"/>
        <v>8.1204783699985239E-2</v>
      </c>
      <c r="BBK10" s="121">
        <v>11</v>
      </c>
      <c r="BBL10" s="252">
        <f t="shared" si="299"/>
        <v>0.15471167369901548</v>
      </c>
      <c r="BBM10" s="121">
        <v>0</v>
      </c>
      <c r="BBN10" s="252">
        <f t="shared" si="300"/>
        <v>0</v>
      </c>
      <c r="BBO10" s="121">
        <v>0</v>
      </c>
      <c r="BBP10" s="253">
        <f t="shared" si="301"/>
        <v>11</v>
      </c>
      <c r="BBQ10" s="254">
        <f t="shared" si="302"/>
        <v>8.1294804522947309E-2</v>
      </c>
      <c r="BBR10" s="121">
        <v>11</v>
      </c>
      <c r="BBS10" s="252">
        <f t="shared" si="303"/>
        <v>0.15484234234234234</v>
      </c>
      <c r="BBT10" s="121">
        <v>0</v>
      </c>
      <c r="BBU10" s="252">
        <f t="shared" si="304"/>
        <v>0</v>
      </c>
      <c r="BBV10" s="121">
        <v>0</v>
      </c>
      <c r="BBW10" s="253">
        <f t="shared" si="305"/>
        <v>11</v>
      </c>
      <c r="BBX10" s="254">
        <f t="shared" si="306"/>
        <v>8.1348912882709665E-2</v>
      </c>
      <c r="BBY10" s="121">
        <v>11</v>
      </c>
      <c r="BBZ10" s="252">
        <f t="shared" si="307"/>
        <v>0.15499506833873467</v>
      </c>
      <c r="BCA10" s="121">
        <v>0</v>
      </c>
      <c r="BCB10" s="252">
        <f t="shared" si="308"/>
        <v>0</v>
      </c>
      <c r="BCC10" s="121">
        <v>0</v>
      </c>
      <c r="BCD10" s="253">
        <f t="shared" si="309"/>
        <v>11</v>
      </c>
      <c r="BCE10" s="254">
        <f t="shared" si="310"/>
        <v>8.1403093317546069E-2</v>
      </c>
      <c r="BCF10" s="121">
        <v>11</v>
      </c>
      <c r="BCG10" s="252">
        <f t="shared" si="311"/>
        <v>0.1551043429216018</v>
      </c>
      <c r="BCH10" s="121">
        <v>0</v>
      </c>
      <c r="BCI10" s="252">
        <f t="shared" si="312"/>
        <v>0</v>
      </c>
      <c r="BCJ10" s="121">
        <v>0</v>
      </c>
      <c r="BCK10" s="253">
        <f t="shared" si="313"/>
        <v>11</v>
      </c>
      <c r="BCL10" s="254">
        <f t="shared" si="314"/>
        <v>8.1451314328026658E-2</v>
      </c>
      <c r="BCM10" s="121">
        <v>11</v>
      </c>
      <c r="BCN10" s="252">
        <f t="shared" si="315"/>
        <v>0.15532335498446767</v>
      </c>
      <c r="BCO10" s="121">
        <v>0</v>
      </c>
      <c r="BCP10" s="252">
        <f t="shared" si="316"/>
        <v>0</v>
      </c>
      <c r="BCQ10" s="121">
        <v>0</v>
      </c>
      <c r="BCR10" s="253">
        <f t="shared" si="317"/>
        <v>11</v>
      </c>
      <c r="BCS10" s="254">
        <f t="shared" si="318"/>
        <v>8.1553973902728352E-2</v>
      </c>
      <c r="BCT10" s="121">
        <v>11</v>
      </c>
      <c r="BCU10" s="252">
        <f t="shared" si="319"/>
        <v>0.15536723163841809</v>
      </c>
      <c r="BCV10" s="121">
        <v>0</v>
      </c>
      <c r="BCW10" s="252">
        <f t="shared" si="320"/>
        <v>0</v>
      </c>
      <c r="BCX10" s="121">
        <v>0</v>
      </c>
      <c r="BCY10" s="253">
        <f t="shared" si="321"/>
        <v>11</v>
      </c>
      <c r="BCZ10" s="254">
        <f t="shared" si="322"/>
        <v>8.1602373887240356E-2</v>
      </c>
      <c r="BDA10" s="121">
        <v>11</v>
      </c>
      <c r="BDB10" s="252">
        <f t="shared" si="323"/>
        <v>0.15549901046084252</v>
      </c>
      <c r="BDC10" s="121">
        <v>0</v>
      </c>
      <c r="BDD10" s="252">
        <f t="shared" si="324"/>
        <v>0</v>
      </c>
      <c r="BDE10" s="121">
        <v>0</v>
      </c>
      <c r="BDF10" s="253">
        <f t="shared" si="325"/>
        <v>11</v>
      </c>
      <c r="BDG10" s="254">
        <f t="shared" si="326"/>
        <v>8.166901774445022E-2</v>
      </c>
      <c r="BDH10" s="121">
        <v>11</v>
      </c>
      <c r="BDI10" s="252">
        <f t="shared" si="327"/>
        <v>0.1556089970292828</v>
      </c>
      <c r="BDJ10" s="121">
        <v>0</v>
      </c>
      <c r="BDK10" s="252">
        <f t="shared" si="328"/>
        <v>0</v>
      </c>
      <c r="BDL10" s="121">
        <v>0</v>
      </c>
      <c r="BDM10" s="253">
        <f t="shared" si="329"/>
        <v>11</v>
      </c>
      <c r="BDN10" s="254">
        <f t="shared" si="330"/>
        <v>8.1753994797473056E-2</v>
      </c>
      <c r="BDO10" s="121">
        <v>11</v>
      </c>
      <c r="BDP10" s="252">
        <f t="shared" si="331"/>
        <v>0.15574118646467508</v>
      </c>
      <c r="BDQ10" s="121">
        <v>0</v>
      </c>
      <c r="BDR10" s="252">
        <f t="shared" si="332"/>
        <v>0</v>
      </c>
      <c r="BDS10" s="121">
        <v>0</v>
      </c>
      <c r="BDT10" s="253">
        <f t="shared" si="333"/>
        <v>11</v>
      </c>
      <c r="BDU10" s="254">
        <f t="shared" si="334"/>
        <v>8.1808716346868954E-2</v>
      </c>
      <c r="BDV10" s="121">
        <v>11</v>
      </c>
      <c r="BDW10" s="252">
        <f t="shared" si="335"/>
        <v>0.1558515160102012</v>
      </c>
      <c r="BDX10" s="121">
        <v>0</v>
      </c>
      <c r="BDY10" s="252">
        <f t="shared" si="336"/>
        <v>0</v>
      </c>
      <c r="BDZ10" s="121">
        <v>0</v>
      </c>
      <c r="BEA10" s="253">
        <f t="shared" si="337"/>
        <v>11</v>
      </c>
      <c r="BEB10" s="254">
        <f t="shared" si="338"/>
        <v>8.1869604048824055E-2</v>
      </c>
      <c r="BEC10" s="121">
        <v>11</v>
      </c>
      <c r="BED10" s="252">
        <f t="shared" si="339"/>
        <v>0.15598411798071471</v>
      </c>
      <c r="BEE10" s="121">
        <v>0</v>
      </c>
      <c r="BEF10" s="252">
        <f t="shared" si="340"/>
        <v>0</v>
      </c>
      <c r="BEG10" s="121">
        <v>0</v>
      </c>
      <c r="BEH10" s="253">
        <f t="shared" si="341"/>
        <v>11</v>
      </c>
      <c r="BEI10" s="254">
        <f t="shared" si="342"/>
        <v>8.1936685288640607E-2</v>
      </c>
      <c r="BEJ10" s="121">
        <v>11</v>
      </c>
      <c r="BEK10" s="252">
        <f t="shared" si="343"/>
        <v>0.156139105748758</v>
      </c>
      <c r="BEL10" s="121">
        <v>0</v>
      </c>
      <c r="BEM10" s="252">
        <f t="shared" si="344"/>
        <v>0</v>
      </c>
      <c r="BEN10" s="121">
        <v>0</v>
      </c>
      <c r="BEO10" s="253">
        <f t="shared" si="345"/>
        <v>11</v>
      </c>
      <c r="BEP10" s="254">
        <f t="shared" si="346"/>
        <v>8.199165175909362E-2</v>
      </c>
      <c r="BEQ10" s="121">
        <v>11</v>
      </c>
      <c r="BER10" s="252">
        <f t="shared" si="347"/>
        <v>0.15622780854992188</v>
      </c>
      <c r="BES10" s="121">
        <v>0</v>
      </c>
      <c r="BET10" s="252">
        <f t="shared" si="348"/>
        <v>0</v>
      </c>
      <c r="BEU10" s="121">
        <v>0</v>
      </c>
      <c r="BEV10" s="253">
        <f t="shared" si="349"/>
        <v>11</v>
      </c>
      <c r="BEW10" s="254">
        <f t="shared" si="350"/>
        <v>8.2065055207400775E-2</v>
      </c>
      <c r="BEX10" s="121">
        <v>10</v>
      </c>
      <c r="BEY10" s="252">
        <f t="shared" si="351"/>
        <v>0.14226774790155072</v>
      </c>
      <c r="BEZ10" s="121">
        <v>0</v>
      </c>
      <c r="BFA10" s="252">
        <f t="shared" si="352"/>
        <v>0</v>
      </c>
      <c r="BFB10" s="121">
        <v>0</v>
      </c>
      <c r="BFC10" s="253">
        <f t="shared" si="353"/>
        <v>10</v>
      </c>
      <c r="BFD10" s="254">
        <f t="shared" si="354"/>
        <v>7.4710496824803893E-2</v>
      </c>
      <c r="BFE10" s="121">
        <v>10</v>
      </c>
      <c r="BFF10" s="252">
        <f t="shared" si="355"/>
        <v>0.14236902050113895</v>
      </c>
      <c r="BFG10" s="121">
        <v>0</v>
      </c>
      <c r="BFH10" s="252">
        <f t="shared" si="356"/>
        <v>0</v>
      </c>
      <c r="BFI10" s="121">
        <v>0</v>
      </c>
      <c r="BFJ10" s="253">
        <f t="shared" si="357"/>
        <v>10</v>
      </c>
      <c r="BFK10" s="254">
        <f t="shared" si="358"/>
        <v>7.4749588877261172E-2</v>
      </c>
      <c r="BFL10" s="121">
        <v>10</v>
      </c>
      <c r="BFM10" s="252">
        <f t="shared" si="359"/>
        <v>0.14251104460595695</v>
      </c>
      <c r="BFN10" s="121">
        <v>0</v>
      </c>
      <c r="BFO10" s="252">
        <f t="shared" si="360"/>
        <v>0</v>
      </c>
      <c r="BFP10" s="121">
        <v>0</v>
      </c>
      <c r="BFQ10" s="253">
        <f t="shared" si="361"/>
        <v>10</v>
      </c>
      <c r="BFR10" s="254">
        <f t="shared" si="362"/>
        <v>7.481110196753199E-2</v>
      </c>
      <c r="BFS10" s="121">
        <v>10</v>
      </c>
      <c r="BFT10" s="252">
        <f t="shared" si="363"/>
        <v>0.1426330052774212</v>
      </c>
      <c r="BFU10" s="121">
        <v>0</v>
      </c>
      <c r="BFV10" s="252">
        <f t="shared" si="364"/>
        <v>0</v>
      </c>
      <c r="BFW10" s="121">
        <v>0</v>
      </c>
      <c r="BFX10" s="253">
        <f t="shared" si="365"/>
        <v>10</v>
      </c>
      <c r="BFY10" s="254">
        <f t="shared" si="366"/>
        <v>7.4872716382150345E-2</v>
      </c>
      <c r="BFZ10" s="121">
        <v>10</v>
      </c>
      <c r="BGA10" s="252">
        <f t="shared" si="367"/>
        <v>0.14271442842871412</v>
      </c>
      <c r="BGB10" s="121">
        <v>0</v>
      </c>
      <c r="BGC10" s="252">
        <f t="shared" si="368"/>
        <v>0</v>
      </c>
      <c r="BGD10" s="121">
        <v>0</v>
      </c>
      <c r="BGE10" s="253">
        <f t="shared" si="369"/>
        <v>10</v>
      </c>
      <c r="BGF10" s="254">
        <f t="shared" si="370"/>
        <v>7.4940047961630701E-2</v>
      </c>
      <c r="BGG10" s="121">
        <v>10</v>
      </c>
      <c r="BGH10" s="252">
        <f t="shared" si="371"/>
        <v>0.14285714285714285</v>
      </c>
      <c r="BGI10" s="121">
        <v>0</v>
      </c>
      <c r="BGJ10" s="252">
        <f t="shared" si="372"/>
        <v>0</v>
      </c>
      <c r="BGK10" s="121">
        <v>0</v>
      </c>
      <c r="BGL10" s="253">
        <f t="shared" si="373"/>
        <v>10</v>
      </c>
      <c r="BGM10" s="254">
        <f t="shared" si="374"/>
        <v>7.5024382924450447E-2</v>
      </c>
      <c r="BGN10" s="121">
        <v>10</v>
      </c>
      <c r="BGO10" s="252">
        <f t="shared" si="375"/>
        <v>0.1429388221841052</v>
      </c>
      <c r="BGP10" s="121">
        <v>0</v>
      </c>
      <c r="BGQ10" s="252">
        <f t="shared" si="376"/>
        <v>0</v>
      </c>
      <c r="BGR10" s="121">
        <v>0</v>
      </c>
      <c r="BGS10" s="253">
        <f t="shared" si="377"/>
        <v>10</v>
      </c>
      <c r="BGT10" s="254">
        <f t="shared" si="378"/>
        <v>7.5075075075075076E-2</v>
      </c>
      <c r="BGU10" s="121">
        <v>10</v>
      </c>
      <c r="BGV10" s="252">
        <f t="shared" si="379"/>
        <v>0.14297969688304263</v>
      </c>
      <c r="BGW10" s="121">
        <v>0</v>
      </c>
      <c r="BGX10" s="252">
        <f t="shared" si="380"/>
        <v>0</v>
      </c>
      <c r="BGY10" s="121">
        <v>0</v>
      </c>
      <c r="BGZ10" s="253">
        <f t="shared" si="381"/>
        <v>10</v>
      </c>
      <c r="BHA10" s="254">
        <f t="shared" si="382"/>
        <v>7.5091987684914027E-2</v>
      </c>
      <c r="BHB10" s="121">
        <v>10</v>
      </c>
      <c r="BHC10" s="252">
        <f t="shared" si="383"/>
        <v>0.14308198597796537</v>
      </c>
      <c r="BHD10" s="121">
        <v>0</v>
      </c>
      <c r="BHE10" s="252">
        <f t="shared" si="384"/>
        <v>0</v>
      </c>
      <c r="BHF10" s="121">
        <v>0</v>
      </c>
      <c r="BHG10" s="253">
        <f t="shared" si="385"/>
        <v>10</v>
      </c>
      <c r="BHH10" s="254">
        <f t="shared" si="386"/>
        <v>7.5131480090157785E-2</v>
      </c>
      <c r="BHI10" s="121">
        <v>10</v>
      </c>
      <c r="BHJ10" s="252">
        <f t="shared" si="387"/>
        <v>0.14318442153493699</v>
      </c>
      <c r="BHK10" s="121">
        <v>0</v>
      </c>
      <c r="BHL10" s="252">
        <f t="shared" si="388"/>
        <v>0</v>
      </c>
      <c r="BHM10" s="121">
        <v>0</v>
      </c>
      <c r="BHN10" s="253">
        <f t="shared" si="389"/>
        <v>10</v>
      </c>
      <c r="BHO10" s="254">
        <f t="shared" si="390"/>
        <v>7.5193623580720348E-2</v>
      </c>
      <c r="BHP10" s="121">
        <v>10</v>
      </c>
      <c r="BHQ10" s="252">
        <f t="shared" si="391"/>
        <v>0.14324595330181922</v>
      </c>
      <c r="BHR10" s="121">
        <v>0</v>
      </c>
      <c r="BHS10" s="252">
        <f t="shared" si="392"/>
        <v>0</v>
      </c>
      <c r="BHT10" s="121">
        <v>0</v>
      </c>
      <c r="BHU10" s="253">
        <f t="shared" si="393"/>
        <v>10</v>
      </c>
      <c r="BHV10" s="254">
        <f t="shared" si="394"/>
        <v>7.5250206938069081E-2</v>
      </c>
      <c r="BHW10" s="121">
        <v>10</v>
      </c>
      <c r="BHX10" s="252">
        <f t="shared" si="395"/>
        <v>0.14334862385321101</v>
      </c>
      <c r="BHY10" s="121">
        <v>0</v>
      </c>
      <c r="BHZ10" s="252">
        <f t="shared" si="396"/>
        <v>0</v>
      </c>
      <c r="BIA10" s="121">
        <v>0</v>
      </c>
      <c r="BIB10" s="253">
        <f t="shared" si="397"/>
        <v>10</v>
      </c>
      <c r="BIC10" s="254">
        <f t="shared" si="398"/>
        <v>7.5295534974775993E-2</v>
      </c>
      <c r="BID10" s="121">
        <v>10</v>
      </c>
      <c r="BIE10" s="252">
        <f t="shared" si="399"/>
        <v>0.1434102968593145</v>
      </c>
      <c r="BIF10" s="121">
        <v>0</v>
      </c>
      <c r="BIG10" s="252">
        <f t="shared" si="400"/>
        <v>0</v>
      </c>
      <c r="BIH10" s="121">
        <v>0</v>
      </c>
      <c r="BII10" s="253">
        <f t="shared" si="401"/>
        <v>10</v>
      </c>
      <c r="BIJ10" s="254">
        <f t="shared" si="402"/>
        <v>7.5340917652377007E-2</v>
      </c>
      <c r="BIK10" s="121">
        <v>10</v>
      </c>
      <c r="BIL10" s="252">
        <f t="shared" si="403"/>
        <v>0.14347202295552369</v>
      </c>
      <c r="BIM10" s="121">
        <v>0</v>
      </c>
      <c r="BIN10" s="252">
        <f t="shared" si="404"/>
        <v>0</v>
      </c>
      <c r="BIO10" s="121">
        <v>0</v>
      </c>
      <c r="BIP10" s="253">
        <f t="shared" si="405"/>
        <v>10</v>
      </c>
      <c r="BIQ10" s="254">
        <f t="shared" si="406"/>
        <v>7.5363629512397307E-2</v>
      </c>
      <c r="BIR10" s="121">
        <v>10</v>
      </c>
      <c r="BIS10" s="252">
        <f t="shared" si="407"/>
        <v>0.14359563469270534</v>
      </c>
      <c r="BIT10" s="121">
        <v>0</v>
      </c>
      <c r="BIU10" s="252">
        <f t="shared" si="408"/>
        <v>0</v>
      </c>
      <c r="BIV10" s="121">
        <v>0</v>
      </c>
      <c r="BIW10" s="253">
        <f t="shared" si="409"/>
        <v>10</v>
      </c>
      <c r="BIX10" s="254">
        <f t="shared" si="410"/>
        <v>7.5414781297134248E-2</v>
      </c>
      <c r="BIY10" s="121">
        <v>10</v>
      </c>
      <c r="BIZ10" s="252">
        <f t="shared" si="411"/>
        <v>0.14369880729989942</v>
      </c>
      <c r="BJA10" s="121">
        <v>0</v>
      </c>
      <c r="BJB10" s="252">
        <f t="shared" si="412"/>
        <v>0</v>
      </c>
      <c r="BJC10" s="121">
        <v>0</v>
      </c>
      <c r="BJD10" s="253">
        <f t="shared" si="413"/>
        <v>10</v>
      </c>
      <c r="BJE10" s="254">
        <f t="shared" si="414"/>
        <v>7.5466002565844084E-2</v>
      </c>
      <c r="BJF10" s="121">
        <v>10</v>
      </c>
      <c r="BJG10" s="252">
        <f t="shared" si="415"/>
        <v>0.14376078205865442</v>
      </c>
      <c r="BJH10" s="121">
        <v>0</v>
      </c>
      <c r="BJI10" s="252">
        <f t="shared" si="416"/>
        <v>0</v>
      </c>
      <c r="BJJ10" s="121">
        <v>0</v>
      </c>
      <c r="BJK10" s="253">
        <f t="shared" si="417"/>
        <v>10</v>
      </c>
      <c r="BJL10" s="254">
        <f t="shared" si="418"/>
        <v>7.5500188750471875E-2</v>
      </c>
      <c r="BJM10" s="121">
        <v>10</v>
      </c>
      <c r="BJN10" s="252">
        <f t="shared" si="419"/>
        <v>0.14382281029771321</v>
      </c>
      <c r="BJO10" s="121">
        <v>0</v>
      </c>
      <c r="BJP10" s="252">
        <f t="shared" si="420"/>
        <v>0</v>
      </c>
      <c r="BJQ10" s="121">
        <v>0</v>
      </c>
      <c r="BJR10" s="253">
        <f t="shared" si="421"/>
        <v>10</v>
      </c>
      <c r="BJS10" s="254">
        <f t="shared" si="422"/>
        <v>7.5545818538943876E-2</v>
      </c>
      <c r="BJT10" s="121">
        <v>10</v>
      </c>
      <c r="BJU10" s="252">
        <f t="shared" si="423"/>
        <v>0.14388489208633093</v>
      </c>
      <c r="BJV10" s="121">
        <v>0</v>
      </c>
      <c r="BJW10" s="252">
        <f t="shared" si="424"/>
        <v>0</v>
      </c>
      <c r="BJX10" s="121">
        <v>0</v>
      </c>
      <c r="BJY10" s="253">
        <f t="shared" si="425"/>
        <v>10</v>
      </c>
      <c r="BJZ10" s="254">
        <f t="shared" si="426"/>
        <v>7.5568654122270082E-2</v>
      </c>
      <c r="BKA10" s="121">
        <v>10</v>
      </c>
      <c r="BKB10" s="252">
        <f t="shared" si="427"/>
        <v>0.14396775122372588</v>
      </c>
      <c r="BKC10" s="121">
        <v>0</v>
      </c>
      <c r="BKD10" s="252">
        <f t="shared" si="428"/>
        <v>0</v>
      </c>
      <c r="BKE10" s="121">
        <v>0</v>
      </c>
      <c r="BKF10" s="253">
        <f t="shared" si="429"/>
        <v>10</v>
      </c>
      <c r="BKG10" s="254">
        <f t="shared" si="430"/>
        <v>7.5591503515004918E-2</v>
      </c>
      <c r="BKH10" s="121">
        <v>10</v>
      </c>
      <c r="BKI10" s="252">
        <f t="shared" si="431"/>
        <v>0.14398848092152627</v>
      </c>
      <c r="BKJ10" s="121">
        <v>0</v>
      </c>
      <c r="BKK10" s="252">
        <f t="shared" si="432"/>
        <v>0</v>
      </c>
      <c r="BKL10" s="121">
        <v>0</v>
      </c>
      <c r="BKM10" s="253">
        <f t="shared" si="433"/>
        <v>10</v>
      </c>
      <c r="BKN10" s="254">
        <f t="shared" si="434"/>
        <v>7.5608649629517619E-2</v>
      </c>
      <c r="BKO10" s="121">
        <v>10</v>
      </c>
      <c r="BKP10" s="252">
        <f t="shared" si="435"/>
        <v>0.14402995823131209</v>
      </c>
      <c r="BKQ10" s="121">
        <v>0</v>
      </c>
      <c r="BKR10" s="252">
        <f t="shared" si="436"/>
        <v>0</v>
      </c>
      <c r="BKS10" s="121">
        <v>0</v>
      </c>
      <c r="BKT10" s="253">
        <f t="shared" si="437"/>
        <v>10</v>
      </c>
      <c r="BKU10" s="254">
        <f t="shared" si="438"/>
        <v>7.5625803524162441E-2</v>
      </c>
      <c r="BKV10" s="121">
        <v>10</v>
      </c>
      <c r="BKW10" s="252">
        <f t="shared" si="439"/>
        <v>0.14415453366008363</v>
      </c>
      <c r="BKX10" s="121">
        <v>0</v>
      </c>
      <c r="BKY10" s="252">
        <f t="shared" si="440"/>
        <v>0</v>
      </c>
      <c r="BKZ10" s="121">
        <v>0</v>
      </c>
      <c r="BLA10" s="253">
        <f t="shared" si="441"/>
        <v>10</v>
      </c>
      <c r="BLB10" s="254">
        <f t="shared" si="442"/>
        <v>7.5677311941879821E-2</v>
      </c>
      <c r="BLC10" s="121">
        <v>10</v>
      </c>
      <c r="BLD10" s="252">
        <f t="shared" si="443"/>
        <v>0.14423770373575653</v>
      </c>
      <c r="BLE10" s="121">
        <v>0</v>
      </c>
      <c r="BLF10" s="252">
        <f t="shared" si="444"/>
        <v>0</v>
      </c>
      <c r="BLG10" s="121">
        <v>0</v>
      </c>
      <c r="BLH10" s="253">
        <f t="shared" si="445"/>
        <v>10</v>
      </c>
      <c r="BLI10" s="254">
        <f t="shared" si="446"/>
        <v>7.5711689884918235E-2</v>
      </c>
      <c r="BLJ10" s="121">
        <v>10</v>
      </c>
      <c r="BLK10" s="252">
        <f t="shared" si="447"/>
        <v>0.14427932477276006</v>
      </c>
      <c r="BLL10" s="121">
        <v>0</v>
      </c>
      <c r="BLM10" s="252">
        <f t="shared" si="448"/>
        <v>0</v>
      </c>
      <c r="BLN10" s="121">
        <v>0</v>
      </c>
      <c r="BLO10" s="253">
        <f t="shared" si="449"/>
        <v>10</v>
      </c>
      <c r="BLP10" s="254">
        <f t="shared" si="450"/>
        <v>7.5728890571753124E-2</v>
      </c>
      <c r="BLQ10" s="121">
        <v>10</v>
      </c>
      <c r="BLR10" s="252">
        <f t="shared" si="451"/>
        <v>0.14436263894904</v>
      </c>
      <c r="BLS10" s="121">
        <v>0</v>
      </c>
      <c r="BLT10" s="252">
        <f t="shared" si="452"/>
        <v>0</v>
      </c>
      <c r="BLU10" s="121">
        <v>0</v>
      </c>
      <c r="BLV10" s="253">
        <f t="shared" si="453"/>
        <v>10</v>
      </c>
      <c r="BLW10" s="254">
        <f t="shared" si="454"/>
        <v>7.5763315402682024E-2</v>
      </c>
      <c r="BLX10" s="121">
        <v>10</v>
      </c>
      <c r="BLY10" s="252">
        <f t="shared" si="455"/>
        <v>0.14438348252959862</v>
      </c>
      <c r="BLZ10" s="121">
        <v>0</v>
      </c>
      <c r="BMA10" s="252">
        <f t="shared" si="456"/>
        <v>0</v>
      </c>
      <c r="BMB10" s="121">
        <v>0</v>
      </c>
      <c r="BMC10" s="253">
        <f t="shared" si="457"/>
        <v>10</v>
      </c>
      <c r="BMD10" s="254">
        <f t="shared" si="458"/>
        <v>7.5774797302417207E-2</v>
      </c>
      <c r="BME10" s="121">
        <v>10</v>
      </c>
      <c r="BMF10" s="252">
        <f t="shared" si="459"/>
        <v>0.14444604940054889</v>
      </c>
      <c r="BMG10" s="121">
        <v>0</v>
      </c>
      <c r="BMH10" s="252">
        <f t="shared" si="460"/>
        <v>0</v>
      </c>
      <c r="BMI10" s="121">
        <v>0</v>
      </c>
      <c r="BMJ10" s="253">
        <f t="shared" si="461"/>
        <v>10</v>
      </c>
      <c r="BMK10" s="254">
        <f t="shared" si="462"/>
        <v>7.5809263892047618E-2</v>
      </c>
      <c r="BML10" s="121">
        <v>10</v>
      </c>
      <c r="BMM10" s="252">
        <f t="shared" si="463"/>
        <v>0.14448779078167895</v>
      </c>
      <c r="BMN10" s="121">
        <v>0</v>
      </c>
      <c r="BMO10" s="252">
        <f t="shared" si="464"/>
        <v>0</v>
      </c>
      <c r="BMP10" s="121">
        <v>0</v>
      </c>
      <c r="BMQ10" s="253">
        <f t="shared" si="465"/>
        <v>10</v>
      </c>
      <c r="BMR10" s="254">
        <f t="shared" si="466"/>
        <v>7.5820759724012435E-2</v>
      </c>
      <c r="BMS10" s="121">
        <v>10</v>
      </c>
      <c r="BMT10" s="252">
        <f t="shared" si="467"/>
        <v>0.14452955629426217</v>
      </c>
      <c r="BMU10" s="121">
        <v>0</v>
      </c>
      <c r="BMV10" s="252">
        <f t="shared" si="468"/>
        <v>0</v>
      </c>
      <c r="BMW10" s="121">
        <v>0</v>
      </c>
      <c r="BMX10" s="253">
        <f t="shared" si="469"/>
        <v>10</v>
      </c>
      <c r="BMY10" s="254">
        <f t="shared" si="470"/>
        <v>7.5838010010617324E-2</v>
      </c>
      <c r="BMZ10" s="121">
        <v>10</v>
      </c>
      <c r="BNA10" s="252">
        <f t="shared" si="471"/>
        <v>0.14455044810638912</v>
      </c>
      <c r="BNB10" s="121">
        <v>0</v>
      </c>
      <c r="BNC10" s="252">
        <f t="shared" si="472"/>
        <v>0</v>
      </c>
      <c r="BND10" s="121">
        <v>0</v>
      </c>
      <c r="BNE10" s="253">
        <f t="shared" si="473"/>
        <v>10</v>
      </c>
      <c r="BNF10" s="254">
        <f t="shared" si="474"/>
        <v>7.584951456310679E-2</v>
      </c>
      <c r="BNG10" s="121">
        <v>10</v>
      </c>
      <c r="BNH10" s="252">
        <f t="shared" si="475"/>
        <v>0.14457134595923088</v>
      </c>
      <c r="BNI10" s="121">
        <v>0</v>
      </c>
      <c r="BNJ10" s="252">
        <f t="shared" si="476"/>
        <v>0</v>
      </c>
      <c r="BNK10" s="121">
        <v>0</v>
      </c>
      <c r="BNL10" s="253">
        <f t="shared" si="477"/>
        <v>10</v>
      </c>
      <c r="BNM10" s="254">
        <f t="shared" si="478"/>
        <v>7.5866777937940971E-2</v>
      </c>
      <c r="BNN10" s="121">
        <v>10</v>
      </c>
      <c r="BNO10" s="252">
        <f t="shared" si="479"/>
        <v>0.14457134595923088</v>
      </c>
      <c r="BNP10" s="121">
        <v>0</v>
      </c>
      <c r="BNQ10" s="252">
        <f t="shared" si="480"/>
        <v>0</v>
      </c>
      <c r="BNR10" s="121">
        <v>0</v>
      </c>
      <c r="BNS10" s="253">
        <f t="shared" si="481"/>
        <v>10</v>
      </c>
      <c r="BNT10" s="254">
        <f t="shared" si="482"/>
        <v>7.5878291220881716E-2</v>
      </c>
      <c r="BNU10" s="121">
        <v>10</v>
      </c>
      <c r="BNV10" s="252">
        <f t="shared" si="483"/>
        <v>0.14457134595923088</v>
      </c>
      <c r="BNW10" s="121">
        <v>0</v>
      </c>
      <c r="BNX10" s="252">
        <f t="shared" si="484"/>
        <v>0</v>
      </c>
      <c r="BNY10" s="121">
        <v>0</v>
      </c>
      <c r="BNZ10" s="253">
        <f t="shared" si="485"/>
        <v>10</v>
      </c>
      <c r="BOA10" s="254">
        <f t="shared" si="486"/>
        <v>7.5878291220881716E-2</v>
      </c>
      <c r="BOB10" s="121">
        <v>10</v>
      </c>
      <c r="BOC10" s="252">
        <f t="shared" si="487"/>
        <v>0.14457134595923088</v>
      </c>
      <c r="BOD10" s="121">
        <v>0</v>
      </c>
      <c r="BOE10" s="252">
        <f t="shared" si="488"/>
        <v>0</v>
      </c>
      <c r="BOF10" s="121">
        <v>0</v>
      </c>
      <c r="BOG10" s="253">
        <f t="shared" si="489"/>
        <v>10</v>
      </c>
      <c r="BOH10" s="254">
        <f t="shared" si="490"/>
        <v>7.5878291220881716E-2</v>
      </c>
      <c r="BOI10" s="121">
        <v>10</v>
      </c>
      <c r="BOJ10" s="252">
        <f t="shared" si="491"/>
        <v>0.14457134595923088</v>
      </c>
      <c r="BOK10" s="121">
        <v>0</v>
      </c>
      <c r="BOL10" s="252">
        <f t="shared" si="492"/>
        <v>0</v>
      </c>
      <c r="BOM10" s="121">
        <v>0</v>
      </c>
      <c r="BON10" s="253">
        <f t="shared" si="493"/>
        <v>10</v>
      </c>
      <c r="BOO10" s="254">
        <f t="shared" si="494"/>
        <v>7.5884049172863857E-2</v>
      </c>
      <c r="BOP10" s="121">
        <v>10</v>
      </c>
      <c r="BOQ10" s="252">
        <f t="shared" si="495"/>
        <v>0.14461315979754158</v>
      </c>
      <c r="BOR10" s="121">
        <v>0</v>
      </c>
      <c r="BOS10" s="252">
        <f t="shared" si="496"/>
        <v>0</v>
      </c>
      <c r="BOT10" s="121">
        <v>0</v>
      </c>
      <c r="BOU10" s="253">
        <f t="shared" si="497"/>
        <v>10</v>
      </c>
      <c r="BOV10" s="254">
        <f t="shared" si="498"/>
        <v>7.5912852045851367E-2</v>
      </c>
      <c r="BOW10" s="121">
        <v>10</v>
      </c>
      <c r="BOX10" s="252">
        <f t="shared" si="499"/>
        <v>0.14465499783017502</v>
      </c>
      <c r="BOY10" s="121">
        <v>0</v>
      </c>
      <c r="BOZ10" s="252">
        <f t="shared" si="500"/>
        <v>0</v>
      </c>
      <c r="BPA10" s="121">
        <v>0</v>
      </c>
      <c r="BPB10" s="253">
        <f t="shared" si="501"/>
        <v>10</v>
      </c>
      <c r="BPC10" s="254">
        <f t="shared" si="502"/>
        <v>7.5930144267274111E-2</v>
      </c>
      <c r="BPD10" s="121">
        <v>10</v>
      </c>
      <c r="BPE10" s="252">
        <f t="shared" si="503"/>
        <v>0.14467592592592593</v>
      </c>
      <c r="BPF10" s="121">
        <v>0</v>
      </c>
      <c r="BPG10" s="252">
        <f t="shared" si="504"/>
        <v>0</v>
      </c>
      <c r="BPH10" s="121">
        <v>0</v>
      </c>
      <c r="BPI10" s="253">
        <f t="shared" si="505"/>
        <v>10</v>
      </c>
      <c r="BPJ10" s="254">
        <f t="shared" si="506"/>
        <v>7.5941676792223578E-2</v>
      </c>
      <c r="BPK10" s="121">
        <v>10</v>
      </c>
      <c r="BPL10" s="252">
        <f t="shared" si="507"/>
        <v>0.14467592592592593</v>
      </c>
      <c r="BPM10" s="121">
        <v>0</v>
      </c>
      <c r="BPN10" s="252">
        <f t="shared" si="508"/>
        <v>0</v>
      </c>
      <c r="BPO10" s="121">
        <v>0</v>
      </c>
      <c r="BPP10" s="253">
        <f t="shared" si="509"/>
        <v>10</v>
      </c>
      <c r="BPQ10" s="254">
        <f t="shared" si="510"/>
        <v>7.5941676792223578E-2</v>
      </c>
      <c r="BPR10" s="121">
        <v>10</v>
      </c>
      <c r="BPS10" s="252">
        <f t="shared" si="511"/>
        <v>0.14469686007813631</v>
      </c>
      <c r="BPT10" s="121">
        <v>0</v>
      </c>
      <c r="BPU10" s="252">
        <f t="shared" si="512"/>
        <v>0</v>
      </c>
      <c r="BPV10" s="121">
        <v>0</v>
      </c>
      <c r="BPW10" s="253">
        <f t="shared" si="513"/>
        <v>10</v>
      </c>
      <c r="BPX10" s="254">
        <f t="shared" si="514"/>
        <v>7.5958982149639198E-2</v>
      </c>
      <c r="BPY10" s="121">
        <v>10</v>
      </c>
      <c r="BPZ10" s="252">
        <f t="shared" si="515"/>
        <v>0.14473874656245478</v>
      </c>
      <c r="BQA10" s="121">
        <v>0</v>
      </c>
      <c r="BQB10" s="252">
        <f t="shared" si="516"/>
        <v>0</v>
      </c>
      <c r="BQC10" s="121">
        <v>0</v>
      </c>
      <c r="BQD10" s="253">
        <f t="shared" si="517"/>
        <v>10</v>
      </c>
      <c r="BQE10" s="254">
        <f t="shared" si="518"/>
        <v>7.5970523436906481E-2</v>
      </c>
      <c r="BQF10" s="121">
        <v>10</v>
      </c>
      <c r="BQG10" s="252">
        <f t="shared" si="519"/>
        <v>0.14478065730418416</v>
      </c>
      <c r="BQH10" s="121">
        <v>0</v>
      </c>
      <c r="BQI10" s="252">
        <f t="shared" si="520"/>
        <v>0</v>
      </c>
      <c r="BQJ10" s="121">
        <v>0</v>
      </c>
      <c r="BQK10" s="253">
        <f t="shared" si="521"/>
        <v>10</v>
      </c>
      <c r="BQL10" s="254">
        <f t="shared" si="522"/>
        <v>7.5982068231897279E-2</v>
      </c>
      <c r="BQM10" s="121">
        <v>10</v>
      </c>
      <c r="BQN10" s="252">
        <f t="shared" si="523"/>
        <v>0.14480162177816391</v>
      </c>
      <c r="BQO10" s="121">
        <v>0</v>
      </c>
      <c r="BQP10" s="252">
        <f t="shared" si="524"/>
        <v>0</v>
      </c>
      <c r="BQQ10" s="121">
        <v>0</v>
      </c>
      <c r="BQR10" s="253">
        <f t="shared" si="525"/>
        <v>10</v>
      </c>
      <c r="BQS10" s="254">
        <f t="shared" si="526"/>
        <v>7.598784194528875E-2</v>
      </c>
      <c r="BQT10" s="121">
        <v>10</v>
      </c>
      <c r="BQU10" s="252">
        <f t="shared" si="527"/>
        <v>0.14482259232440259</v>
      </c>
      <c r="BQV10" s="121">
        <v>0</v>
      </c>
      <c r="BQW10" s="252">
        <f t="shared" si="528"/>
        <v>0</v>
      </c>
      <c r="BQX10" s="121">
        <v>0</v>
      </c>
      <c r="BQY10" s="253">
        <f t="shared" si="529"/>
        <v>10</v>
      </c>
      <c r="BQZ10" s="254">
        <f t="shared" si="530"/>
        <v>7.6005168351447897E-2</v>
      </c>
      <c r="BRA10" s="121">
        <v>10</v>
      </c>
      <c r="BRB10" s="252">
        <f t="shared" si="531"/>
        <v>0.14484356894553882</v>
      </c>
      <c r="BRC10" s="121">
        <v>0</v>
      </c>
      <c r="BRD10" s="252">
        <f t="shared" si="532"/>
        <v>0</v>
      </c>
      <c r="BRE10" s="121">
        <v>0</v>
      </c>
      <c r="BRF10" s="253">
        <f t="shared" si="533"/>
        <v>10</v>
      </c>
      <c r="BRG10" s="254">
        <f t="shared" si="534"/>
        <v>7.6028282521097848E-2</v>
      </c>
      <c r="BRH10" s="121">
        <v>10</v>
      </c>
      <c r="BRI10" s="252">
        <f t="shared" si="535"/>
        <v>0.14488554042306578</v>
      </c>
      <c r="BRJ10" s="121">
        <v>0</v>
      </c>
      <c r="BRK10" s="252">
        <f t="shared" si="536"/>
        <v>0</v>
      </c>
      <c r="BRL10" s="121">
        <v>0</v>
      </c>
      <c r="BRM10" s="253">
        <f t="shared" si="537"/>
        <v>10</v>
      </c>
      <c r="BRN10" s="254">
        <f t="shared" si="538"/>
        <v>7.6045627376425853E-2</v>
      </c>
      <c r="BRO10" s="121">
        <v>10</v>
      </c>
      <c r="BRP10" s="252">
        <f t="shared" si="539"/>
        <v>0.14490653528474134</v>
      </c>
      <c r="BRQ10" s="121">
        <v>0</v>
      </c>
      <c r="BRR10" s="252">
        <f t="shared" si="540"/>
        <v>0</v>
      </c>
      <c r="BRS10" s="121">
        <v>0</v>
      </c>
      <c r="BRT10" s="253">
        <f t="shared" si="541"/>
        <v>10</v>
      </c>
      <c r="BRU10" s="254">
        <f t="shared" si="542"/>
        <v>7.6062980147562187E-2</v>
      </c>
      <c r="BRV10" s="121">
        <v>10</v>
      </c>
      <c r="BRW10" s="252">
        <f t="shared" si="543"/>
        <v>0.14492753623188406</v>
      </c>
      <c r="BRX10" s="121">
        <v>0</v>
      </c>
      <c r="BRY10" s="252">
        <f t="shared" si="544"/>
        <v>0</v>
      </c>
      <c r="BRZ10" s="121">
        <v>0</v>
      </c>
      <c r="BSA10" s="253">
        <f t="shared" si="545"/>
        <v>10</v>
      </c>
      <c r="BSB10" s="254">
        <f t="shared" si="546"/>
        <v>7.6074553062000769E-2</v>
      </c>
      <c r="BSC10" s="121">
        <v>10</v>
      </c>
      <c r="BSD10" s="252">
        <f t="shared" si="547"/>
        <v>0.14494854326714016</v>
      </c>
      <c r="BSE10" s="121">
        <v>0</v>
      </c>
      <c r="BSF10" s="252">
        <f t="shared" si="548"/>
        <v>0</v>
      </c>
      <c r="BSG10" s="121">
        <v>0</v>
      </c>
      <c r="BSH10" s="253">
        <f t="shared" si="549"/>
        <v>10</v>
      </c>
      <c r="BSI10" s="254">
        <f t="shared" si="550"/>
        <v>7.6091919038198147E-2</v>
      </c>
      <c r="BSJ10" s="121">
        <v>10</v>
      </c>
      <c r="BSK10" s="252">
        <f t="shared" si="551"/>
        <v>0.14499057561258519</v>
      </c>
      <c r="BSL10" s="121">
        <v>0</v>
      </c>
      <c r="BSM10" s="252">
        <f t="shared" si="552"/>
        <v>0</v>
      </c>
      <c r="BSN10" s="121">
        <v>0</v>
      </c>
      <c r="BSO10" s="253">
        <f t="shared" si="553"/>
        <v>10</v>
      </c>
      <c r="BSP10" s="254">
        <f t="shared" si="554"/>
        <v>7.6115086010047184E-2</v>
      </c>
      <c r="BSQ10" s="121">
        <v>10</v>
      </c>
      <c r="BSR10" s="252">
        <f t="shared" si="555"/>
        <v>0.14499057561258519</v>
      </c>
      <c r="BSS10" s="121">
        <v>0</v>
      </c>
      <c r="BST10" s="252">
        <f t="shared" si="556"/>
        <v>0</v>
      </c>
      <c r="BSU10" s="121">
        <v>0</v>
      </c>
      <c r="BSV10" s="253">
        <f t="shared" si="557"/>
        <v>10</v>
      </c>
      <c r="BSW10" s="254">
        <f t="shared" si="558"/>
        <v>7.6132470498667684E-2</v>
      </c>
      <c r="BSX10" s="121">
        <v>10</v>
      </c>
      <c r="BSY10" s="252">
        <f t="shared" si="559"/>
        <v>0.14499057561258519</v>
      </c>
      <c r="BSZ10" s="121">
        <v>0</v>
      </c>
      <c r="BTA10" s="252">
        <f t="shared" si="560"/>
        <v>0</v>
      </c>
      <c r="BTB10" s="121">
        <v>0</v>
      </c>
      <c r="BTC10" s="253">
        <f t="shared" si="561"/>
        <v>10</v>
      </c>
      <c r="BTD10" s="254">
        <f t="shared" si="562"/>
        <v>7.6144064570166758E-2</v>
      </c>
      <c r="BTE10" s="121">
        <v>10</v>
      </c>
      <c r="BTF10" s="252">
        <f t="shared" si="563"/>
        <v>0.14499057561258519</v>
      </c>
      <c r="BTG10" s="121">
        <v>0</v>
      </c>
      <c r="BTH10" s="252">
        <f t="shared" si="564"/>
        <v>0</v>
      </c>
      <c r="BTI10" s="121">
        <v>0</v>
      </c>
      <c r="BTJ10" s="253">
        <f t="shared" si="565"/>
        <v>10</v>
      </c>
      <c r="BTK10" s="254">
        <f t="shared" si="566"/>
        <v>7.6144064570166758E-2</v>
      </c>
      <c r="BTL10" s="121">
        <v>10</v>
      </c>
      <c r="BTM10" s="252">
        <f t="shared" si="567"/>
        <v>0.14501160092807425</v>
      </c>
      <c r="BTN10" s="121">
        <v>0</v>
      </c>
      <c r="BTO10" s="252">
        <f t="shared" si="568"/>
        <v>0</v>
      </c>
      <c r="BTP10" s="121">
        <v>0</v>
      </c>
      <c r="BTQ10" s="253">
        <f t="shared" si="569"/>
        <v>10</v>
      </c>
      <c r="BTR10" s="254">
        <f t="shared" si="570"/>
        <v>7.6149862930246726E-2</v>
      </c>
      <c r="BTS10" s="121">
        <v>10</v>
      </c>
      <c r="BTT10" s="252">
        <f t="shared" si="571"/>
        <v>0.14501160092807425</v>
      </c>
      <c r="BTU10" s="121">
        <v>0</v>
      </c>
      <c r="BTV10" s="252">
        <f t="shared" si="572"/>
        <v>0</v>
      </c>
      <c r="BTW10" s="121">
        <v>0</v>
      </c>
      <c r="BTX10" s="253">
        <f t="shared" si="573"/>
        <v>10</v>
      </c>
      <c r="BTY10" s="254">
        <f t="shared" si="574"/>
        <v>7.6161462300076158E-2</v>
      </c>
      <c r="BTZ10" s="121">
        <v>10</v>
      </c>
      <c r="BUA10" s="252">
        <f t="shared" si="575"/>
        <v>0.1450536698578474</v>
      </c>
      <c r="BUB10" s="121">
        <v>0</v>
      </c>
      <c r="BUC10" s="252">
        <f t="shared" si="576"/>
        <v>0</v>
      </c>
      <c r="BUD10" s="121">
        <v>0</v>
      </c>
      <c r="BUE10" s="253">
        <f t="shared" si="577"/>
        <v>10</v>
      </c>
      <c r="BUF10" s="254">
        <f t="shared" si="578"/>
        <v>7.6178867982021795E-2</v>
      </c>
      <c r="BUG10" s="121">
        <v>10</v>
      </c>
      <c r="BUH10" s="252">
        <f t="shared" si="579"/>
        <v>0.14507471347744089</v>
      </c>
      <c r="BUI10" s="121">
        <v>0</v>
      </c>
      <c r="BUJ10" s="252">
        <f t="shared" si="580"/>
        <v>0</v>
      </c>
      <c r="BUK10" s="121">
        <v>0</v>
      </c>
      <c r="BUL10" s="253">
        <f t="shared" si="581"/>
        <v>10</v>
      </c>
      <c r="BUM10" s="254">
        <f t="shared" si="582"/>
        <v>7.6184671644065213E-2</v>
      </c>
      <c r="BUN10" s="121">
        <v>10</v>
      </c>
      <c r="BUO10" s="252">
        <f t="shared" si="583"/>
        <v>0.14511681903932666</v>
      </c>
      <c r="BUP10" s="121">
        <v>0</v>
      </c>
      <c r="BUQ10" s="252">
        <f t="shared" si="584"/>
        <v>0</v>
      </c>
      <c r="BUR10" s="121">
        <v>0</v>
      </c>
      <c r="BUS10" s="253">
        <f t="shared" si="585"/>
        <v>10</v>
      </c>
      <c r="BUT10" s="254">
        <f t="shared" si="586"/>
        <v>7.6213703223839649E-2</v>
      </c>
      <c r="BUU10" s="121">
        <v>10</v>
      </c>
      <c r="BUV10" s="252">
        <f t="shared" si="587"/>
        <v>0.14511681903932666</v>
      </c>
      <c r="BUW10" s="121">
        <v>0</v>
      </c>
      <c r="BUX10" s="252">
        <f t="shared" si="588"/>
        <v>0</v>
      </c>
      <c r="BUY10" s="121">
        <v>0</v>
      </c>
      <c r="BUZ10" s="253">
        <f t="shared" si="589"/>
        <v>10</v>
      </c>
      <c r="BVA10" s="254">
        <f t="shared" si="590"/>
        <v>7.621951219512195E-2</v>
      </c>
      <c r="BVB10" s="121">
        <v>10</v>
      </c>
      <c r="BVC10" s="252">
        <f t="shared" si="591"/>
        <v>0.14513788098693758</v>
      </c>
      <c r="BVD10" s="121">
        <v>0</v>
      </c>
      <c r="BVE10" s="252">
        <f t="shared" si="592"/>
        <v>0</v>
      </c>
      <c r="BVF10" s="121">
        <v>0</v>
      </c>
      <c r="BVG10" s="253">
        <f t="shared" si="593"/>
        <v>10</v>
      </c>
      <c r="BVH10" s="254">
        <f t="shared" si="594"/>
        <v>7.6225322051985664E-2</v>
      </c>
      <c r="BVI10" s="121">
        <v>10</v>
      </c>
      <c r="BVJ10" s="252">
        <f t="shared" si="595"/>
        <v>0.1451589490492089</v>
      </c>
      <c r="BVK10" s="121">
        <v>0</v>
      </c>
      <c r="BVL10" s="252">
        <f t="shared" si="596"/>
        <v>0</v>
      </c>
      <c r="BVM10" s="121">
        <v>0</v>
      </c>
      <c r="BVN10" s="253">
        <f t="shared" si="597"/>
        <v>10</v>
      </c>
      <c r="BVO10" s="254">
        <f t="shared" si="598"/>
        <v>7.6231132794633324E-2</v>
      </c>
      <c r="BVP10" s="121">
        <v>10</v>
      </c>
      <c r="BVQ10" s="252">
        <f t="shared" si="599"/>
        <v>0.1451589490492089</v>
      </c>
      <c r="BVR10" s="121">
        <v>0</v>
      </c>
      <c r="BVS10" s="252">
        <f t="shared" si="600"/>
        <v>0</v>
      </c>
      <c r="BVT10" s="121">
        <v>0</v>
      </c>
      <c r="BVU10" s="253">
        <f t="shared" si="601"/>
        <v>10</v>
      </c>
      <c r="BVV10" s="254">
        <f t="shared" si="602"/>
        <v>7.624857033930614E-2</v>
      </c>
      <c r="BVW10" s="121">
        <v>10</v>
      </c>
      <c r="BVX10" s="252">
        <f t="shared" si="603"/>
        <v>0.14518002322880372</v>
      </c>
      <c r="BVY10" s="121">
        <v>0</v>
      </c>
      <c r="BVZ10" s="252">
        <f t="shared" si="604"/>
        <v>0</v>
      </c>
      <c r="BWA10" s="121">
        <v>0</v>
      </c>
      <c r="BWB10" s="253">
        <f t="shared" si="605"/>
        <v>10</v>
      </c>
      <c r="BWC10" s="254">
        <f t="shared" si="606"/>
        <v>7.6254384627116062E-2</v>
      </c>
      <c r="BWD10" s="121">
        <v>10</v>
      </c>
      <c r="BWE10" s="252">
        <f t="shared" si="607"/>
        <v>0.1452011035283868</v>
      </c>
      <c r="BWF10" s="121">
        <v>0</v>
      </c>
      <c r="BWG10" s="252">
        <f t="shared" si="608"/>
        <v>0</v>
      </c>
      <c r="BWH10" s="121">
        <v>0</v>
      </c>
      <c r="BWI10" s="253">
        <f t="shared" si="609"/>
        <v>10</v>
      </c>
      <c r="BWJ10" s="254">
        <f t="shared" si="610"/>
        <v>7.626019980172348E-2</v>
      </c>
      <c r="BWK10" s="121">
        <v>10</v>
      </c>
      <c r="BWL10" s="252">
        <f t="shared" si="611"/>
        <v>0.14524328249818447</v>
      </c>
      <c r="BWM10" s="121">
        <v>0</v>
      </c>
      <c r="BWN10" s="252">
        <f t="shared" si="612"/>
        <v>0</v>
      </c>
      <c r="BWO10" s="121">
        <v>0</v>
      </c>
      <c r="BWP10" s="253">
        <f t="shared" si="613"/>
        <v>10</v>
      </c>
      <c r="BWQ10" s="254">
        <f t="shared" si="614"/>
        <v>7.6277650648360035E-2</v>
      </c>
      <c r="BWR10" s="121">
        <v>10</v>
      </c>
      <c r="BWS10" s="252">
        <f t="shared" si="615"/>
        <v>0.14524328249818447</v>
      </c>
      <c r="BWT10" s="121">
        <v>0</v>
      </c>
      <c r="BWU10" s="252">
        <f t="shared" si="616"/>
        <v>0</v>
      </c>
      <c r="BWV10" s="121">
        <v>0</v>
      </c>
      <c r="BWW10" s="253">
        <f t="shared" si="617"/>
        <v>10</v>
      </c>
      <c r="BWX10" s="254">
        <f t="shared" si="618"/>
        <v>7.6277650648360035E-2</v>
      </c>
      <c r="BWY10" s="121">
        <v>10</v>
      </c>
      <c r="BWZ10" s="252">
        <f t="shared" si="619"/>
        <v>0.14528548597995061</v>
      </c>
      <c r="BXA10" s="121">
        <v>0</v>
      </c>
      <c r="BXB10" s="252">
        <f t="shared" si="620"/>
        <v>0</v>
      </c>
      <c r="BXC10" s="121">
        <v>0</v>
      </c>
      <c r="BXD10" s="253">
        <f t="shared" si="621"/>
        <v>10</v>
      </c>
      <c r="BXE10" s="254">
        <f t="shared" si="622"/>
        <v>7.6300930871356629E-2</v>
      </c>
      <c r="BXF10" s="121">
        <v>10</v>
      </c>
      <c r="BXG10" s="252">
        <f t="shared" si="623"/>
        <v>0.14528548597995061</v>
      </c>
      <c r="BXH10" s="121">
        <v>0</v>
      </c>
      <c r="BXI10" s="252">
        <f t="shared" si="624"/>
        <v>0</v>
      </c>
      <c r="BXJ10" s="121">
        <v>0</v>
      </c>
      <c r="BXK10" s="253">
        <f t="shared" si="625"/>
        <v>10</v>
      </c>
      <c r="BXL10" s="254">
        <f t="shared" si="626"/>
        <v>7.6318400366328323E-2</v>
      </c>
      <c r="BXM10" s="121">
        <v>10</v>
      </c>
      <c r="BXN10" s="252">
        <f t="shared" si="627"/>
        <v>0.14528548597995061</v>
      </c>
      <c r="BXO10" s="121">
        <v>0</v>
      </c>
      <c r="BXP10" s="252">
        <f t="shared" si="628"/>
        <v>0</v>
      </c>
      <c r="BXQ10" s="121">
        <v>0</v>
      </c>
      <c r="BXR10" s="253">
        <f t="shared" si="629"/>
        <v>10</v>
      </c>
      <c r="BXS10" s="254">
        <f t="shared" si="630"/>
        <v>7.6324225309113106E-2</v>
      </c>
      <c r="BXT10" s="121">
        <v>10</v>
      </c>
      <c r="BXU10" s="252">
        <f t="shared" si="631"/>
        <v>0.14528548597995061</v>
      </c>
      <c r="BXV10" s="121">
        <v>0</v>
      </c>
      <c r="BXW10" s="252">
        <f t="shared" si="632"/>
        <v>0</v>
      </c>
      <c r="BXX10" s="121">
        <v>0</v>
      </c>
      <c r="BXY10" s="253">
        <f t="shared" si="633"/>
        <v>10</v>
      </c>
      <c r="BXZ10" s="254">
        <f t="shared" si="634"/>
        <v>7.6324225309113106E-2</v>
      </c>
      <c r="BYA10" s="121">
        <v>10</v>
      </c>
      <c r="BYB10" s="252">
        <f t="shared" si="635"/>
        <v>0.14528548597995061</v>
      </c>
      <c r="BYC10" s="121">
        <v>0</v>
      </c>
      <c r="BYD10" s="252">
        <f t="shared" si="636"/>
        <v>0</v>
      </c>
      <c r="BYE10" s="121">
        <v>0</v>
      </c>
      <c r="BYF10" s="253">
        <f t="shared" si="637"/>
        <v>10</v>
      </c>
      <c r="BYG10" s="254">
        <f t="shared" si="638"/>
        <v>7.6335877862595422E-2</v>
      </c>
      <c r="BYH10" s="121">
        <v>10</v>
      </c>
      <c r="BYI10" s="252">
        <f t="shared" si="639"/>
        <v>0.14530659691950015</v>
      </c>
      <c r="BYJ10" s="121">
        <v>0</v>
      </c>
      <c r="BYK10" s="252">
        <f t="shared" si="640"/>
        <v>0</v>
      </c>
      <c r="BYL10" s="121">
        <v>0</v>
      </c>
      <c r="BYM10" s="253">
        <f t="shared" si="641"/>
        <v>10</v>
      </c>
      <c r="BYN10" s="254">
        <f t="shared" si="642"/>
        <v>7.6347533974652618E-2</v>
      </c>
      <c r="BYO10" s="121">
        <v>10</v>
      </c>
      <c r="BYP10" s="252">
        <f t="shared" si="643"/>
        <v>0.14530659691950015</v>
      </c>
      <c r="BYQ10" s="121">
        <v>0</v>
      </c>
      <c r="BYR10" s="252">
        <f t="shared" si="644"/>
        <v>0</v>
      </c>
      <c r="BYS10" s="121">
        <v>0</v>
      </c>
      <c r="BYT10" s="253">
        <f t="shared" si="645"/>
        <v>10</v>
      </c>
      <c r="BYU10" s="254">
        <f t="shared" si="646"/>
        <v>7.6359193646915097E-2</v>
      </c>
      <c r="BYV10" s="121">
        <v>10</v>
      </c>
      <c r="BYW10" s="252">
        <f t="shared" si="647"/>
        <v>0.14530659691950015</v>
      </c>
      <c r="BYX10" s="121">
        <v>0</v>
      </c>
      <c r="BYY10" s="252">
        <f t="shared" si="648"/>
        <v>0</v>
      </c>
      <c r="BYZ10" s="121">
        <v>0</v>
      </c>
      <c r="BZA10" s="253">
        <f t="shared" si="649"/>
        <v>10</v>
      </c>
      <c r="BZB10" s="254">
        <f t="shared" si="650"/>
        <v>7.6370856881014207E-2</v>
      </c>
      <c r="BZC10" s="121">
        <v>10</v>
      </c>
      <c r="BZD10" s="252">
        <f t="shared" si="651"/>
        <v>0.14532771399505887</v>
      </c>
      <c r="BZE10" s="121">
        <v>0</v>
      </c>
      <c r="BZF10" s="252">
        <f t="shared" si="652"/>
        <v>0</v>
      </c>
      <c r="BZG10" s="121">
        <v>0</v>
      </c>
      <c r="BZH10" s="253">
        <f t="shared" si="653"/>
        <v>10</v>
      </c>
      <c r="BZI10" s="254">
        <f t="shared" si="654"/>
        <v>7.6388358414177682E-2</v>
      </c>
      <c r="BZJ10" s="121">
        <v>10</v>
      </c>
      <c r="BZK10" s="252">
        <f t="shared" si="655"/>
        <v>0.14532771399505887</v>
      </c>
      <c r="BZL10" s="121">
        <v>0</v>
      </c>
      <c r="BZM10" s="252">
        <f t="shared" si="656"/>
        <v>0</v>
      </c>
      <c r="BZN10" s="121">
        <v>0</v>
      </c>
      <c r="BZO10" s="253">
        <f t="shared" si="657"/>
        <v>10</v>
      </c>
      <c r="BZP10" s="254">
        <f t="shared" si="658"/>
        <v>7.6388358414177682E-2</v>
      </c>
      <c r="BZQ10" s="121">
        <v>10</v>
      </c>
      <c r="BZR10" s="252">
        <f t="shared" si="659"/>
        <v>0.14532771399505887</v>
      </c>
      <c r="BZS10" s="121">
        <v>0</v>
      </c>
      <c r="BZT10" s="252">
        <f t="shared" si="660"/>
        <v>0</v>
      </c>
      <c r="BZU10" s="121">
        <v>0</v>
      </c>
      <c r="BZV10" s="253">
        <f t="shared" si="661"/>
        <v>10</v>
      </c>
      <c r="BZW10" s="254">
        <f t="shared" si="662"/>
        <v>7.6394194041252861E-2</v>
      </c>
      <c r="BZX10" s="121">
        <v>10</v>
      </c>
      <c r="BZY10" s="252">
        <f t="shared" si="663"/>
        <v>0.14539110206455366</v>
      </c>
      <c r="BZZ10" s="121">
        <v>0</v>
      </c>
      <c r="CAA10" s="252">
        <f t="shared" si="664"/>
        <v>0</v>
      </c>
      <c r="CAB10" s="121">
        <v>0</v>
      </c>
      <c r="CAC10" s="253">
        <f t="shared" si="665"/>
        <v>10</v>
      </c>
      <c r="CAD10" s="254">
        <f t="shared" si="666"/>
        <v>7.6417545468439554E-2</v>
      </c>
      <c r="CAE10" s="121">
        <v>10</v>
      </c>
      <c r="CAF10" s="252">
        <f t="shared" si="667"/>
        <v>0.14547570555717193</v>
      </c>
      <c r="CAG10" s="121">
        <v>0</v>
      </c>
      <c r="CAH10" s="252">
        <f t="shared" si="668"/>
        <v>0</v>
      </c>
      <c r="CAI10" s="121">
        <v>0</v>
      </c>
      <c r="CAJ10" s="253">
        <f t="shared" si="669"/>
        <v>10</v>
      </c>
      <c r="CAK10" s="254">
        <f t="shared" si="670"/>
        <v>7.64525993883792E-2</v>
      </c>
      <c r="CAL10" s="121">
        <v>9</v>
      </c>
      <c r="CAM10" s="252">
        <f t="shared" si="671"/>
        <v>0.13094718463553034</v>
      </c>
      <c r="CAN10" s="121">
        <v>0</v>
      </c>
      <c r="CAO10" s="252">
        <f t="shared" si="672"/>
        <v>0</v>
      </c>
      <c r="CAP10" s="121">
        <v>0</v>
      </c>
      <c r="CAQ10" s="253">
        <f t="shared" si="673"/>
        <v>9</v>
      </c>
      <c r="CAR10" s="254">
        <f t="shared" si="674"/>
        <v>6.8812600351708844E-2</v>
      </c>
      <c r="CAS10" s="121">
        <v>9</v>
      </c>
      <c r="CAT10" s="252">
        <f t="shared" si="675"/>
        <v>0.13100436681222707</v>
      </c>
      <c r="CAU10" s="121">
        <v>0</v>
      </c>
      <c r="CAV10" s="252">
        <f t="shared" si="676"/>
        <v>0</v>
      </c>
      <c r="CAW10" s="121">
        <v>0</v>
      </c>
      <c r="CAX10" s="253">
        <f t="shared" si="677"/>
        <v>9</v>
      </c>
      <c r="CAY10" s="254">
        <f t="shared" si="678"/>
        <v>6.8828387886203726E-2</v>
      </c>
      <c r="CAZ10" s="121">
        <v>9</v>
      </c>
      <c r="CBA10" s="252">
        <f t="shared" si="679"/>
        <v>0.13100436681222707</v>
      </c>
      <c r="CBB10" s="121">
        <v>0</v>
      </c>
      <c r="CBC10" s="252">
        <f t="shared" si="680"/>
        <v>0</v>
      </c>
      <c r="CBD10" s="121">
        <v>0</v>
      </c>
      <c r="CBE10" s="253">
        <f t="shared" si="681"/>
        <v>9</v>
      </c>
      <c r="CBF10" s="254">
        <f t="shared" si="682"/>
        <v>6.8854716548083547E-2</v>
      </c>
      <c r="CBG10" s="121">
        <v>9</v>
      </c>
      <c r="CBH10" s="252">
        <f t="shared" si="683"/>
        <v>0.13102343863735624</v>
      </c>
      <c r="CBI10" s="121">
        <v>0</v>
      </c>
      <c r="CBJ10" s="252">
        <f t="shared" si="684"/>
        <v>0</v>
      </c>
      <c r="CBK10" s="121">
        <v>0</v>
      </c>
      <c r="CBL10" s="253">
        <f t="shared" si="685"/>
        <v>9</v>
      </c>
      <c r="CBM10" s="254">
        <f t="shared" si="686"/>
        <v>6.8865253653684289E-2</v>
      </c>
      <c r="CBN10" s="121">
        <v>9</v>
      </c>
      <c r="CBO10" s="252">
        <f t="shared" si="687"/>
        <v>0.13104251601630751</v>
      </c>
      <c r="CBP10" s="121">
        <v>0</v>
      </c>
      <c r="CBQ10" s="252">
        <f t="shared" si="688"/>
        <v>0</v>
      </c>
      <c r="CBR10" s="121">
        <v>0</v>
      </c>
      <c r="CBS10" s="253">
        <f t="shared" si="689"/>
        <v>9</v>
      </c>
      <c r="CBT10" s="254">
        <f t="shared" si="690"/>
        <v>6.8870523415977963E-2</v>
      </c>
      <c r="CBU10" s="121">
        <v>9</v>
      </c>
      <c r="CBV10" s="252">
        <f t="shared" si="691"/>
        <v>0.13108068744538304</v>
      </c>
      <c r="CBW10" s="121">
        <v>0</v>
      </c>
      <c r="CBX10" s="252">
        <f t="shared" si="692"/>
        <v>0</v>
      </c>
      <c r="CBY10" s="121">
        <v>0</v>
      </c>
      <c r="CBZ10" s="253">
        <f t="shared" si="693"/>
        <v>9</v>
      </c>
      <c r="CCA10" s="254">
        <f t="shared" si="694"/>
        <v>6.8886337543053955E-2</v>
      </c>
      <c r="CCB10" s="121">
        <v>9</v>
      </c>
      <c r="CCC10" s="252">
        <f t="shared" si="695"/>
        <v>0.13108068744538304</v>
      </c>
      <c r="CCD10" s="121">
        <v>0</v>
      </c>
      <c r="CCE10" s="252">
        <f t="shared" si="696"/>
        <v>0</v>
      </c>
      <c r="CCF10" s="121">
        <v>0</v>
      </c>
      <c r="CCG10" s="253">
        <f t="shared" si="697"/>
        <v>9</v>
      </c>
      <c r="CCH10" s="254">
        <f t="shared" si="698"/>
        <v>6.8886337543053955E-2</v>
      </c>
      <c r="CCI10" s="121">
        <v>9</v>
      </c>
      <c r="CCJ10" s="252">
        <f t="shared" si="699"/>
        <v>0.13108068744538304</v>
      </c>
      <c r="CCK10" s="121">
        <v>0</v>
      </c>
      <c r="CCL10" s="252">
        <f t="shared" si="700"/>
        <v>0</v>
      </c>
      <c r="CCM10" s="121">
        <v>0</v>
      </c>
      <c r="CCN10" s="253">
        <f t="shared" si="701"/>
        <v>9</v>
      </c>
      <c r="CCO10" s="254">
        <f t="shared" si="702"/>
        <v>6.8902158934313271E-2</v>
      </c>
      <c r="CCP10" s="121">
        <v>9</v>
      </c>
      <c r="CCQ10" s="252">
        <f t="shared" si="703"/>
        <v>0.13113798630336587</v>
      </c>
      <c r="CCR10" s="121">
        <v>0</v>
      </c>
      <c r="CCS10" s="252">
        <f t="shared" si="704"/>
        <v>0</v>
      </c>
      <c r="CCT10" s="121">
        <v>0</v>
      </c>
      <c r="CCU10" s="253">
        <f t="shared" si="705"/>
        <v>9</v>
      </c>
      <c r="CCV10" s="254">
        <f t="shared" si="706"/>
        <v>6.893382352941177E-2</v>
      </c>
      <c r="CCW10" s="121">
        <v>9</v>
      </c>
      <c r="CCX10" s="252">
        <f t="shared" si="707"/>
        <v>0.13115709705625181</v>
      </c>
      <c r="CCY10" s="121">
        <v>0</v>
      </c>
      <c r="CCZ10" s="252">
        <f t="shared" si="708"/>
        <v>0</v>
      </c>
      <c r="CDA10" s="121">
        <v>0</v>
      </c>
      <c r="CDB10" s="253">
        <f t="shared" si="709"/>
        <v>9</v>
      </c>
      <c r="CDC10" s="254">
        <f t="shared" si="710"/>
        <v>6.8939103791650705E-2</v>
      </c>
      <c r="CDD10" s="121">
        <v>9</v>
      </c>
      <c r="CDE10" s="252">
        <f t="shared" si="711"/>
        <v>0.13121446274967197</v>
      </c>
      <c r="CDF10" s="121">
        <v>0</v>
      </c>
      <c r="CDG10" s="252">
        <f t="shared" si="712"/>
        <v>0</v>
      </c>
      <c r="CDH10" s="121">
        <v>0</v>
      </c>
      <c r="CDI10" s="253">
        <f t="shared" si="713"/>
        <v>9</v>
      </c>
      <c r="CDJ10" s="254">
        <f t="shared" si="714"/>
        <v>6.8960232932342339E-2</v>
      </c>
      <c r="CDK10" s="121">
        <v>9</v>
      </c>
      <c r="CDL10" s="252">
        <f t="shared" si="715"/>
        <v>0.13123359580052493</v>
      </c>
      <c r="CDM10" s="121">
        <v>0</v>
      </c>
      <c r="CDN10" s="252">
        <f t="shared" si="716"/>
        <v>0</v>
      </c>
      <c r="CDO10" s="121">
        <v>0</v>
      </c>
      <c r="CDP10" s="253">
        <f t="shared" si="717"/>
        <v>9</v>
      </c>
      <c r="CDQ10" s="254">
        <f t="shared" si="718"/>
        <v>6.8991950939057106E-2</v>
      </c>
      <c r="CDR10" s="121">
        <v>9</v>
      </c>
      <c r="CDS10" s="252">
        <f t="shared" si="719"/>
        <v>0.13127187864644108</v>
      </c>
      <c r="CDT10" s="121">
        <v>0</v>
      </c>
      <c r="CDU10" s="252">
        <f t="shared" si="720"/>
        <v>0</v>
      </c>
      <c r="CDV10" s="121">
        <v>0</v>
      </c>
      <c r="CDW10" s="253">
        <f t="shared" si="721"/>
        <v>9</v>
      </c>
      <c r="CDX10" s="254">
        <f t="shared" si="722"/>
        <v>6.9023698136360154E-2</v>
      </c>
      <c r="CDY10" s="121">
        <v>9</v>
      </c>
      <c r="CDZ10" s="252">
        <f t="shared" si="723"/>
        <v>0.13132934481249087</v>
      </c>
      <c r="CEA10" s="121">
        <v>0</v>
      </c>
      <c r="CEB10" s="252">
        <f t="shared" si="724"/>
        <v>0</v>
      </c>
      <c r="CEC10" s="121">
        <v>0</v>
      </c>
      <c r="CED10" s="253">
        <f t="shared" si="725"/>
        <v>9</v>
      </c>
      <c r="CEE10" s="254">
        <f t="shared" si="726"/>
        <v>6.9060773480662974E-2</v>
      </c>
      <c r="CEF10" s="121">
        <v>9</v>
      </c>
      <c r="CEG10" s="252">
        <f t="shared" si="727"/>
        <v>0.13138686131386859</v>
      </c>
      <c r="CEH10" s="121">
        <v>0</v>
      </c>
      <c r="CEI10" s="252">
        <f t="shared" si="728"/>
        <v>0</v>
      </c>
      <c r="CEJ10" s="121">
        <v>0</v>
      </c>
      <c r="CEK10" s="253">
        <f t="shared" si="729"/>
        <v>9</v>
      </c>
      <c r="CEL10" s="254">
        <f t="shared" si="730"/>
        <v>6.9076675109371405E-2</v>
      </c>
      <c r="CEM10" s="121">
        <v>9</v>
      </c>
      <c r="CEN10" s="252">
        <f t="shared" si="731"/>
        <v>0.13142523364485981</v>
      </c>
      <c r="CEO10" s="121">
        <v>0</v>
      </c>
      <c r="CEP10" s="252">
        <f t="shared" si="732"/>
        <v>0</v>
      </c>
      <c r="CEQ10" s="121">
        <v>0</v>
      </c>
      <c r="CER10" s="253">
        <f t="shared" si="733"/>
        <v>9</v>
      </c>
      <c r="CES10" s="254">
        <f t="shared" si="734"/>
        <v>6.9092584062643944E-2</v>
      </c>
      <c r="CET10" s="121">
        <v>9</v>
      </c>
      <c r="CEU10" s="252">
        <f t="shared" si="735"/>
        <v>0.13148283418553688</v>
      </c>
      <c r="CEV10" s="121">
        <v>0</v>
      </c>
      <c r="CEW10" s="252">
        <f t="shared" si="736"/>
        <v>0</v>
      </c>
      <c r="CEX10" s="121">
        <v>0</v>
      </c>
      <c r="CEY10" s="253">
        <f t="shared" si="737"/>
        <v>9</v>
      </c>
      <c r="CEZ10" s="254">
        <f t="shared" si="738"/>
        <v>6.9113807402856706E-2</v>
      </c>
      <c r="CFA10" s="121">
        <v>9</v>
      </c>
      <c r="CFB10" s="252">
        <f t="shared" si="739"/>
        <v>0.13155971349217951</v>
      </c>
      <c r="CFC10" s="121">
        <v>0</v>
      </c>
      <c r="CFD10" s="252">
        <f t="shared" si="740"/>
        <v>0</v>
      </c>
      <c r="CFE10" s="121">
        <v>0</v>
      </c>
      <c r="CFF10" s="253">
        <f t="shared" si="741"/>
        <v>9</v>
      </c>
      <c r="CFG10" s="254">
        <f t="shared" si="742"/>
        <v>6.9135043785527733E-2</v>
      </c>
      <c r="CFH10" s="121">
        <v>9</v>
      </c>
      <c r="CFI10" s="252">
        <f t="shared" si="743"/>
        <v>0.13161743199766013</v>
      </c>
      <c r="CFJ10" s="121">
        <v>0</v>
      </c>
      <c r="CFK10" s="252">
        <f t="shared" si="744"/>
        <v>0</v>
      </c>
      <c r="CFL10" s="121">
        <v>0</v>
      </c>
      <c r="CFM10" s="253">
        <f t="shared" si="745"/>
        <v>9</v>
      </c>
      <c r="CFN10" s="254">
        <f t="shared" si="746"/>
        <v>6.9156293222683268E-2</v>
      </c>
      <c r="CFO10" s="121">
        <v>9</v>
      </c>
      <c r="CFP10" s="252">
        <f t="shared" si="747"/>
        <v>0.13169446883230904</v>
      </c>
      <c r="CFQ10" s="121">
        <v>0</v>
      </c>
      <c r="CFR10" s="252">
        <f t="shared" si="748"/>
        <v>0</v>
      </c>
      <c r="CFS10" s="121">
        <v>0</v>
      </c>
      <c r="CFT10" s="253">
        <f t="shared" si="749"/>
        <v>9</v>
      </c>
      <c r="CFU10" s="254">
        <f t="shared" si="750"/>
        <v>6.9182873395341682E-2</v>
      </c>
      <c r="CFV10" s="121">
        <v>9</v>
      </c>
      <c r="CFW10" s="252">
        <f t="shared" si="751"/>
        <v>0.13179089178503442</v>
      </c>
      <c r="CFX10" s="121">
        <v>0</v>
      </c>
      <c r="CFY10" s="252">
        <f t="shared" si="752"/>
        <v>0</v>
      </c>
      <c r="CFZ10" s="121">
        <v>0</v>
      </c>
      <c r="CGA10" s="253">
        <f t="shared" si="753"/>
        <v>9</v>
      </c>
      <c r="CGB10" s="254">
        <f t="shared" si="754"/>
        <v>6.9225444196600261E-2</v>
      </c>
      <c r="CGC10" s="121">
        <v>9</v>
      </c>
      <c r="CGD10" s="252">
        <f t="shared" si="755"/>
        <v>0.13181019332161686</v>
      </c>
      <c r="CGE10" s="121">
        <v>0</v>
      </c>
      <c r="CGF10" s="252">
        <f t="shared" si="756"/>
        <v>0</v>
      </c>
      <c r="CGG10" s="121">
        <v>0</v>
      </c>
      <c r="CGH10" s="253">
        <f t="shared" si="757"/>
        <v>9</v>
      </c>
      <c r="CGI10" s="254">
        <f t="shared" si="758"/>
        <v>6.9246749249826878E-2</v>
      </c>
      <c r="CGJ10" s="121">
        <v>9</v>
      </c>
      <c r="CGK10" s="252">
        <f t="shared" si="759"/>
        <v>0.13188745603751464</v>
      </c>
      <c r="CGL10" s="121">
        <v>0</v>
      </c>
      <c r="CGM10" s="252">
        <f t="shared" si="760"/>
        <v>0</v>
      </c>
      <c r="CGN10" s="121">
        <v>0</v>
      </c>
      <c r="CGO10" s="253">
        <f t="shared" si="761"/>
        <v>9</v>
      </c>
      <c r="CGP10" s="254">
        <f t="shared" si="762"/>
        <v>6.9278731429451151E-2</v>
      </c>
      <c r="CGQ10" s="121">
        <v>9</v>
      </c>
      <c r="CGR10" s="252">
        <f t="shared" si="763"/>
        <v>0.1319067858713176</v>
      </c>
      <c r="CGS10" s="121">
        <v>0</v>
      </c>
      <c r="CGT10" s="252">
        <f t="shared" si="764"/>
        <v>0</v>
      </c>
      <c r="CGU10" s="121">
        <v>0</v>
      </c>
      <c r="CGV10" s="253">
        <f t="shared" si="765"/>
        <v>9</v>
      </c>
      <c r="CGW10" s="254">
        <f t="shared" si="766"/>
        <v>6.9300069300069295E-2</v>
      </c>
      <c r="CGX10" s="121">
        <v>9</v>
      </c>
      <c r="CGY10" s="252">
        <f t="shared" si="767"/>
        <v>0.13194546254214926</v>
      </c>
      <c r="CGZ10" s="121">
        <v>0</v>
      </c>
      <c r="CHA10" s="252">
        <f t="shared" si="768"/>
        <v>0</v>
      </c>
      <c r="CHB10" s="121">
        <v>0</v>
      </c>
      <c r="CHC10" s="253">
        <f t="shared" si="769"/>
        <v>9</v>
      </c>
      <c r="CHD10" s="254">
        <f t="shared" si="770"/>
        <v>6.9326760129409942E-2</v>
      </c>
      <c r="CHE10" s="121">
        <v>9</v>
      </c>
      <c r="CHF10" s="252">
        <f t="shared" si="771"/>
        <v>0.13198416190057194</v>
      </c>
      <c r="CHG10" s="121">
        <v>0</v>
      </c>
      <c r="CHH10" s="252">
        <f t="shared" si="772"/>
        <v>0</v>
      </c>
      <c r="CHI10" s="121">
        <v>0</v>
      </c>
      <c r="CHJ10" s="253">
        <f t="shared" si="773"/>
        <v>9</v>
      </c>
      <c r="CHK10" s="254">
        <f t="shared" si="774"/>
        <v>6.9358816276202218E-2</v>
      </c>
      <c r="CHL10" s="121">
        <v>9</v>
      </c>
      <c r="CHM10" s="252">
        <f t="shared" si="775"/>
        <v>0.13206162876008803</v>
      </c>
      <c r="CHN10" s="121">
        <v>0</v>
      </c>
      <c r="CHO10" s="252">
        <f t="shared" si="776"/>
        <v>0</v>
      </c>
      <c r="CHP10" s="121">
        <v>0</v>
      </c>
      <c r="CHQ10" s="253">
        <f t="shared" si="777"/>
        <v>9</v>
      </c>
      <c r="CHR10" s="254">
        <f t="shared" si="778"/>
        <v>6.938555238609205E-2</v>
      </c>
      <c r="CHS10" s="121">
        <v>9</v>
      </c>
      <c r="CHT10" s="252">
        <f t="shared" si="779"/>
        <v>0.13213918660989576</v>
      </c>
      <c r="CHU10" s="121">
        <v>0</v>
      </c>
      <c r="CHV10" s="252">
        <f t="shared" si="780"/>
        <v>0</v>
      </c>
      <c r="CHW10" s="121">
        <v>0</v>
      </c>
      <c r="CHX10" s="253">
        <f t="shared" si="781"/>
        <v>9</v>
      </c>
      <c r="CHY10" s="254">
        <f t="shared" si="782"/>
        <v>6.9412309116149928E-2</v>
      </c>
      <c r="CHZ10" s="121">
        <v>9</v>
      </c>
      <c r="CIA10" s="252">
        <f t="shared" si="783"/>
        <v>0.13217799970627112</v>
      </c>
      <c r="CIB10" s="121">
        <v>0</v>
      </c>
      <c r="CIC10" s="252">
        <f t="shared" si="784"/>
        <v>0</v>
      </c>
      <c r="CID10" s="121">
        <v>0</v>
      </c>
      <c r="CIE10" s="253">
        <f t="shared" si="785"/>
        <v>9</v>
      </c>
      <c r="CIF10" s="254">
        <f t="shared" si="786"/>
        <v>6.9439086490239957E-2</v>
      </c>
      <c r="CIG10" s="121">
        <v>9</v>
      </c>
      <c r="CIH10" s="252">
        <f t="shared" si="787"/>
        <v>0.13227513227513227</v>
      </c>
      <c r="CII10" s="121">
        <v>0</v>
      </c>
      <c r="CIJ10" s="252">
        <f t="shared" si="788"/>
        <v>0</v>
      </c>
      <c r="CIK10" s="121">
        <v>0</v>
      </c>
      <c r="CIL10" s="253">
        <f t="shared" si="789"/>
        <v>9</v>
      </c>
      <c r="CIM10" s="254">
        <f t="shared" si="790"/>
        <v>6.9492703266157058E-2</v>
      </c>
      <c r="CIN10" s="121">
        <v>9</v>
      </c>
      <c r="CIO10" s="252">
        <f t="shared" si="791"/>
        <v>0.13245033112582782</v>
      </c>
      <c r="CIP10" s="121">
        <v>0</v>
      </c>
      <c r="CIQ10" s="252">
        <f t="shared" si="792"/>
        <v>0</v>
      </c>
      <c r="CIR10" s="121">
        <v>0</v>
      </c>
      <c r="CIS10" s="253">
        <f t="shared" si="793"/>
        <v>9</v>
      </c>
      <c r="CIT10" s="254">
        <f t="shared" si="794"/>
        <v>6.9551777434312206E-2</v>
      </c>
      <c r="CIU10" s="121">
        <v>9</v>
      </c>
      <c r="CIV10" s="252">
        <f t="shared" si="795"/>
        <v>0.13250883392226148</v>
      </c>
      <c r="CIW10" s="121">
        <v>0</v>
      </c>
      <c r="CIX10" s="252">
        <f t="shared" si="796"/>
        <v>0</v>
      </c>
      <c r="CIY10" s="121">
        <v>0</v>
      </c>
      <c r="CIZ10" s="253">
        <f t="shared" si="797"/>
        <v>9</v>
      </c>
      <c r="CJA10" s="254">
        <f t="shared" si="798"/>
        <v>6.9589422407794019E-2</v>
      </c>
      <c r="CJB10" s="121">
        <v>9</v>
      </c>
      <c r="CJC10" s="252">
        <f t="shared" si="799"/>
        <v>0.13266509433962265</v>
      </c>
      <c r="CJD10" s="121">
        <v>0</v>
      </c>
      <c r="CJE10" s="252">
        <f t="shared" si="800"/>
        <v>0</v>
      </c>
      <c r="CJF10" s="121">
        <v>0</v>
      </c>
      <c r="CJG10" s="253">
        <f t="shared" si="801"/>
        <v>9</v>
      </c>
      <c r="CJH10" s="254">
        <f t="shared" si="802"/>
        <v>6.9637883008356549E-2</v>
      </c>
      <c r="CJI10" s="121">
        <v>9</v>
      </c>
      <c r="CJJ10" s="252">
        <f t="shared" si="803"/>
        <v>0.13274336283185839</v>
      </c>
      <c r="CJK10" s="121">
        <v>0</v>
      </c>
      <c r="CJL10" s="252">
        <f t="shared" si="804"/>
        <v>0</v>
      </c>
      <c r="CJM10" s="121">
        <v>0</v>
      </c>
      <c r="CJN10" s="253">
        <f t="shared" si="805"/>
        <v>9</v>
      </c>
      <c r="CJO10" s="254">
        <f t="shared" si="806"/>
        <v>6.968641114982578E-2</v>
      </c>
      <c r="CJP10" s="121">
        <v>9</v>
      </c>
      <c r="CJQ10" s="252">
        <f t="shared" si="807"/>
        <v>0.13291980505095261</v>
      </c>
      <c r="CJR10" s="121">
        <v>0</v>
      </c>
      <c r="CJS10" s="252">
        <f t="shared" si="808"/>
        <v>0</v>
      </c>
      <c r="CJT10" s="121">
        <v>0</v>
      </c>
      <c r="CJU10" s="253">
        <f t="shared" si="809"/>
        <v>9</v>
      </c>
      <c r="CJV10" s="254">
        <f t="shared" si="810"/>
        <v>6.9756626879553557E-2</v>
      </c>
      <c r="CJW10" s="121">
        <v>9</v>
      </c>
      <c r="CJX10" s="252">
        <f t="shared" si="811"/>
        <v>0.13307703681798019</v>
      </c>
      <c r="CJY10" s="121">
        <v>0</v>
      </c>
      <c r="CJZ10" s="252">
        <f t="shared" si="812"/>
        <v>0</v>
      </c>
      <c r="CKA10" s="121">
        <v>0</v>
      </c>
      <c r="CKB10" s="253">
        <f t="shared" si="813"/>
        <v>9</v>
      </c>
      <c r="CKC10" s="254">
        <f t="shared" si="814"/>
        <v>6.9816150802885737E-2</v>
      </c>
      <c r="CKD10" s="121">
        <v>9</v>
      </c>
      <c r="CKE10" s="252">
        <f t="shared" si="815"/>
        <v>0.13325436778205507</v>
      </c>
      <c r="CKF10" s="121">
        <v>0</v>
      </c>
      <c r="CKG10" s="252">
        <f t="shared" si="816"/>
        <v>0</v>
      </c>
      <c r="CKH10" s="121">
        <v>0</v>
      </c>
      <c r="CKI10" s="253">
        <f t="shared" si="817"/>
        <v>9</v>
      </c>
      <c r="CKJ10" s="254">
        <f t="shared" si="818"/>
        <v>6.9886628358440755E-2</v>
      </c>
      <c r="CKK10" s="121">
        <v>9</v>
      </c>
      <c r="CKL10" s="252">
        <f t="shared" si="819"/>
        <v>0.13341239252890602</v>
      </c>
      <c r="CKM10" s="121">
        <v>0</v>
      </c>
      <c r="CKN10" s="252">
        <f t="shared" si="820"/>
        <v>0</v>
      </c>
      <c r="CKO10" s="121">
        <v>0</v>
      </c>
      <c r="CKP10" s="253">
        <f t="shared" si="821"/>
        <v>9</v>
      </c>
      <c r="CKQ10" s="254">
        <f t="shared" si="822"/>
        <v>6.9940938762822508E-2</v>
      </c>
      <c r="CKR10" s="121">
        <v>9</v>
      </c>
      <c r="CKS10" s="252">
        <f t="shared" si="823"/>
        <v>0.13355097195429591</v>
      </c>
      <c r="CKT10" s="121">
        <v>0</v>
      </c>
      <c r="CKU10" s="252">
        <f t="shared" si="824"/>
        <v>0</v>
      </c>
      <c r="CKV10" s="121">
        <v>0</v>
      </c>
      <c r="CKW10" s="253">
        <f t="shared" si="825"/>
        <v>9</v>
      </c>
      <c r="CKX10" s="254">
        <f t="shared" si="826"/>
        <v>6.997900629811056E-2</v>
      </c>
      <c r="CKY10" s="121">
        <v>9</v>
      </c>
      <c r="CKZ10" s="252">
        <f t="shared" si="827"/>
        <v>0.13370970138166691</v>
      </c>
      <c r="CLA10" s="121">
        <v>0</v>
      </c>
      <c r="CLB10" s="252">
        <f t="shared" si="828"/>
        <v>0</v>
      </c>
      <c r="CLC10" s="121">
        <v>0</v>
      </c>
      <c r="CLD10" s="253">
        <f t="shared" si="829"/>
        <v>9</v>
      </c>
      <c r="CLE10" s="254">
        <f t="shared" si="830"/>
        <v>7.004436142890498E-2</v>
      </c>
      <c r="CLF10" s="121">
        <v>9</v>
      </c>
      <c r="CLG10" s="252">
        <f t="shared" si="831"/>
        <v>0.13378920767058122</v>
      </c>
      <c r="CLH10" s="121">
        <v>0</v>
      </c>
      <c r="CLI10" s="252">
        <f t="shared" si="832"/>
        <v>0</v>
      </c>
      <c r="CLJ10" s="121">
        <v>0</v>
      </c>
      <c r="CLK10" s="253">
        <f t="shared" si="833"/>
        <v>9</v>
      </c>
      <c r="CLL10" s="254">
        <f t="shared" si="834"/>
        <v>7.0093457943925228E-2</v>
      </c>
      <c r="CLM10" s="121">
        <v>9</v>
      </c>
      <c r="CLN10" s="252">
        <f t="shared" si="835"/>
        <v>0.1338887235941684</v>
      </c>
      <c r="CLO10" s="121">
        <v>0</v>
      </c>
      <c r="CLP10" s="252">
        <f t="shared" si="836"/>
        <v>0</v>
      </c>
      <c r="CLQ10" s="121">
        <v>0</v>
      </c>
      <c r="CLR10" s="253">
        <f t="shared" si="837"/>
        <v>9</v>
      </c>
      <c r="CLS10" s="254">
        <f t="shared" si="838"/>
        <v>7.0169967254015281E-2</v>
      </c>
      <c r="CLT10" s="121">
        <v>9</v>
      </c>
      <c r="CLU10" s="252">
        <f t="shared" si="839"/>
        <v>0.13398838767306834</v>
      </c>
      <c r="CLV10" s="121">
        <v>0</v>
      </c>
      <c r="CLW10" s="252">
        <f t="shared" si="840"/>
        <v>0</v>
      </c>
      <c r="CLX10" s="121">
        <v>0</v>
      </c>
      <c r="CLY10" s="253">
        <f t="shared" si="841"/>
        <v>9</v>
      </c>
      <c r="CLZ10" s="254">
        <f t="shared" si="842"/>
        <v>7.0213761897331875E-2</v>
      </c>
      <c r="CMA10" s="121">
        <v>9</v>
      </c>
      <c r="CMB10" s="252">
        <f t="shared" si="843"/>
        <v>0.13400833829660511</v>
      </c>
      <c r="CMC10" s="121">
        <v>0</v>
      </c>
      <c r="CMD10" s="252">
        <f t="shared" si="844"/>
        <v>0</v>
      </c>
      <c r="CME10" s="121">
        <v>0</v>
      </c>
      <c r="CMF10" s="253">
        <f t="shared" si="845"/>
        <v>9</v>
      </c>
      <c r="CMG10" s="254">
        <f t="shared" si="846"/>
        <v>7.0230198985563791E-2</v>
      </c>
      <c r="CMH10" s="121">
        <v>9</v>
      </c>
      <c r="CMI10" s="252">
        <f t="shared" si="847"/>
        <v>0.13418816162218578</v>
      </c>
      <c r="CMJ10" s="121">
        <v>0</v>
      </c>
      <c r="CMK10" s="252">
        <f t="shared" si="848"/>
        <v>0</v>
      </c>
      <c r="CML10" s="121">
        <v>0</v>
      </c>
      <c r="CMM10" s="253">
        <f t="shared" si="849"/>
        <v>9</v>
      </c>
      <c r="CMN10" s="254">
        <f t="shared" si="850"/>
        <v>7.03125E-2</v>
      </c>
      <c r="CMO10" s="121">
        <v>9</v>
      </c>
      <c r="CMP10" s="252">
        <f t="shared" si="851"/>
        <v>0.13432835820895522</v>
      </c>
      <c r="CMQ10" s="121">
        <v>0</v>
      </c>
      <c r="CMR10" s="252">
        <f t="shared" si="852"/>
        <v>0</v>
      </c>
      <c r="CMS10" s="121">
        <v>0</v>
      </c>
      <c r="CMT10" s="253">
        <f t="shared" si="853"/>
        <v>9</v>
      </c>
      <c r="CMU10" s="254">
        <f t="shared" si="854"/>
        <v>7.0378479824835791E-2</v>
      </c>
      <c r="CMV10" s="121">
        <v>9</v>
      </c>
      <c r="CMW10" s="252">
        <f t="shared" si="855"/>
        <v>0.13442867811799852</v>
      </c>
      <c r="CMX10" s="121">
        <v>0</v>
      </c>
      <c r="CMY10" s="252">
        <f t="shared" si="856"/>
        <v>0</v>
      </c>
      <c r="CMZ10" s="121">
        <v>0</v>
      </c>
      <c r="CNA10" s="253">
        <f t="shared" si="857"/>
        <v>9</v>
      </c>
      <c r="CNB10" s="254">
        <f t="shared" si="858"/>
        <v>7.0444583594239191E-2</v>
      </c>
      <c r="CNC10" s="121">
        <v>9</v>
      </c>
      <c r="CND10" s="252">
        <f t="shared" si="859"/>
        <v>0.13460963206700569</v>
      </c>
      <c r="CNE10" s="121">
        <v>0</v>
      </c>
      <c r="CNF10" s="252">
        <f t="shared" si="860"/>
        <v>0</v>
      </c>
      <c r="CNG10" s="121">
        <v>0</v>
      </c>
      <c r="CNH10" s="253">
        <f t="shared" si="861"/>
        <v>9</v>
      </c>
      <c r="CNI10" s="254">
        <f t="shared" si="862"/>
        <v>7.0527388135726038E-2</v>
      </c>
      <c r="CNJ10" s="121">
        <v>9</v>
      </c>
      <c r="CNK10" s="252">
        <f t="shared" si="863"/>
        <v>0.1347305389221557</v>
      </c>
      <c r="CNL10" s="121">
        <v>0</v>
      </c>
      <c r="CNM10" s="252">
        <f t="shared" si="863"/>
        <v>0</v>
      </c>
      <c r="CNN10" s="121">
        <v>0</v>
      </c>
      <c r="CNO10" s="253">
        <f t="shared" si="864"/>
        <v>9</v>
      </c>
      <c r="CNP10" s="254">
        <f t="shared" si="865"/>
        <v>7.0593772060553769E-2</v>
      </c>
      <c r="CNQ10" s="121">
        <v>9</v>
      </c>
      <c r="CNR10" s="252">
        <f t="shared" si="866"/>
        <v>0.1349123070004497</v>
      </c>
      <c r="CNS10" s="121">
        <v>0</v>
      </c>
      <c r="CNT10" s="252">
        <f t="shared" si="867"/>
        <v>0</v>
      </c>
      <c r="CNU10" s="121">
        <v>0</v>
      </c>
      <c r="CNV10" s="253">
        <f t="shared" si="868"/>
        <v>9</v>
      </c>
      <c r="CNW10" s="254">
        <f t="shared" si="869"/>
        <v>7.0654733867169098E-2</v>
      </c>
      <c r="CNX10" s="121">
        <v>9</v>
      </c>
      <c r="CNY10" s="252">
        <f t="shared" si="870"/>
        <v>0.13521634615384615</v>
      </c>
      <c r="CNZ10" s="121">
        <v>0</v>
      </c>
      <c r="COA10" s="252">
        <f t="shared" si="871"/>
        <v>0</v>
      </c>
      <c r="COB10" s="121">
        <v>0</v>
      </c>
      <c r="COC10" s="253">
        <f t="shared" si="872"/>
        <v>9</v>
      </c>
      <c r="COD10" s="254">
        <f t="shared" si="873"/>
        <v>7.0799244808055384E-2</v>
      </c>
      <c r="COE10" s="121">
        <v>9</v>
      </c>
      <c r="COF10" s="252">
        <f t="shared" si="874"/>
        <v>0.13531799729364005</v>
      </c>
      <c r="COG10" s="121">
        <v>0</v>
      </c>
      <c r="COH10" s="252">
        <f t="shared" si="875"/>
        <v>0</v>
      </c>
      <c r="COI10" s="121">
        <v>0</v>
      </c>
      <c r="COJ10" s="253">
        <f t="shared" si="876"/>
        <v>9</v>
      </c>
      <c r="COK10" s="254">
        <f t="shared" si="877"/>
        <v>7.087172218284904E-2</v>
      </c>
      <c r="COL10" s="121">
        <v>9</v>
      </c>
      <c r="COM10" s="252">
        <f t="shared" si="878"/>
        <v>0.13554216867469879</v>
      </c>
      <c r="CON10" s="121">
        <v>0</v>
      </c>
      <c r="COO10" s="252">
        <f t="shared" si="879"/>
        <v>0</v>
      </c>
      <c r="COP10" s="121">
        <v>0</v>
      </c>
      <c r="COQ10" s="253">
        <f t="shared" si="880"/>
        <v>9</v>
      </c>
      <c r="COR10" s="254">
        <f t="shared" si="881"/>
        <v>7.0961129070409204E-2</v>
      </c>
      <c r="COS10" s="121">
        <v>9</v>
      </c>
      <c r="COT10" s="252">
        <f t="shared" si="882"/>
        <v>0.13578756789378393</v>
      </c>
      <c r="COU10" s="121">
        <v>0</v>
      </c>
      <c r="COV10" s="252">
        <f t="shared" si="883"/>
        <v>0</v>
      </c>
      <c r="COW10" s="121">
        <v>0</v>
      </c>
      <c r="COX10" s="253">
        <f t="shared" si="884"/>
        <v>9</v>
      </c>
      <c r="COY10" s="254">
        <f t="shared" si="885"/>
        <v>7.1101279823036809E-2</v>
      </c>
      <c r="COZ10" s="121">
        <v>9</v>
      </c>
      <c r="CPA10" s="252">
        <f t="shared" si="886"/>
        <v>0.13599274705349049</v>
      </c>
      <c r="CPB10" s="121">
        <v>0</v>
      </c>
      <c r="CPC10" s="252">
        <f t="shared" si="887"/>
        <v>0</v>
      </c>
      <c r="CPD10" s="121">
        <v>0</v>
      </c>
      <c r="CPE10" s="253">
        <f t="shared" si="888"/>
        <v>9</v>
      </c>
      <c r="CPF10" s="254">
        <f t="shared" si="889"/>
        <v>7.1191267204556236E-2</v>
      </c>
      <c r="CPG10" s="121">
        <v>9</v>
      </c>
      <c r="CPH10" s="252">
        <f t="shared" si="890"/>
        <v>0.13621916149538368</v>
      </c>
      <c r="CPI10" s="121">
        <v>0</v>
      </c>
      <c r="CPJ10" s="252">
        <f t="shared" si="891"/>
        <v>0</v>
      </c>
      <c r="CPK10" s="121">
        <v>0</v>
      </c>
      <c r="CPL10" s="253">
        <f t="shared" si="892"/>
        <v>9</v>
      </c>
      <c r="CPM10" s="254">
        <f t="shared" si="893"/>
        <v>7.132102385292019E-2</v>
      </c>
      <c r="CPN10" s="121">
        <v>9</v>
      </c>
      <c r="CPO10" s="252">
        <f t="shared" si="894"/>
        <v>0.13642564802182811</v>
      </c>
      <c r="CPP10" s="121">
        <v>0</v>
      </c>
      <c r="CPQ10" s="252">
        <f t="shared" si="895"/>
        <v>0</v>
      </c>
      <c r="CPR10" s="121">
        <v>0</v>
      </c>
      <c r="CPS10" s="253">
        <f t="shared" si="896"/>
        <v>9</v>
      </c>
      <c r="CPT10" s="254">
        <f t="shared" si="897"/>
        <v>7.1451254366465544E-2</v>
      </c>
      <c r="CPU10" s="121">
        <v>9</v>
      </c>
      <c r="CPV10" s="252">
        <f t="shared" si="898"/>
        <v>0.1366742596810934</v>
      </c>
      <c r="CPW10" s="121">
        <v>0</v>
      </c>
      <c r="CPX10" s="252">
        <f t="shared" si="899"/>
        <v>0</v>
      </c>
      <c r="CPY10" s="121">
        <v>0</v>
      </c>
      <c r="CPZ10" s="253">
        <f t="shared" si="900"/>
        <v>9</v>
      </c>
      <c r="CQA10" s="254">
        <f t="shared" si="901"/>
        <v>7.15648854961832E-2</v>
      </c>
      <c r="CQB10" s="121">
        <v>9</v>
      </c>
      <c r="CQC10" s="252">
        <f t="shared" si="902"/>
        <v>0.13696545426875667</v>
      </c>
      <c r="CQD10" s="121">
        <v>0</v>
      </c>
      <c r="CQE10" s="252">
        <f t="shared" si="903"/>
        <v>0</v>
      </c>
      <c r="CQF10" s="121">
        <v>0</v>
      </c>
      <c r="CQG10" s="253">
        <f t="shared" si="904"/>
        <v>9</v>
      </c>
      <c r="CQH10" s="254">
        <f t="shared" si="905"/>
        <v>7.1718862060721963E-2</v>
      </c>
      <c r="CQI10" s="121">
        <v>9</v>
      </c>
      <c r="CQJ10" s="252">
        <f t="shared" si="906"/>
        <v>0.13727882855399634</v>
      </c>
      <c r="CQK10" s="121">
        <v>0</v>
      </c>
      <c r="CQL10" s="252">
        <f t="shared" si="907"/>
        <v>0</v>
      </c>
      <c r="CQM10" s="121">
        <v>0</v>
      </c>
      <c r="CQN10" s="253">
        <f t="shared" si="908"/>
        <v>9</v>
      </c>
      <c r="CQO10" s="254">
        <f t="shared" si="909"/>
        <v>7.1856287425149698E-2</v>
      </c>
      <c r="CQP10" s="121">
        <v>9</v>
      </c>
      <c r="CQQ10" s="252">
        <f t="shared" si="910"/>
        <v>0.13774104683195593</v>
      </c>
      <c r="CQR10" s="121">
        <v>0</v>
      </c>
      <c r="CQS10" s="252">
        <f t="shared" si="911"/>
        <v>0</v>
      </c>
      <c r="CQT10" s="121">
        <v>0</v>
      </c>
      <c r="CQU10" s="253">
        <f t="shared" si="912"/>
        <v>9</v>
      </c>
      <c r="CQV10" s="254">
        <f t="shared" si="913"/>
        <v>7.2034576596766445E-2</v>
      </c>
      <c r="CQW10" s="121">
        <v>9</v>
      </c>
      <c r="CQX10" s="252">
        <f t="shared" si="914"/>
        <v>0.13799448022079117</v>
      </c>
      <c r="CQY10" s="121">
        <v>0</v>
      </c>
      <c r="CQZ10" s="252">
        <f t="shared" si="915"/>
        <v>0</v>
      </c>
      <c r="CRA10" s="121">
        <v>0</v>
      </c>
      <c r="CRB10" s="253">
        <f t="shared" si="916"/>
        <v>9</v>
      </c>
      <c r="CRC10" s="254">
        <f t="shared" si="917"/>
        <v>7.2213752708015722E-2</v>
      </c>
      <c r="CRD10" s="121">
        <v>9</v>
      </c>
      <c r="CRE10" s="252">
        <f t="shared" si="918"/>
        <v>0.1382063882063882</v>
      </c>
      <c r="CRF10" s="121">
        <v>0</v>
      </c>
      <c r="CRG10" s="252">
        <f t="shared" si="919"/>
        <v>0</v>
      </c>
      <c r="CRH10" s="121">
        <v>0</v>
      </c>
      <c r="CRI10" s="253">
        <f t="shared" si="920"/>
        <v>9</v>
      </c>
      <c r="CRJ10" s="254">
        <f t="shared" si="921"/>
        <v>7.2318200080353556E-2</v>
      </c>
      <c r="CRK10" s="121">
        <v>9</v>
      </c>
      <c r="CRL10" s="252">
        <f t="shared" si="922"/>
        <v>0.13858946720049276</v>
      </c>
      <c r="CRM10" s="121">
        <v>0</v>
      </c>
      <c r="CRN10" s="252">
        <f t="shared" si="923"/>
        <v>0</v>
      </c>
      <c r="CRO10" s="121">
        <v>0</v>
      </c>
      <c r="CRP10" s="253">
        <f t="shared" si="924"/>
        <v>9</v>
      </c>
      <c r="CRQ10" s="254">
        <f t="shared" si="925"/>
        <v>7.2475438879046547E-2</v>
      </c>
      <c r="CRR10" s="121">
        <v>9</v>
      </c>
      <c r="CRS10" s="252">
        <f t="shared" si="926"/>
        <v>0.13903908543179361</v>
      </c>
      <c r="CRT10" s="121">
        <v>0</v>
      </c>
      <c r="CRU10" s="252">
        <f t="shared" si="927"/>
        <v>0</v>
      </c>
      <c r="CRV10" s="121">
        <v>0</v>
      </c>
      <c r="CRW10" s="253">
        <f t="shared" si="928"/>
        <v>9</v>
      </c>
      <c r="CRX10" s="254">
        <f t="shared" si="929"/>
        <v>7.2656817631387746E-2</v>
      </c>
      <c r="CRY10" s="121">
        <v>9</v>
      </c>
      <c r="CRZ10" s="252">
        <f t="shared" si="930"/>
        <v>0.13940520446096655</v>
      </c>
      <c r="CSA10" s="121">
        <v>0</v>
      </c>
      <c r="CSB10" s="252">
        <f t="shared" si="931"/>
        <v>0</v>
      </c>
      <c r="CSC10" s="121">
        <v>0</v>
      </c>
      <c r="CSD10" s="253">
        <f t="shared" si="932"/>
        <v>9</v>
      </c>
      <c r="CSE10" s="254">
        <f t="shared" si="933"/>
        <v>7.2797864595971859E-2</v>
      </c>
      <c r="CSF10" s="121">
        <v>9</v>
      </c>
      <c r="CSG10" s="252">
        <f t="shared" si="934"/>
        <v>0.13983840894965818</v>
      </c>
      <c r="CSH10" s="121">
        <v>0</v>
      </c>
      <c r="CSI10" s="252">
        <f t="shared" si="935"/>
        <v>0</v>
      </c>
      <c r="CSJ10" s="121">
        <v>0</v>
      </c>
      <c r="CSK10" s="253">
        <f t="shared" si="936"/>
        <v>9</v>
      </c>
      <c r="CSL10" s="254">
        <f t="shared" si="937"/>
        <v>7.2969028701151295E-2</v>
      </c>
      <c r="CSM10" s="121">
        <v>9</v>
      </c>
      <c r="CSN10" s="252">
        <f t="shared" si="938"/>
        <v>0.14005602240896359</v>
      </c>
      <c r="CSO10" s="121">
        <v>0</v>
      </c>
      <c r="CSP10" s="252">
        <f t="shared" si="939"/>
        <v>0</v>
      </c>
      <c r="CSQ10" s="121">
        <v>0</v>
      </c>
      <c r="CSR10" s="253">
        <f t="shared" si="940"/>
        <v>9</v>
      </c>
      <c r="CSS10" s="254">
        <f t="shared" si="941"/>
        <v>7.3081607795371498E-2</v>
      </c>
      <c r="CST10" s="121">
        <v>9</v>
      </c>
      <c r="CSU10" s="252">
        <f t="shared" si="942"/>
        <v>0.14038371548900327</v>
      </c>
      <c r="CSV10" s="121">
        <v>0</v>
      </c>
      <c r="CSW10" s="252">
        <f t="shared" si="943"/>
        <v>0</v>
      </c>
      <c r="CSX10" s="121">
        <v>0</v>
      </c>
      <c r="CSY10" s="253">
        <f t="shared" si="944"/>
        <v>9</v>
      </c>
      <c r="CSZ10" s="254">
        <f t="shared" si="945"/>
        <v>7.3248148449580858E-2</v>
      </c>
      <c r="CTA10" s="121">
        <v>9</v>
      </c>
      <c r="CTB10" s="252">
        <f t="shared" si="946"/>
        <v>0.14064697609001406</v>
      </c>
      <c r="CTC10" s="121">
        <v>0</v>
      </c>
      <c r="CTD10" s="252">
        <f t="shared" si="947"/>
        <v>0</v>
      </c>
      <c r="CTE10" s="121">
        <v>0</v>
      </c>
      <c r="CTF10" s="253">
        <f t="shared" si="948"/>
        <v>9</v>
      </c>
      <c r="CTG10" s="254">
        <f t="shared" si="949"/>
        <v>7.3355611704295373E-2</v>
      </c>
      <c r="CTH10" s="121">
        <v>9</v>
      </c>
      <c r="CTI10" s="252">
        <f t="shared" si="950"/>
        <v>0.14111006585136407</v>
      </c>
      <c r="CTJ10" s="121">
        <v>0</v>
      </c>
      <c r="CTK10" s="252">
        <f t="shared" si="951"/>
        <v>0</v>
      </c>
      <c r="CTL10" s="121">
        <v>0</v>
      </c>
      <c r="CTM10" s="253">
        <f t="shared" si="952"/>
        <v>9</v>
      </c>
      <c r="CTN10" s="254">
        <f t="shared" si="953"/>
        <v>7.3559460563955875E-2</v>
      </c>
      <c r="CTO10" s="121">
        <v>9</v>
      </c>
      <c r="CTP10" s="252">
        <f t="shared" si="954"/>
        <v>0.14142049025769957</v>
      </c>
      <c r="CTQ10" s="121">
        <v>0</v>
      </c>
      <c r="CTR10" s="252">
        <f t="shared" si="955"/>
        <v>0</v>
      </c>
      <c r="CTS10" s="121">
        <v>0</v>
      </c>
      <c r="CTT10" s="253">
        <f t="shared" si="956"/>
        <v>9</v>
      </c>
      <c r="CTU10" s="254">
        <f t="shared" si="957"/>
        <v>7.3710073710073709E-2</v>
      </c>
      <c r="CTV10" s="121">
        <v>9</v>
      </c>
      <c r="CTW10" s="252">
        <f t="shared" si="958"/>
        <v>0.14211274277593558</v>
      </c>
      <c r="CTX10" s="121">
        <v>0</v>
      </c>
      <c r="CTY10" s="252">
        <f t="shared" si="959"/>
        <v>0</v>
      </c>
      <c r="CTZ10" s="121">
        <v>0</v>
      </c>
      <c r="CUA10" s="253">
        <f t="shared" si="960"/>
        <v>9</v>
      </c>
      <c r="CUB10" s="254">
        <f t="shared" si="961"/>
        <v>7.3988819467280503E-2</v>
      </c>
      <c r="CUC10" s="121">
        <v>9</v>
      </c>
      <c r="CUD10" s="252">
        <f t="shared" si="962"/>
        <v>0.14258555133079848</v>
      </c>
      <c r="CUE10" s="121">
        <v>0</v>
      </c>
      <c r="CUF10" s="252">
        <f t="shared" si="963"/>
        <v>0</v>
      </c>
      <c r="CUG10" s="121">
        <v>0</v>
      </c>
      <c r="CUH10" s="253">
        <f t="shared" si="964"/>
        <v>9</v>
      </c>
      <c r="CUI10" s="254">
        <f t="shared" si="965"/>
        <v>7.4171748805010707E-2</v>
      </c>
      <c r="CUJ10" s="121">
        <v>9</v>
      </c>
      <c r="CUK10" s="252">
        <f t="shared" si="966"/>
        <v>0.14294790343074967</v>
      </c>
      <c r="CUL10" s="121">
        <v>0</v>
      </c>
      <c r="CUM10" s="252">
        <f t="shared" si="967"/>
        <v>0</v>
      </c>
      <c r="CUN10" s="121">
        <v>0</v>
      </c>
      <c r="CUO10" s="253">
        <f t="shared" si="968"/>
        <v>9</v>
      </c>
      <c r="CUP10" s="254">
        <f t="shared" si="969"/>
        <v>7.4343300842557414E-2</v>
      </c>
      <c r="CUQ10" s="121">
        <v>9</v>
      </c>
      <c r="CUR10" s="252">
        <f t="shared" si="970"/>
        <v>0.14344915524386356</v>
      </c>
      <c r="CUS10" s="121">
        <v>0</v>
      </c>
      <c r="CUT10" s="252">
        <f t="shared" si="971"/>
        <v>0</v>
      </c>
      <c r="CUU10" s="121">
        <v>0</v>
      </c>
      <c r="CUV10" s="253">
        <f t="shared" si="972"/>
        <v>9</v>
      </c>
      <c r="CUW10" s="254">
        <f t="shared" si="973"/>
        <v>7.4583575039363553E-2</v>
      </c>
      <c r="CUX10" s="121">
        <v>9</v>
      </c>
      <c r="CUY10" s="252">
        <f t="shared" si="974"/>
        <v>0.14406915319353289</v>
      </c>
      <c r="CUZ10" s="121">
        <v>0</v>
      </c>
      <c r="CVA10" s="252">
        <f t="shared" si="975"/>
        <v>0</v>
      </c>
      <c r="CVB10" s="121">
        <v>0</v>
      </c>
      <c r="CVC10" s="253">
        <f t="shared" si="976"/>
        <v>9</v>
      </c>
      <c r="CVD10" s="254">
        <f t="shared" si="977"/>
        <v>7.4794315632011971E-2</v>
      </c>
      <c r="CVE10" s="121">
        <v>9</v>
      </c>
      <c r="CVF10" s="252">
        <f t="shared" si="978"/>
        <v>0.14448547118317548</v>
      </c>
      <c r="CVG10" s="121">
        <v>0</v>
      </c>
      <c r="CVH10" s="252">
        <f t="shared" si="979"/>
        <v>0</v>
      </c>
      <c r="CVI10" s="121">
        <v>0</v>
      </c>
      <c r="CVJ10" s="253">
        <f t="shared" si="980"/>
        <v>9</v>
      </c>
      <c r="CVK10" s="254">
        <f t="shared" si="981"/>
        <v>7.4999999999999997E-2</v>
      </c>
      <c r="CVL10" s="121">
        <v>9</v>
      </c>
      <c r="CVM10" s="252">
        <f t="shared" si="982"/>
        <v>0.14504431909750201</v>
      </c>
      <c r="CVN10" s="121">
        <v>0</v>
      </c>
      <c r="CVO10" s="252">
        <f t="shared" si="983"/>
        <v>0</v>
      </c>
      <c r="CVP10" s="121">
        <v>0</v>
      </c>
      <c r="CVQ10" s="253">
        <f t="shared" si="984"/>
        <v>9</v>
      </c>
      <c r="CVR10" s="254">
        <f t="shared" si="985"/>
        <v>7.5250836120401329E-2</v>
      </c>
      <c r="CVS10" s="121">
        <v>9</v>
      </c>
      <c r="CVT10" s="252">
        <f t="shared" si="986"/>
        <v>0.14544279250161604</v>
      </c>
      <c r="CVU10" s="121">
        <v>0</v>
      </c>
      <c r="CVV10" s="252">
        <f t="shared" si="987"/>
        <v>0</v>
      </c>
      <c r="CVW10" s="121">
        <v>0</v>
      </c>
      <c r="CVX10" s="253">
        <f t="shared" si="988"/>
        <v>9</v>
      </c>
      <c r="CVY10" s="254">
        <f t="shared" si="989"/>
        <v>7.5459042508593949E-2</v>
      </c>
      <c r="CVZ10" s="121">
        <v>9</v>
      </c>
      <c r="CWA10" s="252">
        <f t="shared" si="990"/>
        <v>0.14591439688715954</v>
      </c>
      <c r="CWB10" s="121">
        <v>0</v>
      </c>
      <c r="CWC10" s="252">
        <f t="shared" si="991"/>
        <v>0</v>
      </c>
      <c r="CWD10" s="121">
        <v>0</v>
      </c>
      <c r="CWE10" s="253">
        <f t="shared" si="992"/>
        <v>9</v>
      </c>
      <c r="CWF10" s="254">
        <f t="shared" si="993"/>
        <v>7.5681130171543889E-2</v>
      </c>
      <c r="CWG10" s="121">
        <v>9</v>
      </c>
      <c r="CWH10" s="252">
        <f t="shared" si="994"/>
        <v>0.14638906961613532</v>
      </c>
      <c r="CWI10" s="121">
        <v>0</v>
      </c>
      <c r="CWJ10" s="252">
        <f t="shared" si="995"/>
        <v>0</v>
      </c>
      <c r="CWK10" s="121">
        <v>0</v>
      </c>
      <c r="CWL10" s="253">
        <f t="shared" si="996"/>
        <v>9</v>
      </c>
      <c r="CWM10" s="254">
        <f t="shared" si="997"/>
        <v>7.5930144267274111E-2</v>
      </c>
      <c r="CWN10" s="121">
        <v>9</v>
      </c>
      <c r="CWO10" s="252">
        <f t="shared" si="998"/>
        <v>0.14693877551020407</v>
      </c>
      <c r="CWP10" s="121">
        <v>0</v>
      </c>
      <c r="CWQ10" s="252">
        <f t="shared" si="999"/>
        <v>0</v>
      </c>
      <c r="CWR10" s="121">
        <v>0</v>
      </c>
      <c r="CWS10" s="253">
        <f t="shared" si="1000"/>
        <v>9</v>
      </c>
      <c r="CWT10" s="254">
        <f t="shared" si="1001"/>
        <v>7.6148574329469504E-2</v>
      </c>
      <c r="CWU10" s="121">
        <v>9</v>
      </c>
      <c r="CWV10" s="252">
        <f t="shared" si="1002"/>
        <v>0.14737186834779759</v>
      </c>
      <c r="CWW10" s="121">
        <v>0</v>
      </c>
      <c r="CWX10" s="252">
        <f t="shared" si="1003"/>
        <v>0</v>
      </c>
      <c r="CWY10" s="121">
        <v>0</v>
      </c>
      <c r="CWZ10" s="253">
        <f t="shared" si="1004"/>
        <v>9</v>
      </c>
      <c r="CXA10" s="254">
        <f t="shared" si="1005"/>
        <v>7.6381227191716874E-2</v>
      </c>
      <c r="CXB10" s="121">
        <v>9</v>
      </c>
      <c r="CXC10" s="252">
        <f t="shared" si="1006"/>
        <v>0.14792899408284024</v>
      </c>
      <c r="CXD10" s="121">
        <v>0</v>
      </c>
      <c r="CXE10" s="252">
        <f t="shared" si="1007"/>
        <v>0</v>
      </c>
      <c r="CXF10" s="121">
        <v>0</v>
      </c>
      <c r="CXG10" s="253">
        <f t="shared" si="1008"/>
        <v>9</v>
      </c>
      <c r="CXH10" s="254">
        <f t="shared" si="1009"/>
        <v>7.6615306035583558E-2</v>
      </c>
      <c r="CXI10" s="121">
        <v>9</v>
      </c>
      <c r="CXJ10" s="252">
        <f t="shared" si="1010"/>
        <v>0.14880952380952381</v>
      </c>
      <c r="CXK10" s="121">
        <v>0</v>
      </c>
      <c r="CXL10" s="252">
        <f t="shared" si="1011"/>
        <v>0</v>
      </c>
      <c r="CXM10" s="121">
        <v>0</v>
      </c>
      <c r="CXN10" s="253">
        <f t="shared" si="1012"/>
        <v>9</v>
      </c>
      <c r="CXO10" s="254">
        <f t="shared" si="1013"/>
        <v>7.6942805847653242E-2</v>
      </c>
      <c r="CXP10" s="121">
        <v>9</v>
      </c>
      <c r="CXQ10" s="252">
        <f t="shared" si="1014"/>
        <v>0.1491300745650373</v>
      </c>
      <c r="CXR10" s="121">
        <v>0</v>
      </c>
      <c r="CXS10" s="252">
        <f t="shared" si="1015"/>
        <v>0</v>
      </c>
      <c r="CXT10" s="121">
        <v>0</v>
      </c>
      <c r="CXU10" s="253">
        <f t="shared" si="1016"/>
        <v>9</v>
      </c>
      <c r="CXV10" s="254">
        <f t="shared" si="1017"/>
        <v>7.7107607950651122E-2</v>
      </c>
      <c r="CXW10" s="121">
        <v>9</v>
      </c>
      <c r="CXX10" s="252">
        <f t="shared" si="1018"/>
        <v>0.14967570264427074</v>
      </c>
      <c r="CXY10" s="121">
        <v>0</v>
      </c>
      <c r="CXZ10" s="252">
        <f t="shared" si="1019"/>
        <v>0</v>
      </c>
      <c r="CYA10" s="121">
        <v>0</v>
      </c>
      <c r="CYB10" s="253">
        <f t="shared" si="1020"/>
        <v>9</v>
      </c>
      <c r="CYC10" s="254">
        <f t="shared" si="1021"/>
        <v>7.7319587628865982E-2</v>
      </c>
      <c r="CYD10" s="121">
        <v>9</v>
      </c>
      <c r="CYE10" s="252">
        <f t="shared" si="1022"/>
        <v>0.15032570569567397</v>
      </c>
      <c r="CYF10" s="121">
        <v>0</v>
      </c>
      <c r="CYG10" s="252">
        <f t="shared" si="1023"/>
        <v>0</v>
      </c>
      <c r="CYH10" s="121">
        <v>0</v>
      </c>
      <c r="CYI10" s="253">
        <f t="shared" si="1024"/>
        <v>9</v>
      </c>
      <c r="CYJ10" s="254">
        <f t="shared" si="1025"/>
        <v>7.7633054429397039E-2</v>
      </c>
      <c r="CYK10" s="121">
        <v>9</v>
      </c>
      <c r="CYL10" s="252">
        <f t="shared" si="1026"/>
        <v>0.15093073956062383</v>
      </c>
      <c r="CYM10" s="121">
        <v>0</v>
      </c>
      <c r="CYN10" s="252">
        <f t="shared" si="1027"/>
        <v>0</v>
      </c>
      <c r="CYO10" s="121">
        <v>0</v>
      </c>
      <c r="CYP10" s="253">
        <f t="shared" si="1028"/>
        <v>9</v>
      </c>
      <c r="CYQ10" s="254">
        <f t="shared" si="1029"/>
        <v>7.7888360017308519E-2</v>
      </c>
      <c r="CYR10" s="121">
        <v>9</v>
      </c>
      <c r="CYS10" s="252">
        <f t="shared" si="1030"/>
        <v>0.15141318977119786</v>
      </c>
      <c r="CYT10" s="121">
        <v>0</v>
      </c>
      <c r="CYU10" s="252">
        <f t="shared" si="1031"/>
        <v>0</v>
      </c>
      <c r="CYV10" s="121">
        <v>0</v>
      </c>
      <c r="CYW10" s="253">
        <f t="shared" si="1032"/>
        <v>9</v>
      </c>
      <c r="CYX10" s="254">
        <f t="shared" si="1033"/>
        <v>7.8172500651437507E-2</v>
      </c>
      <c r="CYY10" s="326">
        <v>7</v>
      </c>
      <c r="CYZ10" s="327">
        <f t="shared" si="1034"/>
        <v>0.11816340310600945</v>
      </c>
      <c r="CZA10" s="326">
        <v>0</v>
      </c>
      <c r="CZB10" s="327">
        <f t="shared" si="1035"/>
        <v>0</v>
      </c>
      <c r="CZC10" s="326">
        <v>0</v>
      </c>
      <c r="CZD10" s="328">
        <f t="shared" si="1036"/>
        <v>7</v>
      </c>
      <c r="CZE10" s="254">
        <f t="shared" si="1037"/>
        <v>6.0991548314019345E-2</v>
      </c>
      <c r="CZF10" s="326">
        <v>7</v>
      </c>
      <c r="CZG10" s="327">
        <f t="shared" si="1038"/>
        <v>0.11862396204033215</v>
      </c>
      <c r="CZH10" s="326">
        <v>0</v>
      </c>
      <c r="CZI10" s="327">
        <f t="shared" si="1039"/>
        <v>0</v>
      </c>
      <c r="CZJ10" s="326">
        <v>0</v>
      </c>
      <c r="CZK10" s="328">
        <f t="shared" si="1040"/>
        <v>7</v>
      </c>
      <c r="CZL10" s="254">
        <f t="shared" si="1041"/>
        <v>6.1194160328700065E-2</v>
      </c>
      <c r="CZM10" s="326">
        <v>7</v>
      </c>
      <c r="CZN10" s="327">
        <f t="shared" si="1042"/>
        <v>0.11892626571525654</v>
      </c>
      <c r="CZO10" s="326">
        <v>0</v>
      </c>
      <c r="CZP10" s="327">
        <f t="shared" si="1043"/>
        <v>0</v>
      </c>
      <c r="CZQ10" s="326">
        <v>0</v>
      </c>
      <c r="CZR10" s="328">
        <f t="shared" si="1044"/>
        <v>7</v>
      </c>
      <c r="CZS10" s="254">
        <f t="shared" si="1045"/>
        <v>6.1371208136068736E-2</v>
      </c>
      <c r="CZT10" s="326">
        <v>7</v>
      </c>
      <c r="CZU10" s="327">
        <f t="shared" si="1046"/>
        <v>0.11931140276120675</v>
      </c>
      <c r="CZV10" s="326">
        <v>0</v>
      </c>
      <c r="CZW10" s="327">
        <f t="shared" si="1047"/>
        <v>0</v>
      </c>
      <c r="CZX10" s="326">
        <v>0</v>
      </c>
      <c r="CZY10" s="328">
        <f t="shared" si="1048"/>
        <v>7</v>
      </c>
      <c r="CZZ10" s="254">
        <f t="shared" si="1049"/>
        <v>6.1570938517019967E-2</v>
      </c>
      <c r="DAA10" s="326">
        <v>6</v>
      </c>
      <c r="DAB10" s="327">
        <f t="shared" si="1050"/>
        <v>0.10259917920656635</v>
      </c>
      <c r="DAC10" s="326">
        <v>0</v>
      </c>
      <c r="DAD10" s="327">
        <f t="shared" si="1051"/>
        <v>0</v>
      </c>
      <c r="DAE10" s="326">
        <v>0</v>
      </c>
      <c r="DAF10" s="328">
        <f t="shared" si="1052"/>
        <v>6</v>
      </c>
      <c r="DAG10" s="254">
        <f t="shared" si="1053"/>
        <v>5.2933392148213493E-2</v>
      </c>
      <c r="DAH10" s="326">
        <v>6</v>
      </c>
      <c r="DAI10" s="327">
        <f t="shared" si="1054"/>
        <v>0.10286302074404251</v>
      </c>
      <c r="DAJ10" s="326">
        <v>0</v>
      </c>
      <c r="DAK10" s="327">
        <f t="shared" si="1055"/>
        <v>0</v>
      </c>
      <c r="DAL10" s="326">
        <v>0</v>
      </c>
      <c r="DAM10" s="328">
        <f t="shared" si="1056"/>
        <v>6</v>
      </c>
      <c r="DAN10" s="254">
        <f t="shared" si="1057"/>
        <v>5.3069166814081019E-2</v>
      </c>
      <c r="DAO10" s="326">
        <v>6</v>
      </c>
      <c r="DAP10" s="327">
        <f t="shared" si="1058"/>
        <v>0.1032169275761225</v>
      </c>
      <c r="DAQ10" s="326">
        <v>0</v>
      </c>
      <c r="DAR10" s="327">
        <f t="shared" si="1059"/>
        <v>0</v>
      </c>
      <c r="DAS10" s="326">
        <v>0</v>
      </c>
      <c r="DAT10" s="328">
        <f t="shared" si="1060"/>
        <v>6</v>
      </c>
      <c r="DAU10" s="254">
        <f t="shared" si="1061"/>
        <v>5.3200922149317251E-2</v>
      </c>
      <c r="DAV10" s="326">
        <v>6</v>
      </c>
      <c r="DAW10" s="327">
        <f t="shared" si="1062"/>
        <v>0.10359116022099447</v>
      </c>
      <c r="DAX10" s="326">
        <v>0</v>
      </c>
      <c r="DAY10" s="327">
        <f t="shared" si="1063"/>
        <v>0</v>
      </c>
      <c r="DAZ10" s="326">
        <v>0</v>
      </c>
      <c r="DBA10" s="328">
        <f t="shared" si="1064"/>
        <v>6</v>
      </c>
      <c r="DBB10" s="254">
        <f t="shared" si="1065"/>
        <v>5.3376034160661862E-2</v>
      </c>
      <c r="DBC10" s="326">
        <v>6</v>
      </c>
      <c r="DBD10" s="327">
        <f t="shared" si="1066"/>
        <v>0.10387811634349031</v>
      </c>
      <c r="DBE10" s="326">
        <v>0</v>
      </c>
      <c r="DBF10" s="327">
        <f t="shared" si="1067"/>
        <v>0</v>
      </c>
      <c r="DBG10" s="326">
        <v>0</v>
      </c>
      <c r="DBH10" s="328">
        <f t="shared" si="1068"/>
        <v>6</v>
      </c>
      <c r="DBI10" s="254">
        <f t="shared" si="1069"/>
        <v>5.3509319539819855E-2</v>
      </c>
      <c r="DBJ10" s="326">
        <v>6</v>
      </c>
      <c r="DBK10" s="327">
        <f t="shared" si="1070"/>
        <v>0.10413051023950018</v>
      </c>
      <c r="DBL10" s="326">
        <v>0</v>
      </c>
      <c r="DBM10" s="327">
        <f t="shared" si="1071"/>
        <v>0</v>
      </c>
      <c r="DBN10" s="326">
        <v>0</v>
      </c>
      <c r="DBO10" s="328">
        <f t="shared" si="1072"/>
        <v>6</v>
      </c>
      <c r="DBP10" s="254">
        <f t="shared" si="1073"/>
        <v>5.3614511661156286E-2</v>
      </c>
      <c r="DBQ10" s="326">
        <v>6</v>
      </c>
      <c r="DBR10" s="327">
        <f t="shared" si="1074"/>
        <v>0.10456605088881143</v>
      </c>
      <c r="DBS10" s="326">
        <v>0</v>
      </c>
      <c r="DBT10" s="327">
        <f t="shared" si="1075"/>
        <v>0</v>
      </c>
      <c r="DBU10" s="326">
        <v>0</v>
      </c>
      <c r="DBV10" s="328">
        <f t="shared" si="1076"/>
        <v>6</v>
      </c>
      <c r="DBW10" s="254">
        <f t="shared" si="1077"/>
        <v>5.3802008608321378E-2</v>
      </c>
      <c r="DBX10" s="326">
        <v>6</v>
      </c>
      <c r="DBY10" s="327">
        <f t="shared" si="1078"/>
        <v>0.10487676979549029</v>
      </c>
      <c r="DBZ10" s="326">
        <v>0</v>
      </c>
      <c r="DCA10" s="327">
        <f t="shared" si="1079"/>
        <v>0</v>
      </c>
      <c r="DCB10" s="326">
        <v>0</v>
      </c>
      <c r="DCC10" s="328">
        <f t="shared" si="1080"/>
        <v>6</v>
      </c>
      <c r="DCD10" s="254">
        <f t="shared" si="1081"/>
        <v>5.3976250449802088E-2</v>
      </c>
      <c r="DCE10" s="326">
        <v>6</v>
      </c>
      <c r="DCF10" s="327">
        <f t="shared" si="1082"/>
        <v>0.10520778537611783</v>
      </c>
      <c r="DCG10" s="326">
        <v>0</v>
      </c>
      <c r="DCH10" s="327">
        <f t="shared" si="1083"/>
        <v>0</v>
      </c>
      <c r="DCI10" s="326">
        <v>0</v>
      </c>
      <c r="DCJ10" s="328">
        <f t="shared" si="1084"/>
        <v>6</v>
      </c>
      <c r="DCK10" s="254">
        <f t="shared" si="1085"/>
        <v>5.4122316435143425E-2</v>
      </c>
      <c r="DCL10" s="326">
        <v>6</v>
      </c>
      <c r="DCM10" s="327">
        <f t="shared" si="1086"/>
        <v>0.10576414595452141</v>
      </c>
      <c r="DCN10" s="326">
        <v>0</v>
      </c>
      <c r="DCO10" s="327">
        <f t="shared" si="1087"/>
        <v>0</v>
      </c>
      <c r="DCP10" s="326">
        <v>0</v>
      </c>
      <c r="DCQ10" s="328">
        <f t="shared" si="1088"/>
        <v>6</v>
      </c>
      <c r="DCR10" s="254">
        <f t="shared" si="1089"/>
        <v>5.4333061668024991E-2</v>
      </c>
      <c r="DCS10" s="326">
        <v>6</v>
      </c>
      <c r="DCT10" s="327">
        <f t="shared" si="1090"/>
        <v>0.10604453870625664</v>
      </c>
      <c r="DCU10" s="326">
        <v>0</v>
      </c>
      <c r="DCV10" s="327">
        <f t="shared" si="1091"/>
        <v>0</v>
      </c>
      <c r="DCW10" s="326">
        <v>0</v>
      </c>
      <c r="DCX10" s="328">
        <f t="shared" si="1092"/>
        <v>6</v>
      </c>
      <c r="DCY10" s="254">
        <f t="shared" si="1093"/>
        <v>5.4481067828929447E-2</v>
      </c>
      <c r="DCZ10" s="326">
        <v>6</v>
      </c>
      <c r="DDA10" s="327">
        <f t="shared" si="1094"/>
        <v>0.1064018442986345</v>
      </c>
      <c r="DDB10" s="326">
        <v>0</v>
      </c>
      <c r="DDC10" s="327">
        <f t="shared" si="1095"/>
        <v>0</v>
      </c>
      <c r="DDD10" s="326">
        <v>0</v>
      </c>
      <c r="DDE10" s="328">
        <f t="shared" si="1096"/>
        <v>6</v>
      </c>
      <c r="DDF10" s="254">
        <f t="shared" si="1097"/>
        <v>5.4679668276679125E-2</v>
      </c>
      <c r="DDG10" s="326">
        <v>6</v>
      </c>
      <c r="DDH10" s="327">
        <f t="shared" si="1098"/>
        <v>0.10678056593699946</v>
      </c>
      <c r="DDI10" s="326">
        <v>0</v>
      </c>
      <c r="DDJ10" s="327">
        <f t="shared" si="1099"/>
        <v>0</v>
      </c>
      <c r="DDK10" s="326">
        <v>0</v>
      </c>
      <c r="DDL10" s="328">
        <f t="shared" si="1100"/>
        <v>6</v>
      </c>
      <c r="DDM10" s="254">
        <f t="shared" si="1101"/>
        <v>5.4844606946983544E-2</v>
      </c>
      <c r="DDN10" s="326">
        <v>6</v>
      </c>
      <c r="DDO10" s="327">
        <f t="shared" si="1102"/>
        <v>0.10716199321307376</v>
      </c>
      <c r="DDP10" s="326">
        <v>0</v>
      </c>
      <c r="DDQ10" s="327">
        <f t="shared" si="1103"/>
        <v>0</v>
      </c>
      <c r="DDR10" s="326">
        <v>0</v>
      </c>
      <c r="DDS10" s="328">
        <f t="shared" si="1104"/>
        <v>6</v>
      </c>
      <c r="DDT10" s="254">
        <f t="shared" si="1105"/>
        <v>5.5020632737276476E-2</v>
      </c>
      <c r="DDU10" s="326">
        <v>6</v>
      </c>
      <c r="DDV10" s="327">
        <f t="shared" si="1106"/>
        <v>0.10752688172043011</v>
      </c>
      <c r="DDW10" s="326">
        <v>0</v>
      </c>
      <c r="DDX10" s="327">
        <f t="shared" si="1107"/>
        <v>0</v>
      </c>
      <c r="DDY10" s="326">
        <v>0</v>
      </c>
      <c r="DDZ10" s="328">
        <f t="shared" si="1108"/>
        <v>6</v>
      </c>
      <c r="DEA10" s="254">
        <f t="shared" si="1109"/>
        <v>5.5172413793103448E-2</v>
      </c>
      <c r="DEB10" s="326">
        <v>6</v>
      </c>
      <c r="DEC10" s="327">
        <f t="shared" si="1110"/>
        <v>0.10783608914450035</v>
      </c>
      <c r="DED10" s="326">
        <v>0</v>
      </c>
      <c r="DEE10" s="327">
        <f t="shared" si="1111"/>
        <v>0</v>
      </c>
      <c r="DEF10" s="326">
        <v>0</v>
      </c>
      <c r="DEG10" s="328">
        <f t="shared" si="1112"/>
        <v>6</v>
      </c>
      <c r="DEH10" s="254">
        <f t="shared" si="1113"/>
        <v>5.5340343110127282E-2</v>
      </c>
      <c r="DEI10" s="326">
        <v>6</v>
      </c>
      <c r="DEJ10" s="327">
        <f t="shared" si="1114"/>
        <v>0.10820559062218214</v>
      </c>
      <c r="DEK10" s="326">
        <v>0</v>
      </c>
      <c r="DEL10" s="327">
        <f t="shared" si="1115"/>
        <v>0</v>
      </c>
      <c r="DEM10" s="326">
        <v>0</v>
      </c>
      <c r="DEN10" s="328">
        <f t="shared" si="1116"/>
        <v>6</v>
      </c>
      <c r="DEO10" s="254">
        <f t="shared" si="1117"/>
        <v>5.5504162812210919E-2</v>
      </c>
      <c r="DEP10" s="326">
        <v>6</v>
      </c>
      <c r="DEQ10" s="327">
        <f t="shared" si="1118"/>
        <v>0.10859728506787331</v>
      </c>
      <c r="DER10" s="326">
        <v>0</v>
      </c>
      <c r="DES10" s="327">
        <f t="shared" si="1119"/>
        <v>0</v>
      </c>
      <c r="DET10" s="326">
        <v>0</v>
      </c>
      <c r="DEU10" s="328">
        <f t="shared" si="1120"/>
        <v>6</v>
      </c>
      <c r="DEV10" s="254">
        <f t="shared" si="1121"/>
        <v>5.5684454756380508E-2</v>
      </c>
      <c r="DEW10" s="326">
        <v>6</v>
      </c>
      <c r="DEX10" s="327">
        <f t="shared" si="1122"/>
        <v>0.10893246187363835</v>
      </c>
      <c r="DEY10" s="326">
        <v>0</v>
      </c>
      <c r="DEZ10" s="327">
        <f t="shared" si="1123"/>
        <v>0</v>
      </c>
      <c r="DFA10" s="326">
        <v>0</v>
      </c>
      <c r="DFB10" s="328">
        <f t="shared" si="1124"/>
        <v>6</v>
      </c>
      <c r="DFC10" s="254">
        <f t="shared" si="1125"/>
        <v>5.5839925546765937E-2</v>
      </c>
      <c r="DFD10" s="326">
        <v>6</v>
      </c>
      <c r="DFE10" s="327">
        <f t="shared" si="1126"/>
        <v>0.10928961748633879</v>
      </c>
      <c r="DFF10" s="326">
        <v>0</v>
      </c>
      <c r="DFG10" s="327">
        <f t="shared" si="1127"/>
        <v>0</v>
      </c>
      <c r="DFH10" s="326">
        <v>0</v>
      </c>
      <c r="DFI10" s="328">
        <f t="shared" si="1128"/>
        <v>6</v>
      </c>
      <c r="DFJ10" s="254">
        <f t="shared" si="1129"/>
        <v>5.6006720806496782E-2</v>
      </c>
      <c r="DFK10" s="326">
        <v>6</v>
      </c>
      <c r="DFL10" s="327">
        <f t="shared" si="1130"/>
        <v>0.10964912280701754</v>
      </c>
      <c r="DFM10" s="326">
        <v>0</v>
      </c>
      <c r="DFN10" s="327">
        <f t="shared" si="1131"/>
        <v>0</v>
      </c>
      <c r="DFO10" s="326">
        <v>0</v>
      </c>
      <c r="DFP10" s="328">
        <f t="shared" si="1132"/>
        <v>6</v>
      </c>
      <c r="DFQ10" s="254">
        <f t="shared" si="1133"/>
        <v>5.6132472635419595E-2</v>
      </c>
      <c r="DFR10" s="326">
        <v>6</v>
      </c>
      <c r="DFS10" s="327">
        <f t="shared" si="1134"/>
        <v>0.10986998718183483</v>
      </c>
      <c r="DFT10" s="326">
        <v>0</v>
      </c>
      <c r="DFU10" s="327">
        <f t="shared" si="1135"/>
        <v>0</v>
      </c>
      <c r="DFV10" s="326">
        <v>0</v>
      </c>
      <c r="DFW10" s="328">
        <f t="shared" si="1136"/>
        <v>6</v>
      </c>
      <c r="DFX10" s="254">
        <f t="shared" si="1137"/>
        <v>5.6253515844740296E-2</v>
      </c>
      <c r="DFY10" s="326">
        <v>6</v>
      </c>
      <c r="DFZ10" s="327">
        <f t="shared" si="1138"/>
        <v>0.11033468186833395</v>
      </c>
      <c r="DGA10" s="326">
        <v>0</v>
      </c>
      <c r="DGB10" s="327">
        <f t="shared" si="1139"/>
        <v>0</v>
      </c>
      <c r="DGC10" s="326">
        <v>0</v>
      </c>
      <c r="DGD10" s="328">
        <f t="shared" si="1140"/>
        <v>6</v>
      </c>
      <c r="DGE10" s="254">
        <f t="shared" si="1141"/>
        <v>5.6433408577878097E-2</v>
      </c>
      <c r="DGF10" s="326">
        <v>6</v>
      </c>
      <c r="DGG10" s="327">
        <f t="shared" si="1142"/>
        <v>0.11059907834101382</v>
      </c>
      <c r="DGH10" s="326">
        <v>0</v>
      </c>
      <c r="DGI10" s="327">
        <f t="shared" si="1143"/>
        <v>0</v>
      </c>
      <c r="DGJ10" s="326">
        <v>0</v>
      </c>
      <c r="DGK10" s="328">
        <f t="shared" si="1144"/>
        <v>6</v>
      </c>
      <c r="DGL10" s="254">
        <f t="shared" si="1145"/>
        <v>5.6593095642331635E-2</v>
      </c>
      <c r="DGM10" s="326">
        <v>6</v>
      </c>
      <c r="DGN10" s="327">
        <f t="shared" si="1146"/>
        <v>0.11084426380934788</v>
      </c>
      <c r="DGO10" s="326">
        <v>0</v>
      </c>
      <c r="DGP10" s="327">
        <f t="shared" si="1147"/>
        <v>0</v>
      </c>
      <c r="DGQ10" s="326">
        <v>0</v>
      </c>
      <c r="DGR10" s="328">
        <f t="shared" si="1148"/>
        <v>6</v>
      </c>
      <c r="DGS10" s="254">
        <f t="shared" si="1149"/>
        <v>5.6721497447532618E-2</v>
      </c>
      <c r="DGT10" s="326">
        <v>6</v>
      </c>
      <c r="DGU10" s="327">
        <f t="shared" si="1150"/>
        <v>0.11109053878911312</v>
      </c>
      <c r="DGV10" s="326">
        <v>0</v>
      </c>
      <c r="DGW10" s="327">
        <f t="shared" si="1151"/>
        <v>0</v>
      </c>
      <c r="DGX10" s="326">
        <v>0</v>
      </c>
      <c r="DGY10" s="328">
        <f t="shared" si="1152"/>
        <v>6</v>
      </c>
      <c r="DGZ10" s="254">
        <f t="shared" si="1153"/>
        <v>5.6866647711117428E-2</v>
      </c>
      <c r="DHA10" s="326">
        <v>5</v>
      </c>
      <c r="DHB10" s="327">
        <f t="shared" si="1154"/>
        <v>9.2816038611472057E-2</v>
      </c>
      <c r="DHC10" s="326">
        <v>0</v>
      </c>
      <c r="DHD10" s="327">
        <f t="shared" si="1155"/>
        <v>0</v>
      </c>
      <c r="DHE10" s="326">
        <v>0</v>
      </c>
      <c r="DHF10" s="328">
        <f t="shared" si="1156"/>
        <v>5</v>
      </c>
      <c r="DHG10" s="254">
        <f t="shared" si="1157"/>
        <v>4.7523999619808008E-2</v>
      </c>
      <c r="DHH10" s="326">
        <v>5</v>
      </c>
      <c r="DHI10" s="327">
        <f t="shared" si="1158"/>
        <v>9.3057882002605619E-2</v>
      </c>
      <c r="DHJ10" s="326">
        <v>0</v>
      </c>
      <c r="DHK10" s="327">
        <f t="shared" si="1159"/>
        <v>0</v>
      </c>
      <c r="DHL10" s="326">
        <v>0</v>
      </c>
      <c r="DHM10" s="328">
        <f t="shared" si="1160"/>
        <v>5</v>
      </c>
      <c r="DHN10" s="254">
        <f t="shared" si="1161"/>
        <v>4.7628119641836539E-2</v>
      </c>
      <c r="DHO10" s="326">
        <v>5</v>
      </c>
      <c r="DHP10" s="327">
        <f t="shared" si="1162"/>
        <v>9.3318402388951102E-2</v>
      </c>
      <c r="DHQ10" s="326">
        <v>0</v>
      </c>
      <c r="DHR10" s="327">
        <f t="shared" si="1163"/>
        <v>0</v>
      </c>
      <c r="DHS10" s="326">
        <v>0</v>
      </c>
      <c r="DHT10" s="328">
        <f t="shared" si="1164"/>
        <v>5</v>
      </c>
      <c r="DHU10" s="254">
        <f t="shared" si="1165"/>
        <v>4.7773743550544624E-2</v>
      </c>
      <c r="DHV10" s="326">
        <v>5</v>
      </c>
      <c r="DHW10" s="327">
        <f t="shared" si="1166"/>
        <v>9.37031484257871E-2</v>
      </c>
      <c r="DHX10" s="326">
        <v>0</v>
      </c>
      <c r="DHY10" s="327">
        <f t="shared" si="1167"/>
        <v>0</v>
      </c>
      <c r="DHZ10" s="326">
        <v>0</v>
      </c>
      <c r="DIA10" s="328">
        <f t="shared" si="1168"/>
        <v>5</v>
      </c>
      <c r="DIB10" s="254">
        <f t="shared" si="1169"/>
        <v>4.7920260686218137E-2</v>
      </c>
      <c r="DIC10" s="326">
        <v>5</v>
      </c>
      <c r="DID10" s="327">
        <f t="shared" si="1170"/>
        <v>9.3879083740142699E-2</v>
      </c>
      <c r="DIE10" s="326">
        <v>0</v>
      </c>
      <c r="DIF10" s="327">
        <f t="shared" si="1171"/>
        <v>0</v>
      </c>
      <c r="DIG10" s="326">
        <v>0</v>
      </c>
      <c r="DIH10" s="328">
        <f t="shared" si="1172"/>
        <v>5</v>
      </c>
      <c r="DII10" s="254">
        <f t="shared" si="1173"/>
        <v>4.8035354020559126E-2</v>
      </c>
      <c r="DIJ10" s="326">
        <v>5</v>
      </c>
      <c r="DIK10" s="327">
        <f t="shared" si="1174"/>
        <v>9.4108789760963679E-2</v>
      </c>
      <c r="DIL10" s="326">
        <v>0</v>
      </c>
      <c r="DIM10" s="327">
        <f t="shared" si="1175"/>
        <v>0</v>
      </c>
      <c r="DIN10" s="326">
        <v>0</v>
      </c>
      <c r="DIO10" s="328">
        <f t="shared" si="1176"/>
        <v>5</v>
      </c>
      <c r="DIP10" s="254">
        <f t="shared" si="1177"/>
        <v>4.816491667469415E-2</v>
      </c>
      <c r="DIQ10" s="326">
        <v>4</v>
      </c>
      <c r="DIR10" s="327">
        <f t="shared" si="1178"/>
        <v>7.5514442137058713E-2</v>
      </c>
      <c r="DIS10" s="326">
        <v>0</v>
      </c>
      <c r="DIT10" s="327">
        <f t="shared" si="1179"/>
        <v>0</v>
      </c>
      <c r="DIU10" s="326">
        <v>0</v>
      </c>
      <c r="DIV10" s="328">
        <f t="shared" si="1180"/>
        <v>4</v>
      </c>
      <c r="DIW10" s="254">
        <f t="shared" si="1181"/>
        <v>3.8666022232962782E-2</v>
      </c>
      <c r="DIX10" s="326">
        <v>4</v>
      </c>
      <c r="DIY10" s="327">
        <f t="shared" si="1182"/>
        <v>7.578628268283441E-2</v>
      </c>
      <c r="DIZ10" s="326">
        <v>0</v>
      </c>
      <c r="DJA10" s="327">
        <f t="shared" si="1183"/>
        <v>0</v>
      </c>
      <c r="DJB10" s="326">
        <v>0</v>
      </c>
      <c r="DJC10" s="328">
        <f t="shared" si="1184"/>
        <v>4</v>
      </c>
      <c r="DJD10" s="254">
        <f t="shared" si="1185"/>
        <v>3.8801047628285963E-2</v>
      </c>
      <c r="DJE10" s="326">
        <v>4</v>
      </c>
      <c r="DJF10" s="327">
        <f t="shared" si="1186"/>
        <v>7.6045627376425853E-2</v>
      </c>
      <c r="DJG10" s="326">
        <v>0</v>
      </c>
      <c r="DJH10" s="327">
        <f t="shared" si="1187"/>
        <v>0</v>
      </c>
      <c r="DJI10" s="326">
        <v>0</v>
      </c>
      <c r="DJJ10" s="328">
        <f t="shared" si="1188"/>
        <v>4</v>
      </c>
      <c r="DJK10" s="254">
        <f t="shared" si="1189"/>
        <v>3.8937019371167135E-2</v>
      </c>
      <c r="DJL10" s="326">
        <v>4</v>
      </c>
      <c r="DJM10" s="327">
        <f t="shared" si="1190"/>
        <v>7.624857033930614E-2</v>
      </c>
      <c r="DJN10" s="326">
        <v>0</v>
      </c>
      <c r="DJO10" s="327">
        <f t="shared" si="1191"/>
        <v>0</v>
      </c>
      <c r="DJP10" s="326">
        <v>0</v>
      </c>
      <c r="DJQ10" s="328">
        <f t="shared" si="1192"/>
        <v>4</v>
      </c>
      <c r="DJR10" s="254">
        <f t="shared" si="1193"/>
        <v>3.9058685675227023E-2</v>
      </c>
      <c r="DJS10" s="326">
        <v>4</v>
      </c>
      <c r="DJT10" s="327">
        <f t="shared" si="1194"/>
        <v>7.64525993883792E-2</v>
      </c>
      <c r="DJU10" s="326">
        <v>0</v>
      </c>
      <c r="DJV10" s="327">
        <f t="shared" si="1195"/>
        <v>0</v>
      </c>
      <c r="DJW10" s="326">
        <v>0</v>
      </c>
      <c r="DJX10" s="328">
        <f t="shared" si="1196"/>
        <v>4</v>
      </c>
      <c r="DJY10" s="254">
        <f t="shared" si="1197"/>
        <v>3.9188792005486431E-2</v>
      </c>
      <c r="DJZ10" s="326">
        <v>4</v>
      </c>
      <c r="DKA10" s="327">
        <f t="shared" si="1198"/>
        <v>7.6599004212945229E-2</v>
      </c>
      <c r="DKB10" s="326">
        <v>0</v>
      </c>
      <c r="DKC10" s="327">
        <f t="shared" si="1199"/>
        <v>0</v>
      </c>
      <c r="DKD10" s="326">
        <v>0</v>
      </c>
      <c r="DKE10" s="328">
        <f t="shared" si="1200"/>
        <v>4</v>
      </c>
      <c r="DKF10" s="254">
        <f t="shared" si="1201"/>
        <v>3.9277297721916737E-2</v>
      </c>
      <c r="DKG10" s="326">
        <v>4</v>
      </c>
      <c r="DKH10" s="327">
        <f t="shared" si="1202"/>
        <v>7.6878723813184696E-2</v>
      </c>
      <c r="DKI10" s="326">
        <v>0</v>
      </c>
      <c r="DKJ10" s="327">
        <f t="shared" si="1203"/>
        <v>0</v>
      </c>
      <c r="DKK10" s="326">
        <v>0</v>
      </c>
      <c r="DKL10" s="328">
        <f t="shared" si="1204"/>
        <v>4</v>
      </c>
      <c r="DKM10" s="254">
        <f t="shared" si="1205"/>
        <v>3.9393342525113256E-2</v>
      </c>
      <c r="DKN10" s="326">
        <v>4</v>
      </c>
      <c r="DKO10" s="327">
        <f t="shared" si="1206"/>
        <v>7.7264825188333011E-2</v>
      </c>
      <c r="DKP10" s="326">
        <v>0</v>
      </c>
      <c r="DKQ10" s="327">
        <f t="shared" si="1207"/>
        <v>0</v>
      </c>
      <c r="DKR10" s="326">
        <v>0</v>
      </c>
      <c r="DKS10" s="328">
        <f t="shared" si="1208"/>
        <v>4</v>
      </c>
      <c r="DKT10" s="254">
        <f t="shared" si="1209"/>
        <v>3.9541320680110716E-2</v>
      </c>
      <c r="DKU10" s="326">
        <v>4</v>
      </c>
      <c r="DKV10" s="327">
        <f t="shared" si="1210"/>
        <v>7.7474336625992637E-2</v>
      </c>
      <c r="DKW10" s="326">
        <v>0</v>
      </c>
      <c r="DKX10" s="327">
        <f t="shared" si="1211"/>
        <v>0</v>
      </c>
      <c r="DKY10" s="326">
        <v>0</v>
      </c>
      <c r="DKZ10" s="328">
        <f t="shared" si="1212"/>
        <v>4</v>
      </c>
      <c r="DLA10" s="254">
        <f t="shared" si="1213"/>
        <v>3.9651070578905628E-2</v>
      </c>
      <c r="DLB10" s="326">
        <v>4</v>
      </c>
      <c r="DLC10" s="327">
        <f t="shared" si="1214"/>
        <v>7.7669902912621366E-2</v>
      </c>
      <c r="DLD10" s="326">
        <v>0</v>
      </c>
      <c r="DLE10" s="327">
        <f t="shared" si="1215"/>
        <v>0</v>
      </c>
      <c r="DLF10" s="326">
        <v>0</v>
      </c>
      <c r="DLG10" s="328">
        <f t="shared" si="1216"/>
        <v>4</v>
      </c>
      <c r="DLH10" s="254">
        <f t="shared" si="1217"/>
        <v>3.9785160135269546E-2</v>
      </c>
      <c r="DLI10" s="326">
        <v>4</v>
      </c>
      <c r="DLJ10" s="327">
        <f t="shared" si="1218"/>
        <v>7.7942322681215898E-2</v>
      </c>
      <c r="DLK10" s="326">
        <v>0</v>
      </c>
      <c r="DLL10" s="327">
        <f t="shared" si="1219"/>
        <v>0</v>
      </c>
      <c r="DLM10" s="326">
        <v>0</v>
      </c>
      <c r="DLN10" s="328">
        <f t="shared" si="1220"/>
        <v>4</v>
      </c>
      <c r="DLO10" s="254">
        <f t="shared" si="1221"/>
        <v>3.9908211114436792E-2</v>
      </c>
      <c r="DLP10" s="326">
        <v>4</v>
      </c>
      <c r="DLQ10" s="327">
        <f t="shared" si="1222"/>
        <v>7.8262570925454897E-2</v>
      </c>
      <c r="DLR10" s="326">
        <v>0</v>
      </c>
      <c r="DLS10" s="327">
        <f t="shared" si="1223"/>
        <v>0</v>
      </c>
      <c r="DLT10" s="326">
        <v>0</v>
      </c>
      <c r="DLU10" s="328">
        <f t="shared" si="1224"/>
        <v>4</v>
      </c>
      <c r="DLV10" s="254">
        <f t="shared" si="1225"/>
        <v>4.0048057669203045E-2</v>
      </c>
      <c r="DLW10" s="326">
        <v>4</v>
      </c>
      <c r="DLX10" s="327">
        <f t="shared" si="1226"/>
        <v>7.8709169618260522E-2</v>
      </c>
      <c r="DLY10" s="326">
        <v>0</v>
      </c>
      <c r="DLZ10" s="327">
        <f t="shared" si="1227"/>
        <v>0</v>
      </c>
      <c r="DMA10" s="326">
        <v>0</v>
      </c>
      <c r="DMB10" s="328">
        <f t="shared" si="1228"/>
        <v>4</v>
      </c>
      <c r="DMC10" s="254">
        <f t="shared" si="1229"/>
        <v>4.0184850311432589E-2</v>
      </c>
      <c r="DMD10" s="326">
        <v>4</v>
      </c>
      <c r="DME10" s="327">
        <f t="shared" si="1230"/>
        <v>7.8926598263614839E-2</v>
      </c>
      <c r="DMF10" s="326">
        <v>0</v>
      </c>
      <c r="DMG10" s="327">
        <f t="shared" si="1231"/>
        <v>0</v>
      </c>
      <c r="DMH10" s="326">
        <v>0</v>
      </c>
      <c r="DMI10" s="328">
        <f t="shared" si="1232"/>
        <v>4</v>
      </c>
      <c r="DMJ10" s="254">
        <f t="shared" si="1233"/>
        <v>4.0334778662902089E-2</v>
      </c>
      <c r="DMK10" s="326">
        <v>4</v>
      </c>
      <c r="DML10" s="327">
        <f t="shared" si="1234"/>
        <v>7.9239302694136288E-2</v>
      </c>
      <c r="DMM10" s="326">
        <v>0</v>
      </c>
      <c r="DMN10" s="327">
        <f t="shared" si="1235"/>
        <v>0</v>
      </c>
      <c r="DMO10" s="326">
        <v>0</v>
      </c>
      <c r="DMP10" s="328">
        <f t="shared" si="1236"/>
        <v>4</v>
      </c>
      <c r="DMQ10" s="254">
        <f t="shared" si="1237"/>
        <v>4.0510431436094799E-2</v>
      </c>
      <c r="DMR10" s="326">
        <v>4</v>
      </c>
      <c r="DMS10" s="327">
        <f t="shared" si="1238"/>
        <v>7.9617834394904469E-2</v>
      </c>
      <c r="DMT10" s="326">
        <v>0</v>
      </c>
      <c r="DMU10" s="327">
        <f t="shared" si="1239"/>
        <v>0</v>
      </c>
      <c r="DMV10" s="326">
        <v>0</v>
      </c>
      <c r="DMW10" s="328">
        <f t="shared" si="1240"/>
        <v>4</v>
      </c>
      <c r="DMX10" s="254">
        <f t="shared" si="1241"/>
        <v>4.0675208460443361E-2</v>
      </c>
      <c r="DMY10" s="326">
        <v>4</v>
      </c>
      <c r="DMZ10" s="327">
        <f t="shared" si="1242"/>
        <v>7.9904115061925685E-2</v>
      </c>
      <c r="DNA10" s="326">
        <v>0</v>
      </c>
      <c r="DNB10" s="327">
        <f t="shared" si="1243"/>
        <v>0</v>
      </c>
      <c r="DNC10" s="326">
        <v>0</v>
      </c>
      <c r="DND10" s="328">
        <f t="shared" si="1244"/>
        <v>4</v>
      </c>
      <c r="DNE10" s="254">
        <f t="shared" si="1245"/>
        <v>4.0828825150556296E-2</v>
      </c>
      <c r="DNF10" s="326">
        <v>4</v>
      </c>
      <c r="DNG10" s="327">
        <f t="shared" si="1246"/>
        <v>8.0305159606504722E-2</v>
      </c>
      <c r="DNH10" s="326">
        <v>0</v>
      </c>
      <c r="DNI10" s="327">
        <f t="shared" si="1247"/>
        <v>0</v>
      </c>
      <c r="DNJ10" s="326">
        <v>0</v>
      </c>
      <c r="DNK10" s="328">
        <f t="shared" si="1248"/>
        <v>4</v>
      </c>
      <c r="DNL10" s="254">
        <f t="shared" si="1249"/>
        <v>4.0996207850773805E-2</v>
      </c>
      <c r="DNM10" s="326">
        <v>4</v>
      </c>
      <c r="DNN10" s="327">
        <f t="shared" si="1250"/>
        <v>8.0499094385188166E-2</v>
      </c>
      <c r="DNO10" s="326">
        <v>0</v>
      </c>
      <c r="DNP10" s="327">
        <f t="shared" si="1251"/>
        <v>0</v>
      </c>
      <c r="DNQ10" s="326">
        <v>0</v>
      </c>
      <c r="DNR10" s="328">
        <f t="shared" si="1252"/>
        <v>4</v>
      </c>
      <c r="DNS10" s="254">
        <f t="shared" si="1253"/>
        <v>4.1160732661041366E-2</v>
      </c>
      <c r="DNT10" s="326">
        <v>4</v>
      </c>
      <c r="DNU10" s="327">
        <f t="shared" si="1254"/>
        <v>8.0808080808080801E-2</v>
      </c>
      <c r="DNV10" s="326">
        <v>0</v>
      </c>
      <c r="DNW10" s="327">
        <f t="shared" si="1255"/>
        <v>0</v>
      </c>
      <c r="DNX10" s="326">
        <v>0</v>
      </c>
      <c r="DNY10" s="328">
        <f t="shared" si="1256"/>
        <v>4</v>
      </c>
      <c r="DNZ10" s="254">
        <f t="shared" si="1257"/>
        <v>4.1313778145011359E-2</v>
      </c>
      <c r="DOA10" s="326">
        <v>4</v>
      </c>
      <c r="DOB10" s="327">
        <f t="shared" si="1258"/>
        <v>8.1185305459711796E-2</v>
      </c>
      <c r="DOC10" s="326">
        <v>0</v>
      </c>
      <c r="DOD10" s="327">
        <f t="shared" si="1259"/>
        <v>0</v>
      </c>
      <c r="DOE10" s="326">
        <v>0</v>
      </c>
      <c r="DOF10" s="328">
        <f t="shared" si="1260"/>
        <v>4</v>
      </c>
      <c r="DOG10" s="254">
        <f t="shared" si="1261"/>
        <v>4.1476565740356693E-2</v>
      </c>
      <c r="DOH10" s="326">
        <v>4</v>
      </c>
      <c r="DOI10" s="327">
        <f t="shared" si="1262"/>
        <v>8.1466395112016296E-2</v>
      </c>
      <c r="DOJ10" s="326">
        <v>0</v>
      </c>
      <c r="DOK10" s="327">
        <f t="shared" si="1263"/>
        <v>0</v>
      </c>
      <c r="DOL10" s="326">
        <v>0</v>
      </c>
      <c r="DOM10" s="328">
        <f t="shared" si="1264"/>
        <v>4</v>
      </c>
      <c r="DON10" s="254">
        <f t="shared" si="1265"/>
        <v>4.1631973355537054E-2</v>
      </c>
      <c r="DOO10" s="326">
        <v>4</v>
      </c>
      <c r="DOP10" s="327">
        <f t="shared" si="1266"/>
        <v>8.1866557511256655E-2</v>
      </c>
      <c r="DOQ10" s="326">
        <v>0</v>
      </c>
      <c r="DOR10" s="327">
        <f t="shared" si="1267"/>
        <v>0</v>
      </c>
      <c r="DOS10" s="326">
        <v>0</v>
      </c>
      <c r="DOT10" s="328">
        <f t="shared" si="1268"/>
        <v>4</v>
      </c>
      <c r="DOU10" s="254">
        <f t="shared" si="1269"/>
        <v>4.1889203057911828E-2</v>
      </c>
      <c r="DOV10" s="326">
        <v>4</v>
      </c>
      <c r="DOW10" s="327">
        <f t="shared" si="1270"/>
        <v>8.2270670505964621E-2</v>
      </c>
      <c r="DOX10" s="326">
        <v>0</v>
      </c>
      <c r="DOY10" s="327">
        <f t="shared" si="1271"/>
        <v>0</v>
      </c>
      <c r="DOZ10" s="326">
        <v>0</v>
      </c>
      <c r="DPA10" s="328">
        <f t="shared" si="1272"/>
        <v>4</v>
      </c>
      <c r="DPB10" s="254">
        <f t="shared" si="1273"/>
        <v>4.2114129290376917E-2</v>
      </c>
      <c r="DPC10" s="326">
        <v>4</v>
      </c>
      <c r="DPD10" s="327">
        <f t="shared" si="1274"/>
        <v>8.2815734989648032E-2</v>
      </c>
      <c r="DPE10" s="326">
        <v>0</v>
      </c>
      <c r="DPF10" s="327">
        <f t="shared" si="1275"/>
        <v>0</v>
      </c>
      <c r="DPG10" s="326">
        <v>0</v>
      </c>
      <c r="DPH10" s="328">
        <f t="shared" si="1276"/>
        <v>4</v>
      </c>
      <c r="DPI10" s="254">
        <f t="shared" si="1277"/>
        <v>4.2372881355932202E-2</v>
      </c>
      <c r="DPJ10" s="326">
        <v>4</v>
      </c>
      <c r="DPK10" s="327">
        <f t="shared" si="1278"/>
        <v>8.3263946711074108E-2</v>
      </c>
      <c r="DPL10" s="326">
        <v>0</v>
      </c>
      <c r="DPM10" s="327">
        <f t="shared" si="1279"/>
        <v>0</v>
      </c>
      <c r="DPN10" s="326">
        <v>0</v>
      </c>
      <c r="DPO10" s="328">
        <f t="shared" si="1280"/>
        <v>4</v>
      </c>
      <c r="DPP10" s="254">
        <f t="shared" si="1281"/>
        <v>4.2575838211814793E-2</v>
      </c>
      <c r="DPQ10" s="326">
        <v>4</v>
      </c>
      <c r="DPR10" s="327">
        <f t="shared" si="1282"/>
        <v>8.3682008368200833E-2</v>
      </c>
      <c r="DPS10" s="326">
        <v>0</v>
      </c>
      <c r="DPT10" s="327">
        <f t="shared" si="1283"/>
        <v>0</v>
      </c>
      <c r="DPU10" s="326">
        <v>0</v>
      </c>
      <c r="DPV10" s="328">
        <f t="shared" si="1284"/>
        <v>4</v>
      </c>
      <c r="DPW10" s="254">
        <f t="shared" si="1285"/>
        <v>4.2831138237498664E-2</v>
      </c>
      <c r="DPX10" s="326">
        <v>4</v>
      </c>
      <c r="DPY10" s="327">
        <f t="shared" si="1286"/>
        <v>8.3963056255247692E-2</v>
      </c>
      <c r="DPZ10" s="326">
        <v>0</v>
      </c>
      <c r="DQA10" s="327">
        <f t="shared" si="1287"/>
        <v>0</v>
      </c>
      <c r="DQB10" s="326">
        <v>0</v>
      </c>
      <c r="DQC10" s="328">
        <f t="shared" si="1288"/>
        <v>4</v>
      </c>
      <c r="DQD10" s="254">
        <f t="shared" si="1289"/>
        <v>4.3061685865001614E-2</v>
      </c>
      <c r="DQE10" s="326">
        <v>4</v>
      </c>
      <c r="DQF10" s="327">
        <f t="shared" si="1290"/>
        <v>8.4245998315080034E-2</v>
      </c>
      <c r="DQG10" s="326">
        <v>0</v>
      </c>
      <c r="DQH10" s="327">
        <f t="shared" si="1291"/>
        <v>0</v>
      </c>
      <c r="DQI10" s="326">
        <v>0</v>
      </c>
      <c r="DQJ10" s="328">
        <f t="shared" si="1292"/>
        <v>4</v>
      </c>
      <c r="DQK10" s="254">
        <f t="shared" si="1293"/>
        <v>4.3299415457891316E-2</v>
      </c>
      <c r="DQL10" s="326">
        <v>4</v>
      </c>
      <c r="DQM10" s="327">
        <f t="shared" si="1294"/>
        <v>8.4709868699703511E-2</v>
      </c>
      <c r="DQN10" s="326">
        <v>0</v>
      </c>
      <c r="DQO10" s="327">
        <f t="shared" si="1295"/>
        <v>0</v>
      </c>
      <c r="DQP10" s="326">
        <v>0</v>
      </c>
      <c r="DQQ10" s="328">
        <f t="shared" si="1296"/>
        <v>4</v>
      </c>
      <c r="DQR10" s="254">
        <f t="shared" si="1297"/>
        <v>4.3572984749455333E-2</v>
      </c>
      <c r="DQS10" s="326">
        <v>4</v>
      </c>
      <c r="DQT10" s="327">
        <f t="shared" si="1298"/>
        <v>8.5124494573313475E-2</v>
      </c>
      <c r="DQU10" s="326">
        <v>0</v>
      </c>
      <c r="DQV10" s="327">
        <f t="shared" si="1299"/>
        <v>0</v>
      </c>
      <c r="DQW10" s="326">
        <v>0</v>
      </c>
      <c r="DQX10" s="328">
        <f t="shared" si="1300"/>
        <v>4</v>
      </c>
      <c r="DQY10" s="254">
        <f t="shared" si="1301"/>
        <v>4.3826010737372634E-2</v>
      </c>
      <c r="DQZ10" s="326">
        <v>4</v>
      </c>
      <c r="DRA10" s="327">
        <f t="shared" si="1302"/>
        <v>8.5451826532792138E-2</v>
      </c>
      <c r="DRB10" s="326">
        <v>0</v>
      </c>
      <c r="DRC10" s="327">
        <f t="shared" si="1303"/>
        <v>0</v>
      </c>
      <c r="DRD10" s="326">
        <v>0</v>
      </c>
      <c r="DRE10" s="328">
        <f t="shared" si="1304"/>
        <v>4</v>
      </c>
      <c r="DRF10" s="254">
        <f t="shared" si="1305"/>
        <v>4.4077134986225897E-2</v>
      </c>
      <c r="DRG10" s="326">
        <v>4</v>
      </c>
      <c r="DRH10" s="327">
        <f t="shared" si="1306"/>
        <v>8.6132644272179162E-2</v>
      </c>
      <c r="DRI10" s="326">
        <v>0</v>
      </c>
      <c r="DRJ10" s="327">
        <f t="shared" si="1307"/>
        <v>0</v>
      </c>
      <c r="DRK10" s="326">
        <v>0</v>
      </c>
      <c r="DRL10" s="328">
        <f t="shared" si="1308"/>
        <v>4</v>
      </c>
      <c r="DRM10" s="254">
        <f t="shared" si="1309"/>
        <v>4.4424700133274098E-2</v>
      </c>
      <c r="DRN10" s="326">
        <v>4</v>
      </c>
      <c r="DRO10" s="327">
        <f t="shared" si="1310"/>
        <v>8.6730268863833476E-2</v>
      </c>
      <c r="DRP10" s="326">
        <v>0</v>
      </c>
      <c r="DRQ10" s="327">
        <f t="shared" si="1311"/>
        <v>0</v>
      </c>
      <c r="DRR10" s="326">
        <v>0</v>
      </c>
      <c r="DRS10" s="328">
        <f t="shared" si="1312"/>
        <v>4</v>
      </c>
      <c r="DRT10" s="254">
        <f t="shared" si="1313"/>
        <v>4.4682752457551385E-2</v>
      </c>
      <c r="DRU10" s="326">
        <v>4</v>
      </c>
      <c r="DRV10" s="327">
        <f t="shared" si="1314"/>
        <v>8.7317179655097138E-2</v>
      </c>
      <c r="DRW10" s="326">
        <v>0</v>
      </c>
      <c r="DRX10" s="327">
        <f t="shared" si="1315"/>
        <v>0</v>
      </c>
      <c r="DRY10" s="326">
        <v>0</v>
      </c>
      <c r="DRZ10" s="328">
        <f t="shared" si="1316"/>
        <v>4</v>
      </c>
      <c r="DSA10" s="254">
        <f t="shared" si="1317"/>
        <v>4.5004500450045004E-2</v>
      </c>
      <c r="DSB10" s="326">
        <v>4</v>
      </c>
      <c r="DSC10" s="327">
        <f t="shared" si="1318"/>
        <v>8.7700065775049338E-2</v>
      </c>
      <c r="DSD10" s="326">
        <v>0</v>
      </c>
      <c r="DSE10" s="327">
        <f t="shared" si="1319"/>
        <v>0</v>
      </c>
      <c r="DSF10" s="326">
        <v>0</v>
      </c>
      <c r="DSG10" s="328">
        <f t="shared" si="1320"/>
        <v>4</v>
      </c>
      <c r="DSH10" s="254">
        <f t="shared" si="1321"/>
        <v>4.5233518036865317E-2</v>
      </c>
      <c r="DSI10" s="326">
        <v>4</v>
      </c>
      <c r="DSJ10" s="327">
        <f t="shared" si="1322"/>
        <v>8.8241782484006173E-2</v>
      </c>
      <c r="DSK10" s="326">
        <v>0</v>
      </c>
      <c r="DSL10" s="327">
        <f t="shared" si="1323"/>
        <v>0</v>
      </c>
      <c r="DSM10" s="326">
        <v>0</v>
      </c>
      <c r="DSN10" s="328">
        <f t="shared" si="1324"/>
        <v>4</v>
      </c>
      <c r="DSO10" s="254">
        <f t="shared" si="1325"/>
        <v>4.5526974732529028E-2</v>
      </c>
      <c r="DSP10" s="326">
        <v>4</v>
      </c>
      <c r="DSQ10" s="327">
        <f t="shared" si="1326"/>
        <v>8.8869140191068646E-2</v>
      </c>
      <c r="DSR10" s="326">
        <v>0</v>
      </c>
      <c r="DSS10" s="327">
        <f t="shared" si="1327"/>
        <v>0</v>
      </c>
      <c r="DST10" s="326">
        <v>0</v>
      </c>
      <c r="DSU10" s="328">
        <f t="shared" si="1328"/>
        <v>4</v>
      </c>
      <c r="DSV10" s="254">
        <f t="shared" si="1329"/>
        <v>4.5866299736268774E-2</v>
      </c>
      <c r="DSW10" s="326">
        <v>4</v>
      </c>
      <c r="DSX10" s="327">
        <f t="shared" si="1330"/>
        <v>8.9345543890998441E-2</v>
      </c>
      <c r="DSY10" s="326">
        <v>0</v>
      </c>
      <c r="DSZ10" s="327">
        <f t="shared" si="1331"/>
        <v>0</v>
      </c>
      <c r="DTA10" s="326">
        <v>0</v>
      </c>
      <c r="DTB10" s="328">
        <f t="shared" si="1332"/>
        <v>4</v>
      </c>
      <c r="DTC10" s="254">
        <f t="shared" si="1333"/>
        <v>4.6141423462913833E-2</v>
      </c>
      <c r="DTD10" s="326">
        <v>4</v>
      </c>
      <c r="DTE10" s="327">
        <f t="shared" si="1334"/>
        <v>8.9867445517861147E-2</v>
      </c>
      <c r="DTF10" s="326">
        <v>0</v>
      </c>
      <c r="DTG10" s="327">
        <f t="shared" si="1335"/>
        <v>0</v>
      </c>
      <c r="DTH10" s="326">
        <v>0</v>
      </c>
      <c r="DTI10" s="328">
        <f t="shared" si="1336"/>
        <v>4</v>
      </c>
      <c r="DTJ10" s="254">
        <f t="shared" si="1337"/>
        <v>4.6517036864751712E-2</v>
      </c>
      <c r="DTK10" s="326">
        <v>4</v>
      </c>
      <c r="DTL10" s="327">
        <f t="shared" si="1338"/>
        <v>9.0375056484410313E-2</v>
      </c>
      <c r="DTM10" s="326">
        <v>0</v>
      </c>
      <c r="DTN10" s="327">
        <f t="shared" si="1339"/>
        <v>0</v>
      </c>
      <c r="DTO10" s="326">
        <v>0</v>
      </c>
      <c r="DTP10" s="328">
        <f t="shared" si="1340"/>
        <v>4</v>
      </c>
      <c r="DTQ10" s="254">
        <f t="shared" si="1341"/>
        <v>4.6865846514352667E-2</v>
      </c>
      <c r="DTR10" s="326">
        <v>4</v>
      </c>
      <c r="DTS10" s="327">
        <f t="shared" si="1342"/>
        <v>9.1012514220705346E-2</v>
      </c>
      <c r="DTT10" s="326">
        <v>0</v>
      </c>
      <c r="DTU10" s="327">
        <f t="shared" si="1343"/>
        <v>0</v>
      </c>
      <c r="DTV10" s="326">
        <v>0</v>
      </c>
      <c r="DTW10" s="328">
        <f t="shared" si="1344"/>
        <v>4</v>
      </c>
      <c r="DTX10" s="254">
        <f t="shared" si="1345"/>
        <v>4.7203209818267637E-2</v>
      </c>
      <c r="DTY10" s="326">
        <v>4</v>
      </c>
      <c r="DTZ10" s="327">
        <f t="shared" si="1346"/>
        <v>9.1722082091263465E-2</v>
      </c>
      <c r="DUA10" s="326">
        <v>0</v>
      </c>
      <c r="DUB10" s="327">
        <f t="shared" si="1347"/>
        <v>0</v>
      </c>
      <c r="DUC10" s="326">
        <v>0</v>
      </c>
      <c r="DUD10" s="328">
        <f t="shared" si="1348"/>
        <v>4</v>
      </c>
      <c r="DUE10" s="254">
        <f t="shared" si="1349"/>
        <v>4.7562425683709872E-2</v>
      </c>
      <c r="DUF10" s="326">
        <v>4</v>
      </c>
      <c r="DUG10" s="327">
        <f t="shared" si="1350"/>
        <v>9.2421441774491686E-2</v>
      </c>
      <c r="DUH10" s="326">
        <v>0</v>
      </c>
      <c r="DUI10" s="327">
        <f t="shared" si="1351"/>
        <v>0</v>
      </c>
      <c r="DUJ10" s="326">
        <v>0</v>
      </c>
      <c r="DUK10" s="328">
        <f t="shared" si="1352"/>
        <v>4</v>
      </c>
      <c r="DUL10" s="254">
        <f t="shared" si="1353"/>
        <v>4.7973135044375149E-2</v>
      </c>
      <c r="DUM10" s="326">
        <v>4</v>
      </c>
      <c r="DUN10" s="327">
        <f t="shared" si="1354"/>
        <v>9.3218364017711497E-2</v>
      </c>
      <c r="DUO10" s="326">
        <v>0</v>
      </c>
      <c r="DUP10" s="327">
        <f t="shared" si="1355"/>
        <v>0</v>
      </c>
      <c r="DUQ10" s="326">
        <v>0</v>
      </c>
      <c r="DUR10" s="328">
        <f t="shared" si="1356"/>
        <v>4</v>
      </c>
      <c r="DUS10" s="254">
        <f t="shared" si="1357"/>
        <v>4.8373442979804088E-2</v>
      </c>
      <c r="DUT10" s="326">
        <v>4</v>
      </c>
      <c r="DUU10" s="327">
        <f t="shared" si="1358"/>
        <v>9.3984962406015032E-2</v>
      </c>
      <c r="DUV10" s="326">
        <v>0</v>
      </c>
      <c r="DUW10" s="327">
        <f t="shared" si="1359"/>
        <v>0</v>
      </c>
      <c r="DUX10" s="326">
        <v>0</v>
      </c>
      <c r="DUY10" s="328">
        <f t="shared" si="1360"/>
        <v>4</v>
      </c>
      <c r="DUZ10" s="254">
        <f t="shared" si="1361"/>
        <v>4.8727006943598487E-2</v>
      </c>
      <c r="DVA10" s="326">
        <v>4</v>
      </c>
      <c r="DVB10" s="327">
        <f t="shared" si="1362"/>
        <v>9.442870632672333E-2</v>
      </c>
      <c r="DVC10" s="326">
        <v>0</v>
      </c>
      <c r="DVD10" s="327">
        <f t="shared" si="1363"/>
        <v>0</v>
      </c>
      <c r="DVE10" s="326">
        <v>0</v>
      </c>
      <c r="DVF10" s="328">
        <f t="shared" si="1364"/>
        <v>4</v>
      </c>
      <c r="DVG10" s="254">
        <f t="shared" si="1365"/>
        <v>4.9013601274353634E-2</v>
      </c>
      <c r="DVH10" s="326">
        <v>4</v>
      </c>
      <c r="DVI10" s="327">
        <f t="shared" si="1366"/>
        <v>9.5079629189446152E-2</v>
      </c>
      <c r="DVJ10" s="326">
        <v>0</v>
      </c>
      <c r="DVK10" s="327">
        <f t="shared" si="1367"/>
        <v>0</v>
      </c>
      <c r="DVL10" s="326">
        <v>0</v>
      </c>
      <c r="DVM10" s="328">
        <f t="shared" si="1368"/>
        <v>4</v>
      </c>
      <c r="DVN10" s="254">
        <f t="shared" si="1369"/>
        <v>4.9327907263534351E-2</v>
      </c>
      <c r="DVO10" s="326">
        <v>4</v>
      </c>
      <c r="DVP10" s="327">
        <f t="shared" si="1370"/>
        <v>9.5946270088750299E-2</v>
      </c>
      <c r="DVQ10" s="326">
        <v>0</v>
      </c>
      <c r="DVR10" s="327">
        <f t="shared" si="1371"/>
        <v>0</v>
      </c>
      <c r="DVS10" s="326">
        <v>0</v>
      </c>
      <c r="DVT10" s="328">
        <f t="shared" si="1372"/>
        <v>4</v>
      </c>
      <c r="DVU10" s="254">
        <f t="shared" si="1373"/>
        <v>4.9769814607440593E-2</v>
      </c>
      <c r="DVV10" s="326">
        <v>4</v>
      </c>
      <c r="DVW10" s="327">
        <f t="shared" si="1374"/>
        <v>9.696969696969697E-2</v>
      </c>
      <c r="DVX10" s="326">
        <v>0</v>
      </c>
      <c r="DVY10" s="327">
        <f t="shared" si="1375"/>
        <v>0</v>
      </c>
      <c r="DVZ10" s="326">
        <v>0</v>
      </c>
      <c r="DWA10" s="328">
        <f t="shared" si="1376"/>
        <v>4</v>
      </c>
      <c r="DWB10" s="254">
        <f t="shared" si="1377"/>
        <v>5.0200803212851398E-2</v>
      </c>
      <c r="DWC10" s="326">
        <v>4</v>
      </c>
      <c r="DWD10" s="327">
        <f t="shared" si="1378"/>
        <v>9.7751710654936458E-2</v>
      </c>
      <c r="DWE10" s="326">
        <v>0</v>
      </c>
      <c r="DWF10" s="327">
        <f t="shared" si="1379"/>
        <v>0</v>
      </c>
      <c r="DWG10" s="326">
        <v>0</v>
      </c>
      <c r="DWH10" s="328">
        <f t="shared" si="1380"/>
        <v>4</v>
      </c>
      <c r="DWI10" s="254">
        <f t="shared" si="1381"/>
        <v>5.0588086505627919E-2</v>
      </c>
      <c r="DWJ10" s="326">
        <v>4</v>
      </c>
      <c r="DWK10" s="327">
        <f t="shared" si="1382"/>
        <v>9.8595020951441945E-2</v>
      </c>
      <c r="DWL10" s="326">
        <v>0</v>
      </c>
      <c r="DWM10" s="327">
        <f t="shared" si="1383"/>
        <v>0</v>
      </c>
      <c r="DWN10" s="326">
        <v>0</v>
      </c>
      <c r="DWO10" s="328">
        <f t="shared" si="1384"/>
        <v>4</v>
      </c>
      <c r="DWP10" s="254">
        <f t="shared" si="1385"/>
        <v>5.1072522982635343E-2</v>
      </c>
      <c r="DWQ10" s="326">
        <v>4</v>
      </c>
      <c r="DWR10" s="327">
        <f t="shared" si="1386"/>
        <v>9.9157164105106582E-2</v>
      </c>
      <c r="DWS10" s="326">
        <v>0</v>
      </c>
      <c r="DWT10" s="327">
        <f t="shared" si="1387"/>
        <v>0</v>
      </c>
      <c r="DWU10" s="326">
        <v>0</v>
      </c>
      <c r="DWV10" s="328">
        <f t="shared" si="1388"/>
        <v>4</v>
      </c>
      <c r="DWW10" s="254">
        <f t="shared" si="1389"/>
        <v>5.1446945337620578E-2</v>
      </c>
      <c r="DWX10" s="326">
        <v>4</v>
      </c>
      <c r="DWY10" s="327">
        <f t="shared" si="1390"/>
        <v>9.99750062484379E-2</v>
      </c>
      <c r="DWZ10" s="326">
        <v>0</v>
      </c>
      <c r="DXA10" s="327">
        <f t="shared" si="1391"/>
        <v>0</v>
      </c>
      <c r="DXB10" s="326">
        <v>0</v>
      </c>
      <c r="DXC10" s="328">
        <f t="shared" si="1392"/>
        <v>4</v>
      </c>
      <c r="DXD10" s="254">
        <f t="shared" si="1393"/>
        <v>5.1907604464053979E-2</v>
      </c>
      <c r="DXE10" s="326">
        <v>4</v>
      </c>
      <c r="DXF10" s="327">
        <f t="shared" si="1394"/>
        <v>0.10103561505430665</v>
      </c>
      <c r="DXG10" s="326">
        <v>0</v>
      </c>
      <c r="DXH10" s="327">
        <f t="shared" si="1395"/>
        <v>0</v>
      </c>
      <c r="DXI10" s="326">
        <v>0</v>
      </c>
      <c r="DXJ10" s="328">
        <f t="shared" si="1396"/>
        <v>4</v>
      </c>
      <c r="DXK10" s="254">
        <f t="shared" si="1397"/>
        <v>5.2376587665313605E-2</v>
      </c>
      <c r="DXL10" s="326">
        <v>4</v>
      </c>
      <c r="DXM10" s="327">
        <f t="shared" si="1398"/>
        <v>0.10170353419781336</v>
      </c>
      <c r="DXN10" s="326">
        <v>0</v>
      </c>
      <c r="DXO10" s="327">
        <f t="shared" si="1399"/>
        <v>0</v>
      </c>
      <c r="DXP10" s="326">
        <v>0</v>
      </c>
      <c r="DXQ10" s="328">
        <f t="shared" si="1400"/>
        <v>4</v>
      </c>
      <c r="DXR10" s="254">
        <f t="shared" si="1401"/>
        <v>5.2882072977260705E-2</v>
      </c>
      <c r="DXS10" s="326">
        <v>4</v>
      </c>
      <c r="DXT10" s="327">
        <f t="shared" si="1402"/>
        <v>0.10264305876315115</v>
      </c>
      <c r="DXU10" s="326">
        <v>0</v>
      </c>
      <c r="DXV10" s="327">
        <f t="shared" si="1403"/>
        <v>0</v>
      </c>
      <c r="DXW10" s="326">
        <v>0</v>
      </c>
      <c r="DXX10" s="328">
        <f t="shared" si="1404"/>
        <v>4</v>
      </c>
      <c r="DXY10" s="254">
        <f t="shared" si="1405"/>
        <v>5.3433075073470483E-2</v>
      </c>
      <c r="DXZ10" s="326">
        <v>4</v>
      </c>
      <c r="DYA10" s="327">
        <f t="shared" si="1406"/>
        <v>0.10395010395010396</v>
      </c>
      <c r="DYB10" s="326">
        <v>0</v>
      </c>
      <c r="DYC10" s="327">
        <f t="shared" si="1407"/>
        <v>0</v>
      </c>
      <c r="DYD10" s="326">
        <v>0</v>
      </c>
      <c r="DYE10" s="328">
        <f t="shared" si="1408"/>
        <v>4</v>
      </c>
      <c r="DYF10" s="254">
        <f t="shared" si="1409"/>
        <v>5.4032149128731589E-2</v>
      </c>
      <c r="DYG10" s="326">
        <v>4</v>
      </c>
      <c r="DYH10" s="327">
        <f t="shared" si="1410"/>
        <v>0.10518012095713911</v>
      </c>
      <c r="DYI10" s="326">
        <v>0</v>
      </c>
      <c r="DYJ10" s="327">
        <f t="shared" si="1411"/>
        <v>0</v>
      </c>
      <c r="DYK10" s="326">
        <v>0</v>
      </c>
      <c r="DYL10" s="328">
        <f t="shared" si="1412"/>
        <v>4</v>
      </c>
      <c r="DYM10" s="254">
        <f t="shared" si="1413"/>
        <v>5.4697114727198147E-2</v>
      </c>
      <c r="DYN10" s="326">
        <v>4</v>
      </c>
      <c r="DYO10" s="327">
        <f t="shared" si="1414"/>
        <v>0.10607265977194379</v>
      </c>
      <c r="DYP10" s="326">
        <v>0</v>
      </c>
      <c r="DYQ10" s="327">
        <f t="shared" si="1415"/>
        <v>0</v>
      </c>
      <c r="DYR10" s="326">
        <v>0</v>
      </c>
      <c r="DYS10" s="328">
        <f t="shared" si="1416"/>
        <v>4</v>
      </c>
      <c r="DYT10" s="254">
        <f t="shared" si="1417"/>
        <v>5.5180024831011171E-2</v>
      </c>
      <c r="DYU10" s="326">
        <v>4</v>
      </c>
      <c r="DYV10" s="327">
        <f t="shared" si="1418"/>
        <v>0.10732492621411323</v>
      </c>
      <c r="DYW10" s="326">
        <v>0</v>
      </c>
      <c r="DYX10" s="327">
        <f t="shared" si="1419"/>
        <v>0</v>
      </c>
      <c r="DYY10" s="326">
        <v>0</v>
      </c>
      <c r="DYZ10" s="328">
        <f t="shared" si="1420"/>
        <v>4</v>
      </c>
      <c r="DZA10" s="254">
        <f t="shared" si="1421"/>
        <v>5.5904961565338918E-2</v>
      </c>
      <c r="DZB10" s="326">
        <v>4</v>
      </c>
      <c r="DZC10" s="327">
        <f t="shared" si="1422"/>
        <v>0.10825439783491206</v>
      </c>
      <c r="DZD10" s="326">
        <v>0</v>
      </c>
      <c r="DZE10" s="327">
        <f t="shared" si="1423"/>
        <v>0</v>
      </c>
      <c r="DZF10" s="326">
        <v>0</v>
      </c>
      <c r="DZG10" s="328">
        <f t="shared" si="1424"/>
        <v>4</v>
      </c>
      <c r="DZH10" s="254">
        <f t="shared" si="1425"/>
        <v>5.6457304163726185E-2</v>
      </c>
      <c r="DZI10" s="326">
        <v>4</v>
      </c>
      <c r="DZJ10" s="327">
        <f t="shared" si="1426"/>
        <v>0.10925976509150505</v>
      </c>
      <c r="DZK10" s="326">
        <v>0</v>
      </c>
      <c r="DZL10" s="327">
        <f t="shared" si="1427"/>
        <v>0</v>
      </c>
      <c r="DZM10" s="326">
        <v>0</v>
      </c>
      <c r="DZN10" s="328">
        <f t="shared" si="1428"/>
        <v>4</v>
      </c>
      <c r="DZO10" s="254">
        <f t="shared" si="1429"/>
        <v>5.7151021574510644E-2</v>
      </c>
      <c r="DZP10" s="326">
        <v>4</v>
      </c>
      <c r="DZQ10" s="327">
        <f t="shared" si="1430"/>
        <v>0.11089548100914888</v>
      </c>
      <c r="DZR10" s="326">
        <v>0</v>
      </c>
      <c r="DZS10" s="327">
        <f t="shared" si="1431"/>
        <v>0</v>
      </c>
      <c r="DZT10" s="326">
        <v>0</v>
      </c>
      <c r="DZU10" s="328">
        <f t="shared" si="1432"/>
        <v>4</v>
      </c>
      <c r="DZV10" s="254">
        <f t="shared" si="1433"/>
        <v>5.7971014492753624E-2</v>
      </c>
      <c r="DZW10" s="326">
        <v>4</v>
      </c>
      <c r="DZX10" s="327">
        <f t="shared" si="1434"/>
        <v>0.11264432554210081</v>
      </c>
      <c r="DZY10" s="326">
        <v>0</v>
      </c>
      <c r="DZZ10" s="327">
        <f t="shared" si="1435"/>
        <v>0</v>
      </c>
      <c r="EAA10" s="326">
        <v>0</v>
      </c>
      <c r="EAB10" s="328">
        <f t="shared" si="1436"/>
        <v>4</v>
      </c>
      <c r="EAC10" s="254">
        <f t="shared" si="1437"/>
        <v>5.8944886531093421E-2</v>
      </c>
      <c r="EAD10" s="326">
        <v>4</v>
      </c>
      <c r="EAE10" s="327">
        <f t="shared" si="1438"/>
        <v>0.11405759908753922</v>
      </c>
      <c r="EAF10" s="326">
        <v>0</v>
      </c>
      <c r="EAG10" s="327">
        <f t="shared" si="1439"/>
        <v>0</v>
      </c>
      <c r="EAH10" s="326">
        <v>0</v>
      </c>
      <c r="EAI10" s="328">
        <f t="shared" si="1440"/>
        <v>4</v>
      </c>
      <c r="EAJ10" s="254">
        <f t="shared" si="1441"/>
        <v>5.9728236523816633E-2</v>
      </c>
      <c r="EAK10" s="326">
        <v>4</v>
      </c>
      <c r="EAL10" s="327">
        <f t="shared" si="1442"/>
        <v>0.11544011544011544</v>
      </c>
      <c r="EAM10" s="326">
        <v>0</v>
      </c>
      <c r="EAN10" s="327">
        <f t="shared" si="1443"/>
        <v>0</v>
      </c>
      <c r="EAO10" s="326">
        <v>0</v>
      </c>
      <c r="EAP10" s="328">
        <f t="shared" si="1444"/>
        <v>4</v>
      </c>
      <c r="EAQ10" s="254">
        <f t="shared" si="1445"/>
        <v>6.0551014229488345E-2</v>
      </c>
      <c r="EAR10" s="326">
        <v>4</v>
      </c>
      <c r="EAS10" s="327">
        <f t="shared" si="1446"/>
        <v>0.11695906432748539</v>
      </c>
      <c r="EAT10" s="326">
        <v>0</v>
      </c>
      <c r="EAU10" s="327">
        <f t="shared" si="1447"/>
        <v>0</v>
      </c>
      <c r="EAV10" s="326">
        <v>0</v>
      </c>
      <c r="EAW10" s="328">
        <f t="shared" si="1448"/>
        <v>4</v>
      </c>
      <c r="EAX10" s="254">
        <f t="shared" si="1449"/>
        <v>6.1443932411674347E-2</v>
      </c>
      <c r="EAY10" s="326">
        <v>4</v>
      </c>
      <c r="EAZ10" s="327">
        <f t="shared" si="1450"/>
        <v>0.1183431952662722</v>
      </c>
      <c r="EBA10" s="326">
        <v>0</v>
      </c>
      <c r="EBB10" s="327">
        <f t="shared" si="1451"/>
        <v>0</v>
      </c>
      <c r="EBC10" s="326">
        <v>0</v>
      </c>
      <c r="EBD10" s="328">
        <f t="shared" si="1452"/>
        <v>4</v>
      </c>
      <c r="EBE10" s="254">
        <f t="shared" si="1453"/>
        <v>6.2363579669473028E-2</v>
      </c>
      <c r="EBF10" s="326">
        <v>4</v>
      </c>
      <c r="EBG10" s="327">
        <f t="shared" si="1454"/>
        <v>0.12022843402464682</v>
      </c>
      <c r="EBH10" s="326">
        <v>0</v>
      </c>
      <c r="EBI10" s="327">
        <f t="shared" si="1455"/>
        <v>0</v>
      </c>
      <c r="EBJ10" s="326">
        <v>0</v>
      </c>
      <c r="EBK10" s="328">
        <f t="shared" si="1456"/>
        <v>4</v>
      </c>
      <c r="EBL10" s="254">
        <f t="shared" si="1457"/>
        <v>6.3431652394544874E-2</v>
      </c>
      <c r="EBM10" s="326">
        <v>4</v>
      </c>
      <c r="EBN10" s="327">
        <f t="shared" si="1458"/>
        <v>0.12176560121765602</v>
      </c>
      <c r="EBO10" s="326">
        <v>0</v>
      </c>
      <c r="EBP10" s="327">
        <f t="shared" si="1459"/>
        <v>0</v>
      </c>
      <c r="EBQ10" s="326">
        <v>0</v>
      </c>
      <c r="EBR10" s="328">
        <f t="shared" si="1460"/>
        <v>4</v>
      </c>
      <c r="EBS10" s="254">
        <f t="shared" si="1461"/>
        <v>6.4505724883083371E-2</v>
      </c>
      <c r="EBT10" s="326">
        <v>4</v>
      </c>
      <c r="EBU10" s="327">
        <f t="shared" si="1462"/>
        <v>0.1234949058351343</v>
      </c>
      <c r="EBV10" s="326">
        <v>0</v>
      </c>
      <c r="EBW10" s="327">
        <f t="shared" si="1463"/>
        <v>0</v>
      </c>
      <c r="EBX10" s="326">
        <v>0</v>
      </c>
      <c r="EBY10" s="328">
        <f t="shared" si="1464"/>
        <v>4</v>
      </c>
      <c r="EBZ10" s="254">
        <f t="shared" si="1465"/>
        <v>6.5530799475753604E-2</v>
      </c>
      <c r="ECA10" s="326">
        <v>4</v>
      </c>
      <c r="ECB10" s="327">
        <f t="shared" si="1466"/>
        <v>0.12614317250078838</v>
      </c>
      <c r="ECC10" s="326">
        <v>0</v>
      </c>
      <c r="ECD10" s="327">
        <f t="shared" si="1467"/>
        <v>0</v>
      </c>
      <c r="ECE10" s="326">
        <v>0</v>
      </c>
      <c r="ECF10" s="328">
        <f t="shared" si="1468"/>
        <v>4</v>
      </c>
      <c r="ECG10" s="254">
        <f t="shared" si="1469"/>
        <v>6.682258603407952E-2</v>
      </c>
      <c r="ECH10" s="326">
        <v>4</v>
      </c>
      <c r="ECI10" s="327">
        <f t="shared" si="1470"/>
        <v>0.12857602057216327</v>
      </c>
      <c r="ECJ10" s="326">
        <v>0</v>
      </c>
      <c r="ECK10" s="327">
        <f t="shared" si="1471"/>
        <v>0</v>
      </c>
      <c r="ECL10" s="326">
        <v>0</v>
      </c>
      <c r="ECM10" s="328">
        <f t="shared" si="1472"/>
        <v>4</v>
      </c>
      <c r="ECN10" s="254">
        <f t="shared" si="1473"/>
        <v>6.8004080244814691E-2</v>
      </c>
      <c r="ECO10" s="326">
        <v>4</v>
      </c>
      <c r="ECP10" s="327">
        <f t="shared" si="1474"/>
        <v>0.13071895424836599</v>
      </c>
      <c r="ECQ10" s="326">
        <v>0</v>
      </c>
      <c r="ECR10" s="327">
        <f t="shared" si="1475"/>
        <v>0</v>
      </c>
      <c r="ECS10" s="326">
        <v>0</v>
      </c>
      <c r="ECT10" s="328">
        <f t="shared" si="1476"/>
        <v>4</v>
      </c>
      <c r="ECU10" s="254">
        <f t="shared" si="1477"/>
        <v>6.9240090012117006E-2</v>
      </c>
      <c r="ECV10" s="326">
        <v>4</v>
      </c>
      <c r="ECW10" s="327">
        <f t="shared" si="1478"/>
        <v>0.13422818791946309</v>
      </c>
      <c r="ECX10" s="326">
        <v>0</v>
      </c>
      <c r="ECY10" s="327">
        <f t="shared" si="1479"/>
        <v>0</v>
      </c>
      <c r="ECZ10" s="326">
        <v>0</v>
      </c>
      <c r="EDA10" s="328">
        <f t="shared" si="1480"/>
        <v>4</v>
      </c>
      <c r="EDB10" s="254">
        <f t="shared" si="1481"/>
        <v>7.0947144377438806E-2</v>
      </c>
      <c r="EDC10" s="326">
        <v>4</v>
      </c>
      <c r="EDD10" s="327">
        <f t="shared" si="1482"/>
        <v>0.13651877133105803</v>
      </c>
      <c r="EDE10" s="326">
        <v>0</v>
      </c>
      <c r="EDF10" s="327">
        <f t="shared" si="1483"/>
        <v>0</v>
      </c>
      <c r="EDG10" s="326">
        <v>0</v>
      </c>
      <c r="EDH10" s="328">
        <f t="shared" si="1484"/>
        <v>4</v>
      </c>
      <c r="EDI10" s="254">
        <f t="shared" si="1485"/>
        <v>7.2516316171138503E-2</v>
      </c>
      <c r="EDJ10" s="326">
        <v>4</v>
      </c>
      <c r="EDK10" s="327">
        <f t="shared" si="1486"/>
        <v>0.13922728854855554</v>
      </c>
      <c r="EDL10" s="326">
        <v>0</v>
      </c>
      <c r="EDM10" s="327">
        <f t="shared" si="1487"/>
        <v>0</v>
      </c>
      <c r="EDN10" s="326">
        <v>0</v>
      </c>
      <c r="EDO10" s="328">
        <f t="shared" si="1488"/>
        <v>4</v>
      </c>
      <c r="EDP10" s="254">
        <f t="shared" si="1489"/>
        <v>7.4308006687720599E-2</v>
      </c>
      <c r="EDQ10" s="326">
        <v>4</v>
      </c>
      <c r="EDR10" s="327">
        <f t="shared" si="1490"/>
        <v>0.14209591474245115</v>
      </c>
      <c r="EDS10" s="326">
        <v>0</v>
      </c>
      <c r="EDT10" s="327">
        <f t="shared" si="1491"/>
        <v>0</v>
      </c>
      <c r="EDU10" s="326">
        <v>0</v>
      </c>
      <c r="EDV10" s="328">
        <f t="shared" si="1492"/>
        <v>4</v>
      </c>
      <c r="EDW10" s="254">
        <f t="shared" si="1493"/>
        <v>7.5958982149639198E-2</v>
      </c>
      <c r="EDX10" s="326">
        <v>4</v>
      </c>
      <c r="EDY10" s="327">
        <f t="shared" si="1494"/>
        <v>0.14550745725718442</v>
      </c>
      <c r="EDZ10" s="326">
        <v>0</v>
      </c>
      <c r="EEA10" s="327">
        <f t="shared" si="1495"/>
        <v>0</v>
      </c>
      <c r="EEB10" s="326">
        <v>0</v>
      </c>
      <c r="EEC10" s="328">
        <f t="shared" si="1496"/>
        <v>4</v>
      </c>
      <c r="EED10" s="254">
        <f t="shared" si="1497"/>
        <v>7.7911959485781071E-2</v>
      </c>
      <c r="EEE10" s="326">
        <v>4</v>
      </c>
      <c r="EEF10" s="327">
        <f t="shared" si="1498"/>
        <v>0.14858841010401189</v>
      </c>
      <c r="EEG10" s="326">
        <v>0</v>
      </c>
      <c r="EEH10" s="327">
        <f t="shared" si="1499"/>
        <v>0</v>
      </c>
      <c r="EEI10" s="326">
        <v>0</v>
      </c>
      <c r="EEJ10" s="328">
        <f t="shared" si="1500"/>
        <v>4</v>
      </c>
      <c r="EEK10" s="254">
        <f t="shared" si="1501"/>
        <v>7.9554494828957836E-2</v>
      </c>
      <c r="EEL10" s="326">
        <v>4</v>
      </c>
      <c r="EEM10" s="327">
        <f t="shared" si="1502"/>
        <v>0.15203344735841884</v>
      </c>
      <c r="EEN10" s="326">
        <v>0</v>
      </c>
      <c r="EEO10" s="327">
        <f t="shared" si="1503"/>
        <v>0</v>
      </c>
      <c r="EEP10" s="326">
        <v>0</v>
      </c>
      <c r="EEQ10" s="328">
        <f t="shared" si="1504"/>
        <v>4</v>
      </c>
      <c r="EER10" s="254">
        <f t="shared" si="1505"/>
        <v>8.1549439347604488E-2</v>
      </c>
      <c r="EES10" s="326">
        <v>4</v>
      </c>
      <c r="EET10" s="327">
        <f t="shared" si="1506"/>
        <v>0.156128024980484</v>
      </c>
      <c r="EEU10" s="326">
        <v>0</v>
      </c>
      <c r="EEV10" s="327">
        <f t="shared" si="1507"/>
        <v>0</v>
      </c>
      <c r="EEW10" s="326">
        <v>0</v>
      </c>
      <c r="EEX10" s="328">
        <f t="shared" si="1508"/>
        <v>4</v>
      </c>
      <c r="EEY10" s="254">
        <f t="shared" si="1509"/>
        <v>8.3927822073017203E-2</v>
      </c>
      <c r="EEZ10" s="326">
        <v>4</v>
      </c>
      <c r="EFA10" s="327">
        <f t="shared" si="1510"/>
        <v>0.16109544905356424</v>
      </c>
      <c r="EFB10" s="326">
        <v>0</v>
      </c>
      <c r="EFC10" s="327">
        <f t="shared" si="1511"/>
        <v>0</v>
      </c>
      <c r="EFD10" s="326">
        <v>0</v>
      </c>
      <c r="EFE10" s="328">
        <f t="shared" si="1512"/>
        <v>4</v>
      </c>
      <c r="EFF10" s="254">
        <f t="shared" si="1513"/>
        <v>8.6561350357065567E-2</v>
      </c>
      <c r="EFG10" s="326">
        <v>4</v>
      </c>
      <c r="EFH10" s="327">
        <f t="shared" si="1514"/>
        <v>0.16597510373443983</v>
      </c>
      <c r="EFI10" s="326">
        <v>0</v>
      </c>
      <c r="EFJ10" s="327">
        <f t="shared" si="1515"/>
        <v>0</v>
      </c>
      <c r="EFK10" s="326">
        <v>0</v>
      </c>
      <c r="EFL10" s="328">
        <f t="shared" si="1516"/>
        <v>4</v>
      </c>
      <c r="EFM10" s="254">
        <f t="shared" si="1517"/>
        <v>8.9225964755743931E-2</v>
      </c>
      <c r="EFN10" s="326">
        <v>3</v>
      </c>
      <c r="EFO10" s="327">
        <f t="shared" si="1518"/>
        <v>0.1284796573875803</v>
      </c>
      <c r="EFP10" s="326">
        <v>0</v>
      </c>
      <c r="EFQ10" s="327">
        <f t="shared" si="1519"/>
        <v>0</v>
      </c>
      <c r="EFR10" s="326">
        <v>0</v>
      </c>
      <c r="EFS10" s="328">
        <f t="shared" si="1520"/>
        <v>3</v>
      </c>
      <c r="EFT10" s="254">
        <f t="shared" si="1521"/>
        <v>6.9124423963133647E-2</v>
      </c>
      <c r="EFU10" s="326">
        <v>2</v>
      </c>
      <c r="EFV10" s="327">
        <f t="shared" si="1522"/>
        <v>8.8417329796640132E-2</v>
      </c>
      <c r="EFW10" s="326">
        <v>0</v>
      </c>
      <c r="EFX10" s="327">
        <f t="shared" si="1523"/>
        <v>0</v>
      </c>
      <c r="EFY10" s="326">
        <v>0</v>
      </c>
      <c r="EFZ10" s="328">
        <f t="shared" si="1524"/>
        <v>2</v>
      </c>
      <c r="EGA10" s="254">
        <f t="shared" si="1525"/>
        <v>4.7562425683709872E-2</v>
      </c>
      <c r="EGB10" s="326">
        <v>2</v>
      </c>
      <c r="EGC10" s="327">
        <f t="shared" si="1526"/>
        <v>9.1324200913242004E-2</v>
      </c>
      <c r="EGD10" s="326">
        <v>0</v>
      </c>
      <c r="EGE10" s="327">
        <f t="shared" si="1527"/>
        <v>0</v>
      </c>
      <c r="EGF10" s="326">
        <v>0</v>
      </c>
      <c r="EGG10" s="328">
        <f t="shared" si="1528"/>
        <v>2</v>
      </c>
      <c r="EGH10" s="254">
        <f t="shared" si="1529"/>
        <v>4.8971596474045052E-2</v>
      </c>
      <c r="EGI10" s="326">
        <v>2</v>
      </c>
      <c r="EGJ10" s="327">
        <f t="shared" si="1530"/>
        <v>9.4295143800094294E-2</v>
      </c>
      <c r="EGK10" s="326">
        <v>0</v>
      </c>
      <c r="EGL10" s="327">
        <f t="shared" si="1531"/>
        <v>0</v>
      </c>
      <c r="EGM10" s="326">
        <v>0</v>
      </c>
      <c r="EGN10" s="328">
        <f t="shared" si="1532"/>
        <v>2</v>
      </c>
      <c r="EGO10" s="254">
        <f t="shared" si="1533"/>
        <v>5.0658561296859174E-2</v>
      </c>
      <c r="EGP10" s="326">
        <v>1</v>
      </c>
      <c r="EGQ10" s="327">
        <f t="shared" si="1534"/>
        <v>4.8875855327468229E-2</v>
      </c>
      <c r="EGR10" s="326">
        <v>0</v>
      </c>
      <c r="EGS10" s="327">
        <f t="shared" si="1535"/>
        <v>0</v>
      </c>
      <c r="EGT10" s="326">
        <v>0</v>
      </c>
      <c r="EGU10" s="328">
        <f t="shared" si="1536"/>
        <v>1</v>
      </c>
      <c r="EGV10" s="254">
        <f t="shared" si="1537"/>
        <v>2.6191723415400735E-2</v>
      </c>
      <c r="EGW10" s="326">
        <v>1</v>
      </c>
      <c r="EGX10" s="327">
        <f t="shared" si="1538"/>
        <v>5.0454086781029264E-2</v>
      </c>
      <c r="EGY10" s="326">
        <v>0</v>
      </c>
      <c r="EGZ10" s="327">
        <f t="shared" si="1539"/>
        <v>0</v>
      </c>
      <c r="EHA10" s="326">
        <v>0</v>
      </c>
      <c r="EHB10" s="328">
        <f t="shared" si="1540"/>
        <v>1</v>
      </c>
      <c r="EHC10" s="254">
        <f t="shared" si="1541"/>
        <v>2.7041644131963225E-2</v>
      </c>
      <c r="EHD10" s="326">
        <v>1</v>
      </c>
      <c r="EHE10" s="327">
        <f t="shared" si="1542"/>
        <v>5.2328623757195186E-2</v>
      </c>
      <c r="EHF10" s="326">
        <v>0</v>
      </c>
      <c r="EHG10" s="327">
        <f t="shared" si="1543"/>
        <v>0</v>
      </c>
      <c r="EHH10" s="326">
        <v>0</v>
      </c>
      <c r="EHI10" s="328">
        <f t="shared" si="1544"/>
        <v>1</v>
      </c>
      <c r="EHJ10" s="254">
        <f t="shared" si="1545"/>
        <v>2.7972027972027972E-2</v>
      </c>
      <c r="EHK10" s="326">
        <v>1</v>
      </c>
      <c r="EHL10" s="327">
        <f t="shared" si="1546"/>
        <v>5.3908355795148251E-2</v>
      </c>
      <c r="EHM10" s="326">
        <v>0</v>
      </c>
      <c r="EHN10" s="327">
        <f t="shared" si="1547"/>
        <v>0</v>
      </c>
      <c r="EHO10" s="326">
        <v>0</v>
      </c>
      <c r="EHP10" s="328">
        <f t="shared" si="1548"/>
        <v>1</v>
      </c>
      <c r="EHQ10" s="254">
        <f t="shared" si="1549"/>
        <v>2.8818443804034585E-2</v>
      </c>
      <c r="EHR10" s="326">
        <v>1</v>
      </c>
      <c r="EHS10" s="327">
        <f t="shared" si="1550"/>
        <v>5.5741360089186176E-2</v>
      </c>
      <c r="EHT10" s="326">
        <v>0</v>
      </c>
      <c r="EHU10" s="327">
        <f t="shared" si="1551"/>
        <v>0</v>
      </c>
      <c r="EHV10" s="326">
        <v>0</v>
      </c>
      <c r="EHW10" s="328">
        <f t="shared" si="1552"/>
        <v>1</v>
      </c>
      <c r="EHX10" s="254">
        <f t="shared" si="1553"/>
        <v>2.986857825567503E-2</v>
      </c>
      <c r="EHY10" s="326">
        <v>1</v>
      </c>
      <c r="EHZ10" s="327">
        <f t="shared" si="1554"/>
        <v>5.7471264367816091E-2</v>
      </c>
      <c r="EIA10" s="326">
        <v>0</v>
      </c>
      <c r="EIB10" s="327">
        <f t="shared" si="1555"/>
        <v>0</v>
      </c>
      <c r="EIC10" s="326">
        <v>0</v>
      </c>
      <c r="EID10" s="328">
        <f t="shared" si="1556"/>
        <v>1</v>
      </c>
      <c r="EIE10" s="254">
        <f t="shared" si="1557"/>
        <v>3.0826140567200986E-2</v>
      </c>
      <c r="EIF10" s="326">
        <v>1</v>
      </c>
      <c r="EIG10" s="327">
        <f t="shared" si="1558"/>
        <v>5.9988002399520089E-2</v>
      </c>
      <c r="EIH10" s="326">
        <v>0</v>
      </c>
      <c r="EII10" s="327">
        <f t="shared" si="1559"/>
        <v>0</v>
      </c>
      <c r="EIJ10" s="326">
        <v>0</v>
      </c>
      <c r="EIK10" s="328">
        <f t="shared" si="1560"/>
        <v>1</v>
      </c>
      <c r="EIL10" s="254">
        <f t="shared" si="1561"/>
        <v>3.1989763275751759E-2</v>
      </c>
      <c r="EIM10" s="326">
        <v>1</v>
      </c>
      <c r="EIN10" s="327">
        <f t="shared" si="1562"/>
        <v>6.2735257214554571E-2</v>
      </c>
      <c r="EIO10" s="326">
        <v>0</v>
      </c>
      <c r="EIP10" s="327">
        <f t="shared" si="1563"/>
        <v>0</v>
      </c>
      <c r="EIQ10" s="326">
        <v>0</v>
      </c>
      <c r="EIR10" s="328">
        <f t="shared" si="1564"/>
        <v>1</v>
      </c>
      <c r="EIS10" s="254">
        <f t="shared" si="1565"/>
        <v>3.3344448149383123E-2</v>
      </c>
      <c r="EIT10" s="326">
        <v>1</v>
      </c>
      <c r="EIU10" s="327">
        <f t="shared" si="1566"/>
        <v>6.4977257959714096E-2</v>
      </c>
      <c r="EIV10" s="326">
        <v>0</v>
      </c>
      <c r="EIW10" s="327">
        <f t="shared" si="1567"/>
        <v>0</v>
      </c>
      <c r="EIX10" s="326">
        <v>0</v>
      </c>
      <c r="EIY10" s="328">
        <f t="shared" si="1568"/>
        <v>1</v>
      </c>
      <c r="EIZ10" s="254">
        <f t="shared" si="1569"/>
        <v>3.4698126301179737E-2</v>
      </c>
      <c r="EJA10" s="326">
        <v>1</v>
      </c>
      <c r="EJB10" s="327">
        <f t="shared" si="1570"/>
        <v>6.7159167226326394E-2</v>
      </c>
      <c r="EJC10" s="326">
        <v>0</v>
      </c>
      <c r="EJD10" s="327">
        <f t="shared" si="1571"/>
        <v>0</v>
      </c>
      <c r="EJE10" s="326">
        <v>0</v>
      </c>
      <c r="EJF10" s="328">
        <f t="shared" si="1572"/>
        <v>1</v>
      </c>
      <c r="EJG10" s="254">
        <f t="shared" si="1573"/>
        <v>3.5880875493362038E-2</v>
      </c>
      <c r="EJH10" s="326">
        <v>1</v>
      </c>
      <c r="EJI10" s="327">
        <f t="shared" si="1574"/>
        <v>6.997900629811056E-2</v>
      </c>
      <c r="EJJ10" s="326">
        <v>0</v>
      </c>
      <c r="EJK10" s="327">
        <f t="shared" si="1575"/>
        <v>0</v>
      </c>
      <c r="EJL10" s="326">
        <v>0</v>
      </c>
      <c r="EJM10" s="328">
        <f t="shared" si="1576"/>
        <v>1</v>
      </c>
      <c r="EJN10" s="254">
        <f t="shared" si="1577"/>
        <v>3.7285607755406409E-2</v>
      </c>
      <c r="EJO10" s="326">
        <v>1</v>
      </c>
      <c r="EJP10" s="327">
        <f t="shared" si="1578"/>
        <v>7.2516316171138503E-2</v>
      </c>
      <c r="EJQ10" s="326">
        <v>0</v>
      </c>
      <c r="EJR10" s="327">
        <f t="shared" si="1579"/>
        <v>0</v>
      </c>
      <c r="EJS10" s="326">
        <v>0</v>
      </c>
      <c r="EJT10" s="328">
        <f t="shared" si="1580"/>
        <v>1</v>
      </c>
      <c r="EJU10" s="254">
        <f t="shared" si="1581"/>
        <v>3.8789759503491075E-2</v>
      </c>
      <c r="EJV10" s="326">
        <v>1</v>
      </c>
      <c r="EJW10" s="327">
        <f t="shared" si="1582"/>
        <v>7.4738415545590436E-2</v>
      </c>
      <c r="EJX10" s="326">
        <v>0</v>
      </c>
      <c r="EJY10" s="327">
        <f t="shared" si="1583"/>
        <v>0</v>
      </c>
      <c r="EJZ10" s="326">
        <v>0</v>
      </c>
      <c r="EKA10" s="328">
        <f t="shared" si="1584"/>
        <v>1</v>
      </c>
      <c r="EKB10" s="254">
        <f t="shared" si="1585"/>
        <v>4.0112314480545523E-2</v>
      </c>
      <c r="EKC10" s="326">
        <v>1</v>
      </c>
      <c r="EKD10" s="327">
        <f t="shared" si="1586"/>
        <v>7.7579519006982151E-2</v>
      </c>
      <c r="EKE10" s="326">
        <v>0</v>
      </c>
      <c r="EKF10" s="327">
        <f t="shared" si="1587"/>
        <v>0</v>
      </c>
      <c r="EKG10" s="326">
        <v>0</v>
      </c>
      <c r="EKH10" s="328">
        <f t="shared" si="1588"/>
        <v>1</v>
      </c>
      <c r="EKI10" s="254">
        <f t="shared" si="1589"/>
        <v>4.1718815185648725E-2</v>
      </c>
      <c r="EKJ10" s="326">
        <v>1</v>
      </c>
      <c r="EKK10" s="327">
        <f t="shared" si="1590"/>
        <v>8.1168831168831168E-2</v>
      </c>
      <c r="EKL10" s="326">
        <v>0</v>
      </c>
      <c r="EKM10" s="327">
        <f t="shared" si="1591"/>
        <v>0</v>
      </c>
      <c r="EKN10" s="326">
        <v>0</v>
      </c>
      <c r="EKO10" s="328">
        <f t="shared" si="1592"/>
        <v>1</v>
      </c>
      <c r="EKP10" s="254">
        <f t="shared" si="1593"/>
        <v>4.3516100957354219E-2</v>
      </c>
      <c r="EKQ10" s="326">
        <v>1</v>
      </c>
      <c r="EKR10" s="327">
        <f t="shared" si="1594"/>
        <v>8.5106382978723402E-2</v>
      </c>
      <c r="EKS10" s="326">
        <v>0</v>
      </c>
      <c r="EKT10" s="327">
        <f t="shared" si="1595"/>
        <v>0</v>
      </c>
      <c r="EKU10" s="326">
        <v>0</v>
      </c>
      <c r="EKV10" s="328">
        <f t="shared" si="1596"/>
        <v>1</v>
      </c>
      <c r="EKW10" s="254">
        <f t="shared" si="1597"/>
        <v>4.5475216007276033E-2</v>
      </c>
      <c r="EKX10" s="326">
        <v>1</v>
      </c>
      <c r="EKY10" s="327">
        <f t="shared" si="1598"/>
        <v>8.9047195013357075E-2</v>
      </c>
      <c r="EKZ10" s="326">
        <v>0</v>
      </c>
      <c r="ELA10" s="327">
        <f t="shared" si="1599"/>
        <v>0</v>
      </c>
      <c r="ELB10" s="326">
        <v>0</v>
      </c>
      <c r="ELC10" s="328">
        <f t="shared" si="1600"/>
        <v>1</v>
      </c>
      <c r="ELD10" s="254">
        <f t="shared" si="1601"/>
        <v>4.743833017077799E-2</v>
      </c>
      <c r="ELE10" s="326">
        <v>1</v>
      </c>
      <c r="ELF10" s="327">
        <f t="shared" si="1602"/>
        <v>9.27643784786642E-2</v>
      </c>
      <c r="ELG10" s="326">
        <v>0</v>
      </c>
      <c r="ELH10" s="327">
        <f t="shared" si="1603"/>
        <v>0</v>
      </c>
      <c r="ELI10" s="326">
        <v>0</v>
      </c>
      <c r="ELJ10" s="328">
        <f t="shared" si="1604"/>
        <v>1</v>
      </c>
      <c r="ELK10" s="254">
        <f t="shared" si="1605"/>
        <v>4.9115913555992138E-2</v>
      </c>
      <c r="ELL10" s="326">
        <v>0</v>
      </c>
      <c r="ELM10" s="327">
        <f t="shared" si="1606"/>
        <v>0</v>
      </c>
      <c r="ELN10" s="326">
        <v>0</v>
      </c>
      <c r="ELO10" s="327">
        <f t="shared" si="1607"/>
        <v>0</v>
      </c>
      <c r="ELP10" s="326">
        <v>0</v>
      </c>
      <c r="ELQ10" s="328">
        <f t="shared" si="1608"/>
        <v>0</v>
      </c>
      <c r="ELR10" s="254">
        <f t="shared" si="1609"/>
        <v>0</v>
      </c>
      <c r="ELS10" s="326">
        <v>0</v>
      </c>
      <c r="ELT10" s="327">
        <f t="shared" si="1610"/>
        <v>0</v>
      </c>
      <c r="ELU10" s="326">
        <v>0</v>
      </c>
      <c r="ELV10" s="327">
        <f t="shared" si="1611"/>
        <v>0</v>
      </c>
      <c r="ELW10" s="326">
        <v>0</v>
      </c>
      <c r="ELX10" s="328">
        <f t="shared" si="1612"/>
        <v>0</v>
      </c>
      <c r="ELY10" s="254">
        <f t="shared" si="1613"/>
        <v>0</v>
      </c>
      <c r="ELZ10" s="326">
        <v>0</v>
      </c>
      <c r="EMA10" s="327">
        <f t="shared" si="1614"/>
        <v>0</v>
      </c>
      <c r="EMB10" s="326">
        <v>0</v>
      </c>
      <c r="EMC10" s="327">
        <f t="shared" si="1615"/>
        <v>0</v>
      </c>
      <c r="EMD10" s="326">
        <v>0</v>
      </c>
      <c r="EME10" s="328">
        <f t="shared" si="1616"/>
        <v>0</v>
      </c>
      <c r="EMF10" s="254">
        <f t="shared" si="1617"/>
        <v>0</v>
      </c>
      <c r="EMG10" s="326">
        <v>0</v>
      </c>
      <c r="EMH10" s="327">
        <f t="shared" si="1618"/>
        <v>0</v>
      </c>
      <c r="EMI10" s="326">
        <v>0</v>
      </c>
      <c r="EMJ10" s="327">
        <f t="shared" si="1619"/>
        <v>0</v>
      </c>
      <c r="EMK10" s="326">
        <v>0</v>
      </c>
      <c r="EML10" s="328">
        <f t="shared" si="1620"/>
        <v>0</v>
      </c>
      <c r="EMM10" s="254">
        <f t="shared" si="1621"/>
        <v>0</v>
      </c>
      <c r="EMN10" s="326">
        <v>0</v>
      </c>
      <c r="EMO10" s="327">
        <f t="shared" si="1622"/>
        <v>0</v>
      </c>
      <c r="EMP10" s="326">
        <v>0</v>
      </c>
      <c r="EMQ10" s="327">
        <f t="shared" si="1623"/>
        <v>0</v>
      </c>
      <c r="EMR10" s="326">
        <v>0</v>
      </c>
      <c r="EMS10" s="328">
        <f t="shared" si="1624"/>
        <v>0</v>
      </c>
      <c r="EMT10" s="254">
        <f t="shared" si="1625"/>
        <v>0</v>
      </c>
      <c r="EMU10" s="326">
        <v>0</v>
      </c>
      <c r="EMV10" s="327">
        <f t="shared" si="1626"/>
        <v>0</v>
      </c>
      <c r="EMW10" s="326">
        <v>0</v>
      </c>
      <c r="EMX10" s="327">
        <f t="shared" si="1627"/>
        <v>0</v>
      </c>
      <c r="EMY10" s="326">
        <v>0</v>
      </c>
      <c r="EMZ10" s="328">
        <f t="shared" si="1628"/>
        <v>0</v>
      </c>
      <c r="ENA10" s="254">
        <f t="shared" si="1629"/>
        <v>0</v>
      </c>
      <c r="ENB10" s="326">
        <v>0</v>
      </c>
      <c r="ENC10" s="327">
        <f t="shared" si="1630"/>
        <v>0</v>
      </c>
      <c r="END10" s="326">
        <v>0</v>
      </c>
      <c r="ENE10" s="327">
        <f t="shared" si="1631"/>
        <v>0</v>
      </c>
      <c r="ENF10" s="326">
        <v>0</v>
      </c>
      <c r="ENG10" s="328">
        <f t="shared" si="1632"/>
        <v>0</v>
      </c>
      <c r="ENH10" s="254">
        <f t="shared" si="1633"/>
        <v>0</v>
      </c>
      <c r="ENI10" s="326">
        <v>0</v>
      </c>
      <c r="ENJ10" s="327">
        <f t="shared" si="1634"/>
        <v>0</v>
      </c>
      <c r="ENK10" s="326">
        <v>0</v>
      </c>
      <c r="ENL10" s="327">
        <f t="shared" si="1635"/>
        <v>0</v>
      </c>
      <c r="ENM10" s="326">
        <v>0</v>
      </c>
      <c r="ENN10" s="328">
        <f t="shared" si="1636"/>
        <v>0</v>
      </c>
      <c r="ENO10" s="254">
        <f t="shared" si="1637"/>
        <v>0</v>
      </c>
      <c r="ENP10" s="326">
        <v>0</v>
      </c>
      <c r="ENQ10" s="327">
        <f t="shared" si="1638"/>
        <v>0</v>
      </c>
      <c r="ENR10" s="326">
        <v>0</v>
      </c>
      <c r="ENS10" s="327">
        <f t="shared" si="1639"/>
        <v>0</v>
      </c>
      <c r="ENT10" s="326">
        <v>0</v>
      </c>
      <c r="ENU10" s="328">
        <f t="shared" si="1640"/>
        <v>0</v>
      </c>
      <c r="ENV10" s="254">
        <f t="shared" si="1641"/>
        <v>0</v>
      </c>
      <c r="ENW10" s="326">
        <v>0</v>
      </c>
      <c r="ENX10" s="327">
        <f t="shared" si="1642"/>
        <v>0</v>
      </c>
      <c r="ENY10" s="326">
        <v>0</v>
      </c>
      <c r="ENZ10" s="327">
        <f t="shared" si="1643"/>
        <v>0</v>
      </c>
      <c r="EOA10" s="326">
        <v>0</v>
      </c>
      <c r="EOB10" s="328">
        <f t="shared" si="1644"/>
        <v>0</v>
      </c>
      <c r="EOC10" s="254">
        <f t="shared" si="1645"/>
        <v>0</v>
      </c>
      <c r="EOD10" s="326">
        <v>0</v>
      </c>
      <c r="EOE10" s="327">
        <f t="shared" si="1646"/>
        <v>0</v>
      </c>
      <c r="EOF10" s="326">
        <v>0</v>
      </c>
      <c r="EOG10" s="327">
        <f t="shared" si="1647"/>
        <v>0</v>
      </c>
      <c r="EOH10" s="326">
        <v>0</v>
      </c>
      <c r="EOI10" s="328">
        <f t="shared" si="1648"/>
        <v>0</v>
      </c>
      <c r="EOJ10" s="254">
        <f t="shared" si="1649"/>
        <v>0</v>
      </c>
      <c r="EOK10" s="326">
        <v>0</v>
      </c>
      <c r="EOL10" s="327">
        <f t="shared" si="1650"/>
        <v>0</v>
      </c>
      <c r="EOM10" s="326">
        <v>0</v>
      </c>
      <c r="EON10" s="327">
        <f t="shared" si="1651"/>
        <v>0</v>
      </c>
      <c r="EOO10" s="326">
        <v>0</v>
      </c>
      <c r="EOP10" s="328">
        <f t="shared" si="1652"/>
        <v>0</v>
      </c>
      <c r="EOQ10" s="254">
        <f t="shared" si="1653"/>
        <v>0</v>
      </c>
      <c r="EOR10" s="326">
        <v>0</v>
      </c>
      <c r="EOS10" s="327">
        <f t="shared" si="1654"/>
        <v>0</v>
      </c>
      <c r="EOT10" s="326">
        <v>0</v>
      </c>
      <c r="EOU10" s="327">
        <f t="shared" si="1655"/>
        <v>0</v>
      </c>
      <c r="EOV10" s="326">
        <v>0</v>
      </c>
      <c r="EOW10" s="328">
        <f t="shared" si="1656"/>
        <v>0</v>
      </c>
      <c r="EOX10" s="254">
        <f t="shared" si="1657"/>
        <v>0</v>
      </c>
      <c r="EOY10" s="326">
        <v>0</v>
      </c>
      <c r="EOZ10" s="327">
        <f t="shared" si="1658"/>
        <v>0</v>
      </c>
      <c r="EPA10" s="326">
        <v>0</v>
      </c>
      <c r="EPB10" s="327">
        <f t="shared" si="1659"/>
        <v>0</v>
      </c>
      <c r="EPC10" s="326">
        <v>0</v>
      </c>
      <c r="EPD10" s="328">
        <f t="shared" si="1660"/>
        <v>0</v>
      </c>
      <c r="EPE10" s="254">
        <f t="shared" si="1661"/>
        <v>0</v>
      </c>
      <c r="EPF10" s="326">
        <v>0</v>
      </c>
      <c r="EPG10" s="327">
        <f t="shared" si="1662"/>
        <v>0</v>
      </c>
      <c r="EPH10" s="326">
        <v>0</v>
      </c>
      <c r="EPI10" s="327">
        <f t="shared" si="1663"/>
        <v>0</v>
      </c>
      <c r="EPJ10" s="326">
        <v>0</v>
      </c>
      <c r="EPK10" s="328">
        <f t="shared" si="1664"/>
        <v>0</v>
      </c>
      <c r="EPL10" s="254">
        <f t="shared" si="1665"/>
        <v>0</v>
      </c>
      <c r="EPM10" s="326">
        <v>0</v>
      </c>
      <c r="EPN10" s="327">
        <f t="shared" si="1666"/>
        <v>0</v>
      </c>
      <c r="EPO10" s="326">
        <v>0</v>
      </c>
      <c r="EPP10" s="327">
        <f t="shared" si="1667"/>
        <v>0</v>
      </c>
      <c r="EPQ10" s="326">
        <v>0</v>
      </c>
      <c r="EPR10" s="328">
        <f t="shared" si="1668"/>
        <v>0</v>
      </c>
      <c r="EPS10" s="254">
        <f t="shared" si="1669"/>
        <v>0</v>
      </c>
      <c r="EPT10" s="326">
        <v>0</v>
      </c>
      <c r="EPU10" s="327">
        <f t="shared" si="1670"/>
        <v>0</v>
      </c>
      <c r="EPV10" s="326">
        <v>0</v>
      </c>
      <c r="EPW10" s="327">
        <f t="shared" si="1671"/>
        <v>0</v>
      </c>
      <c r="EPX10" s="326">
        <v>0</v>
      </c>
      <c r="EPY10" s="328">
        <f t="shared" si="1672"/>
        <v>0</v>
      </c>
      <c r="EPZ10" s="254">
        <f t="shared" si="1673"/>
        <v>0</v>
      </c>
      <c r="EQA10" s="326">
        <v>0</v>
      </c>
      <c r="EQB10" s="327">
        <f t="shared" si="1674"/>
        <v>0</v>
      </c>
      <c r="EQC10" s="326">
        <v>0</v>
      </c>
      <c r="EQD10" s="327">
        <f t="shared" si="1675"/>
        <v>0</v>
      </c>
      <c r="EQE10" s="326">
        <v>0</v>
      </c>
      <c r="EQF10" s="328">
        <f t="shared" si="1676"/>
        <v>0</v>
      </c>
      <c r="EQG10" s="254">
        <f t="shared" si="1677"/>
        <v>0</v>
      </c>
      <c r="EQH10" s="326">
        <v>0</v>
      </c>
      <c r="EQI10" s="327">
        <f t="shared" si="1678"/>
        <v>0</v>
      </c>
      <c r="EQJ10" s="326">
        <v>0</v>
      </c>
      <c r="EQK10" s="327">
        <f t="shared" si="1679"/>
        <v>0</v>
      </c>
      <c r="EQL10" s="326">
        <v>0</v>
      </c>
      <c r="EQM10" s="328">
        <f t="shared" si="1680"/>
        <v>0</v>
      </c>
      <c r="EQN10" s="254">
        <f t="shared" si="1681"/>
        <v>0</v>
      </c>
      <c r="EQO10" s="326">
        <v>0</v>
      </c>
      <c r="EQP10" s="327">
        <f t="shared" si="1682"/>
        <v>0</v>
      </c>
      <c r="EQQ10" s="326">
        <v>0</v>
      </c>
      <c r="EQR10" s="327">
        <f t="shared" si="1683"/>
        <v>0</v>
      </c>
      <c r="EQS10" s="326">
        <v>0</v>
      </c>
      <c r="EQT10" s="328">
        <f t="shared" si="1684"/>
        <v>0</v>
      </c>
      <c r="EQU10" s="254">
        <f t="shared" si="1685"/>
        <v>0</v>
      </c>
      <c r="EQV10" s="326">
        <v>0</v>
      </c>
      <c r="EQW10" s="327">
        <f t="shared" si="1686"/>
        <v>0</v>
      </c>
      <c r="EQX10" s="326">
        <v>0</v>
      </c>
      <c r="EQY10" s="327">
        <f t="shared" si="1687"/>
        <v>0</v>
      </c>
      <c r="EQZ10" s="326">
        <v>0</v>
      </c>
      <c r="ERA10" s="328">
        <f t="shared" si="1688"/>
        <v>0</v>
      </c>
      <c r="ERB10" s="254">
        <f t="shared" si="1689"/>
        <v>0</v>
      </c>
      <c r="ERC10" s="326">
        <v>0</v>
      </c>
      <c r="ERD10" s="327">
        <f t="shared" si="1690"/>
        <v>0</v>
      </c>
      <c r="ERE10" s="326">
        <v>0</v>
      </c>
      <c r="ERF10" s="327">
        <f t="shared" si="1691"/>
        <v>0</v>
      </c>
      <c r="ERG10" s="326">
        <v>0</v>
      </c>
      <c r="ERH10" s="328">
        <f t="shared" si="1692"/>
        <v>0</v>
      </c>
      <c r="ERI10" s="254">
        <f t="shared" si="1693"/>
        <v>0</v>
      </c>
      <c r="ERJ10" s="326">
        <v>0</v>
      </c>
      <c r="ERK10" s="327">
        <f t="shared" si="1694"/>
        <v>0</v>
      </c>
      <c r="ERL10" s="326">
        <v>0</v>
      </c>
      <c r="ERM10" s="327">
        <f t="shared" si="1695"/>
        <v>0</v>
      </c>
      <c r="ERN10" s="326">
        <v>0</v>
      </c>
      <c r="ERO10" s="328">
        <f t="shared" si="1696"/>
        <v>0</v>
      </c>
      <c r="ERP10" s="254">
        <f t="shared" si="1697"/>
        <v>0</v>
      </c>
      <c r="ERQ10" s="326">
        <v>0</v>
      </c>
      <c r="ERR10" s="327">
        <f t="shared" si="1698"/>
        <v>0</v>
      </c>
      <c r="ERS10" s="326">
        <v>0</v>
      </c>
      <c r="ERT10" s="327">
        <f t="shared" si="1699"/>
        <v>0</v>
      </c>
      <c r="ERU10" s="326">
        <v>0</v>
      </c>
      <c r="ERV10" s="328">
        <f t="shared" si="1700"/>
        <v>0</v>
      </c>
      <c r="ERW10" s="254">
        <f t="shared" si="1701"/>
        <v>0</v>
      </c>
      <c r="ERX10" s="326">
        <v>0</v>
      </c>
      <c r="ERY10" s="327">
        <f t="shared" si="1702"/>
        <v>0</v>
      </c>
      <c r="ERZ10" s="326">
        <v>0</v>
      </c>
      <c r="ESA10" s="327">
        <f t="shared" si="1703"/>
        <v>0</v>
      </c>
      <c r="ESB10" s="326">
        <v>0</v>
      </c>
      <c r="ESC10" s="328">
        <f t="shared" si="1704"/>
        <v>0</v>
      </c>
      <c r="ESD10" s="254">
        <f t="shared" si="1705"/>
        <v>0</v>
      </c>
      <c r="ESE10" s="326">
        <v>0</v>
      </c>
      <c r="ESF10" s="327">
        <f t="shared" si="1706"/>
        <v>0</v>
      </c>
      <c r="ESG10" s="326">
        <v>0</v>
      </c>
      <c r="ESH10" s="327">
        <f t="shared" si="1707"/>
        <v>0</v>
      </c>
      <c r="ESI10" s="326">
        <v>0</v>
      </c>
      <c r="ESJ10" s="328">
        <f t="shared" si="1708"/>
        <v>0</v>
      </c>
      <c r="ESK10" s="254">
        <f t="shared" si="1709"/>
        <v>0</v>
      </c>
      <c r="ESL10" s="326">
        <v>0</v>
      </c>
      <c r="ESM10" s="327">
        <f t="shared" si="1710"/>
        <v>0</v>
      </c>
      <c r="ESN10" s="326">
        <v>0</v>
      </c>
      <c r="ESO10" s="327">
        <f t="shared" si="1711"/>
        <v>0</v>
      </c>
      <c r="ESP10" s="326">
        <v>0</v>
      </c>
      <c r="ESQ10" s="328">
        <f t="shared" si="1712"/>
        <v>0</v>
      </c>
      <c r="ESR10" s="254">
        <f t="shared" si="1713"/>
        <v>0</v>
      </c>
      <c r="ESS10" s="326">
        <v>0</v>
      </c>
      <c r="EST10" s="327">
        <f t="shared" si="1714"/>
        <v>0</v>
      </c>
      <c r="ESU10" s="326">
        <v>0</v>
      </c>
      <c r="ESV10" s="327">
        <f t="shared" si="1715"/>
        <v>0</v>
      </c>
      <c r="ESW10" s="326">
        <v>0</v>
      </c>
      <c r="ESX10" s="328">
        <f t="shared" si="1716"/>
        <v>0</v>
      </c>
      <c r="ESY10" s="254">
        <f t="shared" si="1717"/>
        <v>0</v>
      </c>
      <c r="ESZ10" s="326">
        <v>0</v>
      </c>
      <c r="ETA10" s="327">
        <f t="shared" si="1718"/>
        <v>0</v>
      </c>
      <c r="ETB10" s="326">
        <v>0</v>
      </c>
      <c r="ETC10" s="327">
        <f t="shared" si="1719"/>
        <v>0</v>
      </c>
      <c r="ETD10" s="326">
        <v>0</v>
      </c>
      <c r="ETE10" s="328">
        <f t="shared" si="1720"/>
        <v>0</v>
      </c>
      <c r="ETF10" s="254">
        <f t="shared" si="1721"/>
        <v>0</v>
      </c>
      <c r="ETG10" s="326">
        <v>0</v>
      </c>
      <c r="ETH10" s="327">
        <f t="shared" si="1722"/>
        <v>0</v>
      </c>
      <c r="ETI10" s="326">
        <v>0</v>
      </c>
      <c r="ETJ10" s="327">
        <f t="shared" si="1723"/>
        <v>0</v>
      </c>
      <c r="ETK10" s="326">
        <v>0</v>
      </c>
      <c r="ETL10" s="328">
        <f t="shared" si="1724"/>
        <v>0</v>
      </c>
      <c r="ETM10" s="254">
        <f t="shared" si="1725"/>
        <v>0</v>
      </c>
      <c r="ETN10" s="326">
        <v>0</v>
      </c>
      <c r="ETO10" s="327">
        <f t="shared" si="1726"/>
        <v>0</v>
      </c>
      <c r="ETP10" s="326">
        <v>0</v>
      </c>
      <c r="ETQ10" s="327">
        <f t="shared" si="1727"/>
        <v>0</v>
      </c>
      <c r="ETR10" s="326">
        <v>0</v>
      </c>
      <c r="ETS10" s="328">
        <f t="shared" si="1728"/>
        <v>0</v>
      </c>
      <c r="ETT10" s="254">
        <f t="shared" si="1729"/>
        <v>0</v>
      </c>
      <c r="ETU10" s="326">
        <v>0</v>
      </c>
      <c r="ETV10" s="327">
        <f t="shared" si="1730"/>
        <v>0</v>
      </c>
      <c r="ETW10" s="326">
        <v>0</v>
      </c>
      <c r="ETX10" s="327">
        <f t="shared" si="1731"/>
        <v>0</v>
      </c>
      <c r="ETY10" s="326">
        <v>0</v>
      </c>
      <c r="ETZ10" s="328">
        <f t="shared" si="1732"/>
        <v>0</v>
      </c>
      <c r="EUA10" s="254">
        <f t="shared" si="1733"/>
        <v>0</v>
      </c>
      <c r="EUB10" s="326">
        <v>0</v>
      </c>
      <c r="EUC10" s="327">
        <f t="shared" si="1734"/>
        <v>0</v>
      </c>
      <c r="EUD10" s="326">
        <v>0</v>
      </c>
      <c r="EUE10" s="327">
        <f t="shared" si="1735"/>
        <v>0</v>
      </c>
      <c r="EUF10" s="326">
        <v>0</v>
      </c>
      <c r="EUG10" s="328">
        <f t="shared" si="1736"/>
        <v>0</v>
      </c>
      <c r="EUH10" s="254">
        <f t="shared" si="1737"/>
        <v>0</v>
      </c>
      <c r="EUI10" s="326">
        <v>0</v>
      </c>
      <c r="EUJ10" s="327">
        <f t="shared" si="1738"/>
        <v>0</v>
      </c>
      <c r="EUK10" s="326">
        <v>0</v>
      </c>
      <c r="EUL10" s="327">
        <f t="shared" si="1739"/>
        <v>0</v>
      </c>
      <c r="EUM10" s="326">
        <v>0</v>
      </c>
      <c r="EUN10" s="328">
        <f t="shared" si="1740"/>
        <v>0</v>
      </c>
      <c r="EUO10" s="254">
        <f t="shared" si="1741"/>
        <v>0</v>
      </c>
      <c r="EUP10" s="326">
        <v>0</v>
      </c>
      <c r="EUQ10" s="327">
        <f t="shared" si="1742"/>
        <v>0</v>
      </c>
      <c r="EUR10" s="326">
        <v>0</v>
      </c>
      <c r="EUS10" s="327">
        <f t="shared" si="1743"/>
        <v>0</v>
      </c>
      <c r="EUT10" s="326">
        <v>0</v>
      </c>
      <c r="EUU10" s="328">
        <f t="shared" si="1744"/>
        <v>0</v>
      </c>
      <c r="EUV10" s="254">
        <f t="shared" si="1745"/>
        <v>0</v>
      </c>
      <c r="EUW10" s="326">
        <v>0</v>
      </c>
      <c r="EUX10" s="327">
        <f t="shared" si="1746"/>
        <v>0</v>
      </c>
      <c r="EUY10" s="326">
        <v>0</v>
      </c>
      <c r="EUZ10" s="327">
        <f t="shared" si="1747"/>
        <v>0</v>
      </c>
      <c r="EVA10" s="326">
        <v>0</v>
      </c>
      <c r="EVB10" s="328">
        <f t="shared" si="1748"/>
        <v>0</v>
      </c>
      <c r="EVC10" s="254">
        <f t="shared" si="1749"/>
        <v>0</v>
      </c>
      <c r="EVD10" s="326">
        <v>0</v>
      </c>
      <c r="EVE10" s="327">
        <f t="shared" si="1750"/>
        <v>0</v>
      </c>
      <c r="EVF10" s="326">
        <v>0</v>
      </c>
      <c r="EVG10" s="327">
        <f t="shared" si="1751"/>
        <v>0</v>
      </c>
      <c r="EVH10" s="326">
        <v>0</v>
      </c>
      <c r="EVI10" s="328">
        <f t="shared" si="1752"/>
        <v>0</v>
      </c>
      <c r="EVJ10" s="254">
        <f t="shared" si="1753"/>
        <v>0</v>
      </c>
      <c r="EVK10" s="326">
        <v>0</v>
      </c>
      <c r="EVL10" s="327">
        <f t="shared" si="1754"/>
        <v>0</v>
      </c>
      <c r="EVM10" s="326">
        <v>0</v>
      </c>
      <c r="EVN10" s="327">
        <f t="shared" si="1755"/>
        <v>0</v>
      </c>
      <c r="EVO10" s="326">
        <v>0</v>
      </c>
      <c r="EVP10" s="328">
        <f t="shared" si="1756"/>
        <v>0</v>
      </c>
      <c r="EVQ10" s="254">
        <f t="shared" si="1757"/>
        <v>0</v>
      </c>
      <c r="EVR10" s="326">
        <v>0</v>
      </c>
      <c r="EVS10" s="327">
        <f t="shared" si="1758"/>
        <v>0</v>
      </c>
      <c r="EVT10" s="326">
        <v>0</v>
      </c>
      <c r="EVU10" s="327">
        <f t="shared" si="1759"/>
        <v>0</v>
      </c>
      <c r="EVV10" s="326">
        <v>0</v>
      </c>
      <c r="EVW10" s="328">
        <f t="shared" si="1760"/>
        <v>0</v>
      </c>
      <c r="EVX10" s="254">
        <f t="shared" si="1761"/>
        <v>0</v>
      </c>
      <c r="EVY10" s="326">
        <v>0</v>
      </c>
      <c r="EVZ10" s="327">
        <f t="shared" si="1762"/>
        <v>0</v>
      </c>
      <c r="EWA10" s="326">
        <v>0</v>
      </c>
      <c r="EWB10" s="327">
        <f t="shared" si="1763"/>
        <v>0</v>
      </c>
      <c r="EWC10" s="326">
        <v>0</v>
      </c>
      <c r="EWD10" s="328">
        <f t="shared" si="1764"/>
        <v>0</v>
      </c>
      <c r="EWE10" s="254">
        <f t="shared" si="1765"/>
        <v>0</v>
      </c>
      <c r="EWF10" s="326">
        <v>0</v>
      </c>
      <c r="EWG10" s="327">
        <f t="shared" si="1766"/>
        <v>0</v>
      </c>
      <c r="EWH10" s="326">
        <v>0</v>
      </c>
      <c r="EWI10" s="327">
        <f t="shared" si="1767"/>
        <v>0</v>
      </c>
      <c r="EWJ10" s="326">
        <v>0</v>
      </c>
      <c r="EWK10" s="328">
        <f t="shared" si="1768"/>
        <v>0</v>
      </c>
      <c r="EWL10" s="254">
        <f t="shared" si="1769"/>
        <v>0</v>
      </c>
      <c r="EWM10" s="326">
        <v>0</v>
      </c>
      <c r="EWN10" s="327">
        <f t="shared" si="1770"/>
        <v>0</v>
      </c>
      <c r="EWO10" s="326">
        <v>0</v>
      </c>
      <c r="EWP10" s="327">
        <f t="shared" si="1771"/>
        <v>0</v>
      </c>
      <c r="EWQ10" s="326">
        <v>0</v>
      </c>
      <c r="EWR10" s="328">
        <f t="shared" si="1772"/>
        <v>0</v>
      </c>
      <c r="EWS10" s="254">
        <f t="shared" si="1773"/>
        <v>0</v>
      </c>
      <c r="EWT10" s="326">
        <v>0</v>
      </c>
      <c r="EWU10" s="327">
        <f t="shared" si="1774"/>
        <v>0</v>
      </c>
      <c r="EWV10" s="326">
        <v>0</v>
      </c>
      <c r="EWW10" s="327">
        <f t="shared" si="1775"/>
        <v>0</v>
      </c>
      <c r="EWX10" s="326">
        <v>0</v>
      </c>
      <c r="EWY10" s="328">
        <f t="shared" si="1776"/>
        <v>0</v>
      </c>
      <c r="EWZ10" s="254">
        <f t="shared" si="1777"/>
        <v>0</v>
      </c>
      <c r="EXA10" s="326">
        <v>0</v>
      </c>
      <c r="EXB10" s="327">
        <f t="shared" si="1778"/>
        <v>0</v>
      </c>
      <c r="EXC10" s="326">
        <v>0</v>
      </c>
      <c r="EXD10" s="327">
        <f t="shared" si="1779"/>
        <v>0</v>
      </c>
      <c r="EXE10" s="326">
        <v>0</v>
      </c>
      <c r="EXF10" s="328">
        <f t="shared" si="1780"/>
        <v>0</v>
      </c>
      <c r="EXG10" s="254">
        <f t="shared" si="1781"/>
        <v>0</v>
      </c>
      <c r="EXH10" s="326">
        <v>0</v>
      </c>
      <c r="EXI10" s="327">
        <f t="shared" si="1782"/>
        <v>0</v>
      </c>
      <c r="EXJ10" s="326">
        <v>0</v>
      </c>
      <c r="EXK10" s="327">
        <f t="shared" si="1783"/>
        <v>0</v>
      </c>
      <c r="EXL10" s="326">
        <v>0</v>
      </c>
      <c r="EXM10" s="328">
        <f t="shared" si="1784"/>
        <v>0</v>
      </c>
      <c r="EXN10" s="254">
        <f t="shared" si="1785"/>
        <v>0</v>
      </c>
      <c r="EXO10" s="326">
        <v>0</v>
      </c>
      <c r="EXP10" s="327">
        <f t="shared" si="1786"/>
        <v>0</v>
      </c>
      <c r="EXQ10" s="326">
        <v>0</v>
      </c>
      <c r="EXR10" s="327">
        <f t="shared" si="1787"/>
        <v>0</v>
      </c>
      <c r="EXS10" s="326">
        <v>0</v>
      </c>
      <c r="EXT10" s="328">
        <f t="shared" si="1788"/>
        <v>0</v>
      </c>
      <c r="EXU10" s="254">
        <f t="shared" si="1789"/>
        <v>0</v>
      </c>
      <c r="EXV10" s="326">
        <v>0</v>
      </c>
      <c r="EXW10" s="327">
        <f t="shared" si="1790"/>
        <v>0</v>
      </c>
      <c r="EXX10" s="326">
        <v>0</v>
      </c>
      <c r="EXY10" s="327">
        <f t="shared" si="1791"/>
        <v>0</v>
      </c>
      <c r="EXZ10" s="326">
        <v>0</v>
      </c>
      <c r="EYA10" s="328">
        <f t="shared" si="1792"/>
        <v>0</v>
      </c>
      <c r="EYB10" s="254">
        <f t="shared" si="1793"/>
        <v>0</v>
      </c>
      <c r="EYC10" s="326">
        <v>0</v>
      </c>
      <c r="EYD10" s="327">
        <f t="shared" si="1794"/>
        <v>0</v>
      </c>
      <c r="EYE10" s="326">
        <v>0</v>
      </c>
      <c r="EYF10" s="327">
        <f t="shared" si="1795"/>
        <v>0</v>
      </c>
      <c r="EYG10" s="326">
        <v>0</v>
      </c>
      <c r="EYH10" s="328">
        <f t="shared" si="1796"/>
        <v>0</v>
      </c>
      <c r="EYI10" s="254">
        <f t="shared" si="1797"/>
        <v>0</v>
      </c>
      <c r="EYJ10" s="326">
        <v>0</v>
      </c>
      <c r="EYK10" s="327">
        <f t="shared" si="1798"/>
        <v>0</v>
      </c>
      <c r="EYL10" s="326">
        <v>0</v>
      </c>
      <c r="EYM10" s="327">
        <f t="shared" si="1799"/>
        <v>0</v>
      </c>
      <c r="EYN10" s="326">
        <v>0</v>
      </c>
      <c r="EYO10" s="328">
        <f t="shared" si="1800"/>
        <v>0</v>
      </c>
      <c r="EYP10" s="254">
        <f t="shared" si="1801"/>
        <v>0</v>
      </c>
      <c r="EYQ10" s="326">
        <v>0</v>
      </c>
      <c r="EYR10" s="327">
        <f t="shared" si="1802"/>
        <v>0</v>
      </c>
      <c r="EYS10" s="326">
        <v>0</v>
      </c>
      <c r="EYT10" s="327">
        <f t="shared" si="1803"/>
        <v>0</v>
      </c>
      <c r="EYU10" s="326">
        <v>0</v>
      </c>
      <c r="EYV10" s="328">
        <f t="shared" si="1804"/>
        <v>0</v>
      </c>
      <c r="EYW10" s="254">
        <f t="shared" si="1805"/>
        <v>0</v>
      </c>
      <c r="EYX10" s="326">
        <v>0</v>
      </c>
      <c r="EYY10" s="327">
        <f t="shared" si="1806"/>
        <v>0</v>
      </c>
      <c r="EYZ10" s="326">
        <v>0</v>
      </c>
      <c r="EZA10" s="327">
        <f t="shared" si="1807"/>
        <v>0</v>
      </c>
      <c r="EZB10" s="326">
        <v>0</v>
      </c>
      <c r="EZC10" s="328">
        <f t="shared" si="1808"/>
        <v>0</v>
      </c>
      <c r="EZD10" s="254">
        <f t="shared" si="1809"/>
        <v>0</v>
      </c>
      <c r="EZE10" s="326">
        <v>0</v>
      </c>
      <c r="EZF10" s="327">
        <f t="shared" si="1810"/>
        <v>0</v>
      </c>
      <c r="EZG10" s="326">
        <v>0</v>
      </c>
      <c r="EZH10" s="327">
        <f t="shared" si="1811"/>
        <v>0</v>
      </c>
      <c r="EZI10" s="326">
        <v>0</v>
      </c>
      <c r="EZJ10" s="328">
        <f t="shared" si="1812"/>
        <v>0</v>
      </c>
      <c r="EZK10" s="254">
        <f t="shared" si="1813"/>
        <v>0</v>
      </c>
      <c r="EZL10" s="326">
        <v>0</v>
      </c>
      <c r="EZM10" s="327">
        <f t="shared" si="1814"/>
        <v>0</v>
      </c>
      <c r="EZN10" s="326">
        <v>0</v>
      </c>
      <c r="EZO10" s="327">
        <f t="shared" si="1815"/>
        <v>0</v>
      </c>
      <c r="EZP10" s="326">
        <v>0</v>
      </c>
      <c r="EZQ10" s="328">
        <f t="shared" si="1816"/>
        <v>0</v>
      </c>
      <c r="EZR10" s="254">
        <f t="shared" si="1817"/>
        <v>0</v>
      </c>
      <c r="EZS10" s="326">
        <v>0</v>
      </c>
      <c r="EZT10" s="327">
        <f t="shared" si="1818"/>
        <v>0</v>
      </c>
      <c r="EZU10" s="326">
        <v>0</v>
      </c>
      <c r="EZV10" s="327">
        <f t="shared" si="1819"/>
        <v>0</v>
      </c>
      <c r="EZW10" s="326">
        <v>0</v>
      </c>
      <c r="EZX10" s="328">
        <f t="shared" si="1820"/>
        <v>0</v>
      </c>
      <c r="EZY10" s="254">
        <f t="shared" si="1821"/>
        <v>0</v>
      </c>
      <c r="EZZ10" s="326">
        <v>0</v>
      </c>
      <c r="FAA10" s="327">
        <f t="shared" si="1822"/>
        <v>0</v>
      </c>
      <c r="FAB10" s="326">
        <v>0</v>
      </c>
      <c r="FAC10" s="327">
        <f t="shared" si="1823"/>
        <v>0</v>
      </c>
      <c r="FAD10" s="326">
        <v>0</v>
      </c>
      <c r="FAE10" s="328">
        <f t="shared" si="1824"/>
        <v>0</v>
      </c>
      <c r="FAF10" s="254">
        <f t="shared" si="1825"/>
        <v>0</v>
      </c>
      <c r="FAG10" s="326">
        <v>0</v>
      </c>
      <c r="FAH10" s="327">
        <f t="shared" si="1826"/>
        <v>0</v>
      </c>
      <c r="FAI10" s="326">
        <v>0</v>
      </c>
      <c r="FAJ10" s="327">
        <f t="shared" si="1827"/>
        <v>0</v>
      </c>
      <c r="FAK10" s="326">
        <v>0</v>
      </c>
      <c r="FAL10" s="328">
        <f t="shared" si="1828"/>
        <v>0</v>
      </c>
      <c r="FAM10" s="254">
        <f t="shared" si="1829"/>
        <v>0</v>
      </c>
      <c r="FAN10" s="326">
        <v>0</v>
      </c>
      <c r="FAO10" s="327">
        <f t="shared" si="1830"/>
        <v>0</v>
      </c>
      <c r="FAP10" s="326">
        <v>0</v>
      </c>
      <c r="FAQ10" s="327">
        <f t="shared" si="1831"/>
        <v>0</v>
      </c>
      <c r="FAR10" s="326">
        <v>0</v>
      </c>
      <c r="FAS10" s="328">
        <f t="shared" si="1832"/>
        <v>0</v>
      </c>
      <c r="FAT10" s="254">
        <f t="shared" si="1833"/>
        <v>0</v>
      </c>
      <c r="FAU10" s="326">
        <v>0</v>
      </c>
      <c r="FAV10" s="327">
        <f t="shared" si="1834"/>
        <v>0</v>
      </c>
      <c r="FAW10" s="326">
        <v>0</v>
      </c>
      <c r="FAX10" s="327">
        <f t="shared" si="1835"/>
        <v>0</v>
      </c>
      <c r="FAY10" s="326">
        <v>0</v>
      </c>
      <c r="FAZ10" s="328">
        <f t="shared" si="1836"/>
        <v>0</v>
      </c>
      <c r="FBA10" s="254">
        <f t="shared" si="1837"/>
        <v>0</v>
      </c>
      <c r="FBB10" s="326">
        <v>0</v>
      </c>
      <c r="FBC10" s="327">
        <f t="shared" si="1838"/>
        <v>0</v>
      </c>
      <c r="FBD10" s="326">
        <v>0</v>
      </c>
      <c r="FBE10" s="327">
        <f t="shared" si="1839"/>
        <v>0</v>
      </c>
      <c r="FBF10" s="326">
        <v>0</v>
      </c>
      <c r="FBG10" s="328">
        <f t="shared" si="1840"/>
        <v>0</v>
      </c>
      <c r="FBH10" s="254">
        <f t="shared" si="1841"/>
        <v>0</v>
      </c>
      <c r="FBI10" s="326">
        <v>0</v>
      </c>
      <c r="FBJ10" s="327">
        <f t="shared" si="1842"/>
        <v>0</v>
      </c>
      <c r="FBK10" s="326">
        <v>0</v>
      </c>
      <c r="FBL10" s="327">
        <f t="shared" si="1843"/>
        <v>0</v>
      </c>
      <c r="FBM10" s="326">
        <v>0</v>
      </c>
      <c r="FBN10" s="328">
        <f t="shared" si="1844"/>
        <v>0</v>
      </c>
      <c r="FBO10" s="254">
        <f t="shared" si="1845"/>
        <v>0</v>
      </c>
      <c r="FBP10" s="326">
        <v>0</v>
      </c>
      <c r="FBQ10" s="327">
        <f t="shared" si="1846"/>
        <v>0</v>
      </c>
      <c r="FBR10" s="326">
        <v>0</v>
      </c>
      <c r="FBS10" s="327">
        <f t="shared" si="1847"/>
        <v>0</v>
      </c>
      <c r="FBT10" s="326">
        <v>0</v>
      </c>
      <c r="FBU10" s="328">
        <f t="shared" si="1848"/>
        <v>0</v>
      </c>
      <c r="FBV10" s="254">
        <f t="shared" si="1849"/>
        <v>0</v>
      </c>
      <c r="FBW10" s="326">
        <v>0</v>
      </c>
      <c r="FBX10" s="327">
        <f t="shared" si="1850"/>
        <v>0</v>
      </c>
      <c r="FBY10" s="326">
        <v>0</v>
      </c>
      <c r="FBZ10" s="327">
        <f t="shared" si="1851"/>
        <v>0</v>
      </c>
      <c r="FCA10" s="326">
        <v>0</v>
      </c>
      <c r="FCB10" s="328">
        <f t="shared" si="1852"/>
        <v>0</v>
      </c>
      <c r="FCC10" s="254">
        <f t="shared" si="1853"/>
        <v>0</v>
      </c>
      <c r="FCD10" s="326">
        <v>0</v>
      </c>
      <c r="FCE10" s="327">
        <f t="shared" si="1854"/>
        <v>0</v>
      </c>
      <c r="FCF10" s="326">
        <v>0</v>
      </c>
      <c r="FCG10" s="327">
        <f t="shared" si="1855"/>
        <v>0</v>
      </c>
      <c r="FCH10" s="326">
        <v>0</v>
      </c>
      <c r="FCI10" s="328">
        <f t="shared" si="1856"/>
        <v>0</v>
      </c>
      <c r="FCJ10" s="254">
        <f t="shared" si="1857"/>
        <v>0</v>
      </c>
      <c r="FCK10" s="326">
        <v>0</v>
      </c>
      <c r="FCL10" s="327">
        <f t="shared" si="1858"/>
        <v>0</v>
      </c>
      <c r="FCM10" s="326">
        <v>0</v>
      </c>
      <c r="FCN10" s="327">
        <f t="shared" si="1859"/>
        <v>0</v>
      </c>
      <c r="FCO10" s="326">
        <v>0</v>
      </c>
      <c r="FCP10" s="328">
        <f t="shared" si="1860"/>
        <v>0</v>
      </c>
      <c r="FCQ10" s="254">
        <f t="shared" si="1861"/>
        <v>0</v>
      </c>
      <c r="FCR10" s="326">
        <v>0</v>
      </c>
      <c r="FCS10" s="327">
        <f t="shared" si="1862"/>
        <v>0</v>
      </c>
      <c r="FCT10" s="326">
        <v>0</v>
      </c>
      <c r="FCU10" s="327">
        <f t="shared" si="1863"/>
        <v>0</v>
      </c>
      <c r="FCV10" s="326">
        <v>0</v>
      </c>
      <c r="FCW10" s="328">
        <f t="shared" si="1864"/>
        <v>0</v>
      </c>
      <c r="FCX10" s="254">
        <f t="shared" si="1865"/>
        <v>0</v>
      </c>
      <c r="FCY10" s="326">
        <v>0</v>
      </c>
      <c r="FCZ10" s="327">
        <f t="shared" si="1866"/>
        <v>0</v>
      </c>
      <c r="FDA10" s="326">
        <v>0</v>
      </c>
      <c r="FDB10" s="327">
        <f t="shared" si="1867"/>
        <v>0</v>
      </c>
      <c r="FDC10" s="326">
        <v>0</v>
      </c>
      <c r="FDD10" s="328">
        <f t="shared" si="1868"/>
        <v>0</v>
      </c>
      <c r="FDE10" s="254">
        <f t="shared" si="1869"/>
        <v>0</v>
      </c>
      <c r="FDF10" s="326">
        <v>0</v>
      </c>
      <c r="FDG10" s="327">
        <f t="shared" si="1870"/>
        <v>0</v>
      </c>
      <c r="FDH10" s="326">
        <v>0</v>
      </c>
      <c r="FDI10" s="327">
        <f t="shared" si="1871"/>
        <v>0</v>
      </c>
      <c r="FDJ10" s="326">
        <v>0</v>
      </c>
      <c r="FDK10" s="328">
        <f t="shared" si="1872"/>
        <v>0</v>
      </c>
      <c r="FDL10" s="254">
        <f t="shared" si="1873"/>
        <v>0</v>
      </c>
      <c r="FDM10" s="326">
        <v>0</v>
      </c>
      <c r="FDN10" s="327">
        <f t="shared" si="1874"/>
        <v>0</v>
      </c>
      <c r="FDO10" s="326">
        <v>0</v>
      </c>
      <c r="FDP10" s="327">
        <f t="shared" si="1875"/>
        <v>0</v>
      </c>
      <c r="FDQ10" s="326">
        <v>0</v>
      </c>
      <c r="FDR10" s="328">
        <f t="shared" si="1876"/>
        <v>0</v>
      </c>
      <c r="FDS10" s="254">
        <f t="shared" si="1877"/>
        <v>0</v>
      </c>
      <c r="FDT10" s="326">
        <v>0</v>
      </c>
      <c r="FDU10" s="327">
        <f t="shared" si="1878"/>
        <v>0</v>
      </c>
      <c r="FDV10" s="326">
        <v>0</v>
      </c>
      <c r="FDW10" s="327">
        <f t="shared" si="1879"/>
        <v>0</v>
      </c>
      <c r="FDX10" s="326">
        <v>0</v>
      </c>
      <c r="FDY10" s="328">
        <f t="shared" si="1880"/>
        <v>0</v>
      </c>
      <c r="FDZ10" s="254">
        <f t="shared" si="1881"/>
        <v>0</v>
      </c>
      <c r="FEA10" s="326">
        <v>0</v>
      </c>
      <c r="FEB10" s="327">
        <f t="shared" si="1882"/>
        <v>0</v>
      </c>
      <c r="FEC10" s="326">
        <v>0</v>
      </c>
      <c r="FED10" s="327">
        <f t="shared" si="1883"/>
        <v>0</v>
      </c>
      <c r="FEE10" s="326">
        <v>0</v>
      </c>
      <c r="FEF10" s="328">
        <f t="shared" si="1884"/>
        <v>0</v>
      </c>
      <c r="FEG10" s="254">
        <f t="shared" si="1885"/>
        <v>0</v>
      </c>
      <c r="FEH10" s="326">
        <v>0</v>
      </c>
      <c r="FEI10" s="327">
        <f t="shared" si="1886"/>
        <v>0</v>
      </c>
      <c r="FEJ10" s="326">
        <v>0</v>
      </c>
      <c r="FEK10" s="327">
        <f t="shared" si="1887"/>
        <v>0</v>
      </c>
      <c r="FEL10" s="326">
        <v>0</v>
      </c>
      <c r="FEM10" s="328">
        <f t="shared" si="1888"/>
        <v>0</v>
      </c>
      <c r="FEN10" s="254">
        <f t="shared" si="1889"/>
        <v>0</v>
      </c>
      <c r="FEO10" s="326">
        <v>0</v>
      </c>
      <c r="FEP10" s="327">
        <f t="shared" si="1890"/>
        <v>0</v>
      </c>
      <c r="FEQ10" s="326">
        <v>0</v>
      </c>
      <c r="FER10" s="327">
        <f t="shared" si="1891"/>
        <v>0</v>
      </c>
      <c r="FES10" s="326">
        <v>0</v>
      </c>
      <c r="FET10" s="328">
        <f t="shared" si="1892"/>
        <v>0</v>
      </c>
      <c r="FEU10" s="254">
        <f t="shared" si="1893"/>
        <v>0</v>
      </c>
      <c r="FEV10" s="326">
        <v>0</v>
      </c>
      <c r="FEW10" s="327">
        <f t="shared" si="1894"/>
        <v>0</v>
      </c>
      <c r="FEX10" s="326">
        <v>0</v>
      </c>
      <c r="FEY10" s="327">
        <f t="shared" si="1895"/>
        <v>0</v>
      </c>
      <c r="FEZ10" s="326">
        <v>0</v>
      </c>
      <c r="FFA10" s="328">
        <f t="shared" si="1896"/>
        <v>0</v>
      </c>
      <c r="FFB10" s="254">
        <f t="shared" si="1897"/>
        <v>0</v>
      </c>
      <c r="FFC10" s="326">
        <v>0</v>
      </c>
      <c r="FFD10" s="327">
        <f t="shared" si="1898"/>
        <v>0</v>
      </c>
      <c r="FFE10" s="326">
        <v>0</v>
      </c>
      <c r="FFF10" s="327">
        <f t="shared" si="1899"/>
        <v>0</v>
      </c>
      <c r="FFG10" s="326">
        <v>0</v>
      </c>
      <c r="FFH10" s="328">
        <f t="shared" si="1900"/>
        <v>0</v>
      </c>
      <c r="FFI10" s="254">
        <f t="shared" si="1901"/>
        <v>0</v>
      </c>
      <c r="FFJ10" s="326">
        <v>0</v>
      </c>
      <c r="FFK10" s="327">
        <f t="shared" si="1902"/>
        <v>0</v>
      </c>
      <c r="FFL10" s="326">
        <v>0</v>
      </c>
      <c r="FFM10" s="327">
        <f t="shared" si="1903"/>
        <v>0</v>
      </c>
      <c r="FFN10" s="326">
        <v>0</v>
      </c>
      <c r="FFO10" s="328">
        <f t="shared" si="1904"/>
        <v>0</v>
      </c>
      <c r="FFP10" s="254">
        <f t="shared" si="1905"/>
        <v>0</v>
      </c>
      <c r="FFQ10" s="326">
        <v>0</v>
      </c>
      <c r="FFR10" s="327">
        <f t="shared" si="1906"/>
        <v>0</v>
      </c>
      <c r="FFS10" s="326">
        <v>0</v>
      </c>
      <c r="FFT10" s="327">
        <f t="shared" si="1907"/>
        <v>0</v>
      </c>
      <c r="FFU10" s="326">
        <v>0</v>
      </c>
      <c r="FFV10" s="328">
        <f t="shared" si="1908"/>
        <v>0</v>
      </c>
      <c r="FFW10" s="254">
        <f t="shared" si="1909"/>
        <v>0</v>
      </c>
      <c r="FFX10" s="326">
        <v>0</v>
      </c>
      <c r="FFY10" s="327">
        <f t="shared" si="1910"/>
        <v>0</v>
      </c>
      <c r="FFZ10" s="326">
        <v>0</v>
      </c>
      <c r="FGA10" s="327">
        <f t="shared" si="1911"/>
        <v>0</v>
      </c>
      <c r="FGB10" s="326">
        <v>0</v>
      </c>
      <c r="FGC10" s="328">
        <f t="shared" si="1912"/>
        <v>0</v>
      </c>
      <c r="FGD10" s="254">
        <f t="shared" si="1913"/>
        <v>0</v>
      </c>
      <c r="FGE10" s="326">
        <v>0</v>
      </c>
      <c r="FGF10" s="327">
        <f t="shared" si="1914"/>
        <v>0</v>
      </c>
      <c r="FGG10" s="326">
        <v>0</v>
      </c>
      <c r="FGH10" s="327">
        <f t="shared" si="1915"/>
        <v>0</v>
      </c>
      <c r="FGI10" s="326">
        <v>0</v>
      </c>
      <c r="FGJ10" s="328">
        <f t="shared" si="1916"/>
        <v>0</v>
      </c>
      <c r="FGK10" s="254">
        <f t="shared" si="1917"/>
        <v>0</v>
      </c>
      <c r="FGL10" s="326">
        <v>0</v>
      </c>
      <c r="FGM10" s="327">
        <f t="shared" si="1918"/>
        <v>0</v>
      </c>
      <c r="FGN10" s="326">
        <v>0</v>
      </c>
      <c r="FGO10" s="327">
        <f t="shared" si="1919"/>
        <v>0</v>
      </c>
      <c r="FGP10" s="326">
        <v>0</v>
      </c>
      <c r="FGQ10" s="328">
        <f t="shared" si="1920"/>
        <v>0</v>
      </c>
      <c r="FGR10" s="254">
        <f t="shared" si="1921"/>
        <v>0</v>
      </c>
      <c r="FGS10" s="326">
        <v>0</v>
      </c>
      <c r="FGT10" s="327">
        <f t="shared" si="1922"/>
        <v>0</v>
      </c>
      <c r="FGU10" s="326">
        <v>0</v>
      </c>
      <c r="FGV10" s="327">
        <f t="shared" si="1923"/>
        <v>0</v>
      </c>
      <c r="FGW10" s="326">
        <v>0</v>
      </c>
      <c r="FGX10" s="328">
        <f t="shared" si="1924"/>
        <v>0</v>
      </c>
      <c r="FGY10" s="254">
        <f t="shared" si="1925"/>
        <v>0</v>
      </c>
      <c r="FGZ10" s="326">
        <v>0</v>
      </c>
      <c r="FHA10" s="327">
        <f t="shared" si="1926"/>
        <v>0</v>
      </c>
      <c r="FHB10" s="326">
        <v>0</v>
      </c>
      <c r="FHC10" s="327">
        <f t="shared" si="1927"/>
        <v>0</v>
      </c>
      <c r="FHD10" s="326">
        <v>0</v>
      </c>
      <c r="FHE10" s="328">
        <f t="shared" si="1928"/>
        <v>0</v>
      </c>
      <c r="FHF10" s="254">
        <f t="shared" si="1929"/>
        <v>0</v>
      </c>
      <c r="FHG10" s="326">
        <v>0</v>
      </c>
      <c r="FHH10" s="327">
        <f t="shared" si="1930"/>
        <v>0</v>
      </c>
      <c r="FHI10" s="326">
        <v>0</v>
      </c>
      <c r="FHJ10" s="327">
        <f t="shared" si="1931"/>
        <v>0</v>
      </c>
      <c r="FHK10" s="326">
        <v>0</v>
      </c>
      <c r="FHL10" s="328">
        <f t="shared" si="1932"/>
        <v>0</v>
      </c>
      <c r="FHM10" s="254">
        <f t="shared" si="1933"/>
        <v>0</v>
      </c>
      <c r="FHN10" s="326">
        <v>0</v>
      </c>
      <c r="FHO10" s="327">
        <f t="shared" si="1934"/>
        <v>0</v>
      </c>
      <c r="FHP10" s="326">
        <v>0</v>
      </c>
      <c r="FHQ10" s="327">
        <f t="shared" si="1935"/>
        <v>0</v>
      </c>
      <c r="FHR10" s="326">
        <v>0</v>
      </c>
      <c r="FHS10" s="328">
        <f t="shared" si="1936"/>
        <v>0</v>
      </c>
      <c r="FHT10" s="254">
        <f t="shared" si="1937"/>
        <v>0</v>
      </c>
      <c r="FHU10" s="326">
        <v>0</v>
      </c>
      <c r="FHV10" s="327">
        <f t="shared" si="1938"/>
        <v>0</v>
      </c>
      <c r="FHW10" s="326">
        <v>0</v>
      </c>
      <c r="FHX10" s="327">
        <f t="shared" si="1939"/>
        <v>0</v>
      </c>
      <c r="FHY10" s="326">
        <v>0</v>
      </c>
      <c r="FHZ10" s="328">
        <f t="shared" si="1940"/>
        <v>0</v>
      </c>
      <c r="FIA10" s="254">
        <f t="shared" si="1941"/>
        <v>0</v>
      </c>
      <c r="FIB10" s="326">
        <v>0</v>
      </c>
      <c r="FIC10" s="327">
        <f t="shared" si="1942"/>
        <v>0</v>
      </c>
      <c r="FID10" s="326">
        <v>0</v>
      </c>
      <c r="FIE10" s="327">
        <f t="shared" si="1943"/>
        <v>0</v>
      </c>
      <c r="FIF10" s="326">
        <v>0</v>
      </c>
      <c r="FIG10" s="328">
        <f t="shared" si="1944"/>
        <v>0</v>
      </c>
      <c r="FIH10" s="254">
        <f t="shared" si="1945"/>
        <v>0</v>
      </c>
      <c r="FII10" s="326">
        <v>0</v>
      </c>
      <c r="FIJ10" s="327">
        <f t="shared" si="1946"/>
        <v>0</v>
      </c>
      <c r="FIK10" s="326">
        <v>0</v>
      </c>
      <c r="FIL10" s="327">
        <f t="shared" si="1947"/>
        <v>0</v>
      </c>
      <c r="FIM10" s="326">
        <v>0</v>
      </c>
      <c r="FIN10" s="328">
        <f t="shared" si="1948"/>
        <v>0</v>
      </c>
      <c r="FIO10" s="254">
        <f t="shared" si="1949"/>
        <v>0</v>
      </c>
      <c r="FIP10" s="326">
        <v>0</v>
      </c>
      <c r="FIQ10" s="327">
        <f t="shared" si="1950"/>
        <v>0</v>
      </c>
      <c r="FIR10" s="326">
        <v>0</v>
      </c>
      <c r="FIS10" s="327">
        <f t="shared" si="1951"/>
        <v>0</v>
      </c>
      <c r="FIT10" s="326">
        <v>0</v>
      </c>
      <c r="FIU10" s="328">
        <f t="shared" si="1952"/>
        <v>0</v>
      </c>
      <c r="FIV10" s="254">
        <f t="shared" si="1953"/>
        <v>0</v>
      </c>
      <c r="FIW10" s="326">
        <v>0</v>
      </c>
      <c r="FIX10" s="327">
        <f t="shared" si="1954"/>
        <v>0</v>
      </c>
      <c r="FIY10" s="326">
        <v>0</v>
      </c>
      <c r="FIZ10" s="327">
        <f t="shared" si="1955"/>
        <v>0</v>
      </c>
      <c r="FJA10" s="326">
        <v>0</v>
      </c>
      <c r="FJB10" s="328">
        <f t="shared" si="1956"/>
        <v>0</v>
      </c>
      <c r="FJC10" s="254">
        <f t="shared" si="1957"/>
        <v>0</v>
      </c>
      <c r="FJD10" s="326">
        <v>0</v>
      </c>
      <c r="FJE10" s="327">
        <f t="shared" si="1958"/>
        <v>0</v>
      </c>
      <c r="FJF10" s="326">
        <v>0</v>
      </c>
      <c r="FJG10" s="327">
        <f t="shared" si="1959"/>
        <v>0</v>
      </c>
      <c r="FJH10" s="326">
        <v>0</v>
      </c>
      <c r="FJI10" s="328">
        <f t="shared" si="1960"/>
        <v>0</v>
      </c>
      <c r="FJJ10" s="254">
        <f t="shared" si="1961"/>
        <v>0</v>
      </c>
      <c r="FJK10" s="326">
        <v>0</v>
      </c>
      <c r="FJL10" s="327">
        <f t="shared" si="1962"/>
        <v>0</v>
      </c>
      <c r="FJM10" s="326">
        <v>0</v>
      </c>
      <c r="FJN10" s="327">
        <f t="shared" si="1963"/>
        <v>0</v>
      </c>
      <c r="FJO10" s="326">
        <v>0</v>
      </c>
      <c r="FJP10" s="328">
        <f t="shared" si="1964"/>
        <v>0</v>
      </c>
      <c r="FJQ10" s="254">
        <f t="shared" si="1965"/>
        <v>0</v>
      </c>
      <c r="FJR10" s="326">
        <v>0</v>
      </c>
      <c r="FJS10" s="327">
        <f t="shared" si="1966"/>
        <v>0</v>
      </c>
      <c r="FJT10" s="326">
        <v>0</v>
      </c>
      <c r="FJU10" s="327">
        <f t="shared" si="1967"/>
        <v>0</v>
      </c>
      <c r="FJV10" s="326">
        <v>0</v>
      </c>
      <c r="FJW10" s="328">
        <f t="shared" si="1968"/>
        <v>0</v>
      </c>
      <c r="FJX10" s="254">
        <f t="shared" si="1969"/>
        <v>0</v>
      </c>
      <c r="FJY10" s="326">
        <v>0</v>
      </c>
      <c r="FJZ10" s="327">
        <f t="shared" si="1970"/>
        <v>0</v>
      </c>
      <c r="FKA10" s="326">
        <v>0</v>
      </c>
      <c r="FKB10" s="327">
        <f t="shared" si="1971"/>
        <v>0</v>
      </c>
      <c r="FKC10" s="326">
        <v>0</v>
      </c>
      <c r="FKD10" s="328">
        <f t="shared" si="1972"/>
        <v>0</v>
      </c>
      <c r="FKE10" s="254">
        <f t="shared" si="1973"/>
        <v>0</v>
      </c>
      <c r="FKF10" s="326">
        <v>0</v>
      </c>
      <c r="FKG10" s="327">
        <f t="shared" si="1974"/>
        <v>0</v>
      </c>
      <c r="FKH10" s="326">
        <v>0</v>
      </c>
      <c r="FKI10" s="327">
        <f t="shared" si="1975"/>
        <v>0</v>
      </c>
      <c r="FKJ10" s="326">
        <v>0</v>
      </c>
      <c r="FKK10" s="328">
        <f t="shared" si="1976"/>
        <v>0</v>
      </c>
      <c r="FKL10" s="254">
        <f t="shared" si="1977"/>
        <v>0</v>
      </c>
      <c r="FKM10" s="326">
        <v>0</v>
      </c>
      <c r="FKN10" s="327">
        <f t="shared" si="1978"/>
        <v>0</v>
      </c>
      <c r="FKO10" s="326">
        <v>0</v>
      </c>
      <c r="FKP10" s="327">
        <f t="shared" si="1979"/>
        <v>0</v>
      </c>
      <c r="FKQ10" s="326">
        <v>0</v>
      </c>
      <c r="FKR10" s="328">
        <f t="shared" si="1980"/>
        <v>0</v>
      </c>
      <c r="FKS10" s="254">
        <f t="shared" si="1981"/>
        <v>0</v>
      </c>
      <c r="FKT10" s="326">
        <v>0</v>
      </c>
      <c r="FKU10" s="327">
        <f t="shared" si="1982"/>
        <v>0</v>
      </c>
      <c r="FKV10" s="326">
        <v>0</v>
      </c>
      <c r="FKW10" s="327">
        <f t="shared" si="1983"/>
        <v>0</v>
      </c>
      <c r="FKX10" s="326">
        <v>0</v>
      </c>
      <c r="FKY10" s="328">
        <f t="shared" si="1984"/>
        <v>0</v>
      </c>
      <c r="FKZ10" s="254">
        <f t="shared" si="1985"/>
        <v>0</v>
      </c>
      <c r="FLA10" s="326">
        <v>0</v>
      </c>
      <c r="FLB10" s="327">
        <f t="shared" si="1986"/>
        <v>0</v>
      </c>
      <c r="FLC10" s="326">
        <v>0</v>
      </c>
      <c r="FLD10" s="327">
        <f t="shared" si="1987"/>
        <v>0</v>
      </c>
      <c r="FLE10" s="326">
        <v>0</v>
      </c>
      <c r="FLF10" s="328">
        <f t="shared" si="1988"/>
        <v>0</v>
      </c>
      <c r="FLG10" s="254">
        <f t="shared" si="1989"/>
        <v>0</v>
      </c>
      <c r="FLH10" s="326">
        <v>0</v>
      </c>
      <c r="FLI10" s="327">
        <f t="shared" si="1990"/>
        <v>0</v>
      </c>
      <c r="FLJ10" s="326">
        <v>0</v>
      </c>
      <c r="FLK10" s="327">
        <f t="shared" si="1991"/>
        <v>0</v>
      </c>
      <c r="FLL10" s="326">
        <v>0</v>
      </c>
      <c r="FLM10" s="328">
        <f t="shared" si="1992"/>
        <v>0</v>
      </c>
      <c r="FLN10" s="254">
        <f t="shared" si="1993"/>
        <v>0</v>
      </c>
      <c r="FLO10" s="326">
        <v>0</v>
      </c>
      <c r="FLP10" s="327">
        <f t="shared" si="1994"/>
        <v>0</v>
      </c>
      <c r="FLQ10" s="326">
        <v>0</v>
      </c>
      <c r="FLR10" s="327">
        <f t="shared" si="1995"/>
        <v>0</v>
      </c>
      <c r="FLS10" s="326">
        <v>0</v>
      </c>
      <c r="FLT10" s="328">
        <f t="shared" si="1996"/>
        <v>0</v>
      </c>
      <c r="FLU10" s="254">
        <f t="shared" si="1997"/>
        <v>0</v>
      </c>
      <c r="FLV10" s="326">
        <v>0</v>
      </c>
      <c r="FLW10" s="327">
        <f t="shared" si="1998"/>
        <v>0</v>
      </c>
      <c r="FLX10" s="326">
        <v>0</v>
      </c>
      <c r="FLY10" s="327">
        <f t="shared" si="1999"/>
        <v>0</v>
      </c>
      <c r="FLZ10" s="326">
        <v>0</v>
      </c>
      <c r="FMA10" s="328">
        <f t="shared" si="2000"/>
        <v>0</v>
      </c>
      <c r="FMB10" s="254">
        <f t="shared" si="2001"/>
        <v>0</v>
      </c>
      <c r="FMC10" s="326">
        <v>0</v>
      </c>
      <c r="FMD10" s="327">
        <f t="shared" si="2002"/>
        <v>0</v>
      </c>
      <c r="FME10" s="326">
        <v>0</v>
      </c>
      <c r="FMF10" s="327">
        <f t="shared" si="2003"/>
        <v>0</v>
      </c>
      <c r="FMG10" s="326">
        <v>0</v>
      </c>
      <c r="FMH10" s="328">
        <f t="shared" si="2004"/>
        <v>0</v>
      </c>
      <c r="FMI10" s="254">
        <f t="shared" si="2005"/>
        <v>0</v>
      </c>
      <c r="FMJ10" s="326">
        <v>0</v>
      </c>
      <c r="FMK10" s="327">
        <f t="shared" si="2006"/>
        <v>0</v>
      </c>
      <c r="FML10" s="326">
        <v>0</v>
      </c>
      <c r="FMM10" s="327">
        <f t="shared" si="2007"/>
        <v>0</v>
      </c>
      <c r="FMN10" s="326">
        <v>0</v>
      </c>
      <c r="FMO10" s="328">
        <f t="shared" si="2008"/>
        <v>0</v>
      </c>
      <c r="FMP10" s="254">
        <f t="shared" si="2009"/>
        <v>0</v>
      </c>
      <c r="FMQ10" s="326">
        <v>0</v>
      </c>
      <c r="FMR10" s="327">
        <f t="shared" si="2010"/>
        <v>0</v>
      </c>
      <c r="FMS10" s="326">
        <v>0</v>
      </c>
      <c r="FMT10" s="327">
        <f t="shared" si="2011"/>
        <v>0</v>
      </c>
      <c r="FMU10" s="326">
        <v>0</v>
      </c>
      <c r="FMV10" s="328">
        <f t="shared" si="2012"/>
        <v>0</v>
      </c>
      <c r="FMW10" s="254">
        <f t="shared" si="2013"/>
        <v>0</v>
      </c>
      <c r="FMX10" s="326">
        <v>0</v>
      </c>
      <c r="FMY10" s="327">
        <f t="shared" si="2014"/>
        <v>0</v>
      </c>
      <c r="FMZ10" s="326">
        <v>0</v>
      </c>
      <c r="FNA10" s="327">
        <f t="shared" si="2015"/>
        <v>0</v>
      </c>
      <c r="FNB10" s="326">
        <v>0</v>
      </c>
      <c r="FNC10" s="328">
        <f t="shared" si="2016"/>
        <v>0</v>
      </c>
      <c r="FND10" s="254">
        <f t="shared" si="2017"/>
        <v>0</v>
      </c>
      <c r="FNE10" s="326">
        <v>0</v>
      </c>
      <c r="FNF10" s="327">
        <f t="shared" si="2018"/>
        <v>0</v>
      </c>
      <c r="FNG10" s="326">
        <v>0</v>
      </c>
      <c r="FNH10" s="327">
        <f t="shared" si="2019"/>
        <v>0</v>
      </c>
      <c r="FNI10" s="326">
        <v>0</v>
      </c>
      <c r="FNJ10" s="328">
        <f t="shared" si="2020"/>
        <v>0</v>
      </c>
      <c r="FNK10" s="254">
        <f t="shared" si="2021"/>
        <v>0</v>
      </c>
      <c r="FNL10" s="326">
        <v>0</v>
      </c>
      <c r="FNM10" s="327">
        <f t="shared" si="2022"/>
        <v>0</v>
      </c>
      <c r="FNN10" s="326">
        <v>0</v>
      </c>
      <c r="FNO10" s="327">
        <f t="shared" si="2023"/>
        <v>0</v>
      </c>
      <c r="FNP10" s="326">
        <v>0</v>
      </c>
      <c r="FNQ10" s="328">
        <f t="shared" si="2024"/>
        <v>0</v>
      </c>
      <c r="FNR10" s="254">
        <f t="shared" si="2025"/>
        <v>0</v>
      </c>
      <c r="FNS10" s="326">
        <v>0</v>
      </c>
      <c r="FNT10" s="327">
        <f t="shared" si="2026"/>
        <v>0</v>
      </c>
      <c r="FNU10" s="326">
        <v>0</v>
      </c>
      <c r="FNV10" s="327">
        <f t="shared" si="2027"/>
        <v>0</v>
      </c>
      <c r="FNW10" s="326">
        <v>0</v>
      </c>
      <c r="FNX10" s="328">
        <f t="shared" si="2028"/>
        <v>0</v>
      </c>
      <c r="FNY10" s="254">
        <f t="shared" si="2029"/>
        <v>0</v>
      </c>
      <c r="FNZ10" s="326">
        <v>0</v>
      </c>
      <c r="FOA10" s="327">
        <f t="shared" si="2030"/>
        <v>0</v>
      </c>
      <c r="FOB10" s="326">
        <v>0</v>
      </c>
      <c r="FOC10" s="327">
        <f t="shared" si="2031"/>
        <v>0</v>
      </c>
      <c r="FOD10" s="326">
        <v>0</v>
      </c>
      <c r="FOE10" s="328">
        <f t="shared" si="2032"/>
        <v>0</v>
      </c>
      <c r="FOF10" s="254">
        <f t="shared" si="2033"/>
        <v>0</v>
      </c>
      <c r="FOG10" s="326">
        <v>0</v>
      </c>
      <c r="FOH10" s="327">
        <f t="shared" si="2034"/>
        <v>0</v>
      </c>
      <c r="FOI10" s="326">
        <v>0</v>
      </c>
      <c r="FOJ10" s="327">
        <f t="shared" si="2035"/>
        <v>0</v>
      </c>
      <c r="FOK10" s="326">
        <v>0</v>
      </c>
      <c r="FOL10" s="328">
        <f t="shared" si="2036"/>
        <v>0</v>
      </c>
      <c r="FOM10" s="254">
        <f t="shared" si="2037"/>
        <v>0</v>
      </c>
      <c r="FON10" s="326">
        <v>0</v>
      </c>
      <c r="FOO10" s="327">
        <f t="shared" si="2038"/>
        <v>0</v>
      </c>
      <c r="FOP10" s="326">
        <v>0</v>
      </c>
      <c r="FOQ10" s="327">
        <f t="shared" si="2039"/>
        <v>0</v>
      </c>
      <c r="FOR10" s="326">
        <v>0</v>
      </c>
      <c r="FOS10" s="328">
        <f t="shared" si="2040"/>
        <v>0</v>
      </c>
      <c r="FOT10" s="254">
        <f t="shared" si="2041"/>
        <v>0</v>
      </c>
      <c r="FOU10" s="326">
        <v>0</v>
      </c>
      <c r="FOV10" s="327">
        <f t="shared" si="2042"/>
        <v>0</v>
      </c>
      <c r="FOW10" s="326">
        <v>0</v>
      </c>
      <c r="FOX10" s="327">
        <f t="shared" si="2043"/>
        <v>0</v>
      </c>
      <c r="FOY10" s="326">
        <v>0</v>
      </c>
      <c r="FOZ10" s="328">
        <f t="shared" si="2044"/>
        <v>0</v>
      </c>
      <c r="FPA10" s="254">
        <f t="shared" si="2045"/>
        <v>0</v>
      </c>
      <c r="FPB10" s="326">
        <v>0</v>
      </c>
      <c r="FPC10" s="327">
        <f t="shared" si="2046"/>
        <v>0</v>
      </c>
      <c r="FPD10" s="326">
        <v>0</v>
      </c>
      <c r="FPE10" s="327">
        <f t="shared" si="2047"/>
        <v>0</v>
      </c>
      <c r="FPF10" s="326">
        <v>0</v>
      </c>
      <c r="FPG10" s="328">
        <f t="shared" si="2048"/>
        <v>0</v>
      </c>
      <c r="FPH10" s="254">
        <f t="shared" si="2049"/>
        <v>0</v>
      </c>
      <c r="FPI10" s="326">
        <v>0</v>
      </c>
      <c r="FPJ10" s="327">
        <f t="shared" si="2050"/>
        <v>0</v>
      </c>
      <c r="FPK10" s="326">
        <v>0</v>
      </c>
      <c r="FPL10" s="327">
        <f t="shared" si="2051"/>
        <v>0</v>
      </c>
      <c r="FPM10" s="326">
        <v>0</v>
      </c>
      <c r="FPN10" s="328">
        <f t="shared" si="2052"/>
        <v>0</v>
      </c>
      <c r="FPO10" s="254">
        <f t="shared" si="2053"/>
        <v>0</v>
      </c>
      <c r="FPP10" s="326">
        <v>0</v>
      </c>
      <c r="FPQ10" s="327">
        <f t="shared" si="2054"/>
        <v>0</v>
      </c>
      <c r="FPR10" s="326">
        <v>0</v>
      </c>
      <c r="FPS10" s="327">
        <f t="shared" si="2055"/>
        <v>0</v>
      </c>
      <c r="FPT10" s="326">
        <v>0</v>
      </c>
      <c r="FPU10" s="328">
        <f t="shared" si="2056"/>
        <v>0</v>
      </c>
      <c r="FPV10" s="254">
        <f t="shared" si="2057"/>
        <v>0</v>
      </c>
      <c r="FPW10" s="326">
        <v>0</v>
      </c>
      <c r="FPX10" s="327">
        <f t="shared" si="2058"/>
        <v>0</v>
      </c>
      <c r="FPY10" s="326">
        <v>0</v>
      </c>
      <c r="FPZ10" s="327">
        <f t="shared" si="2059"/>
        <v>0</v>
      </c>
      <c r="FQA10" s="326">
        <v>0</v>
      </c>
      <c r="FQB10" s="328">
        <f t="shared" si="2060"/>
        <v>0</v>
      </c>
      <c r="FQC10" s="254">
        <f t="shared" si="2061"/>
        <v>0</v>
      </c>
      <c r="FQD10" s="326">
        <v>0</v>
      </c>
      <c r="FQE10" s="327">
        <f t="shared" si="2062"/>
        <v>0</v>
      </c>
      <c r="FQF10" s="326">
        <v>0</v>
      </c>
      <c r="FQG10" s="327">
        <f t="shared" si="2063"/>
        <v>0</v>
      </c>
      <c r="FQH10" s="326">
        <v>0</v>
      </c>
      <c r="FQI10" s="328">
        <f t="shared" si="2064"/>
        <v>0</v>
      </c>
      <c r="FQJ10" s="254">
        <f t="shared" si="2065"/>
        <v>0</v>
      </c>
      <c r="FQK10" s="326">
        <v>0</v>
      </c>
      <c r="FQL10" s="327">
        <f t="shared" si="2066"/>
        <v>0</v>
      </c>
      <c r="FQM10" s="326">
        <v>0</v>
      </c>
      <c r="FQN10" s="327">
        <f t="shared" si="2067"/>
        <v>0</v>
      </c>
      <c r="FQO10" s="326">
        <v>0</v>
      </c>
      <c r="FQP10" s="328">
        <f t="shared" si="2068"/>
        <v>0</v>
      </c>
      <c r="FQQ10" s="254">
        <f t="shared" si="2069"/>
        <v>0</v>
      </c>
      <c r="FQR10" s="326">
        <v>0</v>
      </c>
      <c r="FQS10" s="327">
        <f t="shared" si="2070"/>
        <v>0</v>
      </c>
      <c r="FQT10" s="326">
        <v>0</v>
      </c>
      <c r="FQU10" s="327">
        <f t="shared" si="2071"/>
        <v>0</v>
      </c>
      <c r="FQV10" s="326">
        <v>0</v>
      </c>
      <c r="FQW10" s="328">
        <f t="shared" si="2072"/>
        <v>0</v>
      </c>
      <c r="FQX10" s="254">
        <f t="shared" si="2073"/>
        <v>0</v>
      </c>
      <c r="FQY10" s="326">
        <v>0</v>
      </c>
      <c r="FQZ10" s="327">
        <f t="shared" si="2074"/>
        <v>0</v>
      </c>
      <c r="FRA10" s="326">
        <v>0</v>
      </c>
      <c r="FRB10" s="327">
        <f t="shared" si="2075"/>
        <v>0</v>
      </c>
      <c r="FRC10" s="326">
        <v>0</v>
      </c>
      <c r="FRD10" s="328">
        <f t="shared" si="2076"/>
        <v>0</v>
      </c>
      <c r="FRE10" s="254">
        <f t="shared" si="2077"/>
        <v>0</v>
      </c>
      <c r="FRF10" s="326">
        <v>0</v>
      </c>
      <c r="FRG10" s="327">
        <f t="shared" si="2078"/>
        <v>0</v>
      </c>
      <c r="FRH10" s="326">
        <v>0</v>
      </c>
      <c r="FRI10" s="327">
        <f t="shared" si="2079"/>
        <v>0</v>
      </c>
      <c r="FRJ10" s="326">
        <v>0</v>
      </c>
      <c r="FRK10" s="328">
        <f t="shared" si="2080"/>
        <v>0</v>
      </c>
      <c r="FRL10" s="254">
        <f t="shared" si="2081"/>
        <v>0</v>
      </c>
      <c r="FRM10" s="326">
        <v>0</v>
      </c>
      <c r="FRN10" s="327">
        <f t="shared" si="2082"/>
        <v>0</v>
      </c>
      <c r="FRO10" s="326">
        <v>0</v>
      </c>
      <c r="FRP10" s="327">
        <f t="shared" si="2083"/>
        <v>0</v>
      </c>
      <c r="FRQ10" s="326">
        <v>0</v>
      </c>
      <c r="FRR10" s="328">
        <f t="shared" si="2084"/>
        <v>0</v>
      </c>
      <c r="FRS10" s="254">
        <f t="shared" si="2085"/>
        <v>0</v>
      </c>
      <c r="FRT10" s="326">
        <v>0</v>
      </c>
      <c r="FRU10" s="327">
        <f t="shared" si="2086"/>
        <v>0</v>
      </c>
      <c r="FRV10" s="326">
        <v>0</v>
      </c>
      <c r="FRW10" s="327">
        <f t="shared" si="2087"/>
        <v>0</v>
      </c>
      <c r="FRX10" s="326">
        <v>0</v>
      </c>
      <c r="FRY10" s="328">
        <f t="shared" si="2088"/>
        <v>0</v>
      </c>
      <c r="FRZ10" s="254">
        <f t="shared" si="2089"/>
        <v>0</v>
      </c>
      <c r="FSA10" s="326">
        <v>0</v>
      </c>
      <c r="FSB10" s="327">
        <f t="shared" si="2090"/>
        <v>0</v>
      </c>
      <c r="FSC10" s="326">
        <v>0</v>
      </c>
      <c r="FSD10" s="327">
        <f t="shared" si="2091"/>
        <v>0</v>
      </c>
      <c r="FSE10" s="326">
        <v>0</v>
      </c>
      <c r="FSF10" s="328">
        <f t="shared" si="2092"/>
        <v>0</v>
      </c>
      <c r="FSG10" s="254">
        <f t="shared" si="2093"/>
        <v>0</v>
      </c>
      <c r="FSH10" s="326">
        <v>0</v>
      </c>
      <c r="FSI10" s="327">
        <f t="shared" si="2094"/>
        <v>0</v>
      </c>
      <c r="FSJ10" s="326">
        <v>0</v>
      </c>
      <c r="FSK10" s="327">
        <f t="shared" si="2095"/>
        <v>0</v>
      </c>
      <c r="FSL10" s="326">
        <v>0</v>
      </c>
      <c r="FSM10" s="328">
        <f t="shared" si="2096"/>
        <v>0</v>
      </c>
      <c r="FSN10" s="254">
        <f t="shared" si="2097"/>
        <v>0</v>
      </c>
      <c r="FSO10" s="326">
        <v>0</v>
      </c>
      <c r="FSP10" s="327">
        <f t="shared" si="2098"/>
        <v>0</v>
      </c>
      <c r="FSQ10" s="326">
        <v>0</v>
      </c>
      <c r="FSR10" s="327">
        <f t="shared" si="2099"/>
        <v>0</v>
      </c>
      <c r="FSS10" s="326">
        <v>0</v>
      </c>
      <c r="FST10" s="328">
        <f t="shared" si="2100"/>
        <v>0</v>
      </c>
      <c r="FSU10" s="254">
        <f t="shared" si="2101"/>
        <v>0</v>
      </c>
      <c r="FSV10" s="326">
        <v>0</v>
      </c>
      <c r="FSW10" s="327">
        <f t="shared" si="2102"/>
        <v>0</v>
      </c>
      <c r="FSX10" s="326">
        <v>0</v>
      </c>
      <c r="FSY10" s="327">
        <f t="shared" si="2103"/>
        <v>0</v>
      </c>
      <c r="FSZ10" s="326">
        <v>0</v>
      </c>
      <c r="FTA10" s="328">
        <f t="shared" si="2104"/>
        <v>0</v>
      </c>
      <c r="FTB10" s="254">
        <f t="shared" si="2105"/>
        <v>0</v>
      </c>
      <c r="FTC10" s="326">
        <v>0</v>
      </c>
      <c r="FTD10" s="327">
        <f t="shared" si="2106"/>
        <v>0</v>
      </c>
      <c r="FTE10" s="326">
        <v>0</v>
      </c>
      <c r="FTF10" s="327">
        <f t="shared" si="2107"/>
        <v>0</v>
      </c>
      <c r="FTG10" s="326">
        <v>0</v>
      </c>
      <c r="FTH10" s="328">
        <f t="shared" si="2108"/>
        <v>0</v>
      </c>
      <c r="FTI10" s="254">
        <f t="shared" si="2109"/>
        <v>0</v>
      </c>
      <c r="FTJ10" s="326">
        <v>0</v>
      </c>
      <c r="FTK10" s="327">
        <f t="shared" si="2110"/>
        <v>0</v>
      </c>
      <c r="FTL10" s="326">
        <v>0</v>
      </c>
      <c r="FTM10" s="327">
        <f t="shared" si="2111"/>
        <v>0</v>
      </c>
      <c r="FTN10" s="326">
        <v>0</v>
      </c>
      <c r="FTO10" s="328">
        <f t="shared" si="2112"/>
        <v>0</v>
      </c>
      <c r="FTP10" s="254">
        <f t="shared" si="2113"/>
        <v>0</v>
      </c>
      <c r="FTQ10" s="326">
        <v>0</v>
      </c>
      <c r="FTR10" s="327">
        <f t="shared" si="2114"/>
        <v>0</v>
      </c>
      <c r="FTS10" s="326">
        <v>0</v>
      </c>
      <c r="FTT10" s="327">
        <f t="shared" si="2115"/>
        <v>0</v>
      </c>
      <c r="FTU10" s="326">
        <v>0</v>
      </c>
      <c r="FTV10" s="328">
        <f t="shared" si="2116"/>
        <v>0</v>
      </c>
      <c r="FTW10" s="254">
        <f t="shared" si="2117"/>
        <v>0</v>
      </c>
      <c r="FTX10" s="326">
        <v>0</v>
      </c>
      <c r="FTY10" s="327">
        <f t="shared" si="2118"/>
        <v>0</v>
      </c>
      <c r="FTZ10" s="326">
        <v>0</v>
      </c>
      <c r="FUA10" s="327">
        <f t="shared" si="2119"/>
        <v>0</v>
      </c>
      <c r="FUB10" s="326">
        <v>0</v>
      </c>
      <c r="FUC10" s="328">
        <f t="shared" si="2120"/>
        <v>0</v>
      </c>
      <c r="FUD10" s="254">
        <f t="shared" si="2121"/>
        <v>0</v>
      </c>
      <c r="FUE10" s="326">
        <v>0</v>
      </c>
      <c r="FUF10" s="327">
        <f t="shared" si="2122"/>
        <v>0</v>
      </c>
      <c r="FUG10" s="326">
        <v>0</v>
      </c>
      <c r="FUH10" s="327">
        <f t="shared" si="2123"/>
        <v>0</v>
      </c>
      <c r="FUI10" s="326">
        <v>0</v>
      </c>
      <c r="FUJ10" s="328">
        <f t="shared" si="2124"/>
        <v>0</v>
      </c>
      <c r="FUK10" s="254">
        <f t="shared" si="2125"/>
        <v>0</v>
      </c>
      <c r="FUL10" s="326">
        <v>0</v>
      </c>
      <c r="FUM10" s="327">
        <f t="shared" si="2126"/>
        <v>0</v>
      </c>
      <c r="FUN10" s="326">
        <v>0</v>
      </c>
      <c r="FUO10" s="327">
        <f t="shared" si="2127"/>
        <v>0</v>
      </c>
      <c r="FUP10" s="326">
        <v>0</v>
      </c>
      <c r="FUQ10" s="328">
        <f t="shared" si="2128"/>
        <v>0</v>
      </c>
      <c r="FUR10" s="254">
        <f t="shared" si="2129"/>
        <v>0</v>
      </c>
      <c r="FUS10" s="326">
        <v>0</v>
      </c>
      <c r="FUT10" s="327">
        <f t="shared" si="2130"/>
        <v>0</v>
      </c>
      <c r="FUU10" s="326">
        <v>0</v>
      </c>
      <c r="FUV10" s="327">
        <f t="shared" si="2131"/>
        <v>0</v>
      </c>
      <c r="FUW10" s="326">
        <v>0</v>
      </c>
      <c r="FUX10" s="328">
        <f t="shared" si="2132"/>
        <v>0</v>
      </c>
      <c r="FUY10" s="254">
        <f t="shared" si="2133"/>
        <v>0</v>
      </c>
      <c r="FUZ10" s="326">
        <v>0</v>
      </c>
      <c r="FVA10" s="327">
        <f t="shared" si="2134"/>
        <v>0</v>
      </c>
      <c r="FVB10" s="326">
        <v>0</v>
      </c>
      <c r="FVC10" s="327">
        <f t="shared" si="2135"/>
        <v>0</v>
      </c>
      <c r="FVD10" s="326">
        <v>0</v>
      </c>
      <c r="FVE10" s="328">
        <f t="shared" si="2136"/>
        <v>0</v>
      </c>
      <c r="FVF10" s="254">
        <f t="shared" si="2137"/>
        <v>0</v>
      </c>
      <c r="FVG10" s="326">
        <v>0</v>
      </c>
      <c r="FVH10" s="327">
        <f t="shared" si="2138"/>
        <v>0</v>
      </c>
      <c r="FVI10" s="326">
        <v>0</v>
      </c>
      <c r="FVJ10" s="327">
        <f t="shared" si="2139"/>
        <v>0</v>
      </c>
      <c r="FVK10" s="326">
        <v>0</v>
      </c>
      <c r="FVL10" s="328">
        <f t="shared" si="2140"/>
        <v>0</v>
      </c>
      <c r="FVM10" s="254">
        <f t="shared" si="2141"/>
        <v>0</v>
      </c>
      <c r="FVN10" s="326">
        <v>0</v>
      </c>
      <c r="FVO10" s="327">
        <f t="shared" si="2142"/>
        <v>0</v>
      </c>
      <c r="FVP10" s="326">
        <v>0</v>
      </c>
      <c r="FVQ10" s="327">
        <f t="shared" si="2143"/>
        <v>0</v>
      </c>
      <c r="FVR10" s="326">
        <v>0</v>
      </c>
      <c r="FVS10" s="328">
        <f t="shared" si="2144"/>
        <v>0</v>
      </c>
      <c r="FVT10" s="254">
        <f t="shared" si="2145"/>
        <v>0</v>
      </c>
      <c r="FVU10" s="326">
        <v>0</v>
      </c>
      <c r="FVV10" s="327">
        <f t="shared" si="2146"/>
        <v>0</v>
      </c>
      <c r="FVW10" s="326">
        <v>0</v>
      </c>
      <c r="FVX10" s="327">
        <f t="shared" si="2147"/>
        <v>0</v>
      </c>
      <c r="FVY10" s="326">
        <v>0</v>
      </c>
      <c r="FVZ10" s="328">
        <f t="shared" si="2148"/>
        <v>0</v>
      </c>
      <c r="FWA10" s="254">
        <f t="shared" si="2149"/>
        <v>0</v>
      </c>
      <c r="FWB10" s="326">
        <v>0</v>
      </c>
      <c r="FWC10" s="327">
        <f t="shared" si="2150"/>
        <v>0</v>
      </c>
      <c r="FWD10" s="326">
        <v>0</v>
      </c>
      <c r="FWE10" s="327">
        <f t="shared" si="2151"/>
        <v>0</v>
      </c>
      <c r="FWF10" s="326">
        <v>0</v>
      </c>
      <c r="FWG10" s="328">
        <f t="shared" si="2152"/>
        <v>0</v>
      </c>
      <c r="FWH10" s="254">
        <f t="shared" si="2153"/>
        <v>0</v>
      </c>
      <c r="FWI10" s="326">
        <v>0</v>
      </c>
      <c r="FWJ10" s="327">
        <f t="shared" si="2154"/>
        <v>0</v>
      </c>
      <c r="FWK10" s="326">
        <v>0</v>
      </c>
      <c r="FWL10" s="327">
        <f t="shared" si="2155"/>
        <v>0</v>
      </c>
      <c r="FWM10" s="326">
        <v>0</v>
      </c>
      <c r="FWN10" s="328">
        <f t="shared" si="2156"/>
        <v>0</v>
      </c>
      <c r="FWO10" s="254">
        <f t="shared" si="2157"/>
        <v>0</v>
      </c>
      <c r="FWP10" s="326">
        <v>0</v>
      </c>
      <c r="FWQ10" s="327">
        <f t="shared" si="2158"/>
        <v>0</v>
      </c>
      <c r="FWR10" s="326">
        <v>0</v>
      </c>
      <c r="FWS10" s="327">
        <f t="shared" si="2159"/>
        <v>0</v>
      </c>
      <c r="FWT10" s="326">
        <v>0</v>
      </c>
      <c r="FWU10" s="328">
        <f t="shared" si="2160"/>
        <v>0</v>
      </c>
      <c r="FWV10" s="254">
        <f t="shared" si="2161"/>
        <v>0</v>
      </c>
      <c r="FWW10" s="326">
        <v>0</v>
      </c>
      <c r="FWX10" s="327">
        <f t="shared" si="2162"/>
        <v>0</v>
      </c>
      <c r="FWY10" s="326">
        <v>0</v>
      </c>
      <c r="FWZ10" s="327">
        <f t="shared" si="2163"/>
        <v>0</v>
      </c>
      <c r="FXA10" s="326">
        <v>0</v>
      </c>
      <c r="FXB10" s="328">
        <f t="shared" si="2164"/>
        <v>0</v>
      </c>
      <c r="FXC10" s="254">
        <f t="shared" si="2165"/>
        <v>0</v>
      </c>
      <c r="FXD10" s="326">
        <v>0</v>
      </c>
      <c r="FXE10" s="327">
        <f t="shared" si="2166"/>
        <v>0</v>
      </c>
      <c r="FXF10" s="326">
        <v>0</v>
      </c>
      <c r="FXG10" s="327">
        <f t="shared" si="2167"/>
        <v>0</v>
      </c>
      <c r="FXH10" s="326">
        <v>0</v>
      </c>
      <c r="FXI10" s="328">
        <f t="shared" si="2168"/>
        <v>0</v>
      </c>
      <c r="FXJ10" s="254">
        <f t="shared" si="2169"/>
        <v>0</v>
      </c>
      <c r="FXK10" s="326">
        <v>0</v>
      </c>
      <c r="FXL10" s="327">
        <f t="shared" si="2170"/>
        <v>0</v>
      </c>
      <c r="FXM10" s="326">
        <v>0</v>
      </c>
      <c r="FXN10" s="327">
        <f t="shared" si="2171"/>
        <v>0</v>
      </c>
      <c r="FXO10" s="326">
        <v>0</v>
      </c>
      <c r="FXP10" s="328">
        <f t="shared" si="2172"/>
        <v>0</v>
      </c>
      <c r="FXQ10" s="254">
        <f t="shared" si="2173"/>
        <v>0</v>
      </c>
      <c r="FXR10" s="326">
        <v>0</v>
      </c>
      <c r="FXS10" s="327">
        <f t="shared" si="2174"/>
        <v>0</v>
      </c>
      <c r="FXT10" s="326">
        <v>0</v>
      </c>
      <c r="FXU10" s="327">
        <f t="shared" si="2175"/>
        <v>0</v>
      </c>
      <c r="FXV10" s="326">
        <v>0</v>
      </c>
      <c r="FXW10" s="328">
        <f t="shared" si="2176"/>
        <v>0</v>
      </c>
      <c r="FXX10" s="254">
        <f t="shared" si="2177"/>
        <v>0</v>
      </c>
      <c r="FXY10" s="326">
        <v>0</v>
      </c>
      <c r="FXZ10" s="327">
        <f t="shared" si="2178"/>
        <v>0</v>
      </c>
      <c r="FYA10" s="326">
        <v>0</v>
      </c>
      <c r="FYB10" s="327">
        <f t="shared" si="2179"/>
        <v>0</v>
      </c>
      <c r="FYC10" s="326">
        <v>0</v>
      </c>
      <c r="FYD10" s="328">
        <f t="shared" si="2180"/>
        <v>0</v>
      </c>
      <c r="FYE10" s="254">
        <f t="shared" si="2181"/>
        <v>0</v>
      </c>
      <c r="FYF10" s="326">
        <v>0</v>
      </c>
      <c r="FYG10" s="327">
        <f t="shared" si="2182"/>
        <v>0</v>
      </c>
      <c r="FYH10" s="326">
        <v>0</v>
      </c>
      <c r="FYI10" s="327">
        <f t="shared" si="2183"/>
        <v>0</v>
      </c>
      <c r="FYJ10" s="326">
        <v>0</v>
      </c>
      <c r="FYK10" s="328">
        <f t="shared" si="2184"/>
        <v>0</v>
      </c>
      <c r="FYL10" s="254">
        <f t="shared" si="2185"/>
        <v>0</v>
      </c>
      <c r="FYM10" s="326">
        <v>0</v>
      </c>
      <c r="FYN10" s="327">
        <f t="shared" si="2186"/>
        <v>0</v>
      </c>
      <c r="FYO10" s="326">
        <v>0</v>
      </c>
      <c r="FYP10" s="327">
        <f t="shared" si="2187"/>
        <v>0</v>
      </c>
      <c r="FYQ10" s="326">
        <v>0</v>
      </c>
      <c r="FYR10" s="328">
        <f t="shared" si="2188"/>
        <v>0</v>
      </c>
      <c r="FYS10" s="254">
        <f t="shared" si="2189"/>
        <v>0</v>
      </c>
      <c r="FYT10" s="326">
        <v>0</v>
      </c>
      <c r="FYU10" s="327">
        <f t="shared" si="2190"/>
        <v>0</v>
      </c>
      <c r="FYV10" s="326">
        <v>0</v>
      </c>
      <c r="FYW10" s="327">
        <f t="shared" si="2191"/>
        <v>0</v>
      </c>
      <c r="FYX10" s="326">
        <v>0</v>
      </c>
      <c r="FYY10" s="328">
        <f t="shared" si="2192"/>
        <v>0</v>
      </c>
      <c r="FYZ10" s="254">
        <f t="shared" si="2193"/>
        <v>0</v>
      </c>
      <c r="FZA10" s="326">
        <v>0</v>
      </c>
      <c r="FZB10" s="327">
        <f t="shared" si="2194"/>
        <v>0</v>
      </c>
      <c r="FZC10" s="326">
        <v>0</v>
      </c>
      <c r="FZD10" s="327">
        <f t="shared" si="2195"/>
        <v>0</v>
      </c>
      <c r="FZE10" s="326">
        <v>0</v>
      </c>
      <c r="FZF10" s="328">
        <f t="shared" si="2196"/>
        <v>0</v>
      </c>
      <c r="FZG10" s="254">
        <f t="shared" si="2197"/>
        <v>0</v>
      </c>
      <c r="FZH10" s="326">
        <v>0</v>
      </c>
      <c r="FZI10" s="327">
        <f t="shared" si="2198"/>
        <v>0</v>
      </c>
      <c r="FZJ10" s="326">
        <v>0</v>
      </c>
      <c r="FZK10" s="327">
        <f t="shared" si="2199"/>
        <v>0</v>
      </c>
      <c r="FZL10" s="326">
        <v>0</v>
      </c>
      <c r="FZM10" s="328">
        <f t="shared" si="2200"/>
        <v>0</v>
      </c>
      <c r="FZN10" s="254">
        <f t="shared" si="2201"/>
        <v>0</v>
      </c>
      <c r="FZO10" s="326">
        <v>0</v>
      </c>
      <c r="FZP10" s="327">
        <f t="shared" si="2202"/>
        <v>0</v>
      </c>
      <c r="FZQ10" s="326">
        <v>0</v>
      </c>
      <c r="FZR10" s="327">
        <f t="shared" si="2203"/>
        <v>0</v>
      </c>
      <c r="FZS10" s="326">
        <v>0</v>
      </c>
      <c r="FZT10" s="328">
        <f t="shared" si="2204"/>
        <v>0</v>
      </c>
      <c r="FZU10" s="254">
        <f t="shared" si="2205"/>
        <v>0</v>
      </c>
      <c r="FZV10" s="326">
        <v>0</v>
      </c>
      <c r="FZW10" s="327">
        <f t="shared" si="2206"/>
        <v>0</v>
      </c>
      <c r="FZX10" s="326">
        <v>0</v>
      </c>
      <c r="FZY10" s="327">
        <f t="shared" si="2207"/>
        <v>0</v>
      </c>
      <c r="FZZ10" s="326">
        <v>0</v>
      </c>
      <c r="GAA10" s="328">
        <f t="shared" si="2208"/>
        <v>0</v>
      </c>
      <c r="GAB10" s="254">
        <f t="shared" si="2209"/>
        <v>0</v>
      </c>
      <c r="GAC10" s="326">
        <v>0</v>
      </c>
      <c r="GAD10" s="327">
        <f t="shared" si="2210"/>
        <v>0</v>
      </c>
      <c r="GAE10" s="326">
        <v>0</v>
      </c>
      <c r="GAF10" s="327">
        <f t="shared" si="2211"/>
        <v>0</v>
      </c>
      <c r="GAG10" s="326">
        <v>0</v>
      </c>
      <c r="GAH10" s="328">
        <f t="shared" si="2212"/>
        <v>0</v>
      </c>
      <c r="GAI10" s="254">
        <f t="shared" si="2213"/>
        <v>0</v>
      </c>
      <c r="GAJ10" s="326">
        <v>0</v>
      </c>
      <c r="GAK10" s="327">
        <f t="shared" si="2214"/>
        <v>0</v>
      </c>
      <c r="GAL10" s="326">
        <v>0</v>
      </c>
      <c r="GAM10" s="327">
        <f t="shared" si="2215"/>
        <v>0</v>
      </c>
      <c r="GAN10" s="326">
        <v>0</v>
      </c>
      <c r="GAO10" s="328">
        <f t="shared" si="2216"/>
        <v>0</v>
      </c>
      <c r="GAP10" s="254">
        <f t="shared" si="2217"/>
        <v>0</v>
      </c>
      <c r="GAQ10" s="326">
        <v>0</v>
      </c>
      <c r="GAR10" s="327">
        <f t="shared" si="2218"/>
        <v>0</v>
      </c>
      <c r="GAS10" s="326">
        <v>0</v>
      </c>
      <c r="GAT10" s="327">
        <f t="shared" si="2219"/>
        <v>0</v>
      </c>
      <c r="GAU10" s="326">
        <v>0</v>
      </c>
      <c r="GAV10" s="328">
        <f t="shared" si="2220"/>
        <v>0</v>
      </c>
      <c r="GAW10" s="254">
        <f t="shared" si="2221"/>
        <v>0</v>
      </c>
      <c r="GAX10" s="326">
        <v>0</v>
      </c>
      <c r="GAY10" s="327">
        <f t="shared" si="2222"/>
        <v>0</v>
      </c>
      <c r="GAZ10" s="326">
        <v>0</v>
      </c>
      <c r="GBA10" s="327">
        <f t="shared" si="2223"/>
        <v>0</v>
      </c>
      <c r="GBB10" s="326">
        <v>0</v>
      </c>
      <c r="GBC10" s="328">
        <f t="shared" si="2224"/>
        <v>0</v>
      </c>
      <c r="GBD10" s="254">
        <f t="shared" si="2225"/>
        <v>0</v>
      </c>
      <c r="GBE10" s="326">
        <v>0</v>
      </c>
      <c r="GBF10" s="327">
        <f t="shared" si="2226"/>
        <v>0</v>
      </c>
      <c r="GBG10" s="326">
        <v>0</v>
      </c>
      <c r="GBH10" s="327">
        <f t="shared" si="2227"/>
        <v>0</v>
      </c>
      <c r="GBI10" s="326">
        <v>0</v>
      </c>
      <c r="GBJ10" s="328">
        <f t="shared" si="2228"/>
        <v>0</v>
      </c>
      <c r="GBK10" s="254">
        <f t="shared" si="2229"/>
        <v>0</v>
      </c>
      <c r="GBL10" s="326">
        <v>0</v>
      </c>
      <c r="GBM10" s="327">
        <f t="shared" si="2230"/>
        <v>0</v>
      </c>
      <c r="GBN10" s="326">
        <v>0</v>
      </c>
      <c r="GBO10" s="327">
        <f t="shared" si="2231"/>
        <v>0</v>
      </c>
      <c r="GBP10" s="326">
        <v>0</v>
      </c>
      <c r="GBQ10" s="328">
        <f t="shared" si="2232"/>
        <v>0</v>
      </c>
      <c r="GBR10" s="254">
        <f t="shared" si="2233"/>
        <v>0</v>
      </c>
      <c r="GBS10" s="326">
        <v>0</v>
      </c>
      <c r="GBT10" s="327">
        <f t="shared" si="2234"/>
        <v>0</v>
      </c>
      <c r="GBU10" s="326">
        <v>0</v>
      </c>
      <c r="GBV10" s="327">
        <f t="shared" si="2235"/>
        <v>0</v>
      </c>
      <c r="GBW10" s="326">
        <v>0</v>
      </c>
      <c r="GBX10" s="328">
        <f t="shared" si="2236"/>
        <v>0</v>
      </c>
      <c r="GBY10" s="254">
        <f t="shared" si="2237"/>
        <v>0</v>
      </c>
      <c r="GBZ10" s="326">
        <v>0</v>
      </c>
      <c r="GCA10" s="327">
        <f t="shared" si="2238"/>
        <v>0</v>
      </c>
      <c r="GCB10" s="326">
        <v>0</v>
      </c>
      <c r="GCC10" s="327">
        <f t="shared" si="2239"/>
        <v>0</v>
      </c>
      <c r="GCD10" s="326">
        <v>0</v>
      </c>
      <c r="GCE10" s="328">
        <f t="shared" si="2240"/>
        <v>0</v>
      </c>
      <c r="GCF10" s="254">
        <f t="shared" si="2241"/>
        <v>0</v>
      </c>
      <c r="GCG10" s="326">
        <v>0</v>
      </c>
      <c r="GCH10" s="327">
        <f t="shared" si="2242"/>
        <v>0</v>
      </c>
      <c r="GCI10" s="326">
        <v>0</v>
      </c>
      <c r="GCJ10" s="327">
        <f t="shared" si="2243"/>
        <v>0</v>
      </c>
      <c r="GCK10" s="326">
        <v>0</v>
      </c>
      <c r="GCL10" s="328">
        <f t="shared" si="2244"/>
        <v>0</v>
      </c>
      <c r="GCM10" s="254">
        <f t="shared" si="2245"/>
        <v>0</v>
      </c>
      <c r="GCN10" s="326">
        <v>0</v>
      </c>
      <c r="GCO10" s="327">
        <f t="shared" si="2246"/>
        <v>0</v>
      </c>
      <c r="GCP10" s="326">
        <v>0</v>
      </c>
      <c r="GCQ10" s="327">
        <f t="shared" si="2247"/>
        <v>0</v>
      </c>
      <c r="GCR10" s="326">
        <v>0</v>
      </c>
      <c r="GCS10" s="328">
        <f t="shared" si="2248"/>
        <v>0</v>
      </c>
      <c r="GCT10" s="254">
        <f t="shared" si="2249"/>
        <v>0</v>
      </c>
      <c r="GCU10" s="326">
        <v>0</v>
      </c>
      <c r="GCV10" s="327">
        <f t="shared" si="2250"/>
        <v>0</v>
      </c>
      <c r="GCW10" s="326">
        <v>0</v>
      </c>
      <c r="GCX10" s="327">
        <f t="shared" si="2251"/>
        <v>0</v>
      </c>
      <c r="GCY10" s="326">
        <v>0</v>
      </c>
      <c r="GCZ10" s="328">
        <f t="shared" si="2252"/>
        <v>0</v>
      </c>
      <c r="GDA10" s="254">
        <f t="shared" si="2253"/>
        <v>0</v>
      </c>
      <c r="GDB10" s="326">
        <v>0</v>
      </c>
      <c r="GDC10" s="327">
        <f t="shared" si="2254"/>
        <v>0</v>
      </c>
      <c r="GDD10" s="326">
        <v>0</v>
      </c>
      <c r="GDE10" s="327">
        <f t="shared" si="2255"/>
        <v>0</v>
      </c>
      <c r="GDF10" s="326">
        <v>0</v>
      </c>
      <c r="GDG10" s="328">
        <f t="shared" si="2256"/>
        <v>0</v>
      </c>
      <c r="GDH10" s="254">
        <f t="shared" si="2257"/>
        <v>0</v>
      </c>
      <c r="GDI10" s="326">
        <v>0</v>
      </c>
      <c r="GDJ10" s="327">
        <f t="shared" si="2258"/>
        <v>0</v>
      </c>
      <c r="GDK10" s="326">
        <v>0</v>
      </c>
      <c r="GDL10" s="327">
        <f t="shared" si="2259"/>
        <v>0</v>
      </c>
      <c r="GDM10" s="326">
        <v>0</v>
      </c>
      <c r="GDN10" s="328">
        <f t="shared" si="2260"/>
        <v>0</v>
      </c>
      <c r="GDO10" s="254">
        <f t="shared" si="2261"/>
        <v>0</v>
      </c>
      <c r="GDP10" s="326">
        <v>0</v>
      </c>
      <c r="GDQ10" s="327">
        <f t="shared" si="2262"/>
        <v>0</v>
      </c>
      <c r="GDR10" s="326">
        <v>0</v>
      </c>
      <c r="GDS10" s="327">
        <f t="shared" si="2263"/>
        <v>0</v>
      </c>
      <c r="GDT10" s="326">
        <v>0</v>
      </c>
      <c r="GDU10" s="328">
        <f t="shared" si="2264"/>
        <v>0</v>
      </c>
      <c r="GDV10" s="254">
        <f t="shared" si="2265"/>
        <v>0</v>
      </c>
      <c r="GDW10" s="326">
        <v>0</v>
      </c>
      <c r="GDX10" s="327">
        <f t="shared" si="2266"/>
        <v>0</v>
      </c>
      <c r="GDY10" s="326">
        <v>0</v>
      </c>
      <c r="GDZ10" s="327">
        <f t="shared" si="2267"/>
        <v>0</v>
      </c>
      <c r="GEA10" s="326">
        <v>0</v>
      </c>
      <c r="GEB10" s="328">
        <f t="shared" si="2268"/>
        <v>0</v>
      </c>
      <c r="GEC10" s="254">
        <f t="shared" si="2269"/>
        <v>0</v>
      </c>
      <c r="GED10" s="326">
        <v>0</v>
      </c>
      <c r="GEE10" s="327">
        <f t="shared" si="2270"/>
        <v>0</v>
      </c>
      <c r="GEF10" s="326">
        <v>0</v>
      </c>
      <c r="GEG10" s="327">
        <f t="shared" si="2271"/>
        <v>0</v>
      </c>
      <c r="GEH10" s="326">
        <v>0</v>
      </c>
      <c r="GEI10" s="328">
        <f t="shared" si="2272"/>
        <v>0</v>
      </c>
      <c r="GEJ10" s="254">
        <f t="shared" si="2273"/>
        <v>0</v>
      </c>
      <c r="GEK10" s="326">
        <v>0</v>
      </c>
      <c r="GEL10" s="327">
        <f t="shared" si="2274"/>
        <v>0</v>
      </c>
      <c r="GEM10" s="326">
        <v>0</v>
      </c>
      <c r="GEN10" s="327">
        <f t="shared" si="2275"/>
        <v>0</v>
      </c>
      <c r="GEO10" s="326">
        <v>0</v>
      </c>
      <c r="GEP10" s="328">
        <f t="shared" si="2276"/>
        <v>0</v>
      </c>
      <c r="GEQ10" s="254">
        <f t="shared" si="2277"/>
        <v>0</v>
      </c>
      <c r="GER10" s="326">
        <v>0</v>
      </c>
      <c r="GES10" s="327">
        <f t="shared" si="2278"/>
        <v>0</v>
      </c>
      <c r="GET10" s="326">
        <v>0</v>
      </c>
      <c r="GEU10" s="327">
        <f t="shared" si="2279"/>
        <v>0</v>
      </c>
      <c r="GEV10" s="326">
        <v>0</v>
      </c>
      <c r="GEW10" s="328">
        <f t="shared" si="2280"/>
        <v>0</v>
      </c>
      <c r="GEX10" s="254">
        <f t="shared" si="2281"/>
        <v>0</v>
      </c>
      <c r="GEY10" s="326">
        <v>0</v>
      </c>
      <c r="GEZ10" s="327">
        <f t="shared" si="2282"/>
        <v>0</v>
      </c>
      <c r="GFA10" s="326">
        <v>0</v>
      </c>
      <c r="GFB10" s="327">
        <f t="shared" si="2283"/>
        <v>0</v>
      </c>
      <c r="GFC10" s="326">
        <v>0</v>
      </c>
      <c r="GFD10" s="328">
        <f t="shared" si="2284"/>
        <v>0</v>
      </c>
      <c r="GFE10" s="254">
        <f t="shared" si="2285"/>
        <v>0</v>
      </c>
      <c r="GFF10" s="326">
        <v>0</v>
      </c>
      <c r="GFG10" s="327">
        <f t="shared" si="2286"/>
        <v>0</v>
      </c>
      <c r="GFH10" s="326">
        <v>0</v>
      </c>
      <c r="GFI10" s="327">
        <f t="shared" si="2287"/>
        <v>0</v>
      </c>
      <c r="GFJ10" s="326">
        <v>0</v>
      </c>
      <c r="GFK10" s="328">
        <f t="shared" si="2288"/>
        <v>0</v>
      </c>
      <c r="GFL10" s="254">
        <f t="shared" si="2289"/>
        <v>0</v>
      </c>
      <c r="GFM10" s="326">
        <v>0</v>
      </c>
      <c r="GFN10" s="327">
        <f t="shared" si="2290"/>
        <v>0</v>
      </c>
      <c r="GFO10" s="326">
        <v>0</v>
      </c>
      <c r="GFP10" s="327">
        <f t="shared" si="2291"/>
        <v>0</v>
      </c>
      <c r="GFQ10" s="326">
        <v>0</v>
      </c>
      <c r="GFR10" s="328">
        <f t="shared" si="2292"/>
        <v>0</v>
      </c>
      <c r="GFS10" s="254">
        <f t="shared" si="2293"/>
        <v>0</v>
      </c>
      <c r="GFT10" s="326">
        <v>0</v>
      </c>
      <c r="GFU10" s="327">
        <f t="shared" si="2294"/>
        <v>0</v>
      </c>
      <c r="GFV10" s="326">
        <v>0</v>
      </c>
      <c r="GFW10" s="327">
        <f t="shared" si="2295"/>
        <v>0</v>
      </c>
      <c r="GFX10" s="326">
        <v>0</v>
      </c>
      <c r="GFY10" s="328">
        <f t="shared" si="2296"/>
        <v>0</v>
      </c>
      <c r="GFZ10" s="254">
        <f t="shared" si="2297"/>
        <v>0</v>
      </c>
      <c r="GGA10" s="326">
        <v>0</v>
      </c>
      <c r="GGB10" s="327">
        <f t="shared" si="2298"/>
        <v>0</v>
      </c>
      <c r="GGC10" s="326">
        <v>0</v>
      </c>
      <c r="GGD10" s="327">
        <f t="shared" si="2299"/>
        <v>0</v>
      </c>
      <c r="GGE10" s="326">
        <v>0</v>
      </c>
      <c r="GGF10" s="328">
        <f t="shared" si="2300"/>
        <v>0</v>
      </c>
      <c r="GGG10" s="254">
        <f t="shared" si="2301"/>
        <v>0</v>
      </c>
      <c r="GGH10" s="326">
        <v>0</v>
      </c>
      <c r="GGI10" s="327">
        <f t="shared" si="2302"/>
        <v>0</v>
      </c>
      <c r="GGJ10" s="326">
        <v>0</v>
      </c>
      <c r="GGK10" s="327">
        <f t="shared" si="2303"/>
        <v>0</v>
      </c>
      <c r="GGL10" s="326">
        <v>0</v>
      </c>
      <c r="GGM10" s="328">
        <f t="shared" si="2304"/>
        <v>0</v>
      </c>
      <c r="GGN10" s="254">
        <f t="shared" si="2305"/>
        <v>0</v>
      </c>
      <c r="GGO10" s="326">
        <v>0</v>
      </c>
      <c r="GGP10" s="327">
        <f t="shared" si="2306"/>
        <v>0</v>
      </c>
      <c r="GGQ10" s="326">
        <v>0</v>
      </c>
      <c r="GGR10" s="327">
        <f t="shared" si="2307"/>
        <v>0</v>
      </c>
      <c r="GGS10" s="326">
        <v>0</v>
      </c>
      <c r="GGT10" s="328">
        <f t="shared" si="2308"/>
        <v>0</v>
      </c>
      <c r="GGU10" s="254">
        <f t="shared" si="2309"/>
        <v>0</v>
      </c>
      <c r="GGV10" s="326">
        <v>0</v>
      </c>
      <c r="GGW10" s="327">
        <f t="shared" si="2310"/>
        <v>0</v>
      </c>
      <c r="GGX10" s="326">
        <v>0</v>
      </c>
      <c r="GGY10" s="327">
        <f t="shared" si="2311"/>
        <v>0</v>
      </c>
      <c r="GGZ10" s="326">
        <v>0</v>
      </c>
      <c r="GHA10" s="328">
        <f t="shared" si="2312"/>
        <v>0</v>
      </c>
      <c r="GHB10" s="254">
        <f t="shared" si="2313"/>
        <v>0</v>
      </c>
      <c r="GHC10" s="326">
        <v>0</v>
      </c>
      <c r="GHD10" s="327">
        <f t="shared" si="2314"/>
        <v>0</v>
      </c>
      <c r="GHE10" s="326">
        <v>0</v>
      </c>
      <c r="GHF10" s="327">
        <f t="shared" si="2315"/>
        <v>0</v>
      </c>
      <c r="GHG10" s="326">
        <v>0</v>
      </c>
      <c r="GHH10" s="328">
        <f t="shared" si="2316"/>
        <v>0</v>
      </c>
      <c r="GHI10" s="254">
        <f t="shared" si="2317"/>
        <v>0</v>
      </c>
      <c r="GHJ10" s="326">
        <v>0</v>
      </c>
      <c r="GHK10" s="327">
        <f t="shared" si="2318"/>
        <v>0</v>
      </c>
      <c r="GHL10" s="326">
        <v>0</v>
      </c>
      <c r="GHM10" s="327">
        <f t="shared" si="2319"/>
        <v>0</v>
      </c>
      <c r="GHN10" s="326">
        <v>0</v>
      </c>
      <c r="GHO10" s="328">
        <f t="shared" si="2320"/>
        <v>0</v>
      </c>
      <c r="GHP10" s="254">
        <f t="shared" si="2321"/>
        <v>0</v>
      </c>
      <c r="GHQ10" s="326">
        <v>0</v>
      </c>
      <c r="GHR10" s="327">
        <f t="shared" si="2322"/>
        <v>0</v>
      </c>
      <c r="GHS10" s="326">
        <v>0</v>
      </c>
      <c r="GHT10" s="327">
        <f t="shared" si="2323"/>
        <v>0</v>
      </c>
      <c r="GHU10" s="326">
        <v>0</v>
      </c>
      <c r="GHV10" s="328">
        <f t="shared" si="2324"/>
        <v>0</v>
      </c>
      <c r="GHW10" s="254">
        <f t="shared" si="2325"/>
        <v>0</v>
      </c>
      <c r="GHX10" s="326">
        <v>0</v>
      </c>
      <c r="GHY10" s="327">
        <f t="shared" si="2326"/>
        <v>0</v>
      </c>
      <c r="GHZ10" s="326">
        <v>0</v>
      </c>
      <c r="GIA10" s="327">
        <f t="shared" si="2327"/>
        <v>0</v>
      </c>
      <c r="GIB10" s="326">
        <v>0</v>
      </c>
      <c r="GIC10" s="328">
        <f t="shared" si="2328"/>
        <v>0</v>
      </c>
      <c r="GID10" s="254">
        <f t="shared" si="2329"/>
        <v>0</v>
      </c>
      <c r="GIE10" s="326">
        <v>0</v>
      </c>
      <c r="GIF10" s="327">
        <f t="shared" si="2330"/>
        <v>0</v>
      </c>
      <c r="GIG10" s="326">
        <v>0</v>
      </c>
      <c r="GIH10" s="327">
        <f t="shared" si="2331"/>
        <v>0</v>
      </c>
      <c r="GII10" s="326">
        <v>0</v>
      </c>
      <c r="GIJ10" s="328">
        <f t="shared" si="2332"/>
        <v>0</v>
      </c>
      <c r="GIK10" s="254">
        <f t="shared" si="2333"/>
        <v>0</v>
      </c>
      <c r="GIL10" s="326">
        <v>0</v>
      </c>
      <c r="GIM10" s="327">
        <f t="shared" si="2334"/>
        <v>0</v>
      </c>
      <c r="GIN10" s="326">
        <v>0</v>
      </c>
      <c r="GIO10" s="327">
        <f t="shared" si="2335"/>
        <v>0</v>
      </c>
      <c r="GIP10" s="326">
        <v>0</v>
      </c>
      <c r="GIQ10" s="328">
        <f t="shared" si="2336"/>
        <v>0</v>
      </c>
      <c r="GIR10" s="254">
        <f t="shared" si="2337"/>
        <v>0</v>
      </c>
      <c r="GIS10" s="326">
        <v>0</v>
      </c>
      <c r="GIT10" s="327">
        <f t="shared" si="2338"/>
        <v>0</v>
      </c>
      <c r="GIU10" s="326">
        <v>0</v>
      </c>
      <c r="GIV10" s="327">
        <f t="shared" si="2339"/>
        <v>0</v>
      </c>
      <c r="GIW10" s="326">
        <v>0</v>
      </c>
      <c r="GIX10" s="328">
        <f t="shared" si="2340"/>
        <v>0</v>
      </c>
      <c r="GIY10" s="254">
        <f t="shared" si="2341"/>
        <v>0</v>
      </c>
      <c r="GIZ10" s="326">
        <v>0</v>
      </c>
      <c r="GJA10" s="327">
        <f t="shared" si="2342"/>
        <v>0</v>
      </c>
      <c r="GJB10" s="326">
        <v>0</v>
      </c>
      <c r="GJC10" s="327">
        <f t="shared" si="2343"/>
        <v>0</v>
      </c>
      <c r="GJD10" s="326">
        <v>0</v>
      </c>
      <c r="GJE10" s="328">
        <f t="shared" si="2344"/>
        <v>0</v>
      </c>
      <c r="GJF10" s="254">
        <f t="shared" si="2345"/>
        <v>0</v>
      </c>
      <c r="GJG10" s="326">
        <v>0</v>
      </c>
      <c r="GJH10" s="327">
        <f t="shared" si="2346"/>
        <v>0</v>
      </c>
      <c r="GJI10" s="326">
        <v>0</v>
      </c>
      <c r="GJJ10" s="327">
        <f t="shared" si="2347"/>
        <v>0</v>
      </c>
      <c r="GJK10" s="326">
        <v>0</v>
      </c>
      <c r="GJL10" s="328">
        <f t="shared" si="2348"/>
        <v>0</v>
      </c>
      <c r="GJM10" s="254">
        <f t="shared" si="2349"/>
        <v>0</v>
      </c>
      <c r="GJN10" s="326">
        <v>0</v>
      </c>
      <c r="GJO10" s="327">
        <f t="shared" si="2350"/>
        <v>0</v>
      </c>
      <c r="GJP10" s="326">
        <v>0</v>
      </c>
      <c r="GJQ10" s="327">
        <f t="shared" si="2351"/>
        <v>0</v>
      </c>
      <c r="GJR10" s="326">
        <v>0</v>
      </c>
      <c r="GJS10" s="328">
        <f t="shared" si="2352"/>
        <v>0</v>
      </c>
      <c r="GJT10" s="254">
        <f t="shared" si="2353"/>
        <v>0</v>
      </c>
      <c r="GJU10" s="326">
        <v>0</v>
      </c>
      <c r="GJV10" s="327">
        <f t="shared" si="2354"/>
        <v>0</v>
      </c>
      <c r="GJW10" s="326">
        <v>0</v>
      </c>
      <c r="GJX10" s="327">
        <f t="shared" si="2355"/>
        <v>0</v>
      </c>
      <c r="GJY10" s="326">
        <v>0</v>
      </c>
      <c r="GJZ10" s="328">
        <f t="shared" si="2356"/>
        <v>0</v>
      </c>
      <c r="GKA10" s="254">
        <f t="shared" si="2357"/>
        <v>0</v>
      </c>
      <c r="GKB10" s="326">
        <v>0</v>
      </c>
      <c r="GKC10" s="327">
        <f t="shared" si="2358"/>
        <v>0</v>
      </c>
      <c r="GKD10" s="326">
        <v>0</v>
      </c>
      <c r="GKE10" s="327">
        <f t="shared" si="2359"/>
        <v>0</v>
      </c>
      <c r="GKF10" s="326">
        <v>0</v>
      </c>
      <c r="GKG10" s="328">
        <f t="shared" si="2360"/>
        <v>0</v>
      </c>
      <c r="GKH10" s="254">
        <f t="shared" si="2361"/>
        <v>0</v>
      </c>
      <c r="GKI10" s="326">
        <v>0</v>
      </c>
      <c r="GKJ10" s="327">
        <f t="shared" si="2362"/>
        <v>0</v>
      </c>
      <c r="GKK10" s="326">
        <v>0</v>
      </c>
      <c r="GKL10" s="327">
        <f t="shared" si="2363"/>
        <v>0</v>
      </c>
      <c r="GKM10" s="326">
        <v>0</v>
      </c>
      <c r="GKN10" s="328">
        <f t="shared" si="2364"/>
        <v>0</v>
      </c>
      <c r="GKO10" s="254">
        <f t="shared" si="2365"/>
        <v>0</v>
      </c>
      <c r="GKP10" s="326">
        <v>0</v>
      </c>
      <c r="GKQ10" s="327">
        <f t="shared" si="2366"/>
        <v>0</v>
      </c>
      <c r="GKR10" s="326">
        <v>0</v>
      </c>
      <c r="GKS10" s="327">
        <f t="shared" si="2367"/>
        <v>0</v>
      </c>
      <c r="GKT10" s="326">
        <v>0</v>
      </c>
      <c r="GKU10" s="328">
        <f t="shared" si="2368"/>
        <v>0</v>
      </c>
      <c r="GKV10" s="254">
        <f t="shared" si="2369"/>
        <v>0</v>
      </c>
      <c r="GKW10" s="326">
        <v>0</v>
      </c>
      <c r="GKX10" s="327">
        <f t="shared" si="2370"/>
        <v>0</v>
      </c>
      <c r="GKY10" s="326">
        <v>0</v>
      </c>
      <c r="GKZ10" s="327">
        <f t="shared" si="2371"/>
        <v>0</v>
      </c>
      <c r="GLA10" s="326">
        <v>0</v>
      </c>
      <c r="GLB10" s="328">
        <f t="shared" si="2372"/>
        <v>0</v>
      </c>
      <c r="GLC10" s="254">
        <f t="shared" si="2373"/>
        <v>0</v>
      </c>
      <c r="GLD10" s="326">
        <v>0</v>
      </c>
      <c r="GLE10" s="327">
        <f t="shared" si="2374"/>
        <v>0</v>
      </c>
      <c r="GLF10" s="326">
        <v>0</v>
      </c>
      <c r="GLG10" s="327">
        <f t="shared" si="2375"/>
        <v>0</v>
      </c>
      <c r="GLH10" s="326">
        <v>0</v>
      </c>
      <c r="GLI10" s="328">
        <f t="shared" si="2376"/>
        <v>0</v>
      </c>
      <c r="GLJ10" s="254">
        <f t="shared" si="2377"/>
        <v>0</v>
      </c>
      <c r="GLK10" s="326">
        <v>0</v>
      </c>
      <c r="GLL10" s="327">
        <f t="shared" si="2378"/>
        <v>0</v>
      </c>
      <c r="GLM10" s="326">
        <v>0</v>
      </c>
      <c r="GLN10" s="327">
        <f t="shared" si="2379"/>
        <v>0</v>
      </c>
      <c r="GLO10" s="326">
        <v>0</v>
      </c>
      <c r="GLP10" s="328">
        <f t="shared" si="2380"/>
        <v>0</v>
      </c>
      <c r="GLQ10" s="254">
        <f t="shared" si="2381"/>
        <v>0</v>
      </c>
      <c r="GLR10" s="326">
        <v>0</v>
      </c>
      <c r="GLS10" s="327">
        <f t="shared" si="2382"/>
        <v>0</v>
      </c>
      <c r="GLT10" s="326">
        <v>0</v>
      </c>
      <c r="GLU10" s="327">
        <f t="shared" si="2383"/>
        <v>0</v>
      </c>
      <c r="GLV10" s="326">
        <v>0</v>
      </c>
      <c r="GLW10" s="328">
        <f t="shared" si="2384"/>
        <v>0</v>
      </c>
      <c r="GLX10" s="254">
        <f t="shared" si="2385"/>
        <v>0</v>
      </c>
      <c r="GLY10" s="326">
        <v>0</v>
      </c>
      <c r="GLZ10" s="327">
        <f t="shared" si="2386"/>
        <v>0</v>
      </c>
      <c r="GMA10" s="326">
        <v>0</v>
      </c>
      <c r="GMB10" s="327">
        <f t="shared" si="2387"/>
        <v>0</v>
      </c>
      <c r="GMC10" s="326">
        <v>0</v>
      </c>
      <c r="GMD10" s="328">
        <f t="shared" si="2388"/>
        <v>0</v>
      </c>
      <c r="GME10" s="254">
        <f t="shared" si="2389"/>
        <v>0</v>
      </c>
      <c r="GMF10" s="326">
        <v>0</v>
      </c>
      <c r="GMG10" s="327">
        <f t="shared" si="2390"/>
        <v>0</v>
      </c>
      <c r="GMH10" s="326">
        <v>0</v>
      </c>
      <c r="GMI10" s="327">
        <f t="shared" si="2391"/>
        <v>0</v>
      </c>
      <c r="GMJ10" s="326">
        <v>0</v>
      </c>
      <c r="GMK10" s="328">
        <f t="shared" si="2392"/>
        <v>0</v>
      </c>
      <c r="GML10" s="254">
        <f t="shared" si="2393"/>
        <v>0</v>
      </c>
      <c r="GMM10" s="326">
        <v>0</v>
      </c>
      <c r="GMN10" s="327">
        <f t="shared" si="2394"/>
        <v>0</v>
      </c>
      <c r="GMO10" s="326">
        <v>0</v>
      </c>
      <c r="GMP10" s="327">
        <f t="shared" si="2395"/>
        <v>0</v>
      </c>
      <c r="GMQ10" s="326">
        <v>0</v>
      </c>
      <c r="GMR10" s="328">
        <f t="shared" si="2396"/>
        <v>0</v>
      </c>
      <c r="GMS10" s="254">
        <f t="shared" si="2397"/>
        <v>0</v>
      </c>
      <c r="GMT10" s="326">
        <v>0</v>
      </c>
      <c r="GMU10" s="327">
        <f t="shared" si="2398"/>
        <v>0</v>
      </c>
      <c r="GMV10" s="326">
        <v>0</v>
      </c>
      <c r="GMW10" s="327">
        <f t="shared" si="2399"/>
        <v>0</v>
      </c>
      <c r="GMX10" s="326">
        <v>0</v>
      </c>
      <c r="GMY10" s="328">
        <f t="shared" si="2400"/>
        <v>0</v>
      </c>
      <c r="GMZ10" s="254">
        <f t="shared" si="2401"/>
        <v>0</v>
      </c>
      <c r="GNA10" s="326">
        <v>0</v>
      </c>
      <c r="GNB10" s="327">
        <f t="shared" si="2402"/>
        <v>0</v>
      </c>
      <c r="GNC10" s="326">
        <v>0</v>
      </c>
      <c r="GND10" s="327">
        <f t="shared" si="2403"/>
        <v>0</v>
      </c>
      <c r="GNE10" s="326">
        <v>0</v>
      </c>
      <c r="GNF10" s="328">
        <f t="shared" si="2404"/>
        <v>0</v>
      </c>
      <c r="GNG10" s="254">
        <f t="shared" si="2405"/>
        <v>0</v>
      </c>
      <c r="GNH10" s="326">
        <v>0</v>
      </c>
      <c r="GNI10" s="327">
        <f t="shared" si="2406"/>
        <v>0</v>
      </c>
      <c r="GNJ10" s="326">
        <v>0</v>
      </c>
      <c r="GNK10" s="327">
        <f t="shared" si="2407"/>
        <v>0</v>
      </c>
      <c r="GNL10" s="326">
        <v>0</v>
      </c>
      <c r="GNM10" s="328">
        <f t="shared" si="2408"/>
        <v>0</v>
      </c>
      <c r="GNN10" s="254">
        <f t="shared" si="2409"/>
        <v>0</v>
      </c>
      <c r="GNO10" s="326">
        <v>0</v>
      </c>
      <c r="GNP10" s="327">
        <f t="shared" si="2410"/>
        <v>0</v>
      </c>
      <c r="GNQ10" s="326">
        <v>0</v>
      </c>
      <c r="GNR10" s="327">
        <f t="shared" si="2411"/>
        <v>0</v>
      </c>
      <c r="GNS10" s="326">
        <v>0</v>
      </c>
      <c r="GNT10" s="328">
        <f t="shared" si="2412"/>
        <v>0</v>
      </c>
      <c r="GNU10" s="254">
        <f t="shared" si="2413"/>
        <v>0</v>
      </c>
      <c r="GNV10" s="326">
        <v>0</v>
      </c>
      <c r="GNW10" s="327">
        <f t="shared" si="2414"/>
        <v>0</v>
      </c>
      <c r="GNX10" s="326">
        <v>0</v>
      </c>
      <c r="GNY10" s="327">
        <f t="shared" si="2415"/>
        <v>0</v>
      </c>
      <c r="GNZ10" s="326">
        <v>0</v>
      </c>
      <c r="GOA10" s="328">
        <f t="shared" si="2416"/>
        <v>0</v>
      </c>
      <c r="GOB10" s="254">
        <f t="shared" si="2417"/>
        <v>0</v>
      </c>
      <c r="GOC10" s="326">
        <v>0</v>
      </c>
      <c r="GOD10" s="327">
        <f t="shared" si="2418"/>
        <v>0</v>
      </c>
      <c r="GOE10" s="326">
        <v>0</v>
      </c>
      <c r="GOF10" s="327">
        <f t="shared" si="2419"/>
        <v>0</v>
      </c>
      <c r="GOG10" s="326">
        <v>0</v>
      </c>
      <c r="GOH10" s="328">
        <f t="shared" si="2420"/>
        <v>0</v>
      </c>
      <c r="GOI10" s="254">
        <f t="shared" si="2421"/>
        <v>0</v>
      </c>
      <c r="GOJ10" s="326">
        <v>0</v>
      </c>
      <c r="GOK10" s="327">
        <f t="shared" si="2422"/>
        <v>0</v>
      </c>
      <c r="GOL10" s="326">
        <v>0</v>
      </c>
      <c r="GOM10" s="327">
        <f t="shared" si="2423"/>
        <v>0</v>
      </c>
      <c r="GON10" s="326">
        <v>0</v>
      </c>
      <c r="GOO10" s="328">
        <f t="shared" si="2424"/>
        <v>0</v>
      </c>
      <c r="GOP10" s="254">
        <f t="shared" si="2425"/>
        <v>0</v>
      </c>
      <c r="GOQ10" s="326">
        <v>0</v>
      </c>
      <c r="GOR10" s="327">
        <f t="shared" si="2426"/>
        <v>0</v>
      </c>
      <c r="GOS10" s="326">
        <v>0</v>
      </c>
      <c r="GOT10" s="327">
        <f t="shared" si="2427"/>
        <v>0</v>
      </c>
      <c r="GOU10" s="326">
        <v>0</v>
      </c>
      <c r="GOV10" s="328">
        <f t="shared" si="2428"/>
        <v>0</v>
      </c>
      <c r="GOW10" s="254">
        <f t="shared" si="2429"/>
        <v>0</v>
      </c>
      <c r="GOX10" s="326">
        <v>0</v>
      </c>
      <c r="GOY10" s="327">
        <f t="shared" si="2430"/>
        <v>0</v>
      </c>
      <c r="GOZ10" s="326">
        <v>0</v>
      </c>
      <c r="GPA10" s="327">
        <f t="shared" si="2431"/>
        <v>0</v>
      </c>
      <c r="GPB10" s="326">
        <v>0</v>
      </c>
      <c r="GPC10" s="328">
        <f t="shared" si="2432"/>
        <v>0</v>
      </c>
      <c r="GPD10" s="254">
        <f t="shared" si="2433"/>
        <v>0</v>
      </c>
      <c r="GPE10" s="326">
        <v>0</v>
      </c>
      <c r="GPF10" s="327">
        <f t="shared" si="2434"/>
        <v>0</v>
      </c>
      <c r="GPG10" s="326">
        <v>0</v>
      </c>
      <c r="GPH10" s="327">
        <f t="shared" si="2435"/>
        <v>0</v>
      </c>
      <c r="GPI10" s="326">
        <v>0</v>
      </c>
      <c r="GPJ10" s="328">
        <f t="shared" si="2436"/>
        <v>0</v>
      </c>
      <c r="GPK10" s="254">
        <f t="shared" si="2437"/>
        <v>0</v>
      </c>
      <c r="GPL10" s="326">
        <v>0</v>
      </c>
      <c r="GPM10" s="327">
        <f t="shared" si="2438"/>
        <v>0</v>
      </c>
      <c r="GPN10" s="326">
        <v>0</v>
      </c>
      <c r="GPO10" s="327">
        <f t="shared" si="2439"/>
        <v>0</v>
      </c>
      <c r="GPP10" s="326">
        <v>0</v>
      </c>
      <c r="GPQ10" s="328">
        <f t="shared" si="2440"/>
        <v>0</v>
      </c>
      <c r="GPR10" s="254">
        <f t="shared" si="2441"/>
        <v>0</v>
      </c>
      <c r="GPS10" s="326">
        <v>0</v>
      </c>
      <c r="GPT10" s="327">
        <f t="shared" si="2442"/>
        <v>0</v>
      </c>
      <c r="GPU10" s="326">
        <v>0</v>
      </c>
      <c r="GPV10" s="327">
        <f t="shared" si="2443"/>
        <v>0</v>
      </c>
      <c r="GPW10" s="326">
        <v>0</v>
      </c>
      <c r="GPX10" s="328">
        <f t="shared" si="2444"/>
        <v>0</v>
      </c>
      <c r="GPY10" s="254">
        <f t="shared" si="2445"/>
        <v>0</v>
      </c>
      <c r="GPZ10" s="326">
        <v>0</v>
      </c>
      <c r="GQA10" s="327">
        <f t="shared" si="2446"/>
        <v>0</v>
      </c>
      <c r="GQB10" s="326">
        <v>0</v>
      </c>
      <c r="GQC10" s="327">
        <f t="shared" si="2447"/>
        <v>0</v>
      </c>
      <c r="GQD10" s="326">
        <v>0</v>
      </c>
      <c r="GQE10" s="328">
        <f t="shared" si="2448"/>
        <v>0</v>
      </c>
      <c r="GQF10" s="254">
        <f t="shared" si="2449"/>
        <v>0</v>
      </c>
      <c r="GQG10" s="326">
        <v>0</v>
      </c>
      <c r="GQH10" s="327">
        <f t="shared" si="2450"/>
        <v>0</v>
      </c>
      <c r="GQI10" s="326">
        <v>0</v>
      </c>
      <c r="GQJ10" s="327">
        <f t="shared" si="2451"/>
        <v>0</v>
      </c>
      <c r="GQK10" s="326">
        <v>0</v>
      </c>
      <c r="GQL10" s="328">
        <f t="shared" si="2452"/>
        <v>0</v>
      </c>
      <c r="GQM10" s="254">
        <f t="shared" si="2453"/>
        <v>0</v>
      </c>
      <c r="GQN10" s="326">
        <v>0</v>
      </c>
      <c r="GQO10" s="327">
        <f t="shared" si="2454"/>
        <v>0</v>
      </c>
      <c r="GQP10" s="326">
        <v>0</v>
      </c>
      <c r="GQQ10" s="327">
        <f t="shared" si="2455"/>
        <v>0</v>
      </c>
      <c r="GQR10" s="326">
        <v>0</v>
      </c>
      <c r="GQS10" s="328">
        <f t="shared" si="2456"/>
        <v>0</v>
      </c>
      <c r="GQT10" s="254">
        <f t="shared" si="2457"/>
        <v>0</v>
      </c>
      <c r="GQU10" s="326">
        <v>0</v>
      </c>
      <c r="GQV10" s="327">
        <f t="shared" si="2458"/>
        <v>0</v>
      </c>
      <c r="GQW10" s="326">
        <v>0</v>
      </c>
      <c r="GQX10" s="327">
        <f t="shared" si="2459"/>
        <v>0</v>
      </c>
      <c r="GQY10" s="326">
        <v>0</v>
      </c>
      <c r="GQZ10" s="328">
        <f t="shared" si="2460"/>
        <v>0</v>
      </c>
      <c r="GRA10" s="254">
        <f t="shared" si="2461"/>
        <v>0</v>
      </c>
      <c r="GRB10" s="326">
        <v>0</v>
      </c>
      <c r="GRC10" s="327">
        <f t="shared" si="2462"/>
        <v>0</v>
      </c>
      <c r="GRD10" s="326">
        <v>0</v>
      </c>
      <c r="GRE10" s="327">
        <f t="shared" si="2463"/>
        <v>0</v>
      </c>
      <c r="GRF10" s="326">
        <v>0</v>
      </c>
      <c r="GRG10" s="328">
        <f t="shared" si="2464"/>
        <v>0</v>
      </c>
      <c r="GRH10" s="254">
        <f t="shared" si="2465"/>
        <v>0</v>
      </c>
      <c r="GRI10" s="326">
        <v>0</v>
      </c>
      <c r="GRJ10" s="327">
        <f t="shared" si="2466"/>
        <v>0</v>
      </c>
      <c r="GRK10" s="326">
        <v>0</v>
      </c>
      <c r="GRL10" s="327">
        <f t="shared" si="2467"/>
        <v>0</v>
      </c>
      <c r="GRM10" s="326">
        <v>0</v>
      </c>
      <c r="GRN10" s="328">
        <f t="shared" si="2468"/>
        <v>0</v>
      </c>
      <c r="GRO10" s="254">
        <f t="shared" si="2469"/>
        <v>0</v>
      </c>
      <c r="GRP10" s="326">
        <v>0</v>
      </c>
      <c r="GRQ10" s="327">
        <f t="shared" si="2470"/>
        <v>0</v>
      </c>
      <c r="GRR10" s="326">
        <v>0</v>
      </c>
      <c r="GRS10" s="327">
        <f t="shared" si="2471"/>
        <v>0</v>
      </c>
      <c r="GRT10" s="326">
        <v>0</v>
      </c>
      <c r="GRU10" s="328">
        <f t="shared" si="2472"/>
        <v>0</v>
      </c>
      <c r="GRV10" s="254">
        <f t="shared" si="2473"/>
        <v>0</v>
      </c>
      <c r="GRW10" s="326">
        <v>0</v>
      </c>
      <c r="GRX10" s="327">
        <f t="shared" si="2474"/>
        <v>0</v>
      </c>
      <c r="GRY10" s="326">
        <v>0</v>
      </c>
      <c r="GRZ10" s="327">
        <f t="shared" si="2475"/>
        <v>0</v>
      </c>
      <c r="GSA10" s="326">
        <v>0</v>
      </c>
      <c r="GSB10" s="328">
        <f t="shared" si="2476"/>
        <v>0</v>
      </c>
      <c r="GSC10" s="254">
        <f t="shared" si="2477"/>
        <v>0</v>
      </c>
      <c r="GSD10" s="326">
        <v>0</v>
      </c>
      <c r="GSE10" s="327">
        <f t="shared" si="2478"/>
        <v>0</v>
      </c>
      <c r="GSF10" s="326">
        <v>0</v>
      </c>
      <c r="GSG10" s="327">
        <f t="shared" si="2479"/>
        <v>0</v>
      </c>
      <c r="GSH10" s="326">
        <v>0</v>
      </c>
      <c r="GSI10" s="328">
        <f t="shared" si="2480"/>
        <v>0</v>
      </c>
      <c r="GSJ10" s="254">
        <f t="shared" si="2481"/>
        <v>0</v>
      </c>
      <c r="GSK10" s="326">
        <v>0</v>
      </c>
      <c r="GSL10" s="327">
        <f t="shared" si="2482"/>
        <v>0</v>
      </c>
      <c r="GSM10" s="326">
        <v>0</v>
      </c>
      <c r="GSN10" s="327">
        <f t="shared" si="2483"/>
        <v>0</v>
      </c>
      <c r="GSO10" s="326">
        <v>0</v>
      </c>
      <c r="GSP10" s="328">
        <f t="shared" si="2484"/>
        <v>0</v>
      </c>
      <c r="GSQ10" s="254">
        <f t="shared" si="2485"/>
        <v>0</v>
      </c>
      <c r="GSR10" s="326">
        <v>0</v>
      </c>
      <c r="GSS10" s="327">
        <f t="shared" si="2486"/>
        <v>0</v>
      </c>
      <c r="GST10" s="326">
        <v>0</v>
      </c>
      <c r="GSU10" s="327">
        <f t="shared" si="2487"/>
        <v>0</v>
      </c>
      <c r="GSV10" s="326">
        <v>0</v>
      </c>
      <c r="GSW10" s="328">
        <f t="shared" si="2488"/>
        <v>0</v>
      </c>
      <c r="GSX10" s="254">
        <f t="shared" si="2489"/>
        <v>0</v>
      </c>
      <c r="GSY10" s="326">
        <v>0</v>
      </c>
      <c r="GSZ10" s="327">
        <f t="shared" si="2490"/>
        <v>0</v>
      </c>
      <c r="GTA10" s="326">
        <v>0</v>
      </c>
      <c r="GTB10" s="327">
        <f t="shared" si="2491"/>
        <v>0</v>
      </c>
      <c r="GTC10" s="326">
        <v>0</v>
      </c>
      <c r="GTD10" s="328">
        <f t="shared" si="2492"/>
        <v>0</v>
      </c>
      <c r="GTE10" s="254">
        <f t="shared" si="2493"/>
        <v>0</v>
      </c>
      <c r="GTF10" s="326">
        <v>0</v>
      </c>
      <c r="GTG10" s="327">
        <f t="shared" si="2494"/>
        <v>0</v>
      </c>
      <c r="GTH10" s="326">
        <v>0</v>
      </c>
      <c r="GTI10" s="327">
        <f t="shared" si="2495"/>
        <v>0</v>
      </c>
      <c r="GTJ10" s="326">
        <v>0</v>
      </c>
      <c r="GTK10" s="328">
        <f t="shared" si="2496"/>
        <v>0</v>
      </c>
      <c r="GTL10" s="254">
        <f t="shared" si="2497"/>
        <v>0</v>
      </c>
      <c r="GTM10" s="326">
        <v>0</v>
      </c>
      <c r="GTN10" s="327">
        <f t="shared" si="2498"/>
        <v>0</v>
      </c>
      <c r="GTO10" s="326">
        <v>0</v>
      </c>
      <c r="GTP10" s="327">
        <f t="shared" si="2499"/>
        <v>0</v>
      </c>
      <c r="GTQ10" s="326">
        <v>0</v>
      </c>
      <c r="GTR10" s="328">
        <f t="shared" si="2500"/>
        <v>0</v>
      </c>
      <c r="GTS10" s="254">
        <f t="shared" si="2501"/>
        <v>0</v>
      </c>
      <c r="GTT10" s="326">
        <v>0</v>
      </c>
      <c r="GTU10" s="327">
        <f t="shared" si="2502"/>
        <v>0</v>
      </c>
      <c r="GTV10" s="326">
        <v>0</v>
      </c>
      <c r="GTW10" s="327">
        <f t="shared" si="2503"/>
        <v>0</v>
      </c>
      <c r="GTX10" s="326">
        <v>0</v>
      </c>
      <c r="GTY10" s="328">
        <f t="shared" si="2504"/>
        <v>0</v>
      </c>
      <c r="GTZ10" s="254">
        <f t="shared" si="2505"/>
        <v>0</v>
      </c>
      <c r="GUA10" s="326">
        <v>0</v>
      </c>
      <c r="GUB10" s="327">
        <f t="shared" si="2506"/>
        <v>0</v>
      </c>
      <c r="GUC10" s="326">
        <v>0</v>
      </c>
      <c r="GUD10" s="327">
        <f t="shared" si="2507"/>
        <v>0</v>
      </c>
      <c r="GUE10" s="326">
        <v>0</v>
      </c>
      <c r="GUF10" s="328">
        <f t="shared" si="2508"/>
        <v>0</v>
      </c>
      <c r="GUG10" s="254">
        <f t="shared" si="2509"/>
        <v>0</v>
      </c>
      <c r="GUH10" s="326">
        <v>0</v>
      </c>
      <c r="GUI10" s="327">
        <f t="shared" si="2510"/>
        <v>0</v>
      </c>
      <c r="GUJ10" s="326">
        <v>0</v>
      </c>
      <c r="GUK10" s="327">
        <f t="shared" si="2511"/>
        <v>0</v>
      </c>
      <c r="GUL10" s="326">
        <v>0</v>
      </c>
      <c r="GUM10" s="328">
        <f t="shared" si="2512"/>
        <v>0</v>
      </c>
      <c r="GUN10" s="254">
        <f t="shared" si="2513"/>
        <v>0</v>
      </c>
      <c r="GUO10" s="326">
        <v>0</v>
      </c>
      <c r="GUP10" s="327">
        <f t="shared" si="2514"/>
        <v>0</v>
      </c>
      <c r="GUQ10" s="326">
        <v>0</v>
      </c>
      <c r="GUR10" s="327">
        <f t="shared" si="2515"/>
        <v>0</v>
      </c>
      <c r="GUS10" s="326">
        <v>0</v>
      </c>
      <c r="GUT10" s="328">
        <f t="shared" si="2516"/>
        <v>0</v>
      </c>
      <c r="GUU10" s="254">
        <f t="shared" si="2517"/>
        <v>0</v>
      </c>
      <c r="GUV10" s="326">
        <v>0</v>
      </c>
      <c r="GUW10" s="327">
        <f t="shared" si="2518"/>
        <v>0</v>
      </c>
      <c r="GUX10" s="326">
        <v>0</v>
      </c>
      <c r="GUY10" s="327">
        <f t="shared" si="2519"/>
        <v>0</v>
      </c>
      <c r="GUZ10" s="326">
        <v>0</v>
      </c>
      <c r="GVA10" s="328">
        <f t="shared" si="2520"/>
        <v>0</v>
      </c>
      <c r="GVB10" s="254">
        <f t="shared" si="2521"/>
        <v>0</v>
      </c>
      <c r="GVC10" s="326">
        <v>0</v>
      </c>
      <c r="GVD10" s="327">
        <f t="shared" si="2522"/>
        <v>0</v>
      </c>
      <c r="GVE10" s="326">
        <v>0</v>
      </c>
      <c r="GVF10" s="327">
        <f t="shared" si="2523"/>
        <v>0</v>
      </c>
      <c r="GVG10" s="326">
        <v>0</v>
      </c>
      <c r="GVH10" s="328">
        <f t="shared" si="2524"/>
        <v>0</v>
      </c>
      <c r="GVI10" s="254">
        <f t="shared" si="2525"/>
        <v>0</v>
      </c>
      <c r="GVJ10" s="326">
        <v>0</v>
      </c>
      <c r="GVK10" s="327">
        <f t="shared" si="2526"/>
        <v>0</v>
      </c>
      <c r="GVL10" s="326">
        <v>0</v>
      </c>
      <c r="GVM10" s="327">
        <f t="shared" si="2527"/>
        <v>0</v>
      </c>
      <c r="GVN10" s="326">
        <v>0</v>
      </c>
      <c r="GVO10" s="328">
        <f t="shared" si="2528"/>
        <v>0</v>
      </c>
      <c r="GVP10" s="254">
        <f t="shared" si="2529"/>
        <v>0</v>
      </c>
      <c r="GVQ10" s="326">
        <v>0</v>
      </c>
      <c r="GVR10" s="327">
        <f t="shared" si="2530"/>
        <v>0</v>
      </c>
      <c r="GVS10" s="326">
        <v>0</v>
      </c>
      <c r="GVT10" s="327">
        <f t="shared" si="2531"/>
        <v>0</v>
      </c>
      <c r="GVU10" s="326">
        <v>0</v>
      </c>
      <c r="GVV10" s="328">
        <f t="shared" si="2532"/>
        <v>0</v>
      </c>
      <c r="GVW10" s="254">
        <f t="shared" si="2533"/>
        <v>0</v>
      </c>
      <c r="GVX10" s="326">
        <v>0</v>
      </c>
      <c r="GVY10" s="327">
        <f t="shared" si="2534"/>
        <v>0</v>
      </c>
      <c r="GVZ10" s="326">
        <v>0</v>
      </c>
      <c r="GWA10" s="327">
        <f t="shared" si="2535"/>
        <v>0</v>
      </c>
      <c r="GWB10" s="326">
        <v>0</v>
      </c>
      <c r="GWC10" s="328">
        <f t="shared" si="2536"/>
        <v>0</v>
      </c>
      <c r="GWD10" s="254">
        <f t="shared" si="2537"/>
        <v>0</v>
      </c>
      <c r="GWE10" s="326">
        <v>0</v>
      </c>
      <c r="GWF10" s="327">
        <f t="shared" si="2538"/>
        <v>0</v>
      </c>
      <c r="GWG10" s="326">
        <v>0</v>
      </c>
      <c r="GWH10" s="327">
        <f t="shared" si="2539"/>
        <v>0</v>
      </c>
      <c r="GWI10" s="326">
        <v>0</v>
      </c>
      <c r="GWJ10" s="328">
        <f t="shared" si="2540"/>
        <v>0</v>
      </c>
      <c r="GWK10" s="254">
        <f t="shared" si="2541"/>
        <v>0</v>
      </c>
      <c r="GWL10" s="326">
        <v>0</v>
      </c>
      <c r="GWM10" s="327">
        <f t="shared" si="2542"/>
        <v>0</v>
      </c>
      <c r="GWN10" s="326">
        <v>0</v>
      </c>
      <c r="GWO10" s="327">
        <f t="shared" si="2543"/>
        <v>0</v>
      </c>
      <c r="GWP10" s="326">
        <v>0</v>
      </c>
      <c r="GWQ10" s="328">
        <f t="shared" si="2544"/>
        <v>0</v>
      </c>
      <c r="GWR10" s="254">
        <f t="shared" si="2545"/>
        <v>0</v>
      </c>
      <c r="GWS10" s="326">
        <v>0</v>
      </c>
      <c r="GWT10" s="327">
        <f t="shared" si="2546"/>
        <v>0</v>
      </c>
      <c r="GWU10" s="326">
        <v>0</v>
      </c>
      <c r="GWV10" s="327">
        <f t="shared" si="2547"/>
        <v>0</v>
      </c>
      <c r="GWW10" s="326">
        <v>0</v>
      </c>
      <c r="GWX10" s="328">
        <f t="shared" si="2548"/>
        <v>0</v>
      </c>
      <c r="GWY10" s="254">
        <f t="shared" si="2549"/>
        <v>0</v>
      </c>
      <c r="GWZ10" s="326">
        <v>0</v>
      </c>
      <c r="GXA10" s="327">
        <f t="shared" si="2550"/>
        <v>0</v>
      </c>
      <c r="GXB10" s="326">
        <v>0</v>
      </c>
      <c r="GXC10" s="327">
        <f t="shared" si="2551"/>
        <v>0</v>
      </c>
      <c r="GXD10" s="326">
        <v>0</v>
      </c>
      <c r="GXE10" s="328">
        <f t="shared" si="2552"/>
        <v>0</v>
      </c>
      <c r="GXF10" s="254">
        <f t="shared" si="2553"/>
        <v>0</v>
      </c>
      <c r="GXG10" s="326">
        <v>0</v>
      </c>
      <c r="GXH10" s="327">
        <f t="shared" si="2554"/>
        <v>0</v>
      </c>
      <c r="GXI10" s="326">
        <v>0</v>
      </c>
      <c r="GXJ10" s="327">
        <f t="shared" si="2555"/>
        <v>0</v>
      </c>
      <c r="GXK10" s="326">
        <v>0</v>
      </c>
      <c r="GXL10" s="328">
        <f t="shared" si="2556"/>
        <v>0</v>
      </c>
      <c r="GXM10" s="254">
        <f t="shared" si="2557"/>
        <v>0</v>
      </c>
      <c r="GXN10" s="326">
        <v>0</v>
      </c>
      <c r="GXO10" s="327">
        <f t="shared" si="2558"/>
        <v>0</v>
      </c>
      <c r="GXP10" s="326">
        <v>0</v>
      </c>
      <c r="GXQ10" s="329" t="s">
        <v>100</v>
      </c>
      <c r="GXR10" s="326">
        <v>0</v>
      </c>
      <c r="GXS10" s="328">
        <f t="shared" si="2559"/>
        <v>0</v>
      </c>
      <c r="GXT10" s="254">
        <f t="shared" si="2560"/>
        <v>0</v>
      </c>
      <c r="GXU10" s="326">
        <v>0</v>
      </c>
      <c r="GXV10" s="327">
        <f t="shared" si="2561"/>
        <v>0</v>
      </c>
      <c r="GXW10" s="326">
        <v>0</v>
      </c>
      <c r="GXX10" s="329" t="s">
        <v>100</v>
      </c>
      <c r="GXY10" s="326">
        <v>0</v>
      </c>
      <c r="GXZ10" s="328">
        <f t="shared" si="2562"/>
        <v>0</v>
      </c>
      <c r="GYA10" s="254">
        <f t="shared" si="2563"/>
        <v>0</v>
      </c>
      <c r="GYB10" s="326">
        <v>0</v>
      </c>
      <c r="GYC10" s="327">
        <f t="shared" si="2564"/>
        <v>0</v>
      </c>
      <c r="GYD10" s="326">
        <v>0</v>
      </c>
      <c r="GYE10" s="329" t="s">
        <v>100</v>
      </c>
      <c r="GYF10" s="326">
        <v>0</v>
      </c>
      <c r="GYG10" s="328">
        <f t="shared" si="2565"/>
        <v>0</v>
      </c>
      <c r="GYH10" s="254">
        <f t="shared" si="2566"/>
        <v>0</v>
      </c>
      <c r="GYI10" s="326">
        <v>0</v>
      </c>
      <c r="GYJ10" s="327">
        <f t="shared" si="2567"/>
        <v>0</v>
      </c>
      <c r="GYK10" s="326">
        <v>0</v>
      </c>
      <c r="GYL10" s="329" t="s">
        <v>100</v>
      </c>
      <c r="GYM10" s="326">
        <v>0</v>
      </c>
      <c r="GYN10" s="328">
        <f t="shared" si="2568"/>
        <v>0</v>
      </c>
      <c r="GYO10" s="254">
        <f t="shared" si="2569"/>
        <v>0</v>
      </c>
      <c r="GYP10" s="255"/>
      <c r="GYQ10" s="255"/>
      <c r="GYR10" s="255"/>
      <c r="GYS10" s="255"/>
      <c r="GYT10" s="255"/>
      <c r="GYU10" s="255"/>
      <c r="GYV10" s="255"/>
      <c r="GYW10" s="255"/>
      <c r="GYX10" s="255"/>
      <c r="GYY10" s="255"/>
      <c r="GYZ10" s="255"/>
      <c r="GZA10" s="255"/>
      <c r="GZB10" s="255"/>
      <c r="GZC10" s="255"/>
      <c r="GZD10" s="255"/>
      <c r="GZE10" s="255"/>
      <c r="GZF10" s="255"/>
      <c r="GZG10" s="255"/>
      <c r="GZH10" s="255"/>
      <c r="GZI10" s="255"/>
      <c r="GZJ10" s="255"/>
      <c r="GZK10" s="255"/>
      <c r="GZL10" s="255"/>
      <c r="GZM10" s="255"/>
      <c r="GZN10" s="255"/>
      <c r="GZO10" s="255"/>
      <c r="GZP10" s="255"/>
      <c r="GZQ10" s="255"/>
      <c r="GZR10" s="255"/>
      <c r="GZS10" s="255"/>
      <c r="GZT10" s="255"/>
      <c r="GZU10" s="255"/>
      <c r="GZV10" s="255"/>
      <c r="GZW10" s="255"/>
      <c r="GZX10" s="255"/>
      <c r="GZY10" s="255"/>
      <c r="GZZ10" s="255"/>
      <c r="HAA10" s="255"/>
      <c r="HAB10" s="255"/>
      <c r="HAC10" s="255"/>
      <c r="HAD10" s="255"/>
    </row>
    <row r="11" spans="1:5438" s="307" customFormat="1" outlineLevel="1">
      <c r="A11" s="246" t="s">
        <v>42</v>
      </c>
      <c r="B11" s="247">
        <f>308820+306621</f>
        <v>615441</v>
      </c>
      <c r="C11" s="248">
        <f t="shared" si="2570"/>
        <v>14.125231550920086</v>
      </c>
      <c r="D11" s="249">
        <f>294888+296545</f>
        <v>591433</v>
      </c>
      <c r="E11" s="248">
        <f t="shared" si="2571"/>
        <v>13.137869740202794</v>
      </c>
      <c r="F11" s="256">
        <v>1206874</v>
      </c>
      <c r="G11" s="251">
        <f t="shared" si="146"/>
        <v>13.623486317239122</v>
      </c>
      <c r="H11" s="121">
        <v>26</v>
      </c>
      <c r="I11" s="252">
        <f t="shared" si="2572"/>
        <v>0.2537575639273863</v>
      </c>
      <c r="J11" s="121">
        <v>19</v>
      </c>
      <c r="K11" s="252">
        <f t="shared" si="2573"/>
        <v>0.20801401357565139</v>
      </c>
      <c r="L11" s="121">
        <v>0</v>
      </c>
      <c r="M11" s="253">
        <f t="shared" si="2574"/>
        <v>45</v>
      </c>
      <c r="N11" s="254">
        <f t="shared" si="2575"/>
        <v>0.23219814241486067</v>
      </c>
      <c r="O11" s="121">
        <v>26</v>
      </c>
      <c r="P11" s="252">
        <f t="shared" si="2576"/>
        <v>0.25385666861941025</v>
      </c>
      <c r="Q11" s="121">
        <v>19</v>
      </c>
      <c r="R11" s="252">
        <f t="shared" si="2577"/>
        <v>0.20808235680648343</v>
      </c>
      <c r="S11" s="121">
        <v>0</v>
      </c>
      <c r="T11" s="253">
        <f t="shared" si="2578"/>
        <v>45</v>
      </c>
      <c r="U11" s="254">
        <f t="shared" si="2579"/>
        <v>0.23228204201724048</v>
      </c>
      <c r="V11" s="121">
        <v>26</v>
      </c>
      <c r="W11" s="252">
        <f t="shared" si="2580"/>
        <v>0.25400547088706527</v>
      </c>
      <c r="X11" s="121">
        <v>19</v>
      </c>
      <c r="Y11" s="252">
        <f t="shared" si="2581"/>
        <v>0.20826482516715991</v>
      </c>
      <c r="Z11" s="121">
        <v>0</v>
      </c>
      <c r="AA11" s="253">
        <f t="shared" si="2582"/>
        <v>45</v>
      </c>
      <c r="AB11" s="254">
        <f t="shared" si="2583"/>
        <v>0.23245002324500233</v>
      </c>
      <c r="AC11" s="121">
        <v>26</v>
      </c>
      <c r="AD11" s="252">
        <f t="shared" si="2584"/>
        <v>0.25410476935105553</v>
      </c>
      <c r="AE11" s="121">
        <v>19</v>
      </c>
      <c r="AF11" s="252">
        <f t="shared" si="2585"/>
        <v>0.20840188658549963</v>
      </c>
      <c r="AG11" s="121">
        <v>0</v>
      </c>
      <c r="AH11" s="253">
        <f t="shared" si="2586"/>
        <v>45</v>
      </c>
      <c r="AI11" s="254">
        <f t="shared" si="2587"/>
        <v>0.23257015866453046</v>
      </c>
      <c r="AJ11" s="121">
        <v>26</v>
      </c>
      <c r="AK11" s="252">
        <f t="shared" si="2588"/>
        <v>0.25437824087662658</v>
      </c>
      <c r="AL11" s="121">
        <v>19</v>
      </c>
      <c r="AM11" s="252">
        <f t="shared" si="2589"/>
        <v>0.20856201975850713</v>
      </c>
      <c r="AN11" s="121">
        <v>0</v>
      </c>
      <c r="AO11" s="253">
        <f t="shared" si="2590"/>
        <v>45</v>
      </c>
      <c r="AP11" s="254">
        <f t="shared" si="2591"/>
        <v>0.23278671563809425</v>
      </c>
      <c r="AQ11" s="121">
        <v>26</v>
      </c>
      <c r="AR11" s="252">
        <f t="shared" si="2592"/>
        <v>0.25460242851547199</v>
      </c>
      <c r="AS11" s="121">
        <v>19</v>
      </c>
      <c r="AT11" s="252">
        <f t="shared" si="2593"/>
        <v>0.20865363496595651</v>
      </c>
      <c r="AU11" s="121">
        <v>0</v>
      </c>
      <c r="AV11" s="253">
        <f t="shared" si="2594"/>
        <v>45</v>
      </c>
      <c r="AW11" s="254">
        <f t="shared" si="2595"/>
        <v>0.23294336887876591</v>
      </c>
      <c r="AX11" s="121">
        <v>26</v>
      </c>
      <c r="AY11" s="252">
        <f t="shared" si="2596"/>
        <v>0.25477707006369427</v>
      </c>
      <c r="AZ11" s="121">
        <v>19</v>
      </c>
      <c r="BA11" s="252">
        <f t="shared" si="2597"/>
        <v>0.20881415540169249</v>
      </c>
      <c r="BB11" s="121">
        <v>0</v>
      </c>
      <c r="BC11" s="253">
        <f t="shared" si="2598"/>
        <v>45</v>
      </c>
      <c r="BD11" s="254">
        <f t="shared" si="2599"/>
        <v>0.23311230832987981</v>
      </c>
      <c r="BE11" s="121">
        <v>26</v>
      </c>
      <c r="BF11" s="252">
        <f t="shared" si="2600"/>
        <v>0.25495195136301235</v>
      </c>
      <c r="BG11" s="121">
        <v>19</v>
      </c>
      <c r="BH11" s="252">
        <f t="shared" si="2601"/>
        <v>0.20895194105355766</v>
      </c>
      <c r="BI11" s="121">
        <v>0</v>
      </c>
      <c r="BJ11" s="253">
        <f t="shared" si="2602"/>
        <v>45</v>
      </c>
      <c r="BK11" s="254">
        <f t="shared" si="2603"/>
        <v>0.23326940023845316</v>
      </c>
      <c r="BL11" s="121">
        <v>26</v>
      </c>
      <c r="BM11" s="252">
        <f t="shared" si="2604"/>
        <v>0.25517715183040535</v>
      </c>
      <c r="BN11" s="121">
        <v>19</v>
      </c>
      <c r="BO11" s="252">
        <f t="shared" si="2605"/>
        <v>0.20915896081021576</v>
      </c>
      <c r="BP11" s="121">
        <v>0</v>
      </c>
      <c r="BQ11" s="253">
        <f t="shared" si="2606"/>
        <v>45</v>
      </c>
      <c r="BR11" s="254">
        <f t="shared" si="2607"/>
        <v>0.23348726197270794</v>
      </c>
      <c r="BS11" s="121">
        <v>26</v>
      </c>
      <c r="BT11" s="252">
        <f t="shared" si="2608"/>
        <v>0.25540275049115913</v>
      </c>
      <c r="BU11" s="121">
        <v>19</v>
      </c>
      <c r="BV11" s="252">
        <f t="shared" si="2609"/>
        <v>0.2095742333995147</v>
      </c>
      <c r="BW11" s="121">
        <v>0</v>
      </c>
      <c r="BX11" s="253">
        <f t="shared" si="2610"/>
        <v>45</v>
      </c>
      <c r="BY11" s="254">
        <f t="shared" si="2611"/>
        <v>0.23381481866361845</v>
      </c>
      <c r="BZ11" s="121">
        <v>26</v>
      </c>
      <c r="CA11" s="252">
        <f t="shared" si="2612"/>
        <v>0.25572932035015244</v>
      </c>
      <c r="CB11" s="121">
        <v>19</v>
      </c>
      <c r="CC11" s="252">
        <f t="shared" si="2613"/>
        <v>0.20985199911641267</v>
      </c>
      <c r="CD11" s="121">
        <v>0</v>
      </c>
      <c r="CE11" s="253">
        <f t="shared" si="2614"/>
        <v>45</v>
      </c>
      <c r="CF11" s="254">
        <f t="shared" si="2615"/>
        <v>0.23411893241766815</v>
      </c>
      <c r="CG11" s="121">
        <v>26</v>
      </c>
      <c r="CH11" s="252">
        <f t="shared" si="2616"/>
        <v>0.25603151157065485</v>
      </c>
      <c r="CI11" s="121">
        <v>19</v>
      </c>
      <c r="CJ11" s="252">
        <f t="shared" si="2617"/>
        <v>0.21003758567322575</v>
      </c>
      <c r="CK11" s="121">
        <v>0</v>
      </c>
      <c r="CL11" s="253">
        <f t="shared" si="2618"/>
        <v>45</v>
      </c>
      <c r="CM11" s="254">
        <f t="shared" si="2619"/>
        <v>0.23436279360449977</v>
      </c>
      <c r="CN11" s="121">
        <v>26</v>
      </c>
      <c r="CO11" s="252">
        <f t="shared" si="2620"/>
        <v>0.25643554591182566</v>
      </c>
      <c r="CP11" s="121">
        <v>19</v>
      </c>
      <c r="CQ11" s="252">
        <f t="shared" si="2621"/>
        <v>0.21029330381848368</v>
      </c>
      <c r="CR11" s="121">
        <v>0</v>
      </c>
      <c r="CS11" s="253">
        <f t="shared" si="2622"/>
        <v>45</v>
      </c>
      <c r="CT11" s="254">
        <f t="shared" si="2623"/>
        <v>0.2346928131845207</v>
      </c>
      <c r="CU11" s="121">
        <v>26</v>
      </c>
      <c r="CV11" s="252">
        <f t="shared" si="2624"/>
        <v>0.2567647639739285</v>
      </c>
      <c r="CW11" s="121">
        <v>19</v>
      </c>
      <c r="CX11" s="252">
        <f t="shared" si="2625"/>
        <v>0.21045635799734158</v>
      </c>
      <c r="CY11" s="121">
        <v>0</v>
      </c>
      <c r="CZ11" s="253">
        <f t="shared" si="2626"/>
        <v>45</v>
      </c>
      <c r="DA11" s="254">
        <f t="shared" si="2627"/>
        <v>0.23493787198496396</v>
      </c>
      <c r="DB11" s="121">
        <v>26</v>
      </c>
      <c r="DC11" s="252">
        <f t="shared" si="2628"/>
        <v>0.25712025316455694</v>
      </c>
      <c r="DD11" s="121">
        <v>19</v>
      </c>
      <c r="DE11" s="252">
        <f t="shared" si="2629"/>
        <v>0.21078322609274464</v>
      </c>
      <c r="DF11" s="121">
        <v>0</v>
      </c>
      <c r="DG11" s="253">
        <f t="shared" si="2630"/>
        <v>45</v>
      </c>
      <c r="DH11" s="254">
        <f t="shared" si="2631"/>
        <v>0.23528181532991738</v>
      </c>
      <c r="DI11" s="121">
        <v>26</v>
      </c>
      <c r="DJ11" s="252">
        <f t="shared" si="2632"/>
        <v>0.2574002574002574</v>
      </c>
      <c r="DK11" s="121">
        <v>19</v>
      </c>
      <c r="DL11" s="252">
        <f t="shared" si="2633"/>
        <v>0.21106420795378805</v>
      </c>
      <c r="DM11" s="121">
        <v>0</v>
      </c>
      <c r="DN11" s="253">
        <f t="shared" si="2634"/>
        <v>45</v>
      </c>
      <c r="DO11" s="254">
        <f t="shared" si="2635"/>
        <v>0.23556509448777679</v>
      </c>
      <c r="DP11" s="121">
        <v>26</v>
      </c>
      <c r="DQ11" s="252">
        <f t="shared" si="2636"/>
        <v>0.25778306563553438</v>
      </c>
      <c r="DR11" s="121">
        <v>19</v>
      </c>
      <c r="DS11" s="252">
        <f t="shared" si="2637"/>
        <v>0.21144001780547517</v>
      </c>
      <c r="DT11" s="121">
        <v>0</v>
      </c>
      <c r="DU11" s="253">
        <f t="shared" si="2638"/>
        <v>45</v>
      </c>
      <c r="DV11" s="254">
        <f t="shared" si="2639"/>
        <v>0.23594798657718122</v>
      </c>
      <c r="DW11" s="121">
        <v>26</v>
      </c>
      <c r="DX11" s="252">
        <f t="shared" si="2640"/>
        <v>0.25816701419918581</v>
      </c>
      <c r="DY11" s="121">
        <v>19</v>
      </c>
      <c r="DZ11" s="252">
        <f t="shared" si="2641"/>
        <v>0.21162842503898416</v>
      </c>
      <c r="EA11" s="121">
        <v>0</v>
      </c>
      <c r="EB11" s="253">
        <f t="shared" si="2642"/>
        <v>45</v>
      </c>
      <c r="EC11" s="254">
        <f t="shared" si="2643"/>
        <v>0.23623287311669905</v>
      </c>
      <c r="ED11" s="121">
        <v>26</v>
      </c>
      <c r="EE11" s="252">
        <f t="shared" si="2644"/>
        <v>0.25865499403103859</v>
      </c>
      <c r="EF11" s="121">
        <v>19</v>
      </c>
      <c r="EG11" s="252">
        <f t="shared" si="2645"/>
        <v>0.21195894689870595</v>
      </c>
      <c r="EH11" s="121">
        <v>0</v>
      </c>
      <c r="EI11" s="253">
        <f t="shared" si="2646"/>
        <v>45</v>
      </c>
      <c r="EJ11" s="254">
        <f t="shared" si="2647"/>
        <v>0.23664282709297432</v>
      </c>
      <c r="EK11" s="121">
        <v>26</v>
      </c>
      <c r="EL11" s="252">
        <f t="shared" si="2648"/>
        <v>0.25909317389138015</v>
      </c>
      <c r="EM11" s="121">
        <v>19</v>
      </c>
      <c r="EN11" s="252">
        <f t="shared" si="2649"/>
        <v>0.21217197096594081</v>
      </c>
      <c r="EO11" s="121">
        <v>0</v>
      </c>
      <c r="EP11" s="253">
        <f t="shared" si="2650"/>
        <v>45</v>
      </c>
      <c r="EQ11" s="254">
        <f t="shared" si="2651"/>
        <v>0.23696682464454977</v>
      </c>
      <c r="ER11" s="121">
        <v>26</v>
      </c>
      <c r="ES11" s="252">
        <f t="shared" si="2652"/>
        <v>0.25974025974025972</v>
      </c>
      <c r="ET11" s="121">
        <v>19</v>
      </c>
      <c r="EU11" s="252">
        <f t="shared" si="2653"/>
        <v>0.21262309758281109</v>
      </c>
      <c r="EV11" s="121">
        <v>0</v>
      </c>
      <c r="EW11" s="253">
        <f t="shared" si="2654"/>
        <v>45</v>
      </c>
      <c r="EX11" s="254">
        <f t="shared" si="2655"/>
        <v>0.237517154016679</v>
      </c>
      <c r="EY11" s="121">
        <v>26</v>
      </c>
      <c r="EZ11" s="252">
        <f t="shared" si="2656"/>
        <v>0.26023421078971076</v>
      </c>
      <c r="FA11" s="121">
        <v>18</v>
      </c>
      <c r="FB11" s="252">
        <f t="shared" si="2657"/>
        <v>0.20190689848569826</v>
      </c>
      <c r="FC11" s="121">
        <v>0</v>
      </c>
      <c r="FD11" s="253">
        <f t="shared" si="2658"/>
        <v>44</v>
      </c>
      <c r="FE11" s="254">
        <f t="shared" si="2659"/>
        <v>0.23273035015339044</v>
      </c>
      <c r="FF11" s="121">
        <v>26</v>
      </c>
      <c r="FG11" s="252">
        <f t="shared" si="2660"/>
        <v>0.26086084077455607</v>
      </c>
      <c r="FH11" s="121">
        <v>18</v>
      </c>
      <c r="FI11" s="252">
        <f t="shared" si="2661"/>
        <v>0.20231538720917164</v>
      </c>
      <c r="FJ11" s="121">
        <v>0</v>
      </c>
      <c r="FK11" s="253">
        <f t="shared" si="2662"/>
        <v>44</v>
      </c>
      <c r="FL11" s="254">
        <f t="shared" si="2663"/>
        <v>0.23324851569126379</v>
      </c>
      <c r="FM11" s="121">
        <v>26</v>
      </c>
      <c r="FN11" s="252">
        <f t="shared" si="2664"/>
        <v>0.26141162276291979</v>
      </c>
      <c r="FO11" s="121">
        <v>18</v>
      </c>
      <c r="FP11" s="252">
        <f t="shared" si="2665"/>
        <v>0.20258863252673046</v>
      </c>
      <c r="FQ11" s="121">
        <v>0</v>
      </c>
      <c r="FR11" s="253">
        <f t="shared" si="2666"/>
        <v>44</v>
      </c>
      <c r="FS11" s="254">
        <f t="shared" si="2667"/>
        <v>0.23365726727205141</v>
      </c>
      <c r="FT11" s="121">
        <v>26</v>
      </c>
      <c r="FU11" s="252">
        <f t="shared" si="2668"/>
        <v>0.26188557614826752</v>
      </c>
      <c r="FV11" s="121">
        <v>18</v>
      </c>
      <c r="FW11" s="252">
        <f t="shared" si="2669"/>
        <v>0.20290835306053431</v>
      </c>
      <c r="FX11" s="121">
        <v>0</v>
      </c>
      <c r="FY11" s="253">
        <f t="shared" si="2670"/>
        <v>44</v>
      </c>
      <c r="FZ11" s="254">
        <f t="shared" si="2671"/>
        <v>0.23405500292568754</v>
      </c>
      <c r="GA11" s="121">
        <v>26</v>
      </c>
      <c r="GB11" s="252">
        <f t="shared" si="2672"/>
        <v>0.26209677419354843</v>
      </c>
      <c r="GC11" s="121">
        <v>18</v>
      </c>
      <c r="GD11" s="252">
        <f t="shared" si="2673"/>
        <v>0.20329794443189517</v>
      </c>
      <c r="GE11" s="121">
        <v>0</v>
      </c>
      <c r="GF11" s="253">
        <f t="shared" si="2674"/>
        <v>44</v>
      </c>
      <c r="GG11" s="254">
        <f t="shared" si="2675"/>
        <v>0.23436667731969746</v>
      </c>
      <c r="GH11" s="121">
        <v>26</v>
      </c>
      <c r="GI11" s="252">
        <f t="shared" si="2676"/>
        <v>0.26246719160104987</v>
      </c>
      <c r="GJ11" s="121">
        <v>18</v>
      </c>
      <c r="GK11" s="252">
        <f t="shared" si="2677"/>
        <v>0.20380434782608695</v>
      </c>
      <c r="GL11" s="121">
        <v>0</v>
      </c>
      <c r="GM11" s="253">
        <f t="shared" si="2678"/>
        <v>44</v>
      </c>
      <c r="GN11" s="254">
        <f t="shared" si="2679"/>
        <v>0.23481694951435589</v>
      </c>
      <c r="GO11" s="121">
        <v>26</v>
      </c>
      <c r="GP11" s="252">
        <f t="shared" si="2680"/>
        <v>0.26302478502781995</v>
      </c>
      <c r="GQ11" s="121">
        <v>18</v>
      </c>
      <c r="GR11" s="252">
        <f t="shared" si="2681"/>
        <v>0.20426690876078077</v>
      </c>
      <c r="GS11" s="121">
        <v>0</v>
      </c>
      <c r="GT11" s="253">
        <f t="shared" si="2682"/>
        <v>44</v>
      </c>
      <c r="GU11" s="254">
        <f t="shared" si="2683"/>
        <v>0.23533187142322298</v>
      </c>
      <c r="GV11" s="121">
        <v>26</v>
      </c>
      <c r="GW11" s="252">
        <f t="shared" si="2684"/>
        <v>0.26353131968376242</v>
      </c>
      <c r="GX11" s="121">
        <v>18</v>
      </c>
      <c r="GY11" s="252">
        <f t="shared" si="2685"/>
        <v>0.20466173962478679</v>
      </c>
      <c r="GZ11" s="121">
        <v>0</v>
      </c>
      <c r="HA11" s="253">
        <f t="shared" si="2686"/>
        <v>44</v>
      </c>
      <c r="HB11" s="254">
        <f t="shared" si="2687"/>
        <v>0.23578586356572528</v>
      </c>
      <c r="HC11" s="121">
        <v>26</v>
      </c>
      <c r="HD11" s="252">
        <f t="shared" si="2688"/>
        <v>0.26420079260237783</v>
      </c>
      <c r="HE11" s="121">
        <v>18</v>
      </c>
      <c r="HF11" s="252">
        <f t="shared" si="2689"/>
        <v>0.20515158422612262</v>
      </c>
      <c r="HG11" s="121">
        <v>0</v>
      </c>
      <c r="HH11" s="253">
        <f t="shared" si="2690"/>
        <v>44</v>
      </c>
      <c r="HI11" s="254">
        <f t="shared" si="2691"/>
        <v>0.23636852001074402</v>
      </c>
      <c r="HJ11" s="121">
        <v>26</v>
      </c>
      <c r="HK11" s="252">
        <f t="shared" si="2692"/>
        <v>0.26473882496690765</v>
      </c>
      <c r="HL11" s="121">
        <v>18</v>
      </c>
      <c r="HM11" s="252">
        <f t="shared" si="2693"/>
        <v>0.20547945205479451</v>
      </c>
      <c r="HN11" s="121">
        <v>0</v>
      </c>
      <c r="HO11" s="253">
        <f t="shared" si="2694"/>
        <v>44</v>
      </c>
      <c r="HP11" s="254">
        <f t="shared" si="2695"/>
        <v>0.23680103331359992</v>
      </c>
      <c r="HQ11" s="121">
        <v>26</v>
      </c>
      <c r="HR11" s="252">
        <f t="shared" si="2696"/>
        <v>0.26536027760767505</v>
      </c>
      <c r="HS11" s="121">
        <v>18</v>
      </c>
      <c r="HT11" s="252">
        <f t="shared" si="2697"/>
        <v>0.20580836954036133</v>
      </c>
      <c r="HU11" s="121">
        <v>0</v>
      </c>
      <c r="HV11" s="253">
        <f t="shared" si="2698"/>
        <v>44</v>
      </c>
      <c r="HW11" s="254">
        <f t="shared" si="2699"/>
        <v>0.23727351164797239</v>
      </c>
      <c r="HX11" s="121">
        <v>26</v>
      </c>
      <c r="HY11" s="252">
        <f t="shared" si="2700"/>
        <v>0.26595744680851063</v>
      </c>
      <c r="HZ11" s="121">
        <v>18</v>
      </c>
      <c r="IA11" s="252">
        <f t="shared" si="2701"/>
        <v>0.20613834173156209</v>
      </c>
      <c r="IB11" s="121">
        <v>0</v>
      </c>
      <c r="IC11" s="253">
        <f t="shared" si="2702"/>
        <v>44</v>
      </c>
      <c r="ID11" s="254">
        <f t="shared" si="2703"/>
        <v>0.23773503349902744</v>
      </c>
      <c r="IE11" s="121">
        <v>26</v>
      </c>
      <c r="IF11" s="252">
        <f t="shared" si="2704"/>
        <v>0.26650266502665027</v>
      </c>
      <c r="IG11" s="121">
        <v>18</v>
      </c>
      <c r="IH11" s="252">
        <f t="shared" si="2705"/>
        <v>0.20644569331345336</v>
      </c>
      <c r="II11" s="121">
        <v>0</v>
      </c>
      <c r="IJ11" s="253">
        <f t="shared" si="2706"/>
        <v>44</v>
      </c>
      <c r="IK11" s="254">
        <f t="shared" si="2707"/>
        <v>0.23815967523680651</v>
      </c>
      <c r="IL11" s="121">
        <v>26</v>
      </c>
      <c r="IM11" s="252">
        <f t="shared" si="2708"/>
        <v>0.26713243604233022</v>
      </c>
      <c r="IN11" s="121">
        <v>18</v>
      </c>
      <c r="IO11" s="252">
        <f t="shared" si="2709"/>
        <v>0.20680147058823531</v>
      </c>
      <c r="IP11" s="121">
        <v>0</v>
      </c>
      <c r="IQ11" s="253">
        <f t="shared" si="2710"/>
        <v>44</v>
      </c>
      <c r="IR11" s="254">
        <f t="shared" si="2711"/>
        <v>0.23865053967565222</v>
      </c>
      <c r="IS11" s="121">
        <v>26</v>
      </c>
      <c r="IT11" s="252">
        <f t="shared" si="2712"/>
        <v>0.26765493102738319</v>
      </c>
      <c r="IU11" s="121">
        <v>18</v>
      </c>
      <c r="IV11" s="252">
        <f t="shared" si="2713"/>
        <v>0.20725388601036268</v>
      </c>
      <c r="IW11" s="121">
        <v>0</v>
      </c>
      <c r="IX11" s="253">
        <f t="shared" si="2714"/>
        <v>44</v>
      </c>
      <c r="IY11" s="254">
        <f t="shared" si="2715"/>
        <v>0.23914343170824501</v>
      </c>
      <c r="IZ11" s="121">
        <v>26</v>
      </c>
      <c r="JA11" s="252">
        <f t="shared" si="2716"/>
        <v>0.26793075020610058</v>
      </c>
      <c r="JB11" s="121">
        <v>18</v>
      </c>
      <c r="JC11" s="252">
        <f t="shared" si="2717"/>
        <v>0.2076603599446239</v>
      </c>
      <c r="JD11" s="121">
        <v>0</v>
      </c>
      <c r="JE11" s="253">
        <f t="shared" si="2718"/>
        <v>44</v>
      </c>
      <c r="JF11" s="254">
        <f t="shared" si="2719"/>
        <v>0.23949488351839754</v>
      </c>
      <c r="JG11" s="121">
        <v>26</v>
      </c>
      <c r="JH11" s="252">
        <f t="shared" si="2720"/>
        <v>0.26840094972643747</v>
      </c>
      <c r="JI11" s="121">
        <v>18</v>
      </c>
      <c r="JJ11" s="252">
        <f t="shared" si="2721"/>
        <v>0.20802033976655496</v>
      </c>
      <c r="JK11" s="121">
        <v>0</v>
      </c>
      <c r="JL11" s="253">
        <f t="shared" si="2722"/>
        <v>44</v>
      </c>
      <c r="JM11" s="254">
        <f t="shared" si="2723"/>
        <v>0.23991275899672848</v>
      </c>
      <c r="JN11" s="121">
        <v>26</v>
      </c>
      <c r="JO11" s="252">
        <f t="shared" si="2724"/>
        <v>0.26884500051700966</v>
      </c>
      <c r="JP11" s="121">
        <v>18</v>
      </c>
      <c r="JQ11" s="252">
        <f t="shared" si="2725"/>
        <v>0.20830922346950584</v>
      </c>
      <c r="JR11" s="121">
        <v>0</v>
      </c>
      <c r="JS11" s="253">
        <f t="shared" si="2726"/>
        <v>44</v>
      </c>
      <c r="JT11" s="254">
        <f t="shared" si="2727"/>
        <v>0.2402795980777632</v>
      </c>
      <c r="JU11" s="121">
        <v>26</v>
      </c>
      <c r="JV11" s="252">
        <f t="shared" si="2728"/>
        <v>0.26920687512942637</v>
      </c>
      <c r="JW11" s="121">
        <v>18</v>
      </c>
      <c r="JX11" s="252">
        <f t="shared" si="2729"/>
        <v>0.20862308762169679</v>
      </c>
      <c r="JY11" s="121">
        <v>0</v>
      </c>
      <c r="JZ11" s="253">
        <f t="shared" si="2730"/>
        <v>44</v>
      </c>
      <c r="KA11" s="254">
        <f t="shared" si="2731"/>
        <v>0.2406212402931204</v>
      </c>
      <c r="KB11" s="121">
        <v>26</v>
      </c>
      <c r="KC11" s="252">
        <f t="shared" si="2732"/>
        <v>0.26968156830204337</v>
      </c>
      <c r="KD11" s="121">
        <v>18</v>
      </c>
      <c r="KE11" s="252">
        <f t="shared" si="2733"/>
        <v>0.20884093282283328</v>
      </c>
      <c r="KF11" s="121">
        <v>0</v>
      </c>
      <c r="KG11" s="253">
        <f t="shared" si="2734"/>
        <v>44</v>
      </c>
      <c r="KH11" s="254">
        <f t="shared" si="2735"/>
        <v>0.24096385542168677</v>
      </c>
      <c r="KI11" s="121">
        <v>26</v>
      </c>
      <c r="KJ11" s="252">
        <f t="shared" si="2736"/>
        <v>0.27015793848711556</v>
      </c>
      <c r="KK11" s="121">
        <v>18</v>
      </c>
      <c r="KL11" s="252">
        <f t="shared" si="2737"/>
        <v>0.20915640250987683</v>
      </c>
      <c r="KM11" s="121">
        <v>0</v>
      </c>
      <c r="KN11" s="253">
        <f t="shared" si="2738"/>
        <v>44</v>
      </c>
      <c r="KO11" s="254">
        <f t="shared" si="2739"/>
        <v>0.24136039495337358</v>
      </c>
      <c r="KP11" s="121">
        <v>26</v>
      </c>
      <c r="KQ11" s="252">
        <f t="shared" si="2740"/>
        <v>0.27049521431543905</v>
      </c>
      <c r="KR11" s="121">
        <v>18</v>
      </c>
      <c r="KS11" s="252">
        <f t="shared" si="2741"/>
        <v>0.20947282671942277</v>
      </c>
      <c r="KT11" s="121">
        <v>0</v>
      </c>
      <c r="KU11" s="253">
        <f t="shared" si="2742"/>
        <v>44</v>
      </c>
      <c r="KV11" s="254">
        <f t="shared" si="2743"/>
        <v>0.2416918429003021</v>
      </c>
      <c r="KW11" s="121">
        <v>26</v>
      </c>
      <c r="KX11" s="252">
        <f t="shared" si="2744"/>
        <v>0.27088976870181286</v>
      </c>
      <c r="KY11" s="121">
        <v>18</v>
      </c>
      <c r="KZ11" s="252">
        <f t="shared" si="2745"/>
        <v>0.20971688220901785</v>
      </c>
      <c r="LA11" s="121">
        <v>0</v>
      </c>
      <c r="LB11" s="253">
        <f t="shared" si="2746"/>
        <v>44</v>
      </c>
      <c r="LC11" s="254">
        <f t="shared" si="2747"/>
        <v>0.24201089049007204</v>
      </c>
      <c r="LD11" s="121">
        <v>26</v>
      </c>
      <c r="LE11" s="252">
        <f t="shared" si="2748"/>
        <v>0.27139874739039666</v>
      </c>
      <c r="LF11" s="121">
        <v>18</v>
      </c>
      <c r="LG11" s="252">
        <f t="shared" si="2749"/>
        <v>0.2099125364431487</v>
      </c>
      <c r="LH11" s="121">
        <v>0</v>
      </c>
      <c r="LI11" s="253">
        <f t="shared" si="2750"/>
        <v>44</v>
      </c>
      <c r="LJ11" s="254">
        <f t="shared" si="2751"/>
        <v>0.24235747727898652</v>
      </c>
      <c r="LK11" s="121">
        <v>26</v>
      </c>
      <c r="LL11" s="252">
        <f t="shared" si="2752"/>
        <v>0.27188120882568229</v>
      </c>
      <c r="LM11" s="121">
        <v>18</v>
      </c>
      <c r="LN11" s="252">
        <f t="shared" si="2753"/>
        <v>0.2102803738317757</v>
      </c>
      <c r="LO11" s="121">
        <v>0</v>
      </c>
      <c r="LP11" s="253">
        <f t="shared" si="2754"/>
        <v>44</v>
      </c>
      <c r="LQ11" s="254">
        <f t="shared" si="2755"/>
        <v>0.2427854108039508</v>
      </c>
      <c r="LR11" s="121">
        <v>26</v>
      </c>
      <c r="LS11" s="252">
        <f t="shared" si="2756"/>
        <v>0.27227981987642685</v>
      </c>
      <c r="LT11" s="121">
        <v>18</v>
      </c>
      <c r="LU11" s="252">
        <f t="shared" si="2757"/>
        <v>0.2104524728165556</v>
      </c>
      <c r="LV11" s="121">
        <v>0</v>
      </c>
      <c r="LW11" s="253">
        <f t="shared" si="2758"/>
        <v>44</v>
      </c>
      <c r="LX11" s="254">
        <f t="shared" si="2759"/>
        <v>0.24306706441277207</v>
      </c>
      <c r="LY11" s="121">
        <v>26</v>
      </c>
      <c r="LZ11" s="252">
        <f t="shared" si="2760"/>
        <v>0.27273680897933494</v>
      </c>
      <c r="MA11" s="121">
        <v>18</v>
      </c>
      <c r="MB11" s="252">
        <f t="shared" si="2761"/>
        <v>0.21082220660576245</v>
      </c>
      <c r="MC11" s="121">
        <v>0</v>
      </c>
      <c r="MD11" s="253">
        <f t="shared" si="2762"/>
        <v>44</v>
      </c>
      <c r="ME11" s="254">
        <f t="shared" si="2763"/>
        <v>0.24348403519451056</v>
      </c>
      <c r="MF11" s="121">
        <v>26</v>
      </c>
      <c r="MG11" s="252">
        <f t="shared" si="2764"/>
        <v>0.27325275880189176</v>
      </c>
      <c r="MH11" s="121">
        <v>18</v>
      </c>
      <c r="MI11" s="252">
        <f t="shared" si="2765"/>
        <v>0.21119324181626187</v>
      </c>
      <c r="MJ11" s="121">
        <v>0</v>
      </c>
      <c r="MK11" s="253">
        <f t="shared" si="2766"/>
        <v>44</v>
      </c>
      <c r="ML11" s="254">
        <f t="shared" si="2767"/>
        <v>0.24392948220423549</v>
      </c>
      <c r="MM11" s="121">
        <v>26</v>
      </c>
      <c r="MN11" s="252">
        <f t="shared" si="2768"/>
        <v>0.27362660492527885</v>
      </c>
      <c r="MO11" s="121">
        <v>18</v>
      </c>
      <c r="MP11" s="252">
        <f t="shared" si="2769"/>
        <v>0.21168999176761141</v>
      </c>
      <c r="MQ11" s="121">
        <v>0</v>
      </c>
      <c r="MR11" s="253">
        <f t="shared" si="2770"/>
        <v>44</v>
      </c>
      <c r="MS11" s="254">
        <f t="shared" si="2771"/>
        <v>0.24437656206609276</v>
      </c>
      <c r="MT11" s="121">
        <v>26</v>
      </c>
      <c r="MU11" s="252">
        <f t="shared" si="2772"/>
        <v>0.27408812987560616</v>
      </c>
      <c r="MV11" s="121">
        <v>18</v>
      </c>
      <c r="MW11" s="252">
        <f t="shared" si="2773"/>
        <v>0.21206409048067859</v>
      </c>
      <c r="MX11" s="121">
        <v>0</v>
      </c>
      <c r="MY11" s="253">
        <f t="shared" si="2774"/>
        <v>44</v>
      </c>
      <c r="MZ11" s="254">
        <f t="shared" si="2775"/>
        <v>0.24479804161566704</v>
      </c>
      <c r="NA11" s="121">
        <v>26</v>
      </c>
      <c r="NB11" s="252">
        <f t="shared" si="2776"/>
        <v>0.2746672300866258</v>
      </c>
      <c r="NC11" s="121">
        <v>18</v>
      </c>
      <c r="ND11" s="252">
        <f t="shared" si="2777"/>
        <v>0.21251475796930344</v>
      </c>
      <c r="NE11" s="121">
        <v>0</v>
      </c>
      <c r="NF11" s="253">
        <f t="shared" si="2778"/>
        <v>44</v>
      </c>
      <c r="NG11" s="254">
        <f t="shared" si="2779"/>
        <v>0.24531668153434436</v>
      </c>
      <c r="NH11" s="121">
        <v>26</v>
      </c>
      <c r="NI11" s="252">
        <f t="shared" si="2780"/>
        <v>0.27498677948175571</v>
      </c>
      <c r="NJ11" s="121">
        <v>18</v>
      </c>
      <c r="NK11" s="252">
        <f t="shared" si="2781"/>
        <v>0.21299254526091588</v>
      </c>
      <c r="NL11" s="121">
        <v>0</v>
      </c>
      <c r="NM11" s="253">
        <f t="shared" si="2782"/>
        <v>44</v>
      </c>
      <c r="NN11" s="254">
        <f t="shared" si="2783"/>
        <v>0.24572768904277897</v>
      </c>
      <c r="NO11" s="121">
        <v>26</v>
      </c>
      <c r="NP11" s="252">
        <f t="shared" si="2784"/>
        <v>0.27565733672603898</v>
      </c>
      <c r="NQ11" s="121">
        <v>18</v>
      </c>
      <c r="NR11" s="252">
        <f t="shared" si="2785"/>
        <v>0.21314387211367672</v>
      </c>
      <c r="NS11" s="121">
        <v>0</v>
      </c>
      <c r="NT11" s="253">
        <f t="shared" si="2786"/>
        <v>44</v>
      </c>
      <c r="NU11" s="254">
        <f t="shared" si="2787"/>
        <v>0.24612630754600884</v>
      </c>
      <c r="NV11" s="121">
        <v>26</v>
      </c>
      <c r="NW11" s="252">
        <f t="shared" si="2788"/>
        <v>0.27612574341546303</v>
      </c>
      <c r="NX11" s="121">
        <v>18</v>
      </c>
      <c r="NY11" s="252">
        <f t="shared" si="2789"/>
        <v>0.21347248576850095</v>
      </c>
      <c r="NZ11" s="121">
        <v>0</v>
      </c>
      <c r="OA11" s="253">
        <f t="shared" si="2790"/>
        <v>44</v>
      </c>
      <c r="OB11" s="254">
        <f t="shared" si="2791"/>
        <v>0.24652622142536978</v>
      </c>
      <c r="OC11" s="121">
        <v>26</v>
      </c>
      <c r="OD11" s="252">
        <f t="shared" si="2792"/>
        <v>0.27680187373576065</v>
      </c>
      <c r="OE11" s="121">
        <v>18</v>
      </c>
      <c r="OF11" s="252">
        <f t="shared" si="2793"/>
        <v>0.21382751247327159</v>
      </c>
      <c r="OG11" s="121">
        <v>0</v>
      </c>
      <c r="OH11" s="253">
        <f t="shared" si="2794"/>
        <v>44</v>
      </c>
      <c r="OI11" s="254">
        <f t="shared" si="2795"/>
        <v>0.24703834708887767</v>
      </c>
      <c r="OJ11" s="121">
        <v>26</v>
      </c>
      <c r="OK11" s="252">
        <f t="shared" si="2796"/>
        <v>0.27724461505651526</v>
      </c>
      <c r="OL11" s="121">
        <v>18</v>
      </c>
      <c r="OM11" s="252">
        <f t="shared" si="2797"/>
        <v>0.2142857142857143</v>
      </c>
      <c r="ON11" s="121">
        <v>0</v>
      </c>
      <c r="OO11" s="253">
        <f t="shared" si="2798"/>
        <v>44</v>
      </c>
      <c r="OP11" s="254">
        <f t="shared" si="2799"/>
        <v>0.24749690628867141</v>
      </c>
      <c r="OQ11" s="121">
        <v>26</v>
      </c>
      <c r="OR11" s="252">
        <f t="shared" si="2800"/>
        <v>0.2775405636208369</v>
      </c>
      <c r="OS11" s="121">
        <v>18</v>
      </c>
      <c r="OT11" s="252">
        <f t="shared" si="2801"/>
        <v>0.21466905187835419</v>
      </c>
      <c r="OU11" s="121">
        <v>0</v>
      </c>
      <c r="OV11" s="253">
        <f t="shared" si="2802"/>
        <v>44</v>
      </c>
      <c r="OW11" s="254">
        <f t="shared" si="2803"/>
        <v>0.24784543457443811</v>
      </c>
      <c r="OX11" s="121">
        <v>26</v>
      </c>
      <c r="OY11" s="252">
        <f t="shared" si="2804"/>
        <v>0.27807486631016043</v>
      </c>
      <c r="OZ11" s="121">
        <v>18</v>
      </c>
      <c r="PA11" s="252">
        <f t="shared" si="2805"/>
        <v>0.21497671085632392</v>
      </c>
      <c r="PB11" s="121">
        <v>0</v>
      </c>
      <c r="PC11" s="253">
        <f t="shared" si="2806"/>
        <v>44</v>
      </c>
      <c r="PD11" s="254">
        <f t="shared" si="2807"/>
        <v>0.24826496642780566</v>
      </c>
      <c r="PE11" s="121">
        <v>26</v>
      </c>
      <c r="PF11" s="252">
        <f t="shared" si="2808"/>
        <v>0.27852169255490089</v>
      </c>
      <c r="PG11" s="121">
        <v>18</v>
      </c>
      <c r="PH11" s="252">
        <f t="shared" si="2809"/>
        <v>0.21531100478468898</v>
      </c>
      <c r="PI11" s="121">
        <v>0</v>
      </c>
      <c r="PJ11" s="253">
        <f t="shared" si="2810"/>
        <v>44</v>
      </c>
      <c r="PK11" s="254">
        <f t="shared" si="2811"/>
        <v>0.2486578129415089</v>
      </c>
      <c r="PL11" s="121">
        <v>26</v>
      </c>
      <c r="PM11" s="252">
        <f t="shared" si="2812"/>
        <v>0.27879047823289727</v>
      </c>
      <c r="PN11" s="121">
        <v>18</v>
      </c>
      <c r="PO11" s="252">
        <f t="shared" si="2813"/>
        <v>0.2156721782890007</v>
      </c>
      <c r="PP11" s="121">
        <v>0</v>
      </c>
      <c r="PQ11" s="253">
        <f t="shared" si="2814"/>
        <v>44</v>
      </c>
      <c r="PR11" s="254">
        <f t="shared" si="2815"/>
        <v>0.24898143956541421</v>
      </c>
      <c r="PS11" s="121">
        <v>26</v>
      </c>
      <c r="PT11" s="252">
        <f t="shared" si="2816"/>
        <v>0.2791196994095545</v>
      </c>
      <c r="PU11" s="121">
        <v>18</v>
      </c>
      <c r="PV11" s="252">
        <f t="shared" si="2817"/>
        <v>0.21611237843678716</v>
      </c>
      <c r="PW11" s="121">
        <v>0</v>
      </c>
      <c r="PX11" s="253">
        <f t="shared" si="2818"/>
        <v>44</v>
      </c>
      <c r="PY11" s="254">
        <f t="shared" si="2819"/>
        <v>0.24937655860349126</v>
      </c>
      <c r="PZ11" s="121">
        <v>26</v>
      </c>
      <c r="QA11" s="252">
        <f t="shared" si="2820"/>
        <v>0.27959995698462203</v>
      </c>
      <c r="QB11" s="121">
        <v>18</v>
      </c>
      <c r="QC11" s="252">
        <f t="shared" si="2821"/>
        <v>0.21621621621621623</v>
      </c>
      <c r="QD11" s="121">
        <v>0</v>
      </c>
      <c r="QE11" s="253">
        <f t="shared" si="2822"/>
        <v>44</v>
      </c>
      <c r="QF11" s="254">
        <f t="shared" si="2823"/>
        <v>0.24965955515206537</v>
      </c>
      <c r="QG11" s="121">
        <v>26</v>
      </c>
      <c r="QH11" s="252">
        <f t="shared" si="2824"/>
        <v>0.27993109388458226</v>
      </c>
      <c r="QI11" s="121">
        <v>18</v>
      </c>
      <c r="QJ11" s="252">
        <f t="shared" si="2825"/>
        <v>0.21665864227250844</v>
      </c>
      <c r="QK11" s="121">
        <v>0</v>
      </c>
      <c r="QL11" s="253">
        <f t="shared" si="2826"/>
        <v>44</v>
      </c>
      <c r="QM11" s="254">
        <f t="shared" si="2827"/>
        <v>0.25005683109797683</v>
      </c>
      <c r="QN11" s="121">
        <v>26</v>
      </c>
      <c r="QO11" s="252">
        <f t="shared" si="2828"/>
        <v>0.28032345013477089</v>
      </c>
      <c r="QP11" s="121">
        <v>18</v>
      </c>
      <c r="QQ11" s="252">
        <f t="shared" si="2829"/>
        <v>0.21691973969631237</v>
      </c>
      <c r="QR11" s="121">
        <v>0</v>
      </c>
      <c r="QS11" s="253">
        <f t="shared" si="2830"/>
        <v>44</v>
      </c>
      <c r="QT11" s="254">
        <f t="shared" si="2831"/>
        <v>0.25038411198998461</v>
      </c>
      <c r="QU11" s="121">
        <v>26</v>
      </c>
      <c r="QV11" s="252">
        <f t="shared" si="2832"/>
        <v>0.28080786262015334</v>
      </c>
      <c r="QW11" s="121">
        <v>18</v>
      </c>
      <c r="QX11" s="252">
        <f t="shared" si="2833"/>
        <v>0.21731256791017745</v>
      </c>
      <c r="QY11" s="121">
        <v>0</v>
      </c>
      <c r="QZ11" s="253">
        <f t="shared" si="2834"/>
        <v>44</v>
      </c>
      <c r="RA11" s="254">
        <f t="shared" si="2835"/>
        <v>0.25082658761828752</v>
      </c>
      <c r="RB11" s="121">
        <v>26</v>
      </c>
      <c r="RC11" s="252">
        <f t="shared" si="2836"/>
        <v>0.28120268224096906</v>
      </c>
      <c r="RD11" s="121">
        <v>18</v>
      </c>
      <c r="RE11" s="252">
        <f t="shared" si="2837"/>
        <v>0.21791767554479419</v>
      </c>
      <c r="RF11" s="121">
        <v>0</v>
      </c>
      <c r="RG11" s="253">
        <f t="shared" si="2838"/>
        <v>44</v>
      </c>
      <c r="RH11" s="254">
        <f t="shared" si="2839"/>
        <v>0.25134239689249399</v>
      </c>
      <c r="RI11" s="121">
        <v>26</v>
      </c>
      <c r="RJ11" s="252">
        <f t="shared" si="2840"/>
        <v>0.28165962517603726</v>
      </c>
      <c r="RK11" s="121">
        <v>18</v>
      </c>
      <c r="RL11" s="252">
        <f t="shared" si="2841"/>
        <v>0.21812893843916625</v>
      </c>
      <c r="RM11" s="121">
        <v>0</v>
      </c>
      <c r="RN11" s="253">
        <f t="shared" si="2842"/>
        <v>44</v>
      </c>
      <c r="RO11" s="254">
        <f t="shared" si="2843"/>
        <v>0.25167305382371447</v>
      </c>
      <c r="RP11" s="121">
        <v>26</v>
      </c>
      <c r="RQ11" s="252">
        <f t="shared" si="2844"/>
        <v>0.28199566160520606</v>
      </c>
      <c r="RR11" s="121">
        <v>18</v>
      </c>
      <c r="RS11" s="252">
        <f t="shared" si="2845"/>
        <v>0.21868545741708176</v>
      </c>
      <c r="RT11" s="121">
        <v>0</v>
      </c>
      <c r="RU11" s="253">
        <f t="shared" si="2846"/>
        <v>44</v>
      </c>
      <c r="RV11" s="254">
        <f t="shared" si="2847"/>
        <v>0.25213454816342901</v>
      </c>
      <c r="RW11" s="121">
        <v>26</v>
      </c>
      <c r="RX11" s="252">
        <f t="shared" si="2848"/>
        <v>0.28239383078092756</v>
      </c>
      <c r="RY11" s="121">
        <v>18</v>
      </c>
      <c r="RZ11" s="252">
        <f t="shared" si="2849"/>
        <v>0.219191427179737</v>
      </c>
      <c r="SA11" s="121">
        <v>0</v>
      </c>
      <c r="SB11" s="253">
        <f t="shared" si="2850"/>
        <v>44</v>
      </c>
      <c r="SC11" s="254">
        <f t="shared" si="2851"/>
        <v>0.25259773810207248</v>
      </c>
      <c r="SD11" s="121">
        <v>26</v>
      </c>
      <c r="SE11" s="252">
        <f t="shared" si="2852"/>
        <v>0.28273162244454109</v>
      </c>
      <c r="SF11" s="121">
        <v>18</v>
      </c>
      <c r="SG11" s="252">
        <f t="shared" si="2853"/>
        <v>0.21959253385384897</v>
      </c>
      <c r="SH11" s="121">
        <v>0</v>
      </c>
      <c r="SI11" s="253">
        <f t="shared" si="2854"/>
        <v>44</v>
      </c>
      <c r="SJ11" s="254">
        <f t="shared" si="2855"/>
        <v>0.25297533490484675</v>
      </c>
      <c r="SK11" s="121">
        <v>26</v>
      </c>
      <c r="SL11" s="252">
        <f t="shared" si="2856"/>
        <v>0.28307022318998365</v>
      </c>
      <c r="SM11" s="121">
        <v>18</v>
      </c>
      <c r="SN11" s="252">
        <f t="shared" si="2857"/>
        <v>0.21980705824887042</v>
      </c>
      <c r="SO11" s="121">
        <v>0</v>
      </c>
      <c r="SP11" s="253">
        <f t="shared" si="2858"/>
        <v>44</v>
      </c>
      <c r="SQ11" s="254">
        <f t="shared" si="2859"/>
        <v>0.25325198572579716</v>
      </c>
      <c r="SR11" s="121">
        <v>26</v>
      </c>
      <c r="SS11" s="252">
        <f t="shared" si="2860"/>
        <v>0.28331698812248007</v>
      </c>
      <c r="ST11" s="121">
        <v>18</v>
      </c>
      <c r="SU11" s="252">
        <f t="shared" si="2861"/>
        <v>0.21999511121975068</v>
      </c>
      <c r="SV11" s="121">
        <v>0</v>
      </c>
      <c r="SW11" s="253">
        <f t="shared" si="2862"/>
        <v>44</v>
      </c>
      <c r="SX11" s="254">
        <f t="shared" si="2863"/>
        <v>0.25347082205196153</v>
      </c>
      <c r="SY11" s="121">
        <v>26</v>
      </c>
      <c r="SZ11" s="252">
        <f t="shared" si="2864"/>
        <v>0.28378083387906572</v>
      </c>
      <c r="TA11" s="121">
        <v>18</v>
      </c>
      <c r="TB11" s="252">
        <f t="shared" si="2865"/>
        <v>0.22029127401786805</v>
      </c>
      <c r="TC11" s="121">
        <v>0</v>
      </c>
      <c r="TD11" s="253">
        <f t="shared" si="2866"/>
        <v>44</v>
      </c>
      <c r="TE11" s="254">
        <f t="shared" si="2867"/>
        <v>0.25385103559683841</v>
      </c>
      <c r="TF11" s="121">
        <v>26</v>
      </c>
      <c r="TG11" s="252">
        <f t="shared" si="2868"/>
        <v>0.28409090909090912</v>
      </c>
      <c r="TH11" s="121">
        <v>18</v>
      </c>
      <c r="TI11" s="252">
        <f t="shared" si="2869"/>
        <v>0.22053418279833373</v>
      </c>
      <c r="TJ11" s="121">
        <v>0</v>
      </c>
      <c r="TK11" s="253">
        <f t="shared" si="2870"/>
        <v>44</v>
      </c>
      <c r="TL11" s="254">
        <f t="shared" si="2871"/>
        <v>0.25412960609911056</v>
      </c>
      <c r="TM11" s="121">
        <v>26</v>
      </c>
      <c r="TN11" s="252">
        <f t="shared" si="2872"/>
        <v>0.28440166265587397</v>
      </c>
      <c r="TO11" s="121">
        <v>17</v>
      </c>
      <c r="TP11" s="252">
        <f t="shared" si="2873"/>
        <v>0.20866576653983063</v>
      </c>
      <c r="TQ11" s="121">
        <v>0</v>
      </c>
      <c r="TR11" s="253">
        <f t="shared" si="2874"/>
        <v>43</v>
      </c>
      <c r="TS11" s="254">
        <f t="shared" si="2875"/>
        <v>0.24871305454335127</v>
      </c>
      <c r="TT11" s="121">
        <v>25</v>
      </c>
      <c r="TU11" s="252">
        <f t="shared" si="2876"/>
        <v>0.27367268746579093</v>
      </c>
      <c r="TV11" s="121">
        <v>17</v>
      </c>
      <c r="TW11" s="252">
        <f t="shared" si="2877"/>
        <v>0.20892220720167137</v>
      </c>
      <c r="TX11" s="121">
        <v>0</v>
      </c>
      <c r="TY11" s="253">
        <f t="shared" si="2878"/>
        <v>42</v>
      </c>
      <c r="TZ11" s="254">
        <f t="shared" si="2879"/>
        <v>0.2431681333950903</v>
      </c>
      <c r="UA11" s="121">
        <v>25</v>
      </c>
      <c r="UB11" s="252">
        <f t="shared" si="2880"/>
        <v>0.27394258163488933</v>
      </c>
      <c r="UC11" s="121">
        <v>17</v>
      </c>
      <c r="UD11" s="252">
        <f t="shared" si="2881"/>
        <v>0.2092822848701219</v>
      </c>
      <c r="UE11" s="121">
        <v>0</v>
      </c>
      <c r="UF11" s="253">
        <f t="shared" si="2882"/>
        <v>42</v>
      </c>
      <c r="UG11" s="254">
        <f t="shared" si="2883"/>
        <v>0.24349237636964463</v>
      </c>
      <c r="UH11" s="121">
        <v>25</v>
      </c>
      <c r="UI11" s="252">
        <f t="shared" si="2884"/>
        <v>0.27424308907415529</v>
      </c>
      <c r="UJ11" s="121">
        <v>17</v>
      </c>
      <c r="UK11" s="252">
        <f t="shared" si="2885"/>
        <v>0.20956607495069032</v>
      </c>
      <c r="UL11" s="121">
        <v>0</v>
      </c>
      <c r="UM11" s="253">
        <f t="shared" si="2886"/>
        <v>42</v>
      </c>
      <c r="UN11" s="254">
        <f t="shared" si="2887"/>
        <v>0.2437891804039935</v>
      </c>
      <c r="UO11" s="121">
        <v>25</v>
      </c>
      <c r="UP11" s="252">
        <f t="shared" si="2888"/>
        <v>0.27448397013614406</v>
      </c>
      <c r="UQ11" s="121">
        <v>17</v>
      </c>
      <c r="UR11" s="252">
        <f t="shared" si="2889"/>
        <v>0.20974706971005555</v>
      </c>
      <c r="US11" s="121">
        <v>0</v>
      </c>
      <c r="UT11" s="253">
        <f t="shared" si="2890"/>
        <v>42</v>
      </c>
      <c r="UU11" s="254">
        <f t="shared" si="2891"/>
        <v>0.24400162667751116</v>
      </c>
      <c r="UV11" s="121">
        <v>25</v>
      </c>
      <c r="UW11" s="252">
        <f t="shared" si="2892"/>
        <v>0.2746347358013842</v>
      </c>
      <c r="UX11" s="121">
        <v>17</v>
      </c>
      <c r="UY11" s="252">
        <f t="shared" si="2893"/>
        <v>0.20995430406323332</v>
      </c>
      <c r="UZ11" s="121">
        <v>0</v>
      </c>
      <c r="VA11" s="253">
        <f t="shared" si="2894"/>
        <v>42</v>
      </c>
      <c r="VB11" s="254">
        <f t="shared" si="2895"/>
        <v>0.2441860465116279</v>
      </c>
      <c r="VC11" s="121">
        <v>25</v>
      </c>
      <c r="VD11" s="252">
        <f t="shared" si="2896"/>
        <v>0.27484608619173262</v>
      </c>
      <c r="VE11" s="121">
        <v>17</v>
      </c>
      <c r="VF11" s="252">
        <f t="shared" si="2897"/>
        <v>0.21018793273986153</v>
      </c>
      <c r="VG11" s="121">
        <v>0</v>
      </c>
      <c r="VH11" s="253">
        <f t="shared" si="2898"/>
        <v>42</v>
      </c>
      <c r="VI11" s="254">
        <f t="shared" si="2899"/>
        <v>0.24441340782122906</v>
      </c>
      <c r="VJ11" s="121">
        <v>25</v>
      </c>
      <c r="VK11" s="252">
        <f t="shared" si="2900"/>
        <v>0.275148580233326</v>
      </c>
      <c r="VL11" s="121">
        <v>17</v>
      </c>
      <c r="VM11" s="252">
        <f t="shared" si="2901"/>
        <v>0.2102919346857991</v>
      </c>
      <c r="VN11" s="121">
        <v>0</v>
      </c>
      <c r="VO11" s="253">
        <f t="shared" si="2902"/>
        <v>42</v>
      </c>
      <c r="VP11" s="254">
        <f t="shared" si="2903"/>
        <v>0.24461269656377402</v>
      </c>
      <c r="VQ11" s="121">
        <v>25</v>
      </c>
      <c r="VR11" s="252">
        <f t="shared" si="2904"/>
        <v>0.27542139473394295</v>
      </c>
      <c r="VS11" s="121">
        <v>17</v>
      </c>
      <c r="VT11" s="252">
        <f t="shared" si="2905"/>
        <v>0.21055239038890264</v>
      </c>
      <c r="VU11" s="121">
        <v>0</v>
      </c>
      <c r="VV11" s="253">
        <f t="shared" si="2906"/>
        <v>42</v>
      </c>
      <c r="VW11" s="254">
        <f t="shared" si="2907"/>
        <v>0.24488368025188034</v>
      </c>
      <c r="VX11" s="121">
        <v>25</v>
      </c>
      <c r="VY11" s="252">
        <f t="shared" si="2908"/>
        <v>0.27572515716333956</v>
      </c>
      <c r="VZ11" s="121">
        <v>17</v>
      </c>
      <c r="WA11" s="252">
        <f t="shared" si="2909"/>
        <v>0.21073509359117393</v>
      </c>
      <c r="WB11" s="121">
        <v>0</v>
      </c>
      <c r="WC11" s="253">
        <f t="shared" si="2910"/>
        <v>42</v>
      </c>
      <c r="WD11" s="254">
        <f t="shared" si="2911"/>
        <v>0.24512664876853041</v>
      </c>
      <c r="WE11" s="121">
        <v>25</v>
      </c>
      <c r="WF11" s="252">
        <f t="shared" si="2912"/>
        <v>0.27584684982897495</v>
      </c>
      <c r="WG11" s="121">
        <v>17</v>
      </c>
      <c r="WH11" s="252">
        <f t="shared" si="2913"/>
        <v>0.21089194888971591</v>
      </c>
      <c r="WI11" s="121">
        <v>0</v>
      </c>
      <c r="WJ11" s="253">
        <f t="shared" si="2914"/>
        <v>42</v>
      </c>
      <c r="WK11" s="254">
        <f t="shared" si="2915"/>
        <v>0.24526979677645411</v>
      </c>
      <c r="WL11" s="121">
        <v>25</v>
      </c>
      <c r="WM11" s="252">
        <f t="shared" si="2916"/>
        <v>0.27602959037208785</v>
      </c>
      <c r="WN11" s="121">
        <v>17</v>
      </c>
      <c r="WO11" s="252">
        <f t="shared" si="2917"/>
        <v>0.21110145287470511</v>
      </c>
      <c r="WP11" s="121">
        <v>0</v>
      </c>
      <c r="WQ11" s="253">
        <f t="shared" si="2918"/>
        <v>42</v>
      </c>
      <c r="WR11" s="254">
        <f t="shared" si="2919"/>
        <v>0.24547048509643482</v>
      </c>
      <c r="WS11" s="121">
        <v>25</v>
      </c>
      <c r="WT11" s="252">
        <f t="shared" si="2920"/>
        <v>0.27624309392265189</v>
      </c>
      <c r="WU11" s="121">
        <v>17</v>
      </c>
      <c r="WV11" s="252">
        <f t="shared" si="2921"/>
        <v>0.2112588542313906</v>
      </c>
      <c r="WW11" s="121">
        <v>0</v>
      </c>
      <c r="WX11" s="253">
        <f t="shared" si="2922"/>
        <v>42</v>
      </c>
      <c r="WY11" s="254">
        <f t="shared" si="2923"/>
        <v>0.24565713283032112</v>
      </c>
      <c r="WZ11" s="121">
        <v>25</v>
      </c>
      <c r="XA11" s="252">
        <f t="shared" si="2924"/>
        <v>0.2763957987838585</v>
      </c>
      <c r="XB11" s="121">
        <v>17</v>
      </c>
      <c r="XC11" s="252">
        <f t="shared" si="2925"/>
        <v>0.21154803384768542</v>
      </c>
      <c r="XD11" s="121">
        <v>0</v>
      </c>
      <c r="XE11" s="253">
        <f t="shared" si="2926"/>
        <v>42</v>
      </c>
      <c r="XF11" s="254">
        <f t="shared" si="2927"/>
        <v>0.24588724313564778</v>
      </c>
      <c r="XG11" s="121">
        <v>25</v>
      </c>
      <c r="XH11" s="252">
        <f t="shared" si="2928"/>
        <v>0.27660986944014165</v>
      </c>
      <c r="XI11" s="121">
        <v>17</v>
      </c>
      <c r="XJ11" s="252">
        <f t="shared" si="2929"/>
        <v>0.21162703846632638</v>
      </c>
      <c r="XK11" s="121">
        <v>0</v>
      </c>
      <c r="XL11" s="253">
        <f t="shared" si="2930"/>
        <v>42</v>
      </c>
      <c r="XM11" s="254">
        <f t="shared" si="2931"/>
        <v>0.24603128112002812</v>
      </c>
      <c r="XN11" s="121">
        <v>25</v>
      </c>
      <c r="XO11" s="252">
        <f t="shared" si="2932"/>
        <v>0.27682427195216475</v>
      </c>
      <c r="XP11" s="121">
        <v>17</v>
      </c>
      <c r="XQ11" s="252">
        <f t="shared" si="2933"/>
        <v>0.21186440677966101</v>
      </c>
      <c r="XR11" s="121">
        <v>0</v>
      </c>
      <c r="XS11" s="253">
        <f t="shared" si="2934"/>
        <v>42</v>
      </c>
      <c r="XT11" s="254">
        <f t="shared" si="2935"/>
        <v>0.24626209322779247</v>
      </c>
      <c r="XU11" s="121">
        <v>25</v>
      </c>
      <c r="XV11" s="252">
        <f t="shared" si="2936"/>
        <v>0.27697762020828715</v>
      </c>
      <c r="XW11" s="121">
        <v>17</v>
      </c>
      <c r="XX11" s="252">
        <f t="shared" si="2937"/>
        <v>0.21194364792419901</v>
      </c>
      <c r="XY11" s="121">
        <v>0</v>
      </c>
      <c r="XZ11" s="253">
        <f t="shared" si="2938"/>
        <v>42</v>
      </c>
      <c r="YA11" s="254">
        <f t="shared" si="2939"/>
        <v>0.24637766175866724</v>
      </c>
      <c r="YB11" s="121">
        <v>25</v>
      </c>
      <c r="YC11" s="252">
        <f t="shared" si="2940"/>
        <v>0.27716186252771619</v>
      </c>
      <c r="YD11" s="121">
        <v>17</v>
      </c>
      <c r="YE11" s="252">
        <f t="shared" si="2941"/>
        <v>0.21210230817217718</v>
      </c>
      <c r="YF11" s="121">
        <v>0</v>
      </c>
      <c r="YG11" s="253">
        <f t="shared" si="2942"/>
        <v>42</v>
      </c>
      <c r="YH11" s="254">
        <f t="shared" si="2943"/>
        <v>0.24655121808042266</v>
      </c>
      <c r="YI11" s="121">
        <v>25</v>
      </c>
      <c r="YJ11" s="252">
        <f t="shared" si="2944"/>
        <v>0.27731558513588467</v>
      </c>
      <c r="YK11" s="121">
        <v>17</v>
      </c>
      <c r="YL11" s="252">
        <f t="shared" si="2945"/>
        <v>0.21218172740888669</v>
      </c>
      <c r="YM11" s="121">
        <v>0</v>
      </c>
      <c r="YN11" s="253">
        <f t="shared" si="2946"/>
        <v>42</v>
      </c>
      <c r="YO11" s="254">
        <f t="shared" si="2947"/>
        <v>0.2466670582016797</v>
      </c>
      <c r="YP11" s="121">
        <v>25</v>
      </c>
      <c r="YQ11" s="252">
        <f t="shared" si="2948"/>
        <v>0.27740790057700848</v>
      </c>
      <c r="YR11" s="121">
        <v>16</v>
      </c>
      <c r="YS11" s="252">
        <f t="shared" si="2949"/>
        <v>0.19982515299113274</v>
      </c>
      <c r="YT11" s="121">
        <v>0</v>
      </c>
      <c r="YU11" s="253">
        <f t="shared" si="2950"/>
        <v>41</v>
      </c>
      <c r="YV11" s="254">
        <f t="shared" si="2951"/>
        <v>0.24090722134085435</v>
      </c>
      <c r="YW11" s="121">
        <v>25</v>
      </c>
      <c r="YX11" s="252">
        <f t="shared" si="2952"/>
        <v>0.27762354247640203</v>
      </c>
      <c r="YY11" s="121">
        <v>16</v>
      </c>
      <c r="YZ11" s="252">
        <f t="shared" si="2953"/>
        <v>0.19990004997501248</v>
      </c>
      <c r="ZA11" s="121">
        <v>0</v>
      </c>
      <c r="ZB11" s="253">
        <f t="shared" si="2954"/>
        <v>41</v>
      </c>
      <c r="ZC11" s="254">
        <f t="shared" si="2955"/>
        <v>0.2410488564877418</v>
      </c>
      <c r="ZD11" s="121">
        <v>25</v>
      </c>
      <c r="ZE11" s="252">
        <f t="shared" si="2956"/>
        <v>0.27771606309708952</v>
      </c>
      <c r="ZF11" s="121">
        <v>16</v>
      </c>
      <c r="ZG11" s="252">
        <f t="shared" si="2957"/>
        <v>0.20002500312539068</v>
      </c>
      <c r="ZH11" s="121">
        <v>0</v>
      </c>
      <c r="ZI11" s="253">
        <f t="shared" si="2958"/>
        <v>41</v>
      </c>
      <c r="ZJ11" s="254">
        <f t="shared" si="2959"/>
        <v>0.2411622845714958</v>
      </c>
      <c r="ZK11" s="121">
        <v>25</v>
      </c>
      <c r="ZL11" s="252">
        <f t="shared" si="2960"/>
        <v>0.27790128946198311</v>
      </c>
      <c r="ZM11" s="121">
        <v>16</v>
      </c>
      <c r="ZN11" s="252">
        <f t="shared" si="2961"/>
        <v>0.20017515325910173</v>
      </c>
      <c r="ZO11" s="121">
        <v>0</v>
      </c>
      <c r="ZP11" s="253">
        <f t="shared" si="2962"/>
        <v>41</v>
      </c>
      <c r="ZQ11" s="254">
        <f t="shared" si="2963"/>
        <v>0.24133262699393723</v>
      </c>
      <c r="ZR11" s="121">
        <v>25</v>
      </c>
      <c r="ZS11" s="252">
        <f t="shared" si="2964"/>
        <v>0.2781176994103905</v>
      </c>
      <c r="ZT11" s="121">
        <v>16</v>
      </c>
      <c r="ZU11" s="252">
        <f t="shared" si="2965"/>
        <v>0.20022525341008632</v>
      </c>
      <c r="ZV11" s="121">
        <v>0</v>
      </c>
      <c r="ZW11" s="253">
        <f t="shared" si="2966"/>
        <v>41</v>
      </c>
      <c r="ZX11" s="254">
        <f t="shared" si="2967"/>
        <v>0.24146054181389873</v>
      </c>
      <c r="ZY11" s="121">
        <v>25</v>
      </c>
      <c r="ZZ11" s="252">
        <f t="shared" si="2968"/>
        <v>0.27830346209506845</v>
      </c>
      <c r="AAA11" s="121">
        <v>16</v>
      </c>
      <c r="AAB11" s="252">
        <f t="shared" si="2969"/>
        <v>0.20030045067601399</v>
      </c>
      <c r="AAC11" s="121">
        <v>0</v>
      </c>
      <c r="AAD11" s="253">
        <f t="shared" si="2970"/>
        <v>41</v>
      </c>
      <c r="AAE11" s="254">
        <f t="shared" si="2971"/>
        <v>0.24158859230451948</v>
      </c>
      <c r="AAF11" s="121">
        <v>25</v>
      </c>
      <c r="AAG11" s="252">
        <f t="shared" si="2972"/>
        <v>0.27842744180866469</v>
      </c>
      <c r="AAH11" s="121">
        <v>16</v>
      </c>
      <c r="AAI11" s="252">
        <f t="shared" si="2973"/>
        <v>0.20045101478326235</v>
      </c>
      <c r="AAJ11" s="121">
        <v>0</v>
      </c>
      <c r="AAK11" s="253">
        <f t="shared" si="2974"/>
        <v>41</v>
      </c>
      <c r="AAL11" s="254">
        <f t="shared" si="2975"/>
        <v>0.241731030010023</v>
      </c>
      <c r="AAM11" s="121">
        <v>25</v>
      </c>
      <c r="AAN11" s="252">
        <f t="shared" si="2976"/>
        <v>0.27861361863367884</v>
      </c>
      <c r="AAO11" s="121">
        <v>16</v>
      </c>
      <c r="AAP11" s="252">
        <f t="shared" si="2977"/>
        <v>0.20060180541624875</v>
      </c>
      <c r="AAQ11" s="121">
        <v>0</v>
      </c>
      <c r="AAR11" s="253">
        <f t="shared" si="2978"/>
        <v>41</v>
      </c>
      <c r="AAS11" s="254">
        <f t="shared" si="2979"/>
        <v>0.24190217711959408</v>
      </c>
      <c r="AAT11" s="121">
        <v>25</v>
      </c>
      <c r="AAU11" s="252">
        <f t="shared" si="2980"/>
        <v>0.2788622420524261</v>
      </c>
      <c r="AAV11" s="121">
        <v>16</v>
      </c>
      <c r="AAW11" s="252">
        <f t="shared" si="2981"/>
        <v>0.2007024586051179</v>
      </c>
      <c r="AAX11" s="121">
        <v>0</v>
      </c>
      <c r="AAY11" s="253">
        <f t="shared" si="2982"/>
        <v>41</v>
      </c>
      <c r="AAZ11" s="254">
        <f t="shared" si="2983"/>
        <v>0.24207356674735783</v>
      </c>
      <c r="ABA11" s="121">
        <v>25</v>
      </c>
      <c r="ABB11" s="252">
        <f t="shared" si="2984"/>
        <v>0.27898672023211696</v>
      </c>
      <c r="ABC11" s="121">
        <v>16</v>
      </c>
      <c r="ABD11" s="252">
        <f t="shared" si="2985"/>
        <v>0.20080321285140559</v>
      </c>
      <c r="ABE11" s="121">
        <v>0</v>
      </c>
      <c r="ABF11" s="253">
        <f t="shared" si="2986"/>
        <v>41</v>
      </c>
      <c r="ABG11" s="254">
        <f t="shared" si="2987"/>
        <v>0.24218796148620711</v>
      </c>
      <c r="ABH11" s="121">
        <v>25</v>
      </c>
      <c r="ABI11" s="252">
        <f t="shared" si="2988"/>
        <v>0.27914247431889233</v>
      </c>
      <c r="ABJ11" s="121">
        <v>16</v>
      </c>
      <c r="ABK11" s="252">
        <f t="shared" si="2989"/>
        <v>0.20100502512562815</v>
      </c>
      <c r="ABL11" s="121">
        <v>0</v>
      </c>
      <c r="ABM11" s="253">
        <f t="shared" si="2990"/>
        <v>41</v>
      </c>
      <c r="ABN11" s="254">
        <f t="shared" si="2991"/>
        <v>0.24237408370773234</v>
      </c>
      <c r="ABO11" s="121">
        <v>25</v>
      </c>
      <c r="ABP11" s="252">
        <f t="shared" si="2992"/>
        <v>0.27926720285969614</v>
      </c>
      <c r="ABQ11" s="121">
        <v>16</v>
      </c>
      <c r="ABR11" s="252">
        <f t="shared" si="2993"/>
        <v>0.20110608345902461</v>
      </c>
      <c r="ABS11" s="121">
        <v>0</v>
      </c>
      <c r="ABT11" s="253">
        <f t="shared" si="2994"/>
        <v>41</v>
      </c>
      <c r="ABU11" s="254">
        <f t="shared" si="2995"/>
        <v>0.24248876271587413</v>
      </c>
      <c r="ABV11" s="121">
        <v>25</v>
      </c>
      <c r="ABW11" s="252">
        <f t="shared" si="2996"/>
        <v>0.2794232703699564</v>
      </c>
      <c r="ABX11" s="121">
        <v>16</v>
      </c>
      <c r="ABY11" s="252">
        <f t="shared" si="2997"/>
        <v>0.20123254936485979</v>
      </c>
      <c r="ABZ11" s="121">
        <v>0</v>
      </c>
      <c r="ACA11" s="253">
        <f t="shared" si="2998"/>
        <v>41</v>
      </c>
      <c r="ACB11" s="254">
        <f t="shared" si="2999"/>
        <v>0.24263226417327494</v>
      </c>
      <c r="ACC11" s="121">
        <v>25</v>
      </c>
      <c r="ACD11" s="252">
        <f t="shared" si="3000"/>
        <v>0.27957951241333034</v>
      </c>
      <c r="ACE11" s="121">
        <v>16</v>
      </c>
      <c r="ACF11" s="252">
        <f t="shared" si="3001"/>
        <v>0.2014098690835851</v>
      </c>
      <c r="ACG11" s="121">
        <v>0</v>
      </c>
      <c r="ACH11" s="253">
        <f t="shared" si="3002"/>
        <v>41</v>
      </c>
      <c r="ACI11" s="254">
        <f t="shared" si="3003"/>
        <v>0.24280469027596827</v>
      </c>
      <c r="ACJ11" s="121">
        <v>25</v>
      </c>
      <c r="ACK11" s="252">
        <f t="shared" si="3004"/>
        <v>0.2800806632310105</v>
      </c>
      <c r="ACL11" s="121">
        <v>16</v>
      </c>
      <c r="ACM11" s="252">
        <f t="shared" si="3005"/>
        <v>0.20153671747071422</v>
      </c>
      <c r="ACN11" s="121">
        <v>0</v>
      </c>
      <c r="ACO11" s="253">
        <f t="shared" si="3006"/>
        <v>41</v>
      </c>
      <c r="ACP11" s="254">
        <f t="shared" si="3007"/>
        <v>0.24310702638600654</v>
      </c>
      <c r="ACQ11" s="121">
        <v>25</v>
      </c>
      <c r="ACR11" s="252">
        <f t="shared" si="3008"/>
        <v>0.2802690582959641</v>
      </c>
      <c r="ACS11" s="121">
        <v>16</v>
      </c>
      <c r="ACT11" s="252">
        <f t="shared" si="3009"/>
        <v>0.20168914660279844</v>
      </c>
      <c r="ACU11" s="121">
        <v>0</v>
      </c>
      <c r="ACV11" s="253">
        <f t="shared" si="3010"/>
        <v>41</v>
      </c>
      <c r="ACW11" s="254">
        <f t="shared" si="3011"/>
        <v>0.24328012816709194</v>
      </c>
      <c r="ACX11" s="121">
        <v>25</v>
      </c>
      <c r="ACY11" s="252">
        <f t="shared" si="3012"/>
        <v>0.28039479587258864</v>
      </c>
      <c r="ACZ11" s="121">
        <v>16</v>
      </c>
      <c r="ADA11" s="252">
        <f t="shared" si="3013"/>
        <v>0.20179089418589985</v>
      </c>
      <c r="ADB11" s="121">
        <v>0</v>
      </c>
      <c r="ADC11" s="253">
        <f t="shared" si="3014"/>
        <v>41</v>
      </c>
      <c r="ADD11" s="254">
        <f t="shared" si="3015"/>
        <v>0.24339566636984267</v>
      </c>
      <c r="ADE11" s="121">
        <v>25</v>
      </c>
      <c r="ADF11" s="252">
        <f t="shared" si="3016"/>
        <v>0.28070963395463733</v>
      </c>
      <c r="ADG11" s="121">
        <v>16</v>
      </c>
      <c r="ADH11" s="252">
        <f t="shared" si="3017"/>
        <v>0.20189274447949529</v>
      </c>
      <c r="ADI11" s="121">
        <v>0</v>
      </c>
      <c r="ADJ11" s="253">
        <f t="shared" si="3018"/>
        <v>41</v>
      </c>
      <c r="ADK11" s="254">
        <f t="shared" si="3019"/>
        <v>0.24359812251203136</v>
      </c>
      <c r="ADL11" s="121">
        <v>25</v>
      </c>
      <c r="ADM11" s="252">
        <f t="shared" si="3020"/>
        <v>0.28111998200832111</v>
      </c>
      <c r="ADN11" s="121">
        <v>16</v>
      </c>
      <c r="ADO11" s="252">
        <f t="shared" si="3021"/>
        <v>0.20232675771370764</v>
      </c>
      <c r="ADP11" s="121">
        <v>0</v>
      </c>
      <c r="ADQ11" s="253">
        <f t="shared" si="3022"/>
        <v>41</v>
      </c>
      <c r="ADR11" s="254">
        <f t="shared" si="3023"/>
        <v>0.24403309326825784</v>
      </c>
      <c r="ADS11" s="121">
        <v>24</v>
      </c>
      <c r="ADT11" s="252">
        <f t="shared" si="3024"/>
        <v>0.2700573871947789</v>
      </c>
      <c r="ADU11" s="121">
        <v>16</v>
      </c>
      <c r="ADV11" s="252">
        <f t="shared" si="3025"/>
        <v>0.20258293238794631</v>
      </c>
      <c r="ADW11" s="121">
        <v>0</v>
      </c>
      <c r="ADX11" s="253">
        <f t="shared" si="3026"/>
        <v>40</v>
      </c>
      <c r="ADY11" s="254">
        <f t="shared" si="3027"/>
        <v>0.23830801310694072</v>
      </c>
      <c r="ADZ11" s="121">
        <v>24</v>
      </c>
      <c r="AEA11" s="252">
        <f t="shared" si="3028"/>
        <v>0.27039206849932401</v>
      </c>
      <c r="AEB11" s="121">
        <v>16</v>
      </c>
      <c r="AEC11" s="252">
        <f t="shared" si="3029"/>
        <v>0.20294266869609334</v>
      </c>
      <c r="AED11" s="121">
        <v>0</v>
      </c>
      <c r="AEE11" s="253">
        <f t="shared" si="3030"/>
        <v>40</v>
      </c>
      <c r="AEF11" s="254">
        <f t="shared" si="3031"/>
        <v>0.23866348448687352</v>
      </c>
      <c r="AEG11" s="121">
        <v>24</v>
      </c>
      <c r="AEH11" s="252">
        <f t="shared" si="3032"/>
        <v>0.27081922816519971</v>
      </c>
      <c r="AEI11" s="121">
        <v>16</v>
      </c>
      <c r="AEJ11" s="252">
        <f t="shared" si="3033"/>
        <v>0.20325203252032523</v>
      </c>
      <c r="AEK11" s="121">
        <v>0</v>
      </c>
      <c r="AEL11" s="253">
        <f t="shared" si="3034"/>
        <v>40</v>
      </c>
      <c r="AEM11" s="254">
        <f t="shared" si="3035"/>
        <v>0.23903430142225407</v>
      </c>
      <c r="AEN11" s="121">
        <v>24</v>
      </c>
      <c r="AEO11" s="252">
        <f t="shared" si="3036"/>
        <v>0.27124773960216997</v>
      </c>
      <c r="AEP11" s="121">
        <v>16</v>
      </c>
      <c r="AEQ11" s="252">
        <f t="shared" si="3037"/>
        <v>0.20351055711015009</v>
      </c>
      <c r="AER11" s="121">
        <v>0</v>
      </c>
      <c r="AES11" s="253">
        <f t="shared" si="3038"/>
        <v>40</v>
      </c>
      <c r="AET11" s="254">
        <f t="shared" si="3039"/>
        <v>0.23937761819269898</v>
      </c>
      <c r="AEU11" s="121">
        <v>24</v>
      </c>
      <c r="AEV11" s="252">
        <f t="shared" si="3040"/>
        <v>0.27149321266968324</v>
      </c>
      <c r="AEW11" s="121">
        <v>16</v>
      </c>
      <c r="AEX11" s="252">
        <f t="shared" si="3041"/>
        <v>0.2038476239011339</v>
      </c>
      <c r="AEY11" s="121">
        <v>0</v>
      </c>
      <c r="AEZ11" s="253">
        <f t="shared" si="3042"/>
        <v>40</v>
      </c>
      <c r="AFA11" s="254">
        <f t="shared" si="3043"/>
        <v>0.2396788303673078</v>
      </c>
      <c r="AFB11" s="121">
        <v>24</v>
      </c>
      <c r="AFC11" s="252">
        <f t="shared" si="3044"/>
        <v>0.27186225645672862</v>
      </c>
      <c r="AFD11" s="121">
        <v>16</v>
      </c>
      <c r="AFE11" s="252">
        <f t="shared" si="3045"/>
        <v>0.20402958428972201</v>
      </c>
      <c r="AFF11" s="121">
        <v>0</v>
      </c>
      <c r="AFG11" s="253">
        <f t="shared" si="3046"/>
        <v>40</v>
      </c>
      <c r="AFH11" s="254">
        <f t="shared" si="3047"/>
        <v>0.23995200959808036</v>
      </c>
      <c r="AFI11" s="121">
        <v>24</v>
      </c>
      <c r="AFJ11" s="252">
        <f t="shared" si="3048"/>
        <v>0.27229407760381208</v>
      </c>
      <c r="AFK11" s="121">
        <v>16</v>
      </c>
      <c r="AFL11" s="252">
        <f t="shared" si="3049"/>
        <v>0.20429009193054137</v>
      </c>
      <c r="AFM11" s="121">
        <v>0</v>
      </c>
      <c r="AFN11" s="253">
        <f t="shared" si="3050"/>
        <v>40</v>
      </c>
      <c r="AFO11" s="254">
        <f t="shared" si="3051"/>
        <v>0.24029796948215787</v>
      </c>
      <c r="AFP11" s="121">
        <v>24</v>
      </c>
      <c r="AFQ11" s="252">
        <f t="shared" si="3052"/>
        <v>0.27257240204429301</v>
      </c>
      <c r="AFR11" s="121">
        <v>16</v>
      </c>
      <c r="AFS11" s="252">
        <f t="shared" si="3053"/>
        <v>0.20465592223074958</v>
      </c>
      <c r="AFT11" s="121">
        <v>0</v>
      </c>
      <c r="AFU11" s="253">
        <f t="shared" si="3054"/>
        <v>40</v>
      </c>
      <c r="AFV11" s="254">
        <f t="shared" si="3055"/>
        <v>0.24063045178367323</v>
      </c>
      <c r="AFW11" s="121">
        <v>24</v>
      </c>
      <c r="AFX11" s="252">
        <f t="shared" si="3056"/>
        <v>0.27306860848788256</v>
      </c>
      <c r="AFY11" s="121">
        <v>16</v>
      </c>
      <c r="AFZ11" s="252">
        <f t="shared" si="3057"/>
        <v>0.20504933999743688</v>
      </c>
      <c r="AGA11" s="121">
        <v>0</v>
      </c>
      <c r="AGB11" s="253">
        <f t="shared" si="3058"/>
        <v>40</v>
      </c>
      <c r="AGC11" s="254">
        <f t="shared" si="3059"/>
        <v>0.24108003857280619</v>
      </c>
      <c r="AGD11" s="121">
        <v>24</v>
      </c>
      <c r="AGE11" s="252">
        <f t="shared" si="3060"/>
        <v>0.27375384966351085</v>
      </c>
      <c r="AGF11" s="121">
        <v>16</v>
      </c>
      <c r="AGG11" s="252">
        <f t="shared" si="3061"/>
        <v>0.20533880903490762</v>
      </c>
      <c r="AGH11" s="121">
        <v>0</v>
      </c>
      <c r="AGI11" s="253">
        <f t="shared" si="3062"/>
        <v>40</v>
      </c>
      <c r="AGJ11" s="254">
        <f t="shared" si="3063"/>
        <v>0.2415604807053566</v>
      </c>
      <c r="AGK11" s="121">
        <v>24</v>
      </c>
      <c r="AGL11" s="252">
        <f t="shared" si="3064"/>
        <v>0.27431706480740653</v>
      </c>
      <c r="AGM11" s="121">
        <v>16</v>
      </c>
      <c r="AGN11" s="252">
        <f t="shared" si="3065"/>
        <v>0.20581425263699513</v>
      </c>
      <c r="AGO11" s="121">
        <v>0</v>
      </c>
      <c r="AGP11" s="253">
        <f t="shared" si="3066"/>
        <v>40</v>
      </c>
      <c r="AGQ11" s="254">
        <f t="shared" si="3067"/>
        <v>0.2420867881135387</v>
      </c>
      <c r="AGR11" s="121">
        <v>24</v>
      </c>
      <c r="AGS11" s="252">
        <f t="shared" si="3068"/>
        <v>0.2748826022219677</v>
      </c>
      <c r="AGT11" s="121">
        <v>16</v>
      </c>
      <c r="AGU11" s="252">
        <f t="shared" si="3069"/>
        <v>0.20613244009275961</v>
      </c>
      <c r="AGV11" s="121">
        <v>0</v>
      </c>
      <c r="AGW11" s="253">
        <f t="shared" si="3070"/>
        <v>40</v>
      </c>
      <c r="AGX11" s="254">
        <f t="shared" si="3071"/>
        <v>0.24252713272297338</v>
      </c>
      <c r="AGY11" s="121">
        <v>24</v>
      </c>
      <c r="AGZ11" s="252">
        <f t="shared" si="3072"/>
        <v>0.27557698932139169</v>
      </c>
      <c r="AHA11" s="121">
        <v>16</v>
      </c>
      <c r="AHB11" s="252">
        <f t="shared" si="3073"/>
        <v>0.20647825525874305</v>
      </c>
      <c r="AHC11" s="121">
        <v>0</v>
      </c>
      <c r="AHD11" s="253">
        <f t="shared" si="3074"/>
        <v>40</v>
      </c>
      <c r="AHE11" s="254">
        <f t="shared" si="3075"/>
        <v>0.24304289707133309</v>
      </c>
      <c r="AHF11" s="121">
        <v>24</v>
      </c>
      <c r="AHG11" s="252">
        <f t="shared" si="3076"/>
        <v>0.27621130164575902</v>
      </c>
      <c r="AHH11" s="121">
        <v>16</v>
      </c>
      <c r="AHI11" s="252">
        <f t="shared" si="3077"/>
        <v>0.20703933747412009</v>
      </c>
      <c r="AHJ11" s="121">
        <v>0</v>
      </c>
      <c r="AHK11" s="253">
        <f t="shared" si="3078"/>
        <v>40</v>
      </c>
      <c r="AHL11" s="254">
        <f t="shared" si="3079"/>
        <v>0.243649875129439</v>
      </c>
      <c r="AHM11" s="121">
        <v>24</v>
      </c>
      <c r="AHN11" s="252">
        <f t="shared" si="3080"/>
        <v>0.27691242644513675</v>
      </c>
      <c r="AHO11" s="121">
        <v>16</v>
      </c>
      <c r="AHP11" s="252">
        <f t="shared" si="3081"/>
        <v>0.2074150894477573</v>
      </c>
      <c r="AHQ11" s="121">
        <v>0</v>
      </c>
      <c r="AHR11" s="253">
        <f t="shared" si="3082"/>
        <v>40</v>
      </c>
      <c r="AHS11" s="254">
        <f t="shared" si="3083"/>
        <v>0.24418533667053291</v>
      </c>
      <c r="AHT11" s="121">
        <v>24</v>
      </c>
      <c r="AHU11" s="252">
        <f t="shared" si="3084"/>
        <v>0.27771349224716502</v>
      </c>
      <c r="AHV11" s="121">
        <v>16</v>
      </c>
      <c r="AHW11" s="252">
        <f t="shared" si="3085"/>
        <v>0.20814361909717705</v>
      </c>
      <c r="AHX11" s="121">
        <v>0</v>
      </c>
      <c r="AHY11" s="253">
        <f t="shared" si="3086"/>
        <v>40</v>
      </c>
      <c r="AHZ11" s="254">
        <f t="shared" si="3087"/>
        <v>0.24496294935391025</v>
      </c>
      <c r="AIA11" s="121">
        <v>24</v>
      </c>
      <c r="AIB11" s="252">
        <f t="shared" si="3088"/>
        <v>0.27877802299918691</v>
      </c>
      <c r="AIC11" s="121">
        <v>16</v>
      </c>
      <c r="AID11" s="252">
        <f t="shared" si="3089"/>
        <v>0.20857776039629772</v>
      </c>
      <c r="AIE11" s="121">
        <v>0</v>
      </c>
      <c r="AIF11" s="253">
        <f t="shared" si="3090"/>
        <v>40</v>
      </c>
      <c r="AIG11" s="254">
        <f t="shared" si="3091"/>
        <v>0.24570024570024571</v>
      </c>
      <c r="AIH11" s="121">
        <v>22</v>
      </c>
      <c r="AII11" s="252">
        <f t="shared" si="3092"/>
        <v>0.25608194622279129</v>
      </c>
      <c r="AIJ11" s="121">
        <v>16</v>
      </c>
      <c r="AIK11" s="252">
        <f t="shared" si="3093"/>
        <v>0.20920502092050208</v>
      </c>
      <c r="AIL11" s="121">
        <v>0</v>
      </c>
      <c r="AIM11" s="253">
        <f t="shared" si="3094"/>
        <v>38</v>
      </c>
      <c r="AIN11" s="254">
        <f t="shared" si="3095"/>
        <v>0.23400455693084549</v>
      </c>
      <c r="AIO11" s="121">
        <v>22</v>
      </c>
      <c r="AIP11" s="252">
        <f t="shared" si="3096"/>
        <v>0.25682932523931823</v>
      </c>
      <c r="AIQ11" s="121">
        <v>16</v>
      </c>
      <c r="AIR11" s="252">
        <f t="shared" si="3097"/>
        <v>0.20991865652059827</v>
      </c>
      <c r="AIS11" s="121">
        <v>0</v>
      </c>
      <c r="AIT11" s="253">
        <f t="shared" si="3098"/>
        <v>38</v>
      </c>
      <c r="AIU11" s="254">
        <f t="shared" si="3099"/>
        <v>0.23474178403755869</v>
      </c>
      <c r="AIV11" s="121">
        <v>22</v>
      </c>
      <c r="AIW11" s="252">
        <f t="shared" si="3100"/>
        <v>0.25791324736225091</v>
      </c>
      <c r="AIX11" s="121">
        <v>16</v>
      </c>
      <c r="AIY11" s="252">
        <f t="shared" si="3101"/>
        <v>0.21049861860281543</v>
      </c>
      <c r="AIZ11" s="121">
        <v>0</v>
      </c>
      <c r="AJA11" s="253">
        <f t="shared" si="3102"/>
        <v>38</v>
      </c>
      <c r="AJB11" s="254">
        <f t="shared" si="3103"/>
        <v>0.23557126030624262</v>
      </c>
      <c r="AJC11" s="121">
        <v>22</v>
      </c>
      <c r="AJD11" s="252">
        <f t="shared" si="3104"/>
        <v>0.25900635742877326</v>
      </c>
      <c r="AJE11" s="121">
        <v>16</v>
      </c>
      <c r="AJF11" s="252">
        <f t="shared" si="3105"/>
        <v>0.2111375032990235</v>
      </c>
      <c r="AJG11" s="121">
        <v>0</v>
      </c>
      <c r="AJH11" s="253">
        <f t="shared" si="3106"/>
        <v>38</v>
      </c>
      <c r="AJI11" s="254">
        <f t="shared" si="3107"/>
        <v>0.23643603782976605</v>
      </c>
      <c r="AJJ11" s="121">
        <v>22</v>
      </c>
      <c r="AJK11" s="252">
        <f t="shared" si="3108"/>
        <v>0.25983229006732017</v>
      </c>
      <c r="AJL11" s="121">
        <v>16</v>
      </c>
      <c r="AJM11" s="252">
        <f t="shared" si="3109"/>
        <v>0.21214531954388757</v>
      </c>
      <c r="AJN11" s="121">
        <v>0</v>
      </c>
      <c r="AJO11" s="253">
        <f t="shared" si="3110"/>
        <v>38</v>
      </c>
      <c r="AJP11" s="254">
        <f t="shared" si="3111"/>
        <v>0.23736648135423824</v>
      </c>
      <c r="AJQ11" s="121">
        <v>22</v>
      </c>
      <c r="AJR11" s="252">
        <f t="shared" si="3112"/>
        <v>0.26115859449192785</v>
      </c>
      <c r="AJS11" s="121">
        <v>16</v>
      </c>
      <c r="AJT11" s="252">
        <f t="shared" si="3113"/>
        <v>0.21290751829673984</v>
      </c>
      <c r="AJU11" s="121">
        <v>0</v>
      </c>
      <c r="AJV11" s="253">
        <f t="shared" si="3114"/>
        <v>38</v>
      </c>
      <c r="AJW11" s="254">
        <f t="shared" si="3115"/>
        <v>0.23840893406110794</v>
      </c>
      <c r="AJX11" s="121">
        <v>22</v>
      </c>
      <c r="AJY11" s="252">
        <f t="shared" si="3116"/>
        <v>0.26237328562909956</v>
      </c>
      <c r="AJZ11" s="121">
        <v>16</v>
      </c>
      <c r="AKA11" s="252">
        <f t="shared" si="3117"/>
        <v>0.21364668179997331</v>
      </c>
      <c r="AKB11" s="121">
        <v>0</v>
      </c>
      <c r="AKC11" s="253">
        <f t="shared" si="3118"/>
        <v>38</v>
      </c>
      <c r="AKD11" s="254">
        <f t="shared" si="3119"/>
        <v>0.23938515812019656</v>
      </c>
      <c r="AKE11" s="121">
        <v>22</v>
      </c>
      <c r="AKF11" s="252">
        <f t="shared" si="3120"/>
        <v>0.26315789473684209</v>
      </c>
      <c r="AKG11" s="121">
        <v>16</v>
      </c>
      <c r="AKH11" s="252">
        <f t="shared" si="3121"/>
        <v>0.21459227467811159</v>
      </c>
      <c r="AKI11" s="121">
        <v>0</v>
      </c>
      <c r="AKJ11" s="253">
        <f t="shared" si="3122"/>
        <v>38</v>
      </c>
      <c r="AKK11" s="254">
        <f t="shared" si="3123"/>
        <v>0.24026302478502784</v>
      </c>
      <c r="AKL11" s="121">
        <v>22</v>
      </c>
      <c r="AKM11" s="252">
        <f t="shared" si="3124"/>
        <v>0.26435952895938475</v>
      </c>
      <c r="AKN11" s="121">
        <v>16</v>
      </c>
      <c r="AKO11" s="252">
        <f t="shared" si="3125"/>
        <v>0.21548821548821548</v>
      </c>
      <c r="AKP11" s="121">
        <v>0</v>
      </c>
      <c r="AKQ11" s="253">
        <f t="shared" si="3126"/>
        <v>38</v>
      </c>
      <c r="AKR11" s="254">
        <f t="shared" si="3127"/>
        <v>0.24131580618530513</v>
      </c>
      <c r="AKS11" s="121">
        <v>21</v>
      </c>
      <c r="AKT11" s="252">
        <f t="shared" si="3128"/>
        <v>0.25377643504531722</v>
      </c>
      <c r="AKU11" s="121">
        <v>16</v>
      </c>
      <c r="AKV11" s="252">
        <f t="shared" si="3129"/>
        <v>0.21615779519048905</v>
      </c>
      <c r="AKW11" s="121">
        <v>0</v>
      </c>
      <c r="AKX11" s="253">
        <f t="shared" si="3130"/>
        <v>37</v>
      </c>
      <c r="AKY11" s="254">
        <f t="shared" si="3131"/>
        <v>0.23601454359890284</v>
      </c>
      <c r="AKZ11" s="121">
        <v>20</v>
      </c>
      <c r="ALA11" s="252">
        <f t="shared" si="3132"/>
        <v>0.24310198128114743</v>
      </c>
      <c r="ALB11" s="121">
        <v>16</v>
      </c>
      <c r="ALC11" s="252">
        <f t="shared" si="3133"/>
        <v>0.21700800217008001</v>
      </c>
      <c r="ALD11" s="121">
        <v>0</v>
      </c>
      <c r="ALE11" s="253">
        <f t="shared" si="3134"/>
        <v>36</v>
      </c>
      <c r="ALF11" s="254">
        <f t="shared" si="3135"/>
        <v>0.23076923076923078</v>
      </c>
      <c r="ALG11" s="121">
        <v>20</v>
      </c>
      <c r="ALH11" s="252">
        <f t="shared" si="3136"/>
        <v>0.24420024420024419</v>
      </c>
      <c r="ALI11" s="121">
        <v>16</v>
      </c>
      <c r="ALJ11" s="252">
        <f t="shared" si="3137"/>
        <v>0.21813224267212</v>
      </c>
      <c r="ALK11" s="121">
        <v>0</v>
      </c>
      <c r="ALL11" s="253">
        <f t="shared" si="3138"/>
        <v>36</v>
      </c>
      <c r="ALM11" s="254">
        <f t="shared" si="3139"/>
        <v>0.2318840579710145</v>
      </c>
      <c r="ALN11" s="121">
        <v>20</v>
      </c>
      <c r="ALO11" s="252">
        <f t="shared" si="3140"/>
        <v>0.24500796275878967</v>
      </c>
      <c r="ALP11" s="121">
        <v>16</v>
      </c>
      <c r="ALQ11" s="252">
        <f t="shared" si="3141"/>
        <v>0.21884831076460129</v>
      </c>
      <c r="ALR11" s="121">
        <v>0</v>
      </c>
      <c r="ALS11" s="253">
        <f t="shared" si="3142"/>
        <v>36</v>
      </c>
      <c r="ALT11" s="254">
        <f t="shared" si="3143"/>
        <v>0.23264831329972857</v>
      </c>
      <c r="ALU11" s="121">
        <v>20</v>
      </c>
      <c r="ALV11" s="252">
        <f t="shared" si="3144"/>
        <v>0.2461841457410143</v>
      </c>
      <c r="ALW11" s="121">
        <v>16</v>
      </c>
      <c r="ALX11" s="252">
        <f t="shared" si="3145"/>
        <v>0.2200825309491059</v>
      </c>
      <c r="ALY11" s="121">
        <v>0</v>
      </c>
      <c r="ALZ11" s="253">
        <f t="shared" si="3146"/>
        <v>36</v>
      </c>
      <c r="AMA11" s="254">
        <f t="shared" si="3147"/>
        <v>0.23385734701831884</v>
      </c>
      <c r="AMB11" s="121">
        <v>20</v>
      </c>
      <c r="AMC11" s="252">
        <f t="shared" si="3148"/>
        <v>0.24755539051862854</v>
      </c>
      <c r="AMD11" s="121">
        <v>16</v>
      </c>
      <c r="AME11" s="252">
        <f t="shared" si="3149"/>
        <v>0.22087244616234128</v>
      </c>
      <c r="AMF11" s="121">
        <v>0</v>
      </c>
      <c r="AMG11" s="253">
        <f t="shared" si="3150"/>
        <v>36</v>
      </c>
      <c r="AMH11" s="254">
        <f t="shared" si="3151"/>
        <v>0.2349409384585264</v>
      </c>
      <c r="AMI11" s="121">
        <v>20</v>
      </c>
      <c r="AMJ11" s="252">
        <f t="shared" si="3152"/>
        <v>0.24866343404202412</v>
      </c>
      <c r="AMK11" s="121">
        <v>16</v>
      </c>
      <c r="AML11" s="252">
        <f t="shared" si="3153"/>
        <v>0.22157595900844759</v>
      </c>
      <c r="AMM11" s="121">
        <v>0</v>
      </c>
      <c r="AMN11" s="253">
        <f t="shared" si="3154"/>
        <v>36</v>
      </c>
      <c r="AMO11" s="254">
        <f t="shared" si="3155"/>
        <v>0.23584905660377359</v>
      </c>
      <c r="AMP11" s="121">
        <v>20</v>
      </c>
      <c r="AMQ11" s="252">
        <f t="shared" si="3156"/>
        <v>0.25006251562890724</v>
      </c>
      <c r="AMR11" s="121">
        <v>16</v>
      </c>
      <c r="AMS11" s="252">
        <f t="shared" si="3157"/>
        <v>0.22265516281658781</v>
      </c>
      <c r="AMT11" s="121">
        <v>0</v>
      </c>
      <c r="AMU11" s="253">
        <f t="shared" si="3158"/>
        <v>36</v>
      </c>
      <c r="AMV11" s="254">
        <f t="shared" si="3159"/>
        <v>0.23709167544783985</v>
      </c>
      <c r="AMW11" s="121">
        <v>20</v>
      </c>
      <c r="AMX11" s="252">
        <f t="shared" si="3160"/>
        <v>0.25150905432595572</v>
      </c>
      <c r="AMY11" s="121">
        <v>16</v>
      </c>
      <c r="AMZ11" s="252">
        <f t="shared" si="3161"/>
        <v>0.22349490152255902</v>
      </c>
      <c r="ANA11" s="121">
        <v>0</v>
      </c>
      <c r="ANB11" s="253">
        <f t="shared" si="3162"/>
        <v>36</v>
      </c>
      <c r="ANC11" s="254">
        <f t="shared" si="3163"/>
        <v>0.23823704586063135</v>
      </c>
      <c r="AND11" s="121">
        <v>20</v>
      </c>
      <c r="ANE11" s="252">
        <f t="shared" si="3164"/>
        <v>0.25271670457417239</v>
      </c>
      <c r="ANF11" s="121">
        <v>16</v>
      </c>
      <c r="ANG11" s="252">
        <f t="shared" si="3165"/>
        <v>0.22421524663677131</v>
      </c>
      <c r="ANH11" s="121">
        <v>0</v>
      </c>
      <c r="ANI11" s="253">
        <f t="shared" si="3166"/>
        <v>36</v>
      </c>
      <c r="ANJ11" s="254">
        <f t="shared" si="3167"/>
        <v>0.23920265780730895</v>
      </c>
      <c r="ANK11" s="121">
        <v>20</v>
      </c>
      <c r="ANL11" s="252">
        <f t="shared" si="3168"/>
        <v>0.25374270489723416</v>
      </c>
      <c r="ANM11" s="121">
        <v>16</v>
      </c>
      <c r="ANN11" s="252">
        <f t="shared" si="3169"/>
        <v>0.22522522522522523</v>
      </c>
      <c r="ANO11" s="121">
        <v>0</v>
      </c>
      <c r="ANP11" s="253">
        <f t="shared" si="3170"/>
        <v>36</v>
      </c>
      <c r="ANQ11" s="254">
        <f t="shared" si="3171"/>
        <v>0.24022420926197782</v>
      </c>
      <c r="ANR11" s="121">
        <v>19</v>
      </c>
      <c r="ANS11" s="252">
        <f t="shared" si="3172"/>
        <v>0.24206905338259652</v>
      </c>
      <c r="ANT11" s="121">
        <v>15</v>
      </c>
      <c r="ANU11" s="252">
        <f t="shared" si="3173"/>
        <v>0.21213406873143828</v>
      </c>
      <c r="ANV11" s="121">
        <v>0</v>
      </c>
      <c r="ANW11" s="253">
        <f t="shared" si="3174"/>
        <v>34</v>
      </c>
      <c r="ANX11" s="254">
        <f t="shared" si="3175"/>
        <v>0.22788203753351205</v>
      </c>
      <c r="ANY11" s="121">
        <v>19</v>
      </c>
      <c r="ANZ11" s="252">
        <f t="shared" si="3176"/>
        <v>0.24330900243309003</v>
      </c>
      <c r="AOA11" s="121">
        <v>15</v>
      </c>
      <c r="AOB11" s="252">
        <f t="shared" si="3177"/>
        <v>0.21300766827605794</v>
      </c>
      <c r="AOC11" s="121">
        <v>0</v>
      </c>
      <c r="AOD11" s="253">
        <f t="shared" si="3178"/>
        <v>34</v>
      </c>
      <c r="AOE11" s="254">
        <f t="shared" si="3179"/>
        <v>0.22894081206652753</v>
      </c>
      <c r="AOF11" s="121">
        <v>19</v>
      </c>
      <c r="AOG11" s="252">
        <f t="shared" si="3180"/>
        <v>0.24424733256202596</v>
      </c>
      <c r="AOH11" s="121">
        <v>15</v>
      </c>
      <c r="AOI11" s="252">
        <f t="shared" si="3181"/>
        <v>0.21355353075170844</v>
      </c>
      <c r="AOJ11" s="121">
        <v>0</v>
      </c>
      <c r="AOK11" s="253">
        <f t="shared" si="3182"/>
        <v>34</v>
      </c>
      <c r="AOL11" s="254">
        <f t="shared" si="3183"/>
        <v>0.2296831723299331</v>
      </c>
      <c r="AOM11" s="121">
        <v>19</v>
      </c>
      <c r="AON11" s="252">
        <f t="shared" si="3184"/>
        <v>0.24541462154482047</v>
      </c>
      <c r="AOO11" s="121">
        <v>15</v>
      </c>
      <c r="AOP11" s="252">
        <f t="shared" si="3185"/>
        <v>0.21443888491779842</v>
      </c>
      <c r="AOQ11" s="121">
        <v>0</v>
      </c>
      <c r="AOR11" s="253">
        <f t="shared" si="3186"/>
        <v>34</v>
      </c>
      <c r="AOS11" s="254">
        <f t="shared" si="3187"/>
        <v>0.23071181380199501</v>
      </c>
      <c r="AOT11" s="121">
        <v>19</v>
      </c>
      <c r="AOU11" s="252">
        <f t="shared" si="3188"/>
        <v>0.24633735252171657</v>
      </c>
      <c r="AOV11" s="121">
        <v>15</v>
      </c>
      <c r="AOW11" s="252">
        <f t="shared" si="3189"/>
        <v>0.21520803443328551</v>
      </c>
      <c r="AOX11" s="121">
        <v>0</v>
      </c>
      <c r="AOY11" s="253">
        <f t="shared" si="3190"/>
        <v>34</v>
      </c>
      <c r="AOZ11" s="254">
        <f t="shared" si="3191"/>
        <v>0.2315603078389975</v>
      </c>
      <c r="APA11" s="121">
        <v>19</v>
      </c>
      <c r="APB11" s="252">
        <f t="shared" si="3192"/>
        <v>0.24720270621909965</v>
      </c>
      <c r="APC11" s="121">
        <v>15</v>
      </c>
      <c r="APD11" s="252">
        <f t="shared" si="3193"/>
        <v>0.21620063418852695</v>
      </c>
      <c r="APE11" s="121">
        <v>0</v>
      </c>
      <c r="APF11" s="253">
        <f t="shared" si="3194"/>
        <v>34</v>
      </c>
      <c r="APG11" s="254">
        <f t="shared" si="3195"/>
        <v>0.23249452954048141</v>
      </c>
      <c r="APH11" s="121">
        <v>19</v>
      </c>
      <c r="API11" s="252">
        <f t="shared" si="3196"/>
        <v>0.24817136886102403</v>
      </c>
      <c r="APJ11" s="121">
        <v>15</v>
      </c>
      <c r="APK11" s="252">
        <f t="shared" si="3197"/>
        <v>0.21688837478311163</v>
      </c>
      <c r="APL11" s="121">
        <v>0</v>
      </c>
      <c r="APM11" s="253">
        <f t="shared" si="3198"/>
        <v>34</v>
      </c>
      <c r="APN11" s="254">
        <f t="shared" si="3199"/>
        <v>0.23332418336535821</v>
      </c>
      <c r="APO11" s="121">
        <v>19</v>
      </c>
      <c r="APP11" s="252">
        <f t="shared" si="3200"/>
        <v>0.24898440571353692</v>
      </c>
      <c r="APQ11" s="121">
        <v>15</v>
      </c>
      <c r="APR11" s="252">
        <f t="shared" si="3201"/>
        <v>0.21754894851341552</v>
      </c>
      <c r="APS11" s="121">
        <v>0</v>
      </c>
      <c r="APT11" s="253">
        <f t="shared" si="3202"/>
        <v>34</v>
      </c>
      <c r="APU11" s="254">
        <f t="shared" si="3203"/>
        <v>0.23406305934186977</v>
      </c>
      <c r="APV11" s="121">
        <v>19</v>
      </c>
      <c r="APW11" s="252">
        <f t="shared" si="3204"/>
        <v>0.24983563445101906</v>
      </c>
      <c r="APX11" s="121">
        <v>15</v>
      </c>
      <c r="APY11" s="252">
        <f t="shared" si="3205"/>
        <v>0.21824530772588391</v>
      </c>
      <c r="APZ11" s="121">
        <v>0</v>
      </c>
      <c r="AQA11" s="253">
        <f t="shared" si="3206"/>
        <v>34</v>
      </c>
      <c r="AQB11" s="254">
        <f t="shared" si="3207"/>
        <v>0.2348390661693604</v>
      </c>
      <c r="AQC11" s="121">
        <v>19</v>
      </c>
      <c r="AQD11" s="252">
        <f t="shared" si="3208"/>
        <v>0.25069270352289219</v>
      </c>
      <c r="AQE11" s="121">
        <v>15</v>
      </c>
      <c r="AQF11" s="252">
        <f t="shared" si="3209"/>
        <v>0.21929824561403508</v>
      </c>
      <c r="AQG11" s="121">
        <v>0</v>
      </c>
      <c r="AQH11" s="253">
        <f t="shared" si="3210"/>
        <v>34</v>
      </c>
      <c r="AQI11" s="254">
        <f t="shared" si="3211"/>
        <v>0.23579998612941258</v>
      </c>
      <c r="AQJ11" s="121">
        <v>19</v>
      </c>
      <c r="AQK11" s="252">
        <f t="shared" si="3212"/>
        <v>0.25172231054583999</v>
      </c>
      <c r="AQL11" s="121">
        <v>14</v>
      </c>
      <c r="AQM11" s="252">
        <f t="shared" si="3213"/>
        <v>0.20548950535740496</v>
      </c>
      <c r="AQN11" s="121">
        <v>0</v>
      </c>
      <c r="AQO11" s="253">
        <f t="shared" si="3214"/>
        <v>33</v>
      </c>
      <c r="AQP11" s="254">
        <f t="shared" si="3215"/>
        <v>0.22978901190724879</v>
      </c>
      <c r="AQQ11" s="121">
        <v>19</v>
      </c>
      <c r="AQR11" s="252">
        <f t="shared" si="3216"/>
        <v>0.25279403938265033</v>
      </c>
      <c r="AQS11" s="121">
        <v>14</v>
      </c>
      <c r="AQT11" s="252">
        <f t="shared" si="3217"/>
        <v>0.20639834881320948</v>
      </c>
      <c r="AQU11" s="121">
        <v>0</v>
      </c>
      <c r="AQV11" s="253">
        <f t="shared" si="3218"/>
        <v>33</v>
      </c>
      <c r="AQW11" s="254">
        <f t="shared" si="3219"/>
        <v>0.23078536960626619</v>
      </c>
      <c r="AQX11" s="121">
        <v>19</v>
      </c>
      <c r="AQY11" s="252">
        <f t="shared" si="3220"/>
        <v>0.2532657957877899</v>
      </c>
      <c r="AQZ11" s="121">
        <v>14</v>
      </c>
      <c r="ARA11" s="252">
        <f t="shared" si="3220"/>
        <v>0.20691693762932309</v>
      </c>
      <c r="ARB11" s="121">
        <v>0</v>
      </c>
      <c r="ARC11" s="253">
        <f t="shared" si="3221"/>
        <v>33</v>
      </c>
      <c r="ARD11" s="254">
        <f t="shared" ref="ARD11" si="3224">ARC11/ARC$19*100</f>
        <v>0.23128679562657695</v>
      </c>
      <c r="ARE11" s="121">
        <v>19</v>
      </c>
      <c r="ARF11" s="252">
        <f t="shared" si="147"/>
        <v>0.25384101536406145</v>
      </c>
      <c r="ARG11" s="121">
        <v>14</v>
      </c>
      <c r="ARH11" s="252">
        <f t="shared" si="148"/>
        <v>0.20759193357058123</v>
      </c>
      <c r="ARI11" s="121">
        <v>0</v>
      </c>
      <c r="ARJ11" s="253">
        <f t="shared" si="149"/>
        <v>33</v>
      </c>
      <c r="ARK11" s="254">
        <f t="shared" si="150"/>
        <v>0.23192072527935906</v>
      </c>
      <c r="ARL11" s="121">
        <v>19</v>
      </c>
      <c r="ARM11" s="252">
        <f t="shared" si="151"/>
        <v>0.2544529262086514</v>
      </c>
      <c r="ARN11" s="121">
        <v>14</v>
      </c>
      <c r="ARO11" s="252">
        <f t="shared" si="152"/>
        <v>0.20811654526534862</v>
      </c>
      <c r="ARP11" s="121">
        <v>0</v>
      </c>
      <c r="ARQ11" s="253">
        <f t="shared" si="153"/>
        <v>33</v>
      </c>
      <c r="ARR11" s="254">
        <f t="shared" si="154"/>
        <v>0.23249260250810203</v>
      </c>
      <c r="ARS11" s="121">
        <v>19</v>
      </c>
      <c r="ART11" s="252">
        <f t="shared" si="155"/>
        <v>0.25499932894913435</v>
      </c>
      <c r="ARU11" s="121">
        <v>14</v>
      </c>
      <c r="ARV11" s="252">
        <f t="shared" si="156"/>
        <v>0.20851951146857312</v>
      </c>
      <c r="ARW11" s="121">
        <v>0</v>
      </c>
      <c r="ARX11" s="253">
        <f t="shared" si="157"/>
        <v>33</v>
      </c>
      <c r="ARY11" s="254">
        <f t="shared" si="158"/>
        <v>0.23296858453935756</v>
      </c>
      <c r="ARZ11" s="121">
        <v>19</v>
      </c>
      <c r="ASA11" s="252">
        <f t="shared" si="159"/>
        <v>0.25547935995697191</v>
      </c>
      <c r="ASB11" s="121">
        <v>14</v>
      </c>
      <c r="ASC11" s="252">
        <f t="shared" si="160"/>
        <v>0.20908004778972519</v>
      </c>
      <c r="ASD11" s="121">
        <v>0</v>
      </c>
      <c r="ASE11" s="253">
        <f t="shared" si="161"/>
        <v>33</v>
      </c>
      <c r="ASF11" s="254">
        <f t="shared" si="162"/>
        <v>0.23349607302059011</v>
      </c>
      <c r="ASG11" s="121">
        <v>19</v>
      </c>
      <c r="ASH11" s="252">
        <f t="shared" si="163"/>
        <v>0.25596120167048364</v>
      </c>
      <c r="ASI11" s="121">
        <v>14</v>
      </c>
      <c r="ASJ11" s="252">
        <f t="shared" si="164"/>
        <v>0.20973782771535579</v>
      </c>
      <c r="ASK11" s="121">
        <v>0</v>
      </c>
      <c r="ASL11" s="253">
        <f t="shared" si="165"/>
        <v>33</v>
      </c>
      <c r="ASM11" s="254">
        <f t="shared" si="166"/>
        <v>0.23407575542630157</v>
      </c>
      <c r="ASN11" s="121">
        <v>19</v>
      </c>
      <c r="ASO11" s="252">
        <f t="shared" si="167"/>
        <v>0.25658338960162053</v>
      </c>
      <c r="ASP11" s="121">
        <v>14</v>
      </c>
      <c r="ASQ11" s="252">
        <f t="shared" si="168"/>
        <v>0.21008403361344538</v>
      </c>
      <c r="ASR11" s="121">
        <v>0</v>
      </c>
      <c r="ASS11" s="253">
        <f t="shared" si="169"/>
        <v>33</v>
      </c>
      <c r="AST11" s="254">
        <f t="shared" si="170"/>
        <v>0.23455824863174357</v>
      </c>
      <c r="ASU11" s="121">
        <v>19</v>
      </c>
      <c r="ASV11" s="252">
        <f t="shared" si="171"/>
        <v>0.2573131094257855</v>
      </c>
      <c r="ASW11" s="121">
        <v>14</v>
      </c>
      <c r="ASX11" s="252">
        <f t="shared" si="172"/>
        <v>0.210557978643405</v>
      </c>
      <c r="ASY11" s="121">
        <v>0</v>
      </c>
      <c r="ASZ11" s="253">
        <f t="shared" si="173"/>
        <v>33</v>
      </c>
      <c r="ATA11" s="254">
        <f t="shared" si="174"/>
        <v>0.23515998004703201</v>
      </c>
      <c r="ATB11" s="121">
        <v>19</v>
      </c>
      <c r="ATC11" s="252">
        <f t="shared" si="175"/>
        <v>0.25787187839305103</v>
      </c>
      <c r="ATD11" s="121">
        <v>14</v>
      </c>
      <c r="ATE11" s="252">
        <f t="shared" si="176"/>
        <v>0.21081162475530793</v>
      </c>
      <c r="ATF11" s="121">
        <v>0</v>
      </c>
      <c r="ATG11" s="253">
        <f t="shared" si="177"/>
        <v>33</v>
      </c>
      <c r="ATH11" s="254">
        <f t="shared" si="178"/>
        <v>0.23556285245199515</v>
      </c>
      <c r="ATI11" s="121">
        <v>19</v>
      </c>
      <c r="ATJ11" s="252">
        <f t="shared" si="179"/>
        <v>0.25836279575741095</v>
      </c>
      <c r="ATK11" s="121">
        <v>14</v>
      </c>
      <c r="ATL11" s="252">
        <f t="shared" si="180"/>
        <v>0.21109770808202655</v>
      </c>
      <c r="ATM11" s="121">
        <v>0</v>
      </c>
      <c r="ATN11" s="253">
        <f t="shared" si="181"/>
        <v>33</v>
      </c>
      <c r="ATO11" s="254">
        <f t="shared" si="182"/>
        <v>0.23595023595023595</v>
      </c>
      <c r="ATP11" s="121">
        <v>19</v>
      </c>
      <c r="ATQ11" s="252">
        <f t="shared" si="183"/>
        <v>0.25857376156777356</v>
      </c>
      <c r="ATR11" s="121">
        <v>14</v>
      </c>
      <c r="ATS11" s="252">
        <f t="shared" si="184"/>
        <v>0.21144842168856667</v>
      </c>
      <c r="ATT11" s="121">
        <v>0</v>
      </c>
      <c r="ATU11" s="253">
        <f t="shared" si="185"/>
        <v>33</v>
      </c>
      <c r="ATV11" s="254">
        <f t="shared" si="186"/>
        <v>0.2362373827761472</v>
      </c>
      <c r="ATW11" s="121">
        <v>19</v>
      </c>
      <c r="ATX11" s="252">
        <f t="shared" si="187"/>
        <v>0.2590673575129534</v>
      </c>
      <c r="ATY11" s="121">
        <v>14</v>
      </c>
      <c r="ATZ11" s="252">
        <f t="shared" si="188"/>
        <v>0.21183234982599486</v>
      </c>
      <c r="AUA11" s="121">
        <v>0</v>
      </c>
      <c r="AUB11" s="253">
        <f t="shared" si="189"/>
        <v>33</v>
      </c>
      <c r="AUC11" s="254">
        <f t="shared" si="190"/>
        <v>0.23667790289033924</v>
      </c>
      <c r="AUD11" s="121">
        <v>19</v>
      </c>
      <c r="AUE11" s="252">
        <f t="shared" si="191"/>
        <v>0.25927947598253276</v>
      </c>
      <c r="AUF11" s="121">
        <v>14</v>
      </c>
      <c r="AUG11" s="252">
        <f t="shared" si="192"/>
        <v>0.21208907741251329</v>
      </c>
      <c r="AUH11" s="121">
        <v>0</v>
      </c>
      <c r="AUI11" s="253">
        <f t="shared" si="193"/>
        <v>33</v>
      </c>
      <c r="AUJ11" s="254">
        <f t="shared" si="194"/>
        <v>0.23691578720654746</v>
      </c>
      <c r="AUK11" s="121">
        <v>18</v>
      </c>
      <c r="AUL11" s="252">
        <f t="shared" si="195"/>
        <v>0.24600246002460024</v>
      </c>
      <c r="AUM11" s="121">
        <v>13</v>
      </c>
      <c r="AUN11" s="252">
        <f t="shared" si="196"/>
        <v>0.19711902956785443</v>
      </c>
      <c r="AUO11" s="121">
        <v>0</v>
      </c>
      <c r="AUP11" s="253">
        <f t="shared" si="197"/>
        <v>31</v>
      </c>
      <c r="AUQ11" s="254">
        <f t="shared" si="198"/>
        <v>0.22282921219091431</v>
      </c>
      <c r="AUR11" s="121">
        <v>18</v>
      </c>
      <c r="AUS11" s="252">
        <f t="shared" si="199"/>
        <v>0.24650780608052586</v>
      </c>
      <c r="AUT11" s="121">
        <v>13</v>
      </c>
      <c r="AUU11" s="252">
        <f t="shared" si="200"/>
        <v>0.1975383680291749</v>
      </c>
      <c r="AUV11" s="121">
        <v>0</v>
      </c>
      <c r="AUW11" s="253">
        <f t="shared" si="201"/>
        <v>31</v>
      </c>
      <c r="AUX11" s="254">
        <f t="shared" si="202"/>
        <v>0.22329467694302382</v>
      </c>
      <c r="AUY11" s="121">
        <v>18</v>
      </c>
      <c r="AUZ11" s="252">
        <f t="shared" si="203"/>
        <v>0.24694745506928248</v>
      </c>
      <c r="AVA11" s="121">
        <v>13</v>
      </c>
      <c r="AVB11" s="252">
        <f t="shared" si="204"/>
        <v>0.19789922362612269</v>
      </c>
      <c r="AVC11" s="121">
        <v>0</v>
      </c>
      <c r="AVD11" s="253">
        <f t="shared" si="205"/>
        <v>31</v>
      </c>
      <c r="AVE11" s="254">
        <f t="shared" si="206"/>
        <v>0.22369750324722182</v>
      </c>
      <c r="AVF11" s="121">
        <v>17</v>
      </c>
      <c r="AVG11" s="252">
        <f t="shared" si="207"/>
        <v>0.2335485643632367</v>
      </c>
      <c r="AVH11" s="121">
        <v>13</v>
      </c>
      <c r="AVI11" s="252">
        <f t="shared" si="208"/>
        <v>0.1979594944419065</v>
      </c>
      <c r="AVJ11" s="121">
        <v>0</v>
      </c>
      <c r="AVK11" s="253">
        <f t="shared" si="209"/>
        <v>30</v>
      </c>
      <c r="AVL11" s="254">
        <f t="shared" si="210"/>
        <v>0.21666907410082334</v>
      </c>
      <c r="AVM11" s="121">
        <v>16</v>
      </c>
      <c r="AVN11" s="252">
        <f t="shared" si="211"/>
        <v>0.22026431718061676</v>
      </c>
      <c r="AVO11" s="121">
        <v>12</v>
      </c>
      <c r="AVP11" s="252">
        <f t="shared" si="212"/>
        <v>0.18295471870711999</v>
      </c>
      <c r="AVQ11" s="121">
        <v>0</v>
      </c>
      <c r="AVR11" s="253">
        <f t="shared" si="213"/>
        <v>28</v>
      </c>
      <c r="AVS11" s="254">
        <f t="shared" si="214"/>
        <v>0.20256094914273315</v>
      </c>
      <c r="AVT11" s="121">
        <v>16</v>
      </c>
      <c r="AVU11" s="252">
        <f t="shared" si="215"/>
        <v>0.22059837308699848</v>
      </c>
      <c r="AVV11" s="121">
        <v>12</v>
      </c>
      <c r="AVW11" s="252">
        <f t="shared" si="216"/>
        <v>0.18312223409125591</v>
      </c>
      <c r="AVX11" s="121">
        <v>0</v>
      </c>
      <c r="AVY11" s="253">
        <f t="shared" si="217"/>
        <v>28</v>
      </c>
      <c r="AVZ11" s="254">
        <f t="shared" si="218"/>
        <v>0.20281037230189775</v>
      </c>
      <c r="AWA11" s="121">
        <v>16</v>
      </c>
      <c r="AWB11" s="252">
        <f t="shared" si="219"/>
        <v>0.22078101283289636</v>
      </c>
      <c r="AWC11" s="121">
        <v>12</v>
      </c>
      <c r="AWD11" s="252">
        <f t="shared" si="220"/>
        <v>0.1834581868215869</v>
      </c>
      <c r="AWE11" s="121">
        <v>0</v>
      </c>
      <c r="AWF11" s="253">
        <f t="shared" si="221"/>
        <v>28</v>
      </c>
      <c r="AWG11" s="254">
        <f t="shared" si="222"/>
        <v>0.20307513780098638</v>
      </c>
      <c r="AWH11" s="121">
        <v>16</v>
      </c>
      <c r="AWI11" s="252">
        <f t="shared" si="223"/>
        <v>0.22096395525479906</v>
      </c>
      <c r="AWJ11" s="121">
        <v>12</v>
      </c>
      <c r="AWK11" s="252">
        <f t="shared" si="224"/>
        <v>0.18373909049150206</v>
      </c>
      <c r="AWL11" s="121">
        <v>0</v>
      </c>
      <c r="AWM11" s="253">
        <f t="shared" si="225"/>
        <v>28</v>
      </c>
      <c r="AWN11" s="254">
        <f t="shared" si="226"/>
        <v>0.20331106593087425</v>
      </c>
      <c r="AWO11" s="121">
        <v>16</v>
      </c>
      <c r="AWP11" s="252">
        <f t="shared" si="227"/>
        <v>0.22120835061523572</v>
      </c>
      <c r="AWQ11" s="121">
        <v>12</v>
      </c>
      <c r="AWR11" s="252">
        <f t="shared" si="228"/>
        <v>0.18390804597701149</v>
      </c>
      <c r="AWS11" s="121">
        <v>0</v>
      </c>
      <c r="AWT11" s="253">
        <f t="shared" si="229"/>
        <v>28</v>
      </c>
      <c r="AWU11" s="254">
        <f t="shared" si="230"/>
        <v>0.20351795319087079</v>
      </c>
      <c r="AWV11" s="121">
        <v>15</v>
      </c>
      <c r="AWW11" s="252">
        <f t="shared" si="231"/>
        <v>0.20766994323688218</v>
      </c>
      <c r="AWX11" s="121">
        <v>12</v>
      </c>
      <c r="AWY11" s="252">
        <f t="shared" si="232"/>
        <v>0.18399264029438822</v>
      </c>
      <c r="AWZ11" s="121">
        <v>0</v>
      </c>
      <c r="AXA11" s="253">
        <f t="shared" si="233"/>
        <v>27</v>
      </c>
      <c r="AXB11" s="254">
        <f t="shared" si="234"/>
        <v>0.19643506729719898</v>
      </c>
      <c r="AXC11" s="121">
        <v>15</v>
      </c>
      <c r="AXD11" s="252">
        <f t="shared" si="235"/>
        <v>0.20787139689578712</v>
      </c>
      <c r="AXE11" s="121">
        <v>12</v>
      </c>
      <c r="AXF11" s="252">
        <f t="shared" si="236"/>
        <v>0.18410555385087451</v>
      </c>
      <c r="AXG11" s="121">
        <v>0</v>
      </c>
      <c r="AXH11" s="253">
        <f t="shared" si="237"/>
        <v>27</v>
      </c>
      <c r="AXI11" s="254">
        <f t="shared" si="238"/>
        <v>0.19659239842726078</v>
      </c>
      <c r="AXJ11" s="121">
        <v>15</v>
      </c>
      <c r="AXK11" s="252">
        <f t="shared" si="239"/>
        <v>0.20815986677768525</v>
      </c>
      <c r="AXL11" s="121">
        <v>12</v>
      </c>
      <c r="AXM11" s="252">
        <f t="shared" si="240"/>
        <v>0.18436011676140729</v>
      </c>
      <c r="AXN11" s="121">
        <v>0</v>
      </c>
      <c r="AXO11" s="253">
        <f t="shared" si="241"/>
        <v>27</v>
      </c>
      <c r="AXP11" s="254">
        <f t="shared" si="242"/>
        <v>0.19686474662777981</v>
      </c>
      <c r="AXQ11" s="121">
        <v>14</v>
      </c>
      <c r="AXR11" s="252">
        <f t="shared" si="243"/>
        <v>0.19460661662496526</v>
      </c>
      <c r="AXS11" s="121">
        <v>12</v>
      </c>
      <c r="AXT11" s="252">
        <f t="shared" si="244"/>
        <v>0.1846153846153846</v>
      </c>
      <c r="AXU11" s="121">
        <v>0</v>
      </c>
      <c r="AXV11" s="253">
        <f t="shared" si="245"/>
        <v>26</v>
      </c>
      <c r="AXW11" s="254">
        <f t="shared" si="246"/>
        <v>0.18986417409084269</v>
      </c>
      <c r="AXX11" s="121">
        <v>14</v>
      </c>
      <c r="AXY11" s="252">
        <f t="shared" si="247"/>
        <v>0.19482326746451434</v>
      </c>
      <c r="AXZ11" s="121">
        <v>12</v>
      </c>
      <c r="AYA11" s="252">
        <f t="shared" si="248"/>
        <v>0.18472906403940886</v>
      </c>
      <c r="AYB11" s="121">
        <v>0</v>
      </c>
      <c r="AYC11" s="253">
        <f t="shared" si="249"/>
        <v>26</v>
      </c>
      <c r="AYD11" s="254">
        <f t="shared" si="250"/>
        <v>0.1900306972664815</v>
      </c>
      <c r="AYE11" s="121">
        <v>14</v>
      </c>
      <c r="AYF11" s="252">
        <f t="shared" si="251"/>
        <v>0.19493177387914229</v>
      </c>
      <c r="AYG11" s="121">
        <v>12</v>
      </c>
      <c r="AYH11" s="252">
        <f t="shared" si="252"/>
        <v>0.18492834026814609</v>
      </c>
      <c r="AYI11" s="121">
        <v>0</v>
      </c>
      <c r="AYJ11" s="253">
        <f t="shared" si="253"/>
        <v>26</v>
      </c>
      <c r="AYK11" s="254">
        <f t="shared" si="254"/>
        <v>0.19018360032184917</v>
      </c>
      <c r="AYL11" s="121">
        <v>14</v>
      </c>
      <c r="AYM11" s="252">
        <f t="shared" si="255"/>
        <v>0.19506757698202593</v>
      </c>
      <c r="AYN11" s="121">
        <v>12</v>
      </c>
      <c r="AYO11" s="252">
        <f t="shared" si="256"/>
        <v>0.18507094386181369</v>
      </c>
      <c r="AYP11" s="121">
        <v>0</v>
      </c>
      <c r="AYQ11" s="253">
        <f t="shared" si="257"/>
        <v>26</v>
      </c>
      <c r="AYR11" s="254">
        <f t="shared" si="258"/>
        <v>0.19032281677768831</v>
      </c>
      <c r="AYS11" s="121">
        <v>14</v>
      </c>
      <c r="AYT11" s="252">
        <f t="shared" si="259"/>
        <v>0.19528525596317478</v>
      </c>
      <c r="AYU11" s="121">
        <v>12</v>
      </c>
      <c r="AYV11" s="252">
        <f t="shared" si="260"/>
        <v>0.18538544724239148</v>
      </c>
      <c r="AYW11" s="121">
        <v>0</v>
      </c>
      <c r="AYX11" s="253">
        <f t="shared" si="261"/>
        <v>26</v>
      </c>
      <c r="AYY11" s="254">
        <f t="shared" si="262"/>
        <v>0.19058789033866003</v>
      </c>
      <c r="AYZ11" s="121">
        <v>14</v>
      </c>
      <c r="AZA11" s="252">
        <f t="shared" si="263"/>
        <v>0.19547612398771291</v>
      </c>
      <c r="AZB11" s="121">
        <v>12</v>
      </c>
      <c r="AZC11" s="252">
        <f t="shared" si="264"/>
        <v>0.1855287569573284</v>
      </c>
      <c r="AZD11" s="121">
        <v>0</v>
      </c>
      <c r="AZE11" s="253">
        <f t="shared" si="265"/>
        <v>26</v>
      </c>
      <c r="AZF11" s="254">
        <f t="shared" si="266"/>
        <v>0.19075568598679382</v>
      </c>
      <c r="AZG11" s="121">
        <v>14</v>
      </c>
      <c r="AZH11" s="252">
        <f t="shared" si="267"/>
        <v>0.19561268687997763</v>
      </c>
      <c r="AZI11" s="121">
        <v>12</v>
      </c>
      <c r="AZJ11" s="252">
        <f t="shared" si="268"/>
        <v>0.18567228841095468</v>
      </c>
      <c r="AZK11" s="121">
        <v>0</v>
      </c>
      <c r="AZL11" s="253">
        <f t="shared" si="269"/>
        <v>26</v>
      </c>
      <c r="AZM11" s="254">
        <f t="shared" si="270"/>
        <v>0.19089574155653452</v>
      </c>
      <c r="AZN11" s="121">
        <v>14</v>
      </c>
      <c r="AZO11" s="252">
        <f t="shared" si="271"/>
        <v>0.19583158483704013</v>
      </c>
      <c r="AZP11" s="121">
        <v>12</v>
      </c>
      <c r="AZQ11" s="252">
        <f t="shared" si="272"/>
        <v>0.18578727357176034</v>
      </c>
      <c r="AZR11" s="121">
        <v>0</v>
      </c>
      <c r="AZS11" s="253">
        <f t="shared" si="273"/>
        <v>26</v>
      </c>
      <c r="AZT11" s="254">
        <f t="shared" si="274"/>
        <v>0.19106407995296884</v>
      </c>
      <c r="AZU11" s="121">
        <v>14</v>
      </c>
      <c r="AZV11" s="252">
        <f t="shared" si="275"/>
        <v>0.19596864501679731</v>
      </c>
      <c r="AZW11" s="121">
        <v>12</v>
      </c>
      <c r="AZX11" s="252">
        <f t="shared" si="276"/>
        <v>0.18587360594795538</v>
      </c>
      <c r="AZY11" s="121">
        <v>0</v>
      </c>
      <c r="AZZ11" s="253">
        <f t="shared" si="277"/>
        <v>26</v>
      </c>
      <c r="BAA11" s="254">
        <f t="shared" si="278"/>
        <v>0.19117647058823531</v>
      </c>
      <c r="BAB11" s="121">
        <v>14</v>
      </c>
      <c r="BAC11" s="252">
        <f t="shared" si="279"/>
        <v>0.1961333706920706</v>
      </c>
      <c r="BAD11" s="121">
        <v>11</v>
      </c>
      <c r="BAE11" s="252">
        <f t="shared" si="280"/>
        <v>0.17051619903890869</v>
      </c>
      <c r="BAF11" s="121">
        <v>0</v>
      </c>
      <c r="BAG11" s="253">
        <f t="shared" si="281"/>
        <v>25</v>
      </c>
      <c r="BAH11" s="254">
        <f t="shared" si="282"/>
        <v>0.18397233056148354</v>
      </c>
      <c r="BAI11" s="121">
        <v>14</v>
      </c>
      <c r="BAJ11" s="252">
        <f t="shared" si="283"/>
        <v>0.1962158374211633</v>
      </c>
      <c r="BAK11" s="121">
        <v>11</v>
      </c>
      <c r="BAL11" s="252">
        <f t="shared" si="284"/>
        <v>0.17064846416382254</v>
      </c>
      <c r="BAM11" s="121">
        <v>0</v>
      </c>
      <c r="BAN11" s="253">
        <f t="shared" si="285"/>
        <v>25</v>
      </c>
      <c r="BAO11" s="254">
        <f t="shared" si="286"/>
        <v>0.18408070097930934</v>
      </c>
      <c r="BAP11" s="121">
        <v>13</v>
      </c>
      <c r="BAQ11" s="252">
        <f t="shared" si="287"/>
        <v>0.18240493896450119</v>
      </c>
      <c r="BAR11" s="121">
        <v>11</v>
      </c>
      <c r="BAS11" s="252">
        <f t="shared" si="288"/>
        <v>0.1708605156881019</v>
      </c>
      <c r="BAT11" s="121">
        <v>0</v>
      </c>
      <c r="BAU11" s="253">
        <f t="shared" si="289"/>
        <v>24</v>
      </c>
      <c r="BAV11" s="254">
        <f t="shared" si="290"/>
        <v>0.17692591227423518</v>
      </c>
      <c r="BAW11" s="121">
        <v>13</v>
      </c>
      <c r="BAX11" s="252">
        <f t="shared" si="291"/>
        <v>0.18248175182481752</v>
      </c>
      <c r="BAY11" s="121">
        <v>11</v>
      </c>
      <c r="BAZ11" s="252">
        <f t="shared" si="292"/>
        <v>0.1709933157158402</v>
      </c>
      <c r="BBA11" s="121">
        <v>0</v>
      </c>
      <c r="BBB11" s="253">
        <f t="shared" si="293"/>
        <v>24</v>
      </c>
      <c r="BBC11" s="254">
        <f t="shared" si="294"/>
        <v>0.17703031644169065</v>
      </c>
      <c r="BBD11" s="121">
        <v>13</v>
      </c>
      <c r="BBE11" s="252">
        <f t="shared" si="295"/>
        <v>0.18263557178982859</v>
      </c>
      <c r="BBF11" s="121">
        <v>11</v>
      </c>
      <c r="BBG11" s="252">
        <f t="shared" si="296"/>
        <v>0.17112632233976355</v>
      </c>
      <c r="BBH11" s="121">
        <v>0</v>
      </c>
      <c r="BBI11" s="253">
        <f t="shared" si="297"/>
        <v>24</v>
      </c>
      <c r="BBJ11" s="254">
        <f t="shared" si="298"/>
        <v>0.17717407352724052</v>
      </c>
      <c r="BBK11" s="121">
        <v>13</v>
      </c>
      <c r="BBL11" s="252">
        <f t="shared" si="299"/>
        <v>0.18284106891701829</v>
      </c>
      <c r="BBM11" s="121">
        <v>11</v>
      </c>
      <c r="BBN11" s="252">
        <f t="shared" si="300"/>
        <v>0.17131287961376734</v>
      </c>
      <c r="BBO11" s="121">
        <v>0</v>
      </c>
      <c r="BBP11" s="253">
        <f t="shared" si="301"/>
        <v>24</v>
      </c>
      <c r="BBQ11" s="254">
        <f t="shared" si="302"/>
        <v>0.17737048259552141</v>
      </c>
      <c r="BBR11" s="121">
        <v>13</v>
      </c>
      <c r="BBS11" s="252">
        <f t="shared" si="303"/>
        <v>0.18299549549549549</v>
      </c>
      <c r="BBT11" s="121">
        <v>11</v>
      </c>
      <c r="BBU11" s="252">
        <f t="shared" si="304"/>
        <v>0.17139295730757245</v>
      </c>
      <c r="BBV11" s="121">
        <v>0</v>
      </c>
      <c r="BBW11" s="253">
        <f t="shared" si="305"/>
        <v>24</v>
      </c>
      <c r="BBX11" s="254">
        <f t="shared" si="306"/>
        <v>0.17748853719863925</v>
      </c>
      <c r="BBY11" s="121">
        <v>13</v>
      </c>
      <c r="BBZ11" s="252">
        <f t="shared" si="307"/>
        <v>0.18317598985486827</v>
      </c>
      <c r="BCA11" s="121">
        <v>11</v>
      </c>
      <c r="BCB11" s="252">
        <f t="shared" si="308"/>
        <v>0.17144638403990023</v>
      </c>
      <c r="BCC11" s="121">
        <v>0</v>
      </c>
      <c r="BCD11" s="253">
        <f t="shared" si="309"/>
        <v>24</v>
      </c>
      <c r="BCE11" s="254">
        <f t="shared" si="310"/>
        <v>0.17760674905646415</v>
      </c>
      <c r="BCF11" s="121">
        <v>13</v>
      </c>
      <c r="BCG11" s="252">
        <f t="shared" si="311"/>
        <v>0.18330513254371122</v>
      </c>
      <c r="BCH11" s="121">
        <v>11</v>
      </c>
      <c r="BCI11" s="252">
        <f t="shared" si="312"/>
        <v>0.17152658662092624</v>
      </c>
      <c r="BCJ11" s="121">
        <v>0</v>
      </c>
      <c r="BCK11" s="253">
        <f t="shared" si="313"/>
        <v>24</v>
      </c>
      <c r="BCL11" s="254">
        <f t="shared" si="314"/>
        <v>0.17771195853387634</v>
      </c>
      <c r="BCM11" s="121">
        <v>13</v>
      </c>
      <c r="BCN11" s="252">
        <f t="shared" si="315"/>
        <v>0.18356396498164362</v>
      </c>
      <c r="BCO11" s="121">
        <v>11</v>
      </c>
      <c r="BCP11" s="252">
        <f t="shared" si="316"/>
        <v>0.17171401810802372</v>
      </c>
      <c r="BCQ11" s="121">
        <v>0</v>
      </c>
      <c r="BCR11" s="253">
        <f t="shared" si="317"/>
        <v>24</v>
      </c>
      <c r="BCS11" s="254">
        <f t="shared" si="318"/>
        <v>0.1779359430604982</v>
      </c>
      <c r="BCT11" s="121">
        <v>13</v>
      </c>
      <c r="BCU11" s="252">
        <f t="shared" si="319"/>
        <v>0.18361581920903955</v>
      </c>
      <c r="BCV11" s="121">
        <v>11</v>
      </c>
      <c r="BCW11" s="252">
        <f t="shared" si="320"/>
        <v>0.171875</v>
      </c>
      <c r="BCX11" s="121">
        <v>0</v>
      </c>
      <c r="BCY11" s="253">
        <f t="shared" si="321"/>
        <v>24</v>
      </c>
      <c r="BCZ11" s="254">
        <f t="shared" si="322"/>
        <v>0.17804154302670622</v>
      </c>
      <c r="BDA11" s="121">
        <v>13</v>
      </c>
      <c r="BDB11" s="252">
        <f t="shared" si="323"/>
        <v>0.18377155781735935</v>
      </c>
      <c r="BDC11" s="121">
        <v>11</v>
      </c>
      <c r="BDD11" s="252">
        <f t="shared" si="324"/>
        <v>0.17200938232994528</v>
      </c>
      <c r="BDE11" s="121">
        <v>0</v>
      </c>
      <c r="BDF11" s="253">
        <f t="shared" si="325"/>
        <v>24</v>
      </c>
      <c r="BDG11" s="254">
        <f t="shared" si="326"/>
        <v>0.17818694780607319</v>
      </c>
      <c r="BDH11" s="121">
        <v>13</v>
      </c>
      <c r="BDI11" s="252">
        <f t="shared" si="327"/>
        <v>0.18390154194369782</v>
      </c>
      <c r="BDJ11" s="121">
        <v>11</v>
      </c>
      <c r="BDK11" s="252">
        <f t="shared" si="328"/>
        <v>0.17225180081428124</v>
      </c>
      <c r="BDL11" s="121">
        <v>0</v>
      </c>
      <c r="BDM11" s="253">
        <f t="shared" si="329"/>
        <v>24</v>
      </c>
      <c r="BDN11" s="254">
        <f t="shared" si="330"/>
        <v>0.17837235228539577</v>
      </c>
      <c r="BDO11" s="121">
        <v>13</v>
      </c>
      <c r="BDP11" s="252">
        <f t="shared" si="331"/>
        <v>0.18405776582188871</v>
      </c>
      <c r="BDQ11" s="121">
        <v>11</v>
      </c>
      <c r="BDR11" s="252">
        <f t="shared" si="332"/>
        <v>0.17233275889080368</v>
      </c>
      <c r="BDS11" s="121">
        <v>0</v>
      </c>
      <c r="BDT11" s="253">
        <f t="shared" si="333"/>
        <v>24</v>
      </c>
      <c r="BDU11" s="254">
        <f t="shared" si="334"/>
        <v>0.17849174475680499</v>
      </c>
      <c r="BDV11" s="121">
        <v>13</v>
      </c>
      <c r="BDW11" s="252">
        <f t="shared" si="335"/>
        <v>0.18418815528478322</v>
      </c>
      <c r="BDX11" s="121">
        <v>11</v>
      </c>
      <c r="BDY11" s="252">
        <f t="shared" si="336"/>
        <v>0.1724678582627783</v>
      </c>
      <c r="BDZ11" s="121">
        <v>0</v>
      </c>
      <c r="BEA11" s="253">
        <f t="shared" si="337"/>
        <v>24</v>
      </c>
      <c r="BEB11" s="254">
        <f t="shared" si="338"/>
        <v>0.17862459065197975</v>
      </c>
      <c r="BEC11" s="121">
        <v>13</v>
      </c>
      <c r="BED11" s="252">
        <f t="shared" si="339"/>
        <v>0.184344866704481</v>
      </c>
      <c r="BEE11" s="121">
        <v>11</v>
      </c>
      <c r="BEF11" s="252">
        <f t="shared" si="340"/>
        <v>0.17260316962184216</v>
      </c>
      <c r="BEG11" s="121">
        <v>0</v>
      </c>
      <c r="BEH11" s="253">
        <f t="shared" si="341"/>
        <v>24</v>
      </c>
      <c r="BEI11" s="254">
        <f t="shared" si="342"/>
        <v>0.1787709497206704</v>
      </c>
      <c r="BEJ11" s="121">
        <v>13</v>
      </c>
      <c r="BEK11" s="252">
        <f t="shared" si="343"/>
        <v>0.18452803406671398</v>
      </c>
      <c r="BEL11" s="121">
        <v>11</v>
      </c>
      <c r="BEM11" s="252">
        <f t="shared" si="344"/>
        <v>0.17265735363365248</v>
      </c>
      <c r="BEN11" s="121">
        <v>0</v>
      </c>
      <c r="BEO11" s="253">
        <f t="shared" si="345"/>
        <v>24</v>
      </c>
      <c r="BEP11" s="254">
        <f t="shared" si="346"/>
        <v>0.17889087656529518</v>
      </c>
      <c r="BEQ11" s="121">
        <v>13</v>
      </c>
      <c r="BER11" s="252">
        <f t="shared" si="347"/>
        <v>0.18463286464990769</v>
      </c>
      <c r="BES11" s="121">
        <v>11</v>
      </c>
      <c r="BET11" s="252">
        <f t="shared" si="348"/>
        <v>0.17287443030017285</v>
      </c>
      <c r="BEU11" s="121">
        <v>0</v>
      </c>
      <c r="BEV11" s="253">
        <f t="shared" si="349"/>
        <v>24</v>
      </c>
      <c r="BEW11" s="254">
        <f t="shared" si="350"/>
        <v>0.17905102954341987</v>
      </c>
      <c r="BEX11" s="121">
        <v>12</v>
      </c>
      <c r="BEY11" s="252">
        <f t="shared" si="351"/>
        <v>0.17072129748186088</v>
      </c>
      <c r="BEZ11" s="121">
        <v>11</v>
      </c>
      <c r="BFA11" s="252">
        <f t="shared" si="352"/>
        <v>0.17306482064191317</v>
      </c>
      <c r="BFB11" s="121">
        <v>0</v>
      </c>
      <c r="BFC11" s="253">
        <f t="shared" si="353"/>
        <v>23</v>
      </c>
      <c r="BFD11" s="254">
        <f t="shared" si="354"/>
        <v>0.17183414269704894</v>
      </c>
      <c r="BFE11" s="121">
        <v>12</v>
      </c>
      <c r="BFF11" s="252">
        <f t="shared" si="355"/>
        <v>0.17084282460136674</v>
      </c>
      <c r="BFG11" s="121">
        <v>10</v>
      </c>
      <c r="BFH11" s="252">
        <f t="shared" si="356"/>
        <v>0.15738117721120554</v>
      </c>
      <c r="BFI11" s="121">
        <v>0</v>
      </c>
      <c r="BFJ11" s="253">
        <f t="shared" si="357"/>
        <v>22</v>
      </c>
      <c r="BFK11" s="254">
        <f t="shared" si="358"/>
        <v>0.16444909552997458</v>
      </c>
      <c r="BFL11" s="121">
        <v>12</v>
      </c>
      <c r="BFM11" s="252">
        <f t="shared" si="359"/>
        <v>0.17101325352714836</v>
      </c>
      <c r="BFN11" s="121">
        <v>10</v>
      </c>
      <c r="BFO11" s="252">
        <f t="shared" si="360"/>
        <v>0.15748031496062992</v>
      </c>
      <c r="BFP11" s="121">
        <v>0</v>
      </c>
      <c r="BFQ11" s="253">
        <f t="shared" si="361"/>
        <v>22</v>
      </c>
      <c r="BFR11" s="254">
        <f t="shared" si="362"/>
        <v>0.16458442432857037</v>
      </c>
      <c r="BFS11" s="121">
        <v>12</v>
      </c>
      <c r="BFT11" s="252">
        <f t="shared" si="363"/>
        <v>0.17115960633290545</v>
      </c>
      <c r="BFU11" s="121">
        <v>10</v>
      </c>
      <c r="BFV11" s="252">
        <f t="shared" si="364"/>
        <v>0.15760441292356187</v>
      </c>
      <c r="BFW11" s="121">
        <v>0</v>
      </c>
      <c r="BFX11" s="253">
        <f t="shared" si="365"/>
        <v>22</v>
      </c>
      <c r="BFY11" s="254">
        <f t="shared" si="366"/>
        <v>0.16471997604073077</v>
      </c>
      <c r="BFZ11" s="121">
        <v>12</v>
      </c>
      <c r="BGA11" s="252">
        <f t="shared" si="367"/>
        <v>0.17125731411445697</v>
      </c>
      <c r="BGB11" s="121">
        <v>10</v>
      </c>
      <c r="BGC11" s="252">
        <f t="shared" si="368"/>
        <v>0.15780337699226762</v>
      </c>
      <c r="BGD11" s="121">
        <v>0</v>
      </c>
      <c r="BGE11" s="253">
        <f t="shared" si="369"/>
        <v>22</v>
      </c>
      <c r="BGF11" s="254">
        <f t="shared" si="370"/>
        <v>0.16486810551558753</v>
      </c>
      <c r="BGG11" s="121">
        <v>11</v>
      </c>
      <c r="BGH11" s="252">
        <f t="shared" si="371"/>
        <v>0.15714285714285714</v>
      </c>
      <c r="BGI11" s="121">
        <v>10</v>
      </c>
      <c r="BGJ11" s="252">
        <f t="shared" si="372"/>
        <v>0.15800284405119291</v>
      </c>
      <c r="BGK11" s="121">
        <v>0</v>
      </c>
      <c r="BGL11" s="253">
        <f t="shared" si="373"/>
        <v>21</v>
      </c>
      <c r="BGM11" s="254">
        <f t="shared" si="374"/>
        <v>0.15755120414134594</v>
      </c>
      <c r="BGN11" s="121">
        <v>11</v>
      </c>
      <c r="BGO11" s="252">
        <f t="shared" si="375"/>
        <v>0.15723270440251574</v>
      </c>
      <c r="BGP11" s="121">
        <v>10</v>
      </c>
      <c r="BGQ11" s="252">
        <f t="shared" si="376"/>
        <v>0.15812776723592661</v>
      </c>
      <c r="BGR11" s="121">
        <v>0</v>
      </c>
      <c r="BGS11" s="253">
        <f t="shared" si="377"/>
        <v>21</v>
      </c>
      <c r="BGT11" s="254">
        <f t="shared" si="378"/>
        <v>0.15765765765765766</v>
      </c>
      <c r="BGU11" s="121">
        <v>11</v>
      </c>
      <c r="BGV11" s="252">
        <f t="shared" si="379"/>
        <v>0.15727766657134687</v>
      </c>
      <c r="BGW11" s="121">
        <v>10</v>
      </c>
      <c r="BGX11" s="252">
        <f t="shared" si="380"/>
        <v>0.15815277558121146</v>
      </c>
      <c r="BGY11" s="121">
        <v>0</v>
      </c>
      <c r="BGZ11" s="253">
        <f t="shared" si="381"/>
        <v>21</v>
      </c>
      <c r="BHA11" s="254">
        <f t="shared" si="382"/>
        <v>0.15769317413831943</v>
      </c>
      <c r="BHB11" s="121">
        <v>11</v>
      </c>
      <c r="BHC11" s="252">
        <f t="shared" si="383"/>
        <v>0.1573901845757619</v>
      </c>
      <c r="BHD11" s="121">
        <v>10</v>
      </c>
      <c r="BHE11" s="252">
        <f t="shared" si="384"/>
        <v>0.15820281601012498</v>
      </c>
      <c r="BHF11" s="121">
        <v>0</v>
      </c>
      <c r="BHG11" s="253">
        <f t="shared" si="385"/>
        <v>21</v>
      </c>
      <c r="BHH11" s="254">
        <f t="shared" si="386"/>
        <v>0.15777610818933133</v>
      </c>
      <c r="BHI11" s="121">
        <v>11</v>
      </c>
      <c r="BHJ11" s="252">
        <f t="shared" si="387"/>
        <v>0.15750286368843069</v>
      </c>
      <c r="BHK11" s="121">
        <v>10</v>
      </c>
      <c r="BHL11" s="252">
        <f t="shared" si="388"/>
        <v>0.15835312747426761</v>
      </c>
      <c r="BHM11" s="121">
        <v>0</v>
      </c>
      <c r="BHN11" s="253">
        <f t="shared" si="389"/>
        <v>21</v>
      </c>
      <c r="BHO11" s="254">
        <f t="shared" si="390"/>
        <v>0.15790660951951274</v>
      </c>
      <c r="BHP11" s="121">
        <v>11</v>
      </c>
      <c r="BHQ11" s="252">
        <f t="shared" si="391"/>
        <v>0.15757054863200115</v>
      </c>
      <c r="BHR11" s="121">
        <v>10</v>
      </c>
      <c r="BHS11" s="252">
        <f t="shared" si="392"/>
        <v>0.15852885225110971</v>
      </c>
      <c r="BHT11" s="121">
        <v>0</v>
      </c>
      <c r="BHU11" s="253">
        <f t="shared" si="393"/>
        <v>21</v>
      </c>
      <c r="BHV11" s="254">
        <f t="shared" si="394"/>
        <v>0.15802543456994508</v>
      </c>
      <c r="BHW11" s="121">
        <v>11</v>
      </c>
      <c r="BHX11" s="252">
        <f t="shared" si="395"/>
        <v>0.15768348623853212</v>
      </c>
      <c r="BHY11" s="121">
        <v>10</v>
      </c>
      <c r="BHZ11" s="252">
        <f t="shared" si="396"/>
        <v>0.15860428231562251</v>
      </c>
      <c r="BIA11" s="121">
        <v>0</v>
      </c>
      <c r="BIB11" s="253">
        <f t="shared" si="397"/>
        <v>21</v>
      </c>
      <c r="BIC11" s="254">
        <f t="shared" si="398"/>
        <v>0.1581206234470296</v>
      </c>
      <c r="BID11" s="121">
        <v>11</v>
      </c>
      <c r="BIE11" s="252">
        <f t="shared" si="399"/>
        <v>0.15775132654524596</v>
      </c>
      <c r="BIF11" s="121">
        <v>10</v>
      </c>
      <c r="BIG11" s="252">
        <f t="shared" si="400"/>
        <v>0.15873015873015872</v>
      </c>
      <c r="BIH11" s="121">
        <v>0</v>
      </c>
      <c r="BII11" s="253">
        <f t="shared" si="401"/>
        <v>21</v>
      </c>
      <c r="BIJ11" s="254">
        <f t="shared" si="402"/>
        <v>0.15821592706999171</v>
      </c>
      <c r="BIK11" s="121">
        <v>11</v>
      </c>
      <c r="BIL11" s="252">
        <f t="shared" si="403"/>
        <v>0.15781922525107603</v>
      </c>
      <c r="BIM11" s="121">
        <v>10</v>
      </c>
      <c r="BIN11" s="252">
        <f t="shared" si="404"/>
        <v>0.15875535799333226</v>
      </c>
      <c r="BIO11" s="121">
        <v>0</v>
      </c>
      <c r="BIP11" s="253">
        <f t="shared" si="405"/>
        <v>21</v>
      </c>
      <c r="BIQ11" s="254">
        <f t="shared" si="406"/>
        <v>0.15826362197603439</v>
      </c>
      <c r="BIR11" s="121">
        <v>11</v>
      </c>
      <c r="BIS11" s="252">
        <f t="shared" si="407"/>
        <v>0.15795519816197587</v>
      </c>
      <c r="BIT11" s="121">
        <v>10</v>
      </c>
      <c r="BIU11" s="252">
        <f t="shared" si="408"/>
        <v>0.15883100381194409</v>
      </c>
      <c r="BIV11" s="121">
        <v>0</v>
      </c>
      <c r="BIW11" s="253">
        <f t="shared" si="409"/>
        <v>21</v>
      </c>
      <c r="BIX11" s="254">
        <f t="shared" si="410"/>
        <v>0.15837104072398189</v>
      </c>
      <c r="BIY11" s="121">
        <v>11</v>
      </c>
      <c r="BIZ11" s="252">
        <f t="shared" si="411"/>
        <v>0.15806868802988935</v>
      </c>
      <c r="BJA11" s="121">
        <v>10</v>
      </c>
      <c r="BJB11" s="252">
        <f t="shared" si="412"/>
        <v>0.15893197711379531</v>
      </c>
      <c r="BJC11" s="121">
        <v>0</v>
      </c>
      <c r="BJD11" s="253">
        <f t="shared" si="413"/>
        <v>21</v>
      </c>
      <c r="BJE11" s="254">
        <f t="shared" si="414"/>
        <v>0.15847860538827258</v>
      </c>
      <c r="BJF11" s="121">
        <v>11</v>
      </c>
      <c r="BJG11" s="252">
        <f t="shared" si="415"/>
        <v>0.15813686026451984</v>
      </c>
      <c r="BJH11" s="121">
        <v>10</v>
      </c>
      <c r="BJI11" s="252">
        <f t="shared" si="416"/>
        <v>0.15900779138177773</v>
      </c>
      <c r="BJJ11" s="121">
        <v>0</v>
      </c>
      <c r="BJK11" s="253">
        <f t="shared" si="417"/>
        <v>21</v>
      </c>
      <c r="BJL11" s="254">
        <f t="shared" si="418"/>
        <v>0.15855039637599094</v>
      </c>
      <c r="BJM11" s="121">
        <v>11</v>
      </c>
      <c r="BJN11" s="252">
        <f t="shared" si="419"/>
        <v>0.15820509132748456</v>
      </c>
      <c r="BJO11" s="121">
        <v>10</v>
      </c>
      <c r="BJP11" s="252">
        <f t="shared" si="420"/>
        <v>0.15913430935709738</v>
      </c>
      <c r="BJQ11" s="121">
        <v>0</v>
      </c>
      <c r="BJR11" s="253">
        <f t="shared" si="421"/>
        <v>21</v>
      </c>
      <c r="BJS11" s="254">
        <f t="shared" si="422"/>
        <v>0.15864621893178213</v>
      </c>
      <c r="BJT11" s="121">
        <v>11</v>
      </c>
      <c r="BJU11" s="252">
        <f t="shared" si="423"/>
        <v>0.15827338129496404</v>
      </c>
      <c r="BJV11" s="121">
        <v>10</v>
      </c>
      <c r="BJW11" s="252">
        <f t="shared" si="424"/>
        <v>0.15915963711602737</v>
      </c>
      <c r="BJX11" s="121">
        <v>0</v>
      </c>
      <c r="BJY11" s="253">
        <f t="shared" si="425"/>
        <v>21</v>
      </c>
      <c r="BJZ11" s="254">
        <f t="shared" si="426"/>
        <v>0.15869417365676719</v>
      </c>
      <c r="BKA11" s="121">
        <v>11</v>
      </c>
      <c r="BKB11" s="252">
        <f t="shared" si="427"/>
        <v>0.15836452634609846</v>
      </c>
      <c r="BKC11" s="121">
        <v>10</v>
      </c>
      <c r="BKD11" s="252">
        <f t="shared" si="428"/>
        <v>0.15915963711602737</v>
      </c>
      <c r="BKE11" s="121">
        <v>0</v>
      </c>
      <c r="BKF11" s="253">
        <f t="shared" si="429"/>
        <v>21</v>
      </c>
      <c r="BKG11" s="254">
        <f t="shared" si="430"/>
        <v>0.15874215738151032</v>
      </c>
      <c r="BKH11" s="121">
        <v>11</v>
      </c>
      <c r="BKI11" s="252">
        <f t="shared" si="431"/>
        <v>0.15838732901367891</v>
      </c>
      <c r="BKJ11" s="121">
        <v>10</v>
      </c>
      <c r="BKK11" s="252">
        <f t="shared" si="432"/>
        <v>0.15921031682853048</v>
      </c>
      <c r="BKL11" s="121">
        <v>0</v>
      </c>
      <c r="BKM11" s="253">
        <f t="shared" si="433"/>
        <v>21</v>
      </c>
      <c r="BKN11" s="254">
        <f t="shared" si="434"/>
        <v>0.15877816422198698</v>
      </c>
      <c r="BKO11" s="121">
        <v>11</v>
      </c>
      <c r="BKP11" s="252">
        <f t="shared" si="435"/>
        <v>0.15843295405444333</v>
      </c>
      <c r="BKQ11" s="121">
        <v>10</v>
      </c>
      <c r="BKR11" s="252">
        <f t="shared" si="436"/>
        <v>0.15923566878980894</v>
      </c>
      <c r="BKS11" s="121">
        <v>0</v>
      </c>
      <c r="BKT11" s="253">
        <f t="shared" si="437"/>
        <v>21</v>
      </c>
      <c r="BKU11" s="254">
        <f t="shared" si="438"/>
        <v>0.15881418740074113</v>
      </c>
      <c r="BKV11" s="121">
        <v>11</v>
      </c>
      <c r="BKW11" s="252">
        <f t="shared" si="439"/>
        <v>0.15856998702609196</v>
      </c>
      <c r="BKX11" s="121">
        <v>10</v>
      </c>
      <c r="BKY11" s="252">
        <f t="shared" si="440"/>
        <v>0.15931177314003506</v>
      </c>
      <c r="BKZ11" s="121">
        <v>0</v>
      </c>
      <c r="BLA11" s="253">
        <f t="shared" si="441"/>
        <v>21</v>
      </c>
      <c r="BLB11" s="254">
        <f t="shared" si="442"/>
        <v>0.15892235507794764</v>
      </c>
      <c r="BLC11" s="121">
        <v>11</v>
      </c>
      <c r="BLD11" s="252">
        <f t="shared" si="443"/>
        <v>0.15866147410933218</v>
      </c>
      <c r="BLE11" s="121">
        <v>10</v>
      </c>
      <c r="BLF11" s="252">
        <f t="shared" si="444"/>
        <v>0.15936254980079681</v>
      </c>
      <c r="BLG11" s="121">
        <v>0</v>
      </c>
      <c r="BLH11" s="253">
        <f t="shared" si="445"/>
        <v>21</v>
      </c>
      <c r="BLI11" s="254">
        <f t="shared" si="446"/>
        <v>0.1589945487583283</v>
      </c>
      <c r="BLJ11" s="121">
        <v>11</v>
      </c>
      <c r="BLK11" s="252">
        <f t="shared" si="447"/>
        <v>0.15870725725003607</v>
      </c>
      <c r="BLL11" s="121">
        <v>10</v>
      </c>
      <c r="BLM11" s="252">
        <f t="shared" si="448"/>
        <v>0.15938795027095951</v>
      </c>
      <c r="BLN11" s="121">
        <v>0</v>
      </c>
      <c r="BLO11" s="253">
        <f t="shared" si="449"/>
        <v>21</v>
      </c>
      <c r="BLP11" s="254">
        <f t="shared" si="450"/>
        <v>0.15903067020068157</v>
      </c>
      <c r="BLQ11" s="121">
        <v>11</v>
      </c>
      <c r="BLR11" s="252">
        <f t="shared" si="451"/>
        <v>0.15879890284394399</v>
      </c>
      <c r="BLS11" s="121">
        <v>10</v>
      </c>
      <c r="BLT11" s="252">
        <f t="shared" si="452"/>
        <v>0.15943877551020408</v>
      </c>
      <c r="BLU11" s="121">
        <v>0</v>
      </c>
      <c r="BLV11" s="253">
        <f t="shared" si="453"/>
        <v>21</v>
      </c>
      <c r="BLW11" s="254">
        <f t="shared" si="454"/>
        <v>0.15910296234563226</v>
      </c>
      <c r="BLX11" s="121">
        <v>11</v>
      </c>
      <c r="BLY11" s="252">
        <f t="shared" si="455"/>
        <v>0.15882183078255846</v>
      </c>
      <c r="BLZ11" s="121">
        <v>10</v>
      </c>
      <c r="BMA11" s="252">
        <f t="shared" si="456"/>
        <v>0.15946420028703556</v>
      </c>
      <c r="BMB11" s="121">
        <v>0</v>
      </c>
      <c r="BMC11" s="253">
        <f t="shared" si="457"/>
        <v>21</v>
      </c>
      <c r="BMD11" s="254">
        <f t="shared" si="458"/>
        <v>0.15912707433507614</v>
      </c>
      <c r="BME11" s="121">
        <v>11</v>
      </c>
      <c r="BMF11" s="252">
        <f t="shared" si="459"/>
        <v>0.15889065434060379</v>
      </c>
      <c r="BMG11" s="121">
        <v>10</v>
      </c>
      <c r="BMH11" s="252">
        <f t="shared" si="460"/>
        <v>0.1595405232929164</v>
      </c>
      <c r="BMI11" s="121">
        <v>0</v>
      </c>
      <c r="BMJ11" s="253">
        <f t="shared" si="461"/>
        <v>21</v>
      </c>
      <c r="BMK11" s="254">
        <f t="shared" si="462"/>
        <v>0.15919945417329998</v>
      </c>
      <c r="BML11" s="121">
        <v>11</v>
      </c>
      <c r="BMM11" s="252">
        <f t="shared" si="463"/>
        <v>0.15893656985984686</v>
      </c>
      <c r="BMN11" s="121">
        <v>10</v>
      </c>
      <c r="BMO11" s="252">
        <f t="shared" si="464"/>
        <v>0.1595405232929164</v>
      </c>
      <c r="BMP11" s="121">
        <v>0</v>
      </c>
      <c r="BMQ11" s="253">
        <f t="shared" si="465"/>
        <v>21</v>
      </c>
      <c r="BMR11" s="254">
        <f t="shared" si="466"/>
        <v>0.15922359542042611</v>
      </c>
      <c r="BMS11" s="121">
        <v>11</v>
      </c>
      <c r="BMT11" s="252">
        <f t="shared" si="467"/>
        <v>0.1589825119236884</v>
      </c>
      <c r="BMU11" s="121">
        <v>10</v>
      </c>
      <c r="BMV11" s="252">
        <f t="shared" si="468"/>
        <v>0.15956598053295037</v>
      </c>
      <c r="BMW11" s="121">
        <v>0</v>
      </c>
      <c r="BMX11" s="253">
        <f t="shared" si="469"/>
        <v>21</v>
      </c>
      <c r="BMY11" s="254">
        <f t="shared" si="470"/>
        <v>0.15925982102229638</v>
      </c>
      <c r="BMZ11" s="121">
        <v>11</v>
      </c>
      <c r="BNA11" s="252">
        <f t="shared" si="471"/>
        <v>0.15900549291702804</v>
      </c>
      <c r="BNB11" s="121">
        <v>10</v>
      </c>
      <c r="BNC11" s="252">
        <f t="shared" si="472"/>
        <v>0.15959144589849983</v>
      </c>
      <c r="BND11" s="121">
        <v>0</v>
      </c>
      <c r="BNE11" s="253">
        <f t="shared" si="473"/>
        <v>21</v>
      </c>
      <c r="BNF11" s="254">
        <f t="shared" si="474"/>
        <v>0.15928398058252427</v>
      </c>
      <c r="BNG11" s="121">
        <v>11</v>
      </c>
      <c r="BNH11" s="252">
        <f t="shared" si="475"/>
        <v>0.15902848055515398</v>
      </c>
      <c r="BNI11" s="121">
        <v>10</v>
      </c>
      <c r="BNJ11" s="252">
        <f t="shared" si="476"/>
        <v>0.15964240102171137</v>
      </c>
      <c r="BNK11" s="121">
        <v>0</v>
      </c>
      <c r="BNL11" s="253">
        <f t="shared" si="477"/>
        <v>21</v>
      </c>
      <c r="BNM11" s="254">
        <f t="shared" si="478"/>
        <v>0.15932023366967604</v>
      </c>
      <c r="BNN11" s="121">
        <v>11</v>
      </c>
      <c r="BNO11" s="252">
        <f t="shared" si="479"/>
        <v>0.15902848055515398</v>
      </c>
      <c r="BNP11" s="121">
        <v>10</v>
      </c>
      <c r="BNQ11" s="252">
        <f t="shared" si="480"/>
        <v>0.15969338869370808</v>
      </c>
      <c r="BNR11" s="121">
        <v>0</v>
      </c>
      <c r="BNS11" s="253">
        <f t="shared" si="481"/>
        <v>21</v>
      </c>
      <c r="BNT11" s="254">
        <f t="shared" si="482"/>
        <v>0.15934441156385157</v>
      </c>
      <c r="BNU11" s="121">
        <v>11</v>
      </c>
      <c r="BNV11" s="252">
        <f t="shared" si="483"/>
        <v>0.15902848055515398</v>
      </c>
      <c r="BNW11" s="121">
        <v>10</v>
      </c>
      <c r="BNX11" s="252">
        <f t="shared" si="484"/>
        <v>0.15969338869370808</v>
      </c>
      <c r="BNY11" s="121">
        <v>0</v>
      </c>
      <c r="BNZ11" s="253">
        <f t="shared" si="485"/>
        <v>21</v>
      </c>
      <c r="BOA11" s="254">
        <f t="shared" si="486"/>
        <v>0.15934441156385157</v>
      </c>
      <c r="BOB11" s="121">
        <v>11</v>
      </c>
      <c r="BOC11" s="252">
        <f t="shared" si="487"/>
        <v>0.15902848055515398</v>
      </c>
      <c r="BOD11" s="121">
        <v>10</v>
      </c>
      <c r="BOE11" s="252">
        <f t="shared" si="488"/>
        <v>0.15969338869370808</v>
      </c>
      <c r="BOF11" s="121">
        <v>0</v>
      </c>
      <c r="BOG11" s="253">
        <f t="shared" si="489"/>
        <v>21</v>
      </c>
      <c r="BOH11" s="254">
        <f t="shared" si="490"/>
        <v>0.15934441156385157</v>
      </c>
      <c r="BOI11" s="121">
        <v>11</v>
      </c>
      <c r="BOJ11" s="252">
        <f t="shared" si="491"/>
        <v>0.15902848055515398</v>
      </c>
      <c r="BOK11" s="121">
        <v>10</v>
      </c>
      <c r="BOL11" s="252">
        <f t="shared" si="492"/>
        <v>0.15971889474524836</v>
      </c>
      <c r="BOM11" s="121">
        <v>0</v>
      </c>
      <c r="BON11" s="253">
        <f t="shared" si="493"/>
        <v>21</v>
      </c>
      <c r="BOO11" s="254">
        <f t="shared" si="494"/>
        <v>0.15935650326301412</v>
      </c>
      <c r="BOP11" s="121">
        <v>11</v>
      </c>
      <c r="BOQ11" s="252">
        <f t="shared" si="495"/>
        <v>0.15907447577729572</v>
      </c>
      <c r="BOR11" s="121">
        <v>10</v>
      </c>
      <c r="BOS11" s="252">
        <f t="shared" si="496"/>
        <v>0.15979546180888463</v>
      </c>
      <c r="BOT11" s="121">
        <v>0</v>
      </c>
      <c r="BOU11" s="253">
        <f t="shared" si="497"/>
        <v>21</v>
      </c>
      <c r="BOV11" s="254">
        <f t="shared" si="498"/>
        <v>0.15941698929628786</v>
      </c>
      <c r="BOW11" s="121">
        <v>11</v>
      </c>
      <c r="BOX11" s="252">
        <f t="shared" si="499"/>
        <v>0.15912049761319255</v>
      </c>
      <c r="BOY11" s="121">
        <v>10</v>
      </c>
      <c r="BOZ11" s="252">
        <f t="shared" si="500"/>
        <v>0.15982100047946302</v>
      </c>
      <c r="BPA11" s="121">
        <v>0</v>
      </c>
      <c r="BPB11" s="253">
        <f t="shared" si="501"/>
        <v>21</v>
      </c>
      <c r="BPC11" s="254">
        <f t="shared" si="502"/>
        <v>0.15945330296127563</v>
      </c>
      <c r="BPD11" s="121">
        <v>11</v>
      </c>
      <c r="BPE11" s="252">
        <f t="shared" si="503"/>
        <v>0.15914351851851852</v>
      </c>
      <c r="BPF11" s="121">
        <v>10</v>
      </c>
      <c r="BPG11" s="252">
        <f t="shared" si="504"/>
        <v>0.15984654731457801</v>
      </c>
      <c r="BPH11" s="121">
        <v>0</v>
      </c>
      <c r="BPI11" s="253">
        <f t="shared" si="505"/>
        <v>21</v>
      </c>
      <c r="BPJ11" s="254">
        <f t="shared" si="506"/>
        <v>0.15947752126366951</v>
      </c>
      <c r="BPK11" s="121">
        <v>11</v>
      </c>
      <c r="BPL11" s="252">
        <f t="shared" si="507"/>
        <v>0.15914351851851852</v>
      </c>
      <c r="BPM11" s="121">
        <v>10</v>
      </c>
      <c r="BPN11" s="252">
        <f t="shared" si="508"/>
        <v>0.15984654731457801</v>
      </c>
      <c r="BPO11" s="121">
        <v>0</v>
      </c>
      <c r="BPP11" s="253">
        <f t="shared" si="509"/>
        <v>21</v>
      </c>
      <c r="BPQ11" s="254">
        <f t="shared" si="510"/>
        <v>0.15947752126366951</v>
      </c>
      <c r="BPR11" s="121">
        <v>11</v>
      </c>
      <c r="BPS11" s="252">
        <f t="shared" si="511"/>
        <v>0.15916654608594993</v>
      </c>
      <c r="BPT11" s="121">
        <v>10</v>
      </c>
      <c r="BPU11" s="252">
        <f t="shared" si="512"/>
        <v>0.1598976654940838</v>
      </c>
      <c r="BPV11" s="121">
        <v>0</v>
      </c>
      <c r="BPW11" s="253">
        <f t="shared" si="513"/>
        <v>21</v>
      </c>
      <c r="BPX11" s="254">
        <f t="shared" si="514"/>
        <v>0.15951386251424232</v>
      </c>
      <c r="BPY11" s="121">
        <v>11</v>
      </c>
      <c r="BPZ11" s="252">
        <f t="shared" si="515"/>
        <v>0.15921262121870025</v>
      </c>
      <c r="BQA11" s="121">
        <v>10</v>
      </c>
      <c r="BQB11" s="252">
        <f t="shared" si="516"/>
        <v>0.1598976654940838</v>
      </c>
      <c r="BQC11" s="121">
        <v>0</v>
      </c>
      <c r="BQD11" s="253">
        <f t="shared" si="517"/>
        <v>21</v>
      </c>
      <c r="BQE11" s="254">
        <f t="shared" si="518"/>
        <v>0.15953809921750362</v>
      </c>
      <c r="BQF11" s="121">
        <v>11</v>
      </c>
      <c r="BQG11" s="252">
        <f t="shared" si="519"/>
        <v>0.15925872303460259</v>
      </c>
      <c r="BQH11" s="121">
        <v>10</v>
      </c>
      <c r="BQI11" s="252">
        <f t="shared" si="520"/>
        <v>0.1598976654940838</v>
      </c>
      <c r="BQJ11" s="121">
        <v>0</v>
      </c>
      <c r="BQK11" s="253">
        <f t="shared" si="521"/>
        <v>21</v>
      </c>
      <c r="BQL11" s="254">
        <f t="shared" si="522"/>
        <v>0.15956234328698427</v>
      </c>
      <c r="BQM11" s="121">
        <v>11</v>
      </c>
      <c r="BQN11" s="252">
        <f t="shared" si="523"/>
        <v>0.15928178395598031</v>
      </c>
      <c r="BQO11" s="121">
        <v>10</v>
      </c>
      <c r="BQP11" s="252">
        <f t="shared" si="524"/>
        <v>0.1598976654940838</v>
      </c>
      <c r="BQQ11" s="121">
        <v>0</v>
      </c>
      <c r="BQR11" s="253">
        <f t="shared" si="525"/>
        <v>21</v>
      </c>
      <c r="BQS11" s="254">
        <f t="shared" si="526"/>
        <v>0.15957446808510636</v>
      </c>
      <c r="BQT11" s="121">
        <v>11</v>
      </c>
      <c r="BQU11" s="252">
        <f t="shared" si="527"/>
        <v>0.15930485155684287</v>
      </c>
      <c r="BQV11" s="121">
        <v>10</v>
      </c>
      <c r="BQW11" s="252">
        <f t="shared" si="528"/>
        <v>0.1599488163787588</v>
      </c>
      <c r="BQX11" s="121">
        <v>0</v>
      </c>
      <c r="BQY11" s="253">
        <f t="shared" si="529"/>
        <v>21</v>
      </c>
      <c r="BQZ11" s="254">
        <f t="shared" si="530"/>
        <v>0.15961085353804061</v>
      </c>
      <c r="BRA11" s="121">
        <v>11</v>
      </c>
      <c r="BRB11" s="252">
        <f t="shared" si="531"/>
        <v>0.1593279258400927</v>
      </c>
      <c r="BRC11" s="121">
        <v>10</v>
      </c>
      <c r="BRD11" s="252">
        <f t="shared" si="532"/>
        <v>0.16002560409665545</v>
      </c>
      <c r="BRE11" s="121">
        <v>0</v>
      </c>
      <c r="BRF11" s="253">
        <f t="shared" si="533"/>
        <v>21</v>
      </c>
      <c r="BRG11" s="254">
        <f t="shared" si="534"/>
        <v>0.15965939329430548</v>
      </c>
      <c r="BRH11" s="121">
        <v>11</v>
      </c>
      <c r="BRI11" s="252">
        <f t="shared" si="535"/>
        <v>0.15937409446537235</v>
      </c>
      <c r="BRJ11" s="121">
        <v>10</v>
      </c>
      <c r="BRK11" s="252">
        <f t="shared" si="536"/>
        <v>0.16005121638924455</v>
      </c>
      <c r="BRL11" s="121">
        <v>0</v>
      </c>
      <c r="BRM11" s="253">
        <f t="shared" si="537"/>
        <v>21</v>
      </c>
      <c r="BRN11" s="254">
        <f t="shared" si="538"/>
        <v>0.1596958174904943</v>
      </c>
      <c r="BRO11" s="121">
        <v>11</v>
      </c>
      <c r="BRP11" s="252">
        <f t="shared" si="539"/>
        <v>0.15939718881321549</v>
      </c>
      <c r="BRQ11" s="121">
        <v>10</v>
      </c>
      <c r="BRR11" s="252">
        <f t="shared" si="540"/>
        <v>0.16010246557796989</v>
      </c>
      <c r="BRS11" s="121">
        <v>0</v>
      </c>
      <c r="BRT11" s="253">
        <f t="shared" si="541"/>
        <v>21</v>
      </c>
      <c r="BRU11" s="254">
        <f t="shared" si="542"/>
        <v>0.15973225830988058</v>
      </c>
      <c r="BRV11" s="121">
        <v>11</v>
      </c>
      <c r="BRW11" s="252">
        <f t="shared" si="543"/>
        <v>0.15942028985507245</v>
      </c>
      <c r="BRX11" s="121">
        <v>10</v>
      </c>
      <c r="BRY11" s="252">
        <f t="shared" si="544"/>
        <v>0.16012810248198558</v>
      </c>
      <c r="BRZ11" s="121">
        <v>0</v>
      </c>
      <c r="BSA11" s="253">
        <f t="shared" si="545"/>
        <v>21</v>
      </c>
      <c r="BSB11" s="254">
        <f t="shared" si="546"/>
        <v>0.15975656143020159</v>
      </c>
      <c r="BSC11" s="121">
        <v>11</v>
      </c>
      <c r="BSD11" s="252">
        <f t="shared" si="547"/>
        <v>0.1594433975938542</v>
      </c>
      <c r="BSE11" s="121">
        <v>10</v>
      </c>
      <c r="BSF11" s="252">
        <f t="shared" si="548"/>
        <v>0.16017940092904051</v>
      </c>
      <c r="BSG11" s="121">
        <v>0</v>
      </c>
      <c r="BSH11" s="253">
        <f t="shared" si="549"/>
        <v>21</v>
      </c>
      <c r="BSI11" s="254">
        <f t="shared" si="550"/>
        <v>0.15979302998021611</v>
      </c>
      <c r="BSJ11" s="121">
        <v>11</v>
      </c>
      <c r="BSK11" s="252">
        <f t="shared" si="551"/>
        <v>0.15948963317384371</v>
      </c>
      <c r="BSL11" s="121">
        <v>10</v>
      </c>
      <c r="BSM11" s="252">
        <f t="shared" si="552"/>
        <v>0.1602307322544464</v>
      </c>
      <c r="BSN11" s="121">
        <v>0</v>
      </c>
      <c r="BSO11" s="253">
        <f t="shared" si="553"/>
        <v>21</v>
      </c>
      <c r="BSP11" s="254">
        <f t="shared" si="554"/>
        <v>0.1598416806210991</v>
      </c>
      <c r="BSQ11" s="121">
        <v>11</v>
      </c>
      <c r="BSR11" s="252">
        <f t="shared" si="555"/>
        <v>0.15948963317384371</v>
      </c>
      <c r="BSS11" s="121">
        <v>10</v>
      </c>
      <c r="BST11" s="252">
        <f t="shared" si="556"/>
        <v>0.16030779095864059</v>
      </c>
      <c r="BSU11" s="121">
        <v>0</v>
      </c>
      <c r="BSV11" s="253">
        <f t="shared" si="557"/>
        <v>21</v>
      </c>
      <c r="BSW11" s="254">
        <f t="shared" si="558"/>
        <v>0.15987818804720214</v>
      </c>
      <c r="BSX11" s="121">
        <v>11</v>
      </c>
      <c r="BSY11" s="252">
        <f t="shared" si="559"/>
        <v>0.15948963317384371</v>
      </c>
      <c r="BSZ11" s="121">
        <v>10</v>
      </c>
      <c r="BTA11" s="252">
        <f t="shared" si="560"/>
        <v>0.1603592046183451</v>
      </c>
      <c r="BTB11" s="121">
        <v>0</v>
      </c>
      <c r="BTC11" s="253">
        <f t="shared" si="561"/>
        <v>21</v>
      </c>
      <c r="BTD11" s="254">
        <f t="shared" si="562"/>
        <v>0.15990253559735018</v>
      </c>
      <c r="BTE11" s="121">
        <v>11</v>
      </c>
      <c r="BTF11" s="252">
        <f t="shared" si="563"/>
        <v>0.15948963317384371</v>
      </c>
      <c r="BTG11" s="121">
        <v>10</v>
      </c>
      <c r="BTH11" s="252">
        <f t="shared" si="564"/>
        <v>0.1603592046183451</v>
      </c>
      <c r="BTI11" s="121">
        <v>0</v>
      </c>
      <c r="BTJ11" s="253">
        <f t="shared" si="565"/>
        <v>21</v>
      </c>
      <c r="BTK11" s="254">
        <f t="shared" si="566"/>
        <v>0.15990253559735018</v>
      </c>
      <c r="BTL11" s="121">
        <v>11</v>
      </c>
      <c r="BTM11" s="252">
        <f t="shared" si="567"/>
        <v>0.15951276102088166</v>
      </c>
      <c r="BTN11" s="121">
        <v>10</v>
      </c>
      <c r="BTO11" s="252">
        <f t="shared" si="568"/>
        <v>0.1603592046183451</v>
      </c>
      <c r="BTP11" s="121">
        <v>0</v>
      </c>
      <c r="BTQ11" s="253">
        <f t="shared" si="569"/>
        <v>21</v>
      </c>
      <c r="BTR11" s="254">
        <f t="shared" si="570"/>
        <v>0.15991471215351813</v>
      </c>
      <c r="BTS11" s="121">
        <v>11</v>
      </c>
      <c r="BTT11" s="252">
        <f t="shared" si="571"/>
        <v>0.15951276102088166</v>
      </c>
      <c r="BTU11" s="121">
        <v>10</v>
      </c>
      <c r="BTV11" s="252">
        <f t="shared" si="572"/>
        <v>0.16041065126724416</v>
      </c>
      <c r="BTW11" s="121">
        <v>0</v>
      </c>
      <c r="BTX11" s="253">
        <f t="shared" si="573"/>
        <v>21</v>
      </c>
      <c r="BTY11" s="254">
        <f t="shared" si="574"/>
        <v>0.15993907083015996</v>
      </c>
      <c r="BTZ11" s="121">
        <v>11</v>
      </c>
      <c r="BUA11" s="252">
        <f t="shared" si="575"/>
        <v>0.15955903684363215</v>
      </c>
      <c r="BUB11" s="121">
        <v>10</v>
      </c>
      <c r="BUC11" s="252">
        <f t="shared" si="576"/>
        <v>0.16043638697256538</v>
      </c>
      <c r="BUD11" s="121">
        <v>0</v>
      </c>
      <c r="BUE11" s="253">
        <f t="shared" si="577"/>
        <v>21</v>
      </c>
      <c r="BUF11" s="254">
        <f t="shared" si="578"/>
        <v>0.15997562276224575</v>
      </c>
      <c r="BUG11" s="121">
        <v>11</v>
      </c>
      <c r="BUH11" s="252">
        <f t="shared" si="579"/>
        <v>0.15958218482518496</v>
      </c>
      <c r="BUI11" s="121">
        <v>10</v>
      </c>
      <c r="BUJ11" s="252">
        <f t="shared" si="580"/>
        <v>0.16043638697256538</v>
      </c>
      <c r="BUK11" s="121">
        <v>0</v>
      </c>
      <c r="BUL11" s="253">
        <f t="shared" si="581"/>
        <v>21</v>
      </c>
      <c r="BUM11" s="254">
        <f t="shared" si="582"/>
        <v>0.15998781045253696</v>
      </c>
      <c r="BUN11" s="121">
        <v>10</v>
      </c>
      <c r="BUO11" s="252">
        <f t="shared" si="583"/>
        <v>0.14511681903932666</v>
      </c>
      <c r="BUP11" s="121">
        <v>9</v>
      </c>
      <c r="BUQ11" s="252">
        <f t="shared" si="584"/>
        <v>0.14446227929373998</v>
      </c>
      <c r="BUR11" s="121">
        <v>0</v>
      </c>
      <c r="BUS11" s="253">
        <f t="shared" si="585"/>
        <v>19</v>
      </c>
      <c r="BUT11" s="254">
        <f t="shared" si="586"/>
        <v>0.14480603612529533</v>
      </c>
      <c r="BUU11" s="121">
        <v>10</v>
      </c>
      <c r="BUV11" s="252">
        <f t="shared" si="587"/>
        <v>0.14511681903932666</v>
      </c>
      <c r="BUW11" s="121">
        <v>9</v>
      </c>
      <c r="BUX11" s="252">
        <f t="shared" si="588"/>
        <v>0.14448547118317548</v>
      </c>
      <c r="BUY11" s="121">
        <v>0</v>
      </c>
      <c r="BUZ11" s="253">
        <f t="shared" si="589"/>
        <v>19</v>
      </c>
      <c r="BVA11" s="254">
        <f t="shared" si="590"/>
        <v>0.1448170731707317</v>
      </c>
      <c r="BVB11" s="121">
        <v>10</v>
      </c>
      <c r="BVC11" s="252">
        <f t="shared" si="591"/>
        <v>0.14513788098693758</v>
      </c>
      <c r="BVD11" s="121">
        <v>9</v>
      </c>
      <c r="BVE11" s="252">
        <f t="shared" si="592"/>
        <v>0.14448547118317548</v>
      </c>
      <c r="BVF11" s="121">
        <v>0</v>
      </c>
      <c r="BVG11" s="253">
        <f t="shared" si="593"/>
        <v>19</v>
      </c>
      <c r="BVH11" s="254">
        <f t="shared" si="594"/>
        <v>0.14482811189877276</v>
      </c>
      <c r="BVI11" s="121">
        <v>10</v>
      </c>
      <c r="BVJ11" s="252">
        <f t="shared" si="595"/>
        <v>0.1451589490492089</v>
      </c>
      <c r="BVK11" s="121">
        <v>9</v>
      </c>
      <c r="BVL11" s="252">
        <f t="shared" si="596"/>
        <v>0.14448547118317548</v>
      </c>
      <c r="BVM11" s="121">
        <v>0</v>
      </c>
      <c r="BVN11" s="253">
        <f t="shared" si="597"/>
        <v>19</v>
      </c>
      <c r="BVO11" s="254">
        <f t="shared" si="598"/>
        <v>0.14483915230980332</v>
      </c>
      <c r="BVP11" s="121">
        <v>10</v>
      </c>
      <c r="BVQ11" s="252">
        <f t="shared" si="599"/>
        <v>0.1451589490492089</v>
      </c>
      <c r="BVR11" s="121">
        <v>9</v>
      </c>
      <c r="BVS11" s="252">
        <f t="shared" si="600"/>
        <v>0.14455509155155799</v>
      </c>
      <c r="BVT11" s="121">
        <v>0</v>
      </c>
      <c r="BVU11" s="253">
        <f t="shared" si="601"/>
        <v>19</v>
      </c>
      <c r="BVV11" s="254">
        <f t="shared" si="602"/>
        <v>0.14487228364468166</v>
      </c>
      <c r="BVW11" s="121">
        <v>10</v>
      </c>
      <c r="BVX11" s="252">
        <f t="shared" si="603"/>
        <v>0.14518002322880372</v>
      </c>
      <c r="BVY11" s="121">
        <v>9</v>
      </c>
      <c r="BVZ11" s="252">
        <f t="shared" si="604"/>
        <v>0.14455509155155799</v>
      </c>
      <c r="BWA11" s="121">
        <v>0</v>
      </c>
      <c r="BWB11" s="253">
        <f t="shared" si="605"/>
        <v>19</v>
      </c>
      <c r="BWC11" s="254">
        <f t="shared" si="606"/>
        <v>0.14488333079152052</v>
      </c>
      <c r="BWD11" s="121">
        <v>10</v>
      </c>
      <c r="BWE11" s="252">
        <f t="shared" si="607"/>
        <v>0.1452011035283868</v>
      </c>
      <c r="BWF11" s="121">
        <v>9</v>
      </c>
      <c r="BWG11" s="252">
        <f t="shared" si="608"/>
        <v>0.14455509155155799</v>
      </c>
      <c r="BWH11" s="121">
        <v>0</v>
      </c>
      <c r="BWI11" s="253">
        <f t="shared" si="609"/>
        <v>19</v>
      </c>
      <c r="BWJ11" s="254">
        <f t="shared" si="610"/>
        <v>0.14489437962327462</v>
      </c>
      <c r="BWK11" s="121">
        <v>10</v>
      </c>
      <c r="BWL11" s="252">
        <f t="shared" si="611"/>
        <v>0.14524328249818447</v>
      </c>
      <c r="BWM11" s="121">
        <v>9</v>
      </c>
      <c r="BWN11" s="252">
        <f t="shared" si="612"/>
        <v>0.14457831325301204</v>
      </c>
      <c r="BWO11" s="121">
        <v>0</v>
      </c>
      <c r="BWP11" s="253">
        <f t="shared" si="613"/>
        <v>19</v>
      </c>
      <c r="BWQ11" s="254">
        <f t="shared" si="614"/>
        <v>0.14492753623188406</v>
      </c>
      <c r="BWR11" s="121">
        <v>10</v>
      </c>
      <c r="BWS11" s="252">
        <f t="shared" si="615"/>
        <v>0.14524328249818447</v>
      </c>
      <c r="BWT11" s="121">
        <v>9</v>
      </c>
      <c r="BWU11" s="252">
        <f t="shared" si="616"/>
        <v>0.14457831325301204</v>
      </c>
      <c r="BWV11" s="121">
        <v>0</v>
      </c>
      <c r="BWW11" s="253">
        <f t="shared" si="617"/>
        <v>19</v>
      </c>
      <c r="BWX11" s="254">
        <f t="shared" si="618"/>
        <v>0.14492753623188406</v>
      </c>
      <c r="BWY11" s="121">
        <v>10</v>
      </c>
      <c r="BWZ11" s="252">
        <f t="shared" si="619"/>
        <v>0.14528548597995061</v>
      </c>
      <c r="BXA11" s="121">
        <v>9</v>
      </c>
      <c r="BXB11" s="252">
        <f t="shared" si="620"/>
        <v>0.14462477904547646</v>
      </c>
      <c r="BXC11" s="121">
        <v>0</v>
      </c>
      <c r="BXD11" s="253">
        <f t="shared" si="621"/>
        <v>19</v>
      </c>
      <c r="BXE11" s="254">
        <f t="shared" si="622"/>
        <v>0.14497176865557759</v>
      </c>
      <c r="BXF11" s="121">
        <v>10</v>
      </c>
      <c r="BXG11" s="252">
        <f t="shared" si="623"/>
        <v>0.14528548597995061</v>
      </c>
      <c r="BXH11" s="121">
        <v>9</v>
      </c>
      <c r="BXI11" s="252">
        <f t="shared" si="624"/>
        <v>0.14469453376205788</v>
      </c>
      <c r="BXJ11" s="121">
        <v>0</v>
      </c>
      <c r="BXK11" s="253">
        <f t="shared" si="625"/>
        <v>19</v>
      </c>
      <c r="BXL11" s="254">
        <f t="shared" si="626"/>
        <v>0.14500496069602381</v>
      </c>
      <c r="BXM11" s="121">
        <v>10</v>
      </c>
      <c r="BXN11" s="252">
        <f t="shared" si="627"/>
        <v>0.14528548597995061</v>
      </c>
      <c r="BXO11" s="121">
        <v>9</v>
      </c>
      <c r="BXP11" s="252">
        <f t="shared" si="628"/>
        <v>0.14471780028943559</v>
      </c>
      <c r="BXQ11" s="121">
        <v>0</v>
      </c>
      <c r="BXR11" s="253">
        <f t="shared" si="629"/>
        <v>19</v>
      </c>
      <c r="BXS11" s="254">
        <f t="shared" si="630"/>
        <v>0.14501602808731492</v>
      </c>
      <c r="BXT11" s="121">
        <v>10</v>
      </c>
      <c r="BXU11" s="252">
        <f t="shared" si="631"/>
        <v>0.14528548597995061</v>
      </c>
      <c r="BXV11" s="121">
        <v>9</v>
      </c>
      <c r="BXW11" s="252">
        <f t="shared" si="632"/>
        <v>0.14471780028943559</v>
      </c>
      <c r="BXX11" s="121">
        <v>0</v>
      </c>
      <c r="BXY11" s="253">
        <f t="shared" si="633"/>
        <v>19</v>
      </c>
      <c r="BXZ11" s="254">
        <f t="shared" si="634"/>
        <v>0.14501602808731492</v>
      </c>
      <c r="BYA11" s="121">
        <v>10</v>
      </c>
      <c r="BYB11" s="252">
        <f t="shared" si="635"/>
        <v>0.14528548597995061</v>
      </c>
      <c r="BYC11" s="121">
        <v>9</v>
      </c>
      <c r="BYD11" s="252">
        <f t="shared" si="636"/>
        <v>0.14476435579861671</v>
      </c>
      <c r="BYE11" s="121">
        <v>0</v>
      </c>
      <c r="BYF11" s="253">
        <f t="shared" si="637"/>
        <v>19</v>
      </c>
      <c r="BYG11" s="254">
        <f t="shared" si="638"/>
        <v>0.14503816793893129</v>
      </c>
      <c r="BYH11" s="121">
        <v>10</v>
      </c>
      <c r="BYI11" s="252">
        <f t="shared" si="639"/>
        <v>0.14530659691950015</v>
      </c>
      <c r="BYJ11" s="121">
        <v>9</v>
      </c>
      <c r="BYK11" s="252">
        <f t="shared" si="640"/>
        <v>0.14478764478764478</v>
      </c>
      <c r="BYL11" s="121">
        <v>0</v>
      </c>
      <c r="BYM11" s="253">
        <f t="shared" si="641"/>
        <v>19</v>
      </c>
      <c r="BYN11" s="254">
        <f t="shared" si="642"/>
        <v>0.14506031455183999</v>
      </c>
      <c r="BYO11" s="121">
        <v>10</v>
      </c>
      <c r="BYP11" s="252">
        <f t="shared" si="643"/>
        <v>0.14530659691950015</v>
      </c>
      <c r="BYQ11" s="121">
        <v>9</v>
      </c>
      <c r="BYR11" s="252">
        <f t="shared" si="644"/>
        <v>0.14483424525265529</v>
      </c>
      <c r="BYS11" s="121">
        <v>0</v>
      </c>
      <c r="BYT11" s="253">
        <f t="shared" si="645"/>
        <v>19</v>
      </c>
      <c r="BYU11" s="254">
        <f t="shared" si="646"/>
        <v>0.14508246792913868</v>
      </c>
      <c r="BYV11" s="121">
        <v>10</v>
      </c>
      <c r="BYW11" s="252">
        <f t="shared" si="647"/>
        <v>0.14530659691950015</v>
      </c>
      <c r="BYX11" s="121">
        <v>9</v>
      </c>
      <c r="BYY11" s="252">
        <f t="shared" si="648"/>
        <v>0.14488087572440436</v>
      </c>
      <c r="BYZ11" s="121">
        <v>0</v>
      </c>
      <c r="BZA11" s="253">
        <f t="shared" si="649"/>
        <v>19</v>
      </c>
      <c r="BZB11" s="254">
        <f t="shared" si="650"/>
        <v>0.14510462807392699</v>
      </c>
      <c r="BZC11" s="121">
        <v>10</v>
      </c>
      <c r="BZD11" s="252">
        <f t="shared" si="651"/>
        <v>0.14532771399505887</v>
      </c>
      <c r="BZE11" s="121">
        <v>9</v>
      </c>
      <c r="BZF11" s="252">
        <f t="shared" si="652"/>
        <v>0.14492753623188406</v>
      </c>
      <c r="BZG11" s="121">
        <v>0</v>
      </c>
      <c r="BZH11" s="253">
        <f t="shared" si="653"/>
        <v>19</v>
      </c>
      <c r="BZI11" s="254">
        <f t="shared" si="654"/>
        <v>0.14513788098693758</v>
      </c>
      <c r="BZJ11" s="121">
        <v>10</v>
      </c>
      <c r="BZK11" s="252">
        <f t="shared" si="655"/>
        <v>0.14532771399505887</v>
      </c>
      <c r="BZL11" s="121">
        <v>9</v>
      </c>
      <c r="BZM11" s="252">
        <f t="shared" si="656"/>
        <v>0.14492753623188406</v>
      </c>
      <c r="BZN11" s="121">
        <v>0</v>
      </c>
      <c r="BZO11" s="253">
        <f t="shared" si="657"/>
        <v>19</v>
      </c>
      <c r="BZP11" s="254">
        <f t="shared" si="658"/>
        <v>0.14513788098693758</v>
      </c>
      <c r="BZQ11" s="121">
        <v>10</v>
      </c>
      <c r="BZR11" s="252">
        <f t="shared" si="659"/>
        <v>0.14532771399505887</v>
      </c>
      <c r="BZS11" s="121">
        <v>9</v>
      </c>
      <c r="BZT11" s="252">
        <f t="shared" si="660"/>
        <v>0.14495087775809309</v>
      </c>
      <c r="BZU11" s="121">
        <v>0</v>
      </c>
      <c r="BZV11" s="253">
        <f t="shared" si="661"/>
        <v>19</v>
      </c>
      <c r="BZW11" s="254">
        <f t="shared" si="662"/>
        <v>0.14514896867838042</v>
      </c>
      <c r="BZX11" s="121">
        <v>10</v>
      </c>
      <c r="BZY11" s="252">
        <f t="shared" si="663"/>
        <v>0.14539110206455366</v>
      </c>
      <c r="BZZ11" s="121">
        <v>9</v>
      </c>
      <c r="CAA11" s="252">
        <f t="shared" si="664"/>
        <v>0.14497422680412372</v>
      </c>
      <c r="CAB11" s="121">
        <v>0</v>
      </c>
      <c r="CAC11" s="253">
        <f t="shared" si="665"/>
        <v>19</v>
      </c>
      <c r="CAD11" s="254">
        <f t="shared" si="666"/>
        <v>0.14519333639003515</v>
      </c>
      <c r="CAE11" s="121">
        <v>10</v>
      </c>
      <c r="CAF11" s="252">
        <f t="shared" si="667"/>
        <v>0.14547570555717193</v>
      </c>
      <c r="CAG11" s="121">
        <v>9</v>
      </c>
      <c r="CAH11" s="252">
        <f t="shared" si="668"/>
        <v>0.14502094747019012</v>
      </c>
      <c r="CAI11" s="121">
        <v>0</v>
      </c>
      <c r="CAJ11" s="253">
        <f t="shared" si="669"/>
        <v>19</v>
      </c>
      <c r="CAK11" s="254">
        <f t="shared" si="670"/>
        <v>0.14525993883792049</v>
      </c>
      <c r="CAL11" s="121">
        <v>10</v>
      </c>
      <c r="CAM11" s="252">
        <f t="shared" si="671"/>
        <v>0.14549687181725593</v>
      </c>
      <c r="CAN11" s="121">
        <v>9</v>
      </c>
      <c r="CAO11" s="252">
        <f t="shared" si="672"/>
        <v>0.14502094747019012</v>
      </c>
      <c r="CAP11" s="121">
        <v>0</v>
      </c>
      <c r="CAQ11" s="253">
        <f t="shared" si="673"/>
        <v>19</v>
      </c>
      <c r="CAR11" s="254">
        <f t="shared" si="674"/>
        <v>0.14527104518694089</v>
      </c>
      <c r="CAS11" s="121">
        <v>10</v>
      </c>
      <c r="CAT11" s="252">
        <f t="shared" si="675"/>
        <v>0.14556040756914121</v>
      </c>
      <c r="CAU11" s="121">
        <v>9</v>
      </c>
      <c r="CAV11" s="252">
        <f t="shared" si="676"/>
        <v>0.14502094747019012</v>
      </c>
      <c r="CAW11" s="121">
        <v>0</v>
      </c>
      <c r="CAX11" s="253">
        <f t="shared" si="677"/>
        <v>19</v>
      </c>
      <c r="CAY11" s="254">
        <f t="shared" si="678"/>
        <v>0.1453043744264301</v>
      </c>
      <c r="CAZ11" s="121">
        <v>10</v>
      </c>
      <c r="CBA11" s="252">
        <f t="shared" si="679"/>
        <v>0.14556040756914121</v>
      </c>
      <c r="CBB11" s="121">
        <v>9</v>
      </c>
      <c r="CBC11" s="252">
        <f t="shared" si="680"/>
        <v>0.14513788098693758</v>
      </c>
      <c r="CBD11" s="121">
        <v>0</v>
      </c>
      <c r="CBE11" s="253">
        <f t="shared" si="681"/>
        <v>19</v>
      </c>
      <c r="CBF11" s="254">
        <f t="shared" si="682"/>
        <v>0.14535995715706526</v>
      </c>
      <c r="CBG11" s="121">
        <v>10</v>
      </c>
      <c r="CBH11" s="252">
        <f t="shared" si="683"/>
        <v>0.14558159848595137</v>
      </c>
      <c r="CBI11" s="121">
        <v>9</v>
      </c>
      <c r="CBJ11" s="252">
        <f t="shared" si="684"/>
        <v>0.14516129032258066</v>
      </c>
      <c r="CBK11" s="121">
        <v>0</v>
      </c>
      <c r="CBL11" s="253">
        <f t="shared" si="685"/>
        <v>19</v>
      </c>
      <c r="CBM11" s="254">
        <f t="shared" si="686"/>
        <v>0.14538220215777795</v>
      </c>
      <c r="CBN11" s="121">
        <v>10</v>
      </c>
      <c r="CBO11" s="252">
        <f t="shared" si="687"/>
        <v>0.145602795573675</v>
      </c>
      <c r="CBP11" s="121">
        <v>9</v>
      </c>
      <c r="CBQ11" s="252">
        <f t="shared" si="688"/>
        <v>0.14516129032258066</v>
      </c>
      <c r="CBR11" s="121">
        <v>0</v>
      </c>
      <c r="CBS11" s="253">
        <f t="shared" si="689"/>
        <v>19</v>
      </c>
      <c r="CBT11" s="254">
        <f t="shared" si="690"/>
        <v>0.14539332721150905</v>
      </c>
      <c r="CBU11" s="121">
        <v>10</v>
      </c>
      <c r="CBV11" s="252">
        <f t="shared" si="691"/>
        <v>0.14564520827264782</v>
      </c>
      <c r="CBW11" s="121">
        <v>9</v>
      </c>
      <c r="CBX11" s="252">
        <f t="shared" si="692"/>
        <v>0.14518470721084045</v>
      </c>
      <c r="CBY11" s="121">
        <v>0</v>
      </c>
      <c r="CBZ11" s="253">
        <f t="shared" si="693"/>
        <v>19</v>
      </c>
      <c r="CCA11" s="254">
        <f t="shared" si="694"/>
        <v>0.14542671259089168</v>
      </c>
      <c r="CCB11" s="121">
        <v>10</v>
      </c>
      <c r="CCC11" s="252">
        <f t="shared" si="695"/>
        <v>0.14564520827264782</v>
      </c>
      <c r="CCD11" s="121">
        <v>9</v>
      </c>
      <c r="CCE11" s="252">
        <f t="shared" si="696"/>
        <v>0.14518470721084045</v>
      </c>
      <c r="CCF11" s="121">
        <v>0</v>
      </c>
      <c r="CCG11" s="253">
        <f t="shared" si="697"/>
        <v>19</v>
      </c>
      <c r="CCH11" s="254">
        <f t="shared" si="698"/>
        <v>0.14542671259089168</v>
      </c>
      <c r="CCI11" s="121">
        <v>10</v>
      </c>
      <c r="CCJ11" s="252">
        <f t="shared" si="699"/>
        <v>0.14564520827264782</v>
      </c>
      <c r="CCK11" s="121">
        <v>9</v>
      </c>
      <c r="CCL11" s="252">
        <f t="shared" si="700"/>
        <v>0.14525500322788895</v>
      </c>
      <c r="CCM11" s="121">
        <v>0</v>
      </c>
      <c r="CCN11" s="253">
        <f t="shared" si="701"/>
        <v>19</v>
      </c>
      <c r="CCO11" s="254">
        <f t="shared" si="702"/>
        <v>0.14546011330577249</v>
      </c>
      <c r="CCP11" s="121">
        <v>10</v>
      </c>
      <c r="CCQ11" s="252">
        <f t="shared" si="703"/>
        <v>0.14570887367040652</v>
      </c>
      <c r="CCR11" s="121">
        <v>9</v>
      </c>
      <c r="CCS11" s="252">
        <f t="shared" si="704"/>
        <v>0.14532536735023413</v>
      </c>
      <c r="CCT11" s="121">
        <v>0</v>
      </c>
      <c r="CCU11" s="253">
        <f t="shared" si="705"/>
        <v>19</v>
      </c>
      <c r="CCV11" s="254">
        <f t="shared" si="706"/>
        <v>0.14552696078431374</v>
      </c>
      <c r="CCW11" s="121">
        <v>10</v>
      </c>
      <c r="CCX11" s="252">
        <f t="shared" si="707"/>
        <v>0.14573010784027979</v>
      </c>
      <c r="CCY11" s="121">
        <v>9</v>
      </c>
      <c r="CCZ11" s="252">
        <f t="shared" si="708"/>
        <v>0.14532536735023413</v>
      </c>
      <c r="CDA11" s="121">
        <v>0</v>
      </c>
      <c r="CDB11" s="253">
        <f t="shared" si="709"/>
        <v>19</v>
      </c>
      <c r="CDC11" s="254">
        <f t="shared" si="710"/>
        <v>0.14553810800459593</v>
      </c>
      <c r="CDD11" s="121">
        <v>10</v>
      </c>
      <c r="CDE11" s="252">
        <f t="shared" si="711"/>
        <v>0.1457938474996355</v>
      </c>
      <c r="CDF11" s="121">
        <v>8</v>
      </c>
      <c r="CDG11" s="252">
        <f t="shared" si="712"/>
        <v>0.12919896640826875</v>
      </c>
      <c r="CDH11" s="121">
        <v>0</v>
      </c>
      <c r="CDI11" s="253">
        <f t="shared" si="713"/>
        <v>18</v>
      </c>
      <c r="CDJ11" s="254">
        <f t="shared" si="714"/>
        <v>0.13792046586468468</v>
      </c>
      <c r="CDK11" s="121">
        <v>10</v>
      </c>
      <c r="CDL11" s="252">
        <f t="shared" si="715"/>
        <v>0.14581510644502771</v>
      </c>
      <c r="CDM11" s="121">
        <v>8</v>
      </c>
      <c r="CDN11" s="252">
        <f t="shared" si="716"/>
        <v>0.12930337805075157</v>
      </c>
      <c r="CDO11" s="121">
        <v>0</v>
      </c>
      <c r="CDP11" s="253">
        <f t="shared" si="717"/>
        <v>18</v>
      </c>
      <c r="CDQ11" s="254">
        <f t="shared" si="718"/>
        <v>0.13798390187811421</v>
      </c>
      <c r="CDR11" s="121">
        <v>10</v>
      </c>
      <c r="CDS11" s="252">
        <f t="shared" si="719"/>
        <v>0.14585764294049008</v>
      </c>
      <c r="CDT11" s="121">
        <v>8</v>
      </c>
      <c r="CDU11" s="252">
        <f t="shared" si="720"/>
        <v>0.12938702895034773</v>
      </c>
      <c r="CDV11" s="121">
        <v>0</v>
      </c>
      <c r="CDW11" s="253">
        <f t="shared" si="721"/>
        <v>18</v>
      </c>
      <c r="CDX11" s="254">
        <f t="shared" si="722"/>
        <v>0.13804739627272031</v>
      </c>
      <c r="CDY11" s="121">
        <v>10</v>
      </c>
      <c r="CDZ11" s="252">
        <f t="shared" si="723"/>
        <v>0.14592149423610098</v>
      </c>
      <c r="CEA11" s="121">
        <v>8</v>
      </c>
      <c r="CEB11" s="252">
        <f t="shared" si="724"/>
        <v>0.12947078815342289</v>
      </c>
      <c r="CEC11" s="121">
        <v>0</v>
      </c>
      <c r="CED11" s="253">
        <f t="shared" si="725"/>
        <v>18</v>
      </c>
      <c r="CEE11" s="254">
        <f t="shared" si="726"/>
        <v>0.13812154696132595</v>
      </c>
      <c r="CEF11" s="121">
        <v>10</v>
      </c>
      <c r="CEG11" s="252">
        <f t="shared" si="727"/>
        <v>0.145985401459854</v>
      </c>
      <c r="CEH11" s="121">
        <v>8</v>
      </c>
      <c r="CEI11" s="252">
        <f t="shared" si="728"/>
        <v>0.12947078815342289</v>
      </c>
      <c r="CEJ11" s="121">
        <v>0</v>
      </c>
      <c r="CEK11" s="253">
        <f t="shared" si="729"/>
        <v>18</v>
      </c>
      <c r="CEL11" s="254">
        <f t="shared" si="730"/>
        <v>0.13815335021874281</v>
      </c>
      <c r="CEM11" s="121">
        <v>10</v>
      </c>
      <c r="CEN11" s="252">
        <f t="shared" si="731"/>
        <v>0.14602803738317757</v>
      </c>
      <c r="CEO11" s="121">
        <v>8</v>
      </c>
      <c r="CEP11" s="252">
        <f t="shared" si="732"/>
        <v>0.12949174490126256</v>
      </c>
      <c r="CEQ11" s="121">
        <v>0</v>
      </c>
      <c r="CER11" s="253">
        <f t="shared" si="733"/>
        <v>18</v>
      </c>
      <c r="CES11" s="254">
        <f t="shared" si="734"/>
        <v>0.13818516812528789</v>
      </c>
      <c r="CET11" s="121">
        <v>10</v>
      </c>
      <c r="CEU11" s="252">
        <f t="shared" si="735"/>
        <v>0.14609203798392989</v>
      </c>
      <c r="CEV11" s="121">
        <v>8</v>
      </c>
      <c r="CEW11" s="252">
        <f t="shared" si="736"/>
        <v>0.12951270843451515</v>
      </c>
      <c r="CEX11" s="121">
        <v>0</v>
      </c>
      <c r="CEY11" s="253">
        <f t="shared" si="737"/>
        <v>18</v>
      </c>
      <c r="CEZ11" s="254">
        <f t="shared" si="738"/>
        <v>0.13822761480571341</v>
      </c>
      <c r="CFA11" s="121">
        <v>10</v>
      </c>
      <c r="CFB11" s="252">
        <f t="shared" si="739"/>
        <v>0.146177459435755</v>
      </c>
      <c r="CFC11" s="121">
        <v>8</v>
      </c>
      <c r="CFD11" s="252">
        <f t="shared" si="740"/>
        <v>0.12951270843451515</v>
      </c>
      <c r="CFE11" s="121">
        <v>0</v>
      </c>
      <c r="CFF11" s="253">
        <f t="shared" si="741"/>
        <v>18</v>
      </c>
      <c r="CFG11" s="254">
        <f t="shared" si="742"/>
        <v>0.13827008757105547</v>
      </c>
      <c r="CFH11" s="121">
        <v>10</v>
      </c>
      <c r="CFI11" s="252">
        <f t="shared" si="743"/>
        <v>0.14624159110851126</v>
      </c>
      <c r="CFJ11" s="121">
        <v>8</v>
      </c>
      <c r="CFK11" s="252">
        <f t="shared" si="744"/>
        <v>0.1295336787564767</v>
      </c>
      <c r="CFL11" s="121">
        <v>0</v>
      </c>
      <c r="CFM11" s="253">
        <f t="shared" si="745"/>
        <v>18</v>
      </c>
      <c r="CFN11" s="254">
        <f t="shared" si="746"/>
        <v>0.13831258644536654</v>
      </c>
      <c r="CFO11" s="121">
        <v>10</v>
      </c>
      <c r="CFP11" s="252">
        <f t="shared" si="747"/>
        <v>0.14632718759145449</v>
      </c>
      <c r="CFQ11" s="121">
        <v>8</v>
      </c>
      <c r="CFR11" s="252">
        <f t="shared" si="748"/>
        <v>0.12955465587044535</v>
      </c>
      <c r="CFS11" s="121">
        <v>0</v>
      </c>
      <c r="CFT11" s="253">
        <f t="shared" si="749"/>
        <v>18</v>
      </c>
      <c r="CFU11" s="254">
        <f t="shared" si="750"/>
        <v>0.13836574679068336</v>
      </c>
      <c r="CFV11" s="121">
        <v>10</v>
      </c>
      <c r="CFW11" s="252">
        <f t="shared" si="751"/>
        <v>0.1464343242055938</v>
      </c>
      <c r="CFX11" s="121">
        <v>8</v>
      </c>
      <c r="CFY11" s="252">
        <f t="shared" si="752"/>
        <v>0.12961762799740764</v>
      </c>
      <c r="CFZ11" s="121">
        <v>0</v>
      </c>
      <c r="CGA11" s="253">
        <f t="shared" si="753"/>
        <v>18</v>
      </c>
      <c r="CGB11" s="254">
        <f t="shared" si="754"/>
        <v>0.13845088839320052</v>
      </c>
      <c r="CGC11" s="121">
        <v>10</v>
      </c>
      <c r="CGD11" s="252">
        <f t="shared" si="755"/>
        <v>0.14645577035735208</v>
      </c>
      <c r="CGE11" s="121">
        <v>8</v>
      </c>
      <c r="CGF11" s="252">
        <f t="shared" si="756"/>
        <v>0.12968066137137299</v>
      </c>
      <c r="CGG11" s="121">
        <v>0</v>
      </c>
      <c r="CGH11" s="253">
        <f t="shared" si="757"/>
        <v>18</v>
      </c>
      <c r="CGI11" s="254">
        <f t="shared" si="758"/>
        <v>0.13849349849965376</v>
      </c>
      <c r="CGJ11" s="121">
        <v>10</v>
      </c>
      <c r="CGK11" s="252">
        <f t="shared" si="759"/>
        <v>0.14654161781946073</v>
      </c>
      <c r="CGL11" s="121">
        <v>8</v>
      </c>
      <c r="CGM11" s="252">
        <f t="shared" si="760"/>
        <v>0.12972271769093563</v>
      </c>
      <c r="CGN11" s="121">
        <v>0</v>
      </c>
      <c r="CGO11" s="253">
        <f t="shared" si="761"/>
        <v>18</v>
      </c>
      <c r="CGP11" s="254">
        <f t="shared" si="762"/>
        <v>0.1385574628589023</v>
      </c>
      <c r="CGQ11" s="121">
        <v>10</v>
      </c>
      <c r="CGR11" s="252">
        <f t="shared" si="763"/>
        <v>0.14656309541257512</v>
      </c>
      <c r="CGS11" s="121">
        <v>8</v>
      </c>
      <c r="CGT11" s="252">
        <f t="shared" si="764"/>
        <v>0.12978585334198572</v>
      </c>
      <c r="CGU11" s="121">
        <v>0</v>
      </c>
      <c r="CGV11" s="253">
        <f t="shared" si="765"/>
        <v>18</v>
      </c>
      <c r="CGW11" s="254">
        <f t="shared" si="766"/>
        <v>0.13860013860013859</v>
      </c>
      <c r="CGX11" s="121">
        <v>10</v>
      </c>
      <c r="CGY11" s="252">
        <f t="shared" si="767"/>
        <v>0.14660606949127694</v>
      </c>
      <c r="CGZ11" s="121">
        <v>8</v>
      </c>
      <c r="CHA11" s="252">
        <f t="shared" si="768"/>
        <v>0.12984905047881837</v>
      </c>
      <c r="CHB11" s="121">
        <v>0</v>
      </c>
      <c r="CHC11" s="253">
        <f t="shared" si="769"/>
        <v>18</v>
      </c>
      <c r="CHD11" s="254">
        <f t="shared" si="770"/>
        <v>0.13865352025881988</v>
      </c>
      <c r="CHE11" s="121">
        <v>10</v>
      </c>
      <c r="CHF11" s="252">
        <f t="shared" si="771"/>
        <v>0.14664906877841327</v>
      </c>
      <c r="CHG11" s="121">
        <v>8</v>
      </c>
      <c r="CHH11" s="252">
        <f t="shared" si="772"/>
        <v>0.12993340912782197</v>
      </c>
      <c r="CHI11" s="121">
        <v>0</v>
      </c>
      <c r="CHJ11" s="253">
        <f t="shared" si="773"/>
        <v>18</v>
      </c>
      <c r="CHK11" s="254">
        <f t="shared" si="774"/>
        <v>0.13871763255240444</v>
      </c>
      <c r="CHL11" s="121">
        <v>10</v>
      </c>
      <c r="CHM11" s="252">
        <f t="shared" si="775"/>
        <v>0.1467351430667645</v>
      </c>
      <c r="CHN11" s="121">
        <v>8</v>
      </c>
      <c r="CHO11" s="252">
        <f t="shared" si="776"/>
        <v>0.12995451591942819</v>
      </c>
      <c r="CHP11" s="121">
        <v>0</v>
      </c>
      <c r="CHQ11" s="253">
        <f t="shared" si="777"/>
        <v>18</v>
      </c>
      <c r="CHR11" s="254">
        <f t="shared" si="778"/>
        <v>0.1387711047721841</v>
      </c>
      <c r="CHS11" s="121">
        <v>10</v>
      </c>
      <c r="CHT11" s="252">
        <f t="shared" si="779"/>
        <v>0.14682131845543972</v>
      </c>
      <c r="CHU11" s="121">
        <v>8</v>
      </c>
      <c r="CHV11" s="252">
        <f t="shared" si="780"/>
        <v>0.12997562956945571</v>
      </c>
      <c r="CHW11" s="121">
        <v>0</v>
      </c>
      <c r="CHX11" s="253">
        <f t="shared" si="781"/>
        <v>18</v>
      </c>
      <c r="CHY11" s="254">
        <f t="shared" si="782"/>
        <v>0.13882461823229986</v>
      </c>
      <c r="CHZ11" s="121">
        <v>10</v>
      </c>
      <c r="CIA11" s="252">
        <f t="shared" si="783"/>
        <v>0.146864444118079</v>
      </c>
      <c r="CIB11" s="121">
        <v>8</v>
      </c>
      <c r="CIC11" s="252">
        <f t="shared" si="784"/>
        <v>0.13003901170351106</v>
      </c>
      <c r="CID11" s="121">
        <v>0</v>
      </c>
      <c r="CIE11" s="253">
        <f t="shared" si="785"/>
        <v>18</v>
      </c>
      <c r="CIF11" s="254">
        <f t="shared" si="786"/>
        <v>0.13887817298047991</v>
      </c>
      <c r="CIG11" s="121">
        <v>10</v>
      </c>
      <c r="CIH11" s="252">
        <f t="shared" si="787"/>
        <v>0.14697236919459142</v>
      </c>
      <c r="CII11" s="121">
        <v>8</v>
      </c>
      <c r="CIJ11" s="252">
        <f t="shared" si="788"/>
        <v>0.13014478607450791</v>
      </c>
      <c r="CIK11" s="121">
        <v>0</v>
      </c>
      <c r="CIL11" s="253">
        <f t="shared" si="789"/>
        <v>18</v>
      </c>
      <c r="CIM11" s="254">
        <f t="shared" si="790"/>
        <v>0.13898540653231412</v>
      </c>
      <c r="CIN11" s="121">
        <v>10</v>
      </c>
      <c r="CIO11" s="252">
        <f t="shared" si="791"/>
        <v>0.14716703458425312</v>
      </c>
      <c r="CIP11" s="121">
        <v>8</v>
      </c>
      <c r="CIQ11" s="252">
        <f t="shared" si="792"/>
        <v>0.13018714401952805</v>
      </c>
      <c r="CIR11" s="121">
        <v>0</v>
      </c>
      <c r="CIS11" s="253">
        <f t="shared" si="793"/>
        <v>18</v>
      </c>
      <c r="CIT11" s="254">
        <f t="shared" si="794"/>
        <v>0.13910355486862441</v>
      </c>
      <c r="CIU11" s="121">
        <v>10</v>
      </c>
      <c r="CIV11" s="252">
        <f t="shared" si="795"/>
        <v>0.14723203769140164</v>
      </c>
      <c r="CIW11" s="121">
        <v>8</v>
      </c>
      <c r="CIX11" s="252">
        <f t="shared" si="796"/>
        <v>0.13027194268034523</v>
      </c>
      <c r="CIY11" s="121">
        <v>0</v>
      </c>
      <c r="CIZ11" s="253">
        <f t="shared" si="797"/>
        <v>18</v>
      </c>
      <c r="CJA11" s="254">
        <f t="shared" si="798"/>
        <v>0.13917884481558804</v>
      </c>
      <c r="CJB11" s="121">
        <v>10</v>
      </c>
      <c r="CJC11" s="252">
        <f t="shared" si="799"/>
        <v>0.1474056603773585</v>
      </c>
      <c r="CJD11" s="121">
        <v>8</v>
      </c>
      <c r="CJE11" s="252">
        <f t="shared" si="800"/>
        <v>0.13029315960912052</v>
      </c>
      <c r="CJF11" s="121">
        <v>0</v>
      </c>
      <c r="CJG11" s="253">
        <f t="shared" si="801"/>
        <v>18</v>
      </c>
      <c r="CJH11" s="254">
        <f t="shared" si="802"/>
        <v>0.1392757660167131</v>
      </c>
      <c r="CJI11" s="121">
        <v>10</v>
      </c>
      <c r="CJJ11" s="252">
        <f t="shared" si="803"/>
        <v>0.14749262536873156</v>
      </c>
      <c r="CJK11" s="121">
        <v>8</v>
      </c>
      <c r="CJL11" s="252">
        <f t="shared" si="804"/>
        <v>0.13039934800325997</v>
      </c>
      <c r="CJM11" s="121">
        <v>0</v>
      </c>
      <c r="CJN11" s="253">
        <f t="shared" si="805"/>
        <v>18</v>
      </c>
      <c r="CJO11" s="254">
        <f t="shared" si="806"/>
        <v>0.13937282229965156</v>
      </c>
      <c r="CJP11" s="121">
        <v>10</v>
      </c>
      <c r="CJQ11" s="252">
        <f t="shared" si="807"/>
        <v>0.1476886722788362</v>
      </c>
      <c r="CJR11" s="121">
        <v>8</v>
      </c>
      <c r="CJS11" s="252">
        <f t="shared" si="808"/>
        <v>0.13048442342195402</v>
      </c>
      <c r="CJT11" s="121">
        <v>0</v>
      </c>
      <c r="CJU11" s="253">
        <f t="shared" si="809"/>
        <v>18</v>
      </c>
      <c r="CJV11" s="254">
        <f t="shared" si="810"/>
        <v>0.13951325375910711</v>
      </c>
      <c r="CJW11" s="121">
        <v>10</v>
      </c>
      <c r="CJX11" s="252">
        <f t="shared" si="811"/>
        <v>0.14786337424220022</v>
      </c>
      <c r="CJY11" s="121">
        <v>7</v>
      </c>
      <c r="CJZ11" s="252">
        <f t="shared" si="812"/>
        <v>0.11422976501305483</v>
      </c>
      <c r="CKA11" s="121">
        <v>0</v>
      </c>
      <c r="CKB11" s="253">
        <f t="shared" si="813"/>
        <v>17</v>
      </c>
      <c r="CKC11" s="254">
        <f t="shared" si="814"/>
        <v>0.13187495151656195</v>
      </c>
      <c r="CKD11" s="121">
        <v>10</v>
      </c>
      <c r="CKE11" s="252">
        <f t="shared" si="815"/>
        <v>0.14806040864672787</v>
      </c>
      <c r="CKF11" s="121">
        <v>7</v>
      </c>
      <c r="CKG11" s="252">
        <f t="shared" si="816"/>
        <v>0.11430437622468974</v>
      </c>
      <c r="CKH11" s="121">
        <v>0</v>
      </c>
      <c r="CKI11" s="253">
        <f t="shared" si="817"/>
        <v>17</v>
      </c>
      <c r="CKJ11" s="254">
        <f t="shared" si="818"/>
        <v>0.13200807578816587</v>
      </c>
      <c r="CKK11" s="121">
        <v>10</v>
      </c>
      <c r="CKL11" s="252">
        <f t="shared" si="819"/>
        <v>0.14823599169878449</v>
      </c>
      <c r="CKM11" s="121">
        <v>7</v>
      </c>
      <c r="CKN11" s="252">
        <f t="shared" si="820"/>
        <v>0.11434171839268213</v>
      </c>
      <c r="CKO11" s="121">
        <v>0</v>
      </c>
      <c r="CKP11" s="253">
        <f t="shared" si="821"/>
        <v>17</v>
      </c>
      <c r="CKQ11" s="254">
        <f t="shared" si="822"/>
        <v>0.13211066210755362</v>
      </c>
      <c r="CKR11" s="121">
        <v>10</v>
      </c>
      <c r="CKS11" s="252">
        <f t="shared" si="823"/>
        <v>0.14838996883810654</v>
      </c>
      <c r="CKT11" s="121">
        <v>7</v>
      </c>
      <c r="CKU11" s="252">
        <f t="shared" si="824"/>
        <v>0.11434171839268213</v>
      </c>
      <c r="CKV11" s="121">
        <v>0</v>
      </c>
      <c r="CKW11" s="253">
        <f t="shared" si="825"/>
        <v>17</v>
      </c>
      <c r="CKX11" s="254">
        <f t="shared" si="826"/>
        <v>0.13218256745198662</v>
      </c>
      <c r="CKY11" s="121">
        <v>9</v>
      </c>
      <c r="CKZ11" s="252">
        <f t="shared" si="827"/>
        <v>0.13370970138166691</v>
      </c>
      <c r="CLA11" s="121">
        <v>7</v>
      </c>
      <c r="CLB11" s="252">
        <f t="shared" si="828"/>
        <v>0.11441647597254005</v>
      </c>
      <c r="CLC11" s="121">
        <v>0</v>
      </c>
      <c r="CLD11" s="253">
        <f t="shared" si="829"/>
        <v>16</v>
      </c>
      <c r="CLE11" s="254">
        <f t="shared" si="830"/>
        <v>0.12452330920694218</v>
      </c>
      <c r="CLF11" s="121">
        <v>9</v>
      </c>
      <c r="CLG11" s="252">
        <f t="shared" si="831"/>
        <v>0.13378920767058122</v>
      </c>
      <c r="CLH11" s="121">
        <v>7</v>
      </c>
      <c r="CLI11" s="252">
        <f t="shared" si="832"/>
        <v>0.11451006052674627</v>
      </c>
      <c r="CLJ11" s="121">
        <v>0</v>
      </c>
      <c r="CLK11" s="253">
        <f t="shared" si="833"/>
        <v>16</v>
      </c>
      <c r="CLL11" s="254">
        <f t="shared" si="834"/>
        <v>0.12461059190031153</v>
      </c>
      <c r="CLM11" s="121">
        <v>9</v>
      </c>
      <c r="CLN11" s="252">
        <f t="shared" si="835"/>
        <v>0.1338887235941684</v>
      </c>
      <c r="CLO11" s="121">
        <v>7</v>
      </c>
      <c r="CLP11" s="252">
        <f t="shared" si="836"/>
        <v>0.11467889908256881</v>
      </c>
      <c r="CLQ11" s="121">
        <v>0</v>
      </c>
      <c r="CLR11" s="253">
        <f t="shared" si="837"/>
        <v>16</v>
      </c>
      <c r="CLS11" s="254">
        <f t="shared" si="838"/>
        <v>0.12474660845158272</v>
      </c>
      <c r="CLT11" s="121">
        <v>9</v>
      </c>
      <c r="CLU11" s="252">
        <f t="shared" si="839"/>
        <v>0.13398838767306834</v>
      </c>
      <c r="CLV11" s="121">
        <v>7</v>
      </c>
      <c r="CLW11" s="252">
        <f t="shared" si="840"/>
        <v>0.11473528929683659</v>
      </c>
      <c r="CLX11" s="121">
        <v>0</v>
      </c>
      <c r="CLY11" s="253">
        <f t="shared" si="841"/>
        <v>16</v>
      </c>
      <c r="CLZ11" s="254">
        <f t="shared" si="842"/>
        <v>0.12482446559525667</v>
      </c>
      <c r="CMA11" s="121">
        <v>9</v>
      </c>
      <c r="CMB11" s="252">
        <f t="shared" si="843"/>
        <v>0.13400833829660511</v>
      </c>
      <c r="CMC11" s="121">
        <v>7</v>
      </c>
      <c r="CMD11" s="252">
        <f t="shared" si="844"/>
        <v>0.1147729135923922</v>
      </c>
      <c r="CME11" s="121">
        <v>0</v>
      </c>
      <c r="CMF11" s="253">
        <f t="shared" si="845"/>
        <v>16</v>
      </c>
      <c r="CMG11" s="254">
        <f t="shared" si="846"/>
        <v>0.12485368708544675</v>
      </c>
      <c r="CMH11" s="121">
        <v>9</v>
      </c>
      <c r="CMI11" s="252">
        <f t="shared" si="847"/>
        <v>0.13418816162218578</v>
      </c>
      <c r="CMJ11" s="121">
        <v>7</v>
      </c>
      <c r="CMK11" s="252">
        <f t="shared" si="848"/>
        <v>0.11488593467914</v>
      </c>
      <c r="CML11" s="121">
        <v>0</v>
      </c>
      <c r="CMM11" s="253">
        <f t="shared" si="849"/>
        <v>16</v>
      </c>
      <c r="CMN11" s="254">
        <f t="shared" si="850"/>
        <v>0.125</v>
      </c>
      <c r="CMO11" s="121">
        <v>9</v>
      </c>
      <c r="CMP11" s="252">
        <f t="shared" si="851"/>
        <v>0.13432835820895522</v>
      </c>
      <c r="CMQ11" s="121">
        <v>7</v>
      </c>
      <c r="CMR11" s="252">
        <f t="shared" si="852"/>
        <v>0.11498028909329829</v>
      </c>
      <c r="CMS11" s="121">
        <v>0</v>
      </c>
      <c r="CMT11" s="253">
        <f t="shared" si="853"/>
        <v>16</v>
      </c>
      <c r="CMU11" s="254">
        <f t="shared" si="854"/>
        <v>0.12511729746637473</v>
      </c>
      <c r="CMV11" s="121">
        <v>9</v>
      </c>
      <c r="CMW11" s="252">
        <f t="shared" si="855"/>
        <v>0.13442867811799852</v>
      </c>
      <c r="CMX11" s="121">
        <v>7</v>
      </c>
      <c r="CMY11" s="252">
        <f t="shared" si="856"/>
        <v>0.1151126459463904</v>
      </c>
      <c r="CMZ11" s="121">
        <v>0</v>
      </c>
      <c r="CNA11" s="253">
        <f t="shared" si="857"/>
        <v>16</v>
      </c>
      <c r="CNB11" s="254">
        <f t="shared" si="858"/>
        <v>0.12523481527864747</v>
      </c>
      <c r="CNC11" s="121">
        <v>9</v>
      </c>
      <c r="CND11" s="252">
        <f t="shared" si="859"/>
        <v>0.13460963206700569</v>
      </c>
      <c r="CNE11" s="121">
        <v>7</v>
      </c>
      <c r="CNF11" s="252">
        <f t="shared" si="860"/>
        <v>0.11522633744855967</v>
      </c>
      <c r="CNG11" s="121">
        <v>0</v>
      </c>
      <c r="CNH11" s="253">
        <f t="shared" si="861"/>
        <v>16</v>
      </c>
      <c r="CNI11" s="254">
        <f t="shared" si="862"/>
        <v>0.12538202335240187</v>
      </c>
      <c r="CNJ11" s="121">
        <v>9</v>
      </c>
      <c r="CNK11" s="252">
        <f t="shared" si="863"/>
        <v>0.1347305389221557</v>
      </c>
      <c r="CNL11" s="121">
        <v>7</v>
      </c>
      <c r="CNM11" s="252">
        <f t="shared" si="863"/>
        <v>0.11534025374855825</v>
      </c>
      <c r="CNN11" s="121">
        <v>0</v>
      </c>
      <c r="CNO11" s="253">
        <f t="shared" si="864"/>
        <v>16</v>
      </c>
      <c r="CNP11" s="254">
        <f t="shared" si="865"/>
        <v>0.12550003921876224</v>
      </c>
      <c r="CNQ11" s="121">
        <v>9</v>
      </c>
      <c r="CNR11" s="252">
        <f t="shared" si="866"/>
        <v>0.1349123070004497</v>
      </c>
      <c r="CNS11" s="121">
        <v>7</v>
      </c>
      <c r="CNT11" s="252">
        <f t="shared" si="867"/>
        <v>0.11537827591890555</v>
      </c>
      <c r="CNU11" s="121">
        <v>0</v>
      </c>
      <c r="CNV11" s="253">
        <f t="shared" si="868"/>
        <v>16</v>
      </c>
      <c r="CNW11" s="254">
        <f t="shared" si="869"/>
        <v>0.12560841576385617</v>
      </c>
      <c r="CNX11" s="121">
        <v>9</v>
      </c>
      <c r="CNY11" s="252">
        <f t="shared" si="870"/>
        <v>0.13521634615384615</v>
      </c>
      <c r="CNZ11" s="121">
        <v>7</v>
      </c>
      <c r="COA11" s="252">
        <f t="shared" si="871"/>
        <v>0.11558784676354029</v>
      </c>
      <c r="COB11" s="121">
        <v>0</v>
      </c>
      <c r="COC11" s="253">
        <f t="shared" si="872"/>
        <v>16</v>
      </c>
      <c r="COD11" s="254">
        <f t="shared" si="873"/>
        <v>0.12586532410320958</v>
      </c>
      <c r="COE11" s="121">
        <v>9</v>
      </c>
      <c r="COF11" s="252">
        <f t="shared" si="874"/>
        <v>0.13531799729364005</v>
      </c>
      <c r="COG11" s="121">
        <v>7</v>
      </c>
      <c r="COH11" s="252">
        <f t="shared" si="875"/>
        <v>0.11574074074074073</v>
      </c>
      <c r="COI11" s="121">
        <v>0</v>
      </c>
      <c r="COJ11" s="253">
        <f t="shared" si="876"/>
        <v>16</v>
      </c>
      <c r="COK11" s="254">
        <f t="shared" si="877"/>
        <v>0.12599417276950942</v>
      </c>
      <c r="COL11" s="121">
        <v>9</v>
      </c>
      <c r="COM11" s="252">
        <f t="shared" si="878"/>
        <v>0.13554216867469879</v>
      </c>
      <c r="CON11" s="121">
        <v>7</v>
      </c>
      <c r="COO11" s="252">
        <f t="shared" si="879"/>
        <v>0.11583650504716202</v>
      </c>
      <c r="COP11" s="121">
        <v>0</v>
      </c>
      <c r="COQ11" s="253">
        <f t="shared" si="880"/>
        <v>16</v>
      </c>
      <c r="COR11" s="254">
        <f t="shared" si="881"/>
        <v>0.12615311834739415</v>
      </c>
      <c r="COS11" s="121">
        <v>9</v>
      </c>
      <c r="COT11" s="252">
        <f t="shared" si="882"/>
        <v>0.13578756789378393</v>
      </c>
      <c r="COU11" s="121">
        <v>7</v>
      </c>
      <c r="COV11" s="252">
        <f t="shared" si="883"/>
        <v>0.11608623548922056</v>
      </c>
      <c r="COW11" s="121">
        <v>0</v>
      </c>
      <c r="COX11" s="253">
        <f t="shared" si="884"/>
        <v>16</v>
      </c>
      <c r="COY11" s="254">
        <f t="shared" si="885"/>
        <v>0.12640227524095435</v>
      </c>
      <c r="COZ11" s="121">
        <v>9</v>
      </c>
      <c r="CPA11" s="252">
        <f t="shared" si="886"/>
        <v>0.13599274705349049</v>
      </c>
      <c r="CPB11" s="121">
        <v>7</v>
      </c>
      <c r="CPC11" s="252">
        <f t="shared" si="887"/>
        <v>0.11620185922974768</v>
      </c>
      <c r="CPD11" s="121">
        <v>0</v>
      </c>
      <c r="CPE11" s="253">
        <f t="shared" si="888"/>
        <v>16</v>
      </c>
      <c r="CPF11" s="254">
        <f t="shared" si="889"/>
        <v>0.12656225280809999</v>
      </c>
      <c r="CPG11" s="121">
        <v>9</v>
      </c>
      <c r="CPH11" s="252">
        <f t="shared" si="890"/>
        <v>0.13621916149538368</v>
      </c>
      <c r="CPI11" s="121">
        <v>7</v>
      </c>
      <c r="CPJ11" s="252">
        <f t="shared" si="891"/>
        <v>0.1164337990685296</v>
      </c>
      <c r="CPK11" s="121">
        <v>0</v>
      </c>
      <c r="CPL11" s="253">
        <f t="shared" si="892"/>
        <v>16</v>
      </c>
      <c r="CPM11" s="254">
        <f t="shared" si="893"/>
        <v>0.12679293129408037</v>
      </c>
      <c r="CPN11" s="121">
        <v>9</v>
      </c>
      <c r="CPO11" s="252">
        <f t="shared" si="894"/>
        <v>0.13642564802182811</v>
      </c>
      <c r="CPP11" s="121">
        <v>7</v>
      </c>
      <c r="CPQ11" s="252">
        <f t="shared" si="895"/>
        <v>0.11668611435239205</v>
      </c>
      <c r="CPR11" s="121">
        <v>0</v>
      </c>
      <c r="CPS11" s="253">
        <f t="shared" si="896"/>
        <v>16</v>
      </c>
      <c r="CPT11" s="254">
        <f t="shared" si="897"/>
        <v>0.12702445220704986</v>
      </c>
      <c r="CPU11" s="121">
        <v>9</v>
      </c>
      <c r="CPV11" s="252">
        <f t="shared" si="898"/>
        <v>0.1366742596810934</v>
      </c>
      <c r="CPW11" s="121">
        <v>7</v>
      </c>
      <c r="CPX11" s="252">
        <f t="shared" si="899"/>
        <v>0.11684192956100817</v>
      </c>
      <c r="CPY11" s="121">
        <v>0</v>
      </c>
      <c r="CPZ11" s="253">
        <f t="shared" si="900"/>
        <v>16</v>
      </c>
      <c r="CQA11" s="254">
        <f t="shared" si="901"/>
        <v>0.1272264631043257</v>
      </c>
      <c r="CQB11" s="121">
        <v>9</v>
      </c>
      <c r="CQC11" s="252">
        <f t="shared" si="902"/>
        <v>0.13696545426875667</v>
      </c>
      <c r="CQD11" s="121">
        <v>7</v>
      </c>
      <c r="CQE11" s="252">
        <f t="shared" si="903"/>
        <v>0.117096018735363</v>
      </c>
      <c r="CQF11" s="121">
        <v>0</v>
      </c>
      <c r="CQG11" s="253">
        <f t="shared" si="904"/>
        <v>16</v>
      </c>
      <c r="CQH11" s="254">
        <f t="shared" si="905"/>
        <v>0.12750019921906128</v>
      </c>
      <c r="CQI11" s="121">
        <v>9</v>
      </c>
      <c r="CQJ11" s="252">
        <f t="shared" si="906"/>
        <v>0.13727882855399634</v>
      </c>
      <c r="CQK11" s="121">
        <v>7</v>
      </c>
      <c r="CQL11" s="252">
        <f t="shared" si="907"/>
        <v>0.11727257497068186</v>
      </c>
      <c r="CQM11" s="121">
        <v>0</v>
      </c>
      <c r="CQN11" s="253">
        <f t="shared" si="908"/>
        <v>16</v>
      </c>
      <c r="CQO11" s="254">
        <f t="shared" si="909"/>
        <v>0.12774451097804393</v>
      </c>
      <c r="CQP11" s="121">
        <v>9</v>
      </c>
      <c r="CQQ11" s="252">
        <f t="shared" si="910"/>
        <v>0.13774104683195593</v>
      </c>
      <c r="CQR11" s="121">
        <v>7</v>
      </c>
      <c r="CQS11" s="252">
        <f t="shared" si="911"/>
        <v>0.1174496644295302</v>
      </c>
      <c r="CQT11" s="121">
        <v>0</v>
      </c>
      <c r="CQU11" s="253">
        <f t="shared" si="912"/>
        <v>16</v>
      </c>
      <c r="CQV11" s="254">
        <f t="shared" si="913"/>
        <v>0.12806146950536257</v>
      </c>
      <c r="CQW11" s="121">
        <v>9</v>
      </c>
      <c r="CQX11" s="252">
        <f t="shared" si="914"/>
        <v>0.13799448022079117</v>
      </c>
      <c r="CQY11" s="121">
        <v>7</v>
      </c>
      <c r="CQZ11" s="252">
        <f t="shared" si="915"/>
        <v>0.11782528193906749</v>
      </c>
      <c r="CRA11" s="121">
        <v>0</v>
      </c>
      <c r="CRB11" s="253">
        <f t="shared" si="916"/>
        <v>16</v>
      </c>
      <c r="CRC11" s="254">
        <f t="shared" si="917"/>
        <v>0.12838000481425019</v>
      </c>
      <c r="CRD11" s="121">
        <v>9</v>
      </c>
      <c r="CRE11" s="252">
        <f t="shared" si="918"/>
        <v>0.1382063882063882</v>
      </c>
      <c r="CRF11" s="121">
        <v>7</v>
      </c>
      <c r="CRG11" s="252">
        <f t="shared" si="919"/>
        <v>0.11798415641328165</v>
      </c>
      <c r="CRH11" s="121">
        <v>0</v>
      </c>
      <c r="CRI11" s="253">
        <f t="shared" si="920"/>
        <v>16</v>
      </c>
      <c r="CRJ11" s="254">
        <f t="shared" si="921"/>
        <v>0.12856568903173965</v>
      </c>
      <c r="CRK11" s="121">
        <v>9</v>
      </c>
      <c r="CRL11" s="252">
        <f t="shared" si="922"/>
        <v>0.13858946720049276</v>
      </c>
      <c r="CRM11" s="121">
        <v>7</v>
      </c>
      <c r="CRN11" s="252">
        <f t="shared" si="923"/>
        <v>0.11816340310600945</v>
      </c>
      <c r="CRO11" s="121">
        <v>0</v>
      </c>
      <c r="CRP11" s="253">
        <f t="shared" si="924"/>
        <v>16</v>
      </c>
      <c r="CRQ11" s="254">
        <f t="shared" si="925"/>
        <v>0.12884522467386053</v>
      </c>
      <c r="CRR11" s="121">
        <v>9</v>
      </c>
      <c r="CRS11" s="252">
        <f t="shared" si="926"/>
        <v>0.13903908543179361</v>
      </c>
      <c r="CRT11" s="121">
        <v>7</v>
      </c>
      <c r="CRU11" s="252">
        <f t="shared" si="927"/>
        <v>0.11836320595197836</v>
      </c>
      <c r="CRV11" s="121">
        <v>0</v>
      </c>
      <c r="CRW11" s="253">
        <f t="shared" si="928"/>
        <v>16</v>
      </c>
      <c r="CRX11" s="254">
        <f t="shared" si="929"/>
        <v>0.12916767578913377</v>
      </c>
      <c r="CRY11" s="121">
        <v>9</v>
      </c>
      <c r="CRZ11" s="252">
        <f t="shared" si="930"/>
        <v>0.13940520446096655</v>
      </c>
      <c r="CSA11" s="121">
        <v>7</v>
      </c>
      <c r="CSB11" s="252">
        <f t="shared" si="931"/>
        <v>0.11850347045877772</v>
      </c>
      <c r="CSC11" s="121">
        <v>0</v>
      </c>
      <c r="CSD11" s="253">
        <f t="shared" si="932"/>
        <v>16</v>
      </c>
      <c r="CSE11" s="254">
        <f t="shared" si="933"/>
        <v>0.12941842594839439</v>
      </c>
      <c r="CSF11" s="121">
        <v>9</v>
      </c>
      <c r="CSG11" s="252">
        <f t="shared" si="934"/>
        <v>0.13983840894965818</v>
      </c>
      <c r="CSH11" s="121">
        <v>7</v>
      </c>
      <c r="CSI11" s="252">
        <f t="shared" si="935"/>
        <v>0.11868429976263141</v>
      </c>
      <c r="CSJ11" s="121">
        <v>0</v>
      </c>
      <c r="CSK11" s="253">
        <f t="shared" si="936"/>
        <v>16</v>
      </c>
      <c r="CSL11" s="254">
        <f t="shared" si="937"/>
        <v>0.12972271769093563</v>
      </c>
      <c r="CSM11" s="121">
        <v>9</v>
      </c>
      <c r="CSN11" s="252">
        <f t="shared" si="938"/>
        <v>0.14005602240896359</v>
      </c>
      <c r="CSO11" s="121">
        <v>7</v>
      </c>
      <c r="CSP11" s="252">
        <f t="shared" si="939"/>
        <v>0.11886568177958906</v>
      </c>
      <c r="CSQ11" s="121">
        <v>0</v>
      </c>
      <c r="CSR11" s="253">
        <f t="shared" si="940"/>
        <v>16</v>
      </c>
      <c r="CSS11" s="254">
        <f t="shared" si="941"/>
        <v>0.12992285830288267</v>
      </c>
      <c r="CST11" s="121">
        <v>9</v>
      </c>
      <c r="CSU11" s="252">
        <f t="shared" si="942"/>
        <v>0.14038371548900327</v>
      </c>
      <c r="CSV11" s="121">
        <v>7</v>
      </c>
      <c r="CSW11" s="252">
        <f t="shared" si="943"/>
        <v>0.1191286589516678</v>
      </c>
      <c r="CSX11" s="121">
        <v>0</v>
      </c>
      <c r="CSY11" s="253">
        <f t="shared" si="944"/>
        <v>16</v>
      </c>
      <c r="CSZ11" s="254">
        <f t="shared" si="945"/>
        <v>0.13021893057703265</v>
      </c>
      <c r="CTA11" s="121">
        <v>9</v>
      </c>
      <c r="CTB11" s="252">
        <f t="shared" si="946"/>
        <v>0.14064697609001406</v>
      </c>
      <c r="CTC11" s="121">
        <v>7</v>
      </c>
      <c r="CTD11" s="252">
        <f t="shared" si="947"/>
        <v>0.1192504258943782</v>
      </c>
      <c r="CTE11" s="121">
        <v>0</v>
      </c>
      <c r="CTF11" s="253">
        <f t="shared" si="948"/>
        <v>16</v>
      </c>
      <c r="CTG11" s="254">
        <f t="shared" si="949"/>
        <v>0.13040997636319179</v>
      </c>
      <c r="CTH11" s="121">
        <v>9</v>
      </c>
      <c r="CTI11" s="252">
        <f t="shared" si="950"/>
        <v>0.14111006585136407</v>
      </c>
      <c r="CTJ11" s="121">
        <v>7</v>
      </c>
      <c r="CTK11" s="252">
        <f t="shared" si="951"/>
        <v>0.1195151101246372</v>
      </c>
      <c r="CTL11" s="121">
        <v>0</v>
      </c>
      <c r="CTM11" s="253">
        <f t="shared" si="952"/>
        <v>16</v>
      </c>
      <c r="CTN11" s="254">
        <f t="shared" si="953"/>
        <v>0.13077237433592154</v>
      </c>
      <c r="CTO11" s="121">
        <v>9</v>
      </c>
      <c r="CTP11" s="252">
        <f t="shared" si="954"/>
        <v>0.14142049025769957</v>
      </c>
      <c r="CTQ11" s="121">
        <v>7</v>
      </c>
      <c r="CTR11" s="252">
        <f t="shared" si="955"/>
        <v>0.11973999315771468</v>
      </c>
      <c r="CTS11" s="121">
        <v>0</v>
      </c>
      <c r="CTT11" s="253">
        <f t="shared" si="956"/>
        <v>16</v>
      </c>
      <c r="CTU11" s="254">
        <f t="shared" si="957"/>
        <v>0.13104013104013104</v>
      </c>
      <c r="CTV11" s="121">
        <v>9</v>
      </c>
      <c r="CTW11" s="252">
        <f t="shared" si="958"/>
        <v>0.14211274277593558</v>
      </c>
      <c r="CTX11" s="121">
        <v>7</v>
      </c>
      <c r="CTY11" s="252">
        <f t="shared" si="959"/>
        <v>0.12004801920768307</v>
      </c>
      <c r="CTZ11" s="121">
        <v>0</v>
      </c>
      <c r="CUA11" s="253">
        <f t="shared" si="960"/>
        <v>16</v>
      </c>
      <c r="CUB11" s="254">
        <f t="shared" si="961"/>
        <v>0.13153567905294311</v>
      </c>
      <c r="CUC11" s="121">
        <v>9</v>
      </c>
      <c r="CUD11" s="252">
        <f t="shared" si="962"/>
        <v>0.14258555133079848</v>
      </c>
      <c r="CUE11" s="121">
        <v>7</v>
      </c>
      <c r="CUF11" s="252">
        <f t="shared" si="963"/>
        <v>0.12023359670216421</v>
      </c>
      <c r="CUG11" s="121">
        <v>0</v>
      </c>
      <c r="CUH11" s="253">
        <f t="shared" si="964"/>
        <v>16</v>
      </c>
      <c r="CUI11" s="254">
        <f t="shared" si="965"/>
        <v>0.1318608867644635</v>
      </c>
      <c r="CUJ11" s="121">
        <v>9</v>
      </c>
      <c r="CUK11" s="252">
        <f t="shared" si="966"/>
        <v>0.14294790343074967</v>
      </c>
      <c r="CUL11" s="121">
        <v>7</v>
      </c>
      <c r="CUM11" s="252">
        <f t="shared" si="967"/>
        <v>0.12048192771084339</v>
      </c>
      <c r="CUN11" s="121">
        <v>0</v>
      </c>
      <c r="CUO11" s="253">
        <f t="shared" si="968"/>
        <v>16</v>
      </c>
      <c r="CUP11" s="254">
        <f t="shared" si="969"/>
        <v>0.13216586816454651</v>
      </c>
      <c r="CUQ11" s="121">
        <v>9</v>
      </c>
      <c r="CUR11" s="252">
        <f t="shared" si="970"/>
        <v>0.14344915524386356</v>
      </c>
      <c r="CUS11" s="121">
        <v>7</v>
      </c>
      <c r="CUT11" s="252">
        <f t="shared" si="971"/>
        <v>0.12083549110996029</v>
      </c>
      <c r="CUU11" s="121">
        <v>0</v>
      </c>
      <c r="CUV11" s="253">
        <f t="shared" si="972"/>
        <v>16</v>
      </c>
      <c r="CUW11" s="254">
        <f t="shared" si="973"/>
        <v>0.13259302229220185</v>
      </c>
      <c r="CUX11" s="121">
        <v>9</v>
      </c>
      <c r="CUY11" s="252">
        <f t="shared" si="974"/>
        <v>0.14406915319353289</v>
      </c>
      <c r="CUZ11" s="121">
        <v>7</v>
      </c>
      <c r="CVA11" s="252">
        <f t="shared" si="975"/>
        <v>0.12098167991704113</v>
      </c>
      <c r="CVB11" s="121">
        <v>0</v>
      </c>
      <c r="CVC11" s="253">
        <f t="shared" si="976"/>
        <v>16</v>
      </c>
      <c r="CVD11" s="254">
        <f t="shared" si="977"/>
        <v>0.13296767223468794</v>
      </c>
      <c r="CVE11" s="121">
        <v>9</v>
      </c>
      <c r="CVF11" s="252">
        <f t="shared" si="978"/>
        <v>0.14448547118317548</v>
      </c>
      <c r="CVG11" s="121">
        <v>7</v>
      </c>
      <c r="CVH11" s="252">
        <f t="shared" si="979"/>
        <v>0.12129613585167215</v>
      </c>
      <c r="CVI11" s="121">
        <v>0</v>
      </c>
      <c r="CVJ11" s="253">
        <f t="shared" si="980"/>
        <v>16</v>
      </c>
      <c r="CVK11" s="254">
        <f t="shared" si="981"/>
        <v>0.13333333333333333</v>
      </c>
      <c r="CVL11" s="121">
        <v>9</v>
      </c>
      <c r="CVM11" s="252">
        <f t="shared" si="982"/>
        <v>0.14504431909750201</v>
      </c>
      <c r="CVN11" s="121">
        <v>7</v>
      </c>
      <c r="CVO11" s="252">
        <f t="shared" si="983"/>
        <v>0.12163336229365769</v>
      </c>
      <c r="CVP11" s="121">
        <v>0</v>
      </c>
      <c r="CVQ11" s="253">
        <f t="shared" si="984"/>
        <v>16</v>
      </c>
      <c r="CVR11" s="254">
        <f t="shared" si="985"/>
        <v>0.13377926421404682</v>
      </c>
      <c r="CVS11" s="121">
        <v>9</v>
      </c>
      <c r="CVT11" s="252">
        <f t="shared" si="986"/>
        <v>0.14544279250161604</v>
      </c>
      <c r="CVU11" s="121">
        <v>7</v>
      </c>
      <c r="CVV11" s="252">
        <f t="shared" si="987"/>
        <v>0.12197246907126677</v>
      </c>
      <c r="CVW11" s="121">
        <v>0</v>
      </c>
      <c r="CVX11" s="253">
        <f t="shared" si="988"/>
        <v>16</v>
      </c>
      <c r="CVY11" s="254">
        <f t="shared" si="989"/>
        <v>0.13414940890416702</v>
      </c>
      <c r="CVZ11" s="121">
        <v>9</v>
      </c>
      <c r="CWA11" s="252">
        <f t="shared" si="990"/>
        <v>0.14591439688715954</v>
      </c>
      <c r="CWB11" s="121">
        <v>7</v>
      </c>
      <c r="CWC11" s="252">
        <f t="shared" si="991"/>
        <v>0.1222921034241789</v>
      </c>
      <c r="CWD11" s="121">
        <v>0</v>
      </c>
      <c r="CWE11" s="253">
        <f t="shared" si="992"/>
        <v>16</v>
      </c>
      <c r="CWF11" s="254">
        <f t="shared" si="993"/>
        <v>0.13454423141607805</v>
      </c>
      <c r="CWG11" s="121">
        <v>9</v>
      </c>
      <c r="CWH11" s="252">
        <f t="shared" si="994"/>
        <v>0.14638906961613532</v>
      </c>
      <c r="CWI11" s="121">
        <v>7</v>
      </c>
      <c r="CWJ11" s="252">
        <f t="shared" si="995"/>
        <v>0.1226993865030675</v>
      </c>
      <c r="CWK11" s="121">
        <v>0</v>
      </c>
      <c r="CWL11" s="253">
        <f t="shared" si="996"/>
        <v>16</v>
      </c>
      <c r="CWM11" s="254">
        <f t="shared" si="997"/>
        <v>0.13498692314182062</v>
      </c>
      <c r="CWN11" s="121">
        <v>9</v>
      </c>
      <c r="CWO11" s="252">
        <f t="shared" si="998"/>
        <v>0.14693877551020407</v>
      </c>
      <c r="CWP11" s="121">
        <v>7</v>
      </c>
      <c r="CWQ11" s="252">
        <f t="shared" si="999"/>
        <v>0.12293642430628732</v>
      </c>
      <c r="CWR11" s="121">
        <v>0</v>
      </c>
      <c r="CWS11" s="253">
        <f t="shared" si="1000"/>
        <v>16</v>
      </c>
      <c r="CWT11" s="254">
        <f t="shared" si="1001"/>
        <v>0.13537524325239023</v>
      </c>
      <c r="CWU11" s="121">
        <v>9</v>
      </c>
      <c r="CWV11" s="252">
        <f t="shared" si="1002"/>
        <v>0.14737186834779759</v>
      </c>
      <c r="CWW11" s="121">
        <v>7</v>
      </c>
      <c r="CWX11" s="252">
        <f t="shared" si="1003"/>
        <v>0.12332628611698379</v>
      </c>
      <c r="CWY11" s="121">
        <v>0</v>
      </c>
      <c r="CWZ11" s="253">
        <f t="shared" si="1004"/>
        <v>16</v>
      </c>
      <c r="CXA11" s="254">
        <f t="shared" si="1005"/>
        <v>0.13578884834083002</v>
      </c>
      <c r="CXB11" s="121">
        <v>9</v>
      </c>
      <c r="CXC11" s="252">
        <f t="shared" si="1006"/>
        <v>0.14792899408284024</v>
      </c>
      <c r="CXD11" s="121">
        <v>7</v>
      </c>
      <c r="CXE11" s="252">
        <f t="shared" si="1007"/>
        <v>0.12360939431396785</v>
      </c>
      <c r="CXF11" s="121">
        <v>0</v>
      </c>
      <c r="CXG11" s="253">
        <f t="shared" si="1008"/>
        <v>16</v>
      </c>
      <c r="CXH11" s="254">
        <f t="shared" si="1009"/>
        <v>0.1362049885077041</v>
      </c>
      <c r="CXI11" s="121">
        <v>9</v>
      </c>
      <c r="CXJ11" s="252">
        <f t="shared" si="1010"/>
        <v>0.14880952380952381</v>
      </c>
      <c r="CXK11" s="121">
        <v>7</v>
      </c>
      <c r="CXL11" s="252">
        <f t="shared" si="1011"/>
        <v>0.12391573729863693</v>
      </c>
      <c r="CXM11" s="121">
        <v>0</v>
      </c>
      <c r="CXN11" s="253">
        <f t="shared" si="1012"/>
        <v>16</v>
      </c>
      <c r="CXO11" s="254">
        <f t="shared" si="1013"/>
        <v>0.136787210395828</v>
      </c>
      <c r="CXP11" s="121">
        <v>9</v>
      </c>
      <c r="CXQ11" s="252">
        <f t="shared" si="1014"/>
        <v>0.1491300745650373</v>
      </c>
      <c r="CXR11" s="121">
        <v>7</v>
      </c>
      <c r="CXS11" s="252">
        <f t="shared" si="1015"/>
        <v>0.12417952811779316</v>
      </c>
      <c r="CXT11" s="121">
        <v>0</v>
      </c>
      <c r="CXU11" s="253">
        <f t="shared" si="1016"/>
        <v>16</v>
      </c>
      <c r="CXV11" s="254">
        <f t="shared" si="1017"/>
        <v>0.1370801919122687</v>
      </c>
      <c r="CXW11" s="121">
        <v>9</v>
      </c>
      <c r="CXX11" s="252">
        <f t="shared" si="1018"/>
        <v>0.14967570264427074</v>
      </c>
      <c r="CXY11" s="121">
        <v>7</v>
      </c>
      <c r="CXZ11" s="252">
        <f t="shared" si="1019"/>
        <v>0.12440021325750845</v>
      </c>
      <c r="CYA11" s="121">
        <v>0</v>
      </c>
      <c r="CYB11" s="253">
        <f t="shared" si="1020"/>
        <v>16</v>
      </c>
      <c r="CYC11" s="254">
        <f t="shared" si="1021"/>
        <v>0.13745704467353953</v>
      </c>
      <c r="CYD11" s="121">
        <v>9</v>
      </c>
      <c r="CYE11" s="252">
        <f t="shared" si="1022"/>
        <v>0.15032570569567397</v>
      </c>
      <c r="CYF11" s="121">
        <v>7</v>
      </c>
      <c r="CYG11" s="252">
        <f t="shared" si="1023"/>
        <v>0.12486621476988941</v>
      </c>
      <c r="CYH11" s="121">
        <v>0</v>
      </c>
      <c r="CYI11" s="253">
        <f t="shared" si="1024"/>
        <v>16</v>
      </c>
      <c r="CYJ11" s="254">
        <f t="shared" si="1025"/>
        <v>0.13801431898559474</v>
      </c>
      <c r="CYK11" s="121">
        <v>9</v>
      </c>
      <c r="CYL11" s="252">
        <f t="shared" si="1026"/>
        <v>0.15093073956062383</v>
      </c>
      <c r="CYM11" s="121">
        <v>7</v>
      </c>
      <c r="CYN11" s="252">
        <f t="shared" si="1027"/>
        <v>0.12517882689556509</v>
      </c>
      <c r="CYO11" s="121">
        <v>0</v>
      </c>
      <c r="CYP11" s="253">
        <f t="shared" si="1028"/>
        <v>16</v>
      </c>
      <c r="CYQ11" s="254">
        <f t="shared" si="1029"/>
        <v>0.13846819558632628</v>
      </c>
      <c r="CYR11" s="121">
        <v>9</v>
      </c>
      <c r="CYS11" s="252">
        <f t="shared" si="1030"/>
        <v>0.15141318977119786</v>
      </c>
      <c r="CYT11" s="121">
        <v>7</v>
      </c>
      <c r="CYU11" s="252">
        <f t="shared" si="1031"/>
        <v>0.12569581612497754</v>
      </c>
      <c r="CYV11" s="121">
        <v>0</v>
      </c>
      <c r="CYW11" s="253">
        <f t="shared" si="1032"/>
        <v>16</v>
      </c>
      <c r="CYX11" s="254">
        <f t="shared" si="1033"/>
        <v>0.13897333449144447</v>
      </c>
      <c r="CYY11" s="326">
        <v>9</v>
      </c>
      <c r="CYZ11" s="327">
        <f t="shared" si="1034"/>
        <v>0.15192437542201215</v>
      </c>
      <c r="CZA11" s="326">
        <v>7</v>
      </c>
      <c r="CZB11" s="327">
        <f t="shared" si="1035"/>
        <v>0.12605798667387</v>
      </c>
      <c r="CZC11" s="326">
        <v>0</v>
      </c>
      <c r="CZD11" s="328">
        <f t="shared" si="1036"/>
        <v>16</v>
      </c>
      <c r="CZE11" s="254">
        <f t="shared" si="1037"/>
        <v>0.13940925328918705</v>
      </c>
      <c r="CZF11" s="326">
        <v>8</v>
      </c>
      <c r="CZG11" s="327">
        <f t="shared" si="1038"/>
        <v>0.13557024233180817</v>
      </c>
      <c r="CZH11" s="326">
        <v>7</v>
      </c>
      <c r="CZI11" s="327">
        <f t="shared" si="1039"/>
        <v>0.12639942217407005</v>
      </c>
      <c r="CZJ11" s="326">
        <v>0</v>
      </c>
      <c r="CZK11" s="328">
        <f t="shared" si="1040"/>
        <v>15</v>
      </c>
      <c r="CZL11" s="254">
        <f t="shared" si="1041"/>
        <v>0.13113034356150013</v>
      </c>
      <c r="CZM11" s="326">
        <v>8</v>
      </c>
      <c r="CZN11" s="327">
        <f t="shared" si="1042"/>
        <v>0.13591573224600748</v>
      </c>
      <c r="CZO11" s="326">
        <v>7</v>
      </c>
      <c r="CZP11" s="327">
        <f t="shared" si="1043"/>
        <v>0.12681159420289853</v>
      </c>
      <c r="CZQ11" s="326">
        <v>0</v>
      </c>
      <c r="CZR11" s="328">
        <f t="shared" si="1044"/>
        <v>15</v>
      </c>
      <c r="CZS11" s="254">
        <f t="shared" si="1045"/>
        <v>0.13150973172014729</v>
      </c>
      <c r="CZT11" s="326">
        <v>8</v>
      </c>
      <c r="CZU11" s="327">
        <f t="shared" si="1046"/>
        <v>0.13635588886995056</v>
      </c>
      <c r="CZV11" s="326">
        <v>7</v>
      </c>
      <c r="CZW11" s="327">
        <f t="shared" si="1047"/>
        <v>0.1272264631043257</v>
      </c>
      <c r="CZX11" s="326">
        <v>0</v>
      </c>
      <c r="CZY11" s="328">
        <f t="shared" si="1048"/>
        <v>15</v>
      </c>
      <c r="CZZ11" s="254">
        <f t="shared" si="1049"/>
        <v>0.1319377253936142</v>
      </c>
      <c r="DAA11" s="326">
        <v>8</v>
      </c>
      <c r="DAB11" s="327">
        <f t="shared" si="1050"/>
        <v>0.13679890560875513</v>
      </c>
      <c r="DAC11" s="326">
        <v>7</v>
      </c>
      <c r="DAD11" s="327">
        <f t="shared" si="1051"/>
        <v>0.12757426644796793</v>
      </c>
      <c r="DAE11" s="326">
        <v>0</v>
      </c>
      <c r="DAF11" s="328">
        <f t="shared" si="1052"/>
        <v>15</v>
      </c>
      <c r="DAG11" s="254">
        <f t="shared" si="1053"/>
        <v>0.13233348037053375</v>
      </c>
      <c r="DAH11" s="326">
        <v>8</v>
      </c>
      <c r="DAI11" s="327">
        <f t="shared" si="1054"/>
        <v>0.13715069432539004</v>
      </c>
      <c r="DAJ11" s="326">
        <v>6</v>
      </c>
      <c r="DAK11" s="327">
        <f t="shared" si="1055"/>
        <v>0.10962908825141604</v>
      </c>
      <c r="DAL11" s="326">
        <v>0</v>
      </c>
      <c r="DAM11" s="328">
        <f t="shared" si="1056"/>
        <v>14</v>
      </c>
      <c r="DAN11" s="254">
        <f t="shared" si="1057"/>
        <v>0.12382805589952238</v>
      </c>
      <c r="DAO11" s="326">
        <v>8</v>
      </c>
      <c r="DAP11" s="327">
        <f t="shared" si="1058"/>
        <v>0.13762257010149664</v>
      </c>
      <c r="DAQ11" s="326">
        <v>6</v>
      </c>
      <c r="DAR11" s="327">
        <f t="shared" si="1059"/>
        <v>0.10978956999085088</v>
      </c>
      <c r="DAS11" s="326">
        <v>0</v>
      </c>
      <c r="DAT11" s="328">
        <f t="shared" si="1060"/>
        <v>14</v>
      </c>
      <c r="DAU11" s="254">
        <f t="shared" si="1061"/>
        <v>0.12413548501507359</v>
      </c>
      <c r="DAV11" s="326">
        <v>8</v>
      </c>
      <c r="DAW11" s="327">
        <f t="shared" si="1062"/>
        <v>0.13812154696132595</v>
      </c>
      <c r="DAX11" s="326">
        <v>6</v>
      </c>
      <c r="DAY11" s="327">
        <f t="shared" si="1063"/>
        <v>0.11011194714626536</v>
      </c>
      <c r="DAZ11" s="326">
        <v>0</v>
      </c>
      <c r="DBA11" s="328">
        <f t="shared" si="1064"/>
        <v>14</v>
      </c>
      <c r="DBB11" s="254">
        <f t="shared" si="1065"/>
        <v>0.12454407970821102</v>
      </c>
      <c r="DBC11" s="326">
        <v>8</v>
      </c>
      <c r="DBD11" s="327">
        <f t="shared" si="1066"/>
        <v>0.13850415512465375</v>
      </c>
      <c r="DBE11" s="326">
        <v>6</v>
      </c>
      <c r="DBF11" s="327">
        <f t="shared" si="1067"/>
        <v>0.1103549751701306</v>
      </c>
      <c r="DBG11" s="326">
        <v>0</v>
      </c>
      <c r="DBH11" s="328">
        <f t="shared" si="1068"/>
        <v>14</v>
      </c>
      <c r="DBI11" s="254">
        <f t="shared" si="1069"/>
        <v>0.12485507892624632</v>
      </c>
      <c r="DBJ11" s="326">
        <v>8</v>
      </c>
      <c r="DBK11" s="327">
        <f t="shared" si="1070"/>
        <v>0.13884068031933355</v>
      </c>
      <c r="DBL11" s="326">
        <v>6</v>
      </c>
      <c r="DBM11" s="327">
        <f t="shared" si="1071"/>
        <v>0.11051759071652237</v>
      </c>
      <c r="DBN11" s="326">
        <v>0</v>
      </c>
      <c r="DBO11" s="328">
        <f t="shared" si="1072"/>
        <v>14</v>
      </c>
      <c r="DBP11" s="254">
        <f t="shared" si="1073"/>
        <v>0.12510052720936468</v>
      </c>
      <c r="DBQ11" s="326">
        <v>8</v>
      </c>
      <c r="DBR11" s="327">
        <f t="shared" si="1074"/>
        <v>0.13942140118508192</v>
      </c>
      <c r="DBS11" s="326">
        <v>6</v>
      </c>
      <c r="DBT11" s="327">
        <f t="shared" si="1075"/>
        <v>0.11082379017362395</v>
      </c>
      <c r="DBU11" s="326">
        <v>0</v>
      </c>
      <c r="DBV11" s="328">
        <f t="shared" si="1076"/>
        <v>14</v>
      </c>
      <c r="DBW11" s="254">
        <f t="shared" si="1077"/>
        <v>0.1255380200860832</v>
      </c>
      <c r="DBX11" s="326">
        <v>8</v>
      </c>
      <c r="DBY11" s="327">
        <f t="shared" si="1078"/>
        <v>0.13983569306065372</v>
      </c>
      <c r="DBZ11" s="326">
        <v>6</v>
      </c>
      <c r="DCA11" s="327">
        <f t="shared" si="1079"/>
        <v>0.11121408711770157</v>
      </c>
      <c r="DCB11" s="326">
        <v>0</v>
      </c>
      <c r="DCC11" s="328">
        <f t="shared" si="1080"/>
        <v>14</v>
      </c>
      <c r="DCD11" s="254">
        <f t="shared" si="1081"/>
        <v>0.12594458438287154</v>
      </c>
      <c r="DCE11" s="326">
        <v>8</v>
      </c>
      <c r="DCF11" s="327">
        <f t="shared" si="1082"/>
        <v>0.14027704716815712</v>
      </c>
      <c r="DCG11" s="326">
        <v>6</v>
      </c>
      <c r="DCH11" s="327">
        <f t="shared" si="1083"/>
        <v>0.1114620100315809</v>
      </c>
      <c r="DCI11" s="326">
        <v>0</v>
      </c>
      <c r="DCJ11" s="328">
        <f t="shared" si="1084"/>
        <v>14</v>
      </c>
      <c r="DCK11" s="254">
        <f t="shared" si="1085"/>
        <v>0.12628540501533467</v>
      </c>
      <c r="DCL11" s="326">
        <v>8</v>
      </c>
      <c r="DCM11" s="327">
        <f t="shared" si="1086"/>
        <v>0.14101886127269522</v>
      </c>
      <c r="DCN11" s="326">
        <v>6</v>
      </c>
      <c r="DCO11" s="327">
        <f t="shared" si="1087"/>
        <v>0.11173184357541899</v>
      </c>
      <c r="DCP11" s="326">
        <v>0</v>
      </c>
      <c r="DCQ11" s="328">
        <f t="shared" si="1088"/>
        <v>14</v>
      </c>
      <c r="DCR11" s="254">
        <f t="shared" si="1089"/>
        <v>0.12677714389205832</v>
      </c>
      <c r="DCS11" s="326">
        <v>8</v>
      </c>
      <c r="DCT11" s="327">
        <f t="shared" si="1090"/>
        <v>0.14139271827500885</v>
      </c>
      <c r="DCU11" s="326">
        <v>6</v>
      </c>
      <c r="DCV11" s="327">
        <f t="shared" si="1091"/>
        <v>0.11204481792717086</v>
      </c>
      <c r="DCW11" s="326">
        <v>0</v>
      </c>
      <c r="DCX11" s="328">
        <f t="shared" si="1092"/>
        <v>14</v>
      </c>
      <c r="DCY11" s="254">
        <f t="shared" si="1093"/>
        <v>0.12712249160083539</v>
      </c>
      <c r="DCZ11" s="326">
        <v>8</v>
      </c>
      <c r="DDA11" s="327">
        <f t="shared" si="1094"/>
        <v>0.14186912573151267</v>
      </c>
      <c r="DDB11" s="326">
        <v>6</v>
      </c>
      <c r="DDC11" s="327">
        <f t="shared" si="1095"/>
        <v>0.11248593925759282</v>
      </c>
      <c r="DDD11" s="326">
        <v>0</v>
      </c>
      <c r="DDE11" s="328">
        <f t="shared" si="1096"/>
        <v>14</v>
      </c>
      <c r="DDF11" s="254">
        <f t="shared" si="1097"/>
        <v>0.12758589264558462</v>
      </c>
      <c r="DDG11" s="326">
        <v>8</v>
      </c>
      <c r="DDH11" s="327">
        <f t="shared" si="1098"/>
        <v>0.14237408791599929</v>
      </c>
      <c r="DDI11" s="326">
        <v>6</v>
      </c>
      <c r="DDJ11" s="327">
        <f t="shared" si="1099"/>
        <v>0.11276075925577898</v>
      </c>
      <c r="DDK11" s="326">
        <v>0</v>
      </c>
      <c r="DDL11" s="328">
        <f t="shared" si="1100"/>
        <v>14</v>
      </c>
      <c r="DDM11" s="254">
        <f t="shared" si="1101"/>
        <v>0.12797074954296161</v>
      </c>
      <c r="DDN11" s="326">
        <v>8</v>
      </c>
      <c r="DDO11" s="327">
        <f t="shared" si="1102"/>
        <v>0.14288265761743169</v>
      </c>
      <c r="DDP11" s="326">
        <v>6</v>
      </c>
      <c r="DDQ11" s="327">
        <f t="shared" si="1103"/>
        <v>0.11307953260459858</v>
      </c>
      <c r="DDR11" s="326">
        <v>0</v>
      </c>
      <c r="DDS11" s="328">
        <f t="shared" si="1104"/>
        <v>14</v>
      </c>
      <c r="DDT11" s="254">
        <f t="shared" si="1105"/>
        <v>0.12838147638697844</v>
      </c>
      <c r="DDU11" s="326">
        <v>8</v>
      </c>
      <c r="DDV11" s="327">
        <f t="shared" si="1106"/>
        <v>0.14336917562724014</v>
      </c>
      <c r="DDW11" s="326">
        <v>6</v>
      </c>
      <c r="DDX11" s="327">
        <f t="shared" si="1107"/>
        <v>0.11331444759206798</v>
      </c>
      <c r="DDY11" s="326">
        <v>0</v>
      </c>
      <c r="DDZ11" s="328">
        <f t="shared" si="1108"/>
        <v>14</v>
      </c>
      <c r="DEA11" s="254">
        <f t="shared" si="1109"/>
        <v>0.12873563218390804</v>
      </c>
      <c r="DEB11" s="326">
        <v>8</v>
      </c>
      <c r="DEC11" s="327">
        <f t="shared" si="1110"/>
        <v>0.14378145219266716</v>
      </c>
      <c r="DED11" s="326">
        <v>6</v>
      </c>
      <c r="DEE11" s="327">
        <f t="shared" si="1111"/>
        <v>0.11367942402425162</v>
      </c>
      <c r="DEF11" s="326">
        <v>0</v>
      </c>
      <c r="DEG11" s="328">
        <f t="shared" si="1112"/>
        <v>14</v>
      </c>
      <c r="DEH11" s="254">
        <f t="shared" si="1113"/>
        <v>0.12912746725696364</v>
      </c>
      <c r="DEI11" s="326">
        <v>8</v>
      </c>
      <c r="DEJ11" s="327">
        <f t="shared" si="1114"/>
        <v>0.14427412082957619</v>
      </c>
      <c r="DEK11" s="326">
        <v>6</v>
      </c>
      <c r="DEL11" s="327">
        <f t="shared" si="1115"/>
        <v>0.11396011396011395</v>
      </c>
      <c r="DEM11" s="326">
        <v>0</v>
      </c>
      <c r="DEN11" s="328">
        <f t="shared" si="1116"/>
        <v>14</v>
      </c>
      <c r="DEO11" s="254">
        <f t="shared" si="1117"/>
        <v>0.12950971322849214</v>
      </c>
      <c r="DEP11" s="326">
        <v>8</v>
      </c>
      <c r="DEQ11" s="327">
        <f t="shared" si="1118"/>
        <v>0.14479638009049772</v>
      </c>
      <c r="DER11" s="326">
        <v>6</v>
      </c>
      <c r="DES11" s="327">
        <f t="shared" si="1119"/>
        <v>0.1142857142857143</v>
      </c>
      <c r="DET11" s="326">
        <v>0</v>
      </c>
      <c r="DEU11" s="328">
        <f t="shared" si="1120"/>
        <v>14</v>
      </c>
      <c r="DEV11" s="254">
        <f t="shared" si="1121"/>
        <v>0.12993039443155452</v>
      </c>
      <c r="DEW11" s="326">
        <v>8</v>
      </c>
      <c r="DEX11" s="327">
        <f t="shared" si="1122"/>
        <v>0.14524328249818447</v>
      </c>
      <c r="DEY11" s="326">
        <v>6</v>
      </c>
      <c r="DEZ11" s="327">
        <f t="shared" si="1123"/>
        <v>0.11456940996753867</v>
      </c>
      <c r="DFA11" s="326">
        <v>0</v>
      </c>
      <c r="DFB11" s="328">
        <f t="shared" si="1124"/>
        <v>14</v>
      </c>
      <c r="DFC11" s="254">
        <f t="shared" si="1125"/>
        <v>0.13029315960912052</v>
      </c>
      <c r="DFD11" s="326">
        <v>8</v>
      </c>
      <c r="DFE11" s="327">
        <f t="shared" si="1126"/>
        <v>0.14571948998178508</v>
      </c>
      <c r="DFF11" s="326">
        <v>6</v>
      </c>
      <c r="DFG11" s="327">
        <f t="shared" si="1127"/>
        <v>0.11487650775416428</v>
      </c>
      <c r="DFH11" s="326">
        <v>0</v>
      </c>
      <c r="DFI11" s="328">
        <f t="shared" si="1128"/>
        <v>14</v>
      </c>
      <c r="DFJ11" s="254">
        <f t="shared" si="1129"/>
        <v>0.13068234854849248</v>
      </c>
      <c r="DFK11" s="326">
        <v>8</v>
      </c>
      <c r="DFL11" s="327">
        <f t="shared" si="1130"/>
        <v>0.14619883040935672</v>
      </c>
      <c r="DFM11" s="326">
        <v>6</v>
      </c>
      <c r="DFN11" s="327">
        <f t="shared" si="1131"/>
        <v>0.11500862564692352</v>
      </c>
      <c r="DFO11" s="326">
        <v>0</v>
      </c>
      <c r="DFP11" s="328">
        <f t="shared" si="1132"/>
        <v>14</v>
      </c>
      <c r="DFQ11" s="254">
        <f t="shared" si="1133"/>
        <v>0.13097576948264572</v>
      </c>
      <c r="DFR11" s="326">
        <v>8</v>
      </c>
      <c r="DFS11" s="327">
        <f t="shared" si="1134"/>
        <v>0.14649331624244644</v>
      </c>
      <c r="DFT11" s="326">
        <v>6</v>
      </c>
      <c r="DFU11" s="327">
        <f t="shared" si="1135"/>
        <v>0.11527377521613834</v>
      </c>
      <c r="DFV11" s="326">
        <v>0</v>
      </c>
      <c r="DFW11" s="328">
        <f t="shared" si="1136"/>
        <v>14</v>
      </c>
      <c r="DFX11" s="254">
        <f t="shared" si="1137"/>
        <v>0.13125820363772736</v>
      </c>
      <c r="DFY11" s="326">
        <v>7</v>
      </c>
      <c r="DFZ11" s="327">
        <f t="shared" si="1138"/>
        <v>0.12872379551305627</v>
      </c>
      <c r="DGA11" s="326">
        <v>5</v>
      </c>
      <c r="DGB11" s="327">
        <f t="shared" si="1139"/>
        <v>9.6264921062764727E-2</v>
      </c>
      <c r="DGC11" s="326">
        <v>0</v>
      </c>
      <c r="DGD11" s="328">
        <f t="shared" si="1140"/>
        <v>12</v>
      </c>
      <c r="DGE11" s="254">
        <f t="shared" si="1141"/>
        <v>0.11286681715575619</v>
      </c>
      <c r="DGF11" s="326">
        <v>7</v>
      </c>
      <c r="DGG11" s="327">
        <f t="shared" si="1142"/>
        <v>0.12903225806451613</v>
      </c>
      <c r="DGH11" s="326">
        <v>5</v>
      </c>
      <c r="DGI11" s="327">
        <f t="shared" si="1143"/>
        <v>9.658103148541626E-2</v>
      </c>
      <c r="DGJ11" s="326">
        <v>0</v>
      </c>
      <c r="DGK11" s="328">
        <f t="shared" si="1144"/>
        <v>12</v>
      </c>
      <c r="DGL11" s="254">
        <f t="shared" si="1145"/>
        <v>0.11318619128466327</v>
      </c>
      <c r="DGM11" s="326">
        <v>7</v>
      </c>
      <c r="DGN11" s="327">
        <f t="shared" si="1146"/>
        <v>0.12931830777757253</v>
      </c>
      <c r="DGO11" s="326">
        <v>5</v>
      </c>
      <c r="DGP11" s="327">
        <f t="shared" si="1147"/>
        <v>9.6805421103581799E-2</v>
      </c>
      <c r="DGQ11" s="326">
        <v>0</v>
      </c>
      <c r="DGR11" s="328">
        <f t="shared" si="1148"/>
        <v>12</v>
      </c>
      <c r="DGS11" s="254">
        <f t="shared" si="1149"/>
        <v>0.11344299489506524</v>
      </c>
      <c r="DGT11" s="326">
        <v>7</v>
      </c>
      <c r="DGU11" s="327">
        <f t="shared" si="1150"/>
        <v>0.12960562858729863</v>
      </c>
      <c r="DGV11" s="326">
        <v>5</v>
      </c>
      <c r="DGW11" s="327">
        <f t="shared" si="1151"/>
        <v>9.7087378640776698E-2</v>
      </c>
      <c r="DGX11" s="326">
        <v>0</v>
      </c>
      <c r="DGY11" s="328">
        <f t="shared" si="1152"/>
        <v>12</v>
      </c>
      <c r="DGZ11" s="254">
        <f t="shared" si="1153"/>
        <v>0.11373329542223486</v>
      </c>
      <c r="DHA11" s="326">
        <v>7</v>
      </c>
      <c r="DHB11" s="327">
        <f t="shared" si="1154"/>
        <v>0.12994245405606089</v>
      </c>
      <c r="DHC11" s="326">
        <v>5</v>
      </c>
      <c r="DHD11" s="327">
        <f t="shared" si="1155"/>
        <v>9.7389949357226335E-2</v>
      </c>
      <c r="DHE11" s="326">
        <v>0</v>
      </c>
      <c r="DHF11" s="328">
        <f t="shared" si="1156"/>
        <v>12</v>
      </c>
      <c r="DHG11" s="254">
        <f t="shared" si="1157"/>
        <v>0.11405759908753922</v>
      </c>
      <c r="DHH11" s="326">
        <v>7</v>
      </c>
      <c r="DHI11" s="327">
        <f t="shared" si="1158"/>
        <v>0.13028103480364786</v>
      </c>
      <c r="DHJ11" s="326">
        <v>5</v>
      </c>
      <c r="DHK11" s="327">
        <f t="shared" si="1159"/>
        <v>9.7560975609756101E-2</v>
      </c>
      <c r="DHL11" s="326">
        <v>0</v>
      </c>
      <c r="DHM11" s="328">
        <f t="shared" si="1160"/>
        <v>12</v>
      </c>
      <c r="DHN11" s="254">
        <f t="shared" si="1161"/>
        <v>0.1143074871404077</v>
      </c>
      <c r="DHO11" s="326">
        <v>7</v>
      </c>
      <c r="DHP11" s="327">
        <f t="shared" si="1162"/>
        <v>0.13064576334453154</v>
      </c>
      <c r="DHQ11" s="326">
        <v>5</v>
      </c>
      <c r="DHR11" s="327">
        <f t="shared" si="1163"/>
        <v>9.7885669537979642E-2</v>
      </c>
      <c r="DHS11" s="326">
        <v>0</v>
      </c>
      <c r="DHT11" s="328">
        <f t="shared" si="1164"/>
        <v>12</v>
      </c>
      <c r="DHU11" s="254">
        <f t="shared" si="1165"/>
        <v>0.11465698452130708</v>
      </c>
      <c r="DHV11" s="326">
        <v>7</v>
      </c>
      <c r="DHW11" s="327">
        <f t="shared" si="1166"/>
        <v>0.13118440779610197</v>
      </c>
      <c r="DHX11" s="326">
        <v>5</v>
      </c>
      <c r="DHY11" s="327">
        <f t="shared" si="1167"/>
        <v>9.8077677520596304E-2</v>
      </c>
      <c r="DHZ11" s="326">
        <v>0</v>
      </c>
      <c r="DIA11" s="328">
        <f t="shared" si="1168"/>
        <v>12</v>
      </c>
      <c r="DIB11" s="254">
        <f t="shared" si="1169"/>
        <v>0.11500862564692352</v>
      </c>
      <c r="DIC11" s="326">
        <v>7</v>
      </c>
      <c r="DID11" s="327">
        <f t="shared" si="1170"/>
        <v>0.13143071723619978</v>
      </c>
      <c r="DIE11" s="326">
        <v>5</v>
      </c>
      <c r="DIF11" s="327">
        <f t="shared" si="1171"/>
        <v>9.8367106039740318E-2</v>
      </c>
      <c r="DIG11" s="326">
        <v>0</v>
      </c>
      <c r="DIH11" s="328">
        <f t="shared" si="1172"/>
        <v>12</v>
      </c>
      <c r="DII11" s="254">
        <f t="shared" si="1173"/>
        <v>0.11528484964934192</v>
      </c>
      <c r="DIJ11" s="326">
        <v>7</v>
      </c>
      <c r="DIK11" s="327">
        <f t="shared" si="1174"/>
        <v>0.13175230566534915</v>
      </c>
      <c r="DIL11" s="326">
        <v>5</v>
      </c>
      <c r="DIM11" s="327">
        <f t="shared" si="1175"/>
        <v>9.8658247829518556E-2</v>
      </c>
      <c r="DIN11" s="326">
        <v>0</v>
      </c>
      <c r="DIO11" s="328">
        <f t="shared" si="1176"/>
        <v>12</v>
      </c>
      <c r="DIP11" s="254">
        <f t="shared" si="1177"/>
        <v>0.11559580001926596</v>
      </c>
      <c r="DIQ11" s="326">
        <v>7</v>
      </c>
      <c r="DIR11" s="327">
        <f t="shared" si="1178"/>
        <v>0.13215027373985275</v>
      </c>
      <c r="DIS11" s="326">
        <v>5</v>
      </c>
      <c r="DIT11" s="327">
        <f t="shared" si="1179"/>
        <v>9.9049128367670367E-2</v>
      </c>
      <c r="DIU11" s="326">
        <v>0</v>
      </c>
      <c r="DIV11" s="328">
        <f t="shared" si="1180"/>
        <v>12</v>
      </c>
      <c r="DIW11" s="254">
        <f t="shared" si="1181"/>
        <v>0.11599806669888835</v>
      </c>
      <c r="DIX11" s="326">
        <v>7</v>
      </c>
      <c r="DIY11" s="327">
        <f t="shared" si="1182"/>
        <v>0.1326259946949602</v>
      </c>
      <c r="DIZ11" s="326">
        <v>5</v>
      </c>
      <c r="DJA11" s="327">
        <f t="shared" si="1183"/>
        <v>9.9383820314052865E-2</v>
      </c>
      <c r="DJB11" s="326">
        <v>0</v>
      </c>
      <c r="DJC11" s="328">
        <f t="shared" si="1184"/>
        <v>12</v>
      </c>
      <c r="DJD11" s="254">
        <f t="shared" si="1185"/>
        <v>0.11640314288485788</v>
      </c>
      <c r="DJE11" s="326">
        <v>7</v>
      </c>
      <c r="DJF11" s="327">
        <f t="shared" si="1186"/>
        <v>0.13307984790874525</v>
      </c>
      <c r="DJG11" s="326">
        <v>5</v>
      </c>
      <c r="DJH11" s="327">
        <f t="shared" si="1187"/>
        <v>9.97406742469579E-2</v>
      </c>
      <c r="DJI11" s="326">
        <v>0</v>
      </c>
      <c r="DJJ11" s="328">
        <f t="shared" si="1188"/>
        <v>12</v>
      </c>
      <c r="DJK11" s="254">
        <f t="shared" si="1189"/>
        <v>0.1168110581135014</v>
      </c>
      <c r="DJL11" s="326">
        <v>7</v>
      </c>
      <c r="DJM11" s="327">
        <f t="shared" si="1190"/>
        <v>0.13343499809378576</v>
      </c>
      <c r="DJN11" s="326">
        <v>5</v>
      </c>
      <c r="DJO11" s="327">
        <f t="shared" si="1191"/>
        <v>0.10010010010010009</v>
      </c>
      <c r="DJP11" s="326">
        <v>0</v>
      </c>
      <c r="DJQ11" s="328">
        <f t="shared" si="1192"/>
        <v>12</v>
      </c>
      <c r="DJR11" s="254">
        <f t="shared" si="1193"/>
        <v>0.1171760570256811</v>
      </c>
      <c r="DJS11" s="326">
        <v>7</v>
      </c>
      <c r="DJT11" s="327">
        <f t="shared" si="1194"/>
        <v>0.13379204892966359</v>
      </c>
      <c r="DJU11" s="326">
        <v>5</v>
      </c>
      <c r="DJV11" s="327">
        <f t="shared" si="1195"/>
        <v>0.10050251256281408</v>
      </c>
      <c r="DJW11" s="326">
        <v>0</v>
      </c>
      <c r="DJX11" s="328">
        <f t="shared" si="1196"/>
        <v>12</v>
      </c>
      <c r="DJY11" s="254">
        <f t="shared" si="1197"/>
        <v>0.11756637601645929</v>
      </c>
      <c r="DJZ11" s="326">
        <v>7</v>
      </c>
      <c r="DKA11" s="327">
        <f t="shared" si="1198"/>
        <v>0.13404825737265416</v>
      </c>
      <c r="DKB11" s="326">
        <v>5</v>
      </c>
      <c r="DKC11" s="327">
        <f t="shared" si="1199"/>
        <v>0.1007658202337767</v>
      </c>
      <c r="DKD11" s="326">
        <v>0</v>
      </c>
      <c r="DKE11" s="328">
        <f t="shared" si="1200"/>
        <v>12</v>
      </c>
      <c r="DKF11" s="254">
        <f t="shared" si="1201"/>
        <v>0.1178318931657502</v>
      </c>
      <c r="DKG11" s="326">
        <v>7</v>
      </c>
      <c r="DKH11" s="327">
        <f t="shared" si="1202"/>
        <v>0.13453776667307324</v>
      </c>
      <c r="DKI11" s="326">
        <v>5</v>
      </c>
      <c r="DKJ11" s="327">
        <f t="shared" si="1203"/>
        <v>0.10098969905069682</v>
      </c>
      <c r="DKK11" s="326">
        <v>0</v>
      </c>
      <c r="DKL11" s="328">
        <f t="shared" si="1204"/>
        <v>12</v>
      </c>
      <c r="DKM11" s="254">
        <f t="shared" si="1205"/>
        <v>0.11818002757533977</v>
      </c>
      <c r="DKN11" s="326">
        <v>7</v>
      </c>
      <c r="DKO11" s="327">
        <f t="shared" si="1206"/>
        <v>0.13521344407958277</v>
      </c>
      <c r="DKP11" s="326">
        <v>5</v>
      </c>
      <c r="DKQ11" s="327">
        <f t="shared" si="1207"/>
        <v>0.10123506782749545</v>
      </c>
      <c r="DKR11" s="326">
        <v>0</v>
      </c>
      <c r="DKS11" s="328">
        <f t="shared" si="1208"/>
        <v>12</v>
      </c>
      <c r="DKT11" s="254">
        <f t="shared" si="1209"/>
        <v>0.11862396204033215</v>
      </c>
      <c r="DKU11" s="326">
        <v>7</v>
      </c>
      <c r="DKV11" s="327">
        <f t="shared" si="1210"/>
        <v>0.13558008909548711</v>
      </c>
      <c r="DKW11" s="326">
        <v>5</v>
      </c>
      <c r="DKX11" s="327">
        <f t="shared" si="1211"/>
        <v>0.10152284263959391</v>
      </c>
      <c r="DKY11" s="326">
        <v>0</v>
      </c>
      <c r="DKZ11" s="328">
        <f t="shared" si="1212"/>
        <v>12</v>
      </c>
      <c r="DLA11" s="254">
        <f t="shared" si="1213"/>
        <v>0.11895321173671689</v>
      </c>
      <c r="DLB11" s="326">
        <v>7</v>
      </c>
      <c r="DLC11" s="327">
        <f t="shared" si="1214"/>
        <v>0.13592233009708737</v>
      </c>
      <c r="DLD11" s="326">
        <v>5</v>
      </c>
      <c r="DLE11" s="327">
        <f t="shared" si="1215"/>
        <v>0.10195758564437193</v>
      </c>
      <c r="DLF11" s="326">
        <v>0</v>
      </c>
      <c r="DLG11" s="328">
        <f t="shared" si="1216"/>
        <v>12</v>
      </c>
      <c r="DLH11" s="254">
        <f t="shared" si="1217"/>
        <v>0.11935548040580862</v>
      </c>
      <c r="DLI11" s="326">
        <v>7</v>
      </c>
      <c r="DLJ11" s="327">
        <f t="shared" si="1218"/>
        <v>0.13639906469212784</v>
      </c>
      <c r="DLK11" s="326">
        <v>5</v>
      </c>
      <c r="DLL11" s="327">
        <f t="shared" si="1219"/>
        <v>0.10222858311183806</v>
      </c>
      <c r="DLM11" s="326">
        <v>0</v>
      </c>
      <c r="DLN11" s="328">
        <f t="shared" si="1220"/>
        <v>12</v>
      </c>
      <c r="DLO11" s="254">
        <f t="shared" si="1221"/>
        <v>0.11972463334331039</v>
      </c>
      <c r="DLP11" s="326">
        <v>7</v>
      </c>
      <c r="DLQ11" s="327">
        <f t="shared" si="1222"/>
        <v>0.13695949911954608</v>
      </c>
      <c r="DLR11" s="326">
        <v>5</v>
      </c>
      <c r="DLS11" s="327">
        <f t="shared" si="1223"/>
        <v>0.1025220422390814</v>
      </c>
      <c r="DLT11" s="326">
        <v>0</v>
      </c>
      <c r="DLU11" s="328">
        <f t="shared" si="1224"/>
        <v>12</v>
      </c>
      <c r="DLV11" s="254">
        <f t="shared" si="1225"/>
        <v>0.12014417300760913</v>
      </c>
      <c r="DLW11" s="326">
        <v>7</v>
      </c>
      <c r="DLX11" s="327">
        <f t="shared" si="1226"/>
        <v>0.13774104683195593</v>
      </c>
      <c r="DLY11" s="326">
        <v>5</v>
      </c>
      <c r="DLZ11" s="327">
        <f t="shared" si="1227"/>
        <v>0.10262725779967159</v>
      </c>
      <c r="DMA11" s="326">
        <v>0</v>
      </c>
      <c r="DMB11" s="328">
        <f t="shared" si="1228"/>
        <v>12</v>
      </c>
      <c r="DMC11" s="254">
        <f t="shared" si="1229"/>
        <v>0.12055455093429776</v>
      </c>
      <c r="DMD11" s="326">
        <v>7</v>
      </c>
      <c r="DME11" s="327">
        <f t="shared" si="1230"/>
        <v>0.13812154696132595</v>
      </c>
      <c r="DMF11" s="326">
        <v>4</v>
      </c>
      <c r="DMG11" s="327">
        <f t="shared" si="1231"/>
        <v>8.2491235306248717E-2</v>
      </c>
      <c r="DMH11" s="326">
        <v>0</v>
      </c>
      <c r="DMI11" s="328">
        <f t="shared" si="1232"/>
        <v>11</v>
      </c>
      <c r="DMJ11" s="254">
        <f t="shared" si="1233"/>
        <v>0.11092064132298073</v>
      </c>
      <c r="DMK11" s="326">
        <v>7</v>
      </c>
      <c r="DML11" s="327">
        <f t="shared" si="1234"/>
        <v>0.13866877971473851</v>
      </c>
      <c r="DMM11" s="326">
        <v>4</v>
      </c>
      <c r="DMN11" s="327">
        <f t="shared" si="1235"/>
        <v>8.2884376295068382E-2</v>
      </c>
      <c r="DMO11" s="326">
        <v>0</v>
      </c>
      <c r="DMP11" s="328">
        <f t="shared" si="1236"/>
        <v>11</v>
      </c>
      <c r="DMQ11" s="254">
        <f t="shared" si="1237"/>
        <v>0.1114036864492607</v>
      </c>
      <c r="DMR11" s="326">
        <v>7</v>
      </c>
      <c r="DMS11" s="327">
        <f t="shared" si="1238"/>
        <v>0.1393312101910828</v>
      </c>
      <c r="DMT11" s="326">
        <v>4</v>
      </c>
      <c r="DMU11" s="327">
        <f t="shared" si="1239"/>
        <v>8.3160083160083165E-2</v>
      </c>
      <c r="DMV11" s="326">
        <v>0</v>
      </c>
      <c r="DMW11" s="328">
        <f t="shared" si="1240"/>
        <v>11</v>
      </c>
      <c r="DMX11" s="254">
        <f t="shared" si="1241"/>
        <v>0.11185682326621924</v>
      </c>
      <c r="DMY11" s="326">
        <v>7</v>
      </c>
      <c r="DMZ11" s="327">
        <f t="shared" si="1242"/>
        <v>0.13983220135836996</v>
      </c>
      <c r="DNA11" s="326">
        <v>4</v>
      </c>
      <c r="DNB11" s="327">
        <f t="shared" si="1243"/>
        <v>8.3489876852431644E-2</v>
      </c>
      <c r="DNC11" s="326">
        <v>0</v>
      </c>
      <c r="DND11" s="328">
        <f t="shared" si="1244"/>
        <v>11</v>
      </c>
      <c r="DNE11" s="254">
        <f t="shared" si="1245"/>
        <v>0.1122792691640298</v>
      </c>
      <c r="DNF11" s="326">
        <v>7</v>
      </c>
      <c r="DNG11" s="327">
        <f t="shared" si="1246"/>
        <v>0.14053402931138326</v>
      </c>
      <c r="DNH11" s="326">
        <v>3</v>
      </c>
      <c r="DNI11" s="327">
        <f t="shared" si="1247"/>
        <v>6.2814070351758788E-2</v>
      </c>
      <c r="DNJ11" s="326">
        <v>0</v>
      </c>
      <c r="DNK11" s="328">
        <f t="shared" si="1248"/>
        <v>10</v>
      </c>
      <c r="DNL11" s="254">
        <f t="shared" si="1249"/>
        <v>0.10249051962693452</v>
      </c>
      <c r="DNM11" s="326">
        <v>7</v>
      </c>
      <c r="DNN11" s="327">
        <f t="shared" si="1250"/>
        <v>0.14087341517407928</v>
      </c>
      <c r="DNO11" s="326">
        <v>3</v>
      </c>
      <c r="DNP11" s="327">
        <f t="shared" si="1251"/>
        <v>6.3171193935565376E-2</v>
      </c>
      <c r="DNQ11" s="326">
        <v>0</v>
      </c>
      <c r="DNR11" s="328">
        <f t="shared" si="1252"/>
        <v>10</v>
      </c>
      <c r="DNS11" s="254">
        <f t="shared" si="1253"/>
        <v>0.10290183165260341</v>
      </c>
      <c r="DNT11" s="326">
        <v>7</v>
      </c>
      <c r="DNU11" s="327">
        <f t="shared" si="1254"/>
        <v>0.14141414141414141</v>
      </c>
      <c r="DNV11" s="326">
        <v>3</v>
      </c>
      <c r="DNW11" s="327">
        <f t="shared" si="1255"/>
        <v>6.3398140321217239E-2</v>
      </c>
      <c r="DNX11" s="326">
        <v>0</v>
      </c>
      <c r="DNY11" s="328">
        <f t="shared" si="1256"/>
        <v>10</v>
      </c>
      <c r="DNZ11" s="254">
        <f t="shared" si="1257"/>
        <v>0.1032844453625284</v>
      </c>
      <c r="DOA11" s="326">
        <v>7</v>
      </c>
      <c r="DOB11" s="327">
        <f t="shared" si="1258"/>
        <v>0.14207428455449564</v>
      </c>
      <c r="DOC11" s="326">
        <v>3</v>
      </c>
      <c r="DOD11" s="327">
        <f t="shared" si="1259"/>
        <v>6.3599745601017596E-2</v>
      </c>
      <c r="DOE11" s="326">
        <v>0</v>
      </c>
      <c r="DOF11" s="328">
        <f t="shared" si="1260"/>
        <v>10</v>
      </c>
      <c r="DOG11" s="254">
        <f t="shared" si="1261"/>
        <v>0.10369141435089176</v>
      </c>
      <c r="DOH11" s="326">
        <v>6</v>
      </c>
      <c r="DOI11" s="327">
        <f t="shared" si="1262"/>
        <v>0.12219959266802445</v>
      </c>
      <c r="DOJ11" s="326">
        <v>3</v>
      </c>
      <c r="DOK11" s="327">
        <f t="shared" si="1263"/>
        <v>6.3856960408684549E-2</v>
      </c>
      <c r="DOL11" s="326">
        <v>0</v>
      </c>
      <c r="DOM11" s="328">
        <f t="shared" si="1264"/>
        <v>9</v>
      </c>
      <c r="DON11" s="254">
        <f t="shared" si="1265"/>
        <v>9.3671940049958366E-2</v>
      </c>
      <c r="DOO11" s="326">
        <v>6</v>
      </c>
      <c r="DOP11" s="327">
        <f t="shared" si="1266"/>
        <v>0.12279983626688497</v>
      </c>
      <c r="DOQ11" s="326">
        <v>3</v>
      </c>
      <c r="DOR11" s="327">
        <f t="shared" si="1267"/>
        <v>6.4336264207591684E-2</v>
      </c>
      <c r="DOS11" s="326">
        <v>0</v>
      </c>
      <c r="DOT11" s="328">
        <f t="shared" si="1268"/>
        <v>9</v>
      </c>
      <c r="DOU11" s="254">
        <f t="shared" si="1269"/>
        <v>9.4250706880301599E-2</v>
      </c>
      <c r="DOV11" s="326">
        <v>6</v>
      </c>
      <c r="DOW11" s="327">
        <f t="shared" si="1270"/>
        <v>0.12340600575894693</v>
      </c>
      <c r="DOX11" s="326">
        <v>3</v>
      </c>
      <c r="DOY11" s="327">
        <f t="shared" si="1271"/>
        <v>6.4710957722174278E-2</v>
      </c>
      <c r="DOZ11" s="326">
        <v>0</v>
      </c>
      <c r="DPA11" s="328">
        <f t="shared" si="1272"/>
        <v>9</v>
      </c>
      <c r="DPB11" s="254">
        <f t="shared" si="1273"/>
        <v>9.475679090334807E-2</v>
      </c>
      <c r="DPC11" s="326">
        <v>6</v>
      </c>
      <c r="DPD11" s="327">
        <f t="shared" si="1274"/>
        <v>0.12422360248447205</v>
      </c>
      <c r="DPE11" s="326">
        <v>3</v>
      </c>
      <c r="DPF11" s="327">
        <f t="shared" si="1275"/>
        <v>6.5075921908893705E-2</v>
      </c>
      <c r="DPG11" s="326">
        <v>0</v>
      </c>
      <c r="DPH11" s="328">
        <f t="shared" si="1276"/>
        <v>9</v>
      </c>
      <c r="DPI11" s="254">
        <f t="shared" si="1277"/>
        <v>9.5338983050847467E-2</v>
      </c>
      <c r="DPJ11" s="326">
        <v>6</v>
      </c>
      <c r="DPK11" s="327">
        <f t="shared" si="1278"/>
        <v>0.12489592006661115</v>
      </c>
      <c r="DPL11" s="326">
        <v>3</v>
      </c>
      <c r="DPM11" s="327">
        <f t="shared" si="1279"/>
        <v>6.5345240688303205E-2</v>
      </c>
      <c r="DPN11" s="326">
        <v>0</v>
      </c>
      <c r="DPO11" s="328">
        <f t="shared" si="1280"/>
        <v>9</v>
      </c>
      <c r="DPP11" s="254">
        <f t="shared" si="1281"/>
        <v>9.579563597658329E-2</v>
      </c>
      <c r="DPQ11" s="326">
        <v>6</v>
      </c>
      <c r="DPR11" s="327">
        <f t="shared" si="1282"/>
        <v>0.12552301255230125</v>
      </c>
      <c r="DPS11" s="326">
        <v>3</v>
      </c>
      <c r="DPT11" s="327">
        <f t="shared" si="1283"/>
        <v>6.5803904364992324E-2</v>
      </c>
      <c r="DPU11" s="326">
        <v>0</v>
      </c>
      <c r="DPV11" s="328">
        <f t="shared" si="1284"/>
        <v>9</v>
      </c>
      <c r="DPW11" s="254">
        <f t="shared" si="1285"/>
        <v>9.6370061034371984E-2</v>
      </c>
      <c r="DPX11" s="326">
        <v>6</v>
      </c>
      <c r="DPY11" s="327">
        <f t="shared" si="1286"/>
        <v>0.12594458438287154</v>
      </c>
      <c r="DPZ11" s="326">
        <v>3</v>
      </c>
      <c r="DQA11" s="327">
        <f t="shared" si="1287"/>
        <v>6.6298342541436461E-2</v>
      </c>
      <c r="DQB11" s="326">
        <v>0</v>
      </c>
      <c r="DQC11" s="328">
        <f t="shared" si="1288"/>
        <v>9</v>
      </c>
      <c r="DQD11" s="254">
        <f t="shared" si="1289"/>
        <v>9.6888793196253625E-2</v>
      </c>
      <c r="DQE11" s="326">
        <v>6</v>
      </c>
      <c r="DQF11" s="327">
        <f t="shared" si="1290"/>
        <v>0.12636899747262004</v>
      </c>
      <c r="DQG11" s="326">
        <v>3</v>
      </c>
      <c r="DQH11" s="327">
        <f t="shared" si="1291"/>
        <v>6.6815144766146986E-2</v>
      </c>
      <c r="DQI11" s="326">
        <v>0</v>
      </c>
      <c r="DQJ11" s="328">
        <f t="shared" si="1292"/>
        <v>9</v>
      </c>
      <c r="DQK11" s="254">
        <f t="shared" si="1293"/>
        <v>9.7423684780255468E-2</v>
      </c>
      <c r="DQL11" s="326">
        <v>6</v>
      </c>
      <c r="DQM11" s="327">
        <f t="shared" si="1294"/>
        <v>0.12706480304955528</v>
      </c>
      <c r="DQN11" s="326">
        <v>3</v>
      </c>
      <c r="DQO11" s="327">
        <f t="shared" si="1295"/>
        <v>6.7294751009421269E-2</v>
      </c>
      <c r="DQP11" s="326">
        <v>0</v>
      </c>
      <c r="DQQ11" s="328">
        <f t="shared" si="1296"/>
        <v>9</v>
      </c>
      <c r="DQR11" s="254">
        <f t="shared" si="1297"/>
        <v>9.8039215686274508E-2</v>
      </c>
      <c r="DQS11" s="326">
        <v>5</v>
      </c>
      <c r="DQT11" s="327">
        <f t="shared" si="1298"/>
        <v>0.10640561821664184</v>
      </c>
      <c r="DQU11" s="326">
        <v>3</v>
      </c>
      <c r="DQV11" s="327">
        <f t="shared" si="1299"/>
        <v>6.7750677506775062E-2</v>
      </c>
      <c r="DQW11" s="326">
        <v>0</v>
      </c>
      <c r="DQX11" s="328">
        <f t="shared" si="1300"/>
        <v>8</v>
      </c>
      <c r="DQY11" s="254">
        <f t="shared" si="1301"/>
        <v>8.7652021474745268E-2</v>
      </c>
      <c r="DQZ11" s="326">
        <v>5</v>
      </c>
      <c r="DRA11" s="327">
        <f t="shared" si="1302"/>
        <v>0.10681478316599018</v>
      </c>
      <c r="DRB11" s="326">
        <v>3</v>
      </c>
      <c r="DRC11" s="327">
        <f t="shared" si="1303"/>
        <v>6.8274920345926263E-2</v>
      </c>
      <c r="DRD11" s="326">
        <v>0</v>
      </c>
      <c r="DRE11" s="328">
        <f t="shared" si="1304"/>
        <v>8</v>
      </c>
      <c r="DRF11" s="254">
        <f t="shared" si="1305"/>
        <v>8.8154269972451793E-2</v>
      </c>
      <c r="DRG11" s="326">
        <v>5</v>
      </c>
      <c r="DRH11" s="327">
        <f t="shared" si="1306"/>
        <v>0.10766580534022395</v>
      </c>
      <c r="DRI11" s="326">
        <v>3</v>
      </c>
      <c r="DRJ11" s="327">
        <f t="shared" si="1307"/>
        <v>6.8807339449541288E-2</v>
      </c>
      <c r="DRK11" s="326">
        <v>0</v>
      </c>
      <c r="DRL11" s="328">
        <f t="shared" si="1308"/>
        <v>8</v>
      </c>
      <c r="DRM11" s="254">
        <f t="shared" si="1309"/>
        <v>8.8849400266548195E-2</v>
      </c>
      <c r="DRN11" s="326">
        <v>5</v>
      </c>
      <c r="DRO11" s="327">
        <f t="shared" si="1310"/>
        <v>0.10841283607979184</v>
      </c>
      <c r="DRP11" s="326">
        <v>3</v>
      </c>
      <c r="DRQ11" s="327">
        <f t="shared" si="1311"/>
        <v>6.9124423963133647E-2</v>
      </c>
      <c r="DRR11" s="326">
        <v>0</v>
      </c>
      <c r="DRS11" s="328">
        <f t="shared" si="1312"/>
        <v>8</v>
      </c>
      <c r="DRT11" s="254">
        <f t="shared" si="1313"/>
        <v>8.936550491510277E-2</v>
      </c>
      <c r="DRU11" s="326">
        <v>5</v>
      </c>
      <c r="DRV11" s="327">
        <f t="shared" si="1314"/>
        <v>0.10914647456887142</v>
      </c>
      <c r="DRW11" s="326">
        <v>3</v>
      </c>
      <c r="DRX11" s="327">
        <f t="shared" si="1315"/>
        <v>6.9654051543998147E-2</v>
      </c>
      <c r="DRY11" s="326">
        <v>0</v>
      </c>
      <c r="DRZ11" s="328">
        <f t="shared" si="1316"/>
        <v>8</v>
      </c>
      <c r="DSA11" s="254">
        <f t="shared" si="1317"/>
        <v>9.0009000900090008E-2</v>
      </c>
      <c r="DSB11" s="326">
        <v>5</v>
      </c>
      <c r="DSC11" s="327">
        <f t="shared" si="1318"/>
        <v>0.10962508221881166</v>
      </c>
      <c r="DSD11" s="326">
        <v>3</v>
      </c>
      <c r="DSE11" s="327">
        <f t="shared" si="1319"/>
        <v>7.0060719290051379E-2</v>
      </c>
      <c r="DSF11" s="326">
        <v>0</v>
      </c>
      <c r="DSG11" s="328">
        <f t="shared" si="1320"/>
        <v>8</v>
      </c>
      <c r="DSH11" s="254">
        <f t="shared" si="1321"/>
        <v>9.0467036073730633E-2</v>
      </c>
      <c r="DSI11" s="326">
        <v>5</v>
      </c>
      <c r="DSJ11" s="327">
        <f t="shared" si="1322"/>
        <v>0.11030222810500773</v>
      </c>
      <c r="DSK11" s="326">
        <v>3</v>
      </c>
      <c r="DSL11" s="327">
        <f t="shared" si="1323"/>
        <v>7.0538443451681157E-2</v>
      </c>
      <c r="DSM11" s="326">
        <v>0</v>
      </c>
      <c r="DSN11" s="328">
        <f t="shared" si="1324"/>
        <v>8</v>
      </c>
      <c r="DSO11" s="254">
        <f t="shared" si="1325"/>
        <v>9.1053949465058057E-2</v>
      </c>
      <c r="DSP11" s="326">
        <v>5</v>
      </c>
      <c r="DSQ11" s="327">
        <f t="shared" si="1326"/>
        <v>0.1110864252388358</v>
      </c>
      <c r="DSR11" s="326">
        <v>3</v>
      </c>
      <c r="DSS11" s="327">
        <f t="shared" si="1327"/>
        <v>7.1090047393364927E-2</v>
      </c>
      <c r="DST11" s="326">
        <v>0</v>
      </c>
      <c r="DSU11" s="328">
        <f t="shared" si="1328"/>
        <v>8</v>
      </c>
      <c r="DSV11" s="254">
        <f t="shared" si="1329"/>
        <v>9.1732599472537549E-2</v>
      </c>
      <c r="DSW11" s="326">
        <v>5</v>
      </c>
      <c r="DSX11" s="327">
        <f t="shared" si="1330"/>
        <v>0.11168192986374804</v>
      </c>
      <c r="DSY11" s="326">
        <v>3</v>
      </c>
      <c r="DSZ11" s="327">
        <f t="shared" si="1331"/>
        <v>7.15648854961832E-2</v>
      </c>
      <c r="DTA11" s="326">
        <v>0</v>
      </c>
      <c r="DTB11" s="328">
        <f t="shared" si="1332"/>
        <v>8</v>
      </c>
      <c r="DTC11" s="254">
        <f t="shared" si="1333"/>
        <v>9.2282846925827666E-2</v>
      </c>
      <c r="DTD11" s="326">
        <v>5</v>
      </c>
      <c r="DTE11" s="327">
        <f t="shared" si="1334"/>
        <v>0.11233430689732643</v>
      </c>
      <c r="DTF11" s="326">
        <v>3</v>
      </c>
      <c r="DTG11" s="327">
        <f t="shared" si="1335"/>
        <v>7.2324011571841859E-2</v>
      </c>
      <c r="DTH11" s="326">
        <v>0</v>
      </c>
      <c r="DTI11" s="328">
        <f t="shared" si="1336"/>
        <v>8</v>
      </c>
      <c r="DTJ11" s="254">
        <f t="shared" si="1337"/>
        <v>9.3034073729503425E-2</v>
      </c>
      <c r="DTK11" s="326">
        <v>5</v>
      </c>
      <c r="DTL11" s="327">
        <f t="shared" si="1338"/>
        <v>0.11296882060551287</v>
      </c>
      <c r="DTM11" s="326">
        <v>3</v>
      </c>
      <c r="DTN11" s="327">
        <f t="shared" si="1339"/>
        <v>7.3010464833292765E-2</v>
      </c>
      <c r="DTO11" s="326">
        <v>0</v>
      </c>
      <c r="DTP11" s="328">
        <f t="shared" si="1340"/>
        <v>8</v>
      </c>
      <c r="DTQ11" s="254">
        <f t="shared" si="1341"/>
        <v>9.3731693028705335E-2</v>
      </c>
      <c r="DTR11" s="326">
        <v>5</v>
      </c>
      <c r="DTS11" s="327">
        <f t="shared" si="1342"/>
        <v>0.11376564277588168</v>
      </c>
      <c r="DTT11" s="326">
        <v>3</v>
      </c>
      <c r="DTU11" s="327">
        <f t="shared" si="1343"/>
        <v>7.3547438097572929E-2</v>
      </c>
      <c r="DTV11" s="326">
        <v>0</v>
      </c>
      <c r="DTW11" s="328">
        <f t="shared" si="1344"/>
        <v>8</v>
      </c>
      <c r="DTX11" s="254">
        <f t="shared" si="1345"/>
        <v>9.4406419636535274E-2</v>
      </c>
      <c r="DTY11" s="326">
        <v>5</v>
      </c>
      <c r="DTZ11" s="327">
        <f t="shared" si="1346"/>
        <v>0.11465260261407935</v>
      </c>
      <c r="DUA11" s="326">
        <v>3</v>
      </c>
      <c r="DUB11" s="327">
        <f t="shared" si="1347"/>
        <v>7.4092368486045931E-2</v>
      </c>
      <c r="DUC11" s="326">
        <v>0</v>
      </c>
      <c r="DUD11" s="328">
        <f t="shared" si="1348"/>
        <v>8</v>
      </c>
      <c r="DUE11" s="254">
        <f t="shared" si="1349"/>
        <v>9.5124851367419744E-2</v>
      </c>
      <c r="DUF11" s="326">
        <v>5</v>
      </c>
      <c r="DUG11" s="327">
        <f t="shared" si="1350"/>
        <v>0.11552680221811461</v>
      </c>
      <c r="DUH11" s="326">
        <v>3</v>
      </c>
      <c r="DUI11" s="327">
        <f t="shared" si="1351"/>
        <v>7.4812967581047385E-2</v>
      </c>
      <c r="DUJ11" s="326">
        <v>0</v>
      </c>
      <c r="DUK11" s="328">
        <f t="shared" si="1352"/>
        <v>8</v>
      </c>
      <c r="DUL11" s="254">
        <f t="shared" si="1353"/>
        <v>9.5946270088750299E-2</v>
      </c>
      <c r="DUM11" s="326">
        <v>5</v>
      </c>
      <c r="DUN11" s="327">
        <f t="shared" si="1354"/>
        <v>0.11652295502213937</v>
      </c>
      <c r="DUO11" s="326">
        <v>3</v>
      </c>
      <c r="DUP11" s="327">
        <f t="shared" si="1355"/>
        <v>7.5414781297134248E-2</v>
      </c>
      <c r="DUQ11" s="326">
        <v>0</v>
      </c>
      <c r="DUR11" s="328">
        <f t="shared" si="1356"/>
        <v>8</v>
      </c>
      <c r="DUS11" s="254">
        <f t="shared" si="1357"/>
        <v>9.6746885959608175E-2</v>
      </c>
      <c r="DUT11" s="326">
        <v>5</v>
      </c>
      <c r="DUU11" s="327">
        <f t="shared" si="1358"/>
        <v>0.1174812030075188</v>
      </c>
      <c r="DUV11" s="326">
        <v>3</v>
      </c>
      <c r="DUW11" s="327">
        <f t="shared" si="1359"/>
        <v>7.5891727801669612E-2</v>
      </c>
      <c r="DUX11" s="326">
        <v>0</v>
      </c>
      <c r="DUY11" s="328">
        <f t="shared" si="1360"/>
        <v>8</v>
      </c>
      <c r="DUZ11" s="254">
        <f t="shared" si="1361"/>
        <v>9.7454013887196975E-2</v>
      </c>
      <c r="DVA11" s="326">
        <v>5</v>
      </c>
      <c r="DVB11" s="327">
        <f t="shared" si="1362"/>
        <v>0.11803588290840415</v>
      </c>
      <c r="DVC11" s="326">
        <v>3</v>
      </c>
      <c r="DVD11" s="327">
        <f t="shared" si="1363"/>
        <v>7.6433121019108277E-2</v>
      </c>
      <c r="DVE11" s="326">
        <v>0</v>
      </c>
      <c r="DVF11" s="328">
        <f t="shared" si="1364"/>
        <v>8</v>
      </c>
      <c r="DVG11" s="254">
        <f t="shared" si="1365"/>
        <v>9.8027202548707268E-2</v>
      </c>
      <c r="DVH11" s="326">
        <v>5</v>
      </c>
      <c r="DVI11" s="327">
        <f t="shared" si="1366"/>
        <v>0.11884953648680771</v>
      </c>
      <c r="DVJ11" s="326">
        <v>3</v>
      </c>
      <c r="DVK11" s="327">
        <f t="shared" si="1367"/>
        <v>7.6883649410558697E-2</v>
      </c>
      <c r="DVL11" s="326">
        <v>0</v>
      </c>
      <c r="DVM11" s="328">
        <f t="shared" si="1368"/>
        <v>8</v>
      </c>
      <c r="DVN11" s="254">
        <f t="shared" si="1369"/>
        <v>9.8655814527068703E-2</v>
      </c>
      <c r="DVO11" s="326">
        <v>5</v>
      </c>
      <c r="DVP11" s="327">
        <f t="shared" si="1370"/>
        <v>0.11993283761093788</v>
      </c>
      <c r="DVQ11" s="326">
        <v>3</v>
      </c>
      <c r="DVR11" s="327">
        <f t="shared" si="1371"/>
        <v>7.7559462254395029E-2</v>
      </c>
      <c r="DVS11" s="326">
        <v>0</v>
      </c>
      <c r="DVT11" s="328">
        <f t="shared" si="1372"/>
        <v>8</v>
      </c>
      <c r="DVU11" s="254">
        <f t="shared" si="1373"/>
        <v>9.9539629214881187E-2</v>
      </c>
      <c r="DVV11" s="326">
        <v>5</v>
      </c>
      <c r="DVW11" s="327">
        <f t="shared" si="1374"/>
        <v>0.12121212121212122</v>
      </c>
      <c r="DVX11" s="326">
        <v>3</v>
      </c>
      <c r="DVY11" s="327">
        <f t="shared" si="1375"/>
        <v>7.8064012490242002E-2</v>
      </c>
      <c r="DVZ11" s="326">
        <v>0</v>
      </c>
      <c r="DWA11" s="328">
        <f t="shared" si="1376"/>
        <v>8</v>
      </c>
      <c r="DWB11" s="254">
        <f t="shared" si="1377"/>
        <v>0.1004016064257028</v>
      </c>
      <c r="DWC11" s="326">
        <v>5</v>
      </c>
      <c r="DWD11" s="327">
        <f t="shared" si="1378"/>
        <v>0.12218963831867058</v>
      </c>
      <c r="DWE11" s="326">
        <v>3</v>
      </c>
      <c r="DWF11" s="327">
        <f t="shared" si="1379"/>
        <v>7.8636959370904327E-2</v>
      </c>
      <c r="DWG11" s="326">
        <v>0</v>
      </c>
      <c r="DWH11" s="328">
        <f t="shared" si="1380"/>
        <v>8</v>
      </c>
      <c r="DWI11" s="254">
        <f t="shared" si="1381"/>
        <v>0.10117617301125584</v>
      </c>
      <c r="DWJ11" s="326">
        <v>5</v>
      </c>
      <c r="DWK11" s="327">
        <f t="shared" si="1382"/>
        <v>0.12324377618930245</v>
      </c>
      <c r="DWL11" s="326">
        <v>3</v>
      </c>
      <c r="DWM11" s="327">
        <f t="shared" si="1383"/>
        <v>7.9470198675496692E-2</v>
      </c>
      <c r="DWN11" s="326">
        <v>0</v>
      </c>
      <c r="DWO11" s="328">
        <f t="shared" si="1384"/>
        <v>8</v>
      </c>
      <c r="DWP11" s="254">
        <f t="shared" si="1385"/>
        <v>0.10214504596527069</v>
      </c>
      <c r="DWQ11" s="326">
        <v>5</v>
      </c>
      <c r="DWR11" s="327">
        <f t="shared" si="1386"/>
        <v>0.12394645513138325</v>
      </c>
      <c r="DWS11" s="326">
        <v>3</v>
      </c>
      <c r="DWT11" s="327">
        <f t="shared" si="1387"/>
        <v>8.0192461908580592E-2</v>
      </c>
      <c r="DWU11" s="326">
        <v>0</v>
      </c>
      <c r="DWV11" s="328">
        <f t="shared" si="1388"/>
        <v>8</v>
      </c>
      <c r="DWW11" s="254">
        <f t="shared" si="1389"/>
        <v>0.10289389067524116</v>
      </c>
      <c r="DWX11" s="326">
        <v>5</v>
      </c>
      <c r="DWY11" s="327">
        <f t="shared" si="1390"/>
        <v>0.12496875781054737</v>
      </c>
      <c r="DWZ11" s="326">
        <v>3</v>
      </c>
      <c r="DXA11" s="327">
        <f t="shared" si="1391"/>
        <v>8.0971659919028341E-2</v>
      </c>
      <c r="DXB11" s="326">
        <v>0</v>
      </c>
      <c r="DXC11" s="328">
        <f t="shared" si="1392"/>
        <v>8</v>
      </c>
      <c r="DXD11" s="254">
        <f t="shared" si="1393"/>
        <v>0.10381520892810796</v>
      </c>
      <c r="DXE11" s="326">
        <v>5</v>
      </c>
      <c r="DXF11" s="327">
        <f t="shared" si="1394"/>
        <v>0.12629451881788331</v>
      </c>
      <c r="DXG11" s="326">
        <v>3</v>
      </c>
      <c r="DXH11" s="327">
        <f t="shared" si="1395"/>
        <v>8.1566068515497553E-2</v>
      </c>
      <c r="DXI11" s="326">
        <v>0</v>
      </c>
      <c r="DXJ11" s="328">
        <f t="shared" si="1396"/>
        <v>8</v>
      </c>
      <c r="DXK11" s="254">
        <f t="shared" si="1397"/>
        <v>0.10475317533062721</v>
      </c>
      <c r="DXL11" s="326">
        <v>5</v>
      </c>
      <c r="DXM11" s="327">
        <f t="shared" si="1398"/>
        <v>0.12712941774726672</v>
      </c>
      <c r="DXN11" s="326">
        <v>3</v>
      </c>
      <c r="DXO11" s="327">
        <f t="shared" si="1399"/>
        <v>8.262186725419994E-2</v>
      </c>
      <c r="DXP11" s="326">
        <v>0</v>
      </c>
      <c r="DXQ11" s="328">
        <f t="shared" si="1400"/>
        <v>8</v>
      </c>
      <c r="DXR11" s="254">
        <f t="shared" si="1401"/>
        <v>0.10576414595452141</v>
      </c>
      <c r="DXS11" s="326">
        <v>5</v>
      </c>
      <c r="DXT11" s="327">
        <f t="shared" si="1402"/>
        <v>0.12830382345393893</v>
      </c>
      <c r="DXU11" s="326">
        <v>3</v>
      </c>
      <c r="DXV11" s="327">
        <f t="shared" si="1403"/>
        <v>8.3588743382557812E-2</v>
      </c>
      <c r="DXW11" s="326">
        <v>0</v>
      </c>
      <c r="DXX11" s="328">
        <f t="shared" si="1404"/>
        <v>8</v>
      </c>
      <c r="DXY11" s="254">
        <f t="shared" si="1405"/>
        <v>0.10686615014694097</v>
      </c>
      <c r="DXZ11" s="326">
        <v>4</v>
      </c>
      <c r="DYA11" s="327">
        <f t="shared" si="1406"/>
        <v>0.10395010395010396</v>
      </c>
      <c r="DYB11" s="326">
        <v>3</v>
      </c>
      <c r="DYC11" s="327">
        <f t="shared" si="1407"/>
        <v>8.4388185654008435E-2</v>
      </c>
      <c r="DYD11" s="326">
        <v>0</v>
      </c>
      <c r="DYE11" s="328">
        <f t="shared" si="1408"/>
        <v>7</v>
      </c>
      <c r="DYF11" s="254">
        <f t="shared" si="1409"/>
        <v>9.455626097528029E-2</v>
      </c>
      <c r="DYG11" s="326">
        <v>4</v>
      </c>
      <c r="DYH11" s="327">
        <f t="shared" si="1410"/>
        <v>0.10518012095713911</v>
      </c>
      <c r="DYI11" s="326">
        <v>3</v>
      </c>
      <c r="DYJ11" s="327">
        <f t="shared" si="1411"/>
        <v>8.5470085470085472E-2</v>
      </c>
      <c r="DYK11" s="326">
        <v>0</v>
      </c>
      <c r="DYL11" s="328">
        <f t="shared" si="1412"/>
        <v>7</v>
      </c>
      <c r="DYM11" s="254">
        <f t="shared" si="1413"/>
        <v>9.5719950772596749E-2</v>
      </c>
      <c r="DYN11" s="326">
        <v>4</v>
      </c>
      <c r="DYO11" s="327">
        <f t="shared" si="1414"/>
        <v>0.10607265977194379</v>
      </c>
      <c r="DYP11" s="326">
        <v>2</v>
      </c>
      <c r="DYQ11" s="327">
        <f t="shared" si="1415"/>
        <v>5.7504312823461759E-2</v>
      </c>
      <c r="DYR11" s="326">
        <v>0</v>
      </c>
      <c r="DYS11" s="328">
        <f t="shared" si="1416"/>
        <v>6</v>
      </c>
      <c r="DYT11" s="254">
        <f t="shared" si="1417"/>
        <v>8.277003724651677E-2</v>
      </c>
      <c r="DYU11" s="326">
        <v>4</v>
      </c>
      <c r="DYV11" s="327">
        <f t="shared" si="1418"/>
        <v>0.10732492621411323</v>
      </c>
      <c r="DYW11" s="326">
        <v>2</v>
      </c>
      <c r="DYX11" s="327">
        <f t="shared" si="1419"/>
        <v>5.8343057176196027E-2</v>
      </c>
      <c r="DYY11" s="326">
        <v>0</v>
      </c>
      <c r="DYZ11" s="328">
        <f t="shared" si="1420"/>
        <v>6</v>
      </c>
      <c r="DZA11" s="254">
        <f t="shared" si="1421"/>
        <v>8.3857442348008376E-2</v>
      </c>
      <c r="DZB11" s="326">
        <v>4</v>
      </c>
      <c r="DZC11" s="327">
        <f t="shared" si="1422"/>
        <v>0.10825439783491206</v>
      </c>
      <c r="DZD11" s="326">
        <v>2</v>
      </c>
      <c r="DZE11" s="327">
        <f t="shared" si="1423"/>
        <v>5.8997050147492625E-2</v>
      </c>
      <c r="DZF11" s="326">
        <v>0</v>
      </c>
      <c r="DZG11" s="328">
        <f t="shared" si="1424"/>
        <v>6</v>
      </c>
      <c r="DZH11" s="254">
        <f t="shared" si="1425"/>
        <v>8.4685956245589278E-2</v>
      </c>
      <c r="DZI11" s="326">
        <v>4</v>
      </c>
      <c r="DZJ11" s="327">
        <f t="shared" si="1426"/>
        <v>0.10925976509150505</v>
      </c>
      <c r="DZK11" s="326">
        <v>2</v>
      </c>
      <c r="DZL11" s="327">
        <f t="shared" si="1427"/>
        <v>5.9916117435590173E-2</v>
      </c>
      <c r="DZM11" s="326">
        <v>0</v>
      </c>
      <c r="DZN11" s="328">
        <f t="shared" si="1428"/>
        <v>6</v>
      </c>
      <c r="DZO11" s="254">
        <f t="shared" si="1429"/>
        <v>8.5726532361765959E-2</v>
      </c>
      <c r="DZP11" s="326">
        <v>4</v>
      </c>
      <c r="DZQ11" s="327">
        <f t="shared" si="1430"/>
        <v>0.11089548100914888</v>
      </c>
      <c r="DZR11" s="326">
        <v>2</v>
      </c>
      <c r="DZS11" s="327">
        <f t="shared" si="1431"/>
        <v>6.073489219556636E-2</v>
      </c>
      <c r="DZT11" s="326">
        <v>0</v>
      </c>
      <c r="DZU11" s="328">
        <f t="shared" si="1432"/>
        <v>6</v>
      </c>
      <c r="DZV11" s="254">
        <f t="shared" si="1433"/>
        <v>8.6956521739130432E-2</v>
      </c>
      <c r="DZW11" s="326">
        <v>4</v>
      </c>
      <c r="DZX11" s="327">
        <f t="shared" si="1434"/>
        <v>0.11264432554210081</v>
      </c>
      <c r="DZY11" s="326">
        <v>2</v>
      </c>
      <c r="DZZ11" s="327">
        <f t="shared" si="1435"/>
        <v>6.1823802163833076E-2</v>
      </c>
      <c r="EAA11" s="326">
        <v>0</v>
      </c>
      <c r="EAB11" s="328">
        <f t="shared" si="1436"/>
        <v>6</v>
      </c>
      <c r="EAC11" s="254">
        <f t="shared" si="1437"/>
        <v>8.8417329796640132E-2</v>
      </c>
      <c r="EAD11" s="326">
        <v>4</v>
      </c>
      <c r="EAE11" s="327">
        <f t="shared" si="1438"/>
        <v>0.11405759908753922</v>
      </c>
      <c r="EAF11" s="326">
        <v>2</v>
      </c>
      <c r="EAG11" s="327">
        <f t="shared" si="1439"/>
        <v>6.269592476489029E-2</v>
      </c>
      <c r="EAH11" s="326">
        <v>0</v>
      </c>
      <c r="EAI11" s="328">
        <f t="shared" si="1440"/>
        <v>6</v>
      </c>
      <c r="EAJ11" s="254">
        <f t="shared" si="1441"/>
        <v>8.9592354785724956E-2</v>
      </c>
      <c r="EAK11" s="326">
        <v>4</v>
      </c>
      <c r="EAL11" s="327">
        <f t="shared" si="1442"/>
        <v>0.11544011544011544</v>
      </c>
      <c r="EAM11" s="326">
        <v>2</v>
      </c>
      <c r="EAN11" s="327">
        <f t="shared" si="1443"/>
        <v>6.3673989175421844E-2</v>
      </c>
      <c r="EAO11" s="326">
        <v>0</v>
      </c>
      <c r="EAP11" s="328">
        <f t="shared" si="1444"/>
        <v>6</v>
      </c>
      <c r="EAQ11" s="254">
        <f t="shared" si="1445"/>
        <v>9.0826521344232511E-2</v>
      </c>
      <c r="EAR11" s="326">
        <v>4</v>
      </c>
      <c r="EAS11" s="327">
        <f t="shared" si="1446"/>
        <v>0.11695906432748539</v>
      </c>
      <c r="EAT11" s="326">
        <v>2</v>
      </c>
      <c r="EAU11" s="327">
        <f t="shared" si="1447"/>
        <v>6.4724919093851127E-2</v>
      </c>
      <c r="EAV11" s="326">
        <v>0</v>
      </c>
      <c r="EAW11" s="328">
        <f t="shared" si="1448"/>
        <v>6</v>
      </c>
      <c r="EAX11" s="254">
        <f t="shared" si="1449"/>
        <v>9.2165898617511524E-2</v>
      </c>
      <c r="EAY11" s="326">
        <v>4</v>
      </c>
      <c r="EAZ11" s="327">
        <f t="shared" si="1450"/>
        <v>0.1183431952662722</v>
      </c>
      <c r="EBA11" s="326">
        <v>2</v>
      </c>
      <c r="EBB11" s="327">
        <f t="shared" si="1451"/>
        <v>6.5919578114700061E-2</v>
      </c>
      <c r="EBC11" s="326">
        <v>0</v>
      </c>
      <c r="EBD11" s="328">
        <f t="shared" si="1452"/>
        <v>6</v>
      </c>
      <c r="EBE11" s="254">
        <f t="shared" si="1453"/>
        <v>9.3545369504209538E-2</v>
      </c>
      <c r="EBF11" s="326">
        <v>4</v>
      </c>
      <c r="EBG11" s="327">
        <f t="shared" si="1454"/>
        <v>0.12022843402464682</v>
      </c>
      <c r="EBH11" s="326">
        <v>2</v>
      </c>
      <c r="EBI11" s="327">
        <f t="shared" si="1455"/>
        <v>6.7136623027861692E-2</v>
      </c>
      <c r="EBJ11" s="326">
        <v>0</v>
      </c>
      <c r="EBK11" s="328">
        <f t="shared" si="1456"/>
        <v>6</v>
      </c>
      <c r="EBL11" s="254">
        <f t="shared" si="1457"/>
        <v>9.5147478591817325E-2</v>
      </c>
      <c r="EBM11" s="326">
        <v>4</v>
      </c>
      <c r="EBN11" s="327">
        <f t="shared" si="1458"/>
        <v>0.12176560121765602</v>
      </c>
      <c r="EBO11" s="326">
        <v>2</v>
      </c>
      <c r="EBP11" s="327">
        <f t="shared" si="1459"/>
        <v>6.858710562414265E-2</v>
      </c>
      <c r="EBQ11" s="326">
        <v>0</v>
      </c>
      <c r="EBR11" s="328">
        <f t="shared" si="1460"/>
        <v>6</v>
      </c>
      <c r="EBS11" s="254">
        <f t="shared" si="1461"/>
        <v>9.6758587324625056E-2</v>
      </c>
      <c r="EBT11" s="326">
        <v>4</v>
      </c>
      <c r="EBU11" s="327">
        <f t="shared" si="1462"/>
        <v>0.1234949058351343</v>
      </c>
      <c r="EBV11" s="326">
        <v>2</v>
      </c>
      <c r="EBW11" s="327">
        <f t="shared" si="1463"/>
        <v>6.9808027923211169E-2</v>
      </c>
      <c r="EBX11" s="326">
        <v>0</v>
      </c>
      <c r="EBY11" s="328">
        <f t="shared" si="1464"/>
        <v>6</v>
      </c>
      <c r="EBZ11" s="254">
        <f t="shared" si="1465"/>
        <v>9.8296199213630392E-2</v>
      </c>
      <c r="ECA11" s="326">
        <v>4</v>
      </c>
      <c r="ECB11" s="327">
        <f t="shared" si="1466"/>
        <v>0.12614317250078838</v>
      </c>
      <c r="ECC11" s="326">
        <v>2</v>
      </c>
      <c r="ECD11" s="327">
        <f t="shared" si="1467"/>
        <v>7.1047957371225573E-2</v>
      </c>
      <c r="ECE11" s="326">
        <v>0</v>
      </c>
      <c r="ECF11" s="328">
        <f t="shared" si="1468"/>
        <v>6</v>
      </c>
      <c r="ECG11" s="254">
        <f t="shared" si="1469"/>
        <v>0.10023387905111927</v>
      </c>
      <c r="ECH11" s="326">
        <v>4</v>
      </c>
      <c r="ECI11" s="327">
        <f t="shared" si="1470"/>
        <v>0.12857602057216327</v>
      </c>
      <c r="ECJ11" s="326">
        <v>2</v>
      </c>
      <c r="ECK11" s="327">
        <f t="shared" si="1471"/>
        <v>7.2176109707686745E-2</v>
      </c>
      <c r="ECL11" s="326">
        <v>0</v>
      </c>
      <c r="ECM11" s="328">
        <f t="shared" si="1472"/>
        <v>6</v>
      </c>
      <c r="ECN11" s="254">
        <f t="shared" si="1473"/>
        <v>0.10200612036722204</v>
      </c>
      <c r="ECO11" s="326">
        <v>4</v>
      </c>
      <c r="ECP11" s="327">
        <f t="shared" si="1474"/>
        <v>0.13071895424836599</v>
      </c>
      <c r="ECQ11" s="326">
        <v>2</v>
      </c>
      <c r="ECR11" s="327">
        <f t="shared" si="1475"/>
        <v>7.3610599926389395E-2</v>
      </c>
      <c r="ECS11" s="326">
        <v>0</v>
      </c>
      <c r="ECT11" s="328">
        <f t="shared" si="1476"/>
        <v>6</v>
      </c>
      <c r="ECU11" s="254">
        <f t="shared" si="1477"/>
        <v>0.10386013501817552</v>
      </c>
      <c r="ECV11" s="326">
        <v>4</v>
      </c>
      <c r="ECW11" s="327">
        <f t="shared" si="1478"/>
        <v>0.13422818791946309</v>
      </c>
      <c r="ECX11" s="326">
        <v>2</v>
      </c>
      <c r="ECY11" s="327">
        <f t="shared" si="1479"/>
        <v>7.5244544770504129E-2</v>
      </c>
      <c r="ECZ11" s="326">
        <v>0</v>
      </c>
      <c r="EDA11" s="328">
        <f t="shared" si="1480"/>
        <v>6</v>
      </c>
      <c r="EDB11" s="254">
        <f t="shared" si="1481"/>
        <v>0.1064207165661582</v>
      </c>
      <c r="EDC11" s="326">
        <v>4</v>
      </c>
      <c r="EDD11" s="327">
        <f t="shared" si="1482"/>
        <v>0.13651877133105803</v>
      </c>
      <c r="EDE11" s="326">
        <v>2</v>
      </c>
      <c r="EDF11" s="327">
        <f t="shared" si="1483"/>
        <v>7.7339520494972933E-2</v>
      </c>
      <c r="EDG11" s="326">
        <v>0</v>
      </c>
      <c r="EDH11" s="328">
        <f t="shared" si="1484"/>
        <v>6</v>
      </c>
      <c r="EDI11" s="254">
        <f t="shared" si="1485"/>
        <v>0.10877447425670776</v>
      </c>
      <c r="EDJ11" s="326">
        <v>4</v>
      </c>
      <c r="EDK11" s="327">
        <f t="shared" si="1486"/>
        <v>0.13922728854855554</v>
      </c>
      <c r="EDL11" s="326">
        <v>1</v>
      </c>
      <c r="EDM11" s="327">
        <f t="shared" si="1487"/>
        <v>3.9840637450199202E-2</v>
      </c>
      <c r="EDN11" s="326">
        <v>0</v>
      </c>
      <c r="EDO11" s="328">
        <f t="shared" si="1488"/>
        <v>5</v>
      </c>
      <c r="EDP11" s="254">
        <f t="shared" si="1489"/>
        <v>9.2885008359650745E-2</v>
      </c>
      <c r="EDQ11" s="326">
        <v>4</v>
      </c>
      <c r="EDR11" s="327">
        <f t="shared" si="1490"/>
        <v>0.14209591474245115</v>
      </c>
      <c r="EDS11" s="326">
        <v>1</v>
      </c>
      <c r="EDT11" s="327">
        <f t="shared" si="1491"/>
        <v>4.0799673602611178E-2</v>
      </c>
      <c r="EDU11" s="326">
        <v>0</v>
      </c>
      <c r="EDV11" s="328">
        <f t="shared" si="1492"/>
        <v>5</v>
      </c>
      <c r="EDW11" s="254">
        <f t="shared" si="1493"/>
        <v>9.4948727687048998E-2</v>
      </c>
      <c r="EDX11" s="326">
        <v>4</v>
      </c>
      <c r="EDY11" s="327">
        <f t="shared" si="1494"/>
        <v>0.14550745725718442</v>
      </c>
      <c r="EDZ11" s="326">
        <v>1</v>
      </c>
      <c r="EEA11" s="327">
        <f t="shared" si="1495"/>
        <v>4.1928721174004188E-2</v>
      </c>
      <c r="EEB11" s="326">
        <v>0</v>
      </c>
      <c r="EEC11" s="328">
        <f t="shared" si="1496"/>
        <v>5</v>
      </c>
      <c r="EED11" s="254">
        <f t="shared" si="1497"/>
        <v>9.7389949357226335E-2</v>
      </c>
      <c r="EEE11" s="326">
        <v>4</v>
      </c>
      <c r="EEF11" s="327">
        <f t="shared" si="1498"/>
        <v>0.14858841010401189</v>
      </c>
      <c r="EEG11" s="326">
        <v>1</v>
      </c>
      <c r="EEH11" s="327">
        <f t="shared" si="1499"/>
        <v>4.2808219178082189E-2</v>
      </c>
      <c r="EEI11" s="326">
        <v>0</v>
      </c>
      <c r="EEJ11" s="328">
        <f t="shared" si="1500"/>
        <v>5</v>
      </c>
      <c r="EEK11" s="254">
        <f t="shared" si="1501"/>
        <v>9.9443118536197306E-2</v>
      </c>
      <c r="EEL11" s="326">
        <v>4</v>
      </c>
      <c r="EEM11" s="327">
        <f t="shared" si="1502"/>
        <v>0.15203344735841884</v>
      </c>
      <c r="EEN11" s="326">
        <v>1</v>
      </c>
      <c r="EEO11" s="327">
        <f t="shared" si="1503"/>
        <v>4.3975373790677223E-2</v>
      </c>
      <c r="EEP11" s="326">
        <v>0</v>
      </c>
      <c r="EEQ11" s="328">
        <f t="shared" si="1504"/>
        <v>5</v>
      </c>
      <c r="EER11" s="254">
        <f t="shared" si="1505"/>
        <v>0.10193679918450561</v>
      </c>
      <c r="EES11" s="326">
        <v>4</v>
      </c>
      <c r="EET11" s="327">
        <f t="shared" si="1506"/>
        <v>0.156128024980484</v>
      </c>
      <c r="EEU11" s="326">
        <v>1</v>
      </c>
      <c r="EEV11" s="327">
        <f t="shared" si="1507"/>
        <v>4.5372050816696916E-2</v>
      </c>
      <c r="EEW11" s="326">
        <v>0</v>
      </c>
      <c r="EEX11" s="328">
        <f t="shared" si="1508"/>
        <v>5</v>
      </c>
      <c r="EEY11" s="254">
        <f t="shared" si="1509"/>
        <v>0.10490977759127151</v>
      </c>
      <c r="EEZ11" s="326">
        <v>4</v>
      </c>
      <c r="EFA11" s="327">
        <f t="shared" si="1510"/>
        <v>0.16109544905356424</v>
      </c>
      <c r="EFB11" s="326">
        <v>1</v>
      </c>
      <c r="EFC11" s="327">
        <f t="shared" si="1511"/>
        <v>4.6772684752104769E-2</v>
      </c>
      <c r="EFD11" s="326">
        <v>0</v>
      </c>
      <c r="EFE11" s="328">
        <f t="shared" si="1512"/>
        <v>5</v>
      </c>
      <c r="EFF11" s="254">
        <f t="shared" si="1513"/>
        <v>0.10820168794633195</v>
      </c>
      <c r="EFG11" s="326">
        <v>3</v>
      </c>
      <c r="EFH11" s="327">
        <f t="shared" si="1514"/>
        <v>0.12448132780082986</v>
      </c>
      <c r="EFI11" s="326">
        <v>1</v>
      </c>
      <c r="EFJ11" s="327">
        <f t="shared" si="1515"/>
        <v>4.8239266763145203E-2</v>
      </c>
      <c r="EFK11" s="326">
        <v>0</v>
      </c>
      <c r="EFL11" s="328">
        <f t="shared" si="1516"/>
        <v>4</v>
      </c>
      <c r="EFM11" s="254">
        <f t="shared" si="1517"/>
        <v>8.9225964755743931E-2</v>
      </c>
      <c r="EFN11" s="326">
        <v>3</v>
      </c>
      <c r="EFO11" s="327">
        <f t="shared" si="1518"/>
        <v>0.1284796573875803</v>
      </c>
      <c r="EFP11" s="326">
        <v>1</v>
      </c>
      <c r="EFQ11" s="327">
        <f t="shared" si="1519"/>
        <v>4.987531172069825E-2</v>
      </c>
      <c r="EFR11" s="326">
        <v>0</v>
      </c>
      <c r="EFS11" s="328">
        <f t="shared" si="1520"/>
        <v>4</v>
      </c>
      <c r="EFT11" s="254">
        <f t="shared" si="1521"/>
        <v>9.2165898617511524E-2</v>
      </c>
      <c r="EFU11" s="326">
        <v>3</v>
      </c>
      <c r="EFV11" s="327">
        <f t="shared" si="1522"/>
        <v>0.1326259946949602</v>
      </c>
      <c r="EFW11" s="326">
        <v>1</v>
      </c>
      <c r="EFX11" s="327">
        <f t="shared" si="1523"/>
        <v>5.1466803911477101E-2</v>
      </c>
      <c r="EFY11" s="326">
        <v>0</v>
      </c>
      <c r="EFZ11" s="328">
        <f t="shared" si="1524"/>
        <v>4</v>
      </c>
      <c r="EGA11" s="254">
        <f t="shared" si="1525"/>
        <v>9.5124851367419744E-2</v>
      </c>
      <c r="EGB11" s="326">
        <v>3</v>
      </c>
      <c r="EGC11" s="327">
        <f t="shared" si="1526"/>
        <v>0.13698630136986301</v>
      </c>
      <c r="EGD11" s="326">
        <v>1</v>
      </c>
      <c r="EGE11" s="327">
        <f t="shared" si="1527"/>
        <v>5.2798310454065467E-2</v>
      </c>
      <c r="EGF11" s="326">
        <v>0</v>
      </c>
      <c r="EGG11" s="328">
        <f t="shared" si="1528"/>
        <v>4</v>
      </c>
      <c r="EGH11" s="254">
        <f t="shared" si="1529"/>
        <v>9.7943192948090105E-2</v>
      </c>
      <c r="EGI11" s="326">
        <v>3</v>
      </c>
      <c r="EGJ11" s="327">
        <f t="shared" si="1530"/>
        <v>0.14144271570014144</v>
      </c>
      <c r="EGK11" s="326">
        <v>1</v>
      </c>
      <c r="EGL11" s="327">
        <f t="shared" si="1531"/>
        <v>5.4734537493158188E-2</v>
      </c>
      <c r="EGM11" s="326">
        <v>0</v>
      </c>
      <c r="EGN11" s="328">
        <f t="shared" si="1532"/>
        <v>4</v>
      </c>
      <c r="EGO11" s="254">
        <f t="shared" si="1533"/>
        <v>0.10131712259371835</v>
      </c>
      <c r="EGP11" s="326">
        <v>3</v>
      </c>
      <c r="EGQ11" s="327">
        <f t="shared" si="1534"/>
        <v>0.1466275659824047</v>
      </c>
      <c r="EGR11" s="326">
        <v>1</v>
      </c>
      <c r="EGS11" s="327">
        <f t="shared" si="1535"/>
        <v>5.6433408577878097E-2</v>
      </c>
      <c r="EGT11" s="326">
        <v>0</v>
      </c>
      <c r="EGU11" s="328">
        <f t="shared" si="1536"/>
        <v>4</v>
      </c>
      <c r="EGV11" s="254">
        <f t="shared" si="1537"/>
        <v>0.10476689366160294</v>
      </c>
      <c r="EGW11" s="326">
        <v>3</v>
      </c>
      <c r="EGX11" s="327">
        <f t="shared" si="1538"/>
        <v>0.15136226034308778</v>
      </c>
      <c r="EGY11" s="326">
        <v>1</v>
      </c>
      <c r="EGZ11" s="327">
        <f t="shared" si="1539"/>
        <v>5.8275058275058272E-2</v>
      </c>
      <c r="EHA11" s="326">
        <v>0</v>
      </c>
      <c r="EHB11" s="328">
        <f t="shared" si="1540"/>
        <v>4</v>
      </c>
      <c r="EHC11" s="254">
        <f t="shared" si="1541"/>
        <v>0.1081665765278529</v>
      </c>
      <c r="EHD11" s="326">
        <v>2</v>
      </c>
      <c r="EHE11" s="327">
        <f t="shared" si="1542"/>
        <v>0.10465724751439037</v>
      </c>
      <c r="EHF11" s="326">
        <v>1</v>
      </c>
      <c r="EHG11" s="327">
        <f t="shared" si="1543"/>
        <v>6.0096153846153848E-2</v>
      </c>
      <c r="EHH11" s="326">
        <v>0</v>
      </c>
      <c r="EHI11" s="328">
        <f t="shared" si="1544"/>
        <v>3</v>
      </c>
      <c r="EHJ11" s="254">
        <f t="shared" si="1545"/>
        <v>8.3916083916083919E-2</v>
      </c>
      <c r="EHK11" s="326">
        <v>2</v>
      </c>
      <c r="EHL11" s="327">
        <f t="shared" si="1546"/>
        <v>0.1078167115902965</v>
      </c>
      <c r="EHM11" s="326">
        <v>1</v>
      </c>
      <c r="EHN11" s="327">
        <f t="shared" si="1547"/>
        <v>6.1919504643962855E-2</v>
      </c>
      <c r="EHO11" s="326">
        <v>0</v>
      </c>
      <c r="EHP11" s="328">
        <f t="shared" si="1548"/>
        <v>3</v>
      </c>
      <c r="EHQ11" s="254">
        <f t="shared" si="1549"/>
        <v>8.645533141210375E-2</v>
      </c>
      <c r="EHR11" s="326">
        <v>2</v>
      </c>
      <c r="EHS11" s="327">
        <f t="shared" si="1550"/>
        <v>0.11148272017837235</v>
      </c>
      <c r="EHT11" s="326">
        <v>1</v>
      </c>
      <c r="EHU11" s="327">
        <f t="shared" si="1551"/>
        <v>6.4350064350064351E-2</v>
      </c>
      <c r="EHV11" s="326">
        <v>0</v>
      </c>
      <c r="EHW11" s="328">
        <f t="shared" si="1552"/>
        <v>3</v>
      </c>
      <c r="EHX11" s="254">
        <f t="shared" si="1553"/>
        <v>8.9605734767025089E-2</v>
      </c>
      <c r="EHY11" s="326">
        <v>2</v>
      </c>
      <c r="EHZ11" s="327">
        <f t="shared" si="1554"/>
        <v>0.11494252873563218</v>
      </c>
      <c r="EIA11" s="326">
        <v>1</v>
      </c>
      <c r="EIB11" s="327">
        <f t="shared" si="1555"/>
        <v>6.6489361702127658E-2</v>
      </c>
      <c r="EIC11" s="326">
        <v>0</v>
      </c>
      <c r="EID11" s="328">
        <f t="shared" si="1556"/>
        <v>3</v>
      </c>
      <c r="EIE11" s="254">
        <f t="shared" si="1557"/>
        <v>9.2478421701602961E-2</v>
      </c>
      <c r="EIF11" s="326">
        <v>2</v>
      </c>
      <c r="EIG11" s="327">
        <f t="shared" si="1558"/>
        <v>0.11997600479904018</v>
      </c>
      <c r="EIH11" s="326">
        <v>1</v>
      </c>
      <c r="EII11" s="327">
        <f t="shared" si="1559"/>
        <v>6.8540095956134348E-2</v>
      </c>
      <c r="EIJ11" s="326">
        <v>0</v>
      </c>
      <c r="EIK11" s="328">
        <f t="shared" si="1560"/>
        <v>3</v>
      </c>
      <c r="EIL11" s="254">
        <f t="shared" si="1561"/>
        <v>9.5969289827255277E-2</v>
      </c>
      <c r="EIM11" s="326">
        <v>2</v>
      </c>
      <c r="EIN11" s="327">
        <f t="shared" si="1562"/>
        <v>0.12547051442910914</v>
      </c>
      <c r="EIO11" s="326">
        <v>1</v>
      </c>
      <c r="EIP11" s="327">
        <f t="shared" si="1563"/>
        <v>7.1174377224199295E-2</v>
      </c>
      <c r="EIQ11" s="326">
        <v>0</v>
      </c>
      <c r="EIR11" s="328">
        <f t="shared" si="1564"/>
        <v>3</v>
      </c>
      <c r="EIS11" s="254">
        <f t="shared" si="1565"/>
        <v>0.10003334444814939</v>
      </c>
      <c r="EIT11" s="326">
        <v>2</v>
      </c>
      <c r="EIU11" s="327">
        <f t="shared" si="1566"/>
        <v>0.12995451591942819</v>
      </c>
      <c r="EIV11" s="326">
        <v>1</v>
      </c>
      <c r="EIW11" s="327">
        <f t="shared" si="1567"/>
        <v>7.4460163812360383E-2</v>
      </c>
      <c r="EIX11" s="326">
        <v>0</v>
      </c>
      <c r="EIY11" s="328">
        <f t="shared" si="1568"/>
        <v>3</v>
      </c>
      <c r="EIZ11" s="254">
        <f t="shared" si="1569"/>
        <v>0.1040943789035392</v>
      </c>
      <c r="EJA11" s="326">
        <v>2</v>
      </c>
      <c r="EJB11" s="327">
        <f t="shared" si="1570"/>
        <v>0.13431833445265279</v>
      </c>
      <c r="EJC11" s="326">
        <v>1</v>
      </c>
      <c r="EJD11" s="327">
        <f t="shared" si="1571"/>
        <v>7.7041602465331288E-2</v>
      </c>
      <c r="EJE11" s="326">
        <v>0</v>
      </c>
      <c r="EJF11" s="328">
        <f t="shared" si="1572"/>
        <v>3</v>
      </c>
      <c r="EJG11" s="254">
        <f t="shared" si="1573"/>
        <v>0.1076426264800861</v>
      </c>
      <c r="EJH11" s="326">
        <v>2</v>
      </c>
      <c r="EJI11" s="327">
        <f t="shared" si="1574"/>
        <v>0.13995801259622112</v>
      </c>
      <c r="EJJ11" s="326">
        <v>1</v>
      </c>
      <c r="EJK11" s="327">
        <f t="shared" si="1575"/>
        <v>7.9808459696727854E-2</v>
      </c>
      <c r="EJL11" s="326">
        <v>0</v>
      </c>
      <c r="EJM11" s="328">
        <f t="shared" si="1576"/>
        <v>3</v>
      </c>
      <c r="EJN11" s="254">
        <f t="shared" si="1577"/>
        <v>0.11185682326621924</v>
      </c>
      <c r="EJO11" s="326">
        <v>2</v>
      </c>
      <c r="EJP11" s="327">
        <f t="shared" si="1578"/>
        <v>0.14503263234227701</v>
      </c>
      <c r="EJQ11" s="326">
        <v>1</v>
      </c>
      <c r="EJR11" s="327">
        <f t="shared" si="1579"/>
        <v>8.3402835696413671E-2</v>
      </c>
      <c r="EJS11" s="326">
        <v>0</v>
      </c>
      <c r="EJT11" s="328">
        <f t="shared" si="1580"/>
        <v>3</v>
      </c>
      <c r="EJU11" s="254">
        <f t="shared" si="1581"/>
        <v>0.11636927851047324</v>
      </c>
      <c r="EJV11" s="326">
        <v>1</v>
      </c>
      <c r="EJW11" s="327">
        <f t="shared" si="1582"/>
        <v>7.4738415545590436E-2</v>
      </c>
      <c r="EJX11" s="326">
        <v>1</v>
      </c>
      <c r="EJY11" s="327">
        <f t="shared" si="1583"/>
        <v>8.6580086580086577E-2</v>
      </c>
      <c r="EJZ11" s="326">
        <v>0</v>
      </c>
      <c r="EKA11" s="328">
        <f t="shared" si="1584"/>
        <v>2</v>
      </c>
      <c r="EKB11" s="254">
        <f t="shared" si="1585"/>
        <v>8.0224628961091046E-2</v>
      </c>
      <c r="EKC11" s="326">
        <v>1</v>
      </c>
      <c r="EKD11" s="327">
        <f t="shared" si="1586"/>
        <v>7.7579519006982151E-2</v>
      </c>
      <c r="EKE11" s="326">
        <v>1</v>
      </c>
      <c r="EKF11" s="327">
        <f t="shared" si="1587"/>
        <v>9.0252707581227443E-2</v>
      </c>
      <c r="EKG11" s="326">
        <v>0</v>
      </c>
      <c r="EKH11" s="328">
        <f t="shared" si="1588"/>
        <v>2</v>
      </c>
      <c r="EKI11" s="254">
        <f t="shared" si="1589"/>
        <v>8.343763037129745E-2</v>
      </c>
      <c r="EKJ11" s="326">
        <v>1</v>
      </c>
      <c r="EKK11" s="327">
        <f t="shared" si="1590"/>
        <v>8.1168831168831168E-2</v>
      </c>
      <c r="EKL11" s="326">
        <v>1</v>
      </c>
      <c r="EKM11" s="327">
        <f t="shared" si="1591"/>
        <v>9.3808630393996242E-2</v>
      </c>
      <c r="EKN11" s="326">
        <v>0</v>
      </c>
      <c r="EKO11" s="328">
        <f t="shared" si="1592"/>
        <v>2</v>
      </c>
      <c r="EKP11" s="254">
        <f t="shared" si="1593"/>
        <v>8.7032201914708437E-2</v>
      </c>
      <c r="EKQ11" s="326">
        <v>1</v>
      </c>
      <c r="EKR11" s="327">
        <f t="shared" si="1594"/>
        <v>8.5106382978723402E-2</v>
      </c>
      <c r="EKS11" s="326">
        <v>1</v>
      </c>
      <c r="EKT11" s="327">
        <f t="shared" si="1595"/>
        <v>9.765625E-2</v>
      </c>
      <c r="EKU11" s="326">
        <v>0</v>
      </c>
      <c r="EKV11" s="328">
        <f t="shared" si="1596"/>
        <v>2</v>
      </c>
      <c r="EKW11" s="254">
        <f t="shared" si="1597"/>
        <v>9.0950432014552066E-2</v>
      </c>
      <c r="EKX11" s="326">
        <v>1</v>
      </c>
      <c r="EKY11" s="327">
        <f t="shared" si="1598"/>
        <v>8.9047195013357075E-2</v>
      </c>
      <c r="EKZ11" s="326">
        <v>1</v>
      </c>
      <c r="ELA11" s="327">
        <f t="shared" si="1599"/>
        <v>0.10152284263959391</v>
      </c>
      <c r="ELB11" s="326">
        <v>0</v>
      </c>
      <c r="ELC11" s="328">
        <f t="shared" si="1600"/>
        <v>2</v>
      </c>
      <c r="ELD11" s="254">
        <f t="shared" si="1601"/>
        <v>9.4876660341555979E-2</v>
      </c>
      <c r="ELE11" s="326">
        <v>1</v>
      </c>
      <c r="ELF11" s="327">
        <f t="shared" si="1602"/>
        <v>9.27643784786642E-2</v>
      </c>
      <c r="ELG11" s="326">
        <v>1</v>
      </c>
      <c r="ELH11" s="327">
        <f t="shared" si="1603"/>
        <v>0.10438413361169101</v>
      </c>
      <c r="ELI11" s="326">
        <v>0</v>
      </c>
      <c r="ELJ11" s="328">
        <f t="shared" si="1604"/>
        <v>2</v>
      </c>
      <c r="ELK11" s="254">
        <f t="shared" si="1605"/>
        <v>9.8231827111984277E-2</v>
      </c>
      <c r="ELL11" s="326">
        <v>1</v>
      </c>
      <c r="ELM11" s="327">
        <f t="shared" si="1606"/>
        <v>9.6061479346781942E-2</v>
      </c>
      <c r="ELN11" s="326">
        <v>1</v>
      </c>
      <c r="ELO11" s="327">
        <f t="shared" si="1607"/>
        <v>0.10928961748633879</v>
      </c>
      <c r="ELP11" s="326">
        <v>0</v>
      </c>
      <c r="ELQ11" s="328">
        <f t="shared" si="1608"/>
        <v>2</v>
      </c>
      <c r="ELR11" s="254">
        <f t="shared" si="1609"/>
        <v>0.10224948875255625</v>
      </c>
      <c r="ELS11" s="326">
        <v>1</v>
      </c>
      <c r="ELT11" s="327">
        <f t="shared" si="1610"/>
        <v>9.8619329388560162E-2</v>
      </c>
      <c r="ELU11" s="326">
        <v>1</v>
      </c>
      <c r="ELV11" s="327">
        <f t="shared" si="1611"/>
        <v>0.11273957158962795</v>
      </c>
      <c r="ELW11" s="326">
        <v>0</v>
      </c>
      <c r="ELX11" s="328">
        <f t="shared" si="1612"/>
        <v>2</v>
      </c>
      <c r="ELY11" s="254">
        <f t="shared" si="1613"/>
        <v>0.10520778537611783</v>
      </c>
      <c r="ELZ11" s="326">
        <v>1</v>
      </c>
      <c r="EMA11" s="327">
        <f t="shared" si="1614"/>
        <v>0.10256410256410256</v>
      </c>
      <c r="EMB11" s="326">
        <v>1</v>
      </c>
      <c r="EMC11" s="327">
        <f t="shared" si="1615"/>
        <v>0.11750881316098707</v>
      </c>
      <c r="EMD11" s="326">
        <v>0</v>
      </c>
      <c r="EME11" s="328">
        <f t="shared" si="1616"/>
        <v>2</v>
      </c>
      <c r="EMF11" s="254">
        <f t="shared" si="1617"/>
        <v>0.10952902519167579</v>
      </c>
      <c r="EMG11" s="326">
        <v>1</v>
      </c>
      <c r="EMH11" s="327">
        <f t="shared" si="1618"/>
        <v>0.1059322033898305</v>
      </c>
      <c r="EMI11" s="326">
        <v>1</v>
      </c>
      <c r="EMJ11" s="327">
        <f t="shared" si="1619"/>
        <v>0.11961722488038277</v>
      </c>
      <c r="EMK11" s="326">
        <v>0</v>
      </c>
      <c r="EML11" s="328">
        <f t="shared" si="1620"/>
        <v>2</v>
      </c>
      <c r="EMM11" s="254">
        <f t="shared" si="1621"/>
        <v>0.11235955056179776</v>
      </c>
      <c r="EMN11" s="326">
        <v>1</v>
      </c>
      <c r="EMO11" s="327">
        <f t="shared" si="1622"/>
        <v>0.10917030567685589</v>
      </c>
      <c r="EMP11" s="326">
        <v>1</v>
      </c>
      <c r="EMQ11" s="327">
        <f t="shared" si="1623"/>
        <v>0.12453300124533001</v>
      </c>
      <c r="EMR11" s="326">
        <v>0</v>
      </c>
      <c r="EMS11" s="328">
        <f t="shared" si="1624"/>
        <v>2</v>
      </c>
      <c r="EMT11" s="254">
        <f t="shared" si="1625"/>
        <v>0.11634671320535195</v>
      </c>
      <c r="EMU11" s="326">
        <v>1</v>
      </c>
      <c r="EMV11" s="327">
        <f t="shared" si="1626"/>
        <v>0.11299435028248588</v>
      </c>
      <c r="EMW11" s="326">
        <v>1</v>
      </c>
      <c r="EMX11" s="327">
        <f t="shared" si="1627"/>
        <v>0.13003901170351106</v>
      </c>
      <c r="EMY11" s="326">
        <v>0</v>
      </c>
      <c r="EMZ11" s="328">
        <f t="shared" si="1628"/>
        <v>2</v>
      </c>
      <c r="ENA11" s="254">
        <f t="shared" si="1629"/>
        <v>0.12091898428053204</v>
      </c>
      <c r="ENB11" s="326">
        <v>1</v>
      </c>
      <c r="ENC11" s="327">
        <f t="shared" si="1630"/>
        <v>0.11682242990654204</v>
      </c>
      <c r="END11" s="326">
        <v>1</v>
      </c>
      <c r="ENE11" s="327">
        <f t="shared" si="1631"/>
        <v>0.13477088948787064</v>
      </c>
      <c r="ENF11" s="326">
        <v>0</v>
      </c>
      <c r="ENG11" s="328">
        <f t="shared" si="1632"/>
        <v>2</v>
      </c>
      <c r="ENH11" s="254">
        <f t="shared" si="1633"/>
        <v>0.12515644555694619</v>
      </c>
      <c r="ENI11" s="326">
        <v>1</v>
      </c>
      <c r="ENJ11" s="327">
        <f t="shared" si="1634"/>
        <v>0.1201923076923077</v>
      </c>
      <c r="ENK11" s="326">
        <v>1</v>
      </c>
      <c r="ENL11" s="327">
        <f t="shared" si="1635"/>
        <v>0.13793103448275862</v>
      </c>
      <c r="ENM11" s="326">
        <v>0</v>
      </c>
      <c r="ENN11" s="328">
        <f t="shared" si="1636"/>
        <v>2</v>
      </c>
      <c r="ENO11" s="254">
        <f t="shared" si="1637"/>
        <v>0.12845215157353884</v>
      </c>
      <c r="ENP11" s="326">
        <v>1</v>
      </c>
      <c r="ENQ11" s="327">
        <f t="shared" si="1638"/>
        <v>0.1226993865030675</v>
      </c>
      <c r="ENR11" s="326">
        <v>1</v>
      </c>
      <c r="ENS11" s="327">
        <f t="shared" si="1639"/>
        <v>0.14104372355430184</v>
      </c>
      <c r="ENT11" s="326">
        <v>0</v>
      </c>
      <c r="ENU11" s="328">
        <f t="shared" si="1640"/>
        <v>2</v>
      </c>
      <c r="ENV11" s="254">
        <f t="shared" si="1641"/>
        <v>0.13123359580052493</v>
      </c>
      <c r="ENW11" s="326">
        <v>1</v>
      </c>
      <c r="ENX11" s="327">
        <f t="shared" si="1642"/>
        <v>0.12658227848101267</v>
      </c>
      <c r="ENY11" s="326">
        <v>1</v>
      </c>
      <c r="ENZ11" s="327">
        <f t="shared" si="1643"/>
        <v>0.1466275659824047</v>
      </c>
      <c r="EOA11" s="326">
        <v>0</v>
      </c>
      <c r="EOB11" s="328">
        <f t="shared" si="1644"/>
        <v>2</v>
      </c>
      <c r="EOC11" s="254">
        <f t="shared" si="1645"/>
        <v>0.1358695652173913</v>
      </c>
      <c r="EOD11" s="326">
        <v>1</v>
      </c>
      <c r="EOE11" s="327">
        <f t="shared" si="1646"/>
        <v>0.12987012987012986</v>
      </c>
      <c r="EOF11" s="326">
        <v>1</v>
      </c>
      <c r="EOG11" s="327">
        <f t="shared" si="1647"/>
        <v>0.15128593040847202</v>
      </c>
      <c r="EOH11" s="326">
        <v>0</v>
      </c>
      <c r="EOI11" s="328">
        <f t="shared" si="1648"/>
        <v>2</v>
      </c>
      <c r="EOJ11" s="254">
        <f t="shared" si="1649"/>
        <v>0.13976240391334729</v>
      </c>
      <c r="EOK11" s="326">
        <v>1</v>
      </c>
      <c r="EOL11" s="327">
        <f t="shared" si="1650"/>
        <v>0.13422818791946309</v>
      </c>
      <c r="EOM11" s="326">
        <v>1</v>
      </c>
      <c r="EON11" s="327">
        <f t="shared" si="1651"/>
        <v>0.15552099533437014</v>
      </c>
      <c r="EOO11" s="326">
        <v>0</v>
      </c>
      <c r="EOP11" s="328">
        <f t="shared" si="1652"/>
        <v>2</v>
      </c>
      <c r="EOQ11" s="254">
        <f t="shared" si="1653"/>
        <v>0.14409221902017291</v>
      </c>
      <c r="EOR11" s="326">
        <v>1</v>
      </c>
      <c r="EOS11" s="327">
        <f t="shared" si="1654"/>
        <v>0.13698630136986301</v>
      </c>
      <c r="EOT11" s="326">
        <v>1</v>
      </c>
      <c r="EOU11" s="327">
        <f t="shared" si="1655"/>
        <v>0.16051364365971107</v>
      </c>
      <c r="EOV11" s="326">
        <v>0</v>
      </c>
      <c r="EOW11" s="328">
        <f t="shared" si="1656"/>
        <v>2</v>
      </c>
      <c r="EOX11" s="254">
        <f t="shared" si="1657"/>
        <v>0.14781966001478197</v>
      </c>
      <c r="EOY11" s="326">
        <v>1</v>
      </c>
      <c r="EOZ11" s="327">
        <f t="shared" si="1658"/>
        <v>0.1394700139470014</v>
      </c>
      <c r="EPA11" s="326">
        <v>1</v>
      </c>
      <c r="EPB11" s="327">
        <f t="shared" si="1659"/>
        <v>0.16528925619834711</v>
      </c>
      <c r="EPC11" s="326">
        <v>0</v>
      </c>
      <c r="EPD11" s="328">
        <f t="shared" si="1660"/>
        <v>2</v>
      </c>
      <c r="EPE11" s="254">
        <f t="shared" si="1661"/>
        <v>0.15128593040847202</v>
      </c>
      <c r="EPF11" s="326">
        <v>1</v>
      </c>
      <c r="EPG11" s="327">
        <f t="shared" si="1662"/>
        <v>0.14204545454545456</v>
      </c>
      <c r="EPH11" s="326">
        <v>1</v>
      </c>
      <c r="EPI11" s="327">
        <f t="shared" si="1663"/>
        <v>0.16891891891891891</v>
      </c>
      <c r="EPJ11" s="326">
        <v>0</v>
      </c>
      <c r="EPK11" s="328">
        <f t="shared" si="1664"/>
        <v>2</v>
      </c>
      <c r="EPL11" s="254">
        <f t="shared" si="1665"/>
        <v>0.15432098765432098</v>
      </c>
      <c r="EPM11" s="326">
        <v>1</v>
      </c>
      <c r="EPN11" s="327">
        <f t="shared" si="1666"/>
        <v>0.14409221902017291</v>
      </c>
      <c r="EPO11" s="326">
        <v>1</v>
      </c>
      <c r="EPP11" s="327">
        <f t="shared" si="1667"/>
        <v>0.17271157167530224</v>
      </c>
      <c r="EPQ11" s="326">
        <v>0</v>
      </c>
      <c r="EPR11" s="328">
        <f t="shared" si="1668"/>
        <v>2</v>
      </c>
      <c r="EPS11" s="254">
        <f t="shared" si="1669"/>
        <v>0.15710919088766695</v>
      </c>
      <c r="EPT11" s="326">
        <v>1</v>
      </c>
      <c r="EPU11" s="327">
        <f t="shared" si="1670"/>
        <v>0.145985401459854</v>
      </c>
      <c r="EPV11" s="326">
        <v>1</v>
      </c>
      <c r="EPW11" s="327">
        <f t="shared" si="1671"/>
        <v>0.17482517482517482</v>
      </c>
      <c r="EPX11" s="326">
        <v>0</v>
      </c>
      <c r="EPY11" s="328">
        <f t="shared" si="1672"/>
        <v>2</v>
      </c>
      <c r="EPZ11" s="254">
        <f t="shared" si="1673"/>
        <v>0.15910898965791567</v>
      </c>
      <c r="EQA11" s="326">
        <v>1</v>
      </c>
      <c r="EQB11" s="327">
        <f t="shared" si="1674"/>
        <v>0.14771048744460857</v>
      </c>
      <c r="EQC11" s="326">
        <v>1</v>
      </c>
      <c r="EQD11" s="327">
        <f t="shared" si="1675"/>
        <v>0.17857142857142858</v>
      </c>
      <c r="EQE11" s="326">
        <v>0</v>
      </c>
      <c r="EQF11" s="328">
        <f t="shared" si="1676"/>
        <v>2</v>
      </c>
      <c r="EQG11" s="254">
        <f t="shared" si="1677"/>
        <v>0.16168148746968472</v>
      </c>
      <c r="EQH11" s="326">
        <v>1</v>
      </c>
      <c r="EQI11" s="327">
        <f t="shared" si="1678"/>
        <v>0.15015015015015015</v>
      </c>
      <c r="EQJ11" s="326">
        <v>1</v>
      </c>
      <c r="EQK11" s="327">
        <f t="shared" si="1679"/>
        <v>0.18115942028985507</v>
      </c>
      <c r="EQL11" s="326">
        <v>0</v>
      </c>
      <c r="EQM11" s="328">
        <f t="shared" si="1680"/>
        <v>2</v>
      </c>
      <c r="EQN11" s="254">
        <f t="shared" si="1681"/>
        <v>0.16420361247947454</v>
      </c>
      <c r="EQO11" s="326">
        <v>1</v>
      </c>
      <c r="EQP11" s="327">
        <f t="shared" si="1682"/>
        <v>0.1519756838905775</v>
      </c>
      <c r="EQQ11" s="326">
        <v>1</v>
      </c>
      <c r="EQR11" s="327">
        <f t="shared" si="1683"/>
        <v>0.1851851851851852</v>
      </c>
      <c r="EQS11" s="326">
        <v>0</v>
      </c>
      <c r="EQT11" s="328">
        <f t="shared" si="1684"/>
        <v>2</v>
      </c>
      <c r="EQU11" s="254">
        <f t="shared" si="1685"/>
        <v>0.1669449081803005</v>
      </c>
      <c r="EQV11" s="326">
        <v>1</v>
      </c>
      <c r="EQW11" s="327">
        <f t="shared" si="1686"/>
        <v>0.15360983102918588</v>
      </c>
      <c r="EQX11" s="326">
        <v>1</v>
      </c>
      <c r="EQY11" s="327">
        <f t="shared" si="1687"/>
        <v>0.18726591760299627</v>
      </c>
      <c r="EQZ11" s="326">
        <v>0</v>
      </c>
      <c r="ERA11" s="328">
        <f t="shared" si="1688"/>
        <v>2</v>
      </c>
      <c r="ERB11" s="254">
        <f t="shared" si="1689"/>
        <v>0.16877637130801687</v>
      </c>
      <c r="ERC11" s="326">
        <v>1</v>
      </c>
      <c r="ERD11" s="327">
        <f t="shared" si="1690"/>
        <v>0.15552099533437014</v>
      </c>
      <c r="ERE11" s="326">
        <v>1</v>
      </c>
      <c r="ERF11" s="327">
        <f t="shared" si="1691"/>
        <v>0.18975332068311196</v>
      </c>
      <c r="ERG11" s="326">
        <v>0</v>
      </c>
      <c r="ERH11" s="328">
        <f t="shared" si="1692"/>
        <v>2</v>
      </c>
      <c r="ERI11" s="254">
        <f t="shared" si="1693"/>
        <v>0.17094017094017094</v>
      </c>
      <c r="ERJ11" s="326">
        <v>1</v>
      </c>
      <c r="ERK11" s="327">
        <f t="shared" si="1694"/>
        <v>0.15723270440251574</v>
      </c>
      <c r="ERL11" s="326">
        <v>1</v>
      </c>
      <c r="ERM11" s="327">
        <f t="shared" si="1695"/>
        <v>0.19047619047619047</v>
      </c>
      <c r="ERN11" s="326">
        <v>0</v>
      </c>
      <c r="ERO11" s="328">
        <f t="shared" si="1696"/>
        <v>2</v>
      </c>
      <c r="ERP11" s="254">
        <f t="shared" si="1697"/>
        <v>0.17226528854435832</v>
      </c>
      <c r="ERQ11" s="326">
        <v>1</v>
      </c>
      <c r="ERR11" s="327">
        <f t="shared" si="1698"/>
        <v>0.16</v>
      </c>
      <c r="ERS11" s="326">
        <v>1</v>
      </c>
      <c r="ERT11" s="327">
        <f t="shared" si="1699"/>
        <v>0.19230769230769232</v>
      </c>
      <c r="ERU11" s="326">
        <v>0</v>
      </c>
      <c r="ERV11" s="328">
        <f t="shared" si="1700"/>
        <v>2</v>
      </c>
      <c r="ERW11" s="254">
        <f t="shared" si="1701"/>
        <v>0.17467248908296942</v>
      </c>
      <c r="ERX11" s="326">
        <v>1</v>
      </c>
      <c r="ERY11" s="327">
        <f t="shared" si="1702"/>
        <v>0.16207455429497569</v>
      </c>
      <c r="ERZ11" s="326">
        <v>1</v>
      </c>
      <c r="ESA11" s="327">
        <f t="shared" si="1703"/>
        <v>0.19305019305019305</v>
      </c>
      <c r="ESB11" s="326">
        <v>0</v>
      </c>
      <c r="ESC11" s="328">
        <f t="shared" si="1704"/>
        <v>2</v>
      </c>
      <c r="ESD11" s="254">
        <f t="shared" si="1705"/>
        <v>0.1762114537444934</v>
      </c>
      <c r="ESE11" s="326">
        <v>1</v>
      </c>
      <c r="ESF11" s="327">
        <f t="shared" si="1706"/>
        <v>0.16339869281045752</v>
      </c>
      <c r="ESG11" s="326">
        <v>1</v>
      </c>
      <c r="ESH11" s="327">
        <f t="shared" si="1707"/>
        <v>0.19379844961240311</v>
      </c>
      <c r="ESI11" s="326">
        <v>0</v>
      </c>
      <c r="ESJ11" s="328">
        <f t="shared" si="1708"/>
        <v>2</v>
      </c>
      <c r="ESK11" s="254">
        <f t="shared" si="1709"/>
        <v>0.1773049645390071</v>
      </c>
      <c r="ESL11" s="326">
        <v>1</v>
      </c>
      <c r="ESM11" s="327">
        <f t="shared" si="1710"/>
        <v>0.1644736842105263</v>
      </c>
      <c r="ESN11" s="326">
        <v>1</v>
      </c>
      <c r="ESO11" s="327">
        <f t="shared" si="1711"/>
        <v>0.1953125</v>
      </c>
      <c r="ESP11" s="326">
        <v>0</v>
      </c>
      <c r="ESQ11" s="328">
        <f t="shared" si="1712"/>
        <v>2</v>
      </c>
      <c r="ESR11" s="254">
        <f t="shared" si="1713"/>
        <v>0.17857142857142858</v>
      </c>
      <c r="ESS11" s="326">
        <v>1</v>
      </c>
      <c r="EST11" s="327">
        <f t="shared" si="1714"/>
        <v>0.16556291390728478</v>
      </c>
      <c r="ESU11" s="326">
        <v>1</v>
      </c>
      <c r="ESV11" s="327">
        <f t="shared" si="1715"/>
        <v>0.19646365422396855</v>
      </c>
      <c r="ESW11" s="326">
        <v>0</v>
      </c>
      <c r="ESX11" s="328">
        <f t="shared" si="1716"/>
        <v>2</v>
      </c>
      <c r="ESY11" s="254">
        <f t="shared" si="1717"/>
        <v>0.17969451931716085</v>
      </c>
      <c r="ESZ11" s="326">
        <v>1</v>
      </c>
      <c r="ETA11" s="327">
        <f t="shared" si="1718"/>
        <v>0.16666666666666669</v>
      </c>
      <c r="ETB11" s="326">
        <v>1</v>
      </c>
      <c r="ETC11" s="327">
        <f t="shared" si="1719"/>
        <v>0.19880715705765406</v>
      </c>
      <c r="ETD11" s="326">
        <v>0</v>
      </c>
      <c r="ETE11" s="328">
        <f t="shared" si="1720"/>
        <v>2</v>
      </c>
      <c r="ETF11" s="254">
        <f t="shared" si="1721"/>
        <v>0.18132366273798731</v>
      </c>
      <c r="ETG11" s="326">
        <v>1</v>
      </c>
      <c r="ETH11" s="327">
        <f t="shared" si="1722"/>
        <v>0.16806722689075632</v>
      </c>
      <c r="ETI11" s="326">
        <v>1</v>
      </c>
      <c r="ETJ11" s="327">
        <f t="shared" si="1723"/>
        <v>0.20242914979757085</v>
      </c>
      <c r="ETK11" s="326">
        <v>0</v>
      </c>
      <c r="ETL11" s="328">
        <f t="shared" si="1724"/>
        <v>2</v>
      </c>
      <c r="ETM11" s="254">
        <f t="shared" si="1725"/>
        <v>0.18365472910927455</v>
      </c>
      <c r="ETN11" s="326">
        <v>1</v>
      </c>
      <c r="ETO11" s="327">
        <f t="shared" si="1726"/>
        <v>0.16891891891891891</v>
      </c>
      <c r="ETP11" s="326">
        <v>1</v>
      </c>
      <c r="ETQ11" s="327">
        <f t="shared" si="1727"/>
        <v>0.20449897750511251</v>
      </c>
      <c r="ETR11" s="326">
        <v>0</v>
      </c>
      <c r="ETS11" s="328">
        <f t="shared" si="1728"/>
        <v>2</v>
      </c>
      <c r="ETT11" s="254">
        <f t="shared" si="1729"/>
        <v>0.18501387604070307</v>
      </c>
      <c r="ETU11" s="326">
        <v>1</v>
      </c>
      <c r="ETV11" s="327">
        <f t="shared" si="1730"/>
        <v>0.17035775127768313</v>
      </c>
      <c r="ETW11" s="326">
        <v>1</v>
      </c>
      <c r="ETX11" s="327">
        <f t="shared" si="1731"/>
        <v>0.2061855670103093</v>
      </c>
      <c r="ETY11" s="326">
        <v>0</v>
      </c>
      <c r="ETZ11" s="328">
        <f t="shared" si="1732"/>
        <v>2</v>
      </c>
      <c r="EUA11" s="254">
        <f t="shared" si="1733"/>
        <v>0.18656716417910446</v>
      </c>
      <c r="EUB11" s="326">
        <v>1</v>
      </c>
      <c r="EUC11" s="327">
        <f t="shared" si="1734"/>
        <v>0.17241379310344829</v>
      </c>
      <c r="EUD11" s="326">
        <v>1</v>
      </c>
      <c r="EUE11" s="327">
        <f t="shared" si="1735"/>
        <v>0.20790020790020791</v>
      </c>
      <c r="EUF11" s="326">
        <v>0</v>
      </c>
      <c r="EUG11" s="328">
        <f t="shared" si="1736"/>
        <v>2</v>
      </c>
      <c r="EUH11" s="254">
        <f t="shared" si="1737"/>
        <v>0.1885014137606032</v>
      </c>
      <c r="EUI11" s="326">
        <v>1</v>
      </c>
      <c r="EUJ11" s="327">
        <f t="shared" si="1738"/>
        <v>0.17301038062283738</v>
      </c>
      <c r="EUK11" s="326">
        <v>1</v>
      </c>
      <c r="EUL11" s="327">
        <f t="shared" si="1739"/>
        <v>0.21052631578947367</v>
      </c>
      <c r="EUM11" s="326">
        <v>0</v>
      </c>
      <c r="EUN11" s="328">
        <f t="shared" si="1740"/>
        <v>2</v>
      </c>
      <c r="EUO11" s="254">
        <f t="shared" si="1741"/>
        <v>0.18993352326685661</v>
      </c>
      <c r="EUP11" s="326">
        <v>1</v>
      </c>
      <c r="EUQ11" s="327">
        <f t="shared" si="1742"/>
        <v>0.17452006980802792</v>
      </c>
      <c r="EUR11" s="326">
        <v>1</v>
      </c>
      <c r="EUS11" s="327">
        <f t="shared" si="1743"/>
        <v>0.21321961620469082</v>
      </c>
      <c r="EUT11" s="326">
        <v>0</v>
      </c>
      <c r="EUU11" s="328">
        <f t="shared" si="1744"/>
        <v>2</v>
      </c>
      <c r="EUV11" s="254">
        <f t="shared" si="1745"/>
        <v>0.19193857965451055</v>
      </c>
      <c r="EUW11" s="326">
        <v>1</v>
      </c>
      <c r="EUX11" s="327">
        <f t="shared" si="1746"/>
        <v>0.17543859649122806</v>
      </c>
      <c r="EUY11" s="326">
        <v>1</v>
      </c>
      <c r="EUZ11" s="327">
        <f t="shared" si="1747"/>
        <v>0.21645021645021645</v>
      </c>
      <c r="EVA11" s="326">
        <v>0</v>
      </c>
      <c r="EVB11" s="328">
        <f t="shared" si="1748"/>
        <v>2</v>
      </c>
      <c r="EVC11" s="254">
        <f t="shared" si="1749"/>
        <v>0.19379844961240311</v>
      </c>
      <c r="EVD11" s="326">
        <v>1</v>
      </c>
      <c r="EVE11" s="327">
        <f t="shared" si="1750"/>
        <v>0.1779359430604982</v>
      </c>
      <c r="EVF11" s="326">
        <v>1</v>
      </c>
      <c r="EVG11" s="327">
        <f t="shared" si="1751"/>
        <v>0.21739130434782608</v>
      </c>
      <c r="EVH11" s="326">
        <v>0</v>
      </c>
      <c r="EVI11" s="328">
        <f t="shared" si="1752"/>
        <v>2</v>
      </c>
      <c r="EVJ11" s="254">
        <f t="shared" si="1753"/>
        <v>0.19569471624266144</v>
      </c>
      <c r="EVK11" s="326">
        <v>1</v>
      </c>
      <c r="EVL11" s="327">
        <f t="shared" si="1754"/>
        <v>0.17889087656529518</v>
      </c>
      <c r="EVM11" s="326">
        <v>1</v>
      </c>
      <c r="EVN11" s="327">
        <f t="shared" si="1755"/>
        <v>0.21834061135371177</v>
      </c>
      <c r="EVO11" s="326">
        <v>0</v>
      </c>
      <c r="EVP11" s="328">
        <f t="shared" si="1756"/>
        <v>2</v>
      </c>
      <c r="EVQ11" s="254">
        <f t="shared" si="1757"/>
        <v>0.19665683382497542</v>
      </c>
      <c r="EVR11" s="326">
        <v>1</v>
      </c>
      <c r="EVS11" s="327">
        <f t="shared" si="1758"/>
        <v>0.18018018018018017</v>
      </c>
      <c r="EVT11" s="326">
        <v>1</v>
      </c>
      <c r="EVU11" s="327">
        <f t="shared" si="1759"/>
        <v>0.21929824561403508</v>
      </c>
      <c r="EVV11" s="326">
        <v>0</v>
      </c>
      <c r="EVW11" s="328">
        <f t="shared" si="1760"/>
        <v>2</v>
      </c>
      <c r="EVX11" s="254">
        <f t="shared" si="1761"/>
        <v>0.19782393669634024</v>
      </c>
      <c r="EVY11" s="326">
        <v>1</v>
      </c>
      <c r="EVZ11" s="327">
        <f t="shared" si="1762"/>
        <v>0.18181818181818182</v>
      </c>
      <c r="EWA11" s="326">
        <v>1</v>
      </c>
      <c r="EWB11" s="327">
        <f t="shared" si="1763"/>
        <v>0.22075055187637968</v>
      </c>
      <c r="EWC11" s="326">
        <v>0</v>
      </c>
      <c r="EWD11" s="328">
        <f t="shared" si="1764"/>
        <v>2</v>
      </c>
      <c r="EWE11" s="254">
        <f t="shared" si="1765"/>
        <v>0.19940179461615154</v>
      </c>
      <c r="EWF11" s="326">
        <v>0</v>
      </c>
      <c r="EWG11" s="327">
        <f t="shared" si="1766"/>
        <v>0</v>
      </c>
      <c r="EWH11" s="326">
        <v>1</v>
      </c>
      <c r="EWI11" s="327">
        <f t="shared" si="1767"/>
        <v>0.22123893805309736</v>
      </c>
      <c r="EWJ11" s="326">
        <v>0</v>
      </c>
      <c r="EWK11" s="328">
        <f t="shared" si="1768"/>
        <v>1</v>
      </c>
      <c r="EWL11" s="254">
        <f t="shared" si="1769"/>
        <v>0.1</v>
      </c>
      <c r="EWM11" s="326">
        <v>0</v>
      </c>
      <c r="EWN11" s="327">
        <f t="shared" si="1770"/>
        <v>0</v>
      </c>
      <c r="EWO11" s="326">
        <v>1</v>
      </c>
      <c r="EWP11" s="327">
        <f t="shared" si="1771"/>
        <v>0.2232142857142857</v>
      </c>
      <c r="EWQ11" s="326">
        <v>0</v>
      </c>
      <c r="EWR11" s="328">
        <f t="shared" si="1772"/>
        <v>1</v>
      </c>
      <c r="EWS11" s="254">
        <f t="shared" si="1773"/>
        <v>0.1006036217303823</v>
      </c>
      <c r="EWT11" s="326">
        <v>0</v>
      </c>
      <c r="EWU11" s="327">
        <f t="shared" si="1774"/>
        <v>0</v>
      </c>
      <c r="EWV11" s="326">
        <v>1</v>
      </c>
      <c r="EWW11" s="327">
        <f t="shared" si="1775"/>
        <v>0.22371364653243847</v>
      </c>
      <c r="EWX11" s="326">
        <v>0</v>
      </c>
      <c r="EWY11" s="328">
        <f t="shared" si="1776"/>
        <v>1</v>
      </c>
      <c r="EWZ11" s="254">
        <f t="shared" si="1777"/>
        <v>0.10080645161290322</v>
      </c>
      <c r="EXA11" s="326">
        <v>0</v>
      </c>
      <c r="EXB11" s="327">
        <f t="shared" si="1778"/>
        <v>0</v>
      </c>
      <c r="EXC11" s="326">
        <v>1</v>
      </c>
      <c r="EXD11" s="327">
        <f t="shared" si="1779"/>
        <v>0.22471910112359553</v>
      </c>
      <c r="EXE11" s="326">
        <v>0</v>
      </c>
      <c r="EXF11" s="328">
        <f t="shared" si="1780"/>
        <v>1</v>
      </c>
      <c r="EXG11" s="254">
        <f t="shared" si="1781"/>
        <v>0.10141987829614604</v>
      </c>
      <c r="EXH11" s="326">
        <v>0</v>
      </c>
      <c r="EXI11" s="327">
        <f t="shared" si="1782"/>
        <v>0</v>
      </c>
      <c r="EXJ11" s="326">
        <v>1</v>
      </c>
      <c r="EXK11" s="327">
        <f t="shared" si="1783"/>
        <v>0.22624434389140274</v>
      </c>
      <c r="EXL11" s="326">
        <v>0</v>
      </c>
      <c r="EXM11" s="328">
        <f t="shared" si="1784"/>
        <v>1</v>
      </c>
      <c r="EXN11" s="254">
        <f t="shared" si="1785"/>
        <v>0.10193679918450561</v>
      </c>
      <c r="EXO11" s="326">
        <v>0</v>
      </c>
      <c r="EXP11" s="327">
        <f t="shared" si="1786"/>
        <v>0</v>
      </c>
      <c r="EXQ11" s="326">
        <v>1</v>
      </c>
      <c r="EXR11" s="327">
        <f t="shared" si="1787"/>
        <v>0.22727272727272727</v>
      </c>
      <c r="EXS11" s="326">
        <v>0</v>
      </c>
      <c r="EXT11" s="328">
        <f t="shared" si="1788"/>
        <v>1</v>
      </c>
      <c r="EXU11" s="254">
        <f t="shared" si="1789"/>
        <v>0.10245901639344263</v>
      </c>
      <c r="EXV11" s="326">
        <v>0</v>
      </c>
      <c r="EXW11" s="327">
        <f t="shared" si="1790"/>
        <v>0</v>
      </c>
      <c r="EXX11" s="326">
        <v>1</v>
      </c>
      <c r="EXY11" s="327">
        <f t="shared" si="1791"/>
        <v>0.22831050228310501</v>
      </c>
      <c r="EXZ11" s="326">
        <v>0</v>
      </c>
      <c r="EYA11" s="328">
        <f t="shared" si="1792"/>
        <v>1</v>
      </c>
      <c r="EYB11" s="254">
        <f t="shared" si="1793"/>
        <v>0.10309278350515465</v>
      </c>
      <c r="EYC11" s="326">
        <v>0</v>
      </c>
      <c r="EYD11" s="327">
        <f t="shared" si="1794"/>
        <v>0</v>
      </c>
      <c r="EYE11" s="326">
        <v>1</v>
      </c>
      <c r="EYF11" s="327">
        <f t="shared" si="1795"/>
        <v>0.2288329519450801</v>
      </c>
      <c r="EYG11" s="326">
        <v>0</v>
      </c>
      <c r="EYH11" s="328">
        <f t="shared" si="1796"/>
        <v>1</v>
      </c>
      <c r="EYI11" s="254">
        <f t="shared" si="1797"/>
        <v>0.10362694300518134</v>
      </c>
      <c r="EYJ11" s="326">
        <v>0</v>
      </c>
      <c r="EYK11" s="327">
        <f t="shared" si="1798"/>
        <v>0</v>
      </c>
      <c r="EYL11" s="326">
        <v>1</v>
      </c>
      <c r="EYM11" s="327">
        <f t="shared" si="1799"/>
        <v>0.22988505747126436</v>
      </c>
      <c r="EYN11" s="326">
        <v>0</v>
      </c>
      <c r="EYO11" s="328">
        <f t="shared" si="1800"/>
        <v>1</v>
      </c>
      <c r="EYP11" s="254">
        <f t="shared" si="1801"/>
        <v>0.10395010395010396</v>
      </c>
      <c r="EYQ11" s="326">
        <v>0</v>
      </c>
      <c r="EYR11" s="327">
        <f t="shared" si="1802"/>
        <v>0</v>
      </c>
      <c r="EYS11" s="326">
        <v>1</v>
      </c>
      <c r="EYT11" s="327">
        <f t="shared" si="1803"/>
        <v>0.2304147465437788</v>
      </c>
      <c r="EYU11" s="326">
        <v>0</v>
      </c>
      <c r="EYV11" s="328">
        <f t="shared" si="1804"/>
        <v>1</v>
      </c>
      <c r="EYW11" s="254">
        <f t="shared" si="1805"/>
        <v>0.10438413361169101</v>
      </c>
      <c r="EYX11" s="326">
        <v>0</v>
      </c>
      <c r="EYY11" s="327">
        <f t="shared" si="1806"/>
        <v>0</v>
      </c>
      <c r="EYZ11" s="326">
        <v>1</v>
      </c>
      <c r="EZA11" s="327">
        <f t="shared" si="1807"/>
        <v>0.2304147465437788</v>
      </c>
      <c r="EZB11" s="326">
        <v>0</v>
      </c>
      <c r="EZC11" s="328">
        <f t="shared" si="1808"/>
        <v>1</v>
      </c>
      <c r="EZD11" s="254">
        <f t="shared" si="1809"/>
        <v>0.1049317943336831</v>
      </c>
      <c r="EZE11" s="326">
        <v>0</v>
      </c>
      <c r="EZF11" s="327">
        <f t="shared" si="1810"/>
        <v>0</v>
      </c>
      <c r="EZG11" s="326">
        <v>1</v>
      </c>
      <c r="EZH11" s="327">
        <f t="shared" si="1811"/>
        <v>0.23094688221709006</v>
      </c>
      <c r="EZI11" s="326">
        <v>0</v>
      </c>
      <c r="EZJ11" s="328">
        <f t="shared" si="1812"/>
        <v>1</v>
      </c>
      <c r="EZK11" s="254">
        <f t="shared" si="1813"/>
        <v>0.10526315789473684</v>
      </c>
      <c r="EZL11" s="326">
        <v>0</v>
      </c>
      <c r="EZM11" s="327">
        <f t="shared" si="1814"/>
        <v>0</v>
      </c>
      <c r="EZN11" s="326">
        <v>1</v>
      </c>
      <c r="EZO11" s="327">
        <f t="shared" si="1815"/>
        <v>0.23201856148491878</v>
      </c>
      <c r="EZP11" s="326">
        <v>0</v>
      </c>
      <c r="EZQ11" s="328">
        <f t="shared" si="1816"/>
        <v>1</v>
      </c>
      <c r="EZR11" s="254">
        <f t="shared" si="1817"/>
        <v>0.10570824524312897</v>
      </c>
      <c r="EZS11" s="326">
        <v>0</v>
      </c>
      <c r="EZT11" s="327">
        <f t="shared" si="1818"/>
        <v>0</v>
      </c>
      <c r="EZU11" s="326">
        <v>1</v>
      </c>
      <c r="EZV11" s="327">
        <f t="shared" si="1819"/>
        <v>0.23310023310023309</v>
      </c>
      <c r="EZW11" s="326">
        <v>0</v>
      </c>
      <c r="EZX11" s="328">
        <f t="shared" si="1820"/>
        <v>1</v>
      </c>
      <c r="EZY11" s="254">
        <f t="shared" si="1821"/>
        <v>0.10626992561105207</v>
      </c>
      <c r="EZZ11" s="326">
        <v>0</v>
      </c>
      <c r="FAA11" s="327">
        <f t="shared" si="1822"/>
        <v>0</v>
      </c>
      <c r="FAB11" s="326">
        <v>1</v>
      </c>
      <c r="FAC11" s="327">
        <f t="shared" si="1823"/>
        <v>0.23419203747072601</v>
      </c>
      <c r="FAD11" s="326">
        <v>0</v>
      </c>
      <c r="FAE11" s="328">
        <f t="shared" si="1824"/>
        <v>1</v>
      </c>
      <c r="FAF11" s="254">
        <f t="shared" si="1825"/>
        <v>0.10683760683760685</v>
      </c>
      <c r="FAG11" s="326">
        <v>0</v>
      </c>
      <c r="FAH11" s="327">
        <f t="shared" si="1826"/>
        <v>0</v>
      </c>
      <c r="FAI11" s="326">
        <v>1</v>
      </c>
      <c r="FAJ11" s="327">
        <f t="shared" si="1827"/>
        <v>0.23419203747072601</v>
      </c>
      <c r="FAK11" s="326">
        <v>0</v>
      </c>
      <c r="FAL11" s="328">
        <f t="shared" si="1828"/>
        <v>1</v>
      </c>
      <c r="FAM11" s="254">
        <f t="shared" si="1829"/>
        <v>0.10695187165775401</v>
      </c>
      <c r="FAN11" s="326">
        <v>0</v>
      </c>
      <c r="FAO11" s="327">
        <f t="shared" si="1830"/>
        <v>0</v>
      </c>
      <c r="FAP11" s="326">
        <v>1</v>
      </c>
      <c r="FAQ11" s="327">
        <f t="shared" si="1831"/>
        <v>0.23474178403755869</v>
      </c>
      <c r="FAR11" s="326">
        <v>0</v>
      </c>
      <c r="FAS11" s="328">
        <f t="shared" si="1832"/>
        <v>1</v>
      </c>
      <c r="FAT11" s="254">
        <f t="shared" si="1833"/>
        <v>0.10706638115631692</v>
      </c>
      <c r="FAU11" s="326">
        <v>0</v>
      </c>
      <c r="FAV11" s="327">
        <f t="shared" si="1834"/>
        <v>0</v>
      </c>
      <c r="FAW11" s="326">
        <v>1</v>
      </c>
      <c r="FAX11" s="327">
        <f t="shared" si="1835"/>
        <v>0.23474178403755869</v>
      </c>
      <c r="FAY11" s="326">
        <v>0</v>
      </c>
      <c r="FAZ11" s="328">
        <f t="shared" si="1836"/>
        <v>1</v>
      </c>
      <c r="FBA11" s="254">
        <f t="shared" si="1837"/>
        <v>0.10718113612004287</v>
      </c>
      <c r="FBB11" s="326">
        <v>0</v>
      </c>
      <c r="FBC11" s="327">
        <f t="shared" si="1838"/>
        <v>0</v>
      </c>
      <c r="FBD11" s="326">
        <v>1</v>
      </c>
      <c r="FBE11" s="327">
        <f t="shared" si="1839"/>
        <v>0.23474178403755869</v>
      </c>
      <c r="FBF11" s="326">
        <v>0</v>
      </c>
      <c r="FBG11" s="328">
        <f t="shared" si="1840"/>
        <v>1</v>
      </c>
      <c r="FBH11" s="254">
        <f t="shared" si="1841"/>
        <v>0.1076426264800861</v>
      </c>
      <c r="FBI11" s="326">
        <v>0</v>
      </c>
      <c r="FBJ11" s="327">
        <f t="shared" si="1842"/>
        <v>0</v>
      </c>
      <c r="FBK11" s="326">
        <v>1</v>
      </c>
      <c r="FBL11" s="327">
        <f t="shared" si="1843"/>
        <v>0.23584905660377359</v>
      </c>
      <c r="FBM11" s="326">
        <v>0</v>
      </c>
      <c r="FBN11" s="328">
        <f t="shared" si="1844"/>
        <v>1</v>
      </c>
      <c r="FBO11" s="254">
        <f t="shared" si="1845"/>
        <v>0.10810810810810811</v>
      </c>
      <c r="FBP11" s="326">
        <v>0</v>
      </c>
      <c r="FBQ11" s="327">
        <f t="shared" si="1846"/>
        <v>0</v>
      </c>
      <c r="FBR11" s="326">
        <v>1</v>
      </c>
      <c r="FBS11" s="327">
        <f t="shared" si="1847"/>
        <v>0.23752969121140144</v>
      </c>
      <c r="FBT11" s="326">
        <v>0</v>
      </c>
      <c r="FBU11" s="328">
        <f t="shared" si="1848"/>
        <v>1</v>
      </c>
      <c r="FBV11" s="254">
        <f t="shared" si="1849"/>
        <v>0.10857763300760044</v>
      </c>
      <c r="FBW11" s="326">
        <v>0</v>
      </c>
      <c r="FBX11" s="327">
        <f t="shared" si="1850"/>
        <v>0</v>
      </c>
      <c r="FBY11" s="326">
        <v>1</v>
      </c>
      <c r="FBZ11" s="327">
        <f t="shared" si="1851"/>
        <v>0.23809523809523811</v>
      </c>
      <c r="FCA11" s="326">
        <v>0</v>
      </c>
      <c r="FCB11" s="328">
        <f t="shared" si="1852"/>
        <v>1</v>
      </c>
      <c r="FCC11" s="254">
        <f t="shared" si="1853"/>
        <v>0.10869565217391304</v>
      </c>
      <c r="FCD11" s="326">
        <v>0</v>
      </c>
      <c r="FCE11" s="327">
        <f t="shared" si="1854"/>
        <v>0</v>
      </c>
      <c r="FCF11" s="326">
        <v>1</v>
      </c>
      <c r="FCG11" s="327">
        <f t="shared" si="1855"/>
        <v>0.23809523809523811</v>
      </c>
      <c r="FCH11" s="326">
        <v>0</v>
      </c>
      <c r="FCI11" s="328">
        <f t="shared" si="1856"/>
        <v>1</v>
      </c>
      <c r="FCJ11" s="254">
        <f t="shared" si="1857"/>
        <v>0.1088139281828074</v>
      </c>
      <c r="FCK11" s="326">
        <v>0</v>
      </c>
      <c r="FCL11" s="327">
        <f t="shared" si="1858"/>
        <v>0</v>
      </c>
      <c r="FCM11" s="326">
        <v>1</v>
      </c>
      <c r="FCN11" s="327">
        <f t="shared" si="1859"/>
        <v>0.23809523809523811</v>
      </c>
      <c r="FCO11" s="326">
        <v>0</v>
      </c>
      <c r="FCP11" s="328">
        <f t="shared" si="1860"/>
        <v>1</v>
      </c>
      <c r="FCQ11" s="254">
        <f t="shared" si="1861"/>
        <v>0.1088139281828074</v>
      </c>
      <c r="FCR11" s="326">
        <v>0</v>
      </c>
      <c r="FCS11" s="327">
        <f t="shared" si="1862"/>
        <v>0</v>
      </c>
      <c r="FCT11" s="326">
        <v>1</v>
      </c>
      <c r="FCU11" s="327">
        <f t="shared" si="1863"/>
        <v>0.23923444976076555</v>
      </c>
      <c r="FCV11" s="326">
        <v>0</v>
      </c>
      <c r="FCW11" s="328">
        <f t="shared" si="1864"/>
        <v>1</v>
      </c>
      <c r="FCX11" s="254">
        <f t="shared" si="1865"/>
        <v>0.10905125408942204</v>
      </c>
      <c r="FCY11" s="326">
        <v>0</v>
      </c>
      <c r="FCZ11" s="327">
        <f t="shared" si="1866"/>
        <v>0</v>
      </c>
      <c r="FDA11" s="326">
        <v>1</v>
      </c>
      <c r="FDB11" s="327">
        <f t="shared" si="1867"/>
        <v>0.23923444976076555</v>
      </c>
      <c r="FDC11" s="326">
        <v>0</v>
      </c>
      <c r="FDD11" s="328">
        <f t="shared" si="1868"/>
        <v>1</v>
      </c>
      <c r="FDE11" s="254">
        <f t="shared" si="1869"/>
        <v>0.10917030567685589</v>
      </c>
      <c r="FDF11" s="326">
        <v>0</v>
      </c>
      <c r="FDG11" s="327">
        <f t="shared" si="1870"/>
        <v>0</v>
      </c>
      <c r="FDH11" s="326">
        <v>1</v>
      </c>
      <c r="FDI11" s="327">
        <f t="shared" si="1871"/>
        <v>0.24038461538461539</v>
      </c>
      <c r="FDJ11" s="326">
        <v>0</v>
      </c>
      <c r="FDK11" s="328">
        <f t="shared" si="1872"/>
        <v>1</v>
      </c>
      <c r="FDL11" s="254">
        <f t="shared" si="1873"/>
        <v>0.10976948408342481</v>
      </c>
      <c r="FDM11" s="326">
        <v>0</v>
      </c>
      <c r="FDN11" s="327">
        <f t="shared" si="1874"/>
        <v>0</v>
      </c>
      <c r="FDO11" s="326">
        <v>1</v>
      </c>
      <c r="FDP11" s="327">
        <f t="shared" si="1875"/>
        <v>0.24038461538461539</v>
      </c>
      <c r="FDQ11" s="326">
        <v>0</v>
      </c>
      <c r="FDR11" s="328">
        <f t="shared" si="1876"/>
        <v>1</v>
      </c>
      <c r="FDS11" s="254">
        <f t="shared" si="1877"/>
        <v>0.10989010989010989</v>
      </c>
      <c r="FDT11" s="326">
        <v>0</v>
      </c>
      <c r="FDU11" s="327">
        <f t="shared" si="1878"/>
        <v>0</v>
      </c>
      <c r="FDV11" s="326">
        <v>1</v>
      </c>
      <c r="FDW11" s="327">
        <f t="shared" si="1879"/>
        <v>0.24038461538461539</v>
      </c>
      <c r="FDX11" s="326">
        <v>0</v>
      </c>
      <c r="FDY11" s="328">
        <f t="shared" si="1880"/>
        <v>1</v>
      </c>
      <c r="FDZ11" s="254">
        <f t="shared" si="1881"/>
        <v>0.11013215859030838</v>
      </c>
      <c r="FEA11" s="326">
        <v>0</v>
      </c>
      <c r="FEB11" s="327">
        <f t="shared" si="1882"/>
        <v>0</v>
      </c>
      <c r="FEC11" s="326">
        <v>1</v>
      </c>
      <c r="FED11" s="327">
        <f t="shared" si="1883"/>
        <v>0.24038461538461539</v>
      </c>
      <c r="FEE11" s="326">
        <v>0</v>
      </c>
      <c r="FEF11" s="328">
        <f t="shared" si="1884"/>
        <v>1</v>
      </c>
      <c r="FEG11" s="254">
        <f t="shared" si="1885"/>
        <v>0.11037527593818984</v>
      </c>
      <c r="FEH11" s="326">
        <v>0</v>
      </c>
      <c r="FEI11" s="327">
        <f t="shared" si="1886"/>
        <v>0</v>
      </c>
      <c r="FEJ11" s="326">
        <v>1</v>
      </c>
      <c r="FEK11" s="327">
        <f t="shared" si="1887"/>
        <v>0.24096385542168677</v>
      </c>
      <c r="FEL11" s="326">
        <v>0</v>
      </c>
      <c r="FEM11" s="328">
        <f t="shared" si="1888"/>
        <v>1</v>
      </c>
      <c r="FEN11" s="254">
        <f t="shared" si="1889"/>
        <v>0.11074197120708748</v>
      </c>
      <c r="FEO11" s="326">
        <v>0</v>
      </c>
      <c r="FEP11" s="327">
        <f t="shared" si="1890"/>
        <v>0</v>
      </c>
      <c r="FEQ11" s="326">
        <v>1</v>
      </c>
      <c r="FER11" s="327">
        <f t="shared" si="1891"/>
        <v>0.24096385542168677</v>
      </c>
      <c r="FES11" s="326">
        <v>0</v>
      </c>
      <c r="FET11" s="328">
        <f t="shared" si="1892"/>
        <v>1</v>
      </c>
      <c r="FEU11" s="254">
        <f t="shared" si="1893"/>
        <v>0.11074197120708748</v>
      </c>
      <c r="FEV11" s="326">
        <v>0</v>
      </c>
      <c r="FEW11" s="327">
        <f t="shared" si="1894"/>
        <v>0</v>
      </c>
      <c r="FEX11" s="326">
        <v>1</v>
      </c>
      <c r="FEY11" s="327">
        <f t="shared" si="1895"/>
        <v>0.24096385542168677</v>
      </c>
      <c r="FEZ11" s="326">
        <v>0</v>
      </c>
      <c r="FFA11" s="328">
        <f t="shared" si="1896"/>
        <v>1</v>
      </c>
      <c r="FFB11" s="254">
        <f t="shared" si="1897"/>
        <v>0.11074197120708748</v>
      </c>
      <c r="FFC11" s="326">
        <v>0</v>
      </c>
      <c r="FFD11" s="327">
        <f t="shared" si="1898"/>
        <v>0</v>
      </c>
      <c r="FFE11" s="326">
        <v>1</v>
      </c>
      <c r="FFF11" s="327">
        <f t="shared" si="1899"/>
        <v>0.24096385542168677</v>
      </c>
      <c r="FFG11" s="326">
        <v>0</v>
      </c>
      <c r="FFH11" s="328">
        <f t="shared" si="1900"/>
        <v>1</v>
      </c>
      <c r="FFI11" s="254">
        <f t="shared" si="1901"/>
        <v>0.11086474501108648</v>
      </c>
      <c r="FFJ11" s="326">
        <v>0</v>
      </c>
      <c r="FFK11" s="327">
        <f t="shared" si="1902"/>
        <v>0</v>
      </c>
      <c r="FFL11" s="326">
        <v>1</v>
      </c>
      <c r="FFM11" s="327">
        <f t="shared" si="1903"/>
        <v>0.24096385542168677</v>
      </c>
      <c r="FFN11" s="326">
        <v>0</v>
      </c>
      <c r="FFO11" s="328">
        <f t="shared" si="1904"/>
        <v>1</v>
      </c>
      <c r="FFP11" s="254">
        <f t="shared" si="1905"/>
        <v>0.11086474501108648</v>
      </c>
      <c r="FFQ11" s="326">
        <v>0</v>
      </c>
      <c r="FFR11" s="327">
        <f t="shared" si="1906"/>
        <v>0</v>
      </c>
      <c r="FFS11" s="326">
        <v>1</v>
      </c>
      <c r="FFT11" s="327">
        <f t="shared" si="1907"/>
        <v>0.24096385542168677</v>
      </c>
      <c r="FFU11" s="326">
        <v>0</v>
      </c>
      <c r="FFV11" s="328">
        <f t="shared" si="1908"/>
        <v>1</v>
      </c>
      <c r="FFW11" s="254">
        <f t="shared" si="1909"/>
        <v>0.11086474501108648</v>
      </c>
      <c r="FFX11" s="326">
        <v>0</v>
      </c>
      <c r="FFY11" s="327">
        <f t="shared" si="1910"/>
        <v>0</v>
      </c>
      <c r="FFZ11" s="326">
        <v>1</v>
      </c>
      <c r="FGA11" s="327">
        <f t="shared" si="1911"/>
        <v>0.24096385542168677</v>
      </c>
      <c r="FGB11" s="326">
        <v>0</v>
      </c>
      <c r="FGC11" s="328">
        <f t="shared" si="1912"/>
        <v>1</v>
      </c>
      <c r="FGD11" s="254">
        <f t="shared" si="1913"/>
        <v>0.11086474501108648</v>
      </c>
      <c r="FGE11" s="326">
        <v>0</v>
      </c>
      <c r="FGF11" s="327">
        <f t="shared" si="1914"/>
        <v>0</v>
      </c>
      <c r="FGG11" s="326">
        <v>1</v>
      </c>
      <c r="FGH11" s="327">
        <f t="shared" si="1915"/>
        <v>0.24154589371980675</v>
      </c>
      <c r="FGI11" s="326">
        <v>0</v>
      </c>
      <c r="FGJ11" s="328">
        <f t="shared" si="1916"/>
        <v>1</v>
      </c>
      <c r="FGK11" s="254">
        <f t="shared" si="1917"/>
        <v>0.11148272017837235</v>
      </c>
      <c r="FGL11" s="326">
        <v>0</v>
      </c>
      <c r="FGM11" s="327">
        <f t="shared" si="1918"/>
        <v>0</v>
      </c>
      <c r="FGN11" s="326">
        <v>1</v>
      </c>
      <c r="FGO11" s="327">
        <f t="shared" si="1919"/>
        <v>0.24213075060532688</v>
      </c>
      <c r="FGP11" s="326">
        <v>0</v>
      </c>
      <c r="FGQ11" s="328">
        <f t="shared" si="1920"/>
        <v>1</v>
      </c>
      <c r="FGR11" s="254">
        <f t="shared" si="1921"/>
        <v>0.11173184357541899</v>
      </c>
      <c r="FGS11" s="326">
        <v>0</v>
      </c>
      <c r="FGT11" s="327">
        <f t="shared" si="1922"/>
        <v>0</v>
      </c>
      <c r="FGU11" s="326">
        <v>1</v>
      </c>
      <c r="FGV11" s="327">
        <f t="shared" si="1923"/>
        <v>0.24330900243309003</v>
      </c>
      <c r="FGW11" s="326">
        <v>0</v>
      </c>
      <c r="FGX11" s="328">
        <f t="shared" si="1924"/>
        <v>1</v>
      </c>
      <c r="FGY11" s="254">
        <f t="shared" si="1925"/>
        <v>0.11198208286674133</v>
      </c>
      <c r="FGZ11" s="326">
        <v>0</v>
      </c>
      <c r="FHA11" s="327">
        <f t="shared" si="1926"/>
        <v>0</v>
      </c>
      <c r="FHB11" s="326">
        <v>1</v>
      </c>
      <c r="FHC11" s="327">
        <f t="shared" si="1927"/>
        <v>0.24330900243309003</v>
      </c>
      <c r="FHD11" s="326">
        <v>0</v>
      </c>
      <c r="FHE11" s="328">
        <f t="shared" si="1928"/>
        <v>1</v>
      </c>
      <c r="FHF11" s="254">
        <f t="shared" si="1929"/>
        <v>0.11235955056179776</v>
      </c>
      <c r="FHG11" s="326">
        <v>0</v>
      </c>
      <c r="FHH11" s="327">
        <f t="shared" si="1930"/>
        <v>0</v>
      </c>
      <c r="FHI11" s="326">
        <v>1</v>
      </c>
      <c r="FHJ11" s="327">
        <f t="shared" si="1931"/>
        <v>0.24390243902439024</v>
      </c>
      <c r="FHK11" s="326">
        <v>0</v>
      </c>
      <c r="FHL11" s="328">
        <f t="shared" si="1932"/>
        <v>1</v>
      </c>
      <c r="FHM11" s="254">
        <f t="shared" si="1933"/>
        <v>0.11261261261261261</v>
      </c>
      <c r="FHN11" s="326">
        <v>0</v>
      </c>
      <c r="FHO11" s="327">
        <f t="shared" si="1934"/>
        <v>0</v>
      </c>
      <c r="FHP11" s="326">
        <v>1</v>
      </c>
      <c r="FHQ11" s="327">
        <f t="shared" si="1935"/>
        <v>0.24449877750611246</v>
      </c>
      <c r="FHR11" s="326">
        <v>0</v>
      </c>
      <c r="FHS11" s="328">
        <f t="shared" si="1936"/>
        <v>1</v>
      </c>
      <c r="FHT11" s="254">
        <f t="shared" si="1937"/>
        <v>0.11286681715575619</v>
      </c>
      <c r="FHU11" s="326">
        <v>0</v>
      </c>
      <c r="FHV11" s="327">
        <f t="shared" si="1938"/>
        <v>0</v>
      </c>
      <c r="FHW11" s="326">
        <v>1</v>
      </c>
      <c r="FHX11" s="327">
        <f t="shared" si="1939"/>
        <v>0.24509803921568626</v>
      </c>
      <c r="FHY11" s="326">
        <v>0</v>
      </c>
      <c r="FHZ11" s="328">
        <f t="shared" si="1940"/>
        <v>1</v>
      </c>
      <c r="FIA11" s="254">
        <f t="shared" si="1941"/>
        <v>0.11312217194570137</v>
      </c>
      <c r="FIB11" s="326">
        <v>0</v>
      </c>
      <c r="FIC11" s="327">
        <f t="shared" si="1942"/>
        <v>0</v>
      </c>
      <c r="FID11" s="326">
        <v>1</v>
      </c>
      <c r="FIE11" s="327">
        <f t="shared" si="1943"/>
        <v>0.24570024570024571</v>
      </c>
      <c r="FIF11" s="326">
        <v>0</v>
      </c>
      <c r="FIG11" s="328">
        <f t="shared" si="1944"/>
        <v>1</v>
      </c>
      <c r="FIH11" s="254">
        <f t="shared" si="1945"/>
        <v>0.11325028312570783</v>
      </c>
      <c r="FII11" s="326">
        <v>0</v>
      </c>
      <c r="FIJ11" s="327">
        <f t="shared" si="1946"/>
        <v>0</v>
      </c>
      <c r="FIK11" s="326">
        <v>1</v>
      </c>
      <c r="FIL11" s="327">
        <f t="shared" si="1947"/>
        <v>0.24630541871921183</v>
      </c>
      <c r="FIM11" s="326">
        <v>0</v>
      </c>
      <c r="FIN11" s="328">
        <f t="shared" si="1948"/>
        <v>1</v>
      </c>
      <c r="FIO11" s="254">
        <f t="shared" si="1949"/>
        <v>0.11337868480725624</v>
      </c>
      <c r="FIP11" s="326">
        <v>0</v>
      </c>
      <c r="FIQ11" s="327">
        <f t="shared" si="1950"/>
        <v>0</v>
      </c>
      <c r="FIR11" s="326">
        <v>1</v>
      </c>
      <c r="FIS11" s="327">
        <f t="shared" si="1951"/>
        <v>0.24630541871921183</v>
      </c>
      <c r="FIT11" s="326">
        <v>0</v>
      </c>
      <c r="FIU11" s="328">
        <f t="shared" si="1952"/>
        <v>1</v>
      </c>
      <c r="FIV11" s="254">
        <f t="shared" si="1953"/>
        <v>0.11350737797956867</v>
      </c>
      <c r="FIW11" s="326">
        <v>0</v>
      </c>
      <c r="FIX11" s="327">
        <f t="shared" si="1954"/>
        <v>0</v>
      </c>
      <c r="FIY11" s="326">
        <v>1</v>
      </c>
      <c r="FIZ11" s="327">
        <f t="shared" si="1955"/>
        <v>0.24691358024691357</v>
      </c>
      <c r="FJA11" s="326">
        <v>0</v>
      </c>
      <c r="FJB11" s="328">
        <f t="shared" si="1956"/>
        <v>1</v>
      </c>
      <c r="FJC11" s="254">
        <f t="shared" si="1957"/>
        <v>0.11363636363636363</v>
      </c>
      <c r="FJD11" s="326">
        <v>0</v>
      </c>
      <c r="FJE11" s="327">
        <f t="shared" si="1958"/>
        <v>0</v>
      </c>
      <c r="FJF11" s="326">
        <v>1</v>
      </c>
      <c r="FJG11" s="327">
        <f t="shared" si="1959"/>
        <v>0.24813895781637718</v>
      </c>
      <c r="FJH11" s="326">
        <v>0</v>
      </c>
      <c r="FJI11" s="328">
        <f t="shared" si="1960"/>
        <v>1</v>
      </c>
      <c r="FJJ11" s="254">
        <f t="shared" si="1961"/>
        <v>0.11402508551881414</v>
      </c>
      <c r="FJK11" s="326">
        <v>0</v>
      </c>
      <c r="FJL11" s="327">
        <f t="shared" si="1962"/>
        <v>0</v>
      </c>
      <c r="FJM11" s="326">
        <v>1</v>
      </c>
      <c r="FJN11" s="327">
        <f t="shared" si="1963"/>
        <v>0.24813895781637718</v>
      </c>
      <c r="FJO11" s="326">
        <v>0</v>
      </c>
      <c r="FJP11" s="328">
        <f t="shared" si="1964"/>
        <v>1</v>
      </c>
      <c r="FJQ11" s="254">
        <f t="shared" si="1965"/>
        <v>0.1142857142857143</v>
      </c>
      <c r="FJR11" s="326">
        <v>0</v>
      </c>
      <c r="FJS11" s="327">
        <f t="shared" si="1966"/>
        <v>0</v>
      </c>
      <c r="FJT11" s="326">
        <v>1</v>
      </c>
      <c r="FJU11" s="327">
        <f t="shared" si="1967"/>
        <v>0.24813895781637718</v>
      </c>
      <c r="FJV11" s="326">
        <v>0</v>
      </c>
      <c r="FJW11" s="328">
        <f t="shared" si="1968"/>
        <v>1</v>
      </c>
      <c r="FJX11" s="254">
        <f t="shared" si="1969"/>
        <v>0.11454753722794961</v>
      </c>
      <c r="FJY11" s="326">
        <v>0</v>
      </c>
      <c r="FJZ11" s="327">
        <f t="shared" si="1970"/>
        <v>0</v>
      </c>
      <c r="FKA11" s="326">
        <v>1</v>
      </c>
      <c r="FKB11" s="327">
        <f t="shared" si="1971"/>
        <v>0.24813895781637718</v>
      </c>
      <c r="FKC11" s="326">
        <v>0</v>
      </c>
      <c r="FKD11" s="328">
        <f t="shared" si="1972"/>
        <v>1</v>
      </c>
      <c r="FKE11" s="254">
        <f t="shared" si="1973"/>
        <v>0.11454753722794961</v>
      </c>
      <c r="FKF11" s="326">
        <v>0</v>
      </c>
      <c r="FKG11" s="327">
        <f t="shared" si="1974"/>
        <v>0</v>
      </c>
      <c r="FKH11" s="326">
        <v>1</v>
      </c>
      <c r="FKI11" s="327">
        <f t="shared" si="1975"/>
        <v>0.24875621890547264</v>
      </c>
      <c r="FKJ11" s="326">
        <v>0</v>
      </c>
      <c r="FKK11" s="328">
        <f t="shared" si="1976"/>
        <v>1</v>
      </c>
      <c r="FKL11" s="254">
        <f t="shared" si="1977"/>
        <v>0.11467889908256881</v>
      </c>
      <c r="FKM11" s="326">
        <v>0</v>
      </c>
      <c r="FKN11" s="327">
        <f t="shared" si="1978"/>
        <v>0</v>
      </c>
      <c r="FKO11" s="326">
        <v>1</v>
      </c>
      <c r="FKP11" s="327">
        <f t="shared" si="1979"/>
        <v>0.24875621890547264</v>
      </c>
      <c r="FKQ11" s="326">
        <v>0</v>
      </c>
      <c r="FKR11" s="328">
        <f t="shared" si="1980"/>
        <v>1</v>
      </c>
      <c r="FKS11" s="254">
        <f t="shared" si="1981"/>
        <v>0.11494252873563218</v>
      </c>
      <c r="FKT11" s="326">
        <v>0</v>
      </c>
      <c r="FKU11" s="327">
        <f t="shared" si="1982"/>
        <v>0</v>
      </c>
      <c r="FKV11" s="326">
        <v>1</v>
      </c>
      <c r="FKW11" s="327">
        <f t="shared" si="1983"/>
        <v>0.25062656641604009</v>
      </c>
      <c r="FKX11" s="326">
        <v>0</v>
      </c>
      <c r="FKY11" s="328">
        <f t="shared" si="1984"/>
        <v>1</v>
      </c>
      <c r="FKZ11" s="254">
        <f t="shared" si="1985"/>
        <v>0.11547344110854503</v>
      </c>
      <c r="FLA11" s="326">
        <v>0</v>
      </c>
      <c r="FLB11" s="327">
        <f t="shared" si="1986"/>
        <v>0</v>
      </c>
      <c r="FLC11" s="326">
        <v>1</v>
      </c>
      <c r="FLD11" s="327">
        <f t="shared" si="1987"/>
        <v>0.25125628140703515</v>
      </c>
      <c r="FLE11" s="326">
        <v>0</v>
      </c>
      <c r="FLF11" s="328">
        <f t="shared" si="1988"/>
        <v>1</v>
      </c>
      <c r="FLG11" s="254">
        <f t="shared" si="1989"/>
        <v>0.11574074074074073</v>
      </c>
      <c r="FLH11" s="326">
        <v>0</v>
      </c>
      <c r="FLI11" s="327">
        <f t="shared" si="1990"/>
        <v>0</v>
      </c>
      <c r="FLJ11" s="326">
        <v>1</v>
      </c>
      <c r="FLK11" s="327">
        <f t="shared" si="1991"/>
        <v>0.25125628140703515</v>
      </c>
      <c r="FLL11" s="326">
        <v>0</v>
      </c>
      <c r="FLM11" s="328">
        <f t="shared" si="1992"/>
        <v>1</v>
      </c>
      <c r="FLN11" s="254">
        <f t="shared" si="1993"/>
        <v>0.11587485515643105</v>
      </c>
      <c r="FLO11" s="326">
        <v>0</v>
      </c>
      <c r="FLP11" s="327">
        <f t="shared" si="1994"/>
        <v>0</v>
      </c>
      <c r="FLQ11" s="326">
        <v>1</v>
      </c>
      <c r="FLR11" s="327">
        <f t="shared" si="1995"/>
        <v>0.25125628140703515</v>
      </c>
      <c r="FLS11" s="326">
        <v>0</v>
      </c>
      <c r="FLT11" s="328">
        <f t="shared" si="1996"/>
        <v>1</v>
      </c>
      <c r="FLU11" s="254">
        <f t="shared" si="1997"/>
        <v>0.11587485515643105</v>
      </c>
      <c r="FLV11" s="326">
        <v>0</v>
      </c>
      <c r="FLW11" s="327">
        <f t="shared" si="1998"/>
        <v>0</v>
      </c>
      <c r="FLX11" s="326">
        <v>1</v>
      </c>
      <c r="FLY11" s="327">
        <f t="shared" si="1999"/>
        <v>0.25252525252525254</v>
      </c>
      <c r="FLZ11" s="326">
        <v>0</v>
      </c>
      <c r="FMA11" s="328">
        <f t="shared" si="2000"/>
        <v>1</v>
      </c>
      <c r="FMB11" s="254">
        <f t="shared" si="2001"/>
        <v>0.11614401858304298</v>
      </c>
      <c r="FMC11" s="326">
        <v>0</v>
      </c>
      <c r="FMD11" s="327">
        <f t="shared" si="2002"/>
        <v>0</v>
      </c>
      <c r="FME11" s="326">
        <v>1</v>
      </c>
      <c r="FMF11" s="327">
        <f t="shared" si="2003"/>
        <v>0.25252525252525254</v>
      </c>
      <c r="FMG11" s="326">
        <v>0</v>
      </c>
      <c r="FMH11" s="328">
        <f t="shared" si="2004"/>
        <v>1</v>
      </c>
      <c r="FMI11" s="254">
        <f t="shared" si="2005"/>
        <v>0.11641443538998836</v>
      </c>
      <c r="FMJ11" s="326">
        <v>0</v>
      </c>
      <c r="FMK11" s="327">
        <f t="shared" si="2006"/>
        <v>0</v>
      </c>
      <c r="FML11" s="326">
        <v>1</v>
      </c>
      <c r="FMM11" s="327">
        <f t="shared" si="2007"/>
        <v>0.25380710659898476</v>
      </c>
      <c r="FMN11" s="326">
        <v>0</v>
      </c>
      <c r="FMO11" s="328">
        <f t="shared" si="2008"/>
        <v>1</v>
      </c>
      <c r="FMP11" s="254">
        <f t="shared" si="2009"/>
        <v>0.11682242990654204</v>
      </c>
      <c r="FMQ11" s="326">
        <v>0</v>
      </c>
      <c r="FMR11" s="327">
        <f t="shared" si="2010"/>
        <v>0</v>
      </c>
      <c r="FMS11" s="326">
        <v>1</v>
      </c>
      <c r="FMT11" s="327">
        <f t="shared" si="2011"/>
        <v>0.25510204081632654</v>
      </c>
      <c r="FMU11" s="326">
        <v>0</v>
      </c>
      <c r="FMV11" s="328">
        <f t="shared" si="2012"/>
        <v>1</v>
      </c>
      <c r="FMW11" s="254">
        <f t="shared" si="2013"/>
        <v>0.11737089201877934</v>
      </c>
      <c r="FMX11" s="326">
        <v>0</v>
      </c>
      <c r="FMY11" s="327">
        <f t="shared" si="2014"/>
        <v>0</v>
      </c>
      <c r="FMZ11" s="326">
        <v>1</v>
      </c>
      <c r="FNA11" s="327">
        <f t="shared" si="2015"/>
        <v>0.25706940874035988</v>
      </c>
      <c r="FNB11" s="326">
        <v>0</v>
      </c>
      <c r="FNC11" s="328">
        <f t="shared" si="2016"/>
        <v>1</v>
      </c>
      <c r="FND11" s="254">
        <f t="shared" si="2017"/>
        <v>0.11792452830188679</v>
      </c>
      <c r="FNE11" s="326">
        <v>0</v>
      </c>
      <c r="FNF11" s="327">
        <f t="shared" si="2018"/>
        <v>0</v>
      </c>
      <c r="FNG11" s="326">
        <v>1</v>
      </c>
      <c r="FNH11" s="327">
        <f t="shared" si="2019"/>
        <v>0.25706940874035988</v>
      </c>
      <c r="FNI11" s="326">
        <v>0</v>
      </c>
      <c r="FNJ11" s="328">
        <f t="shared" si="2020"/>
        <v>1</v>
      </c>
      <c r="FNK11" s="254">
        <f t="shared" si="2021"/>
        <v>0.11806375442739078</v>
      </c>
      <c r="FNL11" s="326">
        <v>0</v>
      </c>
      <c r="FNM11" s="327">
        <f t="shared" si="2022"/>
        <v>0</v>
      </c>
      <c r="FNN11" s="326">
        <v>1</v>
      </c>
      <c r="FNO11" s="327">
        <f t="shared" si="2023"/>
        <v>0.25706940874035988</v>
      </c>
      <c r="FNP11" s="326">
        <v>0</v>
      </c>
      <c r="FNQ11" s="328">
        <f t="shared" si="2024"/>
        <v>1</v>
      </c>
      <c r="FNR11" s="254">
        <f t="shared" si="2025"/>
        <v>0.11806375442739078</v>
      </c>
      <c r="FNS11" s="326">
        <v>0</v>
      </c>
      <c r="FNT11" s="327">
        <f t="shared" si="2026"/>
        <v>0</v>
      </c>
      <c r="FNU11" s="326">
        <v>1</v>
      </c>
      <c r="FNV11" s="327">
        <f t="shared" si="2027"/>
        <v>0.2590673575129534</v>
      </c>
      <c r="FNW11" s="326">
        <v>0</v>
      </c>
      <c r="FNX11" s="328">
        <f t="shared" si="2028"/>
        <v>1</v>
      </c>
      <c r="FNY11" s="254">
        <f t="shared" si="2029"/>
        <v>0.11848341232227488</v>
      </c>
      <c r="FNZ11" s="326">
        <v>0</v>
      </c>
      <c r="FOA11" s="327">
        <f t="shared" si="2030"/>
        <v>0</v>
      </c>
      <c r="FOB11" s="326">
        <v>1</v>
      </c>
      <c r="FOC11" s="327">
        <f t="shared" si="2031"/>
        <v>0.2590673575129534</v>
      </c>
      <c r="FOD11" s="326">
        <v>0</v>
      </c>
      <c r="FOE11" s="328">
        <f t="shared" si="2032"/>
        <v>1</v>
      </c>
      <c r="FOF11" s="254">
        <f t="shared" si="2033"/>
        <v>0.11848341232227488</v>
      </c>
      <c r="FOG11" s="326">
        <v>0</v>
      </c>
      <c r="FOH11" s="327">
        <f t="shared" si="2034"/>
        <v>0</v>
      </c>
      <c r="FOI11" s="326">
        <v>1</v>
      </c>
      <c r="FOJ11" s="327">
        <f t="shared" si="2035"/>
        <v>0.2590673575129534</v>
      </c>
      <c r="FOK11" s="326">
        <v>0</v>
      </c>
      <c r="FOL11" s="328">
        <f t="shared" si="2036"/>
        <v>1</v>
      </c>
      <c r="FOM11" s="254">
        <f t="shared" si="2037"/>
        <v>0.11876484560570072</v>
      </c>
      <c r="FON11" s="326">
        <v>0</v>
      </c>
      <c r="FOO11" s="327">
        <f t="shared" si="2038"/>
        <v>0</v>
      </c>
      <c r="FOP11" s="326">
        <v>1</v>
      </c>
      <c r="FOQ11" s="327">
        <f t="shared" si="2039"/>
        <v>0.2590673575129534</v>
      </c>
      <c r="FOR11" s="326">
        <v>0</v>
      </c>
      <c r="FOS11" s="328">
        <f t="shared" si="2040"/>
        <v>1</v>
      </c>
      <c r="FOT11" s="254">
        <f t="shared" si="2041"/>
        <v>0.11876484560570072</v>
      </c>
      <c r="FOU11" s="326">
        <v>0</v>
      </c>
      <c r="FOV11" s="327">
        <f t="shared" si="2042"/>
        <v>0</v>
      </c>
      <c r="FOW11" s="326">
        <v>1</v>
      </c>
      <c r="FOX11" s="327">
        <f t="shared" si="2043"/>
        <v>0.2590673575129534</v>
      </c>
      <c r="FOY11" s="326">
        <v>0</v>
      </c>
      <c r="FOZ11" s="328">
        <f t="shared" si="2044"/>
        <v>1</v>
      </c>
      <c r="FPA11" s="254">
        <f t="shared" si="2045"/>
        <v>0.11904761904761905</v>
      </c>
      <c r="FPB11" s="326">
        <v>0</v>
      </c>
      <c r="FPC11" s="327">
        <f t="shared" si="2046"/>
        <v>0</v>
      </c>
      <c r="FPD11" s="326">
        <v>1</v>
      </c>
      <c r="FPE11" s="327">
        <f t="shared" si="2047"/>
        <v>0.25974025974025972</v>
      </c>
      <c r="FPF11" s="326">
        <v>0</v>
      </c>
      <c r="FPG11" s="328">
        <f t="shared" si="2048"/>
        <v>1</v>
      </c>
      <c r="FPH11" s="254">
        <f t="shared" si="2049"/>
        <v>0.11918951132300357</v>
      </c>
      <c r="FPI11" s="326">
        <v>0</v>
      </c>
      <c r="FPJ11" s="327">
        <f t="shared" si="2050"/>
        <v>0</v>
      </c>
      <c r="FPK11" s="326">
        <v>1</v>
      </c>
      <c r="FPL11" s="327">
        <f t="shared" si="2051"/>
        <v>0.25974025974025972</v>
      </c>
      <c r="FPM11" s="326">
        <v>0</v>
      </c>
      <c r="FPN11" s="328">
        <f t="shared" si="2052"/>
        <v>1</v>
      </c>
      <c r="FPO11" s="254">
        <f t="shared" si="2053"/>
        <v>0.11918951132300357</v>
      </c>
      <c r="FPP11" s="326">
        <v>0</v>
      </c>
      <c r="FPQ11" s="327">
        <f t="shared" si="2054"/>
        <v>0</v>
      </c>
      <c r="FPR11" s="326">
        <v>1</v>
      </c>
      <c r="FPS11" s="327">
        <f t="shared" si="2055"/>
        <v>0.26041666666666663</v>
      </c>
      <c r="FPT11" s="326">
        <v>0</v>
      </c>
      <c r="FPU11" s="328">
        <f t="shared" si="2056"/>
        <v>1</v>
      </c>
      <c r="FPV11" s="254">
        <f t="shared" si="2057"/>
        <v>0.11961722488038277</v>
      </c>
      <c r="FPW11" s="326">
        <v>0</v>
      </c>
      <c r="FPX11" s="327">
        <f t="shared" si="2058"/>
        <v>0</v>
      </c>
      <c r="FPY11" s="326">
        <v>1</v>
      </c>
      <c r="FPZ11" s="327">
        <f t="shared" si="2059"/>
        <v>0.26315789473684209</v>
      </c>
      <c r="FQA11" s="326">
        <v>0</v>
      </c>
      <c r="FQB11" s="328">
        <f t="shared" si="2060"/>
        <v>1</v>
      </c>
      <c r="FQC11" s="254">
        <f t="shared" si="2061"/>
        <v>0.12033694344163659</v>
      </c>
      <c r="FQD11" s="326">
        <v>0</v>
      </c>
      <c r="FQE11" s="327">
        <f t="shared" si="2062"/>
        <v>0</v>
      </c>
      <c r="FQF11" s="326">
        <v>1</v>
      </c>
      <c r="FQG11" s="327">
        <f t="shared" si="2063"/>
        <v>0.26315789473684209</v>
      </c>
      <c r="FQH11" s="326">
        <v>0</v>
      </c>
      <c r="FQI11" s="328">
        <f t="shared" si="2064"/>
        <v>1</v>
      </c>
      <c r="FQJ11" s="254">
        <f t="shared" si="2065"/>
        <v>0.12033694344163659</v>
      </c>
      <c r="FQK11" s="326">
        <v>0</v>
      </c>
      <c r="FQL11" s="327">
        <f t="shared" si="2066"/>
        <v>0</v>
      </c>
      <c r="FQM11" s="326">
        <v>1</v>
      </c>
      <c r="FQN11" s="327">
        <f t="shared" si="2067"/>
        <v>0.26315789473684209</v>
      </c>
      <c r="FQO11" s="326">
        <v>0</v>
      </c>
      <c r="FQP11" s="328">
        <f t="shared" si="2068"/>
        <v>1</v>
      </c>
      <c r="FQQ11" s="254">
        <f t="shared" si="2069"/>
        <v>0.12033694344163659</v>
      </c>
      <c r="FQR11" s="326">
        <v>0</v>
      </c>
      <c r="FQS11" s="327">
        <f t="shared" si="2070"/>
        <v>0</v>
      </c>
      <c r="FQT11" s="326">
        <v>1</v>
      </c>
      <c r="FQU11" s="327">
        <f t="shared" si="2071"/>
        <v>0.26315789473684209</v>
      </c>
      <c r="FQV11" s="326">
        <v>0</v>
      </c>
      <c r="FQW11" s="328">
        <f t="shared" si="2072"/>
        <v>1</v>
      </c>
      <c r="FQX11" s="254">
        <f t="shared" si="2073"/>
        <v>0.12048192771084339</v>
      </c>
      <c r="FQY11" s="326">
        <v>0</v>
      </c>
      <c r="FQZ11" s="327">
        <f t="shared" si="2074"/>
        <v>0</v>
      </c>
      <c r="FRA11" s="326">
        <v>1</v>
      </c>
      <c r="FRB11" s="327">
        <f t="shared" si="2075"/>
        <v>0.26385224274406333</v>
      </c>
      <c r="FRC11" s="326">
        <v>0</v>
      </c>
      <c r="FRD11" s="328">
        <f t="shared" si="2076"/>
        <v>1</v>
      </c>
      <c r="FRE11" s="254">
        <f t="shared" si="2077"/>
        <v>0.12062726176115801</v>
      </c>
      <c r="FRF11" s="326">
        <v>0</v>
      </c>
      <c r="FRG11" s="327">
        <f t="shared" si="2078"/>
        <v>0</v>
      </c>
      <c r="FRH11" s="326">
        <v>1</v>
      </c>
      <c r="FRI11" s="327">
        <f t="shared" si="2079"/>
        <v>0.26455026455026454</v>
      </c>
      <c r="FRJ11" s="326">
        <v>0</v>
      </c>
      <c r="FRK11" s="328">
        <f t="shared" si="2080"/>
        <v>1</v>
      </c>
      <c r="FRL11" s="254">
        <f t="shared" si="2081"/>
        <v>0.12077294685990338</v>
      </c>
      <c r="FRM11" s="326">
        <v>0</v>
      </c>
      <c r="FRN11" s="327">
        <f t="shared" si="2082"/>
        <v>0</v>
      </c>
      <c r="FRO11" s="326">
        <v>1</v>
      </c>
      <c r="FRP11" s="327">
        <f t="shared" si="2083"/>
        <v>0.26455026455026454</v>
      </c>
      <c r="FRQ11" s="326">
        <v>0</v>
      </c>
      <c r="FRR11" s="328">
        <f t="shared" si="2084"/>
        <v>1</v>
      </c>
      <c r="FRS11" s="254">
        <f t="shared" si="2085"/>
        <v>0.12106537530266344</v>
      </c>
      <c r="FRT11" s="326">
        <v>0</v>
      </c>
      <c r="FRU11" s="327">
        <f t="shared" si="2086"/>
        <v>0</v>
      </c>
      <c r="FRV11" s="326">
        <v>1</v>
      </c>
      <c r="FRW11" s="327">
        <f t="shared" si="2087"/>
        <v>0.26595744680851063</v>
      </c>
      <c r="FRX11" s="326">
        <v>0</v>
      </c>
      <c r="FRY11" s="328">
        <f t="shared" si="2088"/>
        <v>1</v>
      </c>
      <c r="FRZ11" s="254">
        <f t="shared" si="2089"/>
        <v>0.12135922330097086</v>
      </c>
      <c r="FSA11" s="326">
        <v>0</v>
      </c>
      <c r="FSB11" s="327">
        <f t="shared" si="2090"/>
        <v>0</v>
      </c>
      <c r="FSC11" s="326">
        <v>1</v>
      </c>
      <c r="FSD11" s="327">
        <f t="shared" si="2091"/>
        <v>0.26737967914438499</v>
      </c>
      <c r="FSE11" s="326">
        <v>0</v>
      </c>
      <c r="FSF11" s="328">
        <f t="shared" si="2092"/>
        <v>1</v>
      </c>
      <c r="FSG11" s="254">
        <f t="shared" si="2093"/>
        <v>0.12180267965895249</v>
      </c>
      <c r="FSH11" s="326">
        <v>0</v>
      </c>
      <c r="FSI11" s="327">
        <f t="shared" si="2094"/>
        <v>0</v>
      </c>
      <c r="FSJ11" s="326">
        <v>1</v>
      </c>
      <c r="FSK11" s="327">
        <f t="shared" si="2095"/>
        <v>0.26737967914438499</v>
      </c>
      <c r="FSL11" s="326">
        <v>0</v>
      </c>
      <c r="FSM11" s="328">
        <f t="shared" si="2096"/>
        <v>1</v>
      </c>
      <c r="FSN11" s="254">
        <f t="shared" si="2097"/>
        <v>0.12180267965895249</v>
      </c>
      <c r="FSO11" s="326">
        <v>0</v>
      </c>
      <c r="FSP11" s="327">
        <f t="shared" si="2098"/>
        <v>0</v>
      </c>
      <c r="FSQ11" s="326">
        <v>1</v>
      </c>
      <c r="FSR11" s="327">
        <f t="shared" si="2099"/>
        <v>0.26737967914438499</v>
      </c>
      <c r="FSS11" s="326">
        <v>0</v>
      </c>
      <c r="FST11" s="328">
        <f t="shared" si="2100"/>
        <v>1</v>
      </c>
      <c r="FSU11" s="254">
        <f t="shared" si="2101"/>
        <v>0.12195121951219512</v>
      </c>
      <c r="FSV11" s="326">
        <v>0</v>
      </c>
      <c r="FSW11" s="327">
        <f t="shared" si="2102"/>
        <v>0</v>
      </c>
      <c r="FSX11" s="326">
        <v>1</v>
      </c>
      <c r="FSY11" s="327">
        <f t="shared" si="2103"/>
        <v>0.26737967914438499</v>
      </c>
      <c r="FSZ11" s="326">
        <v>0</v>
      </c>
      <c r="FTA11" s="328">
        <f t="shared" si="2104"/>
        <v>1</v>
      </c>
      <c r="FTB11" s="254">
        <f t="shared" si="2105"/>
        <v>0.12195121951219512</v>
      </c>
      <c r="FTC11" s="326">
        <v>0</v>
      </c>
      <c r="FTD11" s="327">
        <f t="shared" si="2106"/>
        <v>0</v>
      </c>
      <c r="FTE11" s="326">
        <v>1</v>
      </c>
      <c r="FTF11" s="327">
        <f t="shared" si="2107"/>
        <v>0.26737967914438499</v>
      </c>
      <c r="FTG11" s="326">
        <v>0</v>
      </c>
      <c r="FTH11" s="328">
        <f t="shared" si="2108"/>
        <v>1</v>
      </c>
      <c r="FTI11" s="254">
        <f t="shared" si="2109"/>
        <v>0.12195121951219512</v>
      </c>
      <c r="FTJ11" s="326">
        <v>0</v>
      </c>
      <c r="FTK11" s="327">
        <f t="shared" si="2110"/>
        <v>0</v>
      </c>
      <c r="FTL11" s="326">
        <v>1</v>
      </c>
      <c r="FTM11" s="327">
        <f t="shared" si="2111"/>
        <v>0.26809651474530832</v>
      </c>
      <c r="FTN11" s="326">
        <v>0</v>
      </c>
      <c r="FTO11" s="328">
        <f t="shared" si="2112"/>
        <v>1</v>
      </c>
      <c r="FTP11" s="254">
        <f t="shared" si="2113"/>
        <v>0.1221001221001221</v>
      </c>
      <c r="FTQ11" s="326">
        <v>0</v>
      </c>
      <c r="FTR11" s="327">
        <f t="shared" si="2114"/>
        <v>0</v>
      </c>
      <c r="FTS11" s="326">
        <v>1</v>
      </c>
      <c r="FTT11" s="327">
        <f t="shared" si="2115"/>
        <v>0.26809651474530832</v>
      </c>
      <c r="FTU11" s="326">
        <v>0</v>
      </c>
      <c r="FTV11" s="328">
        <f t="shared" si="2116"/>
        <v>1</v>
      </c>
      <c r="FTW11" s="254">
        <f t="shared" si="2117"/>
        <v>0.1221001221001221</v>
      </c>
      <c r="FTX11" s="326">
        <v>0</v>
      </c>
      <c r="FTY11" s="327">
        <f t="shared" si="2118"/>
        <v>0</v>
      </c>
      <c r="FTZ11" s="326">
        <v>1</v>
      </c>
      <c r="FUA11" s="327">
        <f t="shared" si="2119"/>
        <v>0.26881720430107531</v>
      </c>
      <c r="FUB11" s="326">
        <v>0</v>
      </c>
      <c r="FUC11" s="328">
        <f t="shared" si="2120"/>
        <v>1</v>
      </c>
      <c r="FUD11" s="254">
        <f t="shared" si="2121"/>
        <v>0.12254901960784313</v>
      </c>
      <c r="FUE11" s="326">
        <v>0</v>
      </c>
      <c r="FUF11" s="327">
        <f t="shared" si="2122"/>
        <v>0</v>
      </c>
      <c r="FUG11" s="326">
        <v>1</v>
      </c>
      <c r="FUH11" s="327">
        <f t="shared" si="2123"/>
        <v>0.26881720430107531</v>
      </c>
      <c r="FUI11" s="326">
        <v>0</v>
      </c>
      <c r="FUJ11" s="328">
        <f t="shared" si="2124"/>
        <v>1</v>
      </c>
      <c r="FUK11" s="254">
        <f t="shared" si="2125"/>
        <v>0.1226993865030675</v>
      </c>
      <c r="FUL11" s="326">
        <v>0</v>
      </c>
      <c r="FUM11" s="327">
        <f t="shared" si="2126"/>
        <v>0</v>
      </c>
      <c r="FUN11" s="326">
        <v>1</v>
      </c>
      <c r="FUO11" s="327">
        <f t="shared" si="2127"/>
        <v>0.27027027027027029</v>
      </c>
      <c r="FUP11" s="326">
        <v>0</v>
      </c>
      <c r="FUQ11" s="328">
        <f t="shared" si="2128"/>
        <v>1</v>
      </c>
      <c r="FUR11" s="254">
        <f t="shared" si="2129"/>
        <v>0.12315270935960591</v>
      </c>
      <c r="FUS11" s="326">
        <v>0</v>
      </c>
      <c r="FUT11" s="327">
        <f t="shared" si="2130"/>
        <v>0</v>
      </c>
      <c r="FUU11" s="326">
        <v>1</v>
      </c>
      <c r="FUV11" s="327">
        <f t="shared" si="2131"/>
        <v>0.27027027027027029</v>
      </c>
      <c r="FUW11" s="326">
        <v>0</v>
      </c>
      <c r="FUX11" s="328">
        <f t="shared" si="2132"/>
        <v>1</v>
      </c>
      <c r="FUY11" s="254">
        <f t="shared" si="2133"/>
        <v>0.12330456226880394</v>
      </c>
      <c r="FUZ11" s="326">
        <v>0</v>
      </c>
      <c r="FVA11" s="327">
        <f t="shared" si="2134"/>
        <v>0</v>
      </c>
      <c r="FVB11" s="326">
        <v>1</v>
      </c>
      <c r="FVC11" s="327">
        <f t="shared" si="2135"/>
        <v>0.27027027027027029</v>
      </c>
      <c r="FVD11" s="326">
        <v>0</v>
      </c>
      <c r="FVE11" s="328">
        <f t="shared" si="2136"/>
        <v>1</v>
      </c>
      <c r="FVF11" s="254">
        <f t="shared" si="2137"/>
        <v>0.12330456226880394</v>
      </c>
      <c r="FVG11" s="326">
        <v>0</v>
      </c>
      <c r="FVH11" s="327">
        <f t="shared" si="2138"/>
        <v>0</v>
      </c>
      <c r="FVI11" s="326">
        <v>1</v>
      </c>
      <c r="FVJ11" s="327">
        <f t="shared" si="2139"/>
        <v>0.27027027027027029</v>
      </c>
      <c r="FVK11" s="326">
        <v>0</v>
      </c>
      <c r="FVL11" s="328">
        <f t="shared" si="2140"/>
        <v>1</v>
      </c>
      <c r="FVM11" s="254">
        <f t="shared" si="2141"/>
        <v>0.12345679012345678</v>
      </c>
      <c r="FVN11" s="326">
        <v>0</v>
      </c>
      <c r="FVO11" s="327">
        <f t="shared" si="2142"/>
        <v>0</v>
      </c>
      <c r="FVP11" s="326">
        <v>1</v>
      </c>
      <c r="FVQ11" s="327">
        <f t="shared" si="2143"/>
        <v>0.27100271002710025</v>
      </c>
      <c r="FVR11" s="326">
        <v>0</v>
      </c>
      <c r="FVS11" s="328">
        <f t="shared" si="2144"/>
        <v>1</v>
      </c>
      <c r="FVT11" s="254">
        <f t="shared" si="2145"/>
        <v>0.12376237623762376</v>
      </c>
      <c r="FVU11" s="326">
        <v>0</v>
      </c>
      <c r="FVV11" s="327">
        <f t="shared" si="2146"/>
        <v>0</v>
      </c>
      <c r="FVW11" s="326">
        <v>1</v>
      </c>
      <c r="FVX11" s="327">
        <f t="shared" si="2147"/>
        <v>0.27173913043478259</v>
      </c>
      <c r="FVY11" s="326">
        <v>0</v>
      </c>
      <c r="FVZ11" s="328">
        <f t="shared" si="2148"/>
        <v>1</v>
      </c>
      <c r="FWA11" s="254">
        <f t="shared" si="2149"/>
        <v>0.12422360248447205</v>
      </c>
      <c r="FWB11" s="326">
        <v>0</v>
      </c>
      <c r="FWC11" s="327">
        <f t="shared" si="2150"/>
        <v>0</v>
      </c>
      <c r="FWD11" s="326">
        <v>1</v>
      </c>
      <c r="FWE11" s="327">
        <f t="shared" si="2151"/>
        <v>0.27247956403269752</v>
      </c>
      <c r="FWF11" s="326">
        <v>0</v>
      </c>
      <c r="FWG11" s="328">
        <f t="shared" si="2152"/>
        <v>1</v>
      </c>
      <c r="FWH11" s="254">
        <f t="shared" si="2153"/>
        <v>0.12437810945273632</v>
      </c>
      <c r="FWI11" s="326">
        <v>0</v>
      </c>
      <c r="FWJ11" s="327">
        <f t="shared" si="2154"/>
        <v>0</v>
      </c>
      <c r="FWK11" s="326">
        <v>1</v>
      </c>
      <c r="FWL11" s="327">
        <f t="shared" si="2155"/>
        <v>0.27322404371584702</v>
      </c>
      <c r="FWM11" s="326">
        <v>0</v>
      </c>
      <c r="FWN11" s="328">
        <f t="shared" si="2156"/>
        <v>1</v>
      </c>
      <c r="FWO11" s="254">
        <f t="shared" si="2157"/>
        <v>0.12468827930174563</v>
      </c>
      <c r="FWP11" s="326">
        <v>0</v>
      </c>
      <c r="FWQ11" s="327">
        <f t="shared" si="2158"/>
        <v>0</v>
      </c>
      <c r="FWR11" s="326">
        <v>1</v>
      </c>
      <c r="FWS11" s="327">
        <f t="shared" si="2159"/>
        <v>0.27322404371584702</v>
      </c>
      <c r="FWT11" s="326">
        <v>0</v>
      </c>
      <c r="FWU11" s="328">
        <f t="shared" si="2160"/>
        <v>1</v>
      </c>
      <c r="FWV11" s="254">
        <f t="shared" si="2161"/>
        <v>0.12531328320802004</v>
      </c>
      <c r="FWW11" s="326">
        <v>0</v>
      </c>
      <c r="FWX11" s="327">
        <f t="shared" si="2162"/>
        <v>0</v>
      </c>
      <c r="FWY11" s="326">
        <v>1</v>
      </c>
      <c r="FWZ11" s="327">
        <f t="shared" si="2163"/>
        <v>0.27322404371584702</v>
      </c>
      <c r="FXA11" s="326">
        <v>0</v>
      </c>
      <c r="FXB11" s="328">
        <f t="shared" si="2164"/>
        <v>1</v>
      </c>
      <c r="FXC11" s="254">
        <f t="shared" si="2165"/>
        <v>0.12562814070351758</v>
      </c>
      <c r="FXD11" s="326">
        <v>0</v>
      </c>
      <c r="FXE11" s="327">
        <f t="shared" si="2166"/>
        <v>0</v>
      </c>
      <c r="FXF11" s="326">
        <v>1</v>
      </c>
      <c r="FXG11" s="327">
        <f t="shared" si="2167"/>
        <v>0.27397260273972601</v>
      </c>
      <c r="FXH11" s="326">
        <v>0</v>
      </c>
      <c r="FXI11" s="328">
        <f t="shared" si="2168"/>
        <v>1</v>
      </c>
      <c r="FXJ11" s="254">
        <f t="shared" si="2169"/>
        <v>0.12610340479192939</v>
      </c>
      <c r="FXK11" s="326">
        <v>0</v>
      </c>
      <c r="FXL11" s="327">
        <f t="shared" si="2170"/>
        <v>0</v>
      </c>
      <c r="FXM11" s="326">
        <v>1</v>
      </c>
      <c r="FXN11" s="327">
        <f t="shared" si="2171"/>
        <v>0.27548209366391185</v>
      </c>
      <c r="FXO11" s="326">
        <v>0</v>
      </c>
      <c r="FXP11" s="328">
        <f t="shared" si="2172"/>
        <v>1</v>
      </c>
      <c r="FXQ11" s="254">
        <f t="shared" si="2173"/>
        <v>0.12642225031605564</v>
      </c>
      <c r="FXR11" s="326">
        <v>0</v>
      </c>
      <c r="FXS11" s="327">
        <f t="shared" si="2174"/>
        <v>0</v>
      </c>
      <c r="FXT11" s="326">
        <v>1</v>
      </c>
      <c r="FXU11" s="327">
        <f t="shared" si="2175"/>
        <v>0.2770083102493075</v>
      </c>
      <c r="FXV11" s="326">
        <v>0</v>
      </c>
      <c r="FXW11" s="328">
        <f t="shared" si="2176"/>
        <v>1</v>
      </c>
      <c r="FXX11" s="254">
        <f t="shared" si="2177"/>
        <v>0.12690355329949238</v>
      </c>
      <c r="FXY11" s="326">
        <v>0</v>
      </c>
      <c r="FXZ11" s="327">
        <f t="shared" si="2178"/>
        <v>0</v>
      </c>
      <c r="FYA11" s="326">
        <v>1</v>
      </c>
      <c r="FYB11" s="327">
        <f t="shared" si="2179"/>
        <v>0.2770083102493075</v>
      </c>
      <c r="FYC11" s="326">
        <v>0</v>
      </c>
      <c r="FYD11" s="328">
        <f t="shared" si="2180"/>
        <v>1</v>
      </c>
      <c r="FYE11" s="254">
        <f t="shared" si="2181"/>
        <v>0.1272264631043257</v>
      </c>
      <c r="FYF11" s="326">
        <v>0</v>
      </c>
      <c r="FYG11" s="327">
        <f t="shared" si="2182"/>
        <v>0</v>
      </c>
      <c r="FYH11" s="326">
        <v>1</v>
      </c>
      <c r="FYI11" s="327">
        <f t="shared" si="2183"/>
        <v>0.2770083102493075</v>
      </c>
      <c r="FYJ11" s="326">
        <v>0</v>
      </c>
      <c r="FYK11" s="328">
        <f t="shared" si="2184"/>
        <v>1</v>
      </c>
      <c r="FYL11" s="254">
        <f t="shared" si="2185"/>
        <v>0.1272264631043257</v>
      </c>
      <c r="FYM11" s="326">
        <v>0</v>
      </c>
      <c r="FYN11" s="327">
        <f t="shared" si="2186"/>
        <v>0</v>
      </c>
      <c r="FYO11" s="326">
        <v>1</v>
      </c>
      <c r="FYP11" s="327">
        <f t="shared" si="2187"/>
        <v>0.27777777777777779</v>
      </c>
      <c r="FYQ11" s="326">
        <v>0</v>
      </c>
      <c r="FYR11" s="328">
        <f t="shared" si="2188"/>
        <v>1</v>
      </c>
      <c r="FYS11" s="254">
        <f t="shared" si="2189"/>
        <v>0.12738853503184713</v>
      </c>
      <c r="FYT11" s="326">
        <v>0</v>
      </c>
      <c r="FYU11" s="327">
        <f t="shared" si="2190"/>
        <v>0</v>
      </c>
      <c r="FYV11" s="326">
        <v>1</v>
      </c>
      <c r="FYW11" s="327">
        <f t="shared" si="2191"/>
        <v>0.28011204481792717</v>
      </c>
      <c r="FYX11" s="326">
        <v>0</v>
      </c>
      <c r="FYY11" s="328">
        <f t="shared" si="2192"/>
        <v>1</v>
      </c>
      <c r="FYZ11" s="254">
        <f t="shared" si="2193"/>
        <v>0.12787723785166241</v>
      </c>
      <c r="FZA11" s="326">
        <v>0</v>
      </c>
      <c r="FZB11" s="327">
        <f t="shared" si="2194"/>
        <v>0</v>
      </c>
      <c r="FZC11" s="326">
        <v>1</v>
      </c>
      <c r="FZD11" s="327">
        <f t="shared" si="2195"/>
        <v>0.2824858757062147</v>
      </c>
      <c r="FZE11" s="326">
        <v>0</v>
      </c>
      <c r="FZF11" s="328">
        <f t="shared" si="2196"/>
        <v>1</v>
      </c>
      <c r="FZG11" s="254">
        <f t="shared" si="2197"/>
        <v>0.12886597938144329</v>
      </c>
      <c r="FZH11" s="326">
        <v>0</v>
      </c>
      <c r="FZI11" s="327">
        <f t="shared" si="2198"/>
        <v>0</v>
      </c>
      <c r="FZJ11" s="326">
        <v>1</v>
      </c>
      <c r="FZK11" s="327">
        <f t="shared" si="2199"/>
        <v>0.28490028490028491</v>
      </c>
      <c r="FZL11" s="326">
        <v>0</v>
      </c>
      <c r="FZM11" s="328">
        <f t="shared" si="2200"/>
        <v>1</v>
      </c>
      <c r="FZN11" s="254">
        <f t="shared" si="2201"/>
        <v>0.12970168612191957</v>
      </c>
      <c r="FZO11" s="326">
        <v>0</v>
      </c>
      <c r="FZP11" s="327">
        <f t="shared" si="2202"/>
        <v>0</v>
      </c>
      <c r="FZQ11" s="326">
        <v>1</v>
      </c>
      <c r="FZR11" s="327">
        <f t="shared" si="2203"/>
        <v>0.2857142857142857</v>
      </c>
      <c r="FZS11" s="326">
        <v>0</v>
      </c>
      <c r="FZT11" s="328">
        <f t="shared" si="2204"/>
        <v>1</v>
      </c>
      <c r="FZU11" s="254">
        <f t="shared" si="2205"/>
        <v>0.12987012987012986</v>
      </c>
      <c r="FZV11" s="326">
        <v>0</v>
      </c>
      <c r="FZW11" s="327">
        <f t="shared" si="2206"/>
        <v>0</v>
      </c>
      <c r="FZX11" s="326">
        <v>1</v>
      </c>
      <c r="FZY11" s="327">
        <f t="shared" si="2207"/>
        <v>0.2857142857142857</v>
      </c>
      <c r="FZZ11" s="326">
        <v>0</v>
      </c>
      <c r="GAA11" s="328">
        <f t="shared" si="2208"/>
        <v>1</v>
      </c>
      <c r="GAB11" s="254">
        <f t="shared" si="2209"/>
        <v>0.13020833333333331</v>
      </c>
      <c r="GAC11" s="326">
        <v>0</v>
      </c>
      <c r="GAD11" s="327">
        <f t="shared" si="2210"/>
        <v>0</v>
      </c>
      <c r="GAE11" s="326">
        <v>1</v>
      </c>
      <c r="GAF11" s="327">
        <f t="shared" si="2211"/>
        <v>0.28653295128939826</v>
      </c>
      <c r="GAG11" s="326">
        <v>0</v>
      </c>
      <c r="GAH11" s="328">
        <f t="shared" si="2212"/>
        <v>1</v>
      </c>
      <c r="GAI11" s="254">
        <f t="shared" si="2213"/>
        <v>0.1303780964797914</v>
      </c>
      <c r="GAJ11" s="326">
        <v>0</v>
      </c>
      <c r="GAK11" s="327">
        <f t="shared" si="2214"/>
        <v>0</v>
      </c>
      <c r="GAL11" s="326">
        <v>1</v>
      </c>
      <c r="GAM11" s="327">
        <f t="shared" si="2215"/>
        <v>0.28653295128939826</v>
      </c>
      <c r="GAN11" s="326">
        <v>0</v>
      </c>
      <c r="GAO11" s="328">
        <f t="shared" si="2216"/>
        <v>1</v>
      </c>
      <c r="GAP11" s="254">
        <f t="shared" si="2217"/>
        <v>0.13071895424836599</v>
      </c>
      <c r="GAQ11" s="326">
        <v>0</v>
      </c>
      <c r="GAR11" s="327">
        <f t="shared" si="2218"/>
        <v>0</v>
      </c>
      <c r="GAS11" s="326">
        <v>1</v>
      </c>
      <c r="GAT11" s="327">
        <f t="shared" si="2219"/>
        <v>0.28818443804034583</v>
      </c>
      <c r="GAU11" s="326">
        <v>0</v>
      </c>
      <c r="GAV11" s="328">
        <f t="shared" si="2220"/>
        <v>1</v>
      </c>
      <c r="GAW11" s="254">
        <f t="shared" si="2221"/>
        <v>0.13106159895150721</v>
      </c>
      <c r="GAX11" s="326">
        <v>0</v>
      </c>
      <c r="GAY11" s="327">
        <f t="shared" si="2222"/>
        <v>0</v>
      </c>
      <c r="GAZ11" s="326">
        <v>1</v>
      </c>
      <c r="GBA11" s="327">
        <f t="shared" si="2223"/>
        <v>0.28901734104046239</v>
      </c>
      <c r="GBB11" s="326">
        <v>0</v>
      </c>
      <c r="GBC11" s="328">
        <f t="shared" si="2224"/>
        <v>1</v>
      </c>
      <c r="GBD11" s="254">
        <f t="shared" si="2225"/>
        <v>0.13157894736842105</v>
      </c>
      <c r="GBE11" s="326">
        <v>0</v>
      </c>
      <c r="GBF11" s="327">
        <f t="shared" si="2226"/>
        <v>0</v>
      </c>
      <c r="GBG11" s="326">
        <v>1</v>
      </c>
      <c r="GBH11" s="327">
        <f t="shared" si="2227"/>
        <v>0.28985507246376813</v>
      </c>
      <c r="GBI11" s="326">
        <v>0</v>
      </c>
      <c r="GBJ11" s="328">
        <f t="shared" si="2228"/>
        <v>1</v>
      </c>
      <c r="GBK11" s="254">
        <f t="shared" si="2229"/>
        <v>0.13175230566534915</v>
      </c>
      <c r="GBL11" s="326">
        <v>0</v>
      </c>
      <c r="GBM11" s="327">
        <f t="shared" si="2230"/>
        <v>0</v>
      </c>
      <c r="GBN11" s="326">
        <v>1</v>
      </c>
      <c r="GBO11" s="327">
        <f t="shared" si="2231"/>
        <v>0.28985507246376813</v>
      </c>
      <c r="GBP11" s="326">
        <v>0</v>
      </c>
      <c r="GBQ11" s="328">
        <f t="shared" si="2232"/>
        <v>1</v>
      </c>
      <c r="GBR11" s="254">
        <f t="shared" si="2233"/>
        <v>0.13192612137203166</v>
      </c>
      <c r="GBS11" s="326">
        <v>0</v>
      </c>
      <c r="GBT11" s="327">
        <f t="shared" si="2234"/>
        <v>0</v>
      </c>
      <c r="GBU11" s="326">
        <v>1</v>
      </c>
      <c r="GBV11" s="327">
        <f t="shared" si="2235"/>
        <v>0.29069767441860467</v>
      </c>
      <c r="GBW11" s="326">
        <v>0</v>
      </c>
      <c r="GBX11" s="328">
        <f t="shared" si="2236"/>
        <v>1</v>
      </c>
      <c r="GBY11" s="254">
        <f t="shared" si="2237"/>
        <v>0.13227513227513227</v>
      </c>
      <c r="GBZ11" s="326">
        <v>0</v>
      </c>
      <c r="GCA11" s="327">
        <f t="shared" si="2238"/>
        <v>0</v>
      </c>
      <c r="GCB11" s="326">
        <v>1</v>
      </c>
      <c r="GCC11" s="327">
        <f t="shared" si="2239"/>
        <v>0.29154518950437319</v>
      </c>
      <c r="GCD11" s="326">
        <v>0</v>
      </c>
      <c r="GCE11" s="328">
        <f t="shared" si="2240"/>
        <v>1</v>
      </c>
      <c r="GCF11" s="254">
        <f t="shared" si="2241"/>
        <v>0.13297872340425532</v>
      </c>
      <c r="GCG11" s="326">
        <v>0</v>
      </c>
      <c r="GCH11" s="327">
        <f t="shared" si="2242"/>
        <v>0</v>
      </c>
      <c r="GCI11" s="326">
        <v>1</v>
      </c>
      <c r="GCJ11" s="327">
        <f t="shared" si="2243"/>
        <v>0.29411764705882354</v>
      </c>
      <c r="GCK11" s="326">
        <v>0</v>
      </c>
      <c r="GCL11" s="328">
        <f t="shared" si="2244"/>
        <v>1</v>
      </c>
      <c r="GCM11" s="254">
        <f t="shared" si="2245"/>
        <v>0.13351134846461948</v>
      </c>
      <c r="GCN11" s="326">
        <v>0</v>
      </c>
      <c r="GCO11" s="327">
        <f t="shared" si="2246"/>
        <v>0</v>
      </c>
      <c r="GCP11" s="326">
        <v>1</v>
      </c>
      <c r="GCQ11" s="327">
        <f t="shared" si="2247"/>
        <v>0.29585798816568049</v>
      </c>
      <c r="GCR11" s="326">
        <v>0</v>
      </c>
      <c r="GCS11" s="328">
        <f t="shared" si="2248"/>
        <v>1</v>
      </c>
      <c r="GCT11" s="254">
        <f t="shared" si="2249"/>
        <v>0.13404825737265416</v>
      </c>
      <c r="GCU11" s="326">
        <v>0</v>
      </c>
      <c r="GCV11" s="327">
        <f t="shared" si="2250"/>
        <v>0</v>
      </c>
      <c r="GCW11" s="326">
        <v>1</v>
      </c>
      <c r="GCX11" s="327">
        <f t="shared" si="2251"/>
        <v>0.29585798816568049</v>
      </c>
      <c r="GCY11" s="326">
        <v>0</v>
      </c>
      <c r="GCZ11" s="328">
        <f t="shared" si="2252"/>
        <v>1</v>
      </c>
      <c r="GDA11" s="254">
        <f t="shared" si="2253"/>
        <v>0.13422818791946309</v>
      </c>
      <c r="GDB11" s="326">
        <v>0</v>
      </c>
      <c r="GDC11" s="327">
        <f t="shared" si="2254"/>
        <v>0</v>
      </c>
      <c r="GDD11" s="326">
        <v>1</v>
      </c>
      <c r="GDE11" s="327">
        <f t="shared" si="2255"/>
        <v>0.29761904761904762</v>
      </c>
      <c r="GDF11" s="326">
        <v>0</v>
      </c>
      <c r="GDG11" s="328">
        <f t="shared" si="2256"/>
        <v>1</v>
      </c>
      <c r="GDH11" s="254">
        <f t="shared" si="2257"/>
        <v>0.1349527665317139</v>
      </c>
      <c r="GDI11" s="326">
        <v>0</v>
      </c>
      <c r="GDJ11" s="327">
        <f t="shared" si="2258"/>
        <v>0</v>
      </c>
      <c r="GDK11" s="326">
        <v>1</v>
      </c>
      <c r="GDL11" s="327">
        <f t="shared" si="2259"/>
        <v>0.29761904761904762</v>
      </c>
      <c r="GDM11" s="326">
        <v>0</v>
      </c>
      <c r="GDN11" s="328">
        <f t="shared" si="2260"/>
        <v>1</v>
      </c>
      <c r="GDO11" s="254">
        <f t="shared" si="2261"/>
        <v>0.1349527665317139</v>
      </c>
      <c r="GDP11" s="326">
        <v>0</v>
      </c>
      <c r="GDQ11" s="327">
        <f t="shared" si="2262"/>
        <v>0</v>
      </c>
      <c r="GDR11" s="326">
        <v>1</v>
      </c>
      <c r="GDS11" s="327">
        <f t="shared" si="2263"/>
        <v>0.29940119760479045</v>
      </c>
      <c r="GDT11" s="326">
        <v>0</v>
      </c>
      <c r="GDU11" s="328">
        <f t="shared" si="2264"/>
        <v>1</v>
      </c>
      <c r="GDV11" s="254">
        <f t="shared" si="2265"/>
        <v>0.13531799729364005</v>
      </c>
      <c r="GDW11" s="326">
        <v>0</v>
      </c>
      <c r="GDX11" s="327">
        <f t="shared" si="2266"/>
        <v>0</v>
      </c>
      <c r="GDY11" s="326">
        <v>1</v>
      </c>
      <c r="GDZ11" s="327">
        <f t="shared" si="2267"/>
        <v>0.3003003003003003</v>
      </c>
      <c r="GEA11" s="326">
        <v>0</v>
      </c>
      <c r="GEB11" s="328">
        <f t="shared" si="2268"/>
        <v>1</v>
      </c>
      <c r="GEC11" s="254">
        <f t="shared" si="2269"/>
        <v>0.13568521031207598</v>
      </c>
      <c r="GED11" s="326">
        <v>0</v>
      </c>
      <c r="GEE11" s="327">
        <f t="shared" si="2270"/>
        <v>0</v>
      </c>
      <c r="GEF11" s="326">
        <v>1</v>
      </c>
      <c r="GEG11" s="327">
        <f t="shared" si="2271"/>
        <v>0.30120481927710846</v>
      </c>
      <c r="GEH11" s="326">
        <v>0</v>
      </c>
      <c r="GEI11" s="328">
        <f t="shared" si="2272"/>
        <v>1</v>
      </c>
      <c r="GEJ11" s="254">
        <f t="shared" si="2273"/>
        <v>0.1358695652173913</v>
      </c>
      <c r="GEK11" s="326">
        <v>0</v>
      </c>
      <c r="GEL11" s="327">
        <f t="shared" si="2274"/>
        <v>0</v>
      </c>
      <c r="GEM11" s="326">
        <v>1</v>
      </c>
      <c r="GEN11" s="327">
        <f t="shared" si="2275"/>
        <v>0.303951367781155</v>
      </c>
      <c r="GEO11" s="326">
        <v>0</v>
      </c>
      <c r="GEP11" s="328">
        <f t="shared" si="2276"/>
        <v>1</v>
      </c>
      <c r="GEQ11" s="254">
        <f t="shared" si="2277"/>
        <v>0.13661202185792351</v>
      </c>
      <c r="GER11" s="326">
        <v>0</v>
      </c>
      <c r="GES11" s="327">
        <f t="shared" si="2278"/>
        <v>0</v>
      </c>
      <c r="GET11" s="326">
        <v>1</v>
      </c>
      <c r="GEU11" s="327">
        <f t="shared" si="2279"/>
        <v>0.3048780487804878</v>
      </c>
      <c r="GEV11" s="326">
        <v>0</v>
      </c>
      <c r="GEW11" s="328">
        <f t="shared" si="2280"/>
        <v>1</v>
      </c>
      <c r="GEX11" s="254">
        <f t="shared" si="2281"/>
        <v>0.13698630136986301</v>
      </c>
      <c r="GEY11" s="326">
        <v>0</v>
      </c>
      <c r="GEZ11" s="327">
        <f t="shared" si="2282"/>
        <v>0</v>
      </c>
      <c r="GFA11" s="326">
        <v>1</v>
      </c>
      <c r="GFB11" s="327">
        <f t="shared" si="2283"/>
        <v>0.3058103975535168</v>
      </c>
      <c r="GFC11" s="326">
        <v>0</v>
      </c>
      <c r="GFD11" s="328">
        <f t="shared" si="2284"/>
        <v>1</v>
      </c>
      <c r="GFE11" s="254">
        <f t="shared" si="2285"/>
        <v>0.1371742112482853</v>
      </c>
      <c r="GFF11" s="326">
        <v>0</v>
      </c>
      <c r="GFG11" s="327">
        <f t="shared" si="2286"/>
        <v>0</v>
      </c>
      <c r="GFH11" s="326">
        <v>1</v>
      </c>
      <c r="GFI11" s="327">
        <f t="shared" si="2287"/>
        <v>0.3058103975535168</v>
      </c>
      <c r="GFJ11" s="326">
        <v>0</v>
      </c>
      <c r="GFK11" s="328">
        <f t="shared" si="2288"/>
        <v>1</v>
      </c>
      <c r="GFL11" s="254">
        <f t="shared" si="2289"/>
        <v>0.13736263736263737</v>
      </c>
      <c r="GFM11" s="326">
        <v>0</v>
      </c>
      <c r="GFN11" s="327">
        <f t="shared" si="2290"/>
        <v>0</v>
      </c>
      <c r="GFO11" s="326">
        <v>1</v>
      </c>
      <c r="GFP11" s="327">
        <f t="shared" si="2291"/>
        <v>0.30864197530864196</v>
      </c>
      <c r="GFQ11" s="326">
        <v>0</v>
      </c>
      <c r="GFR11" s="328">
        <f t="shared" si="2292"/>
        <v>1</v>
      </c>
      <c r="GFS11" s="254">
        <f t="shared" si="2293"/>
        <v>0.13812154696132595</v>
      </c>
      <c r="GFT11" s="326">
        <v>0</v>
      </c>
      <c r="GFU11" s="327">
        <f t="shared" si="2294"/>
        <v>0</v>
      </c>
      <c r="GFV11" s="326">
        <v>1</v>
      </c>
      <c r="GFW11" s="327">
        <f t="shared" si="2295"/>
        <v>0.30959752321981426</v>
      </c>
      <c r="GFX11" s="326">
        <v>0</v>
      </c>
      <c r="GFY11" s="328">
        <f t="shared" si="2296"/>
        <v>1</v>
      </c>
      <c r="GFZ11" s="254">
        <f t="shared" si="2297"/>
        <v>0.13850415512465375</v>
      </c>
      <c r="GGA11" s="326">
        <v>0</v>
      </c>
      <c r="GGB11" s="327">
        <f t="shared" si="2298"/>
        <v>0</v>
      </c>
      <c r="GGC11" s="326">
        <v>1</v>
      </c>
      <c r="GGD11" s="327">
        <f t="shared" si="2299"/>
        <v>0.3125</v>
      </c>
      <c r="GGE11" s="326">
        <v>0</v>
      </c>
      <c r="GGF11" s="328">
        <f t="shared" si="2300"/>
        <v>1</v>
      </c>
      <c r="GGG11" s="254">
        <f t="shared" si="2301"/>
        <v>0.1394700139470014</v>
      </c>
      <c r="GGH11" s="326">
        <v>0</v>
      </c>
      <c r="GGI11" s="327">
        <f t="shared" si="2302"/>
        <v>0</v>
      </c>
      <c r="GGJ11" s="326">
        <v>1</v>
      </c>
      <c r="GGK11" s="327">
        <f t="shared" si="2303"/>
        <v>0.3125</v>
      </c>
      <c r="GGL11" s="326">
        <v>0</v>
      </c>
      <c r="GGM11" s="328">
        <f t="shared" si="2304"/>
        <v>1</v>
      </c>
      <c r="GGN11" s="254">
        <f t="shared" si="2305"/>
        <v>0.13966480446927373</v>
      </c>
      <c r="GGO11" s="326">
        <v>0</v>
      </c>
      <c r="GGP11" s="327">
        <f t="shared" si="2306"/>
        <v>0</v>
      </c>
      <c r="GGQ11" s="326">
        <v>1</v>
      </c>
      <c r="GGR11" s="327">
        <f t="shared" si="2307"/>
        <v>0.31347962382445138</v>
      </c>
      <c r="GGS11" s="326">
        <v>0</v>
      </c>
      <c r="GGT11" s="328">
        <f t="shared" si="2308"/>
        <v>1</v>
      </c>
      <c r="GGU11" s="254">
        <f t="shared" si="2309"/>
        <v>0.1404494382022472</v>
      </c>
      <c r="GGV11" s="326">
        <v>0</v>
      </c>
      <c r="GGW11" s="327">
        <f t="shared" si="2310"/>
        <v>0</v>
      </c>
      <c r="GGX11" s="326">
        <v>1</v>
      </c>
      <c r="GGY11" s="327">
        <f t="shared" si="2311"/>
        <v>0.31347962382445138</v>
      </c>
      <c r="GGZ11" s="326">
        <v>0</v>
      </c>
      <c r="GHA11" s="328">
        <f t="shared" si="2312"/>
        <v>1</v>
      </c>
      <c r="GHB11" s="254">
        <f t="shared" si="2313"/>
        <v>0.14084507042253522</v>
      </c>
      <c r="GHC11" s="326">
        <v>0</v>
      </c>
      <c r="GHD11" s="327">
        <f t="shared" si="2314"/>
        <v>0</v>
      </c>
      <c r="GHE11" s="326">
        <v>1</v>
      </c>
      <c r="GHF11" s="327">
        <f t="shared" si="2315"/>
        <v>0.31347962382445138</v>
      </c>
      <c r="GHG11" s="326">
        <v>0</v>
      </c>
      <c r="GHH11" s="328">
        <f t="shared" si="2316"/>
        <v>1</v>
      </c>
      <c r="GHI11" s="254">
        <f t="shared" si="2317"/>
        <v>0.14104372355430184</v>
      </c>
      <c r="GHJ11" s="326">
        <v>0</v>
      </c>
      <c r="GHK11" s="327">
        <f t="shared" si="2318"/>
        <v>0</v>
      </c>
      <c r="GHL11" s="326">
        <v>1</v>
      </c>
      <c r="GHM11" s="327">
        <f t="shared" si="2319"/>
        <v>0.31347962382445138</v>
      </c>
      <c r="GHN11" s="326">
        <v>0</v>
      </c>
      <c r="GHO11" s="328">
        <f t="shared" si="2320"/>
        <v>1</v>
      </c>
      <c r="GHP11" s="254">
        <f t="shared" si="2321"/>
        <v>0.14104372355430184</v>
      </c>
      <c r="GHQ11" s="326">
        <v>0</v>
      </c>
      <c r="GHR11" s="327">
        <f t="shared" si="2322"/>
        <v>0</v>
      </c>
      <c r="GHS11" s="326">
        <v>1</v>
      </c>
      <c r="GHT11" s="327">
        <f t="shared" si="2323"/>
        <v>0.31446540880503149</v>
      </c>
      <c r="GHU11" s="326">
        <v>0</v>
      </c>
      <c r="GHV11" s="328">
        <f t="shared" si="2324"/>
        <v>1</v>
      </c>
      <c r="GHW11" s="254">
        <f t="shared" si="2325"/>
        <v>0.14184397163120568</v>
      </c>
      <c r="GHX11" s="326">
        <v>0</v>
      </c>
      <c r="GHY11" s="327">
        <f t="shared" si="2326"/>
        <v>0</v>
      </c>
      <c r="GHZ11" s="326">
        <v>1</v>
      </c>
      <c r="GIA11" s="327">
        <f t="shared" si="2327"/>
        <v>0.31545741324921134</v>
      </c>
      <c r="GIB11" s="326">
        <v>0</v>
      </c>
      <c r="GIC11" s="328">
        <f t="shared" si="2328"/>
        <v>1</v>
      </c>
      <c r="GID11" s="254">
        <f t="shared" si="2329"/>
        <v>0.14245014245014245</v>
      </c>
      <c r="GIE11" s="326">
        <v>0</v>
      </c>
      <c r="GIF11" s="327">
        <f t="shared" si="2330"/>
        <v>0</v>
      </c>
      <c r="GIG11" s="326">
        <v>1</v>
      </c>
      <c r="GIH11" s="327">
        <f t="shared" si="2331"/>
        <v>0.31545741324921134</v>
      </c>
      <c r="GII11" s="326">
        <v>0</v>
      </c>
      <c r="GIJ11" s="328">
        <f t="shared" si="2332"/>
        <v>1</v>
      </c>
      <c r="GIK11" s="254">
        <f t="shared" si="2333"/>
        <v>0.14265335235378032</v>
      </c>
      <c r="GIL11" s="326">
        <v>0</v>
      </c>
      <c r="GIM11" s="327">
        <f t="shared" si="2334"/>
        <v>0</v>
      </c>
      <c r="GIN11" s="326">
        <v>1</v>
      </c>
      <c r="GIO11" s="327">
        <f t="shared" si="2335"/>
        <v>0.31746031746031744</v>
      </c>
      <c r="GIP11" s="326">
        <v>0</v>
      </c>
      <c r="GIQ11" s="328">
        <f t="shared" si="2336"/>
        <v>1</v>
      </c>
      <c r="GIR11" s="254">
        <f t="shared" si="2337"/>
        <v>0.14326647564469913</v>
      </c>
      <c r="GIS11" s="326">
        <v>0</v>
      </c>
      <c r="GIT11" s="327">
        <f t="shared" si="2338"/>
        <v>0</v>
      </c>
      <c r="GIU11" s="326">
        <v>1</v>
      </c>
      <c r="GIV11" s="327">
        <f t="shared" si="2339"/>
        <v>0.31948881789137379</v>
      </c>
      <c r="GIW11" s="326">
        <v>0</v>
      </c>
      <c r="GIX11" s="328">
        <f t="shared" si="2340"/>
        <v>1</v>
      </c>
      <c r="GIY11" s="254">
        <f t="shared" si="2341"/>
        <v>0.14388489208633093</v>
      </c>
      <c r="GIZ11" s="326">
        <v>0</v>
      </c>
      <c r="GJA11" s="327">
        <f t="shared" si="2342"/>
        <v>0</v>
      </c>
      <c r="GJB11" s="326">
        <v>1</v>
      </c>
      <c r="GJC11" s="327">
        <f t="shared" si="2343"/>
        <v>0.32573289902280134</v>
      </c>
      <c r="GJD11" s="326">
        <v>0</v>
      </c>
      <c r="GJE11" s="328">
        <f t="shared" si="2344"/>
        <v>1</v>
      </c>
      <c r="GJF11" s="254">
        <f t="shared" si="2345"/>
        <v>0.14534883720930233</v>
      </c>
      <c r="GJG11" s="326">
        <v>0</v>
      </c>
      <c r="GJH11" s="327">
        <f t="shared" si="2346"/>
        <v>0</v>
      </c>
      <c r="GJI11" s="326">
        <v>1</v>
      </c>
      <c r="GJJ11" s="327">
        <f t="shared" si="2347"/>
        <v>0.32679738562091504</v>
      </c>
      <c r="GJK11" s="326">
        <v>0</v>
      </c>
      <c r="GJL11" s="328">
        <f t="shared" si="2348"/>
        <v>1</v>
      </c>
      <c r="GJM11" s="254">
        <f t="shared" si="2349"/>
        <v>0.14641288433382138</v>
      </c>
      <c r="GJN11" s="326">
        <v>0</v>
      </c>
      <c r="GJO11" s="327">
        <f t="shared" si="2350"/>
        <v>0</v>
      </c>
      <c r="GJP11" s="326">
        <v>1</v>
      </c>
      <c r="GJQ11" s="327">
        <f t="shared" si="2351"/>
        <v>0.32786885245901637</v>
      </c>
      <c r="GJR11" s="326">
        <v>0</v>
      </c>
      <c r="GJS11" s="328">
        <f t="shared" si="2352"/>
        <v>1</v>
      </c>
      <c r="GJT11" s="254">
        <f t="shared" si="2353"/>
        <v>0.14705882352941177</v>
      </c>
      <c r="GJU11" s="326">
        <v>0</v>
      </c>
      <c r="GJV11" s="327">
        <f t="shared" si="2354"/>
        <v>0</v>
      </c>
      <c r="GJW11" s="326">
        <v>1</v>
      </c>
      <c r="GJX11" s="327">
        <f t="shared" si="2355"/>
        <v>0.33112582781456956</v>
      </c>
      <c r="GJY11" s="326">
        <v>0</v>
      </c>
      <c r="GJZ11" s="328">
        <f t="shared" si="2356"/>
        <v>1</v>
      </c>
      <c r="GKA11" s="254">
        <f t="shared" si="2357"/>
        <v>0.14858841010401189</v>
      </c>
      <c r="GKB11" s="326">
        <v>0</v>
      </c>
      <c r="GKC11" s="327">
        <f t="shared" si="2358"/>
        <v>0</v>
      </c>
      <c r="GKD11" s="326">
        <v>1</v>
      </c>
      <c r="GKE11" s="327">
        <f t="shared" si="2359"/>
        <v>0.33333333333333337</v>
      </c>
      <c r="GKF11" s="326">
        <v>0</v>
      </c>
      <c r="GKG11" s="328">
        <f t="shared" si="2360"/>
        <v>1</v>
      </c>
      <c r="GKH11" s="254">
        <f t="shared" si="2361"/>
        <v>0.1492537313432836</v>
      </c>
      <c r="GKI11" s="326">
        <v>0</v>
      </c>
      <c r="GKJ11" s="327">
        <f t="shared" si="2362"/>
        <v>0</v>
      </c>
      <c r="GKK11" s="326">
        <v>1</v>
      </c>
      <c r="GKL11" s="327">
        <f t="shared" si="2363"/>
        <v>0.33557046979865773</v>
      </c>
      <c r="GKM11" s="326">
        <v>0</v>
      </c>
      <c r="GKN11" s="328">
        <f t="shared" si="2364"/>
        <v>1</v>
      </c>
      <c r="GKO11" s="254">
        <f t="shared" si="2365"/>
        <v>0.15015015015015015</v>
      </c>
      <c r="GKP11" s="326">
        <v>0</v>
      </c>
      <c r="GKQ11" s="327">
        <f t="shared" si="2366"/>
        <v>0</v>
      </c>
      <c r="GKR11" s="326">
        <v>1</v>
      </c>
      <c r="GKS11" s="327">
        <f t="shared" si="2367"/>
        <v>0.34246575342465752</v>
      </c>
      <c r="GKT11" s="326">
        <v>0</v>
      </c>
      <c r="GKU11" s="328">
        <f t="shared" si="2368"/>
        <v>1</v>
      </c>
      <c r="GKV11" s="254">
        <f t="shared" si="2369"/>
        <v>0.15220700152207001</v>
      </c>
      <c r="GKW11" s="326">
        <v>0</v>
      </c>
      <c r="GKX11" s="327">
        <f t="shared" si="2370"/>
        <v>0</v>
      </c>
      <c r="GKY11" s="326">
        <v>1</v>
      </c>
      <c r="GKZ11" s="327">
        <f t="shared" si="2371"/>
        <v>0.34482758620689657</v>
      </c>
      <c r="GLA11" s="326">
        <v>0</v>
      </c>
      <c r="GLB11" s="328">
        <f t="shared" si="2372"/>
        <v>1</v>
      </c>
      <c r="GLC11" s="254">
        <f t="shared" si="2373"/>
        <v>0.15313935681470139</v>
      </c>
      <c r="GLD11" s="326">
        <v>0</v>
      </c>
      <c r="GLE11" s="327">
        <f t="shared" si="2374"/>
        <v>0</v>
      </c>
      <c r="GLF11" s="326">
        <v>1</v>
      </c>
      <c r="GLG11" s="327">
        <f t="shared" si="2375"/>
        <v>0.34843205574912894</v>
      </c>
      <c r="GLH11" s="326">
        <v>0</v>
      </c>
      <c r="GLI11" s="328">
        <f t="shared" si="2376"/>
        <v>1</v>
      </c>
      <c r="GLJ11" s="254">
        <f t="shared" si="2377"/>
        <v>0.15408320493066258</v>
      </c>
      <c r="GLK11" s="326">
        <v>0</v>
      </c>
      <c r="GLL11" s="327">
        <f t="shared" si="2378"/>
        <v>0</v>
      </c>
      <c r="GLM11" s="326">
        <v>1</v>
      </c>
      <c r="GLN11" s="327">
        <f t="shared" si="2379"/>
        <v>0.35211267605633806</v>
      </c>
      <c r="GLO11" s="326">
        <v>0</v>
      </c>
      <c r="GLP11" s="328">
        <f t="shared" si="2380"/>
        <v>1</v>
      </c>
      <c r="GLQ11" s="254">
        <f t="shared" si="2381"/>
        <v>0.1557632398753894</v>
      </c>
      <c r="GLR11" s="326">
        <v>0</v>
      </c>
      <c r="GLS11" s="327">
        <f t="shared" si="2382"/>
        <v>0</v>
      </c>
      <c r="GLT11" s="326">
        <v>1</v>
      </c>
      <c r="GLU11" s="327">
        <f t="shared" si="2383"/>
        <v>0.35714285714285715</v>
      </c>
      <c r="GLV11" s="326">
        <v>0</v>
      </c>
      <c r="GLW11" s="328">
        <f t="shared" si="2384"/>
        <v>1</v>
      </c>
      <c r="GLX11" s="254">
        <f t="shared" si="2385"/>
        <v>0.15748031496062992</v>
      </c>
      <c r="GLY11" s="326">
        <v>0</v>
      </c>
      <c r="GLZ11" s="327">
        <f t="shared" si="2386"/>
        <v>0</v>
      </c>
      <c r="GMA11" s="326">
        <v>1</v>
      </c>
      <c r="GMB11" s="327">
        <f t="shared" si="2387"/>
        <v>0.36363636363636365</v>
      </c>
      <c r="GMC11" s="326">
        <v>0</v>
      </c>
      <c r="GMD11" s="328">
        <f t="shared" si="2388"/>
        <v>1</v>
      </c>
      <c r="GME11" s="254">
        <f t="shared" si="2389"/>
        <v>0.1610305958132045</v>
      </c>
      <c r="GMF11" s="326">
        <v>0</v>
      </c>
      <c r="GMG11" s="327">
        <f t="shared" si="2390"/>
        <v>0</v>
      </c>
      <c r="GMH11" s="326">
        <v>1</v>
      </c>
      <c r="GMI11" s="327">
        <f t="shared" si="2391"/>
        <v>0.36764705882352938</v>
      </c>
      <c r="GMJ11" s="326">
        <v>0</v>
      </c>
      <c r="GMK11" s="328">
        <f t="shared" si="2392"/>
        <v>1</v>
      </c>
      <c r="GML11" s="254">
        <f t="shared" si="2393"/>
        <v>0.16260162601626016</v>
      </c>
      <c r="GMM11" s="326">
        <v>0</v>
      </c>
      <c r="GMN11" s="327">
        <f t="shared" si="2394"/>
        <v>0</v>
      </c>
      <c r="GMO11" s="326">
        <v>1</v>
      </c>
      <c r="GMP11" s="327">
        <f t="shared" si="2395"/>
        <v>0.37453183520599254</v>
      </c>
      <c r="GMQ11" s="326">
        <v>0</v>
      </c>
      <c r="GMR11" s="328">
        <f t="shared" si="2396"/>
        <v>1</v>
      </c>
      <c r="GMS11" s="254">
        <f t="shared" si="2397"/>
        <v>0.16501650165016502</v>
      </c>
      <c r="GMT11" s="326">
        <v>0</v>
      </c>
      <c r="GMU11" s="327">
        <f t="shared" si="2398"/>
        <v>0</v>
      </c>
      <c r="GMV11" s="326">
        <v>1</v>
      </c>
      <c r="GMW11" s="327">
        <f t="shared" si="2399"/>
        <v>0.38022813688212925</v>
      </c>
      <c r="GMX11" s="326">
        <v>0</v>
      </c>
      <c r="GMY11" s="328">
        <f t="shared" si="2400"/>
        <v>1</v>
      </c>
      <c r="GMZ11" s="254">
        <f t="shared" si="2401"/>
        <v>0.16891891891891891</v>
      </c>
      <c r="GNA11" s="326">
        <v>0</v>
      </c>
      <c r="GNB11" s="327">
        <f t="shared" si="2402"/>
        <v>0</v>
      </c>
      <c r="GNC11" s="326">
        <v>1</v>
      </c>
      <c r="GND11" s="327">
        <f t="shared" si="2403"/>
        <v>0.38610038610038611</v>
      </c>
      <c r="GNE11" s="326">
        <v>0</v>
      </c>
      <c r="GNF11" s="328">
        <f t="shared" si="2404"/>
        <v>1</v>
      </c>
      <c r="GNG11" s="254">
        <f t="shared" si="2405"/>
        <v>0.17123287671232876</v>
      </c>
      <c r="GNH11" s="326">
        <v>0</v>
      </c>
      <c r="GNI11" s="327">
        <f t="shared" si="2406"/>
        <v>0</v>
      </c>
      <c r="GNJ11" s="326">
        <v>1</v>
      </c>
      <c r="GNK11" s="327">
        <f t="shared" si="2407"/>
        <v>0.39525691699604742</v>
      </c>
      <c r="GNL11" s="326">
        <v>0</v>
      </c>
      <c r="GNM11" s="328">
        <f t="shared" si="2408"/>
        <v>1</v>
      </c>
      <c r="GNN11" s="254">
        <f t="shared" si="2409"/>
        <v>0.1736111111111111</v>
      </c>
      <c r="GNO11" s="326">
        <v>0</v>
      </c>
      <c r="GNP11" s="327">
        <f t="shared" si="2410"/>
        <v>0</v>
      </c>
      <c r="GNQ11" s="326">
        <v>1</v>
      </c>
      <c r="GNR11" s="327">
        <f t="shared" si="2411"/>
        <v>0.40816326530612246</v>
      </c>
      <c r="GNS11" s="326">
        <v>0</v>
      </c>
      <c r="GNT11" s="328">
        <f t="shared" si="2412"/>
        <v>1</v>
      </c>
      <c r="GNU11" s="254">
        <f t="shared" si="2413"/>
        <v>0.1773049645390071</v>
      </c>
      <c r="GNV11" s="326">
        <v>0</v>
      </c>
      <c r="GNW11" s="327">
        <f t="shared" si="2414"/>
        <v>0</v>
      </c>
      <c r="GNX11" s="326">
        <v>1</v>
      </c>
      <c r="GNY11" s="327">
        <f t="shared" si="2415"/>
        <v>0.42016806722689076</v>
      </c>
      <c r="GNZ11" s="326">
        <v>0</v>
      </c>
      <c r="GOA11" s="328">
        <f t="shared" si="2416"/>
        <v>1</v>
      </c>
      <c r="GOB11" s="254">
        <f t="shared" si="2417"/>
        <v>0.18315018315018314</v>
      </c>
      <c r="GOC11" s="326">
        <v>0</v>
      </c>
      <c r="GOD11" s="327">
        <f t="shared" si="2418"/>
        <v>0</v>
      </c>
      <c r="GOE11" s="326">
        <v>1</v>
      </c>
      <c r="GOF11" s="327">
        <f t="shared" si="2419"/>
        <v>0.43103448275862066</v>
      </c>
      <c r="GOG11" s="326">
        <v>0</v>
      </c>
      <c r="GOH11" s="328">
        <f t="shared" si="2420"/>
        <v>1</v>
      </c>
      <c r="GOI11" s="254">
        <f t="shared" si="2421"/>
        <v>0.18621973929236499</v>
      </c>
      <c r="GOJ11" s="326">
        <v>0</v>
      </c>
      <c r="GOK11" s="327">
        <f t="shared" si="2422"/>
        <v>0</v>
      </c>
      <c r="GOL11" s="326">
        <v>1</v>
      </c>
      <c r="GOM11" s="327">
        <f t="shared" si="2423"/>
        <v>0.4464285714285714</v>
      </c>
      <c r="GON11" s="326">
        <v>0</v>
      </c>
      <c r="GOO11" s="328">
        <f t="shared" si="2424"/>
        <v>1</v>
      </c>
      <c r="GOP11" s="254">
        <f t="shared" si="2425"/>
        <v>0.19230769230769232</v>
      </c>
      <c r="GOQ11" s="326">
        <v>0</v>
      </c>
      <c r="GOR11" s="327">
        <f t="shared" si="2426"/>
        <v>0</v>
      </c>
      <c r="GOS11" s="326">
        <v>1</v>
      </c>
      <c r="GOT11" s="327">
        <f t="shared" si="2427"/>
        <v>0.46082949308755761</v>
      </c>
      <c r="GOU11" s="326">
        <v>0</v>
      </c>
      <c r="GOV11" s="328">
        <f t="shared" si="2428"/>
        <v>1</v>
      </c>
      <c r="GOW11" s="254">
        <f t="shared" si="2429"/>
        <v>0.19920318725099601</v>
      </c>
      <c r="GOX11" s="326">
        <v>0</v>
      </c>
      <c r="GOY11" s="327">
        <f t="shared" si="2430"/>
        <v>0</v>
      </c>
      <c r="GOZ11" s="326">
        <v>1</v>
      </c>
      <c r="GPA11" s="327">
        <f t="shared" si="2431"/>
        <v>0.47393364928909953</v>
      </c>
      <c r="GPB11" s="326">
        <v>0</v>
      </c>
      <c r="GPC11" s="328">
        <f t="shared" si="2432"/>
        <v>1</v>
      </c>
      <c r="GPD11" s="254">
        <f t="shared" si="2433"/>
        <v>0.20449897750511251</v>
      </c>
      <c r="GPE11" s="326">
        <v>0</v>
      </c>
      <c r="GPF11" s="327">
        <f t="shared" si="2434"/>
        <v>0</v>
      </c>
      <c r="GPG11" s="326">
        <v>1</v>
      </c>
      <c r="GPH11" s="327">
        <f t="shared" si="2435"/>
        <v>0.49751243781094528</v>
      </c>
      <c r="GPI11" s="326">
        <v>0</v>
      </c>
      <c r="GPJ11" s="328">
        <f t="shared" si="2436"/>
        <v>1</v>
      </c>
      <c r="GPK11" s="254">
        <f t="shared" si="2437"/>
        <v>0.21459227467811159</v>
      </c>
      <c r="GPL11" s="326">
        <v>0</v>
      </c>
      <c r="GPM11" s="327">
        <f t="shared" si="2438"/>
        <v>0</v>
      </c>
      <c r="GPN11" s="326">
        <v>1</v>
      </c>
      <c r="GPO11" s="327">
        <f t="shared" si="2439"/>
        <v>0.52631578947368418</v>
      </c>
      <c r="GPP11" s="326">
        <v>0</v>
      </c>
      <c r="GPQ11" s="328">
        <f t="shared" si="2440"/>
        <v>1</v>
      </c>
      <c r="GPR11" s="254">
        <f t="shared" si="2441"/>
        <v>0.22222222222222221</v>
      </c>
      <c r="GPS11" s="326">
        <v>0</v>
      </c>
      <c r="GPT11" s="327">
        <f t="shared" si="2442"/>
        <v>0</v>
      </c>
      <c r="GPU11" s="326">
        <v>1</v>
      </c>
      <c r="GPV11" s="327">
        <f t="shared" si="2443"/>
        <v>0.54347826086956519</v>
      </c>
      <c r="GPW11" s="326">
        <v>0</v>
      </c>
      <c r="GPX11" s="328">
        <f t="shared" si="2444"/>
        <v>1</v>
      </c>
      <c r="GPY11" s="254">
        <f t="shared" si="2445"/>
        <v>0.2288329519450801</v>
      </c>
      <c r="GPZ11" s="326">
        <v>0</v>
      </c>
      <c r="GQA11" s="327">
        <f t="shared" si="2446"/>
        <v>0</v>
      </c>
      <c r="GQB11" s="326">
        <v>1</v>
      </c>
      <c r="GQC11" s="327">
        <f t="shared" si="2447"/>
        <v>0.58479532163742687</v>
      </c>
      <c r="GQD11" s="326">
        <v>0</v>
      </c>
      <c r="GQE11" s="328">
        <f t="shared" si="2448"/>
        <v>1</v>
      </c>
      <c r="GQF11" s="254">
        <f t="shared" si="2449"/>
        <v>0.24038461538461539</v>
      </c>
      <c r="GQG11" s="326">
        <v>0</v>
      </c>
      <c r="GQH11" s="327">
        <f t="shared" si="2450"/>
        <v>0</v>
      </c>
      <c r="GQI11" s="326">
        <v>1</v>
      </c>
      <c r="GQJ11" s="327">
        <f t="shared" si="2451"/>
        <v>0.5988023952095809</v>
      </c>
      <c r="GQK11" s="326">
        <v>0</v>
      </c>
      <c r="GQL11" s="328">
        <f t="shared" si="2452"/>
        <v>1</v>
      </c>
      <c r="GQM11" s="254">
        <f t="shared" si="2453"/>
        <v>0.24752475247524752</v>
      </c>
      <c r="GQN11" s="326">
        <v>0</v>
      </c>
      <c r="GQO11" s="327">
        <f t="shared" si="2454"/>
        <v>0</v>
      </c>
      <c r="GQP11" s="326">
        <v>1</v>
      </c>
      <c r="GQQ11" s="327">
        <f t="shared" si="2455"/>
        <v>0.62893081761006298</v>
      </c>
      <c r="GQR11" s="326">
        <v>0</v>
      </c>
      <c r="GQS11" s="328">
        <f t="shared" si="2456"/>
        <v>1</v>
      </c>
      <c r="GQT11" s="254">
        <f t="shared" si="2457"/>
        <v>0.2583979328165375</v>
      </c>
      <c r="GQU11" s="326">
        <v>0</v>
      </c>
      <c r="GQV11" s="327">
        <f t="shared" si="2458"/>
        <v>0</v>
      </c>
      <c r="GQW11" s="326">
        <v>1</v>
      </c>
      <c r="GQX11" s="327">
        <f t="shared" si="2459"/>
        <v>0.67567567567567566</v>
      </c>
      <c r="GQY11" s="326">
        <v>0</v>
      </c>
      <c r="GQZ11" s="328">
        <f t="shared" si="2460"/>
        <v>1</v>
      </c>
      <c r="GRA11" s="254">
        <f t="shared" si="2461"/>
        <v>0.27472527472527475</v>
      </c>
      <c r="GRB11" s="326">
        <v>0</v>
      </c>
      <c r="GRC11" s="327">
        <f t="shared" si="2462"/>
        <v>0</v>
      </c>
      <c r="GRD11" s="326">
        <v>1</v>
      </c>
      <c r="GRE11" s="327">
        <f t="shared" si="2463"/>
        <v>0.71942446043165476</v>
      </c>
      <c r="GRF11" s="326">
        <v>0</v>
      </c>
      <c r="GRG11" s="328">
        <f t="shared" si="2464"/>
        <v>1</v>
      </c>
      <c r="GRH11" s="254">
        <f t="shared" si="2465"/>
        <v>0.29239766081871343</v>
      </c>
      <c r="GRI11" s="326">
        <v>0</v>
      </c>
      <c r="GRJ11" s="327">
        <f t="shared" si="2466"/>
        <v>0</v>
      </c>
      <c r="GRK11" s="326">
        <v>1</v>
      </c>
      <c r="GRL11" s="327">
        <f t="shared" si="2467"/>
        <v>0.75757575757575757</v>
      </c>
      <c r="GRM11" s="326">
        <v>0</v>
      </c>
      <c r="GRN11" s="328">
        <f t="shared" si="2468"/>
        <v>1</v>
      </c>
      <c r="GRO11" s="254">
        <f t="shared" si="2469"/>
        <v>0.30769230769230771</v>
      </c>
      <c r="GRP11" s="326">
        <v>0</v>
      </c>
      <c r="GRQ11" s="327">
        <f t="shared" si="2470"/>
        <v>0</v>
      </c>
      <c r="GRR11" s="326">
        <v>1</v>
      </c>
      <c r="GRS11" s="327">
        <f t="shared" si="2471"/>
        <v>0.83333333333333337</v>
      </c>
      <c r="GRT11" s="326">
        <v>0</v>
      </c>
      <c r="GRU11" s="328">
        <f t="shared" si="2472"/>
        <v>1</v>
      </c>
      <c r="GRV11" s="254">
        <f t="shared" si="2473"/>
        <v>0.33783783783783783</v>
      </c>
      <c r="GRW11" s="326">
        <v>0</v>
      </c>
      <c r="GRX11" s="327">
        <f t="shared" si="2474"/>
        <v>0</v>
      </c>
      <c r="GRY11" s="326">
        <v>1</v>
      </c>
      <c r="GRZ11" s="327">
        <f t="shared" si="2475"/>
        <v>0.94339622641509435</v>
      </c>
      <c r="GSA11" s="326">
        <v>0</v>
      </c>
      <c r="GSB11" s="328">
        <f t="shared" si="2476"/>
        <v>1</v>
      </c>
      <c r="GSC11" s="254">
        <f t="shared" si="2477"/>
        <v>0.37735849056603776</v>
      </c>
      <c r="GSD11" s="326">
        <v>0</v>
      </c>
      <c r="GSE11" s="327">
        <f t="shared" si="2478"/>
        <v>0</v>
      </c>
      <c r="GSF11" s="326">
        <v>1</v>
      </c>
      <c r="GSG11" s="327">
        <f t="shared" si="2479"/>
        <v>1</v>
      </c>
      <c r="GSH11" s="326">
        <v>0</v>
      </c>
      <c r="GSI11" s="328">
        <f t="shared" si="2480"/>
        <v>1</v>
      </c>
      <c r="GSJ11" s="254">
        <f t="shared" si="2481"/>
        <v>0.41152263374485598</v>
      </c>
      <c r="GSK11" s="326">
        <v>0</v>
      </c>
      <c r="GSL11" s="327">
        <f t="shared" si="2482"/>
        <v>0</v>
      </c>
      <c r="GSM11" s="326">
        <v>1</v>
      </c>
      <c r="GSN11" s="327">
        <f t="shared" si="2483"/>
        <v>1.0638297872340425</v>
      </c>
      <c r="GSO11" s="326">
        <v>0</v>
      </c>
      <c r="GSP11" s="328">
        <f t="shared" si="2484"/>
        <v>1</v>
      </c>
      <c r="GSQ11" s="254">
        <f t="shared" si="2485"/>
        <v>0.44843049327354262</v>
      </c>
      <c r="GSR11" s="326">
        <v>0</v>
      </c>
      <c r="GSS11" s="327">
        <f t="shared" si="2486"/>
        <v>0</v>
      </c>
      <c r="GST11" s="326">
        <v>1</v>
      </c>
      <c r="GSU11" s="327">
        <f t="shared" si="2487"/>
        <v>1.1627906976744187</v>
      </c>
      <c r="GSV11" s="326">
        <v>0</v>
      </c>
      <c r="GSW11" s="328">
        <f t="shared" si="2488"/>
        <v>1</v>
      </c>
      <c r="GSX11" s="254">
        <f t="shared" si="2489"/>
        <v>0.48780487804878048</v>
      </c>
      <c r="GSY11" s="326">
        <v>0</v>
      </c>
      <c r="GSZ11" s="327">
        <f t="shared" si="2490"/>
        <v>0</v>
      </c>
      <c r="GTA11" s="326">
        <v>1</v>
      </c>
      <c r="GTB11" s="327">
        <f t="shared" si="2491"/>
        <v>1.3333333333333335</v>
      </c>
      <c r="GTC11" s="326">
        <v>0</v>
      </c>
      <c r="GTD11" s="328">
        <f t="shared" si="2492"/>
        <v>1</v>
      </c>
      <c r="GTE11" s="254">
        <f t="shared" si="2493"/>
        <v>0.54054054054054057</v>
      </c>
      <c r="GTF11" s="326">
        <v>0</v>
      </c>
      <c r="GTG11" s="327">
        <f t="shared" si="2494"/>
        <v>0</v>
      </c>
      <c r="GTH11" s="326">
        <v>1</v>
      </c>
      <c r="GTI11" s="327">
        <f t="shared" si="2495"/>
        <v>1.4285714285714286</v>
      </c>
      <c r="GTJ11" s="326">
        <v>0</v>
      </c>
      <c r="GTK11" s="328">
        <f t="shared" si="2496"/>
        <v>1</v>
      </c>
      <c r="GTL11" s="254">
        <f t="shared" si="2497"/>
        <v>0.57471264367816088</v>
      </c>
      <c r="GTM11" s="326">
        <v>0</v>
      </c>
      <c r="GTN11" s="327">
        <f t="shared" si="2498"/>
        <v>0</v>
      </c>
      <c r="GTO11" s="326">
        <v>1</v>
      </c>
      <c r="GTP11" s="327">
        <f t="shared" si="2499"/>
        <v>1.6949152542372881</v>
      </c>
      <c r="GTQ11" s="326">
        <v>0</v>
      </c>
      <c r="GTR11" s="328">
        <f t="shared" si="2500"/>
        <v>1</v>
      </c>
      <c r="GTS11" s="254">
        <f t="shared" si="2501"/>
        <v>0.64516129032258063</v>
      </c>
      <c r="GTT11" s="326">
        <v>0</v>
      </c>
      <c r="GTU11" s="327">
        <f t="shared" si="2502"/>
        <v>0</v>
      </c>
      <c r="GTV11" s="326">
        <v>1</v>
      </c>
      <c r="GTW11" s="327">
        <f t="shared" si="2503"/>
        <v>2.0408163265306123</v>
      </c>
      <c r="GTX11" s="326">
        <v>0</v>
      </c>
      <c r="GTY11" s="328">
        <f t="shared" si="2504"/>
        <v>1</v>
      </c>
      <c r="GTZ11" s="254">
        <f t="shared" si="2505"/>
        <v>0.74626865671641784</v>
      </c>
      <c r="GUA11" s="326">
        <v>0</v>
      </c>
      <c r="GUB11" s="327">
        <f t="shared" si="2506"/>
        <v>0</v>
      </c>
      <c r="GUC11" s="326">
        <v>1</v>
      </c>
      <c r="GUD11" s="327">
        <f t="shared" si="2507"/>
        <v>2.3255813953488373</v>
      </c>
      <c r="GUE11" s="326">
        <v>0</v>
      </c>
      <c r="GUF11" s="328">
        <f t="shared" si="2508"/>
        <v>1</v>
      </c>
      <c r="GUG11" s="254">
        <f t="shared" si="2509"/>
        <v>0.83333333333333337</v>
      </c>
      <c r="GUH11" s="326">
        <v>0</v>
      </c>
      <c r="GUI11" s="327">
        <f t="shared" si="2510"/>
        <v>0</v>
      </c>
      <c r="GUJ11" s="326">
        <v>1</v>
      </c>
      <c r="GUK11" s="327">
        <f t="shared" si="2511"/>
        <v>2.7027027027027026</v>
      </c>
      <c r="GUL11" s="326">
        <v>0</v>
      </c>
      <c r="GUM11" s="328">
        <f t="shared" si="2512"/>
        <v>1</v>
      </c>
      <c r="GUN11" s="254">
        <f t="shared" si="2513"/>
        <v>0.99009900990099009</v>
      </c>
      <c r="GUO11" s="326">
        <v>0</v>
      </c>
      <c r="GUP11" s="327">
        <f t="shared" si="2514"/>
        <v>0</v>
      </c>
      <c r="GUQ11" s="326">
        <v>1</v>
      </c>
      <c r="GUR11" s="327">
        <f t="shared" si="2515"/>
        <v>3.5714285714285712</v>
      </c>
      <c r="GUS11" s="326">
        <v>0</v>
      </c>
      <c r="GUT11" s="328">
        <f t="shared" si="2516"/>
        <v>1</v>
      </c>
      <c r="GUU11" s="254">
        <f t="shared" si="2517"/>
        <v>1.2345679012345678</v>
      </c>
      <c r="GUV11" s="326">
        <v>0</v>
      </c>
      <c r="GUW11" s="327">
        <f t="shared" si="2518"/>
        <v>0</v>
      </c>
      <c r="GUX11" s="326">
        <v>1</v>
      </c>
      <c r="GUY11" s="327">
        <f t="shared" si="2519"/>
        <v>4.5454545454545459</v>
      </c>
      <c r="GUZ11" s="326">
        <v>0</v>
      </c>
      <c r="GVA11" s="328">
        <f t="shared" si="2520"/>
        <v>1</v>
      </c>
      <c r="GVB11" s="254">
        <f t="shared" si="2521"/>
        <v>1.5384615384615385</v>
      </c>
      <c r="GVC11" s="326">
        <v>0</v>
      </c>
      <c r="GVD11" s="327">
        <f t="shared" si="2522"/>
        <v>0</v>
      </c>
      <c r="GVE11" s="326">
        <v>1</v>
      </c>
      <c r="GVF11" s="327">
        <f t="shared" si="2523"/>
        <v>4.7619047619047619</v>
      </c>
      <c r="GVG11" s="326">
        <v>0</v>
      </c>
      <c r="GVH11" s="328">
        <f t="shared" si="2524"/>
        <v>1</v>
      </c>
      <c r="GVI11" s="254">
        <f t="shared" si="2525"/>
        <v>1.7857142857142856</v>
      </c>
      <c r="GVJ11" s="326">
        <v>0</v>
      </c>
      <c r="GVK11" s="327">
        <f t="shared" si="2526"/>
        <v>0</v>
      </c>
      <c r="GVL11" s="326">
        <v>1</v>
      </c>
      <c r="GVM11" s="327">
        <f t="shared" si="2527"/>
        <v>5.8823529411764701</v>
      </c>
      <c r="GVN11" s="326">
        <v>0</v>
      </c>
      <c r="GVO11" s="328">
        <f t="shared" si="2528"/>
        <v>1</v>
      </c>
      <c r="GVP11" s="254">
        <f t="shared" si="2529"/>
        <v>2.1739130434782608</v>
      </c>
      <c r="GVQ11" s="326">
        <v>0</v>
      </c>
      <c r="GVR11" s="327">
        <f t="shared" si="2530"/>
        <v>0</v>
      </c>
      <c r="GVS11" s="326">
        <v>1</v>
      </c>
      <c r="GVT11" s="327">
        <f t="shared" si="2531"/>
        <v>7.6923076923076925</v>
      </c>
      <c r="GVU11" s="326">
        <v>0</v>
      </c>
      <c r="GVV11" s="328">
        <f t="shared" si="2532"/>
        <v>1</v>
      </c>
      <c r="GVW11" s="254">
        <f t="shared" si="2533"/>
        <v>2.9411764705882351</v>
      </c>
      <c r="GVX11" s="326">
        <v>0</v>
      </c>
      <c r="GVY11" s="327">
        <f t="shared" si="2534"/>
        <v>0</v>
      </c>
      <c r="GVZ11" s="326">
        <v>1</v>
      </c>
      <c r="GWA11" s="327">
        <f t="shared" si="2535"/>
        <v>11.111111111111111</v>
      </c>
      <c r="GWB11" s="326">
        <v>0</v>
      </c>
      <c r="GWC11" s="328">
        <f t="shared" si="2536"/>
        <v>1</v>
      </c>
      <c r="GWD11" s="254">
        <f t="shared" si="2537"/>
        <v>3.8461538461538463</v>
      </c>
      <c r="GWE11" s="326">
        <v>0</v>
      </c>
      <c r="GWF11" s="327">
        <f t="shared" si="2538"/>
        <v>0</v>
      </c>
      <c r="GWG11" s="326">
        <v>1</v>
      </c>
      <c r="GWH11" s="327">
        <f t="shared" si="2539"/>
        <v>14.285714285714285</v>
      </c>
      <c r="GWI11" s="326">
        <v>0</v>
      </c>
      <c r="GWJ11" s="328">
        <f t="shared" si="2540"/>
        <v>1</v>
      </c>
      <c r="GWK11" s="254">
        <f t="shared" si="2541"/>
        <v>5</v>
      </c>
      <c r="GWL11" s="326">
        <v>0</v>
      </c>
      <c r="GWM11" s="327">
        <f t="shared" si="2542"/>
        <v>0</v>
      </c>
      <c r="GWN11" s="326">
        <v>1</v>
      </c>
      <c r="GWO11" s="327">
        <f t="shared" si="2543"/>
        <v>16.666666666666664</v>
      </c>
      <c r="GWP11" s="326">
        <v>0</v>
      </c>
      <c r="GWQ11" s="328">
        <f t="shared" si="2544"/>
        <v>1</v>
      </c>
      <c r="GWR11" s="254">
        <f t="shared" si="2545"/>
        <v>6.666666666666667</v>
      </c>
      <c r="GWS11" s="326">
        <v>0</v>
      </c>
      <c r="GWT11" s="327">
        <f t="shared" si="2546"/>
        <v>0</v>
      </c>
      <c r="GWU11" s="326">
        <v>1</v>
      </c>
      <c r="GWV11" s="327">
        <f t="shared" si="2547"/>
        <v>25</v>
      </c>
      <c r="GWW11" s="326">
        <v>0</v>
      </c>
      <c r="GWX11" s="328">
        <f t="shared" si="2548"/>
        <v>1</v>
      </c>
      <c r="GWY11" s="254">
        <f t="shared" si="2549"/>
        <v>8.3333333333333321</v>
      </c>
      <c r="GWZ11" s="326">
        <v>0</v>
      </c>
      <c r="GXA11" s="327">
        <f t="shared" si="2550"/>
        <v>0</v>
      </c>
      <c r="GXB11" s="326">
        <v>0</v>
      </c>
      <c r="GXC11" s="327">
        <f t="shared" si="2551"/>
        <v>0</v>
      </c>
      <c r="GXD11" s="326">
        <v>0</v>
      </c>
      <c r="GXE11" s="328">
        <f t="shared" si="2552"/>
        <v>0</v>
      </c>
      <c r="GXF11" s="254">
        <f t="shared" si="2553"/>
        <v>0</v>
      </c>
      <c r="GXG11" s="326">
        <v>0</v>
      </c>
      <c r="GXH11" s="327">
        <f t="shared" si="2554"/>
        <v>0</v>
      </c>
      <c r="GXI11" s="326">
        <v>0</v>
      </c>
      <c r="GXJ11" s="327">
        <f t="shared" si="2555"/>
        <v>0</v>
      </c>
      <c r="GXK11" s="326">
        <v>0</v>
      </c>
      <c r="GXL11" s="328">
        <f t="shared" si="2556"/>
        <v>0</v>
      </c>
      <c r="GXM11" s="254">
        <f t="shared" si="2557"/>
        <v>0</v>
      </c>
      <c r="GXN11" s="326">
        <v>0</v>
      </c>
      <c r="GXO11" s="327">
        <f t="shared" si="2558"/>
        <v>0</v>
      </c>
      <c r="GXP11" s="326">
        <v>0</v>
      </c>
      <c r="GXQ11" s="329" t="s">
        <v>100</v>
      </c>
      <c r="GXR11" s="326">
        <v>0</v>
      </c>
      <c r="GXS11" s="328">
        <f t="shared" si="2559"/>
        <v>0</v>
      </c>
      <c r="GXT11" s="254">
        <f t="shared" si="2560"/>
        <v>0</v>
      </c>
      <c r="GXU11" s="326">
        <v>0</v>
      </c>
      <c r="GXV11" s="327">
        <f t="shared" si="2561"/>
        <v>0</v>
      </c>
      <c r="GXW11" s="326">
        <v>0</v>
      </c>
      <c r="GXX11" s="329" t="s">
        <v>100</v>
      </c>
      <c r="GXY11" s="326">
        <v>0</v>
      </c>
      <c r="GXZ11" s="328">
        <f t="shared" si="2562"/>
        <v>0</v>
      </c>
      <c r="GYA11" s="254">
        <f t="shared" si="2563"/>
        <v>0</v>
      </c>
      <c r="GYB11" s="326">
        <v>0</v>
      </c>
      <c r="GYC11" s="327">
        <f t="shared" si="2564"/>
        <v>0</v>
      </c>
      <c r="GYD11" s="326">
        <v>0</v>
      </c>
      <c r="GYE11" s="329" t="s">
        <v>100</v>
      </c>
      <c r="GYF11" s="326">
        <v>0</v>
      </c>
      <c r="GYG11" s="328">
        <f t="shared" si="2565"/>
        <v>0</v>
      </c>
      <c r="GYH11" s="254">
        <f t="shared" si="2566"/>
        <v>0</v>
      </c>
      <c r="GYI11" s="326">
        <v>0</v>
      </c>
      <c r="GYJ11" s="327">
        <f t="shared" si="2567"/>
        <v>0</v>
      </c>
      <c r="GYK11" s="326">
        <v>0</v>
      </c>
      <c r="GYL11" s="329" t="s">
        <v>100</v>
      </c>
      <c r="GYM11" s="326">
        <v>0</v>
      </c>
      <c r="GYN11" s="328">
        <f t="shared" si="2568"/>
        <v>0</v>
      </c>
      <c r="GYO11" s="254">
        <f t="shared" si="2569"/>
        <v>0</v>
      </c>
      <c r="GYP11" s="255"/>
      <c r="GYQ11" s="255"/>
      <c r="GYR11" s="255"/>
      <c r="GYS11" s="255"/>
      <c r="GYT11" s="255"/>
      <c r="GYU11" s="255"/>
      <c r="GYV11" s="255"/>
      <c r="GYW11" s="255"/>
      <c r="GYX11" s="255"/>
      <c r="GYY11" s="255"/>
      <c r="GYZ11" s="255"/>
      <c r="GZA11" s="255"/>
      <c r="GZB11" s="255"/>
      <c r="GZC11" s="255"/>
      <c r="GZD11" s="255"/>
      <c r="GZE11" s="255"/>
      <c r="GZF11" s="255"/>
      <c r="GZG11" s="255"/>
      <c r="GZH11" s="255"/>
      <c r="GZI11" s="255"/>
      <c r="GZJ11" s="255"/>
      <c r="GZK11" s="255"/>
      <c r="GZL11" s="255"/>
      <c r="GZM11" s="255"/>
      <c r="GZN11" s="255"/>
      <c r="GZO11" s="255"/>
      <c r="GZP11" s="255"/>
      <c r="GZQ11" s="255"/>
      <c r="GZR11" s="255"/>
      <c r="GZS11" s="255"/>
      <c r="GZT11" s="255"/>
      <c r="GZU11" s="255"/>
      <c r="GZV11" s="255"/>
      <c r="GZW11" s="255"/>
      <c r="GZX11" s="255"/>
      <c r="GZY11" s="255"/>
      <c r="GZZ11" s="255"/>
      <c r="HAA11" s="255"/>
      <c r="HAB11" s="255"/>
      <c r="HAC11" s="255"/>
      <c r="HAD11" s="255"/>
    </row>
    <row r="12" spans="1:5438" s="307" customFormat="1" outlineLevel="1">
      <c r="A12" s="246" t="s">
        <v>43</v>
      </c>
      <c r="B12" s="247">
        <f>302548+283265</f>
        <v>585813</v>
      </c>
      <c r="C12" s="248">
        <f t="shared" si="2570"/>
        <v>13.445227520654537</v>
      </c>
      <c r="D12" s="249">
        <f>297410+283391</f>
        <v>580801</v>
      </c>
      <c r="E12" s="248">
        <f t="shared" si="2571"/>
        <v>12.901694499595934</v>
      </c>
      <c r="F12" s="256">
        <v>1166614</v>
      </c>
      <c r="G12" s="251">
        <f t="shared" si="146"/>
        <v>13.169021676247564</v>
      </c>
      <c r="H12" s="121">
        <v>60</v>
      </c>
      <c r="I12" s="252">
        <f t="shared" si="2572"/>
        <v>0.58559437829396843</v>
      </c>
      <c r="J12" s="121">
        <v>32</v>
      </c>
      <c r="K12" s="252">
        <f t="shared" si="2573"/>
        <v>0.35033939128530767</v>
      </c>
      <c r="L12" s="121">
        <v>0</v>
      </c>
      <c r="M12" s="253">
        <f t="shared" si="2574"/>
        <v>92</v>
      </c>
      <c r="N12" s="254">
        <f t="shared" si="2575"/>
        <v>0.4747162022703818</v>
      </c>
      <c r="O12" s="121">
        <v>60</v>
      </c>
      <c r="P12" s="252">
        <f t="shared" si="2576"/>
        <v>0.58582308142940831</v>
      </c>
      <c r="Q12" s="121">
        <v>32</v>
      </c>
      <c r="R12" s="252">
        <f t="shared" si="2577"/>
        <v>0.35045449567407733</v>
      </c>
      <c r="S12" s="121">
        <v>0</v>
      </c>
      <c r="T12" s="253">
        <f t="shared" si="2578"/>
        <v>92</v>
      </c>
      <c r="U12" s="254">
        <f t="shared" si="2579"/>
        <v>0.47488773034635834</v>
      </c>
      <c r="V12" s="121">
        <v>60</v>
      </c>
      <c r="W12" s="252">
        <f t="shared" si="2580"/>
        <v>0.58616647127784294</v>
      </c>
      <c r="X12" s="121">
        <v>32</v>
      </c>
      <c r="Y12" s="252">
        <f t="shared" si="2581"/>
        <v>0.3507618108078483</v>
      </c>
      <c r="Z12" s="121">
        <v>0</v>
      </c>
      <c r="AA12" s="253">
        <f t="shared" si="2582"/>
        <v>92</v>
      </c>
      <c r="AB12" s="254">
        <f t="shared" si="2583"/>
        <v>0.47523115863422694</v>
      </c>
      <c r="AC12" s="121">
        <v>60</v>
      </c>
      <c r="AD12" s="252">
        <f t="shared" si="2584"/>
        <v>0.58639562157935887</v>
      </c>
      <c r="AE12" s="121">
        <v>32</v>
      </c>
      <c r="AF12" s="252">
        <f t="shared" si="2585"/>
        <v>0.35099265109136779</v>
      </c>
      <c r="AG12" s="121">
        <v>0</v>
      </c>
      <c r="AH12" s="253">
        <f t="shared" si="2586"/>
        <v>92</v>
      </c>
      <c r="AI12" s="254">
        <f t="shared" si="2587"/>
        <v>0.47547676882526224</v>
      </c>
      <c r="AJ12" s="121">
        <v>60</v>
      </c>
      <c r="AK12" s="252">
        <f t="shared" si="2588"/>
        <v>0.58702670971529203</v>
      </c>
      <c r="AL12" s="121">
        <v>32</v>
      </c>
      <c r="AM12" s="252">
        <f t="shared" si="2589"/>
        <v>0.35126234906695936</v>
      </c>
      <c r="AN12" s="121">
        <v>0</v>
      </c>
      <c r="AO12" s="253">
        <f t="shared" si="2590"/>
        <v>92</v>
      </c>
      <c r="AP12" s="254">
        <f t="shared" si="2591"/>
        <v>0.47591950752677042</v>
      </c>
      <c r="AQ12" s="121">
        <v>60</v>
      </c>
      <c r="AR12" s="252">
        <f t="shared" si="2592"/>
        <v>0.58754406580493534</v>
      </c>
      <c r="AS12" s="121">
        <v>32</v>
      </c>
      <c r="AT12" s="252">
        <f t="shared" si="2593"/>
        <v>0.35141664836371622</v>
      </c>
      <c r="AU12" s="121">
        <v>0</v>
      </c>
      <c r="AV12" s="253">
        <f t="shared" si="2594"/>
        <v>92</v>
      </c>
      <c r="AW12" s="254">
        <f t="shared" si="2595"/>
        <v>0.47623977637436582</v>
      </c>
      <c r="AX12" s="121">
        <v>60</v>
      </c>
      <c r="AY12" s="252">
        <f t="shared" si="2596"/>
        <v>0.58794708476237134</v>
      </c>
      <c r="AZ12" s="121">
        <v>32</v>
      </c>
      <c r="BA12" s="252">
        <f t="shared" si="2597"/>
        <v>0.35168699857127156</v>
      </c>
      <c r="BB12" s="121">
        <v>0</v>
      </c>
      <c r="BC12" s="253">
        <f t="shared" si="2598"/>
        <v>92</v>
      </c>
      <c r="BD12" s="254">
        <f t="shared" si="2599"/>
        <v>0.47658516369664317</v>
      </c>
      <c r="BE12" s="121">
        <v>60</v>
      </c>
      <c r="BF12" s="252">
        <f t="shared" si="2600"/>
        <v>0.58835065699156697</v>
      </c>
      <c r="BG12" s="121">
        <v>32</v>
      </c>
      <c r="BH12" s="252">
        <f t="shared" si="2601"/>
        <v>0.35191905861651823</v>
      </c>
      <c r="BI12" s="121">
        <v>0</v>
      </c>
      <c r="BJ12" s="253">
        <f t="shared" si="2602"/>
        <v>92</v>
      </c>
      <c r="BK12" s="254">
        <f t="shared" si="2603"/>
        <v>0.4769063293763931</v>
      </c>
      <c r="BL12" s="121">
        <v>60</v>
      </c>
      <c r="BM12" s="252">
        <f t="shared" si="2604"/>
        <v>0.58887035037785851</v>
      </c>
      <c r="BN12" s="121">
        <v>32</v>
      </c>
      <c r="BO12" s="252">
        <f t="shared" si="2605"/>
        <v>0.35226772346983709</v>
      </c>
      <c r="BP12" s="121">
        <v>0</v>
      </c>
      <c r="BQ12" s="253">
        <f t="shared" si="2606"/>
        <v>92</v>
      </c>
      <c r="BR12" s="254">
        <f t="shared" si="2607"/>
        <v>0.47735173558864735</v>
      </c>
      <c r="BS12" s="121">
        <v>60</v>
      </c>
      <c r="BT12" s="252">
        <f t="shared" si="2608"/>
        <v>0.58939096267190572</v>
      </c>
      <c r="BU12" s="121">
        <v>32</v>
      </c>
      <c r="BV12" s="252">
        <f t="shared" si="2609"/>
        <v>0.35296712993602469</v>
      </c>
      <c r="BW12" s="121">
        <v>0</v>
      </c>
      <c r="BX12" s="253">
        <f t="shared" si="2610"/>
        <v>92</v>
      </c>
      <c r="BY12" s="254">
        <f t="shared" si="2611"/>
        <v>0.47802140704561985</v>
      </c>
      <c r="BZ12" s="121">
        <v>60</v>
      </c>
      <c r="CA12" s="252">
        <f t="shared" si="2612"/>
        <v>0.59014458542342874</v>
      </c>
      <c r="CB12" s="121">
        <v>32</v>
      </c>
      <c r="CC12" s="252">
        <f t="shared" si="2613"/>
        <v>0.35343494588027391</v>
      </c>
      <c r="CD12" s="121">
        <v>0</v>
      </c>
      <c r="CE12" s="253">
        <f t="shared" si="2614"/>
        <v>92</v>
      </c>
      <c r="CF12" s="254">
        <f t="shared" si="2615"/>
        <v>0.47864315072056601</v>
      </c>
      <c r="CG12" s="121">
        <v>60</v>
      </c>
      <c r="CH12" s="252">
        <f t="shared" si="2616"/>
        <v>0.59084194977843429</v>
      </c>
      <c r="CI12" s="121">
        <v>32</v>
      </c>
      <c r="CJ12" s="252">
        <f t="shared" si="2617"/>
        <v>0.35374751271280125</v>
      </c>
      <c r="CK12" s="121">
        <v>0</v>
      </c>
      <c r="CL12" s="253">
        <f t="shared" si="2618"/>
        <v>92</v>
      </c>
      <c r="CM12" s="254">
        <f t="shared" si="2619"/>
        <v>0.47914171136919953</v>
      </c>
      <c r="CN12" s="121">
        <v>60</v>
      </c>
      <c r="CO12" s="252">
        <f t="shared" si="2620"/>
        <v>0.59177433671959767</v>
      </c>
      <c r="CP12" s="121">
        <v>32</v>
      </c>
      <c r="CQ12" s="252">
        <f t="shared" si="2621"/>
        <v>0.35417819590481459</v>
      </c>
      <c r="CR12" s="121">
        <v>0</v>
      </c>
      <c r="CS12" s="253">
        <f t="shared" si="2622"/>
        <v>92</v>
      </c>
      <c r="CT12" s="254">
        <f t="shared" si="2623"/>
        <v>0.47981641806613118</v>
      </c>
      <c r="CU12" s="121">
        <v>60</v>
      </c>
      <c r="CV12" s="252">
        <f t="shared" si="2624"/>
        <v>0.59253407070906583</v>
      </c>
      <c r="CW12" s="121">
        <v>32</v>
      </c>
      <c r="CX12" s="252">
        <f t="shared" si="2625"/>
        <v>0.35445281346920693</v>
      </c>
      <c r="CY12" s="121">
        <v>0</v>
      </c>
      <c r="CZ12" s="253">
        <f t="shared" si="2626"/>
        <v>92</v>
      </c>
      <c r="DA12" s="254">
        <f t="shared" si="2627"/>
        <v>0.48031742716925968</v>
      </c>
      <c r="DB12" s="121">
        <v>59</v>
      </c>
      <c r="DC12" s="252">
        <f t="shared" si="2628"/>
        <v>0.58346518987341767</v>
      </c>
      <c r="DD12" s="121">
        <v>32</v>
      </c>
      <c r="DE12" s="252">
        <f t="shared" si="2629"/>
        <v>0.3550033281562015</v>
      </c>
      <c r="DF12" s="121">
        <v>0</v>
      </c>
      <c r="DG12" s="253">
        <f t="shared" si="2630"/>
        <v>91</v>
      </c>
      <c r="DH12" s="254">
        <f t="shared" si="2631"/>
        <v>0.47579211544494404</v>
      </c>
      <c r="DI12" s="121">
        <v>59</v>
      </c>
      <c r="DJ12" s="252">
        <f t="shared" si="2632"/>
        <v>0.58410058410058407</v>
      </c>
      <c r="DK12" s="121">
        <v>32</v>
      </c>
      <c r="DL12" s="252">
        <f t="shared" si="2633"/>
        <v>0.35547656076427459</v>
      </c>
      <c r="DM12" s="121">
        <v>0</v>
      </c>
      <c r="DN12" s="253">
        <f t="shared" si="2634"/>
        <v>91</v>
      </c>
      <c r="DO12" s="254">
        <f t="shared" si="2635"/>
        <v>0.47636496885305973</v>
      </c>
      <c r="DP12" s="121">
        <v>59</v>
      </c>
      <c r="DQ12" s="252">
        <f t="shared" si="2636"/>
        <v>0.58496926432678964</v>
      </c>
      <c r="DR12" s="121">
        <v>32</v>
      </c>
      <c r="DS12" s="252">
        <f t="shared" si="2637"/>
        <v>0.35610950367237926</v>
      </c>
      <c r="DT12" s="121">
        <v>0</v>
      </c>
      <c r="DU12" s="253">
        <f t="shared" si="2638"/>
        <v>91</v>
      </c>
      <c r="DV12" s="254">
        <f t="shared" si="2639"/>
        <v>0.47713926174496646</v>
      </c>
      <c r="DW12" s="121">
        <v>59</v>
      </c>
      <c r="DX12" s="252">
        <f t="shared" si="2640"/>
        <v>0.58584053222122934</v>
      </c>
      <c r="DY12" s="121">
        <v>32</v>
      </c>
      <c r="DZ12" s="252">
        <f t="shared" si="2641"/>
        <v>0.35642682111828916</v>
      </c>
      <c r="EA12" s="121">
        <v>0</v>
      </c>
      <c r="EB12" s="253">
        <f t="shared" si="2642"/>
        <v>91</v>
      </c>
      <c r="EC12" s="254">
        <f t="shared" si="2643"/>
        <v>0.47771536563599137</v>
      </c>
      <c r="ED12" s="121">
        <v>59</v>
      </c>
      <c r="EE12" s="252">
        <f t="shared" si="2644"/>
        <v>0.58694787107043378</v>
      </c>
      <c r="EF12" s="121">
        <v>32</v>
      </c>
      <c r="EG12" s="252">
        <f t="shared" si="2645"/>
        <v>0.35698348951360998</v>
      </c>
      <c r="EH12" s="121">
        <v>0</v>
      </c>
      <c r="EI12" s="253">
        <f t="shared" si="2646"/>
        <v>91</v>
      </c>
      <c r="EJ12" s="254">
        <f t="shared" si="2647"/>
        <v>0.47854438367690366</v>
      </c>
      <c r="EK12" s="121">
        <v>59</v>
      </c>
      <c r="EL12" s="252">
        <f t="shared" si="2648"/>
        <v>0.58794220229197813</v>
      </c>
      <c r="EM12" s="121">
        <v>32</v>
      </c>
      <c r="EN12" s="252">
        <f t="shared" si="2649"/>
        <v>0.35734226689000559</v>
      </c>
      <c r="EO12" s="121">
        <v>0</v>
      </c>
      <c r="EP12" s="253">
        <f t="shared" si="2650"/>
        <v>91</v>
      </c>
      <c r="EQ12" s="254">
        <f t="shared" si="2651"/>
        <v>0.47919957872564506</v>
      </c>
      <c r="ER12" s="121">
        <v>59</v>
      </c>
      <c r="ES12" s="252">
        <f t="shared" si="2652"/>
        <v>0.58941058941058944</v>
      </c>
      <c r="ET12" s="121">
        <v>32</v>
      </c>
      <c r="EU12" s="252">
        <f t="shared" si="2653"/>
        <v>0.35810205908683973</v>
      </c>
      <c r="EV12" s="121">
        <v>0</v>
      </c>
      <c r="EW12" s="253">
        <f t="shared" si="2654"/>
        <v>91</v>
      </c>
      <c r="EX12" s="254">
        <f t="shared" si="2655"/>
        <v>0.48031246701150637</v>
      </c>
      <c r="EY12" s="121">
        <v>59</v>
      </c>
      <c r="EZ12" s="252">
        <f t="shared" si="2656"/>
        <v>0.59053147833049746</v>
      </c>
      <c r="FA12" s="121">
        <v>32</v>
      </c>
      <c r="FB12" s="252">
        <f t="shared" si="2657"/>
        <v>0.35894559730790798</v>
      </c>
      <c r="FC12" s="121">
        <v>0</v>
      </c>
      <c r="FD12" s="253">
        <f t="shared" si="2658"/>
        <v>91</v>
      </c>
      <c r="FE12" s="254">
        <f t="shared" si="2659"/>
        <v>0.48132867872633023</v>
      </c>
      <c r="FF12" s="121">
        <v>58</v>
      </c>
      <c r="FG12" s="252">
        <f t="shared" si="2660"/>
        <v>0.58192033711247115</v>
      </c>
      <c r="FH12" s="121">
        <v>32</v>
      </c>
      <c r="FI12" s="252">
        <f t="shared" si="2661"/>
        <v>0.35967179948297179</v>
      </c>
      <c r="FJ12" s="121">
        <v>0</v>
      </c>
      <c r="FK12" s="253">
        <f t="shared" si="2662"/>
        <v>90</v>
      </c>
      <c r="FL12" s="254">
        <f t="shared" si="2663"/>
        <v>0.47709923664122139</v>
      </c>
      <c r="FM12" s="121">
        <v>58</v>
      </c>
      <c r="FN12" s="252">
        <f t="shared" si="2664"/>
        <v>0.58314900462497488</v>
      </c>
      <c r="FO12" s="121">
        <v>32</v>
      </c>
      <c r="FP12" s="252">
        <f t="shared" si="2665"/>
        <v>0.36015756893640966</v>
      </c>
      <c r="FQ12" s="121">
        <v>0</v>
      </c>
      <c r="FR12" s="253">
        <f t="shared" si="2666"/>
        <v>90</v>
      </c>
      <c r="FS12" s="254">
        <f t="shared" si="2667"/>
        <v>0.47793531942010514</v>
      </c>
      <c r="FT12" s="121">
        <v>58</v>
      </c>
      <c r="FU12" s="252">
        <f t="shared" si="2668"/>
        <v>0.58420628525382756</v>
      </c>
      <c r="FV12" s="121">
        <v>32</v>
      </c>
      <c r="FW12" s="252">
        <f t="shared" si="2669"/>
        <v>0.3607259609965055</v>
      </c>
      <c r="FX12" s="121">
        <v>0</v>
      </c>
      <c r="FY12" s="253">
        <f t="shared" si="2670"/>
        <v>90</v>
      </c>
      <c r="FZ12" s="254">
        <f t="shared" si="2671"/>
        <v>0.47874886962072449</v>
      </c>
      <c r="GA12" s="121">
        <v>57</v>
      </c>
      <c r="GB12" s="252">
        <f t="shared" si="2672"/>
        <v>0.57459677419354838</v>
      </c>
      <c r="GC12" s="121">
        <v>32</v>
      </c>
      <c r="GD12" s="252">
        <f t="shared" si="2673"/>
        <v>0.36141856787892479</v>
      </c>
      <c r="GE12" s="121">
        <v>0</v>
      </c>
      <c r="GF12" s="253">
        <f t="shared" si="2674"/>
        <v>89</v>
      </c>
      <c r="GG12" s="254">
        <f t="shared" si="2675"/>
        <v>0.47405987003302441</v>
      </c>
      <c r="GH12" s="121">
        <v>57</v>
      </c>
      <c r="GI12" s="252">
        <f t="shared" si="2676"/>
        <v>0.57540884312537854</v>
      </c>
      <c r="GJ12" s="121">
        <v>31</v>
      </c>
      <c r="GK12" s="252">
        <f t="shared" si="2677"/>
        <v>0.35099637681159418</v>
      </c>
      <c r="GL12" s="121">
        <v>0</v>
      </c>
      <c r="GM12" s="253">
        <f t="shared" si="2678"/>
        <v>88</v>
      </c>
      <c r="GN12" s="254">
        <f t="shared" si="2679"/>
        <v>0.46963389902871178</v>
      </c>
      <c r="GO12" s="121">
        <v>57</v>
      </c>
      <c r="GP12" s="252">
        <f t="shared" si="2680"/>
        <v>0.57663125948406679</v>
      </c>
      <c r="GQ12" s="121">
        <v>31</v>
      </c>
      <c r="GR12" s="252">
        <f t="shared" si="2681"/>
        <v>0.35179300953245574</v>
      </c>
      <c r="GS12" s="121">
        <v>0</v>
      </c>
      <c r="GT12" s="253">
        <f t="shared" si="2682"/>
        <v>88</v>
      </c>
      <c r="GU12" s="254">
        <f t="shared" si="2683"/>
        <v>0.47066374284644596</v>
      </c>
      <c r="GV12" s="121">
        <v>57</v>
      </c>
      <c r="GW12" s="252">
        <f t="shared" si="2684"/>
        <v>0.57774173930670991</v>
      </c>
      <c r="GX12" s="121">
        <v>31</v>
      </c>
      <c r="GY12" s="252">
        <f t="shared" si="2685"/>
        <v>0.35247299602046617</v>
      </c>
      <c r="GZ12" s="121">
        <v>0</v>
      </c>
      <c r="HA12" s="253">
        <f t="shared" si="2686"/>
        <v>88</v>
      </c>
      <c r="HB12" s="254">
        <f t="shared" si="2687"/>
        <v>0.47157172713145057</v>
      </c>
      <c r="HC12" s="121">
        <v>57</v>
      </c>
      <c r="HD12" s="252">
        <f t="shared" si="2688"/>
        <v>0.57920942993598212</v>
      </c>
      <c r="HE12" s="121">
        <v>31</v>
      </c>
      <c r="HF12" s="252">
        <f t="shared" si="2689"/>
        <v>0.35331661727832231</v>
      </c>
      <c r="HG12" s="121">
        <v>0</v>
      </c>
      <c r="HH12" s="253">
        <f t="shared" si="2690"/>
        <v>88</v>
      </c>
      <c r="HI12" s="254">
        <f t="shared" si="2691"/>
        <v>0.47273704002148803</v>
      </c>
      <c r="HJ12" s="121">
        <v>57</v>
      </c>
      <c r="HK12" s="252">
        <f t="shared" si="2692"/>
        <v>0.58038896242745142</v>
      </c>
      <c r="HL12" s="121">
        <v>31</v>
      </c>
      <c r="HM12" s="252">
        <f t="shared" si="2693"/>
        <v>0.35388127853881279</v>
      </c>
      <c r="HN12" s="121">
        <v>0</v>
      </c>
      <c r="HO12" s="253">
        <f t="shared" si="2694"/>
        <v>88</v>
      </c>
      <c r="HP12" s="254">
        <f t="shared" si="2695"/>
        <v>0.47360206662719984</v>
      </c>
      <c r="HQ12" s="121">
        <v>56</v>
      </c>
      <c r="HR12" s="252">
        <f t="shared" si="2696"/>
        <v>0.57154521330883856</v>
      </c>
      <c r="HS12" s="121">
        <v>31</v>
      </c>
      <c r="HT12" s="252">
        <f t="shared" si="2697"/>
        <v>0.35444774754173336</v>
      </c>
      <c r="HU12" s="121">
        <v>0</v>
      </c>
      <c r="HV12" s="253">
        <f t="shared" si="2698"/>
        <v>87</v>
      </c>
      <c r="HW12" s="254">
        <f t="shared" si="2699"/>
        <v>0.46915444348576357</v>
      </c>
      <c r="HX12" s="121">
        <v>56</v>
      </c>
      <c r="HY12" s="252">
        <f t="shared" si="2700"/>
        <v>0.57283142389525366</v>
      </c>
      <c r="HZ12" s="121">
        <v>31</v>
      </c>
      <c r="IA12" s="252">
        <f t="shared" si="2701"/>
        <v>0.35501603298213463</v>
      </c>
      <c r="IB12" s="121">
        <v>0</v>
      </c>
      <c r="IC12" s="253">
        <f t="shared" si="2702"/>
        <v>87</v>
      </c>
      <c r="ID12" s="254">
        <f t="shared" si="2703"/>
        <v>0.47006699805489521</v>
      </c>
      <c r="IE12" s="121">
        <v>56</v>
      </c>
      <c r="IF12" s="252">
        <f t="shared" si="2704"/>
        <v>0.57400574005740057</v>
      </c>
      <c r="IG12" s="121">
        <v>31</v>
      </c>
      <c r="IH12" s="252">
        <f t="shared" si="2705"/>
        <v>0.355545360706503</v>
      </c>
      <c r="II12" s="121">
        <v>0</v>
      </c>
      <c r="IJ12" s="253">
        <f t="shared" si="2706"/>
        <v>87</v>
      </c>
      <c r="IK12" s="254">
        <f t="shared" si="2707"/>
        <v>0.47090663058186738</v>
      </c>
      <c r="IL12" s="121">
        <v>56</v>
      </c>
      <c r="IM12" s="252">
        <f t="shared" si="2708"/>
        <v>0.57536216993732658</v>
      </c>
      <c r="IN12" s="121">
        <v>31</v>
      </c>
      <c r="IO12" s="252">
        <f t="shared" si="2709"/>
        <v>0.3561580882352941</v>
      </c>
      <c r="IP12" s="121">
        <v>0</v>
      </c>
      <c r="IQ12" s="253">
        <f t="shared" si="2710"/>
        <v>87</v>
      </c>
      <c r="IR12" s="254">
        <f t="shared" si="2711"/>
        <v>0.47187720344958511</v>
      </c>
      <c r="IS12" s="121">
        <v>56</v>
      </c>
      <c r="IT12" s="252">
        <f t="shared" si="2712"/>
        <v>0.57648754375128675</v>
      </c>
      <c r="IU12" s="121">
        <v>31</v>
      </c>
      <c r="IV12" s="252">
        <f t="shared" si="2713"/>
        <v>0.356937248128958</v>
      </c>
      <c r="IW12" s="121">
        <v>0</v>
      </c>
      <c r="IX12" s="253">
        <f t="shared" si="2714"/>
        <v>87</v>
      </c>
      <c r="IY12" s="254">
        <f t="shared" si="2715"/>
        <v>0.47285178542312079</v>
      </c>
      <c r="IZ12" s="121">
        <v>56</v>
      </c>
      <c r="JA12" s="252">
        <f t="shared" si="2716"/>
        <v>0.57708161582852435</v>
      </c>
      <c r="JB12" s="121">
        <v>31</v>
      </c>
      <c r="JC12" s="252">
        <f t="shared" si="2717"/>
        <v>0.35763728657129673</v>
      </c>
      <c r="JD12" s="121">
        <v>0</v>
      </c>
      <c r="JE12" s="253">
        <f t="shared" si="2718"/>
        <v>87</v>
      </c>
      <c r="JF12" s="254">
        <f t="shared" si="2719"/>
        <v>0.47354670150228606</v>
      </c>
      <c r="JG12" s="121">
        <v>55</v>
      </c>
      <c r="JH12" s="252">
        <f t="shared" si="2720"/>
        <v>0.56777123980592548</v>
      </c>
      <c r="JI12" s="121">
        <v>31</v>
      </c>
      <c r="JJ12" s="252">
        <f t="shared" si="2721"/>
        <v>0.35825725182017798</v>
      </c>
      <c r="JK12" s="121">
        <v>0</v>
      </c>
      <c r="JL12" s="253">
        <f t="shared" si="2722"/>
        <v>86</v>
      </c>
      <c r="JM12" s="254">
        <f t="shared" si="2723"/>
        <v>0.46892039258451473</v>
      </c>
      <c r="JN12" s="121">
        <v>55</v>
      </c>
      <c r="JO12" s="252">
        <f t="shared" si="2724"/>
        <v>0.56871057801675107</v>
      </c>
      <c r="JP12" s="121">
        <v>31</v>
      </c>
      <c r="JQ12" s="252">
        <f t="shared" si="2725"/>
        <v>0.35875477375303783</v>
      </c>
      <c r="JR12" s="121">
        <v>0</v>
      </c>
      <c r="JS12" s="253">
        <f t="shared" si="2726"/>
        <v>86</v>
      </c>
      <c r="JT12" s="254">
        <f t="shared" si="2727"/>
        <v>0.4696373962429008</v>
      </c>
      <c r="JU12" s="121">
        <v>55</v>
      </c>
      <c r="JV12" s="252">
        <f t="shared" si="2728"/>
        <v>0.56947608200455579</v>
      </c>
      <c r="JW12" s="121">
        <v>31</v>
      </c>
      <c r="JX12" s="252">
        <f t="shared" si="2729"/>
        <v>0.35929531757070005</v>
      </c>
      <c r="JY12" s="121">
        <v>0</v>
      </c>
      <c r="JZ12" s="253">
        <f t="shared" si="2730"/>
        <v>86</v>
      </c>
      <c r="KA12" s="254">
        <f t="shared" si="2731"/>
        <v>0.47030515148200813</v>
      </c>
      <c r="KB12" s="121">
        <v>55</v>
      </c>
      <c r="KC12" s="252">
        <f t="shared" si="2732"/>
        <v>0.57048024063893787</v>
      </c>
      <c r="KD12" s="121">
        <v>31</v>
      </c>
      <c r="KE12" s="252">
        <f t="shared" si="2733"/>
        <v>0.35967049541710172</v>
      </c>
      <c r="KF12" s="121">
        <v>0</v>
      </c>
      <c r="KG12" s="253">
        <f t="shared" si="2734"/>
        <v>86</v>
      </c>
      <c r="KH12" s="254">
        <f t="shared" si="2735"/>
        <v>0.47097480832420591</v>
      </c>
      <c r="KI12" s="121">
        <v>55</v>
      </c>
      <c r="KJ12" s="252">
        <f t="shared" si="2736"/>
        <v>0.57148794679966752</v>
      </c>
      <c r="KK12" s="121">
        <v>31</v>
      </c>
      <c r="KL12" s="252">
        <f t="shared" si="2737"/>
        <v>0.36021380432256567</v>
      </c>
      <c r="KM12" s="121">
        <v>0</v>
      </c>
      <c r="KN12" s="253">
        <f t="shared" si="2738"/>
        <v>86</v>
      </c>
      <c r="KO12" s="254">
        <f t="shared" si="2739"/>
        <v>0.47174986286341192</v>
      </c>
      <c r="KP12" s="121">
        <v>55</v>
      </c>
      <c r="KQ12" s="252">
        <f t="shared" si="2740"/>
        <v>0.5722014148980441</v>
      </c>
      <c r="KR12" s="121">
        <v>31</v>
      </c>
      <c r="KS12" s="252">
        <f t="shared" si="2741"/>
        <v>0.36075875712789479</v>
      </c>
      <c r="KT12" s="121">
        <v>0</v>
      </c>
      <c r="KU12" s="253">
        <f t="shared" si="2742"/>
        <v>86</v>
      </c>
      <c r="KV12" s="254">
        <f t="shared" si="2743"/>
        <v>0.47239769294149958</v>
      </c>
      <c r="KW12" s="121">
        <v>55</v>
      </c>
      <c r="KX12" s="252">
        <f t="shared" si="2744"/>
        <v>0.57303604917691187</v>
      </c>
      <c r="KY12" s="121">
        <v>31</v>
      </c>
      <c r="KZ12" s="252">
        <f t="shared" si="2745"/>
        <v>0.3611790749155307</v>
      </c>
      <c r="LA12" s="121">
        <v>0</v>
      </c>
      <c r="LB12" s="253">
        <f t="shared" si="2746"/>
        <v>86</v>
      </c>
      <c r="LC12" s="254">
        <f t="shared" si="2747"/>
        <v>0.47302128595786808</v>
      </c>
      <c r="LD12" s="121">
        <v>55</v>
      </c>
      <c r="LE12" s="252">
        <f t="shared" si="2748"/>
        <v>0.57411273486430059</v>
      </c>
      <c r="LF12" s="121">
        <v>31</v>
      </c>
      <c r="LG12" s="252">
        <f t="shared" si="2749"/>
        <v>0.36151603498542273</v>
      </c>
      <c r="LH12" s="121">
        <v>0</v>
      </c>
      <c r="LI12" s="253">
        <f t="shared" si="2750"/>
        <v>86</v>
      </c>
      <c r="LJ12" s="254">
        <f t="shared" si="2751"/>
        <v>0.47369870559074634</v>
      </c>
      <c r="LK12" s="121">
        <v>54</v>
      </c>
      <c r="LL12" s="252">
        <f t="shared" si="2752"/>
        <v>0.56467635679180173</v>
      </c>
      <c r="LM12" s="121">
        <v>31</v>
      </c>
      <c r="LN12" s="252">
        <f t="shared" si="2753"/>
        <v>0.36214953271028039</v>
      </c>
      <c r="LO12" s="121">
        <v>0</v>
      </c>
      <c r="LP12" s="253">
        <f t="shared" si="2754"/>
        <v>85</v>
      </c>
      <c r="LQ12" s="254">
        <f t="shared" si="2755"/>
        <v>0.46901727087126854</v>
      </c>
      <c r="LR12" s="121">
        <v>54</v>
      </c>
      <c r="LS12" s="252">
        <f t="shared" si="2756"/>
        <v>0.56550424128180965</v>
      </c>
      <c r="LT12" s="121">
        <v>31</v>
      </c>
      <c r="LU12" s="252">
        <f t="shared" si="2757"/>
        <v>0.36244592540629017</v>
      </c>
      <c r="LV12" s="121">
        <v>0</v>
      </c>
      <c r="LW12" s="253">
        <f t="shared" si="2758"/>
        <v>85</v>
      </c>
      <c r="LX12" s="254">
        <f t="shared" si="2759"/>
        <v>0.46956137443376422</v>
      </c>
      <c r="LY12" s="121">
        <v>54</v>
      </c>
      <c r="LZ12" s="252">
        <f t="shared" si="2760"/>
        <v>0.56645337249554184</v>
      </c>
      <c r="MA12" s="121">
        <v>31</v>
      </c>
      <c r="MB12" s="252">
        <f t="shared" si="2761"/>
        <v>0.3630826891543687</v>
      </c>
      <c r="MC12" s="121">
        <v>0</v>
      </c>
      <c r="MD12" s="253">
        <f t="shared" si="2762"/>
        <v>85</v>
      </c>
      <c r="ME12" s="254">
        <f t="shared" si="2763"/>
        <v>0.47036688617121353</v>
      </c>
      <c r="MF12" s="121">
        <v>54</v>
      </c>
      <c r="MG12" s="252">
        <f t="shared" si="2764"/>
        <v>0.5675249605885444</v>
      </c>
      <c r="MH12" s="121">
        <v>31</v>
      </c>
      <c r="MI12" s="252">
        <f t="shared" si="2765"/>
        <v>0.36372169423911765</v>
      </c>
      <c r="MJ12" s="121">
        <v>0</v>
      </c>
      <c r="MK12" s="253">
        <f t="shared" si="2766"/>
        <v>85</v>
      </c>
      <c r="ML12" s="254">
        <f t="shared" si="2767"/>
        <v>0.47122740880363678</v>
      </c>
      <c r="MM12" s="121">
        <v>54</v>
      </c>
      <c r="MN12" s="252">
        <f t="shared" si="2768"/>
        <v>0.56830141022942537</v>
      </c>
      <c r="MO12" s="121">
        <v>30</v>
      </c>
      <c r="MP12" s="252">
        <f t="shared" si="2769"/>
        <v>0.35281665294601905</v>
      </c>
      <c r="MQ12" s="121">
        <v>0</v>
      </c>
      <c r="MR12" s="253">
        <f t="shared" si="2770"/>
        <v>84</v>
      </c>
      <c r="MS12" s="254">
        <f t="shared" si="2771"/>
        <v>0.46653707303526798</v>
      </c>
      <c r="MT12" s="121">
        <v>54</v>
      </c>
      <c r="MU12" s="252">
        <f t="shared" si="2772"/>
        <v>0.56925996204933582</v>
      </c>
      <c r="MV12" s="121">
        <v>30</v>
      </c>
      <c r="MW12" s="252">
        <f t="shared" si="2773"/>
        <v>0.353440150801131</v>
      </c>
      <c r="MX12" s="121">
        <v>0</v>
      </c>
      <c r="MY12" s="253">
        <f t="shared" si="2774"/>
        <v>84</v>
      </c>
      <c r="MZ12" s="254">
        <f t="shared" si="2775"/>
        <v>0.46734171581172806</v>
      </c>
      <c r="NA12" s="121">
        <v>54</v>
      </c>
      <c r="NB12" s="252">
        <f t="shared" si="2776"/>
        <v>0.57046270864145365</v>
      </c>
      <c r="NC12" s="121">
        <v>30</v>
      </c>
      <c r="ND12" s="252">
        <f t="shared" si="2777"/>
        <v>0.35419126328217237</v>
      </c>
      <c r="NE12" s="121">
        <v>0</v>
      </c>
      <c r="NF12" s="253">
        <f t="shared" si="2778"/>
        <v>84</v>
      </c>
      <c r="NG12" s="254">
        <f t="shared" si="2779"/>
        <v>0.46833184656556648</v>
      </c>
      <c r="NH12" s="121">
        <v>54</v>
      </c>
      <c r="NI12" s="252">
        <f t="shared" si="2780"/>
        <v>0.57112638815441563</v>
      </c>
      <c r="NJ12" s="121">
        <v>30</v>
      </c>
      <c r="NK12" s="252">
        <f t="shared" si="2781"/>
        <v>0.35498757543485981</v>
      </c>
      <c r="NL12" s="121">
        <v>0</v>
      </c>
      <c r="NM12" s="253">
        <f t="shared" si="2782"/>
        <v>84</v>
      </c>
      <c r="NN12" s="254">
        <f t="shared" si="2783"/>
        <v>0.46911649726348714</v>
      </c>
      <c r="NO12" s="121">
        <v>54</v>
      </c>
      <c r="NP12" s="252">
        <f t="shared" si="2784"/>
        <v>0.5725190839694656</v>
      </c>
      <c r="NQ12" s="121">
        <v>30</v>
      </c>
      <c r="NR12" s="252">
        <f t="shared" si="2785"/>
        <v>0.35523978685612789</v>
      </c>
      <c r="NS12" s="121">
        <v>0</v>
      </c>
      <c r="NT12" s="253">
        <f t="shared" si="2786"/>
        <v>84</v>
      </c>
      <c r="NU12" s="254">
        <f t="shared" si="2787"/>
        <v>0.46987749622419867</v>
      </c>
      <c r="NV12" s="121">
        <v>53</v>
      </c>
      <c r="NW12" s="252">
        <f t="shared" si="2788"/>
        <v>0.56287170773152084</v>
      </c>
      <c r="NX12" s="121">
        <v>30</v>
      </c>
      <c r="NY12" s="252">
        <f t="shared" si="2789"/>
        <v>0.3557874762808349</v>
      </c>
      <c r="NZ12" s="121">
        <v>0</v>
      </c>
      <c r="OA12" s="253">
        <f t="shared" si="2790"/>
        <v>83</v>
      </c>
      <c r="OB12" s="254">
        <f t="shared" si="2791"/>
        <v>0.46503809950694758</v>
      </c>
      <c r="OC12" s="121">
        <v>53</v>
      </c>
      <c r="OD12" s="252">
        <f t="shared" si="2792"/>
        <v>0.56424997338443517</v>
      </c>
      <c r="OE12" s="121">
        <v>30</v>
      </c>
      <c r="OF12" s="252">
        <f t="shared" si="2793"/>
        <v>0.35637918745545261</v>
      </c>
      <c r="OG12" s="121">
        <v>0</v>
      </c>
      <c r="OH12" s="253">
        <f t="shared" si="2794"/>
        <v>83</v>
      </c>
      <c r="OI12" s="254">
        <f t="shared" si="2795"/>
        <v>0.46600415473583739</v>
      </c>
      <c r="OJ12" s="121">
        <v>53</v>
      </c>
      <c r="OK12" s="252">
        <f t="shared" si="2796"/>
        <v>0.56515248453828104</v>
      </c>
      <c r="OL12" s="121">
        <v>29</v>
      </c>
      <c r="OM12" s="252">
        <f t="shared" si="2797"/>
        <v>0.34523809523809523</v>
      </c>
      <c r="ON12" s="121">
        <v>0</v>
      </c>
      <c r="OO12" s="253">
        <f t="shared" si="2798"/>
        <v>82</v>
      </c>
      <c r="OP12" s="254">
        <f t="shared" si="2799"/>
        <v>0.46124423444706936</v>
      </c>
      <c r="OQ12" s="121">
        <v>53</v>
      </c>
      <c r="OR12" s="252">
        <f t="shared" si="2800"/>
        <v>0.56575576430401364</v>
      </c>
      <c r="OS12" s="121">
        <v>29</v>
      </c>
      <c r="OT12" s="252">
        <f t="shared" si="2801"/>
        <v>0.34585569469290395</v>
      </c>
      <c r="OU12" s="121">
        <v>0</v>
      </c>
      <c r="OV12" s="253">
        <f t="shared" si="2802"/>
        <v>82</v>
      </c>
      <c r="OW12" s="254">
        <f t="shared" si="2803"/>
        <v>0.46189376443418012</v>
      </c>
      <c r="OX12" s="121">
        <v>53</v>
      </c>
      <c r="OY12" s="252">
        <f t="shared" si="2804"/>
        <v>0.5668449197860963</v>
      </c>
      <c r="OZ12" s="121">
        <v>29</v>
      </c>
      <c r="PA12" s="252">
        <f t="shared" si="2805"/>
        <v>0.34635136749074408</v>
      </c>
      <c r="PB12" s="121">
        <v>0</v>
      </c>
      <c r="PC12" s="253">
        <f t="shared" si="2806"/>
        <v>82</v>
      </c>
      <c r="PD12" s="254">
        <f t="shared" si="2807"/>
        <v>0.46267561925181966</v>
      </c>
      <c r="PE12" s="121">
        <v>53</v>
      </c>
      <c r="PF12" s="252">
        <f t="shared" si="2808"/>
        <v>0.56775575790037491</v>
      </c>
      <c r="PG12" s="121">
        <v>29</v>
      </c>
      <c r="PH12" s="252">
        <f t="shared" si="2809"/>
        <v>0.34688995215311003</v>
      </c>
      <c r="PI12" s="121">
        <v>0</v>
      </c>
      <c r="PJ12" s="253">
        <f t="shared" si="2810"/>
        <v>82</v>
      </c>
      <c r="PK12" s="254">
        <f t="shared" si="2811"/>
        <v>0.46340774230008475</v>
      </c>
      <c r="PL12" s="121">
        <v>53</v>
      </c>
      <c r="PM12" s="252">
        <f t="shared" si="2812"/>
        <v>0.56830366716705982</v>
      </c>
      <c r="PN12" s="121">
        <v>29</v>
      </c>
      <c r="PO12" s="252">
        <f t="shared" si="2813"/>
        <v>0.34747184279894561</v>
      </c>
      <c r="PP12" s="121">
        <v>0</v>
      </c>
      <c r="PQ12" s="253">
        <f t="shared" si="2814"/>
        <v>82</v>
      </c>
      <c r="PR12" s="254">
        <f t="shared" si="2815"/>
        <v>0.46401086464463559</v>
      </c>
      <c r="PS12" s="121">
        <v>53</v>
      </c>
      <c r="PT12" s="252">
        <f t="shared" si="2816"/>
        <v>0.56897477187332257</v>
      </c>
      <c r="PU12" s="121">
        <v>29</v>
      </c>
      <c r="PV12" s="252">
        <f t="shared" si="2817"/>
        <v>0.34818105414815709</v>
      </c>
      <c r="PW12" s="121">
        <v>0</v>
      </c>
      <c r="PX12" s="253">
        <f t="shared" si="2818"/>
        <v>82</v>
      </c>
      <c r="PY12" s="254">
        <f t="shared" si="2819"/>
        <v>0.46474722285196102</v>
      </c>
      <c r="PZ12" s="121">
        <v>53</v>
      </c>
      <c r="QA12" s="252">
        <f t="shared" si="2820"/>
        <v>0.56995375846865248</v>
      </c>
      <c r="QB12" s="121">
        <v>29</v>
      </c>
      <c r="QC12" s="252">
        <f t="shared" si="2821"/>
        <v>0.34834834834834838</v>
      </c>
      <c r="QD12" s="121">
        <v>0</v>
      </c>
      <c r="QE12" s="253">
        <f t="shared" si="2822"/>
        <v>82</v>
      </c>
      <c r="QF12" s="254">
        <f t="shared" si="2823"/>
        <v>0.46527462551066728</v>
      </c>
      <c r="QG12" s="121">
        <v>53</v>
      </c>
      <c r="QH12" s="252">
        <f t="shared" si="2824"/>
        <v>0.57062876830318687</v>
      </c>
      <c r="QI12" s="121">
        <v>29</v>
      </c>
      <c r="QJ12" s="252">
        <f t="shared" si="2825"/>
        <v>0.3490611458834858</v>
      </c>
      <c r="QK12" s="121">
        <v>0</v>
      </c>
      <c r="QL12" s="253">
        <f t="shared" si="2826"/>
        <v>82</v>
      </c>
      <c r="QM12" s="254">
        <f t="shared" si="2827"/>
        <v>0.4660150034098659</v>
      </c>
      <c r="QN12" s="121">
        <v>52</v>
      </c>
      <c r="QO12" s="252">
        <f t="shared" si="2828"/>
        <v>0.56064690026954178</v>
      </c>
      <c r="QP12" s="121">
        <v>29</v>
      </c>
      <c r="QQ12" s="252">
        <f t="shared" si="2829"/>
        <v>0.34948180284405883</v>
      </c>
      <c r="QR12" s="121">
        <v>0</v>
      </c>
      <c r="QS12" s="253">
        <f t="shared" si="2830"/>
        <v>81</v>
      </c>
      <c r="QT12" s="254">
        <f t="shared" si="2831"/>
        <v>0.46093438798156261</v>
      </c>
      <c r="QU12" s="121">
        <v>52</v>
      </c>
      <c r="QV12" s="252">
        <f t="shared" si="2832"/>
        <v>0.56161572524030667</v>
      </c>
      <c r="QW12" s="121">
        <v>29</v>
      </c>
      <c r="QX12" s="252">
        <f t="shared" si="2833"/>
        <v>0.35011469274417478</v>
      </c>
      <c r="QY12" s="121">
        <v>0</v>
      </c>
      <c r="QZ12" s="253">
        <f t="shared" si="2834"/>
        <v>81</v>
      </c>
      <c r="RA12" s="254">
        <f t="shared" si="2835"/>
        <v>0.46174894538821115</v>
      </c>
      <c r="RB12" s="121">
        <v>52</v>
      </c>
      <c r="RC12" s="252">
        <f t="shared" si="2836"/>
        <v>0.56240536448193812</v>
      </c>
      <c r="RD12" s="121">
        <v>29</v>
      </c>
      <c r="RE12" s="252">
        <f t="shared" si="2837"/>
        <v>0.35108958837772397</v>
      </c>
      <c r="RF12" s="121">
        <v>0</v>
      </c>
      <c r="RG12" s="253">
        <f t="shared" si="2838"/>
        <v>81</v>
      </c>
      <c r="RH12" s="254">
        <f t="shared" si="2839"/>
        <v>0.46269850337027307</v>
      </c>
      <c r="RI12" s="121">
        <v>52</v>
      </c>
      <c r="RJ12" s="252">
        <f t="shared" si="2840"/>
        <v>0.56331925035207453</v>
      </c>
      <c r="RK12" s="121">
        <v>29</v>
      </c>
      <c r="RL12" s="252">
        <f t="shared" si="2841"/>
        <v>0.35142995637421232</v>
      </c>
      <c r="RM12" s="121">
        <v>0</v>
      </c>
      <c r="RN12" s="253">
        <f t="shared" si="2842"/>
        <v>81</v>
      </c>
      <c r="RO12" s="254">
        <f t="shared" si="2843"/>
        <v>0.46330721272092895</v>
      </c>
      <c r="RP12" s="121">
        <v>52</v>
      </c>
      <c r="RQ12" s="252">
        <f t="shared" si="2844"/>
        <v>0.56399132321041212</v>
      </c>
      <c r="RR12" s="121">
        <v>29</v>
      </c>
      <c r="RS12" s="252">
        <f t="shared" si="2845"/>
        <v>0.35232657028307618</v>
      </c>
      <c r="RT12" s="121">
        <v>0</v>
      </c>
      <c r="RU12" s="253">
        <f t="shared" si="2846"/>
        <v>81</v>
      </c>
      <c r="RV12" s="254">
        <f t="shared" si="2847"/>
        <v>0.46415678184631254</v>
      </c>
      <c r="RW12" s="121">
        <v>52</v>
      </c>
      <c r="RX12" s="252">
        <f t="shared" si="2848"/>
        <v>0.56478766156185511</v>
      </c>
      <c r="RY12" s="121">
        <v>29</v>
      </c>
      <c r="RZ12" s="252">
        <f t="shared" si="2849"/>
        <v>0.35314174378957625</v>
      </c>
      <c r="SA12" s="121">
        <v>0</v>
      </c>
      <c r="SB12" s="253">
        <f t="shared" si="2850"/>
        <v>81</v>
      </c>
      <c r="SC12" s="254">
        <f t="shared" si="2851"/>
        <v>0.46500947241517887</v>
      </c>
      <c r="SD12" s="121">
        <v>52</v>
      </c>
      <c r="SE12" s="252">
        <f t="shared" si="2852"/>
        <v>0.56546324488908217</v>
      </c>
      <c r="SF12" s="121">
        <v>29</v>
      </c>
      <c r="SG12" s="252">
        <f t="shared" si="2853"/>
        <v>0.35378797120897887</v>
      </c>
      <c r="SH12" s="121">
        <v>0</v>
      </c>
      <c r="SI12" s="253">
        <f t="shared" si="2854"/>
        <v>81</v>
      </c>
      <c r="SJ12" s="254">
        <f t="shared" si="2855"/>
        <v>0.46570459380210433</v>
      </c>
      <c r="SK12" s="121">
        <v>52</v>
      </c>
      <c r="SL12" s="252">
        <f t="shared" si="2856"/>
        <v>0.5661404463799673</v>
      </c>
      <c r="SM12" s="121">
        <v>29</v>
      </c>
      <c r="SN12" s="252">
        <f t="shared" si="2857"/>
        <v>0.35413359384540238</v>
      </c>
      <c r="SO12" s="121">
        <v>0</v>
      </c>
      <c r="SP12" s="253">
        <f t="shared" si="2858"/>
        <v>81</v>
      </c>
      <c r="SQ12" s="254">
        <f t="shared" si="2859"/>
        <v>0.46621388281339932</v>
      </c>
      <c r="SR12" s="121">
        <v>52</v>
      </c>
      <c r="SS12" s="252">
        <f t="shared" si="2860"/>
        <v>0.56663397624496015</v>
      </c>
      <c r="ST12" s="121">
        <v>29</v>
      </c>
      <c r="SU12" s="252">
        <f t="shared" si="2861"/>
        <v>0.35443656807626495</v>
      </c>
      <c r="SV12" s="121">
        <v>0</v>
      </c>
      <c r="SW12" s="253">
        <f t="shared" si="2862"/>
        <v>81</v>
      </c>
      <c r="SX12" s="254">
        <f t="shared" si="2863"/>
        <v>0.46661674059565639</v>
      </c>
      <c r="SY12" s="121">
        <v>52</v>
      </c>
      <c r="SZ12" s="252">
        <f t="shared" si="2864"/>
        <v>0.56756166775813144</v>
      </c>
      <c r="TA12" s="121">
        <v>29</v>
      </c>
      <c r="TB12" s="252">
        <f t="shared" si="2865"/>
        <v>0.35491371925100967</v>
      </c>
      <c r="TC12" s="121">
        <v>0</v>
      </c>
      <c r="TD12" s="253">
        <f t="shared" si="2866"/>
        <v>81</v>
      </c>
      <c r="TE12" s="254">
        <f t="shared" si="2867"/>
        <v>0.46731667916690711</v>
      </c>
      <c r="TF12" s="121">
        <v>52</v>
      </c>
      <c r="TG12" s="252">
        <f t="shared" si="2868"/>
        <v>0.56818181818181823</v>
      </c>
      <c r="TH12" s="121">
        <v>29</v>
      </c>
      <c r="TI12" s="252">
        <f t="shared" si="2869"/>
        <v>0.35530507228620434</v>
      </c>
      <c r="TJ12" s="121">
        <v>0</v>
      </c>
      <c r="TK12" s="253">
        <f t="shared" si="2870"/>
        <v>81</v>
      </c>
      <c r="TL12" s="254">
        <f t="shared" si="2871"/>
        <v>0.46782950213699898</v>
      </c>
      <c r="TM12" s="121">
        <v>52</v>
      </c>
      <c r="TN12" s="252">
        <f t="shared" si="2872"/>
        <v>0.56880332531174793</v>
      </c>
      <c r="TO12" s="121">
        <v>29</v>
      </c>
      <c r="TP12" s="252">
        <f t="shared" si="2873"/>
        <v>0.35595924880324048</v>
      </c>
      <c r="TQ12" s="121">
        <v>0</v>
      </c>
      <c r="TR12" s="253">
        <f t="shared" si="2874"/>
        <v>81</v>
      </c>
      <c r="TS12" s="254">
        <f t="shared" si="2875"/>
        <v>0.46850598646538261</v>
      </c>
      <c r="TT12" s="121">
        <v>52</v>
      </c>
      <c r="TU12" s="252">
        <f t="shared" si="2876"/>
        <v>0.56923918992884504</v>
      </c>
      <c r="TV12" s="121">
        <v>29</v>
      </c>
      <c r="TW12" s="252">
        <f t="shared" si="2877"/>
        <v>0.35639670640285115</v>
      </c>
      <c r="TX12" s="121">
        <v>0</v>
      </c>
      <c r="TY12" s="253">
        <f t="shared" si="2878"/>
        <v>81</v>
      </c>
      <c r="TZ12" s="254">
        <f t="shared" si="2879"/>
        <v>0.46896711440481703</v>
      </c>
      <c r="UA12" s="121">
        <v>52</v>
      </c>
      <c r="UB12" s="252">
        <f t="shared" si="2880"/>
        <v>0.56980056980056981</v>
      </c>
      <c r="UC12" s="121">
        <v>29</v>
      </c>
      <c r="UD12" s="252">
        <f t="shared" si="2881"/>
        <v>0.35701095654314907</v>
      </c>
      <c r="UE12" s="121">
        <v>0</v>
      </c>
      <c r="UF12" s="253">
        <f t="shared" si="2882"/>
        <v>81</v>
      </c>
      <c r="UG12" s="254">
        <f t="shared" si="2883"/>
        <v>0.46959244014145751</v>
      </c>
      <c r="UH12" s="121">
        <v>52</v>
      </c>
      <c r="UI12" s="252">
        <f t="shared" si="2884"/>
        <v>0.57042562527424312</v>
      </c>
      <c r="UJ12" s="121">
        <v>29</v>
      </c>
      <c r="UK12" s="252">
        <f t="shared" si="2885"/>
        <v>0.35749506903353057</v>
      </c>
      <c r="UL12" s="121">
        <v>0</v>
      </c>
      <c r="UM12" s="253">
        <f t="shared" si="2886"/>
        <v>81</v>
      </c>
      <c r="UN12" s="254">
        <f t="shared" si="2887"/>
        <v>0.47016484792198748</v>
      </c>
      <c r="UO12" s="121">
        <v>52</v>
      </c>
      <c r="UP12" s="252">
        <f t="shared" si="2888"/>
        <v>0.57092665788317964</v>
      </c>
      <c r="UQ12" s="121">
        <v>29</v>
      </c>
      <c r="UR12" s="252">
        <f t="shared" si="2889"/>
        <v>0.35780382479950651</v>
      </c>
      <c r="US12" s="121">
        <v>0</v>
      </c>
      <c r="UT12" s="253">
        <f t="shared" si="2890"/>
        <v>81</v>
      </c>
      <c r="UU12" s="254">
        <f t="shared" si="2891"/>
        <v>0.47057456573520018</v>
      </c>
      <c r="UV12" s="121">
        <v>52</v>
      </c>
      <c r="UW12" s="252">
        <f t="shared" si="2892"/>
        <v>0.57124025046687898</v>
      </c>
      <c r="UX12" s="121">
        <v>29</v>
      </c>
      <c r="UY12" s="252">
        <f t="shared" si="2893"/>
        <v>0.35815734222551565</v>
      </c>
      <c r="UZ12" s="121">
        <v>0</v>
      </c>
      <c r="VA12" s="253">
        <f t="shared" si="2894"/>
        <v>81</v>
      </c>
      <c r="VB12" s="254">
        <f t="shared" si="2895"/>
        <v>0.47093023255813954</v>
      </c>
      <c r="VC12" s="121">
        <v>52</v>
      </c>
      <c r="VD12" s="252">
        <f t="shared" si="2896"/>
        <v>0.57167985927880383</v>
      </c>
      <c r="VE12" s="121">
        <v>29</v>
      </c>
      <c r="VF12" s="252">
        <f t="shared" si="2897"/>
        <v>0.35855588526211674</v>
      </c>
      <c r="VG12" s="121">
        <v>0</v>
      </c>
      <c r="VH12" s="253">
        <f t="shared" si="2898"/>
        <v>81</v>
      </c>
      <c r="VI12" s="254">
        <f t="shared" si="2899"/>
        <v>0.47136871508379891</v>
      </c>
      <c r="VJ12" s="121">
        <v>52</v>
      </c>
      <c r="VK12" s="252">
        <f t="shared" si="2900"/>
        <v>0.57230904688531803</v>
      </c>
      <c r="VL12" s="121">
        <v>29</v>
      </c>
      <c r="VM12" s="252">
        <f t="shared" si="2901"/>
        <v>0.35873330034636319</v>
      </c>
      <c r="VN12" s="121">
        <v>0</v>
      </c>
      <c r="VO12" s="253">
        <f t="shared" si="2902"/>
        <v>81</v>
      </c>
      <c r="VP12" s="254">
        <f t="shared" si="2903"/>
        <v>0.47175305765870706</v>
      </c>
      <c r="VQ12" s="121">
        <v>52</v>
      </c>
      <c r="VR12" s="252">
        <f t="shared" si="2904"/>
        <v>0.57287650104660126</v>
      </c>
      <c r="VS12" s="121">
        <v>29</v>
      </c>
      <c r="VT12" s="252">
        <f t="shared" si="2905"/>
        <v>0.35917760713401042</v>
      </c>
      <c r="VU12" s="121">
        <v>0</v>
      </c>
      <c r="VV12" s="253">
        <f t="shared" si="2906"/>
        <v>81</v>
      </c>
      <c r="VW12" s="254">
        <f t="shared" si="2907"/>
        <v>0.47227566905719781</v>
      </c>
      <c r="VX12" s="121">
        <v>52</v>
      </c>
      <c r="VY12" s="252">
        <f t="shared" si="2908"/>
        <v>0.57350832689974629</v>
      </c>
      <c r="VZ12" s="121">
        <v>29</v>
      </c>
      <c r="WA12" s="252">
        <f t="shared" si="2909"/>
        <v>0.35948927730259084</v>
      </c>
      <c r="WB12" s="121">
        <v>0</v>
      </c>
      <c r="WC12" s="253">
        <f t="shared" si="2910"/>
        <v>81</v>
      </c>
      <c r="WD12" s="254">
        <f t="shared" si="2911"/>
        <v>0.47274425119645153</v>
      </c>
      <c r="WE12" s="121">
        <v>52</v>
      </c>
      <c r="WF12" s="252">
        <f t="shared" si="2912"/>
        <v>0.57376144764426784</v>
      </c>
      <c r="WG12" s="121">
        <v>29</v>
      </c>
      <c r="WH12" s="252">
        <f t="shared" si="2913"/>
        <v>0.3597568539883389</v>
      </c>
      <c r="WI12" s="121">
        <v>0</v>
      </c>
      <c r="WJ12" s="253">
        <f t="shared" si="2914"/>
        <v>81</v>
      </c>
      <c r="WK12" s="254">
        <f t="shared" si="2915"/>
        <v>0.47302032235459002</v>
      </c>
      <c r="WL12" s="121">
        <v>52</v>
      </c>
      <c r="WM12" s="252">
        <f t="shared" si="2916"/>
        <v>0.5741415479739429</v>
      </c>
      <c r="WN12" s="121">
        <v>29</v>
      </c>
      <c r="WO12" s="252">
        <f t="shared" si="2917"/>
        <v>0.36011424313920282</v>
      </c>
      <c r="WP12" s="121">
        <v>0</v>
      </c>
      <c r="WQ12" s="253">
        <f t="shared" si="2918"/>
        <v>81</v>
      </c>
      <c r="WR12" s="254">
        <f t="shared" si="2919"/>
        <v>0.47340736411455292</v>
      </c>
      <c r="WS12" s="121">
        <v>52</v>
      </c>
      <c r="WT12" s="252">
        <f t="shared" si="2920"/>
        <v>0.574585635359116</v>
      </c>
      <c r="WU12" s="121">
        <v>29</v>
      </c>
      <c r="WV12" s="252">
        <f t="shared" si="2921"/>
        <v>0.36038275133590159</v>
      </c>
      <c r="WW12" s="121">
        <v>0</v>
      </c>
      <c r="WX12" s="253">
        <f t="shared" si="2922"/>
        <v>81</v>
      </c>
      <c r="WY12" s="254">
        <f t="shared" si="2923"/>
        <v>0.47376732760133361</v>
      </c>
      <c r="WZ12" s="121">
        <v>52</v>
      </c>
      <c r="XA12" s="252">
        <f t="shared" si="2924"/>
        <v>0.5749032614704257</v>
      </c>
      <c r="XB12" s="121">
        <v>29</v>
      </c>
      <c r="XC12" s="252">
        <f t="shared" si="2925"/>
        <v>0.36087605774016923</v>
      </c>
      <c r="XD12" s="121">
        <v>0</v>
      </c>
      <c r="XE12" s="253">
        <f t="shared" si="2926"/>
        <v>81</v>
      </c>
      <c r="XF12" s="254">
        <f t="shared" si="2927"/>
        <v>0.47421111176160646</v>
      </c>
      <c r="XG12" s="121">
        <v>52</v>
      </c>
      <c r="XH12" s="252">
        <f t="shared" si="2928"/>
        <v>0.57534852843549456</v>
      </c>
      <c r="XI12" s="121">
        <v>29</v>
      </c>
      <c r="XJ12" s="252">
        <f t="shared" si="2929"/>
        <v>0.36101083032490977</v>
      </c>
      <c r="XK12" s="121">
        <v>0</v>
      </c>
      <c r="XL12" s="253">
        <f t="shared" si="2930"/>
        <v>81</v>
      </c>
      <c r="XM12" s="254">
        <f t="shared" si="2931"/>
        <v>0.47448889930291138</v>
      </c>
      <c r="XN12" s="121">
        <v>52</v>
      </c>
      <c r="XO12" s="252">
        <f t="shared" si="2932"/>
        <v>0.57579448566050273</v>
      </c>
      <c r="XP12" s="121">
        <v>29</v>
      </c>
      <c r="XQ12" s="252">
        <f t="shared" si="2933"/>
        <v>0.36141575274177468</v>
      </c>
      <c r="XR12" s="121">
        <v>0</v>
      </c>
      <c r="XS12" s="253">
        <f t="shared" si="2934"/>
        <v>81</v>
      </c>
      <c r="XT12" s="254">
        <f t="shared" si="2935"/>
        <v>0.47493403693931396</v>
      </c>
      <c r="XU12" s="121">
        <v>52</v>
      </c>
      <c r="XV12" s="252">
        <f t="shared" si="2936"/>
        <v>0.57611345003323733</v>
      </c>
      <c r="XW12" s="121">
        <v>29</v>
      </c>
      <c r="XX12" s="252">
        <f t="shared" si="2937"/>
        <v>0.36155092881186884</v>
      </c>
      <c r="XY12" s="121">
        <v>0</v>
      </c>
      <c r="XZ12" s="253">
        <f t="shared" si="2938"/>
        <v>81</v>
      </c>
      <c r="YA12" s="254">
        <f t="shared" si="2939"/>
        <v>0.47515691910600105</v>
      </c>
      <c r="YB12" s="121">
        <v>52</v>
      </c>
      <c r="YC12" s="252">
        <f t="shared" si="2940"/>
        <v>0.57649667405764971</v>
      </c>
      <c r="YD12" s="121">
        <v>29</v>
      </c>
      <c r="YE12" s="252">
        <f t="shared" si="2941"/>
        <v>0.36182158452900809</v>
      </c>
      <c r="YF12" s="121">
        <v>0</v>
      </c>
      <c r="YG12" s="253">
        <f t="shared" si="2942"/>
        <v>81</v>
      </c>
      <c r="YH12" s="254">
        <f t="shared" si="2943"/>
        <v>0.47549163486938661</v>
      </c>
      <c r="YI12" s="121">
        <v>52</v>
      </c>
      <c r="YJ12" s="252">
        <f t="shared" si="2944"/>
        <v>0.57681641708264009</v>
      </c>
      <c r="YK12" s="121">
        <v>29</v>
      </c>
      <c r="YL12" s="252">
        <f t="shared" si="2945"/>
        <v>0.36195706440339487</v>
      </c>
      <c r="YM12" s="121">
        <v>0</v>
      </c>
      <c r="YN12" s="253">
        <f t="shared" si="2946"/>
        <v>81</v>
      </c>
      <c r="YO12" s="254">
        <f t="shared" si="2947"/>
        <v>0.47571504081752514</v>
      </c>
      <c r="YP12" s="121">
        <v>52</v>
      </c>
      <c r="YQ12" s="252">
        <f t="shared" si="2948"/>
        <v>0.57700843320017747</v>
      </c>
      <c r="YR12" s="121">
        <v>29</v>
      </c>
      <c r="YS12" s="252">
        <f t="shared" si="2949"/>
        <v>0.36218308979642816</v>
      </c>
      <c r="YT12" s="121">
        <v>0</v>
      </c>
      <c r="YU12" s="253">
        <f t="shared" si="2950"/>
        <v>81</v>
      </c>
      <c r="YV12" s="254">
        <f t="shared" si="2951"/>
        <v>0.47593865679534636</v>
      </c>
      <c r="YW12" s="121">
        <v>52</v>
      </c>
      <c r="YX12" s="252">
        <f t="shared" si="2952"/>
        <v>0.5774569683509162</v>
      </c>
      <c r="YY12" s="121">
        <v>29</v>
      </c>
      <c r="YZ12" s="252">
        <f t="shared" si="2953"/>
        <v>0.36231884057971014</v>
      </c>
      <c r="ZA12" s="121">
        <v>0</v>
      </c>
      <c r="ZB12" s="253">
        <f t="shared" si="2954"/>
        <v>81</v>
      </c>
      <c r="ZC12" s="254">
        <f t="shared" si="2955"/>
        <v>0.47621847257334354</v>
      </c>
      <c r="ZD12" s="121">
        <v>52</v>
      </c>
      <c r="ZE12" s="252">
        <f t="shared" si="2956"/>
        <v>0.57764941124194624</v>
      </c>
      <c r="ZF12" s="121">
        <v>29</v>
      </c>
      <c r="ZG12" s="252">
        <f t="shared" si="2957"/>
        <v>0.36254531816477059</v>
      </c>
      <c r="ZH12" s="121">
        <v>0</v>
      </c>
      <c r="ZI12" s="253">
        <f t="shared" si="2958"/>
        <v>81</v>
      </c>
      <c r="ZJ12" s="254">
        <f t="shared" si="2959"/>
        <v>0.47644256220222342</v>
      </c>
      <c r="ZK12" s="121">
        <v>52</v>
      </c>
      <c r="ZL12" s="252">
        <f t="shared" si="2960"/>
        <v>0.57803468208092479</v>
      </c>
      <c r="ZM12" s="121">
        <v>29</v>
      </c>
      <c r="ZN12" s="252">
        <f t="shared" si="2961"/>
        <v>0.36281746528212189</v>
      </c>
      <c r="ZO12" s="121">
        <v>0</v>
      </c>
      <c r="ZP12" s="253">
        <f t="shared" si="2962"/>
        <v>81</v>
      </c>
      <c r="ZQ12" s="254">
        <f t="shared" si="2963"/>
        <v>0.47677909235387606</v>
      </c>
      <c r="ZR12" s="121">
        <v>52</v>
      </c>
      <c r="ZS12" s="252">
        <f t="shared" si="2964"/>
        <v>0.57848481477361213</v>
      </c>
      <c r="ZT12" s="121">
        <v>29</v>
      </c>
      <c r="ZU12" s="252">
        <f t="shared" si="2965"/>
        <v>0.3629082718057815</v>
      </c>
      <c r="ZV12" s="121">
        <v>0</v>
      </c>
      <c r="ZW12" s="253">
        <f t="shared" si="2966"/>
        <v>81</v>
      </c>
      <c r="ZX12" s="254">
        <f t="shared" si="2967"/>
        <v>0.4770318021201414</v>
      </c>
      <c r="ZY12" s="121">
        <v>52</v>
      </c>
      <c r="ZZ12" s="252">
        <f t="shared" si="2968"/>
        <v>0.57887120115774238</v>
      </c>
      <c r="AAA12" s="121">
        <v>29</v>
      </c>
      <c r="AAB12" s="252">
        <f t="shared" si="2969"/>
        <v>0.36304456685027542</v>
      </c>
      <c r="AAC12" s="121">
        <v>0</v>
      </c>
      <c r="AAD12" s="253">
        <f t="shared" si="2970"/>
        <v>81</v>
      </c>
      <c r="AAE12" s="254">
        <f t="shared" si="2971"/>
        <v>0.47728477991868479</v>
      </c>
      <c r="AAF12" s="121">
        <v>52</v>
      </c>
      <c r="AAG12" s="252">
        <f t="shared" si="2972"/>
        <v>0.57912907896202248</v>
      </c>
      <c r="AAH12" s="121">
        <v>29</v>
      </c>
      <c r="AAI12" s="252">
        <f t="shared" si="2973"/>
        <v>0.363317464294663</v>
      </c>
      <c r="AAJ12" s="121">
        <v>0</v>
      </c>
      <c r="AAK12" s="253">
        <f t="shared" si="2974"/>
        <v>81</v>
      </c>
      <c r="AAL12" s="254">
        <f t="shared" si="2975"/>
        <v>0.47756618123931377</v>
      </c>
      <c r="AAM12" s="121">
        <v>52</v>
      </c>
      <c r="AAN12" s="252">
        <f t="shared" si="2976"/>
        <v>0.57951632675805187</v>
      </c>
      <c r="AAO12" s="121">
        <v>29</v>
      </c>
      <c r="AAP12" s="252">
        <f t="shared" si="2977"/>
        <v>0.36359077231695086</v>
      </c>
      <c r="AAQ12" s="121">
        <v>0</v>
      </c>
      <c r="AAR12" s="253">
        <f t="shared" si="2978"/>
        <v>81</v>
      </c>
      <c r="AAS12" s="254">
        <f t="shared" si="2979"/>
        <v>0.47790430113871024</v>
      </c>
      <c r="AAT12" s="121">
        <v>52</v>
      </c>
      <c r="AAU12" s="252">
        <f t="shared" si="2980"/>
        <v>0.58003346346904627</v>
      </c>
      <c r="AAV12" s="121">
        <v>29</v>
      </c>
      <c r="AAW12" s="252">
        <f t="shared" si="2981"/>
        <v>0.36377320622177622</v>
      </c>
      <c r="AAX12" s="121">
        <v>0</v>
      </c>
      <c r="AAY12" s="253">
        <f t="shared" si="2982"/>
        <v>81</v>
      </c>
      <c r="AAZ12" s="254">
        <f t="shared" si="2983"/>
        <v>0.47824290015941429</v>
      </c>
      <c r="ABA12" s="121">
        <v>52</v>
      </c>
      <c r="ABB12" s="252">
        <f t="shared" si="2984"/>
        <v>0.58029237808280321</v>
      </c>
      <c r="ABC12" s="121">
        <v>29</v>
      </c>
      <c r="ABD12" s="252">
        <f t="shared" si="2985"/>
        <v>0.36395582329317272</v>
      </c>
      <c r="ABE12" s="121">
        <v>0</v>
      </c>
      <c r="ABF12" s="253">
        <f t="shared" si="2986"/>
        <v>81</v>
      </c>
      <c r="ABG12" s="254">
        <f t="shared" si="2987"/>
        <v>0.4784688995215311</v>
      </c>
      <c r="ABH12" s="121">
        <v>52</v>
      </c>
      <c r="ABI12" s="252">
        <f t="shared" si="2988"/>
        <v>0.58061634658329608</v>
      </c>
      <c r="ABJ12" s="121">
        <v>29</v>
      </c>
      <c r="ABK12" s="252">
        <f t="shared" si="2989"/>
        <v>0.36432160804020103</v>
      </c>
      <c r="ABL12" s="121">
        <v>0</v>
      </c>
      <c r="ABM12" s="253">
        <f t="shared" si="2990"/>
        <v>81</v>
      </c>
      <c r="ABN12" s="254">
        <f t="shared" si="2991"/>
        <v>0.47883660439820286</v>
      </c>
      <c r="ABO12" s="121">
        <v>52</v>
      </c>
      <c r="ABP12" s="252">
        <f t="shared" si="2992"/>
        <v>0.58087578194816802</v>
      </c>
      <c r="ABQ12" s="121">
        <v>29</v>
      </c>
      <c r="ABR12" s="252">
        <f t="shared" si="2993"/>
        <v>0.36450477626948213</v>
      </c>
      <c r="ABS12" s="121">
        <v>0</v>
      </c>
      <c r="ABT12" s="253">
        <f t="shared" si="2994"/>
        <v>81</v>
      </c>
      <c r="ABU12" s="254">
        <f t="shared" si="2995"/>
        <v>0.47906316536550747</v>
      </c>
      <c r="ABV12" s="121">
        <v>52</v>
      </c>
      <c r="ABW12" s="252">
        <f t="shared" si="2996"/>
        <v>0.58120040236950932</v>
      </c>
      <c r="ABX12" s="121">
        <v>29</v>
      </c>
      <c r="ABY12" s="252">
        <f t="shared" si="2997"/>
        <v>0.36473399572380832</v>
      </c>
      <c r="ABZ12" s="121">
        <v>0</v>
      </c>
      <c r="ACA12" s="253">
        <f t="shared" si="2998"/>
        <v>81</v>
      </c>
      <c r="ACB12" s="254">
        <f t="shared" si="2999"/>
        <v>0.47934666824476269</v>
      </c>
      <c r="ACC12" s="121">
        <v>52</v>
      </c>
      <c r="ACD12" s="252">
        <f t="shared" si="3000"/>
        <v>0.58152538581972713</v>
      </c>
      <c r="ACE12" s="121">
        <v>29</v>
      </c>
      <c r="ACF12" s="252">
        <f t="shared" si="3001"/>
        <v>0.36505538771399798</v>
      </c>
      <c r="ACG12" s="121">
        <v>0</v>
      </c>
      <c r="ACH12" s="253">
        <f t="shared" si="3002"/>
        <v>81</v>
      </c>
      <c r="ACI12" s="254">
        <f t="shared" si="3003"/>
        <v>0.47968731493544953</v>
      </c>
      <c r="ACJ12" s="121">
        <v>51</v>
      </c>
      <c r="ACK12" s="252">
        <f t="shared" si="3004"/>
        <v>0.57136455299126143</v>
      </c>
      <c r="ACL12" s="121">
        <v>29</v>
      </c>
      <c r="ACM12" s="252">
        <f t="shared" si="3005"/>
        <v>0.36528530041566948</v>
      </c>
      <c r="ACN12" s="121">
        <v>0</v>
      </c>
      <c r="ACO12" s="253">
        <f t="shared" si="3006"/>
        <v>80</v>
      </c>
      <c r="ACP12" s="254">
        <f t="shared" si="3007"/>
        <v>0.47435517343611028</v>
      </c>
      <c r="ACQ12" s="121">
        <v>51</v>
      </c>
      <c r="ACR12" s="252">
        <f t="shared" si="3008"/>
        <v>0.5717488789237668</v>
      </c>
      <c r="ACS12" s="121">
        <v>29</v>
      </c>
      <c r="ACT12" s="252">
        <f t="shared" si="3009"/>
        <v>0.36556157821757218</v>
      </c>
      <c r="ACU12" s="121">
        <v>0</v>
      </c>
      <c r="ACV12" s="253">
        <f t="shared" si="3010"/>
        <v>80</v>
      </c>
      <c r="ACW12" s="254">
        <f t="shared" si="3011"/>
        <v>0.47469293300895987</v>
      </c>
      <c r="ACX12" s="121">
        <v>51</v>
      </c>
      <c r="ACY12" s="252">
        <f t="shared" si="3012"/>
        <v>0.57200538358008068</v>
      </c>
      <c r="ACZ12" s="121">
        <v>29</v>
      </c>
      <c r="ADA12" s="252">
        <f t="shared" si="3013"/>
        <v>0.36574599571194349</v>
      </c>
      <c r="ADB12" s="121">
        <v>0</v>
      </c>
      <c r="ADC12" s="253">
        <f t="shared" si="3014"/>
        <v>80</v>
      </c>
      <c r="ADD12" s="254">
        <f t="shared" si="3015"/>
        <v>0.4749183734045711</v>
      </c>
      <c r="ADE12" s="121">
        <v>51</v>
      </c>
      <c r="ADF12" s="252">
        <f t="shared" si="3016"/>
        <v>0.57264765326746014</v>
      </c>
      <c r="ADG12" s="121">
        <v>29</v>
      </c>
      <c r="ADH12" s="252">
        <f t="shared" si="3017"/>
        <v>0.36593059936908517</v>
      </c>
      <c r="ADI12" s="121">
        <v>0</v>
      </c>
      <c r="ADJ12" s="253">
        <f t="shared" si="3018"/>
        <v>80</v>
      </c>
      <c r="ADK12" s="254">
        <f t="shared" si="3019"/>
        <v>0.47531340977957343</v>
      </c>
      <c r="ADL12" s="121">
        <v>50</v>
      </c>
      <c r="ADM12" s="252">
        <f t="shared" si="3020"/>
        <v>0.56223996401664222</v>
      </c>
      <c r="ADN12" s="121">
        <v>29</v>
      </c>
      <c r="ADO12" s="252">
        <f t="shared" si="3021"/>
        <v>0.36671724835609509</v>
      </c>
      <c r="ADP12" s="121">
        <v>0</v>
      </c>
      <c r="ADQ12" s="253">
        <f t="shared" si="3022"/>
        <v>79</v>
      </c>
      <c r="ADR12" s="254">
        <f t="shared" si="3023"/>
        <v>0.47021010654127726</v>
      </c>
      <c r="ADS12" s="121">
        <v>50</v>
      </c>
      <c r="ADT12" s="252">
        <f t="shared" si="3024"/>
        <v>0.56261955665578944</v>
      </c>
      <c r="ADU12" s="121">
        <v>29</v>
      </c>
      <c r="ADV12" s="252">
        <f t="shared" si="3025"/>
        <v>0.36718156495315268</v>
      </c>
      <c r="ADW12" s="121">
        <v>0</v>
      </c>
      <c r="ADX12" s="253">
        <f t="shared" si="3026"/>
        <v>79</v>
      </c>
      <c r="ADY12" s="254">
        <f t="shared" si="3027"/>
        <v>0.47065832588620798</v>
      </c>
      <c r="ADZ12" s="121">
        <v>50</v>
      </c>
      <c r="AEA12" s="252">
        <f t="shared" si="3028"/>
        <v>0.56331680937359174</v>
      </c>
      <c r="AEB12" s="121">
        <v>29</v>
      </c>
      <c r="AEC12" s="252">
        <f t="shared" si="3029"/>
        <v>0.36783358701166918</v>
      </c>
      <c r="AED12" s="121">
        <v>0</v>
      </c>
      <c r="AEE12" s="253">
        <f t="shared" si="3030"/>
        <v>79</v>
      </c>
      <c r="AEF12" s="254">
        <f t="shared" si="3031"/>
        <v>0.4713603818615752</v>
      </c>
      <c r="AEG12" s="121">
        <v>50</v>
      </c>
      <c r="AEH12" s="252">
        <f t="shared" si="3032"/>
        <v>0.56420672534416605</v>
      </c>
      <c r="AEI12" s="121">
        <v>29</v>
      </c>
      <c r="AEJ12" s="252">
        <f t="shared" si="3033"/>
        <v>0.36839430894308944</v>
      </c>
      <c r="AEK12" s="121">
        <v>0</v>
      </c>
      <c r="AEL12" s="253">
        <f t="shared" si="3034"/>
        <v>79</v>
      </c>
      <c r="AEM12" s="254">
        <f t="shared" si="3035"/>
        <v>0.47209274530895179</v>
      </c>
      <c r="AEN12" s="121">
        <v>49</v>
      </c>
      <c r="AEO12" s="252">
        <f t="shared" si="3036"/>
        <v>0.55379746835443033</v>
      </c>
      <c r="AEP12" s="121">
        <v>29</v>
      </c>
      <c r="AEQ12" s="252">
        <f t="shared" si="3037"/>
        <v>0.36886288476214701</v>
      </c>
      <c r="AER12" s="121">
        <v>0</v>
      </c>
      <c r="AES12" s="253">
        <f t="shared" si="3038"/>
        <v>78</v>
      </c>
      <c r="AET12" s="254">
        <f t="shared" si="3039"/>
        <v>0.46678635547576297</v>
      </c>
      <c r="AEU12" s="121">
        <v>49</v>
      </c>
      <c r="AEV12" s="252">
        <f t="shared" si="3040"/>
        <v>0.55429864253393668</v>
      </c>
      <c r="AEW12" s="121">
        <v>29</v>
      </c>
      <c r="AEX12" s="252">
        <f t="shared" si="3041"/>
        <v>0.36947381832080517</v>
      </c>
      <c r="AEY12" s="121">
        <v>0</v>
      </c>
      <c r="AEZ12" s="253">
        <f t="shared" si="3042"/>
        <v>78</v>
      </c>
      <c r="AFA12" s="254">
        <f t="shared" si="3043"/>
        <v>0.46737371921625021</v>
      </c>
      <c r="AFB12" s="121">
        <v>49</v>
      </c>
      <c r="AFC12" s="252">
        <f t="shared" si="3044"/>
        <v>0.55505210693248763</v>
      </c>
      <c r="AFD12" s="121">
        <v>29</v>
      </c>
      <c r="AFE12" s="252">
        <f t="shared" si="3045"/>
        <v>0.36980362152512114</v>
      </c>
      <c r="AFF12" s="121">
        <v>0</v>
      </c>
      <c r="AFG12" s="253">
        <f t="shared" si="3046"/>
        <v>78</v>
      </c>
      <c r="AFH12" s="254">
        <f t="shared" si="3047"/>
        <v>0.46790641871625677</v>
      </c>
      <c r="AFI12" s="121">
        <v>49</v>
      </c>
      <c r="AFJ12" s="252">
        <f t="shared" si="3048"/>
        <v>0.55593374177444976</v>
      </c>
      <c r="AFK12" s="121">
        <v>29</v>
      </c>
      <c r="AFL12" s="252">
        <f t="shared" si="3049"/>
        <v>0.37027579162410623</v>
      </c>
      <c r="AFM12" s="121">
        <v>0</v>
      </c>
      <c r="AFN12" s="253">
        <f t="shared" si="3050"/>
        <v>78</v>
      </c>
      <c r="AFO12" s="254">
        <f t="shared" si="3051"/>
        <v>0.46858104049020782</v>
      </c>
      <c r="AFP12" s="121">
        <v>49</v>
      </c>
      <c r="AFQ12" s="252">
        <f t="shared" si="3052"/>
        <v>0.55650198750709823</v>
      </c>
      <c r="AFR12" s="121">
        <v>29</v>
      </c>
      <c r="AFS12" s="252">
        <f t="shared" si="3053"/>
        <v>0.37093885904323354</v>
      </c>
      <c r="AFT12" s="121">
        <v>0</v>
      </c>
      <c r="AFU12" s="253">
        <f t="shared" si="3054"/>
        <v>78</v>
      </c>
      <c r="AFV12" s="254">
        <f t="shared" si="3055"/>
        <v>0.4692293809781628</v>
      </c>
      <c r="AFW12" s="121">
        <v>49</v>
      </c>
      <c r="AFX12" s="252">
        <f t="shared" si="3056"/>
        <v>0.55751507566276026</v>
      </c>
      <c r="AFY12" s="121">
        <v>29</v>
      </c>
      <c r="AFZ12" s="252">
        <f t="shared" si="3057"/>
        <v>0.37165192874535435</v>
      </c>
      <c r="AGA12" s="121">
        <v>0</v>
      </c>
      <c r="AGB12" s="253">
        <f t="shared" si="3058"/>
        <v>78</v>
      </c>
      <c r="AGC12" s="254">
        <f t="shared" si="3059"/>
        <v>0.47010607521697206</v>
      </c>
      <c r="AGD12" s="121">
        <v>49</v>
      </c>
      <c r="AGE12" s="252">
        <f t="shared" si="3060"/>
        <v>0.55891410972966804</v>
      </c>
      <c r="AGF12" s="121">
        <v>29</v>
      </c>
      <c r="AGG12" s="252">
        <f t="shared" si="3061"/>
        <v>0.37217659137577003</v>
      </c>
      <c r="AGH12" s="121">
        <v>0</v>
      </c>
      <c r="AGI12" s="253">
        <f t="shared" si="3062"/>
        <v>78</v>
      </c>
      <c r="AGJ12" s="254">
        <f t="shared" si="3063"/>
        <v>0.47104293737544539</v>
      </c>
      <c r="AGK12" s="121">
        <v>49</v>
      </c>
      <c r="AGL12" s="252">
        <f t="shared" si="3064"/>
        <v>0.56006400731512174</v>
      </c>
      <c r="AGM12" s="121">
        <v>29</v>
      </c>
      <c r="AGN12" s="252">
        <f t="shared" si="3065"/>
        <v>0.37303833290455363</v>
      </c>
      <c r="AGO12" s="121">
        <v>0</v>
      </c>
      <c r="AGP12" s="253">
        <f t="shared" si="3066"/>
        <v>78</v>
      </c>
      <c r="AGQ12" s="254">
        <f t="shared" si="3067"/>
        <v>0.47206923682140045</v>
      </c>
      <c r="AGR12" s="121">
        <v>49</v>
      </c>
      <c r="AGS12" s="252">
        <f t="shared" si="3068"/>
        <v>0.56121864620318407</v>
      </c>
      <c r="AGT12" s="121">
        <v>29</v>
      </c>
      <c r="AGU12" s="252">
        <f t="shared" si="3069"/>
        <v>0.37361504766812675</v>
      </c>
      <c r="AGV12" s="121">
        <v>0</v>
      </c>
      <c r="AGW12" s="253">
        <f t="shared" si="3070"/>
        <v>78</v>
      </c>
      <c r="AGX12" s="254">
        <f t="shared" si="3071"/>
        <v>0.47292790880979807</v>
      </c>
      <c r="AGY12" s="121">
        <v>49</v>
      </c>
      <c r="AGZ12" s="252">
        <f t="shared" si="3072"/>
        <v>0.56263635319784133</v>
      </c>
      <c r="AHA12" s="121">
        <v>29</v>
      </c>
      <c r="AHB12" s="252">
        <f t="shared" si="3073"/>
        <v>0.37424183765647184</v>
      </c>
      <c r="AHC12" s="121">
        <v>0</v>
      </c>
      <c r="AHD12" s="253">
        <f t="shared" si="3074"/>
        <v>78</v>
      </c>
      <c r="AHE12" s="254">
        <f t="shared" si="3075"/>
        <v>0.47393364928909953</v>
      </c>
      <c r="AHF12" s="121">
        <v>49</v>
      </c>
      <c r="AHG12" s="252">
        <f t="shared" si="3076"/>
        <v>0.56393140752675797</v>
      </c>
      <c r="AHH12" s="121">
        <v>29</v>
      </c>
      <c r="AHI12" s="252">
        <f t="shared" si="3077"/>
        <v>0.37525879917184263</v>
      </c>
      <c r="AHJ12" s="121">
        <v>0</v>
      </c>
      <c r="AHK12" s="253">
        <f t="shared" si="3078"/>
        <v>78</v>
      </c>
      <c r="AHL12" s="254">
        <f t="shared" si="3079"/>
        <v>0.47511725650240599</v>
      </c>
      <c r="AHM12" s="121">
        <v>48</v>
      </c>
      <c r="AHN12" s="252">
        <f t="shared" si="3080"/>
        <v>0.5538248528902735</v>
      </c>
      <c r="AHO12" s="121">
        <v>29</v>
      </c>
      <c r="AHP12" s="252">
        <f t="shared" si="3081"/>
        <v>0.37593984962406013</v>
      </c>
      <c r="AHQ12" s="121">
        <v>0</v>
      </c>
      <c r="AHR12" s="253">
        <f t="shared" si="3082"/>
        <v>77</v>
      </c>
      <c r="AHS12" s="254">
        <f t="shared" si="3083"/>
        <v>0.47005677309077587</v>
      </c>
      <c r="AHT12" s="121">
        <v>48</v>
      </c>
      <c r="AHU12" s="252">
        <f t="shared" si="3084"/>
        <v>0.55542698449433003</v>
      </c>
      <c r="AHV12" s="121">
        <v>28</v>
      </c>
      <c r="AHW12" s="252">
        <f t="shared" si="3085"/>
        <v>0.36425133342005989</v>
      </c>
      <c r="AHX12" s="121">
        <v>0</v>
      </c>
      <c r="AHY12" s="253">
        <f t="shared" si="3086"/>
        <v>76</v>
      </c>
      <c r="AHZ12" s="254">
        <f t="shared" si="3087"/>
        <v>0.46542960377242937</v>
      </c>
      <c r="AIA12" s="121">
        <v>48</v>
      </c>
      <c r="AIB12" s="252">
        <f t="shared" si="3088"/>
        <v>0.55755604599837383</v>
      </c>
      <c r="AIC12" s="121">
        <v>28</v>
      </c>
      <c r="AID12" s="252">
        <f t="shared" si="3089"/>
        <v>0.36501108069352106</v>
      </c>
      <c r="AIE12" s="121">
        <v>0</v>
      </c>
      <c r="AIF12" s="253">
        <f t="shared" si="3090"/>
        <v>76</v>
      </c>
      <c r="AIG12" s="254">
        <f t="shared" si="3091"/>
        <v>0.46683046683046686</v>
      </c>
      <c r="AIH12" s="121">
        <v>48</v>
      </c>
      <c r="AII12" s="252">
        <f t="shared" si="3092"/>
        <v>0.55872424630427187</v>
      </c>
      <c r="AIJ12" s="121">
        <v>28</v>
      </c>
      <c r="AIK12" s="252">
        <f t="shared" si="3093"/>
        <v>0.36610878661087864</v>
      </c>
      <c r="AIL12" s="121">
        <v>0</v>
      </c>
      <c r="AIM12" s="253">
        <f t="shared" si="3094"/>
        <v>76</v>
      </c>
      <c r="AIN12" s="254">
        <f t="shared" si="3095"/>
        <v>0.46800911386169097</v>
      </c>
      <c r="AIO12" s="121">
        <v>48</v>
      </c>
      <c r="AIP12" s="252">
        <f t="shared" si="3096"/>
        <v>0.56035489143123984</v>
      </c>
      <c r="AIQ12" s="121">
        <v>28</v>
      </c>
      <c r="AIR12" s="252">
        <f t="shared" si="3097"/>
        <v>0.36735764891104694</v>
      </c>
      <c r="AIS12" s="121">
        <v>0</v>
      </c>
      <c r="AIT12" s="253">
        <f t="shared" si="3098"/>
        <v>76</v>
      </c>
      <c r="AIU12" s="254">
        <f t="shared" si="3099"/>
        <v>0.46948356807511737</v>
      </c>
      <c r="AIV12" s="121">
        <v>48</v>
      </c>
      <c r="AIW12" s="252">
        <f t="shared" si="3100"/>
        <v>0.56271981242672919</v>
      </c>
      <c r="AIX12" s="121">
        <v>28</v>
      </c>
      <c r="AIY12" s="252">
        <f t="shared" si="3101"/>
        <v>0.36837258255492694</v>
      </c>
      <c r="AIZ12" s="121">
        <v>0</v>
      </c>
      <c r="AJA12" s="253">
        <f t="shared" si="3102"/>
        <v>76</v>
      </c>
      <c r="AJB12" s="254">
        <f t="shared" si="3103"/>
        <v>0.47114252061248524</v>
      </c>
      <c r="AJC12" s="121">
        <v>47</v>
      </c>
      <c r="AJD12" s="252">
        <f t="shared" si="3104"/>
        <v>0.55333176359783376</v>
      </c>
      <c r="AJE12" s="121">
        <v>28</v>
      </c>
      <c r="AJF12" s="252">
        <f t="shared" si="3105"/>
        <v>0.36949063077329114</v>
      </c>
      <c r="AJG12" s="121">
        <v>0</v>
      </c>
      <c r="AJH12" s="253">
        <f t="shared" si="3106"/>
        <v>75</v>
      </c>
      <c r="AJI12" s="254">
        <f t="shared" si="3107"/>
        <v>0.46665007466401193</v>
      </c>
      <c r="AJJ12" s="121">
        <v>47</v>
      </c>
      <c r="AJK12" s="252">
        <f t="shared" si="3108"/>
        <v>0.55509625605291135</v>
      </c>
      <c r="AJL12" s="121">
        <v>28</v>
      </c>
      <c r="AJM12" s="252">
        <f t="shared" si="3109"/>
        <v>0.37125430920180325</v>
      </c>
      <c r="AJN12" s="121">
        <v>0</v>
      </c>
      <c r="AJO12" s="253">
        <f t="shared" si="3110"/>
        <v>75</v>
      </c>
      <c r="AJP12" s="254">
        <f t="shared" si="3111"/>
        <v>0.46848647635704921</v>
      </c>
      <c r="AJQ12" s="121">
        <v>47</v>
      </c>
      <c r="AJR12" s="252">
        <f t="shared" si="3112"/>
        <v>0.55792972459639123</v>
      </c>
      <c r="AJS12" s="121">
        <v>28</v>
      </c>
      <c r="AJT12" s="252">
        <f t="shared" si="3113"/>
        <v>0.37258815701929476</v>
      </c>
      <c r="AJU12" s="121">
        <v>0</v>
      </c>
      <c r="AJV12" s="253">
        <f t="shared" si="3114"/>
        <v>75</v>
      </c>
      <c r="AJW12" s="254">
        <f t="shared" si="3115"/>
        <v>0.47054394880481842</v>
      </c>
      <c r="AJX12" s="121">
        <v>46</v>
      </c>
      <c r="AJY12" s="252">
        <f t="shared" si="3116"/>
        <v>0.54859868813357193</v>
      </c>
      <c r="AJZ12" s="121">
        <v>28</v>
      </c>
      <c r="AKA12" s="252">
        <f t="shared" si="3117"/>
        <v>0.37388169314995329</v>
      </c>
      <c r="AKB12" s="121">
        <v>0</v>
      </c>
      <c r="AKC12" s="253">
        <f t="shared" si="3118"/>
        <v>74</v>
      </c>
      <c r="AKD12" s="254">
        <f t="shared" si="3119"/>
        <v>0.46617109739196172</v>
      </c>
      <c r="AKE12" s="121">
        <v>46</v>
      </c>
      <c r="AKF12" s="252">
        <f t="shared" si="3120"/>
        <v>0.55023923444976075</v>
      </c>
      <c r="AKG12" s="121">
        <v>28</v>
      </c>
      <c r="AKH12" s="252">
        <f t="shared" si="3121"/>
        <v>0.37553648068669526</v>
      </c>
      <c r="AKI12" s="121">
        <v>0</v>
      </c>
      <c r="AKJ12" s="253">
        <f t="shared" si="3122"/>
        <v>74</v>
      </c>
      <c r="AKK12" s="254">
        <f t="shared" si="3123"/>
        <v>0.46788062721294887</v>
      </c>
      <c r="AKL12" s="121">
        <v>44</v>
      </c>
      <c r="AKM12" s="252">
        <f t="shared" si="3124"/>
        <v>0.5287190579187695</v>
      </c>
      <c r="AKN12" s="121">
        <v>28</v>
      </c>
      <c r="AKO12" s="252">
        <f t="shared" si="3125"/>
        <v>0.37710437710437711</v>
      </c>
      <c r="AKP12" s="121">
        <v>0</v>
      </c>
      <c r="AKQ12" s="253">
        <f t="shared" si="3126"/>
        <v>72</v>
      </c>
      <c r="AKR12" s="254">
        <f t="shared" si="3127"/>
        <v>0.45722994856163079</v>
      </c>
      <c r="AKS12" s="121">
        <v>44</v>
      </c>
      <c r="AKT12" s="252">
        <f t="shared" si="3128"/>
        <v>0.53172205438066467</v>
      </c>
      <c r="AKU12" s="121">
        <v>28</v>
      </c>
      <c r="AKV12" s="252">
        <f t="shared" si="3129"/>
        <v>0.37827614158335587</v>
      </c>
      <c r="AKW12" s="121">
        <v>0</v>
      </c>
      <c r="AKX12" s="253">
        <f t="shared" si="3130"/>
        <v>72</v>
      </c>
      <c r="AKY12" s="254">
        <f t="shared" si="3131"/>
        <v>0.45927154430056771</v>
      </c>
      <c r="AKZ12" s="121">
        <v>43</v>
      </c>
      <c r="ALA12" s="252">
        <f t="shared" si="3132"/>
        <v>0.52266925975446699</v>
      </c>
      <c r="ALB12" s="121">
        <v>27</v>
      </c>
      <c r="ALC12" s="252">
        <f t="shared" si="3133"/>
        <v>0.36620100366201003</v>
      </c>
      <c r="ALD12" s="121">
        <v>0</v>
      </c>
      <c r="ALE12" s="253">
        <f t="shared" si="3134"/>
        <v>70</v>
      </c>
      <c r="ALF12" s="254">
        <f t="shared" si="3135"/>
        <v>0.44871794871794868</v>
      </c>
      <c r="ALG12" s="121">
        <v>43</v>
      </c>
      <c r="ALH12" s="252">
        <f t="shared" si="3136"/>
        <v>0.52503052503052505</v>
      </c>
      <c r="ALI12" s="121">
        <v>25</v>
      </c>
      <c r="ALJ12" s="252">
        <f t="shared" si="3137"/>
        <v>0.34083162917518744</v>
      </c>
      <c r="ALK12" s="121">
        <v>0</v>
      </c>
      <c r="ALL12" s="253">
        <f t="shared" si="3138"/>
        <v>68</v>
      </c>
      <c r="ALM12" s="254">
        <f t="shared" si="3139"/>
        <v>0.43800322061191621</v>
      </c>
      <c r="ALN12" s="121">
        <v>43</v>
      </c>
      <c r="ALO12" s="252">
        <f t="shared" si="3140"/>
        <v>0.5267671199313978</v>
      </c>
      <c r="ALP12" s="121">
        <v>25</v>
      </c>
      <c r="ALQ12" s="252">
        <f t="shared" si="3141"/>
        <v>0.34195048556968949</v>
      </c>
      <c r="ALR12" s="121">
        <v>0</v>
      </c>
      <c r="ALS12" s="253">
        <f t="shared" si="3142"/>
        <v>68</v>
      </c>
      <c r="ALT12" s="254">
        <f t="shared" si="3143"/>
        <v>0.43944681401059843</v>
      </c>
      <c r="ALU12" s="121">
        <v>43</v>
      </c>
      <c r="ALV12" s="252">
        <f t="shared" si="3144"/>
        <v>0.52929591334318071</v>
      </c>
      <c r="ALW12" s="121">
        <v>24</v>
      </c>
      <c r="ALX12" s="252">
        <f t="shared" si="3145"/>
        <v>0.33012379642365891</v>
      </c>
      <c r="ALY12" s="121">
        <v>0</v>
      </c>
      <c r="ALZ12" s="253">
        <f t="shared" si="3146"/>
        <v>67</v>
      </c>
      <c r="AMA12" s="254">
        <f t="shared" si="3147"/>
        <v>0.43523450695076005</v>
      </c>
      <c r="AMB12" s="121">
        <v>43</v>
      </c>
      <c r="AMC12" s="252">
        <f t="shared" si="3148"/>
        <v>0.53224408961505132</v>
      </c>
      <c r="AMD12" s="121">
        <v>24</v>
      </c>
      <c r="AME12" s="252">
        <f t="shared" si="3149"/>
        <v>0.33130866924351188</v>
      </c>
      <c r="AMF12" s="121">
        <v>0</v>
      </c>
      <c r="AMG12" s="253">
        <f t="shared" si="3150"/>
        <v>67</v>
      </c>
      <c r="AMH12" s="254">
        <f t="shared" si="3151"/>
        <v>0.43725119102003523</v>
      </c>
      <c r="AMI12" s="121">
        <v>43</v>
      </c>
      <c r="AMJ12" s="252">
        <f t="shared" si="3152"/>
        <v>0.53462638319035183</v>
      </c>
      <c r="AMK12" s="121">
        <v>24</v>
      </c>
      <c r="AML12" s="252">
        <f t="shared" si="3153"/>
        <v>0.33236393851267138</v>
      </c>
      <c r="AMM12" s="121">
        <v>0</v>
      </c>
      <c r="AMN12" s="253">
        <f t="shared" si="3154"/>
        <v>67</v>
      </c>
      <c r="AMO12" s="254">
        <f t="shared" si="3155"/>
        <v>0.4389412997903564</v>
      </c>
      <c r="AMP12" s="121">
        <v>43</v>
      </c>
      <c r="AMQ12" s="252">
        <f t="shared" si="3156"/>
        <v>0.53763440860215062</v>
      </c>
      <c r="AMR12" s="121">
        <v>24</v>
      </c>
      <c r="AMS12" s="252">
        <f t="shared" si="3157"/>
        <v>0.33398274422488172</v>
      </c>
      <c r="AMT12" s="121">
        <v>0</v>
      </c>
      <c r="AMU12" s="253">
        <f t="shared" si="3158"/>
        <v>67</v>
      </c>
      <c r="AMV12" s="254">
        <f t="shared" si="3159"/>
        <v>0.44125395152792413</v>
      </c>
      <c r="AMW12" s="121">
        <v>43</v>
      </c>
      <c r="AMX12" s="252">
        <f t="shared" si="3160"/>
        <v>0.54074446680080479</v>
      </c>
      <c r="AMY12" s="121">
        <v>24</v>
      </c>
      <c r="AMZ12" s="252">
        <f t="shared" si="3161"/>
        <v>0.33524235228383853</v>
      </c>
      <c r="ANA12" s="121">
        <v>0</v>
      </c>
      <c r="ANB12" s="253">
        <f t="shared" si="3162"/>
        <v>67</v>
      </c>
      <c r="ANC12" s="254">
        <f t="shared" si="3163"/>
        <v>0.4433856131295083</v>
      </c>
      <c r="AND12" s="121">
        <v>43</v>
      </c>
      <c r="ANE12" s="252">
        <f t="shared" si="3164"/>
        <v>0.54334091483447056</v>
      </c>
      <c r="ANF12" s="121">
        <v>24</v>
      </c>
      <c r="ANG12" s="252">
        <f t="shared" si="3165"/>
        <v>0.33632286995515698</v>
      </c>
      <c r="ANH12" s="121">
        <v>0</v>
      </c>
      <c r="ANI12" s="253">
        <f t="shared" si="3166"/>
        <v>67</v>
      </c>
      <c r="ANJ12" s="254">
        <f t="shared" si="3167"/>
        <v>0.44518272425249172</v>
      </c>
      <c r="ANK12" s="121">
        <v>42</v>
      </c>
      <c r="ANL12" s="252">
        <f t="shared" si="3168"/>
        <v>0.53285968028419184</v>
      </c>
      <c r="ANM12" s="121">
        <v>24</v>
      </c>
      <c r="ANN12" s="252">
        <f t="shared" si="3169"/>
        <v>0.33783783783783783</v>
      </c>
      <c r="ANO12" s="121">
        <v>0</v>
      </c>
      <c r="ANP12" s="253">
        <f t="shared" si="3170"/>
        <v>66</v>
      </c>
      <c r="ANQ12" s="254">
        <f t="shared" si="3171"/>
        <v>0.44041105031362604</v>
      </c>
      <c r="ANR12" s="121">
        <v>42</v>
      </c>
      <c r="ANS12" s="252">
        <f t="shared" si="3172"/>
        <v>0.53510001274047647</v>
      </c>
      <c r="ANT12" s="121">
        <v>24</v>
      </c>
      <c r="ANU12" s="252">
        <f t="shared" si="3173"/>
        <v>0.3394145099703012</v>
      </c>
      <c r="ANV12" s="121">
        <v>0</v>
      </c>
      <c r="ANW12" s="253">
        <f t="shared" si="3174"/>
        <v>66</v>
      </c>
      <c r="ANX12" s="254">
        <f t="shared" si="3175"/>
        <v>0.44235924932975873</v>
      </c>
      <c r="ANY12" s="121">
        <v>42</v>
      </c>
      <c r="ANZ12" s="252">
        <f t="shared" si="3176"/>
        <v>0.53784095274683064</v>
      </c>
      <c r="AOA12" s="121">
        <v>24</v>
      </c>
      <c r="AOB12" s="252">
        <f t="shared" si="3177"/>
        <v>0.34081226924169272</v>
      </c>
      <c r="AOC12" s="121">
        <v>0</v>
      </c>
      <c r="AOD12" s="253">
        <f t="shared" si="3178"/>
        <v>66</v>
      </c>
      <c r="AOE12" s="254">
        <f t="shared" si="3179"/>
        <v>0.44441451754090633</v>
      </c>
      <c r="AOF12" s="121">
        <v>42</v>
      </c>
      <c r="AOG12" s="252">
        <f t="shared" si="3180"/>
        <v>0.53991515618974162</v>
      </c>
      <c r="AOH12" s="121">
        <v>24</v>
      </c>
      <c r="AOI12" s="252">
        <f t="shared" si="3181"/>
        <v>0.34168564920273348</v>
      </c>
      <c r="AOJ12" s="121">
        <v>0</v>
      </c>
      <c r="AOK12" s="253">
        <f t="shared" si="3182"/>
        <v>66</v>
      </c>
      <c r="AOL12" s="254">
        <f t="shared" si="3183"/>
        <v>0.44585556981692903</v>
      </c>
      <c r="AOM12" s="121">
        <v>42</v>
      </c>
      <c r="AON12" s="252">
        <f t="shared" si="3184"/>
        <v>0.54249547920433994</v>
      </c>
      <c r="AOO12" s="121">
        <v>24</v>
      </c>
      <c r="AOP12" s="252">
        <f t="shared" si="3185"/>
        <v>0.34310221586847744</v>
      </c>
      <c r="AOQ12" s="121">
        <v>0</v>
      </c>
      <c r="AOR12" s="253">
        <f t="shared" si="3186"/>
        <v>66</v>
      </c>
      <c r="AOS12" s="254">
        <f t="shared" si="3187"/>
        <v>0.44785234443916677</v>
      </c>
      <c r="AOT12" s="121">
        <v>42</v>
      </c>
      <c r="AOU12" s="252">
        <f t="shared" si="3188"/>
        <v>0.54453520031116298</v>
      </c>
      <c r="AOV12" s="121">
        <v>24</v>
      </c>
      <c r="AOW12" s="252">
        <f t="shared" si="3189"/>
        <v>0.34433285509325678</v>
      </c>
      <c r="AOX12" s="121">
        <v>0</v>
      </c>
      <c r="AOY12" s="253">
        <f t="shared" si="3190"/>
        <v>66</v>
      </c>
      <c r="AOZ12" s="254">
        <f t="shared" si="3191"/>
        <v>0.44949942109923041</v>
      </c>
      <c r="APA12" s="121">
        <v>42</v>
      </c>
      <c r="APB12" s="252">
        <f t="shared" si="3192"/>
        <v>0.54644808743169404</v>
      </c>
      <c r="APC12" s="121">
        <v>24</v>
      </c>
      <c r="APD12" s="252">
        <f t="shared" si="3193"/>
        <v>0.3459210147016431</v>
      </c>
      <c r="APE12" s="121">
        <v>0</v>
      </c>
      <c r="APF12" s="253">
        <f t="shared" si="3194"/>
        <v>66</v>
      </c>
      <c r="APG12" s="254">
        <f t="shared" si="3195"/>
        <v>0.45131291028446391</v>
      </c>
      <c r="APH12" s="121">
        <v>41</v>
      </c>
      <c r="API12" s="252">
        <f t="shared" si="3196"/>
        <v>0.53552769070010442</v>
      </c>
      <c r="APJ12" s="121">
        <v>24</v>
      </c>
      <c r="APK12" s="252">
        <f t="shared" si="3197"/>
        <v>0.34702139965297862</v>
      </c>
      <c r="APL12" s="121">
        <v>0</v>
      </c>
      <c r="APM12" s="253">
        <f t="shared" si="3198"/>
        <v>65</v>
      </c>
      <c r="APN12" s="254">
        <f t="shared" si="3199"/>
        <v>0.44606093878671427</v>
      </c>
      <c r="APO12" s="121">
        <v>41</v>
      </c>
      <c r="APP12" s="252">
        <f t="shared" si="3200"/>
        <v>0.53728213864500063</v>
      </c>
      <c r="APQ12" s="121">
        <v>24</v>
      </c>
      <c r="APR12" s="252">
        <f t="shared" si="3201"/>
        <v>0.34807831762146479</v>
      </c>
      <c r="APS12" s="121">
        <v>0</v>
      </c>
      <c r="APT12" s="253">
        <f t="shared" si="3202"/>
        <v>65</v>
      </c>
      <c r="APU12" s="254">
        <f t="shared" si="3203"/>
        <v>0.44747349580063334</v>
      </c>
      <c r="APV12" s="121">
        <v>41</v>
      </c>
      <c r="APW12" s="252">
        <f t="shared" si="3204"/>
        <v>0.53911900065746221</v>
      </c>
      <c r="APX12" s="121">
        <v>24</v>
      </c>
      <c r="APY12" s="252">
        <f t="shared" si="3205"/>
        <v>0.3491924923614142</v>
      </c>
      <c r="APZ12" s="121">
        <v>0</v>
      </c>
      <c r="AQA12" s="253">
        <f t="shared" si="3206"/>
        <v>65</v>
      </c>
      <c r="AQB12" s="254">
        <f t="shared" si="3207"/>
        <v>0.4489570382649537</v>
      </c>
      <c r="AQC12" s="121">
        <v>41</v>
      </c>
      <c r="AQD12" s="252">
        <f t="shared" si="3208"/>
        <v>0.54096846549676736</v>
      </c>
      <c r="AQE12" s="121">
        <v>24</v>
      </c>
      <c r="AQF12" s="252">
        <f t="shared" si="3209"/>
        <v>0.35087719298245612</v>
      </c>
      <c r="AQG12" s="121">
        <v>0</v>
      </c>
      <c r="AQH12" s="253">
        <f t="shared" si="3210"/>
        <v>65</v>
      </c>
      <c r="AQI12" s="254">
        <f t="shared" si="3211"/>
        <v>0.45079409112975932</v>
      </c>
      <c r="AQJ12" s="121">
        <v>40</v>
      </c>
      <c r="AQK12" s="252">
        <f t="shared" si="3212"/>
        <v>0.52994170641229466</v>
      </c>
      <c r="AQL12" s="121">
        <v>24</v>
      </c>
      <c r="AQM12" s="252">
        <f t="shared" si="3213"/>
        <v>0.35226772346983709</v>
      </c>
      <c r="AQN12" s="121">
        <v>0</v>
      </c>
      <c r="AQO12" s="253">
        <f t="shared" si="3214"/>
        <v>64</v>
      </c>
      <c r="AQP12" s="254">
        <f t="shared" si="3215"/>
        <v>0.44565141703224009</v>
      </c>
      <c r="AQQ12" s="121">
        <v>39</v>
      </c>
      <c r="AQR12" s="252">
        <f t="shared" si="3216"/>
        <v>0.51889302820649286</v>
      </c>
      <c r="AQS12" s="121">
        <v>24</v>
      </c>
      <c r="AQT12" s="252">
        <f t="shared" si="3217"/>
        <v>0.35382574082264484</v>
      </c>
      <c r="AQU12" s="121">
        <v>0</v>
      </c>
      <c r="AQV12" s="253">
        <f t="shared" si="3218"/>
        <v>63</v>
      </c>
      <c r="AQW12" s="254">
        <f t="shared" si="3219"/>
        <v>0.44059025106650812</v>
      </c>
      <c r="AQX12" s="121">
        <v>38</v>
      </c>
      <c r="AQY12" s="252">
        <f t="shared" si="3220"/>
        <v>0.50653159157557981</v>
      </c>
      <c r="AQZ12" s="121">
        <v>24</v>
      </c>
      <c r="ARA12" s="252">
        <f t="shared" si="3220"/>
        <v>0.35471475022169674</v>
      </c>
      <c r="ARB12" s="121">
        <v>0</v>
      </c>
      <c r="ARC12" s="253">
        <f t="shared" si="3221"/>
        <v>62</v>
      </c>
      <c r="ARD12" s="254">
        <f t="shared" ref="ARD12" si="3225">ARC12/ARC$19*100</f>
        <v>0.43453882814690215</v>
      </c>
      <c r="ARE12" s="121">
        <v>38</v>
      </c>
      <c r="ARF12" s="252">
        <f t="shared" si="147"/>
        <v>0.5076820307281229</v>
      </c>
      <c r="ARG12" s="121">
        <v>24</v>
      </c>
      <c r="ARH12" s="252">
        <f t="shared" si="148"/>
        <v>0.35587188612099641</v>
      </c>
      <c r="ARI12" s="121">
        <v>0</v>
      </c>
      <c r="ARJ12" s="253">
        <f t="shared" si="149"/>
        <v>62</v>
      </c>
      <c r="ARK12" s="254">
        <f t="shared" si="150"/>
        <v>0.4357298474945534</v>
      </c>
      <c r="ARL12" s="121">
        <v>38</v>
      </c>
      <c r="ARM12" s="252">
        <f t="shared" si="151"/>
        <v>0.5089058524173028</v>
      </c>
      <c r="ARN12" s="121">
        <v>24</v>
      </c>
      <c r="ARO12" s="252">
        <f t="shared" si="152"/>
        <v>0.3567712204548833</v>
      </c>
      <c r="ARP12" s="121">
        <v>0</v>
      </c>
      <c r="ARQ12" s="253">
        <f t="shared" si="153"/>
        <v>62</v>
      </c>
      <c r="ARR12" s="254">
        <f t="shared" si="154"/>
        <v>0.4368042835000705</v>
      </c>
      <c r="ARS12" s="121">
        <v>38</v>
      </c>
      <c r="ART12" s="252">
        <f t="shared" si="155"/>
        <v>0.5099986578982687</v>
      </c>
      <c r="ARU12" s="121">
        <v>24</v>
      </c>
      <c r="ARV12" s="252">
        <f t="shared" si="156"/>
        <v>0.35746201966041108</v>
      </c>
      <c r="ARW12" s="121">
        <v>0</v>
      </c>
      <c r="ARX12" s="253">
        <f t="shared" si="157"/>
        <v>62</v>
      </c>
      <c r="ARY12" s="254">
        <f t="shared" si="158"/>
        <v>0.43769855277091418</v>
      </c>
      <c r="ARZ12" s="121">
        <v>37</v>
      </c>
      <c r="ASA12" s="252">
        <f t="shared" si="159"/>
        <v>0.49751243781094528</v>
      </c>
      <c r="ASB12" s="121">
        <v>23</v>
      </c>
      <c r="ASC12" s="252">
        <f t="shared" si="160"/>
        <v>0.34348864994026285</v>
      </c>
      <c r="ASD12" s="121">
        <v>0</v>
      </c>
      <c r="ASE12" s="253">
        <f t="shared" si="161"/>
        <v>60</v>
      </c>
      <c r="ASF12" s="254">
        <f t="shared" si="162"/>
        <v>0.4245383145828911</v>
      </c>
      <c r="ASG12" s="121">
        <v>36</v>
      </c>
      <c r="ASH12" s="252">
        <f t="shared" si="163"/>
        <v>0.48497911895460055</v>
      </c>
      <c r="ASI12" s="121">
        <v>23</v>
      </c>
      <c r="ASJ12" s="252">
        <f t="shared" si="164"/>
        <v>0.34456928838951306</v>
      </c>
      <c r="ASK12" s="121">
        <v>0</v>
      </c>
      <c r="ASL12" s="253">
        <f t="shared" si="165"/>
        <v>59</v>
      </c>
      <c r="ASM12" s="254">
        <f t="shared" si="166"/>
        <v>0.41849907788338769</v>
      </c>
      <c r="ASN12" s="121">
        <v>36</v>
      </c>
      <c r="ASO12" s="252">
        <f t="shared" si="167"/>
        <v>0.48615800135043896</v>
      </c>
      <c r="ASP12" s="121">
        <v>23</v>
      </c>
      <c r="ASQ12" s="252">
        <f t="shared" si="168"/>
        <v>0.34513805522208885</v>
      </c>
      <c r="ASR12" s="121">
        <v>0</v>
      </c>
      <c r="ASS12" s="253">
        <f t="shared" si="169"/>
        <v>59</v>
      </c>
      <c r="AST12" s="254">
        <f t="shared" si="170"/>
        <v>0.41936171725069299</v>
      </c>
      <c r="ASU12" s="121">
        <v>36</v>
      </c>
      <c r="ASV12" s="252">
        <f t="shared" si="171"/>
        <v>0.48754062838569878</v>
      </c>
      <c r="ASW12" s="121">
        <v>23</v>
      </c>
      <c r="ASX12" s="252">
        <f t="shared" si="172"/>
        <v>0.34591667919987967</v>
      </c>
      <c r="ASY12" s="121">
        <v>0</v>
      </c>
      <c r="ASZ12" s="253">
        <f t="shared" si="173"/>
        <v>59</v>
      </c>
      <c r="ATA12" s="254">
        <f t="shared" si="174"/>
        <v>0.42043754008408751</v>
      </c>
      <c r="ATB12" s="121">
        <v>36</v>
      </c>
      <c r="ATC12" s="252">
        <f t="shared" si="175"/>
        <v>0.48859934853420189</v>
      </c>
      <c r="ATD12" s="121">
        <v>23</v>
      </c>
      <c r="ATE12" s="252">
        <f t="shared" si="176"/>
        <v>0.34633338352657733</v>
      </c>
      <c r="ATF12" s="121">
        <v>0</v>
      </c>
      <c r="ATG12" s="253">
        <f t="shared" si="177"/>
        <v>59</v>
      </c>
      <c r="ATH12" s="254">
        <f t="shared" si="178"/>
        <v>0.4211578271111428</v>
      </c>
      <c r="ATI12" s="121">
        <v>36</v>
      </c>
      <c r="ATJ12" s="252">
        <f t="shared" si="179"/>
        <v>0.48952950775088389</v>
      </c>
      <c r="ATK12" s="121">
        <v>23</v>
      </c>
      <c r="ATL12" s="252">
        <f t="shared" si="180"/>
        <v>0.3468033775633293</v>
      </c>
      <c r="ATM12" s="121">
        <v>0</v>
      </c>
      <c r="ATN12" s="253">
        <f t="shared" si="181"/>
        <v>59</v>
      </c>
      <c r="ATO12" s="254">
        <f t="shared" si="182"/>
        <v>0.42185042185042188</v>
      </c>
      <c r="ATP12" s="121">
        <v>36</v>
      </c>
      <c r="ATQ12" s="252">
        <f t="shared" si="183"/>
        <v>0.4899292324442025</v>
      </c>
      <c r="ATR12" s="121">
        <v>23</v>
      </c>
      <c r="ATS12" s="252">
        <f t="shared" si="184"/>
        <v>0.34737954991693099</v>
      </c>
      <c r="ATT12" s="121">
        <v>0</v>
      </c>
      <c r="ATU12" s="253">
        <f t="shared" si="185"/>
        <v>59</v>
      </c>
      <c r="ATV12" s="254">
        <f t="shared" si="186"/>
        <v>0.42236380556947528</v>
      </c>
      <c r="ATW12" s="121">
        <v>36</v>
      </c>
      <c r="ATX12" s="252">
        <f t="shared" si="187"/>
        <v>0.49086446686664853</v>
      </c>
      <c r="ATY12" s="121">
        <v>23</v>
      </c>
      <c r="ATZ12" s="252">
        <f t="shared" si="188"/>
        <v>0.3480102889998487</v>
      </c>
      <c r="AUA12" s="121">
        <v>0</v>
      </c>
      <c r="AUB12" s="253">
        <f t="shared" si="189"/>
        <v>59</v>
      </c>
      <c r="AUC12" s="254">
        <f t="shared" si="190"/>
        <v>0.4231514021372732</v>
      </c>
      <c r="AUD12" s="121">
        <v>36</v>
      </c>
      <c r="AUE12" s="252">
        <f t="shared" si="191"/>
        <v>0.49126637554585156</v>
      </c>
      <c r="AUF12" s="121">
        <v>23</v>
      </c>
      <c r="AUG12" s="252">
        <f t="shared" si="192"/>
        <v>0.34843205574912894</v>
      </c>
      <c r="AUH12" s="121">
        <v>0</v>
      </c>
      <c r="AUI12" s="253">
        <f t="shared" si="193"/>
        <v>59</v>
      </c>
      <c r="AUJ12" s="254">
        <f t="shared" si="194"/>
        <v>0.42357671046019091</v>
      </c>
      <c r="AUK12" s="121">
        <v>36</v>
      </c>
      <c r="AUL12" s="252">
        <f t="shared" si="195"/>
        <v>0.49200492004920049</v>
      </c>
      <c r="AUM12" s="121">
        <v>23</v>
      </c>
      <c r="AUN12" s="252">
        <f t="shared" si="196"/>
        <v>0.34874905231235787</v>
      </c>
      <c r="AUO12" s="121">
        <v>0</v>
      </c>
      <c r="AUP12" s="253">
        <f t="shared" si="197"/>
        <v>59</v>
      </c>
      <c r="AUQ12" s="254">
        <f t="shared" si="198"/>
        <v>0.42409430707303047</v>
      </c>
      <c r="AUR12" s="121">
        <v>36</v>
      </c>
      <c r="AUS12" s="252">
        <f t="shared" si="199"/>
        <v>0.49301561216105172</v>
      </c>
      <c r="AUT12" s="121">
        <v>23</v>
      </c>
      <c r="AUU12" s="252">
        <f t="shared" si="200"/>
        <v>0.34949095882084791</v>
      </c>
      <c r="AUV12" s="121">
        <v>0</v>
      </c>
      <c r="AUW12" s="253">
        <f t="shared" si="201"/>
        <v>59</v>
      </c>
      <c r="AUX12" s="254">
        <f t="shared" si="202"/>
        <v>0.42498019160123895</v>
      </c>
      <c r="AUY12" s="121">
        <v>36</v>
      </c>
      <c r="AUZ12" s="252">
        <f t="shared" si="203"/>
        <v>0.49389491013856496</v>
      </c>
      <c r="AVA12" s="121">
        <v>23</v>
      </c>
      <c r="AVB12" s="252">
        <f t="shared" si="204"/>
        <v>0.35012939564621709</v>
      </c>
      <c r="AVC12" s="121">
        <v>0</v>
      </c>
      <c r="AVD12" s="253">
        <f t="shared" si="205"/>
        <v>59</v>
      </c>
      <c r="AVE12" s="254">
        <f t="shared" si="206"/>
        <v>0.42574686101890602</v>
      </c>
      <c r="AVF12" s="121">
        <v>36</v>
      </c>
      <c r="AVG12" s="252">
        <f t="shared" si="207"/>
        <v>0.49457343041626595</v>
      </c>
      <c r="AVH12" s="121">
        <v>23</v>
      </c>
      <c r="AVI12" s="252">
        <f t="shared" si="208"/>
        <v>0.35023602862798842</v>
      </c>
      <c r="AVJ12" s="121">
        <v>0</v>
      </c>
      <c r="AVK12" s="253">
        <f t="shared" si="209"/>
        <v>59</v>
      </c>
      <c r="AVL12" s="254">
        <f t="shared" si="210"/>
        <v>0.4261158457316192</v>
      </c>
      <c r="AVM12" s="121">
        <v>36</v>
      </c>
      <c r="AVN12" s="252">
        <f t="shared" si="211"/>
        <v>0.49559471365638769</v>
      </c>
      <c r="AVO12" s="121">
        <v>23</v>
      </c>
      <c r="AVP12" s="252">
        <f t="shared" si="212"/>
        <v>0.35066321085531332</v>
      </c>
      <c r="AVQ12" s="121">
        <v>0</v>
      </c>
      <c r="AVR12" s="253">
        <f t="shared" si="213"/>
        <v>59</v>
      </c>
      <c r="AVS12" s="254">
        <f t="shared" si="214"/>
        <v>0.42682485712218765</v>
      </c>
      <c r="AVT12" s="121">
        <v>36</v>
      </c>
      <c r="AVU12" s="252">
        <f t="shared" si="215"/>
        <v>0.49634633944574663</v>
      </c>
      <c r="AVV12" s="121">
        <v>23</v>
      </c>
      <c r="AVW12" s="252">
        <f t="shared" si="216"/>
        <v>0.3509842820082405</v>
      </c>
      <c r="AVX12" s="121">
        <v>0</v>
      </c>
      <c r="AVY12" s="253">
        <f t="shared" si="217"/>
        <v>59</v>
      </c>
      <c r="AVZ12" s="254">
        <f t="shared" si="218"/>
        <v>0.42735042735042739</v>
      </c>
      <c r="AWA12" s="121">
        <v>35</v>
      </c>
      <c r="AWB12" s="252">
        <f t="shared" si="219"/>
        <v>0.48295846557196087</v>
      </c>
      <c r="AWC12" s="121">
        <v>23</v>
      </c>
      <c r="AWD12" s="252">
        <f t="shared" si="220"/>
        <v>0.35162819140804158</v>
      </c>
      <c r="AWE12" s="121">
        <v>0</v>
      </c>
      <c r="AWF12" s="253">
        <f t="shared" si="221"/>
        <v>58</v>
      </c>
      <c r="AWG12" s="254">
        <f t="shared" si="222"/>
        <v>0.42065564258775745</v>
      </c>
      <c r="AWH12" s="121">
        <v>35</v>
      </c>
      <c r="AWI12" s="252">
        <f t="shared" si="223"/>
        <v>0.48335865211987289</v>
      </c>
      <c r="AWJ12" s="121">
        <v>23</v>
      </c>
      <c r="AWK12" s="252">
        <f t="shared" si="224"/>
        <v>0.35216659010871232</v>
      </c>
      <c r="AWL12" s="121">
        <v>0</v>
      </c>
      <c r="AWM12" s="253">
        <f t="shared" si="225"/>
        <v>58</v>
      </c>
      <c r="AWN12" s="254">
        <f t="shared" si="226"/>
        <v>0.4211443508568109</v>
      </c>
      <c r="AWO12" s="121">
        <v>35</v>
      </c>
      <c r="AWP12" s="252">
        <f t="shared" si="227"/>
        <v>0.48389326697082818</v>
      </c>
      <c r="AWQ12" s="121">
        <v>23</v>
      </c>
      <c r="AWR12" s="252">
        <f t="shared" si="228"/>
        <v>0.35249042145593867</v>
      </c>
      <c r="AWS12" s="121">
        <v>0</v>
      </c>
      <c r="AWT12" s="253">
        <f t="shared" si="229"/>
        <v>58</v>
      </c>
      <c r="AWU12" s="254">
        <f t="shared" si="230"/>
        <v>0.42157290303823231</v>
      </c>
      <c r="AWV12" s="121">
        <v>35</v>
      </c>
      <c r="AWW12" s="252">
        <f t="shared" si="231"/>
        <v>0.48456320088605842</v>
      </c>
      <c r="AWX12" s="121">
        <v>23</v>
      </c>
      <c r="AWY12" s="252">
        <f t="shared" si="232"/>
        <v>0.3526525605642441</v>
      </c>
      <c r="AWZ12" s="121">
        <v>0</v>
      </c>
      <c r="AXA12" s="253">
        <f t="shared" si="233"/>
        <v>58</v>
      </c>
      <c r="AXB12" s="254">
        <f t="shared" si="234"/>
        <v>0.42197162604583488</v>
      </c>
      <c r="AXC12" s="121">
        <v>35</v>
      </c>
      <c r="AXD12" s="252">
        <f t="shared" si="235"/>
        <v>0.48503325942350334</v>
      </c>
      <c r="AXE12" s="121">
        <v>23</v>
      </c>
      <c r="AXF12" s="252">
        <f t="shared" si="236"/>
        <v>0.35286897821417612</v>
      </c>
      <c r="AXG12" s="121">
        <v>0</v>
      </c>
      <c r="AXH12" s="253">
        <f t="shared" si="237"/>
        <v>58</v>
      </c>
      <c r="AXI12" s="254">
        <f t="shared" si="238"/>
        <v>0.42230959662152323</v>
      </c>
      <c r="AXJ12" s="121">
        <v>35</v>
      </c>
      <c r="AXK12" s="252">
        <f t="shared" si="239"/>
        <v>0.48570635581459898</v>
      </c>
      <c r="AXL12" s="121">
        <v>23</v>
      </c>
      <c r="AXM12" s="252">
        <f t="shared" si="240"/>
        <v>0.35335689045936397</v>
      </c>
      <c r="AXN12" s="121">
        <v>0</v>
      </c>
      <c r="AXO12" s="253">
        <f t="shared" si="241"/>
        <v>58</v>
      </c>
      <c r="AXP12" s="254">
        <f t="shared" si="242"/>
        <v>0.4228946409041196</v>
      </c>
      <c r="AXQ12" s="121">
        <v>34</v>
      </c>
      <c r="AXR12" s="252">
        <f t="shared" si="243"/>
        <v>0.47261606894634423</v>
      </c>
      <c r="AXS12" s="121">
        <v>23</v>
      </c>
      <c r="AXT12" s="252">
        <f t="shared" si="244"/>
        <v>0.35384615384615387</v>
      </c>
      <c r="AXU12" s="121">
        <v>0</v>
      </c>
      <c r="AXV12" s="253">
        <f t="shared" si="245"/>
        <v>57</v>
      </c>
      <c r="AXW12" s="254">
        <f t="shared" si="246"/>
        <v>0.41624068935300135</v>
      </c>
      <c r="AXX12" s="121">
        <v>34</v>
      </c>
      <c r="AXY12" s="252">
        <f t="shared" si="247"/>
        <v>0.47314222098524911</v>
      </c>
      <c r="AXZ12" s="121">
        <v>23</v>
      </c>
      <c r="AYA12" s="252">
        <f t="shared" si="248"/>
        <v>0.35406403940886699</v>
      </c>
      <c r="AYB12" s="121">
        <v>0</v>
      </c>
      <c r="AYC12" s="253">
        <f t="shared" si="249"/>
        <v>57</v>
      </c>
      <c r="AYD12" s="254">
        <f t="shared" si="250"/>
        <v>0.41660575939190181</v>
      </c>
      <c r="AYE12" s="121">
        <v>34</v>
      </c>
      <c r="AYF12" s="252">
        <f t="shared" si="251"/>
        <v>0.47340573656363127</v>
      </c>
      <c r="AYG12" s="121">
        <v>23</v>
      </c>
      <c r="AYH12" s="252">
        <f t="shared" si="252"/>
        <v>0.35444598551394668</v>
      </c>
      <c r="AYI12" s="121">
        <v>0</v>
      </c>
      <c r="AYJ12" s="253">
        <f t="shared" si="253"/>
        <v>57</v>
      </c>
      <c r="AYK12" s="254">
        <f t="shared" si="254"/>
        <v>0.41694096993636165</v>
      </c>
      <c r="AYL12" s="121">
        <v>34</v>
      </c>
      <c r="AYM12" s="252">
        <f t="shared" si="255"/>
        <v>0.47373554409920582</v>
      </c>
      <c r="AYN12" s="121">
        <v>23</v>
      </c>
      <c r="AYO12" s="252">
        <f t="shared" si="256"/>
        <v>0.35471930906847626</v>
      </c>
      <c r="AYP12" s="121">
        <v>0</v>
      </c>
      <c r="AYQ12" s="253">
        <f t="shared" si="257"/>
        <v>57</v>
      </c>
      <c r="AYR12" s="254">
        <f t="shared" si="258"/>
        <v>0.41724617524339358</v>
      </c>
      <c r="AYS12" s="121">
        <v>34</v>
      </c>
      <c r="AYT12" s="252">
        <f t="shared" si="259"/>
        <v>0.47426419305342449</v>
      </c>
      <c r="AYU12" s="121">
        <v>23</v>
      </c>
      <c r="AYV12" s="252">
        <f t="shared" si="260"/>
        <v>0.35532210721458368</v>
      </c>
      <c r="AYW12" s="121">
        <v>0</v>
      </c>
      <c r="AYX12" s="253">
        <f t="shared" si="261"/>
        <v>57</v>
      </c>
      <c r="AYY12" s="254">
        <f t="shared" si="262"/>
        <v>0.4178272980501393</v>
      </c>
      <c r="AYZ12" s="121">
        <v>33</v>
      </c>
      <c r="AZA12" s="252">
        <f t="shared" si="263"/>
        <v>0.46076514939960905</v>
      </c>
      <c r="AZB12" s="121">
        <v>23</v>
      </c>
      <c r="AZC12" s="252">
        <f t="shared" si="264"/>
        <v>0.35559678416821272</v>
      </c>
      <c r="AZD12" s="121">
        <v>0</v>
      </c>
      <c r="AZE12" s="253">
        <f t="shared" si="265"/>
        <v>56</v>
      </c>
      <c r="AZF12" s="254">
        <f t="shared" si="266"/>
        <v>0.41085840058694056</v>
      </c>
      <c r="AZG12" s="121">
        <v>33</v>
      </c>
      <c r="AZH12" s="252">
        <f t="shared" si="267"/>
        <v>0.46108704764566161</v>
      </c>
      <c r="AZI12" s="121">
        <v>23</v>
      </c>
      <c r="AZJ12" s="252">
        <f t="shared" si="268"/>
        <v>0.35587188612099641</v>
      </c>
      <c r="AZK12" s="121">
        <v>0</v>
      </c>
      <c r="AZL12" s="253">
        <f t="shared" si="269"/>
        <v>56</v>
      </c>
      <c r="AZM12" s="254">
        <f t="shared" si="270"/>
        <v>0.41116005873715122</v>
      </c>
      <c r="AZN12" s="121">
        <v>33</v>
      </c>
      <c r="AZO12" s="252">
        <f t="shared" si="271"/>
        <v>0.46160302140159465</v>
      </c>
      <c r="AZP12" s="121">
        <v>23</v>
      </c>
      <c r="AZQ12" s="252">
        <f t="shared" si="272"/>
        <v>0.35609227434587398</v>
      </c>
      <c r="AZR12" s="121">
        <v>0</v>
      </c>
      <c r="AZS12" s="253">
        <f t="shared" si="273"/>
        <v>56</v>
      </c>
      <c r="AZT12" s="254">
        <f t="shared" si="274"/>
        <v>0.41152263374485598</v>
      </c>
      <c r="AZU12" s="121">
        <v>33</v>
      </c>
      <c r="AZV12" s="252">
        <f t="shared" si="275"/>
        <v>0.46192609182530797</v>
      </c>
      <c r="AZW12" s="121">
        <v>23</v>
      </c>
      <c r="AZX12" s="252">
        <f t="shared" si="276"/>
        <v>0.35625774473358118</v>
      </c>
      <c r="AZY12" s="121">
        <v>0</v>
      </c>
      <c r="AZZ12" s="253">
        <f t="shared" si="277"/>
        <v>56</v>
      </c>
      <c r="BAA12" s="254">
        <f t="shared" si="278"/>
        <v>0.41176470588235298</v>
      </c>
      <c r="BAB12" s="121">
        <v>32</v>
      </c>
      <c r="BAC12" s="252">
        <f t="shared" si="279"/>
        <v>0.44830484729616144</v>
      </c>
      <c r="BAD12" s="121">
        <v>23</v>
      </c>
      <c r="BAE12" s="252">
        <f t="shared" si="280"/>
        <v>0.35653387071771819</v>
      </c>
      <c r="BAF12" s="121">
        <v>0</v>
      </c>
      <c r="BAG12" s="253">
        <f t="shared" si="281"/>
        <v>55</v>
      </c>
      <c r="BAH12" s="254">
        <f t="shared" si="282"/>
        <v>0.40473912723526378</v>
      </c>
      <c r="BAI12" s="121">
        <v>32</v>
      </c>
      <c r="BAJ12" s="252">
        <f t="shared" si="283"/>
        <v>0.44849334267694463</v>
      </c>
      <c r="BAK12" s="121">
        <v>23</v>
      </c>
      <c r="BAL12" s="252">
        <f t="shared" si="284"/>
        <v>0.35681042506981075</v>
      </c>
      <c r="BAM12" s="121">
        <v>0</v>
      </c>
      <c r="BAN12" s="253">
        <f t="shared" si="285"/>
        <v>55</v>
      </c>
      <c r="BAO12" s="254">
        <f t="shared" si="286"/>
        <v>0.40497754215448056</v>
      </c>
      <c r="BAP12" s="121">
        <v>32</v>
      </c>
      <c r="BAQ12" s="252">
        <f t="shared" si="287"/>
        <v>0.44899677283569522</v>
      </c>
      <c r="BAR12" s="121">
        <v>23</v>
      </c>
      <c r="BAS12" s="252">
        <f t="shared" si="288"/>
        <v>0.35725380552966762</v>
      </c>
      <c r="BAT12" s="121">
        <v>0</v>
      </c>
      <c r="BAU12" s="253">
        <f t="shared" si="289"/>
        <v>55</v>
      </c>
      <c r="BAV12" s="254">
        <f t="shared" si="290"/>
        <v>0.4054552156284556</v>
      </c>
      <c r="BAW12" s="121">
        <v>32</v>
      </c>
      <c r="BAX12" s="252">
        <f t="shared" si="291"/>
        <v>0.44918585064570471</v>
      </c>
      <c r="BAY12" s="121">
        <v>23</v>
      </c>
      <c r="BAZ12" s="252">
        <f t="shared" si="292"/>
        <v>0.35753147831493859</v>
      </c>
      <c r="BBA12" s="121">
        <v>0</v>
      </c>
      <c r="BBB12" s="253">
        <f t="shared" si="293"/>
        <v>55</v>
      </c>
      <c r="BBC12" s="254">
        <f t="shared" si="294"/>
        <v>0.40569447517887441</v>
      </c>
      <c r="BBD12" s="121">
        <v>32</v>
      </c>
      <c r="BBE12" s="252">
        <f t="shared" si="295"/>
        <v>0.44956448440573199</v>
      </c>
      <c r="BBF12" s="121">
        <v>23</v>
      </c>
      <c r="BBG12" s="252">
        <f t="shared" si="296"/>
        <v>0.35780958307405103</v>
      </c>
      <c r="BBH12" s="121">
        <v>0</v>
      </c>
      <c r="BBI12" s="253">
        <f t="shared" si="297"/>
        <v>55</v>
      </c>
      <c r="BBJ12" s="254">
        <f t="shared" si="298"/>
        <v>0.4060239184999262</v>
      </c>
      <c r="BBK12" s="121">
        <v>32</v>
      </c>
      <c r="BBL12" s="252">
        <f t="shared" si="299"/>
        <v>0.45007032348804499</v>
      </c>
      <c r="BBM12" s="121">
        <v>22</v>
      </c>
      <c r="BBN12" s="252">
        <f t="shared" si="300"/>
        <v>0.34262575922753469</v>
      </c>
      <c r="BBO12" s="121">
        <v>0</v>
      </c>
      <c r="BBP12" s="253">
        <f t="shared" si="301"/>
        <v>54</v>
      </c>
      <c r="BBQ12" s="254">
        <f t="shared" si="302"/>
        <v>0.39908358583992321</v>
      </c>
      <c r="BBR12" s="121">
        <v>32</v>
      </c>
      <c r="BBS12" s="252">
        <f t="shared" si="303"/>
        <v>0.45045045045045046</v>
      </c>
      <c r="BBT12" s="121">
        <v>22</v>
      </c>
      <c r="BBU12" s="252">
        <f t="shared" si="304"/>
        <v>0.3427859146151449</v>
      </c>
      <c r="BBV12" s="121">
        <v>0</v>
      </c>
      <c r="BBW12" s="253">
        <f t="shared" si="305"/>
        <v>54</v>
      </c>
      <c r="BBX12" s="254">
        <f t="shared" si="306"/>
        <v>0.39934920869693835</v>
      </c>
      <c r="BBY12" s="121">
        <v>32</v>
      </c>
      <c r="BBZ12" s="252">
        <f t="shared" si="307"/>
        <v>0.45089474425813725</v>
      </c>
      <c r="BCA12" s="121">
        <v>22</v>
      </c>
      <c r="BCB12" s="252">
        <f t="shared" si="308"/>
        <v>0.34289276807980046</v>
      </c>
      <c r="BCC12" s="121">
        <v>0</v>
      </c>
      <c r="BCD12" s="253">
        <f t="shared" si="309"/>
        <v>54</v>
      </c>
      <c r="BCE12" s="254">
        <f t="shared" si="310"/>
        <v>0.39961518537704432</v>
      </c>
      <c r="BCF12" s="121">
        <v>32</v>
      </c>
      <c r="BCG12" s="252">
        <f t="shared" si="311"/>
        <v>0.45121263395375077</v>
      </c>
      <c r="BCH12" s="121">
        <v>22</v>
      </c>
      <c r="BCI12" s="252">
        <f t="shared" si="312"/>
        <v>0.34305317324185247</v>
      </c>
      <c r="BCJ12" s="121">
        <v>0</v>
      </c>
      <c r="BCK12" s="253">
        <f t="shared" si="313"/>
        <v>54</v>
      </c>
      <c r="BCL12" s="254">
        <f t="shared" si="314"/>
        <v>0.39985190670122178</v>
      </c>
      <c r="BCM12" s="121">
        <v>32</v>
      </c>
      <c r="BCN12" s="252">
        <f t="shared" si="315"/>
        <v>0.45184975995481502</v>
      </c>
      <c r="BCO12" s="121">
        <v>22</v>
      </c>
      <c r="BCP12" s="252">
        <f t="shared" si="316"/>
        <v>0.34342803621604745</v>
      </c>
      <c r="BCQ12" s="121">
        <v>0</v>
      </c>
      <c r="BCR12" s="253">
        <f t="shared" si="317"/>
        <v>54</v>
      </c>
      <c r="BCS12" s="254">
        <f t="shared" si="318"/>
        <v>0.40035587188612098</v>
      </c>
      <c r="BCT12" s="121">
        <v>32</v>
      </c>
      <c r="BCU12" s="252">
        <f t="shared" si="319"/>
        <v>0.4519774011299435</v>
      </c>
      <c r="BCV12" s="121">
        <v>22</v>
      </c>
      <c r="BCW12" s="252">
        <f t="shared" si="320"/>
        <v>0.34375</v>
      </c>
      <c r="BCX12" s="121">
        <v>0</v>
      </c>
      <c r="BCY12" s="253">
        <f t="shared" si="321"/>
        <v>54</v>
      </c>
      <c r="BCZ12" s="254">
        <f t="shared" si="322"/>
        <v>0.40059347181008903</v>
      </c>
      <c r="BDA12" s="121">
        <v>32</v>
      </c>
      <c r="BDB12" s="252">
        <f t="shared" si="323"/>
        <v>0.45236075770426915</v>
      </c>
      <c r="BDC12" s="121">
        <v>22</v>
      </c>
      <c r="BDD12" s="252">
        <f t="shared" si="324"/>
        <v>0.34401876465989056</v>
      </c>
      <c r="BDE12" s="121">
        <v>0</v>
      </c>
      <c r="BDF12" s="253">
        <f t="shared" si="325"/>
        <v>54</v>
      </c>
      <c r="BDG12" s="254">
        <f t="shared" si="326"/>
        <v>0.40092063256366473</v>
      </c>
      <c r="BDH12" s="121">
        <v>32</v>
      </c>
      <c r="BDI12" s="252">
        <f t="shared" si="327"/>
        <v>0.45268071863064085</v>
      </c>
      <c r="BDJ12" s="121">
        <v>22</v>
      </c>
      <c r="BDK12" s="252">
        <f t="shared" si="328"/>
        <v>0.34450360162856247</v>
      </c>
      <c r="BDL12" s="121">
        <v>0</v>
      </c>
      <c r="BDM12" s="253">
        <f t="shared" si="329"/>
        <v>54</v>
      </c>
      <c r="BDN12" s="254">
        <f t="shared" si="330"/>
        <v>0.40133779264214042</v>
      </c>
      <c r="BDO12" s="121">
        <v>32</v>
      </c>
      <c r="BDP12" s="252">
        <f t="shared" si="331"/>
        <v>0.45306526971541838</v>
      </c>
      <c r="BDQ12" s="121">
        <v>22</v>
      </c>
      <c r="BDR12" s="252">
        <f t="shared" si="332"/>
        <v>0.34466551778160737</v>
      </c>
      <c r="BDS12" s="121">
        <v>0</v>
      </c>
      <c r="BDT12" s="253">
        <f t="shared" si="333"/>
        <v>54</v>
      </c>
      <c r="BDU12" s="254">
        <f t="shared" si="334"/>
        <v>0.40160642570281119</v>
      </c>
      <c r="BDV12" s="121">
        <v>32</v>
      </c>
      <c r="BDW12" s="252">
        <f t="shared" si="335"/>
        <v>0.45338622839331255</v>
      </c>
      <c r="BDX12" s="121">
        <v>22</v>
      </c>
      <c r="BDY12" s="252">
        <f t="shared" si="336"/>
        <v>0.3449357165255566</v>
      </c>
      <c r="BDZ12" s="121">
        <v>0</v>
      </c>
      <c r="BEA12" s="253">
        <f t="shared" si="337"/>
        <v>54</v>
      </c>
      <c r="BEB12" s="254">
        <f t="shared" si="338"/>
        <v>0.40190532896695441</v>
      </c>
      <c r="BEC12" s="121">
        <v>32</v>
      </c>
      <c r="BED12" s="252">
        <f t="shared" si="339"/>
        <v>0.45377197958026094</v>
      </c>
      <c r="BEE12" s="121">
        <v>22</v>
      </c>
      <c r="BEF12" s="252">
        <f t="shared" si="340"/>
        <v>0.34520633924368432</v>
      </c>
      <c r="BEG12" s="121">
        <v>0</v>
      </c>
      <c r="BEH12" s="253">
        <f t="shared" si="341"/>
        <v>54</v>
      </c>
      <c r="BEI12" s="254">
        <f t="shared" si="342"/>
        <v>0.4022346368715084</v>
      </c>
      <c r="BEJ12" s="121">
        <v>32</v>
      </c>
      <c r="BEK12" s="252">
        <f t="shared" si="343"/>
        <v>0.45422285308729599</v>
      </c>
      <c r="BEL12" s="121">
        <v>22</v>
      </c>
      <c r="BEM12" s="252">
        <f t="shared" si="344"/>
        <v>0.34531470726730495</v>
      </c>
      <c r="BEN12" s="121">
        <v>0</v>
      </c>
      <c r="BEO12" s="253">
        <f t="shared" si="345"/>
        <v>54</v>
      </c>
      <c r="BEP12" s="254">
        <f t="shared" si="346"/>
        <v>0.40250447227191416</v>
      </c>
      <c r="BEQ12" s="121">
        <v>32</v>
      </c>
      <c r="BER12" s="252">
        <f t="shared" si="347"/>
        <v>0.45448089759977278</v>
      </c>
      <c r="BES12" s="121">
        <v>22</v>
      </c>
      <c r="BET12" s="252">
        <f t="shared" si="348"/>
        <v>0.34574886060034571</v>
      </c>
      <c r="BEU12" s="121">
        <v>0</v>
      </c>
      <c r="BEV12" s="253">
        <f t="shared" si="349"/>
        <v>54</v>
      </c>
      <c r="BEW12" s="254">
        <f t="shared" si="350"/>
        <v>0.40286481647269473</v>
      </c>
      <c r="BEX12" s="121">
        <v>32</v>
      </c>
      <c r="BEY12" s="252">
        <f t="shared" si="351"/>
        <v>0.45525679328496227</v>
      </c>
      <c r="BEZ12" s="121">
        <v>22</v>
      </c>
      <c r="BFA12" s="252">
        <f t="shared" si="352"/>
        <v>0.34612964128382634</v>
      </c>
      <c r="BFB12" s="121">
        <v>0</v>
      </c>
      <c r="BFC12" s="253">
        <f t="shared" si="353"/>
        <v>54</v>
      </c>
      <c r="BFD12" s="254">
        <f t="shared" si="354"/>
        <v>0.40343668285394102</v>
      </c>
      <c r="BFE12" s="121">
        <v>32</v>
      </c>
      <c r="BFF12" s="252">
        <f t="shared" si="355"/>
        <v>0.45558086560364464</v>
      </c>
      <c r="BFG12" s="121">
        <v>22</v>
      </c>
      <c r="BFH12" s="252">
        <f t="shared" si="356"/>
        <v>0.34623858986465217</v>
      </c>
      <c r="BFI12" s="121">
        <v>0</v>
      </c>
      <c r="BFJ12" s="253">
        <f t="shared" si="357"/>
        <v>54</v>
      </c>
      <c r="BFK12" s="254">
        <f t="shared" si="358"/>
        <v>0.40364777993721035</v>
      </c>
      <c r="BFL12" s="121">
        <v>32</v>
      </c>
      <c r="BFM12" s="252">
        <f t="shared" si="359"/>
        <v>0.45603534273906227</v>
      </c>
      <c r="BFN12" s="121">
        <v>22</v>
      </c>
      <c r="BFO12" s="252">
        <f t="shared" si="360"/>
        <v>0.34645669291338582</v>
      </c>
      <c r="BFP12" s="121">
        <v>0</v>
      </c>
      <c r="BFQ12" s="253">
        <f t="shared" si="361"/>
        <v>54</v>
      </c>
      <c r="BFR12" s="254">
        <f t="shared" si="362"/>
        <v>0.40397995062467268</v>
      </c>
      <c r="BFS12" s="121">
        <v>32</v>
      </c>
      <c r="BFT12" s="252">
        <f t="shared" si="363"/>
        <v>0.4564256168877478</v>
      </c>
      <c r="BFU12" s="121">
        <v>22</v>
      </c>
      <c r="BFV12" s="252">
        <f t="shared" si="364"/>
        <v>0.34672970843183609</v>
      </c>
      <c r="BFW12" s="121">
        <v>0</v>
      </c>
      <c r="BFX12" s="253">
        <f t="shared" si="365"/>
        <v>54</v>
      </c>
      <c r="BFY12" s="254">
        <f t="shared" si="366"/>
        <v>0.40431266846361186</v>
      </c>
      <c r="BFZ12" s="121">
        <v>32</v>
      </c>
      <c r="BGA12" s="252">
        <f t="shared" si="367"/>
        <v>0.45668617097188524</v>
      </c>
      <c r="BGB12" s="121">
        <v>22</v>
      </c>
      <c r="BGC12" s="252">
        <f t="shared" si="368"/>
        <v>0.34716742938298878</v>
      </c>
      <c r="BGD12" s="121">
        <v>0</v>
      </c>
      <c r="BGE12" s="253">
        <f t="shared" si="369"/>
        <v>54</v>
      </c>
      <c r="BGF12" s="254">
        <f t="shared" si="370"/>
        <v>0.40467625899280574</v>
      </c>
      <c r="BGG12" s="121">
        <v>32</v>
      </c>
      <c r="BGH12" s="252">
        <f t="shared" si="371"/>
        <v>0.45714285714285718</v>
      </c>
      <c r="BGI12" s="121">
        <v>22</v>
      </c>
      <c r="BGJ12" s="252">
        <f t="shared" si="372"/>
        <v>0.34760625691262442</v>
      </c>
      <c r="BGK12" s="121">
        <v>0</v>
      </c>
      <c r="BGL12" s="253">
        <f t="shared" si="373"/>
        <v>54</v>
      </c>
      <c r="BGM12" s="254">
        <f t="shared" si="374"/>
        <v>0.40513166779203241</v>
      </c>
      <c r="BGN12" s="121">
        <v>32</v>
      </c>
      <c r="BGO12" s="252">
        <f t="shared" si="375"/>
        <v>0.45740423098913663</v>
      </c>
      <c r="BGP12" s="121">
        <v>22</v>
      </c>
      <c r="BGQ12" s="252">
        <f t="shared" si="376"/>
        <v>0.3478810879190386</v>
      </c>
      <c r="BGR12" s="121">
        <v>0</v>
      </c>
      <c r="BGS12" s="253">
        <f t="shared" si="377"/>
        <v>54</v>
      </c>
      <c r="BGT12" s="254">
        <f t="shared" si="378"/>
        <v>0.40540540540540543</v>
      </c>
      <c r="BGU12" s="121">
        <v>32</v>
      </c>
      <c r="BGV12" s="252">
        <f t="shared" si="379"/>
        <v>0.45753503002573637</v>
      </c>
      <c r="BGW12" s="121">
        <v>21</v>
      </c>
      <c r="BGX12" s="252">
        <f t="shared" si="380"/>
        <v>0.33212082872054405</v>
      </c>
      <c r="BGY12" s="121">
        <v>0</v>
      </c>
      <c r="BGZ12" s="253">
        <f t="shared" si="381"/>
        <v>53</v>
      </c>
      <c r="BHA12" s="254">
        <f t="shared" si="382"/>
        <v>0.39798753473004428</v>
      </c>
      <c r="BHB12" s="121">
        <v>32</v>
      </c>
      <c r="BHC12" s="252">
        <f t="shared" si="383"/>
        <v>0.4578623551294892</v>
      </c>
      <c r="BHD12" s="121">
        <v>21</v>
      </c>
      <c r="BHE12" s="252">
        <f t="shared" si="384"/>
        <v>0.33222591362126247</v>
      </c>
      <c r="BHF12" s="121">
        <v>0</v>
      </c>
      <c r="BHG12" s="253">
        <f t="shared" si="385"/>
        <v>53</v>
      </c>
      <c r="BHH12" s="254">
        <f t="shared" si="386"/>
        <v>0.39819684447783621</v>
      </c>
      <c r="BHI12" s="121">
        <v>32</v>
      </c>
      <c r="BHJ12" s="252">
        <f t="shared" si="387"/>
        <v>0.45819014891179843</v>
      </c>
      <c r="BHK12" s="121">
        <v>21</v>
      </c>
      <c r="BHL12" s="252">
        <f t="shared" si="388"/>
        <v>0.33254156769596199</v>
      </c>
      <c r="BHM12" s="121">
        <v>0</v>
      </c>
      <c r="BHN12" s="253">
        <f t="shared" si="389"/>
        <v>53</v>
      </c>
      <c r="BHO12" s="254">
        <f t="shared" si="390"/>
        <v>0.39852620497781788</v>
      </c>
      <c r="BHP12" s="121">
        <v>32</v>
      </c>
      <c r="BHQ12" s="252">
        <f t="shared" si="391"/>
        <v>0.45838705056582152</v>
      </c>
      <c r="BHR12" s="121">
        <v>21</v>
      </c>
      <c r="BHS12" s="252">
        <f t="shared" si="392"/>
        <v>0.33291058972733034</v>
      </c>
      <c r="BHT12" s="121">
        <v>0</v>
      </c>
      <c r="BHU12" s="253">
        <f t="shared" si="393"/>
        <v>53</v>
      </c>
      <c r="BHV12" s="254">
        <f t="shared" si="394"/>
        <v>0.39882609677176617</v>
      </c>
      <c r="BHW12" s="121">
        <v>32</v>
      </c>
      <c r="BHX12" s="252">
        <f t="shared" si="395"/>
        <v>0.45871559633027525</v>
      </c>
      <c r="BHY12" s="121">
        <v>20</v>
      </c>
      <c r="BHZ12" s="252">
        <f t="shared" si="396"/>
        <v>0.31720856463124503</v>
      </c>
      <c r="BIA12" s="121">
        <v>0</v>
      </c>
      <c r="BIB12" s="253">
        <f t="shared" si="397"/>
        <v>52</v>
      </c>
      <c r="BIC12" s="254">
        <f t="shared" si="398"/>
        <v>0.39153678186883517</v>
      </c>
      <c r="BID12" s="121">
        <v>32</v>
      </c>
      <c r="BIE12" s="252">
        <f t="shared" si="399"/>
        <v>0.45891294994980641</v>
      </c>
      <c r="BIF12" s="121">
        <v>20</v>
      </c>
      <c r="BIG12" s="252">
        <f t="shared" si="400"/>
        <v>0.31746031746031744</v>
      </c>
      <c r="BIH12" s="121">
        <v>0</v>
      </c>
      <c r="BII12" s="253">
        <f t="shared" si="401"/>
        <v>52</v>
      </c>
      <c r="BIJ12" s="254">
        <f t="shared" si="402"/>
        <v>0.39177277179236042</v>
      </c>
      <c r="BIK12" s="121">
        <v>32</v>
      </c>
      <c r="BIL12" s="252">
        <f t="shared" si="403"/>
        <v>0.45911047345767575</v>
      </c>
      <c r="BIM12" s="121">
        <v>20</v>
      </c>
      <c r="BIN12" s="252">
        <f t="shared" si="404"/>
        <v>0.31751071598666453</v>
      </c>
      <c r="BIO12" s="121">
        <v>0</v>
      </c>
      <c r="BIP12" s="253">
        <f t="shared" si="405"/>
        <v>52</v>
      </c>
      <c r="BIQ12" s="254">
        <f t="shared" si="406"/>
        <v>0.39189087346446605</v>
      </c>
      <c r="BIR12" s="121">
        <v>32</v>
      </c>
      <c r="BIS12" s="252">
        <f t="shared" si="407"/>
        <v>0.4595060310166571</v>
      </c>
      <c r="BIT12" s="121">
        <v>20</v>
      </c>
      <c r="BIU12" s="252">
        <f t="shared" si="408"/>
        <v>0.31766200762388819</v>
      </c>
      <c r="BIV12" s="121">
        <v>0</v>
      </c>
      <c r="BIW12" s="253">
        <f t="shared" si="409"/>
        <v>52</v>
      </c>
      <c r="BIX12" s="254">
        <f t="shared" si="410"/>
        <v>0.39215686274509803</v>
      </c>
      <c r="BIY12" s="121">
        <v>32</v>
      </c>
      <c r="BIZ12" s="252">
        <f t="shared" si="411"/>
        <v>0.45983618335967813</v>
      </c>
      <c r="BJA12" s="121">
        <v>20</v>
      </c>
      <c r="BJB12" s="252">
        <f t="shared" si="412"/>
        <v>0.31786395422759062</v>
      </c>
      <c r="BJC12" s="121">
        <v>0</v>
      </c>
      <c r="BJD12" s="253">
        <f t="shared" si="413"/>
        <v>52</v>
      </c>
      <c r="BJE12" s="254">
        <f t="shared" si="414"/>
        <v>0.39242321334238922</v>
      </c>
      <c r="BJF12" s="121">
        <v>32</v>
      </c>
      <c r="BJG12" s="252">
        <f t="shared" si="415"/>
        <v>0.46003450258769407</v>
      </c>
      <c r="BJH12" s="121">
        <v>20</v>
      </c>
      <c r="BJI12" s="252">
        <f t="shared" si="416"/>
        <v>0.31801558276355546</v>
      </c>
      <c r="BJJ12" s="121">
        <v>0</v>
      </c>
      <c r="BJK12" s="253">
        <f t="shared" si="417"/>
        <v>52</v>
      </c>
      <c r="BJL12" s="254">
        <f t="shared" si="418"/>
        <v>0.39260098150245376</v>
      </c>
      <c r="BJM12" s="121">
        <v>32</v>
      </c>
      <c r="BJN12" s="252">
        <f t="shared" si="419"/>
        <v>0.46023299295268233</v>
      </c>
      <c r="BJO12" s="121">
        <v>20</v>
      </c>
      <c r="BJP12" s="252">
        <f t="shared" si="420"/>
        <v>0.31826861871419476</v>
      </c>
      <c r="BJQ12" s="121">
        <v>0</v>
      </c>
      <c r="BJR12" s="253">
        <f t="shared" si="421"/>
        <v>52</v>
      </c>
      <c r="BJS12" s="254">
        <f t="shared" si="422"/>
        <v>0.39283825640250813</v>
      </c>
      <c r="BJT12" s="121">
        <v>32</v>
      </c>
      <c r="BJU12" s="252">
        <f t="shared" si="423"/>
        <v>0.46043165467625896</v>
      </c>
      <c r="BJV12" s="121">
        <v>20</v>
      </c>
      <c r="BJW12" s="252">
        <f t="shared" si="424"/>
        <v>0.31831927423205475</v>
      </c>
      <c r="BJX12" s="121">
        <v>0</v>
      </c>
      <c r="BJY12" s="253">
        <f t="shared" si="425"/>
        <v>52</v>
      </c>
      <c r="BJZ12" s="254">
        <f t="shared" si="426"/>
        <v>0.39295700143580448</v>
      </c>
      <c r="BKA12" s="121">
        <v>32</v>
      </c>
      <c r="BKB12" s="252">
        <f t="shared" si="427"/>
        <v>0.46069680391592283</v>
      </c>
      <c r="BKC12" s="121">
        <v>20</v>
      </c>
      <c r="BKD12" s="252">
        <f t="shared" si="428"/>
        <v>0.31831927423205475</v>
      </c>
      <c r="BKE12" s="121">
        <v>0</v>
      </c>
      <c r="BKF12" s="253">
        <f t="shared" si="429"/>
        <v>52</v>
      </c>
      <c r="BKG12" s="254">
        <f t="shared" si="430"/>
        <v>0.39307581827802557</v>
      </c>
      <c r="BKH12" s="121">
        <v>32</v>
      </c>
      <c r="BKI12" s="252">
        <f t="shared" si="431"/>
        <v>0.46076313894888404</v>
      </c>
      <c r="BKJ12" s="121">
        <v>20</v>
      </c>
      <c r="BKK12" s="252">
        <f t="shared" si="432"/>
        <v>0.31842063365706097</v>
      </c>
      <c r="BKL12" s="121">
        <v>0</v>
      </c>
      <c r="BKM12" s="253">
        <f t="shared" si="433"/>
        <v>52</v>
      </c>
      <c r="BKN12" s="254">
        <f t="shared" si="434"/>
        <v>0.39316497807349154</v>
      </c>
      <c r="BKO12" s="121">
        <v>32</v>
      </c>
      <c r="BKP12" s="252">
        <f t="shared" si="435"/>
        <v>0.46089586634019875</v>
      </c>
      <c r="BKQ12" s="121">
        <v>20</v>
      </c>
      <c r="BKR12" s="252">
        <f t="shared" si="436"/>
        <v>0.31847133757961787</v>
      </c>
      <c r="BKS12" s="121">
        <v>0</v>
      </c>
      <c r="BKT12" s="253">
        <f t="shared" si="437"/>
        <v>52</v>
      </c>
      <c r="BKU12" s="254">
        <f t="shared" si="438"/>
        <v>0.39325417832564469</v>
      </c>
      <c r="BKV12" s="121">
        <v>32</v>
      </c>
      <c r="BKW12" s="252">
        <f t="shared" si="439"/>
        <v>0.46129450771226754</v>
      </c>
      <c r="BKX12" s="121">
        <v>20</v>
      </c>
      <c r="BKY12" s="252">
        <f t="shared" si="440"/>
        <v>0.31862354628007011</v>
      </c>
      <c r="BKZ12" s="121">
        <v>0</v>
      </c>
      <c r="BLA12" s="253">
        <f t="shared" si="441"/>
        <v>52</v>
      </c>
      <c r="BLB12" s="254">
        <f t="shared" si="442"/>
        <v>0.39352202209777504</v>
      </c>
      <c r="BLC12" s="121">
        <v>32</v>
      </c>
      <c r="BLD12" s="252">
        <f t="shared" si="443"/>
        <v>0.46156065195442092</v>
      </c>
      <c r="BLE12" s="121">
        <v>20</v>
      </c>
      <c r="BLF12" s="252">
        <f t="shared" si="444"/>
        <v>0.31872509960159362</v>
      </c>
      <c r="BLG12" s="121">
        <v>0</v>
      </c>
      <c r="BLH12" s="253">
        <f t="shared" si="445"/>
        <v>52</v>
      </c>
      <c r="BLI12" s="254">
        <f t="shared" si="446"/>
        <v>0.39370078740157477</v>
      </c>
      <c r="BLJ12" s="121">
        <v>32</v>
      </c>
      <c r="BLK12" s="252">
        <f t="shared" si="447"/>
        <v>0.4616938392728322</v>
      </c>
      <c r="BLL12" s="121">
        <v>20</v>
      </c>
      <c r="BLM12" s="252">
        <f t="shared" si="448"/>
        <v>0.31877590054191901</v>
      </c>
      <c r="BLN12" s="121">
        <v>0</v>
      </c>
      <c r="BLO12" s="253">
        <f t="shared" si="449"/>
        <v>52</v>
      </c>
      <c r="BLP12" s="254">
        <f t="shared" si="450"/>
        <v>0.39379023097311627</v>
      </c>
      <c r="BLQ12" s="121">
        <v>32</v>
      </c>
      <c r="BLR12" s="252">
        <f t="shared" si="451"/>
        <v>0.46196044463692792</v>
      </c>
      <c r="BLS12" s="121">
        <v>20</v>
      </c>
      <c r="BLT12" s="252">
        <f t="shared" si="452"/>
        <v>0.31887755102040816</v>
      </c>
      <c r="BLU12" s="121">
        <v>0</v>
      </c>
      <c r="BLV12" s="253">
        <f t="shared" si="453"/>
        <v>52</v>
      </c>
      <c r="BLW12" s="254">
        <f t="shared" si="454"/>
        <v>0.39396924009394657</v>
      </c>
      <c r="BLX12" s="121">
        <v>32</v>
      </c>
      <c r="BLY12" s="252">
        <f t="shared" si="455"/>
        <v>0.46202714409471557</v>
      </c>
      <c r="BLZ12" s="121">
        <v>20</v>
      </c>
      <c r="BMA12" s="252">
        <f t="shared" si="456"/>
        <v>0.31892840057407112</v>
      </c>
      <c r="BMB12" s="121">
        <v>0</v>
      </c>
      <c r="BMC12" s="253">
        <f t="shared" si="457"/>
        <v>52</v>
      </c>
      <c r="BMD12" s="254">
        <f t="shared" si="458"/>
        <v>0.39402894597256954</v>
      </c>
      <c r="BME12" s="121">
        <v>31</v>
      </c>
      <c r="BMF12" s="252">
        <f t="shared" si="459"/>
        <v>0.44778275314170157</v>
      </c>
      <c r="BMG12" s="121">
        <v>20</v>
      </c>
      <c r="BMH12" s="252">
        <f t="shared" si="460"/>
        <v>0.31908104658583281</v>
      </c>
      <c r="BMI12" s="121">
        <v>0</v>
      </c>
      <c r="BMJ12" s="253">
        <f t="shared" si="461"/>
        <v>51</v>
      </c>
      <c r="BMK12" s="254">
        <f t="shared" si="462"/>
        <v>0.3866272458494428</v>
      </c>
      <c r="BML12" s="121">
        <v>31</v>
      </c>
      <c r="BMM12" s="252">
        <f t="shared" si="463"/>
        <v>0.44791215142320473</v>
      </c>
      <c r="BMN12" s="121">
        <v>20</v>
      </c>
      <c r="BMO12" s="252">
        <f t="shared" si="464"/>
        <v>0.31908104658583281</v>
      </c>
      <c r="BMP12" s="121">
        <v>0</v>
      </c>
      <c r="BMQ12" s="253">
        <f t="shared" si="465"/>
        <v>51</v>
      </c>
      <c r="BMR12" s="254">
        <f t="shared" si="466"/>
        <v>0.3866858745924634</v>
      </c>
      <c r="BMS12" s="121">
        <v>31</v>
      </c>
      <c r="BMT12" s="252">
        <f t="shared" si="467"/>
        <v>0.44804162451221274</v>
      </c>
      <c r="BMU12" s="121">
        <v>20</v>
      </c>
      <c r="BMV12" s="252">
        <f t="shared" si="468"/>
        <v>0.31913196106590075</v>
      </c>
      <c r="BMW12" s="121">
        <v>0</v>
      </c>
      <c r="BMX12" s="253">
        <f t="shared" si="469"/>
        <v>51</v>
      </c>
      <c r="BMY12" s="254">
        <f t="shared" si="470"/>
        <v>0.38677385105414835</v>
      </c>
      <c r="BMZ12" s="121">
        <v>31</v>
      </c>
      <c r="BNA12" s="252">
        <f t="shared" si="471"/>
        <v>0.44810638912980627</v>
      </c>
      <c r="BNB12" s="121">
        <v>20</v>
      </c>
      <c r="BNC12" s="252">
        <f t="shared" si="472"/>
        <v>0.31918289179699966</v>
      </c>
      <c r="BND12" s="121">
        <v>0</v>
      </c>
      <c r="BNE12" s="253">
        <f t="shared" si="473"/>
        <v>51</v>
      </c>
      <c r="BNF12" s="254">
        <f t="shared" si="474"/>
        <v>0.38683252427184467</v>
      </c>
      <c r="BNG12" s="121">
        <v>31</v>
      </c>
      <c r="BNH12" s="252">
        <f t="shared" si="475"/>
        <v>0.44817117247361576</v>
      </c>
      <c r="BNI12" s="121">
        <v>20</v>
      </c>
      <c r="BNJ12" s="252">
        <f t="shared" si="476"/>
        <v>0.31928480204342274</v>
      </c>
      <c r="BNK12" s="121">
        <v>0</v>
      </c>
      <c r="BNL12" s="253">
        <f t="shared" si="477"/>
        <v>51</v>
      </c>
      <c r="BNM12" s="254">
        <f t="shared" si="478"/>
        <v>0.38692056748349896</v>
      </c>
      <c r="BNN12" s="121">
        <v>31</v>
      </c>
      <c r="BNO12" s="252">
        <f t="shared" si="479"/>
        <v>0.44817117247361576</v>
      </c>
      <c r="BNP12" s="121">
        <v>20</v>
      </c>
      <c r="BNQ12" s="252">
        <f t="shared" si="480"/>
        <v>0.31938677738741617</v>
      </c>
      <c r="BNR12" s="121">
        <v>0</v>
      </c>
      <c r="BNS12" s="253">
        <f t="shared" si="481"/>
        <v>51</v>
      </c>
      <c r="BNT12" s="254">
        <f t="shared" si="482"/>
        <v>0.38697928522649666</v>
      </c>
      <c r="BNU12" s="121">
        <v>31</v>
      </c>
      <c r="BNV12" s="252">
        <f t="shared" si="483"/>
        <v>0.44817117247361576</v>
      </c>
      <c r="BNW12" s="121">
        <v>20</v>
      </c>
      <c r="BNX12" s="252">
        <f t="shared" si="484"/>
        <v>0.31938677738741617</v>
      </c>
      <c r="BNY12" s="121">
        <v>0</v>
      </c>
      <c r="BNZ12" s="253">
        <f t="shared" si="485"/>
        <v>51</v>
      </c>
      <c r="BOA12" s="254">
        <f t="shared" si="486"/>
        <v>0.38697928522649666</v>
      </c>
      <c r="BOB12" s="121">
        <v>31</v>
      </c>
      <c r="BOC12" s="252">
        <f t="shared" si="487"/>
        <v>0.44817117247361576</v>
      </c>
      <c r="BOD12" s="121">
        <v>20</v>
      </c>
      <c r="BOE12" s="252">
        <f t="shared" si="488"/>
        <v>0.31938677738741617</v>
      </c>
      <c r="BOF12" s="121">
        <v>0</v>
      </c>
      <c r="BOG12" s="253">
        <f t="shared" si="489"/>
        <v>51</v>
      </c>
      <c r="BOH12" s="254">
        <f t="shared" si="490"/>
        <v>0.38697928522649666</v>
      </c>
      <c r="BOI12" s="121">
        <v>31</v>
      </c>
      <c r="BOJ12" s="252">
        <f t="shared" si="491"/>
        <v>0.44817117247361576</v>
      </c>
      <c r="BOK12" s="121">
        <v>20</v>
      </c>
      <c r="BOL12" s="252">
        <f t="shared" si="492"/>
        <v>0.31943778949049673</v>
      </c>
      <c r="BOM12" s="121">
        <v>0</v>
      </c>
      <c r="BON12" s="253">
        <f t="shared" si="493"/>
        <v>51</v>
      </c>
      <c r="BOO12" s="254">
        <f t="shared" si="494"/>
        <v>0.38700865078160568</v>
      </c>
      <c r="BOP12" s="121">
        <v>31</v>
      </c>
      <c r="BOQ12" s="252">
        <f t="shared" si="495"/>
        <v>0.44830079537237888</v>
      </c>
      <c r="BOR12" s="121">
        <v>20</v>
      </c>
      <c r="BOS12" s="252">
        <f t="shared" si="496"/>
        <v>0.31959092361776925</v>
      </c>
      <c r="BOT12" s="121">
        <v>0</v>
      </c>
      <c r="BOU12" s="253">
        <f t="shared" si="497"/>
        <v>51</v>
      </c>
      <c r="BOV12" s="254">
        <f t="shared" si="498"/>
        <v>0.38715554543384195</v>
      </c>
      <c r="BOW12" s="121">
        <v>31</v>
      </c>
      <c r="BOX12" s="252">
        <f t="shared" si="499"/>
        <v>0.44843049327354262</v>
      </c>
      <c r="BOY12" s="121">
        <v>20</v>
      </c>
      <c r="BOZ12" s="252">
        <f t="shared" si="500"/>
        <v>0.31964200095892603</v>
      </c>
      <c r="BPA12" s="121">
        <v>0</v>
      </c>
      <c r="BPB12" s="253">
        <f t="shared" si="501"/>
        <v>51</v>
      </c>
      <c r="BPC12" s="254">
        <f t="shared" si="502"/>
        <v>0.38724373576309795</v>
      </c>
      <c r="BPD12" s="121">
        <v>31</v>
      </c>
      <c r="BPE12" s="252">
        <f t="shared" si="503"/>
        <v>0.44849537037037035</v>
      </c>
      <c r="BPF12" s="121">
        <v>20</v>
      </c>
      <c r="BPG12" s="252">
        <f t="shared" si="504"/>
        <v>0.31969309462915602</v>
      </c>
      <c r="BPH12" s="121">
        <v>0</v>
      </c>
      <c r="BPI12" s="253">
        <f t="shared" si="505"/>
        <v>51</v>
      </c>
      <c r="BPJ12" s="254">
        <f t="shared" si="506"/>
        <v>0.38730255164034022</v>
      </c>
      <c r="BPK12" s="121">
        <v>31</v>
      </c>
      <c r="BPL12" s="252">
        <f t="shared" si="507"/>
        <v>0.44849537037037035</v>
      </c>
      <c r="BPM12" s="121">
        <v>20</v>
      </c>
      <c r="BPN12" s="252">
        <f t="shared" si="508"/>
        <v>0.31969309462915602</v>
      </c>
      <c r="BPO12" s="121">
        <v>0</v>
      </c>
      <c r="BPP12" s="253">
        <f t="shared" si="509"/>
        <v>51</v>
      </c>
      <c r="BPQ12" s="254">
        <f t="shared" si="510"/>
        <v>0.38730255164034022</v>
      </c>
      <c r="BPR12" s="121">
        <v>31</v>
      </c>
      <c r="BPS12" s="252">
        <f t="shared" si="511"/>
        <v>0.44856026624222256</v>
      </c>
      <c r="BPT12" s="121">
        <v>20</v>
      </c>
      <c r="BPU12" s="252">
        <f t="shared" si="512"/>
        <v>0.31979533098816759</v>
      </c>
      <c r="BPV12" s="121">
        <v>0</v>
      </c>
      <c r="BPW12" s="253">
        <f t="shared" si="513"/>
        <v>51</v>
      </c>
      <c r="BPX12" s="254">
        <f t="shared" si="514"/>
        <v>0.38739080896315992</v>
      </c>
      <c r="BPY12" s="121">
        <v>31</v>
      </c>
      <c r="BPZ12" s="252">
        <f t="shared" si="515"/>
        <v>0.44869011434360978</v>
      </c>
      <c r="BQA12" s="121">
        <v>20</v>
      </c>
      <c r="BQB12" s="252">
        <f t="shared" si="516"/>
        <v>0.31979533098816759</v>
      </c>
      <c r="BQC12" s="121">
        <v>0</v>
      </c>
      <c r="BQD12" s="253">
        <f t="shared" si="517"/>
        <v>51</v>
      </c>
      <c r="BQE12" s="254">
        <f t="shared" si="518"/>
        <v>0.38744966952822307</v>
      </c>
      <c r="BQF12" s="121">
        <v>31</v>
      </c>
      <c r="BQG12" s="252">
        <f t="shared" si="519"/>
        <v>0.4488200376429709</v>
      </c>
      <c r="BQH12" s="121">
        <v>20</v>
      </c>
      <c r="BQI12" s="252">
        <f t="shared" si="520"/>
        <v>0.31979533098816759</v>
      </c>
      <c r="BQJ12" s="121">
        <v>0</v>
      </c>
      <c r="BQK12" s="253">
        <f t="shared" si="521"/>
        <v>51</v>
      </c>
      <c r="BQL12" s="254">
        <f t="shared" si="522"/>
        <v>0.38750854798267609</v>
      </c>
      <c r="BQM12" s="121">
        <v>31</v>
      </c>
      <c r="BQN12" s="252">
        <f t="shared" si="523"/>
        <v>0.44888502751230813</v>
      </c>
      <c r="BQO12" s="121">
        <v>20</v>
      </c>
      <c r="BQP12" s="252">
        <f t="shared" si="524"/>
        <v>0.31979533098816759</v>
      </c>
      <c r="BQQ12" s="121">
        <v>0</v>
      </c>
      <c r="BQR12" s="253">
        <f t="shared" si="525"/>
        <v>51</v>
      </c>
      <c r="BQS12" s="254">
        <f t="shared" si="526"/>
        <v>0.38753799392097266</v>
      </c>
      <c r="BQT12" s="121">
        <v>31</v>
      </c>
      <c r="BQU12" s="252">
        <f t="shared" si="527"/>
        <v>0.44895003620564805</v>
      </c>
      <c r="BQV12" s="121">
        <v>20</v>
      </c>
      <c r="BQW12" s="252">
        <f t="shared" si="528"/>
        <v>0.31989763275751759</v>
      </c>
      <c r="BQX12" s="121">
        <v>0</v>
      </c>
      <c r="BQY12" s="253">
        <f t="shared" si="529"/>
        <v>51</v>
      </c>
      <c r="BQZ12" s="254">
        <f t="shared" si="530"/>
        <v>0.38762635859238431</v>
      </c>
      <c r="BRA12" s="121">
        <v>31</v>
      </c>
      <c r="BRB12" s="252">
        <f t="shared" si="531"/>
        <v>0.44901506373117034</v>
      </c>
      <c r="BRC12" s="121">
        <v>20</v>
      </c>
      <c r="BRD12" s="252">
        <f t="shared" si="532"/>
        <v>0.3200512081933109</v>
      </c>
      <c r="BRE12" s="121">
        <v>0</v>
      </c>
      <c r="BRF12" s="253">
        <f t="shared" si="533"/>
        <v>51</v>
      </c>
      <c r="BRG12" s="254">
        <f t="shared" si="534"/>
        <v>0.38774424085759901</v>
      </c>
      <c r="BRH12" s="121">
        <v>31</v>
      </c>
      <c r="BRI12" s="252">
        <f t="shared" si="535"/>
        <v>0.44914517531150394</v>
      </c>
      <c r="BRJ12" s="121">
        <v>20</v>
      </c>
      <c r="BRK12" s="252">
        <f t="shared" si="536"/>
        <v>0.3201024327784891</v>
      </c>
      <c r="BRL12" s="121">
        <v>0</v>
      </c>
      <c r="BRM12" s="253">
        <f t="shared" si="537"/>
        <v>51</v>
      </c>
      <c r="BRN12" s="254">
        <f t="shared" si="538"/>
        <v>0.38783269961977185</v>
      </c>
      <c r="BRO12" s="121">
        <v>31</v>
      </c>
      <c r="BRP12" s="252">
        <f t="shared" si="539"/>
        <v>0.44921025938269821</v>
      </c>
      <c r="BRQ12" s="121">
        <v>20</v>
      </c>
      <c r="BRR12" s="252">
        <f t="shared" si="540"/>
        <v>0.32020493115593979</v>
      </c>
      <c r="BRS12" s="121">
        <v>0</v>
      </c>
      <c r="BRT12" s="253">
        <f t="shared" si="541"/>
        <v>51</v>
      </c>
      <c r="BRU12" s="254">
        <f t="shared" si="542"/>
        <v>0.38792119875256709</v>
      </c>
      <c r="BRV12" s="121">
        <v>31</v>
      </c>
      <c r="BRW12" s="252">
        <f t="shared" si="543"/>
        <v>0.44927536231884058</v>
      </c>
      <c r="BRX12" s="121">
        <v>20</v>
      </c>
      <c r="BRY12" s="252">
        <f t="shared" si="544"/>
        <v>0.32025620496397117</v>
      </c>
      <c r="BRZ12" s="121">
        <v>0</v>
      </c>
      <c r="BSA12" s="253">
        <f t="shared" si="545"/>
        <v>51</v>
      </c>
      <c r="BSB12" s="254">
        <f t="shared" si="546"/>
        <v>0.38798022061620385</v>
      </c>
      <c r="BSC12" s="121">
        <v>31</v>
      </c>
      <c r="BSD12" s="252">
        <f t="shared" si="547"/>
        <v>0.44934048412813454</v>
      </c>
      <c r="BSE12" s="121">
        <v>20</v>
      </c>
      <c r="BSF12" s="252">
        <f t="shared" si="548"/>
        <v>0.32035880185808102</v>
      </c>
      <c r="BSG12" s="121">
        <v>0</v>
      </c>
      <c r="BSH12" s="253">
        <f t="shared" si="549"/>
        <v>51</v>
      </c>
      <c r="BSI12" s="254">
        <f t="shared" si="550"/>
        <v>0.38806878709481052</v>
      </c>
      <c r="BSJ12" s="121">
        <v>31</v>
      </c>
      <c r="BSK12" s="252">
        <f t="shared" si="551"/>
        <v>0.44947078439901406</v>
      </c>
      <c r="BSL12" s="121">
        <v>20</v>
      </c>
      <c r="BSM12" s="252">
        <f t="shared" si="552"/>
        <v>0.32046146450889279</v>
      </c>
      <c r="BSN12" s="121">
        <v>0</v>
      </c>
      <c r="BSO12" s="253">
        <f t="shared" si="553"/>
        <v>51</v>
      </c>
      <c r="BSP12" s="254">
        <f t="shared" si="554"/>
        <v>0.38818693865124065</v>
      </c>
      <c r="BSQ12" s="121">
        <v>31</v>
      </c>
      <c r="BSR12" s="252">
        <f t="shared" si="555"/>
        <v>0.44947078439901406</v>
      </c>
      <c r="BSS12" s="121">
        <v>20</v>
      </c>
      <c r="BST12" s="252">
        <f t="shared" si="556"/>
        <v>0.32061558191728118</v>
      </c>
      <c r="BSU12" s="121">
        <v>0</v>
      </c>
      <c r="BSV12" s="253">
        <f t="shared" si="557"/>
        <v>51</v>
      </c>
      <c r="BSW12" s="254">
        <f t="shared" si="558"/>
        <v>0.38827559954320517</v>
      </c>
      <c r="BSX12" s="121">
        <v>31</v>
      </c>
      <c r="BSY12" s="252">
        <f t="shared" si="559"/>
        <v>0.44947078439901406</v>
      </c>
      <c r="BSZ12" s="121">
        <v>20</v>
      </c>
      <c r="BTA12" s="252">
        <f t="shared" si="560"/>
        <v>0.32071840923669021</v>
      </c>
      <c r="BTB12" s="121">
        <v>0</v>
      </c>
      <c r="BTC12" s="253">
        <f t="shared" si="561"/>
        <v>51</v>
      </c>
      <c r="BTD12" s="254">
        <f t="shared" si="562"/>
        <v>0.38833472930785046</v>
      </c>
      <c r="BTE12" s="121">
        <v>31</v>
      </c>
      <c r="BTF12" s="252">
        <f t="shared" si="563"/>
        <v>0.44947078439901406</v>
      </c>
      <c r="BTG12" s="121">
        <v>20</v>
      </c>
      <c r="BTH12" s="252">
        <f t="shared" si="564"/>
        <v>0.32071840923669021</v>
      </c>
      <c r="BTI12" s="121">
        <v>0</v>
      </c>
      <c r="BTJ12" s="253">
        <f t="shared" si="565"/>
        <v>51</v>
      </c>
      <c r="BTK12" s="254">
        <f t="shared" si="566"/>
        <v>0.38833472930785046</v>
      </c>
      <c r="BTL12" s="121">
        <v>31</v>
      </c>
      <c r="BTM12" s="252">
        <f t="shared" si="567"/>
        <v>0.44953596287703013</v>
      </c>
      <c r="BTN12" s="121">
        <v>20</v>
      </c>
      <c r="BTO12" s="252">
        <f t="shared" si="568"/>
        <v>0.32071840923669021</v>
      </c>
      <c r="BTP12" s="121">
        <v>0</v>
      </c>
      <c r="BTQ12" s="253">
        <f t="shared" si="569"/>
        <v>51</v>
      </c>
      <c r="BTR12" s="254">
        <f t="shared" si="570"/>
        <v>0.38836430094425828</v>
      </c>
      <c r="BTS12" s="121">
        <v>31</v>
      </c>
      <c r="BTT12" s="252">
        <f t="shared" si="571"/>
        <v>0.44953596287703013</v>
      </c>
      <c r="BTU12" s="121">
        <v>19</v>
      </c>
      <c r="BTV12" s="252">
        <f t="shared" si="572"/>
        <v>0.30478023740776389</v>
      </c>
      <c r="BTW12" s="121">
        <v>0</v>
      </c>
      <c r="BTX12" s="253">
        <f t="shared" si="573"/>
        <v>50</v>
      </c>
      <c r="BTY12" s="254">
        <f t="shared" si="574"/>
        <v>0.38080731150038083</v>
      </c>
      <c r="BTZ12" s="121">
        <v>31</v>
      </c>
      <c r="BUA12" s="252">
        <f t="shared" si="575"/>
        <v>0.44966637655932701</v>
      </c>
      <c r="BUB12" s="121">
        <v>19</v>
      </c>
      <c r="BUC12" s="252">
        <f t="shared" si="576"/>
        <v>0.30482913524787425</v>
      </c>
      <c r="BUD12" s="121">
        <v>0</v>
      </c>
      <c r="BUE12" s="253">
        <f t="shared" si="577"/>
        <v>50</v>
      </c>
      <c r="BUF12" s="254">
        <f t="shared" si="578"/>
        <v>0.38089433991010896</v>
      </c>
      <c r="BUG12" s="121">
        <v>31</v>
      </c>
      <c r="BUH12" s="252">
        <f t="shared" si="579"/>
        <v>0.44973161178006671</v>
      </c>
      <c r="BUI12" s="121">
        <v>19</v>
      </c>
      <c r="BUJ12" s="252">
        <f t="shared" si="580"/>
        <v>0.30482913524787425</v>
      </c>
      <c r="BUK12" s="121">
        <v>0</v>
      </c>
      <c r="BUL12" s="253">
        <f t="shared" si="581"/>
        <v>50</v>
      </c>
      <c r="BUM12" s="254">
        <f t="shared" si="582"/>
        <v>0.38092335822032608</v>
      </c>
      <c r="BUN12" s="121">
        <v>31</v>
      </c>
      <c r="BUO12" s="252">
        <f t="shared" si="583"/>
        <v>0.44986213902191263</v>
      </c>
      <c r="BUP12" s="121">
        <v>19</v>
      </c>
      <c r="BUQ12" s="252">
        <f t="shared" si="584"/>
        <v>0.30497592295345105</v>
      </c>
      <c r="BUR12" s="121">
        <v>0</v>
      </c>
      <c r="BUS12" s="253">
        <f t="shared" si="585"/>
        <v>50</v>
      </c>
      <c r="BUT12" s="254">
        <f t="shared" si="586"/>
        <v>0.38106851611919823</v>
      </c>
      <c r="BUU12" s="121">
        <v>31</v>
      </c>
      <c r="BUV12" s="252">
        <f t="shared" si="587"/>
        <v>0.44986213902191263</v>
      </c>
      <c r="BUW12" s="121">
        <v>19</v>
      </c>
      <c r="BUX12" s="252">
        <f t="shared" si="588"/>
        <v>0.30502488360892599</v>
      </c>
      <c r="BUY12" s="121">
        <v>0</v>
      </c>
      <c r="BUZ12" s="253">
        <f t="shared" si="589"/>
        <v>50</v>
      </c>
      <c r="BVA12" s="254">
        <f t="shared" si="590"/>
        <v>0.38109756097560976</v>
      </c>
      <c r="BVB12" s="121">
        <v>31</v>
      </c>
      <c r="BVC12" s="252">
        <f t="shared" si="591"/>
        <v>0.44992743105950656</v>
      </c>
      <c r="BVD12" s="121">
        <v>19</v>
      </c>
      <c r="BVE12" s="252">
        <f t="shared" si="592"/>
        <v>0.30502488360892599</v>
      </c>
      <c r="BVF12" s="121">
        <v>0</v>
      </c>
      <c r="BVG12" s="253">
        <f t="shared" si="593"/>
        <v>50</v>
      </c>
      <c r="BVH12" s="254">
        <f t="shared" si="594"/>
        <v>0.38112661025992833</v>
      </c>
      <c r="BVI12" s="121">
        <v>31</v>
      </c>
      <c r="BVJ12" s="252">
        <f t="shared" si="595"/>
        <v>0.44999274205254752</v>
      </c>
      <c r="BVK12" s="121">
        <v>19</v>
      </c>
      <c r="BVL12" s="252">
        <f t="shared" si="596"/>
        <v>0.30502488360892599</v>
      </c>
      <c r="BVM12" s="121">
        <v>0</v>
      </c>
      <c r="BVN12" s="253">
        <f t="shared" si="597"/>
        <v>50</v>
      </c>
      <c r="BVO12" s="254">
        <f t="shared" si="598"/>
        <v>0.38115566397316664</v>
      </c>
      <c r="BVP12" s="121">
        <v>31</v>
      </c>
      <c r="BVQ12" s="252">
        <f t="shared" si="599"/>
        <v>0.44999274205254752</v>
      </c>
      <c r="BVR12" s="121">
        <v>19</v>
      </c>
      <c r="BVS12" s="252">
        <f t="shared" si="600"/>
        <v>0.30517185994217799</v>
      </c>
      <c r="BVT12" s="121">
        <v>0</v>
      </c>
      <c r="BVU12" s="253">
        <f t="shared" si="601"/>
        <v>50</v>
      </c>
      <c r="BVV12" s="254">
        <f t="shared" si="602"/>
        <v>0.38124285169653072</v>
      </c>
      <c r="BVW12" s="121">
        <v>31</v>
      </c>
      <c r="BVX12" s="252">
        <f t="shared" si="603"/>
        <v>0.45005807200929154</v>
      </c>
      <c r="BVY12" s="121">
        <v>19</v>
      </c>
      <c r="BVZ12" s="252">
        <f t="shared" si="604"/>
        <v>0.30517185994217799</v>
      </c>
      <c r="BWA12" s="121">
        <v>0</v>
      </c>
      <c r="BWB12" s="253">
        <f t="shared" si="605"/>
        <v>50</v>
      </c>
      <c r="BWC12" s="254">
        <f t="shared" si="606"/>
        <v>0.38127192313558028</v>
      </c>
      <c r="BWD12" s="121">
        <v>31</v>
      </c>
      <c r="BWE12" s="252">
        <f t="shared" si="607"/>
        <v>0.45012342093799912</v>
      </c>
      <c r="BWF12" s="121">
        <v>19</v>
      </c>
      <c r="BWG12" s="252">
        <f t="shared" si="608"/>
        <v>0.30517185994217799</v>
      </c>
      <c r="BWH12" s="121">
        <v>0</v>
      </c>
      <c r="BWI12" s="253">
        <f t="shared" si="609"/>
        <v>50</v>
      </c>
      <c r="BWJ12" s="254">
        <f t="shared" si="610"/>
        <v>0.38130099900861741</v>
      </c>
      <c r="BWK12" s="121">
        <v>31</v>
      </c>
      <c r="BWL12" s="252">
        <f t="shared" si="611"/>
        <v>0.45025417574437188</v>
      </c>
      <c r="BWM12" s="121">
        <v>19</v>
      </c>
      <c r="BWN12" s="252">
        <f t="shared" si="612"/>
        <v>0.30522088353413651</v>
      </c>
      <c r="BWO12" s="121">
        <v>0</v>
      </c>
      <c r="BWP12" s="253">
        <f t="shared" si="613"/>
        <v>50</v>
      </c>
      <c r="BWQ12" s="254">
        <f t="shared" si="614"/>
        <v>0.38138825324180015</v>
      </c>
      <c r="BWR12" s="121">
        <v>31</v>
      </c>
      <c r="BWS12" s="252">
        <f t="shared" si="615"/>
        <v>0.45025417574437188</v>
      </c>
      <c r="BWT12" s="121">
        <v>19</v>
      </c>
      <c r="BWU12" s="252">
        <f t="shared" si="616"/>
        <v>0.30522088353413651</v>
      </c>
      <c r="BWV12" s="121">
        <v>0</v>
      </c>
      <c r="BWW12" s="253">
        <f t="shared" si="617"/>
        <v>50</v>
      </c>
      <c r="BWX12" s="254">
        <f t="shared" si="618"/>
        <v>0.38138825324180015</v>
      </c>
      <c r="BWY12" s="121">
        <v>31</v>
      </c>
      <c r="BWZ12" s="252">
        <f t="shared" si="619"/>
        <v>0.45038500653784685</v>
      </c>
      <c r="BXA12" s="121">
        <v>19</v>
      </c>
      <c r="BXB12" s="252">
        <f t="shared" si="620"/>
        <v>0.30531897798489477</v>
      </c>
      <c r="BXC12" s="121">
        <v>0</v>
      </c>
      <c r="BXD12" s="253">
        <f t="shared" si="621"/>
        <v>50</v>
      </c>
      <c r="BXE12" s="254">
        <f t="shared" si="622"/>
        <v>0.38150465435678316</v>
      </c>
      <c r="BXF12" s="121">
        <v>31</v>
      </c>
      <c r="BXG12" s="252">
        <f t="shared" si="623"/>
        <v>0.45038500653784685</v>
      </c>
      <c r="BXH12" s="121">
        <v>18</v>
      </c>
      <c r="BXI12" s="252">
        <f t="shared" si="624"/>
        <v>0.28938906752411575</v>
      </c>
      <c r="BXJ12" s="121">
        <v>0</v>
      </c>
      <c r="BXK12" s="253">
        <f t="shared" si="625"/>
        <v>49</v>
      </c>
      <c r="BXL12" s="254">
        <f t="shared" si="626"/>
        <v>0.37396016179500879</v>
      </c>
      <c r="BXM12" s="121">
        <v>31</v>
      </c>
      <c r="BXN12" s="252">
        <f t="shared" si="627"/>
        <v>0.45038500653784685</v>
      </c>
      <c r="BXO12" s="121">
        <v>18</v>
      </c>
      <c r="BXP12" s="252">
        <f t="shared" si="628"/>
        <v>0.28943560057887119</v>
      </c>
      <c r="BXQ12" s="121">
        <v>0</v>
      </c>
      <c r="BXR12" s="253">
        <f t="shared" si="629"/>
        <v>49</v>
      </c>
      <c r="BXS12" s="254">
        <f t="shared" si="630"/>
        <v>0.37398870401465428</v>
      </c>
      <c r="BXT12" s="121">
        <v>31</v>
      </c>
      <c r="BXU12" s="252">
        <f t="shared" si="631"/>
        <v>0.45038500653784685</v>
      </c>
      <c r="BXV12" s="121">
        <v>18</v>
      </c>
      <c r="BXW12" s="252">
        <f t="shared" si="632"/>
        <v>0.28943560057887119</v>
      </c>
      <c r="BXX12" s="121">
        <v>0</v>
      </c>
      <c r="BXY12" s="253">
        <f t="shared" si="633"/>
        <v>49</v>
      </c>
      <c r="BXZ12" s="254">
        <f t="shared" si="634"/>
        <v>0.37398870401465428</v>
      </c>
      <c r="BYA12" s="121">
        <v>31</v>
      </c>
      <c r="BYB12" s="252">
        <f t="shared" si="635"/>
        <v>0.45038500653784685</v>
      </c>
      <c r="BYC12" s="121">
        <v>18</v>
      </c>
      <c r="BYD12" s="252">
        <f t="shared" si="636"/>
        <v>0.28952871159723342</v>
      </c>
      <c r="BYE12" s="121">
        <v>0</v>
      </c>
      <c r="BYF12" s="253">
        <f t="shared" si="637"/>
        <v>49</v>
      </c>
      <c r="BYG12" s="254">
        <f t="shared" si="638"/>
        <v>0.37404580152671757</v>
      </c>
      <c r="BYH12" s="121">
        <v>31</v>
      </c>
      <c r="BYI12" s="252">
        <f t="shared" si="639"/>
        <v>0.45045045045045046</v>
      </c>
      <c r="BYJ12" s="121">
        <v>18</v>
      </c>
      <c r="BYK12" s="252">
        <f t="shared" si="640"/>
        <v>0.28957528957528955</v>
      </c>
      <c r="BYL12" s="121">
        <v>0</v>
      </c>
      <c r="BYM12" s="253">
        <f t="shared" si="641"/>
        <v>49</v>
      </c>
      <c r="BYN12" s="254">
        <f t="shared" si="642"/>
        <v>0.37410291647579785</v>
      </c>
      <c r="BYO12" s="121">
        <v>31</v>
      </c>
      <c r="BYP12" s="252">
        <f t="shared" si="643"/>
        <v>0.45045045045045046</v>
      </c>
      <c r="BYQ12" s="121">
        <v>18</v>
      </c>
      <c r="BYR12" s="252">
        <f t="shared" si="644"/>
        <v>0.28966849050531057</v>
      </c>
      <c r="BYS12" s="121">
        <v>0</v>
      </c>
      <c r="BYT12" s="253">
        <f t="shared" si="645"/>
        <v>49</v>
      </c>
      <c r="BYU12" s="254">
        <f t="shared" si="646"/>
        <v>0.37416004886988397</v>
      </c>
      <c r="BYV12" s="121">
        <v>31</v>
      </c>
      <c r="BYW12" s="252">
        <f t="shared" si="647"/>
        <v>0.45045045045045046</v>
      </c>
      <c r="BYX12" s="121">
        <v>18</v>
      </c>
      <c r="BYY12" s="252">
        <f t="shared" si="648"/>
        <v>0.28976175144880872</v>
      </c>
      <c r="BYZ12" s="121">
        <v>0</v>
      </c>
      <c r="BZA12" s="253">
        <f t="shared" si="649"/>
        <v>49</v>
      </c>
      <c r="BZB12" s="254">
        <f t="shared" si="650"/>
        <v>0.37421719871696962</v>
      </c>
      <c r="BZC12" s="121">
        <v>31</v>
      </c>
      <c r="BZD12" s="252">
        <f t="shared" si="651"/>
        <v>0.4505159133846825</v>
      </c>
      <c r="BZE12" s="121">
        <v>18</v>
      </c>
      <c r="BZF12" s="252">
        <f t="shared" si="652"/>
        <v>0.28985507246376813</v>
      </c>
      <c r="BZG12" s="121">
        <v>0</v>
      </c>
      <c r="BZH12" s="253">
        <f t="shared" si="653"/>
        <v>49</v>
      </c>
      <c r="BZI12" s="254">
        <f t="shared" si="654"/>
        <v>0.37430295622947063</v>
      </c>
      <c r="BZJ12" s="121">
        <v>31</v>
      </c>
      <c r="BZK12" s="252">
        <f t="shared" si="655"/>
        <v>0.4505159133846825</v>
      </c>
      <c r="BZL12" s="121">
        <v>18</v>
      </c>
      <c r="BZM12" s="252">
        <f t="shared" si="656"/>
        <v>0.28985507246376813</v>
      </c>
      <c r="BZN12" s="121">
        <v>0</v>
      </c>
      <c r="BZO12" s="253">
        <f t="shared" si="657"/>
        <v>49</v>
      </c>
      <c r="BZP12" s="254">
        <f t="shared" si="658"/>
        <v>0.37430295622947063</v>
      </c>
      <c r="BZQ12" s="121">
        <v>31</v>
      </c>
      <c r="BZR12" s="252">
        <f t="shared" si="659"/>
        <v>0.4505159133846825</v>
      </c>
      <c r="BZS12" s="121">
        <v>18</v>
      </c>
      <c r="BZT12" s="252">
        <f t="shared" si="660"/>
        <v>0.28990175551618619</v>
      </c>
      <c r="BZU12" s="121">
        <v>0</v>
      </c>
      <c r="BZV12" s="253">
        <f t="shared" si="661"/>
        <v>49</v>
      </c>
      <c r="BZW12" s="254">
        <f t="shared" si="662"/>
        <v>0.37433155080213903</v>
      </c>
      <c r="BZX12" s="121">
        <v>31</v>
      </c>
      <c r="BZY12" s="252">
        <f t="shared" si="663"/>
        <v>0.45071241640011628</v>
      </c>
      <c r="BZZ12" s="121">
        <v>18</v>
      </c>
      <c r="CAA12" s="252">
        <f t="shared" si="664"/>
        <v>0.28994845360824745</v>
      </c>
      <c r="CAB12" s="121">
        <v>0</v>
      </c>
      <c r="CAC12" s="253">
        <f t="shared" si="665"/>
        <v>49</v>
      </c>
      <c r="CAD12" s="254">
        <f t="shared" si="666"/>
        <v>0.3744459727953538</v>
      </c>
      <c r="CAE12" s="121">
        <v>31</v>
      </c>
      <c r="CAF12" s="252">
        <f t="shared" si="667"/>
        <v>0.450974687227233</v>
      </c>
      <c r="CAG12" s="121">
        <v>18</v>
      </c>
      <c r="CAH12" s="252">
        <f t="shared" si="668"/>
        <v>0.29004189494038024</v>
      </c>
      <c r="CAI12" s="121">
        <v>0</v>
      </c>
      <c r="CAJ12" s="253">
        <f t="shared" si="669"/>
        <v>49</v>
      </c>
      <c r="CAK12" s="254">
        <f t="shared" si="670"/>
        <v>0.37461773700305812</v>
      </c>
      <c r="CAL12" s="121">
        <v>31</v>
      </c>
      <c r="CAM12" s="252">
        <f t="shared" si="671"/>
        <v>0.45104030263349337</v>
      </c>
      <c r="CAN12" s="121">
        <v>18</v>
      </c>
      <c r="CAO12" s="252">
        <f t="shared" si="672"/>
        <v>0.29004189494038024</v>
      </c>
      <c r="CAP12" s="121">
        <v>0</v>
      </c>
      <c r="CAQ12" s="253">
        <f t="shared" si="673"/>
        <v>49</v>
      </c>
      <c r="CAR12" s="254">
        <f t="shared" si="674"/>
        <v>0.37464637969263703</v>
      </c>
      <c r="CAS12" s="121">
        <v>30</v>
      </c>
      <c r="CAT12" s="252">
        <f t="shared" si="675"/>
        <v>0.43668122270742354</v>
      </c>
      <c r="CAU12" s="121">
        <v>18</v>
      </c>
      <c r="CAV12" s="252">
        <f t="shared" si="676"/>
        <v>0.29004189494038024</v>
      </c>
      <c r="CAW12" s="121">
        <v>0</v>
      </c>
      <c r="CAX12" s="253">
        <f t="shared" si="677"/>
        <v>48</v>
      </c>
      <c r="CAY12" s="254">
        <f t="shared" si="678"/>
        <v>0.36708473539308656</v>
      </c>
      <c r="CAZ12" s="121">
        <v>30</v>
      </c>
      <c r="CBA12" s="252">
        <f t="shared" si="679"/>
        <v>0.43668122270742354</v>
      </c>
      <c r="CBB12" s="121">
        <v>18</v>
      </c>
      <c r="CBC12" s="252">
        <f t="shared" si="680"/>
        <v>0.29027576197387517</v>
      </c>
      <c r="CBD12" s="121">
        <v>0</v>
      </c>
      <c r="CBE12" s="253">
        <f t="shared" si="681"/>
        <v>48</v>
      </c>
      <c r="CBF12" s="254">
        <f t="shared" si="682"/>
        <v>0.36722515492311225</v>
      </c>
      <c r="CBG12" s="121">
        <v>30</v>
      </c>
      <c r="CBH12" s="252">
        <f t="shared" si="683"/>
        <v>0.43674479545785411</v>
      </c>
      <c r="CBI12" s="121">
        <v>18</v>
      </c>
      <c r="CBJ12" s="252">
        <f t="shared" si="684"/>
        <v>0.29032258064516131</v>
      </c>
      <c r="CBK12" s="121">
        <v>0</v>
      </c>
      <c r="CBL12" s="253">
        <f t="shared" si="685"/>
        <v>48</v>
      </c>
      <c r="CBM12" s="254">
        <f t="shared" si="686"/>
        <v>0.36728135281964958</v>
      </c>
      <c r="CBN12" s="121">
        <v>30</v>
      </c>
      <c r="CBO12" s="252">
        <f t="shared" si="687"/>
        <v>0.43680838672102507</v>
      </c>
      <c r="CBP12" s="121">
        <v>18</v>
      </c>
      <c r="CBQ12" s="252">
        <f t="shared" si="688"/>
        <v>0.29032258064516131</v>
      </c>
      <c r="CBR12" s="121">
        <v>0</v>
      </c>
      <c r="CBS12" s="253">
        <f t="shared" si="689"/>
        <v>48</v>
      </c>
      <c r="CBT12" s="254">
        <f t="shared" si="690"/>
        <v>0.3673094582185491</v>
      </c>
      <c r="CBU12" s="121">
        <v>30</v>
      </c>
      <c r="CBV12" s="252">
        <f t="shared" si="691"/>
        <v>0.43693562481794351</v>
      </c>
      <c r="CBW12" s="121">
        <v>17</v>
      </c>
      <c r="CBX12" s="252">
        <f t="shared" si="692"/>
        <v>0.27423778028714313</v>
      </c>
      <c r="CBY12" s="121">
        <v>0</v>
      </c>
      <c r="CBZ12" s="253">
        <f t="shared" si="693"/>
        <v>47</v>
      </c>
      <c r="CCA12" s="254">
        <f t="shared" si="694"/>
        <v>0.35973976272483732</v>
      </c>
      <c r="CCB12" s="121">
        <v>30</v>
      </c>
      <c r="CCC12" s="252">
        <f t="shared" si="695"/>
        <v>0.43693562481794351</v>
      </c>
      <c r="CCD12" s="121">
        <v>17</v>
      </c>
      <c r="CCE12" s="252">
        <f t="shared" si="696"/>
        <v>0.27423778028714313</v>
      </c>
      <c r="CCF12" s="121">
        <v>0</v>
      </c>
      <c r="CCG12" s="253">
        <f t="shared" si="697"/>
        <v>47</v>
      </c>
      <c r="CCH12" s="254">
        <f t="shared" si="698"/>
        <v>0.35973976272483732</v>
      </c>
      <c r="CCI12" s="121">
        <v>30</v>
      </c>
      <c r="CCJ12" s="252">
        <f t="shared" si="699"/>
        <v>0.43693562481794351</v>
      </c>
      <c r="CCK12" s="121">
        <v>17</v>
      </c>
      <c r="CCL12" s="252">
        <f t="shared" si="700"/>
        <v>0.27437056165267915</v>
      </c>
      <c r="CCM12" s="121">
        <v>0</v>
      </c>
      <c r="CCN12" s="253">
        <f t="shared" si="701"/>
        <v>47</v>
      </c>
      <c r="CCO12" s="254">
        <f t="shared" si="702"/>
        <v>0.35982238554585821</v>
      </c>
      <c r="CCP12" s="121">
        <v>30</v>
      </c>
      <c r="CCQ12" s="252">
        <f t="shared" si="703"/>
        <v>0.43712662101121963</v>
      </c>
      <c r="CCR12" s="121">
        <v>17</v>
      </c>
      <c r="CCS12" s="252">
        <f t="shared" si="704"/>
        <v>0.27450347166155337</v>
      </c>
      <c r="CCT12" s="121">
        <v>0</v>
      </c>
      <c r="CCU12" s="253">
        <f t="shared" si="705"/>
        <v>47</v>
      </c>
      <c r="CCV12" s="254">
        <f t="shared" si="706"/>
        <v>0.35998774509803921</v>
      </c>
      <c r="CCW12" s="121">
        <v>30</v>
      </c>
      <c r="CCX12" s="252">
        <f t="shared" si="707"/>
        <v>0.43719032352083942</v>
      </c>
      <c r="CCY12" s="121">
        <v>17</v>
      </c>
      <c r="CCZ12" s="252">
        <f t="shared" si="708"/>
        <v>0.27450347166155337</v>
      </c>
      <c r="CDA12" s="121">
        <v>0</v>
      </c>
      <c r="CDB12" s="253">
        <f t="shared" si="709"/>
        <v>47</v>
      </c>
      <c r="CDC12" s="254">
        <f t="shared" si="710"/>
        <v>0.36001531980084261</v>
      </c>
      <c r="CDD12" s="121">
        <v>30</v>
      </c>
      <c r="CDE12" s="252">
        <f t="shared" si="711"/>
        <v>0.43738154249890654</v>
      </c>
      <c r="CDF12" s="121">
        <v>17</v>
      </c>
      <c r="CDG12" s="252">
        <f t="shared" si="712"/>
        <v>0.27454780361757103</v>
      </c>
      <c r="CDH12" s="121">
        <v>0</v>
      </c>
      <c r="CDI12" s="253">
        <f t="shared" si="713"/>
        <v>47</v>
      </c>
      <c r="CDJ12" s="254">
        <f t="shared" si="714"/>
        <v>0.36012566086889897</v>
      </c>
      <c r="CDK12" s="121">
        <v>30</v>
      </c>
      <c r="CDL12" s="252">
        <f t="shared" si="715"/>
        <v>0.43744531933508313</v>
      </c>
      <c r="CDM12" s="121">
        <v>17</v>
      </c>
      <c r="CDN12" s="252">
        <f t="shared" si="716"/>
        <v>0.2747696783578471</v>
      </c>
      <c r="CDO12" s="121">
        <v>0</v>
      </c>
      <c r="CDP12" s="253">
        <f t="shared" si="717"/>
        <v>47</v>
      </c>
      <c r="CDQ12" s="254">
        <f t="shared" si="718"/>
        <v>0.36029129934840931</v>
      </c>
      <c r="CDR12" s="121">
        <v>30</v>
      </c>
      <c r="CDS12" s="252">
        <f t="shared" si="719"/>
        <v>0.4375729288214702</v>
      </c>
      <c r="CDT12" s="121">
        <v>17</v>
      </c>
      <c r="CDU12" s="252">
        <f t="shared" si="720"/>
        <v>0.27494743651948889</v>
      </c>
      <c r="CDV12" s="121">
        <v>0</v>
      </c>
      <c r="CDW12" s="253">
        <f t="shared" si="721"/>
        <v>47</v>
      </c>
      <c r="CDX12" s="254">
        <f t="shared" si="722"/>
        <v>0.36045709026765854</v>
      </c>
      <c r="CDY12" s="121">
        <v>30</v>
      </c>
      <c r="CDZ12" s="252">
        <f t="shared" si="723"/>
        <v>0.43776448270830298</v>
      </c>
      <c r="CEA12" s="121">
        <v>17</v>
      </c>
      <c r="CEB12" s="252">
        <f t="shared" si="724"/>
        <v>0.27512542482602365</v>
      </c>
      <c r="CEC12" s="121">
        <v>0</v>
      </c>
      <c r="CED12" s="253">
        <f t="shared" si="725"/>
        <v>47</v>
      </c>
      <c r="CEE12" s="254">
        <f t="shared" si="726"/>
        <v>0.36065070595457333</v>
      </c>
      <c r="CEF12" s="121">
        <v>30</v>
      </c>
      <c r="CEG12" s="252">
        <f t="shared" si="727"/>
        <v>0.43795620437956206</v>
      </c>
      <c r="CEH12" s="121">
        <v>17</v>
      </c>
      <c r="CEI12" s="252">
        <f t="shared" si="728"/>
        <v>0.27512542482602365</v>
      </c>
      <c r="CEJ12" s="121">
        <v>0</v>
      </c>
      <c r="CEK12" s="253">
        <f t="shared" si="729"/>
        <v>47</v>
      </c>
      <c r="CEL12" s="254">
        <f t="shared" si="730"/>
        <v>0.36073374779338402</v>
      </c>
      <c r="CEM12" s="121">
        <v>30</v>
      </c>
      <c r="CEN12" s="252">
        <f t="shared" si="731"/>
        <v>0.43808411214953269</v>
      </c>
      <c r="CEO12" s="121">
        <v>17</v>
      </c>
      <c r="CEP12" s="252">
        <f t="shared" si="732"/>
        <v>0.27516995791518289</v>
      </c>
      <c r="CEQ12" s="121">
        <v>0</v>
      </c>
      <c r="CER12" s="253">
        <f t="shared" si="733"/>
        <v>47</v>
      </c>
      <c r="CES12" s="254">
        <f t="shared" si="734"/>
        <v>0.36081682788269615</v>
      </c>
      <c r="CET12" s="121">
        <v>30</v>
      </c>
      <c r="CEU12" s="252">
        <f t="shared" si="735"/>
        <v>0.43827611395178961</v>
      </c>
      <c r="CEV12" s="121">
        <v>17</v>
      </c>
      <c r="CEW12" s="252">
        <f t="shared" si="736"/>
        <v>0.27521450542334469</v>
      </c>
      <c r="CEX12" s="121">
        <v>0</v>
      </c>
      <c r="CEY12" s="253">
        <f t="shared" si="737"/>
        <v>47</v>
      </c>
      <c r="CEZ12" s="254">
        <f t="shared" si="738"/>
        <v>0.36092766088158501</v>
      </c>
      <c r="CFA12" s="121">
        <v>30</v>
      </c>
      <c r="CFB12" s="252">
        <f t="shared" si="739"/>
        <v>0.43853237830726499</v>
      </c>
      <c r="CFC12" s="121">
        <v>17</v>
      </c>
      <c r="CFD12" s="252">
        <f t="shared" si="740"/>
        <v>0.27521450542334469</v>
      </c>
      <c r="CFE12" s="121">
        <v>0</v>
      </c>
      <c r="CFF12" s="253">
        <f t="shared" si="741"/>
        <v>47</v>
      </c>
      <c r="CFG12" s="254">
        <f t="shared" si="742"/>
        <v>0.36103856199108925</v>
      </c>
      <c r="CFH12" s="121">
        <v>30</v>
      </c>
      <c r="CFI12" s="252">
        <f t="shared" si="743"/>
        <v>0.43872477332553378</v>
      </c>
      <c r="CFJ12" s="121">
        <v>17</v>
      </c>
      <c r="CFK12" s="252">
        <f t="shared" si="744"/>
        <v>0.27525906735751293</v>
      </c>
      <c r="CFL12" s="121">
        <v>0</v>
      </c>
      <c r="CFM12" s="253">
        <f t="shared" si="745"/>
        <v>47</v>
      </c>
      <c r="CFN12" s="254">
        <f t="shared" si="746"/>
        <v>0.36114953127401261</v>
      </c>
      <c r="CFO12" s="121">
        <v>30</v>
      </c>
      <c r="CFP12" s="252">
        <f t="shared" si="747"/>
        <v>0.43898156277436351</v>
      </c>
      <c r="CFQ12" s="121">
        <v>17</v>
      </c>
      <c r="CFR12" s="252">
        <f t="shared" si="748"/>
        <v>0.27530364372469635</v>
      </c>
      <c r="CFS12" s="121">
        <v>0</v>
      </c>
      <c r="CFT12" s="253">
        <f t="shared" si="749"/>
        <v>47</v>
      </c>
      <c r="CFU12" s="254">
        <f t="shared" si="750"/>
        <v>0.36128833884233991</v>
      </c>
      <c r="CFV12" s="121">
        <v>29</v>
      </c>
      <c r="CFW12" s="252">
        <f t="shared" si="751"/>
        <v>0.42465954019622204</v>
      </c>
      <c r="CFX12" s="121">
        <v>17</v>
      </c>
      <c r="CFY12" s="252">
        <f t="shared" si="752"/>
        <v>0.27543745949449122</v>
      </c>
      <c r="CFZ12" s="121">
        <v>0</v>
      </c>
      <c r="CGA12" s="253">
        <f t="shared" si="753"/>
        <v>46</v>
      </c>
      <c r="CGB12" s="254">
        <f t="shared" si="754"/>
        <v>0.35381893700484579</v>
      </c>
      <c r="CGC12" s="121">
        <v>29</v>
      </c>
      <c r="CGD12" s="252">
        <f t="shared" si="755"/>
        <v>0.42472173403632102</v>
      </c>
      <c r="CGE12" s="121">
        <v>17</v>
      </c>
      <c r="CGF12" s="252">
        <f t="shared" si="756"/>
        <v>0.27557140541416764</v>
      </c>
      <c r="CGG12" s="121">
        <v>0</v>
      </c>
      <c r="CGH12" s="253">
        <f t="shared" si="757"/>
        <v>46</v>
      </c>
      <c r="CGI12" s="254">
        <f t="shared" si="758"/>
        <v>0.35392782949911517</v>
      </c>
      <c r="CGJ12" s="121">
        <v>28</v>
      </c>
      <c r="CGK12" s="252">
        <f t="shared" si="759"/>
        <v>0.41031652989449008</v>
      </c>
      <c r="CGL12" s="121">
        <v>17</v>
      </c>
      <c r="CGM12" s="252">
        <f t="shared" si="760"/>
        <v>0.27566077509323822</v>
      </c>
      <c r="CGN12" s="121">
        <v>0</v>
      </c>
      <c r="CGO12" s="253">
        <f t="shared" si="761"/>
        <v>45</v>
      </c>
      <c r="CGP12" s="254">
        <f t="shared" si="762"/>
        <v>0.34639365714725578</v>
      </c>
      <c r="CGQ12" s="121">
        <v>28</v>
      </c>
      <c r="CGR12" s="252">
        <f t="shared" si="763"/>
        <v>0.41037666715521032</v>
      </c>
      <c r="CGS12" s="121">
        <v>16</v>
      </c>
      <c r="CGT12" s="252">
        <f t="shared" si="764"/>
        <v>0.25957170668397145</v>
      </c>
      <c r="CGU12" s="121">
        <v>0</v>
      </c>
      <c r="CGV12" s="253">
        <f t="shared" si="765"/>
        <v>44</v>
      </c>
      <c r="CGW12" s="254">
        <f t="shared" si="766"/>
        <v>0.33880033880033883</v>
      </c>
      <c r="CGX12" s="121">
        <v>28</v>
      </c>
      <c r="CGY12" s="252">
        <f t="shared" si="767"/>
        <v>0.41049699457557542</v>
      </c>
      <c r="CGZ12" s="121">
        <v>16</v>
      </c>
      <c r="CHA12" s="252">
        <f t="shared" si="768"/>
        <v>0.25969810095763673</v>
      </c>
      <c r="CHB12" s="121">
        <v>0</v>
      </c>
      <c r="CHC12" s="253">
        <f t="shared" si="769"/>
        <v>44</v>
      </c>
      <c r="CHD12" s="254">
        <f t="shared" si="770"/>
        <v>0.33893082729933754</v>
      </c>
      <c r="CHE12" s="121">
        <v>28</v>
      </c>
      <c r="CHF12" s="252">
        <f t="shared" si="771"/>
        <v>0.41061739257955715</v>
      </c>
      <c r="CHG12" s="121">
        <v>16</v>
      </c>
      <c r="CHH12" s="252">
        <f t="shared" si="772"/>
        <v>0.25986681825564395</v>
      </c>
      <c r="CHI12" s="121">
        <v>0</v>
      </c>
      <c r="CHJ12" s="253">
        <f t="shared" si="773"/>
        <v>44</v>
      </c>
      <c r="CHK12" s="254">
        <f t="shared" si="774"/>
        <v>0.33908754623921084</v>
      </c>
      <c r="CHL12" s="121">
        <v>27</v>
      </c>
      <c r="CHM12" s="252">
        <f t="shared" si="775"/>
        <v>0.39618488628026416</v>
      </c>
      <c r="CHN12" s="121">
        <v>16</v>
      </c>
      <c r="CHO12" s="252">
        <f t="shared" si="776"/>
        <v>0.25990903183885639</v>
      </c>
      <c r="CHP12" s="121">
        <v>0</v>
      </c>
      <c r="CHQ12" s="253">
        <f t="shared" si="777"/>
        <v>43</v>
      </c>
      <c r="CHR12" s="254">
        <f t="shared" si="778"/>
        <v>0.33150875028910648</v>
      </c>
      <c r="CHS12" s="121">
        <v>27</v>
      </c>
      <c r="CHT12" s="252">
        <f t="shared" si="779"/>
        <v>0.39641755982968724</v>
      </c>
      <c r="CHU12" s="121">
        <v>16</v>
      </c>
      <c r="CHV12" s="252">
        <f t="shared" si="780"/>
        <v>0.25995125913891143</v>
      </c>
      <c r="CHW12" s="121">
        <v>0</v>
      </c>
      <c r="CHX12" s="253">
        <f t="shared" si="781"/>
        <v>43</v>
      </c>
      <c r="CHY12" s="254">
        <f t="shared" si="782"/>
        <v>0.331636587999383</v>
      </c>
      <c r="CHZ12" s="121">
        <v>27</v>
      </c>
      <c r="CIA12" s="252">
        <f t="shared" si="783"/>
        <v>0.39653399911881332</v>
      </c>
      <c r="CIB12" s="121">
        <v>16</v>
      </c>
      <c r="CIC12" s="252">
        <f t="shared" si="784"/>
        <v>0.26007802340702213</v>
      </c>
      <c r="CID12" s="121">
        <v>0</v>
      </c>
      <c r="CIE12" s="253">
        <f t="shared" si="785"/>
        <v>43</v>
      </c>
      <c r="CIF12" s="254">
        <f t="shared" si="786"/>
        <v>0.33176452434225751</v>
      </c>
      <c r="CIG12" s="121">
        <v>27</v>
      </c>
      <c r="CIH12" s="252">
        <f t="shared" si="787"/>
        <v>0.3968253968253968</v>
      </c>
      <c r="CII12" s="121">
        <v>16</v>
      </c>
      <c r="CIJ12" s="252">
        <f t="shared" si="788"/>
        <v>0.26028957214901582</v>
      </c>
      <c r="CIK12" s="121">
        <v>0</v>
      </c>
      <c r="CIL12" s="253">
        <f t="shared" si="789"/>
        <v>43</v>
      </c>
      <c r="CIM12" s="254">
        <f t="shared" si="790"/>
        <v>0.33202069338275036</v>
      </c>
      <c r="CIN12" s="121">
        <v>27</v>
      </c>
      <c r="CIO12" s="252">
        <f t="shared" si="791"/>
        <v>0.39735099337748342</v>
      </c>
      <c r="CIP12" s="121">
        <v>16</v>
      </c>
      <c r="CIQ12" s="252">
        <f t="shared" si="792"/>
        <v>0.2603742880390561</v>
      </c>
      <c r="CIR12" s="121">
        <v>0</v>
      </c>
      <c r="CIS12" s="253">
        <f t="shared" si="793"/>
        <v>43</v>
      </c>
      <c r="CIT12" s="254">
        <f t="shared" si="794"/>
        <v>0.33230293663060279</v>
      </c>
      <c r="CIU12" s="121">
        <v>27</v>
      </c>
      <c r="CIV12" s="252">
        <f t="shared" si="795"/>
        <v>0.39752650176678439</v>
      </c>
      <c r="CIW12" s="121">
        <v>16</v>
      </c>
      <c r="CIX12" s="252">
        <f t="shared" si="796"/>
        <v>0.26054388536069045</v>
      </c>
      <c r="CIY12" s="121">
        <v>0</v>
      </c>
      <c r="CIZ12" s="253">
        <f t="shared" si="797"/>
        <v>43</v>
      </c>
      <c r="CJA12" s="254">
        <f t="shared" si="798"/>
        <v>0.33248279594834923</v>
      </c>
      <c r="CJB12" s="121">
        <v>27</v>
      </c>
      <c r="CJC12" s="252">
        <f t="shared" si="799"/>
        <v>0.39799528301886794</v>
      </c>
      <c r="CJD12" s="121">
        <v>16</v>
      </c>
      <c r="CJE12" s="252">
        <f t="shared" si="800"/>
        <v>0.26058631921824105</v>
      </c>
      <c r="CJF12" s="121">
        <v>0</v>
      </c>
      <c r="CJG12" s="253">
        <f t="shared" si="801"/>
        <v>43</v>
      </c>
      <c r="CJH12" s="254">
        <f t="shared" si="802"/>
        <v>0.33271432992881461</v>
      </c>
      <c r="CJI12" s="121">
        <v>27</v>
      </c>
      <c r="CJJ12" s="252">
        <f t="shared" si="803"/>
        <v>0.39823008849557523</v>
      </c>
      <c r="CJK12" s="121">
        <v>16</v>
      </c>
      <c r="CJL12" s="252">
        <f t="shared" si="804"/>
        <v>0.26079869600651995</v>
      </c>
      <c r="CJM12" s="121">
        <v>0</v>
      </c>
      <c r="CJN12" s="253">
        <f t="shared" si="805"/>
        <v>43</v>
      </c>
      <c r="CJO12" s="254">
        <f t="shared" si="806"/>
        <v>0.33294618660472319</v>
      </c>
      <c r="CJP12" s="121">
        <v>27</v>
      </c>
      <c r="CJQ12" s="252">
        <f t="shared" si="807"/>
        <v>0.39875941515285773</v>
      </c>
      <c r="CJR12" s="121">
        <v>16</v>
      </c>
      <c r="CJS12" s="252">
        <f t="shared" si="808"/>
        <v>0.26096884684390803</v>
      </c>
      <c r="CJT12" s="121">
        <v>0</v>
      </c>
      <c r="CJU12" s="253">
        <f t="shared" si="809"/>
        <v>43</v>
      </c>
      <c r="CJV12" s="254">
        <f t="shared" si="810"/>
        <v>0.333281661757867</v>
      </c>
      <c r="CJW12" s="121">
        <v>27</v>
      </c>
      <c r="CJX12" s="252">
        <f t="shared" si="811"/>
        <v>0.39923111045394061</v>
      </c>
      <c r="CJY12" s="121">
        <v>16</v>
      </c>
      <c r="CJZ12" s="252">
        <f t="shared" si="812"/>
        <v>0.26109660574412535</v>
      </c>
      <c r="CKA12" s="121">
        <v>0</v>
      </c>
      <c r="CKB12" s="253">
        <f t="shared" si="813"/>
        <v>43</v>
      </c>
      <c r="CKC12" s="254">
        <f t="shared" si="814"/>
        <v>0.33356605383600962</v>
      </c>
      <c r="CKD12" s="121">
        <v>27</v>
      </c>
      <c r="CKE12" s="252">
        <f t="shared" si="815"/>
        <v>0.39976310334616527</v>
      </c>
      <c r="CKF12" s="121">
        <v>16</v>
      </c>
      <c r="CKG12" s="252">
        <f t="shared" si="816"/>
        <v>0.26126714565643372</v>
      </c>
      <c r="CKH12" s="121">
        <v>0</v>
      </c>
      <c r="CKI12" s="253">
        <f t="shared" si="817"/>
        <v>43</v>
      </c>
      <c r="CKJ12" s="254">
        <f t="shared" si="818"/>
        <v>0.33390277993477246</v>
      </c>
      <c r="CKK12" s="121">
        <v>27</v>
      </c>
      <c r="CKL12" s="252">
        <f t="shared" si="819"/>
        <v>0.40023717758671806</v>
      </c>
      <c r="CKM12" s="121">
        <v>16</v>
      </c>
      <c r="CKN12" s="252">
        <f t="shared" si="820"/>
        <v>0.26135249918327341</v>
      </c>
      <c r="CKO12" s="121">
        <v>0</v>
      </c>
      <c r="CKP12" s="253">
        <f t="shared" si="821"/>
        <v>43</v>
      </c>
      <c r="CKQ12" s="254">
        <f t="shared" si="822"/>
        <v>0.33416226297792978</v>
      </c>
      <c r="CKR12" s="121">
        <v>27</v>
      </c>
      <c r="CKS12" s="252">
        <f t="shared" si="823"/>
        <v>0.40065291586288765</v>
      </c>
      <c r="CKT12" s="121">
        <v>16</v>
      </c>
      <c r="CKU12" s="252">
        <f t="shared" si="824"/>
        <v>0.26135249918327341</v>
      </c>
      <c r="CKV12" s="121">
        <v>0</v>
      </c>
      <c r="CKW12" s="253">
        <f t="shared" si="825"/>
        <v>43</v>
      </c>
      <c r="CKX12" s="254">
        <f t="shared" si="826"/>
        <v>0.33434414120208383</v>
      </c>
      <c r="CKY12" s="121">
        <v>27</v>
      </c>
      <c r="CKZ12" s="252">
        <f t="shared" si="827"/>
        <v>0.40112910414500075</v>
      </c>
      <c r="CLA12" s="121">
        <v>16</v>
      </c>
      <c r="CLB12" s="252">
        <f t="shared" si="828"/>
        <v>0.26152337365152012</v>
      </c>
      <c r="CLC12" s="121">
        <v>0</v>
      </c>
      <c r="CLD12" s="253">
        <f t="shared" si="829"/>
        <v>43</v>
      </c>
      <c r="CLE12" s="254">
        <f t="shared" si="830"/>
        <v>0.33465639349365706</v>
      </c>
      <c r="CLF12" s="121">
        <v>27</v>
      </c>
      <c r="CLG12" s="252">
        <f t="shared" si="831"/>
        <v>0.40136762301174372</v>
      </c>
      <c r="CLH12" s="121">
        <v>16</v>
      </c>
      <c r="CLI12" s="252">
        <f t="shared" si="832"/>
        <v>0.26173728120399153</v>
      </c>
      <c r="CLJ12" s="121">
        <v>0</v>
      </c>
      <c r="CLK12" s="253">
        <f t="shared" si="833"/>
        <v>43</v>
      </c>
      <c r="CLL12" s="254">
        <f t="shared" si="834"/>
        <v>0.33489096573208726</v>
      </c>
      <c r="CLM12" s="121">
        <v>27</v>
      </c>
      <c r="CLN12" s="252">
        <f t="shared" si="835"/>
        <v>0.40166617078250522</v>
      </c>
      <c r="CLO12" s="121">
        <v>16</v>
      </c>
      <c r="CLP12" s="252">
        <f t="shared" si="836"/>
        <v>0.26212319790301442</v>
      </c>
      <c r="CLQ12" s="121">
        <v>0</v>
      </c>
      <c r="CLR12" s="253">
        <f t="shared" si="837"/>
        <v>43</v>
      </c>
      <c r="CLS12" s="254">
        <f t="shared" si="838"/>
        <v>0.33525651021362857</v>
      </c>
      <c r="CLT12" s="121">
        <v>27</v>
      </c>
      <c r="CLU12" s="252">
        <f t="shared" si="839"/>
        <v>0.40196516301920504</v>
      </c>
      <c r="CLV12" s="121">
        <v>16</v>
      </c>
      <c r="CLW12" s="252">
        <f t="shared" si="840"/>
        <v>0.26225208982134074</v>
      </c>
      <c r="CLX12" s="121">
        <v>0</v>
      </c>
      <c r="CLY12" s="253">
        <f t="shared" si="841"/>
        <v>43</v>
      </c>
      <c r="CLZ12" s="254">
        <f t="shared" si="842"/>
        <v>0.33546575128725231</v>
      </c>
      <c r="CMA12" s="121">
        <v>27</v>
      </c>
      <c r="CMB12" s="252">
        <f t="shared" si="843"/>
        <v>0.40202501488981535</v>
      </c>
      <c r="CMC12" s="121">
        <v>16</v>
      </c>
      <c r="CMD12" s="252">
        <f t="shared" si="844"/>
        <v>0.26233808821118215</v>
      </c>
      <c r="CME12" s="121">
        <v>0</v>
      </c>
      <c r="CMF12" s="253">
        <f t="shared" si="845"/>
        <v>43</v>
      </c>
      <c r="CMG12" s="254">
        <f t="shared" si="846"/>
        <v>0.3355442840421381</v>
      </c>
      <c r="CMH12" s="121">
        <v>27</v>
      </c>
      <c r="CMI12" s="252">
        <f t="shared" si="847"/>
        <v>0.40256448486655738</v>
      </c>
      <c r="CMJ12" s="121">
        <v>16</v>
      </c>
      <c r="CMK12" s="252">
        <f t="shared" si="848"/>
        <v>0.26259642212374856</v>
      </c>
      <c r="CML12" s="121">
        <v>0</v>
      </c>
      <c r="CMM12" s="253">
        <f t="shared" si="849"/>
        <v>43</v>
      </c>
      <c r="CMN12" s="254">
        <f t="shared" si="850"/>
        <v>0.3359375</v>
      </c>
      <c r="CMO12" s="121">
        <v>27</v>
      </c>
      <c r="CMP12" s="252">
        <f t="shared" si="851"/>
        <v>0.40298507462686567</v>
      </c>
      <c r="CMQ12" s="121">
        <v>16</v>
      </c>
      <c r="CMR12" s="252">
        <f t="shared" si="852"/>
        <v>0.26281208935611039</v>
      </c>
      <c r="CMS12" s="121">
        <v>0</v>
      </c>
      <c r="CMT12" s="253">
        <f t="shared" si="853"/>
        <v>43</v>
      </c>
      <c r="CMU12" s="254">
        <f t="shared" si="854"/>
        <v>0.33625273694088209</v>
      </c>
      <c r="CMV12" s="121">
        <v>27</v>
      </c>
      <c r="CMW12" s="252">
        <f t="shared" si="855"/>
        <v>0.40328603435399552</v>
      </c>
      <c r="CMX12" s="121">
        <v>16</v>
      </c>
      <c r="CMY12" s="252">
        <f t="shared" si="856"/>
        <v>0.26311461930603519</v>
      </c>
      <c r="CMZ12" s="121">
        <v>0</v>
      </c>
      <c r="CNA12" s="253">
        <f t="shared" si="857"/>
        <v>43</v>
      </c>
      <c r="CNB12" s="254">
        <f t="shared" si="858"/>
        <v>0.33656856606136509</v>
      </c>
      <c r="CNC12" s="121">
        <v>27</v>
      </c>
      <c r="CND12" s="252">
        <f t="shared" si="859"/>
        <v>0.40382889620101703</v>
      </c>
      <c r="CNE12" s="121">
        <v>16</v>
      </c>
      <c r="CNF12" s="252">
        <f t="shared" si="860"/>
        <v>0.26337448559670784</v>
      </c>
      <c r="CNG12" s="121">
        <v>0</v>
      </c>
      <c r="CNH12" s="253">
        <f t="shared" si="861"/>
        <v>43</v>
      </c>
      <c r="CNI12" s="254">
        <f t="shared" si="862"/>
        <v>0.33696418775957998</v>
      </c>
      <c r="CNJ12" s="121">
        <v>27</v>
      </c>
      <c r="CNK12" s="252">
        <f t="shared" si="863"/>
        <v>0.40419161676646709</v>
      </c>
      <c r="CNL12" s="121">
        <v>15</v>
      </c>
      <c r="CNM12" s="252">
        <f t="shared" si="863"/>
        <v>0.24715768660405341</v>
      </c>
      <c r="CNN12" s="121">
        <v>0</v>
      </c>
      <c r="CNO12" s="253">
        <f t="shared" si="864"/>
        <v>42</v>
      </c>
      <c r="CNP12" s="254">
        <f t="shared" si="865"/>
        <v>0.3294376029492509</v>
      </c>
      <c r="CNQ12" s="121">
        <v>26</v>
      </c>
      <c r="CNR12" s="252">
        <f t="shared" si="866"/>
        <v>0.38974666466796581</v>
      </c>
      <c r="CNS12" s="121">
        <v>15</v>
      </c>
      <c r="CNT12" s="252">
        <f t="shared" si="867"/>
        <v>0.24723916268336904</v>
      </c>
      <c r="CNU12" s="121">
        <v>0</v>
      </c>
      <c r="CNV12" s="253">
        <f t="shared" si="868"/>
        <v>41</v>
      </c>
      <c r="CNW12" s="254">
        <f t="shared" si="869"/>
        <v>0.32187156539488143</v>
      </c>
      <c r="CNX12" s="121">
        <v>26</v>
      </c>
      <c r="CNY12" s="252">
        <f t="shared" si="870"/>
        <v>0.390625</v>
      </c>
      <c r="CNZ12" s="121">
        <v>15</v>
      </c>
      <c r="COA12" s="252">
        <f t="shared" si="871"/>
        <v>0.2476882430647292</v>
      </c>
      <c r="COB12" s="121">
        <v>0</v>
      </c>
      <c r="COC12" s="253">
        <f t="shared" si="872"/>
        <v>41</v>
      </c>
      <c r="COD12" s="254">
        <f t="shared" si="873"/>
        <v>0.32252989301447454</v>
      </c>
      <c r="COE12" s="121">
        <v>26</v>
      </c>
      <c r="COF12" s="252">
        <f t="shared" si="874"/>
        <v>0.39091865884829347</v>
      </c>
      <c r="COG12" s="121">
        <v>14</v>
      </c>
      <c r="COH12" s="252">
        <f t="shared" si="875"/>
        <v>0.23148148148148145</v>
      </c>
      <c r="COI12" s="121">
        <v>0</v>
      </c>
      <c r="COJ12" s="253">
        <f t="shared" si="876"/>
        <v>40</v>
      </c>
      <c r="COK12" s="254">
        <f t="shared" si="877"/>
        <v>0.31498543192377354</v>
      </c>
      <c r="COL12" s="121">
        <v>26</v>
      </c>
      <c r="COM12" s="252">
        <f t="shared" si="878"/>
        <v>0.391566265060241</v>
      </c>
      <c r="CON12" s="121">
        <v>14</v>
      </c>
      <c r="COO12" s="252">
        <f t="shared" si="879"/>
        <v>0.23167301009432403</v>
      </c>
      <c r="COP12" s="121">
        <v>0</v>
      </c>
      <c r="COQ12" s="253">
        <f t="shared" si="880"/>
        <v>40</v>
      </c>
      <c r="COR12" s="254">
        <f t="shared" si="881"/>
        <v>0.31538279586848539</v>
      </c>
      <c r="COS12" s="121">
        <v>26</v>
      </c>
      <c r="COT12" s="252">
        <f t="shared" si="882"/>
        <v>0.39227519613759809</v>
      </c>
      <c r="COU12" s="121">
        <v>14</v>
      </c>
      <c r="COV12" s="252">
        <f t="shared" si="883"/>
        <v>0.23217247097844113</v>
      </c>
      <c r="COW12" s="121">
        <v>0</v>
      </c>
      <c r="COX12" s="253">
        <f t="shared" si="884"/>
        <v>40</v>
      </c>
      <c r="COY12" s="254">
        <f t="shared" si="885"/>
        <v>0.31600568810238583</v>
      </c>
      <c r="COZ12" s="121">
        <v>26</v>
      </c>
      <c r="CPA12" s="252">
        <f t="shared" si="886"/>
        <v>0.39286793593230585</v>
      </c>
      <c r="CPB12" s="121">
        <v>14</v>
      </c>
      <c r="CPC12" s="252">
        <f t="shared" si="887"/>
        <v>0.23240371845949537</v>
      </c>
      <c r="CPD12" s="121">
        <v>0</v>
      </c>
      <c r="CPE12" s="253">
        <f t="shared" si="888"/>
        <v>40</v>
      </c>
      <c r="CPF12" s="254">
        <f t="shared" si="889"/>
        <v>0.31640563202024996</v>
      </c>
      <c r="CPG12" s="121">
        <v>26</v>
      </c>
      <c r="CPH12" s="252">
        <f t="shared" si="890"/>
        <v>0.39352202209777504</v>
      </c>
      <c r="CPI12" s="121">
        <v>14</v>
      </c>
      <c r="CPJ12" s="252">
        <f t="shared" si="891"/>
        <v>0.23286759813705921</v>
      </c>
      <c r="CPK12" s="121">
        <v>0</v>
      </c>
      <c r="CPL12" s="253">
        <f t="shared" si="892"/>
        <v>40</v>
      </c>
      <c r="CPM12" s="254">
        <f t="shared" si="893"/>
        <v>0.31698232823520089</v>
      </c>
      <c r="CPN12" s="121">
        <v>26</v>
      </c>
      <c r="CPO12" s="252">
        <f t="shared" si="894"/>
        <v>0.39411853872972569</v>
      </c>
      <c r="CPP12" s="121">
        <v>14</v>
      </c>
      <c r="CPQ12" s="252">
        <f t="shared" si="895"/>
        <v>0.23337222870478411</v>
      </c>
      <c r="CPR12" s="121">
        <v>0</v>
      </c>
      <c r="CPS12" s="253">
        <f t="shared" si="896"/>
        <v>40</v>
      </c>
      <c r="CPT12" s="254">
        <f t="shared" si="897"/>
        <v>0.31756113051762463</v>
      </c>
      <c r="CPU12" s="121">
        <v>26</v>
      </c>
      <c r="CPV12" s="252">
        <f t="shared" si="898"/>
        <v>0.39483675018982534</v>
      </c>
      <c r="CPW12" s="121">
        <v>14</v>
      </c>
      <c r="CPX12" s="252">
        <f t="shared" si="899"/>
        <v>0.23368385912201634</v>
      </c>
      <c r="CPY12" s="121">
        <v>0</v>
      </c>
      <c r="CPZ12" s="253">
        <f t="shared" si="900"/>
        <v>40</v>
      </c>
      <c r="CQA12" s="254">
        <f t="shared" si="901"/>
        <v>0.31806615776081421</v>
      </c>
      <c r="CQB12" s="121">
        <v>26</v>
      </c>
      <c r="CQC12" s="252">
        <f t="shared" si="902"/>
        <v>0.39567797899863033</v>
      </c>
      <c r="CQD12" s="121">
        <v>14</v>
      </c>
      <c r="CQE12" s="252">
        <f t="shared" si="903"/>
        <v>0.23419203747072601</v>
      </c>
      <c r="CQF12" s="121">
        <v>0</v>
      </c>
      <c r="CQG12" s="253">
        <f t="shared" si="904"/>
        <v>40</v>
      </c>
      <c r="CQH12" s="254">
        <f t="shared" si="905"/>
        <v>0.31875049804765321</v>
      </c>
      <c r="CQI12" s="121">
        <v>26</v>
      </c>
      <c r="CQJ12" s="252">
        <f t="shared" si="906"/>
        <v>0.39658328248932273</v>
      </c>
      <c r="CQK12" s="121">
        <v>14</v>
      </c>
      <c r="CQL12" s="252">
        <f t="shared" si="907"/>
        <v>0.23454514994136372</v>
      </c>
      <c r="CQM12" s="121">
        <v>0</v>
      </c>
      <c r="CQN12" s="253">
        <f t="shared" si="908"/>
        <v>40</v>
      </c>
      <c r="CQO12" s="254">
        <f t="shared" si="909"/>
        <v>0.31936127744510978</v>
      </c>
      <c r="CQP12" s="121">
        <v>26</v>
      </c>
      <c r="CQQ12" s="252">
        <f t="shared" si="910"/>
        <v>0.39791857973676154</v>
      </c>
      <c r="CQR12" s="121">
        <v>14</v>
      </c>
      <c r="CQS12" s="252">
        <f t="shared" si="911"/>
        <v>0.2348993288590604</v>
      </c>
      <c r="CQT12" s="121">
        <v>0</v>
      </c>
      <c r="CQU12" s="253">
        <f t="shared" si="912"/>
        <v>40</v>
      </c>
      <c r="CQV12" s="254">
        <f t="shared" si="913"/>
        <v>0.32015367376340648</v>
      </c>
      <c r="CQW12" s="121">
        <v>26</v>
      </c>
      <c r="CQX12" s="252">
        <f t="shared" si="914"/>
        <v>0.39865072063784113</v>
      </c>
      <c r="CQY12" s="121">
        <v>14</v>
      </c>
      <c r="CQZ12" s="252">
        <f t="shared" si="915"/>
        <v>0.23565056387813499</v>
      </c>
      <c r="CRA12" s="121">
        <v>0</v>
      </c>
      <c r="CRB12" s="253">
        <f t="shared" si="916"/>
        <v>40</v>
      </c>
      <c r="CRC12" s="254">
        <f t="shared" si="917"/>
        <v>0.32095001203562545</v>
      </c>
      <c r="CRD12" s="121">
        <v>26</v>
      </c>
      <c r="CRE12" s="252">
        <f t="shared" si="918"/>
        <v>0.39926289926289926</v>
      </c>
      <c r="CRF12" s="121">
        <v>14</v>
      </c>
      <c r="CRG12" s="252">
        <f t="shared" si="919"/>
        <v>0.2359683128265633</v>
      </c>
      <c r="CRH12" s="121">
        <v>0</v>
      </c>
      <c r="CRI12" s="253">
        <f t="shared" si="920"/>
        <v>40</v>
      </c>
      <c r="CRJ12" s="254">
        <f t="shared" si="921"/>
        <v>0.32141422257934915</v>
      </c>
      <c r="CRK12" s="121">
        <v>25</v>
      </c>
      <c r="CRL12" s="252">
        <f t="shared" si="922"/>
        <v>0.38497074222359101</v>
      </c>
      <c r="CRM12" s="121">
        <v>14</v>
      </c>
      <c r="CRN12" s="252">
        <f t="shared" si="923"/>
        <v>0.2363268062120189</v>
      </c>
      <c r="CRO12" s="121">
        <v>0</v>
      </c>
      <c r="CRP12" s="253">
        <f t="shared" si="924"/>
        <v>39</v>
      </c>
      <c r="CRQ12" s="254">
        <f t="shared" si="925"/>
        <v>0.31406023514253506</v>
      </c>
      <c r="CRR12" s="121">
        <v>25</v>
      </c>
      <c r="CRS12" s="252">
        <f t="shared" si="926"/>
        <v>0.38621968175498222</v>
      </c>
      <c r="CRT12" s="121">
        <v>14</v>
      </c>
      <c r="CRU12" s="252">
        <f t="shared" si="927"/>
        <v>0.23672641190395671</v>
      </c>
      <c r="CRV12" s="121">
        <v>0</v>
      </c>
      <c r="CRW12" s="253">
        <f t="shared" si="928"/>
        <v>39</v>
      </c>
      <c r="CRX12" s="254">
        <f t="shared" si="929"/>
        <v>0.31484620973601357</v>
      </c>
      <c r="CRY12" s="121">
        <v>25</v>
      </c>
      <c r="CRZ12" s="252">
        <f t="shared" si="930"/>
        <v>0.38723667905824044</v>
      </c>
      <c r="CSA12" s="121">
        <v>14</v>
      </c>
      <c r="CSB12" s="252">
        <f t="shared" si="931"/>
        <v>0.23700694091755545</v>
      </c>
      <c r="CSC12" s="121">
        <v>0</v>
      </c>
      <c r="CSD12" s="253">
        <f t="shared" si="932"/>
        <v>39</v>
      </c>
      <c r="CSE12" s="254">
        <f t="shared" si="933"/>
        <v>0.31545741324921134</v>
      </c>
      <c r="CSF12" s="121">
        <v>25</v>
      </c>
      <c r="CSG12" s="252">
        <f t="shared" si="934"/>
        <v>0.3884400248601616</v>
      </c>
      <c r="CSH12" s="121">
        <v>14</v>
      </c>
      <c r="CSI12" s="252">
        <f t="shared" si="935"/>
        <v>0.23736859952526282</v>
      </c>
      <c r="CSJ12" s="121">
        <v>0</v>
      </c>
      <c r="CSK12" s="253">
        <f t="shared" si="936"/>
        <v>39</v>
      </c>
      <c r="CSL12" s="254">
        <f t="shared" si="937"/>
        <v>0.31619912437165559</v>
      </c>
      <c r="CSM12" s="121">
        <v>25</v>
      </c>
      <c r="CSN12" s="252">
        <f t="shared" si="938"/>
        <v>0.38904450669156548</v>
      </c>
      <c r="CSO12" s="121">
        <v>14</v>
      </c>
      <c r="CSP12" s="252">
        <f t="shared" si="939"/>
        <v>0.23773136355917812</v>
      </c>
      <c r="CSQ12" s="121">
        <v>0</v>
      </c>
      <c r="CSR12" s="253">
        <f t="shared" si="940"/>
        <v>39</v>
      </c>
      <c r="CSS12" s="254">
        <f t="shared" si="941"/>
        <v>0.31668696711327649</v>
      </c>
      <c r="CST12" s="121">
        <v>25</v>
      </c>
      <c r="CSU12" s="252">
        <f t="shared" si="942"/>
        <v>0.38995476524723133</v>
      </c>
      <c r="CSV12" s="121">
        <v>14</v>
      </c>
      <c r="CSW12" s="252">
        <f t="shared" si="943"/>
        <v>0.2382573179033356</v>
      </c>
      <c r="CSX12" s="121">
        <v>0</v>
      </c>
      <c r="CSY12" s="253">
        <f t="shared" si="944"/>
        <v>39</v>
      </c>
      <c r="CSZ12" s="254">
        <f t="shared" si="945"/>
        <v>0.31740864328151702</v>
      </c>
      <c r="CTA12" s="121">
        <v>25</v>
      </c>
      <c r="CTB12" s="252">
        <f t="shared" si="946"/>
        <v>0.39068604469448354</v>
      </c>
      <c r="CTC12" s="121">
        <v>14</v>
      </c>
      <c r="CTD12" s="252">
        <f t="shared" si="947"/>
        <v>0.23850085178875641</v>
      </c>
      <c r="CTE12" s="121">
        <v>0</v>
      </c>
      <c r="CTF12" s="253">
        <f t="shared" si="948"/>
        <v>39</v>
      </c>
      <c r="CTG12" s="254">
        <f t="shared" si="949"/>
        <v>0.31787431738527999</v>
      </c>
      <c r="CTH12" s="121">
        <v>25</v>
      </c>
      <c r="CTI12" s="252">
        <f t="shared" si="950"/>
        <v>0.391972405142678</v>
      </c>
      <c r="CTJ12" s="121">
        <v>14</v>
      </c>
      <c r="CTK12" s="252">
        <f t="shared" si="951"/>
        <v>0.23903022024927439</v>
      </c>
      <c r="CTL12" s="121">
        <v>0</v>
      </c>
      <c r="CTM12" s="253">
        <f t="shared" si="952"/>
        <v>39</v>
      </c>
      <c r="CTN12" s="254">
        <f t="shared" si="953"/>
        <v>0.31875766244380871</v>
      </c>
      <c r="CTO12" s="121">
        <v>25</v>
      </c>
      <c r="CTP12" s="252">
        <f t="shared" si="954"/>
        <v>0.39283469516027653</v>
      </c>
      <c r="CTQ12" s="121">
        <v>14</v>
      </c>
      <c r="CTR12" s="252">
        <f t="shared" si="955"/>
        <v>0.23947998631542936</v>
      </c>
      <c r="CTS12" s="121">
        <v>0</v>
      </c>
      <c r="CTT12" s="253">
        <f t="shared" si="956"/>
        <v>39</v>
      </c>
      <c r="CTU12" s="254">
        <f t="shared" si="957"/>
        <v>0.31941031941031944</v>
      </c>
      <c r="CTV12" s="121">
        <v>25</v>
      </c>
      <c r="CTW12" s="252">
        <f t="shared" si="958"/>
        <v>0.39475761882204324</v>
      </c>
      <c r="CTX12" s="121">
        <v>14</v>
      </c>
      <c r="CTY12" s="252">
        <f t="shared" si="959"/>
        <v>0.24009603841536614</v>
      </c>
      <c r="CTZ12" s="121">
        <v>0</v>
      </c>
      <c r="CUA12" s="253">
        <f t="shared" si="960"/>
        <v>39</v>
      </c>
      <c r="CUB12" s="254">
        <f t="shared" si="961"/>
        <v>0.32061821769154886</v>
      </c>
      <c r="CUC12" s="121">
        <v>25</v>
      </c>
      <c r="CUD12" s="252">
        <f t="shared" si="962"/>
        <v>0.39607097591888468</v>
      </c>
      <c r="CUE12" s="121">
        <v>13</v>
      </c>
      <c r="CUF12" s="252">
        <f t="shared" si="963"/>
        <v>0.22329096530401921</v>
      </c>
      <c r="CUG12" s="121">
        <v>0</v>
      </c>
      <c r="CUH12" s="253">
        <f t="shared" si="964"/>
        <v>38</v>
      </c>
      <c r="CUI12" s="254">
        <f t="shared" si="965"/>
        <v>0.31316960606560079</v>
      </c>
      <c r="CUJ12" s="121">
        <v>25</v>
      </c>
      <c r="CUK12" s="252">
        <f t="shared" si="966"/>
        <v>0.39707750952986026</v>
      </c>
      <c r="CUL12" s="121">
        <v>13</v>
      </c>
      <c r="CUM12" s="252">
        <f t="shared" si="967"/>
        <v>0.22375215146299482</v>
      </c>
      <c r="CUN12" s="121">
        <v>0</v>
      </c>
      <c r="CUO12" s="253">
        <f t="shared" si="968"/>
        <v>38</v>
      </c>
      <c r="CUP12" s="254">
        <f t="shared" si="969"/>
        <v>0.31389393689079798</v>
      </c>
      <c r="CUQ12" s="121">
        <v>24</v>
      </c>
      <c r="CUR12" s="252">
        <f t="shared" si="970"/>
        <v>0.38253108065030283</v>
      </c>
      <c r="CUS12" s="121">
        <v>13</v>
      </c>
      <c r="CUT12" s="252">
        <f t="shared" si="971"/>
        <v>0.22440876920421199</v>
      </c>
      <c r="CUU12" s="121">
        <v>0</v>
      </c>
      <c r="CUV12" s="253">
        <f t="shared" si="972"/>
        <v>37</v>
      </c>
      <c r="CUW12" s="254">
        <f t="shared" si="973"/>
        <v>0.30662136405071683</v>
      </c>
      <c r="CUX12" s="121">
        <v>24</v>
      </c>
      <c r="CUY12" s="252">
        <f t="shared" si="974"/>
        <v>0.38418440851608771</v>
      </c>
      <c r="CUZ12" s="121">
        <v>13</v>
      </c>
      <c r="CVA12" s="252">
        <f t="shared" si="975"/>
        <v>0.22468026270307642</v>
      </c>
      <c r="CVB12" s="121">
        <v>0</v>
      </c>
      <c r="CVC12" s="253">
        <f t="shared" si="976"/>
        <v>37</v>
      </c>
      <c r="CVD12" s="254">
        <f t="shared" si="977"/>
        <v>0.30748774204271584</v>
      </c>
      <c r="CVE12" s="121">
        <v>24</v>
      </c>
      <c r="CVF12" s="252">
        <f t="shared" si="978"/>
        <v>0.38529458982180126</v>
      </c>
      <c r="CVG12" s="121">
        <v>13</v>
      </c>
      <c r="CVH12" s="252">
        <f t="shared" si="979"/>
        <v>0.22526425229596256</v>
      </c>
      <c r="CVI12" s="121">
        <v>0</v>
      </c>
      <c r="CVJ12" s="253">
        <f t="shared" si="980"/>
        <v>37</v>
      </c>
      <c r="CVK12" s="254">
        <f t="shared" si="981"/>
        <v>0.30833333333333335</v>
      </c>
      <c r="CVL12" s="121">
        <v>24</v>
      </c>
      <c r="CVM12" s="252">
        <f t="shared" si="982"/>
        <v>0.38678485092667203</v>
      </c>
      <c r="CVN12" s="121">
        <v>13</v>
      </c>
      <c r="CVO12" s="252">
        <f t="shared" si="983"/>
        <v>0.22589052997393569</v>
      </c>
      <c r="CVP12" s="121">
        <v>0</v>
      </c>
      <c r="CVQ12" s="253">
        <f t="shared" si="984"/>
        <v>37</v>
      </c>
      <c r="CVR12" s="254">
        <f t="shared" si="985"/>
        <v>0.30936454849498329</v>
      </c>
      <c r="CVS12" s="121">
        <v>23</v>
      </c>
      <c r="CVT12" s="252">
        <f t="shared" si="986"/>
        <v>0.3716871363930187</v>
      </c>
      <c r="CVU12" s="121">
        <v>13</v>
      </c>
      <c r="CVV12" s="252">
        <f t="shared" si="987"/>
        <v>0.22652029970378113</v>
      </c>
      <c r="CVW12" s="121">
        <v>0</v>
      </c>
      <c r="CVX12" s="253">
        <f t="shared" si="988"/>
        <v>36</v>
      </c>
      <c r="CVY12" s="254">
        <f t="shared" si="989"/>
        <v>0.30183617003437579</v>
      </c>
      <c r="CVZ12" s="121">
        <v>23</v>
      </c>
      <c r="CWA12" s="252">
        <f t="shared" si="990"/>
        <v>0.37289234760051881</v>
      </c>
      <c r="CWB12" s="121">
        <v>13</v>
      </c>
      <c r="CWC12" s="252">
        <f t="shared" si="991"/>
        <v>0.22711390635918935</v>
      </c>
      <c r="CWD12" s="121">
        <v>0</v>
      </c>
      <c r="CWE12" s="253">
        <f t="shared" si="992"/>
        <v>36</v>
      </c>
      <c r="CWF12" s="254">
        <f t="shared" si="993"/>
        <v>0.30272452068617556</v>
      </c>
      <c r="CWG12" s="121">
        <v>23</v>
      </c>
      <c r="CWH12" s="252">
        <f t="shared" si="994"/>
        <v>0.37410540013012361</v>
      </c>
      <c r="CWI12" s="121">
        <v>13</v>
      </c>
      <c r="CWJ12" s="252">
        <f t="shared" si="995"/>
        <v>0.22787028921998245</v>
      </c>
      <c r="CWK12" s="121">
        <v>0</v>
      </c>
      <c r="CWL12" s="253">
        <f t="shared" si="996"/>
        <v>36</v>
      </c>
      <c r="CWM12" s="254">
        <f t="shared" si="997"/>
        <v>0.30372057706909644</v>
      </c>
      <c r="CWN12" s="121">
        <v>23</v>
      </c>
      <c r="CWO12" s="252">
        <f t="shared" si="998"/>
        <v>0.37551020408163266</v>
      </c>
      <c r="CWP12" s="121">
        <v>13</v>
      </c>
      <c r="CWQ12" s="252">
        <f t="shared" si="999"/>
        <v>0.22831050228310501</v>
      </c>
      <c r="CWR12" s="121">
        <v>0</v>
      </c>
      <c r="CWS12" s="253">
        <f t="shared" si="1000"/>
        <v>36</v>
      </c>
      <c r="CWT12" s="254">
        <f t="shared" si="1001"/>
        <v>0.30459429731787802</v>
      </c>
      <c r="CWU12" s="121">
        <v>23</v>
      </c>
      <c r="CWV12" s="252">
        <f t="shared" si="1002"/>
        <v>0.37661699688881611</v>
      </c>
      <c r="CWW12" s="121">
        <v>13</v>
      </c>
      <c r="CWX12" s="252">
        <f t="shared" si="1003"/>
        <v>0.22903453136011279</v>
      </c>
      <c r="CWY12" s="121">
        <v>0</v>
      </c>
      <c r="CWZ12" s="253">
        <f t="shared" si="1004"/>
        <v>36</v>
      </c>
      <c r="CXA12" s="254">
        <f t="shared" si="1005"/>
        <v>0.3055249087668675</v>
      </c>
      <c r="CXB12" s="121">
        <v>23</v>
      </c>
      <c r="CXC12" s="252">
        <f t="shared" si="1006"/>
        <v>0.37804076265614728</v>
      </c>
      <c r="CXD12" s="121">
        <v>13</v>
      </c>
      <c r="CXE12" s="252">
        <f t="shared" si="1007"/>
        <v>0.22956030372594033</v>
      </c>
      <c r="CXF12" s="121">
        <v>0</v>
      </c>
      <c r="CXG12" s="253">
        <f t="shared" si="1008"/>
        <v>36</v>
      </c>
      <c r="CXH12" s="254">
        <f t="shared" si="1009"/>
        <v>0.30646122414233423</v>
      </c>
      <c r="CXI12" s="121">
        <v>23</v>
      </c>
      <c r="CXJ12" s="252">
        <f t="shared" si="1010"/>
        <v>0.38029100529100529</v>
      </c>
      <c r="CXK12" s="121">
        <v>13</v>
      </c>
      <c r="CXL12" s="252">
        <f t="shared" si="1011"/>
        <v>0.23012922641175429</v>
      </c>
      <c r="CXM12" s="121">
        <v>0</v>
      </c>
      <c r="CXN12" s="253">
        <f t="shared" si="1012"/>
        <v>36</v>
      </c>
      <c r="CXO12" s="254">
        <f t="shared" si="1013"/>
        <v>0.30777122339061297</v>
      </c>
      <c r="CXP12" s="121">
        <v>23</v>
      </c>
      <c r="CXQ12" s="252">
        <f t="shared" si="1014"/>
        <v>0.38111019055509526</v>
      </c>
      <c r="CXR12" s="121">
        <v>13</v>
      </c>
      <c r="CXS12" s="252">
        <f t="shared" si="1015"/>
        <v>0.23061912364733014</v>
      </c>
      <c r="CXT12" s="121">
        <v>0</v>
      </c>
      <c r="CXU12" s="253">
        <f t="shared" si="1016"/>
        <v>36</v>
      </c>
      <c r="CXV12" s="254">
        <f t="shared" si="1017"/>
        <v>0.30843043180260449</v>
      </c>
      <c r="CXW12" s="121">
        <v>23</v>
      </c>
      <c r="CXX12" s="252">
        <f t="shared" si="1018"/>
        <v>0.38250457342424743</v>
      </c>
      <c r="CXY12" s="121">
        <v>13</v>
      </c>
      <c r="CXZ12" s="252">
        <f t="shared" si="1019"/>
        <v>0.23102896747822996</v>
      </c>
      <c r="CYA12" s="121">
        <v>0</v>
      </c>
      <c r="CYB12" s="253">
        <f t="shared" si="1020"/>
        <v>36</v>
      </c>
      <c r="CYC12" s="254">
        <f t="shared" si="1021"/>
        <v>0.30927835051546393</v>
      </c>
      <c r="CYD12" s="121">
        <v>23</v>
      </c>
      <c r="CYE12" s="252">
        <f t="shared" si="1022"/>
        <v>0.38416569233338899</v>
      </c>
      <c r="CYF12" s="121">
        <v>13</v>
      </c>
      <c r="CYG12" s="252">
        <f t="shared" si="1023"/>
        <v>0.23189439885836602</v>
      </c>
      <c r="CYH12" s="121">
        <v>0</v>
      </c>
      <c r="CYI12" s="253">
        <f t="shared" si="1024"/>
        <v>36</v>
      </c>
      <c r="CYJ12" s="254">
        <f t="shared" si="1025"/>
        <v>0.31053221771758815</v>
      </c>
      <c r="CYK12" s="121">
        <v>23</v>
      </c>
      <c r="CYL12" s="252">
        <f t="shared" si="1026"/>
        <v>0.38571188998826095</v>
      </c>
      <c r="CYM12" s="121">
        <v>13</v>
      </c>
      <c r="CYN12" s="252">
        <f t="shared" si="1027"/>
        <v>0.23247496423462088</v>
      </c>
      <c r="CYO12" s="121">
        <v>0</v>
      </c>
      <c r="CYP12" s="253">
        <f t="shared" si="1028"/>
        <v>36</v>
      </c>
      <c r="CYQ12" s="254">
        <f t="shared" si="1029"/>
        <v>0.31155344006923408</v>
      </c>
      <c r="CYR12" s="121">
        <v>23</v>
      </c>
      <c r="CYS12" s="252">
        <f t="shared" si="1030"/>
        <v>0.38694481830417227</v>
      </c>
      <c r="CYT12" s="121">
        <v>13</v>
      </c>
      <c r="CYU12" s="252">
        <f t="shared" si="1031"/>
        <v>0.23343508708924404</v>
      </c>
      <c r="CYV12" s="121">
        <v>0</v>
      </c>
      <c r="CYW12" s="253">
        <f t="shared" si="1032"/>
        <v>36</v>
      </c>
      <c r="CYX12" s="254">
        <f t="shared" si="1033"/>
        <v>0.31269000260575003</v>
      </c>
      <c r="CYY12" s="326">
        <v>22</v>
      </c>
      <c r="CYZ12" s="327">
        <f t="shared" si="1034"/>
        <v>0.37137069547602969</v>
      </c>
      <c r="CZA12" s="326">
        <v>12</v>
      </c>
      <c r="CZB12" s="327">
        <f t="shared" si="1035"/>
        <v>0.21609940572663425</v>
      </c>
      <c r="CZC12" s="326">
        <v>0</v>
      </c>
      <c r="CZD12" s="328">
        <f t="shared" si="1036"/>
        <v>34</v>
      </c>
      <c r="CZE12" s="254">
        <f t="shared" si="1037"/>
        <v>0.29624466323952253</v>
      </c>
      <c r="CZF12" s="326">
        <v>22</v>
      </c>
      <c r="CZG12" s="327">
        <f t="shared" si="1038"/>
        <v>0.37281816641247245</v>
      </c>
      <c r="CZH12" s="326">
        <v>12</v>
      </c>
      <c r="CZI12" s="327">
        <f t="shared" si="1039"/>
        <v>0.21668472372697722</v>
      </c>
      <c r="CZJ12" s="326">
        <v>0</v>
      </c>
      <c r="CZK12" s="328">
        <f t="shared" si="1040"/>
        <v>34</v>
      </c>
      <c r="CZL12" s="254">
        <f t="shared" si="1041"/>
        <v>0.29722877873940029</v>
      </c>
      <c r="CZM12" s="326">
        <v>22</v>
      </c>
      <c r="CZN12" s="327">
        <f t="shared" si="1042"/>
        <v>0.37376826367652055</v>
      </c>
      <c r="CZO12" s="326">
        <v>12</v>
      </c>
      <c r="CZP12" s="327">
        <f t="shared" si="1043"/>
        <v>0.21739130434782608</v>
      </c>
      <c r="CZQ12" s="326">
        <v>0</v>
      </c>
      <c r="CZR12" s="328">
        <f t="shared" si="1044"/>
        <v>34</v>
      </c>
      <c r="CZS12" s="254">
        <f t="shared" si="1045"/>
        <v>0.29808872523233387</v>
      </c>
      <c r="CZT12" s="326">
        <v>22</v>
      </c>
      <c r="CZU12" s="327">
        <f t="shared" si="1046"/>
        <v>0.37497869439236409</v>
      </c>
      <c r="CZV12" s="326">
        <v>12</v>
      </c>
      <c r="CZW12" s="327">
        <f t="shared" si="1047"/>
        <v>0.21810250817884408</v>
      </c>
      <c r="CZX12" s="326">
        <v>0</v>
      </c>
      <c r="CZY12" s="328">
        <f t="shared" si="1048"/>
        <v>34</v>
      </c>
      <c r="CZZ12" s="254">
        <f t="shared" si="1049"/>
        <v>0.29905884422552553</v>
      </c>
      <c r="DAA12" s="326">
        <v>22</v>
      </c>
      <c r="DAB12" s="327">
        <f t="shared" si="1050"/>
        <v>0.37619699042407662</v>
      </c>
      <c r="DAC12" s="326">
        <v>12</v>
      </c>
      <c r="DAD12" s="327">
        <f t="shared" si="1051"/>
        <v>0.2186987424822307</v>
      </c>
      <c r="DAE12" s="326">
        <v>0</v>
      </c>
      <c r="DAF12" s="328">
        <f t="shared" si="1052"/>
        <v>34</v>
      </c>
      <c r="DAG12" s="254">
        <f t="shared" si="1053"/>
        <v>0.29995588883987651</v>
      </c>
      <c r="DAH12" s="326">
        <v>22</v>
      </c>
      <c r="DAI12" s="327">
        <f t="shared" si="1054"/>
        <v>0.3771644093948226</v>
      </c>
      <c r="DAJ12" s="326">
        <v>12</v>
      </c>
      <c r="DAK12" s="327">
        <f t="shared" si="1055"/>
        <v>0.21925817650283208</v>
      </c>
      <c r="DAL12" s="326">
        <v>0</v>
      </c>
      <c r="DAM12" s="328">
        <f t="shared" si="1056"/>
        <v>34</v>
      </c>
      <c r="DAN12" s="254">
        <f t="shared" si="1057"/>
        <v>0.30072527861312581</v>
      </c>
      <c r="DAO12" s="326">
        <v>22</v>
      </c>
      <c r="DAP12" s="327">
        <f t="shared" si="1058"/>
        <v>0.37846206777911579</v>
      </c>
      <c r="DAQ12" s="326">
        <v>12</v>
      </c>
      <c r="DAR12" s="327">
        <f t="shared" si="1059"/>
        <v>0.21957913998170175</v>
      </c>
      <c r="DAS12" s="326">
        <v>0</v>
      </c>
      <c r="DAT12" s="328">
        <f t="shared" si="1060"/>
        <v>34</v>
      </c>
      <c r="DAU12" s="254">
        <f t="shared" si="1061"/>
        <v>0.30147189217946446</v>
      </c>
      <c r="DAV12" s="326">
        <v>22</v>
      </c>
      <c r="DAW12" s="327">
        <f t="shared" si="1062"/>
        <v>0.37983425414364641</v>
      </c>
      <c r="DAX12" s="326">
        <v>12</v>
      </c>
      <c r="DAY12" s="327">
        <f t="shared" si="1063"/>
        <v>0.22022389429253073</v>
      </c>
      <c r="DAZ12" s="326">
        <v>0</v>
      </c>
      <c r="DBA12" s="328">
        <f t="shared" si="1064"/>
        <v>34</v>
      </c>
      <c r="DBB12" s="254">
        <f t="shared" si="1065"/>
        <v>0.30246419357708393</v>
      </c>
      <c r="DBC12" s="326">
        <v>22</v>
      </c>
      <c r="DBD12" s="327">
        <f t="shared" si="1066"/>
        <v>0.38088642659279781</v>
      </c>
      <c r="DBE12" s="326">
        <v>12</v>
      </c>
      <c r="DBF12" s="327">
        <f t="shared" si="1067"/>
        <v>0.2207099503402612</v>
      </c>
      <c r="DBG12" s="326">
        <v>0</v>
      </c>
      <c r="DBH12" s="328">
        <f t="shared" si="1068"/>
        <v>34</v>
      </c>
      <c r="DBI12" s="254">
        <f t="shared" si="1069"/>
        <v>0.30321947739231248</v>
      </c>
      <c r="DBJ12" s="326">
        <v>22</v>
      </c>
      <c r="DBK12" s="327">
        <f t="shared" si="1070"/>
        <v>0.38181187087816731</v>
      </c>
      <c r="DBL12" s="326">
        <v>11</v>
      </c>
      <c r="DBM12" s="327">
        <f t="shared" si="1071"/>
        <v>0.20261558298029103</v>
      </c>
      <c r="DBN12" s="326">
        <v>0</v>
      </c>
      <c r="DBO12" s="328">
        <f t="shared" si="1072"/>
        <v>33</v>
      </c>
      <c r="DBP12" s="254">
        <f t="shared" si="1073"/>
        <v>0.29487981413635955</v>
      </c>
      <c r="DBQ12" s="326">
        <v>22</v>
      </c>
      <c r="DBR12" s="327">
        <f t="shared" si="1074"/>
        <v>0.38340885325897522</v>
      </c>
      <c r="DBS12" s="326">
        <v>11</v>
      </c>
      <c r="DBT12" s="327">
        <f t="shared" si="1075"/>
        <v>0.20317694865164387</v>
      </c>
      <c r="DBU12" s="326">
        <v>0</v>
      </c>
      <c r="DBV12" s="328">
        <f t="shared" si="1076"/>
        <v>33</v>
      </c>
      <c r="DBW12" s="254">
        <f t="shared" si="1077"/>
        <v>0.29591104734576756</v>
      </c>
      <c r="DBX12" s="326">
        <v>21</v>
      </c>
      <c r="DBY12" s="327">
        <f t="shared" si="1078"/>
        <v>0.36706869428421607</v>
      </c>
      <c r="DBZ12" s="326">
        <v>11</v>
      </c>
      <c r="DCA12" s="327">
        <f t="shared" si="1079"/>
        <v>0.20389249304911955</v>
      </c>
      <c r="DCB12" s="326">
        <v>0</v>
      </c>
      <c r="DCC12" s="328">
        <f t="shared" si="1080"/>
        <v>32</v>
      </c>
      <c r="DCD12" s="254">
        <f t="shared" si="1081"/>
        <v>0.2878733357322778</v>
      </c>
      <c r="DCE12" s="326">
        <v>21</v>
      </c>
      <c r="DCF12" s="327">
        <f t="shared" si="1082"/>
        <v>0.36822724881641239</v>
      </c>
      <c r="DCG12" s="326">
        <v>11</v>
      </c>
      <c r="DCH12" s="327">
        <f t="shared" si="1083"/>
        <v>0.20434701839123168</v>
      </c>
      <c r="DCI12" s="326">
        <v>0</v>
      </c>
      <c r="DCJ12" s="328">
        <f t="shared" si="1084"/>
        <v>32</v>
      </c>
      <c r="DCK12" s="254">
        <f t="shared" si="1085"/>
        <v>0.28865235432076491</v>
      </c>
      <c r="DCL12" s="326">
        <v>21</v>
      </c>
      <c r="DCM12" s="327">
        <f t="shared" si="1086"/>
        <v>0.37017451084082498</v>
      </c>
      <c r="DCN12" s="326">
        <v>11</v>
      </c>
      <c r="DCO12" s="327">
        <f t="shared" si="1087"/>
        <v>0.2048417132216015</v>
      </c>
      <c r="DCP12" s="326">
        <v>0</v>
      </c>
      <c r="DCQ12" s="328">
        <f t="shared" si="1088"/>
        <v>32</v>
      </c>
      <c r="DCR12" s="254">
        <f t="shared" si="1089"/>
        <v>0.28977632889613331</v>
      </c>
      <c r="DCS12" s="326">
        <v>21</v>
      </c>
      <c r="DCT12" s="327">
        <f t="shared" si="1090"/>
        <v>0.37115588547189821</v>
      </c>
      <c r="DCU12" s="326">
        <v>11</v>
      </c>
      <c r="DCV12" s="327">
        <f t="shared" si="1091"/>
        <v>0.20541549953314661</v>
      </c>
      <c r="DCW12" s="326">
        <v>0</v>
      </c>
      <c r="DCX12" s="328">
        <f t="shared" si="1092"/>
        <v>32</v>
      </c>
      <c r="DCY12" s="254">
        <f t="shared" si="1093"/>
        <v>0.2905656950876237</v>
      </c>
      <c r="DCZ12" s="326">
        <v>20</v>
      </c>
      <c r="DDA12" s="327">
        <f t="shared" si="1094"/>
        <v>0.35467281432878167</v>
      </c>
      <c r="DDB12" s="326">
        <v>11</v>
      </c>
      <c r="DDC12" s="327">
        <f t="shared" si="1095"/>
        <v>0.20622422197225346</v>
      </c>
      <c r="DDD12" s="326">
        <v>0</v>
      </c>
      <c r="DDE12" s="328">
        <f t="shared" si="1096"/>
        <v>31</v>
      </c>
      <c r="DDF12" s="254">
        <f t="shared" si="1097"/>
        <v>0.28251161942950875</v>
      </c>
      <c r="DDG12" s="326">
        <v>20</v>
      </c>
      <c r="DDH12" s="327">
        <f t="shared" si="1098"/>
        <v>0.3559352197899982</v>
      </c>
      <c r="DDI12" s="326">
        <v>11</v>
      </c>
      <c r="DDJ12" s="327">
        <f t="shared" si="1099"/>
        <v>0.20672805863559482</v>
      </c>
      <c r="DDK12" s="326">
        <v>0</v>
      </c>
      <c r="DDL12" s="328">
        <f t="shared" si="1100"/>
        <v>31</v>
      </c>
      <c r="DDM12" s="254">
        <f t="shared" si="1101"/>
        <v>0.28336380255941501</v>
      </c>
      <c r="DDN12" s="326">
        <v>20</v>
      </c>
      <c r="DDO12" s="327">
        <f t="shared" si="1102"/>
        <v>0.35720664404357921</v>
      </c>
      <c r="DDP12" s="326">
        <v>10</v>
      </c>
      <c r="DDQ12" s="327">
        <f t="shared" si="1103"/>
        <v>0.18846588767433095</v>
      </c>
      <c r="DDR12" s="326">
        <v>0</v>
      </c>
      <c r="DDS12" s="328">
        <f t="shared" si="1104"/>
        <v>30</v>
      </c>
      <c r="DDT12" s="254">
        <f t="shared" si="1105"/>
        <v>0.27510316368638238</v>
      </c>
      <c r="DDU12" s="326">
        <v>20</v>
      </c>
      <c r="DDV12" s="327">
        <f t="shared" si="1106"/>
        <v>0.35842293906810035</v>
      </c>
      <c r="DDW12" s="326">
        <v>10</v>
      </c>
      <c r="DDX12" s="327">
        <f t="shared" si="1107"/>
        <v>0.18885741265344666</v>
      </c>
      <c r="DDY12" s="326">
        <v>0</v>
      </c>
      <c r="DDZ12" s="328">
        <f t="shared" si="1108"/>
        <v>30</v>
      </c>
      <c r="DEA12" s="254">
        <f t="shared" si="1109"/>
        <v>0.27586206896551724</v>
      </c>
      <c r="DEB12" s="326">
        <v>20</v>
      </c>
      <c r="DEC12" s="327">
        <f t="shared" si="1110"/>
        <v>0.35945363048166784</v>
      </c>
      <c r="DED12" s="326">
        <v>10</v>
      </c>
      <c r="DEE12" s="327">
        <f t="shared" si="1111"/>
        <v>0.18946570670708601</v>
      </c>
      <c r="DEF12" s="326">
        <v>0</v>
      </c>
      <c r="DEG12" s="328">
        <f t="shared" si="1112"/>
        <v>30</v>
      </c>
      <c r="DEH12" s="254">
        <f t="shared" si="1113"/>
        <v>0.27670171555063638</v>
      </c>
      <c r="DEI12" s="326">
        <v>20</v>
      </c>
      <c r="DEJ12" s="327">
        <f t="shared" si="1114"/>
        <v>0.36068530207394045</v>
      </c>
      <c r="DEK12" s="326">
        <v>10</v>
      </c>
      <c r="DEL12" s="327">
        <f t="shared" si="1115"/>
        <v>0.18993352326685661</v>
      </c>
      <c r="DEM12" s="326">
        <v>0</v>
      </c>
      <c r="DEN12" s="328">
        <f t="shared" si="1116"/>
        <v>30</v>
      </c>
      <c r="DEO12" s="254">
        <f t="shared" si="1117"/>
        <v>0.27752081406105455</v>
      </c>
      <c r="DEP12" s="326">
        <v>20</v>
      </c>
      <c r="DEQ12" s="327">
        <f t="shared" si="1118"/>
        <v>0.36199095022624433</v>
      </c>
      <c r="DER12" s="326">
        <v>10</v>
      </c>
      <c r="DES12" s="327">
        <f t="shared" si="1119"/>
        <v>0.19047619047619047</v>
      </c>
      <c r="DET12" s="326">
        <v>0</v>
      </c>
      <c r="DEU12" s="328">
        <f t="shared" si="1120"/>
        <v>30</v>
      </c>
      <c r="DEV12" s="254">
        <f t="shared" si="1121"/>
        <v>0.27842227378190254</v>
      </c>
      <c r="DEW12" s="326">
        <v>20</v>
      </c>
      <c r="DEX12" s="327">
        <f t="shared" si="1122"/>
        <v>0.36310820624546114</v>
      </c>
      <c r="DEY12" s="326">
        <v>10</v>
      </c>
      <c r="DEZ12" s="327">
        <f t="shared" si="1123"/>
        <v>0.19094901661256444</v>
      </c>
      <c r="DFA12" s="326">
        <v>0</v>
      </c>
      <c r="DFB12" s="328">
        <f t="shared" si="1124"/>
        <v>30</v>
      </c>
      <c r="DFC12" s="254">
        <f t="shared" si="1125"/>
        <v>0.27919962773382972</v>
      </c>
      <c r="DFD12" s="326">
        <v>20</v>
      </c>
      <c r="DFE12" s="327">
        <f t="shared" si="1126"/>
        <v>0.36429872495446264</v>
      </c>
      <c r="DFF12" s="326">
        <v>10</v>
      </c>
      <c r="DFG12" s="327">
        <f t="shared" si="1127"/>
        <v>0.19146084625694046</v>
      </c>
      <c r="DFH12" s="326">
        <v>0</v>
      </c>
      <c r="DFI12" s="328">
        <f t="shared" si="1128"/>
        <v>30</v>
      </c>
      <c r="DFJ12" s="254">
        <f t="shared" si="1129"/>
        <v>0.2800336040324839</v>
      </c>
      <c r="DFK12" s="326">
        <v>20</v>
      </c>
      <c r="DFL12" s="327">
        <f t="shared" si="1130"/>
        <v>0.36549707602339176</v>
      </c>
      <c r="DFM12" s="326">
        <v>10</v>
      </c>
      <c r="DFN12" s="327">
        <f t="shared" si="1131"/>
        <v>0.19168104274487255</v>
      </c>
      <c r="DFO12" s="326">
        <v>0</v>
      </c>
      <c r="DFP12" s="328">
        <f t="shared" si="1132"/>
        <v>30</v>
      </c>
      <c r="DFQ12" s="254">
        <f t="shared" si="1133"/>
        <v>0.28066236317709797</v>
      </c>
      <c r="DFR12" s="326">
        <v>20</v>
      </c>
      <c r="DFS12" s="327">
        <f t="shared" si="1134"/>
        <v>0.36623329060611609</v>
      </c>
      <c r="DFT12" s="326">
        <v>10</v>
      </c>
      <c r="DFU12" s="327">
        <f t="shared" si="1135"/>
        <v>0.19212295869356388</v>
      </c>
      <c r="DFV12" s="326">
        <v>0</v>
      </c>
      <c r="DFW12" s="328">
        <f t="shared" si="1136"/>
        <v>30</v>
      </c>
      <c r="DFX12" s="254">
        <f t="shared" si="1137"/>
        <v>0.28126757922370149</v>
      </c>
      <c r="DFY12" s="326">
        <v>20</v>
      </c>
      <c r="DFZ12" s="327">
        <f t="shared" si="1138"/>
        <v>0.36778227289444648</v>
      </c>
      <c r="DGA12" s="326">
        <v>10</v>
      </c>
      <c r="DGB12" s="327">
        <f t="shared" si="1139"/>
        <v>0.19252984212552945</v>
      </c>
      <c r="DGC12" s="326">
        <v>0</v>
      </c>
      <c r="DGD12" s="328">
        <f t="shared" si="1140"/>
        <v>30</v>
      </c>
      <c r="DGE12" s="254">
        <f t="shared" si="1141"/>
        <v>0.28216704288939054</v>
      </c>
      <c r="DGF12" s="326">
        <v>20</v>
      </c>
      <c r="DGG12" s="327">
        <f t="shared" si="1142"/>
        <v>0.3686635944700461</v>
      </c>
      <c r="DGH12" s="326">
        <v>10</v>
      </c>
      <c r="DGI12" s="327">
        <f t="shared" si="1143"/>
        <v>0.19316206297083252</v>
      </c>
      <c r="DGJ12" s="326">
        <v>0</v>
      </c>
      <c r="DGK12" s="328">
        <f t="shared" si="1144"/>
        <v>30</v>
      </c>
      <c r="DGL12" s="254">
        <f t="shared" si="1145"/>
        <v>0.28296547821165818</v>
      </c>
      <c r="DGM12" s="326">
        <v>19</v>
      </c>
      <c r="DGN12" s="327">
        <f t="shared" si="1146"/>
        <v>0.35100683539626826</v>
      </c>
      <c r="DGO12" s="326">
        <v>10</v>
      </c>
      <c r="DGP12" s="327">
        <f t="shared" si="1147"/>
        <v>0.1936108422071636</v>
      </c>
      <c r="DGQ12" s="326">
        <v>0</v>
      </c>
      <c r="DGR12" s="328">
        <f t="shared" si="1148"/>
        <v>29</v>
      </c>
      <c r="DGS12" s="254">
        <f t="shared" si="1149"/>
        <v>0.27415390432974096</v>
      </c>
      <c r="DGT12" s="326">
        <v>19</v>
      </c>
      <c r="DGU12" s="327">
        <f t="shared" si="1150"/>
        <v>0.35178670616552493</v>
      </c>
      <c r="DGV12" s="326">
        <v>10</v>
      </c>
      <c r="DGW12" s="327">
        <f t="shared" si="1151"/>
        <v>0.1941747572815534</v>
      </c>
      <c r="DGX12" s="326">
        <v>0</v>
      </c>
      <c r="DGY12" s="328">
        <f t="shared" si="1152"/>
        <v>29</v>
      </c>
      <c r="DGZ12" s="254">
        <f t="shared" si="1153"/>
        <v>0.27485546393706756</v>
      </c>
      <c r="DHA12" s="326">
        <v>19</v>
      </c>
      <c r="DHB12" s="327">
        <f t="shared" si="1154"/>
        <v>0.35270094672359387</v>
      </c>
      <c r="DHC12" s="326">
        <v>10</v>
      </c>
      <c r="DHD12" s="327">
        <f t="shared" si="1155"/>
        <v>0.19477989871445267</v>
      </c>
      <c r="DHE12" s="326">
        <v>0</v>
      </c>
      <c r="DHF12" s="328">
        <f t="shared" si="1156"/>
        <v>29</v>
      </c>
      <c r="DHG12" s="254">
        <f t="shared" si="1157"/>
        <v>0.27563919779488644</v>
      </c>
      <c r="DHH12" s="326">
        <v>19</v>
      </c>
      <c r="DHI12" s="327">
        <f t="shared" si="1158"/>
        <v>0.35361995160990134</v>
      </c>
      <c r="DHJ12" s="326">
        <v>10</v>
      </c>
      <c r="DHK12" s="327">
        <f t="shared" si="1159"/>
        <v>0.1951219512195122</v>
      </c>
      <c r="DHL12" s="326">
        <v>0</v>
      </c>
      <c r="DHM12" s="328">
        <f t="shared" si="1160"/>
        <v>29</v>
      </c>
      <c r="DHN12" s="254">
        <f t="shared" si="1161"/>
        <v>0.27624309392265189</v>
      </c>
      <c r="DHO12" s="326">
        <v>19</v>
      </c>
      <c r="DHP12" s="327">
        <f t="shared" si="1162"/>
        <v>0.3546099290780142</v>
      </c>
      <c r="DHQ12" s="326">
        <v>10</v>
      </c>
      <c r="DHR12" s="327">
        <f t="shared" si="1163"/>
        <v>0.19577133907595928</v>
      </c>
      <c r="DHS12" s="326">
        <v>0</v>
      </c>
      <c r="DHT12" s="328">
        <f t="shared" si="1164"/>
        <v>29</v>
      </c>
      <c r="DHU12" s="254">
        <f t="shared" si="1165"/>
        <v>0.27708771259315879</v>
      </c>
      <c r="DHV12" s="326">
        <v>19</v>
      </c>
      <c r="DHW12" s="327">
        <f t="shared" si="1166"/>
        <v>0.35607196401799102</v>
      </c>
      <c r="DHX12" s="326">
        <v>10</v>
      </c>
      <c r="DHY12" s="327">
        <f t="shared" si="1167"/>
        <v>0.19615535504119261</v>
      </c>
      <c r="DHZ12" s="326">
        <v>0</v>
      </c>
      <c r="DIA12" s="328">
        <f t="shared" si="1168"/>
        <v>29</v>
      </c>
      <c r="DIB12" s="254">
        <f t="shared" si="1169"/>
        <v>0.27793751198006517</v>
      </c>
      <c r="DIC12" s="326">
        <v>19</v>
      </c>
      <c r="DID12" s="327">
        <f t="shared" si="1170"/>
        <v>0.35674051821254227</v>
      </c>
      <c r="DIE12" s="326">
        <v>10</v>
      </c>
      <c r="DIF12" s="327">
        <f t="shared" si="1171"/>
        <v>0.19673421207948064</v>
      </c>
      <c r="DIG12" s="326">
        <v>0</v>
      </c>
      <c r="DIH12" s="328">
        <f t="shared" si="1172"/>
        <v>29</v>
      </c>
      <c r="DII12" s="254">
        <f t="shared" si="1173"/>
        <v>0.27860505331924296</v>
      </c>
      <c r="DIJ12" s="326">
        <v>19</v>
      </c>
      <c r="DIK12" s="327">
        <f t="shared" si="1174"/>
        <v>0.35761340109166195</v>
      </c>
      <c r="DIL12" s="326">
        <v>10</v>
      </c>
      <c r="DIM12" s="327">
        <f t="shared" si="1175"/>
        <v>0.19731649565903711</v>
      </c>
      <c r="DIN12" s="326">
        <v>0</v>
      </c>
      <c r="DIO12" s="328">
        <f t="shared" si="1176"/>
        <v>29</v>
      </c>
      <c r="DIP12" s="254">
        <f t="shared" si="1177"/>
        <v>0.27935651671322609</v>
      </c>
      <c r="DIQ12" s="326">
        <v>19</v>
      </c>
      <c r="DIR12" s="327">
        <f t="shared" si="1178"/>
        <v>0.35869360015102886</v>
      </c>
      <c r="DIS12" s="326">
        <v>9</v>
      </c>
      <c r="DIT12" s="327">
        <f t="shared" si="1179"/>
        <v>0.17828843106180667</v>
      </c>
      <c r="DIU12" s="326">
        <v>0</v>
      </c>
      <c r="DIV12" s="328">
        <f t="shared" si="1180"/>
        <v>28</v>
      </c>
      <c r="DIW12" s="254">
        <f t="shared" si="1181"/>
        <v>0.27066215563073948</v>
      </c>
      <c r="DIX12" s="326">
        <v>19</v>
      </c>
      <c r="DIY12" s="327">
        <f t="shared" si="1182"/>
        <v>0.35998484274346343</v>
      </c>
      <c r="DIZ12" s="326">
        <v>9</v>
      </c>
      <c r="DJA12" s="327">
        <f t="shared" si="1183"/>
        <v>0.17889087656529518</v>
      </c>
      <c r="DJB12" s="326">
        <v>0</v>
      </c>
      <c r="DJC12" s="328">
        <f t="shared" si="1184"/>
        <v>28</v>
      </c>
      <c r="DJD12" s="254">
        <f t="shared" si="1185"/>
        <v>0.27160733339800175</v>
      </c>
      <c r="DJE12" s="326">
        <v>19</v>
      </c>
      <c r="DJF12" s="327">
        <f t="shared" si="1186"/>
        <v>0.36121673003802279</v>
      </c>
      <c r="DJG12" s="326">
        <v>9</v>
      </c>
      <c r="DJH12" s="327">
        <f t="shared" si="1187"/>
        <v>0.17953321364452424</v>
      </c>
      <c r="DJI12" s="326">
        <v>0</v>
      </c>
      <c r="DJJ12" s="328">
        <f t="shared" si="1188"/>
        <v>28</v>
      </c>
      <c r="DJK12" s="254">
        <f t="shared" si="1189"/>
        <v>0.27255913559816997</v>
      </c>
      <c r="DJL12" s="326">
        <v>19</v>
      </c>
      <c r="DJM12" s="327">
        <f t="shared" si="1190"/>
        <v>0.36218070911170419</v>
      </c>
      <c r="DJN12" s="326">
        <v>9</v>
      </c>
      <c r="DJO12" s="327">
        <f t="shared" si="1191"/>
        <v>0.18018018018018017</v>
      </c>
      <c r="DJP12" s="326">
        <v>0</v>
      </c>
      <c r="DJQ12" s="328">
        <f t="shared" si="1192"/>
        <v>28</v>
      </c>
      <c r="DJR12" s="254">
        <f t="shared" si="1193"/>
        <v>0.27341079972658922</v>
      </c>
      <c r="DJS12" s="326">
        <v>18</v>
      </c>
      <c r="DJT12" s="327">
        <f t="shared" si="1194"/>
        <v>0.34403669724770647</v>
      </c>
      <c r="DJU12" s="326">
        <v>9</v>
      </c>
      <c r="DJV12" s="327">
        <f t="shared" si="1195"/>
        <v>0.18090452261306533</v>
      </c>
      <c r="DJW12" s="326">
        <v>0</v>
      </c>
      <c r="DJX12" s="328">
        <f t="shared" si="1196"/>
        <v>27</v>
      </c>
      <c r="DJY12" s="254">
        <f t="shared" si="1197"/>
        <v>0.2645243460370334</v>
      </c>
      <c r="DJZ12" s="326">
        <v>18</v>
      </c>
      <c r="DKA12" s="327">
        <f t="shared" si="1198"/>
        <v>0.34469551895825351</v>
      </c>
      <c r="DKB12" s="326">
        <v>9</v>
      </c>
      <c r="DKC12" s="327">
        <f t="shared" si="1199"/>
        <v>0.18137847642079807</v>
      </c>
      <c r="DKD12" s="326">
        <v>0</v>
      </c>
      <c r="DKE12" s="328">
        <f t="shared" si="1200"/>
        <v>27</v>
      </c>
      <c r="DKF12" s="254">
        <f t="shared" si="1201"/>
        <v>0.26512175962293794</v>
      </c>
      <c r="DKG12" s="326">
        <v>18</v>
      </c>
      <c r="DKH12" s="327">
        <f t="shared" si="1202"/>
        <v>0.34595425715933115</v>
      </c>
      <c r="DKI12" s="326">
        <v>9</v>
      </c>
      <c r="DKJ12" s="327">
        <f t="shared" si="1203"/>
        <v>0.18178145829125431</v>
      </c>
      <c r="DKK12" s="326">
        <v>0</v>
      </c>
      <c r="DKL12" s="328">
        <f t="shared" si="1204"/>
        <v>27</v>
      </c>
      <c r="DKM12" s="254">
        <f t="shared" si="1205"/>
        <v>0.26590506204451447</v>
      </c>
      <c r="DKN12" s="326">
        <v>18</v>
      </c>
      <c r="DKO12" s="327">
        <f t="shared" si="1206"/>
        <v>0.34769171334749854</v>
      </c>
      <c r="DKP12" s="326">
        <v>9</v>
      </c>
      <c r="DKQ12" s="327">
        <f t="shared" si="1207"/>
        <v>0.18222312208949179</v>
      </c>
      <c r="DKR12" s="326">
        <v>0</v>
      </c>
      <c r="DKS12" s="328">
        <f t="shared" si="1208"/>
        <v>27</v>
      </c>
      <c r="DKT12" s="254">
        <f t="shared" si="1209"/>
        <v>0.26690391459074736</v>
      </c>
      <c r="DKU12" s="326">
        <v>18</v>
      </c>
      <c r="DKV12" s="327">
        <f t="shared" si="1210"/>
        <v>0.34863451481696689</v>
      </c>
      <c r="DKW12" s="326">
        <v>9</v>
      </c>
      <c r="DKX12" s="327">
        <f t="shared" si="1211"/>
        <v>0.18274111675126903</v>
      </c>
      <c r="DKY12" s="326">
        <v>0</v>
      </c>
      <c r="DKZ12" s="328">
        <f t="shared" si="1212"/>
        <v>27</v>
      </c>
      <c r="DLA12" s="254">
        <f t="shared" si="1213"/>
        <v>0.267644726407613</v>
      </c>
      <c r="DLB12" s="326">
        <v>18</v>
      </c>
      <c r="DLC12" s="327">
        <f t="shared" si="1214"/>
        <v>0.34951456310679613</v>
      </c>
      <c r="DLD12" s="326">
        <v>9</v>
      </c>
      <c r="DLE12" s="327">
        <f t="shared" si="1215"/>
        <v>0.18352365415986949</v>
      </c>
      <c r="DLF12" s="326">
        <v>0</v>
      </c>
      <c r="DLG12" s="328">
        <f t="shared" si="1216"/>
        <v>27</v>
      </c>
      <c r="DLH12" s="254">
        <f t="shared" si="1217"/>
        <v>0.26854983091306944</v>
      </c>
      <c r="DLI12" s="326">
        <v>18</v>
      </c>
      <c r="DLJ12" s="327">
        <f t="shared" si="1218"/>
        <v>0.35074045206547155</v>
      </c>
      <c r="DLK12" s="326">
        <v>9</v>
      </c>
      <c r="DLL12" s="327">
        <f t="shared" si="1219"/>
        <v>0.18401144960130852</v>
      </c>
      <c r="DLM12" s="326">
        <v>0</v>
      </c>
      <c r="DLN12" s="328">
        <f t="shared" si="1220"/>
        <v>27</v>
      </c>
      <c r="DLO12" s="254">
        <f t="shared" si="1221"/>
        <v>0.26938042502244836</v>
      </c>
      <c r="DLP12" s="326">
        <v>18</v>
      </c>
      <c r="DLQ12" s="327">
        <f t="shared" si="1222"/>
        <v>0.35218156916454707</v>
      </c>
      <c r="DLR12" s="326">
        <v>9</v>
      </c>
      <c r="DLS12" s="327">
        <f t="shared" si="1223"/>
        <v>0.18453967603034652</v>
      </c>
      <c r="DLT12" s="326">
        <v>0</v>
      </c>
      <c r="DLU12" s="328">
        <f t="shared" si="1224"/>
        <v>27</v>
      </c>
      <c r="DLV12" s="254">
        <f t="shared" si="1225"/>
        <v>0.27032438926712055</v>
      </c>
      <c r="DLW12" s="326">
        <v>18</v>
      </c>
      <c r="DLX12" s="327">
        <f t="shared" si="1226"/>
        <v>0.35419126328217237</v>
      </c>
      <c r="DLY12" s="326">
        <v>9</v>
      </c>
      <c r="DLZ12" s="327">
        <f t="shared" si="1227"/>
        <v>0.18472906403940886</v>
      </c>
      <c r="DMA12" s="326">
        <v>0</v>
      </c>
      <c r="DMB12" s="328">
        <f t="shared" si="1228"/>
        <v>27</v>
      </c>
      <c r="DMC12" s="254">
        <f t="shared" si="1229"/>
        <v>0.27124773960216997</v>
      </c>
      <c r="DMD12" s="326">
        <v>18</v>
      </c>
      <c r="DME12" s="327">
        <f t="shared" si="1230"/>
        <v>0.35516969218626676</v>
      </c>
      <c r="DMF12" s="326">
        <v>9</v>
      </c>
      <c r="DMG12" s="327">
        <f t="shared" si="1231"/>
        <v>0.18560527943905961</v>
      </c>
      <c r="DMH12" s="326">
        <v>0</v>
      </c>
      <c r="DMI12" s="328">
        <f t="shared" si="1232"/>
        <v>27</v>
      </c>
      <c r="DMJ12" s="254">
        <f t="shared" si="1233"/>
        <v>0.27225975597458907</v>
      </c>
      <c r="DMK12" s="326">
        <v>18</v>
      </c>
      <c r="DML12" s="327">
        <f t="shared" si="1234"/>
        <v>0.35657686212361334</v>
      </c>
      <c r="DMM12" s="326">
        <v>9</v>
      </c>
      <c r="DMN12" s="327">
        <f t="shared" si="1235"/>
        <v>0.18648984666390386</v>
      </c>
      <c r="DMO12" s="326">
        <v>0</v>
      </c>
      <c r="DMP12" s="328">
        <f t="shared" si="1236"/>
        <v>27</v>
      </c>
      <c r="DMQ12" s="254">
        <f t="shared" si="1237"/>
        <v>0.27344541219363988</v>
      </c>
      <c r="DMR12" s="326">
        <v>18</v>
      </c>
      <c r="DMS12" s="327">
        <f t="shared" si="1238"/>
        <v>0.3582802547770701</v>
      </c>
      <c r="DMT12" s="326">
        <v>9</v>
      </c>
      <c r="DMU12" s="327">
        <f t="shared" si="1239"/>
        <v>0.18711018711018712</v>
      </c>
      <c r="DMV12" s="326">
        <v>0</v>
      </c>
      <c r="DMW12" s="328">
        <f t="shared" si="1240"/>
        <v>27</v>
      </c>
      <c r="DMX12" s="254">
        <f t="shared" si="1241"/>
        <v>0.27455765710799268</v>
      </c>
      <c r="DMY12" s="326">
        <v>18</v>
      </c>
      <c r="DMZ12" s="327">
        <f t="shared" si="1242"/>
        <v>0.35956851777866561</v>
      </c>
      <c r="DNA12" s="326">
        <v>9</v>
      </c>
      <c r="DNB12" s="327">
        <f t="shared" si="1243"/>
        <v>0.18785222291797118</v>
      </c>
      <c r="DNC12" s="326">
        <v>0</v>
      </c>
      <c r="DND12" s="328">
        <f t="shared" si="1244"/>
        <v>27</v>
      </c>
      <c r="DNE12" s="254">
        <f t="shared" si="1245"/>
        <v>0.27559456976625496</v>
      </c>
      <c r="DNF12" s="326">
        <v>18</v>
      </c>
      <c r="DNG12" s="327">
        <f t="shared" si="1246"/>
        <v>0.36137321822927121</v>
      </c>
      <c r="DNH12" s="326">
        <v>9</v>
      </c>
      <c r="DNI12" s="327">
        <f t="shared" si="1247"/>
        <v>0.18844221105527637</v>
      </c>
      <c r="DNJ12" s="326">
        <v>0</v>
      </c>
      <c r="DNK12" s="328">
        <f t="shared" si="1248"/>
        <v>27</v>
      </c>
      <c r="DNL12" s="254">
        <f t="shared" si="1249"/>
        <v>0.27672440299272316</v>
      </c>
      <c r="DNM12" s="326">
        <v>18</v>
      </c>
      <c r="DNN12" s="327">
        <f t="shared" si="1250"/>
        <v>0.36224592473334677</v>
      </c>
      <c r="DNO12" s="326">
        <v>9</v>
      </c>
      <c r="DNP12" s="327">
        <f t="shared" si="1251"/>
        <v>0.18951358180669614</v>
      </c>
      <c r="DNQ12" s="326">
        <v>0</v>
      </c>
      <c r="DNR12" s="328">
        <f t="shared" si="1252"/>
        <v>27</v>
      </c>
      <c r="DNS12" s="254">
        <f t="shared" si="1253"/>
        <v>0.27783494546202925</v>
      </c>
      <c r="DNT12" s="326">
        <v>18</v>
      </c>
      <c r="DNU12" s="327">
        <f t="shared" si="1254"/>
        <v>0.36363636363636365</v>
      </c>
      <c r="DNV12" s="326">
        <v>9</v>
      </c>
      <c r="DNW12" s="327">
        <f t="shared" si="1255"/>
        <v>0.19019442096365174</v>
      </c>
      <c r="DNX12" s="326">
        <v>0</v>
      </c>
      <c r="DNY12" s="328">
        <f t="shared" si="1256"/>
        <v>27</v>
      </c>
      <c r="DNZ12" s="254">
        <f t="shared" si="1257"/>
        <v>0.2788680024788267</v>
      </c>
      <c r="DOA12" s="326">
        <v>18</v>
      </c>
      <c r="DOB12" s="327">
        <f t="shared" si="1258"/>
        <v>0.36533387456870309</v>
      </c>
      <c r="DOC12" s="326">
        <v>9</v>
      </c>
      <c r="DOD12" s="327">
        <f t="shared" si="1259"/>
        <v>0.19079923680305277</v>
      </c>
      <c r="DOE12" s="326">
        <v>0</v>
      </c>
      <c r="DOF12" s="328">
        <f t="shared" si="1260"/>
        <v>27</v>
      </c>
      <c r="DOG12" s="254">
        <f t="shared" si="1261"/>
        <v>0.2799668187474077</v>
      </c>
      <c r="DOH12" s="326">
        <v>18</v>
      </c>
      <c r="DOI12" s="327">
        <f t="shared" si="1262"/>
        <v>0.36659877800407331</v>
      </c>
      <c r="DOJ12" s="326">
        <v>9</v>
      </c>
      <c r="DOK12" s="327">
        <f t="shared" si="1263"/>
        <v>0.19157088122605362</v>
      </c>
      <c r="DOL12" s="326">
        <v>0</v>
      </c>
      <c r="DOM12" s="328">
        <f t="shared" si="1264"/>
        <v>27</v>
      </c>
      <c r="DON12" s="254">
        <f t="shared" si="1265"/>
        <v>0.28101582014987508</v>
      </c>
      <c r="DOO12" s="326">
        <v>18</v>
      </c>
      <c r="DOP12" s="327">
        <f t="shared" si="1266"/>
        <v>0.36839950880065492</v>
      </c>
      <c r="DOQ12" s="326">
        <v>9</v>
      </c>
      <c r="DOR12" s="327">
        <f t="shared" si="1267"/>
        <v>0.19300879262277504</v>
      </c>
      <c r="DOS12" s="326">
        <v>0</v>
      </c>
      <c r="DOT12" s="328">
        <f t="shared" si="1268"/>
        <v>27</v>
      </c>
      <c r="DOU12" s="254">
        <f t="shared" si="1269"/>
        <v>0.28275212064090482</v>
      </c>
      <c r="DOV12" s="326">
        <v>18</v>
      </c>
      <c r="DOW12" s="327">
        <f t="shared" si="1270"/>
        <v>0.37021801727684078</v>
      </c>
      <c r="DOX12" s="326">
        <v>8</v>
      </c>
      <c r="DOY12" s="327">
        <f t="shared" si="1271"/>
        <v>0.17256255392579811</v>
      </c>
      <c r="DOZ12" s="326">
        <v>0</v>
      </c>
      <c r="DPA12" s="328">
        <f t="shared" si="1272"/>
        <v>26</v>
      </c>
      <c r="DPB12" s="254">
        <f t="shared" si="1273"/>
        <v>0.27374184038744998</v>
      </c>
      <c r="DPC12" s="326">
        <v>17</v>
      </c>
      <c r="DPD12" s="327">
        <f t="shared" si="1274"/>
        <v>0.35196687370600416</v>
      </c>
      <c r="DPE12" s="326">
        <v>8</v>
      </c>
      <c r="DPF12" s="327">
        <f t="shared" si="1275"/>
        <v>0.17353579175704989</v>
      </c>
      <c r="DPG12" s="326">
        <v>0</v>
      </c>
      <c r="DPH12" s="328">
        <f t="shared" si="1276"/>
        <v>25</v>
      </c>
      <c r="DPI12" s="254">
        <f t="shared" si="1277"/>
        <v>0.26483050847457623</v>
      </c>
      <c r="DPJ12" s="326">
        <v>17</v>
      </c>
      <c r="DPK12" s="327">
        <f t="shared" si="1278"/>
        <v>0.35387177352206495</v>
      </c>
      <c r="DPL12" s="326">
        <v>8</v>
      </c>
      <c r="DPM12" s="327">
        <f t="shared" si="1279"/>
        <v>0.17425397516880856</v>
      </c>
      <c r="DPN12" s="326">
        <v>0</v>
      </c>
      <c r="DPO12" s="328">
        <f t="shared" si="1280"/>
        <v>25</v>
      </c>
      <c r="DPP12" s="254">
        <f t="shared" si="1281"/>
        <v>0.26609898882384247</v>
      </c>
      <c r="DPQ12" s="326">
        <v>17</v>
      </c>
      <c r="DPR12" s="327">
        <f t="shared" si="1282"/>
        <v>0.35564853556485354</v>
      </c>
      <c r="DPS12" s="326">
        <v>8</v>
      </c>
      <c r="DPT12" s="327">
        <f t="shared" si="1283"/>
        <v>0.17547707830664622</v>
      </c>
      <c r="DPU12" s="326">
        <v>0</v>
      </c>
      <c r="DPV12" s="328">
        <f t="shared" si="1284"/>
        <v>25</v>
      </c>
      <c r="DPW12" s="254">
        <f t="shared" si="1285"/>
        <v>0.26769461398436667</v>
      </c>
      <c r="DPX12" s="326">
        <v>17</v>
      </c>
      <c r="DPY12" s="327">
        <f t="shared" si="1286"/>
        <v>0.35684298908480272</v>
      </c>
      <c r="DPZ12" s="326">
        <v>8</v>
      </c>
      <c r="DQA12" s="327">
        <f t="shared" si="1287"/>
        <v>0.17679558011049723</v>
      </c>
      <c r="DQB12" s="326">
        <v>0</v>
      </c>
      <c r="DQC12" s="328">
        <f t="shared" si="1288"/>
        <v>25</v>
      </c>
      <c r="DQD12" s="254">
        <f t="shared" si="1289"/>
        <v>0.26913553665626011</v>
      </c>
      <c r="DQE12" s="326">
        <v>17</v>
      </c>
      <c r="DQF12" s="327">
        <f t="shared" si="1290"/>
        <v>0.35804549283909015</v>
      </c>
      <c r="DQG12" s="326">
        <v>8</v>
      </c>
      <c r="DQH12" s="327">
        <f t="shared" si="1291"/>
        <v>0.17817371937639198</v>
      </c>
      <c r="DQI12" s="326">
        <v>0</v>
      </c>
      <c r="DQJ12" s="328">
        <f t="shared" si="1292"/>
        <v>25</v>
      </c>
      <c r="DQK12" s="254">
        <f t="shared" si="1293"/>
        <v>0.27062134661182075</v>
      </c>
      <c r="DQL12" s="326">
        <v>17</v>
      </c>
      <c r="DQM12" s="327">
        <f t="shared" si="1294"/>
        <v>0.3600169419737399</v>
      </c>
      <c r="DQN12" s="326">
        <v>8</v>
      </c>
      <c r="DQO12" s="327">
        <f t="shared" si="1295"/>
        <v>0.17945266935845669</v>
      </c>
      <c r="DQP12" s="326">
        <v>0</v>
      </c>
      <c r="DQQ12" s="328">
        <f t="shared" si="1296"/>
        <v>25</v>
      </c>
      <c r="DQR12" s="254">
        <f t="shared" si="1297"/>
        <v>0.27233115468409586</v>
      </c>
      <c r="DQS12" s="326">
        <v>17</v>
      </c>
      <c r="DQT12" s="327">
        <f t="shared" si="1298"/>
        <v>0.36177910193658225</v>
      </c>
      <c r="DQU12" s="326">
        <v>8</v>
      </c>
      <c r="DQV12" s="327">
        <f t="shared" si="1299"/>
        <v>0.18066847335140018</v>
      </c>
      <c r="DQW12" s="326">
        <v>0</v>
      </c>
      <c r="DQX12" s="328">
        <f t="shared" si="1300"/>
        <v>25</v>
      </c>
      <c r="DQY12" s="254">
        <f t="shared" si="1301"/>
        <v>0.27391256710857897</v>
      </c>
      <c r="DQZ12" s="326">
        <v>16</v>
      </c>
      <c r="DRA12" s="327">
        <f t="shared" si="1302"/>
        <v>0.34180730613116855</v>
      </c>
      <c r="DRB12" s="326">
        <v>8</v>
      </c>
      <c r="DRC12" s="327">
        <f t="shared" si="1303"/>
        <v>0.18206645425580337</v>
      </c>
      <c r="DRD12" s="326">
        <v>0</v>
      </c>
      <c r="DRE12" s="328">
        <f t="shared" si="1304"/>
        <v>24</v>
      </c>
      <c r="DRF12" s="254">
        <f t="shared" si="1305"/>
        <v>0.26446280991735538</v>
      </c>
      <c r="DRG12" s="326">
        <v>16</v>
      </c>
      <c r="DRH12" s="327">
        <f t="shared" si="1306"/>
        <v>0.34453057708871665</v>
      </c>
      <c r="DRI12" s="326">
        <v>8</v>
      </c>
      <c r="DRJ12" s="327">
        <f t="shared" si="1307"/>
        <v>0.1834862385321101</v>
      </c>
      <c r="DRK12" s="326">
        <v>0</v>
      </c>
      <c r="DRL12" s="328">
        <f t="shared" si="1308"/>
        <v>24</v>
      </c>
      <c r="DRM12" s="254">
        <f t="shared" si="1309"/>
        <v>0.26654820079964464</v>
      </c>
      <c r="DRN12" s="326">
        <v>16</v>
      </c>
      <c r="DRO12" s="327">
        <f t="shared" si="1310"/>
        <v>0.3469210754553339</v>
      </c>
      <c r="DRP12" s="326">
        <v>8</v>
      </c>
      <c r="DRQ12" s="327">
        <f t="shared" si="1311"/>
        <v>0.18433179723502305</v>
      </c>
      <c r="DRR12" s="326">
        <v>0</v>
      </c>
      <c r="DRS12" s="328">
        <f t="shared" si="1312"/>
        <v>24</v>
      </c>
      <c r="DRT12" s="254">
        <f t="shared" si="1313"/>
        <v>0.26809651474530832</v>
      </c>
      <c r="DRU12" s="326">
        <v>16</v>
      </c>
      <c r="DRV12" s="327">
        <f t="shared" si="1314"/>
        <v>0.34926871862038855</v>
      </c>
      <c r="DRW12" s="326">
        <v>8</v>
      </c>
      <c r="DRX12" s="327">
        <f t="shared" si="1315"/>
        <v>0.18574413745066171</v>
      </c>
      <c r="DRY12" s="326">
        <v>0</v>
      </c>
      <c r="DRZ12" s="328">
        <f t="shared" si="1316"/>
        <v>24</v>
      </c>
      <c r="DSA12" s="254">
        <f t="shared" si="1317"/>
        <v>0.27002700270027002</v>
      </c>
      <c r="DSB12" s="326">
        <v>16</v>
      </c>
      <c r="DSC12" s="327">
        <f t="shared" si="1318"/>
        <v>0.35080026310019735</v>
      </c>
      <c r="DSD12" s="326">
        <v>8</v>
      </c>
      <c r="DSE12" s="327">
        <f t="shared" si="1319"/>
        <v>0.18682858477347034</v>
      </c>
      <c r="DSF12" s="326">
        <v>0</v>
      </c>
      <c r="DSG12" s="328">
        <f t="shared" si="1320"/>
        <v>24</v>
      </c>
      <c r="DSH12" s="254">
        <f t="shared" si="1321"/>
        <v>0.2714011082211919</v>
      </c>
      <c r="DSI12" s="326">
        <v>16</v>
      </c>
      <c r="DSJ12" s="327">
        <f t="shared" si="1322"/>
        <v>0.35296712993602469</v>
      </c>
      <c r="DSK12" s="326">
        <v>8</v>
      </c>
      <c r="DSL12" s="327">
        <f t="shared" si="1323"/>
        <v>0.18810251587114979</v>
      </c>
      <c r="DSM12" s="326">
        <v>0</v>
      </c>
      <c r="DSN12" s="328">
        <f t="shared" si="1324"/>
        <v>24</v>
      </c>
      <c r="DSO12" s="254">
        <f t="shared" si="1325"/>
        <v>0.27316184839517416</v>
      </c>
      <c r="DSP12" s="326">
        <v>16</v>
      </c>
      <c r="DSQ12" s="327">
        <f t="shared" si="1326"/>
        <v>0.35547656076427459</v>
      </c>
      <c r="DSR12" s="326">
        <v>8</v>
      </c>
      <c r="DSS12" s="327">
        <f t="shared" si="1327"/>
        <v>0.18957345971563982</v>
      </c>
      <c r="DST12" s="326">
        <v>0</v>
      </c>
      <c r="DSU12" s="328">
        <f t="shared" si="1328"/>
        <v>24</v>
      </c>
      <c r="DSV12" s="254">
        <f t="shared" si="1329"/>
        <v>0.27519779841761266</v>
      </c>
      <c r="DSW12" s="326">
        <v>16</v>
      </c>
      <c r="DSX12" s="327">
        <f t="shared" si="1330"/>
        <v>0.35738217556399376</v>
      </c>
      <c r="DSY12" s="326">
        <v>8</v>
      </c>
      <c r="DSZ12" s="327">
        <f t="shared" si="1331"/>
        <v>0.19083969465648853</v>
      </c>
      <c r="DTA12" s="326">
        <v>0</v>
      </c>
      <c r="DTB12" s="328">
        <f t="shared" si="1332"/>
        <v>24</v>
      </c>
      <c r="DTC12" s="254">
        <f t="shared" si="1333"/>
        <v>0.276848540777483</v>
      </c>
      <c r="DTD12" s="326">
        <v>16</v>
      </c>
      <c r="DTE12" s="327">
        <f t="shared" si="1334"/>
        <v>0.35946978207144459</v>
      </c>
      <c r="DTF12" s="326">
        <v>8</v>
      </c>
      <c r="DTG12" s="327">
        <f t="shared" si="1335"/>
        <v>0.19286403085824494</v>
      </c>
      <c r="DTH12" s="326">
        <v>0</v>
      </c>
      <c r="DTI12" s="328">
        <f t="shared" si="1336"/>
        <v>24</v>
      </c>
      <c r="DTJ12" s="254">
        <f t="shared" si="1337"/>
        <v>0.2791022211885103</v>
      </c>
      <c r="DTK12" s="326">
        <v>16</v>
      </c>
      <c r="DTL12" s="327">
        <f t="shared" si="1338"/>
        <v>0.36150022593764125</v>
      </c>
      <c r="DTM12" s="326">
        <v>8</v>
      </c>
      <c r="DTN12" s="327">
        <f t="shared" si="1339"/>
        <v>0.19469457288878073</v>
      </c>
      <c r="DTO12" s="326">
        <v>0</v>
      </c>
      <c r="DTP12" s="328">
        <f t="shared" si="1340"/>
        <v>24</v>
      </c>
      <c r="DTQ12" s="254">
        <f t="shared" si="1341"/>
        <v>0.28119507908611602</v>
      </c>
      <c r="DTR12" s="326">
        <v>16</v>
      </c>
      <c r="DTS12" s="327">
        <f t="shared" si="1342"/>
        <v>0.36405005688282138</v>
      </c>
      <c r="DTT12" s="326">
        <v>8</v>
      </c>
      <c r="DTU12" s="327">
        <f t="shared" si="1343"/>
        <v>0.19612650159352782</v>
      </c>
      <c r="DTV12" s="326">
        <v>0</v>
      </c>
      <c r="DTW12" s="328">
        <f t="shared" si="1344"/>
        <v>24</v>
      </c>
      <c r="DTX12" s="254">
        <f t="shared" si="1345"/>
        <v>0.28321925890960586</v>
      </c>
      <c r="DTY12" s="326">
        <v>16</v>
      </c>
      <c r="DTZ12" s="327">
        <f t="shared" si="1346"/>
        <v>0.36688832836505386</v>
      </c>
      <c r="DUA12" s="326">
        <v>8</v>
      </c>
      <c r="DUB12" s="327">
        <f t="shared" si="1347"/>
        <v>0.19757964929612248</v>
      </c>
      <c r="DUC12" s="326">
        <v>0</v>
      </c>
      <c r="DUD12" s="328">
        <f t="shared" si="1348"/>
        <v>24</v>
      </c>
      <c r="DUE12" s="254">
        <f t="shared" si="1349"/>
        <v>0.2853745541022592</v>
      </c>
      <c r="DUF12" s="326">
        <v>16</v>
      </c>
      <c r="DUG12" s="327">
        <f t="shared" si="1350"/>
        <v>0.36968576709796674</v>
      </c>
      <c r="DUH12" s="326">
        <v>8</v>
      </c>
      <c r="DUI12" s="327">
        <f t="shared" si="1351"/>
        <v>0.199501246882793</v>
      </c>
      <c r="DUJ12" s="326">
        <v>0</v>
      </c>
      <c r="DUK12" s="328">
        <f t="shared" si="1352"/>
        <v>24</v>
      </c>
      <c r="DUL12" s="254">
        <f t="shared" si="1353"/>
        <v>0.28783881026625091</v>
      </c>
      <c r="DUM12" s="326">
        <v>16</v>
      </c>
      <c r="DUN12" s="327">
        <f t="shared" si="1354"/>
        <v>0.37287345607084599</v>
      </c>
      <c r="DUO12" s="326">
        <v>8</v>
      </c>
      <c r="DUP12" s="327">
        <f t="shared" si="1355"/>
        <v>0.20110608345902461</v>
      </c>
      <c r="DUQ12" s="326">
        <v>0</v>
      </c>
      <c r="DUR12" s="328">
        <f t="shared" si="1356"/>
        <v>24</v>
      </c>
      <c r="DUS12" s="254">
        <f t="shared" si="1357"/>
        <v>0.29024065787882453</v>
      </c>
      <c r="DUT12" s="326">
        <v>16</v>
      </c>
      <c r="DUU12" s="327">
        <f t="shared" si="1358"/>
        <v>0.37593984962406013</v>
      </c>
      <c r="DUV12" s="326">
        <v>8</v>
      </c>
      <c r="DUW12" s="327">
        <f t="shared" si="1359"/>
        <v>0.20237794080445229</v>
      </c>
      <c r="DUX12" s="326">
        <v>0</v>
      </c>
      <c r="DUY12" s="328">
        <f t="shared" si="1360"/>
        <v>24</v>
      </c>
      <c r="DUZ12" s="254">
        <f t="shared" si="1361"/>
        <v>0.29236204166159091</v>
      </c>
      <c r="DVA12" s="326">
        <v>16</v>
      </c>
      <c r="DVB12" s="327">
        <f t="shared" si="1362"/>
        <v>0.37771482530689332</v>
      </c>
      <c r="DVC12" s="326">
        <v>8</v>
      </c>
      <c r="DVD12" s="327">
        <f t="shared" si="1363"/>
        <v>0.2038216560509554</v>
      </c>
      <c r="DVE12" s="326">
        <v>0</v>
      </c>
      <c r="DVF12" s="328">
        <f t="shared" si="1364"/>
        <v>24</v>
      </c>
      <c r="DVG12" s="254">
        <f t="shared" si="1365"/>
        <v>0.29408160764612179</v>
      </c>
      <c r="DVH12" s="326">
        <v>16</v>
      </c>
      <c r="DVI12" s="327">
        <f t="shared" si="1366"/>
        <v>0.38031851675778461</v>
      </c>
      <c r="DVJ12" s="326">
        <v>8</v>
      </c>
      <c r="DVK12" s="327">
        <f t="shared" si="1367"/>
        <v>0.20502306509482315</v>
      </c>
      <c r="DVL12" s="326">
        <v>0</v>
      </c>
      <c r="DVM12" s="328">
        <f t="shared" si="1368"/>
        <v>24</v>
      </c>
      <c r="DVN12" s="254">
        <f t="shared" si="1369"/>
        <v>0.29596744358120608</v>
      </c>
      <c r="DVO12" s="326">
        <v>16</v>
      </c>
      <c r="DVP12" s="327">
        <f t="shared" si="1370"/>
        <v>0.3837850803550012</v>
      </c>
      <c r="DVQ12" s="326">
        <v>8</v>
      </c>
      <c r="DVR12" s="327">
        <f t="shared" si="1371"/>
        <v>0.20682523267838679</v>
      </c>
      <c r="DVS12" s="326">
        <v>0</v>
      </c>
      <c r="DVT12" s="328">
        <f t="shared" si="1372"/>
        <v>24</v>
      </c>
      <c r="DVU12" s="254">
        <f t="shared" si="1373"/>
        <v>0.2986188876446435</v>
      </c>
      <c r="DVV12" s="326">
        <v>16</v>
      </c>
      <c r="DVW12" s="327">
        <f t="shared" si="1374"/>
        <v>0.38787878787878788</v>
      </c>
      <c r="DVX12" s="326">
        <v>8</v>
      </c>
      <c r="DVY12" s="327">
        <f t="shared" si="1375"/>
        <v>0.20817069997397866</v>
      </c>
      <c r="DVZ12" s="326">
        <v>0</v>
      </c>
      <c r="DWA12" s="328">
        <f t="shared" si="1376"/>
        <v>24</v>
      </c>
      <c r="DWB12" s="254">
        <f t="shared" si="1377"/>
        <v>0.30120481927710846</v>
      </c>
      <c r="DWC12" s="326">
        <v>16</v>
      </c>
      <c r="DWD12" s="327">
        <f t="shared" si="1378"/>
        <v>0.39100684261974583</v>
      </c>
      <c r="DWE12" s="326">
        <v>8</v>
      </c>
      <c r="DWF12" s="327">
        <f t="shared" si="1379"/>
        <v>0.20969855832241152</v>
      </c>
      <c r="DWG12" s="326">
        <v>0</v>
      </c>
      <c r="DWH12" s="328">
        <f t="shared" si="1380"/>
        <v>24</v>
      </c>
      <c r="DWI12" s="254">
        <f t="shared" si="1381"/>
        <v>0.30352851903376754</v>
      </c>
      <c r="DWJ12" s="326">
        <v>16</v>
      </c>
      <c r="DWK12" s="327">
        <f t="shared" si="1382"/>
        <v>0.39438008380576778</v>
      </c>
      <c r="DWL12" s="326">
        <v>8</v>
      </c>
      <c r="DWM12" s="327">
        <f t="shared" si="1383"/>
        <v>0.2119205298013245</v>
      </c>
      <c r="DWN12" s="326">
        <v>0</v>
      </c>
      <c r="DWO12" s="328">
        <f t="shared" si="1384"/>
        <v>24</v>
      </c>
      <c r="DWP12" s="254">
        <f t="shared" si="1385"/>
        <v>0.30643513789581206</v>
      </c>
      <c r="DWQ12" s="326">
        <v>16</v>
      </c>
      <c r="DWR12" s="327">
        <f t="shared" si="1386"/>
        <v>0.39662865642042633</v>
      </c>
      <c r="DWS12" s="326">
        <v>8</v>
      </c>
      <c r="DWT12" s="327">
        <f t="shared" si="1387"/>
        <v>0.21384656508954825</v>
      </c>
      <c r="DWU12" s="326">
        <v>0</v>
      </c>
      <c r="DWV12" s="328">
        <f t="shared" si="1388"/>
        <v>24</v>
      </c>
      <c r="DWW12" s="254">
        <f t="shared" si="1389"/>
        <v>0.30868167202572344</v>
      </c>
      <c r="DWX12" s="326">
        <v>16</v>
      </c>
      <c r="DWY12" s="327">
        <f t="shared" si="1390"/>
        <v>0.3999000249937516</v>
      </c>
      <c r="DWZ12" s="326">
        <v>8</v>
      </c>
      <c r="DXA12" s="327">
        <f t="shared" si="1391"/>
        <v>0.21592442645074222</v>
      </c>
      <c r="DXB12" s="326">
        <v>0</v>
      </c>
      <c r="DXC12" s="328">
        <f t="shared" si="1392"/>
        <v>24</v>
      </c>
      <c r="DXD12" s="254">
        <f t="shared" si="1393"/>
        <v>0.31144562678432391</v>
      </c>
      <c r="DXE12" s="326">
        <v>16</v>
      </c>
      <c r="DXF12" s="327">
        <f t="shared" si="1394"/>
        <v>0.40414246021722661</v>
      </c>
      <c r="DXG12" s="326">
        <v>8</v>
      </c>
      <c r="DXH12" s="327">
        <f t="shared" si="1395"/>
        <v>0.21750951604132679</v>
      </c>
      <c r="DXI12" s="326">
        <v>0</v>
      </c>
      <c r="DXJ12" s="328">
        <f t="shared" si="1396"/>
        <v>24</v>
      </c>
      <c r="DXK12" s="254">
        <f t="shared" si="1397"/>
        <v>0.31425952599188162</v>
      </c>
      <c r="DXL12" s="326">
        <v>16</v>
      </c>
      <c r="DXM12" s="327">
        <f t="shared" si="1398"/>
        <v>0.40681413679125344</v>
      </c>
      <c r="DXN12" s="326">
        <v>8</v>
      </c>
      <c r="DXO12" s="327">
        <f t="shared" si="1399"/>
        <v>0.22032497934453321</v>
      </c>
      <c r="DXP12" s="326">
        <v>0</v>
      </c>
      <c r="DXQ12" s="328">
        <f t="shared" si="1400"/>
        <v>24</v>
      </c>
      <c r="DXR12" s="254">
        <f t="shared" si="1401"/>
        <v>0.31729243786356426</v>
      </c>
      <c r="DXS12" s="326">
        <v>16</v>
      </c>
      <c r="DXT12" s="327">
        <f t="shared" si="1402"/>
        <v>0.41057223505260459</v>
      </c>
      <c r="DXU12" s="326">
        <v>8</v>
      </c>
      <c r="DXV12" s="327">
        <f t="shared" si="1403"/>
        <v>0.22290331568682087</v>
      </c>
      <c r="DXW12" s="326">
        <v>0</v>
      </c>
      <c r="DXX12" s="328">
        <f t="shared" si="1404"/>
        <v>24</v>
      </c>
      <c r="DXY12" s="254">
        <f t="shared" si="1405"/>
        <v>0.32059845044082286</v>
      </c>
      <c r="DXZ12" s="326">
        <v>16</v>
      </c>
      <c r="DYA12" s="327">
        <f t="shared" si="1406"/>
        <v>0.41580041580041582</v>
      </c>
      <c r="DYB12" s="326">
        <v>8</v>
      </c>
      <c r="DYC12" s="327">
        <f t="shared" si="1407"/>
        <v>0.22503516174402249</v>
      </c>
      <c r="DYD12" s="326">
        <v>0</v>
      </c>
      <c r="DYE12" s="328">
        <f t="shared" si="1408"/>
        <v>24</v>
      </c>
      <c r="DYF12" s="254">
        <f t="shared" si="1409"/>
        <v>0.32419289477238955</v>
      </c>
      <c r="DYG12" s="326">
        <v>16</v>
      </c>
      <c r="DYH12" s="327">
        <f t="shared" si="1410"/>
        <v>0.42072048382855642</v>
      </c>
      <c r="DYI12" s="326">
        <v>8</v>
      </c>
      <c r="DYJ12" s="327">
        <f t="shared" si="1411"/>
        <v>0.2279202279202279</v>
      </c>
      <c r="DYK12" s="326">
        <v>0</v>
      </c>
      <c r="DYL12" s="328">
        <f t="shared" si="1412"/>
        <v>24</v>
      </c>
      <c r="DYM12" s="254">
        <f t="shared" si="1413"/>
        <v>0.32818268836318887</v>
      </c>
      <c r="DYN12" s="326">
        <v>16</v>
      </c>
      <c r="DYO12" s="327">
        <f t="shared" si="1414"/>
        <v>0.42429063908777515</v>
      </c>
      <c r="DYP12" s="326">
        <v>8</v>
      </c>
      <c r="DYQ12" s="327">
        <f t="shared" si="1415"/>
        <v>0.23001725129384704</v>
      </c>
      <c r="DYR12" s="326">
        <v>0</v>
      </c>
      <c r="DYS12" s="328">
        <f t="shared" si="1416"/>
        <v>24</v>
      </c>
      <c r="DYT12" s="254">
        <f t="shared" si="1417"/>
        <v>0.33108014898606708</v>
      </c>
      <c r="DYU12" s="326">
        <v>16</v>
      </c>
      <c r="DYV12" s="327">
        <f t="shared" si="1418"/>
        <v>0.42929970485645291</v>
      </c>
      <c r="DYW12" s="326">
        <v>8</v>
      </c>
      <c r="DYX12" s="327">
        <f t="shared" si="1419"/>
        <v>0.23337222870478411</v>
      </c>
      <c r="DYY12" s="326">
        <v>0</v>
      </c>
      <c r="DYZ12" s="328">
        <f t="shared" si="1420"/>
        <v>24</v>
      </c>
      <c r="DZA12" s="254">
        <f t="shared" si="1421"/>
        <v>0.33542976939203351</v>
      </c>
      <c r="DZB12" s="326">
        <v>16</v>
      </c>
      <c r="DZC12" s="327">
        <f t="shared" si="1422"/>
        <v>0.43301759133964823</v>
      </c>
      <c r="DZD12" s="326">
        <v>8</v>
      </c>
      <c r="DZE12" s="327">
        <f t="shared" si="1423"/>
        <v>0.2359882005899705</v>
      </c>
      <c r="DZF12" s="326">
        <v>0</v>
      </c>
      <c r="DZG12" s="328">
        <f t="shared" si="1424"/>
        <v>24</v>
      </c>
      <c r="DZH12" s="254">
        <f t="shared" si="1425"/>
        <v>0.33874382498235711</v>
      </c>
      <c r="DZI12" s="326">
        <v>15</v>
      </c>
      <c r="DZJ12" s="327">
        <f t="shared" si="1426"/>
        <v>0.40972411909314399</v>
      </c>
      <c r="DZK12" s="326">
        <v>7</v>
      </c>
      <c r="DZL12" s="327">
        <f t="shared" si="1427"/>
        <v>0.20970641102456561</v>
      </c>
      <c r="DZM12" s="326">
        <v>0</v>
      </c>
      <c r="DZN12" s="328">
        <f t="shared" si="1428"/>
        <v>22</v>
      </c>
      <c r="DZO12" s="254">
        <f t="shared" si="1429"/>
        <v>0.31433061865980855</v>
      </c>
      <c r="DZP12" s="326">
        <v>15</v>
      </c>
      <c r="DZQ12" s="327">
        <f t="shared" si="1430"/>
        <v>0.41585805378430829</v>
      </c>
      <c r="DZR12" s="326">
        <v>7</v>
      </c>
      <c r="DZS12" s="327">
        <f t="shared" si="1431"/>
        <v>0.21257212268448225</v>
      </c>
      <c r="DZT12" s="326">
        <v>0</v>
      </c>
      <c r="DZU12" s="328">
        <f t="shared" si="1432"/>
        <v>22</v>
      </c>
      <c r="DZV12" s="254">
        <f t="shared" si="1433"/>
        <v>0.3188405797101449</v>
      </c>
      <c r="DZW12" s="326">
        <v>15</v>
      </c>
      <c r="DZX12" s="327">
        <f t="shared" si="1434"/>
        <v>0.42241622078287805</v>
      </c>
      <c r="DZY12" s="326">
        <v>7</v>
      </c>
      <c r="DZZ12" s="327">
        <f t="shared" si="1435"/>
        <v>0.21638330757341576</v>
      </c>
      <c r="EAA12" s="326">
        <v>0</v>
      </c>
      <c r="EAB12" s="328">
        <f t="shared" si="1436"/>
        <v>22</v>
      </c>
      <c r="EAC12" s="254">
        <f t="shared" si="1437"/>
        <v>0.32419687592101382</v>
      </c>
      <c r="EAD12" s="326">
        <v>15</v>
      </c>
      <c r="EAE12" s="327">
        <f t="shared" si="1438"/>
        <v>0.42771599657827203</v>
      </c>
      <c r="EAF12" s="326">
        <v>7</v>
      </c>
      <c r="EAG12" s="327">
        <f t="shared" si="1439"/>
        <v>0.21943573667711599</v>
      </c>
      <c r="EAH12" s="326">
        <v>0</v>
      </c>
      <c r="EAI12" s="328">
        <f t="shared" si="1440"/>
        <v>22</v>
      </c>
      <c r="EAJ12" s="254">
        <f t="shared" si="1441"/>
        <v>0.3285053008809915</v>
      </c>
      <c r="EAK12" s="326">
        <v>15</v>
      </c>
      <c r="EAL12" s="327">
        <f t="shared" si="1442"/>
        <v>0.4329004329004329</v>
      </c>
      <c r="EAM12" s="326">
        <v>7</v>
      </c>
      <c r="EAN12" s="327">
        <f t="shared" si="1443"/>
        <v>0.22285896211397643</v>
      </c>
      <c r="EAO12" s="326">
        <v>0</v>
      </c>
      <c r="EAP12" s="328">
        <f t="shared" si="1444"/>
        <v>22</v>
      </c>
      <c r="EAQ12" s="254">
        <f t="shared" si="1445"/>
        <v>0.33303057826218591</v>
      </c>
      <c r="EAR12" s="326">
        <v>15</v>
      </c>
      <c r="EAS12" s="327">
        <f t="shared" si="1446"/>
        <v>0.43859649122807015</v>
      </c>
      <c r="EAT12" s="326">
        <v>6</v>
      </c>
      <c r="EAU12" s="327">
        <f t="shared" si="1447"/>
        <v>0.1941747572815534</v>
      </c>
      <c r="EAV12" s="326">
        <v>0</v>
      </c>
      <c r="EAW12" s="328">
        <f t="shared" si="1448"/>
        <v>21</v>
      </c>
      <c r="EAX12" s="254">
        <f t="shared" si="1449"/>
        <v>0.32258064516129031</v>
      </c>
      <c r="EAY12" s="326">
        <v>15</v>
      </c>
      <c r="EAZ12" s="327">
        <f t="shared" si="1450"/>
        <v>0.4437869822485207</v>
      </c>
      <c r="EBA12" s="326">
        <v>6</v>
      </c>
      <c r="EBB12" s="327">
        <f t="shared" si="1451"/>
        <v>0.19775873434410021</v>
      </c>
      <c r="EBC12" s="326">
        <v>0</v>
      </c>
      <c r="EBD12" s="328">
        <f t="shared" si="1452"/>
        <v>21</v>
      </c>
      <c r="EBE12" s="254">
        <f t="shared" si="1453"/>
        <v>0.32740879326473343</v>
      </c>
      <c r="EBF12" s="326">
        <v>13</v>
      </c>
      <c r="EBG12" s="327">
        <f t="shared" si="1454"/>
        <v>0.39074241058010223</v>
      </c>
      <c r="EBH12" s="326">
        <v>6</v>
      </c>
      <c r="EBI12" s="327">
        <f t="shared" si="1455"/>
        <v>0.2014098690835851</v>
      </c>
      <c r="EBJ12" s="326">
        <v>0</v>
      </c>
      <c r="EBK12" s="328">
        <f t="shared" si="1456"/>
        <v>19</v>
      </c>
      <c r="EBL12" s="254">
        <f t="shared" si="1457"/>
        <v>0.30130034887408819</v>
      </c>
      <c r="EBM12" s="326">
        <v>13</v>
      </c>
      <c r="EBN12" s="327">
        <f t="shared" si="1458"/>
        <v>0.39573820395738207</v>
      </c>
      <c r="EBO12" s="326">
        <v>6</v>
      </c>
      <c r="EBP12" s="327">
        <f t="shared" si="1459"/>
        <v>0.20576131687242799</v>
      </c>
      <c r="EBQ12" s="326">
        <v>0</v>
      </c>
      <c r="EBR12" s="328">
        <f t="shared" si="1460"/>
        <v>19</v>
      </c>
      <c r="EBS12" s="254">
        <f t="shared" si="1461"/>
        <v>0.30640219319464601</v>
      </c>
      <c r="EBT12" s="326">
        <v>13</v>
      </c>
      <c r="EBU12" s="327">
        <f t="shared" si="1462"/>
        <v>0.40135844396418652</v>
      </c>
      <c r="EBV12" s="326">
        <v>6</v>
      </c>
      <c r="EBW12" s="327">
        <f t="shared" si="1463"/>
        <v>0.20942408376963353</v>
      </c>
      <c r="EBX12" s="326">
        <v>0</v>
      </c>
      <c r="EBY12" s="328">
        <f t="shared" si="1464"/>
        <v>19</v>
      </c>
      <c r="EBZ12" s="254">
        <f t="shared" si="1465"/>
        <v>0.31127129750982963</v>
      </c>
      <c r="ECA12" s="326">
        <v>12</v>
      </c>
      <c r="ECB12" s="327">
        <f t="shared" si="1466"/>
        <v>0.3784295175023652</v>
      </c>
      <c r="ECC12" s="326">
        <v>6</v>
      </c>
      <c r="ECD12" s="327">
        <f t="shared" si="1467"/>
        <v>0.21314387211367672</v>
      </c>
      <c r="ECE12" s="326">
        <v>0</v>
      </c>
      <c r="ECF12" s="328">
        <f t="shared" si="1468"/>
        <v>18</v>
      </c>
      <c r="ECG12" s="254">
        <f t="shared" si="1469"/>
        <v>0.30070163715335779</v>
      </c>
      <c r="ECH12" s="326">
        <v>12</v>
      </c>
      <c r="ECI12" s="327">
        <f t="shared" si="1470"/>
        <v>0.38572806171648988</v>
      </c>
      <c r="ECJ12" s="326">
        <v>6</v>
      </c>
      <c r="ECK12" s="327">
        <f t="shared" si="1471"/>
        <v>0.21652832912306025</v>
      </c>
      <c r="ECL12" s="326">
        <v>0</v>
      </c>
      <c r="ECM12" s="328">
        <f t="shared" si="1472"/>
        <v>18</v>
      </c>
      <c r="ECN12" s="254">
        <f t="shared" si="1473"/>
        <v>0.30601836110166608</v>
      </c>
      <c r="ECO12" s="326">
        <v>12</v>
      </c>
      <c r="ECP12" s="327">
        <f t="shared" si="1474"/>
        <v>0.39215686274509803</v>
      </c>
      <c r="ECQ12" s="326">
        <v>6</v>
      </c>
      <c r="ECR12" s="327">
        <f t="shared" si="1475"/>
        <v>0.22083179977916823</v>
      </c>
      <c r="ECS12" s="326">
        <v>0</v>
      </c>
      <c r="ECT12" s="328">
        <f t="shared" si="1476"/>
        <v>18</v>
      </c>
      <c r="ECU12" s="254">
        <f t="shared" si="1477"/>
        <v>0.31158040505452655</v>
      </c>
      <c r="ECV12" s="326">
        <v>12</v>
      </c>
      <c r="ECW12" s="327">
        <f t="shared" si="1478"/>
        <v>0.40268456375838929</v>
      </c>
      <c r="ECX12" s="326">
        <v>6</v>
      </c>
      <c r="ECY12" s="327">
        <f t="shared" si="1479"/>
        <v>0.22573363431151239</v>
      </c>
      <c r="ECZ12" s="326">
        <v>0</v>
      </c>
      <c r="EDA12" s="328">
        <f t="shared" si="1480"/>
        <v>18</v>
      </c>
      <c r="EDB12" s="254">
        <f t="shared" si="1481"/>
        <v>0.31926214969847466</v>
      </c>
      <c r="EDC12" s="326">
        <v>12</v>
      </c>
      <c r="EDD12" s="327">
        <f t="shared" si="1482"/>
        <v>0.40955631399317405</v>
      </c>
      <c r="EDE12" s="326">
        <v>6</v>
      </c>
      <c r="EDF12" s="327">
        <f t="shared" si="1483"/>
        <v>0.23201856148491878</v>
      </c>
      <c r="EDG12" s="326">
        <v>0</v>
      </c>
      <c r="EDH12" s="328">
        <f t="shared" si="1484"/>
        <v>18</v>
      </c>
      <c r="EDI12" s="254">
        <f t="shared" si="1485"/>
        <v>0.32632342277012327</v>
      </c>
      <c r="EDJ12" s="326">
        <v>12</v>
      </c>
      <c r="EDK12" s="327">
        <f t="shared" si="1486"/>
        <v>0.41768186564566656</v>
      </c>
      <c r="EDL12" s="326">
        <v>4</v>
      </c>
      <c r="EDM12" s="327">
        <f t="shared" si="1487"/>
        <v>0.15936254980079681</v>
      </c>
      <c r="EDN12" s="326">
        <v>0</v>
      </c>
      <c r="EDO12" s="328">
        <f t="shared" si="1488"/>
        <v>16</v>
      </c>
      <c r="EDP12" s="254">
        <f t="shared" si="1489"/>
        <v>0.29723202675088239</v>
      </c>
      <c r="EDQ12" s="326">
        <v>12</v>
      </c>
      <c r="EDR12" s="327">
        <f t="shared" si="1490"/>
        <v>0.42628774422735344</v>
      </c>
      <c r="EDS12" s="326">
        <v>3</v>
      </c>
      <c r="EDT12" s="327">
        <f t="shared" si="1491"/>
        <v>0.12239902080783352</v>
      </c>
      <c r="EDU12" s="326">
        <v>0</v>
      </c>
      <c r="EDV12" s="328">
        <f t="shared" si="1492"/>
        <v>15</v>
      </c>
      <c r="EDW12" s="254">
        <f t="shared" si="1493"/>
        <v>0.28484618306114701</v>
      </c>
      <c r="EDX12" s="326">
        <v>12</v>
      </c>
      <c r="EDY12" s="327">
        <f t="shared" si="1494"/>
        <v>0.43652237177155323</v>
      </c>
      <c r="EDZ12" s="326">
        <v>3</v>
      </c>
      <c r="EEA12" s="327">
        <f t="shared" si="1495"/>
        <v>0.12578616352201258</v>
      </c>
      <c r="EEB12" s="326">
        <v>0</v>
      </c>
      <c r="EEC12" s="328">
        <f t="shared" si="1496"/>
        <v>15</v>
      </c>
      <c r="EED12" s="254">
        <f t="shared" si="1497"/>
        <v>0.29216984807167901</v>
      </c>
      <c r="EEE12" s="326">
        <v>12</v>
      </c>
      <c r="EEF12" s="327">
        <f t="shared" si="1498"/>
        <v>0.44576523031203563</v>
      </c>
      <c r="EEG12" s="326">
        <v>3</v>
      </c>
      <c r="EEH12" s="327">
        <f t="shared" si="1499"/>
        <v>0.12842465753424656</v>
      </c>
      <c r="EEI12" s="326">
        <v>0</v>
      </c>
      <c r="EEJ12" s="328">
        <f t="shared" si="1500"/>
        <v>15</v>
      </c>
      <c r="EEK12" s="254">
        <f t="shared" si="1501"/>
        <v>0.29832935560859186</v>
      </c>
      <c r="EEL12" s="326">
        <v>10</v>
      </c>
      <c r="EEM12" s="327">
        <f t="shared" si="1502"/>
        <v>0.3800836183960471</v>
      </c>
      <c r="EEN12" s="326">
        <v>3</v>
      </c>
      <c r="EEO12" s="327">
        <f t="shared" si="1503"/>
        <v>0.13192612137203166</v>
      </c>
      <c r="EEP12" s="326">
        <v>0</v>
      </c>
      <c r="EEQ12" s="328">
        <f t="shared" si="1504"/>
        <v>13</v>
      </c>
      <c r="EER12" s="254">
        <f t="shared" si="1505"/>
        <v>0.26503567787971455</v>
      </c>
      <c r="EES12" s="326">
        <v>9</v>
      </c>
      <c r="EET12" s="327">
        <f t="shared" si="1506"/>
        <v>0.35128805620608899</v>
      </c>
      <c r="EEU12" s="326">
        <v>3</v>
      </c>
      <c r="EEV12" s="327">
        <f t="shared" si="1507"/>
        <v>0.13611615245009073</v>
      </c>
      <c r="EEW12" s="326">
        <v>0</v>
      </c>
      <c r="EEX12" s="328">
        <f t="shared" si="1508"/>
        <v>12</v>
      </c>
      <c r="EEY12" s="254">
        <f t="shared" si="1509"/>
        <v>0.25178346621905162</v>
      </c>
      <c r="EEZ12" s="326">
        <v>9</v>
      </c>
      <c r="EFA12" s="327">
        <f t="shared" si="1510"/>
        <v>0.3624647603705195</v>
      </c>
      <c r="EFB12" s="326">
        <v>3</v>
      </c>
      <c r="EFC12" s="327">
        <f t="shared" si="1511"/>
        <v>0.1403180542563143</v>
      </c>
      <c r="EFD12" s="326">
        <v>0</v>
      </c>
      <c r="EFE12" s="328">
        <f t="shared" si="1512"/>
        <v>12</v>
      </c>
      <c r="EFF12" s="254">
        <f t="shared" si="1513"/>
        <v>0.25968405107119669</v>
      </c>
      <c r="EFG12" s="326">
        <v>9</v>
      </c>
      <c r="EFH12" s="327">
        <f t="shared" si="1514"/>
        <v>0.37344398340248963</v>
      </c>
      <c r="EFI12" s="326">
        <v>3</v>
      </c>
      <c r="EFJ12" s="327">
        <f t="shared" si="1515"/>
        <v>0.14471780028943559</v>
      </c>
      <c r="EFK12" s="326">
        <v>0</v>
      </c>
      <c r="EFL12" s="328">
        <f t="shared" si="1516"/>
        <v>12</v>
      </c>
      <c r="EFM12" s="254">
        <f t="shared" si="1517"/>
        <v>0.26767789426723176</v>
      </c>
      <c r="EFN12" s="326">
        <v>9</v>
      </c>
      <c r="EFO12" s="327">
        <f t="shared" si="1518"/>
        <v>0.38543897216274092</v>
      </c>
      <c r="EFP12" s="326">
        <v>3</v>
      </c>
      <c r="EFQ12" s="327">
        <f t="shared" si="1519"/>
        <v>0.14962593516209477</v>
      </c>
      <c r="EFR12" s="326">
        <v>0</v>
      </c>
      <c r="EFS12" s="328">
        <f t="shared" si="1520"/>
        <v>12</v>
      </c>
      <c r="EFT12" s="254">
        <f t="shared" si="1521"/>
        <v>0.27649769585253459</v>
      </c>
      <c r="EFU12" s="326">
        <v>9</v>
      </c>
      <c r="EFV12" s="327">
        <f t="shared" si="1522"/>
        <v>0.39787798408488062</v>
      </c>
      <c r="EFW12" s="326">
        <v>3</v>
      </c>
      <c r="EFX12" s="327">
        <f t="shared" si="1523"/>
        <v>0.15440041173443131</v>
      </c>
      <c r="EFY12" s="326">
        <v>0</v>
      </c>
      <c r="EFZ12" s="328">
        <f t="shared" si="1524"/>
        <v>12</v>
      </c>
      <c r="EGA12" s="254">
        <f t="shared" si="1525"/>
        <v>0.2853745541022592</v>
      </c>
      <c r="EGB12" s="326">
        <v>9</v>
      </c>
      <c r="EGC12" s="327">
        <f t="shared" si="1526"/>
        <v>0.41095890410958902</v>
      </c>
      <c r="EGD12" s="326">
        <v>3</v>
      </c>
      <c r="EGE12" s="327">
        <f t="shared" si="1527"/>
        <v>0.15839493136219643</v>
      </c>
      <c r="EGF12" s="326">
        <v>0</v>
      </c>
      <c r="EGG12" s="328">
        <f t="shared" si="1528"/>
        <v>12</v>
      </c>
      <c r="EGH12" s="254">
        <f t="shared" si="1529"/>
        <v>0.2938295788442703</v>
      </c>
      <c r="EGI12" s="326">
        <v>9</v>
      </c>
      <c r="EGJ12" s="327">
        <f t="shared" si="1530"/>
        <v>0.42432814710042432</v>
      </c>
      <c r="EGK12" s="326">
        <v>3</v>
      </c>
      <c r="EGL12" s="327">
        <f t="shared" si="1531"/>
        <v>0.16420361247947454</v>
      </c>
      <c r="EGM12" s="326">
        <v>0</v>
      </c>
      <c r="EGN12" s="328">
        <f t="shared" si="1532"/>
        <v>12</v>
      </c>
      <c r="EGO12" s="254">
        <f t="shared" si="1533"/>
        <v>0.303951367781155</v>
      </c>
      <c r="EGP12" s="326">
        <v>8</v>
      </c>
      <c r="EGQ12" s="327">
        <f t="shared" si="1534"/>
        <v>0.39100684261974583</v>
      </c>
      <c r="EGR12" s="326">
        <v>3</v>
      </c>
      <c r="EGS12" s="327">
        <f t="shared" si="1535"/>
        <v>0.16930022573363432</v>
      </c>
      <c r="EGT12" s="326">
        <v>0</v>
      </c>
      <c r="EGU12" s="328">
        <f t="shared" si="1536"/>
        <v>11</v>
      </c>
      <c r="EGV12" s="254">
        <f t="shared" si="1537"/>
        <v>0.28810895756940808</v>
      </c>
      <c r="EGW12" s="326">
        <v>8</v>
      </c>
      <c r="EGX12" s="327">
        <f t="shared" si="1538"/>
        <v>0.40363269424823411</v>
      </c>
      <c r="EGY12" s="326">
        <v>3</v>
      </c>
      <c r="EGZ12" s="327">
        <f t="shared" si="1539"/>
        <v>0.17482517482517482</v>
      </c>
      <c r="EHA12" s="326">
        <v>0</v>
      </c>
      <c r="EHB12" s="328">
        <f t="shared" si="1540"/>
        <v>11</v>
      </c>
      <c r="EHC12" s="254">
        <f t="shared" si="1541"/>
        <v>0.29745808545159547</v>
      </c>
      <c r="EHD12" s="326">
        <v>8</v>
      </c>
      <c r="EHE12" s="327">
        <f t="shared" si="1542"/>
        <v>0.41862899005756149</v>
      </c>
      <c r="EHF12" s="326">
        <v>3</v>
      </c>
      <c r="EHG12" s="327">
        <f t="shared" si="1543"/>
        <v>0.18028846153846154</v>
      </c>
      <c r="EHH12" s="326">
        <v>0</v>
      </c>
      <c r="EHI12" s="328">
        <f t="shared" si="1544"/>
        <v>11</v>
      </c>
      <c r="EHJ12" s="254">
        <f t="shared" si="1545"/>
        <v>0.30769230769230771</v>
      </c>
      <c r="EHK12" s="326">
        <v>8</v>
      </c>
      <c r="EHL12" s="327">
        <f t="shared" si="1546"/>
        <v>0.43126684636118601</v>
      </c>
      <c r="EHM12" s="326">
        <v>3</v>
      </c>
      <c r="EHN12" s="327">
        <f t="shared" si="1547"/>
        <v>0.18575851393188852</v>
      </c>
      <c r="EHO12" s="326">
        <v>0</v>
      </c>
      <c r="EHP12" s="328">
        <f t="shared" si="1548"/>
        <v>11</v>
      </c>
      <c r="EHQ12" s="254">
        <f t="shared" si="1549"/>
        <v>0.31700288184438041</v>
      </c>
      <c r="EHR12" s="326">
        <v>8</v>
      </c>
      <c r="EHS12" s="327">
        <f t="shared" si="1550"/>
        <v>0.44593088071348941</v>
      </c>
      <c r="EHT12" s="326">
        <v>3</v>
      </c>
      <c r="EHU12" s="327">
        <f t="shared" si="1551"/>
        <v>0.19305019305019305</v>
      </c>
      <c r="EHV12" s="326">
        <v>0</v>
      </c>
      <c r="EHW12" s="328">
        <f t="shared" si="1552"/>
        <v>11</v>
      </c>
      <c r="EHX12" s="254">
        <f t="shared" si="1553"/>
        <v>0.32855436081242534</v>
      </c>
      <c r="EHY12" s="326">
        <v>7</v>
      </c>
      <c r="EHZ12" s="327">
        <f t="shared" si="1554"/>
        <v>0.40229885057471265</v>
      </c>
      <c r="EIA12" s="326">
        <v>3</v>
      </c>
      <c r="EIB12" s="327">
        <f t="shared" si="1555"/>
        <v>0.19946808510638298</v>
      </c>
      <c r="EIC12" s="326">
        <v>0</v>
      </c>
      <c r="EID12" s="328">
        <f t="shared" si="1556"/>
        <v>10</v>
      </c>
      <c r="EIE12" s="254">
        <f t="shared" si="1557"/>
        <v>0.30826140567200988</v>
      </c>
      <c r="EIF12" s="326">
        <v>7</v>
      </c>
      <c r="EIG12" s="327">
        <f t="shared" si="1558"/>
        <v>0.4199160167966407</v>
      </c>
      <c r="EIH12" s="326">
        <v>3</v>
      </c>
      <c r="EII12" s="327">
        <f t="shared" si="1559"/>
        <v>0.205620287868403</v>
      </c>
      <c r="EIJ12" s="326">
        <v>0</v>
      </c>
      <c r="EIK12" s="328">
        <f t="shared" si="1560"/>
        <v>10</v>
      </c>
      <c r="EIL12" s="254">
        <f t="shared" si="1561"/>
        <v>0.31989763275751759</v>
      </c>
      <c r="EIM12" s="326">
        <v>7</v>
      </c>
      <c r="EIN12" s="327">
        <f t="shared" si="1562"/>
        <v>0.43914680050188204</v>
      </c>
      <c r="EIO12" s="326">
        <v>3</v>
      </c>
      <c r="EIP12" s="327">
        <f t="shared" si="1563"/>
        <v>0.21352313167259787</v>
      </c>
      <c r="EIQ12" s="326">
        <v>0</v>
      </c>
      <c r="EIR12" s="328">
        <f t="shared" si="1564"/>
        <v>10</v>
      </c>
      <c r="EIS12" s="254">
        <f t="shared" si="1565"/>
        <v>0.33344448149383127</v>
      </c>
      <c r="EIT12" s="326">
        <v>7</v>
      </c>
      <c r="EIU12" s="327">
        <f t="shared" si="1566"/>
        <v>0.45484080571799868</v>
      </c>
      <c r="EIV12" s="326">
        <v>3</v>
      </c>
      <c r="EIW12" s="327">
        <f t="shared" si="1567"/>
        <v>0.22338049143708116</v>
      </c>
      <c r="EIX12" s="326">
        <v>0</v>
      </c>
      <c r="EIY12" s="328">
        <f t="shared" si="1568"/>
        <v>10</v>
      </c>
      <c r="EIZ12" s="254">
        <f t="shared" si="1569"/>
        <v>0.34698126301179733</v>
      </c>
      <c r="EJA12" s="326">
        <v>7</v>
      </c>
      <c r="EJB12" s="327">
        <f t="shared" si="1570"/>
        <v>0.47011417058428473</v>
      </c>
      <c r="EJC12" s="326">
        <v>3</v>
      </c>
      <c r="EJD12" s="327">
        <f t="shared" si="1571"/>
        <v>0.23112480739599386</v>
      </c>
      <c r="EJE12" s="326">
        <v>0</v>
      </c>
      <c r="EJF12" s="328">
        <f t="shared" si="1572"/>
        <v>10</v>
      </c>
      <c r="EJG12" s="254">
        <f t="shared" si="1573"/>
        <v>0.35880875493362041</v>
      </c>
      <c r="EJH12" s="326">
        <v>7</v>
      </c>
      <c r="EJI12" s="327">
        <f t="shared" si="1574"/>
        <v>0.48985304408677399</v>
      </c>
      <c r="EJJ12" s="326">
        <v>3</v>
      </c>
      <c r="EJK12" s="327">
        <f t="shared" si="1575"/>
        <v>0.23942537909018355</v>
      </c>
      <c r="EJL12" s="326">
        <v>0</v>
      </c>
      <c r="EJM12" s="328">
        <f t="shared" si="1576"/>
        <v>10</v>
      </c>
      <c r="EJN12" s="254">
        <f t="shared" si="1577"/>
        <v>0.37285607755406414</v>
      </c>
      <c r="EJO12" s="326">
        <v>7</v>
      </c>
      <c r="EJP12" s="327">
        <f t="shared" si="1578"/>
        <v>0.50761421319796951</v>
      </c>
      <c r="EJQ12" s="326">
        <v>3</v>
      </c>
      <c r="EJR12" s="327">
        <f t="shared" si="1579"/>
        <v>0.25020850708924103</v>
      </c>
      <c r="EJS12" s="326">
        <v>0</v>
      </c>
      <c r="EJT12" s="328">
        <f t="shared" si="1580"/>
        <v>10</v>
      </c>
      <c r="EJU12" s="254">
        <f t="shared" si="1581"/>
        <v>0.38789759503491078</v>
      </c>
      <c r="EJV12" s="326">
        <v>7</v>
      </c>
      <c r="EJW12" s="327">
        <f t="shared" si="1582"/>
        <v>0.52316890881913303</v>
      </c>
      <c r="EJX12" s="326">
        <v>3</v>
      </c>
      <c r="EJY12" s="327">
        <f t="shared" si="1583"/>
        <v>0.25974025974025972</v>
      </c>
      <c r="EJZ12" s="326">
        <v>0</v>
      </c>
      <c r="EKA12" s="328">
        <f t="shared" si="1584"/>
        <v>10</v>
      </c>
      <c r="EKB12" s="254">
        <f t="shared" si="1585"/>
        <v>0.4011231448054553</v>
      </c>
      <c r="EKC12" s="326">
        <v>7</v>
      </c>
      <c r="EKD12" s="327">
        <f t="shared" si="1586"/>
        <v>0.54305663304887508</v>
      </c>
      <c r="EKE12" s="326">
        <v>3</v>
      </c>
      <c r="EKF12" s="327">
        <f t="shared" si="1587"/>
        <v>0.27075812274368227</v>
      </c>
      <c r="EKG12" s="326">
        <v>0</v>
      </c>
      <c r="EKH12" s="328">
        <f t="shared" si="1588"/>
        <v>10</v>
      </c>
      <c r="EKI12" s="254">
        <f t="shared" si="1589"/>
        <v>0.41718815185648728</v>
      </c>
      <c r="EKJ12" s="326">
        <v>7</v>
      </c>
      <c r="EKK12" s="327">
        <f t="shared" si="1590"/>
        <v>0.56818181818181823</v>
      </c>
      <c r="EKL12" s="326">
        <v>3</v>
      </c>
      <c r="EKM12" s="327">
        <f t="shared" si="1591"/>
        <v>0.28142589118198874</v>
      </c>
      <c r="EKN12" s="326">
        <v>0</v>
      </c>
      <c r="EKO12" s="328">
        <f t="shared" si="1592"/>
        <v>10</v>
      </c>
      <c r="EKP12" s="254">
        <f t="shared" si="1593"/>
        <v>0.4351610095735422</v>
      </c>
      <c r="EKQ12" s="326">
        <v>7</v>
      </c>
      <c r="EKR12" s="327">
        <f t="shared" si="1594"/>
        <v>0.5957446808510638</v>
      </c>
      <c r="EKS12" s="326">
        <v>2</v>
      </c>
      <c r="EKT12" s="327">
        <f t="shared" si="1595"/>
        <v>0.1953125</v>
      </c>
      <c r="EKU12" s="326">
        <v>0</v>
      </c>
      <c r="EKV12" s="328">
        <f t="shared" si="1596"/>
        <v>9</v>
      </c>
      <c r="EKW12" s="254">
        <f t="shared" si="1597"/>
        <v>0.40927694406548432</v>
      </c>
      <c r="EKX12" s="326">
        <v>7</v>
      </c>
      <c r="EKY12" s="327">
        <f t="shared" si="1598"/>
        <v>0.62333036509349959</v>
      </c>
      <c r="EKZ12" s="326">
        <v>2</v>
      </c>
      <c r="ELA12" s="327">
        <f t="shared" si="1599"/>
        <v>0.20304568527918782</v>
      </c>
      <c r="ELB12" s="326">
        <v>0</v>
      </c>
      <c r="ELC12" s="328">
        <f t="shared" si="1600"/>
        <v>9</v>
      </c>
      <c r="ELD12" s="254">
        <f t="shared" si="1601"/>
        <v>0.42694497153700189</v>
      </c>
      <c r="ELE12" s="326">
        <v>6</v>
      </c>
      <c r="ELF12" s="327">
        <f t="shared" si="1602"/>
        <v>0.55658627087198509</v>
      </c>
      <c r="ELG12" s="326">
        <v>2</v>
      </c>
      <c r="ELH12" s="327">
        <f t="shared" si="1603"/>
        <v>0.20876826722338201</v>
      </c>
      <c r="ELI12" s="326">
        <v>0</v>
      </c>
      <c r="ELJ12" s="328">
        <f t="shared" si="1604"/>
        <v>8</v>
      </c>
      <c r="ELK12" s="254">
        <f t="shared" si="1605"/>
        <v>0.39292730844793711</v>
      </c>
      <c r="ELL12" s="326">
        <v>6</v>
      </c>
      <c r="ELM12" s="327">
        <f t="shared" si="1606"/>
        <v>0.57636887608069165</v>
      </c>
      <c r="ELN12" s="326">
        <v>2</v>
      </c>
      <c r="ELO12" s="327">
        <f t="shared" si="1607"/>
        <v>0.21857923497267759</v>
      </c>
      <c r="ELP12" s="326">
        <v>0</v>
      </c>
      <c r="ELQ12" s="328">
        <f t="shared" si="1608"/>
        <v>8</v>
      </c>
      <c r="ELR12" s="254">
        <f t="shared" si="1609"/>
        <v>0.40899795501022501</v>
      </c>
      <c r="ELS12" s="326">
        <v>6</v>
      </c>
      <c r="ELT12" s="327">
        <f t="shared" si="1610"/>
        <v>0.59171597633136097</v>
      </c>
      <c r="ELU12" s="326">
        <v>2</v>
      </c>
      <c r="ELV12" s="327">
        <f t="shared" si="1611"/>
        <v>0.22547914317925591</v>
      </c>
      <c r="ELW12" s="326">
        <v>0</v>
      </c>
      <c r="ELX12" s="328">
        <f t="shared" si="1612"/>
        <v>8</v>
      </c>
      <c r="ELY12" s="254">
        <f t="shared" si="1613"/>
        <v>0.42083114150447132</v>
      </c>
      <c r="ELZ12" s="326">
        <v>6</v>
      </c>
      <c r="EMA12" s="327">
        <f t="shared" si="1614"/>
        <v>0.61538461538461542</v>
      </c>
      <c r="EMB12" s="326">
        <v>2</v>
      </c>
      <c r="EMC12" s="327">
        <f t="shared" si="1615"/>
        <v>0.23501762632197415</v>
      </c>
      <c r="EMD12" s="326">
        <v>0</v>
      </c>
      <c r="EME12" s="328">
        <f t="shared" si="1616"/>
        <v>8</v>
      </c>
      <c r="EMF12" s="254">
        <f t="shared" si="1617"/>
        <v>0.43811610076670315</v>
      </c>
      <c r="EMG12" s="326">
        <v>6</v>
      </c>
      <c r="EMH12" s="327">
        <f t="shared" si="1618"/>
        <v>0.63559322033898313</v>
      </c>
      <c r="EMI12" s="326">
        <v>2</v>
      </c>
      <c r="EMJ12" s="327">
        <f t="shared" si="1619"/>
        <v>0.23923444976076555</v>
      </c>
      <c r="EMK12" s="326">
        <v>0</v>
      </c>
      <c r="EML12" s="328">
        <f t="shared" si="1620"/>
        <v>8</v>
      </c>
      <c r="EMM12" s="254">
        <f t="shared" si="1621"/>
        <v>0.44943820224719105</v>
      </c>
      <c r="EMN12" s="326">
        <v>6</v>
      </c>
      <c r="EMO12" s="327">
        <f t="shared" si="1622"/>
        <v>0.65502183406113534</v>
      </c>
      <c r="EMP12" s="326">
        <v>2</v>
      </c>
      <c r="EMQ12" s="327">
        <f t="shared" si="1623"/>
        <v>0.24906600249066002</v>
      </c>
      <c r="EMR12" s="326">
        <v>0</v>
      </c>
      <c r="EMS12" s="328">
        <f t="shared" si="1624"/>
        <v>8</v>
      </c>
      <c r="EMT12" s="254">
        <f t="shared" si="1625"/>
        <v>0.46538685282140779</v>
      </c>
      <c r="EMU12" s="326">
        <v>6</v>
      </c>
      <c r="EMV12" s="327">
        <f t="shared" si="1626"/>
        <v>0.67796610169491522</v>
      </c>
      <c r="EMW12" s="326">
        <v>2</v>
      </c>
      <c r="EMX12" s="327">
        <f t="shared" si="1627"/>
        <v>0.26007802340702213</v>
      </c>
      <c r="EMY12" s="326">
        <v>0</v>
      </c>
      <c r="EMZ12" s="328">
        <f t="shared" si="1628"/>
        <v>8</v>
      </c>
      <c r="ENA12" s="254">
        <f t="shared" si="1629"/>
        <v>0.48367593712212814</v>
      </c>
      <c r="ENB12" s="326">
        <v>5</v>
      </c>
      <c r="ENC12" s="327">
        <f t="shared" si="1630"/>
        <v>0.58411214953271029</v>
      </c>
      <c r="END12" s="326">
        <v>2</v>
      </c>
      <c r="ENE12" s="327">
        <f t="shared" si="1631"/>
        <v>0.26954177897574128</v>
      </c>
      <c r="ENF12" s="326">
        <v>0</v>
      </c>
      <c r="ENG12" s="328">
        <f t="shared" si="1632"/>
        <v>7</v>
      </c>
      <c r="ENH12" s="254">
        <f t="shared" si="1633"/>
        <v>0.43804755944931162</v>
      </c>
      <c r="ENI12" s="326">
        <v>5</v>
      </c>
      <c r="ENJ12" s="327">
        <f t="shared" si="1634"/>
        <v>0.60096153846153855</v>
      </c>
      <c r="ENK12" s="326">
        <v>2</v>
      </c>
      <c r="ENL12" s="327">
        <f t="shared" si="1635"/>
        <v>0.27586206896551724</v>
      </c>
      <c r="ENM12" s="326">
        <v>0</v>
      </c>
      <c r="ENN12" s="328">
        <f t="shared" si="1636"/>
        <v>7</v>
      </c>
      <c r="ENO12" s="254">
        <f t="shared" si="1637"/>
        <v>0.44958253050738595</v>
      </c>
      <c r="ENP12" s="326">
        <v>5</v>
      </c>
      <c r="ENQ12" s="327">
        <f t="shared" si="1638"/>
        <v>0.61349693251533743</v>
      </c>
      <c r="ENR12" s="326">
        <v>2</v>
      </c>
      <c r="ENS12" s="327">
        <f t="shared" si="1639"/>
        <v>0.28208744710860367</v>
      </c>
      <c r="ENT12" s="326">
        <v>0</v>
      </c>
      <c r="ENU12" s="328">
        <f t="shared" si="1640"/>
        <v>7</v>
      </c>
      <c r="ENV12" s="254">
        <f t="shared" si="1641"/>
        <v>0.45931758530183725</v>
      </c>
      <c r="ENW12" s="326">
        <v>5</v>
      </c>
      <c r="ENX12" s="327">
        <f t="shared" si="1642"/>
        <v>0.63291139240506333</v>
      </c>
      <c r="ENY12" s="326">
        <v>2</v>
      </c>
      <c r="ENZ12" s="327">
        <f t="shared" si="1643"/>
        <v>0.2932551319648094</v>
      </c>
      <c r="EOA12" s="326">
        <v>0</v>
      </c>
      <c r="EOB12" s="328">
        <f t="shared" si="1644"/>
        <v>7</v>
      </c>
      <c r="EOC12" s="254">
        <f t="shared" si="1645"/>
        <v>0.47554347826086962</v>
      </c>
      <c r="EOD12" s="326">
        <v>5</v>
      </c>
      <c r="EOE12" s="327">
        <f t="shared" si="1646"/>
        <v>0.64935064935064934</v>
      </c>
      <c r="EOF12" s="326">
        <v>2</v>
      </c>
      <c r="EOG12" s="327">
        <f t="shared" si="1647"/>
        <v>0.30257186081694404</v>
      </c>
      <c r="EOH12" s="326">
        <v>0</v>
      </c>
      <c r="EOI12" s="328">
        <f t="shared" si="1648"/>
        <v>7</v>
      </c>
      <c r="EOJ12" s="254">
        <f t="shared" si="1649"/>
        <v>0.4891684136967156</v>
      </c>
      <c r="EOK12" s="326">
        <v>5</v>
      </c>
      <c r="EOL12" s="327">
        <f t="shared" si="1650"/>
        <v>0.67114093959731547</v>
      </c>
      <c r="EOM12" s="326">
        <v>2</v>
      </c>
      <c r="EON12" s="327">
        <f t="shared" si="1651"/>
        <v>0.31104199066874028</v>
      </c>
      <c r="EOO12" s="326">
        <v>0</v>
      </c>
      <c r="EOP12" s="328">
        <f t="shared" si="1652"/>
        <v>7</v>
      </c>
      <c r="EOQ12" s="254">
        <f t="shared" si="1653"/>
        <v>0.50432276657060515</v>
      </c>
      <c r="EOR12" s="326">
        <v>5</v>
      </c>
      <c r="EOS12" s="327">
        <f t="shared" si="1654"/>
        <v>0.68493150684931503</v>
      </c>
      <c r="EOT12" s="326">
        <v>2</v>
      </c>
      <c r="EOU12" s="327">
        <f t="shared" si="1655"/>
        <v>0.32102728731942215</v>
      </c>
      <c r="EOV12" s="326">
        <v>0</v>
      </c>
      <c r="EOW12" s="328">
        <f t="shared" si="1656"/>
        <v>7</v>
      </c>
      <c r="EOX12" s="254">
        <f t="shared" si="1657"/>
        <v>0.51736881005173685</v>
      </c>
      <c r="EOY12" s="326">
        <v>5</v>
      </c>
      <c r="EOZ12" s="327">
        <f t="shared" si="1658"/>
        <v>0.69735006973500702</v>
      </c>
      <c r="EPA12" s="326">
        <v>2</v>
      </c>
      <c r="EPB12" s="327">
        <f t="shared" si="1659"/>
        <v>0.33057851239669422</v>
      </c>
      <c r="EPC12" s="326">
        <v>0</v>
      </c>
      <c r="EPD12" s="328">
        <f t="shared" si="1660"/>
        <v>7</v>
      </c>
      <c r="EPE12" s="254">
        <f t="shared" si="1661"/>
        <v>0.529500756429652</v>
      </c>
      <c r="EPF12" s="326">
        <v>4</v>
      </c>
      <c r="EPG12" s="327">
        <f t="shared" si="1662"/>
        <v>0.56818181818181823</v>
      </c>
      <c r="EPH12" s="326">
        <v>2</v>
      </c>
      <c r="EPI12" s="327">
        <f t="shared" si="1663"/>
        <v>0.33783783783783783</v>
      </c>
      <c r="EPJ12" s="326">
        <v>0</v>
      </c>
      <c r="EPK12" s="328">
        <f t="shared" si="1664"/>
        <v>6</v>
      </c>
      <c r="EPL12" s="254">
        <f t="shared" si="1665"/>
        <v>0.46296296296296291</v>
      </c>
      <c r="EPM12" s="326">
        <v>4</v>
      </c>
      <c r="EPN12" s="327">
        <f t="shared" si="1666"/>
        <v>0.57636887608069165</v>
      </c>
      <c r="EPO12" s="326">
        <v>2</v>
      </c>
      <c r="EPP12" s="327">
        <f t="shared" si="1667"/>
        <v>0.34542314335060448</v>
      </c>
      <c r="EPQ12" s="326">
        <v>0</v>
      </c>
      <c r="EPR12" s="328">
        <f t="shared" si="1668"/>
        <v>6</v>
      </c>
      <c r="EPS12" s="254">
        <f t="shared" si="1669"/>
        <v>0.47132757266300079</v>
      </c>
      <c r="EPT12" s="326">
        <v>4</v>
      </c>
      <c r="EPU12" s="327">
        <f t="shared" si="1670"/>
        <v>0.58394160583941601</v>
      </c>
      <c r="EPV12" s="326">
        <v>2</v>
      </c>
      <c r="EPW12" s="327">
        <f t="shared" si="1671"/>
        <v>0.34965034965034963</v>
      </c>
      <c r="EPX12" s="326">
        <v>0</v>
      </c>
      <c r="EPY12" s="328">
        <f t="shared" si="1672"/>
        <v>6</v>
      </c>
      <c r="EPZ12" s="254">
        <f t="shared" si="1673"/>
        <v>0.47732696897374705</v>
      </c>
      <c r="EQA12" s="326">
        <v>4</v>
      </c>
      <c r="EQB12" s="327">
        <f t="shared" si="1674"/>
        <v>0.59084194977843429</v>
      </c>
      <c r="EQC12" s="326">
        <v>2</v>
      </c>
      <c r="EQD12" s="327">
        <f t="shared" si="1675"/>
        <v>0.35714285714285715</v>
      </c>
      <c r="EQE12" s="326">
        <v>0</v>
      </c>
      <c r="EQF12" s="328">
        <f t="shared" si="1676"/>
        <v>6</v>
      </c>
      <c r="EQG12" s="254">
        <f t="shared" si="1677"/>
        <v>0.48504446240905419</v>
      </c>
      <c r="EQH12" s="326">
        <v>4</v>
      </c>
      <c r="EQI12" s="327">
        <f t="shared" si="1678"/>
        <v>0.60060060060060061</v>
      </c>
      <c r="EQJ12" s="326">
        <v>2</v>
      </c>
      <c r="EQK12" s="327">
        <f t="shared" si="1679"/>
        <v>0.36231884057971014</v>
      </c>
      <c r="EQL12" s="326">
        <v>0</v>
      </c>
      <c r="EQM12" s="328">
        <f t="shared" si="1680"/>
        <v>6</v>
      </c>
      <c r="EQN12" s="254">
        <f t="shared" si="1681"/>
        <v>0.49261083743842365</v>
      </c>
      <c r="EQO12" s="326">
        <v>4</v>
      </c>
      <c r="EQP12" s="327">
        <f t="shared" si="1682"/>
        <v>0.60790273556231</v>
      </c>
      <c r="EQQ12" s="326">
        <v>2</v>
      </c>
      <c r="EQR12" s="327">
        <f t="shared" si="1683"/>
        <v>0.37037037037037041</v>
      </c>
      <c r="EQS12" s="326">
        <v>0</v>
      </c>
      <c r="EQT12" s="328">
        <f t="shared" si="1684"/>
        <v>6</v>
      </c>
      <c r="EQU12" s="254">
        <f t="shared" si="1685"/>
        <v>0.5008347245409015</v>
      </c>
      <c r="EQV12" s="326">
        <v>4</v>
      </c>
      <c r="EQW12" s="327">
        <f t="shared" si="1686"/>
        <v>0.61443932411674351</v>
      </c>
      <c r="EQX12" s="326">
        <v>2</v>
      </c>
      <c r="EQY12" s="327">
        <f t="shared" si="1687"/>
        <v>0.37453183520599254</v>
      </c>
      <c r="EQZ12" s="326">
        <v>0</v>
      </c>
      <c r="ERA12" s="328">
        <f t="shared" si="1688"/>
        <v>6</v>
      </c>
      <c r="ERB12" s="254">
        <f t="shared" si="1689"/>
        <v>0.50632911392405067</v>
      </c>
      <c r="ERC12" s="326">
        <v>4</v>
      </c>
      <c r="ERD12" s="327">
        <f t="shared" si="1690"/>
        <v>0.62208398133748055</v>
      </c>
      <c r="ERE12" s="326">
        <v>2</v>
      </c>
      <c r="ERF12" s="327">
        <f t="shared" si="1691"/>
        <v>0.37950664136622392</v>
      </c>
      <c r="ERG12" s="326">
        <v>0</v>
      </c>
      <c r="ERH12" s="328">
        <f t="shared" si="1692"/>
        <v>6</v>
      </c>
      <c r="ERI12" s="254">
        <f t="shared" si="1693"/>
        <v>0.51282051282051277</v>
      </c>
      <c r="ERJ12" s="326">
        <v>4</v>
      </c>
      <c r="ERK12" s="327">
        <f t="shared" si="1694"/>
        <v>0.62893081761006298</v>
      </c>
      <c r="ERL12" s="326">
        <v>2</v>
      </c>
      <c r="ERM12" s="327">
        <f t="shared" si="1695"/>
        <v>0.38095238095238093</v>
      </c>
      <c r="ERN12" s="326">
        <v>0</v>
      </c>
      <c r="ERO12" s="328">
        <f t="shared" si="1696"/>
        <v>6</v>
      </c>
      <c r="ERP12" s="254">
        <f t="shared" si="1697"/>
        <v>0.516795865633075</v>
      </c>
      <c r="ERQ12" s="326">
        <v>4</v>
      </c>
      <c r="ERR12" s="327">
        <f t="shared" si="1698"/>
        <v>0.64</v>
      </c>
      <c r="ERS12" s="326">
        <v>2</v>
      </c>
      <c r="ERT12" s="327">
        <f t="shared" si="1699"/>
        <v>0.38461538461538464</v>
      </c>
      <c r="ERU12" s="326">
        <v>0</v>
      </c>
      <c r="ERV12" s="328">
        <f t="shared" si="1700"/>
        <v>6</v>
      </c>
      <c r="ERW12" s="254">
        <f t="shared" si="1701"/>
        <v>0.5240174672489083</v>
      </c>
      <c r="ERX12" s="326">
        <v>4</v>
      </c>
      <c r="ERY12" s="327">
        <f t="shared" si="1702"/>
        <v>0.64829821717990277</v>
      </c>
      <c r="ERZ12" s="326">
        <v>2</v>
      </c>
      <c r="ESA12" s="327">
        <f t="shared" si="1703"/>
        <v>0.38610038610038611</v>
      </c>
      <c r="ESB12" s="326">
        <v>0</v>
      </c>
      <c r="ESC12" s="328">
        <f t="shared" si="1704"/>
        <v>6</v>
      </c>
      <c r="ESD12" s="254">
        <f t="shared" si="1705"/>
        <v>0.52863436123348018</v>
      </c>
      <c r="ESE12" s="326">
        <v>4</v>
      </c>
      <c r="ESF12" s="327">
        <f t="shared" si="1706"/>
        <v>0.65359477124183007</v>
      </c>
      <c r="ESG12" s="326">
        <v>2</v>
      </c>
      <c r="ESH12" s="327">
        <f t="shared" si="1707"/>
        <v>0.38759689922480622</v>
      </c>
      <c r="ESI12" s="326">
        <v>0</v>
      </c>
      <c r="ESJ12" s="328">
        <f t="shared" si="1708"/>
        <v>6</v>
      </c>
      <c r="ESK12" s="254">
        <f t="shared" si="1709"/>
        <v>0.53191489361702127</v>
      </c>
      <c r="ESL12" s="326">
        <v>4</v>
      </c>
      <c r="ESM12" s="327">
        <f t="shared" si="1710"/>
        <v>0.6578947368421052</v>
      </c>
      <c r="ESN12" s="326">
        <v>2</v>
      </c>
      <c r="ESO12" s="327">
        <f t="shared" si="1711"/>
        <v>0.390625</v>
      </c>
      <c r="ESP12" s="326">
        <v>0</v>
      </c>
      <c r="ESQ12" s="328">
        <f t="shared" si="1712"/>
        <v>6</v>
      </c>
      <c r="ESR12" s="254">
        <f t="shared" si="1713"/>
        <v>0.5357142857142857</v>
      </c>
      <c r="ESS12" s="326">
        <v>4</v>
      </c>
      <c r="EST12" s="327">
        <f t="shared" si="1714"/>
        <v>0.66225165562913912</v>
      </c>
      <c r="ESU12" s="326">
        <v>2</v>
      </c>
      <c r="ESV12" s="327">
        <f t="shared" si="1715"/>
        <v>0.39292730844793711</v>
      </c>
      <c r="ESW12" s="326">
        <v>0</v>
      </c>
      <c r="ESX12" s="328">
        <f t="shared" si="1716"/>
        <v>6</v>
      </c>
      <c r="ESY12" s="254">
        <f t="shared" si="1717"/>
        <v>0.53908355795148255</v>
      </c>
      <c r="ESZ12" s="326">
        <v>4</v>
      </c>
      <c r="ETA12" s="327">
        <f t="shared" si="1718"/>
        <v>0.66666666666666674</v>
      </c>
      <c r="ETB12" s="326">
        <v>2</v>
      </c>
      <c r="ETC12" s="327">
        <f t="shared" si="1719"/>
        <v>0.39761431411530812</v>
      </c>
      <c r="ETD12" s="326">
        <v>0</v>
      </c>
      <c r="ETE12" s="328">
        <f t="shared" si="1720"/>
        <v>6</v>
      </c>
      <c r="ETF12" s="254">
        <f t="shared" si="1721"/>
        <v>0.54397098821396195</v>
      </c>
      <c r="ETG12" s="326">
        <v>4</v>
      </c>
      <c r="ETH12" s="327">
        <f t="shared" si="1722"/>
        <v>0.67226890756302526</v>
      </c>
      <c r="ETI12" s="326">
        <v>2</v>
      </c>
      <c r="ETJ12" s="327">
        <f t="shared" si="1723"/>
        <v>0.40485829959514169</v>
      </c>
      <c r="ETK12" s="326">
        <v>0</v>
      </c>
      <c r="ETL12" s="328">
        <f t="shared" si="1724"/>
        <v>6</v>
      </c>
      <c r="ETM12" s="254">
        <f t="shared" si="1725"/>
        <v>0.55096418732782371</v>
      </c>
      <c r="ETN12" s="326">
        <v>4</v>
      </c>
      <c r="ETO12" s="327">
        <f t="shared" si="1726"/>
        <v>0.67567567567567566</v>
      </c>
      <c r="ETP12" s="326">
        <v>2</v>
      </c>
      <c r="ETQ12" s="327">
        <f t="shared" si="1727"/>
        <v>0.40899795501022501</v>
      </c>
      <c r="ETR12" s="326">
        <v>0</v>
      </c>
      <c r="ETS12" s="328">
        <f t="shared" si="1728"/>
        <v>6</v>
      </c>
      <c r="ETT12" s="254">
        <f t="shared" si="1729"/>
        <v>0.55504162812210911</v>
      </c>
      <c r="ETU12" s="326">
        <v>4</v>
      </c>
      <c r="ETV12" s="327">
        <f t="shared" si="1730"/>
        <v>0.68143100511073251</v>
      </c>
      <c r="ETW12" s="326">
        <v>2</v>
      </c>
      <c r="ETX12" s="327">
        <f t="shared" si="1731"/>
        <v>0.41237113402061859</v>
      </c>
      <c r="ETY12" s="326">
        <v>0</v>
      </c>
      <c r="ETZ12" s="328">
        <f t="shared" si="1732"/>
        <v>6</v>
      </c>
      <c r="EUA12" s="254">
        <f t="shared" si="1733"/>
        <v>0.55970149253731338</v>
      </c>
      <c r="EUB12" s="326">
        <v>4</v>
      </c>
      <c r="EUC12" s="327">
        <f t="shared" si="1734"/>
        <v>0.68965517241379315</v>
      </c>
      <c r="EUD12" s="326">
        <v>2</v>
      </c>
      <c r="EUE12" s="327">
        <f t="shared" si="1735"/>
        <v>0.41580041580041582</v>
      </c>
      <c r="EUF12" s="326">
        <v>0</v>
      </c>
      <c r="EUG12" s="328">
        <f t="shared" si="1736"/>
        <v>6</v>
      </c>
      <c r="EUH12" s="254">
        <f t="shared" si="1737"/>
        <v>0.56550424128180965</v>
      </c>
      <c r="EUI12" s="326">
        <v>4</v>
      </c>
      <c r="EUJ12" s="327">
        <f t="shared" si="1738"/>
        <v>0.69204152249134954</v>
      </c>
      <c r="EUK12" s="326">
        <v>2</v>
      </c>
      <c r="EUL12" s="327">
        <f t="shared" si="1739"/>
        <v>0.42105263157894735</v>
      </c>
      <c r="EUM12" s="326">
        <v>0</v>
      </c>
      <c r="EUN12" s="328">
        <f t="shared" si="1740"/>
        <v>6</v>
      </c>
      <c r="EUO12" s="254">
        <f t="shared" si="1741"/>
        <v>0.56980056980056981</v>
      </c>
      <c r="EUP12" s="326">
        <v>4</v>
      </c>
      <c r="EUQ12" s="327">
        <f t="shared" si="1742"/>
        <v>0.69808027923211169</v>
      </c>
      <c r="EUR12" s="326">
        <v>2</v>
      </c>
      <c r="EUS12" s="327">
        <f t="shared" si="1743"/>
        <v>0.42643923240938164</v>
      </c>
      <c r="EUT12" s="326">
        <v>0</v>
      </c>
      <c r="EUU12" s="328">
        <f t="shared" si="1744"/>
        <v>6</v>
      </c>
      <c r="EUV12" s="254">
        <f t="shared" si="1745"/>
        <v>0.57581573896353166</v>
      </c>
      <c r="EUW12" s="326">
        <v>4</v>
      </c>
      <c r="EUX12" s="327">
        <f t="shared" si="1746"/>
        <v>0.70175438596491224</v>
      </c>
      <c r="EUY12" s="326">
        <v>2</v>
      </c>
      <c r="EUZ12" s="327">
        <f t="shared" si="1747"/>
        <v>0.4329004329004329</v>
      </c>
      <c r="EVA12" s="326">
        <v>0</v>
      </c>
      <c r="EVB12" s="328">
        <f t="shared" si="1748"/>
        <v>6</v>
      </c>
      <c r="EVC12" s="254">
        <f t="shared" si="1749"/>
        <v>0.58139534883720934</v>
      </c>
      <c r="EVD12" s="326">
        <v>4</v>
      </c>
      <c r="EVE12" s="327">
        <f t="shared" si="1750"/>
        <v>0.71174377224199281</v>
      </c>
      <c r="EVF12" s="326">
        <v>2</v>
      </c>
      <c r="EVG12" s="327">
        <f t="shared" si="1751"/>
        <v>0.43478260869565216</v>
      </c>
      <c r="EVH12" s="326">
        <v>0</v>
      </c>
      <c r="EVI12" s="328">
        <f t="shared" si="1752"/>
        <v>6</v>
      </c>
      <c r="EVJ12" s="254">
        <f t="shared" si="1753"/>
        <v>0.58708414872798431</v>
      </c>
      <c r="EVK12" s="326">
        <v>4</v>
      </c>
      <c r="EVL12" s="327">
        <f t="shared" si="1754"/>
        <v>0.7155635062611807</v>
      </c>
      <c r="EVM12" s="326">
        <v>2</v>
      </c>
      <c r="EVN12" s="327">
        <f t="shared" si="1755"/>
        <v>0.43668122270742354</v>
      </c>
      <c r="EVO12" s="326">
        <v>0</v>
      </c>
      <c r="EVP12" s="328">
        <f t="shared" si="1756"/>
        <v>6</v>
      </c>
      <c r="EVQ12" s="254">
        <f t="shared" si="1757"/>
        <v>0.58997050147492625</v>
      </c>
      <c r="EVR12" s="326">
        <v>3</v>
      </c>
      <c r="EVS12" s="327">
        <f t="shared" si="1758"/>
        <v>0.54054054054054057</v>
      </c>
      <c r="EVT12" s="326">
        <v>2</v>
      </c>
      <c r="EVU12" s="327">
        <f t="shared" si="1759"/>
        <v>0.43859649122807015</v>
      </c>
      <c r="EVV12" s="326">
        <v>0</v>
      </c>
      <c r="EVW12" s="328">
        <f t="shared" si="1760"/>
        <v>5</v>
      </c>
      <c r="EVX12" s="254">
        <f t="shared" si="1761"/>
        <v>0.4945598417408506</v>
      </c>
      <c r="EVY12" s="326">
        <v>3</v>
      </c>
      <c r="EVZ12" s="327">
        <f t="shared" si="1762"/>
        <v>0.54545454545454553</v>
      </c>
      <c r="EWA12" s="326">
        <v>2</v>
      </c>
      <c r="EWB12" s="327">
        <f t="shared" si="1763"/>
        <v>0.44150110375275936</v>
      </c>
      <c r="EWC12" s="326">
        <v>0</v>
      </c>
      <c r="EWD12" s="328">
        <f t="shared" si="1764"/>
        <v>5</v>
      </c>
      <c r="EWE12" s="254">
        <f t="shared" si="1765"/>
        <v>0.49850448654037888</v>
      </c>
      <c r="EWF12" s="326">
        <v>3</v>
      </c>
      <c r="EWG12" s="327">
        <f t="shared" si="1766"/>
        <v>0.54744525547445255</v>
      </c>
      <c r="EWH12" s="326">
        <v>2</v>
      </c>
      <c r="EWI12" s="327">
        <f t="shared" si="1767"/>
        <v>0.44247787610619471</v>
      </c>
      <c r="EWJ12" s="326">
        <v>0</v>
      </c>
      <c r="EWK12" s="328">
        <f t="shared" si="1768"/>
        <v>5</v>
      </c>
      <c r="EWL12" s="254">
        <f t="shared" si="1769"/>
        <v>0.5</v>
      </c>
      <c r="EWM12" s="326">
        <v>3</v>
      </c>
      <c r="EWN12" s="327">
        <f t="shared" si="1770"/>
        <v>0.5494505494505495</v>
      </c>
      <c r="EWO12" s="326">
        <v>2</v>
      </c>
      <c r="EWP12" s="327">
        <f t="shared" si="1771"/>
        <v>0.4464285714285714</v>
      </c>
      <c r="EWQ12" s="326">
        <v>0</v>
      </c>
      <c r="EWR12" s="328">
        <f t="shared" si="1772"/>
        <v>5</v>
      </c>
      <c r="EWS12" s="254">
        <f t="shared" si="1773"/>
        <v>0.50301810865191143</v>
      </c>
      <c r="EWT12" s="326">
        <v>3</v>
      </c>
      <c r="EWU12" s="327">
        <f t="shared" si="1774"/>
        <v>0.55045871559633031</v>
      </c>
      <c r="EWV12" s="326">
        <v>2</v>
      </c>
      <c r="EWW12" s="327">
        <f t="shared" si="1775"/>
        <v>0.44742729306487694</v>
      </c>
      <c r="EWX12" s="326">
        <v>0</v>
      </c>
      <c r="EWY12" s="328">
        <f t="shared" si="1776"/>
        <v>5</v>
      </c>
      <c r="EWZ12" s="254">
        <f t="shared" si="1777"/>
        <v>0.50403225806451613</v>
      </c>
      <c r="EXA12" s="326">
        <v>3</v>
      </c>
      <c r="EXB12" s="327">
        <f t="shared" si="1778"/>
        <v>0.55452865064695012</v>
      </c>
      <c r="EXC12" s="326">
        <v>2</v>
      </c>
      <c r="EXD12" s="327">
        <f t="shared" si="1779"/>
        <v>0.44943820224719105</v>
      </c>
      <c r="EXE12" s="326">
        <v>0</v>
      </c>
      <c r="EXF12" s="328">
        <f t="shared" si="1780"/>
        <v>5</v>
      </c>
      <c r="EXG12" s="254">
        <f t="shared" si="1781"/>
        <v>0.50709939148073024</v>
      </c>
      <c r="EXH12" s="326">
        <v>3</v>
      </c>
      <c r="EXI12" s="327">
        <f t="shared" si="1782"/>
        <v>0.55658627087198509</v>
      </c>
      <c r="EXJ12" s="326">
        <v>2</v>
      </c>
      <c r="EXK12" s="327">
        <f t="shared" si="1783"/>
        <v>0.45248868778280549</v>
      </c>
      <c r="EXL12" s="326">
        <v>0</v>
      </c>
      <c r="EXM12" s="328">
        <f t="shared" si="1784"/>
        <v>5</v>
      </c>
      <c r="EXN12" s="254">
        <f t="shared" si="1785"/>
        <v>0.509683995922528</v>
      </c>
      <c r="EXO12" s="326">
        <v>3</v>
      </c>
      <c r="EXP12" s="327">
        <f t="shared" si="1786"/>
        <v>0.55970149253731338</v>
      </c>
      <c r="EXQ12" s="326">
        <v>2</v>
      </c>
      <c r="EXR12" s="327">
        <f t="shared" si="1787"/>
        <v>0.45454545454545453</v>
      </c>
      <c r="EXS12" s="326">
        <v>0</v>
      </c>
      <c r="EXT12" s="328">
        <f t="shared" si="1788"/>
        <v>5</v>
      </c>
      <c r="EXU12" s="254">
        <f t="shared" si="1789"/>
        <v>0.51229508196721307</v>
      </c>
      <c r="EXV12" s="326">
        <v>3</v>
      </c>
      <c r="EXW12" s="327">
        <f t="shared" si="1790"/>
        <v>0.56390977443609014</v>
      </c>
      <c r="EXX12" s="326">
        <v>2</v>
      </c>
      <c r="EXY12" s="327">
        <f t="shared" si="1791"/>
        <v>0.45662100456621002</v>
      </c>
      <c r="EXZ12" s="326">
        <v>0</v>
      </c>
      <c r="EYA12" s="328">
        <f t="shared" si="1792"/>
        <v>5</v>
      </c>
      <c r="EYB12" s="254">
        <f t="shared" si="1793"/>
        <v>0.51546391752577314</v>
      </c>
      <c r="EYC12" s="326">
        <v>3</v>
      </c>
      <c r="EYD12" s="327">
        <f t="shared" si="1794"/>
        <v>0.56818181818181823</v>
      </c>
      <c r="EYE12" s="326">
        <v>2</v>
      </c>
      <c r="EYF12" s="327">
        <f t="shared" si="1795"/>
        <v>0.45766590389016021</v>
      </c>
      <c r="EYG12" s="326">
        <v>0</v>
      </c>
      <c r="EYH12" s="328">
        <f t="shared" si="1796"/>
        <v>5</v>
      </c>
      <c r="EYI12" s="254">
        <f t="shared" si="1797"/>
        <v>0.5181347150259068</v>
      </c>
      <c r="EYJ12" s="326">
        <v>3</v>
      </c>
      <c r="EYK12" s="327">
        <f t="shared" si="1798"/>
        <v>0.56925996204933582</v>
      </c>
      <c r="EYL12" s="326">
        <v>2</v>
      </c>
      <c r="EYM12" s="327">
        <f t="shared" si="1799"/>
        <v>0.45977011494252873</v>
      </c>
      <c r="EYN12" s="326">
        <v>0</v>
      </c>
      <c r="EYO12" s="328">
        <f t="shared" si="1800"/>
        <v>5</v>
      </c>
      <c r="EYP12" s="254">
        <f t="shared" si="1801"/>
        <v>0.51975051975051978</v>
      </c>
      <c r="EYQ12" s="326">
        <v>3</v>
      </c>
      <c r="EYR12" s="327">
        <f t="shared" si="1802"/>
        <v>0.5725190839694656</v>
      </c>
      <c r="EYS12" s="326">
        <v>2</v>
      </c>
      <c r="EYT12" s="327">
        <f t="shared" si="1803"/>
        <v>0.46082949308755761</v>
      </c>
      <c r="EYU12" s="326">
        <v>0</v>
      </c>
      <c r="EYV12" s="328">
        <f t="shared" si="1804"/>
        <v>5</v>
      </c>
      <c r="EYW12" s="254">
        <f t="shared" si="1805"/>
        <v>0.52192066805845516</v>
      </c>
      <c r="EYX12" s="326">
        <v>2</v>
      </c>
      <c r="EYY12" s="327">
        <f t="shared" si="1806"/>
        <v>0.38535645472061658</v>
      </c>
      <c r="EYZ12" s="326">
        <v>2</v>
      </c>
      <c r="EZA12" s="327">
        <f t="shared" si="1807"/>
        <v>0.46082949308755761</v>
      </c>
      <c r="EZB12" s="326">
        <v>0</v>
      </c>
      <c r="EZC12" s="328">
        <f t="shared" si="1808"/>
        <v>4</v>
      </c>
      <c r="EZD12" s="254">
        <f t="shared" si="1809"/>
        <v>0.41972717733473242</v>
      </c>
      <c r="EZE12" s="326">
        <v>2</v>
      </c>
      <c r="EZF12" s="327">
        <f t="shared" si="1810"/>
        <v>0.38684719535783368</v>
      </c>
      <c r="EZG12" s="326">
        <v>2</v>
      </c>
      <c r="EZH12" s="327">
        <f t="shared" si="1811"/>
        <v>0.46189376443418012</v>
      </c>
      <c r="EZI12" s="326">
        <v>0</v>
      </c>
      <c r="EZJ12" s="328">
        <f t="shared" si="1812"/>
        <v>4</v>
      </c>
      <c r="EZK12" s="254">
        <f t="shared" si="1813"/>
        <v>0.42105263157894735</v>
      </c>
      <c r="EZL12" s="326">
        <v>2</v>
      </c>
      <c r="EZM12" s="327">
        <f t="shared" si="1814"/>
        <v>0.38834951456310679</v>
      </c>
      <c r="EZN12" s="326">
        <v>2</v>
      </c>
      <c r="EZO12" s="327">
        <f t="shared" si="1815"/>
        <v>0.46403712296983757</v>
      </c>
      <c r="EZP12" s="326">
        <v>0</v>
      </c>
      <c r="EZQ12" s="328">
        <f t="shared" si="1816"/>
        <v>4</v>
      </c>
      <c r="EZR12" s="254">
        <f t="shared" si="1817"/>
        <v>0.42283298097251587</v>
      </c>
      <c r="EZS12" s="326">
        <v>2</v>
      </c>
      <c r="EZT12" s="327">
        <f t="shared" si="1818"/>
        <v>0.390625</v>
      </c>
      <c r="EZU12" s="326">
        <v>2</v>
      </c>
      <c r="EZV12" s="327">
        <f t="shared" si="1819"/>
        <v>0.46620046620046618</v>
      </c>
      <c r="EZW12" s="326">
        <v>0</v>
      </c>
      <c r="EZX12" s="328">
        <f t="shared" si="1820"/>
        <v>4</v>
      </c>
      <c r="EZY12" s="254">
        <f t="shared" si="1821"/>
        <v>0.42507970244420828</v>
      </c>
      <c r="EZZ12" s="326">
        <v>2</v>
      </c>
      <c r="FAA12" s="327">
        <f t="shared" si="1822"/>
        <v>0.39292730844793711</v>
      </c>
      <c r="FAB12" s="326">
        <v>2</v>
      </c>
      <c r="FAC12" s="327">
        <f t="shared" si="1823"/>
        <v>0.46838407494145201</v>
      </c>
      <c r="FAD12" s="326">
        <v>0</v>
      </c>
      <c r="FAE12" s="328">
        <f t="shared" si="1824"/>
        <v>4</v>
      </c>
      <c r="FAF12" s="254">
        <f t="shared" si="1825"/>
        <v>0.42735042735042739</v>
      </c>
      <c r="FAG12" s="326">
        <v>2</v>
      </c>
      <c r="FAH12" s="327">
        <f t="shared" si="1826"/>
        <v>0.39370078740157477</v>
      </c>
      <c r="FAI12" s="326">
        <v>2</v>
      </c>
      <c r="FAJ12" s="327">
        <f t="shared" si="1827"/>
        <v>0.46838407494145201</v>
      </c>
      <c r="FAK12" s="326">
        <v>0</v>
      </c>
      <c r="FAL12" s="328">
        <f t="shared" si="1828"/>
        <v>4</v>
      </c>
      <c r="FAM12" s="254">
        <f t="shared" si="1829"/>
        <v>0.42780748663101603</v>
      </c>
      <c r="FAN12" s="326">
        <v>2</v>
      </c>
      <c r="FAO12" s="327">
        <f t="shared" si="1830"/>
        <v>0.39370078740157477</v>
      </c>
      <c r="FAP12" s="326">
        <v>2</v>
      </c>
      <c r="FAQ12" s="327">
        <f t="shared" si="1831"/>
        <v>0.46948356807511737</v>
      </c>
      <c r="FAR12" s="326">
        <v>0</v>
      </c>
      <c r="FAS12" s="328">
        <f t="shared" si="1832"/>
        <v>4</v>
      </c>
      <c r="FAT12" s="254">
        <f t="shared" si="1833"/>
        <v>0.42826552462526768</v>
      </c>
      <c r="FAU12" s="326">
        <v>2</v>
      </c>
      <c r="FAV12" s="327">
        <f t="shared" si="1834"/>
        <v>0.39447731755424065</v>
      </c>
      <c r="FAW12" s="326">
        <v>2</v>
      </c>
      <c r="FAX12" s="327">
        <f t="shared" si="1835"/>
        <v>0.46948356807511737</v>
      </c>
      <c r="FAY12" s="326">
        <v>0</v>
      </c>
      <c r="FAZ12" s="328">
        <f t="shared" si="1836"/>
        <v>4</v>
      </c>
      <c r="FBA12" s="254">
        <f t="shared" si="1837"/>
        <v>0.4287245444801715</v>
      </c>
      <c r="FBB12" s="326">
        <v>2</v>
      </c>
      <c r="FBC12" s="327">
        <f t="shared" si="1838"/>
        <v>0.39761431411530812</v>
      </c>
      <c r="FBD12" s="326">
        <v>2</v>
      </c>
      <c r="FBE12" s="327">
        <f t="shared" si="1839"/>
        <v>0.46948356807511737</v>
      </c>
      <c r="FBF12" s="326">
        <v>0</v>
      </c>
      <c r="FBG12" s="328">
        <f t="shared" si="1840"/>
        <v>4</v>
      </c>
      <c r="FBH12" s="254">
        <f t="shared" si="1841"/>
        <v>0.4305705059203444</v>
      </c>
      <c r="FBI12" s="326">
        <v>2</v>
      </c>
      <c r="FBJ12" s="327">
        <f t="shared" si="1842"/>
        <v>0.39920159680638717</v>
      </c>
      <c r="FBK12" s="326">
        <v>2</v>
      </c>
      <c r="FBL12" s="327">
        <f t="shared" si="1843"/>
        <v>0.47169811320754718</v>
      </c>
      <c r="FBM12" s="326">
        <v>0</v>
      </c>
      <c r="FBN12" s="328">
        <f t="shared" si="1844"/>
        <v>4</v>
      </c>
      <c r="FBO12" s="254">
        <f t="shared" si="1845"/>
        <v>0.43243243243243246</v>
      </c>
      <c r="FBP12" s="326">
        <v>2</v>
      </c>
      <c r="FBQ12" s="327">
        <f t="shared" si="1846"/>
        <v>0.4</v>
      </c>
      <c r="FBR12" s="326">
        <v>2</v>
      </c>
      <c r="FBS12" s="327">
        <f t="shared" si="1847"/>
        <v>0.47505938242280288</v>
      </c>
      <c r="FBT12" s="326">
        <v>0</v>
      </c>
      <c r="FBU12" s="328">
        <f t="shared" si="1848"/>
        <v>4</v>
      </c>
      <c r="FBV12" s="254">
        <f t="shared" si="1849"/>
        <v>0.43431053203040176</v>
      </c>
      <c r="FBW12" s="326">
        <v>2</v>
      </c>
      <c r="FBX12" s="327">
        <f t="shared" si="1850"/>
        <v>0.4</v>
      </c>
      <c r="FBY12" s="326">
        <v>2</v>
      </c>
      <c r="FBZ12" s="327">
        <f t="shared" si="1851"/>
        <v>0.47619047619047622</v>
      </c>
      <c r="FCA12" s="326">
        <v>0</v>
      </c>
      <c r="FCB12" s="328">
        <f t="shared" si="1852"/>
        <v>4</v>
      </c>
      <c r="FCC12" s="254">
        <f t="shared" si="1853"/>
        <v>0.43478260869565216</v>
      </c>
      <c r="FCD12" s="326">
        <v>2</v>
      </c>
      <c r="FCE12" s="327">
        <f t="shared" si="1854"/>
        <v>0.40080160320641278</v>
      </c>
      <c r="FCF12" s="326">
        <v>2</v>
      </c>
      <c r="FCG12" s="327">
        <f t="shared" si="1855"/>
        <v>0.47619047619047622</v>
      </c>
      <c r="FCH12" s="326">
        <v>0</v>
      </c>
      <c r="FCI12" s="328">
        <f t="shared" si="1856"/>
        <v>4</v>
      </c>
      <c r="FCJ12" s="254">
        <f t="shared" si="1857"/>
        <v>0.43525571273122959</v>
      </c>
      <c r="FCK12" s="326">
        <v>2</v>
      </c>
      <c r="FCL12" s="327">
        <f t="shared" si="1858"/>
        <v>0.40080160320641278</v>
      </c>
      <c r="FCM12" s="326">
        <v>2</v>
      </c>
      <c r="FCN12" s="327">
        <f t="shared" si="1859"/>
        <v>0.47619047619047622</v>
      </c>
      <c r="FCO12" s="326">
        <v>0</v>
      </c>
      <c r="FCP12" s="328">
        <f t="shared" si="1860"/>
        <v>4</v>
      </c>
      <c r="FCQ12" s="254">
        <f t="shared" si="1861"/>
        <v>0.43525571273122959</v>
      </c>
      <c r="FCR12" s="326">
        <v>2</v>
      </c>
      <c r="FCS12" s="327">
        <f t="shared" si="1862"/>
        <v>0.40080160320641278</v>
      </c>
      <c r="FCT12" s="326">
        <v>2</v>
      </c>
      <c r="FCU12" s="327">
        <f t="shared" si="1863"/>
        <v>0.4784688995215311</v>
      </c>
      <c r="FCV12" s="326">
        <v>0</v>
      </c>
      <c r="FCW12" s="328">
        <f t="shared" si="1864"/>
        <v>4</v>
      </c>
      <c r="FCX12" s="254">
        <f t="shared" si="1865"/>
        <v>0.43620501635768816</v>
      </c>
      <c r="FCY12" s="326">
        <v>2</v>
      </c>
      <c r="FCZ12" s="327">
        <f t="shared" si="1866"/>
        <v>0.40160642570281119</v>
      </c>
      <c r="FDA12" s="326">
        <v>2</v>
      </c>
      <c r="FDB12" s="327">
        <f t="shared" si="1867"/>
        <v>0.4784688995215311</v>
      </c>
      <c r="FDC12" s="326">
        <v>0</v>
      </c>
      <c r="FDD12" s="328">
        <f t="shared" si="1868"/>
        <v>4</v>
      </c>
      <c r="FDE12" s="254">
        <f t="shared" si="1869"/>
        <v>0.43668122270742354</v>
      </c>
      <c r="FDF12" s="326">
        <v>2</v>
      </c>
      <c r="FDG12" s="327">
        <f t="shared" si="1870"/>
        <v>0.40404040404040403</v>
      </c>
      <c r="FDH12" s="326">
        <v>2</v>
      </c>
      <c r="FDI12" s="327">
        <f t="shared" si="1871"/>
        <v>0.48076923076923078</v>
      </c>
      <c r="FDJ12" s="326">
        <v>0</v>
      </c>
      <c r="FDK12" s="328">
        <f t="shared" si="1872"/>
        <v>4</v>
      </c>
      <c r="FDL12" s="254">
        <f t="shared" si="1873"/>
        <v>0.43907793633369924</v>
      </c>
      <c r="FDM12" s="326">
        <v>2</v>
      </c>
      <c r="FDN12" s="327">
        <f t="shared" si="1874"/>
        <v>0.40485829959514169</v>
      </c>
      <c r="FDO12" s="326">
        <v>2</v>
      </c>
      <c r="FDP12" s="327">
        <f t="shared" si="1875"/>
        <v>0.48076923076923078</v>
      </c>
      <c r="FDQ12" s="326">
        <v>0</v>
      </c>
      <c r="FDR12" s="328">
        <f t="shared" si="1876"/>
        <v>4</v>
      </c>
      <c r="FDS12" s="254">
        <f t="shared" si="1877"/>
        <v>0.43956043956043955</v>
      </c>
      <c r="FDT12" s="326">
        <v>2</v>
      </c>
      <c r="FDU12" s="327">
        <f t="shared" si="1878"/>
        <v>0.40650406504065045</v>
      </c>
      <c r="FDV12" s="326">
        <v>2</v>
      </c>
      <c r="FDW12" s="327">
        <f t="shared" si="1879"/>
        <v>0.48076923076923078</v>
      </c>
      <c r="FDX12" s="326">
        <v>0</v>
      </c>
      <c r="FDY12" s="328">
        <f t="shared" si="1880"/>
        <v>4</v>
      </c>
      <c r="FDZ12" s="254">
        <f t="shared" si="1881"/>
        <v>0.44052863436123352</v>
      </c>
      <c r="FEA12" s="326">
        <v>2</v>
      </c>
      <c r="FEB12" s="327">
        <f t="shared" si="1882"/>
        <v>0.40816326530612246</v>
      </c>
      <c r="FEC12" s="326">
        <v>2</v>
      </c>
      <c r="FED12" s="327">
        <f t="shared" si="1883"/>
        <v>0.48076923076923078</v>
      </c>
      <c r="FEE12" s="326">
        <v>0</v>
      </c>
      <c r="FEF12" s="328">
        <f t="shared" si="1884"/>
        <v>4</v>
      </c>
      <c r="FEG12" s="254">
        <f t="shared" si="1885"/>
        <v>0.44150110375275936</v>
      </c>
      <c r="FEH12" s="326">
        <v>2</v>
      </c>
      <c r="FEI12" s="327">
        <f t="shared" si="1886"/>
        <v>0.4098360655737705</v>
      </c>
      <c r="FEJ12" s="326">
        <v>2</v>
      </c>
      <c r="FEK12" s="327">
        <f t="shared" si="1887"/>
        <v>0.48192771084337355</v>
      </c>
      <c r="FEL12" s="326">
        <v>0</v>
      </c>
      <c r="FEM12" s="328">
        <f t="shared" si="1888"/>
        <v>4</v>
      </c>
      <c r="FEN12" s="254">
        <f t="shared" si="1889"/>
        <v>0.44296788482834992</v>
      </c>
      <c r="FEO12" s="326">
        <v>2</v>
      </c>
      <c r="FEP12" s="327">
        <f t="shared" si="1890"/>
        <v>0.4098360655737705</v>
      </c>
      <c r="FEQ12" s="326">
        <v>2</v>
      </c>
      <c r="FER12" s="327">
        <f t="shared" si="1891"/>
        <v>0.48192771084337355</v>
      </c>
      <c r="FES12" s="326">
        <v>0</v>
      </c>
      <c r="FET12" s="328">
        <f t="shared" si="1892"/>
        <v>4</v>
      </c>
      <c r="FEU12" s="254">
        <f t="shared" si="1893"/>
        <v>0.44296788482834992</v>
      </c>
      <c r="FEV12" s="326">
        <v>2</v>
      </c>
      <c r="FEW12" s="327">
        <f t="shared" si="1894"/>
        <v>0.4098360655737705</v>
      </c>
      <c r="FEX12" s="326">
        <v>2</v>
      </c>
      <c r="FEY12" s="327">
        <f t="shared" si="1895"/>
        <v>0.48192771084337355</v>
      </c>
      <c r="FEZ12" s="326">
        <v>0</v>
      </c>
      <c r="FFA12" s="328">
        <f t="shared" si="1896"/>
        <v>4</v>
      </c>
      <c r="FFB12" s="254">
        <f t="shared" si="1897"/>
        <v>0.44296788482834992</v>
      </c>
      <c r="FFC12" s="326">
        <v>2</v>
      </c>
      <c r="FFD12" s="327">
        <f t="shared" si="1898"/>
        <v>0.41067761806981523</v>
      </c>
      <c r="FFE12" s="326">
        <v>2</v>
      </c>
      <c r="FFF12" s="327">
        <f t="shared" si="1899"/>
        <v>0.48192771084337355</v>
      </c>
      <c r="FFG12" s="326">
        <v>0</v>
      </c>
      <c r="FFH12" s="328">
        <f t="shared" si="1900"/>
        <v>4</v>
      </c>
      <c r="FFI12" s="254">
        <f t="shared" si="1901"/>
        <v>0.44345898004434592</v>
      </c>
      <c r="FFJ12" s="326">
        <v>2</v>
      </c>
      <c r="FFK12" s="327">
        <f t="shared" si="1902"/>
        <v>0.41067761806981523</v>
      </c>
      <c r="FFL12" s="326">
        <v>2</v>
      </c>
      <c r="FFM12" s="327">
        <f t="shared" si="1903"/>
        <v>0.48192771084337355</v>
      </c>
      <c r="FFN12" s="326">
        <v>0</v>
      </c>
      <c r="FFO12" s="328">
        <f t="shared" si="1904"/>
        <v>4</v>
      </c>
      <c r="FFP12" s="254">
        <f t="shared" si="1905"/>
        <v>0.44345898004434592</v>
      </c>
      <c r="FFQ12" s="326">
        <v>2</v>
      </c>
      <c r="FFR12" s="327">
        <f t="shared" si="1906"/>
        <v>0.41067761806981523</v>
      </c>
      <c r="FFS12" s="326">
        <v>2</v>
      </c>
      <c r="FFT12" s="327">
        <f t="shared" si="1907"/>
        <v>0.48192771084337355</v>
      </c>
      <c r="FFU12" s="326">
        <v>0</v>
      </c>
      <c r="FFV12" s="328">
        <f t="shared" si="1908"/>
        <v>4</v>
      </c>
      <c r="FFW12" s="254">
        <f t="shared" si="1909"/>
        <v>0.44345898004434592</v>
      </c>
      <c r="FFX12" s="326">
        <v>2</v>
      </c>
      <c r="FFY12" s="327">
        <f t="shared" si="1910"/>
        <v>0.41067761806981523</v>
      </c>
      <c r="FFZ12" s="326">
        <v>2</v>
      </c>
      <c r="FGA12" s="327">
        <f t="shared" si="1911"/>
        <v>0.48192771084337355</v>
      </c>
      <c r="FGB12" s="326">
        <v>0</v>
      </c>
      <c r="FGC12" s="328">
        <f t="shared" si="1912"/>
        <v>4</v>
      </c>
      <c r="FGD12" s="254">
        <f t="shared" si="1913"/>
        <v>0.44345898004434592</v>
      </c>
      <c r="FGE12" s="326">
        <v>2</v>
      </c>
      <c r="FGF12" s="327">
        <f t="shared" si="1914"/>
        <v>0.41407867494824019</v>
      </c>
      <c r="FGG12" s="326">
        <v>2</v>
      </c>
      <c r="FGH12" s="327">
        <f t="shared" si="1915"/>
        <v>0.48309178743961351</v>
      </c>
      <c r="FGI12" s="326">
        <v>0</v>
      </c>
      <c r="FGJ12" s="328">
        <f t="shared" si="1916"/>
        <v>4</v>
      </c>
      <c r="FGK12" s="254">
        <f t="shared" si="1917"/>
        <v>0.44593088071348941</v>
      </c>
      <c r="FGL12" s="326">
        <v>2</v>
      </c>
      <c r="FGM12" s="327">
        <f t="shared" si="1918"/>
        <v>0.41493775933609961</v>
      </c>
      <c r="FGN12" s="326">
        <v>2</v>
      </c>
      <c r="FGO12" s="327">
        <f t="shared" si="1919"/>
        <v>0.48426150121065376</v>
      </c>
      <c r="FGP12" s="326">
        <v>0</v>
      </c>
      <c r="FGQ12" s="328">
        <f t="shared" si="1920"/>
        <v>4</v>
      </c>
      <c r="FGR12" s="254">
        <f t="shared" si="1921"/>
        <v>0.44692737430167595</v>
      </c>
      <c r="FGS12" s="326">
        <v>2</v>
      </c>
      <c r="FGT12" s="327">
        <f t="shared" si="1922"/>
        <v>0.41493775933609961</v>
      </c>
      <c r="FGU12" s="326">
        <v>2</v>
      </c>
      <c r="FGV12" s="327">
        <f t="shared" si="1923"/>
        <v>0.48661800486618007</v>
      </c>
      <c r="FGW12" s="326">
        <v>0</v>
      </c>
      <c r="FGX12" s="328">
        <f t="shared" si="1924"/>
        <v>4</v>
      </c>
      <c r="FGY12" s="254">
        <f t="shared" si="1925"/>
        <v>0.44792833146696531</v>
      </c>
      <c r="FGZ12" s="326">
        <v>2</v>
      </c>
      <c r="FHA12" s="327">
        <f t="shared" si="1926"/>
        <v>0.41753653444676403</v>
      </c>
      <c r="FHB12" s="326">
        <v>2</v>
      </c>
      <c r="FHC12" s="327">
        <f t="shared" si="1927"/>
        <v>0.48661800486618007</v>
      </c>
      <c r="FHD12" s="326">
        <v>0</v>
      </c>
      <c r="FHE12" s="328">
        <f t="shared" si="1928"/>
        <v>4</v>
      </c>
      <c r="FHF12" s="254">
        <f t="shared" si="1929"/>
        <v>0.44943820224719105</v>
      </c>
      <c r="FHG12" s="326">
        <v>2</v>
      </c>
      <c r="FHH12" s="327">
        <f t="shared" si="1930"/>
        <v>0.41841004184100417</v>
      </c>
      <c r="FHI12" s="326">
        <v>2</v>
      </c>
      <c r="FHJ12" s="327">
        <f t="shared" si="1931"/>
        <v>0.48780487804878048</v>
      </c>
      <c r="FHK12" s="326">
        <v>0</v>
      </c>
      <c r="FHL12" s="328">
        <f t="shared" si="1932"/>
        <v>4</v>
      </c>
      <c r="FHM12" s="254">
        <f t="shared" si="1933"/>
        <v>0.45045045045045046</v>
      </c>
      <c r="FHN12" s="326">
        <v>2</v>
      </c>
      <c r="FHO12" s="327">
        <f t="shared" si="1934"/>
        <v>0.41928721174004197</v>
      </c>
      <c r="FHP12" s="326">
        <v>2</v>
      </c>
      <c r="FHQ12" s="327">
        <f t="shared" si="1935"/>
        <v>0.48899755501222492</v>
      </c>
      <c r="FHR12" s="326">
        <v>0</v>
      </c>
      <c r="FHS12" s="328">
        <f t="shared" si="1936"/>
        <v>4</v>
      </c>
      <c r="FHT12" s="254">
        <f t="shared" si="1937"/>
        <v>0.45146726862302478</v>
      </c>
      <c r="FHU12" s="326">
        <v>2</v>
      </c>
      <c r="FHV12" s="327">
        <f t="shared" si="1938"/>
        <v>0.42016806722689076</v>
      </c>
      <c r="FHW12" s="326">
        <v>2</v>
      </c>
      <c r="FHX12" s="327">
        <f t="shared" si="1939"/>
        <v>0.49019607843137253</v>
      </c>
      <c r="FHY12" s="326">
        <v>0</v>
      </c>
      <c r="FHZ12" s="328">
        <f t="shared" si="1940"/>
        <v>4</v>
      </c>
      <c r="FIA12" s="254">
        <f t="shared" si="1941"/>
        <v>0.45248868778280549</v>
      </c>
      <c r="FIB12" s="326">
        <v>2</v>
      </c>
      <c r="FIC12" s="327">
        <f t="shared" si="1942"/>
        <v>0.42016806722689076</v>
      </c>
      <c r="FID12" s="326">
        <v>2</v>
      </c>
      <c r="FIE12" s="327">
        <f t="shared" si="1943"/>
        <v>0.49140049140049141</v>
      </c>
      <c r="FIF12" s="326">
        <v>0</v>
      </c>
      <c r="FIG12" s="328">
        <f t="shared" si="1944"/>
        <v>4</v>
      </c>
      <c r="FIH12" s="254">
        <f t="shared" si="1945"/>
        <v>0.45300113250283131</v>
      </c>
      <c r="FII12" s="326">
        <v>2</v>
      </c>
      <c r="FIJ12" s="327">
        <f t="shared" si="1946"/>
        <v>0.42016806722689076</v>
      </c>
      <c r="FIK12" s="326">
        <v>2</v>
      </c>
      <c r="FIL12" s="327">
        <f t="shared" si="1947"/>
        <v>0.49261083743842365</v>
      </c>
      <c r="FIM12" s="326">
        <v>0</v>
      </c>
      <c r="FIN12" s="328">
        <f t="shared" si="1948"/>
        <v>4</v>
      </c>
      <c r="FIO12" s="254">
        <f t="shared" si="1949"/>
        <v>0.45351473922902497</v>
      </c>
      <c r="FIP12" s="326">
        <v>2</v>
      </c>
      <c r="FIQ12" s="327">
        <f t="shared" si="1950"/>
        <v>0.42105263157894735</v>
      </c>
      <c r="FIR12" s="326">
        <v>2</v>
      </c>
      <c r="FIS12" s="327">
        <f t="shared" si="1951"/>
        <v>0.49261083743842365</v>
      </c>
      <c r="FIT12" s="326">
        <v>0</v>
      </c>
      <c r="FIU12" s="328">
        <f t="shared" si="1952"/>
        <v>4</v>
      </c>
      <c r="FIV12" s="254">
        <f t="shared" si="1953"/>
        <v>0.45402951191827468</v>
      </c>
      <c r="FIW12" s="326">
        <v>2</v>
      </c>
      <c r="FIX12" s="327">
        <f t="shared" si="1954"/>
        <v>0.42105263157894735</v>
      </c>
      <c r="FIY12" s="326">
        <v>2</v>
      </c>
      <c r="FIZ12" s="327">
        <f t="shared" si="1955"/>
        <v>0.49382716049382713</v>
      </c>
      <c r="FJA12" s="326">
        <v>0</v>
      </c>
      <c r="FJB12" s="328">
        <f t="shared" si="1956"/>
        <v>4</v>
      </c>
      <c r="FJC12" s="254">
        <f t="shared" si="1957"/>
        <v>0.45454545454545453</v>
      </c>
      <c r="FJD12" s="326">
        <v>2</v>
      </c>
      <c r="FJE12" s="327">
        <f t="shared" si="1958"/>
        <v>0.42194092827004215</v>
      </c>
      <c r="FJF12" s="326">
        <v>2</v>
      </c>
      <c r="FJG12" s="327">
        <f t="shared" si="1959"/>
        <v>0.49627791563275436</v>
      </c>
      <c r="FJH12" s="326">
        <v>0</v>
      </c>
      <c r="FJI12" s="328">
        <f t="shared" si="1960"/>
        <v>4</v>
      </c>
      <c r="FJJ12" s="254">
        <f t="shared" si="1961"/>
        <v>0.45610034207525657</v>
      </c>
      <c r="FJK12" s="326">
        <v>1</v>
      </c>
      <c r="FJL12" s="327">
        <f t="shared" si="1962"/>
        <v>0.21186440677966101</v>
      </c>
      <c r="FJM12" s="326">
        <v>2</v>
      </c>
      <c r="FJN12" s="327">
        <f t="shared" si="1963"/>
        <v>0.49627791563275436</v>
      </c>
      <c r="FJO12" s="326">
        <v>0</v>
      </c>
      <c r="FJP12" s="328">
        <f t="shared" si="1964"/>
        <v>3</v>
      </c>
      <c r="FJQ12" s="254">
        <f t="shared" si="1965"/>
        <v>0.34285714285714286</v>
      </c>
      <c r="FJR12" s="326">
        <v>1</v>
      </c>
      <c r="FJS12" s="327">
        <f t="shared" si="1966"/>
        <v>0.21276595744680851</v>
      </c>
      <c r="FJT12" s="326">
        <v>2</v>
      </c>
      <c r="FJU12" s="327">
        <f t="shared" si="1967"/>
        <v>0.49627791563275436</v>
      </c>
      <c r="FJV12" s="326">
        <v>0</v>
      </c>
      <c r="FJW12" s="328">
        <f t="shared" si="1968"/>
        <v>3</v>
      </c>
      <c r="FJX12" s="254">
        <f t="shared" si="1969"/>
        <v>0.3436426116838488</v>
      </c>
      <c r="FJY12" s="326">
        <v>1</v>
      </c>
      <c r="FJZ12" s="327">
        <f t="shared" si="1970"/>
        <v>0.21276595744680851</v>
      </c>
      <c r="FKA12" s="326">
        <v>2</v>
      </c>
      <c r="FKB12" s="327">
        <f t="shared" si="1971"/>
        <v>0.49627791563275436</v>
      </c>
      <c r="FKC12" s="326">
        <v>0</v>
      </c>
      <c r="FKD12" s="328">
        <f t="shared" si="1972"/>
        <v>3</v>
      </c>
      <c r="FKE12" s="254">
        <f t="shared" si="1973"/>
        <v>0.3436426116838488</v>
      </c>
      <c r="FKF12" s="326">
        <v>1</v>
      </c>
      <c r="FKG12" s="327">
        <f t="shared" si="1974"/>
        <v>0.21276595744680851</v>
      </c>
      <c r="FKH12" s="326">
        <v>2</v>
      </c>
      <c r="FKI12" s="327">
        <f t="shared" si="1975"/>
        <v>0.49751243781094528</v>
      </c>
      <c r="FKJ12" s="326">
        <v>0</v>
      </c>
      <c r="FKK12" s="328">
        <f t="shared" si="1976"/>
        <v>3</v>
      </c>
      <c r="FKL12" s="254">
        <f t="shared" si="1977"/>
        <v>0.34403669724770647</v>
      </c>
      <c r="FKM12" s="326">
        <v>1</v>
      </c>
      <c r="FKN12" s="327">
        <f t="shared" si="1978"/>
        <v>0.21367521367521369</v>
      </c>
      <c r="FKO12" s="326">
        <v>2</v>
      </c>
      <c r="FKP12" s="327">
        <f t="shared" si="1979"/>
        <v>0.49751243781094528</v>
      </c>
      <c r="FKQ12" s="326">
        <v>0</v>
      </c>
      <c r="FKR12" s="328">
        <f t="shared" si="1980"/>
        <v>3</v>
      </c>
      <c r="FKS12" s="254">
        <f t="shared" si="1981"/>
        <v>0.34482758620689657</v>
      </c>
      <c r="FKT12" s="326">
        <v>1</v>
      </c>
      <c r="FKU12" s="327">
        <f t="shared" si="1982"/>
        <v>0.21413276231263384</v>
      </c>
      <c r="FKV12" s="326">
        <v>2</v>
      </c>
      <c r="FKW12" s="327">
        <f t="shared" si="1983"/>
        <v>0.50125313283208017</v>
      </c>
      <c r="FKX12" s="326">
        <v>0</v>
      </c>
      <c r="FKY12" s="328">
        <f t="shared" si="1984"/>
        <v>3</v>
      </c>
      <c r="FKZ12" s="254">
        <f t="shared" si="1985"/>
        <v>0.3464203233256351</v>
      </c>
      <c r="FLA12" s="326">
        <v>1</v>
      </c>
      <c r="FLB12" s="327">
        <f t="shared" si="1986"/>
        <v>0.21459227467811159</v>
      </c>
      <c r="FLC12" s="326">
        <v>2</v>
      </c>
      <c r="FLD12" s="327">
        <f t="shared" si="1987"/>
        <v>0.50251256281407031</v>
      </c>
      <c r="FLE12" s="326">
        <v>0</v>
      </c>
      <c r="FLF12" s="328">
        <f t="shared" si="1988"/>
        <v>3</v>
      </c>
      <c r="FLG12" s="254">
        <f t="shared" si="1989"/>
        <v>0.34722222222222221</v>
      </c>
      <c r="FLH12" s="326">
        <v>1</v>
      </c>
      <c r="FLI12" s="327">
        <f t="shared" si="1990"/>
        <v>0.21505376344086022</v>
      </c>
      <c r="FLJ12" s="326">
        <v>2</v>
      </c>
      <c r="FLK12" s="327">
        <f t="shared" si="1991"/>
        <v>0.50251256281407031</v>
      </c>
      <c r="FLL12" s="326">
        <v>0</v>
      </c>
      <c r="FLM12" s="328">
        <f t="shared" si="1992"/>
        <v>3</v>
      </c>
      <c r="FLN12" s="254">
        <f t="shared" si="1993"/>
        <v>0.34762456546929316</v>
      </c>
      <c r="FLO12" s="326">
        <v>1</v>
      </c>
      <c r="FLP12" s="327">
        <f t="shared" si="1994"/>
        <v>0.21505376344086022</v>
      </c>
      <c r="FLQ12" s="326">
        <v>2</v>
      </c>
      <c r="FLR12" s="327">
        <f t="shared" si="1995"/>
        <v>0.50251256281407031</v>
      </c>
      <c r="FLS12" s="326">
        <v>0</v>
      </c>
      <c r="FLT12" s="328">
        <f t="shared" si="1996"/>
        <v>3</v>
      </c>
      <c r="FLU12" s="254">
        <f t="shared" si="1997"/>
        <v>0.34762456546929316</v>
      </c>
      <c r="FLV12" s="326">
        <v>1</v>
      </c>
      <c r="FLW12" s="327">
        <f t="shared" si="1998"/>
        <v>0.21505376344086022</v>
      </c>
      <c r="FLX12" s="326">
        <v>2</v>
      </c>
      <c r="FLY12" s="327">
        <f t="shared" si="1999"/>
        <v>0.50505050505050508</v>
      </c>
      <c r="FLZ12" s="326">
        <v>0</v>
      </c>
      <c r="FMA12" s="328">
        <f t="shared" si="2000"/>
        <v>3</v>
      </c>
      <c r="FMB12" s="254">
        <f t="shared" si="2001"/>
        <v>0.34843205574912894</v>
      </c>
      <c r="FMC12" s="326">
        <v>1</v>
      </c>
      <c r="FMD12" s="327">
        <f t="shared" si="2002"/>
        <v>0.21598272138228944</v>
      </c>
      <c r="FME12" s="326">
        <v>2</v>
      </c>
      <c r="FMF12" s="327">
        <f t="shared" si="2003"/>
        <v>0.50505050505050508</v>
      </c>
      <c r="FMG12" s="326">
        <v>0</v>
      </c>
      <c r="FMH12" s="328">
        <f t="shared" si="2004"/>
        <v>3</v>
      </c>
      <c r="FMI12" s="254">
        <f t="shared" si="2005"/>
        <v>0.34924330616996507</v>
      </c>
      <c r="FMJ12" s="326">
        <v>1</v>
      </c>
      <c r="FMK12" s="327">
        <f t="shared" si="2006"/>
        <v>0.21645021645021645</v>
      </c>
      <c r="FML12" s="326">
        <v>2</v>
      </c>
      <c r="FMM12" s="327">
        <f t="shared" si="2007"/>
        <v>0.50761421319796951</v>
      </c>
      <c r="FMN12" s="326">
        <v>0</v>
      </c>
      <c r="FMO12" s="328">
        <f t="shared" si="2008"/>
        <v>3</v>
      </c>
      <c r="FMP12" s="254">
        <f t="shared" si="2009"/>
        <v>0.35046728971962615</v>
      </c>
      <c r="FMQ12" s="326">
        <v>1</v>
      </c>
      <c r="FMR12" s="327">
        <f t="shared" si="2010"/>
        <v>0.21739130434782608</v>
      </c>
      <c r="FMS12" s="326">
        <v>2</v>
      </c>
      <c r="FMT12" s="327">
        <f t="shared" si="2011"/>
        <v>0.51020408163265307</v>
      </c>
      <c r="FMU12" s="326">
        <v>0</v>
      </c>
      <c r="FMV12" s="328">
        <f t="shared" si="2012"/>
        <v>3</v>
      </c>
      <c r="FMW12" s="254">
        <f t="shared" si="2013"/>
        <v>0.35211267605633806</v>
      </c>
      <c r="FMX12" s="326">
        <v>1</v>
      </c>
      <c r="FMY12" s="327">
        <f t="shared" si="2014"/>
        <v>0.2178649237472767</v>
      </c>
      <c r="FMZ12" s="326">
        <v>2</v>
      </c>
      <c r="FNA12" s="327">
        <f t="shared" si="2015"/>
        <v>0.51413881748071977</v>
      </c>
      <c r="FNB12" s="326">
        <v>0</v>
      </c>
      <c r="FNC12" s="328">
        <f t="shared" si="2016"/>
        <v>3</v>
      </c>
      <c r="FND12" s="254">
        <f t="shared" si="2017"/>
        <v>0.35377358490566041</v>
      </c>
      <c r="FNE12" s="326">
        <v>1</v>
      </c>
      <c r="FNF12" s="327">
        <f t="shared" si="2018"/>
        <v>0.21834061135371177</v>
      </c>
      <c r="FNG12" s="326">
        <v>2</v>
      </c>
      <c r="FNH12" s="327">
        <f t="shared" si="2019"/>
        <v>0.51413881748071977</v>
      </c>
      <c r="FNI12" s="326">
        <v>0</v>
      </c>
      <c r="FNJ12" s="328">
        <f t="shared" si="2020"/>
        <v>3</v>
      </c>
      <c r="FNK12" s="254">
        <f t="shared" si="2021"/>
        <v>0.35419126328217237</v>
      </c>
      <c r="FNL12" s="326">
        <v>1</v>
      </c>
      <c r="FNM12" s="327">
        <f t="shared" si="2022"/>
        <v>0.21834061135371177</v>
      </c>
      <c r="FNN12" s="326">
        <v>2</v>
      </c>
      <c r="FNO12" s="327">
        <f t="shared" si="2023"/>
        <v>0.51413881748071977</v>
      </c>
      <c r="FNP12" s="326">
        <v>0</v>
      </c>
      <c r="FNQ12" s="328">
        <f t="shared" si="2024"/>
        <v>3</v>
      </c>
      <c r="FNR12" s="254">
        <f t="shared" si="2025"/>
        <v>0.35419126328217237</v>
      </c>
      <c r="FNS12" s="326">
        <v>1</v>
      </c>
      <c r="FNT12" s="327">
        <f t="shared" si="2026"/>
        <v>0.21834061135371177</v>
      </c>
      <c r="FNU12" s="326">
        <v>2</v>
      </c>
      <c r="FNV12" s="327">
        <f t="shared" si="2027"/>
        <v>0.5181347150259068</v>
      </c>
      <c r="FNW12" s="326">
        <v>0</v>
      </c>
      <c r="FNX12" s="328">
        <f t="shared" si="2028"/>
        <v>3</v>
      </c>
      <c r="FNY12" s="254">
        <f t="shared" si="2029"/>
        <v>0.35545023696682465</v>
      </c>
      <c r="FNZ12" s="326">
        <v>1</v>
      </c>
      <c r="FOA12" s="327">
        <f t="shared" si="2030"/>
        <v>0.21834061135371177</v>
      </c>
      <c r="FOB12" s="326">
        <v>2</v>
      </c>
      <c r="FOC12" s="327">
        <f t="shared" si="2031"/>
        <v>0.5181347150259068</v>
      </c>
      <c r="FOD12" s="326">
        <v>0</v>
      </c>
      <c r="FOE12" s="328">
        <f t="shared" si="2032"/>
        <v>3</v>
      </c>
      <c r="FOF12" s="254">
        <f t="shared" si="2033"/>
        <v>0.35545023696682465</v>
      </c>
      <c r="FOG12" s="326">
        <v>1</v>
      </c>
      <c r="FOH12" s="327">
        <f t="shared" si="2034"/>
        <v>0.21929824561403508</v>
      </c>
      <c r="FOI12" s="326">
        <v>2</v>
      </c>
      <c r="FOJ12" s="327">
        <f t="shared" si="2035"/>
        <v>0.5181347150259068</v>
      </c>
      <c r="FOK12" s="326">
        <v>0</v>
      </c>
      <c r="FOL12" s="328">
        <f t="shared" si="2036"/>
        <v>3</v>
      </c>
      <c r="FOM12" s="254">
        <f t="shared" si="2037"/>
        <v>0.35629453681710216</v>
      </c>
      <c r="FON12" s="326">
        <v>1</v>
      </c>
      <c r="FOO12" s="327">
        <f t="shared" si="2038"/>
        <v>0.21929824561403508</v>
      </c>
      <c r="FOP12" s="326">
        <v>2</v>
      </c>
      <c r="FOQ12" s="327">
        <f t="shared" si="2039"/>
        <v>0.5181347150259068</v>
      </c>
      <c r="FOR12" s="326">
        <v>0</v>
      </c>
      <c r="FOS12" s="328">
        <f t="shared" si="2040"/>
        <v>3</v>
      </c>
      <c r="FOT12" s="254">
        <f t="shared" si="2041"/>
        <v>0.35629453681710216</v>
      </c>
      <c r="FOU12" s="326">
        <v>1</v>
      </c>
      <c r="FOV12" s="327">
        <f t="shared" si="2042"/>
        <v>0.22026431718061676</v>
      </c>
      <c r="FOW12" s="326">
        <v>2</v>
      </c>
      <c r="FOX12" s="327">
        <f t="shared" si="2043"/>
        <v>0.5181347150259068</v>
      </c>
      <c r="FOY12" s="326">
        <v>0</v>
      </c>
      <c r="FOZ12" s="328">
        <f t="shared" si="2044"/>
        <v>3</v>
      </c>
      <c r="FPA12" s="254">
        <f t="shared" si="2045"/>
        <v>0.35714285714285715</v>
      </c>
      <c r="FPB12" s="326">
        <v>1</v>
      </c>
      <c r="FPC12" s="327">
        <f t="shared" si="2046"/>
        <v>0.22026431718061676</v>
      </c>
      <c r="FPD12" s="326">
        <v>2</v>
      </c>
      <c r="FPE12" s="327">
        <f t="shared" si="2047"/>
        <v>0.51948051948051943</v>
      </c>
      <c r="FPF12" s="326">
        <v>0</v>
      </c>
      <c r="FPG12" s="328">
        <f t="shared" si="2048"/>
        <v>3</v>
      </c>
      <c r="FPH12" s="254">
        <f t="shared" si="2049"/>
        <v>0.35756853396901073</v>
      </c>
      <c r="FPI12" s="326">
        <v>1</v>
      </c>
      <c r="FPJ12" s="327">
        <f t="shared" si="2050"/>
        <v>0.22026431718061676</v>
      </c>
      <c r="FPK12" s="326">
        <v>2</v>
      </c>
      <c r="FPL12" s="327">
        <f t="shared" si="2051"/>
        <v>0.51948051948051943</v>
      </c>
      <c r="FPM12" s="326">
        <v>0</v>
      </c>
      <c r="FPN12" s="328">
        <f t="shared" si="2052"/>
        <v>3</v>
      </c>
      <c r="FPO12" s="254">
        <f t="shared" si="2053"/>
        <v>0.35756853396901073</v>
      </c>
      <c r="FPP12" s="326">
        <v>1</v>
      </c>
      <c r="FPQ12" s="327">
        <f t="shared" si="2054"/>
        <v>0.22123893805309736</v>
      </c>
      <c r="FPR12" s="326">
        <v>2</v>
      </c>
      <c r="FPS12" s="327">
        <f t="shared" si="2055"/>
        <v>0.52083333333333326</v>
      </c>
      <c r="FPT12" s="326">
        <v>0</v>
      </c>
      <c r="FPU12" s="328">
        <f t="shared" si="2056"/>
        <v>3</v>
      </c>
      <c r="FPV12" s="254">
        <f t="shared" si="2057"/>
        <v>0.35885167464114831</v>
      </c>
      <c r="FPW12" s="326">
        <v>1</v>
      </c>
      <c r="FPX12" s="327">
        <f t="shared" si="2058"/>
        <v>0.22172949002217296</v>
      </c>
      <c r="FPY12" s="326">
        <v>2</v>
      </c>
      <c r="FPZ12" s="327">
        <f t="shared" si="2059"/>
        <v>0.52631578947368418</v>
      </c>
      <c r="FQA12" s="326">
        <v>0</v>
      </c>
      <c r="FQB12" s="328">
        <f t="shared" si="2060"/>
        <v>3</v>
      </c>
      <c r="FQC12" s="254">
        <f t="shared" si="2061"/>
        <v>0.36101083032490977</v>
      </c>
      <c r="FQD12" s="326">
        <v>1</v>
      </c>
      <c r="FQE12" s="327">
        <f t="shared" si="2062"/>
        <v>0.22172949002217296</v>
      </c>
      <c r="FQF12" s="326">
        <v>2</v>
      </c>
      <c r="FQG12" s="327">
        <f t="shared" si="2063"/>
        <v>0.52631578947368418</v>
      </c>
      <c r="FQH12" s="326">
        <v>0</v>
      </c>
      <c r="FQI12" s="328">
        <f t="shared" si="2064"/>
        <v>3</v>
      </c>
      <c r="FQJ12" s="254">
        <f t="shared" si="2065"/>
        <v>0.36101083032490977</v>
      </c>
      <c r="FQK12" s="326">
        <v>1</v>
      </c>
      <c r="FQL12" s="327">
        <f t="shared" si="2066"/>
        <v>0.22172949002217296</v>
      </c>
      <c r="FQM12" s="326">
        <v>2</v>
      </c>
      <c r="FQN12" s="327">
        <f t="shared" si="2067"/>
        <v>0.52631578947368418</v>
      </c>
      <c r="FQO12" s="326">
        <v>0</v>
      </c>
      <c r="FQP12" s="328">
        <f t="shared" si="2068"/>
        <v>3</v>
      </c>
      <c r="FQQ12" s="254">
        <f t="shared" si="2069"/>
        <v>0.36101083032490977</v>
      </c>
      <c r="FQR12" s="326">
        <v>1</v>
      </c>
      <c r="FQS12" s="327">
        <f t="shared" si="2070"/>
        <v>0.22222222222222221</v>
      </c>
      <c r="FQT12" s="326">
        <v>2</v>
      </c>
      <c r="FQU12" s="327">
        <f t="shared" si="2071"/>
        <v>0.52631578947368418</v>
      </c>
      <c r="FQV12" s="326">
        <v>0</v>
      </c>
      <c r="FQW12" s="328">
        <f t="shared" si="2072"/>
        <v>3</v>
      </c>
      <c r="FQX12" s="254">
        <f t="shared" si="2073"/>
        <v>0.36144578313253012</v>
      </c>
      <c r="FQY12" s="326">
        <v>1</v>
      </c>
      <c r="FQZ12" s="327">
        <f t="shared" si="2074"/>
        <v>0.22222222222222221</v>
      </c>
      <c r="FRA12" s="326">
        <v>2</v>
      </c>
      <c r="FRB12" s="327">
        <f t="shared" si="2075"/>
        <v>0.52770448548812665</v>
      </c>
      <c r="FRC12" s="326">
        <v>0</v>
      </c>
      <c r="FRD12" s="328">
        <f t="shared" si="2076"/>
        <v>3</v>
      </c>
      <c r="FRE12" s="254">
        <f t="shared" si="2077"/>
        <v>0.36188178528347409</v>
      </c>
      <c r="FRF12" s="326">
        <v>1</v>
      </c>
      <c r="FRG12" s="327">
        <f t="shared" si="2078"/>
        <v>0.22222222222222221</v>
      </c>
      <c r="FRH12" s="326">
        <v>2</v>
      </c>
      <c r="FRI12" s="327">
        <f t="shared" si="2079"/>
        <v>0.52910052910052907</v>
      </c>
      <c r="FRJ12" s="326">
        <v>0</v>
      </c>
      <c r="FRK12" s="328">
        <f t="shared" si="2080"/>
        <v>3</v>
      </c>
      <c r="FRL12" s="254">
        <f t="shared" si="2081"/>
        <v>0.36231884057971014</v>
      </c>
      <c r="FRM12" s="326">
        <v>1</v>
      </c>
      <c r="FRN12" s="327">
        <f t="shared" si="2082"/>
        <v>0.2232142857142857</v>
      </c>
      <c r="FRO12" s="326">
        <v>2</v>
      </c>
      <c r="FRP12" s="327">
        <f t="shared" si="2083"/>
        <v>0.52910052910052907</v>
      </c>
      <c r="FRQ12" s="326">
        <v>0</v>
      </c>
      <c r="FRR12" s="328">
        <f t="shared" si="2084"/>
        <v>3</v>
      </c>
      <c r="FRS12" s="254">
        <f t="shared" si="2085"/>
        <v>0.36319612590799033</v>
      </c>
      <c r="FRT12" s="326">
        <v>1</v>
      </c>
      <c r="FRU12" s="327">
        <f t="shared" si="2086"/>
        <v>0.2232142857142857</v>
      </c>
      <c r="FRV12" s="326">
        <v>2</v>
      </c>
      <c r="FRW12" s="327">
        <f t="shared" si="2087"/>
        <v>0.53191489361702127</v>
      </c>
      <c r="FRX12" s="326">
        <v>0</v>
      </c>
      <c r="FRY12" s="328">
        <f t="shared" si="2088"/>
        <v>3</v>
      </c>
      <c r="FRZ12" s="254">
        <f t="shared" si="2089"/>
        <v>0.36407766990291263</v>
      </c>
      <c r="FSA12" s="326">
        <v>1</v>
      </c>
      <c r="FSB12" s="327">
        <f t="shared" si="2090"/>
        <v>0.22371364653243847</v>
      </c>
      <c r="FSC12" s="326">
        <v>2</v>
      </c>
      <c r="FSD12" s="327">
        <f t="shared" si="2091"/>
        <v>0.53475935828876997</v>
      </c>
      <c r="FSE12" s="326">
        <v>0</v>
      </c>
      <c r="FSF12" s="328">
        <f t="shared" si="2092"/>
        <v>3</v>
      </c>
      <c r="FSG12" s="254">
        <f t="shared" si="2093"/>
        <v>0.36540803897685747</v>
      </c>
      <c r="FSH12" s="326">
        <v>1</v>
      </c>
      <c r="FSI12" s="327">
        <f t="shared" si="2094"/>
        <v>0.22371364653243847</v>
      </c>
      <c r="FSJ12" s="326">
        <v>2</v>
      </c>
      <c r="FSK12" s="327">
        <f t="shared" si="2095"/>
        <v>0.53475935828876997</v>
      </c>
      <c r="FSL12" s="326">
        <v>0</v>
      </c>
      <c r="FSM12" s="328">
        <f t="shared" si="2096"/>
        <v>3</v>
      </c>
      <c r="FSN12" s="254">
        <f t="shared" si="2097"/>
        <v>0.36540803897685747</v>
      </c>
      <c r="FSO12" s="326">
        <v>1</v>
      </c>
      <c r="FSP12" s="327">
        <f t="shared" si="2098"/>
        <v>0.22421524663677131</v>
      </c>
      <c r="FSQ12" s="326">
        <v>2</v>
      </c>
      <c r="FSR12" s="327">
        <f t="shared" si="2099"/>
        <v>0.53475935828876997</v>
      </c>
      <c r="FSS12" s="326">
        <v>0</v>
      </c>
      <c r="FST12" s="328">
        <f t="shared" si="2100"/>
        <v>3</v>
      </c>
      <c r="FSU12" s="254">
        <f t="shared" si="2101"/>
        <v>0.36585365853658541</v>
      </c>
      <c r="FSV12" s="326">
        <v>1</v>
      </c>
      <c r="FSW12" s="327">
        <f t="shared" si="2102"/>
        <v>0.22421524663677131</v>
      </c>
      <c r="FSX12" s="326">
        <v>2</v>
      </c>
      <c r="FSY12" s="327">
        <f t="shared" si="2103"/>
        <v>0.53475935828876997</v>
      </c>
      <c r="FSZ12" s="326">
        <v>0</v>
      </c>
      <c r="FTA12" s="328">
        <f t="shared" si="2104"/>
        <v>3</v>
      </c>
      <c r="FTB12" s="254">
        <f t="shared" si="2105"/>
        <v>0.36585365853658541</v>
      </c>
      <c r="FTC12" s="326">
        <v>1</v>
      </c>
      <c r="FTD12" s="327">
        <f t="shared" si="2106"/>
        <v>0.22421524663677131</v>
      </c>
      <c r="FTE12" s="326">
        <v>2</v>
      </c>
      <c r="FTF12" s="327">
        <f t="shared" si="2107"/>
        <v>0.53475935828876997</v>
      </c>
      <c r="FTG12" s="326">
        <v>0</v>
      </c>
      <c r="FTH12" s="328">
        <f t="shared" si="2108"/>
        <v>3</v>
      </c>
      <c r="FTI12" s="254">
        <f t="shared" si="2109"/>
        <v>0.36585365853658541</v>
      </c>
      <c r="FTJ12" s="326">
        <v>1</v>
      </c>
      <c r="FTK12" s="327">
        <f t="shared" si="2110"/>
        <v>0.22421524663677131</v>
      </c>
      <c r="FTL12" s="326">
        <v>2</v>
      </c>
      <c r="FTM12" s="327">
        <f t="shared" si="2111"/>
        <v>0.53619302949061665</v>
      </c>
      <c r="FTN12" s="326">
        <v>0</v>
      </c>
      <c r="FTO12" s="328">
        <f t="shared" si="2112"/>
        <v>3</v>
      </c>
      <c r="FTP12" s="254">
        <f t="shared" si="2113"/>
        <v>0.36630036630036628</v>
      </c>
      <c r="FTQ12" s="326">
        <v>1</v>
      </c>
      <c r="FTR12" s="327">
        <f t="shared" si="2114"/>
        <v>0.22421524663677131</v>
      </c>
      <c r="FTS12" s="326">
        <v>2</v>
      </c>
      <c r="FTT12" s="327">
        <f t="shared" si="2115"/>
        <v>0.53619302949061665</v>
      </c>
      <c r="FTU12" s="326">
        <v>0</v>
      </c>
      <c r="FTV12" s="328">
        <f t="shared" si="2116"/>
        <v>3</v>
      </c>
      <c r="FTW12" s="254">
        <f t="shared" si="2117"/>
        <v>0.36630036630036628</v>
      </c>
      <c r="FTX12" s="326">
        <v>1</v>
      </c>
      <c r="FTY12" s="327">
        <f t="shared" si="2118"/>
        <v>0.22522522522522523</v>
      </c>
      <c r="FTZ12" s="326">
        <v>2</v>
      </c>
      <c r="FUA12" s="327">
        <f t="shared" si="2119"/>
        <v>0.53763440860215062</v>
      </c>
      <c r="FUB12" s="326">
        <v>0</v>
      </c>
      <c r="FUC12" s="328">
        <f t="shared" si="2120"/>
        <v>3</v>
      </c>
      <c r="FUD12" s="254">
        <f t="shared" si="2121"/>
        <v>0.36764705882352938</v>
      </c>
      <c r="FUE12" s="326">
        <v>1</v>
      </c>
      <c r="FUF12" s="327">
        <f t="shared" si="2122"/>
        <v>0.22573363431151239</v>
      </c>
      <c r="FUG12" s="326">
        <v>2</v>
      </c>
      <c r="FUH12" s="327">
        <f t="shared" si="2123"/>
        <v>0.53763440860215062</v>
      </c>
      <c r="FUI12" s="326">
        <v>0</v>
      </c>
      <c r="FUJ12" s="328">
        <f t="shared" si="2124"/>
        <v>3</v>
      </c>
      <c r="FUK12" s="254">
        <f t="shared" si="2125"/>
        <v>0.36809815950920244</v>
      </c>
      <c r="FUL12" s="326">
        <v>1</v>
      </c>
      <c r="FUM12" s="327">
        <f t="shared" si="2126"/>
        <v>0.22624434389140274</v>
      </c>
      <c r="FUN12" s="326">
        <v>2</v>
      </c>
      <c r="FUO12" s="327">
        <f t="shared" si="2127"/>
        <v>0.54054054054054057</v>
      </c>
      <c r="FUP12" s="326">
        <v>0</v>
      </c>
      <c r="FUQ12" s="328">
        <f t="shared" si="2128"/>
        <v>3</v>
      </c>
      <c r="FUR12" s="254">
        <f t="shared" si="2129"/>
        <v>0.36945812807881773</v>
      </c>
      <c r="FUS12" s="326">
        <v>1</v>
      </c>
      <c r="FUT12" s="327">
        <f t="shared" si="2130"/>
        <v>0.22675736961451248</v>
      </c>
      <c r="FUU12" s="326">
        <v>2</v>
      </c>
      <c r="FUV12" s="327">
        <f t="shared" si="2131"/>
        <v>0.54054054054054057</v>
      </c>
      <c r="FUW12" s="326">
        <v>0</v>
      </c>
      <c r="FUX12" s="328">
        <f t="shared" si="2132"/>
        <v>3</v>
      </c>
      <c r="FUY12" s="254">
        <f t="shared" si="2133"/>
        <v>0.36991368680641185</v>
      </c>
      <c r="FUZ12" s="326">
        <v>1</v>
      </c>
      <c r="FVA12" s="327">
        <f t="shared" si="2134"/>
        <v>0.22675736961451248</v>
      </c>
      <c r="FVB12" s="326">
        <v>2</v>
      </c>
      <c r="FVC12" s="327">
        <f t="shared" si="2135"/>
        <v>0.54054054054054057</v>
      </c>
      <c r="FVD12" s="326">
        <v>0</v>
      </c>
      <c r="FVE12" s="328">
        <f t="shared" si="2136"/>
        <v>3</v>
      </c>
      <c r="FVF12" s="254">
        <f t="shared" si="2137"/>
        <v>0.36991368680641185</v>
      </c>
      <c r="FVG12" s="326">
        <v>1</v>
      </c>
      <c r="FVH12" s="327">
        <f t="shared" si="2138"/>
        <v>0.22727272727272727</v>
      </c>
      <c r="FVI12" s="326">
        <v>2</v>
      </c>
      <c r="FVJ12" s="327">
        <f t="shared" si="2139"/>
        <v>0.54054054054054057</v>
      </c>
      <c r="FVK12" s="326">
        <v>0</v>
      </c>
      <c r="FVL12" s="328">
        <f t="shared" si="2140"/>
        <v>3</v>
      </c>
      <c r="FVM12" s="254">
        <f t="shared" si="2141"/>
        <v>0.37037037037037041</v>
      </c>
      <c r="FVN12" s="326">
        <v>1</v>
      </c>
      <c r="FVO12" s="327">
        <f t="shared" si="2142"/>
        <v>0.22779043280182232</v>
      </c>
      <c r="FVP12" s="326">
        <v>2</v>
      </c>
      <c r="FVQ12" s="327">
        <f t="shared" si="2143"/>
        <v>0.54200542005420049</v>
      </c>
      <c r="FVR12" s="326">
        <v>0</v>
      </c>
      <c r="FVS12" s="328">
        <f t="shared" si="2144"/>
        <v>3</v>
      </c>
      <c r="FVT12" s="254">
        <f t="shared" si="2145"/>
        <v>0.37128712871287128</v>
      </c>
      <c r="FVU12" s="326">
        <v>1</v>
      </c>
      <c r="FVV12" s="327">
        <f t="shared" si="2146"/>
        <v>0.2288329519450801</v>
      </c>
      <c r="FVW12" s="326">
        <v>2</v>
      </c>
      <c r="FVX12" s="327">
        <f t="shared" si="2147"/>
        <v>0.54347826086956519</v>
      </c>
      <c r="FVY12" s="326">
        <v>0</v>
      </c>
      <c r="FVZ12" s="328">
        <f t="shared" si="2148"/>
        <v>3</v>
      </c>
      <c r="FWA12" s="254">
        <f t="shared" si="2149"/>
        <v>0.37267080745341613</v>
      </c>
      <c r="FWB12" s="326">
        <v>1</v>
      </c>
      <c r="FWC12" s="327">
        <f t="shared" si="2150"/>
        <v>0.2288329519450801</v>
      </c>
      <c r="FWD12" s="326">
        <v>2</v>
      </c>
      <c r="FWE12" s="327">
        <f t="shared" si="2151"/>
        <v>0.54495912806539504</v>
      </c>
      <c r="FWF12" s="326">
        <v>0</v>
      </c>
      <c r="FWG12" s="328">
        <f t="shared" si="2152"/>
        <v>3</v>
      </c>
      <c r="FWH12" s="254">
        <f t="shared" si="2153"/>
        <v>0.37313432835820892</v>
      </c>
      <c r="FWI12" s="326">
        <v>1</v>
      </c>
      <c r="FWJ12" s="327">
        <f t="shared" si="2154"/>
        <v>0.22935779816513763</v>
      </c>
      <c r="FWK12" s="326">
        <v>2</v>
      </c>
      <c r="FWL12" s="327">
        <f t="shared" si="2155"/>
        <v>0.54644808743169404</v>
      </c>
      <c r="FWM12" s="326">
        <v>0</v>
      </c>
      <c r="FWN12" s="328">
        <f t="shared" si="2156"/>
        <v>3</v>
      </c>
      <c r="FWO12" s="254">
        <f t="shared" si="2157"/>
        <v>0.37406483790523692</v>
      </c>
      <c r="FWP12" s="326">
        <v>1</v>
      </c>
      <c r="FWQ12" s="327">
        <f t="shared" si="2158"/>
        <v>0.23148148148148145</v>
      </c>
      <c r="FWR12" s="326">
        <v>2</v>
      </c>
      <c r="FWS12" s="327">
        <f t="shared" si="2159"/>
        <v>0.54644808743169404</v>
      </c>
      <c r="FWT12" s="326">
        <v>0</v>
      </c>
      <c r="FWU12" s="328">
        <f t="shared" si="2160"/>
        <v>3</v>
      </c>
      <c r="FWV12" s="254">
        <f t="shared" si="2161"/>
        <v>0.37593984962406013</v>
      </c>
      <c r="FWW12" s="326">
        <v>1</v>
      </c>
      <c r="FWX12" s="327">
        <f t="shared" si="2162"/>
        <v>0.23255813953488372</v>
      </c>
      <c r="FWY12" s="326">
        <v>2</v>
      </c>
      <c r="FWZ12" s="327">
        <f t="shared" si="2163"/>
        <v>0.54644808743169404</v>
      </c>
      <c r="FXA12" s="326">
        <v>0</v>
      </c>
      <c r="FXB12" s="328">
        <f t="shared" si="2164"/>
        <v>3</v>
      </c>
      <c r="FXC12" s="254">
        <f t="shared" si="2165"/>
        <v>0.37688442211055273</v>
      </c>
      <c r="FXD12" s="326">
        <v>1</v>
      </c>
      <c r="FXE12" s="327">
        <f t="shared" si="2166"/>
        <v>0.23364485981308408</v>
      </c>
      <c r="FXF12" s="326">
        <v>2</v>
      </c>
      <c r="FXG12" s="327">
        <f t="shared" si="2167"/>
        <v>0.54794520547945202</v>
      </c>
      <c r="FXH12" s="326">
        <v>0</v>
      </c>
      <c r="FXI12" s="328">
        <f t="shared" si="2168"/>
        <v>3</v>
      </c>
      <c r="FXJ12" s="254">
        <f t="shared" si="2169"/>
        <v>0.37831021437578816</v>
      </c>
      <c r="FXK12" s="326">
        <v>1</v>
      </c>
      <c r="FXL12" s="327">
        <f t="shared" si="2170"/>
        <v>0.23364485981308408</v>
      </c>
      <c r="FXM12" s="326">
        <v>2</v>
      </c>
      <c r="FXN12" s="327">
        <f t="shared" si="2171"/>
        <v>0.55096418732782371</v>
      </c>
      <c r="FXO12" s="326">
        <v>0</v>
      </c>
      <c r="FXP12" s="328">
        <f t="shared" si="2172"/>
        <v>3</v>
      </c>
      <c r="FXQ12" s="254">
        <f t="shared" si="2173"/>
        <v>0.37926675094816686</v>
      </c>
      <c r="FXR12" s="326">
        <v>1</v>
      </c>
      <c r="FXS12" s="327">
        <f t="shared" si="2174"/>
        <v>0.23419203747072601</v>
      </c>
      <c r="FXT12" s="326">
        <v>2</v>
      </c>
      <c r="FXU12" s="327">
        <f t="shared" si="2175"/>
        <v>0.554016620498615</v>
      </c>
      <c r="FXV12" s="326">
        <v>0</v>
      </c>
      <c r="FXW12" s="328">
        <f t="shared" si="2176"/>
        <v>3</v>
      </c>
      <c r="FXX12" s="254">
        <f t="shared" si="2177"/>
        <v>0.38071065989847719</v>
      </c>
      <c r="FXY12" s="326">
        <v>1</v>
      </c>
      <c r="FXZ12" s="327">
        <f t="shared" si="2178"/>
        <v>0.23529411764705879</v>
      </c>
      <c r="FYA12" s="326">
        <v>2</v>
      </c>
      <c r="FYB12" s="327">
        <f t="shared" si="2179"/>
        <v>0.554016620498615</v>
      </c>
      <c r="FYC12" s="326">
        <v>0</v>
      </c>
      <c r="FYD12" s="328">
        <f t="shared" si="2180"/>
        <v>3</v>
      </c>
      <c r="FYE12" s="254">
        <f t="shared" si="2181"/>
        <v>0.38167938931297707</v>
      </c>
      <c r="FYF12" s="326">
        <v>1</v>
      </c>
      <c r="FYG12" s="327">
        <f t="shared" si="2182"/>
        <v>0.23529411764705879</v>
      </c>
      <c r="FYH12" s="326">
        <v>2</v>
      </c>
      <c r="FYI12" s="327">
        <f t="shared" si="2183"/>
        <v>0.554016620498615</v>
      </c>
      <c r="FYJ12" s="326">
        <v>0</v>
      </c>
      <c r="FYK12" s="328">
        <f t="shared" si="2184"/>
        <v>3</v>
      </c>
      <c r="FYL12" s="254">
        <f t="shared" si="2185"/>
        <v>0.38167938931297707</v>
      </c>
      <c r="FYM12" s="326">
        <v>1</v>
      </c>
      <c r="FYN12" s="327">
        <f t="shared" si="2186"/>
        <v>0.23529411764705879</v>
      </c>
      <c r="FYO12" s="326">
        <v>2</v>
      </c>
      <c r="FYP12" s="327">
        <f t="shared" si="2187"/>
        <v>0.55555555555555558</v>
      </c>
      <c r="FYQ12" s="326">
        <v>0</v>
      </c>
      <c r="FYR12" s="328">
        <f t="shared" si="2188"/>
        <v>3</v>
      </c>
      <c r="FYS12" s="254">
        <f t="shared" si="2189"/>
        <v>0.38216560509554143</v>
      </c>
      <c r="FYT12" s="326">
        <v>1</v>
      </c>
      <c r="FYU12" s="327">
        <f t="shared" si="2190"/>
        <v>0.23529411764705879</v>
      </c>
      <c r="FYV12" s="326">
        <v>2</v>
      </c>
      <c r="FYW12" s="327">
        <f t="shared" si="2191"/>
        <v>0.56022408963585435</v>
      </c>
      <c r="FYX12" s="326">
        <v>0</v>
      </c>
      <c r="FYY12" s="328">
        <f t="shared" si="2192"/>
        <v>3</v>
      </c>
      <c r="FYZ12" s="254">
        <f t="shared" si="2193"/>
        <v>0.38363171355498721</v>
      </c>
      <c r="FZA12" s="326">
        <v>1</v>
      </c>
      <c r="FZB12" s="327">
        <f t="shared" si="2194"/>
        <v>0.23696682464454977</v>
      </c>
      <c r="FZC12" s="326">
        <v>2</v>
      </c>
      <c r="FZD12" s="327">
        <f t="shared" si="2195"/>
        <v>0.56497175141242939</v>
      </c>
      <c r="FZE12" s="326">
        <v>0</v>
      </c>
      <c r="FZF12" s="328">
        <f t="shared" si="2196"/>
        <v>3</v>
      </c>
      <c r="FZG12" s="254">
        <f t="shared" si="2197"/>
        <v>0.38659793814432991</v>
      </c>
      <c r="FZH12" s="326">
        <v>1</v>
      </c>
      <c r="FZI12" s="327">
        <f t="shared" si="2198"/>
        <v>0.23809523809523811</v>
      </c>
      <c r="FZJ12" s="326">
        <v>2</v>
      </c>
      <c r="FZK12" s="327">
        <f t="shared" si="2199"/>
        <v>0.56980056980056981</v>
      </c>
      <c r="FZL12" s="326">
        <v>0</v>
      </c>
      <c r="FZM12" s="328">
        <f t="shared" si="2200"/>
        <v>3</v>
      </c>
      <c r="FZN12" s="254">
        <f t="shared" si="2201"/>
        <v>0.38910505836575876</v>
      </c>
      <c r="FZO12" s="326">
        <v>1</v>
      </c>
      <c r="FZP12" s="327">
        <f t="shared" si="2202"/>
        <v>0.23809523809523811</v>
      </c>
      <c r="FZQ12" s="326">
        <v>2</v>
      </c>
      <c r="FZR12" s="327">
        <f t="shared" si="2203"/>
        <v>0.5714285714285714</v>
      </c>
      <c r="FZS12" s="326">
        <v>0</v>
      </c>
      <c r="FZT12" s="328">
        <f t="shared" si="2204"/>
        <v>3</v>
      </c>
      <c r="FZU12" s="254">
        <f t="shared" si="2205"/>
        <v>0.38961038961038963</v>
      </c>
      <c r="FZV12" s="326">
        <v>1</v>
      </c>
      <c r="FZW12" s="327">
        <f t="shared" si="2206"/>
        <v>0.23923444976076555</v>
      </c>
      <c r="FZX12" s="326">
        <v>2</v>
      </c>
      <c r="FZY12" s="327">
        <f t="shared" si="2207"/>
        <v>0.5714285714285714</v>
      </c>
      <c r="FZZ12" s="326">
        <v>0</v>
      </c>
      <c r="GAA12" s="328">
        <f t="shared" si="2208"/>
        <v>3</v>
      </c>
      <c r="GAB12" s="254">
        <f t="shared" si="2209"/>
        <v>0.390625</v>
      </c>
      <c r="GAC12" s="326">
        <v>1</v>
      </c>
      <c r="GAD12" s="327">
        <f t="shared" si="2210"/>
        <v>0.23923444976076555</v>
      </c>
      <c r="GAE12" s="326">
        <v>2</v>
      </c>
      <c r="GAF12" s="327">
        <f t="shared" si="2211"/>
        <v>0.57306590257879653</v>
      </c>
      <c r="GAG12" s="326">
        <v>0</v>
      </c>
      <c r="GAH12" s="328">
        <f t="shared" si="2212"/>
        <v>3</v>
      </c>
      <c r="GAI12" s="254">
        <f t="shared" si="2213"/>
        <v>0.39113428943937423</v>
      </c>
      <c r="GAJ12" s="326">
        <v>1</v>
      </c>
      <c r="GAK12" s="327">
        <f t="shared" si="2214"/>
        <v>0.24038461538461539</v>
      </c>
      <c r="GAL12" s="326">
        <v>2</v>
      </c>
      <c r="GAM12" s="327">
        <f t="shared" si="2215"/>
        <v>0.57306590257879653</v>
      </c>
      <c r="GAN12" s="326">
        <v>0</v>
      </c>
      <c r="GAO12" s="328">
        <f t="shared" si="2216"/>
        <v>3</v>
      </c>
      <c r="GAP12" s="254">
        <f t="shared" si="2217"/>
        <v>0.39215686274509803</v>
      </c>
      <c r="GAQ12" s="326">
        <v>1</v>
      </c>
      <c r="GAR12" s="327">
        <f t="shared" si="2218"/>
        <v>0.24038461538461539</v>
      </c>
      <c r="GAS12" s="326">
        <v>2</v>
      </c>
      <c r="GAT12" s="327">
        <f t="shared" si="2219"/>
        <v>0.57636887608069165</v>
      </c>
      <c r="GAU12" s="326">
        <v>0</v>
      </c>
      <c r="GAV12" s="328">
        <f t="shared" si="2220"/>
        <v>3</v>
      </c>
      <c r="GAW12" s="254">
        <f t="shared" si="2221"/>
        <v>0.39318479685452157</v>
      </c>
      <c r="GAX12" s="326">
        <v>1</v>
      </c>
      <c r="GAY12" s="327">
        <f t="shared" si="2222"/>
        <v>0.24154589371980675</v>
      </c>
      <c r="GAZ12" s="326">
        <v>2</v>
      </c>
      <c r="GBA12" s="327">
        <f t="shared" si="2223"/>
        <v>0.57803468208092479</v>
      </c>
      <c r="GBB12" s="326">
        <v>0</v>
      </c>
      <c r="GBC12" s="328">
        <f t="shared" si="2224"/>
        <v>3</v>
      </c>
      <c r="GBD12" s="254">
        <f t="shared" si="2225"/>
        <v>0.39473684210526316</v>
      </c>
      <c r="GBE12" s="326">
        <v>1</v>
      </c>
      <c r="GBF12" s="327">
        <f t="shared" si="2226"/>
        <v>0.24154589371980675</v>
      </c>
      <c r="GBG12" s="326">
        <v>2</v>
      </c>
      <c r="GBH12" s="327">
        <f t="shared" si="2227"/>
        <v>0.57971014492753625</v>
      </c>
      <c r="GBI12" s="326">
        <v>0</v>
      </c>
      <c r="GBJ12" s="328">
        <f t="shared" si="2228"/>
        <v>3</v>
      </c>
      <c r="GBK12" s="254">
        <f t="shared" si="2229"/>
        <v>0.39525691699604742</v>
      </c>
      <c r="GBL12" s="326">
        <v>1</v>
      </c>
      <c r="GBM12" s="327">
        <f t="shared" si="2230"/>
        <v>0.24213075060532688</v>
      </c>
      <c r="GBN12" s="326">
        <v>2</v>
      </c>
      <c r="GBO12" s="327">
        <f t="shared" si="2231"/>
        <v>0.57971014492753625</v>
      </c>
      <c r="GBP12" s="326">
        <v>0</v>
      </c>
      <c r="GBQ12" s="328">
        <f t="shared" si="2232"/>
        <v>3</v>
      </c>
      <c r="GBR12" s="254">
        <f t="shared" si="2233"/>
        <v>0.39577836411609502</v>
      </c>
      <c r="GBS12" s="326">
        <v>1</v>
      </c>
      <c r="GBT12" s="327">
        <f t="shared" si="2234"/>
        <v>0.24271844660194172</v>
      </c>
      <c r="GBU12" s="326">
        <v>2</v>
      </c>
      <c r="GBV12" s="327">
        <f t="shared" si="2235"/>
        <v>0.58139534883720934</v>
      </c>
      <c r="GBW12" s="326">
        <v>0</v>
      </c>
      <c r="GBX12" s="328">
        <f t="shared" si="2236"/>
        <v>3</v>
      </c>
      <c r="GBY12" s="254">
        <f t="shared" si="2237"/>
        <v>0.3968253968253968</v>
      </c>
      <c r="GBZ12" s="326">
        <v>1</v>
      </c>
      <c r="GCA12" s="327">
        <f t="shared" si="2238"/>
        <v>0.24449877750611246</v>
      </c>
      <c r="GCB12" s="326">
        <v>2</v>
      </c>
      <c r="GCC12" s="327">
        <f t="shared" si="2239"/>
        <v>0.58309037900874638</v>
      </c>
      <c r="GCD12" s="326">
        <v>0</v>
      </c>
      <c r="GCE12" s="328">
        <f t="shared" si="2240"/>
        <v>3</v>
      </c>
      <c r="GCF12" s="254">
        <f t="shared" si="2241"/>
        <v>0.39893617021276595</v>
      </c>
      <c r="GCG12" s="326">
        <v>1</v>
      </c>
      <c r="GCH12" s="327">
        <f t="shared" si="2242"/>
        <v>0.24449877750611246</v>
      </c>
      <c r="GCI12" s="326">
        <v>2</v>
      </c>
      <c r="GCJ12" s="327">
        <f t="shared" si="2243"/>
        <v>0.58823529411764708</v>
      </c>
      <c r="GCK12" s="326">
        <v>0</v>
      </c>
      <c r="GCL12" s="328">
        <f t="shared" si="2244"/>
        <v>3</v>
      </c>
      <c r="GCM12" s="254">
        <f t="shared" si="2245"/>
        <v>0.40053404539385851</v>
      </c>
      <c r="GCN12" s="326">
        <v>1</v>
      </c>
      <c r="GCO12" s="327">
        <f t="shared" si="2246"/>
        <v>0.24509803921568626</v>
      </c>
      <c r="GCP12" s="326">
        <v>2</v>
      </c>
      <c r="GCQ12" s="327">
        <f t="shared" si="2247"/>
        <v>0.59171597633136097</v>
      </c>
      <c r="GCR12" s="326">
        <v>0</v>
      </c>
      <c r="GCS12" s="328">
        <f t="shared" si="2248"/>
        <v>3</v>
      </c>
      <c r="GCT12" s="254">
        <f t="shared" si="2249"/>
        <v>0.40214477211796246</v>
      </c>
      <c r="GCU12" s="326">
        <v>1</v>
      </c>
      <c r="GCV12" s="327">
        <f t="shared" si="2250"/>
        <v>0.24570024570024571</v>
      </c>
      <c r="GCW12" s="326">
        <v>2</v>
      </c>
      <c r="GCX12" s="327">
        <f t="shared" si="2251"/>
        <v>0.59171597633136097</v>
      </c>
      <c r="GCY12" s="326">
        <v>0</v>
      </c>
      <c r="GCZ12" s="328">
        <f t="shared" si="2252"/>
        <v>3</v>
      </c>
      <c r="GDA12" s="254">
        <f t="shared" si="2253"/>
        <v>0.40268456375838929</v>
      </c>
      <c r="GDB12" s="326">
        <v>1</v>
      </c>
      <c r="GDC12" s="327">
        <f t="shared" si="2254"/>
        <v>0.24691358024691357</v>
      </c>
      <c r="GDD12" s="326">
        <v>2</v>
      </c>
      <c r="GDE12" s="327">
        <f t="shared" si="2255"/>
        <v>0.59523809523809523</v>
      </c>
      <c r="GDF12" s="326">
        <v>0</v>
      </c>
      <c r="GDG12" s="328">
        <f t="shared" si="2256"/>
        <v>3</v>
      </c>
      <c r="GDH12" s="254">
        <f t="shared" si="2257"/>
        <v>0.40485829959514169</v>
      </c>
      <c r="GDI12" s="326">
        <v>1</v>
      </c>
      <c r="GDJ12" s="327">
        <f t="shared" si="2258"/>
        <v>0.24691358024691357</v>
      </c>
      <c r="GDK12" s="326">
        <v>2</v>
      </c>
      <c r="GDL12" s="327">
        <f t="shared" si="2259"/>
        <v>0.59523809523809523</v>
      </c>
      <c r="GDM12" s="326">
        <v>0</v>
      </c>
      <c r="GDN12" s="328">
        <f t="shared" si="2260"/>
        <v>3</v>
      </c>
      <c r="GDO12" s="254">
        <f t="shared" si="2261"/>
        <v>0.40485829959514169</v>
      </c>
      <c r="GDP12" s="326">
        <v>1</v>
      </c>
      <c r="GDQ12" s="327">
        <f t="shared" si="2262"/>
        <v>0.24691358024691357</v>
      </c>
      <c r="GDR12" s="326">
        <v>2</v>
      </c>
      <c r="GDS12" s="327">
        <f t="shared" si="2263"/>
        <v>0.5988023952095809</v>
      </c>
      <c r="GDT12" s="326">
        <v>0</v>
      </c>
      <c r="GDU12" s="328">
        <f t="shared" si="2264"/>
        <v>3</v>
      </c>
      <c r="GDV12" s="254">
        <f t="shared" si="2265"/>
        <v>0.40595399188092013</v>
      </c>
      <c r="GDW12" s="326">
        <v>1</v>
      </c>
      <c r="GDX12" s="327">
        <f t="shared" si="2266"/>
        <v>0.24752475247524752</v>
      </c>
      <c r="GDY12" s="326">
        <v>2</v>
      </c>
      <c r="GDZ12" s="327">
        <f t="shared" si="2267"/>
        <v>0.60060060060060061</v>
      </c>
      <c r="GEA12" s="326">
        <v>0</v>
      </c>
      <c r="GEB12" s="328">
        <f t="shared" si="2268"/>
        <v>3</v>
      </c>
      <c r="GEC12" s="254">
        <f t="shared" si="2269"/>
        <v>0.40705563093622793</v>
      </c>
      <c r="GED12" s="326">
        <v>1</v>
      </c>
      <c r="GEE12" s="327">
        <f t="shared" si="2270"/>
        <v>0.24752475247524752</v>
      </c>
      <c r="GEF12" s="326">
        <v>2</v>
      </c>
      <c r="GEG12" s="327">
        <f t="shared" si="2271"/>
        <v>0.60240963855421692</v>
      </c>
      <c r="GEH12" s="326">
        <v>0</v>
      </c>
      <c r="GEI12" s="328">
        <f t="shared" si="2272"/>
        <v>3</v>
      </c>
      <c r="GEJ12" s="254">
        <f t="shared" si="2273"/>
        <v>0.40760869565217389</v>
      </c>
      <c r="GEK12" s="326">
        <v>1</v>
      </c>
      <c r="GEL12" s="327">
        <f t="shared" si="2274"/>
        <v>0.24813895781637718</v>
      </c>
      <c r="GEM12" s="326">
        <v>2</v>
      </c>
      <c r="GEN12" s="327">
        <f t="shared" si="2275"/>
        <v>0.60790273556231</v>
      </c>
      <c r="GEO12" s="326">
        <v>0</v>
      </c>
      <c r="GEP12" s="328">
        <f t="shared" si="2276"/>
        <v>3</v>
      </c>
      <c r="GEQ12" s="254">
        <f t="shared" si="2277"/>
        <v>0.4098360655737705</v>
      </c>
      <c r="GER12" s="326">
        <v>1</v>
      </c>
      <c r="GES12" s="327">
        <f t="shared" si="2278"/>
        <v>0.24875621890547264</v>
      </c>
      <c r="GET12" s="326">
        <v>2</v>
      </c>
      <c r="GEU12" s="327">
        <f t="shared" si="2279"/>
        <v>0.6097560975609756</v>
      </c>
      <c r="GEV12" s="326">
        <v>0</v>
      </c>
      <c r="GEW12" s="328">
        <f t="shared" si="2280"/>
        <v>3</v>
      </c>
      <c r="GEX12" s="254">
        <f t="shared" si="2281"/>
        <v>0.41095890410958902</v>
      </c>
      <c r="GEY12" s="326">
        <v>1</v>
      </c>
      <c r="GEZ12" s="327">
        <f t="shared" si="2282"/>
        <v>0.24875621890547264</v>
      </c>
      <c r="GFA12" s="326">
        <v>2</v>
      </c>
      <c r="GFB12" s="327">
        <f t="shared" si="2283"/>
        <v>0.6116207951070336</v>
      </c>
      <c r="GFC12" s="326">
        <v>0</v>
      </c>
      <c r="GFD12" s="328">
        <f t="shared" si="2284"/>
        <v>3</v>
      </c>
      <c r="GFE12" s="254">
        <f t="shared" si="2285"/>
        <v>0.41152263374485598</v>
      </c>
      <c r="GFF12" s="326">
        <v>1</v>
      </c>
      <c r="GFG12" s="327">
        <f t="shared" si="2286"/>
        <v>0.24937655860349126</v>
      </c>
      <c r="GFH12" s="326">
        <v>2</v>
      </c>
      <c r="GFI12" s="327">
        <f t="shared" si="2287"/>
        <v>0.6116207951070336</v>
      </c>
      <c r="GFJ12" s="326">
        <v>0</v>
      </c>
      <c r="GFK12" s="328">
        <f t="shared" si="2288"/>
        <v>3</v>
      </c>
      <c r="GFL12" s="254">
        <f t="shared" si="2289"/>
        <v>0.41208791208791212</v>
      </c>
      <c r="GFM12" s="326">
        <v>1</v>
      </c>
      <c r="GFN12" s="327">
        <f t="shared" si="2290"/>
        <v>0.25</v>
      </c>
      <c r="GFO12" s="326">
        <v>2</v>
      </c>
      <c r="GFP12" s="327">
        <f t="shared" si="2291"/>
        <v>0.61728395061728392</v>
      </c>
      <c r="GFQ12" s="326">
        <v>0</v>
      </c>
      <c r="GFR12" s="328">
        <f t="shared" si="2292"/>
        <v>3</v>
      </c>
      <c r="GFS12" s="254">
        <f t="shared" si="2293"/>
        <v>0.4143646408839779</v>
      </c>
      <c r="GFT12" s="326">
        <v>1</v>
      </c>
      <c r="GFU12" s="327">
        <f t="shared" si="2294"/>
        <v>0.25062656641604009</v>
      </c>
      <c r="GFV12" s="326">
        <v>2</v>
      </c>
      <c r="GFW12" s="327">
        <f t="shared" si="2295"/>
        <v>0.61919504643962853</v>
      </c>
      <c r="GFX12" s="326">
        <v>0</v>
      </c>
      <c r="GFY12" s="328">
        <f t="shared" si="2296"/>
        <v>3</v>
      </c>
      <c r="GFZ12" s="254">
        <f t="shared" si="2297"/>
        <v>0.41551246537396125</v>
      </c>
      <c r="GGA12" s="326">
        <v>1</v>
      </c>
      <c r="GGB12" s="327">
        <f t="shared" si="2298"/>
        <v>0.25188916876574308</v>
      </c>
      <c r="GGC12" s="326">
        <v>2</v>
      </c>
      <c r="GGD12" s="327">
        <f t="shared" si="2299"/>
        <v>0.625</v>
      </c>
      <c r="GGE12" s="326">
        <v>0</v>
      </c>
      <c r="GGF12" s="328">
        <f t="shared" si="2300"/>
        <v>3</v>
      </c>
      <c r="GGG12" s="254">
        <f t="shared" si="2301"/>
        <v>0.41841004184100417</v>
      </c>
      <c r="GGH12" s="326">
        <v>1</v>
      </c>
      <c r="GGI12" s="327">
        <f t="shared" si="2302"/>
        <v>0.25252525252525254</v>
      </c>
      <c r="GGJ12" s="326">
        <v>2</v>
      </c>
      <c r="GGK12" s="327">
        <f t="shared" si="2303"/>
        <v>0.625</v>
      </c>
      <c r="GGL12" s="326">
        <v>0</v>
      </c>
      <c r="GGM12" s="328">
        <f t="shared" si="2304"/>
        <v>3</v>
      </c>
      <c r="GGN12" s="254">
        <f t="shared" si="2305"/>
        <v>0.41899441340782123</v>
      </c>
      <c r="GGO12" s="326">
        <v>1</v>
      </c>
      <c r="GGP12" s="327">
        <f t="shared" si="2306"/>
        <v>0.2544529262086514</v>
      </c>
      <c r="GGQ12" s="326">
        <v>2</v>
      </c>
      <c r="GGR12" s="327">
        <f t="shared" si="2307"/>
        <v>0.62695924764890276</v>
      </c>
      <c r="GGS12" s="326">
        <v>0</v>
      </c>
      <c r="GGT12" s="328">
        <f t="shared" si="2308"/>
        <v>3</v>
      </c>
      <c r="GGU12" s="254">
        <f t="shared" si="2309"/>
        <v>0.42134831460674155</v>
      </c>
      <c r="GGV12" s="326">
        <v>1</v>
      </c>
      <c r="GGW12" s="327">
        <f t="shared" si="2310"/>
        <v>0.25575447570332482</v>
      </c>
      <c r="GGX12" s="326">
        <v>2</v>
      </c>
      <c r="GGY12" s="327">
        <f t="shared" si="2311"/>
        <v>0.62695924764890276</v>
      </c>
      <c r="GGZ12" s="326">
        <v>0</v>
      </c>
      <c r="GHA12" s="328">
        <f t="shared" si="2312"/>
        <v>3</v>
      </c>
      <c r="GHB12" s="254">
        <f t="shared" si="2313"/>
        <v>0.42253521126760557</v>
      </c>
      <c r="GHC12" s="326">
        <v>1</v>
      </c>
      <c r="GHD12" s="327">
        <f t="shared" si="2314"/>
        <v>0.25641025641025639</v>
      </c>
      <c r="GHE12" s="326">
        <v>2</v>
      </c>
      <c r="GHF12" s="327">
        <f t="shared" si="2315"/>
        <v>0.62695924764890276</v>
      </c>
      <c r="GHG12" s="326">
        <v>0</v>
      </c>
      <c r="GHH12" s="328">
        <f t="shared" si="2316"/>
        <v>3</v>
      </c>
      <c r="GHI12" s="254">
        <f t="shared" si="2317"/>
        <v>0.42313117066290551</v>
      </c>
      <c r="GHJ12" s="326">
        <v>1</v>
      </c>
      <c r="GHK12" s="327">
        <f t="shared" si="2318"/>
        <v>0.25641025641025639</v>
      </c>
      <c r="GHL12" s="326">
        <v>2</v>
      </c>
      <c r="GHM12" s="327">
        <f t="shared" si="2319"/>
        <v>0.62695924764890276</v>
      </c>
      <c r="GHN12" s="326">
        <v>0</v>
      </c>
      <c r="GHO12" s="328">
        <f t="shared" si="2320"/>
        <v>3</v>
      </c>
      <c r="GHP12" s="254">
        <f t="shared" si="2321"/>
        <v>0.42313117066290551</v>
      </c>
      <c r="GHQ12" s="326">
        <v>1</v>
      </c>
      <c r="GHR12" s="327">
        <f t="shared" si="2322"/>
        <v>0.2583979328165375</v>
      </c>
      <c r="GHS12" s="326">
        <v>2</v>
      </c>
      <c r="GHT12" s="327">
        <f t="shared" si="2323"/>
        <v>0.62893081761006298</v>
      </c>
      <c r="GHU12" s="326">
        <v>0</v>
      </c>
      <c r="GHV12" s="328">
        <f t="shared" si="2324"/>
        <v>3</v>
      </c>
      <c r="GHW12" s="254">
        <f t="shared" si="2325"/>
        <v>0.42553191489361702</v>
      </c>
      <c r="GHX12" s="326">
        <v>1</v>
      </c>
      <c r="GHY12" s="327">
        <f t="shared" si="2326"/>
        <v>0.25974025974025972</v>
      </c>
      <c r="GHZ12" s="326">
        <v>2</v>
      </c>
      <c r="GIA12" s="327">
        <f t="shared" si="2327"/>
        <v>0.63091482649842268</v>
      </c>
      <c r="GIB12" s="326">
        <v>0</v>
      </c>
      <c r="GIC12" s="328">
        <f t="shared" si="2328"/>
        <v>3</v>
      </c>
      <c r="GID12" s="254">
        <f t="shared" si="2329"/>
        <v>0.42735042735042739</v>
      </c>
      <c r="GIE12" s="326">
        <v>1</v>
      </c>
      <c r="GIF12" s="327">
        <f t="shared" si="2330"/>
        <v>0.26041666666666663</v>
      </c>
      <c r="GIG12" s="326">
        <v>2</v>
      </c>
      <c r="GIH12" s="327">
        <f t="shared" si="2331"/>
        <v>0.63091482649842268</v>
      </c>
      <c r="GII12" s="326">
        <v>0</v>
      </c>
      <c r="GIJ12" s="328">
        <f t="shared" si="2332"/>
        <v>3</v>
      </c>
      <c r="GIK12" s="254">
        <f t="shared" si="2333"/>
        <v>0.42796005706134094</v>
      </c>
      <c r="GIL12" s="326">
        <v>1</v>
      </c>
      <c r="GIM12" s="327">
        <f t="shared" si="2334"/>
        <v>0.26109660574412535</v>
      </c>
      <c r="GIN12" s="326">
        <v>2</v>
      </c>
      <c r="GIO12" s="327">
        <f t="shared" si="2335"/>
        <v>0.63492063492063489</v>
      </c>
      <c r="GIP12" s="326">
        <v>0</v>
      </c>
      <c r="GIQ12" s="328">
        <f t="shared" si="2336"/>
        <v>3</v>
      </c>
      <c r="GIR12" s="254">
        <f t="shared" si="2337"/>
        <v>0.42979942693409745</v>
      </c>
      <c r="GIS12" s="326">
        <v>1</v>
      </c>
      <c r="GIT12" s="327">
        <f t="shared" si="2338"/>
        <v>0.26178010471204188</v>
      </c>
      <c r="GIU12" s="326">
        <v>2</v>
      </c>
      <c r="GIV12" s="327">
        <f t="shared" si="2339"/>
        <v>0.63897763578274758</v>
      </c>
      <c r="GIW12" s="326">
        <v>0</v>
      </c>
      <c r="GIX12" s="328">
        <f t="shared" si="2340"/>
        <v>3</v>
      </c>
      <c r="GIY12" s="254">
        <f t="shared" si="2341"/>
        <v>0.43165467625899279</v>
      </c>
      <c r="GIZ12" s="326">
        <v>1</v>
      </c>
      <c r="GJA12" s="327">
        <f t="shared" si="2342"/>
        <v>0.26246719160104987</v>
      </c>
      <c r="GJB12" s="326">
        <v>2</v>
      </c>
      <c r="GJC12" s="327">
        <f t="shared" si="2343"/>
        <v>0.65146579804560267</v>
      </c>
      <c r="GJD12" s="326">
        <v>0</v>
      </c>
      <c r="GJE12" s="328">
        <f t="shared" si="2344"/>
        <v>3</v>
      </c>
      <c r="GJF12" s="254">
        <f t="shared" si="2345"/>
        <v>0.43604651162790697</v>
      </c>
      <c r="GJG12" s="326">
        <v>1</v>
      </c>
      <c r="GJH12" s="327">
        <f t="shared" si="2346"/>
        <v>0.2652519893899204</v>
      </c>
      <c r="GJI12" s="326">
        <v>2</v>
      </c>
      <c r="GJJ12" s="327">
        <f t="shared" si="2347"/>
        <v>0.65359477124183007</v>
      </c>
      <c r="GJK12" s="326">
        <v>0</v>
      </c>
      <c r="GJL12" s="328">
        <f t="shared" si="2348"/>
        <v>3</v>
      </c>
      <c r="GJM12" s="254">
        <f t="shared" si="2349"/>
        <v>0.43923865300146414</v>
      </c>
      <c r="GJN12" s="326">
        <v>1</v>
      </c>
      <c r="GJO12" s="327">
        <f t="shared" si="2350"/>
        <v>0.26666666666666666</v>
      </c>
      <c r="GJP12" s="326">
        <v>2</v>
      </c>
      <c r="GJQ12" s="327">
        <f t="shared" si="2351"/>
        <v>0.65573770491803274</v>
      </c>
      <c r="GJR12" s="326">
        <v>0</v>
      </c>
      <c r="GJS12" s="328">
        <f t="shared" si="2352"/>
        <v>3</v>
      </c>
      <c r="GJT12" s="254">
        <f t="shared" si="2353"/>
        <v>0.44117647058823528</v>
      </c>
      <c r="GJU12" s="326">
        <v>1</v>
      </c>
      <c r="GJV12" s="327">
        <f t="shared" si="2354"/>
        <v>0.26954177897574128</v>
      </c>
      <c r="GJW12" s="326">
        <v>2</v>
      </c>
      <c r="GJX12" s="327">
        <f t="shared" si="2355"/>
        <v>0.66225165562913912</v>
      </c>
      <c r="GJY12" s="326">
        <v>0</v>
      </c>
      <c r="GJZ12" s="328">
        <f t="shared" si="2356"/>
        <v>3</v>
      </c>
      <c r="GKA12" s="254">
        <f t="shared" si="2357"/>
        <v>0.44576523031203563</v>
      </c>
      <c r="GKB12" s="326">
        <v>1</v>
      </c>
      <c r="GKC12" s="327">
        <f t="shared" si="2358"/>
        <v>0.27027027027027029</v>
      </c>
      <c r="GKD12" s="326">
        <v>2</v>
      </c>
      <c r="GKE12" s="327">
        <f t="shared" si="2359"/>
        <v>0.66666666666666674</v>
      </c>
      <c r="GKF12" s="326">
        <v>0</v>
      </c>
      <c r="GKG12" s="328">
        <f t="shared" si="2360"/>
        <v>3</v>
      </c>
      <c r="GKH12" s="254">
        <f t="shared" si="2361"/>
        <v>0.44776119402985076</v>
      </c>
      <c r="GKI12" s="326">
        <v>1</v>
      </c>
      <c r="GKJ12" s="327">
        <f t="shared" si="2362"/>
        <v>0.27173913043478259</v>
      </c>
      <c r="GKK12" s="326">
        <v>2</v>
      </c>
      <c r="GKL12" s="327">
        <f t="shared" si="2363"/>
        <v>0.67114093959731547</v>
      </c>
      <c r="GKM12" s="326">
        <v>0</v>
      </c>
      <c r="GKN12" s="328">
        <f t="shared" si="2364"/>
        <v>3</v>
      </c>
      <c r="GKO12" s="254">
        <f t="shared" si="2365"/>
        <v>0.45045045045045046</v>
      </c>
      <c r="GKP12" s="326">
        <v>1</v>
      </c>
      <c r="GKQ12" s="327">
        <f t="shared" si="2366"/>
        <v>0.27397260273972601</v>
      </c>
      <c r="GKR12" s="326">
        <v>2</v>
      </c>
      <c r="GKS12" s="327">
        <f t="shared" si="2367"/>
        <v>0.68493150684931503</v>
      </c>
      <c r="GKT12" s="326">
        <v>0</v>
      </c>
      <c r="GKU12" s="328">
        <f t="shared" si="2368"/>
        <v>3</v>
      </c>
      <c r="GKV12" s="254">
        <f t="shared" si="2369"/>
        <v>0.45662100456621002</v>
      </c>
      <c r="GKW12" s="326">
        <v>1</v>
      </c>
      <c r="GKX12" s="327">
        <f t="shared" si="2370"/>
        <v>0.27548209366391185</v>
      </c>
      <c r="GKY12" s="326">
        <v>2</v>
      </c>
      <c r="GKZ12" s="327">
        <f t="shared" si="2371"/>
        <v>0.68965517241379315</v>
      </c>
      <c r="GLA12" s="326">
        <v>0</v>
      </c>
      <c r="GLB12" s="328">
        <f t="shared" si="2372"/>
        <v>3</v>
      </c>
      <c r="GLC12" s="254">
        <f t="shared" si="2373"/>
        <v>0.45941807044410415</v>
      </c>
      <c r="GLD12" s="326">
        <v>1</v>
      </c>
      <c r="GLE12" s="327">
        <f t="shared" si="2374"/>
        <v>0.27624309392265189</v>
      </c>
      <c r="GLF12" s="326">
        <v>1</v>
      </c>
      <c r="GLG12" s="327">
        <f t="shared" si="2375"/>
        <v>0.34843205574912894</v>
      </c>
      <c r="GLH12" s="326">
        <v>0</v>
      </c>
      <c r="GLI12" s="328">
        <f t="shared" si="2376"/>
        <v>2</v>
      </c>
      <c r="GLJ12" s="254">
        <f t="shared" si="2377"/>
        <v>0.30816640986132515</v>
      </c>
      <c r="GLK12" s="326">
        <v>1</v>
      </c>
      <c r="GLL12" s="327">
        <f t="shared" si="2378"/>
        <v>0.27932960893854747</v>
      </c>
      <c r="GLM12" s="326">
        <v>1</v>
      </c>
      <c r="GLN12" s="327">
        <f t="shared" si="2379"/>
        <v>0.35211267605633806</v>
      </c>
      <c r="GLO12" s="326">
        <v>0</v>
      </c>
      <c r="GLP12" s="328">
        <f t="shared" si="2380"/>
        <v>2</v>
      </c>
      <c r="GLQ12" s="254">
        <f t="shared" si="2381"/>
        <v>0.3115264797507788</v>
      </c>
      <c r="GLR12" s="326">
        <v>1</v>
      </c>
      <c r="GLS12" s="327">
        <f t="shared" si="2382"/>
        <v>0.28169014084507044</v>
      </c>
      <c r="GLT12" s="326">
        <v>1</v>
      </c>
      <c r="GLU12" s="327">
        <f t="shared" si="2383"/>
        <v>0.35714285714285715</v>
      </c>
      <c r="GLV12" s="326">
        <v>0</v>
      </c>
      <c r="GLW12" s="328">
        <f t="shared" si="2384"/>
        <v>2</v>
      </c>
      <c r="GLX12" s="254">
        <f t="shared" si="2385"/>
        <v>0.31496062992125984</v>
      </c>
      <c r="GLY12" s="326">
        <v>1</v>
      </c>
      <c r="GLZ12" s="327">
        <f t="shared" si="2386"/>
        <v>0.28901734104046239</v>
      </c>
      <c r="GMA12" s="326">
        <v>1</v>
      </c>
      <c r="GMB12" s="327">
        <f t="shared" si="2387"/>
        <v>0.36363636363636365</v>
      </c>
      <c r="GMC12" s="326">
        <v>0</v>
      </c>
      <c r="GMD12" s="328">
        <f t="shared" si="2388"/>
        <v>2</v>
      </c>
      <c r="GME12" s="254">
        <f t="shared" si="2389"/>
        <v>0.322061191626409</v>
      </c>
      <c r="GMF12" s="326">
        <v>1</v>
      </c>
      <c r="GMG12" s="327">
        <f t="shared" si="2390"/>
        <v>0.29154518950437319</v>
      </c>
      <c r="GMH12" s="326">
        <v>1</v>
      </c>
      <c r="GMI12" s="327">
        <f t="shared" si="2391"/>
        <v>0.36764705882352938</v>
      </c>
      <c r="GMJ12" s="326">
        <v>0</v>
      </c>
      <c r="GMK12" s="328">
        <f t="shared" si="2392"/>
        <v>2</v>
      </c>
      <c r="GML12" s="254">
        <f t="shared" si="2393"/>
        <v>0.32520325203252032</v>
      </c>
      <c r="GMM12" s="326">
        <v>1</v>
      </c>
      <c r="GMN12" s="327">
        <f t="shared" si="2394"/>
        <v>0.29498525073746312</v>
      </c>
      <c r="GMO12" s="326">
        <v>1</v>
      </c>
      <c r="GMP12" s="327">
        <f t="shared" si="2395"/>
        <v>0.37453183520599254</v>
      </c>
      <c r="GMQ12" s="326">
        <v>0</v>
      </c>
      <c r="GMR12" s="328">
        <f t="shared" si="2396"/>
        <v>2</v>
      </c>
      <c r="GMS12" s="254">
        <f t="shared" si="2397"/>
        <v>0.33003300330033003</v>
      </c>
      <c r="GMT12" s="326">
        <v>1</v>
      </c>
      <c r="GMU12" s="327">
        <f t="shared" si="2398"/>
        <v>0.303951367781155</v>
      </c>
      <c r="GMV12" s="326">
        <v>1</v>
      </c>
      <c r="GMW12" s="327">
        <f t="shared" si="2399"/>
        <v>0.38022813688212925</v>
      </c>
      <c r="GMX12" s="326">
        <v>0</v>
      </c>
      <c r="GMY12" s="328">
        <f t="shared" si="2400"/>
        <v>2</v>
      </c>
      <c r="GMZ12" s="254">
        <f t="shared" si="2401"/>
        <v>0.33783783783783783</v>
      </c>
      <c r="GNA12" s="326">
        <v>1</v>
      </c>
      <c r="GNB12" s="327">
        <f t="shared" si="2402"/>
        <v>0.30769230769230771</v>
      </c>
      <c r="GNC12" s="326">
        <v>1</v>
      </c>
      <c r="GND12" s="327">
        <f t="shared" si="2403"/>
        <v>0.38610038610038611</v>
      </c>
      <c r="GNE12" s="326">
        <v>0</v>
      </c>
      <c r="GNF12" s="328">
        <f t="shared" si="2404"/>
        <v>2</v>
      </c>
      <c r="GNG12" s="254">
        <f t="shared" si="2405"/>
        <v>0.34246575342465752</v>
      </c>
      <c r="GNH12" s="326">
        <v>1</v>
      </c>
      <c r="GNI12" s="327">
        <f t="shared" si="2406"/>
        <v>0.30959752321981426</v>
      </c>
      <c r="GNJ12" s="326">
        <v>1</v>
      </c>
      <c r="GNK12" s="327">
        <f t="shared" si="2407"/>
        <v>0.39525691699604742</v>
      </c>
      <c r="GNL12" s="326">
        <v>0</v>
      </c>
      <c r="GNM12" s="328">
        <f t="shared" si="2408"/>
        <v>2</v>
      </c>
      <c r="GNN12" s="254">
        <f t="shared" si="2409"/>
        <v>0.34722222222222221</v>
      </c>
      <c r="GNO12" s="326">
        <v>1</v>
      </c>
      <c r="GNP12" s="327">
        <f t="shared" si="2410"/>
        <v>0.31347962382445138</v>
      </c>
      <c r="GNQ12" s="326">
        <v>0</v>
      </c>
      <c r="GNR12" s="327">
        <f t="shared" si="2411"/>
        <v>0</v>
      </c>
      <c r="GNS12" s="326">
        <v>0</v>
      </c>
      <c r="GNT12" s="328">
        <f t="shared" si="2412"/>
        <v>1</v>
      </c>
      <c r="GNU12" s="254">
        <f t="shared" si="2413"/>
        <v>0.1773049645390071</v>
      </c>
      <c r="GNV12" s="326">
        <v>1</v>
      </c>
      <c r="GNW12" s="327">
        <f t="shared" si="2414"/>
        <v>0.32467532467532467</v>
      </c>
      <c r="GNX12" s="326">
        <v>0</v>
      </c>
      <c r="GNY12" s="327">
        <f t="shared" si="2415"/>
        <v>0</v>
      </c>
      <c r="GNZ12" s="326">
        <v>0</v>
      </c>
      <c r="GOA12" s="328">
        <f t="shared" si="2416"/>
        <v>1</v>
      </c>
      <c r="GOB12" s="254">
        <f t="shared" si="2417"/>
        <v>0.18315018315018314</v>
      </c>
      <c r="GOC12" s="326">
        <v>1</v>
      </c>
      <c r="GOD12" s="327">
        <f t="shared" si="2418"/>
        <v>0.32786885245901637</v>
      </c>
      <c r="GOE12" s="326">
        <v>0</v>
      </c>
      <c r="GOF12" s="327">
        <f t="shared" si="2419"/>
        <v>0</v>
      </c>
      <c r="GOG12" s="326">
        <v>0</v>
      </c>
      <c r="GOH12" s="328">
        <f t="shared" si="2420"/>
        <v>1</v>
      </c>
      <c r="GOI12" s="254">
        <f t="shared" si="2421"/>
        <v>0.18621973929236499</v>
      </c>
      <c r="GOJ12" s="326">
        <v>1</v>
      </c>
      <c r="GOK12" s="327">
        <f t="shared" si="2422"/>
        <v>0.33783783783783783</v>
      </c>
      <c r="GOL12" s="326">
        <v>0</v>
      </c>
      <c r="GOM12" s="327">
        <f t="shared" si="2423"/>
        <v>0</v>
      </c>
      <c r="GON12" s="326">
        <v>0</v>
      </c>
      <c r="GOO12" s="328">
        <f t="shared" si="2424"/>
        <v>1</v>
      </c>
      <c r="GOP12" s="254">
        <f t="shared" si="2425"/>
        <v>0.19230769230769232</v>
      </c>
      <c r="GOQ12" s="326">
        <v>1</v>
      </c>
      <c r="GOR12" s="327">
        <f t="shared" si="2426"/>
        <v>0.35087719298245612</v>
      </c>
      <c r="GOS12" s="326">
        <v>0</v>
      </c>
      <c r="GOT12" s="327">
        <f t="shared" si="2427"/>
        <v>0</v>
      </c>
      <c r="GOU12" s="326">
        <v>0</v>
      </c>
      <c r="GOV12" s="328">
        <f t="shared" si="2428"/>
        <v>1</v>
      </c>
      <c r="GOW12" s="254">
        <f t="shared" si="2429"/>
        <v>0.19920318725099601</v>
      </c>
      <c r="GOX12" s="326">
        <v>1</v>
      </c>
      <c r="GOY12" s="327">
        <f t="shared" si="2430"/>
        <v>0.35971223021582738</v>
      </c>
      <c r="GOZ12" s="326">
        <v>0</v>
      </c>
      <c r="GPA12" s="327">
        <f t="shared" si="2431"/>
        <v>0</v>
      </c>
      <c r="GPB12" s="326">
        <v>0</v>
      </c>
      <c r="GPC12" s="328">
        <f t="shared" si="2432"/>
        <v>1</v>
      </c>
      <c r="GPD12" s="254">
        <f t="shared" si="2433"/>
        <v>0.20449897750511251</v>
      </c>
      <c r="GPE12" s="326">
        <v>1</v>
      </c>
      <c r="GPF12" s="327">
        <f t="shared" si="2434"/>
        <v>0.37735849056603776</v>
      </c>
      <c r="GPG12" s="326">
        <v>0</v>
      </c>
      <c r="GPH12" s="327">
        <f t="shared" si="2435"/>
        <v>0</v>
      </c>
      <c r="GPI12" s="326">
        <v>0</v>
      </c>
      <c r="GPJ12" s="328">
        <f t="shared" si="2436"/>
        <v>1</v>
      </c>
      <c r="GPK12" s="254">
        <f t="shared" si="2437"/>
        <v>0.21459227467811159</v>
      </c>
      <c r="GPL12" s="326">
        <v>1</v>
      </c>
      <c r="GPM12" s="327">
        <f t="shared" si="2438"/>
        <v>0.38461538461538464</v>
      </c>
      <c r="GPN12" s="326">
        <v>0</v>
      </c>
      <c r="GPO12" s="327">
        <f t="shared" si="2439"/>
        <v>0</v>
      </c>
      <c r="GPP12" s="326">
        <v>0</v>
      </c>
      <c r="GPQ12" s="328">
        <f t="shared" si="2440"/>
        <v>1</v>
      </c>
      <c r="GPR12" s="254">
        <f t="shared" si="2441"/>
        <v>0.22222222222222221</v>
      </c>
      <c r="GPS12" s="326">
        <v>0</v>
      </c>
      <c r="GPT12" s="327">
        <f t="shared" si="2442"/>
        <v>0</v>
      </c>
      <c r="GPU12" s="326">
        <v>0</v>
      </c>
      <c r="GPV12" s="327">
        <f t="shared" si="2443"/>
        <v>0</v>
      </c>
      <c r="GPW12" s="326">
        <v>0</v>
      </c>
      <c r="GPX12" s="328">
        <f t="shared" si="2444"/>
        <v>0</v>
      </c>
      <c r="GPY12" s="254">
        <f t="shared" si="2445"/>
        <v>0</v>
      </c>
      <c r="GPZ12" s="326">
        <v>0</v>
      </c>
      <c r="GQA12" s="327">
        <f t="shared" si="2446"/>
        <v>0</v>
      </c>
      <c r="GQB12" s="326">
        <v>0</v>
      </c>
      <c r="GQC12" s="327">
        <f t="shared" si="2447"/>
        <v>0</v>
      </c>
      <c r="GQD12" s="326">
        <v>0</v>
      </c>
      <c r="GQE12" s="328">
        <f t="shared" si="2448"/>
        <v>0</v>
      </c>
      <c r="GQF12" s="254">
        <f t="shared" si="2449"/>
        <v>0</v>
      </c>
      <c r="GQG12" s="326">
        <v>0</v>
      </c>
      <c r="GQH12" s="327">
        <f t="shared" si="2450"/>
        <v>0</v>
      </c>
      <c r="GQI12" s="326">
        <v>0</v>
      </c>
      <c r="GQJ12" s="327">
        <f t="shared" si="2451"/>
        <v>0</v>
      </c>
      <c r="GQK12" s="326">
        <v>0</v>
      </c>
      <c r="GQL12" s="328">
        <f t="shared" si="2452"/>
        <v>0</v>
      </c>
      <c r="GQM12" s="254">
        <f t="shared" si="2453"/>
        <v>0</v>
      </c>
      <c r="GQN12" s="326">
        <v>0</v>
      </c>
      <c r="GQO12" s="327">
        <f t="shared" si="2454"/>
        <v>0</v>
      </c>
      <c r="GQP12" s="326">
        <v>0</v>
      </c>
      <c r="GQQ12" s="327">
        <f t="shared" si="2455"/>
        <v>0</v>
      </c>
      <c r="GQR12" s="326">
        <v>0</v>
      </c>
      <c r="GQS12" s="328">
        <f t="shared" si="2456"/>
        <v>0</v>
      </c>
      <c r="GQT12" s="254">
        <f t="shared" si="2457"/>
        <v>0</v>
      </c>
      <c r="GQU12" s="326">
        <v>0</v>
      </c>
      <c r="GQV12" s="327">
        <f t="shared" si="2458"/>
        <v>0</v>
      </c>
      <c r="GQW12" s="326">
        <v>0</v>
      </c>
      <c r="GQX12" s="327">
        <f t="shared" si="2459"/>
        <v>0</v>
      </c>
      <c r="GQY12" s="326">
        <v>0</v>
      </c>
      <c r="GQZ12" s="328">
        <f t="shared" si="2460"/>
        <v>0</v>
      </c>
      <c r="GRA12" s="254">
        <f t="shared" si="2461"/>
        <v>0</v>
      </c>
      <c r="GRB12" s="326">
        <v>0</v>
      </c>
      <c r="GRC12" s="327">
        <f t="shared" si="2462"/>
        <v>0</v>
      </c>
      <c r="GRD12" s="326">
        <v>0</v>
      </c>
      <c r="GRE12" s="327">
        <f t="shared" si="2463"/>
        <v>0</v>
      </c>
      <c r="GRF12" s="326">
        <v>0</v>
      </c>
      <c r="GRG12" s="328">
        <f t="shared" si="2464"/>
        <v>0</v>
      </c>
      <c r="GRH12" s="254">
        <f t="shared" si="2465"/>
        <v>0</v>
      </c>
      <c r="GRI12" s="326">
        <v>0</v>
      </c>
      <c r="GRJ12" s="327">
        <f t="shared" si="2466"/>
        <v>0</v>
      </c>
      <c r="GRK12" s="326">
        <v>0</v>
      </c>
      <c r="GRL12" s="327">
        <f t="shared" si="2467"/>
        <v>0</v>
      </c>
      <c r="GRM12" s="326">
        <v>0</v>
      </c>
      <c r="GRN12" s="328">
        <f t="shared" si="2468"/>
        <v>0</v>
      </c>
      <c r="GRO12" s="254">
        <f t="shared" si="2469"/>
        <v>0</v>
      </c>
      <c r="GRP12" s="326">
        <v>0</v>
      </c>
      <c r="GRQ12" s="327">
        <f t="shared" si="2470"/>
        <v>0</v>
      </c>
      <c r="GRR12" s="326">
        <v>0</v>
      </c>
      <c r="GRS12" s="327">
        <f t="shared" si="2471"/>
        <v>0</v>
      </c>
      <c r="GRT12" s="326">
        <v>0</v>
      </c>
      <c r="GRU12" s="328">
        <f t="shared" si="2472"/>
        <v>0</v>
      </c>
      <c r="GRV12" s="254">
        <f t="shared" si="2473"/>
        <v>0</v>
      </c>
      <c r="GRW12" s="326">
        <v>0</v>
      </c>
      <c r="GRX12" s="327">
        <f t="shared" si="2474"/>
        <v>0</v>
      </c>
      <c r="GRY12" s="326">
        <v>0</v>
      </c>
      <c r="GRZ12" s="327">
        <f t="shared" si="2475"/>
        <v>0</v>
      </c>
      <c r="GSA12" s="326">
        <v>0</v>
      </c>
      <c r="GSB12" s="328">
        <f t="shared" si="2476"/>
        <v>0</v>
      </c>
      <c r="GSC12" s="254">
        <f t="shared" si="2477"/>
        <v>0</v>
      </c>
      <c r="GSD12" s="326">
        <v>0</v>
      </c>
      <c r="GSE12" s="327">
        <f t="shared" si="2478"/>
        <v>0</v>
      </c>
      <c r="GSF12" s="326">
        <v>0</v>
      </c>
      <c r="GSG12" s="327">
        <f t="shared" si="2479"/>
        <v>0</v>
      </c>
      <c r="GSH12" s="326">
        <v>0</v>
      </c>
      <c r="GSI12" s="328">
        <f t="shared" si="2480"/>
        <v>0</v>
      </c>
      <c r="GSJ12" s="254">
        <f t="shared" si="2481"/>
        <v>0</v>
      </c>
      <c r="GSK12" s="326">
        <v>0</v>
      </c>
      <c r="GSL12" s="327">
        <f t="shared" si="2482"/>
        <v>0</v>
      </c>
      <c r="GSM12" s="326">
        <v>0</v>
      </c>
      <c r="GSN12" s="327">
        <f t="shared" si="2483"/>
        <v>0</v>
      </c>
      <c r="GSO12" s="326">
        <v>0</v>
      </c>
      <c r="GSP12" s="328">
        <f t="shared" si="2484"/>
        <v>0</v>
      </c>
      <c r="GSQ12" s="254">
        <f t="shared" si="2485"/>
        <v>0</v>
      </c>
      <c r="GSR12" s="326">
        <v>0</v>
      </c>
      <c r="GSS12" s="327">
        <f t="shared" si="2486"/>
        <v>0</v>
      </c>
      <c r="GST12" s="326">
        <v>0</v>
      </c>
      <c r="GSU12" s="327">
        <f t="shared" si="2487"/>
        <v>0</v>
      </c>
      <c r="GSV12" s="326">
        <v>0</v>
      </c>
      <c r="GSW12" s="328">
        <f t="shared" si="2488"/>
        <v>0</v>
      </c>
      <c r="GSX12" s="254">
        <f t="shared" si="2489"/>
        <v>0</v>
      </c>
      <c r="GSY12" s="326">
        <v>0</v>
      </c>
      <c r="GSZ12" s="327">
        <f t="shared" si="2490"/>
        <v>0</v>
      </c>
      <c r="GTA12" s="326">
        <v>0</v>
      </c>
      <c r="GTB12" s="327">
        <f t="shared" si="2491"/>
        <v>0</v>
      </c>
      <c r="GTC12" s="326">
        <v>0</v>
      </c>
      <c r="GTD12" s="328">
        <f t="shared" si="2492"/>
        <v>0</v>
      </c>
      <c r="GTE12" s="254">
        <f t="shared" si="2493"/>
        <v>0</v>
      </c>
      <c r="GTF12" s="326">
        <v>0</v>
      </c>
      <c r="GTG12" s="327">
        <f t="shared" si="2494"/>
        <v>0</v>
      </c>
      <c r="GTH12" s="326">
        <v>0</v>
      </c>
      <c r="GTI12" s="327">
        <f t="shared" si="2495"/>
        <v>0</v>
      </c>
      <c r="GTJ12" s="326">
        <v>0</v>
      </c>
      <c r="GTK12" s="328">
        <f t="shared" si="2496"/>
        <v>0</v>
      </c>
      <c r="GTL12" s="254">
        <f t="shared" si="2497"/>
        <v>0</v>
      </c>
      <c r="GTM12" s="326">
        <v>0</v>
      </c>
      <c r="GTN12" s="327">
        <f t="shared" si="2498"/>
        <v>0</v>
      </c>
      <c r="GTO12" s="326">
        <v>0</v>
      </c>
      <c r="GTP12" s="327">
        <f t="shared" si="2499"/>
        <v>0</v>
      </c>
      <c r="GTQ12" s="326">
        <v>0</v>
      </c>
      <c r="GTR12" s="328">
        <f t="shared" si="2500"/>
        <v>0</v>
      </c>
      <c r="GTS12" s="254">
        <f t="shared" si="2501"/>
        <v>0</v>
      </c>
      <c r="GTT12" s="326">
        <v>0</v>
      </c>
      <c r="GTU12" s="327">
        <f t="shared" si="2502"/>
        <v>0</v>
      </c>
      <c r="GTV12" s="326">
        <v>0</v>
      </c>
      <c r="GTW12" s="327">
        <f t="shared" si="2503"/>
        <v>0</v>
      </c>
      <c r="GTX12" s="326">
        <v>0</v>
      </c>
      <c r="GTY12" s="328">
        <f t="shared" si="2504"/>
        <v>0</v>
      </c>
      <c r="GTZ12" s="254">
        <f t="shared" si="2505"/>
        <v>0</v>
      </c>
      <c r="GUA12" s="326">
        <v>0</v>
      </c>
      <c r="GUB12" s="327">
        <f t="shared" si="2506"/>
        <v>0</v>
      </c>
      <c r="GUC12" s="326">
        <v>0</v>
      </c>
      <c r="GUD12" s="327">
        <f t="shared" si="2507"/>
        <v>0</v>
      </c>
      <c r="GUE12" s="326">
        <v>0</v>
      </c>
      <c r="GUF12" s="328">
        <f t="shared" si="2508"/>
        <v>0</v>
      </c>
      <c r="GUG12" s="254">
        <f t="shared" si="2509"/>
        <v>0</v>
      </c>
      <c r="GUH12" s="326">
        <v>0</v>
      </c>
      <c r="GUI12" s="327">
        <f t="shared" si="2510"/>
        <v>0</v>
      </c>
      <c r="GUJ12" s="326">
        <v>0</v>
      </c>
      <c r="GUK12" s="327">
        <f t="shared" si="2511"/>
        <v>0</v>
      </c>
      <c r="GUL12" s="326">
        <v>0</v>
      </c>
      <c r="GUM12" s="328">
        <f t="shared" si="2512"/>
        <v>0</v>
      </c>
      <c r="GUN12" s="254">
        <f t="shared" si="2513"/>
        <v>0</v>
      </c>
      <c r="GUO12" s="326">
        <v>0</v>
      </c>
      <c r="GUP12" s="327">
        <f t="shared" si="2514"/>
        <v>0</v>
      </c>
      <c r="GUQ12" s="326">
        <v>0</v>
      </c>
      <c r="GUR12" s="327">
        <f t="shared" si="2515"/>
        <v>0</v>
      </c>
      <c r="GUS12" s="326">
        <v>0</v>
      </c>
      <c r="GUT12" s="328">
        <f t="shared" si="2516"/>
        <v>0</v>
      </c>
      <c r="GUU12" s="254">
        <f t="shared" si="2517"/>
        <v>0</v>
      </c>
      <c r="GUV12" s="326">
        <v>0</v>
      </c>
      <c r="GUW12" s="327">
        <f t="shared" si="2518"/>
        <v>0</v>
      </c>
      <c r="GUX12" s="326">
        <v>0</v>
      </c>
      <c r="GUY12" s="327">
        <f t="shared" si="2519"/>
        <v>0</v>
      </c>
      <c r="GUZ12" s="326">
        <v>0</v>
      </c>
      <c r="GVA12" s="328">
        <f t="shared" si="2520"/>
        <v>0</v>
      </c>
      <c r="GVB12" s="254">
        <f t="shared" si="2521"/>
        <v>0</v>
      </c>
      <c r="GVC12" s="326">
        <v>0</v>
      </c>
      <c r="GVD12" s="327">
        <f t="shared" si="2522"/>
        <v>0</v>
      </c>
      <c r="GVE12" s="326">
        <v>0</v>
      </c>
      <c r="GVF12" s="327">
        <f t="shared" si="2523"/>
        <v>0</v>
      </c>
      <c r="GVG12" s="326">
        <v>0</v>
      </c>
      <c r="GVH12" s="328">
        <f t="shared" si="2524"/>
        <v>0</v>
      </c>
      <c r="GVI12" s="254">
        <f t="shared" si="2525"/>
        <v>0</v>
      </c>
      <c r="GVJ12" s="326">
        <v>0</v>
      </c>
      <c r="GVK12" s="327">
        <f t="shared" si="2526"/>
        <v>0</v>
      </c>
      <c r="GVL12" s="326">
        <v>0</v>
      </c>
      <c r="GVM12" s="327">
        <f t="shared" si="2527"/>
        <v>0</v>
      </c>
      <c r="GVN12" s="326">
        <v>0</v>
      </c>
      <c r="GVO12" s="328">
        <f t="shared" si="2528"/>
        <v>0</v>
      </c>
      <c r="GVP12" s="254">
        <f t="shared" si="2529"/>
        <v>0</v>
      </c>
      <c r="GVQ12" s="326">
        <v>0</v>
      </c>
      <c r="GVR12" s="327">
        <f t="shared" si="2530"/>
        <v>0</v>
      </c>
      <c r="GVS12" s="326">
        <v>0</v>
      </c>
      <c r="GVT12" s="327">
        <f t="shared" si="2531"/>
        <v>0</v>
      </c>
      <c r="GVU12" s="326">
        <v>0</v>
      </c>
      <c r="GVV12" s="328">
        <f t="shared" si="2532"/>
        <v>0</v>
      </c>
      <c r="GVW12" s="254">
        <f t="shared" si="2533"/>
        <v>0</v>
      </c>
      <c r="GVX12" s="326">
        <v>0</v>
      </c>
      <c r="GVY12" s="327">
        <f t="shared" si="2534"/>
        <v>0</v>
      </c>
      <c r="GVZ12" s="326">
        <v>0</v>
      </c>
      <c r="GWA12" s="327">
        <f t="shared" si="2535"/>
        <v>0</v>
      </c>
      <c r="GWB12" s="326">
        <v>0</v>
      </c>
      <c r="GWC12" s="328">
        <f t="shared" si="2536"/>
        <v>0</v>
      </c>
      <c r="GWD12" s="254">
        <f t="shared" si="2537"/>
        <v>0</v>
      </c>
      <c r="GWE12" s="326">
        <v>0</v>
      </c>
      <c r="GWF12" s="327">
        <f t="shared" si="2538"/>
        <v>0</v>
      </c>
      <c r="GWG12" s="326">
        <v>0</v>
      </c>
      <c r="GWH12" s="327">
        <f t="shared" si="2539"/>
        <v>0</v>
      </c>
      <c r="GWI12" s="326">
        <v>0</v>
      </c>
      <c r="GWJ12" s="328">
        <f t="shared" si="2540"/>
        <v>0</v>
      </c>
      <c r="GWK12" s="254">
        <f t="shared" si="2541"/>
        <v>0</v>
      </c>
      <c r="GWL12" s="326">
        <v>0</v>
      </c>
      <c r="GWM12" s="327">
        <f t="shared" si="2542"/>
        <v>0</v>
      </c>
      <c r="GWN12" s="326">
        <v>0</v>
      </c>
      <c r="GWO12" s="327">
        <f t="shared" si="2543"/>
        <v>0</v>
      </c>
      <c r="GWP12" s="326">
        <v>0</v>
      </c>
      <c r="GWQ12" s="328">
        <f t="shared" si="2544"/>
        <v>0</v>
      </c>
      <c r="GWR12" s="254">
        <f t="shared" si="2545"/>
        <v>0</v>
      </c>
      <c r="GWS12" s="326">
        <v>0</v>
      </c>
      <c r="GWT12" s="327">
        <f t="shared" si="2546"/>
        <v>0</v>
      </c>
      <c r="GWU12" s="326">
        <v>0</v>
      </c>
      <c r="GWV12" s="327">
        <f t="shared" si="2547"/>
        <v>0</v>
      </c>
      <c r="GWW12" s="326">
        <v>0</v>
      </c>
      <c r="GWX12" s="328">
        <f t="shared" si="2548"/>
        <v>0</v>
      </c>
      <c r="GWY12" s="254">
        <f t="shared" si="2549"/>
        <v>0</v>
      </c>
      <c r="GWZ12" s="326">
        <v>0</v>
      </c>
      <c r="GXA12" s="327">
        <f t="shared" si="2550"/>
        <v>0</v>
      </c>
      <c r="GXB12" s="326">
        <v>0</v>
      </c>
      <c r="GXC12" s="327">
        <f t="shared" si="2551"/>
        <v>0</v>
      </c>
      <c r="GXD12" s="326">
        <v>0</v>
      </c>
      <c r="GXE12" s="328">
        <f t="shared" si="2552"/>
        <v>0</v>
      </c>
      <c r="GXF12" s="254">
        <f t="shared" si="2553"/>
        <v>0</v>
      </c>
      <c r="GXG12" s="326">
        <v>0</v>
      </c>
      <c r="GXH12" s="327">
        <f t="shared" si="2554"/>
        <v>0</v>
      </c>
      <c r="GXI12" s="326">
        <v>0</v>
      </c>
      <c r="GXJ12" s="327">
        <f t="shared" si="2555"/>
        <v>0</v>
      </c>
      <c r="GXK12" s="326">
        <v>0</v>
      </c>
      <c r="GXL12" s="328">
        <f t="shared" si="2556"/>
        <v>0</v>
      </c>
      <c r="GXM12" s="254">
        <f t="shared" si="2557"/>
        <v>0</v>
      </c>
      <c r="GXN12" s="326">
        <v>0</v>
      </c>
      <c r="GXO12" s="327">
        <f t="shared" si="2558"/>
        <v>0</v>
      </c>
      <c r="GXP12" s="326">
        <v>0</v>
      </c>
      <c r="GXQ12" s="329" t="s">
        <v>100</v>
      </c>
      <c r="GXR12" s="326">
        <v>0</v>
      </c>
      <c r="GXS12" s="328">
        <f t="shared" si="2559"/>
        <v>0</v>
      </c>
      <c r="GXT12" s="254">
        <f t="shared" si="2560"/>
        <v>0</v>
      </c>
      <c r="GXU12" s="326">
        <v>0</v>
      </c>
      <c r="GXV12" s="327">
        <f t="shared" si="2561"/>
        <v>0</v>
      </c>
      <c r="GXW12" s="326">
        <v>0</v>
      </c>
      <c r="GXX12" s="329" t="s">
        <v>100</v>
      </c>
      <c r="GXY12" s="326">
        <v>0</v>
      </c>
      <c r="GXZ12" s="328">
        <f t="shared" si="2562"/>
        <v>0</v>
      </c>
      <c r="GYA12" s="254">
        <f t="shared" si="2563"/>
        <v>0</v>
      </c>
      <c r="GYB12" s="326">
        <v>0</v>
      </c>
      <c r="GYC12" s="327">
        <f t="shared" si="2564"/>
        <v>0</v>
      </c>
      <c r="GYD12" s="326">
        <v>0</v>
      </c>
      <c r="GYE12" s="329" t="s">
        <v>100</v>
      </c>
      <c r="GYF12" s="326">
        <v>0</v>
      </c>
      <c r="GYG12" s="328">
        <f t="shared" si="2565"/>
        <v>0</v>
      </c>
      <c r="GYH12" s="254">
        <f t="shared" si="2566"/>
        <v>0</v>
      </c>
      <c r="GYI12" s="326">
        <v>0</v>
      </c>
      <c r="GYJ12" s="327">
        <f t="shared" si="2567"/>
        <v>0</v>
      </c>
      <c r="GYK12" s="326">
        <v>0</v>
      </c>
      <c r="GYL12" s="329" t="s">
        <v>100</v>
      </c>
      <c r="GYM12" s="326">
        <v>0</v>
      </c>
      <c r="GYN12" s="328">
        <f t="shared" si="2568"/>
        <v>0</v>
      </c>
      <c r="GYO12" s="254">
        <f t="shared" si="2569"/>
        <v>0</v>
      </c>
      <c r="GYP12" s="255"/>
      <c r="GYQ12" s="255"/>
      <c r="GYR12" s="255"/>
      <c r="GYS12" s="255"/>
      <c r="GYT12" s="255"/>
      <c r="GYU12" s="255"/>
      <c r="GYV12" s="255"/>
      <c r="GYW12" s="255"/>
      <c r="GYX12" s="255"/>
      <c r="GYY12" s="255"/>
      <c r="GYZ12" s="255"/>
      <c r="GZA12" s="255"/>
      <c r="GZB12" s="255"/>
      <c r="GZC12" s="255"/>
      <c r="GZD12" s="255"/>
      <c r="GZE12" s="255"/>
      <c r="GZF12" s="255"/>
      <c r="GZG12" s="255"/>
      <c r="GZH12" s="255"/>
      <c r="GZI12" s="255"/>
      <c r="GZJ12" s="255"/>
      <c r="GZK12" s="255"/>
      <c r="GZL12" s="255"/>
      <c r="GZM12" s="255"/>
      <c r="GZN12" s="255"/>
      <c r="GZO12" s="255"/>
      <c r="GZP12" s="255"/>
      <c r="GZQ12" s="255"/>
      <c r="GZR12" s="255"/>
      <c r="GZS12" s="255"/>
      <c r="GZT12" s="255"/>
      <c r="GZU12" s="255"/>
      <c r="GZV12" s="255"/>
      <c r="GZW12" s="255"/>
      <c r="GZX12" s="255"/>
      <c r="GZY12" s="255"/>
      <c r="GZZ12" s="255"/>
      <c r="HAA12" s="255"/>
      <c r="HAB12" s="255"/>
      <c r="HAC12" s="255"/>
      <c r="HAD12" s="255"/>
    </row>
    <row r="13" spans="1:5438" s="307" customFormat="1" outlineLevel="1">
      <c r="A13" s="246" t="s">
        <v>44</v>
      </c>
      <c r="B13" s="247">
        <f>319069+359620</f>
        <v>678689</v>
      </c>
      <c r="C13" s="248">
        <f t="shared" si="2570"/>
        <v>15.576861593657886</v>
      </c>
      <c r="D13" s="249">
        <f>323491+355963</f>
        <v>679454</v>
      </c>
      <c r="E13" s="248">
        <f t="shared" si="2571"/>
        <v>15.093135057495521</v>
      </c>
      <c r="F13" s="256">
        <v>1358143</v>
      </c>
      <c r="G13" s="251">
        <f t="shared" si="146"/>
        <v>15.331047464237438</v>
      </c>
      <c r="H13" s="121">
        <v>256</v>
      </c>
      <c r="I13" s="252">
        <f t="shared" si="2572"/>
        <v>2.4985360140542654</v>
      </c>
      <c r="J13" s="121">
        <v>133</v>
      </c>
      <c r="K13" s="252">
        <f t="shared" si="2573"/>
        <v>1.4560980950295599</v>
      </c>
      <c r="L13" s="121">
        <v>0</v>
      </c>
      <c r="M13" s="253">
        <f t="shared" si="2574"/>
        <v>389</v>
      </c>
      <c r="N13" s="254">
        <f t="shared" si="2575"/>
        <v>2.0072239422084621</v>
      </c>
      <c r="O13" s="121">
        <v>255</v>
      </c>
      <c r="P13" s="252">
        <f t="shared" si="2576"/>
        <v>2.4897480960749854</v>
      </c>
      <c r="Q13" s="121">
        <v>133</v>
      </c>
      <c r="R13" s="252">
        <f t="shared" si="2577"/>
        <v>1.4565764976453839</v>
      </c>
      <c r="S13" s="121">
        <v>0</v>
      </c>
      <c r="T13" s="253">
        <f t="shared" si="2578"/>
        <v>388</v>
      </c>
      <c r="U13" s="254">
        <f t="shared" si="2579"/>
        <v>2.0027873845042068</v>
      </c>
      <c r="V13" s="121">
        <v>255</v>
      </c>
      <c r="W13" s="252">
        <f t="shared" si="2580"/>
        <v>2.4912075029308323</v>
      </c>
      <c r="X13" s="121">
        <v>133</v>
      </c>
      <c r="Y13" s="252">
        <f t="shared" si="2581"/>
        <v>1.4578537761701194</v>
      </c>
      <c r="Z13" s="121">
        <v>0</v>
      </c>
      <c r="AA13" s="253">
        <f t="shared" si="2582"/>
        <v>388</v>
      </c>
      <c r="AB13" s="254">
        <f t="shared" si="2583"/>
        <v>2.0042357559791313</v>
      </c>
      <c r="AC13" s="121">
        <v>255</v>
      </c>
      <c r="AD13" s="252">
        <f t="shared" si="2584"/>
        <v>2.4921813917122755</v>
      </c>
      <c r="AE13" s="121">
        <v>133</v>
      </c>
      <c r="AF13" s="252">
        <f t="shared" si="2585"/>
        <v>1.4588132060984973</v>
      </c>
      <c r="AG13" s="121">
        <v>0</v>
      </c>
      <c r="AH13" s="253">
        <f t="shared" si="2586"/>
        <v>388</v>
      </c>
      <c r="AI13" s="254">
        <f t="shared" si="2587"/>
        <v>2.0052715902630625</v>
      </c>
      <c r="AJ13" s="121">
        <v>255</v>
      </c>
      <c r="AK13" s="252">
        <f t="shared" si="2588"/>
        <v>2.4948635162899913</v>
      </c>
      <c r="AL13" s="121">
        <v>133</v>
      </c>
      <c r="AM13" s="252">
        <f t="shared" si="2589"/>
        <v>1.4599341383095499</v>
      </c>
      <c r="AN13" s="121">
        <v>0</v>
      </c>
      <c r="AO13" s="253">
        <f t="shared" si="2590"/>
        <v>388</v>
      </c>
      <c r="AP13" s="254">
        <f t="shared" si="2591"/>
        <v>2.0071387926129018</v>
      </c>
      <c r="AQ13" s="121">
        <v>255</v>
      </c>
      <c r="AR13" s="252">
        <f t="shared" si="2592"/>
        <v>2.4970622796709749</v>
      </c>
      <c r="AS13" s="121">
        <v>133</v>
      </c>
      <c r="AT13" s="252">
        <f t="shared" si="2593"/>
        <v>1.4605754447616957</v>
      </c>
      <c r="AU13" s="121">
        <v>0</v>
      </c>
      <c r="AV13" s="253">
        <f t="shared" si="2594"/>
        <v>388</v>
      </c>
      <c r="AW13" s="254">
        <f t="shared" si="2595"/>
        <v>2.008489491665804</v>
      </c>
      <c r="AX13" s="121">
        <v>255</v>
      </c>
      <c r="AY13" s="252">
        <f t="shared" si="2596"/>
        <v>2.4987751102400786</v>
      </c>
      <c r="AZ13" s="121">
        <v>133</v>
      </c>
      <c r="BA13" s="252">
        <f t="shared" si="2597"/>
        <v>1.4616990878118474</v>
      </c>
      <c r="BB13" s="121">
        <v>0</v>
      </c>
      <c r="BC13" s="253">
        <f t="shared" si="2598"/>
        <v>388</v>
      </c>
      <c r="BD13" s="254">
        <f t="shared" si="2599"/>
        <v>2.009946125155408</v>
      </c>
      <c r="BE13" s="121">
        <v>255</v>
      </c>
      <c r="BF13" s="252">
        <f t="shared" si="2600"/>
        <v>2.5004902922141596</v>
      </c>
      <c r="BG13" s="121">
        <v>133</v>
      </c>
      <c r="BH13" s="252">
        <f t="shared" si="2601"/>
        <v>1.4626635873749037</v>
      </c>
      <c r="BI13" s="121">
        <v>0</v>
      </c>
      <c r="BJ13" s="253">
        <f t="shared" si="2602"/>
        <v>388</v>
      </c>
      <c r="BK13" s="254">
        <f t="shared" si="2603"/>
        <v>2.0113006065004408</v>
      </c>
      <c r="BL13" s="121">
        <v>255</v>
      </c>
      <c r="BM13" s="252">
        <f t="shared" si="2604"/>
        <v>2.5026989891058986</v>
      </c>
      <c r="BN13" s="121">
        <v>132</v>
      </c>
      <c r="BO13" s="252">
        <f t="shared" si="2605"/>
        <v>1.4531043593130779</v>
      </c>
      <c r="BP13" s="121">
        <v>0</v>
      </c>
      <c r="BQ13" s="253">
        <f t="shared" si="2606"/>
        <v>387</v>
      </c>
      <c r="BR13" s="254">
        <f t="shared" si="2607"/>
        <v>2.0079904529652883</v>
      </c>
      <c r="BS13" s="121">
        <v>255</v>
      </c>
      <c r="BT13" s="252">
        <f t="shared" si="2608"/>
        <v>2.504911591355599</v>
      </c>
      <c r="BU13" s="121">
        <v>132</v>
      </c>
      <c r="BV13" s="252">
        <f t="shared" si="2609"/>
        <v>1.455989410986102</v>
      </c>
      <c r="BW13" s="121">
        <v>0</v>
      </c>
      <c r="BX13" s="253">
        <f t="shared" si="2610"/>
        <v>387</v>
      </c>
      <c r="BY13" s="254">
        <f t="shared" si="2611"/>
        <v>2.0108074405071186</v>
      </c>
      <c r="BZ13" s="121">
        <v>255</v>
      </c>
      <c r="CA13" s="252">
        <f t="shared" si="2612"/>
        <v>2.5081144880495723</v>
      </c>
      <c r="CB13" s="121">
        <v>130</v>
      </c>
      <c r="CC13" s="252">
        <f t="shared" si="2613"/>
        <v>1.4358294676386127</v>
      </c>
      <c r="CD13" s="121">
        <v>0</v>
      </c>
      <c r="CE13" s="253">
        <f t="shared" si="2614"/>
        <v>385</v>
      </c>
      <c r="CF13" s="254">
        <f t="shared" si="2615"/>
        <v>2.0030175329067168</v>
      </c>
      <c r="CG13" s="121">
        <v>255</v>
      </c>
      <c r="CH13" s="252">
        <f t="shared" si="2616"/>
        <v>2.5110782865583459</v>
      </c>
      <c r="CI13" s="121">
        <v>130</v>
      </c>
      <c r="CJ13" s="252">
        <f t="shared" si="2617"/>
        <v>1.437099270395755</v>
      </c>
      <c r="CK13" s="121">
        <v>0</v>
      </c>
      <c r="CL13" s="253">
        <f t="shared" si="2618"/>
        <v>385</v>
      </c>
      <c r="CM13" s="254">
        <f t="shared" si="2619"/>
        <v>2.0051039008384981</v>
      </c>
      <c r="CN13" s="121">
        <v>254</v>
      </c>
      <c r="CO13" s="252">
        <f t="shared" si="2620"/>
        <v>2.5051780254462965</v>
      </c>
      <c r="CP13" s="121">
        <v>130</v>
      </c>
      <c r="CQ13" s="252">
        <f t="shared" si="2621"/>
        <v>1.4388489208633095</v>
      </c>
      <c r="CR13" s="121">
        <v>0</v>
      </c>
      <c r="CS13" s="253">
        <f t="shared" si="2622"/>
        <v>384</v>
      </c>
      <c r="CT13" s="254">
        <f t="shared" si="2623"/>
        <v>2.0027120058412433</v>
      </c>
      <c r="CU13" s="121">
        <v>254</v>
      </c>
      <c r="CV13" s="252">
        <f t="shared" si="2624"/>
        <v>2.5083942326683784</v>
      </c>
      <c r="CW13" s="121">
        <v>130</v>
      </c>
      <c r="CX13" s="252">
        <f t="shared" si="2625"/>
        <v>1.439964554718653</v>
      </c>
      <c r="CY13" s="121">
        <v>0</v>
      </c>
      <c r="CZ13" s="253">
        <f t="shared" si="2626"/>
        <v>384</v>
      </c>
      <c r="DA13" s="254">
        <f t="shared" si="2627"/>
        <v>2.0048031742716925</v>
      </c>
      <c r="DB13" s="121">
        <v>254</v>
      </c>
      <c r="DC13" s="252">
        <f t="shared" si="2628"/>
        <v>2.5118670886075947</v>
      </c>
      <c r="DD13" s="121">
        <v>130</v>
      </c>
      <c r="DE13" s="252">
        <f t="shared" si="2629"/>
        <v>1.4422010206345683</v>
      </c>
      <c r="DF13" s="121">
        <v>0</v>
      </c>
      <c r="DG13" s="253">
        <f t="shared" si="2630"/>
        <v>384</v>
      </c>
      <c r="DH13" s="254">
        <f t="shared" si="2631"/>
        <v>2.0077381574819619</v>
      </c>
      <c r="DI13" s="121">
        <v>254</v>
      </c>
      <c r="DJ13" s="252">
        <f t="shared" si="2632"/>
        <v>2.5146025146025144</v>
      </c>
      <c r="DK13" s="121">
        <v>130</v>
      </c>
      <c r="DL13" s="252">
        <f t="shared" si="2633"/>
        <v>1.4441235281048654</v>
      </c>
      <c r="DM13" s="121">
        <v>0</v>
      </c>
      <c r="DN13" s="253">
        <f t="shared" si="2634"/>
        <v>384</v>
      </c>
      <c r="DO13" s="254">
        <f t="shared" si="2635"/>
        <v>2.0101554729623619</v>
      </c>
      <c r="DP13" s="121">
        <v>254</v>
      </c>
      <c r="DQ13" s="252">
        <f t="shared" si="2636"/>
        <v>2.5183422565932978</v>
      </c>
      <c r="DR13" s="121">
        <v>130</v>
      </c>
      <c r="DS13" s="252">
        <f t="shared" si="2637"/>
        <v>1.4466948586690407</v>
      </c>
      <c r="DT13" s="121">
        <v>0</v>
      </c>
      <c r="DU13" s="253">
        <f t="shared" si="2638"/>
        <v>384</v>
      </c>
      <c r="DV13" s="254">
        <f t="shared" si="2639"/>
        <v>2.0134228187919461</v>
      </c>
      <c r="DW13" s="121">
        <v>254</v>
      </c>
      <c r="DX13" s="252">
        <f t="shared" si="2640"/>
        <v>2.5220931387151224</v>
      </c>
      <c r="DY13" s="121">
        <v>129</v>
      </c>
      <c r="DZ13" s="252">
        <f t="shared" si="2641"/>
        <v>1.4368456226331032</v>
      </c>
      <c r="EA13" s="121">
        <v>0</v>
      </c>
      <c r="EB13" s="253">
        <f t="shared" si="2642"/>
        <v>383</v>
      </c>
      <c r="EC13" s="254">
        <f t="shared" si="2643"/>
        <v>2.0106042311932382</v>
      </c>
      <c r="ED13" s="121">
        <v>254</v>
      </c>
      <c r="EE13" s="252">
        <f t="shared" si="2644"/>
        <v>2.5268603263032232</v>
      </c>
      <c r="EF13" s="121">
        <v>129</v>
      </c>
      <c r="EG13" s="252">
        <f t="shared" si="2645"/>
        <v>1.4390896921017404</v>
      </c>
      <c r="EH13" s="121">
        <v>0</v>
      </c>
      <c r="EI13" s="253">
        <f t="shared" si="2646"/>
        <v>383</v>
      </c>
      <c r="EJ13" s="254">
        <f t="shared" si="2647"/>
        <v>2.0140933950357596</v>
      </c>
      <c r="EK13" s="121">
        <v>254</v>
      </c>
      <c r="EL13" s="252">
        <f t="shared" si="2648"/>
        <v>2.5311410064773292</v>
      </c>
      <c r="EM13" s="121">
        <v>129</v>
      </c>
      <c r="EN13" s="252">
        <f t="shared" si="2649"/>
        <v>1.4405360134003351</v>
      </c>
      <c r="EO13" s="121">
        <v>0</v>
      </c>
      <c r="EP13" s="253">
        <f t="shared" si="2650"/>
        <v>383</v>
      </c>
      <c r="EQ13" s="254">
        <f t="shared" si="2651"/>
        <v>2.016850974196946</v>
      </c>
      <c r="ER13" s="121">
        <v>254</v>
      </c>
      <c r="ES13" s="252">
        <f t="shared" si="2652"/>
        <v>2.5374625374625372</v>
      </c>
      <c r="ET13" s="121">
        <v>129</v>
      </c>
      <c r="EU13" s="252">
        <f t="shared" si="2653"/>
        <v>1.4435989256938226</v>
      </c>
      <c r="EV13" s="121">
        <v>0</v>
      </c>
      <c r="EW13" s="253">
        <f t="shared" si="2654"/>
        <v>383</v>
      </c>
      <c r="EX13" s="254">
        <f t="shared" si="2655"/>
        <v>2.0215348886308453</v>
      </c>
      <c r="EY13" s="121">
        <v>254</v>
      </c>
      <c r="EZ13" s="252">
        <f t="shared" si="2656"/>
        <v>2.5422880592533281</v>
      </c>
      <c r="FA13" s="121">
        <v>129</v>
      </c>
      <c r="FB13" s="252">
        <f t="shared" si="2657"/>
        <v>1.4469994391475041</v>
      </c>
      <c r="FC13" s="121">
        <v>0</v>
      </c>
      <c r="FD13" s="253">
        <f t="shared" si="2658"/>
        <v>383</v>
      </c>
      <c r="FE13" s="254">
        <f t="shared" si="2659"/>
        <v>2.0258119115624673</v>
      </c>
      <c r="FF13" s="121">
        <v>254</v>
      </c>
      <c r="FG13" s="252">
        <f t="shared" si="2660"/>
        <v>2.5484097521822013</v>
      </c>
      <c r="FH13" s="121">
        <v>128</v>
      </c>
      <c r="FI13" s="252">
        <f t="shared" si="2661"/>
        <v>1.4386871979318872</v>
      </c>
      <c r="FJ13" s="121">
        <v>0</v>
      </c>
      <c r="FK13" s="253">
        <f t="shared" si="2662"/>
        <v>382</v>
      </c>
      <c r="FL13" s="254">
        <f t="shared" si="2663"/>
        <v>2.0250212044105176</v>
      </c>
      <c r="FM13" s="121">
        <v>254</v>
      </c>
      <c r="FN13" s="252">
        <f t="shared" si="2664"/>
        <v>2.5537904685300621</v>
      </c>
      <c r="FO13" s="121">
        <v>128</v>
      </c>
      <c r="FP13" s="252">
        <f t="shared" si="2665"/>
        <v>1.4406302757456386</v>
      </c>
      <c r="FQ13" s="121">
        <v>0</v>
      </c>
      <c r="FR13" s="253">
        <f t="shared" si="2666"/>
        <v>382</v>
      </c>
      <c r="FS13" s="254">
        <f t="shared" si="2667"/>
        <v>2.0285699113164459</v>
      </c>
      <c r="FT13" s="121">
        <v>254</v>
      </c>
      <c r="FU13" s="252">
        <f t="shared" si="2668"/>
        <v>2.5584206285253828</v>
      </c>
      <c r="FV13" s="121">
        <v>128</v>
      </c>
      <c r="FW13" s="252">
        <f t="shared" si="2669"/>
        <v>1.442903843986022</v>
      </c>
      <c r="FX13" s="121">
        <v>0</v>
      </c>
      <c r="FY13" s="253">
        <f t="shared" si="2670"/>
        <v>382</v>
      </c>
      <c r="FZ13" s="254">
        <f t="shared" si="2671"/>
        <v>2.0320229799457419</v>
      </c>
      <c r="GA13" s="121">
        <v>254</v>
      </c>
      <c r="GB13" s="252">
        <f t="shared" si="2672"/>
        <v>2.560483870967742</v>
      </c>
      <c r="GC13" s="121">
        <v>128</v>
      </c>
      <c r="GD13" s="252">
        <f t="shared" si="2673"/>
        <v>1.4456742715156992</v>
      </c>
      <c r="GE13" s="121">
        <v>0</v>
      </c>
      <c r="GF13" s="253">
        <f t="shared" si="2674"/>
        <v>382</v>
      </c>
      <c r="GG13" s="254">
        <f t="shared" si="2675"/>
        <v>2.0347288803664645</v>
      </c>
      <c r="GH13" s="121">
        <v>254</v>
      </c>
      <c r="GI13" s="252">
        <f t="shared" si="2676"/>
        <v>2.5641025641025639</v>
      </c>
      <c r="GJ13" s="121">
        <v>128</v>
      </c>
      <c r="GK13" s="252">
        <f t="shared" si="2677"/>
        <v>1.4492753623188406</v>
      </c>
      <c r="GL13" s="121">
        <v>0</v>
      </c>
      <c r="GM13" s="253">
        <f t="shared" si="2678"/>
        <v>382</v>
      </c>
      <c r="GN13" s="254">
        <f t="shared" si="2679"/>
        <v>2.0386380616928168</v>
      </c>
      <c r="GO13" s="121">
        <v>253</v>
      </c>
      <c r="GP13" s="252">
        <f t="shared" si="2680"/>
        <v>2.5594334850784017</v>
      </c>
      <c r="GQ13" s="121">
        <v>128</v>
      </c>
      <c r="GR13" s="252">
        <f t="shared" si="2681"/>
        <v>1.4525646845211075</v>
      </c>
      <c r="GS13" s="121">
        <v>0</v>
      </c>
      <c r="GT13" s="253">
        <f t="shared" si="2682"/>
        <v>381</v>
      </c>
      <c r="GU13" s="254">
        <f t="shared" si="2683"/>
        <v>2.0377600684601807</v>
      </c>
      <c r="GV13" s="121">
        <v>252</v>
      </c>
      <c r="GW13" s="252">
        <f t="shared" si="2684"/>
        <v>2.5542266369349282</v>
      </c>
      <c r="GX13" s="121">
        <v>128</v>
      </c>
      <c r="GY13" s="252">
        <f t="shared" si="2685"/>
        <v>1.4553723706651507</v>
      </c>
      <c r="GZ13" s="121">
        <v>0</v>
      </c>
      <c r="HA13" s="253">
        <f t="shared" si="2686"/>
        <v>380</v>
      </c>
      <c r="HB13" s="254">
        <f t="shared" si="2687"/>
        <v>2.0363324580676276</v>
      </c>
      <c r="HC13" s="121">
        <v>252</v>
      </c>
      <c r="HD13" s="252">
        <f t="shared" si="2688"/>
        <v>2.5607153744538156</v>
      </c>
      <c r="HE13" s="121">
        <v>127</v>
      </c>
      <c r="HF13" s="252">
        <f t="shared" si="2689"/>
        <v>1.4474583998176429</v>
      </c>
      <c r="HG13" s="121">
        <v>0</v>
      </c>
      <c r="HH13" s="253">
        <f t="shared" si="2690"/>
        <v>379</v>
      </c>
      <c r="HI13" s="254">
        <f t="shared" si="2691"/>
        <v>2.0359924791834541</v>
      </c>
      <c r="HJ13" s="121">
        <v>251</v>
      </c>
      <c r="HK13" s="252">
        <f t="shared" si="2692"/>
        <v>2.5557478871805315</v>
      </c>
      <c r="HL13" s="121">
        <v>126</v>
      </c>
      <c r="HM13" s="252">
        <f t="shared" si="2693"/>
        <v>1.4383561643835616</v>
      </c>
      <c r="HN13" s="121">
        <v>0</v>
      </c>
      <c r="HO13" s="253">
        <f t="shared" si="2694"/>
        <v>377</v>
      </c>
      <c r="HP13" s="254">
        <f t="shared" si="2695"/>
        <v>2.0289543081642538</v>
      </c>
      <c r="HQ13" s="121">
        <v>251</v>
      </c>
      <c r="HR13" s="252">
        <f t="shared" si="2696"/>
        <v>2.5617472953664016</v>
      </c>
      <c r="HS13" s="121">
        <v>126</v>
      </c>
      <c r="HT13" s="252">
        <f t="shared" si="2697"/>
        <v>1.4406585867825292</v>
      </c>
      <c r="HU13" s="121">
        <v>0</v>
      </c>
      <c r="HV13" s="253">
        <f t="shared" si="2698"/>
        <v>377</v>
      </c>
      <c r="HW13" s="254">
        <f t="shared" si="2699"/>
        <v>2.0330025884383089</v>
      </c>
      <c r="HX13" s="121">
        <v>251</v>
      </c>
      <c r="HY13" s="252">
        <f t="shared" si="2700"/>
        <v>2.5675122749590837</v>
      </c>
      <c r="HZ13" s="121">
        <v>126</v>
      </c>
      <c r="IA13" s="252">
        <f t="shared" si="2701"/>
        <v>1.4429683921209346</v>
      </c>
      <c r="IB13" s="121">
        <v>0</v>
      </c>
      <c r="IC13" s="253">
        <f t="shared" si="2702"/>
        <v>377</v>
      </c>
      <c r="ID13" s="254">
        <f t="shared" si="2703"/>
        <v>2.0369569915712127</v>
      </c>
      <c r="IE13" s="121">
        <v>251</v>
      </c>
      <c r="IF13" s="252">
        <f t="shared" si="2704"/>
        <v>2.5727757277572776</v>
      </c>
      <c r="IG13" s="121">
        <v>126</v>
      </c>
      <c r="IH13" s="252">
        <f t="shared" si="2705"/>
        <v>1.4451198531941736</v>
      </c>
      <c r="II13" s="121">
        <v>0</v>
      </c>
      <c r="IJ13" s="253">
        <f t="shared" si="2706"/>
        <v>377</v>
      </c>
      <c r="IK13" s="254">
        <f t="shared" si="2707"/>
        <v>2.0405953991880921</v>
      </c>
      <c r="IL13" s="121">
        <v>250</v>
      </c>
      <c r="IM13" s="252">
        <f t="shared" si="2708"/>
        <v>2.5685811157916367</v>
      </c>
      <c r="IN13" s="121">
        <v>125</v>
      </c>
      <c r="IO13" s="252">
        <f t="shared" si="2709"/>
        <v>1.4361213235294117</v>
      </c>
      <c r="IP13" s="121">
        <v>0</v>
      </c>
      <c r="IQ13" s="253">
        <f t="shared" si="2710"/>
        <v>375</v>
      </c>
      <c r="IR13" s="254">
        <f t="shared" si="2711"/>
        <v>2.0339534631447633</v>
      </c>
      <c r="IS13" s="121">
        <v>250</v>
      </c>
      <c r="IT13" s="252">
        <f t="shared" si="2712"/>
        <v>2.5736051060325305</v>
      </c>
      <c r="IU13" s="121">
        <v>125</v>
      </c>
      <c r="IV13" s="252">
        <f t="shared" si="2713"/>
        <v>1.4392630972941853</v>
      </c>
      <c r="IW13" s="121">
        <v>0</v>
      </c>
      <c r="IX13" s="253">
        <f t="shared" si="2714"/>
        <v>375</v>
      </c>
      <c r="IY13" s="254">
        <f t="shared" si="2715"/>
        <v>2.038154247513452</v>
      </c>
      <c r="IZ13" s="121">
        <v>250</v>
      </c>
      <c r="JA13" s="252">
        <f t="shared" si="2716"/>
        <v>2.576257213520198</v>
      </c>
      <c r="JB13" s="121">
        <v>125</v>
      </c>
      <c r="JC13" s="252">
        <f t="shared" si="2717"/>
        <v>1.4420858329487771</v>
      </c>
      <c r="JD13" s="121">
        <v>0</v>
      </c>
      <c r="JE13" s="253">
        <f t="shared" si="2718"/>
        <v>375</v>
      </c>
      <c r="JF13" s="254">
        <f t="shared" si="2719"/>
        <v>2.0411495754408886</v>
      </c>
      <c r="JG13" s="121">
        <v>250</v>
      </c>
      <c r="JH13" s="252">
        <f t="shared" si="2720"/>
        <v>2.5807783627542067</v>
      </c>
      <c r="JI13" s="121">
        <v>125</v>
      </c>
      <c r="JJ13" s="252">
        <f t="shared" si="2721"/>
        <v>1.4445856928232983</v>
      </c>
      <c r="JK13" s="121">
        <v>0</v>
      </c>
      <c r="JL13" s="253">
        <f t="shared" si="2722"/>
        <v>375</v>
      </c>
      <c r="JM13" s="254">
        <f t="shared" si="2723"/>
        <v>2.0447110141766629</v>
      </c>
      <c r="JN13" s="121">
        <v>250</v>
      </c>
      <c r="JO13" s="252">
        <f t="shared" si="2724"/>
        <v>2.5850480818943233</v>
      </c>
      <c r="JP13" s="121">
        <v>125</v>
      </c>
      <c r="JQ13" s="252">
        <f t="shared" si="2725"/>
        <v>1.4465918296493461</v>
      </c>
      <c r="JR13" s="121">
        <v>0</v>
      </c>
      <c r="JS13" s="253">
        <f t="shared" si="2726"/>
        <v>375</v>
      </c>
      <c r="JT13" s="254">
        <f t="shared" si="2727"/>
        <v>2.0478374836173003</v>
      </c>
      <c r="JU13" s="121">
        <v>250</v>
      </c>
      <c r="JV13" s="252">
        <f t="shared" si="2728"/>
        <v>2.5885276454752537</v>
      </c>
      <c r="JW13" s="121">
        <v>125</v>
      </c>
      <c r="JX13" s="252">
        <f t="shared" si="2729"/>
        <v>1.448771441817339</v>
      </c>
      <c r="JY13" s="121">
        <v>0</v>
      </c>
      <c r="JZ13" s="253">
        <f t="shared" si="2730"/>
        <v>375</v>
      </c>
      <c r="KA13" s="254">
        <f t="shared" si="2731"/>
        <v>2.0507492070436397</v>
      </c>
      <c r="KB13" s="121">
        <v>250</v>
      </c>
      <c r="KC13" s="252">
        <f t="shared" si="2732"/>
        <v>2.593092002904263</v>
      </c>
      <c r="KD13" s="121">
        <v>125</v>
      </c>
      <c r="KE13" s="252">
        <f t="shared" si="2733"/>
        <v>1.45028425571412</v>
      </c>
      <c r="KF13" s="121">
        <v>0</v>
      </c>
      <c r="KG13" s="253">
        <f t="shared" si="2734"/>
        <v>375</v>
      </c>
      <c r="KH13" s="254">
        <f t="shared" si="2735"/>
        <v>2.0536692223439212</v>
      </c>
      <c r="KI13" s="121">
        <v>250</v>
      </c>
      <c r="KJ13" s="252">
        <f t="shared" si="2736"/>
        <v>2.5976724854530344</v>
      </c>
      <c r="KK13" s="121">
        <v>125</v>
      </c>
      <c r="KL13" s="252">
        <f t="shared" si="2737"/>
        <v>1.4524750174297001</v>
      </c>
      <c r="KM13" s="121">
        <v>0</v>
      </c>
      <c r="KN13" s="253">
        <f t="shared" si="2738"/>
        <v>375</v>
      </c>
      <c r="KO13" s="254">
        <f t="shared" si="2739"/>
        <v>2.0570488206253428</v>
      </c>
      <c r="KP13" s="121">
        <v>250</v>
      </c>
      <c r="KQ13" s="252">
        <f t="shared" si="2740"/>
        <v>2.6009155222638367</v>
      </c>
      <c r="KR13" s="121">
        <v>125</v>
      </c>
      <c r="KS13" s="252">
        <f t="shared" si="2741"/>
        <v>1.4546724077737694</v>
      </c>
      <c r="KT13" s="121">
        <v>0</v>
      </c>
      <c r="KU13" s="253">
        <f t="shared" si="2742"/>
        <v>375</v>
      </c>
      <c r="KV13" s="254">
        <f t="shared" si="2743"/>
        <v>2.0598736610821202</v>
      </c>
      <c r="KW13" s="121">
        <v>249</v>
      </c>
      <c r="KX13" s="252">
        <f t="shared" si="2744"/>
        <v>2.5942904771827462</v>
      </c>
      <c r="KY13" s="121">
        <v>125</v>
      </c>
      <c r="KZ13" s="252">
        <f t="shared" si="2745"/>
        <v>1.4563672375626238</v>
      </c>
      <c r="LA13" s="121">
        <v>0</v>
      </c>
      <c r="LB13" s="253">
        <f t="shared" si="2746"/>
        <v>374</v>
      </c>
      <c r="LC13" s="254">
        <f t="shared" si="2747"/>
        <v>2.0570925691656123</v>
      </c>
      <c r="LD13" s="121">
        <v>248</v>
      </c>
      <c r="LE13" s="252">
        <f t="shared" si="2748"/>
        <v>2.5887265135699375</v>
      </c>
      <c r="LF13" s="121">
        <v>125</v>
      </c>
      <c r="LG13" s="252">
        <f t="shared" si="2749"/>
        <v>1.4577259475218658</v>
      </c>
      <c r="LH13" s="121">
        <v>0</v>
      </c>
      <c r="LI13" s="253">
        <f t="shared" si="2750"/>
        <v>373</v>
      </c>
      <c r="LJ13" s="254">
        <f t="shared" si="2751"/>
        <v>2.054530432387772</v>
      </c>
      <c r="LK13" s="121">
        <v>248</v>
      </c>
      <c r="LL13" s="252">
        <f t="shared" si="2752"/>
        <v>2.5933284534142005</v>
      </c>
      <c r="LM13" s="121">
        <v>125</v>
      </c>
      <c r="LN13" s="252">
        <f t="shared" si="2753"/>
        <v>1.4602803738317758</v>
      </c>
      <c r="LO13" s="121">
        <v>0</v>
      </c>
      <c r="LP13" s="253">
        <f t="shared" si="2754"/>
        <v>373</v>
      </c>
      <c r="LQ13" s="254">
        <f t="shared" si="2755"/>
        <v>2.0581581415880374</v>
      </c>
      <c r="LR13" s="121">
        <v>248</v>
      </c>
      <c r="LS13" s="252">
        <f t="shared" si="2756"/>
        <v>2.5971305895905328</v>
      </c>
      <c r="LT13" s="121">
        <v>125</v>
      </c>
      <c r="LU13" s="252">
        <f t="shared" si="2757"/>
        <v>1.4614755056705251</v>
      </c>
      <c r="LV13" s="121">
        <v>0</v>
      </c>
      <c r="LW13" s="253">
        <f t="shared" si="2758"/>
        <v>373</v>
      </c>
      <c r="LX13" s="254">
        <f t="shared" si="2759"/>
        <v>2.0605457960446358</v>
      </c>
      <c r="LY13" s="121">
        <v>247</v>
      </c>
      <c r="LZ13" s="252">
        <f t="shared" si="2760"/>
        <v>2.5909996853036819</v>
      </c>
      <c r="MA13" s="121">
        <v>125</v>
      </c>
      <c r="MB13" s="252">
        <f t="shared" si="2761"/>
        <v>1.4640431014289059</v>
      </c>
      <c r="MC13" s="121">
        <v>0</v>
      </c>
      <c r="MD13" s="253">
        <f t="shared" si="2762"/>
        <v>372</v>
      </c>
      <c r="ME13" s="254">
        <f t="shared" si="2763"/>
        <v>2.0585468430081346</v>
      </c>
      <c r="MF13" s="121">
        <v>247</v>
      </c>
      <c r="MG13" s="252">
        <f t="shared" si="2764"/>
        <v>2.5959012086179718</v>
      </c>
      <c r="MH13" s="121">
        <v>125</v>
      </c>
      <c r="MI13" s="252">
        <f t="shared" si="2765"/>
        <v>1.466619734835152</v>
      </c>
      <c r="MJ13" s="121">
        <v>0</v>
      </c>
      <c r="MK13" s="253">
        <f t="shared" si="2766"/>
        <v>372</v>
      </c>
      <c r="ML13" s="254">
        <f t="shared" si="2767"/>
        <v>2.0623128949994456</v>
      </c>
      <c r="MM13" s="121">
        <v>247</v>
      </c>
      <c r="MN13" s="252">
        <f t="shared" si="2768"/>
        <v>2.5994527467901496</v>
      </c>
      <c r="MO13" s="121">
        <v>125</v>
      </c>
      <c r="MP13" s="252">
        <f t="shared" si="2769"/>
        <v>1.4700693872750794</v>
      </c>
      <c r="MQ13" s="121">
        <v>0</v>
      </c>
      <c r="MR13" s="253">
        <f t="shared" si="2770"/>
        <v>372</v>
      </c>
      <c r="MS13" s="254">
        <f t="shared" si="2771"/>
        <v>2.0660927520133296</v>
      </c>
      <c r="MT13" s="121">
        <v>246</v>
      </c>
      <c r="MU13" s="252">
        <f t="shared" si="2772"/>
        <v>2.5932953826691967</v>
      </c>
      <c r="MV13" s="121">
        <v>124</v>
      </c>
      <c r="MW13" s="252">
        <f t="shared" si="2773"/>
        <v>1.4608859566446748</v>
      </c>
      <c r="MX13" s="121">
        <v>0</v>
      </c>
      <c r="MY13" s="253">
        <f t="shared" si="2774"/>
        <v>370</v>
      </c>
      <c r="MZ13" s="254">
        <f t="shared" si="2775"/>
        <v>2.0585289863135641</v>
      </c>
      <c r="NA13" s="121">
        <v>245</v>
      </c>
      <c r="NB13" s="252">
        <f t="shared" si="2776"/>
        <v>2.5882104373547432</v>
      </c>
      <c r="NC13" s="121">
        <v>124</v>
      </c>
      <c r="ND13" s="252">
        <f t="shared" si="2777"/>
        <v>1.4639905548996457</v>
      </c>
      <c r="NE13" s="121">
        <v>0</v>
      </c>
      <c r="NF13" s="253">
        <f t="shared" si="2778"/>
        <v>369</v>
      </c>
      <c r="NG13" s="254">
        <f t="shared" si="2779"/>
        <v>2.0573148974130242</v>
      </c>
      <c r="NH13" s="121">
        <v>244</v>
      </c>
      <c r="NI13" s="252">
        <f t="shared" si="2780"/>
        <v>2.5806451612903225</v>
      </c>
      <c r="NJ13" s="121">
        <v>124</v>
      </c>
      <c r="NK13" s="252">
        <f t="shared" si="2781"/>
        <v>1.4672819784640871</v>
      </c>
      <c r="NL13" s="121">
        <v>0</v>
      </c>
      <c r="NM13" s="253">
        <f t="shared" si="2782"/>
        <v>368</v>
      </c>
      <c r="NN13" s="254">
        <f t="shared" si="2783"/>
        <v>2.055177035630515</v>
      </c>
      <c r="NO13" s="121">
        <v>244</v>
      </c>
      <c r="NP13" s="252">
        <f t="shared" si="2784"/>
        <v>2.5869380831212889</v>
      </c>
      <c r="NQ13" s="121">
        <v>124</v>
      </c>
      <c r="NR13" s="252">
        <f t="shared" si="2785"/>
        <v>1.4683244523386618</v>
      </c>
      <c r="NS13" s="121">
        <v>0</v>
      </c>
      <c r="NT13" s="253">
        <f t="shared" si="2786"/>
        <v>368</v>
      </c>
      <c r="NU13" s="254">
        <f t="shared" si="2787"/>
        <v>2.0585109358393465</v>
      </c>
      <c r="NV13" s="121">
        <v>244</v>
      </c>
      <c r="NW13" s="252">
        <f t="shared" si="2788"/>
        <v>2.5913338997451145</v>
      </c>
      <c r="NX13" s="121">
        <v>124</v>
      </c>
      <c r="NY13" s="252">
        <f t="shared" si="2789"/>
        <v>1.4705882352941175</v>
      </c>
      <c r="NZ13" s="121">
        <v>0</v>
      </c>
      <c r="OA13" s="253">
        <f t="shared" si="2790"/>
        <v>368</v>
      </c>
      <c r="OB13" s="254">
        <f t="shared" si="2791"/>
        <v>2.0618556701030926</v>
      </c>
      <c r="OC13" s="121">
        <v>244</v>
      </c>
      <c r="OD13" s="252">
        <f t="shared" si="2792"/>
        <v>2.5976791227509848</v>
      </c>
      <c r="OE13" s="121">
        <v>124</v>
      </c>
      <c r="OF13" s="252">
        <f t="shared" si="2793"/>
        <v>1.4730339748158707</v>
      </c>
      <c r="OG13" s="121">
        <v>0</v>
      </c>
      <c r="OH13" s="253">
        <f t="shared" si="2794"/>
        <v>368</v>
      </c>
      <c r="OI13" s="254">
        <f t="shared" si="2795"/>
        <v>2.0661389029251587</v>
      </c>
      <c r="OJ13" s="121">
        <v>244</v>
      </c>
      <c r="OK13" s="252">
        <f t="shared" si="2796"/>
        <v>2.6018340797611432</v>
      </c>
      <c r="OL13" s="121">
        <v>122</v>
      </c>
      <c r="OM13" s="252">
        <f t="shared" si="2797"/>
        <v>1.4523809523809523</v>
      </c>
      <c r="ON13" s="121">
        <v>0</v>
      </c>
      <c r="OO13" s="253">
        <f t="shared" si="2798"/>
        <v>366</v>
      </c>
      <c r="OP13" s="254">
        <f t="shared" si="2799"/>
        <v>2.0587242659466756</v>
      </c>
      <c r="OQ13" s="121">
        <v>243</v>
      </c>
      <c r="OR13" s="252">
        <f t="shared" si="2800"/>
        <v>2.5939368061485912</v>
      </c>
      <c r="OS13" s="121">
        <v>120</v>
      </c>
      <c r="OT13" s="252">
        <f t="shared" si="2801"/>
        <v>1.4311270125223614</v>
      </c>
      <c r="OU13" s="121">
        <v>0</v>
      </c>
      <c r="OV13" s="253">
        <f t="shared" si="2802"/>
        <v>363</v>
      </c>
      <c r="OW13" s="254">
        <f t="shared" si="2803"/>
        <v>2.0447248352391147</v>
      </c>
      <c r="OX13" s="121">
        <v>243</v>
      </c>
      <c r="OY13" s="252">
        <f t="shared" si="2804"/>
        <v>2.5989304812834226</v>
      </c>
      <c r="OZ13" s="121">
        <v>120</v>
      </c>
      <c r="PA13" s="252">
        <f t="shared" si="2805"/>
        <v>1.4331780723754926</v>
      </c>
      <c r="PB13" s="121">
        <v>0</v>
      </c>
      <c r="PC13" s="253">
        <f t="shared" si="2806"/>
        <v>363</v>
      </c>
      <c r="PD13" s="254">
        <f t="shared" si="2807"/>
        <v>2.0481859730293968</v>
      </c>
      <c r="PE13" s="121">
        <v>243</v>
      </c>
      <c r="PF13" s="252">
        <f t="shared" si="2808"/>
        <v>2.6031065881092665</v>
      </c>
      <c r="PG13" s="121">
        <v>120</v>
      </c>
      <c r="PH13" s="252">
        <f t="shared" si="2809"/>
        <v>1.4354066985645932</v>
      </c>
      <c r="PI13" s="121">
        <v>0</v>
      </c>
      <c r="PJ13" s="253">
        <f t="shared" si="2810"/>
        <v>363</v>
      </c>
      <c r="PK13" s="254">
        <f t="shared" si="2811"/>
        <v>2.0514269567674486</v>
      </c>
      <c r="PL13" s="121">
        <v>243</v>
      </c>
      <c r="PM13" s="252">
        <f t="shared" si="2812"/>
        <v>2.6056187004074629</v>
      </c>
      <c r="PN13" s="121">
        <v>120</v>
      </c>
      <c r="PO13" s="252">
        <f t="shared" si="2813"/>
        <v>1.4378145219266714</v>
      </c>
      <c r="PP13" s="121">
        <v>0</v>
      </c>
      <c r="PQ13" s="253">
        <f t="shared" si="2814"/>
        <v>363</v>
      </c>
      <c r="PR13" s="254">
        <f t="shared" si="2815"/>
        <v>2.0540968764146674</v>
      </c>
      <c r="PS13" s="121">
        <v>243</v>
      </c>
      <c r="PT13" s="252">
        <f t="shared" si="2816"/>
        <v>2.6086956521739131</v>
      </c>
      <c r="PU13" s="121">
        <v>120</v>
      </c>
      <c r="PV13" s="252">
        <f t="shared" si="2817"/>
        <v>1.4407491895785809</v>
      </c>
      <c r="PW13" s="121">
        <v>0</v>
      </c>
      <c r="PX13" s="253">
        <f t="shared" si="2818"/>
        <v>363</v>
      </c>
      <c r="PY13" s="254">
        <f t="shared" si="2819"/>
        <v>2.0573566084788029</v>
      </c>
      <c r="PZ13" s="121">
        <v>243</v>
      </c>
      <c r="QA13" s="252">
        <f t="shared" si="2820"/>
        <v>2.6131842133562748</v>
      </c>
      <c r="QB13" s="121">
        <v>120</v>
      </c>
      <c r="QC13" s="252">
        <f t="shared" si="2821"/>
        <v>1.4414414414414414</v>
      </c>
      <c r="QD13" s="121">
        <v>0</v>
      </c>
      <c r="QE13" s="253">
        <f t="shared" si="2822"/>
        <v>363</v>
      </c>
      <c r="QF13" s="254">
        <f t="shared" si="2823"/>
        <v>2.0596913300045392</v>
      </c>
      <c r="QG13" s="121">
        <v>243</v>
      </c>
      <c r="QH13" s="252">
        <f t="shared" si="2824"/>
        <v>2.6162790697674421</v>
      </c>
      <c r="QI13" s="121">
        <v>120</v>
      </c>
      <c r="QJ13" s="252">
        <f t="shared" si="2825"/>
        <v>1.4443909484833894</v>
      </c>
      <c r="QK13" s="121">
        <v>0</v>
      </c>
      <c r="QL13" s="253">
        <f t="shared" si="2826"/>
        <v>363</v>
      </c>
      <c r="QM13" s="254">
        <f t="shared" si="2827"/>
        <v>2.0629688565583089</v>
      </c>
      <c r="QN13" s="121">
        <v>243</v>
      </c>
      <c r="QO13" s="252">
        <f t="shared" si="2828"/>
        <v>2.6199460916442048</v>
      </c>
      <c r="QP13" s="121">
        <v>120</v>
      </c>
      <c r="QQ13" s="252">
        <f t="shared" si="2829"/>
        <v>1.4461315979754157</v>
      </c>
      <c r="QR13" s="121">
        <v>0</v>
      </c>
      <c r="QS13" s="253">
        <f t="shared" si="2830"/>
        <v>363</v>
      </c>
      <c r="QT13" s="254">
        <f t="shared" si="2831"/>
        <v>2.0656689239173733</v>
      </c>
      <c r="QU13" s="121">
        <v>243</v>
      </c>
      <c r="QV13" s="252">
        <f t="shared" si="2832"/>
        <v>2.6244734852575875</v>
      </c>
      <c r="QW13" s="121">
        <v>120</v>
      </c>
      <c r="QX13" s="252">
        <f t="shared" si="2833"/>
        <v>1.4487504527345163</v>
      </c>
      <c r="QY13" s="121">
        <v>0</v>
      </c>
      <c r="QZ13" s="253">
        <f t="shared" si="2834"/>
        <v>363</v>
      </c>
      <c r="RA13" s="254">
        <f t="shared" si="2835"/>
        <v>2.0693193478508722</v>
      </c>
      <c r="RB13" s="121">
        <v>243</v>
      </c>
      <c r="RC13" s="252">
        <f t="shared" si="2836"/>
        <v>2.6281635301752111</v>
      </c>
      <c r="RD13" s="121">
        <v>120</v>
      </c>
      <c r="RE13" s="252">
        <f t="shared" si="2837"/>
        <v>1.4527845036319613</v>
      </c>
      <c r="RF13" s="121">
        <v>0</v>
      </c>
      <c r="RG13" s="253">
        <f t="shared" si="2838"/>
        <v>363</v>
      </c>
      <c r="RH13" s="254">
        <f t="shared" si="2839"/>
        <v>2.0735747743630757</v>
      </c>
      <c r="RI13" s="121">
        <v>243</v>
      </c>
      <c r="RJ13" s="252">
        <f t="shared" si="2840"/>
        <v>2.6324341891452714</v>
      </c>
      <c r="RK13" s="121">
        <v>120</v>
      </c>
      <c r="RL13" s="252">
        <f t="shared" si="2841"/>
        <v>1.4541929229277752</v>
      </c>
      <c r="RM13" s="121">
        <v>0</v>
      </c>
      <c r="RN13" s="253">
        <f t="shared" si="2842"/>
        <v>363</v>
      </c>
      <c r="RO13" s="254">
        <f t="shared" si="2843"/>
        <v>2.0763026940456442</v>
      </c>
      <c r="RP13" s="121">
        <v>243</v>
      </c>
      <c r="RQ13" s="252">
        <f t="shared" si="2844"/>
        <v>2.6355748373101955</v>
      </c>
      <c r="RR13" s="121">
        <v>119</v>
      </c>
      <c r="RS13" s="252">
        <f t="shared" si="2845"/>
        <v>1.4457538573684849</v>
      </c>
      <c r="RT13" s="121">
        <v>0</v>
      </c>
      <c r="RU13" s="253">
        <f t="shared" si="2846"/>
        <v>362</v>
      </c>
      <c r="RV13" s="254">
        <f t="shared" si="2847"/>
        <v>2.0743796917082116</v>
      </c>
      <c r="RW13" s="121">
        <v>243</v>
      </c>
      <c r="RX13" s="252">
        <f t="shared" si="2848"/>
        <v>2.6392961876832843</v>
      </c>
      <c r="RY13" s="121">
        <v>119</v>
      </c>
      <c r="RZ13" s="252">
        <f t="shared" si="2849"/>
        <v>1.4490988796882609</v>
      </c>
      <c r="SA13" s="121">
        <v>0</v>
      </c>
      <c r="SB13" s="253">
        <f t="shared" si="2850"/>
        <v>362</v>
      </c>
      <c r="SC13" s="254">
        <f t="shared" si="2851"/>
        <v>2.0781904816579595</v>
      </c>
      <c r="SD13" s="121">
        <v>242</v>
      </c>
      <c r="SE13" s="252">
        <f t="shared" si="2852"/>
        <v>2.6315789473684208</v>
      </c>
      <c r="SF13" s="121">
        <v>119</v>
      </c>
      <c r="SG13" s="252">
        <f t="shared" si="2853"/>
        <v>1.4517506404782237</v>
      </c>
      <c r="SH13" s="121">
        <v>0</v>
      </c>
      <c r="SI13" s="253">
        <f t="shared" si="2854"/>
        <v>361</v>
      </c>
      <c r="SJ13" s="254">
        <f t="shared" si="2855"/>
        <v>2.0755476341056749</v>
      </c>
      <c r="SK13" s="121">
        <v>241</v>
      </c>
      <c r="SL13" s="252">
        <f t="shared" si="2856"/>
        <v>2.6238432226456179</v>
      </c>
      <c r="SM13" s="121">
        <v>119</v>
      </c>
      <c r="SN13" s="252">
        <f t="shared" si="2857"/>
        <v>1.4531688850897546</v>
      </c>
      <c r="SO13" s="121">
        <v>0</v>
      </c>
      <c r="SP13" s="253">
        <f t="shared" si="2858"/>
        <v>360</v>
      </c>
      <c r="SQ13" s="254">
        <f t="shared" si="2859"/>
        <v>2.0720617013928857</v>
      </c>
      <c r="SR13" s="121">
        <v>240</v>
      </c>
      <c r="SS13" s="252">
        <f t="shared" si="2860"/>
        <v>2.6152337365152012</v>
      </c>
      <c r="ST13" s="121">
        <v>119</v>
      </c>
      <c r="SU13" s="252">
        <f t="shared" si="2861"/>
        <v>1.4544121241750183</v>
      </c>
      <c r="SV13" s="121">
        <v>0</v>
      </c>
      <c r="SW13" s="253">
        <f t="shared" si="2862"/>
        <v>359</v>
      </c>
      <c r="SX13" s="254">
        <f t="shared" si="2863"/>
        <v>2.0680914799239587</v>
      </c>
      <c r="SY13" s="121">
        <v>240</v>
      </c>
      <c r="SZ13" s="252">
        <f t="shared" si="2864"/>
        <v>2.6195153896529142</v>
      </c>
      <c r="TA13" s="121">
        <v>119</v>
      </c>
      <c r="TB13" s="252">
        <f t="shared" si="2865"/>
        <v>1.4563700893403499</v>
      </c>
      <c r="TC13" s="121">
        <v>0</v>
      </c>
      <c r="TD13" s="253">
        <f t="shared" si="2866"/>
        <v>359</v>
      </c>
      <c r="TE13" s="254">
        <f t="shared" si="2867"/>
        <v>2.0711936768014771</v>
      </c>
      <c r="TF13" s="121">
        <v>240</v>
      </c>
      <c r="TG13" s="252">
        <f t="shared" si="2868"/>
        <v>2.6223776223776225</v>
      </c>
      <c r="TH13" s="121">
        <v>119</v>
      </c>
      <c r="TI13" s="252">
        <f t="shared" si="2869"/>
        <v>1.4579759862778732</v>
      </c>
      <c r="TJ13" s="121">
        <v>0</v>
      </c>
      <c r="TK13" s="253">
        <f t="shared" si="2870"/>
        <v>359</v>
      </c>
      <c r="TL13" s="254">
        <f t="shared" si="2871"/>
        <v>2.0734665588541068</v>
      </c>
      <c r="TM13" s="121">
        <v>240</v>
      </c>
      <c r="TN13" s="252">
        <f t="shared" si="2872"/>
        <v>2.625246116823452</v>
      </c>
      <c r="TO13" s="121">
        <v>119</v>
      </c>
      <c r="TP13" s="252">
        <f t="shared" si="2873"/>
        <v>1.4606603657788142</v>
      </c>
      <c r="TQ13" s="121">
        <v>0</v>
      </c>
      <c r="TR13" s="253">
        <f t="shared" si="2874"/>
        <v>359</v>
      </c>
      <c r="TS13" s="254">
        <f t="shared" si="2875"/>
        <v>2.0764648042107701</v>
      </c>
      <c r="TT13" s="121">
        <v>239</v>
      </c>
      <c r="TU13" s="252">
        <f t="shared" si="2876"/>
        <v>2.6163108921729612</v>
      </c>
      <c r="TV13" s="121">
        <v>119</v>
      </c>
      <c r="TW13" s="252">
        <f t="shared" si="2877"/>
        <v>1.4624554504116996</v>
      </c>
      <c r="TX13" s="121">
        <v>0</v>
      </c>
      <c r="TY13" s="253">
        <f t="shared" si="2878"/>
        <v>358</v>
      </c>
      <c r="TZ13" s="254">
        <f t="shared" si="2879"/>
        <v>2.0727188513200554</v>
      </c>
      <c r="UA13" s="121">
        <v>239</v>
      </c>
      <c r="UB13" s="252">
        <f t="shared" si="2880"/>
        <v>2.6188910804295422</v>
      </c>
      <c r="UC13" s="121">
        <v>118</v>
      </c>
      <c r="UD13" s="252">
        <f t="shared" si="2881"/>
        <v>1.4526652714514343</v>
      </c>
      <c r="UE13" s="121">
        <v>0</v>
      </c>
      <c r="UF13" s="253">
        <f t="shared" si="2882"/>
        <v>357</v>
      </c>
      <c r="UG13" s="254">
        <f t="shared" si="2883"/>
        <v>2.0696851991419791</v>
      </c>
      <c r="UH13" s="121">
        <v>238</v>
      </c>
      <c r="UI13" s="252">
        <f t="shared" si="2884"/>
        <v>2.6107942079859585</v>
      </c>
      <c r="UJ13" s="121">
        <v>118</v>
      </c>
      <c r="UK13" s="252">
        <f t="shared" si="2885"/>
        <v>1.4546351084812623</v>
      </c>
      <c r="UL13" s="121">
        <v>0</v>
      </c>
      <c r="UM13" s="253">
        <f t="shared" si="2886"/>
        <v>356</v>
      </c>
      <c r="UN13" s="254">
        <f t="shared" si="2887"/>
        <v>2.0664035291386118</v>
      </c>
      <c r="UO13" s="121">
        <v>237</v>
      </c>
      <c r="UP13" s="252">
        <f t="shared" si="2888"/>
        <v>2.6021080368906455</v>
      </c>
      <c r="UQ13" s="121">
        <v>118</v>
      </c>
      <c r="UR13" s="252">
        <f t="shared" si="2889"/>
        <v>1.4558914250462678</v>
      </c>
      <c r="US13" s="121">
        <v>0</v>
      </c>
      <c r="UT13" s="253">
        <f t="shared" si="2890"/>
        <v>355</v>
      </c>
      <c r="UU13" s="254">
        <f t="shared" si="2891"/>
        <v>2.0623947016789637</v>
      </c>
      <c r="UV13" s="121">
        <v>237</v>
      </c>
      <c r="UW13" s="252">
        <f t="shared" si="2892"/>
        <v>2.6035372953971221</v>
      </c>
      <c r="UX13" s="121">
        <v>118</v>
      </c>
      <c r="UY13" s="252">
        <f t="shared" si="2893"/>
        <v>1.4573298752624428</v>
      </c>
      <c r="UZ13" s="121">
        <v>0</v>
      </c>
      <c r="VA13" s="253">
        <f t="shared" si="2894"/>
        <v>355</v>
      </c>
      <c r="VB13" s="254">
        <f t="shared" si="2895"/>
        <v>2.0639534883720931</v>
      </c>
      <c r="VC13" s="121">
        <v>237</v>
      </c>
      <c r="VD13" s="252">
        <f t="shared" si="2896"/>
        <v>2.6055408970976255</v>
      </c>
      <c r="VE13" s="121">
        <v>118</v>
      </c>
      <c r="VF13" s="252">
        <f t="shared" si="2897"/>
        <v>1.4589515331355094</v>
      </c>
      <c r="VG13" s="121">
        <v>0</v>
      </c>
      <c r="VH13" s="253">
        <f t="shared" si="2898"/>
        <v>355</v>
      </c>
      <c r="VI13" s="254">
        <f t="shared" si="2899"/>
        <v>2.0658752327746743</v>
      </c>
      <c r="VJ13" s="121">
        <v>237</v>
      </c>
      <c r="VK13" s="252">
        <f t="shared" si="2900"/>
        <v>2.6084085406119306</v>
      </c>
      <c r="VL13" s="121">
        <v>118</v>
      </c>
      <c r="VM13" s="252">
        <f t="shared" si="2901"/>
        <v>1.4596734289955469</v>
      </c>
      <c r="VN13" s="121">
        <v>0</v>
      </c>
      <c r="VO13" s="253">
        <f t="shared" si="2902"/>
        <v>355</v>
      </c>
      <c r="VP13" s="254">
        <f t="shared" si="2903"/>
        <v>2.0675596971461854</v>
      </c>
      <c r="VQ13" s="121">
        <v>237</v>
      </c>
      <c r="VR13" s="252">
        <f t="shared" si="2904"/>
        <v>2.610994822077779</v>
      </c>
      <c r="VS13" s="121">
        <v>118</v>
      </c>
      <c r="VT13" s="252">
        <f t="shared" si="2905"/>
        <v>1.4614812979935596</v>
      </c>
      <c r="VU13" s="121">
        <v>0</v>
      </c>
      <c r="VV13" s="253">
        <f t="shared" si="2906"/>
        <v>355</v>
      </c>
      <c r="VW13" s="254">
        <f t="shared" si="2907"/>
        <v>2.069850154509941</v>
      </c>
      <c r="VX13" s="121">
        <v>237</v>
      </c>
      <c r="VY13" s="252">
        <f t="shared" si="2908"/>
        <v>2.6138744899084592</v>
      </c>
      <c r="VZ13" s="121">
        <v>118</v>
      </c>
      <c r="WA13" s="252">
        <f t="shared" si="2909"/>
        <v>1.4627494731622659</v>
      </c>
      <c r="WB13" s="121">
        <v>0</v>
      </c>
      <c r="WC13" s="253">
        <f t="shared" si="2910"/>
        <v>355</v>
      </c>
      <c r="WD13" s="254">
        <f t="shared" si="2911"/>
        <v>2.0719038169721022</v>
      </c>
      <c r="WE13" s="121">
        <v>237</v>
      </c>
      <c r="WF13" s="252">
        <f t="shared" si="2912"/>
        <v>2.6150281363786823</v>
      </c>
      <c r="WG13" s="121">
        <v>118</v>
      </c>
      <c r="WH13" s="252">
        <f t="shared" si="2913"/>
        <v>1.4638382334697928</v>
      </c>
      <c r="WI13" s="121">
        <v>0</v>
      </c>
      <c r="WJ13" s="253">
        <f t="shared" si="2914"/>
        <v>355</v>
      </c>
      <c r="WK13" s="254">
        <f t="shared" si="2915"/>
        <v>2.0731137584676476</v>
      </c>
      <c r="WL13" s="121">
        <v>236</v>
      </c>
      <c r="WM13" s="252">
        <f t="shared" si="2916"/>
        <v>2.6057193331125097</v>
      </c>
      <c r="WN13" s="121">
        <v>116</v>
      </c>
      <c r="WO13" s="252">
        <f t="shared" si="2917"/>
        <v>1.4404569725568113</v>
      </c>
      <c r="WP13" s="121">
        <v>0</v>
      </c>
      <c r="WQ13" s="253">
        <f t="shared" si="2918"/>
        <v>352</v>
      </c>
      <c r="WR13" s="254">
        <f t="shared" si="2919"/>
        <v>2.0572764465225015</v>
      </c>
      <c r="WS13" s="121">
        <v>236</v>
      </c>
      <c r="WT13" s="252">
        <f t="shared" si="2920"/>
        <v>2.6077348066298343</v>
      </c>
      <c r="WU13" s="121">
        <v>116</v>
      </c>
      <c r="WV13" s="252">
        <f t="shared" si="2921"/>
        <v>1.4415310053436063</v>
      </c>
      <c r="WW13" s="121">
        <v>0</v>
      </c>
      <c r="WX13" s="253">
        <f t="shared" si="2922"/>
        <v>352</v>
      </c>
      <c r="WY13" s="254">
        <f t="shared" si="2923"/>
        <v>2.0588407322922149</v>
      </c>
      <c r="WZ13" s="121">
        <v>236</v>
      </c>
      <c r="XA13" s="252">
        <f t="shared" si="2924"/>
        <v>2.6091763405196242</v>
      </c>
      <c r="XB13" s="121">
        <v>116</v>
      </c>
      <c r="XC13" s="252">
        <f t="shared" si="2925"/>
        <v>1.4435042309606769</v>
      </c>
      <c r="XD13" s="121">
        <v>0</v>
      </c>
      <c r="XE13" s="253">
        <f t="shared" si="2926"/>
        <v>352</v>
      </c>
      <c r="XF13" s="254">
        <f t="shared" si="2927"/>
        <v>2.0607692758035241</v>
      </c>
      <c r="XG13" s="121">
        <v>236</v>
      </c>
      <c r="XH13" s="252">
        <f t="shared" si="2928"/>
        <v>2.6111971675149368</v>
      </c>
      <c r="XI13" s="121">
        <v>116</v>
      </c>
      <c r="XJ13" s="252">
        <f t="shared" si="2929"/>
        <v>1.4440433212996391</v>
      </c>
      <c r="XK13" s="121">
        <v>0</v>
      </c>
      <c r="XL13" s="253">
        <f t="shared" si="2930"/>
        <v>352</v>
      </c>
      <c r="XM13" s="254">
        <f t="shared" si="2931"/>
        <v>2.0619764512916641</v>
      </c>
      <c r="XN13" s="121">
        <v>236</v>
      </c>
      <c r="XO13" s="252">
        <f t="shared" si="2932"/>
        <v>2.6132211272284356</v>
      </c>
      <c r="XP13" s="121">
        <v>116</v>
      </c>
      <c r="XQ13" s="252">
        <f t="shared" si="2933"/>
        <v>1.4456630109670987</v>
      </c>
      <c r="XR13" s="121">
        <v>0</v>
      </c>
      <c r="XS13" s="253">
        <f t="shared" si="2934"/>
        <v>352</v>
      </c>
      <c r="XT13" s="254">
        <f t="shared" si="2935"/>
        <v>2.0639108765757843</v>
      </c>
      <c r="XU13" s="121">
        <v>235</v>
      </c>
      <c r="XV13" s="252">
        <f t="shared" si="2936"/>
        <v>2.6035896299578991</v>
      </c>
      <c r="XW13" s="121">
        <v>115</v>
      </c>
      <c r="XX13" s="252">
        <f t="shared" si="2937"/>
        <v>1.4337364418401695</v>
      </c>
      <c r="XY13" s="121">
        <v>0</v>
      </c>
      <c r="XZ13" s="253">
        <f t="shared" si="2938"/>
        <v>350</v>
      </c>
      <c r="YA13" s="254">
        <f t="shared" si="2939"/>
        <v>2.0531471813222266</v>
      </c>
      <c r="YB13" s="121">
        <v>235</v>
      </c>
      <c r="YC13" s="252">
        <f t="shared" si="2940"/>
        <v>2.6053215077605323</v>
      </c>
      <c r="YD13" s="121">
        <v>114</v>
      </c>
      <c r="YE13" s="252">
        <f t="shared" si="2941"/>
        <v>1.4223331253898939</v>
      </c>
      <c r="YF13" s="121">
        <v>0</v>
      </c>
      <c r="YG13" s="253">
        <f t="shared" si="2942"/>
        <v>349</v>
      </c>
      <c r="YH13" s="254">
        <f t="shared" si="2943"/>
        <v>2.0487232169063692</v>
      </c>
      <c r="YI13" s="121">
        <v>234</v>
      </c>
      <c r="YJ13" s="252">
        <f t="shared" si="2944"/>
        <v>2.5956738768718801</v>
      </c>
      <c r="YK13" s="121">
        <v>114</v>
      </c>
      <c r="YL13" s="252">
        <f t="shared" si="2945"/>
        <v>1.4228657014478281</v>
      </c>
      <c r="YM13" s="121">
        <v>0</v>
      </c>
      <c r="YN13" s="253">
        <f t="shared" si="2946"/>
        <v>348</v>
      </c>
      <c r="YO13" s="254">
        <f t="shared" si="2947"/>
        <v>2.0438127679567746</v>
      </c>
      <c r="YP13" s="121">
        <v>233</v>
      </c>
      <c r="YQ13" s="252">
        <f t="shared" si="2948"/>
        <v>2.5854416333777186</v>
      </c>
      <c r="YR13" s="121">
        <v>114</v>
      </c>
      <c r="YS13" s="252">
        <f t="shared" si="2949"/>
        <v>1.423754215061821</v>
      </c>
      <c r="YT13" s="121">
        <v>0</v>
      </c>
      <c r="YU13" s="253">
        <f t="shared" si="2950"/>
        <v>347</v>
      </c>
      <c r="YV13" s="254">
        <f t="shared" si="2951"/>
        <v>2.0388977025677186</v>
      </c>
      <c r="YW13" s="121">
        <v>233</v>
      </c>
      <c r="YX13" s="252">
        <f t="shared" si="2952"/>
        <v>2.5874514158800666</v>
      </c>
      <c r="YY13" s="121">
        <v>114</v>
      </c>
      <c r="YZ13" s="252">
        <f t="shared" si="2953"/>
        <v>1.4242878560719641</v>
      </c>
      <c r="ZA13" s="121">
        <v>0</v>
      </c>
      <c r="ZB13" s="253">
        <f t="shared" si="2954"/>
        <v>347</v>
      </c>
      <c r="ZC13" s="254">
        <f t="shared" si="2955"/>
        <v>2.040096419542595</v>
      </c>
      <c r="ZD13" s="121">
        <v>233</v>
      </c>
      <c r="ZE13" s="252">
        <f t="shared" si="2956"/>
        <v>2.5883137080648746</v>
      </c>
      <c r="ZF13" s="121">
        <v>114</v>
      </c>
      <c r="ZG13" s="252">
        <f t="shared" si="2957"/>
        <v>1.4251781472684086</v>
      </c>
      <c r="ZH13" s="121">
        <v>0</v>
      </c>
      <c r="ZI13" s="253">
        <f t="shared" si="2958"/>
        <v>347</v>
      </c>
      <c r="ZJ13" s="254">
        <f t="shared" si="2959"/>
        <v>2.0410564084465621</v>
      </c>
      <c r="ZK13" s="121">
        <v>233</v>
      </c>
      <c r="ZL13" s="252">
        <f t="shared" si="2960"/>
        <v>2.5900400177856824</v>
      </c>
      <c r="ZM13" s="121">
        <v>114</v>
      </c>
      <c r="ZN13" s="252">
        <f t="shared" si="2961"/>
        <v>1.4262479669710997</v>
      </c>
      <c r="ZO13" s="121">
        <v>0</v>
      </c>
      <c r="ZP13" s="253">
        <f t="shared" si="2962"/>
        <v>347</v>
      </c>
      <c r="ZQ13" s="254">
        <f t="shared" si="2963"/>
        <v>2.0424980869974689</v>
      </c>
      <c r="ZR13" s="121">
        <v>233</v>
      </c>
      <c r="ZS13" s="252">
        <f t="shared" si="2964"/>
        <v>2.5920569585048394</v>
      </c>
      <c r="ZT13" s="121">
        <v>114</v>
      </c>
      <c r="ZU13" s="252">
        <f t="shared" si="2965"/>
        <v>1.4266049305468651</v>
      </c>
      <c r="ZV13" s="121">
        <v>0</v>
      </c>
      <c r="ZW13" s="253">
        <f t="shared" si="2966"/>
        <v>347</v>
      </c>
      <c r="ZX13" s="254">
        <f t="shared" si="2967"/>
        <v>2.0435806831566548</v>
      </c>
      <c r="ZY13" s="121">
        <v>233</v>
      </c>
      <c r="ZZ13" s="252">
        <f t="shared" si="2968"/>
        <v>2.5937882667260381</v>
      </c>
      <c r="AAA13" s="121">
        <v>114</v>
      </c>
      <c r="AAB13" s="252">
        <f t="shared" si="2969"/>
        <v>1.4271407110665999</v>
      </c>
      <c r="AAC13" s="121">
        <v>0</v>
      </c>
      <c r="AAD13" s="253">
        <f t="shared" si="2970"/>
        <v>347</v>
      </c>
      <c r="AAE13" s="254">
        <f t="shared" si="2971"/>
        <v>2.0446644275528842</v>
      </c>
      <c r="AAF13" s="121">
        <v>233</v>
      </c>
      <c r="AAG13" s="252">
        <f t="shared" si="2972"/>
        <v>2.5949437576567544</v>
      </c>
      <c r="AAH13" s="121">
        <v>113</v>
      </c>
      <c r="AAI13" s="252">
        <f t="shared" si="2973"/>
        <v>1.4156852919067902</v>
      </c>
      <c r="AAJ13" s="121">
        <v>0</v>
      </c>
      <c r="AAK13" s="253">
        <f t="shared" si="2974"/>
        <v>346</v>
      </c>
      <c r="AAL13" s="254">
        <f t="shared" si="2975"/>
        <v>2.0399740581333647</v>
      </c>
      <c r="AAM13" s="121">
        <v>233</v>
      </c>
      <c r="AAN13" s="252">
        <f t="shared" si="2976"/>
        <v>2.5966789256658864</v>
      </c>
      <c r="AAO13" s="121">
        <v>113</v>
      </c>
      <c r="AAP13" s="252">
        <f t="shared" si="2977"/>
        <v>1.4167502507522567</v>
      </c>
      <c r="AAQ13" s="121">
        <v>0</v>
      </c>
      <c r="AAR13" s="253">
        <f t="shared" si="2978"/>
        <v>346</v>
      </c>
      <c r="AAS13" s="254">
        <f t="shared" si="2979"/>
        <v>2.0414183727653548</v>
      </c>
      <c r="AAT13" s="121">
        <v>233</v>
      </c>
      <c r="AAU13" s="252">
        <f t="shared" si="2980"/>
        <v>2.5989960959286114</v>
      </c>
      <c r="AAV13" s="121">
        <v>113</v>
      </c>
      <c r="AAW13" s="252">
        <f t="shared" si="2981"/>
        <v>1.4174611138986453</v>
      </c>
      <c r="AAX13" s="121">
        <v>0</v>
      </c>
      <c r="AAY13" s="253">
        <f t="shared" si="2982"/>
        <v>346</v>
      </c>
      <c r="AAZ13" s="254">
        <f t="shared" si="2983"/>
        <v>2.0428647340142883</v>
      </c>
      <c r="ABA13" s="121">
        <v>233</v>
      </c>
      <c r="ABB13" s="252">
        <f t="shared" si="2984"/>
        <v>2.6001562325633301</v>
      </c>
      <c r="ABC13" s="121">
        <v>113</v>
      </c>
      <c r="ABD13" s="252">
        <f t="shared" si="2985"/>
        <v>1.4181726907630521</v>
      </c>
      <c r="ABE13" s="121">
        <v>0</v>
      </c>
      <c r="ABF13" s="253">
        <f t="shared" si="2986"/>
        <v>346</v>
      </c>
      <c r="ABG13" s="254">
        <f t="shared" si="2987"/>
        <v>2.0438301140055524</v>
      </c>
      <c r="ABH13" s="121">
        <v>233</v>
      </c>
      <c r="ABI13" s="252">
        <f t="shared" si="2988"/>
        <v>2.6016078606520767</v>
      </c>
      <c r="ABJ13" s="121">
        <v>113</v>
      </c>
      <c r="ABK13" s="252">
        <f t="shared" si="2989"/>
        <v>1.4195979899497488</v>
      </c>
      <c r="ABL13" s="121">
        <v>0</v>
      </c>
      <c r="ABM13" s="253">
        <f t="shared" si="2990"/>
        <v>346</v>
      </c>
      <c r="ABN13" s="254">
        <f t="shared" si="2991"/>
        <v>2.0454008039725706</v>
      </c>
      <c r="ABO13" s="121">
        <v>233</v>
      </c>
      <c r="ABP13" s="252">
        <f t="shared" si="2992"/>
        <v>2.6027703306523682</v>
      </c>
      <c r="ABQ13" s="121">
        <v>113</v>
      </c>
      <c r="ABR13" s="252">
        <f t="shared" si="2993"/>
        <v>1.4203117144293615</v>
      </c>
      <c r="ABS13" s="121">
        <v>0</v>
      </c>
      <c r="ABT13" s="253">
        <f t="shared" si="2994"/>
        <v>346</v>
      </c>
      <c r="ABU13" s="254">
        <f t="shared" si="2995"/>
        <v>2.0463685829193281</v>
      </c>
      <c r="ABV13" s="121">
        <v>233</v>
      </c>
      <c r="ABW13" s="252">
        <f t="shared" si="2996"/>
        <v>2.6042248798479939</v>
      </c>
      <c r="ABX13" s="121">
        <v>113</v>
      </c>
      <c r="ABY13" s="252">
        <f t="shared" si="2997"/>
        <v>1.421204879889322</v>
      </c>
      <c r="ABZ13" s="121">
        <v>0</v>
      </c>
      <c r="ACA13" s="253">
        <f t="shared" si="2998"/>
        <v>346</v>
      </c>
      <c r="ACB13" s="254">
        <f t="shared" si="2999"/>
        <v>2.0475795952183691</v>
      </c>
      <c r="ACC13" s="121">
        <v>233</v>
      </c>
      <c r="ACD13" s="252">
        <f t="shared" si="3000"/>
        <v>2.605681055692239</v>
      </c>
      <c r="ACE13" s="121">
        <v>113</v>
      </c>
      <c r="ACF13" s="252">
        <f t="shared" si="3001"/>
        <v>1.4224572004028198</v>
      </c>
      <c r="ACG13" s="121">
        <v>0</v>
      </c>
      <c r="ACH13" s="253">
        <f t="shared" si="3002"/>
        <v>346</v>
      </c>
      <c r="ACI13" s="254">
        <f t="shared" si="3003"/>
        <v>2.0490347033045127</v>
      </c>
      <c r="ACJ13" s="121">
        <v>233</v>
      </c>
      <c r="ACK13" s="252">
        <f t="shared" si="3004"/>
        <v>2.6103517813130179</v>
      </c>
      <c r="ACL13" s="121">
        <v>113</v>
      </c>
      <c r="ACM13" s="252">
        <f t="shared" si="3005"/>
        <v>1.423353067136919</v>
      </c>
      <c r="ACN13" s="121">
        <v>0</v>
      </c>
      <c r="ACO13" s="253">
        <f t="shared" si="3006"/>
        <v>346</v>
      </c>
      <c r="ACP13" s="254">
        <f t="shared" si="3007"/>
        <v>2.0515861251111769</v>
      </c>
      <c r="ACQ13" s="121">
        <v>232</v>
      </c>
      <c r="ACR13" s="252">
        <f t="shared" si="3008"/>
        <v>2.600896860986547</v>
      </c>
      <c r="ACS13" s="121">
        <v>113</v>
      </c>
      <c r="ACT13" s="252">
        <f t="shared" si="3009"/>
        <v>1.4244295978822641</v>
      </c>
      <c r="ACU13" s="121">
        <v>0</v>
      </c>
      <c r="ACV13" s="253">
        <f t="shared" si="3010"/>
        <v>345</v>
      </c>
      <c r="ACW13" s="254">
        <f t="shared" si="3011"/>
        <v>2.0471132736011395</v>
      </c>
      <c r="ACX13" s="121">
        <v>232</v>
      </c>
      <c r="ACY13" s="252">
        <f t="shared" si="3012"/>
        <v>2.6020637056976224</v>
      </c>
      <c r="ACZ13" s="121">
        <v>113</v>
      </c>
      <c r="ADA13" s="252">
        <f t="shared" si="3013"/>
        <v>1.4251481901879177</v>
      </c>
      <c r="ADB13" s="121">
        <v>0</v>
      </c>
      <c r="ADC13" s="253">
        <f t="shared" si="3014"/>
        <v>345</v>
      </c>
      <c r="ADD13" s="254">
        <f t="shared" si="3015"/>
        <v>2.0480854853072126</v>
      </c>
      <c r="ADE13" s="121">
        <v>231</v>
      </c>
      <c r="ADF13" s="252">
        <f t="shared" si="3016"/>
        <v>2.5937570177408489</v>
      </c>
      <c r="ADG13" s="121">
        <v>113</v>
      </c>
      <c r="ADH13" s="252">
        <f t="shared" si="3017"/>
        <v>1.4258675078864353</v>
      </c>
      <c r="ADI13" s="121">
        <v>0</v>
      </c>
      <c r="ADJ13" s="253">
        <f t="shared" si="3018"/>
        <v>344</v>
      </c>
      <c r="ADK13" s="254">
        <f t="shared" si="3019"/>
        <v>2.0438476620521655</v>
      </c>
      <c r="ADL13" s="121">
        <v>231</v>
      </c>
      <c r="ADM13" s="252">
        <f t="shared" si="3020"/>
        <v>2.5975486337568876</v>
      </c>
      <c r="ADN13" s="121">
        <v>112</v>
      </c>
      <c r="ADO13" s="252">
        <f t="shared" si="3021"/>
        <v>1.4162873039959536</v>
      </c>
      <c r="ADP13" s="121">
        <v>0</v>
      </c>
      <c r="ADQ13" s="253">
        <f t="shared" si="3022"/>
        <v>343</v>
      </c>
      <c r="ADR13" s="254">
        <f t="shared" si="3023"/>
        <v>2.0415451461222549</v>
      </c>
      <c r="ADS13" s="121">
        <v>231</v>
      </c>
      <c r="ADT13" s="252">
        <f t="shared" si="3024"/>
        <v>2.5993023517497469</v>
      </c>
      <c r="ADU13" s="121">
        <v>112</v>
      </c>
      <c r="ADV13" s="252">
        <f t="shared" si="3025"/>
        <v>1.4180805267156242</v>
      </c>
      <c r="ADW13" s="121">
        <v>0</v>
      </c>
      <c r="ADX13" s="253">
        <f t="shared" si="3026"/>
        <v>343</v>
      </c>
      <c r="ADY13" s="254">
        <f t="shared" si="3027"/>
        <v>2.0434912123920164</v>
      </c>
      <c r="ADZ13" s="121">
        <v>231</v>
      </c>
      <c r="AEA13" s="252">
        <f t="shared" si="3028"/>
        <v>2.6025236593059939</v>
      </c>
      <c r="AEB13" s="121">
        <v>110</v>
      </c>
      <c r="AEC13" s="252">
        <f t="shared" si="3029"/>
        <v>1.3952308472856418</v>
      </c>
      <c r="AED13" s="121">
        <v>0</v>
      </c>
      <c r="AEE13" s="253">
        <f t="shared" si="3030"/>
        <v>341</v>
      </c>
      <c r="AEF13" s="254">
        <f t="shared" si="3031"/>
        <v>2.0346062052505967</v>
      </c>
      <c r="AEG13" s="121">
        <v>230</v>
      </c>
      <c r="AEH13" s="252">
        <f t="shared" si="3032"/>
        <v>2.5953509365831642</v>
      </c>
      <c r="AEI13" s="121">
        <v>109</v>
      </c>
      <c r="AEJ13" s="252">
        <f t="shared" si="3033"/>
        <v>1.3846544715447155</v>
      </c>
      <c r="AEK13" s="121">
        <v>0</v>
      </c>
      <c r="AEL13" s="253">
        <f t="shared" si="3034"/>
        <v>339</v>
      </c>
      <c r="AEM13" s="254">
        <f t="shared" si="3035"/>
        <v>2.0258157045536036</v>
      </c>
      <c r="AEN13" s="121">
        <v>229</v>
      </c>
      <c r="AEO13" s="252">
        <f t="shared" si="3036"/>
        <v>2.5881555153707052</v>
      </c>
      <c r="AEP13" s="121">
        <v>109</v>
      </c>
      <c r="AEQ13" s="252">
        <f t="shared" si="3037"/>
        <v>1.3864156703128974</v>
      </c>
      <c r="AER13" s="121">
        <v>0</v>
      </c>
      <c r="AES13" s="253">
        <f t="shared" si="3038"/>
        <v>338</v>
      </c>
      <c r="AET13" s="254">
        <f t="shared" si="3039"/>
        <v>2.0227408737283064</v>
      </c>
      <c r="AEU13" s="121">
        <v>228</v>
      </c>
      <c r="AEV13" s="252">
        <f t="shared" si="3040"/>
        <v>2.5791855203619907</v>
      </c>
      <c r="AEW13" s="121">
        <v>109</v>
      </c>
      <c r="AEX13" s="252">
        <f t="shared" si="3041"/>
        <v>1.3887119378264747</v>
      </c>
      <c r="AEY13" s="121">
        <v>0</v>
      </c>
      <c r="AEZ13" s="253">
        <f t="shared" si="3042"/>
        <v>337</v>
      </c>
      <c r="AFA13" s="254">
        <f t="shared" si="3043"/>
        <v>2.0192941458445683</v>
      </c>
      <c r="AFB13" s="121">
        <v>227</v>
      </c>
      <c r="AFC13" s="252">
        <f t="shared" si="3044"/>
        <v>2.5713638423198915</v>
      </c>
      <c r="AFD13" s="121">
        <v>109</v>
      </c>
      <c r="AFE13" s="252">
        <f t="shared" si="3045"/>
        <v>1.389951542973731</v>
      </c>
      <c r="AFF13" s="121">
        <v>0</v>
      </c>
      <c r="AFG13" s="253">
        <f t="shared" si="3046"/>
        <v>336</v>
      </c>
      <c r="AFH13" s="254">
        <f t="shared" si="3047"/>
        <v>2.0155968806238751</v>
      </c>
      <c r="AFI13" s="121">
        <v>226</v>
      </c>
      <c r="AFJ13" s="252">
        <f t="shared" si="3048"/>
        <v>2.5641025641025639</v>
      </c>
      <c r="AFK13" s="121">
        <v>109</v>
      </c>
      <c r="AFL13" s="252">
        <f t="shared" si="3049"/>
        <v>1.3917262512768132</v>
      </c>
      <c r="AFM13" s="121">
        <v>0</v>
      </c>
      <c r="AFN13" s="253">
        <f t="shared" si="3050"/>
        <v>335</v>
      </c>
      <c r="AFO13" s="254">
        <f t="shared" si="3051"/>
        <v>2.0124954944130722</v>
      </c>
      <c r="AFP13" s="121">
        <v>226</v>
      </c>
      <c r="AFQ13" s="252">
        <f t="shared" si="3052"/>
        <v>2.5667234525837594</v>
      </c>
      <c r="AFR13" s="121">
        <v>109</v>
      </c>
      <c r="AFS13" s="252">
        <f t="shared" si="3053"/>
        <v>1.3942184701969813</v>
      </c>
      <c r="AFT13" s="121">
        <v>0</v>
      </c>
      <c r="AFU13" s="253">
        <f t="shared" si="3054"/>
        <v>335</v>
      </c>
      <c r="AFV13" s="254">
        <f t="shared" si="3055"/>
        <v>2.015280033688263</v>
      </c>
      <c r="AFW13" s="121">
        <v>225</v>
      </c>
      <c r="AFX13" s="252">
        <f t="shared" si="3056"/>
        <v>2.5600182045738991</v>
      </c>
      <c r="AFY13" s="121">
        <v>109</v>
      </c>
      <c r="AFZ13" s="252">
        <f t="shared" si="3057"/>
        <v>1.3968986287325389</v>
      </c>
      <c r="AGA13" s="121">
        <v>0</v>
      </c>
      <c r="AGB13" s="253">
        <f t="shared" si="3058"/>
        <v>334</v>
      </c>
      <c r="AGC13" s="254">
        <f t="shared" si="3059"/>
        <v>2.0130183220829316</v>
      </c>
      <c r="AGD13" s="121">
        <v>224</v>
      </c>
      <c r="AGE13" s="252">
        <f t="shared" si="3060"/>
        <v>2.5550359301927683</v>
      </c>
      <c r="AGF13" s="121">
        <v>108</v>
      </c>
      <c r="AGG13" s="252">
        <f t="shared" si="3061"/>
        <v>1.3860369609856265</v>
      </c>
      <c r="AGH13" s="121">
        <v>0</v>
      </c>
      <c r="AGI13" s="253">
        <f t="shared" si="3062"/>
        <v>332</v>
      </c>
      <c r="AGJ13" s="254">
        <f t="shared" si="3063"/>
        <v>2.0049519898544599</v>
      </c>
      <c r="AGK13" s="121">
        <v>223</v>
      </c>
      <c r="AGL13" s="252">
        <f t="shared" si="3064"/>
        <v>2.5488627271688191</v>
      </c>
      <c r="AGM13" s="121">
        <v>108</v>
      </c>
      <c r="AGN13" s="252">
        <f t="shared" si="3065"/>
        <v>1.389246205299717</v>
      </c>
      <c r="AGO13" s="121">
        <v>0</v>
      </c>
      <c r="AGP13" s="253">
        <f t="shared" si="3066"/>
        <v>331</v>
      </c>
      <c r="AGQ13" s="254">
        <f t="shared" si="3067"/>
        <v>2.0032681716395331</v>
      </c>
      <c r="AGR13" s="121">
        <v>222</v>
      </c>
      <c r="AGS13" s="252">
        <f t="shared" si="3068"/>
        <v>2.5426640705532013</v>
      </c>
      <c r="AGT13" s="121">
        <v>108</v>
      </c>
      <c r="AGU13" s="252">
        <f t="shared" si="3069"/>
        <v>1.3913939706261274</v>
      </c>
      <c r="AGV13" s="121">
        <v>0</v>
      </c>
      <c r="AGW13" s="253">
        <f t="shared" si="3070"/>
        <v>330</v>
      </c>
      <c r="AGX13" s="254">
        <f t="shared" si="3071"/>
        <v>2.0008488449645303</v>
      </c>
      <c r="AGY13" s="121">
        <v>221</v>
      </c>
      <c r="AGZ13" s="252">
        <f t="shared" si="3072"/>
        <v>2.5376047766678149</v>
      </c>
      <c r="AHA13" s="121">
        <v>108</v>
      </c>
      <c r="AHB13" s="252">
        <f t="shared" si="3073"/>
        <v>1.3937282229965158</v>
      </c>
      <c r="AHC13" s="121">
        <v>0</v>
      </c>
      <c r="AHD13" s="253">
        <f t="shared" si="3074"/>
        <v>329</v>
      </c>
      <c r="AHE13" s="254">
        <f t="shared" si="3075"/>
        <v>1.9990278284117147</v>
      </c>
      <c r="AHF13" s="121">
        <v>220</v>
      </c>
      <c r="AHG13" s="252">
        <f t="shared" si="3076"/>
        <v>2.5319369317527909</v>
      </c>
      <c r="AHH13" s="121">
        <v>105</v>
      </c>
      <c r="AHI13" s="252">
        <f t="shared" si="3077"/>
        <v>1.3586956521739131</v>
      </c>
      <c r="AHJ13" s="121">
        <v>0</v>
      </c>
      <c r="AHK13" s="253">
        <f t="shared" si="3078"/>
        <v>325</v>
      </c>
      <c r="AHL13" s="254">
        <f t="shared" si="3079"/>
        <v>1.9796552354266921</v>
      </c>
      <c r="AHM13" s="121">
        <v>219</v>
      </c>
      <c r="AHN13" s="252">
        <f t="shared" si="3080"/>
        <v>2.5268258913118724</v>
      </c>
      <c r="AHO13" s="121">
        <v>104</v>
      </c>
      <c r="AHP13" s="252">
        <f t="shared" si="3081"/>
        <v>1.3481980814104226</v>
      </c>
      <c r="AHQ13" s="121">
        <v>0</v>
      </c>
      <c r="AHR13" s="253">
        <f t="shared" si="3082"/>
        <v>323</v>
      </c>
      <c r="AHS13" s="254">
        <f t="shared" si="3083"/>
        <v>1.9717965936145534</v>
      </c>
      <c r="AHT13" s="121">
        <v>219</v>
      </c>
      <c r="AHU13" s="252">
        <f t="shared" si="3084"/>
        <v>2.5341356167553806</v>
      </c>
      <c r="AHV13" s="121">
        <v>104</v>
      </c>
      <c r="AHW13" s="252">
        <f t="shared" si="3085"/>
        <v>1.3529335241316509</v>
      </c>
      <c r="AHX13" s="121">
        <v>0</v>
      </c>
      <c r="AHY13" s="253">
        <f t="shared" si="3086"/>
        <v>323</v>
      </c>
      <c r="AHZ13" s="254">
        <f t="shared" si="3087"/>
        <v>1.9780758160328249</v>
      </c>
      <c r="AIA13" s="121">
        <v>218</v>
      </c>
      <c r="AIB13" s="252">
        <f t="shared" si="3088"/>
        <v>2.5322337089092808</v>
      </c>
      <c r="AIC13" s="121">
        <v>104</v>
      </c>
      <c r="AID13" s="252">
        <f t="shared" si="3089"/>
        <v>1.3557554425759353</v>
      </c>
      <c r="AIE13" s="121">
        <v>0</v>
      </c>
      <c r="AIF13" s="253">
        <f t="shared" si="3090"/>
        <v>322</v>
      </c>
      <c r="AIG13" s="254">
        <f t="shared" si="3091"/>
        <v>1.9778869778869779</v>
      </c>
      <c r="AIH13" s="121">
        <v>217</v>
      </c>
      <c r="AII13" s="252">
        <f t="shared" si="3092"/>
        <v>2.5258991968338957</v>
      </c>
      <c r="AIJ13" s="121">
        <v>104</v>
      </c>
      <c r="AIK13" s="252">
        <f t="shared" si="3093"/>
        <v>1.3598326359832638</v>
      </c>
      <c r="AIL13" s="121">
        <v>0</v>
      </c>
      <c r="AIM13" s="253">
        <f t="shared" si="3094"/>
        <v>321</v>
      </c>
      <c r="AIN13" s="254">
        <f t="shared" si="3095"/>
        <v>1.9767227046000369</v>
      </c>
      <c r="AIO13" s="121">
        <v>215</v>
      </c>
      <c r="AIP13" s="252">
        <f t="shared" si="3096"/>
        <v>2.5099229512024279</v>
      </c>
      <c r="AIQ13" s="121">
        <v>104</v>
      </c>
      <c r="AIR13" s="252">
        <f t="shared" si="3097"/>
        <v>1.3644712673838888</v>
      </c>
      <c r="AIS13" s="121">
        <v>0</v>
      </c>
      <c r="AIT13" s="253">
        <f t="shared" si="3098"/>
        <v>319</v>
      </c>
      <c r="AIU13" s="254">
        <f t="shared" si="3099"/>
        <v>1.9705955028416111</v>
      </c>
      <c r="AIV13" s="121">
        <v>211</v>
      </c>
      <c r="AIW13" s="252">
        <f t="shared" si="3100"/>
        <v>2.4736225087924968</v>
      </c>
      <c r="AIX13" s="121">
        <v>103</v>
      </c>
      <c r="AIY13" s="252">
        <f t="shared" si="3101"/>
        <v>1.3550848572556242</v>
      </c>
      <c r="AIZ13" s="121">
        <v>0</v>
      </c>
      <c r="AJA13" s="253">
        <f t="shared" si="3102"/>
        <v>314</v>
      </c>
      <c r="AJB13" s="254">
        <f t="shared" si="3103"/>
        <v>1.9465625193726366</v>
      </c>
      <c r="AJC13" s="121">
        <v>207</v>
      </c>
      <c r="AJD13" s="252">
        <f t="shared" si="3104"/>
        <v>2.4370143630798209</v>
      </c>
      <c r="AJE13" s="121">
        <v>103</v>
      </c>
      <c r="AJF13" s="252">
        <f t="shared" si="3105"/>
        <v>1.3591976774874637</v>
      </c>
      <c r="AJG13" s="121">
        <v>0</v>
      </c>
      <c r="AJH13" s="253">
        <f t="shared" si="3106"/>
        <v>310</v>
      </c>
      <c r="AJI13" s="254">
        <f t="shared" si="3107"/>
        <v>1.9288203086112492</v>
      </c>
      <c r="AJJ13" s="121">
        <v>206</v>
      </c>
      <c r="AJK13" s="252">
        <f t="shared" si="3108"/>
        <v>2.4329750797212708</v>
      </c>
      <c r="AJL13" s="121">
        <v>103</v>
      </c>
      <c r="AJM13" s="252">
        <f t="shared" si="3109"/>
        <v>1.3656854945637762</v>
      </c>
      <c r="AJN13" s="121">
        <v>0</v>
      </c>
      <c r="AJO13" s="253">
        <f t="shared" si="3110"/>
        <v>309</v>
      </c>
      <c r="AJP13" s="254">
        <f t="shared" si="3111"/>
        <v>1.9301642825910423</v>
      </c>
      <c r="AJQ13" s="121">
        <v>203</v>
      </c>
      <c r="AJR13" s="252">
        <f t="shared" si="3112"/>
        <v>2.4097815764482431</v>
      </c>
      <c r="AJS13" s="121">
        <v>103</v>
      </c>
      <c r="AJT13" s="252">
        <f t="shared" si="3113"/>
        <v>1.3705921490352628</v>
      </c>
      <c r="AJU13" s="121">
        <v>0</v>
      </c>
      <c r="AJV13" s="253">
        <f t="shared" si="3114"/>
        <v>306</v>
      </c>
      <c r="AJW13" s="254">
        <f t="shared" si="3115"/>
        <v>1.9198193111236588</v>
      </c>
      <c r="AJX13" s="121">
        <v>201</v>
      </c>
      <c r="AJY13" s="252">
        <f t="shared" si="3116"/>
        <v>2.3971377459749554</v>
      </c>
      <c r="AJZ13" s="121">
        <v>102</v>
      </c>
      <c r="AKA13" s="252">
        <f t="shared" si="3117"/>
        <v>1.3619975964748299</v>
      </c>
      <c r="AKB13" s="121">
        <v>0</v>
      </c>
      <c r="AKC13" s="253">
        <f t="shared" si="3118"/>
        <v>303</v>
      </c>
      <c r="AKD13" s="254">
        <f t="shared" si="3119"/>
        <v>1.9087816555373567</v>
      </c>
      <c r="AKE13" s="121">
        <v>200</v>
      </c>
      <c r="AKF13" s="252">
        <f t="shared" si="3120"/>
        <v>2.3923444976076556</v>
      </c>
      <c r="AKG13" s="121">
        <v>100</v>
      </c>
      <c r="AKH13" s="252">
        <f t="shared" si="3121"/>
        <v>1.3412017167381975</v>
      </c>
      <c r="AKI13" s="121">
        <v>0</v>
      </c>
      <c r="AKJ13" s="253">
        <f t="shared" si="3122"/>
        <v>300</v>
      </c>
      <c r="AKK13" s="254">
        <f t="shared" si="3123"/>
        <v>1.896813353566009</v>
      </c>
      <c r="AKL13" s="121">
        <v>199</v>
      </c>
      <c r="AKM13" s="252">
        <f t="shared" si="3124"/>
        <v>2.3912521028598892</v>
      </c>
      <c r="AKN13" s="121">
        <v>100</v>
      </c>
      <c r="AKO13" s="252">
        <f t="shared" si="3125"/>
        <v>1.3468013468013467</v>
      </c>
      <c r="AKP13" s="121">
        <v>0</v>
      </c>
      <c r="AKQ13" s="253">
        <f t="shared" si="3126"/>
        <v>299</v>
      </c>
      <c r="AKR13" s="254">
        <f t="shared" si="3127"/>
        <v>1.8987743697212167</v>
      </c>
      <c r="AKS13" s="121">
        <v>197</v>
      </c>
      <c r="AKT13" s="252">
        <f t="shared" si="3128"/>
        <v>2.3806646525679755</v>
      </c>
      <c r="AKU13" s="121">
        <v>100</v>
      </c>
      <c r="AKV13" s="252">
        <f t="shared" si="3129"/>
        <v>1.3509862199405567</v>
      </c>
      <c r="AKW13" s="121">
        <v>0</v>
      </c>
      <c r="AKX13" s="253">
        <f t="shared" si="3130"/>
        <v>297</v>
      </c>
      <c r="AKY13" s="254">
        <f t="shared" si="3131"/>
        <v>1.8944951202398419</v>
      </c>
      <c r="AKZ13" s="121">
        <v>193</v>
      </c>
      <c r="ALA13" s="252">
        <f t="shared" si="3132"/>
        <v>2.3459341193630729</v>
      </c>
      <c r="ALB13" s="121">
        <v>99</v>
      </c>
      <c r="ALC13" s="252">
        <f t="shared" si="3133"/>
        <v>1.3427370134273702</v>
      </c>
      <c r="ALD13" s="121">
        <v>0</v>
      </c>
      <c r="ALE13" s="253">
        <f t="shared" si="3134"/>
        <v>292</v>
      </c>
      <c r="ALF13" s="254">
        <f t="shared" si="3135"/>
        <v>1.871794871794872</v>
      </c>
      <c r="ALG13" s="121">
        <v>192</v>
      </c>
      <c r="ALH13" s="252">
        <f t="shared" si="3136"/>
        <v>2.3443223443223444</v>
      </c>
      <c r="ALI13" s="121">
        <v>98</v>
      </c>
      <c r="ALJ13" s="252">
        <f t="shared" si="3137"/>
        <v>1.3360599863667348</v>
      </c>
      <c r="ALK13" s="121">
        <v>0</v>
      </c>
      <c r="ALL13" s="253">
        <f t="shared" si="3138"/>
        <v>290</v>
      </c>
      <c r="ALM13" s="254">
        <f t="shared" si="3139"/>
        <v>1.8679549114331722</v>
      </c>
      <c r="ALN13" s="121">
        <v>191</v>
      </c>
      <c r="ALO13" s="252">
        <f t="shared" si="3140"/>
        <v>2.3398260443464411</v>
      </c>
      <c r="ALP13" s="121">
        <v>98</v>
      </c>
      <c r="ALQ13" s="252">
        <f t="shared" si="3141"/>
        <v>1.340445903433183</v>
      </c>
      <c r="ALR13" s="121">
        <v>0</v>
      </c>
      <c r="ALS13" s="253">
        <f t="shared" si="3142"/>
        <v>289</v>
      </c>
      <c r="ALT13" s="254">
        <f t="shared" si="3143"/>
        <v>1.8676489595450434</v>
      </c>
      <c r="ALU13" s="121">
        <v>191</v>
      </c>
      <c r="ALV13" s="252">
        <f t="shared" si="3144"/>
        <v>2.3510585918266864</v>
      </c>
      <c r="ALW13" s="121">
        <v>97</v>
      </c>
      <c r="ALX13" s="252">
        <f t="shared" si="3145"/>
        <v>1.3342503438789546</v>
      </c>
      <c r="ALY13" s="121">
        <v>0</v>
      </c>
      <c r="ALZ13" s="253">
        <f t="shared" si="3146"/>
        <v>288</v>
      </c>
      <c r="AMA13" s="254">
        <f t="shared" si="3147"/>
        <v>1.8708587761465507</v>
      </c>
      <c r="AMB13" s="121">
        <v>189</v>
      </c>
      <c r="AMC13" s="252">
        <f t="shared" si="3148"/>
        <v>2.3393984404010397</v>
      </c>
      <c r="AMD13" s="121">
        <v>96</v>
      </c>
      <c r="AME13" s="252">
        <f t="shared" si="3149"/>
        <v>1.3252346769740475</v>
      </c>
      <c r="AMF13" s="121">
        <v>0</v>
      </c>
      <c r="AMG13" s="253">
        <f t="shared" si="3150"/>
        <v>285</v>
      </c>
      <c r="AMH13" s="254">
        <f t="shared" si="3151"/>
        <v>1.8599490961300007</v>
      </c>
      <c r="AMI13" s="121">
        <v>189</v>
      </c>
      <c r="AMJ13" s="252">
        <f t="shared" si="3152"/>
        <v>2.3498694516971277</v>
      </c>
      <c r="AMK13" s="121">
        <v>95</v>
      </c>
      <c r="AML13" s="252">
        <f t="shared" si="3153"/>
        <v>1.3156072566126575</v>
      </c>
      <c r="AMM13" s="121">
        <v>0</v>
      </c>
      <c r="AMN13" s="253">
        <f t="shared" si="3154"/>
        <v>284</v>
      </c>
      <c r="AMO13" s="254">
        <f t="shared" si="3155"/>
        <v>1.8605870020964361</v>
      </c>
      <c r="AMP13" s="121">
        <v>189</v>
      </c>
      <c r="AMQ13" s="252">
        <f t="shared" si="3156"/>
        <v>2.3630907726931731</v>
      </c>
      <c r="AMR13" s="121">
        <v>94</v>
      </c>
      <c r="AMS13" s="252">
        <f t="shared" si="3157"/>
        <v>1.3080990815474534</v>
      </c>
      <c r="AMT13" s="121">
        <v>0</v>
      </c>
      <c r="AMU13" s="253">
        <f t="shared" si="3158"/>
        <v>283</v>
      </c>
      <c r="AMV13" s="254">
        <f t="shared" si="3159"/>
        <v>1.8638040042149633</v>
      </c>
      <c r="AMW13" s="121">
        <v>188</v>
      </c>
      <c r="AMX13" s="252">
        <f t="shared" si="3160"/>
        <v>2.3641851106639837</v>
      </c>
      <c r="AMY13" s="121">
        <v>94</v>
      </c>
      <c r="AMZ13" s="252">
        <f t="shared" si="3161"/>
        <v>1.3130325464450343</v>
      </c>
      <c r="ANA13" s="121">
        <v>0</v>
      </c>
      <c r="ANB13" s="253">
        <f t="shared" si="3162"/>
        <v>282</v>
      </c>
      <c r="ANC13" s="254">
        <f t="shared" si="3163"/>
        <v>1.8661901925749453</v>
      </c>
      <c r="AND13" s="121">
        <v>186</v>
      </c>
      <c r="ANE13" s="252">
        <f t="shared" si="3164"/>
        <v>2.350265352539803</v>
      </c>
      <c r="ANF13" s="121">
        <v>94</v>
      </c>
      <c r="ANG13" s="252">
        <f t="shared" si="3165"/>
        <v>1.3172645739910314</v>
      </c>
      <c r="ANH13" s="121">
        <v>0</v>
      </c>
      <c r="ANI13" s="253">
        <f t="shared" si="3166"/>
        <v>280</v>
      </c>
      <c r="ANJ13" s="254">
        <f t="shared" si="3167"/>
        <v>1.8604651162790697</v>
      </c>
      <c r="ANK13" s="121">
        <v>183</v>
      </c>
      <c r="ANL13" s="252">
        <f t="shared" si="3168"/>
        <v>2.3217457498096929</v>
      </c>
      <c r="ANM13" s="121">
        <v>94</v>
      </c>
      <c r="ANN13" s="252">
        <f t="shared" si="3169"/>
        <v>1.3231981981981982</v>
      </c>
      <c r="ANO13" s="121">
        <v>0</v>
      </c>
      <c r="ANP13" s="253">
        <f t="shared" si="3170"/>
        <v>277</v>
      </c>
      <c r="ANQ13" s="254">
        <f t="shared" si="3171"/>
        <v>1.8483918323768851</v>
      </c>
      <c r="ANR13" s="121">
        <v>183</v>
      </c>
      <c r="ANS13" s="252">
        <f t="shared" si="3172"/>
        <v>2.331507198369219</v>
      </c>
      <c r="ANT13" s="121">
        <v>94</v>
      </c>
      <c r="ANU13" s="252">
        <f t="shared" si="3173"/>
        <v>1.3293734973836797</v>
      </c>
      <c r="ANV13" s="121">
        <v>0</v>
      </c>
      <c r="ANW13" s="253">
        <f t="shared" si="3174"/>
        <v>277</v>
      </c>
      <c r="ANX13" s="254">
        <f t="shared" si="3175"/>
        <v>1.8565683646112601</v>
      </c>
      <c r="ANY13" s="121">
        <v>182</v>
      </c>
      <c r="ANZ13" s="252">
        <f t="shared" si="3176"/>
        <v>2.3306441285695993</v>
      </c>
      <c r="AOA13" s="121">
        <v>94</v>
      </c>
      <c r="AOB13" s="252">
        <f t="shared" si="3177"/>
        <v>1.334848054529963</v>
      </c>
      <c r="AOC13" s="121">
        <v>0</v>
      </c>
      <c r="AOD13" s="253">
        <f t="shared" si="3178"/>
        <v>276</v>
      </c>
      <c r="AOE13" s="254">
        <f t="shared" si="3179"/>
        <v>1.8584607097165176</v>
      </c>
      <c r="AOF13" s="121">
        <v>182</v>
      </c>
      <c r="AOG13" s="252">
        <f t="shared" si="3180"/>
        <v>2.3396323434888804</v>
      </c>
      <c r="AOH13" s="121">
        <v>94</v>
      </c>
      <c r="AOI13" s="252">
        <f t="shared" si="3181"/>
        <v>1.3382687927107062</v>
      </c>
      <c r="AOJ13" s="121">
        <v>0</v>
      </c>
      <c r="AOK13" s="253">
        <f t="shared" si="3182"/>
        <v>276</v>
      </c>
      <c r="AOL13" s="254">
        <f t="shared" si="3183"/>
        <v>1.8644869283253394</v>
      </c>
      <c r="AOM13" s="121">
        <v>180</v>
      </c>
      <c r="AON13" s="252">
        <f t="shared" si="3184"/>
        <v>2.3249806251614569</v>
      </c>
      <c r="AOO13" s="121">
        <v>92</v>
      </c>
      <c r="AOP13" s="252">
        <f t="shared" si="3185"/>
        <v>1.3152251608291636</v>
      </c>
      <c r="AOQ13" s="121">
        <v>0</v>
      </c>
      <c r="AOR13" s="253">
        <f t="shared" si="3186"/>
        <v>272</v>
      </c>
      <c r="AOS13" s="254">
        <f t="shared" si="3187"/>
        <v>1.8456945104159601</v>
      </c>
      <c r="AOT13" s="121">
        <v>180</v>
      </c>
      <c r="AOU13" s="252">
        <f t="shared" si="3188"/>
        <v>2.3337222870478413</v>
      </c>
      <c r="AOV13" s="121">
        <v>91</v>
      </c>
      <c r="AOW13" s="252">
        <f t="shared" si="3189"/>
        <v>1.3055954088952655</v>
      </c>
      <c r="AOX13" s="121">
        <v>0</v>
      </c>
      <c r="AOY13" s="253">
        <f t="shared" si="3190"/>
        <v>271</v>
      </c>
      <c r="AOZ13" s="254">
        <f t="shared" si="3191"/>
        <v>1.8456718654225976</v>
      </c>
      <c r="APA13" s="121">
        <v>179</v>
      </c>
      <c r="APB13" s="252">
        <f t="shared" si="3192"/>
        <v>2.3289097059588864</v>
      </c>
      <c r="APC13" s="121">
        <v>90</v>
      </c>
      <c r="APD13" s="252">
        <f t="shared" si="3193"/>
        <v>1.2972038051311616</v>
      </c>
      <c r="APE13" s="121">
        <v>0</v>
      </c>
      <c r="APF13" s="253">
        <f t="shared" si="3194"/>
        <v>269</v>
      </c>
      <c r="APG13" s="254">
        <f t="shared" si="3195"/>
        <v>1.8394420131291027</v>
      </c>
      <c r="APH13" s="121">
        <v>179</v>
      </c>
      <c r="API13" s="252">
        <f t="shared" si="3196"/>
        <v>2.3380355276907001</v>
      </c>
      <c r="APJ13" s="121">
        <v>90</v>
      </c>
      <c r="APK13" s="252">
        <f t="shared" si="3197"/>
        <v>1.3013302486986698</v>
      </c>
      <c r="APL13" s="121">
        <v>0</v>
      </c>
      <c r="APM13" s="253">
        <f t="shared" si="3198"/>
        <v>269</v>
      </c>
      <c r="APN13" s="254">
        <f t="shared" si="3199"/>
        <v>1.8460060389788635</v>
      </c>
      <c r="APO13" s="121">
        <v>178</v>
      </c>
      <c r="APP13" s="252">
        <f t="shared" si="3200"/>
        <v>2.3325907482636614</v>
      </c>
      <c r="APQ13" s="121">
        <v>90</v>
      </c>
      <c r="APR13" s="252">
        <f t="shared" si="3201"/>
        <v>1.3052936910804931</v>
      </c>
      <c r="APS13" s="121">
        <v>0</v>
      </c>
      <c r="APT13" s="253">
        <f t="shared" si="3202"/>
        <v>268</v>
      </c>
      <c r="APU13" s="254">
        <f t="shared" si="3203"/>
        <v>1.8449676442241498</v>
      </c>
      <c r="APV13" s="121">
        <v>178</v>
      </c>
      <c r="APW13" s="252">
        <f t="shared" si="3204"/>
        <v>2.3405654174884947</v>
      </c>
      <c r="APX13" s="121">
        <v>90</v>
      </c>
      <c r="APY13" s="252">
        <f t="shared" si="3205"/>
        <v>1.3094718463553032</v>
      </c>
      <c r="APZ13" s="121">
        <v>0</v>
      </c>
      <c r="AQA13" s="253">
        <f t="shared" si="3206"/>
        <v>268</v>
      </c>
      <c r="AQB13" s="254">
        <f t="shared" si="3207"/>
        <v>1.851084403923194</v>
      </c>
      <c r="AQC13" s="121">
        <v>178</v>
      </c>
      <c r="AQD13" s="252">
        <f t="shared" si="3208"/>
        <v>2.3485948014249898</v>
      </c>
      <c r="AQE13" s="121">
        <v>89</v>
      </c>
      <c r="AQF13" s="252">
        <f t="shared" si="3209"/>
        <v>1.3011695906432748</v>
      </c>
      <c r="AQG13" s="121">
        <v>0</v>
      </c>
      <c r="AQH13" s="253">
        <f t="shared" si="3210"/>
        <v>267</v>
      </c>
      <c r="AQI13" s="254">
        <f t="shared" si="3211"/>
        <v>1.8517234204868578</v>
      </c>
      <c r="AQJ13" s="121">
        <v>178</v>
      </c>
      <c r="AQK13" s="252">
        <f t="shared" si="3212"/>
        <v>2.3582405935347115</v>
      </c>
      <c r="AQL13" s="121">
        <v>89</v>
      </c>
      <c r="AQM13" s="252">
        <f t="shared" si="3213"/>
        <v>1.3063261412006457</v>
      </c>
      <c r="AQN13" s="121">
        <v>0</v>
      </c>
      <c r="AQO13" s="253">
        <f t="shared" si="3214"/>
        <v>267</v>
      </c>
      <c r="AQP13" s="254">
        <f t="shared" si="3215"/>
        <v>1.8592020054313767</v>
      </c>
      <c r="AQQ13" s="121">
        <v>178</v>
      </c>
      <c r="AQR13" s="252">
        <f t="shared" si="3216"/>
        <v>2.3682810005321979</v>
      </c>
      <c r="AQS13" s="121">
        <v>88</v>
      </c>
      <c r="AQT13" s="252">
        <f t="shared" si="3217"/>
        <v>1.2973610496830312</v>
      </c>
      <c r="AQU13" s="121">
        <v>0</v>
      </c>
      <c r="AQV13" s="253">
        <f t="shared" si="3218"/>
        <v>266</v>
      </c>
      <c r="AQW13" s="254">
        <f t="shared" si="3219"/>
        <v>1.8602699489474788</v>
      </c>
      <c r="AQX13" s="121">
        <v>178</v>
      </c>
      <c r="AQY13" s="252">
        <f t="shared" si="3220"/>
        <v>2.3727006131698212</v>
      </c>
      <c r="AQZ13" s="121">
        <v>88</v>
      </c>
      <c r="ARA13" s="252">
        <f t="shared" si="3220"/>
        <v>1.300620750812888</v>
      </c>
      <c r="ARB13" s="121">
        <v>0</v>
      </c>
      <c r="ARC13" s="253">
        <f t="shared" si="3221"/>
        <v>266</v>
      </c>
      <c r="ARD13" s="254">
        <f t="shared" ref="ARD13" si="3226">ARC13/ARC$19*100</f>
        <v>1.8643117465657415</v>
      </c>
      <c r="ARE13" s="121">
        <v>177</v>
      </c>
      <c r="ARF13" s="252">
        <f t="shared" si="147"/>
        <v>2.3647294589178358</v>
      </c>
      <c r="ARG13" s="121">
        <v>85</v>
      </c>
      <c r="ARH13" s="252">
        <f t="shared" si="148"/>
        <v>1.2603795966785289</v>
      </c>
      <c r="ARI13" s="121">
        <v>0</v>
      </c>
      <c r="ARJ13" s="253">
        <f t="shared" si="149"/>
        <v>262</v>
      </c>
      <c r="ARK13" s="254">
        <f t="shared" si="150"/>
        <v>1.8413100007027901</v>
      </c>
      <c r="ARL13" s="121">
        <v>177</v>
      </c>
      <c r="ARM13" s="252">
        <f t="shared" si="151"/>
        <v>2.3704298915227002</v>
      </c>
      <c r="ARN13" s="121">
        <v>84</v>
      </c>
      <c r="ARO13" s="252">
        <f t="shared" si="152"/>
        <v>1.2486992715920915</v>
      </c>
      <c r="ARP13" s="121">
        <v>0</v>
      </c>
      <c r="ARQ13" s="253">
        <f t="shared" si="153"/>
        <v>261</v>
      </c>
      <c r="ARR13" s="254">
        <f t="shared" si="154"/>
        <v>1.8388051289277161</v>
      </c>
      <c r="ARS13" s="121">
        <v>177</v>
      </c>
      <c r="ART13" s="252">
        <f t="shared" si="155"/>
        <v>2.3755200644208831</v>
      </c>
      <c r="ARU13" s="121">
        <v>84</v>
      </c>
      <c r="ARV13" s="252">
        <f t="shared" si="156"/>
        <v>1.2511170688114388</v>
      </c>
      <c r="ARW13" s="121">
        <v>0</v>
      </c>
      <c r="ARX13" s="253">
        <f t="shared" si="157"/>
        <v>261</v>
      </c>
      <c r="ARY13" s="254">
        <f t="shared" si="158"/>
        <v>1.8425697140840098</v>
      </c>
      <c r="ARZ13" s="121">
        <v>177</v>
      </c>
      <c r="ASA13" s="252">
        <f t="shared" si="159"/>
        <v>2.3799919322307383</v>
      </c>
      <c r="ASB13" s="121">
        <v>84</v>
      </c>
      <c r="ASC13" s="252">
        <f t="shared" si="160"/>
        <v>1.2544802867383513</v>
      </c>
      <c r="ASD13" s="121">
        <v>0</v>
      </c>
      <c r="ASE13" s="253">
        <f t="shared" si="161"/>
        <v>261</v>
      </c>
      <c r="ASF13" s="254">
        <f t="shared" si="162"/>
        <v>1.8467416684355764</v>
      </c>
      <c r="ASG13" s="121">
        <v>177</v>
      </c>
      <c r="ASH13" s="252">
        <f t="shared" si="163"/>
        <v>2.3844806681934529</v>
      </c>
      <c r="ASI13" s="121">
        <v>84</v>
      </c>
      <c r="ASJ13" s="252">
        <f t="shared" si="164"/>
        <v>1.2584269662921348</v>
      </c>
      <c r="ASK13" s="121">
        <v>0</v>
      </c>
      <c r="ASL13" s="253">
        <f t="shared" si="165"/>
        <v>261</v>
      </c>
      <c r="ASM13" s="254">
        <f t="shared" si="166"/>
        <v>1.8513264292807492</v>
      </c>
      <c r="ASN13" s="121">
        <v>177</v>
      </c>
      <c r="ASO13" s="252">
        <f t="shared" si="167"/>
        <v>2.3902768399729912</v>
      </c>
      <c r="ASP13" s="121">
        <v>83</v>
      </c>
      <c r="ASQ13" s="252">
        <f t="shared" si="168"/>
        <v>1.2454981992797118</v>
      </c>
      <c r="ASR13" s="121">
        <v>0</v>
      </c>
      <c r="ASS13" s="253">
        <f t="shared" si="169"/>
        <v>260</v>
      </c>
      <c r="AST13" s="254">
        <f t="shared" si="170"/>
        <v>1.8480346861894945</v>
      </c>
      <c r="ASU13" s="121">
        <v>177</v>
      </c>
      <c r="ASV13" s="252">
        <f t="shared" si="171"/>
        <v>2.3970747562296859</v>
      </c>
      <c r="ASW13" s="121">
        <v>83</v>
      </c>
      <c r="ASX13" s="252">
        <f t="shared" si="172"/>
        <v>1.2483080162430442</v>
      </c>
      <c r="ASY13" s="121">
        <v>0</v>
      </c>
      <c r="ASZ13" s="253">
        <f t="shared" si="173"/>
        <v>260</v>
      </c>
      <c r="ATA13" s="254">
        <f t="shared" si="174"/>
        <v>1.8527756003705553</v>
      </c>
      <c r="ATB13" s="121">
        <v>176</v>
      </c>
      <c r="ATC13" s="252">
        <f t="shared" si="175"/>
        <v>2.3887079261672097</v>
      </c>
      <c r="ATD13" s="121">
        <v>83</v>
      </c>
      <c r="ATE13" s="252">
        <f t="shared" si="176"/>
        <v>1.24981177533504</v>
      </c>
      <c r="ATF13" s="121">
        <v>0</v>
      </c>
      <c r="ATG13" s="253">
        <f t="shared" si="177"/>
        <v>259</v>
      </c>
      <c r="ATH13" s="254">
        <f t="shared" si="178"/>
        <v>1.848811478335356</v>
      </c>
      <c r="ATI13" s="121">
        <v>176</v>
      </c>
      <c r="ATJ13" s="252">
        <f t="shared" si="179"/>
        <v>2.3932553712265432</v>
      </c>
      <c r="ATK13" s="121">
        <v>82</v>
      </c>
      <c r="ATL13" s="252">
        <f t="shared" si="180"/>
        <v>1.2364294330518697</v>
      </c>
      <c r="ATM13" s="121">
        <v>0</v>
      </c>
      <c r="ATN13" s="253">
        <f t="shared" si="181"/>
        <v>258</v>
      </c>
      <c r="ATO13" s="254">
        <f t="shared" si="182"/>
        <v>1.8447018447018446</v>
      </c>
      <c r="ATP13" s="121">
        <v>176</v>
      </c>
      <c r="ATQ13" s="252">
        <f t="shared" si="183"/>
        <v>2.3952095808383236</v>
      </c>
      <c r="ATR13" s="121">
        <v>82</v>
      </c>
      <c r="ATS13" s="252">
        <f t="shared" si="184"/>
        <v>1.2384836127473191</v>
      </c>
      <c r="ATT13" s="121">
        <v>0</v>
      </c>
      <c r="ATU13" s="253">
        <f t="shared" si="185"/>
        <v>258</v>
      </c>
      <c r="ATV13" s="254">
        <f t="shared" si="186"/>
        <v>1.8469468107953326</v>
      </c>
      <c r="ATW13" s="121">
        <v>176</v>
      </c>
      <c r="ATX13" s="252">
        <f t="shared" si="187"/>
        <v>2.399781838014726</v>
      </c>
      <c r="ATY13" s="121">
        <v>82</v>
      </c>
      <c r="ATZ13" s="252">
        <f t="shared" si="188"/>
        <v>1.2407323346951127</v>
      </c>
      <c r="AUA13" s="121">
        <v>0</v>
      </c>
      <c r="AUB13" s="253">
        <f t="shared" si="189"/>
        <v>258</v>
      </c>
      <c r="AUC13" s="254">
        <f t="shared" si="190"/>
        <v>1.8503908771426523</v>
      </c>
      <c r="AUD13" s="121">
        <v>176</v>
      </c>
      <c r="AUE13" s="252">
        <f t="shared" si="191"/>
        <v>2.4017467248908297</v>
      </c>
      <c r="AUF13" s="121">
        <v>81</v>
      </c>
      <c r="AUG13" s="252">
        <f t="shared" si="192"/>
        <v>1.2270868050295409</v>
      </c>
      <c r="AUH13" s="121">
        <v>0</v>
      </c>
      <c r="AUI13" s="253">
        <f t="shared" si="193"/>
        <v>257</v>
      </c>
      <c r="AUJ13" s="254">
        <f t="shared" si="194"/>
        <v>1.8450714336994758</v>
      </c>
      <c r="AUK13" s="121">
        <v>175</v>
      </c>
      <c r="AUL13" s="252">
        <f t="shared" si="195"/>
        <v>2.3916905835725024</v>
      </c>
      <c r="AUM13" s="121">
        <v>80</v>
      </c>
      <c r="AUN13" s="252">
        <f t="shared" si="196"/>
        <v>1.2130401819560273</v>
      </c>
      <c r="AUO13" s="121">
        <v>0</v>
      </c>
      <c r="AUP13" s="253">
        <f t="shared" si="197"/>
        <v>255</v>
      </c>
      <c r="AUQ13" s="254">
        <f t="shared" si="198"/>
        <v>1.8329499712478436</v>
      </c>
      <c r="AUR13" s="121">
        <v>175</v>
      </c>
      <c r="AUS13" s="252">
        <f t="shared" si="199"/>
        <v>2.3966036702273352</v>
      </c>
      <c r="AUT13" s="121">
        <v>80</v>
      </c>
      <c r="AUU13" s="252">
        <f t="shared" si="200"/>
        <v>1.215620726333384</v>
      </c>
      <c r="AUV13" s="121">
        <v>0</v>
      </c>
      <c r="AUW13" s="253">
        <f t="shared" si="201"/>
        <v>255</v>
      </c>
      <c r="AUX13" s="254">
        <f t="shared" si="202"/>
        <v>1.8367787942087446</v>
      </c>
      <c r="AUY13" s="121">
        <v>174</v>
      </c>
      <c r="AUZ13" s="252">
        <f t="shared" si="203"/>
        <v>2.3871587323363972</v>
      </c>
      <c r="AVA13" s="121">
        <v>80</v>
      </c>
      <c r="AVB13" s="252">
        <f t="shared" si="204"/>
        <v>1.2178413761607549</v>
      </c>
      <c r="AVC13" s="121">
        <v>0</v>
      </c>
      <c r="AVD13" s="253">
        <f t="shared" si="205"/>
        <v>254</v>
      </c>
      <c r="AVE13" s="254">
        <f t="shared" si="206"/>
        <v>1.8328763169288498</v>
      </c>
      <c r="AVF13" s="121">
        <v>173</v>
      </c>
      <c r="AVG13" s="252">
        <f t="shared" si="207"/>
        <v>2.3767000961670561</v>
      </c>
      <c r="AVH13" s="121">
        <v>80</v>
      </c>
      <c r="AVI13" s="252">
        <f t="shared" si="208"/>
        <v>1.2182122734886554</v>
      </c>
      <c r="AVJ13" s="121">
        <v>0</v>
      </c>
      <c r="AVK13" s="253">
        <f t="shared" si="209"/>
        <v>253</v>
      </c>
      <c r="AVL13" s="254">
        <f t="shared" si="210"/>
        <v>1.8272425249169437</v>
      </c>
      <c r="AVM13" s="121">
        <v>173</v>
      </c>
      <c r="AVN13" s="252">
        <f t="shared" si="211"/>
        <v>2.3816079295154187</v>
      </c>
      <c r="AVO13" s="121">
        <v>80</v>
      </c>
      <c r="AVP13" s="252">
        <f t="shared" si="212"/>
        <v>1.2196981247141332</v>
      </c>
      <c r="AVQ13" s="121">
        <v>0</v>
      </c>
      <c r="AVR13" s="253">
        <f t="shared" si="213"/>
        <v>253</v>
      </c>
      <c r="AVS13" s="254">
        <f t="shared" si="214"/>
        <v>1.8302828618968388</v>
      </c>
      <c r="AVT13" s="121">
        <v>172</v>
      </c>
      <c r="AVU13" s="252">
        <f t="shared" si="215"/>
        <v>2.3714325106852336</v>
      </c>
      <c r="AVV13" s="121">
        <v>80</v>
      </c>
      <c r="AVW13" s="252">
        <f t="shared" si="216"/>
        <v>1.2208148939417061</v>
      </c>
      <c r="AVX13" s="121">
        <v>0</v>
      </c>
      <c r="AVY13" s="253">
        <f t="shared" si="217"/>
        <v>252</v>
      </c>
      <c r="AVZ13" s="254">
        <f t="shared" si="218"/>
        <v>1.8252933507170794</v>
      </c>
      <c r="AWA13" s="121">
        <v>172</v>
      </c>
      <c r="AWB13" s="252">
        <f t="shared" si="219"/>
        <v>2.3733958879536359</v>
      </c>
      <c r="AWC13" s="121">
        <v>78</v>
      </c>
      <c r="AWD13" s="252">
        <f t="shared" si="220"/>
        <v>1.192478214340315</v>
      </c>
      <c r="AWE13" s="121">
        <v>0</v>
      </c>
      <c r="AWF13" s="253">
        <f t="shared" si="221"/>
        <v>250</v>
      </c>
      <c r="AWG13" s="254">
        <f t="shared" si="222"/>
        <v>1.8131708732230924</v>
      </c>
      <c r="AWH13" s="121">
        <v>172</v>
      </c>
      <c r="AWI13" s="252">
        <f t="shared" si="223"/>
        <v>2.3753625189890899</v>
      </c>
      <c r="AWJ13" s="121">
        <v>78</v>
      </c>
      <c r="AWK13" s="252">
        <f t="shared" si="224"/>
        <v>1.1943040881947635</v>
      </c>
      <c r="AWL13" s="121">
        <v>0</v>
      </c>
      <c r="AWM13" s="253">
        <f t="shared" si="225"/>
        <v>250</v>
      </c>
      <c r="AWN13" s="254">
        <f t="shared" si="226"/>
        <v>1.8152773743828055</v>
      </c>
      <c r="AWO13" s="121">
        <v>172</v>
      </c>
      <c r="AWP13" s="252">
        <f t="shared" si="227"/>
        <v>2.3779897691137841</v>
      </c>
      <c r="AWQ13" s="121">
        <v>78</v>
      </c>
      <c r="AWR13" s="252">
        <f t="shared" si="228"/>
        <v>1.1954022988505748</v>
      </c>
      <c r="AWS13" s="121">
        <v>0</v>
      </c>
      <c r="AWT13" s="253">
        <f t="shared" si="229"/>
        <v>250</v>
      </c>
      <c r="AWU13" s="254">
        <f t="shared" si="230"/>
        <v>1.8171245820613462</v>
      </c>
      <c r="AWV13" s="121">
        <v>172</v>
      </c>
      <c r="AWW13" s="252">
        <f t="shared" si="231"/>
        <v>2.381282015782916</v>
      </c>
      <c r="AWX13" s="121">
        <v>78</v>
      </c>
      <c r="AWY13" s="252">
        <f t="shared" si="232"/>
        <v>1.1959521619135236</v>
      </c>
      <c r="AWZ13" s="121">
        <v>0</v>
      </c>
      <c r="AXA13" s="253">
        <f t="shared" si="233"/>
        <v>250</v>
      </c>
      <c r="AXB13" s="254">
        <f t="shared" si="234"/>
        <v>1.8188432157148053</v>
      </c>
      <c r="AXC13" s="121">
        <v>171</v>
      </c>
      <c r="AXD13" s="252">
        <f t="shared" si="235"/>
        <v>2.3697339246119733</v>
      </c>
      <c r="AXE13" s="121">
        <v>78</v>
      </c>
      <c r="AXF13" s="252">
        <f t="shared" si="236"/>
        <v>1.1966861000306841</v>
      </c>
      <c r="AXG13" s="121">
        <v>0</v>
      </c>
      <c r="AXH13" s="253">
        <f t="shared" si="237"/>
        <v>249</v>
      </c>
      <c r="AXI13" s="254">
        <f t="shared" si="238"/>
        <v>1.8130187854958499</v>
      </c>
      <c r="AXJ13" s="121">
        <v>170</v>
      </c>
      <c r="AXK13" s="252">
        <f t="shared" si="239"/>
        <v>2.3591451568137667</v>
      </c>
      <c r="AXL13" s="121">
        <v>78</v>
      </c>
      <c r="AXM13" s="252">
        <f t="shared" si="240"/>
        <v>1.1983407589491473</v>
      </c>
      <c r="AXN13" s="121">
        <v>0</v>
      </c>
      <c r="AXO13" s="253">
        <f t="shared" si="241"/>
        <v>248</v>
      </c>
      <c r="AXP13" s="254">
        <f t="shared" si="242"/>
        <v>1.8082391542107181</v>
      </c>
      <c r="AXQ13" s="121">
        <v>170</v>
      </c>
      <c r="AXR13" s="252">
        <f t="shared" si="243"/>
        <v>2.363080344731721</v>
      </c>
      <c r="AXS13" s="121">
        <v>77</v>
      </c>
      <c r="AXT13" s="252">
        <f t="shared" si="244"/>
        <v>1.1846153846153846</v>
      </c>
      <c r="AXU13" s="121">
        <v>0</v>
      </c>
      <c r="AXV13" s="253">
        <f t="shared" si="245"/>
        <v>247</v>
      </c>
      <c r="AXW13" s="254">
        <f t="shared" si="246"/>
        <v>1.8037096538630055</v>
      </c>
      <c r="AXX13" s="121">
        <v>170</v>
      </c>
      <c r="AXY13" s="252">
        <f t="shared" si="247"/>
        <v>2.3657111049262451</v>
      </c>
      <c r="AXZ13" s="121">
        <v>77</v>
      </c>
      <c r="AYA13" s="252">
        <f t="shared" si="248"/>
        <v>1.1853448275862069</v>
      </c>
      <c r="AYB13" s="121">
        <v>0</v>
      </c>
      <c r="AYC13" s="253">
        <f t="shared" si="249"/>
        <v>247</v>
      </c>
      <c r="AYD13" s="254">
        <f t="shared" si="250"/>
        <v>1.8052916240315742</v>
      </c>
      <c r="AYE13" s="121">
        <v>170</v>
      </c>
      <c r="AYF13" s="252">
        <f t="shared" si="251"/>
        <v>2.3670286828181561</v>
      </c>
      <c r="AYG13" s="121">
        <v>77</v>
      </c>
      <c r="AYH13" s="252">
        <f t="shared" si="252"/>
        <v>1.1866235167206041</v>
      </c>
      <c r="AYI13" s="121">
        <v>0</v>
      </c>
      <c r="AYJ13" s="253">
        <f t="shared" si="253"/>
        <v>247</v>
      </c>
      <c r="AYK13" s="254">
        <f t="shared" si="254"/>
        <v>1.8067442030575669</v>
      </c>
      <c r="AYL13" s="121">
        <v>169</v>
      </c>
      <c r="AYM13" s="252">
        <f t="shared" si="255"/>
        <v>2.3547443221401698</v>
      </c>
      <c r="AYN13" s="121">
        <v>77</v>
      </c>
      <c r="AYO13" s="252">
        <f t="shared" si="256"/>
        <v>1.1875385564466379</v>
      </c>
      <c r="AYP13" s="121">
        <v>0</v>
      </c>
      <c r="AYQ13" s="253">
        <f t="shared" si="257"/>
        <v>246</v>
      </c>
      <c r="AYR13" s="254">
        <f t="shared" si="258"/>
        <v>1.8007466510504353</v>
      </c>
      <c r="AYS13" s="121">
        <v>169</v>
      </c>
      <c r="AYT13" s="252">
        <f t="shared" si="259"/>
        <v>2.3573720184126099</v>
      </c>
      <c r="AYU13" s="121">
        <v>77</v>
      </c>
      <c r="AYV13" s="252">
        <f t="shared" si="260"/>
        <v>1.1895566198053453</v>
      </c>
      <c r="AYW13" s="121">
        <v>0</v>
      </c>
      <c r="AYX13" s="253">
        <f t="shared" si="261"/>
        <v>246</v>
      </c>
      <c r="AYY13" s="254">
        <f t="shared" si="262"/>
        <v>1.8032546547427062</v>
      </c>
      <c r="AYZ13" s="121">
        <v>169</v>
      </c>
      <c r="AZA13" s="252">
        <f t="shared" si="263"/>
        <v>2.3596760681373916</v>
      </c>
      <c r="AZB13" s="121">
        <v>77</v>
      </c>
      <c r="AZC13" s="252">
        <f t="shared" si="264"/>
        <v>1.1904761904761905</v>
      </c>
      <c r="AZD13" s="121">
        <v>0</v>
      </c>
      <c r="AZE13" s="253">
        <f t="shared" si="265"/>
        <v>246</v>
      </c>
      <c r="AZF13" s="254">
        <f t="shared" si="266"/>
        <v>1.804842259721203</v>
      </c>
      <c r="AZG13" s="121">
        <v>169</v>
      </c>
      <c r="AZH13" s="252">
        <f t="shared" si="267"/>
        <v>2.3613245773368732</v>
      </c>
      <c r="AZI13" s="121">
        <v>77</v>
      </c>
      <c r="AZJ13" s="252">
        <f t="shared" si="268"/>
        <v>1.1913971839702924</v>
      </c>
      <c r="AZK13" s="121">
        <v>0</v>
      </c>
      <c r="AZL13" s="253">
        <f t="shared" si="269"/>
        <v>246</v>
      </c>
      <c r="AZM13" s="254">
        <f t="shared" si="270"/>
        <v>1.8061674008810573</v>
      </c>
      <c r="AZN13" s="121">
        <v>168</v>
      </c>
      <c r="AZO13" s="252">
        <f t="shared" si="271"/>
        <v>2.3499790180444817</v>
      </c>
      <c r="AZP13" s="121">
        <v>77</v>
      </c>
      <c r="AZQ13" s="252">
        <f t="shared" si="272"/>
        <v>1.1921350054187956</v>
      </c>
      <c r="AZR13" s="121">
        <v>0</v>
      </c>
      <c r="AZS13" s="253">
        <f t="shared" si="273"/>
        <v>245</v>
      </c>
      <c r="AZT13" s="254">
        <f t="shared" si="274"/>
        <v>1.8004115226337449</v>
      </c>
      <c r="AZU13" s="121">
        <v>167</v>
      </c>
      <c r="AZV13" s="252">
        <f t="shared" si="275"/>
        <v>2.3376259798432253</v>
      </c>
      <c r="AZW13" s="121">
        <v>77</v>
      </c>
      <c r="AZX13" s="252">
        <f t="shared" si="276"/>
        <v>1.1926889714993805</v>
      </c>
      <c r="AZY13" s="121">
        <v>0</v>
      </c>
      <c r="AZZ13" s="253">
        <f t="shared" si="277"/>
        <v>244</v>
      </c>
      <c r="BAA13" s="254">
        <f t="shared" si="278"/>
        <v>1.7941176470588234</v>
      </c>
      <c r="BAB13" s="121">
        <v>167</v>
      </c>
      <c r="BAC13" s="252">
        <f t="shared" si="279"/>
        <v>2.3395909218268423</v>
      </c>
      <c r="BAD13" s="121">
        <v>77</v>
      </c>
      <c r="BAE13" s="252">
        <f t="shared" si="280"/>
        <v>1.1936133932723609</v>
      </c>
      <c r="BAF13" s="121">
        <v>0</v>
      </c>
      <c r="BAG13" s="253">
        <f t="shared" si="281"/>
        <v>244</v>
      </c>
      <c r="BAH13" s="254">
        <f t="shared" si="282"/>
        <v>1.7955699462800796</v>
      </c>
      <c r="BAI13" s="121">
        <v>167</v>
      </c>
      <c r="BAJ13" s="252">
        <f t="shared" si="283"/>
        <v>2.3405746320953047</v>
      </c>
      <c r="BAK13" s="121">
        <v>77</v>
      </c>
      <c r="BAL13" s="252">
        <f t="shared" si="284"/>
        <v>1.1945392491467577</v>
      </c>
      <c r="BAM13" s="121">
        <v>0</v>
      </c>
      <c r="BAN13" s="253">
        <f t="shared" si="285"/>
        <v>244</v>
      </c>
      <c r="BAO13" s="254">
        <f t="shared" si="286"/>
        <v>1.7966276415580591</v>
      </c>
      <c r="BAP13" s="121">
        <v>166</v>
      </c>
      <c r="BAQ13" s="252">
        <f t="shared" si="287"/>
        <v>2.3291707590851694</v>
      </c>
      <c r="BAR13" s="121">
        <v>76</v>
      </c>
      <c r="BAS13" s="252">
        <f t="shared" si="288"/>
        <v>1.1804908356632493</v>
      </c>
      <c r="BAT13" s="121">
        <v>0</v>
      </c>
      <c r="BAU13" s="253">
        <f t="shared" si="289"/>
        <v>242</v>
      </c>
      <c r="BAV13" s="254">
        <f t="shared" si="290"/>
        <v>1.7840029487652045</v>
      </c>
      <c r="BAW13" s="121">
        <v>166</v>
      </c>
      <c r="BAX13" s="252">
        <f t="shared" si="291"/>
        <v>2.330151600224593</v>
      </c>
      <c r="BAY13" s="121">
        <v>76</v>
      </c>
      <c r="BAZ13" s="252">
        <f t="shared" si="292"/>
        <v>1.1814083631276233</v>
      </c>
      <c r="BBA13" s="121">
        <v>0</v>
      </c>
      <c r="BBB13" s="253">
        <f t="shared" si="293"/>
        <v>242</v>
      </c>
      <c r="BBC13" s="254">
        <f t="shared" si="294"/>
        <v>1.7850556907870474</v>
      </c>
      <c r="BBD13" s="121">
        <v>165</v>
      </c>
      <c r="BBE13" s="252">
        <f t="shared" si="295"/>
        <v>2.3180668727170555</v>
      </c>
      <c r="BBF13" s="121">
        <v>76</v>
      </c>
      <c r="BBG13" s="252">
        <f t="shared" si="296"/>
        <v>1.1823273179838207</v>
      </c>
      <c r="BBH13" s="121">
        <v>0</v>
      </c>
      <c r="BBI13" s="253">
        <f t="shared" si="297"/>
        <v>241</v>
      </c>
      <c r="BBJ13" s="254">
        <f t="shared" si="298"/>
        <v>1.77912298833604</v>
      </c>
      <c r="BBK13" s="121">
        <v>165</v>
      </c>
      <c r="BBL13" s="252">
        <f t="shared" si="299"/>
        <v>2.3206751054852321</v>
      </c>
      <c r="BBM13" s="121">
        <v>76</v>
      </c>
      <c r="BBN13" s="252">
        <f t="shared" si="300"/>
        <v>1.1836162591496651</v>
      </c>
      <c r="BBO13" s="121">
        <v>0</v>
      </c>
      <c r="BBP13" s="253">
        <f t="shared" si="301"/>
        <v>241</v>
      </c>
      <c r="BBQ13" s="254">
        <f t="shared" si="302"/>
        <v>1.7810952627300272</v>
      </c>
      <c r="BBR13" s="121">
        <v>165</v>
      </c>
      <c r="BBS13" s="252">
        <f t="shared" si="303"/>
        <v>2.3226351351351351</v>
      </c>
      <c r="BBT13" s="121">
        <v>76</v>
      </c>
      <c r="BBU13" s="252">
        <f t="shared" si="304"/>
        <v>1.184169523215955</v>
      </c>
      <c r="BBV13" s="121">
        <v>0</v>
      </c>
      <c r="BBW13" s="253">
        <f t="shared" si="305"/>
        <v>241</v>
      </c>
      <c r="BBX13" s="254">
        <f t="shared" si="306"/>
        <v>1.7822807277030024</v>
      </c>
      <c r="BBY13" s="121">
        <v>164</v>
      </c>
      <c r="BBZ13" s="252">
        <f t="shared" si="307"/>
        <v>2.3108355643229532</v>
      </c>
      <c r="BCA13" s="121">
        <v>76</v>
      </c>
      <c r="BCB13" s="252">
        <f t="shared" si="308"/>
        <v>1.1845386533665836</v>
      </c>
      <c r="BCC13" s="121">
        <v>0</v>
      </c>
      <c r="BCD13" s="253">
        <f t="shared" si="309"/>
        <v>240</v>
      </c>
      <c r="BCE13" s="254">
        <f t="shared" si="310"/>
        <v>1.7760674905646416</v>
      </c>
      <c r="BCF13" s="121">
        <v>164</v>
      </c>
      <c r="BCG13" s="252">
        <f t="shared" si="311"/>
        <v>2.3124647490129724</v>
      </c>
      <c r="BCH13" s="121">
        <v>76</v>
      </c>
      <c r="BCI13" s="252">
        <f t="shared" si="312"/>
        <v>1.1850927802900357</v>
      </c>
      <c r="BCJ13" s="121">
        <v>0</v>
      </c>
      <c r="BCK13" s="253">
        <f t="shared" si="313"/>
        <v>240</v>
      </c>
      <c r="BCL13" s="254">
        <f t="shared" si="314"/>
        <v>1.7771195853387636</v>
      </c>
      <c r="BCM13" s="121">
        <v>164</v>
      </c>
      <c r="BCN13" s="252">
        <f t="shared" si="315"/>
        <v>2.3157300197684272</v>
      </c>
      <c r="BCO13" s="121">
        <v>75</v>
      </c>
      <c r="BCP13" s="252">
        <f t="shared" si="316"/>
        <v>1.1707773961910708</v>
      </c>
      <c r="BCQ13" s="121">
        <v>0</v>
      </c>
      <c r="BCR13" s="253">
        <f t="shared" si="317"/>
        <v>239</v>
      </c>
      <c r="BCS13" s="254">
        <f t="shared" si="318"/>
        <v>1.7719454329774613</v>
      </c>
      <c r="BCT13" s="121">
        <v>164</v>
      </c>
      <c r="BCU13" s="252">
        <f t="shared" si="319"/>
        <v>2.3163841807909606</v>
      </c>
      <c r="BCV13" s="121">
        <v>74</v>
      </c>
      <c r="BCW13" s="252">
        <f t="shared" si="320"/>
        <v>1.15625</v>
      </c>
      <c r="BCX13" s="121">
        <v>0</v>
      </c>
      <c r="BCY13" s="253">
        <f t="shared" si="321"/>
        <v>238</v>
      </c>
      <c r="BCZ13" s="254">
        <f t="shared" si="322"/>
        <v>1.7655786350148368</v>
      </c>
      <c r="BDA13" s="121">
        <v>164</v>
      </c>
      <c r="BDB13" s="252">
        <f t="shared" si="323"/>
        <v>2.3183488832343793</v>
      </c>
      <c r="BDC13" s="121">
        <v>74</v>
      </c>
      <c r="BDD13" s="252">
        <f t="shared" si="324"/>
        <v>1.1571540265832683</v>
      </c>
      <c r="BDE13" s="121">
        <v>0</v>
      </c>
      <c r="BDF13" s="253">
        <f t="shared" si="325"/>
        <v>238</v>
      </c>
      <c r="BDG13" s="254">
        <f t="shared" si="326"/>
        <v>1.7670205657435594</v>
      </c>
      <c r="BDH13" s="121">
        <v>164</v>
      </c>
      <c r="BDI13" s="252">
        <f t="shared" si="327"/>
        <v>2.3199886829820344</v>
      </c>
      <c r="BDJ13" s="121">
        <v>74</v>
      </c>
      <c r="BDK13" s="252">
        <f t="shared" si="328"/>
        <v>1.1587848418415283</v>
      </c>
      <c r="BDL13" s="121">
        <v>0</v>
      </c>
      <c r="BDM13" s="253">
        <f t="shared" si="329"/>
        <v>238</v>
      </c>
      <c r="BDN13" s="254">
        <f t="shared" si="330"/>
        <v>1.7688591601635077</v>
      </c>
      <c r="BDO13" s="121">
        <v>164</v>
      </c>
      <c r="BDP13" s="252">
        <f t="shared" si="331"/>
        <v>2.3219595072915191</v>
      </c>
      <c r="BDQ13" s="121">
        <v>74</v>
      </c>
      <c r="BDR13" s="252">
        <f t="shared" si="332"/>
        <v>1.1593294689017704</v>
      </c>
      <c r="BDS13" s="121">
        <v>0</v>
      </c>
      <c r="BDT13" s="253">
        <f t="shared" si="333"/>
        <v>238</v>
      </c>
      <c r="BDU13" s="254">
        <f t="shared" si="334"/>
        <v>1.7700431355049828</v>
      </c>
      <c r="BDV13" s="121">
        <v>164</v>
      </c>
      <c r="BDW13" s="252">
        <f t="shared" si="335"/>
        <v>2.3236044205157267</v>
      </c>
      <c r="BDX13" s="121">
        <v>74</v>
      </c>
      <c r="BDY13" s="252">
        <f t="shared" si="336"/>
        <v>1.1602383192223267</v>
      </c>
      <c r="BDZ13" s="121">
        <v>0</v>
      </c>
      <c r="BEA13" s="253">
        <f t="shared" si="337"/>
        <v>238</v>
      </c>
      <c r="BEB13" s="254">
        <f t="shared" si="338"/>
        <v>1.7713605239654657</v>
      </c>
      <c r="BEC13" s="121">
        <v>164</v>
      </c>
      <c r="BED13" s="252">
        <f t="shared" si="339"/>
        <v>2.3255813953488373</v>
      </c>
      <c r="BEE13" s="121">
        <v>74</v>
      </c>
      <c r="BEF13" s="252">
        <f t="shared" si="340"/>
        <v>1.1611485956378473</v>
      </c>
      <c r="BEG13" s="121">
        <v>0</v>
      </c>
      <c r="BEH13" s="253">
        <f t="shared" si="341"/>
        <v>238</v>
      </c>
      <c r="BEI13" s="254">
        <f t="shared" si="342"/>
        <v>1.7728119180633148</v>
      </c>
      <c r="BEJ13" s="121">
        <v>163</v>
      </c>
      <c r="BEK13" s="252">
        <f t="shared" si="343"/>
        <v>2.3136976579134139</v>
      </c>
      <c r="BEL13" s="121">
        <v>74</v>
      </c>
      <c r="BEM13" s="252">
        <f t="shared" si="344"/>
        <v>1.1615131062627531</v>
      </c>
      <c r="BEN13" s="121">
        <v>0</v>
      </c>
      <c r="BEO13" s="253">
        <f t="shared" si="345"/>
        <v>237</v>
      </c>
      <c r="BEP13" s="254">
        <f t="shared" si="346"/>
        <v>1.7665474060822899</v>
      </c>
      <c r="BEQ13" s="121">
        <v>163</v>
      </c>
      <c r="BER13" s="252">
        <f t="shared" si="347"/>
        <v>2.3150120721488423</v>
      </c>
      <c r="BES13" s="121">
        <v>74</v>
      </c>
      <c r="BET13" s="252">
        <f t="shared" si="348"/>
        <v>1.1629734402011629</v>
      </c>
      <c r="BEU13" s="121">
        <v>0</v>
      </c>
      <c r="BEV13" s="253">
        <f t="shared" si="349"/>
        <v>237</v>
      </c>
      <c r="BEW13" s="254">
        <f t="shared" si="350"/>
        <v>1.7681289167412713</v>
      </c>
      <c r="BEX13" s="121">
        <v>161</v>
      </c>
      <c r="BEY13" s="252">
        <f t="shared" si="351"/>
        <v>2.2905107412149666</v>
      </c>
      <c r="BEZ13" s="121">
        <v>74</v>
      </c>
      <c r="BFA13" s="252">
        <f t="shared" si="352"/>
        <v>1.1642542479546885</v>
      </c>
      <c r="BFB13" s="121">
        <v>0</v>
      </c>
      <c r="BFC13" s="253">
        <f t="shared" si="353"/>
        <v>235</v>
      </c>
      <c r="BFD13" s="254">
        <f t="shared" si="354"/>
        <v>1.7556966753828913</v>
      </c>
      <c r="BFE13" s="121">
        <v>161</v>
      </c>
      <c r="BFF13" s="252">
        <f t="shared" si="355"/>
        <v>2.2921412300683373</v>
      </c>
      <c r="BFG13" s="121">
        <v>74</v>
      </c>
      <c r="BFH13" s="252">
        <f t="shared" si="356"/>
        <v>1.164620711362921</v>
      </c>
      <c r="BFI13" s="121">
        <v>0</v>
      </c>
      <c r="BFJ13" s="253">
        <f t="shared" si="357"/>
        <v>235</v>
      </c>
      <c r="BFK13" s="254">
        <f t="shared" si="358"/>
        <v>1.7566153386156376</v>
      </c>
      <c r="BFL13" s="121">
        <v>161</v>
      </c>
      <c r="BFM13" s="252">
        <f t="shared" si="359"/>
        <v>2.2944278181559072</v>
      </c>
      <c r="BFN13" s="121">
        <v>74</v>
      </c>
      <c r="BFO13" s="252">
        <f t="shared" si="360"/>
        <v>1.1653543307086613</v>
      </c>
      <c r="BFP13" s="121">
        <v>0</v>
      </c>
      <c r="BFQ13" s="253">
        <f t="shared" si="361"/>
        <v>235</v>
      </c>
      <c r="BFR13" s="254">
        <f t="shared" si="362"/>
        <v>1.7580608962370015</v>
      </c>
      <c r="BFS13" s="121">
        <v>161</v>
      </c>
      <c r="BFT13" s="252">
        <f t="shared" si="363"/>
        <v>2.2963913849664812</v>
      </c>
      <c r="BFU13" s="121">
        <v>74</v>
      </c>
      <c r="BFV13" s="252">
        <f t="shared" si="364"/>
        <v>1.1662726556343577</v>
      </c>
      <c r="BFW13" s="121">
        <v>0</v>
      </c>
      <c r="BFX13" s="253">
        <f t="shared" si="365"/>
        <v>235</v>
      </c>
      <c r="BFY13" s="254">
        <f t="shared" si="366"/>
        <v>1.7595088349805332</v>
      </c>
      <c r="BFZ13" s="121">
        <v>160</v>
      </c>
      <c r="BGA13" s="252">
        <f t="shared" si="367"/>
        <v>2.283430854859426</v>
      </c>
      <c r="BGB13" s="121">
        <v>74</v>
      </c>
      <c r="BGC13" s="252">
        <f t="shared" si="368"/>
        <v>1.1677449897427805</v>
      </c>
      <c r="BGD13" s="121">
        <v>0</v>
      </c>
      <c r="BGE13" s="253">
        <f t="shared" si="369"/>
        <v>234</v>
      </c>
      <c r="BGF13" s="254">
        <f t="shared" si="370"/>
        <v>1.753597122302158</v>
      </c>
      <c r="BGG13" s="121">
        <v>160</v>
      </c>
      <c r="BGH13" s="252">
        <f t="shared" si="371"/>
        <v>2.2857142857142856</v>
      </c>
      <c r="BGI13" s="121">
        <v>74</v>
      </c>
      <c r="BGJ13" s="252">
        <f t="shared" si="372"/>
        <v>1.1692210459788277</v>
      </c>
      <c r="BGK13" s="121">
        <v>0</v>
      </c>
      <c r="BGL13" s="253">
        <f t="shared" si="373"/>
        <v>234</v>
      </c>
      <c r="BGM13" s="254">
        <f t="shared" si="374"/>
        <v>1.7555705604321403</v>
      </c>
      <c r="BGN13" s="121">
        <v>160</v>
      </c>
      <c r="BGO13" s="252">
        <f t="shared" si="375"/>
        <v>2.2870211549456831</v>
      </c>
      <c r="BGP13" s="121">
        <v>73</v>
      </c>
      <c r="BGQ13" s="252">
        <f t="shared" si="376"/>
        <v>1.1543327008222644</v>
      </c>
      <c r="BGR13" s="121">
        <v>0</v>
      </c>
      <c r="BGS13" s="253">
        <f t="shared" si="377"/>
        <v>233</v>
      </c>
      <c r="BGT13" s="254">
        <f t="shared" si="378"/>
        <v>1.7492492492492493</v>
      </c>
      <c r="BGU13" s="121">
        <v>160</v>
      </c>
      <c r="BGV13" s="252">
        <f t="shared" si="379"/>
        <v>2.2876751501286821</v>
      </c>
      <c r="BGW13" s="121">
        <v>73</v>
      </c>
      <c r="BGX13" s="252">
        <f t="shared" si="380"/>
        <v>1.1545152617428436</v>
      </c>
      <c r="BGY13" s="121">
        <v>0</v>
      </c>
      <c r="BGZ13" s="253">
        <f t="shared" si="381"/>
        <v>233</v>
      </c>
      <c r="BHA13" s="254">
        <f t="shared" si="382"/>
        <v>1.7496433130584965</v>
      </c>
      <c r="BHB13" s="121">
        <v>160</v>
      </c>
      <c r="BHC13" s="252">
        <f t="shared" si="383"/>
        <v>2.2893117756474459</v>
      </c>
      <c r="BHD13" s="121">
        <v>73</v>
      </c>
      <c r="BHE13" s="252">
        <f t="shared" si="384"/>
        <v>1.1548805568739124</v>
      </c>
      <c r="BHF13" s="121">
        <v>0</v>
      </c>
      <c r="BHG13" s="253">
        <f t="shared" si="385"/>
        <v>233</v>
      </c>
      <c r="BHH13" s="254">
        <f t="shared" si="386"/>
        <v>1.7505634861006762</v>
      </c>
      <c r="BHI13" s="121">
        <v>160</v>
      </c>
      <c r="BHJ13" s="252">
        <f t="shared" si="387"/>
        <v>2.2909507445589918</v>
      </c>
      <c r="BHK13" s="121">
        <v>73</v>
      </c>
      <c r="BHL13" s="252">
        <f t="shared" si="388"/>
        <v>1.1559778305621538</v>
      </c>
      <c r="BHM13" s="121">
        <v>0</v>
      </c>
      <c r="BHN13" s="253">
        <f t="shared" si="389"/>
        <v>233</v>
      </c>
      <c r="BHO13" s="254">
        <f t="shared" si="390"/>
        <v>1.7520114294307843</v>
      </c>
      <c r="BHP13" s="121">
        <v>160</v>
      </c>
      <c r="BHQ13" s="252">
        <f t="shared" si="391"/>
        <v>2.2919352528291075</v>
      </c>
      <c r="BHR13" s="121">
        <v>73</v>
      </c>
      <c r="BHS13" s="252">
        <f t="shared" si="392"/>
        <v>1.1572606214331009</v>
      </c>
      <c r="BHT13" s="121">
        <v>0</v>
      </c>
      <c r="BHU13" s="253">
        <f t="shared" si="393"/>
        <v>233</v>
      </c>
      <c r="BHV13" s="254">
        <f t="shared" si="394"/>
        <v>1.7533298216570095</v>
      </c>
      <c r="BHW13" s="121">
        <v>159</v>
      </c>
      <c r="BHX13" s="252">
        <f t="shared" si="395"/>
        <v>2.2792431192660549</v>
      </c>
      <c r="BHY13" s="121">
        <v>73</v>
      </c>
      <c r="BHZ13" s="252">
        <f t="shared" si="396"/>
        <v>1.1578112609040445</v>
      </c>
      <c r="BIA13" s="121">
        <v>0</v>
      </c>
      <c r="BIB13" s="253">
        <f t="shared" si="397"/>
        <v>232</v>
      </c>
      <c r="BIC13" s="254">
        <f t="shared" si="398"/>
        <v>1.7468564114148031</v>
      </c>
      <c r="BID13" s="121">
        <v>159</v>
      </c>
      <c r="BIE13" s="252">
        <f t="shared" si="399"/>
        <v>2.2802237200631006</v>
      </c>
      <c r="BIF13" s="121">
        <v>72</v>
      </c>
      <c r="BIG13" s="252">
        <f t="shared" si="400"/>
        <v>1.1428571428571428</v>
      </c>
      <c r="BIH13" s="121">
        <v>0</v>
      </c>
      <c r="BII13" s="253">
        <f t="shared" si="401"/>
        <v>231</v>
      </c>
      <c r="BIJ13" s="254">
        <f t="shared" si="402"/>
        <v>1.7403751977699087</v>
      </c>
      <c r="BIK13" s="121">
        <v>159</v>
      </c>
      <c r="BIL13" s="252">
        <f t="shared" si="403"/>
        <v>2.2812051649928264</v>
      </c>
      <c r="BIM13" s="121">
        <v>72</v>
      </c>
      <c r="BIN13" s="252">
        <f t="shared" si="404"/>
        <v>1.1430385775519925</v>
      </c>
      <c r="BIO13" s="121">
        <v>0</v>
      </c>
      <c r="BIP13" s="253">
        <f t="shared" si="405"/>
        <v>231</v>
      </c>
      <c r="BIQ13" s="254">
        <f t="shared" si="406"/>
        <v>1.7408998417363781</v>
      </c>
      <c r="BIR13" s="121">
        <v>159</v>
      </c>
      <c r="BIS13" s="252">
        <f t="shared" si="407"/>
        <v>2.2831705916140153</v>
      </c>
      <c r="BIT13" s="121">
        <v>72</v>
      </c>
      <c r="BIU13" s="252">
        <f t="shared" si="408"/>
        <v>1.1435832274459974</v>
      </c>
      <c r="BIV13" s="121">
        <v>0</v>
      </c>
      <c r="BIW13" s="253">
        <f t="shared" si="409"/>
        <v>231</v>
      </c>
      <c r="BIX13" s="254">
        <f t="shared" si="410"/>
        <v>1.7420814479638009</v>
      </c>
      <c r="BIY13" s="121">
        <v>159</v>
      </c>
      <c r="BIZ13" s="252">
        <f t="shared" si="411"/>
        <v>2.2848110360684006</v>
      </c>
      <c r="BJA13" s="121">
        <v>71</v>
      </c>
      <c r="BJB13" s="252">
        <f t="shared" si="412"/>
        <v>1.1284170375079465</v>
      </c>
      <c r="BJC13" s="121">
        <v>0</v>
      </c>
      <c r="BJD13" s="253">
        <f t="shared" si="413"/>
        <v>230</v>
      </c>
      <c r="BJE13" s="254">
        <f t="shared" si="414"/>
        <v>1.7357180590144141</v>
      </c>
      <c r="BJF13" s="121">
        <v>159</v>
      </c>
      <c r="BJG13" s="252">
        <f t="shared" si="415"/>
        <v>2.285796434732605</v>
      </c>
      <c r="BJH13" s="121">
        <v>71</v>
      </c>
      <c r="BJI13" s="252">
        <f t="shared" si="416"/>
        <v>1.1289553188106216</v>
      </c>
      <c r="BJJ13" s="121">
        <v>0</v>
      </c>
      <c r="BJK13" s="253">
        <f t="shared" si="417"/>
        <v>230</v>
      </c>
      <c r="BJL13" s="254">
        <f t="shared" si="418"/>
        <v>1.7365043412608532</v>
      </c>
      <c r="BJM13" s="121">
        <v>158</v>
      </c>
      <c r="BJN13" s="252">
        <f t="shared" si="419"/>
        <v>2.2724004027038691</v>
      </c>
      <c r="BJO13" s="121">
        <v>70</v>
      </c>
      <c r="BJP13" s="252">
        <f t="shared" si="420"/>
        <v>1.1139401654996817</v>
      </c>
      <c r="BJQ13" s="121">
        <v>0</v>
      </c>
      <c r="BJR13" s="253">
        <f t="shared" si="421"/>
        <v>228</v>
      </c>
      <c r="BJS13" s="254">
        <f t="shared" si="422"/>
        <v>1.7224446626879202</v>
      </c>
      <c r="BJT13" s="121">
        <v>158</v>
      </c>
      <c r="BJU13" s="252">
        <f t="shared" si="423"/>
        <v>2.2733812949640289</v>
      </c>
      <c r="BJV13" s="121">
        <v>70</v>
      </c>
      <c r="BJW13" s="252">
        <f t="shared" si="424"/>
        <v>1.1141174598121917</v>
      </c>
      <c r="BJX13" s="121">
        <v>0</v>
      </c>
      <c r="BJY13" s="253">
        <f t="shared" si="425"/>
        <v>228</v>
      </c>
      <c r="BJZ13" s="254">
        <f t="shared" si="426"/>
        <v>1.7229653139877579</v>
      </c>
      <c r="BKA13" s="121">
        <v>158</v>
      </c>
      <c r="BKB13" s="252">
        <f t="shared" si="427"/>
        <v>2.2746904693348688</v>
      </c>
      <c r="BKC13" s="121">
        <v>70</v>
      </c>
      <c r="BKD13" s="252">
        <f t="shared" si="428"/>
        <v>1.1141174598121917</v>
      </c>
      <c r="BKE13" s="121">
        <v>0</v>
      </c>
      <c r="BKF13" s="253">
        <f t="shared" si="429"/>
        <v>228</v>
      </c>
      <c r="BKG13" s="254">
        <f t="shared" si="430"/>
        <v>1.723486280142112</v>
      </c>
      <c r="BKH13" s="121">
        <v>158</v>
      </c>
      <c r="BKI13" s="252">
        <f t="shared" si="431"/>
        <v>2.2750179985601151</v>
      </c>
      <c r="BKJ13" s="121">
        <v>70</v>
      </c>
      <c r="BKK13" s="252">
        <f t="shared" si="432"/>
        <v>1.1144722177997133</v>
      </c>
      <c r="BKL13" s="121">
        <v>0</v>
      </c>
      <c r="BKM13" s="253">
        <f t="shared" si="433"/>
        <v>228</v>
      </c>
      <c r="BKN13" s="254">
        <f t="shared" si="434"/>
        <v>1.7238772115530017</v>
      </c>
      <c r="BKO13" s="121">
        <v>158</v>
      </c>
      <c r="BKP13" s="252">
        <f t="shared" si="435"/>
        <v>2.2756733400547313</v>
      </c>
      <c r="BKQ13" s="121">
        <v>69</v>
      </c>
      <c r="BKR13" s="252">
        <f t="shared" si="436"/>
        <v>1.0987261146496814</v>
      </c>
      <c r="BKS13" s="121">
        <v>0</v>
      </c>
      <c r="BKT13" s="253">
        <f t="shared" si="437"/>
        <v>227</v>
      </c>
      <c r="BKU13" s="254">
        <f t="shared" si="438"/>
        <v>1.7167057399984875</v>
      </c>
      <c r="BKV13" s="121">
        <v>158</v>
      </c>
      <c r="BKW13" s="252">
        <f t="shared" si="439"/>
        <v>2.2776416318293213</v>
      </c>
      <c r="BKX13" s="121">
        <v>69</v>
      </c>
      <c r="BKY13" s="252">
        <f t="shared" si="440"/>
        <v>1.099251234666242</v>
      </c>
      <c r="BKZ13" s="121">
        <v>0</v>
      </c>
      <c r="BLA13" s="253">
        <f t="shared" si="441"/>
        <v>227</v>
      </c>
      <c r="BLB13" s="254">
        <f t="shared" si="442"/>
        <v>1.7178749810806719</v>
      </c>
      <c r="BLC13" s="121">
        <v>158</v>
      </c>
      <c r="BLD13" s="252">
        <f t="shared" si="443"/>
        <v>2.2789557190249532</v>
      </c>
      <c r="BLE13" s="121">
        <v>69</v>
      </c>
      <c r="BLF13" s="252">
        <f t="shared" si="444"/>
        <v>1.0996015936254979</v>
      </c>
      <c r="BLG13" s="121">
        <v>0</v>
      </c>
      <c r="BLH13" s="253">
        <f t="shared" si="445"/>
        <v>227</v>
      </c>
      <c r="BLI13" s="254">
        <f t="shared" si="446"/>
        <v>1.7186553603876438</v>
      </c>
      <c r="BLJ13" s="121">
        <v>158</v>
      </c>
      <c r="BLK13" s="252">
        <f t="shared" si="447"/>
        <v>2.279613331409609</v>
      </c>
      <c r="BLL13" s="121">
        <v>69</v>
      </c>
      <c r="BLM13" s="252">
        <f t="shared" si="448"/>
        <v>1.0997768568696207</v>
      </c>
      <c r="BLN13" s="121">
        <v>0</v>
      </c>
      <c r="BLO13" s="253">
        <f t="shared" si="449"/>
        <v>227</v>
      </c>
      <c r="BLP13" s="254">
        <f t="shared" si="450"/>
        <v>1.719045815978796</v>
      </c>
      <c r="BLQ13" s="121">
        <v>157</v>
      </c>
      <c r="BLR13" s="252">
        <f t="shared" si="451"/>
        <v>2.2664934314999279</v>
      </c>
      <c r="BLS13" s="121">
        <v>69</v>
      </c>
      <c r="BLT13" s="252">
        <f t="shared" si="452"/>
        <v>1.1001275510204083</v>
      </c>
      <c r="BLU13" s="121">
        <v>0</v>
      </c>
      <c r="BLV13" s="253">
        <f t="shared" si="453"/>
        <v>226</v>
      </c>
      <c r="BLW13" s="254">
        <f t="shared" si="454"/>
        <v>1.7122509281006135</v>
      </c>
      <c r="BLX13" s="121">
        <v>157</v>
      </c>
      <c r="BLY13" s="252">
        <f t="shared" si="455"/>
        <v>2.2668206757146985</v>
      </c>
      <c r="BLZ13" s="121">
        <v>69</v>
      </c>
      <c r="BMA13" s="252">
        <f t="shared" si="456"/>
        <v>1.1003029819805454</v>
      </c>
      <c r="BMB13" s="121">
        <v>0</v>
      </c>
      <c r="BMC13" s="253">
        <f t="shared" si="457"/>
        <v>226</v>
      </c>
      <c r="BMD13" s="254">
        <f t="shared" si="458"/>
        <v>1.712510419034629</v>
      </c>
      <c r="BME13" s="121">
        <v>157</v>
      </c>
      <c r="BMF13" s="252">
        <f t="shared" si="459"/>
        <v>2.2678029755886175</v>
      </c>
      <c r="BMG13" s="121">
        <v>69</v>
      </c>
      <c r="BMH13" s="252">
        <f t="shared" si="460"/>
        <v>1.1008296107211233</v>
      </c>
      <c r="BMI13" s="121">
        <v>0</v>
      </c>
      <c r="BMJ13" s="253">
        <f t="shared" si="461"/>
        <v>226</v>
      </c>
      <c r="BMK13" s="254">
        <f t="shared" si="462"/>
        <v>1.713289363960276</v>
      </c>
      <c r="BML13" s="121">
        <v>157</v>
      </c>
      <c r="BMM13" s="252">
        <f t="shared" si="463"/>
        <v>2.2684583152723596</v>
      </c>
      <c r="BMN13" s="121">
        <v>69</v>
      </c>
      <c r="BMO13" s="252">
        <f t="shared" si="464"/>
        <v>1.1008296107211233</v>
      </c>
      <c r="BMP13" s="121">
        <v>0</v>
      </c>
      <c r="BMQ13" s="253">
        <f t="shared" si="465"/>
        <v>226</v>
      </c>
      <c r="BMR13" s="254">
        <f t="shared" si="466"/>
        <v>1.713549169762681</v>
      </c>
      <c r="BMS13" s="121">
        <v>157</v>
      </c>
      <c r="BMT13" s="252">
        <f t="shared" si="467"/>
        <v>2.2691140338199163</v>
      </c>
      <c r="BMU13" s="121">
        <v>69</v>
      </c>
      <c r="BMV13" s="252">
        <f t="shared" si="468"/>
        <v>1.1010052656773577</v>
      </c>
      <c r="BMW13" s="121">
        <v>0</v>
      </c>
      <c r="BMX13" s="253">
        <f t="shared" si="469"/>
        <v>226</v>
      </c>
      <c r="BMY13" s="254">
        <f t="shared" si="470"/>
        <v>1.7139390262399516</v>
      </c>
      <c r="BMZ13" s="121">
        <v>156</v>
      </c>
      <c r="BNA13" s="252">
        <f t="shared" si="471"/>
        <v>2.2549869904596704</v>
      </c>
      <c r="BNB13" s="121">
        <v>69</v>
      </c>
      <c r="BNC13" s="252">
        <f t="shared" si="472"/>
        <v>1.101180976699649</v>
      </c>
      <c r="BND13" s="121">
        <v>0</v>
      </c>
      <c r="BNE13" s="253">
        <f t="shared" si="473"/>
        <v>225</v>
      </c>
      <c r="BNF13" s="254">
        <f t="shared" si="474"/>
        <v>1.7066140776699028</v>
      </c>
      <c r="BNG13" s="121">
        <v>156</v>
      </c>
      <c r="BNH13" s="252">
        <f t="shared" si="475"/>
        <v>2.2553129969640016</v>
      </c>
      <c r="BNI13" s="121">
        <v>69</v>
      </c>
      <c r="BNJ13" s="252">
        <f t="shared" si="476"/>
        <v>1.1015325670498084</v>
      </c>
      <c r="BNK13" s="121">
        <v>0</v>
      </c>
      <c r="BNL13" s="253">
        <f t="shared" si="477"/>
        <v>225</v>
      </c>
      <c r="BNM13" s="254">
        <f t="shared" si="478"/>
        <v>1.7070025036036718</v>
      </c>
      <c r="BNN13" s="121">
        <v>156</v>
      </c>
      <c r="BNO13" s="252">
        <f t="shared" si="479"/>
        <v>2.2553129969640016</v>
      </c>
      <c r="BNP13" s="121">
        <v>69</v>
      </c>
      <c r="BNQ13" s="252">
        <f t="shared" si="480"/>
        <v>1.1018843819865858</v>
      </c>
      <c r="BNR13" s="121">
        <v>0</v>
      </c>
      <c r="BNS13" s="253">
        <f t="shared" si="481"/>
        <v>225</v>
      </c>
      <c r="BNT13" s="254">
        <f t="shared" si="482"/>
        <v>1.7072615524698385</v>
      </c>
      <c r="BNU13" s="121">
        <v>156</v>
      </c>
      <c r="BNV13" s="252">
        <f t="shared" si="483"/>
        <v>2.2553129969640016</v>
      </c>
      <c r="BNW13" s="121">
        <v>69</v>
      </c>
      <c r="BNX13" s="252">
        <f t="shared" si="484"/>
        <v>1.1018843819865858</v>
      </c>
      <c r="BNY13" s="121">
        <v>0</v>
      </c>
      <c r="BNZ13" s="253">
        <f t="shared" si="485"/>
        <v>225</v>
      </c>
      <c r="BOA13" s="254">
        <f t="shared" si="486"/>
        <v>1.7072615524698385</v>
      </c>
      <c r="BOB13" s="121">
        <v>156</v>
      </c>
      <c r="BOC13" s="252">
        <f t="shared" si="487"/>
        <v>2.2553129969640016</v>
      </c>
      <c r="BOD13" s="121">
        <v>69</v>
      </c>
      <c r="BOE13" s="252">
        <f t="shared" si="488"/>
        <v>1.1018843819865858</v>
      </c>
      <c r="BOF13" s="121">
        <v>0</v>
      </c>
      <c r="BOG13" s="253">
        <f t="shared" si="489"/>
        <v>225</v>
      </c>
      <c r="BOH13" s="254">
        <f t="shared" si="490"/>
        <v>1.7072615524698385</v>
      </c>
      <c r="BOI13" s="121">
        <v>156</v>
      </c>
      <c r="BOJ13" s="252">
        <f t="shared" si="491"/>
        <v>2.2553129969640016</v>
      </c>
      <c r="BOK13" s="121">
        <v>69</v>
      </c>
      <c r="BOL13" s="252">
        <f t="shared" si="492"/>
        <v>1.1020603737422137</v>
      </c>
      <c r="BOM13" s="121">
        <v>0</v>
      </c>
      <c r="BON13" s="253">
        <f t="shared" si="493"/>
        <v>225</v>
      </c>
      <c r="BOO13" s="254">
        <f t="shared" si="494"/>
        <v>1.7073911063894369</v>
      </c>
      <c r="BOP13" s="121">
        <v>156</v>
      </c>
      <c r="BOQ13" s="252">
        <f t="shared" si="495"/>
        <v>2.2559652928416485</v>
      </c>
      <c r="BOR13" s="121">
        <v>69</v>
      </c>
      <c r="BOS13" s="252">
        <f t="shared" si="496"/>
        <v>1.1025886864813039</v>
      </c>
      <c r="BOT13" s="121">
        <v>0</v>
      </c>
      <c r="BOU13" s="253">
        <f t="shared" si="497"/>
        <v>225</v>
      </c>
      <c r="BOV13" s="254">
        <f t="shared" si="498"/>
        <v>1.7080391710316556</v>
      </c>
      <c r="BOW13" s="121">
        <v>156</v>
      </c>
      <c r="BOX13" s="252">
        <f t="shared" si="499"/>
        <v>2.2566179661507304</v>
      </c>
      <c r="BOY13" s="121">
        <v>69</v>
      </c>
      <c r="BOZ13" s="252">
        <f t="shared" si="500"/>
        <v>1.1027649033082947</v>
      </c>
      <c r="BPA13" s="121">
        <v>0</v>
      </c>
      <c r="BPB13" s="253">
        <f t="shared" si="501"/>
        <v>225</v>
      </c>
      <c r="BPC13" s="254">
        <f t="shared" si="502"/>
        <v>1.7084282460136675</v>
      </c>
      <c r="BPD13" s="121">
        <v>156</v>
      </c>
      <c r="BPE13" s="252">
        <f t="shared" si="503"/>
        <v>2.2569444444444442</v>
      </c>
      <c r="BPF13" s="121">
        <v>69</v>
      </c>
      <c r="BPG13" s="252">
        <f t="shared" si="504"/>
        <v>1.1029411764705883</v>
      </c>
      <c r="BPH13" s="121">
        <v>0</v>
      </c>
      <c r="BPI13" s="253">
        <f t="shared" si="505"/>
        <v>225</v>
      </c>
      <c r="BPJ13" s="254">
        <f t="shared" si="506"/>
        <v>1.7086877278250305</v>
      </c>
      <c r="BPK13" s="121">
        <v>156</v>
      </c>
      <c r="BPL13" s="252">
        <f t="shared" si="507"/>
        <v>2.2569444444444442</v>
      </c>
      <c r="BPM13" s="121">
        <v>69</v>
      </c>
      <c r="BPN13" s="252">
        <f t="shared" si="508"/>
        <v>1.1029411764705883</v>
      </c>
      <c r="BPO13" s="121">
        <v>0</v>
      </c>
      <c r="BPP13" s="253">
        <f t="shared" si="509"/>
        <v>225</v>
      </c>
      <c r="BPQ13" s="254">
        <f t="shared" si="510"/>
        <v>1.7086877278250305</v>
      </c>
      <c r="BPR13" s="121">
        <v>156</v>
      </c>
      <c r="BPS13" s="252">
        <f t="shared" si="511"/>
        <v>2.2572710172189261</v>
      </c>
      <c r="BPT13" s="121">
        <v>69</v>
      </c>
      <c r="BPU13" s="252">
        <f t="shared" si="512"/>
        <v>1.1032938919091781</v>
      </c>
      <c r="BPV13" s="121">
        <v>0</v>
      </c>
      <c r="BPW13" s="253">
        <f t="shared" si="513"/>
        <v>225</v>
      </c>
      <c r="BPX13" s="254">
        <f t="shared" si="514"/>
        <v>1.7090770983668819</v>
      </c>
      <c r="BPY13" s="121">
        <v>156</v>
      </c>
      <c r="BPZ13" s="252">
        <f t="shared" si="515"/>
        <v>2.2579244463742945</v>
      </c>
      <c r="BQA13" s="121">
        <v>69</v>
      </c>
      <c r="BQB13" s="252">
        <f t="shared" si="516"/>
        <v>1.1032938919091781</v>
      </c>
      <c r="BQC13" s="121">
        <v>0</v>
      </c>
      <c r="BQD13" s="253">
        <f t="shared" si="517"/>
        <v>225</v>
      </c>
      <c r="BQE13" s="254">
        <f t="shared" si="518"/>
        <v>1.7093367773303958</v>
      </c>
      <c r="BQF13" s="121">
        <v>156</v>
      </c>
      <c r="BQG13" s="252">
        <f t="shared" si="519"/>
        <v>2.2585782539452728</v>
      </c>
      <c r="BQH13" s="121">
        <v>69</v>
      </c>
      <c r="BQI13" s="252">
        <f t="shared" si="520"/>
        <v>1.1032938919091781</v>
      </c>
      <c r="BQJ13" s="121">
        <v>0</v>
      </c>
      <c r="BQK13" s="253">
        <f t="shared" si="521"/>
        <v>225</v>
      </c>
      <c r="BQL13" s="254">
        <f t="shared" si="522"/>
        <v>1.7095965352176885</v>
      </c>
      <c r="BQM13" s="121">
        <v>156</v>
      </c>
      <c r="BQN13" s="252">
        <f t="shared" si="523"/>
        <v>2.2589052997393573</v>
      </c>
      <c r="BQO13" s="121">
        <v>69</v>
      </c>
      <c r="BQP13" s="252">
        <f t="shared" si="524"/>
        <v>1.1032938919091781</v>
      </c>
      <c r="BQQ13" s="121">
        <v>0</v>
      </c>
      <c r="BQR13" s="253">
        <f t="shared" si="525"/>
        <v>225</v>
      </c>
      <c r="BQS13" s="254">
        <f t="shared" si="526"/>
        <v>1.709726443768997</v>
      </c>
      <c r="BQT13" s="121">
        <v>156</v>
      </c>
      <c r="BQU13" s="252">
        <f t="shared" si="527"/>
        <v>2.2592324402606807</v>
      </c>
      <c r="BQV13" s="121">
        <v>69</v>
      </c>
      <c r="BQW13" s="252">
        <f t="shared" si="528"/>
        <v>1.1036468330134357</v>
      </c>
      <c r="BQX13" s="121">
        <v>0</v>
      </c>
      <c r="BQY13" s="253">
        <f t="shared" si="529"/>
        <v>225</v>
      </c>
      <c r="BQZ13" s="254">
        <f t="shared" si="530"/>
        <v>1.7101162879075777</v>
      </c>
      <c r="BRA13" s="121">
        <v>156</v>
      </c>
      <c r="BRB13" s="252">
        <f t="shared" si="531"/>
        <v>2.2595596755504053</v>
      </c>
      <c r="BRC13" s="121">
        <v>69</v>
      </c>
      <c r="BRD13" s="252">
        <f t="shared" si="532"/>
        <v>1.1041766682669227</v>
      </c>
      <c r="BRE13" s="121">
        <v>0</v>
      </c>
      <c r="BRF13" s="253">
        <f t="shared" si="533"/>
        <v>225</v>
      </c>
      <c r="BRG13" s="254">
        <f t="shared" si="534"/>
        <v>1.7106363567247016</v>
      </c>
      <c r="BRH13" s="121">
        <v>156</v>
      </c>
      <c r="BRI13" s="252">
        <f t="shared" si="535"/>
        <v>2.2602144305998264</v>
      </c>
      <c r="BRJ13" s="121">
        <v>69</v>
      </c>
      <c r="BRK13" s="252">
        <f t="shared" si="536"/>
        <v>1.1043533930857874</v>
      </c>
      <c r="BRL13" s="121">
        <v>0</v>
      </c>
      <c r="BRM13" s="253">
        <f t="shared" si="537"/>
        <v>225</v>
      </c>
      <c r="BRN13" s="254">
        <f t="shared" si="538"/>
        <v>1.7110266159695817</v>
      </c>
      <c r="BRO13" s="121">
        <v>156</v>
      </c>
      <c r="BRP13" s="252">
        <f t="shared" si="539"/>
        <v>2.260541950441965</v>
      </c>
      <c r="BRQ13" s="121">
        <v>69</v>
      </c>
      <c r="BRR13" s="252">
        <f t="shared" si="540"/>
        <v>1.1047070124879923</v>
      </c>
      <c r="BRS13" s="121">
        <v>0</v>
      </c>
      <c r="BRT13" s="253">
        <f t="shared" si="541"/>
        <v>225</v>
      </c>
      <c r="BRU13" s="254">
        <f t="shared" si="542"/>
        <v>1.7114170533201492</v>
      </c>
      <c r="BRV13" s="121">
        <v>156</v>
      </c>
      <c r="BRW13" s="252">
        <f t="shared" si="543"/>
        <v>2.2608695652173916</v>
      </c>
      <c r="BRX13" s="121">
        <v>69</v>
      </c>
      <c r="BRY13" s="252">
        <f t="shared" si="544"/>
        <v>1.1048839071257004</v>
      </c>
      <c r="BRZ13" s="121">
        <v>0</v>
      </c>
      <c r="BSA13" s="253">
        <f t="shared" si="545"/>
        <v>225</v>
      </c>
      <c r="BSB13" s="254">
        <f t="shared" si="546"/>
        <v>1.7116774438950173</v>
      </c>
      <c r="BSC13" s="121">
        <v>156</v>
      </c>
      <c r="BSD13" s="252">
        <f t="shared" si="547"/>
        <v>2.2611972749673868</v>
      </c>
      <c r="BSE13" s="121">
        <v>69</v>
      </c>
      <c r="BSF13" s="252">
        <f t="shared" si="548"/>
        <v>1.1052378664103797</v>
      </c>
      <c r="BSG13" s="121">
        <v>0</v>
      </c>
      <c r="BSH13" s="253">
        <f t="shared" si="549"/>
        <v>225</v>
      </c>
      <c r="BSI13" s="254">
        <f t="shared" si="550"/>
        <v>1.7120681783594585</v>
      </c>
      <c r="BSJ13" s="121">
        <v>156</v>
      </c>
      <c r="BSK13" s="252">
        <f t="shared" si="551"/>
        <v>2.2618529795563287</v>
      </c>
      <c r="BSL13" s="121">
        <v>69</v>
      </c>
      <c r="BSM13" s="252">
        <f t="shared" si="552"/>
        <v>1.1055920525556802</v>
      </c>
      <c r="BSN13" s="121">
        <v>0</v>
      </c>
      <c r="BSO13" s="253">
        <f t="shared" si="553"/>
        <v>225</v>
      </c>
      <c r="BSP13" s="254">
        <f t="shared" si="554"/>
        <v>1.712589435226062</v>
      </c>
      <c r="BSQ13" s="121">
        <v>156</v>
      </c>
      <c r="BSR13" s="252">
        <f t="shared" si="555"/>
        <v>2.2618529795563287</v>
      </c>
      <c r="BSS13" s="121">
        <v>69</v>
      </c>
      <c r="BST13" s="252">
        <f t="shared" si="556"/>
        <v>1.1061237576146199</v>
      </c>
      <c r="BSU13" s="121">
        <v>0</v>
      </c>
      <c r="BSV13" s="253">
        <f t="shared" si="557"/>
        <v>225</v>
      </c>
      <c r="BSW13" s="254">
        <f t="shared" si="558"/>
        <v>1.7129805862200229</v>
      </c>
      <c r="BSX13" s="121">
        <v>156</v>
      </c>
      <c r="BSY13" s="252">
        <f t="shared" si="559"/>
        <v>2.2618529795563287</v>
      </c>
      <c r="BSZ13" s="121">
        <v>68</v>
      </c>
      <c r="BTA13" s="252">
        <f t="shared" si="560"/>
        <v>1.0904425914047466</v>
      </c>
      <c r="BTB13" s="121">
        <v>0</v>
      </c>
      <c r="BTC13" s="253">
        <f t="shared" si="561"/>
        <v>224</v>
      </c>
      <c r="BTD13" s="254">
        <f t="shared" si="562"/>
        <v>1.7056270463717356</v>
      </c>
      <c r="BTE13" s="121">
        <v>156</v>
      </c>
      <c r="BTF13" s="252">
        <f t="shared" si="563"/>
        <v>2.2618529795563287</v>
      </c>
      <c r="BTG13" s="121">
        <v>68</v>
      </c>
      <c r="BTH13" s="252">
        <f t="shared" si="564"/>
        <v>1.0904425914047466</v>
      </c>
      <c r="BTI13" s="121">
        <v>0</v>
      </c>
      <c r="BTJ13" s="253">
        <f t="shared" si="565"/>
        <v>224</v>
      </c>
      <c r="BTK13" s="254">
        <f t="shared" si="566"/>
        <v>1.7056270463717356</v>
      </c>
      <c r="BTL13" s="121">
        <v>156</v>
      </c>
      <c r="BTM13" s="252">
        <f t="shared" si="567"/>
        <v>2.2621809744779582</v>
      </c>
      <c r="BTN13" s="121">
        <v>68</v>
      </c>
      <c r="BTO13" s="252">
        <f t="shared" si="568"/>
        <v>1.0904425914047466</v>
      </c>
      <c r="BTP13" s="121">
        <v>0</v>
      </c>
      <c r="BTQ13" s="253">
        <f t="shared" si="569"/>
        <v>224</v>
      </c>
      <c r="BTR13" s="254">
        <f t="shared" si="570"/>
        <v>1.7057569296375266</v>
      </c>
      <c r="BTS13" s="121">
        <v>156</v>
      </c>
      <c r="BTT13" s="252">
        <f t="shared" si="571"/>
        <v>2.2621809744779582</v>
      </c>
      <c r="BTU13" s="121">
        <v>68</v>
      </c>
      <c r="BTV13" s="252">
        <f t="shared" si="572"/>
        <v>1.0907924286172603</v>
      </c>
      <c r="BTW13" s="121">
        <v>0</v>
      </c>
      <c r="BTX13" s="253">
        <f t="shared" si="573"/>
        <v>224</v>
      </c>
      <c r="BTY13" s="254">
        <f t="shared" si="574"/>
        <v>1.7060167555217061</v>
      </c>
      <c r="BTZ13" s="121">
        <v>156</v>
      </c>
      <c r="BUA13" s="252">
        <f t="shared" si="575"/>
        <v>2.2628372497824194</v>
      </c>
      <c r="BUB13" s="121">
        <v>68</v>
      </c>
      <c r="BUC13" s="252">
        <f t="shared" si="576"/>
        <v>1.0909674314134445</v>
      </c>
      <c r="BUD13" s="121">
        <v>0</v>
      </c>
      <c r="BUE13" s="253">
        <f t="shared" si="577"/>
        <v>224</v>
      </c>
      <c r="BUF13" s="254">
        <f t="shared" si="578"/>
        <v>1.7064066427972879</v>
      </c>
      <c r="BUG13" s="121">
        <v>155</v>
      </c>
      <c r="BUH13" s="252">
        <f t="shared" si="579"/>
        <v>2.2486580589003338</v>
      </c>
      <c r="BUI13" s="121">
        <v>68</v>
      </c>
      <c r="BUJ13" s="252">
        <f t="shared" si="580"/>
        <v>1.0909674314134445</v>
      </c>
      <c r="BUK13" s="121">
        <v>0</v>
      </c>
      <c r="BUL13" s="253">
        <f t="shared" si="581"/>
        <v>223</v>
      </c>
      <c r="BUM13" s="254">
        <f t="shared" si="582"/>
        <v>1.6989181776626543</v>
      </c>
      <c r="BUN13" s="121">
        <v>155</v>
      </c>
      <c r="BUO13" s="252">
        <f t="shared" si="583"/>
        <v>2.2493106951095632</v>
      </c>
      <c r="BUP13" s="121">
        <v>68</v>
      </c>
      <c r="BUQ13" s="252">
        <f t="shared" si="584"/>
        <v>1.0914927768860354</v>
      </c>
      <c r="BUR13" s="121">
        <v>0</v>
      </c>
      <c r="BUS13" s="253">
        <f t="shared" si="585"/>
        <v>223</v>
      </c>
      <c r="BUT13" s="254">
        <f t="shared" si="586"/>
        <v>1.6995655818916242</v>
      </c>
      <c r="BUU13" s="121">
        <v>155</v>
      </c>
      <c r="BUV13" s="252">
        <f t="shared" si="587"/>
        <v>2.2493106951095632</v>
      </c>
      <c r="BUW13" s="121">
        <v>68</v>
      </c>
      <c r="BUX13" s="252">
        <f t="shared" si="588"/>
        <v>1.0916680044951035</v>
      </c>
      <c r="BUY13" s="121">
        <v>0</v>
      </c>
      <c r="BUZ13" s="253">
        <f t="shared" si="589"/>
        <v>223</v>
      </c>
      <c r="BVA13" s="254">
        <f t="shared" si="590"/>
        <v>1.6996951219512195</v>
      </c>
      <c r="BVB13" s="121">
        <v>155</v>
      </c>
      <c r="BVC13" s="252">
        <f t="shared" si="591"/>
        <v>2.2496371552975325</v>
      </c>
      <c r="BVD13" s="121">
        <v>68</v>
      </c>
      <c r="BVE13" s="252">
        <f t="shared" si="592"/>
        <v>1.0916680044951035</v>
      </c>
      <c r="BVF13" s="121">
        <v>0</v>
      </c>
      <c r="BVG13" s="253">
        <f t="shared" si="593"/>
        <v>223</v>
      </c>
      <c r="BVH13" s="254">
        <f t="shared" si="594"/>
        <v>1.6998246817592804</v>
      </c>
      <c r="BVI13" s="121">
        <v>155</v>
      </c>
      <c r="BVJ13" s="252">
        <f t="shared" si="595"/>
        <v>2.2499637102627377</v>
      </c>
      <c r="BVK13" s="121">
        <v>68</v>
      </c>
      <c r="BVL13" s="252">
        <f t="shared" si="596"/>
        <v>1.0916680044951035</v>
      </c>
      <c r="BVM13" s="121">
        <v>0</v>
      </c>
      <c r="BVN13" s="253">
        <f t="shared" si="597"/>
        <v>223</v>
      </c>
      <c r="BVO13" s="254">
        <f t="shared" si="598"/>
        <v>1.6999542613203231</v>
      </c>
      <c r="BVP13" s="121">
        <v>155</v>
      </c>
      <c r="BVQ13" s="252">
        <f t="shared" si="599"/>
        <v>2.2499637102627377</v>
      </c>
      <c r="BVR13" s="121">
        <v>68</v>
      </c>
      <c r="BVS13" s="252">
        <f t="shared" si="600"/>
        <v>1.0921940250562159</v>
      </c>
      <c r="BVT13" s="121">
        <v>0</v>
      </c>
      <c r="BVU13" s="253">
        <f t="shared" si="601"/>
        <v>223</v>
      </c>
      <c r="BVV13" s="254">
        <f t="shared" si="602"/>
        <v>1.7003431185665268</v>
      </c>
      <c r="BVW13" s="121">
        <v>155</v>
      </c>
      <c r="BVX13" s="252">
        <f t="shared" si="603"/>
        <v>2.2502903600464577</v>
      </c>
      <c r="BVY13" s="121">
        <v>68</v>
      </c>
      <c r="BVZ13" s="252">
        <f t="shared" si="604"/>
        <v>1.0921940250562159</v>
      </c>
      <c r="BWA13" s="121">
        <v>0</v>
      </c>
      <c r="BWB13" s="253">
        <f t="shared" si="605"/>
        <v>223</v>
      </c>
      <c r="BWC13" s="254">
        <f t="shared" si="606"/>
        <v>1.7004727771846881</v>
      </c>
      <c r="BWD13" s="121">
        <v>155</v>
      </c>
      <c r="BWE13" s="252">
        <f t="shared" si="607"/>
        <v>2.2506171046899959</v>
      </c>
      <c r="BWF13" s="121">
        <v>68</v>
      </c>
      <c r="BWG13" s="252">
        <f t="shared" si="608"/>
        <v>1.0921940250562159</v>
      </c>
      <c r="BWH13" s="121">
        <v>0</v>
      </c>
      <c r="BWI13" s="253">
        <f t="shared" si="609"/>
        <v>223</v>
      </c>
      <c r="BWJ13" s="254">
        <f t="shared" si="610"/>
        <v>1.7006024555784336</v>
      </c>
      <c r="BWK13" s="121">
        <v>154</v>
      </c>
      <c r="BWL13" s="252">
        <f t="shared" si="611"/>
        <v>2.2367465504720405</v>
      </c>
      <c r="BWM13" s="121">
        <v>68</v>
      </c>
      <c r="BWN13" s="252">
        <f t="shared" si="612"/>
        <v>1.0923694779116466</v>
      </c>
      <c r="BWO13" s="121">
        <v>0</v>
      </c>
      <c r="BWP13" s="253">
        <f t="shared" si="613"/>
        <v>222</v>
      </c>
      <c r="BWQ13" s="254">
        <f t="shared" si="614"/>
        <v>1.6933638443935928</v>
      </c>
      <c r="BWR13" s="121">
        <v>154</v>
      </c>
      <c r="BWS13" s="252">
        <f t="shared" si="615"/>
        <v>2.2367465504720405</v>
      </c>
      <c r="BWT13" s="121">
        <v>68</v>
      </c>
      <c r="BWU13" s="252">
        <f t="shared" si="616"/>
        <v>1.0923694779116466</v>
      </c>
      <c r="BWV13" s="121">
        <v>0</v>
      </c>
      <c r="BWW13" s="253">
        <f t="shared" si="617"/>
        <v>222</v>
      </c>
      <c r="BWX13" s="254">
        <f t="shared" si="618"/>
        <v>1.6933638443935928</v>
      </c>
      <c r="BWY13" s="121">
        <v>154</v>
      </c>
      <c r="BWZ13" s="252">
        <f t="shared" si="619"/>
        <v>2.237396484091239</v>
      </c>
      <c r="BXA13" s="121">
        <v>68</v>
      </c>
      <c r="BXB13" s="252">
        <f t="shared" si="620"/>
        <v>1.0927205527880444</v>
      </c>
      <c r="BXC13" s="121">
        <v>0</v>
      </c>
      <c r="BXD13" s="253">
        <f t="shared" si="621"/>
        <v>222</v>
      </c>
      <c r="BXE13" s="254">
        <f t="shared" si="622"/>
        <v>1.6938806653441174</v>
      </c>
      <c r="BXF13" s="121">
        <v>154</v>
      </c>
      <c r="BXG13" s="252">
        <f t="shared" si="623"/>
        <v>2.237396484091239</v>
      </c>
      <c r="BXH13" s="121">
        <v>68</v>
      </c>
      <c r="BXI13" s="252">
        <f t="shared" si="624"/>
        <v>1.0932475884244373</v>
      </c>
      <c r="BXJ13" s="121">
        <v>0</v>
      </c>
      <c r="BXK13" s="253">
        <f t="shared" si="625"/>
        <v>222</v>
      </c>
      <c r="BXL13" s="254">
        <f t="shared" si="626"/>
        <v>1.6942684881324888</v>
      </c>
      <c r="BXM13" s="121">
        <v>154</v>
      </c>
      <c r="BXN13" s="252">
        <f t="shared" si="627"/>
        <v>2.237396484091239</v>
      </c>
      <c r="BXO13" s="121">
        <v>68</v>
      </c>
      <c r="BXP13" s="252">
        <f t="shared" si="628"/>
        <v>1.0934233799646245</v>
      </c>
      <c r="BXQ13" s="121">
        <v>0</v>
      </c>
      <c r="BXR13" s="253">
        <f t="shared" si="629"/>
        <v>222</v>
      </c>
      <c r="BXS13" s="254">
        <f t="shared" si="630"/>
        <v>1.6943978018623111</v>
      </c>
      <c r="BXT13" s="121">
        <v>154</v>
      </c>
      <c r="BXU13" s="252">
        <f t="shared" si="631"/>
        <v>2.237396484091239</v>
      </c>
      <c r="BXV13" s="121">
        <v>68</v>
      </c>
      <c r="BXW13" s="252">
        <f t="shared" si="632"/>
        <v>1.0934233799646245</v>
      </c>
      <c r="BXX13" s="121">
        <v>0</v>
      </c>
      <c r="BXY13" s="253">
        <f t="shared" si="633"/>
        <v>222</v>
      </c>
      <c r="BXZ13" s="254">
        <f t="shared" si="634"/>
        <v>1.6943978018623111</v>
      </c>
      <c r="BYA13" s="121">
        <v>154</v>
      </c>
      <c r="BYB13" s="252">
        <f t="shared" si="635"/>
        <v>2.237396484091239</v>
      </c>
      <c r="BYC13" s="121">
        <v>68</v>
      </c>
      <c r="BYD13" s="252">
        <f t="shared" si="636"/>
        <v>1.0937751327006595</v>
      </c>
      <c r="BYE13" s="121">
        <v>0</v>
      </c>
      <c r="BYF13" s="253">
        <f t="shared" si="637"/>
        <v>222</v>
      </c>
      <c r="BYG13" s="254">
        <f t="shared" si="638"/>
        <v>1.6946564885496185</v>
      </c>
      <c r="BYH13" s="121">
        <v>154</v>
      </c>
      <c r="BYI13" s="252">
        <f t="shared" si="639"/>
        <v>2.2377215925603022</v>
      </c>
      <c r="BYJ13" s="121">
        <v>68</v>
      </c>
      <c r="BYK13" s="252">
        <f t="shared" si="640"/>
        <v>1.0939510939510939</v>
      </c>
      <c r="BYL13" s="121">
        <v>0</v>
      </c>
      <c r="BYM13" s="253">
        <f t="shared" si="641"/>
        <v>222</v>
      </c>
      <c r="BYN13" s="254">
        <f t="shared" si="642"/>
        <v>1.6949152542372881</v>
      </c>
      <c r="BYO13" s="121">
        <v>154</v>
      </c>
      <c r="BYP13" s="252">
        <f t="shared" si="643"/>
        <v>2.2377215925603022</v>
      </c>
      <c r="BYQ13" s="121">
        <v>68</v>
      </c>
      <c r="BYR13" s="252">
        <f t="shared" si="644"/>
        <v>1.0943031863533954</v>
      </c>
      <c r="BYS13" s="121">
        <v>0</v>
      </c>
      <c r="BYT13" s="253">
        <f t="shared" si="645"/>
        <v>222</v>
      </c>
      <c r="BYU13" s="254">
        <f t="shared" si="646"/>
        <v>1.6951740989615149</v>
      </c>
      <c r="BYV13" s="121">
        <v>154</v>
      </c>
      <c r="BYW13" s="252">
        <f t="shared" si="647"/>
        <v>2.2377215925603022</v>
      </c>
      <c r="BYX13" s="121">
        <v>68</v>
      </c>
      <c r="BYY13" s="252">
        <f t="shared" si="648"/>
        <v>1.0946555054732776</v>
      </c>
      <c r="BYZ13" s="121">
        <v>0</v>
      </c>
      <c r="BZA13" s="253">
        <f t="shared" si="649"/>
        <v>222</v>
      </c>
      <c r="BZB13" s="254">
        <f t="shared" si="650"/>
        <v>1.6954330227585153</v>
      </c>
      <c r="BZC13" s="121">
        <v>154</v>
      </c>
      <c r="BZD13" s="252">
        <f t="shared" si="651"/>
        <v>2.2380467955239061</v>
      </c>
      <c r="BZE13" s="121">
        <v>68</v>
      </c>
      <c r="BZF13" s="252">
        <f t="shared" si="652"/>
        <v>1.0950080515297906</v>
      </c>
      <c r="BZG13" s="121">
        <v>0</v>
      </c>
      <c r="BZH13" s="253">
        <f t="shared" si="653"/>
        <v>222</v>
      </c>
      <c r="BZI13" s="254">
        <f t="shared" si="654"/>
        <v>1.6958215567947446</v>
      </c>
      <c r="BZJ13" s="121">
        <v>154</v>
      </c>
      <c r="BZK13" s="252">
        <f t="shared" si="655"/>
        <v>2.2380467955239061</v>
      </c>
      <c r="BZL13" s="121">
        <v>68</v>
      </c>
      <c r="BZM13" s="252">
        <f t="shared" si="656"/>
        <v>1.0950080515297906</v>
      </c>
      <c r="BZN13" s="121">
        <v>0</v>
      </c>
      <c r="BZO13" s="253">
        <f t="shared" si="657"/>
        <v>222</v>
      </c>
      <c r="BZP13" s="254">
        <f t="shared" si="658"/>
        <v>1.6958215567947446</v>
      </c>
      <c r="BZQ13" s="121">
        <v>154</v>
      </c>
      <c r="BZR13" s="252">
        <f t="shared" si="659"/>
        <v>2.2380467955239061</v>
      </c>
      <c r="BZS13" s="121">
        <v>68</v>
      </c>
      <c r="BZT13" s="252">
        <f t="shared" si="660"/>
        <v>1.0951844097278145</v>
      </c>
      <c r="BZU13" s="121">
        <v>0</v>
      </c>
      <c r="BZV13" s="253">
        <f t="shared" si="661"/>
        <v>222</v>
      </c>
      <c r="BZW13" s="254">
        <f t="shared" si="662"/>
        <v>1.6959511077158138</v>
      </c>
      <c r="BZX13" s="121">
        <v>154</v>
      </c>
      <c r="BZY13" s="252">
        <f t="shared" si="663"/>
        <v>2.2390229717941263</v>
      </c>
      <c r="BZZ13" s="121">
        <v>68</v>
      </c>
      <c r="CAA13" s="252">
        <f t="shared" si="664"/>
        <v>1.0953608247422679</v>
      </c>
      <c r="CAB13" s="121">
        <v>0</v>
      </c>
      <c r="CAC13" s="253">
        <f t="shared" si="665"/>
        <v>222</v>
      </c>
      <c r="CAD13" s="254">
        <f t="shared" si="666"/>
        <v>1.6964695093993583</v>
      </c>
      <c r="CAE13" s="121">
        <v>153</v>
      </c>
      <c r="CAF13" s="252">
        <f t="shared" si="667"/>
        <v>2.2257782950247309</v>
      </c>
      <c r="CAG13" s="121">
        <v>68</v>
      </c>
      <c r="CAH13" s="252">
        <f t="shared" si="668"/>
        <v>1.0957138253303256</v>
      </c>
      <c r="CAI13" s="121">
        <v>0</v>
      </c>
      <c r="CAJ13" s="253">
        <f t="shared" si="669"/>
        <v>221</v>
      </c>
      <c r="CAK13" s="254">
        <f t="shared" si="670"/>
        <v>1.6896024464831805</v>
      </c>
      <c r="CAL13" s="121">
        <v>153</v>
      </c>
      <c r="CAM13" s="252">
        <f t="shared" si="671"/>
        <v>2.2261021388040159</v>
      </c>
      <c r="CAN13" s="121">
        <v>68</v>
      </c>
      <c r="CAO13" s="252">
        <f t="shared" si="672"/>
        <v>1.0957138253303256</v>
      </c>
      <c r="CAP13" s="121">
        <v>0</v>
      </c>
      <c r="CAQ13" s="253">
        <f t="shared" si="673"/>
        <v>221</v>
      </c>
      <c r="CAR13" s="254">
        <f t="shared" si="674"/>
        <v>1.6897316308586283</v>
      </c>
      <c r="CAS13" s="121">
        <v>153</v>
      </c>
      <c r="CAT13" s="252">
        <f t="shared" si="675"/>
        <v>2.2270742358078599</v>
      </c>
      <c r="CAU13" s="121">
        <v>68</v>
      </c>
      <c r="CAV13" s="252">
        <f t="shared" si="676"/>
        <v>1.0957138253303256</v>
      </c>
      <c r="CAW13" s="121">
        <v>0</v>
      </c>
      <c r="CAX13" s="253">
        <f t="shared" si="677"/>
        <v>221</v>
      </c>
      <c r="CAY13" s="254">
        <f t="shared" si="678"/>
        <v>1.6901193025390029</v>
      </c>
      <c r="CAZ13" s="121">
        <v>153</v>
      </c>
      <c r="CBA13" s="252">
        <f t="shared" si="679"/>
        <v>2.2270742358078599</v>
      </c>
      <c r="CBB13" s="121">
        <v>68</v>
      </c>
      <c r="CBC13" s="252">
        <f t="shared" si="680"/>
        <v>1.0965973230124173</v>
      </c>
      <c r="CBD13" s="121">
        <v>0</v>
      </c>
      <c r="CBE13" s="253">
        <f t="shared" si="681"/>
        <v>221</v>
      </c>
      <c r="CBF13" s="254">
        <f t="shared" si="682"/>
        <v>1.6907658174584961</v>
      </c>
      <c r="CBG13" s="121">
        <v>153</v>
      </c>
      <c r="CBH13" s="252">
        <f t="shared" si="683"/>
        <v>2.227398456835056</v>
      </c>
      <c r="CBI13" s="121">
        <v>68</v>
      </c>
      <c r="CBJ13" s="252">
        <f t="shared" si="684"/>
        <v>1.096774193548387</v>
      </c>
      <c r="CBK13" s="121">
        <v>0</v>
      </c>
      <c r="CBL13" s="253">
        <f t="shared" si="685"/>
        <v>221</v>
      </c>
      <c r="CBM13" s="254">
        <f t="shared" si="686"/>
        <v>1.6910245619404698</v>
      </c>
      <c r="CBN13" s="121">
        <v>153</v>
      </c>
      <c r="CBO13" s="252">
        <f t="shared" si="687"/>
        <v>2.2277227722772275</v>
      </c>
      <c r="CBP13" s="121">
        <v>68</v>
      </c>
      <c r="CBQ13" s="252">
        <f t="shared" si="688"/>
        <v>1.096774193548387</v>
      </c>
      <c r="CBR13" s="121">
        <v>0</v>
      </c>
      <c r="CBS13" s="253">
        <f t="shared" si="689"/>
        <v>221</v>
      </c>
      <c r="CBT13" s="254">
        <f t="shared" si="690"/>
        <v>1.6911539638812367</v>
      </c>
      <c r="CBU13" s="121">
        <v>153</v>
      </c>
      <c r="CBV13" s="252">
        <f t="shared" si="691"/>
        <v>2.2283716865715117</v>
      </c>
      <c r="CBW13" s="121">
        <v>68</v>
      </c>
      <c r="CBX13" s="252">
        <f t="shared" si="692"/>
        <v>1.0969511211485725</v>
      </c>
      <c r="CBY13" s="121">
        <v>0</v>
      </c>
      <c r="CBZ13" s="253">
        <f t="shared" si="693"/>
        <v>221</v>
      </c>
      <c r="CCA13" s="254">
        <f t="shared" si="694"/>
        <v>1.691542288557214</v>
      </c>
      <c r="CCB13" s="121">
        <v>153</v>
      </c>
      <c r="CCC13" s="252">
        <f t="shared" si="695"/>
        <v>2.2283716865715117</v>
      </c>
      <c r="CCD13" s="121">
        <v>68</v>
      </c>
      <c r="CCE13" s="252">
        <f t="shared" si="696"/>
        <v>1.0969511211485725</v>
      </c>
      <c r="CCF13" s="121">
        <v>0</v>
      </c>
      <c r="CCG13" s="253">
        <f t="shared" si="697"/>
        <v>221</v>
      </c>
      <c r="CCH13" s="254">
        <f t="shared" si="698"/>
        <v>1.691542288557214</v>
      </c>
      <c r="CCI13" s="121">
        <v>153</v>
      </c>
      <c r="CCJ13" s="252">
        <f t="shared" si="699"/>
        <v>2.2283716865715117</v>
      </c>
      <c r="CCK13" s="121">
        <v>68</v>
      </c>
      <c r="CCL13" s="252">
        <f t="shared" si="700"/>
        <v>1.0974822466107166</v>
      </c>
      <c r="CCM13" s="121">
        <v>0</v>
      </c>
      <c r="CCN13" s="253">
        <f t="shared" si="701"/>
        <v>221</v>
      </c>
      <c r="CCO13" s="254">
        <f t="shared" si="702"/>
        <v>1.6919307916092481</v>
      </c>
      <c r="CCP13" s="121">
        <v>153</v>
      </c>
      <c r="CCQ13" s="252">
        <f t="shared" si="703"/>
        <v>2.2293457671572199</v>
      </c>
      <c r="CCR13" s="121">
        <v>68</v>
      </c>
      <c r="CCS13" s="252">
        <f t="shared" si="704"/>
        <v>1.0980138866462135</v>
      </c>
      <c r="CCT13" s="121">
        <v>0</v>
      </c>
      <c r="CCU13" s="253">
        <f t="shared" si="705"/>
        <v>221</v>
      </c>
      <c r="CCV13" s="254">
        <f t="shared" si="706"/>
        <v>1.6927083333333333</v>
      </c>
      <c r="CCW13" s="121">
        <v>153</v>
      </c>
      <c r="CCX13" s="252">
        <f t="shared" si="707"/>
        <v>2.2296706499562813</v>
      </c>
      <c r="CCY13" s="121">
        <v>68</v>
      </c>
      <c r="CCZ13" s="252">
        <f t="shared" si="708"/>
        <v>1.0980138866462135</v>
      </c>
      <c r="CDA13" s="121">
        <v>0</v>
      </c>
      <c r="CDB13" s="253">
        <f t="shared" si="709"/>
        <v>221</v>
      </c>
      <c r="CDC13" s="254">
        <f t="shared" si="710"/>
        <v>1.6928379931060895</v>
      </c>
      <c r="CDD13" s="121">
        <v>153</v>
      </c>
      <c r="CDE13" s="252">
        <f t="shared" si="711"/>
        <v>2.2306458667444233</v>
      </c>
      <c r="CDF13" s="121">
        <v>68</v>
      </c>
      <c r="CDG13" s="252">
        <f t="shared" si="712"/>
        <v>1.0981912144702841</v>
      </c>
      <c r="CDH13" s="121">
        <v>0</v>
      </c>
      <c r="CDI13" s="253">
        <f t="shared" si="713"/>
        <v>221</v>
      </c>
      <c r="CDJ13" s="254">
        <f t="shared" si="714"/>
        <v>1.6933568308941844</v>
      </c>
      <c r="CDK13" s="121">
        <v>153</v>
      </c>
      <c r="CDL13" s="252">
        <f t="shared" si="715"/>
        <v>2.2309711286089238</v>
      </c>
      <c r="CDM13" s="121">
        <v>68</v>
      </c>
      <c r="CDN13" s="252">
        <f t="shared" si="716"/>
        <v>1.0990787134313884</v>
      </c>
      <c r="CDO13" s="121">
        <v>0</v>
      </c>
      <c r="CDP13" s="253">
        <f t="shared" si="717"/>
        <v>221</v>
      </c>
      <c r="CDQ13" s="254">
        <f t="shared" si="718"/>
        <v>1.6941356841701802</v>
      </c>
      <c r="CDR13" s="121">
        <v>153</v>
      </c>
      <c r="CDS13" s="252">
        <f t="shared" si="719"/>
        <v>2.2316219369894981</v>
      </c>
      <c r="CDT13" s="121">
        <v>68</v>
      </c>
      <c r="CDU13" s="252">
        <f t="shared" si="720"/>
        <v>1.0997897460779555</v>
      </c>
      <c r="CDV13" s="121">
        <v>0</v>
      </c>
      <c r="CDW13" s="253">
        <f t="shared" si="721"/>
        <v>221</v>
      </c>
      <c r="CDX13" s="254">
        <f t="shared" si="722"/>
        <v>1.6949152542372881</v>
      </c>
      <c r="CDY13" s="121">
        <v>153</v>
      </c>
      <c r="CDZ13" s="252">
        <f t="shared" si="723"/>
        <v>2.2325988618123449</v>
      </c>
      <c r="CEA13" s="121">
        <v>67</v>
      </c>
      <c r="CEB13" s="252">
        <f t="shared" si="724"/>
        <v>1.0843178507849165</v>
      </c>
      <c r="CEC13" s="121">
        <v>0</v>
      </c>
      <c r="CED13" s="253">
        <f t="shared" si="725"/>
        <v>220</v>
      </c>
      <c r="CEE13" s="254">
        <f t="shared" si="726"/>
        <v>1.6881522406384284</v>
      </c>
      <c r="CEF13" s="121">
        <v>153</v>
      </c>
      <c r="CEG13" s="252">
        <f t="shared" si="727"/>
        <v>2.2335766423357666</v>
      </c>
      <c r="CEH13" s="121">
        <v>67</v>
      </c>
      <c r="CEI13" s="252">
        <f t="shared" si="728"/>
        <v>1.0843178507849165</v>
      </c>
      <c r="CEJ13" s="121">
        <v>0</v>
      </c>
      <c r="CEK13" s="253">
        <f t="shared" si="729"/>
        <v>220</v>
      </c>
      <c r="CEL13" s="254">
        <f t="shared" si="730"/>
        <v>1.6885409471179675</v>
      </c>
      <c r="CEM13" s="121">
        <v>152</v>
      </c>
      <c r="CEN13" s="252">
        <f t="shared" si="731"/>
        <v>2.2196261682242988</v>
      </c>
      <c r="CEO13" s="121">
        <v>67</v>
      </c>
      <c r="CEP13" s="252">
        <f t="shared" si="732"/>
        <v>1.0844933635480738</v>
      </c>
      <c r="CEQ13" s="121">
        <v>0</v>
      </c>
      <c r="CER13" s="253">
        <f t="shared" si="733"/>
        <v>219</v>
      </c>
      <c r="CES13" s="254">
        <f t="shared" si="734"/>
        <v>1.6812528788576693</v>
      </c>
      <c r="CET13" s="121">
        <v>152</v>
      </c>
      <c r="CEU13" s="252">
        <f t="shared" si="735"/>
        <v>2.2205989773557344</v>
      </c>
      <c r="CEV13" s="121">
        <v>67</v>
      </c>
      <c r="CEW13" s="252">
        <f t="shared" si="736"/>
        <v>1.0846689331390642</v>
      </c>
      <c r="CEX13" s="121">
        <v>0</v>
      </c>
      <c r="CEY13" s="253">
        <f t="shared" si="737"/>
        <v>219</v>
      </c>
      <c r="CEZ13" s="254">
        <f t="shared" si="738"/>
        <v>1.6817693134695131</v>
      </c>
      <c r="CFA13" s="121">
        <v>152</v>
      </c>
      <c r="CFB13" s="252">
        <f t="shared" si="739"/>
        <v>2.2218973834234759</v>
      </c>
      <c r="CFC13" s="121">
        <v>67</v>
      </c>
      <c r="CFD13" s="252">
        <f t="shared" si="740"/>
        <v>1.0846689331390642</v>
      </c>
      <c r="CFE13" s="121">
        <v>0</v>
      </c>
      <c r="CFF13" s="253">
        <f t="shared" si="741"/>
        <v>219</v>
      </c>
      <c r="CFG13" s="254">
        <f t="shared" si="742"/>
        <v>1.6822860654478415</v>
      </c>
      <c r="CFH13" s="121">
        <v>152</v>
      </c>
      <c r="CFI13" s="252">
        <f t="shared" si="743"/>
        <v>2.2228721848493711</v>
      </c>
      <c r="CFJ13" s="121">
        <v>67</v>
      </c>
      <c r="CFK13" s="252">
        <f t="shared" si="744"/>
        <v>1.0848445595854923</v>
      </c>
      <c r="CFL13" s="121">
        <v>0</v>
      </c>
      <c r="CFM13" s="253">
        <f t="shared" si="745"/>
        <v>219</v>
      </c>
      <c r="CFN13" s="254">
        <f t="shared" si="746"/>
        <v>1.6828031350852928</v>
      </c>
      <c r="CFO13" s="121">
        <v>151</v>
      </c>
      <c r="CFP13" s="252">
        <f t="shared" si="747"/>
        <v>2.2095405326309625</v>
      </c>
      <c r="CFQ13" s="121">
        <v>67</v>
      </c>
      <c r="CFR13" s="252">
        <f t="shared" si="748"/>
        <v>1.0850202429149798</v>
      </c>
      <c r="CFS13" s="121">
        <v>0</v>
      </c>
      <c r="CFT13" s="253">
        <f t="shared" si="749"/>
        <v>218</v>
      </c>
      <c r="CFU13" s="254">
        <f t="shared" si="750"/>
        <v>1.6757629333538318</v>
      </c>
      <c r="CFV13" s="121">
        <v>151</v>
      </c>
      <c r="CFW13" s="252">
        <f t="shared" si="751"/>
        <v>2.2111582955044664</v>
      </c>
      <c r="CFX13" s="121">
        <v>67</v>
      </c>
      <c r="CFY13" s="252">
        <f t="shared" si="752"/>
        <v>1.0855476344782891</v>
      </c>
      <c r="CFZ13" s="121">
        <v>0</v>
      </c>
      <c r="CGA13" s="253">
        <f t="shared" si="753"/>
        <v>218</v>
      </c>
      <c r="CGB13" s="254">
        <f t="shared" si="754"/>
        <v>1.676794092762095</v>
      </c>
      <c r="CGC13" s="121">
        <v>151</v>
      </c>
      <c r="CGD13" s="252">
        <f t="shared" si="755"/>
        <v>2.2114821323960165</v>
      </c>
      <c r="CGE13" s="121">
        <v>67</v>
      </c>
      <c r="CGF13" s="252">
        <f t="shared" si="756"/>
        <v>1.0860755389852488</v>
      </c>
      <c r="CGG13" s="121">
        <v>0</v>
      </c>
      <c r="CGH13" s="253">
        <f t="shared" si="757"/>
        <v>218</v>
      </c>
      <c r="CGI13" s="254">
        <f t="shared" si="758"/>
        <v>1.6773101484958068</v>
      </c>
      <c r="CGJ13" s="121">
        <v>151</v>
      </c>
      <c r="CGK13" s="252">
        <f t="shared" si="759"/>
        <v>2.212778429073857</v>
      </c>
      <c r="CGL13" s="121">
        <v>67</v>
      </c>
      <c r="CGM13" s="252">
        <f t="shared" si="760"/>
        <v>1.0864277606615858</v>
      </c>
      <c r="CGN13" s="121">
        <v>0</v>
      </c>
      <c r="CGO13" s="253">
        <f t="shared" si="761"/>
        <v>218</v>
      </c>
      <c r="CGP13" s="254">
        <f t="shared" si="762"/>
        <v>1.6780848279578171</v>
      </c>
      <c r="CGQ13" s="121">
        <v>151</v>
      </c>
      <c r="CGR13" s="252">
        <f t="shared" si="763"/>
        <v>2.2131027407298842</v>
      </c>
      <c r="CGS13" s="121">
        <v>67</v>
      </c>
      <c r="CGT13" s="252">
        <f t="shared" si="764"/>
        <v>1.0869565217391304</v>
      </c>
      <c r="CGU13" s="121">
        <v>0</v>
      </c>
      <c r="CGV13" s="253">
        <f t="shared" si="765"/>
        <v>218</v>
      </c>
      <c r="CGW13" s="254">
        <f t="shared" si="766"/>
        <v>1.6786016786016786</v>
      </c>
      <c r="CGX13" s="121">
        <v>151</v>
      </c>
      <c r="CGY13" s="252">
        <f t="shared" si="767"/>
        <v>2.2137516493182816</v>
      </c>
      <c r="CGZ13" s="121">
        <v>67</v>
      </c>
      <c r="CHA13" s="252">
        <f t="shared" si="768"/>
        <v>1.0874857977601038</v>
      </c>
      <c r="CHB13" s="121">
        <v>0</v>
      </c>
      <c r="CHC13" s="253">
        <f t="shared" si="769"/>
        <v>218</v>
      </c>
      <c r="CHD13" s="254">
        <f t="shared" si="770"/>
        <v>1.6792481898012634</v>
      </c>
      <c r="CHE13" s="121">
        <v>151</v>
      </c>
      <c r="CHF13" s="252">
        <f t="shared" si="771"/>
        <v>2.2144009385540402</v>
      </c>
      <c r="CHG13" s="121">
        <v>67</v>
      </c>
      <c r="CHH13" s="252">
        <f t="shared" si="772"/>
        <v>1.0881923014455093</v>
      </c>
      <c r="CHI13" s="121">
        <v>0</v>
      </c>
      <c r="CHJ13" s="253">
        <f t="shared" si="773"/>
        <v>218</v>
      </c>
      <c r="CHK13" s="254">
        <f t="shared" si="774"/>
        <v>1.6800246609124536</v>
      </c>
      <c r="CHL13" s="121">
        <v>150</v>
      </c>
      <c r="CHM13" s="252">
        <f t="shared" si="775"/>
        <v>2.2010271460014672</v>
      </c>
      <c r="CHN13" s="121">
        <v>67</v>
      </c>
      <c r="CHO13" s="252">
        <f t="shared" si="776"/>
        <v>1.0883690708252112</v>
      </c>
      <c r="CHP13" s="121">
        <v>0</v>
      </c>
      <c r="CHQ13" s="253">
        <f t="shared" si="777"/>
        <v>217</v>
      </c>
      <c r="CHR13" s="254">
        <f t="shared" si="778"/>
        <v>1.6729627630868862</v>
      </c>
      <c r="CHS13" s="121">
        <v>149</v>
      </c>
      <c r="CHT13" s="252">
        <f t="shared" si="779"/>
        <v>2.1876376449860522</v>
      </c>
      <c r="CHU13" s="121">
        <v>67</v>
      </c>
      <c r="CHV13" s="252">
        <f t="shared" si="780"/>
        <v>1.0885458976441917</v>
      </c>
      <c r="CHW13" s="121">
        <v>0</v>
      </c>
      <c r="CHX13" s="253">
        <f t="shared" si="781"/>
        <v>216</v>
      </c>
      <c r="CHY13" s="254">
        <f t="shared" si="782"/>
        <v>1.6658954187875983</v>
      </c>
      <c r="CHZ13" s="121">
        <v>148</v>
      </c>
      <c r="CIA13" s="252">
        <f t="shared" si="783"/>
        <v>2.1735937729475694</v>
      </c>
      <c r="CIB13" s="121">
        <v>67</v>
      </c>
      <c r="CIC13" s="252">
        <f t="shared" si="784"/>
        <v>1.0890767230169052</v>
      </c>
      <c r="CID13" s="121">
        <v>0</v>
      </c>
      <c r="CIE13" s="253">
        <f t="shared" si="785"/>
        <v>215</v>
      </c>
      <c r="CIF13" s="254">
        <f t="shared" si="786"/>
        <v>1.6588226217112878</v>
      </c>
      <c r="CIG13" s="121">
        <v>148</v>
      </c>
      <c r="CIH13" s="252">
        <f t="shared" si="787"/>
        <v>2.1751910640799532</v>
      </c>
      <c r="CII13" s="121">
        <v>67</v>
      </c>
      <c r="CIJ13" s="252">
        <f t="shared" si="788"/>
        <v>1.0899625833740034</v>
      </c>
      <c r="CIK13" s="121">
        <v>0</v>
      </c>
      <c r="CIL13" s="253">
        <f t="shared" si="789"/>
        <v>215</v>
      </c>
      <c r="CIM13" s="254">
        <f t="shared" si="790"/>
        <v>1.6601034669137518</v>
      </c>
      <c r="CIN13" s="121">
        <v>148</v>
      </c>
      <c r="CIO13" s="252">
        <f t="shared" si="791"/>
        <v>2.1780721118469462</v>
      </c>
      <c r="CIP13" s="121">
        <v>67</v>
      </c>
      <c r="CIQ13" s="252">
        <f t="shared" si="792"/>
        <v>1.0903173311635477</v>
      </c>
      <c r="CIR13" s="121">
        <v>0</v>
      </c>
      <c r="CIS13" s="253">
        <f t="shared" si="793"/>
        <v>215</v>
      </c>
      <c r="CIT13" s="254">
        <f t="shared" si="794"/>
        <v>1.6615146831530141</v>
      </c>
      <c r="CIU13" s="121">
        <v>148</v>
      </c>
      <c r="CIV13" s="252">
        <f t="shared" si="795"/>
        <v>2.1790341578327443</v>
      </c>
      <c r="CIW13" s="121">
        <v>66</v>
      </c>
      <c r="CIX13" s="252">
        <f t="shared" si="796"/>
        <v>1.074743527112848</v>
      </c>
      <c r="CIY13" s="121">
        <v>0</v>
      </c>
      <c r="CIZ13" s="253">
        <f t="shared" si="797"/>
        <v>214</v>
      </c>
      <c r="CJA13" s="254">
        <f t="shared" si="798"/>
        <v>1.6546818216964354</v>
      </c>
      <c r="CJB13" s="121">
        <v>147</v>
      </c>
      <c r="CJC13" s="252">
        <f t="shared" si="799"/>
        <v>2.1668632075471699</v>
      </c>
      <c r="CJD13" s="121">
        <v>66</v>
      </c>
      <c r="CJE13" s="252">
        <f t="shared" si="800"/>
        <v>1.0749185667752443</v>
      </c>
      <c r="CJF13" s="121">
        <v>0</v>
      </c>
      <c r="CJG13" s="253">
        <f t="shared" si="801"/>
        <v>213</v>
      </c>
      <c r="CJH13" s="254">
        <f t="shared" si="802"/>
        <v>1.6480965645311048</v>
      </c>
      <c r="CJI13" s="121">
        <v>146</v>
      </c>
      <c r="CJJ13" s="252">
        <f t="shared" si="803"/>
        <v>2.1533923303834808</v>
      </c>
      <c r="CJK13" s="121">
        <v>66</v>
      </c>
      <c r="CJL13" s="252">
        <f t="shared" si="804"/>
        <v>1.0757946210268949</v>
      </c>
      <c r="CJM13" s="121">
        <v>0</v>
      </c>
      <c r="CJN13" s="253">
        <f t="shared" si="805"/>
        <v>212</v>
      </c>
      <c r="CJO13" s="254">
        <f t="shared" si="806"/>
        <v>1.6415021293070073</v>
      </c>
      <c r="CJP13" s="121">
        <v>145</v>
      </c>
      <c r="CJQ13" s="252">
        <f t="shared" si="807"/>
        <v>2.1414857480431251</v>
      </c>
      <c r="CJR13" s="121">
        <v>66</v>
      </c>
      <c r="CJS13" s="252">
        <f t="shared" si="808"/>
        <v>1.0764964932311205</v>
      </c>
      <c r="CJT13" s="121">
        <v>0</v>
      </c>
      <c r="CJU13" s="253">
        <f t="shared" si="809"/>
        <v>211</v>
      </c>
      <c r="CJV13" s="254">
        <f t="shared" si="810"/>
        <v>1.6354053635095334</v>
      </c>
      <c r="CJW13" s="121">
        <v>144</v>
      </c>
      <c r="CJX13" s="252">
        <f t="shared" si="811"/>
        <v>2.1292325890876831</v>
      </c>
      <c r="CJY13" s="121">
        <v>66</v>
      </c>
      <c r="CJZ13" s="252">
        <f t="shared" si="812"/>
        <v>1.0770234986945171</v>
      </c>
      <c r="CKA13" s="121">
        <v>0</v>
      </c>
      <c r="CKB13" s="253">
        <f t="shared" si="813"/>
        <v>210</v>
      </c>
      <c r="CKC13" s="254">
        <f t="shared" si="814"/>
        <v>1.6290435187340004</v>
      </c>
      <c r="CKD13" s="121">
        <v>142</v>
      </c>
      <c r="CKE13" s="252">
        <f t="shared" si="815"/>
        <v>2.1024578027835359</v>
      </c>
      <c r="CKF13" s="121">
        <v>66</v>
      </c>
      <c r="CKG13" s="252">
        <f t="shared" si="816"/>
        <v>1.077726975832789</v>
      </c>
      <c r="CKH13" s="121">
        <v>0</v>
      </c>
      <c r="CKI13" s="253">
        <f t="shared" si="817"/>
        <v>208</v>
      </c>
      <c r="CKJ13" s="254">
        <f t="shared" si="818"/>
        <v>1.615157633172853</v>
      </c>
      <c r="CKK13" s="121">
        <v>142</v>
      </c>
      <c r="CKL13" s="252">
        <f t="shared" si="819"/>
        <v>2.1049510821227395</v>
      </c>
      <c r="CKM13" s="121">
        <v>66</v>
      </c>
      <c r="CKN13" s="252">
        <f t="shared" si="820"/>
        <v>1.078079059131003</v>
      </c>
      <c r="CKO13" s="121">
        <v>0</v>
      </c>
      <c r="CKP13" s="253">
        <f t="shared" si="821"/>
        <v>208</v>
      </c>
      <c r="CKQ13" s="254">
        <f t="shared" si="822"/>
        <v>1.616412806963009</v>
      </c>
      <c r="CKR13" s="121">
        <v>142</v>
      </c>
      <c r="CKS13" s="252">
        <f t="shared" si="823"/>
        <v>2.1071375575011131</v>
      </c>
      <c r="CKT13" s="121">
        <v>66</v>
      </c>
      <c r="CKU13" s="252">
        <f t="shared" si="824"/>
        <v>1.078079059131003</v>
      </c>
      <c r="CKV13" s="121">
        <v>0</v>
      </c>
      <c r="CKW13" s="253">
        <f t="shared" si="825"/>
        <v>208</v>
      </c>
      <c r="CKX13" s="254">
        <f t="shared" si="826"/>
        <v>1.6172925900007775</v>
      </c>
      <c r="CKY13" s="121">
        <v>142</v>
      </c>
      <c r="CKZ13" s="252">
        <f t="shared" si="827"/>
        <v>2.1096419551329668</v>
      </c>
      <c r="CLA13" s="121">
        <v>66</v>
      </c>
      <c r="CLB13" s="252">
        <f t="shared" si="828"/>
        <v>1.0787839163125206</v>
      </c>
      <c r="CLC13" s="121">
        <v>0</v>
      </c>
      <c r="CLD13" s="253">
        <f t="shared" si="829"/>
        <v>208</v>
      </c>
      <c r="CLE13" s="254">
        <f t="shared" si="830"/>
        <v>1.6188030196902483</v>
      </c>
      <c r="CLF13" s="121">
        <v>142</v>
      </c>
      <c r="CLG13" s="252">
        <f t="shared" si="831"/>
        <v>2.1108963876913927</v>
      </c>
      <c r="CLH13" s="121">
        <v>66</v>
      </c>
      <c r="CLI13" s="252">
        <f t="shared" si="832"/>
        <v>1.0796662849664649</v>
      </c>
      <c r="CLJ13" s="121">
        <v>0</v>
      </c>
      <c r="CLK13" s="253">
        <f t="shared" si="833"/>
        <v>208</v>
      </c>
      <c r="CLL13" s="254">
        <f t="shared" si="834"/>
        <v>1.61993769470405</v>
      </c>
      <c r="CLM13" s="121">
        <v>142</v>
      </c>
      <c r="CLN13" s="252">
        <f t="shared" si="835"/>
        <v>2.1124665278191017</v>
      </c>
      <c r="CLO13" s="121">
        <v>66</v>
      </c>
      <c r="CLP13" s="252">
        <f t="shared" si="836"/>
        <v>1.0812581913499346</v>
      </c>
      <c r="CLQ13" s="121">
        <v>0</v>
      </c>
      <c r="CLR13" s="253">
        <f t="shared" si="837"/>
        <v>208</v>
      </c>
      <c r="CLS13" s="254">
        <f t="shared" si="838"/>
        <v>1.6217059098705755</v>
      </c>
      <c r="CLT13" s="121">
        <v>141</v>
      </c>
      <c r="CLU13" s="252">
        <f t="shared" si="839"/>
        <v>2.0991514068780708</v>
      </c>
      <c r="CLV13" s="121">
        <v>66</v>
      </c>
      <c r="CLW13" s="252">
        <f t="shared" si="840"/>
        <v>1.0817898705130307</v>
      </c>
      <c r="CLX13" s="121">
        <v>0</v>
      </c>
      <c r="CLY13" s="253">
        <f t="shared" si="841"/>
        <v>207</v>
      </c>
      <c r="CLZ13" s="254">
        <f t="shared" si="842"/>
        <v>1.6149165236386331</v>
      </c>
      <c r="CMA13" s="121">
        <v>141</v>
      </c>
      <c r="CMB13" s="252">
        <f t="shared" si="843"/>
        <v>2.0994639666468138</v>
      </c>
      <c r="CMC13" s="121">
        <v>66</v>
      </c>
      <c r="CMD13" s="252">
        <f t="shared" si="844"/>
        <v>1.0821446138711266</v>
      </c>
      <c r="CME13" s="121">
        <v>0</v>
      </c>
      <c r="CMF13" s="253">
        <f t="shared" si="845"/>
        <v>207</v>
      </c>
      <c r="CMG13" s="254">
        <f t="shared" si="846"/>
        <v>1.6152945766679674</v>
      </c>
      <c r="CMH13" s="121">
        <v>141</v>
      </c>
      <c r="CMI13" s="252">
        <f t="shared" si="847"/>
        <v>2.1022811987475771</v>
      </c>
      <c r="CMJ13" s="121">
        <v>66</v>
      </c>
      <c r="CMK13" s="252">
        <f t="shared" si="848"/>
        <v>1.0832102412604629</v>
      </c>
      <c r="CML13" s="121">
        <v>0</v>
      </c>
      <c r="CMM13" s="253">
        <f t="shared" si="849"/>
        <v>207</v>
      </c>
      <c r="CMN13" s="254">
        <f t="shared" si="850"/>
        <v>1.6171874999999998</v>
      </c>
      <c r="CMO13" s="121">
        <v>141</v>
      </c>
      <c r="CMP13" s="252">
        <f t="shared" si="851"/>
        <v>2.1044776119402986</v>
      </c>
      <c r="CMQ13" s="121">
        <v>65</v>
      </c>
      <c r="CMR13" s="252">
        <f t="shared" si="852"/>
        <v>1.0676741130091985</v>
      </c>
      <c r="CMS13" s="121">
        <v>0</v>
      </c>
      <c r="CMT13" s="253">
        <f t="shared" si="853"/>
        <v>206</v>
      </c>
      <c r="CMU13" s="254">
        <f t="shared" si="854"/>
        <v>1.6108852048795745</v>
      </c>
      <c r="CMV13" s="121">
        <v>139</v>
      </c>
      <c r="CMW13" s="252">
        <f t="shared" si="855"/>
        <v>2.0761762509335324</v>
      </c>
      <c r="CMX13" s="121">
        <v>65</v>
      </c>
      <c r="CMY13" s="252">
        <f t="shared" si="856"/>
        <v>1.0689031409307679</v>
      </c>
      <c r="CMZ13" s="121">
        <v>0</v>
      </c>
      <c r="CNA13" s="253">
        <f t="shared" si="857"/>
        <v>204</v>
      </c>
      <c r="CNB13" s="254">
        <f t="shared" si="858"/>
        <v>1.5967438948027552</v>
      </c>
      <c r="CNC13" s="121">
        <v>137</v>
      </c>
      <c r="CND13" s="252">
        <f t="shared" si="859"/>
        <v>2.0490577325755313</v>
      </c>
      <c r="CNE13" s="121">
        <v>65</v>
      </c>
      <c r="CNF13" s="252">
        <f t="shared" si="860"/>
        <v>1.0699588477366255</v>
      </c>
      <c r="CNG13" s="121">
        <v>0</v>
      </c>
      <c r="CNH13" s="253">
        <f t="shared" si="861"/>
        <v>202</v>
      </c>
      <c r="CNI13" s="254">
        <f t="shared" si="862"/>
        <v>1.5829480448240734</v>
      </c>
      <c r="CNJ13" s="121">
        <v>137</v>
      </c>
      <c r="CNK13" s="252">
        <f t="shared" si="863"/>
        <v>2.0508982035928143</v>
      </c>
      <c r="CNL13" s="121">
        <v>65</v>
      </c>
      <c r="CNM13" s="252">
        <f t="shared" si="863"/>
        <v>1.071016641950898</v>
      </c>
      <c r="CNN13" s="121">
        <v>0</v>
      </c>
      <c r="CNO13" s="253">
        <f t="shared" si="864"/>
        <v>202</v>
      </c>
      <c r="CNP13" s="254">
        <f t="shared" si="865"/>
        <v>1.5844379951368737</v>
      </c>
      <c r="CNQ13" s="121">
        <v>137</v>
      </c>
      <c r="CNR13" s="252">
        <f t="shared" si="866"/>
        <v>2.0536651176735123</v>
      </c>
      <c r="CNS13" s="121">
        <v>65</v>
      </c>
      <c r="CNT13" s="252">
        <f t="shared" si="867"/>
        <v>1.0713697049612658</v>
      </c>
      <c r="CNU13" s="121">
        <v>0</v>
      </c>
      <c r="CNV13" s="253">
        <f t="shared" si="868"/>
        <v>202</v>
      </c>
      <c r="CNW13" s="254">
        <f t="shared" si="869"/>
        <v>1.5858062490186842</v>
      </c>
      <c r="CNX13" s="121">
        <v>137</v>
      </c>
      <c r="CNY13" s="252">
        <f t="shared" si="870"/>
        <v>2.0582932692307692</v>
      </c>
      <c r="CNZ13" s="121">
        <v>65</v>
      </c>
      <c r="COA13" s="252">
        <f t="shared" si="871"/>
        <v>1.0733157199471599</v>
      </c>
      <c r="COB13" s="121">
        <v>0</v>
      </c>
      <c r="COC13" s="253">
        <f t="shared" si="872"/>
        <v>202</v>
      </c>
      <c r="COD13" s="254">
        <f t="shared" si="873"/>
        <v>1.5890497168030209</v>
      </c>
      <c r="COE13" s="121">
        <v>137</v>
      </c>
      <c r="COF13" s="252">
        <f t="shared" si="874"/>
        <v>2.0598406254698545</v>
      </c>
      <c r="COG13" s="121">
        <v>65</v>
      </c>
      <c r="COH13" s="252">
        <f t="shared" si="875"/>
        <v>1.0747354497354498</v>
      </c>
      <c r="COI13" s="121">
        <v>0</v>
      </c>
      <c r="COJ13" s="253">
        <f t="shared" si="876"/>
        <v>202</v>
      </c>
      <c r="COK13" s="254">
        <f t="shared" si="877"/>
        <v>1.5906764312150563</v>
      </c>
      <c r="COL13" s="121">
        <v>137</v>
      </c>
      <c r="COM13" s="252">
        <f t="shared" si="878"/>
        <v>2.0632530120481927</v>
      </c>
      <c r="CON13" s="121">
        <v>65</v>
      </c>
      <c r="COO13" s="252">
        <f t="shared" si="879"/>
        <v>1.0756246897236472</v>
      </c>
      <c r="COP13" s="121">
        <v>0</v>
      </c>
      <c r="COQ13" s="253">
        <f t="shared" si="880"/>
        <v>202</v>
      </c>
      <c r="COR13" s="254">
        <f t="shared" si="881"/>
        <v>1.592683119135851</v>
      </c>
      <c r="COS13" s="121">
        <v>136</v>
      </c>
      <c r="COT13" s="252">
        <f t="shared" si="882"/>
        <v>2.0519010259505128</v>
      </c>
      <c r="COU13" s="121">
        <v>64</v>
      </c>
      <c r="COV13" s="252">
        <f t="shared" si="883"/>
        <v>1.0613598673300166</v>
      </c>
      <c r="COW13" s="121">
        <v>0</v>
      </c>
      <c r="COX13" s="253">
        <f t="shared" si="884"/>
        <v>200</v>
      </c>
      <c r="COY13" s="254">
        <f t="shared" si="885"/>
        <v>1.5800284405119294</v>
      </c>
      <c r="COZ13" s="121">
        <v>136</v>
      </c>
      <c r="CPA13" s="252">
        <f t="shared" si="886"/>
        <v>2.0550015110305226</v>
      </c>
      <c r="CPB13" s="121">
        <v>63</v>
      </c>
      <c r="CPC13" s="252">
        <f t="shared" si="887"/>
        <v>1.045816733067729</v>
      </c>
      <c r="CPD13" s="121">
        <v>0</v>
      </c>
      <c r="CPE13" s="253">
        <f t="shared" si="888"/>
        <v>199</v>
      </c>
      <c r="CPF13" s="254">
        <f t="shared" si="889"/>
        <v>1.5741180193007436</v>
      </c>
      <c r="CPG13" s="121">
        <v>136</v>
      </c>
      <c r="CPH13" s="252">
        <f t="shared" si="890"/>
        <v>2.058422884819131</v>
      </c>
      <c r="CPI13" s="121">
        <v>63</v>
      </c>
      <c r="CPJ13" s="252">
        <f t="shared" si="891"/>
        <v>1.0479041916167664</v>
      </c>
      <c r="CPK13" s="121">
        <v>0</v>
      </c>
      <c r="CPL13" s="253">
        <f t="shared" si="892"/>
        <v>199</v>
      </c>
      <c r="CPM13" s="254">
        <f t="shared" si="893"/>
        <v>1.5769870829701245</v>
      </c>
      <c r="CPN13" s="121">
        <v>136</v>
      </c>
      <c r="CPO13" s="252">
        <f t="shared" si="894"/>
        <v>2.0615431256631802</v>
      </c>
      <c r="CPP13" s="121">
        <v>62</v>
      </c>
      <c r="CPQ13" s="252">
        <f t="shared" si="895"/>
        <v>1.0335055842640439</v>
      </c>
      <c r="CPR13" s="121">
        <v>0</v>
      </c>
      <c r="CPS13" s="253">
        <f t="shared" si="896"/>
        <v>198</v>
      </c>
      <c r="CPT13" s="254">
        <f t="shared" si="897"/>
        <v>1.5719275960622419</v>
      </c>
      <c r="CPU13" s="121">
        <v>136</v>
      </c>
      <c r="CPV13" s="252">
        <f t="shared" si="898"/>
        <v>2.0652999240698557</v>
      </c>
      <c r="CPW13" s="121">
        <v>62</v>
      </c>
      <c r="CPX13" s="252">
        <f t="shared" si="899"/>
        <v>1.0348856618260724</v>
      </c>
      <c r="CPY13" s="121">
        <v>0</v>
      </c>
      <c r="CPZ13" s="253">
        <f t="shared" si="900"/>
        <v>198</v>
      </c>
      <c r="CQA13" s="254">
        <f t="shared" si="901"/>
        <v>1.5744274809160304</v>
      </c>
      <c r="CQB13" s="121">
        <v>136</v>
      </c>
      <c r="CQC13" s="252">
        <f t="shared" si="902"/>
        <v>2.0697001978389897</v>
      </c>
      <c r="CQD13" s="121">
        <v>61</v>
      </c>
      <c r="CQE13" s="252">
        <f t="shared" si="903"/>
        <v>1.0204081632653061</v>
      </c>
      <c r="CQF13" s="121">
        <v>0</v>
      </c>
      <c r="CQG13" s="253">
        <f t="shared" si="904"/>
        <v>197</v>
      </c>
      <c r="CQH13" s="254">
        <f t="shared" si="905"/>
        <v>1.5698462028846922</v>
      </c>
      <c r="CQI13" s="121">
        <v>136</v>
      </c>
      <c r="CQJ13" s="252">
        <f t="shared" si="906"/>
        <v>2.0744356314826113</v>
      </c>
      <c r="CQK13" s="121">
        <v>61</v>
      </c>
      <c r="CQL13" s="252">
        <f t="shared" si="907"/>
        <v>1.0219467247445133</v>
      </c>
      <c r="CQM13" s="121">
        <v>0</v>
      </c>
      <c r="CQN13" s="253">
        <f t="shared" si="908"/>
        <v>197</v>
      </c>
      <c r="CQO13" s="254">
        <f t="shared" si="909"/>
        <v>1.5728542914171657</v>
      </c>
      <c r="CQP13" s="121">
        <v>135</v>
      </c>
      <c r="CQQ13" s="252">
        <f t="shared" si="910"/>
        <v>2.0661157024793391</v>
      </c>
      <c r="CQR13" s="121">
        <v>61</v>
      </c>
      <c r="CQS13" s="252">
        <f t="shared" si="911"/>
        <v>1.023489932885906</v>
      </c>
      <c r="CQT13" s="121">
        <v>0</v>
      </c>
      <c r="CQU13" s="253">
        <f t="shared" si="912"/>
        <v>196</v>
      </c>
      <c r="CQV13" s="254">
        <f t="shared" si="913"/>
        <v>1.5687530014406914</v>
      </c>
      <c r="CQW13" s="121">
        <v>134</v>
      </c>
      <c r="CQX13" s="252">
        <f t="shared" si="914"/>
        <v>2.0545844832873352</v>
      </c>
      <c r="CQY13" s="121">
        <v>61</v>
      </c>
      <c r="CQZ13" s="252">
        <f t="shared" si="915"/>
        <v>1.0267631711833025</v>
      </c>
      <c r="CRA13" s="121">
        <v>0</v>
      </c>
      <c r="CRB13" s="253">
        <f t="shared" si="916"/>
        <v>195</v>
      </c>
      <c r="CRC13" s="254">
        <f t="shared" si="917"/>
        <v>1.5646313086736741</v>
      </c>
      <c r="CRD13" s="121">
        <v>133</v>
      </c>
      <c r="CRE13" s="252">
        <f t="shared" si="918"/>
        <v>2.0423832923832923</v>
      </c>
      <c r="CRF13" s="121">
        <v>61</v>
      </c>
      <c r="CRG13" s="252">
        <f t="shared" si="919"/>
        <v>1.0281476487443115</v>
      </c>
      <c r="CRH13" s="121">
        <v>0</v>
      </c>
      <c r="CRI13" s="253">
        <f t="shared" si="920"/>
        <v>194</v>
      </c>
      <c r="CRJ13" s="254">
        <f t="shared" si="921"/>
        <v>1.5588589795098433</v>
      </c>
      <c r="CRK13" s="121">
        <v>132</v>
      </c>
      <c r="CRL13" s="252">
        <f t="shared" si="922"/>
        <v>2.0326455189405608</v>
      </c>
      <c r="CRM13" s="121">
        <v>61</v>
      </c>
      <c r="CRN13" s="252">
        <f t="shared" si="923"/>
        <v>1.0297096556380825</v>
      </c>
      <c r="CRO13" s="121">
        <v>0</v>
      </c>
      <c r="CRP13" s="253">
        <f t="shared" si="924"/>
        <v>193</v>
      </c>
      <c r="CRQ13" s="254">
        <f t="shared" si="925"/>
        <v>1.5541955226284427</v>
      </c>
      <c r="CRR13" s="121">
        <v>132</v>
      </c>
      <c r="CRS13" s="252">
        <f t="shared" si="926"/>
        <v>2.0392399196663065</v>
      </c>
      <c r="CRT13" s="121">
        <v>61</v>
      </c>
      <c r="CRU13" s="252">
        <f t="shared" si="927"/>
        <v>1.0314507947243829</v>
      </c>
      <c r="CRV13" s="121">
        <v>0</v>
      </c>
      <c r="CRW13" s="253">
        <f t="shared" si="928"/>
        <v>193</v>
      </c>
      <c r="CRX13" s="254">
        <f t="shared" si="929"/>
        <v>1.5580850892064262</v>
      </c>
      <c r="CRY13" s="121">
        <v>132</v>
      </c>
      <c r="CRZ13" s="252">
        <f t="shared" si="930"/>
        <v>2.0446096654275094</v>
      </c>
      <c r="CSA13" s="121">
        <v>61</v>
      </c>
      <c r="CSB13" s="252">
        <f t="shared" si="931"/>
        <v>1.0326730997122058</v>
      </c>
      <c r="CSC13" s="121">
        <v>0</v>
      </c>
      <c r="CSD13" s="253">
        <f t="shared" si="932"/>
        <v>193</v>
      </c>
      <c r="CSE13" s="254">
        <f t="shared" si="933"/>
        <v>1.5611097630025075</v>
      </c>
      <c r="CSF13" s="121">
        <v>130</v>
      </c>
      <c r="CSG13" s="252">
        <f t="shared" si="934"/>
        <v>2.0198881292728403</v>
      </c>
      <c r="CSH13" s="121">
        <v>61</v>
      </c>
      <c r="CSI13" s="252">
        <f t="shared" si="935"/>
        <v>1.0342488979315021</v>
      </c>
      <c r="CSJ13" s="121">
        <v>0</v>
      </c>
      <c r="CSK13" s="253">
        <f t="shared" si="936"/>
        <v>191</v>
      </c>
      <c r="CSL13" s="254">
        <f t="shared" si="937"/>
        <v>1.5485649424355441</v>
      </c>
      <c r="CSM13" s="121">
        <v>129</v>
      </c>
      <c r="CSN13" s="252">
        <f t="shared" si="938"/>
        <v>2.007469654528478</v>
      </c>
      <c r="CSO13" s="121">
        <v>61</v>
      </c>
      <c r="CSP13" s="252">
        <f t="shared" si="939"/>
        <v>1.0358295126507049</v>
      </c>
      <c r="CSQ13" s="121">
        <v>0</v>
      </c>
      <c r="CSR13" s="253">
        <f t="shared" si="940"/>
        <v>190</v>
      </c>
      <c r="CSS13" s="254">
        <f t="shared" si="941"/>
        <v>1.5428339423467317</v>
      </c>
      <c r="CST13" s="121">
        <v>129</v>
      </c>
      <c r="CSU13" s="252">
        <f t="shared" si="942"/>
        <v>2.0121665886757136</v>
      </c>
      <c r="CSV13" s="121">
        <v>61</v>
      </c>
      <c r="CSW13" s="252">
        <f t="shared" si="943"/>
        <v>1.0381211708645337</v>
      </c>
      <c r="CSX13" s="121">
        <v>0</v>
      </c>
      <c r="CSY13" s="253">
        <f t="shared" si="944"/>
        <v>190</v>
      </c>
      <c r="CSZ13" s="254">
        <f t="shared" si="945"/>
        <v>1.5463498006022627</v>
      </c>
      <c r="CTA13" s="121">
        <v>128</v>
      </c>
      <c r="CTB13" s="252">
        <f t="shared" si="946"/>
        <v>2.0003125488357556</v>
      </c>
      <c r="CTC13" s="121">
        <v>61</v>
      </c>
      <c r="CTD13" s="252">
        <f t="shared" si="947"/>
        <v>1.039182282793867</v>
      </c>
      <c r="CTE13" s="121">
        <v>0</v>
      </c>
      <c r="CTF13" s="253">
        <f t="shared" si="948"/>
        <v>189</v>
      </c>
      <c r="CTG13" s="254">
        <f t="shared" si="949"/>
        <v>1.540467845790203</v>
      </c>
      <c r="CTH13" s="121">
        <v>128</v>
      </c>
      <c r="CTI13" s="252">
        <f t="shared" si="950"/>
        <v>2.0068987143305113</v>
      </c>
      <c r="CTJ13" s="121">
        <v>60</v>
      </c>
      <c r="CTK13" s="252">
        <f t="shared" si="951"/>
        <v>1.0244152296397473</v>
      </c>
      <c r="CTL13" s="121">
        <v>0</v>
      </c>
      <c r="CTM13" s="253">
        <f t="shared" si="952"/>
        <v>188</v>
      </c>
      <c r="CTN13" s="254">
        <f t="shared" si="953"/>
        <v>1.536575398447078</v>
      </c>
      <c r="CTO13" s="121">
        <v>126</v>
      </c>
      <c r="CTP13" s="252">
        <f t="shared" si="954"/>
        <v>1.9798868636077938</v>
      </c>
      <c r="CTQ13" s="121">
        <v>59</v>
      </c>
      <c r="CTR13" s="252">
        <f t="shared" si="955"/>
        <v>1.0092370851864523</v>
      </c>
      <c r="CTS13" s="121">
        <v>0</v>
      </c>
      <c r="CTT13" s="253">
        <f t="shared" si="956"/>
        <v>185</v>
      </c>
      <c r="CTU13" s="254">
        <f t="shared" si="957"/>
        <v>1.5151515151515151</v>
      </c>
      <c r="CTV13" s="121">
        <v>126</v>
      </c>
      <c r="CTW13" s="252">
        <f t="shared" si="958"/>
        <v>1.989578398863098</v>
      </c>
      <c r="CTX13" s="121">
        <v>58</v>
      </c>
      <c r="CTY13" s="252">
        <f t="shared" si="959"/>
        <v>0.99468358772080256</v>
      </c>
      <c r="CTZ13" s="121">
        <v>0</v>
      </c>
      <c r="CUA13" s="253">
        <f t="shared" si="960"/>
        <v>184</v>
      </c>
      <c r="CUB13" s="254">
        <f t="shared" si="961"/>
        <v>1.512660309108846</v>
      </c>
      <c r="CUC13" s="121">
        <v>125</v>
      </c>
      <c r="CUD13" s="252">
        <f t="shared" si="962"/>
        <v>1.9803548795944235</v>
      </c>
      <c r="CUE13" s="121">
        <v>58</v>
      </c>
      <c r="CUF13" s="252">
        <f t="shared" si="963"/>
        <v>0.99622122981793193</v>
      </c>
      <c r="CUG13" s="121">
        <v>0</v>
      </c>
      <c r="CUH13" s="253">
        <f t="shared" si="964"/>
        <v>183</v>
      </c>
      <c r="CUI13" s="254">
        <f t="shared" si="965"/>
        <v>1.5081588923685512</v>
      </c>
      <c r="CUJ13" s="121">
        <v>124</v>
      </c>
      <c r="CUK13" s="252">
        <f t="shared" si="966"/>
        <v>1.9695044472681067</v>
      </c>
      <c r="CUL13" s="121">
        <v>57</v>
      </c>
      <c r="CUM13" s="252">
        <f t="shared" si="967"/>
        <v>0.98106712564543885</v>
      </c>
      <c r="CUN13" s="121">
        <v>0</v>
      </c>
      <c r="CUO13" s="253">
        <f t="shared" si="968"/>
        <v>181</v>
      </c>
      <c r="CUP13" s="254">
        <f t="shared" si="969"/>
        <v>1.4951263836114324</v>
      </c>
      <c r="CUQ13" s="121">
        <v>123</v>
      </c>
      <c r="CUR13" s="252">
        <f t="shared" si="970"/>
        <v>1.960471788332802</v>
      </c>
      <c r="CUS13" s="121">
        <v>57</v>
      </c>
      <c r="CUT13" s="252">
        <f t="shared" si="971"/>
        <v>0.98394614189539109</v>
      </c>
      <c r="CUU13" s="121">
        <v>0</v>
      </c>
      <c r="CUV13" s="253">
        <f t="shared" si="972"/>
        <v>180</v>
      </c>
      <c r="CUW13" s="254">
        <f t="shared" si="973"/>
        <v>1.491671500787271</v>
      </c>
      <c r="CUX13" s="121">
        <v>123</v>
      </c>
      <c r="CUY13" s="252">
        <f t="shared" si="974"/>
        <v>1.9689450936449495</v>
      </c>
      <c r="CUZ13" s="121">
        <v>57</v>
      </c>
      <c r="CVA13" s="252">
        <f t="shared" si="975"/>
        <v>0.98513653646733501</v>
      </c>
      <c r="CVB13" s="121">
        <v>0</v>
      </c>
      <c r="CVC13" s="253">
        <f t="shared" si="976"/>
        <v>180</v>
      </c>
      <c r="CVD13" s="254">
        <f t="shared" si="977"/>
        <v>1.4958863126402393</v>
      </c>
      <c r="CVE13" s="121">
        <v>123</v>
      </c>
      <c r="CVF13" s="252">
        <f t="shared" si="978"/>
        <v>1.9746347728367315</v>
      </c>
      <c r="CVG13" s="121">
        <v>56</v>
      </c>
      <c r="CVH13" s="252">
        <f t="shared" si="979"/>
        <v>0.97036908681337719</v>
      </c>
      <c r="CVI13" s="121">
        <v>0</v>
      </c>
      <c r="CVJ13" s="253">
        <f t="shared" si="980"/>
        <v>179</v>
      </c>
      <c r="CVK13" s="254">
        <f t="shared" si="981"/>
        <v>1.4916666666666667</v>
      </c>
      <c r="CVL13" s="121">
        <v>120</v>
      </c>
      <c r="CVM13" s="252">
        <f t="shared" si="982"/>
        <v>1.9339242546333604</v>
      </c>
      <c r="CVN13" s="121">
        <v>56</v>
      </c>
      <c r="CVO13" s="252">
        <f t="shared" si="983"/>
        <v>0.97306689834926152</v>
      </c>
      <c r="CVP13" s="121">
        <v>0</v>
      </c>
      <c r="CVQ13" s="253">
        <f t="shared" si="984"/>
        <v>176</v>
      </c>
      <c r="CVR13" s="254">
        <f t="shared" si="985"/>
        <v>1.471571906354515</v>
      </c>
      <c r="CVS13" s="121">
        <v>118</v>
      </c>
      <c r="CVT13" s="252">
        <f t="shared" si="986"/>
        <v>1.9069166127989658</v>
      </c>
      <c r="CVU13" s="121">
        <v>56</v>
      </c>
      <c r="CVV13" s="252">
        <f t="shared" si="987"/>
        <v>0.97577975257013416</v>
      </c>
      <c r="CVW13" s="121">
        <v>0</v>
      </c>
      <c r="CVX13" s="253">
        <f t="shared" si="988"/>
        <v>174</v>
      </c>
      <c r="CVY13" s="254">
        <f t="shared" si="989"/>
        <v>1.4588748218328162</v>
      </c>
      <c r="CVZ13" s="121">
        <v>117</v>
      </c>
      <c r="CWA13" s="252">
        <f t="shared" si="990"/>
        <v>1.8968871595330739</v>
      </c>
      <c r="CWB13" s="121">
        <v>55</v>
      </c>
      <c r="CWC13" s="252">
        <f t="shared" si="991"/>
        <v>0.96086652690426277</v>
      </c>
      <c r="CWD13" s="121">
        <v>0</v>
      </c>
      <c r="CWE13" s="253">
        <f t="shared" si="992"/>
        <v>172</v>
      </c>
      <c r="CWF13" s="254">
        <f t="shared" si="993"/>
        <v>1.4463504877228388</v>
      </c>
      <c r="CWG13" s="121">
        <v>117</v>
      </c>
      <c r="CWH13" s="252">
        <f t="shared" si="994"/>
        <v>1.9030579050097591</v>
      </c>
      <c r="CWI13" s="121">
        <v>55</v>
      </c>
      <c r="CWJ13" s="252">
        <f t="shared" si="995"/>
        <v>0.9640666082383873</v>
      </c>
      <c r="CWK13" s="121">
        <v>0</v>
      </c>
      <c r="CWL13" s="253">
        <f t="shared" si="996"/>
        <v>172</v>
      </c>
      <c r="CWM13" s="254">
        <f t="shared" si="997"/>
        <v>1.4511094237745719</v>
      </c>
      <c r="CWN13" s="121">
        <v>116</v>
      </c>
      <c r="CWO13" s="252">
        <f t="shared" si="998"/>
        <v>1.8938775510204082</v>
      </c>
      <c r="CWP13" s="121">
        <v>55</v>
      </c>
      <c r="CWQ13" s="252">
        <f t="shared" si="999"/>
        <v>0.96592904812082891</v>
      </c>
      <c r="CWR13" s="121">
        <v>0</v>
      </c>
      <c r="CWS13" s="253">
        <f t="shared" si="1000"/>
        <v>171</v>
      </c>
      <c r="CWT13" s="254">
        <f t="shared" si="1001"/>
        <v>1.4468229122599203</v>
      </c>
      <c r="CWU13" s="121">
        <v>115</v>
      </c>
      <c r="CWV13" s="252">
        <f t="shared" si="1002"/>
        <v>1.8830849844440807</v>
      </c>
      <c r="CWW13" s="121">
        <v>55</v>
      </c>
      <c r="CWX13" s="252">
        <f t="shared" si="1003"/>
        <v>0.96899224806201545</v>
      </c>
      <c r="CWY13" s="121">
        <v>0</v>
      </c>
      <c r="CWZ13" s="253">
        <f t="shared" si="1004"/>
        <v>170</v>
      </c>
      <c r="CXA13" s="254">
        <f t="shared" si="1005"/>
        <v>1.4427565136213187</v>
      </c>
      <c r="CXB13" s="121">
        <v>114</v>
      </c>
      <c r="CXC13" s="252">
        <f t="shared" si="1006"/>
        <v>1.8737672583826428</v>
      </c>
      <c r="CXD13" s="121">
        <v>55</v>
      </c>
      <c r="CXE13" s="252">
        <f t="shared" si="1007"/>
        <v>0.9712166696097474</v>
      </c>
      <c r="CXF13" s="121">
        <v>0</v>
      </c>
      <c r="CXG13" s="253">
        <f t="shared" si="1008"/>
        <v>169</v>
      </c>
      <c r="CXH13" s="254">
        <f t="shared" si="1009"/>
        <v>1.4386651911126245</v>
      </c>
      <c r="CXI13" s="121">
        <v>113</v>
      </c>
      <c r="CXJ13" s="252">
        <f t="shared" si="1010"/>
        <v>1.8683862433862435</v>
      </c>
      <c r="CXK13" s="121">
        <v>55</v>
      </c>
      <c r="CXL13" s="252">
        <f t="shared" si="1011"/>
        <v>0.97362365020357589</v>
      </c>
      <c r="CXM13" s="121">
        <v>0</v>
      </c>
      <c r="CXN13" s="253">
        <f t="shared" si="1012"/>
        <v>168</v>
      </c>
      <c r="CXO13" s="254">
        <f t="shared" si="1013"/>
        <v>1.4362657091561939</v>
      </c>
      <c r="CXP13" s="121">
        <v>113</v>
      </c>
      <c r="CXQ13" s="252">
        <f t="shared" si="1014"/>
        <v>1.8724109362054682</v>
      </c>
      <c r="CXR13" s="121">
        <v>55</v>
      </c>
      <c r="CXS13" s="252">
        <f t="shared" si="1015"/>
        <v>0.97569629235408906</v>
      </c>
      <c r="CXT13" s="121">
        <v>0</v>
      </c>
      <c r="CXU13" s="253">
        <f t="shared" si="1016"/>
        <v>168</v>
      </c>
      <c r="CXV13" s="254">
        <f t="shared" si="1017"/>
        <v>1.439342015078821</v>
      </c>
      <c r="CXW13" s="121">
        <v>113</v>
      </c>
      <c r="CXX13" s="252">
        <f t="shared" si="1018"/>
        <v>1.8792615998669548</v>
      </c>
      <c r="CXY13" s="121">
        <v>55</v>
      </c>
      <c r="CXZ13" s="252">
        <f t="shared" si="1019"/>
        <v>0.97743024702328063</v>
      </c>
      <c r="CYA13" s="121">
        <v>0</v>
      </c>
      <c r="CYB13" s="253">
        <f t="shared" si="1020"/>
        <v>168</v>
      </c>
      <c r="CYC13" s="254">
        <f t="shared" si="1021"/>
        <v>1.4432989690721649</v>
      </c>
      <c r="CYD13" s="121">
        <v>112</v>
      </c>
      <c r="CYE13" s="252">
        <f t="shared" si="1022"/>
        <v>1.8707198931017206</v>
      </c>
      <c r="CYF13" s="121">
        <v>55</v>
      </c>
      <c r="CYG13" s="252">
        <f t="shared" si="1023"/>
        <v>0.98109168747770248</v>
      </c>
      <c r="CYH13" s="121">
        <v>0</v>
      </c>
      <c r="CYI13" s="253">
        <f t="shared" si="1024"/>
        <v>167</v>
      </c>
      <c r="CYJ13" s="254">
        <f t="shared" si="1025"/>
        <v>1.4405244544121452</v>
      </c>
      <c r="CYK13" s="121">
        <v>112</v>
      </c>
      <c r="CYL13" s="252">
        <f t="shared" si="1026"/>
        <v>1.8782492034210969</v>
      </c>
      <c r="CYM13" s="121">
        <v>55</v>
      </c>
      <c r="CYN13" s="252">
        <f t="shared" si="1027"/>
        <v>0.98354792560801152</v>
      </c>
      <c r="CYO13" s="121">
        <v>0</v>
      </c>
      <c r="CYP13" s="253">
        <f t="shared" si="1028"/>
        <v>167</v>
      </c>
      <c r="CYQ13" s="254">
        <f t="shared" si="1029"/>
        <v>1.4452617914322805</v>
      </c>
      <c r="CYR13" s="121">
        <v>112</v>
      </c>
      <c r="CYS13" s="252">
        <f t="shared" si="1030"/>
        <v>1.8842530282637955</v>
      </c>
      <c r="CYT13" s="121">
        <v>55</v>
      </c>
      <c r="CYU13" s="252">
        <f t="shared" si="1031"/>
        <v>0.98760998383910936</v>
      </c>
      <c r="CYV13" s="121">
        <v>0</v>
      </c>
      <c r="CYW13" s="253">
        <f t="shared" si="1032"/>
        <v>167</v>
      </c>
      <c r="CYX13" s="254">
        <f t="shared" si="1033"/>
        <v>1.4505341787544515</v>
      </c>
      <c r="CYY13" s="326">
        <v>111</v>
      </c>
      <c r="CYZ13" s="327">
        <f t="shared" si="1034"/>
        <v>1.87373396353815</v>
      </c>
      <c r="CZA13" s="326">
        <v>55</v>
      </c>
      <c r="CZB13" s="327">
        <f t="shared" si="1035"/>
        <v>0.99045560958040701</v>
      </c>
      <c r="CZC13" s="326">
        <v>0</v>
      </c>
      <c r="CZD13" s="328">
        <f t="shared" si="1036"/>
        <v>166</v>
      </c>
      <c r="CZE13" s="254">
        <f t="shared" si="1037"/>
        <v>1.4463710028753158</v>
      </c>
      <c r="CZF13" s="326">
        <v>111</v>
      </c>
      <c r="CZG13" s="327">
        <f t="shared" si="1038"/>
        <v>1.8810371123538383</v>
      </c>
      <c r="CZH13" s="326">
        <v>55</v>
      </c>
      <c r="CZI13" s="327">
        <f t="shared" si="1039"/>
        <v>0.99313831708197908</v>
      </c>
      <c r="CZJ13" s="326">
        <v>0</v>
      </c>
      <c r="CZK13" s="328">
        <f t="shared" si="1040"/>
        <v>166</v>
      </c>
      <c r="CZL13" s="254">
        <f t="shared" si="1041"/>
        <v>1.4511758020806014</v>
      </c>
      <c r="CZM13" s="326">
        <v>111</v>
      </c>
      <c r="CZN13" s="327">
        <f t="shared" si="1042"/>
        <v>1.8858307849133535</v>
      </c>
      <c r="CZO13" s="326">
        <v>55</v>
      </c>
      <c r="CZP13" s="327">
        <f t="shared" si="1043"/>
        <v>0.99637681159420277</v>
      </c>
      <c r="CZQ13" s="326">
        <v>0</v>
      </c>
      <c r="CZR13" s="328">
        <f t="shared" si="1044"/>
        <v>166</v>
      </c>
      <c r="CZS13" s="254">
        <f t="shared" si="1045"/>
        <v>1.45537436436963</v>
      </c>
      <c r="CZT13" s="326">
        <v>111</v>
      </c>
      <c r="CZU13" s="327">
        <f t="shared" si="1046"/>
        <v>1.8919379580705644</v>
      </c>
      <c r="CZV13" s="326">
        <v>55</v>
      </c>
      <c r="CZW13" s="327">
        <f t="shared" si="1047"/>
        <v>0.99963649581970193</v>
      </c>
      <c r="CZX13" s="326">
        <v>0</v>
      </c>
      <c r="CZY13" s="328">
        <f t="shared" si="1048"/>
        <v>166</v>
      </c>
      <c r="CZZ13" s="254">
        <f t="shared" si="1049"/>
        <v>1.4601108276893306</v>
      </c>
      <c r="DAA13" s="326">
        <v>110</v>
      </c>
      <c r="DAB13" s="327">
        <f t="shared" si="1050"/>
        <v>1.880984952120383</v>
      </c>
      <c r="DAC13" s="326">
        <v>54</v>
      </c>
      <c r="DAD13" s="327">
        <f t="shared" si="1051"/>
        <v>0.98414434117003824</v>
      </c>
      <c r="DAE13" s="326">
        <v>0</v>
      </c>
      <c r="DAF13" s="328">
        <f t="shared" si="1052"/>
        <v>164</v>
      </c>
      <c r="DAG13" s="254">
        <f t="shared" si="1053"/>
        <v>1.446846052051169</v>
      </c>
      <c r="DAH13" s="326">
        <v>110</v>
      </c>
      <c r="DAI13" s="327">
        <f t="shared" si="1054"/>
        <v>1.8858220469741127</v>
      </c>
      <c r="DAJ13" s="326">
        <v>54</v>
      </c>
      <c r="DAK13" s="327">
        <f t="shared" si="1055"/>
        <v>0.98666179426274447</v>
      </c>
      <c r="DAL13" s="326">
        <v>0</v>
      </c>
      <c r="DAM13" s="328">
        <f t="shared" si="1056"/>
        <v>164</v>
      </c>
      <c r="DAN13" s="254">
        <f t="shared" si="1057"/>
        <v>1.4505572262515478</v>
      </c>
      <c r="DAO13" s="326">
        <v>110</v>
      </c>
      <c r="DAP13" s="327">
        <f t="shared" si="1058"/>
        <v>1.8923103388955789</v>
      </c>
      <c r="DAQ13" s="326">
        <v>53</v>
      </c>
      <c r="DAR13" s="327">
        <f t="shared" si="1059"/>
        <v>0.96980786825251597</v>
      </c>
      <c r="DAS13" s="326">
        <v>0</v>
      </c>
      <c r="DAT13" s="328">
        <f t="shared" si="1060"/>
        <v>163</v>
      </c>
      <c r="DAU13" s="254">
        <f t="shared" si="1061"/>
        <v>1.4452917183897855</v>
      </c>
      <c r="DAV13" s="326">
        <v>108</v>
      </c>
      <c r="DAW13" s="327">
        <f t="shared" si="1062"/>
        <v>1.8646408839779007</v>
      </c>
      <c r="DAX13" s="326">
        <v>53</v>
      </c>
      <c r="DAY13" s="327">
        <f t="shared" si="1063"/>
        <v>0.97265553312534414</v>
      </c>
      <c r="DAZ13" s="326">
        <v>0</v>
      </c>
      <c r="DBA13" s="328">
        <f t="shared" si="1064"/>
        <v>161</v>
      </c>
      <c r="DBB13" s="254">
        <f t="shared" si="1065"/>
        <v>1.4322569166444266</v>
      </c>
      <c r="DBC13" s="326">
        <v>108</v>
      </c>
      <c r="DBD13" s="327">
        <f t="shared" si="1066"/>
        <v>1.8698060941828254</v>
      </c>
      <c r="DBE13" s="326">
        <v>53</v>
      </c>
      <c r="DBF13" s="327">
        <f t="shared" si="1067"/>
        <v>0.97480228066948693</v>
      </c>
      <c r="DBG13" s="326">
        <v>0</v>
      </c>
      <c r="DBH13" s="328">
        <f t="shared" si="1068"/>
        <v>161</v>
      </c>
      <c r="DBI13" s="254">
        <f t="shared" si="1069"/>
        <v>1.4358334076518326</v>
      </c>
      <c r="DBJ13" s="326">
        <v>108</v>
      </c>
      <c r="DBK13" s="327">
        <f t="shared" si="1070"/>
        <v>1.8743491843110032</v>
      </c>
      <c r="DBL13" s="326">
        <v>53</v>
      </c>
      <c r="DBM13" s="327">
        <f t="shared" si="1071"/>
        <v>0.97623871799594775</v>
      </c>
      <c r="DBN13" s="326">
        <v>0</v>
      </c>
      <c r="DBO13" s="328">
        <f t="shared" si="1072"/>
        <v>161</v>
      </c>
      <c r="DBP13" s="254">
        <f t="shared" si="1073"/>
        <v>1.4386560629076937</v>
      </c>
      <c r="DBQ13" s="326">
        <v>108</v>
      </c>
      <c r="DBR13" s="327">
        <f t="shared" si="1074"/>
        <v>1.8821889159986056</v>
      </c>
      <c r="DBS13" s="326">
        <v>52</v>
      </c>
      <c r="DBT13" s="327">
        <f t="shared" si="1075"/>
        <v>0.96047284817140743</v>
      </c>
      <c r="DBU13" s="326">
        <v>0</v>
      </c>
      <c r="DBV13" s="328">
        <f t="shared" si="1076"/>
        <v>160</v>
      </c>
      <c r="DBW13" s="254">
        <f t="shared" si="1077"/>
        <v>1.4347202295552368</v>
      </c>
      <c r="DBX13" s="326">
        <v>108</v>
      </c>
      <c r="DBY13" s="327">
        <f t="shared" si="1078"/>
        <v>1.8877818563188253</v>
      </c>
      <c r="DBZ13" s="326">
        <v>52</v>
      </c>
      <c r="DCA13" s="327">
        <f t="shared" si="1079"/>
        <v>0.96385542168674709</v>
      </c>
      <c r="DCB13" s="326">
        <v>0</v>
      </c>
      <c r="DCC13" s="328">
        <f t="shared" si="1080"/>
        <v>160</v>
      </c>
      <c r="DCD13" s="254">
        <f t="shared" si="1081"/>
        <v>1.439366678661389</v>
      </c>
      <c r="DCE13" s="326">
        <v>108</v>
      </c>
      <c r="DCF13" s="327">
        <f t="shared" si="1082"/>
        <v>1.893740136770121</v>
      </c>
      <c r="DCG13" s="326">
        <v>52</v>
      </c>
      <c r="DCH13" s="327">
        <f t="shared" si="1083"/>
        <v>0.96600408694036777</v>
      </c>
      <c r="DCI13" s="326">
        <v>0</v>
      </c>
      <c r="DCJ13" s="328">
        <f t="shared" si="1084"/>
        <v>160</v>
      </c>
      <c r="DCK13" s="254">
        <f t="shared" si="1085"/>
        <v>1.4432617716038245</v>
      </c>
      <c r="DCL13" s="326">
        <v>108</v>
      </c>
      <c r="DCM13" s="327">
        <f t="shared" si="1086"/>
        <v>1.9037546271813854</v>
      </c>
      <c r="DCN13" s="326">
        <v>52</v>
      </c>
      <c r="DCO13" s="327">
        <f t="shared" si="1087"/>
        <v>0.96834264432029793</v>
      </c>
      <c r="DCP13" s="326">
        <v>0</v>
      </c>
      <c r="DCQ13" s="328">
        <f t="shared" si="1088"/>
        <v>160</v>
      </c>
      <c r="DCR13" s="254">
        <f t="shared" si="1089"/>
        <v>1.4488816444806665</v>
      </c>
      <c r="DCS13" s="326">
        <v>108</v>
      </c>
      <c r="DCT13" s="327">
        <f t="shared" si="1090"/>
        <v>1.9088016967126193</v>
      </c>
      <c r="DCU13" s="326">
        <v>50</v>
      </c>
      <c r="DCV13" s="327">
        <f t="shared" si="1091"/>
        <v>0.93370681605975725</v>
      </c>
      <c r="DCW13" s="326">
        <v>0</v>
      </c>
      <c r="DCX13" s="328">
        <f t="shared" si="1092"/>
        <v>158</v>
      </c>
      <c r="DCY13" s="254">
        <f t="shared" si="1093"/>
        <v>1.4346681194951421</v>
      </c>
      <c r="DCZ13" s="326">
        <v>108</v>
      </c>
      <c r="DDA13" s="327">
        <f t="shared" si="1094"/>
        <v>1.9152331973754211</v>
      </c>
      <c r="DDB13" s="326">
        <v>50</v>
      </c>
      <c r="DDC13" s="327">
        <f t="shared" si="1095"/>
        <v>0.9373828271466067</v>
      </c>
      <c r="DDD13" s="326">
        <v>0</v>
      </c>
      <c r="DDE13" s="328">
        <f t="shared" si="1096"/>
        <v>158</v>
      </c>
      <c r="DDF13" s="254">
        <f t="shared" si="1097"/>
        <v>1.4398979312858835</v>
      </c>
      <c r="DDG13" s="326">
        <v>107</v>
      </c>
      <c r="DDH13" s="327">
        <f t="shared" si="1098"/>
        <v>1.9042534258764905</v>
      </c>
      <c r="DDI13" s="326">
        <v>50</v>
      </c>
      <c r="DDJ13" s="327">
        <f t="shared" si="1099"/>
        <v>0.93967299379815827</v>
      </c>
      <c r="DDK13" s="326">
        <v>0</v>
      </c>
      <c r="DDL13" s="328">
        <f t="shared" si="1100"/>
        <v>157</v>
      </c>
      <c r="DDM13" s="254">
        <f t="shared" si="1101"/>
        <v>1.4351005484460695</v>
      </c>
      <c r="DDN13" s="326">
        <v>107</v>
      </c>
      <c r="DDO13" s="327">
        <f t="shared" si="1102"/>
        <v>1.9110555456331488</v>
      </c>
      <c r="DDP13" s="326">
        <v>50</v>
      </c>
      <c r="DDQ13" s="327">
        <f t="shared" si="1103"/>
        <v>0.94232943837165473</v>
      </c>
      <c r="DDR13" s="326">
        <v>0</v>
      </c>
      <c r="DDS13" s="328">
        <f t="shared" si="1104"/>
        <v>157</v>
      </c>
      <c r="DDT13" s="254">
        <f t="shared" si="1105"/>
        <v>1.439706556625401</v>
      </c>
      <c r="DDU13" s="326">
        <v>107</v>
      </c>
      <c r="DDV13" s="327">
        <f t="shared" si="1106"/>
        <v>1.9175627240143367</v>
      </c>
      <c r="DDW13" s="326">
        <v>49</v>
      </c>
      <c r="DDX13" s="327">
        <f t="shared" si="1107"/>
        <v>0.92540132200188852</v>
      </c>
      <c r="DDY13" s="326">
        <v>0</v>
      </c>
      <c r="DDZ13" s="328">
        <f t="shared" si="1108"/>
        <v>156</v>
      </c>
      <c r="DEA13" s="254">
        <f t="shared" si="1109"/>
        <v>1.4344827586206896</v>
      </c>
      <c r="DEB13" s="326">
        <v>107</v>
      </c>
      <c r="DEC13" s="327">
        <f t="shared" si="1110"/>
        <v>1.9230769230769231</v>
      </c>
      <c r="DED13" s="326">
        <v>49</v>
      </c>
      <c r="DEE13" s="327">
        <f t="shared" si="1111"/>
        <v>0.92838196286472141</v>
      </c>
      <c r="DEF13" s="326">
        <v>0</v>
      </c>
      <c r="DEG13" s="328">
        <f t="shared" si="1112"/>
        <v>156</v>
      </c>
      <c r="DEH13" s="254">
        <f t="shared" si="1113"/>
        <v>1.4388489208633095</v>
      </c>
      <c r="DEI13" s="326">
        <v>107</v>
      </c>
      <c r="DEJ13" s="327">
        <f t="shared" si="1114"/>
        <v>1.9296663660955817</v>
      </c>
      <c r="DEK13" s="326">
        <v>49</v>
      </c>
      <c r="DEL13" s="327">
        <f t="shared" si="1115"/>
        <v>0.93067426400759734</v>
      </c>
      <c r="DEM13" s="326">
        <v>0</v>
      </c>
      <c r="DEN13" s="328">
        <f t="shared" si="1116"/>
        <v>156</v>
      </c>
      <c r="DEO13" s="254">
        <f t="shared" si="1117"/>
        <v>1.4431082331174838</v>
      </c>
      <c r="DEP13" s="326">
        <v>106</v>
      </c>
      <c r="DEQ13" s="327">
        <f t="shared" si="1118"/>
        <v>1.9185520361990949</v>
      </c>
      <c r="DER13" s="326">
        <v>48</v>
      </c>
      <c r="DES13" s="327">
        <f t="shared" si="1119"/>
        <v>0.91428571428571437</v>
      </c>
      <c r="DET13" s="326">
        <v>0</v>
      </c>
      <c r="DEU13" s="328">
        <f t="shared" si="1120"/>
        <v>154</v>
      </c>
      <c r="DEV13" s="254">
        <f t="shared" si="1121"/>
        <v>1.4292343387470996</v>
      </c>
      <c r="DEW13" s="326">
        <v>106</v>
      </c>
      <c r="DEX13" s="327">
        <f t="shared" si="1122"/>
        <v>1.924473493100944</v>
      </c>
      <c r="DEY13" s="326">
        <v>48</v>
      </c>
      <c r="DEZ13" s="327">
        <f t="shared" si="1123"/>
        <v>0.91655527974030937</v>
      </c>
      <c r="DFA13" s="326">
        <v>0</v>
      </c>
      <c r="DFB13" s="328">
        <f t="shared" si="1124"/>
        <v>154</v>
      </c>
      <c r="DFC13" s="254">
        <f t="shared" si="1125"/>
        <v>1.4332247557003257</v>
      </c>
      <c r="DFD13" s="326">
        <v>105</v>
      </c>
      <c r="DFE13" s="327">
        <f t="shared" si="1126"/>
        <v>1.9125683060109291</v>
      </c>
      <c r="DFF13" s="326">
        <v>47</v>
      </c>
      <c r="DFG13" s="327">
        <f t="shared" si="1127"/>
        <v>0.8998659774076202</v>
      </c>
      <c r="DFH13" s="326">
        <v>0</v>
      </c>
      <c r="DFI13" s="328">
        <f t="shared" si="1128"/>
        <v>152</v>
      </c>
      <c r="DFJ13" s="254">
        <f t="shared" si="1129"/>
        <v>1.4188369270979184</v>
      </c>
      <c r="DFK13" s="326">
        <v>105</v>
      </c>
      <c r="DFL13" s="327">
        <f t="shared" si="1130"/>
        <v>1.9188596491228072</v>
      </c>
      <c r="DFM13" s="326">
        <v>47</v>
      </c>
      <c r="DFN13" s="327">
        <f t="shared" si="1131"/>
        <v>0.90090090090090091</v>
      </c>
      <c r="DFO13" s="326">
        <v>0</v>
      </c>
      <c r="DFP13" s="328">
        <f t="shared" si="1132"/>
        <v>152</v>
      </c>
      <c r="DFQ13" s="254">
        <f t="shared" si="1133"/>
        <v>1.4220226400972962</v>
      </c>
      <c r="DFR13" s="326">
        <v>105</v>
      </c>
      <c r="DFS13" s="327">
        <f t="shared" si="1134"/>
        <v>1.9227247756821095</v>
      </c>
      <c r="DFT13" s="326">
        <v>45</v>
      </c>
      <c r="DFU13" s="327">
        <f t="shared" si="1135"/>
        <v>0.86455331412103753</v>
      </c>
      <c r="DFV13" s="326">
        <v>0</v>
      </c>
      <c r="DFW13" s="328">
        <f t="shared" si="1136"/>
        <v>150</v>
      </c>
      <c r="DFX13" s="254">
        <f t="shared" si="1137"/>
        <v>1.4063378961185073</v>
      </c>
      <c r="DFY13" s="326">
        <v>103</v>
      </c>
      <c r="DFZ13" s="327">
        <f t="shared" si="1138"/>
        <v>1.8940787054063994</v>
      </c>
      <c r="DGA13" s="326">
        <v>45</v>
      </c>
      <c r="DGB13" s="327">
        <f t="shared" si="1139"/>
        <v>0.86638428956488256</v>
      </c>
      <c r="DGC13" s="326">
        <v>0</v>
      </c>
      <c r="DGD13" s="328">
        <f t="shared" si="1140"/>
        <v>148</v>
      </c>
      <c r="DGE13" s="254">
        <f t="shared" si="1141"/>
        <v>1.3920240782543265</v>
      </c>
      <c r="DGF13" s="326">
        <v>103</v>
      </c>
      <c r="DGG13" s="327">
        <f t="shared" si="1142"/>
        <v>1.8986175115207373</v>
      </c>
      <c r="DGH13" s="326">
        <v>45</v>
      </c>
      <c r="DGI13" s="327">
        <f t="shared" si="1143"/>
        <v>0.86922928336874639</v>
      </c>
      <c r="DGJ13" s="326">
        <v>0</v>
      </c>
      <c r="DGK13" s="328">
        <f t="shared" si="1144"/>
        <v>148</v>
      </c>
      <c r="DGL13" s="254">
        <f t="shared" si="1145"/>
        <v>1.3959630258441804</v>
      </c>
      <c r="DGM13" s="326">
        <v>102</v>
      </c>
      <c r="DGN13" s="327">
        <f t="shared" si="1146"/>
        <v>1.8843524847589137</v>
      </c>
      <c r="DGO13" s="326">
        <v>45</v>
      </c>
      <c r="DGP13" s="327">
        <f t="shared" si="1147"/>
        <v>0.87124878993223631</v>
      </c>
      <c r="DGQ13" s="326">
        <v>0</v>
      </c>
      <c r="DGR13" s="328">
        <f t="shared" si="1148"/>
        <v>147</v>
      </c>
      <c r="DGS13" s="254">
        <f t="shared" si="1149"/>
        <v>1.3896766874645492</v>
      </c>
      <c r="DGT13" s="326">
        <v>102</v>
      </c>
      <c r="DGU13" s="327">
        <f t="shared" si="1150"/>
        <v>1.8885391594149232</v>
      </c>
      <c r="DGV13" s="326">
        <v>45</v>
      </c>
      <c r="DGW13" s="327">
        <f t="shared" si="1151"/>
        <v>0.87378640776699035</v>
      </c>
      <c r="DGX13" s="326">
        <v>0</v>
      </c>
      <c r="DGY13" s="328">
        <f t="shared" si="1152"/>
        <v>147</v>
      </c>
      <c r="DGZ13" s="254">
        <f t="shared" si="1153"/>
        <v>1.3932328689223772</v>
      </c>
      <c r="DHA13" s="326">
        <v>101</v>
      </c>
      <c r="DHB13" s="327">
        <f t="shared" si="1154"/>
        <v>1.8748839799517354</v>
      </c>
      <c r="DHC13" s="326">
        <v>45</v>
      </c>
      <c r="DHD13" s="327">
        <f t="shared" si="1155"/>
        <v>0.87650954421503702</v>
      </c>
      <c r="DHE13" s="326">
        <v>0</v>
      </c>
      <c r="DHF13" s="328">
        <f t="shared" si="1156"/>
        <v>146</v>
      </c>
      <c r="DHG13" s="254">
        <f t="shared" si="1157"/>
        <v>1.3877007888983937</v>
      </c>
      <c r="DHH13" s="326">
        <v>99</v>
      </c>
      <c r="DHI13" s="327">
        <f t="shared" si="1158"/>
        <v>1.8425460636515913</v>
      </c>
      <c r="DHJ13" s="326">
        <v>45</v>
      </c>
      <c r="DHK13" s="327">
        <f t="shared" si="1159"/>
        <v>0.87804878048780499</v>
      </c>
      <c r="DHL13" s="326">
        <v>0</v>
      </c>
      <c r="DHM13" s="328">
        <f t="shared" si="1160"/>
        <v>144</v>
      </c>
      <c r="DHN13" s="254">
        <f t="shared" si="1161"/>
        <v>1.3716898456848923</v>
      </c>
      <c r="DHO13" s="326">
        <v>98</v>
      </c>
      <c r="DHP13" s="327">
        <f t="shared" si="1162"/>
        <v>1.8290406868234417</v>
      </c>
      <c r="DHQ13" s="326">
        <v>45</v>
      </c>
      <c r="DHR13" s="327">
        <f t="shared" si="1163"/>
        <v>0.88097102584181675</v>
      </c>
      <c r="DHS13" s="326">
        <v>0</v>
      </c>
      <c r="DHT13" s="328">
        <f t="shared" si="1164"/>
        <v>143</v>
      </c>
      <c r="DHU13" s="254">
        <f t="shared" si="1165"/>
        <v>1.366329065545576</v>
      </c>
      <c r="DHV13" s="326">
        <v>98</v>
      </c>
      <c r="DHW13" s="327">
        <f t="shared" si="1166"/>
        <v>1.8365817091454275</v>
      </c>
      <c r="DHX13" s="326">
        <v>45</v>
      </c>
      <c r="DHY13" s="327">
        <f t="shared" si="1167"/>
        <v>0.88269909768536692</v>
      </c>
      <c r="DHZ13" s="326">
        <v>0</v>
      </c>
      <c r="DIA13" s="328">
        <f t="shared" si="1168"/>
        <v>143</v>
      </c>
      <c r="DIB13" s="254">
        <f t="shared" si="1169"/>
        <v>1.3705194556258384</v>
      </c>
      <c r="DIC13" s="326">
        <v>98</v>
      </c>
      <c r="DID13" s="327">
        <f t="shared" si="1170"/>
        <v>1.8400300413067969</v>
      </c>
      <c r="DIE13" s="326">
        <v>45</v>
      </c>
      <c r="DIF13" s="327">
        <f t="shared" si="1171"/>
        <v>0.88530395435766285</v>
      </c>
      <c r="DIG13" s="326">
        <v>0</v>
      </c>
      <c r="DIH13" s="328">
        <f t="shared" si="1172"/>
        <v>143</v>
      </c>
      <c r="DII13" s="254">
        <f t="shared" si="1173"/>
        <v>1.3738111249879912</v>
      </c>
      <c r="DIJ13" s="326">
        <v>98</v>
      </c>
      <c r="DIK13" s="327">
        <f t="shared" si="1174"/>
        <v>1.8445322793148879</v>
      </c>
      <c r="DIL13" s="326">
        <v>45</v>
      </c>
      <c r="DIM13" s="327">
        <f t="shared" si="1175"/>
        <v>0.88792423046566682</v>
      </c>
      <c r="DIN13" s="326">
        <v>0</v>
      </c>
      <c r="DIO13" s="328">
        <f t="shared" si="1176"/>
        <v>143</v>
      </c>
      <c r="DIP13" s="254">
        <f t="shared" si="1177"/>
        <v>1.3775166168962527</v>
      </c>
      <c r="DIQ13" s="326">
        <v>98</v>
      </c>
      <c r="DIR13" s="327">
        <f t="shared" si="1178"/>
        <v>1.8501038323579384</v>
      </c>
      <c r="DIS13" s="326">
        <v>44</v>
      </c>
      <c r="DIT13" s="327">
        <f t="shared" si="1179"/>
        <v>0.87163232963549919</v>
      </c>
      <c r="DIU13" s="326">
        <v>0</v>
      </c>
      <c r="DIV13" s="328">
        <f t="shared" si="1180"/>
        <v>142</v>
      </c>
      <c r="DIW13" s="254">
        <f t="shared" si="1181"/>
        <v>1.3726437892701788</v>
      </c>
      <c r="DIX13" s="326">
        <v>98</v>
      </c>
      <c r="DIY13" s="327">
        <f t="shared" si="1182"/>
        <v>1.8567639257294428</v>
      </c>
      <c r="DIZ13" s="326">
        <v>42</v>
      </c>
      <c r="DJA13" s="327">
        <f t="shared" si="1183"/>
        <v>0.83482409063804408</v>
      </c>
      <c r="DJB13" s="326">
        <v>0</v>
      </c>
      <c r="DJC13" s="328">
        <f t="shared" si="1184"/>
        <v>140</v>
      </c>
      <c r="DJD13" s="254">
        <f t="shared" si="1185"/>
        <v>1.3580366669900086</v>
      </c>
      <c r="DJE13" s="326">
        <v>97</v>
      </c>
      <c r="DJF13" s="327">
        <f t="shared" si="1186"/>
        <v>1.8441064638783269</v>
      </c>
      <c r="DJG13" s="326">
        <v>42</v>
      </c>
      <c r="DJH13" s="327">
        <f t="shared" si="1187"/>
        <v>0.83782166367444633</v>
      </c>
      <c r="DJI13" s="326">
        <v>0</v>
      </c>
      <c r="DJJ13" s="328">
        <f t="shared" si="1188"/>
        <v>139</v>
      </c>
      <c r="DJK13" s="254">
        <f t="shared" si="1189"/>
        <v>1.353061423148058</v>
      </c>
      <c r="DJL13" s="326">
        <v>96</v>
      </c>
      <c r="DJM13" s="327">
        <f t="shared" si="1190"/>
        <v>1.8299656881433473</v>
      </c>
      <c r="DJN13" s="326">
        <v>42</v>
      </c>
      <c r="DJO13" s="327">
        <f t="shared" si="1191"/>
        <v>0.84084084084084088</v>
      </c>
      <c r="DJP13" s="326">
        <v>0</v>
      </c>
      <c r="DJQ13" s="328">
        <f t="shared" si="1192"/>
        <v>138</v>
      </c>
      <c r="DJR13" s="254">
        <f t="shared" si="1193"/>
        <v>1.3475246557953326</v>
      </c>
      <c r="DJS13" s="326">
        <v>96</v>
      </c>
      <c r="DJT13" s="327">
        <f t="shared" si="1194"/>
        <v>1.834862385321101</v>
      </c>
      <c r="DJU13" s="326">
        <v>42</v>
      </c>
      <c r="DJV13" s="327">
        <f t="shared" si="1195"/>
        <v>0.84422110552763818</v>
      </c>
      <c r="DJW13" s="326">
        <v>0</v>
      </c>
      <c r="DJX13" s="328">
        <f t="shared" si="1196"/>
        <v>138</v>
      </c>
      <c r="DJY13" s="254">
        <f t="shared" si="1197"/>
        <v>1.3520133241892818</v>
      </c>
      <c r="DJZ13" s="326">
        <v>96</v>
      </c>
      <c r="DKA13" s="327">
        <f t="shared" si="1198"/>
        <v>1.8383761011106856</v>
      </c>
      <c r="DKB13" s="326">
        <v>42</v>
      </c>
      <c r="DKC13" s="327">
        <f t="shared" si="1199"/>
        <v>0.84643288996372434</v>
      </c>
      <c r="DKD13" s="326">
        <v>0</v>
      </c>
      <c r="DKE13" s="328">
        <f t="shared" si="1200"/>
        <v>138</v>
      </c>
      <c r="DKF13" s="254">
        <f t="shared" si="1201"/>
        <v>1.3550667714061273</v>
      </c>
      <c r="DKG13" s="326">
        <v>96</v>
      </c>
      <c r="DKH13" s="327">
        <f t="shared" si="1202"/>
        <v>1.8450893715164329</v>
      </c>
      <c r="DKI13" s="326">
        <v>42</v>
      </c>
      <c r="DKJ13" s="327">
        <f t="shared" si="1203"/>
        <v>0.84831347202585328</v>
      </c>
      <c r="DKK13" s="326">
        <v>0</v>
      </c>
      <c r="DKL13" s="328">
        <f t="shared" si="1204"/>
        <v>138</v>
      </c>
      <c r="DKM13" s="254">
        <f t="shared" si="1205"/>
        <v>1.3590703171164074</v>
      </c>
      <c r="DKN13" s="326">
        <v>95</v>
      </c>
      <c r="DKO13" s="327">
        <f t="shared" si="1206"/>
        <v>1.8350395982229091</v>
      </c>
      <c r="DKP13" s="326">
        <v>42</v>
      </c>
      <c r="DKQ13" s="327">
        <f t="shared" si="1207"/>
        <v>0.85037456975096182</v>
      </c>
      <c r="DKR13" s="326">
        <v>0</v>
      </c>
      <c r="DKS13" s="328">
        <f t="shared" si="1208"/>
        <v>137</v>
      </c>
      <c r="DKT13" s="254">
        <f t="shared" si="1209"/>
        <v>1.3542902332937918</v>
      </c>
      <c r="DKU13" s="326">
        <v>95</v>
      </c>
      <c r="DKV13" s="327">
        <f t="shared" si="1210"/>
        <v>1.8400154948673253</v>
      </c>
      <c r="DKW13" s="326">
        <v>42</v>
      </c>
      <c r="DKX13" s="327">
        <f t="shared" si="1211"/>
        <v>0.85279187817258872</v>
      </c>
      <c r="DKY13" s="326">
        <v>0</v>
      </c>
      <c r="DKZ13" s="328">
        <f t="shared" si="1212"/>
        <v>137</v>
      </c>
      <c r="DLA13" s="254">
        <f t="shared" si="1213"/>
        <v>1.3580491673275179</v>
      </c>
      <c r="DLB13" s="326">
        <v>94</v>
      </c>
      <c r="DLC13" s="327">
        <f t="shared" si="1214"/>
        <v>1.825242718446602</v>
      </c>
      <c r="DLD13" s="326">
        <v>42</v>
      </c>
      <c r="DLE13" s="327">
        <f t="shared" si="1215"/>
        <v>0.85644371941272435</v>
      </c>
      <c r="DLF13" s="326">
        <v>0</v>
      </c>
      <c r="DLG13" s="328">
        <f t="shared" si="1216"/>
        <v>136</v>
      </c>
      <c r="DLH13" s="254">
        <f t="shared" si="1217"/>
        <v>1.3526954445991646</v>
      </c>
      <c r="DLI13" s="326">
        <v>94</v>
      </c>
      <c r="DLJ13" s="327">
        <f t="shared" si="1218"/>
        <v>1.8316445830085737</v>
      </c>
      <c r="DLK13" s="326">
        <v>42</v>
      </c>
      <c r="DLL13" s="327">
        <f t="shared" si="1219"/>
        <v>0.85872009813943972</v>
      </c>
      <c r="DLM13" s="326">
        <v>0</v>
      </c>
      <c r="DLN13" s="328">
        <f t="shared" si="1220"/>
        <v>136</v>
      </c>
      <c r="DLO13" s="254">
        <f t="shared" si="1221"/>
        <v>1.3568791778908511</v>
      </c>
      <c r="DLP13" s="326">
        <v>94</v>
      </c>
      <c r="DLQ13" s="327">
        <f t="shared" si="1222"/>
        <v>1.8391704167481902</v>
      </c>
      <c r="DLR13" s="326">
        <v>42</v>
      </c>
      <c r="DLS13" s="327">
        <f t="shared" si="1223"/>
        <v>0.86118515480828384</v>
      </c>
      <c r="DLT13" s="326">
        <v>0</v>
      </c>
      <c r="DLU13" s="328">
        <f t="shared" si="1224"/>
        <v>136</v>
      </c>
      <c r="DLV13" s="254">
        <f t="shared" si="1225"/>
        <v>1.3616339607529035</v>
      </c>
      <c r="DLW13" s="326">
        <v>94</v>
      </c>
      <c r="DLX13" s="327">
        <f t="shared" si="1226"/>
        <v>1.8496654860291224</v>
      </c>
      <c r="DLY13" s="326">
        <v>42</v>
      </c>
      <c r="DLZ13" s="327">
        <f t="shared" si="1227"/>
        <v>0.86206896551724133</v>
      </c>
      <c r="DMA13" s="326">
        <v>0</v>
      </c>
      <c r="DMB13" s="328">
        <f t="shared" si="1228"/>
        <v>136</v>
      </c>
      <c r="DMC13" s="254">
        <f t="shared" si="1229"/>
        <v>1.366284910588708</v>
      </c>
      <c r="DMD13" s="326">
        <v>94</v>
      </c>
      <c r="DME13" s="327">
        <f t="shared" si="1230"/>
        <v>1.8547750591949488</v>
      </c>
      <c r="DMF13" s="326">
        <v>42</v>
      </c>
      <c r="DMG13" s="327">
        <f t="shared" si="1231"/>
        <v>0.8661579707156114</v>
      </c>
      <c r="DMH13" s="326">
        <v>0</v>
      </c>
      <c r="DMI13" s="328">
        <f t="shared" si="1232"/>
        <v>136</v>
      </c>
      <c r="DMJ13" s="254">
        <f t="shared" si="1233"/>
        <v>1.3713824745386711</v>
      </c>
      <c r="DMK13" s="326">
        <v>94</v>
      </c>
      <c r="DML13" s="327">
        <f t="shared" si="1234"/>
        <v>1.862123613312203</v>
      </c>
      <c r="DMM13" s="326">
        <v>42</v>
      </c>
      <c r="DMN13" s="327">
        <f t="shared" si="1235"/>
        <v>0.87028595109821805</v>
      </c>
      <c r="DMO13" s="326">
        <v>0</v>
      </c>
      <c r="DMP13" s="328">
        <f t="shared" si="1236"/>
        <v>136</v>
      </c>
      <c r="DMQ13" s="254">
        <f t="shared" si="1237"/>
        <v>1.3773546688272231</v>
      </c>
      <c r="DMR13" s="326">
        <v>93</v>
      </c>
      <c r="DMS13" s="327">
        <f t="shared" si="1238"/>
        <v>1.8511146496815285</v>
      </c>
      <c r="DMT13" s="326">
        <v>42</v>
      </c>
      <c r="DMU13" s="327">
        <f t="shared" si="1239"/>
        <v>0.87318087318087323</v>
      </c>
      <c r="DMV13" s="326">
        <v>0</v>
      </c>
      <c r="DMW13" s="328">
        <f t="shared" si="1240"/>
        <v>135</v>
      </c>
      <c r="DMX13" s="254">
        <f t="shared" si="1241"/>
        <v>1.3727882855399633</v>
      </c>
      <c r="DMY13" s="326">
        <v>93</v>
      </c>
      <c r="DMZ13" s="327">
        <f t="shared" si="1242"/>
        <v>1.8577706751897725</v>
      </c>
      <c r="DNA13" s="326">
        <v>42</v>
      </c>
      <c r="DNB13" s="327">
        <f t="shared" si="1243"/>
        <v>0.87664370695053218</v>
      </c>
      <c r="DNC13" s="326">
        <v>0</v>
      </c>
      <c r="DND13" s="328">
        <f t="shared" si="1244"/>
        <v>135</v>
      </c>
      <c r="DNE13" s="254">
        <f t="shared" si="1245"/>
        <v>1.377972848831275</v>
      </c>
      <c r="DNF13" s="326">
        <v>92</v>
      </c>
      <c r="DNG13" s="327">
        <f t="shared" si="1246"/>
        <v>1.8470186709496086</v>
      </c>
      <c r="DNH13" s="326">
        <v>41</v>
      </c>
      <c r="DNI13" s="327">
        <f t="shared" si="1247"/>
        <v>0.85845896147403677</v>
      </c>
      <c r="DNJ13" s="326">
        <v>0</v>
      </c>
      <c r="DNK13" s="328">
        <f t="shared" si="1248"/>
        <v>133</v>
      </c>
      <c r="DNL13" s="254">
        <f t="shared" si="1249"/>
        <v>1.3631239110382289</v>
      </c>
      <c r="DNM13" s="326">
        <v>92</v>
      </c>
      <c r="DNN13" s="327">
        <f t="shared" si="1250"/>
        <v>1.8514791708593277</v>
      </c>
      <c r="DNO13" s="326">
        <v>41</v>
      </c>
      <c r="DNP13" s="327">
        <f t="shared" si="1251"/>
        <v>0.86333965045272687</v>
      </c>
      <c r="DNQ13" s="326">
        <v>0</v>
      </c>
      <c r="DNR13" s="328">
        <f t="shared" si="1252"/>
        <v>133</v>
      </c>
      <c r="DNS13" s="254">
        <f t="shared" si="1253"/>
        <v>1.3685943609796254</v>
      </c>
      <c r="DNT13" s="326">
        <v>92</v>
      </c>
      <c r="DNU13" s="327">
        <f t="shared" si="1254"/>
        <v>1.8585858585858588</v>
      </c>
      <c r="DNV13" s="326">
        <v>41</v>
      </c>
      <c r="DNW13" s="327">
        <f t="shared" si="1255"/>
        <v>0.86644125105663561</v>
      </c>
      <c r="DNX13" s="326">
        <v>0</v>
      </c>
      <c r="DNY13" s="328">
        <f t="shared" si="1256"/>
        <v>133</v>
      </c>
      <c r="DNZ13" s="254">
        <f t="shared" si="1257"/>
        <v>1.3736831233216278</v>
      </c>
      <c r="DOA13" s="326">
        <v>92</v>
      </c>
      <c r="DOB13" s="327">
        <f t="shared" si="1258"/>
        <v>1.8672620255733712</v>
      </c>
      <c r="DOC13" s="326">
        <v>41</v>
      </c>
      <c r="DOD13" s="327">
        <f t="shared" si="1259"/>
        <v>0.86919652321390717</v>
      </c>
      <c r="DOE13" s="326">
        <v>0</v>
      </c>
      <c r="DOF13" s="328">
        <f t="shared" si="1260"/>
        <v>133</v>
      </c>
      <c r="DOG13" s="254">
        <f t="shared" si="1261"/>
        <v>1.3790958108668603</v>
      </c>
      <c r="DOH13" s="326">
        <v>92</v>
      </c>
      <c r="DOI13" s="327">
        <f t="shared" si="1262"/>
        <v>1.8737270875763747</v>
      </c>
      <c r="DOJ13" s="326">
        <v>41</v>
      </c>
      <c r="DOK13" s="327">
        <f t="shared" si="1263"/>
        <v>0.87271179225202211</v>
      </c>
      <c r="DOL13" s="326">
        <v>0</v>
      </c>
      <c r="DOM13" s="328">
        <f t="shared" si="1264"/>
        <v>133</v>
      </c>
      <c r="DON13" s="254">
        <f t="shared" si="1265"/>
        <v>1.3842631140716071</v>
      </c>
      <c r="DOO13" s="326">
        <v>92</v>
      </c>
      <c r="DOP13" s="327">
        <f t="shared" si="1266"/>
        <v>1.882930822758903</v>
      </c>
      <c r="DOQ13" s="326">
        <v>41</v>
      </c>
      <c r="DOR13" s="327">
        <f t="shared" si="1267"/>
        <v>0.87926227750375285</v>
      </c>
      <c r="DOS13" s="326">
        <v>0</v>
      </c>
      <c r="DOT13" s="328">
        <f t="shared" si="1268"/>
        <v>133</v>
      </c>
      <c r="DOU13" s="254">
        <f t="shared" si="1269"/>
        <v>1.392816001675568</v>
      </c>
      <c r="DOV13" s="326">
        <v>91</v>
      </c>
      <c r="DOW13" s="327">
        <f t="shared" si="1270"/>
        <v>1.8716577540106951</v>
      </c>
      <c r="DOX13" s="326">
        <v>41</v>
      </c>
      <c r="DOY13" s="327">
        <f t="shared" si="1271"/>
        <v>0.88438308886971528</v>
      </c>
      <c r="DOZ13" s="326">
        <v>0</v>
      </c>
      <c r="DPA13" s="328">
        <f t="shared" si="1272"/>
        <v>132</v>
      </c>
      <c r="DPB13" s="254">
        <f t="shared" si="1273"/>
        <v>1.3897662665824384</v>
      </c>
      <c r="DPC13" s="326">
        <v>91</v>
      </c>
      <c r="DPD13" s="327">
        <f t="shared" si="1274"/>
        <v>1.8840579710144929</v>
      </c>
      <c r="DPE13" s="326">
        <v>41</v>
      </c>
      <c r="DPF13" s="327">
        <f t="shared" si="1275"/>
        <v>0.88937093275488066</v>
      </c>
      <c r="DPG13" s="326">
        <v>0</v>
      </c>
      <c r="DPH13" s="328">
        <f t="shared" si="1276"/>
        <v>132</v>
      </c>
      <c r="DPI13" s="254">
        <f t="shared" si="1277"/>
        <v>1.3983050847457628</v>
      </c>
      <c r="DPJ13" s="326">
        <v>89</v>
      </c>
      <c r="DPK13" s="327">
        <f t="shared" si="1278"/>
        <v>1.8526228143213987</v>
      </c>
      <c r="DPL13" s="326">
        <v>41</v>
      </c>
      <c r="DPM13" s="327">
        <f t="shared" si="1279"/>
        <v>0.89305162274014371</v>
      </c>
      <c r="DPN13" s="326">
        <v>0</v>
      </c>
      <c r="DPO13" s="328">
        <f t="shared" si="1280"/>
        <v>130</v>
      </c>
      <c r="DPP13" s="254">
        <f t="shared" si="1281"/>
        <v>1.3837147418839808</v>
      </c>
      <c r="DPQ13" s="326">
        <v>88</v>
      </c>
      <c r="DPR13" s="327">
        <f t="shared" si="1282"/>
        <v>1.8410041841004186</v>
      </c>
      <c r="DPS13" s="326">
        <v>41</v>
      </c>
      <c r="DPT13" s="327">
        <f t="shared" si="1283"/>
        <v>0.89932002632156172</v>
      </c>
      <c r="DPU13" s="326">
        <v>0</v>
      </c>
      <c r="DPV13" s="328">
        <f t="shared" si="1284"/>
        <v>129</v>
      </c>
      <c r="DPW13" s="254">
        <f t="shared" si="1285"/>
        <v>1.3813042081593319</v>
      </c>
      <c r="DPX13" s="326">
        <v>88</v>
      </c>
      <c r="DPY13" s="327">
        <f t="shared" si="1286"/>
        <v>1.8471872376154492</v>
      </c>
      <c r="DPZ13" s="326">
        <v>41</v>
      </c>
      <c r="DQA13" s="327">
        <f t="shared" si="1287"/>
        <v>0.90607734806629825</v>
      </c>
      <c r="DQB13" s="326">
        <v>0</v>
      </c>
      <c r="DQC13" s="328">
        <f t="shared" si="1288"/>
        <v>129</v>
      </c>
      <c r="DQD13" s="254">
        <f t="shared" si="1289"/>
        <v>1.3887393691463019</v>
      </c>
      <c r="DQE13" s="326">
        <v>88</v>
      </c>
      <c r="DQF13" s="327">
        <f t="shared" si="1290"/>
        <v>1.8534119629317607</v>
      </c>
      <c r="DQG13" s="326">
        <v>41</v>
      </c>
      <c r="DQH13" s="327">
        <f t="shared" si="1291"/>
        <v>0.91314031180400901</v>
      </c>
      <c r="DQI13" s="326">
        <v>0</v>
      </c>
      <c r="DQJ13" s="328">
        <f t="shared" si="1292"/>
        <v>129</v>
      </c>
      <c r="DQK13" s="254">
        <f t="shared" si="1293"/>
        <v>1.3964061485169952</v>
      </c>
      <c r="DQL13" s="326">
        <v>87</v>
      </c>
      <c r="DQM13" s="327">
        <f t="shared" si="1294"/>
        <v>1.8424396442185513</v>
      </c>
      <c r="DQN13" s="326">
        <v>40</v>
      </c>
      <c r="DQO13" s="327">
        <f t="shared" si="1295"/>
        <v>0.89726334679228348</v>
      </c>
      <c r="DQP13" s="326">
        <v>0</v>
      </c>
      <c r="DQQ13" s="328">
        <f t="shared" si="1296"/>
        <v>127</v>
      </c>
      <c r="DQR13" s="254">
        <f t="shared" si="1297"/>
        <v>1.383442265795207</v>
      </c>
      <c r="DQS13" s="326">
        <v>84</v>
      </c>
      <c r="DQT13" s="327">
        <f t="shared" si="1298"/>
        <v>1.7876143860395828</v>
      </c>
      <c r="DQU13" s="326">
        <v>39</v>
      </c>
      <c r="DQV13" s="327">
        <f t="shared" si="1299"/>
        <v>0.88075880758807579</v>
      </c>
      <c r="DQW13" s="326">
        <v>0</v>
      </c>
      <c r="DQX13" s="328">
        <f t="shared" si="1300"/>
        <v>123</v>
      </c>
      <c r="DQY13" s="254">
        <f t="shared" si="1301"/>
        <v>1.3476498301742084</v>
      </c>
      <c r="DQZ13" s="326">
        <v>83</v>
      </c>
      <c r="DRA13" s="327">
        <f t="shared" si="1302"/>
        <v>1.7731254005554369</v>
      </c>
      <c r="DRB13" s="326">
        <v>39</v>
      </c>
      <c r="DRC13" s="327">
        <f t="shared" si="1303"/>
        <v>0.8875739644970414</v>
      </c>
      <c r="DRD13" s="326">
        <v>0</v>
      </c>
      <c r="DRE13" s="328">
        <f t="shared" si="1304"/>
        <v>122</v>
      </c>
      <c r="DRF13" s="254">
        <f t="shared" si="1305"/>
        <v>1.3443526170798898</v>
      </c>
      <c r="DRG13" s="326">
        <v>83</v>
      </c>
      <c r="DRH13" s="327">
        <f t="shared" si="1306"/>
        <v>1.7872523686477175</v>
      </c>
      <c r="DRI13" s="326">
        <v>39</v>
      </c>
      <c r="DRJ13" s="327">
        <f t="shared" si="1307"/>
        <v>0.89449541284403677</v>
      </c>
      <c r="DRK13" s="326">
        <v>0</v>
      </c>
      <c r="DRL13" s="328">
        <f t="shared" si="1308"/>
        <v>122</v>
      </c>
      <c r="DRM13" s="254">
        <f t="shared" si="1309"/>
        <v>1.3549533540648602</v>
      </c>
      <c r="DRN13" s="326">
        <v>83</v>
      </c>
      <c r="DRO13" s="327">
        <f t="shared" si="1310"/>
        <v>1.7996530789245446</v>
      </c>
      <c r="DRP13" s="326">
        <v>39</v>
      </c>
      <c r="DRQ13" s="327">
        <f t="shared" si="1311"/>
        <v>0.89861751152073743</v>
      </c>
      <c r="DRR13" s="326">
        <v>0</v>
      </c>
      <c r="DRS13" s="328">
        <f t="shared" si="1312"/>
        <v>122</v>
      </c>
      <c r="DRT13" s="254">
        <f t="shared" si="1313"/>
        <v>1.3628239499553172</v>
      </c>
      <c r="DRU13" s="326">
        <v>82</v>
      </c>
      <c r="DRV13" s="327">
        <f t="shared" si="1314"/>
        <v>1.7900021829294912</v>
      </c>
      <c r="DRW13" s="326">
        <v>39</v>
      </c>
      <c r="DRX13" s="327">
        <f t="shared" si="1315"/>
        <v>0.90550267007197593</v>
      </c>
      <c r="DRY13" s="326">
        <v>0</v>
      </c>
      <c r="DRZ13" s="328">
        <f t="shared" si="1316"/>
        <v>121</v>
      </c>
      <c r="DSA13" s="254">
        <f t="shared" si="1317"/>
        <v>1.3613861386138615</v>
      </c>
      <c r="DSB13" s="326">
        <v>82</v>
      </c>
      <c r="DSC13" s="327">
        <f t="shared" si="1318"/>
        <v>1.7978513483885115</v>
      </c>
      <c r="DSD13" s="326">
        <v>39</v>
      </c>
      <c r="DSE13" s="327">
        <f t="shared" si="1319"/>
        <v>0.91078935077066792</v>
      </c>
      <c r="DSF13" s="326">
        <v>0</v>
      </c>
      <c r="DSG13" s="328">
        <f t="shared" si="1320"/>
        <v>121</v>
      </c>
      <c r="DSH13" s="254">
        <f t="shared" si="1321"/>
        <v>1.368313920615176</v>
      </c>
      <c r="DSI13" s="326">
        <v>81</v>
      </c>
      <c r="DSJ13" s="327">
        <f t="shared" si="1322"/>
        <v>1.786896095301125</v>
      </c>
      <c r="DSK13" s="326">
        <v>39</v>
      </c>
      <c r="DSL13" s="327">
        <f t="shared" si="1323"/>
        <v>0.91699976487185519</v>
      </c>
      <c r="DSM13" s="326">
        <v>0</v>
      </c>
      <c r="DSN13" s="328">
        <f t="shared" si="1324"/>
        <v>120</v>
      </c>
      <c r="DSO13" s="254">
        <f t="shared" si="1325"/>
        <v>1.3658092419758707</v>
      </c>
      <c r="DSP13" s="326">
        <v>79</v>
      </c>
      <c r="DSQ13" s="327">
        <f t="shared" si="1326"/>
        <v>1.7551655187736059</v>
      </c>
      <c r="DSR13" s="326">
        <v>39</v>
      </c>
      <c r="DSS13" s="327">
        <f t="shared" si="1327"/>
        <v>0.92417061611374407</v>
      </c>
      <c r="DST13" s="326">
        <v>0</v>
      </c>
      <c r="DSU13" s="328">
        <f t="shared" si="1328"/>
        <v>118</v>
      </c>
      <c r="DSV13" s="254">
        <f t="shared" si="1329"/>
        <v>1.353055842219929</v>
      </c>
      <c r="DSW13" s="326">
        <v>79</v>
      </c>
      <c r="DSX13" s="327">
        <f t="shared" si="1330"/>
        <v>1.7645744918472193</v>
      </c>
      <c r="DSY13" s="326">
        <v>39</v>
      </c>
      <c r="DSZ13" s="327">
        <f t="shared" si="1331"/>
        <v>0.93034351145038163</v>
      </c>
      <c r="DTA13" s="326">
        <v>0</v>
      </c>
      <c r="DTB13" s="328">
        <f t="shared" si="1332"/>
        <v>118</v>
      </c>
      <c r="DTC13" s="254">
        <f t="shared" si="1333"/>
        <v>1.361171992155958</v>
      </c>
      <c r="DTD13" s="326">
        <v>77</v>
      </c>
      <c r="DTE13" s="327">
        <f t="shared" si="1334"/>
        <v>1.7299483262188271</v>
      </c>
      <c r="DTF13" s="326">
        <v>39</v>
      </c>
      <c r="DTG13" s="327">
        <f t="shared" si="1335"/>
        <v>0.94021215043394413</v>
      </c>
      <c r="DTH13" s="326">
        <v>0</v>
      </c>
      <c r="DTI13" s="328">
        <f t="shared" si="1336"/>
        <v>116</v>
      </c>
      <c r="DTJ13" s="254">
        <f t="shared" si="1337"/>
        <v>1.3489940690777997</v>
      </c>
      <c r="DTK13" s="326">
        <v>76</v>
      </c>
      <c r="DTL13" s="327">
        <f t="shared" si="1338"/>
        <v>1.7171260732037958</v>
      </c>
      <c r="DTM13" s="326">
        <v>39</v>
      </c>
      <c r="DTN13" s="327">
        <f t="shared" si="1339"/>
        <v>0.94913604283280595</v>
      </c>
      <c r="DTO13" s="326">
        <v>0</v>
      </c>
      <c r="DTP13" s="328">
        <f t="shared" si="1340"/>
        <v>115</v>
      </c>
      <c r="DTQ13" s="254">
        <f t="shared" si="1341"/>
        <v>1.3473930872876392</v>
      </c>
      <c r="DTR13" s="326">
        <v>73</v>
      </c>
      <c r="DTS13" s="327">
        <f t="shared" si="1342"/>
        <v>1.6609783845278725</v>
      </c>
      <c r="DTT13" s="326">
        <v>39</v>
      </c>
      <c r="DTU13" s="327">
        <f t="shared" si="1343"/>
        <v>0.95611669526844811</v>
      </c>
      <c r="DTV13" s="326">
        <v>0</v>
      </c>
      <c r="DTW13" s="328">
        <f t="shared" si="1344"/>
        <v>112</v>
      </c>
      <c r="DTX13" s="254">
        <f t="shared" si="1345"/>
        <v>1.321689874911494</v>
      </c>
      <c r="DTY13" s="326">
        <v>72</v>
      </c>
      <c r="DTZ13" s="327">
        <f t="shared" si="1346"/>
        <v>1.6509974776427425</v>
      </c>
      <c r="DUA13" s="326">
        <v>39</v>
      </c>
      <c r="DUB13" s="327">
        <f t="shared" si="1347"/>
        <v>0.96320079031859718</v>
      </c>
      <c r="DUC13" s="326">
        <v>0</v>
      </c>
      <c r="DUD13" s="328">
        <f t="shared" si="1348"/>
        <v>111</v>
      </c>
      <c r="DUE13" s="254">
        <f t="shared" si="1349"/>
        <v>1.3198573127229489</v>
      </c>
      <c r="DUF13" s="326">
        <v>71</v>
      </c>
      <c r="DUG13" s="327">
        <f t="shared" si="1350"/>
        <v>1.6404805914972274</v>
      </c>
      <c r="DUH13" s="326">
        <v>39</v>
      </c>
      <c r="DUI13" s="327">
        <f t="shared" si="1351"/>
        <v>0.972568578553616</v>
      </c>
      <c r="DUJ13" s="326">
        <v>0</v>
      </c>
      <c r="DUK13" s="328">
        <f t="shared" si="1352"/>
        <v>110</v>
      </c>
      <c r="DUL13" s="254">
        <f t="shared" si="1353"/>
        <v>1.3192612137203166</v>
      </c>
      <c r="DUM13" s="326">
        <v>71</v>
      </c>
      <c r="DUN13" s="327">
        <f t="shared" si="1354"/>
        <v>1.654625961314379</v>
      </c>
      <c r="DUO13" s="326">
        <v>39</v>
      </c>
      <c r="DUP13" s="327">
        <f t="shared" si="1355"/>
        <v>0.98039215686274506</v>
      </c>
      <c r="DUQ13" s="326">
        <v>0</v>
      </c>
      <c r="DUR13" s="328">
        <f t="shared" si="1356"/>
        <v>110</v>
      </c>
      <c r="DUS13" s="254">
        <f t="shared" si="1357"/>
        <v>1.3302696819446125</v>
      </c>
      <c r="DUT13" s="326">
        <v>71</v>
      </c>
      <c r="DUU13" s="327">
        <f t="shared" si="1358"/>
        <v>1.6682330827067671</v>
      </c>
      <c r="DUV13" s="326">
        <v>39</v>
      </c>
      <c r="DUW13" s="327">
        <f t="shared" si="1359"/>
        <v>0.98659246142170498</v>
      </c>
      <c r="DUX13" s="326">
        <v>0</v>
      </c>
      <c r="DUY13" s="328">
        <f t="shared" si="1360"/>
        <v>110</v>
      </c>
      <c r="DUZ13" s="254">
        <f t="shared" si="1361"/>
        <v>1.3399926909489583</v>
      </c>
      <c r="DVA13" s="326">
        <v>71</v>
      </c>
      <c r="DVB13" s="327">
        <f t="shared" si="1362"/>
        <v>1.6761095372993391</v>
      </c>
      <c r="DVC13" s="326">
        <v>39</v>
      </c>
      <c r="DVD13" s="327">
        <f t="shared" si="1363"/>
        <v>0.99363057324840764</v>
      </c>
      <c r="DVE13" s="326">
        <v>0</v>
      </c>
      <c r="DVF13" s="328">
        <f t="shared" si="1364"/>
        <v>110</v>
      </c>
      <c r="DVG13" s="254">
        <f t="shared" si="1365"/>
        <v>1.3478740350447249</v>
      </c>
      <c r="DVH13" s="326">
        <v>71</v>
      </c>
      <c r="DVI13" s="327">
        <f t="shared" si="1366"/>
        <v>1.6876634181126695</v>
      </c>
      <c r="DVJ13" s="326">
        <v>39</v>
      </c>
      <c r="DVK13" s="327">
        <f t="shared" si="1367"/>
        <v>0.99948744233726294</v>
      </c>
      <c r="DVL13" s="326">
        <v>0</v>
      </c>
      <c r="DVM13" s="328">
        <f t="shared" si="1368"/>
        <v>110</v>
      </c>
      <c r="DVN13" s="254">
        <f t="shared" si="1369"/>
        <v>1.3565174497471946</v>
      </c>
      <c r="DVO13" s="326">
        <v>69</v>
      </c>
      <c r="DVP13" s="327">
        <f t="shared" si="1370"/>
        <v>1.6550731590309424</v>
      </c>
      <c r="DVQ13" s="326">
        <v>39</v>
      </c>
      <c r="DVR13" s="327">
        <f t="shared" si="1371"/>
        <v>1.0082730093071355</v>
      </c>
      <c r="DVS13" s="326">
        <v>0</v>
      </c>
      <c r="DVT13" s="328">
        <f t="shared" si="1372"/>
        <v>108</v>
      </c>
      <c r="DVU13" s="254">
        <f t="shared" si="1373"/>
        <v>1.3437849944008957</v>
      </c>
      <c r="DVV13" s="326">
        <v>69</v>
      </c>
      <c r="DVW13" s="327">
        <f t="shared" si="1374"/>
        <v>1.6727272727272726</v>
      </c>
      <c r="DVX13" s="326">
        <v>39</v>
      </c>
      <c r="DVY13" s="327">
        <f t="shared" si="1375"/>
        <v>1.014832162373146</v>
      </c>
      <c r="DVZ13" s="326">
        <v>0</v>
      </c>
      <c r="DWA13" s="328">
        <f t="shared" si="1376"/>
        <v>108</v>
      </c>
      <c r="DWB13" s="254">
        <f t="shared" si="1377"/>
        <v>1.3554216867469879</v>
      </c>
      <c r="DWC13" s="326">
        <v>69</v>
      </c>
      <c r="DWD13" s="327">
        <f t="shared" si="1378"/>
        <v>1.6862170087976538</v>
      </c>
      <c r="DWE13" s="326">
        <v>39</v>
      </c>
      <c r="DWF13" s="327">
        <f t="shared" si="1379"/>
        <v>1.0222804718217562</v>
      </c>
      <c r="DWG13" s="326">
        <v>0</v>
      </c>
      <c r="DWH13" s="328">
        <f t="shared" si="1380"/>
        <v>108</v>
      </c>
      <c r="DWI13" s="254">
        <f t="shared" si="1381"/>
        <v>1.3658783356519539</v>
      </c>
      <c r="DWJ13" s="326">
        <v>69</v>
      </c>
      <c r="DWK13" s="327">
        <f t="shared" si="1382"/>
        <v>1.7007641114123735</v>
      </c>
      <c r="DWL13" s="326">
        <v>38</v>
      </c>
      <c r="DWM13" s="327">
        <f t="shared" si="1383"/>
        <v>1.0066225165562914</v>
      </c>
      <c r="DWN13" s="326">
        <v>0</v>
      </c>
      <c r="DWO13" s="328">
        <f t="shared" si="1384"/>
        <v>107</v>
      </c>
      <c r="DWP13" s="254">
        <f t="shared" si="1385"/>
        <v>1.3661899897854954</v>
      </c>
      <c r="DWQ13" s="326">
        <v>69</v>
      </c>
      <c r="DWR13" s="327">
        <f t="shared" si="1386"/>
        <v>1.7104610808130887</v>
      </c>
      <c r="DWS13" s="326">
        <v>38</v>
      </c>
      <c r="DWT13" s="327">
        <f t="shared" si="1387"/>
        <v>1.0157711841753541</v>
      </c>
      <c r="DWU13" s="326">
        <v>0</v>
      </c>
      <c r="DWV13" s="328">
        <f t="shared" si="1388"/>
        <v>107</v>
      </c>
      <c r="DWW13" s="254">
        <f t="shared" si="1389"/>
        <v>1.3762057877813505</v>
      </c>
      <c r="DWX13" s="326">
        <v>68</v>
      </c>
      <c r="DWY13" s="327">
        <f t="shared" si="1390"/>
        <v>1.6995751062234439</v>
      </c>
      <c r="DWZ13" s="326">
        <v>38</v>
      </c>
      <c r="DXA13" s="327">
        <f t="shared" si="1391"/>
        <v>1.0256410256410255</v>
      </c>
      <c r="DXB13" s="326">
        <v>0</v>
      </c>
      <c r="DXC13" s="328">
        <f t="shared" si="1392"/>
        <v>106</v>
      </c>
      <c r="DXD13" s="254">
        <f t="shared" si="1393"/>
        <v>1.3755515182974305</v>
      </c>
      <c r="DXE13" s="326">
        <v>68</v>
      </c>
      <c r="DXF13" s="327">
        <f t="shared" si="1394"/>
        <v>1.7176054559232128</v>
      </c>
      <c r="DXG13" s="326">
        <v>38</v>
      </c>
      <c r="DXH13" s="327">
        <f t="shared" si="1395"/>
        <v>1.0331702011963024</v>
      </c>
      <c r="DXI13" s="326">
        <v>0</v>
      </c>
      <c r="DXJ13" s="328">
        <f t="shared" si="1396"/>
        <v>106</v>
      </c>
      <c r="DXK13" s="254">
        <f t="shared" si="1397"/>
        <v>1.3879795731308104</v>
      </c>
      <c r="DXL13" s="326">
        <v>67</v>
      </c>
      <c r="DXM13" s="327">
        <f t="shared" si="1398"/>
        <v>1.703534197813374</v>
      </c>
      <c r="DXN13" s="326">
        <v>37</v>
      </c>
      <c r="DXO13" s="327">
        <f t="shared" si="1399"/>
        <v>1.019003029468466</v>
      </c>
      <c r="DXP13" s="326">
        <v>0</v>
      </c>
      <c r="DXQ13" s="328">
        <f t="shared" si="1400"/>
        <v>104</v>
      </c>
      <c r="DXR13" s="254">
        <f t="shared" si="1401"/>
        <v>1.3749338974087784</v>
      </c>
      <c r="DXS13" s="326">
        <v>67</v>
      </c>
      <c r="DXT13" s="327">
        <f t="shared" si="1402"/>
        <v>1.7192712342827816</v>
      </c>
      <c r="DXU13" s="326">
        <v>37</v>
      </c>
      <c r="DXV13" s="327">
        <f t="shared" si="1403"/>
        <v>1.0309278350515463</v>
      </c>
      <c r="DXW13" s="326">
        <v>0</v>
      </c>
      <c r="DXX13" s="328">
        <f t="shared" si="1404"/>
        <v>104</v>
      </c>
      <c r="DXY13" s="254">
        <f t="shared" si="1405"/>
        <v>1.3892599519102324</v>
      </c>
      <c r="DXZ13" s="326">
        <v>67</v>
      </c>
      <c r="DYA13" s="327">
        <f t="shared" si="1406"/>
        <v>1.7411642411642412</v>
      </c>
      <c r="DYB13" s="326">
        <v>36</v>
      </c>
      <c r="DYC13" s="327">
        <f t="shared" si="1407"/>
        <v>1.0126582278481013</v>
      </c>
      <c r="DYD13" s="326">
        <v>0</v>
      </c>
      <c r="DYE13" s="328">
        <f t="shared" si="1408"/>
        <v>103</v>
      </c>
      <c r="DYF13" s="254">
        <f t="shared" si="1409"/>
        <v>1.3913278400648386</v>
      </c>
      <c r="DYG13" s="326">
        <v>67</v>
      </c>
      <c r="DYH13" s="327">
        <f t="shared" si="1410"/>
        <v>1.7617670260320799</v>
      </c>
      <c r="DYI13" s="326">
        <v>36</v>
      </c>
      <c r="DYJ13" s="327">
        <f t="shared" si="1411"/>
        <v>1.0256410256410255</v>
      </c>
      <c r="DYK13" s="326">
        <v>0</v>
      </c>
      <c r="DYL13" s="328">
        <f t="shared" si="1412"/>
        <v>103</v>
      </c>
      <c r="DYM13" s="254">
        <f t="shared" si="1413"/>
        <v>1.4084507042253522</v>
      </c>
      <c r="DYN13" s="326">
        <v>66</v>
      </c>
      <c r="DYO13" s="327">
        <f t="shared" si="1414"/>
        <v>1.7501988862370723</v>
      </c>
      <c r="DYP13" s="326">
        <v>36</v>
      </c>
      <c r="DYQ13" s="327">
        <f t="shared" si="1415"/>
        <v>1.0350776308223115</v>
      </c>
      <c r="DYR13" s="326">
        <v>0</v>
      </c>
      <c r="DYS13" s="328">
        <f t="shared" si="1416"/>
        <v>102</v>
      </c>
      <c r="DYT13" s="254">
        <f t="shared" si="1417"/>
        <v>1.4070906331907849</v>
      </c>
      <c r="DYU13" s="326">
        <v>65</v>
      </c>
      <c r="DYV13" s="327">
        <f t="shared" si="1418"/>
        <v>1.7440300509793401</v>
      </c>
      <c r="DYW13" s="326">
        <v>36</v>
      </c>
      <c r="DYX13" s="327">
        <f t="shared" si="1419"/>
        <v>1.0501750291715286</v>
      </c>
      <c r="DYY13" s="326">
        <v>0</v>
      </c>
      <c r="DYZ13" s="328">
        <f t="shared" si="1420"/>
        <v>101</v>
      </c>
      <c r="DZA13" s="254">
        <f t="shared" si="1421"/>
        <v>1.4116002795248077</v>
      </c>
      <c r="DZB13" s="326">
        <v>64</v>
      </c>
      <c r="DZC13" s="327">
        <f t="shared" si="1422"/>
        <v>1.7320703653585929</v>
      </c>
      <c r="DZD13" s="326">
        <v>36</v>
      </c>
      <c r="DZE13" s="327">
        <f t="shared" si="1423"/>
        <v>1.0619469026548671</v>
      </c>
      <c r="DZF13" s="326">
        <v>0</v>
      </c>
      <c r="DZG13" s="328">
        <f t="shared" si="1424"/>
        <v>100</v>
      </c>
      <c r="DZH13" s="254">
        <f t="shared" si="1425"/>
        <v>1.4114326040931546</v>
      </c>
      <c r="DZI13" s="326">
        <v>63</v>
      </c>
      <c r="DZJ13" s="327">
        <f t="shared" si="1426"/>
        <v>1.7208413001912046</v>
      </c>
      <c r="DZK13" s="326">
        <v>36</v>
      </c>
      <c r="DZL13" s="327">
        <f t="shared" si="1427"/>
        <v>1.0784901138406231</v>
      </c>
      <c r="DZM13" s="326">
        <v>0</v>
      </c>
      <c r="DZN13" s="328">
        <f t="shared" si="1428"/>
        <v>99</v>
      </c>
      <c r="DZO13" s="254">
        <f t="shared" si="1429"/>
        <v>1.4144877839691383</v>
      </c>
      <c r="DZP13" s="326">
        <v>63</v>
      </c>
      <c r="DZQ13" s="327">
        <f t="shared" si="1430"/>
        <v>1.7466038258940948</v>
      </c>
      <c r="DZR13" s="326">
        <v>35</v>
      </c>
      <c r="DZS13" s="327">
        <f t="shared" si="1431"/>
        <v>1.0628606134224112</v>
      </c>
      <c r="DZT13" s="326">
        <v>0</v>
      </c>
      <c r="DZU13" s="328">
        <f t="shared" si="1432"/>
        <v>98</v>
      </c>
      <c r="DZV13" s="254">
        <f t="shared" si="1433"/>
        <v>1.4202898550724639</v>
      </c>
      <c r="DZW13" s="326">
        <v>60</v>
      </c>
      <c r="DZX13" s="327">
        <f t="shared" si="1434"/>
        <v>1.6896648831315122</v>
      </c>
      <c r="DZY13" s="326">
        <v>35</v>
      </c>
      <c r="DZZ13" s="327">
        <f t="shared" si="1435"/>
        <v>1.0819165378670788</v>
      </c>
      <c r="EAA13" s="326">
        <v>0</v>
      </c>
      <c r="EAB13" s="328">
        <f t="shared" si="1436"/>
        <v>95</v>
      </c>
      <c r="EAC13" s="254">
        <f t="shared" si="1437"/>
        <v>1.3999410551134688</v>
      </c>
      <c r="EAD13" s="326">
        <v>60</v>
      </c>
      <c r="EAE13" s="327">
        <f t="shared" si="1438"/>
        <v>1.7108639863130881</v>
      </c>
      <c r="EAF13" s="326">
        <v>33</v>
      </c>
      <c r="EAG13" s="327">
        <f t="shared" si="1439"/>
        <v>1.0344827586206897</v>
      </c>
      <c r="EAH13" s="326">
        <v>0</v>
      </c>
      <c r="EAI13" s="328">
        <f t="shared" si="1440"/>
        <v>93</v>
      </c>
      <c r="EAJ13" s="254">
        <f t="shared" si="1441"/>
        <v>1.3886814991787368</v>
      </c>
      <c r="EAK13" s="326">
        <v>59</v>
      </c>
      <c r="EAL13" s="327">
        <f t="shared" si="1442"/>
        <v>1.7027417027417027</v>
      </c>
      <c r="EAM13" s="326">
        <v>33</v>
      </c>
      <c r="EAN13" s="327">
        <f t="shared" si="1443"/>
        <v>1.0506208213944603</v>
      </c>
      <c r="EAO13" s="326">
        <v>0</v>
      </c>
      <c r="EAP13" s="328">
        <f t="shared" si="1444"/>
        <v>92</v>
      </c>
      <c r="EAQ13" s="254">
        <f t="shared" si="1445"/>
        <v>1.3926733272782319</v>
      </c>
      <c r="EAR13" s="326">
        <v>59</v>
      </c>
      <c r="EAS13" s="327">
        <f t="shared" si="1446"/>
        <v>1.7251461988304093</v>
      </c>
      <c r="EAT13" s="326">
        <v>33</v>
      </c>
      <c r="EAU13" s="327">
        <f t="shared" si="1447"/>
        <v>1.0679611650485437</v>
      </c>
      <c r="EAV13" s="326">
        <v>0</v>
      </c>
      <c r="EAW13" s="328">
        <f t="shared" si="1448"/>
        <v>92</v>
      </c>
      <c r="EAX13" s="254">
        <f t="shared" si="1449"/>
        <v>1.4132104454685099</v>
      </c>
      <c r="EAY13" s="326">
        <v>59</v>
      </c>
      <c r="EAZ13" s="327">
        <f t="shared" si="1450"/>
        <v>1.7455621301775148</v>
      </c>
      <c r="EBA13" s="326">
        <v>33</v>
      </c>
      <c r="EBB13" s="327">
        <f t="shared" si="1451"/>
        <v>1.0876730388925511</v>
      </c>
      <c r="EBC13" s="326">
        <v>0</v>
      </c>
      <c r="EBD13" s="328">
        <f t="shared" si="1452"/>
        <v>92</v>
      </c>
      <c r="EBE13" s="254">
        <f t="shared" si="1453"/>
        <v>1.4343623323978796</v>
      </c>
      <c r="EBF13" s="326">
        <v>59</v>
      </c>
      <c r="EBG13" s="327">
        <f t="shared" si="1454"/>
        <v>1.7733694018635406</v>
      </c>
      <c r="EBH13" s="326">
        <v>33</v>
      </c>
      <c r="EBI13" s="327">
        <f t="shared" si="1455"/>
        <v>1.1077542799597182</v>
      </c>
      <c r="EBJ13" s="326">
        <v>0</v>
      </c>
      <c r="EBK13" s="328">
        <f t="shared" si="1456"/>
        <v>92</v>
      </c>
      <c r="EBL13" s="254">
        <f t="shared" si="1457"/>
        <v>1.4589280050745324</v>
      </c>
      <c r="EBM13" s="326">
        <v>59</v>
      </c>
      <c r="EBN13" s="327">
        <f t="shared" si="1458"/>
        <v>1.7960426179604261</v>
      </c>
      <c r="EBO13" s="326">
        <v>31</v>
      </c>
      <c r="EBP13" s="327">
        <f t="shared" si="1459"/>
        <v>1.0631001371742113</v>
      </c>
      <c r="EBQ13" s="326">
        <v>0</v>
      </c>
      <c r="EBR13" s="328">
        <f t="shared" si="1460"/>
        <v>90</v>
      </c>
      <c r="EBS13" s="254">
        <f t="shared" si="1461"/>
        <v>1.4513788098693758</v>
      </c>
      <c r="EBT13" s="326">
        <v>58</v>
      </c>
      <c r="EBU13" s="327">
        <f t="shared" si="1462"/>
        <v>1.7906761346094473</v>
      </c>
      <c r="EBV13" s="326">
        <v>30</v>
      </c>
      <c r="EBW13" s="327">
        <f t="shared" si="1463"/>
        <v>1.0471204188481675</v>
      </c>
      <c r="EBX13" s="326">
        <v>0</v>
      </c>
      <c r="EBY13" s="328">
        <f t="shared" si="1464"/>
        <v>88</v>
      </c>
      <c r="EBZ13" s="254">
        <f t="shared" si="1465"/>
        <v>1.4416775884665793</v>
      </c>
      <c r="ECA13" s="326">
        <v>55</v>
      </c>
      <c r="ECB13" s="327">
        <f t="shared" si="1466"/>
        <v>1.7344686218858405</v>
      </c>
      <c r="ECC13" s="326">
        <v>30</v>
      </c>
      <c r="ECD13" s="327">
        <f t="shared" si="1467"/>
        <v>1.0657193605683837</v>
      </c>
      <c r="ECE13" s="326">
        <v>0</v>
      </c>
      <c r="ECF13" s="328">
        <f t="shared" si="1468"/>
        <v>85</v>
      </c>
      <c r="ECG13" s="254">
        <f t="shared" si="1469"/>
        <v>1.4199799532241897</v>
      </c>
      <c r="ECH13" s="326">
        <v>54</v>
      </c>
      <c r="ECI13" s="327">
        <f t="shared" si="1470"/>
        <v>1.7357762777242043</v>
      </c>
      <c r="ECJ13" s="326">
        <v>30</v>
      </c>
      <c r="ECK13" s="327">
        <f t="shared" si="1471"/>
        <v>1.0826416456153014</v>
      </c>
      <c r="ECL13" s="326">
        <v>0</v>
      </c>
      <c r="ECM13" s="328">
        <f t="shared" si="1472"/>
        <v>84</v>
      </c>
      <c r="ECN13" s="254">
        <f t="shared" si="1473"/>
        <v>1.4280856851411086</v>
      </c>
      <c r="ECO13" s="326">
        <v>52</v>
      </c>
      <c r="ECP13" s="327">
        <f t="shared" si="1474"/>
        <v>1.6993464052287581</v>
      </c>
      <c r="ECQ13" s="326">
        <v>30</v>
      </c>
      <c r="ECR13" s="327">
        <f t="shared" si="1475"/>
        <v>1.1041589988958409</v>
      </c>
      <c r="ECS13" s="326">
        <v>0</v>
      </c>
      <c r="ECT13" s="328">
        <f t="shared" si="1476"/>
        <v>82</v>
      </c>
      <c r="ECU13" s="254">
        <f t="shared" si="1477"/>
        <v>1.4194218452483987</v>
      </c>
      <c r="ECV13" s="326">
        <v>47</v>
      </c>
      <c r="ECW13" s="327">
        <f t="shared" si="1478"/>
        <v>1.5771812080536913</v>
      </c>
      <c r="ECX13" s="326">
        <v>30</v>
      </c>
      <c r="ECY13" s="327">
        <f t="shared" si="1479"/>
        <v>1.1286681715575622</v>
      </c>
      <c r="ECZ13" s="326">
        <v>0</v>
      </c>
      <c r="EDA13" s="328">
        <f t="shared" si="1480"/>
        <v>77</v>
      </c>
      <c r="EDB13" s="254">
        <f t="shared" si="1481"/>
        <v>1.3657325292656972</v>
      </c>
      <c r="EDC13" s="326">
        <v>45</v>
      </c>
      <c r="EDD13" s="327">
        <f t="shared" si="1482"/>
        <v>1.5358361774744027</v>
      </c>
      <c r="EDE13" s="326">
        <v>30</v>
      </c>
      <c r="EDF13" s="327">
        <f t="shared" si="1483"/>
        <v>1.160092807424594</v>
      </c>
      <c r="EDG13" s="326">
        <v>0</v>
      </c>
      <c r="EDH13" s="328">
        <f t="shared" si="1484"/>
        <v>75</v>
      </c>
      <c r="EDI13" s="254">
        <f t="shared" si="1485"/>
        <v>1.3596809282088471</v>
      </c>
      <c r="EDJ13" s="326">
        <v>45</v>
      </c>
      <c r="EDK13" s="327">
        <f t="shared" si="1486"/>
        <v>1.5663069961712497</v>
      </c>
      <c r="EDL13" s="326">
        <v>30</v>
      </c>
      <c r="EDM13" s="327">
        <f t="shared" si="1487"/>
        <v>1.1952191235059761</v>
      </c>
      <c r="EDN13" s="326">
        <v>0</v>
      </c>
      <c r="EDO13" s="328">
        <f t="shared" si="1488"/>
        <v>75</v>
      </c>
      <c r="EDP13" s="254">
        <f t="shared" si="1489"/>
        <v>1.3932751253947613</v>
      </c>
      <c r="EDQ13" s="326">
        <v>45</v>
      </c>
      <c r="EDR13" s="327">
        <f t="shared" si="1490"/>
        <v>1.5985790408525755</v>
      </c>
      <c r="EDS13" s="326">
        <v>30</v>
      </c>
      <c r="EDT13" s="327">
        <f t="shared" si="1491"/>
        <v>1.2239902080783354</v>
      </c>
      <c r="EDU13" s="326">
        <v>0</v>
      </c>
      <c r="EDV13" s="328">
        <f t="shared" si="1492"/>
        <v>75</v>
      </c>
      <c r="EDW13" s="254">
        <f t="shared" si="1493"/>
        <v>1.4242309153057349</v>
      </c>
      <c r="EDX13" s="326">
        <v>43</v>
      </c>
      <c r="EDY13" s="327">
        <f t="shared" si="1494"/>
        <v>1.5642051655147327</v>
      </c>
      <c r="EDZ13" s="326">
        <v>29</v>
      </c>
      <c r="EEA13" s="327">
        <f t="shared" si="1495"/>
        <v>1.2159329140461215</v>
      </c>
      <c r="EEB13" s="326">
        <v>0</v>
      </c>
      <c r="EEC13" s="328">
        <f t="shared" si="1496"/>
        <v>72</v>
      </c>
      <c r="EED13" s="254">
        <f t="shared" si="1497"/>
        <v>1.4024152707440591</v>
      </c>
      <c r="EEE13" s="326">
        <v>43</v>
      </c>
      <c r="EEF13" s="327">
        <f t="shared" si="1498"/>
        <v>1.5973254086181277</v>
      </c>
      <c r="EEG13" s="326">
        <v>29</v>
      </c>
      <c r="EEH13" s="327">
        <f t="shared" si="1499"/>
        <v>1.2414383561643836</v>
      </c>
      <c r="EEI13" s="326">
        <v>0</v>
      </c>
      <c r="EEJ13" s="328">
        <f t="shared" si="1500"/>
        <v>72</v>
      </c>
      <c r="EEK13" s="254">
        <f t="shared" si="1501"/>
        <v>1.431980906921241</v>
      </c>
      <c r="EEL13" s="326">
        <v>43</v>
      </c>
      <c r="EEM13" s="327">
        <f t="shared" si="1502"/>
        <v>1.6343595591030027</v>
      </c>
      <c r="EEN13" s="326">
        <v>29</v>
      </c>
      <c r="EEO13" s="327">
        <f t="shared" si="1503"/>
        <v>1.2752858399296394</v>
      </c>
      <c r="EEP13" s="326">
        <v>0</v>
      </c>
      <c r="EEQ13" s="328">
        <f t="shared" si="1504"/>
        <v>72</v>
      </c>
      <c r="EER13" s="254">
        <f t="shared" si="1505"/>
        <v>1.4678899082568808</v>
      </c>
      <c r="EES13" s="326">
        <v>43</v>
      </c>
      <c r="EET13" s="327">
        <f t="shared" si="1506"/>
        <v>1.6783762685402031</v>
      </c>
      <c r="EEU13" s="326">
        <v>27</v>
      </c>
      <c r="EEV13" s="327">
        <f t="shared" si="1507"/>
        <v>1.2250453720508168</v>
      </c>
      <c r="EEW13" s="326">
        <v>0</v>
      </c>
      <c r="EEX13" s="328">
        <f t="shared" si="1508"/>
        <v>70</v>
      </c>
      <c r="EEY13" s="254">
        <f t="shared" si="1509"/>
        <v>1.4687368862778012</v>
      </c>
      <c r="EEZ13" s="326">
        <v>43</v>
      </c>
      <c r="EFA13" s="327">
        <f t="shared" si="1510"/>
        <v>1.7317760773258157</v>
      </c>
      <c r="EFB13" s="326">
        <v>27</v>
      </c>
      <c r="EFC13" s="327">
        <f t="shared" si="1511"/>
        <v>1.2628624883068289</v>
      </c>
      <c r="EFD13" s="326">
        <v>0</v>
      </c>
      <c r="EFE13" s="328">
        <f t="shared" si="1512"/>
        <v>70</v>
      </c>
      <c r="EFF13" s="254">
        <f t="shared" si="1513"/>
        <v>1.5148236312486474</v>
      </c>
      <c r="EFG13" s="326">
        <v>42</v>
      </c>
      <c r="EFH13" s="327">
        <f t="shared" si="1514"/>
        <v>1.7427385892116183</v>
      </c>
      <c r="EFI13" s="326">
        <v>26</v>
      </c>
      <c r="EFJ13" s="327">
        <f t="shared" si="1515"/>
        <v>1.2542209358417753</v>
      </c>
      <c r="EFK13" s="326">
        <v>0</v>
      </c>
      <c r="EFL13" s="328">
        <f t="shared" si="1516"/>
        <v>68</v>
      </c>
      <c r="EFM13" s="254">
        <f t="shared" si="1517"/>
        <v>1.5168414008476465</v>
      </c>
      <c r="EFN13" s="326">
        <v>42</v>
      </c>
      <c r="EFO13" s="327">
        <f t="shared" si="1518"/>
        <v>1.7987152034261242</v>
      </c>
      <c r="EFP13" s="326">
        <v>26</v>
      </c>
      <c r="EFQ13" s="327">
        <f t="shared" si="1519"/>
        <v>1.2967581047381544</v>
      </c>
      <c r="EFR13" s="326">
        <v>0</v>
      </c>
      <c r="EFS13" s="328">
        <f t="shared" si="1520"/>
        <v>68</v>
      </c>
      <c r="EFT13" s="254">
        <f t="shared" si="1521"/>
        <v>1.566820276497696</v>
      </c>
      <c r="EFU13" s="326">
        <v>39</v>
      </c>
      <c r="EFV13" s="327">
        <f t="shared" si="1522"/>
        <v>1.7241379310344827</v>
      </c>
      <c r="EFW13" s="326">
        <v>26</v>
      </c>
      <c r="EFX13" s="327">
        <f t="shared" si="1523"/>
        <v>1.3381369016984046</v>
      </c>
      <c r="EFY13" s="326">
        <v>0</v>
      </c>
      <c r="EFZ13" s="328">
        <f t="shared" si="1524"/>
        <v>65</v>
      </c>
      <c r="EGA13" s="254">
        <f t="shared" si="1525"/>
        <v>1.5457788347205708</v>
      </c>
      <c r="EGB13" s="326">
        <v>39</v>
      </c>
      <c r="EGC13" s="327">
        <f t="shared" si="1526"/>
        <v>1.7808219178082192</v>
      </c>
      <c r="EGD13" s="326">
        <v>25</v>
      </c>
      <c r="EGE13" s="327">
        <f t="shared" si="1527"/>
        <v>1.3199577613516367</v>
      </c>
      <c r="EGF13" s="326">
        <v>0</v>
      </c>
      <c r="EGG13" s="328">
        <f t="shared" si="1528"/>
        <v>64</v>
      </c>
      <c r="EGH13" s="254">
        <f t="shared" si="1529"/>
        <v>1.5670910871694417</v>
      </c>
      <c r="EGI13" s="326">
        <v>38</v>
      </c>
      <c r="EGJ13" s="327">
        <f t="shared" si="1530"/>
        <v>1.7916077322017916</v>
      </c>
      <c r="EGK13" s="326">
        <v>25</v>
      </c>
      <c r="EGL13" s="327">
        <f t="shared" si="1531"/>
        <v>1.3683634373289546</v>
      </c>
      <c r="EGM13" s="326">
        <v>0</v>
      </c>
      <c r="EGN13" s="328">
        <f t="shared" si="1532"/>
        <v>63</v>
      </c>
      <c r="EGO13" s="254">
        <f t="shared" si="1533"/>
        <v>1.5957446808510638</v>
      </c>
      <c r="EGP13" s="326">
        <v>38</v>
      </c>
      <c r="EGQ13" s="327">
        <f t="shared" si="1534"/>
        <v>1.8572825024437929</v>
      </c>
      <c r="EGR13" s="326">
        <v>25</v>
      </c>
      <c r="EGS13" s="327">
        <f t="shared" si="1535"/>
        <v>1.4108352144469527</v>
      </c>
      <c r="EGT13" s="326">
        <v>0</v>
      </c>
      <c r="EGU13" s="328">
        <f t="shared" si="1536"/>
        <v>63</v>
      </c>
      <c r="EGV13" s="254">
        <f t="shared" si="1537"/>
        <v>1.650078575170246</v>
      </c>
      <c r="EGW13" s="326">
        <v>38</v>
      </c>
      <c r="EGX13" s="327">
        <f t="shared" si="1538"/>
        <v>1.917255297679112</v>
      </c>
      <c r="EGY13" s="326">
        <v>25</v>
      </c>
      <c r="EGZ13" s="327">
        <f t="shared" si="1539"/>
        <v>1.4568764568764567</v>
      </c>
      <c r="EHA13" s="326">
        <v>0</v>
      </c>
      <c r="EHB13" s="328">
        <f t="shared" si="1540"/>
        <v>63</v>
      </c>
      <c r="EHC13" s="254">
        <f t="shared" si="1541"/>
        <v>1.7036235803136832</v>
      </c>
      <c r="EHD13" s="326">
        <v>36</v>
      </c>
      <c r="EHE13" s="327">
        <f t="shared" si="1542"/>
        <v>1.8838304552590266</v>
      </c>
      <c r="EHF13" s="326">
        <v>24</v>
      </c>
      <c r="EHG13" s="327">
        <f t="shared" si="1543"/>
        <v>1.4423076923076923</v>
      </c>
      <c r="EHH13" s="326">
        <v>0</v>
      </c>
      <c r="EHI13" s="328">
        <f t="shared" si="1544"/>
        <v>60</v>
      </c>
      <c r="EHJ13" s="254">
        <f t="shared" si="1545"/>
        <v>1.6783216783216783</v>
      </c>
      <c r="EHK13" s="326">
        <v>36</v>
      </c>
      <c r="EHL13" s="327">
        <f t="shared" si="1546"/>
        <v>1.940700808625337</v>
      </c>
      <c r="EHM13" s="326">
        <v>24</v>
      </c>
      <c r="EHN13" s="327">
        <f t="shared" si="1547"/>
        <v>1.4860681114551082</v>
      </c>
      <c r="EHO13" s="326">
        <v>0</v>
      </c>
      <c r="EHP13" s="328">
        <f t="shared" si="1548"/>
        <v>60</v>
      </c>
      <c r="EHQ13" s="254">
        <f t="shared" si="1549"/>
        <v>1.7291066282420751</v>
      </c>
      <c r="EHR13" s="326">
        <v>34</v>
      </c>
      <c r="EHS13" s="327">
        <f t="shared" si="1550"/>
        <v>1.89520624303233</v>
      </c>
      <c r="EHT13" s="326">
        <v>24</v>
      </c>
      <c r="EHU13" s="327">
        <f t="shared" si="1551"/>
        <v>1.5444015444015444</v>
      </c>
      <c r="EHV13" s="326">
        <v>0</v>
      </c>
      <c r="EHW13" s="328">
        <f t="shared" si="1552"/>
        <v>58</v>
      </c>
      <c r="EHX13" s="254">
        <f t="shared" si="1553"/>
        <v>1.7323775388291516</v>
      </c>
      <c r="EHY13" s="326">
        <v>34</v>
      </c>
      <c r="EHZ13" s="327">
        <f t="shared" si="1554"/>
        <v>1.9540229885057472</v>
      </c>
      <c r="EIA13" s="326">
        <v>22</v>
      </c>
      <c r="EIB13" s="327">
        <f t="shared" si="1555"/>
        <v>1.4627659574468086</v>
      </c>
      <c r="EIC13" s="326">
        <v>0</v>
      </c>
      <c r="EID13" s="328">
        <f t="shared" si="1556"/>
        <v>56</v>
      </c>
      <c r="EIE13" s="254">
        <f t="shared" si="1557"/>
        <v>1.726263871763255</v>
      </c>
      <c r="EIF13" s="326">
        <v>33</v>
      </c>
      <c r="EIG13" s="327">
        <f t="shared" si="1558"/>
        <v>1.9796040791841631</v>
      </c>
      <c r="EIH13" s="326">
        <v>20</v>
      </c>
      <c r="EII13" s="327">
        <f t="shared" si="1559"/>
        <v>1.3708019191226868</v>
      </c>
      <c r="EIJ13" s="326">
        <v>0</v>
      </c>
      <c r="EIK13" s="328">
        <f t="shared" si="1560"/>
        <v>53</v>
      </c>
      <c r="EIL13" s="254">
        <f t="shared" si="1561"/>
        <v>1.6954574536148432</v>
      </c>
      <c r="EIM13" s="326">
        <v>31</v>
      </c>
      <c r="EIN13" s="327">
        <f t="shared" si="1562"/>
        <v>1.944792973651192</v>
      </c>
      <c r="EIO13" s="326">
        <v>20</v>
      </c>
      <c r="EIP13" s="327">
        <f t="shared" si="1563"/>
        <v>1.4234875444839856</v>
      </c>
      <c r="EIQ13" s="326">
        <v>0</v>
      </c>
      <c r="EIR13" s="328">
        <f t="shared" si="1564"/>
        <v>51</v>
      </c>
      <c r="EIS13" s="254">
        <f t="shared" si="1565"/>
        <v>1.7005668556185394</v>
      </c>
      <c r="EIT13" s="326">
        <v>29</v>
      </c>
      <c r="EIU13" s="327">
        <f t="shared" si="1566"/>
        <v>1.8843404808317088</v>
      </c>
      <c r="EIV13" s="326">
        <v>20</v>
      </c>
      <c r="EIW13" s="327">
        <f t="shared" si="1567"/>
        <v>1.4892032762472078</v>
      </c>
      <c r="EIX13" s="326">
        <v>0</v>
      </c>
      <c r="EIY13" s="328">
        <f t="shared" si="1568"/>
        <v>49</v>
      </c>
      <c r="EIZ13" s="254">
        <f t="shared" si="1569"/>
        <v>1.7002081887578073</v>
      </c>
      <c r="EJA13" s="326">
        <v>28</v>
      </c>
      <c r="EJB13" s="327">
        <f t="shared" si="1570"/>
        <v>1.8804566823371389</v>
      </c>
      <c r="EJC13" s="326">
        <v>19</v>
      </c>
      <c r="EJD13" s="327">
        <f t="shared" si="1571"/>
        <v>1.4637904468412943</v>
      </c>
      <c r="EJE13" s="326">
        <v>0</v>
      </c>
      <c r="EJF13" s="328">
        <f t="shared" si="1572"/>
        <v>47</v>
      </c>
      <c r="EJG13" s="254">
        <f t="shared" si="1573"/>
        <v>1.6864011481880159</v>
      </c>
      <c r="EJH13" s="326">
        <v>26</v>
      </c>
      <c r="EJI13" s="327">
        <f t="shared" si="1574"/>
        <v>1.819454163750875</v>
      </c>
      <c r="EJJ13" s="326">
        <v>19</v>
      </c>
      <c r="EJK13" s="327">
        <f t="shared" si="1575"/>
        <v>1.5163607342378291</v>
      </c>
      <c r="EJL13" s="326">
        <v>0</v>
      </c>
      <c r="EJM13" s="328">
        <f t="shared" si="1576"/>
        <v>45</v>
      </c>
      <c r="EJN13" s="254">
        <f t="shared" si="1577"/>
        <v>1.6778523489932886</v>
      </c>
      <c r="EJO13" s="326">
        <v>25</v>
      </c>
      <c r="EJP13" s="327">
        <f t="shared" si="1578"/>
        <v>1.8129079042784626</v>
      </c>
      <c r="EJQ13" s="326">
        <v>19</v>
      </c>
      <c r="EJR13" s="327">
        <f t="shared" si="1579"/>
        <v>1.58465387823186</v>
      </c>
      <c r="EJS13" s="326">
        <v>0</v>
      </c>
      <c r="EJT13" s="328">
        <f t="shared" si="1580"/>
        <v>44</v>
      </c>
      <c r="EJU13" s="254">
        <f t="shared" si="1581"/>
        <v>1.7067494181536074</v>
      </c>
      <c r="EJV13" s="326">
        <v>25</v>
      </c>
      <c r="EJW13" s="327">
        <f t="shared" si="1582"/>
        <v>1.8684603886397608</v>
      </c>
      <c r="EJX13" s="326">
        <v>18</v>
      </c>
      <c r="EJY13" s="327">
        <f t="shared" si="1583"/>
        <v>1.5584415584415585</v>
      </c>
      <c r="EJZ13" s="326">
        <v>0</v>
      </c>
      <c r="EKA13" s="328">
        <f t="shared" si="1584"/>
        <v>43</v>
      </c>
      <c r="EKB13" s="254">
        <f t="shared" si="1585"/>
        <v>1.7248295226634576</v>
      </c>
      <c r="EKC13" s="326">
        <v>25</v>
      </c>
      <c r="EKD13" s="327">
        <f t="shared" si="1586"/>
        <v>1.9394879751745537</v>
      </c>
      <c r="EKE13" s="326">
        <v>18</v>
      </c>
      <c r="EKF13" s="327">
        <f t="shared" si="1587"/>
        <v>1.6245487364620936</v>
      </c>
      <c r="EKG13" s="326">
        <v>0</v>
      </c>
      <c r="EKH13" s="328">
        <f t="shared" si="1588"/>
        <v>43</v>
      </c>
      <c r="EKI13" s="254">
        <f t="shared" si="1589"/>
        <v>1.7939090529828954</v>
      </c>
      <c r="EKJ13" s="326">
        <v>24</v>
      </c>
      <c r="EKK13" s="327">
        <f t="shared" si="1590"/>
        <v>1.948051948051948</v>
      </c>
      <c r="EKL13" s="326">
        <v>18</v>
      </c>
      <c r="EKM13" s="327">
        <f t="shared" si="1591"/>
        <v>1.6885553470919326</v>
      </c>
      <c r="EKN13" s="326">
        <v>0</v>
      </c>
      <c r="EKO13" s="328">
        <f t="shared" si="1592"/>
        <v>42</v>
      </c>
      <c r="EKP13" s="254">
        <f t="shared" si="1593"/>
        <v>1.8276762402088773</v>
      </c>
      <c r="EKQ13" s="326">
        <v>24</v>
      </c>
      <c r="EKR13" s="327">
        <f t="shared" si="1594"/>
        <v>2.0425531914893615</v>
      </c>
      <c r="EKS13" s="326">
        <v>18</v>
      </c>
      <c r="EKT13" s="327">
        <f t="shared" si="1595"/>
        <v>1.7578125</v>
      </c>
      <c r="EKU13" s="326">
        <v>0</v>
      </c>
      <c r="EKV13" s="328">
        <f t="shared" si="1596"/>
        <v>42</v>
      </c>
      <c r="EKW13" s="254">
        <f t="shared" si="1597"/>
        <v>1.9099590723055935</v>
      </c>
      <c r="EKX13" s="326">
        <v>23</v>
      </c>
      <c r="EKY13" s="327">
        <f t="shared" si="1598"/>
        <v>2.0480854853072126</v>
      </c>
      <c r="EKZ13" s="326">
        <v>17</v>
      </c>
      <c r="ELA13" s="327">
        <f t="shared" si="1599"/>
        <v>1.7258883248730965</v>
      </c>
      <c r="ELB13" s="326">
        <v>0</v>
      </c>
      <c r="ELC13" s="328">
        <f t="shared" si="1600"/>
        <v>40</v>
      </c>
      <c r="ELD13" s="254">
        <f t="shared" si="1601"/>
        <v>1.8975332068311195</v>
      </c>
      <c r="ELE13" s="326">
        <v>23</v>
      </c>
      <c r="ELF13" s="327">
        <f t="shared" si="1602"/>
        <v>2.1335807050092765</v>
      </c>
      <c r="ELG13" s="326">
        <v>17</v>
      </c>
      <c r="ELH13" s="327">
        <f t="shared" si="1603"/>
        <v>1.7745302713987474</v>
      </c>
      <c r="ELI13" s="326">
        <v>0</v>
      </c>
      <c r="ELJ13" s="328">
        <f t="shared" si="1604"/>
        <v>40</v>
      </c>
      <c r="ELK13" s="254">
        <f t="shared" si="1605"/>
        <v>1.9646365422396856</v>
      </c>
      <c r="ELL13" s="326">
        <v>22</v>
      </c>
      <c r="ELM13" s="327">
        <f t="shared" si="1606"/>
        <v>2.1133525456292026</v>
      </c>
      <c r="ELN13" s="326">
        <v>15</v>
      </c>
      <c r="ELO13" s="327">
        <f t="shared" si="1607"/>
        <v>1.639344262295082</v>
      </c>
      <c r="ELP13" s="326">
        <v>0</v>
      </c>
      <c r="ELQ13" s="328">
        <f t="shared" si="1608"/>
        <v>37</v>
      </c>
      <c r="ELR13" s="254">
        <f t="shared" si="1609"/>
        <v>1.8916155419222904</v>
      </c>
      <c r="ELS13" s="326">
        <v>22</v>
      </c>
      <c r="ELT13" s="327">
        <f t="shared" si="1610"/>
        <v>2.1696252465483234</v>
      </c>
      <c r="ELU13" s="326">
        <v>15</v>
      </c>
      <c r="ELV13" s="327">
        <f t="shared" si="1611"/>
        <v>1.6910935738444193</v>
      </c>
      <c r="ELW13" s="326">
        <v>0</v>
      </c>
      <c r="ELX13" s="328">
        <f t="shared" si="1612"/>
        <v>37</v>
      </c>
      <c r="ELY13" s="254">
        <f t="shared" si="1613"/>
        <v>1.9463440294581797</v>
      </c>
      <c r="ELZ13" s="326">
        <v>21</v>
      </c>
      <c r="EMA13" s="327">
        <f t="shared" si="1614"/>
        <v>2.1538461538461537</v>
      </c>
      <c r="EMB13" s="326">
        <v>14</v>
      </c>
      <c r="EMC13" s="327">
        <f t="shared" si="1615"/>
        <v>1.6451233842538191</v>
      </c>
      <c r="EMD13" s="326">
        <v>0</v>
      </c>
      <c r="EME13" s="328">
        <f t="shared" si="1616"/>
        <v>35</v>
      </c>
      <c r="EMF13" s="254">
        <f t="shared" si="1617"/>
        <v>1.9167579408543263</v>
      </c>
      <c r="EMG13" s="326">
        <v>20</v>
      </c>
      <c r="EMH13" s="327">
        <f t="shared" si="1618"/>
        <v>2.1186440677966099</v>
      </c>
      <c r="EMI13" s="326">
        <v>12</v>
      </c>
      <c r="EMJ13" s="327">
        <f t="shared" si="1619"/>
        <v>1.4354066985645932</v>
      </c>
      <c r="EMK13" s="326">
        <v>0</v>
      </c>
      <c r="EML13" s="328">
        <f t="shared" si="1620"/>
        <v>32</v>
      </c>
      <c r="EMM13" s="254">
        <f t="shared" si="1621"/>
        <v>1.7977528089887642</v>
      </c>
      <c r="EMN13" s="326">
        <v>19</v>
      </c>
      <c r="EMO13" s="327">
        <f t="shared" si="1622"/>
        <v>2.0742358078602621</v>
      </c>
      <c r="EMP13" s="326">
        <v>12</v>
      </c>
      <c r="EMQ13" s="327">
        <f t="shared" si="1623"/>
        <v>1.4943960149439601</v>
      </c>
      <c r="EMR13" s="326">
        <v>0</v>
      </c>
      <c r="EMS13" s="328">
        <f t="shared" si="1624"/>
        <v>31</v>
      </c>
      <c r="EMT13" s="254">
        <f t="shared" si="1625"/>
        <v>1.8033740546829553</v>
      </c>
      <c r="EMU13" s="326">
        <v>19</v>
      </c>
      <c r="EMV13" s="327">
        <f t="shared" si="1626"/>
        <v>2.1468926553672314</v>
      </c>
      <c r="EMW13" s="326">
        <v>12</v>
      </c>
      <c r="EMX13" s="327">
        <f t="shared" si="1627"/>
        <v>1.5604681404421328</v>
      </c>
      <c r="EMY13" s="326">
        <v>0</v>
      </c>
      <c r="EMZ13" s="328">
        <f t="shared" si="1628"/>
        <v>31</v>
      </c>
      <c r="ENA13" s="254">
        <f t="shared" si="1629"/>
        <v>1.8742442563482467</v>
      </c>
      <c r="ENB13" s="326">
        <v>19</v>
      </c>
      <c r="ENC13" s="327">
        <f t="shared" si="1630"/>
        <v>2.2196261682242988</v>
      </c>
      <c r="END13" s="326">
        <v>11</v>
      </c>
      <c r="ENE13" s="327">
        <f t="shared" si="1631"/>
        <v>1.4824797843665769</v>
      </c>
      <c r="ENF13" s="326">
        <v>0</v>
      </c>
      <c r="ENG13" s="328">
        <f t="shared" si="1632"/>
        <v>30</v>
      </c>
      <c r="ENH13" s="254">
        <f t="shared" si="1633"/>
        <v>1.877346683354193</v>
      </c>
      <c r="ENI13" s="326">
        <v>19</v>
      </c>
      <c r="ENJ13" s="327">
        <f t="shared" si="1634"/>
        <v>2.2836538461538458</v>
      </c>
      <c r="ENK13" s="326">
        <v>11</v>
      </c>
      <c r="ENL13" s="327">
        <f t="shared" si="1635"/>
        <v>1.5172413793103448</v>
      </c>
      <c r="ENM13" s="326">
        <v>0</v>
      </c>
      <c r="ENN13" s="328">
        <f t="shared" si="1636"/>
        <v>30</v>
      </c>
      <c r="ENO13" s="254">
        <f t="shared" si="1637"/>
        <v>1.9267822736030826</v>
      </c>
      <c r="ENP13" s="326">
        <v>19</v>
      </c>
      <c r="ENQ13" s="327">
        <f t="shared" si="1638"/>
        <v>2.3312883435582821</v>
      </c>
      <c r="ENR13" s="326">
        <v>11</v>
      </c>
      <c r="ENS13" s="327">
        <f t="shared" si="1639"/>
        <v>1.5514809590973202</v>
      </c>
      <c r="ENT13" s="326">
        <v>0</v>
      </c>
      <c r="ENU13" s="328">
        <f t="shared" si="1640"/>
        <v>30</v>
      </c>
      <c r="ENV13" s="254">
        <f t="shared" si="1641"/>
        <v>1.9685039370078741</v>
      </c>
      <c r="ENW13" s="326">
        <v>19</v>
      </c>
      <c r="ENX13" s="327">
        <f t="shared" si="1642"/>
        <v>2.4050632911392404</v>
      </c>
      <c r="ENY13" s="326">
        <v>11</v>
      </c>
      <c r="ENZ13" s="327">
        <f t="shared" si="1643"/>
        <v>1.6129032258064515</v>
      </c>
      <c r="EOA13" s="326">
        <v>0</v>
      </c>
      <c r="EOB13" s="328">
        <f t="shared" si="1644"/>
        <v>30</v>
      </c>
      <c r="EOC13" s="254">
        <f t="shared" si="1645"/>
        <v>2.0380434782608696</v>
      </c>
      <c r="EOD13" s="326">
        <v>19</v>
      </c>
      <c r="EOE13" s="327">
        <f t="shared" si="1646"/>
        <v>2.4675324675324677</v>
      </c>
      <c r="EOF13" s="326">
        <v>11</v>
      </c>
      <c r="EOG13" s="327">
        <f t="shared" si="1647"/>
        <v>1.6641452344931922</v>
      </c>
      <c r="EOH13" s="326">
        <v>0</v>
      </c>
      <c r="EOI13" s="328">
        <f t="shared" si="1648"/>
        <v>30</v>
      </c>
      <c r="EOJ13" s="254">
        <f t="shared" si="1649"/>
        <v>2.0964360587002098</v>
      </c>
      <c r="EOK13" s="326">
        <v>18</v>
      </c>
      <c r="EOL13" s="327">
        <f t="shared" si="1650"/>
        <v>2.4161073825503356</v>
      </c>
      <c r="EOM13" s="326">
        <v>11</v>
      </c>
      <c r="EON13" s="327">
        <f t="shared" si="1651"/>
        <v>1.7107309486780715</v>
      </c>
      <c r="EOO13" s="326">
        <v>0</v>
      </c>
      <c r="EOP13" s="328">
        <f t="shared" si="1652"/>
        <v>29</v>
      </c>
      <c r="EOQ13" s="254">
        <f t="shared" si="1653"/>
        <v>2.0893371757925072</v>
      </c>
      <c r="EOR13" s="326">
        <v>18</v>
      </c>
      <c r="EOS13" s="327">
        <f t="shared" si="1654"/>
        <v>2.4657534246575343</v>
      </c>
      <c r="EOT13" s="326">
        <v>11</v>
      </c>
      <c r="EOU13" s="327">
        <f t="shared" si="1655"/>
        <v>1.7656500802568218</v>
      </c>
      <c r="EOV13" s="326">
        <v>0</v>
      </c>
      <c r="EOW13" s="328">
        <f t="shared" si="1656"/>
        <v>29</v>
      </c>
      <c r="EOX13" s="254">
        <f t="shared" si="1657"/>
        <v>2.1433850702143387</v>
      </c>
      <c r="EOY13" s="326">
        <v>18</v>
      </c>
      <c r="EOZ13" s="327">
        <f t="shared" si="1658"/>
        <v>2.510460251046025</v>
      </c>
      <c r="EPA13" s="326">
        <v>11</v>
      </c>
      <c r="EPB13" s="327">
        <f t="shared" si="1659"/>
        <v>1.8181818181818181</v>
      </c>
      <c r="EPC13" s="326">
        <v>0</v>
      </c>
      <c r="EPD13" s="328">
        <f t="shared" si="1660"/>
        <v>29</v>
      </c>
      <c r="EPE13" s="254">
        <f t="shared" si="1661"/>
        <v>2.1936459909228443</v>
      </c>
      <c r="EPF13" s="326">
        <v>18</v>
      </c>
      <c r="EPG13" s="327">
        <f t="shared" si="1662"/>
        <v>2.5568181818181821</v>
      </c>
      <c r="EPH13" s="326">
        <v>11</v>
      </c>
      <c r="EPI13" s="327">
        <f t="shared" si="1663"/>
        <v>1.8581081081081081</v>
      </c>
      <c r="EPJ13" s="326">
        <v>0</v>
      </c>
      <c r="EPK13" s="328">
        <f t="shared" si="1664"/>
        <v>29</v>
      </c>
      <c r="EPL13" s="254">
        <f t="shared" si="1665"/>
        <v>2.2376543209876543</v>
      </c>
      <c r="EPM13" s="326">
        <v>18</v>
      </c>
      <c r="EPN13" s="327">
        <f t="shared" si="1666"/>
        <v>2.5936599423631126</v>
      </c>
      <c r="EPO13" s="326">
        <v>10</v>
      </c>
      <c r="EPP13" s="327">
        <f t="shared" si="1667"/>
        <v>1.7271157167530224</v>
      </c>
      <c r="EPQ13" s="326">
        <v>0</v>
      </c>
      <c r="EPR13" s="328">
        <f t="shared" si="1668"/>
        <v>28</v>
      </c>
      <c r="EPS13" s="254">
        <f t="shared" si="1669"/>
        <v>2.1995286724273369</v>
      </c>
      <c r="EPT13" s="326">
        <v>17</v>
      </c>
      <c r="EPU13" s="327">
        <f t="shared" si="1670"/>
        <v>2.4817518248175183</v>
      </c>
      <c r="EPV13" s="326">
        <v>9</v>
      </c>
      <c r="EPW13" s="327">
        <f t="shared" si="1671"/>
        <v>1.5734265734265735</v>
      </c>
      <c r="EPX13" s="326">
        <v>0</v>
      </c>
      <c r="EPY13" s="328">
        <f t="shared" si="1672"/>
        <v>26</v>
      </c>
      <c r="EPZ13" s="254">
        <f t="shared" si="1673"/>
        <v>2.0684168655529036</v>
      </c>
      <c r="EQA13" s="326">
        <v>17</v>
      </c>
      <c r="EQB13" s="327">
        <f t="shared" si="1674"/>
        <v>2.5110782865583459</v>
      </c>
      <c r="EQC13" s="326">
        <v>8</v>
      </c>
      <c r="EQD13" s="327">
        <f t="shared" si="1675"/>
        <v>1.4285714285714286</v>
      </c>
      <c r="EQE13" s="326">
        <v>0</v>
      </c>
      <c r="EQF13" s="328">
        <f t="shared" si="1676"/>
        <v>25</v>
      </c>
      <c r="EQG13" s="254">
        <f t="shared" si="1677"/>
        <v>2.0210185933710592</v>
      </c>
      <c r="EQH13" s="326">
        <v>17</v>
      </c>
      <c r="EQI13" s="327">
        <f t="shared" si="1678"/>
        <v>2.5525525525525525</v>
      </c>
      <c r="EQJ13" s="326">
        <v>8</v>
      </c>
      <c r="EQK13" s="327">
        <f t="shared" si="1679"/>
        <v>1.4492753623188406</v>
      </c>
      <c r="EQL13" s="326">
        <v>0</v>
      </c>
      <c r="EQM13" s="328">
        <f t="shared" si="1680"/>
        <v>25</v>
      </c>
      <c r="EQN13" s="254">
        <f t="shared" si="1681"/>
        <v>2.0525451559934318</v>
      </c>
      <c r="EQO13" s="326">
        <v>17</v>
      </c>
      <c r="EQP13" s="327">
        <f t="shared" si="1682"/>
        <v>2.5835866261398177</v>
      </c>
      <c r="EQQ13" s="326">
        <v>8</v>
      </c>
      <c r="EQR13" s="327">
        <f t="shared" si="1683"/>
        <v>1.4814814814814816</v>
      </c>
      <c r="EQS13" s="326">
        <v>0</v>
      </c>
      <c r="EQT13" s="328">
        <f t="shared" si="1684"/>
        <v>25</v>
      </c>
      <c r="EQU13" s="254">
        <f t="shared" si="1685"/>
        <v>2.0868113522537564</v>
      </c>
      <c r="EQV13" s="326">
        <v>17</v>
      </c>
      <c r="EQW13" s="327">
        <f t="shared" si="1686"/>
        <v>2.6113671274961598</v>
      </c>
      <c r="EQX13" s="326">
        <v>7</v>
      </c>
      <c r="EQY13" s="327">
        <f t="shared" si="1687"/>
        <v>1.3108614232209739</v>
      </c>
      <c r="EQZ13" s="326">
        <v>0</v>
      </c>
      <c r="ERA13" s="328">
        <f t="shared" si="1688"/>
        <v>24</v>
      </c>
      <c r="ERB13" s="254">
        <f t="shared" si="1689"/>
        <v>2.0253164556962027</v>
      </c>
      <c r="ERC13" s="326">
        <v>17</v>
      </c>
      <c r="ERD13" s="327">
        <f t="shared" si="1690"/>
        <v>2.6438569206842923</v>
      </c>
      <c r="ERE13" s="326">
        <v>7</v>
      </c>
      <c r="ERF13" s="327">
        <f t="shared" si="1691"/>
        <v>1.3282732447817838</v>
      </c>
      <c r="ERG13" s="326">
        <v>0</v>
      </c>
      <c r="ERH13" s="328">
        <f t="shared" si="1692"/>
        <v>24</v>
      </c>
      <c r="ERI13" s="254">
        <f t="shared" si="1693"/>
        <v>2.0512820512820511</v>
      </c>
      <c r="ERJ13" s="326">
        <v>17</v>
      </c>
      <c r="ERK13" s="327">
        <f t="shared" si="1694"/>
        <v>2.6729559748427674</v>
      </c>
      <c r="ERL13" s="326">
        <v>7</v>
      </c>
      <c r="ERM13" s="327">
        <f t="shared" si="1695"/>
        <v>1.3333333333333335</v>
      </c>
      <c r="ERN13" s="326">
        <v>0</v>
      </c>
      <c r="ERO13" s="328">
        <f t="shared" si="1696"/>
        <v>24</v>
      </c>
      <c r="ERP13" s="254">
        <f t="shared" si="1697"/>
        <v>2.0671834625323</v>
      </c>
      <c r="ERQ13" s="326">
        <v>17</v>
      </c>
      <c r="ERR13" s="327">
        <f t="shared" si="1698"/>
        <v>2.7199999999999998</v>
      </c>
      <c r="ERS13" s="326">
        <v>6</v>
      </c>
      <c r="ERT13" s="327">
        <f t="shared" si="1699"/>
        <v>1.153846153846154</v>
      </c>
      <c r="ERU13" s="326">
        <v>0</v>
      </c>
      <c r="ERV13" s="328">
        <f t="shared" si="1700"/>
        <v>23</v>
      </c>
      <c r="ERW13" s="254">
        <f t="shared" si="1701"/>
        <v>2.0087336244541487</v>
      </c>
      <c r="ERX13" s="326">
        <v>17</v>
      </c>
      <c r="ERY13" s="327">
        <f t="shared" si="1702"/>
        <v>2.7552674230145868</v>
      </c>
      <c r="ERZ13" s="326">
        <v>6</v>
      </c>
      <c r="ESA13" s="327">
        <f t="shared" si="1703"/>
        <v>1.1583011583011582</v>
      </c>
      <c r="ESB13" s="326">
        <v>0</v>
      </c>
      <c r="ESC13" s="328">
        <f t="shared" si="1704"/>
        <v>23</v>
      </c>
      <c r="ESD13" s="254">
        <f t="shared" si="1705"/>
        <v>2.0264317180616742</v>
      </c>
      <c r="ESE13" s="326">
        <v>16</v>
      </c>
      <c r="ESF13" s="327">
        <f t="shared" si="1706"/>
        <v>2.6143790849673203</v>
      </c>
      <c r="ESG13" s="326">
        <v>6</v>
      </c>
      <c r="ESH13" s="327">
        <f t="shared" si="1707"/>
        <v>1.1627906976744187</v>
      </c>
      <c r="ESI13" s="326">
        <v>0</v>
      </c>
      <c r="ESJ13" s="328">
        <f t="shared" si="1708"/>
        <v>22</v>
      </c>
      <c r="ESK13" s="254">
        <f t="shared" si="1709"/>
        <v>1.9503546099290781</v>
      </c>
      <c r="ESL13" s="326">
        <v>16</v>
      </c>
      <c r="ESM13" s="327">
        <f t="shared" si="1710"/>
        <v>2.6315789473684208</v>
      </c>
      <c r="ESN13" s="326">
        <v>6</v>
      </c>
      <c r="ESO13" s="327">
        <f t="shared" si="1711"/>
        <v>1.171875</v>
      </c>
      <c r="ESP13" s="326">
        <v>0</v>
      </c>
      <c r="ESQ13" s="328">
        <f t="shared" si="1712"/>
        <v>22</v>
      </c>
      <c r="ESR13" s="254">
        <f t="shared" si="1713"/>
        <v>1.9642857142857142</v>
      </c>
      <c r="ESS13" s="326">
        <v>16</v>
      </c>
      <c r="EST13" s="327">
        <f t="shared" si="1714"/>
        <v>2.6490066225165565</v>
      </c>
      <c r="ESU13" s="326">
        <v>6</v>
      </c>
      <c r="ESV13" s="327">
        <f t="shared" si="1715"/>
        <v>1.1787819253438114</v>
      </c>
      <c r="ESW13" s="326">
        <v>0</v>
      </c>
      <c r="ESX13" s="328">
        <f t="shared" si="1716"/>
        <v>22</v>
      </c>
      <c r="ESY13" s="254">
        <f t="shared" si="1717"/>
        <v>1.9766397124887691</v>
      </c>
      <c r="ESZ13" s="326">
        <v>16</v>
      </c>
      <c r="ETA13" s="327">
        <f t="shared" si="1718"/>
        <v>2.666666666666667</v>
      </c>
      <c r="ETB13" s="326">
        <v>6</v>
      </c>
      <c r="ETC13" s="327">
        <f t="shared" si="1719"/>
        <v>1.1928429423459244</v>
      </c>
      <c r="ETD13" s="326">
        <v>0</v>
      </c>
      <c r="ETE13" s="328">
        <f t="shared" si="1720"/>
        <v>22</v>
      </c>
      <c r="ETF13" s="254">
        <f t="shared" si="1721"/>
        <v>1.9945602901178603</v>
      </c>
      <c r="ETG13" s="326">
        <v>16</v>
      </c>
      <c r="ETH13" s="327">
        <f t="shared" si="1722"/>
        <v>2.6890756302521011</v>
      </c>
      <c r="ETI13" s="326">
        <v>6</v>
      </c>
      <c r="ETJ13" s="327">
        <f t="shared" si="1723"/>
        <v>1.214574898785425</v>
      </c>
      <c r="ETK13" s="326">
        <v>0</v>
      </c>
      <c r="ETL13" s="328">
        <f t="shared" si="1724"/>
        <v>22</v>
      </c>
      <c r="ETM13" s="254">
        <f t="shared" si="1725"/>
        <v>2.0202020202020203</v>
      </c>
      <c r="ETN13" s="326">
        <v>16</v>
      </c>
      <c r="ETO13" s="327">
        <f t="shared" si="1726"/>
        <v>2.7027027027027026</v>
      </c>
      <c r="ETP13" s="326">
        <v>6</v>
      </c>
      <c r="ETQ13" s="327">
        <f t="shared" si="1727"/>
        <v>1.2269938650306749</v>
      </c>
      <c r="ETR13" s="326">
        <v>0</v>
      </c>
      <c r="ETS13" s="328">
        <f t="shared" si="1728"/>
        <v>22</v>
      </c>
      <c r="ETT13" s="254">
        <f t="shared" si="1729"/>
        <v>2.0351526364477337</v>
      </c>
      <c r="ETU13" s="326">
        <v>16</v>
      </c>
      <c r="ETV13" s="327">
        <f t="shared" si="1730"/>
        <v>2.7257240204429301</v>
      </c>
      <c r="ETW13" s="326">
        <v>6</v>
      </c>
      <c r="ETX13" s="327">
        <f t="shared" si="1731"/>
        <v>1.2371134020618557</v>
      </c>
      <c r="ETY13" s="326">
        <v>0</v>
      </c>
      <c r="ETZ13" s="328">
        <f t="shared" si="1732"/>
        <v>22</v>
      </c>
      <c r="EUA13" s="254">
        <f t="shared" si="1733"/>
        <v>2.0522388059701493</v>
      </c>
      <c r="EUB13" s="326">
        <v>16</v>
      </c>
      <c r="EUC13" s="327">
        <f t="shared" si="1734"/>
        <v>2.7586206896551726</v>
      </c>
      <c r="EUD13" s="326">
        <v>6</v>
      </c>
      <c r="EUE13" s="327">
        <f t="shared" si="1735"/>
        <v>1.2474012474012475</v>
      </c>
      <c r="EUF13" s="326">
        <v>0</v>
      </c>
      <c r="EUG13" s="328">
        <f t="shared" si="1736"/>
        <v>22</v>
      </c>
      <c r="EUH13" s="254">
        <f t="shared" si="1737"/>
        <v>2.0735155513666355</v>
      </c>
      <c r="EUI13" s="326">
        <v>16</v>
      </c>
      <c r="EUJ13" s="327">
        <f t="shared" si="1738"/>
        <v>2.7681660899653981</v>
      </c>
      <c r="EUK13" s="326">
        <v>5</v>
      </c>
      <c r="EUL13" s="327">
        <f t="shared" si="1739"/>
        <v>1.0526315789473684</v>
      </c>
      <c r="EUM13" s="326">
        <v>0</v>
      </c>
      <c r="EUN13" s="328">
        <f t="shared" si="1740"/>
        <v>21</v>
      </c>
      <c r="EUO13" s="254">
        <f t="shared" si="1741"/>
        <v>1.9943019943019942</v>
      </c>
      <c r="EUP13" s="326">
        <v>16</v>
      </c>
      <c r="EUQ13" s="327">
        <f t="shared" si="1742"/>
        <v>2.7923211169284468</v>
      </c>
      <c r="EUR13" s="326">
        <v>4</v>
      </c>
      <c r="EUS13" s="327">
        <f t="shared" si="1743"/>
        <v>0.85287846481876328</v>
      </c>
      <c r="EUT13" s="326">
        <v>0</v>
      </c>
      <c r="EUU13" s="328">
        <f t="shared" si="1744"/>
        <v>20</v>
      </c>
      <c r="EUV13" s="254">
        <f t="shared" si="1745"/>
        <v>1.9193857965451053</v>
      </c>
      <c r="EUW13" s="326">
        <v>16</v>
      </c>
      <c r="EUX13" s="327">
        <f t="shared" si="1746"/>
        <v>2.807017543859649</v>
      </c>
      <c r="EUY13" s="326">
        <v>4</v>
      </c>
      <c r="EUZ13" s="327">
        <f t="shared" si="1747"/>
        <v>0.86580086580086579</v>
      </c>
      <c r="EVA13" s="326">
        <v>0</v>
      </c>
      <c r="EVB13" s="328">
        <f t="shared" si="1748"/>
        <v>20</v>
      </c>
      <c r="EVC13" s="254">
        <f t="shared" si="1749"/>
        <v>1.9379844961240309</v>
      </c>
      <c r="EVD13" s="326">
        <v>16</v>
      </c>
      <c r="EVE13" s="327">
        <f t="shared" si="1750"/>
        <v>2.8469750889679712</v>
      </c>
      <c r="EVF13" s="326">
        <v>4</v>
      </c>
      <c r="EVG13" s="327">
        <f t="shared" si="1751"/>
        <v>0.86956521739130432</v>
      </c>
      <c r="EVH13" s="326">
        <v>0</v>
      </c>
      <c r="EVI13" s="328">
        <f t="shared" si="1752"/>
        <v>20</v>
      </c>
      <c r="EVJ13" s="254">
        <f t="shared" si="1753"/>
        <v>1.9569471624266144</v>
      </c>
      <c r="EVK13" s="326">
        <v>16</v>
      </c>
      <c r="EVL13" s="327">
        <f t="shared" si="1754"/>
        <v>2.8622540250447228</v>
      </c>
      <c r="EVM13" s="326">
        <v>4</v>
      </c>
      <c r="EVN13" s="327">
        <f t="shared" si="1755"/>
        <v>0.87336244541484709</v>
      </c>
      <c r="EVO13" s="326">
        <v>0</v>
      </c>
      <c r="EVP13" s="328">
        <f t="shared" si="1756"/>
        <v>20</v>
      </c>
      <c r="EVQ13" s="254">
        <f t="shared" si="1757"/>
        <v>1.9665683382497541</v>
      </c>
      <c r="EVR13" s="326">
        <v>16</v>
      </c>
      <c r="EVS13" s="327">
        <f t="shared" si="1758"/>
        <v>2.8828828828828827</v>
      </c>
      <c r="EVT13" s="326">
        <v>4</v>
      </c>
      <c r="EVU13" s="327">
        <f t="shared" si="1759"/>
        <v>0.8771929824561403</v>
      </c>
      <c r="EVV13" s="326">
        <v>0</v>
      </c>
      <c r="EVW13" s="328">
        <f t="shared" si="1760"/>
        <v>20</v>
      </c>
      <c r="EVX13" s="254">
        <f t="shared" si="1761"/>
        <v>1.9782393669634024</v>
      </c>
      <c r="EVY13" s="326">
        <v>15</v>
      </c>
      <c r="EVZ13" s="327">
        <f t="shared" si="1762"/>
        <v>2.7272727272727271</v>
      </c>
      <c r="EWA13" s="326">
        <v>4</v>
      </c>
      <c r="EWB13" s="327">
        <f t="shared" si="1763"/>
        <v>0.88300220750551872</v>
      </c>
      <c r="EWC13" s="326">
        <v>0</v>
      </c>
      <c r="EWD13" s="328">
        <f t="shared" si="1764"/>
        <v>19</v>
      </c>
      <c r="EWE13" s="254">
        <f t="shared" si="1765"/>
        <v>1.8943170488534395</v>
      </c>
      <c r="EWF13" s="326">
        <v>14</v>
      </c>
      <c r="EWG13" s="327">
        <f t="shared" si="1766"/>
        <v>2.5547445255474455</v>
      </c>
      <c r="EWH13" s="326">
        <v>4</v>
      </c>
      <c r="EWI13" s="327">
        <f t="shared" si="1767"/>
        <v>0.88495575221238942</v>
      </c>
      <c r="EWJ13" s="326">
        <v>0</v>
      </c>
      <c r="EWK13" s="328">
        <f t="shared" si="1768"/>
        <v>18</v>
      </c>
      <c r="EWL13" s="254">
        <f t="shared" si="1769"/>
        <v>1.7999999999999998</v>
      </c>
      <c r="EWM13" s="326">
        <v>14</v>
      </c>
      <c r="EWN13" s="327">
        <f t="shared" si="1770"/>
        <v>2.5641025641025639</v>
      </c>
      <c r="EWO13" s="326">
        <v>4</v>
      </c>
      <c r="EWP13" s="327">
        <f t="shared" si="1771"/>
        <v>0.89285714285714279</v>
      </c>
      <c r="EWQ13" s="326">
        <v>0</v>
      </c>
      <c r="EWR13" s="328">
        <f t="shared" si="1772"/>
        <v>18</v>
      </c>
      <c r="EWS13" s="254">
        <f t="shared" si="1773"/>
        <v>1.8108651911468814</v>
      </c>
      <c r="EWT13" s="326">
        <v>14</v>
      </c>
      <c r="EWU13" s="327">
        <f t="shared" si="1774"/>
        <v>2.5688073394495414</v>
      </c>
      <c r="EWV13" s="326">
        <v>4</v>
      </c>
      <c r="EWW13" s="327">
        <f t="shared" si="1775"/>
        <v>0.89485458612975388</v>
      </c>
      <c r="EWX13" s="326">
        <v>0</v>
      </c>
      <c r="EWY13" s="328">
        <f t="shared" si="1776"/>
        <v>18</v>
      </c>
      <c r="EWZ13" s="254">
        <f t="shared" si="1777"/>
        <v>1.8145161290322582</v>
      </c>
      <c r="EXA13" s="326">
        <v>14</v>
      </c>
      <c r="EXB13" s="327">
        <f t="shared" si="1778"/>
        <v>2.5878003696857674</v>
      </c>
      <c r="EXC13" s="326">
        <v>4</v>
      </c>
      <c r="EXD13" s="327">
        <f t="shared" si="1779"/>
        <v>0.89887640449438211</v>
      </c>
      <c r="EXE13" s="326">
        <v>0</v>
      </c>
      <c r="EXF13" s="328">
        <f t="shared" si="1780"/>
        <v>18</v>
      </c>
      <c r="EXG13" s="254">
        <f t="shared" si="1781"/>
        <v>1.8255578093306288</v>
      </c>
      <c r="EXH13" s="326">
        <v>14</v>
      </c>
      <c r="EXI13" s="327">
        <f t="shared" si="1782"/>
        <v>2.5974025974025974</v>
      </c>
      <c r="EXJ13" s="326">
        <v>4</v>
      </c>
      <c r="EXK13" s="327">
        <f t="shared" si="1783"/>
        <v>0.90497737556561098</v>
      </c>
      <c r="EXL13" s="326">
        <v>0</v>
      </c>
      <c r="EXM13" s="328">
        <f t="shared" si="1784"/>
        <v>18</v>
      </c>
      <c r="EXN13" s="254">
        <f t="shared" si="1785"/>
        <v>1.834862385321101</v>
      </c>
      <c r="EXO13" s="326">
        <v>14</v>
      </c>
      <c r="EXP13" s="327">
        <f t="shared" si="1786"/>
        <v>2.6119402985074625</v>
      </c>
      <c r="EXQ13" s="326">
        <v>4</v>
      </c>
      <c r="EXR13" s="327">
        <f t="shared" si="1787"/>
        <v>0.90909090909090906</v>
      </c>
      <c r="EXS13" s="326">
        <v>0</v>
      </c>
      <c r="EXT13" s="328">
        <f t="shared" si="1788"/>
        <v>18</v>
      </c>
      <c r="EXU13" s="254">
        <f t="shared" si="1789"/>
        <v>1.8442622950819672</v>
      </c>
      <c r="EXV13" s="326">
        <v>14</v>
      </c>
      <c r="EXW13" s="327">
        <f t="shared" si="1790"/>
        <v>2.6315789473684208</v>
      </c>
      <c r="EXX13" s="326">
        <v>4</v>
      </c>
      <c r="EXY13" s="327">
        <f t="shared" si="1791"/>
        <v>0.91324200913242004</v>
      </c>
      <c r="EXZ13" s="326">
        <v>0</v>
      </c>
      <c r="EYA13" s="328">
        <f t="shared" si="1792"/>
        <v>18</v>
      </c>
      <c r="EYB13" s="254">
        <f t="shared" si="1793"/>
        <v>1.8556701030927836</v>
      </c>
      <c r="EYC13" s="326">
        <v>13</v>
      </c>
      <c r="EYD13" s="327">
        <f t="shared" si="1794"/>
        <v>2.4621212121212119</v>
      </c>
      <c r="EYE13" s="326">
        <v>4</v>
      </c>
      <c r="EYF13" s="327">
        <f t="shared" si="1795"/>
        <v>0.91533180778032042</v>
      </c>
      <c r="EYG13" s="326">
        <v>0</v>
      </c>
      <c r="EYH13" s="328">
        <f t="shared" si="1796"/>
        <v>17</v>
      </c>
      <c r="EYI13" s="254">
        <f t="shared" si="1797"/>
        <v>1.7616580310880827</v>
      </c>
      <c r="EYJ13" s="326">
        <v>13</v>
      </c>
      <c r="EYK13" s="327">
        <f t="shared" si="1798"/>
        <v>2.4667931688804554</v>
      </c>
      <c r="EYL13" s="326">
        <v>4</v>
      </c>
      <c r="EYM13" s="327">
        <f t="shared" si="1799"/>
        <v>0.91954022988505746</v>
      </c>
      <c r="EYN13" s="326">
        <v>0</v>
      </c>
      <c r="EYO13" s="328">
        <f t="shared" si="1800"/>
        <v>17</v>
      </c>
      <c r="EYP13" s="254">
        <f t="shared" si="1801"/>
        <v>1.7671517671517671</v>
      </c>
      <c r="EYQ13" s="326">
        <v>13</v>
      </c>
      <c r="EYR13" s="327">
        <f t="shared" si="1802"/>
        <v>2.4809160305343512</v>
      </c>
      <c r="EYS13" s="326">
        <v>4</v>
      </c>
      <c r="EYT13" s="327">
        <f t="shared" si="1803"/>
        <v>0.92165898617511521</v>
      </c>
      <c r="EYU13" s="326">
        <v>0</v>
      </c>
      <c r="EYV13" s="328">
        <f t="shared" si="1804"/>
        <v>17</v>
      </c>
      <c r="EYW13" s="254">
        <f t="shared" si="1805"/>
        <v>1.7745302713987474</v>
      </c>
      <c r="EYX13" s="326">
        <v>13</v>
      </c>
      <c r="EYY13" s="327">
        <f t="shared" si="1806"/>
        <v>2.5048169556840074</v>
      </c>
      <c r="EYZ13" s="326">
        <v>4</v>
      </c>
      <c r="EZA13" s="327">
        <f t="shared" si="1807"/>
        <v>0.92165898617511521</v>
      </c>
      <c r="EZB13" s="326">
        <v>0</v>
      </c>
      <c r="EZC13" s="328">
        <f t="shared" si="1808"/>
        <v>17</v>
      </c>
      <c r="EZD13" s="254">
        <f t="shared" si="1809"/>
        <v>1.7838405036726128</v>
      </c>
      <c r="EZE13" s="326">
        <v>13</v>
      </c>
      <c r="EZF13" s="327">
        <f t="shared" si="1810"/>
        <v>2.5145067698259185</v>
      </c>
      <c r="EZG13" s="326">
        <v>4</v>
      </c>
      <c r="EZH13" s="327">
        <f t="shared" si="1811"/>
        <v>0.92378752886836024</v>
      </c>
      <c r="EZI13" s="326">
        <v>0</v>
      </c>
      <c r="EZJ13" s="328">
        <f t="shared" si="1812"/>
        <v>17</v>
      </c>
      <c r="EZK13" s="254">
        <f t="shared" si="1813"/>
        <v>1.7894736842105261</v>
      </c>
      <c r="EZL13" s="326">
        <v>13</v>
      </c>
      <c r="EZM13" s="327">
        <f t="shared" si="1814"/>
        <v>2.5242718446601939</v>
      </c>
      <c r="EZN13" s="326">
        <v>4</v>
      </c>
      <c r="EZO13" s="327">
        <f t="shared" si="1815"/>
        <v>0.92807424593967514</v>
      </c>
      <c r="EZP13" s="326">
        <v>0</v>
      </c>
      <c r="EZQ13" s="328">
        <f t="shared" si="1816"/>
        <v>17</v>
      </c>
      <c r="EZR13" s="254">
        <f t="shared" si="1817"/>
        <v>1.7970401691331923</v>
      </c>
      <c r="EZS13" s="326">
        <v>13</v>
      </c>
      <c r="EZT13" s="327">
        <f t="shared" si="1818"/>
        <v>2.5390625</v>
      </c>
      <c r="EZU13" s="326">
        <v>4</v>
      </c>
      <c r="EZV13" s="327">
        <f t="shared" si="1819"/>
        <v>0.93240093240093236</v>
      </c>
      <c r="EZW13" s="326">
        <v>0</v>
      </c>
      <c r="EZX13" s="328">
        <f t="shared" si="1820"/>
        <v>17</v>
      </c>
      <c r="EZY13" s="254">
        <f t="shared" si="1821"/>
        <v>1.8065887353878853</v>
      </c>
      <c r="EZZ13" s="326">
        <v>13</v>
      </c>
      <c r="FAA13" s="327">
        <f t="shared" si="1822"/>
        <v>2.5540275049115913</v>
      </c>
      <c r="FAB13" s="326">
        <v>4</v>
      </c>
      <c r="FAC13" s="327">
        <f t="shared" si="1823"/>
        <v>0.93676814988290402</v>
      </c>
      <c r="FAD13" s="326">
        <v>0</v>
      </c>
      <c r="FAE13" s="328">
        <f t="shared" si="1824"/>
        <v>17</v>
      </c>
      <c r="FAF13" s="254">
        <f t="shared" si="1825"/>
        <v>1.8162393162393164</v>
      </c>
      <c r="FAG13" s="326">
        <v>13</v>
      </c>
      <c r="FAH13" s="327">
        <f t="shared" si="1826"/>
        <v>2.5590551181102361</v>
      </c>
      <c r="FAI13" s="326">
        <v>4</v>
      </c>
      <c r="FAJ13" s="327">
        <f t="shared" si="1827"/>
        <v>0.93676814988290402</v>
      </c>
      <c r="FAK13" s="326">
        <v>0</v>
      </c>
      <c r="FAL13" s="328">
        <f t="shared" si="1828"/>
        <v>17</v>
      </c>
      <c r="FAM13" s="254">
        <f t="shared" si="1829"/>
        <v>1.8181818181818181</v>
      </c>
      <c r="FAN13" s="326">
        <v>13</v>
      </c>
      <c r="FAO13" s="327">
        <f t="shared" si="1830"/>
        <v>2.5590551181102361</v>
      </c>
      <c r="FAP13" s="326">
        <v>4</v>
      </c>
      <c r="FAQ13" s="327">
        <f t="shared" si="1831"/>
        <v>0.93896713615023475</v>
      </c>
      <c r="FAR13" s="326">
        <v>0</v>
      </c>
      <c r="FAS13" s="328">
        <f t="shared" si="1832"/>
        <v>17</v>
      </c>
      <c r="FAT13" s="254">
        <f t="shared" si="1833"/>
        <v>1.8201284796573876</v>
      </c>
      <c r="FAU13" s="326">
        <v>13</v>
      </c>
      <c r="FAV13" s="327">
        <f t="shared" si="1834"/>
        <v>2.5641025641025639</v>
      </c>
      <c r="FAW13" s="326">
        <v>4</v>
      </c>
      <c r="FAX13" s="327">
        <f t="shared" si="1835"/>
        <v>0.93896713615023475</v>
      </c>
      <c r="FAY13" s="326">
        <v>0</v>
      </c>
      <c r="FAZ13" s="328">
        <f t="shared" si="1836"/>
        <v>17</v>
      </c>
      <c r="FBA13" s="254">
        <f t="shared" si="1837"/>
        <v>1.822079314040729</v>
      </c>
      <c r="FBB13" s="326">
        <v>13</v>
      </c>
      <c r="FBC13" s="327">
        <f t="shared" si="1838"/>
        <v>2.5844930417495031</v>
      </c>
      <c r="FBD13" s="326">
        <v>4</v>
      </c>
      <c r="FBE13" s="327">
        <f t="shared" si="1839"/>
        <v>0.93896713615023475</v>
      </c>
      <c r="FBF13" s="326">
        <v>0</v>
      </c>
      <c r="FBG13" s="328">
        <f t="shared" si="1840"/>
        <v>17</v>
      </c>
      <c r="FBH13" s="254">
        <f t="shared" si="1841"/>
        <v>1.8299246501614641</v>
      </c>
      <c r="FBI13" s="326">
        <v>13</v>
      </c>
      <c r="FBJ13" s="327">
        <f t="shared" si="1842"/>
        <v>2.5948103792415167</v>
      </c>
      <c r="FBK13" s="326">
        <v>4</v>
      </c>
      <c r="FBL13" s="327">
        <f t="shared" si="1843"/>
        <v>0.94339622641509435</v>
      </c>
      <c r="FBM13" s="326">
        <v>0</v>
      </c>
      <c r="FBN13" s="328">
        <f t="shared" si="1844"/>
        <v>17</v>
      </c>
      <c r="FBO13" s="254">
        <f t="shared" si="1845"/>
        <v>1.8378378378378377</v>
      </c>
      <c r="FBP13" s="326">
        <v>13</v>
      </c>
      <c r="FBQ13" s="327">
        <f t="shared" si="1846"/>
        <v>2.6</v>
      </c>
      <c r="FBR13" s="326">
        <v>4</v>
      </c>
      <c r="FBS13" s="327">
        <f t="shared" si="1847"/>
        <v>0.95011876484560576</v>
      </c>
      <c r="FBT13" s="326">
        <v>0</v>
      </c>
      <c r="FBU13" s="328">
        <f t="shared" si="1848"/>
        <v>17</v>
      </c>
      <c r="FBV13" s="254">
        <f t="shared" si="1849"/>
        <v>1.8458197611292075</v>
      </c>
      <c r="FBW13" s="326">
        <v>13</v>
      </c>
      <c r="FBX13" s="327">
        <f t="shared" si="1850"/>
        <v>2.6</v>
      </c>
      <c r="FBY13" s="326">
        <v>4</v>
      </c>
      <c r="FBZ13" s="327">
        <f t="shared" si="1851"/>
        <v>0.95238095238095244</v>
      </c>
      <c r="FCA13" s="326">
        <v>0</v>
      </c>
      <c r="FCB13" s="328">
        <f t="shared" si="1852"/>
        <v>17</v>
      </c>
      <c r="FCC13" s="254">
        <f t="shared" si="1853"/>
        <v>1.8478260869565217</v>
      </c>
      <c r="FCD13" s="326">
        <v>13</v>
      </c>
      <c r="FCE13" s="327">
        <f t="shared" si="1854"/>
        <v>2.6052104208416833</v>
      </c>
      <c r="FCF13" s="326">
        <v>4</v>
      </c>
      <c r="FCG13" s="327">
        <f t="shared" si="1855"/>
        <v>0.95238095238095244</v>
      </c>
      <c r="FCH13" s="326">
        <v>0</v>
      </c>
      <c r="FCI13" s="328">
        <f t="shared" si="1856"/>
        <v>17</v>
      </c>
      <c r="FCJ13" s="254">
        <f t="shared" si="1857"/>
        <v>1.8498367791077257</v>
      </c>
      <c r="FCK13" s="326">
        <v>13</v>
      </c>
      <c r="FCL13" s="327">
        <f t="shared" si="1858"/>
        <v>2.6052104208416833</v>
      </c>
      <c r="FCM13" s="326">
        <v>4</v>
      </c>
      <c r="FCN13" s="327">
        <f t="shared" si="1859"/>
        <v>0.95238095238095244</v>
      </c>
      <c r="FCO13" s="326">
        <v>0</v>
      </c>
      <c r="FCP13" s="328">
        <f t="shared" si="1860"/>
        <v>17</v>
      </c>
      <c r="FCQ13" s="254">
        <f t="shared" si="1861"/>
        <v>1.8498367791077257</v>
      </c>
      <c r="FCR13" s="326">
        <v>13</v>
      </c>
      <c r="FCS13" s="327">
        <f t="shared" si="1862"/>
        <v>2.6052104208416833</v>
      </c>
      <c r="FCT13" s="326">
        <v>4</v>
      </c>
      <c r="FCU13" s="327">
        <f t="shared" si="1863"/>
        <v>0.9569377990430622</v>
      </c>
      <c r="FCV13" s="326">
        <v>0</v>
      </c>
      <c r="FCW13" s="328">
        <f t="shared" si="1864"/>
        <v>17</v>
      </c>
      <c r="FCX13" s="254">
        <f t="shared" si="1865"/>
        <v>1.8538713195201746</v>
      </c>
      <c r="FCY13" s="326">
        <v>13</v>
      </c>
      <c r="FCZ13" s="327">
        <f t="shared" si="1866"/>
        <v>2.6104417670682731</v>
      </c>
      <c r="FDA13" s="326">
        <v>4</v>
      </c>
      <c r="FDB13" s="327">
        <f t="shared" si="1867"/>
        <v>0.9569377990430622</v>
      </c>
      <c r="FDC13" s="326">
        <v>0</v>
      </c>
      <c r="FDD13" s="328">
        <f t="shared" si="1868"/>
        <v>17</v>
      </c>
      <c r="FDE13" s="254">
        <f t="shared" si="1869"/>
        <v>1.8558951965065504</v>
      </c>
      <c r="FDF13" s="326">
        <v>13</v>
      </c>
      <c r="FDG13" s="327">
        <f t="shared" si="1870"/>
        <v>2.6262626262626263</v>
      </c>
      <c r="FDH13" s="326">
        <v>4</v>
      </c>
      <c r="FDI13" s="327">
        <f t="shared" si="1871"/>
        <v>0.96153846153846156</v>
      </c>
      <c r="FDJ13" s="326">
        <v>0</v>
      </c>
      <c r="FDK13" s="328">
        <f t="shared" si="1872"/>
        <v>17</v>
      </c>
      <c r="FDL13" s="254">
        <f t="shared" si="1873"/>
        <v>1.8660812294182216</v>
      </c>
      <c r="FDM13" s="326">
        <v>13</v>
      </c>
      <c r="FDN13" s="327">
        <f t="shared" si="1874"/>
        <v>2.6315789473684208</v>
      </c>
      <c r="FDO13" s="326">
        <v>4</v>
      </c>
      <c r="FDP13" s="327">
        <f t="shared" si="1875"/>
        <v>0.96153846153846156</v>
      </c>
      <c r="FDQ13" s="326">
        <v>0</v>
      </c>
      <c r="FDR13" s="328">
        <f t="shared" si="1876"/>
        <v>17</v>
      </c>
      <c r="FDS13" s="254">
        <f t="shared" si="1877"/>
        <v>1.8681318681318682</v>
      </c>
      <c r="FDT13" s="326">
        <v>13</v>
      </c>
      <c r="FDU13" s="327">
        <f t="shared" si="1878"/>
        <v>2.6422764227642279</v>
      </c>
      <c r="FDV13" s="326">
        <v>4</v>
      </c>
      <c r="FDW13" s="327">
        <f t="shared" si="1879"/>
        <v>0.96153846153846156</v>
      </c>
      <c r="FDX13" s="326">
        <v>0</v>
      </c>
      <c r="FDY13" s="328">
        <f t="shared" si="1880"/>
        <v>17</v>
      </c>
      <c r="FDZ13" s="254">
        <f t="shared" si="1881"/>
        <v>1.8722466960352422</v>
      </c>
      <c r="FEA13" s="326">
        <v>13</v>
      </c>
      <c r="FEB13" s="327">
        <f t="shared" si="1882"/>
        <v>2.6530612244897958</v>
      </c>
      <c r="FEC13" s="326">
        <v>4</v>
      </c>
      <c r="FED13" s="327">
        <f t="shared" si="1883"/>
        <v>0.96153846153846156</v>
      </c>
      <c r="FEE13" s="326">
        <v>0</v>
      </c>
      <c r="FEF13" s="328">
        <f t="shared" si="1884"/>
        <v>17</v>
      </c>
      <c r="FEG13" s="254">
        <f t="shared" si="1885"/>
        <v>1.8763796909492272</v>
      </c>
      <c r="FEH13" s="326">
        <v>13</v>
      </c>
      <c r="FEI13" s="327">
        <f t="shared" si="1886"/>
        <v>2.6639344262295079</v>
      </c>
      <c r="FEJ13" s="326">
        <v>4</v>
      </c>
      <c r="FEK13" s="327">
        <f t="shared" si="1887"/>
        <v>0.96385542168674709</v>
      </c>
      <c r="FEL13" s="326">
        <v>0</v>
      </c>
      <c r="FEM13" s="328">
        <f t="shared" si="1888"/>
        <v>17</v>
      </c>
      <c r="FEN13" s="254">
        <f t="shared" si="1889"/>
        <v>1.8826135105204873</v>
      </c>
      <c r="FEO13" s="326">
        <v>13</v>
      </c>
      <c r="FEP13" s="327">
        <f t="shared" si="1890"/>
        <v>2.6639344262295079</v>
      </c>
      <c r="FEQ13" s="326">
        <v>4</v>
      </c>
      <c r="FER13" s="327">
        <f t="shared" si="1891"/>
        <v>0.96385542168674709</v>
      </c>
      <c r="FES13" s="326">
        <v>0</v>
      </c>
      <c r="FET13" s="328">
        <f t="shared" si="1892"/>
        <v>17</v>
      </c>
      <c r="FEU13" s="254">
        <f t="shared" si="1893"/>
        <v>1.8826135105204873</v>
      </c>
      <c r="FEV13" s="326">
        <v>13</v>
      </c>
      <c r="FEW13" s="327">
        <f t="shared" si="1894"/>
        <v>2.6639344262295079</v>
      </c>
      <c r="FEX13" s="326">
        <v>4</v>
      </c>
      <c r="FEY13" s="327">
        <f t="shared" si="1895"/>
        <v>0.96385542168674709</v>
      </c>
      <c r="FEZ13" s="326">
        <v>0</v>
      </c>
      <c r="FFA13" s="328">
        <f t="shared" si="1896"/>
        <v>17</v>
      </c>
      <c r="FFB13" s="254">
        <f t="shared" si="1897"/>
        <v>1.8826135105204873</v>
      </c>
      <c r="FFC13" s="326">
        <v>13</v>
      </c>
      <c r="FFD13" s="327">
        <f t="shared" si="1898"/>
        <v>2.6694045174537986</v>
      </c>
      <c r="FFE13" s="326">
        <v>4</v>
      </c>
      <c r="FFF13" s="327">
        <f t="shared" si="1899"/>
        <v>0.96385542168674709</v>
      </c>
      <c r="FFG13" s="326">
        <v>0</v>
      </c>
      <c r="FFH13" s="328">
        <f t="shared" si="1900"/>
        <v>17</v>
      </c>
      <c r="FFI13" s="254">
        <f t="shared" si="1901"/>
        <v>1.8847006651884701</v>
      </c>
      <c r="FFJ13" s="326">
        <v>13</v>
      </c>
      <c r="FFK13" s="327">
        <f t="shared" si="1902"/>
        <v>2.6694045174537986</v>
      </c>
      <c r="FFL13" s="326">
        <v>4</v>
      </c>
      <c r="FFM13" s="327">
        <f t="shared" si="1903"/>
        <v>0.96385542168674709</v>
      </c>
      <c r="FFN13" s="326">
        <v>0</v>
      </c>
      <c r="FFO13" s="328">
        <f t="shared" si="1904"/>
        <v>17</v>
      </c>
      <c r="FFP13" s="254">
        <f t="shared" si="1905"/>
        <v>1.8847006651884701</v>
      </c>
      <c r="FFQ13" s="326">
        <v>13</v>
      </c>
      <c r="FFR13" s="327">
        <f t="shared" si="1906"/>
        <v>2.6694045174537986</v>
      </c>
      <c r="FFS13" s="326">
        <v>4</v>
      </c>
      <c r="FFT13" s="327">
        <f t="shared" si="1907"/>
        <v>0.96385542168674709</v>
      </c>
      <c r="FFU13" s="326">
        <v>0</v>
      </c>
      <c r="FFV13" s="328">
        <f t="shared" si="1908"/>
        <v>17</v>
      </c>
      <c r="FFW13" s="254">
        <f t="shared" si="1909"/>
        <v>1.8847006651884701</v>
      </c>
      <c r="FFX13" s="326">
        <v>13</v>
      </c>
      <c r="FFY13" s="327">
        <f t="shared" si="1910"/>
        <v>2.6694045174537986</v>
      </c>
      <c r="FFZ13" s="326">
        <v>4</v>
      </c>
      <c r="FGA13" s="327">
        <f t="shared" si="1911"/>
        <v>0.96385542168674709</v>
      </c>
      <c r="FGB13" s="326">
        <v>0</v>
      </c>
      <c r="FGC13" s="328">
        <f t="shared" si="1912"/>
        <v>17</v>
      </c>
      <c r="FGD13" s="254">
        <f t="shared" si="1913"/>
        <v>1.8847006651884701</v>
      </c>
      <c r="FGE13" s="326">
        <v>13</v>
      </c>
      <c r="FGF13" s="327">
        <f t="shared" si="1914"/>
        <v>2.691511387163561</v>
      </c>
      <c r="FGG13" s="326">
        <v>4</v>
      </c>
      <c r="FGH13" s="327">
        <f t="shared" si="1915"/>
        <v>0.96618357487922701</v>
      </c>
      <c r="FGI13" s="326">
        <v>0</v>
      </c>
      <c r="FGJ13" s="328">
        <f t="shared" si="1916"/>
        <v>17</v>
      </c>
      <c r="FGK13" s="254">
        <f t="shared" si="1917"/>
        <v>1.89520624303233</v>
      </c>
      <c r="FGL13" s="326">
        <v>13</v>
      </c>
      <c r="FGM13" s="327">
        <f t="shared" si="1918"/>
        <v>2.6970954356846475</v>
      </c>
      <c r="FGN13" s="326">
        <v>4</v>
      </c>
      <c r="FGO13" s="327">
        <f t="shared" si="1919"/>
        <v>0.96852300242130751</v>
      </c>
      <c r="FGP13" s="326">
        <v>0</v>
      </c>
      <c r="FGQ13" s="328">
        <f t="shared" si="1920"/>
        <v>17</v>
      </c>
      <c r="FGR13" s="254">
        <f t="shared" si="1921"/>
        <v>1.8994413407821229</v>
      </c>
      <c r="FGS13" s="326">
        <v>13</v>
      </c>
      <c r="FGT13" s="327">
        <f t="shared" si="1922"/>
        <v>2.6970954356846475</v>
      </c>
      <c r="FGU13" s="326">
        <v>4</v>
      </c>
      <c r="FGV13" s="327">
        <f t="shared" si="1923"/>
        <v>0.97323600973236013</v>
      </c>
      <c r="FGW13" s="326">
        <v>0</v>
      </c>
      <c r="FGX13" s="328">
        <f t="shared" si="1924"/>
        <v>17</v>
      </c>
      <c r="FGY13" s="254">
        <f t="shared" si="1925"/>
        <v>1.9036954087346025</v>
      </c>
      <c r="FGZ13" s="326">
        <v>13</v>
      </c>
      <c r="FHA13" s="327">
        <f t="shared" si="1926"/>
        <v>2.7139874739039667</v>
      </c>
      <c r="FHB13" s="326">
        <v>4</v>
      </c>
      <c r="FHC13" s="327">
        <f t="shared" si="1927"/>
        <v>0.97323600973236013</v>
      </c>
      <c r="FHD13" s="326">
        <v>0</v>
      </c>
      <c r="FHE13" s="328">
        <f t="shared" si="1928"/>
        <v>17</v>
      </c>
      <c r="FHF13" s="254">
        <f t="shared" si="1929"/>
        <v>1.9101123595505618</v>
      </c>
      <c r="FHG13" s="326">
        <v>13</v>
      </c>
      <c r="FHH13" s="327">
        <f t="shared" si="1930"/>
        <v>2.7196652719665275</v>
      </c>
      <c r="FHI13" s="326">
        <v>4</v>
      </c>
      <c r="FHJ13" s="327">
        <f t="shared" si="1931"/>
        <v>0.97560975609756095</v>
      </c>
      <c r="FHK13" s="326">
        <v>0</v>
      </c>
      <c r="FHL13" s="328">
        <f t="shared" si="1932"/>
        <v>17</v>
      </c>
      <c r="FHM13" s="254">
        <f t="shared" si="1933"/>
        <v>1.9144144144144142</v>
      </c>
      <c r="FHN13" s="326">
        <v>13</v>
      </c>
      <c r="FHO13" s="327">
        <f t="shared" si="1934"/>
        <v>2.7253668763102725</v>
      </c>
      <c r="FHP13" s="326">
        <v>4</v>
      </c>
      <c r="FHQ13" s="327">
        <f t="shared" si="1935"/>
        <v>0.97799511002444983</v>
      </c>
      <c r="FHR13" s="326">
        <v>0</v>
      </c>
      <c r="FHS13" s="328">
        <f t="shared" si="1936"/>
        <v>17</v>
      </c>
      <c r="FHT13" s="254">
        <f t="shared" si="1937"/>
        <v>1.9187358916478554</v>
      </c>
      <c r="FHU13" s="326">
        <v>13</v>
      </c>
      <c r="FHV13" s="327">
        <f t="shared" si="1938"/>
        <v>2.73109243697479</v>
      </c>
      <c r="FHW13" s="326">
        <v>4</v>
      </c>
      <c r="FHX13" s="327">
        <f t="shared" si="1939"/>
        <v>0.98039215686274506</v>
      </c>
      <c r="FHY13" s="326">
        <v>0</v>
      </c>
      <c r="FHZ13" s="328">
        <f t="shared" si="1940"/>
        <v>17</v>
      </c>
      <c r="FIA13" s="254">
        <f t="shared" si="1941"/>
        <v>1.9230769230769231</v>
      </c>
      <c r="FIB13" s="326">
        <v>13</v>
      </c>
      <c r="FIC13" s="327">
        <f t="shared" si="1942"/>
        <v>2.73109243697479</v>
      </c>
      <c r="FID13" s="326">
        <v>4</v>
      </c>
      <c r="FIE13" s="327">
        <f t="shared" si="1943"/>
        <v>0.98280098280098283</v>
      </c>
      <c r="FIF13" s="326">
        <v>0</v>
      </c>
      <c r="FIG13" s="328">
        <f t="shared" si="1944"/>
        <v>17</v>
      </c>
      <c r="FIH13" s="254">
        <f t="shared" si="1945"/>
        <v>1.9252548131370328</v>
      </c>
      <c r="FII13" s="326">
        <v>13</v>
      </c>
      <c r="FIJ13" s="327">
        <f t="shared" si="1946"/>
        <v>2.73109243697479</v>
      </c>
      <c r="FIK13" s="326">
        <v>4</v>
      </c>
      <c r="FIL13" s="327">
        <f t="shared" si="1947"/>
        <v>0.98522167487684731</v>
      </c>
      <c r="FIM13" s="326">
        <v>0</v>
      </c>
      <c r="FIN13" s="328">
        <f t="shared" si="1948"/>
        <v>17</v>
      </c>
      <c r="FIO13" s="254">
        <f t="shared" si="1949"/>
        <v>1.9274376417233559</v>
      </c>
      <c r="FIP13" s="326">
        <v>13</v>
      </c>
      <c r="FIQ13" s="327">
        <f t="shared" si="1950"/>
        <v>2.736842105263158</v>
      </c>
      <c r="FIR13" s="326">
        <v>4</v>
      </c>
      <c r="FIS13" s="327">
        <f t="shared" si="1951"/>
        <v>0.98522167487684731</v>
      </c>
      <c r="FIT13" s="326">
        <v>0</v>
      </c>
      <c r="FIU13" s="328">
        <f t="shared" si="1952"/>
        <v>17</v>
      </c>
      <c r="FIV13" s="254">
        <f t="shared" si="1953"/>
        <v>1.9296254256526675</v>
      </c>
      <c r="FIW13" s="326">
        <v>13</v>
      </c>
      <c r="FIX13" s="327">
        <f t="shared" si="1954"/>
        <v>2.736842105263158</v>
      </c>
      <c r="FIY13" s="326">
        <v>4</v>
      </c>
      <c r="FIZ13" s="327">
        <f t="shared" si="1955"/>
        <v>0.98765432098765427</v>
      </c>
      <c r="FJA13" s="326">
        <v>0</v>
      </c>
      <c r="FJB13" s="328">
        <f t="shared" si="1956"/>
        <v>17</v>
      </c>
      <c r="FJC13" s="254">
        <f t="shared" si="1957"/>
        <v>1.9318181818181817</v>
      </c>
      <c r="FJD13" s="326">
        <v>13</v>
      </c>
      <c r="FJE13" s="327">
        <f t="shared" si="1958"/>
        <v>2.7426160337552745</v>
      </c>
      <c r="FJF13" s="326">
        <v>4</v>
      </c>
      <c r="FJG13" s="327">
        <f t="shared" si="1959"/>
        <v>0.99255583126550873</v>
      </c>
      <c r="FJH13" s="326">
        <v>0</v>
      </c>
      <c r="FJI13" s="328">
        <f t="shared" si="1960"/>
        <v>17</v>
      </c>
      <c r="FJJ13" s="254">
        <f t="shared" si="1961"/>
        <v>1.9384264538198404</v>
      </c>
      <c r="FJK13" s="326">
        <v>13</v>
      </c>
      <c r="FJL13" s="327">
        <f t="shared" si="1962"/>
        <v>2.754237288135593</v>
      </c>
      <c r="FJM13" s="326">
        <v>4</v>
      </c>
      <c r="FJN13" s="327">
        <f t="shared" si="1963"/>
        <v>0.99255583126550873</v>
      </c>
      <c r="FJO13" s="326">
        <v>0</v>
      </c>
      <c r="FJP13" s="328">
        <f t="shared" si="1964"/>
        <v>17</v>
      </c>
      <c r="FJQ13" s="254">
        <f t="shared" si="1965"/>
        <v>1.9428571428571426</v>
      </c>
      <c r="FJR13" s="326">
        <v>13</v>
      </c>
      <c r="FJS13" s="327">
        <f t="shared" si="1966"/>
        <v>2.7659574468085104</v>
      </c>
      <c r="FJT13" s="326">
        <v>4</v>
      </c>
      <c r="FJU13" s="327">
        <f t="shared" si="1967"/>
        <v>0.99255583126550873</v>
      </c>
      <c r="FJV13" s="326">
        <v>0</v>
      </c>
      <c r="FJW13" s="328">
        <f t="shared" si="1968"/>
        <v>17</v>
      </c>
      <c r="FJX13" s="254">
        <f t="shared" si="1969"/>
        <v>1.9473081328751431</v>
      </c>
      <c r="FJY13" s="326">
        <v>13</v>
      </c>
      <c r="FJZ13" s="327">
        <f t="shared" si="1970"/>
        <v>2.7659574468085104</v>
      </c>
      <c r="FKA13" s="326">
        <v>4</v>
      </c>
      <c r="FKB13" s="327">
        <f t="shared" si="1971"/>
        <v>0.99255583126550873</v>
      </c>
      <c r="FKC13" s="326">
        <v>0</v>
      </c>
      <c r="FKD13" s="328">
        <f t="shared" si="1972"/>
        <v>17</v>
      </c>
      <c r="FKE13" s="254">
        <f t="shared" si="1973"/>
        <v>1.9473081328751431</v>
      </c>
      <c r="FKF13" s="326">
        <v>13</v>
      </c>
      <c r="FKG13" s="327">
        <f t="shared" si="1974"/>
        <v>2.7659574468085104</v>
      </c>
      <c r="FKH13" s="326">
        <v>4</v>
      </c>
      <c r="FKI13" s="327">
        <f t="shared" si="1975"/>
        <v>0.99502487562189057</v>
      </c>
      <c r="FKJ13" s="326">
        <v>0</v>
      </c>
      <c r="FKK13" s="328">
        <f t="shared" si="1976"/>
        <v>17</v>
      </c>
      <c r="FKL13" s="254">
        <f t="shared" si="1977"/>
        <v>1.9495412844036699</v>
      </c>
      <c r="FKM13" s="326">
        <v>13</v>
      </c>
      <c r="FKN13" s="327">
        <f t="shared" si="1978"/>
        <v>2.7777777777777777</v>
      </c>
      <c r="FKO13" s="326">
        <v>4</v>
      </c>
      <c r="FKP13" s="327">
        <f t="shared" si="1979"/>
        <v>0.99502487562189057</v>
      </c>
      <c r="FKQ13" s="326">
        <v>0</v>
      </c>
      <c r="FKR13" s="328">
        <f t="shared" si="1980"/>
        <v>17</v>
      </c>
      <c r="FKS13" s="254">
        <f t="shared" si="1981"/>
        <v>1.9540229885057472</v>
      </c>
      <c r="FKT13" s="326">
        <v>13</v>
      </c>
      <c r="FKU13" s="327">
        <f t="shared" si="1982"/>
        <v>2.7837259100642395</v>
      </c>
      <c r="FKV13" s="326">
        <v>4</v>
      </c>
      <c r="FKW13" s="327">
        <f t="shared" si="1983"/>
        <v>1.0025062656641603</v>
      </c>
      <c r="FKX13" s="326">
        <v>0</v>
      </c>
      <c r="FKY13" s="328">
        <f t="shared" si="1984"/>
        <v>17</v>
      </c>
      <c r="FKZ13" s="254">
        <f t="shared" si="1985"/>
        <v>1.9630484988452657</v>
      </c>
      <c r="FLA13" s="326">
        <v>12</v>
      </c>
      <c r="FLB13" s="327">
        <f t="shared" si="1986"/>
        <v>2.5751072961373391</v>
      </c>
      <c r="FLC13" s="326">
        <v>4</v>
      </c>
      <c r="FLD13" s="327">
        <f t="shared" si="1987"/>
        <v>1.0050251256281406</v>
      </c>
      <c r="FLE13" s="326">
        <v>0</v>
      </c>
      <c r="FLF13" s="328">
        <f t="shared" si="1988"/>
        <v>16</v>
      </c>
      <c r="FLG13" s="254">
        <f t="shared" si="1989"/>
        <v>1.8518518518518516</v>
      </c>
      <c r="FLH13" s="326">
        <v>12</v>
      </c>
      <c r="FLI13" s="327">
        <f t="shared" si="1990"/>
        <v>2.5806451612903225</v>
      </c>
      <c r="FLJ13" s="326">
        <v>4</v>
      </c>
      <c r="FLK13" s="327">
        <f t="shared" si="1991"/>
        <v>1.0050251256281406</v>
      </c>
      <c r="FLL13" s="326">
        <v>0</v>
      </c>
      <c r="FLM13" s="328">
        <f t="shared" si="1992"/>
        <v>16</v>
      </c>
      <c r="FLN13" s="254">
        <f t="shared" si="1993"/>
        <v>1.8539976825028968</v>
      </c>
      <c r="FLO13" s="326">
        <v>12</v>
      </c>
      <c r="FLP13" s="327">
        <f t="shared" si="1994"/>
        <v>2.5806451612903225</v>
      </c>
      <c r="FLQ13" s="326">
        <v>4</v>
      </c>
      <c r="FLR13" s="327">
        <f t="shared" si="1995"/>
        <v>1.0050251256281406</v>
      </c>
      <c r="FLS13" s="326">
        <v>0</v>
      </c>
      <c r="FLT13" s="328">
        <f t="shared" si="1996"/>
        <v>16</v>
      </c>
      <c r="FLU13" s="254">
        <f t="shared" si="1997"/>
        <v>1.8539976825028968</v>
      </c>
      <c r="FLV13" s="326">
        <v>12</v>
      </c>
      <c r="FLW13" s="327">
        <f t="shared" si="1998"/>
        <v>2.5806451612903225</v>
      </c>
      <c r="FLX13" s="326">
        <v>4</v>
      </c>
      <c r="FLY13" s="327">
        <f t="shared" si="1999"/>
        <v>1.0101010101010102</v>
      </c>
      <c r="FLZ13" s="326">
        <v>0</v>
      </c>
      <c r="FMA13" s="328">
        <f t="shared" si="2000"/>
        <v>16</v>
      </c>
      <c r="FMB13" s="254">
        <f t="shared" si="2001"/>
        <v>1.8583042973286876</v>
      </c>
      <c r="FMC13" s="326">
        <v>12</v>
      </c>
      <c r="FMD13" s="327">
        <f t="shared" si="2002"/>
        <v>2.5917926565874732</v>
      </c>
      <c r="FME13" s="326">
        <v>4</v>
      </c>
      <c r="FMF13" s="327">
        <f t="shared" si="2003"/>
        <v>1.0101010101010102</v>
      </c>
      <c r="FMG13" s="326">
        <v>0</v>
      </c>
      <c r="FMH13" s="328">
        <f t="shared" si="2004"/>
        <v>16</v>
      </c>
      <c r="FMI13" s="254">
        <f t="shared" si="2005"/>
        <v>1.8626309662398137</v>
      </c>
      <c r="FMJ13" s="326">
        <v>12</v>
      </c>
      <c r="FMK13" s="327">
        <f t="shared" si="2006"/>
        <v>2.5974025974025974</v>
      </c>
      <c r="FML13" s="326">
        <v>4</v>
      </c>
      <c r="FMM13" s="327">
        <f t="shared" si="2007"/>
        <v>1.015228426395939</v>
      </c>
      <c r="FMN13" s="326">
        <v>0</v>
      </c>
      <c r="FMO13" s="328">
        <f t="shared" si="2008"/>
        <v>16</v>
      </c>
      <c r="FMP13" s="254">
        <f t="shared" si="2009"/>
        <v>1.8691588785046727</v>
      </c>
      <c r="FMQ13" s="326">
        <v>12</v>
      </c>
      <c r="FMR13" s="327">
        <f t="shared" si="2010"/>
        <v>2.6086956521739131</v>
      </c>
      <c r="FMS13" s="326">
        <v>4</v>
      </c>
      <c r="FMT13" s="327">
        <f t="shared" si="2011"/>
        <v>1.0204081632653061</v>
      </c>
      <c r="FMU13" s="326">
        <v>0</v>
      </c>
      <c r="FMV13" s="328">
        <f t="shared" si="2012"/>
        <v>16</v>
      </c>
      <c r="FMW13" s="254">
        <f t="shared" si="2013"/>
        <v>1.8779342723004695</v>
      </c>
      <c r="FMX13" s="326">
        <v>12</v>
      </c>
      <c r="FMY13" s="327">
        <f t="shared" si="2014"/>
        <v>2.6143790849673203</v>
      </c>
      <c r="FMZ13" s="326">
        <v>4</v>
      </c>
      <c r="FNA13" s="327">
        <f t="shared" si="2015"/>
        <v>1.0282776349614395</v>
      </c>
      <c r="FNB13" s="326">
        <v>0</v>
      </c>
      <c r="FNC13" s="328">
        <f t="shared" si="2016"/>
        <v>16</v>
      </c>
      <c r="FND13" s="254">
        <f t="shared" si="2017"/>
        <v>1.8867924528301887</v>
      </c>
      <c r="FNE13" s="326">
        <v>12</v>
      </c>
      <c r="FNF13" s="327">
        <f t="shared" si="2018"/>
        <v>2.6200873362445414</v>
      </c>
      <c r="FNG13" s="326">
        <v>4</v>
      </c>
      <c r="FNH13" s="327">
        <f t="shared" si="2019"/>
        <v>1.0282776349614395</v>
      </c>
      <c r="FNI13" s="326">
        <v>0</v>
      </c>
      <c r="FNJ13" s="328">
        <f t="shared" si="2020"/>
        <v>16</v>
      </c>
      <c r="FNK13" s="254">
        <f t="shared" si="2021"/>
        <v>1.8890200708382525</v>
      </c>
      <c r="FNL13" s="326">
        <v>12</v>
      </c>
      <c r="FNM13" s="327">
        <f t="shared" si="2022"/>
        <v>2.6200873362445414</v>
      </c>
      <c r="FNN13" s="326">
        <v>4</v>
      </c>
      <c r="FNO13" s="327">
        <f t="shared" si="2023"/>
        <v>1.0282776349614395</v>
      </c>
      <c r="FNP13" s="326">
        <v>0</v>
      </c>
      <c r="FNQ13" s="328">
        <f t="shared" si="2024"/>
        <v>16</v>
      </c>
      <c r="FNR13" s="254">
        <f t="shared" si="2025"/>
        <v>1.8890200708382525</v>
      </c>
      <c r="FNS13" s="326">
        <v>12</v>
      </c>
      <c r="FNT13" s="327">
        <f t="shared" si="2026"/>
        <v>2.6200873362445414</v>
      </c>
      <c r="FNU13" s="326">
        <v>4</v>
      </c>
      <c r="FNV13" s="327">
        <f t="shared" si="2027"/>
        <v>1.0362694300518136</v>
      </c>
      <c r="FNW13" s="326">
        <v>0</v>
      </c>
      <c r="FNX13" s="328">
        <f t="shared" si="2028"/>
        <v>16</v>
      </c>
      <c r="FNY13" s="254">
        <f t="shared" si="2029"/>
        <v>1.8957345971563981</v>
      </c>
      <c r="FNZ13" s="326">
        <v>12</v>
      </c>
      <c r="FOA13" s="327">
        <f t="shared" si="2030"/>
        <v>2.6200873362445414</v>
      </c>
      <c r="FOB13" s="326">
        <v>4</v>
      </c>
      <c r="FOC13" s="327">
        <f t="shared" si="2031"/>
        <v>1.0362694300518136</v>
      </c>
      <c r="FOD13" s="326">
        <v>0</v>
      </c>
      <c r="FOE13" s="328">
        <f t="shared" si="2032"/>
        <v>16</v>
      </c>
      <c r="FOF13" s="254">
        <f t="shared" si="2033"/>
        <v>1.8957345971563981</v>
      </c>
      <c r="FOG13" s="326">
        <v>12</v>
      </c>
      <c r="FOH13" s="327">
        <f t="shared" si="2034"/>
        <v>2.6315789473684208</v>
      </c>
      <c r="FOI13" s="326">
        <v>4</v>
      </c>
      <c r="FOJ13" s="327">
        <f t="shared" si="2035"/>
        <v>1.0362694300518136</v>
      </c>
      <c r="FOK13" s="326">
        <v>0</v>
      </c>
      <c r="FOL13" s="328">
        <f t="shared" si="2036"/>
        <v>16</v>
      </c>
      <c r="FOM13" s="254">
        <f t="shared" si="2037"/>
        <v>1.9002375296912115</v>
      </c>
      <c r="FON13" s="326">
        <v>12</v>
      </c>
      <c r="FOO13" s="327">
        <f t="shared" si="2038"/>
        <v>2.6315789473684208</v>
      </c>
      <c r="FOP13" s="326">
        <v>4</v>
      </c>
      <c r="FOQ13" s="327">
        <f t="shared" si="2039"/>
        <v>1.0362694300518136</v>
      </c>
      <c r="FOR13" s="326">
        <v>0</v>
      </c>
      <c r="FOS13" s="328">
        <f t="shared" si="2040"/>
        <v>16</v>
      </c>
      <c r="FOT13" s="254">
        <f t="shared" si="2041"/>
        <v>1.9002375296912115</v>
      </c>
      <c r="FOU13" s="326">
        <v>12</v>
      </c>
      <c r="FOV13" s="327">
        <f t="shared" si="2042"/>
        <v>2.643171806167401</v>
      </c>
      <c r="FOW13" s="326">
        <v>4</v>
      </c>
      <c r="FOX13" s="327">
        <f t="shared" si="2043"/>
        <v>1.0362694300518136</v>
      </c>
      <c r="FOY13" s="326">
        <v>0</v>
      </c>
      <c r="FOZ13" s="328">
        <f t="shared" si="2044"/>
        <v>16</v>
      </c>
      <c r="FPA13" s="254">
        <f t="shared" si="2045"/>
        <v>1.9047619047619049</v>
      </c>
      <c r="FPB13" s="326">
        <v>12</v>
      </c>
      <c r="FPC13" s="327">
        <f t="shared" si="2046"/>
        <v>2.643171806167401</v>
      </c>
      <c r="FPD13" s="326">
        <v>4</v>
      </c>
      <c r="FPE13" s="327">
        <f t="shared" si="2047"/>
        <v>1.0389610389610389</v>
      </c>
      <c r="FPF13" s="326">
        <v>0</v>
      </c>
      <c r="FPG13" s="328">
        <f t="shared" si="2048"/>
        <v>16</v>
      </c>
      <c r="FPH13" s="254">
        <f t="shared" si="2049"/>
        <v>1.9070321811680571</v>
      </c>
      <c r="FPI13" s="326">
        <v>12</v>
      </c>
      <c r="FPJ13" s="327">
        <f t="shared" si="2050"/>
        <v>2.643171806167401</v>
      </c>
      <c r="FPK13" s="326">
        <v>4</v>
      </c>
      <c r="FPL13" s="327">
        <f t="shared" si="2051"/>
        <v>1.0389610389610389</v>
      </c>
      <c r="FPM13" s="326">
        <v>0</v>
      </c>
      <c r="FPN13" s="328">
        <f t="shared" si="2052"/>
        <v>16</v>
      </c>
      <c r="FPO13" s="254">
        <f t="shared" si="2053"/>
        <v>1.9070321811680571</v>
      </c>
      <c r="FPP13" s="326">
        <v>12</v>
      </c>
      <c r="FPQ13" s="327">
        <f t="shared" si="2054"/>
        <v>2.6548672566371683</v>
      </c>
      <c r="FPR13" s="326">
        <v>4</v>
      </c>
      <c r="FPS13" s="327">
        <f t="shared" si="2055"/>
        <v>1.0416666666666665</v>
      </c>
      <c r="FPT13" s="326">
        <v>0</v>
      </c>
      <c r="FPU13" s="328">
        <f t="shared" si="2056"/>
        <v>16</v>
      </c>
      <c r="FPV13" s="254">
        <f t="shared" si="2057"/>
        <v>1.9138755980861244</v>
      </c>
      <c r="FPW13" s="326">
        <v>12</v>
      </c>
      <c r="FPX13" s="327">
        <f t="shared" si="2058"/>
        <v>2.6607538802660753</v>
      </c>
      <c r="FPY13" s="326">
        <v>4</v>
      </c>
      <c r="FPZ13" s="327">
        <f t="shared" si="2059"/>
        <v>1.0526315789473684</v>
      </c>
      <c r="FQA13" s="326">
        <v>0</v>
      </c>
      <c r="FQB13" s="328">
        <f t="shared" si="2060"/>
        <v>16</v>
      </c>
      <c r="FQC13" s="254">
        <f t="shared" si="2061"/>
        <v>1.9253910950661854</v>
      </c>
      <c r="FQD13" s="326">
        <v>12</v>
      </c>
      <c r="FQE13" s="327">
        <f t="shared" si="2062"/>
        <v>2.6607538802660753</v>
      </c>
      <c r="FQF13" s="326">
        <v>4</v>
      </c>
      <c r="FQG13" s="327">
        <f t="shared" si="2063"/>
        <v>1.0526315789473684</v>
      </c>
      <c r="FQH13" s="326">
        <v>0</v>
      </c>
      <c r="FQI13" s="328">
        <f t="shared" si="2064"/>
        <v>16</v>
      </c>
      <c r="FQJ13" s="254">
        <f t="shared" si="2065"/>
        <v>1.9253910950661854</v>
      </c>
      <c r="FQK13" s="326">
        <v>12</v>
      </c>
      <c r="FQL13" s="327">
        <f t="shared" si="2066"/>
        <v>2.6607538802660753</v>
      </c>
      <c r="FQM13" s="326">
        <v>4</v>
      </c>
      <c r="FQN13" s="327">
        <f t="shared" si="2067"/>
        <v>1.0526315789473684</v>
      </c>
      <c r="FQO13" s="326">
        <v>0</v>
      </c>
      <c r="FQP13" s="328">
        <f t="shared" si="2068"/>
        <v>16</v>
      </c>
      <c r="FQQ13" s="254">
        <f t="shared" si="2069"/>
        <v>1.9253910950661854</v>
      </c>
      <c r="FQR13" s="326">
        <v>12</v>
      </c>
      <c r="FQS13" s="327">
        <f t="shared" si="2070"/>
        <v>2.666666666666667</v>
      </c>
      <c r="FQT13" s="326">
        <v>4</v>
      </c>
      <c r="FQU13" s="327">
        <f t="shared" si="2071"/>
        <v>1.0526315789473684</v>
      </c>
      <c r="FQV13" s="326">
        <v>0</v>
      </c>
      <c r="FQW13" s="328">
        <f t="shared" si="2072"/>
        <v>16</v>
      </c>
      <c r="FQX13" s="254">
        <f t="shared" si="2073"/>
        <v>1.9277108433734942</v>
      </c>
      <c r="FQY13" s="326">
        <v>12</v>
      </c>
      <c r="FQZ13" s="327">
        <f t="shared" si="2074"/>
        <v>2.666666666666667</v>
      </c>
      <c r="FRA13" s="326">
        <v>4</v>
      </c>
      <c r="FRB13" s="327">
        <f t="shared" si="2075"/>
        <v>1.0554089709762533</v>
      </c>
      <c r="FRC13" s="326">
        <v>0</v>
      </c>
      <c r="FRD13" s="328">
        <f t="shared" si="2076"/>
        <v>16</v>
      </c>
      <c r="FRE13" s="254">
        <f t="shared" si="2077"/>
        <v>1.9300361881785282</v>
      </c>
      <c r="FRF13" s="326">
        <v>12</v>
      </c>
      <c r="FRG13" s="327">
        <f t="shared" si="2078"/>
        <v>2.666666666666667</v>
      </c>
      <c r="FRH13" s="326">
        <v>4</v>
      </c>
      <c r="FRI13" s="327">
        <f t="shared" si="2079"/>
        <v>1.0582010582010581</v>
      </c>
      <c r="FRJ13" s="326">
        <v>0</v>
      </c>
      <c r="FRK13" s="328">
        <f t="shared" si="2080"/>
        <v>16</v>
      </c>
      <c r="FRL13" s="254">
        <f t="shared" si="2081"/>
        <v>1.932367149758454</v>
      </c>
      <c r="FRM13" s="326">
        <v>12</v>
      </c>
      <c r="FRN13" s="327">
        <f t="shared" si="2082"/>
        <v>2.6785714285714284</v>
      </c>
      <c r="FRO13" s="326">
        <v>4</v>
      </c>
      <c r="FRP13" s="327">
        <f t="shared" si="2083"/>
        <v>1.0582010582010581</v>
      </c>
      <c r="FRQ13" s="326">
        <v>0</v>
      </c>
      <c r="FRR13" s="328">
        <f t="shared" si="2084"/>
        <v>16</v>
      </c>
      <c r="FRS13" s="254">
        <f t="shared" si="2085"/>
        <v>1.937046004842615</v>
      </c>
      <c r="FRT13" s="326">
        <v>12</v>
      </c>
      <c r="FRU13" s="327">
        <f t="shared" si="2086"/>
        <v>2.6785714285714284</v>
      </c>
      <c r="FRV13" s="326">
        <v>4</v>
      </c>
      <c r="FRW13" s="327">
        <f t="shared" si="2087"/>
        <v>1.0638297872340425</v>
      </c>
      <c r="FRX13" s="326">
        <v>0</v>
      </c>
      <c r="FRY13" s="328">
        <f t="shared" si="2088"/>
        <v>16</v>
      </c>
      <c r="FRZ13" s="254">
        <f t="shared" si="2089"/>
        <v>1.9417475728155338</v>
      </c>
      <c r="FSA13" s="326">
        <v>12</v>
      </c>
      <c r="FSB13" s="327">
        <f t="shared" si="2090"/>
        <v>2.6845637583892619</v>
      </c>
      <c r="FSC13" s="326">
        <v>4</v>
      </c>
      <c r="FSD13" s="327">
        <f t="shared" si="2091"/>
        <v>1.0695187165775399</v>
      </c>
      <c r="FSE13" s="326">
        <v>0</v>
      </c>
      <c r="FSF13" s="328">
        <f t="shared" si="2092"/>
        <v>16</v>
      </c>
      <c r="FSG13" s="254">
        <f t="shared" si="2093"/>
        <v>1.9488428745432398</v>
      </c>
      <c r="FSH13" s="326">
        <v>12</v>
      </c>
      <c r="FSI13" s="327">
        <f t="shared" si="2094"/>
        <v>2.6845637583892619</v>
      </c>
      <c r="FSJ13" s="326">
        <v>4</v>
      </c>
      <c r="FSK13" s="327">
        <f t="shared" si="2095"/>
        <v>1.0695187165775399</v>
      </c>
      <c r="FSL13" s="326">
        <v>0</v>
      </c>
      <c r="FSM13" s="328">
        <f t="shared" si="2096"/>
        <v>16</v>
      </c>
      <c r="FSN13" s="254">
        <f t="shared" si="2097"/>
        <v>1.9488428745432398</v>
      </c>
      <c r="FSO13" s="326">
        <v>12</v>
      </c>
      <c r="FSP13" s="327">
        <f t="shared" si="2098"/>
        <v>2.6905829596412558</v>
      </c>
      <c r="FSQ13" s="326">
        <v>4</v>
      </c>
      <c r="FSR13" s="327">
        <f t="shared" si="2099"/>
        <v>1.0695187165775399</v>
      </c>
      <c r="FSS13" s="326">
        <v>0</v>
      </c>
      <c r="FST13" s="328">
        <f t="shared" si="2100"/>
        <v>16</v>
      </c>
      <c r="FSU13" s="254">
        <f t="shared" si="2101"/>
        <v>1.9512195121951219</v>
      </c>
      <c r="FSV13" s="326">
        <v>12</v>
      </c>
      <c r="FSW13" s="327">
        <f t="shared" si="2102"/>
        <v>2.6905829596412558</v>
      </c>
      <c r="FSX13" s="326">
        <v>4</v>
      </c>
      <c r="FSY13" s="327">
        <f t="shared" si="2103"/>
        <v>1.0695187165775399</v>
      </c>
      <c r="FSZ13" s="326">
        <v>0</v>
      </c>
      <c r="FTA13" s="328">
        <f t="shared" si="2104"/>
        <v>16</v>
      </c>
      <c r="FTB13" s="254">
        <f t="shared" si="2105"/>
        <v>1.9512195121951219</v>
      </c>
      <c r="FTC13" s="326">
        <v>12</v>
      </c>
      <c r="FTD13" s="327">
        <f t="shared" si="2106"/>
        <v>2.6905829596412558</v>
      </c>
      <c r="FTE13" s="326">
        <v>4</v>
      </c>
      <c r="FTF13" s="327">
        <f t="shared" si="2107"/>
        <v>1.0695187165775399</v>
      </c>
      <c r="FTG13" s="326">
        <v>0</v>
      </c>
      <c r="FTH13" s="328">
        <f t="shared" si="2108"/>
        <v>16</v>
      </c>
      <c r="FTI13" s="254">
        <f t="shared" si="2109"/>
        <v>1.9512195121951219</v>
      </c>
      <c r="FTJ13" s="326">
        <v>12</v>
      </c>
      <c r="FTK13" s="327">
        <f t="shared" si="2110"/>
        <v>2.6905829596412558</v>
      </c>
      <c r="FTL13" s="326">
        <v>4</v>
      </c>
      <c r="FTM13" s="327">
        <f t="shared" si="2111"/>
        <v>1.0723860589812333</v>
      </c>
      <c r="FTN13" s="326">
        <v>0</v>
      </c>
      <c r="FTO13" s="328">
        <f t="shared" si="2112"/>
        <v>16</v>
      </c>
      <c r="FTP13" s="254">
        <f t="shared" si="2113"/>
        <v>1.9536019536019535</v>
      </c>
      <c r="FTQ13" s="326">
        <v>12</v>
      </c>
      <c r="FTR13" s="327">
        <f t="shared" si="2114"/>
        <v>2.6905829596412558</v>
      </c>
      <c r="FTS13" s="326">
        <v>4</v>
      </c>
      <c r="FTT13" s="327">
        <f t="shared" si="2115"/>
        <v>1.0723860589812333</v>
      </c>
      <c r="FTU13" s="326">
        <v>0</v>
      </c>
      <c r="FTV13" s="328">
        <f t="shared" si="2116"/>
        <v>16</v>
      </c>
      <c r="FTW13" s="254">
        <f t="shared" si="2117"/>
        <v>1.9536019536019535</v>
      </c>
      <c r="FTX13" s="326">
        <v>12</v>
      </c>
      <c r="FTY13" s="327">
        <f t="shared" si="2118"/>
        <v>2.7027027027027026</v>
      </c>
      <c r="FTZ13" s="326">
        <v>4</v>
      </c>
      <c r="FUA13" s="327">
        <f t="shared" si="2119"/>
        <v>1.0752688172043012</v>
      </c>
      <c r="FUB13" s="326">
        <v>0</v>
      </c>
      <c r="FUC13" s="328">
        <f t="shared" si="2120"/>
        <v>16</v>
      </c>
      <c r="FUD13" s="254">
        <f t="shared" si="2121"/>
        <v>1.9607843137254901</v>
      </c>
      <c r="FUE13" s="326">
        <v>12</v>
      </c>
      <c r="FUF13" s="327">
        <f t="shared" si="2122"/>
        <v>2.7088036117381491</v>
      </c>
      <c r="FUG13" s="326">
        <v>4</v>
      </c>
      <c r="FUH13" s="327">
        <f t="shared" si="2123"/>
        <v>1.0752688172043012</v>
      </c>
      <c r="FUI13" s="326">
        <v>0</v>
      </c>
      <c r="FUJ13" s="328">
        <f t="shared" si="2124"/>
        <v>16</v>
      </c>
      <c r="FUK13" s="254">
        <f t="shared" si="2125"/>
        <v>1.96319018404908</v>
      </c>
      <c r="FUL13" s="326">
        <v>12</v>
      </c>
      <c r="FUM13" s="327">
        <f t="shared" si="2126"/>
        <v>2.7149321266968327</v>
      </c>
      <c r="FUN13" s="326">
        <v>4</v>
      </c>
      <c r="FUO13" s="327">
        <f t="shared" si="2127"/>
        <v>1.0810810810810811</v>
      </c>
      <c r="FUP13" s="326">
        <v>0</v>
      </c>
      <c r="FUQ13" s="328">
        <f t="shared" si="2128"/>
        <v>16</v>
      </c>
      <c r="FUR13" s="254">
        <f t="shared" si="2129"/>
        <v>1.9704433497536946</v>
      </c>
      <c r="FUS13" s="326">
        <v>12</v>
      </c>
      <c r="FUT13" s="327">
        <f t="shared" si="2130"/>
        <v>2.7210884353741496</v>
      </c>
      <c r="FUU13" s="326">
        <v>4</v>
      </c>
      <c r="FUV13" s="327">
        <f t="shared" si="2131"/>
        <v>1.0810810810810811</v>
      </c>
      <c r="FUW13" s="326">
        <v>0</v>
      </c>
      <c r="FUX13" s="328">
        <f t="shared" si="2132"/>
        <v>16</v>
      </c>
      <c r="FUY13" s="254">
        <f t="shared" si="2133"/>
        <v>1.9728729963008631</v>
      </c>
      <c r="FUZ13" s="326">
        <v>12</v>
      </c>
      <c r="FVA13" s="327">
        <f t="shared" si="2134"/>
        <v>2.7210884353741496</v>
      </c>
      <c r="FVB13" s="326">
        <v>4</v>
      </c>
      <c r="FVC13" s="327">
        <f t="shared" si="2135"/>
        <v>1.0810810810810811</v>
      </c>
      <c r="FVD13" s="326">
        <v>0</v>
      </c>
      <c r="FVE13" s="328">
        <f t="shared" si="2136"/>
        <v>16</v>
      </c>
      <c r="FVF13" s="254">
        <f t="shared" si="2137"/>
        <v>1.9728729963008631</v>
      </c>
      <c r="FVG13" s="326">
        <v>12</v>
      </c>
      <c r="FVH13" s="327">
        <f t="shared" si="2138"/>
        <v>2.7272727272727271</v>
      </c>
      <c r="FVI13" s="326">
        <v>4</v>
      </c>
      <c r="FVJ13" s="327">
        <f t="shared" si="2139"/>
        <v>1.0810810810810811</v>
      </c>
      <c r="FVK13" s="326">
        <v>0</v>
      </c>
      <c r="FVL13" s="328">
        <f t="shared" si="2140"/>
        <v>16</v>
      </c>
      <c r="FVM13" s="254">
        <f t="shared" si="2141"/>
        <v>1.9753086419753085</v>
      </c>
      <c r="FVN13" s="326">
        <v>12</v>
      </c>
      <c r="FVO13" s="327">
        <f t="shared" si="2142"/>
        <v>2.7334851936218678</v>
      </c>
      <c r="FVP13" s="326">
        <v>4</v>
      </c>
      <c r="FVQ13" s="327">
        <f t="shared" si="2143"/>
        <v>1.084010840108401</v>
      </c>
      <c r="FVR13" s="326">
        <v>0</v>
      </c>
      <c r="FVS13" s="328">
        <f t="shared" si="2144"/>
        <v>16</v>
      </c>
      <c r="FVT13" s="254">
        <f t="shared" si="2145"/>
        <v>1.9801980198019802</v>
      </c>
      <c r="FVU13" s="326">
        <v>11</v>
      </c>
      <c r="FVV13" s="327">
        <f t="shared" si="2146"/>
        <v>2.5171624713958809</v>
      </c>
      <c r="FVW13" s="326">
        <v>4</v>
      </c>
      <c r="FVX13" s="327">
        <f t="shared" si="2147"/>
        <v>1.0869565217391304</v>
      </c>
      <c r="FVY13" s="326">
        <v>0</v>
      </c>
      <c r="FVZ13" s="328">
        <f t="shared" si="2148"/>
        <v>15</v>
      </c>
      <c r="FWA13" s="254">
        <f t="shared" si="2149"/>
        <v>1.8633540372670807</v>
      </c>
      <c r="FWB13" s="326">
        <v>11</v>
      </c>
      <c r="FWC13" s="327">
        <f t="shared" si="2150"/>
        <v>2.5171624713958809</v>
      </c>
      <c r="FWD13" s="326">
        <v>4</v>
      </c>
      <c r="FWE13" s="327">
        <f t="shared" si="2151"/>
        <v>1.0899182561307901</v>
      </c>
      <c r="FWF13" s="326">
        <v>0</v>
      </c>
      <c r="FWG13" s="328">
        <f t="shared" si="2152"/>
        <v>15</v>
      </c>
      <c r="FWH13" s="254">
        <f t="shared" si="2153"/>
        <v>1.8656716417910446</v>
      </c>
      <c r="FWI13" s="326">
        <v>11</v>
      </c>
      <c r="FWJ13" s="327">
        <f t="shared" si="2154"/>
        <v>2.522935779816514</v>
      </c>
      <c r="FWK13" s="326">
        <v>4</v>
      </c>
      <c r="FWL13" s="327">
        <f t="shared" si="2155"/>
        <v>1.0928961748633881</v>
      </c>
      <c r="FWM13" s="326">
        <v>0</v>
      </c>
      <c r="FWN13" s="328">
        <f t="shared" si="2156"/>
        <v>15</v>
      </c>
      <c r="FWO13" s="254">
        <f t="shared" si="2157"/>
        <v>1.8703241895261846</v>
      </c>
      <c r="FWP13" s="326">
        <v>11</v>
      </c>
      <c r="FWQ13" s="327">
        <f t="shared" si="2158"/>
        <v>2.5462962962962963</v>
      </c>
      <c r="FWR13" s="326">
        <v>4</v>
      </c>
      <c r="FWS13" s="327">
        <f t="shared" si="2159"/>
        <v>1.0928961748633881</v>
      </c>
      <c r="FWT13" s="326">
        <v>0</v>
      </c>
      <c r="FWU13" s="328">
        <f t="shared" si="2160"/>
        <v>15</v>
      </c>
      <c r="FWV13" s="254">
        <f t="shared" si="2161"/>
        <v>1.8796992481203008</v>
      </c>
      <c r="FWW13" s="326">
        <v>11</v>
      </c>
      <c r="FWX13" s="327">
        <f t="shared" si="2162"/>
        <v>2.558139534883721</v>
      </c>
      <c r="FWY13" s="326">
        <v>4</v>
      </c>
      <c r="FWZ13" s="327">
        <f t="shared" si="2163"/>
        <v>1.0928961748633881</v>
      </c>
      <c r="FXA13" s="326">
        <v>0</v>
      </c>
      <c r="FXB13" s="328">
        <f t="shared" si="2164"/>
        <v>15</v>
      </c>
      <c r="FXC13" s="254">
        <f t="shared" si="2165"/>
        <v>1.8844221105527637</v>
      </c>
      <c r="FXD13" s="326">
        <v>11</v>
      </c>
      <c r="FXE13" s="327">
        <f t="shared" si="2166"/>
        <v>2.570093457943925</v>
      </c>
      <c r="FXF13" s="326">
        <v>4</v>
      </c>
      <c r="FXG13" s="327">
        <f t="shared" si="2167"/>
        <v>1.095890410958904</v>
      </c>
      <c r="FXH13" s="326">
        <v>0</v>
      </c>
      <c r="FXI13" s="328">
        <f t="shared" si="2168"/>
        <v>15</v>
      </c>
      <c r="FXJ13" s="254">
        <f t="shared" si="2169"/>
        <v>1.8915510718789406</v>
      </c>
      <c r="FXK13" s="326">
        <v>11</v>
      </c>
      <c r="FXL13" s="327">
        <f t="shared" si="2170"/>
        <v>2.570093457943925</v>
      </c>
      <c r="FXM13" s="326">
        <v>4</v>
      </c>
      <c r="FXN13" s="327">
        <f t="shared" si="2171"/>
        <v>1.1019283746556474</v>
      </c>
      <c r="FXO13" s="326">
        <v>0</v>
      </c>
      <c r="FXP13" s="328">
        <f t="shared" si="2172"/>
        <v>15</v>
      </c>
      <c r="FXQ13" s="254">
        <f t="shared" si="2173"/>
        <v>1.8963337547408345</v>
      </c>
      <c r="FXR13" s="326">
        <v>11</v>
      </c>
      <c r="FXS13" s="327">
        <f t="shared" si="2174"/>
        <v>2.5761124121779861</v>
      </c>
      <c r="FXT13" s="326">
        <v>4</v>
      </c>
      <c r="FXU13" s="327">
        <f t="shared" si="2175"/>
        <v>1.10803324099723</v>
      </c>
      <c r="FXV13" s="326">
        <v>0</v>
      </c>
      <c r="FXW13" s="328">
        <f t="shared" si="2176"/>
        <v>15</v>
      </c>
      <c r="FXX13" s="254">
        <f t="shared" si="2177"/>
        <v>1.9035532994923861</v>
      </c>
      <c r="FXY13" s="326">
        <v>11</v>
      </c>
      <c r="FXZ13" s="327">
        <f t="shared" si="2178"/>
        <v>2.5882352941176472</v>
      </c>
      <c r="FYA13" s="326">
        <v>4</v>
      </c>
      <c r="FYB13" s="327">
        <f t="shared" si="2179"/>
        <v>1.10803324099723</v>
      </c>
      <c r="FYC13" s="326">
        <v>0</v>
      </c>
      <c r="FYD13" s="328">
        <f t="shared" si="2180"/>
        <v>15</v>
      </c>
      <c r="FYE13" s="254">
        <f t="shared" si="2181"/>
        <v>1.9083969465648856</v>
      </c>
      <c r="FYF13" s="326">
        <v>11</v>
      </c>
      <c r="FYG13" s="327">
        <f t="shared" si="2182"/>
        <v>2.5882352941176472</v>
      </c>
      <c r="FYH13" s="326">
        <v>4</v>
      </c>
      <c r="FYI13" s="327">
        <f t="shared" si="2183"/>
        <v>1.10803324099723</v>
      </c>
      <c r="FYJ13" s="326">
        <v>0</v>
      </c>
      <c r="FYK13" s="328">
        <f t="shared" si="2184"/>
        <v>15</v>
      </c>
      <c r="FYL13" s="254">
        <f t="shared" si="2185"/>
        <v>1.9083969465648856</v>
      </c>
      <c r="FYM13" s="326">
        <v>11</v>
      </c>
      <c r="FYN13" s="327">
        <f t="shared" si="2186"/>
        <v>2.5882352941176472</v>
      </c>
      <c r="FYO13" s="326">
        <v>4</v>
      </c>
      <c r="FYP13" s="327">
        <f t="shared" si="2187"/>
        <v>1.1111111111111112</v>
      </c>
      <c r="FYQ13" s="326">
        <v>0</v>
      </c>
      <c r="FYR13" s="328">
        <f t="shared" si="2188"/>
        <v>15</v>
      </c>
      <c r="FYS13" s="254">
        <f t="shared" si="2189"/>
        <v>1.910828025477707</v>
      </c>
      <c r="FYT13" s="326">
        <v>11</v>
      </c>
      <c r="FYU13" s="327">
        <f t="shared" si="2190"/>
        <v>2.5882352941176472</v>
      </c>
      <c r="FYV13" s="326">
        <v>4</v>
      </c>
      <c r="FYW13" s="327">
        <f t="shared" si="2191"/>
        <v>1.1204481792717087</v>
      </c>
      <c r="FYX13" s="326">
        <v>0</v>
      </c>
      <c r="FYY13" s="328">
        <f t="shared" si="2192"/>
        <v>15</v>
      </c>
      <c r="FYZ13" s="254">
        <f t="shared" si="2193"/>
        <v>1.9181585677749362</v>
      </c>
      <c r="FZA13" s="326">
        <v>11</v>
      </c>
      <c r="FZB13" s="327">
        <f t="shared" si="2194"/>
        <v>2.6066350710900474</v>
      </c>
      <c r="FZC13" s="326">
        <v>4</v>
      </c>
      <c r="FZD13" s="327">
        <f t="shared" si="2195"/>
        <v>1.1299435028248588</v>
      </c>
      <c r="FZE13" s="326">
        <v>0</v>
      </c>
      <c r="FZF13" s="328">
        <f t="shared" si="2196"/>
        <v>15</v>
      </c>
      <c r="FZG13" s="254">
        <f t="shared" si="2197"/>
        <v>1.9329896907216495</v>
      </c>
      <c r="FZH13" s="326">
        <v>11</v>
      </c>
      <c r="FZI13" s="327">
        <f t="shared" si="2198"/>
        <v>2.6190476190476191</v>
      </c>
      <c r="FZJ13" s="326">
        <v>4</v>
      </c>
      <c r="FZK13" s="327">
        <f t="shared" si="2199"/>
        <v>1.1396011396011396</v>
      </c>
      <c r="FZL13" s="326">
        <v>0</v>
      </c>
      <c r="FZM13" s="328">
        <f t="shared" si="2200"/>
        <v>15</v>
      </c>
      <c r="FZN13" s="254">
        <f t="shared" si="2201"/>
        <v>1.9455252918287937</v>
      </c>
      <c r="FZO13" s="326">
        <v>11</v>
      </c>
      <c r="FZP13" s="327">
        <f t="shared" si="2202"/>
        <v>2.6190476190476191</v>
      </c>
      <c r="FZQ13" s="326">
        <v>4</v>
      </c>
      <c r="FZR13" s="327">
        <f t="shared" si="2203"/>
        <v>1.1428571428571428</v>
      </c>
      <c r="FZS13" s="326">
        <v>0</v>
      </c>
      <c r="FZT13" s="328">
        <f t="shared" si="2204"/>
        <v>15</v>
      </c>
      <c r="FZU13" s="254">
        <f t="shared" si="2205"/>
        <v>1.948051948051948</v>
      </c>
      <c r="FZV13" s="326">
        <v>11</v>
      </c>
      <c r="FZW13" s="327">
        <f t="shared" si="2206"/>
        <v>2.6315789473684208</v>
      </c>
      <c r="FZX13" s="326">
        <v>4</v>
      </c>
      <c r="FZY13" s="327">
        <f t="shared" si="2207"/>
        <v>1.1428571428571428</v>
      </c>
      <c r="FZZ13" s="326">
        <v>0</v>
      </c>
      <c r="GAA13" s="328">
        <f t="shared" si="2208"/>
        <v>15</v>
      </c>
      <c r="GAB13" s="254">
        <f t="shared" si="2209"/>
        <v>1.953125</v>
      </c>
      <c r="GAC13" s="326">
        <v>11</v>
      </c>
      <c r="GAD13" s="327">
        <f t="shared" si="2210"/>
        <v>2.6315789473684208</v>
      </c>
      <c r="GAE13" s="326">
        <v>4</v>
      </c>
      <c r="GAF13" s="327">
        <f t="shared" si="2211"/>
        <v>1.1461318051575931</v>
      </c>
      <c r="GAG13" s="326">
        <v>0</v>
      </c>
      <c r="GAH13" s="328">
        <f t="shared" si="2212"/>
        <v>15</v>
      </c>
      <c r="GAI13" s="254">
        <f t="shared" si="2213"/>
        <v>1.955671447196871</v>
      </c>
      <c r="GAJ13" s="326">
        <v>11</v>
      </c>
      <c r="GAK13" s="327">
        <f t="shared" si="2214"/>
        <v>2.6442307692307692</v>
      </c>
      <c r="GAL13" s="326">
        <v>4</v>
      </c>
      <c r="GAM13" s="327">
        <f t="shared" si="2215"/>
        <v>1.1461318051575931</v>
      </c>
      <c r="GAN13" s="326">
        <v>0</v>
      </c>
      <c r="GAO13" s="328">
        <f t="shared" si="2216"/>
        <v>15</v>
      </c>
      <c r="GAP13" s="254">
        <f t="shared" si="2217"/>
        <v>1.9607843137254901</v>
      </c>
      <c r="GAQ13" s="326">
        <v>11</v>
      </c>
      <c r="GAR13" s="327">
        <f t="shared" si="2218"/>
        <v>2.6442307692307692</v>
      </c>
      <c r="GAS13" s="326">
        <v>4</v>
      </c>
      <c r="GAT13" s="327">
        <f t="shared" si="2219"/>
        <v>1.1527377521613833</v>
      </c>
      <c r="GAU13" s="326">
        <v>0</v>
      </c>
      <c r="GAV13" s="328">
        <f t="shared" si="2220"/>
        <v>15</v>
      </c>
      <c r="GAW13" s="254">
        <f t="shared" si="2221"/>
        <v>1.9659239842726082</v>
      </c>
      <c r="GAX13" s="326">
        <v>11</v>
      </c>
      <c r="GAY13" s="327">
        <f t="shared" si="2222"/>
        <v>2.6570048309178742</v>
      </c>
      <c r="GAZ13" s="326">
        <v>4</v>
      </c>
      <c r="GBA13" s="327">
        <f t="shared" si="2223"/>
        <v>1.1560693641618496</v>
      </c>
      <c r="GBB13" s="326">
        <v>0</v>
      </c>
      <c r="GBC13" s="328">
        <f t="shared" si="2224"/>
        <v>15</v>
      </c>
      <c r="GBD13" s="254">
        <f t="shared" si="2225"/>
        <v>1.9736842105263157</v>
      </c>
      <c r="GBE13" s="326">
        <v>11</v>
      </c>
      <c r="GBF13" s="327">
        <f t="shared" si="2226"/>
        <v>2.6570048309178742</v>
      </c>
      <c r="GBG13" s="326">
        <v>4</v>
      </c>
      <c r="GBH13" s="327">
        <f t="shared" si="2227"/>
        <v>1.1594202898550725</v>
      </c>
      <c r="GBI13" s="326">
        <v>0</v>
      </c>
      <c r="GBJ13" s="328">
        <f t="shared" si="2228"/>
        <v>15</v>
      </c>
      <c r="GBK13" s="254">
        <f t="shared" si="2229"/>
        <v>1.9762845849802373</v>
      </c>
      <c r="GBL13" s="326">
        <v>11</v>
      </c>
      <c r="GBM13" s="327">
        <f t="shared" si="2230"/>
        <v>2.6634382566585959</v>
      </c>
      <c r="GBN13" s="326">
        <v>4</v>
      </c>
      <c r="GBO13" s="327">
        <f t="shared" si="2231"/>
        <v>1.1594202898550725</v>
      </c>
      <c r="GBP13" s="326">
        <v>0</v>
      </c>
      <c r="GBQ13" s="328">
        <f t="shared" si="2232"/>
        <v>15</v>
      </c>
      <c r="GBR13" s="254">
        <f t="shared" si="2233"/>
        <v>1.9788918205804751</v>
      </c>
      <c r="GBS13" s="326">
        <v>11</v>
      </c>
      <c r="GBT13" s="327">
        <f t="shared" si="2234"/>
        <v>2.6699029126213589</v>
      </c>
      <c r="GBU13" s="326">
        <v>4</v>
      </c>
      <c r="GBV13" s="327">
        <f t="shared" si="2235"/>
        <v>1.1627906976744187</v>
      </c>
      <c r="GBW13" s="326">
        <v>0</v>
      </c>
      <c r="GBX13" s="328">
        <f t="shared" si="2236"/>
        <v>15</v>
      </c>
      <c r="GBY13" s="254">
        <f t="shared" si="2237"/>
        <v>1.984126984126984</v>
      </c>
      <c r="GBZ13" s="326">
        <v>11</v>
      </c>
      <c r="GCA13" s="327">
        <f t="shared" si="2238"/>
        <v>2.6894865525672369</v>
      </c>
      <c r="GCB13" s="326">
        <v>4</v>
      </c>
      <c r="GCC13" s="327">
        <f t="shared" si="2239"/>
        <v>1.1661807580174928</v>
      </c>
      <c r="GCD13" s="326">
        <v>0</v>
      </c>
      <c r="GCE13" s="328">
        <f t="shared" si="2240"/>
        <v>15</v>
      </c>
      <c r="GCF13" s="254">
        <f t="shared" si="2241"/>
        <v>1.9946808510638299</v>
      </c>
      <c r="GCG13" s="326">
        <v>11</v>
      </c>
      <c r="GCH13" s="327">
        <f t="shared" si="2242"/>
        <v>2.6894865525672369</v>
      </c>
      <c r="GCI13" s="326">
        <v>4</v>
      </c>
      <c r="GCJ13" s="327">
        <f t="shared" si="2243"/>
        <v>1.1764705882352942</v>
      </c>
      <c r="GCK13" s="326">
        <v>0</v>
      </c>
      <c r="GCL13" s="328">
        <f t="shared" si="2244"/>
        <v>15</v>
      </c>
      <c r="GCM13" s="254">
        <f t="shared" si="2245"/>
        <v>2.0026702269692924</v>
      </c>
      <c r="GCN13" s="326">
        <v>11</v>
      </c>
      <c r="GCO13" s="327">
        <f t="shared" si="2246"/>
        <v>2.6960784313725492</v>
      </c>
      <c r="GCP13" s="326">
        <v>4</v>
      </c>
      <c r="GCQ13" s="327">
        <f t="shared" si="2247"/>
        <v>1.1834319526627219</v>
      </c>
      <c r="GCR13" s="326">
        <v>0</v>
      </c>
      <c r="GCS13" s="328">
        <f t="shared" si="2248"/>
        <v>15</v>
      </c>
      <c r="GCT13" s="254">
        <f t="shared" si="2249"/>
        <v>2.0107238605898123</v>
      </c>
      <c r="GCU13" s="326">
        <v>11</v>
      </c>
      <c r="GCV13" s="327">
        <f t="shared" si="2250"/>
        <v>2.7027027027027026</v>
      </c>
      <c r="GCW13" s="326">
        <v>4</v>
      </c>
      <c r="GCX13" s="327">
        <f t="shared" si="2251"/>
        <v>1.1834319526627219</v>
      </c>
      <c r="GCY13" s="326">
        <v>0</v>
      </c>
      <c r="GCZ13" s="328">
        <f t="shared" si="2252"/>
        <v>15</v>
      </c>
      <c r="GDA13" s="254">
        <f t="shared" si="2253"/>
        <v>2.0134228187919461</v>
      </c>
      <c r="GDB13" s="326">
        <v>10</v>
      </c>
      <c r="GDC13" s="327">
        <f t="shared" si="2254"/>
        <v>2.4691358024691357</v>
      </c>
      <c r="GDD13" s="326">
        <v>4</v>
      </c>
      <c r="GDE13" s="327">
        <f t="shared" si="2255"/>
        <v>1.1904761904761905</v>
      </c>
      <c r="GDF13" s="326">
        <v>0</v>
      </c>
      <c r="GDG13" s="328">
        <f t="shared" si="2256"/>
        <v>14</v>
      </c>
      <c r="GDH13" s="254">
        <f t="shared" si="2257"/>
        <v>1.8893387314439947</v>
      </c>
      <c r="GDI13" s="326">
        <v>10</v>
      </c>
      <c r="GDJ13" s="327">
        <f t="shared" si="2258"/>
        <v>2.4691358024691357</v>
      </c>
      <c r="GDK13" s="326">
        <v>4</v>
      </c>
      <c r="GDL13" s="327">
        <f t="shared" si="2259"/>
        <v>1.1904761904761905</v>
      </c>
      <c r="GDM13" s="326">
        <v>0</v>
      </c>
      <c r="GDN13" s="328">
        <f t="shared" si="2260"/>
        <v>14</v>
      </c>
      <c r="GDO13" s="254">
        <f t="shared" si="2261"/>
        <v>1.8893387314439947</v>
      </c>
      <c r="GDP13" s="326">
        <v>10</v>
      </c>
      <c r="GDQ13" s="327">
        <f t="shared" si="2262"/>
        <v>2.4691358024691357</v>
      </c>
      <c r="GDR13" s="326">
        <v>4</v>
      </c>
      <c r="GDS13" s="327">
        <f t="shared" si="2263"/>
        <v>1.1976047904191618</v>
      </c>
      <c r="GDT13" s="326">
        <v>0</v>
      </c>
      <c r="GDU13" s="328">
        <f t="shared" si="2264"/>
        <v>14</v>
      </c>
      <c r="GDV13" s="254">
        <f t="shared" si="2265"/>
        <v>1.8944519621109608</v>
      </c>
      <c r="GDW13" s="326">
        <v>10</v>
      </c>
      <c r="GDX13" s="327">
        <f t="shared" si="2266"/>
        <v>2.4752475247524752</v>
      </c>
      <c r="GDY13" s="326">
        <v>4</v>
      </c>
      <c r="GDZ13" s="327">
        <f t="shared" si="2267"/>
        <v>1.2012012012012012</v>
      </c>
      <c r="GEA13" s="326">
        <v>0</v>
      </c>
      <c r="GEB13" s="328">
        <f t="shared" si="2268"/>
        <v>14</v>
      </c>
      <c r="GEC13" s="254">
        <f t="shared" si="2269"/>
        <v>1.8995929443690638</v>
      </c>
      <c r="GED13" s="326">
        <v>10</v>
      </c>
      <c r="GEE13" s="327">
        <f t="shared" si="2270"/>
        <v>2.4752475247524752</v>
      </c>
      <c r="GEF13" s="326">
        <v>4</v>
      </c>
      <c r="GEG13" s="327">
        <f t="shared" si="2271"/>
        <v>1.2048192771084338</v>
      </c>
      <c r="GEH13" s="326">
        <v>0</v>
      </c>
      <c r="GEI13" s="328">
        <f t="shared" si="2272"/>
        <v>14</v>
      </c>
      <c r="GEJ13" s="254">
        <f t="shared" si="2273"/>
        <v>1.9021739130434785</v>
      </c>
      <c r="GEK13" s="326">
        <v>10</v>
      </c>
      <c r="GEL13" s="327">
        <f t="shared" si="2274"/>
        <v>2.481389578163772</v>
      </c>
      <c r="GEM13" s="326">
        <v>4</v>
      </c>
      <c r="GEN13" s="327">
        <f t="shared" si="2275"/>
        <v>1.21580547112462</v>
      </c>
      <c r="GEO13" s="326">
        <v>0</v>
      </c>
      <c r="GEP13" s="328">
        <f t="shared" si="2276"/>
        <v>14</v>
      </c>
      <c r="GEQ13" s="254">
        <f t="shared" si="2277"/>
        <v>1.9125683060109291</v>
      </c>
      <c r="GER13" s="326">
        <v>10</v>
      </c>
      <c r="GES13" s="327">
        <f t="shared" si="2278"/>
        <v>2.4875621890547266</v>
      </c>
      <c r="GET13" s="326">
        <v>4</v>
      </c>
      <c r="GEU13" s="327">
        <f t="shared" si="2279"/>
        <v>1.2195121951219512</v>
      </c>
      <c r="GEV13" s="326">
        <v>0</v>
      </c>
      <c r="GEW13" s="328">
        <f t="shared" si="2280"/>
        <v>14</v>
      </c>
      <c r="GEX13" s="254">
        <f t="shared" si="2281"/>
        <v>1.9178082191780823</v>
      </c>
      <c r="GEY13" s="326">
        <v>10</v>
      </c>
      <c r="GEZ13" s="327">
        <f t="shared" si="2282"/>
        <v>2.4875621890547266</v>
      </c>
      <c r="GFA13" s="326">
        <v>4</v>
      </c>
      <c r="GFB13" s="327">
        <f t="shared" si="2283"/>
        <v>1.2232415902140672</v>
      </c>
      <c r="GFC13" s="326">
        <v>0</v>
      </c>
      <c r="GFD13" s="328">
        <f t="shared" si="2284"/>
        <v>14</v>
      </c>
      <c r="GFE13" s="254">
        <f t="shared" si="2285"/>
        <v>1.9204389574759946</v>
      </c>
      <c r="GFF13" s="326">
        <v>10</v>
      </c>
      <c r="GFG13" s="327">
        <f t="shared" si="2286"/>
        <v>2.4937655860349128</v>
      </c>
      <c r="GFH13" s="326">
        <v>4</v>
      </c>
      <c r="GFI13" s="327">
        <f t="shared" si="2287"/>
        <v>1.2232415902140672</v>
      </c>
      <c r="GFJ13" s="326">
        <v>0</v>
      </c>
      <c r="GFK13" s="328">
        <f t="shared" si="2288"/>
        <v>14</v>
      </c>
      <c r="GFL13" s="254">
        <f t="shared" si="2289"/>
        <v>1.9230769230769231</v>
      </c>
      <c r="GFM13" s="326">
        <v>10</v>
      </c>
      <c r="GFN13" s="327">
        <f t="shared" si="2290"/>
        <v>2.5</v>
      </c>
      <c r="GFO13" s="326">
        <v>4</v>
      </c>
      <c r="GFP13" s="327">
        <f t="shared" si="2291"/>
        <v>1.2345679012345678</v>
      </c>
      <c r="GFQ13" s="326">
        <v>0</v>
      </c>
      <c r="GFR13" s="328">
        <f t="shared" si="2292"/>
        <v>14</v>
      </c>
      <c r="GFS13" s="254">
        <f t="shared" si="2293"/>
        <v>1.9337016574585635</v>
      </c>
      <c r="GFT13" s="326">
        <v>10</v>
      </c>
      <c r="GFU13" s="327">
        <f t="shared" si="2294"/>
        <v>2.5062656641604009</v>
      </c>
      <c r="GFV13" s="326">
        <v>4</v>
      </c>
      <c r="GFW13" s="327">
        <f t="shared" si="2295"/>
        <v>1.2383900928792571</v>
      </c>
      <c r="GFX13" s="326">
        <v>0</v>
      </c>
      <c r="GFY13" s="328">
        <f t="shared" si="2296"/>
        <v>14</v>
      </c>
      <c r="GFZ13" s="254">
        <f t="shared" si="2297"/>
        <v>1.9390581717451523</v>
      </c>
      <c r="GGA13" s="326">
        <v>10</v>
      </c>
      <c r="GGB13" s="327">
        <f t="shared" si="2298"/>
        <v>2.518891687657431</v>
      </c>
      <c r="GGC13" s="326">
        <v>4</v>
      </c>
      <c r="GGD13" s="327">
        <f t="shared" si="2299"/>
        <v>1.25</v>
      </c>
      <c r="GGE13" s="326">
        <v>0</v>
      </c>
      <c r="GGF13" s="328">
        <f t="shared" si="2300"/>
        <v>14</v>
      </c>
      <c r="GGG13" s="254">
        <f t="shared" si="2301"/>
        <v>1.9525801952580195</v>
      </c>
      <c r="GGH13" s="326">
        <v>10</v>
      </c>
      <c r="GGI13" s="327">
        <f t="shared" si="2302"/>
        <v>2.5252525252525251</v>
      </c>
      <c r="GGJ13" s="326">
        <v>4</v>
      </c>
      <c r="GGK13" s="327">
        <f t="shared" si="2303"/>
        <v>1.25</v>
      </c>
      <c r="GGL13" s="326">
        <v>0</v>
      </c>
      <c r="GGM13" s="328">
        <f t="shared" si="2304"/>
        <v>14</v>
      </c>
      <c r="GGN13" s="254">
        <f t="shared" si="2305"/>
        <v>1.9553072625698324</v>
      </c>
      <c r="GGO13" s="326">
        <v>10</v>
      </c>
      <c r="GGP13" s="327">
        <f t="shared" si="2306"/>
        <v>2.5445292620865136</v>
      </c>
      <c r="GGQ13" s="326">
        <v>4</v>
      </c>
      <c r="GGR13" s="327">
        <f t="shared" si="2307"/>
        <v>1.2539184952978055</v>
      </c>
      <c r="GGS13" s="326">
        <v>0</v>
      </c>
      <c r="GGT13" s="328">
        <f t="shared" si="2308"/>
        <v>14</v>
      </c>
      <c r="GGU13" s="254">
        <f t="shared" si="2309"/>
        <v>1.9662921348314606</v>
      </c>
      <c r="GGV13" s="326">
        <v>10</v>
      </c>
      <c r="GGW13" s="327">
        <f t="shared" si="2310"/>
        <v>2.5575447570332481</v>
      </c>
      <c r="GGX13" s="326">
        <v>4</v>
      </c>
      <c r="GGY13" s="327">
        <f t="shared" si="2311"/>
        <v>1.2539184952978055</v>
      </c>
      <c r="GGZ13" s="326">
        <v>0</v>
      </c>
      <c r="GHA13" s="328">
        <f t="shared" si="2312"/>
        <v>14</v>
      </c>
      <c r="GHB13" s="254">
        <f t="shared" si="2313"/>
        <v>1.971830985915493</v>
      </c>
      <c r="GHC13" s="326">
        <v>10</v>
      </c>
      <c r="GHD13" s="327">
        <f t="shared" si="2314"/>
        <v>2.5641025641025639</v>
      </c>
      <c r="GHE13" s="326">
        <v>4</v>
      </c>
      <c r="GHF13" s="327">
        <f t="shared" si="2315"/>
        <v>1.2539184952978055</v>
      </c>
      <c r="GHG13" s="326">
        <v>0</v>
      </c>
      <c r="GHH13" s="328">
        <f t="shared" si="2316"/>
        <v>14</v>
      </c>
      <c r="GHI13" s="254">
        <f t="shared" si="2317"/>
        <v>1.9746121297602257</v>
      </c>
      <c r="GHJ13" s="326">
        <v>10</v>
      </c>
      <c r="GHK13" s="327">
        <f t="shared" si="2318"/>
        <v>2.5641025641025639</v>
      </c>
      <c r="GHL13" s="326">
        <v>4</v>
      </c>
      <c r="GHM13" s="327">
        <f t="shared" si="2319"/>
        <v>1.2539184952978055</v>
      </c>
      <c r="GHN13" s="326">
        <v>0</v>
      </c>
      <c r="GHO13" s="328">
        <f t="shared" si="2320"/>
        <v>14</v>
      </c>
      <c r="GHP13" s="254">
        <f t="shared" si="2321"/>
        <v>1.9746121297602257</v>
      </c>
      <c r="GHQ13" s="326">
        <v>10</v>
      </c>
      <c r="GHR13" s="327">
        <f t="shared" si="2322"/>
        <v>2.5839793281653747</v>
      </c>
      <c r="GHS13" s="326">
        <v>4</v>
      </c>
      <c r="GHT13" s="327">
        <f t="shared" si="2323"/>
        <v>1.257861635220126</v>
      </c>
      <c r="GHU13" s="326">
        <v>0</v>
      </c>
      <c r="GHV13" s="328">
        <f t="shared" si="2324"/>
        <v>14</v>
      </c>
      <c r="GHW13" s="254">
        <f t="shared" si="2325"/>
        <v>1.9858156028368796</v>
      </c>
      <c r="GHX13" s="326">
        <v>10</v>
      </c>
      <c r="GHY13" s="327">
        <f t="shared" si="2326"/>
        <v>2.5974025974025974</v>
      </c>
      <c r="GHZ13" s="326">
        <v>4</v>
      </c>
      <c r="GIA13" s="327">
        <f t="shared" si="2327"/>
        <v>1.2618296529968454</v>
      </c>
      <c r="GIB13" s="326">
        <v>0</v>
      </c>
      <c r="GIC13" s="328">
        <f t="shared" si="2328"/>
        <v>14</v>
      </c>
      <c r="GID13" s="254">
        <f t="shared" si="2329"/>
        <v>1.9943019943019942</v>
      </c>
      <c r="GIE13" s="326">
        <v>10</v>
      </c>
      <c r="GIF13" s="327">
        <f t="shared" si="2330"/>
        <v>2.604166666666667</v>
      </c>
      <c r="GIG13" s="326">
        <v>4</v>
      </c>
      <c r="GIH13" s="327">
        <f t="shared" si="2331"/>
        <v>1.2618296529968454</v>
      </c>
      <c r="GII13" s="326">
        <v>0</v>
      </c>
      <c r="GIJ13" s="328">
        <f t="shared" si="2332"/>
        <v>14</v>
      </c>
      <c r="GIK13" s="254">
        <f t="shared" si="2333"/>
        <v>1.9971469329529243</v>
      </c>
      <c r="GIL13" s="326">
        <v>10</v>
      </c>
      <c r="GIM13" s="327">
        <f t="shared" si="2334"/>
        <v>2.610966057441253</v>
      </c>
      <c r="GIN13" s="326">
        <v>4</v>
      </c>
      <c r="GIO13" s="327">
        <f t="shared" si="2335"/>
        <v>1.2698412698412698</v>
      </c>
      <c r="GIP13" s="326">
        <v>0</v>
      </c>
      <c r="GIQ13" s="328">
        <f t="shared" si="2336"/>
        <v>14</v>
      </c>
      <c r="GIR13" s="254">
        <f t="shared" si="2337"/>
        <v>2.005730659025788</v>
      </c>
      <c r="GIS13" s="326">
        <v>10</v>
      </c>
      <c r="GIT13" s="327">
        <f t="shared" si="2338"/>
        <v>2.6178010471204187</v>
      </c>
      <c r="GIU13" s="326">
        <v>4</v>
      </c>
      <c r="GIV13" s="327">
        <f t="shared" si="2339"/>
        <v>1.2779552715654952</v>
      </c>
      <c r="GIW13" s="326">
        <v>0</v>
      </c>
      <c r="GIX13" s="328">
        <f t="shared" si="2340"/>
        <v>14</v>
      </c>
      <c r="GIY13" s="254">
        <f t="shared" si="2341"/>
        <v>2.014388489208633</v>
      </c>
      <c r="GIZ13" s="326">
        <v>10</v>
      </c>
      <c r="GJA13" s="327">
        <f t="shared" si="2342"/>
        <v>2.6246719160104988</v>
      </c>
      <c r="GJB13" s="326">
        <v>4</v>
      </c>
      <c r="GJC13" s="327">
        <f t="shared" si="2343"/>
        <v>1.3029315960912053</v>
      </c>
      <c r="GJD13" s="326">
        <v>0</v>
      </c>
      <c r="GJE13" s="328">
        <f t="shared" si="2344"/>
        <v>14</v>
      </c>
      <c r="GJF13" s="254">
        <f t="shared" si="2345"/>
        <v>2.0348837209302326</v>
      </c>
      <c r="GJG13" s="326">
        <v>10</v>
      </c>
      <c r="GJH13" s="327">
        <f t="shared" si="2346"/>
        <v>2.6525198938992043</v>
      </c>
      <c r="GJI13" s="326">
        <v>4</v>
      </c>
      <c r="GJJ13" s="327">
        <f t="shared" si="2347"/>
        <v>1.3071895424836601</v>
      </c>
      <c r="GJK13" s="326">
        <v>0</v>
      </c>
      <c r="GJL13" s="328">
        <f t="shared" si="2348"/>
        <v>14</v>
      </c>
      <c r="GJM13" s="254">
        <f t="shared" si="2349"/>
        <v>2.0497803806734991</v>
      </c>
      <c r="GJN13" s="326">
        <v>9</v>
      </c>
      <c r="GJO13" s="327">
        <f t="shared" si="2350"/>
        <v>2.4</v>
      </c>
      <c r="GJP13" s="326">
        <v>4</v>
      </c>
      <c r="GJQ13" s="327">
        <f t="shared" si="2351"/>
        <v>1.3114754098360655</v>
      </c>
      <c r="GJR13" s="326">
        <v>0</v>
      </c>
      <c r="GJS13" s="328">
        <f t="shared" si="2352"/>
        <v>13</v>
      </c>
      <c r="GJT13" s="254">
        <f t="shared" si="2353"/>
        <v>1.911764705882353</v>
      </c>
      <c r="GJU13" s="326">
        <v>8</v>
      </c>
      <c r="GJV13" s="327">
        <f t="shared" si="2354"/>
        <v>2.1563342318059302</v>
      </c>
      <c r="GJW13" s="326">
        <v>4</v>
      </c>
      <c r="GJX13" s="327">
        <f t="shared" si="2355"/>
        <v>1.3245033112582782</v>
      </c>
      <c r="GJY13" s="326">
        <v>0</v>
      </c>
      <c r="GJZ13" s="328">
        <f t="shared" si="2356"/>
        <v>12</v>
      </c>
      <c r="GKA13" s="254">
        <f t="shared" si="2357"/>
        <v>1.7830609212481425</v>
      </c>
      <c r="GKB13" s="326">
        <v>8</v>
      </c>
      <c r="GKC13" s="327">
        <f t="shared" si="2358"/>
        <v>2.1621621621621623</v>
      </c>
      <c r="GKD13" s="326">
        <v>4</v>
      </c>
      <c r="GKE13" s="327">
        <f t="shared" si="2359"/>
        <v>1.3333333333333335</v>
      </c>
      <c r="GKF13" s="326">
        <v>0</v>
      </c>
      <c r="GKG13" s="328">
        <f t="shared" si="2360"/>
        <v>12</v>
      </c>
      <c r="GKH13" s="254">
        <f t="shared" si="2361"/>
        <v>1.791044776119403</v>
      </c>
      <c r="GKI13" s="326">
        <v>8</v>
      </c>
      <c r="GKJ13" s="327">
        <f t="shared" si="2362"/>
        <v>2.1739130434782608</v>
      </c>
      <c r="GKK13" s="326">
        <v>4</v>
      </c>
      <c r="GKL13" s="327">
        <f t="shared" si="2363"/>
        <v>1.3422818791946309</v>
      </c>
      <c r="GKM13" s="326">
        <v>0</v>
      </c>
      <c r="GKN13" s="328">
        <f t="shared" si="2364"/>
        <v>12</v>
      </c>
      <c r="GKO13" s="254">
        <f t="shared" si="2365"/>
        <v>1.8018018018018018</v>
      </c>
      <c r="GKP13" s="326">
        <v>8</v>
      </c>
      <c r="GKQ13" s="327">
        <f t="shared" si="2366"/>
        <v>2.1917808219178081</v>
      </c>
      <c r="GKR13" s="326">
        <v>4</v>
      </c>
      <c r="GKS13" s="327">
        <f t="shared" si="2367"/>
        <v>1.3698630136986301</v>
      </c>
      <c r="GKT13" s="326">
        <v>0</v>
      </c>
      <c r="GKU13" s="328">
        <f t="shared" si="2368"/>
        <v>12</v>
      </c>
      <c r="GKV13" s="254">
        <f t="shared" si="2369"/>
        <v>1.8264840182648401</v>
      </c>
      <c r="GKW13" s="326">
        <v>7</v>
      </c>
      <c r="GKX13" s="327">
        <f t="shared" si="2370"/>
        <v>1.9283746556473829</v>
      </c>
      <c r="GKY13" s="326">
        <v>4</v>
      </c>
      <c r="GKZ13" s="327">
        <f t="shared" si="2371"/>
        <v>1.3793103448275863</v>
      </c>
      <c r="GLA13" s="326">
        <v>0</v>
      </c>
      <c r="GLB13" s="328">
        <f t="shared" si="2372"/>
        <v>11</v>
      </c>
      <c r="GLC13" s="254">
        <f t="shared" si="2373"/>
        <v>1.6845329249617151</v>
      </c>
      <c r="GLD13" s="326">
        <v>7</v>
      </c>
      <c r="GLE13" s="327">
        <f t="shared" si="2374"/>
        <v>1.9337016574585635</v>
      </c>
      <c r="GLF13" s="326">
        <v>4</v>
      </c>
      <c r="GLG13" s="327">
        <f t="shared" si="2375"/>
        <v>1.3937282229965158</v>
      </c>
      <c r="GLH13" s="326">
        <v>0</v>
      </c>
      <c r="GLI13" s="328">
        <f t="shared" si="2376"/>
        <v>11</v>
      </c>
      <c r="GLJ13" s="254">
        <f t="shared" si="2377"/>
        <v>1.6949152542372881</v>
      </c>
      <c r="GLK13" s="326">
        <v>7</v>
      </c>
      <c r="GLL13" s="327">
        <f t="shared" si="2378"/>
        <v>1.9553072625698324</v>
      </c>
      <c r="GLM13" s="326">
        <v>4</v>
      </c>
      <c r="GLN13" s="327">
        <f t="shared" si="2379"/>
        <v>1.4084507042253522</v>
      </c>
      <c r="GLO13" s="326">
        <v>0</v>
      </c>
      <c r="GLP13" s="328">
        <f t="shared" si="2380"/>
        <v>11</v>
      </c>
      <c r="GLQ13" s="254">
        <f t="shared" si="2381"/>
        <v>1.7133956386292832</v>
      </c>
      <c r="GLR13" s="326">
        <v>7</v>
      </c>
      <c r="GLS13" s="327">
        <f t="shared" si="2382"/>
        <v>1.971830985915493</v>
      </c>
      <c r="GLT13" s="326">
        <v>4</v>
      </c>
      <c r="GLU13" s="327">
        <f t="shared" si="2383"/>
        <v>1.4285714285714286</v>
      </c>
      <c r="GLV13" s="326">
        <v>0</v>
      </c>
      <c r="GLW13" s="328">
        <f t="shared" si="2384"/>
        <v>11</v>
      </c>
      <c r="GLX13" s="254">
        <f t="shared" si="2385"/>
        <v>1.7322834645669292</v>
      </c>
      <c r="GLY13" s="326">
        <v>6</v>
      </c>
      <c r="GLZ13" s="327">
        <f t="shared" si="2386"/>
        <v>1.7341040462427744</v>
      </c>
      <c r="GMA13" s="326">
        <v>4</v>
      </c>
      <c r="GMB13" s="327">
        <f t="shared" si="2387"/>
        <v>1.4545454545454546</v>
      </c>
      <c r="GMC13" s="326">
        <v>0</v>
      </c>
      <c r="GMD13" s="328">
        <f t="shared" si="2388"/>
        <v>10</v>
      </c>
      <c r="GME13" s="254">
        <f t="shared" si="2389"/>
        <v>1.6103059581320449</v>
      </c>
      <c r="GMF13" s="326">
        <v>6</v>
      </c>
      <c r="GMG13" s="327">
        <f t="shared" si="2390"/>
        <v>1.749271137026239</v>
      </c>
      <c r="GMH13" s="326">
        <v>4</v>
      </c>
      <c r="GMI13" s="327">
        <f t="shared" si="2391"/>
        <v>1.4705882352941175</v>
      </c>
      <c r="GMJ13" s="326">
        <v>0</v>
      </c>
      <c r="GMK13" s="328">
        <f t="shared" si="2392"/>
        <v>10</v>
      </c>
      <c r="GML13" s="254">
        <f t="shared" si="2393"/>
        <v>1.6260162601626018</v>
      </c>
      <c r="GMM13" s="326">
        <v>6</v>
      </c>
      <c r="GMN13" s="327">
        <f t="shared" si="2394"/>
        <v>1.7699115044247788</v>
      </c>
      <c r="GMO13" s="326">
        <v>4</v>
      </c>
      <c r="GMP13" s="327">
        <f t="shared" si="2395"/>
        <v>1.4981273408239701</v>
      </c>
      <c r="GMQ13" s="326">
        <v>0</v>
      </c>
      <c r="GMR13" s="328">
        <f t="shared" si="2396"/>
        <v>10</v>
      </c>
      <c r="GMS13" s="254">
        <f t="shared" si="2397"/>
        <v>1.6501650165016499</v>
      </c>
      <c r="GMT13" s="326">
        <v>6</v>
      </c>
      <c r="GMU13" s="327">
        <f t="shared" si="2398"/>
        <v>1.8237082066869299</v>
      </c>
      <c r="GMV13" s="326">
        <v>3</v>
      </c>
      <c r="GMW13" s="327">
        <f t="shared" si="2399"/>
        <v>1.1406844106463878</v>
      </c>
      <c r="GMX13" s="326">
        <v>0</v>
      </c>
      <c r="GMY13" s="328">
        <f t="shared" si="2400"/>
        <v>9</v>
      </c>
      <c r="GMZ13" s="254">
        <f t="shared" si="2401"/>
        <v>1.5202702702702704</v>
      </c>
      <c r="GNA13" s="326">
        <v>6</v>
      </c>
      <c r="GNB13" s="327">
        <f t="shared" si="2402"/>
        <v>1.8461538461538463</v>
      </c>
      <c r="GNC13" s="326">
        <v>3</v>
      </c>
      <c r="GND13" s="327">
        <f t="shared" si="2403"/>
        <v>1.1583011583011582</v>
      </c>
      <c r="GNE13" s="326">
        <v>0</v>
      </c>
      <c r="GNF13" s="328">
        <f t="shared" si="2404"/>
        <v>9</v>
      </c>
      <c r="GNG13" s="254">
        <f t="shared" si="2405"/>
        <v>1.5410958904109588</v>
      </c>
      <c r="GNH13" s="326">
        <v>6</v>
      </c>
      <c r="GNI13" s="327">
        <f t="shared" si="2406"/>
        <v>1.8575851393188854</v>
      </c>
      <c r="GNJ13" s="326">
        <v>3</v>
      </c>
      <c r="GNK13" s="327">
        <f t="shared" si="2407"/>
        <v>1.1857707509881421</v>
      </c>
      <c r="GNL13" s="326">
        <v>0</v>
      </c>
      <c r="GNM13" s="328">
        <f t="shared" si="2408"/>
        <v>9</v>
      </c>
      <c r="GNN13" s="254">
        <f t="shared" si="2409"/>
        <v>1.5625</v>
      </c>
      <c r="GNO13" s="326">
        <v>4</v>
      </c>
      <c r="GNP13" s="327">
        <f t="shared" si="2410"/>
        <v>1.2539184952978055</v>
      </c>
      <c r="GNQ13" s="326">
        <v>3</v>
      </c>
      <c r="GNR13" s="327">
        <f t="shared" si="2411"/>
        <v>1.2244897959183674</v>
      </c>
      <c r="GNS13" s="326">
        <v>0</v>
      </c>
      <c r="GNT13" s="328">
        <f t="shared" si="2412"/>
        <v>7</v>
      </c>
      <c r="GNU13" s="254">
        <f t="shared" si="2413"/>
        <v>1.2411347517730498</v>
      </c>
      <c r="GNV13" s="326">
        <v>3</v>
      </c>
      <c r="GNW13" s="327">
        <f t="shared" si="2414"/>
        <v>0.97402597402597402</v>
      </c>
      <c r="GNX13" s="326">
        <v>3</v>
      </c>
      <c r="GNY13" s="327">
        <f t="shared" si="2415"/>
        <v>1.2605042016806722</v>
      </c>
      <c r="GNZ13" s="326">
        <v>0</v>
      </c>
      <c r="GOA13" s="328">
        <f t="shared" si="2416"/>
        <v>6</v>
      </c>
      <c r="GOB13" s="254">
        <f t="shared" si="2417"/>
        <v>1.098901098901099</v>
      </c>
      <c r="GOC13" s="326">
        <v>3</v>
      </c>
      <c r="GOD13" s="327">
        <f t="shared" si="2418"/>
        <v>0.98360655737704927</v>
      </c>
      <c r="GOE13" s="326">
        <v>3</v>
      </c>
      <c r="GOF13" s="327">
        <f t="shared" si="2419"/>
        <v>1.2931034482758621</v>
      </c>
      <c r="GOG13" s="326">
        <v>0</v>
      </c>
      <c r="GOH13" s="328">
        <f t="shared" si="2420"/>
        <v>6</v>
      </c>
      <c r="GOI13" s="254">
        <f t="shared" si="2421"/>
        <v>1.1173184357541899</v>
      </c>
      <c r="GOJ13" s="326">
        <v>3</v>
      </c>
      <c r="GOK13" s="327">
        <f t="shared" si="2422"/>
        <v>1.0135135135135136</v>
      </c>
      <c r="GOL13" s="326">
        <v>3</v>
      </c>
      <c r="GOM13" s="327">
        <f t="shared" si="2423"/>
        <v>1.3392857142857142</v>
      </c>
      <c r="GON13" s="326">
        <v>0</v>
      </c>
      <c r="GOO13" s="328">
        <f t="shared" si="2424"/>
        <v>6</v>
      </c>
      <c r="GOP13" s="254">
        <f t="shared" si="2425"/>
        <v>1.153846153846154</v>
      </c>
      <c r="GOQ13" s="326">
        <v>3</v>
      </c>
      <c r="GOR13" s="327">
        <f t="shared" si="2426"/>
        <v>1.0526315789473684</v>
      </c>
      <c r="GOS13" s="326">
        <v>3</v>
      </c>
      <c r="GOT13" s="327">
        <f t="shared" si="2427"/>
        <v>1.3824884792626728</v>
      </c>
      <c r="GOU13" s="326">
        <v>0</v>
      </c>
      <c r="GOV13" s="328">
        <f t="shared" si="2428"/>
        <v>6</v>
      </c>
      <c r="GOW13" s="254">
        <f t="shared" si="2429"/>
        <v>1.1952191235059761</v>
      </c>
      <c r="GOX13" s="326">
        <v>3</v>
      </c>
      <c r="GOY13" s="327">
        <f t="shared" si="2430"/>
        <v>1.079136690647482</v>
      </c>
      <c r="GOZ13" s="326">
        <v>3</v>
      </c>
      <c r="GPA13" s="327">
        <f t="shared" si="2431"/>
        <v>1.4218009478672986</v>
      </c>
      <c r="GPB13" s="326">
        <v>0</v>
      </c>
      <c r="GPC13" s="328">
        <f t="shared" si="2432"/>
        <v>6</v>
      </c>
      <c r="GPD13" s="254">
        <f t="shared" si="2433"/>
        <v>1.2269938650306749</v>
      </c>
      <c r="GPE13" s="326">
        <v>2</v>
      </c>
      <c r="GPF13" s="327">
        <f t="shared" si="2434"/>
        <v>0.75471698113207553</v>
      </c>
      <c r="GPG13" s="326">
        <v>3</v>
      </c>
      <c r="GPH13" s="327">
        <f t="shared" si="2435"/>
        <v>1.4925373134328357</v>
      </c>
      <c r="GPI13" s="326">
        <v>0</v>
      </c>
      <c r="GPJ13" s="328">
        <f t="shared" si="2436"/>
        <v>5</v>
      </c>
      <c r="GPK13" s="254">
        <f t="shared" si="2437"/>
        <v>1.0729613733905579</v>
      </c>
      <c r="GPL13" s="326">
        <v>2</v>
      </c>
      <c r="GPM13" s="327">
        <f t="shared" si="2438"/>
        <v>0.76923076923076927</v>
      </c>
      <c r="GPN13" s="326">
        <v>3</v>
      </c>
      <c r="GPO13" s="327">
        <f t="shared" si="2439"/>
        <v>1.5789473684210527</v>
      </c>
      <c r="GPP13" s="326">
        <v>0</v>
      </c>
      <c r="GPQ13" s="328">
        <f t="shared" si="2440"/>
        <v>5</v>
      </c>
      <c r="GPR13" s="254">
        <f t="shared" si="2441"/>
        <v>1.1111111111111112</v>
      </c>
      <c r="GPS13" s="326">
        <v>2</v>
      </c>
      <c r="GPT13" s="327">
        <f t="shared" si="2442"/>
        <v>0.79051383399209485</v>
      </c>
      <c r="GPU13" s="326">
        <v>3</v>
      </c>
      <c r="GPV13" s="327">
        <f t="shared" si="2443"/>
        <v>1.6304347826086956</v>
      </c>
      <c r="GPW13" s="326">
        <v>0</v>
      </c>
      <c r="GPX13" s="328">
        <f t="shared" si="2444"/>
        <v>5</v>
      </c>
      <c r="GPY13" s="254">
        <f t="shared" si="2445"/>
        <v>1.1441647597254003</v>
      </c>
      <c r="GPZ13" s="326">
        <v>2</v>
      </c>
      <c r="GQA13" s="327">
        <f t="shared" si="2446"/>
        <v>0.81632653061224492</v>
      </c>
      <c r="GQB13" s="326">
        <v>3</v>
      </c>
      <c r="GQC13" s="327">
        <f t="shared" si="2447"/>
        <v>1.7543859649122806</v>
      </c>
      <c r="GQD13" s="326">
        <v>0</v>
      </c>
      <c r="GQE13" s="328">
        <f t="shared" si="2448"/>
        <v>5</v>
      </c>
      <c r="GQF13" s="254">
        <f t="shared" si="2449"/>
        <v>1.2019230769230771</v>
      </c>
      <c r="GQG13" s="326">
        <v>1</v>
      </c>
      <c r="GQH13" s="327">
        <f t="shared" si="2450"/>
        <v>0.42194092827004215</v>
      </c>
      <c r="GQI13" s="326">
        <v>3</v>
      </c>
      <c r="GQJ13" s="327">
        <f t="shared" si="2451"/>
        <v>1.7964071856287425</v>
      </c>
      <c r="GQK13" s="326">
        <v>0</v>
      </c>
      <c r="GQL13" s="328">
        <f t="shared" si="2452"/>
        <v>4</v>
      </c>
      <c r="GQM13" s="254">
        <f t="shared" si="2453"/>
        <v>0.99009900990099009</v>
      </c>
      <c r="GQN13" s="326">
        <v>1</v>
      </c>
      <c r="GQO13" s="327">
        <f t="shared" si="2454"/>
        <v>0.43859649122807015</v>
      </c>
      <c r="GQP13" s="326">
        <v>3</v>
      </c>
      <c r="GQQ13" s="327">
        <f t="shared" si="2455"/>
        <v>1.8867924528301887</v>
      </c>
      <c r="GQR13" s="326">
        <v>0</v>
      </c>
      <c r="GQS13" s="328">
        <f t="shared" si="2456"/>
        <v>4</v>
      </c>
      <c r="GQT13" s="254">
        <f t="shared" si="2457"/>
        <v>1.03359173126615</v>
      </c>
      <c r="GQU13" s="326">
        <v>1</v>
      </c>
      <c r="GQV13" s="327">
        <f t="shared" si="2458"/>
        <v>0.46296296296296291</v>
      </c>
      <c r="GQW13" s="326">
        <v>2</v>
      </c>
      <c r="GQX13" s="327">
        <f t="shared" si="2459"/>
        <v>1.3513513513513513</v>
      </c>
      <c r="GQY13" s="326">
        <v>0</v>
      </c>
      <c r="GQZ13" s="328">
        <f t="shared" si="2460"/>
        <v>3</v>
      </c>
      <c r="GRA13" s="254">
        <f t="shared" si="2461"/>
        <v>0.82417582417582425</v>
      </c>
      <c r="GRB13" s="326">
        <v>1</v>
      </c>
      <c r="GRC13" s="327">
        <f t="shared" si="2462"/>
        <v>0.49261083743842365</v>
      </c>
      <c r="GRD13" s="326">
        <v>2</v>
      </c>
      <c r="GRE13" s="327">
        <f t="shared" si="2463"/>
        <v>1.4388489208633095</v>
      </c>
      <c r="GRF13" s="326">
        <v>0</v>
      </c>
      <c r="GRG13" s="328">
        <f t="shared" si="2464"/>
        <v>3</v>
      </c>
      <c r="GRH13" s="254">
        <f t="shared" si="2465"/>
        <v>0.8771929824561403</v>
      </c>
      <c r="GRI13" s="326">
        <v>1</v>
      </c>
      <c r="GRJ13" s="327">
        <f t="shared" si="2466"/>
        <v>0.5181347150259068</v>
      </c>
      <c r="GRK13" s="326">
        <v>2</v>
      </c>
      <c r="GRL13" s="327">
        <f t="shared" si="2467"/>
        <v>1.5151515151515151</v>
      </c>
      <c r="GRM13" s="326">
        <v>0</v>
      </c>
      <c r="GRN13" s="328">
        <f t="shared" si="2468"/>
        <v>3</v>
      </c>
      <c r="GRO13" s="254">
        <f t="shared" si="2469"/>
        <v>0.92307692307692313</v>
      </c>
      <c r="GRP13" s="326">
        <v>1</v>
      </c>
      <c r="GRQ13" s="327">
        <f t="shared" si="2470"/>
        <v>0.56818181818181823</v>
      </c>
      <c r="GRR13" s="326">
        <v>2</v>
      </c>
      <c r="GRS13" s="327">
        <f t="shared" si="2471"/>
        <v>1.6666666666666667</v>
      </c>
      <c r="GRT13" s="326">
        <v>0</v>
      </c>
      <c r="GRU13" s="328">
        <f t="shared" si="2472"/>
        <v>3</v>
      </c>
      <c r="GRV13" s="254">
        <f t="shared" si="2473"/>
        <v>1.0135135135135136</v>
      </c>
      <c r="GRW13" s="326">
        <v>1</v>
      </c>
      <c r="GRX13" s="327">
        <f t="shared" si="2474"/>
        <v>0.62893081761006298</v>
      </c>
      <c r="GRY13" s="326">
        <v>2</v>
      </c>
      <c r="GRZ13" s="327">
        <f t="shared" si="2475"/>
        <v>1.8867924528301887</v>
      </c>
      <c r="GSA13" s="326">
        <v>0</v>
      </c>
      <c r="GSB13" s="328">
        <f t="shared" si="2476"/>
        <v>3</v>
      </c>
      <c r="GSC13" s="254">
        <f t="shared" si="2477"/>
        <v>1.1320754716981132</v>
      </c>
      <c r="GSD13" s="326">
        <v>1</v>
      </c>
      <c r="GSE13" s="327">
        <f t="shared" si="2478"/>
        <v>0.69930069930069927</v>
      </c>
      <c r="GSF13" s="326">
        <v>2</v>
      </c>
      <c r="GSG13" s="327">
        <f t="shared" si="2479"/>
        <v>2</v>
      </c>
      <c r="GSH13" s="326">
        <v>0</v>
      </c>
      <c r="GSI13" s="328">
        <f t="shared" si="2480"/>
        <v>3</v>
      </c>
      <c r="GSJ13" s="254">
        <f t="shared" si="2481"/>
        <v>1.2345679012345678</v>
      </c>
      <c r="GSK13" s="326">
        <v>1</v>
      </c>
      <c r="GSL13" s="327">
        <f t="shared" si="2482"/>
        <v>0.77519379844961245</v>
      </c>
      <c r="GSM13" s="326">
        <v>2</v>
      </c>
      <c r="GSN13" s="327">
        <f t="shared" si="2483"/>
        <v>2.1276595744680851</v>
      </c>
      <c r="GSO13" s="326">
        <v>0</v>
      </c>
      <c r="GSP13" s="328">
        <f t="shared" si="2484"/>
        <v>3</v>
      </c>
      <c r="GSQ13" s="254">
        <f t="shared" si="2485"/>
        <v>1.3452914798206279</v>
      </c>
      <c r="GSR13" s="326">
        <v>1</v>
      </c>
      <c r="GSS13" s="327">
        <f t="shared" si="2486"/>
        <v>0.84033613445378152</v>
      </c>
      <c r="GST13" s="326">
        <v>2</v>
      </c>
      <c r="GSU13" s="327">
        <f t="shared" si="2487"/>
        <v>2.3255813953488373</v>
      </c>
      <c r="GSV13" s="326">
        <v>0</v>
      </c>
      <c r="GSW13" s="328">
        <f t="shared" si="2488"/>
        <v>3</v>
      </c>
      <c r="GSX13" s="254">
        <f t="shared" si="2489"/>
        <v>1.4634146341463417</v>
      </c>
      <c r="GSY13" s="326">
        <v>1</v>
      </c>
      <c r="GSZ13" s="327">
        <f t="shared" si="2490"/>
        <v>0.90909090909090906</v>
      </c>
      <c r="GTA13" s="326">
        <v>2</v>
      </c>
      <c r="GTB13" s="327">
        <f t="shared" si="2491"/>
        <v>2.666666666666667</v>
      </c>
      <c r="GTC13" s="326">
        <v>0</v>
      </c>
      <c r="GTD13" s="328">
        <f t="shared" si="2492"/>
        <v>3</v>
      </c>
      <c r="GTE13" s="254">
        <f t="shared" si="2493"/>
        <v>1.6216216216216217</v>
      </c>
      <c r="GTF13" s="326">
        <v>1</v>
      </c>
      <c r="GTG13" s="327">
        <f t="shared" si="2494"/>
        <v>0.96153846153846156</v>
      </c>
      <c r="GTH13" s="326">
        <v>2</v>
      </c>
      <c r="GTI13" s="327">
        <f t="shared" si="2495"/>
        <v>2.8571428571428572</v>
      </c>
      <c r="GTJ13" s="326">
        <v>0</v>
      </c>
      <c r="GTK13" s="328">
        <f t="shared" si="2496"/>
        <v>3</v>
      </c>
      <c r="GTL13" s="254">
        <f t="shared" si="2497"/>
        <v>1.7241379310344827</v>
      </c>
      <c r="GTM13" s="326">
        <v>1</v>
      </c>
      <c r="GTN13" s="327">
        <f t="shared" si="2498"/>
        <v>1.0416666666666665</v>
      </c>
      <c r="GTO13" s="326">
        <v>2</v>
      </c>
      <c r="GTP13" s="327">
        <f t="shared" si="2499"/>
        <v>3.3898305084745761</v>
      </c>
      <c r="GTQ13" s="326">
        <v>0</v>
      </c>
      <c r="GTR13" s="328">
        <f t="shared" si="2500"/>
        <v>3</v>
      </c>
      <c r="GTS13" s="254">
        <f t="shared" si="2501"/>
        <v>1.935483870967742</v>
      </c>
      <c r="GTT13" s="326">
        <v>1</v>
      </c>
      <c r="GTU13" s="327">
        <f t="shared" si="2502"/>
        <v>1.1764705882352942</v>
      </c>
      <c r="GTV13" s="326">
        <v>2</v>
      </c>
      <c r="GTW13" s="327">
        <f t="shared" si="2503"/>
        <v>4.0816326530612246</v>
      </c>
      <c r="GTX13" s="326">
        <v>0</v>
      </c>
      <c r="GTY13" s="328">
        <f t="shared" si="2504"/>
        <v>3</v>
      </c>
      <c r="GTZ13" s="254">
        <f t="shared" si="2505"/>
        <v>2.2388059701492535</v>
      </c>
      <c r="GUA13" s="326">
        <v>1</v>
      </c>
      <c r="GUB13" s="327">
        <f t="shared" si="2506"/>
        <v>1.2987012987012987</v>
      </c>
      <c r="GUC13" s="326">
        <v>1</v>
      </c>
      <c r="GUD13" s="327">
        <f t="shared" si="2507"/>
        <v>2.3255813953488373</v>
      </c>
      <c r="GUE13" s="326">
        <v>0</v>
      </c>
      <c r="GUF13" s="328">
        <f t="shared" si="2508"/>
        <v>2</v>
      </c>
      <c r="GUG13" s="254">
        <f t="shared" si="2509"/>
        <v>1.6666666666666667</v>
      </c>
      <c r="GUH13" s="326">
        <v>1</v>
      </c>
      <c r="GUI13" s="327">
        <f t="shared" si="2510"/>
        <v>1.5625</v>
      </c>
      <c r="GUJ13" s="326">
        <v>1</v>
      </c>
      <c r="GUK13" s="327">
        <f t="shared" si="2511"/>
        <v>2.7027027027027026</v>
      </c>
      <c r="GUL13" s="326">
        <v>0</v>
      </c>
      <c r="GUM13" s="328">
        <f t="shared" si="2512"/>
        <v>2</v>
      </c>
      <c r="GUN13" s="254">
        <f t="shared" si="2513"/>
        <v>1.9801980198019802</v>
      </c>
      <c r="GUO13" s="326">
        <v>1</v>
      </c>
      <c r="GUP13" s="327">
        <f t="shared" si="2514"/>
        <v>1.8867924528301887</v>
      </c>
      <c r="GUQ13" s="326">
        <v>1</v>
      </c>
      <c r="GUR13" s="327">
        <f t="shared" si="2515"/>
        <v>3.5714285714285712</v>
      </c>
      <c r="GUS13" s="326">
        <v>0</v>
      </c>
      <c r="GUT13" s="328">
        <f t="shared" si="2516"/>
        <v>2</v>
      </c>
      <c r="GUU13" s="254">
        <f t="shared" si="2517"/>
        <v>2.4691358024691357</v>
      </c>
      <c r="GUV13" s="326">
        <v>1</v>
      </c>
      <c r="GUW13" s="327">
        <f t="shared" si="2518"/>
        <v>2.3255813953488373</v>
      </c>
      <c r="GUX13" s="326">
        <v>1</v>
      </c>
      <c r="GUY13" s="327">
        <f t="shared" si="2519"/>
        <v>4.5454545454545459</v>
      </c>
      <c r="GUZ13" s="326">
        <v>0</v>
      </c>
      <c r="GVA13" s="328">
        <f t="shared" si="2520"/>
        <v>2</v>
      </c>
      <c r="GVB13" s="254">
        <f t="shared" si="2521"/>
        <v>3.0769230769230771</v>
      </c>
      <c r="GVC13" s="326">
        <v>1</v>
      </c>
      <c r="GVD13" s="327">
        <f t="shared" si="2522"/>
        <v>2.8571428571428572</v>
      </c>
      <c r="GVE13" s="326">
        <v>1</v>
      </c>
      <c r="GVF13" s="327">
        <f t="shared" si="2523"/>
        <v>4.7619047619047619</v>
      </c>
      <c r="GVG13" s="326">
        <v>0</v>
      </c>
      <c r="GVH13" s="328">
        <f t="shared" si="2524"/>
        <v>2</v>
      </c>
      <c r="GVI13" s="254">
        <f t="shared" si="2525"/>
        <v>3.5714285714285712</v>
      </c>
      <c r="GVJ13" s="326">
        <v>1</v>
      </c>
      <c r="GVK13" s="327">
        <f t="shared" si="2526"/>
        <v>3.4482758620689653</v>
      </c>
      <c r="GVL13" s="326">
        <v>1</v>
      </c>
      <c r="GVM13" s="327">
        <f t="shared" si="2527"/>
        <v>5.8823529411764701</v>
      </c>
      <c r="GVN13" s="326">
        <v>0</v>
      </c>
      <c r="GVO13" s="328">
        <f t="shared" si="2528"/>
        <v>2</v>
      </c>
      <c r="GVP13" s="254">
        <f t="shared" si="2529"/>
        <v>4.3478260869565215</v>
      </c>
      <c r="GVQ13" s="326">
        <v>1</v>
      </c>
      <c r="GVR13" s="327">
        <f t="shared" si="2530"/>
        <v>4.7619047619047619</v>
      </c>
      <c r="GVS13" s="326">
        <v>1</v>
      </c>
      <c r="GVT13" s="327">
        <f t="shared" si="2531"/>
        <v>7.6923076923076925</v>
      </c>
      <c r="GVU13" s="326">
        <v>0</v>
      </c>
      <c r="GVV13" s="328">
        <f t="shared" si="2532"/>
        <v>2</v>
      </c>
      <c r="GVW13" s="254">
        <f t="shared" si="2533"/>
        <v>5.8823529411764701</v>
      </c>
      <c r="GVX13" s="326">
        <v>1</v>
      </c>
      <c r="GVY13" s="327">
        <f t="shared" si="2534"/>
        <v>5.8823529411764701</v>
      </c>
      <c r="GVZ13" s="326">
        <v>1</v>
      </c>
      <c r="GWA13" s="327">
        <f t="shared" si="2535"/>
        <v>11.111111111111111</v>
      </c>
      <c r="GWB13" s="326">
        <v>0</v>
      </c>
      <c r="GWC13" s="328">
        <f t="shared" si="2536"/>
        <v>2</v>
      </c>
      <c r="GWD13" s="254">
        <f t="shared" si="2537"/>
        <v>7.6923076923076925</v>
      </c>
      <c r="GWE13" s="326">
        <v>1</v>
      </c>
      <c r="GWF13" s="327">
        <f t="shared" si="2538"/>
        <v>7.6923076923076925</v>
      </c>
      <c r="GWG13" s="326">
        <v>1</v>
      </c>
      <c r="GWH13" s="327">
        <f t="shared" si="2539"/>
        <v>14.285714285714285</v>
      </c>
      <c r="GWI13" s="326">
        <v>0</v>
      </c>
      <c r="GWJ13" s="328">
        <f t="shared" si="2540"/>
        <v>2</v>
      </c>
      <c r="GWK13" s="254">
        <f t="shared" si="2541"/>
        <v>10</v>
      </c>
      <c r="GWL13" s="326">
        <v>0</v>
      </c>
      <c r="GWM13" s="327">
        <f t="shared" si="2542"/>
        <v>0</v>
      </c>
      <c r="GWN13" s="326">
        <v>1</v>
      </c>
      <c r="GWO13" s="327">
        <f t="shared" si="2543"/>
        <v>16.666666666666664</v>
      </c>
      <c r="GWP13" s="326">
        <v>0</v>
      </c>
      <c r="GWQ13" s="328">
        <f t="shared" si="2544"/>
        <v>1</v>
      </c>
      <c r="GWR13" s="254">
        <f t="shared" si="2545"/>
        <v>6.666666666666667</v>
      </c>
      <c r="GWS13" s="326">
        <v>0</v>
      </c>
      <c r="GWT13" s="327">
        <f t="shared" si="2546"/>
        <v>0</v>
      </c>
      <c r="GWU13" s="326">
        <v>1</v>
      </c>
      <c r="GWV13" s="327">
        <f t="shared" si="2547"/>
        <v>25</v>
      </c>
      <c r="GWW13" s="326">
        <v>0</v>
      </c>
      <c r="GWX13" s="328">
        <f t="shared" si="2548"/>
        <v>1</v>
      </c>
      <c r="GWY13" s="254">
        <f t="shared" si="2549"/>
        <v>8.3333333333333321</v>
      </c>
      <c r="GWZ13" s="326">
        <v>0</v>
      </c>
      <c r="GXA13" s="327">
        <f t="shared" si="2550"/>
        <v>0</v>
      </c>
      <c r="GXB13" s="326">
        <v>1</v>
      </c>
      <c r="GXC13" s="327">
        <f t="shared" si="2551"/>
        <v>50</v>
      </c>
      <c r="GXD13" s="326">
        <v>0</v>
      </c>
      <c r="GXE13" s="328">
        <f t="shared" si="2552"/>
        <v>1</v>
      </c>
      <c r="GXF13" s="254">
        <f t="shared" si="2553"/>
        <v>14.285714285714285</v>
      </c>
      <c r="GXG13" s="326">
        <v>0</v>
      </c>
      <c r="GXH13" s="327">
        <f t="shared" si="2554"/>
        <v>0</v>
      </c>
      <c r="GXI13" s="326">
        <v>1</v>
      </c>
      <c r="GXJ13" s="327">
        <f t="shared" si="2555"/>
        <v>50</v>
      </c>
      <c r="GXK13" s="326">
        <v>0</v>
      </c>
      <c r="GXL13" s="328">
        <f t="shared" si="2556"/>
        <v>1</v>
      </c>
      <c r="GXM13" s="254">
        <f t="shared" si="2557"/>
        <v>20</v>
      </c>
      <c r="GXN13" s="326">
        <v>0</v>
      </c>
      <c r="GXO13" s="327">
        <f t="shared" si="2558"/>
        <v>0</v>
      </c>
      <c r="GXP13" s="326">
        <v>0</v>
      </c>
      <c r="GXQ13" s="329" t="s">
        <v>100</v>
      </c>
      <c r="GXR13" s="326">
        <v>0</v>
      </c>
      <c r="GXS13" s="328">
        <f t="shared" si="2559"/>
        <v>0</v>
      </c>
      <c r="GXT13" s="254">
        <f t="shared" si="2560"/>
        <v>0</v>
      </c>
      <c r="GXU13" s="326">
        <v>0</v>
      </c>
      <c r="GXV13" s="327">
        <f t="shared" si="2561"/>
        <v>0</v>
      </c>
      <c r="GXW13" s="326">
        <v>0</v>
      </c>
      <c r="GXX13" s="329" t="s">
        <v>100</v>
      </c>
      <c r="GXY13" s="326">
        <v>0</v>
      </c>
      <c r="GXZ13" s="328">
        <f t="shared" si="2562"/>
        <v>0</v>
      </c>
      <c r="GYA13" s="254">
        <f t="shared" si="2563"/>
        <v>0</v>
      </c>
      <c r="GYB13" s="326">
        <v>0</v>
      </c>
      <c r="GYC13" s="327">
        <f t="shared" si="2564"/>
        <v>0</v>
      </c>
      <c r="GYD13" s="326">
        <v>0</v>
      </c>
      <c r="GYE13" s="329" t="s">
        <v>100</v>
      </c>
      <c r="GYF13" s="326">
        <v>0</v>
      </c>
      <c r="GYG13" s="328">
        <f t="shared" si="2565"/>
        <v>0</v>
      </c>
      <c r="GYH13" s="254">
        <f t="shared" si="2566"/>
        <v>0</v>
      </c>
      <c r="GYI13" s="326">
        <v>0</v>
      </c>
      <c r="GYJ13" s="327">
        <f t="shared" si="2567"/>
        <v>0</v>
      </c>
      <c r="GYK13" s="326">
        <v>0</v>
      </c>
      <c r="GYL13" s="329" t="s">
        <v>100</v>
      </c>
      <c r="GYM13" s="326">
        <v>0</v>
      </c>
      <c r="GYN13" s="328">
        <f t="shared" si="2568"/>
        <v>0</v>
      </c>
      <c r="GYO13" s="254">
        <f t="shared" si="2569"/>
        <v>0</v>
      </c>
      <c r="GYP13" s="255"/>
      <c r="GYQ13" s="255"/>
      <c r="GYR13" s="255"/>
      <c r="GYS13" s="255"/>
      <c r="GYT13" s="255"/>
      <c r="GYU13" s="255"/>
      <c r="GYV13" s="255"/>
      <c r="GYW13" s="255"/>
      <c r="GYX13" s="255"/>
      <c r="GYY13" s="255"/>
      <c r="GYZ13" s="255"/>
      <c r="GZA13" s="255"/>
      <c r="GZB13" s="255"/>
      <c r="GZC13" s="255"/>
      <c r="GZD13" s="255"/>
      <c r="GZE13" s="255"/>
      <c r="GZF13" s="255"/>
      <c r="GZG13" s="255"/>
      <c r="GZH13" s="255"/>
      <c r="GZI13" s="255"/>
      <c r="GZJ13" s="255"/>
      <c r="GZK13" s="255"/>
      <c r="GZL13" s="255"/>
      <c r="GZM13" s="255"/>
      <c r="GZN13" s="255"/>
      <c r="GZO13" s="255"/>
      <c r="GZP13" s="255"/>
      <c r="GZQ13" s="255"/>
      <c r="GZR13" s="255"/>
      <c r="GZS13" s="255"/>
      <c r="GZT13" s="255"/>
      <c r="GZU13" s="255"/>
      <c r="GZV13" s="255"/>
      <c r="GZW13" s="255"/>
      <c r="GZX13" s="255"/>
      <c r="GZY13" s="255"/>
      <c r="GZZ13" s="255"/>
      <c r="HAA13" s="255"/>
      <c r="HAB13" s="255"/>
      <c r="HAC13" s="255"/>
      <c r="HAD13" s="255"/>
    </row>
    <row r="14" spans="1:5438" s="307" customFormat="1" outlineLevel="1">
      <c r="A14" s="246" t="s">
        <v>45</v>
      </c>
      <c r="B14" s="247">
        <f>332571+263940</f>
        <v>596511</v>
      </c>
      <c r="C14" s="248">
        <f t="shared" si="2570"/>
        <v>13.690761580185415</v>
      </c>
      <c r="D14" s="249">
        <f>334314+279301</f>
        <v>613615</v>
      </c>
      <c r="E14" s="248">
        <f t="shared" si="2571"/>
        <v>13.630612327405704</v>
      </c>
      <c r="F14" s="256">
        <v>1210126</v>
      </c>
      <c r="G14" s="251">
        <f t="shared" si="146"/>
        <v>13.660195681682852</v>
      </c>
      <c r="H14" s="121">
        <v>887</v>
      </c>
      <c r="I14" s="252">
        <f t="shared" si="2572"/>
        <v>8.6570368924458325</v>
      </c>
      <c r="J14" s="121">
        <v>399</v>
      </c>
      <c r="K14" s="252">
        <f t="shared" si="2573"/>
        <v>4.3682942850886795</v>
      </c>
      <c r="L14" s="121">
        <v>0</v>
      </c>
      <c r="M14" s="253">
        <f t="shared" si="2574"/>
        <v>1286</v>
      </c>
      <c r="N14" s="254">
        <f t="shared" si="2575"/>
        <v>6.6357069143446861</v>
      </c>
      <c r="O14" s="121">
        <v>887</v>
      </c>
      <c r="P14" s="252">
        <f t="shared" si="2576"/>
        <v>8.6604178871314197</v>
      </c>
      <c r="Q14" s="121">
        <v>399</v>
      </c>
      <c r="R14" s="252">
        <f t="shared" si="2577"/>
        <v>4.3697294929361519</v>
      </c>
      <c r="S14" s="121">
        <v>0</v>
      </c>
      <c r="T14" s="253">
        <f t="shared" si="2578"/>
        <v>1286</v>
      </c>
      <c r="U14" s="254">
        <f t="shared" si="2579"/>
        <v>6.6381045785371393</v>
      </c>
      <c r="V14" s="121">
        <v>885</v>
      </c>
      <c r="W14" s="252">
        <f t="shared" si="2580"/>
        <v>8.6459554513481827</v>
      </c>
      <c r="X14" s="121">
        <v>399</v>
      </c>
      <c r="Y14" s="252">
        <f t="shared" si="2581"/>
        <v>4.3735613285103589</v>
      </c>
      <c r="Z14" s="121">
        <v>0</v>
      </c>
      <c r="AA14" s="253">
        <f t="shared" si="2582"/>
        <v>1284</v>
      </c>
      <c r="AB14" s="254">
        <f t="shared" si="2583"/>
        <v>6.6325739965907333</v>
      </c>
      <c r="AC14" s="121">
        <v>885</v>
      </c>
      <c r="AD14" s="252">
        <f t="shared" si="2584"/>
        <v>8.6493354182955429</v>
      </c>
      <c r="AE14" s="121">
        <v>398</v>
      </c>
      <c r="AF14" s="252">
        <f t="shared" si="2585"/>
        <v>4.3654710979488867</v>
      </c>
      <c r="AG14" s="121">
        <v>0</v>
      </c>
      <c r="AH14" s="253">
        <f t="shared" si="2586"/>
        <v>1283</v>
      </c>
      <c r="AI14" s="254">
        <f t="shared" si="2587"/>
        <v>6.6308336348131682</v>
      </c>
      <c r="AJ14" s="121">
        <v>884</v>
      </c>
      <c r="AK14" s="252">
        <f t="shared" si="2588"/>
        <v>8.648860189805303</v>
      </c>
      <c r="AL14" s="121">
        <v>398</v>
      </c>
      <c r="AM14" s="252">
        <f t="shared" si="2589"/>
        <v>4.3688254665203079</v>
      </c>
      <c r="AN14" s="121">
        <v>0</v>
      </c>
      <c r="AO14" s="253">
        <f t="shared" si="2590"/>
        <v>1282</v>
      </c>
      <c r="AP14" s="254">
        <f t="shared" si="2591"/>
        <v>6.6318348766230413</v>
      </c>
      <c r="AQ14" s="121">
        <v>883</v>
      </c>
      <c r="AR14" s="252">
        <f t="shared" si="2592"/>
        <v>8.6466901684292985</v>
      </c>
      <c r="AS14" s="121">
        <v>398</v>
      </c>
      <c r="AT14" s="252">
        <f t="shared" si="2593"/>
        <v>4.3707445640237204</v>
      </c>
      <c r="AU14" s="121">
        <v>0</v>
      </c>
      <c r="AV14" s="253">
        <f t="shared" si="2594"/>
        <v>1281</v>
      </c>
      <c r="AW14" s="254">
        <f t="shared" si="2595"/>
        <v>6.6311212340822028</v>
      </c>
      <c r="AX14" s="121">
        <v>883</v>
      </c>
      <c r="AY14" s="252">
        <f t="shared" si="2596"/>
        <v>8.6526212640862319</v>
      </c>
      <c r="AZ14" s="121">
        <v>398</v>
      </c>
      <c r="BA14" s="252">
        <f t="shared" si="2597"/>
        <v>4.3741070447301906</v>
      </c>
      <c r="BB14" s="121">
        <v>0</v>
      </c>
      <c r="BC14" s="253">
        <f t="shared" si="2598"/>
        <v>1281</v>
      </c>
      <c r="BD14" s="254">
        <f t="shared" si="2599"/>
        <v>6.6359303771239126</v>
      </c>
      <c r="BE14" s="121">
        <v>883</v>
      </c>
      <c r="BF14" s="252">
        <f t="shared" si="2600"/>
        <v>8.6585605020592276</v>
      </c>
      <c r="BG14" s="121">
        <v>398</v>
      </c>
      <c r="BH14" s="252">
        <f t="shared" si="2601"/>
        <v>4.376993291542945</v>
      </c>
      <c r="BI14" s="121">
        <v>0</v>
      </c>
      <c r="BJ14" s="253">
        <f t="shared" si="2602"/>
        <v>1281</v>
      </c>
      <c r="BK14" s="254">
        <f t="shared" si="2603"/>
        <v>6.6404022601213004</v>
      </c>
      <c r="BL14" s="121">
        <v>882</v>
      </c>
      <c r="BM14" s="252">
        <f t="shared" si="2604"/>
        <v>8.6563941505545188</v>
      </c>
      <c r="BN14" s="121">
        <v>398</v>
      </c>
      <c r="BO14" s="252">
        <f t="shared" si="2605"/>
        <v>4.3813298106560987</v>
      </c>
      <c r="BP14" s="121">
        <v>0</v>
      </c>
      <c r="BQ14" s="253">
        <f t="shared" si="2606"/>
        <v>1280</v>
      </c>
      <c r="BR14" s="254">
        <f t="shared" si="2607"/>
        <v>6.641415451668137</v>
      </c>
      <c r="BS14" s="121">
        <v>881</v>
      </c>
      <c r="BT14" s="252">
        <f t="shared" si="2608"/>
        <v>8.6542239685658142</v>
      </c>
      <c r="BU14" s="121">
        <v>398</v>
      </c>
      <c r="BV14" s="252">
        <f t="shared" si="2609"/>
        <v>4.3900286785793075</v>
      </c>
      <c r="BW14" s="121">
        <v>0</v>
      </c>
      <c r="BX14" s="253">
        <f t="shared" si="2610"/>
        <v>1279</v>
      </c>
      <c r="BY14" s="254">
        <f t="shared" si="2611"/>
        <v>6.6455367349059546</v>
      </c>
      <c r="BZ14" s="121">
        <v>879</v>
      </c>
      <c r="CA14" s="252">
        <f t="shared" si="2612"/>
        <v>8.6456181764532314</v>
      </c>
      <c r="CB14" s="121">
        <v>397</v>
      </c>
      <c r="CC14" s="252">
        <f t="shared" si="2613"/>
        <v>4.3848022973271483</v>
      </c>
      <c r="CD14" s="121">
        <v>0</v>
      </c>
      <c r="CE14" s="253">
        <f t="shared" si="2614"/>
        <v>1276</v>
      </c>
      <c r="CF14" s="254">
        <f t="shared" si="2615"/>
        <v>6.6385723947765474</v>
      </c>
      <c r="CG14" s="121">
        <v>878</v>
      </c>
      <c r="CH14" s="252">
        <f t="shared" si="2616"/>
        <v>8.6459871984244216</v>
      </c>
      <c r="CI14" s="121">
        <v>397</v>
      </c>
      <c r="CJ14" s="252">
        <f t="shared" si="2617"/>
        <v>4.3886800795931897</v>
      </c>
      <c r="CK14" s="121">
        <v>0</v>
      </c>
      <c r="CL14" s="253">
        <f t="shared" si="2618"/>
        <v>1275</v>
      </c>
      <c r="CM14" s="254">
        <f t="shared" si="2619"/>
        <v>6.6402791521274924</v>
      </c>
      <c r="CN14" s="121">
        <v>875</v>
      </c>
      <c r="CO14" s="252">
        <f t="shared" si="2620"/>
        <v>8.6300424104941325</v>
      </c>
      <c r="CP14" s="121">
        <v>396</v>
      </c>
      <c r="CQ14" s="252">
        <f t="shared" si="2621"/>
        <v>4.3829551743220803</v>
      </c>
      <c r="CR14" s="121">
        <v>0</v>
      </c>
      <c r="CS14" s="253">
        <f t="shared" si="2622"/>
        <v>1271</v>
      </c>
      <c r="CT14" s="254">
        <f t="shared" si="2623"/>
        <v>6.6287681235005742</v>
      </c>
      <c r="CU14" s="121">
        <v>873</v>
      </c>
      <c r="CV14" s="252">
        <f t="shared" si="2624"/>
        <v>8.6213707288169079</v>
      </c>
      <c r="CW14" s="121">
        <v>395</v>
      </c>
      <c r="CX14" s="252">
        <f t="shared" si="2625"/>
        <v>4.3752769162605221</v>
      </c>
      <c r="CY14" s="121">
        <v>0</v>
      </c>
      <c r="CZ14" s="253">
        <f t="shared" si="2626"/>
        <v>1268</v>
      </c>
      <c r="DA14" s="254">
        <f t="shared" si="2627"/>
        <v>6.6200271483763187</v>
      </c>
      <c r="DB14" s="121">
        <v>870</v>
      </c>
      <c r="DC14" s="252">
        <f t="shared" si="2628"/>
        <v>8.6036392405063289</v>
      </c>
      <c r="DD14" s="121">
        <v>395</v>
      </c>
      <c r="DE14" s="252">
        <f t="shared" si="2629"/>
        <v>4.3820723319281125</v>
      </c>
      <c r="DF14" s="121">
        <v>0</v>
      </c>
      <c r="DG14" s="253">
        <f t="shared" si="2630"/>
        <v>1265</v>
      </c>
      <c r="DH14" s="254">
        <f t="shared" si="2631"/>
        <v>6.6140332531632335</v>
      </c>
      <c r="DI14" s="121">
        <v>868</v>
      </c>
      <c r="DJ14" s="252">
        <f t="shared" si="2632"/>
        <v>8.5932085932085922</v>
      </c>
      <c r="DK14" s="121">
        <v>395</v>
      </c>
      <c r="DL14" s="252">
        <f t="shared" si="2633"/>
        <v>4.387913796934015</v>
      </c>
      <c r="DM14" s="121">
        <v>0</v>
      </c>
      <c r="DN14" s="253">
        <f t="shared" si="2634"/>
        <v>1263</v>
      </c>
      <c r="DO14" s="254">
        <f t="shared" si="2635"/>
        <v>6.6115269852902685</v>
      </c>
      <c r="DP14" s="121">
        <v>868</v>
      </c>
      <c r="DQ14" s="252">
        <f t="shared" si="2636"/>
        <v>8.6059884989093796</v>
      </c>
      <c r="DR14" s="121">
        <v>394</v>
      </c>
      <c r="DS14" s="252">
        <f t="shared" si="2637"/>
        <v>4.3845982639661694</v>
      </c>
      <c r="DT14" s="121">
        <v>0</v>
      </c>
      <c r="DU14" s="253">
        <f t="shared" si="2638"/>
        <v>1262</v>
      </c>
      <c r="DV14" s="254">
        <f t="shared" si="2639"/>
        <v>6.6170302013422821</v>
      </c>
      <c r="DW14" s="121">
        <v>868</v>
      </c>
      <c r="DX14" s="252">
        <f t="shared" si="2640"/>
        <v>8.618806474034356</v>
      </c>
      <c r="DY14" s="121">
        <v>393</v>
      </c>
      <c r="DZ14" s="252">
        <f t="shared" si="2641"/>
        <v>4.3773668968589883</v>
      </c>
      <c r="EA14" s="121">
        <v>0</v>
      </c>
      <c r="EB14" s="253">
        <f t="shared" si="2642"/>
        <v>1261</v>
      </c>
      <c r="EC14" s="254">
        <f t="shared" si="2643"/>
        <v>6.6197700666701662</v>
      </c>
      <c r="ED14" s="121">
        <v>868</v>
      </c>
      <c r="EE14" s="252">
        <f t="shared" si="2644"/>
        <v>8.635097493036211</v>
      </c>
      <c r="EF14" s="121">
        <v>392</v>
      </c>
      <c r="EG14" s="252">
        <f t="shared" si="2645"/>
        <v>4.3730477465417223</v>
      </c>
      <c r="EH14" s="121">
        <v>0</v>
      </c>
      <c r="EI14" s="253">
        <f t="shared" si="2646"/>
        <v>1260</v>
      </c>
      <c r="EJ14" s="254">
        <f t="shared" si="2647"/>
        <v>6.6259991586032809</v>
      </c>
      <c r="EK14" s="121">
        <v>866</v>
      </c>
      <c r="EL14" s="252">
        <f t="shared" si="2648"/>
        <v>8.629795714997508</v>
      </c>
      <c r="EM14" s="121">
        <v>392</v>
      </c>
      <c r="EN14" s="252">
        <f t="shared" si="2649"/>
        <v>4.3774427694025686</v>
      </c>
      <c r="EO14" s="121">
        <v>0</v>
      </c>
      <c r="EP14" s="253">
        <f t="shared" si="2650"/>
        <v>1258</v>
      </c>
      <c r="EQ14" s="254">
        <f t="shared" si="2651"/>
        <v>6.6245392311743023</v>
      </c>
      <c r="ER14" s="121">
        <v>864</v>
      </c>
      <c r="ES14" s="252">
        <f t="shared" si="2652"/>
        <v>8.6313686313686322</v>
      </c>
      <c r="ET14" s="121">
        <v>391</v>
      </c>
      <c r="EU14" s="252">
        <f t="shared" si="2653"/>
        <v>4.3755595344673228</v>
      </c>
      <c r="EV14" s="121">
        <v>0</v>
      </c>
      <c r="EW14" s="253">
        <f t="shared" si="2654"/>
        <v>1255</v>
      </c>
      <c r="EX14" s="254">
        <f t="shared" si="2655"/>
        <v>6.6240895175762686</v>
      </c>
      <c r="EY14" s="121">
        <v>863</v>
      </c>
      <c r="EZ14" s="252">
        <f t="shared" si="2656"/>
        <v>8.6377739965969376</v>
      </c>
      <c r="FA14" s="121">
        <v>389</v>
      </c>
      <c r="FB14" s="252">
        <f t="shared" si="2657"/>
        <v>4.3634324172742565</v>
      </c>
      <c r="FC14" s="121">
        <v>0</v>
      </c>
      <c r="FD14" s="253">
        <f t="shared" si="2658"/>
        <v>1252</v>
      </c>
      <c r="FE14" s="254">
        <f t="shared" si="2659"/>
        <v>6.6222363270919278</v>
      </c>
      <c r="FF14" s="121">
        <v>862</v>
      </c>
      <c r="FG14" s="252">
        <f t="shared" si="2660"/>
        <v>8.6485401826025896</v>
      </c>
      <c r="FH14" s="121">
        <v>387</v>
      </c>
      <c r="FI14" s="252">
        <f t="shared" si="2661"/>
        <v>4.3497808249971905</v>
      </c>
      <c r="FJ14" s="121">
        <v>0</v>
      </c>
      <c r="FK14" s="253">
        <f t="shared" si="2662"/>
        <v>1249</v>
      </c>
      <c r="FL14" s="254">
        <f t="shared" si="2663"/>
        <v>6.6210771840542835</v>
      </c>
      <c r="FM14" s="121">
        <v>861</v>
      </c>
      <c r="FN14" s="252">
        <f t="shared" si="2664"/>
        <v>8.6567464307259208</v>
      </c>
      <c r="FO14" s="121">
        <v>387</v>
      </c>
      <c r="FP14" s="252">
        <f t="shared" si="2665"/>
        <v>4.3556555993247041</v>
      </c>
      <c r="FQ14" s="121">
        <v>0</v>
      </c>
      <c r="FR14" s="253">
        <f t="shared" si="2666"/>
        <v>1248</v>
      </c>
      <c r="FS14" s="254">
        <f t="shared" si="2667"/>
        <v>6.6273697626254586</v>
      </c>
      <c r="FT14" s="121">
        <v>861</v>
      </c>
      <c r="FU14" s="252">
        <f t="shared" si="2668"/>
        <v>8.6724415793714744</v>
      </c>
      <c r="FV14" s="121">
        <v>387</v>
      </c>
      <c r="FW14" s="252">
        <f t="shared" si="2669"/>
        <v>4.3625295908014881</v>
      </c>
      <c r="FX14" s="121">
        <v>0</v>
      </c>
      <c r="FY14" s="253">
        <f t="shared" si="2670"/>
        <v>1248</v>
      </c>
      <c r="FZ14" s="254">
        <f t="shared" si="2671"/>
        <v>6.6386509920740462</v>
      </c>
      <c r="GA14" s="121">
        <v>861</v>
      </c>
      <c r="GB14" s="252">
        <f t="shared" si="2672"/>
        <v>8.679435483870968</v>
      </c>
      <c r="GC14" s="121">
        <v>386</v>
      </c>
      <c r="GD14" s="252">
        <f t="shared" si="2673"/>
        <v>4.3596114750395296</v>
      </c>
      <c r="GE14" s="121">
        <v>0</v>
      </c>
      <c r="GF14" s="253">
        <f t="shared" si="2674"/>
        <v>1247</v>
      </c>
      <c r="GG14" s="254">
        <f t="shared" si="2675"/>
        <v>6.6421646958559704</v>
      </c>
      <c r="GH14" s="121">
        <v>860</v>
      </c>
      <c r="GI14" s="252">
        <f t="shared" si="2676"/>
        <v>8.6816071068039573</v>
      </c>
      <c r="GJ14" s="121">
        <v>385</v>
      </c>
      <c r="GK14" s="252">
        <f t="shared" si="2677"/>
        <v>4.3591485507246377</v>
      </c>
      <c r="GL14" s="121">
        <v>0</v>
      </c>
      <c r="GM14" s="253">
        <f t="shared" si="2678"/>
        <v>1245</v>
      </c>
      <c r="GN14" s="254">
        <f t="shared" si="2679"/>
        <v>6.6442523214857507</v>
      </c>
      <c r="GO14" s="121">
        <v>860</v>
      </c>
      <c r="GP14" s="252">
        <f t="shared" si="2680"/>
        <v>8.7000505816894282</v>
      </c>
      <c r="GQ14" s="121">
        <v>385</v>
      </c>
      <c r="GR14" s="252">
        <f t="shared" si="2681"/>
        <v>4.3690422151611434</v>
      </c>
      <c r="GS14" s="121">
        <v>0</v>
      </c>
      <c r="GT14" s="253">
        <f t="shared" si="2682"/>
        <v>1245</v>
      </c>
      <c r="GU14" s="254">
        <f t="shared" si="2683"/>
        <v>6.6588222709525597</v>
      </c>
      <c r="GV14" s="121">
        <v>859</v>
      </c>
      <c r="GW14" s="252">
        <f t="shared" si="2684"/>
        <v>8.7066693695519959</v>
      </c>
      <c r="GX14" s="121">
        <v>383</v>
      </c>
      <c r="GY14" s="252">
        <f t="shared" si="2685"/>
        <v>4.3547470153496306</v>
      </c>
      <c r="GZ14" s="121">
        <v>0</v>
      </c>
      <c r="HA14" s="253">
        <f t="shared" si="2686"/>
        <v>1242</v>
      </c>
      <c r="HB14" s="254">
        <f t="shared" si="2687"/>
        <v>6.6555918761052464</v>
      </c>
      <c r="HC14" s="121">
        <v>857</v>
      </c>
      <c r="HD14" s="252">
        <f t="shared" si="2688"/>
        <v>8.708464586932223</v>
      </c>
      <c r="HE14" s="121">
        <v>383</v>
      </c>
      <c r="HF14" s="252">
        <f t="shared" si="2689"/>
        <v>4.3651698199224978</v>
      </c>
      <c r="HG14" s="121">
        <v>0</v>
      </c>
      <c r="HH14" s="253">
        <f t="shared" si="2690"/>
        <v>1240</v>
      </c>
      <c r="HI14" s="254">
        <f t="shared" si="2691"/>
        <v>6.6612946548482403</v>
      </c>
      <c r="HJ14" s="121">
        <v>856</v>
      </c>
      <c r="HK14" s="252">
        <f t="shared" si="2692"/>
        <v>8.7160166989104972</v>
      </c>
      <c r="HL14" s="121">
        <v>383</v>
      </c>
      <c r="HM14" s="252">
        <f t="shared" si="2693"/>
        <v>4.3721461187214619</v>
      </c>
      <c r="HN14" s="121">
        <v>0</v>
      </c>
      <c r="HO14" s="253">
        <f t="shared" si="2694"/>
        <v>1239</v>
      </c>
      <c r="HP14" s="254">
        <f t="shared" si="2695"/>
        <v>6.6681018244443253</v>
      </c>
      <c r="HQ14" s="121">
        <v>854</v>
      </c>
      <c r="HR14" s="252">
        <f t="shared" si="2696"/>
        <v>8.716064502959787</v>
      </c>
      <c r="HS14" s="121">
        <v>383</v>
      </c>
      <c r="HT14" s="252">
        <f t="shared" si="2697"/>
        <v>4.3791447518865763</v>
      </c>
      <c r="HU14" s="121">
        <v>0</v>
      </c>
      <c r="HV14" s="253">
        <f t="shared" si="2698"/>
        <v>1237</v>
      </c>
      <c r="HW14" s="254">
        <f t="shared" si="2699"/>
        <v>6.6706212251941333</v>
      </c>
      <c r="HX14" s="121">
        <v>851</v>
      </c>
      <c r="HY14" s="252">
        <f t="shared" si="2700"/>
        <v>8.7049918166939442</v>
      </c>
      <c r="HZ14" s="121">
        <v>383</v>
      </c>
      <c r="IA14" s="252">
        <f t="shared" si="2701"/>
        <v>4.3861658268437926</v>
      </c>
      <c r="IB14" s="121">
        <v>0</v>
      </c>
      <c r="IC14" s="253">
        <f t="shared" si="2702"/>
        <v>1234</v>
      </c>
      <c r="ID14" s="254">
        <f t="shared" si="2703"/>
        <v>6.6673870758590876</v>
      </c>
      <c r="IE14" s="121">
        <v>849</v>
      </c>
      <c r="IF14" s="252">
        <f t="shared" si="2704"/>
        <v>8.7023370233702337</v>
      </c>
      <c r="IG14" s="121">
        <v>382</v>
      </c>
      <c r="IH14" s="252">
        <f t="shared" si="2705"/>
        <v>4.3812363803188443</v>
      </c>
      <c r="II14" s="121">
        <v>0</v>
      </c>
      <c r="IJ14" s="253">
        <f t="shared" si="2706"/>
        <v>1231</v>
      </c>
      <c r="IK14" s="254">
        <f t="shared" si="2707"/>
        <v>6.6630581867388363</v>
      </c>
      <c r="IL14" s="121">
        <v>848</v>
      </c>
      <c r="IM14" s="252">
        <f t="shared" si="2708"/>
        <v>8.7126271447652321</v>
      </c>
      <c r="IN14" s="121">
        <v>381</v>
      </c>
      <c r="IO14" s="252">
        <f t="shared" si="2709"/>
        <v>4.3772977941176467</v>
      </c>
      <c r="IP14" s="121">
        <v>0</v>
      </c>
      <c r="IQ14" s="253">
        <f t="shared" si="2710"/>
        <v>1229</v>
      </c>
      <c r="IR14" s="254">
        <f t="shared" si="2711"/>
        <v>6.6659434832131037</v>
      </c>
      <c r="IS14" s="121">
        <v>846</v>
      </c>
      <c r="IT14" s="252">
        <f t="shared" si="2712"/>
        <v>8.7090796788140832</v>
      </c>
      <c r="IU14" s="121">
        <v>381</v>
      </c>
      <c r="IV14" s="252">
        <f t="shared" si="2713"/>
        <v>4.3868739205526772</v>
      </c>
      <c r="IW14" s="121">
        <v>0</v>
      </c>
      <c r="IX14" s="253">
        <f t="shared" si="2714"/>
        <v>1227</v>
      </c>
      <c r="IY14" s="254">
        <f t="shared" si="2715"/>
        <v>6.6688406978640149</v>
      </c>
      <c r="IZ14" s="121">
        <v>846</v>
      </c>
      <c r="JA14" s="252">
        <f t="shared" si="2716"/>
        <v>8.7180544105523499</v>
      </c>
      <c r="JB14" s="121">
        <v>381</v>
      </c>
      <c r="JC14" s="252">
        <f t="shared" si="2717"/>
        <v>4.395477618827873</v>
      </c>
      <c r="JD14" s="121">
        <v>0</v>
      </c>
      <c r="JE14" s="253">
        <f t="shared" si="2718"/>
        <v>1227</v>
      </c>
      <c r="JF14" s="254">
        <f t="shared" si="2719"/>
        <v>6.6786414108425864</v>
      </c>
      <c r="JG14" s="121">
        <v>845</v>
      </c>
      <c r="JH14" s="252">
        <f t="shared" si="2720"/>
        <v>8.7230308661092195</v>
      </c>
      <c r="JI14" s="121">
        <v>381</v>
      </c>
      <c r="JJ14" s="252">
        <f t="shared" si="2721"/>
        <v>4.4030971917254131</v>
      </c>
      <c r="JK14" s="121">
        <v>0</v>
      </c>
      <c r="JL14" s="253">
        <f t="shared" si="2722"/>
        <v>1226</v>
      </c>
      <c r="JM14" s="254">
        <f t="shared" si="2723"/>
        <v>6.6848418756815704</v>
      </c>
      <c r="JN14" s="121">
        <v>844</v>
      </c>
      <c r="JO14" s="252">
        <f t="shared" si="2724"/>
        <v>8.7271223244752356</v>
      </c>
      <c r="JP14" s="121">
        <v>381</v>
      </c>
      <c r="JQ14" s="252">
        <f t="shared" si="2725"/>
        <v>4.4092118967712066</v>
      </c>
      <c r="JR14" s="121">
        <v>0</v>
      </c>
      <c r="JS14" s="253">
        <f t="shared" si="2726"/>
        <v>1225</v>
      </c>
      <c r="JT14" s="254">
        <f t="shared" si="2727"/>
        <v>6.6896024464831809</v>
      </c>
      <c r="JU14" s="121">
        <v>844</v>
      </c>
      <c r="JV14" s="252">
        <f t="shared" si="2728"/>
        <v>8.738869331124457</v>
      </c>
      <c r="JW14" s="121">
        <v>381</v>
      </c>
      <c r="JX14" s="252">
        <f t="shared" si="2729"/>
        <v>4.4158553546592492</v>
      </c>
      <c r="JY14" s="121">
        <v>0</v>
      </c>
      <c r="JZ14" s="253">
        <f t="shared" si="2730"/>
        <v>1225</v>
      </c>
      <c r="KA14" s="254">
        <f t="shared" si="2731"/>
        <v>6.6991140763425578</v>
      </c>
      <c r="KB14" s="121">
        <v>844</v>
      </c>
      <c r="KC14" s="252">
        <f t="shared" si="2732"/>
        <v>8.754278601804792</v>
      </c>
      <c r="KD14" s="121">
        <v>381</v>
      </c>
      <c r="KE14" s="252">
        <f t="shared" si="2733"/>
        <v>4.4204664114166379</v>
      </c>
      <c r="KF14" s="121">
        <v>0</v>
      </c>
      <c r="KG14" s="253">
        <f t="shared" si="2734"/>
        <v>1225</v>
      </c>
      <c r="KH14" s="254">
        <f t="shared" si="2735"/>
        <v>6.7086527929901427</v>
      </c>
      <c r="KI14" s="121">
        <v>842</v>
      </c>
      <c r="KJ14" s="252">
        <f t="shared" si="2736"/>
        <v>8.7489609310058185</v>
      </c>
      <c r="KK14" s="121">
        <v>381</v>
      </c>
      <c r="KL14" s="252">
        <f t="shared" si="2737"/>
        <v>4.4271438531257266</v>
      </c>
      <c r="KM14" s="121">
        <v>0</v>
      </c>
      <c r="KN14" s="253">
        <f t="shared" si="2738"/>
        <v>1223</v>
      </c>
      <c r="KO14" s="254">
        <f t="shared" si="2739"/>
        <v>6.7087218869994514</v>
      </c>
      <c r="KP14" s="121">
        <v>842</v>
      </c>
      <c r="KQ14" s="252">
        <f t="shared" si="2740"/>
        <v>8.7598834789846016</v>
      </c>
      <c r="KR14" s="121">
        <v>378</v>
      </c>
      <c r="KS14" s="252">
        <f t="shared" si="2741"/>
        <v>4.3989293611078786</v>
      </c>
      <c r="KT14" s="121">
        <v>0</v>
      </c>
      <c r="KU14" s="253">
        <f t="shared" si="2742"/>
        <v>1220</v>
      </c>
      <c r="KV14" s="254">
        <f t="shared" si="2743"/>
        <v>6.7014556440538318</v>
      </c>
      <c r="KW14" s="121">
        <v>842</v>
      </c>
      <c r="KX14" s="252">
        <f t="shared" si="2744"/>
        <v>8.7726609710356325</v>
      </c>
      <c r="KY14" s="121">
        <v>378</v>
      </c>
      <c r="KZ14" s="252">
        <f t="shared" si="2745"/>
        <v>4.4040545263893742</v>
      </c>
      <c r="LA14" s="121">
        <v>0</v>
      </c>
      <c r="LB14" s="253">
        <f t="shared" si="2746"/>
        <v>1220</v>
      </c>
      <c r="LC14" s="254">
        <f t="shared" si="2747"/>
        <v>6.7103019635883605</v>
      </c>
      <c r="LD14" s="121">
        <v>839</v>
      </c>
      <c r="LE14" s="252">
        <f t="shared" si="2748"/>
        <v>8.757828810020877</v>
      </c>
      <c r="LF14" s="121">
        <v>378</v>
      </c>
      <c r="LG14" s="252">
        <f t="shared" si="2749"/>
        <v>4.4081632653061229</v>
      </c>
      <c r="LH14" s="121">
        <v>0</v>
      </c>
      <c r="LI14" s="253">
        <f t="shared" si="2750"/>
        <v>1217</v>
      </c>
      <c r="LJ14" s="254">
        <f t="shared" si="2751"/>
        <v>6.7033874965574221</v>
      </c>
      <c r="LK14" s="121">
        <v>837</v>
      </c>
      <c r="LL14" s="252">
        <f t="shared" si="2752"/>
        <v>8.7524835302729276</v>
      </c>
      <c r="LM14" s="121">
        <v>378</v>
      </c>
      <c r="LN14" s="252">
        <f t="shared" si="2753"/>
        <v>4.41588785046729</v>
      </c>
      <c r="LO14" s="121">
        <v>0</v>
      </c>
      <c r="LP14" s="253">
        <f t="shared" si="2754"/>
        <v>1215</v>
      </c>
      <c r="LQ14" s="254">
        <f t="shared" si="2755"/>
        <v>6.7041880483363681</v>
      </c>
      <c r="LR14" s="121">
        <v>836</v>
      </c>
      <c r="LS14" s="252">
        <f t="shared" si="2756"/>
        <v>8.7548434391035705</v>
      </c>
      <c r="LT14" s="121">
        <v>378</v>
      </c>
      <c r="LU14" s="252">
        <f t="shared" si="2757"/>
        <v>4.4195019291476676</v>
      </c>
      <c r="LV14" s="121">
        <v>0</v>
      </c>
      <c r="LW14" s="253">
        <f t="shared" si="2758"/>
        <v>1214</v>
      </c>
      <c r="LX14" s="254">
        <f t="shared" si="2759"/>
        <v>6.7064412772069382</v>
      </c>
      <c r="LY14" s="121">
        <v>836</v>
      </c>
      <c r="LZ14" s="252">
        <f t="shared" si="2760"/>
        <v>8.7695373964124617</v>
      </c>
      <c r="MA14" s="121">
        <v>377</v>
      </c>
      <c r="MB14" s="252">
        <f t="shared" si="2761"/>
        <v>4.4155539939095805</v>
      </c>
      <c r="MC14" s="121">
        <v>0</v>
      </c>
      <c r="MD14" s="253">
        <f t="shared" si="2762"/>
        <v>1213</v>
      </c>
      <c r="ME14" s="254">
        <f t="shared" si="2763"/>
        <v>6.7124121520668476</v>
      </c>
      <c r="MF14" s="121">
        <v>834</v>
      </c>
      <c r="MG14" s="252">
        <f t="shared" si="2764"/>
        <v>8.7651077246452971</v>
      </c>
      <c r="MH14" s="121">
        <v>377</v>
      </c>
      <c r="MI14" s="252">
        <f t="shared" si="2765"/>
        <v>4.4233251202628177</v>
      </c>
      <c r="MJ14" s="121">
        <v>0</v>
      </c>
      <c r="MK14" s="253">
        <f t="shared" si="2766"/>
        <v>1211</v>
      </c>
      <c r="ML14" s="254">
        <f t="shared" si="2767"/>
        <v>6.7136046124847537</v>
      </c>
      <c r="MM14" s="121">
        <v>833</v>
      </c>
      <c r="MN14" s="252">
        <f t="shared" si="2768"/>
        <v>8.766575457798357</v>
      </c>
      <c r="MO14" s="121">
        <v>376</v>
      </c>
      <c r="MP14" s="252">
        <f t="shared" si="2769"/>
        <v>4.4219687169234394</v>
      </c>
      <c r="MQ14" s="121">
        <v>0</v>
      </c>
      <c r="MR14" s="253">
        <f t="shared" si="2770"/>
        <v>1209</v>
      </c>
      <c r="MS14" s="254">
        <f t="shared" si="2771"/>
        <v>6.7148014440433208</v>
      </c>
      <c r="MT14" s="121">
        <v>832</v>
      </c>
      <c r="MU14" s="252">
        <f t="shared" si="2772"/>
        <v>8.770820156019397</v>
      </c>
      <c r="MV14" s="121">
        <v>376</v>
      </c>
      <c r="MW14" s="252">
        <f t="shared" si="2773"/>
        <v>4.4297832233741747</v>
      </c>
      <c r="MX14" s="121">
        <v>0</v>
      </c>
      <c r="MY14" s="253">
        <f t="shared" si="2774"/>
        <v>1208</v>
      </c>
      <c r="MZ14" s="254">
        <f t="shared" si="2775"/>
        <v>6.7208189607210409</v>
      </c>
      <c r="NA14" s="121">
        <v>829</v>
      </c>
      <c r="NB14" s="252">
        <f t="shared" si="2776"/>
        <v>8.7576589900697233</v>
      </c>
      <c r="NC14" s="121">
        <v>373</v>
      </c>
      <c r="ND14" s="252">
        <f t="shared" si="2777"/>
        <v>4.4037780401416766</v>
      </c>
      <c r="NE14" s="121">
        <v>0</v>
      </c>
      <c r="NF14" s="253">
        <f t="shared" si="2778"/>
        <v>1202</v>
      </c>
      <c r="NG14" s="254">
        <f t="shared" si="2779"/>
        <v>6.7016057091882244</v>
      </c>
      <c r="NH14" s="121">
        <v>828</v>
      </c>
      <c r="NI14" s="252">
        <f t="shared" si="2780"/>
        <v>8.7572712850343741</v>
      </c>
      <c r="NJ14" s="121">
        <v>373</v>
      </c>
      <c r="NK14" s="252">
        <f t="shared" si="2781"/>
        <v>4.4136788545734236</v>
      </c>
      <c r="NL14" s="121">
        <v>0</v>
      </c>
      <c r="NM14" s="253">
        <f t="shared" si="2782"/>
        <v>1201</v>
      </c>
      <c r="NN14" s="254">
        <f t="shared" si="2783"/>
        <v>6.7072489668267625</v>
      </c>
      <c r="NO14" s="121">
        <v>825</v>
      </c>
      <c r="NP14" s="252">
        <f t="shared" si="2784"/>
        <v>8.7468193384223909</v>
      </c>
      <c r="NQ14" s="121">
        <v>372</v>
      </c>
      <c r="NR14" s="252">
        <f t="shared" si="2785"/>
        <v>4.4049733570159857</v>
      </c>
      <c r="NS14" s="121">
        <v>0</v>
      </c>
      <c r="NT14" s="253">
        <f t="shared" si="2786"/>
        <v>1197</v>
      </c>
      <c r="NU14" s="254">
        <f t="shared" si="2787"/>
        <v>6.6957543211948316</v>
      </c>
      <c r="NV14" s="121">
        <v>825</v>
      </c>
      <c r="NW14" s="252">
        <f t="shared" si="2788"/>
        <v>8.7616822429906538</v>
      </c>
      <c r="NX14" s="121">
        <v>372</v>
      </c>
      <c r="NY14" s="252">
        <f t="shared" si="2789"/>
        <v>4.4117647058823533</v>
      </c>
      <c r="NZ14" s="121">
        <v>0</v>
      </c>
      <c r="OA14" s="253">
        <f t="shared" si="2790"/>
        <v>1197</v>
      </c>
      <c r="OB14" s="254">
        <f t="shared" si="2791"/>
        <v>6.7066337965038096</v>
      </c>
      <c r="OC14" s="121">
        <v>823</v>
      </c>
      <c r="OD14" s="252">
        <f t="shared" si="2792"/>
        <v>8.7618439263281171</v>
      </c>
      <c r="OE14" s="121">
        <v>372</v>
      </c>
      <c r="OF14" s="252">
        <f t="shared" si="2793"/>
        <v>4.4191019244476122</v>
      </c>
      <c r="OG14" s="121">
        <v>0</v>
      </c>
      <c r="OH14" s="253">
        <f t="shared" si="2794"/>
        <v>1195</v>
      </c>
      <c r="OI14" s="254">
        <f t="shared" si="2795"/>
        <v>6.7093369266183824</v>
      </c>
      <c r="OJ14" s="121">
        <v>822</v>
      </c>
      <c r="OK14" s="252">
        <f t="shared" si="2796"/>
        <v>8.7651951375559829</v>
      </c>
      <c r="OL14" s="121">
        <v>370</v>
      </c>
      <c r="OM14" s="252">
        <f t="shared" si="2797"/>
        <v>4.4047619047619051</v>
      </c>
      <c r="ON14" s="121">
        <v>0</v>
      </c>
      <c r="OO14" s="253">
        <f t="shared" si="2798"/>
        <v>1192</v>
      </c>
      <c r="OP14" s="254">
        <f t="shared" si="2799"/>
        <v>6.704916188547644</v>
      </c>
      <c r="OQ14" s="121">
        <v>822</v>
      </c>
      <c r="OR14" s="252">
        <f t="shared" si="2800"/>
        <v>8.774551665243381</v>
      </c>
      <c r="OS14" s="121">
        <v>370</v>
      </c>
      <c r="OT14" s="252">
        <f t="shared" si="2801"/>
        <v>4.4126416219439477</v>
      </c>
      <c r="OU14" s="121">
        <v>0</v>
      </c>
      <c r="OV14" s="253">
        <f t="shared" si="2802"/>
        <v>1192</v>
      </c>
      <c r="OW14" s="254">
        <f t="shared" si="2803"/>
        <v>6.7143581366529608</v>
      </c>
      <c r="OX14" s="121">
        <v>821</v>
      </c>
      <c r="OY14" s="252">
        <f t="shared" si="2804"/>
        <v>8.7807486631016047</v>
      </c>
      <c r="OZ14" s="121">
        <v>369</v>
      </c>
      <c r="PA14" s="252">
        <f t="shared" si="2805"/>
        <v>4.4070225725546397</v>
      </c>
      <c r="PB14" s="121">
        <v>0</v>
      </c>
      <c r="PC14" s="253">
        <f t="shared" si="2806"/>
        <v>1190</v>
      </c>
      <c r="PD14" s="254">
        <f t="shared" si="2807"/>
        <v>6.7144388647520179</v>
      </c>
      <c r="PE14" s="121">
        <v>820</v>
      </c>
      <c r="PF14" s="252">
        <f t="shared" si="2808"/>
        <v>8.7841456882699518</v>
      </c>
      <c r="PG14" s="121">
        <v>368</v>
      </c>
      <c r="PH14" s="252">
        <f t="shared" si="2809"/>
        <v>4.401913875598086</v>
      </c>
      <c r="PI14" s="121">
        <v>0</v>
      </c>
      <c r="PJ14" s="253">
        <f t="shared" si="2810"/>
        <v>1188</v>
      </c>
      <c r="PK14" s="254">
        <f t="shared" si="2811"/>
        <v>6.71376094942074</v>
      </c>
      <c r="PL14" s="121">
        <v>820</v>
      </c>
      <c r="PM14" s="252">
        <f t="shared" si="2812"/>
        <v>8.7926227750375308</v>
      </c>
      <c r="PN14" s="121">
        <v>367</v>
      </c>
      <c r="PO14" s="252">
        <f t="shared" si="2813"/>
        <v>4.3973160795590704</v>
      </c>
      <c r="PP14" s="121">
        <v>0</v>
      </c>
      <c r="PQ14" s="253">
        <f t="shared" si="2814"/>
        <v>1187</v>
      </c>
      <c r="PR14" s="254">
        <f t="shared" si="2815"/>
        <v>6.7168401991851523</v>
      </c>
      <c r="PS14" s="121">
        <v>818</v>
      </c>
      <c r="PT14" s="252">
        <f t="shared" si="2816"/>
        <v>8.7815351583467525</v>
      </c>
      <c r="PU14" s="121">
        <v>366</v>
      </c>
      <c r="PV14" s="252">
        <f t="shared" si="2817"/>
        <v>4.3942850282146715</v>
      </c>
      <c r="PW14" s="121">
        <v>0</v>
      </c>
      <c r="PX14" s="253">
        <f t="shared" si="2818"/>
        <v>1184</v>
      </c>
      <c r="PY14" s="254">
        <f t="shared" si="2819"/>
        <v>6.7104964860575835</v>
      </c>
      <c r="PZ14" s="121">
        <v>817</v>
      </c>
      <c r="QA14" s="252">
        <f t="shared" si="2820"/>
        <v>8.7858909560167753</v>
      </c>
      <c r="QB14" s="121">
        <v>366</v>
      </c>
      <c r="QC14" s="252">
        <f t="shared" si="2821"/>
        <v>4.3963963963963968</v>
      </c>
      <c r="QD14" s="121">
        <v>0</v>
      </c>
      <c r="QE14" s="253">
        <f t="shared" si="2822"/>
        <v>1183</v>
      </c>
      <c r="QF14" s="254">
        <f t="shared" si="2823"/>
        <v>6.7124375851112124</v>
      </c>
      <c r="QG14" s="121">
        <v>816</v>
      </c>
      <c r="QH14" s="252">
        <f t="shared" si="2824"/>
        <v>8.7855297157622729</v>
      </c>
      <c r="QI14" s="121">
        <v>362</v>
      </c>
      <c r="QJ14" s="252">
        <f t="shared" si="2825"/>
        <v>4.3572460279248917</v>
      </c>
      <c r="QK14" s="121">
        <v>0</v>
      </c>
      <c r="QL14" s="253">
        <f t="shared" si="2826"/>
        <v>1178</v>
      </c>
      <c r="QM14" s="254">
        <f t="shared" si="2827"/>
        <v>6.6947033416685606</v>
      </c>
      <c r="QN14" s="121">
        <v>815</v>
      </c>
      <c r="QO14" s="252">
        <f t="shared" si="2828"/>
        <v>8.7870619946091644</v>
      </c>
      <c r="QP14" s="121">
        <v>361</v>
      </c>
      <c r="QQ14" s="252">
        <f t="shared" si="2829"/>
        <v>4.3504458905760419</v>
      </c>
      <c r="QR14" s="121">
        <v>0</v>
      </c>
      <c r="QS14" s="253">
        <f t="shared" si="2830"/>
        <v>1176</v>
      </c>
      <c r="QT14" s="254">
        <f t="shared" si="2831"/>
        <v>6.6920844477323165</v>
      </c>
      <c r="QU14" s="121">
        <v>813</v>
      </c>
      <c r="QV14" s="252">
        <f t="shared" si="2832"/>
        <v>8.7806458580840268</v>
      </c>
      <c r="QW14" s="121">
        <v>361</v>
      </c>
      <c r="QX14" s="252">
        <f t="shared" si="2833"/>
        <v>4.3583242786430043</v>
      </c>
      <c r="QY14" s="121">
        <v>0</v>
      </c>
      <c r="QZ14" s="253">
        <f t="shared" si="2834"/>
        <v>1174</v>
      </c>
      <c r="RA14" s="254">
        <f t="shared" si="2835"/>
        <v>6.6925094059970354</v>
      </c>
      <c r="RB14" s="121">
        <v>813</v>
      </c>
      <c r="RC14" s="252">
        <f t="shared" si="2836"/>
        <v>8.792991563919534</v>
      </c>
      <c r="RD14" s="121">
        <v>361</v>
      </c>
      <c r="RE14" s="252">
        <f t="shared" si="2837"/>
        <v>4.3704600484261498</v>
      </c>
      <c r="RF14" s="121">
        <v>0</v>
      </c>
      <c r="RG14" s="253">
        <f t="shared" si="2838"/>
        <v>1174</v>
      </c>
      <c r="RH14" s="254">
        <f t="shared" si="2839"/>
        <v>6.7062721352679082</v>
      </c>
      <c r="RI14" s="121">
        <v>812</v>
      </c>
      <c r="RJ14" s="252">
        <f t="shared" si="2840"/>
        <v>8.7964467554977794</v>
      </c>
      <c r="RK14" s="121">
        <v>359</v>
      </c>
      <c r="RL14" s="252">
        <f t="shared" si="2841"/>
        <v>4.3504604944255938</v>
      </c>
      <c r="RM14" s="121">
        <v>0</v>
      </c>
      <c r="RN14" s="253">
        <f t="shared" si="2842"/>
        <v>1171</v>
      </c>
      <c r="RO14" s="254">
        <f t="shared" si="2843"/>
        <v>6.6979351369902185</v>
      </c>
      <c r="RP14" s="121">
        <v>811</v>
      </c>
      <c r="RQ14" s="252">
        <f t="shared" si="2844"/>
        <v>8.7960954446854664</v>
      </c>
      <c r="RR14" s="121">
        <v>358</v>
      </c>
      <c r="RS14" s="252">
        <f t="shared" si="2845"/>
        <v>4.3494107641841824</v>
      </c>
      <c r="RT14" s="121">
        <v>0</v>
      </c>
      <c r="RU14" s="253">
        <f t="shared" si="2846"/>
        <v>1169</v>
      </c>
      <c r="RV14" s="254">
        <f t="shared" si="2847"/>
        <v>6.6987565182511037</v>
      </c>
      <c r="RW14" s="121">
        <v>809</v>
      </c>
      <c r="RX14" s="252">
        <f t="shared" si="2848"/>
        <v>8.7867926577603992</v>
      </c>
      <c r="RY14" s="121">
        <v>358</v>
      </c>
      <c r="RZ14" s="252">
        <f t="shared" si="2849"/>
        <v>4.3594739405747687</v>
      </c>
      <c r="SA14" s="121">
        <v>0</v>
      </c>
      <c r="SB14" s="253">
        <f t="shared" si="2850"/>
        <v>1167</v>
      </c>
      <c r="SC14" s="254">
        <f t="shared" si="2851"/>
        <v>6.6995809173890581</v>
      </c>
      <c r="SD14" s="121">
        <v>807</v>
      </c>
      <c r="SE14" s="252">
        <f t="shared" si="2852"/>
        <v>8.775554588951719</v>
      </c>
      <c r="SF14" s="121">
        <v>358</v>
      </c>
      <c r="SG14" s="252">
        <f t="shared" si="2853"/>
        <v>4.3674515066487736</v>
      </c>
      <c r="SH14" s="121">
        <v>0</v>
      </c>
      <c r="SI14" s="253">
        <f t="shared" si="2854"/>
        <v>1165</v>
      </c>
      <c r="SJ14" s="254">
        <f t="shared" si="2855"/>
        <v>6.6980969355487838</v>
      </c>
      <c r="SK14" s="121">
        <v>807</v>
      </c>
      <c r="SL14" s="252">
        <f t="shared" si="2856"/>
        <v>8.7860642351660321</v>
      </c>
      <c r="SM14" s="121">
        <v>358</v>
      </c>
      <c r="SN14" s="252">
        <f t="shared" si="2857"/>
        <v>4.3717181585053115</v>
      </c>
      <c r="SO14" s="121">
        <v>0</v>
      </c>
      <c r="SP14" s="253">
        <f t="shared" si="2858"/>
        <v>1165</v>
      </c>
      <c r="SQ14" s="254">
        <f t="shared" si="2859"/>
        <v>6.705421894785311</v>
      </c>
      <c r="SR14" s="121">
        <v>806</v>
      </c>
      <c r="SS14" s="252">
        <f t="shared" si="2860"/>
        <v>8.7828266317968833</v>
      </c>
      <c r="ST14" s="121">
        <v>358</v>
      </c>
      <c r="SU14" s="252">
        <f t="shared" si="2861"/>
        <v>4.3754583231483739</v>
      </c>
      <c r="SV14" s="121">
        <v>0</v>
      </c>
      <c r="SW14" s="253">
        <f t="shared" si="2862"/>
        <v>1164</v>
      </c>
      <c r="SX14" s="254">
        <f t="shared" si="2863"/>
        <v>6.7054553833746189</v>
      </c>
      <c r="SY14" s="121">
        <v>804</v>
      </c>
      <c r="SZ14" s="252">
        <f t="shared" si="2864"/>
        <v>8.775376555337262</v>
      </c>
      <c r="TA14" s="121">
        <v>356</v>
      </c>
      <c r="TB14" s="252">
        <f t="shared" si="2865"/>
        <v>4.3568718639089461</v>
      </c>
      <c r="TC14" s="121">
        <v>0</v>
      </c>
      <c r="TD14" s="253">
        <f t="shared" si="2866"/>
        <v>1160</v>
      </c>
      <c r="TE14" s="254">
        <f t="shared" si="2867"/>
        <v>6.692436393007557</v>
      </c>
      <c r="TF14" s="121">
        <v>803</v>
      </c>
      <c r="TG14" s="252">
        <f t="shared" si="2868"/>
        <v>8.7740384615384617</v>
      </c>
      <c r="TH14" s="121">
        <v>356</v>
      </c>
      <c r="TI14" s="252">
        <f t="shared" si="2869"/>
        <v>4.361676059789267</v>
      </c>
      <c r="TJ14" s="121">
        <v>0</v>
      </c>
      <c r="TK14" s="253">
        <f t="shared" si="2870"/>
        <v>1159</v>
      </c>
      <c r="TL14" s="254">
        <f t="shared" si="2871"/>
        <v>6.6940048515652082</v>
      </c>
      <c r="TM14" s="121">
        <v>803</v>
      </c>
      <c r="TN14" s="252">
        <f t="shared" si="2872"/>
        <v>8.7836359658718006</v>
      </c>
      <c r="TO14" s="121">
        <v>355</v>
      </c>
      <c r="TP14" s="252">
        <f t="shared" si="2873"/>
        <v>4.3574321836258747</v>
      </c>
      <c r="TQ14" s="121">
        <v>0</v>
      </c>
      <c r="TR14" s="253">
        <f t="shared" si="2874"/>
        <v>1158</v>
      </c>
      <c r="TS14" s="254">
        <f t="shared" si="2875"/>
        <v>6.6979003990976924</v>
      </c>
      <c r="TT14" s="121">
        <v>803</v>
      </c>
      <c r="TU14" s="252">
        <f t="shared" si="2876"/>
        <v>8.7903667214012042</v>
      </c>
      <c r="TV14" s="121">
        <v>354</v>
      </c>
      <c r="TW14" s="252">
        <f t="shared" si="2877"/>
        <v>4.3504977264348037</v>
      </c>
      <c r="TX14" s="121">
        <v>0</v>
      </c>
      <c r="TY14" s="253">
        <f t="shared" si="2878"/>
        <v>1157</v>
      </c>
      <c r="TZ14" s="254">
        <f t="shared" si="2879"/>
        <v>6.69870310328856</v>
      </c>
      <c r="UA14" s="121">
        <v>803</v>
      </c>
      <c r="UB14" s="252">
        <f t="shared" si="2880"/>
        <v>8.7990357221126452</v>
      </c>
      <c r="UC14" s="121">
        <v>354</v>
      </c>
      <c r="UD14" s="252">
        <f t="shared" si="2881"/>
        <v>4.3579958143543029</v>
      </c>
      <c r="UE14" s="121">
        <v>0</v>
      </c>
      <c r="UF14" s="253">
        <f t="shared" si="2882"/>
        <v>1157</v>
      </c>
      <c r="UG14" s="254">
        <f t="shared" si="2883"/>
        <v>6.7076352252304474</v>
      </c>
      <c r="UH14" s="121">
        <v>802</v>
      </c>
      <c r="UI14" s="252">
        <f t="shared" si="2884"/>
        <v>8.7977182974989034</v>
      </c>
      <c r="UJ14" s="121">
        <v>353</v>
      </c>
      <c r="UK14" s="252">
        <f t="shared" si="2885"/>
        <v>4.3515779092702171</v>
      </c>
      <c r="UL14" s="121">
        <v>0</v>
      </c>
      <c r="UM14" s="253">
        <f t="shared" si="2886"/>
        <v>1155</v>
      </c>
      <c r="UN14" s="254">
        <f t="shared" si="2887"/>
        <v>6.704202461109821</v>
      </c>
      <c r="UO14" s="121">
        <v>801</v>
      </c>
      <c r="UP14" s="252">
        <f t="shared" si="2888"/>
        <v>8.7944664031620565</v>
      </c>
      <c r="UQ14" s="121">
        <v>353</v>
      </c>
      <c r="UR14" s="252">
        <f t="shared" si="2889"/>
        <v>4.3553362122146826</v>
      </c>
      <c r="US14" s="121">
        <v>0</v>
      </c>
      <c r="UT14" s="253">
        <f t="shared" si="2890"/>
        <v>1154</v>
      </c>
      <c r="UU14" s="254">
        <f t="shared" si="2891"/>
        <v>6.704235171091617</v>
      </c>
      <c r="UV14" s="121">
        <v>801</v>
      </c>
      <c r="UW14" s="252">
        <f t="shared" si="2892"/>
        <v>8.799296935076347</v>
      </c>
      <c r="UX14" s="121">
        <v>353</v>
      </c>
      <c r="UY14" s="252">
        <f t="shared" si="2893"/>
        <v>4.3596393726071385</v>
      </c>
      <c r="UZ14" s="121">
        <v>0</v>
      </c>
      <c r="VA14" s="253">
        <f t="shared" si="2894"/>
        <v>1154</v>
      </c>
      <c r="VB14" s="254">
        <f t="shared" si="2895"/>
        <v>6.7093023255813957</v>
      </c>
      <c r="VC14" s="121">
        <v>801</v>
      </c>
      <c r="VD14" s="252">
        <f t="shared" si="2896"/>
        <v>8.8060686015831138</v>
      </c>
      <c r="VE14" s="121">
        <v>351</v>
      </c>
      <c r="VF14" s="252">
        <f t="shared" si="2897"/>
        <v>4.3397626112759644</v>
      </c>
      <c r="VG14" s="121">
        <v>0</v>
      </c>
      <c r="VH14" s="253">
        <f t="shared" si="2898"/>
        <v>1152</v>
      </c>
      <c r="VI14" s="254">
        <f t="shared" si="2899"/>
        <v>6.7039106145251397</v>
      </c>
      <c r="VJ14" s="121">
        <v>799</v>
      </c>
      <c r="VK14" s="252">
        <f t="shared" si="2900"/>
        <v>8.7937486242570984</v>
      </c>
      <c r="VL14" s="121">
        <v>351</v>
      </c>
      <c r="VM14" s="252">
        <f t="shared" si="2901"/>
        <v>4.3419099455714987</v>
      </c>
      <c r="VN14" s="121">
        <v>0</v>
      </c>
      <c r="VO14" s="253">
        <f t="shared" si="2902"/>
        <v>1150</v>
      </c>
      <c r="VP14" s="254">
        <f t="shared" si="2903"/>
        <v>6.6977285963890507</v>
      </c>
      <c r="VQ14" s="121">
        <v>799</v>
      </c>
      <c r="VR14" s="252">
        <f t="shared" si="2904"/>
        <v>8.802467775696817</v>
      </c>
      <c r="VS14" s="121">
        <v>351</v>
      </c>
      <c r="VT14" s="252">
        <f t="shared" si="2905"/>
        <v>4.3472875897944014</v>
      </c>
      <c r="VU14" s="121">
        <v>0</v>
      </c>
      <c r="VV14" s="253">
        <f t="shared" si="2906"/>
        <v>1150</v>
      </c>
      <c r="VW14" s="254">
        <f t="shared" si="2907"/>
        <v>6.7051483878491052</v>
      </c>
      <c r="VX14" s="121">
        <v>798</v>
      </c>
      <c r="VY14" s="252">
        <f t="shared" si="2908"/>
        <v>8.8011470166538004</v>
      </c>
      <c r="VZ14" s="121">
        <v>351</v>
      </c>
      <c r="WA14" s="252">
        <f t="shared" si="2909"/>
        <v>4.3510598735589445</v>
      </c>
      <c r="WB14" s="121">
        <v>0</v>
      </c>
      <c r="WC14" s="253">
        <f t="shared" si="2910"/>
        <v>1149</v>
      </c>
      <c r="WD14" s="254">
        <f t="shared" si="2911"/>
        <v>6.7059647484533675</v>
      </c>
      <c r="WE14" s="121">
        <v>796</v>
      </c>
      <c r="WF14" s="252">
        <f t="shared" si="2912"/>
        <v>8.7829636985545623</v>
      </c>
      <c r="WG14" s="121">
        <v>351</v>
      </c>
      <c r="WH14" s="252">
        <f t="shared" si="2913"/>
        <v>4.3542984741347226</v>
      </c>
      <c r="WI14" s="121">
        <v>0</v>
      </c>
      <c r="WJ14" s="253">
        <f t="shared" si="2914"/>
        <v>1147</v>
      </c>
      <c r="WK14" s="254">
        <f t="shared" si="2915"/>
        <v>6.698201354823639</v>
      </c>
      <c r="WL14" s="121">
        <v>796</v>
      </c>
      <c r="WM14" s="252">
        <f t="shared" si="2916"/>
        <v>8.7887821574472778</v>
      </c>
      <c r="WN14" s="121">
        <v>350</v>
      </c>
      <c r="WO14" s="252">
        <f t="shared" si="2917"/>
        <v>4.3462063827145156</v>
      </c>
      <c r="WP14" s="121">
        <v>0</v>
      </c>
      <c r="WQ14" s="253">
        <f t="shared" si="2918"/>
        <v>1146</v>
      </c>
      <c r="WR14" s="254">
        <f t="shared" si="2919"/>
        <v>6.6978375219170081</v>
      </c>
      <c r="WS14" s="121">
        <v>795</v>
      </c>
      <c r="WT14" s="252">
        <f t="shared" si="2920"/>
        <v>8.7845303867403324</v>
      </c>
      <c r="WU14" s="121">
        <v>350</v>
      </c>
      <c r="WV14" s="252">
        <f t="shared" si="2921"/>
        <v>4.3494469988815707</v>
      </c>
      <c r="WW14" s="121">
        <v>0</v>
      </c>
      <c r="WX14" s="253">
        <f t="shared" si="2922"/>
        <v>1145</v>
      </c>
      <c r="WY14" s="254">
        <f t="shared" si="2923"/>
        <v>6.6970813593028016</v>
      </c>
      <c r="WZ14" s="121">
        <v>795</v>
      </c>
      <c r="XA14" s="252">
        <f t="shared" si="2924"/>
        <v>8.7893864013267002</v>
      </c>
      <c r="XB14" s="121">
        <v>349</v>
      </c>
      <c r="XC14" s="252">
        <f t="shared" si="2925"/>
        <v>4.3429566948730711</v>
      </c>
      <c r="XD14" s="121">
        <v>0</v>
      </c>
      <c r="XE14" s="253">
        <f t="shared" si="2926"/>
        <v>1144</v>
      </c>
      <c r="XF14" s="254">
        <f t="shared" si="2927"/>
        <v>6.6975001463614543</v>
      </c>
      <c r="XG14" s="121">
        <v>795</v>
      </c>
      <c r="XH14" s="252">
        <f t="shared" si="2928"/>
        <v>8.7961938481965039</v>
      </c>
      <c r="XI14" s="121">
        <v>349</v>
      </c>
      <c r="XJ14" s="252">
        <f t="shared" si="2929"/>
        <v>4.3445786132204658</v>
      </c>
      <c r="XK14" s="121">
        <v>0</v>
      </c>
      <c r="XL14" s="253">
        <f t="shared" si="2930"/>
        <v>1144</v>
      </c>
      <c r="XM14" s="254">
        <f t="shared" si="2931"/>
        <v>6.7014234666979089</v>
      </c>
      <c r="XN14" s="121">
        <v>795</v>
      </c>
      <c r="XO14" s="252">
        <f t="shared" si="2932"/>
        <v>8.8030118480788406</v>
      </c>
      <c r="XP14" s="121">
        <v>349</v>
      </c>
      <c r="XQ14" s="252">
        <f t="shared" si="2933"/>
        <v>4.3494516450648053</v>
      </c>
      <c r="XR14" s="121">
        <v>0</v>
      </c>
      <c r="XS14" s="253">
        <f t="shared" si="2934"/>
        <v>1144</v>
      </c>
      <c r="XT14" s="254">
        <f t="shared" si="2935"/>
        <v>6.7077103488712986</v>
      </c>
      <c r="XU14" s="121">
        <v>794</v>
      </c>
      <c r="XV14" s="252">
        <f t="shared" si="2936"/>
        <v>8.7968092178152002</v>
      </c>
      <c r="XW14" s="121">
        <v>348</v>
      </c>
      <c r="XX14" s="252">
        <f t="shared" si="2937"/>
        <v>4.3386111457424263</v>
      </c>
      <c r="XY14" s="121">
        <v>0</v>
      </c>
      <c r="XZ14" s="253">
        <f t="shared" si="2938"/>
        <v>1142</v>
      </c>
      <c r="YA14" s="254">
        <f t="shared" si="2939"/>
        <v>6.6991259459142372</v>
      </c>
      <c r="YB14" s="121">
        <v>792</v>
      </c>
      <c r="YC14" s="252">
        <f t="shared" si="2940"/>
        <v>8.7804878048780477</v>
      </c>
      <c r="YD14" s="121">
        <v>348</v>
      </c>
      <c r="YE14" s="252">
        <f t="shared" si="2941"/>
        <v>4.3418590143480973</v>
      </c>
      <c r="YF14" s="121">
        <v>0</v>
      </c>
      <c r="YG14" s="253">
        <f t="shared" si="2942"/>
        <v>1140</v>
      </c>
      <c r="YH14" s="254">
        <f t="shared" si="2943"/>
        <v>6.6921044907543292</v>
      </c>
      <c r="YI14" s="121">
        <v>792</v>
      </c>
      <c r="YJ14" s="252">
        <f t="shared" si="2944"/>
        <v>8.7853577371048246</v>
      </c>
      <c r="YK14" s="121">
        <v>348</v>
      </c>
      <c r="YL14" s="252">
        <f t="shared" si="2945"/>
        <v>4.3434847728407391</v>
      </c>
      <c r="YM14" s="121">
        <v>0</v>
      </c>
      <c r="YN14" s="253">
        <f t="shared" si="2946"/>
        <v>1140</v>
      </c>
      <c r="YO14" s="254">
        <f t="shared" si="2947"/>
        <v>6.6952487226170199</v>
      </c>
      <c r="YP14" s="121">
        <v>792</v>
      </c>
      <c r="YQ14" s="252">
        <f t="shared" si="2948"/>
        <v>8.7882822902796267</v>
      </c>
      <c r="YR14" s="121">
        <v>347</v>
      </c>
      <c r="YS14" s="252">
        <f t="shared" si="2949"/>
        <v>4.3337080054951915</v>
      </c>
      <c r="YT14" s="121">
        <v>0</v>
      </c>
      <c r="YU14" s="253">
        <f t="shared" si="2950"/>
        <v>1139</v>
      </c>
      <c r="YV14" s="254">
        <f t="shared" si="2951"/>
        <v>6.6925201245666601</v>
      </c>
      <c r="YW14" s="121">
        <v>790</v>
      </c>
      <c r="YX14" s="252">
        <f t="shared" si="2952"/>
        <v>8.7729039422543043</v>
      </c>
      <c r="YY14" s="121">
        <v>347</v>
      </c>
      <c r="YZ14" s="252">
        <f t="shared" si="2953"/>
        <v>4.3353323338330831</v>
      </c>
      <c r="ZA14" s="121">
        <v>0</v>
      </c>
      <c r="ZB14" s="253">
        <f t="shared" si="2954"/>
        <v>1137</v>
      </c>
      <c r="ZC14" s="254">
        <f t="shared" si="2955"/>
        <v>6.6846963372332295</v>
      </c>
      <c r="ZD14" s="121">
        <v>790</v>
      </c>
      <c r="ZE14" s="252">
        <f t="shared" si="2956"/>
        <v>8.7758275938680299</v>
      </c>
      <c r="ZF14" s="121">
        <v>346</v>
      </c>
      <c r="ZG14" s="252">
        <f t="shared" si="2957"/>
        <v>4.3255406925865731</v>
      </c>
      <c r="ZH14" s="121">
        <v>0</v>
      </c>
      <c r="ZI14" s="253">
        <f t="shared" si="2958"/>
        <v>1136</v>
      </c>
      <c r="ZJ14" s="254">
        <f t="shared" si="2959"/>
        <v>6.681959884712664</v>
      </c>
      <c r="ZK14" s="121">
        <v>786</v>
      </c>
      <c r="ZL14" s="252">
        <f t="shared" si="2960"/>
        <v>8.7372165406847486</v>
      </c>
      <c r="ZM14" s="121">
        <v>346</v>
      </c>
      <c r="ZN14" s="252">
        <f t="shared" si="2961"/>
        <v>4.3287876892280748</v>
      </c>
      <c r="ZO14" s="121">
        <v>0</v>
      </c>
      <c r="ZP14" s="253">
        <f t="shared" si="2962"/>
        <v>1132</v>
      </c>
      <c r="ZQ14" s="254">
        <f t="shared" si="2963"/>
        <v>6.6631349696862667</v>
      </c>
      <c r="ZR14" s="121">
        <v>783</v>
      </c>
      <c r="ZS14" s="252">
        <f t="shared" si="2964"/>
        <v>8.71064634553343</v>
      </c>
      <c r="ZT14" s="121">
        <v>345</v>
      </c>
      <c r="ZU14" s="252">
        <f t="shared" si="2965"/>
        <v>4.317357026654987</v>
      </c>
      <c r="ZV14" s="121">
        <v>0</v>
      </c>
      <c r="ZW14" s="253">
        <f t="shared" si="2966"/>
        <v>1128</v>
      </c>
      <c r="ZX14" s="254">
        <f t="shared" si="2967"/>
        <v>6.6431095406360425</v>
      </c>
      <c r="ZY14" s="121">
        <v>781</v>
      </c>
      <c r="ZZ14" s="252">
        <f t="shared" si="2968"/>
        <v>8.6942001558499395</v>
      </c>
      <c r="AAA14" s="121">
        <v>345</v>
      </c>
      <c r="AAB14" s="252">
        <f t="shared" si="2969"/>
        <v>4.3189784677015526</v>
      </c>
      <c r="AAC14" s="121">
        <v>0</v>
      </c>
      <c r="AAD14" s="253">
        <f t="shared" si="2970"/>
        <v>1126</v>
      </c>
      <c r="AAE14" s="254">
        <f t="shared" si="2971"/>
        <v>6.634847681338754</v>
      </c>
      <c r="AAF14" s="121">
        <v>781</v>
      </c>
      <c r="AAG14" s="252">
        <f t="shared" si="2972"/>
        <v>8.6980732821026834</v>
      </c>
      <c r="AAH14" s="121">
        <v>345</v>
      </c>
      <c r="AAI14" s="252">
        <f t="shared" si="2973"/>
        <v>4.3222250062640946</v>
      </c>
      <c r="AAJ14" s="121">
        <v>0</v>
      </c>
      <c r="AAK14" s="253">
        <f t="shared" si="2974"/>
        <v>1126</v>
      </c>
      <c r="AAL14" s="254">
        <f t="shared" si="2975"/>
        <v>6.6387595071045347</v>
      </c>
      <c r="AAM14" s="121">
        <v>781</v>
      </c>
      <c r="AAN14" s="252">
        <f t="shared" si="2976"/>
        <v>8.7038894461161274</v>
      </c>
      <c r="AAO14" s="121">
        <v>344</v>
      </c>
      <c r="AAP14" s="252">
        <f t="shared" si="2977"/>
        <v>4.3129388164493481</v>
      </c>
      <c r="AAQ14" s="121">
        <v>0</v>
      </c>
      <c r="AAR14" s="253">
        <f t="shared" si="2978"/>
        <v>1125</v>
      </c>
      <c r="AAS14" s="254">
        <f t="shared" si="2979"/>
        <v>6.6375597380376421</v>
      </c>
      <c r="AAT14" s="121">
        <v>777</v>
      </c>
      <c r="AAU14" s="252">
        <f t="shared" si="2980"/>
        <v>8.6670384829894029</v>
      </c>
      <c r="AAV14" s="121">
        <v>344</v>
      </c>
      <c r="AAW14" s="252">
        <f t="shared" si="2981"/>
        <v>4.3151028600100352</v>
      </c>
      <c r="AAX14" s="121">
        <v>0</v>
      </c>
      <c r="AAY14" s="253">
        <f t="shared" si="2982"/>
        <v>1121</v>
      </c>
      <c r="AAZ14" s="254">
        <f t="shared" si="2983"/>
        <v>6.6186455688728811</v>
      </c>
      <c r="ABA14" s="121">
        <v>777</v>
      </c>
      <c r="ABB14" s="252">
        <f t="shared" si="2984"/>
        <v>8.6709072648141952</v>
      </c>
      <c r="ABC14" s="121">
        <v>344</v>
      </c>
      <c r="ABD14" s="252">
        <f t="shared" si="2985"/>
        <v>4.3172690763052213</v>
      </c>
      <c r="ABE14" s="121">
        <v>0</v>
      </c>
      <c r="ABF14" s="253">
        <f t="shared" si="2986"/>
        <v>1121</v>
      </c>
      <c r="ABG14" s="254">
        <f t="shared" si="2987"/>
        <v>6.6217732884399556</v>
      </c>
      <c r="ABH14" s="121">
        <v>776</v>
      </c>
      <c r="ABI14" s="252">
        <f t="shared" si="2988"/>
        <v>8.664582402858418</v>
      </c>
      <c r="ABJ14" s="121">
        <v>344</v>
      </c>
      <c r="ABK14" s="252">
        <f t="shared" si="2989"/>
        <v>4.3216080402010046</v>
      </c>
      <c r="ABL14" s="121">
        <v>0</v>
      </c>
      <c r="ABM14" s="253">
        <f t="shared" si="2990"/>
        <v>1120</v>
      </c>
      <c r="ABN14" s="254">
        <f t="shared" si="2991"/>
        <v>6.6209505793331767</v>
      </c>
      <c r="ABO14" s="121">
        <v>775</v>
      </c>
      <c r="ABP14" s="252">
        <f t="shared" si="2992"/>
        <v>8.6572832886505822</v>
      </c>
      <c r="ABQ14" s="121">
        <v>343</v>
      </c>
      <c r="ABR14" s="252">
        <f t="shared" si="2993"/>
        <v>4.3112116641528404</v>
      </c>
      <c r="ABS14" s="121">
        <v>0</v>
      </c>
      <c r="ABT14" s="253">
        <f t="shared" si="2994"/>
        <v>1118</v>
      </c>
      <c r="ABU14" s="254">
        <f t="shared" si="2995"/>
        <v>6.6122545540572508</v>
      </c>
      <c r="ABV14" s="121">
        <v>774</v>
      </c>
      <c r="ABW14" s="252">
        <f t="shared" si="2996"/>
        <v>8.6509444506538511</v>
      </c>
      <c r="ABX14" s="121">
        <v>343</v>
      </c>
      <c r="ABY14" s="252">
        <f t="shared" si="2997"/>
        <v>4.3139227770091813</v>
      </c>
      <c r="ABZ14" s="121">
        <v>0</v>
      </c>
      <c r="ACA14" s="253">
        <f t="shared" si="2998"/>
        <v>1117</v>
      </c>
      <c r="ACB14" s="254">
        <f t="shared" si="2999"/>
        <v>6.6102497336962953</v>
      </c>
      <c r="ACC14" s="121">
        <v>773</v>
      </c>
      <c r="ACD14" s="252">
        <f t="shared" si="3000"/>
        <v>8.6445985238201732</v>
      </c>
      <c r="ACE14" s="121">
        <v>343</v>
      </c>
      <c r="ACF14" s="252">
        <f t="shared" si="3001"/>
        <v>4.3177240684793556</v>
      </c>
      <c r="ACG14" s="121">
        <v>0</v>
      </c>
      <c r="ACH14" s="253">
        <f t="shared" si="3002"/>
        <v>1116</v>
      </c>
      <c r="ACI14" s="254">
        <f t="shared" si="3003"/>
        <v>6.6090252279995267</v>
      </c>
      <c r="ACJ14" s="121">
        <v>770</v>
      </c>
      <c r="ACK14" s="252">
        <f t="shared" si="3004"/>
        <v>8.6264844275151233</v>
      </c>
      <c r="ACL14" s="121">
        <v>342</v>
      </c>
      <c r="ACM14" s="252">
        <f t="shared" si="3005"/>
        <v>4.3078473359365166</v>
      </c>
      <c r="ACN14" s="121">
        <v>0</v>
      </c>
      <c r="ACO14" s="253">
        <f t="shared" si="3006"/>
        <v>1112</v>
      </c>
      <c r="ACP14" s="254">
        <f t="shared" si="3007"/>
        <v>6.5935369107619319</v>
      </c>
      <c r="ACQ14" s="121">
        <v>768</v>
      </c>
      <c r="ACR14" s="252">
        <f t="shared" si="3008"/>
        <v>8.6098654708520179</v>
      </c>
      <c r="ACS14" s="121">
        <v>342</v>
      </c>
      <c r="ACT14" s="252">
        <f t="shared" si="3009"/>
        <v>4.3111055086348165</v>
      </c>
      <c r="ACU14" s="121">
        <v>0</v>
      </c>
      <c r="ACV14" s="253">
        <f t="shared" si="3010"/>
        <v>1110</v>
      </c>
      <c r="ACW14" s="254">
        <f t="shared" si="3011"/>
        <v>6.586364445499318</v>
      </c>
      <c r="ACX14" s="121">
        <v>766</v>
      </c>
      <c r="ACY14" s="252">
        <f t="shared" si="3012"/>
        <v>8.5912965455361139</v>
      </c>
      <c r="ACZ14" s="121">
        <v>342</v>
      </c>
      <c r="ADA14" s="252">
        <f t="shared" si="3013"/>
        <v>4.3132803632236092</v>
      </c>
      <c r="ADB14" s="121">
        <v>0</v>
      </c>
      <c r="ADC14" s="253">
        <f t="shared" si="3014"/>
        <v>1108</v>
      </c>
      <c r="ADD14" s="254">
        <f t="shared" si="3015"/>
        <v>6.5776194716533096</v>
      </c>
      <c r="ADE14" s="121">
        <v>764</v>
      </c>
      <c r="ADF14" s="252">
        <f t="shared" si="3016"/>
        <v>8.5784864136537173</v>
      </c>
      <c r="ADG14" s="121">
        <v>342</v>
      </c>
      <c r="ADH14" s="252">
        <f t="shared" si="3017"/>
        <v>4.3154574132492112</v>
      </c>
      <c r="ADI14" s="121">
        <v>0</v>
      </c>
      <c r="ADJ14" s="253">
        <f t="shared" si="3018"/>
        <v>1106</v>
      </c>
      <c r="ADK14" s="254">
        <f t="shared" si="3019"/>
        <v>6.5712078902026017</v>
      </c>
      <c r="ADL14" s="121">
        <v>762</v>
      </c>
      <c r="ADM14" s="252">
        <f t="shared" si="3020"/>
        <v>8.5685370516136281</v>
      </c>
      <c r="ADN14" s="121">
        <v>340</v>
      </c>
      <c r="ADO14" s="252">
        <f t="shared" si="3021"/>
        <v>4.2994436014162876</v>
      </c>
      <c r="ADP14" s="121">
        <v>0</v>
      </c>
      <c r="ADQ14" s="253">
        <f t="shared" si="3022"/>
        <v>1102</v>
      </c>
      <c r="ADR14" s="254">
        <f t="shared" si="3023"/>
        <v>6.5591333849175646</v>
      </c>
      <c r="ADS14" s="121">
        <v>761</v>
      </c>
      <c r="ADT14" s="252">
        <f t="shared" si="3024"/>
        <v>8.5630696523011132</v>
      </c>
      <c r="ADU14" s="121">
        <v>339</v>
      </c>
      <c r="ADV14" s="252">
        <f t="shared" si="3025"/>
        <v>4.2922258799696129</v>
      </c>
      <c r="ADW14" s="121">
        <v>0</v>
      </c>
      <c r="ADX14" s="253">
        <f t="shared" si="3026"/>
        <v>1100</v>
      </c>
      <c r="ADY14" s="254">
        <f t="shared" si="3027"/>
        <v>6.5534703604408699</v>
      </c>
      <c r="ADZ14" s="121">
        <v>761</v>
      </c>
      <c r="AEA14" s="252">
        <f t="shared" si="3028"/>
        <v>8.5736818386660651</v>
      </c>
      <c r="AEB14" s="121">
        <v>337</v>
      </c>
      <c r="AEC14" s="252">
        <f t="shared" si="3029"/>
        <v>4.2744799594114662</v>
      </c>
      <c r="AED14" s="121">
        <v>0</v>
      </c>
      <c r="AEE14" s="253">
        <f t="shared" si="3030"/>
        <v>1098</v>
      </c>
      <c r="AEF14" s="254">
        <f t="shared" si="3031"/>
        <v>6.5513126491646787</v>
      </c>
      <c r="AEG14" s="121">
        <v>759</v>
      </c>
      <c r="AEH14" s="252">
        <f t="shared" si="3032"/>
        <v>8.5646580907244427</v>
      </c>
      <c r="AEI14" s="121">
        <v>335</v>
      </c>
      <c r="AEJ14" s="252">
        <f t="shared" si="3033"/>
        <v>4.2555894308943092</v>
      </c>
      <c r="AEK14" s="121">
        <v>0</v>
      </c>
      <c r="AEL14" s="253">
        <f t="shared" si="3034"/>
        <v>1094</v>
      </c>
      <c r="AEM14" s="254">
        <f t="shared" si="3035"/>
        <v>6.5375881438986498</v>
      </c>
      <c r="AEN14" s="121">
        <v>758</v>
      </c>
      <c r="AEO14" s="252">
        <f t="shared" si="3036"/>
        <v>8.5669077757685361</v>
      </c>
      <c r="AEP14" s="121">
        <v>334</v>
      </c>
      <c r="AEQ14" s="252">
        <f t="shared" si="3037"/>
        <v>4.2482828796743828</v>
      </c>
      <c r="AER14" s="121">
        <v>0</v>
      </c>
      <c r="AES14" s="253">
        <f t="shared" si="3038"/>
        <v>1092</v>
      </c>
      <c r="AET14" s="254">
        <f t="shared" si="3039"/>
        <v>6.5350089766606816</v>
      </c>
      <c r="AEU14" s="121">
        <v>757</v>
      </c>
      <c r="AEV14" s="252">
        <f t="shared" si="3040"/>
        <v>8.5633484162895925</v>
      </c>
      <c r="AEW14" s="121">
        <v>333</v>
      </c>
      <c r="AEX14" s="252">
        <f t="shared" si="3041"/>
        <v>4.2425786724423498</v>
      </c>
      <c r="AEY14" s="121">
        <v>0</v>
      </c>
      <c r="AEZ14" s="253">
        <f t="shared" si="3042"/>
        <v>1090</v>
      </c>
      <c r="AFA14" s="254">
        <f t="shared" si="3043"/>
        <v>6.5312481275091372</v>
      </c>
      <c r="AFB14" s="121">
        <v>757</v>
      </c>
      <c r="AFC14" s="252">
        <f t="shared" si="3044"/>
        <v>8.5749886724059809</v>
      </c>
      <c r="AFD14" s="121">
        <v>333</v>
      </c>
      <c r="AFE14" s="252">
        <f t="shared" si="3045"/>
        <v>4.2463657230298395</v>
      </c>
      <c r="AFF14" s="121">
        <v>0</v>
      </c>
      <c r="AFG14" s="253">
        <f t="shared" si="3046"/>
        <v>1090</v>
      </c>
      <c r="AFH14" s="254">
        <f t="shared" si="3047"/>
        <v>6.5386922615476903</v>
      </c>
      <c r="AFI14" s="121">
        <v>756</v>
      </c>
      <c r="AFJ14" s="252">
        <f t="shared" si="3048"/>
        <v>8.5772634445200815</v>
      </c>
      <c r="AFK14" s="121">
        <v>333</v>
      </c>
      <c r="AFL14" s="252">
        <f t="shared" si="3049"/>
        <v>4.2517875383043924</v>
      </c>
      <c r="AFM14" s="121">
        <v>0</v>
      </c>
      <c r="AFN14" s="253">
        <f t="shared" si="3050"/>
        <v>1089</v>
      </c>
      <c r="AFO14" s="254">
        <f t="shared" si="3051"/>
        <v>6.5421122191517478</v>
      </c>
      <c r="AFP14" s="121">
        <v>756</v>
      </c>
      <c r="AFQ14" s="252">
        <f t="shared" si="3052"/>
        <v>8.5860306643952313</v>
      </c>
      <c r="AFR14" s="121">
        <v>333</v>
      </c>
      <c r="AFS14" s="252">
        <f t="shared" si="3053"/>
        <v>4.2594013814274749</v>
      </c>
      <c r="AFT14" s="121">
        <v>0</v>
      </c>
      <c r="AFU14" s="253">
        <f t="shared" si="3054"/>
        <v>1089</v>
      </c>
      <c r="AFV14" s="254">
        <f t="shared" si="3055"/>
        <v>6.5511640498105042</v>
      </c>
      <c r="AFW14" s="121">
        <v>753</v>
      </c>
      <c r="AFX14" s="252">
        <f t="shared" si="3056"/>
        <v>8.5675275913073161</v>
      </c>
      <c r="AFY14" s="121">
        <v>333</v>
      </c>
      <c r="AFZ14" s="252">
        <f t="shared" si="3057"/>
        <v>4.2675893886966545</v>
      </c>
      <c r="AGA14" s="121">
        <v>0</v>
      </c>
      <c r="AGB14" s="253">
        <f t="shared" si="3058"/>
        <v>1086</v>
      </c>
      <c r="AGC14" s="254">
        <f t="shared" si="3059"/>
        <v>6.5453230472516877</v>
      </c>
      <c r="AGD14" s="121">
        <v>750</v>
      </c>
      <c r="AGE14" s="252">
        <f t="shared" si="3060"/>
        <v>8.5548078019847154</v>
      </c>
      <c r="AGF14" s="121">
        <v>333</v>
      </c>
      <c r="AGG14" s="252">
        <f t="shared" si="3061"/>
        <v>4.273613963039014</v>
      </c>
      <c r="AGH14" s="121">
        <v>0</v>
      </c>
      <c r="AGI14" s="253">
        <f t="shared" si="3062"/>
        <v>1083</v>
      </c>
      <c r="AGJ14" s="254">
        <f t="shared" si="3063"/>
        <v>6.5402500150975307</v>
      </c>
      <c r="AGK14" s="121">
        <v>750</v>
      </c>
      <c r="AGL14" s="252">
        <f t="shared" si="3064"/>
        <v>8.5724082752314548</v>
      </c>
      <c r="AGM14" s="121">
        <v>332</v>
      </c>
      <c r="AGN14" s="252">
        <f t="shared" si="3065"/>
        <v>4.2706457422176483</v>
      </c>
      <c r="AGO14" s="121">
        <v>0</v>
      </c>
      <c r="AGP14" s="253">
        <f t="shared" si="3066"/>
        <v>1082</v>
      </c>
      <c r="AGQ14" s="254">
        <f t="shared" si="3067"/>
        <v>6.5484476184712221</v>
      </c>
      <c r="AGR14" s="121">
        <v>748</v>
      </c>
      <c r="AGS14" s="252">
        <f t="shared" si="3068"/>
        <v>8.5671744359179929</v>
      </c>
      <c r="AGT14" s="121">
        <v>330</v>
      </c>
      <c r="AGU14" s="252">
        <f t="shared" si="3069"/>
        <v>4.2514815769131662</v>
      </c>
      <c r="AGV14" s="121">
        <v>0</v>
      </c>
      <c r="AGW14" s="253">
        <f t="shared" si="3070"/>
        <v>1078</v>
      </c>
      <c r="AGX14" s="254">
        <f t="shared" si="3071"/>
        <v>6.5361062268841321</v>
      </c>
      <c r="AGY14" s="121">
        <v>745</v>
      </c>
      <c r="AGZ14" s="252">
        <f t="shared" si="3072"/>
        <v>8.5543690435182</v>
      </c>
      <c r="AHA14" s="121">
        <v>329</v>
      </c>
      <c r="AHB14" s="252">
        <f t="shared" si="3073"/>
        <v>4.2457091237579041</v>
      </c>
      <c r="AHC14" s="121">
        <v>0</v>
      </c>
      <c r="AHD14" s="253">
        <f t="shared" si="3074"/>
        <v>1074</v>
      </c>
      <c r="AHE14" s="254">
        <f t="shared" si="3075"/>
        <v>6.5257017863652944</v>
      </c>
      <c r="AHF14" s="121">
        <v>741</v>
      </c>
      <c r="AHG14" s="252">
        <f t="shared" si="3076"/>
        <v>8.5280239383128098</v>
      </c>
      <c r="AHH14" s="121">
        <v>328</v>
      </c>
      <c r="AHI14" s="252">
        <f t="shared" si="3077"/>
        <v>4.2443064182194616</v>
      </c>
      <c r="AHJ14" s="121">
        <v>0</v>
      </c>
      <c r="AHK14" s="253">
        <f t="shared" si="3078"/>
        <v>1069</v>
      </c>
      <c r="AHL14" s="254">
        <f t="shared" si="3079"/>
        <v>6.5115429128342575</v>
      </c>
      <c r="AHM14" s="121">
        <v>737</v>
      </c>
      <c r="AHN14" s="252">
        <f t="shared" si="3080"/>
        <v>8.5035190954194064</v>
      </c>
      <c r="AHO14" s="121">
        <v>326</v>
      </c>
      <c r="AHP14" s="252">
        <f t="shared" si="3081"/>
        <v>4.2260824474980554</v>
      </c>
      <c r="AHQ14" s="121">
        <v>0</v>
      </c>
      <c r="AHR14" s="253">
        <f t="shared" si="3082"/>
        <v>1063</v>
      </c>
      <c r="AHS14" s="254">
        <f t="shared" si="3083"/>
        <v>6.4892253220194123</v>
      </c>
      <c r="AHT14" s="121">
        <v>735</v>
      </c>
      <c r="AHU14" s="252">
        <f t="shared" si="3084"/>
        <v>8.5049757000694282</v>
      </c>
      <c r="AHV14" s="121">
        <v>323</v>
      </c>
      <c r="AHW14" s="252">
        <f t="shared" si="3085"/>
        <v>4.2018993105242615</v>
      </c>
      <c r="AHX14" s="121">
        <v>0</v>
      </c>
      <c r="AHY14" s="253">
        <f t="shared" si="3086"/>
        <v>1058</v>
      </c>
      <c r="AHZ14" s="254">
        <f t="shared" si="3087"/>
        <v>6.479270010410926</v>
      </c>
      <c r="AIA14" s="121">
        <v>733</v>
      </c>
      <c r="AIB14" s="252">
        <f t="shared" si="3088"/>
        <v>8.5143454524334992</v>
      </c>
      <c r="AIC14" s="121">
        <v>322</v>
      </c>
      <c r="AID14" s="252">
        <f t="shared" si="3089"/>
        <v>4.1976274279754922</v>
      </c>
      <c r="AIE14" s="121">
        <v>0</v>
      </c>
      <c r="AIF14" s="253">
        <f t="shared" si="3090"/>
        <v>1055</v>
      </c>
      <c r="AIG14" s="254">
        <f t="shared" si="3091"/>
        <v>6.4803439803439806</v>
      </c>
      <c r="AIH14" s="121">
        <v>732</v>
      </c>
      <c r="AII14" s="252">
        <f t="shared" si="3092"/>
        <v>8.5205447561401471</v>
      </c>
      <c r="AIJ14" s="121">
        <v>321</v>
      </c>
      <c r="AIK14" s="252">
        <f t="shared" si="3093"/>
        <v>4.1971757322175733</v>
      </c>
      <c r="AIL14" s="121">
        <v>0</v>
      </c>
      <c r="AIM14" s="253">
        <f t="shared" si="3094"/>
        <v>1053</v>
      </c>
      <c r="AIN14" s="254">
        <f t="shared" si="3095"/>
        <v>6.4843894328468501</v>
      </c>
      <c r="AIO14" s="121">
        <v>730</v>
      </c>
      <c r="AIP14" s="252">
        <f t="shared" si="3096"/>
        <v>8.5220639738501056</v>
      </c>
      <c r="AIQ14" s="121">
        <v>318</v>
      </c>
      <c r="AIR14" s="252">
        <f t="shared" si="3097"/>
        <v>4.17213329834689</v>
      </c>
      <c r="AIS14" s="121">
        <v>0</v>
      </c>
      <c r="AIT14" s="253">
        <f t="shared" si="3098"/>
        <v>1048</v>
      </c>
      <c r="AIU14" s="254">
        <f t="shared" si="3099"/>
        <v>6.4739313071410924</v>
      </c>
      <c r="AIV14" s="121">
        <v>725</v>
      </c>
      <c r="AIW14" s="252">
        <f t="shared" si="3100"/>
        <v>8.4994138335287222</v>
      </c>
      <c r="AIX14" s="121">
        <v>317</v>
      </c>
      <c r="AIY14" s="252">
        <f t="shared" si="3101"/>
        <v>4.1705038810682806</v>
      </c>
      <c r="AIZ14" s="121">
        <v>0</v>
      </c>
      <c r="AJA14" s="253">
        <f t="shared" si="3102"/>
        <v>1042</v>
      </c>
      <c r="AJB14" s="254">
        <f t="shared" si="3103"/>
        <v>6.4596119273448647</v>
      </c>
      <c r="AJC14" s="121">
        <v>723</v>
      </c>
      <c r="AJD14" s="252">
        <f t="shared" si="3104"/>
        <v>8.5118907464092306</v>
      </c>
      <c r="AJE14" s="121">
        <v>315</v>
      </c>
      <c r="AJF14" s="252">
        <f t="shared" si="3105"/>
        <v>4.156769596199525</v>
      </c>
      <c r="AJG14" s="121">
        <v>0</v>
      </c>
      <c r="AJH14" s="253">
        <f t="shared" si="3106"/>
        <v>1038</v>
      </c>
      <c r="AJI14" s="254">
        <f t="shared" si="3107"/>
        <v>6.4584370333499255</v>
      </c>
      <c r="AJJ14" s="121">
        <v>722</v>
      </c>
      <c r="AJK14" s="252">
        <f t="shared" si="3108"/>
        <v>8.5272233376638713</v>
      </c>
      <c r="AJL14" s="121">
        <v>315</v>
      </c>
      <c r="AJM14" s="252">
        <f t="shared" si="3109"/>
        <v>4.1766109785202863</v>
      </c>
      <c r="AJN14" s="121">
        <v>0</v>
      </c>
      <c r="AJO14" s="253">
        <f t="shared" si="3110"/>
        <v>1037</v>
      </c>
      <c r="AJP14" s="254">
        <f t="shared" si="3111"/>
        <v>6.4776063464301332</v>
      </c>
      <c r="AJQ14" s="121">
        <v>720</v>
      </c>
      <c r="AJR14" s="252">
        <f t="shared" si="3112"/>
        <v>8.5470085470085468</v>
      </c>
      <c r="AJS14" s="121">
        <v>312</v>
      </c>
      <c r="AJT14" s="252">
        <f t="shared" si="3113"/>
        <v>4.1516966067864276</v>
      </c>
      <c r="AJU14" s="121">
        <v>0</v>
      </c>
      <c r="AJV14" s="253">
        <f t="shared" si="3114"/>
        <v>1032</v>
      </c>
      <c r="AJW14" s="254">
        <f t="shared" si="3115"/>
        <v>6.4746847355543009</v>
      </c>
      <c r="AJX14" s="121">
        <v>715</v>
      </c>
      <c r="AJY14" s="252">
        <f t="shared" si="3116"/>
        <v>8.5271317829457356</v>
      </c>
      <c r="AJZ14" s="121">
        <v>311</v>
      </c>
      <c r="AKA14" s="252">
        <f t="shared" si="3117"/>
        <v>4.1527573774869815</v>
      </c>
      <c r="AKB14" s="121">
        <v>0</v>
      </c>
      <c r="AKC14" s="253">
        <f t="shared" si="3118"/>
        <v>1026</v>
      </c>
      <c r="AKD14" s="254">
        <f t="shared" si="3119"/>
        <v>6.4633992692453068</v>
      </c>
      <c r="AKE14" s="121">
        <v>711</v>
      </c>
      <c r="AKF14" s="252">
        <f t="shared" si="3120"/>
        <v>8.5047846889952154</v>
      </c>
      <c r="AKG14" s="121">
        <v>310</v>
      </c>
      <c r="AKH14" s="252">
        <f t="shared" si="3121"/>
        <v>4.157725321888412</v>
      </c>
      <c r="AKI14" s="121">
        <v>0</v>
      </c>
      <c r="AKJ14" s="253">
        <f t="shared" si="3122"/>
        <v>1021</v>
      </c>
      <c r="AKK14" s="254">
        <f t="shared" si="3123"/>
        <v>6.4554881133029847</v>
      </c>
      <c r="AKL14" s="121">
        <v>708</v>
      </c>
      <c r="AKM14" s="252">
        <f t="shared" si="3124"/>
        <v>8.5075702956020187</v>
      </c>
      <c r="AKN14" s="121">
        <v>308</v>
      </c>
      <c r="AKO14" s="252">
        <f t="shared" si="3125"/>
        <v>4.1481481481481479</v>
      </c>
      <c r="AKP14" s="121">
        <v>0</v>
      </c>
      <c r="AKQ14" s="253">
        <f t="shared" si="3126"/>
        <v>1016</v>
      </c>
      <c r="AKR14" s="254">
        <f t="shared" si="3127"/>
        <v>6.4520226074807896</v>
      </c>
      <c r="AKS14" s="121">
        <v>701</v>
      </c>
      <c r="AKT14" s="252">
        <f t="shared" si="3128"/>
        <v>8.4712990936555883</v>
      </c>
      <c r="AKU14" s="121">
        <v>307</v>
      </c>
      <c r="AKV14" s="252">
        <f t="shared" si="3129"/>
        <v>4.1475276952175086</v>
      </c>
      <c r="AKW14" s="121">
        <v>0</v>
      </c>
      <c r="AKX14" s="253">
        <f t="shared" si="3130"/>
        <v>1008</v>
      </c>
      <c r="AKY14" s="254">
        <f t="shared" si="3131"/>
        <v>6.4298016202079475</v>
      </c>
      <c r="AKZ14" s="121">
        <v>693</v>
      </c>
      <c r="ALA14" s="252">
        <f t="shared" si="3132"/>
        <v>8.4234836513917575</v>
      </c>
      <c r="ALB14" s="121">
        <v>302</v>
      </c>
      <c r="ALC14" s="252">
        <f t="shared" si="3133"/>
        <v>4.0960260409602611</v>
      </c>
      <c r="ALD14" s="121">
        <v>0</v>
      </c>
      <c r="ALE14" s="253">
        <f t="shared" si="3134"/>
        <v>995</v>
      </c>
      <c r="ALF14" s="254">
        <f t="shared" si="3135"/>
        <v>6.3782051282051277</v>
      </c>
      <c r="ALG14" s="121">
        <v>689</v>
      </c>
      <c r="ALH14" s="252">
        <f t="shared" si="3136"/>
        <v>8.412698412698413</v>
      </c>
      <c r="ALI14" s="121">
        <v>300</v>
      </c>
      <c r="ALJ14" s="252">
        <f t="shared" si="3137"/>
        <v>4.0899795501022496</v>
      </c>
      <c r="ALK14" s="121">
        <v>0</v>
      </c>
      <c r="ALL14" s="253">
        <f t="shared" si="3138"/>
        <v>989</v>
      </c>
      <c r="ALM14" s="254">
        <f t="shared" si="3139"/>
        <v>6.3703703703703702</v>
      </c>
      <c r="ALN14" s="121">
        <v>684</v>
      </c>
      <c r="ALO14" s="252">
        <f t="shared" si="3140"/>
        <v>8.3792723263506055</v>
      </c>
      <c r="ALP14" s="121">
        <v>298</v>
      </c>
      <c r="ALQ14" s="252">
        <f t="shared" si="3141"/>
        <v>4.0760497879906987</v>
      </c>
      <c r="ALR14" s="121">
        <v>0</v>
      </c>
      <c r="ALS14" s="253">
        <f t="shared" si="3142"/>
        <v>982</v>
      </c>
      <c r="ALT14" s="254">
        <f t="shared" si="3143"/>
        <v>6.3461289905648188</v>
      </c>
      <c r="ALU14" s="121">
        <v>681</v>
      </c>
      <c r="ALV14" s="252">
        <f t="shared" si="3144"/>
        <v>8.382570162481537</v>
      </c>
      <c r="ALW14" s="121">
        <v>296</v>
      </c>
      <c r="ALX14" s="252">
        <f t="shared" si="3145"/>
        <v>4.0715268225584591</v>
      </c>
      <c r="ALY14" s="121">
        <v>0</v>
      </c>
      <c r="ALZ14" s="253">
        <f t="shared" si="3146"/>
        <v>977</v>
      </c>
      <c r="AMA14" s="254">
        <f t="shared" si="3147"/>
        <v>6.3466285565804856</v>
      </c>
      <c r="AMB14" s="121">
        <v>676</v>
      </c>
      <c r="AMC14" s="252">
        <f t="shared" si="3148"/>
        <v>8.3673721995296457</v>
      </c>
      <c r="AMD14" s="121">
        <v>294</v>
      </c>
      <c r="AME14" s="252">
        <f t="shared" si="3149"/>
        <v>4.0585311982330206</v>
      </c>
      <c r="AMF14" s="121">
        <v>0</v>
      </c>
      <c r="AMG14" s="253">
        <f t="shared" si="3150"/>
        <v>970</v>
      </c>
      <c r="AMH14" s="254">
        <f t="shared" si="3151"/>
        <v>6.3303530640214056</v>
      </c>
      <c r="AMI14" s="121">
        <v>669</v>
      </c>
      <c r="AMJ14" s="252">
        <f t="shared" si="3152"/>
        <v>8.3177918687057062</v>
      </c>
      <c r="AMK14" s="121">
        <v>294</v>
      </c>
      <c r="AML14" s="252">
        <f t="shared" si="3153"/>
        <v>4.0714582467802245</v>
      </c>
      <c r="AMM14" s="121">
        <v>0</v>
      </c>
      <c r="AMN14" s="253">
        <f t="shared" si="3154"/>
        <v>963</v>
      </c>
      <c r="AMO14" s="254">
        <f t="shared" si="3155"/>
        <v>6.308962264150944</v>
      </c>
      <c r="AMP14" s="121">
        <v>666</v>
      </c>
      <c r="AMQ14" s="252">
        <f t="shared" si="3156"/>
        <v>8.3270817704426108</v>
      </c>
      <c r="AMR14" s="121">
        <v>291</v>
      </c>
      <c r="AMS14" s="252">
        <f t="shared" si="3157"/>
        <v>4.0495407737266911</v>
      </c>
      <c r="AMT14" s="121">
        <v>0</v>
      </c>
      <c r="AMU14" s="253">
        <f t="shared" si="3158"/>
        <v>957</v>
      </c>
      <c r="AMV14" s="254">
        <f t="shared" si="3159"/>
        <v>6.3026870389884078</v>
      </c>
      <c r="AMW14" s="121">
        <v>661</v>
      </c>
      <c r="AMX14" s="252">
        <f t="shared" si="3160"/>
        <v>8.3123742454728369</v>
      </c>
      <c r="AMY14" s="121">
        <v>289</v>
      </c>
      <c r="AMZ14" s="252">
        <f t="shared" si="3161"/>
        <v>4.0368766587512219</v>
      </c>
      <c r="ANA14" s="121">
        <v>0</v>
      </c>
      <c r="ANB14" s="253">
        <f t="shared" si="3162"/>
        <v>950</v>
      </c>
      <c r="ANC14" s="254">
        <f t="shared" si="3163"/>
        <v>6.286810932433327</v>
      </c>
      <c r="AND14" s="121">
        <v>656</v>
      </c>
      <c r="ANE14" s="252">
        <f t="shared" si="3164"/>
        <v>8.2891079100328522</v>
      </c>
      <c r="ANF14" s="121">
        <v>287</v>
      </c>
      <c r="ANG14" s="252">
        <f t="shared" si="3165"/>
        <v>4.0218609865470851</v>
      </c>
      <c r="ANH14" s="121">
        <v>0</v>
      </c>
      <c r="ANI14" s="253">
        <f t="shared" si="3166"/>
        <v>943</v>
      </c>
      <c r="ANJ14" s="254">
        <f t="shared" si="3167"/>
        <v>6.2657807308970099</v>
      </c>
      <c r="ANK14" s="121">
        <v>651</v>
      </c>
      <c r="ANL14" s="252">
        <f t="shared" si="3168"/>
        <v>8.2593250444049726</v>
      </c>
      <c r="ANM14" s="121">
        <v>284</v>
      </c>
      <c r="ANN14" s="252">
        <f t="shared" si="3169"/>
        <v>3.9977477477477477</v>
      </c>
      <c r="ANO14" s="121">
        <v>0</v>
      </c>
      <c r="ANP14" s="253">
        <f t="shared" si="3170"/>
        <v>935</v>
      </c>
      <c r="ANQ14" s="254">
        <f t="shared" si="3171"/>
        <v>6.2391565461097027</v>
      </c>
      <c r="ANR14" s="121">
        <v>650</v>
      </c>
      <c r="ANS14" s="252">
        <f t="shared" si="3172"/>
        <v>8.2813097209835647</v>
      </c>
      <c r="ANT14" s="121">
        <v>280</v>
      </c>
      <c r="ANU14" s="252">
        <f t="shared" si="3173"/>
        <v>3.9598359496535145</v>
      </c>
      <c r="ANV14" s="121">
        <v>0</v>
      </c>
      <c r="ANW14" s="253">
        <f t="shared" si="3174"/>
        <v>930</v>
      </c>
      <c r="ANX14" s="254">
        <f t="shared" si="3175"/>
        <v>6.2332439678284182</v>
      </c>
      <c r="ANY14" s="121">
        <v>650</v>
      </c>
      <c r="ANZ14" s="252">
        <f t="shared" si="3176"/>
        <v>8.3237290306057119</v>
      </c>
      <c r="AOA14" s="121">
        <v>277</v>
      </c>
      <c r="AOB14" s="252">
        <f t="shared" si="3177"/>
        <v>3.9335416074978702</v>
      </c>
      <c r="AOC14" s="121">
        <v>0</v>
      </c>
      <c r="AOD14" s="253">
        <f t="shared" si="3178"/>
        <v>927</v>
      </c>
      <c r="AOE14" s="254">
        <f t="shared" si="3179"/>
        <v>6.242003905460912</v>
      </c>
      <c r="AOF14" s="121">
        <v>647</v>
      </c>
      <c r="AOG14" s="252">
        <f t="shared" si="3180"/>
        <v>8.3172644298753049</v>
      </c>
      <c r="AOH14" s="121">
        <v>276</v>
      </c>
      <c r="AOI14" s="252">
        <f t="shared" si="3181"/>
        <v>3.9293849658314355</v>
      </c>
      <c r="AOJ14" s="121">
        <v>0</v>
      </c>
      <c r="AOK14" s="253">
        <f t="shared" si="3182"/>
        <v>923</v>
      </c>
      <c r="AOL14" s="254">
        <f t="shared" si="3183"/>
        <v>6.2352225900155371</v>
      </c>
      <c r="AOM14" s="121">
        <v>643</v>
      </c>
      <c r="AON14" s="252">
        <f t="shared" si="3184"/>
        <v>8.3053474554378717</v>
      </c>
      <c r="AOO14" s="121">
        <v>275</v>
      </c>
      <c r="AOP14" s="252">
        <f t="shared" si="3185"/>
        <v>3.9313795568263048</v>
      </c>
      <c r="AOQ14" s="121">
        <v>0</v>
      </c>
      <c r="AOR14" s="253">
        <f t="shared" si="3186"/>
        <v>918</v>
      </c>
      <c r="AOS14" s="254">
        <f t="shared" si="3187"/>
        <v>6.2292189726538645</v>
      </c>
      <c r="AOT14" s="121">
        <v>639</v>
      </c>
      <c r="AOU14" s="252">
        <f t="shared" si="3188"/>
        <v>8.2847141190198368</v>
      </c>
      <c r="AOV14" s="121">
        <v>270</v>
      </c>
      <c r="AOW14" s="252">
        <f t="shared" si="3189"/>
        <v>3.873744619799139</v>
      </c>
      <c r="AOX14" s="121">
        <v>0</v>
      </c>
      <c r="AOY14" s="253">
        <f t="shared" si="3190"/>
        <v>909</v>
      </c>
      <c r="AOZ14" s="254">
        <f t="shared" si="3191"/>
        <v>6.1908329360484915</v>
      </c>
      <c r="APA14" s="121">
        <v>634</v>
      </c>
      <c r="APB14" s="252">
        <f t="shared" si="3192"/>
        <v>8.2487639864689051</v>
      </c>
      <c r="APC14" s="121">
        <v>269</v>
      </c>
      <c r="APD14" s="252">
        <f t="shared" si="3193"/>
        <v>3.8771980397809167</v>
      </c>
      <c r="APE14" s="121">
        <v>0</v>
      </c>
      <c r="APF14" s="253">
        <f t="shared" si="3194"/>
        <v>903</v>
      </c>
      <c r="APG14" s="254">
        <f t="shared" si="3195"/>
        <v>6.1747811816192559</v>
      </c>
      <c r="APH14" s="121">
        <v>631</v>
      </c>
      <c r="API14" s="252">
        <f t="shared" si="3196"/>
        <v>8.2419017763845339</v>
      </c>
      <c r="APJ14" s="121">
        <v>267</v>
      </c>
      <c r="APK14" s="252">
        <f t="shared" si="3197"/>
        <v>3.8606130711393871</v>
      </c>
      <c r="APL14" s="121">
        <v>0</v>
      </c>
      <c r="APM14" s="253">
        <f t="shared" si="3198"/>
        <v>898</v>
      </c>
      <c r="APN14" s="254">
        <f t="shared" si="3199"/>
        <v>6.1625034312379912</v>
      </c>
      <c r="APO14" s="121">
        <v>626</v>
      </c>
      <c r="APP14" s="252">
        <f t="shared" si="3200"/>
        <v>8.2033809461407419</v>
      </c>
      <c r="APQ14" s="121">
        <v>265</v>
      </c>
      <c r="APR14" s="252">
        <f t="shared" si="3201"/>
        <v>3.8433647570703409</v>
      </c>
      <c r="APS14" s="121">
        <v>0</v>
      </c>
      <c r="APT14" s="253">
        <f t="shared" si="3202"/>
        <v>891</v>
      </c>
      <c r="APU14" s="254">
        <f t="shared" si="3203"/>
        <v>6.1338289962825279</v>
      </c>
      <c r="APV14" s="121">
        <v>623</v>
      </c>
      <c r="APW14" s="252">
        <f t="shared" si="3204"/>
        <v>8.1919789612097311</v>
      </c>
      <c r="APX14" s="121">
        <v>264</v>
      </c>
      <c r="APY14" s="252">
        <f t="shared" si="3205"/>
        <v>3.8411174159755563</v>
      </c>
      <c r="APZ14" s="121">
        <v>0</v>
      </c>
      <c r="AQA14" s="253">
        <f t="shared" si="3206"/>
        <v>887</v>
      </c>
      <c r="AQB14" s="254">
        <f t="shared" si="3207"/>
        <v>6.1265368144771379</v>
      </c>
      <c r="AQC14" s="121">
        <v>622</v>
      </c>
      <c r="AQD14" s="252">
        <f t="shared" si="3208"/>
        <v>8.20688745217047</v>
      </c>
      <c r="AQE14" s="121">
        <v>262</v>
      </c>
      <c r="AQF14" s="252">
        <f t="shared" si="3209"/>
        <v>3.8304093567251467</v>
      </c>
      <c r="AQG14" s="121">
        <v>0</v>
      </c>
      <c r="AQH14" s="253">
        <f t="shared" si="3210"/>
        <v>884</v>
      </c>
      <c r="AQI14" s="254">
        <f t="shared" si="3211"/>
        <v>6.130799639364727</v>
      </c>
      <c r="AQJ14" s="121">
        <v>613</v>
      </c>
      <c r="AQK14" s="252">
        <f t="shared" si="3212"/>
        <v>8.1213566507684156</v>
      </c>
      <c r="AQL14" s="121">
        <v>261</v>
      </c>
      <c r="AQM14" s="252">
        <f t="shared" si="3213"/>
        <v>3.8309114927344781</v>
      </c>
      <c r="AQN14" s="121">
        <v>0</v>
      </c>
      <c r="AQO14" s="253">
        <f t="shared" si="3214"/>
        <v>874</v>
      </c>
      <c r="AQP14" s="254">
        <f t="shared" si="3215"/>
        <v>6.0859271638465291</v>
      </c>
      <c r="AQQ14" s="121">
        <v>610</v>
      </c>
      <c r="AQR14" s="252">
        <f t="shared" si="3216"/>
        <v>8.1160191591271946</v>
      </c>
      <c r="AQS14" s="121">
        <v>261</v>
      </c>
      <c r="AQT14" s="252">
        <f t="shared" si="3217"/>
        <v>3.8478549314462631</v>
      </c>
      <c r="AQU14" s="121">
        <v>0</v>
      </c>
      <c r="AQV14" s="253">
        <f t="shared" si="3218"/>
        <v>871</v>
      </c>
      <c r="AQW14" s="254">
        <f t="shared" si="3219"/>
        <v>6.0913350583956927</v>
      </c>
      <c r="AQX14" s="121">
        <v>609</v>
      </c>
      <c r="AQY14" s="252">
        <f t="shared" si="3220"/>
        <v>8.1178352439349517</v>
      </c>
      <c r="AQZ14" s="121">
        <v>260</v>
      </c>
      <c r="ARA14" s="252">
        <f t="shared" si="3220"/>
        <v>3.8427431274017145</v>
      </c>
      <c r="ARB14" s="121">
        <v>0</v>
      </c>
      <c r="ARC14" s="253">
        <f t="shared" si="3221"/>
        <v>869</v>
      </c>
      <c r="ARD14" s="254">
        <f t="shared" ref="ARD14" si="3227">ARC14/ARC$19*100</f>
        <v>6.0905522848331932</v>
      </c>
      <c r="ARE14" s="121">
        <v>608</v>
      </c>
      <c r="ARF14" s="252">
        <f t="shared" si="147"/>
        <v>8.1229124916499664</v>
      </c>
      <c r="ARG14" s="121">
        <v>259</v>
      </c>
      <c r="ARH14" s="252">
        <f t="shared" si="148"/>
        <v>3.8404507710557532</v>
      </c>
      <c r="ARI14" s="121">
        <v>0</v>
      </c>
      <c r="ARJ14" s="253">
        <f t="shared" si="149"/>
        <v>867</v>
      </c>
      <c r="ARK14" s="254">
        <f t="shared" si="150"/>
        <v>6.0931899641577063</v>
      </c>
      <c r="ARL14" s="121">
        <v>606</v>
      </c>
      <c r="ARM14" s="252">
        <f t="shared" si="151"/>
        <v>8.1157091201285656</v>
      </c>
      <c r="ARN14" s="121">
        <v>259</v>
      </c>
      <c r="ARO14" s="252">
        <f t="shared" si="152"/>
        <v>3.8501560874089491</v>
      </c>
      <c r="ARP14" s="121">
        <v>0</v>
      </c>
      <c r="ARQ14" s="253">
        <f t="shared" si="153"/>
        <v>865</v>
      </c>
      <c r="ARR14" s="254">
        <f t="shared" si="154"/>
        <v>6.0941242778638864</v>
      </c>
      <c r="ARS14" s="121">
        <v>605</v>
      </c>
      <c r="ART14" s="252">
        <f t="shared" si="155"/>
        <v>8.1197154744329616</v>
      </c>
      <c r="ARU14" s="121">
        <v>259</v>
      </c>
      <c r="ARV14" s="252">
        <f t="shared" si="156"/>
        <v>3.8576109621686028</v>
      </c>
      <c r="ARW14" s="121">
        <v>0</v>
      </c>
      <c r="ARX14" s="253">
        <f t="shared" si="157"/>
        <v>864</v>
      </c>
      <c r="ARY14" s="254">
        <f t="shared" si="158"/>
        <v>6.0995411224849985</v>
      </c>
      <c r="ARZ14" s="121">
        <v>604</v>
      </c>
      <c r="ASA14" s="252">
        <f t="shared" si="159"/>
        <v>8.1215543902111076</v>
      </c>
      <c r="ASB14" s="121">
        <v>256</v>
      </c>
      <c r="ASC14" s="252">
        <f t="shared" si="160"/>
        <v>3.8231780167264038</v>
      </c>
      <c r="ASD14" s="121">
        <v>0</v>
      </c>
      <c r="ASE14" s="253">
        <f t="shared" si="161"/>
        <v>860</v>
      </c>
      <c r="ASF14" s="254">
        <f t="shared" si="162"/>
        <v>6.0850491756881055</v>
      </c>
      <c r="ASG14" s="121">
        <v>603</v>
      </c>
      <c r="ASH14" s="252">
        <f t="shared" si="163"/>
        <v>8.1234002424895593</v>
      </c>
      <c r="ASI14" s="121">
        <v>255</v>
      </c>
      <c r="ASJ14" s="252">
        <f t="shared" si="164"/>
        <v>3.8202247191011236</v>
      </c>
      <c r="ASK14" s="121">
        <v>0</v>
      </c>
      <c r="ASL14" s="253">
        <f t="shared" si="165"/>
        <v>858</v>
      </c>
      <c r="ASM14" s="254">
        <f t="shared" si="166"/>
        <v>6.0859696410838415</v>
      </c>
      <c r="ASN14" s="121">
        <v>601</v>
      </c>
      <c r="ASO14" s="252">
        <f t="shared" si="167"/>
        <v>8.1161377447670482</v>
      </c>
      <c r="ASP14" s="121">
        <v>255</v>
      </c>
      <c r="ASQ14" s="252">
        <f t="shared" si="168"/>
        <v>3.8265306122448979</v>
      </c>
      <c r="ASR14" s="121">
        <v>0</v>
      </c>
      <c r="ASS14" s="253">
        <f t="shared" si="169"/>
        <v>856</v>
      </c>
      <c r="AST14" s="254">
        <f t="shared" si="170"/>
        <v>6.0842988129931053</v>
      </c>
      <c r="ASU14" s="121">
        <v>597</v>
      </c>
      <c r="ASV14" s="252">
        <f t="shared" si="171"/>
        <v>8.0850487540628393</v>
      </c>
      <c r="ASW14" s="121">
        <v>254</v>
      </c>
      <c r="ASX14" s="252">
        <f t="shared" si="172"/>
        <v>3.8201233268160628</v>
      </c>
      <c r="ASY14" s="121">
        <v>0</v>
      </c>
      <c r="ASZ14" s="253">
        <f t="shared" si="173"/>
        <v>851</v>
      </c>
      <c r="ATA14" s="254">
        <f t="shared" si="174"/>
        <v>6.0642770612128558</v>
      </c>
      <c r="ATB14" s="121">
        <v>597</v>
      </c>
      <c r="ATC14" s="252">
        <f t="shared" si="175"/>
        <v>8.1026058631921813</v>
      </c>
      <c r="ATD14" s="121">
        <v>253</v>
      </c>
      <c r="ATE14" s="252">
        <f t="shared" si="176"/>
        <v>3.8096672187923506</v>
      </c>
      <c r="ATF14" s="121">
        <v>0</v>
      </c>
      <c r="ATG14" s="253">
        <f t="shared" si="177"/>
        <v>850</v>
      </c>
      <c r="ATH14" s="254">
        <f t="shared" si="178"/>
        <v>6.0675280177029052</v>
      </c>
      <c r="ATI14" s="121">
        <v>596</v>
      </c>
      <c r="ATJ14" s="252">
        <f t="shared" si="179"/>
        <v>8.1044329616535222</v>
      </c>
      <c r="ATK14" s="121">
        <v>251</v>
      </c>
      <c r="ATL14" s="252">
        <f t="shared" si="180"/>
        <v>3.7846803377563325</v>
      </c>
      <c r="ATM14" s="121">
        <v>0</v>
      </c>
      <c r="ATN14" s="253">
        <f t="shared" si="181"/>
        <v>847</v>
      </c>
      <c r="ATO14" s="254">
        <f t="shared" si="182"/>
        <v>6.0560560560560566</v>
      </c>
      <c r="ATP14" s="121">
        <v>595</v>
      </c>
      <c r="ATQ14" s="252">
        <f t="shared" si="183"/>
        <v>8.0974414806750126</v>
      </c>
      <c r="ATR14" s="121">
        <v>250</v>
      </c>
      <c r="ATS14" s="252">
        <f t="shared" si="184"/>
        <v>3.7758646730101195</v>
      </c>
      <c r="ATT14" s="121">
        <v>0</v>
      </c>
      <c r="ATU14" s="253">
        <f t="shared" si="185"/>
        <v>845</v>
      </c>
      <c r="ATV14" s="254">
        <f t="shared" si="186"/>
        <v>6.0491087407831632</v>
      </c>
      <c r="ATW14" s="121">
        <v>593</v>
      </c>
      <c r="ATX14" s="252">
        <f t="shared" si="187"/>
        <v>8.0856285792200708</v>
      </c>
      <c r="ATY14" s="121">
        <v>250</v>
      </c>
      <c r="ATZ14" s="252">
        <f t="shared" si="188"/>
        <v>3.7827205326070508</v>
      </c>
      <c r="AUA14" s="121">
        <v>0</v>
      </c>
      <c r="AUB14" s="253">
        <f t="shared" si="189"/>
        <v>843</v>
      </c>
      <c r="AUC14" s="254">
        <f t="shared" si="190"/>
        <v>6.046044610198666</v>
      </c>
      <c r="AUD14" s="121">
        <v>593</v>
      </c>
      <c r="AUE14" s="252">
        <f t="shared" si="191"/>
        <v>8.0922489082969431</v>
      </c>
      <c r="AUF14" s="121">
        <v>250</v>
      </c>
      <c r="AUG14" s="252">
        <f t="shared" si="192"/>
        <v>3.7873049537948797</v>
      </c>
      <c r="AUH14" s="121">
        <v>0</v>
      </c>
      <c r="AUI14" s="253">
        <f t="shared" si="193"/>
        <v>843</v>
      </c>
      <c r="AUJ14" s="254">
        <f t="shared" si="194"/>
        <v>6.0521214731854407</v>
      </c>
      <c r="AUK14" s="121">
        <v>592</v>
      </c>
      <c r="AUL14" s="252">
        <f t="shared" si="195"/>
        <v>8.0907475741424086</v>
      </c>
      <c r="AUM14" s="121">
        <v>250</v>
      </c>
      <c r="AUN14" s="252">
        <f t="shared" si="196"/>
        <v>3.7907505686125851</v>
      </c>
      <c r="AUO14" s="121">
        <v>0</v>
      </c>
      <c r="AUP14" s="253">
        <f t="shared" si="197"/>
        <v>842</v>
      </c>
      <c r="AUQ14" s="254">
        <f t="shared" si="198"/>
        <v>6.0523289246693501</v>
      </c>
      <c r="AUR14" s="121">
        <v>591</v>
      </c>
      <c r="AUS14" s="252">
        <f t="shared" si="199"/>
        <v>8.0936729663105993</v>
      </c>
      <c r="AUT14" s="121">
        <v>250</v>
      </c>
      <c r="AUU14" s="252">
        <f t="shared" si="200"/>
        <v>3.7988147697918251</v>
      </c>
      <c r="AUV14" s="121">
        <v>0</v>
      </c>
      <c r="AUW14" s="253">
        <f t="shared" si="201"/>
        <v>841</v>
      </c>
      <c r="AUX14" s="254">
        <f t="shared" si="202"/>
        <v>6.0577684938413885</v>
      </c>
      <c r="AUY14" s="121">
        <v>590</v>
      </c>
      <c r="AUZ14" s="252">
        <f t="shared" si="203"/>
        <v>8.0943888050487036</v>
      </c>
      <c r="AVA14" s="121">
        <v>249</v>
      </c>
      <c r="AVB14" s="252">
        <f t="shared" si="204"/>
        <v>3.7905312833003504</v>
      </c>
      <c r="AVC14" s="121">
        <v>0</v>
      </c>
      <c r="AVD14" s="253">
        <f t="shared" si="205"/>
        <v>839</v>
      </c>
      <c r="AVE14" s="254">
        <f t="shared" si="206"/>
        <v>6.0542646846586807</v>
      </c>
      <c r="AVF14" s="121">
        <v>589</v>
      </c>
      <c r="AVG14" s="252">
        <f t="shared" si="207"/>
        <v>8.0917708476439074</v>
      </c>
      <c r="AVH14" s="121">
        <v>249</v>
      </c>
      <c r="AVI14" s="252">
        <f t="shared" si="208"/>
        <v>3.7916857012334404</v>
      </c>
      <c r="AVJ14" s="121">
        <v>0</v>
      </c>
      <c r="AVK14" s="253">
        <f t="shared" si="209"/>
        <v>838</v>
      </c>
      <c r="AVL14" s="254">
        <f t="shared" si="210"/>
        <v>6.0522894698829983</v>
      </c>
      <c r="AVM14" s="121">
        <v>589</v>
      </c>
      <c r="AVN14" s="252">
        <f t="shared" si="211"/>
        <v>8.1084801762114544</v>
      </c>
      <c r="AVO14" s="121">
        <v>249</v>
      </c>
      <c r="AVP14" s="252">
        <f t="shared" si="212"/>
        <v>3.7963104131727397</v>
      </c>
      <c r="AVQ14" s="121">
        <v>0</v>
      </c>
      <c r="AVR14" s="253">
        <f t="shared" si="213"/>
        <v>838</v>
      </c>
      <c r="AVS14" s="254">
        <f t="shared" si="214"/>
        <v>6.0623598350575127</v>
      </c>
      <c r="AVT14" s="121">
        <v>587</v>
      </c>
      <c r="AVU14" s="252">
        <f t="shared" si="215"/>
        <v>8.0932028126292561</v>
      </c>
      <c r="AVV14" s="121">
        <v>248</v>
      </c>
      <c r="AVW14" s="252">
        <f t="shared" si="216"/>
        <v>3.7845261712192886</v>
      </c>
      <c r="AVX14" s="121">
        <v>0</v>
      </c>
      <c r="AVY14" s="253">
        <f t="shared" si="217"/>
        <v>835</v>
      </c>
      <c r="AVZ14" s="254">
        <f t="shared" si="218"/>
        <v>6.0480950311458788</v>
      </c>
      <c r="AWA14" s="121">
        <v>586</v>
      </c>
      <c r="AWB14" s="252">
        <f t="shared" si="219"/>
        <v>8.08610459500483</v>
      </c>
      <c r="AWC14" s="121">
        <v>248</v>
      </c>
      <c r="AWD14" s="252">
        <f t="shared" si="220"/>
        <v>3.7914691943127963</v>
      </c>
      <c r="AWE14" s="121">
        <v>0</v>
      </c>
      <c r="AWF14" s="253">
        <f t="shared" si="221"/>
        <v>834</v>
      </c>
      <c r="AWG14" s="254">
        <f t="shared" si="222"/>
        <v>6.0487380330722367</v>
      </c>
      <c r="AWH14" s="121">
        <v>585</v>
      </c>
      <c r="AWI14" s="252">
        <f t="shared" si="223"/>
        <v>8.0789946140035909</v>
      </c>
      <c r="AWJ14" s="121">
        <v>248</v>
      </c>
      <c r="AWK14" s="252">
        <f t="shared" si="224"/>
        <v>3.7972745368243759</v>
      </c>
      <c r="AWL14" s="121">
        <v>0</v>
      </c>
      <c r="AWM14" s="253">
        <f t="shared" si="225"/>
        <v>833</v>
      </c>
      <c r="AWN14" s="254">
        <f t="shared" si="226"/>
        <v>6.0485042114435084</v>
      </c>
      <c r="AWO14" s="121">
        <v>584</v>
      </c>
      <c r="AWP14" s="252">
        <f t="shared" si="227"/>
        <v>8.0741047974561031</v>
      </c>
      <c r="AWQ14" s="121">
        <v>248</v>
      </c>
      <c r="AWR14" s="252">
        <f t="shared" si="228"/>
        <v>3.8007662835249043</v>
      </c>
      <c r="AWS14" s="121">
        <v>0</v>
      </c>
      <c r="AWT14" s="253">
        <f t="shared" si="229"/>
        <v>832</v>
      </c>
      <c r="AWU14" s="254">
        <f t="shared" si="230"/>
        <v>6.0473906091001597</v>
      </c>
      <c r="AWV14" s="121">
        <v>583</v>
      </c>
      <c r="AWW14" s="252">
        <f t="shared" si="231"/>
        <v>8.0714384604734875</v>
      </c>
      <c r="AWX14" s="121">
        <v>248</v>
      </c>
      <c r="AWY14" s="252">
        <f t="shared" si="232"/>
        <v>3.8025145660840232</v>
      </c>
      <c r="AWZ14" s="121">
        <v>0</v>
      </c>
      <c r="AXA14" s="253">
        <f t="shared" si="233"/>
        <v>831</v>
      </c>
      <c r="AXB14" s="254">
        <f t="shared" si="234"/>
        <v>6.0458348490360132</v>
      </c>
      <c r="AXC14" s="121">
        <v>582</v>
      </c>
      <c r="AXD14" s="252">
        <f t="shared" si="235"/>
        <v>8.0654101995565419</v>
      </c>
      <c r="AXE14" s="121">
        <v>248</v>
      </c>
      <c r="AXF14" s="252">
        <f t="shared" si="236"/>
        <v>3.8048481129180729</v>
      </c>
      <c r="AXG14" s="121">
        <v>0</v>
      </c>
      <c r="AXH14" s="253">
        <f t="shared" si="237"/>
        <v>830</v>
      </c>
      <c r="AXI14" s="254">
        <f t="shared" si="238"/>
        <v>6.0433959516528324</v>
      </c>
      <c r="AXJ14" s="121">
        <v>581</v>
      </c>
      <c r="AXK14" s="252">
        <f t="shared" si="239"/>
        <v>8.0627255065223427</v>
      </c>
      <c r="AXL14" s="121">
        <v>248</v>
      </c>
      <c r="AXM14" s="252">
        <f t="shared" si="240"/>
        <v>3.8101090797357502</v>
      </c>
      <c r="AXN14" s="121">
        <v>0</v>
      </c>
      <c r="AXO14" s="253">
        <f t="shared" si="241"/>
        <v>829</v>
      </c>
      <c r="AXP14" s="254">
        <f t="shared" si="242"/>
        <v>6.0444768501640533</v>
      </c>
      <c r="AXQ14" s="121">
        <v>580</v>
      </c>
      <c r="AXR14" s="252">
        <f t="shared" si="243"/>
        <v>8.0622741173199888</v>
      </c>
      <c r="AXS14" s="121">
        <v>246</v>
      </c>
      <c r="AXT14" s="252">
        <f t="shared" si="244"/>
        <v>3.7846153846153849</v>
      </c>
      <c r="AXU14" s="121">
        <v>0</v>
      </c>
      <c r="AXV14" s="253">
        <f t="shared" si="245"/>
        <v>826</v>
      </c>
      <c r="AXW14" s="254">
        <f t="shared" si="246"/>
        <v>6.0318387615013878</v>
      </c>
      <c r="AXX14" s="121">
        <v>579</v>
      </c>
      <c r="AXY14" s="252">
        <f t="shared" si="247"/>
        <v>8.05733370442527</v>
      </c>
      <c r="AXZ14" s="121">
        <v>246</v>
      </c>
      <c r="AYA14" s="252">
        <f t="shared" si="248"/>
        <v>3.7869458128078821</v>
      </c>
      <c r="AYB14" s="121">
        <v>0</v>
      </c>
      <c r="AYC14" s="253">
        <f t="shared" si="249"/>
        <v>825</v>
      </c>
      <c r="AYD14" s="254">
        <f t="shared" si="250"/>
        <v>6.0298202017248936</v>
      </c>
      <c r="AYE14" s="121">
        <v>579</v>
      </c>
      <c r="AYF14" s="252">
        <f t="shared" si="251"/>
        <v>8.0618212197159558</v>
      </c>
      <c r="AYG14" s="121">
        <v>246</v>
      </c>
      <c r="AYH14" s="252">
        <f t="shared" si="252"/>
        <v>3.7910309754969953</v>
      </c>
      <c r="AYI14" s="121">
        <v>0</v>
      </c>
      <c r="AYJ14" s="253">
        <f t="shared" si="253"/>
        <v>825</v>
      </c>
      <c r="AYK14" s="254">
        <f t="shared" si="254"/>
        <v>6.0346719332894452</v>
      </c>
      <c r="AYL14" s="121">
        <v>579</v>
      </c>
      <c r="AYM14" s="252">
        <f t="shared" si="255"/>
        <v>8.0674376480423575</v>
      </c>
      <c r="AYN14" s="121">
        <v>245</v>
      </c>
      <c r="AYO14" s="252">
        <f t="shared" si="256"/>
        <v>3.7785317705120294</v>
      </c>
      <c r="AYP14" s="121">
        <v>0</v>
      </c>
      <c r="AYQ14" s="253">
        <f t="shared" si="257"/>
        <v>824</v>
      </c>
      <c r="AYR14" s="254">
        <f t="shared" si="258"/>
        <v>6.0317692701851984</v>
      </c>
      <c r="AYS14" s="121">
        <v>576</v>
      </c>
      <c r="AYT14" s="252">
        <f t="shared" si="259"/>
        <v>8.0345933881991911</v>
      </c>
      <c r="AYU14" s="121">
        <v>243</v>
      </c>
      <c r="AYV14" s="252">
        <f t="shared" si="260"/>
        <v>3.7540553066584268</v>
      </c>
      <c r="AYW14" s="121">
        <v>0</v>
      </c>
      <c r="AYX14" s="253">
        <f t="shared" si="261"/>
        <v>819</v>
      </c>
      <c r="AYY14" s="254">
        <f t="shared" si="262"/>
        <v>6.0035185456677906</v>
      </c>
      <c r="AYZ14" s="121">
        <v>576</v>
      </c>
      <c r="AZA14" s="252">
        <f t="shared" si="263"/>
        <v>8.0424462440659035</v>
      </c>
      <c r="AZB14" s="121">
        <v>243</v>
      </c>
      <c r="AZC14" s="252">
        <f t="shared" si="264"/>
        <v>3.7569573283859001</v>
      </c>
      <c r="AZD14" s="121">
        <v>0</v>
      </c>
      <c r="AZE14" s="253">
        <f t="shared" si="265"/>
        <v>819</v>
      </c>
      <c r="AZF14" s="254">
        <f t="shared" si="266"/>
        <v>6.0088041085840063</v>
      </c>
      <c r="AZG14" s="121">
        <v>576</v>
      </c>
      <c r="AZH14" s="252">
        <f t="shared" si="267"/>
        <v>8.0480648316333649</v>
      </c>
      <c r="AZI14" s="121">
        <v>243</v>
      </c>
      <c r="AZJ14" s="252">
        <f t="shared" si="268"/>
        <v>3.7598638403218319</v>
      </c>
      <c r="AZK14" s="121">
        <v>0</v>
      </c>
      <c r="AZL14" s="253">
        <f t="shared" si="269"/>
        <v>819</v>
      </c>
      <c r="AZM14" s="254">
        <f t="shared" si="270"/>
        <v>6.0132158590308373</v>
      </c>
      <c r="AZN14" s="121">
        <v>576</v>
      </c>
      <c r="AZO14" s="252">
        <f t="shared" si="271"/>
        <v>8.0570709190096519</v>
      </c>
      <c r="AZP14" s="121">
        <v>243</v>
      </c>
      <c r="AZQ14" s="252">
        <f t="shared" si="272"/>
        <v>3.7621922898281466</v>
      </c>
      <c r="AZR14" s="121">
        <v>0</v>
      </c>
      <c r="AZS14" s="253">
        <f t="shared" si="273"/>
        <v>819</v>
      </c>
      <c r="AZT14" s="254">
        <f t="shared" si="274"/>
        <v>6.0185185185185182</v>
      </c>
      <c r="AZU14" s="121">
        <v>575</v>
      </c>
      <c r="AZV14" s="252">
        <f t="shared" si="275"/>
        <v>8.0487122060470337</v>
      </c>
      <c r="AZW14" s="121">
        <v>243</v>
      </c>
      <c r="AZX14" s="252">
        <f t="shared" si="276"/>
        <v>3.7639405204460972</v>
      </c>
      <c r="AZY14" s="121">
        <v>0</v>
      </c>
      <c r="AZZ14" s="253">
        <f t="shared" si="277"/>
        <v>818</v>
      </c>
      <c r="BAA14" s="254">
        <f t="shared" si="278"/>
        <v>6.0147058823529411</v>
      </c>
      <c r="BAB14" s="121">
        <v>574</v>
      </c>
      <c r="BAC14" s="252">
        <f t="shared" si="279"/>
        <v>8.0414681983748952</v>
      </c>
      <c r="BAD14" s="121">
        <v>243</v>
      </c>
      <c r="BAE14" s="252">
        <f t="shared" si="280"/>
        <v>3.7668578514958924</v>
      </c>
      <c r="BAF14" s="121">
        <v>0</v>
      </c>
      <c r="BAG14" s="253">
        <f t="shared" si="281"/>
        <v>817</v>
      </c>
      <c r="BAH14" s="254">
        <f t="shared" si="282"/>
        <v>6.0122157627492827</v>
      </c>
      <c r="BAI14" s="121">
        <v>574</v>
      </c>
      <c r="BAJ14" s="252">
        <f t="shared" si="283"/>
        <v>8.0448493342676937</v>
      </c>
      <c r="BAK14" s="121">
        <v>242</v>
      </c>
      <c r="BAL14" s="252">
        <f t="shared" si="284"/>
        <v>3.7542662116040959</v>
      </c>
      <c r="BAM14" s="121">
        <v>0</v>
      </c>
      <c r="BAN14" s="253">
        <f t="shared" si="285"/>
        <v>816</v>
      </c>
      <c r="BAO14" s="254">
        <f t="shared" si="286"/>
        <v>6.0083940799646562</v>
      </c>
      <c r="BAP14" s="121">
        <v>571</v>
      </c>
      <c r="BAQ14" s="252">
        <f t="shared" si="287"/>
        <v>8.0117861652869369</v>
      </c>
      <c r="BAR14" s="121">
        <v>241</v>
      </c>
      <c r="BAS14" s="252">
        <f t="shared" si="288"/>
        <v>3.7433985709847781</v>
      </c>
      <c r="BAT14" s="121">
        <v>0</v>
      </c>
      <c r="BAU14" s="253">
        <f t="shared" si="289"/>
        <v>812</v>
      </c>
      <c r="BAV14" s="254">
        <f t="shared" si="290"/>
        <v>5.9859933652782891</v>
      </c>
      <c r="BAW14" s="121">
        <v>570</v>
      </c>
      <c r="BAX14" s="252">
        <f t="shared" si="291"/>
        <v>8.0011229646266138</v>
      </c>
      <c r="BAY14" s="121">
        <v>241</v>
      </c>
      <c r="BAZ14" s="252">
        <f t="shared" si="292"/>
        <v>3.7463080988652262</v>
      </c>
      <c r="BBA14" s="121">
        <v>0</v>
      </c>
      <c r="BBB14" s="253">
        <f t="shared" si="293"/>
        <v>811</v>
      </c>
      <c r="BBC14" s="254">
        <f t="shared" si="294"/>
        <v>5.9821494430921298</v>
      </c>
      <c r="BBD14" s="121">
        <v>568</v>
      </c>
      <c r="BBE14" s="252">
        <f t="shared" si="295"/>
        <v>7.9797695982017425</v>
      </c>
      <c r="BBF14" s="121">
        <v>241</v>
      </c>
      <c r="BBG14" s="252">
        <f t="shared" si="296"/>
        <v>3.7492221530802743</v>
      </c>
      <c r="BBH14" s="121">
        <v>0</v>
      </c>
      <c r="BBI14" s="253">
        <f t="shared" si="297"/>
        <v>809</v>
      </c>
      <c r="BBJ14" s="254">
        <f t="shared" si="298"/>
        <v>5.9722427284807322</v>
      </c>
      <c r="BBK14" s="121">
        <v>567</v>
      </c>
      <c r="BBL14" s="252">
        <f t="shared" si="299"/>
        <v>7.9746835443037973</v>
      </c>
      <c r="BBM14" s="121">
        <v>240</v>
      </c>
      <c r="BBN14" s="252">
        <f t="shared" si="300"/>
        <v>3.7377355552094689</v>
      </c>
      <c r="BBO14" s="121">
        <v>0</v>
      </c>
      <c r="BBP14" s="253">
        <f t="shared" si="301"/>
        <v>807</v>
      </c>
      <c r="BBQ14" s="254">
        <f t="shared" si="302"/>
        <v>5.964082477274407</v>
      </c>
      <c r="BBR14" s="121">
        <v>567</v>
      </c>
      <c r="BBS14" s="252">
        <f t="shared" si="303"/>
        <v>7.9814189189189184</v>
      </c>
      <c r="BBT14" s="121">
        <v>240</v>
      </c>
      <c r="BBU14" s="252">
        <f t="shared" si="304"/>
        <v>3.7394827048924899</v>
      </c>
      <c r="BBV14" s="121">
        <v>0</v>
      </c>
      <c r="BBW14" s="253">
        <f t="shared" si="305"/>
        <v>807</v>
      </c>
      <c r="BBX14" s="254">
        <f t="shared" si="306"/>
        <v>5.9680520633042455</v>
      </c>
      <c r="BBY14" s="121">
        <v>563</v>
      </c>
      <c r="BBZ14" s="252">
        <f t="shared" si="307"/>
        <v>7.9329294067916019</v>
      </c>
      <c r="BCA14" s="121">
        <v>240</v>
      </c>
      <c r="BCB14" s="252">
        <f t="shared" si="308"/>
        <v>3.7406483790523692</v>
      </c>
      <c r="BCC14" s="121">
        <v>0</v>
      </c>
      <c r="BCD14" s="253">
        <f t="shared" si="309"/>
        <v>803</v>
      </c>
      <c r="BCE14" s="254">
        <f t="shared" si="310"/>
        <v>5.9424258121808631</v>
      </c>
      <c r="BCF14" s="121">
        <v>563</v>
      </c>
      <c r="BCG14" s="252">
        <f t="shared" si="311"/>
        <v>7.9385222786238012</v>
      </c>
      <c r="BCH14" s="121">
        <v>239</v>
      </c>
      <c r="BCI14" s="252">
        <f t="shared" si="312"/>
        <v>3.7268049274910333</v>
      </c>
      <c r="BCJ14" s="121">
        <v>0</v>
      </c>
      <c r="BCK14" s="253">
        <f t="shared" si="313"/>
        <v>802</v>
      </c>
      <c r="BCL14" s="254">
        <f t="shared" si="314"/>
        <v>5.9385412810070344</v>
      </c>
      <c r="BCM14" s="121">
        <v>560</v>
      </c>
      <c r="BCN14" s="252">
        <f t="shared" si="315"/>
        <v>7.9073707992092626</v>
      </c>
      <c r="BCO14" s="121">
        <v>239</v>
      </c>
      <c r="BCP14" s="252">
        <f t="shared" si="316"/>
        <v>3.7308773025288788</v>
      </c>
      <c r="BCQ14" s="121">
        <v>0</v>
      </c>
      <c r="BCR14" s="253">
        <f t="shared" si="317"/>
        <v>799</v>
      </c>
      <c r="BCS14" s="254">
        <f t="shared" si="318"/>
        <v>5.9237841043890862</v>
      </c>
      <c r="BCT14" s="121">
        <v>560</v>
      </c>
      <c r="BCU14" s="252">
        <f t="shared" si="319"/>
        <v>7.9096045197740121</v>
      </c>
      <c r="BCV14" s="121">
        <v>239</v>
      </c>
      <c r="BCW14" s="252">
        <f t="shared" si="320"/>
        <v>3.734375</v>
      </c>
      <c r="BCX14" s="121">
        <v>0</v>
      </c>
      <c r="BCY14" s="253">
        <f t="shared" si="321"/>
        <v>799</v>
      </c>
      <c r="BCZ14" s="254">
        <f t="shared" si="322"/>
        <v>5.9272997032640946</v>
      </c>
      <c r="BDA14" s="121">
        <v>558</v>
      </c>
      <c r="BDB14" s="252">
        <f t="shared" si="323"/>
        <v>7.888040712468193</v>
      </c>
      <c r="BDC14" s="121">
        <v>238</v>
      </c>
      <c r="BDD14" s="252">
        <f t="shared" si="324"/>
        <v>3.7216575449569973</v>
      </c>
      <c r="BDE14" s="121">
        <v>0</v>
      </c>
      <c r="BDF14" s="253">
        <f t="shared" si="325"/>
        <v>796</v>
      </c>
      <c r="BDG14" s="254">
        <f t="shared" si="326"/>
        <v>5.9098671022347613</v>
      </c>
      <c r="BDH14" s="121">
        <v>557</v>
      </c>
      <c r="BDI14" s="252">
        <f t="shared" si="327"/>
        <v>7.8794737586645915</v>
      </c>
      <c r="BDJ14" s="121">
        <v>238</v>
      </c>
      <c r="BDK14" s="252">
        <f t="shared" si="328"/>
        <v>3.7269025994362668</v>
      </c>
      <c r="BDL14" s="121">
        <v>0</v>
      </c>
      <c r="BDM14" s="253">
        <f t="shared" si="329"/>
        <v>795</v>
      </c>
      <c r="BDN14" s="254">
        <f t="shared" si="330"/>
        <v>5.908584169453734</v>
      </c>
      <c r="BDO14" s="121">
        <v>557</v>
      </c>
      <c r="BDP14" s="252">
        <f t="shared" si="331"/>
        <v>7.8861673509840013</v>
      </c>
      <c r="BDQ14" s="121">
        <v>238</v>
      </c>
      <c r="BDR14" s="252">
        <f t="shared" si="332"/>
        <v>3.7286542378192076</v>
      </c>
      <c r="BDS14" s="121">
        <v>0</v>
      </c>
      <c r="BDT14" s="253">
        <f t="shared" si="333"/>
        <v>795</v>
      </c>
      <c r="BDU14" s="254">
        <f t="shared" si="334"/>
        <v>5.9125390450691659</v>
      </c>
      <c r="BDV14" s="121">
        <v>555</v>
      </c>
      <c r="BDW14" s="252">
        <f t="shared" si="335"/>
        <v>7.863417398696515</v>
      </c>
      <c r="BDX14" s="121">
        <v>238</v>
      </c>
      <c r="BDY14" s="252">
        <f t="shared" si="336"/>
        <v>3.7315772969582941</v>
      </c>
      <c r="BDZ14" s="121">
        <v>0</v>
      </c>
      <c r="BEA14" s="253">
        <f t="shared" si="337"/>
        <v>793</v>
      </c>
      <c r="BEB14" s="254">
        <f t="shared" si="338"/>
        <v>5.9020541827924973</v>
      </c>
      <c r="BEC14" s="121">
        <v>554</v>
      </c>
      <c r="BED14" s="252">
        <f t="shared" si="339"/>
        <v>7.855927396483267</v>
      </c>
      <c r="BEE14" s="121">
        <v>238</v>
      </c>
      <c r="BEF14" s="252">
        <f t="shared" si="340"/>
        <v>3.73450494272713</v>
      </c>
      <c r="BEG14" s="121">
        <v>0</v>
      </c>
      <c r="BEH14" s="253">
        <f t="shared" si="341"/>
        <v>792</v>
      </c>
      <c r="BEI14" s="254">
        <f t="shared" si="342"/>
        <v>5.8994413407821229</v>
      </c>
      <c r="BEJ14" s="121">
        <v>554</v>
      </c>
      <c r="BEK14" s="252">
        <f t="shared" si="343"/>
        <v>7.8637331440738114</v>
      </c>
      <c r="BEL14" s="121">
        <v>238</v>
      </c>
      <c r="BEM14" s="252">
        <f t="shared" si="344"/>
        <v>3.7356772877099353</v>
      </c>
      <c r="BEN14" s="121">
        <v>0</v>
      </c>
      <c r="BEO14" s="253">
        <f t="shared" si="345"/>
        <v>792</v>
      </c>
      <c r="BEP14" s="254">
        <f t="shared" si="346"/>
        <v>5.9033989266547406</v>
      </c>
      <c r="BEQ14" s="121">
        <v>554</v>
      </c>
      <c r="BER14" s="252">
        <f t="shared" si="347"/>
        <v>7.8682005396960655</v>
      </c>
      <c r="BES14" s="121">
        <v>238</v>
      </c>
      <c r="BET14" s="252">
        <f t="shared" si="348"/>
        <v>3.7403740374037402</v>
      </c>
      <c r="BEU14" s="121">
        <v>0</v>
      </c>
      <c r="BEV14" s="253">
        <f t="shared" si="349"/>
        <v>792</v>
      </c>
      <c r="BEW14" s="254">
        <f t="shared" si="350"/>
        <v>5.9086839749328561</v>
      </c>
      <c r="BEX14" s="121">
        <v>551</v>
      </c>
      <c r="BEY14" s="252">
        <f t="shared" si="351"/>
        <v>7.8389529093754451</v>
      </c>
      <c r="BEZ14" s="121">
        <v>238</v>
      </c>
      <c r="BFA14" s="252">
        <f t="shared" si="352"/>
        <v>3.7444933920704844</v>
      </c>
      <c r="BFB14" s="121">
        <v>0</v>
      </c>
      <c r="BFC14" s="253">
        <f t="shared" si="353"/>
        <v>789</v>
      </c>
      <c r="BFD14" s="254">
        <f t="shared" si="354"/>
        <v>5.8946581994770266</v>
      </c>
      <c r="BFE14" s="121">
        <v>549</v>
      </c>
      <c r="BFF14" s="252">
        <f t="shared" si="355"/>
        <v>7.8160592255125287</v>
      </c>
      <c r="BFG14" s="121">
        <v>238</v>
      </c>
      <c r="BFH14" s="252">
        <f t="shared" si="356"/>
        <v>3.7456720176266916</v>
      </c>
      <c r="BFI14" s="121">
        <v>0</v>
      </c>
      <c r="BFJ14" s="253">
        <f t="shared" si="357"/>
        <v>787</v>
      </c>
      <c r="BFK14" s="254">
        <f t="shared" si="358"/>
        <v>5.882792644640455</v>
      </c>
      <c r="BFL14" s="121">
        <v>548</v>
      </c>
      <c r="BFM14" s="252">
        <f t="shared" si="359"/>
        <v>7.8096052444064412</v>
      </c>
      <c r="BFN14" s="121">
        <v>238</v>
      </c>
      <c r="BFO14" s="252">
        <f t="shared" si="360"/>
        <v>3.7480314960629926</v>
      </c>
      <c r="BFP14" s="121">
        <v>0</v>
      </c>
      <c r="BFQ14" s="253">
        <f t="shared" si="361"/>
        <v>786</v>
      </c>
      <c r="BFR14" s="254">
        <f t="shared" si="362"/>
        <v>5.8801526146480141</v>
      </c>
      <c r="BFS14" s="121">
        <v>547</v>
      </c>
      <c r="BFT14" s="252">
        <f t="shared" si="363"/>
        <v>7.8020253886749398</v>
      </c>
      <c r="BFU14" s="121">
        <v>238</v>
      </c>
      <c r="BFV14" s="252">
        <f t="shared" si="364"/>
        <v>3.7509850275807723</v>
      </c>
      <c r="BFW14" s="121">
        <v>0</v>
      </c>
      <c r="BFX14" s="253">
        <f t="shared" si="365"/>
        <v>785</v>
      </c>
      <c r="BFY14" s="254">
        <f t="shared" si="366"/>
        <v>5.8775082359988016</v>
      </c>
      <c r="BFZ14" s="121">
        <v>547</v>
      </c>
      <c r="BGA14" s="252">
        <f t="shared" si="367"/>
        <v>7.8064792350506629</v>
      </c>
      <c r="BGB14" s="121">
        <v>238</v>
      </c>
      <c r="BGC14" s="252">
        <f t="shared" si="368"/>
        <v>3.7557203724159693</v>
      </c>
      <c r="BGD14" s="121">
        <v>0</v>
      </c>
      <c r="BGE14" s="253">
        <f t="shared" si="369"/>
        <v>785</v>
      </c>
      <c r="BGF14" s="254">
        <f t="shared" si="370"/>
        <v>5.8827937649880102</v>
      </c>
      <c r="BGG14" s="121">
        <v>547</v>
      </c>
      <c r="BGH14" s="252">
        <f t="shared" si="371"/>
        <v>7.8142857142857141</v>
      </c>
      <c r="BGI14" s="121">
        <v>238</v>
      </c>
      <c r="BGJ14" s="252">
        <f t="shared" si="372"/>
        <v>3.7604676884183919</v>
      </c>
      <c r="BGK14" s="121">
        <v>0</v>
      </c>
      <c r="BGL14" s="253">
        <f t="shared" si="373"/>
        <v>785</v>
      </c>
      <c r="BGM14" s="254">
        <f t="shared" si="374"/>
        <v>5.8894140595693605</v>
      </c>
      <c r="BGN14" s="121">
        <v>547</v>
      </c>
      <c r="BGO14" s="252">
        <f t="shared" si="375"/>
        <v>7.8187535734705547</v>
      </c>
      <c r="BGP14" s="121">
        <v>238</v>
      </c>
      <c r="BGQ14" s="252">
        <f t="shared" si="376"/>
        <v>3.763440860215054</v>
      </c>
      <c r="BGR14" s="121">
        <v>0</v>
      </c>
      <c r="BGS14" s="253">
        <f t="shared" si="377"/>
        <v>785</v>
      </c>
      <c r="BGT14" s="254">
        <f t="shared" si="378"/>
        <v>5.8933933933933931</v>
      </c>
      <c r="BGU14" s="121">
        <v>547</v>
      </c>
      <c r="BGV14" s="252">
        <f t="shared" si="379"/>
        <v>7.8209894195024301</v>
      </c>
      <c r="BGW14" s="121">
        <v>238</v>
      </c>
      <c r="BGX14" s="252">
        <f t="shared" si="380"/>
        <v>3.7640360588328328</v>
      </c>
      <c r="BGY14" s="121">
        <v>0</v>
      </c>
      <c r="BGZ14" s="253">
        <f t="shared" si="381"/>
        <v>785</v>
      </c>
      <c r="BHA14" s="254">
        <f t="shared" si="382"/>
        <v>5.8947210332657507</v>
      </c>
      <c r="BHB14" s="121">
        <v>547</v>
      </c>
      <c r="BHC14" s="252">
        <f t="shared" si="383"/>
        <v>7.826584632994706</v>
      </c>
      <c r="BHD14" s="121">
        <v>238</v>
      </c>
      <c r="BHE14" s="252">
        <f t="shared" si="384"/>
        <v>3.7652270210409746</v>
      </c>
      <c r="BHF14" s="121">
        <v>0</v>
      </c>
      <c r="BHG14" s="253">
        <f t="shared" si="385"/>
        <v>785</v>
      </c>
      <c r="BHH14" s="254">
        <f t="shared" si="386"/>
        <v>5.8978211870773851</v>
      </c>
      <c r="BHI14" s="121">
        <v>544</v>
      </c>
      <c r="BHJ14" s="252">
        <f t="shared" si="387"/>
        <v>7.7892325315005726</v>
      </c>
      <c r="BHK14" s="121">
        <v>238</v>
      </c>
      <c r="BHL14" s="252">
        <f t="shared" si="388"/>
        <v>3.7688044338875697</v>
      </c>
      <c r="BHM14" s="121">
        <v>0</v>
      </c>
      <c r="BHN14" s="253">
        <f t="shared" si="389"/>
        <v>782</v>
      </c>
      <c r="BHO14" s="254">
        <f t="shared" si="390"/>
        <v>5.8801413640123323</v>
      </c>
      <c r="BHP14" s="121">
        <v>543</v>
      </c>
      <c r="BHQ14" s="252">
        <f t="shared" si="391"/>
        <v>7.7782552642887843</v>
      </c>
      <c r="BHR14" s="121">
        <v>238</v>
      </c>
      <c r="BHS14" s="252">
        <f t="shared" si="392"/>
        <v>3.772986683576411</v>
      </c>
      <c r="BHT14" s="121">
        <v>0</v>
      </c>
      <c r="BHU14" s="253">
        <f t="shared" si="393"/>
        <v>781</v>
      </c>
      <c r="BHV14" s="254">
        <f t="shared" si="394"/>
        <v>5.877041161863195</v>
      </c>
      <c r="BHW14" s="121">
        <v>543</v>
      </c>
      <c r="BHX14" s="252">
        <f t="shared" si="395"/>
        <v>7.7838302752293576</v>
      </c>
      <c r="BHY14" s="121">
        <v>238</v>
      </c>
      <c r="BHZ14" s="252">
        <f t="shared" si="396"/>
        <v>3.7747819191118159</v>
      </c>
      <c r="BIA14" s="121">
        <v>0</v>
      </c>
      <c r="BIB14" s="253">
        <f t="shared" si="397"/>
        <v>781</v>
      </c>
      <c r="BIC14" s="254">
        <f t="shared" si="398"/>
        <v>5.8805812815300058</v>
      </c>
      <c r="BID14" s="121">
        <v>543</v>
      </c>
      <c r="BIE14" s="252">
        <f t="shared" si="399"/>
        <v>7.7871791194607773</v>
      </c>
      <c r="BIF14" s="121">
        <v>237</v>
      </c>
      <c r="BIG14" s="252">
        <f t="shared" si="400"/>
        <v>3.7619047619047623</v>
      </c>
      <c r="BIH14" s="121">
        <v>0</v>
      </c>
      <c r="BII14" s="253">
        <f t="shared" si="401"/>
        <v>780</v>
      </c>
      <c r="BIJ14" s="254">
        <f t="shared" si="402"/>
        <v>5.8765915768854065</v>
      </c>
      <c r="BIK14" s="121">
        <v>543</v>
      </c>
      <c r="BIL14" s="252">
        <f t="shared" si="403"/>
        <v>7.7905308464849359</v>
      </c>
      <c r="BIM14" s="121">
        <v>237</v>
      </c>
      <c r="BIN14" s="252">
        <f t="shared" si="404"/>
        <v>3.7625019844419754</v>
      </c>
      <c r="BIO14" s="121">
        <v>0</v>
      </c>
      <c r="BIP14" s="253">
        <f t="shared" si="405"/>
        <v>780</v>
      </c>
      <c r="BIQ14" s="254">
        <f t="shared" si="406"/>
        <v>5.8783631019669906</v>
      </c>
      <c r="BIR14" s="121">
        <v>542</v>
      </c>
      <c r="BIS14" s="252">
        <f t="shared" si="407"/>
        <v>7.7828834003446294</v>
      </c>
      <c r="BIT14" s="121">
        <v>237</v>
      </c>
      <c r="BIU14" s="252">
        <f t="shared" si="408"/>
        <v>3.764294790343075</v>
      </c>
      <c r="BIV14" s="121">
        <v>0</v>
      </c>
      <c r="BIW14" s="253">
        <f t="shared" si="409"/>
        <v>779</v>
      </c>
      <c r="BIX14" s="254">
        <f t="shared" si="410"/>
        <v>5.8748114630467567</v>
      </c>
      <c r="BIY14" s="121">
        <v>540</v>
      </c>
      <c r="BIZ14" s="252">
        <f t="shared" si="411"/>
        <v>7.7597355941945683</v>
      </c>
      <c r="BJA14" s="121">
        <v>237</v>
      </c>
      <c r="BJB14" s="252">
        <f t="shared" si="412"/>
        <v>3.7666878575969487</v>
      </c>
      <c r="BJC14" s="121">
        <v>0</v>
      </c>
      <c r="BJD14" s="253">
        <f t="shared" si="413"/>
        <v>777</v>
      </c>
      <c r="BJE14" s="254">
        <f t="shared" si="414"/>
        <v>5.8637083993660859</v>
      </c>
      <c r="BJF14" s="121">
        <v>540</v>
      </c>
      <c r="BJG14" s="252">
        <f t="shared" si="415"/>
        <v>7.7630822311673366</v>
      </c>
      <c r="BJH14" s="121">
        <v>237</v>
      </c>
      <c r="BJI14" s="252">
        <f t="shared" si="416"/>
        <v>3.7684846557481317</v>
      </c>
      <c r="BJJ14" s="121">
        <v>0</v>
      </c>
      <c r="BJK14" s="253">
        <f t="shared" si="417"/>
        <v>777</v>
      </c>
      <c r="BJL14" s="254">
        <f t="shared" si="418"/>
        <v>5.8663646659116653</v>
      </c>
      <c r="BJM14" s="121">
        <v>539</v>
      </c>
      <c r="BJN14" s="252">
        <f t="shared" si="419"/>
        <v>7.7520494750467419</v>
      </c>
      <c r="BJO14" s="121">
        <v>237</v>
      </c>
      <c r="BJP14" s="252">
        <f t="shared" si="420"/>
        <v>3.7714831317632083</v>
      </c>
      <c r="BJQ14" s="121">
        <v>0</v>
      </c>
      <c r="BJR14" s="253">
        <f t="shared" si="421"/>
        <v>776</v>
      </c>
      <c r="BJS14" s="254">
        <f t="shared" si="422"/>
        <v>5.862355518622044</v>
      </c>
      <c r="BJT14" s="121">
        <v>539</v>
      </c>
      <c r="BJU14" s="252">
        <f t="shared" si="423"/>
        <v>7.755395683453238</v>
      </c>
      <c r="BJV14" s="121">
        <v>236</v>
      </c>
      <c r="BJW14" s="252">
        <f t="shared" si="424"/>
        <v>3.756167435938246</v>
      </c>
      <c r="BJX14" s="121">
        <v>0</v>
      </c>
      <c r="BJY14" s="253">
        <f t="shared" si="425"/>
        <v>775</v>
      </c>
      <c r="BJZ14" s="254">
        <f t="shared" si="426"/>
        <v>5.8565706944759315</v>
      </c>
      <c r="BKA14" s="121">
        <v>539</v>
      </c>
      <c r="BKB14" s="252">
        <f t="shared" si="427"/>
        <v>7.7598617909588246</v>
      </c>
      <c r="BKC14" s="121">
        <v>236</v>
      </c>
      <c r="BKD14" s="252">
        <f t="shared" si="428"/>
        <v>3.756167435938246</v>
      </c>
      <c r="BKE14" s="121">
        <v>0</v>
      </c>
      <c r="BKF14" s="253">
        <f t="shared" si="429"/>
        <v>775</v>
      </c>
      <c r="BKG14" s="254">
        <f t="shared" si="430"/>
        <v>5.8583415224128803</v>
      </c>
      <c r="BKH14" s="121">
        <v>539</v>
      </c>
      <c r="BKI14" s="252">
        <f t="shared" si="431"/>
        <v>7.7609791216702666</v>
      </c>
      <c r="BKJ14" s="121">
        <v>236</v>
      </c>
      <c r="BKK14" s="252">
        <f t="shared" si="432"/>
        <v>3.7573634771533193</v>
      </c>
      <c r="BKL14" s="121">
        <v>0</v>
      </c>
      <c r="BKM14" s="253">
        <f t="shared" si="433"/>
        <v>775</v>
      </c>
      <c r="BKN14" s="254">
        <f t="shared" si="434"/>
        <v>5.859670346287615</v>
      </c>
      <c r="BKO14" s="121">
        <v>539</v>
      </c>
      <c r="BKP14" s="252">
        <f t="shared" si="435"/>
        <v>7.7632147486677221</v>
      </c>
      <c r="BKQ14" s="121">
        <v>236</v>
      </c>
      <c r="BKR14" s="252">
        <f t="shared" si="436"/>
        <v>3.7579617834394905</v>
      </c>
      <c r="BKS14" s="121">
        <v>0</v>
      </c>
      <c r="BKT14" s="253">
        <f t="shared" si="437"/>
        <v>775</v>
      </c>
      <c r="BKU14" s="254">
        <f t="shared" si="438"/>
        <v>5.8609997731225896</v>
      </c>
      <c r="BKV14" s="121">
        <v>538</v>
      </c>
      <c r="BKW14" s="252">
        <f t="shared" si="439"/>
        <v>7.755513910912498</v>
      </c>
      <c r="BKX14" s="121">
        <v>236</v>
      </c>
      <c r="BKY14" s="252">
        <f t="shared" si="440"/>
        <v>3.7597578461048267</v>
      </c>
      <c r="BKZ14" s="121">
        <v>0</v>
      </c>
      <c r="BLA14" s="253">
        <f t="shared" si="441"/>
        <v>774</v>
      </c>
      <c r="BLB14" s="254">
        <f t="shared" si="442"/>
        <v>5.8574239443014982</v>
      </c>
      <c r="BLC14" s="121">
        <v>538</v>
      </c>
      <c r="BLD14" s="252">
        <f t="shared" si="443"/>
        <v>7.7599884609837009</v>
      </c>
      <c r="BLE14" s="121">
        <v>236</v>
      </c>
      <c r="BLF14" s="252">
        <f t="shared" si="444"/>
        <v>3.7609561752988045</v>
      </c>
      <c r="BLG14" s="121">
        <v>0</v>
      </c>
      <c r="BLH14" s="253">
        <f t="shared" si="445"/>
        <v>774</v>
      </c>
      <c r="BLI14" s="254">
        <f t="shared" si="446"/>
        <v>5.8600847970926715</v>
      </c>
      <c r="BLJ14" s="121">
        <v>538</v>
      </c>
      <c r="BLK14" s="252">
        <f t="shared" si="447"/>
        <v>7.7622276727744914</v>
      </c>
      <c r="BLL14" s="121">
        <v>236</v>
      </c>
      <c r="BLM14" s="252">
        <f t="shared" si="448"/>
        <v>3.7615556263946441</v>
      </c>
      <c r="BLN14" s="121">
        <v>0</v>
      </c>
      <c r="BLO14" s="253">
        <f t="shared" si="449"/>
        <v>774</v>
      </c>
      <c r="BLP14" s="254">
        <f t="shared" si="450"/>
        <v>5.8614161302536916</v>
      </c>
      <c r="BLQ14" s="121">
        <v>536</v>
      </c>
      <c r="BLR14" s="252">
        <f t="shared" si="451"/>
        <v>7.737837447668543</v>
      </c>
      <c r="BLS14" s="121">
        <v>236</v>
      </c>
      <c r="BLT14" s="252">
        <f t="shared" si="452"/>
        <v>3.7627551020408165</v>
      </c>
      <c r="BLU14" s="121">
        <v>0</v>
      </c>
      <c r="BLV14" s="253">
        <f t="shared" si="453"/>
        <v>772</v>
      </c>
      <c r="BLW14" s="254">
        <f t="shared" si="454"/>
        <v>5.8489279490870523</v>
      </c>
      <c r="BLX14" s="121">
        <v>536</v>
      </c>
      <c r="BLY14" s="252">
        <f t="shared" si="455"/>
        <v>7.738954663586485</v>
      </c>
      <c r="BLZ14" s="121">
        <v>236</v>
      </c>
      <c r="BMA14" s="252">
        <f t="shared" si="456"/>
        <v>3.7633551267740395</v>
      </c>
      <c r="BMB14" s="121">
        <v>0</v>
      </c>
      <c r="BMC14" s="253">
        <f t="shared" si="457"/>
        <v>772</v>
      </c>
      <c r="BMD14" s="254">
        <f t="shared" si="458"/>
        <v>5.849814351746609</v>
      </c>
      <c r="BME14" s="121">
        <v>536</v>
      </c>
      <c r="BMF14" s="252">
        <f t="shared" si="459"/>
        <v>7.7423082478694214</v>
      </c>
      <c r="BMG14" s="121">
        <v>236</v>
      </c>
      <c r="BMH14" s="252">
        <f t="shared" si="460"/>
        <v>3.7651563497128269</v>
      </c>
      <c r="BMI14" s="121">
        <v>0</v>
      </c>
      <c r="BMJ14" s="253">
        <f t="shared" si="461"/>
        <v>772</v>
      </c>
      <c r="BMK14" s="254">
        <f t="shared" si="462"/>
        <v>5.8524751724660753</v>
      </c>
      <c r="BML14" s="121">
        <v>535</v>
      </c>
      <c r="BMM14" s="252">
        <f t="shared" si="463"/>
        <v>7.7300968068198239</v>
      </c>
      <c r="BMN14" s="121">
        <v>236</v>
      </c>
      <c r="BMO14" s="252">
        <f t="shared" si="464"/>
        <v>3.7651563497128269</v>
      </c>
      <c r="BMP14" s="121">
        <v>0</v>
      </c>
      <c r="BMQ14" s="253">
        <f t="shared" si="465"/>
        <v>771</v>
      </c>
      <c r="BMR14" s="254">
        <f t="shared" si="466"/>
        <v>5.845780574721358</v>
      </c>
      <c r="BMS14" s="121">
        <v>535</v>
      </c>
      <c r="BMT14" s="252">
        <f t="shared" si="467"/>
        <v>7.7323312617430267</v>
      </c>
      <c r="BMU14" s="121">
        <v>236</v>
      </c>
      <c r="BMV14" s="252">
        <f t="shared" si="468"/>
        <v>3.7657571405776289</v>
      </c>
      <c r="BMW14" s="121">
        <v>0</v>
      </c>
      <c r="BMX14" s="253">
        <f t="shared" si="469"/>
        <v>771</v>
      </c>
      <c r="BMY14" s="254">
        <f t="shared" si="470"/>
        <v>5.8471105718185958</v>
      </c>
      <c r="BMZ14" s="121">
        <v>535</v>
      </c>
      <c r="BNA14" s="252">
        <f t="shared" si="471"/>
        <v>7.7334489736918188</v>
      </c>
      <c r="BNB14" s="121">
        <v>236</v>
      </c>
      <c r="BNC14" s="252">
        <f t="shared" si="472"/>
        <v>3.7663581232045962</v>
      </c>
      <c r="BND14" s="121">
        <v>0</v>
      </c>
      <c r="BNE14" s="253">
        <f t="shared" si="473"/>
        <v>771</v>
      </c>
      <c r="BNF14" s="254">
        <f t="shared" si="474"/>
        <v>5.847997572815534</v>
      </c>
      <c r="BNG14" s="121">
        <v>535</v>
      </c>
      <c r="BNH14" s="252">
        <f t="shared" si="475"/>
        <v>7.7345670088188516</v>
      </c>
      <c r="BNI14" s="121">
        <v>236</v>
      </c>
      <c r="BNJ14" s="252">
        <f t="shared" si="476"/>
        <v>3.7675606641123882</v>
      </c>
      <c r="BNK14" s="121">
        <v>0</v>
      </c>
      <c r="BNL14" s="253">
        <f t="shared" si="477"/>
        <v>771</v>
      </c>
      <c r="BNM14" s="254">
        <f t="shared" si="478"/>
        <v>5.8493285790152489</v>
      </c>
      <c r="BNN14" s="121">
        <v>535</v>
      </c>
      <c r="BNO14" s="252">
        <f t="shared" si="479"/>
        <v>7.7345670088188516</v>
      </c>
      <c r="BNP14" s="121">
        <v>236</v>
      </c>
      <c r="BNQ14" s="252">
        <f t="shared" si="480"/>
        <v>3.7687639731715108</v>
      </c>
      <c r="BNR14" s="121">
        <v>0</v>
      </c>
      <c r="BNS14" s="253">
        <f t="shared" si="481"/>
        <v>771</v>
      </c>
      <c r="BNT14" s="254">
        <f t="shared" si="482"/>
        <v>5.8502162531299788</v>
      </c>
      <c r="BNU14" s="121">
        <v>535</v>
      </c>
      <c r="BNV14" s="252">
        <f t="shared" si="483"/>
        <v>7.7345670088188516</v>
      </c>
      <c r="BNW14" s="121">
        <v>236</v>
      </c>
      <c r="BNX14" s="252">
        <f t="shared" si="484"/>
        <v>3.7687639731715108</v>
      </c>
      <c r="BNY14" s="121">
        <v>0</v>
      </c>
      <c r="BNZ14" s="253">
        <f t="shared" si="485"/>
        <v>771</v>
      </c>
      <c r="BOA14" s="254">
        <f t="shared" si="486"/>
        <v>5.8502162531299788</v>
      </c>
      <c r="BOB14" s="121">
        <v>535</v>
      </c>
      <c r="BOC14" s="252">
        <f t="shared" si="487"/>
        <v>7.7345670088188516</v>
      </c>
      <c r="BOD14" s="121">
        <v>236</v>
      </c>
      <c r="BOE14" s="252">
        <f t="shared" si="488"/>
        <v>3.7687639731715108</v>
      </c>
      <c r="BOF14" s="121">
        <v>0</v>
      </c>
      <c r="BOG14" s="253">
        <f t="shared" si="489"/>
        <v>771</v>
      </c>
      <c r="BOH14" s="254">
        <f t="shared" si="490"/>
        <v>5.8502162531299788</v>
      </c>
      <c r="BOI14" s="121">
        <v>535</v>
      </c>
      <c r="BOJ14" s="252">
        <f t="shared" si="491"/>
        <v>7.7345670088188516</v>
      </c>
      <c r="BOK14" s="121">
        <v>236</v>
      </c>
      <c r="BOL14" s="252">
        <f t="shared" si="492"/>
        <v>3.7693659159878616</v>
      </c>
      <c r="BOM14" s="121">
        <v>0</v>
      </c>
      <c r="BON14" s="253">
        <f t="shared" si="493"/>
        <v>771</v>
      </c>
      <c r="BOO14" s="254">
        <f t="shared" si="494"/>
        <v>5.8506601912278038</v>
      </c>
      <c r="BOP14" s="121">
        <v>535</v>
      </c>
      <c r="BOQ14" s="252">
        <f t="shared" si="495"/>
        <v>7.7368040491684749</v>
      </c>
      <c r="BOR14" s="121">
        <v>235</v>
      </c>
      <c r="BOS14" s="252">
        <f t="shared" si="496"/>
        <v>3.7551933525087886</v>
      </c>
      <c r="BOT14" s="121">
        <v>0</v>
      </c>
      <c r="BOU14" s="253">
        <f t="shared" si="497"/>
        <v>770</v>
      </c>
      <c r="BOV14" s="254">
        <f t="shared" si="498"/>
        <v>5.8452896075305549</v>
      </c>
      <c r="BOW14" s="121">
        <v>534</v>
      </c>
      <c r="BOX14" s="252">
        <f t="shared" si="499"/>
        <v>7.7245768841313467</v>
      </c>
      <c r="BOY14" s="121">
        <v>235</v>
      </c>
      <c r="BOZ14" s="252">
        <f t="shared" si="500"/>
        <v>3.755793511267381</v>
      </c>
      <c r="BPA14" s="121">
        <v>0</v>
      </c>
      <c r="BPB14" s="253">
        <f t="shared" si="501"/>
        <v>769</v>
      </c>
      <c r="BPC14" s="254">
        <f t="shared" si="502"/>
        <v>5.8390280941533792</v>
      </c>
      <c r="BPD14" s="121">
        <v>534</v>
      </c>
      <c r="BPE14" s="252">
        <f t="shared" si="503"/>
        <v>7.7256944444444446</v>
      </c>
      <c r="BPF14" s="121">
        <v>235</v>
      </c>
      <c r="BPG14" s="252">
        <f t="shared" si="504"/>
        <v>3.7563938618925832</v>
      </c>
      <c r="BPH14" s="121">
        <v>0</v>
      </c>
      <c r="BPI14" s="253">
        <f t="shared" si="505"/>
        <v>769</v>
      </c>
      <c r="BPJ14" s="254">
        <f t="shared" si="506"/>
        <v>5.8399149453219925</v>
      </c>
      <c r="BPK14" s="121">
        <v>534</v>
      </c>
      <c r="BPL14" s="252">
        <f t="shared" si="507"/>
        <v>7.7256944444444446</v>
      </c>
      <c r="BPM14" s="121">
        <v>235</v>
      </c>
      <c r="BPN14" s="252">
        <f t="shared" si="508"/>
        <v>3.7563938618925832</v>
      </c>
      <c r="BPO14" s="121">
        <v>0</v>
      </c>
      <c r="BPP14" s="253">
        <f t="shared" si="509"/>
        <v>769</v>
      </c>
      <c r="BPQ14" s="254">
        <f t="shared" si="510"/>
        <v>5.8399149453219925</v>
      </c>
      <c r="BPR14" s="121">
        <v>534</v>
      </c>
      <c r="BPS14" s="252">
        <f t="shared" si="511"/>
        <v>7.7268123281724792</v>
      </c>
      <c r="BPT14" s="121">
        <v>235</v>
      </c>
      <c r="BPU14" s="252">
        <f t="shared" si="512"/>
        <v>3.7575951391109688</v>
      </c>
      <c r="BPV14" s="121">
        <v>0</v>
      </c>
      <c r="BPW14" s="253">
        <f t="shared" si="513"/>
        <v>769</v>
      </c>
      <c r="BPX14" s="254">
        <f t="shared" si="514"/>
        <v>5.8412457273072533</v>
      </c>
      <c r="BPY14" s="121">
        <v>534</v>
      </c>
      <c r="BPZ14" s="252">
        <f t="shared" si="515"/>
        <v>7.7290490664350839</v>
      </c>
      <c r="BQA14" s="121">
        <v>235</v>
      </c>
      <c r="BQB14" s="252">
        <f t="shared" si="516"/>
        <v>3.7575951391109688</v>
      </c>
      <c r="BQC14" s="121">
        <v>0</v>
      </c>
      <c r="BQD14" s="253">
        <f t="shared" si="517"/>
        <v>769</v>
      </c>
      <c r="BQE14" s="254">
        <f t="shared" si="518"/>
        <v>5.8421332522981082</v>
      </c>
      <c r="BQF14" s="121">
        <v>534</v>
      </c>
      <c r="BQG14" s="252">
        <f t="shared" si="519"/>
        <v>7.731287100043434</v>
      </c>
      <c r="BQH14" s="121">
        <v>235</v>
      </c>
      <c r="BQI14" s="252">
        <f t="shared" si="520"/>
        <v>3.7575951391109688</v>
      </c>
      <c r="BQJ14" s="121">
        <v>0</v>
      </c>
      <c r="BQK14" s="253">
        <f t="shared" si="521"/>
        <v>769</v>
      </c>
      <c r="BQL14" s="254">
        <f t="shared" si="522"/>
        <v>5.8430210470329005</v>
      </c>
      <c r="BQM14" s="121">
        <v>534</v>
      </c>
      <c r="BQN14" s="252">
        <f t="shared" si="523"/>
        <v>7.7324066029539535</v>
      </c>
      <c r="BQO14" s="121">
        <v>235</v>
      </c>
      <c r="BQP14" s="252">
        <f t="shared" si="524"/>
        <v>3.7575951391109688</v>
      </c>
      <c r="BQQ14" s="121">
        <v>0</v>
      </c>
      <c r="BQR14" s="253">
        <f t="shared" si="525"/>
        <v>769</v>
      </c>
      <c r="BQS14" s="254">
        <f t="shared" si="526"/>
        <v>5.8434650455927049</v>
      </c>
      <c r="BQT14" s="121">
        <v>534</v>
      </c>
      <c r="BQU14" s="252">
        <f t="shared" si="527"/>
        <v>7.7335264301230984</v>
      </c>
      <c r="BQV14" s="121">
        <v>235</v>
      </c>
      <c r="BQW14" s="252">
        <f t="shared" si="528"/>
        <v>3.7587971849008319</v>
      </c>
      <c r="BQX14" s="121">
        <v>0</v>
      </c>
      <c r="BQY14" s="253">
        <f t="shared" si="529"/>
        <v>769</v>
      </c>
      <c r="BQZ14" s="254">
        <f t="shared" si="530"/>
        <v>5.8447974462263437</v>
      </c>
      <c r="BRA14" s="121">
        <v>534</v>
      </c>
      <c r="BRB14" s="252">
        <f t="shared" si="531"/>
        <v>7.7346465816917735</v>
      </c>
      <c r="BRC14" s="121">
        <v>235</v>
      </c>
      <c r="BRD14" s="252">
        <f t="shared" si="532"/>
        <v>3.7606016962714031</v>
      </c>
      <c r="BRE14" s="121">
        <v>0</v>
      </c>
      <c r="BRF14" s="253">
        <f t="shared" si="533"/>
        <v>769</v>
      </c>
      <c r="BRG14" s="254">
        <f t="shared" si="534"/>
        <v>5.8465749258724244</v>
      </c>
      <c r="BRH14" s="121">
        <v>534</v>
      </c>
      <c r="BRI14" s="252">
        <f t="shared" si="535"/>
        <v>7.7368878585917127</v>
      </c>
      <c r="BRJ14" s="121">
        <v>235</v>
      </c>
      <c r="BRK14" s="252">
        <f t="shared" si="536"/>
        <v>3.7612035851472472</v>
      </c>
      <c r="BRL14" s="121">
        <v>0</v>
      </c>
      <c r="BRM14" s="253">
        <f t="shared" si="537"/>
        <v>769</v>
      </c>
      <c r="BRN14" s="254">
        <f t="shared" si="538"/>
        <v>5.8479087452471479</v>
      </c>
      <c r="BRO14" s="121">
        <v>534</v>
      </c>
      <c r="BRP14" s="252">
        <f t="shared" si="539"/>
        <v>7.7380089842051873</v>
      </c>
      <c r="BRQ14" s="121">
        <v>235</v>
      </c>
      <c r="BRR14" s="252">
        <f t="shared" si="540"/>
        <v>3.762407941082293</v>
      </c>
      <c r="BRS14" s="121">
        <v>0</v>
      </c>
      <c r="BRT14" s="253">
        <f t="shared" si="541"/>
        <v>769</v>
      </c>
      <c r="BRU14" s="254">
        <f t="shared" si="542"/>
        <v>5.8492431733475323</v>
      </c>
      <c r="BRV14" s="121">
        <v>534</v>
      </c>
      <c r="BRW14" s="252">
        <f t="shared" si="543"/>
        <v>7.7391304347826084</v>
      </c>
      <c r="BRX14" s="121">
        <v>235</v>
      </c>
      <c r="BRY14" s="252">
        <f t="shared" si="544"/>
        <v>3.7630104083266613</v>
      </c>
      <c r="BRZ14" s="121">
        <v>0</v>
      </c>
      <c r="BSA14" s="253">
        <f t="shared" si="545"/>
        <v>769</v>
      </c>
      <c r="BSB14" s="254">
        <f t="shared" si="546"/>
        <v>5.8501331304678583</v>
      </c>
      <c r="BSC14" s="121">
        <v>534</v>
      </c>
      <c r="BSD14" s="252">
        <f t="shared" si="547"/>
        <v>7.7402522104652842</v>
      </c>
      <c r="BSE14" s="121">
        <v>235</v>
      </c>
      <c r="BSF14" s="252">
        <f t="shared" si="548"/>
        <v>3.7642159218324527</v>
      </c>
      <c r="BSG14" s="121">
        <v>0</v>
      </c>
      <c r="BSH14" s="253">
        <f t="shared" si="549"/>
        <v>769</v>
      </c>
      <c r="BSI14" s="254">
        <f t="shared" si="550"/>
        <v>5.8514685740374368</v>
      </c>
      <c r="BSJ14" s="121">
        <v>534</v>
      </c>
      <c r="BSK14" s="252">
        <f t="shared" si="551"/>
        <v>7.7424967377120488</v>
      </c>
      <c r="BSL14" s="121">
        <v>235</v>
      </c>
      <c r="BSM14" s="252">
        <f t="shared" si="552"/>
        <v>3.7654222079794906</v>
      </c>
      <c r="BSN14" s="121">
        <v>0</v>
      </c>
      <c r="BSO14" s="253">
        <f t="shared" si="553"/>
        <v>769</v>
      </c>
      <c r="BSP14" s="254">
        <f t="shared" si="554"/>
        <v>5.8532501141726287</v>
      </c>
      <c r="BSQ14" s="121">
        <v>534</v>
      </c>
      <c r="BSR14" s="252">
        <f t="shared" si="555"/>
        <v>7.7424967377120488</v>
      </c>
      <c r="BSS14" s="121">
        <v>234</v>
      </c>
      <c r="BST14" s="252">
        <f t="shared" si="556"/>
        <v>3.7512023084321897</v>
      </c>
      <c r="BSU14" s="121">
        <v>0</v>
      </c>
      <c r="BSV14" s="253">
        <f t="shared" si="557"/>
        <v>768</v>
      </c>
      <c r="BSW14" s="254">
        <f t="shared" si="558"/>
        <v>5.846973734297678</v>
      </c>
      <c r="BSX14" s="121">
        <v>534</v>
      </c>
      <c r="BSY14" s="252">
        <f t="shared" si="559"/>
        <v>7.7424967377120488</v>
      </c>
      <c r="BSZ14" s="121">
        <v>234</v>
      </c>
      <c r="BTA14" s="252">
        <f t="shared" si="560"/>
        <v>3.7524053880692749</v>
      </c>
      <c r="BTB14" s="121">
        <v>0</v>
      </c>
      <c r="BTC14" s="253">
        <f t="shared" si="561"/>
        <v>768</v>
      </c>
      <c r="BTD14" s="254">
        <f t="shared" si="562"/>
        <v>5.8478641589888065</v>
      </c>
      <c r="BTE14" s="121">
        <v>534</v>
      </c>
      <c r="BTF14" s="252">
        <f t="shared" si="563"/>
        <v>7.7424967377120488</v>
      </c>
      <c r="BTG14" s="121">
        <v>234</v>
      </c>
      <c r="BTH14" s="252">
        <f t="shared" si="564"/>
        <v>3.7524053880692749</v>
      </c>
      <c r="BTI14" s="121">
        <v>0</v>
      </c>
      <c r="BTJ14" s="253">
        <f t="shared" si="565"/>
        <v>768</v>
      </c>
      <c r="BTK14" s="254">
        <f t="shared" si="566"/>
        <v>5.8478641589888065</v>
      </c>
      <c r="BTL14" s="121">
        <v>534</v>
      </c>
      <c r="BTM14" s="252">
        <f t="shared" si="567"/>
        <v>7.7436194895591646</v>
      </c>
      <c r="BTN14" s="121">
        <v>234</v>
      </c>
      <c r="BTO14" s="252">
        <f t="shared" si="568"/>
        <v>3.7524053880692749</v>
      </c>
      <c r="BTP14" s="121">
        <v>0</v>
      </c>
      <c r="BTQ14" s="253">
        <f t="shared" si="569"/>
        <v>768</v>
      </c>
      <c r="BTR14" s="254">
        <f t="shared" si="570"/>
        <v>5.8483094730429483</v>
      </c>
      <c r="BTS14" s="121">
        <v>534</v>
      </c>
      <c r="BTT14" s="252">
        <f t="shared" si="571"/>
        <v>7.7436194895591646</v>
      </c>
      <c r="BTU14" s="121">
        <v>234</v>
      </c>
      <c r="BTV14" s="252">
        <f t="shared" si="572"/>
        <v>3.753609239653513</v>
      </c>
      <c r="BTW14" s="121">
        <v>0</v>
      </c>
      <c r="BTX14" s="253">
        <f t="shared" si="573"/>
        <v>768</v>
      </c>
      <c r="BTY14" s="254">
        <f t="shared" si="574"/>
        <v>5.8492003046458487</v>
      </c>
      <c r="BTZ14" s="121">
        <v>534</v>
      </c>
      <c r="BUA14" s="252">
        <f t="shared" si="575"/>
        <v>7.7458659704090511</v>
      </c>
      <c r="BUB14" s="121">
        <v>234</v>
      </c>
      <c r="BUC14" s="252">
        <f t="shared" si="576"/>
        <v>3.7542114551580297</v>
      </c>
      <c r="BUD14" s="121">
        <v>0</v>
      </c>
      <c r="BUE14" s="253">
        <f t="shared" si="577"/>
        <v>768</v>
      </c>
      <c r="BUF14" s="254">
        <f t="shared" si="578"/>
        <v>5.8505370610192733</v>
      </c>
      <c r="BUG14" s="121">
        <v>534</v>
      </c>
      <c r="BUH14" s="252">
        <f t="shared" si="579"/>
        <v>7.7469896996953436</v>
      </c>
      <c r="BUI14" s="121">
        <v>234</v>
      </c>
      <c r="BUJ14" s="252">
        <f t="shared" si="580"/>
        <v>3.7542114551580297</v>
      </c>
      <c r="BUK14" s="121">
        <v>0</v>
      </c>
      <c r="BUL14" s="253">
        <f t="shared" si="581"/>
        <v>768</v>
      </c>
      <c r="BUM14" s="254">
        <f t="shared" si="582"/>
        <v>5.8509827822642091</v>
      </c>
      <c r="BUN14" s="121">
        <v>534</v>
      </c>
      <c r="BUO14" s="252">
        <f t="shared" si="583"/>
        <v>7.7492381367000434</v>
      </c>
      <c r="BUP14" s="121">
        <v>234</v>
      </c>
      <c r="BUQ14" s="252">
        <f t="shared" si="584"/>
        <v>3.7560192616372392</v>
      </c>
      <c r="BUR14" s="121">
        <v>0</v>
      </c>
      <c r="BUS14" s="253">
        <f t="shared" si="585"/>
        <v>768</v>
      </c>
      <c r="BUT14" s="254">
        <f t="shared" si="586"/>
        <v>5.8532124075908847</v>
      </c>
      <c r="BUU14" s="121">
        <v>534</v>
      </c>
      <c r="BUV14" s="252">
        <f t="shared" si="587"/>
        <v>7.7492381367000434</v>
      </c>
      <c r="BUW14" s="121">
        <v>234</v>
      </c>
      <c r="BUX14" s="252">
        <f t="shared" si="588"/>
        <v>3.7566222507625624</v>
      </c>
      <c r="BUY14" s="121">
        <v>0</v>
      </c>
      <c r="BUZ14" s="253">
        <f t="shared" si="589"/>
        <v>768</v>
      </c>
      <c r="BVA14" s="254">
        <f t="shared" si="590"/>
        <v>5.8536585365853666</v>
      </c>
      <c r="BVB14" s="121">
        <v>534</v>
      </c>
      <c r="BVC14" s="252">
        <f t="shared" si="591"/>
        <v>7.7503628447024671</v>
      </c>
      <c r="BVD14" s="121">
        <v>234</v>
      </c>
      <c r="BVE14" s="252">
        <f t="shared" si="592"/>
        <v>3.7566222507625624</v>
      </c>
      <c r="BVF14" s="121">
        <v>0</v>
      </c>
      <c r="BVG14" s="253">
        <f t="shared" si="593"/>
        <v>768</v>
      </c>
      <c r="BVH14" s="254">
        <f t="shared" si="594"/>
        <v>5.8541047335924992</v>
      </c>
      <c r="BVI14" s="121">
        <v>533</v>
      </c>
      <c r="BVJ14" s="252">
        <f t="shared" si="595"/>
        <v>7.7369719843228335</v>
      </c>
      <c r="BVK14" s="121">
        <v>234</v>
      </c>
      <c r="BVL14" s="252">
        <f t="shared" si="596"/>
        <v>3.7566222507625624</v>
      </c>
      <c r="BVM14" s="121">
        <v>0</v>
      </c>
      <c r="BVN14" s="253">
        <f t="shared" si="597"/>
        <v>767</v>
      </c>
      <c r="BVO14" s="254">
        <f t="shared" si="598"/>
        <v>5.8469278853483759</v>
      </c>
      <c r="BVP14" s="121">
        <v>533</v>
      </c>
      <c r="BVQ14" s="252">
        <f t="shared" si="599"/>
        <v>7.7369719843228335</v>
      </c>
      <c r="BVR14" s="121">
        <v>234</v>
      </c>
      <c r="BVS14" s="252">
        <f t="shared" si="600"/>
        <v>3.7584323803405075</v>
      </c>
      <c r="BVT14" s="121">
        <v>0</v>
      </c>
      <c r="BVU14" s="253">
        <f t="shared" si="601"/>
        <v>767</v>
      </c>
      <c r="BVV14" s="254">
        <f t="shared" si="602"/>
        <v>5.8482653450247808</v>
      </c>
      <c r="BVW14" s="121">
        <v>533</v>
      </c>
      <c r="BVX14" s="252">
        <f t="shared" si="603"/>
        <v>7.7380952380952381</v>
      </c>
      <c r="BVY14" s="121">
        <v>234</v>
      </c>
      <c r="BVZ14" s="252">
        <f t="shared" si="604"/>
        <v>3.7584323803405075</v>
      </c>
      <c r="BWA14" s="121">
        <v>0</v>
      </c>
      <c r="BWB14" s="253">
        <f t="shared" si="605"/>
        <v>767</v>
      </c>
      <c r="BWC14" s="254">
        <f t="shared" si="606"/>
        <v>5.8487113008998017</v>
      </c>
      <c r="BWD14" s="121">
        <v>533</v>
      </c>
      <c r="BWE14" s="252">
        <f t="shared" si="607"/>
        <v>7.7392188180630175</v>
      </c>
      <c r="BWF14" s="121">
        <v>234</v>
      </c>
      <c r="BWG14" s="252">
        <f t="shared" si="608"/>
        <v>3.7584323803405075</v>
      </c>
      <c r="BWH14" s="121">
        <v>0</v>
      </c>
      <c r="BWI14" s="253">
        <f t="shared" si="609"/>
        <v>767</v>
      </c>
      <c r="BWJ14" s="254">
        <f t="shared" si="610"/>
        <v>5.8491573247921913</v>
      </c>
      <c r="BWK14" s="121">
        <v>533</v>
      </c>
      <c r="BWL14" s="252">
        <f t="shared" si="611"/>
        <v>7.7414669571532313</v>
      </c>
      <c r="BWM14" s="121">
        <v>234</v>
      </c>
      <c r="BWN14" s="252">
        <f t="shared" si="612"/>
        <v>3.7590361445783134</v>
      </c>
      <c r="BWO14" s="121">
        <v>0</v>
      </c>
      <c r="BWP14" s="253">
        <f t="shared" si="613"/>
        <v>767</v>
      </c>
      <c r="BWQ14" s="254">
        <f t="shared" si="614"/>
        <v>5.8504958047292144</v>
      </c>
      <c r="BWR14" s="121">
        <v>533</v>
      </c>
      <c r="BWS14" s="252">
        <f t="shared" si="615"/>
        <v>7.7414669571532313</v>
      </c>
      <c r="BWT14" s="121">
        <v>234</v>
      </c>
      <c r="BWU14" s="252">
        <f t="shared" si="616"/>
        <v>3.7590361445783134</v>
      </c>
      <c r="BWV14" s="121">
        <v>0</v>
      </c>
      <c r="BWW14" s="253">
        <f t="shared" si="617"/>
        <v>767</v>
      </c>
      <c r="BWX14" s="254">
        <f t="shared" si="618"/>
        <v>5.8504958047292144</v>
      </c>
      <c r="BWY14" s="121">
        <v>532</v>
      </c>
      <c r="BWZ14" s="252">
        <f t="shared" si="619"/>
        <v>7.7291878541333725</v>
      </c>
      <c r="BXA14" s="121">
        <v>234</v>
      </c>
      <c r="BXB14" s="252">
        <f t="shared" si="620"/>
        <v>3.7602442551823878</v>
      </c>
      <c r="BXC14" s="121">
        <v>0</v>
      </c>
      <c r="BXD14" s="253">
        <f t="shared" si="621"/>
        <v>766</v>
      </c>
      <c r="BXE14" s="254">
        <f t="shared" si="622"/>
        <v>5.8446513047459181</v>
      </c>
      <c r="BXF14" s="121">
        <v>532</v>
      </c>
      <c r="BXG14" s="252">
        <f t="shared" si="623"/>
        <v>7.7291878541333725</v>
      </c>
      <c r="BXH14" s="121">
        <v>234</v>
      </c>
      <c r="BXI14" s="252">
        <f t="shared" si="624"/>
        <v>3.762057877813505</v>
      </c>
      <c r="BXJ14" s="121">
        <v>0</v>
      </c>
      <c r="BXK14" s="253">
        <f t="shared" si="625"/>
        <v>766</v>
      </c>
      <c r="BXL14" s="254">
        <f t="shared" si="626"/>
        <v>5.8459894680607496</v>
      </c>
      <c r="BXM14" s="121">
        <v>532</v>
      </c>
      <c r="BXN14" s="252">
        <f t="shared" si="627"/>
        <v>7.7291878541333725</v>
      </c>
      <c r="BXO14" s="121">
        <v>234</v>
      </c>
      <c r="BXP14" s="252">
        <f t="shared" si="628"/>
        <v>3.7626628075253259</v>
      </c>
      <c r="BXQ14" s="121">
        <v>0</v>
      </c>
      <c r="BXR14" s="253">
        <f t="shared" si="629"/>
        <v>766</v>
      </c>
      <c r="BXS14" s="254">
        <f t="shared" si="630"/>
        <v>5.8464356586780646</v>
      </c>
      <c r="BXT14" s="121">
        <v>532</v>
      </c>
      <c r="BXU14" s="252">
        <f t="shared" si="631"/>
        <v>7.7291878541333725</v>
      </c>
      <c r="BXV14" s="121">
        <v>234</v>
      </c>
      <c r="BXW14" s="252">
        <f t="shared" si="632"/>
        <v>3.7626628075253259</v>
      </c>
      <c r="BXX14" s="121">
        <v>0</v>
      </c>
      <c r="BXY14" s="253">
        <f t="shared" si="633"/>
        <v>766</v>
      </c>
      <c r="BXZ14" s="254">
        <f t="shared" si="634"/>
        <v>5.8464356586780646</v>
      </c>
      <c r="BYA14" s="121">
        <v>532</v>
      </c>
      <c r="BYB14" s="252">
        <f t="shared" si="635"/>
        <v>7.7291878541333725</v>
      </c>
      <c r="BYC14" s="121">
        <v>233</v>
      </c>
      <c r="BYD14" s="252">
        <f t="shared" si="636"/>
        <v>3.7477883223419655</v>
      </c>
      <c r="BYE14" s="121">
        <v>0</v>
      </c>
      <c r="BYF14" s="253">
        <f t="shared" si="637"/>
        <v>765</v>
      </c>
      <c r="BYG14" s="254">
        <f t="shared" si="638"/>
        <v>5.8396946564885495</v>
      </c>
      <c r="BYH14" s="121">
        <v>532</v>
      </c>
      <c r="BYI14" s="252">
        <f t="shared" si="639"/>
        <v>7.7303109561174077</v>
      </c>
      <c r="BYJ14" s="121">
        <v>233</v>
      </c>
      <c r="BYK14" s="252">
        <f t="shared" si="640"/>
        <v>3.7483912483912483</v>
      </c>
      <c r="BYL14" s="121">
        <v>0</v>
      </c>
      <c r="BYM14" s="253">
        <f t="shared" si="641"/>
        <v>765</v>
      </c>
      <c r="BYN14" s="254">
        <f t="shared" si="642"/>
        <v>5.8405863490609251</v>
      </c>
      <c r="BYO14" s="121">
        <v>532</v>
      </c>
      <c r="BYP14" s="252">
        <f t="shared" si="643"/>
        <v>7.7303109561174077</v>
      </c>
      <c r="BYQ14" s="121">
        <v>233</v>
      </c>
      <c r="BYR14" s="252">
        <f t="shared" si="644"/>
        <v>3.7495976826520763</v>
      </c>
      <c r="BYS14" s="121">
        <v>0</v>
      </c>
      <c r="BYT14" s="253">
        <f t="shared" si="645"/>
        <v>765</v>
      </c>
      <c r="BYU14" s="254">
        <f t="shared" si="646"/>
        <v>5.8414783139890041</v>
      </c>
      <c r="BYV14" s="121">
        <v>532</v>
      </c>
      <c r="BYW14" s="252">
        <f t="shared" si="647"/>
        <v>7.7303109561174077</v>
      </c>
      <c r="BYX14" s="121">
        <v>233</v>
      </c>
      <c r="BYY14" s="252">
        <f t="shared" si="648"/>
        <v>3.7508048937540241</v>
      </c>
      <c r="BYZ14" s="121">
        <v>0</v>
      </c>
      <c r="BZA14" s="253">
        <f t="shared" si="649"/>
        <v>765</v>
      </c>
      <c r="BZB14" s="254">
        <f t="shared" si="650"/>
        <v>5.842370551397587</v>
      </c>
      <c r="BZC14" s="121">
        <v>531</v>
      </c>
      <c r="BZD14" s="252">
        <f t="shared" si="651"/>
        <v>7.7169016131376251</v>
      </c>
      <c r="BZE14" s="121">
        <v>232</v>
      </c>
      <c r="BZF14" s="252">
        <f t="shared" si="652"/>
        <v>3.7359098228663443</v>
      </c>
      <c r="BZG14" s="121">
        <v>0</v>
      </c>
      <c r="BZH14" s="253">
        <f t="shared" si="653"/>
        <v>763</v>
      </c>
      <c r="BZI14" s="254">
        <f t="shared" si="654"/>
        <v>5.8284317470017566</v>
      </c>
      <c r="BZJ14" s="121">
        <v>531</v>
      </c>
      <c r="BZK14" s="252">
        <f t="shared" si="655"/>
        <v>7.7169016131376251</v>
      </c>
      <c r="BZL14" s="121">
        <v>232</v>
      </c>
      <c r="BZM14" s="252">
        <f t="shared" si="656"/>
        <v>3.7359098228663443</v>
      </c>
      <c r="BZN14" s="121">
        <v>0</v>
      </c>
      <c r="BZO14" s="253">
        <f t="shared" si="657"/>
        <v>763</v>
      </c>
      <c r="BZP14" s="254">
        <f t="shared" si="658"/>
        <v>5.8284317470017566</v>
      </c>
      <c r="BZQ14" s="121">
        <v>531</v>
      </c>
      <c r="BZR14" s="252">
        <f t="shared" si="659"/>
        <v>7.7169016131376251</v>
      </c>
      <c r="BZS14" s="121">
        <v>232</v>
      </c>
      <c r="BZT14" s="252">
        <f t="shared" si="660"/>
        <v>3.736511515541955</v>
      </c>
      <c r="BZU14" s="121">
        <v>0</v>
      </c>
      <c r="BZV14" s="253">
        <f t="shared" si="661"/>
        <v>763</v>
      </c>
      <c r="BZW14" s="254">
        <f t="shared" si="662"/>
        <v>5.8288770053475938</v>
      </c>
      <c r="BZX14" s="121">
        <v>531</v>
      </c>
      <c r="BZY14" s="252">
        <f t="shared" si="663"/>
        <v>7.7202675196277992</v>
      </c>
      <c r="BZZ14" s="121">
        <v>232</v>
      </c>
      <c r="CAA14" s="252">
        <f t="shared" si="664"/>
        <v>3.7371134020618557</v>
      </c>
      <c r="CAB14" s="121">
        <v>0</v>
      </c>
      <c r="CAC14" s="253">
        <f t="shared" si="665"/>
        <v>763</v>
      </c>
      <c r="CAD14" s="254">
        <f t="shared" si="666"/>
        <v>5.8306587192419377</v>
      </c>
      <c r="CAE14" s="121">
        <v>531</v>
      </c>
      <c r="CAF14" s="252">
        <f t="shared" si="667"/>
        <v>7.7247599650858314</v>
      </c>
      <c r="CAG14" s="121">
        <v>232</v>
      </c>
      <c r="CAH14" s="252">
        <f t="shared" si="668"/>
        <v>3.7383177570093453</v>
      </c>
      <c r="CAI14" s="121">
        <v>0</v>
      </c>
      <c r="CAJ14" s="253">
        <f t="shared" si="669"/>
        <v>763</v>
      </c>
      <c r="CAK14" s="254">
        <f t="shared" si="670"/>
        <v>5.833333333333333</v>
      </c>
      <c r="CAL14" s="121">
        <v>531</v>
      </c>
      <c r="CAM14" s="252">
        <f t="shared" si="671"/>
        <v>7.7258838934962899</v>
      </c>
      <c r="CAN14" s="121">
        <v>232</v>
      </c>
      <c r="CAO14" s="252">
        <f t="shared" si="672"/>
        <v>3.7383177570093453</v>
      </c>
      <c r="CAP14" s="121">
        <v>0</v>
      </c>
      <c r="CAQ14" s="253">
        <f t="shared" si="673"/>
        <v>763</v>
      </c>
      <c r="CAR14" s="254">
        <f t="shared" si="674"/>
        <v>5.8337793409282055</v>
      </c>
      <c r="CAS14" s="121">
        <v>531</v>
      </c>
      <c r="CAT14" s="252">
        <f t="shared" si="675"/>
        <v>7.7292576419213974</v>
      </c>
      <c r="CAU14" s="121">
        <v>232</v>
      </c>
      <c r="CAV14" s="252">
        <f t="shared" si="676"/>
        <v>3.7383177570093453</v>
      </c>
      <c r="CAW14" s="121">
        <v>0</v>
      </c>
      <c r="CAX14" s="253">
        <f t="shared" si="677"/>
        <v>763</v>
      </c>
      <c r="CAY14" s="254">
        <f t="shared" si="678"/>
        <v>5.835117773019272</v>
      </c>
      <c r="CAZ14" s="121">
        <v>531</v>
      </c>
      <c r="CBA14" s="252">
        <f t="shared" si="679"/>
        <v>7.7292576419213974</v>
      </c>
      <c r="CBB14" s="121">
        <v>232</v>
      </c>
      <c r="CBC14" s="252">
        <f t="shared" si="680"/>
        <v>3.7413320432188355</v>
      </c>
      <c r="CBD14" s="121">
        <v>0</v>
      </c>
      <c r="CBE14" s="253">
        <f t="shared" si="681"/>
        <v>763</v>
      </c>
      <c r="CBF14" s="254">
        <f t="shared" si="682"/>
        <v>5.8373498584653047</v>
      </c>
      <c r="CBG14" s="121">
        <v>531</v>
      </c>
      <c r="CBH14" s="252">
        <f t="shared" si="683"/>
        <v>7.7303828796040186</v>
      </c>
      <c r="CBI14" s="121">
        <v>232</v>
      </c>
      <c r="CBJ14" s="252">
        <f t="shared" si="684"/>
        <v>3.741935483870968</v>
      </c>
      <c r="CBK14" s="121">
        <v>0</v>
      </c>
      <c r="CBL14" s="253">
        <f t="shared" si="685"/>
        <v>763</v>
      </c>
      <c r="CBM14" s="254">
        <f t="shared" si="686"/>
        <v>5.8382431708623459</v>
      </c>
      <c r="CBN14" s="121">
        <v>531</v>
      </c>
      <c r="CBO14" s="252">
        <f t="shared" si="687"/>
        <v>7.7315084449621434</v>
      </c>
      <c r="CBP14" s="121">
        <v>232</v>
      </c>
      <c r="CBQ14" s="252">
        <f t="shared" si="688"/>
        <v>3.741935483870968</v>
      </c>
      <c r="CBR14" s="121">
        <v>0</v>
      </c>
      <c r="CBS14" s="253">
        <f t="shared" si="689"/>
        <v>763</v>
      </c>
      <c r="CBT14" s="254">
        <f t="shared" si="690"/>
        <v>5.8386899295990204</v>
      </c>
      <c r="CBU14" s="121">
        <v>531</v>
      </c>
      <c r="CBV14" s="252">
        <f t="shared" si="691"/>
        <v>7.7337605592775995</v>
      </c>
      <c r="CBW14" s="121">
        <v>232</v>
      </c>
      <c r="CBX14" s="252">
        <f t="shared" si="692"/>
        <v>3.7425391192127759</v>
      </c>
      <c r="CBY14" s="121">
        <v>0</v>
      </c>
      <c r="CBZ14" s="253">
        <f t="shared" si="693"/>
        <v>763</v>
      </c>
      <c r="CCA14" s="254">
        <f t="shared" si="694"/>
        <v>5.8400306161500195</v>
      </c>
      <c r="CCB14" s="121">
        <v>531</v>
      </c>
      <c r="CCC14" s="252">
        <f t="shared" si="695"/>
        <v>7.7337605592775995</v>
      </c>
      <c r="CCD14" s="121">
        <v>232</v>
      </c>
      <c r="CCE14" s="252">
        <f t="shared" si="696"/>
        <v>3.7425391192127759</v>
      </c>
      <c r="CCF14" s="121">
        <v>0</v>
      </c>
      <c r="CCG14" s="253">
        <f t="shared" si="697"/>
        <v>763</v>
      </c>
      <c r="CCH14" s="254">
        <f t="shared" si="698"/>
        <v>5.8400306161500195</v>
      </c>
      <c r="CCI14" s="121">
        <v>531</v>
      </c>
      <c r="CCJ14" s="252">
        <f t="shared" si="699"/>
        <v>7.7337605592775995</v>
      </c>
      <c r="CCK14" s="121">
        <v>232</v>
      </c>
      <c r="CCL14" s="252">
        <f t="shared" si="700"/>
        <v>3.7443511943189156</v>
      </c>
      <c r="CCM14" s="121">
        <v>0</v>
      </c>
      <c r="CCN14" s="253">
        <f t="shared" si="701"/>
        <v>763</v>
      </c>
      <c r="CCO14" s="254">
        <f t="shared" si="702"/>
        <v>5.8413719185423369</v>
      </c>
      <c r="CCP14" s="121">
        <v>531</v>
      </c>
      <c r="CCQ14" s="252">
        <f t="shared" si="703"/>
        <v>7.7371411918985862</v>
      </c>
      <c r="CCR14" s="121">
        <v>232</v>
      </c>
      <c r="CCS14" s="252">
        <f t="shared" si="704"/>
        <v>3.7461650250282577</v>
      </c>
      <c r="CCT14" s="121">
        <v>0</v>
      </c>
      <c r="CCU14" s="253">
        <f t="shared" si="705"/>
        <v>763</v>
      </c>
      <c r="CCV14" s="254">
        <f t="shared" si="706"/>
        <v>5.8440563725490193</v>
      </c>
      <c r="CCW14" s="121">
        <v>530</v>
      </c>
      <c r="CCX14" s="252">
        <f t="shared" si="707"/>
        <v>7.7236957155348298</v>
      </c>
      <c r="CCY14" s="121">
        <v>232</v>
      </c>
      <c r="CCZ14" s="252">
        <f t="shared" si="708"/>
        <v>3.7461650250282577</v>
      </c>
      <c r="CDA14" s="121">
        <v>0</v>
      </c>
      <c r="CDB14" s="253">
        <f t="shared" si="709"/>
        <v>762</v>
      </c>
      <c r="CDC14" s="254">
        <f t="shared" si="710"/>
        <v>5.8368441210264264</v>
      </c>
      <c r="CDD14" s="121">
        <v>529</v>
      </c>
      <c r="CDE14" s="252">
        <f t="shared" si="711"/>
        <v>7.7124945327307177</v>
      </c>
      <c r="CDF14" s="121">
        <v>232</v>
      </c>
      <c r="CDG14" s="252">
        <f t="shared" si="712"/>
        <v>3.7467700258397936</v>
      </c>
      <c r="CDH14" s="121">
        <v>0</v>
      </c>
      <c r="CDI14" s="253">
        <f t="shared" si="713"/>
        <v>761</v>
      </c>
      <c r="CDJ14" s="254">
        <f t="shared" si="714"/>
        <v>5.830970806834725</v>
      </c>
      <c r="CDK14" s="121">
        <v>529</v>
      </c>
      <c r="CDL14" s="252">
        <f t="shared" si="715"/>
        <v>7.7136191309419653</v>
      </c>
      <c r="CDM14" s="121">
        <v>232</v>
      </c>
      <c r="CDN14" s="252">
        <f t="shared" si="716"/>
        <v>3.7497979634717957</v>
      </c>
      <c r="CDO14" s="121">
        <v>0</v>
      </c>
      <c r="CDP14" s="253">
        <f t="shared" si="717"/>
        <v>761</v>
      </c>
      <c r="CDQ14" s="254">
        <f t="shared" si="718"/>
        <v>5.8336527405136067</v>
      </c>
      <c r="CDR14" s="121">
        <v>528</v>
      </c>
      <c r="CDS14" s="252">
        <f t="shared" si="719"/>
        <v>7.7012835472578773</v>
      </c>
      <c r="CDT14" s="121">
        <v>232</v>
      </c>
      <c r="CDU14" s="252">
        <f t="shared" si="720"/>
        <v>3.7522238395600844</v>
      </c>
      <c r="CDV14" s="121">
        <v>0</v>
      </c>
      <c r="CDW14" s="253">
        <f t="shared" si="721"/>
        <v>760</v>
      </c>
      <c r="CDX14" s="254">
        <f t="shared" si="722"/>
        <v>5.8286678426259684</v>
      </c>
      <c r="CDY14" s="121">
        <v>527</v>
      </c>
      <c r="CDZ14" s="252">
        <f t="shared" si="723"/>
        <v>7.6900627462425213</v>
      </c>
      <c r="CEA14" s="121">
        <v>232</v>
      </c>
      <c r="CEB14" s="252">
        <f t="shared" si="724"/>
        <v>3.7546528564492636</v>
      </c>
      <c r="CEC14" s="121">
        <v>0</v>
      </c>
      <c r="CED14" s="253">
        <f t="shared" si="725"/>
        <v>759</v>
      </c>
      <c r="CEE14" s="254">
        <f t="shared" si="726"/>
        <v>5.8241252302025783</v>
      </c>
      <c r="CEF14" s="121">
        <v>526</v>
      </c>
      <c r="CEG14" s="252">
        <f t="shared" si="727"/>
        <v>7.6788321167883211</v>
      </c>
      <c r="CEH14" s="121">
        <v>232</v>
      </c>
      <c r="CEI14" s="252">
        <f t="shared" si="728"/>
        <v>3.7546528564492636</v>
      </c>
      <c r="CEJ14" s="121">
        <v>0</v>
      </c>
      <c r="CEK14" s="253">
        <f t="shared" si="729"/>
        <v>758</v>
      </c>
      <c r="CEL14" s="254">
        <f t="shared" si="730"/>
        <v>5.8177910814337253</v>
      </c>
      <c r="CEM14" s="121">
        <v>526</v>
      </c>
      <c r="CEN14" s="252">
        <f t="shared" si="731"/>
        <v>7.6810747663551409</v>
      </c>
      <c r="CEO14" s="121">
        <v>232</v>
      </c>
      <c r="CEP14" s="252">
        <f t="shared" si="732"/>
        <v>3.7552606021366142</v>
      </c>
      <c r="CEQ14" s="121">
        <v>0</v>
      </c>
      <c r="CER14" s="253">
        <f t="shared" si="733"/>
        <v>758</v>
      </c>
      <c r="CES14" s="254">
        <f t="shared" si="734"/>
        <v>5.8191309688315682</v>
      </c>
      <c r="CET14" s="121">
        <v>526</v>
      </c>
      <c r="CEU14" s="252">
        <f t="shared" si="735"/>
        <v>7.6844411979547109</v>
      </c>
      <c r="CEV14" s="121">
        <v>232</v>
      </c>
      <c r="CEW14" s="252">
        <f t="shared" si="736"/>
        <v>3.755868544600939</v>
      </c>
      <c r="CEX14" s="121">
        <v>0</v>
      </c>
      <c r="CEY14" s="253">
        <f t="shared" si="737"/>
        <v>758</v>
      </c>
      <c r="CEZ14" s="254">
        <f t="shared" si="738"/>
        <v>5.8209184457072647</v>
      </c>
      <c r="CFA14" s="121">
        <v>525</v>
      </c>
      <c r="CFB14" s="252">
        <f t="shared" si="739"/>
        <v>7.6743166203771374</v>
      </c>
      <c r="CFC14" s="121">
        <v>232</v>
      </c>
      <c r="CFD14" s="252">
        <f t="shared" si="740"/>
        <v>3.755868544600939</v>
      </c>
      <c r="CFE14" s="121">
        <v>0</v>
      </c>
      <c r="CFF14" s="253">
        <f t="shared" si="741"/>
        <v>757</v>
      </c>
      <c r="CFG14" s="254">
        <f t="shared" si="742"/>
        <v>5.8150253495160547</v>
      </c>
      <c r="CFH14" s="121">
        <v>524</v>
      </c>
      <c r="CFI14" s="252">
        <f t="shared" si="743"/>
        <v>7.6630593740859894</v>
      </c>
      <c r="CFJ14" s="121">
        <v>232</v>
      </c>
      <c r="CFK14" s="252">
        <f t="shared" si="744"/>
        <v>3.7564766839378239</v>
      </c>
      <c r="CFL14" s="121">
        <v>0</v>
      </c>
      <c r="CFM14" s="253">
        <f t="shared" si="745"/>
        <v>756</v>
      </c>
      <c r="CFN14" s="254">
        <f t="shared" si="746"/>
        <v>5.809128630705394</v>
      </c>
      <c r="CFO14" s="121">
        <v>523</v>
      </c>
      <c r="CFP14" s="252">
        <f t="shared" si="747"/>
        <v>7.6529119110330699</v>
      </c>
      <c r="CFQ14" s="121">
        <v>232</v>
      </c>
      <c r="CFR14" s="252">
        <f t="shared" si="748"/>
        <v>3.7570850202429154</v>
      </c>
      <c r="CFS14" s="121">
        <v>0</v>
      </c>
      <c r="CFT14" s="253">
        <f t="shared" si="749"/>
        <v>755</v>
      </c>
      <c r="CFU14" s="254">
        <f t="shared" si="750"/>
        <v>5.8036743792758863</v>
      </c>
      <c r="CFV14" s="121">
        <v>523</v>
      </c>
      <c r="CFW14" s="252">
        <f t="shared" si="751"/>
        <v>7.6585151559525553</v>
      </c>
      <c r="CFX14" s="121">
        <v>232</v>
      </c>
      <c r="CFY14" s="252">
        <f t="shared" si="752"/>
        <v>3.7589112119248216</v>
      </c>
      <c r="CFZ14" s="121">
        <v>0</v>
      </c>
      <c r="CGA14" s="253">
        <f t="shared" si="753"/>
        <v>755</v>
      </c>
      <c r="CGB14" s="254">
        <f t="shared" si="754"/>
        <v>5.8072455964925771</v>
      </c>
      <c r="CGC14" s="121">
        <v>523</v>
      </c>
      <c r="CGD14" s="252">
        <f t="shared" si="755"/>
        <v>7.6596367896895137</v>
      </c>
      <c r="CGE14" s="121">
        <v>232</v>
      </c>
      <c r="CGF14" s="252">
        <f t="shared" si="756"/>
        <v>3.7607391797698169</v>
      </c>
      <c r="CGG14" s="121">
        <v>0</v>
      </c>
      <c r="CGH14" s="253">
        <f t="shared" si="757"/>
        <v>755</v>
      </c>
      <c r="CGI14" s="254">
        <f t="shared" si="758"/>
        <v>5.8090328537354772</v>
      </c>
      <c r="CGJ14" s="121">
        <v>523</v>
      </c>
      <c r="CGK14" s="252">
        <f t="shared" si="759"/>
        <v>7.664126611957796</v>
      </c>
      <c r="CGL14" s="121">
        <v>231</v>
      </c>
      <c r="CGM14" s="252">
        <f t="shared" si="760"/>
        <v>3.7457434733257662</v>
      </c>
      <c r="CGN14" s="121">
        <v>0</v>
      </c>
      <c r="CGO14" s="253">
        <f t="shared" si="761"/>
        <v>754</v>
      </c>
      <c r="CGP14" s="254">
        <f t="shared" si="762"/>
        <v>5.8040181664229085</v>
      </c>
      <c r="CGQ14" s="121">
        <v>522</v>
      </c>
      <c r="CGR14" s="252">
        <f t="shared" si="763"/>
        <v>7.6505935805364205</v>
      </c>
      <c r="CGS14" s="121">
        <v>231</v>
      </c>
      <c r="CGT14" s="252">
        <f t="shared" si="764"/>
        <v>3.7475665152498379</v>
      </c>
      <c r="CGU14" s="121">
        <v>0</v>
      </c>
      <c r="CGV14" s="253">
        <f t="shared" si="765"/>
        <v>753</v>
      </c>
      <c r="CGW14" s="254">
        <f t="shared" si="766"/>
        <v>5.798105798105798</v>
      </c>
      <c r="CGX14" s="121">
        <v>522</v>
      </c>
      <c r="CGY14" s="252">
        <f t="shared" si="767"/>
        <v>7.6528368274446565</v>
      </c>
      <c r="CGZ14" s="121">
        <v>231</v>
      </c>
      <c r="CHA14" s="252">
        <f t="shared" si="768"/>
        <v>3.7493913325758808</v>
      </c>
      <c r="CHB14" s="121">
        <v>0</v>
      </c>
      <c r="CHC14" s="253">
        <f t="shared" si="769"/>
        <v>753</v>
      </c>
      <c r="CHD14" s="254">
        <f t="shared" si="770"/>
        <v>5.8003389308272997</v>
      </c>
      <c r="CHE14" s="121">
        <v>522</v>
      </c>
      <c r="CHF14" s="252">
        <f t="shared" si="771"/>
        <v>7.655081390233172</v>
      </c>
      <c r="CHG14" s="121">
        <v>231</v>
      </c>
      <c r="CHH14" s="252">
        <f t="shared" si="772"/>
        <v>3.7518271885658603</v>
      </c>
      <c r="CHI14" s="121">
        <v>0</v>
      </c>
      <c r="CHJ14" s="253">
        <f t="shared" si="773"/>
        <v>753</v>
      </c>
      <c r="CHK14" s="254">
        <f t="shared" si="774"/>
        <v>5.8030209617755864</v>
      </c>
      <c r="CHL14" s="121">
        <v>522</v>
      </c>
      <c r="CHM14" s="252">
        <f t="shared" si="775"/>
        <v>7.6595744680851059</v>
      </c>
      <c r="CHN14" s="121">
        <v>231</v>
      </c>
      <c r="CHO14" s="252">
        <f t="shared" si="776"/>
        <v>3.7524366471734889</v>
      </c>
      <c r="CHP14" s="121">
        <v>0</v>
      </c>
      <c r="CHQ14" s="253">
        <f t="shared" si="777"/>
        <v>753</v>
      </c>
      <c r="CHR14" s="254">
        <f t="shared" si="778"/>
        <v>5.805257882969701</v>
      </c>
      <c r="CHS14" s="121">
        <v>522</v>
      </c>
      <c r="CHT14" s="252">
        <f t="shared" si="779"/>
        <v>7.664072823373953</v>
      </c>
      <c r="CHU14" s="121">
        <v>231</v>
      </c>
      <c r="CHV14" s="252">
        <f t="shared" si="780"/>
        <v>3.7530463038180342</v>
      </c>
      <c r="CHW14" s="121">
        <v>0</v>
      </c>
      <c r="CHX14" s="253">
        <f t="shared" si="781"/>
        <v>753</v>
      </c>
      <c r="CHY14" s="254">
        <f t="shared" si="782"/>
        <v>5.8074965293845437</v>
      </c>
      <c r="CHZ14" s="121">
        <v>522</v>
      </c>
      <c r="CIA14" s="252">
        <f t="shared" si="783"/>
        <v>7.666323982963724</v>
      </c>
      <c r="CIB14" s="121">
        <v>231</v>
      </c>
      <c r="CIC14" s="252">
        <f t="shared" si="784"/>
        <v>3.7548764629388818</v>
      </c>
      <c r="CID14" s="121">
        <v>0</v>
      </c>
      <c r="CIE14" s="253">
        <f t="shared" si="785"/>
        <v>753</v>
      </c>
      <c r="CIF14" s="254">
        <f t="shared" si="786"/>
        <v>5.8097369030167423</v>
      </c>
      <c r="CIG14" s="121">
        <v>522</v>
      </c>
      <c r="CIH14" s="252">
        <f t="shared" si="787"/>
        <v>7.6719576719576716</v>
      </c>
      <c r="CII14" s="121">
        <v>229</v>
      </c>
      <c r="CIJ14" s="252">
        <f t="shared" si="788"/>
        <v>3.7253945013827887</v>
      </c>
      <c r="CIK14" s="121">
        <v>0</v>
      </c>
      <c r="CIL14" s="253">
        <f t="shared" si="789"/>
        <v>751</v>
      </c>
      <c r="CIM14" s="254">
        <f t="shared" si="790"/>
        <v>5.7987800169871058</v>
      </c>
      <c r="CIN14" s="121">
        <v>517</v>
      </c>
      <c r="CIO14" s="252">
        <f t="shared" si="791"/>
        <v>7.6085356880058868</v>
      </c>
      <c r="CIP14" s="121">
        <v>229</v>
      </c>
      <c r="CIQ14" s="252">
        <f t="shared" si="792"/>
        <v>3.7266069975589913</v>
      </c>
      <c r="CIR14" s="121">
        <v>0</v>
      </c>
      <c r="CIS14" s="253">
        <f t="shared" si="793"/>
        <v>746</v>
      </c>
      <c r="CIT14" s="254">
        <f t="shared" si="794"/>
        <v>5.7650695517774349</v>
      </c>
      <c r="CIU14" s="121">
        <v>517</v>
      </c>
      <c r="CIV14" s="252">
        <f t="shared" si="795"/>
        <v>7.6118963486454652</v>
      </c>
      <c r="CIW14" s="121">
        <v>229</v>
      </c>
      <c r="CIX14" s="252">
        <f t="shared" si="796"/>
        <v>3.7290343592248818</v>
      </c>
      <c r="CIY14" s="121">
        <v>0</v>
      </c>
      <c r="CIZ14" s="253">
        <f t="shared" si="797"/>
        <v>746</v>
      </c>
      <c r="CJA14" s="254">
        <f t="shared" si="798"/>
        <v>5.768189901801593</v>
      </c>
      <c r="CJB14" s="121">
        <v>516</v>
      </c>
      <c r="CJC14" s="252">
        <f t="shared" si="799"/>
        <v>7.6061320754716988</v>
      </c>
      <c r="CJD14" s="121">
        <v>229</v>
      </c>
      <c r="CJE14" s="252">
        <f t="shared" si="800"/>
        <v>3.7296416938110748</v>
      </c>
      <c r="CJF14" s="121">
        <v>0</v>
      </c>
      <c r="CJG14" s="253">
        <f t="shared" si="801"/>
        <v>745</v>
      </c>
      <c r="CJH14" s="254">
        <f t="shared" si="802"/>
        <v>5.7644692045806254</v>
      </c>
      <c r="CJI14" s="121">
        <v>515</v>
      </c>
      <c r="CJJ14" s="252">
        <f t="shared" si="803"/>
        <v>7.5958702064896757</v>
      </c>
      <c r="CJK14" s="121">
        <v>229</v>
      </c>
      <c r="CJL14" s="252">
        <f t="shared" si="804"/>
        <v>3.7326813365933171</v>
      </c>
      <c r="CJM14" s="121">
        <v>0</v>
      </c>
      <c r="CJN14" s="253">
        <f t="shared" si="805"/>
        <v>744</v>
      </c>
      <c r="CJO14" s="254">
        <f t="shared" si="806"/>
        <v>5.7607433217189312</v>
      </c>
      <c r="CJP14" s="121">
        <v>514</v>
      </c>
      <c r="CJQ14" s="252">
        <f t="shared" si="807"/>
        <v>7.591197755132181</v>
      </c>
      <c r="CJR14" s="121">
        <v>229</v>
      </c>
      <c r="CJS14" s="252">
        <f t="shared" si="808"/>
        <v>3.7351166204534332</v>
      </c>
      <c r="CJT14" s="121">
        <v>0</v>
      </c>
      <c r="CJU14" s="253">
        <f t="shared" si="809"/>
        <v>743</v>
      </c>
      <c r="CJV14" s="254">
        <f t="shared" si="810"/>
        <v>5.7587970857231436</v>
      </c>
      <c r="CJW14" s="121">
        <v>514</v>
      </c>
      <c r="CJX14" s="252">
        <f t="shared" si="811"/>
        <v>7.6001774360490906</v>
      </c>
      <c r="CJY14" s="121">
        <v>228</v>
      </c>
      <c r="CJZ14" s="252">
        <f t="shared" si="812"/>
        <v>3.7206266318537859</v>
      </c>
      <c r="CKA14" s="121">
        <v>0</v>
      </c>
      <c r="CKB14" s="253">
        <f t="shared" si="813"/>
        <v>742</v>
      </c>
      <c r="CKC14" s="254">
        <f t="shared" si="814"/>
        <v>5.7559537661934685</v>
      </c>
      <c r="CKD14" s="121">
        <v>511</v>
      </c>
      <c r="CKE14" s="252">
        <f t="shared" si="815"/>
        <v>7.5658868818477938</v>
      </c>
      <c r="CKF14" s="121">
        <v>227</v>
      </c>
      <c r="CKG14" s="252">
        <f t="shared" si="816"/>
        <v>3.7067276290006528</v>
      </c>
      <c r="CKH14" s="121">
        <v>0</v>
      </c>
      <c r="CKI14" s="253">
        <f t="shared" si="817"/>
        <v>738</v>
      </c>
      <c r="CKJ14" s="254">
        <f t="shared" si="818"/>
        <v>5.7307035253921415</v>
      </c>
      <c r="CKK14" s="121">
        <v>511</v>
      </c>
      <c r="CKL14" s="252">
        <f t="shared" si="819"/>
        <v>7.5748591758078865</v>
      </c>
      <c r="CKM14" s="121">
        <v>227</v>
      </c>
      <c r="CKN14" s="252">
        <f t="shared" si="820"/>
        <v>3.7079385821626918</v>
      </c>
      <c r="CKO14" s="121">
        <v>0</v>
      </c>
      <c r="CKP14" s="253">
        <f t="shared" si="821"/>
        <v>738</v>
      </c>
      <c r="CKQ14" s="254">
        <f t="shared" si="822"/>
        <v>5.735156978551446</v>
      </c>
      <c r="CKR14" s="121">
        <v>509</v>
      </c>
      <c r="CKS14" s="252">
        <f t="shared" si="823"/>
        <v>7.5530494138596236</v>
      </c>
      <c r="CKT14" s="121">
        <v>227</v>
      </c>
      <c r="CKU14" s="252">
        <f t="shared" si="824"/>
        <v>3.7079385821626918</v>
      </c>
      <c r="CKV14" s="121">
        <v>0</v>
      </c>
      <c r="CKW14" s="253">
        <f t="shared" si="825"/>
        <v>736</v>
      </c>
      <c r="CKX14" s="254">
        <f t="shared" si="826"/>
        <v>5.7227276261565976</v>
      </c>
      <c r="CKY14" s="121">
        <v>506</v>
      </c>
      <c r="CKZ14" s="252">
        <f t="shared" si="827"/>
        <v>7.5174565443470511</v>
      </c>
      <c r="CLA14" s="121">
        <v>226</v>
      </c>
      <c r="CLB14" s="252">
        <f t="shared" si="828"/>
        <v>3.6940176528277213</v>
      </c>
      <c r="CLC14" s="121">
        <v>0</v>
      </c>
      <c r="CLD14" s="253">
        <f t="shared" si="829"/>
        <v>732</v>
      </c>
      <c r="CLE14" s="254">
        <f t="shared" si="830"/>
        <v>5.6969413962176043</v>
      </c>
      <c r="CLF14" s="121">
        <v>506</v>
      </c>
      <c r="CLG14" s="252">
        <f t="shared" si="831"/>
        <v>7.5219265645904558</v>
      </c>
      <c r="CLH14" s="121">
        <v>225</v>
      </c>
      <c r="CLI14" s="252">
        <f t="shared" si="832"/>
        <v>3.6806805169311305</v>
      </c>
      <c r="CLJ14" s="121">
        <v>0</v>
      </c>
      <c r="CLK14" s="253">
        <f t="shared" si="833"/>
        <v>731</v>
      </c>
      <c r="CLL14" s="254">
        <f t="shared" si="834"/>
        <v>5.6931464174454831</v>
      </c>
      <c r="CLM14" s="121">
        <v>504</v>
      </c>
      <c r="CLN14" s="252">
        <f t="shared" si="835"/>
        <v>7.4977685212734304</v>
      </c>
      <c r="CLO14" s="121">
        <v>223</v>
      </c>
      <c r="CLP14" s="252">
        <f t="shared" si="836"/>
        <v>3.6533420707732631</v>
      </c>
      <c r="CLQ14" s="121">
        <v>0</v>
      </c>
      <c r="CLR14" s="253">
        <f t="shared" si="837"/>
        <v>727</v>
      </c>
      <c r="CLS14" s="254">
        <f t="shared" si="838"/>
        <v>5.6681740215187899</v>
      </c>
      <c r="CLT14" s="121">
        <v>504</v>
      </c>
      <c r="CLU14" s="252">
        <f t="shared" si="839"/>
        <v>7.5033497096918271</v>
      </c>
      <c r="CLV14" s="121">
        <v>223</v>
      </c>
      <c r="CLW14" s="252">
        <f t="shared" si="840"/>
        <v>3.6551385018849372</v>
      </c>
      <c r="CLX14" s="121">
        <v>0</v>
      </c>
      <c r="CLY14" s="253">
        <f t="shared" si="841"/>
        <v>727</v>
      </c>
      <c r="CLZ14" s="254">
        <f t="shared" si="842"/>
        <v>5.6717116554844749</v>
      </c>
      <c r="CMA14" s="121">
        <v>504</v>
      </c>
      <c r="CMB14" s="252">
        <f t="shared" si="843"/>
        <v>7.5044669446098871</v>
      </c>
      <c r="CMC14" s="121">
        <v>222</v>
      </c>
      <c r="CMD14" s="252">
        <f t="shared" si="844"/>
        <v>3.6399409739301523</v>
      </c>
      <c r="CME14" s="121">
        <v>0</v>
      </c>
      <c r="CMF14" s="253">
        <f t="shared" si="845"/>
        <v>726</v>
      </c>
      <c r="CMG14" s="254">
        <f t="shared" si="846"/>
        <v>5.6652360515021458</v>
      </c>
      <c r="CMH14" s="121">
        <v>504</v>
      </c>
      <c r="CMI14" s="252">
        <f t="shared" si="847"/>
        <v>7.514537050842403</v>
      </c>
      <c r="CMJ14" s="121">
        <v>222</v>
      </c>
      <c r="CMK14" s="252">
        <f t="shared" si="848"/>
        <v>3.643525356967011</v>
      </c>
      <c r="CML14" s="121">
        <v>0</v>
      </c>
      <c r="CMM14" s="253">
        <f t="shared" si="849"/>
        <v>726</v>
      </c>
      <c r="CMN14" s="254">
        <f t="shared" si="850"/>
        <v>5.671875</v>
      </c>
      <c r="CMO14" s="121">
        <v>503</v>
      </c>
      <c r="CMP14" s="252">
        <f t="shared" si="851"/>
        <v>7.5074626865671634</v>
      </c>
      <c r="CMQ14" s="121">
        <v>222</v>
      </c>
      <c r="CMR14" s="252">
        <f t="shared" si="852"/>
        <v>3.6465177398160318</v>
      </c>
      <c r="CMS14" s="121">
        <v>0</v>
      </c>
      <c r="CMT14" s="253">
        <f t="shared" si="853"/>
        <v>725</v>
      </c>
      <c r="CMU14" s="254">
        <f t="shared" si="854"/>
        <v>5.6693775414451046</v>
      </c>
      <c r="CMV14" s="121">
        <v>502</v>
      </c>
      <c r="CMW14" s="252">
        <f t="shared" si="855"/>
        <v>7.4981329350261392</v>
      </c>
      <c r="CMX14" s="121">
        <v>222</v>
      </c>
      <c r="CMY14" s="252">
        <f t="shared" si="856"/>
        <v>3.6507153428712384</v>
      </c>
      <c r="CMZ14" s="121">
        <v>0</v>
      </c>
      <c r="CNA14" s="253">
        <f t="shared" si="857"/>
        <v>724</v>
      </c>
      <c r="CNB14" s="254">
        <f t="shared" si="858"/>
        <v>5.6668753913587979</v>
      </c>
      <c r="CNC14" s="121">
        <v>501</v>
      </c>
      <c r="CND14" s="252">
        <f t="shared" si="859"/>
        <v>7.4932695183966498</v>
      </c>
      <c r="CNE14" s="121">
        <v>222</v>
      </c>
      <c r="CNF14" s="252">
        <f t="shared" si="860"/>
        <v>3.6543209876543212</v>
      </c>
      <c r="CNG14" s="121">
        <v>0</v>
      </c>
      <c r="CNH14" s="253">
        <f t="shared" si="861"/>
        <v>723</v>
      </c>
      <c r="CNI14" s="254">
        <f t="shared" si="862"/>
        <v>5.6657001802366587</v>
      </c>
      <c r="CNJ14" s="121">
        <v>499</v>
      </c>
      <c r="CNK14" s="252">
        <f t="shared" si="863"/>
        <v>7.4700598802395213</v>
      </c>
      <c r="CNL14" s="121">
        <v>221</v>
      </c>
      <c r="CNM14" s="252">
        <f t="shared" si="863"/>
        <v>3.6414565826330536</v>
      </c>
      <c r="CNN14" s="121">
        <v>0</v>
      </c>
      <c r="CNO14" s="253">
        <f t="shared" si="864"/>
        <v>720</v>
      </c>
      <c r="CNP14" s="254">
        <f t="shared" si="865"/>
        <v>5.6475017648443018</v>
      </c>
      <c r="CNQ14" s="121">
        <v>498</v>
      </c>
      <c r="CNR14" s="252">
        <f t="shared" si="866"/>
        <v>7.465147654024884</v>
      </c>
      <c r="CNS14" s="121">
        <v>221</v>
      </c>
      <c r="CNT14" s="252">
        <f t="shared" si="867"/>
        <v>3.642656996868304</v>
      </c>
      <c r="CNU14" s="121">
        <v>0</v>
      </c>
      <c r="CNV14" s="253">
        <f t="shared" si="868"/>
        <v>719</v>
      </c>
      <c r="CNW14" s="254">
        <f t="shared" si="869"/>
        <v>5.644528183388287</v>
      </c>
      <c r="CNX14" s="121">
        <v>494</v>
      </c>
      <c r="CNY14" s="252">
        <f t="shared" si="870"/>
        <v>7.421875</v>
      </c>
      <c r="CNZ14" s="121">
        <v>219</v>
      </c>
      <c r="COA14" s="252">
        <f t="shared" si="871"/>
        <v>3.6162483487450463</v>
      </c>
      <c r="COB14" s="121">
        <v>0</v>
      </c>
      <c r="COC14" s="253">
        <f t="shared" si="872"/>
        <v>713</v>
      </c>
      <c r="COD14" s="254">
        <f t="shared" si="873"/>
        <v>5.6088735053492762</v>
      </c>
      <c r="COE14" s="121">
        <v>493</v>
      </c>
      <c r="COF14" s="252">
        <f t="shared" si="874"/>
        <v>7.412419185084949</v>
      </c>
      <c r="COG14" s="121">
        <v>219</v>
      </c>
      <c r="COH14" s="252">
        <f t="shared" si="875"/>
        <v>3.6210317460317465</v>
      </c>
      <c r="COI14" s="121">
        <v>0</v>
      </c>
      <c r="COJ14" s="253">
        <f t="shared" si="876"/>
        <v>712</v>
      </c>
      <c r="COK14" s="254">
        <f t="shared" si="877"/>
        <v>5.6067406882431694</v>
      </c>
      <c r="COL14" s="121">
        <v>491</v>
      </c>
      <c r="COM14" s="252">
        <f t="shared" si="878"/>
        <v>7.394578313253013</v>
      </c>
      <c r="CON14" s="121">
        <v>219</v>
      </c>
      <c r="COO14" s="252">
        <f t="shared" si="879"/>
        <v>3.6240278007612114</v>
      </c>
      <c r="COP14" s="121">
        <v>0</v>
      </c>
      <c r="COQ14" s="253">
        <f t="shared" si="880"/>
        <v>710</v>
      </c>
      <c r="COR14" s="254">
        <f t="shared" si="881"/>
        <v>5.5980446266656152</v>
      </c>
      <c r="COS14" s="121">
        <v>488</v>
      </c>
      <c r="COT14" s="252">
        <f t="shared" si="882"/>
        <v>7.3627036813518414</v>
      </c>
      <c r="COU14" s="121">
        <v>218</v>
      </c>
      <c r="COV14" s="252">
        <f t="shared" si="883"/>
        <v>3.615257048092869</v>
      </c>
      <c r="COW14" s="121">
        <v>0</v>
      </c>
      <c r="COX14" s="253">
        <f t="shared" si="884"/>
        <v>706</v>
      </c>
      <c r="COY14" s="254">
        <f t="shared" si="885"/>
        <v>5.5775003950071103</v>
      </c>
      <c r="COZ14" s="121">
        <v>487</v>
      </c>
      <c r="CPA14" s="252">
        <f t="shared" si="886"/>
        <v>7.3587186461166523</v>
      </c>
      <c r="CPB14" s="121">
        <v>218</v>
      </c>
      <c r="CPC14" s="252">
        <f t="shared" si="887"/>
        <v>3.618857901726428</v>
      </c>
      <c r="CPD14" s="121">
        <v>0</v>
      </c>
      <c r="CPE14" s="253">
        <f t="shared" si="888"/>
        <v>705</v>
      </c>
      <c r="CPF14" s="254">
        <f t="shared" si="889"/>
        <v>5.576649264356905</v>
      </c>
      <c r="CPG14" s="121">
        <v>484</v>
      </c>
      <c r="CPH14" s="252">
        <f t="shared" si="890"/>
        <v>7.3255637959739675</v>
      </c>
      <c r="CPI14" s="121">
        <v>218</v>
      </c>
      <c r="CPJ14" s="252">
        <f t="shared" si="891"/>
        <v>3.6260811709913505</v>
      </c>
      <c r="CPK14" s="121">
        <v>0</v>
      </c>
      <c r="CPL14" s="253">
        <f t="shared" si="892"/>
        <v>702</v>
      </c>
      <c r="CPM14" s="254">
        <f t="shared" si="893"/>
        <v>5.563039860527776</v>
      </c>
      <c r="CPN14" s="121">
        <v>483</v>
      </c>
      <c r="CPO14" s="252">
        <f t="shared" si="894"/>
        <v>7.3215097771714426</v>
      </c>
      <c r="CPP14" s="121">
        <v>218</v>
      </c>
      <c r="CPQ14" s="252">
        <f t="shared" si="895"/>
        <v>3.6339389898316385</v>
      </c>
      <c r="CPR14" s="121">
        <v>0</v>
      </c>
      <c r="CPS14" s="253">
        <f t="shared" si="896"/>
        <v>701</v>
      </c>
      <c r="CPT14" s="254">
        <f t="shared" si="897"/>
        <v>5.565258812321372</v>
      </c>
      <c r="CPU14" s="121">
        <v>480</v>
      </c>
      <c r="CPV14" s="252">
        <f t="shared" si="898"/>
        <v>7.2892938496583142</v>
      </c>
      <c r="CPW14" s="121">
        <v>218</v>
      </c>
      <c r="CPX14" s="252">
        <f t="shared" si="899"/>
        <v>3.6387915206142547</v>
      </c>
      <c r="CPY14" s="121">
        <v>0</v>
      </c>
      <c r="CPZ14" s="253">
        <f t="shared" si="900"/>
        <v>698</v>
      </c>
      <c r="CQA14" s="254">
        <f t="shared" si="901"/>
        <v>5.5502544529262083</v>
      </c>
      <c r="CQB14" s="121">
        <v>477</v>
      </c>
      <c r="CQC14" s="252">
        <f t="shared" si="902"/>
        <v>7.2591690762441026</v>
      </c>
      <c r="CQD14" s="121">
        <v>217</v>
      </c>
      <c r="CQE14" s="252">
        <f t="shared" si="903"/>
        <v>3.629976580796253</v>
      </c>
      <c r="CQF14" s="121">
        <v>0</v>
      </c>
      <c r="CQG14" s="253">
        <f t="shared" si="904"/>
        <v>694</v>
      </c>
      <c r="CQH14" s="254">
        <f t="shared" si="905"/>
        <v>5.530321141126783</v>
      </c>
      <c r="CQI14" s="121">
        <v>475</v>
      </c>
      <c r="CQJ14" s="252">
        <f t="shared" si="906"/>
        <v>7.2452715070164739</v>
      </c>
      <c r="CQK14" s="121">
        <v>217</v>
      </c>
      <c r="CQL14" s="252">
        <f t="shared" si="907"/>
        <v>3.6354498240911375</v>
      </c>
      <c r="CQM14" s="121">
        <v>0</v>
      </c>
      <c r="CQN14" s="253">
        <f t="shared" si="908"/>
        <v>692</v>
      </c>
      <c r="CQO14" s="254">
        <f t="shared" si="909"/>
        <v>5.5249500998003995</v>
      </c>
      <c r="CQP14" s="121">
        <v>471</v>
      </c>
      <c r="CQQ14" s="252">
        <f t="shared" si="910"/>
        <v>7.2084481175390263</v>
      </c>
      <c r="CQR14" s="121">
        <v>217</v>
      </c>
      <c r="CQS14" s="252">
        <f t="shared" si="911"/>
        <v>3.6409395973154361</v>
      </c>
      <c r="CQT14" s="121">
        <v>0</v>
      </c>
      <c r="CQU14" s="253">
        <f t="shared" si="912"/>
        <v>688</v>
      </c>
      <c r="CQV14" s="254">
        <f t="shared" si="913"/>
        <v>5.5066431887305907</v>
      </c>
      <c r="CQW14" s="121">
        <v>469</v>
      </c>
      <c r="CQX14" s="252">
        <f t="shared" si="914"/>
        <v>7.191045691505674</v>
      </c>
      <c r="CQY14" s="121">
        <v>216</v>
      </c>
      <c r="CQZ14" s="252">
        <f t="shared" si="915"/>
        <v>3.6357515569769396</v>
      </c>
      <c r="CRA14" s="121">
        <v>0</v>
      </c>
      <c r="CRB14" s="253">
        <f t="shared" si="916"/>
        <v>685</v>
      </c>
      <c r="CRC14" s="254">
        <f t="shared" si="917"/>
        <v>5.4962689561100859</v>
      </c>
      <c r="CRD14" s="121">
        <v>468</v>
      </c>
      <c r="CRE14" s="252">
        <f t="shared" si="918"/>
        <v>7.1867321867321863</v>
      </c>
      <c r="CRF14" s="121">
        <v>216</v>
      </c>
      <c r="CRG14" s="252">
        <f t="shared" si="919"/>
        <v>3.6406539693241196</v>
      </c>
      <c r="CRH14" s="121">
        <v>0</v>
      </c>
      <c r="CRI14" s="253">
        <f t="shared" si="920"/>
        <v>684</v>
      </c>
      <c r="CRJ14" s="254">
        <f t="shared" si="921"/>
        <v>5.4961832061068705</v>
      </c>
      <c r="CRK14" s="121">
        <v>466</v>
      </c>
      <c r="CRL14" s="252">
        <f t="shared" si="922"/>
        <v>7.1758546350477364</v>
      </c>
      <c r="CRM14" s="121">
        <v>215</v>
      </c>
      <c r="CRN14" s="252">
        <f t="shared" si="923"/>
        <v>3.6293045239702906</v>
      </c>
      <c r="CRO14" s="121">
        <v>0</v>
      </c>
      <c r="CRP14" s="253">
        <f t="shared" si="924"/>
        <v>681</v>
      </c>
      <c r="CRQ14" s="254">
        <f t="shared" si="925"/>
        <v>5.4839748751811888</v>
      </c>
      <c r="CRR14" s="121">
        <v>462</v>
      </c>
      <c r="CRS14" s="252">
        <f t="shared" si="926"/>
        <v>7.1373397188320711</v>
      </c>
      <c r="CRT14" s="121">
        <v>215</v>
      </c>
      <c r="CRU14" s="252">
        <f t="shared" si="927"/>
        <v>3.635441325667907</v>
      </c>
      <c r="CRV14" s="121">
        <v>0</v>
      </c>
      <c r="CRW14" s="253">
        <f t="shared" si="928"/>
        <v>677</v>
      </c>
      <c r="CRX14" s="254">
        <f t="shared" si="929"/>
        <v>5.4654072818277228</v>
      </c>
      <c r="CRY14" s="121">
        <v>461</v>
      </c>
      <c r="CRZ14" s="252">
        <f t="shared" si="930"/>
        <v>7.140644361833953</v>
      </c>
      <c r="CSA14" s="121">
        <v>215</v>
      </c>
      <c r="CSB14" s="252">
        <f t="shared" si="931"/>
        <v>3.6397494498053158</v>
      </c>
      <c r="CSC14" s="121">
        <v>0</v>
      </c>
      <c r="CSD14" s="253">
        <f t="shared" si="932"/>
        <v>676</v>
      </c>
      <c r="CSE14" s="254">
        <f t="shared" si="933"/>
        <v>5.4679284963196633</v>
      </c>
      <c r="CSF14" s="121">
        <v>458</v>
      </c>
      <c r="CSG14" s="252">
        <f t="shared" si="934"/>
        <v>7.1162212554381599</v>
      </c>
      <c r="CSH14" s="121">
        <v>215</v>
      </c>
      <c r="CSI14" s="252">
        <f t="shared" si="935"/>
        <v>3.645303492709393</v>
      </c>
      <c r="CSJ14" s="121">
        <v>0</v>
      </c>
      <c r="CSK14" s="253">
        <f t="shared" si="936"/>
        <v>673</v>
      </c>
      <c r="CSL14" s="254">
        <f t="shared" si="937"/>
        <v>5.4564618128749798</v>
      </c>
      <c r="CSM14" s="121">
        <v>456</v>
      </c>
      <c r="CSN14" s="252">
        <f t="shared" si="938"/>
        <v>7.0961718020541547</v>
      </c>
      <c r="CSO14" s="121">
        <v>214</v>
      </c>
      <c r="CSP14" s="252">
        <f t="shared" si="939"/>
        <v>3.6338937001188656</v>
      </c>
      <c r="CSQ14" s="121">
        <v>0</v>
      </c>
      <c r="CSR14" s="253">
        <f t="shared" si="940"/>
        <v>670</v>
      </c>
      <c r="CSS14" s="254">
        <f t="shared" si="941"/>
        <v>5.4405196914332112</v>
      </c>
      <c r="CST14" s="121">
        <v>453</v>
      </c>
      <c r="CSU14" s="252">
        <f t="shared" si="942"/>
        <v>7.0659803462798321</v>
      </c>
      <c r="CSV14" s="121">
        <v>214</v>
      </c>
      <c r="CSW14" s="252">
        <f t="shared" si="943"/>
        <v>3.6419332879509874</v>
      </c>
      <c r="CSX14" s="121">
        <v>0</v>
      </c>
      <c r="CSY14" s="253">
        <f t="shared" si="944"/>
        <v>667</v>
      </c>
      <c r="CSZ14" s="254">
        <f t="shared" si="945"/>
        <v>5.428501668430048</v>
      </c>
      <c r="CTA14" s="121">
        <v>451</v>
      </c>
      <c r="CTB14" s="252">
        <f t="shared" si="946"/>
        <v>7.0479762462884832</v>
      </c>
      <c r="CTC14" s="121">
        <v>214</v>
      </c>
      <c r="CTD14" s="252">
        <f t="shared" si="947"/>
        <v>3.6456558773424192</v>
      </c>
      <c r="CTE14" s="121">
        <v>0</v>
      </c>
      <c r="CTF14" s="253">
        <f t="shared" si="948"/>
        <v>665</v>
      </c>
      <c r="CTG14" s="254">
        <f t="shared" si="949"/>
        <v>5.4201646425951582</v>
      </c>
      <c r="CTH14" s="121">
        <v>447</v>
      </c>
      <c r="CTI14" s="252">
        <f t="shared" si="950"/>
        <v>7.0084666039510815</v>
      </c>
      <c r="CTJ14" s="121">
        <v>213</v>
      </c>
      <c r="CTK14" s="252">
        <f t="shared" si="951"/>
        <v>3.6366740652211029</v>
      </c>
      <c r="CTL14" s="121">
        <v>0</v>
      </c>
      <c r="CTM14" s="253">
        <f t="shared" si="952"/>
        <v>660</v>
      </c>
      <c r="CTN14" s="254">
        <f t="shared" si="953"/>
        <v>5.3943604413567634</v>
      </c>
      <c r="CTO14" s="121">
        <v>445</v>
      </c>
      <c r="CTP14" s="252">
        <f t="shared" si="954"/>
        <v>6.9924575738529224</v>
      </c>
      <c r="CTQ14" s="121">
        <v>212</v>
      </c>
      <c r="CTR14" s="252">
        <f t="shared" si="955"/>
        <v>3.6264112213479303</v>
      </c>
      <c r="CTS14" s="121">
        <v>0</v>
      </c>
      <c r="CTT14" s="253">
        <f t="shared" si="956"/>
        <v>657</v>
      </c>
      <c r="CTU14" s="254">
        <f t="shared" si="957"/>
        <v>5.3808353808353813</v>
      </c>
      <c r="CTV14" s="121">
        <v>440</v>
      </c>
      <c r="CTW14" s="252">
        <f t="shared" si="958"/>
        <v>6.9477340912679608</v>
      </c>
      <c r="CTX14" s="121">
        <v>211</v>
      </c>
      <c r="CTY14" s="252">
        <f t="shared" si="959"/>
        <v>3.6185902932601612</v>
      </c>
      <c r="CTZ14" s="121">
        <v>0</v>
      </c>
      <c r="CUA14" s="253">
        <f t="shared" si="960"/>
        <v>651</v>
      </c>
      <c r="CUB14" s="254">
        <f t="shared" si="961"/>
        <v>5.3518579414666227</v>
      </c>
      <c r="CUC14" s="121">
        <v>439</v>
      </c>
      <c r="CUD14" s="252">
        <f t="shared" si="962"/>
        <v>6.9550063371356146</v>
      </c>
      <c r="CUE14" s="121">
        <v>211</v>
      </c>
      <c r="CUF14" s="252">
        <f t="shared" si="963"/>
        <v>3.624184129165235</v>
      </c>
      <c r="CUG14" s="121">
        <v>0</v>
      </c>
      <c r="CUH14" s="253">
        <f t="shared" si="964"/>
        <v>650</v>
      </c>
      <c r="CUI14" s="254">
        <f t="shared" si="965"/>
        <v>5.3568485248063293</v>
      </c>
      <c r="CUJ14" s="121">
        <v>437</v>
      </c>
      <c r="CUK14" s="252">
        <f t="shared" si="966"/>
        <v>6.9409148665819567</v>
      </c>
      <c r="CUL14" s="121">
        <v>209</v>
      </c>
      <c r="CUM14" s="252">
        <f t="shared" si="967"/>
        <v>3.5972461273666094</v>
      </c>
      <c r="CUN14" s="121">
        <v>0</v>
      </c>
      <c r="CUO14" s="253">
        <f t="shared" si="968"/>
        <v>646</v>
      </c>
      <c r="CUP14" s="254">
        <f t="shared" si="969"/>
        <v>5.3361969271435656</v>
      </c>
      <c r="CUQ14" s="121">
        <v>434</v>
      </c>
      <c r="CUR14" s="252">
        <f t="shared" si="970"/>
        <v>6.9174370417596425</v>
      </c>
      <c r="CUS14" s="121">
        <v>208</v>
      </c>
      <c r="CUT14" s="252">
        <f t="shared" si="971"/>
        <v>3.5905403072673918</v>
      </c>
      <c r="CUU14" s="121">
        <v>0</v>
      </c>
      <c r="CUV14" s="253">
        <f t="shared" si="972"/>
        <v>642</v>
      </c>
      <c r="CUW14" s="254">
        <f t="shared" si="973"/>
        <v>5.3202950194746004</v>
      </c>
      <c r="CUX14" s="121">
        <v>430</v>
      </c>
      <c r="CUY14" s="252">
        <f t="shared" si="974"/>
        <v>6.8833039859132388</v>
      </c>
      <c r="CUZ14" s="121">
        <v>206</v>
      </c>
      <c r="CVA14" s="252">
        <f t="shared" si="975"/>
        <v>3.5603180089872106</v>
      </c>
      <c r="CVB14" s="121">
        <v>0</v>
      </c>
      <c r="CVC14" s="253">
        <f t="shared" si="976"/>
        <v>636</v>
      </c>
      <c r="CVD14" s="254">
        <f t="shared" si="977"/>
        <v>5.285464971328846</v>
      </c>
      <c r="CVE14" s="121">
        <v>428</v>
      </c>
      <c r="CVF14" s="252">
        <f t="shared" si="978"/>
        <v>6.8710868518221222</v>
      </c>
      <c r="CVG14" s="121">
        <v>204</v>
      </c>
      <c r="CVH14" s="252">
        <f t="shared" si="979"/>
        <v>3.5349159591058741</v>
      </c>
      <c r="CVI14" s="121">
        <v>0</v>
      </c>
      <c r="CVJ14" s="253">
        <f t="shared" si="980"/>
        <v>632</v>
      </c>
      <c r="CVK14" s="254">
        <f t="shared" si="981"/>
        <v>5.2666666666666666</v>
      </c>
      <c r="CVL14" s="121">
        <v>422</v>
      </c>
      <c r="CVM14" s="252">
        <f t="shared" si="982"/>
        <v>6.8009669621273163</v>
      </c>
      <c r="CVN14" s="121">
        <v>203</v>
      </c>
      <c r="CVO14" s="252">
        <f t="shared" si="983"/>
        <v>3.527367506516073</v>
      </c>
      <c r="CVP14" s="121">
        <v>0</v>
      </c>
      <c r="CVQ14" s="253">
        <f t="shared" si="984"/>
        <v>625</v>
      </c>
      <c r="CVR14" s="254">
        <f t="shared" si="985"/>
        <v>5.2257525083612038</v>
      </c>
      <c r="CVS14" s="121">
        <v>419</v>
      </c>
      <c r="CVT14" s="252">
        <f t="shared" si="986"/>
        <v>6.771170006464124</v>
      </c>
      <c r="CVU14" s="121">
        <v>202</v>
      </c>
      <c r="CVV14" s="252">
        <f t="shared" si="987"/>
        <v>3.519776964627984</v>
      </c>
      <c r="CVW14" s="121">
        <v>0</v>
      </c>
      <c r="CVX14" s="253">
        <f t="shared" si="988"/>
        <v>621</v>
      </c>
      <c r="CVY14" s="254">
        <f t="shared" si="989"/>
        <v>5.2066739330929828</v>
      </c>
      <c r="CVZ14" s="121">
        <v>418</v>
      </c>
      <c r="CWA14" s="252">
        <f t="shared" si="990"/>
        <v>6.7769130998702982</v>
      </c>
      <c r="CWB14" s="121">
        <v>200</v>
      </c>
      <c r="CWC14" s="252">
        <f t="shared" si="991"/>
        <v>3.4940600978336831</v>
      </c>
      <c r="CWD14" s="121">
        <v>0</v>
      </c>
      <c r="CWE14" s="253">
        <f t="shared" si="992"/>
        <v>618</v>
      </c>
      <c r="CWF14" s="254">
        <f t="shared" si="993"/>
        <v>5.1967709384460141</v>
      </c>
      <c r="CWG14" s="121">
        <v>417</v>
      </c>
      <c r="CWH14" s="252">
        <f t="shared" si="994"/>
        <v>6.7826935588809363</v>
      </c>
      <c r="CWI14" s="121">
        <v>200</v>
      </c>
      <c r="CWJ14" s="252">
        <f t="shared" si="995"/>
        <v>3.5056967572304996</v>
      </c>
      <c r="CWK14" s="121">
        <v>0</v>
      </c>
      <c r="CWL14" s="253">
        <f t="shared" si="996"/>
        <v>617</v>
      </c>
      <c r="CWM14" s="254">
        <f t="shared" si="997"/>
        <v>5.205433223656458</v>
      </c>
      <c r="CWN14" s="121">
        <v>414</v>
      </c>
      <c r="CWO14" s="252">
        <f t="shared" si="998"/>
        <v>6.759183673469388</v>
      </c>
      <c r="CWP14" s="121">
        <v>198</v>
      </c>
      <c r="CWQ14" s="252">
        <f t="shared" si="999"/>
        <v>3.4773445732349839</v>
      </c>
      <c r="CWR14" s="121">
        <v>0</v>
      </c>
      <c r="CWS14" s="253">
        <f t="shared" si="1000"/>
        <v>612</v>
      </c>
      <c r="CWT14" s="254">
        <f t="shared" si="1001"/>
        <v>5.1781030544039259</v>
      </c>
      <c r="CWU14" s="121">
        <v>411</v>
      </c>
      <c r="CWV14" s="252">
        <f t="shared" si="1002"/>
        <v>6.7299819878827574</v>
      </c>
      <c r="CWW14" s="121">
        <v>196</v>
      </c>
      <c r="CWX14" s="252">
        <f t="shared" si="1003"/>
        <v>3.453136011275546</v>
      </c>
      <c r="CWY14" s="121">
        <v>0</v>
      </c>
      <c r="CWZ14" s="253">
        <f t="shared" si="1004"/>
        <v>607</v>
      </c>
      <c r="CXA14" s="254">
        <f t="shared" si="1005"/>
        <v>5.1514894339302382</v>
      </c>
      <c r="CXB14" s="121">
        <v>407</v>
      </c>
      <c r="CXC14" s="252">
        <f t="shared" si="1006"/>
        <v>6.689677843523997</v>
      </c>
      <c r="CXD14" s="121">
        <v>196</v>
      </c>
      <c r="CXE14" s="252">
        <f t="shared" si="1007"/>
        <v>3.4610630407911001</v>
      </c>
      <c r="CXF14" s="121">
        <v>0</v>
      </c>
      <c r="CXG14" s="253">
        <f t="shared" si="1008"/>
        <v>603</v>
      </c>
      <c r="CXH14" s="254">
        <f t="shared" si="1009"/>
        <v>5.1332255043840984</v>
      </c>
      <c r="CXI14" s="121">
        <v>403</v>
      </c>
      <c r="CXJ14" s="252">
        <f t="shared" si="1010"/>
        <v>6.6633597883597879</v>
      </c>
      <c r="CXK14" s="121">
        <v>195</v>
      </c>
      <c r="CXL14" s="252">
        <f t="shared" si="1011"/>
        <v>3.4519383961763141</v>
      </c>
      <c r="CXM14" s="121">
        <v>0</v>
      </c>
      <c r="CXN14" s="253">
        <f t="shared" si="1012"/>
        <v>598</v>
      </c>
      <c r="CXO14" s="254">
        <f t="shared" si="1013"/>
        <v>5.1124219885440709</v>
      </c>
      <c r="CXP14" s="121">
        <v>401</v>
      </c>
      <c r="CXQ14" s="252">
        <f t="shared" si="1014"/>
        <v>6.6445733222866608</v>
      </c>
      <c r="CXR14" s="121">
        <v>195</v>
      </c>
      <c r="CXS14" s="252">
        <f t="shared" si="1015"/>
        <v>3.4592868547099522</v>
      </c>
      <c r="CXT14" s="121">
        <v>0</v>
      </c>
      <c r="CXU14" s="253">
        <f t="shared" si="1016"/>
        <v>596</v>
      </c>
      <c r="CXV14" s="254">
        <f t="shared" si="1017"/>
        <v>5.1062371487320082</v>
      </c>
      <c r="CXW14" s="121">
        <v>400</v>
      </c>
      <c r="CXX14" s="252">
        <f t="shared" si="1018"/>
        <v>6.6522534508564783</v>
      </c>
      <c r="CXY14" s="121">
        <v>195</v>
      </c>
      <c r="CXZ14" s="252">
        <f t="shared" si="1019"/>
        <v>3.4654345121734496</v>
      </c>
      <c r="CYA14" s="121">
        <v>0</v>
      </c>
      <c r="CYB14" s="253">
        <f t="shared" si="1020"/>
        <v>595</v>
      </c>
      <c r="CYC14" s="254">
        <f t="shared" si="1021"/>
        <v>5.1116838487972505</v>
      </c>
      <c r="CYD14" s="121">
        <v>397</v>
      </c>
      <c r="CYE14" s="252">
        <f t="shared" si="1022"/>
        <v>6.6310339067980628</v>
      </c>
      <c r="CYF14" s="121">
        <v>192</v>
      </c>
      <c r="CYG14" s="252">
        <f t="shared" si="1023"/>
        <v>3.4249018908312521</v>
      </c>
      <c r="CYH14" s="121">
        <v>0</v>
      </c>
      <c r="CYI14" s="253">
        <f t="shared" si="1024"/>
        <v>589</v>
      </c>
      <c r="CYJ14" s="254">
        <f t="shared" si="1025"/>
        <v>5.0806521176572073</v>
      </c>
      <c r="CYK14" s="121">
        <v>392</v>
      </c>
      <c r="CYL14" s="252">
        <f t="shared" si="1026"/>
        <v>6.5738722119738382</v>
      </c>
      <c r="CYM14" s="121">
        <v>192</v>
      </c>
      <c r="CYN14" s="252">
        <f t="shared" si="1027"/>
        <v>3.4334763948497855</v>
      </c>
      <c r="CYO14" s="121">
        <v>0</v>
      </c>
      <c r="CYP14" s="253">
        <f t="shared" si="1028"/>
        <v>584</v>
      </c>
      <c r="CYQ14" s="254">
        <f t="shared" si="1029"/>
        <v>5.0540891389009088</v>
      </c>
      <c r="CYR14" s="121">
        <v>391</v>
      </c>
      <c r="CYS14" s="252">
        <f t="shared" si="1030"/>
        <v>6.5780619111709289</v>
      </c>
      <c r="CYT14" s="121">
        <v>191</v>
      </c>
      <c r="CYU14" s="252">
        <f t="shared" si="1031"/>
        <v>3.4297001256958164</v>
      </c>
      <c r="CYV14" s="121">
        <v>0</v>
      </c>
      <c r="CYW14" s="253">
        <f t="shared" si="1032"/>
        <v>582</v>
      </c>
      <c r="CYX14" s="254">
        <f t="shared" si="1033"/>
        <v>5.0551550421262919</v>
      </c>
      <c r="CYY14" s="326">
        <v>389</v>
      </c>
      <c r="CYZ14" s="327">
        <f t="shared" si="1034"/>
        <v>6.5665091154625248</v>
      </c>
      <c r="CZA14" s="326">
        <v>190</v>
      </c>
      <c r="CZB14" s="327">
        <f t="shared" si="1035"/>
        <v>3.4215739240050427</v>
      </c>
      <c r="CZC14" s="326">
        <v>0</v>
      </c>
      <c r="CZD14" s="328">
        <f t="shared" si="1036"/>
        <v>579</v>
      </c>
      <c r="CZE14" s="254">
        <f t="shared" si="1037"/>
        <v>5.0448723534024564</v>
      </c>
      <c r="CZF14" s="326">
        <v>387</v>
      </c>
      <c r="CZG14" s="327">
        <f t="shared" si="1038"/>
        <v>6.5582104728012212</v>
      </c>
      <c r="CZH14" s="326">
        <v>189</v>
      </c>
      <c r="CZI14" s="327">
        <f t="shared" si="1039"/>
        <v>3.412784398699892</v>
      </c>
      <c r="CZJ14" s="326">
        <v>0</v>
      </c>
      <c r="CZK14" s="328">
        <f t="shared" si="1040"/>
        <v>576</v>
      </c>
      <c r="CZL14" s="254">
        <f t="shared" si="1041"/>
        <v>5.0354051927616048</v>
      </c>
      <c r="CZM14" s="326">
        <v>382</v>
      </c>
      <c r="CZN14" s="327">
        <f t="shared" si="1042"/>
        <v>6.4899762147468563</v>
      </c>
      <c r="CZO14" s="326">
        <v>187</v>
      </c>
      <c r="CZP14" s="327">
        <f t="shared" si="1043"/>
        <v>3.38768115942029</v>
      </c>
      <c r="CZQ14" s="326">
        <v>0</v>
      </c>
      <c r="CZR14" s="328">
        <f t="shared" si="1044"/>
        <v>569</v>
      </c>
      <c r="CZS14" s="254">
        <f t="shared" si="1045"/>
        <v>4.9886024899175876</v>
      </c>
      <c r="CZT14" s="326">
        <v>381</v>
      </c>
      <c r="CZU14" s="327">
        <f t="shared" si="1046"/>
        <v>6.4939492074313963</v>
      </c>
      <c r="CZV14" s="326">
        <v>185</v>
      </c>
      <c r="CZW14" s="327">
        <f t="shared" si="1047"/>
        <v>3.362413667757179</v>
      </c>
      <c r="CZX14" s="326">
        <v>0</v>
      </c>
      <c r="CZY14" s="328">
        <f t="shared" si="1048"/>
        <v>566</v>
      </c>
      <c r="CZZ14" s="254">
        <f t="shared" si="1049"/>
        <v>4.978450171519043</v>
      </c>
      <c r="DAA14" s="326">
        <v>379</v>
      </c>
      <c r="DAB14" s="327">
        <f t="shared" si="1050"/>
        <v>6.4808481532147741</v>
      </c>
      <c r="DAC14" s="326">
        <v>184</v>
      </c>
      <c r="DAD14" s="327">
        <f t="shared" si="1051"/>
        <v>3.3533807180608712</v>
      </c>
      <c r="DAE14" s="326">
        <v>0</v>
      </c>
      <c r="DAF14" s="328">
        <f t="shared" si="1052"/>
        <v>563</v>
      </c>
      <c r="DAG14" s="254">
        <f t="shared" si="1053"/>
        <v>4.9669166299073666</v>
      </c>
      <c r="DAH14" s="326">
        <v>378</v>
      </c>
      <c r="DAI14" s="327">
        <f t="shared" si="1054"/>
        <v>6.4803703068746792</v>
      </c>
      <c r="DAJ14" s="326">
        <v>184</v>
      </c>
      <c r="DAK14" s="327">
        <f t="shared" si="1055"/>
        <v>3.3619587063767589</v>
      </c>
      <c r="DAL14" s="326">
        <v>0</v>
      </c>
      <c r="DAM14" s="328">
        <f t="shared" si="1056"/>
        <v>562</v>
      </c>
      <c r="DAN14" s="254">
        <f t="shared" si="1057"/>
        <v>4.9708119582522556</v>
      </c>
      <c r="DAO14" s="326">
        <v>372</v>
      </c>
      <c r="DAP14" s="327">
        <f t="shared" si="1058"/>
        <v>6.3994495097195943</v>
      </c>
      <c r="DAQ14" s="326">
        <v>184</v>
      </c>
      <c r="DAR14" s="327">
        <f t="shared" si="1059"/>
        <v>3.3668801463860936</v>
      </c>
      <c r="DAS14" s="326">
        <v>0</v>
      </c>
      <c r="DAT14" s="328">
        <f t="shared" si="1060"/>
        <v>556</v>
      </c>
      <c r="DAU14" s="254">
        <f t="shared" si="1061"/>
        <v>4.929952119170065</v>
      </c>
      <c r="DAV14" s="326">
        <v>370</v>
      </c>
      <c r="DAW14" s="327">
        <f t="shared" si="1062"/>
        <v>6.3881215469613259</v>
      </c>
      <c r="DAX14" s="326">
        <v>181</v>
      </c>
      <c r="DAY14" s="327">
        <f t="shared" si="1063"/>
        <v>3.321710405579005</v>
      </c>
      <c r="DAZ14" s="326">
        <v>0</v>
      </c>
      <c r="DBA14" s="328">
        <f t="shared" si="1064"/>
        <v>551</v>
      </c>
      <c r="DBB14" s="254">
        <f t="shared" si="1065"/>
        <v>4.9016991370874479</v>
      </c>
      <c r="DBC14" s="326">
        <v>366</v>
      </c>
      <c r="DBD14" s="327">
        <f t="shared" si="1066"/>
        <v>6.336565096952909</v>
      </c>
      <c r="DBE14" s="326">
        <v>181</v>
      </c>
      <c r="DBF14" s="327">
        <f t="shared" si="1067"/>
        <v>3.3290417509656063</v>
      </c>
      <c r="DBG14" s="326">
        <v>0</v>
      </c>
      <c r="DBH14" s="328">
        <f t="shared" si="1068"/>
        <v>547</v>
      </c>
      <c r="DBI14" s="254">
        <f t="shared" si="1069"/>
        <v>4.8782662980469098</v>
      </c>
      <c r="DBJ14" s="326">
        <v>365</v>
      </c>
      <c r="DBK14" s="327">
        <f t="shared" si="1070"/>
        <v>6.3346060395695947</v>
      </c>
      <c r="DBL14" s="326">
        <v>181</v>
      </c>
      <c r="DBM14" s="327">
        <f t="shared" si="1071"/>
        <v>3.3339473199484249</v>
      </c>
      <c r="DBN14" s="326">
        <v>0</v>
      </c>
      <c r="DBO14" s="328">
        <f t="shared" si="1072"/>
        <v>546</v>
      </c>
      <c r="DBP14" s="254">
        <f t="shared" si="1073"/>
        <v>4.8789205611652218</v>
      </c>
      <c r="DBQ14" s="326">
        <v>363</v>
      </c>
      <c r="DBR14" s="327">
        <f t="shared" si="1074"/>
        <v>6.3262460787730914</v>
      </c>
      <c r="DBS14" s="326">
        <v>180</v>
      </c>
      <c r="DBT14" s="327">
        <f t="shared" si="1075"/>
        <v>3.3247137052087186</v>
      </c>
      <c r="DBU14" s="326">
        <v>0</v>
      </c>
      <c r="DBV14" s="328">
        <f t="shared" si="1076"/>
        <v>543</v>
      </c>
      <c r="DBW14" s="254">
        <f t="shared" si="1077"/>
        <v>4.8690817790530847</v>
      </c>
      <c r="DBX14" s="326">
        <v>363</v>
      </c>
      <c r="DBY14" s="327">
        <f t="shared" si="1078"/>
        <v>6.3450445726271631</v>
      </c>
      <c r="DBZ14" s="326">
        <v>179</v>
      </c>
      <c r="DCA14" s="327">
        <f t="shared" si="1079"/>
        <v>3.3178869323447637</v>
      </c>
      <c r="DCB14" s="326">
        <v>0</v>
      </c>
      <c r="DCC14" s="328">
        <f t="shared" si="1080"/>
        <v>542</v>
      </c>
      <c r="DCD14" s="254">
        <f t="shared" si="1081"/>
        <v>4.8758546239654557</v>
      </c>
      <c r="DCE14" s="326">
        <v>358</v>
      </c>
      <c r="DCF14" s="327">
        <f t="shared" si="1082"/>
        <v>6.2773978607750305</v>
      </c>
      <c r="DCG14" s="326">
        <v>179</v>
      </c>
      <c r="DCH14" s="327">
        <f t="shared" si="1083"/>
        <v>3.325283299275497</v>
      </c>
      <c r="DCI14" s="326">
        <v>0</v>
      </c>
      <c r="DCJ14" s="328">
        <f t="shared" si="1084"/>
        <v>537</v>
      </c>
      <c r="DCK14" s="254">
        <f t="shared" si="1085"/>
        <v>4.8439473209453361</v>
      </c>
      <c r="DCL14" s="326">
        <v>354</v>
      </c>
      <c r="DCM14" s="327">
        <f t="shared" si="1086"/>
        <v>6.2400846113167638</v>
      </c>
      <c r="DCN14" s="326">
        <v>179</v>
      </c>
      <c r="DCO14" s="327">
        <f t="shared" si="1087"/>
        <v>3.3333333333333335</v>
      </c>
      <c r="DCP14" s="326">
        <v>0</v>
      </c>
      <c r="DCQ14" s="328">
        <f t="shared" si="1088"/>
        <v>533</v>
      </c>
      <c r="DCR14" s="254">
        <f t="shared" si="1089"/>
        <v>4.8265869781762198</v>
      </c>
      <c r="DCS14" s="326">
        <v>350</v>
      </c>
      <c r="DCT14" s="327">
        <f t="shared" si="1090"/>
        <v>6.1859314245316366</v>
      </c>
      <c r="DCU14" s="326">
        <v>179</v>
      </c>
      <c r="DCV14" s="327">
        <f t="shared" si="1091"/>
        <v>3.342670401493931</v>
      </c>
      <c r="DCW14" s="326">
        <v>0</v>
      </c>
      <c r="DCX14" s="328">
        <f t="shared" si="1092"/>
        <v>529</v>
      </c>
      <c r="DCY14" s="254">
        <f t="shared" si="1093"/>
        <v>4.8034141469172793</v>
      </c>
      <c r="DCZ14" s="326">
        <v>348</v>
      </c>
      <c r="DDA14" s="327">
        <f t="shared" si="1094"/>
        <v>6.1713069693208018</v>
      </c>
      <c r="DDB14" s="326">
        <v>179</v>
      </c>
      <c r="DDC14" s="327">
        <f t="shared" si="1095"/>
        <v>3.3558305211848523</v>
      </c>
      <c r="DDD14" s="326">
        <v>0</v>
      </c>
      <c r="DDE14" s="328">
        <f t="shared" si="1096"/>
        <v>527</v>
      </c>
      <c r="DDF14" s="254">
        <f t="shared" si="1097"/>
        <v>4.802697530301649</v>
      </c>
      <c r="DDG14" s="326">
        <v>348</v>
      </c>
      <c r="DDH14" s="327">
        <f t="shared" si="1098"/>
        <v>6.1932728243459687</v>
      </c>
      <c r="DDI14" s="326">
        <v>179</v>
      </c>
      <c r="DDJ14" s="327">
        <f t="shared" si="1099"/>
        <v>3.3640293177974065</v>
      </c>
      <c r="DDK14" s="326">
        <v>0</v>
      </c>
      <c r="DDL14" s="328">
        <f t="shared" si="1100"/>
        <v>527</v>
      </c>
      <c r="DDM14" s="254">
        <f t="shared" si="1101"/>
        <v>4.8171846435100552</v>
      </c>
      <c r="DDN14" s="326">
        <v>347</v>
      </c>
      <c r="DDO14" s="327">
        <f t="shared" si="1102"/>
        <v>6.197535274156099</v>
      </c>
      <c r="DDP14" s="326">
        <v>179</v>
      </c>
      <c r="DDQ14" s="327">
        <f t="shared" si="1103"/>
        <v>3.3735393893705239</v>
      </c>
      <c r="DDR14" s="326">
        <v>0</v>
      </c>
      <c r="DDS14" s="328">
        <f t="shared" si="1104"/>
        <v>526</v>
      </c>
      <c r="DDT14" s="254">
        <f t="shared" si="1105"/>
        <v>4.8234754699679048</v>
      </c>
      <c r="DDU14" s="326">
        <v>345</v>
      </c>
      <c r="DDV14" s="327">
        <f t="shared" si="1106"/>
        <v>6.182795698924731</v>
      </c>
      <c r="DDW14" s="326">
        <v>178</v>
      </c>
      <c r="DDX14" s="327">
        <f t="shared" si="1107"/>
        <v>3.3616619452313508</v>
      </c>
      <c r="DDY14" s="326">
        <v>0</v>
      </c>
      <c r="DDZ14" s="328">
        <f t="shared" si="1108"/>
        <v>523</v>
      </c>
      <c r="DEA14" s="254">
        <f t="shared" si="1109"/>
        <v>4.809195402298851</v>
      </c>
      <c r="DEB14" s="326">
        <v>343</v>
      </c>
      <c r="DEC14" s="327">
        <f t="shared" si="1110"/>
        <v>6.1646297627606037</v>
      </c>
      <c r="DED14" s="326">
        <v>177</v>
      </c>
      <c r="DEE14" s="327">
        <f t="shared" si="1111"/>
        <v>3.3535430087154228</v>
      </c>
      <c r="DEF14" s="326">
        <v>0</v>
      </c>
      <c r="DEG14" s="328">
        <f t="shared" si="1112"/>
        <v>520</v>
      </c>
      <c r="DEH14" s="254">
        <f t="shared" si="1113"/>
        <v>4.7961630695443649</v>
      </c>
      <c r="DEI14" s="326">
        <v>339</v>
      </c>
      <c r="DEJ14" s="327">
        <f t="shared" si="1114"/>
        <v>6.113615870153291</v>
      </c>
      <c r="DEK14" s="326">
        <v>176</v>
      </c>
      <c r="DEL14" s="327">
        <f t="shared" si="1115"/>
        <v>3.3428300094966765</v>
      </c>
      <c r="DEM14" s="326">
        <v>0</v>
      </c>
      <c r="DEN14" s="328">
        <f t="shared" si="1116"/>
        <v>515</v>
      </c>
      <c r="DEO14" s="254">
        <f t="shared" si="1117"/>
        <v>4.7641073080481036</v>
      </c>
      <c r="DEP14" s="326">
        <v>339</v>
      </c>
      <c r="DEQ14" s="327">
        <f t="shared" si="1118"/>
        <v>6.135746606334842</v>
      </c>
      <c r="DER14" s="326">
        <v>174</v>
      </c>
      <c r="DES14" s="327">
        <f t="shared" si="1119"/>
        <v>3.3142857142857141</v>
      </c>
      <c r="DET14" s="326">
        <v>0</v>
      </c>
      <c r="DEU14" s="328">
        <f t="shared" si="1120"/>
        <v>513</v>
      </c>
      <c r="DEV14" s="254">
        <f t="shared" si="1121"/>
        <v>4.7610208816705333</v>
      </c>
      <c r="DEW14" s="326">
        <v>339</v>
      </c>
      <c r="DEX14" s="327">
        <f t="shared" si="1122"/>
        <v>6.1546840958605662</v>
      </c>
      <c r="DEY14" s="326">
        <v>173</v>
      </c>
      <c r="DEZ14" s="327">
        <f t="shared" si="1123"/>
        <v>3.3034179873973648</v>
      </c>
      <c r="DFA14" s="326">
        <v>0</v>
      </c>
      <c r="DFB14" s="328">
        <f t="shared" si="1124"/>
        <v>512</v>
      </c>
      <c r="DFC14" s="254">
        <f t="shared" si="1125"/>
        <v>4.7650069799906936</v>
      </c>
      <c r="DFD14" s="326">
        <v>338</v>
      </c>
      <c r="DFE14" s="327">
        <f t="shared" si="1126"/>
        <v>6.156648451730419</v>
      </c>
      <c r="DFF14" s="326">
        <v>171</v>
      </c>
      <c r="DFG14" s="327">
        <f t="shared" si="1127"/>
        <v>3.2739804709936813</v>
      </c>
      <c r="DFH14" s="326">
        <v>0</v>
      </c>
      <c r="DFI14" s="328">
        <f t="shared" si="1128"/>
        <v>509</v>
      </c>
      <c r="DFJ14" s="254">
        <f t="shared" si="1129"/>
        <v>4.7512368150844768</v>
      </c>
      <c r="DFK14" s="326">
        <v>336</v>
      </c>
      <c r="DFL14" s="327">
        <f t="shared" si="1130"/>
        <v>6.140350877192982</v>
      </c>
      <c r="DFM14" s="326">
        <v>171</v>
      </c>
      <c r="DFN14" s="327">
        <f t="shared" si="1131"/>
        <v>3.2777458309373202</v>
      </c>
      <c r="DFO14" s="326">
        <v>0</v>
      </c>
      <c r="DFP14" s="328">
        <f t="shared" si="1132"/>
        <v>507</v>
      </c>
      <c r="DFQ14" s="254">
        <f t="shared" si="1133"/>
        <v>4.7431939376929559</v>
      </c>
      <c r="DFR14" s="326">
        <v>336</v>
      </c>
      <c r="DFS14" s="327">
        <f t="shared" si="1134"/>
        <v>6.1527192821827503</v>
      </c>
      <c r="DFT14" s="326">
        <v>171</v>
      </c>
      <c r="DFU14" s="327">
        <f t="shared" si="1135"/>
        <v>3.2853025936599423</v>
      </c>
      <c r="DFV14" s="326">
        <v>0</v>
      </c>
      <c r="DFW14" s="328">
        <f t="shared" si="1136"/>
        <v>507</v>
      </c>
      <c r="DFX14" s="254">
        <f t="shared" si="1137"/>
        <v>4.753422088880555</v>
      </c>
      <c r="DFY14" s="326">
        <v>336</v>
      </c>
      <c r="DFZ14" s="327">
        <f t="shared" si="1138"/>
        <v>6.1787421846267012</v>
      </c>
      <c r="DGA14" s="326">
        <v>171</v>
      </c>
      <c r="DGB14" s="327">
        <f t="shared" si="1139"/>
        <v>3.2922603003465536</v>
      </c>
      <c r="DGC14" s="326">
        <v>0</v>
      </c>
      <c r="DGD14" s="328">
        <f t="shared" si="1140"/>
        <v>507</v>
      </c>
      <c r="DGE14" s="254">
        <f t="shared" si="1141"/>
        <v>4.7686230248307</v>
      </c>
      <c r="DGF14" s="326">
        <v>334</v>
      </c>
      <c r="DGG14" s="327">
        <f t="shared" si="1142"/>
        <v>6.1566820276497696</v>
      </c>
      <c r="DGH14" s="326">
        <v>169</v>
      </c>
      <c r="DGI14" s="327">
        <f t="shared" si="1143"/>
        <v>3.2644388642070696</v>
      </c>
      <c r="DGJ14" s="326">
        <v>0</v>
      </c>
      <c r="DGK14" s="328">
        <f t="shared" si="1144"/>
        <v>503</v>
      </c>
      <c r="DGL14" s="254">
        <f t="shared" si="1145"/>
        <v>4.7443878513488018</v>
      </c>
      <c r="DGM14" s="326">
        <v>333</v>
      </c>
      <c r="DGN14" s="327">
        <f t="shared" si="1146"/>
        <v>6.1518566414188065</v>
      </c>
      <c r="DGO14" s="326">
        <v>169</v>
      </c>
      <c r="DGP14" s="327">
        <f t="shared" si="1147"/>
        <v>3.272023233301065</v>
      </c>
      <c r="DGQ14" s="326">
        <v>0</v>
      </c>
      <c r="DGR14" s="328">
        <f t="shared" si="1148"/>
        <v>502</v>
      </c>
      <c r="DGS14" s="254">
        <f t="shared" si="1149"/>
        <v>4.7456986197768956</v>
      </c>
      <c r="DGT14" s="326">
        <v>333</v>
      </c>
      <c r="DGU14" s="327">
        <f t="shared" si="1150"/>
        <v>6.1655249027957781</v>
      </c>
      <c r="DGV14" s="326">
        <v>169</v>
      </c>
      <c r="DGW14" s="327">
        <f t="shared" si="1151"/>
        <v>3.2815533980582527</v>
      </c>
      <c r="DGX14" s="326">
        <v>0</v>
      </c>
      <c r="DGY14" s="328">
        <f t="shared" si="1152"/>
        <v>502</v>
      </c>
      <c r="DGZ14" s="254">
        <f t="shared" si="1153"/>
        <v>4.7578428584968249</v>
      </c>
      <c r="DHA14" s="326">
        <v>332</v>
      </c>
      <c r="DHB14" s="327">
        <f t="shared" si="1154"/>
        <v>6.1629849638017449</v>
      </c>
      <c r="DHC14" s="326">
        <v>166</v>
      </c>
      <c r="DHD14" s="327">
        <f t="shared" si="1155"/>
        <v>3.2333463186599145</v>
      </c>
      <c r="DHE14" s="326">
        <v>0</v>
      </c>
      <c r="DHF14" s="328">
        <f t="shared" si="1156"/>
        <v>498</v>
      </c>
      <c r="DHG14" s="254">
        <f t="shared" si="1157"/>
        <v>4.7333903621328766</v>
      </c>
      <c r="DHH14" s="326">
        <v>331</v>
      </c>
      <c r="DHI14" s="327">
        <f t="shared" si="1158"/>
        <v>6.1604317885724926</v>
      </c>
      <c r="DHJ14" s="326">
        <v>166</v>
      </c>
      <c r="DHK14" s="327">
        <f t="shared" si="1159"/>
        <v>3.2390243902439027</v>
      </c>
      <c r="DHL14" s="326">
        <v>0</v>
      </c>
      <c r="DHM14" s="328">
        <f t="shared" si="1160"/>
        <v>497</v>
      </c>
      <c r="DHN14" s="254">
        <f t="shared" si="1161"/>
        <v>4.7342350923985519</v>
      </c>
      <c r="DHO14" s="326">
        <v>330</v>
      </c>
      <c r="DHP14" s="327">
        <f t="shared" si="1162"/>
        <v>6.1590145576707727</v>
      </c>
      <c r="DHQ14" s="326">
        <v>166</v>
      </c>
      <c r="DHR14" s="327">
        <f t="shared" si="1163"/>
        <v>3.2498042286609241</v>
      </c>
      <c r="DHS14" s="326">
        <v>0</v>
      </c>
      <c r="DHT14" s="328">
        <f t="shared" si="1164"/>
        <v>496</v>
      </c>
      <c r="DHU14" s="254">
        <f t="shared" si="1165"/>
        <v>4.7391553602140268</v>
      </c>
      <c r="DHV14" s="326">
        <v>330</v>
      </c>
      <c r="DHW14" s="327">
        <f t="shared" si="1166"/>
        <v>6.184407796101949</v>
      </c>
      <c r="DHX14" s="326">
        <v>165</v>
      </c>
      <c r="DHY14" s="327">
        <f t="shared" si="1167"/>
        <v>3.2365633581796782</v>
      </c>
      <c r="DHZ14" s="326">
        <v>0</v>
      </c>
      <c r="DIA14" s="328">
        <f t="shared" si="1168"/>
        <v>495</v>
      </c>
      <c r="DIB14" s="254">
        <f t="shared" si="1169"/>
        <v>4.7441058079355951</v>
      </c>
      <c r="DIC14" s="326">
        <v>329</v>
      </c>
      <c r="DID14" s="327">
        <f t="shared" si="1170"/>
        <v>6.1772437101013891</v>
      </c>
      <c r="DIE14" s="326">
        <v>165</v>
      </c>
      <c r="DIF14" s="327">
        <f t="shared" si="1171"/>
        <v>3.2461144993114304</v>
      </c>
      <c r="DIG14" s="326">
        <v>0</v>
      </c>
      <c r="DIH14" s="328">
        <f t="shared" si="1172"/>
        <v>494</v>
      </c>
      <c r="DII14" s="254">
        <f t="shared" si="1173"/>
        <v>4.7458929772312421</v>
      </c>
      <c r="DIJ14" s="326">
        <v>328</v>
      </c>
      <c r="DIK14" s="327">
        <f t="shared" si="1174"/>
        <v>6.1735366083192167</v>
      </c>
      <c r="DIL14" s="326">
        <v>165</v>
      </c>
      <c r="DIM14" s="327">
        <f t="shared" si="1175"/>
        <v>3.2557221783741119</v>
      </c>
      <c r="DIN14" s="326">
        <v>0</v>
      </c>
      <c r="DIO14" s="328">
        <f t="shared" si="1176"/>
        <v>493</v>
      </c>
      <c r="DIP14" s="254">
        <f t="shared" si="1177"/>
        <v>4.7490607841248433</v>
      </c>
      <c r="DIQ14" s="326">
        <v>326</v>
      </c>
      <c r="DIR14" s="327">
        <f t="shared" si="1178"/>
        <v>6.1544270341702854</v>
      </c>
      <c r="DIS14" s="326">
        <v>163</v>
      </c>
      <c r="DIT14" s="327">
        <f t="shared" si="1179"/>
        <v>3.2290015847860536</v>
      </c>
      <c r="DIU14" s="326">
        <v>0</v>
      </c>
      <c r="DIV14" s="328">
        <f t="shared" si="1180"/>
        <v>489</v>
      </c>
      <c r="DIW14" s="254">
        <f t="shared" si="1181"/>
        <v>4.7269212179797</v>
      </c>
      <c r="DIX14" s="326">
        <v>325</v>
      </c>
      <c r="DIY14" s="327">
        <f t="shared" si="1182"/>
        <v>6.1576354679802954</v>
      </c>
      <c r="DIZ14" s="326">
        <v>162</v>
      </c>
      <c r="DJA14" s="327">
        <f t="shared" si="1183"/>
        <v>3.2200357781753133</v>
      </c>
      <c r="DJB14" s="326">
        <v>0</v>
      </c>
      <c r="DJC14" s="328">
        <f t="shared" si="1184"/>
        <v>487</v>
      </c>
      <c r="DJD14" s="254">
        <f t="shared" si="1185"/>
        <v>4.7240275487438161</v>
      </c>
      <c r="DJE14" s="326">
        <v>323</v>
      </c>
      <c r="DJF14" s="327">
        <f t="shared" si="1186"/>
        <v>6.1406844106463883</v>
      </c>
      <c r="DJG14" s="326">
        <v>162</v>
      </c>
      <c r="DJH14" s="327">
        <f t="shared" si="1187"/>
        <v>3.2315978456014358</v>
      </c>
      <c r="DJI14" s="326">
        <v>0</v>
      </c>
      <c r="DJJ14" s="328">
        <f t="shared" si="1188"/>
        <v>485</v>
      </c>
      <c r="DJK14" s="254">
        <f t="shared" si="1189"/>
        <v>4.7211135987540152</v>
      </c>
      <c r="DJL14" s="326">
        <v>322</v>
      </c>
      <c r="DJM14" s="327">
        <f t="shared" si="1190"/>
        <v>6.1380099123141445</v>
      </c>
      <c r="DJN14" s="326">
        <v>161</v>
      </c>
      <c r="DJO14" s="327">
        <f t="shared" si="1191"/>
        <v>3.2232232232232234</v>
      </c>
      <c r="DJP14" s="326">
        <v>0</v>
      </c>
      <c r="DJQ14" s="328">
        <f t="shared" si="1192"/>
        <v>483</v>
      </c>
      <c r="DJR14" s="254">
        <f t="shared" si="1193"/>
        <v>4.7163362952836634</v>
      </c>
      <c r="DJS14" s="326">
        <v>321</v>
      </c>
      <c r="DJT14" s="327">
        <f t="shared" si="1194"/>
        <v>6.1353211009174311</v>
      </c>
      <c r="DJU14" s="326">
        <v>161</v>
      </c>
      <c r="DJV14" s="327">
        <f t="shared" si="1195"/>
        <v>3.2361809045226133</v>
      </c>
      <c r="DJW14" s="326">
        <v>0</v>
      </c>
      <c r="DJX14" s="328">
        <f t="shared" si="1196"/>
        <v>482</v>
      </c>
      <c r="DJY14" s="254">
        <f t="shared" si="1197"/>
        <v>4.722249436661115</v>
      </c>
      <c r="DJZ14" s="326">
        <v>319</v>
      </c>
      <c r="DKA14" s="327">
        <f t="shared" si="1198"/>
        <v>6.1087705859823824</v>
      </c>
      <c r="DKB14" s="326">
        <v>161</v>
      </c>
      <c r="DKC14" s="327">
        <f t="shared" si="1199"/>
        <v>3.2446594115276097</v>
      </c>
      <c r="DKD14" s="326">
        <v>0</v>
      </c>
      <c r="DKE14" s="328">
        <f t="shared" si="1200"/>
        <v>480</v>
      </c>
      <c r="DKF14" s="254">
        <f t="shared" si="1201"/>
        <v>4.713275726630008</v>
      </c>
      <c r="DKG14" s="326">
        <v>318</v>
      </c>
      <c r="DKH14" s="327">
        <f t="shared" si="1202"/>
        <v>6.111858543148184</v>
      </c>
      <c r="DKI14" s="326">
        <v>159</v>
      </c>
      <c r="DKJ14" s="327">
        <f t="shared" si="1203"/>
        <v>3.2114724298121593</v>
      </c>
      <c r="DKK14" s="326">
        <v>0</v>
      </c>
      <c r="DKL14" s="328">
        <f t="shared" si="1204"/>
        <v>477</v>
      </c>
      <c r="DKM14" s="254">
        <f t="shared" si="1205"/>
        <v>4.697656096119756</v>
      </c>
      <c r="DKN14" s="326">
        <v>318</v>
      </c>
      <c r="DKO14" s="327">
        <f t="shared" si="1206"/>
        <v>6.1425536024724749</v>
      </c>
      <c r="DKP14" s="326">
        <v>158</v>
      </c>
      <c r="DKQ14" s="327">
        <f t="shared" si="1207"/>
        <v>3.1990281433488561</v>
      </c>
      <c r="DKR14" s="326">
        <v>0</v>
      </c>
      <c r="DKS14" s="328">
        <f t="shared" si="1208"/>
        <v>476</v>
      </c>
      <c r="DKT14" s="254">
        <f t="shared" si="1209"/>
        <v>4.705417160933175</v>
      </c>
      <c r="DKU14" s="326">
        <v>318</v>
      </c>
      <c r="DKV14" s="327">
        <f t="shared" si="1210"/>
        <v>6.159209761766415</v>
      </c>
      <c r="DKW14" s="326">
        <v>157</v>
      </c>
      <c r="DKX14" s="327">
        <f t="shared" si="1211"/>
        <v>3.1878172588832485</v>
      </c>
      <c r="DKY14" s="326">
        <v>0</v>
      </c>
      <c r="DKZ14" s="328">
        <f t="shared" si="1212"/>
        <v>475</v>
      </c>
      <c r="DLA14" s="254">
        <f t="shared" si="1213"/>
        <v>4.7085646312450438</v>
      </c>
      <c r="DLB14" s="326">
        <v>317</v>
      </c>
      <c r="DLC14" s="327">
        <f t="shared" si="1214"/>
        <v>6.1553398058252426</v>
      </c>
      <c r="DLD14" s="326">
        <v>156</v>
      </c>
      <c r="DLE14" s="327">
        <f t="shared" si="1215"/>
        <v>3.181076672104405</v>
      </c>
      <c r="DLF14" s="326">
        <v>0</v>
      </c>
      <c r="DLG14" s="328">
        <f t="shared" si="1216"/>
        <v>473</v>
      </c>
      <c r="DLH14" s="254">
        <f t="shared" si="1217"/>
        <v>4.7045951859956237</v>
      </c>
      <c r="DLI14" s="326">
        <v>315</v>
      </c>
      <c r="DLJ14" s="327">
        <f t="shared" si="1218"/>
        <v>6.1379579111457518</v>
      </c>
      <c r="DLK14" s="326">
        <v>156</v>
      </c>
      <c r="DLL14" s="327">
        <f t="shared" si="1219"/>
        <v>3.1895317930893481</v>
      </c>
      <c r="DLM14" s="326">
        <v>0</v>
      </c>
      <c r="DLN14" s="328">
        <f t="shared" si="1220"/>
        <v>471</v>
      </c>
      <c r="DLO14" s="254">
        <f t="shared" si="1221"/>
        <v>4.6991918587249328</v>
      </c>
      <c r="DLP14" s="326">
        <v>313</v>
      </c>
      <c r="DLQ14" s="327">
        <f t="shared" si="1222"/>
        <v>6.1240461749168462</v>
      </c>
      <c r="DLR14" s="326">
        <v>156</v>
      </c>
      <c r="DLS14" s="327">
        <f t="shared" si="1223"/>
        <v>3.19868771785934</v>
      </c>
      <c r="DLT14" s="326">
        <v>0</v>
      </c>
      <c r="DLU14" s="328">
        <f t="shared" si="1224"/>
        <v>469</v>
      </c>
      <c r="DLV14" s="254">
        <f t="shared" si="1225"/>
        <v>4.6956347617140572</v>
      </c>
      <c r="DLW14" s="326">
        <v>310</v>
      </c>
      <c r="DLX14" s="327">
        <f t="shared" si="1226"/>
        <v>6.0999606454151909</v>
      </c>
      <c r="DLY14" s="326">
        <v>156</v>
      </c>
      <c r="DLZ14" s="327">
        <f t="shared" si="1227"/>
        <v>3.201970443349754</v>
      </c>
      <c r="DMA14" s="326">
        <v>0</v>
      </c>
      <c r="DMB14" s="328">
        <f t="shared" si="1228"/>
        <v>466</v>
      </c>
      <c r="DMC14" s="254">
        <f t="shared" si="1229"/>
        <v>4.6815350612818971</v>
      </c>
      <c r="DMD14" s="326">
        <v>309</v>
      </c>
      <c r="DME14" s="327">
        <f t="shared" si="1230"/>
        <v>6.097079715864246</v>
      </c>
      <c r="DMF14" s="326">
        <v>156</v>
      </c>
      <c r="DMG14" s="327">
        <f t="shared" si="1231"/>
        <v>3.2171581769436997</v>
      </c>
      <c r="DMH14" s="326">
        <v>0</v>
      </c>
      <c r="DMI14" s="328">
        <f t="shared" si="1232"/>
        <v>465</v>
      </c>
      <c r="DMJ14" s="254">
        <f t="shared" si="1233"/>
        <v>4.6889180195623679</v>
      </c>
      <c r="DMK14" s="326">
        <v>309</v>
      </c>
      <c r="DML14" s="327">
        <f t="shared" si="1234"/>
        <v>6.1212361331220286</v>
      </c>
      <c r="DMM14" s="326">
        <v>156</v>
      </c>
      <c r="DMN14" s="327">
        <f t="shared" si="1235"/>
        <v>3.232490675507667</v>
      </c>
      <c r="DMO14" s="326">
        <v>0</v>
      </c>
      <c r="DMP14" s="328">
        <f t="shared" si="1236"/>
        <v>465</v>
      </c>
      <c r="DMQ14" s="254">
        <f t="shared" si="1237"/>
        <v>4.7093376544460197</v>
      </c>
      <c r="DMR14" s="326">
        <v>308</v>
      </c>
      <c r="DMS14" s="327">
        <f t="shared" si="1238"/>
        <v>6.130573248407643</v>
      </c>
      <c r="DMT14" s="326">
        <v>155</v>
      </c>
      <c r="DMU14" s="327">
        <f t="shared" si="1239"/>
        <v>3.2224532224532227</v>
      </c>
      <c r="DMV14" s="326">
        <v>0</v>
      </c>
      <c r="DMW14" s="328">
        <f t="shared" si="1240"/>
        <v>463</v>
      </c>
      <c r="DMX14" s="254">
        <f t="shared" si="1241"/>
        <v>4.7081553792963184</v>
      </c>
      <c r="DMY14" s="326">
        <v>307</v>
      </c>
      <c r="DMZ14" s="327">
        <f t="shared" si="1242"/>
        <v>6.1326408310027967</v>
      </c>
      <c r="DNA14" s="326">
        <v>154</v>
      </c>
      <c r="DNB14" s="327">
        <f t="shared" si="1243"/>
        <v>3.2143602588186182</v>
      </c>
      <c r="DNC14" s="326">
        <v>0</v>
      </c>
      <c r="DND14" s="328">
        <f t="shared" si="1244"/>
        <v>461</v>
      </c>
      <c r="DNE14" s="254">
        <f t="shared" si="1245"/>
        <v>4.7055220986016124</v>
      </c>
      <c r="DNF14" s="326">
        <v>303</v>
      </c>
      <c r="DNG14" s="327">
        <f t="shared" si="1246"/>
        <v>6.0831158401927325</v>
      </c>
      <c r="DNH14" s="326">
        <v>153</v>
      </c>
      <c r="DNI14" s="327">
        <f t="shared" si="1247"/>
        <v>3.2035175879396984</v>
      </c>
      <c r="DNJ14" s="326">
        <v>0</v>
      </c>
      <c r="DNK14" s="328">
        <f t="shared" si="1248"/>
        <v>456</v>
      </c>
      <c r="DNL14" s="254">
        <f t="shared" si="1249"/>
        <v>4.6735676949882139</v>
      </c>
      <c r="DNM14" s="326">
        <v>302</v>
      </c>
      <c r="DNN14" s="327">
        <f t="shared" si="1250"/>
        <v>6.0776816260817066</v>
      </c>
      <c r="DNO14" s="326">
        <v>150</v>
      </c>
      <c r="DNP14" s="327">
        <f t="shared" si="1251"/>
        <v>3.1585596967782688</v>
      </c>
      <c r="DNQ14" s="326">
        <v>0</v>
      </c>
      <c r="DNR14" s="328">
        <f t="shared" si="1252"/>
        <v>452</v>
      </c>
      <c r="DNS14" s="254">
        <f t="shared" si="1253"/>
        <v>4.6511627906976747</v>
      </c>
      <c r="DNT14" s="326">
        <v>300</v>
      </c>
      <c r="DNU14" s="327">
        <f t="shared" si="1254"/>
        <v>6.0606060606060606</v>
      </c>
      <c r="DNV14" s="326">
        <v>150</v>
      </c>
      <c r="DNW14" s="327">
        <f t="shared" si="1255"/>
        <v>3.1699070160608618</v>
      </c>
      <c r="DNX14" s="326">
        <v>0</v>
      </c>
      <c r="DNY14" s="328">
        <f t="shared" si="1256"/>
        <v>450</v>
      </c>
      <c r="DNZ14" s="254">
        <f t="shared" si="1257"/>
        <v>4.6478000413137783</v>
      </c>
      <c r="DOA14" s="326">
        <v>299</v>
      </c>
      <c r="DOB14" s="327">
        <f t="shared" si="1258"/>
        <v>6.0686015831134563</v>
      </c>
      <c r="DOC14" s="326">
        <v>150</v>
      </c>
      <c r="DOD14" s="327">
        <f t="shared" si="1259"/>
        <v>3.1799872800508799</v>
      </c>
      <c r="DOE14" s="326">
        <v>0</v>
      </c>
      <c r="DOF14" s="328">
        <f t="shared" si="1260"/>
        <v>449</v>
      </c>
      <c r="DOG14" s="254">
        <f t="shared" si="1261"/>
        <v>4.6557445043550398</v>
      </c>
      <c r="DOH14" s="326">
        <v>299</v>
      </c>
      <c r="DOI14" s="327">
        <f t="shared" si="1262"/>
        <v>6.089613034623218</v>
      </c>
      <c r="DOJ14" s="326">
        <v>149</v>
      </c>
      <c r="DOK14" s="327">
        <f t="shared" si="1263"/>
        <v>3.1715623669646655</v>
      </c>
      <c r="DOL14" s="326">
        <v>0</v>
      </c>
      <c r="DOM14" s="328">
        <f t="shared" si="1264"/>
        <v>448</v>
      </c>
      <c r="DON14" s="254">
        <f t="shared" si="1265"/>
        <v>4.6627810158201495</v>
      </c>
      <c r="DOO14" s="326">
        <v>298</v>
      </c>
      <c r="DOP14" s="327">
        <f t="shared" si="1266"/>
        <v>6.0990585345886208</v>
      </c>
      <c r="DOQ14" s="326">
        <v>148</v>
      </c>
      <c r="DOR14" s="327">
        <f t="shared" si="1267"/>
        <v>3.173922367574523</v>
      </c>
      <c r="DOS14" s="326">
        <v>0</v>
      </c>
      <c r="DOT14" s="328">
        <f t="shared" si="1268"/>
        <v>446</v>
      </c>
      <c r="DOU14" s="254">
        <f t="shared" si="1269"/>
        <v>4.6706461409571682</v>
      </c>
      <c r="DOV14" s="326">
        <v>295</v>
      </c>
      <c r="DOW14" s="327">
        <f t="shared" si="1270"/>
        <v>6.0674619498148914</v>
      </c>
      <c r="DOX14" s="326">
        <v>147</v>
      </c>
      <c r="DOY14" s="327">
        <f t="shared" si="1271"/>
        <v>3.1708369283865405</v>
      </c>
      <c r="DOZ14" s="326">
        <v>0</v>
      </c>
      <c r="DPA14" s="328">
        <f t="shared" si="1272"/>
        <v>442</v>
      </c>
      <c r="DPB14" s="254">
        <f t="shared" si="1273"/>
        <v>4.6536112865866501</v>
      </c>
      <c r="DPC14" s="326">
        <v>293</v>
      </c>
      <c r="DPD14" s="327">
        <f t="shared" si="1274"/>
        <v>6.066252587991718</v>
      </c>
      <c r="DPE14" s="326">
        <v>147</v>
      </c>
      <c r="DPF14" s="327">
        <f t="shared" si="1275"/>
        <v>3.188720173535792</v>
      </c>
      <c r="DPG14" s="326">
        <v>0</v>
      </c>
      <c r="DPH14" s="328">
        <f t="shared" si="1276"/>
        <v>440</v>
      </c>
      <c r="DPI14" s="254">
        <f t="shared" si="1277"/>
        <v>4.6610169491525424</v>
      </c>
      <c r="DPJ14" s="326">
        <v>293</v>
      </c>
      <c r="DPK14" s="327">
        <f t="shared" si="1278"/>
        <v>6.0990840965861786</v>
      </c>
      <c r="DPL14" s="326">
        <v>147</v>
      </c>
      <c r="DPM14" s="327">
        <f t="shared" si="1279"/>
        <v>3.2019167937268569</v>
      </c>
      <c r="DPN14" s="326">
        <v>0</v>
      </c>
      <c r="DPO14" s="328">
        <f t="shared" si="1280"/>
        <v>440</v>
      </c>
      <c r="DPP14" s="254">
        <f t="shared" si="1281"/>
        <v>4.6833422032996275</v>
      </c>
      <c r="DPQ14" s="326">
        <v>293</v>
      </c>
      <c r="DPR14" s="327">
        <f t="shared" si="1282"/>
        <v>6.1297071129707117</v>
      </c>
      <c r="DPS14" s="326">
        <v>147</v>
      </c>
      <c r="DPT14" s="327">
        <f t="shared" si="1283"/>
        <v>3.2243913138846239</v>
      </c>
      <c r="DPU14" s="326">
        <v>0</v>
      </c>
      <c r="DPV14" s="328">
        <f t="shared" si="1284"/>
        <v>440</v>
      </c>
      <c r="DPW14" s="254">
        <f t="shared" si="1285"/>
        <v>4.7114252061248525</v>
      </c>
      <c r="DPX14" s="326">
        <v>292</v>
      </c>
      <c r="DPY14" s="327">
        <f t="shared" si="1286"/>
        <v>6.1293031066330812</v>
      </c>
      <c r="DPZ14" s="326">
        <v>147</v>
      </c>
      <c r="DQA14" s="327">
        <f t="shared" si="1287"/>
        <v>3.2486187845303869</v>
      </c>
      <c r="DQB14" s="326">
        <v>0</v>
      </c>
      <c r="DQC14" s="328">
        <f t="shared" si="1288"/>
        <v>439</v>
      </c>
      <c r="DQD14" s="254">
        <f t="shared" si="1289"/>
        <v>4.7260200236839269</v>
      </c>
      <c r="DQE14" s="326">
        <v>291</v>
      </c>
      <c r="DQF14" s="327">
        <f t="shared" si="1290"/>
        <v>6.1288963774220724</v>
      </c>
      <c r="DQG14" s="326">
        <v>146</v>
      </c>
      <c r="DQH14" s="327">
        <f t="shared" si="1291"/>
        <v>3.2516703786191536</v>
      </c>
      <c r="DQI14" s="326">
        <v>0</v>
      </c>
      <c r="DQJ14" s="328">
        <f t="shared" si="1292"/>
        <v>437</v>
      </c>
      <c r="DQK14" s="254">
        <f t="shared" si="1293"/>
        <v>4.7304611387746265</v>
      </c>
      <c r="DQL14" s="326">
        <v>288</v>
      </c>
      <c r="DQM14" s="327">
        <f t="shared" si="1294"/>
        <v>6.099110546378653</v>
      </c>
      <c r="DQN14" s="326">
        <v>145</v>
      </c>
      <c r="DQO14" s="327">
        <f t="shared" si="1295"/>
        <v>3.2525796321220275</v>
      </c>
      <c r="DQP14" s="326">
        <v>0</v>
      </c>
      <c r="DQQ14" s="328">
        <f t="shared" si="1296"/>
        <v>433</v>
      </c>
      <c r="DQR14" s="254">
        <f t="shared" si="1297"/>
        <v>4.7167755991285398</v>
      </c>
      <c r="DQS14" s="326">
        <v>287</v>
      </c>
      <c r="DQT14" s="327">
        <f t="shared" si="1298"/>
        <v>6.1076824856352419</v>
      </c>
      <c r="DQU14" s="326">
        <v>141</v>
      </c>
      <c r="DQV14" s="327">
        <f t="shared" si="1299"/>
        <v>3.1842818428184283</v>
      </c>
      <c r="DQW14" s="326">
        <v>0</v>
      </c>
      <c r="DQX14" s="328">
        <f t="shared" si="1300"/>
        <v>428</v>
      </c>
      <c r="DQY14" s="254">
        <f t="shared" si="1301"/>
        <v>4.6893831488988713</v>
      </c>
      <c r="DQZ14" s="326">
        <v>285</v>
      </c>
      <c r="DRA14" s="327">
        <f t="shared" si="1302"/>
        <v>6.08844264046144</v>
      </c>
      <c r="DRB14" s="326">
        <v>141</v>
      </c>
      <c r="DRC14" s="327">
        <f t="shared" si="1303"/>
        <v>3.2089212562585345</v>
      </c>
      <c r="DRD14" s="326">
        <v>0</v>
      </c>
      <c r="DRE14" s="328">
        <f t="shared" si="1304"/>
        <v>426</v>
      </c>
      <c r="DRF14" s="254">
        <f t="shared" si="1305"/>
        <v>4.6942148760330582</v>
      </c>
      <c r="DRG14" s="326">
        <v>281</v>
      </c>
      <c r="DRH14" s="327">
        <f t="shared" si="1306"/>
        <v>6.050818260120586</v>
      </c>
      <c r="DRI14" s="326">
        <v>140</v>
      </c>
      <c r="DRJ14" s="327">
        <f t="shared" si="1307"/>
        <v>3.2110091743119269</v>
      </c>
      <c r="DRK14" s="326">
        <v>0</v>
      </c>
      <c r="DRL14" s="328">
        <f t="shared" si="1308"/>
        <v>421</v>
      </c>
      <c r="DRM14" s="254">
        <f t="shared" si="1309"/>
        <v>4.6756996890270992</v>
      </c>
      <c r="DRN14" s="326">
        <v>278</v>
      </c>
      <c r="DRO14" s="327">
        <f t="shared" si="1310"/>
        <v>6.0277536860364265</v>
      </c>
      <c r="DRP14" s="326">
        <v>139</v>
      </c>
      <c r="DRQ14" s="327">
        <f t="shared" si="1311"/>
        <v>3.2027649769585254</v>
      </c>
      <c r="DRR14" s="326">
        <v>0</v>
      </c>
      <c r="DRS14" s="328">
        <f t="shared" si="1312"/>
        <v>417</v>
      </c>
      <c r="DRT14" s="254">
        <f t="shared" si="1313"/>
        <v>4.6581769436997327</v>
      </c>
      <c r="DRU14" s="326">
        <v>278</v>
      </c>
      <c r="DRV14" s="327">
        <f t="shared" si="1314"/>
        <v>6.0685439860292512</v>
      </c>
      <c r="DRW14" s="326">
        <v>138</v>
      </c>
      <c r="DRX14" s="327">
        <f t="shared" si="1315"/>
        <v>3.2040863710239149</v>
      </c>
      <c r="DRY14" s="326">
        <v>0</v>
      </c>
      <c r="DRZ14" s="328">
        <f t="shared" si="1316"/>
        <v>416</v>
      </c>
      <c r="DSA14" s="254">
        <f t="shared" si="1317"/>
        <v>4.6804680468046804</v>
      </c>
      <c r="DSB14" s="326">
        <v>278</v>
      </c>
      <c r="DSC14" s="327">
        <f t="shared" si="1318"/>
        <v>6.0951545713659288</v>
      </c>
      <c r="DSD14" s="326">
        <v>138</v>
      </c>
      <c r="DSE14" s="327">
        <f t="shared" si="1319"/>
        <v>3.2227930873423634</v>
      </c>
      <c r="DSF14" s="326">
        <v>0</v>
      </c>
      <c r="DSG14" s="328">
        <f t="shared" si="1320"/>
        <v>416</v>
      </c>
      <c r="DSH14" s="254">
        <f t="shared" si="1321"/>
        <v>4.7042858758339934</v>
      </c>
      <c r="DSI14" s="326">
        <v>277</v>
      </c>
      <c r="DSJ14" s="327">
        <f t="shared" si="1322"/>
        <v>6.1107434370174278</v>
      </c>
      <c r="DSK14" s="326">
        <v>138</v>
      </c>
      <c r="DSL14" s="327">
        <f t="shared" si="1323"/>
        <v>3.2447683987773335</v>
      </c>
      <c r="DSM14" s="326">
        <v>0</v>
      </c>
      <c r="DSN14" s="328">
        <f t="shared" si="1324"/>
        <v>415</v>
      </c>
      <c r="DSO14" s="254">
        <f t="shared" si="1325"/>
        <v>4.7234236284998863</v>
      </c>
      <c r="DSP14" s="326">
        <v>276</v>
      </c>
      <c r="DSQ14" s="327">
        <f t="shared" si="1326"/>
        <v>6.1319706731837371</v>
      </c>
      <c r="DSR14" s="326">
        <v>137</v>
      </c>
      <c r="DSS14" s="327">
        <f t="shared" si="1327"/>
        <v>3.2464454976303321</v>
      </c>
      <c r="DST14" s="326">
        <v>0</v>
      </c>
      <c r="DSU14" s="328">
        <f t="shared" si="1328"/>
        <v>413</v>
      </c>
      <c r="DSV14" s="254">
        <f t="shared" si="1329"/>
        <v>4.7356954477697517</v>
      </c>
      <c r="DSW14" s="326">
        <v>276</v>
      </c>
      <c r="DSX14" s="327">
        <f t="shared" si="1330"/>
        <v>6.1648425284788919</v>
      </c>
      <c r="DSY14" s="326">
        <v>137</v>
      </c>
      <c r="DSZ14" s="327">
        <f t="shared" si="1331"/>
        <v>3.2681297709923665</v>
      </c>
      <c r="DTA14" s="326">
        <v>0</v>
      </c>
      <c r="DTB14" s="328">
        <f t="shared" si="1332"/>
        <v>413</v>
      </c>
      <c r="DTC14" s="254">
        <f t="shared" si="1333"/>
        <v>4.7641019725458538</v>
      </c>
      <c r="DTD14" s="326">
        <v>274</v>
      </c>
      <c r="DTE14" s="327">
        <f t="shared" si="1334"/>
        <v>6.1559200179734885</v>
      </c>
      <c r="DTF14" s="326">
        <v>135</v>
      </c>
      <c r="DTG14" s="327">
        <f t="shared" si="1335"/>
        <v>3.2545805207328833</v>
      </c>
      <c r="DTH14" s="326">
        <v>0</v>
      </c>
      <c r="DTI14" s="328">
        <f t="shared" si="1336"/>
        <v>409</v>
      </c>
      <c r="DTJ14" s="254">
        <f t="shared" si="1337"/>
        <v>4.7563670194208632</v>
      </c>
      <c r="DTK14" s="326">
        <v>272</v>
      </c>
      <c r="DTL14" s="327">
        <f t="shared" si="1338"/>
        <v>6.1455038409399005</v>
      </c>
      <c r="DTM14" s="326">
        <v>133</v>
      </c>
      <c r="DTN14" s="327">
        <f t="shared" si="1339"/>
        <v>3.2367972742759794</v>
      </c>
      <c r="DTO14" s="326">
        <v>0</v>
      </c>
      <c r="DTP14" s="328">
        <f t="shared" si="1340"/>
        <v>405</v>
      </c>
      <c r="DTQ14" s="254">
        <f t="shared" si="1341"/>
        <v>4.7451669595782073</v>
      </c>
      <c r="DTR14" s="326">
        <v>272</v>
      </c>
      <c r="DTS14" s="327">
        <f t="shared" si="1342"/>
        <v>6.1888509670079639</v>
      </c>
      <c r="DTT14" s="326">
        <v>133</v>
      </c>
      <c r="DTU14" s="327">
        <f t="shared" si="1343"/>
        <v>3.2606030889924003</v>
      </c>
      <c r="DTV14" s="326">
        <v>0</v>
      </c>
      <c r="DTW14" s="328">
        <f t="shared" si="1344"/>
        <v>405</v>
      </c>
      <c r="DTX14" s="254">
        <f t="shared" si="1345"/>
        <v>4.7793249940995981</v>
      </c>
      <c r="DTY14" s="326">
        <v>271</v>
      </c>
      <c r="DTZ14" s="327">
        <f t="shared" si="1346"/>
        <v>6.2141710616830999</v>
      </c>
      <c r="DUA14" s="326">
        <v>132</v>
      </c>
      <c r="DUB14" s="327">
        <f t="shared" si="1347"/>
        <v>3.2600642133860216</v>
      </c>
      <c r="DUC14" s="326">
        <v>0</v>
      </c>
      <c r="DUD14" s="328">
        <f t="shared" si="1348"/>
        <v>403</v>
      </c>
      <c r="DUE14" s="254">
        <f t="shared" si="1349"/>
        <v>4.7919143876337698</v>
      </c>
      <c r="DUF14" s="326">
        <v>268</v>
      </c>
      <c r="DUG14" s="327">
        <f t="shared" si="1350"/>
        <v>6.1922365988909425</v>
      </c>
      <c r="DUH14" s="326">
        <v>131</v>
      </c>
      <c r="DUI14" s="327">
        <f t="shared" si="1351"/>
        <v>3.2668329177057358</v>
      </c>
      <c r="DUJ14" s="326">
        <v>0</v>
      </c>
      <c r="DUK14" s="328">
        <f t="shared" si="1352"/>
        <v>399</v>
      </c>
      <c r="DUL14" s="254">
        <f t="shared" si="1353"/>
        <v>4.7853202206764216</v>
      </c>
      <c r="DUM14" s="326">
        <v>264</v>
      </c>
      <c r="DUN14" s="327">
        <f t="shared" si="1354"/>
        <v>6.1524120251689585</v>
      </c>
      <c r="DUO14" s="326">
        <v>130</v>
      </c>
      <c r="DUP14" s="327">
        <f t="shared" si="1355"/>
        <v>3.2679738562091507</v>
      </c>
      <c r="DUQ14" s="326">
        <v>0</v>
      </c>
      <c r="DUR14" s="328">
        <f t="shared" si="1356"/>
        <v>394</v>
      </c>
      <c r="DUS14" s="254">
        <f t="shared" si="1357"/>
        <v>4.7647841335107026</v>
      </c>
      <c r="DUT14" s="326">
        <v>264</v>
      </c>
      <c r="DUU14" s="327">
        <f t="shared" si="1358"/>
        <v>6.2030075187969924</v>
      </c>
      <c r="DUV14" s="326">
        <v>128</v>
      </c>
      <c r="DUW14" s="327">
        <f t="shared" si="1359"/>
        <v>3.2380470528712366</v>
      </c>
      <c r="DUX14" s="326">
        <v>0</v>
      </c>
      <c r="DUY14" s="328">
        <f t="shared" si="1360"/>
        <v>392</v>
      </c>
      <c r="DUZ14" s="254">
        <f t="shared" si="1361"/>
        <v>4.7752466804726525</v>
      </c>
      <c r="DVA14" s="326">
        <v>262</v>
      </c>
      <c r="DVB14" s="327">
        <f t="shared" si="1362"/>
        <v>6.1850802644003782</v>
      </c>
      <c r="DVC14" s="326">
        <v>128</v>
      </c>
      <c r="DVD14" s="327">
        <f t="shared" si="1363"/>
        <v>3.2611464968152863</v>
      </c>
      <c r="DVE14" s="326">
        <v>0</v>
      </c>
      <c r="DVF14" s="328">
        <f t="shared" si="1364"/>
        <v>390</v>
      </c>
      <c r="DVG14" s="254">
        <f t="shared" si="1365"/>
        <v>4.7788261242494796</v>
      </c>
      <c r="DVH14" s="326">
        <v>257</v>
      </c>
      <c r="DVI14" s="327">
        <f t="shared" si="1366"/>
        <v>6.108866175421916</v>
      </c>
      <c r="DVJ14" s="326">
        <v>128</v>
      </c>
      <c r="DVK14" s="327">
        <f t="shared" si="1367"/>
        <v>3.2803690415171705</v>
      </c>
      <c r="DVL14" s="326">
        <v>0</v>
      </c>
      <c r="DVM14" s="328">
        <f t="shared" si="1368"/>
        <v>385</v>
      </c>
      <c r="DVN14" s="254">
        <f t="shared" si="1369"/>
        <v>4.7478110741151802</v>
      </c>
      <c r="DVO14" s="326">
        <v>255</v>
      </c>
      <c r="DVP14" s="327">
        <f t="shared" si="1370"/>
        <v>6.1165747181578318</v>
      </c>
      <c r="DVQ14" s="326">
        <v>128</v>
      </c>
      <c r="DVR14" s="327">
        <f t="shared" si="1371"/>
        <v>3.3092037228541886</v>
      </c>
      <c r="DVS14" s="326">
        <v>0</v>
      </c>
      <c r="DVT14" s="328">
        <f t="shared" si="1372"/>
        <v>383</v>
      </c>
      <c r="DVU14" s="254">
        <f t="shared" si="1373"/>
        <v>4.7654597486624368</v>
      </c>
      <c r="DVV14" s="326">
        <v>253</v>
      </c>
      <c r="DVW14" s="327">
        <f t="shared" si="1374"/>
        <v>6.1333333333333329</v>
      </c>
      <c r="DVX14" s="326">
        <v>128</v>
      </c>
      <c r="DVY14" s="327">
        <f t="shared" si="1375"/>
        <v>3.3307311995836586</v>
      </c>
      <c r="DVZ14" s="326">
        <v>0</v>
      </c>
      <c r="DWA14" s="328">
        <f t="shared" si="1376"/>
        <v>381</v>
      </c>
      <c r="DWB14" s="254">
        <f t="shared" si="1377"/>
        <v>4.7816265060240966</v>
      </c>
      <c r="DWC14" s="326">
        <v>250</v>
      </c>
      <c r="DWD14" s="327">
        <f t="shared" si="1378"/>
        <v>6.1094819159335287</v>
      </c>
      <c r="DWE14" s="326">
        <v>128</v>
      </c>
      <c r="DWF14" s="327">
        <f t="shared" si="1379"/>
        <v>3.3551769331585843</v>
      </c>
      <c r="DWG14" s="326">
        <v>0</v>
      </c>
      <c r="DWH14" s="328">
        <f t="shared" si="1380"/>
        <v>378</v>
      </c>
      <c r="DWI14" s="254">
        <f t="shared" si="1381"/>
        <v>4.7805741747818393</v>
      </c>
      <c r="DWJ14" s="326">
        <v>248</v>
      </c>
      <c r="DWK14" s="327">
        <f t="shared" si="1382"/>
        <v>6.1128912989894006</v>
      </c>
      <c r="DWL14" s="326">
        <v>127</v>
      </c>
      <c r="DWM14" s="327">
        <f t="shared" si="1383"/>
        <v>3.3642384105960268</v>
      </c>
      <c r="DWN14" s="326">
        <v>0</v>
      </c>
      <c r="DWO14" s="328">
        <f t="shared" si="1384"/>
        <v>375</v>
      </c>
      <c r="DWP14" s="254">
        <f t="shared" si="1385"/>
        <v>4.7880490296220639</v>
      </c>
      <c r="DWQ14" s="326">
        <v>247</v>
      </c>
      <c r="DWR14" s="327">
        <f t="shared" si="1386"/>
        <v>6.1229548834903325</v>
      </c>
      <c r="DWS14" s="326">
        <v>125</v>
      </c>
      <c r="DWT14" s="327">
        <f t="shared" si="1387"/>
        <v>3.3413525795241914</v>
      </c>
      <c r="DWU14" s="326">
        <v>0</v>
      </c>
      <c r="DWV14" s="328">
        <f t="shared" si="1388"/>
        <v>372</v>
      </c>
      <c r="DWW14" s="254">
        <f t="shared" si="1389"/>
        <v>4.7845659163987131</v>
      </c>
      <c r="DWX14" s="326">
        <v>246</v>
      </c>
      <c r="DWY14" s="327">
        <f t="shared" si="1390"/>
        <v>6.1484628842789304</v>
      </c>
      <c r="DWZ14" s="326">
        <v>125</v>
      </c>
      <c r="DXA14" s="327">
        <f t="shared" si="1391"/>
        <v>3.3738191632928474</v>
      </c>
      <c r="DXB14" s="326">
        <v>0</v>
      </c>
      <c r="DXC14" s="328">
        <f t="shared" si="1392"/>
        <v>371</v>
      </c>
      <c r="DXD14" s="254">
        <f t="shared" si="1393"/>
        <v>4.8144303140410072</v>
      </c>
      <c r="DXE14" s="326">
        <v>243</v>
      </c>
      <c r="DXF14" s="327">
        <f t="shared" si="1394"/>
        <v>6.1379136145491291</v>
      </c>
      <c r="DXG14" s="326">
        <v>125</v>
      </c>
      <c r="DXH14" s="327">
        <f t="shared" si="1395"/>
        <v>3.3985861881457318</v>
      </c>
      <c r="DXI14" s="326">
        <v>0</v>
      </c>
      <c r="DXJ14" s="328">
        <f t="shared" si="1396"/>
        <v>368</v>
      </c>
      <c r="DXK14" s="254">
        <f t="shared" si="1397"/>
        <v>4.8186460652088519</v>
      </c>
      <c r="DXL14" s="326">
        <v>242</v>
      </c>
      <c r="DXM14" s="327">
        <f t="shared" si="1398"/>
        <v>6.1530638189677092</v>
      </c>
      <c r="DXN14" s="326">
        <v>123</v>
      </c>
      <c r="DXO14" s="327">
        <f t="shared" si="1399"/>
        <v>3.3874965574221974</v>
      </c>
      <c r="DXP14" s="326">
        <v>0</v>
      </c>
      <c r="DXQ14" s="328">
        <f t="shared" si="1400"/>
        <v>365</v>
      </c>
      <c r="DXR14" s="254">
        <f t="shared" si="1401"/>
        <v>4.8254891591750404</v>
      </c>
      <c r="DXS14" s="326">
        <v>239</v>
      </c>
      <c r="DXT14" s="327">
        <f t="shared" si="1402"/>
        <v>6.1329227610982802</v>
      </c>
      <c r="DXU14" s="326">
        <v>122</v>
      </c>
      <c r="DXV14" s="327">
        <f t="shared" si="1403"/>
        <v>3.3992755642240176</v>
      </c>
      <c r="DXW14" s="326">
        <v>0</v>
      </c>
      <c r="DXX14" s="328">
        <f t="shared" si="1404"/>
        <v>361</v>
      </c>
      <c r="DXY14" s="254">
        <f t="shared" si="1405"/>
        <v>4.8223350253807107</v>
      </c>
      <c r="DXZ14" s="326">
        <v>236</v>
      </c>
      <c r="DYA14" s="327">
        <f t="shared" si="1406"/>
        <v>6.1330561330561331</v>
      </c>
      <c r="DYB14" s="326">
        <v>122</v>
      </c>
      <c r="DYC14" s="327">
        <f t="shared" si="1407"/>
        <v>3.4317862165963433</v>
      </c>
      <c r="DYD14" s="326">
        <v>0</v>
      </c>
      <c r="DYE14" s="328">
        <f t="shared" si="1408"/>
        <v>358</v>
      </c>
      <c r="DYF14" s="254">
        <f t="shared" si="1409"/>
        <v>4.8358773470214782</v>
      </c>
      <c r="DYG14" s="326">
        <v>234</v>
      </c>
      <c r="DYH14" s="327">
        <f t="shared" si="1410"/>
        <v>6.1530370759926374</v>
      </c>
      <c r="DYI14" s="326">
        <v>122</v>
      </c>
      <c r="DYJ14" s="327">
        <f t="shared" si="1411"/>
        <v>3.4757834757834756</v>
      </c>
      <c r="DYK14" s="326">
        <v>0</v>
      </c>
      <c r="DYL14" s="328">
        <f t="shared" si="1412"/>
        <v>356</v>
      </c>
      <c r="DYM14" s="254">
        <f t="shared" si="1413"/>
        <v>4.868043210720634</v>
      </c>
      <c r="DYN14" s="326">
        <v>228</v>
      </c>
      <c r="DYO14" s="327">
        <f t="shared" si="1414"/>
        <v>6.0461416070007958</v>
      </c>
      <c r="DYP14" s="326">
        <v>122</v>
      </c>
      <c r="DYQ14" s="327">
        <f t="shared" si="1415"/>
        <v>3.5077630822311674</v>
      </c>
      <c r="DYR14" s="326">
        <v>0</v>
      </c>
      <c r="DYS14" s="328">
        <f t="shared" si="1416"/>
        <v>350</v>
      </c>
      <c r="DYT14" s="254">
        <f t="shared" si="1417"/>
        <v>4.8282521727134782</v>
      </c>
      <c r="DYU14" s="326">
        <v>226</v>
      </c>
      <c r="DYV14" s="327">
        <f t="shared" si="1418"/>
        <v>6.0638583310973972</v>
      </c>
      <c r="DYW14" s="326">
        <v>121</v>
      </c>
      <c r="DYX14" s="327">
        <f t="shared" si="1419"/>
        <v>3.52975495915986</v>
      </c>
      <c r="DYY14" s="326">
        <v>0</v>
      </c>
      <c r="DYZ14" s="328">
        <f t="shared" si="1420"/>
        <v>347</v>
      </c>
      <c r="DZA14" s="254">
        <f t="shared" si="1421"/>
        <v>4.8497554157931511</v>
      </c>
      <c r="DZB14" s="326">
        <v>224</v>
      </c>
      <c r="DZC14" s="327">
        <f t="shared" si="1422"/>
        <v>6.0622462787550742</v>
      </c>
      <c r="DZD14" s="326">
        <v>120</v>
      </c>
      <c r="DZE14" s="327">
        <f t="shared" si="1423"/>
        <v>3.5398230088495577</v>
      </c>
      <c r="DZF14" s="326">
        <v>0</v>
      </c>
      <c r="DZG14" s="328">
        <f t="shared" si="1424"/>
        <v>344</v>
      </c>
      <c r="DZH14" s="254">
        <f t="shared" si="1425"/>
        <v>4.8553281580804519</v>
      </c>
      <c r="DZI14" s="326">
        <v>222</v>
      </c>
      <c r="DZJ14" s="327">
        <f t="shared" si="1426"/>
        <v>6.0639169625785305</v>
      </c>
      <c r="DZK14" s="326">
        <v>119</v>
      </c>
      <c r="DZL14" s="327">
        <f t="shared" si="1427"/>
        <v>3.565008987417615</v>
      </c>
      <c r="DZM14" s="326">
        <v>0</v>
      </c>
      <c r="DZN14" s="328">
        <f t="shared" si="1428"/>
        <v>341</v>
      </c>
      <c r="DZO14" s="254">
        <f t="shared" si="1429"/>
        <v>4.872124589227032</v>
      </c>
      <c r="DZP14" s="326">
        <v>218</v>
      </c>
      <c r="DZQ14" s="327">
        <f t="shared" si="1430"/>
        <v>6.0438037149986137</v>
      </c>
      <c r="DZR14" s="326">
        <v>119</v>
      </c>
      <c r="DZS14" s="327">
        <f t="shared" si="1431"/>
        <v>3.6137260856361979</v>
      </c>
      <c r="DZT14" s="326">
        <v>0</v>
      </c>
      <c r="DZU14" s="328">
        <f t="shared" si="1432"/>
        <v>337</v>
      </c>
      <c r="DZV14" s="254">
        <f t="shared" si="1433"/>
        <v>4.8840579710144931</v>
      </c>
      <c r="DZW14" s="326">
        <v>214</v>
      </c>
      <c r="DZX14" s="327">
        <f t="shared" si="1434"/>
        <v>6.0264714165023934</v>
      </c>
      <c r="DZY14" s="326">
        <v>117</v>
      </c>
      <c r="DZZ14" s="327">
        <f t="shared" si="1435"/>
        <v>3.6166924265842351</v>
      </c>
      <c r="EAA14" s="326">
        <v>0</v>
      </c>
      <c r="EAB14" s="328">
        <f t="shared" si="1436"/>
        <v>331</v>
      </c>
      <c r="EAC14" s="254">
        <f t="shared" si="1437"/>
        <v>4.877689360447981</v>
      </c>
      <c r="EAD14" s="326">
        <v>206</v>
      </c>
      <c r="EAE14" s="327">
        <f t="shared" si="1438"/>
        <v>5.8739663530082691</v>
      </c>
      <c r="EAF14" s="326">
        <v>116</v>
      </c>
      <c r="EAG14" s="327">
        <f t="shared" si="1439"/>
        <v>3.6363636363636362</v>
      </c>
      <c r="EAH14" s="326">
        <v>0</v>
      </c>
      <c r="EAI14" s="328">
        <f t="shared" si="1440"/>
        <v>322</v>
      </c>
      <c r="EAJ14" s="254">
        <f t="shared" si="1441"/>
        <v>4.8081230401672395</v>
      </c>
      <c r="EAK14" s="326">
        <v>201</v>
      </c>
      <c r="EAL14" s="327">
        <f t="shared" si="1442"/>
        <v>5.8008658008658012</v>
      </c>
      <c r="EAM14" s="326">
        <v>115</v>
      </c>
      <c r="EAN14" s="327">
        <f t="shared" si="1443"/>
        <v>3.6612543775867556</v>
      </c>
      <c r="EAO14" s="326">
        <v>0</v>
      </c>
      <c r="EAP14" s="328">
        <f t="shared" si="1444"/>
        <v>316</v>
      </c>
      <c r="EAQ14" s="254">
        <f t="shared" si="1445"/>
        <v>4.7835301241295793</v>
      </c>
      <c r="EAR14" s="326">
        <v>198</v>
      </c>
      <c r="EAS14" s="327">
        <f t="shared" si="1446"/>
        <v>5.7894736842105265</v>
      </c>
      <c r="EAT14" s="326">
        <v>111</v>
      </c>
      <c r="EAU14" s="327">
        <f t="shared" si="1447"/>
        <v>3.5922330097087376</v>
      </c>
      <c r="EAV14" s="326">
        <v>0</v>
      </c>
      <c r="EAW14" s="328">
        <f t="shared" si="1448"/>
        <v>309</v>
      </c>
      <c r="EAX14" s="254">
        <f t="shared" si="1449"/>
        <v>4.7465437788018434</v>
      </c>
      <c r="EAY14" s="326">
        <v>195</v>
      </c>
      <c r="EAZ14" s="327">
        <f t="shared" si="1450"/>
        <v>5.7692307692307692</v>
      </c>
      <c r="EBA14" s="326">
        <v>111</v>
      </c>
      <c r="EBB14" s="327">
        <f t="shared" si="1451"/>
        <v>3.6585365853658534</v>
      </c>
      <c r="EBC14" s="326">
        <v>0</v>
      </c>
      <c r="EBD14" s="328">
        <f t="shared" si="1452"/>
        <v>306</v>
      </c>
      <c r="EBE14" s="254">
        <f t="shared" si="1453"/>
        <v>4.7708138447146862</v>
      </c>
      <c r="EBF14" s="326">
        <v>189</v>
      </c>
      <c r="EBG14" s="327">
        <f t="shared" si="1454"/>
        <v>5.6807935076645624</v>
      </c>
      <c r="EBH14" s="326">
        <v>109</v>
      </c>
      <c r="EBI14" s="327">
        <f t="shared" si="1455"/>
        <v>3.6589459550184626</v>
      </c>
      <c r="EBJ14" s="326">
        <v>0</v>
      </c>
      <c r="EBK14" s="328">
        <f t="shared" si="1456"/>
        <v>298</v>
      </c>
      <c r="EBL14" s="254">
        <f t="shared" si="1457"/>
        <v>4.7256581033935934</v>
      </c>
      <c r="EBM14" s="326">
        <v>186</v>
      </c>
      <c r="EBN14" s="327">
        <f t="shared" si="1458"/>
        <v>5.6621004566210047</v>
      </c>
      <c r="EBO14" s="326">
        <v>105</v>
      </c>
      <c r="EBP14" s="327">
        <f t="shared" si="1459"/>
        <v>3.6008230452674899</v>
      </c>
      <c r="EBQ14" s="326">
        <v>0</v>
      </c>
      <c r="EBR14" s="328">
        <f t="shared" si="1460"/>
        <v>291</v>
      </c>
      <c r="EBS14" s="254">
        <f t="shared" si="1461"/>
        <v>4.6927914852443156</v>
      </c>
      <c r="EBT14" s="326">
        <v>186</v>
      </c>
      <c r="EBU14" s="327">
        <f t="shared" si="1462"/>
        <v>5.7425131213337446</v>
      </c>
      <c r="EBV14" s="326">
        <v>102</v>
      </c>
      <c r="EBW14" s="327">
        <f t="shared" si="1463"/>
        <v>3.5602094240837698</v>
      </c>
      <c r="EBX14" s="326">
        <v>0</v>
      </c>
      <c r="EBY14" s="328">
        <f t="shared" si="1464"/>
        <v>288</v>
      </c>
      <c r="EBZ14" s="254">
        <f t="shared" si="1465"/>
        <v>4.7182175622542593</v>
      </c>
      <c r="ECA14" s="326">
        <v>182</v>
      </c>
      <c r="ECB14" s="327">
        <f t="shared" si="1466"/>
        <v>5.739514348785872</v>
      </c>
      <c r="ECC14" s="326">
        <v>100</v>
      </c>
      <c r="ECD14" s="327">
        <f t="shared" si="1467"/>
        <v>3.5523978685612785</v>
      </c>
      <c r="ECE14" s="326">
        <v>0</v>
      </c>
      <c r="ECF14" s="328">
        <f t="shared" si="1468"/>
        <v>282</v>
      </c>
      <c r="ECG14" s="254">
        <f t="shared" si="1469"/>
        <v>4.7109923154026063</v>
      </c>
      <c r="ECH14" s="326">
        <v>181</v>
      </c>
      <c r="ECI14" s="327">
        <f t="shared" si="1470"/>
        <v>5.8180649308903893</v>
      </c>
      <c r="ECJ14" s="326">
        <v>95</v>
      </c>
      <c r="ECK14" s="327">
        <f t="shared" si="1471"/>
        <v>3.4283652111151213</v>
      </c>
      <c r="ECL14" s="326">
        <v>0</v>
      </c>
      <c r="ECM14" s="328">
        <f t="shared" si="1472"/>
        <v>276</v>
      </c>
      <c r="ECN14" s="254">
        <f t="shared" si="1473"/>
        <v>4.6922815368922137</v>
      </c>
      <c r="ECO14" s="326">
        <v>177</v>
      </c>
      <c r="ECP14" s="327">
        <f t="shared" si="1474"/>
        <v>5.784313725490196</v>
      </c>
      <c r="ECQ14" s="326">
        <v>94</v>
      </c>
      <c r="ECR14" s="327">
        <f t="shared" si="1475"/>
        <v>3.4596981965403022</v>
      </c>
      <c r="ECS14" s="326">
        <v>0</v>
      </c>
      <c r="ECT14" s="328">
        <f t="shared" si="1476"/>
        <v>271</v>
      </c>
      <c r="ECU14" s="254">
        <f t="shared" si="1477"/>
        <v>4.6910160983209277</v>
      </c>
      <c r="ECV14" s="326">
        <v>171</v>
      </c>
      <c r="ECW14" s="327">
        <f t="shared" si="1478"/>
        <v>5.7382550335570475</v>
      </c>
      <c r="ECX14" s="326">
        <v>92</v>
      </c>
      <c r="ECY14" s="327">
        <f t="shared" si="1479"/>
        <v>3.4612490594431904</v>
      </c>
      <c r="ECZ14" s="326">
        <v>0</v>
      </c>
      <c r="EDA14" s="328">
        <f t="shared" si="1480"/>
        <v>263</v>
      </c>
      <c r="EDB14" s="254">
        <f t="shared" si="1481"/>
        <v>4.6647747428166015</v>
      </c>
      <c r="EDC14" s="326">
        <v>170</v>
      </c>
      <c r="EDD14" s="327">
        <f t="shared" si="1482"/>
        <v>5.802047781569966</v>
      </c>
      <c r="EDE14" s="326">
        <v>86</v>
      </c>
      <c r="EDF14" s="327">
        <f t="shared" si="1483"/>
        <v>3.3255993812838365</v>
      </c>
      <c r="EDG14" s="326">
        <v>0</v>
      </c>
      <c r="EDH14" s="328">
        <f t="shared" si="1484"/>
        <v>256</v>
      </c>
      <c r="EDI14" s="254">
        <f t="shared" si="1485"/>
        <v>4.6410442349528642</v>
      </c>
      <c r="EDJ14" s="326">
        <v>164</v>
      </c>
      <c r="EDK14" s="327">
        <f t="shared" si="1486"/>
        <v>5.7083188304907759</v>
      </c>
      <c r="EDL14" s="326">
        <v>81</v>
      </c>
      <c r="EDM14" s="327">
        <f t="shared" si="1487"/>
        <v>3.2270916334661357</v>
      </c>
      <c r="EDN14" s="326">
        <v>0</v>
      </c>
      <c r="EDO14" s="328">
        <f t="shared" si="1488"/>
        <v>245</v>
      </c>
      <c r="EDP14" s="254">
        <f t="shared" si="1489"/>
        <v>4.5513654096228864</v>
      </c>
      <c r="EDQ14" s="326">
        <v>161</v>
      </c>
      <c r="EDR14" s="327">
        <f t="shared" si="1490"/>
        <v>5.7193605683836592</v>
      </c>
      <c r="EDS14" s="326">
        <v>80</v>
      </c>
      <c r="EDT14" s="327">
        <f t="shared" si="1491"/>
        <v>3.2639738882088944</v>
      </c>
      <c r="EDU14" s="326">
        <v>0</v>
      </c>
      <c r="EDV14" s="328">
        <f t="shared" si="1492"/>
        <v>241</v>
      </c>
      <c r="EDW14" s="254">
        <f t="shared" si="1493"/>
        <v>4.5765286745157612</v>
      </c>
      <c r="EDX14" s="326">
        <v>153</v>
      </c>
      <c r="EDY14" s="327">
        <f t="shared" si="1494"/>
        <v>5.5656602400873041</v>
      </c>
      <c r="EDZ14" s="326">
        <v>78</v>
      </c>
      <c r="EEA14" s="327">
        <f t="shared" si="1495"/>
        <v>3.2704402515723272</v>
      </c>
      <c r="EEB14" s="326">
        <v>0</v>
      </c>
      <c r="EEC14" s="328">
        <f t="shared" si="1496"/>
        <v>231</v>
      </c>
      <c r="EED14" s="254">
        <f t="shared" si="1497"/>
        <v>4.499415660303856</v>
      </c>
      <c r="EEE14" s="326">
        <v>152</v>
      </c>
      <c r="EEF14" s="327">
        <f t="shared" si="1498"/>
        <v>5.6463595839524521</v>
      </c>
      <c r="EEG14" s="326">
        <v>78</v>
      </c>
      <c r="EEH14" s="327">
        <f t="shared" si="1499"/>
        <v>3.3390410958904111</v>
      </c>
      <c r="EEI14" s="326">
        <v>0</v>
      </c>
      <c r="EEJ14" s="328">
        <f t="shared" si="1500"/>
        <v>230</v>
      </c>
      <c r="EEK14" s="254">
        <f t="shared" si="1501"/>
        <v>4.5743834526650753</v>
      </c>
      <c r="EEL14" s="326">
        <v>149</v>
      </c>
      <c r="EEM14" s="327">
        <f t="shared" si="1502"/>
        <v>5.6632459141011022</v>
      </c>
      <c r="EEN14" s="326">
        <v>74</v>
      </c>
      <c r="EEO14" s="327">
        <f t="shared" si="1503"/>
        <v>3.2541776605101145</v>
      </c>
      <c r="EEP14" s="326">
        <v>0</v>
      </c>
      <c r="EEQ14" s="328">
        <f t="shared" si="1504"/>
        <v>223</v>
      </c>
      <c r="EER14" s="254">
        <f t="shared" si="1505"/>
        <v>4.5463812436289501</v>
      </c>
      <c r="EES14" s="326">
        <v>145</v>
      </c>
      <c r="EET14" s="327">
        <f t="shared" si="1506"/>
        <v>5.6596409055425445</v>
      </c>
      <c r="EEU14" s="326">
        <v>70</v>
      </c>
      <c r="EEV14" s="327">
        <f t="shared" si="1507"/>
        <v>3.1760435571687839</v>
      </c>
      <c r="EEW14" s="326">
        <v>0</v>
      </c>
      <c r="EEX14" s="328">
        <f t="shared" si="1508"/>
        <v>215</v>
      </c>
      <c r="EEY14" s="254">
        <f t="shared" si="1509"/>
        <v>4.5111204364246742</v>
      </c>
      <c r="EEZ14" s="326">
        <v>138</v>
      </c>
      <c r="EFA14" s="327">
        <f t="shared" si="1510"/>
        <v>5.5577929923479656</v>
      </c>
      <c r="EFB14" s="326">
        <v>67</v>
      </c>
      <c r="EFC14" s="327">
        <f t="shared" si="1511"/>
        <v>3.1337698783910199</v>
      </c>
      <c r="EFD14" s="326">
        <v>0</v>
      </c>
      <c r="EFE14" s="328">
        <f t="shared" si="1512"/>
        <v>205</v>
      </c>
      <c r="EFF14" s="254">
        <f t="shared" si="1513"/>
        <v>4.4362692057996105</v>
      </c>
      <c r="EFG14" s="326">
        <v>136</v>
      </c>
      <c r="EFH14" s="327">
        <f t="shared" si="1514"/>
        <v>5.6431535269709547</v>
      </c>
      <c r="EFI14" s="326">
        <v>66</v>
      </c>
      <c r="EFJ14" s="327">
        <f t="shared" si="1515"/>
        <v>3.1837916063675831</v>
      </c>
      <c r="EFK14" s="326">
        <v>0</v>
      </c>
      <c r="EFL14" s="328">
        <f t="shared" si="1516"/>
        <v>202</v>
      </c>
      <c r="EFM14" s="254">
        <f t="shared" si="1517"/>
        <v>4.5059112201650677</v>
      </c>
      <c r="EFN14" s="326">
        <v>130</v>
      </c>
      <c r="EFO14" s="327">
        <f t="shared" si="1518"/>
        <v>5.5674518201284791</v>
      </c>
      <c r="EFP14" s="326">
        <v>61</v>
      </c>
      <c r="EFQ14" s="327">
        <f t="shared" si="1519"/>
        <v>3.0423940149625937</v>
      </c>
      <c r="EFR14" s="326">
        <v>0</v>
      </c>
      <c r="EFS14" s="328">
        <f t="shared" si="1520"/>
        <v>191</v>
      </c>
      <c r="EFT14" s="254">
        <f t="shared" si="1521"/>
        <v>4.4009216589861753</v>
      </c>
      <c r="EFU14" s="326">
        <v>126</v>
      </c>
      <c r="EFV14" s="327">
        <f t="shared" si="1522"/>
        <v>5.5702917771883289</v>
      </c>
      <c r="EFW14" s="326">
        <v>57</v>
      </c>
      <c r="EFX14" s="327">
        <f t="shared" si="1523"/>
        <v>2.9336078229541944</v>
      </c>
      <c r="EFY14" s="326">
        <v>0</v>
      </c>
      <c r="EFZ14" s="328">
        <f t="shared" si="1524"/>
        <v>183</v>
      </c>
      <c r="EGA14" s="254">
        <f t="shared" si="1525"/>
        <v>4.3519619500594535</v>
      </c>
      <c r="EGB14" s="326">
        <v>123</v>
      </c>
      <c r="EGC14" s="327">
        <f t="shared" si="1526"/>
        <v>5.6164383561643838</v>
      </c>
      <c r="EGD14" s="326">
        <v>54</v>
      </c>
      <c r="EGE14" s="327">
        <f t="shared" si="1527"/>
        <v>2.8511087645195352</v>
      </c>
      <c r="EGF14" s="326">
        <v>0</v>
      </c>
      <c r="EGG14" s="328">
        <f t="shared" si="1528"/>
        <v>177</v>
      </c>
      <c r="EGH14" s="254">
        <f t="shared" si="1529"/>
        <v>4.3339862879529871</v>
      </c>
      <c r="EGI14" s="326">
        <v>120</v>
      </c>
      <c r="EGJ14" s="327">
        <f t="shared" si="1530"/>
        <v>5.6577086280056577</v>
      </c>
      <c r="EGK14" s="326">
        <v>49</v>
      </c>
      <c r="EGL14" s="327">
        <f t="shared" si="1531"/>
        <v>2.6819923371647509</v>
      </c>
      <c r="EGM14" s="326">
        <v>0</v>
      </c>
      <c r="EGN14" s="328">
        <f t="shared" si="1532"/>
        <v>169</v>
      </c>
      <c r="EGO14" s="254">
        <f t="shared" si="1533"/>
        <v>4.2806484295846001</v>
      </c>
      <c r="EGP14" s="326">
        <v>117</v>
      </c>
      <c r="EGQ14" s="327">
        <f t="shared" si="1534"/>
        <v>5.7184750733137824</v>
      </c>
      <c r="EGR14" s="326">
        <v>49</v>
      </c>
      <c r="EGS14" s="327">
        <f t="shared" si="1535"/>
        <v>2.765237020316027</v>
      </c>
      <c r="EGT14" s="326">
        <v>0</v>
      </c>
      <c r="EGU14" s="328">
        <f t="shared" si="1536"/>
        <v>166</v>
      </c>
      <c r="EGV14" s="254">
        <f t="shared" si="1537"/>
        <v>4.3478260869565215</v>
      </c>
      <c r="EGW14" s="326">
        <v>113</v>
      </c>
      <c r="EGX14" s="327">
        <f t="shared" si="1538"/>
        <v>5.7013118062563066</v>
      </c>
      <c r="EGY14" s="326">
        <v>47</v>
      </c>
      <c r="EGZ14" s="327">
        <f t="shared" si="1539"/>
        <v>2.7389277389277389</v>
      </c>
      <c r="EHA14" s="326">
        <v>0</v>
      </c>
      <c r="EHB14" s="328">
        <f t="shared" si="1540"/>
        <v>160</v>
      </c>
      <c r="EHC14" s="254">
        <f t="shared" si="1541"/>
        <v>4.3266630611141155</v>
      </c>
      <c r="EHD14" s="326">
        <v>111</v>
      </c>
      <c r="EHE14" s="327">
        <f t="shared" si="1542"/>
        <v>5.8084772370486659</v>
      </c>
      <c r="EHF14" s="326">
        <v>43</v>
      </c>
      <c r="EHG14" s="327">
        <f t="shared" si="1543"/>
        <v>2.5841346153846154</v>
      </c>
      <c r="EHH14" s="326">
        <v>0</v>
      </c>
      <c r="EHI14" s="328">
        <f t="shared" si="1544"/>
        <v>154</v>
      </c>
      <c r="EHJ14" s="254">
        <f t="shared" si="1545"/>
        <v>4.3076923076923075</v>
      </c>
      <c r="EHK14" s="326">
        <v>109</v>
      </c>
      <c r="EHL14" s="327">
        <f t="shared" si="1546"/>
        <v>5.8760107816711589</v>
      </c>
      <c r="EHM14" s="326">
        <v>42</v>
      </c>
      <c r="EHN14" s="327">
        <f t="shared" si="1547"/>
        <v>2.6006191950464395</v>
      </c>
      <c r="EHO14" s="326">
        <v>0</v>
      </c>
      <c r="EHP14" s="328">
        <f t="shared" si="1548"/>
        <v>151</v>
      </c>
      <c r="EHQ14" s="254">
        <f t="shared" si="1549"/>
        <v>4.3515850144092223</v>
      </c>
      <c r="EHR14" s="326">
        <v>105</v>
      </c>
      <c r="EHS14" s="327">
        <f t="shared" si="1550"/>
        <v>5.8528428093645486</v>
      </c>
      <c r="EHT14" s="326">
        <v>40</v>
      </c>
      <c r="EHU14" s="327">
        <f t="shared" si="1551"/>
        <v>2.574002574002574</v>
      </c>
      <c r="EHV14" s="326">
        <v>0</v>
      </c>
      <c r="EHW14" s="328">
        <f t="shared" si="1552"/>
        <v>145</v>
      </c>
      <c r="EHX14" s="254">
        <f t="shared" si="1553"/>
        <v>4.3309438470728798</v>
      </c>
      <c r="EHY14" s="326">
        <v>104</v>
      </c>
      <c r="EHZ14" s="327">
        <f t="shared" si="1554"/>
        <v>5.9770114942528734</v>
      </c>
      <c r="EIA14" s="326">
        <v>40</v>
      </c>
      <c r="EIB14" s="327">
        <f t="shared" si="1555"/>
        <v>2.6595744680851063</v>
      </c>
      <c r="EIC14" s="326">
        <v>0</v>
      </c>
      <c r="EID14" s="328">
        <f t="shared" si="1556"/>
        <v>144</v>
      </c>
      <c r="EIE14" s="254">
        <f t="shared" si="1557"/>
        <v>4.4389642416769419</v>
      </c>
      <c r="EIF14" s="326">
        <v>101</v>
      </c>
      <c r="EIG14" s="327">
        <f t="shared" si="1558"/>
        <v>6.0587882423515298</v>
      </c>
      <c r="EIH14" s="326">
        <v>38</v>
      </c>
      <c r="EII14" s="327">
        <f t="shared" si="1559"/>
        <v>2.6045236463331052</v>
      </c>
      <c r="EIJ14" s="326">
        <v>0</v>
      </c>
      <c r="EIK14" s="328">
        <f t="shared" si="1560"/>
        <v>139</v>
      </c>
      <c r="EIL14" s="254">
        <f t="shared" si="1561"/>
        <v>4.4465770953294941</v>
      </c>
      <c r="EIM14" s="326">
        <v>97</v>
      </c>
      <c r="EIN14" s="327">
        <f t="shared" si="1562"/>
        <v>6.0853199498117938</v>
      </c>
      <c r="EIO14" s="326">
        <v>36</v>
      </c>
      <c r="EIP14" s="327">
        <f t="shared" si="1563"/>
        <v>2.5622775800711746</v>
      </c>
      <c r="EIQ14" s="326">
        <v>0</v>
      </c>
      <c r="EIR14" s="328">
        <f t="shared" si="1564"/>
        <v>133</v>
      </c>
      <c r="EIS14" s="254">
        <f t="shared" si="1565"/>
        <v>4.4348116038679564</v>
      </c>
      <c r="EIT14" s="326">
        <v>93</v>
      </c>
      <c r="EIU14" s="327">
        <f t="shared" si="1566"/>
        <v>6.0428849902534107</v>
      </c>
      <c r="EIV14" s="326">
        <v>35</v>
      </c>
      <c r="EIW14" s="327">
        <f t="shared" si="1567"/>
        <v>2.6061057334326136</v>
      </c>
      <c r="EIX14" s="326">
        <v>0</v>
      </c>
      <c r="EIY14" s="328">
        <f t="shared" si="1568"/>
        <v>128</v>
      </c>
      <c r="EIZ14" s="254">
        <f t="shared" si="1569"/>
        <v>4.4413601665510063</v>
      </c>
      <c r="EJA14" s="326">
        <v>88</v>
      </c>
      <c r="EJB14" s="327">
        <f t="shared" si="1570"/>
        <v>5.9100067159167224</v>
      </c>
      <c r="EJC14" s="326">
        <v>35</v>
      </c>
      <c r="EJD14" s="327">
        <f t="shared" si="1571"/>
        <v>2.6964560862865947</v>
      </c>
      <c r="EJE14" s="326">
        <v>0</v>
      </c>
      <c r="EJF14" s="328">
        <f t="shared" si="1572"/>
        <v>123</v>
      </c>
      <c r="EJG14" s="254">
        <f t="shared" si="1573"/>
        <v>4.4133476856835312</v>
      </c>
      <c r="EJH14" s="326">
        <v>82</v>
      </c>
      <c r="EJI14" s="327">
        <f t="shared" si="1574"/>
        <v>5.7382785164450665</v>
      </c>
      <c r="EJJ14" s="326">
        <v>33</v>
      </c>
      <c r="EJK14" s="327">
        <f t="shared" si="1575"/>
        <v>2.6336791699920195</v>
      </c>
      <c r="EJL14" s="326">
        <v>0</v>
      </c>
      <c r="EJM14" s="328">
        <f t="shared" si="1576"/>
        <v>115</v>
      </c>
      <c r="EJN14" s="254">
        <f t="shared" si="1577"/>
        <v>4.2878448918717371</v>
      </c>
      <c r="EJO14" s="326">
        <v>82</v>
      </c>
      <c r="EJP14" s="327">
        <f t="shared" si="1578"/>
        <v>5.9463379260333582</v>
      </c>
      <c r="EJQ14" s="326">
        <v>30</v>
      </c>
      <c r="EJR14" s="327">
        <f t="shared" si="1579"/>
        <v>2.5020850708924103</v>
      </c>
      <c r="EJS14" s="326">
        <v>0</v>
      </c>
      <c r="EJT14" s="328">
        <f t="shared" si="1580"/>
        <v>112</v>
      </c>
      <c r="EJU14" s="254">
        <f t="shared" si="1581"/>
        <v>4.3444530643910007</v>
      </c>
      <c r="EJV14" s="326">
        <v>81</v>
      </c>
      <c r="EJW14" s="327">
        <f t="shared" si="1582"/>
        <v>6.0538116591928253</v>
      </c>
      <c r="EJX14" s="326">
        <v>26</v>
      </c>
      <c r="EJY14" s="327">
        <f t="shared" si="1583"/>
        <v>2.2510822510822512</v>
      </c>
      <c r="EJZ14" s="326">
        <v>0</v>
      </c>
      <c r="EKA14" s="328">
        <f t="shared" si="1584"/>
        <v>107</v>
      </c>
      <c r="EKB14" s="254">
        <f t="shared" si="1585"/>
        <v>4.2920176494183711</v>
      </c>
      <c r="EKC14" s="326">
        <v>78</v>
      </c>
      <c r="EKD14" s="327">
        <f t="shared" si="1586"/>
        <v>6.0512024825446087</v>
      </c>
      <c r="EKE14" s="326">
        <v>26</v>
      </c>
      <c r="EKF14" s="327">
        <f t="shared" si="1587"/>
        <v>2.3465703971119134</v>
      </c>
      <c r="EKG14" s="326">
        <v>0</v>
      </c>
      <c r="EKH14" s="328">
        <f t="shared" si="1588"/>
        <v>104</v>
      </c>
      <c r="EKI14" s="254">
        <f t="shared" si="1589"/>
        <v>4.3387567793074675</v>
      </c>
      <c r="EKJ14" s="326">
        <v>77</v>
      </c>
      <c r="EKK14" s="327">
        <f t="shared" si="1590"/>
        <v>6.25</v>
      </c>
      <c r="EKL14" s="326">
        <v>26</v>
      </c>
      <c r="EKM14" s="327">
        <f t="shared" si="1591"/>
        <v>2.4390243902439024</v>
      </c>
      <c r="EKN14" s="326">
        <v>0</v>
      </c>
      <c r="EKO14" s="328">
        <f t="shared" si="1592"/>
        <v>103</v>
      </c>
      <c r="EKP14" s="254">
        <f t="shared" si="1593"/>
        <v>4.4821583986074849</v>
      </c>
      <c r="EKQ14" s="326">
        <v>71</v>
      </c>
      <c r="EKR14" s="327">
        <f t="shared" si="1594"/>
        <v>6.042553191489362</v>
      </c>
      <c r="EKS14" s="326">
        <v>22</v>
      </c>
      <c r="EKT14" s="327">
        <f t="shared" si="1595"/>
        <v>2.1484375</v>
      </c>
      <c r="EKU14" s="326">
        <v>0</v>
      </c>
      <c r="EKV14" s="328">
        <f t="shared" si="1596"/>
        <v>93</v>
      </c>
      <c r="EKW14" s="254">
        <f t="shared" si="1597"/>
        <v>4.2291950886766712</v>
      </c>
      <c r="EKX14" s="326">
        <v>70</v>
      </c>
      <c r="EKY14" s="327">
        <f t="shared" si="1598"/>
        <v>6.2333036509349951</v>
      </c>
      <c r="EKZ14" s="326">
        <v>19</v>
      </c>
      <c r="ELA14" s="327">
        <f t="shared" si="1599"/>
        <v>1.9289340101522845</v>
      </c>
      <c r="ELB14" s="326">
        <v>0</v>
      </c>
      <c r="ELC14" s="328">
        <f t="shared" si="1600"/>
        <v>89</v>
      </c>
      <c r="ELD14" s="254">
        <f t="shared" si="1601"/>
        <v>4.2220113851992407</v>
      </c>
      <c r="ELE14" s="326">
        <v>68</v>
      </c>
      <c r="ELF14" s="327">
        <f t="shared" si="1602"/>
        <v>6.3079777365491658</v>
      </c>
      <c r="ELG14" s="326">
        <v>19</v>
      </c>
      <c r="ELH14" s="327">
        <f t="shared" si="1603"/>
        <v>1.9832985386221296</v>
      </c>
      <c r="ELI14" s="326">
        <v>0</v>
      </c>
      <c r="ELJ14" s="328">
        <f t="shared" si="1604"/>
        <v>87</v>
      </c>
      <c r="ELK14" s="254">
        <f t="shared" si="1605"/>
        <v>4.2730844793713159</v>
      </c>
      <c r="ELL14" s="326">
        <v>66</v>
      </c>
      <c r="ELM14" s="327">
        <f t="shared" si="1606"/>
        <v>6.3400576368876083</v>
      </c>
      <c r="ELN14" s="326">
        <v>18</v>
      </c>
      <c r="ELO14" s="327">
        <f t="shared" si="1607"/>
        <v>1.9672131147540985</v>
      </c>
      <c r="ELP14" s="326">
        <v>0</v>
      </c>
      <c r="ELQ14" s="328">
        <f t="shared" si="1608"/>
        <v>84</v>
      </c>
      <c r="ELR14" s="254">
        <f t="shared" si="1609"/>
        <v>4.294478527607362</v>
      </c>
      <c r="ELS14" s="326">
        <v>65</v>
      </c>
      <c r="ELT14" s="327">
        <f t="shared" si="1610"/>
        <v>6.4102564102564097</v>
      </c>
      <c r="ELU14" s="326">
        <v>18</v>
      </c>
      <c r="ELV14" s="327">
        <f t="shared" si="1611"/>
        <v>2.029312288613303</v>
      </c>
      <c r="ELW14" s="326">
        <v>0</v>
      </c>
      <c r="ELX14" s="328">
        <f t="shared" si="1612"/>
        <v>83</v>
      </c>
      <c r="ELY14" s="254">
        <f t="shared" si="1613"/>
        <v>4.3661230931088904</v>
      </c>
      <c r="ELZ14" s="326">
        <v>64</v>
      </c>
      <c r="EMA14" s="327">
        <f t="shared" si="1614"/>
        <v>6.5641025641025639</v>
      </c>
      <c r="EMB14" s="326">
        <v>18</v>
      </c>
      <c r="EMC14" s="327">
        <f t="shared" si="1615"/>
        <v>2.1151586368977675</v>
      </c>
      <c r="EMD14" s="326">
        <v>0</v>
      </c>
      <c r="EME14" s="328">
        <f t="shared" si="1616"/>
        <v>82</v>
      </c>
      <c r="EMF14" s="254">
        <f t="shared" si="1617"/>
        <v>4.4906900328587076</v>
      </c>
      <c r="EMG14" s="326">
        <v>61</v>
      </c>
      <c r="EMH14" s="327">
        <f t="shared" si="1618"/>
        <v>6.4618644067796609</v>
      </c>
      <c r="EMI14" s="326">
        <v>18</v>
      </c>
      <c r="EMJ14" s="327">
        <f t="shared" si="1619"/>
        <v>2.1531100478468899</v>
      </c>
      <c r="EMK14" s="326">
        <v>0</v>
      </c>
      <c r="EML14" s="328">
        <f t="shared" si="1620"/>
        <v>79</v>
      </c>
      <c r="EMM14" s="254">
        <f t="shared" si="1621"/>
        <v>4.4382022471910112</v>
      </c>
      <c r="EMN14" s="326">
        <v>60</v>
      </c>
      <c r="EMO14" s="327">
        <f t="shared" si="1622"/>
        <v>6.5502183406113534</v>
      </c>
      <c r="EMP14" s="326">
        <v>16</v>
      </c>
      <c r="EMQ14" s="327">
        <f t="shared" si="1623"/>
        <v>1.9925280199252802</v>
      </c>
      <c r="EMR14" s="326">
        <v>0</v>
      </c>
      <c r="EMS14" s="328">
        <f t="shared" si="1624"/>
        <v>76</v>
      </c>
      <c r="EMT14" s="254">
        <f t="shared" si="1625"/>
        <v>4.4211751018033745</v>
      </c>
      <c r="EMU14" s="326">
        <v>59</v>
      </c>
      <c r="EMV14" s="327">
        <f t="shared" si="1626"/>
        <v>6.666666666666667</v>
      </c>
      <c r="EMW14" s="326">
        <v>13</v>
      </c>
      <c r="EMX14" s="327">
        <f t="shared" si="1627"/>
        <v>1.6905071521456438</v>
      </c>
      <c r="EMY14" s="326">
        <v>0</v>
      </c>
      <c r="EMZ14" s="328">
        <f t="shared" si="1628"/>
        <v>72</v>
      </c>
      <c r="ENA14" s="254">
        <f t="shared" si="1629"/>
        <v>4.3530834340991538</v>
      </c>
      <c r="ENB14" s="326">
        <v>59</v>
      </c>
      <c r="ENC14" s="327">
        <f t="shared" si="1630"/>
        <v>6.8925233644859807</v>
      </c>
      <c r="END14" s="326">
        <v>12</v>
      </c>
      <c r="ENE14" s="327">
        <f t="shared" si="1631"/>
        <v>1.6172506738544474</v>
      </c>
      <c r="ENF14" s="326">
        <v>0</v>
      </c>
      <c r="ENG14" s="328">
        <f t="shared" si="1632"/>
        <v>71</v>
      </c>
      <c r="ENH14" s="254">
        <f t="shared" si="1633"/>
        <v>4.4430538172715899</v>
      </c>
      <c r="ENI14" s="326">
        <v>58</v>
      </c>
      <c r="ENJ14" s="327">
        <f t="shared" si="1634"/>
        <v>6.9711538461538467</v>
      </c>
      <c r="ENK14" s="326">
        <v>11</v>
      </c>
      <c r="ENL14" s="327">
        <f t="shared" si="1635"/>
        <v>1.5172413793103448</v>
      </c>
      <c r="ENM14" s="326">
        <v>0</v>
      </c>
      <c r="ENN14" s="328">
        <f t="shared" si="1636"/>
        <v>69</v>
      </c>
      <c r="ENO14" s="254">
        <f t="shared" si="1637"/>
        <v>4.4315992292870909</v>
      </c>
      <c r="ENP14" s="326">
        <v>56</v>
      </c>
      <c r="ENQ14" s="327">
        <f t="shared" si="1638"/>
        <v>6.8711656441717794</v>
      </c>
      <c r="ENR14" s="326">
        <v>11</v>
      </c>
      <c r="ENS14" s="327">
        <f t="shared" si="1639"/>
        <v>1.5514809590973202</v>
      </c>
      <c r="ENT14" s="326">
        <v>0</v>
      </c>
      <c r="ENU14" s="328">
        <f t="shared" si="1640"/>
        <v>67</v>
      </c>
      <c r="ENV14" s="254">
        <f t="shared" si="1641"/>
        <v>4.3963254593175858</v>
      </c>
      <c r="ENW14" s="326">
        <v>55</v>
      </c>
      <c r="ENX14" s="327">
        <f t="shared" si="1642"/>
        <v>6.962025316455696</v>
      </c>
      <c r="ENY14" s="326">
        <v>11</v>
      </c>
      <c r="ENZ14" s="327">
        <f t="shared" si="1643"/>
        <v>1.6129032258064515</v>
      </c>
      <c r="EOA14" s="326">
        <v>0</v>
      </c>
      <c r="EOB14" s="328">
        <f t="shared" si="1644"/>
        <v>66</v>
      </c>
      <c r="EOC14" s="254">
        <f t="shared" si="1645"/>
        <v>4.4836956521739131</v>
      </c>
      <c r="EOD14" s="326">
        <v>51</v>
      </c>
      <c r="EOE14" s="327">
        <f t="shared" si="1646"/>
        <v>6.6233766233766227</v>
      </c>
      <c r="EOF14" s="326">
        <v>11</v>
      </c>
      <c r="EOG14" s="327">
        <f t="shared" si="1647"/>
        <v>1.6641452344931922</v>
      </c>
      <c r="EOH14" s="326">
        <v>0</v>
      </c>
      <c r="EOI14" s="328">
        <f t="shared" si="1648"/>
        <v>62</v>
      </c>
      <c r="EOJ14" s="254">
        <f t="shared" si="1649"/>
        <v>4.332634521313766</v>
      </c>
      <c r="EOK14" s="326">
        <v>50</v>
      </c>
      <c r="EOL14" s="327">
        <f t="shared" si="1650"/>
        <v>6.7114093959731544</v>
      </c>
      <c r="EOM14" s="326">
        <v>11</v>
      </c>
      <c r="EON14" s="327">
        <f t="shared" si="1651"/>
        <v>1.7107309486780715</v>
      </c>
      <c r="EOO14" s="326">
        <v>0</v>
      </c>
      <c r="EOP14" s="328">
        <f t="shared" si="1652"/>
        <v>61</v>
      </c>
      <c r="EOQ14" s="254">
        <f t="shared" si="1653"/>
        <v>4.3948126801152743</v>
      </c>
      <c r="EOR14" s="326">
        <v>50</v>
      </c>
      <c r="EOS14" s="327">
        <f t="shared" si="1654"/>
        <v>6.8493150684931505</v>
      </c>
      <c r="EOT14" s="326">
        <v>11</v>
      </c>
      <c r="EOU14" s="327">
        <f t="shared" si="1655"/>
        <v>1.7656500802568218</v>
      </c>
      <c r="EOV14" s="326">
        <v>0</v>
      </c>
      <c r="EOW14" s="328">
        <f t="shared" si="1656"/>
        <v>61</v>
      </c>
      <c r="EOX14" s="254">
        <f t="shared" si="1657"/>
        <v>4.5084996304508493</v>
      </c>
      <c r="EOY14" s="326">
        <v>50</v>
      </c>
      <c r="EOZ14" s="327">
        <f t="shared" si="1658"/>
        <v>6.9735006973500697</v>
      </c>
      <c r="EPA14" s="326">
        <v>11</v>
      </c>
      <c r="EPB14" s="327">
        <f t="shared" si="1659"/>
        <v>1.8181818181818181</v>
      </c>
      <c r="EPC14" s="326">
        <v>0</v>
      </c>
      <c r="EPD14" s="328">
        <f t="shared" si="1660"/>
        <v>61</v>
      </c>
      <c r="EPE14" s="254">
        <f t="shared" si="1661"/>
        <v>4.6142208774583962</v>
      </c>
      <c r="EPF14" s="326">
        <v>50</v>
      </c>
      <c r="EPG14" s="327">
        <f t="shared" si="1662"/>
        <v>7.1022727272727275</v>
      </c>
      <c r="EPH14" s="326">
        <v>11</v>
      </c>
      <c r="EPI14" s="327">
        <f t="shared" si="1663"/>
        <v>1.8581081081081081</v>
      </c>
      <c r="EPJ14" s="326">
        <v>0</v>
      </c>
      <c r="EPK14" s="328">
        <f t="shared" si="1664"/>
        <v>61</v>
      </c>
      <c r="EPL14" s="254">
        <f t="shared" si="1665"/>
        <v>4.7067901234567904</v>
      </c>
      <c r="EPM14" s="326">
        <v>49</v>
      </c>
      <c r="EPN14" s="327">
        <f t="shared" si="1666"/>
        <v>7.0605187319884726</v>
      </c>
      <c r="EPO14" s="326">
        <v>11</v>
      </c>
      <c r="EPP14" s="327">
        <f t="shared" si="1667"/>
        <v>1.8998272884283247</v>
      </c>
      <c r="EPQ14" s="326">
        <v>0</v>
      </c>
      <c r="EPR14" s="328">
        <f t="shared" si="1668"/>
        <v>60</v>
      </c>
      <c r="EPS14" s="254">
        <f t="shared" si="1669"/>
        <v>4.713275726630008</v>
      </c>
      <c r="EPT14" s="326">
        <v>48</v>
      </c>
      <c r="EPU14" s="327">
        <f t="shared" si="1670"/>
        <v>7.007299270072993</v>
      </c>
      <c r="EPV14" s="326">
        <v>11</v>
      </c>
      <c r="EPW14" s="327">
        <f t="shared" si="1671"/>
        <v>1.9230769230769231</v>
      </c>
      <c r="EPX14" s="326">
        <v>0</v>
      </c>
      <c r="EPY14" s="328">
        <f t="shared" si="1672"/>
        <v>59</v>
      </c>
      <c r="EPZ14" s="254">
        <f t="shared" si="1673"/>
        <v>4.6937151949085125</v>
      </c>
      <c r="EQA14" s="326">
        <v>48</v>
      </c>
      <c r="EQB14" s="327">
        <f t="shared" si="1674"/>
        <v>7.0901033973412115</v>
      </c>
      <c r="EQC14" s="326">
        <v>10</v>
      </c>
      <c r="EQD14" s="327">
        <f t="shared" si="1675"/>
        <v>1.7857142857142856</v>
      </c>
      <c r="EQE14" s="326">
        <v>0</v>
      </c>
      <c r="EQF14" s="328">
        <f t="shared" si="1676"/>
        <v>58</v>
      </c>
      <c r="EQG14" s="254">
        <f t="shared" si="1677"/>
        <v>4.6887631366208566</v>
      </c>
      <c r="EQH14" s="326">
        <v>47</v>
      </c>
      <c r="EQI14" s="327">
        <f t="shared" si="1678"/>
        <v>7.0570570570570572</v>
      </c>
      <c r="EQJ14" s="326">
        <v>10</v>
      </c>
      <c r="EQK14" s="327">
        <f t="shared" si="1679"/>
        <v>1.8115942028985508</v>
      </c>
      <c r="EQL14" s="326">
        <v>0</v>
      </c>
      <c r="EQM14" s="328">
        <f t="shared" si="1680"/>
        <v>57</v>
      </c>
      <c r="EQN14" s="254">
        <f t="shared" si="1681"/>
        <v>4.6798029556650249</v>
      </c>
      <c r="EQO14" s="326">
        <v>47</v>
      </c>
      <c r="EQP14" s="327">
        <f t="shared" si="1682"/>
        <v>7.1428571428571423</v>
      </c>
      <c r="EQQ14" s="326">
        <v>10</v>
      </c>
      <c r="EQR14" s="327">
        <f t="shared" si="1683"/>
        <v>1.8518518518518516</v>
      </c>
      <c r="EQS14" s="326">
        <v>0</v>
      </c>
      <c r="EQT14" s="328">
        <f t="shared" si="1684"/>
        <v>57</v>
      </c>
      <c r="EQU14" s="254">
        <f t="shared" si="1685"/>
        <v>4.7579298831385639</v>
      </c>
      <c r="EQV14" s="326">
        <v>47</v>
      </c>
      <c r="EQW14" s="327">
        <f t="shared" si="1686"/>
        <v>7.2196620583717355</v>
      </c>
      <c r="EQX14" s="326">
        <v>10</v>
      </c>
      <c r="EQY14" s="327">
        <f t="shared" si="1687"/>
        <v>1.8726591760299627</v>
      </c>
      <c r="EQZ14" s="326">
        <v>0</v>
      </c>
      <c r="ERA14" s="328">
        <f t="shared" si="1688"/>
        <v>57</v>
      </c>
      <c r="ERB14" s="254">
        <f t="shared" si="1689"/>
        <v>4.8101265822784809</v>
      </c>
      <c r="ERC14" s="326">
        <v>44</v>
      </c>
      <c r="ERD14" s="327">
        <f t="shared" si="1690"/>
        <v>6.8429237947122861</v>
      </c>
      <c r="ERE14" s="326">
        <v>10</v>
      </c>
      <c r="ERF14" s="327">
        <f t="shared" si="1691"/>
        <v>1.8975332068311195</v>
      </c>
      <c r="ERG14" s="326">
        <v>0</v>
      </c>
      <c r="ERH14" s="328">
        <f t="shared" si="1692"/>
        <v>54</v>
      </c>
      <c r="ERI14" s="254">
        <f t="shared" si="1693"/>
        <v>4.6153846153846159</v>
      </c>
      <c r="ERJ14" s="326">
        <v>44</v>
      </c>
      <c r="ERK14" s="327">
        <f t="shared" si="1694"/>
        <v>6.9182389937106921</v>
      </c>
      <c r="ERL14" s="326">
        <v>10</v>
      </c>
      <c r="ERM14" s="327">
        <f t="shared" si="1695"/>
        <v>1.9047619047619049</v>
      </c>
      <c r="ERN14" s="326">
        <v>0</v>
      </c>
      <c r="ERO14" s="328">
        <f t="shared" si="1696"/>
        <v>54</v>
      </c>
      <c r="ERP14" s="254">
        <f t="shared" si="1697"/>
        <v>4.6511627906976747</v>
      </c>
      <c r="ERQ14" s="326">
        <v>44</v>
      </c>
      <c r="ERR14" s="327">
        <f t="shared" si="1698"/>
        <v>7.04</v>
      </c>
      <c r="ERS14" s="326">
        <v>10</v>
      </c>
      <c r="ERT14" s="327">
        <f t="shared" si="1699"/>
        <v>1.9230769230769231</v>
      </c>
      <c r="ERU14" s="326">
        <v>0</v>
      </c>
      <c r="ERV14" s="328">
        <f t="shared" si="1700"/>
        <v>54</v>
      </c>
      <c r="ERW14" s="254">
        <f t="shared" si="1701"/>
        <v>4.716157205240175</v>
      </c>
      <c r="ERX14" s="326">
        <v>44</v>
      </c>
      <c r="ERY14" s="327">
        <f t="shared" si="1702"/>
        <v>7.1312803889789302</v>
      </c>
      <c r="ERZ14" s="326">
        <v>9</v>
      </c>
      <c r="ESA14" s="327">
        <f t="shared" si="1703"/>
        <v>1.7374517374517375</v>
      </c>
      <c r="ESB14" s="326">
        <v>0</v>
      </c>
      <c r="ESC14" s="328">
        <f t="shared" si="1704"/>
        <v>53</v>
      </c>
      <c r="ESD14" s="254">
        <f t="shared" si="1705"/>
        <v>4.6696035242290748</v>
      </c>
      <c r="ESE14" s="326">
        <v>44</v>
      </c>
      <c r="ESF14" s="327">
        <f t="shared" si="1706"/>
        <v>7.18954248366013</v>
      </c>
      <c r="ESG14" s="326">
        <v>9</v>
      </c>
      <c r="ESH14" s="327">
        <f t="shared" si="1707"/>
        <v>1.7441860465116279</v>
      </c>
      <c r="ESI14" s="326">
        <v>0</v>
      </c>
      <c r="ESJ14" s="328">
        <f t="shared" si="1708"/>
        <v>53</v>
      </c>
      <c r="ESK14" s="254">
        <f t="shared" si="1709"/>
        <v>4.6985815602836878</v>
      </c>
      <c r="ESL14" s="326">
        <v>43</v>
      </c>
      <c r="ESM14" s="327">
        <f t="shared" si="1710"/>
        <v>7.072368421052631</v>
      </c>
      <c r="ESN14" s="326">
        <v>9</v>
      </c>
      <c r="ESO14" s="327">
        <f t="shared" si="1711"/>
        <v>1.7578125</v>
      </c>
      <c r="ESP14" s="326">
        <v>0</v>
      </c>
      <c r="ESQ14" s="328">
        <f t="shared" si="1712"/>
        <v>52</v>
      </c>
      <c r="ESR14" s="254">
        <f t="shared" si="1713"/>
        <v>4.6428571428571432</v>
      </c>
      <c r="ESS14" s="326">
        <v>43</v>
      </c>
      <c r="EST14" s="327">
        <f t="shared" si="1714"/>
        <v>7.1192052980132452</v>
      </c>
      <c r="ESU14" s="326">
        <v>9</v>
      </c>
      <c r="ESV14" s="327">
        <f t="shared" si="1715"/>
        <v>1.768172888015717</v>
      </c>
      <c r="ESW14" s="326">
        <v>0</v>
      </c>
      <c r="ESX14" s="328">
        <f t="shared" si="1716"/>
        <v>52</v>
      </c>
      <c r="ESY14" s="254">
        <f t="shared" si="1717"/>
        <v>4.6720575022461821</v>
      </c>
      <c r="ESZ14" s="326">
        <v>42</v>
      </c>
      <c r="ETA14" s="327">
        <f t="shared" si="1718"/>
        <v>7.0000000000000009</v>
      </c>
      <c r="ETB14" s="326">
        <v>9</v>
      </c>
      <c r="ETC14" s="327">
        <f t="shared" si="1719"/>
        <v>1.7892644135188867</v>
      </c>
      <c r="ETD14" s="326">
        <v>0</v>
      </c>
      <c r="ETE14" s="328">
        <f t="shared" si="1720"/>
        <v>51</v>
      </c>
      <c r="ETF14" s="254">
        <f t="shared" si="1721"/>
        <v>4.6237533998186766</v>
      </c>
      <c r="ETG14" s="326">
        <v>42</v>
      </c>
      <c r="ETH14" s="327">
        <f t="shared" si="1722"/>
        <v>7.0588235294117645</v>
      </c>
      <c r="ETI14" s="326">
        <v>8</v>
      </c>
      <c r="ETJ14" s="327">
        <f t="shared" si="1723"/>
        <v>1.6194331983805668</v>
      </c>
      <c r="ETK14" s="326">
        <v>0</v>
      </c>
      <c r="ETL14" s="328">
        <f t="shared" si="1724"/>
        <v>50</v>
      </c>
      <c r="ETM14" s="254">
        <f t="shared" si="1725"/>
        <v>4.5913682277318637</v>
      </c>
      <c r="ETN14" s="326">
        <v>42</v>
      </c>
      <c r="ETO14" s="327">
        <f t="shared" si="1726"/>
        <v>7.0945945945945947</v>
      </c>
      <c r="ETP14" s="326">
        <v>8</v>
      </c>
      <c r="ETQ14" s="327">
        <f t="shared" si="1727"/>
        <v>1.6359918200409</v>
      </c>
      <c r="ETR14" s="326">
        <v>0</v>
      </c>
      <c r="ETS14" s="328">
        <f t="shared" si="1728"/>
        <v>50</v>
      </c>
      <c r="ETT14" s="254">
        <f t="shared" si="1729"/>
        <v>4.6253469010175765</v>
      </c>
      <c r="ETU14" s="326">
        <v>42</v>
      </c>
      <c r="ETV14" s="327">
        <f t="shared" si="1730"/>
        <v>7.1550255536626919</v>
      </c>
      <c r="ETW14" s="326">
        <v>8</v>
      </c>
      <c r="ETX14" s="327">
        <f t="shared" si="1731"/>
        <v>1.6494845360824744</v>
      </c>
      <c r="ETY14" s="326">
        <v>0</v>
      </c>
      <c r="ETZ14" s="328">
        <f t="shared" si="1732"/>
        <v>50</v>
      </c>
      <c r="EUA14" s="254">
        <f t="shared" si="1733"/>
        <v>4.6641791044776122</v>
      </c>
      <c r="EUB14" s="326">
        <v>42</v>
      </c>
      <c r="EUC14" s="327">
        <f t="shared" si="1734"/>
        <v>7.2413793103448283</v>
      </c>
      <c r="EUD14" s="326">
        <v>8</v>
      </c>
      <c r="EUE14" s="327">
        <f t="shared" si="1735"/>
        <v>1.6632016632016633</v>
      </c>
      <c r="EUF14" s="326">
        <v>0</v>
      </c>
      <c r="EUG14" s="328">
        <f t="shared" si="1736"/>
        <v>50</v>
      </c>
      <c r="EUH14" s="254">
        <f t="shared" si="1737"/>
        <v>4.7125353440150803</v>
      </c>
      <c r="EUI14" s="326">
        <v>42</v>
      </c>
      <c r="EUJ14" s="327">
        <f t="shared" si="1738"/>
        <v>7.2664359861591699</v>
      </c>
      <c r="EUK14" s="326">
        <v>8</v>
      </c>
      <c r="EUL14" s="327">
        <f t="shared" si="1739"/>
        <v>1.6842105263157894</v>
      </c>
      <c r="EUM14" s="326">
        <v>0</v>
      </c>
      <c r="EUN14" s="328">
        <f t="shared" si="1740"/>
        <v>50</v>
      </c>
      <c r="EUO14" s="254">
        <f t="shared" si="1741"/>
        <v>4.7483380816714149</v>
      </c>
      <c r="EUP14" s="326">
        <v>40</v>
      </c>
      <c r="EUQ14" s="327">
        <f t="shared" si="1742"/>
        <v>6.9808027923211169</v>
      </c>
      <c r="EUR14" s="326">
        <v>8</v>
      </c>
      <c r="EUS14" s="327">
        <f t="shared" si="1743"/>
        <v>1.7057569296375266</v>
      </c>
      <c r="EUT14" s="326">
        <v>0</v>
      </c>
      <c r="EUU14" s="328">
        <f t="shared" si="1744"/>
        <v>48</v>
      </c>
      <c r="EUV14" s="254">
        <f t="shared" si="1745"/>
        <v>4.6065259117082533</v>
      </c>
      <c r="EUW14" s="326">
        <v>40</v>
      </c>
      <c r="EUX14" s="327">
        <f t="shared" si="1746"/>
        <v>7.0175438596491224</v>
      </c>
      <c r="EUY14" s="326">
        <v>8</v>
      </c>
      <c r="EUZ14" s="327">
        <f t="shared" si="1747"/>
        <v>1.7316017316017316</v>
      </c>
      <c r="EVA14" s="326">
        <v>0</v>
      </c>
      <c r="EVB14" s="328">
        <f t="shared" si="1748"/>
        <v>48</v>
      </c>
      <c r="EVC14" s="254">
        <f t="shared" si="1749"/>
        <v>4.6511627906976747</v>
      </c>
      <c r="EVD14" s="326">
        <v>40</v>
      </c>
      <c r="EVE14" s="327">
        <f t="shared" si="1750"/>
        <v>7.1174377224199299</v>
      </c>
      <c r="EVF14" s="326">
        <v>8</v>
      </c>
      <c r="EVG14" s="327">
        <f t="shared" si="1751"/>
        <v>1.7391304347826086</v>
      </c>
      <c r="EVH14" s="326">
        <v>0</v>
      </c>
      <c r="EVI14" s="328">
        <f t="shared" si="1752"/>
        <v>48</v>
      </c>
      <c r="EVJ14" s="254">
        <f t="shared" si="1753"/>
        <v>4.6966731898238745</v>
      </c>
      <c r="EVK14" s="326">
        <v>40</v>
      </c>
      <c r="EVL14" s="327">
        <f t="shared" si="1754"/>
        <v>7.1556350626118066</v>
      </c>
      <c r="EVM14" s="326">
        <v>8</v>
      </c>
      <c r="EVN14" s="327">
        <f t="shared" si="1755"/>
        <v>1.7467248908296942</v>
      </c>
      <c r="EVO14" s="326">
        <v>0</v>
      </c>
      <c r="EVP14" s="328">
        <f t="shared" si="1756"/>
        <v>48</v>
      </c>
      <c r="EVQ14" s="254">
        <f t="shared" si="1757"/>
        <v>4.71976401179941</v>
      </c>
      <c r="EVR14" s="326">
        <v>40</v>
      </c>
      <c r="EVS14" s="327">
        <f t="shared" si="1758"/>
        <v>7.2072072072072073</v>
      </c>
      <c r="EVT14" s="326">
        <v>8</v>
      </c>
      <c r="EVU14" s="327">
        <f t="shared" si="1759"/>
        <v>1.7543859649122806</v>
      </c>
      <c r="EVV14" s="326">
        <v>0</v>
      </c>
      <c r="EVW14" s="328">
        <f t="shared" si="1760"/>
        <v>48</v>
      </c>
      <c r="EVX14" s="254">
        <f t="shared" si="1761"/>
        <v>4.7477744807121667</v>
      </c>
      <c r="EVY14" s="326">
        <v>40</v>
      </c>
      <c r="EVZ14" s="327">
        <f t="shared" si="1762"/>
        <v>7.2727272727272725</v>
      </c>
      <c r="EWA14" s="326">
        <v>8</v>
      </c>
      <c r="EWB14" s="327">
        <f t="shared" si="1763"/>
        <v>1.7660044150110374</v>
      </c>
      <c r="EWC14" s="326">
        <v>0</v>
      </c>
      <c r="EWD14" s="328">
        <f t="shared" si="1764"/>
        <v>48</v>
      </c>
      <c r="EWE14" s="254">
        <f t="shared" si="1765"/>
        <v>4.7856430707876374</v>
      </c>
      <c r="EWF14" s="326">
        <v>40</v>
      </c>
      <c r="EWG14" s="327">
        <f t="shared" si="1766"/>
        <v>7.2992700729926998</v>
      </c>
      <c r="EWH14" s="326">
        <v>8</v>
      </c>
      <c r="EWI14" s="327">
        <f t="shared" si="1767"/>
        <v>1.7699115044247788</v>
      </c>
      <c r="EWJ14" s="326">
        <v>0</v>
      </c>
      <c r="EWK14" s="328">
        <f t="shared" si="1768"/>
        <v>48</v>
      </c>
      <c r="EWL14" s="254">
        <f t="shared" si="1769"/>
        <v>4.8</v>
      </c>
      <c r="EWM14" s="326">
        <v>40</v>
      </c>
      <c r="EWN14" s="327">
        <f t="shared" si="1770"/>
        <v>7.3260073260073266</v>
      </c>
      <c r="EWO14" s="326">
        <v>8</v>
      </c>
      <c r="EWP14" s="327">
        <f t="shared" si="1771"/>
        <v>1.7857142857142856</v>
      </c>
      <c r="EWQ14" s="326">
        <v>0</v>
      </c>
      <c r="EWR14" s="328">
        <f t="shared" si="1772"/>
        <v>48</v>
      </c>
      <c r="EWS14" s="254">
        <f t="shared" si="1773"/>
        <v>4.8289738430583498</v>
      </c>
      <c r="EWT14" s="326">
        <v>40</v>
      </c>
      <c r="EWU14" s="327">
        <f t="shared" si="1774"/>
        <v>7.3394495412844041</v>
      </c>
      <c r="EWV14" s="326">
        <v>8</v>
      </c>
      <c r="EWW14" s="327">
        <f t="shared" si="1775"/>
        <v>1.7897091722595078</v>
      </c>
      <c r="EWX14" s="326">
        <v>0</v>
      </c>
      <c r="EWY14" s="328">
        <f t="shared" si="1776"/>
        <v>48</v>
      </c>
      <c r="EWZ14" s="254">
        <f t="shared" si="1777"/>
        <v>4.838709677419355</v>
      </c>
      <c r="EXA14" s="326">
        <v>40</v>
      </c>
      <c r="EXB14" s="327">
        <f t="shared" si="1778"/>
        <v>7.3937153419593349</v>
      </c>
      <c r="EXC14" s="326">
        <v>8</v>
      </c>
      <c r="EXD14" s="327">
        <f t="shared" si="1779"/>
        <v>1.7977528089887642</v>
      </c>
      <c r="EXE14" s="326">
        <v>0</v>
      </c>
      <c r="EXF14" s="328">
        <f t="shared" si="1780"/>
        <v>48</v>
      </c>
      <c r="EXG14" s="254">
        <f t="shared" si="1781"/>
        <v>4.8681541582150096</v>
      </c>
      <c r="EXH14" s="326">
        <v>40</v>
      </c>
      <c r="EXI14" s="327">
        <f t="shared" si="1782"/>
        <v>7.421150278293136</v>
      </c>
      <c r="EXJ14" s="326">
        <v>8</v>
      </c>
      <c r="EXK14" s="327">
        <f t="shared" si="1783"/>
        <v>1.809954751131222</v>
      </c>
      <c r="EXL14" s="326">
        <v>0</v>
      </c>
      <c r="EXM14" s="328">
        <f t="shared" si="1784"/>
        <v>48</v>
      </c>
      <c r="EXN14" s="254">
        <f t="shared" si="1785"/>
        <v>4.8929663608562688</v>
      </c>
      <c r="EXO14" s="326">
        <v>40</v>
      </c>
      <c r="EXP14" s="327">
        <f t="shared" si="1786"/>
        <v>7.4626865671641784</v>
      </c>
      <c r="EXQ14" s="326">
        <v>8</v>
      </c>
      <c r="EXR14" s="327">
        <f t="shared" si="1787"/>
        <v>1.8181818181818181</v>
      </c>
      <c r="EXS14" s="326">
        <v>0</v>
      </c>
      <c r="EXT14" s="328">
        <f t="shared" si="1788"/>
        <v>48</v>
      </c>
      <c r="EXU14" s="254">
        <f t="shared" si="1789"/>
        <v>4.918032786885246</v>
      </c>
      <c r="EXV14" s="326">
        <v>39</v>
      </c>
      <c r="EXW14" s="327">
        <f t="shared" si="1790"/>
        <v>7.3308270676691727</v>
      </c>
      <c r="EXX14" s="326">
        <v>8</v>
      </c>
      <c r="EXY14" s="327">
        <f t="shared" si="1791"/>
        <v>1.8264840182648401</v>
      </c>
      <c r="EXZ14" s="326">
        <v>0</v>
      </c>
      <c r="EYA14" s="328">
        <f t="shared" si="1792"/>
        <v>47</v>
      </c>
      <c r="EYB14" s="254">
        <f t="shared" si="1793"/>
        <v>4.8453608247422686</v>
      </c>
      <c r="EYC14" s="326">
        <v>38</v>
      </c>
      <c r="EYD14" s="327">
        <f t="shared" si="1794"/>
        <v>7.1969696969696972</v>
      </c>
      <c r="EYE14" s="326">
        <v>8</v>
      </c>
      <c r="EYF14" s="327">
        <f t="shared" si="1795"/>
        <v>1.8306636155606408</v>
      </c>
      <c r="EYG14" s="326">
        <v>0</v>
      </c>
      <c r="EYH14" s="328">
        <f t="shared" si="1796"/>
        <v>46</v>
      </c>
      <c r="EYI14" s="254">
        <f t="shared" si="1797"/>
        <v>4.766839378238342</v>
      </c>
      <c r="EYJ14" s="326">
        <v>38</v>
      </c>
      <c r="EYK14" s="327">
        <f t="shared" si="1798"/>
        <v>7.2106261859582546</v>
      </c>
      <c r="EYL14" s="326">
        <v>8</v>
      </c>
      <c r="EYM14" s="327">
        <f t="shared" si="1799"/>
        <v>1.8390804597701149</v>
      </c>
      <c r="EYN14" s="326">
        <v>0</v>
      </c>
      <c r="EYO14" s="328">
        <f t="shared" si="1800"/>
        <v>46</v>
      </c>
      <c r="EYP14" s="254">
        <f t="shared" si="1801"/>
        <v>4.7817047817047822</v>
      </c>
      <c r="EYQ14" s="326">
        <v>38</v>
      </c>
      <c r="EYR14" s="327">
        <f t="shared" si="1802"/>
        <v>7.2519083969465647</v>
      </c>
      <c r="EYS14" s="326">
        <v>8</v>
      </c>
      <c r="EYT14" s="327">
        <f t="shared" si="1803"/>
        <v>1.8433179723502304</v>
      </c>
      <c r="EYU14" s="326">
        <v>0</v>
      </c>
      <c r="EYV14" s="328">
        <f t="shared" si="1804"/>
        <v>46</v>
      </c>
      <c r="EYW14" s="254">
        <f t="shared" si="1805"/>
        <v>4.8016701461377869</v>
      </c>
      <c r="EYX14" s="326">
        <v>37</v>
      </c>
      <c r="EYY14" s="327">
        <f t="shared" si="1806"/>
        <v>7.1290944123314066</v>
      </c>
      <c r="EYZ14" s="326">
        <v>8</v>
      </c>
      <c r="EZA14" s="327">
        <f t="shared" si="1807"/>
        <v>1.8433179723502304</v>
      </c>
      <c r="EZB14" s="326">
        <v>0</v>
      </c>
      <c r="EZC14" s="328">
        <f t="shared" si="1808"/>
        <v>45</v>
      </c>
      <c r="EZD14" s="254">
        <f t="shared" si="1809"/>
        <v>4.7219307450157402</v>
      </c>
      <c r="EZE14" s="326">
        <v>37</v>
      </c>
      <c r="EZF14" s="327">
        <f t="shared" si="1810"/>
        <v>7.1566731141199229</v>
      </c>
      <c r="EZG14" s="326">
        <v>8</v>
      </c>
      <c r="EZH14" s="327">
        <f t="shared" si="1811"/>
        <v>1.8475750577367205</v>
      </c>
      <c r="EZI14" s="326">
        <v>0</v>
      </c>
      <c r="EZJ14" s="328">
        <f t="shared" si="1812"/>
        <v>45</v>
      </c>
      <c r="EZK14" s="254">
        <f t="shared" si="1813"/>
        <v>4.7368421052631584</v>
      </c>
      <c r="EZL14" s="326">
        <v>37</v>
      </c>
      <c r="EZM14" s="327">
        <f t="shared" si="1814"/>
        <v>7.1844660194174752</v>
      </c>
      <c r="EZN14" s="326">
        <v>8</v>
      </c>
      <c r="EZO14" s="327">
        <f t="shared" si="1815"/>
        <v>1.8561484918793503</v>
      </c>
      <c r="EZP14" s="326">
        <v>0</v>
      </c>
      <c r="EZQ14" s="328">
        <f t="shared" si="1816"/>
        <v>45</v>
      </c>
      <c r="EZR14" s="254">
        <f t="shared" si="1817"/>
        <v>4.7568710359408035</v>
      </c>
      <c r="EZS14" s="326">
        <v>37</v>
      </c>
      <c r="EZT14" s="327">
        <f t="shared" si="1818"/>
        <v>7.2265625</v>
      </c>
      <c r="EZU14" s="326">
        <v>8</v>
      </c>
      <c r="EZV14" s="327">
        <f t="shared" si="1819"/>
        <v>1.8648018648018647</v>
      </c>
      <c r="EZW14" s="326">
        <v>0</v>
      </c>
      <c r="EZX14" s="328">
        <f t="shared" si="1820"/>
        <v>45</v>
      </c>
      <c r="EZY14" s="254">
        <f t="shared" si="1821"/>
        <v>4.7821466524973433</v>
      </c>
      <c r="EZZ14" s="326">
        <v>36</v>
      </c>
      <c r="FAA14" s="327">
        <f t="shared" si="1822"/>
        <v>7.0726915520628681</v>
      </c>
      <c r="FAB14" s="326">
        <v>8</v>
      </c>
      <c r="FAC14" s="327">
        <f t="shared" si="1823"/>
        <v>1.873536299765808</v>
      </c>
      <c r="FAD14" s="326">
        <v>0</v>
      </c>
      <c r="FAE14" s="328">
        <f t="shared" si="1824"/>
        <v>44</v>
      </c>
      <c r="FAF14" s="254">
        <f t="shared" si="1825"/>
        <v>4.700854700854701</v>
      </c>
      <c r="FAG14" s="326">
        <v>35</v>
      </c>
      <c r="FAH14" s="327">
        <f t="shared" si="1826"/>
        <v>6.8897637795275593</v>
      </c>
      <c r="FAI14" s="326">
        <v>8</v>
      </c>
      <c r="FAJ14" s="327">
        <f t="shared" si="1827"/>
        <v>1.873536299765808</v>
      </c>
      <c r="FAK14" s="326">
        <v>0</v>
      </c>
      <c r="FAL14" s="328">
        <f t="shared" si="1828"/>
        <v>43</v>
      </c>
      <c r="FAM14" s="254">
        <f t="shared" si="1829"/>
        <v>4.5989304812834222</v>
      </c>
      <c r="FAN14" s="326">
        <v>35</v>
      </c>
      <c r="FAO14" s="327">
        <f t="shared" si="1830"/>
        <v>6.8897637795275593</v>
      </c>
      <c r="FAP14" s="326">
        <v>8</v>
      </c>
      <c r="FAQ14" s="327">
        <f t="shared" si="1831"/>
        <v>1.8779342723004695</v>
      </c>
      <c r="FAR14" s="326">
        <v>0</v>
      </c>
      <c r="FAS14" s="328">
        <f t="shared" si="1832"/>
        <v>43</v>
      </c>
      <c r="FAT14" s="254">
        <f t="shared" si="1833"/>
        <v>4.6038543897216275</v>
      </c>
      <c r="FAU14" s="326">
        <v>34</v>
      </c>
      <c r="FAV14" s="327">
        <f t="shared" si="1834"/>
        <v>6.7061143984220903</v>
      </c>
      <c r="FAW14" s="326">
        <v>8</v>
      </c>
      <c r="FAX14" s="327">
        <f t="shared" si="1835"/>
        <v>1.8779342723004695</v>
      </c>
      <c r="FAY14" s="326">
        <v>0</v>
      </c>
      <c r="FAZ14" s="328">
        <f t="shared" si="1836"/>
        <v>42</v>
      </c>
      <c r="FBA14" s="254">
        <f t="shared" si="1837"/>
        <v>4.501607717041801</v>
      </c>
      <c r="FBB14" s="326">
        <v>34</v>
      </c>
      <c r="FBC14" s="327">
        <f t="shared" si="1838"/>
        <v>6.7594433399602387</v>
      </c>
      <c r="FBD14" s="326">
        <v>8</v>
      </c>
      <c r="FBE14" s="327">
        <f t="shared" si="1839"/>
        <v>1.8779342723004695</v>
      </c>
      <c r="FBF14" s="326">
        <v>0</v>
      </c>
      <c r="FBG14" s="328">
        <f t="shared" si="1840"/>
        <v>42</v>
      </c>
      <c r="FBH14" s="254">
        <f t="shared" si="1841"/>
        <v>4.520990312163617</v>
      </c>
      <c r="FBI14" s="326">
        <v>33</v>
      </c>
      <c r="FBJ14" s="327">
        <f t="shared" si="1842"/>
        <v>6.5868263473053901</v>
      </c>
      <c r="FBK14" s="326">
        <v>8</v>
      </c>
      <c r="FBL14" s="327">
        <f t="shared" si="1843"/>
        <v>1.8867924528301887</v>
      </c>
      <c r="FBM14" s="326">
        <v>0</v>
      </c>
      <c r="FBN14" s="328">
        <f t="shared" si="1844"/>
        <v>41</v>
      </c>
      <c r="FBO14" s="254">
        <f t="shared" si="1845"/>
        <v>4.4324324324324325</v>
      </c>
      <c r="FBP14" s="326">
        <v>33</v>
      </c>
      <c r="FBQ14" s="327">
        <f t="shared" si="1846"/>
        <v>6.6000000000000005</v>
      </c>
      <c r="FBR14" s="326">
        <v>8</v>
      </c>
      <c r="FBS14" s="327">
        <f t="shared" si="1847"/>
        <v>1.9002375296912115</v>
      </c>
      <c r="FBT14" s="326">
        <v>0</v>
      </c>
      <c r="FBU14" s="328">
        <f t="shared" si="1848"/>
        <v>41</v>
      </c>
      <c r="FBV14" s="254">
        <f t="shared" si="1849"/>
        <v>4.451682953311618</v>
      </c>
      <c r="FBW14" s="326">
        <v>33</v>
      </c>
      <c r="FBX14" s="327">
        <f t="shared" si="1850"/>
        <v>6.6000000000000005</v>
      </c>
      <c r="FBY14" s="326">
        <v>8</v>
      </c>
      <c r="FBZ14" s="327">
        <f t="shared" si="1851"/>
        <v>1.9047619047619049</v>
      </c>
      <c r="FCA14" s="326">
        <v>0</v>
      </c>
      <c r="FCB14" s="328">
        <f t="shared" si="1852"/>
        <v>41</v>
      </c>
      <c r="FCC14" s="254">
        <f t="shared" si="1853"/>
        <v>4.4565217391304346</v>
      </c>
      <c r="FCD14" s="326">
        <v>33</v>
      </c>
      <c r="FCE14" s="327">
        <f t="shared" si="1854"/>
        <v>6.6132264529058116</v>
      </c>
      <c r="FCF14" s="326">
        <v>8</v>
      </c>
      <c r="FCG14" s="327">
        <f t="shared" si="1855"/>
        <v>1.9047619047619049</v>
      </c>
      <c r="FCH14" s="326">
        <v>0</v>
      </c>
      <c r="FCI14" s="328">
        <f t="shared" si="1856"/>
        <v>41</v>
      </c>
      <c r="FCJ14" s="254">
        <f t="shared" si="1857"/>
        <v>4.4613710554951034</v>
      </c>
      <c r="FCK14" s="326">
        <v>33</v>
      </c>
      <c r="FCL14" s="327">
        <f t="shared" si="1858"/>
        <v>6.6132264529058116</v>
      </c>
      <c r="FCM14" s="326">
        <v>8</v>
      </c>
      <c r="FCN14" s="327">
        <f t="shared" si="1859"/>
        <v>1.9047619047619049</v>
      </c>
      <c r="FCO14" s="326">
        <v>0</v>
      </c>
      <c r="FCP14" s="328">
        <f t="shared" si="1860"/>
        <v>41</v>
      </c>
      <c r="FCQ14" s="254">
        <f t="shared" si="1861"/>
        <v>4.4613710554951034</v>
      </c>
      <c r="FCR14" s="326">
        <v>33</v>
      </c>
      <c r="FCS14" s="327">
        <f t="shared" si="1862"/>
        <v>6.6132264529058116</v>
      </c>
      <c r="FCT14" s="326">
        <v>8</v>
      </c>
      <c r="FCU14" s="327">
        <f t="shared" si="1863"/>
        <v>1.9138755980861244</v>
      </c>
      <c r="FCV14" s="326">
        <v>0</v>
      </c>
      <c r="FCW14" s="328">
        <f t="shared" si="1864"/>
        <v>41</v>
      </c>
      <c r="FCX14" s="254">
        <f t="shared" si="1865"/>
        <v>4.4711014176663033</v>
      </c>
      <c r="FCY14" s="326">
        <v>33</v>
      </c>
      <c r="FCZ14" s="327">
        <f t="shared" si="1866"/>
        <v>6.6265060240963862</v>
      </c>
      <c r="FDA14" s="326">
        <v>8</v>
      </c>
      <c r="FDB14" s="327">
        <f t="shared" si="1867"/>
        <v>1.9138755980861244</v>
      </c>
      <c r="FDC14" s="326">
        <v>0</v>
      </c>
      <c r="FDD14" s="328">
        <f t="shared" si="1868"/>
        <v>41</v>
      </c>
      <c r="FDE14" s="254">
        <f t="shared" si="1869"/>
        <v>4.4759825327510914</v>
      </c>
      <c r="FDF14" s="326">
        <v>32</v>
      </c>
      <c r="FDG14" s="327">
        <f t="shared" si="1870"/>
        <v>6.4646464646464645</v>
      </c>
      <c r="FDH14" s="326">
        <v>8</v>
      </c>
      <c r="FDI14" s="327">
        <f t="shared" si="1871"/>
        <v>1.9230769230769231</v>
      </c>
      <c r="FDJ14" s="326">
        <v>0</v>
      </c>
      <c r="FDK14" s="328">
        <f t="shared" si="1872"/>
        <v>40</v>
      </c>
      <c r="FDL14" s="254">
        <f t="shared" si="1873"/>
        <v>4.3907793633369927</v>
      </c>
      <c r="FDM14" s="326">
        <v>32</v>
      </c>
      <c r="FDN14" s="327">
        <f t="shared" si="1874"/>
        <v>6.4777327935222671</v>
      </c>
      <c r="FDO14" s="326">
        <v>8</v>
      </c>
      <c r="FDP14" s="327">
        <f t="shared" si="1875"/>
        <v>1.9230769230769231</v>
      </c>
      <c r="FDQ14" s="326">
        <v>0</v>
      </c>
      <c r="FDR14" s="328">
        <f t="shared" si="1876"/>
        <v>40</v>
      </c>
      <c r="FDS14" s="254">
        <f t="shared" si="1877"/>
        <v>4.395604395604396</v>
      </c>
      <c r="FDT14" s="326">
        <v>32</v>
      </c>
      <c r="FDU14" s="327">
        <f t="shared" si="1878"/>
        <v>6.5040650406504072</v>
      </c>
      <c r="FDV14" s="326">
        <v>8</v>
      </c>
      <c r="FDW14" s="327">
        <f t="shared" si="1879"/>
        <v>1.9230769230769231</v>
      </c>
      <c r="FDX14" s="326">
        <v>0</v>
      </c>
      <c r="FDY14" s="328">
        <f t="shared" si="1880"/>
        <v>40</v>
      </c>
      <c r="FDZ14" s="254">
        <f t="shared" si="1881"/>
        <v>4.4052863436123353</v>
      </c>
      <c r="FEA14" s="326">
        <v>32</v>
      </c>
      <c r="FEB14" s="327">
        <f t="shared" si="1882"/>
        <v>6.5306122448979593</v>
      </c>
      <c r="FEC14" s="326">
        <v>8</v>
      </c>
      <c r="FED14" s="327">
        <f t="shared" si="1883"/>
        <v>1.9230769230769231</v>
      </c>
      <c r="FEE14" s="326">
        <v>0</v>
      </c>
      <c r="FEF14" s="328">
        <f t="shared" si="1884"/>
        <v>40</v>
      </c>
      <c r="FEG14" s="254">
        <f t="shared" si="1885"/>
        <v>4.4150110375275942</v>
      </c>
      <c r="FEH14" s="326">
        <v>31</v>
      </c>
      <c r="FEI14" s="327">
        <f t="shared" si="1886"/>
        <v>6.3524590163934427</v>
      </c>
      <c r="FEJ14" s="326">
        <v>8</v>
      </c>
      <c r="FEK14" s="327">
        <f t="shared" si="1887"/>
        <v>1.9277108433734942</v>
      </c>
      <c r="FEL14" s="326">
        <v>0</v>
      </c>
      <c r="FEM14" s="328">
        <f t="shared" si="1888"/>
        <v>39</v>
      </c>
      <c r="FEN14" s="254">
        <f t="shared" si="1889"/>
        <v>4.3189368770764114</v>
      </c>
      <c r="FEO14" s="326">
        <v>31</v>
      </c>
      <c r="FEP14" s="327">
        <f t="shared" si="1890"/>
        <v>6.3524590163934427</v>
      </c>
      <c r="FEQ14" s="326">
        <v>8</v>
      </c>
      <c r="FER14" s="327">
        <f t="shared" si="1891"/>
        <v>1.9277108433734942</v>
      </c>
      <c r="FES14" s="326">
        <v>0</v>
      </c>
      <c r="FET14" s="328">
        <f t="shared" si="1892"/>
        <v>39</v>
      </c>
      <c r="FEU14" s="254">
        <f t="shared" si="1893"/>
        <v>4.3189368770764114</v>
      </c>
      <c r="FEV14" s="326">
        <v>31</v>
      </c>
      <c r="FEW14" s="327">
        <f t="shared" si="1894"/>
        <v>6.3524590163934427</v>
      </c>
      <c r="FEX14" s="326">
        <v>8</v>
      </c>
      <c r="FEY14" s="327">
        <f t="shared" si="1895"/>
        <v>1.9277108433734942</v>
      </c>
      <c r="FEZ14" s="326">
        <v>0</v>
      </c>
      <c r="FFA14" s="328">
        <f t="shared" si="1896"/>
        <v>39</v>
      </c>
      <c r="FFB14" s="254">
        <f t="shared" si="1897"/>
        <v>4.3189368770764114</v>
      </c>
      <c r="FFC14" s="326">
        <v>30</v>
      </c>
      <c r="FFD14" s="327">
        <f t="shared" si="1898"/>
        <v>6.1601642710472273</v>
      </c>
      <c r="FFE14" s="326">
        <v>8</v>
      </c>
      <c r="FFF14" s="327">
        <f t="shared" si="1899"/>
        <v>1.9277108433734942</v>
      </c>
      <c r="FFG14" s="326">
        <v>0</v>
      </c>
      <c r="FFH14" s="328">
        <f t="shared" si="1900"/>
        <v>38</v>
      </c>
      <c r="FFI14" s="254">
        <f t="shared" si="1901"/>
        <v>4.2128603104212861</v>
      </c>
      <c r="FFJ14" s="326">
        <v>30</v>
      </c>
      <c r="FFK14" s="327">
        <f t="shared" si="1902"/>
        <v>6.1601642710472273</v>
      </c>
      <c r="FFL14" s="326">
        <v>8</v>
      </c>
      <c r="FFM14" s="327">
        <f t="shared" si="1903"/>
        <v>1.9277108433734942</v>
      </c>
      <c r="FFN14" s="326">
        <v>0</v>
      </c>
      <c r="FFO14" s="328">
        <f t="shared" si="1904"/>
        <v>38</v>
      </c>
      <c r="FFP14" s="254">
        <f t="shared" si="1905"/>
        <v>4.2128603104212861</v>
      </c>
      <c r="FFQ14" s="326">
        <v>30</v>
      </c>
      <c r="FFR14" s="327">
        <f t="shared" si="1906"/>
        <v>6.1601642710472273</v>
      </c>
      <c r="FFS14" s="326">
        <v>8</v>
      </c>
      <c r="FFT14" s="327">
        <f t="shared" si="1907"/>
        <v>1.9277108433734942</v>
      </c>
      <c r="FFU14" s="326">
        <v>0</v>
      </c>
      <c r="FFV14" s="328">
        <f t="shared" si="1908"/>
        <v>38</v>
      </c>
      <c r="FFW14" s="254">
        <f t="shared" si="1909"/>
        <v>4.2128603104212861</v>
      </c>
      <c r="FFX14" s="326">
        <v>30</v>
      </c>
      <c r="FFY14" s="327">
        <f t="shared" si="1910"/>
        <v>6.1601642710472273</v>
      </c>
      <c r="FFZ14" s="326">
        <v>8</v>
      </c>
      <c r="FGA14" s="327">
        <f t="shared" si="1911"/>
        <v>1.9277108433734942</v>
      </c>
      <c r="FGB14" s="326">
        <v>0</v>
      </c>
      <c r="FGC14" s="328">
        <f t="shared" si="1912"/>
        <v>38</v>
      </c>
      <c r="FGD14" s="254">
        <f t="shared" si="1913"/>
        <v>4.2128603104212861</v>
      </c>
      <c r="FGE14" s="326">
        <v>30</v>
      </c>
      <c r="FGF14" s="327">
        <f t="shared" si="1914"/>
        <v>6.2111801242236027</v>
      </c>
      <c r="FGG14" s="326">
        <v>8</v>
      </c>
      <c r="FGH14" s="327">
        <f t="shared" si="1915"/>
        <v>1.932367149758454</v>
      </c>
      <c r="FGI14" s="326">
        <v>0</v>
      </c>
      <c r="FGJ14" s="328">
        <f t="shared" si="1916"/>
        <v>38</v>
      </c>
      <c r="FGK14" s="254">
        <f t="shared" si="1917"/>
        <v>4.2363433667781498</v>
      </c>
      <c r="FGL14" s="326">
        <v>30</v>
      </c>
      <c r="FGM14" s="327">
        <f t="shared" si="1918"/>
        <v>6.2240663900414939</v>
      </c>
      <c r="FGN14" s="326">
        <v>8</v>
      </c>
      <c r="FGO14" s="327">
        <f t="shared" si="1919"/>
        <v>1.937046004842615</v>
      </c>
      <c r="FGP14" s="326">
        <v>0</v>
      </c>
      <c r="FGQ14" s="328">
        <f t="shared" si="1920"/>
        <v>38</v>
      </c>
      <c r="FGR14" s="254">
        <f t="shared" si="1921"/>
        <v>4.2458100558659213</v>
      </c>
      <c r="FGS14" s="326">
        <v>30</v>
      </c>
      <c r="FGT14" s="327">
        <f t="shared" si="1922"/>
        <v>6.2240663900414939</v>
      </c>
      <c r="FGU14" s="326">
        <v>8</v>
      </c>
      <c r="FGV14" s="327">
        <f t="shared" si="1923"/>
        <v>1.9464720194647203</v>
      </c>
      <c r="FGW14" s="326">
        <v>0</v>
      </c>
      <c r="FGX14" s="328">
        <f t="shared" si="1924"/>
        <v>38</v>
      </c>
      <c r="FGY14" s="254">
        <f t="shared" si="1925"/>
        <v>4.2553191489361701</v>
      </c>
      <c r="FGZ14" s="326">
        <v>30</v>
      </c>
      <c r="FHA14" s="327">
        <f t="shared" si="1926"/>
        <v>6.2630480167014611</v>
      </c>
      <c r="FHB14" s="326">
        <v>8</v>
      </c>
      <c r="FHC14" s="327">
        <f t="shared" si="1927"/>
        <v>1.9464720194647203</v>
      </c>
      <c r="FHD14" s="326">
        <v>0</v>
      </c>
      <c r="FHE14" s="328">
        <f t="shared" si="1928"/>
        <v>38</v>
      </c>
      <c r="FHF14" s="254">
        <f t="shared" si="1929"/>
        <v>4.2696629213483144</v>
      </c>
      <c r="FHG14" s="326">
        <v>30</v>
      </c>
      <c r="FHH14" s="327">
        <f t="shared" si="1930"/>
        <v>6.2761506276150625</v>
      </c>
      <c r="FHI14" s="326">
        <v>8</v>
      </c>
      <c r="FHJ14" s="327">
        <f t="shared" si="1931"/>
        <v>1.9512195121951219</v>
      </c>
      <c r="FHK14" s="326">
        <v>0</v>
      </c>
      <c r="FHL14" s="328">
        <f t="shared" si="1932"/>
        <v>38</v>
      </c>
      <c r="FHM14" s="254">
        <f t="shared" si="1933"/>
        <v>4.2792792792792795</v>
      </c>
      <c r="FHN14" s="326">
        <v>30</v>
      </c>
      <c r="FHO14" s="327">
        <f t="shared" si="1934"/>
        <v>6.2893081761006293</v>
      </c>
      <c r="FHP14" s="326">
        <v>8</v>
      </c>
      <c r="FHQ14" s="327">
        <f t="shared" si="1935"/>
        <v>1.9559902200488997</v>
      </c>
      <c r="FHR14" s="326">
        <v>0</v>
      </c>
      <c r="FHS14" s="328">
        <f t="shared" si="1936"/>
        <v>38</v>
      </c>
      <c r="FHT14" s="254">
        <f t="shared" si="1937"/>
        <v>4.288939051918736</v>
      </c>
      <c r="FHU14" s="326">
        <v>30</v>
      </c>
      <c r="FHV14" s="327">
        <f t="shared" si="1938"/>
        <v>6.3025210084033612</v>
      </c>
      <c r="FHW14" s="326">
        <v>8</v>
      </c>
      <c r="FHX14" s="327">
        <f t="shared" si="1939"/>
        <v>1.9607843137254901</v>
      </c>
      <c r="FHY14" s="326">
        <v>0</v>
      </c>
      <c r="FHZ14" s="328">
        <f t="shared" si="1940"/>
        <v>38</v>
      </c>
      <c r="FIA14" s="254">
        <f t="shared" si="1941"/>
        <v>4.2986425339366514</v>
      </c>
      <c r="FIB14" s="326">
        <v>30</v>
      </c>
      <c r="FIC14" s="327">
        <f t="shared" si="1942"/>
        <v>6.3025210084033612</v>
      </c>
      <c r="FID14" s="326">
        <v>8</v>
      </c>
      <c r="FIE14" s="327">
        <f t="shared" si="1943"/>
        <v>1.9656019656019657</v>
      </c>
      <c r="FIF14" s="326">
        <v>0</v>
      </c>
      <c r="FIG14" s="328">
        <f t="shared" si="1944"/>
        <v>38</v>
      </c>
      <c r="FIH14" s="254">
        <f t="shared" si="1945"/>
        <v>4.3035107587768966</v>
      </c>
      <c r="FII14" s="326">
        <v>30</v>
      </c>
      <c r="FIJ14" s="327">
        <f t="shared" si="1946"/>
        <v>6.3025210084033612</v>
      </c>
      <c r="FIK14" s="326">
        <v>8</v>
      </c>
      <c r="FIL14" s="327">
        <f t="shared" si="1947"/>
        <v>1.9704433497536946</v>
      </c>
      <c r="FIM14" s="326">
        <v>0</v>
      </c>
      <c r="FIN14" s="328">
        <f t="shared" si="1948"/>
        <v>38</v>
      </c>
      <c r="FIO14" s="254">
        <f t="shared" si="1949"/>
        <v>4.308390022675737</v>
      </c>
      <c r="FIP14" s="326">
        <v>30</v>
      </c>
      <c r="FIQ14" s="327">
        <f t="shared" si="1950"/>
        <v>6.3157894736842106</v>
      </c>
      <c r="FIR14" s="326">
        <v>8</v>
      </c>
      <c r="FIS14" s="327">
        <f t="shared" si="1951"/>
        <v>1.9704433497536946</v>
      </c>
      <c r="FIT14" s="326">
        <v>0</v>
      </c>
      <c r="FIU14" s="328">
        <f t="shared" si="1952"/>
        <v>38</v>
      </c>
      <c r="FIV14" s="254">
        <f t="shared" si="1953"/>
        <v>4.3132803632236092</v>
      </c>
      <c r="FIW14" s="326">
        <v>30</v>
      </c>
      <c r="FIX14" s="327">
        <f t="shared" si="1954"/>
        <v>6.3157894736842106</v>
      </c>
      <c r="FIY14" s="326">
        <v>8</v>
      </c>
      <c r="FIZ14" s="327">
        <f t="shared" si="1955"/>
        <v>1.9753086419753085</v>
      </c>
      <c r="FJA14" s="326">
        <v>0</v>
      </c>
      <c r="FJB14" s="328">
        <f t="shared" si="1956"/>
        <v>38</v>
      </c>
      <c r="FJC14" s="254">
        <f t="shared" si="1957"/>
        <v>4.3181818181818183</v>
      </c>
      <c r="FJD14" s="326">
        <v>30</v>
      </c>
      <c r="FJE14" s="327">
        <f t="shared" si="1958"/>
        <v>6.3291139240506329</v>
      </c>
      <c r="FJF14" s="326">
        <v>8</v>
      </c>
      <c r="FJG14" s="327">
        <f t="shared" si="1959"/>
        <v>1.9851116625310175</v>
      </c>
      <c r="FJH14" s="326">
        <v>0</v>
      </c>
      <c r="FJI14" s="328">
        <f t="shared" si="1960"/>
        <v>38</v>
      </c>
      <c r="FJJ14" s="254">
        <f t="shared" si="1961"/>
        <v>4.3329532497149374</v>
      </c>
      <c r="FJK14" s="326">
        <v>30</v>
      </c>
      <c r="FJL14" s="327">
        <f t="shared" si="1962"/>
        <v>6.3559322033898304</v>
      </c>
      <c r="FJM14" s="326">
        <v>8</v>
      </c>
      <c r="FJN14" s="327">
        <f t="shared" si="1963"/>
        <v>1.9851116625310175</v>
      </c>
      <c r="FJO14" s="326">
        <v>0</v>
      </c>
      <c r="FJP14" s="328">
        <f t="shared" si="1964"/>
        <v>38</v>
      </c>
      <c r="FJQ14" s="254">
        <f t="shared" si="1965"/>
        <v>4.3428571428571425</v>
      </c>
      <c r="FJR14" s="326">
        <v>30</v>
      </c>
      <c r="FJS14" s="327">
        <f t="shared" si="1966"/>
        <v>6.3829787234042552</v>
      </c>
      <c r="FJT14" s="326">
        <v>8</v>
      </c>
      <c r="FJU14" s="327">
        <f t="shared" si="1967"/>
        <v>1.9851116625310175</v>
      </c>
      <c r="FJV14" s="326">
        <v>0</v>
      </c>
      <c r="FJW14" s="328">
        <f t="shared" si="1968"/>
        <v>38</v>
      </c>
      <c r="FJX14" s="254">
        <f t="shared" si="1969"/>
        <v>4.3528064146620844</v>
      </c>
      <c r="FJY14" s="326">
        <v>30</v>
      </c>
      <c r="FJZ14" s="327">
        <f t="shared" si="1970"/>
        <v>6.3829787234042552</v>
      </c>
      <c r="FKA14" s="326">
        <v>8</v>
      </c>
      <c r="FKB14" s="327">
        <f t="shared" si="1971"/>
        <v>1.9851116625310175</v>
      </c>
      <c r="FKC14" s="326">
        <v>0</v>
      </c>
      <c r="FKD14" s="328">
        <f t="shared" si="1972"/>
        <v>38</v>
      </c>
      <c r="FKE14" s="254">
        <f t="shared" si="1973"/>
        <v>4.3528064146620844</v>
      </c>
      <c r="FKF14" s="326">
        <v>30</v>
      </c>
      <c r="FKG14" s="327">
        <f t="shared" si="1974"/>
        <v>6.3829787234042552</v>
      </c>
      <c r="FKH14" s="326">
        <v>8</v>
      </c>
      <c r="FKI14" s="327">
        <f t="shared" si="1975"/>
        <v>1.9900497512437811</v>
      </c>
      <c r="FKJ14" s="326">
        <v>0</v>
      </c>
      <c r="FKK14" s="328">
        <f t="shared" si="1976"/>
        <v>38</v>
      </c>
      <c r="FKL14" s="254">
        <f t="shared" si="1977"/>
        <v>4.3577981651376145</v>
      </c>
      <c r="FKM14" s="326">
        <v>30</v>
      </c>
      <c r="FKN14" s="327">
        <f t="shared" si="1978"/>
        <v>6.4102564102564097</v>
      </c>
      <c r="FKO14" s="326">
        <v>8</v>
      </c>
      <c r="FKP14" s="327">
        <f t="shared" si="1979"/>
        <v>1.9900497512437811</v>
      </c>
      <c r="FKQ14" s="326">
        <v>0</v>
      </c>
      <c r="FKR14" s="328">
        <f t="shared" si="1980"/>
        <v>38</v>
      </c>
      <c r="FKS14" s="254">
        <f t="shared" si="1981"/>
        <v>4.3678160919540225</v>
      </c>
      <c r="FKT14" s="326">
        <v>30</v>
      </c>
      <c r="FKU14" s="327">
        <f t="shared" si="1982"/>
        <v>6.4239828693790146</v>
      </c>
      <c r="FKV14" s="326">
        <v>8</v>
      </c>
      <c r="FKW14" s="327">
        <f t="shared" si="1983"/>
        <v>2.0050125313283207</v>
      </c>
      <c r="FKX14" s="326">
        <v>0</v>
      </c>
      <c r="FKY14" s="328">
        <f t="shared" si="1984"/>
        <v>38</v>
      </c>
      <c r="FKZ14" s="254">
        <f t="shared" si="1985"/>
        <v>4.3879907621247112</v>
      </c>
      <c r="FLA14" s="326">
        <v>30</v>
      </c>
      <c r="FLB14" s="327">
        <f t="shared" si="1986"/>
        <v>6.4377682403433472</v>
      </c>
      <c r="FLC14" s="326">
        <v>8</v>
      </c>
      <c r="FLD14" s="327">
        <f t="shared" si="1987"/>
        <v>2.0100502512562812</v>
      </c>
      <c r="FLE14" s="326">
        <v>0</v>
      </c>
      <c r="FLF14" s="328">
        <f t="shared" si="1988"/>
        <v>38</v>
      </c>
      <c r="FLG14" s="254">
        <f t="shared" si="1989"/>
        <v>4.3981481481481479</v>
      </c>
      <c r="FLH14" s="326">
        <v>30</v>
      </c>
      <c r="FLI14" s="327">
        <f t="shared" si="1990"/>
        <v>6.4516129032258061</v>
      </c>
      <c r="FLJ14" s="326">
        <v>8</v>
      </c>
      <c r="FLK14" s="327">
        <f t="shared" si="1991"/>
        <v>2.0100502512562812</v>
      </c>
      <c r="FLL14" s="326">
        <v>0</v>
      </c>
      <c r="FLM14" s="328">
        <f t="shared" si="1992"/>
        <v>38</v>
      </c>
      <c r="FLN14" s="254">
        <f t="shared" si="1993"/>
        <v>4.4032444959443797</v>
      </c>
      <c r="FLO14" s="326">
        <v>30</v>
      </c>
      <c r="FLP14" s="327">
        <f t="shared" si="1994"/>
        <v>6.4516129032258061</v>
      </c>
      <c r="FLQ14" s="326">
        <v>8</v>
      </c>
      <c r="FLR14" s="327">
        <f t="shared" si="1995"/>
        <v>2.0100502512562812</v>
      </c>
      <c r="FLS14" s="326">
        <v>0</v>
      </c>
      <c r="FLT14" s="328">
        <f t="shared" si="1996"/>
        <v>38</v>
      </c>
      <c r="FLU14" s="254">
        <f t="shared" si="1997"/>
        <v>4.4032444959443797</v>
      </c>
      <c r="FLV14" s="326">
        <v>30</v>
      </c>
      <c r="FLW14" s="327">
        <f t="shared" si="1998"/>
        <v>6.4516129032258061</v>
      </c>
      <c r="FLX14" s="326">
        <v>7</v>
      </c>
      <c r="FLY14" s="327">
        <f t="shared" si="1999"/>
        <v>1.7676767676767675</v>
      </c>
      <c r="FLZ14" s="326">
        <v>0</v>
      </c>
      <c r="FMA14" s="328">
        <f t="shared" si="2000"/>
        <v>37</v>
      </c>
      <c r="FMB14" s="254">
        <f t="shared" si="2001"/>
        <v>4.2973286875725902</v>
      </c>
      <c r="FMC14" s="326">
        <v>29</v>
      </c>
      <c r="FMD14" s="327">
        <f t="shared" si="2002"/>
        <v>6.2634989200863922</v>
      </c>
      <c r="FME14" s="326">
        <v>7</v>
      </c>
      <c r="FMF14" s="327">
        <f t="shared" si="2003"/>
        <v>1.7676767676767675</v>
      </c>
      <c r="FMG14" s="326">
        <v>0</v>
      </c>
      <c r="FMH14" s="328">
        <f t="shared" si="2004"/>
        <v>36</v>
      </c>
      <c r="FMI14" s="254">
        <f t="shared" si="2005"/>
        <v>4.1909196740395807</v>
      </c>
      <c r="FMJ14" s="326">
        <v>29</v>
      </c>
      <c r="FMK14" s="327">
        <f t="shared" si="2006"/>
        <v>6.2770562770562766</v>
      </c>
      <c r="FML14" s="326">
        <v>7</v>
      </c>
      <c r="FMM14" s="327">
        <f t="shared" si="2007"/>
        <v>1.7766497461928936</v>
      </c>
      <c r="FMN14" s="326">
        <v>0</v>
      </c>
      <c r="FMO14" s="328">
        <f t="shared" si="2008"/>
        <v>36</v>
      </c>
      <c r="FMP14" s="254">
        <f t="shared" si="2009"/>
        <v>4.2056074766355138</v>
      </c>
      <c r="FMQ14" s="326">
        <v>29</v>
      </c>
      <c r="FMR14" s="327">
        <f t="shared" si="2010"/>
        <v>6.3043478260869561</v>
      </c>
      <c r="FMS14" s="326">
        <v>7</v>
      </c>
      <c r="FMT14" s="327">
        <f t="shared" si="2011"/>
        <v>1.7857142857142856</v>
      </c>
      <c r="FMU14" s="326">
        <v>0</v>
      </c>
      <c r="FMV14" s="328">
        <f t="shared" si="2012"/>
        <v>36</v>
      </c>
      <c r="FMW14" s="254">
        <f t="shared" si="2013"/>
        <v>4.225352112676056</v>
      </c>
      <c r="FMX14" s="326">
        <v>29</v>
      </c>
      <c r="FMY14" s="327">
        <f t="shared" si="2014"/>
        <v>6.318082788671024</v>
      </c>
      <c r="FMZ14" s="326">
        <v>7</v>
      </c>
      <c r="FNA14" s="327">
        <f t="shared" si="2015"/>
        <v>1.7994858611825193</v>
      </c>
      <c r="FNB14" s="326">
        <v>0</v>
      </c>
      <c r="FNC14" s="328">
        <f t="shared" si="2016"/>
        <v>36</v>
      </c>
      <c r="FND14" s="254">
        <f t="shared" si="2017"/>
        <v>4.2452830188679247</v>
      </c>
      <c r="FNE14" s="326">
        <v>29</v>
      </c>
      <c r="FNF14" s="327">
        <f t="shared" si="2018"/>
        <v>6.3318777292576414</v>
      </c>
      <c r="FNG14" s="326">
        <v>7</v>
      </c>
      <c r="FNH14" s="327">
        <f t="shared" si="2019"/>
        <v>1.7994858611825193</v>
      </c>
      <c r="FNI14" s="326">
        <v>0</v>
      </c>
      <c r="FNJ14" s="328">
        <f t="shared" si="2020"/>
        <v>36</v>
      </c>
      <c r="FNK14" s="254">
        <f t="shared" si="2021"/>
        <v>4.2502951593860683</v>
      </c>
      <c r="FNL14" s="326">
        <v>29</v>
      </c>
      <c r="FNM14" s="327">
        <f t="shared" si="2022"/>
        <v>6.3318777292576414</v>
      </c>
      <c r="FNN14" s="326">
        <v>7</v>
      </c>
      <c r="FNO14" s="327">
        <f t="shared" si="2023"/>
        <v>1.7994858611825193</v>
      </c>
      <c r="FNP14" s="326">
        <v>0</v>
      </c>
      <c r="FNQ14" s="328">
        <f t="shared" si="2024"/>
        <v>36</v>
      </c>
      <c r="FNR14" s="254">
        <f t="shared" si="2025"/>
        <v>4.2502951593860683</v>
      </c>
      <c r="FNS14" s="326">
        <v>29</v>
      </c>
      <c r="FNT14" s="327">
        <f t="shared" si="2026"/>
        <v>6.3318777292576414</v>
      </c>
      <c r="FNU14" s="326">
        <v>7</v>
      </c>
      <c r="FNV14" s="327">
        <f t="shared" si="2027"/>
        <v>1.8134715025906734</v>
      </c>
      <c r="FNW14" s="326">
        <v>0</v>
      </c>
      <c r="FNX14" s="328">
        <f t="shared" si="2028"/>
        <v>36</v>
      </c>
      <c r="FNY14" s="254">
        <f t="shared" si="2029"/>
        <v>4.2654028436018958</v>
      </c>
      <c r="FNZ14" s="326">
        <v>29</v>
      </c>
      <c r="FOA14" s="327">
        <f t="shared" si="2030"/>
        <v>6.3318777292576414</v>
      </c>
      <c r="FOB14" s="326">
        <v>7</v>
      </c>
      <c r="FOC14" s="327">
        <f t="shared" si="2031"/>
        <v>1.8134715025906734</v>
      </c>
      <c r="FOD14" s="326">
        <v>0</v>
      </c>
      <c r="FOE14" s="328">
        <f t="shared" si="2032"/>
        <v>36</v>
      </c>
      <c r="FOF14" s="254">
        <f t="shared" si="2033"/>
        <v>4.2654028436018958</v>
      </c>
      <c r="FOG14" s="326">
        <v>29</v>
      </c>
      <c r="FOH14" s="327">
        <f t="shared" si="2034"/>
        <v>6.359649122807018</v>
      </c>
      <c r="FOI14" s="326">
        <v>7</v>
      </c>
      <c r="FOJ14" s="327">
        <f t="shared" si="2035"/>
        <v>1.8134715025906734</v>
      </c>
      <c r="FOK14" s="326">
        <v>0</v>
      </c>
      <c r="FOL14" s="328">
        <f t="shared" si="2036"/>
        <v>36</v>
      </c>
      <c r="FOM14" s="254">
        <f t="shared" si="2037"/>
        <v>4.2755344418052257</v>
      </c>
      <c r="FON14" s="326">
        <v>29</v>
      </c>
      <c r="FOO14" s="327">
        <f t="shared" si="2038"/>
        <v>6.359649122807018</v>
      </c>
      <c r="FOP14" s="326">
        <v>7</v>
      </c>
      <c r="FOQ14" s="327">
        <f t="shared" si="2039"/>
        <v>1.8134715025906734</v>
      </c>
      <c r="FOR14" s="326">
        <v>0</v>
      </c>
      <c r="FOS14" s="328">
        <f t="shared" si="2040"/>
        <v>36</v>
      </c>
      <c r="FOT14" s="254">
        <f t="shared" si="2041"/>
        <v>4.2755344418052257</v>
      </c>
      <c r="FOU14" s="326">
        <v>29</v>
      </c>
      <c r="FOV14" s="327">
        <f t="shared" si="2042"/>
        <v>6.3876651982378849</v>
      </c>
      <c r="FOW14" s="326">
        <v>7</v>
      </c>
      <c r="FOX14" s="327">
        <f t="shared" si="2043"/>
        <v>1.8134715025906734</v>
      </c>
      <c r="FOY14" s="326">
        <v>0</v>
      </c>
      <c r="FOZ14" s="328">
        <f t="shared" si="2044"/>
        <v>36</v>
      </c>
      <c r="FPA14" s="254">
        <f t="shared" si="2045"/>
        <v>4.2857142857142856</v>
      </c>
      <c r="FPB14" s="326">
        <v>29</v>
      </c>
      <c r="FPC14" s="327">
        <f t="shared" si="2046"/>
        <v>6.3876651982378849</v>
      </c>
      <c r="FPD14" s="326">
        <v>7</v>
      </c>
      <c r="FPE14" s="327">
        <f t="shared" si="2047"/>
        <v>1.8181818181818181</v>
      </c>
      <c r="FPF14" s="326">
        <v>0</v>
      </c>
      <c r="FPG14" s="328">
        <f t="shared" si="2048"/>
        <v>36</v>
      </c>
      <c r="FPH14" s="254">
        <f t="shared" si="2049"/>
        <v>4.2908224076281289</v>
      </c>
      <c r="FPI14" s="326">
        <v>29</v>
      </c>
      <c r="FPJ14" s="327">
        <f t="shared" si="2050"/>
        <v>6.3876651982378849</v>
      </c>
      <c r="FPK14" s="326">
        <v>7</v>
      </c>
      <c r="FPL14" s="327">
        <f t="shared" si="2051"/>
        <v>1.8181818181818181</v>
      </c>
      <c r="FPM14" s="326">
        <v>0</v>
      </c>
      <c r="FPN14" s="328">
        <f t="shared" si="2052"/>
        <v>36</v>
      </c>
      <c r="FPO14" s="254">
        <f t="shared" si="2053"/>
        <v>4.2908224076281289</v>
      </c>
      <c r="FPP14" s="326">
        <v>29</v>
      </c>
      <c r="FPQ14" s="327">
        <f t="shared" si="2054"/>
        <v>6.4159292035398234</v>
      </c>
      <c r="FPR14" s="326">
        <v>7</v>
      </c>
      <c r="FPS14" s="327">
        <f t="shared" si="2055"/>
        <v>1.8229166666666667</v>
      </c>
      <c r="FPT14" s="326">
        <v>0</v>
      </c>
      <c r="FPU14" s="328">
        <f t="shared" si="2056"/>
        <v>36</v>
      </c>
      <c r="FPV14" s="254">
        <f t="shared" si="2057"/>
        <v>4.3062200956937797</v>
      </c>
      <c r="FPW14" s="326">
        <v>29</v>
      </c>
      <c r="FPX14" s="327">
        <f t="shared" si="2058"/>
        <v>6.4301552106430151</v>
      </c>
      <c r="FPY14" s="326">
        <v>7</v>
      </c>
      <c r="FPZ14" s="327">
        <f t="shared" si="2059"/>
        <v>1.8421052631578945</v>
      </c>
      <c r="FQA14" s="326">
        <v>0</v>
      </c>
      <c r="FQB14" s="328">
        <f t="shared" si="2060"/>
        <v>36</v>
      </c>
      <c r="FQC14" s="254">
        <f t="shared" si="2061"/>
        <v>4.3321299638989164</v>
      </c>
      <c r="FQD14" s="326">
        <v>29</v>
      </c>
      <c r="FQE14" s="327">
        <f t="shared" si="2062"/>
        <v>6.4301552106430151</v>
      </c>
      <c r="FQF14" s="326">
        <v>7</v>
      </c>
      <c r="FQG14" s="327">
        <f t="shared" si="2063"/>
        <v>1.8421052631578945</v>
      </c>
      <c r="FQH14" s="326">
        <v>0</v>
      </c>
      <c r="FQI14" s="328">
        <f t="shared" si="2064"/>
        <v>36</v>
      </c>
      <c r="FQJ14" s="254">
        <f t="shared" si="2065"/>
        <v>4.3321299638989164</v>
      </c>
      <c r="FQK14" s="326">
        <v>29</v>
      </c>
      <c r="FQL14" s="327">
        <f t="shared" si="2066"/>
        <v>6.4301552106430151</v>
      </c>
      <c r="FQM14" s="326">
        <v>7</v>
      </c>
      <c r="FQN14" s="327">
        <f t="shared" si="2067"/>
        <v>1.8421052631578945</v>
      </c>
      <c r="FQO14" s="326">
        <v>0</v>
      </c>
      <c r="FQP14" s="328">
        <f t="shared" si="2068"/>
        <v>36</v>
      </c>
      <c r="FQQ14" s="254">
        <f t="shared" si="2069"/>
        <v>4.3321299638989164</v>
      </c>
      <c r="FQR14" s="326">
        <v>29</v>
      </c>
      <c r="FQS14" s="327">
        <f t="shared" si="2070"/>
        <v>6.4444444444444446</v>
      </c>
      <c r="FQT14" s="326">
        <v>7</v>
      </c>
      <c r="FQU14" s="327">
        <f t="shared" si="2071"/>
        <v>1.8421052631578945</v>
      </c>
      <c r="FQV14" s="326">
        <v>0</v>
      </c>
      <c r="FQW14" s="328">
        <f t="shared" si="2072"/>
        <v>36</v>
      </c>
      <c r="FQX14" s="254">
        <f t="shared" si="2073"/>
        <v>4.3373493975903612</v>
      </c>
      <c r="FQY14" s="326">
        <v>29</v>
      </c>
      <c r="FQZ14" s="327">
        <f t="shared" si="2074"/>
        <v>6.4444444444444446</v>
      </c>
      <c r="FRA14" s="326">
        <v>7</v>
      </c>
      <c r="FRB14" s="327">
        <f t="shared" si="2075"/>
        <v>1.8469656992084433</v>
      </c>
      <c r="FRC14" s="326">
        <v>0</v>
      </c>
      <c r="FRD14" s="328">
        <f t="shared" si="2076"/>
        <v>36</v>
      </c>
      <c r="FRE14" s="254">
        <f t="shared" si="2077"/>
        <v>4.3425814234016888</v>
      </c>
      <c r="FRF14" s="326">
        <v>29</v>
      </c>
      <c r="FRG14" s="327">
        <f t="shared" si="2078"/>
        <v>6.4444444444444446</v>
      </c>
      <c r="FRH14" s="326">
        <v>6</v>
      </c>
      <c r="FRI14" s="327">
        <f t="shared" si="2079"/>
        <v>1.5873015873015872</v>
      </c>
      <c r="FRJ14" s="326">
        <v>0</v>
      </c>
      <c r="FRK14" s="328">
        <f t="shared" si="2080"/>
        <v>35</v>
      </c>
      <c r="FRL14" s="254">
        <f t="shared" si="2081"/>
        <v>4.2270531400966185</v>
      </c>
      <c r="FRM14" s="326">
        <v>29</v>
      </c>
      <c r="FRN14" s="327">
        <f t="shared" si="2082"/>
        <v>6.4732142857142865</v>
      </c>
      <c r="FRO14" s="326">
        <v>6</v>
      </c>
      <c r="FRP14" s="327">
        <f t="shared" si="2083"/>
        <v>1.5873015873015872</v>
      </c>
      <c r="FRQ14" s="326">
        <v>0</v>
      </c>
      <c r="FRR14" s="328">
        <f t="shared" si="2084"/>
        <v>35</v>
      </c>
      <c r="FRS14" s="254">
        <f t="shared" si="2085"/>
        <v>4.2372881355932197</v>
      </c>
      <c r="FRT14" s="326">
        <v>29</v>
      </c>
      <c r="FRU14" s="327">
        <f t="shared" si="2086"/>
        <v>6.4732142857142865</v>
      </c>
      <c r="FRV14" s="326">
        <v>6</v>
      </c>
      <c r="FRW14" s="327">
        <f t="shared" si="2087"/>
        <v>1.5957446808510638</v>
      </c>
      <c r="FRX14" s="326">
        <v>0</v>
      </c>
      <c r="FRY14" s="328">
        <f t="shared" si="2088"/>
        <v>35</v>
      </c>
      <c r="FRZ14" s="254">
        <f t="shared" si="2089"/>
        <v>4.2475728155339807</v>
      </c>
      <c r="FSA14" s="326">
        <v>29</v>
      </c>
      <c r="FSB14" s="327">
        <f t="shared" si="2090"/>
        <v>6.4876957494407153</v>
      </c>
      <c r="FSC14" s="326">
        <v>6</v>
      </c>
      <c r="FSD14" s="327">
        <f t="shared" si="2091"/>
        <v>1.6042780748663104</v>
      </c>
      <c r="FSE14" s="326">
        <v>0</v>
      </c>
      <c r="FSF14" s="328">
        <f t="shared" si="2092"/>
        <v>35</v>
      </c>
      <c r="FSG14" s="254">
        <f t="shared" si="2093"/>
        <v>4.2630937880633368</v>
      </c>
      <c r="FSH14" s="326">
        <v>29</v>
      </c>
      <c r="FSI14" s="327">
        <f t="shared" si="2094"/>
        <v>6.4876957494407153</v>
      </c>
      <c r="FSJ14" s="326">
        <v>6</v>
      </c>
      <c r="FSK14" s="327">
        <f t="shared" si="2095"/>
        <v>1.6042780748663104</v>
      </c>
      <c r="FSL14" s="326">
        <v>0</v>
      </c>
      <c r="FSM14" s="328">
        <f t="shared" si="2096"/>
        <v>35</v>
      </c>
      <c r="FSN14" s="254">
        <f t="shared" si="2097"/>
        <v>4.2630937880633368</v>
      </c>
      <c r="FSO14" s="326">
        <v>29</v>
      </c>
      <c r="FSP14" s="327">
        <f t="shared" si="2098"/>
        <v>6.5022421524663674</v>
      </c>
      <c r="FSQ14" s="326">
        <v>6</v>
      </c>
      <c r="FSR14" s="327">
        <f t="shared" si="2099"/>
        <v>1.6042780748663104</v>
      </c>
      <c r="FSS14" s="326">
        <v>0</v>
      </c>
      <c r="FST14" s="328">
        <f t="shared" si="2100"/>
        <v>35</v>
      </c>
      <c r="FSU14" s="254">
        <f t="shared" si="2101"/>
        <v>4.2682926829268295</v>
      </c>
      <c r="FSV14" s="326">
        <v>29</v>
      </c>
      <c r="FSW14" s="327">
        <f t="shared" si="2102"/>
        <v>6.5022421524663674</v>
      </c>
      <c r="FSX14" s="326">
        <v>6</v>
      </c>
      <c r="FSY14" s="327">
        <f t="shared" si="2103"/>
        <v>1.6042780748663104</v>
      </c>
      <c r="FSZ14" s="326">
        <v>0</v>
      </c>
      <c r="FTA14" s="328">
        <f t="shared" si="2104"/>
        <v>35</v>
      </c>
      <c r="FTB14" s="254">
        <f t="shared" si="2105"/>
        <v>4.2682926829268295</v>
      </c>
      <c r="FTC14" s="326">
        <v>29</v>
      </c>
      <c r="FTD14" s="327">
        <f t="shared" si="2106"/>
        <v>6.5022421524663674</v>
      </c>
      <c r="FTE14" s="326">
        <v>6</v>
      </c>
      <c r="FTF14" s="327">
        <f t="shared" si="2107"/>
        <v>1.6042780748663104</v>
      </c>
      <c r="FTG14" s="326">
        <v>0</v>
      </c>
      <c r="FTH14" s="328">
        <f t="shared" si="2108"/>
        <v>35</v>
      </c>
      <c r="FTI14" s="254">
        <f t="shared" si="2109"/>
        <v>4.2682926829268295</v>
      </c>
      <c r="FTJ14" s="326">
        <v>29</v>
      </c>
      <c r="FTK14" s="327">
        <f t="shared" si="2110"/>
        <v>6.5022421524663674</v>
      </c>
      <c r="FTL14" s="326">
        <v>6</v>
      </c>
      <c r="FTM14" s="327">
        <f t="shared" si="2111"/>
        <v>1.6085790884718498</v>
      </c>
      <c r="FTN14" s="326">
        <v>0</v>
      </c>
      <c r="FTO14" s="328">
        <f t="shared" si="2112"/>
        <v>35</v>
      </c>
      <c r="FTP14" s="254">
        <f t="shared" si="2113"/>
        <v>4.2735042735042734</v>
      </c>
      <c r="FTQ14" s="326">
        <v>29</v>
      </c>
      <c r="FTR14" s="327">
        <f t="shared" si="2114"/>
        <v>6.5022421524663674</v>
      </c>
      <c r="FTS14" s="326">
        <v>6</v>
      </c>
      <c r="FTT14" s="327">
        <f t="shared" si="2115"/>
        <v>1.6085790884718498</v>
      </c>
      <c r="FTU14" s="326">
        <v>0</v>
      </c>
      <c r="FTV14" s="328">
        <f t="shared" si="2116"/>
        <v>35</v>
      </c>
      <c r="FTW14" s="254">
        <f t="shared" si="2117"/>
        <v>4.2735042735042734</v>
      </c>
      <c r="FTX14" s="326">
        <v>28</v>
      </c>
      <c r="FTY14" s="327">
        <f t="shared" si="2118"/>
        <v>6.3063063063063058</v>
      </c>
      <c r="FTZ14" s="326">
        <v>6</v>
      </c>
      <c r="FUA14" s="327">
        <f t="shared" si="2119"/>
        <v>1.6129032258064515</v>
      </c>
      <c r="FUB14" s="326">
        <v>0</v>
      </c>
      <c r="FUC14" s="328">
        <f t="shared" si="2120"/>
        <v>34</v>
      </c>
      <c r="FUD14" s="254">
        <f t="shared" si="2121"/>
        <v>4.1666666666666661</v>
      </c>
      <c r="FUE14" s="326">
        <v>28</v>
      </c>
      <c r="FUF14" s="327">
        <f t="shared" si="2122"/>
        <v>6.3205417607223477</v>
      </c>
      <c r="FUG14" s="326">
        <v>6</v>
      </c>
      <c r="FUH14" s="327">
        <f t="shared" si="2123"/>
        <v>1.6129032258064515</v>
      </c>
      <c r="FUI14" s="326">
        <v>0</v>
      </c>
      <c r="FUJ14" s="328">
        <f t="shared" si="2124"/>
        <v>34</v>
      </c>
      <c r="FUK14" s="254">
        <f t="shared" si="2125"/>
        <v>4.1717791411042944</v>
      </c>
      <c r="FUL14" s="326">
        <v>28</v>
      </c>
      <c r="FUM14" s="327">
        <f t="shared" si="2126"/>
        <v>6.3348416289592757</v>
      </c>
      <c r="FUN14" s="326">
        <v>6</v>
      </c>
      <c r="FUO14" s="327">
        <f t="shared" si="2127"/>
        <v>1.6216216216216217</v>
      </c>
      <c r="FUP14" s="326">
        <v>0</v>
      </c>
      <c r="FUQ14" s="328">
        <f t="shared" si="2128"/>
        <v>34</v>
      </c>
      <c r="FUR14" s="254">
        <f t="shared" si="2129"/>
        <v>4.1871921182266005</v>
      </c>
      <c r="FUS14" s="326">
        <v>28</v>
      </c>
      <c r="FUT14" s="327">
        <f t="shared" si="2130"/>
        <v>6.3492063492063489</v>
      </c>
      <c r="FUU14" s="326">
        <v>6</v>
      </c>
      <c r="FUV14" s="327">
        <f t="shared" si="2131"/>
        <v>1.6216216216216217</v>
      </c>
      <c r="FUW14" s="326">
        <v>0</v>
      </c>
      <c r="FUX14" s="328">
        <f t="shared" si="2132"/>
        <v>34</v>
      </c>
      <c r="FUY14" s="254">
        <f t="shared" si="2133"/>
        <v>4.1923551171393338</v>
      </c>
      <c r="FUZ14" s="326">
        <v>28</v>
      </c>
      <c r="FVA14" s="327">
        <f t="shared" si="2134"/>
        <v>6.3492063492063489</v>
      </c>
      <c r="FVB14" s="326">
        <v>6</v>
      </c>
      <c r="FVC14" s="327">
        <f t="shared" si="2135"/>
        <v>1.6216216216216217</v>
      </c>
      <c r="FVD14" s="326">
        <v>0</v>
      </c>
      <c r="FVE14" s="328">
        <f t="shared" si="2136"/>
        <v>34</v>
      </c>
      <c r="FVF14" s="254">
        <f t="shared" si="2137"/>
        <v>4.1923551171393338</v>
      </c>
      <c r="FVG14" s="326">
        <v>28</v>
      </c>
      <c r="FVH14" s="327">
        <f t="shared" si="2138"/>
        <v>6.3636363636363633</v>
      </c>
      <c r="FVI14" s="326">
        <v>6</v>
      </c>
      <c r="FVJ14" s="327">
        <f t="shared" si="2139"/>
        <v>1.6216216216216217</v>
      </c>
      <c r="FVK14" s="326">
        <v>0</v>
      </c>
      <c r="FVL14" s="328">
        <f t="shared" si="2140"/>
        <v>34</v>
      </c>
      <c r="FVM14" s="254">
        <f t="shared" si="2141"/>
        <v>4.1975308641975309</v>
      </c>
      <c r="FVN14" s="326">
        <v>28</v>
      </c>
      <c r="FVO14" s="327">
        <f t="shared" si="2142"/>
        <v>6.3781321184510258</v>
      </c>
      <c r="FVP14" s="326">
        <v>6</v>
      </c>
      <c r="FVQ14" s="327">
        <f t="shared" si="2143"/>
        <v>1.6260162601626018</v>
      </c>
      <c r="FVR14" s="326">
        <v>0</v>
      </c>
      <c r="FVS14" s="328">
        <f t="shared" si="2144"/>
        <v>34</v>
      </c>
      <c r="FVT14" s="254">
        <f t="shared" si="2145"/>
        <v>4.2079207920792081</v>
      </c>
      <c r="FVU14" s="326">
        <v>28</v>
      </c>
      <c r="FVV14" s="327">
        <f t="shared" si="2146"/>
        <v>6.4073226544622424</v>
      </c>
      <c r="FVW14" s="326">
        <v>6</v>
      </c>
      <c r="FVX14" s="327">
        <f t="shared" si="2147"/>
        <v>1.6304347826086956</v>
      </c>
      <c r="FVY14" s="326">
        <v>0</v>
      </c>
      <c r="FVZ14" s="328">
        <f t="shared" si="2148"/>
        <v>34</v>
      </c>
      <c r="FWA14" s="254">
        <f t="shared" si="2149"/>
        <v>4.2236024844720497</v>
      </c>
      <c r="FWB14" s="326">
        <v>28</v>
      </c>
      <c r="FWC14" s="327">
        <f t="shared" si="2150"/>
        <v>6.4073226544622424</v>
      </c>
      <c r="FWD14" s="326">
        <v>6</v>
      </c>
      <c r="FWE14" s="327">
        <f t="shared" si="2151"/>
        <v>1.6348773841961852</v>
      </c>
      <c r="FWF14" s="326">
        <v>0</v>
      </c>
      <c r="FWG14" s="328">
        <f t="shared" si="2152"/>
        <v>34</v>
      </c>
      <c r="FWH14" s="254">
        <f t="shared" si="2153"/>
        <v>4.2288557213930353</v>
      </c>
      <c r="FWI14" s="326">
        <v>28</v>
      </c>
      <c r="FWJ14" s="327">
        <f t="shared" si="2154"/>
        <v>6.4220183486238538</v>
      </c>
      <c r="FWK14" s="326">
        <v>6</v>
      </c>
      <c r="FWL14" s="327">
        <f t="shared" si="2155"/>
        <v>1.639344262295082</v>
      </c>
      <c r="FWM14" s="326">
        <v>0</v>
      </c>
      <c r="FWN14" s="328">
        <f t="shared" si="2156"/>
        <v>34</v>
      </c>
      <c r="FWO14" s="254">
        <f t="shared" si="2157"/>
        <v>4.2394014962593518</v>
      </c>
      <c r="FWP14" s="326">
        <v>27</v>
      </c>
      <c r="FWQ14" s="327">
        <f t="shared" si="2158"/>
        <v>6.25</v>
      </c>
      <c r="FWR14" s="326">
        <v>6</v>
      </c>
      <c r="FWS14" s="327">
        <f t="shared" si="2159"/>
        <v>1.639344262295082</v>
      </c>
      <c r="FWT14" s="326">
        <v>0</v>
      </c>
      <c r="FWU14" s="328">
        <f t="shared" si="2160"/>
        <v>33</v>
      </c>
      <c r="FWV14" s="254">
        <f t="shared" si="2161"/>
        <v>4.1353383458646613</v>
      </c>
      <c r="FWW14" s="326">
        <v>27</v>
      </c>
      <c r="FWX14" s="327">
        <f t="shared" si="2162"/>
        <v>6.279069767441861</v>
      </c>
      <c r="FWY14" s="326">
        <v>6</v>
      </c>
      <c r="FWZ14" s="327">
        <f t="shared" si="2163"/>
        <v>1.639344262295082</v>
      </c>
      <c r="FXA14" s="326">
        <v>0</v>
      </c>
      <c r="FXB14" s="328">
        <f t="shared" si="2164"/>
        <v>33</v>
      </c>
      <c r="FXC14" s="254">
        <f t="shared" si="2165"/>
        <v>4.1457286432160805</v>
      </c>
      <c r="FXD14" s="326">
        <v>27</v>
      </c>
      <c r="FXE14" s="327">
        <f t="shared" si="2166"/>
        <v>6.3084112149532707</v>
      </c>
      <c r="FXF14" s="326">
        <v>6</v>
      </c>
      <c r="FXG14" s="327">
        <f t="shared" si="2167"/>
        <v>1.6438356164383561</v>
      </c>
      <c r="FXH14" s="326">
        <v>0</v>
      </c>
      <c r="FXI14" s="328">
        <f t="shared" si="2168"/>
        <v>33</v>
      </c>
      <c r="FXJ14" s="254">
        <f t="shared" si="2169"/>
        <v>4.1614123581336697</v>
      </c>
      <c r="FXK14" s="326">
        <v>27</v>
      </c>
      <c r="FXL14" s="327">
        <f t="shared" si="2170"/>
        <v>6.3084112149532707</v>
      </c>
      <c r="FXM14" s="326">
        <v>6</v>
      </c>
      <c r="FXN14" s="327">
        <f t="shared" si="2171"/>
        <v>1.6528925619834711</v>
      </c>
      <c r="FXO14" s="326">
        <v>0</v>
      </c>
      <c r="FXP14" s="328">
        <f t="shared" si="2172"/>
        <v>33</v>
      </c>
      <c r="FXQ14" s="254">
        <f t="shared" si="2173"/>
        <v>4.1719342604298353</v>
      </c>
      <c r="FXR14" s="326">
        <v>27</v>
      </c>
      <c r="FXS14" s="327">
        <f t="shared" si="2174"/>
        <v>6.3231850117096018</v>
      </c>
      <c r="FXT14" s="326">
        <v>6</v>
      </c>
      <c r="FXU14" s="327">
        <f t="shared" si="2175"/>
        <v>1.662049861495845</v>
      </c>
      <c r="FXV14" s="326">
        <v>0</v>
      </c>
      <c r="FXW14" s="328">
        <f t="shared" si="2176"/>
        <v>33</v>
      </c>
      <c r="FXX14" s="254">
        <f t="shared" si="2177"/>
        <v>4.187817258883249</v>
      </c>
      <c r="FXY14" s="326">
        <v>26</v>
      </c>
      <c r="FXZ14" s="327">
        <f t="shared" si="2178"/>
        <v>6.1176470588235299</v>
      </c>
      <c r="FYA14" s="326">
        <v>6</v>
      </c>
      <c r="FYB14" s="327">
        <f t="shared" si="2179"/>
        <v>1.662049861495845</v>
      </c>
      <c r="FYC14" s="326">
        <v>0</v>
      </c>
      <c r="FYD14" s="328">
        <f t="shared" si="2180"/>
        <v>32</v>
      </c>
      <c r="FYE14" s="254">
        <f t="shared" si="2181"/>
        <v>4.0712468193384224</v>
      </c>
      <c r="FYF14" s="326">
        <v>26</v>
      </c>
      <c r="FYG14" s="327">
        <f t="shared" si="2182"/>
        <v>6.1176470588235299</v>
      </c>
      <c r="FYH14" s="326">
        <v>6</v>
      </c>
      <c r="FYI14" s="327">
        <f t="shared" si="2183"/>
        <v>1.662049861495845</v>
      </c>
      <c r="FYJ14" s="326">
        <v>0</v>
      </c>
      <c r="FYK14" s="328">
        <f t="shared" si="2184"/>
        <v>32</v>
      </c>
      <c r="FYL14" s="254">
        <f t="shared" si="2185"/>
        <v>4.0712468193384224</v>
      </c>
      <c r="FYM14" s="326">
        <v>26</v>
      </c>
      <c r="FYN14" s="327">
        <f t="shared" si="2186"/>
        <v>6.1176470588235299</v>
      </c>
      <c r="FYO14" s="326">
        <v>6</v>
      </c>
      <c r="FYP14" s="327">
        <f t="shared" si="2187"/>
        <v>1.6666666666666667</v>
      </c>
      <c r="FYQ14" s="326">
        <v>0</v>
      </c>
      <c r="FYR14" s="328">
        <f t="shared" si="2188"/>
        <v>32</v>
      </c>
      <c r="FYS14" s="254">
        <f t="shared" si="2189"/>
        <v>4.0764331210191083</v>
      </c>
      <c r="FYT14" s="326">
        <v>26</v>
      </c>
      <c r="FYU14" s="327">
        <f t="shared" si="2190"/>
        <v>6.1176470588235299</v>
      </c>
      <c r="FYV14" s="326">
        <v>6</v>
      </c>
      <c r="FYW14" s="327">
        <f t="shared" si="2191"/>
        <v>1.680672268907563</v>
      </c>
      <c r="FYX14" s="326">
        <v>0</v>
      </c>
      <c r="FYY14" s="328">
        <f t="shared" si="2192"/>
        <v>32</v>
      </c>
      <c r="FYZ14" s="254">
        <f t="shared" si="2193"/>
        <v>4.0920716112531972</v>
      </c>
      <c r="FZA14" s="326">
        <v>25</v>
      </c>
      <c r="FZB14" s="327">
        <f t="shared" si="2194"/>
        <v>5.9241706161137442</v>
      </c>
      <c r="FZC14" s="326">
        <v>6</v>
      </c>
      <c r="FZD14" s="327">
        <f t="shared" si="2195"/>
        <v>1.6949152542372881</v>
      </c>
      <c r="FZE14" s="326">
        <v>0</v>
      </c>
      <c r="FZF14" s="328">
        <f t="shared" si="2196"/>
        <v>31</v>
      </c>
      <c r="FZG14" s="254">
        <f t="shared" si="2197"/>
        <v>3.9948453608247418</v>
      </c>
      <c r="FZH14" s="326">
        <v>25</v>
      </c>
      <c r="FZI14" s="327">
        <f t="shared" si="2198"/>
        <v>5.9523809523809517</v>
      </c>
      <c r="FZJ14" s="326">
        <v>5</v>
      </c>
      <c r="FZK14" s="327">
        <f t="shared" si="2199"/>
        <v>1.4245014245014245</v>
      </c>
      <c r="FZL14" s="326">
        <v>0</v>
      </c>
      <c r="FZM14" s="328">
        <f t="shared" si="2200"/>
        <v>30</v>
      </c>
      <c r="FZN14" s="254">
        <f t="shared" si="2201"/>
        <v>3.8910505836575875</v>
      </c>
      <c r="FZO14" s="326">
        <v>25</v>
      </c>
      <c r="FZP14" s="327">
        <f t="shared" si="2202"/>
        <v>5.9523809523809517</v>
      </c>
      <c r="FZQ14" s="326">
        <v>5</v>
      </c>
      <c r="FZR14" s="327">
        <f t="shared" si="2203"/>
        <v>1.4285714285714286</v>
      </c>
      <c r="FZS14" s="326">
        <v>0</v>
      </c>
      <c r="FZT14" s="328">
        <f t="shared" si="2204"/>
        <v>30</v>
      </c>
      <c r="FZU14" s="254">
        <f t="shared" si="2205"/>
        <v>3.8961038961038961</v>
      </c>
      <c r="FZV14" s="326">
        <v>25</v>
      </c>
      <c r="FZW14" s="327">
        <f t="shared" si="2206"/>
        <v>5.9808612440191391</v>
      </c>
      <c r="FZX14" s="326">
        <v>5</v>
      </c>
      <c r="FZY14" s="327">
        <f t="shared" si="2207"/>
        <v>1.4285714285714286</v>
      </c>
      <c r="FZZ14" s="326">
        <v>0</v>
      </c>
      <c r="GAA14" s="328">
        <f t="shared" si="2208"/>
        <v>30</v>
      </c>
      <c r="GAB14" s="254">
        <f t="shared" si="2209"/>
        <v>3.90625</v>
      </c>
      <c r="GAC14" s="326">
        <v>25</v>
      </c>
      <c r="GAD14" s="327">
        <f t="shared" si="2210"/>
        <v>5.9808612440191391</v>
      </c>
      <c r="GAE14" s="326">
        <v>5</v>
      </c>
      <c r="GAF14" s="327">
        <f t="shared" si="2211"/>
        <v>1.4326647564469914</v>
      </c>
      <c r="GAG14" s="326">
        <v>0</v>
      </c>
      <c r="GAH14" s="328">
        <f t="shared" si="2212"/>
        <v>30</v>
      </c>
      <c r="GAI14" s="254">
        <f t="shared" si="2213"/>
        <v>3.9113428943937421</v>
      </c>
      <c r="GAJ14" s="326">
        <v>25</v>
      </c>
      <c r="GAK14" s="327">
        <f t="shared" si="2214"/>
        <v>6.009615384615385</v>
      </c>
      <c r="GAL14" s="326">
        <v>5</v>
      </c>
      <c r="GAM14" s="327">
        <f t="shared" si="2215"/>
        <v>1.4326647564469914</v>
      </c>
      <c r="GAN14" s="326">
        <v>0</v>
      </c>
      <c r="GAO14" s="328">
        <f t="shared" si="2216"/>
        <v>30</v>
      </c>
      <c r="GAP14" s="254">
        <f t="shared" si="2217"/>
        <v>3.9215686274509802</v>
      </c>
      <c r="GAQ14" s="326">
        <v>25</v>
      </c>
      <c r="GAR14" s="327">
        <f t="shared" si="2218"/>
        <v>6.009615384615385</v>
      </c>
      <c r="GAS14" s="326">
        <v>5</v>
      </c>
      <c r="GAT14" s="327">
        <f t="shared" si="2219"/>
        <v>1.4409221902017291</v>
      </c>
      <c r="GAU14" s="326">
        <v>0</v>
      </c>
      <c r="GAV14" s="328">
        <f t="shared" si="2220"/>
        <v>30</v>
      </c>
      <c r="GAW14" s="254">
        <f t="shared" si="2221"/>
        <v>3.9318479685452163</v>
      </c>
      <c r="GAX14" s="326">
        <v>25</v>
      </c>
      <c r="GAY14" s="327">
        <f t="shared" si="2222"/>
        <v>6.0386473429951693</v>
      </c>
      <c r="GAZ14" s="326">
        <v>5</v>
      </c>
      <c r="GBA14" s="327">
        <f t="shared" si="2223"/>
        <v>1.4450867052023122</v>
      </c>
      <c r="GBB14" s="326">
        <v>0</v>
      </c>
      <c r="GBC14" s="328">
        <f t="shared" si="2224"/>
        <v>30</v>
      </c>
      <c r="GBD14" s="254">
        <f t="shared" si="2225"/>
        <v>3.9473684210526314</v>
      </c>
      <c r="GBE14" s="326">
        <v>25</v>
      </c>
      <c r="GBF14" s="327">
        <f t="shared" si="2226"/>
        <v>6.0386473429951693</v>
      </c>
      <c r="GBG14" s="326">
        <v>4</v>
      </c>
      <c r="GBH14" s="327">
        <f t="shared" si="2227"/>
        <v>1.1594202898550725</v>
      </c>
      <c r="GBI14" s="326">
        <v>0</v>
      </c>
      <c r="GBJ14" s="328">
        <f t="shared" si="2228"/>
        <v>29</v>
      </c>
      <c r="GBK14" s="254">
        <f t="shared" si="2229"/>
        <v>3.820816864295125</v>
      </c>
      <c r="GBL14" s="326">
        <v>24</v>
      </c>
      <c r="GBM14" s="327">
        <f t="shared" si="2230"/>
        <v>5.8111380145278453</v>
      </c>
      <c r="GBN14" s="326">
        <v>4</v>
      </c>
      <c r="GBO14" s="327">
        <f t="shared" si="2231"/>
        <v>1.1594202898550725</v>
      </c>
      <c r="GBP14" s="326">
        <v>0</v>
      </c>
      <c r="GBQ14" s="328">
        <f t="shared" si="2232"/>
        <v>28</v>
      </c>
      <c r="GBR14" s="254">
        <f t="shared" si="2233"/>
        <v>3.6939313984168867</v>
      </c>
      <c r="GBS14" s="326">
        <v>24</v>
      </c>
      <c r="GBT14" s="327">
        <f t="shared" si="2234"/>
        <v>5.825242718446602</v>
      </c>
      <c r="GBU14" s="326">
        <v>4</v>
      </c>
      <c r="GBV14" s="327">
        <f t="shared" si="2235"/>
        <v>1.1627906976744187</v>
      </c>
      <c r="GBW14" s="326">
        <v>0</v>
      </c>
      <c r="GBX14" s="328">
        <f t="shared" si="2236"/>
        <v>28</v>
      </c>
      <c r="GBY14" s="254">
        <f t="shared" si="2237"/>
        <v>3.7037037037037033</v>
      </c>
      <c r="GBZ14" s="326">
        <v>24</v>
      </c>
      <c r="GCA14" s="327">
        <f t="shared" si="2238"/>
        <v>5.8679706601466997</v>
      </c>
      <c r="GCB14" s="326">
        <v>4</v>
      </c>
      <c r="GCC14" s="327">
        <f t="shared" si="2239"/>
        <v>1.1661807580174928</v>
      </c>
      <c r="GCD14" s="326">
        <v>0</v>
      </c>
      <c r="GCE14" s="328">
        <f t="shared" si="2240"/>
        <v>28</v>
      </c>
      <c r="GCF14" s="254">
        <f t="shared" si="2241"/>
        <v>3.7234042553191489</v>
      </c>
      <c r="GCG14" s="326">
        <v>24</v>
      </c>
      <c r="GCH14" s="327">
        <f t="shared" si="2242"/>
        <v>5.8679706601466997</v>
      </c>
      <c r="GCI14" s="326">
        <v>4</v>
      </c>
      <c r="GCJ14" s="327">
        <f t="shared" si="2243"/>
        <v>1.1764705882352942</v>
      </c>
      <c r="GCK14" s="326">
        <v>0</v>
      </c>
      <c r="GCL14" s="328">
        <f t="shared" si="2244"/>
        <v>28</v>
      </c>
      <c r="GCM14" s="254">
        <f t="shared" si="2245"/>
        <v>3.7383177570093453</v>
      </c>
      <c r="GCN14" s="326">
        <v>24</v>
      </c>
      <c r="GCO14" s="327">
        <f t="shared" si="2246"/>
        <v>5.8823529411764701</v>
      </c>
      <c r="GCP14" s="326">
        <v>4</v>
      </c>
      <c r="GCQ14" s="327">
        <f t="shared" si="2247"/>
        <v>1.1834319526627219</v>
      </c>
      <c r="GCR14" s="326">
        <v>0</v>
      </c>
      <c r="GCS14" s="328">
        <f t="shared" si="2248"/>
        <v>28</v>
      </c>
      <c r="GCT14" s="254">
        <f t="shared" si="2249"/>
        <v>3.7533512064343162</v>
      </c>
      <c r="GCU14" s="326">
        <v>23</v>
      </c>
      <c r="GCV14" s="327">
        <f t="shared" si="2250"/>
        <v>5.6511056511056514</v>
      </c>
      <c r="GCW14" s="326">
        <v>4</v>
      </c>
      <c r="GCX14" s="327">
        <f t="shared" si="2251"/>
        <v>1.1834319526627219</v>
      </c>
      <c r="GCY14" s="326">
        <v>0</v>
      </c>
      <c r="GCZ14" s="328">
        <f t="shared" si="2252"/>
        <v>27</v>
      </c>
      <c r="GDA14" s="254">
        <f t="shared" si="2253"/>
        <v>3.6241610738255035</v>
      </c>
      <c r="GDB14" s="326">
        <v>23</v>
      </c>
      <c r="GDC14" s="327">
        <f t="shared" si="2254"/>
        <v>5.6790123456790127</v>
      </c>
      <c r="GDD14" s="326">
        <v>4</v>
      </c>
      <c r="GDE14" s="327">
        <f t="shared" si="2255"/>
        <v>1.1904761904761905</v>
      </c>
      <c r="GDF14" s="326">
        <v>0</v>
      </c>
      <c r="GDG14" s="328">
        <f t="shared" si="2256"/>
        <v>27</v>
      </c>
      <c r="GDH14" s="254">
        <f t="shared" si="2257"/>
        <v>3.6437246963562751</v>
      </c>
      <c r="GDI14" s="326">
        <v>23</v>
      </c>
      <c r="GDJ14" s="327">
        <f t="shared" si="2258"/>
        <v>5.6790123456790127</v>
      </c>
      <c r="GDK14" s="326">
        <v>4</v>
      </c>
      <c r="GDL14" s="327">
        <f t="shared" si="2259"/>
        <v>1.1904761904761905</v>
      </c>
      <c r="GDM14" s="326">
        <v>0</v>
      </c>
      <c r="GDN14" s="328">
        <f t="shared" si="2260"/>
        <v>27</v>
      </c>
      <c r="GDO14" s="254">
        <f t="shared" si="2261"/>
        <v>3.6437246963562751</v>
      </c>
      <c r="GDP14" s="326">
        <v>23</v>
      </c>
      <c r="GDQ14" s="327">
        <f t="shared" si="2262"/>
        <v>5.6790123456790127</v>
      </c>
      <c r="GDR14" s="326">
        <v>4</v>
      </c>
      <c r="GDS14" s="327">
        <f t="shared" si="2263"/>
        <v>1.1976047904191618</v>
      </c>
      <c r="GDT14" s="326">
        <v>0</v>
      </c>
      <c r="GDU14" s="328">
        <f t="shared" si="2264"/>
        <v>27</v>
      </c>
      <c r="GDV14" s="254">
        <f t="shared" si="2265"/>
        <v>3.6535859269282813</v>
      </c>
      <c r="GDW14" s="326">
        <v>22</v>
      </c>
      <c r="GDX14" s="327">
        <f t="shared" si="2266"/>
        <v>5.4455445544554459</v>
      </c>
      <c r="GDY14" s="326">
        <v>4</v>
      </c>
      <c r="GDZ14" s="327">
        <f t="shared" si="2267"/>
        <v>1.2012012012012012</v>
      </c>
      <c r="GEA14" s="326">
        <v>0</v>
      </c>
      <c r="GEB14" s="328">
        <f t="shared" si="2268"/>
        <v>26</v>
      </c>
      <c r="GEC14" s="254">
        <f t="shared" si="2269"/>
        <v>3.5278154681139755</v>
      </c>
      <c r="GED14" s="326">
        <v>22</v>
      </c>
      <c r="GEE14" s="327">
        <f t="shared" si="2270"/>
        <v>5.4455445544554459</v>
      </c>
      <c r="GEF14" s="326">
        <v>4</v>
      </c>
      <c r="GEG14" s="327">
        <f t="shared" si="2271"/>
        <v>1.2048192771084338</v>
      </c>
      <c r="GEH14" s="326">
        <v>0</v>
      </c>
      <c r="GEI14" s="328">
        <f t="shared" si="2272"/>
        <v>26</v>
      </c>
      <c r="GEJ14" s="254">
        <f t="shared" si="2273"/>
        <v>3.5326086956521738</v>
      </c>
      <c r="GEK14" s="326">
        <v>22</v>
      </c>
      <c r="GEL14" s="327">
        <f t="shared" si="2274"/>
        <v>5.4590570719602978</v>
      </c>
      <c r="GEM14" s="326">
        <v>3</v>
      </c>
      <c r="GEN14" s="327">
        <f t="shared" si="2275"/>
        <v>0.91185410334346495</v>
      </c>
      <c r="GEO14" s="326">
        <v>0</v>
      </c>
      <c r="GEP14" s="328">
        <f t="shared" si="2276"/>
        <v>25</v>
      </c>
      <c r="GEQ14" s="254">
        <f t="shared" si="2277"/>
        <v>3.4153005464480879</v>
      </c>
      <c r="GER14" s="326">
        <v>22</v>
      </c>
      <c r="GES14" s="327">
        <f t="shared" si="2278"/>
        <v>5.4726368159203984</v>
      </c>
      <c r="GET14" s="326">
        <v>3</v>
      </c>
      <c r="GEU14" s="327">
        <f t="shared" si="2279"/>
        <v>0.91463414634146334</v>
      </c>
      <c r="GEV14" s="326">
        <v>0</v>
      </c>
      <c r="GEW14" s="328">
        <f t="shared" si="2280"/>
        <v>25</v>
      </c>
      <c r="GEX14" s="254">
        <f t="shared" si="2281"/>
        <v>3.4246575342465753</v>
      </c>
      <c r="GEY14" s="326">
        <v>22</v>
      </c>
      <c r="GEZ14" s="327">
        <f t="shared" si="2282"/>
        <v>5.4726368159203984</v>
      </c>
      <c r="GFA14" s="326">
        <v>3</v>
      </c>
      <c r="GFB14" s="327">
        <f t="shared" si="2283"/>
        <v>0.91743119266055051</v>
      </c>
      <c r="GFC14" s="326">
        <v>0</v>
      </c>
      <c r="GFD14" s="328">
        <f t="shared" si="2284"/>
        <v>25</v>
      </c>
      <c r="GFE14" s="254">
        <f t="shared" si="2285"/>
        <v>3.4293552812071333</v>
      </c>
      <c r="GFF14" s="326">
        <v>22</v>
      </c>
      <c r="GFG14" s="327">
        <f t="shared" si="2286"/>
        <v>5.4862842892768073</v>
      </c>
      <c r="GFH14" s="326">
        <v>3</v>
      </c>
      <c r="GFI14" s="327">
        <f t="shared" si="2287"/>
        <v>0.91743119266055051</v>
      </c>
      <c r="GFJ14" s="326">
        <v>0</v>
      </c>
      <c r="GFK14" s="328">
        <f t="shared" si="2288"/>
        <v>25</v>
      </c>
      <c r="GFL14" s="254">
        <f t="shared" si="2289"/>
        <v>3.4340659340659343</v>
      </c>
      <c r="GFM14" s="326">
        <v>22</v>
      </c>
      <c r="GFN14" s="327">
        <f t="shared" si="2290"/>
        <v>5.5</v>
      </c>
      <c r="GFO14" s="326">
        <v>3</v>
      </c>
      <c r="GFP14" s="327">
        <f t="shared" si="2291"/>
        <v>0.92592592592592582</v>
      </c>
      <c r="GFQ14" s="326">
        <v>0</v>
      </c>
      <c r="GFR14" s="328">
        <f t="shared" si="2292"/>
        <v>25</v>
      </c>
      <c r="GFS14" s="254">
        <f t="shared" si="2293"/>
        <v>3.4530386740331496</v>
      </c>
      <c r="GFT14" s="326">
        <v>22</v>
      </c>
      <c r="GFU14" s="327">
        <f t="shared" si="2294"/>
        <v>5.5137844611528823</v>
      </c>
      <c r="GFV14" s="326">
        <v>3</v>
      </c>
      <c r="GFW14" s="327">
        <f t="shared" si="2295"/>
        <v>0.92879256965944268</v>
      </c>
      <c r="GFX14" s="326">
        <v>0</v>
      </c>
      <c r="GFY14" s="328">
        <f t="shared" si="2296"/>
        <v>25</v>
      </c>
      <c r="GFZ14" s="254">
        <f t="shared" si="2297"/>
        <v>3.4626038781163437</v>
      </c>
      <c r="GGA14" s="326">
        <v>22</v>
      </c>
      <c r="GGB14" s="327">
        <f t="shared" si="2298"/>
        <v>5.5415617128463479</v>
      </c>
      <c r="GGC14" s="326">
        <v>3</v>
      </c>
      <c r="GGD14" s="327">
        <f t="shared" si="2299"/>
        <v>0.9375</v>
      </c>
      <c r="GGE14" s="326">
        <v>0</v>
      </c>
      <c r="GGF14" s="328">
        <f t="shared" si="2300"/>
        <v>25</v>
      </c>
      <c r="GGG14" s="254">
        <f t="shared" si="2301"/>
        <v>3.4867503486750349</v>
      </c>
      <c r="GGH14" s="326">
        <v>22</v>
      </c>
      <c r="GGI14" s="327">
        <f t="shared" si="2302"/>
        <v>5.5555555555555554</v>
      </c>
      <c r="GGJ14" s="326">
        <v>3</v>
      </c>
      <c r="GGK14" s="327">
        <f t="shared" si="2303"/>
        <v>0.9375</v>
      </c>
      <c r="GGL14" s="326">
        <v>0</v>
      </c>
      <c r="GGM14" s="328">
        <f t="shared" si="2304"/>
        <v>25</v>
      </c>
      <c r="GGN14" s="254">
        <f t="shared" si="2305"/>
        <v>3.4916201117318435</v>
      </c>
      <c r="GGO14" s="326">
        <v>22</v>
      </c>
      <c r="GGP14" s="327">
        <f t="shared" si="2306"/>
        <v>5.5979643765903306</v>
      </c>
      <c r="GGQ14" s="326">
        <v>3</v>
      </c>
      <c r="GGR14" s="327">
        <f t="shared" si="2307"/>
        <v>0.94043887147335425</v>
      </c>
      <c r="GGS14" s="326">
        <v>0</v>
      </c>
      <c r="GGT14" s="328">
        <f t="shared" si="2308"/>
        <v>25</v>
      </c>
      <c r="GGU14" s="254">
        <f t="shared" si="2309"/>
        <v>3.51123595505618</v>
      </c>
      <c r="GGV14" s="326">
        <v>22</v>
      </c>
      <c r="GGW14" s="327">
        <f t="shared" si="2310"/>
        <v>5.6265984654731458</v>
      </c>
      <c r="GGX14" s="326">
        <v>3</v>
      </c>
      <c r="GGY14" s="327">
        <f t="shared" si="2311"/>
        <v>0.94043887147335425</v>
      </c>
      <c r="GGZ14" s="326">
        <v>0</v>
      </c>
      <c r="GHA14" s="328">
        <f t="shared" si="2312"/>
        <v>25</v>
      </c>
      <c r="GHB14" s="254">
        <f t="shared" si="2313"/>
        <v>3.5211267605633805</v>
      </c>
      <c r="GHC14" s="326">
        <v>22</v>
      </c>
      <c r="GHD14" s="327">
        <f t="shared" si="2314"/>
        <v>5.6410256410256414</v>
      </c>
      <c r="GHE14" s="326">
        <v>3</v>
      </c>
      <c r="GHF14" s="327">
        <f t="shared" si="2315"/>
        <v>0.94043887147335425</v>
      </c>
      <c r="GHG14" s="326">
        <v>0</v>
      </c>
      <c r="GHH14" s="328">
        <f t="shared" si="2316"/>
        <v>25</v>
      </c>
      <c r="GHI14" s="254">
        <f t="shared" si="2317"/>
        <v>3.5260930888575457</v>
      </c>
      <c r="GHJ14" s="326">
        <v>22</v>
      </c>
      <c r="GHK14" s="327">
        <f t="shared" si="2318"/>
        <v>5.6410256410256414</v>
      </c>
      <c r="GHL14" s="326">
        <v>3</v>
      </c>
      <c r="GHM14" s="327">
        <f t="shared" si="2319"/>
        <v>0.94043887147335425</v>
      </c>
      <c r="GHN14" s="326">
        <v>0</v>
      </c>
      <c r="GHO14" s="328">
        <f t="shared" si="2320"/>
        <v>25</v>
      </c>
      <c r="GHP14" s="254">
        <f t="shared" si="2321"/>
        <v>3.5260930888575457</v>
      </c>
      <c r="GHQ14" s="326">
        <v>22</v>
      </c>
      <c r="GHR14" s="327">
        <f t="shared" si="2322"/>
        <v>5.684754521963824</v>
      </c>
      <c r="GHS14" s="326">
        <v>3</v>
      </c>
      <c r="GHT14" s="327">
        <f t="shared" si="2323"/>
        <v>0.94339622641509435</v>
      </c>
      <c r="GHU14" s="326">
        <v>0</v>
      </c>
      <c r="GHV14" s="328">
        <f t="shared" si="2324"/>
        <v>25</v>
      </c>
      <c r="GHW14" s="254">
        <f t="shared" si="2325"/>
        <v>3.5460992907801421</v>
      </c>
      <c r="GHX14" s="326">
        <v>22</v>
      </c>
      <c r="GHY14" s="327">
        <f t="shared" si="2326"/>
        <v>5.7142857142857144</v>
      </c>
      <c r="GHZ14" s="326">
        <v>2</v>
      </c>
      <c r="GIA14" s="327">
        <f t="shared" si="2327"/>
        <v>0.63091482649842268</v>
      </c>
      <c r="GIB14" s="326">
        <v>0</v>
      </c>
      <c r="GIC14" s="328">
        <f t="shared" si="2328"/>
        <v>24</v>
      </c>
      <c r="GID14" s="254">
        <f t="shared" si="2329"/>
        <v>3.4188034188034191</v>
      </c>
      <c r="GIE14" s="326">
        <v>22</v>
      </c>
      <c r="GIF14" s="327">
        <f t="shared" si="2330"/>
        <v>5.7291666666666661</v>
      </c>
      <c r="GIG14" s="326">
        <v>2</v>
      </c>
      <c r="GIH14" s="327">
        <f t="shared" si="2331"/>
        <v>0.63091482649842268</v>
      </c>
      <c r="GII14" s="326">
        <v>0</v>
      </c>
      <c r="GIJ14" s="328">
        <f t="shared" si="2332"/>
        <v>24</v>
      </c>
      <c r="GIK14" s="254">
        <f t="shared" si="2333"/>
        <v>3.4236804564907275</v>
      </c>
      <c r="GIL14" s="326">
        <v>22</v>
      </c>
      <c r="GIM14" s="327">
        <f t="shared" si="2334"/>
        <v>5.7441253263707575</v>
      </c>
      <c r="GIN14" s="326">
        <v>2</v>
      </c>
      <c r="GIO14" s="327">
        <f t="shared" si="2335"/>
        <v>0.63492063492063489</v>
      </c>
      <c r="GIP14" s="326">
        <v>0</v>
      </c>
      <c r="GIQ14" s="328">
        <f t="shared" si="2336"/>
        <v>24</v>
      </c>
      <c r="GIR14" s="254">
        <f t="shared" si="2337"/>
        <v>3.4383954154727796</v>
      </c>
      <c r="GIS14" s="326">
        <v>22</v>
      </c>
      <c r="GIT14" s="327">
        <f t="shared" si="2338"/>
        <v>5.7591623036649215</v>
      </c>
      <c r="GIU14" s="326">
        <v>2</v>
      </c>
      <c r="GIV14" s="327">
        <f t="shared" si="2339"/>
        <v>0.63897763578274758</v>
      </c>
      <c r="GIW14" s="326">
        <v>0</v>
      </c>
      <c r="GIX14" s="328">
        <f t="shared" si="2340"/>
        <v>24</v>
      </c>
      <c r="GIY14" s="254">
        <f t="shared" si="2341"/>
        <v>3.4532374100719423</v>
      </c>
      <c r="GIZ14" s="326">
        <v>22</v>
      </c>
      <c r="GJA14" s="327">
        <f t="shared" si="2342"/>
        <v>5.7742782152230969</v>
      </c>
      <c r="GJB14" s="326">
        <v>2</v>
      </c>
      <c r="GJC14" s="327">
        <f t="shared" si="2343"/>
        <v>0.65146579804560267</v>
      </c>
      <c r="GJD14" s="326">
        <v>0</v>
      </c>
      <c r="GJE14" s="328">
        <f t="shared" si="2344"/>
        <v>24</v>
      </c>
      <c r="GJF14" s="254">
        <f t="shared" si="2345"/>
        <v>3.4883720930232558</v>
      </c>
      <c r="GJG14" s="326">
        <v>21</v>
      </c>
      <c r="GJH14" s="327">
        <f t="shared" si="2346"/>
        <v>5.5702917771883289</v>
      </c>
      <c r="GJI14" s="326">
        <v>2</v>
      </c>
      <c r="GJJ14" s="327">
        <f t="shared" si="2347"/>
        <v>0.65359477124183007</v>
      </c>
      <c r="GJK14" s="326">
        <v>0</v>
      </c>
      <c r="GJL14" s="328">
        <f t="shared" si="2348"/>
        <v>23</v>
      </c>
      <c r="GJM14" s="254">
        <f t="shared" si="2349"/>
        <v>3.3674963396778916</v>
      </c>
      <c r="GJN14" s="326">
        <v>21</v>
      </c>
      <c r="GJO14" s="327">
        <f t="shared" si="2350"/>
        <v>5.6000000000000005</v>
      </c>
      <c r="GJP14" s="326">
        <v>2</v>
      </c>
      <c r="GJQ14" s="327">
        <f t="shared" si="2351"/>
        <v>0.65573770491803274</v>
      </c>
      <c r="GJR14" s="326">
        <v>0</v>
      </c>
      <c r="GJS14" s="328">
        <f t="shared" si="2352"/>
        <v>23</v>
      </c>
      <c r="GJT14" s="254">
        <f t="shared" si="2353"/>
        <v>3.3823529411764706</v>
      </c>
      <c r="GJU14" s="326">
        <v>21</v>
      </c>
      <c r="GJV14" s="327">
        <f t="shared" si="2354"/>
        <v>5.6603773584905666</v>
      </c>
      <c r="GJW14" s="326">
        <v>2</v>
      </c>
      <c r="GJX14" s="327">
        <f t="shared" si="2355"/>
        <v>0.66225165562913912</v>
      </c>
      <c r="GJY14" s="326">
        <v>0</v>
      </c>
      <c r="GJZ14" s="328">
        <f t="shared" si="2356"/>
        <v>23</v>
      </c>
      <c r="GKA14" s="254">
        <f t="shared" si="2357"/>
        <v>3.4175334323922733</v>
      </c>
      <c r="GKB14" s="326">
        <v>21</v>
      </c>
      <c r="GKC14" s="327">
        <f t="shared" si="2358"/>
        <v>5.6756756756756763</v>
      </c>
      <c r="GKD14" s="326">
        <v>2</v>
      </c>
      <c r="GKE14" s="327">
        <f t="shared" si="2359"/>
        <v>0.66666666666666674</v>
      </c>
      <c r="GKF14" s="326">
        <v>0</v>
      </c>
      <c r="GKG14" s="328">
        <f t="shared" si="2360"/>
        <v>23</v>
      </c>
      <c r="GKH14" s="254">
        <f t="shared" si="2361"/>
        <v>3.4328358208955225</v>
      </c>
      <c r="GKI14" s="326">
        <v>21</v>
      </c>
      <c r="GKJ14" s="327">
        <f t="shared" si="2362"/>
        <v>5.7065217391304346</v>
      </c>
      <c r="GKK14" s="326">
        <v>2</v>
      </c>
      <c r="GKL14" s="327">
        <f t="shared" si="2363"/>
        <v>0.67114093959731547</v>
      </c>
      <c r="GKM14" s="326">
        <v>0</v>
      </c>
      <c r="GKN14" s="328">
        <f t="shared" si="2364"/>
        <v>23</v>
      </c>
      <c r="GKO14" s="254">
        <f t="shared" si="2365"/>
        <v>3.4534534534534531</v>
      </c>
      <c r="GKP14" s="326">
        <v>21</v>
      </c>
      <c r="GKQ14" s="327">
        <f t="shared" si="2366"/>
        <v>5.7534246575342465</v>
      </c>
      <c r="GKR14" s="326">
        <v>2</v>
      </c>
      <c r="GKS14" s="327">
        <f t="shared" si="2367"/>
        <v>0.68493150684931503</v>
      </c>
      <c r="GKT14" s="326">
        <v>0</v>
      </c>
      <c r="GKU14" s="328">
        <f t="shared" si="2368"/>
        <v>23</v>
      </c>
      <c r="GKV14" s="254">
        <f t="shared" si="2369"/>
        <v>3.5007610350076099</v>
      </c>
      <c r="GKW14" s="326">
        <v>21</v>
      </c>
      <c r="GKX14" s="327">
        <f t="shared" si="2370"/>
        <v>5.785123966942149</v>
      </c>
      <c r="GKY14" s="326">
        <v>2</v>
      </c>
      <c r="GKZ14" s="327">
        <f t="shared" si="2371"/>
        <v>0.68965517241379315</v>
      </c>
      <c r="GLA14" s="326">
        <v>0</v>
      </c>
      <c r="GLB14" s="328">
        <f t="shared" si="2372"/>
        <v>23</v>
      </c>
      <c r="GLC14" s="254">
        <f t="shared" si="2373"/>
        <v>3.522205206738132</v>
      </c>
      <c r="GLD14" s="326">
        <v>21</v>
      </c>
      <c r="GLE14" s="327">
        <f t="shared" si="2374"/>
        <v>5.8011049723756907</v>
      </c>
      <c r="GLF14" s="326">
        <v>2</v>
      </c>
      <c r="GLG14" s="327">
        <f t="shared" si="2375"/>
        <v>0.69686411149825789</v>
      </c>
      <c r="GLH14" s="326">
        <v>0</v>
      </c>
      <c r="GLI14" s="328">
        <f t="shared" si="2376"/>
        <v>23</v>
      </c>
      <c r="GLJ14" s="254">
        <f t="shared" si="2377"/>
        <v>3.5439137134052388</v>
      </c>
      <c r="GLK14" s="326">
        <v>21</v>
      </c>
      <c r="GLL14" s="327">
        <f t="shared" si="2378"/>
        <v>5.8659217877094969</v>
      </c>
      <c r="GLM14" s="326">
        <v>2</v>
      </c>
      <c r="GLN14" s="327">
        <f t="shared" si="2379"/>
        <v>0.70422535211267612</v>
      </c>
      <c r="GLO14" s="326">
        <v>0</v>
      </c>
      <c r="GLP14" s="328">
        <f t="shared" si="2380"/>
        <v>23</v>
      </c>
      <c r="GLQ14" s="254">
        <f t="shared" si="2381"/>
        <v>3.5825545171339561</v>
      </c>
      <c r="GLR14" s="326">
        <v>21</v>
      </c>
      <c r="GLS14" s="327">
        <f t="shared" si="2382"/>
        <v>5.915492957746479</v>
      </c>
      <c r="GLT14" s="326">
        <v>2</v>
      </c>
      <c r="GLU14" s="327">
        <f t="shared" si="2383"/>
        <v>0.7142857142857143</v>
      </c>
      <c r="GLV14" s="326">
        <v>0</v>
      </c>
      <c r="GLW14" s="328">
        <f t="shared" si="2384"/>
        <v>23</v>
      </c>
      <c r="GLX14" s="254">
        <f t="shared" si="2385"/>
        <v>3.622047244094488</v>
      </c>
      <c r="GLY14" s="326">
        <v>21</v>
      </c>
      <c r="GLZ14" s="327">
        <f t="shared" si="2386"/>
        <v>6.0693641618497107</v>
      </c>
      <c r="GMA14" s="326">
        <v>2</v>
      </c>
      <c r="GMB14" s="327">
        <f t="shared" si="2387"/>
        <v>0.72727272727272729</v>
      </c>
      <c r="GMC14" s="326">
        <v>0</v>
      </c>
      <c r="GMD14" s="328">
        <f t="shared" si="2388"/>
        <v>23</v>
      </c>
      <c r="GME14" s="254">
        <f t="shared" si="2389"/>
        <v>3.7037037037037033</v>
      </c>
      <c r="GMF14" s="326">
        <v>21</v>
      </c>
      <c r="GMG14" s="327">
        <f t="shared" si="2390"/>
        <v>6.1224489795918364</v>
      </c>
      <c r="GMH14" s="326">
        <v>2</v>
      </c>
      <c r="GMI14" s="327">
        <f t="shared" si="2391"/>
        <v>0.73529411764705876</v>
      </c>
      <c r="GMJ14" s="326">
        <v>0</v>
      </c>
      <c r="GMK14" s="328">
        <f t="shared" si="2392"/>
        <v>23</v>
      </c>
      <c r="GML14" s="254">
        <f t="shared" si="2393"/>
        <v>3.7398373983739837</v>
      </c>
      <c r="GMM14" s="326">
        <v>21</v>
      </c>
      <c r="GMN14" s="327">
        <f t="shared" si="2394"/>
        <v>6.1946902654867255</v>
      </c>
      <c r="GMO14" s="326">
        <v>2</v>
      </c>
      <c r="GMP14" s="327">
        <f t="shared" si="2395"/>
        <v>0.74906367041198507</v>
      </c>
      <c r="GMQ14" s="326">
        <v>0</v>
      </c>
      <c r="GMR14" s="328">
        <f t="shared" si="2396"/>
        <v>23</v>
      </c>
      <c r="GMS14" s="254">
        <f t="shared" si="2397"/>
        <v>3.7953795379537953</v>
      </c>
      <c r="GMT14" s="326">
        <v>21</v>
      </c>
      <c r="GMU14" s="327">
        <f t="shared" si="2398"/>
        <v>6.3829787234042552</v>
      </c>
      <c r="GMV14" s="326">
        <v>2</v>
      </c>
      <c r="GMW14" s="327">
        <f t="shared" si="2399"/>
        <v>0.76045627376425851</v>
      </c>
      <c r="GMX14" s="326">
        <v>0</v>
      </c>
      <c r="GMY14" s="328">
        <f t="shared" si="2400"/>
        <v>23</v>
      </c>
      <c r="GMZ14" s="254">
        <f t="shared" si="2401"/>
        <v>3.8851351351351351</v>
      </c>
      <c r="GNA14" s="326">
        <v>21</v>
      </c>
      <c r="GNB14" s="327">
        <f t="shared" si="2402"/>
        <v>6.4615384615384617</v>
      </c>
      <c r="GNC14" s="326">
        <v>2</v>
      </c>
      <c r="GND14" s="327">
        <f t="shared" si="2403"/>
        <v>0.77220077220077221</v>
      </c>
      <c r="GNE14" s="326">
        <v>0</v>
      </c>
      <c r="GNF14" s="328">
        <f t="shared" si="2404"/>
        <v>23</v>
      </c>
      <c r="GNG14" s="254">
        <f t="shared" si="2405"/>
        <v>3.9383561643835616</v>
      </c>
      <c r="GNH14" s="326">
        <v>20</v>
      </c>
      <c r="GNI14" s="327">
        <f t="shared" si="2406"/>
        <v>6.1919504643962853</v>
      </c>
      <c r="GNJ14" s="326">
        <v>2</v>
      </c>
      <c r="GNK14" s="327">
        <f t="shared" si="2407"/>
        <v>0.79051383399209485</v>
      </c>
      <c r="GNL14" s="326">
        <v>0</v>
      </c>
      <c r="GNM14" s="328">
        <f t="shared" si="2408"/>
        <v>22</v>
      </c>
      <c r="GNN14" s="254">
        <f t="shared" si="2409"/>
        <v>3.8194444444444446</v>
      </c>
      <c r="GNO14" s="326">
        <v>20</v>
      </c>
      <c r="GNP14" s="327">
        <f t="shared" si="2410"/>
        <v>6.2695924764890272</v>
      </c>
      <c r="GNQ14" s="326">
        <v>2</v>
      </c>
      <c r="GNR14" s="327">
        <f t="shared" si="2411"/>
        <v>0.81632653061224492</v>
      </c>
      <c r="GNS14" s="326">
        <v>0</v>
      </c>
      <c r="GNT14" s="328">
        <f t="shared" si="2412"/>
        <v>22</v>
      </c>
      <c r="GNU14" s="254">
        <f t="shared" si="2413"/>
        <v>3.9007092198581561</v>
      </c>
      <c r="GNV14" s="326">
        <v>18</v>
      </c>
      <c r="GNW14" s="327">
        <f t="shared" si="2414"/>
        <v>5.8441558441558437</v>
      </c>
      <c r="GNX14" s="326">
        <v>2</v>
      </c>
      <c r="GNY14" s="327">
        <f t="shared" si="2415"/>
        <v>0.84033613445378152</v>
      </c>
      <c r="GNZ14" s="326">
        <v>0</v>
      </c>
      <c r="GOA14" s="328">
        <f t="shared" si="2416"/>
        <v>20</v>
      </c>
      <c r="GOB14" s="254">
        <f t="shared" si="2417"/>
        <v>3.6630036630036633</v>
      </c>
      <c r="GOC14" s="326">
        <v>18</v>
      </c>
      <c r="GOD14" s="327">
        <f t="shared" si="2418"/>
        <v>5.9016393442622954</v>
      </c>
      <c r="GOE14" s="326">
        <v>2</v>
      </c>
      <c r="GOF14" s="327">
        <f t="shared" si="2419"/>
        <v>0.86206896551724133</v>
      </c>
      <c r="GOG14" s="326">
        <v>0</v>
      </c>
      <c r="GOH14" s="328">
        <f t="shared" si="2420"/>
        <v>20</v>
      </c>
      <c r="GOI14" s="254">
        <f t="shared" si="2421"/>
        <v>3.7243947858472999</v>
      </c>
      <c r="GOJ14" s="326">
        <v>18</v>
      </c>
      <c r="GOK14" s="327">
        <f t="shared" si="2422"/>
        <v>6.0810810810810816</v>
      </c>
      <c r="GOL14" s="326">
        <v>2</v>
      </c>
      <c r="GOM14" s="327">
        <f t="shared" si="2423"/>
        <v>0.89285714285714279</v>
      </c>
      <c r="GON14" s="326">
        <v>0</v>
      </c>
      <c r="GOO14" s="328">
        <f t="shared" si="2424"/>
        <v>20</v>
      </c>
      <c r="GOP14" s="254">
        <f t="shared" si="2425"/>
        <v>3.8461538461538463</v>
      </c>
      <c r="GOQ14" s="326">
        <v>17</v>
      </c>
      <c r="GOR14" s="327">
        <f t="shared" si="2426"/>
        <v>5.9649122807017543</v>
      </c>
      <c r="GOS14" s="326">
        <v>2</v>
      </c>
      <c r="GOT14" s="327">
        <f t="shared" si="2427"/>
        <v>0.92165898617511521</v>
      </c>
      <c r="GOU14" s="326">
        <v>0</v>
      </c>
      <c r="GOV14" s="328">
        <f t="shared" si="2428"/>
        <v>19</v>
      </c>
      <c r="GOW14" s="254">
        <f t="shared" si="2429"/>
        <v>3.7848605577689245</v>
      </c>
      <c r="GOX14" s="326">
        <v>15</v>
      </c>
      <c r="GOY14" s="327">
        <f t="shared" si="2430"/>
        <v>5.3956834532374103</v>
      </c>
      <c r="GOZ14" s="326">
        <v>2</v>
      </c>
      <c r="GPA14" s="327">
        <f t="shared" si="2431"/>
        <v>0.94786729857819907</v>
      </c>
      <c r="GPB14" s="326">
        <v>0</v>
      </c>
      <c r="GPC14" s="328">
        <f t="shared" si="2432"/>
        <v>17</v>
      </c>
      <c r="GPD14" s="254">
        <f t="shared" si="2433"/>
        <v>3.4764826175869121</v>
      </c>
      <c r="GPE14" s="326">
        <v>15</v>
      </c>
      <c r="GPF14" s="327">
        <f t="shared" si="2434"/>
        <v>5.6603773584905666</v>
      </c>
      <c r="GPG14" s="326">
        <v>2</v>
      </c>
      <c r="GPH14" s="327">
        <f t="shared" si="2435"/>
        <v>0.99502487562189057</v>
      </c>
      <c r="GPI14" s="326">
        <v>0</v>
      </c>
      <c r="GPJ14" s="328">
        <f t="shared" si="2436"/>
        <v>17</v>
      </c>
      <c r="GPK14" s="254">
        <f t="shared" si="2437"/>
        <v>3.648068669527897</v>
      </c>
      <c r="GPL14" s="326">
        <v>15</v>
      </c>
      <c r="GPM14" s="327">
        <f t="shared" si="2438"/>
        <v>5.7692307692307692</v>
      </c>
      <c r="GPN14" s="326">
        <v>2</v>
      </c>
      <c r="GPO14" s="327">
        <f t="shared" si="2439"/>
        <v>1.0526315789473684</v>
      </c>
      <c r="GPP14" s="326">
        <v>0</v>
      </c>
      <c r="GPQ14" s="328">
        <f t="shared" si="2440"/>
        <v>17</v>
      </c>
      <c r="GPR14" s="254">
        <f t="shared" si="2441"/>
        <v>3.7777777777777777</v>
      </c>
      <c r="GPS14" s="326">
        <v>15</v>
      </c>
      <c r="GPT14" s="327">
        <f t="shared" si="2442"/>
        <v>5.928853754940711</v>
      </c>
      <c r="GPU14" s="326">
        <v>2</v>
      </c>
      <c r="GPV14" s="327">
        <f t="shared" si="2443"/>
        <v>1.0869565217391304</v>
      </c>
      <c r="GPW14" s="326">
        <v>0</v>
      </c>
      <c r="GPX14" s="328">
        <f t="shared" si="2444"/>
        <v>17</v>
      </c>
      <c r="GPY14" s="254">
        <f t="shared" si="2445"/>
        <v>3.8901601830663615</v>
      </c>
      <c r="GPZ14" s="326">
        <v>15</v>
      </c>
      <c r="GQA14" s="327">
        <f t="shared" si="2446"/>
        <v>6.1224489795918364</v>
      </c>
      <c r="GQB14" s="326">
        <v>2</v>
      </c>
      <c r="GQC14" s="327">
        <f t="shared" si="2447"/>
        <v>1.1695906432748537</v>
      </c>
      <c r="GQD14" s="326">
        <v>0</v>
      </c>
      <c r="GQE14" s="328">
        <f t="shared" si="2448"/>
        <v>17</v>
      </c>
      <c r="GQF14" s="254">
        <f t="shared" si="2449"/>
        <v>4.0865384615384617</v>
      </c>
      <c r="GQG14" s="326">
        <v>14</v>
      </c>
      <c r="GQH14" s="327">
        <f t="shared" si="2450"/>
        <v>5.9071729957805905</v>
      </c>
      <c r="GQI14" s="326">
        <v>2</v>
      </c>
      <c r="GQJ14" s="327">
        <f t="shared" si="2451"/>
        <v>1.1976047904191618</v>
      </c>
      <c r="GQK14" s="326">
        <v>0</v>
      </c>
      <c r="GQL14" s="328">
        <f t="shared" si="2452"/>
        <v>16</v>
      </c>
      <c r="GQM14" s="254">
        <f t="shared" si="2453"/>
        <v>3.9603960396039604</v>
      </c>
      <c r="GQN14" s="326">
        <v>14</v>
      </c>
      <c r="GQO14" s="327">
        <f t="shared" si="2454"/>
        <v>6.140350877192982</v>
      </c>
      <c r="GQP14" s="326">
        <v>2</v>
      </c>
      <c r="GQQ14" s="327">
        <f t="shared" si="2455"/>
        <v>1.257861635220126</v>
      </c>
      <c r="GQR14" s="326">
        <v>0</v>
      </c>
      <c r="GQS14" s="328">
        <f t="shared" si="2456"/>
        <v>16</v>
      </c>
      <c r="GQT14" s="254">
        <f t="shared" si="2457"/>
        <v>4.1343669250646</v>
      </c>
      <c r="GQU14" s="326">
        <v>14</v>
      </c>
      <c r="GQV14" s="327">
        <f t="shared" si="2458"/>
        <v>6.481481481481481</v>
      </c>
      <c r="GQW14" s="326">
        <v>2</v>
      </c>
      <c r="GQX14" s="327">
        <f t="shared" si="2459"/>
        <v>1.3513513513513513</v>
      </c>
      <c r="GQY14" s="326">
        <v>0</v>
      </c>
      <c r="GQZ14" s="328">
        <f t="shared" si="2460"/>
        <v>16</v>
      </c>
      <c r="GRA14" s="254">
        <f t="shared" si="2461"/>
        <v>4.395604395604396</v>
      </c>
      <c r="GRB14" s="326">
        <v>12</v>
      </c>
      <c r="GRC14" s="327">
        <f t="shared" si="2462"/>
        <v>5.9113300492610836</v>
      </c>
      <c r="GRD14" s="326">
        <v>2</v>
      </c>
      <c r="GRE14" s="327">
        <f t="shared" si="2463"/>
        <v>1.4388489208633095</v>
      </c>
      <c r="GRF14" s="326">
        <v>0</v>
      </c>
      <c r="GRG14" s="328">
        <f t="shared" si="2464"/>
        <v>14</v>
      </c>
      <c r="GRH14" s="254">
        <f t="shared" si="2465"/>
        <v>4.0935672514619883</v>
      </c>
      <c r="GRI14" s="326">
        <v>12</v>
      </c>
      <c r="GRJ14" s="327">
        <f t="shared" si="2466"/>
        <v>6.2176165803108807</v>
      </c>
      <c r="GRK14" s="326">
        <v>2</v>
      </c>
      <c r="GRL14" s="327">
        <f t="shared" si="2467"/>
        <v>1.5151515151515151</v>
      </c>
      <c r="GRM14" s="326">
        <v>0</v>
      </c>
      <c r="GRN14" s="328">
        <f t="shared" si="2468"/>
        <v>14</v>
      </c>
      <c r="GRO14" s="254">
        <f t="shared" si="2469"/>
        <v>4.3076923076923075</v>
      </c>
      <c r="GRP14" s="326">
        <v>11</v>
      </c>
      <c r="GRQ14" s="327">
        <f t="shared" si="2470"/>
        <v>6.25</v>
      </c>
      <c r="GRR14" s="326">
        <v>2</v>
      </c>
      <c r="GRS14" s="327">
        <f t="shared" si="2471"/>
        <v>1.6666666666666667</v>
      </c>
      <c r="GRT14" s="326">
        <v>0</v>
      </c>
      <c r="GRU14" s="328">
        <f t="shared" si="2472"/>
        <v>13</v>
      </c>
      <c r="GRV14" s="254">
        <f t="shared" si="2473"/>
        <v>4.3918918918918921</v>
      </c>
      <c r="GRW14" s="326">
        <v>10</v>
      </c>
      <c r="GRX14" s="327">
        <f t="shared" si="2474"/>
        <v>6.2893081761006293</v>
      </c>
      <c r="GRY14" s="326">
        <v>2</v>
      </c>
      <c r="GRZ14" s="327">
        <f t="shared" si="2475"/>
        <v>1.8867924528301887</v>
      </c>
      <c r="GSA14" s="326">
        <v>0</v>
      </c>
      <c r="GSB14" s="328">
        <f t="shared" si="2476"/>
        <v>12</v>
      </c>
      <c r="GSC14" s="254">
        <f t="shared" si="2477"/>
        <v>4.5283018867924527</v>
      </c>
      <c r="GSD14" s="326">
        <v>9</v>
      </c>
      <c r="GSE14" s="327">
        <f t="shared" si="2478"/>
        <v>6.2937062937062942</v>
      </c>
      <c r="GSF14" s="326">
        <v>2</v>
      </c>
      <c r="GSG14" s="327">
        <f t="shared" si="2479"/>
        <v>2</v>
      </c>
      <c r="GSH14" s="326">
        <v>0</v>
      </c>
      <c r="GSI14" s="328">
        <f t="shared" si="2480"/>
        <v>11</v>
      </c>
      <c r="GSJ14" s="254">
        <f t="shared" si="2481"/>
        <v>4.5267489711934159</v>
      </c>
      <c r="GSK14" s="326">
        <v>8</v>
      </c>
      <c r="GSL14" s="327">
        <f t="shared" si="2482"/>
        <v>6.2015503875968996</v>
      </c>
      <c r="GSM14" s="326">
        <v>2</v>
      </c>
      <c r="GSN14" s="327">
        <f t="shared" si="2483"/>
        <v>2.1276595744680851</v>
      </c>
      <c r="GSO14" s="326">
        <v>0</v>
      </c>
      <c r="GSP14" s="328">
        <f t="shared" si="2484"/>
        <v>10</v>
      </c>
      <c r="GSQ14" s="254">
        <f t="shared" si="2485"/>
        <v>4.4843049327354256</v>
      </c>
      <c r="GSR14" s="326">
        <v>7</v>
      </c>
      <c r="GSS14" s="327">
        <f t="shared" si="2486"/>
        <v>5.8823529411764701</v>
      </c>
      <c r="GST14" s="326">
        <v>2</v>
      </c>
      <c r="GSU14" s="327">
        <f t="shared" si="2487"/>
        <v>2.3255813953488373</v>
      </c>
      <c r="GSV14" s="326">
        <v>0</v>
      </c>
      <c r="GSW14" s="328">
        <f t="shared" si="2488"/>
        <v>9</v>
      </c>
      <c r="GSX14" s="254">
        <f t="shared" si="2489"/>
        <v>4.3902439024390238</v>
      </c>
      <c r="GSY14" s="326">
        <v>6</v>
      </c>
      <c r="GSZ14" s="327">
        <f t="shared" si="2490"/>
        <v>5.4545454545454541</v>
      </c>
      <c r="GTA14" s="326">
        <v>2</v>
      </c>
      <c r="GTB14" s="327">
        <f t="shared" si="2491"/>
        <v>2.666666666666667</v>
      </c>
      <c r="GTC14" s="326">
        <v>0</v>
      </c>
      <c r="GTD14" s="328">
        <f t="shared" si="2492"/>
        <v>8</v>
      </c>
      <c r="GTE14" s="254">
        <f t="shared" si="2493"/>
        <v>4.3243243243243246</v>
      </c>
      <c r="GTF14" s="326">
        <v>6</v>
      </c>
      <c r="GTG14" s="327">
        <f t="shared" si="2494"/>
        <v>5.7692307692307692</v>
      </c>
      <c r="GTH14" s="326">
        <v>2</v>
      </c>
      <c r="GTI14" s="327">
        <f t="shared" si="2495"/>
        <v>2.8571428571428572</v>
      </c>
      <c r="GTJ14" s="326">
        <v>0</v>
      </c>
      <c r="GTK14" s="328">
        <f t="shared" si="2496"/>
        <v>8</v>
      </c>
      <c r="GTL14" s="254">
        <f t="shared" si="2497"/>
        <v>4.5977011494252871</v>
      </c>
      <c r="GTM14" s="326">
        <v>6</v>
      </c>
      <c r="GTN14" s="327">
        <f t="shared" si="2498"/>
        <v>6.25</v>
      </c>
      <c r="GTO14" s="326">
        <v>1</v>
      </c>
      <c r="GTP14" s="327">
        <f t="shared" si="2499"/>
        <v>1.6949152542372881</v>
      </c>
      <c r="GTQ14" s="326">
        <v>0</v>
      </c>
      <c r="GTR14" s="328">
        <f t="shared" si="2500"/>
        <v>7</v>
      </c>
      <c r="GTS14" s="254">
        <f t="shared" si="2501"/>
        <v>4.5161290322580641</v>
      </c>
      <c r="GTT14" s="326">
        <v>5</v>
      </c>
      <c r="GTU14" s="327">
        <f t="shared" si="2502"/>
        <v>5.8823529411764701</v>
      </c>
      <c r="GTV14" s="326">
        <v>1</v>
      </c>
      <c r="GTW14" s="327">
        <f t="shared" si="2503"/>
        <v>2.0408163265306123</v>
      </c>
      <c r="GTX14" s="326">
        <v>0</v>
      </c>
      <c r="GTY14" s="328">
        <f t="shared" si="2504"/>
        <v>6</v>
      </c>
      <c r="GTZ14" s="254">
        <f t="shared" si="2505"/>
        <v>4.4776119402985071</v>
      </c>
      <c r="GUA14" s="326">
        <v>2</v>
      </c>
      <c r="GUB14" s="327">
        <f t="shared" si="2506"/>
        <v>2.5974025974025974</v>
      </c>
      <c r="GUC14" s="326">
        <v>1</v>
      </c>
      <c r="GUD14" s="327">
        <f t="shared" si="2507"/>
        <v>2.3255813953488373</v>
      </c>
      <c r="GUE14" s="326">
        <v>0</v>
      </c>
      <c r="GUF14" s="328">
        <f t="shared" si="2508"/>
        <v>3</v>
      </c>
      <c r="GUG14" s="254">
        <f t="shared" si="2509"/>
        <v>2.5</v>
      </c>
      <c r="GUH14" s="326">
        <v>1</v>
      </c>
      <c r="GUI14" s="327">
        <f t="shared" si="2510"/>
        <v>1.5625</v>
      </c>
      <c r="GUJ14" s="326">
        <v>1</v>
      </c>
      <c r="GUK14" s="327">
        <f t="shared" si="2511"/>
        <v>2.7027027027027026</v>
      </c>
      <c r="GUL14" s="326">
        <v>0</v>
      </c>
      <c r="GUM14" s="328">
        <f t="shared" si="2512"/>
        <v>2</v>
      </c>
      <c r="GUN14" s="254">
        <f t="shared" si="2513"/>
        <v>1.9801980198019802</v>
      </c>
      <c r="GUO14" s="326">
        <v>1</v>
      </c>
      <c r="GUP14" s="327">
        <f t="shared" si="2514"/>
        <v>1.8867924528301887</v>
      </c>
      <c r="GUQ14" s="326">
        <v>0</v>
      </c>
      <c r="GUR14" s="327">
        <f t="shared" si="2515"/>
        <v>0</v>
      </c>
      <c r="GUS14" s="326">
        <v>0</v>
      </c>
      <c r="GUT14" s="328">
        <f t="shared" si="2516"/>
        <v>1</v>
      </c>
      <c r="GUU14" s="254">
        <f t="shared" si="2517"/>
        <v>1.2345679012345678</v>
      </c>
      <c r="GUV14" s="326">
        <v>1</v>
      </c>
      <c r="GUW14" s="327">
        <f t="shared" si="2518"/>
        <v>2.3255813953488373</v>
      </c>
      <c r="GUX14" s="326">
        <v>0</v>
      </c>
      <c r="GUY14" s="327">
        <f t="shared" si="2519"/>
        <v>0</v>
      </c>
      <c r="GUZ14" s="326">
        <v>0</v>
      </c>
      <c r="GVA14" s="328">
        <f t="shared" si="2520"/>
        <v>1</v>
      </c>
      <c r="GVB14" s="254">
        <f t="shared" si="2521"/>
        <v>1.5384615384615385</v>
      </c>
      <c r="GVC14" s="326">
        <v>1</v>
      </c>
      <c r="GVD14" s="327">
        <f t="shared" si="2522"/>
        <v>2.8571428571428572</v>
      </c>
      <c r="GVE14" s="326">
        <v>0</v>
      </c>
      <c r="GVF14" s="327">
        <f t="shared" si="2523"/>
        <v>0</v>
      </c>
      <c r="GVG14" s="326">
        <v>0</v>
      </c>
      <c r="GVH14" s="328">
        <f t="shared" si="2524"/>
        <v>1</v>
      </c>
      <c r="GVI14" s="254">
        <f t="shared" si="2525"/>
        <v>1.7857142857142856</v>
      </c>
      <c r="GVJ14" s="326">
        <v>1</v>
      </c>
      <c r="GVK14" s="327">
        <f t="shared" si="2526"/>
        <v>3.4482758620689653</v>
      </c>
      <c r="GVL14" s="326">
        <v>0</v>
      </c>
      <c r="GVM14" s="327">
        <f t="shared" si="2527"/>
        <v>0</v>
      </c>
      <c r="GVN14" s="326">
        <v>0</v>
      </c>
      <c r="GVO14" s="328">
        <f t="shared" si="2528"/>
        <v>1</v>
      </c>
      <c r="GVP14" s="254">
        <f t="shared" si="2529"/>
        <v>2.1739130434782608</v>
      </c>
      <c r="GVQ14" s="326">
        <v>1</v>
      </c>
      <c r="GVR14" s="327">
        <f t="shared" si="2530"/>
        <v>4.7619047619047619</v>
      </c>
      <c r="GVS14" s="326">
        <v>0</v>
      </c>
      <c r="GVT14" s="327">
        <f t="shared" si="2531"/>
        <v>0</v>
      </c>
      <c r="GVU14" s="326">
        <v>0</v>
      </c>
      <c r="GVV14" s="328">
        <f t="shared" si="2532"/>
        <v>1</v>
      </c>
      <c r="GVW14" s="254">
        <f t="shared" si="2533"/>
        <v>2.9411764705882351</v>
      </c>
      <c r="GVX14" s="326">
        <v>1</v>
      </c>
      <c r="GVY14" s="327">
        <f t="shared" si="2534"/>
        <v>5.8823529411764701</v>
      </c>
      <c r="GVZ14" s="326">
        <v>0</v>
      </c>
      <c r="GWA14" s="327">
        <f t="shared" si="2535"/>
        <v>0</v>
      </c>
      <c r="GWB14" s="326">
        <v>0</v>
      </c>
      <c r="GWC14" s="328">
        <f t="shared" si="2536"/>
        <v>1</v>
      </c>
      <c r="GWD14" s="254">
        <f t="shared" si="2537"/>
        <v>3.8461538461538463</v>
      </c>
      <c r="GWE14" s="326">
        <v>1</v>
      </c>
      <c r="GWF14" s="327">
        <f t="shared" si="2538"/>
        <v>7.6923076923076925</v>
      </c>
      <c r="GWG14" s="326">
        <v>0</v>
      </c>
      <c r="GWH14" s="327">
        <f t="shared" si="2539"/>
        <v>0</v>
      </c>
      <c r="GWI14" s="326">
        <v>0</v>
      </c>
      <c r="GWJ14" s="328">
        <f t="shared" si="2540"/>
        <v>1</v>
      </c>
      <c r="GWK14" s="254">
        <f t="shared" si="2541"/>
        <v>5</v>
      </c>
      <c r="GWL14" s="326">
        <v>1</v>
      </c>
      <c r="GWM14" s="327">
        <f t="shared" si="2542"/>
        <v>11.111111111111111</v>
      </c>
      <c r="GWN14" s="326">
        <v>0</v>
      </c>
      <c r="GWO14" s="327">
        <f t="shared" si="2543"/>
        <v>0</v>
      </c>
      <c r="GWP14" s="326">
        <v>0</v>
      </c>
      <c r="GWQ14" s="328">
        <f t="shared" si="2544"/>
        <v>1</v>
      </c>
      <c r="GWR14" s="254">
        <f t="shared" si="2545"/>
        <v>6.666666666666667</v>
      </c>
      <c r="GWS14" s="326">
        <v>1</v>
      </c>
      <c r="GWT14" s="327">
        <f t="shared" si="2546"/>
        <v>12.5</v>
      </c>
      <c r="GWU14" s="326">
        <v>0</v>
      </c>
      <c r="GWV14" s="327">
        <f t="shared" si="2547"/>
        <v>0</v>
      </c>
      <c r="GWW14" s="326">
        <v>0</v>
      </c>
      <c r="GWX14" s="328">
        <f t="shared" si="2548"/>
        <v>1</v>
      </c>
      <c r="GWY14" s="254">
        <f t="shared" si="2549"/>
        <v>8.3333333333333321</v>
      </c>
      <c r="GWZ14" s="326">
        <v>1</v>
      </c>
      <c r="GXA14" s="327">
        <f t="shared" si="2550"/>
        <v>20</v>
      </c>
      <c r="GXB14" s="326">
        <v>0</v>
      </c>
      <c r="GXC14" s="327">
        <f t="shared" si="2551"/>
        <v>0</v>
      </c>
      <c r="GXD14" s="326">
        <v>0</v>
      </c>
      <c r="GXE14" s="328">
        <f t="shared" si="2552"/>
        <v>1</v>
      </c>
      <c r="GXF14" s="254">
        <f t="shared" si="2553"/>
        <v>14.285714285714285</v>
      </c>
      <c r="GXG14" s="326">
        <v>0</v>
      </c>
      <c r="GXH14" s="327">
        <f t="shared" si="2554"/>
        <v>0</v>
      </c>
      <c r="GXI14" s="326">
        <v>0</v>
      </c>
      <c r="GXJ14" s="327">
        <f t="shared" si="2555"/>
        <v>0</v>
      </c>
      <c r="GXK14" s="326">
        <v>0</v>
      </c>
      <c r="GXL14" s="328">
        <f t="shared" si="2556"/>
        <v>0</v>
      </c>
      <c r="GXM14" s="254">
        <f t="shared" si="2557"/>
        <v>0</v>
      </c>
      <c r="GXN14" s="326">
        <v>0</v>
      </c>
      <c r="GXO14" s="327">
        <f t="shared" si="2558"/>
        <v>0</v>
      </c>
      <c r="GXP14" s="326">
        <v>0</v>
      </c>
      <c r="GXQ14" s="329" t="s">
        <v>100</v>
      </c>
      <c r="GXR14" s="326">
        <v>0</v>
      </c>
      <c r="GXS14" s="328">
        <f t="shared" si="2559"/>
        <v>0</v>
      </c>
      <c r="GXT14" s="254">
        <f t="shared" si="2560"/>
        <v>0</v>
      </c>
      <c r="GXU14" s="326">
        <v>0</v>
      </c>
      <c r="GXV14" s="327">
        <f t="shared" si="2561"/>
        <v>0</v>
      </c>
      <c r="GXW14" s="326">
        <v>0</v>
      </c>
      <c r="GXX14" s="329" t="s">
        <v>100</v>
      </c>
      <c r="GXY14" s="326">
        <v>0</v>
      </c>
      <c r="GXZ14" s="328">
        <f t="shared" si="2562"/>
        <v>0</v>
      </c>
      <c r="GYA14" s="254">
        <f t="shared" si="2563"/>
        <v>0</v>
      </c>
      <c r="GYB14" s="326">
        <v>0</v>
      </c>
      <c r="GYC14" s="327">
        <f t="shared" si="2564"/>
        <v>0</v>
      </c>
      <c r="GYD14" s="326">
        <v>0</v>
      </c>
      <c r="GYE14" s="329" t="s">
        <v>100</v>
      </c>
      <c r="GYF14" s="326">
        <v>0</v>
      </c>
      <c r="GYG14" s="328">
        <f t="shared" si="2565"/>
        <v>0</v>
      </c>
      <c r="GYH14" s="254">
        <f t="shared" si="2566"/>
        <v>0</v>
      </c>
      <c r="GYI14" s="326">
        <v>0</v>
      </c>
      <c r="GYJ14" s="327">
        <f t="shared" si="2567"/>
        <v>0</v>
      </c>
      <c r="GYK14" s="326">
        <v>0</v>
      </c>
      <c r="GYL14" s="329" t="s">
        <v>100</v>
      </c>
      <c r="GYM14" s="326">
        <v>0</v>
      </c>
      <c r="GYN14" s="328">
        <f t="shared" si="2568"/>
        <v>0</v>
      </c>
      <c r="GYO14" s="254">
        <f t="shared" si="2569"/>
        <v>0</v>
      </c>
      <c r="GYP14" s="255"/>
      <c r="GYQ14" s="255"/>
      <c r="GYR14" s="255"/>
      <c r="GYS14" s="255"/>
      <c r="GYT14" s="255"/>
      <c r="GYU14" s="255"/>
      <c r="GYV14" s="255"/>
      <c r="GYW14" s="255"/>
      <c r="GYX14" s="255"/>
      <c r="GYY14" s="255"/>
      <c r="GYZ14" s="255"/>
      <c r="GZA14" s="255"/>
      <c r="GZB14" s="255"/>
      <c r="GZC14" s="255"/>
      <c r="GZD14" s="255"/>
      <c r="GZE14" s="255"/>
      <c r="GZF14" s="255"/>
      <c r="GZG14" s="255"/>
      <c r="GZH14" s="255"/>
      <c r="GZI14" s="255"/>
      <c r="GZJ14" s="255"/>
      <c r="GZK14" s="255"/>
      <c r="GZL14" s="255"/>
      <c r="GZM14" s="255"/>
      <c r="GZN14" s="255"/>
      <c r="GZO14" s="255"/>
      <c r="GZP14" s="255"/>
      <c r="GZQ14" s="255"/>
      <c r="GZR14" s="255"/>
      <c r="GZS14" s="255"/>
      <c r="GZT14" s="255"/>
      <c r="GZU14" s="255"/>
      <c r="GZV14" s="255"/>
      <c r="GZW14" s="255"/>
      <c r="GZX14" s="255"/>
      <c r="GZY14" s="255"/>
      <c r="GZZ14" s="255"/>
      <c r="HAA14" s="255"/>
      <c r="HAB14" s="255"/>
      <c r="HAC14" s="255"/>
      <c r="HAD14" s="255"/>
    </row>
    <row r="15" spans="1:5438" s="307" customFormat="1" outlineLevel="1">
      <c r="A15" s="246" t="s">
        <v>46</v>
      </c>
      <c r="B15" s="247">
        <f>211022+177376</f>
        <v>388398</v>
      </c>
      <c r="C15" s="248">
        <f t="shared" si="2570"/>
        <v>8.9142772157107828</v>
      </c>
      <c r="D15" s="249">
        <f>235023+210049</f>
        <v>445072</v>
      </c>
      <c r="E15" s="248">
        <f t="shared" si="2571"/>
        <v>9.8866616523114832</v>
      </c>
      <c r="F15" s="256">
        <v>833470</v>
      </c>
      <c r="G15" s="251">
        <f t="shared" si="146"/>
        <v>9.4084114338607758</v>
      </c>
      <c r="H15" s="121">
        <v>1929</v>
      </c>
      <c r="I15" s="252">
        <f t="shared" si="2572"/>
        <v>18.826859262151082</v>
      </c>
      <c r="J15" s="121">
        <v>999</v>
      </c>
      <c r="K15" s="252">
        <f t="shared" si="2573"/>
        <v>10.937157871688198</v>
      </c>
      <c r="L15" s="121">
        <v>0</v>
      </c>
      <c r="M15" s="253">
        <f t="shared" si="2574"/>
        <v>2928</v>
      </c>
      <c r="N15" s="254">
        <f t="shared" si="2575"/>
        <v>15.108359133126935</v>
      </c>
      <c r="O15" s="121">
        <v>1928</v>
      </c>
      <c r="P15" s="252">
        <f t="shared" si="2576"/>
        <v>18.824448349931654</v>
      </c>
      <c r="Q15" s="121">
        <v>999</v>
      </c>
      <c r="R15" s="252">
        <f t="shared" si="2577"/>
        <v>10.940751286825101</v>
      </c>
      <c r="S15" s="121">
        <v>0</v>
      </c>
      <c r="T15" s="253">
        <f t="shared" si="2578"/>
        <v>2927</v>
      </c>
      <c r="U15" s="254">
        <f t="shared" si="2579"/>
        <v>15.108656377432508</v>
      </c>
      <c r="V15" s="121">
        <v>1927</v>
      </c>
      <c r="W15" s="252">
        <f t="shared" si="2580"/>
        <v>18.825713169206722</v>
      </c>
      <c r="X15" s="121">
        <v>999</v>
      </c>
      <c r="Y15" s="252">
        <f t="shared" si="2581"/>
        <v>10.950345281157514</v>
      </c>
      <c r="Z15" s="121">
        <v>0</v>
      </c>
      <c r="AA15" s="253">
        <f t="shared" si="2582"/>
        <v>2926</v>
      </c>
      <c r="AB15" s="254">
        <f t="shared" si="2583"/>
        <v>15.114417066997262</v>
      </c>
      <c r="AC15" s="121">
        <v>1927</v>
      </c>
      <c r="AD15" s="252">
        <f t="shared" si="2584"/>
        <v>18.833072713057074</v>
      </c>
      <c r="AE15" s="121">
        <v>998</v>
      </c>
      <c r="AF15" s="252">
        <f t="shared" si="2585"/>
        <v>10.946583305912032</v>
      </c>
      <c r="AG15" s="121">
        <v>0</v>
      </c>
      <c r="AH15" s="253">
        <f t="shared" si="2586"/>
        <v>2925</v>
      </c>
      <c r="AI15" s="254">
        <f t="shared" si="2587"/>
        <v>15.117060313194481</v>
      </c>
      <c r="AJ15" s="121">
        <v>1927</v>
      </c>
      <c r="AK15" s="252">
        <f t="shared" si="2588"/>
        <v>18.853341160356131</v>
      </c>
      <c r="AL15" s="121">
        <v>998</v>
      </c>
      <c r="AM15" s="252">
        <f t="shared" si="2589"/>
        <v>10.954994511525795</v>
      </c>
      <c r="AN15" s="121">
        <v>0</v>
      </c>
      <c r="AO15" s="253">
        <f t="shared" si="2590"/>
        <v>2925</v>
      </c>
      <c r="AP15" s="254">
        <f t="shared" si="2591"/>
        <v>15.131136516476126</v>
      </c>
      <c r="AQ15" s="121">
        <v>1924</v>
      </c>
      <c r="AR15" s="252">
        <f t="shared" si="2592"/>
        <v>18.840579710144929</v>
      </c>
      <c r="AS15" s="121">
        <v>998</v>
      </c>
      <c r="AT15" s="252">
        <f t="shared" si="2593"/>
        <v>10.9598067208434</v>
      </c>
      <c r="AU15" s="121">
        <v>0</v>
      </c>
      <c r="AV15" s="253">
        <f t="shared" si="2594"/>
        <v>2922</v>
      </c>
      <c r="AW15" s="254">
        <f t="shared" si="2595"/>
        <v>15.125789419194533</v>
      </c>
      <c r="AX15" s="121">
        <v>1921</v>
      </c>
      <c r="AY15" s="252">
        <f t="shared" si="2596"/>
        <v>18.824105830475258</v>
      </c>
      <c r="AZ15" s="121">
        <v>998</v>
      </c>
      <c r="BA15" s="252">
        <f t="shared" si="2597"/>
        <v>10.968238267941533</v>
      </c>
      <c r="BB15" s="121">
        <v>0</v>
      </c>
      <c r="BC15" s="253">
        <f t="shared" si="2598"/>
        <v>2919</v>
      </c>
      <c r="BD15" s="254">
        <f t="shared" si="2599"/>
        <v>15.121218400331538</v>
      </c>
      <c r="BE15" s="121">
        <v>1919</v>
      </c>
      <c r="BF15" s="252">
        <f t="shared" si="2600"/>
        <v>18.81741517944695</v>
      </c>
      <c r="BG15" s="121">
        <v>998</v>
      </c>
      <c r="BH15" s="252">
        <f t="shared" si="2601"/>
        <v>10.97547564060266</v>
      </c>
      <c r="BI15" s="121">
        <v>0</v>
      </c>
      <c r="BJ15" s="253">
        <f t="shared" si="2602"/>
        <v>2917</v>
      </c>
      <c r="BK15" s="254">
        <f t="shared" si="2603"/>
        <v>15.121040899901509</v>
      </c>
      <c r="BL15" s="121">
        <v>1916</v>
      </c>
      <c r="BM15" s="252">
        <f t="shared" si="2604"/>
        <v>18.804593188732944</v>
      </c>
      <c r="BN15" s="121">
        <v>998</v>
      </c>
      <c r="BO15" s="252">
        <f t="shared" si="2605"/>
        <v>10.986349625715544</v>
      </c>
      <c r="BP15" s="121">
        <v>0</v>
      </c>
      <c r="BQ15" s="253">
        <f t="shared" si="2606"/>
        <v>2914</v>
      </c>
      <c r="BR15" s="254">
        <f t="shared" si="2607"/>
        <v>15.119597364188241</v>
      </c>
      <c r="BS15" s="121">
        <v>1915</v>
      </c>
      <c r="BT15" s="252">
        <f t="shared" si="2608"/>
        <v>18.811394891944992</v>
      </c>
      <c r="BU15" s="121">
        <v>997</v>
      </c>
      <c r="BV15" s="252">
        <f t="shared" si="2609"/>
        <v>10.997132142069271</v>
      </c>
      <c r="BW15" s="121">
        <v>0</v>
      </c>
      <c r="BX15" s="253">
        <f t="shared" si="2610"/>
        <v>2912</v>
      </c>
      <c r="BY15" s="254">
        <f t="shared" si="2611"/>
        <v>15.130416709965708</v>
      </c>
      <c r="BZ15" s="121">
        <v>1912</v>
      </c>
      <c r="CA15" s="252">
        <f t="shared" si="2612"/>
        <v>18.805940788826593</v>
      </c>
      <c r="CB15" s="121">
        <v>997</v>
      </c>
      <c r="CC15" s="252">
        <f t="shared" si="2613"/>
        <v>11.011707532582284</v>
      </c>
      <c r="CD15" s="121">
        <v>0</v>
      </c>
      <c r="CE15" s="253">
        <f t="shared" si="2614"/>
        <v>2909</v>
      </c>
      <c r="CF15" s="254">
        <f t="shared" si="2615"/>
        <v>15.134488320066595</v>
      </c>
      <c r="CG15" s="121">
        <v>1909</v>
      </c>
      <c r="CH15" s="252">
        <f t="shared" si="2616"/>
        <v>18.798621368783849</v>
      </c>
      <c r="CI15" s="121">
        <v>995</v>
      </c>
      <c r="CJ15" s="252">
        <f t="shared" si="2617"/>
        <v>10.999336723413663</v>
      </c>
      <c r="CK15" s="121">
        <v>0</v>
      </c>
      <c r="CL15" s="253">
        <f t="shared" si="2618"/>
        <v>2904</v>
      </c>
      <c r="CM15" s="254">
        <f t="shared" si="2619"/>
        <v>15.124212280610386</v>
      </c>
      <c r="CN15" s="121">
        <v>1908</v>
      </c>
      <c r="CO15" s="252">
        <f t="shared" si="2620"/>
        <v>18.818423907683204</v>
      </c>
      <c r="CP15" s="121">
        <v>993</v>
      </c>
      <c r="CQ15" s="252">
        <f t="shared" si="2621"/>
        <v>10.990592141671279</v>
      </c>
      <c r="CR15" s="121">
        <v>0</v>
      </c>
      <c r="CS15" s="253">
        <f t="shared" si="2622"/>
        <v>2901</v>
      </c>
      <c r="CT15" s="254">
        <f t="shared" si="2623"/>
        <v>15.129863356628768</v>
      </c>
      <c r="CU15" s="121">
        <v>1905</v>
      </c>
      <c r="CV15" s="252">
        <f t="shared" si="2624"/>
        <v>18.812956745012837</v>
      </c>
      <c r="CW15" s="121">
        <v>993</v>
      </c>
      <c r="CX15" s="252">
        <f t="shared" si="2625"/>
        <v>10.999113867966328</v>
      </c>
      <c r="CY15" s="121">
        <v>0</v>
      </c>
      <c r="CZ15" s="253">
        <f t="shared" si="2626"/>
        <v>2898</v>
      </c>
      <c r="DA15" s="254">
        <f t="shared" si="2627"/>
        <v>15.129998955831681</v>
      </c>
      <c r="DB15" s="121">
        <v>1904</v>
      </c>
      <c r="DC15" s="252">
        <f t="shared" si="2628"/>
        <v>18.829113924050635</v>
      </c>
      <c r="DD15" s="121">
        <v>992</v>
      </c>
      <c r="DE15" s="252">
        <f t="shared" si="2629"/>
        <v>11.005103172842245</v>
      </c>
      <c r="DF15" s="121">
        <v>0</v>
      </c>
      <c r="DG15" s="253">
        <f t="shared" si="2630"/>
        <v>2896</v>
      </c>
      <c r="DH15" s="254">
        <f t="shared" si="2631"/>
        <v>15.141691937676461</v>
      </c>
      <c r="DI15" s="121">
        <v>1901</v>
      </c>
      <c r="DJ15" s="252">
        <f t="shared" si="2632"/>
        <v>18.819918819918822</v>
      </c>
      <c r="DK15" s="121">
        <v>990</v>
      </c>
      <c r="DL15" s="252">
        <f t="shared" si="2633"/>
        <v>10.997556098644745</v>
      </c>
      <c r="DM15" s="121">
        <v>0</v>
      </c>
      <c r="DN15" s="253">
        <f t="shared" si="2634"/>
        <v>2891</v>
      </c>
      <c r="DO15" s="254">
        <f t="shared" si="2635"/>
        <v>15.133748625870282</v>
      </c>
      <c r="DP15" s="121">
        <v>1897</v>
      </c>
      <c r="DQ15" s="252">
        <f t="shared" si="2636"/>
        <v>18.808249058100337</v>
      </c>
      <c r="DR15" s="121">
        <v>986</v>
      </c>
      <c r="DS15" s="252">
        <f t="shared" si="2637"/>
        <v>10.972624081905186</v>
      </c>
      <c r="DT15" s="121">
        <v>0</v>
      </c>
      <c r="DU15" s="253">
        <f t="shared" si="2638"/>
        <v>2883</v>
      </c>
      <c r="DV15" s="254">
        <f t="shared" si="2639"/>
        <v>15.11640100671141</v>
      </c>
      <c r="DW15" s="121">
        <v>1893</v>
      </c>
      <c r="DX15" s="252">
        <f t="shared" si="2640"/>
        <v>18.79654453380995</v>
      </c>
      <c r="DY15" s="121">
        <v>985</v>
      </c>
      <c r="DZ15" s="252">
        <f t="shared" si="2641"/>
        <v>10.971263087547339</v>
      </c>
      <c r="EA15" s="121">
        <v>0</v>
      </c>
      <c r="EB15" s="253">
        <f t="shared" si="2642"/>
        <v>2878</v>
      </c>
      <c r="EC15" s="254">
        <f t="shared" si="2643"/>
        <v>15.108404640663553</v>
      </c>
      <c r="ED15" s="121">
        <v>1888</v>
      </c>
      <c r="EE15" s="252">
        <f t="shared" si="2644"/>
        <v>18.782331874253881</v>
      </c>
      <c r="EF15" s="121">
        <v>982</v>
      </c>
      <c r="EG15" s="252">
        <f t="shared" si="2645"/>
        <v>10.954930834448907</v>
      </c>
      <c r="EH15" s="121">
        <v>0</v>
      </c>
      <c r="EI15" s="253">
        <f t="shared" si="2646"/>
        <v>2870</v>
      </c>
      <c r="EJ15" s="254">
        <f t="shared" si="2647"/>
        <v>15.092553639040807</v>
      </c>
      <c r="EK15" s="121">
        <v>1885</v>
      </c>
      <c r="EL15" s="252">
        <f t="shared" si="2648"/>
        <v>18.784255107125063</v>
      </c>
      <c r="EM15" s="121">
        <v>981</v>
      </c>
      <c r="EN15" s="252">
        <f t="shared" si="2649"/>
        <v>10.954773869346733</v>
      </c>
      <c r="EO15" s="121">
        <v>0</v>
      </c>
      <c r="EP15" s="253">
        <f t="shared" si="2650"/>
        <v>2866</v>
      </c>
      <c r="EQ15" s="254">
        <f t="shared" si="2651"/>
        <v>15.092153765139546</v>
      </c>
      <c r="ER15" s="121">
        <v>1878</v>
      </c>
      <c r="ES15" s="252">
        <f t="shared" si="2652"/>
        <v>18.761238761238761</v>
      </c>
      <c r="ET15" s="121">
        <v>976</v>
      </c>
      <c r="EU15" s="252">
        <f t="shared" si="2653"/>
        <v>10.922112802148613</v>
      </c>
      <c r="EV15" s="121">
        <v>0</v>
      </c>
      <c r="EW15" s="253">
        <f t="shared" si="2654"/>
        <v>2854</v>
      </c>
      <c r="EX15" s="254">
        <f t="shared" si="2655"/>
        <v>15.063865723635598</v>
      </c>
      <c r="EY15" s="121">
        <v>1875</v>
      </c>
      <c r="EZ15" s="252">
        <f t="shared" si="2656"/>
        <v>18.766890201181063</v>
      </c>
      <c r="FA15" s="121">
        <v>975</v>
      </c>
      <c r="FB15" s="252">
        <f t="shared" si="2657"/>
        <v>10.936623667975324</v>
      </c>
      <c r="FC15" s="121">
        <v>0</v>
      </c>
      <c r="FD15" s="253">
        <f t="shared" si="2658"/>
        <v>2850</v>
      </c>
      <c r="FE15" s="254">
        <f t="shared" si="2659"/>
        <v>15.074579498571882</v>
      </c>
      <c r="FF15" s="121">
        <v>1872</v>
      </c>
      <c r="FG15" s="252">
        <f t="shared" si="2660"/>
        <v>18.781980535768035</v>
      </c>
      <c r="FH15" s="121">
        <v>972</v>
      </c>
      <c r="FI15" s="252">
        <f t="shared" si="2661"/>
        <v>10.925030909295268</v>
      </c>
      <c r="FJ15" s="121">
        <v>0</v>
      </c>
      <c r="FK15" s="253">
        <f t="shared" si="2662"/>
        <v>2844</v>
      </c>
      <c r="FL15" s="254">
        <f t="shared" si="2663"/>
        <v>15.076335877862595</v>
      </c>
      <c r="FM15" s="121">
        <v>1871</v>
      </c>
      <c r="FN15" s="252">
        <f t="shared" si="2664"/>
        <v>18.811582545747036</v>
      </c>
      <c r="FO15" s="121">
        <v>970</v>
      </c>
      <c r="FP15" s="252">
        <f t="shared" si="2665"/>
        <v>10.917276308384919</v>
      </c>
      <c r="FQ15" s="121">
        <v>0</v>
      </c>
      <c r="FR15" s="253">
        <f t="shared" si="2666"/>
        <v>2841</v>
      </c>
      <c r="FS15" s="254">
        <f t="shared" si="2667"/>
        <v>15.086824916361319</v>
      </c>
      <c r="FT15" s="121">
        <v>1868</v>
      </c>
      <c r="FU15" s="252">
        <f t="shared" si="2668"/>
        <v>18.815471394037068</v>
      </c>
      <c r="FV15" s="121">
        <v>968</v>
      </c>
      <c r="FW15" s="252">
        <f t="shared" si="2669"/>
        <v>10.91196032014429</v>
      </c>
      <c r="FX15" s="121">
        <v>0</v>
      </c>
      <c r="FY15" s="253">
        <f t="shared" si="2670"/>
        <v>2836</v>
      </c>
      <c r="FZ15" s="254">
        <f t="shared" si="2671"/>
        <v>15.085908824937496</v>
      </c>
      <c r="GA15" s="121">
        <v>1866</v>
      </c>
      <c r="GB15" s="252">
        <f t="shared" si="2672"/>
        <v>18.810483870967744</v>
      </c>
      <c r="GC15" s="121">
        <v>966</v>
      </c>
      <c r="GD15" s="252">
        <f t="shared" si="2673"/>
        <v>10.910323017845041</v>
      </c>
      <c r="GE15" s="121">
        <v>0</v>
      </c>
      <c r="GF15" s="253">
        <f t="shared" si="2674"/>
        <v>2832</v>
      </c>
      <c r="GG15" s="254">
        <f t="shared" si="2675"/>
        <v>15.084691594758709</v>
      </c>
      <c r="GH15" s="121">
        <v>1862</v>
      </c>
      <c r="GI15" s="252">
        <f t="shared" si="2676"/>
        <v>18.796688875429034</v>
      </c>
      <c r="GJ15" s="121">
        <v>965</v>
      </c>
      <c r="GK15" s="252">
        <f t="shared" si="2677"/>
        <v>10.926177536231885</v>
      </c>
      <c r="GL15" s="121">
        <v>0</v>
      </c>
      <c r="GM15" s="253">
        <f t="shared" si="2678"/>
        <v>2827</v>
      </c>
      <c r="GN15" s="254">
        <f t="shared" si="2679"/>
        <v>15.086989006297364</v>
      </c>
      <c r="GO15" s="121">
        <v>1858</v>
      </c>
      <c r="GP15" s="252">
        <f t="shared" si="2680"/>
        <v>18.796155791603439</v>
      </c>
      <c r="GQ15" s="121">
        <v>962</v>
      </c>
      <c r="GR15" s="252">
        <f t="shared" si="2681"/>
        <v>10.916931457103949</v>
      </c>
      <c r="GS15" s="121">
        <v>0</v>
      </c>
      <c r="GT15" s="253">
        <f t="shared" si="2682"/>
        <v>2820</v>
      </c>
      <c r="GU15" s="254">
        <f t="shared" si="2683"/>
        <v>15.082633577579291</v>
      </c>
      <c r="GV15" s="121">
        <v>1856</v>
      </c>
      <c r="GW15" s="252">
        <f t="shared" si="2684"/>
        <v>18.8120818974255</v>
      </c>
      <c r="GX15" s="121">
        <v>959</v>
      </c>
      <c r="GY15" s="252">
        <f t="shared" si="2685"/>
        <v>10.903922683342808</v>
      </c>
      <c r="GZ15" s="121">
        <v>0</v>
      </c>
      <c r="HA15" s="253">
        <f t="shared" si="2686"/>
        <v>2815</v>
      </c>
      <c r="HB15" s="254">
        <f t="shared" si="2687"/>
        <v>15.084936498579927</v>
      </c>
      <c r="HC15" s="121">
        <v>1851</v>
      </c>
      <c r="HD15" s="252">
        <f t="shared" si="2688"/>
        <v>18.80906411950005</v>
      </c>
      <c r="HE15" s="121">
        <v>958</v>
      </c>
      <c r="HF15" s="252">
        <f t="shared" si="2689"/>
        <v>10.918623204923639</v>
      </c>
      <c r="HG15" s="121">
        <v>0</v>
      </c>
      <c r="HH15" s="253">
        <f t="shared" si="2690"/>
        <v>2809</v>
      </c>
      <c r="HI15" s="254">
        <f t="shared" si="2691"/>
        <v>15.089981197958636</v>
      </c>
      <c r="HJ15" s="121">
        <v>1848</v>
      </c>
      <c r="HK15" s="252">
        <f t="shared" si="2692"/>
        <v>18.8168210976479</v>
      </c>
      <c r="HL15" s="121">
        <v>958</v>
      </c>
      <c r="HM15" s="252">
        <f t="shared" si="2693"/>
        <v>10.93607305936073</v>
      </c>
      <c r="HN15" s="121">
        <v>0</v>
      </c>
      <c r="HO15" s="253">
        <f t="shared" si="2694"/>
        <v>2806</v>
      </c>
      <c r="HP15" s="254">
        <f t="shared" si="2695"/>
        <v>15.101447715408211</v>
      </c>
      <c r="HQ15" s="121">
        <v>1845</v>
      </c>
      <c r="HR15" s="252">
        <f t="shared" si="2696"/>
        <v>18.830373545621555</v>
      </c>
      <c r="HS15" s="121">
        <v>958</v>
      </c>
      <c r="HT15" s="252">
        <f t="shared" si="2697"/>
        <v>10.953578778870341</v>
      </c>
      <c r="HU15" s="121">
        <v>0</v>
      </c>
      <c r="HV15" s="253">
        <f t="shared" si="2698"/>
        <v>2803</v>
      </c>
      <c r="HW15" s="254">
        <f t="shared" si="2699"/>
        <v>15.115401207937879</v>
      </c>
      <c r="HX15" s="121">
        <v>1841</v>
      </c>
      <c r="HY15" s="252">
        <f t="shared" si="2700"/>
        <v>18.831833060556466</v>
      </c>
      <c r="HZ15" s="121">
        <v>956</v>
      </c>
      <c r="IA15" s="252">
        <f t="shared" si="2701"/>
        <v>10.948236371965185</v>
      </c>
      <c r="IB15" s="121">
        <v>0</v>
      </c>
      <c r="IC15" s="253">
        <f t="shared" si="2702"/>
        <v>2797</v>
      </c>
      <c r="ID15" s="254">
        <f t="shared" si="2703"/>
        <v>15.112383834017724</v>
      </c>
      <c r="IE15" s="121">
        <v>1839</v>
      </c>
      <c r="IF15" s="252">
        <f t="shared" si="2704"/>
        <v>18.849938499384994</v>
      </c>
      <c r="IG15" s="121">
        <v>956</v>
      </c>
      <c r="IH15" s="252">
        <f t="shared" si="2705"/>
        <v>10.964560155981189</v>
      </c>
      <c r="II15" s="121">
        <v>0</v>
      </c>
      <c r="IJ15" s="253">
        <f t="shared" si="2706"/>
        <v>2795</v>
      </c>
      <c r="IK15" s="254">
        <f t="shared" si="2707"/>
        <v>15.128552097428956</v>
      </c>
      <c r="IL15" s="121">
        <v>1837</v>
      </c>
      <c r="IM15" s="252">
        <f t="shared" si="2708"/>
        <v>18.873934038836946</v>
      </c>
      <c r="IN15" s="121">
        <v>954</v>
      </c>
      <c r="IO15" s="252">
        <f t="shared" si="2709"/>
        <v>10.960477941176471</v>
      </c>
      <c r="IP15" s="121">
        <v>0</v>
      </c>
      <c r="IQ15" s="253">
        <f t="shared" si="2710"/>
        <v>2791</v>
      </c>
      <c r="IR15" s="254">
        <f t="shared" si="2711"/>
        <v>15.138037641698757</v>
      </c>
      <c r="IS15" s="121">
        <v>1834</v>
      </c>
      <c r="IT15" s="252">
        <f t="shared" si="2712"/>
        <v>18.879967057854643</v>
      </c>
      <c r="IU15" s="121">
        <v>952</v>
      </c>
      <c r="IV15" s="252">
        <f t="shared" si="2713"/>
        <v>10.961427748992515</v>
      </c>
      <c r="IW15" s="121">
        <v>0</v>
      </c>
      <c r="IX15" s="253">
        <f t="shared" si="2714"/>
        <v>2786</v>
      </c>
      <c r="IY15" s="254">
        <f t="shared" si="2715"/>
        <v>15.142127289526606</v>
      </c>
      <c r="IZ15" s="121">
        <v>1833</v>
      </c>
      <c r="JA15" s="252">
        <f t="shared" si="2716"/>
        <v>18.889117889530091</v>
      </c>
      <c r="JB15" s="121">
        <v>951</v>
      </c>
      <c r="JC15" s="252">
        <f t="shared" si="2717"/>
        <v>10.971389017074296</v>
      </c>
      <c r="JD15" s="121">
        <v>0</v>
      </c>
      <c r="JE15" s="253">
        <f t="shared" si="2718"/>
        <v>2784</v>
      </c>
      <c r="JF15" s="254">
        <f t="shared" si="2719"/>
        <v>15.153494448073154</v>
      </c>
      <c r="JG15" s="121">
        <v>1830</v>
      </c>
      <c r="JH15" s="252">
        <f t="shared" si="2720"/>
        <v>18.891297615360791</v>
      </c>
      <c r="JI15" s="121">
        <v>951</v>
      </c>
      <c r="JJ15" s="252">
        <f t="shared" si="2721"/>
        <v>10.990407950999654</v>
      </c>
      <c r="JK15" s="121">
        <v>0</v>
      </c>
      <c r="JL15" s="253">
        <f t="shared" si="2722"/>
        <v>2781</v>
      </c>
      <c r="JM15" s="254">
        <f t="shared" si="2723"/>
        <v>15.163576881134134</v>
      </c>
      <c r="JN15" s="121">
        <v>1829</v>
      </c>
      <c r="JO15" s="252">
        <f t="shared" si="2724"/>
        <v>18.912211767138871</v>
      </c>
      <c r="JP15" s="121">
        <v>950</v>
      </c>
      <c r="JQ15" s="252">
        <f t="shared" si="2725"/>
        <v>10.99409790533503</v>
      </c>
      <c r="JR15" s="121">
        <v>0</v>
      </c>
      <c r="JS15" s="253">
        <f t="shared" si="2726"/>
        <v>2779</v>
      </c>
      <c r="JT15" s="254">
        <f t="shared" si="2727"/>
        <v>15.175840978593271</v>
      </c>
      <c r="JU15" s="121">
        <v>1828</v>
      </c>
      <c r="JV15" s="252">
        <f t="shared" si="2728"/>
        <v>18.927314143715055</v>
      </c>
      <c r="JW15" s="121">
        <v>949</v>
      </c>
      <c r="JX15" s="252">
        <f t="shared" si="2729"/>
        <v>10.999072786277237</v>
      </c>
      <c r="JY15" s="121">
        <v>0</v>
      </c>
      <c r="JZ15" s="253">
        <f t="shared" si="2730"/>
        <v>2777</v>
      </c>
      <c r="KA15" s="254">
        <f t="shared" si="2731"/>
        <v>15.186481461227169</v>
      </c>
      <c r="KB15" s="121">
        <v>1824</v>
      </c>
      <c r="KC15" s="252">
        <f t="shared" si="2732"/>
        <v>18.919199253189504</v>
      </c>
      <c r="KD15" s="121">
        <v>948</v>
      </c>
      <c r="KE15" s="252">
        <f t="shared" si="2733"/>
        <v>10.998955795335885</v>
      </c>
      <c r="KF15" s="121">
        <v>0</v>
      </c>
      <c r="KG15" s="253">
        <f t="shared" si="2734"/>
        <v>2772</v>
      </c>
      <c r="KH15" s="254">
        <f t="shared" si="2735"/>
        <v>15.180722891566264</v>
      </c>
      <c r="KI15" s="121">
        <v>1822</v>
      </c>
      <c r="KJ15" s="252">
        <f t="shared" si="2736"/>
        <v>18.931837073981711</v>
      </c>
      <c r="KK15" s="121">
        <v>947</v>
      </c>
      <c r="KL15" s="252">
        <f t="shared" si="2737"/>
        <v>11.003950732047409</v>
      </c>
      <c r="KM15" s="121">
        <v>0</v>
      </c>
      <c r="KN15" s="253">
        <f t="shared" si="2738"/>
        <v>2769</v>
      </c>
      <c r="KO15" s="254">
        <f t="shared" si="2739"/>
        <v>15.189248491497532</v>
      </c>
      <c r="KP15" s="121">
        <v>1819</v>
      </c>
      <c r="KQ15" s="252">
        <f t="shared" si="2740"/>
        <v>18.924261339991677</v>
      </c>
      <c r="KR15" s="121">
        <v>945</v>
      </c>
      <c r="KS15" s="252">
        <f t="shared" si="2741"/>
        <v>10.997323402769696</v>
      </c>
      <c r="KT15" s="121">
        <v>0</v>
      </c>
      <c r="KU15" s="253">
        <f t="shared" si="2742"/>
        <v>2764</v>
      </c>
      <c r="KV15" s="254">
        <f t="shared" si="2743"/>
        <v>15.182642131282615</v>
      </c>
      <c r="KW15" s="121">
        <v>1818</v>
      </c>
      <c r="KX15" s="252">
        <f t="shared" si="2744"/>
        <v>18.941446134611379</v>
      </c>
      <c r="KY15" s="121">
        <v>944</v>
      </c>
      <c r="KZ15" s="252">
        <f t="shared" si="2745"/>
        <v>10.998485378072935</v>
      </c>
      <c r="LA15" s="121">
        <v>0</v>
      </c>
      <c r="LB15" s="253">
        <f t="shared" si="2746"/>
        <v>2762</v>
      </c>
      <c r="LC15" s="254">
        <f t="shared" si="2747"/>
        <v>15.191683625763158</v>
      </c>
      <c r="LD15" s="121">
        <v>1816</v>
      </c>
      <c r="LE15" s="252">
        <f t="shared" si="2748"/>
        <v>18.956158663883091</v>
      </c>
      <c r="LF15" s="121">
        <v>944</v>
      </c>
      <c r="LG15" s="252">
        <f t="shared" si="2749"/>
        <v>11.008746355685131</v>
      </c>
      <c r="LH15" s="121">
        <v>0</v>
      </c>
      <c r="LI15" s="253">
        <f t="shared" si="2750"/>
        <v>2760</v>
      </c>
      <c r="LJ15" s="254">
        <f t="shared" si="2751"/>
        <v>15.202423574772789</v>
      </c>
      <c r="LK15" s="121">
        <v>1811</v>
      </c>
      <c r="LL15" s="252">
        <f t="shared" si="2752"/>
        <v>18.937571891665794</v>
      </c>
      <c r="LM15" s="121">
        <v>943</v>
      </c>
      <c r="LN15" s="252">
        <f t="shared" si="2753"/>
        <v>11.016355140186915</v>
      </c>
      <c r="LO15" s="121">
        <v>0</v>
      </c>
      <c r="LP15" s="253">
        <f t="shared" si="2754"/>
        <v>2754</v>
      </c>
      <c r="LQ15" s="254">
        <f t="shared" si="2755"/>
        <v>15.196159576229102</v>
      </c>
      <c r="LR15" s="121">
        <v>1808</v>
      </c>
      <c r="LS15" s="252">
        <f t="shared" si="2756"/>
        <v>18.933919782176144</v>
      </c>
      <c r="LT15" s="121">
        <v>943</v>
      </c>
      <c r="LU15" s="252">
        <f t="shared" si="2757"/>
        <v>11.02537121477844</v>
      </c>
      <c r="LV15" s="121">
        <v>0</v>
      </c>
      <c r="LW15" s="253">
        <f t="shared" si="2758"/>
        <v>2751</v>
      </c>
      <c r="LX15" s="254">
        <f t="shared" si="2759"/>
        <v>15.19721577726218</v>
      </c>
      <c r="LY15" s="121">
        <v>1804</v>
      </c>
      <c r="LZ15" s="252">
        <f t="shared" si="2760"/>
        <v>18.92373859225847</v>
      </c>
      <c r="MA15" s="121">
        <v>943</v>
      </c>
      <c r="MB15" s="252">
        <f t="shared" si="2761"/>
        <v>11.044741157179667</v>
      </c>
      <c r="MC15" s="121">
        <v>0</v>
      </c>
      <c r="MD15" s="253">
        <f t="shared" si="2762"/>
        <v>2747</v>
      </c>
      <c r="ME15" s="254">
        <f t="shared" si="2763"/>
        <v>15.201151015439102</v>
      </c>
      <c r="MF15" s="121">
        <v>1799</v>
      </c>
      <c r="MG15" s="252">
        <f t="shared" si="2764"/>
        <v>18.906988964792433</v>
      </c>
      <c r="MH15" s="121">
        <v>941</v>
      </c>
      <c r="MI15" s="252">
        <f t="shared" si="2765"/>
        <v>11.040713363839023</v>
      </c>
      <c r="MJ15" s="121">
        <v>0</v>
      </c>
      <c r="MK15" s="253">
        <f t="shared" si="2766"/>
        <v>2740</v>
      </c>
      <c r="ML15" s="254">
        <f t="shared" si="2767"/>
        <v>15.190154119081939</v>
      </c>
      <c r="MM15" s="121">
        <v>1799</v>
      </c>
      <c r="MN15" s="252">
        <f t="shared" si="2768"/>
        <v>18.932856240791413</v>
      </c>
      <c r="MO15" s="121">
        <v>938</v>
      </c>
      <c r="MP15" s="252">
        <f t="shared" si="2769"/>
        <v>11.031400682112196</v>
      </c>
      <c r="MQ15" s="121">
        <v>0</v>
      </c>
      <c r="MR15" s="253">
        <f t="shared" si="2770"/>
        <v>2737</v>
      </c>
      <c r="MS15" s="254">
        <f t="shared" si="2771"/>
        <v>15.201332963065814</v>
      </c>
      <c r="MT15" s="121">
        <v>1796</v>
      </c>
      <c r="MU15" s="252">
        <f t="shared" si="2772"/>
        <v>18.933164663714948</v>
      </c>
      <c r="MV15" s="121">
        <v>936</v>
      </c>
      <c r="MW15" s="252">
        <f t="shared" si="2773"/>
        <v>11.027332704995288</v>
      </c>
      <c r="MX15" s="121">
        <v>0</v>
      </c>
      <c r="MY15" s="253">
        <f t="shared" si="2774"/>
        <v>2732</v>
      </c>
      <c r="MZ15" s="254">
        <f t="shared" si="2775"/>
        <v>15.199732947590967</v>
      </c>
      <c r="NA15" s="121">
        <v>1794</v>
      </c>
      <c r="NB15" s="252">
        <f t="shared" si="2776"/>
        <v>18.952038875977181</v>
      </c>
      <c r="NC15" s="121">
        <v>934</v>
      </c>
      <c r="ND15" s="252">
        <f t="shared" si="2777"/>
        <v>11.027154663518299</v>
      </c>
      <c r="NE15" s="121">
        <v>0</v>
      </c>
      <c r="NF15" s="253">
        <f t="shared" si="2778"/>
        <v>2728</v>
      </c>
      <c r="NG15" s="254">
        <f t="shared" si="2779"/>
        <v>15.209634255129348</v>
      </c>
      <c r="NH15" s="121">
        <v>1793</v>
      </c>
      <c r="NI15" s="252">
        <f t="shared" si="2780"/>
        <v>18.963511369645691</v>
      </c>
      <c r="NJ15" s="121">
        <v>929</v>
      </c>
      <c r="NK15" s="252">
        <f t="shared" si="2781"/>
        <v>10.992781919299491</v>
      </c>
      <c r="NL15" s="121">
        <v>0</v>
      </c>
      <c r="NM15" s="253">
        <f t="shared" si="2782"/>
        <v>2722</v>
      </c>
      <c r="NN15" s="254">
        <f t="shared" si="2783"/>
        <v>15.20160839941919</v>
      </c>
      <c r="NO15" s="121">
        <v>1790</v>
      </c>
      <c r="NP15" s="252">
        <f t="shared" si="2784"/>
        <v>18.977947413061916</v>
      </c>
      <c r="NQ15" s="121">
        <v>928</v>
      </c>
      <c r="NR15" s="252">
        <f t="shared" si="2785"/>
        <v>10.988750740082889</v>
      </c>
      <c r="NS15" s="121">
        <v>0</v>
      </c>
      <c r="NT15" s="253">
        <f t="shared" si="2786"/>
        <v>2718</v>
      </c>
      <c r="NU15" s="254">
        <f t="shared" si="2787"/>
        <v>15.203893270683</v>
      </c>
      <c r="NV15" s="121">
        <v>1785</v>
      </c>
      <c r="NW15" s="252">
        <f t="shared" si="2788"/>
        <v>18.957094307561597</v>
      </c>
      <c r="NX15" s="121">
        <v>927</v>
      </c>
      <c r="NY15" s="252">
        <f t="shared" si="2789"/>
        <v>10.993833017077799</v>
      </c>
      <c r="NZ15" s="121">
        <v>0</v>
      </c>
      <c r="OA15" s="253">
        <f t="shared" si="2790"/>
        <v>2712</v>
      </c>
      <c r="OB15" s="254">
        <f t="shared" si="2791"/>
        <v>15.194979829672791</v>
      </c>
      <c r="OC15" s="121">
        <v>1783</v>
      </c>
      <c r="OD15" s="252">
        <f t="shared" si="2792"/>
        <v>18.982220802725433</v>
      </c>
      <c r="OE15" s="121">
        <v>925</v>
      </c>
      <c r="OF15" s="252">
        <f t="shared" si="2793"/>
        <v>10.988358279876454</v>
      </c>
      <c r="OG15" s="121">
        <v>0</v>
      </c>
      <c r="OH15" s="253">
        <f t="shared" si="2794"/>
        <v>2708</v>
      </c>
      <c r="OI15" s="254">
        <f t="shared" si="2795"/>
        <v>15.204087361742744</v>
      </c>
      <c r="OJ15" s="121">
        <v>1779</v>
      </c>
      <c r="OK15" s="252">
        <f t="shared" si="2796"/>
        <v>18.969929622520791</v>
      </c>
      <c r="OL15" s="121">
        <v>921</v>
      </c>
      <c r="OM15" s="252">
        <f t="shared" si="2797"/>
        <v>10.964285714285714</v>
      </c>
      <c r="ON15" s="121">
        <v>0</v>
      </c>
      <c r="OO15" s="253">
        <f t="shared" si="2798"/>
        <v>2700</v>
      </c>
      <c r="OP15" s="254">
        <f t="shared" si="2799"/>
        <v>15.187310158623019</v>
      </c>
      <c r="OQ15" s="121">
        <v>1777</v>
      </c>
      <c r="OR15" s="252">
        <f t="shared" si="2800"/>
        <v>18.968830059777968</v>
      </c>
      <c r="OS15" s="121">
        <v>920</v>
      </c>
      <c r="OT15" s="252">
        <f t="shared" si="2801"/>
        <v>10.971973762671437</v>
      </c>
      <c r="OU15" s="121">
        <v>0</v>
      </c>
      <c r="OV15" s="253">
        <f t="shared" si="2802"/>
        <v>2697</v>
      </c>
      <c r="OW15" s="254">
        <f t="shared" si="2803"/>
        <v>15.191798569255901</v>
      </c>
      <c r="OX15" s="121">
        <v>1773</v>
      </c>
      <c r="OY15" s="252">
        <f t="shared" si="2804"/>
        <v>18.962566844919788</v>
      </c>
      <c r="OZ15" s="121">
        <v>918</v>
      </c>
      <c r="PA15" s="252">
        <f t="shared" si="2805"/>
        <v>10.963812253672518</v>
      </c>
      <c r="PB15" s="121">
        <v>0</v>
      </c>
      <c r="PC15" s="253">
        <f t="shared" si="2806"/>
        <v>2691</v>
      </c>
      <c r="PD15" s="254">
        <f t="shared" si="2807"/>
        <v>15.183659651300571</v>
      </c>
      <c r="PE15" s="121">
        <v>1769</v>
      </c>
      <c r="PF15" s="252">
        <f t="shared" si="2808"/>
        <v>18.950187466523836</v>
      </c>
      <c r="PG15" s="121">
        <v>916</v>
      </c>
      <c r="PH15" s="252">
        <f t="shared" si="2809"/>
        <v>10.956937799043063</v>
      </c>
      <c r="PI15" s="121">
        <v>0</v>
      </c>
      <c r="PJ15" s="253">
        <f t="shared" si="2810"/>
        <v>2685</v>
      </c>
      <c r="PK15" s="254">
        <f t="shared" si="2811"/>
        <v>15.173777903362531</v>
      </c>
      <c r="PL15" s="121">
        <v>1768</v>
      </c>
      <c r="PM15" s="252">
        <f t="shared" si="2812"/>
        <v>18.957752519837015</v>
      </c>
      <c r="PN15" s="121">
        <v>916</v>
      </c>
      <c r="PO15" s="252">
        <f t="shared" si="2813"/>
        <v>10.975317517373592</v>
      </c>
      <c r="PP15" s="121">
        <v>0</v>
      </c>
      <c r="PQ15" s="253">
        <f t="shared" si="2814"/>
        <v>2684</v>
      </c>
      <c r="PR15" s="254">
        <f t="shared" si="2815"/>
        <v>15.187867813490266</v>
      </c>
      <c r="PS15" s="121">
        <v>1765</v>
      </c>
      <c r="PT15" s="252">
        <f t="shared" si="2816"/>
        <v>18.947933440687066</v>
      </c>
      <c r="PU15" s="121">
        <v>914</v>
      </c>
      <c r="PV15" s="252">
        <f t="shared" si="2817"/>
        <v>10.973706327290191</v>
      </c>
      <c r="PW15" s="121">
        <v>0</v>
      </c>
      <c r="PX15" s="253">
        <f t="shared" si="2818"/>
        <v>2679</v>
      </c>
      <c r="PY15" s="254">
        <f t="shared" si="2819"/>
        <v>15.183631829517116</v>
      </c>
      <c r="PZ15" s="121">
        <v>1762</v>
      </c>
      <c r="QA15" s="252">
        <f t="shared" si="2820"/>
        <v>18.948274007957842</v>
      </c>
      <c r="QB15" s="121">
        <v>914</v>
      </c>
      <c r="QC15" s="252">
        <f t="shared" si="2821"/>
        <v>10.978978978978979</v>
      </c>
      <c r="QD15" s="121">
        <v>0</v>
      </c>
      <c r="QE15" s="253">
        <f t="shared" si="2822"/>
        <v>2676</v>
      </c>
      <c r="QF15" s="254">
        <f t="shared" si="2823"/>
        <v>15.183840217884704</v>
      </c>
      <c r="QG15" s="121">
        <v>1761</v>
      </c>
      <c r="QH15" s="252">
        <f t="shared" si="2824"/>
        <v>18.959948320413435</v>
      </c>
      <c r="QI15" s="121">
        <v>914</v>
      </c>
      <c r="QJ15" s="252">
        <f t="shared" si="2825"/>
        <v>11.001444390948484</v>
      </c>
      <c r="QK15" s="121">
        <v>0</v>
      </c>
      <c r="QL15" s="253">
        <f t="shared" si="2826"/>
        <v>2675</v>
      </c>
      <c r="QM15" s="254">
        <f t="shared" si="2827"/>
        <v>15.202318708797455</v>
      </c>
      <c r="QN15" s="121">
        <v>1760</v>
      </c>
      <c r="QO15" s="252">
        <f t="shared" si="2828"/>
        <v>18.975741239892184</v>
      </c>
      <c r="QP15" s="121">
        <v>914</v>
      </c>
      <c r="QQ15" s="252">
        <f t="shared" si="2829"/>
        <v>11.01470233791275</v>
      </c>
      <c r="QR15" s="121">
        <v>0</v>
      </c>
      <c r="QS15" s="253">
        <f t="shared" si="2830"/>
        <v>2674</v>
      </c>
      <c r="QT15" s="254">
        <f t="shared" si="2831"/>
        <v>15.216525351391338</v>
      </c>
      <c r="QU15" s="121">
        <v>1759</v>
      </c>
      <c r="QV15" s="252">
        <f t="shared" si="2832"/>
        <v>18.997731936494223</v>
      </c>
      <c r="QW15" s="121">
        <v>912</v>
      </c>
      <c r="QX15" s="252">
        <f t="shared" si="2833"/>
        <v>11.010503440782324</v>
      </c>
      <c r="QY15" s="121">
        <v>0</v>
      </c>
      <c r="QZ15" s="253">
        <f t="shared" si="2834"/>
        <v>2671</v>
      </c>
      <c r="RA15" s="254">
        <f t="shared" si="2835"/>
        <v>15.226313989282863</v>
      </c>
      <c r="RB15" s="121">
        <v>1753</v>
      </c>
      <c r="RC15" s="252">
        <f t="shared" si="2836"/>
        <v>18.959550075708414</v>
      </c>
      <c r="RD15" s="121">
        <v>910</v>
      </c>
      <c r="RE15" s="252">
        <f t="shared" si="2837"/>
        <v>11.016949152542372</v>
      </c>
      <c r="RF15" s="121">
        <v>0</v>
      </c>
      <c r="RG15" s="253">
        <f t="shared" si="2838"/>
        <v>2663</v>
      </c>
      <c r="RH15" s="254">
        <f t="shared" si="2839"/>
        <v>15.21192733919799</v>
      </c>
      <c r="RI15" s="121">
        <v>1747</v>
      </c>
      <c r="RJ15" s="252">
        <f t="shared" si="2840"/>
        <v>18.925360199328349</v>
      </c>
      <c r="RK15" s="121">
        <v>909</v>
      </c>
      <c r="RL15" s="252">
        <f t="shared" si="2841"/>
        <v>11.015511391177895</v>
      </c>
      <c r="RM15" s="121">
        <v>0</v>
      </c>
      <c r="RN15" s="253">
        <f t="shared" si="2842"/>
        <v>2656</v>
      </c>
      <c r="RO15" s="254">
        <f t="shared" si="2843"/>
        <v>15.191900703540581</v>
      </c>
      <c r="RP15" s="121">
        <v>1744</v>
      </c>
      <c r="RQ15" s="252">
        <f t="shared" si="2844"/>
        <v>18.91540130151844</v>
      </c>
      <c r="RR15" s="121">
        <v>908</v>
      </c>
      <c r="RS15" s="252">
        <f t="shared" si="2845"/>
        <v>11.031466407483901</v>
      </c>
      <c r="RT15" s="121">
        <v>0</v>
      </c>
      <c r="RU15" s="253">
        <f t="shared" si="2846"/>
        <v>2652</v>
      </c>
      <c r="RV15" s="254">
        <f t="shared" si="2847"/>
        <v>15.196836857486677</v>
      </c>
      <c r="RW15" s="121">
        <v>1744</v>
      </c>
      <c r="RX15" s="252">
        <f t="shared" si="2848"/>
        <v>18.942109264689911</v>
      </c>
      <c r="RY15" s="121">
        <v>905</v>
      </c>
      <c r="RZ15" s="252">
        <f t="shared" si="2849"/>
        <v>11.020457866536775</v>
      </c>
      <c r="SA15" s="121">
        <v>0</v>
      </c>
      <c r="SB15" s="253">
        <f t="shared" si="2850"/>
        <v>2649</v>
      </c>
      <c r="SC15" s="254">
        <f t="shared" si="2851"/>
        <v>15.207532005281591</v>
      </c>
      <c r="SD15" s="121">
        <v>1744</v>
      </c>
      <c r="SE15" s="252">
        <f t="shared" si="2852"/>
        <v>18.96476729012614</v>
      </c>
      <c r="SF15" s="121">
        <v>904</v>
      </c>
      <c r="SG15" s="252">
        <f t="shared" si="2853"/>
        <v>11.02842503354886</v>
      </c>
      <c r="SH15" s="121">
        <v>0</v>
      </c>
      <c r="SI15" s="253">
        <f t="shared" si="2854"/>
        <v>2648</v>
      </c>
      <c r="SJ15" s="254">
        <f t="shared" si="2855"/>
        <v>15.224515609728051</v>
      </c>
      <c r="SK15" s="121">
        <v>1743</v>
      </c>
      <c r="SL15" s="252">
        <f t="shared" si="2856"/>
        <v>18.976592270005444</v>
      </c>
      <c r="SM15" s="121">
        <v>903</v>
      </c>
      <c r="SN15" s="252">
        <f t="shared" si="2857"/>
        <v>11.026987422151667</v>
      </c>
      <c r="SO15" s="121">
        <v>0</v>
      </c>
      <c r="SP15" s="253">
        <f t="shared" si="2858"/>
        <v>2646</v>
      </c>
      <c r="SQ15" s="254">
        <f t="shared" si="2859"/>
        <v>15.229653505237712</v>
      </c>
      <c r="SR15" s="121">
        <v>1743</v>
      </c>
      <c r="SS15" s="252">
        <f t="shared" si="2860"/>
        <v>18.993135011441648</v>
      </c>
      <c r="ST15" s="121">
        <v>900</v>
      </c>
      <c r="SU15" s="252">
        <f t="shared" si="2861"/>
        <v>10.999755560987534</v>
      </c>
      <c r="SV15" s="121">
        <v>0</v>
      </c>
      <c r="SW15" s="253">
        <f t="shared" si="2862"/>
        <v>2643</v>
      </c>
      <c r="SX15" s="254">
        <f t="shared" si="2863"/>
        <v>15.225531424621233</v>
      </c>
      <c r="SY15" s="121">
        <v>1741</v>
      </c>
      <c r="SZ15" s="252">
        <f t="shared" si="2864"/>
        <v>19.002401222440515</v>
      </c>
      <c r="TA15" s="121">
        <v>900</v>
      </c>
      <c r="TB15" s="252">
        <f t="shared" si="2865"/>
        <v>11.014563700893405</v>
      </c>
      <c r="TC15" s="121">
        <v>0</v>
      </c>
      <c r="TD15" s="253">
        <f t="shared" si="2866"/>
        <v>2641</v>
      </c>
      <c r="TE15" s="254">
        <f t="shared" si="2867"/>
        <v>15.236831477528415</v>
      </c>
      <c r="TF15" s="121">
        <v>1738</v>
      </c>
      <c r="TG15" s="252">
        <f t="shared" si="2868"/>
        <v>18.990384615384613</v>
      </c>
      <c r="TH15" s="121">
        <v>900</v>
      </c>
      <c r="TI15" s="252">
        <f t="shared" si="2869"/>
        <v>11.026709139916688</v>
      </c>
      <c r="TJ15" s="121">
        <v>0</v>
      </c>
      <c r="TK15" s="253">
        <f t="shared" si="2870"/>
        <v>2638</v>
      </c>
      <c r="TL15" s="254">
        <f t="shared" si="2871"/>
        <v>15.236225020214855</v>
      </c>
      <c r="TM15" s="121">
        <v>1738</v>
      </c>
      <c r="TN15" s="252">
        <f t="shared" si="2872"/>
        <v>19.011157295996501</v>
      </c>
      <c r="TO15" s="121">
        <v>899</v>
      </c>
      <c r="TP15" s="252">
        <f t="shared" si="2873"/>
        <v>11.034736712900454</v>
      </c>
      <c r="TQ15" s="121">
        <v>0</v>
      </c>
      <c r="TR15" s="253">
        <f t="shared" si="2874"/>
        <v>2637</v>
      </c>
      <c r="TS15" s="254">
        <f t="shared" si="2875"/>
        <v>15.252472670484124</v>
      </c>
      <c r="TT15" s="121">
        <v>1737</v>
      </c>
      <c r="TU15" s="252">
        <f t="shared" si="2876"/>
        <v>19.014778325123153</v>
      </c>
      <c r="TV15" s="121">
        <v>896</v>
      </c>
      <c r="TW15" s="252">
        <f t="shared" si="2877"/>
        <v>11.011429273688092</v>
      </c>
      <c r="TX15" s="121">
        <v>0</v>
      </c>
      <c r="TY15" s="253">
        <f t="shared" si="2878"/>
        <v>2633</v>
      </c>
      <c r="TZ15" s="254">
        <f t="shared" si="2879"/>
        <v>15.244326076887448</v>
      </c>
      <c r="UA15" s="121">
        <v>1736</v>
      </c>
      <c r="UB15" s="252">
        <f t="shared" si="2880"/>
        <v>19.022572868726716</v>
      </c>
      <c r="UC15" s="121">
        <v>894</v>
      </c>
      <c r="UD15" s="252">
        <f t="shared" si="2881"/>
        <v>11.005786039640526</v>
      </c>
      <c r="UE15" s="121">
        <v>0</v>
      </c>
      <c r="UF15" s="253">
        <f t="shared" si="2882"/>
        <v>2630</v>
      </c>
      <c r="UG15" s="254">
        <f t="shared" si="2883"/>
        <v>15.247260710765842</v>
      </c>
      <c r="UH15" s="121">
        <v>1735</v>
      </c>
      <c r="UI15" s="252">
        <f t="shared" si="2884"/>
        <v>19.032470381746379</v>
      </c>
      <c r="UJ15" s="121">
        <v>892</v>
      </c>
      <c r="UK15" s="252">
        <f t="shared" si="2885"/>
        <v>10.996055226824458</v>
      </c>
      <c r="UL15" s="121">
        <v>0</v>
      </c>
      <c r="UM15" s="253">
        <f t="shared" si="2886"/>
        <v>2627</v>
      </c>
      <c r="UN15" s="254">
        <f t="shared" si="2887"/>
        <v>15.24843278384026</v>
      </c>
      <c r="UO15" s="121">
        <v>1735</v>
      </c>
      <c r="UP15" s="252">
        <f t="shared" si="2888"/>
        <v>19.049187527448396</v>
      </c>
      <c r="UQ15" s="121">
        <v>892</v>
      </c>
      <c r="UR15" s="252">
        <f t="shared" si="2889"/>
        <v>11.005552128315854</v>
      </c>
      <c r="US15" s="121">
        <v>0</v>
      </c>
      <c r="UT15" s="253">
        <f t="shared" si="2890"/>
        <v>2627</v>
      </c>
      <c r="UU15" s="254">
        <f t="shared" si="2891"/>
        <v>15.261720792424329</v>
      </c>
      <c r="UV15" s="121">
        <v>1735</v>
      </c>
      <c r="UW15" s="252">
        <f t="shared" si="2892"/>
        <v>19.059650664616061</v>
      </c>
      <c r="UX15" s="121">
        <v>891</v>
      </c>
      <c r="UY15" s="252">
        <f t="shared" si="2893"/>
        <v>11.004075583549461</v>
      </c>
      <c r="UZ15" s="121">
        <v>0</v>
      </c>
      <c r="VA15" s="253">
        <f t="shared" si="2894"/>
        <v>2626</v>
      </c>
      <c r="VB15" s="254">
        <f t="shared" si="2895"/>
        <v>15.267441860465118</v>
      </c>
      <c r="VC15" s="121">
        <v>1735</v>
      </c>
      <c r="VD15" s="252">
        <f t="shared" si="2896"/>
        <v>19.074318381706245</v>
      </c>
      <c r="VE15" s="121">
        <v>891</v>
      </c>
      <c r="VF15" s="252">
        <f t="shared" si="2897"/>
        <v>11.016320474777448</v>
      </c>
      <c r="VG15" s="121">
        <v>0</v>
      </c>
      <c r="VH15" s="253">
        <f t="shared" si="2898"/>
        <v>2626</v>
      </c>
      <c r="VI15" s="254">
        <f t="shared" si="2899"/>
        <v>15.281657355679702</v>
      </c>
      <c r="VJ15" s="121">
        <v>1733</v>
      </c>
      <c r="VK15" s="252">
        <f t="shared" si="2900"/>
        <v>19.073299581774158</v>
      </c>
      <c r="VL15" s="121">
        <v>890</v>
      </c>
      <c r="VM15" s="252">
        <f t="shared" si="2901"/>
        <v>11.009401286491837</v>
      </c>
      <c r="VN15" s="121">
        <v>0</v>
      </c>
      <c r="VO15" s="253">
        <f t="shared" si="2902"/>
        <v>2623</v>
      </c>
      <c r="VP15" s="254">
        <f t="shared" si="2903"/>
        <v>15.276645311589981</v>
      </c>
      <c r="VQ15" s="121">
        <v>1731</v>
      </c>
      <c r="VR15" s="252">
        <f t="shared" si="2904"/>
        <v>19.070177371378207</v>
      </c>
      <c r="VS15" s="121">
        <v>888</v>
      </c>
      <c r="VT15" s="252">
        <f t="shared" si="2905"/>
        <v>10.998266039137974</v>
      </c>
      <c r="VU15" s="121">
        <v>0</v>
      </c>
      <c r="VV15" s="253">
        <f t="shared" si="2906"/>
        <v>2619</v>
      </c>
      <c r="VW15" s="254">
        <f t="shared" si="2907"/>
        <v>15.270246632849396</v>
      </c>
      <c r="VX15" s="121">
        <v>1731</v>
      </c>
      <c r="VY15" s="252">
        <f t="shared" si="2908"/>
        <v>19.091209881989631</v>
      </c>
      <c r="VZ15" s="121">
        <v>888</v>
      </c>
      <c r="WA15" s="252">
        <f t="shared" si="2909"/>
        <v>11.007809594644849</v>
      </c>
      <c r="WB15" s="121">
        <v>0</v>
      </c>
      <c r="WC15" s="253">
        <f t="shared" si="2910"/>
        <v>2619</v>
      </c>
      <c r="WD15" s="254">
        <f t="shared" si="2911"/>
        <v>15.285397455351932</v>
      </c>
      <c r="WE15" s="121">
        <v>1730</v>
      </c>
      <c r="WF15" s="252">
        <f t="shared" si="2912"/>
        <v>19.088602008165068</v>
      </c>
      <c r="WG15" s="121">
        <v>888</v>
      </c>
      <c r="WH15" s="252">
        <f t="shared" si="2913"/>
        <v>11.016002977298102</v>
      </c>
      <c r="WI15" s="121">
        <v>0</v>
      </c>
      <c r="WJ15" s="253">
        <f t="shared" si="2914"/>
        <v>2618</v>
      </c>
      <c r="WK15" s="254">
        <f t="shared" si="2915"/>
        <v>15.288483999065638</v>
      </c>
      <c r="WL15" s="121">
        <v>1729</v>
      </c>
      <c r="WM15" s="252">
        <f t="shared" si="2916"/>
        <v>19.090206470133598</v>
      </c>
      <c r="WN15" s="121">
        <v>888</v>
      </c>
      <c r="WO15" s="252">
        <f t="shared" si="2917"/>
        <v>11.02694647957283</v>
      </c>
      <c r="WP15" s="121">
        <v>0</v>
      </c>
      <c r="WQ15" s="253">
        <f t="shared" si="2918"/>
        <v>2617</v>
      </c>
      <c r="WR15" s="254">
        <f t="shared" si="2919"/>
        <v>15.295149035651665</v>
      </c>
      <c r="WS15" s="121">
        <v>1728</v>
      </c>
      <c r="WT15" s="252">
        <f t="shared" si="2920"/>
        <v>19.093922651933699</v>
      </c>
      <c r="WU15" s="121">
        <v>888</v>
      </c>
      <c r="WV15" s="252">
        <f t="shared" si="2921"/>
        <v>11.035168385733813</v>
      </c>
      <c r="WW15" s="121">
        <v>0</v>
      </c>
      <c r="WX15" s="253">
        <f t="shared" si="2922"/>
        <v>2616</v>
      </c>
      <c r="WY15" s="254">
        <f t="shared" si="2923"/>
        <v>15.300929987717144</v>
      </c>
      <c r="WZ15" s="121">
        <v>1726</v>
      </c>
      <c r="XA15" s="252">
        <f t="shared" si="2924"/>
        <v>19.082365948037587</v>
      </c>
      <c r="XB15" s="121">
        <v>887</v>
      </c>
      <c r="XC15" s="252">
        <f t="shared" si="2925"/>
        <v>11.037829766052761</v>
      </c>
      <c r="XD15" s="121">
        <v>0</v>
      </c>
      <c r="XE15" s="253">
        <f t="shared" si="2926"/>
        <v>2613</v>
      </c>
      <c r="XF15" s="254">
        <f t="shared" si="2927"/>
        <v>15.297699197939229</v>
      </c>
      <c r="XG15" s="121">
        <v>1723</v>
      </c>
      <c r="XH15" s="252">
        <f t="shared" si="2928"/>
        <v>19.063952201814558</v>
      </c>
      <c r="XI15" s="121">
        <v>887</v>
      </c>
      <c r="XJ15" s="252">
        <f t="shared" si="2929"/>
        <v>11.041951948213619</v>
      </c>
      <c r="XK15" s="121">
        <v>0</v>
      </c>
      <c r="XL15" s="253">
        <f t="shared" si="2930"/>
        <v>2610</v>
      </c>
      <c r="XM15" s="254">
        <f t="shared" si="2931"/>
        <v>15.289086755316033</v>
      </c>
      <c r="XN15" s="121">
        <v>1721</v>
      </c>
      <c r="XO15" s="252">
        <f t="shared" si="2932"/>
        <v>19.056582881187023</v>
      </c>
      <c r="XP15" s="121">
        <v>883</v>
      </c>
      <c r="XQ15" s="252">
        <f t="shared" si="2933"/>
        <v>11.004486540378863</v>
      </c>
      <c r="XR15" s="121">
        <v>0</v>
      </c>
      <c r="XS15" s="253">
        <f t="shared" si="2934"/>
        <v>2604</v>
      </c>
      <c r="XT15" s="254">
        <f t="shared" si="2935"/>
        <v>15.26824978012313</v>
      </c>
      <c r="XU15" s="121">
        <v>1720</v>
      </c>
      <c r="XV15" s="252">
        <f t="shared" si="2936"/>
        <v>19.056060270330157</v>
      </c>
      <c r="XW15" s="121">
        <v>883</v>
      </c>
      <c r="XX15" s="252">
        <f t="shared" si="2937"/>
        <v>11.008602418651041</v>
      </c>
      <c r="XY15" s="121">
        <v>0</v>
      </c>
      <c r="XZ15" s="253">
        <f t="shared" si="2938"/>
        <v>2603</v>
      </c>
      <c r="YA15" s="254">
        <f t="shared" si="2939"/>
        <v>15.269548894233589</v>
      </c>
      <c r="YB15" s="121">
        <v>1719</v>
      </c>
      <c r="YC15" s="252">
        <f t="shared" si="2940"/>
        <v>19.057649667405766</v>
      </c>
      <c r="YD15" s="121">
        <v>881</v>
      </c>
      <c r="YE15" s="252">
        <f t="shared" si="2941"/>
        <v>10.991890205864005</v>
      </c>
      <c r="YF15" s="121">
        <v>0</v>
      </c>
      <c r="YG15" s="253">
        <f t="shared" si="2942"/>
        <v>2600</v>
      </c>
      <c r="YH15" s="254">
        <f t="shared" si="2943"/>
        <v>15.262694452597595</v>
      </c>
      <c r="YI15" s="121">
        <v>1718</v>
      </c>
      <c r="YJ15" s="252">
        <f t="shared" si="2944"/>
        <v>19.057127010537993</v>
      </c>
      <c r="YK15" s="121">
        <v>881</v>
      </c>
      <c r="YL15" s="252">
        <f t="shared" si="2945"/>
        <v>10.99600599101348</v>
      </c>
      <c r="YM15" s="121">
        <v>0</v>
      </c>
      <c r="YN15" s="253">
        <f t="shared" si="2946"/>
        <v>2599</v>
      </c>
      <c r="YO15" s="254">
        <f t="shared" si="2947"/>
        <v>15.263992482527749</v>
      </c>
      <c r="YP15" s="121">
        <v>1718</v>
      </c>
      <c r="YQ15" s="252">
        <f t="shared" si="2948"/>
        <v>19.06347092765202</v>
      </c>
      <c r="YR15" s="121">
        <v>881</v>
      </c>
      <c r="YS15" s="252">
        <f t="shared" si="2949"/>
        <v>11.002872486574248</v>
      </c>
      <c r="YT15" s="121">
        <v>0</v>
      </c>
      <c r="YU15" s="253">
        <f t="shared" si="2950"/>
        <v>2599</v>
      </c>
      <c r="YV15" s="254">
        <f t="shared" si="2951"/>
        <v>15.27116751865562</v>
      </c>
      <c r="YW15" s="121">
        <v>1714</v>
      </c>
      <c r="YX15" s="252">
        <f t="shared" si="2952"/>
        <v>19.033870072182122</v>
      </c>
      <c r="YY15" s="121">
        <v>881</v>
      </c>
      <c r="YZ15" s="252">
        <f t="shared" si="2953"/>
        <v>11.006996501749125</v>
      </c>
      <c r="ZA15" s="121">
        <v>0</v>
      </c>
      <c r="ZB15" s="253">
        <f t="shared" si="2954"/>
        <v>2595</v>
      </c>
      <c r="ZC15" s="254">
        <f t="shared" si="2955"/>
        <v>15.256628843553413</v>
      </c>
      <c r="ZD15" s="121">
        <v>1713</v>
      </c>
      <c r="ZE15" s="252">
        <f t="shared" si="2956"/>
        <v>19.029104643412577</v>
      </c>
      <c r="ZF15" s="121">
        <v>880</v>
      </c>
      <c r="ZG15" s="252">
        <f t="shared" si="2957"/>
        <v>11.001375171896486</v>
      </c>
      <c r="ZH15" s="121">
        <v>0</v>
      </c>
      <c r="ZI15" s="253">
        <f t="shared" si="2958"/>
        <v>2593</v>
      </c>
      <c r="ZJ15" s="254">
        <f t="shared" si="2959"/>
        <v>15.252043997411919</v>
      </c>
      <c r="ZK15" s="121">
        <v>1711</v>
      </c>
      <c r="ZL15" s="252">
        <f t="shared" si="2960"/>
        <v>19.019564250778124</v>
      </c>
      <c r="ZM15" s="121">
        <v>880</v>
      </c>
      <c r="ZN15" s="252">
        <f t="shared" si="2961"/>
        <v>11.009633429250593</v>
      </c>
      <c r="ZO15" s="121">
        <v>0</v>
      </c>
      <c r="ZP15" s="253">
        <f t="shared" si="2962"/>
        <v>2591</v>
      </c>
      <c r="ZQ15" s="254">
        <f t="shared" si="2963"/>
        <v>15.251044793690035</v>
      </c>
      <c r="ZR15" s="121">
        <v>1709</v>
      </c>
      <c r="ZS15" s="252">
        <f t="shared" si="2964"/>
        <v>19.012125931694293</v>
      </c>
      <c r="ZT15" s="121">
        <v>880</v>
      </c>
      <c r="ZU15" s="252">
        <f t="shared" si="2965"/>
        <v>11.012388937554748</v>
      </c>
      <c r="ZV15" s="121">
        <v>0</v>
      </c>
      <c r="ZW15" s="253">
        <f t="shared" si="2966"/>
        <v>2589</v>
      </c>
      <c r="ZX15" s="254">
        <f t="shared" si="2967"/>
        <v>15.247349823321555</v>
      </c>
      <c r="ZY15" s="121">
        <v>1709</v>
      </c>
      <c r="ZZ15" s="252">
        <f t="shared" si="2968"/>
        <v>19.02482466881888</v>
      </c>
      <c r="AAA15" s="121">
        <v>879</v>
      </c>
      <c r="AAB15" s="252">
        <f t="shared" si="2969"/>
        <v>11.004006009013519</v>
      </c>
      <c r="AAC15" s="121">
        <v>0</v>
      </c>
      <c r="AAD15" s="253">
        <f t="shared" si="2970"/>
        <v>2588</v>
      </c>
      <c r="AAE15" s="254">
        <f t="shared" si="2971"/>
        <v>15.249543338636498</v>
      </c>
      <c r="AAF15" s="121">
        <v>1708</v>
      </c>
      <c r="AAG15" s="252">
        <f t="shared" si="2972"/>
        <v>19.022162824367967</v>
      </c>
      <c r="AAH15" s="121">
        <v>879</v>
      </c>
      <c r="AAI15" s="252">
        <f t="shared" si="2973"/>
        <v>11.012277624655475</v>
      </c>
      <c r="AAJ15" s="121">
        <v>0</v>
      </c>
      <c r="AAK15" s="253">
        <f t="shared" si="2974"/>
        <v>2587</v>
      </c>
      <c r="AAL15" s="254">
        <f t="shared" si="2975"/>
        <v>15.252638405754379</v>
      </c>
      <c r="AAM15" s="121">
        <v>1703</v>
      </c>
      <c r="AAN15" s="252">
        <f t="shared" si="2976"/>
        <v>18.9791597013262</v>
      </c>
      <c r="AAO15" s="121">
        <v>877</v>
      </c>
      <c r="AAP15" s="252">
        <f t="shared" si="2977"/>
        <v>10.995486459378135</v>
      </c>
      <c r="AAQ15" s="121">
        <v>0</v>
      </c>
      <c r="AAR15" s="253">
        <f t="shared" si="2978"/>
        <v>2580</v>
      </c>
      <c r="AAS15" s="254">
        <f t="shared" si="2979"/>
        <v>15.222136999232994</v>
      </c>
      <c r="AAT15" s="121">
        <v>1700</v>
      </c>
      <c r="AAU15" s="252">
        <f t="shared" si="2980"/>
        <v>18.962632459564972</v>
      </c>
      <c r="AAV15" s="121">
        <v>876</v>
      </c>
      <c r="AAW15" s="252">
        <f t="shared" si="2981"/>
        <v>10.988459608630206</v>
      </c>
      <c r="AAX15" s="121">
        <v>0</v>
      </c>
      <c r="AAY15" s="253">
        <f t="shared" si="2982"/>
        <v>2576</v>
      </c>
      <c r="AAZ15" s="254">
        <f t="shared" si="2983"/>
        <v>15.209305071736434</v>
      </c>
      <c r="ABA15" s="121">
        <v>1700</v>
      </c>
      <c r="ABB15" s="252">
        <f t="shared" si="2984"/>
        <v>18.971096975783951</v>
      </c>
      <c r="ABC15" s="121">
        <v>875</v>
      </c>
      <c r="ABD15" s="252">
        <f t="shared" si="2985"/>
        <v>10.981425702811245</v>
      </c>
      <c r="ABE15" s="121">
        <v>0</v>
      </c>
      <c r="ABF15" s="253">
        <f t="shared" si="2986"/>
        <v>2575</v>
      </c>
      <c r="ABG15" s="254">
        <f t="shared" si="2987"/>
        <v>15.210585386023984</v>
      </c>
      <c r="ABH15" s="121">
        <v>1697</v>
      </c>
      <c r="ABI15" s="252">
        <f t="shared" si="2988"/>
        <v>18.948191156766413</v>
      </c>
      <c r="ABJ15" s="121">
        <v>872</v>
      </c>
      <c r="ABK15" s="252">
        <f t="shared" si="2989"/>
        <v>10.954773869346733</v>
      </c>
      <c r="ABL15" s="121">
        <v>0</v>
      </c>
      <c r="ABM15" s="253">
        <f t="shared" si="2990"/>
        <v>2569</v>
      </c>
      <c r="ABN15" s="254">
        <f t="shared" si="2991"/>
        <v>15.186805391345469</v>
      </c>
      <c r="ABO15" s="121">
        <v>1695</v>
      </c>
      <c r="ABP15" s="252">
        <f t="shared" si="2992"/>
        <v>18.934316353887397</v>
      </c>
      <c r="ABQ15" s="121">
        <v>870</v>
      </c>
      <c r="ABR15" s="252">
        <f t="shared" si="2993"/>
        <v>10.935143288084465</v>
      </c>
      <c r="ABS15" s="121">
        <v>0</v>
      </c>
      <c r="ABT15" s="253">
        <f t="shared" si="2994"/>
        <v>2565</v>
      </c>
      <c r="ABU15" s="254">
        <f t="shared" si="2995"/>
        <v>15.170333569907735</v>
      </c>
      <c r="ABV15" s="121">
        <v>1693</v>
      </c>
      <c r="ABW15" s="252">
        <f t="shared" si="2996"/>
        <v>18.922543869453449</v>
      </c>
      <c r="ABX15" s="121">
        <v>867</v>
      </c>
      <c r="ABY15" s="252">
        <f t="shared" si="2997"/>
        <v>10.904288768708339</v>
      </c>
      <c r="ABZ15" s="121">
        <v>0</v>
      </c>
      <c r="ACA15" s="253">
        <f t="shared" si="2998"/>
        <v>2560</v>
      </c>
      <c r="ACB15" s="254">
        <f t="shared" si="2999"/>
        <v>15.149721860575216</v>
      </c>
      <c r="ACC15" s="121">
        <v>1692</v>
      </c>
      <c r="ACD15" s="252">
        <f t="shared" si="3000"/>
        <v>18.921941400134198</v>
      </c>
      <c r="ACE15" s="121">
        <v>865</v>
      </c>
      <c r="ACF15" s="252">
        <f t="shared" si="3001"/>
        <v>10.88872104733132</v>
      </c>
      <c r="ACG15" s="121">
        <v>0</v>
      </c>
      <c r="ACH15" s="253">
        <f t="shared" si="3002"/>
        <v>2557</v>
      </c>
      <c r="ACI15" s="254">
        <f t="shared" si="3003"/>
        <v>15.142721781357338</v>
      </c>
      <c r="ACJ15" s="121">
        <v>1686</v>
      </c>
      <c r="ACK15" s="252">
        <f t="shared" si="3004"/>
        <v>18.888639928299352</v>
      </c>
      <c r="ACL15" s="121">
        <v>864</v>
      </c>
      <c r="ACM15" s="252">
        <f t="shared" si="3005"/>
        <v>10.882982743418566</v>
      </c>
      <c r="ACN15" s="121">
        <v>0</v>
      </c>
      <c r="ACO15" s="253">
        <f t="shared" si="3006"/>
        <v>2550</v>
      </c>
      <c r="ACP15" s="254">
        <f t="shared" si="3007"/>
        <v>15.120071153276015</v>
      </c>
      <c r="ACQ15" s="121">
        <v>1685</v>
      </c>
      <c r="ACR15" s="252">
        <f t="shared" si="3008"/>
        <v>18.890134529147982</v>
      </c>
      <c r="ACS15" s="121">
        <v>864</v>
      </c>
      <c r="ACT15" s="252">
        <f t="shared" si="3009"/>
        <v>10.891213916551115</v>
      </c>
      <c r="ACU15" s="121">
        <v>0</v>
      </c>
      <c r="ACV15" s="253">
        <f t="shared" si="3010"/>
        <v>2549</v>
      </c>
      <c r="ACW15" s="254">
        <f t="shared" si="3011"/>
        <v>15.124903577997983</v>
      </c>
      <c r="ACX15" s="121">
        <v>1685</v>
      </c>
      <c r="ACY15" s="252">
        <f t="shared" si="3012"/>
        <v>18.898609241812473</v>
      </c>
      <c r="ACZ15" s="121">
        <v>864</v>
      </c>
      <c r="ADA15" s="252">
        <f t="shared" si="3013"/>
        <v>10.896708286038592</v>
      </c>
      <c r="ADB15" s="121">
        <v>0</v>
      </c>
      <c r="ADC15" s="253">
        <f t="shared" si="3014"/>
        <v>2549</v>
      </c>
      <c r="ADD15" s="254">
        <f t="shared" si="3015"/>
        <v>15.132086672603146</v>
      </c>
      <c r="ADE15" s="121">
        <v>1683</v>
      </c>
      <c r="ADF15" s="252">
        <f t="shared" si="3016"/>
        <v>18.897372557826184</v>
      </c>
      <c r="ADG15" s="121">
        <v>864</v>
      </c>
      <c r="ADH15" s="252">
        <f t="shared" si="3017"/>
        <v>10.902208201892744</v>
      </c>
      <c r="ADI15" s="121">
        <v>0</v>
      </c>
      <c r="ADJ15" s="253">
        <f t="shared" si="3018"/>
        <v>2547</v>
      </c>
      <c r="ADK15" s="254">
        <f t="shared" si="3019"/>
        <v>15.13279068385717</v>
      </c>
      <c r="ADL15" s="121">
        <v>1678</v>
      </c>
      <c r="ADM15" s="252">
        <f t="shared" si="3020"/>
        <v>18.868773192398518</v>
      </c>
      <c r="ADN15" s="121">
        <v>859</v>
      </c>
      <c r="ADO15" s="252">
        <f t="shared" si="3021"/>
        <v>10.86241780475468</v>
      </c>
      <c r="ADP15" s="121">
        <v>0</v>
      </c>
      <c r="ADQ15" s="253">
        <f t="shared" si="3022"/>
        <v>2537</v>
      </c>
      <c r="ADR15" s="254">
        <f t="shared" si="3023"/>
        <v>15.100291649306588</v>
      </c>
      <c r="ADS15" s="121">
        <v>1676</v>
      </c>
      <c r="ADT15" s="252">
        <f t="shared" si="3024"/>
        <v>18.859007539102059</v>
      </c>
      <c r="ADU15" s="121">
        <v>857</v>
      </c>
      <c r="ADV15" s="252">
        <f t="shared" si="3025"/>
        <v>10.850848316029374</v>
      </c>
      <c r="ADW15" s="121">
        <v>0</v>
      </c>
      <c r="ADX15" s="253">
        <f t="shared" si="3026"/>
        <v>2533</v>
      </c>
      <c r="ADY15" s="254">
        <f t="shared" si="3027"/>
        <v>15.090854929997022</v>
      </c>
      <c r="ADZ15" s="121">
        <v>1671</v>
      </c>
      <c r="AEA15" s="252">
        <f t="shared" si="3028"/>
        <v>18.826047769265436</v>
      </c>
      <c r="AEB15" s="121">
        <v>857</v>
      </c>
      <c r="AEC15" s="252">
        <f t="shared" si="3029"/>
        <v>10.8701166920345</v>
      </c>
      <c r="AED15" s="121">
        <v>0</v>
      </c>
      <c r="AEE15" s="253">
        <f t="shared" si="3030"/>
        <v>2528</v>
      </c>
      <c r="AEF15" s="254">
        <f t="shared" si="3031"/>
        <v>15.083532219570406</v>
      </c>
      <c r="AEG15" s="121">
        <v>1664</v>
      </c>
      <c r="AEH15" s="252">
        <f t="shared" si="3032"/>
        <v>18.776799819453849</v>
      </c>
      <c r="AEI15" s="121">
        <v>855</v>
      </c>
      <c r="AEJ15" s="252">
        <f t="shared" si="3033"/>
        <v>10.861280487804878</v>
      </c>
      <c r="AEK15" s="121">
        <v>0</v>
      </c>
      <c r="AEL15" s="253">
        <f t="shared" si="3034"/>
        <v>2519</v>
      </c>
      <c r="AEM15" s="254">
        <f t="shared" si="3035"/>
        <v>15.053185132066451</v>
      </c>
      <c r="AEN15" s="121">
        <v>1661</v>
      </c>
      <c r="AEO15" s="252">
        <f t="shared" si="3036"/>
        <v>18.772603978300182</v>
      </c>
      <c r="AEP15" s="121">
        <v>855</v>
      </c>
      <c r="AEQ15" s="252">
        <f t="shared" si="3037"/>
        <v>10.875095395573647</v>
      </c>
      <c r="AER15" s="121">
        <v>0</v>
      </c>
      <c r="AES15" s="253">
        <f t="shared" si="3038"/>
        <v>2516</v>
      </c>
      <c r="AET15" s="254">
        <f t="shared" si="3039"/>
        <v>15.056852184320766</v>
      </c>
      <c r="AEU15" s="121">
        <v>1658</v>
      </c>
      <c r="AEV15" s="252">
        <f t="shared" si="3040"/>
        <v>18.755656108597286</v>
      </c>
      <c r="AEW15" s="121">
        <v>852</v>
      </c>
      <c r="AEX15" s="252">
        <f t="shared" si="3041"/>
        <v>10.85488597273538</v>
      </c>
      <c r="AEY15" s="121">
        <v>0</v>
      </c>
      <c r="AEZ15" s="253">
        <f t="shared" si="3042"/>
        <v>2510</v>
      </c>
      <c r="AFA15" s="254">
        <f t="shared" si="3043"/>
        <v>15.039846605548565</v>
      </c>
      <c r="AFB15" s="121">
        <v>1655</v>
      </c>
      <c r="AFC15" s="252">
        <f t="shared" si="3044"/>
        <v>18.747168101495244</v>
      </c>
      <c r="AFD15" s="121">
        <v>851</v>
      </c>
      <c r="AFE15" s="252">
        <f t="shared" si="3045"/>
        <v>10.85182351440959</v>
      </c>
      <c r="AFF15" s="121">
        <v>0</v>
      </c>
      <c r="AFG15" s="253">
        <f t="shared" si="3046"/>
        <v>2506</v>
      </c>
      <c r="AFH15" s="254">
        <f t="shared" si="3047"/>
        <v>15.032993401319736</v>
      </c>
      <c r="AFI15" s="121">
        <v>1652</v>
      </c>
      <c r="AFJ15" s="252">
        <f t="shared" si="3048"/>
        <v>18.742909008395735</v>
      </c>
      <c r="AFK15" s="121">
        <v>850</v>
      </c>
      <c r="AFL15" s="252">
        <f t="shared" si="3049"/>
        <v>10.852911133810011</v>
      </c>
      <c r="AFM15" s="121">
        <v>0</v>
      </c>
      <c r="AFN15" s="253">
        <f t="shared" si="3050"/>
        <v>2502</v>
      </c>
      <c r="AFO15" s="254">
        <f t="shared" si="3051"/>
        <v>15.030637991108975</v>
      </c>
      <c r="AFP15" s="121">
        <v>1646</v>
      </c>
      <c r="AFQ15" s="252">
        <f t="shared" si="3052"/>
        <v>18.693923906871095</v>
      </c>
      <c r="AFR15" s="121">
        <v>848</v>
      </c>
      <c r="AFS15" s="252">
        <f t="shared" si="3053"/>
        <v>10.846763878229726</v>
      </c>
      <c r="AFT15" s="121">
        <v>0</v>
      </c>
      <c r="AFU15" s="253">
        <f t="shared" si="3054"/>
        <v>2494</v>
      </c>
      <c r="AFV15" s="254">
        <f t="shared" si="3055"/>
        <v>15.003308668712027</v>
      </c>
      <c r="AFW15" s="121">
        <v>1642</v>
      </c>
      <c r="AFX15" s="252">
        <f t="shared" si="3056"/>
        <v>18.682443964045966</v>
      </c>
      <c r="AFY15" s="121">
        <v>845</v>
      </c>
      <c r="AFZ15" s="252">
        <f t="shared" si="3057"/>
        <v>10.829168268614636</v>
      </c>
      <c r="AGA15" s="121">
        <v>0</v>
      </c>
      <c r="AGB15" s="253">
        <f t="shared" si="3058"/>
        <v>2487</v>
      </c>
      <c r="AGC15" s="254">
        <f t="shared" si="3059"/>
        <v>14.989151398264225</v>
      </c>
      <c r="AGD15" s="121">
        <v>1634</v>
      </c>
      <c r="AGE15" s="252">
        <f t="shared" si="3060"/>
        <v>18.638074597924035</v>
      </c>
      <c r="AGF15" s="121">
        <v>845</v>
      </c>
      <c r="AGG15" s="252">
        <f t="shared" si="3061"/>
        <v>10.844455852156058</v>
      </c>
      <c r="AGH15" s="121">
        <v>0</v>
      </c>
      <c r="AGI15" s="253">
        <f t="shared" si="3062"/>
        <v>2479</v>
      </c>
      <c r="AGJ15" s="254">
        <f t="shared" si="3063"/>
        <v>14.970710791714476</v>
      </c>
      <c r="AGK15" s="121">
        <v>1628</v>
      </c>
      <c r="AGL15" s="252">
        <f t="shared" si="3064"/>
        <v>18.607840896102413</v>
      </c>
      <c r="AGM15" s="121">
        <v>844</v>
      </c>
      <c r="AGN15" s="252">
        <f t="shared" si="3065"/>
        <v>10.856701826601492</v>
      </c>
      <c r="AGO15" s="121">
        <v>0</v>
      </c>
      <c r="AGP15" s="253">
        <f t="shared" si="3066"/>
        <v>2472</v>
      </c>
      <c r="AGQ15" s="254">
        <f t="shared" si="3067"/>
        <v>14.960963505416691</v>
      </c>
      <c r="AGR15" s="121">
        <v>1624</v>
      </c>
      <c r="AGS15" s="252">
        <f t="shared" si="3068"/>
        <v>18.600389417019812</v>
      </c>
      <c r="AGT15" s="121">
        <v>840</v>
      </c>
      <c r="AGU15" s="252">
        <f t="shared" si="3069"/>
        <v>10.821953104869879</v>
      </c>
      <c r="AGV15" s="121">
        <v>0</v>
      </c>
      <c r="AGW15" s="253">
        <f t="shared" si="3070"/>
        <v>2464</v>
      </c>
      <c r="AGX15" s="254">
        <f t="shared" si="3071"/>
        <v>14.939671375735161</v>
      </c>
      <c r="AGY15" s="121">
        <v>1614</v>
      </c>
      <c r="AGZ15" s="252">
        <f t="shared" si="3072"/>
        <v>18.532552531863587</v>
      </c>
      <c r="AHA15" s="121">
        <v>838</v>
      </c>
      <c r="AHB15" s="252">
        <f t="shared" si="3073"/>
        <v>10.814298619176668</v>
      </c>
      <c r="AHC15" s="121">
        <v>0</v>
      </c>
      <c r="AHD15" s="253">
        <f t="shared" si="3074"/>
        <v>2452</v>
      </c>
      <c r="AHE15" s="254">
        <f t="shared" si="3075"/>
        <v>14.898529590472718</v>
      </c>
      <c r="AHF15" s="121">
        <v>1610</v>
      </c>
      <c r="AHG15" s="252">
        <f t="shared" si="3076"/>
        <v>18.529174818736333</v>
      </c>
      <c r="AHH15" s="121">
        <v>833</v>
      </c>
      <c r="AHI15" s="252">
        <f t="shared" si="3077"/>
        <v>10.778985507246377</v>
      </c>
      <c r="AHJ15" s="121">
        <v>0</v>
      </c>
      <c r="AHK15" s="253">
        <f t="shared" si="3078"/>
        <v>2443</v>
      </c>
      <c r="AHL15" s="254">
        <f t="shared" si="3079"/>
        <v>14.880916123530486</v>
      </c>
      <c r="AHM15" s="121">
        <v>1607</v>
      </c>
      <c r="AHN15" s="252">
        <f t="shared" si="3080"/>
        <v>18.541594554055614</v>
      </c>
      <c r="AHO15" s="121">
        <v>831</v>
      </c>
      <c r="AHP15" s="252">
        <f t="shared" si="3081"/>
        <v>10.772621208192897</v>
      </c>
      <c r="AHQ15" s="121">
        <v>0</v>
      </c>
      <c r="AHR15" s="253">
        <f t="shared" si="3082"/>
        <v>2438</v>
      </c>
      <c r="AHS15" s="254">
        <f t="shared" si="3083"/>
        <v>14.883096270068982</v>
      </c>
      <c r="AHT15" s="121">
        <v>1599</v>
      </c>
      <c r="AHU15" s="252">
        <f t="shared" si="3084"/>
        <v>18.502661420967367</v>
      </c>
      <c r="AHV15" s="121">
        <v>827</v>
      </c>
      <c r="AHW15" s="252">
        <f t="shared" si="3085"/>
        <v>10.758423312085338</v>
      </c>
      <c r="AHX15" s="121">
        <v>0</v>
      </c>
      <c r="AHY15" s="253">
        <f t="shared" si="3086"/>
        <v>2426</v>
      </c>
      <c r="AHZ15" s="254">
        <f t="shared" si="3087"/>
        <v>14.857002878314654</v>
      </c>
      <c r="AIA15" s="121">
        <v>1591</v>
      </c>
      <c r="AIB15" s="252">
        <f t="shared" si="3088"/>
        <v>18.480659774654431</v>
      </c>
      <c r="AIC15" s="121">
        <v>825</v>
      </c>
      <c r="AID15" s="252">
        <f t="shared" si="3089"/>
        <v>10.754790770434102</v>
      </c>
      <c r="AIE15" s="121">
        <v>0</v>
      </c>
      <c r="AIF15" s="253">
        <f t="shared" si="3090"/>
        <v>2416</v>
      </c>
      <c r="AIG15" s="254">
        <f t="shared" si="3091"/>
        <v>14.84029484029484</v>
      </c>
      <c r="AIH15" s="121">
        <v>1585</v>
      </c>
      <c r="AII15" s="252">
        <f t="shared" si="3092"/>
        <v>18.449540216505646</v>
      </c>
      <c r="AIJ15" s="121">
        <v>819</v>
      </c>
      <c r="AIK15" s="252">
        <f t="shared" si="3093"/>
        <v>10.7086820083682</v>
      </c>
      <c r="AIL15" s="121">
        <v>0</v>
      </c>
      <c r="AIM15" s="253">
        <f t="shared" si="3094"/>
        <v>2404</v>
      </c>
      <c r="AIN15" s="254">
        <f t="shared" si="3095"/>
        <v>14.803867233204016</v>
      </c>
      <c r="AIO15" s="121">
        <v>1580</v>
      </c>
      <c r="AIP15" s="252">
        <f t="shared" si="3096"/>
        <v>18.445015176278311</v>
      </c>
      <c r="AIQ15" s="121">
        <v>816</v>
      </c>
      <c r="AIR15" s="252">
        <f t="shared" si="3097"/>
        <v>10.705851482550512</v>
      </c>
      <c r="AIS15" s="121">
        <v>0</v>
      </c>
      <c r="AIT15" s="253">
        <f t="shared" si="3098"/>
        <v>2396</v>
      </c>
      <c r="AIU15" s="254">
        <f t="shared" si="3099"/>
        <v>14.801087225105016</v>
      </c>
      <c r="AIV15" s="121">
        <v>1574</v>
      </c>
      <c r="AIW15" s="252">
        <f t="shared" si="3100"/>
        <v>18.452520515826496</v>
      </c>
      <c r="AIX15" s="121">
        <v>813</v>
      </c>
      <c r="AIY15" s="252">
        <f t="shared" si="3101"/>
        <v>10.695961057755559</v>
      </c>
      <c r="AIZ15" s="121">
        <v>0</v>
      </c>
      <c r="AJA15" s="253">
        <f t="shared" si="3102"/>
        <v>2387</v>
      </c>
      <c r="AJB15" s="254">
        <f t="shared" si="3103"/>
        <v>14.797594693447399</v>
      </c>
      <c r="AJC15" s="121">
        <v>1562</v>
      </c>
      <c r="AJD15" s="252">
        <f t="shared" si="3104"/>
        <v>18.389451377442899</v>
      </c>
      <c r="AJE15" s="121">
        <v>811</v>
      </c>
      <c r="AJF15" s="252">
        <f t="shared" si="3105"/>
        <v>10.702032198469254</v>
      </c>
      <c r="AJG15" s="121">
        <v>0</v>
      </c>
      <c r="AJH15" s="253">
        <f t="shared" si="3106"/>
        <v>2373</v>
      </c>
      <c r="AJI15" s="254">
        <f t="shared" si="3107"/>
        <v>14.764808362369338</v>
      </c>
      <c r="AJJ15" s="121">
        <v>1555</v>
      </c>
      <c r="AJK15" s="252">
        <f t="shared" si="3108"/>
        <v>18.365418684303766</v>
      </c>
      <c r="AJL15" s="121">
        <v>801</v>
      </c>
      <c r="AJM15" s="252">
        <f t="shared" si="3109"/>
        <v>10.620525059665871</v>
      </c>
      <c r="AJN15" s="121">
        <v>0</v>
      </c>
      <c r="AJO15" s="253">
        <f t="shared" si="3110"/>
        <v>2356</v>
      </c>
      <c r="AJP15" s="254">
        <f t="shared" si="3111"/>
        <v>14.716721843962771</v>
      </c>
      <c r="AJQ15" s="121">
        <v>1547</v>
      </c>
      <c r="AJR15" s="252">
        <f t="shared" si="3112"/>
        <v>18.3641975308642</v>
      </c>
      <c r="AJS15" s="121">
        <v>798</v>
      </c>
      <c r="AJT15" s="252">
        <f t="shared" si="3113"/>
        <v>10.6187624750499</v>
      </c>
      <c r="AJU15" s="121">
        <v>0</v>
      </c>
      <c r="AJV15" s="253">
        <f t="shared" si="3114"/>
        <v>2345</v>
      </c>
      <c r="AJW15" s="254">
        <f t="shared" si="3115"/>
        <v>14.712340799297321</v>
      </c>
      <c r="AJX15" s="121">
        <v>1538</v>
      </c>
      <c r="AJY15" s="252">
        <f t="shared" si="3116"/>
        <v>18.342277877161596</v>
      </c>
      <c r="AJZ15" s="121">
        <v>794</v>
      </c>
      <c r="AKA15" s="252">
        <f t="shared" si="3117"/>
        <v>10.602216584323674</v>
      </c>
      <c r="AKB15" s="121">
        <v>0</v>
      </c>
      <c r="AKC15" s="253">
        <f t="shared" si="3118"/>
        <v>2332</v>
      </c>
      <c r="AKD15" s="254">
        <f t="shared" si="3119"/>
        <v>14.690689177271011</v>
      </c>
      <c r="AKE15" s="121">
        <v>1533</v>
      </c>
      <c r="AKF15" s="252">
        <f t="shared" si="3120"/>
        <v>18.337320574162678</v>
      </c>
      <c r="AKG15" s="121">
        <v>788</v>
      </c>
      <c r="AKH15" s="252">
        <f t="shared" si="3121"/>
        <v>10.568669527896995</v>
      </c>
      <c r="AKI15" s="121">
        <v>0</v>
      </c>
      <c r="AKJ15" s="253">
        <f t="shared" si="3122"/>
        <v>2321</v>
      </c>
      <c r="AKK15" s="254">
        <f t="shared" si="3123"/>
        <v>14.675012645422358</v>
      </c>
      <c r="AKL15" s="121">
        <v>1524</v>
      </c>
      <c r="AKM15" s="252">
        <f t="shared" si="3124"/>
        <v>18.312905551550106</v>
      </c>
      <c r="AKN15" s="121">
        <v>783</v>
      </c>
      <c r="AKO15" s="252">
        <f t="shared" si="3125"/>
        <v>10.545454545454545</v>
      </c>
      <c r="AKP15" s="121">
        <v>0</v>
      </c>
      <c r="AKQ15" s="253">
        <f t="shared" si="3126"/>
        <v>2307</v>
      </c>
      <c r="AKR15" s="254">
        <f t="shared" si="3127"/>
        <v>14.650409601828921</v>
      </c>
      <c r="AKS15" s="121">
        <v>1510</v>
      </c>
      <c r="AKT15" s="252">
        <f t="shared" si="3128"/>
        <v>18.24773413897281</v>
      </c>
      <c r="AKU15" s="121">
        <v>780</v>
      </c>
      <c r="AKV15" s="252">
        <f t="shared" si="3129"/>
        <v>10.537692515536341</v>
      </c>
      <c r="AKW15" s="121">
        <v>0</v>
      </c>
      <c r="AKX15" s="253">
        <f t="shared" si="3130"/>
        <v>2290</v>
      </c>
      <c r="AKY15" s="254">
        <f t="shared" si="3131"/>
        <v>14.6073866173375</v>
      </c>
      <c r="AKZ15" s="121">
        <v>1502</v>
      </c>
      <c r="ALA15" s="252">
        <f t="shared" si="3132"/>
        <v>18.256958794214174</v>
      </c>
      <c r="ALB15" s="121">
        <v>775</v>
      </c>
      <c r="ALC15" s="252">
        <f t="shared" si="3133"/>
        <v>10.511325105113251</v>
      </c>
      <c r="ALD15" s="121">
        <v>0</v>
      </c>
      <c r="ALE15" s="253">
        <f t="shared" si="3134"/>
        <v>2277</v>
      </c>
      <c r="ALF15" s="254">
        <f t="shared" si="3135"/>
        <v>14.596153846153845</v>
      </c>
      <c r="ALG15" s="121">
        <v>1495</v>
      </c>
      <c r="ALH15" s="252">
        <f t="shared" si="3136"/>
        <v>18.253968253968253</v>
      </c>
      <c r="ALI15" s="121">
        <v>768</v>
      </c>
      <c r="ALJ15" s="252">
        <f t="shared" si="3137"/>
        <v>10.470347648261759</v>
      </c>
      <c r="ALK15" s="121">
        <v>0</v>
      </c>
      <c r="ALL15" s="253">
        <f t="shared" si="3138"/>
        <v>2263</v>
      </c>
      <c r="ALM15" s="254">
        <f t="shared" si="3139"/>
        <v>14.576489533011273</v>
      </c>
      <c r="ALN15" s="121">
        <v>1490</v>
      </c>
      <c r="ALO15" s="252">
        <f t="shared" si="3140"/>
        <v>18.253093225529827</v>
      </c>
      <c r="ALP15" s="121">
        <v>766</v>
      </c>
      <c r="ALQ15" s="252">
        <f t="shared" si="3141"/>
        <v>10.477362877855287</v>
      </c>
      <c r="ALR15" s="121">
        <v>0</v>
      </c>
      <c r="ALS15" s="253">
        <f t="shared" si="3142"/>
        <v>2256</v>
      </c>
      <c r="ALT15" s="254">
        <f t="shared" si="3143"/>
        <v>14.579294300116324</v>
      </c>
      <c r="ALU15" s="121">
        <v>1480</v>
      </c>
      <c r="ALV15" s="252">
        <f t="shared" si="3144"/>
        <v>18.217626784835055</v>
      </c>
      <c r="ALW15" s="121">
        <v>761</v>
      </c>
      <c r="ALX15" s="252">
        <f t="shared" si="3145"/>
        <v>10.467675378266851</v>
      </c>
      <c r="ALY15" s="121">
        <v>0</v>
      </c>
      <c r="ALZ15" s="253">
        <f t="shared" si="3146"/>
        <v>2241</v>
      </c>
      <c r="AMA15" s="254">
        <f t="shared" si="3147"/>
        <v>14.557619851890347</v>
      </c>
      <c r="AMB15" s="121">
        <v>1466</v>
      </c>
      <c r="AMC15" s="252">
        <f t="shared" si="3148"/>
        <v>18.145810125015473</v>
      </c>
      <c r="AMD15" s="121">
        <v>757</v>
      </c>
      <c r="AME15" s="252">
        <f t="shared" si="3149"/>
        <v>10.45002760905577</v>
      </c>
      <c r="AMF15" s="121">
        <v>0</v>
      </c>
      <c r="AMG15" s="253">
        <f t="shared" si="3150"/>
        <v>2223</v>
      </c>
      <c r="AMH15" s="254">
        <f t="shared" si="3151"/>
        <v>14.507602949814006</v>
      </c>
      <c r="AMI15" s="121">
        <v>1460</v>
      </c>
      <c r="AMJ15" s="252">
        <f t="shared" si="3152"/>
        <v>18.15243068506776</v>
      </c>
      <c r="AMK15" s="121">
        <v>754</v>
      </c>
      <c r="AML15" s="252">
        <f t="shared" si="3153"/>
        <v>10.441767068273093</v>
      </c>
      <c r="AMM15" s="121">
        <v>0</v>
      </c>
      <c r="AMN15" s="253">
        <f t="shared" si="3154"/>
        <v>2214</v>
      </c>
      <c r="AMO15" s="254">
        <f t="shared" si="3155"/>
        <v>14.504716981132077</v>
      </c>
      <c r="AMP15" s="121">
        <v>1445</v>
      </c>
      <c r="AMQ15" s="252">
        <f t="shared" si="3156"/>
        <v>18.067016754188547</v>
      </c>
      <c r="AMR15" s="121">
        <v>749</v>
      </c>
      <c r="AMS15" s="252">
        <f t="shared" si="3157"/>
        <v>10.423044809351516</v>
      </c>
      <c r="AMT15" s="121">
        <v>0</v>
      </c>
      <c r="AMU15" s="253">
        <f t="shared" si="3158"/>
        <v>2194</v>
      </c>
      <c r="AMV15" s="254">
        <f t="shared" si="3159"/>
        <v>14.449420442571128</v>
      </c>
      <c r="AMW15" s="121">
        <v>1435</v>
      </c>
      <c r="AMX15" s="252">
        <f t="shared" si="3160"/>
        <v>18.045774647887324</v>
      </c>
      <c r="AMY15" s="121">
        <v>747</v>
      </c>
      <c r="AMZ15" s="252">
        <f t="shared" si="3161"/>
        <v>10.434418214834475</v>
      </c>
      <c r="ANA15" s="121">
        <v>0</v>
      </c>
      <c r="ANB15" s="253">
        <f t="shared" si="3162"/>
        <v>2182</v>
      </c>
      <c r="ANC15" s="254">
        <f t="shared" si="3163"/>
        <v>14.439812057441598</v>
      </c>
      <c r="AND15" s="121">
        <v>1428</v>
      </c>
      <c r="ANE15" s="252">
        <f t="shared" si="3164"/>
        <v>18.043972706595905</v>
      </c>
      <c r="ANF15" s="121">
        <v>742</v>
      </c>
      <c r="ANG15" s="252">
        <f t="shared" si="3165"/>
        <v>10.397982062780269</v>
      </c>
      <c r="ANH15" s="121">
        <v>0</v>
      </c>
      <c r="ANI15" s="253">
        <f t="shared" si="3166"/>
        <v>2170</v>
      </c>
      <c r="ANJ15" s="254">
        <f t="shared" si="3167"/>
        <v>14.418604651162791</v>
      </c>
      <c r="ANK15" s="121">
        <v>1423</v>
      </c>
      <c r="ANL15" s="252">
        <f t="shared" si="3168"/>
        <v>18.053793453438214</v>
      </c>
      <c r="ANM15" s="121">
        <v>735</v>
      </c>
      <c r="ANN15" s="252">
        <f t="shared" si="3169"/>
        <v>10.346283783783784</v>
      </c>
      <c r="ANO15" s="121">
        <v>0</v>
      </c>
      <c r="ANP15" s="253">
        <f t="shared" si="3170"/>
        <v>2158</v>
      </c>
      <c r="ANQ15" s="254">
        <f t="shared" si="3171"/>
        <v>14.400106766315227</v>
      </c>
      <c r="ANR15" s="121">
        <v>1410</v>
      </c>
      <c r="ANS15" s="252">
        <f t="shared" si="3172"/>
        <v>17.964071856287426</v>
      </c>
      <c r="ANT15" s="121">
        <v>729</v>
      </c>
      <c r="ANU15" s="252">
        <f t="shared" si="3173"/>
        <v>10.309715740347899</v>
      </c>
      <c r="ANV15" s="121">
        <v>0</v>
      </c>
      <c r="ANW15" s="253">
        <f t="shared" si="3174"/>
        <v>2139</v>
      </c>
      <c r="ANX15" s="254">
        <f t="shared" si="3175"/>
        <v>14.336461126005362</v>
      </c>
      <c r="ANY15" s="121">
        <v>1404</v>
      </c>
      <c r="ANZ15" s="252">
        <f t="shared" si="3176"/>
        <v>17.979254706108335</v>
      </c>
      <c r="AOA15" s="121">
        <v>726</v>
      </c>
      <c r="AOB15" s="252">
        <f t="shared" si="3177"/>
        <v>10.309571144561204</v>
      </c>
      <c r="AOC15" s="121">
        <v>0</v>
      </c>
      <c r="AOD15" s="253">
        <f t="shared" si="3178"/>
        <v>2130</v>
      </c>
      <c r="AOE15" s="254">
        <f t="shared" si="3179"/>
        <v>14.342468520638342</v>
      </c>
      <c r="AOF15" s="121">
        <v>1401</v>
      </c>
      <c r="AOG15" s="252">
        <f t="shared" si="3180"/>
        <v>18.010026995757812</v>
      </c>
      <c r="AOH15" s="121">
        <v>725</v>
      </c>
      <c r="AOI15" s="252">
        <f t="shared" si="3181"/>
        <v>10.321753986332574</v>
      </c>
      <c r="AOJ15" s="121">
        <v>0</v>
      </c>
      <c r="AOK15" s="253">
        <f t="shared" si="3182"/>
        <v>2126</v>
      </c>
      <c r="AOL15" s="254">
        <f t="shared" si="3183"/>
        <v>14.361953658042289</v>
      </c>
      <c r="AOM15" s="121">
        <v>1392</v>
      </c>
      <c r="AON15" s="252">
        <f t="shared" si="3184"/>
        <v>17.979850167915266</v>
      </c>
      <c r="AOO15" s="121">
        <v>724</v>
      </c>
      <c r="AOP15" s="252">
        <f t="shared" si="3185"/>
        <v>10.350250178699071</v>
      </c>
      <c r="AOQ15" s="121">
        <v>0</v>
      </c>
      <c r="AOR15" s="253">
        <f t="shared" si="3186"/>
        <v>2116</v>
      </c>
      <c r="AOS15" s="254">
        <f t="shared" si="3187"/>
        <v>14.358417588382983</v>
      </c>
      <c r="AOT15" s="121">
        <v>1390</v>
      </c>
      <c r="AOU15" s="252">
        <f t="shared" si="3188"/>
        <v>18.021522105536107</v>
      </c>
      <c r="AOV15" s="121">
        <v>721</v>
      </c>
      <c r="AOW15" s="252">
        <f t="shared" si="3189"/>
        <v>10.344332855093256</v>
      </c>
      <c r="AOX15" s="121">
        <v>0</v>
      </c>
      <c r="AOY15" s="253">
        <f t="shared" si="3190"/>
        <v>2111</v>
      </c>
      <c r="AOZ15" s="254">
        <f t="shared" si="3191"/>
        <v>14.377170877885991</v>
      </c>
      <c r="APA15" s="121">
        <v>1385</v>
      </c>
      <c r="APB15" s="252">
        <f t="shared" si="3192"/>
        <v>18.019776216497526</v>
      </c>
      <c r="APC15" s="121">
        <v>719</v>
      </c>
      <c r="APD15" s="252">
        <f t="shared" si="3193"/>
        <v>10.363217065436725</v>
      </c>
      <c r="APE15" s="121">
        <v>0</v>
      </c>
      <c r="APF15" s="253">
        <f t="shared" si="3194"/>
        <v>2104</v>
      </c>
      <c r="APG15" s="254">
        <f t="shared" si="3195"/>
        <v>14.387308533916848</v>
      </c>
      <c r="APH15" s="121">
        <v>1380</v>
      </c>
      <c r="API15" s="252">
        <f t="shared" si="3196"/>
        <v>18.025078369905955</v>
      </c>
      <c r="APJ15" s="121">
        <v>714</v>
      </c>
      <c r="APK15" s="252">
        <f t="shared" si="3197"/>
        <v>10.323886639676113</v>
      </c>
      <c r="APL15" s="121">
        <v>0</v>
      </c>
      <c r="APM15" s="253">
        <f t="shared" si="3198"/>
        <v>2094</v>
      </c>
      <c r="APN15" s="254">
        <f t="shared" si="3199"/>
        <v>14.370024704913535</v>
      </c>
      <c r="APO15" s="121">
        <v>1374</v>
      </c>
      <c r="APP15" s="252">
        <f t="shared" si="3200"/>
        <v>18.00550386581051</v>
      </c>
      <c r="APQ15" s="121">
        <v>713</v>
      </c>
      <c r="APR15" s="252">
        <f t="shared" si="3201"/>
        <v>10.34082668600435</v>
      </c>
      <c r="APS15" s="121">
        <v>0</v>
      </c>
      <c r="APT15" s="253">
        <f t="shared" si="3202"/>
        <v>2087</v>
      </c>
      <c r="APU15" s="254">
        <f t="shared" si="3203"/>
        <v>14.367341319014182</v>
      </c>
      <c r="APV15" s="121">
        <v>1370</v>
      </c>
      <c r="APW15" s="252">
        <f t="shared" si="3204"/>
        <v>18.014464168310322</v>
      </c>
      <c r="APX15" s="121">
        <v>712</v>
      </c>
      <c r="APY15" s="252">
        <f t="shared" si="3205"/>
        <v>10.359377273388622</v>
      </c>
      <c r="APZ15" s="121">
        <v>0</v>
      </c>
      <c r="AQA15" s="253">
        <f t="shared" si="3206"/>
        <v>2082</v>
      </c>
      <c r="AQB15" s="254">
        <f t="shared" si="3207"/>
        <v>14.380439287194363</v>
      </c>
      <c r="AQC15" s="121">
        <v>1366</v>
      </c>
      <c r="AQD15" s="252">
        <f t="shared" si="3208"/>
        <v>18.023485948014251</v>
      </c>
      <c r="AQE15" s="121">
        <v>709</v>
      </c>
      <c r="AQF15" s="252">
        <f t="shared" si="3209"/>
        <v>10.365497076023392</v>
      </c>
      <c r="AQG15" s="121">
        <v>0</v>
      </c>
      <c r="AQH15" s="253">
        <f t="shared" si="3210"/>
        <v>2075</v>
      </c>
      <c r="AQI15" s="254">
        <f t="shared" si="3211"/>
        <v>14.390734447603856</v>
      </c>
      <c r="AQJ15" s="121">
        <v>1358</v>
      </c>
      <c r="AQK15" s="252">
        <f t="shared" si="3212"/>
        <v>17.991520932697401</v>
      </c>
      <c r="AQL15" s="121">
        <v>706</v>
      </c>
      <c r="AQM15" s="252">
        <f t="shared" si="3213"/>
        <v>10.362542198737708</v>
      </c>
      <c r="AQN15" s="121">
        <v>0</v>
      </c>
      <c r="AQO15" s="253">
        <f t="shared" si="3214"/>
        <v>2064</v>
      </c>
      <c r="AQP15" s="254">
        <f t="shared" si="3215"/>
        <v>14.372258199289742</v>
      </c>
      <c r="AQQ15" s="121">
        <v>1354</v>
      </c>
      <c r="AQR15" s="252">
        <f t="shared" si="3216"/>
        <v>18.014901543374133</v>
      </c>
      <c r="AQS15" s="121">
        <v>699</v>
      </c>
      <c r="AQT15" s="252">
        <f t="shared" si="3217"/>
        <v>10.305174701459531</v>
      </c>
      <c r="AQU15" s="121">
        <v>0</v>
      </c>
      <c r="AQV15" s="253">
        <f t="shared" si="3218"/>
        <v>2053</v>
      </c>
      <c r="AQW15" s="254">
        <f t="shared" si="3219"/>
        <v>14.357647387929227</v>
      </c>
      <c r="AQX15" s="121">
        <v>1353</v>
      </c>
      <c r="AQY15" s="252">
        <f t="shared" si="3220"/>
        <v>18.035190615835777</v>
      </c>
      <c r="AQZ15" s="121">
        <v>697</v>
      </c>
      <c r="ARA15" s="252">
        <f t="shared" si="3220"/>
        <v>10.301507537688442</v>
      </c>
      <c r="ARB15" s="121">
        <v>0</v>
      </c>
      <c r="ARC15" s="253">
        <f t="shared" si="3221"/>
        <v>2050</v>
      </c>
      <c r="ARD15" s="254">
        <f t="shared" ref="ARD15" si="3228">ARC15/ARC$19*100</f>
        <v>14.367816091954023</v>
      </c>
      <c r="ARE15" s="121">
        <v>1351</v>
      </c>
      <c r="ARF15" s="252">
        <f t="shared" si="147"/>
        <v>18.049432197728791</v>
      </c>
      <c r="ARG15" s="121">
        <v>695</v>
      </c>
      <c r="ARH15" s="252">
        <f t="shared" si="148"/>
        <v>10.305456702253855</v>
      </c>
      <c r="ARI15" s="121">
        <v>0</v>
      </c>
      <c r="ARJ15" s="253">
        <f t="shared" si="149"/>
        <v>2046</v>
      </c>
      <c r="ARK15" s="254">
        <f t="shared" si="150"/>
        <v>14.37908496732026</v>
      </c>
      <c r="ARL15" s="121">
        <v>1344</v>
      </c>
      <c r="ARM15" s="252">
        <f t="shared" si="151"/>
        <v>17.99919646444355</v>
      </c>
      <c r="ARN15" s="121">
        <v>694</v>
      </c>
      <c r="ARO15" s="252">
        <f t="shared" si="152"/>
        <v>10.316634458153709</v>
      </c>
      <c r="ARP15" s="121">
        <v>0</v>
      </c>
      <c r="ARQ15" s="253">
        <f t="shared" si="153"/>
        <v>2038</v>
      </c>
      <c r="ARR15" s="254">
        <f t="shared" si="154"/>
        <v>14.358179512470057</v>
      </c>
      <c r="ARS15" s="121">
        <v>1341</v>
      </c>
      <c r="ART15" s="252">
        <f t="shared" si="155"/>
        <v>17.997584216883638</v>
      </c>
      <c r="ARU15" s="121">
        <v>693</v>
      </c>
      <c r="ARV15" s="252">
        <f t="shared" si="156"/>
        <v>10.32171581769437</v>
      </c>
      <c r="ARW15" s="121">
        <v>0</v>
      </c>
      <c r="ARX15" s="253">
        <f t="shared" si="157"/>
        <v>2034</v>
      </c>
      <c r="ARY15" s="254">
        <f t="shared" si="158"/>
        <v>14.359336392516767</v>
      </c>
      <c r="ARZ15" s="121">
        <v>1337</v>
      </c>
      <c r="ASA15" s="252">
        <f t="shared" si="159"/>
        <v>17.977679171709021</v>
      </c>
      <c r="ASB15" s="121">
        <v>692</v>
      </c>
      <c r="ASC15" s="252">
        <f t="shared" si="160"/>
        <v>10.33452807646356</v>
      </c>
      <c r="ASD15" s="121">
        <v>0</v>
      </c>
      <c r="ASE15" s="253">
        <f t="shared" si="161"/>
        <v>2029</v>
      </c>
      <c r="ASF15" s="254">
        <f t="shared" si="162"/>
        <v>14.3564706714781</v>
      </c>
      <c r="ASG15" s="121">
        <v>1335</v>
      </c>
      <c r="ASH15" s="252">
        <f t="shared" si="163"/>
        <v>17.98464232789977</v>
      </c>
      <c r="ASI15" s="121">
        <v>690</v>
      </c>
      <c r="ASJ15" s="252">
        <f t="shared" si="164"/>
        <v>10.337078651685392</v>
      </c>
      <c r="ASK15" s="121">
        <v>0</v>
      </c>
      <c r="ASL15" s="253">
        <f t="shared" si="165"/>
        <v>2025</v>
      </c>
      <c r="ASM15" s="254">
        <f t="shared" si="166"/>
        <v>14.363739537523054</v>
      </c>
      <c r="ASN15" s="121">
        <v>1334</v>
      </c>
      <c r="ASO15" s="252">
        <f t="shared" si="167"/>
        <v>18.01485482781904</v>
      </c>
      <c r="ASP15" s="121">
        <v>688</v>
      </c>
      <c r="ASQ15" s="252">
        <f t="shared" si="168"/>
        <v>10.324129651860744</v>
      </c>
      <c r="ASR15" s="121">
        <v>0</v>
      </c>
      <c r="ASS15" s="253">
        <f t="shared" si="169"/>
        <v>2022</v>
      </c>
      <c r="AST15" s="254">
        <f t="shared" si="170"/>
        <v>14.372023597981379</v>
      </c>
      <c r="ASU15" s="121">
        <v>1327</v>
      </c>
      <c r="ASV15" s="252">
        <f t="shared" si="171"/>
        <v>17.971289274106176</v>
      </c>
      <c r="ASW15" s="121">
        <v>685</v>
      </c>
      <c r="ASX15" s="252">
        <f t="shared" si="172"/>
        <v>10.30230109790946</v>
      </c>
      <c r="ASY15" s="121">
        <v>0</v>
      </c>
      <c r="ASZ15" s="253">
        <f t="shared" si="173"/>
        <v>2012</v>
      </c>
      <c r="ATA15" s="254">
        <f t="shared" si="174"/>
        <v>14.337632722867527</v>
      </c>
      <c r="ATB15" s="121">
        <v>1326</v>
      </c>
      <c r="ATC15" s="252">
        <f t="shared" si="175"/>
        <v>17.996742671009773</v>
      </c>
      <c r="ATD15" s="121">
        <v>684</v>
      </c>
      <c r="ATE15" s="252">
        <f t="shared" si="176"/>
        <v>10.299653666616473</v>
      </c>
      <c r="ATF15" s="121">
        <v>0</v>
      </c>
      <c r="ATG15" s="253">
        <f t="shared" si="177"/>
        <v>2010</v>
      </c>
      <c r="ATH15" s="254">
        <f t="shared" si="178"/>
        <v>14.347919194803341</v>
      </c>
      <c r="ATI15" s="121">
        <v>1322</v>
      </c>
      <c r="ATJ15" s="252">
        <f t="shared" si="179"/>
        <v>17.976611367963013</v>
      </c>
      <c r="ATK15" s="121">
        <v>684</v>
      </c>
      <c r="ATL15" s="252">
        <f t="shared" si="180"/>
        <v>10.31363088057901</v>
      </c>
      <c r="ATM15" s="121">
        <v>0</v>
      </c>
      <c r="ATN15" s="253">
        <f t="shared" si="181"/>
        <v>2006</v>
      </c>
      <c r="ATO15" s="254">
        <f t="shared" si="182"/>
        <v>14.342914342914343</v>
      </c>
      <c r="ATP15" s="121">
        <v>1322</v>
      </c>
      <c r="ATQ15" s="252">
        <f t="shared" si="183"/>
        <v>17.99129014697877</v>
      </c>
      <c r="ATR15" s="121">
        <v>683</v>
      </c>
      <c r="ATS15" s="252">
        <f t="shared" si="184"/>
        <v>10.315662286663645</v>
      </c>
      <c r="ATT15" s="121">
        <v>0</v>
      </c>
      <c r="ATU15" s="253">
        <f t="shared" si="185"/>
        <v>2005</v>
      </c>
      <c r="ATV15" s="254">
        <f t="shared" si="186"/>
        <v>14.353210680793186</v>
      </c>
      <c r="ATW15" s="121">
        <v>1320</v>
      </c>
      <c r="ATX15" s="252">
        <f t="shared" si="187"/>
        <v>17.998363785110445</v>
      </c>
      <c r="ATY15" s="121">
        <v>682</v>
      </c>
      <c r="ATZ15" s="252">
        <f t="shared" si="188"/>
        <v>10.319261612952035</v>
      </c>
      <c r="AUA15" s="121">
        <v>0</v>
      </c>
      <c r="AUB15" s="253">
        <f t="shared" si="189"/>
        <v>2002</v>
      </c>
      <c r="AUC15" s="254">
        <f t="shared" si="190"/>
        <v>14.358459442013913</v>
      </c>
      <c r="AUD15" s="121">
        <v>1317</v>
      </c>
      <c r="AUE15" s="252">
        <f t="shared" si="191"/>
        <v>17.972161572052403</v>
      </c>
      <c r="AUF15" s="121">
        <v>682</v>
      </c>
      <c r="AUG15" s="252">
        <f t="shared" si="192"/>
        <v>10.331767913952431</v>
      </c>
      <c r="AUH15" s="121">
        <v>0</v>
      </c>
      <c r="AUI15" s="253">
        <f t="shared" si="193"/>
        <v>1999</v>
      </c>
      <c r="AUJ15" s="254">
        <f t="shared" si="194"/>
        <v>14.351353291693588</v>
      </c>
      <c r="AUK15" s="121">
        <v>1315</v>
      </c>
      <c r="AUL15" s="252">
        <f t="shared" si="195"/>
        <v>17.971846385130519</v>
      </c>
      <c r="AUM15" s="121">
        <v>681</v>
      </c>
      <c r="AUN15" s="252">
        <f t="shared" si="196"/>
        <v>10.326004548900682</v>
      </c>
      <c r="AUO15" s="121">
        <v>0</v>
      </c>
      <c r="AUP15" s="253">
        <f t="shared" si="197"/>
        <v>1996</v>
      </c>
      <c r="AUQ15" s="254">
        <f t="shared" si="198"/>
        <v>14.347326049453709</v>
      </c>
      <c r="AUR15" s="121">
        <v>1312</v>
      </c>
      <c r="AUS15" s="252">
        <f t="shared" si="199"/>
        <v>17.967680087647221</v>
      </c>
      <c r="AUT15" s="121">
        <v>679</v>
      </c>
      <c r="AUU15" s="252">
        <f t="shared" si="200"/>
        <v>10.317580914754597</v>
      </c>
      <c r="AUV15" s="121">
        <v>0</v>
      </c>
      <c r="AUW15" s="253">
        <f t="shared" si="201"/>
        <v>1991</v>
      </c>
      <c r="AUX15" s="254">
        <f t="shared" si="202"/>
        <v>14.34128070301808</v>
      </c>
      <c r="AUY15" s="121">
        <v>1309</v>
      </c>
      <c r="AUZ15" s="252">
        <f t="shared" si="203"/>
        <v>17.958567704760597</v>
      </c>
      <c r="AVA15" s="121">
        <v>678</v>
      </c>
      <c r="AVB15" s="252">
        <f t="shared" si="204"/>
        <v>10.321205662962399</v>
      </c>
      <c r="AVC15" s="121">
        <v>0</v>
      </c>
      <c r="AVD15" s="253">
        <f t="shared" si="205"/>
        <v>1987</v>
      </c>
      <c r="AVE15" s="254">
        <f t="shared" si="206"/>
        <v>14.338288353297735</v>
      </c>
      <c r="AVF15" s="121">
        <v>1307</v>
      </c>
      <c r="AVG15" s="252">
        <f t="shared" si="207"/>
        <v>17.955763154279435</v>
      </c>
      <c r="AVH15" s="121">
        <v>678</v>
      </c>
      <c r="AVI15" s="252">
        <f t="shared" si="208"/>
        <v>10.324349017816354</v>
      </c>
      <c r="AVJ15" s="121">
        <v>0</v>
      </c>
      <c r="AVK15" s="253">
        <f t="shared" si="209"/>
        <v>1985</v>
      </c>
      <c r="AVL15" s="254">
        <f t="shared" si="210"/>
        <v>14.336270403004479</v>
      </c>
      <c r="AVM15" s="121">
        <v>1304</v>
      </c>
      <c r="AVN15" s="252">
        <f t="shared" si="211"/>
        <v>17.951541850220266</v>
      </c>
      <c r="AVO15" s="121">
        <v>676</v>
      </c>
      <c r="AVP15" s="252">
        <f t="shared" si="212"/>
        <v>10.306449153834427</v>
      </c>
      <c r="AVQ15" s="121">
        <v>0</v>
      </c>
      <c r="AVR15" s="253">
        <f t="shared" si="213"/>
        <v>1980</v>
      </c>
      <c r="AVS15" s="254">
        <f t="shared" si="214"/>
        <v>14.323952832236127</v>
      </c>
      <c r="AVT15" s="121">
        <v>1303</v>
      </c>
      <c r="AVU15" s="252">
        <f t="shared" si="215"/>
        <v>17.964980008272438</v>
      </c>
      <c r="AVV15" s="121">
        <v>675</v>
      </c>
      <c r="AVW15" s="252">
        <f t="shared" si="216"/>
        <v>10.300625667633145</v>
      </c>
      <c r="AVX15" s="121">
        <v>0</v>
      </c>
      <c r="AVY15" s="253">
        <f t="shared" si="217"/>
        <v>1978</v>
      </c>
      <c r="AVZ15" s="254">
        <f t="shared" si="218"/>
        <v>14.327104157612633</v>
      </c>
      <c r="AWA15" s="121">
        <v>1303</v>
      </c>
      <c r="AWB15" s="252">
        <f t="shared" si="219"/>
        <v>17.979853732578999</v>
      </c>
      <c r="AWC15" s="121">
        <v>674</v>
      </c>
      <c r="AWD15" s="252">
        <f t="shared" si="220"/>
        <v>10.304234826479131</v>
      </c>
      <c r="AWE15" s="121">
        <v>0</v>
      </c>
      <c r="AWF15" s="253">
        <f t="shared" si="221"/>
        <v>1977</v>
      </c>
      <c r="AWG15" s="254">
        <f t="shared" si="222"/>
        <v>14.338555265448216</v>
      </c>
      <c r="AWH15" s="121">
        <v>1303</v>
      </c>
      <c r="AWI15" s="252">
        <f t="shared" si="223"/>
        <v>17.994752106062698</v>
      </c>
      <c r="AWJ15" s="121">
        <v>673</v>
      </c>
      <c r="AWK15" s="252">
        <f t="shared" si="224"/>
        <v>10.304700658398408</v>
      </c>
      <c r="AWL15" s="121">
        <v>0</v>
      </c>
      <c r="AWM15" s="253">
        <f t="shared" si="225"/>
        <v>1976</v>
      </c>
      <c r="AWN15" s="254">
        <f t="shared" si="226"/>
        <v>14.347952367121696</v>
      </c>
      <c r="AWO15" s="121">
        <v>1302</v>
      </c>
      <c r="AWP15" s="252">
        <f t="shared" si="227"/>
        <v>18.000829531314807</v>
      </c>
      <c r="AWQ15" s="121">
        <v>672</v>
      </c>
      <c r="AWR15" s="252">
        <f t="shared" si="228"/>
        <v>10.298850574712644</v>
      </c>
      <c r="AWS15" s="121">
        <v>0</v>
      </c>
      <c r="AWT15" s="253">
        <f t="shared" si="229"/>
        <v>1974</v>
      </c>
      <c r="AWU15" s="254">
        <f t="shared" si="230"/>
        <v>14.34801569995639</v>
      </c>
      <c r="AWV15" s="121">
        <v>1301</v>
      </c>
      <c r="AWW15" s="252">
        <f t="shared" si="231"/>
        <v>18.011906410078915</v>
      </c>
      <c r="AWX15" s="121">
        <v>670</v>
      </c>
      <c r="AWY15" s="252">
        <f t="shared" si="232"/>
        <v>10.272922416436677</v>
      </c>
      <c r="AWZ15" s="121">
        <v>0</v>
      </c>
      <c r="AXA15" s="253">
        <f t="shared" si="233"/>
        <v>1971</v>
      </c>
      <c r="AXB15" s="254">
        <f t="shared" si="234"/>
        <v>14.339759912695527</v>
      </c>
      <c r="AXC15" s="121">
        <v>1300</v>
      </c>
      <c r="AXD15" s="252">
        <f t="shared" si="235"/>
        <v>18.015521064301552</v>
      </c>
      <c r="AXE15" s="121">
        <v>669</v>
      </c>
      <c r="AXF15" s="252">
        <f t="shared" si="236"/>
        <v>10.263884627186254</v>
      </c>
      <c r="AXG15" s="121">
        <v>0</v>
      </c>
      <c r="AXH15" s="253">
        <f t="shared" si="237"/>
        <v>1969</v>
      </c>
      <c r="AXI15" s="254">
        <f t="shared" si="238"/>
        <v>14.33668268530654</v>
      </c>
      <c r="AXJ15" s="121">
        <v>1300</v>
      </c>
      <c r="AXK15" s="252">
        <f t="shared" si="239"/>
        <v>18.040521787399388</v>
      </c>
      <c r="AXL15" s="121">
        <v>669</v>
      </c>
      <c r="AXM15" s="252">
        <f t="shared" si="240"/>
        <v>10.278076509448455</v>
      </c>
      <c r="AXN15" s="121">
        <v>0</v>
      </c>
      <c r="AXO15" s="253">
        <f t="shared" si="241"/>
        <v>1969</v>
      </c>
      <c r="AXP15" s="254">
        <f t="shared" si="242"/>
        <v>14.356543930003646</v>
      </c>
      <c r="AXQ15" s="121">
        <v>1300</v>
      </c>
      <c r="AXR15" s="252">
        <f t="shared" si="243"/>
        <v>18.070614400889632</v>
      </c>
      <c r="AXS15" s="121">
        <v>669</v>
      </c>
      <c r="AXT15" s="252">
        <f t="shared" si="244"/>
        <v>10.292307692307693</v>
      </c>
      <c r="AXU15" s="121">
        <v>0</v>
      </c>
      <c r="AXV15" s="253">
        <f t="shared" si="245"/>
        <v>1969</v>
      </c>
      <c r="AXW15" s="254">
        <f t="shared" si="246"/>
        <v>14.378559953264203</v>
      </c>
      <c r="AXX15" s="121">
        <v>1298</v>
      </c>
      <c r="AXY15" s="252">
        <f t="shared" si="247"/>
        <v>18.062900083495688</v>
      </c>
      <c r="AXZ15" s="121">
        <v>669</v>
      </c>
      <c r="AYA15" s="252">
        <f t="shared" si="248"/>
        <v>10.298645320197044</v>
      </c>
      <c r="AYB15" s="121">
        <v>0</v>
      </c>
      <c r="AYC15" s="253">
        <f t="shared" si="249"/>
        <v>1967</v>
      </c>
      <c r="AYD15" s="254">
        <f t="shared" si="250"/>
        <v>14.376553135506507</v>
      </c>
      <c r="AYE15" s="121">
        <v>1298</v>
      </c>
      <c r="AYF15" s="252">
        <f t="shared" si="251"/>
        <v>18.072960178223337</v>
      </c>
      <c r="AYG15" s="121">
        <v>668</v>
      </c>
      <c r="AYH15" s="252">
        <f t="shared" si="252"/>
        <v>10.294344274926798</v>
      </c>
      <c r="AYI15" s="121">
        <v>0</v>
      </c>
      <c r="AYJ15" s="253">
        <f t="shared" si="253"/>
        <v>1966</v>
      </c>
      <c r="AYK15" s="254">
        <f t="shared" si="254"/>
        <v>14.380806085875211</v>
      </c>
      <c r="AYL15" s="121">
        <v>1296</v>
      </c>
      <c r="AYM15" s="252">
        <f t="shared" si="255"/>
        <v>18.057684269193256</v>
      </c>
      <c r="AYN15" s="121">
        <v>668</v>
      </c>
      <c r="AYO15" s="252">
        <f t="shared" si="256"/>
        <v>10.302282541640963</v>
      </c>
      <c r="AYP15" s="121">
        <v>0</v>
      </c>
      <c r="AYQ15" s="253">
        <f t="shared" si="257"/>
        <v>1964</v>
      </c>
      <c r="AYR15" s="254">
        <f t="shared" si="258"/>
        <v>14.376692775053071</v>
      </c>
      <c r="AYS15" s="121">
        <v>1295</v>
      </c>
      <c r="AYT15" s="252">
        <f t="shared" si="259"/>
        <v>18.063886176593666</v>
      </c>
      <c r="AYU15" s="121">
        <v>667</v>
      </c>
      <c r="AYV15" s="252">
        <f t="shared" si="260"/>
        <v>10.304341109222925</v>
      </c>
      <c r="AYW15" s="121">
        <v>0</v>
      </c>
      <c r="AYX15" s="253">
        <f t="shared" si="261"/>
        <v>1962</v>
      </c>
      <c r="AYY15" s="254">
        <f t="shared" si="262"/>
        <v>14.382055417094266</v>
      </c>
      <c r="AYZ15" s="121">
        <v>1293</v>
      </c>
      <c r="AZA15" s="252">
        <f t="shared" si="263"/>
        <v>18.053616308293773</v>
      </c>
      <c r="AZB15" s="121">
        <v>666</v>
      </c>
      <c r="AZC15" s="252">
        <f t="shared" si="264"/>
        <v>10.296846011131725</v>
      </c>
      <c r="AZD15" s="121">
        <v>0</v>
      </c>
      <c r="AZE15" s="253">
        <f t="shared" si="265"/>
        <v>1959</v>
      </c>
      <c r="AZF15" s="254">
        <f t="shared" si="266"/>
        <v>14.37270726338958</v>
      </c>
      <c r="AZG15" s="121">
        <v>1293</v>
      </c>
      <c r="AZH15" s="252">
        <f t="shared" si="267"/>
        <v>18.066228866843652</v>
      </c>
      <c r="AZI15" s="121">
        <v>664</v>
      </c>
      <c r="AZJ15" s="252">
        <f t="shared" si="268"/>
        <v>10.273866625406159</v>
      </c>
      <c r="AZK15" s="121">
        <v>0</v>
      </c>
      <c r="AZL15" s="253">
        <f t="shared" si="269"/>
        <v>1957</v>
      </c>
      <c r="AZM15" s="254">
        <f t="shared" si="270"/>
        <v>14.368575624082233</v>
      </c>
      <c r="AZN15" s="121">
        <v>1290</v>
      </c>
      <c r="AZO15" s="252">
        <f t="shared" si="271"/>
        <v>18.044481745698697</v>
      </c>
      <c r="AZP15" s="121">
        <v>663</v>
      </c>
      <c r="AZQ15" s="252">
        <f t="shared" si="272"/>
        <v>10.26474686483976</v>
      </c>
      <c r="AZR15" s="121">
        <v>0</v>
      </c>
      <c r="AZS15" s="253">
        <f t="shared" si="273"/>
        <v>1953</v>
      </c>
      <c r="AZT15" s="254">
        <f t="shared" si="274"/>
        <v>14.351851851851851</v>
      </c>
      <c r="AZU15" s="121">
        <v>1290</v>
      </c>
      <c r="AZV15" s="252">
        <f t="shared" si="275"/>
        <v>18.057110862262039</v>
      </c>
      <c r="AZW15" s="121">
        <v>663</v>
      </c>
      <c r="AZX15" s="252">
        <f t="shared" si="276"/>
        <v>10.269516728624534</v>
      </c>
      <c r="AZY15" s="121">
        <v>0</v>
      </c>
      <c r="AZZ15" s="253">
        <f t="shared" si="277"/>
        <v>1953</v>
      </c>
      <c r="BAA15" s="254">
        <f t="shared" si="278"/>
        <v>14.36029411764706</v>
      </c>
      <c r="BAB15" s="121">
        <v>1289</v>
      </c>
      <c r="BAC15" s="252">
        <f t="shared" si="279"/>
        <v>18.058279630148501</v>
      </c>
      <c r="BAD15" s="121">
        <v>660</v>
      </c>
      <c r="BAE15" s="252">
        <f t="shared" si="280"/>
        <v>10.230971942334522</v>
      </c>
      <c r="BAF15" s="121">
        <v>0</v>
      </c>
      <c r="BAG15" s="253">
        <f t="shared" si="281"/>
        <v>1949</v>
      </c>
      <c r="BAH15" s="254">
        <f t="shared" si="282"/>
        <v>14.342482890573258</v>
      </c>
      <c r="BAI15" s="121">
        <v>1288</v>
      </c>
      <c r="BAJ15" s="252">
        <f t="shared" si="283"/>
        <v>18.05185704274702</v>
      </c>
      <c r="BAK15" s="121">
        <v>660</v>
      </c>
      <c r="BAL15" s="252">
        <f t="shared" si="284"/>
        <v>10.238907849829351</v>
      </c>
      <c r="BAM15" s="121">
        <v>0</v>
      </c>
      <c r="BAN15" s="253">
        <f t="shared" si="285"/>
        <v>1948</v>
      </c>
      <c r="BAO15" s="254">
        <f t="shared" si="286"/>
        <v>14.343568220307784</v>
      </c>
      <c r="BAP15" s="121">
        <v>1287</v>
      </c>
      <c r="BAQ15" s="252">
        <f t="shared" si="287"/>
        <v>18.058088957485619</v>
      </c>
      <c r="BAR15" s="121">
        <v>658</v>
      </c>
      <c r="BAS15" s="252">
        <f t="shared" si="288"/>
        <v>10.220565392979186</v>
      </c>
      <c r="BAT15" s="121">
        <v>0</v>
      </c>
      <c r="BAU15" s="253">
        <f t="shared" si="289"/>
        <v>1945</v>
      </c>
      <c r="BAV15" s="254">
        <f t="shared" si="290"/>
        <v>14.338370807224473</v>
      </c>
      <c r="BAW15" s="121">
        <v>1286</v>
      </c>
      <c r="BAX15" s="252">
        <f t="shared" si="291"/>
        <v>18.051656372824258</v>
      </c>
      <c r="BAY15" s="121">
        <v>658</v>
      </c>
      <c r="BAZ15" s="252">
        <f t="shared" si="292"/>
        <v>10.228509249183896</v>
      </c>
      <c r="BBA15" s="121">
        <v>0</v>
      </c>
      <c r="BBB15" s="253">
        <f t="shared" si="293"/>
        <v>1944</v>
      </c>
      <c r="BBC15" s="254">
        <f t="shared" si="294"/>
        <v>14.339455631776943</v>
      </c>
      <c r="BBD15" s="121">
        <v>1286</v>
      </c>
      <c r="BBE15" s="252">
        <f t="shared" si="295"/>
        <v>18.06687271705535</v>
      </c>
      <c r="BBF15" s="121">
        <v>657</v>
      </c>
      <c r="BBG15" s="252">
        <f t="shared" si="296"/>
        <v>10.22090852520224</v>
      </c>
      <c r="BBH15" s="121">
        <v>0</v>
      </c>
      <c r="BBI15" s="253">
        <f t="shared" si="297"/>
        <v>1943</v>
      </c>
      <c r="BBJ15" s="254">
        <f t="shared" si="298"/>
        <v>14.343717702642847</v>
      </c>
      <c r="BBK15" s="121">
        <v>1286</v>
      </c>
      <c r="BBL15" s="252">
        <f t="shared" si="299"/>
        <v>18.08720112517581</v>
      </c>
      <c r="BBM15" s="121">
        <v>657</v>
      </c>
      <c r="BBN15" s="252">
        <f t="shared" si="300"/>
        <v>10.232051082385921</v>
      </c>
      <c r="BBO15" s="121">
        <v>0</v>
      </c>
      <c r="BBP15" s="253">
        <f t="shared" si="301"/>
        <v>1943</v>
      </c>
      <c r="BBQ15" s="254">
        <f t="shared" si="302"/>
        <v>14.35961865346242</v>
      </c>
      <c r="BBR15" s="121">
        <v>1284</v>
      </c>
      <c r="BBS15" s="252">
        <f t="shared" si="303"/>
        <v>18.074324324324326</v>
      </c>
      <c r="BBT15" s="121">
        <v>656</v>
      </c>
      <c r="BBU15" s="252">
        <f t="shared" si="304"/>
        <v>10.221252726706139</v>
      </c>
      <c r="BBV15" s="121">
        <v>0</v>
      </c>
      <c r="BBW15" s="253">
        <f t="shared" si="305"/>
        <v>1940</v>
      </c>
      <c r="BBX15" s="254">
        <f t="shared" si="306"/>
        <v>14.346990090223342</v>
      </c>
      <c r="BBY15" s="121">
        <v>1283</v>
      </c>
      <c r="BBZ15" s="252">
        <f t="shared" si="307"/>
        <v>18.078061152599687</v>
      </c>
      <c r="BCA15" s="121">
        <v>656</v>
      </c>
      <c r="BCB15" s="252">
        <f t="shared" si="308"/>
        <v>10.224438902743142</v>
      </c>
      <c r="BCC15" s="121">
        <v>0</v>
      </c>
      <c r="BCD15" s="253">
        <f t="shared" si="309"/>
        <v>1939</v>
      </c>
      <c r="BCE15" s="254">
        <f t="shared" si="310"/>
        <v>14.349145267520166</v>
      </c>
      <c r="BCF15" s="121">
        <v>1282</v>
      </c>
      <c r="BCG15" s="252">
        <f t="shared" si="311"/>
        <v>18.076706147772136</v>
      </c>
      <c r="BCH15" s="121">
        <v>656</v>
      </c>
      <c r="BCI15" s="252">
        <f t="shared" si="312"/>
        <v>10.229221893029782</v>
      </c>
      <c r="BCJ15" s="121">
        <v>0</v>
      </c>
      <c r="BCK15" s="253">
        <f t="shared" si="313"/>
        <v>1938</v>
      </c>
      <c r="BCL15" s="254">
        <f t="shared" si="314"/>
        <v>14.350240651610516</v>
      </c>
      <c r="BCM15" s="121">
        <v>1279</v>
      </c>
      <c r="BCN15" s="252">
        <f t="shared" si="315"/>
        <v>18.059870093194014</v>
      </c>
      <c r="BCO15" s="121">
        <v>656</v>
      </c>
      <c r="BCP15" s="252">
        <f t="shared" si="316"/>
        <v>10.240399625351234</v>
      </c>
      <c r="BCQ15" s="121">
        <v>0</v>
      </c>
      <c r="BCR15" s="253">
        <f t="shared" si="317"/>
        <v>1935</v>
      </c>
      <c r="BCS15" s="254">
        <f t="shared" si="318"/>
        <v>14.346085409252668</v>
      </c>
      <c r="BCT15" s="121">
        <v>1279</v>
      </c>
      <c r="BCU15" s="252">
        <f t="shared" si="319"/>
        <v>18.064971751412429</v>
      </c>
      <c r="BCV15" s="121">
        <v>654</v>
      </c>
      <c r="BCW15" s="252">
        <f t="shared" si="320"/>
        <v>10.21875</v>
      </c>
      <c r="BCX15" s="121">
        <v>0</v>
      </c>
      <c r="BCY15" s="253">
        <f t="shared" si="321"/>
        <v>1933</v>
      </c>
      <c r="BCZ15" s="254">
        <f t="shared" si="322"/>
        <v>14.339762611275964</v>
      </c>
      <c r="BDA15" s="121">
        <v>1279</v>
      </c>
      <c r="BDB15" s="252">
        <f t="shared" si="323"/>
        <v>18.080294034492507</v>
      </c>
      <c r="BDC15" s="121">
        <v>654</v>
      </c>
      <c r="BDD15" s="252">
        <f t="shared" si="324"/>
        <v>10.22673964034402</v>
      </c>
      <c r="BDE15" s="121">
        <v>0</v>
      </c>
      <c r="BDF15" s="253">
        <f t="shared" si="325"/>
        <v>1933</v>
      </c>
      <c r="BDG15" s="254">
        <f t="shared" si="326"/>
        <v>14.351473754547481</v>
      </c>
      <c r="BDH15" s="121">
        <v>1279</v>
      </c>
      <c r="BDI15" s="252">
        <f t="shared" si="327"/>
        <v>18.093082472768426</v>
      </c>
      <c r="BDJ15" s="121">
        <v>653</v>
      </c>
      <c r="BDK15" s="252">
        <f t="shared" si="328"/>
        <v>10.225493266520512</v>
      </c>
      <c r="BDL15" s="121">
        <v>0</v>
      </c>
      <c r="BDM15" s="253">
        <f t="shared" si="329"/>
        <v>1932</v>
      </c>
      <c r="BDN15" s="254">
        <f t="shared" si="330"/>
        <v>14.358974358974358</v>
      </c>
      <c r="BDO15" s="121">
        <v>1279</v>
      </c>
      <c r="BDP15" s="252">
        <f t="shared" si="331"/>
        <v>18.108452498938128</v>
      </c>
      <c r="BDQ15" s="121">
        <v>652</v>
      </c>
      <c r="BDR15" s="252">
        <f t="shared" si="332"/>
        <v>10.214632617891274</v>
      </c>
      <c r="BDS15" s="121">
        <v>0</v>
      </c>
      <c r="BDT15" s="253">
        <f t="shared" si="333"/>
        <v>1931</v>
      </c>
      <c r="BDU15" s="254">
        <f t="shared" si="334"/>
        <v>14.361148296891269</v>
      </c>
      <c r="BDV15" s="121">
        <v>1279</v>
      </c>
      <c r="BDW15" s="252">
        <f t="shared" si="335"/>
        <v>18.121280816095211</v>
      </c>
      <c r="BDX15" s="121">
        <v>650</v>
      </c>
      <c r="BDY15" s="252">
        <f t="shared" si="336"/>
        <v>10.191282533709627</v>
      </c>
      <c r="BDZ15" s="121">
        <v>0</v>
      </c>
      <c r="BEA15" s="253">
        <f t="shared" si="337"/>
        <v>1929</v>
      </c>
      <c r="BEB15" s="254">
        <f t="shared" si="338"/>
        <v>14.356951473652874</v>
      </c>
      <c r="BEC15" s="121">
        <v>1279</v>
      </c>
      <c r="BED15" s="252">
        <f t="shared" si="339"/>
        <v>18.136698808848553</v>
      </c>
      <c r="BEE15" s="121">
        <v>648</v>
      </c>
      <c r="BEF15" s="252">
        <f t="shared" si="340"/>
        <v>10.167895810450338</v>
      </c>
      <c r="BEG15" s="121">
        <v>0</v>
      </c>
      <c r="BEH15" s="253">
        <f t="shared" si="341"/>
        <v>1927</v>
      </c>
      <c r="BEI15" s="254">
        <f t="shared" si="342"/>
        <v>14.353817504655494</v>
      </c>
      <c r="BEJ15" s="121">
        <v>1279</v>
      </c>
      <c r="BEK15" s="252">
        <f t="shared" si="343"/>
        <v>18.154719659332859</v>
      </c>
      <c r="BEL15" s="121">
        <v>648</v>
      </c>
      <c r="BEM15" s="252">
        <f t="shared" si="344"/>
        <v>10.171087741327892</v>
      </c>
      <c r="BEN15" s="121">
        <v>0</v>
      </c>
      <c r="BEO15" s="253">
        <f t="shared" si="345"/>
        <v>1927</v>
      </c>
      <c r="BEP15" s="254">
        <f t="shared" si="346"/>
        <v>14.363446630888491</v>
      </c>
      <c r="BEQ15" s="121">
        <v>1276</v>
      </c>
      <c r="BER15" s="252">
        <f t="shared" si="347"/>
        <v>18.122425791790938</v>
      </c>
      <c r="BES15" s="121">
        <v>646</v>
      </c>
      <c r="BET15" s="252">
        <f t="shared" si="348"/>
        <v>10.152443815810152</v>
      </c>
      <c r="BEU15" s="121">
        <v>0</v>
      </c>
      <c r="BEV15" s="253">
        <f t="shared" si="349"/>
        <v>1922</v>
      </c>
      <c r="BEW15" s="254">
        <f t="shared" si="350"/>
        <v>14.339003282602208</v>
      </c>
      <c r="BEX15" s="121">
        <v>1275</v>
      </c>
      <c r="BEY15" s="252">
        <f t="shared" si="351"/>
        <v>18.139137857447714</v>
      </c>
      <c r="BEZ15" s="121">
        <v>644</v>
      </c>
      <c r="BFA15" s="252">
        <f t="shared" si="352"/>
        <v>10.13215859030837</v>
      </c>
      <c r="BFB15" s="121">
        <v>0</v>
      </c>
      <c r="BFC15" s="253">
        <f t="shared" si="353"/>
        <v>1919</v>
      </c>
      <c r="BFD15" s="254">
        <f t="shared" si="354"/>
        <v>14.336944340679866</v>
      </c>
      <c r="BFE15" s="121">
        <v>1275</v>
      </c>
      <c r="BFF15" s="252">
        <f t="shared" si="355"/>
        <v>18.152050113895214</v>
      </c>
      <c r="BFG15" s="121">
        <v>644</v>
      </c>
      <c r="BFH15" s="252">
        <f t="shared" si="356"/>
        <v>10.135347812401637</v>
      </c>
      <c r="BFI15" s="121">
        <v>0</v>
      </c>
      <c r="BFJ15" s="253">
        <f t="shared" si="357"/>
        <v>1919</v>
      </c>
      <c r="BFK15" s="254">
        <f t="shared" si="358"/>
        <v>14.344446105546419</v>
      </c>
      <c r="BFL15" s="121">
        <v>1274</v>
      </c>
      <c r="BFM15" s="252">
        <f t="shared" si="359"/>
        <v>18.155907082798915</v>
      </c>
      <c r="BFN15" s="121">
        <v>644</v>
      </c>
      <c r="BFO15" s="252">
        <f t="shared" si="360"/>
        <v>10.141732283464568</v>
      </c>
      <c r="BFP15" s="121">
        <v>0</v>
      </c>
      <c r="BFQ15" s="253">
        <f t="shared" si="361"/>
        <v>1918</v>
      </c>
      <c r="BFR15" s="254">
        <f t="shared" si="362"/>
        <v>14.348769357372634</v>
      </c>
      <c r="BFS15" s="121">
        <v>1274</v>
      </c>
      <c r="BFT15" s="252">
        <f t="shared" si="363"/>
        <v>18.171444872343461</v>
      </c>
      <c r="BFU15" s="121">
        <v>642</v>
      </c>
      <c r="BFV15" s="252">
        <f t="shared" si="364"/>
        <v>10.118203309692671</v>
      </c>
      <c r="BFW15" s="121">
        <v>0</v>
      </c>
      <c r="BFX15" s="253">
        <f t="shared" si="365"/>
        <v>1916</v>
      </c>
      <c r="BFY15" s="254">
        <f t="shared" si="366"/>
        <v>14.345612458820007</v>
      </c>
      <c r="BFZ15" s="121">
        <v>1273</v>
      </c>
      <c r="BGA15" s="252">
        <f t="shared" si="367"/>
        <v>18.167546738975311</v>
      </c>
      <c r="BGB15" s="121">
        <v>642</v>
      </c>
      <c r="BGC15" s="252">
        <f t="shared" si="368"/>
        <v>10.130976802903582</v>
      </c>
      <c r="BGD15" s="121">
        <v>0</v>
      </c>
      <c r="BGE15" s="253">
        <f t="shared" si="369"/>
        <v>1915</v>
      </c>
      <c r="BGF15" s="254">
        <f t="shared" si="370"/>
        <v>14.351019184652278</v>
      </c>
      <c r="BGG15" s="121">
        <v>1271</v>
      </c>
      <c r="BGH15" s="252">
        <f t="shared" si="371"/>
        <v>18.157142857142858</v>
      </c>
      <c r="BGI15" s="121">
        <v>640</v>
      </c>
      <c r="BGJ15" s="252">
        <f t="shared" si="372"/>
        <v>10.112182019276347</v>
      </c>
      <c r="BGK15" s="121">
        <v>0</v>
      </c>
      <c r="BGL15" s="253">
        <f t="shared" si="373"/>
        <v>1911</v>
      </c>
      <c r="BGM15" s="254">
        <f t="shared" si="374"/>
        <v>14.337159576862479</v>
      </c>
      <c r="BGN15" s="121">
        <v>1270</v>
      </c>
      <c r="BGO15" s="252">
        <f t="shared" si="375"/>
        <v>18.153230417381362</v>
      </c>
      <c r="BGP15" s="121">
        <v>640</v>
      </c>
      <c r="BGQ15" s="252">
        <f t="shared" si="376"/>
        <v>10.120177103099303</v>
      </c>
      <c r="BGR15" s="121">
        <v>0</v>
      </c>
      <c r="BGS15" s="253">
        <f t="shared" si="377"/>
        <v>1910</v>
      </c>
      <c r="BGT15" s="254">
        <f t="shared" si="378"/>
        <v>14.339339339339338</v>
      </c>
      <c r="BGU15" s="121">
        <v>1270</v>
      </c>
      <c r="BGV15" s="252">
        <f t="shared" si="379"/>
        <v>18.158421504146411</v>
      </c>
      <c r="BGW15" s="121">
        <v>640</v>
      </c>
      <c r="BGX15" s="252">
        <f t="shared" si="380"/>
        <v>10.121777637197534</v>
      </c>
      <c r="BGY15" s="121">
        <v>0</v>
      </c>
      <c r="BGZ15" s="253">
        <f t="shared" si="381"/>
        <v>1910</v>
      </c>
      <c r="BHA15" s="254">
        <f t="shared" si="382"/>
        <v>14.342569647818578</v>
      </c>
      <c r="BHB15" s="121">
        <v>1270</v>
      </c>
      <c r="BHC15" s="252">
        <f t="shared" si="383"/>
        <v>18.171412219201603</v>
      </c>
      <c r="BHD15" s="121">
        <v>639</v>
      </c>
      <c r="BHE15" s="252">
        <f t="shared" si="384"/>
        <v>10.109159943046986</v>
      </c>
      <c r="BHF15" s="121">
        <v>0</v>
      </c>
      <c r="BHG15" s="253">
        <f t="shared" si="385"/>
        <v>1909</v>
      </c>
      <c r="BHH15" s="254">
        <f t="shared" si="386"/>
        <v>14.342599549211119</v>
      </c>
      <c r="BHI15" s="121">
        <v>1270</v>
      </c>
      <c r="BHJ15" s="252">
        <f t="shared" si="387"/>
        <v>18.184421534936998</v>
      </c>
      <c r="BHK15" s="121">
        <v>639</v>
      </c>
      <c r="BHL15" s="252">
        <f t="shared" si="388"/>
        <v>10.1187648456057</v>
      </c>
      <c r="BHM15" s="121">
        <v>0</v>
      </c>
      <c r="BHN15" s="253">
        <f t="shared" si="389"/>
        <v>1909</v>
      </c>
      <c r="BHO15" s="254">
        <f t="shared" si="390"/>
        <v>14.354462741559516</v>
      </c>
      <c r="BHP15" s="121">
        <v>1270</v>
      </c>
      <c r="BHQ15" s="252">
        <f t="shared" si="391"/>
        <v>18.192236069331042</v>
      </c>
      <c r="BHR15" s="121">
        <v>639</v>
      </c>
      <c r="BHS15" s="252">
        <f t="shared" si="392"/>
        <v>10.12999365884591</v>
      </c>
      <c r="BHT15" s="121">
        <v>0</v>
      </c>
      <c r="BHU15" s="253">
        <f t="shared" si="393"/>
        <v>1909</v>
      </c>
      <c r="BHV15" s="254">
        <f t="shared" si="394"/>
        <v>14.365264504477388</v>
      </c>
      <c r="BHW15" s="121">
        <v>1269</v>
      </c>
      <c r="BHX15" s="252">
        <f t="shared" si="395"/>
        <v>18.190940366972477</v>
      </c>
      <c r="BHY15" s="121">
        <v>639</v>
      </c>
      <c r="BHZ15" s="252">
        <f t="shared" si="396"/>
        <v>10.134813639968279</v>
      </c>
      <c r="BIA15" s="121">
        <v>0</v>
      </c>
      <c r="BIB15" s="253">
        <f t="shared" si="397"/>
        <v>1908</v>
      </c>
      <c r="BIC15" s="254">
        <f t="shared" si="398"/>
        <v>14.366388073187261</v>
      </c>
      <c r="BID15" s="121">
        <v>1269</v>
      </c>
      <c r="BIE15" s="252">
        <f t="shared" si="399"/>
        <v>18.198766671447007</v>
      </c>
      <c r="BIF15" s="121">
        <v>639</v>
      </c>
      <c r="BIG15" s="252">
        <f t="shared" si="400"/>
        <v>10.142857142857142</v>
      </c>
      <c r="BIH15" s="121">
        <v>0</v>
      </c>
      <c r="BII15" s="253">
        <f t="shared" si="401"/>
        <v>1908</v>
      </c>
      <c r="BIJ15" s="254">
        <f t="shared" si="402"/>
        <v>14.375047088073533</v>
      </c>
      <c r="BIK15" s="121">
        <v>1268</v>
      </c>
      <c r="BIL15" s="252">
        <f t="shared" si="403"/>
        <v>18.192252510760401</v>
      </c>
      <c r="BIM15" s="121">
        <v>639</v>
      </c>
      <c r="BIN15" s="252">
        <f t="shared" si="404"/>
        <v>10.144467375773933</v>
      </c>
      <c r="BIO15" s="121">
        <v>0</v>
      </c>
      <c r="BIP15" s="253">
        <f t="shared" si="405"/>
        <v>1907</v>
      </c>
      <c r="BIQ15" s="254">
        <f t="shared" si="406"/>
        <v>14.371844148014167</v>
      </c>
      <c r="BIR15" s="121">
        <v>1266</v>
      </c>
      <c r="BIS15" s="252">
        <f t="shared" si="407"/>
        <v>18.179207352096498</v>
      </c>
      <c r="BIT15" s="121">
        <v>639</v>
      </c>
      <c r="BIU15" s="252">
        <f t="shared" si="408"/>
        <v>10.149301143583228</v>
      </c>
      <c r="BIV15" s="121">
        <v>0</v>
      </c>
      <c r="BIW15" s="253">
        <f t="shared" si="409"/>
        <v>1905</v>
      </c>
      <c r="BIX15" s="254">
        <f t="shared" si="410"/>
        <v>14.366515837104071</v>
      </c>
      <c r="BIY15" s="121">
        <v>1264</v>
      </c>
      <c r="BIZ15" s="252">
        <f t="shared" si="411"/>
        <v>18.163529242707284</v>
      </c>
      <c r="BJA15" s="121">
        <v>637</v>
      </c>
      <c r="BJB15" s="252">
        <f t="shared" si="412"/>
        <v>10.12396694214876</v>
      </c>
      <c r="BJC15" s="121">
        <v>0</v>
      </c>
      <c r="BJD15" s="253">
        <f t="shared" si="413"/>
        <v>1901</v>
      </c>
      <c r="BJE15" s="254">
        <f t="shared" si="414"/>
        <v>14.346087087766962</v>
      </c>
      <c r="BJF15" s="121">
        <v>1261</v>
      </c>
      <c r="BJG15" s="252">
        <f t="shared" si="415"/>
        <v>18.12823461759632</v>
      </c>
      <c r="BJH15" s="121">
        <v>636</v>
      </c>
      <c r="BJI15" s="252">
        <f t="shared" si="416"/>
        <v>10.112895531881062</v>
      </c>
      <c r="BJJ15" s="121">
        <v>0</v>
      </c>
      <c r="BJK15" s="253">
        <f t="shared" si="417"/>
        <v>1897</v>
      </c>
      <c r="BJL15" s="254">
        <f t="shared" si="418"/>
        <v>14.322385805964515</v>
      </c>
      <c r="BJM15" s="121">
        <v>1261</v>
      </c>
      <c r="BJN15" s="252">
        <f t="shared" si="419"/>
        <v>18.136056378541639</v>
      </c>
      <c r="BJO15" s="121">
        <v>635</v>
      </c>
      <c r="BJP15" s="252">
        <f t="shared" si="420"/>
        <v>10.105028644175684</v>
      </c>
      <c r="BJQ15" s="121">
        <v>0</v>
      </c>
      <c r="BJR15" s="253">
        <f t="shared" si="421"/>
        <v>1896</v>
      </c>
      <c r="BJS15" s="254">
        <f t="shared" si="422"/>
        <v>14.323487194983759</v>
      </c>
      <c r="BJT15" s="121">
        <v>1259</v>
      </c>
      <c r="BJU15" s="252">
        <f t="shared" si="423"/>
        <v>18.115107913669064</v>
      </c>
      <c r="BJV15" s="121">
        <v>635</v>
      </c>
      <c r="BJW15" s="252">
        <f t="shared" si="424"/>
        <v>10.106636956867739</v>
      </c>
      <c r="BJX15" s="121">
        <v>0</v>
      </c>
      <c r="BJY15" s="253">
        <f t="shared" si="425"/>
        <v>1894</v>
      </c>
      <c r="BJZ15" s="254">
        <f t="shared" si="426"/>
        <v>14.312703090757953</v>
      </c>
      <c r="BKA15" s="121">
        <v>1258</v>
      </c>
      <c r="BKB15" s="252">
        <f t="shared" si="427"/>
        <v>18.111143103944716</v>
      </c>
      <c r="BKC15" s="121">
        <v>635</v>
      </c>
      <c r="BKD15" s="252">
        <f t="shared" si="428"/>
        <v>10.106636956867739</v>
      </c>
      <c r="BKE15" s="121">
        <v>0</v>
      </c>
      <c r="BKF15" s="253">
        <f t="shared" si="429"/>
        <v>1893</v>
      </c>
      <c r="BKG15" s="254">
        <f t="shared" si="430"/>
        <v>14.309471615390429</v>
      </c>
      <c r="BKH15" s="121">
        <v>1258</v>
      </c>
      <c r="BKI15" s="252">
        <f t="shared" si="431"/>
        <v>18.113750899928004</v>
      </c>
      <c r="BKJ15" s="121">
        <v>635</v>
      </c>
      <c r="BKK15" s="252">
        <f t="shared" si="432"/>
        <v>10.109855118611687</v>
      </c>
      <c r="BKL15" s="121">
        <v>0</v>
      </c>
      <c r="BKM15" s="253">
        <f t="shared" si="433"/>
        <v>1893</v>
      </c>
      <c r="BKN15" s="254">
        <f t="shared" si="434"/>
        <v>14.312717374867685</v>
      </c>
      <c r="BKO15" s="121">
        <v>1258</v>
      </c>
      <c r="BKP15" s="252">
        <f t="shared" si="435"/>
        <v>18.118968745499064</v>
      </c>
      <c r="BKQ15" s="121">
        <v>635</v>
      </c>
      <c r="BKR15" s="252">
        <f t="shared" si="436"/>
        <v>10.111464968152866</v>
      </c>
      <c r="BKS15" s="121">
        <v>0</v>
      </c>
      <c r="BKT15" s="253">
        <f t="shared" si="437"/>
        <v>1893</v>
      </c>
      <c r="BKU15" s="254">
        <f t="shared" si="438"/>
        <v>14.315964607123952</v>
      </c>
      <c r="BKV15" s="121">
        <v>1257</v>
      </c>
      <c r="BKW15" s="252">
        <f t="shared" si="439"/>
        <v>18.12022488107251</v>
      </c>
      <c r="BKX15" s="121">
        <v>634</v>
      </c>
      <c r="BKY15" s="252">
        <f t="shared" si="440"/>
        <v>10.100366417078222</v>
      </c>
      <c r="BKZ15" s="121">
        <v>0</v>
      </c>
      <c r="BLA15" s="253">
        <f t="shared" si="441"/>
        <v>1891</v>
      </c>
      <c r="BLB15" s="254">
        <f t="shared" si="442"/>
        <v>14.310579688209474</v>
      </c>
      <c r="BLC15" s="121">
        <v>1257</v>
      </c>
      <c r="BLD15" s="252">
        <f t="shared" si="443"/>
        <v>18.130679359584594</v>
      </c>
      <c r="BLE15" s="121">
        <v>634</v>
      </c>
      <c r="BLF15" s="252">
        <f t="shared" si="444"/>
        <v>10.103585657370518</v>
      </c>
      <c r="BLG15" s="121">
        <v>0</v>
      </c>
      <c r="BLH15" s="253">
        <f t="shared" si="445"/>
        <v>1891</v>
      </c>
      <c r="BLI15" s="254">
        <f t="shared" si="446"/>
        <v>14.317080557238038</v>
      </c>
      <c r="BLJ15" s="121">
        <v>1255</v>
      </c>
      <c r="BLK15" s="252">
        <f t="shared" si="447"/>
        <v>18.10705525898139</v>
      </c>
      <c r="BLL15" s="121">
        <v>634</v>
      </c>
      <c r="BLM15" s="252">
        <f t="shared" si="448"/>
        <v>10.105196047178833</v>
      </c>
      <c r="BLN15" s="121">
        <v>0</v>
      </c>
      <c r="BLO15" s="253">
        <f t="shared" si="449"/>
        <v>1889</v>
      </c>
      <c r="BLP15" s="254">
        <f t="shared" si="450"/>
        <v>14.305187429004166</v>
      </c>
      <c r="BLQ15" s="121">
        <v>1255</v>
      </c>
      <c r="BLR15" s="252">
        <f t="shared" si="451"/>
        <v>18.117511188104519</v>
      </c>
      <c r="BLS15" s="121">
        <v>634</v>
      </c>
      <c r="BLT15" s="252">
        <f t="shared" si="452"/>
        <v>10.108418367346939</v>
      </c>
      <c r="BLU15" s="121">
        <v>0</v>
      </c>
      <c r="BLV15" s="253">
        <f t="shared" si="453"/>
        <v>1889</v>
      </c>
      <c r="BLW15" s="254">
        <f t="shared" si="454"/>
        <v>14.311690279566633</v>
      </c>
      <c r="BLX15" s="121">
        <v>1255</v>
      </c>
      <c r="BLY15" s="252">
        <f t="shared" si="455"/>
        <v>18.120127057464629</v>
      </c>
      <c r="BLZ15" s="121">
        <v>634</v>
      </c>
      <c r="BMA15" s="252">
        <f t="shared" si="456"/>
        <v>10.110030298198055</v>
      </c>
      <c r="BMB15" s="121">
        <v>0</v>
      </c>
      <c r="BMC15" s="253">
        <f t="shared" si="457"/>
        <v>1889</v>
      </c>
      <c r="BMD15" s="254">
        <f t="shared" si="458"/>
        <v>14.313859210426614</v>
      </c>
      <c r="BME15" s="121">
        <v>1255</v>
      </c>
      <c r="BMF15" s="252">
        <f t="shared" si="459"/>
        <v>18.127979199768887</v>
      </c>
      <c r="BMG15" s="121">
        <v>634</v>
      </c>
      <c r="BMH15" s="252">
        <f t="shared" si="460"/>
        <v>10.114869176770899</v>
      </c>
      <c r="BMI15" s="121">
        <v>0</v>
      </c>
      <c r="BMJ15" s="253">
        <f t="shared" si="461"/>
        <v>1889</v>
      </c>
      <c r="BMK15" s="254">
        <f t="shared" si="462"/>
        <v>14.320369949207793</v>
      </c>
      <c r="BML15" s="121">
        <v>1254</v>
      </c>
      <c r="BMM15" s="252">
        <f t="shared" si="463"/>
        <v>18.118768964022543</v>
      </c>
      <c r="BMN15" s="121">
        <v>634</v>
      </c>
      <c r="BMO15" s="252">
        <f t="shared" si="464"/>
        <v>10.114869176770899</v>
      </c>
      <c r="BMP15" s="121">
        <v>0</v>
      </c>
      <c r="BMQ15" s="253">
        <f t="shared" si="465"/>
        <v>1888</v>
      </c>
      <c r="BMR15" s="254">
        <f t="shared" si="466"/>
        <v>14.314959435893549</v>
      </c>
      <c r="BMS15" s="121">
        <v>1253</v>
      </c>
      <c r="BMT15" s="252">
        <f t="shared" si="467"/>
        <v>18.10955340367105</v>
      </c>
      <c r="BMU15" s="121">
        <v>634</v>
      </c>
      <c r="BMV15" s="252">
        <f t="shared" si="468"/>
        <v>10.116483165789054</v>
      </c>
      <c r="BMW15" s="121">
        <v>0</v>
      </c>
      <c r="BMX15" s="253">
        <f t="shared" si="469"/>
        <v>1887</v>
      </c>
      <c r="BMY15" s="254">
        <f t="shared" si="470"/>
        <v>14.310632489003488</v>
      </c>
      <c r="BMZ15" s="121">
        <v>1253</v>
      </c>
      <c r="BNA15" s="252">
        <f t="shared" si="471"/>
        <v>18.112171147730557</v>
      </c>
      <c r="BNB15" s="121">
        <v>634</v>
      </c>
      <c r="BNC15" s="252">
        <f t="shared" si="472"/>
        <v>10.118097669964889</v>
      </c>
      <c r="BND15" s="121">
        <v>0</v>
      </c>
      <c r="BNE15" s="253">
        <f t="shared" si="473"/>
        <v>1887</v>
      </c>
      <c r="BNF15" s="254">
        <f t="shared" si="474"/>
        <v>14.312803398058252</v>
      </c>
      <c r="BNG15" s="121">
        <v>1252</v>
      </c>
      <c r="BNH15" s="252">
        <f t="shared" si="475"/>
        <v>18.100332514095708</v>
      </c>
      <c r="BNI15" s="121">
        <v>634</v>
      </c>
      <c r="BNJ15" s="252">
        <f t="shared" si="476"/>
        <v>10.1213282247765</v>
      </c>
      <c r="BNK15" s="121">
        <v>0</v>
      </c>
      <c r="BNL15" s="253">
        <f t="shared" si="477"/>
        <v>1886</v>
      </c>
      <c r="BNM15" s="254">
        <f t="shared" si="478"/>
        <v>14.308474319095668</v>
      </c>
      <c r="BNN15" s="121">
        <v>1252</v>
      </c>
      <c r="BNO15" s="252">
        <f t="shared" si="479"/>
        <v>18.100332514095708</v>
      </c>
      <c r="BNP15" s="121">
        <v>633</v>
      </c>
      <c r="BNQ15" s="252">
        <f t="shared" si="480"/>
        <v>10.108591504311722</v>
      </c>
      <c r="BNR15" s="121">
        <v>0</v>
      </c>
      <c r="BNS15" s="253">
        <f t="shared" si="481"/>
        <v>1885</v>
      </c>
      <c r="BNT15" s="254">
        <f t="shared" si="482"/>
        <v>14.303057895136201</v>
      </c>
      <c r="BNU15" s="121">
        <v>1252</v>
      </c>
      <c r="BNV15" s="252">
        <f t="shared" si="483"/>
        <v>18.100332514095708</v>
      </c>
      <c r="BNW15" s="121">
        <v>633</v>
      </c>
      <c r="BNX15" s="252">
        <f t="shared" si="484"/>
        <v>10.108591504311722</v>
      </c>
      <c r="BNY15" s="121">
        <v>0</v>
      </c>
      <c r="BNZ15" s="253">
        <f t="shared" si="485"/>
        <v>1885</v>
      </c>
      <c r="BOA15" s="254">
        <f t="shared" si="486"/>
        <v>14.303057895136201</v>
      </c>
      <c r="BOB15" s="121">
        <v>1252</v>
      </c>
      <c r="BOC15" s="252">
        <f t="shared" si="487"/>
        <v>18.100332514095708</v>
      </c>
      <c r="BOD15" s="121">
        <v>633</v>
      </c>
      <c r="BOE15" s="252">
        <f t="shared" si="488"/>
        <v>10.108591504311722</v>
      </c>
      <c r="BOF15" s="121">
        <v>0</v>
      </c>
      <c r="BOG15" s="253">
        <f t="shared" si="489"/>
        <v>1885</v>
      </c>
      <c r="BOH15" s="254">
        <f t="shared" si="490"/>
        <v>14.303057895136201</v>
      </c>
      <c r="BOI15" s="121">
        <v>1252</v>
      </c>
      <c r="BOJ15" s="252">
        <f t="shared" si="491"/>
        <v>18.100332514095708</v>
      </c>
      <c r="BOK15" s="121">
        <v>633</v>
      </c>
      <c r="BOL15" s="252">
        <f t="shared" si="492"/>
        <v>10.110206037374221</v>
      </c>
      <c r="BOM15" s="121">
        <v>0</v>
      </c>
      <c r="BON15" s="253">
        <f t="shared" si="493"/>
        <v>1885</v>
      </c>
      <c r="BOO15" s="254">
        <f t="shared" si="494"/>
        <v>14.304143269084838</v>
      </c>
      <c r="BOP15" s="121">
        <v>1250</v>
      </c>
      <c r="BOQ15" s="252">
        <f t="shared" si="495"/>
        <v>18.076644974692694</v>
      </c>
      <c r="BOR15" s="121">
        <v>633</v>
      </c>
      <c r="BOS15" s="252">
        <f t="shared" si="496"/>
        <v>10.115052732502397</v>
      </c>
      <c r="BOT15" s="121">
        <v>0</v>
      </c>
      <c r="BOU15" s="253">
        <f t="shared" si="497"/>
        <v>1883</v>
      </c>
      <c r="BOV15" s="254">
        <f t="shared" si="498"/>
        <v>14.294390040233813</v>
      </c>
      <c r="BOW15" s="121">
        <v>1249</v>
      </c>
      <c r="BOX15" s="252">
        <f t="shared" si="499"/>
        <v>18.067409228988861</v>
      </c>
      <c r="BOY15" s="121">
        <v>632</v>
      </c>
      <c r="BOZ15" s="252">
        <f t="shared" si="500"/>
        <v>10.100687230302063</v>
      </c>
      <c r="BPA15" s="121">
        <v>0</v>
      </c>
      <c r="BPB15" s="253">
        <f t="shared" si="501"/>
        <v>1881</v>
      </c>
      <c r="BPC15" s="254">
        <f t="shared" si="502"/>
        <v>14.28246013667426</v>
      </c>
      <c r="BPD15" s="121">
        <v>1248</v>
      </c>
      <c r="BPE15" s="252">
        <f t="shared" si="503"/>
        <v>18.055555555555554</v>
      </c>
      <c r="BPF15" s="121">
        <v>632</v>
      </c>
      <c r="BPG15" s="252">
        <f t="shared" si="504"/>
        <v>10.102301790281331</v>
      </c>
      <c r="BPH15" s="121">
        <v>0</v>
      </c>
      <c r="BPI15" s="253">
        <f t="shared" si="505"/>
        <v>1880</v>
      </c>
      <c r="BPJ15" s="254">
        <f t="shared" si="506"/>
        <v>14.277035236938032</v>
      </c>
      <c r="BPK15" s="121">
        <v>1248</v>
      </c>
      <c r="BPL15" s="252">
        <f t="shared" si="507"/>
        <v>18.055555555555554</v>
      </c>
      <c r="BPM15" s="121">
        <v>632</v>
      </c>
      <c r="BPN15" s="252">
        <f t="shared" si="508"/>
        <v>10.102301790281331</v>
      </c>
      <c r="BPO15" s="121">
        <v>0</v>
      </c>
      <c r="BPP15" s="253">
        <f t="shared" si="509"/>
        <v>1880</v>
      </c>
      <c r="BPQ15" s="254">
        <f t="shared" si="510"/>
        <v>14.277035236938032</v>
      </c>
      <c r="BPR15" s="121">
        <v>1247</v>
      </c>
      <c r="BPS15" s="252">
        <f t="shared" si="511"/>
        <v>18.043698451743598</v>
      </c>
      <c r="BPT15" s="121">
        <v>632</v>
      </c>
      <c r="BPU15" s="252">
        <f t="shared" si="512"/>
        <v>10.105532459226096</v>
      </c>
      <c r="BPV15" s="121">
        <v>0</v>
      </c>
      <c r="BPW15" s="253">
        <f t="shared" si="513"/>
        <v>1879</v>
      </c>
      <c r="BPX15" s="254">
        <f t="shared" si="514"/>
        <v>14.272692745917205</v>
      </c>
      <c r="BPY15" s="121">
        <v>1247</v>
      </c>
      <c r="BPZ15" s="252">
        <f t="shared" si="515"/>
        <v>18.048921696338109</v>
      </c>
      <c r="BQA15" s="121">
        <v>632</v>
      </c>
      <c r="BQB15" s="252">
        <f t="shared" si="516"/>
        <v>10.105532459226096</v>
      </c>
      <c r="BQC15" s="121">
        <v>0</v>
      </c>
      <c r="BQD15" s="253">
        <f t="shared" si="517"/>
        <v>1879</v>
      </c>
      <c r="BQE15" s="254">
        <f t="shared" si="518"/>
        <v>14.274861353794726</v>
      </c>
      <c r="BQF15" s="121">
        <v>1247</v>
      </c>
      <c r="BQG15" s="252">
        <f t="shared" si="519"/>
        <v>18.054147965831767</v>
      </c>
      <c r="BQH15" s="121">
        <v>632</v>
      </c>
      <c r="BQI15" s="252">
        <f t="shared" si="520"/>
        <v>10.105532459226096</v>
      </c>
      <c r="BQJ15" s="121">
        <v>0</v>
      </c>
      <c r="BQK15" s="253">
        <f t="shared" si="521"/>
        <v>1879</v>
      </c>
      <c r="BQL15" s="254">
        <f t="shared" si="522"/>
        <v>14.277030620773498</v>
      </c>
      <c r="BQM15" s="121">
        <v>1246</v>
      </c>
      <c r="BQN15" s="252">
        <f t="shared" si="523"/>
        <v>18.042282073559225</v>
      </c>
      <c r="BQO15" s="121">
        <v>632</v>
      </c>
      <c r="BQP15" s="252">
        <f t="shared" si="524"/>
        <v>10.105532459226096</v>
      </c>
      <c r="BQQ15" s="121">
        <v>0</v>
      </c>
      <c r="BQR15" s="253">
        <f t="shared" si="525"/>
        <v>1878</v>
      </c>
      <c r="BQS15" s="254">
        <f t="shared" si="526"/>
        <v>14.270516717325227</v>
      </c>
      <c r="BQT15" s="121">
        <v>1246</v>
      </c>
      <c r="BQU15" s="252">
        <f t="shared" si="527"/>
        <v>18.044895003620564</v>
      </c>
      <c r="BQV15" s="121">
        <v>630</v>
      </c>
      <c r="BQW15" s="252">
        <f t="shared" si="528"/>
        <v>10.076775431861803</v>
      </c>
      <c r="BQX15" s="121">
        <v>0</v>
      </c>
      <c r="BQY15" s="253">
        <f t="shared" si="529"/>
        <v>1876</v>
      </c>
      <c r="BQZ15" s="254">
        <f t="shared" si="530"/>
        <v>14.258569582731626</v>
      </c>
      <c r="BRA15" s="121">
        <v>1246</v>
      </c>
      <c r="BRB15" s="252">
        <f t="shared" si="531"/>
        <v>18.047508690614137</v>
      </c>
      <c r="BRC15" s="121">
        <v>630</v>
      </c>
      <c r="BRD15" s="252">
        <f t="shared" si="532"/>
        <v>10.081613058089294</v>
      </c>
      <c r="BRE15" s="121">
        <v>0</v>
      </c>
      <c r="BRF15" s="253">
        <f t="shared" si="533"/>
        <v>1876</v>
      </c>
      <c r="BRG15" s="254">
        <f t="shared" si="534"/>
        <v>14.262905800957956</v>
      </c>
      <c r="BRH15" s="121">
        <v>1246</v>
      </c>
      <c r="BRI15" s="252">
        <f t="shared" si="535"/>
        <v>18.052738336713997</v>
      </c>
      <c r="BRJ15" s="121">
        <v>629</v>
      </c>
      <c r="BRK15" s="252">
        <f t="shared" si="536"/>
        <v>10.067221510883483</v>
      </c>
      <c r="BRL15" s="121">
        <v>0</v>
      </c>
      <c r="BRM15" s="253">
        <f t="shared" si="537"/>
        <v>1875</v>
      </c>
      <c r="BRN15" s="254">
        <f t="shared" si="538"/>
        <v>14.258555133079847</v>
      </c>
      <c r="BRO15" s="121">
        <v>1246</v>
      </c>
      <c r="BRP15" s="252">
        <f t="shared" si="539"/>
        <v>18.055354296478772</v>
      </c>
      <c r="BRQ15" s="121">
        <v>629</v>
      </c>
      <c r="BRR15" s="252">
        <f t="shared" si="540"/>
        <v>10.070445084854306</v>
      </c>
      <c r="BRS15" s="121">
        <v>0</v>
      </c>
      <c r="BRT15" s="253">
        <f t="shared" si="541"/>
        <v>1875</v>
      </c>
      <c r="BRU15" s="254">
        <f t="shared" si="542"/>
        <v>14.261808777667909</v>
      </c>
      <c r="BRV15" s="121">
        <v>1245</v>
      </c>
      <c r="BRW15" s="252">
        <f t="shared" si="543"/>
        <v>18.043478260869566</v>
      </c>
      <c r="BRX15" s="121">
        <v>629</v>
      </c>
      <c r="BRY15" s="252">
        <f t="shared" si="544"/>
        <v>10.072057646116892</v>
      </c>
      <c r="BRZ15" s="121">
        <v>0</v>
      </c>
      <c r="BSA15" s="253">
        <f t="shared" si="545"/>
        <v>1874</v>
      </c>
      <c r="BSB15" s="254">
        <f t="shared" si="546"/>
        <v>14.256371243818943</v>
      </c>
      <c r="BSC15" s="121">
        <v>1244</v>
      </c>
      <c r="BSD15" s="252">
        <f t="shared" si="547"/>
        <v>18.031598782432237</v>
      </c>
      <c r="BSE15" s="121">
        <v>629</v>
      </c>
      <c r="BSF15" s="252">
        <f t="shared" si="548"/>
        <v>10.075284318436649</v>
      </c>
      <c r="BSG15" s="121">
        <v>0</v>
      </c>
      <c r="BSH15" s="253">
        <f t="shared" si="549"/>
        <v>1873</v>
      </c>
      <c r="BSI15" s="254">
        <f t="shared" si="550"/>
        <v>14.252016435854511</v>
      </c>
      <c r="BSJ15" s="121">
        <v>1244</v>
      </c>
      <c r="BSK15" s="252">
        <f t="shared" si="551"/>
        <v>18.036827606205598</v>
      </c>
      <c r="BSL15" s="121">
        <v>628</v>
      </c>
      <c r="BSM15" s="252">
        <f t="shared" si="552"/>
        <v>10.062489985579234</v>
      </c>
      <c r="BSN15" s="121">
        <v>0</v>
      </c>
      <c r="BSO15" s="253">
        <f t="shared" si="553"/>
        <v>1872</v>
      </c>
      <c r="BSP15" s="254">
        <f t="shared" si="554"/>
        <v>14.248744101080835</v>
      </c>
      <c r="BSQ15" s="121">
        <v>1244</v>
      </c>
      <c r="BSR15" s="252">
        <f t="shared" si="555"/>
        <v>18.036827606205598</v>
      </c>
      <c r="BSS15" s="121">
        <v>627</v>
      </c>
      <c r="BST15" s="252">
        <f t="shared" si="556"/>
        <v>10.051298493106765</v>
      </c>
      <c r="BSU15" s="121">
        <v>0</v>
      </c>
      <c r="BSV15" s="253">
        <f t="shared" si="557"/>
        <v>1871</v>
      </c>
      <c r="BSW15" s="254">
        <f t="shared" si="558"/>
        <v>14.244385230300724</v>
      </c>
      <c r="BSX15" s="121">
        <v>1244</v>
      </c>
      <c r="BSY15" s="252">
        <f t="shared" si="559"/>
        <v>18.036827606205598</v>
      </c>
      <c r="BSZ15" s="121">
        <v>626</v>
      </c>
      <c r="BTA15" s="252">
        <f t="shared" si="560"/>
        <v>10.038486209108404</v>
      </c>
      <c r="BTB15" s="121">
        <v>0</v>
      </c>
      <c r="BTC15" s="253">
        <f t="shared" si="561"/>
        <v>1870</v>
      </c>
      <c r="BTD15" s="254">
        <f t="shared" si="562"/>
        <v>14.238940074621183</v>
      </c>
      <c r="BTE15" s="121">
        <v>1244</v>
      </c>
      <c r="BTF15" s="252">
        <f t="shared" si="563"/>
        <v>18.036827606205598</v>
      </c>
      <c r="BTG15" s="121">
        <v>626</v>
      </c>
      <c r="BTH15" s="252">
        <f t="shared" si="564"/>
        <v>10.038486209108404</v>
      </c>
      <c r="BTI15" s="121">
        <v>0</v>
      </c>
      <c r="BTJ15" s="253">
        <f t="shared" si="565"/>
        <v>1870</v>
      </c>
      <c r="BTK15" s="254">
        <f t="shared" si="566"/>
        <v>14.238940074621183</v>
      </c>
      <c r="BTL15" s="121">
        <v>1243</v>
      </c>
      <c r="BTM15" s="252">
        <f t="shared" si="567"/>
        <v>18.024941995359629</v>
      </c>
      <c r="BTN15" s="121">
        <v>626</v>
      </c>
      <c r="BTO15" s="252">
        <f t="shared" si="568"/>
        <v>10.038486209108404</v>
      </c>
      <c r="BTP15" s="121">
        <v>0</v>
      </c>
      <c r="BTQ15" s="253">
        <f t="shared" si="569"/>
        <v>1869</v>
      </c>
      <c r="BTR15" s="254">
        <f t="shared" si="570"/>
        <v>14.232409381663114</v>
      </c>
      <c r="BTS15" s="121">
        <v>1243</v>
      </c>
      <c r="BTT15" s="252">
        <f t="shared" si="571"/>
        <v>18.024941995359629</v>
      </c>
      <c r="BTU15" s="121">
        <v>626</v>
      </c>
      <c r="BTV15" s="252">
        <f t="shared" si="572"/>
        <v>10.041706769329483</v>
      </c>
      <c r="BTW15" s="121">
        <v>0</v>
      </c>
      <c r="BTX15" s="253">
        <f t="shared" si="573"/>
        <v>1869</v>
      </c>
      <c r="BTY15" s="254">
        <f t="shared" si="574"/>
        <v>14.234577303884235</v>
      </c>
      <c r="BTZ15" s="121">
        <v>1243</v>
      </c>
      <c r="BUA15" s="252">
        <f t="shared" si="575"/>
        <v>18.030171163330433</v>
      </c>
      <c r="BUB15" s="121">
        <v>626</v>
      </c>
      <c r="BUC15" s="252">
        <f t="shared" si="576"/>
        <v>10.043317824482592</v>
      </c>
      <c r="BUD15" s="121">
        <v>0</v>
      </c>
      <c r="BUE15" s="253">
        <f t="shared" si="577"/>
        <v>1869</v>
      </c>
      <c r="BUF15" s="254">
        <f t="shared" si="578"/>
        <v>14.237830425839872</v>
      </c>
      <c r="BUG15" s="121">
        <v>1243</v>
      </c>
      <c r="BUH15" s="252">
        <f t="shared" si="579"/>
        <v>18.032786885245901</v>
      </c>
      <c r="BUI15" s="121">
        <v>626</v>
      </c>
      <c r="BUJ15" s="252">
        <f t="shared" si="580"/>
        <v>10.043317824482592</v>
      </c>
      <c r="BUK15" s="121">
        <v>0</v>
      </c>
      <c r="BUL15" s="253">
        <f t="shared" si="581"/>
        <v>1869</v>
      </c>
      <c r="BUM15" s="254">
        <f t="shared" si="582"/>
        <v>14.238915130275789</v>
      </c>
      <c r="BUN15" s="121">
        <v>1243</v>
      </c>
      <c r="BUO15" s="252">
        <f t="shared" si="583"/>
        <v>18.038020606588304</v>
      </c>
      <c r="BUP15" s="121">
        <v>626</v>
      </c>
      <c r="BUQ15" s="252">
        <f t="shared" si="584"/>
        <v>10.048154093097914</v>
      </c>
      <c r="BUR15" s="121">
        <v>0</v>
      </c>
      <c r="BUS15" s="253">
        <f t="shared" si="585"/>
        <v>1869</v>
      </c>
      <c r="BUT15" s="254">
        <f t="shared" si="586"/>
        <v>14.244341132535629</v>
      </c>
      <c r="BUU15" s="121">
        <v>1243</v>
      </c>
      <c r="BUV15" s="252">
        <f t="shared" si="587"/>
        <v>18.038020606588304</v>
      </c>
      <c r="BUW15" s="121">
        <v>626</v>
      </c>
      <c r="BUX15" s="252">
        <f t="shared" si="588"/>
        <v>10.049767217851983</v>
      </c>
      <c r="BUY15" s="121">
        <v>0</v>
      </c>
      <c r="BUZ15" s="253">
        <f t="shared" si="589"/>
        <v>1869</v>
      </c>
      <c r="BVA15" s="254">
        <f t="shared" si="590"/>
        <v>14.245426829268293</v>
      </c>
      <c r="BVB15" s="121">
        <v>1242</v>
      </c>
      <c r="BVC15" s="252">
        <f t="shared" si="591"/>
        <v>18.026124818577649</v>
      </c>
      <c r="BVD15" s="121">
        <v>626</v>
      </c>
      <c r="BVE15" s="252">
        <f t="shared" si="592"/>
        <v>10.049767217851983</v>
      </c>
      <c r="BVF15" s="121">
        <v>0</v>
      </c>
      <c r="BVG15" s="253">
        <f t="shared" si="593"/>
        <v>1868</v>
      </c>
      <c r="BVH15" s="254">
        <f t="shared" si="594"/>
        <v>14.238890159310923</v>
      </c>
      <c r="BVI15" s="121">
        <v>1242</v>
      </c>
      <c r="BVJ15" s="252">
        <f t="shared" si="595"/>
        <v>18.028741471911744</v>
      </c>
      <c r="BVK15" s="121">
        <v>626</v>
      </c>
      <c r="BVL15" s="252">
        <f t="shared" si="596"/>
        <v>10.049767217851983</v>
      </c>
      <c r="BVM15" s="121">
        <v>0</v>
      </c>
      <c r="BVN15" s="253">
        <f t="shared" si="597"/>
        <v>1868</v>
      </c>
      <c r="BVO15" s="254">
        <f t="shared" si="598"/>
        <v>14.239975606037506</v>
      </c>
      <c r="BVP15" s="121">
        <v>1242</v>
      </c>
      <c r="BVQ15" s="252">
        <f t="shared" si="599"/>
        <v>18.028741471911744</v>
      </c>
      <c r="BVR15" s="121">
        <v>626</v>
      </c>
      <c r="BVS15" s="252">
        <f t="shared" si="600"/>
        <v>10.05460970125281</v>
      </c>
      <c r="BVT15" s="121">
        <v>0</v>
      </c>
      <c r="BVU15" s="253">
        <f t="shared" si="601"/>
        <v>1868</v>
      </c>
      <c r="BVV15" s="254">
        <f t="shared" si="602"/>
        <v>14.243232939382386</v>
      </c>
      <c r="BVW15" s="121">
        <v>1241</v>
      </c>
      <c r="BVX15" s="252">
        <f t="shared" si="603"/>
        <v>18.016840882694542</v>
      </c>
      <c r="BVY15" s="121">
        <v>626</v>
      </c>
      <c r="BVZ15" s="252">
        <f t="shared" si="604"/>
        <v>10.05460970125281</v>
      </c>
      <c r="BWA15" s="121">
        <v>0</v>
      </c>
      <c r="BWB15" s="253">
        <f t="shared" si="605"/>
        <v>1867</v>
      </c>
      <c r="BWC15" s="254">
        <f t="shared" si="606"/>
        <v>14.236693609882566</v>
      </c>
      <c r="BWD15" s="121">
        <v>1241</v>
      </c>
      <c r="BWE15" s="252">
        <f t="shared" si="607"/>
        <v>18.019456947872804</v>
      </c>
      <c r="BWF15" s="121">
        <v>626</v>
      </c>
      <c r="BWG15" s="252">
        <f t="shared" si="608"/>
        <v>10.05460970125281</v>
      </c>
      <c r="BWH15" s="121">
        <v>0</v>
      </c>
      <c r="BWI15" s="253">
        <f t="shared" si="609"/>
        <v>1867</v>
      </c>
      <c r="BWJ15" s="254">
        <f t="shared" si="610"/>
        <v>14.237779302981773</v>
      </c>
      <c r="BWK15" s="121">
        <v>1240</v>
      </c>
      <c r="BWL15" s="252">
        <f t="shared" si="611"/>
        <v>18.010167029774873</v>
      </c>
      <c r="BWM15" s="121">
        <v>626</v>
      </c>
      <c r="BWN15" s="252">
        <f t="shared" si="612"/>
        <v>10.056224899598394</v>
      </c>
      <c r="BWO15" s="121">
        <v>0</v>
      </c>
      <c r="BWP15" s="253">
        <f t="shared" si="613"/>
        <v>1866</v>
      </c>
      <c r="BWQ15" s="254">
        <f t="shared" si="614"/>
        <v>14.233409610983983</v>
      </c>
      <c r="BWR15" s="121">
        <v>1240</v>
      </c>
      <c r="BWS15" s="252">
        <f t="shared" si="615"/>
        <v>18.010167029774873</v>
      </c>
      <c r="BWT15" s="121">
        <v>626</v>
      </c>
      <c r="BWU15" s="252">
        <f t="shared" si="616"/>
        <v>10.056224899598394</v>
      </c>
      <c r="BWV15" s="121">
        <v>0</v>
      </c>
      <c r="BWW15" s="253">
        <f t="shared" si="617"/>
        <v>1866</v>
      </c>
      <c r="BWX15" s="254">
        <f t="shared" si="618"/>
        <v>14.233409610983983</v>
      </c>
      <c r="BWY15" s="121">
        <v>1240</v>
      </c>
      <c r="BWZ15" s="252">
        <f t="shared" si="619"/>
        <v>18.015400261513875</v>
      </c>
      <c r="BXA15" s="121">
        <v>626</v>
      </c>
      <c r="BXB15" s="252">
        <f t="shared" si="620"/>
        <v>10.059456853607585</v>
      </c>
      <c r="BXC15" s="121">
        <v>0</v>
      </c>
      <c r="BXD15" s="253">
        <f t="shared" si="621"/>
        <v>1866</v>
      </c>
      <c r="BXE15" s="254">
        <f t="shared" si="622"/>
        <v>14.237753700595146</v>
      </c>
      <c r="BXF15" s="121">
        <v>1240</v>
      </c>
      <c r="BXG15" s="252">
        <f t="shared" si="623"/>
        <v>18.015400261513875</v>
      </c>
      <c r="BXH15" s="121">
        <v>626</v>
      </c>
      <c r="BXI15" s="252">
        <f t="shared" si="624"/>
        <v>10.064308681672026</v>
      </c>
      <c r="BXJ15" s="121">
        <v>0</v>
      </c>
      <c r="BXK15" s="253">
        <f t="shared" si="625"/>
        <v>1866</v>
      </c>
      <c r="BXL15" s="254">
        <f t="shared" si="626"/>
        <v>14.241013508356865</v>
      </c>
      <c r="BXM15" s="121">
        <v>1240</v>
      </c>
      <c r="BXN15" s="252">
        <f t="shared" si="627"/>
        <v>18.015400261513875</v>
      </c>
      <c r="BXO15" s="121">
        <v>626</v>
      </c>
      <c r="BXP15" s="252">
        <f t="shared" si="628"/>
        <v>10.065926997909632</v>
      </c>
      <c r="BXQ15" s="121">
        <v>0</v>
      </c>
      <c r="BXR15" s="253">
        <f t="shared" si="629"/>
        <v>1866</v>
      </c>
      <c r="BXS15" s="254">
        <f t="shared" si="630"/>
        <v>14.242100442680508</v>
      </c>
      <c r="BXT15" s="121">
        <v>1240</v>
      </c>
      <c r="BXU15" s="252">
        <f t="shared" si="631"/>
        <v>18.015400261513875</v>
      </c>
      <c r="BXV15" s="121">
        <v>626</v>
      </c>
      <c r="BXW15" s="252">
        <f t="shared" si="632"/>
        <v>10.065926997909632</v>
      </c>
      <c r="BXX15" s="121">
        <v>0</v>
      </c>
      <c r="BXY15" s="253">
        <f t="shared" si="633"/>
        <v>1866</v>
      </c>
      <c r="BXZ15" s="254">
        <f t="shared" si="634"/>
        <v>14.242100442680508</v>
      </c>
      <c r="BYA15" s="121">
        <v>1240</v>
      </c>
      <c r="BYB15" s="252">
        <f t="shared" si="635"/>
        <v>18.015400261513875</v>
      </c>
      <c r="BYC15" s="121">
        <v>626</v>
      </c>
      <c r="BYD15" s="252">
        <f t="shared" si="636"/>
        <v>10.069165192214895</v>
      </c>
      <c r="BYE15" s="121">
        <v>0</v>
      </c>
      <c r="BYF15" s="253">
        <f t="shared" si="637"/>
        <v>1866</v>
      </c>
      <c r="BYG15" s="254">
        <f t="shared" si="638"/>
        <v>14.244274809160306</v>
      </c>
      <c r="BYH15" s="121">
        <v>1239</v>
      </c>
      <c r="BYI15" s="252">
        <f t="shared" si="639"/>
        <v>18.003487358326069</v>
      </c>
      <c r="BYJ15" s="121">
        <v>626</v>
      </c>
      <c r="BYK15" s="252">
        <f t="shared" si="640"/>
        <v>10.070785070785071</v>
      </c>
      <c r="BYL15" s="121">
        <v>0</v>
      </c>
      <c r="BYM15" s="253">
        <f t="shared" si="641"/>
        <v>1865</v>
      </c>
      <c r="BYN15" s="254">
        <f t="shared" si="642"/>
        <v>14.238815086272712</v>
      </c>
      <c r="BYO15" s="121">
        <v>1239</v>
      </c>
      <c r="BYP15" s="252">
        <f t="shared" si="643"/>
        <v>18.003487358326069</v>
      </c>
      <c r="BYQ15" s="121">
        <v>626</v>
      </c>
      <c r="BYR15" s="252">
        <f t="shared" si="644"/>
        <v>10.074026392018023</v>
      </c>
      <c r="BYS15" s="121">
        <v>0</v>
      </c>
      <c r="BYT15" s="253">
        <f t="shared" si="645"/>
        <v>1865</v>
      </c>
      <c r="BYU15" s="254">
        <f t="shared" si="646"/>
        <v>14.240989615149664</v>
      </c>
      <c r="BYV15" s="121">
        <v>1239</v>
      </c>
      <c r="BYW15" s="252">
        <f t="shared" si="647"/>
        <v>18.003487358326069</v>
      </c>
      <c r="BYX15" s="121">
        <v>625</v>
      </c>
      <c r="BYY15" s="252">
        <f t="shared" si="648"/>
        <v>10.061171925305858</v>
      </c>
      <c r="BYZ15" s="121">
        <v>0</v>
      </c>
      <c r="BZA15" s="253">
        <f t="shared" si="649"/>
        <v>1864</v>
      </c>
      <c r="BZB15" s="254">
        <f t="shared" si="650"/>
        <v>14.235527722621047</v>
      </c>
      <c r="BZC15" s="121">
        <v>1239</v>
      </c>
      <c r="BZD15" s="252">
        <f t="shared" si="651"/>
        <v>18.006103763987795</v>
      </c>
      <c r="BZE15" s="121">
        <v>625</v>
      </c>
      <c r="BZF15" s="252">
        <f t="shared" si="652"/>
        <v>10.064412238325282</v>
      </c>
      <c r="BZG15" s="121">
        <v>0</v>
      </c>
      <c r="BZH15" s="253">
        <f t="shared" si="653"/>
        <v>1864</v>
      </c>
      <c r="BZI15" s="254">
        <f t="shared" si="654"/>
        <v>14.238790008402718</v>
      </c>
      <c r="BZJ15" s="121">
        <v>1239</v>
      </c>
      <c r="BZK15" s="252">
        <f t="shared" si="655"/>
        <v>18.006103763987795</v>
      </c>
      <c r="BZL15" s="121">
        <v>625</v>
      </c>
      <c r="BZM15" s="252">
        <f t="shared" si="656"/>
        <v>10.064412238325282</v>
      </c>
      <c r="BZN15" s="121">
        <v>0</v>
      </c>
      <c r="BZO15" s="253">
        <f t="shared" si="657"/>
        <v>1864</v>
      </c>
      <c r="BZP15" s="254">
        <f t="shared" si="658"/>
        <v>14.238790008402718</v>
      </c>
      <c r="BZQ15" s="121">
        <v>1239</v>
      </c>
      <c r="BZR15" s="252">
        <f t="shared" si="659"/>
        <v>18.006103763987795</v>
      </c>
      <c r="BZS15" s="121">
        <v>625</v>
      </c>
      <c r="BZT15" s="252">
        <f t="shared" si="660"/>
        <v>10.066033177645354</v>
      </c>
      <c r="BZU15" s="121">
        <v>0</v>
      </c>
      <c r="BZV15" s="253">
        <f t="shared" si="661"/>
        <v>1864</v>
      </c>
      <c r="BZW15" s="254">
        <f t="shared" si="662"/>
        <v>14.239877769289533</v>
      </c>
      <c r="BZX15" s="121">
        <v>1238</v>
      </c>
      <c r="BZY15" s="252">
        <f t="shared" si="663"/>
        <v>17.999418435591743</v>
      </c>
      <c r="BZZ15" s="121">
        <v>625</v>
      </c>
      <c r="CAA15" s="252">
        <f t="shared" si="664"/>
        <v>10.067654639175258</v>
      </c>
      <c r="CAB15" s="121">
        <v>0</v>
      </c>
      <c r="CAC15" s="253">
        <f t="shared" si="665"/>
        <v>1863</v>
      </c>
      <c r="CAD15" s="254">
        <f t="shared" si="666"/>
        <v>14.236588720770287</v>
      </c>
      <c r="CAE15" s="121">
        <v>1237</v>
      </c>
      <c r="CAF15" s="252">
        <f t="shared" si="667"/>
        <v>17.995344777422169</v>
      </c>
      <c r="CAG15" s="121">
        <v>625</v>
      </c>
      <c r="CAH15" s="252">
        <f t="shared" si="668"/>
        <v>10.070899129874315</v>
      </c>
      <c r="CAI15" s="121">
        <v>0</v>
      </c>
      <c r="CAJ15" s="253">
        <f t="shared" si="669"/>
        <v>1862</v>
      </c>
      <c r="CAK15" s="254">
        <f t="shared" si="670"/>
        <v>14.235474006116208</v>
      </c>
      <c r="CAL15" s="121">
        <v>1237</v>
      </c>
      <c r="CAM15" s="252">
        <f t="shared" si="671"/>
        <v>17.997963043794559</v>
      </c>
      <c r="CAN15" s="121">
        <v>625</v>
      </c>
      <c r="CAO15" s="252">
        <f t="shared" si="672"/>
        <v>10.070899129874315</v>
      </c>
      <c r="CAP15" s="121">
        <v>0</v>
      </c>
      <c r="CAQ15" s="253">
        <f t="shared" si="673"/>
        <v>1862</v>
      </c>
      <c r="CAR15" s="254">
        <f t="shared" si="674"/>
        <v>14.236562428320207</v>
      </c>
      <c r="CAS15" s="121">
        <v>1236</v>
      </c>
      <c r="CAT15" s="252">
        <f t="shared" si="675"/>
        <v>17.991266375545852</v>
      </c>
      <c r="CAU15" s="121">
        <v>625</v>
      </c>
      <c r="CAV15" s="252">
        <f t="shared" si="676"/>
        <v>10.070899129874315</v>
      </c>
      <c r="CAW15" s="121">
        <v>0</v>
      </c>
      <c r="CAX15" s="253">
        <f t="shared" si="677"/>
        <v>1861</v>
      </c>
      <c r="CAY15" s="254">
        <f t="shared" si="678"/>
        <v>14.232181095136125</v>
      </c>
      <c r="CAZ15" s="121">
        <v>1236</v>
      </c>
      <c r="CBA15" s="252">
        <f t="shared" si="679"/>
        <v>17.991266375545852</v>
      </c>
      <c r="CBB15" s="121">
        <v>625</v>
      </c>
      <c r="CBC15" s="252">
        <f t="shared" si="680"/>
        <v>10.079019512981777</v>
      </c>
      <c r="CBD15" s="121">
        <v>0</v>
      </c>
      <c r="CBE15" s="253">
        <f t="shared" si="681"/>
        <v>1861</v>
      </c>
      <c r="CBF15" s="254">
        <f t="shared" si="682"/>
        <v>14.237625277331498</v>
      </c>
      <c r="CBG15" s="121">
        <v>1236</v>
      </c>
      <c r="CBH15" s="252">
        <f t="shared" si="683"/>
        <v>17.99388557286359</v>
      </c>
      <c r="CBI15" s="121">
        <v>625</v>
      </c>
      <c r="CBJ15" s="252">
        <f t="shared" si="684"/>
        <v>10.080645161290322</v>
      </c>
      <c r="CBK15" s="121">
        <v>0</v>
      </c>
      <c r="CBL15" s="253">
        <f t="shared" si="685"/>
        <v>1861</v>
      </c>
      <c r="CBM15" s="254">
        <f t="shared" si="686"/>
        <v>14.239804116611829</v>
      </c>
      <c r="CBN15" s="121">
        <v>1236</v>
      </c>
      <c r="CBO15" s="252">
        <f t="shared" si="687"/>
        <v>17.99650553290623</v>
      </c>
      <c r="CBP15" s="121">
        <v>625</v>
      </c>
      <c r="CBQ15" s="252">
        <f t="shared" si="688"/>
        <v>10.080645161290322</v>
      </c>
      <c r="CBR15" s="121">
        <v>0</v>
      </c>
      <c r="CBS15" s="253">
        <f t="shared" si="689"/>
        <v>1861</v>
      </c>
      <c r="CBT15" s="254">
        <f t="shared" si="690"/>
        <v>14.240893786348332</v>
      </c>
      <c r="CBU15" s="121">
        <v>1236</v>
      </c>
      <c r="CBV15" s="252">
        <f t="shared" si="691"/>
        <v>18.001747742499273</v>
      </c>
      <c r="CBW15" s="121">
        <v>625</v>
      </c>
      <c r="CBX15" s="252">
        <f t="shared" si="692"/>
        <v>10.082271334086142</v>
      </c>
      <c r="CBY15" s="121">
        <v>0</v>
      </c>
      <c r="CBZ15" s="253">
        <f t="shared" si="693"/>
        <v>1861</v>
      </c>
      <c r="CCA15" s="254">
        <f t="shared" si="694"/>
        <v>14.244163796402603</v>
      </c>
      <c r="CCB15" s="121">
        <v>1236</v>
      </c>
      <c r="CCC15" s="252">
        <f t="shared" si="695"/>
        <v>18.001747742499273</v>
      </c>
      <c r="CCD15" s="121">
        <v>625</v>
      </c>
      <c r="CCE15" s="252">
        <f t="shared" si="696"/>
        <v>10.082271334086142</v>
      </c>
      <c r="CCF15" s="121">
        <v>0</v>
      </c>
      <c r="CCG15" s="253">
        <f t="shared" si="697"/>
        <v>1861</v>
      </c>
      <c r="CCH15" s="254">
        <f t="shared" si="698"/>
        <v>14.244163796402603</v>
      </c>
      <c r="CCI15" s="121">
        <v>1236</v>
      </c>
      <c r="CCJ15" s="252">
        <f t="shared" si="699"/>
        <v>18.001747742499273</v>
      </c>
      <c r="CCK15" s="121">
        <v>625</v>
      </c>
      <c r="CCL15" s="252">
        <f t="shared" si="700"/>
        <v>10.087153001936732</v>
      </c>
      <c r="CCM15" s="121">
        <v>0</v>
      </c>
      <c r="CCN15" s="253">
        <f t="shared" si="701"/>
        <v>1861</v>
      </c>
      <c r="CCO15" s="254">
        <f t="shared" si="702"/>
        <v>14.247435308528555</v>
      </c>
      <c r="CCP15" s="121">
        <v>1236</v>
      </c>
      <c r="CCQ15" s="252">
        <f t="shared" si="703"/>
        <v>18.009616785662246</v>
      </c>
      <c r="CCR15" s="121">
        <v>624</v>
      </c>
      <c r="CCS15" s="252">
        <f t="shared" si="704"/>
        <v>10.075892136282901</v>
      </c>
      <c r="CCT15" s="121">
        <v>0</v>
      </c>
      <c r="CCU15" s="253">
        <f t="shared" si="705"/>
        <v>1860</v>
      </c>
      <c r="CCV15" s="254">
        <f t="shared" si="706"/>
        <v>14.246323529411764</v>
      </c>
      <c r="CCW15" s="121">
        <v>1236</v>
      </c>
      <c r="CCX15" s="252">
        <f t="shared" si="707"/>
        <v>18.012241329058583</v>
      </c>
      <c r="CCY15" s="121">
        <v>624</v>
      </c>
      <c r="CCZ15" s="252">
        <f t="shared" si="708"/>
        <v>10.075892136282901</v>
      </c>
      <c r="CDA15" s="121">
        <v>0</v>
      </c>
      <c r="CDB15" s="253">
        <f t="shared" si="709"/>
        <v>1860</v>
      </c>
      <c r="CDC15" s="254">
        <f t="shared" si="710"/>
        <v>14.247414783607812</v>
      </c>
      <c r="CDD15" s="121">
        <v>1236</v>
      </c>
      <c r="CDE15" s="252">
        <f t="shared" si="711"/>
        <v>18.020119550954949</v>
      </c>
      <c r="CDF15" s="121">
        <v>624</v>
      </c>
      <c r="CDG15" s="252">
        <f t="shared" si="712"/>
        <v>10.077519379844961</v>
      </c>
      <c r="CDH15" s="121">
        <v>0</v>
      </c>
      <c r="CDI15" s="253">
        <f t="shared" si="713"/>
        <v>1860</v>
      </c>
      <c r="CDJ15" s="254">
        <f t="shared" si="714"/>
        <v>14.251781472684085</v>
      </c>
      <c r="CDK15" s="121">
        <v>1236</v>
      </c>
      <c r="CDL15" s="252">
        <f t="shared" si="715"/>
        <v>18.022747156605423</v>
      </c>
      <c r="CDM15" s="121">
        <v>622</v>
      </c>
      <c r="CDN15" s="252">
        <f t="shared" si="716"/>
        <v>10.053337643445936</v>
      </c>
      <c r="CDO15" s="121">
        <v>0</v>
      </c>
      <c r="CDP15" s="253">
        <f t="shared" si="717"/>
        <v>1858</v>
      </c>
      <c r="CDQ15" s="254">
        <f t="shared" si="718"/>
        <v>14.24300498275201</v>
      </c>
      <c r="CDR15" s="121">
        <v>1236</v>
      </c>
      <c r="CDS15" s="252">
        <f t="shared" si="719"/>
        <v>18.028004667444574</v>
      </c>
      <c r="CDT15" s="121">
        <v>621</v>
      </c>
      <c r="CDU15" s="252">
        <f t="shared" si="720"/>
        <v>10.043668122270741</v>
      </c>
      <c r="CDV15" s="121">
        <v>0</v>
      </c>
      <c r="CDW15" s="253">
        <f t="shared" si="721"/>
        <v>1857</v>
      </c>
      <c r="CDX15" s="254">
        <f t="shared" si="722"/>
        <v>14.241889715468977</v>
      </c>
      <c r="CDY15" s="121">
        <v>1234</v>
      </c>
      <c r="CDZ15" s="252">
        <f t="shared" si="723"/>
        <v>18.006712388734861</v>
      </c>
      <c r="CEA15" s="121">
        <v>620</v>
      </c>
      <c r="CEB15" s="252">
        <f t="shared" si="724"/>
        <v>10.033986081890275</v>
      </c>
      <c r="CEC15" s="121">
        <v>0</v>
      </c>
      <c r="CED15" s="253">
        <f t="shared" si="725"/>
        <v>1854</v>
      </c>
      <c r="CEE15" s="254">
        <f t="shared" si="726"/>
        <v>14.226519337016574</v>
      </c>
      <c r="CEF15" s="121">
        <v>1233</v>
      </c>
      <c r="CEG15" s="252">
        <f t="shared" si="727"/>
        <v>18</v>
      </c>
      <c r="CEH15" s="121">
        <v>620</v>
      </c>
      <c r="CEI15" s="252">
        <f t="shared" si="728"/>
        <v>10.033986081890275</v>
      </c>
      <c r="CEJ15" s="121">
        <v>0</v>
      </c>
      <c r="CEK15" s="253">
        <f t="shared" si="729"/>
        <v>1853</v>
      </c>
      <c r="CEL15" s="254">
        <f t="shared" si="730"/>
        <v>14.222119886407244</v>
      </c>
      <c r="CEM15" s="121">
        <v>1233</v>
      </c>
      <c r="CEN15" s="252">
        <f t="shared" si="731"/>
        <v>18.005257009345794</v>
      </c>
      <c r="CEO15" s="121">
        <v>620</v>
      </c>
      <c r="CEP15" s="252">
        <f t="shared" si="732"/>
        <v>10.035610229847848</v>
      </c>
      <c r="CEQ15" s="121">
        <v>0</v>
      </c>
      <c r="CER15" s="253">
        <f t="shared" si="733"/>
        <v>1853</v>
      </c>
      <c r="CES15" s="254">
        <f t="shared" si="734"/>
        <v>14.225395363119913</v>
      </c>
      <c r="CET15" s="121">
        <v>1231</v>
      </c>
      <c r="CEU15" s="252">
        <f t="shared" si="735"/>
        <v>17.983929875821765</v>
      </c>
      <c r="CEV15" s="121">
        <v>620</v>
      </c>
      <c r="CEW15" s="252">
        <f t="shared" si="736"/>
        <v>10.037234903674923</v>
      </c>
      <c r="CEX15" s="121">
        <v>0</v>
      </c>
      <c r="CEY15" s="253">
        <f t="shared" si="737"/>
        <v>1851</v>
      </c>
      <c r="CEZ15" s="254">
        <f t="shared" si="738"/>
        <v>14.214406389187529</v>
      </c>
      <c r="CFA15" s="121">
        <v>1230</v>
      </c>
      <c r="CFB15" s="252">
        <f t="shared" si="739"/>
        <v>17.979827510597865</v>
      </c>
      <c r="CFC15" s="121">
        <v>620</v>
      </c>
      <c r="CFD15" s="252">
        <f t="shared" si="740"/>
        <v>10.037234903674923</v>
      </c>
      <c r="CFE15" s="121">
        <v>0</v>
      </c>
      <c r="CFF15" s="253">
        <f t="shared" si="741"/>
        <v>1850</v>
      </c>
      <c r="CFG15" s="254">
        <f t="shared" si="742"/>
        <v>14.211092333691811</v>
      </c>
      <c r="CFH15" s="121">
        <v>1228</v>
      </c>
      <c r="CFI15" s="252">
        <f t="shared" si="743"/>
        <v>17.958467388125182</v>
      </c>
      <c r="CFJ15" s="121">
        <v>620</v>
      </c>
      <c r="CFK15" s="252">
        <f t="shared" si="744"/>
        <v>10.038860103626943</v>
      </c>
      <c r="CFL15" s="121">
        <v>0</v>
      </c>
      <c r="CFM15" s="253">
        <f t="shared" si="745"/>
        <v>1848</v>
      </c>
      <c r="CFN15" s="254">
        <f t="shared" si="746"/>
        <v>14.200092208390963</v>
      </c>
      <c r="CFO15" s="121">
        <v>1227</v>
      </c>
      <c r="CFP15" s="252">
        <f t="shared" si="747"/>
        <v>17.954345917471468</v>
      </c>
      <c r="CFQ15" s="121">
        <v>620</v>
      </c>
      <c r="CFR15" s="252">
        <f t="shared" si="748"/>
        <v>10.040485829959515</v>
      </c>
      <c r="CFS15" s="121">
        <v>0</v>
      </c>
      <c r="CFT15" s="253">
        <f t="shared" si="749"/>
        <v>1847</v>
      </c>
      <c r="CFU15" s="254">
        <f t="shared" si="750"/>
        <v>14.197863017910677</v>
      </c>
      <c r="CFV15" s="121">
        <v>1227</v>
      </c>
      <c r="CFW15" s="252">
        <f t="shared" si="751"/>
        <v>17.967491580026358</v>
      </c>
      <c r="CFX15" s="121">
        <v>620</v>
      </c>
      <c r="CFY15" s="252">
        <f t="shared" si="752"/>
        <v>10.045366169799093</v>
      </c>
      <c r="CFZ15" s="121">
        <v>0</v>
      </c>
      <c r="CGA15" s="253">
        <f t="shared" si="753"/>
        <v>1847</v>
      </c>
      <c r="CGB15" s="254">
        <f t="shared" si="754"/>
        <v>14.206599492346742</v>
      </c>
      <c r="CGC15" s="121">
        <v>1226</v>
      </c>
      <c r="CGD15" s="252">
        <f t="shared" si="755"/>
        <v>17.955477445811365</v>
      </c>
      <c r="CGE15" s="121">
        <v>619</v>
      </c>
      <c r="CGF15" s="252">
        <f t="shared" si="756"/>
        <v>10.034041173609985</v>
      </c>
      <c r="CGG15" s="121">
        <v>0</v>
      </c>
      <c r="CGH15" s="253">
        <f t="shared" si="757"/>
        <v>1845</v>
      </c>
      <c r="CGI15" s="254">
        <f t="shared" si="758"/>
        <v>14.195583596214512</v>
      </c>
      <c r="CGJ15" s="121">
        <v>1226</v>
      </c>
      <c r="CGK15" s="252">
        <f t="shared" si="759"/>
        <v>17.966002344665885</v>
      </c>
      <c r="CGL15" s="121">
        <v>619</v>
      </c>
      <c r="CGM15" s="252">
        <f t="shared" si="760"/>
        <v>10.037295281336144</v>
      </c>
      <c r="CGN15" s="121">
        <v>0</v>
      </c>
      <c r="CGO15" s="253">
        <f t="shared" si="761"/>
        <v>1845</v>
      </c>
      <c r="CGP15" s="254">
        <f t="shared" si="762"/>
        <v>14.202139943037487</v>
      </c>
      <c r="CGQ15" s="121">
        <v>1226</v>
      </c>
      <c r="CGR15" s="252">
        <f t="shared" si="763"/>
        <v>17.968635497581708</v>
      </c>
      <c r="CGS15" s="121">
        <v>618</v>
      </c>
      <c r="CGT15" s="252">
        <f t="shared" si="764"/>
        <v>10.025957170668397</v>
      </c>
      <c r="CGU15" s="121">
        <v>0</v>
      </c>
      <c r="CGV15" s="253">
        <f t="shared" si="765"/>
        <v>1844</v>
      </c>
      <c r="CGW15" s="254">
        <f t="shared" si="766"/>
        <v>14.198814198814199</v>
      </c>
      <c r="CGX15" s="121">
        <v>1225</v>
      </c>
      <c r="CGY15" s="252">
        <f t="shared" si="767"/>
        <v>17.959243512681425</v>
      </c>
      <c r="CGZ15" s="121">
        <v>617</v>
      </c>
      <c r="CHA15" s="252">
        <f t="shared" si="768"/>
        <v>10.014608018178867</v>
      </c>
      <c r="CHB15" s="121">
        <v>0</v>
      </c>
      <c r="CHC15" s="253">
        <f t="shared" si="769"/>
        <v>1842</v>
      </c>
      <c r="CHD15" s="254">
        <f t="shared" si="770"/>
        <v>14.188876906485904</v>
      </c>
      <c r="CHE15" s="121">
        <v>1225</v>
      </c>
      <c r="CHF15" s="252">
        <f t="shared" si="771"/>
        <v>17.964510925355622</v>
      </c>
      <c r="CHG15" s="121">
        <v>617</v>
      </c>
      <c r="CHH15" s="252">
        <f t="shared" si="772"/>
        <v>10.021114178983272</v>
      </c>
      <c r="CHI15" s="121">
        <v>0</v>
      </c>
      <c r="CHJ15" s="253">
        <f t="shared" si="773"/>
        <v>1842</v>
      </c>
      <c r="CHK15" s="254">
        <f t="shared" si="774"/>
        <v>14.195437731196053</v>
      </c>
      <c r="CHL15" s="121">
        <v>1224</v>
      </c>
      <c r="CHM15" s="252">
        <f t="shared" si="775"/>
        <v>17.960381511371974</v>
      </c>
      <c r="CHN15" s="121">
        <v>617</v>
      </c>
      <c r="CHO15" s="252">
        <f t="shared" si="776"/>
        <v>10.0227420402859</v>
      </c>
      <c r="CHP15" s="121">
        <v>0</v>
      </c>
      <c r="CHQ15" s="253">
        <f t="shared" si="777"/>
        <v>1841</v>
      </c>
      <c r="CHR15" s="254">
        <f t="shared" si="778"/>
        <v>14.193200215866163</v>
      </c>
      <c r="CHS15" s="121">
        <v>1223</v>
      </c>
      <c r="CHT15" s="252">
        <f t="shared" si="779"/>
        <v>17.956247247100279</v>
      </c>
      <c r="CHU15" s="121">
        <v>617</v>
      </c>
      <c r="CHV15" s="252">
        <f t="shared" si="780"/>
        <v>10.024370430544273</v>
      </c>
      <c r="CHW15" s="121">
        <v>0</v>
      </c>
      <c r="CHX15" s="253">
        <f t="shared" si="781"/>
        <v>1840</v>
      </c>
      <c r="CHY15" s="254">
        <f t="shared" si="782"/>
        <v>14.190960974857319</v>
      </c>
      <c r="CHZ15" s="121">
        <v>1222</v>
      </c>
      <c r="CIA15" s="252">
        <f t="shared" si="783"/>
        <v>17.946835071229255</v>
      </c>
      <c r="CIB15" s="121">
        <v>617</v>
      </c>
      <c r="CIC15" s="252">
        <f t="shared" si="784"/>
        <v>10.02925877763329</v>
      </c>
      <c r="CID15" s="121">
        <v>0</v>
      </c>
      <c r="CIE15" s="253">
        <f t="shared" si="785"/>
        <v>1839</v>
      </c>
      <c r="CIF15" s="254">
        <f t="shared" si="786"/>
        <v>14.188720006172364</v>
      </c>
      <c r="CIG15" s="121">
        <v>1220</v>
      </c>
      <c r="CIH15" s="252">
        <f t="shared" si="787"/>
        <v>17.930629041740154</v>
      </c>
      <c r="CII15" s="121">
        <v>616</v>
      </c>
      <c r="CIJ15" s="252">
        <f t="shared" si="788"/>
        <v>10.021148527737108</v>
      </c>
      <c r="CIK15" s="121">
        <v>0</v>
      </c>
      <c r="CIL15" s="253">
        <f t="shared" si="789"/>
        <v>1836</v>
      </c>
      <c r="CIM15" s="254">
        <f t="shared" si="790"/>
        <v>14.176511466296038</v>
      </c>
      <c r="CIN15" s="121">
        <v>1217</v>
      </c>
      <c r="CIO15" s="252">
        <f t="shared" si="791"/>
        <v>17.910228108903606</v>
      </c>
      <c r="CIP15" s="121">
        <v>615</v>
      </c>
      <c r="CIQ15" s="252">
        <f t="shared" si="792"/>
        <v>10.00813669650122</v>
      </c>
      <c r="CIR15" s="121">
        <v>0</v>
      </c>
      <c r="CIS15" s="253">
        <f t="shared" si="793"/>
        <v>1832</v>
      </c>
      <c r="CIT15" s="254">
        <f t="shared" si="794"/>
        <v>14.157650695517773</v>
      </c>
      <c r="CIU15" s="121">
        <v>1215</v>
      </c>
      <c r="CIV15" s="252">
        <f t="shared" si="795"/>
        <v>17.8886925795053</v>
      </c>
      <c r="CIW15" s="121">
        <v>615</v>
      </c>
      <c r="CIX15" s="252">
        <f t="shared" si="796"/>
        <v>10.014655593551538</v>
      </c>
      <c r="CIY15" s="121">
        <v>0</v>
      </c>
      <c r="CIZ15" s="253">
        <f t="shared" si="797"/>
        <v>1830</v>
      </c>
      <c r="CJA15" s="254">
        <f t="shared" si="798"/>
        <v>14.149849222918117</v>
      </c>
      <c r="CJB15" s="121">
        <v>1213</v>
      </c>
      <c r="CJC15" s="252">
        <f t="shared" si="799"/>
        <v>17.880306603773587</v>
      </c>
      <c r="CJD15" s="121">
        <v>615</v>
      </c>
      <c r="CJE15" s="252">
        <f t="shared" si="800"/>
        <v>10.016286644951141</v>
      </c>
      <c r="CJF15" s="121">
        <v>0</v>
      </c>
      <c r="CJG15" s="253">
        <f t="shared" si="801"/>
        <v>1828</v>
      </c>
      <c r="CJH15" s="254">
        <f t="shared" si="802"/>
        <v>14.144227793252865</v>
      </c>
      <c r="CJI15" s="121">
        <v>1213</v>
      </c>
      <c r="CJJ15" s="252">
        <f t="shared" si="803"/>
        <v>17.89085545722714</v>
      </c>
      <c r="CJK15" s="121">
        <v>613</v>
      </c>
      <c r="CJL15" s="252">
        <f t="shared" si="804"/>
        <v>9.9918500407497959</v>
      </c>
      <c r="CJM15" s="121">
        <v>0</v>
      </c>
      <c r="CJN15" s="253">
        <f t="shared" si="805"/>
        <v>1826</v>
      </c>
      <c r="CJO15" s="254">
        <f t="shared" si="806"/>
        <v>14.138598528842431</v>
      </c>
      <c r="CJP15" s="121">
        <v>1212</v>
      </c>
      <c r="CJQ15" s="252">
        <f t="shared" si="807"/>
        <v>17.899867080194948</v>
      </c>
      <c r="CJR15" s="121">
        <v>611</v>
      </c>
      <c r="CJS15" s="252">
        <f t="shared" si="808"/>
        <v>9.9657478388517369</v>
      </c>
      <c r="CJT15" s="121">
        <v>0</v>
      </c>
      <c r="CJU15" s="253">
        <f t="shared" si="809"/>
        <v>1823</v>
      </c>
      <c r="CJV15" s="254">
        <f t="shared" si="810"/>
        <v>14.129592311269571</v>
      </c>
      <c r="CJW15" s="121">
        <v>1209</v>
      </c>
      <c r="CJX15" s="252">
        <f t="shared" si="811"/>
        <v>17.876681945882005</v>
      </c>
      <c r="CJY15" s="121">
        <v>611</v>
      </c>
      <c r="CJZ15" s="252">
        <f t="shared" si="812"/>
        <v>9.9706266318537864</v>
      </c>
      <c r="CKA15" s="121">
        <v>0</v>
      </c>
      <c r="CKB15" s="253">
        <f t="shared" si="813"/>
        <v>1820</v>
      </c>
      <c r="CKC15" s="254">
        <f t="shared" si="814"/>
        <v>14.118377162361337</v>
      </c>
      <c r="CKD15" s="121">
        <v>1208</v>
      </c>
      <c r="CKE15" s="252">
        <f t="shared" si="815"/>
        <v>17.885697364524727</v>
      </c>
      <c r="CKF15" s="121">
        <v>611</v>
      </c>
      <c r="CKG15" s="252">
        <f t="shared" si="816"/>
        <v>9.9771391247550625</v>
      </c>
      <c r="CKH15" s="121">
        <v>0</v>
      </c>
      <c r="CKI15" s="253">
        <f t="shared" si="817"/>
        <v>1819</v>
      </c>
      <c r="CKJ15" s="254">
        <f t="shared" si="818"/>
        <v>14.124864109333748</v>
      </c>
      <c r="CKK15" s="121">
        <v>1205</v>
      </c>
      <c r="CKL15" s="252">
        <f t="shared" si="819"/>
        <v>17.862436999703529</v>
      </c>
      <c r="CKM15" s="121">
        <v>611</v>
      </c>
      <c r="CKN15" s="252">
        <f t="shared" si="820"/>
        <v>9.9803985625612555</v>
      </c>
      <c r="CKO15" s="121">
        <v>0</v>
      </c>
      <c r="CKP15" s="253">
        <f t="shared" si="821"/>
        <v>1816</v>
      </c>
      <c r="CKQ15" s="254">
        <f t="shared" si="822"/>
        <v>14.112527199253963</v>
      </c>
      <c r="CKR15" s="121">
        <v>1204</v>
      </c>
      <c r="CKS15" s="252">
        <f t="shared" si="823"/>
        <v>17.866152248108026</v>
      </c>
      <c r="CKT15" s="121">
        <v>611</v>
      </c>
      <c r="CKU15" s="252">
        <f t="shared" si="824"/>
        <v>9.9803985625612555</v>
      </c>
      <c r="CKV15" s="121">
        <v>0</v>
      </c>
      <c r="CKW15" s="253">
        <f t="shared" si="825"/>
        <v>1815</v>
      </c>
      <c r="CKX15" s="254">
        <f t="shared" si="826"/>
        <v>14.112432936785632</v>
      </c>
      <c r="CKY15" s="121">
        <v>1201</v>
      </c>
      <c r="CKZ15" s="252">
        <f t="shared" si="827"/>
        <v>17.842816817709107</v>
      </c>
      <c r="CLA15" s="121">
        <v>611</v>
      </c>
      <c r="CLB15" s="252">
        <f t="shared" si="828"/>
        <v>9.9869238313174229</v>
      </c>
      <c r="CLC15" s="121">
        <v>0</v>
      </c>
      <c r="CLD15" s="253">
        <f t="shared" si="829"/>
        <v>1812</v>
      </c>
      <c r="CLE15" s="254">
        <f t="shared" si="830"/>
        <v>14.102264767686201</v>
      </c>
      <c r="CLF15" s="121">
        <v>1199</v>
      </c>
      <c r="CLG15" s="252">
        <f t="shared" si="831"/>
        <v>17.823695555225211</v>
      </c>
      <c r="CLH15" s="121">
        <v>611</v>
      </c>
      <c r="CLI15" s="252">
        <f t="shared" si="832"/>
        <v>9.9950924259774254</v>
      </c>
      <c r="CLJ15" s="121">
        <v>0</v>
      </c>
      <c r="CLK15" s="253">
        <f t="shared" si="833"/>
        <v>1810</v>
      </c>
      <c r="CLL15" s="254">
        <f t="shared" si="834"/>
        <v>14.09657320872274</v>
      </c>
      <c r="CLM15" s="121">
        <v>1198</v>
      </c>
      <c r="CLN15" s="252">
        <f t="shared" si="835"/>
        <v>17.822076762868193</v>
      </c>
      <c r="CLO15" s="121">
        <v>610</v>
      </c>
      <c r="CLP15" s="252">
        <f t="shared" si="836"/>
        <v>9.9934469200524241</v>
      </c>
      <c r="CLQ15" s="121">
        <v>0</v>
      </c>
      <c r="CLR15" s="253">
        <f t="shared" si="837"/>
        <v>1808</v>
      </c>
      <c r="CLS15" s="254">
        <f t="shared" si="838"/>
        <v>14.096366755028846</v>
      </c>
      <c r="CLT15" s="121">
        <v>1197</v>
      </c>
      <c r="CLU15" s="252">
        <f t="shared" si="839"/>
        <v>17.820455560518088</v>
      </c>
      <c r="CLV15" s="121">
        <v>610</v>
      </c>
      <c r="CLW15" s="252">
        <f t="shared" si="840"/>
        <v>9.9983609244386162</v>
      </c>
      <c r="CLX15" s="121">
        <v>0</v>
      </c>
      <c r="CLY15" s="253">
        <f t="shared" si="841"/>
        <v>1807</v>
      </c>
      <c r="CLZ15" s="254">
        <f t="shared" si="842"/>
        <v>14.0973630831643</v>
      </c>
      <c r="CMA15" s="121">
        <v>1197</v>
      </c>
      <c r="CMB15" s="252">
        <f t="shared" si="843"/>
        <v>17.823108993448482</v>
      </c>
      <c r="CMC15" s="121">
        <v>610</v>
      </c>
      <c r="CMD15" s="252">
        <f t="shared" si="844"/>
        <v>10.001639613051321</v>
      </c>
      <c r="CME15" s="121">
        <v>0</v>
      </c>
      <c r="CMF15" s="253">
        <f t="shared" si="845"/>
        <v>1807</v>
      </c>
      <c r="CMG15" s="254">
        <f t="shared" si="846"/>
        <v>14.100663285212642</v>
      </c>
      <c r="CMH15" s="121">
        <v>1191</v>
      </c>
      <c r="CMI15" s="252">
        <f t="shared" si="847"/>
        <v>17.75756672133592</v>
      </c>
      <c r="CMJ15" s="121">
        <v>608</v>
      </c>
      <c r="CMK15" s="252">
        <f t="shared" si="848"/>
        <v>9.9786640407024443</v>
      </c>
      <c r="CML15" s="121">
        <v>0</v>
      </c>
      <c r="CMM15" s="253">
        <f t="shared" si="849"/>
        <v>1799</v>
      </c>
      <c r="CMN15" s="254">
        <f t="shared" si="850"/>
        <v>14.054687499999998</v>
      </c>
      <c r="CMO15" s="121">
        <v>1189</v>
      </c>
      <c r="CMP15" s="252">
        <f t="shared" si="851"/>
        <v>17.746268656716417</v>
      </c>
      <c r="CMQ15" s="121">
        <v>607</v>
      </c>
      <c r="CMR15" s="252">
        <f t="shared" si="852"/>
        <v>9.9704336399474371</v>
      </c>
      <c r="CMS15" s="121">
        <v>0</v>
      </c>
      <c r="CMT15" s="253">
        <f t="shared" si="853"/>
        <v>1796</v>
      </c>
      <c r="CMU15" s="254">
        <f t="shared" si="854"/>
        <v>14.044416640600563</v>
      </c>
      <c r="CMV15" s="121">
        <v>1188</v>
      </c>
      <c r="CMW15" s="252">
        <f t="shared" si="855"/>
        <v>17.744585511575803</v>
      </c>
      <c r="CMX15" s="121">
        <v>606</v>
      </c>
      <c r="CMY15" s="252">
        <f t="shared" si="856"/>
        <v>9.9654662062160817</v>
      </c>
      <c r="CMZ15" s="121">
        <v>0</v>
      </c>
      <c r="CNA15" s="253">
        <f t="shared" si="857"/>
        <v>1794</v>
      </c>
      <c r="CNB15" s="254">
        <f t="shared" si="858"/>
        <v>14.041953663118347</v>
      </c>
      <c r="CNC15" s="121">
        <v>1186</v>
      </c>
      <c r="CND15" s="252">
        <f t="shared" si="859"/>
        <v>17.738558181274307</v>
      </c>
      <c r="CNE15" s="121">
        <v>605</v>
      </c>
      <c r="CNF15" s="252">
        <f t="shared" si="860"/>
        <v>9.9588477366255148</v>
      </c>
      <c r="CNG15" s="121">
        <v>0</v>
      </c>
      <c r="CNH15" s="253">
        <f t="shared" si="861"/>
        <v>1791</v>
      </c>
      <c r="CNI15" s="254">
        <f t="shared" si="862"/>
        <v>14.034950239009483</v>
      </c>
      <c r="CNJ15" s="121">
        <v>1183</v>
      </c>
      <c r="CNK15" s="252">
        <f t="shared" si="863"/>
        <v>17.709580838323351</v>
      </c>
      <c r="CNL15" s="121">
        <v>605</v>
      </c>
      <c r="CNM15" s="252">
        <f t="shared" si="863"/>
        <v>9.9686933596968199</v>
      </c>
      <c r="CNN15" s="121">
        <v>0</v>
      </c>
      <c r="CNO15" s="253">
        <f t="shared" si="864"/>
        <v>1788</v>
      </c>
      <c r="CNP15" s="254">
        <f t="shared" si="865"/>
        <v>14.024629382696682</v>
      </c>
      <c r="CNQ15" s="121">
        <v>1179</v>
      </c>
      <c r="CNR15" s="252">
        <f t="shared" si="866"/>
        <v>17.673512217058914</v>
      </c>
      <c r="CNS15" s="121">
        <v>604</v>
      </c>
      <c r="CNT15" s="252">
        <f t="shared" si="867"/>
        <v>9.9554969507169933</v>
      </c>
      <c r="CNU15" s="121">
        <v>0</v>
      </c>
      <c r="CNV15" s="253">
        <f t="shared" si="868"/>
        <v>1783</v>
      </c>
      <c r="CNW15" s="254">
        <f t="shared" si="869"/>
        <v>13.997487831684724</v>
      </c>
      <c r="CNX15" s="121">
        <v>1177</v>
      </c>
      <c r="CNY15" s="252">
        <f t="shared" si="870"/>
        <v>17.683293269230766</v>
      </c>
      <c r="CNZ15" s="121">
        <v>600</v>
      </c>
      <c r="COA15" s="252">
        <f t="shared" si="871"/>
        <v>9.9075297225891674</v>
      </c>
      <c r="COB15" s="121">
        <v>0</v>
      </c>
      <c r="COC15" s="253">
        <f t="shared" si="872"/>
        <v>1777</v>
      </c>
      <c r="COD15" s="254">
        <f t="shared" si="873"/>
        <v>13.978917558212711</v>
      </c>
      <c r="COE15" s="121">
        <v>1176</v>
      </c>
      <c r="COF15" s="252">
        <f t="shared" si="874"/>
        <v>17.681551646368966</v>
      </c>
      <c r="COG15" s="121">
        <v>599</v>
      </c>
      <c r="COH15" s="252">
        <f t="shared" si="875"/>
        <v>9.9041005291005284</v>
      </c>
      <c r="COI15" s="121">
        <v>0</v>
      </c>
      <c r="COJ15" s="253">
        <f t="shared" si="876"/>
        <v>1775</v>
      </c>
      <c r="COK15" s="254">
        <f t="shared" si="877"/>
        <v>13.977478541617449</v>
      </c>
      <c r="COL15" s="121">
        <v>1173</v>
      </c>
      <c r="COM15" s="252">
        <f t="shared" si="878"/>
        <v>17.66566265060241</v>
      </c>
      <c r="CON15" s="121">
        <v>597</v>
      </c>
      <c r="COO15" s="252">
        <f t="shared" si="879"/>
        <v>9.8791990733079587</v>
      </c>
      <c r="COP15" s="121">
        <v>0</v>
      </c>
      <c r="COQ15" s="253">
        <f t="shared" si="880"/>
        <v>1770</v>
      </c>
      <c r="COR15" s="254">
        <f t="shared" si="881"/>
        <v>13.955688717180479</v>
      </c>
      <c r="COS15" s="121">
        <v>1169</v>
      </c>
      <c r="COT15" s="252">
        <f t="shared" si="882"/>
        <v>17.637296318648161</v>
      </c>
      <c r="COU15" s="121">
        <v>596</v>
      </c>
      <c r="COV15" s="252">
        <f t="shared" si="883"/>
        <v>9.8839137645107797</v>
      </c>
      <c r="COW15" s="121">
        <v>0</v>
      </c>
      <c r="COX15" s="253">
        <f t="shared" si="884"/>
        <v>1765</v>
      </c>
      <c r="COY15" s="254">
        <f t="shared" si="885"/>
        <v>13.943750987517776</v>
      </c>
      <c r="COZ15" s="121">
        <v>1167</v>
      </c>
      <c r="CPA15" s="252">
        <f t="shared" si="886"/>
        <v>17.633726201269265</v>
      </c>
      <c r="CPB15" s="121">
        <v>596</v>
      </c>
      <c r="CPC15" s="252">
        <f t="shared" si="887"/>
        <v>9.8937583001328022</v>
      </c>
      <c r="CPD15" s="121">
        <v>0</v>
      </c>
      <c r="CPE15" s="253">
        <f t="shared" si="888"/>
        <v>1763</v>
      </c>
      <c r="CPF15" s="254">
        <f t="shared" si="889"/>
        <v>13.945578231292515</v>
      </c>
      <c r="CPG15" s="121">
        <v>1163</v>
      </c>
      <c r="CPH15" s="252">
        <f t="shared" si="890"/>
        <v>17.602542757681245</v>
      </c>
      <c r="CPI15" s="121">
        <v>595</v>
      </c>
      <c r="CPJ15" s="252">
        <f t="shared" si="891"/>
        <v>9.8968729208250181</v>
      </c>
      <c r="CPK15" s="121">
        <v>0</v>
      </c>
      <c r="CPL15" s="253">
        <f t="shared" si="892"/>
        <v>1758</v>
      </c>
      <c r="CPM15" s="254">
        <f t="shared" si="893"/>
        <v>13.931373325937081</v>
      </c>
      <c r="CPN15" s="121">
        <v>1160</v>
      </c>
      <c r="CPO15" s="252">
        <f t="shared" si="894"/>
        <v>17.583750189480067</v>
      </c>
      <c r="CPP15" s="121">
        <v>590</v>
      </c>
      <c r="CPQ15" s="252">
        <f t="shared" si="895"/>
        <v>9.8349724954159026</v>
      </c>
      <c r="CPR15" s="121">
        <v>0</v>
      </c>
      <c r="CPS15" s="253">
        <f t="shared" si="896"/>
        <v>1750</v>
      </c>
      <c r="CPT15" s="254">
        <f t="shared" si="897"/>
        <v>13.893299460146077</v>
      </c>
      <c r="CPU15" s="121">
        <v>1158</v>
      </c>
      <c r="CPV15" s="252">
        <f t="shared" si="898"/>
        <v>17.585421412300683</v>
      </c>
      <c r="CPW15" s="121">
        <v>590</v>
      </c>
      <c r="CPX15" s="252">
        <f t="shared" si="899"/>
        <v>9.8481054915706903</v>
      </c>
      <c r="CPY15" s="121">
        <v>0</v>
      </c>
      <c r="CPZ15" s="253">
        <f t="shared" si="900"/>
        <v>1748</v>
      </c>
      <c r="CQA15" s="254">
        <f t="shared" si="901"/>
        <v>13.899491094147582</v>
      </c>
      <c r="CQB15" s="121">
        <v>1153</v>
      </c>
      <c r="CQC15" s="252">
        <f t="shared" si="902"/>
        <v>17.546796530208493</v>
      </c>
      <c r="CQD15" s="121">
        <v>586</v>
      </c>
      <c r="CQE15" s="252">
        <f t="shared" si="903"/>
        <v>9.8026095684175303</v>
      </c>
      <c r="CQF15" s="121">
        <v>0</v>
      </c>
      <c r="CQG15" s="253">
        <f t="shared" si="904"/>
        <v>1739</v>
      </c>
      <c r="CQH15" s="254">
        <f t="shared" si="905"/>
        <v>13.857677902621724</v>
      </c>
      <c r="CQI15" s="121">
        <v>1151</v>
      </c>
      <c r="CQJ15" s="252">
        <f t="shared" si="906"/>
        <v>17.556436851738866</v>
      </c>
      <c r="CQK15" s="121">
        <v>586</v>
      </c>
      <c r="CQL15" s="252">
        <f t="shared" si="907"/>
        <v>9.8173898475456536</v>
      </c>
      <c r="CQM15" s="121">
        <v>0</v>
      </c>
      <c r="CQN15" s="253">
        <f t="shared" si="908"/>
        <v>1737</v>
      </c>
      <c r="CQO15" s="254">
        <f t="shared" si="909"/>
        <v>13.868263473053894</v>
      </c>
      <c r="CQP15" s="121">
        <v>1146</v>
      </c>
      <c r="CQQ15" s="252">
        <f t="shared" si="910"/>
        <v>17.539026629935719</v>
      </c>
      <c r="CQR15" s="121">
        <v>585</v>
      </c>
      <c r="CQS15" s="252">
        <f t="shared" si="911"/>
        <v>9.8154362416107386</v>
      </c>
      <c r="CQT15" s="121">
        <v>0</v>
      </c>
      <c r="CQU15" s="253">
        <f t="shared" si="912"/>
        <v>1731</v>
      </c>
      <c r="CQV15" s="254">
        <f t="shared" si="913"/>
        <v>13.854650232111412</v>
      </c>
      <c r="CQW15" s="121">
        <v>1142</v>
      </c>
      <c r="CQX15" s="252">
        <f t="shared" si="914"/>
        <v>17.509966268015948</v>
      </c>
      <c r="CQY15" s="121">
        <v>582</v>
      </c>
      <c r="CQZ15" s="252">
        <f t="shared" si="915"/>
        <v>9.7963305840767561</v>
      </c>
      <c r="CRA15" s="121">
        <v>0</v>
      </c>
      <c r="CRB15" s="253">
        <f t="shared" si="916"/>
        <v>1724</v>
      </c>
      <c r="CRC15" s="254">
        <f t="shared" si="917"/>
        <v>13.832945518735457</v>
      </c>
      <c r="CRD15" s="121">
        <v>1136</v>
      </c>
      <c r="CRE15" s="252">
        <f t="shared" si="918"/>
        <v>17.444717444717444</v>
      </c>
      <c r="CRF15" s="121">
        <v>580</v>
      </c>
      <c r="CRG15" s="252">
        <f t="shared" si="919"/>
        <v>9.7758301028147638</v>
      </c>
      <c r="CRH15" s="121">
        <v>0</v>
      </c>
      <c r="CRI15" s="253">
        <f t="shared" si="920"/>
        <v>1716</v>
      </c>
      <c r="CRJ15" s="254">
        <f t="shared" si="921"/>
        <v>13.788670148654077</v>
      </c>
      <c r="CRK15" s="121">
        <v>1130</v>
      </c>
      <c r="CRL15" s="252">
        <f t="shared" si="922"/>
        <v>17.400677548506312</v>
      </c>
      <c r="CRM15" s="121">
        <v>578</v>
      </c>
      <c r="CRN15" s="252">
        <f t="shared" si="923"/>
        <v>9.7569209993247803</v>
      </c>
      <c r="CRO15" s="121">
        <v>0</v>
      </c>
      <c r="CRP15" s="253">
        <f t="shared" si="924"/>
        <v>1708</v>
      </c>
      <c r="CRQ15" s="254">
        <f t="shared" si="925"/>
        <v>13.754227733934609</v>
      </c>
      <c r="CRR15" s="121">
        <v>1123</v>
      </c>
      <c r="CRS15" s="252">
        <f t="shared" si="926"/>
        <v>17.348988104433801</v>
      </c>
      <c r="CRT15" s="121">
        <v>576</v>
      </c>
      <c r="CRU15" s="252">
        <f t="shared" si="927"/>
        <v>9.7396009469056484</v>
      </c>
      <c r="CRV15" s="121">
        <v>0</v>
      </c>
      <c r="CRW15" s="253">
        <f t="shared" si="928"/>
        <v>1699</v>
      </c>
      <c r="CRX15" s="254">
        <f t="shared" si="929"/>
        <v>13.715992572858642</v>
      </c>
      <c r="CRY15" s="121">
        <v>1116</v>
      </c>
      <c r="CRZ15" s="252">
        <f t="shared" si="930"/>
        <v>17.286245353159853</v>
      </c>
      <c r="CSA15" s="121">
        <v>573</v>
      </c>
      <c r="CSB15" s="252">
        <f t="shared" si="931"/>
        <v>9.7003555104113772</v>
      </c>
      <c r="CSC15" s="121">
        <v>0</v>
      </c>
      <c r="CSD15" s="253">
        <f t="shared" si="932"/>
        <v>1689</v>
      </c>
      <c r="CSE15" s="254">
        <f t="shared" si="933"/>
        <v>13.661732589177383</v>
      </c>
      <c r="CSF15" s="121">
        <v>1110</v>
      </c>
      <c r="CSG15" s="252">
        <f t="shared" si="934"/>
        <v>17.246737103791173</v>
      </c>
      <c r="CSH15" s="121">
        <v>570</v>
      </c>
      <c r="CSI15" s="252">
        <f t="shared" si="935"/>
        <v>9.664292980671414</v>
      </c>
      <c r="CSJ15" s="121">
        <v>0</v>
      </c>
      <c r="CSK15" s="253">
        <f t="shared" si="936"/>
        <v>1680</v>
      </c>
      <c r="CSL15" s="254">
        <f t="shared" si="937"/>
        <v>13.620885357548239</v>
      </c>
      <c r="CSM15" s="121">
        <v>1109</v>
      </c>
      <c r="CSN15" s="252">
        <f t="shared" si="938"/>
        <v>17.258014316837848</v>
      </c>
      <c r="CSO15" s="121">
        <v>569</v>
      </c>
      <c r="CSP15" s="252">
        <f t="shared" si="939"/>
        <v>9.6620818475123098</v>
      </c>
      <c r="CSQ15" s="121">
        <v>0</v>
      </c>
      <c r="CSR15" s="253">
        <f t="shared" si="940"/>
        <v>1678</v>
      </c>
      <c r="CSS15" s="254">
        <f t="shared" si="941"/>
        <v>13.625659764514818</v>
      </c>
      <c r="CST15" s="121">
        <v>1105</v>
      </c>
      <c r="CSU15" s="252">
        <f t="shared" si="942"/>
        <v>17.236000623927623</v>
      </c>
      <c r="CSV15" s="121">
        <v>561</v>
      </c>
      <c r="CSW15" s="252">
        <f t="shared" si="943"/>
        <v>9.5473110959836625</v>
      </c>
      <c r="CSX15" s="121">
        <v>0</v>
      </c>
      <c r="CSY15" s="253">
        <f t="shared" si="944"/>
        <v>1666</v>
      </c>
      <c r="CSZ15" s="254">
        <f t="shared" si="945"/>
        <v>13.559046146333523</v>
      </c>
      <c r="CTA15" s="121">
        <v>1103</v>
      </c>
      <c r="CTB15" s="252">
        <f t="shared" si="946"/>
        <v>17.237068291920611</v>
      </c>
      <c r="CTC15" s="121">
        <v>560</v>
      </c>
      <c r="CTD15" s="252">
        <f t="shared" si="947"/>
        <v>9.5400340715502558</v>
      </c>
      <c r="CTE15" s="121">
        <v>0</v>
      </c>
      <c r="CTF15" s="253">
        <f t="shared" si="948"/>
        <v>1663</v>
      </c>
      <c r="CTG15" s="254">
        <f t="shared" si="949"/>
        <v>13.554486918249244</v>
      </c>
      <c r="CTH15" s="121">
        <v>1098</v>
      </c>
      <c r="CTI15" s="252">
        <f t="shared" si="950"/>
        <v>17.215428033866413</v>
      </c>
      <c r="CTJ15" s="121">
        <v>555</v>
      </c>
      <c r="CTK15" s="252">
        <f t="shared" si="951"/>
        <v>9.4758408741676625</v>
      </c>
      <c r="CTL15" s="121">
        <v>0</v>
      </c>
      <c r="CTM15" s="253">
        <f t="shared" si="952"/>
        <v>1653</v>
      </c>
      <c r="CTN15" s="254">
        <f t="shared" si="953"/>
        <v>13.510420923579893</v>
      </c>
      <c r="CTO15" s="121">
        <v>1094</v>
      </c>
      <c r="CTP15" s="252">
        <f t="shared" si="954"/>
        <v>17.190446260213701</v>
      </c>
      <c r="CTQ15" s="121">
        <v>553</v>
      </c>
      <c r="CTR15" s="252">
        <f t="shared" si="955"/>
        <v>9.4594594594594597</v>
      </c>
      <c r="CTS15" s="121">
        <v>0</v>
      </c>
      <c r="CTT15" s="253">
        <f t="shared" si="956"/>
        <v>1647</v>
      </c>
      <c r="CTU15" s="254">
        <f t="shared" si="957"/>
        <v>13.488943488943489</v>
      </c>
      <c r="CTV15" s="121">
        <v>1086</v>
      </c>
      <c r="CTW15" s="252">
        <f t="shared" si="958"/>
        <v>17.148270961629557</v>
      </c>
      <c r="CTX15" s="121">
        <v>551</v>
      </c>
      <c r="CTY15" s="252">
        <f t="shared" si="959"/>
        <v>9.4494940833476253</v>
      </c>
      <c r="CTZ15" s="121">
        <v>0</v>
      </c>
      <c r="CUA15" s="253">
        <f t="shared" si="960"/>
        <v>1637</v>
      </c>
      <c r="CUB15" s="254">
        <f t="shared" si="961"/>
        <v>13.457744163104243</v>
      </c>
      <c r="CUC15" s="121">
        <v>1080</v>
      </c>
      <c r="CUD15" s="252">
        <f t="shared" si="962"/>
        <v>17.110266159695815</v>
      </c>
      <c r="CUE15" s="121">
        <v>548</v>
      </c>
      <c r="CUF15" s="252">
        <f t="shared" si="963"/>
        <v>9.4125729989694271</v>
      </c>
      <c r="CUG15" s="121">
        <v>0</v>
      </c>
      <c r="CUH15" s="253">
        <f t="shared" si="964"/>
        <v>1628</v>
      </c>
      <c r="CUI15" s="254">
        <f t="shared" si="965"/>
        <v>13.41684522828416</v>
      </c>
      <c r="CUJ15" s="121">
        <v>1075</v>
      </c>
      <c r="CUK15" s="252">
        <f t="shared" si="966"/>
        <v>17.07433290978399</v>
      </c>
      <c r="CUL15" s="121">
        <v>548</v>
      </c>
      <c r="CUM15" s="252">
        <f t="shared" si="967"/>
        <v>9.4320137693631665</v>
      </c>
      <c r="CUN15" s="121">
        <v>0</v>
      </c>
      <c r="CUO15" s="253">
        <f t="shared" si="968"/>
        <v>1623</v>
      </c>
      <c r="CUP15" s="254">
        <f t="shared" si="969"/>
        <v>13.406575251941186</v>
      </c>
      <c r="CUQ15" s="121">
        <v>1069</v>
      </c>
      <c r="CUR15" s="252">
        <f t="shared" si="970"/>
        <v>17.038571883965574</v>
      </c>
      <c r="CUS15" s="121">
        <v>546</v>
      </c>
      <c r="CUT15" s="252">
        <f t="shared" si="971"/>
        <v>9.4251683065769036</v>
      </c>
      <c r="CUU15" s="121">
        <v>0</v>
      </c>
      <c r="CUV15" s="253">
        <f t="shared" si="972"/>
        <v>1615</v>
      </c>
      <c r="CUW15" s="254">
        <f t="shared" si="973"/>
        <v>13.383608187619126</v>
      </c>
      <c r="CUX15" s="121">
        <v>1062</v>
      </c>
      <c r="CUY15" s="252">
        <f t="shared" si="974"/>
        <v>17.000160076836881</v>
      </c>
      <c r="CUZ15" s="121">
        <v>545</v>
      </c>
      <c r="CVA15" s="252">
        <f t="shared" si="975"/>
        <v>9.4192879363982041</v>
      </c>
      <c r="CVB15" s="121">
        <v>0</v>
      </c>
      <c r="CVC15" s="253">
        <f t="shared" si="976"/>
        <v>1607</v>
      </c>
      <c r="CVD15" s="254">
        <f t="shared" si="977"/>
        <v>13.354940580071469</v>
      </c>
      <c r="CVE15" s="121">
        <v>1058</v>
      </c>
      <c r="CVF15" s="252">
        <f t="shared" si="978"/>
        <v>16.985069834644406</v>
      </c>
      <c r="CVG15" s="121">
        <v>543</v>
      </c>
      <c r="CVH15" s="252">
        <f t="shared" si="979"/>
        <v>9.4091145382082821</v>
      </c>
      <c r="CVI15" s="121">
        <v>0</v>
      </c>
      <c r="CVJ15" s="253">
        <f t="shared" si="980"/>
        <v>1601</v>
      </c>
      <c r="CVK15" s="254">
        <f t="shared" si="981"/>
        <v>13.341666666666665</v>
      </c>
      <c r="CVL15" s="121">
        <v>1053</v>
      </c>
      <c r="CVM15" s="252">
        <f t="shared" si="982"/>
        <v>16.970185334407738</v>
      </c>
      <c r="CVN15" s="121">
        <v>542</v>
      </c>
      <c r="CVO15" s="252">
        <f t="shared" si="983"/>
        <v>9.4178974804517814</v>
      </c>
      <c r="CVP15" s="121">
        <v>0</v>
      </c>
      <c r="CVQ15" s="253">
        <f t="shared" si="984"/>
        <v>1595</v>
      </c>
      <c r="CVR15" s="254">
        <f t="shared" si="985"/>
        <v>13.336120401337793</v>
      </c>
      <c r="CVS15" s="121">
        <v>1049</v>
      </c>
      <c r="CVT15" s="252">
        <f t="shared" si="986"/>
        <v>16.952165481577246</v>
      </c>
      <c r="CVU15" s="121">
        <v>537</v>
      </c>
      <c r="CVV15" s="252">
        <f t="shared" si="987"/>
        <v>9.3570308416100367</v>
      </c>
      <c r="CVW15" s="121">
        <v>0</v>
      </c>
      <c r="CVX15" s="253">
        <f t="shared" si="988"/>
        <v>1586</v>
      </c>
      <c r="CVY15" s="254">
        <f t="shared" si="989"/>
        <v>13.297560157625554</v>
      </c>
      <c r="CVZ15" s="121">
        <v>1042</v>
      </c>
      <c r="CWA15" s="252">
        <f t="shared" si="990"/>
        <v>16.893644617380026</v>
      </c>
      <c r="CWB15" s="121">
        <v>537</v>
      </c>
      <c r="CWC15" s="252">
        <f t="shared" si="991"/>
        <v>9.3815513626834388</v>
      </c>
      <c r="CWD15" s="121">
        <v>0</v>
      </c>
      <c r="CWE15" s="253">
        <f t="shared" si="992"/>
        <v>1579</v>
      </c>
      <c r="CWF15" s="254">
        <f t="shared" si="993"/>
        <v>13.277833837874201</v>
      </c>
      <c r="CWG15" s="121">
        <v>1034</v>
      </c>
      <c r="CWH15" s="252">
        <f t="shared" si="994"/>
        <v>16.818477553675994</v>
      </c>
      <c r="CWI15" s="121">
        <v>533</v>
      </c>
      <c r="CWJ15" s="252">
        <f t="shared" si="995"/>
        <v>9.3426818580192812</v>
      </c>
      <c r="CWK15" s="121">
        <v>0</v>
      </c>
      <c r="CWL15" s="253">
        <f t="shared" si="996"/>
        <v>1567</v>
      </c>
      <c r="CWM15" s="254">
        <f t="shared" si="997"/>
        <v>13.22028178520206</v>
      </c>
      <c r="CWN15" s="121">
        <v>1031</v>
      </c>
      <c r="CWO15" s="252">
        <f t="shared" si="998"/>
        <v>16.832653061224491</v>
      </c>
      <c r="CWP15" s="121">
        <v>533</v>
      </c>
      <c r="CWQ15" s="252">
        <f t="shared" si="999"/>
        <v>9.3607305936073057</v>
      </c>
      <c r="CWR15" s="121">
        <v>0</v>
      </c>
      <c r="CWS15" s="253">
        <f t="shared" si="1000"/>
        <v>1564</v>
      </c>
      <c r="CWT15" s="254">
        <f t="shared" si="1001"/>
        <v>13.232930027921144</v>
      </c>
      <c r="CWU15" s="121">
        <v>1024</v>
      </c>
      <c r="CWV15" s="252">
        <f t="shared" si="1002"/>
        <v>16.767643687571638</v>
      </c>
      <c r="CWW15" s="121">
        <v>533</v>
      </c>
      <c r="CWX15" s="252">
        <f t="shared" si="1003"/>
        <v>9.390415785764624</v>
      </c>
      <c r="CWY15" s="121">
        <v>0</v>
      </c>
      <c r="CWZ15" s="253">
        <f t="shared" si="1004"/>
        <v>1557</v>
      </c>
      <c r="CXA15" s="254">
        <f t="shared" si="1005"/>
        <v>13.213952304167019</v>
      </c>
      <c r="CXB15" s="121">
        <v>1021</v>
      </c>
      <c r="CXC15" s="252">
        <f t="shared" si="1006"/>
        <v>16.781722550953322</v>
      </c>
      <c r="CXD15" s="121">
        <v>531</v>
      </c>
      <c r="CXE15" s="252">
        <f t="shared" si="1007"/>
        <v>9.3766554829595616</v>
      </c>
      <c r="CXF15" s="121">
        <v>0</v>
      </c>
      <c r="CXG15" s="253">
        <f t="shared" si="1008"/>
        <v>1552</v>
      </c>
      <c r="CXH15" s="254">
        <f t="shared" si="1009"/>
        <v>13.211883885247296</v>
      </c>
      <c r="CXI15" s="121">
        <v>1012</v>
      </c>
      <c r="CXJ15" s="252">
        <f t="shared" si="1010"/>
        <v>16.732804232804234</v>
      </c>
      <c r="CXK15" s="121">
        <v>529</v>
      </c>
      <c r="CXL15" s="252">
        <f t="shared" si="1011"/>
        <v>9.3644892901398471</v>
      </c>
      <c r="CXM15" s="121">
        <v>0</v>
      </c>
      <c r="CXN15" s="253">
        <f t="shared" si="1012"/>
        <v>1541</v>
      </c>
      <c r="CXO15" s="254">
        <f t="shared" si="1013"/>
        <v>13.174318201248184</v>
      </c>
      <c r="CXP15" s="121">
        <v>1009</v>
      </c>
      <c r="CXQ15" s="252">
        <f t="shared" si="1014"/>
        <v>16.719138359569179</v>
      </c>
      <c r="CXR15" s="121">
        <v>527</v>
      </c>
      <c r="CXS15" s="252">
        <f t="shared" si="1015"/>
        <v>9.3489444740109988</v>
      </c>
      <c r="CXT15" s="121">
        <v>0</v>
      </c>
      <c r="CXU15" s="253">
        <f t="shared" si="1016"/>
        <v>1536</v>
      </c>
      <c r="CXV15" s="254">
        <f t="shared" si="1017"/>
        <v>13.159698423577792</v>
      </c>
      <c r="CXW15" s="121">
        <v>1004</v>
      </c>
      <c r="CXX15" s="252">
        <f t="shared" si="1018"/>
        <v>16.697156161649758</v>
      </c>
      <c r="CXY15" s="121">
        <v>525</v>
      </c>
      <c r="CXZ15" s="252">
        <f t="shared" si="1019"/>
        <v>9.3300159943131327</v>
      </c>
      <c r="CYA15" s="121">
        <v>0</v>
      </c>
      <c r="CYB15" s="253">
        <f t="shared" si="1020"/>
        <v>1529</v>
      </c>
      <c r="CYC15" s="254">
        <f t="shared" si="1021"/>
        <v>13.135738831615122</v>
      </c>
      <c r="CYD15" s="121">
        <v>999</v>
      </c>
      <c r="CYE15" s="252">
        <f t="shared" si="1022"/>
        <v>16.68615333221981</v>
      </c>
      <c r="CYF15" s="121">
        <v>523</v>
      </c>
      <c r="CYG15" s="252">
        <f t="shared" si="1023"/>
        <v>9.3292900463788797</v>
      </c>
      <c r="CYH15" s="121">
        <v>0</v>
      </c>
      <c r="CYI15" s="253">
        <f t="shared" si="1024"/>
        <v>1522</v>
      </c>
      <c r="CYJ15" s="254">
        <f t="shared" si="1025"/>
        <v>13.128612093504701</v>
      </c>
      <c r="CYK15" s="121">
        <v>993</v>
      </c>
      <c r="CYL15" s="252">
        <f t="shared" si="1026"/>
        <v>16.652691598188831</v>
      </c>
      <c r="CYM15" s="121">
        <v>519</v>
      </c>
      <c r="CYN15" s="252">
        <f t="shared" si="1027"/>
        <v>9.2811158798283255</v>
      </c>
      <c r="CYO15" s="121">
        <v>0</v>
      </c>
      <c r="CYP15" s="253">
        <f t="shared" si="1028"/>
        <v>1512</v>
      </c>
      <c r="CYQ15" s="254">
        <f t="shared" si="1029"/>
        <v>13.085244482907832</v>
      </c>
      <c r="CYR15" s="121">
        <v>988</v>
      </c>
      <c r="CYS15" s="252">
        <f t="shared" si="1030"/>
        <v>16.621803499327054</v>
      </c>
      <c r="CYT15" s="121">
        <v>516</v>
      </c>
      <c r="CYU15" s="252">
        <f t="shared" si="1031"/>
        <v>9.2655773029269159</v>
      </c>
      <c r="CYV15" s="121">
        <v>0</v>
      </c>
      <c r="CYW15" s="253">
        <f t="shared" si="1032"/>
        <v>1504</v>
      </c>
      <c r="CYX15" s="254">
        <f t="shared" si="1033"/>
        <v>13.063493442195778</v>
      </c>
      <c r="CYY15" s="326">
        <v>983</v>
      </c>
      <c r="CYZ15" s="327">
        <f t="shared" si="1034"/>
        <v>16.593517893315326</v>
      </c>
      <c r="CZA15" s="326">
        <v>514</v>
      </c>
      <c r="CZB15" s="327">
        <f t="shared" si="1035"/>
        <v>9.2562578786241669</v>
      </c>
      <c r="CZC15" s="326">
        <v>0</v>
      </c>
      <c r="CZD15" s="328">
        <f t="shared" si="1036"/>
        <v>1497</v>
      </c>
      <c r="CZE15" s="254">
        <f t="shared" si="1037"/>
        <v>13.043478260869565</v>
      </c>
      <c r="CZF15" s="326">
        <v>980</v>
      </c>
      <c r="CZG15" s="327">
        <f t="shared" si="1038"/>
        <v>16.607354685646499</v>
      </c>
      <c r="CZH15" s="326">
        <v>513</v>
      </c>
      <c r="CZI15" s="327">
        <f t="shared" si="1039"/>
        <v>9.263271939328277</v>
      </c>
      <c r="CZJ15" s="326">
        <v>0</v>
      </c>
      <c r="CZK15" s="328">
        <f t="shared" si="1040"/>
        <v>1493</v>
      </c>
      <c r="CZL15" s="254">
        <f t="shared" si="1041"/>
        <v>13.051840195821313</v>
      </c>
      <c r="CZM15" s="326">
        <v>977</v>
      </c>
      <c r="CZN15" s="327">
        <f t="shared" si="1042"/>
        <v>16.598708800543662</v>
      </c>
      <c r="CZO15" s="326">
        <v>508</v>
      </c>
      <c r="CZP15" s="327">
        <f t="shared" si="1043"/>
        <v>9.2028985507246386</v>
      </c>
      <c r="CZQ15" s="326">
        <v>0</v>
      </c>
      <c r="CZR15" s="328">
        <f t="shared" si="1044"/>
        <v>1485</v>
      </c>
      <c r="CZS15" s="254">
        <f t="shared" si="1045"/>
        <v>13.019463440294581</v>
      </c>
      <c r="CZT15" s="326">
        <v>970</v>
      </c>
      <c r="CZU15" s="327">
        <f t="shared" si="1046"/>
        <v>16.533151525481507</v>
      </c>
      <c r="CZV15" s="326">
        <v>504</v>
      </c>
      <c r="CZW15" s="327">
        <f t="shared" si="1047"/>
        <v>9.1603053435114496</v>
      </c>
      <c r="CZX15" s="326">
        <v>0</v>
      </c>
      <c r="CZY15" s="328">
        <f t="shared" si="1048"/>
        <v>1474</v>
      </c>
      <c r="CZZ15" s="254">
        <f t="shared" si="1049"/>
        <v>12.965080482012489</v>
      </c>
      <c r="DAA15" s="326">
        <v>967</v>
      </c>
      <c r="DAB15" s="327">
        <f t="shared" si="1050"/>
        <v>16.535567715458278</v>
      </c>
      <c r="DAC15" s="326">
        <v>502</v>
      </c>
      <c r="DAD15" s="327">
        <f t="shared" si="1051"/>
        <v>9.1488973938399862</v>
      </c>
      <c r="DAE15" s="326">
        <v>0</v>
      </c>
      <c r="DAF15" s="328">
        <f t="shared" si="1052"/>
        <v>1469</v>
      </c>
      <c r="DAG15" s="254">
        <f t="shared" si="1053"/>
        <v>12.959858844287606</v>
      </c>
      <c r="DAH15" s="326">
        <v>963</v>
      </c>
      <c r="DAI15" s="327">
        <f t="shared" si="1054"/>
        <v>16.509514829418823</v>
      </c>
      <c r="DAJ15" s="326">
        <v>496</v>
      </c>
      <c r="DAK15" s="327">
        <f t="shared" si="1055"/>
        <v>9.062671295450393</v>
      </c>
      <c r="DAL15" s="326">
        <v>0</v>
      </c>
      <c r="DAM15" s="328">
        <f t="shared" si="1056"/>
        <v>1459</v>
      </c>
      <c r="DAN15" s="254">
        <f t="shared" si="1057"/>
        <v>12.904652396957367</v>
      </c>
      <c r="DAO15" s="326">
        <v>960</v>
      </c>
      <c r="DAP15" s="327">
        <f t="shared" si="1058"/>
        <v>16.514708412179598</v>
      </c>
      <c r="DAQ15" s="326">
        <v>494</v>
      </c>
      <c r="DAR15" s="327">
        <f t="shared" si="1059"/>
        <v>9.039341262580054</v>
      </c>
      <c r="DAS15" s="326">
        <v>0</v>
      </c>
      <c r="DAT15" s="328">
        <f t="shared" si="1060"/>
        <v>1454</v>
      </c>
      <c r="DAU15" s="254">
        <f t="shared" si="1061"/>
        <v>12.892356800851216</v>
      </c>
      <c r="DAV15" s="326">
        <v>953</v>
      </c>
      <c r="DAW15" s="327">
        <f t="shared" si="1062"/>
        <v>16.453729281767956</v>
      </c>
      <c r="DAX15" s="326">
        <v>492</v>
      </c>
      <c r="DAY15" s="327">
        <f t="shared" si="1063"/>
        <v>9.0291796659937607</v>
      </c>
      <c r="DAZ15" s="326">
        <v>0</v>
      </c>
      <c r="DBA15" s="328">
        <f t="shared" si="1064"/>
        <v>1445</v>
      </c>
      <c r="DBB15" s="254">
        <f t="shared" si="1065"/>
        <v>12.854728227026065</v>
      </c>
      <c r="DBC15" s="326">
        <v>952</v>
      </c>
      <c r="DBD15" s="327">
        <f t="shared" si="1066"/>
        <v>16.481994459833796</v>
      </c>
      <c r="DBE15" s="326">
        <v>489</v>
      </c>
      <c r="DBF15" s="327">
        <f t="shared" si="1067"/>
        <v>8.9939304763656427</v>
      </c>
      <c r="DBG15" s="326">
        <v>0</v>
      </c>
      <c r="DBH15" s="328">
        <f t="shared" si="1068"/>
        <v>1441</v>
      </c>
      <c r="DBI15" s="254">
        <f t="shared" si="1069"/>
        <v>12.851154909480067</v>
      </c>
      <c r="DBJ15" s="326">
        <v>948</v>
      </c>
      <c r="DBK15" s="327">
        <f t="shared" si="1070"/>
        <v>16.452620617841028</v>
      </c>
      <c r="DBL15" s="326">
        <v>488</v>
      </c>
      <c r="DBM15" s="327">
        <f t="shared" si="1071"/>
        <v>8.9887640449438209</v>
      </c>
      <c r="DBN15" s="326">
        <v>0</v>
      </c>
      <c r="DBO15" s="328">
        <f t="shared" si="1072"/>
        <v>1436</v>
      </c>
      <c r="DBP15" s="254">
        <f t="shared" si="1073"/>
        <v>12.831739790903404</v>
      </c>
      <c r="DBQ15" s="326">
        <v>945</v>
      </c>
      <c r="DBR15" s="327">
        <f t="shared" si="1074"/>
        <v>16.4691530149878</v>
      </c>
      <c r="DBS15" s="326">
        <v>483</v>
      </c>
      <c r="DBT15" s="327">
        <f t="shared" si="1075"/>
        <v>8.9213151089767262</v>
      </c>
      <c r="DBU15" s="326">
        <v>0</v>
      </c>
      <c r="DBV15" s="328">
        <f t="shared" si="1076"/>
        <v>1428</v>
      </c>
      <c r="DBW15" s="254">
        <f t="shared" si="1077"/>
        <v>12.804878048780488</v>
      </c>
      <c r="DBX15" s="326">
        <v>940</v>
      </c>
      <c r="DBY15" s="327">
        <f t="shared" si="1078"/>
        <v>16.430693934626813</v>
      </c>
      <c r="DBZ15" s="326">
        <v>478</v>
      </c>
      <c r="DCA15" s="327">
        <f t="shared" si="1079"/>
        <v>8.8600556070435577</v>
      </c>
      <c r="DCB15" s="326">
        <v>0</v>
      </c>
      <c r="DCC15" s="328">
        <f t="shared" si="1080"/>
        <v>1418</v>
      </c>
      <c r="DCD15" s="254">
        <f t="shared" si="1081"/>
        <v>12.756387189636559</v>
      </c>
      <c r="DCE15" s="326">
        <v>937</v>
      </c>
      <c r="DCF15" s="327">
        <f t="shared" si="1082"/>
        <v>16.429949149570401</v>
      </c>
      <c r="DCG15" s="326">
        <v>476</v>
      </c>
      <c r="DCH15" s="327">
        <f t="shared" si="1083"/>
        <v>8.8426527958387506</v>
      </c>
      <c r="DCI15" s="326">
        <v>0</v>
      </c>
      <c r="DCJ15" s="328">
        <f t="shared" si="1084"/>
        <v>1413</v>
      </c>
      <c r="DCK15" s="254">
        <f t="shared" si="1085"/>
        <v>12.745805520476278</v>
      </c>
      <c r="DCL15" s="326">
        <v>931</v>
      </c>
      <c r="DCM15" s="327">
        <f t="shared" si="1086"/>
        <v>16.411069980609909</v>
      </c>
      <c r="DCN15" s="326">
        <v>474</v>
      </c>
      <c r="DCO15" s="327">
        <f t="shared" si="1087"/>
        <v>8.8268156424581008</v>
      </c>
      <c r="DCP15" s="326">
        <v>0</v>
      </c>
      <c r="DCQ15" s="328">
        <f t="shared" si="1088"/>
        <v>1405</v>
      </c>
      <c r="DCR15" s="254">
        <f t="shared" si="1089"/>
        <v>12.72299194059585</v>
      </c>
      <c r="DCS15" s="326">
        <v>929</v>
      </c>
      <c r="DCT15" s="327">
        <f t="shared" si="1090"/>
        <v>16.4192294096854</v>
      </c>
      <c r="DCU15" s="326">
        <v>473</v>
      </c>
      <c r="DCV15" s="327">
        <f t="shared" si="1091"/>
        <v>8.832866479925304</v>
      </c>
      <c r="DCW15" s="326">
        <v>0</v>
      </c>
      <c r="DCX15" s="328">
        <f t="shared" si="1092"/>
        <v>1402</v>
      </c>
      <c r="DCY15" s="254">
        <f t="shared" si="1093"/>
        <v>12.730409516026514</v>
      </c>
      <c r="DCZ15" s="326">
        <v>924</v>
      </c>
      <c r="DDA15" s="327">
        <f t="shared" si="1094"/>
        <v>16.385884021989714</v>
      </c>
      <c r="DDB15" s="326">
        <v>472</v>
      </c>
      <c r="DDC15" s="327">
        <f t="shared" si="1095"/>
        <v>8.8488938882639676</v>
      </c>
      <c r="DDD15" s="326">
        <v>0</v>
      </c>
      <c r="DDE15" s="328">
        <f t="shared" si="1096"/>
        <v>1396</v>
      </c>
      <c r="DDF15" s="254">
        <f t="shared" si="1097"/>
        <v>12.722136152374009</v>
      </c>
      <c r="DDG15" s="326">
        <v>919</v>
      </c>
      <c r="DDH15" s="327">
        <f t="shared" si="1098"/>
        <v>16.355223349350418</v>
      </c>
      <c r="DDI15" s="326">
        <v>469</v>
      </c>
      <c r="DDJ15" s="327">
        <f t="shared" si="1099"/>
        <v>8.8141326818267238</v>
      </c>
      <c r="DDK15" s="326">
        <v>0</v>
      </c>
      <c r="DDL15" s="328">
        <f t="shared" si="1100"/>
        <v>1388</v>
      </c>
      <c r="DDM15" s="254">
        <f t="shared" si="1101"/>
        <v>12.687385740402194</v>
      </c>
      <c r="DDN15" s="326">
        <v>916</v>
      </c>
      <c r="DDO15" s="327">
        <f t="shared" si="1102"/>
        <v>16.36006429719593</v>
      </c>
      <c r="DDP15" s="326">
        <v>468</v>
      </c>
      <c r="DDQ15" s="327">
        <f t="shared" si="1103"/>
        <v>8.8202035431586889</v>
      </c>
      <c r="DDR15" s="326">
        <v>0</v>
      </c>
      <c r="DDS15" s="328">
        <f t="shared" si="1104"/>
        <v>1384</v>
      </c>
      <c r="DDT15" s="254">
        <f t="shared" si="1105"/>
        <v>12.691425951398442</v>
      </c>
      <c r="DDU15" s="326">
        <v>911</v>
      </c>
      <c r="DDV15" s="327">
        <f t="shared" si="1106"/>
        <v>16.326164874551971</v>
      </c>
      <c r="DDW15" s="326">
        <v>466</v>
      </c>
      <c r="DDX15" s="327">
        <f t="shared" si="1107"/>
        <v>8.8007554296506143</v>
      </c>
      <c r="DDY15" s="326">
        <v>0</v>
      </c>
      <c r="DDZ15" s="328">
        <f t="shared" si="1108"/>
        <v>1377</v>
      </c>
      <c r="DEA15" s="254">
        <f t="shared" si="1109"/>
        <v>12.662068965517243</v>
      </c>
      <c r="DEB15" s="326">
        <v>908</v>
      </c>
      <c r="DEC15" s="327">
        <f t="shared" si="1110"/>
        <v>16.319194823867722</v>
      </c>
      <c r="DED15" s="326">
        <v>465</v>
      </c>
      <c r="DEE15" s="327">
        <f t="shared" si="1111"/>
        <v>8.8101553618795005</v>
      </c>
      <c r="DEF15" s="326">
        <v>0</v>
      </c>
      <c r="DEG15" s="328">
        <f t="shared" si="1112"/>
        <v>1373</v>
      </c>
      <c r="DEH15" s="254">
        <f t="shared" si="1113"/>
        <v>12.663715181700793</v>
      </c>
      <c r="DEI15" s="326">
        <v>903</v>
      </c>
      <c r="DEJ15" s="327">
        <f t="shared" si="1114"/>
        <v>16.284941388638412</v>
      </c>
      <c r="DEK15" s="326">
        <v>464</v>
      </c>
      <c r="DEL15" s="327">
        <f t="shared" si="1115"/>
        <v>8.8129154795821467</v>
      </c>
      <c r="DEM15" s="326">
        <v>0</v>
      </c>
      <c r="DEN15" s="328">
        <f t="shared" si="1116"/>
        <v>1367</v>
      </c>
      <c r="DEO15" s="254">
        <f t="shared" si="1117"/>
        <v>12.645698427382055</v>
      </c>
      <c r="DEP15" s="326">
        <v>900</v>
      </c>
      <c r="DEQ15" s="327">
        <f t="shared" si="1118"/>
        <v>16.289592760180994</v>
      </c>
      <c r="DER15" s="326">
        <v>463</v>
      </c>
      <c r="DES15" s="327">
        <f t="shared" si="1119"/>
        <v>8.8190476190476197</v>
      </c>
      <c r="DET15" s="326">
        <v>0</v>
      </c>
      <c r="DEU15" s="328">
        <f t="shared" si="1120"/>
        <v>1363</v>
      </c>
      <c r="DEV15" s="254">
        <f t="shared" si="1121"/>
        <v>12.649651972157772</v>
      </c>
      <c r="DEW15" s="326">
        <v>898</v>
      </c>
      <c r="DEX15" s="327">
        <f t="shared" si="1122"/>
        <v>16.303558460421204</v>
      </c>
      <c r="DEY15" s="326">
        <v>460</v>
      </c>
      <c r="DEZ15" s="327">
        <f t="shared" si="1123"/>
        <v>8.7836547641779639</v>
      </c>
      <c r="DFA15" s="326">
        <v>0</v>
      </c>
      <c r="DFB15" s="328">
        <f t="shared" si="1124"/>
        <v>1358</v>
      </c>
      <c r="DFC15" s="254">
        <f t="shared" si="1125"/>
        <v>12.638436482084693</v>
      </c>
      <c r="DFD15" s="326">
        <v>896</v>
      </c>
      <c r="DFE15" s="327">
        <f t="shared" si="1126"/>
        <v>16.320582877959929</v>
      </c>
      <c r="DFF15" s="326">
        <v>460</v>
      </c>
      <c r="DFG15" s="327">
        <f t="shared" si="1127"/>
        <v>8.8071989278192611</v>
      </c>
      <c r="DFH15" s="326">
        <v>0</v>
      </c>
      <c r="DFI15" s="328">
        <f t="shared" si="1128"/>
        <v>1356</v>
      </c>
      <c r="DFJ15" s="254">
        <f t="shared" si="1129"/>
        <v>12.657518902268272</v>
      </c>
      <c r="DFK15" s="326">
        <v>895</v>
      </c>
      <c r="DFL15" s="327">
        <f t="shared" si="1130"/>
        <v>16.355994152046787</v>
      </c>
      <c r="DFM15" s="326">
        <v>460</v>
      </c>
      <c r="DFN15" s="327">
        <f t="shared" si="1131"/>
        <v>8.817327966264136</v>
      </c>
      <c r="DFO15" s="326">
        <v>0</v>
      </c>
      <c r="DFP15" s="328">
        <f t="shared" si="1132"/>
        <v>1355</v>
      </c>
      <c r="DFQ15" s="254">
        <f t="shared" si="1133"/>
        <v>12.676583403498922</v>
      </c>
      <c r="DFR15" s="326">
        <v>894</v>
      </c>
      <c r="DFS15" s="327">
        <f t="shared" si="1134"/>
        <v>16.37062809009339</v>
      </c>
      <c r="DFT15" s="326">
        <v>460</v>
      </c>
      <c r="DFU15" s="327">
        <f t="shared" si="1135"/>
        <v>8.8376560999039384</v>
      </c>
      <c r="DFV15" s="326">
        <v>0</v>
      </c>
      <c r="DFW15" s="328">
        <f t="shared" si="1136"/>
        <v>1354</v>
      </c>
      <c r="DFX15" s="254">
        <f t="shared" si="1137"/>
        <v>12.69454340896306</v>
      </c>
      <c r="DFY15" s="326">
        <v>890</v>
      </c>
      <c r="DFZ15" s="327">
        <f t="shared" si="1138"/>
        <v>16.366311143802868</v>
      </c>
      <c r="DGA15" s="326">
        <v>459</v>
      </c>
      <c r="DGB15" s="327">
        <f t="shared" si="1139"/>
        <v>8.8371197535618027</v>
      </c>
      <c r="DGC15" s="326">
        <v>0</v>
      </c>
      <c r="DGD15" s="328">
        <f t="shared" si="1140"/>
        <v>1349</v>
      </c>
      <c r="DGE15" s="254">
        <f t="shared" si="1141"/>
        <v>12.688111361926261</v>
      </c>
      <c r="DGF15" s="326">
        <v>887</v>
      </c>
      <c r="DGG15" s="327">
        <f t="shared" si="1142"/>
        <v>16.350230414746544</v>
      </c>
      <c r="DGH15" s="326">
        <v>455</v>
      </c>
      <c r="DGI15" s="327">
        <f t="shared" si="1143"/>
        <v>8.7888738651728797</v>
      </c>
      <c r="DGJ15" s="326">
        <v>0</v>
      </c>
      <c r="DGK15" s="328">
        <f t="shared" si="1144"/>
        <v>1342</v>
      </c>
      <c r="DGL15" s="254">
        <f t="shared" si="1145"/>
        <v>12.657989058668177</v>
      </c>
      <c r="DGM15" s="326">
        <v>886</v>
      </c>
      <c r="DGN15" s="327">
        <f t="shared" si="1146"/>
        <v>16.368002955847036</v>
      </c>
      <c r="DGO15" s="326">
        <v>453</v>
      </c>
      <c r="DGP15" s="327">
        <f t="shared" si="1147"/>
        <v>8.7705711519845124</v>
      </c>
      <c r="DGQ15" s="326">
        <v>0</v>
      </c>
      <c r="DGR15" s="328">
        <f t="shared" si="1148"/>
        <v>1339</v>
      </c>
      <c r="DGS15" s="254">
        <f t="shared" si="1149"/>
        <v>12.658347513707696</v>
      </c>
      <c r="DGT15" s="326">
        <v>881</v>
      </c>
      <c r="DGU15" s="327">
        <f t="shared" si="1150"/>
        <v>16.311794112201444</v>
      </c>
      <c r="DGV15" s="326">
        <v>453</v>
      </c>
      <c r="DGW15" s="327">
        <f t="shared" si="1151"/>
        <v>8.7961165048543695</v>
      </c>
      <c r="DGX15" s="326">
        <v>0</v>
      </c>
      <c r="DGY15" s="328">
        <f t="shared" si="1152"/>
        <v>1334</v>
      </c>
      <c r="DGZ15" s="254">
        <f t="shared" si="1153"/>
        <v>12.643351341105108</v>
      </c>
      <c r="DHA15" s="326">
        <v>879</v>
      </c>
      <c r="DHB15" s="327">
        <f t="shared" si="1154"/>
        <v>16.317059587896786</v>
      </c>
      <c r="DHC15" s="326">
        <v>452</v>
      </c>
      <c r="DHD15" s="327">
        <f t="shared" si="1155"/>
        <v>8.8040514218932611</v>
      </c>
      <c r="DHE15" s="326">
        <v>0</v>
      </c>
      <c r="DHF15" s="328">
        <f t="shared" si="1156"/>
        <v>1331</v>
      </c>
      <c r="DHG15" s="254">
        <f t="shared" si="1157"/>
        <v>12.650888698792889</v>
      </c>
      <c r="DHH15" s="326">
        <v>876</v>
      </c>
      <c r="DHI15" s="327">
        <f t="shared" si="1158"/>
        <v>16.303740926856506</v>
      </c>
      <c r="DHJ15" s="326">
        <v>451</v>
      </c>
      <c r="DHK15" s="327">
        <f t="shared" si="1159"/>
        <v>8.7999999999999989</v>
      </c>
      <c r="DHL15" s="326">
        <v>0</v>
      </c>
      <c r="DHM15" s="328">
        <f t="shared" si="1160"/>
        <v>1327</v>
      </c>
      <c r="DHN15" s="254">
        <f t="shared" si="1161"/>
        <v>12.640502952943416</v>
      </c>
      <c r="DHO15" s="326">
        <v>874</v>
      </c>
      <c r="DHP15" s="327">
        <f t="shared" si="1162"/>
        <v>16.312056737588655</v>
      </c>
      <c r="DHQ15" s="326">
        <v>450</v>
      </c>
      <c r="DHR15" s="327">
        <f t="shared" si="1163"/>
        <v>8.8097102584181677</v>
      </c>
      <c r="DHS15" s="326">
        <v>0</v>
      </c>
      <c r="DHT15" s="328">
        <f t="shared" si="1164"/>
        <v>1324</v>
      </c>
      <c r="DHU15" s="254">
        <f t="shared" si="1165"/>
        <v>12.650487292184215</v>
      </c>
      <c r="DHV15" s="326">
        <v>869</v>
      </c>
      <c r="DHW15" s="327">
        <f t="shared" si="1166"/>
        <v>16.285607196401799</v>
      </c>
      <c r="DHX15" s="326">
        <v>449</v>
      </c>
      <c r="DHY15" s="327">
        <f t="shared" si="1167"/>
        <v>8.8073754413495493</v>
      </c>
      <c r="DHZ15" s="326">
        <v>0</v>
      </c>
      <c r="DIA15" s="328">
        <f t="shared" si="1168"/>
        <v>1318</v>
      </c>
      <c r="DIB15" s="254">
        <f t="shared" si="1169"/>
        <v>12.6317807168871</v>
      </c>
      <c r="DIC15" s="326">
        <v>868</v>
      </c>
      <c r="DID15" s="327">
        <f t="shared" si="1170"/>
        <v>16.297408937288772</v>
      </c>
      <c r="DIE15" s="326">
        <v>447</v>
      </c>
      <c r="DIF15" s="327">
        <f t="shared" si="1171"/>
        <v>8.7940192799527832</v>
      </c>
      <c r="DIG15" s="326">
        <v>0</v>
      </c>
      <c r="DIH15" s="328">
        <f t="shared" si="1172"/>
        <v>1315</v>
      </c>
      <c r="DII15" s="254">
        <f t="shared" si="1173"/>
        <v>12.63329810740705</v>
      </c>
      <c r="DIJ15" s="326">
        <v>866</v>
      </c>
      <c r="DIK15" s="327">
        <f t="shared" si="1174"/>
        <v>16.299642386598908</v>
      </c>
      <c r="DIL15" s="326">
        <v>446</v>
      </c>
      <c r="DIM15" s="327">
        <f t="shared" si="1175"/>
        <v>8.8003157063930537</v>
      </c>
      <c r="DIN15" s="326">
        <v>0</v>
      </c>
      <c r="DIO15" s="328">
        <f t="shared" si="1176"/>
        <v>1312</v>
      </c>
      <c r="DIP15" s="254">
        <f t="shared" si="1177"/>
        <v>12.638474135439745</v>
      </c>
      <c r="DIQ15" s="326">
        <v>861</v>
      </c>
      <c r="DIR15" s="327">
        <f t="shared" si="1178"/>
        <v>16.254483670001889</v>
      </c>
      <c r="DIS15" s="326">
        <v>446</v>
      </c>
      <c r="DIT15" s="327">
        <f t="shared" si="1179"/>
        <v>8.8351822503961959</v>
      </c>
      <c r="DIU15" s="326">
        <v>0</v>
      </c>
      <c r="DIV15" s="328">
        <f t="shared" si="1180"/>
        <v>1307</v>
      </c>
      <c r="DIW15" s="254">
        <f t="shared" si="1181"/>
        <v>12.634122764620589</v>
      </c>
      <c r="DIX15" s="326">
        <v>857</v>
      </c>
      <c r="DIY15" s="327">
        <f t="shared" si="1182"/>
        <v>16.237211064797272</v>
      </c>
      <c r="DIZ15" s="326">
        <v>443</v>
      </c>
      <c r="DJA15" s="327">
        <f t="shared" si="1183"/>
        <v>8.8054064798250842</v>
      </c>
      <c r="DJB15" s="326">
        <v>0</v>
      </c>
      <c r="DJC15" s="328">
        <f t="shared" si="1184"/>
        <v>1300</v>
      </c>
      <c r="DJD15" s="254">
        <f t="shared" si="1185"/>
        <v>12.610340479192939</v>
      </c>
      <c r="DJE15" s="326">
        <v>854</v>
      </c>
      <c r="DJF15" s="327">
        <f t="shared" si="1186"/>
        <v>16.235741444866918</v>
      </c>
      <c r="DJG15" s="326">
        <v>440</v>
      </c>
      <c r="DJH15" s="327">
        <f t="shared" si="1187"/>
        <v>8.7771793337322954</v>
      </c>
      <c r="DJI15" s="326">
        <v>0</v>
      </c>
      <c r="DJJ15" s="328">
        <f t="shared" si="1188"/>
        <v>1294</v>
      </c>
      <c r="DJK15" s="254">
        <f t="shared" si="1189"/>
        <v>12.59612576657257</v>
      </c>
      <c r="DJL15" s="326">
        <v>851</v>
      </c>
      <c r="DJM15" s="327">
        <f t="shared" si="1190"/>
        <v>16.22188333968738</v>
      </c>
      <c r="DJN15" s="326">
        <v>436</v>
      </c>
      <c r="DJO15" s="327">
        <f t="shared" si="1191"/>
        <v>8.7287287287287274</v>
      </c>
      <c r="DJP15" s="326">
        <v>0</v>
      </c>
      <c r="DJQ15" s="328">
        <f t="shared" si="1192"/>
        <v>1287</v>
      </c>
      <c r="DJR15" s="254">
        <f t="shared" si="1193"/>
        <v>12.567132116004295</v>
      </c>
      <c r="DJS15" s="326">
        <v>849</v>
      </c>
      <c r="DJT15" s="327">
        <f t="shared" si="1194"/>
        <v>16.227064220183486</v>
      </c>
      <c r="DJU15" s="326">
        <v>433</v>
      </c>
      <c r="DJV15" s="327">
        <f t="shared" si="1195"/>
        <v>8.7035175879396984</v>
      </c>
      <c r="DJW15" s="326">
        <v>0</v>
      </c>
      <c r="DJX15" s="328">
        <f t="shared" si="1196"/>
        <v>1282</v>
      </c>
      <c r="DJY15" s="254">
        <f t="shared" si="1197"/>
        <v>12.560007837758402</v>
      </c>
      <c r="DJZ15" s="326">
        <v>848</v>
      </c>
      <c r="DKA15" s="327">
        <f t="shared" si="1198"/>
        <v>16.238988893144391</v>
      </c>
      <c r="DKB15" s="326">
        <v>432</v>
      </c>
      <c r="DKC15" s="327">
        <f t="shared" si="1199"/>
        <v>8.7061668681983075</v>
      </c>
      <c r="DKD15" s="326">
        <v>0</v>
      </c>
      <c r="DKE15" s="328">
        <f t="shared" si="1200"/>
        <v>1280</v>
      </c>
      <c r="DKF15" s="254">
        <f t="shared" si="1201"/>
        <v>12.568735271013354</v>
      </c>
      <c r="DKG15" s="326">
        <v>846</v>
      </c>
      <c r="DKH15" s="327">
        <f t="shared" si="1202"/>
        <v>16.259850086488566</v>
      </c>
      <c r="DKI15" s="326">
        <v>432</v>
      </c>
      <c r="DKJ15" s="327">
        <f t="shared" si="1203"/>
        <v>8.7255099979802058</v>
      </c>
      <c r="DKK15" s="326">
        <v>0</v>
      </c>
      <c r="DKL15" s="328">
        <f t="shared" si="1204"/>
        <v>1278</v>
      </c>
      <c r="DKM15" s="254">
        <f t="shared" si="1205"/>
        <v>12.586172936773684</v>
      </c>
      <c r="DKN15" s="326">
        <v>842</v>
      </c>
      <c r="DKO15" s="327">
        <f t="shared" si="1206"/>
        <v>16.264245702144098</v>
      </c>
      <c r="DKP15" s="326">
        <v>432</v>
      </c>
      <c r="DKQ15" s="327">
        <f t="shared" si="1207"/>
        <v>8.7467098602956064</v>
      </c>
      <c r="DKR15" s="326">
        <v>0</v>
      </c>
      <c r="DKS15" s="328">
        <f t="shared" si="1208"/>
        <v>1274</v>
      </c>
      <c r="DKT15" s="254">
        <f t="shared" si="1209"/>
        <v>12.593910636615263</v>
      </c>
      <c r="DKU15" s="326">
        <v>841</v>
      </c>
      <c r="DKV15" s="327">
        <f t="shared" si="1210"/>
        <v>16.288979275614953</v>
      </c>
      <c r="DKW15" s="326">
        <v>428</v>
      </c>
      <c r="DKX15" s="327">
        <f t="shared" si="1211"/>
        <v>8.690355329949238</v>
      </c>
      <c r="DKY15" s="326">
        <v>0</v>
      </c>
      <c r="DKZ15" s="328">
        <f t="shared" si="1212"/>
        <v>1269</v>
      </c>
      <c r="DLA15" s="254">
        <f t="shared" si="1213"/>
        <v>12.579302141157811</v>
      </c>
      <c r="DLB15" s="326">
        <v>838</v>
      </c>
      <c r="DLC15" s="327">
        <f t="shared" si="1214"/>
        <v>16.271844660194173</v>
      </c>
      <c r="DLD15" s="326">
        <v>425</v>
      </c>
      <c r="DLE15" s="327">
        <f t="shared" si="1215"/>
        <v>8.6663947797716148</v>
      </c>
      <c r="DLF15" s="326">
        <v>0</v>
      </c>
      <c r="DLG15" s="328">
        <f t="shared" si="1216"/>
        <v>1263</v>
      </c>
      <c r="DLH15" s="254">
        <f t="shared" si="1217"/>
        <v>12.562164312711358</v>
      </c>
      <c r="DLI15" s="326">
        <v>835</v>
      </c>
      <c r="DLJ15" s="327">
        <f t="shared" si="1218"/>
        <v>16.27045985970382</v>
      </c>
      <c r="DLK15" s="326">
        <v>424</v>
      </c>
      <c r="DLL15" s="327">
        <f t="shared" si="1219"/>
        <v>8.6689838478838688</v>
      </c>
      <c r="DLM15" s="326">
        <v>0</v>
      </c>
      <c r="DLN15" s="328">
        <f t="shared" si="1220"/>
        <v>1259</v>
      </c>
      <c r="DLO15" s="254">
        <f t="shared" si="1221"/>
        <v>12.561109448268981</v>
      </c>
      <c r="DLP15" s="326">
        <v>830</v>
      </c>
      <c r="DLQ15" s="327">
        <f t="shared" si="1222"/>
        <v>16.239483467031892</v>
      </c>
      <c r="DLR15" s="326">
        <v>423</v>
      </c>
      <c r="DLS15" s="327">
        <f t="shared" si="1223"/>
        <v>8.6733647734262878</v>
      </c>
      <c r="DLT15" s="326">
        <v>0</v>
      </c>
      <c r="DLU15" s="328">
        <f t="shared" si="1224"/>
        <v>1253</v>
      </c>
      <c r="DLV15" s="254">
        <f t="shared" si="1225"/>
        <v>12.545054064877853</v>
      </c>
      <c r="DLW15" s="326">
        <v>826</v>
      </c>
      <c r="DLX15" s="327">
        <f t="shared" si="1226"/>
        <v>16.253443526170798</v>
      </c>
      <c r="DLY15" s="326">
        <v>423</v>
      </c>
      <c r="DLZ15" s="327">
        <f t="shared" si="1227"/>
        <v>8.6822660098522171</v>
      </c>
      <c r="DMA15" s="326">
        <v>0</v>
      </c>
      <c r="DMB15" s="328">
        <f t="shared" si="1228"/>
        <v>1249</v>
      </c>
      <c r="DMC15" s="254">
        <f t="shared" si="1229"/>
        <v>12.547719509744827</v>
      </c>
      <c r="DMD15" s="326">
        <v>822</v>
      </c>
      <c r="DME15" s="327">
        <f t="shared" si="1230"/>
        <v>16.219415943172848</v>
      </c>
      <c r="DMF15" s="326">
        <v>422</v>
      </c>
      <c r="DMG15" s="327">
        <f t="shared" si="1231"/>
        <v>8.7028253248092398</v>
      </c>
      <c r="DMH15" s="326">
        <v>0</v>
      </c>
      <c r="DMI15" s="328">
        <f t="shared" si="1232"/>
        <v>1244</v>
      </c>
      <c r="DMJ15" s="254">
        <f t="shared" si="1233"/>
        <v>12.544116164162549</v>
      </c>
      <c r="DMK15" s="326">
        <v>819</v>
      </c>
      <c r="DML15" s="327">
        <f t="shared" si="1234"/>
        <v>16.224247226624406</v>
      </c>
      <c r="DMM15" s="326">
        <v>419</v>
      </c>
      <c r="DMN15" s="327">
        <f t="shared" si="1235"/>
        <v>8.6821384169084119</v>
      </c>
      <c r="DMO15" s="326">
        <v>0</v>
      </c>
      <c r="DMP15" s="328">
        <f t="shared" si="1236"/>
        <v>1238</v>
      </c>
      <c r="DMQ15" s="254">
        <f t="shared" si="1237"/>
        <v>12.537978529471339</v>
      </c>
      <c r="DMR15" s="326">
        <v>815</v>
      </c>
      <c r="DMS15" s="327">
        <f t="shared" si="1238"/>
        <v>16.222133757961785</v>
      </c>
      <c r="DMT15" s="326">
        <v>416</v>
      </c>
      <c r="DMU15" s="327">
        <f t="shared" si="1239"/>
        <v>8.6486486486486491</v>
      </c>
      <c r="DMV15" s="326">
        <v>0</v>
      </c>
      <c r="DMW15" s="328">
        <f t="shared" si="1240"/>
        <v>1231</v>
      </c>
      <c r="DMX15" s="254">
        <f t="shared" si="1241"/>
        <v>12.517795403701443</v>
      </c>
      <c r="DMY15" s="326">
        <v>814</v>
      </c>
      <c r="DMZ15" s="327">
        <f t="shared" si="1242"/>
        <v>16.260487415101878</v>
      </c>
      <c r="DNA15" s="326">
        <v>414</v>
      </c>
      <c r="DNB15" s="327">
        <f t="shared" si="1243"/>
        <v>8.6412022542266751</v>
      </c>
      <c r="DNC15" s="326">
        <v>0</v>
      </c>
      <c r="DND15" s="328">
        <f t="shared" si="1244"/>
        <v>1228</v>
      </c>
      <c r="DNE15" s="254">
        <f t="shared" si="1245"/>
        <v>12.53444932122078</v>
      </c>
      <c r="DNF15" s="326">
        <v>810</v>
      </c>
      <c r="DNG15" s="327">
        <f t="shared" si="1246"/>
        <v>16.261794820317206</v>
      </c>
      <c r="DNH15" s="326">
        <v>412</v>
      </c>
      <c r="DNI15" s="327">
        <f t="shared" si="1247"/>
        <v>8.6264656616415412</v>
      </c>
      <c r="DNJ15" s="326">
        <v>0</v>
      </c>
      <c r="DNK15" s="328">
        <f t="shared" si="1248"/>
        <v>1222</v>
      </c>
      <c r="DNL15" s="254">
        <f t="shared" si="1249"/>
        <v>12.524341498411399</v>
      </c>
      <c r="DNM15" s="326">
        <v>808</v>
      </c>
      <c r="DNN15" s="327">
        <f t="shared" si="1250"/>
        <v>16.260817065808009</v>
      </c>
      <c r="DNO15" s="326">
        <v>410</v>
      </c>
      <c r="DNP15" s="327">
        <f t="shared" si="1251"/>
        <v>8.6333965045272691</v>
      </c>
      <c r="DNQ15" s="326">
        <v>0</v>
      </c>
      <c r="DNR15" s="328">
        <f t="shared" si="1252"/>
        <v>1218</v>
      </c>
      <c r="DNS15" s="254">
        <f t="shared" si="1253"/>
        <v>12.533443095287097</v>
      </c>
      <c r="DNT15" s="326">
        <v>805</v>
      </c>
      <c r="DNU15" s="327">
        <f t="shared" si="1254"/>
        <v>16.262626262626263</v>
      </c>
      <c r="DNV15" s="326">
        <v>410</v>
      </c>
      <c r="DNW15" s="327">
        <f t="shared" si="1255"/>
        <v>8.6644125105663559</v>
      </c>
      <c r="DNX15" s="326">
        <v>0</v>
      </c>
      <c r="DNY15" s="328">
        <f t="shared" si="1256"/>
        <v>1215</v>
      </c>
      <c r="DNZ15" s="254">
        <f t="shared" si="1257"/>
        <v>12.549060111547201</v>
      </c>
      <c r="DOA15" s="326">
        <v>802</v>
      </c>
      <c r="DOB15" s="327">
        <f t="shared" si="1258"/>
        <v>16.277653744672214</v>
      </c>
      <c r="DOC15" s="326">
        <v>408</v>
      </c>
      <c r="DOD15" s="327">
        <f t="shared" si="1259"/>
        <v>8.6495654017383927</v>
      </c>
      <c r="DOE15" s="326">
        <v>0</v>
      </c>
      <c r="DOF15" s="328">
        <f t="shared" si="1260"/>
        <v>1210</v>
      </c>
      <c r="DOG15" s="254">
        <f t="shared" si="1261"/>
        <v>12.546661136457901</v>
      </c>
      <c r="DOH15" s="326">
        <v>800</v>
      </c>
      <c r="DOI15" s="327">
        <f t="shared" si="1262"/>
        <v>16.293279022403258</v>
      </c>
      <c r="DOJ15" s="326">
        <v>406</v>
      </c>
      <c r="DOK15" s="327">
        <f t="shared" si="1263"/>
        <v>8.6419753086419746</v>
      </c>
      <c r="DOL15" s="326">
        <v>0</v>
      </c>
      <c r="DOM15" s="328">
        <f t="shared" si="1264"/>
        <v>1206</v>
      </c>
      <c r="DON15" s="254">
        <f t="shared" si="1265"/>
        <v>12.552039966694423</v>
      </c>
      <c r="DOO15" s="326">
        <v>793</v>
      </c>
      <c r="DOP15" s="327">
        <f t="shared" si="1266"/>
        <v>16.230045026606632</v>
      </c>
      <c r="DOQ15" s="326">
        <v>403</v>
      </c>
      <c r="DOR15" s="327">
        <f t="shared" si="1267"/>
        <v>8.6425048252198149</v>
      </c>
      <c r="DOS15" s="326">
        <v>0</v>
      </c>
      <c r="DOT15" s="328">
        <f t="shared" si="1268"/>
        <v>1196</v>
      </c>
      <c r="DOU15" s="254">
        <f t="shared" si="1269"/>
        <v>12.524871714315635</v>
      </c>
      <c r="DOV15" s="326">
        <v>792</v>
      </c>
      <c r="DOW15" s="327">
        <f t="shared" si="1270"/>
        <v>16.289592760180994</v>
      </c>
      <c r="DOX15" s="326">
        <v>403</v>
      </c>
      <c r="DOY15" s="327">
        <f t="shared" si="1271"/>
        <v>8.6928386540120783</v>
      </c>
      <c r="DOZ15" s="326">
        <v>0</v>
      </c>
      <c r="DPA15" s="328">
        <f t="shared" si="1272"/>
        <v>1195</v>
      </c>
      <c r="DPB15" s="254">
        <f t="shared" si="1273"/>
        <v>12.581596125500106</v>
      </c>
      <c r="DPC15" s="326">
        <v>786</v>
      </c>
      <c r="DPD15" s="327">
        <f t="shared" si="1274"/>
        <v>16.273291925465838</v>
      </c>
      <c r="DPE15" s="326">
        <v>403</v>
      </c>
      <c r="DPF15" s="327">
        <f t="shared" si="1275"/>
        <v>8.7418655097613893</v>
      </c>
      <c r="DPG15" s="326">
        <v>0</v>
      </c>
      <c r="DPH15" s="328">
        <f t="shared" si="1276"/>
        <v>1189</v>
      </c>
      <c r="DPI15" s="254">
        <f t="shared" si="1277"/>
        <v>12.595338983050846</v>
      </c>
      <c r="DPJ15" s="326">
        <v>783</v>
      </c>
      <c r="DPK15" s="327">
        <f t="shared" si="1278"/>
        <v>16.298917568692755</v>
      </c>
      <c r="DPL15" s="326">
        <v>401</v>
      </c>
      <c r="DPM15" s="327">
        <f t="shared" si="1279"/>
        <v>8.7344805053365278</v>
      </c>
      <c r="DPN15" s="326">
        <v>0</v>
      </c>
      <c r="DPO15" s="328">
        <f t="shared" si="1280"/>
        <v>1184</v>
      </c>
      <c r="DPP15" s="254">
        <f t="shared" si="1281"/>
        <v>12.602448110697178</v>
      </c>
      <c r="DPQ15" s="326">
        <v>781</v>
      </c>
      <c r="DPR15" s="327">
        <f t="shared" si="1282"/>
        <v>16.338912133891213</v>
      </c>
      <c r="DPS15" s="326">
        <v>400</v>
      </c>
      <c r="DPT15" s="327">
        <f t="shared" si="1283"/>
        <v>8.7738539153323103</v>
      </c>
      <c r="DPU15" s="326">
        <v>0</v>
      </c>
      <c r="DPV15" s="328">
        <f t="shared" si="1284"/>
        <v>1181</v>
      </c>
      <c r="DPW15" s="254">
        <f t="shared" si="1285"/>
        <v>12.645893564621479</v>
      </c>
      <c r="DPX15" s="326">
        <v>778</v>
      </c>
      <c r="DPY15" s="327">
        <f t="shared" si="1286"/>
        <v>16.330814441645675</v>
      </c>
      <c r="DPZ15" s="326">
        <v>398</v>
      </c>
      <c r="DQA15" s="327">
        <f t="shared" si="1287"/>
        <v>8.7955801104972373</v>
      </c>
      <c r="DQB15" s="326">
        <v>0</v>
      </c>
      <c r="DQC15" s="328">
        <f t="shared" si="1288"/>
        <v>1176</v>
      </c>
      <c r="DQD15" s="254">
        <f t="shared" si="1289"/>
        <v>12.660135644310474</v>
      </c>
      <c r="DQE15" s="326">
        <v>775</v>
      </c>
      <c r="DQF15" s="327">
        <f t="shared" si="1290"/>
        <v>16.322662173546757</v>
      </c>
      <c r="DQG15" s="326">
        <v>393</v>
      </c>
      <c r="DQH15" s="327">
        <f t="shared" si="1291"/>
        <v>8.7527839643652552</v>
      </c>
      <c r="DQI15" s="326">
        <v>0</v>
      </c>
      <c r="DQJ15" s="328">
        <f t="shared" si="1292"/>
        <v>1168</v>
      </c>
      <c r="DQK15" s="254">
        <f t="shared" si="1293"/>
        <v>12.643429313704265</v>
      </c>
      <c r="DQL15" s="326">
        <v>771</v>
      </c>
      <c r="DQM15" s="327">
        <f t="shared" si="1294"/>
        <v>16.327827191867854</v>
      </c>
      <c r="DQN15" s="326">
        <v>391</v>
      </c>
      <c r="DQO15" s="327">
        <f t="shared" si="1295"/>
        <v>8.7707492148945718</v>
      </c>
      <c r="DQP15" s="326">
        <v>0</v>
      </c>
      <c r="DQQ15" s="328">
        <f t="shared" si="1296"/>
        <v>1162</v>
      </c>
      <c r="DQR15" s="254">
        <f t="shared" si="1297"/>
        <v>12.657952069716776</v>
      </c>
      <c r="DQS15" s="326">
        <v>766</v>
      </c>
      <c r="DQT15" s="327">
        <f t="shared" si="1298"/>
        <v>16.301340710789532</v>
      </c>
      <c r="DQU15" s="326">
        <v>389</v>
      </c>
      <c r="DQV15" s="327">
        <f t="shared" si="1299"/>
        <v>8.7850045167118331</v>
      </c>
      <c r="DQW15" s="326">
        <v>0</v>
      </c>
      <c r="DQX15" s="328">
        <f t="shared" si="1300"/>
        <v>1155</v>
      </c>
      <c r="DQY15" s="254">
        <f t="shared" si="1301"/>
        <v>12.654760600416349</v>
      </c>
      <c r="DQZ15" s="326">
        <v>763</v>
      </c>
      <c r="DRA15" s="327">
        <f t="shared" si="1302"/>
        <v>16.299935911130099</v>
      </c>
      <c r="DRB15" s="326">
        <v>386</v>
      </c>
      <c r="DRC15" s="327">
        <f t="shared" si="1303"/>
        <v>8.7847064178425125</v>
      </c>
      <c r="DRD15" s="326">
        <v>0</v>
      </c>
      <c r="DRE15" s="328">
        <f t="shared" si="1304"/>
        <v>1149</v>
      </c>
      <c r="DRF15" s="254">
        <f t="shared" si="1305"/>
        <v>12.661157024793388</v>
      </c>
      <c r="DRG15" s="326">
        <v>758</v>
      </c>
      <c r="DRH15" s="327">
        <f t="shared" si="1306"/>
        <v>16.322136089577949</v>
      </c>
      <c r="DRI15" s="326">
        <v>384</v>
      </c>
      <c r="DRJ15" s="327">
        <f t="shared" si="1307"/>
        <v>8.8073394495412849</v>
      </c>
      <c r="DRK15" s="326">
        <v>0</v>
      </c>
      <c r="DRL15" s="328">
        <f t="shared" si="1308"/>
        <v>1142</v>
      </c>
      <c r="DRM15" s="254">
        <f t="shared" si="1309"/>
        <v>12.683251888049757</v>
      </c>
      <c r="DRN15" s="326">
        <v>753</v>
      </c>
      <c r="DRO15" s="327">
        <f t="shared" si="1310"/>
        <v>16.326973113616653</v>
      </c>
      <c r="DRP15" s="326">
        <v>384</v>
      </c>
      <c r="DRQ15" s="327">
        <f t="shared" si="1311"/>
        <v>8.8479262672811068</v>
      </c>
      <c r="DRR15" s="326">
        <v>0</v>
      </c>
      <c r="DRS15" s="328">
        <f t="shared" si="1312"/>
        <v>1137</v>
      </c>
      <c r="DRT15" s="254">
        <f t="shared" si="1313"/>
        <v>12.701072386058982</v>
      </c>
      <c r="DRU15" s="326">
        <v>749</v>
      </c>
      <c r="DRV15" s="327">
        <f t="shared" si="1314"/>
        <v>16.350141890416939</v>
      </c>
      <c r="DRW15" s="326">
        <v>383</v>
      </c>
      <c r="DRX15" s="327">
        <f t="shared" si="1315"/>
        <v>8.8925005804504291</v>
      </c>
      <c r="DRY15" s="326">
        <v>0</v>
      </c>
      <c r="DRZ15" s="328">
        <f t="shared" si="1316"/>
        <v>1132</v>
      </c>
      <c r="DSA15" s="254">
        <f t="shared" si="1317"/>
        <v>12.736273627362738</v>
      </c>
      <c r="DSB15" s="326">
        <v>747</v>
      </c>
      <c r="DSC15" s="327">
        <f t="shared" si="1318"/>
        <v>16.377987283490462</v>
      </c>
      <c r="DSD15" s="326">
        <v>381</v>
      </c>
      <c r="DSE15" s="327">
        <f t="shared" si="1319"/>
        <v>8.8977113498365252</v>
      </c>
      <c r="DSF15" s="326">
        <v>0</v>
      </c>
      <c r="DSG15" s="328">
        <f t="shared" si="1320"/>
        <v>1128</v>
      </c>
      <c r="DSH15" s="254">
        <f t="shared" si="1321"/>
        <v>12.755852086396018</v>
      </c>
      <c r="DSI15" s="326">
        <v>745</v>
      </c>
      <c r="DSJ15" s="327">
        <f t="shared" si="1322"/>
        <v>16.435031987646152</v>
      </c>
      <c r="DSK15" s="326">
        <v>379</v>
      </c>
      <c r="DSL15" s="327">
        <f t="shared" si="1323"/>
        <v>8.9113566893957206</v>
      </c>
      <c r="DSM15" s="326">
        <v>0</v>
      </c>
      <c r="DSN15" s="328">
        <f t="shared" si="1324"/>
        <v>1124</v>
      </c>
      <c r="DSO15" s="254">
        <f t="shared" si="1325"/>
        <v>12.793079899840656</v>
      </c>
      <c r="DSP15" s="326">
        <v>737</v>
      </c>
      <c r="DSQ15" s="327">
        <f t="shared" si="1326"/>
        <v>16.374139080204401</v>
      </c>
      <c r="DSR15" s="326">
        <v>376</v>
      </c>
      <c r="DSS15" s="327">
        <f t="shared" si="1327"/>
        <v>8.9099526066350716</v>
      </c>
      <c r="DST15" s="326">
        <v>0</v>
      </c>
      <c r="DSU15" s="328">
        <f t="shared" si="1328"/>
        <v>1113</v>
      </c>
      <c r="DSV15" s="254">
        <f t="shared" si="1329"/>
        <v>12.762297901616787</v>
      </c>
      <c r="DSW15" s="326">
        <v>733</v>
      </c>
      <c r="DSX15" s="327">
        <f t="shared" si="1330"/>
        <v>16.372570918025463</v>
      </c>
      <c r="DSY15" s="326">
        <v>374</v>
      </c>
      <c r="DSZ15" s="327">
        <f t="shared" si="1331"/>
        <v>8.9217557251908399</v>
      </c>
      <c r="DTA15" s="326">
        <v>0</v>
      </c>
      <c r="DTB15" s="328">
        <f t="shared" si="1332"/>
        <v>1107</v>
      </c>
      <c r="DTC15" s="254">
        <f t="shared" si="1333"/>
        <v>12.769638943361402</v>
      </c>
      <c r="DTD15" s="326">
        <v>727</v>
      </c>
      <c r="DTE15" s="327">
        <f t="shared" si="1334"/>
        <v>16.333408222871267</v>
      </c>
      <c r="DTF15" s="326">
        <v>368</v>
      </c>
      <c r="DTG15" s="327">
        <f t="shared" si="1335"/>
        <v>8.8717454194792662</v>
      </c>
      <c r="DTH15" s="326">
        <v>0</v>
      </c>
      <c r="DTI15" s="328">
        <f t="shared" si="1336"/>
        <v>1095</v>
      </c>
      <c r="DTJ15" s="254">
        <f t="shared" si="1337"/>
        <v>12.734038841725781</v>
      </c>
      <c r="DTK15" s="326">
        <v>724</v>
      </c>
      <c r="DTL15" s="327">
        <f t="shared" si="1338"/>
        <v>16.357885223678263</v>
      </c>
      <c r="DTM15" s="326">
        <v>361</v>
      </c>
      <c r="DTN15" s="327">
        <f t="shared" si="1339"/>
        <v>8.7855926016062309</v>
      </c>
      <c r="DTO15" s="326">
        <v>0</v>
      </c>
      <c r="DTP15" s="328">
        <f t="shared" si="1340"/>
        <v>1085</v>
      </c>
      <c r="DTQ15" s="254">
        <f t="shared" si="1341"/>
        <v>12.712360867018161</v>
      </c>
      <c r="DTR15" s="326">
        <v>722</v>
      </c>
      <c r="DTS15" s="327">
        <f t="shared" si="1342"/>
        <v>16.427758816837315</v>
      </c>
      <c r="DTT15" s="326">
        <v>357</v>
      </c>
      <c r="DTU15" s="327">
        <f t="shared" si="1343"/>
        <v>8.7521451336111795</v>
      </c>
      <c r="DTV15" s="326">
        <v>0</v>
      </c>
      <c r="DTW15" s="328">
        <f t="shared" si="1344"/>
        <v>1079</v>
      </c>
      <c r="DTX15" s="254">
        <f t="shared" si="1345"/>
        <v>12.733065848477695</v>
      </c>
      <c r="DTY15" s="326">
        <v>720</v>
      </c>
      <c r="DTZ15" s="327">
        <f t="shared" si="1346"/>
        <v>16.509974776427423</v>
      </c>
      <c r="DUA15" s="326">
        <v>355</v>
      </c>
      <c r="DUB15" s="327">
        <f t="shared" si="1347"/>
        <v>8.7675969375154352</v>
      </c>
      <c r="DUC15" s="326">
        <v>0</v>
      </c>
      <c r="DUD15" s="328">
        <f t="shared" si="1348"/>
        <v>1075</v>
      </c>
      <c r="DUE15" s="254">
        <f t="shared" si="1349"/>
        <v>12.782401902497028</v>
      </c>
      <c r="DUF15" s="326">
        <v>715</v>
      </c>
      <c r="DUG15" s="327">
        <f t="shared" si="1350"/>
        <v>16.520332717190389</v>
      </c>
      <c r="DUH15" s="326">
        <v>352</v>
      </c>
      <c r="DUI15" s="327">
        <f t="shared" si="1351"/>
        <v>8.7780548628428932</v>
      </c>
      <c r="DUJ15" s="326">
        <v>0</v>
      </c>
      <c r="DUK15" s="328">
        <f t="shared" si="1352"/>
        <v>1067</v>
      </c>
      <c r="DUL15" s="254">
        <f t="shared" si="1353"/>
        <v>12.796833773087071</v>
      </c>
      <c r="DUM15" s="326">
        <v>710</v>
      </c>
      <c r="DUN15" s="327">
        <f t="shared" si="1354"/>
        <v>16.546259613143789</v>
      </c>
      <c r="DUO15" s="326">
        <v>349</v>
      </c>
      <c r="DUP15" s="327">
        <f t="shared" si="1355"/>
        <v>8.7732528908999488</v>
      </c>
      <c r="DUQ15" s="326">
        <v>0</v>
      </c>
      <c r="DUR15" s="328">
        <f t="shared" si="1356"/>
        <v>1059</v>
      </c>
      <c r="DUS15" s="254">
        <f t="shared" si="1357"/>
        <v>12.806869028903131</v>
      </c>
      <c r="DUT15" s="326">
        <v>705</v>
      </c>
      <c r="DUU15" s="327">
        <f t="shared" si="1358"/>
        <v>16.564849624060152</v>
      </c>
      <c r="DUV15" s="326">
        <v>348</v>
      </c>
      <c r="DUW15" s="327">
        <f t="shared" si="1359"/>
        <v>8.803440424993676</v>
      </c>
      <c r="DUX15" s="326">
        <v>0</v>
      </c>
      <c r="DUY15" s="328">
        <f t="shared" si="1360"/>
        <v>1053</v>
      </c>
      <c r="DUZ15" s="254">
        <f t="shared" si="1361"/>
        <v>12.827384577902301</v>
      </c>
      <c r="DVA15" s="326">
        <v>702</v>
      </c>
      <c r="DVB15" s="327">
        <f t="shared" si="1362"/>
        <v>16.572237960339944</v>
      </c>
      <c r="DVC15" s="326">
        <v>345</v>
      </c>
      <c r="DVD15" s="327">
        <f t="shared" si="1363"/>
        <v>8.7898089171974512</v>
      </c>
      <c r="DVE15" s="326">
        <v>0</v>
      </c>
      <c r="DVF15" s="328">
        <f t="shared" si="1364"/>
        <v>1047</v>
      </c>
      <c r="DVG15" s="254">
        <f t="shared" si="1365"/>
        <v>12.829310133562064</v>
      </c>
      <c r="DVH15" s="326">
        <v>699</v>
      </c>
      <c r="DVI15" s="327">
        <f t="shared" si="1366"/>
        <v>16.615165200855717</v>
      </c>
      <c r="DVJ15" s="326">
        <v>344</v>
      </c>
      <c r="DVK15" s="327">
        <f t="shared" si="1367"/>
        <v>8.8159917990773966</v>
      </c>
      <c r="DVL15" s="326">
        <v>0</v>
      </c>
      <c r="DVM15" s="328">
        <f t="shared" si="1368"/>
        <v>1043</v>
      </c>
      <c r="DVN15" s="254">
        <f t="shared" si="1369"/>
        <v>12.86225181896658</v>
      </c>
      <c r="DVO15" s="326">
        <v>696</v>
      </c>
      <c r="DVP15" s="327">
        <f t="shared" si="1370"/>
        <v>16.694650995442554</v>
      </c>
      <c r="DVQ15" s="326">
        <v>342</v>
      </c>
      <c r="DVR15" s="327">
        <f t="shared" si="1371"/>
        <v>8.8417786970010344</v>
      </c>
      <c r="DVS15" s="326">
        <v>0</v>
      </c>
      <c r="DVT15" s="328">
        <f t="shared" si="1372"/>
        <v>1038</v>
      </c>
      <c r="DVU15" s="254">
        <f t="shared" si="1373"/>
        <v>12.915266890630834</v>
      </c>
      <c r="DVV15" s="326">
        <v>686</v>
      </c>
      <c r="DVW15" s="327">
        <f t="shared" si="1374"/>
        <v>16.630303030303033</v>
      </c>
      <c r="DVX15" s="326">
        <v>340</v>
      </c>
      <c r="DVY15" s="327">
        <f t="shared" si="1375"/>
        <v>8.8472547488940929</v>
      </c>
      <c r="DVZ15" s="326">
        <v>0</v>
      </c>
      <c r="DWA15" s="328">
        <f t="shared" si="1376"/>
        <v>1026</v>
      </c>
      <c r="DWB15" s="254">
        <f t="shared" si="1377"/>
        <v>12.876506024096384</v>
      </c>
      <c r="DWC15" s="326">
        <v>681</v>
      </c>
      <c r="DWD15" s="327">
        <f t="shared" si="1378"/>
        <v>16.642228739002931</v>
      </c>
      <c r="DWE15" s="326">
        <v>338</v>
      </c>
      <c r="DWF15" s="327">
        <f t="shared" si="1379"/>
        <v>8.859764089121887</v>
      </c>
      <c r="DWG15" s="326">
        <v>0</v>
      </c>
      <c r="DWH15" s="328">
        <f t="shared" si="1380"/>
        <v>1019</v>
      </c>
      <c r="DWI15" s="254">
        <f t="shared" si="1381"/>
        <v>12.887315037308714</v>
      </c>
      <c r="DWJ15" s="326">
        <v>676</v>
      </c>
      <c r="DWK15" s="327">
        <f t="shared" si="1382"/>
        <v>16.66255854079369</v>
      </c>
      <c r="DWL15" s="326">
        <v>336</v>
      </c>
      <c r="DWM15" s="327">
        <f t="shared" si="1383"/>
        <v>8.9006622516556284</v>
      </c>
      <c r="DWN15" s="326">
        <v>0</v>
      </c>
      <c r="DWO15" s="328">
        <f t="shared" si="1384"/>
        <v>1012</v>
      </c>
      <c r="DWP15" s="254">
        <f t="shared" si="1385"/>
        <v>12.921348314606742</v>
      </c>
      <c r="DWQ15" s="326">
        <v>674</v>
      </c>
      <c r="DWR15" s="327">
        <f t="shared" si="1386"/>
        <v>16.707982151710461</v>
      </c>
      <c r="DWS15" s="326">
        <v>335</v>
      </c>
      <c r="DWT15" s="327">
        <f t="shared" si="1387"/>
        <v>8.954824913124833</v>
      </c>
      <c r="DWU15" s="326">
        <v>0</v>
      </c>
      <c r="DWV15" s="328">
        <f t="shared" si="1388"/>
        <v>1009</v>
      </c>
      <c r="DWW15" s="254">
        <f t="shared" si="1389"/>
        <v>12.977491961414792</v>
      </c>
      <c r="DWX15" s="326">
        <v>667</v>
      </c>
      <c r="DWY15" s="327">
        <f t="shared" si="1390"/>
        <v>16.670832291927017</v>
      </c>
      <c r="DWZ15" s="326">
        <v>331</v>
      </c>
      <c r="DXA15" s="327">
        <f t="shared" si="1391"/>
        <v>8.9338731443994597</v>
      </c>
      <c r="DXB15" s="326">
        <v>0</v>
      </c>
      <c r="DXC15" s="328">
        <f t="shared" si="1392"/>
        <v>998</v>
      </c>
      <c r="DXD15" s="254">
        <f t="shared" si="1393"/>
        <v>12.950947313781469</v>
      </c>
      <c r="DXE15" s="326">
        <v>662</v>
      </c>
      <c r="DXF15" s="327">
        <f t="shared" si="1394"/>
        <v>16.721394291487748</v>
      </c>
      <c r="DXG15" s="326">
        <v>329</v>
      </c>
      <c r="DXH15" s="327">
        <f t="shared" si="1395"/>
        <v>8.9450788471995661</v>
      </c>
      <c r="DXI15" s="326">
        <v>0</v>
      </c>
      <c r="DXJ15" s="328">
        <f t="shared" si="1396"/>
        <v>991</v>
      </c>
      <c r="DXK15" s="254">
        <f t="shared" si="1397"/>
        <v>12.976299594081445</v>
      </c>
      <c r="DXL15" s="326">
        <v>655</v>
      </c>
      <c r="DXM15" s="327">
        <f t="shared" si="1398"/>
        <v>16.653953724891942</v>
      </c>
      <c r="DXN15" s="326">
        <v>326</v>
      </c>
      <c r="DXO15" s="327">
        <f t="shared" si="1399"/>
        <v>8.9782429082897277</v>
      </c>
      <c r="DXP15" s="326">
        <v>0</v>
      </c>
      <c r="DXQ15" s="328">
        <f t="shared" si="1400"/>
        <v>981</v>
      </c>
      <c r="DXR15" s="254">
        <f t="shared" si="1401"/>
        <v>12.969328397673188</v>
      </c>
      <c r="DXS15" s="326">
        <v>650</v>
      </c>
      <c r="DXT15" s="327">
        <f t="shared" si="1402"/>
        <v>16.67949704901206</v>
      </c>
      <c r="DXU15" s="326">
        <v>323</v>
      </c>
      <c r="DXV15" s="327">
        <f t="shared" si="1403"/>
        <v>8.9997213708553918</v>
      </c>
      <c r="DXW15" s="326">
        <v>0</v>
      </c>
      <c r="DXX15" s="328">
        <f t="shared" si="1404"/>
        <v>973</v>
      </c>
      <c r="DXY15" s="254">
        <f t="shared" si="1405"/>
        <v>12.997595511621693</v>
      </c>
      <c r="DXZ15" s="326">
        <v>637</v>
      </c>
      <c r="DYA15" s="327">
        <f t="shared" si="1406"/>
        <v>16.554054054054053</v>
      </c>
      <c r="DYB15" s="326">
        <v>315</v>
      </c>
      <c r="DYC15" s="327">
        <f t="shared" si="1407"/>
        <v>8.8607594936708853</v>
      </c>
      <c r="DYD15" s="326">
        <v>0</v>
      </c>
      <c r="DYE15" s="328">
        <f t="shared" si="1408"/>
        <v>952</v>
      </c>
      <c r="DYF15" s="254">
        <f t="shared" si="1409"/>
        <v>12.859651492638118</v>
      </c>
      <c r="DYG15" s="326">
        <v>631</v>
      </c>
      <c r="DYH15" s="327">
        <f t="shared" si="1410"/>
        <v>16.592164080988695</v>
      </c>
      <c r="DYI15" s="326">
        <v>310</v>
      </c>
      <c r="DYJ15" s="327">
        <f t="shared" si="1411"/>
        <v>8.8319088319088319</v>
      </c>
      <c r="DYK15" s="326">
        <v>0</v>
      </c>
      <c r="DYL15" s="328">
        <f t="shared" si="1412"/>
        <v>941</v>
      </c>
      <c r="DYM15" s="254">
        <f t="shared" si="1413"/>
        <v>12.867496239573361</v>
      </c>
      <c r="DYN15" s="326">
        <v>625</v>
      </c>
      <c r="DYO15" s="327">
        <f t="shared" si="1414"/>
        <v>16.573853089366217</v>
      </c>
      <c r="DYP15" s="326">
        <v>310</v>
      </c>
      <c r="DYQ15" s="327">
        <f t="shared" si="1415"/>
        <v>8.9131684876365735</v>
      </c>
      <c r="DYR15" s="326">
        <v>0</v>
      </c>
      <c r="DYS15" s="328">
        <f t="shared" si="1416"/>
        <v>935</v>
      </c>
      <c r="DYT15" s="254">
        <f t="shared" si="1417"/>
        <v>12.898330804248861</v>
      </c>
      <c r="DYU15" s="326">
        <v>618</v>
      </c>
      <c r="DYV15" s="327">
        <f t="shared" si="1418"/>
        <v>16.581701100080494</v>
      </c>
      <c r="DYW15" s="326">
        <v>304</v>
      </c>
      <c r="DYX15" s="327">
        <f t="shared" si="1419"/>
        <v>8.8681446907817971</v>
      </c>
      <c r="DYY15" s="326">
        <v>0</v>
      </c>
      <c r="DYZ15" s="328">
        <f t="shared" si="1420"/>
        <v>922</v>
      </c>
      <c r="DZA15" s="254">
        <f t="shared" si="1421"/>
        <v>12.886093640810623</v>
      </c>
      <c r="DZB15" s="326">
        <v>611</v>
      </c>
      <c r="DZC15" s="327">
        <f t="shared" si="1422"/>
        <v>16.535859269282817</v>
      </c>
      <c r="DZD15" s="326">
        <v>300</v>
      </c>
      <c r="DZE15" s="327">
        <f t="shared" si="1423"/>
        <v>8.8495575221238933</v>
      </c>
      <c r="DZF15" s="326">
        <v>0</v>
      </c>
      <c r="DZG15" s="328">
        <f t="shared" si="1424"/>
        <v>911</v>
      </c>
      <c r="DZH15" s="254">
        <f t="shared" si="1425"/>
        <v>12.858151023288638</v>
      </c>
      <c r="DZI15" s="326">
        <v>607</v>
      </c>
      <c r="DZJ15" s="327">
        <f t="shared" si="1426"/>
        <v>16.580169352635892</v>
      </c>
      <c r="DZK15" s="326">
        <v>297</v>
      </c>
      <c r="DZL15" s="327">
        <f t="shared" si="1427"/>
        <v>8.8975434391851405</v>
      </c>
      <c r="DZM15" s="326">
        <v>0</v>
      </c>
      <c r="DZN15" s="328">
        <f t="shared" si="1428"/>
        <v>904</v>
      </c>
      <c r="DZO15" s="254">
        <f t="shared" si="1429"/>
        <v>12.916130875839404</v>
      </c>
      <c r="DZP15" s="326">
        <v>597</v>
      </c>
      <c r="DZQ15" s="327">
        <f t="shared" si="1430"/>
        <v>16.55115054061547</v>
      </c>
      <c r="DZR15" s="326">
        <v>291</v>
      </c>
      <c r="DZS15" s="327">
        <f t="shared" si="1431"/>
        <v>8.8369268144549036</v>
      </c>
      <c r="DZT15" s="326">
        <v>0</v>
      </c>
      <c r="DZU15" s="328">
        <f t="shared" si="1432"/>
        <v>888</v>
      </c>
      <c r="DZV15" s="254">
        <f t="shared" si="1433"/>
        <v>12.869565217391305</v>
      </c>
      <c r="DZW15" s="326">
        <v>590</v>
      </c>
      <c r="DZX15" s="327">
        <f t="shared" si="1434"/>
        <v>16.61503801745987</v>
      </c>
      <c r="DZY15" s="326">
        <v>287</v>
      </c>
      <c r="DZZ15" s="327">
        <f t="shared" si="1435"/>
        <v>8.8717156105100461</v>
      </c>
      <c r="EAA15" s="326">
        <v>0</v>
      </c>
      <c r="EAB15" s="328">
        <f t="shared" si="1436"/>
        <v>877</v>
      </c>
      <c r="EAC15" s="254">
        <f t="shared" si="1437"/>
        <v>12.923666371942232</v>
      </c>
      <c r="EAD15" s="326">
        <v>586</v>
      </c>
      <c r="EAE15" s="327">
        <f t="shared" si="1438"/>
        <v>16.709438266324494</v>
      </c>
      <c r="EAF15" s="326">
        <v>282</v>
      </c>
      <c r="EAG15" s="327">
        <f t="shared" si="1439"/>
        <v>8.8401253918495293</v>
      </c>
      <c r="EAH15" s="326">
        <v>0</v>
      </c>
      <c r="EAI15" s="328">
        <f t="shared" si="1440"/>
        <v>868</v>
      </c>
      <c r="EAJ15" s="254">
        <f t="shared" si="1441"/>
        <v>12.961027325668208</v>
      </c>
      <c r="EAK15" s="326">
        <v>580</v>
      </c>
      <c r="EAL15" s="327">
        <f t="shared" si="1442"/>
        <v>16.738816738816737</v>
      </c>
      <c r="EAM15" s="326">
        <v>276</v>
      </c>
      <c r="EAN15" s="327">
        <f t="shared" si="1443"/>
        <v>8.7870105062082136</v>
      </c>
      <c r="EAO15" s="326">
        <v>0</v>
      </c>
      <c r="EAP15" s="328">
        <f t="shared" si="1444"/>
        <v>856</v>
      </c>
      <c r="EAQ15" s="254">
        <f t="shared" si="1445"/>
        <v>12.957917045110506</v>
      </c>
      <c r="EAR15" s="326">
        <v>575</v>
      </c>
      <c r="EAS15" s="327">
        <f t="shared" si="1446"/>
        <v>16.812865497076025</v>
      </c>
      <c r="EAT15" s="326">
        <v>275</v>
      </c>
      <c r="EAU15" s="327">
        <f t="shared" si="1447"/>
        <v>8.89967637540453</v>
      </c>
      <c r="EAV15" s="326">
        <v>0</v>
      </c>
      <c r="EAW15" s="328">
        <f t="shared" si="1448"/>
        <v>850</v>
      </c>
      <c r="EAX15" s="254">
        <f t="shared" si="1449"/>
        <v>13.056835637480798</v>
      </c>
      <c r="EAY15" s="326">
        <v>563</v>
      </c>
      <c r="EAZ15" s="327">
        <f t="shared" si="1450"/>
        <v>16.65680473372781</v>
      </c>
      <c r="EBA15" s="326">
        <v>270</v>
      </c>
      <c r="EBB15" s="327">
        <f t="shared" si="1451"/>
        <v>8.8991430454845091</v>
      </c>
      <c r="EBC15" s="326">
        <v>0</v>
      </c>
      <c r="EBD15" s="328">
        <f t="shared" si="1452"/>
        <v>833</v>
      </c>
      <c r="EBE15" s="254">
        <f t="shared" si="1453"/>
        <v>12.987215466167759</v>
      </c>
      <c r="EBF15" s="326">
        <v>555</v>
      </c>
      <c r="EBG15" s="327">
        <f t="shared" si="1454"/>
        <v>16.68169522091975</v>
      </c>
      <c r="EBH15" s="326">
        <v>266</v>
      </c>
      <c r="EBI15" s="327">
        <f t="shared" si="1455"/>
        <v>8.9291708627056057</v>
      </c>
      <c r="EBJ15" s="326">
        <v>0</v>
      </c>
      <c r="EBK15" s="328">
        <f t="shared" si="1456"/>
        <v>821</v>
      </c>
      <c r="EBL15" s="254">
        <f t="shared" si="1457"/>
        <v>13.019346653980335</v>
      </c>
      <c r="EBM15" s="326">
        <v>549</v>
      </c>
      <c r="EBN15" s="327">
        <f t="shared" si="1458"/>
        <v>16.712328767123289</v>
      </c>
      <c r="EBO15" s="326">
        <v>260</v>
      </c>
      <c r="EBP15" s="327">
        <f t="shared" si="1459"/>
        <v>8.9163237311385473</v>
      </c>
      <c r="EBQ15" s="326">
        <v>0</v>
      </c>
      <c r="EBR15" s="328">
        <f t="shared" si="1460"/>
        <v>809</v>
      </c>
      <c r="EBS15" s="254">
        <f t="shared" si="1461"/>
        <v>13.046282857603611</v>
      </c>
      <c r="EBT15" s="326">
        <v>541</v>
      </c>
      <c r="EBU15" s="327">
        <f t="shared" si="1462"/>
        <v>16.702686014201916</v>
      </c>
      <c r="EBV15" s="326">
        <v>251</v>
      </c>
      <c r="EBW15" s="327">
        <f t="shared" si="1463"/>
        <v>8.7609075043630007</v>
      </c>
      <c r="EBX15" s="326">
        <v>0</v>
      </c>
      <c r="EBY15" s="328">
        <f t="shared" si="1464"/>
        <v>792</v>
      </c>
      <c r="EBZ15" s="254">
        <f t="shared" si="1465"/>
        <v>12.975098296199214</v>
      </c>
      <c r="ECA15" s="326">
        <v>527</v>
      </c>
      <c r="ECB15" s="327">
        <f t="shared" si="1466"/>
        <v>16.61936297697887</v>
      </c>
      <c r="ECC15" s="326">
        <v>246</v>
      </c>
      <c r="ECD15" s="327">
        <f t="shared" si="1467"/>
        <v>8.7388987566607454</v>
      </c>
      <c r="ECE15" s="326">
        <v>0</v>
      </c>
      <c r="ECF15" s="328">
        <f t="shared" si="1468"/>
        <v>773</v>
      </c>
      <c r="ECG15" s="254">
        <f t="shared" si="1469"/>
        <v>12.913464751085868</v>
      </c>
      <c r="ECH15" s="326">
        <v>522</v>
      </c>
      <c r="ECI15" s="327">
        <f t="shared" si="1470"/>
        <v>16.77917068466731</v>
      </c>
      <c r="ECJ15" s="326">
        <v>244</v>
      </c>
      <c r="ECK15" s="327">
        <f t="shared" si="1471"/>
        <v>8.8054853843377838</v>
      </c>
      <c r="ECL15" s="326">
        <v>0</v>
      </c>
      <c r="ECM15" s="328">
        <f t="shared" si="1472"/>
        <v>766</v>
      </c>
      <c r="ECN15" s="254">
        <f t="shared" si="1473"/>
        <v>13.022781366882013</v>
      </c>
      <c r="ECO15" s="326">
        <v>512</v>
      </c>
      <c r="ECP15" s="327">
        <f t="shared" si="1474"/>
        <v>16.732026143790847</v>
      </c>
      <c r="ECQ15" s="326">
        <v>240</v>
      </c>
      <c r="ECR15" s="327">
        <f t="shared" si="1475"/>
        <v>8.8332719911667272</v>
      </c>
      <c r="ECS15" s="326">
        <v>0</v>
      </c>
      <c r="ECT15" s="328">
        <f t="shared" si="1476"/>
        <v>752</v>
      </c>
      <c r="ECU15" s="254">
        <f t="shared" si="1477"/>
        <v>13.017136922278</v>
      </c>
      <c r="ECV15" s="326">
        <v>494</v>
      </c>
      <c r="ECW15" s="327">
        <f t="shared" si="1478"/>
        <v>16.577181208053691</v>
      </c>
      <c r="ECX15" s="326">
        <v>236</v>
      </c>
      <c r="ECY15" s="327">
        <f t="shared" si="1479"/>
        <v>8.8788562829194877</v>
      </c>
      <c r="ECZ15" s="326">
        <v>0</v>
      </c>
      <c r="EDA15" s="328">
        <f t="shared" si="1480"/>
        <v>730</v>
      </c>
      <c r="EDB15" s="254">
        <f t="shared" si="1481"/>
        <v>12.947853848882582</v>
      </c>
      <c r="EDC15" s="326">
        <v>488</v>
      </c>
      <c r="EDD15" s="327">
        <f t="shared" si="1482"/>
        <v>16.655290102389078</v>
      </c>
      <c r="EDE15" s="326">
        <v>234</v>
      </c>
      <c r="EDF15" s="327">
        <f t="shared" si="1483"/>
        <v>9.0487238979118327</v>
      </c>
      <c r="EDG15" s="326">
        <v>0</v>
      </c>
      <c r="EDH15" s="328">
        <f t="shared" si="1484"/>
        <v>722</v>
      </c>
      <c r="EDI15" s="254">
        <f t="shared" si="1485"/>
        <v>13.089195068890499</v>
      </c>
      <c r="EDJ15" s="326">
        <v>478</v>
      </c>
      <c r="EDK15" s="327">
        <f t="shared" si="1486"/>
        <v>16.637660981552386</v>
      </c>
      <c r="EDL15" s="326">
        <v>231</v>
      </c>
      <c r="EDM15" s="327">
        <f t="shared" si="1487"/>
        <v>9.2031872509960166</v>
      </c>
      <c r="EDN15" s="326">
        <v>0</v>
      </c>
      <c r="EDO15" s="328">
        <f t="shared" si="1488"/>
        <v>709</v>
      </c>
      <c r="EDP15" s="254">
        <f t="shared" si="1489"/>
        <v>13.171094185398477</v>
      </c>
      <c r="EDQ15" s="326">
        <v>465</v>
      </c>
      <c r="EDR15" s="327">
        <f t="shared" si="1490"/>
        <v>16.518650088809945</v>
      </c>
      <c r="EDS15" s="326">
        <v>228</v>
      </c>
      <c r="EDT15" s="327">
        <f t="shared" si="1491"/>
        <v>9.3023255813953494</v>
      </c>
      <c r="EDU15" s="326">
        <v>0</v>
      </c>
      <c r="EDV15" s="328">
        <f t="shared" si="1492"/>
        <v>693</v>
      </c>
      <c r="EDW15" s="254">
        <f t="shared" si="1493"/>
        <v>13.159893657424989</v>
      </c>
      <c r="EDX15" s="326">
        <v>457</v>
      </c>
      <c r="EDY15" s="327">
        <f t="shared" si="1494"/>
        <v>16.624226991633321</v>
      </c>
      <c r="EDZ15" s="326">
        <v>223</v>
      </c>
      <c r="EEA15" s="327">
        <f t="shared" si="1495"/>
        <v>9.350104821802935</v>
      </c>
      <c r="EEB15" s="326">
        <v>0</v>
      </c>
      <c r="EEC15" s="328">
        <f t="shared" si="1496"/>
        <v>680</v>
      </c>
      <c r="EED15" s="254">
        <f t="shared" si="1497"/>
        <v>13.245033112582782</v>
      </c>
      <c r="EEE15" s="326">
        <v>446</v>
      </c>
      <c r="EEF15" s="327">
        <f t="shared" si="1498"/>
        <v>16.567607726597323</v>
      </c>
      <c r="EEG15" s="326">
        <v>220</v>
      </c>
      <c r="EEH15" s="327">
        <f t="shared" si="1499"/>
        <v>9.4178082191780828</v>
      </c>
      <c r="EEI15" s="326">
        <v>0</v>
      </c>
      <c r="EEJ15" s="328">
        <f t="shared" si="1500"/>
        <v>666</v>
      </c>
      <c r="EEK15" s="254">
        <f t="shared" si="1501"/>
        <v>13.24582338902148</v>
      </c>
      <c r="EEL15" s="326">
        <v>439</v>
      </c>
      <c r="EEM15" s="327">
        <f t="shared" si="1502"/>
        <v>16.685670847586469</v>
      </c>
      <c r="EEN15" s="326">
        <v>216</v>
      </c>
      <c r="EEO15" s="327">
        <f t="shared" si="1503"/>
        <v>9.4986807387862786</v>
      </c>
      <c r="EEP15" s="326">
        <v>0</v>
      </c>
      <c r="EEQ15" s="328">
        <f t="shared" si="1504"/>
        <v>655</v>
      </c>
      <c r="EER15" s="254">
        <f t="shared" si="1505"/>
        <v>13.353720693170235</v>
      </c>
      <c r="EES15" s="326">
        <v>424</v>
      </c>
      <c r="EET15" s="327">
        <f t="shared" si="1506"/>
        <v>16.549570647931304</v>
      </c>
      <c r="EEU15" s="326">
        <v>211</v>
      </c>
      <c r="EEV15" s="327">
        <f t="shared" si="1507"/>
        <v>9.5735027223230489</v>
      </c>
      <c r="EEW15" s="326">
        <v>0</v>
      </c>
      <c r="EEX15" s="328">
        <f t="shared" si="1508"/>
        <v>635</v>
      </c>
      <c r="EEY15" s="254">
        <f t="shared" si="1509"/>
        <v>13.323541754091481</v>
      </c>
      <c r="EEZ15" s="326">
        <v>410</v>
      </c>
      <c r="EFA15" s="327">
        <f t="shared" si="1510"/>
        <v>16.512283527990334</v>
      </c>
      <c r="EFB15" s="326">
        <v>210</v>
      </c>
      <c r="EFC15" s="327">
        <f t="shared" si="1511"/>
        <v>9.8222637979420018</v>
      </c>
      <c r="EFD15" s="326">
        <v>0</v>
      </c>
      <c r="EFE15" s="328">
        <f t="shared" si="1512"/>
        <v>620</v>
      </c>
      <c r="EFF15" s="254">
        <f t="shared" si="1513"/>
        <v>13.417009305345163</v>
      </c>
      <c r="EFG15" s="326">
        <v>398</v>
      </c>
      <c r="EFH15" s="327">
        <f t="shared" si="1514"/>
        <v>16.514522821576762</v>
      </c>
      <c r="EFI15" s="326">
        <v>204</v>
      </c>
      <c r="EFJ15" s="327">
        <f t="shared" si="1515"/>
        <v>9.8408104196816204</v>
      </c>
      <c r="EFK15" s="326">
        <v>0</v>
      </c>
      <c r="EFL15" s="328">
        <f t="shared" si="1516"/>
        <v>602</v>
      </c>
      <c r="EFM15" s="254">
        <f t="shared" si="1517"/>
        <v>13.42850769573946</v>
      </c>
      <c r="EFN15" s="326">
        <v>388</v>
      </c>
      <c r="EFO15" s="327">
        <f t="shared" si="1518"/>
        <v>16.616702355460387</v>
      </c>
      <c r="EFP15" s="326">
        <v>198</v>
      </c>
      <c r="EFQ15" s="327">
        <f t="shared" si="1519"/>
        <v>9.8753117206982548</v>
      </c>
      <c r="EFR15" s="326">
        <v>0</v>
      </c>
      <c r="EFS15" s="328">
        <f t="shared" si="1520"/>
        <v>586</v>
      </c>
      <c r="EFT15" s="254">
        <f t="shared" si="1521"/>
        <v>13.502304147465438</v>
      </c>
      <c r="EFU15" s="326">
        <v>373</v>
      </c>
      <c r="EFV15" s="327">
        <f t="shared" si="1522"/>
        <v>16.489832007073385</v>
      </c>
      <c r="EFW15" s="326">
        <v>189</v>
      </c>
      <c r="EFX15" s="327">
        <f t="shared" si="1523"/>
        <v>9.7272259392691716</v>
      </c>
      <c r="EFY15" s="326">
        <v>0</v>
      </c>
      <c r="EFZ15" s="328">
        <f t="shared" si="1524"/>
        <v>562</v>
      </c>
      <c r="EGA15" s="254">
        <f t="shared" si="1525"/>
        <v>13.365041617122472</v>
      </c>
      <c r="EGB15" s="326">
        <v>363</v>
      </c>
      <c r="EGC15" s="327">
        <f t="shared" si="1526"/>
        <v>16.575342465753426</v>
      </c>
      <c r="EGD15" s="326">
        <v>185</v>
      </c>
      <c r="EGE15" s="327">
        <f t="shared" si="1527"/>
        <v>9.7676874340021111</v>
      </c>
      <c r="EGF15" s="326">
        <v>0</v>
      </c>
      <c r="EGG15" s="328">
        <f t="shared" si="1528"/>
        <v>548</v>
      </c>
      <c r="EGH15" s="254">
        <f t="shared" si="1529"/>
        <v>13.418217433888344</v>
      </c>
      <c r="EGI15" s="326">
        <v>348</v>
      </c>
      <c r="EGJ15" s="327">
        <f t="shared" si="1530"/>
        <v>16.407355021216407</v>
      </c>
      <c r="EGK15" s="326">
        <v>177</v>
      </c>
      <c r="EGL15" s="327">
        <f t="shared" si="1531"/>
        <v>9.6880131362889994</v>
      </c>
      <c r="EGM15" s="326">
        <v>0</v>
      </c>
      <c r="EGN15" s="328">
        <f t="shared" si="1532"/>
        <v>525</v>
      </c>
      <c r="EGO15" s="254">
        <f t="shared" si="1533"/>
        <v>13.297872340425531</v>
      </c>
      <c r="EGP15" s="326">
        <v>332</v>
      </c>
      <c r="EGQ15" s="327">
        <f t="shared" si="1534"/>
        <v>16.226783968719452</v>
      </c>
      <c r="EGR15" s="326">
        <v>169</v>
      </c>
      <c r="EGS15" s="327">
        <f t="shared" si="1535"/>
        <v>9.5372460496614</v>
      </c>
      <c r="EGT15" s="326">
        <v>0</v>
      </c>
      <c r="EGU15" s="328">
        <f t="shared" si="1536"/>
        <v>501</v>
      </c>
      <c r="EGV15" s="254">
        <f t="shared" si="1537"/>
        <v>13.122053431115768</v>
      </c>
      <c r="EGW15" s="326">
        <v>324</v>
      </c>
      <c r="EGX15" s="327">
        <f t="shared" si="1538"/>
        <v>16.347124117053482</v>
      </c>
      <c r="EGY15" s="326">
        <v>159</v>
      </c>
      <c r="EGZ15" s="327">
        <f t="shared" si="1539"/>
        <v>9.265734265734265</v>
      </c>
      <c r="EHA15" s="326">
        <v>0</v>
      </c>
      <c r="EHB15" s="328">
        <f t="shared" si="1540"/>
        <v>483</v>
      </c>
      <c r="EHC15" s="254">
        <f t="shared" si="1541"/>
        <v>13.061114115738237</v>
      </c>
      <c r="EHD15" s="326">
        <v>314</v>
      </c>
      <c r="EHE15" s="327">
        <f t="shared" si="1542"/>
        <v>16.431187859759287</v>
      </c>
      <c r="EHF15" s="326">
        <v>157</v>
      </c>
      <c r="EHG15" s="327">
        <f t="shared" si="1543"/>
        <v>9.4350961538461533</v>
      </c>
      <c r="EHH15" s="326">
        <v>0</v>
      </c>
      <c r="EHI15" s="328">
        <f t="shared" si="1544"/>
        <v>471</v>
      </c>
      <c r="EHJ15" s="254">
        <f t="shared" si="1545"/>
        <v>13.174825174825175</v>
      </c>
      <c r="EHK15" s="326">
        <v>307</v>
      </c>
      <c r="EHL15" s="327">
        <f t="shared" si="1546"/>
        <v>16.549865229110512</v>
      </c>
      <c r="EHM15" s="326">
        <v>153</v>
      </c>
      <c r="EHN15" s="327">
        <f t="shared" si="1547"/>
        <v>9.4736842105263168</v>
      </c>
      <c r="EHO15" s="326">
        <v>0</v>
      </c>
      <c r="EHP15" s="328">
        <f t="shared" si="1548"/>
        <v>460</v>
      </c>
      <c r="EHQ15" s="254">
        <f t="shared" si="1549"/>
        <v>13.256484149855908</v>
      </c>
      <c r="EHR15" s="326">
        <v>305</v>
      </c>
      <c r="EHS15" s="327">
        <f t="shared" si="1550"/>
        <v>17.001114827201782</v>
      </c>
      <c r="EHT15" s="326">
        <v>150</v>
      </c>
      <c r="EHU15" s="327">
        <f t="shared" si="1551"/>
        <v>9.6525096525096519</v>
      </c>
      <c r="EHV15" s="326">
        <v>0</v>
      </c>
      <c r="EHW15" s="328">
        <f t="shared" si="1552"/>
        <v>455</v>
      </c>
      <c r="EHX15" s="254">
        <f t="shared" si="1553"/>
        <v>13.590203106332138</v>
      </c>
      <c r="EHY15" s="326">
        <v>297</v>
      </c>
      <c r="EHZ15" s="327">
        <f t="shared" si="1554"/>
        <v>17.068965517241381</v>
      </c>
      <c r="EIA15" s="326">
        <v>149</v>
      </c>
      <c r="EIB15" s="327">
        <f t="shared" si="1555"/>
        <v>9.9069148936170208</v>
      </c>
      <c r="EIC15" s="326">
        <v>0</v>
      </c>
      <c r="EID15" s="328">
        <f t="shared" si="1556"/>
        <v>446</v>
      </c>
      <c r="EIE15" s="254">
        <f t="shared" si="1557"/>
        <v>13.74845869297164</v>
      </c>
      <c r="EIF15" s="326">
        <v>288</v>
      </c>
      <c r="EIG15" s="327">
        <f t="shared" si="1558"/>
        <v>17.276544691061787</v>
      </c>
      <c r="EIH15" s="326">
        <v>143</v>
      </c>
      <c r="EII15" s="327">
        <f t="shared" si="1559"/>
        <v>9.8012337217272112</v>
      </c>
      <c r="EIJ15" s="326">
        <v>0</v>
      </c>
      <c r="EIK15" s="328">
        <f t="shared" si="1560"/>
        <v>431</v>
      </c>
      <c r="EIL15" s="254">
        <f t="shared" si="1561"/>
        <v>13.787587971849009</v>
      </c>
      <c r="EIM15" s="326">
        <v>280</v>
      </c>
      <c r="EIN15" s="327">
        <f t="shared" si="1562"/>
        <v>17.565872020075282</v>
      </c>
      <c r="EIO15" s="326">
        <v>139</v>
      </c>
      <c r="EIP15" s="327">
        <f t="shared" si="1563"/>
        <v>9.8932384341637007</v>
      </c>
      <c r="EIQ15" s="326">
        <v>0</v>
      </c>
      <c r="EIR15" s="328">
        <f t="shared" si="1564"/>
        <v>419</v>
      </c>
      <c r="EIS15" s="254">
        <f t="shared" si="1565"/>
        <v>13.971323774591529</v>
      </c>
      <c r="EIT15" s="326">
        <v>271</v>
      </c>
      <c r="EIU15" s="327">
        <f t="shared" si="1566"/>
        <v>17.608836907082519</v>
      </c>
      <c r="EIV15" s="326">
        <v>131</v>
      </c>
      <c r="EIW15" s="327">
        <f t="shared" si="1567"/>
        <v>9.7542814594192109</v>
      </c>
      <c r="EIX15" s="326">
        <v>0</v>
      </c>
      <c r="EIY15" s="328">
        <f t="shared" si="1568"/>
        <v>402</v>
      </c>
      <c r="EIZ15" s="254">
        <f t="shared" si="1569"/>
        <v>13.948646773074255</v>
      </c>
      <c r="EJA15" s="326">
        <v>265</v>
      </c>
      <c r="EJB15" s="327">
        <f t="shared" si="1570"/>
        <v>17.797179314976493</v>
      </c>
      <c r="EJC15" s="326">
        <v>126</v>
      </c>
      <c r="EJD15" s="327">
        <f t="shared" si="1571"/>
        <v>9.7072419106317405</v>
      </c>
      <c r="EJE15" s="326">
        <v>0</v>
      </c>
      <c r="EJF15" s="328">
        <f t="shared" si="1572"/>
        <v>391</v>
      </c>
      <c r="EJG15" s="254">
        <f t="shared" si="1573"/>
        <v>14.029422317904558</v>
      </c>
      <c r="EJH15" s="326">
        <v>254</v>
      </c>
      <c r="EJI15" s="327">
        <f t="shared" si="1574"/>
        <v>17.774667599720082</v>
      </c>
      <c r="EJJ15" s="326">
        <v>123</v>
      </c>
      <c r="EJK15" s="327">
        <f t="shared" si="1575"/>
        <v>9.8164405426975261</v>
      </c>
      <c r="EJL15" s="326">
        <v>0</v>
      </c>
      <c r="EJM15" s="328">
        <f t="shared" si="1576"/>
        <v>377</v>
      </c>
      <c r="EJN15" s="254">
        <f t="shared" si="1577"/>
        <v>14.056674123788218</v>
      </c>
      <c r="EJO15" s="326">
        <v>248</v>
      </c>
      <c r="EJP15" s="327">
        <f t="shared" si="1578"/>
        <v>17.98404641044235</v>
      </c>
      <c r="EJQ15" s="326">
        <v>119</v>
      </c>
      <c r="EJR15" s="327">
        <f t="shared" si="1579"/>
        <v>9.9249374478732282</v>
      </c>
      <c r="EJS15" s="326">
        <v>0</v>
      </c>
      <c r="EJT15" s="328">
        <f t="shared" si="1580"/>
        <v>367</v>
      </c>
      <c r="EJU15" s="254">
        <f t="shared" si="1581"/>
        <v>14.235841737781227</v>
      </c>
      <c r="EJV15" s="326">
        <v>240</v>
      </c>
      <c r="EJW15" s="327">
        <f t="shared" si="1582"/>
        <v>17.937219730941703</v>
      </c>
      <c r="EJX15" s="326">
        <v>112</v>
      </c>
      <c r="EJY15" s="327">
        <f t="shared" si="1583"/>
        <v>9.6969696969696972</v>
      </c>
      <c r="EJZ15" s="326">
        <v>0</v>
      </c>
      <c r="EKA15" s="328">
        <f t="shared" si="1584"/>
        <v>352</v>
      </c>
      <c r="EKB15" s="254">
        <f t="shared" si="1585"/>
        <v>14.119534697152025</v>
      </c>
      <c r="EKC15" s="326">
        <v>228</v>
      </c>
      <c r="EKD15" s="327">
        <f t="shared" si="1586"/>
        <v>17.688130333591932</v>
      </c>
      <c r="EKE15" s="326">
        <v>108</v>
      </c>
      <c r="EKF15" s="327">
        <f t="shared" si="1587"/>
        <v>9.7472924187725631</v>
      </c>
      <c r="EKG15" s="326">
        <v>0</v>
      </c>
      <c r="EKH15" s="328">
        <f t="shared" si="1588"/>
        <v>336</v>
      </c>
      <c r="EKI15" s="254">
        <f t="shared" si="1589"/>
        <v>14.017521902377972</v>
      </c>
      <c r="EKJ15" s="326">
        <v>215</v>
      </c>
      <c r="EKK15" s="327">
        <f t="shared" si="1590"/>
        <v>17.4512987012987</v>
      </c>
      <c r="EKL15" s="326">
        <v>106</v>
      </c>
      <c r="EKM15" s="327">
        <f t="shared" si="1591"/>
        <v>9.9437148217636029</v>
      </c>
      <c r="EKN15" s="326">
        <v>0</v>
      </c>
      <c r="EKO15" s="328">
        <f t="shared" si="1592"/>
        <v>321</v>
      </c>
      <c r="EKP15" s="254">
        <f t="shared" si="1593"/>
        <v>13.968668407310705</v>
      </c>
      <c r="EKQ15" s="326">
        <v>203</v>
      </c>
      <c r="EKR15" s="327">
        <f t="shared" si="1594"/>
        <v>17.276595744680851</v>
      </c>
      <c r="EKS15" s="326">
        <v>101</v>
      </c>
      <c r="EKT15" s="327">
        <f t="shared" si="1595"/>
        <v>9.86328125</v>
      </c>
      <c r="EKU15" s="326">
        <v>0</v>
      </c>
      <c r="EKV15" s="328">
        <f t="shared" si="1596"/>
        <v>304</v>
      </c>
      <c r="EKW15" s="254">
        <f t="shared" si="1597"/>
        <v>13.824465666211916</v>
      </c>
      <c r="EKX15" s="326">
        <v>193</v>
      </c>
      <c r="EKY15" s="327">
        <f t="shared" si="1598"/>
        <v>17.186108637577917</v>
      </c>
      <c r="EKZ15" s="326">
        <v>97</v>
      </c>
      <c r="ELA15" s="327">
        <f t="shared" si="1599"/>
        <v>9.8477157360406089</v>
      </c>
      <c r="ELB15" s="326">
        <v>0</v>
      </c>
      <c r="ELC15" s="328">
        <f t="shared" si="1600"/>
        <v>290</v>
      </c>
      <c r="ELD15" s="254">
        <f t="shared" si="1601"/>
        <v>13.757115749525617</v>
      </c>
      <c r="ELE15" s="326">
        <v>191</v>
      </c>
      <c r="ELF15" s="327">
        <f t="shared" si="1602"/>
        <v>17.71799628942486</v>
      </c>
      <c r="ELG15" s="326">
        <v>94</v>
      </c>
      <c r="ELH15" s="327">
        <f t="shared" si="1603"/>
        <v>9.8121085594989577</v>
      </c>
      <c r="ELI15" s="326">
        <v>0</v>
      </c>
      <c r="ELJ15" s="328">
        <f t="shared" si="1604"/>
        <v>285</v>
      </c>
      <c r="ELK15" s="254">
        <f t="shared" si="1605"/>
        <v>13.998035363457761</v>
      </c>
      <c r="ELL15" s="326">
        <v>187</v>
      </c>
      <c r="ELM15" s="327">
        <f t="shared" si="1606"/>
        <v>17.963496637848223</v>
      </c>
      <c r="ELN15" s="326">
        <v>89</v>
      </c>
      <c r="ELO15" s="327">
        <f t="shared" si="1607"/>
        <v>9.726775956284154</v>
      </c>
      <c r="ELP15" s="326">
        <v>0</v>
      </c>
      <c r="ELQ15" s="328">
        <f t="shared" si="1608"/>
        <v>276</v>
      </c>
      <c r="ELR15" s="254">
        <f t="shared" si="1609"/>
        <v>14.110429447852759</v>
      </c>
      <c r="ELS15" s="326">
        <v>183</v>
      </c>
      <c r="ELT15" s="327">
        <f t="shared" si="1610"/>
        <v>18.047337278106511</v>
      </c>
      <c r="ELU15" s="326">
        <v>86</v>
      </c>
      <c r="ELV15" s="327">
        <f t="shared" si="1611"/>
        <v>9.695603156708005</v>
      </c>
      <c r="ELW15" s="326">
        <v>0</v>
      </c>
      <c r="ELX15" s="328">
        <f t="shared" si="1612"/>
        <v>269</v>
      </c>
      <c r="ELY15" s="254">
        <f t="shared" si="1613"/>
        <v>14.150447133087848</v>
      </c>
      <c r="ELZ15" s="326">
        <v>178</v>
      </c>
      <c r="EMA15" s="327">
        <f t="shared" si="1614"/>
        <v>18.256410256410259</v>
      </c>
      <c r="EMB15" s="326">
        <v>84</v>
      </c>
      <c r="EMC15" s="327">
        <f t="shared" si="1615"/>
        <v>9.8707403055229133</v>
      </c>
      <c r="EMD15" s="326">
        <v>0</v>
      </c>
      <c r="EME15" s="328">
        <f t="shared" si="1616"/>
        <v>262</v>
      </c>
      <c r="EMF15" s="254">
        <f t="shared" si="1617"/>
        <v>14.348302300109527</v>
      </c>
      <c r="EMG15" s="326">
        <v>175</v>
      </c>
      <c r="EMH15" s="327">
        <f t="shared" si="1618"/>
        <v>18.538135593220339</v>
      </c>
      <c r="EMI15" s="326">
        <v>82</v>
      </c>
      <c r="EMJ15" s="327">
        <f t="shared" si="1619"/>
        <v>9.8086124401913874</v>
      </c>
      <c r="EMK15" s="326">
        <v>0</v>
      </c>
      <c r="EML15" s="328">
        <f t="shared" si="1620"/>
        <v>257</v>
      </c>
      <c r="EMM15" s="254">
        <f t="shared" si="1621"/>
        <v>14.438202247191011</v>
      </c>
      <c r="EMN15" s="326">
        <v>174</v>
      </c>
      <c r="EMO15" s="327">
        <f t="shared" si="1622"/>
        <v>18.995633187772924</v>
      </c>
      <c r="EMP15" s="326">
        <v>80</v>
      </c>
      <c r="EMQ15" s="327">
        <f t="shared" si="1623"/>
        <v>9.9626400996264</v>
      </c>
      <c r="EMR15" s="326">
        <v>0</v>
      </c>
      <c r="EMS15" s="328">
        <f t="shared" si="1624"/>
        <v>254</v>
      </c>
      <c r="EMT15" s="254">
        <f t="shared" si="1625"/>
        <v>14.776032577079699</v>
      </c>
      <c r="EMU15" s="326">
        <v>169</v>
      </c>
      <c r="EMV15" s="327">
        <f t="shared" si="1626"/>
        <v>19.096045197740114</v>
      </c>
      <c r="EMW15" s="326">
        <v>79</v>
      </c>
      <c r="EMX15" s="327">
        <f t="shared" si="1627"/>
        <v>10.273081924577374</v>
      </c>
      <c r="EMY15" s="326">
        <v>0</v>
      </c>
      <c r="EMZ15" s="328">
        <f t="shared" si="1628"/>
        <v>248</v>
      </c>
      <c r="ENA15" s="254">
        <f t="shared" si="1629"/>
        <v>14.993954050785973</v>
      </c>
      <c r="ENB15" s="326">
        <v>167</v>
      </c>
      <c r="ENC15" s="327">
        <f t="shared" si="1630"/>
        <v>19.509345794392523</v>
      </c>
      <c r="END15" s="326">
        <v>78</v>
      </c>
      <c r="ENE15" s="327">
        <f t="shared" si="1631"/>
        <v>10.512129380053908</v>
      </c>
      <c r="ENF15" s="326">
        <v>0</v>
      </c>
      <c r="ENG15" s="328">
        <f t="shared" si="1632"/>
        <v>245</v>
      </c>
      <c r="ENH15" s="254">
        <f t="shared" si="1633"/>
        <v>15.331664580725906</v>
      </c>
      <c r="ENI15" s="326">
        <v>163</v>
      </c>
      <c r="ENJ15" s="327">
        <f t="shared" si="1634"/>
        <v>19.591346153846153</v>
      </c>
      <c r="ENK15" s="326">
        <v>76</v>
      </c>
      <c r="ENL15" s="327">
        <f t="shared" si="1635"/>
        <v>10.482758620689655</v>
      </c>
      <c r="ENM15" s="326">
        <v>0</v>
      </c>
      <c r="ENN15" s="328">
        <f t="shared" si="1636"/>
        <v>239</v>
      </c>
      <c r="ENO15" s="254">
        <f t="shared" si="1637"/>
        <v>15.350032113037893</v>
      </c>
      <c r="ENP15" s="326">
        <v>161</v>
      </c>
      <c r="ENQ15" s="327">
        <f t="shared" si="1638"/>
        <v>19.754601226993866</v>
      </c>
      <c r="ENR15" s="326">
        <v>72</v>
      </c>
      <c r="ENS15" s="327">
        <f t="shared" si="1639"/>
        <v>10.155148095909732</v>
      </c>
      <c r="ENT15" s="326">
        <v>0</v>
      </c>
      <c r="ENU15" s="328">
        <f t="shared" si="1640"/>
        <v>233</v>
      </c>
      <c r="ENV15" s="254">
        <f t="shared" si="1641"/>
        <v>15.288713910761153</v>
      </c>
      <c r="ENW15" s="326">
        <v>159</v>
      </c>
      <c r="ENX15" s="327">
        <f t="shared" si="1642"/>
        <v>20.126582278481013</v>
      </c>
      <c r="ENY15" s="326">
        <v>68</v>
      </c>
      <c r="ENZ15" s="327">
        <f t="shared" si="1643"/>
        <v>9.9706744868035191</v>
      </c>
      <c r="EOA15" s="326">
        <v>0</v>
      </c>
      <c r="EOB15" s="328">
        <f t="shared" si="1644"/>
        <v>227</v>
      </c>
      <c r="EOC15" s="254">
        <f t="shared" si="1645"/>
        <v>15.421195652173914</v>
      </c>
      <c r="EOD15" s="326">
        <v>157</v>
      </c>
      <c r="EOE15" s="327">
        <f t="shared" si="1646"/>
        <v>20.38961038961039</v>
      </c>
      <c r="EOF15" s="326">
        <v>67</v>
      </c>
      <c r="EOG15" s="327">
        <f t="shared" si="1647"/>
        <v>10.136157337367626</v>
      </c>
      <c r="EOH15" s="326">
        <v>0</v>
      </c>
      <c r="EOI15" s="328">
        <f t="shared" si="1648"/>
        <v>224</v>
      </c>
      <c r="EOJ15" s="254">
        <f t="shared" si="1649"/>
        <v>15.653389238294899</v>
      </c>
      <c r="EOK15" s="326">
        <v>147</v>
      </c>
      <c r="EOL15" s="327">
        <f t="shared" si="1650"/>
        <v>19.731543624161073</v>
      </c>
      <c r="EOM15" s="326">
        <v>65</v>
      </c>
      <c r="EON15" s="327">
        <f t="shared" si="1651"/>
        <v>10.108864696734059</v>
      </c>
      <c r="EOO15" s="326">
        <v>0</v>
      </c>
      <c r="EOP15" s="328">
        <f t="shared" si="1652"/>
        <v>212</v>
      </c>
      <c r="EOQ15" s="254">
        <f t="shared" si="1653"/>
        <v>15.273775216138327</v>
      </c>
      <c r="EOR15" s="326">
        <v>144</v>
      </c>
      <c r="EOS15" s="327">
        <f t="shared" si="1654"/>
        <v>19.726027397260275</v>
      </c>
      <c r="EOT15" s="326">
        <v>65</v>
      </c>
      <c r="EOU15" s="327">
        <f t="shared" si="1655"/>
        <v>10.433386837881219</v>
      </c>
      <c r="EOV15" s="326">
        <v>0</v>
      </c>
      <c r="EOW15" s="328">
        <f t="shared" si="1656"/>
        <v>209</v>
      </c>
      <c r="EOX15" s="254">
        <f t="shared" si="1657"/>
        <v>15.447154471544716</v>
      </c>
      <c r="EOY15" s="326">
        <v>140</v>
      </c>
      <c r="EOZ15" s="327">
        <f t="shared" si="1658"/>
        <v>19.525801952580196</v>
      </c>
      <c r="EPA15" s="326">
        <v>60</v>
      </c>
      <c r="EPB15" s="327">
        <f t="shared" si="1659"/>
        <v>9.9173553719008272</v>
      </c>
      <c r="EPC15" s="326">
        <v>0</v>
      </c>
      <c r="EPD15" s="328">
        <f t="shared" si="1660"/>
        <v>200</v>
      </c>
      <c r="EPE15" s="254">
        <f t="shared" si="1661"/>
        <v>15.128593040847202</v>
      </c>
      <c r="EPF15" s="326">
        <v>139</v>
      </c>
      <c r="EPG15" s="327">
        <f t="shared" si="1662"/>
        <v>19.744318181818183</v>
      </c>
      <c r="EPH15" s="326">
        <v>59</v>
      </c>
      <c r="EPI15" s="327">
        <f t="shared" si="1663"/>
        <v>9.9662162162162158</v>
      </c>
      <c r="EPJ15" s="326">
        <v>0</v>
      </c>
      <c r="EPK15" s="328">
        <f t="shared" si="1664"/>
        <v>198</v>
      </c>
      <c r="EPL15" s="254">
        <f t="shared" si="1665"/>
        <v>15.277777777777779</v>
      </c>
      <c r="EPM15" s="326">
        <v>137</v>
      </c>
      <c r="EPN15" s="327">
        <f t="shared" si="1666"/>
        <v>19.740634005763688</v>
      </c>
      <c r="EPO15" s="326">
        <v>58</v>
      </c>
      <c r="EPP15" s="327">
        <f t="shared" si="1667"/>
        <v>10.01727115716753</v>
      </c>
      <c r="EPQ15" s="326">
        <v>0</v>
      </c>
      <c r="EPR15" s="328">
        <f t="shared" si="1668"/>
        <v>195</v>
      </c>
      <c r="EPS15" s="254">
        <f t="shared" si="1669"/>
        <v>15.318146111547525</v>
      </c>
      <c r="EPT15" s="326">
        <v>136</v>
      </c>
      <c r="EPU15" s="327">
        <f t="shared" si="1670"/>
        <v>19.854014598540147</v>
      </c>
      <c r="EPV15" s="326">
        <v>58</v>
      </c>
      <c r="EPW15" s="327">
        <f t="shared" si="1671"/>
        <v>10.13986013986014</v>
      </c>
      <c r="EPX15" s="326">
        <v>0</v>
      </c>
      <c r="EPY15" s="328">
        <f t="shared" si="1672"/>
        <v>194</v>
      </c>
      <c r="EPZ15" s="254">
        <f t="shared" si="1673"/>
        <v>15.433571996817822</v>
      </c>
      <c r="EQA15" s="326">
        <v>135</v>
      </c>
      <c r="EQB15" s="327">
        <f t="shared" si="1674"/>
        <v>19.940915805022154</v>
      </c>
      <c r="EQC15" s="326">
        <v>58</v>
      </c>
      <c r="EQD15" s="327">
        <f t="shared" si="1675"/>
        <v>10.357142857142858</v>
      </c>
      <c r="EQE15" s="326">
        <v>0</v>
      </c>
      <c r="EQF15" s="328">
        <f t="shared" si="1676"/>
        <v>193</v>
      </c>
      <c r="EQG15" s="254">
        <f t="shared" si="1677"/>
        <v>15.602263540824577</v>
      </c>
      <c r="EQH15" s="326">
        <v>133</v>
      </c>
      <c r="EQI15" s="327">
        <f t="shared" si="1678"/>
        <v>19.96996996996997</v>
      </c>
      <c r="EQJ15" s="326">
        <v>58</v>
      </c>
      <c r="EQK15" s="327">
        <f t="shared" si="1679"/>
        <v>10.507246376811594</v>
      </c>
      <c r="EQL15" s="326">
        <v>0</v>
      </c>
      <c r="EQM15" s="328">
        <f t="shared" si="1680"/>
        <v>191</v>
      </c>
      <c r="EQN15" s="254">
        <f t="shared" si="1681"/>
        <v>15.681444991789819</v>
      </c>
      <c r="EQO15" s="326">
        <v>132</v>
      </c>
      <c r="EQP15" s="327">
        <f t="shared" si="1682"/>
        <v>20.060790273556233</v>
      </c>
      <c r="EQQ15" s="326">
        <v>57</v>
      </c>
      <c r="EQR15" s="327">
        <f t="shared" si="1683"/>
        <v>10.555555555555555</v>
      </c>
      <c r="EQS15" s="326">
        <v>0</v>
      </c>
      <c r="EQT15" s="328">
        <f t="shared" si="1684"/>
        <v>189</v>
      </c>
      <c r="EQU15" s="254">
        <f t="shared" si="1685"/>
        <v>15.776293823038397</v>
      </c>
      <c r="EQV15" s="326">
        <v>131</v>
      </c>
      <c r="EQW15" s="327">
        <f t="shared" si="1686"/>
        <v>20.122887864823351</v>
      </c>
      <c r="EQX15" s="326">
        <v>57</v>
      </c>
      <c r="EQY15" s="327">
        <f t="shared" si="1687"/>
        <v>10.674157303370785</v>
      </c>
      <c r="EQZ15" s="326">
        <v>0</v>
      </c>
      <c r="ERA15" s="328">
        <f t="shared" si="1688"/>
        <v>188</v>
      </c>
      <c r="ERB15" s="254">
        <f t="shared" si="1689"/>
        <v>15.864978902953586</v>
      </c>
      <c r="ERC15" s="326">
        <v>130</v>
      </c>
      <c r="ERD15" s="327">
        <f t="shared" si="1690"/>
        <v>20.217729393468119</v>
      </c>
      <c r="ERE15" s="326">
        <v>57</v>
      </c>
      <c r="ERF15" s="327">
        <f t="shared" si="1691"/>
        <v>10.815939278937382</v>
      </c>
      <c r="ERG15" s="326">
        <v>0</v>
      </c>
      <c r="ERH15" s="328">
        <f t="shared" si="1692"/>
        <v>187</v>
      </c>
      <c r="ERI15" s="254">
        <f t="shared" si="1693"/>
        <v>15.982905982905981</v>
      </c>
      <c r="ERJ15" s="326">
        <v>130</v>
      </c>
      <c r="ERK15" s="327">
        <f t="shared" si="1694"/>
        <v>20.440251572327046</v>
      </c>
      <c r="ERL15" s="326">
        <v>57</v>
      </c>
      <c r="ERM15" s="327">
        <f t="shared" si="1695"/>
        <v>10.857142857142858</v>
      </c>
      <c r="ERN15" s="326">
        <v>0</v>
      </c>
      <c r="ERO15" s="328">
        <f t="shared" si="1696"/>
        <v>187</v>
      </c>
      <c r="ERP15" s="254">
        <f t="shared" si="1697"/>
        <v>16.106804478897502</v>
      </c>
      <c r="ERQ15" s="326">
        <v>127</v>
      </c>
      <c r="ERR15" s="327">
        <f t="shared" si="1698"/>
        <v>20.32</v>
      </c>
      <c r="ERS15" s="326">
        <v>57</v>
      </c>
      <c r="ERT15" s="327">
        <f t="shared" si="1699"/>
        <v>10.961538461538462</v>
      </c>
      <c r="ERU15" s="326">
        <v>0</v>
      </c>
      <c r="ERV15" s="328">
        <f t="shared" si="1700"/>
        <v>184</v>
      </c>
      <c r="ERW15" s="254">
        <f t="shared" si="1701"/>
        <v>16.06986899563319</v>
      </c>
      <c r="ERX15" s="326">
        <v>122</v>
      </c>
      <c r="ERY15" s="327">
        <f t="shared" si="1702"/>
        <v>19.773095623987032</v>
      </c>
      <c r="ERZ15" s="326">
        <v>57</v>
      </c>
      <c r="ESA15" s="327">
        <f t="shared" si="1703"/>
        <v>11.003861003861005</v>
      </c>
      <c r="ESB15" s="326">
        <v>0</v>
      </c>
      <c r="ESC15" s="328">
        <f t="shared" si="1704"/>
        <v>179</v>
      </c>
      <c r="ESD15" s="254">
        <f t="shared" si="1705"/>
        <v>15.770925110132158</v>
      </c>
      <c r="ESE15" s="326">
        <v>122</v>
      </c>
      <c r="ESF15" s="327">
        <f t="shared" si="1706"/>
        <v>19.934640522875817</v>
      </c>
      <c r="ESG15" s="326">
        <v>56</v>
      </c>
      <c r="ESH15" s="327">
        <f t="shared" si="1707"/>
        <v>10.852713178294573</v>
      </c>
      <c r="ESI15" s="326">
        <v>0</v>
      </c>
      <c r="ESJ15" s="328">
        <f t="shared" si="1708"/>
        <v>178</v>
      </c>
      <c r="ESK15" s="254">
        <f t="shared" si="1709"/>
        <v>15.780141843971633</v>
      </c>
      <c r="ESL15" s="326">
        <v>121</v>
      </c>
      <c r="ESM15" s="327">
        <f t="shared" si="1710"/>
        <v>19.901315789473685</v>
      </c>
      <c r="ESN15" s="326">
        <v>55</v>
      </c>
      <c r="ESO15" s="327">
        <f t="shared" si="1711"/>
        <v>10.7421875</v>
      </c>
      <c r="ESP15" s="326">
        <v>0</v>
      </c>
      <c r="ESQ15" s="328">
        <f t="shared" si="1712"/>
        <v>176</v>
      </c>
      <c r="ESR15" s="254">
        <f t="shared" si="1713"/>
        <v>15.714285714285714</v>
      </c>
      <c r="ESS15" s="326">
        <v>120</v>
      </c>
      <c r="EST15" s="327">
        <f t="shared" si="1714"/>
        <v>19.867549668874172</v>
      </c>
      <c r="ESU15" s="326">
        <v>55</v>
      </c>
      <c r="ESV15" s="327">
        <f t="shared" si="1715"/>
        <v>10.805500982318271</v>
      </c>
      <c r="ESW15" s="326">
        <v>0</v>
      </c>
      <c r="ESX15" s="328">
        <f t="shared" si="1716"/>
        <v>175</v>
      </c>
      <c r="ESY15" s="254">
        <f t="shared" si="1717"/>
        <v>15.723270440251572</v>
      </c>
      <c r="ESZ15" s="326">
        <v>120</v>
      </c>
      <c r="ETA15" s="327">
        <f t="shared" si="1718"/>
        <v>20</v>
      </c>
      <c r="ETB15" s="326">
        <v>55</v>
      </c>
      <c r="ETC15" s="327">
        <f t="shared" si="1719"/>
        <v>10.934393638170974</v>
      </c>
      <c r="ETD15" s="326">
        <v>0</v>
      </c>
      <c r="ETE15" s="328">
        <f t="shared" si="1720"/>
        <v>175</v>
      </c>
      <c r="ETF15" s="254">
        <f t="shared" si="1721"/>
        <v>15.86582048957389</v>
      </c>
      <c r="ETG15" s="326">
        <v>119</v>
      </c>
      <c r="ETH15" s="327">
        <f t="shared" si="1722"/>
        <v>20</v>
      </c>
      <c r="ETI15" s="326">
        <v>54</v>
      </c>
      <c r="ETJ15" s="327">
        <f t="shared" si="1723"/>
        <v>10.931174089068826</v>
      </c>
      <c r="ETK15" s="326">
        <v>0</v>
      </c>
      <c r="ETL15" s="328">
        <f t="shared" si="1724"/>
        <v>173</v>
      </c>
      <c r="ETM15" s="254">
        <f t="shared" si="1725"/>
        <v>15.886134067952252</v>
      </c>
      <c r="ETN15" s="326">
        <v>118</v>
      </c>
      <c r="ETO15" s="327">
        <f t="shared" si="1726"/>
        <v>19.932432432432432</v>
      </c>
      <c r="ETP15" s="326">
        <v>52</v>
      </c>
      <c r="ETQ15" s="327">
        <f t="shared" si="1727"/>
        <v>10.633946830265849</v>
      </c>
      <c r="ETR15" s="326">
        <v>0</v>
      </c>
      <c r="ETS15" s="328">
        <f t="shared" si="1728"/>
        <v>170</v>
      </c>
      <c r="ETT15" s="254">
        <f t="shared" si="1729"/>
        <v>15.726179463459761</v>
      </c>
      <c r="ETU15" s="326">
        <v>116</v>
      </c>
      <c r="ETV15" s="327">
        <f t="shared" si="1730"/>
        <v>19.761499148211243</v>
      </c>
      <c r="ETW15" s="326">
        <v>52</v>
      </c>
      <c r="ETX15" s="327">
        <f t="shared" si="1731"/>
        <v>10.721649484536082</v>
      </c>
      <c r="ETY15" s="326">
        <v>0</v>
      </c>
      <c r="ETZ15" s="328">
        <f t="shared" si="1732"/>
        <v>168</v>
      </c>
      <c r="EUA15" s="254">
        <f t="shared" si="1733"/>
        <v>15.671641791044777</v>
      </c>
      <c r="EUB15" s="326">
        <v>116</v>
      </c>
      <c r="EUC15" s="327">
        <f t="shared" si="1734"/>
        <v>20</v>
      </c>
      <c r="EUD15" s="326">
        <v>52</v>
      </c>
      <c r="EUE15" s="327">
        <f t="shared" si="1735"/>
        <v>10.810810810810811</v>
      </c>
      <c r="EUF15" s="326">
        <v>0</v>
      </c>
      <c r="EUG15" s="328">
        <f t="shared" si="1736"/>
        <v>168</v>
      </c>
      <c r="EUH15" s="254">
        <f t="shared" si="1737"/>
        <v>15.834118755890669</v>
      </c>
      <c r="EUI15" s="326">
        <v>115</v>
      </c>
      <c r="EUJ15" s="327">
        <f t="shared" si="1738"/>
        <v>19.896193771626297</v>
      </c>
      <c r="EUK15" s="326">
        <v>52</v>
      </c>
      <c r="EUL15" s="327">
        <f t="shared" si="1739"/>
        <v>10.947368421052632</v>
      </c>
      <c r="EUM15" s="326">
        <v>0</v>
      </c>
      <c r="EUN15" s="328">
        <f t="shared" si="1740"/>
        <v>167</v>
      </c>
      <c r="EUO15" s="254">
        <f t="shared" si="1741"/>
        <v>15.859449192782527</v>
      </c>
      <c r="EUP15" s="326">
        <v>113</v>
      </c>
      <c r="EUQ15" s="327">
        <f t="shared" si="1742"/>
        <v>19.720767888307154</v>
      </c>
      <c r="EUR15" s="326">
        <v>51</v>
      </c>
      <c r="EUS15" s="327">
        <f t="shared" si="1743"/>
        <v>10.874200426439232</v>
      </c>
      <c r="EUT15" s="326">
        <v>0</v>
      </c>
      <c r="EUU15" s="328">
        <f t="shared" si="1744"/>
        <v>164</v>
      </c>
      <c r="EUV15" s="254">
        <f t="shared" si="1745"/>
        <v>15.738963531669867</v>
      </c>
      <c r="EUW15" s="326">
        <v>112</v>
      </c>
      <c r="EUX15" s="327">
        <f t="shared" si="1746"/>
        <v>19.649122807017545</v>
      </c>
      <c r="EUY15" s="326">
        <v>49</v>
      </c>
      <c r="EUZ15" s="327">
        <f t="shared" si="1747"/>
        <v>10.606060606060606</v>
      </c>
      <c r="EVA15" s="326">
        <v>0</v>
      </c>
      <c r="EVB15" s="328">
        <f t="shared" si="1748"/>
        <v>161</v>
      </c>
      <c r="EVC15" s="254">
        <f t="shared" si="1749"/>
        <v>15.60077519379845</v>
      </c>
      <c r="EVD15" s="326">
        <v>110</v>
      </c>
      <c r="EVE15" s="327">
        <f t="shared" si="1750"/>
        <v>19.572953736654807</v>
      </c>
      <c r="EVF15" s="326">
        <v>49</v>
      </c>
      <c r="EVG15" s="327">
        <f t="shared" si="1751"/>
        <v>10.652173913043478</v>
      </c>
      <c r="EVH15" s="326">
        <v>0</v>
      </c>
      <c r="EVI15" s="328">
        <f t="shared" si="1752"/>
        <v>159</v>
      </c>
      <c r="EVJ15" s="254">
        <f t="shared" si="1753"/>
        <v>15.557729941291583</v>
      </c>
      <c r="EVK15" s="326">
        <v>109</v>
      </c>
      <c r="EVL15" s="327">
        <f t="shared" si="1754"/>
        <v>19.499105545617173</v>
      </c>
      <c r="EVM15" s="326">
        <v>49</v>
      </c>
      <c r="EVN15" s="327">
        <f t="shared" si="1755"/>
        <v>10.698689956331878</v>
      </c>
      <c r="EVO15" s="326">
        <v>0</v>
      </c>
      <c r="EVP15" s="328">
        <f t="shared" si="1756"/>
        <v>158</v>
      </c>
      <c r="EVQ15" s="254">
        <f t="shared" si="1757"/>
        <v>15.535889872173058</v>
      </c>
      <c r="EVR15" s="326">
        <v>109</v>
      </c>
      <c r="EVS15" s="327">
        <f t="shared" si="1758"/>
        <v>19.63963963963964</v>
      </c>
      <c r="EVT15" s="326">
        <v>49</v>
      </c>
      <c r="EVU15" s="327">
        <f t="shared" si="1759"/>
        <v>10.745614035087719</v>
      </c>
      <c r="EVV15" s="326">
        <v>0</v>
      </c>
      <c r="EVW15" s="328">
        <f t="shared" si="1760"/>
        <v>158</v>
      </c>
      <c r="EVX15" s="254">
        <f t="shared" si="1761"/>
        <v>15.62809099901088</v>
      </c>
      <c r="EVY15" s="326">
        <v>108</v>
      </c>
      <c r="EVZ15" s="327">
        <f t="shared" si="1762"/>
        <v>19.636363636363637</v>
      </c>
      <c r="EWA15" s="326">
        <v>49</v>
      </c>
      <c r="EWB15" s="327">
        <f t="shared" si="1763"/>
        <v>10.816777041942604</v>
      </c>
      <c r="EWC15" s="326">
        <v>0</v>
      </c>
      <c r="EWD15" s="328">
        <f t="shared" si="1764"/>
        <v>157</v>
      </c>
      <c r="EWE15" s="254">
        <f t="shared" si="1765"/>
        <v>15.653040877367896</v>
      </c>
      <c r="EWF15" s="326">
        <v>108</v>
      </c>
      <c r="EWG15" s="327">
        <f t="shared" si="1766"/>
        <v>19.708029197080293</v>
      </c>
      <c r="EWH15" s="326">
        <v>49</v>
      </c>
      <c r="EWI15" s="327">
        <f t="shared" si="1767"/>
        <v>10.840707964601769</v>
      </c>
      <c r="EWJ15" s="326">
        <v>0</v>
      </c>
      <c r="EWK15" s="328">
        <f t="shared" si="1768"/>
        <v>157</v>
      </c>
      <c r="EWL15" s="254">
        <f t="shared" si="1769"/>
        <v>15.7</v>
      </c>
      <c r="EWM15" s="326">
        <v>108</v>
      </c>
      <c r="EWN15" s="327">
        <f t="shared" si="1770"/>
        <v>19.780219780219781</v>
      </c>
      <c r="EWO15" s="326">
        <v>49</v>
      </c>
      <c r="EWP15" s="327">
        <f t="shared" si="1771"/>
        <v>10.9375</v>
      </c>
      <c r="EWQ15" s="326">
        <v>0</v>
      </c>
      <c r="EWR15" s="328">
        <f t="shared" si="1772"/>
        <v>157</v>
      </c>
      <c r="EWS15" s="254">
        <f t="shared" si="1773"/>
        <v>15.794768611670021</v>
      </c>
      <c r="EWT15" s="326">
        <v>107</v>
      </c>
      <c r="EWU15" s="327">
        <f t="shared" si="1774"/>
        <v>19.63302752293578</v>
      </c>
      <c r="EWV15" s="326">
        <v>49</v>
      </c>
      <c r="EWW15" s="327">
        <f t="shared" si="1775"/>
        <v>10.961968680089486</v>
      </c>
      <c r="EWX15" s="326">
        <v>0</v>
      </c>
      <c r="EWY15" s="328">
        <f t="shared" si="1776"/>
        <v>156</v>
      </c>
      <c r="EWZ15" s="254">
        <f t="shared" si="1777"/>
        <v>15.725806451612904</v>
      </c>
      <c r="EXA15" s="326">
        <v>106</v>
      </c>
      <c r="EXB15" s="327">
        <f t="shared" si="1778"/>
        <v>19.593345656192238</v>
      </c>
      <c r="EXC15" s="326">
        <v>48</v>
      </c>
      <c r="EXD15" s="327">
        <f t="shared" si="1779"/>
        <v>10.786516853932584</v>
      </c>
      <c r="EXE15" s="326">
        <v>0</v>
      </c>
      <c r="EXF15" s="328">
        <f t="shared" si="1780"/>
        <v>154</v>
      </c>
      <c r="EXG15" s="254">
        <f t="shared" si="1781"/>
        <v>15.618661257606492</v>
      </c>
      <c r="EXH15" s="326">
        <v>106</v>
      </c>
      <c r="EXI15" s="327">
        <f t="shared" si="1782"/>
        <v>19.666048237476808</v>
      </c>
      <c r="EXJ15" s="326">
        <v>48</v>
      </c>
      <c r="EXK15" s="327">
        <f t="shared" si="1783"/>
        <v>10.859728506787331</v>
      </c>
      <c r="EXL15" s="326">
        <v>0</v>
      </c>
      <c r="EXM15" s="328">
        <f t="shared" si="1784"/>
        <v>154</v>
      </c>
      <c r="EXN15" s="254">
        <f t="shared" si="1785"/>
        <v>15.698267074413863</v>
      </c>
      <c r="EXO15" s="326">
        <v>106</v>
      </c>
      <c r="EXP15" s="327">
        <f t="shared" si="1786"/>
        <v>19.776119402985074</v>
      </c>
      <c r="EXQ15" s="326">
        <v>48</v>
      </c>
      <c r="EXR15" s="327">
        <f t="shared" si="1787"/>
        <v>10.909090909090908</v>
      </c>
      <c r="EXS15" s="326">
        <v>0</v>
      </c>
      <c r="EXT15" s="328">
        <f t="shared" si="1788"/>
        <v>154</v>
      </c>
      <c r="EXU15" s="254">
        <f t="shared" si="1789"/>
        <v>15.778688524590164</v>
      </c>
      <c r="EXV15" s="326">
        <v>105</v>
      </c>
      <c r="EXW15" s="327">
        <f t="shared" si="1790"/>
        <v>19.736842105263158</v>
      </c>
      <c r="EXX15" s="326">
        <v>47</v>
      </c>
      <c r="EXY15" s="327">
        <f t="shared" si="1791"/>
        <v>10.730593607305936</v>
      </c>
      <c r="EXZ15" s="326">
        <v>0</v>
      </c>
      <c r="EYA15" s="328">
        <f t="shared" si="1792"/>
        <v>152</v>
      </c>
      <c r="EYB15" s="254">
        <f t="shared" si="1793"/>
        <v>15.670103092783505</v>
      </c>
      <c r="EYC15" s="326">
        <v>104</v>
      </c>
      <c r="EYD15" s="327">
        <f t="shared" si="1794"/>
        <v>19.696969696969695</v>
      </c>
      <c r="EYE15" s="326">
        <v>47</v>
      </c>
      <c r="EYF15" s="327">
        <f t="shared" si="1795"/>
        <v>10.755148741418765</v>
      </c>
      <c r="EYG15" s="326">
        <v>0</v>
      </c>
      <c r="EYH15" s="328">
        <f t="shared" si="1796"/>
        <v>151</v>
      </c>
      <c r="EYI15" s="254">
        <f t="shared" si="1797"/>
        <v>15.647668393782382</v>
      </c>
      <c r="EYJ15" s="326">
        <v>104</v>
      </c>
      <c r="EYK15" s="327">
        <f t="shared" si="1798"/>
        <v>19.734345351043643</v>
      </c>
      <c r="EYL15" s="326">
        <v>47</v>
      </c>
      <c r="EYM15" s="327">
        <f t="shared" si="1799"/>
        <v>10.804597701149426</v>
      </c>
      <c r="EYN15" s="326">
        <v>0</v>
      </c>
      <c r="EYO15" s="328">
        <f t="shared" si="1800"/>
        <v>151</v>
      </c>
      <c r="EYP15" s="254">
        <f t="shared" si="1801"/>
        <v>15.696465696465697</v>
      </c>
      <c r="EYQ15" s="326">
        <v>104</v>
      </c>
      <c r="EYR15" s="327">
        <f t="shared" si="1802"/>
        <v>19.847328244274809</v>
      </c>
      <c r="EYS15" s="326">
        <v>47</v>
      </c>
      <c r="EYT15" s="327">
        <f t="shared" si="1803"/>
        <v>10.829493087557603</v>
      </c>
      <c r="EYU15" s="326">
        <v>0</v>
      </c>
      <c r="EYV15" s="328">
        <f t="shared" si="1804"/>
        <v>151</v>
      </c>
      <c r="EYW15" s="254">
        <f t="shared" si="1805"/>
        <v>15.762004175365343</v>
      </c>
      <c r="EYX15" s="326">
        <v>104</v>
      </c>
      <c r="EYY15" s="327">
        <f t="shared" si="1806"/>
        <v>20.038535645472059</v>
      </c>
      <c r="EYZ15" s="326">
        <v>47</v>
      </c>
      <c r="EZA15" s="327">
        <f t="shared" si="1807"/>
        <v>10.829493087557603</v>
      </c>
      <c r="EZB15" s="326">
        <v>0</v>
      </c>
      <c r="EZC15" s="328">
        <f t="shared" si="1808"/>
        <v>151</v>
      </c>
      <c r="EZD15" s="254">
        <f t="shared" si="1809"/>
        <v>15.844700944386151</v>
      </c>
      <c r="EZE15" s="326">
        <v>104</v>
      </c>
      <c r="EZF15" s="327">
        <f t="shared" si="1810"/>
        <v>20.116054158607348</v>
      </c>
      <c r="EZG15" s="326">
        <v>47</v>
      </c>
      <c r="EZH15" s="327">
        <f t="shared" si="1811"/>
        <v>10.854503464203233</v>
      </c>
      <c r="EZI15" s="326">
        <v>0</v>
      </c>
      <c r="EZJ15" s="328">
        <f t="shared" si="1812"/>
        <v>151</v>
      </c>
      <c r="EZK15" s="254">
        <f t="shared" si="1813"/>
        <v>15.894736842105264</v>
      </c>
      <c r="EZL15" s="326">
        <v>104</v>
      </c>
      <c r="EZM15" s="327">
        <f t="shared" si="1814"/>
        <v>20.194174757281552</v>
      </c>
      <c r="EZN15" s="326">
        <v>47</v>
      </c>
      <c r="EZO15" s="327">
        <f t="shared" si="1815"/>
        <v>10.904872389791183</v>
      </c>
      <c r="EZP15" s="326">
        <v>0</v>
      </c>
      <c r="EZQ15" s="328">
        <f t="shared" si="1816"/>
        <v>151</v>
      </c>
      <c r="EZR15" s="254">
        <f t="shared" si="1817"/>
        <v>15.961945031712474</v>
      </c>
      <c r="EZS15" s="326">
        <v>102</v>
      </c>
      <c r="EZT15" s="327">
        <f t="shared" si="1818"/>
        <v>19.921875</v>
      </c>
      <c r="EZU15" s="326">
        <v>47</v>
      </c>
      <c r="EZV15" s="327">
        <f t="shared" si="1819"/>
        <v>10.955710955710956</v>
      </c>
      <c r="EZW15" s="326">
        <v>0</v>
      </c>
      <c r="EZX15" s="328">
        <f t="shared" si="1820"/>
        <v>149</v>
      </c>
      <c r="EZY15" s="254">
        <f t="shared" si="1821"/>
        <v>15.834218916046758</v>
      </c>
      <c r="EZZ15" s="326">
        <v>102</v>
      </c>
      <c r="FAA15" s="327">
        <f t="shared" si="1822"/>
        <v>20.039292730844792</v>
      </c>
      <c r="FAB15" s="326">
        <v>47</v>
      </c>
      <c r="FAC15" s="327">
        <f t="shared" si="1823"/>
        <v>11.007025761124121</v>
      </c>
      <c r="FAD15" s="326">
        <v>0</v>
      </c>
      <c r="FAE15" s="328">
        <f t="shared" si="1824"/>
        <v>149</v>
      </c>
      <c r="FAF15" s="254">
        <f t="shared" si="1825"/>
        <v>15.918803418803417</v>
      </c>
      <c r="FAG15" s="326">
        <v>102</v>
      </c>
      <c r="FAH15" s="327">
        <f t="shared" si="1826"/>
        <v>20.078740157480315</v>
      </c>
      <c r="FAI15" s="326">
        <v>47</v>
      </c>
      <c r="FAJ15" s="327">
        <f t="shared" si="1827"/>
        <v>11.007025761124121</v>
      </c>
      <c r="FAK15" s="326">
        <v>0</v>
      </c>
      <c r="FAL15" s="328">
        <f t="shared" si="1828"/>
        <v>149</v>
      </c>
      <c r="FAM15" s="254">
        <f t="shared" si="1829"/>
        <v>15.935828877005347</v>
      </c>
      <c r="FAN15" s="326">
        <v>102</v>
      </c>
      <c r="FAO15" s="327">
        <f t="shared" si="1830"/>
        <v>20.078740157480315</v>
      </c>
      <c r="FAP15" s="326">
        <v>47</v>
      </c>
      <c r="FAQ15" s="327">
        <f t="shared" si="1831"/>
        <v>11.032863849765258</v>
      </c>
      <c r="FAR15" s="326">
        <v>0</v>
      </c>
      <c r="FAS15" s="328">
        <f t="shared" si="1832"/>
        <v>149</v>
      </c>
      <c r="FAT15" s="254">
        <f t="shared" si="1833"/>
        <v>15.952890792291221</v>
      </c>
      <c r="FAU15" s="326">
        <v>102</v>
      </c>
      <c r="FAV15" s="327">
        <f t="shared" si="1834"/>
        <v>20.118343195266274</v>
      </c>
      <c r="FAW15" s="326">
        <v>47</v>
      </c>
      <c r="FAX15" s="327">
        <f t="shared" si="1835"/>
        <v>11.032863849765258</v>
      </c>
      <c r="FAY15" s="326">
        <v>0</v>
      </c>
      <c r="FAZ15" s="328">
        <f t="shared" si="1836"/>
        <v>149</v>
      </c>
      <c r="FBA15" s="254">
        <f t="shared" si="1837"/>
        <v>15.969989281886388</v>
      </c>
      <c r="FBB15" s="326">
        <v>101</v>
      </c>
      <c r="FBC15" s="327">
        <f t="shared" si="1838"/>
        <v>20.079522862823062</v>
      </c>
      <c r="FBD15" s="326">
        <v>47</v>
      </c>
      <c r="FBE15" s="327">
        <f t="shared" si="1839"/>
        <v>11.032863849765258</v>
      </c>
      <c r="FBF15" s="326">
        <v>0</v>
      </c>
      <c r="FBG15" s="328">
        <f t="shared" si="1840"/>
        <v>148</v>
      </c>
      <c r="FBH15" s="254">
        <f t="shared" si="1841"/>
        <v>15.931108719052745</v>
      </c>
      <c r="FBI15" s="326">
        <v>101</v>
      </c>
      <c r="FBJ15" s="327">
        <f t="shared" si="1842"/>
        <v>20.159680638722556</v>
      </c>
      <c r="FBK15" s="326">
        <v>47</v>
      </c>
      <c r="FBL15" s="327">
        <f t="shared" si="1843"/>
        <v>11.084905660377359</v>
      </c>
      <c r="FBM15" s="326">
        <v>0</v>
      </c>
      <c r="FBN15" s="328">
        <f t="shared" si="1844"/>
        <v>148</v>
      </c>
      <c r="FBO15" s="254">
        <f t="shared" si="1845"/>
        <v>16</v>
      </c>
      <c r="FBP15" s="326">
        <v>101</v>
      </c>
      <c r="FBQ15" s="327">
        <f t="shared" si="1846"/>
        <v>20.200000000000003</v>
      </c>
      <c r="FBR15" s="326">
        <v>47</v>
      </c>
      <c r="FBS15" s="327">
        <f t="shared" si="1847"/>
        <v>11.163895486935866</v>
      </c>
      <c r="FBT15" s="326">
        <v>0</v>
      </c>
      <c r="FBU15" s="328">
        <f t="shared" si="1848"/>
        <v>148</v>
      </c>
      <c r="FBV15" s="254">
        <f t="shared" si="1849"/>
        <v>16.069489685124864</v>
      </c>
      <c r="FBW15" s="326">
        <v>101</v>
      </c>
      <c r="FBX15" s="327">
        <f t="shared" si="1850"/>
        <v>20.200000000000003</v>
      </c>
      <c r="FBY15" s="326">
        <v>46</v>
      </c>
      <c r="FBZ15" s="327">
        <f t="shared" si="1851"/>
        <v>10.952380952380953</v>
      </c>
      <c r="FCA15" s="326">
        <v>0</v>
      </c>
      <c r="FCB15" s="328">
        <f t="shared" si="1852"/>
        <v>147</v>
      </c>
      <c r="FCC15" s="254">
        <f t="shared" si="1853"/>
        <v>15.978260869565217</v>
      </c>
      <c r="FCD15" s="326">
        <v>101</v>
      </c>
      <c r="FCE15" s="327">
        <f t="shared" si="1854"/>
        <v>20.240480961923847</v>
      </c>
      <c r="FCF15" s="326">
        <v>46</v>
      </c>
      <c r="FCG15" s="327">
        <f t="shared" si="1855"/>
        <v>10.952380952380953</v>
      </c>
      <c r="FCH15" s="326">
        <v>0</v>
      </c>
      <c r="FCI15" s="328">
        <f t="shared" si="1856"/>
        <v>147</v>
      </c>
      <c r="FCJ15" s="254">
        <f t="shared" si="1857"/>
        <v>15.995647442872688</v>
      </c>
      <c r="FCK15" s="326">
        <v>101</v>
      </c>
      <c r="FCL15" s="327">
        <f t="shared" si="1858"/>
        <v>20.240480961923847</v>
      </c>
      <c r="FCM15" s="326">
        <v>46</v>
      </c>
      <c r="FCN15" s="327">
        <f t="shared" si="1859"/>
        <v>10.952380952380953</v>
      </c>
      <c r="FCO15" s="326">
        <v>0</v>
      </c>
      <c r="FCP15" s="328">
        <f t="shared" si="1860"/>
        <v>147</v>
      </c>
      <c r="FCQ15" s="254">
        <f t="shared" si="1861"/>
        <v>15.995647442872688</v>
      </c>
      <c r="FCR15" s="326">
        <v>101</v>
      </c>
      <c r="FCS15" s="327">
        <f t="shared" si="1862"/>
        <v>20.240480961923847</v>
      </c>
      <c r="FCT15" s="326">
        <v>46</v>
      </c>
      <c r="FCU15" s="327">
        <f t="shared" si="1863"/>
        <v>11.004784688995215</v>
      </c>
      <c r="FCV15" s="326">
        <v>0</v>
      </c>
      <c r="FCW15" s="328">
        <f t="shared" si="1864"/>
        <v>147</v>
      </c>
      <c r="FCX15" s="254">
        <f t="shared" si="1865"/>
        <v>16.030534351145036</v>
      </c>
      <c r="FCY15" s="326">
        <v>101</v>
      </c>
      <c r="FCZ15" s="327">
        <f t="shared" si="1866"/>
        <v>20.281124497991968</v>
      </c>
      <c r="FDA15" s="326">
        <v>46</v>
      </c>
      <c r="FDB15" s="327">
        <f t="shared" si="1867"/>
        <v>11.004784688995215</v>
      </c>
      <c r="FDC15" s="326">
        <v>0</v>
      </c>
      <c r="FDD15" s="328">
        <f t="shared" si="1868"/>
        <v>147</v>
      </c>
      <c r="FDE15" s="254">
        <f t="shared" si="1869"/>
        <v>16.048034934497817</v>
      </c>
      <c r="FDF15" s="326">
        <v>100</v>
      </c>
      <c r="FDG15" s="327">
        <f t="shared" si="1870"/>
        <v>20.202020202020201</v>
      </c>
      <c r="FDH15" s="326">
        <v>46</v>
      </c>
      <c r="FDI15" s="327">
        <f t="shared" si="1871"/>
        <v>11.057692307692307</v>
      </c>
      <c r="FDJ15" s="326">
        <v>0</v>
      </c>
      <c r="FDK15" s="328">
        <f t="shared" si="1872"/>
        <v>146</v>
      </c>
      <c r="FDL15" s="254">
        <f t="shared" si="1873"/>
        <v>16.02634467618002</v>
      </c>
      <c r="FDM15" s="326">
        <v>100</v>
      </c>
      <c r="FDN15" s="327">
        <f t="shared" si="1874"/>
        <v>20.242914979757085</v>
      </c>
      <c r="FDO15" s="326">
        <v>46</v>
      </c>
      <c r="FDP15" s="327">
        <f t="shared" si="1875"/>
        <v>11.057692307692307</v>
      </c>
      <c r="FDQ15" s="326">
        <v>0</v>
      </c>
      <c r="FDR15" s="328">
        <f t="shared" si="1876"/>
        <v>146</v>
      </c>
      <c r="FDS15" s="254">
        <f t="shared" si="1877"/>
        <v>16.043956043956044</v>
      </c>
      <c r="FDT15" s="326">
        <v>100</v>
      </c>
      <c r="FDU15" s="327">
        <f t="shared" si="1878"/>
        <v>20.325203252032519</v>
      </c>
      <c r="FDV15" s="326">
        <v>46</v>
      </c>
      <c r="FDW15" s="327">
        <f t="shared" si="1879"/>
        <v>11.057692307692307</v>
      </c>
      <c r="FDX15" s="326">
        <v>0</v>
      </c>
      <c r="FDY15" s="328">
        <f t="shared" si="1880"/>
        <v>146</v>
      </c>
      <c r="FDZ15" s="254">
        <f t="shared" si="1881"/>
        <v>16.079295154185022</v>
      </c>
      <c r="FEA15" s="326">
        <v>99</v>
      </c>
      <c r="FEB15" s="327">
        <f t="shared" si="1882"/>
        <v>20.204081632653061</v>
      </c>
      <c r="FEC15" s="326">
        <v>46</v>
      </c>
      <c r="FED15" s="327">
        <f t="shared" si="1883"/>
        <v>11.057692307692307</v>
      </c>
      <c r="FEE15" s="326">
        <v>0</v>
      </c>
      <c r="FEF15" s="328">
        <f t="shared" si="1884"/>
        <v>145</v>
      </c>
      <c r="FEG15" s="254">
        <f t="shared" si="1885"/>
        <v>16.00441501103753</v>
      </c>
      <c r="FEH15" s="326">
        <v>98</v>
      </c>
      <c r="FEI15" s="327">
        <f t="shared" si="1886"/>
        <v>20.081967213114755</v>
      </c>
      <c r="FEJ15" s="326">
        <v>46</v>
      </c>
      <c r="FEK15" s="327">
        <f t="shared" si="1887"/>
        <v>11.08433734939759</v>
      </c>
      <c r="FEL15" s="326">
        <v>0</v>
      </c>
      <c r="FEM15" s="328">
        <f t="shared" si="1888"/>
        <v>144</v>
      </c>
      <c r="FEN15" s="254">
        <f t="shared" si="1889"/>
        <v>15.946843853820598</v>
      </c>
      <c r="FEO15" s="326">
        <v>98</v>
      </c>
      <c r="FEP15" s="327">
        <f t="shared" si="1890"/>
        <v>20.081967213114755</v>
      </c>
      <c r="FEQ15" s="326">
        <v>46</v>
      </c>
      <c r="FER15" s="327">
        <f t="shared" si="1891"/>
        <v>11.08433734939759</v>
      </c>
      <c r="FES15" s="326">
        <v>0</v>
      </c>
      <c r="FET15" s="328">
        <f t="shared" si="1892"/>
        <v>144</v>
      </c>
      <c r="FEU15" s="254">
        <f t="shared" si="1893"/>
        <v>15.946843853820598</v>
      </c>
      <c r="FEV15" s="326">
        <v>98</v>
      </c>
      <c r="FEW15" s="327">
        <f t="shared" si="1894"/>
        <v>20.081967213114755</v>
      </c>
      <c r="FEX15" s="326">
        <v>46</v>
      </c>
      <c r="FEY15" s="327">
        <f t="shared" si="1895"/>
        <v>11.08433734939759</v>
      </c>
      <c r="FEZ15" s="326">
        <v>0</v>
      </c>
      <c r="FFA15" s="328">
        <f t="shared" si="1896"/>
        <v>144</v>
      </c>
      <c r="FFB15" s="254">
        <f t="shared" si="1897"/>
        <v>15.946843853820598</v>
      </c>
      <c r="FFC15" s="326">
        <v>98</v>
      </c>
      <c r="FFD15" s="327">
        <f t="shared" si="1898"/>
        <v>20.123203285420946</v>
      </c>
      <c r="FFE15" s="326">
        <v>46</v>
      </c>
      <c r="FFF15" s="327">
        <f t="shared" si="1899"/>
        <v>11.08433734939759</v>
      </c>
      <c r="FFG15" s="326">
        <v>0</v>
      </c>
      <c r="FFH15" s="328">
        <f t="shared" si="1900"/>
        <v>144</v>
      </c>
      <c r="FFI15" s="254">
        <f t="shared" si="1901"/>
        <v>15.964523281596451</v>
      </c>
      <c r="FFJ15" s="326">
        <v>98</v>
      </c>
      <c r="FFK15" s="327">
        <f t="shared" si="1902"/>
        <v>20.123203285420946</v>
      </c>
      <c r="FFL15" s="326">
        <v>46</v>
      </c>
      <c r="FFM15" s="327">
        <f t="shared" si="1903"/>
        <v>11.08433734939759</v>
      </c>
      <c r="FFN15" s="326">
        <v>0</v>
      </c>
      <c r="FFO15" s="328">
        <f t="shared" si="1904"/>
        <v>144</v>
      </c>
      <c r="FFP15" s="254">
        <f t="shared" si="1905"/>
        <v>15.964523281596451</v>
      </c>
      <c r="FFQ15" s="326">
        <v>98</v>
      </c>
      <c r="FFR15" s="327">
        <f t="shared" si="1906"/>
        <v>20.123203285420946</v>
      </c>
      <c r="FFS15" s="326">
        <v>46</v>
      </c>
      <c r="FFT15" s="327">
        <f t="shared" si="1907"/>
        <v>11.08433734939759</v>
      </c>
      <c r="FFU15" s="326">
        <v>0</v>
      </c>
      <c r="FFV15" s="328">
        <f t="shared" si="1908"/>
        <v>144</v>
      </c>
      <c r="FFW15" s="254">
        <f t="shared" si="1909"/>
        <v>15.964523281596451</v>
      </c>
      <c r="FFX15" s="326">
        <v>98</v>
      </c>
      <c r="FFY15" s="327">
        <f t="shared" si="1910"/>
        <v>20.123203285420946</v>
      </c>
      <c r="FFZ15" s="326">
        <v>46</v>
      </c>
      <c r="FGA15" s="327">
        <f t="shared" si="1911"/>
        <v>11.08433734939759</v>
      </c>
      <c r="FGB15" s="326">
        <v>0</v>
      </c>
      <c r="FGC15" s="328">
        <f t="shared" si="1912"/>
        <v>144</v>
      </c>
      <c r="FGD15" s="254">
        <f t="shared" si="1913"/>
        <v>15.964523281596451</v>
      </c>
      <c r="FGE15" s="326">
        <v>97</v>
      </c>
      <c r="FGF15" s="327">
        <f t="shared" si="1914"/>
        <v>20.082815734989648</v>
      </c>
      <c r="FGG15" s="326">
        <v>46</v>
      </c>
      <c r="FGH15" s="327">
        <f t="shared" si="1915"/>
        <v>11.111111111111111</v>
      </c>
      <c r="FGI15" s="326">
        <v>0</v>
      </c>
      <c r="FGJ15" s="328">
        <f t="shared" si="1916"/>
        <v>143</v>
      </c>
      <c r="FGK15" s="254">
        <f t="shared" si="1917"/>
        <v>15.942028985507244</v>
      </c>
      <c r="FGL15" s="326">
        <v>96</v>
      </c>
      <c r="FGM15" s="327">
        <f t="shared" si="1918"/>
        <v>19.91701244813278</v>
      </c>
      <c r="FGN15" s="326">
        <v>46</v>
      </c>
      <c r="FGO15" s="327">
        <f t="shared" si="1919"/>
        <v>11.138014527845035</v>
      </c>
      <c r="FGP15" s="326">
        <v>0</v>
      </c>
      <c r="FGQ15" s="328">
        <f t="shared" si="1920"/>
        <v>142</v>
      </c>
      <c r="FGR15" s="254">
        <f t="shared" si="1921"/>
        <v>15.865921787709498</v>
      </c>
      <c r="FGS15" s="326">
        <v>96</v>
      </c>
      <c r="FGT15" s="327">
        <f t="shared" si="1922"/>
        <v>19.91701244813278</v>
      </c>
      <c r="FGU15" s="326">
        <v>46</v>
      </c>
      <c r="FGV15" s="327">
        <f t="shared" si="1923"/>
        <v>11.192214111922141</v>
      </c>
      <c r="FGW15" s="326">
        <v>0</v>
      </c>
      <c r="FGX15" s="328">
        <f t="shared" si="1924"/>
        <v>142</v>
      </c>
      <c r="FGY15" s="254">
        <f t="shared" si="1925"/>
        <v>15.90145576707727</v>
      </c>
      <c r="FGZ15" s="326">
        <v>95</v>
      </c>
      <c r="FHA15" s="327">
        <f t="shared" si="1926"/>
        <v>19.832985386221296</v>
      </c>
      <c r="FHB15" s="326">
        <v>46</v>
      </c>
      <c r="FHC15" s="327">
        <f t="shared" si="1927"/>
        <v>11.192214111922141</v>
      </c>
      <c r="FHD15" s="326">
        <v>0</v>
      </c>
      <c r="FHE15" s="328">
        <f t="shared" si="1928"/>
        <v>141</v>
      </c>
      <c r="FHF15" s="254">
        <f t="shared" si="1929"/>
        <v>15.842696629213481</v>
      </c>
      <c r="FHG15" s="326">
        <v>94</v>
      </c>
      <c r="FHH15" s="327">
        <f t="shared" si="1930"/>
        <v>19.665271966527197</v>
      </c>
      <c r="FHI15" s="326">
        <v>46</v>
      </c>
      <c r="FHJ15" s="327">
        <f t="shared" si="1931"/>
        <v>11.219512195121952</v>
      </c>
      <c r="FHK15" s="326">
        <v>0</v>
      </c>
      <c r="FHL15" s="328">
        <f t="shared" si="1932"/>
        <v>140</v>
      </c>
      <c r="FHM15" s="254">
        <f t="shared" si="1933"/>
        <v>15.765765765765765</v>
      </c>
      <c r="FHN15" s="326">
        <v>94</v>
      </c>
      <c r="FHO15" s="327">
        <f t="shared" si="1934"/>
        <v>19.70649895178197</v>
      </c>
      <c r="FHP15" s="326">
        <v>46</v>
      </c>
      <c r="FHQ15" s="327">
        <f t="shared" si="1935"/>
        <v>11.246943765281173</v>
      </c>
      <c r="FHR15" s="326">
        <v>0</v>
      </c>
      <c r="FHS15" s="328">
        <f t="shared" si="1936"/>
        <v>140</v>
      </c>
      <c r="FHT15" s="254">
        <f t="shared" si="1937"/>
        <v>15.80135440180587</v>
      </c>
      <c r="FHU15" s="326">
        <v>94</v>
      </c>
      <c r="FHV15" s="327">
        <f t="shared" si="1938"/>
        <v>19.747899159663866</v>
      </c>
      <c r="FHW15" s="326">
        <v>46</v>
      </c>
      <c r="FHX15" s="327">
        <f t="shared" si="1939"/>
        <v>11.274509803921569</v>
      </c>
      <c r="FHY15" s="326">
        <v>0</v>
      </c>
      <c r="FHZ15" s="328">
        <f t="shared" si="1940"/>
        <v>140</v>
      </c>
      <c r="FIA15" s="254">
        <f t="shared" si="1941"/>
        <v>15.837104072398189</v>
      </c>
      <c r="FIB15" s="326">
        <v>94</v>
      </c>
      <c r="FIC15" s="327">
        <f t="shared" si="1942"/>
        <v>19.747899159663866</v>
      </c>
      <c r="FID15" s="326">
        <v>46</v>
      </c>
      <c r="FIE15" s="327">
        <f t="shared" si="1943"/>
        <v>11.302211302211303</v>
      </c>
      <c r="FIF15" s="326">
        <v>0</v>
      </c>
      <c r="FIG15" s="328">
        <f t="shared" si="1944"/>
        <v>140</v>
      </c>
      <c r="FIH15" s="254">
        <f t="shared" si="1945"/>
        <v>15.855039637599095</v>
      </c>
      <c r="FII15" s="326">
        <v>94</v>
      </c>
      <c r="FIJ15" s="327">
        <f t="shared" si="1946"/>
        <v>19.747899159663866</v>
      </c>
      <c r="FIK15" s="326">
        <v>46</v>
      </c>
      <c r="FIL15" s="327">
        <f t="shared" si="1947"/>
        <v>11.330049261083744</v>
      </c>
      <c r="FIM15" s="326">
        <v>0</v>
      </c>
      <c r="FIN15" s="328">
        <f t="shared" si="1948"/>
        <v>140</v>
      </c>
      <c r="FIO15" s="254">
        <f t="shared" si="1949"/>
        <v>15.873015873015872</v>
      </c>
      <c r="FIP15" s="326">
        <v>94</v>
      </c>
      <c r="FIQ15" s="327">
        <f t="shared" si="1950"/>
        <v>19.789473684210527</v>
      </c>
      <c r="FIR15" s="326">
        <v>46</v>
      </c>
      <c r="FIS15" s="327">
        <f t="shared" si="1951"/>
        <v>11.330049261083744</v>
      </c>
      <c r="FIT15" s="326">
        <v>0</v>
      </c>
      <c r="FIU15" s="328">
        <f t="shared" si="1952"/>
        <v>140</v>
      </c>
      <c r="FIV15" s="254">
        <f t="shared" si="1953"/>
        <v>15.891032917139613</v>
      </c>
      <c r="FIW15" s="326">
        <v>94</v>
      </c>
      <c r="FIX15" s="327">
        <f t="shared" si="1954"/>
        <v>19.789473684210527</v>
      </c>
      <c r="FIY15" s="326">
        <v>46</v>
      </c>
      <c r="FIZ15" s="327">
        <f t="shared" si="1955"/>
        <v>11.358024691358025</v>
      </c>
      <c r="FJA15" s="326">
        <v>0</v>
      </c>
      <c r="FJB15" s="328">
        <f t="shared" si="1956"/>
        <v>140</v>
      </c>
      <c r="FJC15" s="254">
        <f t="shared" si="1957"/>
        <v>15.909090909090908</v>
      </c>
      <c r="FJD15" s="326">
        <v>94</v>
      </c>
      <c r="FJE15" s="327">
        <f t="shared" si="1958"/>
        <v>19.831223628691983</v>
      </c>
      <c r="FJF15" s="326">
        <v>46</v>
      </c>
      <c r="FJG15" s="327">
        <f t="shared" si="1959"/>
        <v>11.41439205955335</v>
      </c>
      <c r="FJH15" s="326">
        <v>0</v>
      </c>
      <c r="FJI15" s="328">
        <f t="shared" si="1960"/>
        <v>140</v>
      </c>
      <c r="FJJ15" s="254">
        <f t="shared" si="1961"/>
        <v>15.963511972633979</v>
      </c>
      <c r="FJK15" s="326">
        <v>94</v>
      </c>
      <c r="FJL15" s="327">
        <f t="shared" si="1962"/>
        <v>19.915254237288135</v>
      </c>
      <c r="FJM15" s="326">
        <v>46</v>
      </c>
      <c r="FJN15" s="327">
        <f t="shared" si="1963"/>
        <v>11.41439205955335</v>
      </c>
      <c r="FJO15" s="326">
        <v>0</v>
      </c>
      <c r="FJP15" s="328">
        <f t="shared" si="1964"/>
        <v>140</v>
      </c>
      <c r="FJQ15" s="254">
        <f t="shared" si="1965"/>
        <v>16</v>
      </c>
      <c r="FJR15" s="326">
        <v>94</v>
      </c>
      <c r="FJS15" s="327">
        <f t="shared" si="1966"/>
        <v>20</v>
      </c>
      <c r="FJT15" s="326">
        <v>46</v>
      </c>
      <c r="FJU15" s="327">
        <f t="shared" si="1967"/>
        <v>11.41439205955335</v>
      </c>
      <c r="FJV15" s="326">
        <v>0</v>
      </c>
      <c r="FJW15" s="328">
        <f t="shared" si="1968"/>
        <v>140</v>
      </c>
      <c r="FJX15" s="254">
        <f t="shared" si="1969"/>
        <v>16.036655211912944</v>
      </c>
      <c r="FJY15" s="326">
        <v>94</v>
      </c>
      <c r="FJZ15" s="327">
        <f t="shared" si="1970"/>
        <v>20</v>
      </c>
      <c r="FKA15" s="326">
        <v>46</v>
      </c>
      <c r="FKB15" s="327">
        <f t="shared" si="1971"/>
        <v>11.41439205955335</v>
      </c>
      <c r="FKC15" s="326">
        <v>0</v>
      </c>
      <c r="FKD15" s="328">
        <f t="shared" si="1972"/>
        <v>140</v>
      </c>
      <c r="FKE15" s="254">
        <f t="shared" si="1973"/>
        <v>16.036655211912944</v>
      </c>
      <c r="FKF15" s="326">
        <v>94</v>
      </c>
      <c r="FKG15" s="327">
        <f t="shared" si="1974"/>
        <v>20</v>
      </c>
      <c r="FKH15" s="326">
        <v>46</v>
      </c>
      <c r="FKI15" s="327">
        <f t="shared" si="1975"/>
        <v>11.442786069651742</v>
      </c>
      <c r="FKJ15" s="326">
        <v>0</v>
      </c>
      <c r="FKK15" s="328">
        <f t="shared" si="1976"/>
        <v>140</v>
      </c>
      <c r="FKL15" s="254">
        <f t="shared" si="1977"/>
        <v>16.055045871559635</v>
      </c>
      <c r="FKM15" s="326">
        <v>93</v>
      </c>
      <c r="FKN15" s="327">
        <f t="shared" si="1978"/>
        <v>19.871794871794872</v>
      </c>
      <c r="FKO15" s="326">
        <v>46</v>
      </c>
      <c r="FKP15" s="327">
        <f t="shared" si="1979"/>
        <v>11.442786069651742</v>
      </c>
      <c r="FKQ15" s="326">
        <v>0</v>
      </c>
      <c r="FKR15" s="328">
        <f t="shared" si="1980"/>
        <v>139</v>
      </c>
      <c r="FKS15" s="254">
        <f t="shared" si="1981"/>
        <v>15.977011494252874</v>
      </c>
      <c r="FKT15" s="326">
        <v>92</v>
      </c>
      <c r="FKU15" s="327">
        <f t="shared" si="1982"/>
        <v>19.700214132762312</v>
      </c>
      <c r="FKV15" s="326">
        <v>46</v>
      </c>
      <c r="FKW15" s="327">
        <f t="shared" si="1983"/>
        <v>11.528822055137844</v>
      </c>
      <c r="FKX15" s="326">
        <v>0</v>
      </c>
      <c r="FKY15" s="328">
        <f t="shared" si="1984"/>
        <v>138</v>
      </c>
      <c r="FKZ15" s="254">
        <f t="shared" si="1985"/>
        <v>15.935334872979215</v>
      </c>
      <c r="FLA15" s="326">
        <v>92</v>
      </c>
      <c r="FLB15" s="327">
        <f t="shared" si="1986"/>
        <v>19.742489270386265</v>
      </c>
      <c r="FLC15" s="326">
        <v>45</v>
      </c>
      <c r="FLD15" s="327">
        <f t="shared" si="1987"/>
        <v>11.306532663316583</v>
      </c>
      <c r="FLE15" s="326">
        <v>0</v>
      </c>
      <c r="FLF15" s="328">
        <f t="shared" si="1988"/>
        <v>137</v>
      </c>
      <c r="FLG15" s="254">
        <f t="shared" si="1989"/>
        <v>15.856481481481483</v>
      </c>
      <c r="FLH15" s="326">
        <v>92</v>
      </c>
      <c r="FLI15" s="327">
        <f t="shared" si="1990"/>
        <v>19.78494623655914</v>
      </c>
      <c r="FLJ15" s="326">
        <v>45</v>
      </c>
      <c r="FLK15" s="327">
        <f t="shared" si="1991"/>
        <v>11.306532663316583</v>
      </c>
      <c r="FLL15" s="326">
        <v>0</v>
      </c>
      <c r="FLM15" s="328">
        <f t="shared" si="1992"/>
        <v>137</v>
      </c>
      <c r="FLN15" s="254">
        <f t="shared" si="1993"/>
        <v>15.874855156431057</v>
      </c>
      <c r="FLO15" s="326">
        <v>92</v>
      </c>
      <c r="FLP15" s="327">
        <f t="shared" si="1994"/>
        <v>19.78494623655914</v>
      </c>
      <c r="FLQ15" s="326">
        <v>45</v>
      </c>
      <c r="FLR15" s="327">
        <f t="shared" si="1995"/>
        <v>11.306532663316583</v>
      </c>
      <c r="FLS15" s="326">
        <v>0</v>
      </c>
      <c r="FLT15" s="328">
        <f t="shared" si="1996"/>
        <v>137</v>
      </c>
      <c r="FLU15" s="254">
        <f t="shared" si="1997"/>
        <v>15.874855156431057</v>
      </c>
      <c r="FLV15" s="326">
        <v>92</v>
      </c>
      <c r="FLW15" s="327">
        <f t="shared" si="1998"/>
        <v>19.78494623655914</v>
      </c>
      <c r="FLX15" s="326">
        <v>45</v>
      </c>
      <c r="FLY15" s="327">
        <f t="shared" si="1999"/>
        <v>11.363636363636363</v>
      </c>
      <c r="FLZ15" s="326">
        <v>0</v>
      </c>
      <c r="FMA15" s="328">
        <f t="shared" si="2000"/>
        <v>137</v>
      </c>
      <c r="FMB15" s="254">
        <f t="shared" si="2001"/>
        <v>15.911730545876887</v>
      </c>
      <c r="FMC15" s="326">
        <v>92</v>
      </c>
      <c r="FMD15" s="327">
        <f t="shared" si="2002"/>
        <v>19.870410367170628</v>
      </c>
      <c r="FME15" s="326">
        <v>45</v>
      </c>
      <c r="FMF15" s="327">
        <f t="shared" si="2003"/>
        <v>11.363636363636363</v>
      </c>
      <c r="FMG15" s="326">
        <v>0</v>
      </c>
      <c r="FMH15" s="328">
        <f t="shared" si="2004"/>
        <v>137</v>
      </c>
      <c r="FMI15" s="254">
        <f t="shared" si="2005"/>
        <v>15.948777648428406</v>
      </c>
      <c r="FMJ15" s="326">
        <v>92</v>
      </c>
      <c r="FMK15" s="327">
        <f t="shared" si="2006"/>
        <v>19.913419913419915</v>
      </c>
      <c r="FML15" s="326">
        <v>45</v>
      </c>
      <c r="FMM15" s="327">
        <f t="shared" si="2007"/>
        <v>11.421319796954315</v>
      </c>
      <c r="FMN15" s="326">
        <v>0</v>
      </c>
      <c r="FMO15" s="328">
        <f t="shared" si="2008"/>
        <v>137</v>
      </c>
      <c r="FMP15" s="254">
        <f t="shared" si="2009"/>
        <v>16.004672897196262</v>
      </c>
      <c r="FMQ15" s="326">
        <v>92</v>
      </c>
      <c r="FMR15" s="327">
        <f t="shared" si="2010"/>
        <v>20</v>
      </c>
      <c r="FMS15" s="326">
        <v>45</v>
      </c>
      <c r="FMT15" s="327">
        <f t="shared" si="2011"/>
        <v>11.479591836734695</v>
      </c>
      <c r="FMU15" s="326">
        <v>0</v>
      </c>
      <c r="FMV15" s="328">
        <f t="shared" si="2012"/>
        <v>137</v>
      </c>
      <c r="FMW15" s="254">
        <f t="shared" si="2013"/>
        <v>16.079812206572768</v>
      </c>
      <c r="FMX15" s="326">
        <v>92</v>
      </c>
      <c r="FMY15" s="327">
        <f t="shared" si="2014"/>
        <v>20.043572984749456</v>
      </c>
      <c r="FMZ15" s="326">
        <v>43</v>
      </c>
      <c r="FNA15" s="327">
        <f t="shared" si="2015"/>
        <v>11.053984575835475</v>
      </c>
      <c r="FNB15" s="326">
        <v>0</v>
      </c>
      <c r="FNC15" s="328">
        <f t="shared" si="2016"/>
        <v>135</v>
      </c>
      <c r="FND15" s="254">
        <f t="shared" si="2017"/>
        <v>15.919811320754718</v>
      </c>
      <c r="FNE15" s="326">
        <v>92</v>
      </c>
      <c r="FNF15" s="327">
        <f t="shared" si="2018"/>
        <v>20.087336244541483</v>
      </c>
      <c r="FNG15" s="326">
        <v>43</v>
      </c>
      <c r="FNH15" s="327">
        <f t="shared" si="2019"/>
        <v>11.053984575835475</v>
      </c>
      <c r="FNI15" s="326">
        <v>0</v>
      </c>
      <c r="FNJ15" s="328">
        <f t="shared" si="2020"/>
        <v>135</v>
      </c>
      <c r="FNK15" s="254">
        <f t="shared" si="2021"/>
        <v>15.938606847697756</v>
      </c>
      <c r="FNL15" s="326">
        <v>92</v>
      </c>
      <c r="FNM15" s="327">
        <f t="shared" si="2022"/>
        <v>20.087336244541483</v>
      </c>
      <c r="FNN15" s="326">
        <v>43</v>
      </c>
      <c r="FNO15" s="327">
        <f t="shared" si="2023"/>
        <v>11.053984575835475</v>
      </c>
      <c r="FNP15" s="326">
        <v>0</v>
      </c>
      <c r="FNQ15" s="328">
        <f t="shared" si="2024"/>
        <v>135</v>
      </c>
      <c r="FNR15" s="254">
        <f t="shared" si="2025"/>
        <v>15.938606847697756</v>
      </c>
      <c r="FNS15" s="326">
        <v>92</v>
      </c>
      <c r="FNT15" s="327">
        <f t="shared" si="2026"/>
        <v>20.087336244541483</v>
      </c>
      <c r="FNU15" s="326">
        <v>43</v>
      </c>
      <c r="FNV15" s="327">
        <f t="shared" si="2027"/>
        <v>11.139896373056994</v>
      </c>
      <c r="FNW15" s="326">
        <v>0</v>
      </c>
      <c r="FNX15" s="328">
        <f t="shared" si="2028"/>
        <v>135</v>
      </c>
      <c r="FNY15" s="254">
        <f t="shared" si="2029"/>
        <v>15.995260663507107</v>
      </c>
      <c r="FNZ15" s="326">
        <v>92</v>
      </c>
      <c r="FOA15" s="327">
        <f t="shared" si="2030"/>
        <v>20.087336244541483</v>
      </c>
      <c r="FOB15" s="326">
        <v>43</v>
      </c>
      <c r="FOC15" s="327">
        <f t="shared" si="2031"/>
        <v>11.139896373056994</v>
      </c>
      <c r="FOD15" s="326">
        <v>0</v>
      </c>
      <c r="FOE15" s="328">
        <f t="shared" si="2032"/>
        <v>135</v>
      </c>
      <c r="FOF15" s="254">
        <f t="shared" si="2033"/>
        <v>15.995260663507107</v>
      </c>
      <c r="FOG15" s="326">
        <v>92</v>
      </c>
      <c r="FOH15" s="327">
        <f t="shared" si="2034"/>
        <v>20.175438596491226</v>
      </c>
      <c r="FOI15" s="326">
        <v>43</v>
      </c>
      <c r="FOJ15" s="327">
        <f t="shared" si="2035"/>
        <v>11.139896373056994</v>
      </c>
      <c r="FOK15" s="326">
        <v>0</v>
      </c>
      <c r="FOL15" s="328">
        <f t="shared" si="2036"/>
        <v>135</v>
      </c>
      <c r="FOM15" s="254">
        <f t="shared" si="2037"/>
        <v>16.033254156769598</v>
      </c>
      <c r="FON15" s="326">
        <v>92</v>
      </c>
      <c r="FOO15" s="327">
        <f t="shared" si="2038"/>
        <v>20.175438596491226</v>
      </c>
      <c r="FOP15" s="326">
        <v>43</v>
      </c>
      <c r="FOQ15" s="327">
        <f t="shared" si="2039"/>
        <v>11.139896373056994</v>
      </c>
      <c r="FOR15" s="326">
        <v>0</v>
      </c>
      <c r="FOS15" s="328">
        <f t="shared" si="2040"/>
        <v>135</v>
      </c>
      <c r="FOT15" s="254">
        <f t="shared" si="2041"/>
        <v>16.033254156769598</v>
      </c>
      <c r="FOU15" s="326">
        <v>91</v>
      </c>
      <c r="FOV15" s="327">
        <f t="shared" si="2042"/>
        <v>20.044052863436125</v>
      </c>
      <c r="FOW15" s="326">
        <v>43</v>
      </c>
      <c r="FOX15" s="327">
        <f t="shared" si="2043"/>
        <v>11.139896373056994</v>
      </c>
      <c r="FOY15" s="326">
        <v>0</v>
      </c>
      <c r="FOZ15" s="328">
        <f t="shared" si="2044"/>
        <v>134</v>
      </c>
      <c r="FPA15" s="254">
        <f t="shared" si="2045"/>
        <v>15.952380952380951</v>
      </c>
      <c r="FPB15" s="326">
        <v>91</v>
      </c>
      <c r="FPC15" s="327">
        <f t="shared" si="2046"/>
        <v>20.044052863436125</v>
      </c>
      <c r="FPD15" s="326">
        <v>43</v>
      </c>
      <c r="FPE15" s="327">
        <f t="shared" si="2047"/>
        <v>11.168831168831169</v>
      </c>
      <c r="FPF15" s="326">
        <v>0</v>
      </c>
      <c r="FPG15" s="328">
        <f t="shared" si="2048"/>
        <v>134</v>
      </c>
      <c r="FPH15" s="254">
        <f t="shared" si="2049"/>
        <v>15.971394517282478</v>
      </c>
      <c r="FPI15" s="326">
        <v>91</v>
      </c>
      <c r="FPJ15" s="327">
        <f t="shared" si="2050"/>
        <v>20.044052863436125</v>
      </c>
      <c r="FPK15" s="326">
        <v>43</v>
      </c>
      <c r="FPL15" s="327">
        <f t="shared" si="2051"/>
        <v>11.168831168831169</v>
      </c>
      <c r="FPM15" s="326">
        <v>0</v>
      </c>
      <c r="FPN15" s="328">
        <f t="shared" si="2052"/>
        <v>134</v>
      </c>
      <c r="FPO15" s="254">
        <f t="shared" si="2053"/>
        <v>15.971394517282478</v>
      </c>
      <c r="FPP15" s="326">
        <v>91</v>
      </c>
      <c r="FPQ15" s="327">
        <f t="shared" si="2054"/>
        <v>20.13274336283186</v>
      </c>
      <c r="FPR15" s="326">
        <v>43</v>
      </c>
      <c r="FPS15" s="327">
        <f t="shared" si="2055"/>
        <v>11.197916666666668</v>
      </c>
      <c r="FPT15" s="326">
        <v>0</v>
      </c>
      <c r="FPU15" s="328">
        <f t="shared" si="2056"/>
        <v>134</v>
      </c>
      <c r="FPV15" s="254">
        <f t="shared" si="2057"/>
        <v>16.028708133971293</v>
      </c>
      <c r="FPW15" s="326">
        <v>91</v>
      </c>
      <c r="FPX15" s="327">
        <f t="shared" si="2058"/>
        <v>20.17738359201774</v>
      </c>
      <c r="FPY15" s="326">
        <v>43</v>
      </c>
      <c r="FPZ15" s="327">
        <f t="shared" si="2059"/>
        <v>11.315789473684211</v>
      </c>
      <c r="FQA15" s="326">
        <v>0</v>
      </c>
      <c r="FQB15" s="328">
        <f t="shared" si="2060"/>
        <v>134</v>
      </c>
      <c r="FQC15" s="254">
        <f t="shared" si="2061"/>
        <v>16.125150421179303</v>
      </c>
      <c r="FQD15" s="326">
        <v>91</v>
      </c>
      <c r="FQE15" s="327">
        <f t="shared" si="2062"/>
        <v>20.17738359201774</v>
      </c>
      <c r="FQF15" s="326">
        <v>43</v>
      </c>
      <c r="FQG15" s="327">
        <f t="shared" si="2063"/>
        <v>11.315789473684211</v>
      </c>
      <c r="FQH15" s="326">
        <v>0</v>
      </c>
      <c r="FQI15" s="328">
        <f t="shared" si="2064"/>
        <v>134</v>
      </c>
      <c r="FQJ15" s="254">
        <f t="shared" si="2065"/>
        <v>16.125150421179303</v>
      </c>
      <c r="FQK15" s="326">
        <v>91</v>
      </c>
      <c r="FQL15" s="327">
        <f t="shared" si="2066"/>
        <v>20.17738359201774</v>
      </c>
      <c r="FQM15" s="326">
        <v>43</v>
      </c>
      <c r="FQN15" s="327">
        <f t="shared" si="2067"/>
        <v>11.315789473684211</v>
      </c>
      <c r="FQO15" s="326">
        <v>0</v>
      </c>
      <c r="FQP15" s="328">
        <f t="shared" si="2068"/>
        <v>134</v>
      </c>
      <c r="FQQ15" s="254">
        <f t="shared" si="2069"/>
        <v>16.125150421179303</v>
      </c>
      <c r="FQR15" s="326">
        <v>91</v>
      </c>
      <c r="FQS15" s="327">
        <f t="shared" si="2070"/>
        <v>20.222222222222221</v>
      </c>
      <c r="FQT15" s="326">
        <v>43</v>
      </c>
      <c r="FQU15" s="327">
        <f t="shared" si="2071"/>
        <v>11.315789473684211</v>
      </c>
      <c r="FQV15" s="326">
        <v>0</v>
      </c>
      <c r="FQW15" s="328">
        <f t="shared" si="2072"/>
        <v>134</v>
      </c>
      <c r="FQX15" s="254">
        <f t="shared" si="2073"/>
        <v>16.14457831325301</v>
      </c>
      <c r="FQY15" s="326">
        <v>91</v>
      </c>
      <c r="FQZ15" s="327">
        <f t="shared" si="2074"/>
        <v>20.222222222222221</v>
      </c>
      <c r="FRA15" s="326">
        <v>43</v>
      </c>
      <c r="FRB15" s="327">
        <f t="shared" si="2075"/>
        <v>11.345646437994723</v>
      </c>
      <c r="FRC15" s="326">
        <v>0</v>
      </c>
      <c r="FRD15" s="328">
        <f t="shared" si="2076"/>
        <v>134</v>
      </c>
      <c r="FRE15" s="254">
        <f t="shared" si="2077"/>
        <v>16.164053075995174</v>
      </c>
      <c r="FRF15" s="326">
        <v>91</v>
      </c>
      <c r="FRG15" s="327">
        <f t="shared" si="2078"/>
        <v>20.222222222222221</v>
      </c>
      <c r="FRH15" s="326">
        <v>43</v>
      </c>
      <c r="FRI15" s="327">
        <f t="shared" si="2079"/>
        <v>11.375661375661375</v>
      </c>
      <c r="FRJ15" s="326">
        <v>0</v>
      </c>
      <c r="FRK15" s="328">
        <f t="shared" si="2080"/>
        <v>134</v>
      </c>
      <c r="FRL15" s="254">
        <f t="shared" si="2081"/>
        <v>16.183574879227052</v>
      </c>
      <c r="FRM15" s="326">
        <v>89</v>
      </c>
      <c r="FRN15" s="327">
        <f t="shared" si="2082"/>
        <v>19.866071428571427</v>
      </c>
      <c r="FRO15" s="326">
        <v>43</v>
      </c>
      <c r="FRP15" s="327">
        <f t="shared" si="2083"/>
        <v>11.375661375661375</v>
      </c>
      <c r="FRQ15" s="326">
        <v>0</v>
      </c>
      <c r="FRR15" s="328">
        <f t="shared" si="2084"/>
        <v>132</v>
      </c>
      <c r="FRS15" s="254">
        <f t="shared" si="2085"/>
        <v>15.980629539951574</v>
      </c>
      <c r="FRT15" s="326">
        <v>89</v>
      </c>
      <c r="FRU15" s="327">
        <f t="shared" si="2086"/>
        <v>19.866071428571427</v>
      </c>
      <c r="FRV15" s="326">
        <v>43</v>
      </c>
      <c r="FRW15" s="327">
        <f t="shared" si="2087"/>
        <v>11.436170212765957</v>
      </c>
      <c r="FRX15" s="326">
        <v>0</v>
      </c>
      <c r="FRY15" s="328">
        <f t="shared" si="2088"/>
        <v>132</v>
      </c>
      <c r="FRZ15" s="254">
        <f t="shared" si="2089"/>
        <v>16.019417475728158</v>
      </c>
      <c r="FSA15" s="326">
        <v>89</v>
      </c>
      <c r="FSB15" s="327">
        <f t="shared" si="2090"/>
        <v>19.910514541387027</v>
      </c>
      <c r="FSC15" s="326">
        <v>43</v>
      </c>
      <c r="FSD15" s="327">
        <f t="shared" si="2091"/>
        <v>11.497326203208557</v>
      </c>
      <c r="FSE15" s="326">
        <v>0</v>
      </c>
      <c r="FSF15" s="328">
        <f t="shared" si="2092"/>
        <v>132</v>
      </c>
      <c r="FSG15" s="254">
        <f t="shared" si="2093"/>
        <v>16.077953714981732</v>
      </c>
      <c r="FSH15" s="326">
        <v>89</v>
      </c>
      <c r="FSI15" s="327">
        <f t="shared" si="2094"/>
        <v>19.910514541387027</v>
      </c>
      <c r="FSJ15" s="326">
        <v>43</v>
      </c>
      <c r="FSK15" s="327">
        <f t="shared" si="2095"/>
        <v>11.497326203208557</v>
      </c>
      <c r="FSL15" s="326">
        <v>0</v>
      </c>
      <c r="FSM15" s="328">
        <f t="shared" si="2096"/>
        <v>132</v>
      </c>
      <c r="FSN15" s="254">
        <f t="shared" si="2097"/>
        <v>16.077953714981732</v>
      </c>
      <c r="FSO15" s="326">
        <v>89</v>
      </c>
      <c r="FSP15" s="327">
        <f t="shared" si="2098"/>
        <v>19.955156950672645</v>
      </c>
      <c r="FSQ15" s="326">
        <v>43</v>
      </c>
      <c r="FSR15" s="327">
        <f t="shared" si="2099"/>
        <v>11.497326203208557</v>
      </c>
      <c r="FSS15" s="326">
        <v>0</v>
      </c>
      <c r="FST15" s="328">
        <f t="shared" si="2100"/>
        <v>132</v>
      </c>
      <c r="FSU15" s="254">
        <f t="shared" si="2101"/>
        <v>16.097560975609756</v>
      </c>
      <c r="FSV15" s="326">
        <v>89</v>
      </c>
      <c r="FSW15" s="327">
        <f t="shared" si="2102"/>
        <v>19.955156950672645</v>
      </c>
      <c r="FSX15" s="326">
        <v>43</v>
      </c>
      <c r="FSY15" s="327">
        <f t="shared" si="2103"/>
        <v>11.497326203208557</v>
      </c>
      <c r="FSZ15" s="326">
        <v>0</v>
      </c>
      <c r="FTA15" s="328">
        <f t="shared" si="2104"/>
        <v>132</v>
      </c>
      <c r="FTB15" s="254">
        <f t="shared" si="2105"/>
        <v>16.097560975609756</v>
      </c>
      <c r="FTC15" s="326">
        <v>89</v>
      </c>
      <c r="FTD15" s="327">
        <f t="shared" si="2106"/>
        <v>19.955156950672645</v>
      </c>
      <c r="FTE15" s="326">
        <v>43</v>
      </c>
      <c r="FTF15" s="327">
        <f t="shared" si="2107"/>
        <v>11.497326203208557</v>
      </c>
      <c r="FTG15" s="326">
        <v>0</v>
      </c>
      <c r="FTH15" s="328">
        <f t="shared" si="2108"/>
        <v>132</v>
      </c>
      <c r="FTI15" s="254">
        <f t="shared" si="2109"/>
        <v>16.097560975609756</v>
      </c>
      <c r="FTJ15" s="326">
        <v>89</v>
      </c>
      <c r="FTK15" s="327">
        <f t="shared" si="2110"/>
        <v>19.955156950672645</v>
      </c>
      <c r="FTL15" s="326">
        <v>43</v>
      </c>
      <c r="FTM15" s="327">
        <f t="shared" si="2111"/>
        <v>11.528150134048257</v>
      </c>
      <c r="FTN15" s="326">
        <v>0</v>
      </c>
      <c r="FTO15" s="328">
        <f t="shared" si="2112"/>
        <v>132</v>
      </c>
      <c r="FTP15" s="254">
        <f t="shared" si="2113"/>
        <v>16.117216117216117</v>
      </c>
      <c r="FTQ15" s="326">
        <v>89</v>
      </c>
      <c r="FTR15" s="327">
        <f t="shared" si="2114"/>
        <v>19.955156950672645</v>
      </c>
      <c r="FTS15" s="326">
        <v>43</v>
      </c>
      <c r="FTT15" s="327">
        <f t="shared" si="2115"/>
        <v>11.528150134048257</v>
      </c>
      <c r="FTU15" s="326">
        <v>0</v>
      </c>
      <c r="FTV15" s="328">
        <f t="shared" si="2116"/>
        <v>132</v>
      </c>
      <c r="FTW15" s="254">
        <f t="shared" si="2117"/>
        <v>16.117216117216117</v>
      </c>
      <c r="FTX15" s="326">
        <v>89</v>
      </c>
      <c r="FTY15" s="327">
        <f t="shared" si="2118"/>
        <v>20.045045045045047</v>
      </c>
      <c r="FTZ15" s="326">
        <v>43</v>
      </c>
      <c r="FUA15" s="327">
        <f t="shared" si="2119"/>
        <v>11.559139784946236</v>
      </c>
      <c r="FUB15" s="326">
        <v>0</v>
      </c>
      <c r="FUC15" s="328">
        <f t="shared" si="2120"/>
        <v>132</v>
      </c>
      <c r="FUD15" s="254">
        <f t="shared" si="2121"/>
        <v>16.176470588235293</v>
      </c>
      <c r="FUE15" s="326">
        <v>89</v>
      </c>
      <c r="FUF15" s="327">
        <f t="shared" si="2122"/>
        <v>20.090293453724605</v>
      </c>
      <c r="FUG15" s="326">
        <v>43</v>
      </c>
      <c r="FUH15" s="327">
        <f t="shared" si="2123"/>
        <v>11.559139784946236</v>
      </c>
      <c r="FUI15" s="326">
        <v>0</v>
      </c>
      <c r="FUJ15" s="328">
        <f t="shared" si="2124"/>
        <v>132</v>
      </c>
      <c r="FUK15" s="254">
        <f t="shared" si="2125"/>
        <v>16.19631901840491</v>
      </c>
      <c r="FUL15" s="326">
        <v>89</v>
      </c>
      <c r="FUM15" s="327">
        <f t="shared" si="2126"/>
        <v>20.135746606334841</v>
      </c>
      <c r="FUN15" s="326">
        <v>43</v>
      </c>
      <c r="FUO15" s="327">
        <f t="shared" si="2127"/>
        <v>11.621621621621623</v>
      </c>
      <c r="FUP15" s="326">
        <v>0</v>
      </c>
      <c r="FUQ15" s="328">
        <f t="shared" si="2128"/>
        <v>132</v>
      </c>
      <c r="FUR15" s="254">
        <f t="shared" si="2129"/>
        <v>16.256157635467979</v>
      </c>
      <c r="FUS15" s="326">
        <v>89</v>
      </c>
      <c r="FUT15" s="327">
        <f t="shared" si="2130"/>
        <v>20.181405895691608</v>
      </c>
      <c r="FUU15" s="326">
        <v>43</v>
      </c>
      <c r="FUV15" s="327">
        <f t="shared" si="2131"/>
        <v>11.621621621621623</v>
      </c>
      <c r="FUW15" s="326">
        <v>0</v>
      </c>
      <c r="FUX15" s="328">
        <f t="shared" si="2132"/>
        <v>132</v>
      </c>
      <c r="FUY15" s="254">
        <f t="shared" si="2133"/>
        <v>16.276202219482123</v>
      </c>
      <c r="FUZ15" s="326">
        <v>89</v>
      </c>
      <c r="FVA15" s="327">
        <f t="shared" si="2134"/>
        <v>20.181405895691608</v>
      </c>
      <c r="FVB15" s="326">
        <v>43</v>
      </c>
      <c r="FVC15" s="327">
        <f t="shared" si="2135"/>
        <v>11.621621621621623</v>
      </c>
      <c r="FVD15" s="326">
        <v>0</v>
      </c>
      <c r="FVE15" s="328">
        <f t="shared" si="2136"/>
        <v>132</v>
      </c>
      <c r="FVF15" s="254">
        <f t="shared" si="2137"/>
        <v>16.276202219482123</v>
      </c>
      <c r="FVG15" s="326">
        <v>89</v>
      </c>
      <c r="FVH15" s="327">
        <f t="shared" si="2138"/>
        <v>20.227272727272727</v>
      </c>
      <c r="FVI15" s="326">
        <v>43</v>
      </c>
      <c r="FVJ15" s="327">
        <f t="shared" si="2139"/>
        <v>11.621621621621623</v>
      </c>
      <c r="FVK15" s="326">
        <v>0</v>
      </c>
      <c r="FVL15" s="328">
        <f t="shared" si="2140"/>
        <v>132</v>
      </c>
      <c r="FVM15" s="254">
        <f t="shared" si="2141"/>
        <v>16.296296296296298</v>
      </c>
      <c r="FVN15" s="326">
        <v>89</v>
      </c>
      <c r="FVO15" s="327">
        <f t="shared" si="2142"/>
        <v>20.273348519362187</v>
      </c>
      <c r="FVP15" s="326">
        <v>43</v>
      </c>
      <c r="FVQ15" s="327">
        <f t="shared" si="2143"/>
        <v>11.653116531165312</v>
      </c>
      <c r="FVR15" s="326">
        <v>0</v>
      </c>
      <c r="FVS15" s="328">
        <f t="shared" si="2144"/>
        <v>132</v>
      </c>
      <c r="FVT15" s="254">
        <f t="shared" si="2145"/>
        <v>16.336633663366339</v>
      </c>
      <c r="FVU15" s="326">
        <v>89</v>
      </c>
      <c r="FVV15" s="327">
        <f t="shared" si="2146"/>
        <v>20.366132723112131</v>
      </c>
      <c r="FVW15" s="326">
        <v>43</v>
      </c>
      <c r="FVX15" s="327">
        <f t="shared" si="2147"/>
        <v>11.684782608695652</v>
      </c>
      <c r="FVY15" s="326">
        <v>0</v>
      </c>
      <c r="FVZ15" s="328">
        <f t="shared" si="2148"/>
        <v>132</v>
      </c>
      <c r="FWA15" s="254">
        <f t="shared" si="2149"/>
        <v>16.397515527950311</v>
      </c>
      <c r="FWB15" s="326">
        <v>89</v>
      </c>
      <c r="FWC15" s="327">
        <f t="shared" si="2150"/>
        <v>20.366132723112131</v>
      </c>
      <c r="FWD15" s="326">
        <v>43</v>
      </c>
      <c r="FWE15" s="327">
        <f t="shared" si="2151"/>
        <v>11.716621253405995</v>
      </c>
      <c r="FWF15" s="326">
        <v>0</v>
      </c>
      <c r="FWG15" s="328">
        <f t="shared" si="2152"/>
        <v>132</v>
      </c>
      <c r="FWH15" s="254">
        <f t="shared" si="2153"/>
        <v>16.417910447761194</v>
      </c>
      <c r="FWI15" s="326">
        <v>89</v>
      </c>
      <c r="FWJ15" s="327">
        <f t="shared" si="2154"/>
        <v>20.412844036697248</v>
      </c>
      <c r="FWK15" s="326">
        <v>43</v>
      </c>
      <c r="FWL15" s="327">
        <f t="shared" si="2155"/>
        <v>11.748633879781421</v>
      </c>
      <c r="FWM15" s="326">
        <v>0</v>
      </c>
      <c r="FWN15" s="328">
        <f t="shared" si="2156"/>
        <v>132</v>
      </c>
      <c r="FWO15" s="254">
        <f t="shared" si="2157"/>
        <v>16.458852867830423</v>
      </c>
      <c r="FWP15" s="326">
        <v>88</v>
      </c>
      <c r="FWQ15" s="327">
        <f t="shared" si="2158"/>
        <v>20.37037037037037</v>
      </c>
      <c r="FWR15" s="326">
        <v>43</v>
      </c>
      <c r="FWS15" s="327">
        <f t="shared" si="2159"/>
        <v>11.748633879781421</v>
      </c>
      <c r="FWT15" s="326">
        <v>0</v>
      </c>
      <c r="FWU15" s="328">
        <f t="shared" si="2160"/>
        <v>131</v>
      </c>
      <c r="FWV15" s="254">
        <f t="shared" si="2161"/>
        <v>16.416040100250626</v>
      </c>
      <c r="FWW15" s="326">
        <v>88</v>
      </c>
      <c r="FWX15" s="327">
        <f t="shared" si="2162"/>
        <v>20.465116279069768</v>
      </c>
      <c r="FWY15" s="326">
        <v>43</v>
      </c>
      <c r="FWZ15" s="327">
        <f t="shared" si="2163"/>
        <v>11.748633879781421</v>
      </c>
      <c r="FXA15" s="326">
        <v>0</v>
      </c>
      <c r="FXB15" s="328">
        <f t="shared" si="2164"/>
        <v>131</v>
      </c>
      <c r="FXC15" s="254">
        <f t="shared" si="2165"/>
        <v>16.457286432160803</v>
      </c>
      <c r="FXD15" s="326">
        <v>88</v>
      </c>
      <c r="FXE15" s="327">
        <f t="shared" si="2166"/>
        <v>20.5607476635514</v>
      </c>
      <c r="FXF15" s="326">
        <v>43</v>
      </c>
      <c r="FXG15" s="327">
        <f t="shared" si="2167"/>
        <v>11.78082191780822</v>
      </c>
      <c r="FXH15" s="326">
        <v>0</v>
      </c>
      <c r="FXI15" s="328">
        <f t="shared" si="2168"/>
        <v>131</v>
      </c>
      <c r="FXJ15" s="254">
        <f t="shared" si="2169"/>
        <v>16.519546027742749</v>
      </c>
      <c r="FXK15" s="326">
        <v>88</v>
      </c>
      <c r="FXL15" s="327">
        <f t="shared" si="2170"/>
        <v>20.5607476635514</v>
      </c>
      <c r="FXM15" s="326">
        <v>43</v>
      </c>
      <c r="FXN15" s="327">
        <f t="shared" si="2171"/>
        <v>11.84573002754821</v>
      </c>
      <c r="FXO15" s="326">
        <v>0</v>
      </c>
      <c r="FXP15" s="328">
        <f t="shared" si="2172"/>
        <v>131</v>
      </c>
      <c r="FXQ15" s="254">
        <f t="shared" si="2173"/>
        <v>16.561314791403287</v>
      </c>
      <c r="FXR15" s="326">
        <v>87</v>
      </c>
      <c r="FXS15" s="327">
        <f t="shared" si="2174"/>
        <v>20.374707259953162</v>
      </c>
      <c r="FXT15" s="326">
        <v>43</v>
      </c>
      <c r="FXU15" s="327">
        <f t="shared" si="2175"/>
        <v>11.911357340720222</v>
      </c>
      <c r="FXV15" s="326">
        <v>0</v>
      </c>
      <c r="FXW15" s="328">
        <f t="shared" si="2176"/>
        <v>130</v>
      </c>
      <c r="FXX15" s="254">
        <f t="shared" si="2177"/>
        <v>16.497461928934008</v>
      </c>
      <c r="FXY15" s="326">
        <v>87</v>
      </c>
      <c r="FXZ15" s="327">
        <f t="shared" si="2178"/>
        <v>20.47058823529412</v>
      </c>
      <c r="FYA15" s="326">
        <v>43</v>
      </c>
      <c r="FYB15" s="327">
        <f t="shared" si="2179"/>
        <v>11.911357340720222</v>
      </c>
      <c r="FYC15" s="326">
        <v>0</v>
      </c>
      <c r="FYD15" s="328">
        <f t="shared" si="2180"/>
        <v>130</v>
      </c>
      <c r="FYE15" s="254">
        <f t="shared" si="2181"/>
        <v>16.539440203562343</v>
      </c>
      <c r="FYF15" s="326">
        <v>87</v>
      </c>
      <c r="FYG15" s="327">
        <f t="shared" si="2182"/>
        <v>20.47058823529412</v>
      </c>
      <c r="FYH15" s="326">
        <v>43</v>
      </c>
      <c r="FYI15" s="327">
        <f t="shared" si="2183"/>
        <v>11.911357340720222</v>
      </c>
      <c r="FYJ15" s="326">
        <v>0</v>
      </c>
      <c r="FYK15" s="328">
        <f t="shared" si="2184"/>
        <v>130</v>
      </c>
      <c r="FYL15" s="254">
        <f t="shared" si="2185"/>
        <v>16.539440203562343</v>
      </c>
      <c r="FYM15" s="326">
        <v>87</v>
      </c>
      <c r="FYN15" s="327">
        <f t="shared" si="2186"/>
        <v>20.47058823529412</v>
      </c>
      <c r="FYO15" s="326">
        <v>42</v>
      </c>
      <c r="FYP15" s="327">
        <f t="shared" si="2187"/>
        <v>11.666666666666666</v>
      </c>
      <c r="FYQ15" s="326">
        <v>0</v>
      </c>
      <c r="FYR15" s="328">
        <f t="shared" si="2188"/>
        <v>129</v>
      </c>
      <c r="FYS15" s="254">
        <f t="shared" si="2189"/>
        <v>16.433121019108281</v>
      </c>
      <c r="FYT15" s="326">
        <v>87</v>
      </c>
      <c r="FYU15" s="327">
        <f t="shared" si="2190"/>
        <v>20.47058823529412</v>
      </c>
      <c r="FYV15" s="326">
        <v>42</v>
      </c>
      <c r="FYW15" s="327">
        <f t="shared" si="2191"/>
        <v>11.76470588235294</v>
      </c>
      <c r="FYX15" s="326">
        <v>0</v>
      </c>
      <c r="FYY15" s="328">
        <f t="shared" si="2192"/>
        <v>129</v>
      </c>
      <c r="FYZ15" s="254">
        <f t="shared" si="2193"/>
        <v>16.496163682864452</v>
      </c>
      <c r="FZA15" s="326">
        <v>87</v>
      </c>
      <c r="FZB15" s="327">
        <f t="shared" si="2194"/>
        <v>20.616113744075829</v>
      </c>
      <c r="FZC15" s="326">
        <v>42</v>
      </c>
      <c r="FZD15" s="327">
        <f t="shared" si="2195"/>
        <v>11.864406779661017</v>
      </c>
      <c r="FZE15" s="326">
        <v>0</v>
      </c>
      <c r="FZF15" s="328">
        <f t="shared" si="2196"/>
        <v>129</v>
      </c>
      <c r="FZG15" s="254">
        <f t="shared" si="2197"/>
        <v>16.623711340206185</v>
      </c>
      <c r="FZH15" s="326">
        <v>87</v>
      </c>
      <c r="FZI15" s="327">
        <f t="shared" si="2198"/>
        <v>20.714285714285715</v>
      </c>
      <c r="FZJ15" s="326">
        <v>42</v>
      </c>
      <c r="FZK15" s="327">
        <f t="shared" si="2199"/>
        <v>11.965811965811966</v>
      </c>
      <c r="FZL15" s="326">
        <v>0</v>
      </c>
      <c r="FZM15" s="328">
        <f t="shared" si="2200"/>
        <v>129</v>
      </c>
      <c r="FZN15" s="254">
        <f t="shared" si="2201"/>
        <v>16.731517509727624</v>
      </c>
      <c r="FZO15" s="326">
        <v>87</v>
      </c>
      <c r="FZP15" s="327">
        <f t="shared" si="2202"/>
        <v>20.714285714285715</v>
      </c>
      <c r="FZQ15" s="326">
        <v>42</v>
      </c>
      <c r="FZR15" s="327">
        <f t="shared" si="2203"/>
        <v>12</v>
      </c>
      <c r="FZS15" s="326">
        <v>0</v>
      </c>
      <c r="FZT15" s="328">
        <f t="shared" si="2204"/>
        <v>129</v>
      </c>
      <c r="FZU15" s="254">
        <f t="shared" si="2205"/>
        <v>16.753246753246753</v>
      </c>
      <c r="FZV15" s="326">
        <v>87</v>
      </c>
      <c r="FZW15" s="327">
        <f t="shared" si="2206"/>
        <v>20.813397129186605</v>
      </c>
      <c r="FZX15" s="326">
        <v>42</v>
      </c>
      <c r="FZY15" s="327">
        <f t="shared" si="2207"/>
        <v>12</v>
      </c>
      <c r="FZZ15" s="326">
        <v>0</v>
      </c>
      <c r="GAA15" s="328">
        <f t="shared" si="2208"/>
        <v>129</v>
      </c>
      <c r="GAB15" s="254">
        <f t="shared" si="2209"/>
        <v>16.796875</v>
      </c>
      <c r="GAC15" s="326">
        <v>87</v>
      </c>
      <c r="GAD15" s="327">
        <f t="shared" si="2210"/>
        <v>20.813397129186605</v>
      </c>
      <c r="GAE15" s="326">
        <v>42</v>
      </c>
      <c r="GAF15" s="327">
        <f t="shared" si="2211"/>
        <v>12.034383954154727</v>
      </c>
      <c r="GAG15" s="326">
        <v>0</v>
      </c>
      <c r="GAH15" s="328">
        <f t="shared" si="2212"/>
        <v>129</v>
      </c>
      <c r="GAI15" s="254">
        <f t="shared" si="2213"/>
        <v>16.818774445893091</v>
      </c>
      <c r="GAJ15" s="326">
        <v>87</v>
      </c>
      <c r="GAK15" s="327">
        <f t="shared" si="2214"/>
        <v>20.91346153846154</v>
      </c>
      <c r="GAL15" s="326">
        <v>42</v>
      </c>
      <c r="GAM15" s="327">
        <f t="shared" si="2215"/>
        <v>12.034383954154727</v>
      </c>
      <c r="GAN15" s="326">
        <v>0</v>
      </c>
      <c r="GAO15" s="328">
        <f t="shared" si="2216"/>
        <v>129</v>
      </c>
      <c r="GAP15" s="254">
        <f t="shared" si="2217"/>
        <v>16.862745098039216</v>
      </c>
      <c r="GAQ15" s="326">
        <v>87</v>
      </c>
      <c r="GAR15" s="327">
        <f t="shared" si="2218"/>
        <v>20.91346153846154</v>
      </c>
      <c r="GAS15" s="326">
        <v>42</v>
      </c>
      <c r="GAT15" s="327">
        <f t="shared" si="2219"/>
        <v>12.103746397694524</v>
      </c>
      <c r="GAU15" s="326">
        <v>0</v>
      </c>
      <c r="GAV15" s="328">
        <f t="shared" si="2220"/>
        <v>129</v>
      </c>
      <c r="GAW15" s="254">
        <f t="shared" si="2221"/>
        <v>16.90694626474443</v>
      </c>
      <c r="GAX15" s="326">
        <v>86</v>
      </c>
      <c r="GAY15" s="327">
        <f t="shared" si="2222"/>
        <v>20.772946859903382</v>
      </c>
      <c r="GAZ15" s="326">
        <v>42</v>
      </c>
      <c r="GBA15" s="327">
        <f t="shared" si="2223"/>
        <v>12.138728323699421</v>
      </c>
      <c r="GBB15" s="326">
        <v>0</v>
      </c>
      <c r="GBC15" s="328">
        <f t="shared" si="2224"/>
        <v>128</v>
      </c>
      <c r="GBD15" s="254">
        <f t="shared" si="2225"/>
        <v>16.842105263157894</v>
      </c>
      <c r="GBE15" s="326">
        <v>86</v>
      </c>
      <c r="GBF15" s="327">
        <f t="shared" si="2226"/>
        <v>20.772946859903382</v>
      </c>
      <c r="GBG15" s="326">
        <v>42</v>
      </c>
      <c r="GBH15" s="327">
        <f t="shared" si="2227"/>
        <v>12.173913043478262</v>
      </c>
      <c r="GBI15" s="326">
        <v>0</v>
      </c>
      <c r="GBJ15" s="328">
        <f t="shared" si="2228"/>
        <v>128</v>
      </c>
      <c r="GBK15" s="254">
        <f t="shared" si="2229"/>
        <v>16.864295125164691</v>
      </c>
      <c r="GBL15" s="326">
        <v>86</v>
      </c>
      <c r="GBM15" s="327">
        <f t="shared" si="2230"/>
        <v>20.823244552058114</v>
      </c>
      <c r="GBN15" s="326">
        <v>42</v>
      </c>
      <c r="GBO15" s="327">
        <f t="shared" si="2231"/>
        <v>12.173913043478262</v>
      </c>
      <c r="GBP15" s="326">
        <v>0</v>
      </c>
      <c r="GBQ15" s="328">
        <f t="shared" si="2232"/>
        <v>128</v>
      </c>
      <c r="GBR15" s="254">
        <f t="shared" si="2233"/>
        <v>16.886543535620053</v>
      </c>
      <c r="GBS15" s="326">
        <v>86</v>
      </c>
      <c r="GBT15" s="327">
        <f t="shared" si="2234"/>
        <v>20.873786407766989</v>
      </c>
      <c r="GBU15" s="326">
        <v>42</v>
      </c>
      <c r="GBV15" s="327">
        <f t="shared" si="2235"/>
        <v>12.209302325581394</v>
      </c>
      <c r="GBW15" s="326">
        <v>0</v>
      </c>
      <c r="GBX15" s="328">
        <f t="shared" si="2236"/>
        <v>128</v>
      </c>
      <c r="GBY15" s="254">
        <f t="shared" si="2237"/>
        <v>16.93121693121693</v>
      </c>
      <c r="GBZ15" s="326">
        <v>86</v>
      </c>
      <c r="GCA15" s="327">
        <f t="shared" si="2238"/>
        <v>21.026894865525673</v>
      </c>
      <c r="GCB15" s="326">
        <v>42</v>
      </c>
      <c r="GCC15" s="327">
        <f t="shared" si="2239"/>
        <v>12.244897959183673</v>
      </c>
      <c r="GCD15" s="326">
        <v>0</v>
      </c>
      <c r="GCE15" s="328">
        <f t="shared" si="2240"/>
        <v>128</v>
      </c>
      <c r="GCF15" s="254">
        <f t="shared" si="2241"/>
        <v>17.021276595744681</v>
      </c>
      <c r="GCG15" s="326">
        <v>86</v>
      </c>
      <c r="GCH15" s="327">
        <f t="shared" si="2242"/>
        <v>21.026894865525673</v>
      </c>
      <c r="GCI15" s="326">
        <v>41</v>
      </c>
      <c r="GCJ15" s="327">
        <f t="shared" si="2243"/>
        <v>12.058823529411764</v>
      </c>
      <c r="GCK15" s="326">
        <v>0</v>
      </c>
      <c r="GCL15" s="328">
        <f t="shared" si="2244"/>
        <v>127</v>
      </c>
      <c r="GCM15" s="254">
        <f t="shared" si="2245"/>
        <v>16.955941255006675</v>
      </c>
      <c r="GCN15" s="326">
        <v>86</v>
      </c>
      <c r="GCO15" s="327">
        <f t="shared" si="2246"/>
        <v>21.078431372549019</v>
      </c>
      <c r="GCP15" s="326">
        <v>41</v>
      </c>
      <c r="GCQ15" s="327">
        <f t="shared" si="2247"/>
        <v>12.1301775147929</v>
      </c>
      <c r="GCR15" s="326">
        <v>0</v>
      </c>
      <c r="GCS15" s="328">
        <f t="shared" si="2248"/>
        <v>127</v>
      </c>
      <c r="GCT15" s="254">
        <f t="shared" si="2249"/>
        <v>17.024128686327078</v>
      </c>
      <c r="GCU15" s="326">
        <v>86</v>
      </c>
      <c r="GCV15" s="327">
        <f t="shared" si="2250"/>
        <v>21.13022113022113</v>
      </c>
      <c r="GCW15" s="326">
        <v>41</v>
      </c>
      <c r="GCX15" s="327">
        <f t="shared" si="2251"/>
        <v>12.1301775147929</v>
      </c>
      <c r="GCY15" s="326">
        <v>0</v>
      </c>
      <c r="GCZ15" s="328">
        <f t="shared" si="2252"/>
        <v>127</v>
      </c>
      <c r="GDA15" s="254">
        <f t="shared" si="2253"/>
        <v>17.04697986577181</v>
      </c>
      <c r="GDB15" s="326">
        <v>85</v>
      </c>
      <c r="GDC15" s="327">
        <f t="shared" si="2254"/>
        <v>20.987654320987652</v>
      </c>
      <c r="GDD15" s="326">
        <v>41</v>
      </c>
      <c r="GDE15" s="327">
        <f t="shared" si="2255"/>
        <v>12.202380952380953</v>
      </c>
      <c r="GDF15" s="326">
        <v>0</v>
      </c>
      <c r="GDG15" s="328">
        <f t="shared" si="2256"/>
        <v>126</v>
      </c>
      <c r="GDH15" s="254">
        <f t="shared" si="2257"/>
        <v>17.004048582995949</v>
      </c>
      <c r="GDI15" s="326">
        <v>85</v>
      </c>
      <c r="GDJ15" s="327">
        <f t="shared" si="2258"/>
        <v>20.987654320987652</v>
      </c>
      <c r="GDK15" s="326">
        <v>41</v>
      </c>
      <c r="GDL15" s="327">
        <f t="shared" si="2259"/>
        <v>12.202380952380953</v>
      </c>
      <c r="GDM15" s="326">
        <v>0</v>
      </c>
      <c r="GDN15" s="328">
        <f t="shared" si="2260"/>
        <v>126</v>
      </c>
      <c r="GDO15" s="254">
        <f t="shared" si="2261"/>
        <v>17.004048582995949</v>
      </c>
      <c r="GDP15" s="326">
        <v>85</v>
      </c>
      <c r="GDQ15" s="327">
        <f t="shared" si="2262"/>
        <v>20.987654320987652</v>
      </c>
      <c r="GDR15" s="326">
        <v>41</v>
      </c>
      <c r="GDS15" s="327">
        <f t="shared" si="2263"/>
        <v>12.275449101796406</v>
      </c>
      <c r="GDT15" s="326">
        <v>0</v>
      </c>
      <c r="GDU15" s="328">
        <f t="shared" si="2264"/>
        <v>126</v>
      </c>
      <c r="GDV15" s="254">
        <f t="shared" si="2265"/>
        <v>17.050067658998646</v>
      </c>
      <c r="GDW15" s="326">
        <v>85</v>
      </c>
      <c r="GDX15" s="327">
        <f t="shared" si="2266"/>
        <v>21.03960396039604</v>
      </c>
      <c r="GDY15" s="326">
        <v>41</v>
      </c>
      <c r="GDZ15" s="327">
        <f t="shared" si="2267"/>
        <v>12.312312312312311</v>
      </c>
      <c r="GEA15" s="326">
        <v>0</v>
      </c>
      <c r="GEB15" s="328">
        <f t="shared" si="2268"/>
        <v>126</v>
      </c>
      <c r="GEC15" s="254">
        <f t="shared" si="2269"/>
        <v>17.096336499321573</v>
      </c>
      <c r="GED15" s="326">
        <v>85</v>
      </c>
      <c r="GEE15" s="327">
        <f t="shared" si="2270"/>
        <v>21.03960396039604</v>
      </c>
      <c r="GEF15" s="326">
        <v>41</v>
      </c>
      <c r="GEG15" s="327">
        <f t="shared" si="2271"/>
        <v>12.349397590361445</v>
      </c>
      <c r="GEH15" s="326">
        <v>0</v>
      </c>
      <c r="GEI15" s="328">
        <f t="shared" si="2272"/>
        <v>126</v>
      </c>
      <c r="GEJ15" s="254">
        <f t="shared" si="2273"/>
        <v>17.119565217391305</v>
      </c>
      <c r="GEK15" s="326">
        <v>85</v>
      </c>
      <c r="GEL15" s="327">
        <f t="shared" si="2274"/>
        <v>21.091811414392058</v>
      </c>
      <c r="GEM15" s="326">
        <v>41</v>
      </c>
      <c r="GEN15" s="327">
        <f t="shared" si="2275"/>
        <v>12.462006079027356</v>
      </c>
      <c r="GEO15" s="326">
        <v>0</v>
      </c>
      <c r="GEP15" s="328">
        <f t="shared" si="2276"/>
        <v>126</v>
      </c>
      <c r="GEQ15" s="254">
        <f t="shared" si="2277"/>
        <v>17.21311475409836</v>
      </c>
      <c r="GER15" s="326">
        <v>85</v>
      </c>
      <c r="GES15" s="327">
        <f t="shared" si="2278"/>
        <v>21.144278606965177</v>
      </c>
      <c r="GET15" s="326">
        <v>40</v>
      </c>
      <c r="GEU15" s="327">
        <f t="shared" si="2279"/>
        <v>12.195121951219512</v>
      </c>
      <c r="GEV15" s="326">
        <v>0</v>
      </c>
      <c r="GEW15" s="328">
        <f t="shared" si="2280"/>
        <v>125</v>
      </c>
      <c r="GEX15" s="254">
        <f t="shared" si="2281"/>
        <v>17.123287671232877</v>
      </c>
      <c r="GEY15" s="326">
        <v>85</v>
      </c>
      <c r="GEZ15" s="327">
        <f t="shared" si="2282"/>
        <v>21.144278606965177</v>
      </c>
      <c r="GFA15" s="326">
        <v>39</v>
      </c>
      <c r="GFB15" s="327">
        <f t="shared" si="2283"/>
        <v>11.926605504587156</v>
      </c>
      <c r="GFC15" s="326">
        <v>0</v>
      </c>
      <c r="GFD15" s="328">
        <f t="shared" si="2284"/>
        <v>124</v>
      </c>
      <c r="GFE15" s="254">
        <f t="shared" si="2285"/>
        <v>17.00960219478738</v>
      </c>
      <c r="GFF15" s="326">
        <v>85</v>
      </c>
      <c r="GFG15" s="327">
        <f t="shared" si="2286"/>
        <v>21.197007481296758</v>
      </c>
      <c r="GFH15" s="326">
        <v>39</v>
      </c>
      <c r="GFI15" s="327">
        <f t="shared" si="2287"/>
        <v>11.926605504587156</v>
      </c>
      <c r="GFJ15" s="326">
        <v>0</v>
      </c>
      <c r="GFK15" s="328">
        <f t="shared" si="2288"/>
        <v>124</v>
      </c>
      <c r="GFL15" s="254">
        <f t="shared" si="2289"/>
        <v>17.032967032967033</v>
      </c>
      <c r="GFM15" s="326">
        <v>84</v>
      </c>
      <c r="GFN15" s="327">
        <f t="shared" si="2290"/>
        <v>21</v>
      </c>
      <c r="GFO15" s="326">
        <v>38</v>
      </c>
      <c r="GFP15" s="327">
        <f t="shared" si="2291"/>
        <v>11.728395061728394</v>
      </c>
      <c r="GFQ15" s="326">
        <v>0</v>
      </c>
      <c r="GFR15" s="328">
        <f t="shared" si="2292"/>
        <v>122</v>
      </c>
      <c r="GFS15" s="254">
        <f t="shared" si="2293"/>
        <v>16.850828729281769</v>
      </c>
      <c r="GFT15" s="326">
        <v>83</v>
      </c>
      <c r="GFU15" s="327">
        <f t="shared" si="2294"/>
        <v>20.802005012531328</v>
      </c>
      <c r="GFV15" s="326">
        <v>38</v>
      </c>
      <c r="GFW15" s="327">
        <f t="shared" si="2295"/>
        <v>11.76470588235294</v>
      </c>
      <c r="GFX15" s="326">
        <v>0</v>
      </c>
      <c r="GFY15" s="328">
        <f t="shared" si="2296"/>
        <v>121</v>
      </c>
      <c r="GFZ15" s="254">
        <f t="shared" si="2297"/>
        <v>16.759002770083104</v>
      </c>
      <c r="GGA15" s="326">
        <v>82</v>
      </c>
      <c r="GGB15" s="327">
        <f t="shared" si="2298"/>
        <v>20.65491183879093</v>
      </c>
      <c r="GGC15" s="326">
        <v>37</v>
      </c>
      <c r="GGD15" s="327">
        <f t="shared" si="2299"/>
        <v>11.5625</v>
      </c>
      <c r="GGE15" s="326">
        <v>0</v>
      </c>
      <c r="GGF15" s="328">
        <f t="shared" si="2300"/>
        <v>119</v>
      </c>
      <c r="GGG15" s="254">
        <f t="shared" si="2301"/>
        <v>16.596931659693166</v>
      </c>
      <c r="GGH15" s="326">
        <v>82</v>
      </c>
      <c r="GGI15" s="327">
        <f t="shared" si="2302"/>
        <v>20.707070707070706</v>
      </c>
      <c r="GGJ15" s="326">
        <v>37</v>
      </c>
      <c r="GGK15" s="327">
        <f t="shared" si="2303"/>
        <v>11.5625</v>
      </c>
      <c r="GGL15" s="326">
        <v>0</v>
      </c>
      <c r="GGM15" s="328">
        <f t="shared" si="2304"/>
        <v>119</v>
      </c>
      <c r="GGN15" s="254">
        <f t="shared" si="2305"/>
        <v>16.620111731843576</v>
      </c>
      <c r="GGO15" s="326">
        <v>81</v>
      </c>
      <c r="GGP15" s="327">
        <f t="shared" si="2306"/>
        <v>20.610687022900763</v>
      </c>
      <c r="GGQ15" s="326">
        <v>36</v>
      </c>
      <c r="GGR15" s="327">
        <f t="shared" si="2307"/>
        <v>11.285266457680251</v>
      </c>
      <c r="GGS15" s="326">
        <v>0</v>
      </c>
      <c r="GGT15" s="328">
        <f t="shared" si="2308"/>
        <v>117</v>
      </c>
      <c r="GGU15" s="254">
        <f t="shared" si="2309"/>
        <v>16.432584269662922</v>
      </c>
      <c r="GGV15" s="326">
        <v>80</v>
      </c>
      <c r="GGW15" s="327">
        <f t="shared" si="2310"/>
        <v>20.460358056265985</v>
      </c>
      <c r="GGX15" s="326">
        <v>36</v>
      </c>
      <c r="GGY15" s="327">
        <f t="shared" si="2311"/>
        <v>11.285266457680251</v>
      </c>
      <c r="GGZ15" s="326">
        <v>0</v>
      </c>
      <c r="GHA15" s="328">
        <f t="shared" si="2312"/>
        <v>116</v>
      </c>
      <c r="GHB15" s="254">
        <f t="shared" si="2313"/>
        <v>16.338028169014084</v>
      </c>
      <c r="GHC15" s="326">
        <v>79</v>
      </c>
      <c r="GHD15" s="327">
        <f t="shared" si="2314"/>
        <v>20.256410256410255</v>
      </c>
      <c r="GHE15" s="326">
        <v>36</v>
      </c>
      <c r="GHF15" s="327">
        <f t="shared" si="2315"/>
        <v>11.285266457680251</v>
      </c>
      <c r="GHG15" s="326">
        <v>0</v>
      </c>
      <c r="GHH15" s="328">
        <f t="shared" si="2316"/>
        <v>115</v>
      </c>
      <c r="GHI15" s="254">
        <f t="shared" si="2317"/>
        <v>16.220028208744711</v>
      </c>
      <c r="GHJ15" s="326">
        <v>79</v>
      </c>
      <c r="GHK15" s="327">
        <f t="shared" si="2318"/>
        <v>20.256410256410255</v>
      </c>
      <c r="GHL15" s="326">
        <v>36</v>
      </c>
      <c r="GHM15" s="327">
        <f t="shared" si="2319"/>
        <v>11.285266457680251</v>
      </c>
      <c r="GHN15" s="326">
        <v>0</v>
      </c>
      <c r="GHO15" s="328">
        <f t="shared" si="2320"/>
        <v>115</v>
      </c>
      <c r="GHP15" s="254">
        <f t="shared" si="2321"/>
        <v>16.220028208744711</v>
      </c>
      <c r="GHQ15" s="326">
        <v>78</v>
      </c>
      <c r="GHR15" s="327">
        <f t="shared" si="2322"/>
        <v>20.155038759689923</v>
      </c>
      <c r="GHS15" s="326">
        <v>36</v>
      </c>
      <c r="GHT15" s="327">
        <f t="shared" si="2323"/>
        <v>11.320754716981133</v>
      </c>
      <c r="GHU15" s="326">
        <v>0</v>
      </c>
      <c r="GHV15" s="328">
        <f t="shared" si="2324"/>
        <v>114</v>
      </c>
      <c r="GHW15" s="254">
        <f t="shared" si="2325"/>
        <v>16.170212765957448</v>
      </c>
      <c r="GHX15" s="326">
        <v>78</v>
      </c>
      <c r="GHY15" s="327">
        <f t="shared" si="2326"/>
        <v>20.259740259740262</v>
      </c>
      <c r="GHZ15" s="326">
        <v>36</v>
      </c>
      <c r="GIA15" s="327">
        <f t="shared" si="2327"/>
        <v>11.356466876971609</v>
      </c>
      <c r="GIB15" s="326">
        <v>0</v>
      </c>
      <c r="GIC15" s="328">
        <f t="shared" si="2328"/>
        <v>114</v>
      </c>
      <c r="GID15" s="254">
        <f t="shared" si="2329"/>
        <v>16.239316239316238</v>
      </c>
      <c r="GIE15" s="326">
        <v>78</v>
      </c>
      <c r="GIF15" s="327">
        <f t="shared" si="2330"/>
        <v>20.3125</v>
      </c>
      <c r="GIG15" s="326">
        <v>36</v>
      </c>
      <c r="GIH15" s="327">
        <f t="shared" si="2331"/>
        <v>11.356466876971609</v>
      </c>
      <c r="GII15" s="326">
        <v>0</v>
      </c>
      <c r="GIJ15" s="328">
        <f t="shared" si="2332"/>
        <v>114</v>
      </c>
      <c r="GIK15" s="254">
        <f t="shared" si="2333"/>
        <v>16.262482168330955</v>
      </c>
      <c r="GIL15" s="326">
        <v>78</v>
      </c>
      <c r="GIM15" s="327">
        <f t="shared" si="2334"/>
        <v>20.365535248041773</v>
      </c>
      <c r="GIN15" s="326">
        <v>36</v>
      </c>
      <c r="GIO15" s="327">
        <f t="shared" si="2335"/>
        <v>11.428571428571429</v>
      </c>
      <c r="GIP15" s="326">
        <v>0</v>
      </c>
      <c r="GIQ15" s="328">
        <f t="shared" si="2336"/>
        <v>114</v>
      </c>
      <c r="GIR15" s="254">
        <f t="shared" si="2337"/>
        <v>16.332378223495702</v>
      </c>
      <c r="GIS15" s="326">
        <v>78</v>
      </c>
      <c r="GIT15" s="327">
        <f t="shared" si="2338"/>
        <v>20.418848167539267</v>
      </c>
      <c r="GIU15" s="326">
        <v>36</v>
      </c>
      <c r="GIV15" s="327">
        <f t="shared" si="2339"/>
        <v>11.501597444089457</v>
      </c>
      <c r="GIW15" s="326">
        <v>0</v>
      </c>
      <c r="GIX15" s="328">
        <f t="shared" si="2340"/>
        <v>114</v>
      </c>
      <c r="GIY15" s="254">
        <f t="shared" si="2341"/>
        <v>16.402877697841728</v>
      </c>
      <c r="GIZ15" s="326">
        <v>78</v>
      </c>
      <c r="GJA15" s="327">
        <f t="shared" si="2342"/>
        <v>20.472440944881889</v>
      </c>
      <c r="GJB15" s="326">
        <v>36</v>
      </c>
      <c r="GJC15" s="327">
        <f t="shared" si="2343"/>
        <v>11.726384364820847</v>
      </c>
      <c r="GJD15" s="326">
        <v>0</v>
      </c>
      <c r="GJE15" s="328">
        <f t="shared" si="2344"/>
        <v>114</v>
      </c>
      <c r="GJF15" s="254">
        <f t="shared" si="2345"/>
        <v>16.569767441860463</v>
      </c>
      <c r="GJG15" s="326">
        <v>78</v>
      </c>
      <c r="GJH15" s="327">
        <f t="shared" si="2346"/>
        <v>20.689655172413794</v>
      </c>
      <c r="GJI15" s="326">
        <v>36</v>
      </c>
      <c r="GJJ15" s="327">
        <f t="shared" si="2347"/>
        <v>11.76470588235294</v>
      </c>
      <c r="GJK15" s="326">
        <v>0</v>
      </c>
      <c r="GJL15" s="328">
        <f t="shared" si="2348"/>
        <v>114</v>
      </c>
      <c r="GJM15" s="254">
        <f t="shared" si="2349"/>
        <v>16.691068814055637</v>
      </c>
      <c r="GJN15" s="326">
        <v>78</v>
      </c>
      <c r="GJO15" s="327">
        <f t="shared" si="2350"/>
        <v>20.8</v>
      </c>
      <c r="GJP15" s="326">
        <v>36</v>
      </c>
      <c r="GJQ15" s="327">
        <f t="shared" si="2351"/>
        <v>11.803278688524591</v>
      </c>
      <c r="GJR15" s="326">
        <v>0</v>
      </c>
      <c r="GJS15" s="328">
        <f t="shared" si="2352"/>
        <v>114</v>
      </c>
      <c r="GJT15" s="254">
        <f t="shared" si="2353"/>
        <v>16.764705882352938</v>
      </c>
      <c r="GJU15" s="326">
        <v>78</v>
      </c>
      <c r="GJV15" s="327">
        <f t="shared" si="2354"/>
        <v>21.024258760107816</v>
      </c>
      <c r="GJW15" s="326">
        <v>36</v>
      </c>
      <c r="GJX15" s="327">
        <f t="shared" si="2355"/>
        <v>11.920529801324504</v>
      </c>
      <c r="GJY15" s="326">
        <v>0</v>
      </c>
      <c r="GJZ15" s="328">
        <f t="shared" si="2356"/>
        <v>114</v>
      </c>
      <c r="GKA15" s="254">
        <f t="shared" si="2357"/>
        <v>16.939078751857355</v>
      </c>
      <c r="GKB15" s="326">
        <v>78</v>
      </c>
      <c r="GKC15" s="327">
        <f t="shared" si="2358"/>
        <v>21.081081081081081</v>
      </c>
      <c r="GKD15" s="326">
        <v>36</v>
      </c>
      <c r="GKE15" s="327">
        <f t="shared" si="2359"/>
        <v>12</v>
      </c>
      <c r="GKF15" s="326">
        <v>0</v>
      </c>
      <c r="GKG15" s="328">
        <f t="shared" si="2360"/>
        <v>114</v>
      </c>
      <c r="GKH15" s="254">
        <f t="shared" si="2361"/>
        <v>17.014925373134329</v>
      </c>
      <c r="GKI15" s="326">
        <v>77</v>
      </c>
      <c r="GKJ15" s="327">
        <f t="shared" si="2362"/>
        <v>20.923913043478262</v>
      </c>
      <c r="GKK15" s="326">
        <v>36</v>
      </c>
      <c r="GKL15" s="327">
        <f t="shared" si="2363"/>
        <v>12.080536912751679</v>
      </c>
      <c r="GKM15" s="326">
        <v>0</v>
      </c>
      <c r="GKN15" s="328">
        <f t="shared" si="2364"/>
        <v>113</v>
      </c>
      <c r="GKO15" s="254">
        <f t="shared" si="2365"/>
        <v>16.966966966966968</v>
      </c>
      <c r="GKP15" s="326">
        <v>77</v>
      </c>
      <c r="GKQ15" s="327">
        <f t="shared" si="2366"/>
        <v>21.095890410958905</v>
      </c>
      <c r="GKR15" s="326">
        <v>35</v>
      </c>
      <c r="GKS15" s="327">
        <f t="shared" si="2367"/>
        <v>11.986301369863012</v>
      </c>
      <c r="GKT15" s="326">
        <v>0</v>
      </c>
      <c r="GKU15" s="328">
        <f t="shared" si="2368"/>
        <v>112</v>
      </c>
      <c r="GKV15" s="254">
        <f t="shared" si="2369"/>
        <v>17.047184170471841</v>
      </c>
      <c r="GKW15" s="326">
        <v>77</v>
      </c>
      <c r="GKX15" s="327">
        <f t="shared" si="2370"/>
        <v>21.212121212121211</v>
      </c>
      <c r="GKY15" s="326">
        <v>35</v>
      </c>
      <c r="GKZ15" s="327">
        <f t="shared" si="2371"/>
        <v>12.068965517241379</v>
      </c>
      <c r="GLA15" s="326">
        <v>0</v>
      </c>
      <c r="GLB15" s="328">
        <f t="shared" si="2372"/>
        <v>112</v>
      </c>
      <c r="GLC15" s="254">
        <f t="shared" si="2373"/>
        <v>17.151607963246555</v>
      </c>
      <c r="GLD15" s="326">
        <v>77</v>
      </c>
      <c r="GLE15" s="327">
        <f t="shared" si="2374"/>
        <v>21.270718232044199</v>
      </c>
      <c r="GLF15" s="326">
        <v>34</v>
      </c>
      <c r="GLG15" s="327">
        <f t="shared" si="2375"/>
        <v>11.846689895470384</v>
      </c>
      <c r="GLH15" s="326">
        <v>0</v>
      </c>
      <c r="GLI15" s="328">
        <f t="shared" si="2376"/>
        <v>111</v>
      </c>
      <c r="GLJ15" s="254">
        <f t="shared" si="2377"/>
        <v>17.103235747303543</v>
      </c>
      <c r="GLK15" s="326">
        <v>77</v>
      </c>
      <c r="GLL15" s="327">
        <f t="shared" si="2378"/>
        <v>21.508379888268156</v>
      </c>
      <c r="GLM15" s="326">
        <v>34</v>
      </c>
      <c r="GLN15" s="327">
        <f t="shared" si="2379"/>
        <v>11.971830985915492</v>
      </c>
      <c r="GLO15" s="326">
        <v>0</v>
      </c>
      <c r="GLP15" s="328">
        <f t="shared" si="2380"/>
        <v>111</v>
      </c>
      <c r="GLQ15" s="254">
        <f t="shared" si="2381"/>
        <v>17.289719626168225</v>
      </c>
      <c r="GLR15" s="326">
        <v>75</v>
      </c>
      <c r="GLS15" s="327">
        <f t="shared" si="2382"/>
        <v>21.12676056338028</v>
      </c>
      <c r="GLT15" s="326">
        <v>34</v>
      </c>
      <c r="GLU15" s="327">
        <f t="shared" si="2383"/>
        <v>12.142857142857142</v>
      </c>
      <c r="GLV15" s="326">
        <v>0</v>
      </c>
      <c r="GLW15" s="328">
        <f t="shared" si="2384"/>
        <v>109</v>
      </c>
      <c r="GLX15" s="254">
        <f t="shared" si="2385"/>
        <v>17.165354330708663</v>
      </c>
      <c r="GLY15" s="326">
        <v>75</v>
      </c>
      <c r="GLZ15" s="327">
        <f t="shared" si="2386"/>
        <v>21.676300578034681</v>
      </c>
      <c r="GMA15" s="326">
        <v>33</v>
      </c>
      <c r="GMB15" s="327">
        <f t="shared" si="2387"/>
        <v>12</v>
      </c>
      <c r="GMC15" s="326">
        <v>0</v>
      </c>
      <c r="GMD15" s="328">
        <f t="shared" si="2388"/>
        <v>108</v>
      </c>
      <c r="GME15" s="254">
        <f t="shared" si="2389"/>
        <v>17.391304347826086</v>
      </c>
      <c r="GMF15" s="326">
        <v>75</v>
      </c>
      <c r="GMG15" s="327">
        <f t="shared" si="2390"/>
        <v>21.865889212827987</v>
      </c>
      <c r="GMH15" s="326">
        <v>33</v>
      </c>
      <c r="GMI15" s="327">
        <f t="shared" si="2391"/>
        <v>12.132352941176471</v>
      </c>
      <c r="GMJ15" s="326">
        <v>0</v>
      </c>
      <c r="GMK15" s="328">
        <f t="shared" si="2392"/>
        <v>108</v>
      </c>
      <c r="GML15" s="254">
        <f t="shared" si="2393"/>
        <v>17.560975609756095</v>
      </c>
      <c r="GMM15" s="326">
        <v>75</v>
      </c>
      <c r="GMN15" s="327">
        <f t="shared" si="2394"/>
        <v>22.123893805309734</v>
      </c>
      <c r="GMO15" s="326">
        <v>33</v>
      </c>
      <c r="GMP15" s="327">
        <f t="shared" si="2395"/>
        <v>12.359550561797752</v>
      </c>
      <c r="GMQ15" s="326">
        <v>0</v>
      </c>
      <c r="GMR15" s="328">
        <f t="shared" si="2396"/>
        <v>108</v>
      </c>
      <c r="GMS15" s="254">
        <f t="shared" si="2397"/>
        <v>17.82178217821782</v>
      </c>
      <c r="GMT15" s="326">
        <v>72</v>
      </c>
      <c r="GMU15" s="327">
        <f t="shared" si="2398"/>
        <v>21.88449848024316</v>
      </c>
      <c r="GMV15" s="326">
        <v>33</v>
      </c>
      <c r="GMW15" s="327">
        <f t="shared" si="2399"/>
        <v>12.547528517110266</v>
      </c>
      <c r="GMX15" s="326">
        <v>0</v>
      </c>
      <c r="GMY15" s="328">
        <f t="shared" si="2400"/>
        <v>105</v>
      </c>
      <c r="GMZ15" s="254">
        <f t="shared" si="2401"/>
        <v>17.736486486486484</v>
      </c>
      <c r="GNA15" s="326">
        <v>70</v>
      </c>
      <c r="GNB15" s="327">
        <f t="shared" si="2402"/>
        <v>21.53846153846154</v>
      </c>
      <c r="GNC15" s="326">
        <v>33</v>
      </c>
      <c r="GND15" s="327">
        <f t="shared" si="2403"/>
        <v>12.741312741312742</v>
      </c>
      <c r="GNE15" s="326">
        <v>0</v>
      </c>
      <c r="GNF15" s="328">
        <f t="shared" si="2404"/>
        <v>103</v>
      </c>
      <c r="GNG15" s="254">
        <f t="shared" si="2405"/>
        <v>17.636986301369863</v>
      </c>
      <c r="GNH15" s="326">
        <v>69</v>
      </c>
      <c r="GNI15" s="327">
        <f t="shared" si="2406"/>
        <v>21.362229102167181</v>
      </c>
      <c r="GNJ15" s="326">
        <v>33</v>
      </c>
      <c r="GNK15" s="327">
        <f t="shared" si="2407"/>
        <v>13.043478260869565</v>
      </c>
      <c r="GNL15" s="326">
        <v>0</v>
      </c>
      <c r="GNM15" s="328">
        <f t="shared" si="2408"/>
        <v>102</v>
      </c>
      <c r="GNN15" s="254">
        <f t="shared" si="2409"/>
        <v>17.708333333333336</v>
      </c>
      <c r="GNO15" s="326">
        <v>68</v>
      </c>
      <c r="GNP15" s="327">
        <f t="shared" si="2410"/>
        <v>21.316614420062695</v>
      </c>
      <c r="GNQ15" s="326">
        <v>33</v>
      </c>
      <c r="GNR15" s="327">
        <f t="shared" si="2411"/>
        <v>13.469387755102041</v>
      </c>
      <c r="GNS15" s="326">
        <v>0</v>
      </c>
      <c r="GNT15" s="328">
        <f t="shared" si="2412"/>
        <v>101</v>
      </c>
      <c r="GNU15" s="254">
        <f t="shared" si="2413"/>
        <v>17.907801418439718</v>
      </c>
      <c r="GNV15" s="326">
        <v>67</v>
      </c>
      <c r="GNW15" s="327">
        <f t="shared" si="2414"/>
        <v>21.753246753246753</v>
      </c>
      <c r="GNX15" s="326">
        <v>33</v>
      </c>
      <c r="GNY15" s="327">
        <f t="shared" si="2415"/>
        <v>13.865546218487395</v>
      </c>
      <c r="GNZ15" s="326">
        <v>0</v>
      </c>
      <c r="GOA15" s="328">
        <f t="shared" si="2416"/>
        <v>100</v>
      </c>
      <c r="GOB15" s="254">
        <f t="shared" si="2417"/>
        <v>18.315018315018314</v>
      </c>
      <c r="GOC15" s="326">
        <v>66</v>
      </c>
      <c r="GOD15" s="327">
        <f t="shared" si="2418"/>
        <v>21.639344262295083</v>
      </c>
      <c r="GOE15" s="326">
        <v>31</v>
      </c>
      <c r="GOF15" s="327">
        <f t="shared" si="2419"/>
        <v>13.36206896551724</v>
      </c>
      <c r="GOG15" s="326">
        <v>0</v>
      </c>
      <c r="GOH15" s="328">
        <f t="shared" si="2420"/>
        <v>97</v>
      </c>
      <c r="GOI15" s="254">
        <f t="shared" si="2421"/>
        <v>18.063314711359403</v>
      </c>
      <c r="GOJ15" s="326">
        <v>66</v>
      </c>
      <c r="GOK15" s="327">
        <f t="shared" si="2422"/>
        <v>22.297297297297298</v>
      </c>
      <c r="GOL15" s="326">
        <v>30</v>
      </c>
      <c r="GOM15" s="327">
        <f t="shared" si="2423"/>
        <v>13.392857142857142</v>
      </c>
      <c r="GON15" s="326">
        <v>0</v>
      </c>
      <c r="GOO15" s="328">
        <f t="shared" si="2424"/>
        <v>96</v>
      </c>
      <c r="GOP15" s="254">
        <f t="shared" si="2425"/>
        <v>18.461538461538463</v>
      </c>
      <c r="GOQ15" s="326">
        <v>61</v>
      </c>
      <c r="GOR15" s="327">
        <f t="shared" si="2426"/>
        <v>21.403508771929825</v>
      </c>
      <c r="GOS15" s="326">
        <v>30</v>
      </c>
      <c r="GOT15" s="327">
        <f t="shared" si="2427"/>
        <v>13.82488479262673</v>
      </c>
      <c r="GOU15" s="326">
        <v>0</v>
      </c>
      <c r="GOV15" s="328">
        <f t="shared" si="2428"/>
        <v>91</v>
      </c>
      <c r="GOW15" s="254">
        <f t="shared" si="2429"/>
        <v>18.127490039840637</v>
      </c>
      <c r="GOX15" s="326">
        <v>60</v>
      </c>
      <c r="GOY15" s="327">
        <f t="shared" si="2430"/>
        <v>21.582733812949641</v>
      </c>
      <c r="GOZ15" s="326">
        <v>30</v>
      </c>
      <c r="GPA15" s="327">
        <f t="shared" si="2431"/>
        <v>14.218009478672986</v>
      </c>
      <c r="GPB15" s="326">
        <v>0</v>
      </c>
      <c r="GPC15" s="328">
        <f t="shared" si="2432"/>
        <v>90</v>
      </c>
      <c r="GPD15" s="254">
        <f t="shared" si="2433"/>
        <v>18.404907975460123</v>
      </c>
      <c r="GPE15" s="326">
        <v>59</v>
      </c>
      <c r="GPF15" s="327">
        <f t="shared" si="2434"/>
        <v>22.264150943396228</v>
      </c>
      <c r="GPG15" s="326">
        <v>28</v>
      </c>
      <c r="GPH15" s="327">
        <f t="shared" si="2435"/>
        <v>13.930348258706468</v>
      </c>
      <c r="GPI15" s="326">
        <v>0</v>
      </c>
      <c r="GPJ15" s="328">
        <f t="shared" si="2436"/>
        <v>87</v>
      </c>
      <c r="GPK15" s="254">
        <f t="shared" si="2437"/>
        <v>18.669527896995707</v>
      </c>
      <c r="GPL15" s="326">
        <v>58</v>
      </c>
      <c r="GPM15" s="327">
        <f t="shared" si="2438"/>
        <v>22.30769230769231</v>
      </c>
      <c r="GPN15" s="326">
        <v>27</v>
      </c>
      <c r="GPO15" s="327">
        <f t="shared" si="2439"/>
        <v>14.210526315789473</v>
      </c>
      <c r="GPP15" s="326">
        <v>0</v>
      </c>
      <c r="GPQ15" s="328">
        <f t="shared" si="2440"/>
        <v>85</v>
      </c>
      <c r="GPR15" s="254">
        <f t="shared" si="2441"/>
        <v>18.888888888888889</v>
      </c>
      <c r="GPS15" s="326">
        <v>56</v>
      </c>
      <c r="GPT15" s="327">
        <f t="shared" si="2442"/>
        <v>22.134387351778656</v>
      </c>
      <c r="GPU15" s="326">
        <v>25</v>
      </c>
      <c r="GPV15" s="327">
        <f t="shared" si="2443"/>
        <v>13.586956521739129</v>
      </c>
      <c r="GPW15" s="326">
        <v>0</v>
      </c>
      <c r="GPX15" s="328">
        <f t="shared" si="2444"/>
        <v>81</v>
      </c>
      <c r="GPY15" s="254">
        <f t="shared" si="2445"/>
        <v>18.535469107551489</v>
      </c>
      <c r="GPZ15" s="326">
        <v>55</v>
      </c>
      <c r="GQA15" s="327">
        <f t="shared" si="2446"/>
        <v>22.448979591836736</v>
      </c>
      <c r="GQB15" s="326">
        <v>22</v>
      </c>
      <c r="GQC15" s="327">
        <f t="shared" si="2447"/>
        <v>12.865497076023392</v>
      </c>
      <c r="GQD15" s="326">
        <v>0</v>
      </c>
      <c r="GQE15" s="328">
        <f t="shared" si="2448"/>
        <v>77</v>
      </c>
      <c r="GQF15" s="254">
        <f t="shared" si="2449"/>
        <v>18.509615384615387</v>
      </c>
      <c r="GQG15" s="326">
        <v>52</v>
      </c>
      <c r="GQH15" s="327">
        <f t="shared" si="2450"/>
        <v>21.940928270042196</v>
      </c>
      <c r="GQI15" s="326">
        <v>22</v>
      </c>
      <c r="GQJ15" s="327">
        <f t="shared" si="2451"/>
        <v>13.17365269461078</v>
      </c>
      <c r="GQK15" s="326">
        <v>0</v>
      </c>
      <c r="GQL15" s="328">
        <f t="shared" si="2452"/>
        <v>74</v>
      </c>
      <c r="GQM15" s="254">
        <f t="shared" si="2453"/>
        <v>18.316831683168317</v>
      </c>
      <c r="GQN15" s="326">
        <v>50</v>
      </c>
      <c r="GQO15" s="327">
        <f t="shared" si="2454"/>
        <v>21.929824561403507</v>
      </c>
      <c r="GQP15" s="326">
        <v>21</v>
      </c>
      <c r="GQQ15" s="327">
        <f t="shared" si="2455"/>
        <v>13.20754716981132</v>
      </c>
      <c r="GQR15" s="326">
        <v>0</v>
      </c>
      <c r="GQS15" s="328">
        <f t="shared" si="2456"/>
        <v>71</v>
      </c>
      <c r="GQT15" s="254">
        <f t="shared" si="2457"/>
        <v>18.34625322997416</v>
      </c>
      <c r="GQU15" s="326">
        <v>47</v>
      </c>
      <c r="GQV15" s="327">
        <f t="shared" si="2458"/>
        <v>21.75925925925926</v>
      </c>
      <c r="GQW15" s="326">
        <v>19</v>
      </c>
      <c r="GQX15" s="327">
        <f t="shared" si="2459"/>
        <v>12.837837837837837</v>
      </c>
      <c r="GQY15" s="326">
        <v>0</v>
      </c>
      <c r="GQZ15" s="328">
        <f t="shared" si="2460"/>
        <v>66</v>
      </c>
      <c r="GRA15" s="254">
        <f t="shared" si="2461"/>
        <v>18.131868131868131</v>
      </c>
      <c r="GRB15" s="326">
        <v>43</v>
      </c>
      <c r="GRC15" s="327">
        <f t="shared" si="2462"/>
        <v>21.182266009852217</v>
      </c>
      <c r="GRD15" s="326">
        <v>18</v>
      </c>
      <c r="GRE15" s="327">
        <f t="shared" si="2463"/>
        <v>12.949640287769784</v>
      </c>
      <c r="GRF15" s="326">
        <v>0</v>
      </c>
      <c r="GRG15" s="328">
        <f t="shared" si="2464"/>
        <v>61</v>
      </c>
      <c r="GRH15" s="254">
        <f t="shared" si="2465"/>
        <v>17.836257309941519</v>
      </c>
      <c r="GRI15" s="326">
        <v>41</v>
      </c>
      <c r="GRJ15" s="327">
        <f t="shared" si="2466"/>
        <v>21.243523316062177</v>
      </c>
      <c r="GRK15" s="326">
        <v>18</v>
      </c>
      <c r="GRL15" s="327">
        <f t="shared" si="2467"/>
        <v>13.636363636363635</v>
      </c>
      <c r="GRM15" s="326">
        <v>0</v>
      </c>
      <c r="GRN15" s="328">
        <f t="shared" si="2468"/>
        <v>59</v>
      </c>
      <c r="GRO15" s="254">
        <f t="shared" si="2469"/>
        <v>18.153846153846153</v>
      </c>
      <c r="GRP15" s="326">
        <v>35</v>
      </c>
      <c r="GRQ15" s="327">
        <f t="shared" si="2470"/>
        <v>19.886363636363637</v>
      </c>
      <c r="GRR15" s="326">
        <v>18</v>
      </c>
      <c r="GRS15" s="327">
        <f t="shared" si="2471"/>
        <v>15</v>
      </c>
      <c r="GRT15" s="326">
        <v>0</v>
      </c>
      <c r="GRU15" s="328">
        <f t="shared" si="2472"/>
        <v>53</v>
      </c>
      <c r="GRV15" s="254">
        <f t="shared" si="2473"/>
        <v>17.905405405405407</v>
      </c>
      <c r="GRW15" s="326">
        <v>30</v>
      </c>
      <c r="GRX15" s="327">
        <f t="shared" si="2474"/>
        <v>18.867924528301888</v>
      </c>
      <c r="GRY15" s="326">
        <v>15</v>
      </c>
      <c r="GRZ15" s="327">
        <f t="shared" si="2475"/>
        <v>14.150943396226415</v>
      </c>
      <c r="GSA15" s="326">
        <v>0</v>
      </c>
      <c r="GSB15" s="328">
        <f t="shared" si="2476"/>
        <v>45</v>
      </c>
      <c r="GSC15" s="254">
        <f t="shared" si="2477"/>
        <v>16.981132075471699</v>
      </c>
      <c r="GSD15" s="326">
        <v>29</v>
      </c>
      <c r="GSE15" s="327">
        <f t="shared" si="2478"/>
        <v>20.27972027972028</v>
      </c>
      <c r="GSF15" s="326">
        <v>14</v>
      </c>
      <c r="GSG15" s="327">
        <f t="shared" si="2479"/>
        <v>14.000000000000002</v>
      </c>
      <c r="GSH15" s="326">
        <v>0</v>
      </c>
      <c r="GSI15" s="328">
        <f t="shared" si="2480"/>
        <v>43</v>
      </c>
      <c r="GSJ15" s="254">
        <f t="shared" si="2481"/>
        <v>17.695473251028808</v>
      </c>
      <c r="GSK15" s="326">
        <v>28</v>
      </c>
      <c r="GSL15" s="327">
        <f t="shared" si="2482"/>
        <v>21.705426356589147</v>
      </c>
      <c r="GSM15" s="326">
        <v>13</v>
      </c>
      <c r="GSN15" s="327">
        <f t="shared" si="2483"/>
        <v>13.829787234042554</v>
      </c>
      <c r="GSO15" s="326">
        <v>0</v>
      </c>
      <c r="GSP15" s="328">
        <f t="shared" si="2484"/>
        <v>41</v>
      </c>
      <c r="GSQ15" s="254">
        <f t="shared" si="2485"/>
        <v>18.385650224215247</v>
      </c>
      <c r="GSR15" s="326">
        <v>27</v>
      </c>
      <c r="GSS15" s="327">
        <f t="shared" si="2486"/>
        <v>22.689075630252102</v>
      </c>
      <c r="GST15" s="326">
        <v>11</v>
      </c>
      <c r="GSU15" s="327">
        <f t="shared" si="2487"/>
        <v>12.790697674418606</v>
      </c>
      <c r="GSV15" s="326">
        <v>0</v>
      </c>
      <c r="GSW15" s="328">
        <f t="shared" si="2488"/>
        <v>38</v>
      </c>
      <c r="GSX15" s="254">
        <f t="shared" si="2489"/>
        <v>18.536585365853657</v>
      </c>
      <c r="GSY15" s="326">
        <v>26</v>
      </c>
      <c r="GSZ15" s="327">
        <f t="shared" si="2490"/>
        <v>23.636363636363637</v>
      </c>
      <c r="GTA15" s="326">
        <v>10</v>
      </c>
      <c r="GTB15" s="327">
        <f t="shared" si="2491"/>
        <v>13.333333333333334</v>
      </c>
      <c r="GTC15" s="326">
        <v>0</v>
      </c>
      <c r="GTD15" s="328">
        <f t="shared" si="2492"/>
        <v>36</v>
      </c>
      <c r="GTE15" s="254">
        <f t="shared" si="2493"/>
        <v>19.45945945945946</v>
      </c>
      <c r="GTF15" s="326">
        <v>24</v>
      </c>
      <c r="GTG15" s="327">
        <f t="shared" si="2494"/>
        <v>23.076923076923077</v>
      </c>
      <c r="GTH15" s="326">
        <v>9</v>
      </c>
      <c r="GTI15" s="327">
        <f t="shared" si="2495"/>
        <v>12.857142857142856</v>
      </c>
      <c r="GTJ15" s="326">
        <v>0</v>
      </c>
      <c r="GTK15" s="328">
        <f t="shared" si="2496"/>
        <v>33</v>
      </c>
      <c r="GTL15" s="254">
        <f t="shared" si="2497"/>
        <v>18.96551724137931</v>
      </c>
      <c r="GTM15" s="326">
        <v>20</v>
      </c>
      <c r="GTN15" s="327">
        <f t="shared" si="2498"/>
        <v>20.833333333333336</v>
      </c>
      <c r="GTO15" s="326">
        <v>7</v>
      </c>
      <c r="GTP15" s="327">
        <f t="shared" si="2499"/>
        <v>11.864406779661017</v>
      </c>
      <c r="GTQ15" s="326">
        <v>0</v>
      </c>
      <c r="GTR15" s="328">
        <f t="shared" si="2500"/>
        <v>27</v>
      </c>
      <c r="GTS15" s="254">
        <f t="shared" si="2501"/>
        <v>17.419354838709676</v>
      </c>
      <c r="GTT15" s="326">
        <v>18</v>
      </c>
      <c r="GTU15" s="327">
        <f t="shared" si="2502"/>
        <v>21.176470588235293</v>
      </c>
      <c r="GTV15" s="326">
        <v>5</v>
      </c>
      <c r="GTW15" s="327">
        <f t="shared" si="2503"/>
        <v>10.204081632653061</v>
      </c>
      <c r="GTX15" s="326">
        <v>0</v>
      </c>
      <c r="GTY15" s="328">
        <f t="shared" si="2504"/>
        <v>23</v>
      </c>
      <c r="GTZ15" s="254">
        <f t="shared" si="2505"/>
        <v>17.164179104477611</v>
      </c>
      <c r="GUA15" s="326">
        <v>18</v>
      </c>
      <c r="GUB15" s="327">
        <f t="shared" si="2506"/>
        <v>23.376623376623375</v>
      </c>
      <c r="GUC15" s="326">
        <v>4</v>
      </c>
      <c r="GUD15" s="327">
        <f t="shared" si="2507"/>
        <v>9.3023255813953494</v>
      </c>
      <c r="GUE15" s="326">
        <v>0</v>
      </c>
      <c r="GUF15" s="328">
        <f t="shared" si="2508"/>
        <v>22</v>
      </c>
      <c r="GUG15" s="254">
        <f t="shared" si="2509"/>
        <v>18.333333333333332</v>
      </c>
      <c r="GUH15" s="326">
        <v>13</v>
      </c>
      <c r="GUI15" s="327">
        <f t="shared" si="2510"/>
        <v>20.3125</v>
      </c>
      <c r="GUJ15" s="326">
        <v>4</v>
      </c>
      <c r="GUK15" s="327">
        <f t="shared" si="2511"/>
        <v>10.810810810810811</v>
      </c>
      <c r="GUL15" s="326">
        <v>0</v>
      </c>
      <c r="GUM15" s="328">
        <f t="shared" si="2512"/>
        <v>17</v>
      </c>
      <c r="GUN15" s="254">
        <f t="shared" si="2513"/>
        <v>16.831683168316832</v>
      </c>
      <c r="GUO15" s="326">
        <v>12</v>
      </c>
      <c r="GUP15" s="327">
        <f t="shared" si="2514"/>
        <v>22.641509433962266</v>
      </c>
      <c r="GUQ15" s="326">
        <v>4</v>
      </c>
      <c r="GUR15" s="327">
        <f t="shared" si="2515"/>
        <v>14.285714285714285</v>
      </c>
      <c r="GUS15" s="326">
        <v>0</v>
      </c>
      <c r="GUT15" s="328">
        <f t="shared" si="2516"/>
        <v>16</v>
      </c>
      <c r="GUU15" s="254">
        <f t="shared" si="2517"/>
        <v>19.753086419753085</v>
      </c>
      <c r="GUV15" s="326">
        <v>10</v>
      </c>
      <c r="GUW15" s="327">
        <f t="shared" si="2518"/>
        <v>23.255813953488371</v>
      </c>
      <c r="GUX15" s="326">
        <v>2</v>
      </c>
      <c r="GUY15" s="327">
        <f t="shared" si="2519"/>
        <v>9.0909090909090917</v>
      </c>
      <c r="GUZ15" s="326">
        <v>0</v>
      </c>
      <c r="GVA15" s="328">
        <f t="shared" si="2520"/>
        <v>12</v>
      </c>
      <c r="GVB15" s="254">
        <f t="shared" si="2521"/>
        <v>18.461538461538463</v>
      </c>
      <c r="GVC15" s="326">
        <v>9</v>
      </c>
      <c r="GVD15" s="327">
        <f t="shared" si="2522"/>
        <v>25.714285714285712</v>
      </c>
      <c r="GVE15" s="326">
        <v>2</v>
      </c>
      <c r="GVF15" s="327">
        <f t="shared" si="2523"/>
        <v>9.5238095238095237</v>
      </c>
      <c r="GVG15" s="326">
        <v>0</v>
      </c>
      <c r="GVH15" s="328">
        <f t="shared" si="2524"/>
        <v>11</v>
      </c>
      <c r="GVI15" s="254">
        <f t="shared" si="2525"/>
        <v>19.642857142857142</v>
      </c>
      <c r="GVJ15" s="326">
        <v>8</v>
      </c>
      <c r="GVK15" s="327">
        <f t="shared" si="2526"/>
        <v>27.586206896551722</v>
      </c>
      <c r="GVL15" s="326">
        <v>2</v>
      </c>
      <c r="GVM15" s="327">
        <f t="shared" si="2527"/>
        <v>11.76470588235294</v>
      </c>
      <c r="GVN15" s="326">
        <v>0</v>
      </c>
      <c r="GVO15" s="328">
        <f t="shared" si="2528"/>
        <v>10</v>
      </c>
      <c r="GVP15" s="254">
        <f t="shared" si="2529"/>
        <v>21.739130434782609</v>
      </c>
      <c r="GVQ15" s="326">
        <v>5</v>
      </c>
      <c r="GVR15" s="327">
        <f t="shared" si="2530"/>
        <v>23.809523809523807</v>
      </c>
      <c r="GVS15" s="326">
        <v>1</v>
      </c>
      <c r="GVT15" s="327">
        <f t="shared" si="2531"/>
        <v>7.6923076923076925</v>
      </c>
      <c r="GVU15" s="326">
        <v>0</v>
      </c>
      <c r="GVV15" s="328">
        <f t="shared" si="2532"/>
        <v>6</v>
      </c>
      <c r="GVW15" s="254">
        <f t="shared" si="2533"/>
        <v>17.647058823529413</v>
      </c>
      <c r="GVX15" s="326">
        <v>5</v>
      </c>
      <c r="GVY15" s="327">
        <f t="shared" si="2534"/>
        <v>29.411764705882355</v>
      </c>
      <c r="GVZ15" s="326">
        <v>0</v>
      </c>
      <c r="GWA15" s="327">
        <f t="shared" si="2535"/>
        <v>0</v>
      </c>
      <c r="GWB15" s="326">
        <v>0</v>
      </c>
      <c r="GWC15" s="328">
        <f t="shared" si="2536"/>
        <v>5</v>
      </c>
      <c r="GWD15" s="254">
        <f t="shared" si="2537"/>
        <v>19.230769230769234</v>
      </c>
      <c r="GWE15" s="326">
        <v>3</v>
      </c>
      <c r="GWF15" s="327">
        <f t="shared" si="2538"/>
        <v>23.076923076923077</v>
      </c>
      <c r="GWG15" s="326">
        <v>0</v>
      </c>
      <c r="GWH15" s="327">
        <f t="shared" si="2539"/>
        <v>0</v>
      </c>
      <c r="GWI15" s="326">
        <v>0</v>
      </c>
      <c r="GWJ15" s="328">
        <f t="shared" si="2540"/>
        <v>3</v>
      </c>
      <c r="GWK15" s="254">
        <f t="shared" si="2541"/>
        <v>15</v>
      </c>
      <c r="GWL15" s="326">
        <v>2</v>
      </c>
      <c r="GWM15" s="327">
        <f t="shared" si="2542"/>
        <v>22.222222222222221</v>
      </c>
      <c r="GWN15" s="326">
        <v>0</v>
      </c>
      <c r="GWO15" s="327">
        <f t="shared" si="2543"/>
        <v>0</v>
      </c>
      <c r="GWP15" s="326">
        <v>0</v>
      </c>
      <c r="GWQ15" s="328">
        <f t="shared" si="2544"/>
        <v>2</v>
      </c>
      <c r="GWR15" s="254">
        <f t="shared" si="2545"/>
        <v>13.333333333333334</v>
      </c>
      <c r="GWS15" s="326">
        <v>2</v>
      </c>
      <c r="GWT15" s="327">
        <f t="shared" si="2546"/>
        <v>25</v>
      </c>
      <c r="GWU15" s="326">
        <v>0</v>
      </c>
      <c r="GWV15" s="327">
        <f t="shared" si="2547"/>
        <v>0</v>
      </c>
      <c r="GWW15" s="326">
        <v>0</v>
      </c>
      <c r="GWX15" s="328">
        <f t="shared" si="2548"/>
        <v>2</v>
      </c>
      <c r="GWY15" s="254">
        <f t="shared" si="2549"/>
        <v>16.666666666666664</v>
      </c>
      <c r="GWZ15" s="326">
        <v>2</v>
      </c>
      <c r="GXA15" s="327">
        <f t="shared" si="2550"/>
        <v>40</v>
      </c>
      <c r="GXB15" s="326">
        <v>0</v>
      </c>
      <c r="GXC15" s="327">
        <f t="shared" si="2551"/>
        <v>0</v>
      </c>
      <c r="GXD15" s="326">
        <v>0</v>
      </c>
      <c r="GXE15" s="328">
        <f t="shared" si="2552"/>
        <v>2</v>
      </c>
      <c r="GXF15" s="254">
        <f t="shared" si="2553"/>
        <v>28.571428571428569</v>
      </c>
      <c r="GXG15" s="326">
        <v>2</v>
      </c>
      <c r="GXH15" s="327">
        <f t="shared" si="2554"/>
        <v>66.666666666666657</v>
      </c>
      <c r="GXI15" s="326">
        <v>0</v>
      </c>
      <c r="GXJ15" s="327">
        <f t="shared" si="2555"/>
        <v>0</v>
      </c>
      <c r="GXK15" s="326">
        <v>0</v>
      </c>
      <c r="GXL15" s="328">
        <f t="shared" si="2556"/>
        <v>2</v>
      </c>
      <c r="GXM15" s="254">
        <f t="shared" si="2557"/>
        <v>40</v>
      </c>
      <c r="GXN15" s="326">
        <v>2</v>
      </c>
      <c r="GXO15" s="327">
        <f t="shared" si="2558"/>
        <v>66.666666666666657</v>
      </c>
      <c r="GXP15" s="326">
        <v>0</v>
      </c>
      <c r="GXQ15" s="329" t="s">
        <v>100</v>
      </c>
      <c r="GXR15" s="326">
        <v>0</v>
      </c>
      <c r="GXS15" s="328">
        <f t="shared" si="2559"/>
        <v>2</v>
      </c>
      <c r="GXT15" s="254">
        <f t="shared" si="2560"/>
        <v>66.666666666666657</v>
      </c>
      <c r="GXU15" s="326">
        <v>2</v>
      </c>
      <c r="GXV15" s="327">
        <f t="shared" si="2561"/>
        <v>100</v>
      </c>
      <c r="GXW15" s="326">
        <v>0</v>
      </c>
      <c r="GXX15" s="329" t="s">
        <v>100</v>
      </c>
      <c r="GXY15" s="326">
        <v>0</v>
      </c>
      <c r="GXZ15" s="328">
        <f t="shared" si="2562"/>
        <v>2</v>
      </c>
      <c r="GYA15" s="254">
        <f t="shared" si="2563"/>
        <v>100</v>
      </c>
      <c r="GYB15" s="326">
        <v>1</v>
      </c>
      <c r="GYC15" s="327">
        <f t="shared" si="2564"/>
        <v>100</v>
      </c>
      <c r="GYD15" s="326">
        <v>0</v>
      </c>
      <c r="GYE15" s="329" t="s">
        <v>100</v>
      </c>
      <c r="GYF15" s="326">
        <v>0</v>
      </c>
      <c r="GYG15" s="328">
        <f t="shared" si="2565"/>
        <v>1</v>
      </c>
      <c r="GYH15" s="254">
        <f t="shared" si="2566"/>
        <v>100</v>
      </c>
      <c r="GYI15" s="326">
        <v>1</v>
      </c>
      <c r="GYJ15" s="327">
        <f t="shared" si="2567"/>
        <v>100</v>
      </c>
      <c r="GYK15" s="326">
        <v>0</v>
      </c>
      <c r="GYL15" s="329" t="s">
        <v>100</v>
      </c>
      <c r="GYM15" s="326">
        <v>0</v>
      </c>
      <c r="GYN15" s="328">
        <f t="shared" si="2568"/>
        <v>1</v>
      </c>
      <c r="GYO15" s="254">
        <f t="shared" si="2569"/>
        <v>100</v>
      </c>
      <c r="GYP15" s="255"/>
      <c r="GYQ15" s="255"/>
      <c r="GYR15" s="255"/>
      <c r="GYS15" s="255"/>
      <c r="GYT15" s="255"/>
      <c r="GYU15" s="255"/>
      <c r="GYV15" s="255"/>
      <c r="GYW15" s="255"/>
      <c r="GYX15" s="255"/>
      <c r="GYY15" s="255"/>
      <c r="GYZ15" s="255"/>
      <c r="GZA15" s="255"/>
      <c r="GZB15" s="255"/>
      <c r="GZC15" s="255"/>
      <c r="GZD15" s="255"/>
      <c r="GZE15" s="255"/>
      <c r="GZF15" s="255"/>
      <c r="GZG15" s="255"/>
      <c r="GZH15" s="255"/>
      <c r="GZI15" s="255"/>
      <c r="GZJ15" s="255"/>
      <c r="GZK15" s="255"/>
      <c r="GZL15" s="255"/>
      <c r="GZM15" s="255"/>
      <c r="GZN15" s="255"/>
      <c r="GZO15" s="255"/>
      <c r="GZP15" s="255"/>
      <c r="GZQ15" s="255"/>
      <c r="GZR15" s="255"/>
      <c r="GZS15" s="255"/>
      <c r="GZT15" s="255"/>
      <c r="GZU15" s="255"/>
      <c r="GZV15" s="255"/>
      <c r="GZW15" s="255"/>
      <c r="GZX15" s="255"/>
      <c r="GZY15" s="255"/>
      <c r="GZZ15" s="255"/>
      <c r="HAA15" s="255"/>
      <c r="HAB15" s="255"/>
      <c r="HAC15" s="255"/>
      <c r="HAD15" s="255"/>
    </row>
    <row r="16" spans="1:5438" s="307" customFormat="1" outlineLevel="1">
      <c r="A16" s="246" t="s">
        <v>47</v>
      </c>
      <c r="B16" s="247">
        <f>172699+88550</f>
        <v>261249</v>
      </c>
      <c r="C16" s="248">
        <f t="shared" si="2570"/>
        <v>5.9960298671136991</v>
      </c>
      <c r="D16" s="249">
        <f>219873+128029</f>
        <v>347902</v>
      </c>
      <c r="E16" s="248">
        <f t="shared" si="2571"/>
        <v>7.7281638974423679</v>
      </c>
      <c r="F16" s="256">
        <v>609151</v>
      </c>
      <c r="G16" s="251">
        <f t="shared" si="146"/>
        <v>6.8762441759724107</v>
      </c>
      <c r="H16" s="121">
        <v>3726</v>
      </c>
      <c r="I16" s="252">
        <f t="shared" si="2572"/>
        <v>36.365410892055436</v>
      </c>
      <c r="J16" s="121">
        <v>2667</v>
      </c>
      <c r="K16" s="252">
        <f t="shared" si="2573"/>
        <v>29.19859864243486</v>
      </c>
      <c r="L16" s="121">
        <v>0</v>
      </c>
      <c r="M16" s="253">
        <f t="shared" si="2574"/>
        <v>6393</v>
      </c>
      <c r="N16" s="254">
        <f t="shared" si="2575"/>
        <v>32.987616099071211</v>
      </c>
      <c r="O16" s="121">
        <v>3724</v>
      </c>
      <c r="P16" s="252">
        <f t="shared" si="2576"/>
        <v>36.36008592071861</v>
      </c>
      <c r="Q16" s="121">
        <v>2666</v>
      </c>
      <c r="R16" s="252">
        <f t="shared" si="2577"/>
        <v>29.197240170846566</v>
      </c>
      <c r="S16" s="121">
        <v>0</v>
      </c>
      <c r="T16" s="253">
        <f t="shared" si="2578"/>
        <v>6390</v>
      </c>
      <c r="U16" s="254">
        <f t="shared" si="2579"/>
        <v>32.984049966448147</v>
      </c>
      <c r="V16" s="121">
        <v>3722</v>
      </c>
      <c r="W16" s="252">
        <f t="shared" si="2580"/>
        <v>36.36186010160219</v>
      </c>
      <c r="X16" s="121">
        <v>2664</v>
      </c>
      <c r="Y16" s="252">
        <f t="shared" si="2581"/>
        <v>29.200920749753372</v>
      </c>
      <c r="Z16" s="121">
        <v>0</v>
      </c>
      <c r="AA16" s="253">
        <f t="shared" si="2582"/>
        <v>6386</v>
      </c>
      <c r="AB16" s="254">
        <f t="shared" si="2583"/>
        <v>32.987241076501881</v>
      </c>
      <c r="AC16" s="121">
        <v>3719</v>
      </c>
      <c r="AD16" s="252">
        <f t="shared" si="2584"/>
        <v>36.346755277560597</v>
      </c>
      <c r="AE16" s="121">
        <v>2664</v>
      </c>
      <c r="AF16" s="252">
        <f t="shared" si="2585"/>
        <v>29.220138203356367</v>
      </c>
      <c r="AG16" s="121">
        <v>0</v>
      </c>
      <c r="AH16" s="253">
        <f t="shared" si="2586"/>
        <v>6383</v>
      </c>
      <c r="AI16" s="254">
        <f t="shared" si="2587"/>
        <v>32.988784950126622</v>
      </c>
      <c r="AJ16" s="121">
        <v>3713</v>
      </c>
      <c r="AK16" s="252">
        <f t="shared" si="2588"/>
        <v>36.327169552881323</v>
      </c>
      <c r="AL16" s="121">
        <v>2663</v>
      </c>
      <c r="AM16" s="252">
        <f t="shared" si="2589"/>
        <v>29.231613611416023</v>
      </c>
      <c r="AN16" s="121">
        <v>0</v>
      </c>
      <c r="AO16" s="253">
        <f t="shared" si="2590"/>
        <v>6376</v>
      </c>
      <c r="AP16" s="254">
        <f t="shared" si="2591"/>
        <v>32.98329108685531</v>
      </c>
      <c r="AQ16" s="121">
        <v>3710</v>
      </c>
      <c r="AR16" s="252">
        <f t="shared" si="2592"/>
        <v>36.329808068938505</v>
      </c>
      <c r="AS16" s="121">
        <v>2662</v>
      </c>
      <c r="AT16" s="252">
        <f t="shared" si="2593"/>
        <v>29.233472435756646</v>
      </c>
      <c r="AU16" s="121">
        <v>0</v>
      </c>
      <c r="AV16" s="253">
        <f t="shared" si="2594"/>
        <v>6372</v>
      </c>
      <c r="AW16" s="254">
        <f t="shared" si="2595"/>
        <v>32.984781033233254</v>
      </c>
      <c r="AX16" s="121">
        <v>3709</v>
      </c>
      <c r="AY16" s="252">
        <f t="shared" si="2596"/>
        <v>36.344928956393922</v>
      </c>
      <c r="AZ16" s="121">
        <v>2660</v>
      </c>
      <c r="BA16" s="252">
        <f t="shared" si="2597"/>
        <v>29.23398175623695</v>
      </c>
      <c r="BB16" s="121">
        <v>0</v>
      </c>
      <c r="BC16" s="253">
        <f t="shared" si="2598"/>
        <v>6369</v>
      </c>
      <c r="BD16" s="254">
        <f t="shared" si="2599"/>
        <v>32.99316203895566</v>
      </c>
      <c r="BE16" s="121">
        <v>3706</v>
      </c>
      <c r="BF16" s="252">
        <f t="shared" si="2600"/>
        <v>36.34045891351245</v>
      </c>
      <c r="BG16" s="121">
        <v>2656</v>
      </c>
      <c r="BH16" s="252">
        <f t="shared" si="2601"/>
        <v>29.209281865171011</v>
      </c>
      <c r="BI16" s="121">
        <v>0</v>
      </c>
      <c r="BJ16" s="253">
        <f t="shared" si="2602"/>
        <v>6362</v>
      </c>
      <c r="BK16" s="254">
        <f t="shared" si="2603"/>
        <v>32.979109429267531</v>
      </c>
      <c r="BL16" s="121">
        <v>3702</v>
      </c>
      <c r="BM16" s="252">
        <f t="shared" si="2604"/>
        <v>36.333300618313871</v>
      </c>
      <c r="BN16" s="121">
        <v>2655</v>
      </c>
      <c r="BO16" s="252">
        <f t="shared" si="2605"/>
        <v>29.227212681638044</v>
      </c>
      <c r="BP16" s="121">
        <v>0</v>
      </c>
      <c r="BQ16" s="253">
        <f t="shared" si="2606"/>
        <v>6357</v>
      </c>
      <c r="BR16" s="254">
        <f t="shared" si="2607"/>
        <v>32.983967208011208</v>
      </c>
      <c r="BS16" s="121">
        <v>3700</v>
      </c>
      <c r="BT16" s="252">
        <f t="shared" si="2608"/>
        <v>36.345776031434184</v>
      </c>
      <c r="BU16" s="121">
        <v>2649</v>
      </c>
      <c r="BV16" s="252">
        <f t="shared" si="2609"/>
        <v>29.219060225016548</v>
      </c>
      <c r="BW16" s="121">
        <v>0</v>
      </c>
      <c r="BX16" s="253">
        <f t="shared" si="2610"/>
        <v>6349</v>
      </c>
      <c r="BY16" s="254">
        <f t="shared" si="2611"/>
        <v>32.988672971006963</v>
      </c>
      <c r="BZ16" s="121">
        <v>3698</v>
      </c>
      <c r="CA16" s="252">
        <f t="shared" si="2612"/>
        <v>36.372577948263988</v>
      </c>
      <c r="CB16" s="121">
        <v>2647</v>
      </c>
      <c r="CC16" s="252">
        <f t="shared" si="2613"/>
        <v>29.235696929533905</v>
      </c>
      <c r="CD16" s="121">
        <v>0</v>
      </c>
      <c r="CE16" s="253">
        <f t="shared" si="2614"/>
        <v>6345</v>
      </c>
      <c r="CF16" s="254">
        <f t="shared" si="2615"/>
        <v>33.010769470891212</v>
      </c>
      <c r="CG16" s="121">
        <v>3696</v>
      </c>
      <c r="CH16" s="252">
        <f t="shared" si="2616"/>
        <v>36.395864106351553</v>
      </c>
      <c r="CI16" s="121">
        <v>2645</v>
      </c>
      <c r="CJ16" s="252">
        <f t="shared" si="2617"/>
        <v>29.23944284766748</v>
      </c>
      <c r="CK16" s="121">
        <v>0</v>
      </c>
      <c r="CL16" s="253">
        <f t="shared" si="2618"/>
        <v>6341</v>
      </c>
      <c r="CM16" s="254">
        <f t="shared" si="2619"/>
        <v>33.024321649914071</v>
      </c>
      <c r="CN16" s="121">
        <v>3689</v>
      </c>
      <c r="CO16" s="252">
        <f t="shared" si="2620"/>
        <v>36.384258802643259</v>
      </c>
      <c r="CP16" s="121">
        <v>2640</v>
      </c>
      <c r="CQ16" s="252">
        <f t="shared" si="2621"/>
        <v>29.219701162147203</v>
      </c>
      <c r="CR16" s="121">
        <v>0</v>
      </c>
      <c r="CS16" s="253">
        <f t="shared" si="2622"/>
        <v>6329</v>
      </c>
      <c r="CT16" s="254">
        <f t="shared" si="2623"/>
        <v>33.008240325440703</v>
      </c>
      <c r="CU16" s="121">
        <v>3686</v>
      </c>
      <c r="CV16" s="252">
        <f t="shared" si="2624"/>
        <v>36.40134307722694</v>
      </c>
      <c r="CW16" s="121">
        <v>2638</v>
      </c>
      <c r="CX16" s="252">
        <f t="shared" si="2625"/>
        <v>29.220203810367746</v>
      </c>
      <c r="CY16" s="121">
        <v>0</v>
      </c>
      <c r="CZ16" s="253">
        <f t="shared" si="2626"/>
        <v>6324</v>
      </c>
      <c r="DA16" s="254">
        <f t="shared" si="2627"/>
        <v>33.016602276286939</v>
      </c>
      <c r="DB16" s="121">
        <v>3684</v>
      </c>
      <c r="DC16" s="252">
        <f t="shared" si="2628"/>
        <v>36.431962025316459</v>
      </c>
      <c r="DD16" s="121">
        <v>2635</v>
      </c>
      <c r="DE16" s="252">
        <f t="shared" si="2629"/>
        <v>29.232305302862216</v>
      </c>
      <c r="DF16" s="121">
        <v>0</v>
      </c>
      <c r="DG16" s="253">
        <f t="shared" si="2630"/>
        <v>6319</v>
      </c>
      <c r="DH16" s="254">
        <f t="shared" si="2631"/>
        <v>33.038795357105514</v>
      </c>
      <c r="DI16" s="121">
        <v>3681</v>
      </c>
      <c r="DJ16" s="252">
        <f t="shared" si="2632"/>
        <v>36.441936441936441</v>
      </c>
      <c r="DK16" s="121">
        <v>2633</v>
      </c>
      <c r="DL16" s="252">
        <f t="shared" si="2633"/>
        <v>29.249055765385467</v>
      </c>
      <c r="DM16" s="121">
        <v>0</v>
      </c>
      <c r="DN16" s="253">
        <f t="shared" si="2634"/>
        <v>6314</v>
      </c>
      <c r="DO16" s="254">
        <f t="shared" si="2635"/>
        <v>33.052400146573838</v>
      </c>
      <c r="DP16" s="121">
        <v>3676</v>
      </c>
      <c r="DQ16" s="252">
        <f t="shared" si="2636"/>
        <v>36.446559587547092</v>
      </c>
      <c r="DR16" s="121">
        <v>2627</v>
      </c>
      <c r="DS16" s="252">
        <f t="shared" si="2637"/>
        <v>29.234364567104386</v>
      </c>
      <c r="DT16" s="121">
        <v>0</v>
      </c>
      <c r="DU16" s="253">
        <f t="shared" si="2638"/>
        <v>6303</v>
      </c>
      <c r="DV16" s="254">
        <f t="shared" si="2639"/>
        <v>33.04844798657718</v>
      </c>
      <c r="DW16" s="121">
        <v>3671</v>
      </c>
      <c r="DX16" s="252">
        <f t="shared" si="2640"/>
        <v>36.451196504815812</v>
      </c>
      <c r="DY16" s="121">
        <v>2627</v>
      </c>
      <c r="DZ16" s="252">
        <f t="shared" si="2641"/>
        <v>29.260414346179548</v>
      </c>
      <c r="EA16" s="121">
        <v>0</v>
      </c>
      <c r="EB16" s="253">
        <f t="shared" si="2642"/>
        <v>6298</v>
      </c>
      <c r="EC16" s="254">
        <f t="shared" si="2643"/>
        <v>33.062102997532676</v>
      </c>
      <c r="ED16" s="121">
        <v>3663</v>
      </c>
      <c r="EE16" s="252">
        <f t="shared" si="2644"/>
        <v>36.44050935137286</v>
      </c>
      <c r="EF16" s="121">
        <v>2625</v>
      </c>
      <c r="EG16" s="252">
        <f t="shared" si="2645"/>
        <v>29.283801874163316</v>
      </c>
      <c r="EH16" s="121">
        <v>0</v>
      </c>
      <c r="EI16" s="253">
        <f t="shared" si="2646"/>
        <v>6288</v>
      </c>
      <c r="EJ16" s="254">
        <f t="shared" si="2647"/>
        <v>33.066891039124947</v>
      </c>
      <c r="EK16" s="121">
        <v>3656</v>
      </c>
      <c r="EL16" s="252">
        <f t="shared" si="2648"/>
        <v>36.432486297957148</v>
      </c>
      <c r="EM16" s="121">
        <v>2623</v>
      </c>
      <c r="EN16" s="252">
        <f t="shared" si="2649"/>
        <v>29.290898939140149</v>
      </c>
      <c r="EO16" s="121">
        <v>0</v>
      </c>
      <c r="EP16" s="253">
        <f t="shared" si="2650"/>
        <v>6279</v>
      </c>
      <c r="EQ16" s="254">
        <f t="shared" si="2651"/>
        <v>33.064770932069507</v>
      </c>
      <c r="ER16" s="121">
        <v>3648</v>
      </c>
      <c r="ES16" s="252">
        <f t="shared" si="2652"/>
        <v>36.443556443556446</v>
      </c>
      <c r="ET16" s="121">
        <v>2616</v>
      </c>
      <c r="EU16" s="252">
        <f t="shared" si="2653"/>
        <v>29.27484333034915</v>
      </c>
      <c r="EV16" s="121">
        <v>0</v>
      </c>
      <c r="EW16" s="253">
        <f t="shared" si="2654"/>
        <v>6264</v>
      </c>
      <c r="EX16" s="254">
        <f t="shared" si="2655"/>
        <v>33.062387839121712</v>
      </c>
      <c r="EY16" s="121">
        <v>3639</v>
      </c>
      <c r="EZ16" s="252">
        <f t="shared" si="2656"/>
        <v>36.422780502452206</v>
      </c>
      <c r="FA16" s="121">
        <v>2612</v>
      </c>
      <c r="FB16" s="252">
        <f t="shared" si="2657"/>
        <v>29.29893438025799</v>
      </c>
      <c r="FC16" s="121">
        <v>0</v>
      </c>
      <c r="FD16" s="253">
        <f t="shared" si="2658"/>
        <v>6251</v>
      </c>
      <c r="FE16" s="254">
        <f t="shared" si="2659"/>
        <v>33.063577700200995</v>
      </c>
      <c r="FF16" s="121">
        <v>3629</v>
      </c>
      <c r="FG16" s="252">
        <f t="shared" si="2660"/>
        <v>36.410153506571689</v>
      </c>
      <c r="FH16" s="121">
        <v>2607</v>
      </c>
      <c r="FI16" s="252">
        <f t="shared" si="2661"/>
        <v>29.302011914128357</v>
      </c>
      <c r="FJ16" s="121">
        <v>0</v>
      </c>
      <c r="FK16" s="253">
        <f t="shared" si="2662"/>
        <v>6236</v>
      </c>
      <c r="FL16" s="254">
        <f t="shared" si="2663"/>
        <v>33.057675996607294</v>
      </c>
      <c r="FM16" s="121">
        <v>3618</v>
      </c>
      <c r="FN16" s="252">
        <f t="shared" si="2664"/>
        <v>36.376432736778604</v>
      </c>
      <c r="FO16" s="121">
        <v>2603</v>
      </c>
      <c r="FP16" s="252">
        <f t="shared" si="2665"/>
        <v>29.296567248171073</v>
      </c>
      <c r="FQ16" s="121">
        <v>0</v>
      </c>
      <c r="FR16" s="253">
        <f t="shared" si="2666"/>
        <v>6221</v>
      </c>
      <c r="FS16" s="254">
        <f t="shared" si="2667"/>
        <v>33.035951356805263</v>
      </c>
      <c r="FT16" s="121">
        <v>3610</v>
      </c>
      <c r="FU16" s="252">
        <f t="shared" si="2668"/>
        <v>36.361804995970992</v>
      </c>
      <c r="FV16" s="121">
        <v>2599</v>
      </c>
      <c r="FW16" s="252">
        <f t="shared" si="2669"/>
        <v>29.297711644684927</v>
      </c>
      <c r="FX16" s="121">
        <v>0</v>
      </c>
      <c r="FY16" s="253">
        <f t="shared" si="2670"/>
        <v>6209</v>
      </c>
      <c r="FZ16" s="254">
        <f t="shared" si="2671"/>
        <v>33.028352571945319</v>
      </c>
      <c r="GA16" s="121">
        <v>3607</v>
      </c>
      <c r="GB16" s="252">
        <f t="shared" si="2672"/>
        <v>36.360887096774192</v>
      </c>
      <c r="GC16" s="121">
        <v>2595</v>
      </c>
      <c r="GD16" s="252">
        <f t="shared" si="2673"/>
        <v>29.308786988931558</v>
      </c>
      <c r="GE16" s="121">
        <v>0</v>
      </c>
      <c r="GF16" s="253">
        <f t="shared" si="2674"/>
        <v>6202</v>
      </c>
      <c r="GG16" s="254">
        <f t="shared" si="2675"/>
        <v>33.035048471290082</v>
      </c>
      <c r="GH16" s="121">
        <v>3602</v>
      </c>
      <c r="GI16" s="252">
        <f t="shared" si="2676"/>
        <v>36.361800928730062</v>
      </c>
      <c r="GJ16" s="121">
        <v>2587</v>
      </c>
      <c r="GK16" s="252">
        <f t="shared" si="2677"/>
        <v>29.291213768115941</v>
      </c>
      <c r="GL16" s="121">
        <v>0</v>
      </c>
      <c r="GM16" s="253">
        <f t="shared" si="2678"/>
        <v>6189</v>
      </c>
      <c r="GN16" s="254">
        <f t="shared" si="2679"/>
        <v>33.029138648735191</v>
      </c>
      <c r="GO16" s="121">
        <v>3594</v>
      </c>
      <c r="GP16" s="252">
        <f t="shared" si="2680"/>
        <v>36.358118361153267</v>
      </c>
      <c r="GQ16" s="121">
        <v>2584</v>
      </c>
      <c r="GR16" s="252">
        <f t="shared" si="2681"/>
        <v>29.323649568769859</v>
      </c>
      <c r="GS16" s="121">
        <v>0</v>
      </c>
      <c r="GT16" s="253">
        <f t="shared" si="2682"/>
        <v>6178</v>
      </c>
      <c r="GU16" s="254">
        <f t="shared" si="2683"/>
        <v>33.04273412846981</v>
      </c>
      <c r="GV16" s="121">
        <v>3588</v>
      </c>
      <c r="GW16" s="252">
        <f t="shared" si="2684"/>
        <v>36.367322116359212</v>
      </c>
      <c r="GX16" s="121">
        <v>2578</v>
      </c>
      <c r="GY16" s="252">
        <f t="shared" si="2685"/>
        <v>29.3121091529278</v>
      </c>
      <c r="GZ16" s="121">
        <v>0</v>
      </c>
      <c r="HA16" s="253">
        <f t="shared" si="2686"/>
        <v>6166</v>
      </c>
      <c r="HB16" s="254">
        <f t="shared" si="2687"/>
        <v>33.042173516960503</v>
      </c>
      <c r="HC16" s="121">
        <v>3583</v>
      </c>
      <c r="HD16" s="252">
        <f t="shared" si="2688"/>
        <v>36.408901534396911</v>
      </c>
      <c r="HE16" s="121">
        <v>2572</v>
      </c>
      <c r="HF16" s="252">
        <f t="shared" si="2689"/>
        <v>29.313881923865971</v>
      </c>
      <c r="HG16" s="121">
        <v>0</v>
      </c>
      <c r="HH16" s="253">
        <f t="shared" si="2690"/>
        <v>6155</v>
      </c>
      <c r="HI16" s="254">
        <f t="shared" si="2691"/>
        <v>33.064732742412033</v>
      </c>
      <c r="HJ16" s="121">
        <v>3576</v>
      </c>
      <c r="HK16" s="252">
        <f t="shared" si="2692"/>
        <v>36.411770695448531</v>
      </c>
      <c r="HL16" s="121">
        <v>2567</v>
      </c>
      <c r="HM16" s="252">
        <f t="shared" si="2693"/>
        <v>29.303652968036531</v>
      </c>
      <c r="HN16" s="121">
        <v>0</v>
      </c>
      <c r="HO16" s="253">
        <f t="shared" si="2694"/>
        <v>6143</v>
      </c>
      <c r="HP16" s="254">
        <f t="shared" si="2695"/>
        <v>33.060653355578282</v>
      </c>
      <c r="HQ16" s="121">
        <v>3566</v>
      </c>
      <c r="HR16" s="252">
        <f t="shared" si="2696"/>
        <v>36.395182690344967</v>
      </c>
      <c r="HS16" s="121">
        <v>2563</v>
      </c>
      <c r="HT16" s="252">
        <f t="shared" si="2697"/>
        <v>29.304825062885893</v>
      </c>
      <c r="HU16" s="121">
        <v>0</v>
      </c>
      <c r="HV16" s="253">
        <f t="shared" si="2698"/>
        <v>6129</v>
      </c>
      <c r="HW16" s="254">
        <f t="shared" si="2699"/>
        <v>33.051121656600522</v>
      </c>
      <c r="HX16" s="121">
        <v>3556</v>
      </c>
      <c r="HY16" s="252">
        <f t="shared" si="2700"/>
        <v>36.374795417348608</v>
      </c>
      <c r="HZ16" s="121">
        <v>2558</v>
      </c>
      <c r="IA16" s="252">
        <f t="shared" si="2701"/>
        <v>29.294548786074209</v>
      </c>
      <c r="IB16" s="121">
        <v>0</v>
      </c>
      <c r="IC16" s="253">
        <f t="shared" si="2702"/>
        <v>6114</v>
      </c>
      <c r="ID16" s="254">
        <f t="shared" si="2703"/>
        <v>33.034363518478493</v>
      </c>
      <c r="IE16" s="121">
        <v>3551</v>
      </c>
      <c r="IF16" s="252">
        <f t="shared" si="2704"/>
        <v>36.398113981139815</v>
      </c>
      <c r="IG16" s="121">
        <v>2552</v>
      </c>
      <c r="IH16" s="252">
        <f t="shared" si="2705"/>
        <v>29.269411629774055</v>
      </c>
      <c r="II16" s="121">
        <v>0</v>
      </c>
      <c r="IJ16" s="253">
        <f t="shared" si="2706"/>
        <v>6103</v>
      </c>
      <c r="IK16" s="254">
        <f t="shared" si="2707"/>
        <v>33.03382949932341</v>
      </c>
      <c r="IL16" s="121">
        <v>3543</v>
      </c>
      <c r="IM16" s="252">
        <f t="shared" si="2708"/>
        <v>36.401931572999075</v>
      </c>
      <c r="IN16" s="121">
        <v>2549</v>
      </c>
      <c r="IO16" s="252">
        <f t="shared" si="2709"/>
        <v>29.285386029411764</v>
      </c>
      <c r="IP16" s="121">
        <v>0</v>
      </c>
      <c r="IQ16" s="253">
        <f t="shared" si="2710"/>
        <v>6092</v>
      </c>
      <c r="IR16" s="254">
        <f t="shared" si="2711"/>
        <v>33.042251993274398</v>
      </c>
      <c r="IS16" s="121">
        <v>3536</v>
      </c>
      <c r="IT16" s="252">
        <f t="shared" si="2712"/>
        <v>36.401070619724109</v>
      </c>
      <c r="IU16" s="121">
        <v>2542</v>
      </c>
      <c r="IV16" s="252">
        <f t="shared" si="2713"/>
        <v>29.268854346574553</v>
      </c>
      <c r="IW16" s="121">
        <v>0</v>
      </c>
      <c r="IX16" s="253">
        <f t="shared" si="2714"/>
        <v>6078</v>
      </c>
      <c r="IY16" s="254">
        <f t="shared" si="2715"/>
        <v>33.034404043698032</v>
      </c>
      <c r="IZ16" s="121">
        <v>3532</v>
      </c>
      <c r="JA16" s="252">
        <f t="shared" si="2716"/>
        <v>36.397361912613356</v>
      </c>
      <c r="JB16" s="121">
        <v>2536</v>
      </c>
      <c r="JC16" s="252">
        <f t="shared" si="2717"/>
        <v>29.257037378864791</v>
      </c>
      <c r="JD16" s="121">
        <v>0</v>
      </c>
      <c r="JE16" s="253">
        <f t="shared" si="2718"/>
        <v>6068</v>
      </c>
      <c r="JF16" s="254">
        <f t="shared" si="2719"/>
        <v>33.028521663400831</v>
      </c>
      <c r="JG16" s="121">
        <v>3530</v>
      </c>
      <c r="JH16" s="252">
        <f t="shared" si="2720"/>
        <v>36.440590482089398</v>
      </c>
      <c r="JI16" s="121">
        <v>2529</v>
      </c>
      <c r="JJ16" s="252">
        <f t="shared" si="2721"/>
        <v>29.226857737200973</v>
      </c>
      <c r="JK16" s="121">
        <v>0</v>
      </c>
      <c r="JL16" s="253">
        <f t="shared" si="2722"/>
        <v>6059</v>
      </c>
      <c r="JM16" s="254">
        <f t="shared" si="2723"/>
        <v>33.037077426390404</v>
      </c>
      <c r="JN16" s="121">
        <v>3523</v>
      </c>
      <c r="JO16" s="252">
        <f t="shared" si="2724"/>
        <v>36.428497570054802</v>
      </c>
      <c r="JP16" s="121">
        <v>2527</v>
      </c>
      <c r="JQ16" s="252">
        <f t="shared" si="2725"/>
        <v>29.244300428191185</v>
      </c>
      <c r="JR16" s="121">
        <v>0</v>
      </c>
      <c r="JS16" s="253">
        <f t="shared" si="2726"/>
        <v>6050</v>
      </c>
      <c r="JT16" s="254">
        <f t="shared" si="2727"/>
        <v>33.038444735692437</v>
      </c>
      <c r="JU16" s="121">
        <v>3523</v>
      </c>
      <c r="JV16" s="252">
        <f t="shared" si="2728"/>
        <v>36.477531580037272</v>
      </c>
      <c r="JW16" s="121">
        <v>2523</v>
      </c>
      <c r="JX16" s="252">
        <f t="shared" si="2729"/>
        <v>29.242002781641169</v>
      </c>
      <c r="JY16" s="121">
        <v>0</v>
      </c>
      <c r="JZ16" s="253">
        <f t="shared" si="2730"/>
        <v>6046</v>
      </c>
      <c r="KA16" s="254">
        <f t="shared" si="2731"/>
        <v>33.063545882095589</v>
      </c>
      <c r="KB16" s="121">
        <v>3516</v>
      </c>
      <c r="KC16" s="252">
        <f t="shared" si="2732"/>
        <v>36.469245928845559</v>
      </c>
      <c r="KD16" s="121">
        <v>2522</v>
      </c>
      <c r="KE16" s="252">
        <f t="shared" si="2733"/>
        <v>29.260935143288087</v>
      </c>
      <c r="KF16" s="121">
        <v>0</v>
      </c>
      <c r="KG16" s="253">
        <f t="shared" si="2734"/>
        <v>6038</v>
      </c>
      <c r="KH16" s="254">
        <f t="shared" si="2735"/>
        <v>33.066812705366921</v>
      </c>
      <c r="KI16" s="121">
        <v>3511</v>
      </c>
      <c r="KJ16" s="252">
        <f t="shared" si="2736"/>
        <v>36.481712385702409</v>
      </c>
      <c r="KK16" s="121">
        <v>2519</v>
      </c>
      <c r="KL16" s="252">
        <f t="shared" si="2737"/>
        <v>29.270276551243317</v>
      </c>
      <c r="KM16" s="121">
        <v>0</v>
      </c>
      <c r="KN16" s="253">
        <f t="shared" si="2738"/>
        <v>6030</v>
      </c>
      <c r="KO16" s="254">
        <f t="shared" si="2739"/>
        <v>33.077345035655512</v>
      </c>
      <c r="KP16" s="121">
        <v>3509</v>
      </c>
      <c r="KQ16" s="252">
        <f t="shared" si="2740"/>
        <v>36.506450270495215</v>
      </c>
      <c r="KR16" s="121">
        <v>2516</v>
      </c>
      <c r="KS16" s="252">
        <f t="shared" si="2741"/>
        <v>29.279646223670429</v>
      </c>
      <c r="KT16" s="121">
        <v>0</v>
      </c>
      <c r="KU16" s="253">
        <f t="shared" si="2742"/>
        <v>6025</v>
      </c>
      <c r="KV16" s="254">
        <f t="shared" si="2743"/>
        <v>33.095303488052735</v>
      </c>
      <c r="KW16" s="121">
        <v>3503</v>
      </c>
      <c r="KX16" s="252">
        <f t="shared" si="2744"/>
        <v>36.497186913940403</v>
      </c>
      <c r="KY16" s="121">
        <v>2513</v>
      </c>
      <c r="KZ16" s="252">
        <f t="shared" si="2745"/>
        <v>29.27880694395899</v>
      </c>
      <c r="LA16" s="121">
        <v>0</v>
      </c>
      <c r="LB16" s="253">
        <f t="shared" si="2746"/>
        <v>6016</v>
      </c>
      <c r="LC16" s="254">
        <f t="shared" si="2747"/>
        <v>33.089489027006216</v>
      </c>
      <c r="LD16" s="121">
        <v>3499</v>
      </c>
      <c r="LE16" s="252">
        <f t="shared" si="2748"/>
        <v>36.524008350730689</v>
      </c>
      <c r="LF16" s="121">
        <v>2509</v>
      </c>
      <c r="LG16" s="252">
        <f t="shared" si="2749"/>
        <v>29.259475218658892</v>
      </c>
      <c r="LH16" s="121">
        <v>0</v>
      </c>
      <c r="LI16" s="253">
        <f t="shared" si="2750"/>
        <v>6008</v>
      </c>
      <c r="LJ16" s="254">
        <f t="shared" si="2751"/>
        <v>33.092811897548884</v>
      </c>
      <c r="LK16" s="121">
        <v>3496</v>
      </c>
      <c r="LL16" s="252">
        <f t="shared" si="2752"/>
        <v>36.557565617484059</v>
      </c>
      <c r="LM16" s="121">
        <v>2502</v>
      </c>
      <c r="LN16" s="252">
        <f t="shared" si="2753"/>
        <v>29.228971962616825</v>
      </c>
      <c r="LO16" s="121">
        <v>0</v>
      </c>
      <c r="LP16" s="253">
        <f t="shared" si="2754"/>
        <v>5998</v>
      </c>
      <c r="LQ16" s="254">
        <f t="shared" si="2755"/>
        <v>33.096065772774921</v>
      </c>
      <c r="LR16" s="121">
        <v>3492</v>
      </c>
      <c r="LS16" s="252">
        <f t="shared" si="2756"/>
        <v>36.56927426955702</v>
      </c>
      <c r="LT16" s="121">
        <v>2499</v>
      </c>
      <c r="LU16" s="252">
        <f t="shared" si="2757"/>
        <v>29.217818309365136</v>
      </c>
      <c r="LV16" s="121">
        <v>0</v>
      </c>
      <c r="LW16" s="253">
        <f t="shared" si="2758"/>
        <v>5991</v>
      </c>
      <c r="LX16" s="254">
        <f t="shared" si="2759"/>
        <v>33.09579052038449</v>
      </c>
      <c r="LY16" s="121">
        <v>3489</v>
      </c>
      <c r="LZ16" s="252">
        <f t="shared" si="2760"/>
        <v>36.599181789573059</v>
      </c>
      <c r="MA16" s="121">
        <v>2497</v>
      </c>
      <c r="MB16" s="252">
        <f t="shared" si="2761"/>
        <v>29.245724994143828</v>
      </c>
      <c r="MC16" s="121">
        <v>0</v>
      </c>
      <c r="MD16" s="253">
        <f t="shared" si="2762"/>
        <v>5986</v>
      </c>
      <c r="ME16" s="254">
        <f t="shared" si="2763"/>
        <v>33.124896242598638</v>
      </c>
      <c r="MF16" s="121">
        <v>3481</v>
      </c>
      <c r="MG16" s="252">
        <f t="shared" si="2764"/>
        <v>36.584340514976354</v>
      </c>
      <c r="MH16" s="121">
        <v>2495</v>
      </c>
      <c r="MI16" s="252">
        <f t="shared" si="2765"/>
        <v>29.27372990730963</v>
      </c>
      <c r="MJ16" s="121">
        <v>0</v>
      </c>
      <c r="MK16" s="253">
        <f t="shared" si="2766"/>
        <v>5976</v>
      </c>
      <c r="ML16" s="254">
        <f t="shared" si="2767"/>
        <v>33.130058764829805</v>
      </c>
      <c r="MM16" s="121">
        <v>3475</v>
      </c>
      <c r="MN16" s="252">
        <f t="shared" si="2768"/>
        <v>36.571248158282465</v>
      </c>
      <c r="MO16" s="121">
        <v>2493</v>
      </c>
      <c r="MP16" s="252">
        <f t="shared" si="2769"/>
        <v>29.319063859814182</v>
      </c>
      <c r="MQ16" s="121">
        <v>0</v>
      </c>
      <c r="MR16" s="253">
        <f t="shared" si="2770"/>
        <v>5968</v>
      </c>
      <c r="MS16" s="254">
        <f t="shared" si="2771"/>
        <v>33.146348236600943</v>
      </c>
      <c r="MT16" s="121">
        <v>3474</v>
      </c>
      <c r="MU16" s="252">
        <f t="shared" si="2772"/>
        <v>36.62239089184061</v>
      </c>
      <c r="MV16" s="121">
        <v>2489</v>
      </c>
      <c r="MW16" s="252">
        <f t="shared" si="2773"/>
        <v>29.323751178133833</v>
      </c>
      <c r="MX16" s="121">
        <v>0</v>
      </c>
      <c r="MY16" s="253">
        <f t="shared" si="2774"/>
        <v>5963</v>
      </c>
      <c r="MZ16" s="254">
        <f t="shared" si="2775"/>
        <v>33.17569823077779</v>
      </c>
      <c r="NA16" s="121">
        <v>3468</v>
      </c>
      <c r="NB16" s="252">
        <f t="shared" si="2776"/>
        <v>36.636382843862243</v>
      </c>
      <c r="NC16" s="121">
        <v>2486</v>
      </c>
      <c r="ND16" s="252">
        <f t="shared" si="2777"/>
        <v>29.350649350649348</v>
      </c>
      <c r="NE16" s="121">
        <v>0</v>
      </c>
      <c r="NF16" s="253">
        <f t="shared" si="2778"/>
        <v>5954</v>
      </c>
      <c r="NG16" s="254">
        <f t="shared" si="2779"/>
        <v>33.195807314897415</v>
      </c>
      <c r="NH16" s="121">
        <v>3462</v>
      </c>
      <c r="NI16" s="252">
        <f t="shared" si="2780"/>
        <v>36.615547329455318</v>
      </c>
      <c r="NJ16" s="121">
        <v>2481</v>
      </c>
      <c r="NK16" s="252">
        <f t="shared" si="2781"/>
        <v>29.357472488462903</v>
      </c>
      <c r="NL16" s="121">
        <v>0</v>
      </c>
      <c r="NM16" s="253">
        <f t="shared" si="2782"/>
        <v>5943</v>
      </c>
      <c r="NN16" s="254">
        <f t="shared" si="2783"/>
        <v>33.189992181391716</v>
      </c>
      <c r="NO16" s="121">
        <v>3454</v>
      </c>
      <c r="NP16" s="252">
        <f t="shared" si="2784"/>
        <v>36.620016963528414</v>
      </c>
      <c r="NQ16" s="121">
        <v>2480</v>
      </c>
      <c r="NR16" s="252">
        <f t="shared" si="2785"/>
        <v>29.366489046773236</v>
      </c>
      <c r="NS16" s="121">
        <v>0</v>
      </c>
      <c r="NT16" s="253">
        <f t="shared" si="2786"/>
        <v>5934</v>
      </c>
      <c r="NU16" s="254">
        <f t="shared" si="2787"/>
        <v>33.193488840409465</v>
      </c>
      <c r="NV16" s="121">
        <v>3448</v>
      </c>
      <c r="NW16" s="252">
        <f t="shared" si="2788"/>
        <v>36.61852166525064</v>
      </c>
      <c r="NX16" s="121">
        <v>2478</v>
      </c>
      <c r="NY16" s="252">
        <f t="shared" si="2789"/>
        <v>29.388045540796963</v>
      </c>
      <c r="NZ16" s="121">
        <v>0</v>
      </c>
      <c r="OA16" s="253">
        <f t="shared" si="2790"/>
        <v>5926</v>
      </c>
      <c r="OB16" s="254">
        <f t="shared" si="2791"/>
        <v>33.202599731062307</v>
      </c>
      <c r="OC16" s="121">
        <v>3436</v>
      </c>
      <c r="OD16" s="252">
        <f t="shared" si="2792"/>
        <v>36.580432236772062</v>
      </c>
      <c r="OE16" s="121">
        <v>2475</v>
      </c>
      <c r="OF16" s="252">
        <f t="shared" si="2793"/>
        <v>29.401282965074838</v>
      </c>
      <c r="OG16" s="121">
        <v>0</v>
      </c>
      <c r="OH16" s="253">
        <f t="shared" si="2794"/>
        <v>5911</v>
      </c>
      <c r="OI16" s="254">
        <f t="shared" si="2795"/>
        <v>33.187356128235365</v>
      </c>
      <c r="OJ16" s="121">
        <v>3434</v>
      </c>
      <c r="OK16" s="252">
        <f t="shared" si="2796"/>
        <v>36.617615696310516</v>
      </c>
      <c r="OL16" s="121">
        <v>2473</v>
      </c>
      <c r="OM16" s="252">
        <f t="shared" si="2797"/>
        <v>29.44047619047619</v>
      </c>
      <c r="ON16" s="121">
        <v>0</v>
      </c>
      <c r="OO16" s="253">
        <f t="shared" si="2798"/>
        <v>5907</v>
      </c>
      <c r="OP16" s="254">
        <f t="shared" si="2799"/>
        <v>33.226459669254133</v>
      </c>
      <c r="OQ16" s="121">
        <v>3430</v>
      </c>
      <c r="OR16" s="252">
        <f t="shared" si="2800"/>
        <v>36.614005123825791</v>
      </c>
      <c r="OS16" s="121">
        <v>2465</v>
      </c>
      <c r="OT16" s="252">
        <f t="shared" si="2801"/>
        <v>29.39773404889684</v>
      </c>
      <c r="OU16" s="121">
        <v>0</v>
      </c>
      <c r="OV16" s="253">
        <f t="shared" si="2802"/>
        <v>5895</v>
      </c>
      <c r="OW16" s="254">
        <f t="shared" si="2803"/>
        <v>33.205655382188922</v>
      </c>
      <c r="OX16" s="121">
        <v>3425</v>
      </c>
      <c r="OY16" s="252">
        <f t="shared" si="2804"/>
        <v>36.63101604278075</v>
      </c>
      <c r="OZ16" s="121">
        <v>2461</v>
      </c>
      <c r="PA16" s="252">
        <f t="shared" si="2805"/>
        <v>29.392093634300732</v>
      </c>
      <c r="PB16" s="121">
        <v>0</v>
      </c>
      <c r="PC16" s="253">
        <f t="shared" si="2806"/>
        <v>5886</v>
      </c>
      <c r="PD16" s="254">
        <f t="shared" si="2807"/>
        <v>33.211081645319638</v>
      </c>
      <c r="PE16" s="121">
        <v>3421</v>
      </c>
      <c r="PF16" s="252">
        <f t="shared" si="2808"/>
        <v>36.64702731655062</v>
      </c>
      <c r="PG16" s="121">
        <v>2460</v>
      </c>
      <c r="PH16" s="252">
        <f t="shared" si="2809"/>
        <v>29.425837320574161</v>
      </c>
      <c r="PI16" s="121">
        <v>0</v>
      </c>
      <c r="PJ16" s="253">
        <f t="shared" si="2810"/>
        <v>5881</v>
      </c>
      <c r="PK16" s="254">
        <f t="shared" si="2811"/>
        <v>33.235377225204857</v>
      </c>
      <c r="PL16" s="121">
        <v>3415</v>
      </c>
      <c r="PM16" s="252">
        <f t="shared" si="2812"/>
        <v>36.618057044820929</v>
      </c>
      <c r="PN16" s="121">
        <v>2453</v>
      </c>
      <c r="PO16" s="252">
        <f t="shared" si="2813"/>
        <v>29.391325185717708</v>
      </c>
      <c r="PP16" s="121">
        <v>0</v>
      </c>
      <c r="PQ16" s="253">
        <f t="shared" si="2814"/>
        <v>5868</v>
      </c>
      <c r="PR16" s="254">
        <f t="shared" si="2815"/>
        <v>33.205070167496601</v>
      </c>
      <c r="PS16" s="121">
        <v>3414</v>
      </c>
      <c r="PT16" s="252">
        <f t="shared" si="2816"/>
        <v>36.650563607085346</v>
      </c>
      <c r="PU16" s="121">
        <v>2446</v>
      </c>
      <c r="PV16" s="252">
        <f t="shared" si="2817"/>
        <v>29.367270980910071</v>
      </c>
      <c r="PW16" s="121">
        <v>0</v>
      </c>
      <c r="PX16" s="253">
        <f t="shared" si="2818"/>
        <v>5860</v>
      </c>
      <c r="PY16" s="254">
        <f t="shared" si="2819"/>
        <v>33.212423486737706</v>
      </c>
      <c r="PZ16" s="121">
        <v>3408</v>
      </c>
      <c r="QA16" s="252">
        <f t="shared" si="2820"/>
        <v>36.649102053984301</v>
      </c>
      <c r="QB16" s="121">
        <v>2446</v>
      </c>
      <c r="QC16" s="252">
        <f t="shared" si="2821"/>
        <v>29.381381381381384</v>
      </c>
      <c r="QD16" s="121">
        <v>0</v>
      </c>
      <c r="QE16" s="253">
        <f t="shared" si="2822"/>
        <v>5854</v>
      </c>
      <c r="QF16" s="254">
        <f t="shared" si="2823"/>
        <v>33.216068996822514</v>
      </c>
      <c r="QG16" s="121">
        <v>3405</v>
      </c>
      <c r="QH16" s="252">
        <f t="shared" si="2824"/>
        <v>36.660206718346252</v>
      </c>
      <c r="QI16" s="121">
        <v>2443</v>
      </c>
      <c r="QJ16" s="252">
        <f t="shared" si="2825"/>
        <v>29.405392392874337</v>
      </c>
      <c r="QK16" s="121">
        <v>0</v>
      </c>
      <c r="QL16" s="253">
        <f t="shared" si="2826"/>
        <v>5848</v>
      </c>
      <c r="QM16" s="254">
        <f t="shared" si="2827"/>
        <v>33.234826096840195</v>
      </c>
      <c r="QN16" s="121">
        <v>3402</v>
      </c>
      <c r="QO16" s="252">
        <f t="shared" si="2828"/>
        <v>36.679245283018872</v>
      </c>
      <c r="QP16" s="121">
        <v>2439</v>
      </c>
      <c r="QQ16" s="252">
        <f t="shared" si="2829"/>
        <v>29.392624728850326</v>
      </c>
      <c r="QR16" s="121">
        <v>0</v>
      </c>
      <c r="QS16" s="253">
        <f t="shared" si="2830"/>
        <v>5841</v>
      </c>
      <c r="QT16" s="254">
        <f t="shared" si="2831"/>
        <v>33.23849086667046</v>
      </c>
      <c r="QU16" s="121">
        <v>3397</v>
      </c>
      <c r="QV16" s="252">
        <f t="shared" si="2832"/>
        <v>36.688627281563882</v>
      </c>
      <c r="QW16" s="121">
        <v>2434</v>
      </c>
      <c r="QX16" s="252">
        <f t="shared" si="2833"/>
        <v>29.385488349631778</v>
      </c>
      <c r="QY16" s="121">
        <v>0</v>
      </c>
      <c r="QZ16" s="253">
        <f t="shared" si="2834"/>
        <v>5831</v>
      </c>
      <c r="RA16" s="254">
        <f t="shared" si="2835"/>
        <v>33.240223463687151</v>
      </c>
      <c r="RB16" s="121">
        <v>3394</v>
      </c>
      <c r="RC16" s="252">
        <f t="shared" si="2836"/>
        <v>36.70776552022496</v>
      </c>
      <c r="RD16" s="121">
        <v>2425</v>
      </c>
      <c r="RE16" s="252">
        <f t="shared" si="2837"/>
        <v>29.358353510895885</v>
      </c>
      <c r="RF16" s="121">
        <v>0</v>
      </c>
      <c r="RG16" s="253">
        <f t="shared" si="2838"/>
        <v>5819</v>
      </c>
      <c r="RH16" s="254">
        <f t="shared" si="2839"/>
        <v>33.240031989032332</v>
      </c>
      <c r="RI16" s="121">
        <v>3390</v>
      </c>
      <c r="RJ16" s="252">
        <f t="shared" si="2840"/>
        <v>36.724081897952551</v>
      </c>
      <c r="RK16" s="121">
        <v>2422</v>
      </c>
      <c r="RL16" s="252">
        <f t="shared" si="2841"/>
        <v>29.350460494425594</v>
      </c>
      <c r="RM16" s="121">
        <v>0</v>
      </c>
      <c r="RN16" s="253">
        <f t="shared" si="2842"/>
        <v>5812</v>
      </c>
      <c r="RO16" s="254">
        <f t="shared" si="2843"/>
        <v>33.243722473259737</v>
      </c>
      <c r="RP16" s="121">
        <v>3387</v>
      </c>
      <c r="RQ16" s="252">
        <f t="shared" si="2844"/>
        <v>36.735357917570497</v>
      </c>
      <c r="RR16" s="121">
        <v>2418</v>
      </c>
      <c r="RS16" s="252">
        <f t="shared" si="2845"/>
        <v>29.376746446361317</v>
      </c>
      <c r="RT16" s="121">
        <v>0</v>
      </c>
      <c r="RU16" s="253">
        <f t="shared" si="2846"/>
        <v>5805</v>
      </c>
      <c r="RV16" s="254">
        <f t="shared" si="2847"/>
        <v>33.264569365652399</v>
      </c>
      <c r="RW16" s="121">
        <v>3385</v>
      </c>
      <c r="RX16" s="252">
        <f t="shared" si="2848"/>
        <v>36.765504507439992</v>
      </c>
      <c r="RY16" s="121">
        <v>2413</v>
      </c>
      <c r="RZ16" s="252">
        <f t="shared" si="2849"/>
        <v>29.383828543594742</v>
      </c>
      <c r="SA16" s="121">
        <v>0</v>
      </c>
      <c r="SB16" s="253">
        <f t="shared" si="2850"/>
        <v>5798</v>
      </c>
      <c r="SC16" s="254">
        <f t="shared" si="2851"/>
        <v>33.285492852632181</v>
      </c>
      <c r="SD16" s="121">
        <v>3381</v>
      </c>
      <c r="SE16" s="252">
        <f t="shared" si="2852"/>
        <v>36.76598521096129</v>
      </c>
      <c r="SF16" s="121">
        <v>2409</v>
      </c>
      <c r="SG16" s="252">
        <f t="shared" si="2853"/>
        <v>29.388800780773455</v>
      </c>
      <c r="SH16" s="121">
        <v>0</v>
      </c>
      <c r="SI16" s="253">
        <f t="shared" si="2854"/>
        <v>5790</v>
      </c>
      <c r="SJ16" s="254">
        <f t="shared" si="2855"/>
        <v>33.289254297705973</v>
      </c>
      <c r="SK16" s="121">
        <v>3378</v>
      </c>
      <c r="SL16" s="252">
        <f t="shared" si="2856"/>
        <v>36.7773543821448</v>
      </c>
      <c r="SM16" s="121">
        <v>2405</v>
      </c>
      <c r="SN16" s="252">
        <f t="shared" si="2857"/>
        <v>29.368665282696298</v>
      </c>
      <c r="SO16" s="121">
        <v>0</v>
      </c>
      <c r="SP16" s="253">
        <f t="shared" si="2858"/>
        <v>5783</v>
      </c>
      <c r="SQ16" s="254">
        <f t="shared" si="2859"/>
        <v>33.285368942097385</v>
      </c>
      <c r="SR16" s="121">
        <v>3375</v>
      </c>
      <c r="SS16" s="252">
        <f t="shared" si="2860"/>
        <v>36.776724419745015</v>
      </c>
      <c r="ST16" s="121">
        <v>2403</v>
      </c>
      <c r="SU16" s="252">
        <f t="shared" si="2861"/>
        <v>29.369347347836715</v>
      </c>
      <c r="SV16" s="121">
        <v>0</v>
      </c>
      <c r="SW16" s="253">
        <f t="shared" si="2862"/>
        <v>5778</v>
      </c>
      <c r="SX16" s="254">
        <f t="shared" si="2863"/>
        <v>33.285327495823495</v>
      </c>
      <c r="SY16" s="121">
        <v>3369</v>
      </c>
      <c r="SZ16" s="252">
        <f t="shared" si="2864"/>
        <v>36.771447282252787</v>
      </c>
      <c r="TA16" s="121">
        <v>2400</v>
      </c>
      <c r="TB16" s="252">
        <f t="shared" si="2865"/>
        <v>29.372169869049074</v>
      </c>
      <c r="TC16" s="121">
        <v>0</v>
      </c>
      <c r="TD16" s="253">
        <f t="shared" si="2866"/>
        <v>5769</v>
      </c>
      <c r="TE16" s="254">
        <f t="shared" si="2867"/>
        <v>33.283332371776382</v>
      </c>
      <c r="TF16" s="121">
        <v>3364</v>
      </c>
      <c r="TG16" s="252">
        <f t="shared" si="2868"/>
        <v>36.756993006993007</v>
      </c>
      <c r="TH16" s="121">
        <v>2395</v>
      </c>
      <c r="TI16" s="252">
        <f t="shared" si="2869"/>
        <v>29.343298211222741</v>
      </c>
      <c r="TJ16" s="121">
        <v>0</v>
      </c>
      <c r="TK16" s="253">
        <f t="shared" si="2870"/>
        <v>5759</v>
      </c>
      <c r="TL16" s="254">
        <f t="shared" si="2871"/>
        <v>33.262100034654033</v>
      </c>
      <c r="TM16" s="121">
        <v>3363</v>
      </c>
      <c r="TN16" s="252">
        <f t="shared" si="2872"/>
        <v>36.786261211988624</v>
      </c>
      <c r="TO16" s="121">
        <v>2389</v>
      </c>
      <c r="TP16" s="252">
        <f t="shared" si="2873"/>
        <v>29.323677427273843</v>
      </c>
      <c r="TQ16" s="121">
        <v>0</v>
      </c>
      <c r="TR16" s="253">
        <f t="shared" si="2874"/>
        <v>5752</v>
      </c>
      <c r="TS16" s="254">
        <f t="shared" si="2875"/>
        <v>33.269709063566424</v>
      </c>
      <c r="TT16" s="121">
        <v>3359</v>
      </c>
      <c r="TU16" s="252">
        <f t="shared" si="2876"/>
        <v>36.770662287903669</v>
      </c>
      <c r="TV16" s="121">
        <v>2387</v>
      </c>
      <c r="TW16" s="252">
        <f t="shared" si="2877"/>
        <v>29.335135799434681</v>
      </c>
      <c r="TX16" s="121">
        <v>0</v>
      </c>
      <c r="TY16" s="253">
        <f t="shared" si="2878"/>
        <v>5746</v>
      </c>
      <c r="TZ16" s="254">
        <f t="shared" si="2879"/>
        <v>33.267716535433074</v>
      </c>
      <c r="UA16" s="121">
        <v>3358</v>
      </c>
      <c r="UB16" s="252">
        <f t="shared" si="2880"/>
        <v>36.795967565198332</v>
      </c>
      <c r="UC16" s="121">
        <v>2385</v>
      </c>
      <c r="UD16" s="252">
        <f t="shared" si="2881"/>
        <v>29.361073495014157</v>
      </c>
      <c r="UE16" s="121">
        <v>0</v>
      </c>
      <c r="UF16" s="253">
        <f t="shared" si="2882"/>
        <v>5743</v>
      </c>
      <c r="UG16" s="254">
        <f t="shared" si="2883"/>
        <v>33.294683749782592</v>
      </c>
      <c r="UH16" s="121">
        <v>3355</v>
      </c>
      <c r="UI16" s="252">
        <f t="shared" si="2884"/>
        <v>36.803422553751645</v>
      </c>
      <c r="UJ16" s="121">
        <v>2381</v>
      </c>
      <c r="UK16" s="252">
        <f t="shared" si="2885"/>
        <v>29.351577909270215</v>
      </c>
      <c r="UL16" s="121">
        <v>0</v>
      </c>
      <c r="UM16" s="253">
        <f t="shared" si="2886"/>
        <v>5736</v>
      </c>
      <c r="UN16" s="254">
        <f t="shared" si="2887"/>
        <v>33.294636638031108</v>
      </c>
      <c r="UO16" s="121">
        <v>3351</v>
      </c>
      <c r="UP16" s="252">
        <f t="shared" si="2888"/>
        <v>36.79183135704875</v>
      </c>
      <c r="UQ16" s="121">
        <v>2377</v>
      </c>
      <c r="UR16" s="252">
        <f t="shared" si="2889"/>
        <v>29.32757557063541</v>
      </c>
      <c r="US16" s="121">
        <v>0</v>
      </c>
      <c r="UT16" s="253">
        <f t="shared" si="2890"/>
        <v>5728</v>
      </c>
      <c r="UU16" s="254">
        <f t="shared" si="2891"/>
        <v>33.277174228780574</v>
      </c>
      <c r="UV16" s="121">
        <v>3347</v>
      </c>
      <c r="UW16" s="252">
        <f t="shared" si="2892"/>
        <v>36.768098429089314</v>
      </c>
      <c r="UX16" s="121">
        <v>2375</v>
      </c>
      <c r="UY16" s="252">
        <f t="shared" si="2893"/>
        <v>29.331851302951712</v>
      </c>
      <c r="UZ16" s="121">
        <v>0</v>
      </c>
      <c r="VA16" s="253">
        <f t="shared" si="2894"/>
        <v>5722</v>
      </c>
      <c r="VB16" s="254">
        <f t="shared" si="2895"/>
        <v>33.267441860465119</v>
      </c>
      <c r="VC16" s="121">
        <v>3344</v>
      </c>
      <c r="VD16" s="252">
        <f t="shared" si="2896"/>
        <v>36.763412489006157</v>
      </c>
      <c r="VE16" s="121">
        <v>2372</v>
      </c>
      <c r="VF16" s="252">
        <f t="shared" si="2897"/>
        <v>29.327398615232443</v>
      </c>
      <c r="VG16" s="121">
        <v>0</v>
      </c>
      <c r="VH16" s="253">
        <f t="shared" si="2898"/>
        <v>5716</v>
      </c>
      <c r="VI16" s="254">
        <f t="shared" si="2899"/>
        <v>33.263500931098697</v>
      </c>
      <c r="VJ16" s="121">
        <v>3340</v>
      </c>
      <c r="VK16" s="252">
        <f t="shared" si="2900"/>
        <v>36.759850319172358</v>
      </c>
      <c r="VL16" s="121">
        <v>2371</v>
      </c>
      <c r="VM16" s="252">
        <f t="shared" si="2901"/>
        <v>29.329539831766454</v>
      </c>
      <c r="VN16" s="121">
        <v>0</v>
      </c>
      <c r="VO16" s="253">
        <f t="shared" si="2902"/>
        <v>5711</v>
      </c>
      <c r="VP16" s="254">
        <f t="shared" si="2903"/>
        <v>33.261502620850322</v>
      </c>
      <c r="VQ16" s="121">
        <v>3337</v>
      </c>
      <c r="VR16" s="252">
        <f t="shared" si="2904"/>
        <v>36.763247769086703</v>
      </c>
      <c r="VS16" s="121">
        <v>2370</v>
      </c>
      <c r="VT16" s="252">
        <f t="shared" si="2905"/>
        <v>29.35348030715878</v>
      </c>
      <c r="VU16" s="121">
        <v>0</v>
      </c>
      <c r="VV16" s="253">
        <f t="shared" si="2906"/>
        <v>5707</v>
      </c>
      <c r="VW16" s="254">
        <f t="shared" si="2907"/>
        <v>33.275027695178125</v>
      </c>
      <c r="VX16" s="121">
        <v>3332</v>
      </c>
      <c r="VY16" s="252">
        <f t="shared" si="2908"/>
        <v>36.748648946729901</v>
      </c>
      <c r="VZ16" s="121">
        <v>2367</v>
      </c>
      <c r="WA16" s="252">
        <f t="shared" si="2909"/>
        <v>29.341762737076984</v>
      </c>
      <c r="WB16" s="121">
        <v>0</v>
      </c>
      <c r="WC16" s="253">
        <f t="shared" si="2910"/>
        <v>5699</v>
      </c>
      <c r="WD16" s="254">
        <f t="shared" si="2911"/>
        <v>33.261351698377496</v>
      </c>
      <c r="WE16" s="121">
        <v>3332</v>
      </c>
      <c r="WF16" s="252">
        <f t="shared" si="2912"/>
        <v>36.764868145205782</v>
      </c>
      <c r="WG16" s="121">
        <v>2365</v>
      </c>
      <c r="WH16" s="252">
        <f t="shared" si="2913"/>
        <v>29.33879171318695</v>
      </c>
      <c r="WI16" s="121">
        <v>0</v>
      </c>
      <c r="WJ16" s="253">
        <f t="shared" si="2914"/>
        <v>5697</v>
      </c>
      <c r="WK16" s="254">
        <f t="shared" si="2915"/>
        <v>33.269096005606173</v>
      </c>
      <c r="WL16" s="121">
        <v>3329</v>
      </c>
      <c r="WM16" s="252">
        <f t="shared" si="2916"/>
        <v>36.756100253947224</v>
      </c>
      <c r="WN16" s="121">
        <v>2365</v>
      </c>
      <c r="WO16" s="252">
        <f t="shared" si="2917"/>
        <v>29.367937414628088</v>
      </c>
      <c r="WP16" s="121">
        <v>0</v>
      </c>
      <c r="WQ16" s="253">
        <f t="shared" si="2918"/>
        <v>5694</v>
      </c>
      <c r="WR16" s="254">
        <f t="shared" si="2919"/>
        <v>33.278784336645231</v>
      </c>
      <c r="WS16" s="121">
        <v>3324</v>
      </c>
      <c r="WT16" s="252">
        <f t="shared" si="2920"/>
        <v>36.729281767955804</v>
      </c>
      <c r="WU16" s="121">
        <v>2363</v>
      </c>
      <c r="WV16" s="252">
        <f t="shared" si="2921"/>
        <v>29.364980738163293</v>
      </c>
      <c r="WW16" s="121">
        <v>0</v>
      </c>
      <c r="WX16" s="253">
        <f t="shared" si="2922"/>
        <v>5687</v>
      </c>
      <c r="WY16" s="254">
        <f t="shared" si="2923"/>
        <v>33.263145581096097</v>
      </c>
      <c r="WZ16" s="121">
        <v>3322</v>
      </c>
      <c r="XA16" s="252">
        <f t="shared" si="2924"/>
        <v>36.727473742399113</v>
      </c>
      <c r="XB16" s="121">
        <v>2359</v>
      </c>
      <c r="XC16" s="252">
        <f t="shared" si="2925"/>
        <v>29.355400696864109</v>
      </c>
      <c r="XD16" s="121">
        <v>0</v>
      </c>
      <c r="XE16" s="253">
        <f t="shared" si="2926"/>
        <v>5681</v>
      </c>
      <c r="XF16" s="254">
        <f t="shared" si="2927"/>
        <v>33.25917686318131</v>
      </c>
      <c r="XG16" s="121">
        <v>3319</v>
      </c>
      <c r="XH16" s="252">
        <f t="shared" si="2928"/>
        <v>36.722726266873202</v>
      </c>
      <c r="XI16" s="121">
        <v>2358</v>
      </c>
      <c r="XJ16" s="252">
        <f t="shared" si="2929"/>
        <v>29.353915100211626</v>
      </c>
      <c r="XK16" s="121">
        <v>0</v>
      </c>
      <c r="XL16" s="253">
        <f t="shared" si="2930"/>
        <v>5677</v>
      </c>
      <c r="XM16" s="254">
        <f t="shared" si="2931"/>
        <v>33.255228164723796</v>
      </c>
      <c r="XN16" s="121">
        <v>3317</v>
      </c>
      <c r="XO16" s="252">
        <f t="shared" si="2932"/>
        <v>36.729044402613219</v>
      </c>
      <c r="XP16" s="121">
        <v>2357</v>
      </c>
      <c r="XQ16" s="252">
        <f t="shared" si="2933"/>
        <v>29.374376869391828</v>
      </c>
      <c r="XR16" s="121">
        <v>0</v>
      </c>
      <c r="XS16" s="253">
        <f t="shared" si="2934"/>
        <v>5674</v>
      </c>
      <c r="XT16" s="254">
        <f t="shared" si="2935"/>
        <v>33.26883611844034</v>
      </c>
      <c r="XU16" s="121">
        <v>3316</v>
      </c>
      <c r="XV16" s="252">
        <f t="shared" si="2936"/>
        <v>36.738311544427212</v>
      </c>
      <c r="XW16" s="121">
        <v>2357</v>
      </c>
      <c r="XX16" s="252">
        <f t="shared" si="2937"/>
        <v>29.385363421019822</v>
      </c>
      <c r="XY16" s="121">
        <v>0</v>
      </c>
      <c r="XZ16" s="253">
        <f t="shared" si="2938"/>
        <v>5673</v>
      </c>
      <c r="YA16" s="254">
        <f t="shared" si="2939"/>
        <v>33.278582741831407</v>
      </c>
      <c r="YB16" s="121">
        <v>3315</v>
      </c>
      <c r="YC16" s="252">
        <f t="shared" si="2940"/>
        <v>36.751662971175165</v>
      </c>
      <c r="YD16" s="121">
        <v>2355</v>
      </c>
      <c r="YE16" s="252">
        <f t="shared" si="2941"/>
        <v>29.382407985028074</v>
      </c>
      <c r="YF16" s="121">
        <v>0</v>
      </c>
      <c r="YG16" s="253">
        <f t="shared" si="2942"/>
        <v>5670</v>
      </c>
      <c r="YH16" s="254">
        <f t="shared" si="2943"/>
        <v>33.284414440857056</v>
      </c>
      <c r="YI16" s="121">
        <v>3313</v>
      </c>
      <c r="YJ16" s="252">
        <f t="shared" si="2944"/>
        <v>36.749861342207431</v>
      </c>
      <c r="YK16" s="121">
        <v>2355</v>
      </c>
      <c r="YL16" s="252">
        <f t="shared" si="2945"/>
        <v>29.39340988517224</v>
      </c>
      <c r="YM16" s="121">
        <v>0</v>
      </c>
      <c r="YN16" s="253">
        <f t="shared" si="2946"/>
        <v>5668</v>
      </c>
      <c r="YO16" s="254">
        <f t="shared" si="2947"/>
        <v>33.288306806836196</v>
      </c>
      <c r="YP16" s="121">
        <v>3311</v>
      </c>
      <c r="YQ16" s="252">
        <f t="shared" si="2948"/>
        <v>36.739902352418994</v>
      </c>
      <c r="YR16" s="121">
        <v>2353</v>
      </c>
      <c r="YS16" s="252">
        <f t="shared" si="2949"/>
        <v>29.386786561758459</v>
      </c>
      <c r="YT16" s="121">
        <v>0</v>
      </c>
      <c r="YU16" s="253">
        <f t="shared" si="2950"/>
        <v>5664</v>
      </c>
      <c r="YV16" s="254">
        <f t="shared" si="2951"/>
        <v>33.280451260356074</v>
      </c>
      <c r="YW16" s="121">
        <v>3310</v>
      </c>
      <c r="YX16" s="252">
        <f t="shared" si="2952"/>
        <v>36.757357023875628</v>
      </c>
      <c r="YY16" s="121">
        <v>2351</v>
      </c>
      <c r="YZ16" s="252">
        <f t="shared" si="2953"/>
        <v>29.3728135932034</v>
      </c>
      <c r="ZA16" s="121">
        <v>0</v>
      </c>
      <c r="ZB16" s="253">
        <f t="shared" si="2954"/>
        <v>5661</v>
      </c>
      <c r="ZC16" s="254">
        <f t="shared" si="2955"/>
        <v>33.282379916514785</v>
      </c>
      <c r="ZD16" s="121">
        <v>3309</v>
      </c>
      <c r="ZE16" s="252">
        <f t="shared" si="2956"/>
        <v>36.75849811153077</v>
      </c>
      <c r="ZF16" s="121">
        <v>2351</v>
      </c>
      <c r="ZG16" s="252">
        <f t="shared" si="2957"/>
        <v>29.391173896737094</v>
      </c>
      <c r="ZH16" s="121">
        <v>0</v>
      </c>
      <c r="ZI16" s="253">
        <f t="shared" si="2958"/>
        <v>5660</v>
      </c>
      <c r="ZJ16" s="254">
        <f t="shared" si="2959"/>
        <v>33.29215928474796</v>
      </c>
      <c r="ZK16" s="121">
        <v>3309</v>
      </c>
      <c r="ZL16" s="252">
        <f t="shared" si="2960"/>
        <v>36.783014673188084</v>
      </c>
      <c r="ZM16" s="121">
        <v>2351</v>
      </c>
      <c r="ZN16" s="252">
        <f t="shared" si="2961"/>
        <v>29.413236582009255</v>
      </c>
      <c r="ZO16" s="121">
        <v>0</v>
      </c>
      <c r="ZP16" s="253">
        <f t="shared" si="2962"/>
        <v>5660</v>
      </c>
      <c r="ZQ16" s="254">
        <f t="shared" si="2963"/>
        <v>33.315674848431335</v>
      </c>
      <c r="ZR16" s="121">
        <v>3309</v>
      </c>
      <c r="ZS16" s="252">
        <f t="shared" si="2964"/>
        <v>36.811658693959281</v>
      </c>
      <c r="ZT16" s="121">
        <v>2350</v>
      </c>
      <c r="ZU16" s="252">
        <f t="shared" si="2965"/>
        <v>29.408084094606433</v>
      </c>
      <c r="ZV16" s="121">
        <v>0</v>
      </c>
      <c r="ZW16" s="253">
        <f t="shared" si="2966"/>
        <v>5659</v>
      </c>
      <c r="ZX16" s="254">
        <f t="shared" si="2967"/>
        <v>33.32744405182568</v>
      </c>
      <c r="ZY16" s="121">
        <v>3307</v>
      </c>
      <c r="ZZ16" s="252">
        <f t="shared" si="2968"/>
        <v>36.813981965935653</v>
      </c>
      <c r="AAA16" s="121">
        <v>2348</v>
      </c>
      <c r="AAB16" s="252">
        <f t="shared" si="2969"/>
        <v>29.394091136705057</v>
      </c>
      <c r="AAC16" s="121">
        <v>0</v>
      </c>
      <c r="AAD16" s="253">
        <f t="shared" si="2970"/>
        <v>5655</v>
      </c>
      <c r="AAE16" s="254">
        <f t="shared" si="2971"/>
        <v>33.321548523952629</v>
      </c>
      <c r="AAF16" s="121">
        <v>3306</v>
      </c>
      <c r="AAG16" s="252">
        <f t="shared" si="2972"/>
        <v>36.819244904777818</v>
      </c>
      <c r="AAH16" s="121">
        <v>2347</v>
      </c>
      <c r="AAI16" s="252">
        <f t="shared" si="2973"/>
        <v>29.403658231019797</v>
      </c>
      <c r="AAJ16" s="121">
        <v>0</v>
      </c>
      <c r="AAK16" s="253">
        <f t="shared" si="2974"/>
        <v>5653</v>
      </c>
      <c r="AAL16" s="254">
        <f t="shared" si="2975"/>
        <v>33.329402747479513</v>
      </c>
      <c r="AAM16" s="121">
        <v>3305</v>
      </c>
      <c r="AAN16" s="252">
        <f t="shared" si="2976"/>
        <v>36.83272038337234</v>
      </c>
      <c r="AAO16" s="121">
        <v>2347</v>
      </c>
      <c r="AAP16" s="252">
        <f t="shared" si="2977"/>
        <v>29.425777331995988</v>
      </c>
      <c r="AAQ16" s="121">
        <v>0</v>
      </c>
      <c r="AAR16" s="253">
        <f t="shared" si="2978"/>
        <v>5652</v>
      </c>
      <c r="AAS16" s="254">
        <f t="shared" si="2979"/>
        <v>33.347100123901114</v>
      </c>
      <c r="AAT16" s="121">
        <v>3305</v>
      </c>
      <c r="AAU16" s="252">
        <f t="shared" si="2980"/>
        <v>36.865588399330726</v>
      </c>
      <c r="AAV16" s="121">
        <v>2345</v>
      </c>
      <c r="AAW16" s="252">
        <f t="shared" si="2981"/>
        <v>29.415454089312593</v>
      </c>
      <c r="AAX16" s="121">
        <v>0</v>
      </c>
      <c r="AAY16" s="253">
        <f t="shared" si="2982"/>
        <v>5650</v>
      </c>
      <c r="AAZ16" s="254">
        <f t="shared" si="2983"/>
        <v>33.358918344452974</v>
      </c>
      <c r="ABA16" s="121">
        <v>3302</v>
      </c>
      <c r="ABB16" s="252">
        <f t="shared" si="2984"/>
        <v>36.848566008258004</v>
      </c>
      <c r="ABC16" s="121">
        <v>2344</v>
      </c>
      <c r="ABD16" s="252">
        <f t="shared" si="2985"/>
        <v>29.417670682730922</v>
      </c>
      <c r="ABE16" s="121">
        <v>0</v>
      </c>
      <c r="ABF16" s="253">
        <f t="shared" si="2986"/>
        <v>5646</v>
      </c>
      <c r="ABG16" s="254">
        <f t="shared" si="2987"/>
        <v>33.351054403685978</v>
      </c>
      <c r="ABH16" s="121">
        <v>3301</v>
      </c>
      <c r="ABI16" s="252">
        <f t="shared" si="2988"/>
        <v>36.857972309066547</v>
      </c>
      <c r="ABJ16" s="121">
        <v>2342</v>
      </c>
      <c r="ABK16" s="252">
        <f t="shared" si="2989"/>
        <v>29.422110552763819</v>
      </c>
      <c r="ABL16" s="121">
        <v>0</v>
      </c>
      <c r="ABM16" s="253">
        <f t="shared" si="2990"/>
        <v>5643</v>
      </c>
      <c r="ABN16" s="254">
        <f t="shared" si="2991"/>
        <v>33.358950106408138</v>
      </c>
      <c r="ABO16" s="121">
        <v>3301</v>
      </c>
      <c r="ABP16" s="252">
        <f t="shared" si="2992"/>
        <v>36.87444146559428</v>
      </c>
      <c r="ABQ16" s="121">
        <v>2342</v>
      </c>
      <c r="ABR16" s="252">
        <f t="shared" si="2993"/>
        <v>29.436902966314733</v>
      </c>
      <c r="ABS16" s="121">
        <v>0</v>
      </c>
      <c r="ABT16" s="253">
        <f t="shared" si="2994"/>
        <v>5643</v>
      </c>
      <c r="ABU16" s="254">
        <f t="shared" si="2995"/>
        <v>33.374733853797018</v>
      </c>
      <c r="ABV16" s="121">
        <v>3300</v>
      </c>
      <c r="ABW16" s="252">
        <f t="shared" si="2996"/>
        <v>36.883871688834247</v>
      </c>
      <c r="ABX16" s="121">
        <v>2342</v>
      </c>
      <c r="ABY16" s="252">
        <f t="shared" si="2997"/>
        <v>29.45541441328135</v>
      </c>
      <c r="ABZ16" s="121">
        <v>0</v>
      </c>
      <c r="ACA16" s="253">
        <f t="shared" si="2998"/>
        <v>5642</v>
      </c>
      <c r="ACB16" s="254">
        <f t="shared" si="2999"/>
        <v>33.388566694283348</v>
      </c>
      <c r="ACC16" s="121">
        <v>3298</v>
      </c>
      <c r="ACD16" s="252">
        <f t="shared" si="3000"/>
        <v>36.882129277566541</v>
      </c>
      <c r="ACE16" s="121">
        <v>2341</v>
      </c>
      <c r="ACF16" s="252">
        <f t="shared" si="3001"/>
        <v>29.468781470292043</v>
      </c>
      <c r="ACG16" s="121">
        <v>0</v>
      </c>
      <c r="ACH16" s="253">
        <f t="shared" si="3002"/>
        <v>5639</v>
      </c>
      <c r="ACI16" s="254">
        <f t="shared" si="3003"/>
        <v>33.394528011370369</v>
      </c>
      <c r="ACJ16" s="121">
        <v>3295</v>
      </c>
      <c r="ACK16" s="252">
        <f t="shared" si="3004"/>
        <v>36.914631413847189</v>
      </c>
      <c r="ACL16" s="121">
        <v>2339</v>
      </c>
      <c r="ACM16" s="252">
        <f t="shared" si="3005"/>
        <v>29.462148885250034</v>
      </c>
      <c r="ACN16" s="121">
        <v>0</v>
      </c>
      <c r="ACO16" s="253">
        <f t="shared" si="3006"/>
        <v>5634</v>
      </c>
      <c r="ACP16" s="254">
        <f t="shared" si="3007"/>
        <v>33.406463089238066</v>
      </c>
      <c r="ACQ16" s="121">
        <v>3294</v>
      </c>
      <c r="ACR16" s="252">
        <f t="shared" si="3008"/>
        <v>36.928251121076237</v>
      </c>
      <c r="ACS16" s="121">
        <v>2336</v>
      </c>
      <c r="ACT16" s="252">
        <f t="shared" si="3009"/>
        <v>29.446615404008568</v>
      </c>
      <c r="ACU16" s="121">
        <v>0</v>
      </c>
      <c r="ACV16" s="253">
        <f t="shared" si="3010"/>
        <v>5630</v>
      </c>
      <c r="ACW16" s="254">
        <f t="shared" si="3011"/>
        <v>33.406515160505549</v>
      </c>
      <c r="ACX16" s="121">
        <v>3293</v>
      </c>
      <c r="ACY16" s="252">
        <f t="shared" si="3012"/>
        <v>36.933602512337373</v>
      </c>
      <c r="ACZ16" s="121">
        <v>2335</v>
      </c>
      <c r="ADA16" s="252">
        <f t="shared" si="3013"/>
        <v>29.448858620254757</v>
      </c>
      <c r="ADB16" s="121">
        <v>0</v>
      </c>
      <c r="ADC16" s="253">
        <f t="shared" si="3014"/>
        <v>5628</v>
      </c>
      <c r="ADD16" s="254">
        <f t="shared" si="3015"/>
        <v>33.410507569011578</v>
      </c>
      <c r="ADE16" s="121">
        <v>3293</v>
      </c>
      <c r="ADF16" s="252">
        <f t="shared" si="3016"/>
        <v>36.975072984504834</v>
      </c>
      <c r="ADG16" s="121">
        <v>2332</v>
      </c>
      <c r="ADH16" s="252">
        <f t="shared" si="3017"/>
        <v>29.425867507886434</v>
      </c>
      <c r="ADI16" s="121">
        <v>0</v>
      </c>
      <c r="ADJ16" s="253">
        <f t="shared" si="3018"/>
        <v>5625</v>
      </c>
      <c r="ADK16" s="254">
        <f t="shared" si="3019"/>
        <v>33.420474125126255</v>
      </c>
      <c r="ADL16" s="121">
        <v>3291</v>
      </c>
      <c r="ADM16" s="252">
        <f t="shared" si="3020"/>
        <v>37.006634431575399</v>
      </c>
      <c r="ADN16" s="121">
        <v>2329</v>
      </c>
      <c r="ADO16" s="252">
        <f t="shared" si="3021"/>
        <v>29.451188669701565</v>
      </c>
      <c r="ADP16" s="121">
        <v>0</v>
      </c>
      <c r="ADQ16" s="253">
        <f t="shared" si="3022"/>
        <v>5620</v>
      </c>
      <c r="ADR16" s="254">
        <f t="shared" si="3023"/>
        <v>33.450389857746565</v>
      </c>
      <c r="ADS16" s="121">
        <v>3289</v>
      </c>
      <c r="ADT16" s="252">
        <f t="shared" si="3024"/>
        <v>37.009114436817825</v>
      </c>
      <c r="ADU16" s="121">
        <v>2328</v>
      </c>
      <c r="ADV16" s="252">
        <f t="shared" si="3025"/>
        <v>29.475816662446192</v>
      </c>
      <c r="ADW16" s="121">
        <v>0</v>
      </c>
      <c r="ADX16" s="253">
        <f t="shared" si="3026"/>
        <v>5617</v>
      </c>
      <c r="ADY16" s="254">
        <f t="shared" si="3027"/>
        <v>33.464402740542148</v>
      </c>
      <c r="ADZ16" s="121">
        <v>3289</v>
      </c>
      <c r="AEA16" s="252">
        <f t="shared" si="3028"/>
        <v>37.054979720594858</v>
      </c>
      <c r="AEB16" s="121">
        <v>2323</v>
      </c>
      <c r="AEC16" s="252">
        <f t="shared" si="3029"/>
        <v>29.464738711314055</v>
      </c>
      <c r="AED16" s="121">
        <v>0</v>
      </c>
      <c r="AEE16" s="253">
        <f t="shared" si="3030"/>
        <v>5612</v>
      </c>
      <c r="AEF16" s="254">
        <f t="shared" si="3031"/>
        <v>33.484486873508352</v>
      </c>
      <c r="AEG16" s="121">
        <v>3285</v>
      </c>
      <c r="AEH16" s="252">
        <f t="shared" si="3032"/>
        <v>37.068381855111717</v>
      </c>
      <c r="AEI16" s="121">
        <v>2322</v>
      </c>
      <c r="AEJ16" s="252">
        <f t="shared" si="3033"/>
        <v>29.496951219512198</v>
      </c>
      <c r="AEK16" s="121">
        <v>0</v>
      </c>
      <c r="AEL16" s="253">
        <f t="shared" si="3034"/>
        <v>5607</v>
      </c>
      <c r="AEM16" s="254">
        <f t="shared" si="3035"/>
        <v>33.506633201864467</v>
      </c>
      <c r="AEN16" s="121">
        <v>3278</v>
      </c>
      <c r="AEO16" s="252">
        <f t="shared" si="3036"/>
        <v>37.047920433996381</v>
      </c>
      <c r="AEP16" s="121">
        <v>2318</v>
      </c>
      <c r="AEQ16" s="252">
        <f t="shared" si="3037"/>
        <v>29.483591961332994</v>
      </c>
      <c r="AER16" s="121">
        <v>0</v>
      </c>
      <c r="AES16" s="253">
        <f t="shared" si="3038"/>
        <v>5596</v>
      </c>
      <c r="AET16" s="254">
        <f t="shared" si="3039"/>
        <v>33.488928785158592</v>
      </c>
      <c r="AEU16" s="121">
        <v>3277</v>
      </c>
      <c r="AEV16" s="252">
        <f t="shared" si="3040"/>
        <v>37.07013574660634</v>
      </c>
      <c r="AEW16" s="121">
        <v>2315</v>
      </c>
      <c r="AEX16" s="252">
        <f t="shared" si="3041"/>
        <v>29.494203083195313</v>
      </c>
      <c r="AEY16" s="121">
        <v>0</v>
      </c>
      <c r="AEZ16" s="253">
        <f t="shared" si="3042"/>
        <v>5592</v>
      </c>
      <c r="AFA16" s="254">
        <f t="shared" si="3043"/>
        <v>33.507100485349632</v>
      </c>
      <c r="AFB16" s="121">
        <v>3273</v>
      </c>
      <c r="AFC16" s="252">
        <f t="shared" si="3044"/>
        <v>37.07521522428636</v>
      </c>
      <c r="AFD16" s="121">
        <v>2314</v>
      </c>
      <c r="AFE16" s="252">
        <f t="shared" si="3045"/>
        <v>29.507778627901043</v>
      </c>
      <c r="AFF16" s="121">
        <v>0</v>
      </c>
      <c r="AFG16" s="253">
        <f t="shared" si="3046"/>
        <v>5587</v>
      </c>
      <c r="AFH16" s="254">
        <f t="shared" si="3047"/>
        <v>33.515296940611876</v>
      </c>
      <c r="AFI16" s="121">
        <v>3267</v>
      </c>
      <c r="AFJ16" s="252">
        <f t="shared" si="3048"/>
        <v>37.066031313818925</v>
      </c>
      <c r="AFK16" s="121">
        <v>2308</v>
      </c>
      <c r="AFL16" s="252">
        <f t="shared" si="3049"/>
        <v>29.468845760980596</v>
      </c>
      <c r="AFM16" s="121">
        <v>0</v>
      </c>
      <c r="AFN16" s="253">
        <f t="shared" si="3050"/>
        <v>5575</v>
      </c>
      <c r="AFO16" s="254">
        <f t="shared" si="3051"/>
        <v>33.491529496575758</v>
      </c>
      <c r="AFP16" s="121">
        <v>3267</v>
      </c>
      <c r="AFQ16" s="252">
        <f t="shared" si="3052"/>
        <v>37.103918228279383</v>
      </c>
      <c r="AFR16" s="121">
        <v>2302</v>
      </c>
      <c r="AFS16" s="252">
        <f t="shared" si="3053"/>
        <v>29.444870810949091</v>
      </c>
      <c r="AFT16" s="121">
        <v>0</v>
      </c>
      <c r="AFU16" s="253">
        <f t="shared" si="3054"/>
        <v>5569</v>
      </c>
      <c r="AFV16" s="254">
        <f t="shared" si="3055"/>
        <v>33.501774649581904</v>
      </c>
      <c r="AFW16" s="121">
        <v>3261</v>
      </c>
      <c r="AFX16" s="252">
        <f t="shared" si="3056"/>
        <v>37.103197178291047</v>
      </c>
      <c r="AFY16" s="121">
        <v>2298</v>
      </c>
      <c r="AFZ16" s="252">
        <f t="shared" si="3057"/>
        <v>29.450211457131871</v>
      </c>
      <c r="AGA16" s="121">
        <v>0</v>
      </c>
      <c r="AGB16" s="253">
        <f t="shared" si="3058"/>
        <v>5559</v>
      </c>
      <c r="AGC16" s="254">
        <f t="shared" si="3059"/>
        <v>33.504098360655739</v>
      </c>
      <c r="AGD16" s="121">
        <v>3260</v>
      </c>
      <c r="AGE16" s="252">
        <f t="shared" si="3060"/>
        <v>37.184897912626894</v>
      </c>
      <c r="AGF16" s="121">
        <v>2292</v>
      </c>
      <c r="AGG16" s="252">
        <f t="shared" si="3061"/>
        <v>29.414784394250514</v>
      </c>
      <c r="AGH16" s="121">
        <v>0</v>
      </c>
      <c r="AGI16" s="253">
        <f t="shared" si="3062"/>
        <v>5552</v>
      </c>
      <c r="AGJ16" s="254">
        <f t="shared" si="3063"/>
        <v>33.528594721903495</v>
      </c>
      <c r="AGK16" s="121">
        <v>3255</v>
      </c>
      <c r="AGL16" s="252">
        <f t="shared" si="3064"/>
        <v>37.204251914504518</v>
      </c>
      <c r="AGM16" s="121">
        <v>2286</v>
      </c>
      <c r="AGN16" s="252">
        <f t="shared" si="3065"/>
        <v>29.405711345510678</v>
      </c>
      <c r="AGO16" s="121">
        <v>0</v>
      </c>
      <c r="AGP16" s="253">
        <f t="shared" si="3066"/>
        <v>5541</v>
      </c>
      <c r="AGQ16" s="254">
        <f t="shared" si="3067"/>
        <v>33.535072323427947</v>
      </c>
      <c r="AGR16" s="121">
        <v>3246</v>
      </c>
      <c r="AGS16" s="252">
        <f t="shared" si="3068"/>
        <v>37.17787195052113</v>
      </c>
      <c r="AGT16" s="121">
        <v>2283</v>
      </c>
      <c r="AGU16" s="252">
        <f t="shared" si="3069"/>
        <v>29.412522545735637</v>
      </c>
      <c r="AGV16" s="121">
        <v>0</v>
      </c>
      <c r="AGW16" s="253">
        <f t="shared" si="3070"/>
        <v>5529</v>
      </c>
      <c r="AGX16" s="254">
        <f t="shared" si="3071"/>
        <v>33.523312920632996</v>
      </c>
      <c r="AGY16" s="121">
        <v>3241</v>
      </c>
      <c r="AGZ16" s="252">
        <f t="shared" si="3072"/>
        <v>37.214375932942936</v>
      </c>
      <c r="AHA16" s="121">
        <v>2276</v>
      </c>
      <c r="AHB16" s="252">
        <f t="shared" si="3073"/>
        <v>29.371531810556199</v>
      </c>
      <c r="AHC16" s="121">
        <v>0</v>
      </c>
      <c r="AHD16" s="253">
        <f t="shared" si="3074"/>
        <v>5517</v>
      </c>
      <c r="AHE16" s="254">
        <f t="shared" si="3075"/>
        <v>33.521691578563619</v>
      </c>
      <c r="AHF16" s="121">
        <v>3234</v>
      </c>
      <c r="AHG16" s="252">
        <f t="shared" si="3076"/>
        <v>37.219472896766028</v>
      </c>
      <c r="AHH16" s="121">
        <v>2270</v>
      </c>
      <c r="AHI16" s="252">
        <f t="shared" si="3077"/>
        <v>29.373706004140786</v>
      </c>
      <c r="AHJ16" s="121">
        <v>0</v>
      </c>
      <c r="AHK16" s="253">
        <f t="shared" si="3078"/>
        <v>5504</v>
      </c>
      <c r="AHL16" s="254">
        <f t="shared" si="3079"/>
        <v>33.526222817810805</v>
      </c>
      <c r="AHM16" s="121">
        <v>3231</v>
      </c>
      <c r="AHN16" s="252">
        <f t="shared" si="3080"/>
        <v>37.279335410176536</v>
      </c>
      <c r="AHO16" s="121">
        <v>2266</v>
      </c>
      <c r="AHP16" s="252">
        <f t="shared" si="3081"/>
        <v>29.375162043038632</v>
      </c>
      <c r="AHQ16" s="121">
        <v>0</v>
      </c>
      <c r="AHR16" s="253">
        <f t="shared" si="3082"/>
        <v>5497</v>
      </c>
      <c r="AHS16" s="254">
        <f t="shared" si="3083"/>
        <v>33.557169891947993</v>
      </c>
      <c r="AHT16" s="121">
        <v>3222</v>
      </c>
      <c r="AHU16" s="252">
        <f t="shared" si="3084"/>
        <v>37.283036334181901</v>
      </c>
      <c r="AHV16" s="121">
        <v>2257</v>
      </c>
      <c r="AHW16" s="252">
        <f t="shared" si="3085"/>
        <v>29.361259268895541</v>
      </c>
      <c r="AHX16" s="121">
        <v>0</v>
      </c>
      <c r="AHY16" s="253">
        <f t="shared" si="3086"/>
        <v>5479</v>
      </c>
      <c r="AHZ16" s="254">
        <f t="shared" si="3087"/>
        <v>33.553799987751852</v>
      </c>
      <c r="AIA16" s="121">
        <v>3213</v>
      </c>
      <c r="AIB16" s="252">
        <f t="shared" si="3088"/>
        <v>37.321407829016145</v>
      </c>
      <c r="AIC16" s="121">
        <v>2251</v>
      </c>
      <c r="AID16" s="252">
        <f t="shared" si="3089"/>
        <v>29.344283665754141</v>
      </c>
      <c r="AIE16" s="121">
        <v>0</v>
      </c>
      <c r="AIF16" s="253">
        <f t="shared" si="3090"/>
        <v>5464</v>
      </c>
      <c r="AIG16" s="254">
        <f t="shared" si="3091"/>
        <v>33.562653562653558</v>
      </c>
      <c r="AIH16" s="121">
        <v>3212</v>
      </c>
      <c r="AII16" s="252">
        <f t="shared" si="3092"/>
        <v>37.38796414852753</v>
      </c>
      <c r="AIJ16" s="121">
        <v>2243</v>
      </c>
      <c r="AIK16" s="252">
        <f t="shared" si="3093"/>
        <v>29.327928870292887</v>
      </c>
      <c r="AIL16" s="121">
        <v>0</v>
      </c>
      <c r="AIM16" s="253">
        <f t="shared" si="3094"/>
        <v>5455</v>
      </c>
      <c r="AIN16" s="254">
        <f t="shared" si="3095"/>
        <v>33.591969948888476</v>
      </c>
      <c r="AIO16" s="121">
        <v>3204</v>
      </c>
      <c r="AIP16" s="252">
        <f t="shared" si="3096"/>
        <v>37.403689003035254</v>
      </c>
      <c r="AIQ16" s="121">
        <v>2234</v>
      </c>
      <c r="AIR16" s="252">
        <f t="shared" si="3097"/>
        <v>29.309892416688534</v>
      </c>
      <c r="AIS16" s="121">
        <v>0</v>
      </c>
      <c r="AIT16" s="253">
        <f t="shared" si="3098"/>
        <v>5438</v>
      </c>
      <c r="AIU16" s="254">
        <f t="shared" si="3099"/>
        <v>33.592784778848525</v>
      </c>
      <c r="AIV16" s="121">
        <v>3190</v>
      </c>
      <c r="AIW16" s="252">
        <f t="shared" si="3100"/>
        <v>37.397420867526378</v>
      </c>
      <c r="AIX16" s="121">
        <v>2225</v>
      </c>
      <c r="AIY16" s="252">
        <f t="shared" si="3101"/>
        <v>29.27246414945402</v>
      </c>
      <c r="AIZ16" s="121">
        <v>0</v>
      </c>
      <c r="AJA16" s="253">
        <f t="shared" si="3102"/>
        <v>5415</v>
      </c>
      <c r="AJB16" s="254">
        <f t="shared" si="3103"/>
        <v>33.568904593639573</v>
      </c>
      <c r="AJC16" s="121">
        <v>3182</v>
      </c>
      <c r="AJD16" s="252">
        <f t="shared" si="3104"/>
        <v>37.461737697198025</v>
      </c>
      <c r="AJE16" s="121">
        <v>2216</v>
      </c>
      <c r="AJF16" s="252">
        <f t="shared" si="3105"/>
        <v>29.242544206914754</v>
      </c>
      <c r="AJG16" s="121">
        <v>0</v>
      </c>
      <c r="AJH16" s="253">
        <f t="shared" si="3106"/>
        <v>5398</v>
      </c>
      <c r="AJI16" s="254">
        <f t="shared" si="3107"/>
        <v>33.586361373817816</v>
      </c>
      <c r="AJJ16" s="121">
        <v>3173</v>
      </c>
      <c r="AJK16" s="252">
        <f t="shared" si="3108"/>
        <v>37.474902562891224</v>
      </c>
      <c r="AJL16" s="121">
        <v>2204</v>
      </c>
      <c r="AJM16" s="252">
        <f t="shared" si="3109"/>
        <v>29.223017767170511</v>
      </c>
      <c r="AJN16" s="121">
        <v>0</v>
      </c>
      <c r="AJO16" s="253">
        <f t="shared" si="3110"/>
        <v>5377</v>
      </c>
      <c r="AJP16" s="254">
        <f t="shared" si="3111"/>
        <v>33.587357111624712</v>
      </c>
      <c r="AJQ16" s="121">
        <v>3158</v>
      </c>
      <c r="AJR16" s="252">
        <f t="shared" si="3112"/>
        <v>37.488129154795821</v>
      </c>
      <c r="AJS16" s="121">
        <v>2196</v>
      </c>
      <c r="AJT16" s="252">
        <f t="shared" si="3113"/>
        <v>29.221556886227546</v>
      </c>
      <c r="AJU16" s="121">
        <v>0</v>
      </c>
      <c r="AJV16" s="253">
        <f t="shared" si="3114"/>
        <v>5354</v>
      </c>
      <c r="AJW16" s="254">
        <f t="shared" si="3115"/>
        <v>33.590564025346637</v>
      </c>
      <c r="AJX16" s="121">
        <v>3146</v>
      </c>
      <c r="AJY16" s="252">
        <f t="shared" si="3116"/>
        <v>37.519379844961243</v>
      </c>
      <c r="AJZ16" s="121">
        <v>2190</v>
      </c>
      <c r="AKA16" s="252">
        <f t="shared" si="3117"/>
        <v>29.242889571371343</v>
      </c>
      <c r="AKB16" s="121">
        <v>0</v>
      </c>
      <c r="AKC16" s="253">
        <f t="shared" si="3118"/>
        <v>5336</v>
      </c>
      <c r="AKD16" s="254">
        <f t="shared" si="3119"/>
        <v>33.614715887614963</v>
      </c>
      <c r="AKE16" s="121">
        <v>3135</v>
      </c>
      <c r="AKF16" s="252">
        <f t="shared" si="3120"/>
        <v>37.5</v>
      </c>
      <c r="AKG16" s="121">
        <v>2179</v>
      </c>
      <c r="AKH16" s="252">
        <f t="shared" si="3121"/>
        <v>29.224785407725324</v>
      </c>
      <c r="AKI16" s="121">
        <v>0</v>
      </c>
      <c r="AKJ16" s="253">
        <f t="shared" si="3122"/>
        <v>5314</v>
      </c>
      <c r="AKK16" s="254">
        <f t="shared" si="3123"/>
        <v>33.598887202832572</v>
      </c>
      <c r="AKL16" s="121">
        <v>3121</v>
      </c>
      <c r="AKM16" s="252">
        <f t="shared" si="3124"/>
        <v>37.503004085556356</v>
      </c>
      <c r="AKN16" s="121">
        <v>2167</v>
      </c>
      <c r="AKO16" s="252">
        <f t="shared" si="3125"/>
        <v>29.185185185185187</v>
      </c>
      <c r="AKP16" s="121">
        <v>0</v>
      </c>
      <c r="AKQ16" s="253">
        <f t="shared" si="3126"/>
        <v>5288</v>
      </c>
      <c r="AKR16" s="254">
        <f t="shared" si="3127"/>
        <v>33.580999555470882</v>
      </c>
      <c r="AKS16" s="121">
        <v>3109</v>
      </c>
      <c r="AKT16" s="252">
        <f t="shared" si="3128"/>
        <v>37.570996978851959</v>
      </c>
      <c r="AKU16" s="121">
        <v>2159</v>
      </c>
      <c r="AKV16" s="252">
        <f t="shared" si="3129"/>
        <v>29.167792488516618</v>
      </c>
      <c r="AKW16" s="121">
        <v>0</v>
      </c>
      <c r="AKX16" s="253">
        <f t="shared" si="3130"/>
        <v>5268</v>
      </c>
      <c r="AKY16" s="254">
        <f t="shared" si="3131"/>
        <v>33.603367991324873</v>
      </c>
      <c r="AKZ16" s="121">
        <v>3098</v>
      </c>
      <c r="ALA16" s="252">
        <f t="shared" si="3132"/>
        <v>37.656496900449739</v>
      </c>
      <c r="ALB16" s="121">
        <v>2154</v>
      </c>
      <c r="ALC16" s="252">
        <f t="shared" si="3133"/>
        <v>29.21470229214702</v>
      </c>
      <c r="ALD16" s="121">
        <v>0</v>
      </c>
      <c r="ALE16" s="253">
        <f t="shared" si="3134"/>
        <v>5252</v>
      </c>
      <c r="ALF16" s="254">
        <f t="shared" si="3135"/>
        <v>33.666666666666664</v>
      </c>
      <c r="ALG16" s="121">
        <v>3085</v>
      </c>
      <c r="ALH16" s="252">
        <f t="shared" si="3136"/>
        <v>37.667887667887669</v>
      </c>
      <c r="ALI16" s="121">
        <v>2143</v>
      </c>
      <c r="ALJ16" s="252">
        <f t="shared" si="3137"/>
        <v>29.216087252897065</v>
      </c>
      <c r="ALK16" s="121">
        <v>0</v>
      </c>
      <c r="ALL16" s="253">
        <f t="shared" si="3138"/>
        <v>5228</v>
      </c>
      <c r="ALM16" s="254">
        <f t="shared" si="3139"/>
        <v>33.674718196457327</v>
      </c>
      <c r="ALN16" s="121">
        <v>3077</v>
      </c>
      <c r="ALO16" s="252">
        <f t="shared" si="3140"/>
        <v>37.694475070439786</v>
      </c>
      <c r="ALP16" s="121">
        <v>2136</v>
      </c>
      <c r="ALQ16" s="252">
        <f t="shared" si="3141"/>
        <v>29.216249487074268</v>
      </c>
      <c r="ALR16" s="121">
        <v>0</v>
      </c>
      <c r="ALS16" s="253">
        <f t="shared" si="3142"/>
        <v>5213</v>
      </c>
      <c r="ALT16" s="254">
        <f t="shared" si="3143"/>
        <v>33.688768256430137</v>
      </c>
      <c r="ALU16" s="121">
        <v>3060</v>
      </c>
      <c r="ALV16" s="252">
        <f t="shared" si="3144"/>
        <v>37.666174298375182</v>
      </c>
      <c r="ALW16" s="121">
        <v>2120</v>
      </c>
      <c r="ALX16" s="252">
        <f t="shared" si="3145"/>
        <v>29.160935350756535</v>
      </c>
      <c r="ALY16" s="121">
        <v>0</v>
      </c>
      <c r="ALZ16" s="253">
        <f t="shared" si="3146"/>
        <v>5180</v>
      </c>
      <c r="AMA16" s="254">
        <f t="shared" si="3147"/>
        <v>33.649473820969213</v>
      </c>
      <c r="AMB16" s="121">
        <v>3049</v>
      </c>
      <c r="AMC16" s="252">
        <f t="shared" si="3148"/>
        <v>37.739819284564923</v>
      </c>
      <c r="AMD16" s="121">
        <v>2114</v>
      </c>
      <c r="AME16" s="252">
        <f t="shared" si="3149"/>
        <v>29.182771949199338</v>
      </c>
      <c r="AMF16" s="121">
        <v>0</v>
      </c>
      <c r="AMG16" s="253">
        <f t="shared" si="3150"/>
        <v>5163</v>
      </c>
      <c r="AMH16" s="254">
        <f t="shared" si="3151"/>
        <v>33.694446257260331</v>
      </c>
      <c r="AMI16" s="121">
        <v>3036</v>
      </c>
      <c r="AMJ16" s="252">
        <f t="shared" si="3152"/>
        <v>37.747109287579264</v>
      </c>
      <c r="AMK16" s="121">
        <v>2109</v>
      </c>
      <c r="AML16" s="252">
        <f t="shared" si="3153"/>
        <v>29.206481096800996</v>
      </c>
      <c r="AMM16" s="121">
        <v>0</v>
      </c>
      <c r="AMN16" s="253">
        <f t="shared" si="3154"/>
        <v>5145</v>
      </c>
      <c r="AMO16" s="254">
        <f t="shared" si="3155"/>
        <v>33.706761006289312</v>
      </c>
      <c r="AMP16" s="121">
        <v>3025</v>
      </c>
      <c r="AMQ16" s="252">
        <f t="shared" si="3156"/>
        <v>37.82195548887222</v>
      </c>
      <c r="AMR16" s="121">
        <v>2095</v>
      </c>
      <c r="AMS16" s="252">
        <f t="shared" si="3157"/>
        <v>29.153910381296967</v>
      </c>
      <c r="AMT16" s="121">
        <v>0</v>
      </c>
      <c r="AMU16" s="253">
        <f t="shared" si="3158"/>
        <v>5120</v>
      </c>
      <c r="AMV16" s="254">
        <f t="shared" si="3159"/>
        <v>33.719704952581665</v>
      </c>
      <c r="AMW16" s="121">
        <v>3005</v>
      </c>
      <c r="AMX16" s="252">
        <f t="shared" si="3160"/>
        <v>37.789235412474845</v>
      </c>
      <c r="AMY16" s="121">
        <v>2084</v>
      </c>
      <c r="AMZ16" s="252">
        <f t="shared" si="3161"/>
        <v>29.110210923313311</v>
      </c>
      <c r="ANA16" s="121">
        <v>0</v>
      </c>
      <c r="ANB16" s="253">
        <f t="shared" si="3162"/>
        <v>5089</v>
      </c>
      <c r="ANC16" s="254">
        <f t="shared" si="3163"/>
        <v>33.677453510687577</v>
      </c>
      <c r="AND16" s="121">
        <v>2991</v>
      </c>
      <c r="ANE16" s="252">
        <f t="shared" si="3164"/>
        <v>37.793783169067474</v>
      </c>
      <c r="ANF16" s="121">
        <v>2078</v>
      </c>
      <c r="ANG16" s="252">
        <f t="shared" si="3165"/>
        <v>29.119955156950674</v>
      </c>
      <c r="ANH16" s="121">
        <v>0</v>
      </c>
      <c r="ANI16" s="253">
        <f t="shared" si="3166"/>
        <v>5069</v>
      </c>
      <c r="ANJ16" s="254">
        <f t="shared" si="3167"/>
        <v>33.68106312292359</v>
      </c>
      <c r="ANK16" s="121">
        <v>2981</v>
      </c>
      <c r="ANL16" s="252">
        <f t="shared" si="3168"/>
        <v>37.820350164932762</v>
      </c>
      <c r="ANM16" s="121">
        <v>2070</v>
      </c>
      <c r="ANN16" s="252">
        <f t="shared" si="3169"/>
        <v>29.138513513513516</v>
      </c>
      <c r="ANO16" s="121">
        <v>0</v>
      </c>
      <c r="ANP16" s="253">
        <f t="shared" si="3170"/>
        <v>5051</v>
      </c>
      <c r="ANQ16" s="254">
        <f t="shared" si="3171"/>
        <v>33.704791138395834</v>
      </c>
      <c r="ANR16" s="121">
        <v>2971</v>
      </c>
      <c r="ANS16" s="252">
        <f t="shared" si="3172"/>
        <v>37.851955663141801</v>
      </c>
      <c r="ANT16" s="121">
        <v>2063</v>
      </c>
      <c r="ANU16" s="252">
        <f t="shared" si="3173"/>
        <v>29.175505586197144</v>
      </c>
      <c r="ANV16" s="121">
        <v>0</v>
      </c>
      <c r="ANW16" s="253">
        <f t="shared" si="3174"/>
        <v>5034</v>
      </c>
      <c r="ANX16" s="254">
        <f t="shared" si="3175"/>
        <v>33.739946380697049</v>
      </c>
      <c r="ANY16" s="121">
        <v>2956</v>
      </c>
      <c r="ANZ16" s="252">
        <f t="shared" si="3176"/>
        <v>37.853758483800739</v>
      </c>
      <c r="AOA16" s="121">
        <v>2054</v>
      </c>
      <c r="AOB16" s="252">
        <f t="shared" si="3177"/>
        <v>29.167850042601533</v>
      </c>
      <c r="AOC16" s="121">
        <v>0</v>
      </c>
      <c r="AOD16" s="253">
        <f t="shared" si="3178"/>
        <v>5010</v>
      </c>
      <c r="AOE16" s="254">
        <f t="shared" si="3179"/>
        <v>33.735102013332437</v>
      </c>
      <c r="AOF16" s="121">
        <v>2941</v>
      </c>
      <c r="AOG16" s="252">
        <f t="shared" si="3180"/>
        <v>37.806916056048337</v>
      </c>
      <c r="AOH16" s="121">
        <v>2047</v>
      </c>
      <c r="AOI16" s="252">
        <f t="shared" si="3181"/>
        <v>29.142938496583142</v>
      </c>
      <c r="AOJ16" s="121">
        <v>0</v>
      </c>
      <c r="AOK16" s="253">
        <f t="shared" si="3182"/>
        <v>4988</v>
      </c>
      <c r="AOL16" s="254">
        <f t="shared" si="3183"/>
        <v>33.695872458285479</v>
      </c>
      <c r="AOM16" s="121">
        <v>2929</v>
      </c>
      <c r="AON16" s="252">
        <f t="shared" si="3184"/>
        <v>37.832601394988373</v>
      </c>
      <c r="AOO16" s="121">
        <v>2038</v>
      </c>
      <c r="AOP16" s="252">
        <f t="shared" si="3185"/>
        <v>29.135096497498214</v>
      </c>
      <c r="AOQ16" s="121">
        <v>0</v>
      </c>
      <c r="AOR16" s="253">
        <f t="shared" si="3186"/>
        <v>4967</v>
      </c>
      <c r="AOS16" s="254">
        <f t="shared" si="3187"/>
        <v>33.704281739838507</v>
      </c>
      <c r="AOT16" s="121">
        <v>2917</v>
      </c>
      <c r="AOU16" s="252">
        <f t="shared" si="3188"/>
        <v>37.819266173991963</v>
      </c>
      <c r="AOV16" s="121">
        <v>2029</v>
      </c>
      <c r="AOW16" s="252">
        <f t="shared" si="3189"/>
        <v>29.110473457675752</v>
      </c>
      <c r="AOX16" s="121">
        <v>0</v>
      </c>
      <c r="AOY16" s="253">
        <f t="shared" si="3190"/>
        <v>4946</v>
      </c>
      <c r="AOZ16" s="254">
        <f t="shared" si="3191"/>
        <v>33.68521419328475</v>
      </c>
      <c r="APA16" s="121">
        <v>2909</v>
      </c>
      <c r="APB16" s="252">
        <f t="shared" si="3192"/>
        <v>37.848035389018996</v>
      </c>
      <c r="APC16" s="121">
        <v>2018</v>
      </c>
      <c r="APD16" s="252">
        <f t="shared" si="3193"/>
        <v>29.086191986163158</v>
      </c>
      <c r="APE16" s="121">
        <v>0</v>
      </c>
      <c r="APF16" s="253">
        <f t="shared" si="3194"/>
        <v>4927</v>
      </c>
      <c r="APG16" s="254">
        <f t="shared" si="3195"/>
        <v>33.691192560175054</v>
      </c>
      <c r="APH16" s="121">
        <v>2898</v>
      </c>
      <c r="API16" s="252">
        <f t="shared" si="3196"/>
        <v>37.852664576802511</v>
      </c>
      <c r="APJ16" s="121">
        <v>2012</v>
      </c>
      <c r="APK16" s="252">
        <f t="shared" si="3197"/>
        <v>29.09196067090804</v>
      </c>
      <c r="APL16" s="121">
        <v>0</v>
      </c>
      <c r="APM16" s="253">
        <f t="shared" si="3198"/>
        <v>4910</v>
      </c>
      <c r="APN16" s="254">
        <f t="shared" si="3199"/>
        <v>33.694757068350263</v>
      </c>
      <c r="APO16" s="121">
        <v>2888</v>
      </c>
      <c r="APP16" s="252">
        <f t="shared" si="3200"/>
        <v>37.845629668457612</v>
      </c>
      <c r="APQ16" s="121">
        <v>2001</v>
      </c>
      <c r="APR16" s="252">
        <f t="shared" si="3201"/>
        <v>29.02102973168963</v>
      </c>
      <c r="APS16" s="121">
        <v>0</v>
      </c>
      <c r="APT16" s="253">
        <f t="shared" si="3202"/>
        <v>4889</v>
      </c>
      <c r="APU16" s="254">
        <f t="shared" si="3203"/>
        <v>33.656891091835327</v>
      </c>
      <c r="APV16" s="121">
        <v>2882</v>
      </c>
      <c r="APW16" s="252">
        <f t="shared" si="3204"/>
        <v>37.896120973044049</v>
      </c>
      <c r="APX16" s="121">
        <v>1994</v>
      </c>
      <c r="APY16" s="252">
        <f t="shared" si="3205"/>
        <v>29.012076240360834</v>
      </c>
      <c r="APZ16" s="121">
        <v>0</v>
      </c>
      <c r="AQA16" s="253">
        <f t="shared" si="3206"/>
        <v>4876</v>
      </c>
      <c r="AQB16" s="254">
        <f t="shared" si="3207"/>
        <v>33.678684901229452</v>
      </c>
      <c r="AQC16" s="121">
        <v>2869</v>
      </c>
      <c r="AQD16" s="252">
        <f t="shared" si="3208"/>
        <v>37.854598231956722</v>
      </c>
      <c r="AQE16" s="121">
        <v>1980</v>
      </c>
      <c r="AQF16" s="252">
        <f t="shared" si="3209"/>
        <v>28.947368421052634</v>
      </c>
      <c r="AQG16" s="121">
        <v>0</v>
      </c>
      <c r="AQH16" s="253">
        <f t="shared" si="3210"/>
        <v>4849</v>
      </c>
      <c r="AQI16" s="254">
        <f t="shared" si="3211"/>
        <v>33.629239198280047</v>
      </c>
      <c r="AQJ16" s="121">
        <v>2860</v>
      </c>
      <c r="AQK16" s="252">
        <f t="shared" si="3212"/>
        <v>37.890832008479066</v>
      </c>
      <c r="AQL16" s="121">
        <v>1970</v>
      </c>
      <c r="AQM16" s="252">
        <f t="shared" si="3213"/>
        <v>28.915308968149127</v>
      </c>
      <c r="AQN16" s="121">
        <v>0</v>
      </c>
      <c r="AQO16" s="253">
        <f t="shared" si="3214"/>
        <v>4830</v>
      </c>
      <c r="AQP16" s="254">
        <f t="shared" si="3215"/>
        <v>33.632755379151867</v>
      </c>
      <c r="AQQ16" s="121">
        <v>2849</v>
      </c>
      <c r="AQR16" s="252">
        <f t="shared" si="3216"/>
        <v>37.905800957956359</v>
      </c>
      <c r="AQS16" s="121">
        <v>1958</v>
      </c>
      <c r="AQT16" s="252">
        <f t="shared" si="3217"/>
        <v>28.866283355447443</v>
      </c>
      <c r="AQU16" s="121">
        <v>0</v>
      </c>
      <c r="AQV16" s="253">
        <f t="shared" si="3218"/>
        <v>4807</v>
      </c>
      <c r="AQW16" s="254">
        <f t="shared" si="3219"/>
        <v>33.617735505979439</v>
      </c>
      <c r="AQX16" s="121">
        <v>2843</v>
      </c>
      <c r="AQY16" s="252">
        <f t="shared" si="3220"/>
        <v>37.896560917088777</v>
      </c>
      <c r="AQZ16" s="121">
        <v>1952</v>
      </c>
      <c r="ARA16" s="252">
        <f t="shared" si="3220"/>
        <v>28.850133018031332</v>
      </c>
      <c r="ARB16" s="121">
        <v>0</v>
      </c>
      <c r="ARC16" s="253">
        <f t="shared" si="3221"/>
        <v>4795</v>
      </c>
      <c r="ARD16" s="254">
        <f t="shared" ref="ARD16" si="3229">ARC16/ARC$19*100</f>
        <v>33.606672273619289</v>
      </c>
      <c r="ARE16" s="121">
        <v>2835</v>
      </c>
      <c r="ARF16" s="252">
        <f t="shared" si="147"/>
        <v>37.875751503006008</v>
      </c>
      <c r="ARG16" s="121">
        <v>1948</v>
      </c>
      <c r="ARH16" s="252">
        <f t="shared" si="148"/>
        <v>28.884934756820879</v>
      </c>
      <c r="ARI16" s="121">
        <v>0</v>
      </c>
      <c r="ARJ16" s="253">
        <f t="shared" si="149"/>
        <v>4783</v>
      </c>
      <c r="ARK16" s="254">
        <f t="shared" si="150"/>
        <v>33.614449363974977</v>
      </c>
      <c r="ARL16" s="121">
        <v>2828</v>
      </c>
      <c r="ARM16" s="252">
        <f t="shared" si="151"/>
        <v>37.873309227266638</v>
      </c>
      <c r="ARN16" s="121">
        <v>1943</v>
      </c>
      <c r="ARO16" s="252">
        <f t="shared" si="152"/>
        <v>28.883603389326595</v>
      </c>
      <c r="ARP16" s="121">
        <v>0</v>
      </c>
      <c r="ARQ16" s="253">
        <f t="shared" si="153"/>
        <v>4771</v>
      </c>
      <c r="ARR16" s="254">
        <f t="shared" si="154"/>
        <v>33.612794138368322</v>
      </c>
      <c r="ARS16" s="121">
        <v>2819</v>
      </c>
      <c r="ART16" s="252">
        <f t="shared" si="155"/>
        <v>37.833847805663666</v>
      </c>
      <c r="ARU16" s="121">
        <v>1938</v>
      </c>
      <c r="ARV16" s="252">
        <f t="shared" si="156"/>
        <v>28.865058087578195</v>
      </c>
      <c r="ARW16" s="121">
        <v>0</v>
      </c>
      <c r="ARX16" s="253">
        <f t="shared" si="157"/>
        <v>4757</v>
      </c>
      <c r="ARY16" s="254">
        <f t="shared" si="158"/>
        <v>33.582774444052241</v>
      </c>
      <c r="ARZ16" s="121">
        <v>2815</v>
      </c>
      <c r="ASA16" s="252">
        <f t="shared" si="159"/>
        <v>37.851284119940836</v>
      </c>
      <c r="ASB16" s="121">
        <v>1931</v>
      </c>
      <c r="ASC16" s="252">
        <f t="shared" si="160"/>
        <v>28.838112305854242</v>
      </c>
      <c r="ASD16" s="121">
        <v>0</v>
      </c>
      <c r="ASE16" s="253">
        <f t="shared" si="161"/>
        <v>4746</v>
      </c>
      <c r="ASF16" s="254">
        <f t="shared" si="162"/>
        <v>33.580980683506681</v>
      </c>
      <c r="ASG16" s="121">
        <v>2811</v>
      </c>
      <c r="ASH16" s="252">
        <f t="shared" si="163"/>
        <v>37.868786205038397</v>
      </c>
      <c r="ASI16" s="121">
        <v>1925</v>
      </c>
      <c r="ASJ16" s="252">
        <f t="shared" si="164"/>
        <v>28.838951310861422</v>
      </c>
      <c r="ASK16" s="121">
        <v>0</v>
      </c>
      <c r="ASL16" s="253">
        <f t="shared" si="165"/>
        <v>4736</v>
      </c>
      <c r="ASM16" s="254">
        <f t="shared" si="166"/>
        <v>33.593417506029219</v>
      </c>
      <c r="ASN16" s="121">
        <v>2803</v>
      </c>
      <c r="ASO16" s="252">
        <f t="shared" si="167"/>
        <v>37.852802160702225</v>
      </c>
      <c r="ASP16" s="121">
        <v>1922</v>
      </c>
      <c r="ASQ16" s="252">
        <f t="shared" si="168"/>
        <v>28.841536614645857</v>
      </c>
      <c r="ASR16" s="121">
        <v>0</v>
      </c>
      <c r="ASS16" s="253">
        <f t="shared" si="169"/>
        <v>4725</v>
      </c>
      <c r="AST16" s="254">
        <f t="shared" si="170"/>
        <v>33.584476508636008</v>
      </c>
      <c r="ASU16" s="121">
        <v>2799</v>
      </c>
      <c r="ASV16" s="252">
        <f t="shared" si="171"/>
        <v>37.906283856988082</v>
      </c>
      <c r="ASW16" s="121">
        <v>1915</v>
      </c>
      <c r="ASX16" s="252">
        <f t="shared" si="172"/>
        <v>28.801323507294331</v>
      </c>
      <c r="ASY16" s="121">
        <v>0</v>
      </c>
      <c r="ASZ16" s="253">
        <f t="shared" si="173"/>
        <v>4714</v>
      </c>
      <c r="ATA16" s="254">
        <f t="shared" si="174"/>
        <v>33.592246846718446</v>
      </c>
      <c r="ATB16" s="121">
        <v>2789</v>
      </c>
      <c r="ATC16" s="252">
        <f t="shared" si="175"/>
        <v>37.852877307274703</v>
      </c>
      <c r="ATD16" s="121">
        <v>1912</v>
      </c>
      <c r="ATE16" s="252">
        <f t="shared" si="176"/>
        <v>28.790844752296341</v>
      </c>
      <c r="ATF16" s="121">
        <v>0</v>
      </c>
      <c r="ATG16" s="253">
        <f t="shared" si="177"/>
        <v>4701</v>
      </c>
      <c r="ATH16" s="254">
        <f t="shared" si="178"/>
        <v>33.556999072025128</v>
      </c>
      <c r="ATI16" s="121">
        <v>2785</v>
      </c>
      <c r="ATJ16" s="252">
        <f t="shared" si="179"/>
        <v>37.870546641283653</v>
      </c>
      <c r="ATK16" s="121">
        <v>1907</v>
      </c>
      <c r="ATL16" s="252">
        <f t="shared" si="180"/>
        <v>28.754523522316045</v>
      </c>
      <c r="ATM16" s="121">
        <v>0</v>
      </c>
      <c r="ATN16" s="253">
        <f t="shared" si="181"/>
        <v>4692</v>
      </c>
      <c r="ATO16" s="254">
        <f t="shared" si="182"/>
        <v>33.547833547833548</v>
      </c>
      <c r="ATP16" s="121">
        <v>2784</v>
      </c>
      <c r="ATQ16" s="252">
        <f t="shared" si="183"/>
        <v>37.887860642351662</v>
      </c>
      <c r="ATR16" s="121">
        <v>1905</v>
      </c>
      <c r="ATS16" s="252">
        <f t="shared" si="184"/>
        <v>28.772088808337109</v>
      </c>
      <c r="ATT16" s="121">
        <v>0</v>
      </c>
      <c r="ATU16" s="253">
        <f t="shared" si="185"/>
        <v>4689</v>
      </c>
      <c r="ATV16" s="254">
        <f t="shared" si="186"/>
        <v>33.567184479919817</v>
      </c>
      <c r="ATW16" s="121">
        <v>2782</v>
      </c>
      <c r="ATX16" s="252">
        <f t="shared" si="187"/>
        <v>37.932915189528224</v>
      </c>
      <c r="ATY16" s="121">
        <v>1900</v>
      </c>
      <c r="ATZ16" s="252">
        <f t="shared" si="188"/>
        <v>28.748676047813586</v>
      </c>
      <c r="AUA16" s="121">
        <v>0</v>
      </c>
      <c r="AUB16" s="253">
        <f t="shared" si="189"/>
        <v>4682</v>
      </c>
      <c r="AUC16" s="254">
        <f t="shared" si="190"/>
        <v>33.579573979774793</v>
      </c>
      <c r="AUD16" s="121">
        <v>2779</v>
      </c>
      <c r="AUE16" s="252">
        <f t="shared" si="191"/>
        <v>37.923034934497821</v>
      </c>
      <c r="AUF16" s="121">
        <v>1898</v>
      </c>
      <c r="AUG16" s="252">
        <f t="shared" si="192"/>
        <v>28.753219209210723</v>
      </c>
      <c r="AUH16" s="121">
        <v>0</v>
      </c>
      <c r="AUI16" s="253">
        <f t="shared" si="193"/>
        <v>4677</v>
      </c>
      <c r="AUJ16" s="254">
        <f t="shared" si="194"/>
        <v>33.577428386818866</v>
      </c>
      <c r="AUK16" s="121">
        <v>2777</v>
      </c>
      <c r="AUL16" s="252">
        <f t="shared" si="195"/>
        <v>37.952712860461943</v>
      </c>
      <c r="AUM16" s="121">
        <v>1898</v>
      </c>
      <c r="AUN16" s="252">
        <f t="shared" si="196"/>
        <v>28.779378316906744</v>
      </c>
      <c r="AUO16" s="121">
        <v>0</v>
      </c>
      <c r="AUP16" s="253">
        <f t="shared" si="197"/>
        <v>4675</v>
      </c>
      <c r="AUQ16" s="254">
        <f t="shared" si="198"/>
        <v>33.604082806210464</v>
      </c>
      <c r="AUR16" s="121">
        <v>2773</v>
      </c>
      <c r="AUS16" s="252">
        <f t="shared" si="199"/>
        <v>37.975897014516569</v>
      </c>
      <c r="AUT16" s="121">
        <v>1893</v>
      </c>
      <c r="AUU16" s="252">
        <f t="shared" si="200"/>
        <v>28.7646254368637</v>
      </c>
      <c r="AUV16" s="121">
        <v>0</v>
      </c>
      <c r="AUW16" s="253">
        <f t="shared" si="201"/>
        <v>4666</v>
      </c>
      <c r="AUX16" s="254">
        <f t="shared" si="202"/>
        <v>33.609450406972556</v>
      </c>
      <c r="AUY16" s="121">
        <v>2770</v>
      </c>
      <c r="AUZ16" s="252">
        <f t="shared" si="203"/>
        <v>38.002469474550693</v>
      </c>
      <c r="AVA16" s="121">
        <v>1890</v>
      </c>
      <c r="AVB16" s="252">
        <f t="shared" si="204"/>
        <v>28.771502511797838</v>
      </c>
      <c r="AVC16" s="121">
        <v>0</v>
      </c>
      <c r="AVD16" s="253">
        <f t="shared" si="205"/>
        <v>4660</v>
      </c>
      <c r="AVE16" s="254">
        <f t="shared" si="206"/>
        <v>33.626785972001734</v>
      </c>
      <c r="AVF16" s="121">
        <v>2766</v>
      </c>
      <c r="AVG16" s="252">
        <f t="shared" si="207"/>
        <v>37.999725236983103</v>
      </c>
      <c r="AVH16" s="121">
        <v>1889</v>
      </c>
      <c r="AVI16" s="252">
        <f t="shared" si="208"/>
        <v>28.765037307750873</v>
      </c>
      <c r="AVJ16" s="121">
        <v>0</v>
      </c>
      <c r="AVK16" s="253">
        <f t="shared" si="209"/>
        <v>4655</v>
      </c>
      <c r="AVL16" s="254">
        <f t="shared" si="210"/>
        <v>33.619817997977755</v>
      </c>
      <c r="AVM16" s="121">
        <v>2761</v>
      </c>
      <c r="AVN16" s="252">
        <f t="shared" si="211"/>
        <v>38.009361233480178</v>
      </c>
      <c r="AVO16" s="121">
        <v>1888</v>
      </c>
      <c r="AVP16" s="252">
        <f t="shared" si="212"/>
        <v>28.784875743253547</v>
      </c>
      <c r="AVQ16" s="121">
        <v>0</v>
      </c>
      <c r="AVR16" s="253">
        <f t="shared" si="213"/>
        <v>4649</v>
      </c>
      <c r="AVS16" s="254">
        <f t="shared" si="214"/>
        <v>33.632351877305936</v>
      </c>
      <c r="AVT16" s="121">
        <v>2759</v>
      </c>
      <c r="AVU16" s="252">
        <f t="shared" si="215"/>
        <v>38.039431959189301</v>
      </c>
      <c r="AVV16" s="121">
        <v>1886</v>
      </c>
      <c r="AVW16" s="252">
        <f t="shared" si="216"/>
        <v>28.780711124675722</v>
      </c>
      <c r="AVX16" s="121">
        <v>0</v>
      </c>
      <c r="AVY16" s="253">
        <f t="shared" si="217"/>
        <v>4645</v>
      </c>
      <c r="AVZ16" s="254">
        <f t="shared" si="218"/>
        <v>33.64479211936839</v>
      </c>
      <c r="AWA16" s="121">
        <v>2758</v>
      </c>
      <c r="AWB16" s="252">
        <f t="shared" si="219"/>
        <v>38.057127087070512</v>
      </c>
      <c r="AWC16" s="121">
        <v>1884</v>
      </c>
      <c r="AWD16" s="252">
        <f t="shared" si="220"/>
        <v>28.802935330989143</v>
      </c>
      <c r="AWE16" s="121">
        <v>0</v>
      </c>
      <c r="AWF16" s="253">
        <f t="shared" si="221"/>
        <v>4642</v>
      </c>
      <c r="AWG16" s="254">
        <f t="shared" si="222"/>
        <v>33.666956774006387</v>
      </c>
      <c r="AWH16" s="121">
        <v>2755</v>
      </c>
      <c r="AWI16" s="252">
        <f t="shared" si="223"/>
        <v>38.047231045435716</v>
      </c>
      <c r="AWJ16" s="121">
        <v>1880</v>
      </c>
      <c r="AWK16" s="252">
        <f t="shared" si="224"/>
        <v>28.785790843668657</v>
      </c>
      <c r="AWL16" s="121">
        <v>0</v>
      </c>
      <c r="AWM16" s="253">
        <f t="shared" si="225"/>
        <v>4635</v>
      </c>
      <c r="AWN16" s="254">
        <f t="shared" si="226"/>
        <v>33.655242521057218</v>
      </c>
      <c r="AWO16" s="121">
        <v>2752</v>
      </c>
      <c r="AWP16" s="252">
        <f t="shared" si="227"/>
        <v>38.047836305820546</v>
      </c>
      <c r="AWQ16" s="121">
        <v>1880</v>
      </c>
      <c r="AWR16" s="252">
        <f t="shared" si="228"/>
        <v>28.812260536398465</v>
      </c>
      <c r="AWS16" s="121">
        <v>0</v>
      </c>
      <c r="AWT16" s="253">
        <f t="shared" si="229"/>
        <v>4632</v>
      </c>
      <c r="AWU16" s="254">
        <f t="shared" si="230"/>
        <v>33.667684256432622</v>
      </c>
      <c r="AWV16" s="121">
        <v>2750</v>
      </c>
      <c r="AWW16" s="252">
        <f t="shared" si="231"/>
        <v>38.072822926761738</v>
      </c>
      <c r="AWX16" s="121">
        <v>1879</v>
      </c>
      <c r="AWY16" s="252">
        <f t="shared" si="232"/>
        <v>28.81018092609629</v>
      </c>
      <c r="AWZ16" s="121">
        <v>0</v>
      </c>
      <c r="AXA16" s="253">
        <f t="shared" si="233"/>
        <v>4629</v>
      </c>
      <c r="AXB16" s="254">
        <f t="shared" si="234"/>
        <v>33.677700982175338</v>
      </c>
      <c r="AXC16" s="121">
        <v>2747</v>
      </c>
      <c r="AXD16" s="252">
        <f t="shared" si="235"/>
        <v>38.06818181818182</v>
      </c>
      <c r="AXE16" s="121">
        <v>1878</v>
      </c>
      <c r="AXF16" s="252">
        <f t="shared" si="236"/>
        <v>28.812519177661862</v>
      </c>
      <c r="AXG16" s="121">
        <v>0</v>
      </c>
      <c r="AXH16" s="253">
        <f t="shared" si="237"/>
        <v>4625</v>
      </c>
      <c r="AXI16" s="254">
        <f t="shared" si="238"/>
        <v>33.675549730595598</v>
      </c>
      <c r="AXJ16" s="121">
        <v>2741</v>
      </c>
      <c r="AXK16" s="252">
        <f t="shared" si="239"/>
        <v>38.037746322509022</v>
      </c>
      <c r="AXL16" s="121">
        <v>1874</v>
      </c>
      <c r="AXM16" s="252">
        <f t="shared" si="240"/>
        <v>28.79090490090644</v>
      </c>
      <c r="AXN16" s="121">
        <v>0</v>
      </c>
      <c r="AXO16" s="253">
        <f t="shared" si="241"/>
        <v>4615</v>
      </c>
      <c r="AXP16" s="254">
        <f t="shared" si="242"/>
        <v>33.649289099526065</v>
      </c>
      <c r="AXQ16" s="121">
        <v>2738</v>
      </c>
      <c r="AXR16" s="252">
        <f t="shared" si="243"/>
        <v>38.059494022796777</v>
      </c>
      <c r="AXS16" s="121">
        <v>1874</v>
      </c>
      <c r="AXT16" s="252">
        <f t="shared" si="244"/>
        <v>28.830769230769231</v>
      </c>
      <c r="AXU16" s="121">
        <v>0</v>
      </c>
      <c r="AXV16" s="253">
        <f t="shared" si="245"/>
        <v>4612</v>
      </c>
      <c r="AXW16" s="254">
        <f t="shared" si="246"/>
        <v>33.678983496421786</v>
      </c>
      <c r="AXX16" s="121">
        <v>2735</v>
      </c>
      <c r="AXY16" s="252">
        <f t="shared" si="247"/>
        <v>38.060116893960476</v>
      </c>
      <c r="AXZ16" s="121">
        <v>1871</v>
      </c>
      <c r="AYA16" s="252">
        <f t="shared" si="248"/>
        <v>28.802339901477829</v>
      </c>
      <c r="AYB16" s="121">
        <v>0</v>
      </c>
      <c r="AYC16" s="253">
        <f t="shared" si="249"/>
        <v>4606</v>
      </c>
      <c r="AYD16" s="254">
        <f t="shared" si="250"/>
        <v>33.664668908054381</v>
      </c>
      <c r="AYE16" s="121">
        <v>2733</v>
      </c>
      <c r="AYF16" s="252">
        <f t="shared" si="251"/>
        <v>38.053467000835425</v>
      </c>
      <c r="AYG16" s="121">
        <v>1869</v>
      </c>
      <c r="AYH16" s="252">
        <f t="shared" si="252"/>
        <v>28.802588996763756</v>
      </c>
      <c r="AYI16" s="121">
        <v>0</v>
      </c>
      <c r="AYJ16" s="253">
        <f t="shared" si="253"/>
        <v>4602</v>
      </c>
      <c r="AYK16" s="254">
        <f t="shared" si="254"/>
        <v>33.662497256967306</v>
      </c>
      <c r="AYL16" s="121">
        <v>2731</v>
      </c>
      <c r="AYM16" s="252">
        <f t="shared" si="255"/>
        <v>38.05211090985091</v>
      </c>
      <c r="AYN16" s="121">
        <v>1867</v>
      </c>
      <c r="AYO16" s="252">
        <f t="shared" si="256"/>
        <v>28.793954349167183</v>
      </c>
      <c r="AYP16" s="121">
        <v>0</v>
      </c>
      <c r="AYQ16" s="253">
        <f t="shared" si="257"/>
        <v>4598</v>
      </c>
      <c r="AYR16" s="254">
        <f t="shared" si="258"/>
        <v>33.657858136300419</v>
      </c>
      <c r="AYS16" s="121">
        <v>2730</v>
      </c>
      <c r="AYT16" s="252">
        <f t="shared" si="259"/>
        <v>38.080624912819083</v>
      </c>
      <c r="AYU16" s="121">
        <v>1865</v>
      </c>
      <c r="AYV16" s="252">
        <f t="shared" si="260"/>
        <v>28.811988258921673</v>
      </c>
      <c r="AYW16" s="121">
        <v>0</v>
      </c>
      <c r="AYX16" s="253">
        <f t="shared" si="261"/>
        <v>4595</v>
      </c>
      <c r="AYY16" s="254">
        <f t="shared" si="262"/>
        <v>33.682744465620878</v>
      </c>
      <c r="AYZ16" s="121">
        <v>2729</v>
      </c>
      <c r="AZA16" s="252">
        <f t="shared" si="263"/>
        <v>38.10388159731918</v>
      </c>
      <c r="AZB16" s="121">
        <v>1864</v>
      </c>
      <c r="AZC16" s="252">
        <f t="shared" si="264"/>
        <v>28.81880024737168</v>
      </c>
      <c r="AZD16" s="121">
        <v>0</v>
      </c>
      <c r="AZE16" s="253">
        <f t="shared" si="265"/>
        <v>4593</v>
      </c>
      <c r="AZF16" s="254">
        <f t="shared" si="266"/>
        <v>33.697725605282464</v>
      </c>
      <c r="AZG16" s="121">
        <v>2726</v>
      </c>
      <c r="AZH16" s="252">
        <f t="shared" si="267"/>
        <v>38.088584602487074</v>
      </c>
      <c r="AZI16" s="121">
        <v>1863</v>
      </c>
      <c r="AZJ16" s="252">
        <f t="shared" si="268"/>
        <v>28.825622775800714</v>
      </c>
      <c r="AZK16" s="121">
        <v>0</v>
      </c>
      <c r="AZL16" s="253">
        <f t="shared" si="269"/>
        <v>4589</v>
      </c>
      <c r="AZM16" s="254">
        <f t="shared" si="270"/>
        <v>33.693098384728344</v>
      </c>
      <c r="AZN16" s="121">
        <v>2723</v>
      </c>
      <c r="AZO16" s="252">
        <f t="shared" si="271"/>
        <v>38.089243250804309</v>
      </c>
      <c r="AZP16" s="121">
        <v>1862</v>
      </c>
      <c r="AZQ16" s="252">
        <f t="shared" si="272"/>
        <v>28.827991949218145</v>
      </c>
      <c r="AZR16" s="121">
        <v>0</v>
      </c>
      <c r="AZS16" s="253">
        <f t="shared" si="273"/>
        <v>4585</v>
      </c>
      <c r="AZT16" s="254">
        <f t="shared" si="274"/>
        <v>33.693415637860078</v>
      </c>
      <c r="AZU16" s="121">
        <v>2721</v>
      </c>
      <c r="AZV16" s="252">
        <f t="shared" si="275"/>
        <v>38.087905935050394</v>
      </c>
      <c r="AZW16" s="121">
        <v>1861</v>
      </c>
      <c r="AZX16" s="252">
        <f t="shared" si="276"/>
        <v>28.825898389095418</v>
      </c>
      <c r="AZY16" s="121">
        <v>0</v>
      </c>
      <c r="AZZ16" s="253">
        <f t="shared" si="277"/>
        <v>4582</v>
      </c>
      <c r="BAA16" s="254">
        <f t="shared" si="278"/>
        <v>33.691176470588232</v>
      </c>
      <c r="BAB16" s="121">
        <v>2719</v>
      </c>
      <c r="BAC16" s="252">
        <f t="shared" si="279"/>
        <v>38.091902493695713</v>
      </c>
      <c r="BAD16" s="121">
        <v>1861</v>
      </c>
      <c r="BAE16" s="252">
        <f t="shared" si="280"/>
        <v>28.848240582855372</v>
      </c>
      <c r="BAF16" s="121">
        <v>0</v>
      </c>
      <c r="BAG16" s="253">
        <f t="shared" si="281"/>
        <v>4580</v>
      </c>
      <c r="BAH16" s="254">
        <f t="shared" si="282"/>
        <v>33.703730958863787</v>
      </c>
      <c r="BAI16" s="121">
        <v>2719</v>
      </c>
      <c r="BAJ16" s="252">
        <f t="shared" si="283"/>
        <v>38.107918710581643</v>
      </c>
      <c r="BAK16" s="121">
        <v>1859</v>
      </c>
      <c r="BAL16" s="252">
        <f t="shared" si="284"/>
        <v>28.83959044368601</v>
      </c>
      <c r="BAM16" s="121">
        <v>0</v>
      </c>
      <c r="BAN16" s="253">
        <f t="shared" si="285"/>
        <v>4578</v>
      </c>
      <c r="BAO16" s="254">
        <f t="shared" si="286"/>
        <v>33.708857963331127</v>
      </c>
      <c r="BAP16" s="121">
        <v>2718</v>
      </c>
      <c r="BAQ16" s="252">
        <f t="shared" si="287"/>
        <v>38.136663392731862</v>
      </c>
      <c r="BAR16" s="121">
        <v>1858</v>
      </c>
      <c r="BAS16" s="252">
        <f t="shared" si="288"/>
        <v>28.85989437713576</v>
      </c>
      <c r="BAT16" s="121">
        <v>0</v>
      </c>
      <c r="BAU16" s="253">
        <f t="shared" si="289"/>
        <v>4576</v>
      </c>
      <c r="BAV16" s="254">
        <f t="shared" si="290"/>
        <v>33.733873940287509</v>
      </c>
      <c r="BAW16" s="121">
        <v>2718</v>
      </c>
      <c r="BAX16" s="252">
        <f t="shared" si="291"/>
        <v>38.152723189219543</v>
      </c>
      <c r="BAY16" s="121">
        <v>1854</v>
      </c>
      <c r="BAZ16" s="252">
        <f t="shared" si="292"/>
        <v>28.820146121560704</v>
      </c>
      <c r="BBA16" s="121">
        <v>0</v>
      </c>
      <c r="BBB16" s="253">
        <f t="shared" si="293"/>
        <v>4572</v>
      </c>
      <c r="BBC16" s="254">
        <f t="shared" si="294"/>
        <v>33.724275282142067</v>
      </c>
      <c r="BBD16" s="121">
        <v>2716</v>
      </c>
      <c r="BBE16" s="252">
        <f t="shared" si="295"/>
        <v>38.156785613936499</v>
      </c>
      <c r="BBF16" s="121">
        <v>1853</v>
      </c>
      <c r="BBG16" s="252">
        <f t="shared" si="296"/>
        <v>28.827006845052892</v>
      </c>
      <c r="BBH16" s="121">
        <v>0</v>
      </c>
      <c r="BBI16" s="253">
        <f t="shared" si="297"/>
        <v>4569</v>
      </c>
      <c r="BBJ16" s="254">
        <f t="shared" si="298"/>
        <v>33.729514247748412</v>
      </c>
      <c r="BBK16" s="121">
        <v>2714</v>
      </c>
      <c r="BBL16" s="252">
        <f t="shared" si="299"/>
        <v>38.171589310829816</v>
      </c>
      <c r="BBM16" s="121">
        <v>1851</v>
      </c>
      <c r="BBN16" s="252">
        <f t="shared" si="300"/>
        <v>28.827285469553026</v>
      </c>
      <c r="BBO16" s="121">
        <v>0</v>
      </c>
      <c r="BBP16" s="253">
        <f t="shared" si="301"/>
        <v>4565</v>
      </c>
      <c r="BBQ16" s="254">
        <f t="shared" si="302"/>
        <v>33.737343877023129</v>
      </c>
      <c r="BBR16" s="121">
        <v>2711</v>
      </c>
      <c r="BBS16" s="252">
        <f t="shared" si="303"/>
        <v>38.161599099099099</v>
      </c>
      <c r="BBT16" s="121">
        <v>1850</v>
      </c>
      <c r="BBU16" s="252">
        <f t="shared" si="304"/>
        <v>28.825179183546272</v>
      </c>
      <c r="BBV16" s="121">
        <v>0</v>
      </c>
      <c r="BBW16" s="253">
        <f t="shared" si="305"/>
        <v>4561</v>
      </c>
      <c r="BBX16" s="254">
        <f t="shared" si="306"/>
        <v>33.730217423458072</v>
      </c>
      <c r="BBY16" s="121">
        <v>2710</v>
      </c>
      <c r="BBZ16" s="252">
        <f t="shared" si="307"/>
        <v>38.185148654360994</v>
      </c>
      <c r="BCA16" s="121">
        <v>1850</v>
      </c>
      <c r="BCB16" s="252">
        <f t="shared" si="308"/>
        <v>28.834164588528676</v>
      </c>
      <c r="BCC16" s="121">
        <v>0</v>
      </c>
      <c r="BCD16" s="253">
        <f t="shared" si="309"/>
        <v>4560</v>
      </c>
      <c r="BCE16" s="254">
        <f t="shared" si="310"/>
        <v>33.745282320728187</v>
      </c>
      <c r="BCF16" s="121">
        <v>2706</v>
      </c>
      <c r="BCG16" s="252">
        <f t="shared" si="311"/>
        <v>38.155668358714045</v>
      </c>
      <c r="BCH16" s="121">
        <v>1850</v>
      </c>
      <c r="BCI16" s="252">
        <f t="shared" si="312"/>
        <v>28.847653204428504</v>
      </c>
      <c r="BCJ16" s="121">
        <v>0</v>
      </c>
      <c r="BCK16" s="253">
        <f t="shared" si="313"/>
        <v>4556</v>
      </c>
      <c r="BCL16" s="254">
        <f t="shared" si="314"/>
        <v>33.735653461680862</v>
      </c>
      <c r="BCM16" s="121">
        <v>2704</v>
      </c>
      <c r="BCN16" s="252">
        <f t="shared" si="315"/>
        <v>38.18130471618187</v>
      </c>
      <c r="BCO16" s="121">
        <v>1848</v>
      </c>
      <c r="BCP16" s="252">
        <f t="shared" si="316"/>
        <v>28.847955042147987</v>
      </c>
      <c r="BCQ16" s="121">
        <v>0</v>
      </c>
      <c r="BCR16" s="253">
        <f t="shared" si="317"/>
        <v>4552</v>
      </c>
      <c r="BCS16" s="254">
        <f t="shared" si="318"/>
        <v>33.748517200474495</v>
      </c>
      <c r="BCT16" s="121">
        <v>2704</v>
      </c>
      <c r="BCU16" s="252">
        <f t="shared" si="319"/>
        <v>38.192090395480228</v>
      </c>
      <c r="BCV16" s="121">
        <v>1846</v>
      </c>
      <c r="BCW16" s="252">
        <f t="shared" si="320"/>
        <v>28.84375</v>
      </c>
      <c r="BCX16" s="121">
        <v>0</v>
      </c>
      <c r="BCY16" s="253">
        <f t="shared" si="321"/>
        <v>4550</v>
      </c>
      <c r="BCZ16" s="254">
        <f t="shared" si="322"/>
        <v>33.753709198813056</v>
      </c>
      <c r="BDA16" s="121">
        <v>2701</v>
      </c>
      <c r="BDB16" s="252">
        <f t="shared" si="323"/>
        <v>38.182075204975966</v>
      </c>
      <c r="BDC16" s="121">
        <v>1845</v>
      </c>
      <c r="BDD16" s="252">
        <f t="shared" si="324"/>
        <v>28.850664581704454</v>
      </c>
      <c r="BDE16" s="121">
        <v>0</v>
      </c>
      <c r="BDF16" s="253">
        <f t="shared" si="325"/>
        <v>4546</v>
      </c>
      <c r="BDG16" s="254">
        <f t="shared" si="326"/>
        <v>33.751577696933701</v>
      </c>
      <c r="BDH16" s="121">
        <v>2699</v>
      </c>
      <c r="BDI16" s="252">
        <f t="shared" si="327"/>
        <v>38.180789362003118</v>
      </c>
      <c r="BDJ16" s="121">
        <v>1840</v>
      </c>
      <c r="BDK16" s="252">
        <f t="shared" si="328"/>
        <v>28.813028499843409</v>
      </c>
      <c r="BDL16" s="121">
        <v>0</v>
      </c>
      <c r="BDM16" s="253">
        <f t="shared" si="329"/>
        <v>4539</v>
      </c>
      <c r="BDN16" s="254">
        <f t="shared" si="330"/>
        <v>33.734671125975474</v>
      </c>
      <c r="BDO16" s="121">
        <v>2694</v>
      </c>
      <c r="BDP16" s="252">
        <f t="shared" si="331"/>
        <v>38.142432394166789</v>
      </c>
      <c r="BDQ16" s="121">
        <v>1839</v>
      </c>
      <c r="BDR16" s="252">
        <f t="shared" si="332"/>
        <v>28.810903963653455</v>
      </c>
      <c r="BDS16" s="121">
        <v>0</v>
      </c>
      <c r="BDT16" s="253">
        <f t="shared" si="333"/>
        <v>4533</v>
      </c>
      <c r="BDU16" s="254">
        <f t="shared" si="334"/>
        <v>33.712628290941545</v>
      </c>
      <c r="BDV16" s="121">
        <v>2692</v>
      </c>
      <c r="BDW16" s="252">
        <f t="shared" si="335"/>
        <v>38.141116463587423</v>
      </c>
      <c r="BDX16" s="121">
        <v>1836</v>
      </c>
      <c r="BDY16" s="252">
        <f t="shared" si="336"/>
        <v>28.786453433678272</v>
      </c>
      <c r="BDZ16" s="121">
        <v>0</v>
      </c>
      <c r="BEA16" s="253">
        <f t="shared" si="337"/>
        <v>4528</v>
      </c>
      <c r="BEB16" s="254">
        <f t="shared" si="338"/>
        <v>33.700506103006852</v>
      </c>
      <c r="BEC16" s="121">
        <v>2688</v>
      </c>
      <c r="BED16" s="252">
        <f t="shared" si="339"/>
        <v>38.116846284741918</v>
      </c>
      <c r="BEE16" s="121">
        <v>1835</v>
      </c>
      <c r="BEF16" s="252">
        <f t="shared" si="340"/>
        <v>28.793346932370937</v>
      </c>
      <c r="BEG16" s="121">
        <v>0</v>
      </c>
      <c r="BEH16" s="253">
        <f t="shared" si="341"/>
        <v>4523</v>
      </c>
      <c r="BEI16" s="254">
        <f t="shared" si="342"/>
        <v>33.690875232774673</v>
      </c>
      <c r="BEJ16" s="121">
        <v>2684</v>
      </c>
      <c r="BEK16" s="252">
        <f t="shared" si="343"/>
        <v>38.097941802696951</v>
      </c>
      <c r="BEL16" s="121">
        <v>1834</v>
      </c>
      <c r="BEM16" s="252">
        <f t="shared" si="344"/>
        <v>28.786689687647147</v>
      </c>
      <c r="BEN16" s="121">
        <v>0</v>
      </c>
      <c r="BEO16" s="253">
        <f t="shared" si="345"/>
        <v>4518</v>
      </c>
      <c r="BEP16" s="254">
        <f t="shared" si="346"/>
        <v>33.67620751341682</v>
      </c>
      <c r="BEQ16" s="121">
        <v>2683</v>
      </c>
      <c r="BER16" s="252">
        <f t="shared" si="347"/>
        <v>38.105382758130943</v>
      </c>
      <c r="BES16" s="121">
        <v>1831</v>
      </c>
      <c r="BET16" s="252">
        <f t="shared" si="348"/>
        <v>28.775734716328778</v>
      </c>
      <c r="BEU16" s="121">
        <v>0</v>
      </c>
      <c r="BEV16" s="253">
        <f t="shared" si="349"/>
        <v>4514</v>
      </c>
      <c r="BEW16" s="254">
        <f t="shared" si="350"/>
        <v>33.676514473291554</v>
      </c>
      <c r="BEX16" s="121">
        <v>2682</v>
      </c>
      <c r="BEY16" s="252">
        <f t="shared" si="351"/>
        <v>38.156209987195908</v>
      </c>
      <c r="BEZ16" s="121">
        <v>1829</v>
      </c>
      <c r="BFA16" s="252">
        <f t="shared" si="352"/>
        <v>28.775959723096289</v>
      </c>
      <c r="BFB16" s="121">
        <v>0</v>
      </c>
      <c r="BFC16" s="253">
        <f t="shared" si="353"/>
        <v>4511</v>
      </c>
      <c r="BFD16" s="254">
        <f t="shared" si="354"/>
        <v>33.701905117669035</v>
      </c>
      <c r="BFE16" s="121">
        <v>2680</v>
      </c>
      <c r="BFF16" s="252">
        <f t="shared" si="355"/>
        <v>38.154897494305239</v>
      </c>
      <c r="BFG16" s="121">
        <v>1828</v>
      </c>
      <c r="BFH16" s="252">
        <f t="shared" si="356"/>
        <v>28.769279194208373</v>
      </c>
      <c r="BFI16" s="121">
        <v>0</v>
      </c>
      <c r="BFJ16" s="253">
        <f t="shared" si="357"/>
        <v>4508</v>
      </c>
      <c r="BFK16" s="254">
        <f t="shared" si="358"/>
        <v>33.697114665869336</v>
      </c>
      <c r="BFL16" s="121">
        <v>2677</v>
      </c>
      <c r="BFM16" s="252">
        <f t="shared" si="359"/>
        <v>38.150206641014677</v>
      </c>
      <c r="BFN16" s="121">
        <v>1826</v>
      </c>
      <c r="BFO16" s="252">
        <f t="shared" si="360"/>
        <v>28.755905511811026</v>
      </c>
      <c r="BFP16" s="121">
        <v>0</v>
      </c>
      <c r="BFQ16" s="253">
        <f t="shared" si="361"/>
        <v>4503</v>
      </c>
      <c r="BFR16" s="254">
        <f t="shared" si="362"/>
        <v>33.687439215979651</v>
      </c>
      <c r="BFS16" s="121">
        <v>2673</v>
      </c>
      <c r="BFT16" s="252">
        <f t="shared" si="363"/>
        <v>38.125802310654684</v>
      </c>
      <c r="BFU16" s="121">
        <v>1824</v>
      </c>
      <c r="BFV16" s="252">
        <f t="shared" si="364"/>
        <v>28.747044917257686</v>
      </c>
      <c r="BFW16" s="121">
        <v>0</v>
      </c>
      <c r="BFX16" s="253">
        <f t="shared" si="365"/>
        <v>4497</v>
      </c>
      <c r="BFY16" s="254">
        <f t="shared" si="366"/>
        <v>33.670260557053012</v>
      </c>
      <c r="BFZ16" s="121">
        <v>2672</v>
      </c>
      <c r="BGA16" s="252">
        <f t="shared" si="367"/>
        <v>38.133295276152417</v>
      </c>
      <c r="BGB16" s="121">
        <v>1820</v>
      </c>
      <c r="BGC16" s="252">
        <f t="shared" si="368"/>
        <v>28.720214612592709</v>
      </c>
      <c r="BGD16" s="121">
        <v>0</v>
      </c>
      <c r="BGE16" s="253">
        <f t="shared" si="369"/>
        <v>4492</v>
      </c>
      <c r="BGF16" s="254">
        <f t="shared" si="370"/>
        <v>33.663069544364511</v>
      </c>
      <c r="BGG16" s="121">
        <v>2670</v>
      </c>
      <c r="BGH16" s="252">
        <f t="shared" si="371"/>
        <v>38.142857142857146</v>
      </c>
      <c r="BGI16" s="121">
        <v>1818</v>
      </c>
      <c r="BGJ16" s="252">
        <f t="shared" si="372"/>
        <v>28.724917048506871</v>
      </c>
      <c r="BGK16" s="121">
        <v>0</v>
      </c>
      <c r="BGL16" s="253">
        <f t="shared" si="373"/>
        <v>4488</v>
      </c>
      <c r="BGM16" s="254">
        <f t="shared" si="374"/>
        <v>33.670943056493357</v>
      </c>
      <c r="BGN16" s="121">
        <v>2667</v>
      </c>
      <c r="BGO16" s="252">
        <f t="shared" si="375"/>
        <v>38.121783876500857</v>
      </c>
      <c r="BGP16" s="121">
        <v>1816</v>
      </c>
      <c r="BGQ16" s="252">
        <f t="shared" si="376"/>
        <v>28.716002530044278</v>
      </c>
      <c r="BGR16" s="121">
        <v>0</v>
      </c>
      <c r="BGS16" s="253">
        <f t="shared" si="377"/>
        <v>4483</v>
      </c>
      <c r="BGT16" s="254">
        <f t="shared" si="378"/>
        <v>33.656156156156158</v>
      </c>
      <c r="BGU16" s="121">
        <v>2665</v>
      </c>
      <c r="BGV16" s="252">
        <f t="shared" si="379"/>
        <v>38.104089219330852</v>
      </c>
      <c r="BGW16" s="121">
        <v>1816</v>
      </c>
      <c r="BGX16" s="252">
        <f t="shared" si="380"/>
        <v>28.720544045548003</v>
      </c>
      <c r="BGY16" s="121">
        <v>0</v>
      </c>
      <c r="BGZ16" s="253">
        <f t="shared" si="381"/>
        <v>4481</v>
      </c>
      <c r="BHA16" s="254">
        <f t="shared" si="382"/>
        <v>33.648719681609975</v>
      </c>
      <c r="BHB16" s="121">
        <v>2661</v>
      </c>
      <c r="BHC16" s="252">
        <f t="shared" si="383"/>
        <v>38.074116468736584</v>
      </c>
      <c r="BHD16" s="121">
        <v>1815</v>
      </c>
      <c r="BHE16" s="252">
        <f t="shared" si="384"/>
        <v>28.713811105837685</v>
      </c>
      <c r="BHF16" s="121">
        <v>0</v>
      </c>
      <c r="BHG16" s="253">
        <f t="shared" si="385"/>
        <v>4476</v>
      </c>
      <c r="BHH16" s="254">
        <f t="shared" si="386"/>
        <v>33.628850488354622</v>
      </c>
      <c r="BHI16" s="121">
        <v>2660</v>
      </c>
      <c r="BHJ16" s="252">
        <f t="shared" si="387"/>
        <v>38.087056128293241</v>
      </c>
      <c r="BHK16" s="121">
        <v>1814</v>
      </c>
      <c r="BHL16" s="252">
        <f t="shared" si="388"/>
        <v>28.725257323832142</v>
      </c>
      <c r="BHM16" s="121">
        <v>0</v>
      </c>
      <c r="BHN16" s="253">
        <f t="shared" si="389"/>
        <v>4474</v>
      </c>
      <c r="BHO16" s="254">
        <f t="shared" si="390"/>
        <v>33.64162719001429</v>
      </c>
      <c r="BHP16" s="121">
        <v>2658</v>
      </c>
      <c r="BHQ16" s="252">
        <f t="shared" si="391"/>
        <v>38.074774387623549</v>
      </c>
      <c r="BHR16" s="121">
        <v>1812</v>
      </c>
      <c r="BHS16" s="252">
        <f t="shared" si="392"/>
        <v>28.725428027901078</v>
      </c>
      <c r="BHT16" s="121">
        <v>0</v>
      </c>
      <c r="BHU16" s="253">
        <f t="shared" si="393"/>
        <v>4470</v>
      </c>
      <c r="BHV16" s="254">
        <f t="shared" si="394"/>
        <v>33.636842501316877</v>
      </c>
      <c r="BHW16" s="121">
        <v>2658</v>
      </c>
      <c r="BHX16" s="252">
        <f t="shared" si="395"/>
        <v>38.102064220183486</v>
      </c>
      <c r="BHY16" s="121">
        <v>1812</v>
      </c>
      <c r="BHZ16" s="252">
        <f t="shared" si="396"/>
        <v>28.739095955590798</v>
      </c>
      <c r="BIA16" s="121">
        <v>0</v>
      </c>
      <c r="BIB16" s="253">
        <f t="shared" si="397"/>
        <v>4470</v>
      </c>
      <c r="BIC16" s="254">
        <f t="shared" si="398"/>
        <v>33.657104133724872</v>
      </c>
      <c r="BID16" s="121">
        <v>2658</v>
      </c>
      <c r="BIE16" s="252">
        <f t="shared" si="399"/>
        <v>38.118456905205797</v>
      </c>
      <c r="BIF16" s="121">
        <v>1812</v>
      </c>
      <c r="BIG16" s="252">
        <f t="shared" si="400"/>
        <v>28.761904761904759</v>
      </c>
      <c r="BIH16" s="121">
        <v>0</v>
      </c>
      <c r="BII16" s="253">
        <f t="shared" si="401"/>
        <v>4470</v>
      </c>
      <c r="BIJ16" s="254">
        <f t="shared" si="402"/>
        <v>33.67739019061252</v>
      </c>
      <c r="BIK16" s="121">
        <v>2657</v>
      </c>
      <c r="BIL16" s="252">
        <f t="shared" si="403"/>
        <v>38.120516499282644</v>
      </c>
      <c r="BIM16" s="121">
        <v>1812</v>
      </c>
      <c r="BIN16" s="252">
        <f t="shared" si="404"/>
        <v>28.766470868391806</v>
      </c>
      <c r="BIO16" s="121">
        <v>0</v>
      </c>
      <c r="BIP16" s="253">
        <f t="shared" si="405"/>
        <v>4469</v>
      </c>
      <c r="BIQ16" s="254">
        <f t="shared" si="406"/>
        <v>33.680006029090357</v>
      </c>
      <c r="BIR16" s="121">
        <v>2656</v>
      </c>
      <c r="BIS16" s="252">
        <f t="shared" si="407"/>
        <v>38.139000574382536</v>
      </c>
      <c r="BIT16" s="121">
        <v>1811</v>
      </c>
      <c r="BIU16" s="252">
        <f t="shared" si="408"/>
        <v>28.764294790343076</v>
      </c>
      <c r="BIV16" s="121">
        <v>0</v>
      </c>
      <c r="BIW16" s="253">
        <f t="shared" si="409"/>
        <v>4467</v>
      </c>
      <c r="BIX16" s="254">
        <f t="shared" si="410"/>
        <v>33.687782805429869</v>
      </c>
      <c r="BIY16" s="121">
        <v>2656</v>
      </c>
      <c r="BIZ16" s="252">
        <f t="shared" si="411"/>
        <v>38.166403218853283</v>
      </c>
      <c r="BJA16" s="121">
        <v>1810</v>
      </c>
      <c r="BJB16" s="252">
        <f t="shared" si="412"/>
        <v>28.766687857596949</v>
      </c>
      <c r="BJC16" s="121">
        <v>0</v>
      </c>
      <c r="BJD16" s="253">
        <f t="shared" si="413"/>
        <v>4466</v>
      </c>
      <c r="BJE16" s="254">
        <f t="shared" si="414"/>
        <v>33.703116745905973</v>
      </c>
      <c r="BJF16" s="121">
        <v>2656</v>
      </c>
      <c r="BJG16" s="252">
        <f t="shared" si="415"/>
        <v>38.182863714778605</v>
      </c>
      <c r="BJH16" s="121">
        <v>1810</v>
      </c>
      <c r="BJI16" s="252">
        <f t="shared" si="416"/>
        <v>28.780410240101766</v>
      </c>
      <c r="BJJ16" s="121">
        <v>0</v>
      </c>
      <c r="BJK16" s="253">
        <f t="shared" si="417"/>
        <v>4466</v>
      </c>
      <c r="BJL16" s="254">
        <f t="shared" si="418"/>
        <v>33.718384295960739</v>
      </c>
      <c r="BJM16" s="121">
        <v>2656</v>
      </c>
      <c r="BJN16" s="252">
        <f t="shared" si="419"/>
        <v>38.199338415072631</v>
      </c>
      <c r="BJO16" s="121">
        <v>1809</v>
      </c>
      <c r="BJP16" s="252">
        <f t="shared" si="420"/>
        <v>28.78739656269892</v>
      </c>
      <c r="BJQ16" s="121">
        <v>0</v>
      </c>
      <c r="BJR16" s="253">
        <f t="shared" si="421"/>
        <v>4465</v>
      </c>
      <c r="BJS16" s="254">
        <f t="shared" si="422"/>
        <v>33.731207977638441</v>
      </c>
      <c r="BJT16" s="121">
        <v>2655</v>
      </c>
      <c r="BJU16" s="252">
        <f t="shared" si="423"/>
        <v>38.201438848920866</v>
      </c>
      <c r="BJV16" s="121">
        <v>1809</v>
      </c>
      <c r="BJW16" s="252">
        <f t="shared" si="424"/>
        <v>28.791978354289355</v>
      </c>
      <c r="BJX16" s="121">
        <v>0</v>
      </c>
      <c r="BJY16" s="253">
        <f t="shared" si="425"/>
        <v>4464</v>
      </c>
      <c r="BJZ16" s="254">
        <f t="shared" si="426"/>
        <v>33.733847200181366</v>
      </c>
      <c r="BKA16" s="121">
        <v>2655</v>
      </c>
      <c r="BKB16" s="252">
        <f t="shared" si="427"/>
        <v>38.223437949899228</v>
      </c>
      <c r="BKC16" s="121">
        <v>1809</v>
      </c>
      <c r="BKD16" s="252">
        <f t="shared" si="428"/>
        <v>28.791978354289355</v>
      </c>
      <c r="BKE16" s="121">
        <v>0</v>
      </c>
      <c r="BKF16" s="253">
        <f t="shared" si="429"/>
        <v>4464</v>
      </c>
      <c r="BKG16" s="254">
        <f t="shared" si="430"/>
        <v>33.744047169098195</v>
      </c>
      <c r="BKH16" s="121">
        <v>2654</v>
      </c>
      <c r="BKI16" s="252">
        <f t="shared" si="431"/>
        <v>38.214542836573074</v>
      </c>
      <c r="BKJ16" s="121">
        <v>1808</v>
      </c>
      <c r="BKK16" s="252">
        <f t="shared" si="432"/>
        <v>28.785225282598315</v>
      </c>
      <c r="BKL16" s="121">
        <v>0</v>
      </c>
      <c r="BKM16" s="253">
        <f t="shared" si="433"/>
        <v>4462</v>
      </c>
      <c r="BKN16" s="254">
        <f t="shared" si="434"/>
        <v>33.736579464690756</v>
      </c>
      <c r="BKO16" s="121">
        <v>2654</v>
      </c>
      <c r="BKP16" s="252">
        <f t="shared" si="435"/>
        <v>38.225550914590237</v>
      </c>
      <c r="BKQ16" s="121">
        <v>1808</v>
      </c>
      <c r="BKR16" s="252">
        <f t="shared" si="436"/>
        <v>28.789808917197451</v>
      </c>
      <c r="BKS16" s="121">
        <v>0</v>
      </c>
      <c r="BKT16" s="253">
        <f t="shared" si="437"/>
        <v>4462</v>
      </c>
      <c r="BKU16" s="254">
        <f t="shared" si="438"/>
        <v>33.744233532481282</v>
      </c>
      <c r="BKV16" s="121">
        <v>2651</v>
      </c>
      <c r="BKW16" s="252">
        <f t="shared" si="439"/>
        <v>38.215366873288161</v>
      </c>
      <c r="BKX16" s="121">
        <v>1808</v>
      </c>
      <c r="BKY16" s="252">
        <f t="shared" si="440"/>
        <v>28.803568583718338</v>
      </c>
      <c r="BKZ16" s="121">
        <v>0</v>
      </c>
      <c r="BLA16" s="253">
        <f t="shared" si="441"/>
        <v>4459</v>
      </c>
      <c r="BLB16" s="254">
        <f t="shared" si="442"/>
        <v>33.744513394884216</v>
      </c>
      <c r="BLC16" s="121">
        <v>2649</v>
      </c>
      <c r="BLD16" s="252">
        <f t="shared" si="443"/>
        <v>38.208567719601902</v>
      </c>
      <c r="BLE16" s="121">
        <v>1807</v>
      </c>
      <c r="BLF16" s="252">
        <f t="shared" si="444"/>
        <v>28.796812749003987</v>
      </c>
      <c r="BLG16" s="121">
        <v>0</v>
      </c>
      <c r="BLH16" s="253">
        <f t="shared" si="445"/>
        <v>4456</v>
      </c>
      <c r="BLI16" s="254">
        <f t="shared" si="446"/>
        <v>33.737129012719564</v>
      </c>
      <c r="BLJ16" s="121">
        <v>2649</v>
      </c>
      <c r="BLK16" s="252">
        <f t="shared" si="447"/>
        <v>38.219593132304141</v>
      </c>
      <c r="BLL16" s="121">
        <v>1806</v>
      </c>
      <c r="BLM16" s="252">
        <f t="shared" si="448"/>
        <v>28.785463818935288</v>
      </c>
      <c r="BLN16" s="121">
        <v>0</v>
      </c>
      <c r="BLO16" s="253">
        <f t="shared" si="449"/>
        <v>4455</v>
      </c>
      <c r="BLP16" s="254">
        <f t="shared" si="450"/>
        <v>33.737220749716016</v>
      </c>
      <c r="BLQ16" s="121">
        <v>2649</v>
      </c>
      <c r="BLR16" s="252">
        <f t="shared" si="451"/>
        <v>38.241663057600697</v>
      </c>
      <c r="BLS16" s="121">
        <v>1806</v>
      </c>
      <c r="BLT16" s="252">
        <f t="shared" si="452"/>
        <v>28.794642857142854</v>
      </c>
      <c r="BLU16" s="121">
        <v>0</v>
      </c>
      <c r="BLV16" s="253">
        <f t="shared" si="453"/>
        <v>4455</v>
      </c>
      <c r="BLW16" s="254">
        <f t="shared" si="454"/>
        <v>33.752557011894844</v>
      </c>
      <c r="BLX16" s="121">
        <v>2648</v>
      </c>
      <c r="BLY16" s="252">
        <f t="shared" si="455"/>
        <v>38.232746173837711</v>
      </c>
      <c r="BLZ16" s="121">
        <v>1806</v>
      </c>
      <c r="BMA16" s="252">
        <f t="shared" si="456"/>
        <v>28.799234571838621</v>
      </c>
      <c r="BMB16" s="121">
        <v>0</v>
      </c>
      <c r="BMC16" s="253">
        <f t="shared" si="457"/>
        <v>4454</v>
      </c>
      <c r="BMD16" s="254">
        <f t="shared" si="458"/>
        <v>33.750094718496626</v>
      </c>
      <c r="BME16" s="121">
        <v>2646</v>
      </c>
      <c r="BMF16" s="252">
        <f t="shared" si="459"/>
        <v>38.220424671385238</v>
      </c>
      <c r="BMG16" s="121">
        <v>1805</v>
      </c>
      <c r="BMH16" s="252">
        <f t="shared" si="460"/>
        <v>28.797064454371412</v>
      </c>
      <c r="BMI16" s="121">
        <v>0</v>
      </c>
      <c r="BMJ16" s="253">
        <f t="shared" si="461"/>
        <v>4451</v>
      </c>
      <c r="BMK16" s="254">
        <f t="shared" si="462"/>
        <v>33.74270335835039</v>
      </c>
      <c r="BML16" s="121">
        <v>2646</v>
      </c>
      <c r="BMM16" s="252">
        <f t="shared" si="463"/>
        <v>38.23146944083225</v>
      </c>
      <c r="BMN16" s="121">
        <v>1805</v>
      </c>
      <c r="BMO16" s="252">
        <f t="shared" si="464"/>
        <v>28.797064454371412</v>
      </c>
      <c r="BMP16" s="121">
        <v>0</v>
      </c>
      <c r="BMQ16" s="253">
        <f t="shared" si="465"/>
        <v>4451</v>
      </c>
      <c r="BMR16" s="254">
        <f t="shared" si="466"/>
        <v>33.747820153157939</v>
      </c>
      <c r="BMS16" s="121">
        <v>2645</v>
      </c>
      <c r="BMT16" s="252">
        <f t="shared" si="467"/>
        <v>38.228067639832346</v>
      </c>
      <c r="BMU16" s="121">
        <v>1805</v>
      </c>
      <c r="BMV16" s="252">
        <f t="shared" si="468"/>
        <v>28.801659486197543</v>
      </c>
      <c r="BMW16" s="121">
        <v>0</v>
      </c>
      <c r="BMX16" s="253">
        <f t="shared" si="469"/>
        <v>4450</v>
      </c>
      <c r="BMY16" s="254">
        <f t="shared" si="470"/>
        <v>33.747914454724707</v>
      </c>
      <c r="BMZ16" s="121">
        <v>2645</v>
      </c>
      <c r="BNA16" s="252">
        <f t="shared" si="471"/>
        <v>38.233593524139927</v>
      </c>
      <c r="BNB16" s="121">
        <v>1805</v>
      </c>
      <c r="BNC16" s="252">
        <f t="shared" si="472"/>
        <v>28.806255984679218</v>
      </c>
      <c r="BND16" s="121">
        <v>0</v>
      </c>
      <c r="BNE16" s="253">
        <f t="shared" si="473"/>
        <v>4450</v>
      </c>
      <c r="BNF16" s="254">
        <f t="shared" si="474"/>
        <v>33.753033980582522</v>
      </c>
      <c r="BNG16" s="121">
        <v>2645</v>
      </c>
      <c r="BNH16" s="252">
        <f t="shared" si="475"/>
        <v>38.239121006216571</v>
      </c>
      <c r="BNI16" s="121">
        <v>1805</v>
      </c>
      <c r="BNJ16" s="252">
        <f t="shared" si="476"/>
        <v>28.815453384418905</v>
      </c>
      <c r="BNK16" s="121">
        <v>0</v>
      </c>
      <c r="BNL16" s="253">
        <f t="shared" si="477"/>
        <v>4450</v>
      </c>
      <c r="BNM16" s="254">
        <f t="shared" si="478"/>
        <v>33.760716182383732</v>
      </c>
      <c r="BNN16" s="121">
        <v>2645</v>
      </c>
      <c r="BNO16" s="252">
        <f t="shared" si="479"/>
        <v>38.239121006216571</v>
      </c>
      <c r="BNP16" s="121">
        <v>1805</v>
      </c>
      <c r="BNQ16" s="252">
        <f t="shared" si="480"/>
        <v>28.824656659214309</v>
      </c>
      <c r="BNR16" s="121">
        <v>0</v>
      </c>
      <c r="BNS16" s="253">
        <f t="shared" si="481"/>
        <v>4450</v>
      </c>
      <c r="BNT16" s="254">
        <f t="shared" si="482"/>
        <v>33.765839593292355</v>
      </c>
      <c r="BNU16" s="121">
        <v>2645</v>
      </c>
      <c r="BNV16" s="252">
        <f t="shared" si="483"/>
        <v>38.239121006216571</v>
      </c>
      <c r="BNW16" s="121">
        <v>1805</v>
      </c>
      <c r="BNX16" s="252">
        <f t="shared" si="484"/>
        <v>28.824656659214309</v>
      </c>
      <c r="BNY16" s="121">
        <v>0</v>
      </c>
      <c r="BNZ16" s="253">
        <f t="shared" si="485"/>
        <v>4450</v>
      </c>
      <c r="BOA16" s="254">
        <f t="shared" si="486"/>
        <v>33.765839593292355</v>
      </c>
      <c r="BOB16" s="121">
        <v>2645</v>
      </c>
      <c r="BOC16" s="252">
        <f t="shared" si="487"/>
        <v>38.239121006216571</v>
      </c>
      <c r="BOD16" s="121">
        <v>1805</v>
      </c>
      <c r="BOE16" s="252">
        <f t="shared" si="488"/>
        <v>28.824656659214309</v>
      </c>
      <c r="BOF16" s="121">
        <v>0</v>
      </c>
      <c r="BOG16" s="253">
        <f t="shared" si="489"/>
        <v>4450</v>
      </c>
      <c r="BOH16" s="254">
        <f t="shared" si="490"/>
        <v>33.765839593292355</v>
      </c>
      <c r="BOI16" s="121">
        <v>2645</v>
      </c>
      <c r="BOJ16" s="252">
        <f t="shared" si="491"/>
        <v>38.239121006216571</v>
      </c>
      <c r="BOK16" s="121">
        <v>1804</v>
      </c>
      <c r="BOL16" s="252">
        <f t="shared" si="492"/>
        <v>28.813288612042804</v>
      </c>
      <c r="BOM16" s="121">
        <v>0</v>
      </c>
      <c r="BON16" s="253">
        <f t="shared" si="493"/>
        <v>4449</v>
      </c>
      <c r="BOO16" s="254">
        <f t="shared" si="494"/>
        <v>33.760813477007133</v>
      </c>
      <c r="BOP16" s="121">
        <v>2645</v>
      </c>
      <c r="BOQ16" s="252">
        <f t="shared" si="495"/>
        <v>38.250180766449745</v>
      </c>
      <c r="BOR16" s="121">
        <v>1803</v>
      </c>
      <c r="BOS16" s="252">
        <f t="shared" si="496"/>
        <v>28.811121764141902</v>
      </c>
      <c r="BOT16" s="121">
        <v>0</v>
      </c>
      <c r="BOU16" s="253">
        <f t="shared" si="497"/>
        <v>4448</v>
      </c>
      <c r="BOV16" s="254">
        <f t="shared" si="498"/>
        <v>33.766036589994684</v>
      </c>
      <c r="BOW16" s="121">
        <v>2645</v>
      </c>
      <c r="BOX16" s="252">
        <f t="shared" si="499"/>
        <v>38.261246926081292</v>
      </c>
      <c r="BOY16" s="121">
        <v>1803</v>
      </c>
      <c r="BOZ16" s="252">
        <f t="shared" si="500"/>
        <v>28.815726386447178</v>
      </c>
      <c r="BPA16" s="121">
        <v>0</v>
      </c>
      <c r="BPB16" s="253">
        <f t="shared" si="501"/>
        <v>4448</v>
      </c>
      <c r="BPC16" s="254">
        <f t="shared" si="502"/>
        <v>33.773728170083523</v>
      </c>
      <c r="BPD16" s="121">
        <v>2645</v>
      </c>
      <c r="BPE16" s="252">
        <f t="shared" si="503"/>
        <v>38.266782407407405</v>
      </c>
      <c r="BPF16" s="121">
        <v>1802</v>
      </c>
      <c r="BPG16" s="252">
        <f t="shared" si="504"/>
        <v>28.804347826086957</v>
      </c>
      <c r="BPH16" s="121">
        <v>0</v>
      </c>
      <c r="BPI16" s="253">
        <f t="shared" si="505"/>
        <v>4447</v>
      </c>
      <c r="BPJ16" s="254">
        <f t="shared" si="506"/>
        <v>33.77126366950182</v>
      </c>
      <c r="BPK16" s="121">
        <v>2645</v>
      </c>
      <c r="BPL16" s="252">
        <f t="shared" si="507"/>
        <v>38.266782407407405</v>
      </c>
      <c r="BPM16" s="121">
        <v>1802</v>
      </c>
      <c r="BPN16" s="252">
        <f t="shared" si="508"/>
        <v>28.804347826086957</v>
      </c>
      <c r="BPO16" s="121">
        <v>0</v>
      </c>
      <c r="BPP16" s="253">
        <f t="shared" si="509"/>
        <v>4447</v>
      </c>
      <c r="BPQ16" s="254">
        <f t="shared" si="510"/>
        <v>33.77126366950182</v>
      </c>
      <c r="BPR16" s="121">
        <v>2645</v>
      </c>
      <c r="BPS16" s="252">
        <f t="shared" si="511"/>
        <v>38.272319490667051</v>
      </c>
      <c r="BPT16" s="121">
        <v>1801</v>
      </c>
      <c r="BPU16" s="252">
        <f t="shared" si="512"/>
        <v>28.797569555484493</v>
      </c>
      <c r="BPV16" s="121">
        <v>0</v>
      </c>
      <c r="BPW16" s="253">
        <f t="shared" si="513"/>
        <v>4446</v>
      </c>
      <c r="BPX16" s="254">
        <f t="shared" si="514"/>
        <v>33.771363463729585</v>
      </c>
      <c r="BPY16" s="121">
        <v>2644</v>
      </c>
      <c r="BPZ16" s="252">
        <f t="shared" si="515"/>
        <v>38.268924591113041</v>
      </c>
      <c r="BQA16" s="121">
        <v>1801</v>
      </c>
      <c r="BQB16" s="252">
        <f t="shared" si="516"/>
        <v>28.797569555484493</v>
      </c>
      <c r="BQC16" s="121">
        <v>0</v>
      </c>
      <c r="BQD16" s="253">
        <f t="shared" si="517"/>
        <v>4445</v>
      </c>
      <c r="BQE16" s="254">
        <f t="shared" si="518"/>
        <v>33.768897667704927</v>
      </c>
      <c r="BQF16" s="121">
        <v>2644</v>
      </c>
      <c r="BQG16" s="252">
        <f t="shared" si="519"/>
        <v>38.280005791226287</v>
      </c>
      <c r="BQH16" s="121">
        <v>1801</v>
      </c>
      <c r="BQI16" s="252">
        <f t="shared" si="520"/>
        <v>28.797569555484493</v>
      </c>
      <c r="BQJ16" s="121">
        <v>0</v>
      </c>
      <c r="BQK16" s="253">
        <f t="shared" si="521"/>
        <v>4445</v>
      </c>
      <c r="BQL16" s="254">
        <f t="shared" si="522"/>
        <v>33.774029329078338</v>
      </c>
      <c r="BQM16" s="121">
        <v>2644</v>
      </c>
      <c r="BQN16" s="252">
        <f t="shared" si="523"/>
        <v>38.285548798146543</v>
      </c>
      <c r="BQO16" s="121">
        <v>1801</v>
      </c>
      <c r="BQP16" s="252">
        <f t="shared" si="524"/>
        <v>28.797569555484493</v>
      </c>
      <c r="BQQ16" s="121">
        <v>0</v>
      </c>
      <c r="BQR16" s="253">
        <f t="shared" si="525"/>
        <v>4445</v>
      </c>
      <c r="BQS16" s="254">
        <f t="shared" si="526"/>
        <v>33.776595744680847</v>
      </c>
      <c r="BQT16" s="121">
        <v>2644</v>
      </c>
      <c r="BQU16" s="252">
        <f t="shared" si="527"/>
        <v>38.291093410572046</v>
      </c>
      <c r="BQV16" s="121">
        <v>1801</v>
      </c>
      <c r="BQW16" s="252">
        <f t="shared" si="528"/>
        <v>28.806781829814458</v>
      </c>
      <c r="BQX16" s="121">
        <v>0</v>
      </c>
      <c r="BQY16" s="253">
        <f t="shared" si="529"/>
        <v>4445</v>
      </c>
      <c r="BQZ16" s="254">
        <f t="shared" si="530"/>
        <v>33.784297332218593</v>
      </c>
      <c r="BRA16" s="121">
        <v>2644</v>
      </c>
      <c r="BRB16" s="252">
        <f t="shared" si="531"/>
        <v>38.296639629200463</v>
      </c>
      <c r="BRC16" s="121">
        <v>1799</v>
      </c>
      <c r="BRD16" s="252">
        <f t="shared" si="532"/>
        <v>28.788606176988317</v>
      </c>
      <c r="BRE16" s="121">
        <v>0</v>
      </c>
      <c r="BRF16" s="253">
        <f t="shared" si="533"/>
        <v>4443</v>
      </c>
      <c r="BRG16" s="254">
        <f t="shared" si="534"/>
        <v>33.779365924123773</v>
      </c>
      <c r="BRH16" s="121">
        <v>2642</v>
      </c>
      <c r="BRI16" s="252">
        <f t="shared" si="535"/>
        <v>38.278759779773978</v>
      </c>
      <c r="BRJ16" s="121">
        <v>1799</v>
      </c>
      <c r="BRK16" s="252">
        <f t="shared" si="536"/>
        <v>28.793213828425095</v>
      </c>
      <c r="BRL16" s="121">
        <v>0</v>
      </c>
      <c r="BRM16" s="253">
        <f t="shared" si="537"/>
        <v>4441</v>
      </c>
      <c r="BRN16" s="254">
        <f t="shared" si="538"/>
        <v>33.771863117870723</v>
      </c>
      <c r="BRO16" s="121">
        <v>2641</v>
      </c>
      <c r="BRP16" s="252">
        <f t="shared" si="539"/>
        <v>38.269815968700186</v>
      </c>
      <c r="BRQ16" s="121">
        <v>1799</v>
      </c>
      <c r="BRR16" s="252">
        <f t="shared" si="540"/>
        <v>28.802433557476785</v>
      </c>
      <c r="BRS16" s="121">
        <v>0</v>
      </c>
      <c r="BRT16" s="253">
        <f t="shared" si="541"/>
        <v>4440</v>
      </c>
      <c r="BRU16" s="254">
        <f t="shared" si="542"/>
        <v>33.771963185517606</v>
      </c>
      <c r="BRV16" s="121">
        <v>2641</v>
      </c>
      <c r="BRW16" s="252">
        <f t="shared" si="543"/>
        <v>38.275362318840578</v>
      </c>
      <c r="BRX16" s="121">
        <v>1798</v>
      </c>
      <c r="BRY16" s="252">
        <f t="shared" si="544"/>
        <v>28.791032826261009</v>
      </c>
      <c r="BRZ16" s="121">
        <v>0</v>
      </c>
      <c r="BSA16" s="253">
        <f t="shared" si="545"/>
        <v>4439</v>
      </c>
      <c r="BSB16" s="254">
        <f t="shared" si="546"/>
        <v>33.769494104222133</v>
      </c>
      <c r="BSC16" s="121">
        <v>2641</v>
      </c>
      <c r="BSD16" s="252">
        <f t="shared" si="547"/>
        <v>38.280910276851714</v>
      </c>
      <c r="BSE16" s="121">
        <v>1797</v>
      </c>
      <c r="BSF16" s="252">
        <f t="shared" si="548"/>
        <v>28.78423834694858</v>
      </c>
      <c r="BSG16" s="121">
        <v>0</v>
      </c>
      <c r="BSH16" s="253">
        <f t="shared" si="549"/>
        <v>4438</v>
      </c>
      <c r="BSI16" s="254">
        <f t="shared" si="550"/>
        <v>33.769593669152336</v>
      </c>
      <c r="BSJ16" s="121">
        <v>2639</v>
      </c>
      <c r="BSK16" s="252">
        <f t="shared" si="551"/>
        <v>38.263012904161229</v>
      </c>
      <c r="BSL16" s="121">
        <v>1797</v>
      </c>
      <c r="BSM16" s="252">
        <f t="shared" si="552"/>
        <v>28.793462586124019</v>
      </c>
      <c r="BSN16" s="121">
        <v>0</v>
      </c>
      <c r="BSO16" s="253">
        <f t="shared" si="553"/>
        <v>4436</v>
      </c>
      <c r="BSP16" s="254">
        <f t="shared" si="554"/>
        <v>33.764652154056932</v>
      </c>
      <c r="BSQ16" s="121">
        <v>2639</v>
      </c>
      <c r="BSR16" s="252">
        <f t="shared" si="555"/>
        <v>38.263012904161229</v>
      </c>
      <c r="BSS16" s="121">
        <v>1797</v>
      </c>
      <c r="BST16" s="252">
        <f t="shared" si="556"/>
        <v>28.807310035267715</v>
      </c>
      <c r="BSU16" s="121">
        <v>0</v>
      </c>
      <c r="BSV16" s="253">
        <f t="shared" si="557"/>
        <v>4436</v>
      </c>
      <c r="BSW16" s="254">
        <f t="shared" si="558"/>
        <v>33.772363913208984</v>
      </c>
      <c r="BSX16" s="121">
        <v>2639</v>
      </c>
      <c r="BSY16" s="252">
        <f t="shared" si="559"/>
        <v>38.263012904161229</v>
      </c>
      <c r="BSZ16" s="121">
        <v>1797</v>
      </c>
      <c r="BTA16" s="252">
        <f t="shared" si="560"/>
        <v>28.816549069916615</v>
      </c>
      <c r="BTB16" s="121">
        <v>0</v>
      </c>
      <c r="BTC16" s="253">
        <f t="shared" si="561"/>
        <v>4436</v>
      </c>
      <c r="BTD16" s="254">
        <f t="shared" si="562"/>
        <v>33.777507043325969</v>
      </c>
      <c r="BTE16" s="121">
        <v>2639</v>
      </c>
      <c r="BTF16" s="252">
        <f t="shared" si="563"/>
        <v>38.263012904161229</v>
      </c>
      <c r="BTG16" s="121">
        <v>1797</v>
      </c>
      <c r="BTH16" s="252">
        <f t="shared" si="564"/>
        <v>28.816549069916615</v>
      </c>
      <c r="BTI16" s="121">
        <v>0</v>
      </c>
      <c r="BTJ16" s="253">
        <f t="shared" si="565"/>
        <v>4436</v>
      </c>
      <c r="BTK16" s="254">
        <f t="shared" si="566"/>
        <v>33.777507043325969</v>
      </c>
      <c r="BTL16" s="121">
        <v>2639</v>
      </c>
      <c r="BTM16" s="252">
        <f t="shared" si="567"/>
        <v>38.268561484918791</v>
      </c>
      <c r="BTN16" s="121">
        <v>1797</v>
      </c>
      <c r="BTO16" s="252">
        <f t="shared" si="568"/>
        <v>28.816549069916615</v>
      </c>
      <c r="BTP16" s="121">
        <v>0</v>
      </c>
      <c r="BTQ16" s="253">
        <f t="shared" si="569"/>
        <v>4436</v>
      </c>
      <c r="BTR16" s="254">
        <f t="shared" si="570"/>
        <v>33.780079195857446</v>
      </c>
      <c r="BTS16" s="121">
        <v>2639</v>
      </c>
      <c r="BTT16" s="252">
        <f t="shared" si="571"/>
        <v>38.268561484918791</v>
      </c>
      <c r="BTU16" s="121">
        <v>1796</v>
      </c>
      <c r="BTV16" s="252">
        <f t="shared" si="572"/>
        <v>28.809752967597046</v>
      </c>
      <c r="BTW16" s="121">
        <v>0</v>
      </c>
      <c r="BTX16" s="253">
        <f t="shared" si="573"/>
        <v>4435</v>
      </c>
      <c r="BTY16" s="254">
        <f t="shared" si="574"/>
        <v>33.777608530083782</v>
      </c>
      <c r="BTZ16" s="121">
        <v>2639</v>
      </c>
      <c r="BUA16" s="252">
        <f t="shared" si="575"/>
        <v>38.279663475485933</v>
      </c>
      <c r="BUB16" s="121">
        <v>1796</v>
      </c>
      <c r="BUC16" s="252">
        <f t="shared" si="576"/>
        <v>28.814375100272745</v>
      </c>
      <c r="BUD16" s="121">
        <v>0</v>
      </c>
      <c r="BUE16" s="253">
        <f t="shared" si="577"/>
        <v>4435</v>
      </c>
      <c r="BUF16" s="254">
        <f t="shared" si="578"/>
        <v>33.785327950026662</v>
      </c>
      <c r="BUG16" s="121">
        <v>2639</v>
      </c>
      <c r="BUH16" s="252">
        <f t="shared" si="579"/>
        <v>38.285216886696652</v>
      </c>
      <c r="BUI16" s="121">
        <v>1796</v>
      </c>
      <c r="BUJ16" s="252">
        <f t="shared" si="580"/>
        <v>28.814375100272745</v>
      </c>
      <c r="BUK16" s="121">
        <v>0</v>
      </c>
      <c r="BUL16" s="253">
        <f t="shared" si="581"/>
        <v>4435</v>
      </c>
      <c r="BUM16" s="254">
        <f t="shared" si="582"/>
        <v>33.787901874142925</v>
      </c>
      <c r="BUN16" s="121">
        <v>2638</v>
      </c>
      <c r="BUO16" s="252">
        <f t="shared" si="583"/>
        <v>38.281816862574374</v>
      </c>
      <c r="BUP16" s="121">
        <v>1795</v>
      </c>
      <c r="BUQ16" s="252">
        <f t="shared" si="584"/>
        <v>28.812199036918141</v>
      </c>
      <c r="BUR16" s="121">
        <v>0</v>
      </c>
      <c r="BUS16" s="253">
        <f t="shared" si="585"/>
        <v>4433</v>
      </c>
      <c r="BUT16" s="254">
        <f t="shared" si="586"/>
        <v>33.785534639128116</v>
      </c>
      <c r="BUU16" s="121">
        <v>2638</v>
      </c>
      <c r="BUV16" s="252">
        <f t="shared" si="587"/>
        <v>38.281816862574374</v>
      </c>
      <c r="BUW16" s="121">
        <v>1795</v>
      </c>
      <c r="BUX16" s="252">
        <f t="shared" si="588"/>
        <v>28.81682453042222</v>
      </c>
      <c r="BUY16" s="121">
        <v>0</v>
      </c>
      <c r="BUZ16" s="253">
        <f t="shared" si="589"/>
        <v>4433</v>
      </c>
      <c r="BVA16" s="254">
        <f t="shared" si="590"/>
        <v>33.788109756097562</v>
      </c>
      <c r="BVB16" s="121">
        <v>2638</v>
      </c>
      <c r="BVC16" s="252">
        <f t="shared" si="591"/>
        <v>38.287373004354137</v>
      </c>
      <c r="BVD16" s="121">
        <v>1795</v>
      </c>
      <c r="BVE16" s="252">
        <f t="shared" si="592"/>
        <v>28.81682453042222</v>
      </c>
      <c r="BVF16" s="121">
        <v>0</v>
      </c>
      <c r="BVG16" s="253">
        <f t="shared" si="593"/>
        <v>4433</v>
      </c>
      <c r="BVH16" s="254">
        <f t="shared" si="594"/>
        <v>33.790685265645251</v>
      </c>
      <c r="BVI16" s="121">
        <v>2638</v>
      </c>
      <c r="BVJ16" s="252">
        <f t="shared" si="595"/>
        <v>38.292930759181303</v>
      </c>
      <c r="BVK16" s="121">
        <v>1795</v>
      </c>
      <c r="BVL16" s="252">
        <f t="shared" si="596"/>
        <v>28.81682453042222</v>
      </c>
      <c r="BVM16" s="121">
        <v>0</v>
      </c>
      <c r="BVN16" s="253">
        <f t="shared" si="597"/>
        <v>4433</v>
      </c>
      <c r="BVO16" s="254">
        <f t="shared" si="598"/>
        <v>33.793261167860955</v>
      </c>
      <c r="BVP16" s="121">
        <v>2638</v>
      </c>
      <c r="BVQ16" s="252">
        <f t="shared" si="599"/>
        <v>38.292930759181303</v>
      </c>
      <c r="BVR16" s="121">
        <v>1794</v>
      </c>
      <c r="BVS16" s="252">
        <f t="shared" si="600"/>
        <v>28.814648249277226</v>
      </c>
      <c r="BVT16" s="121">
        <v>0</v>
      </c>
      <c r="BVU16" s="253">
        <f t="shared" si="601"/>
        <v>4432</v>
      </c>
      <c r="BVV16" s="254">
        <f t="shared" si="602"/>
        <v>33.793366374380476</v>
      </c>
      <c r="BVW16" s="121">
        <v>2638</v>
      </c>
      <c r="BVX16" s="252">
        <f t="shared" si="603"/>
        <v>38.29849012775842</v>
      </c>
      <c r="BVY16" s="121">
        <v>1794</v>
      </c>
      <c r="BVZ16" s="252">
        <f t="shared" si="604"/>
        <v>28.814648249277226</v>
      </c>
      <c r="BWA16" s="121">
        <v>0</v>
      </c>
      <c r="BWB16" s="253">
        <f t="shared" si="605"/>
        <v>4432</v>
      </c>
      <c r="BWC16" s="254">
        <f t="shared" si="606"/>
        <v>33.795943266737837</v>
      </c>
      <c r="BWD16" s="121">
        <v>2637</v>
      </c>
      <c r="BWE16" s="252">
        <f t="shared" si="607"/>
        <v>38.289531000435609</v>
      </c>
      <c r="BWF16" s="121">
        <v>1794</v>
      </c>
      <c r="BWG16" s="252">
        <f t="shared" si="608"/>
        <v>28.814648249277226</v>
      </c>
      <c r="BWH16" s="121">
        <v>0</v>
      </c>
      <c r="BWI16" s="253">
        <f t="shared" si="609"/>
        <v>4431</v>
      </c>
      <c r="BWJ16" s="254">
        <f t="shared" si="610"/>
        <v>33.790894532143675</v>
      </c>
      <c r="BWK16" s="121">
        <v>2637</v>
      </c>
      <c r="BWL16" s="252">
        <f t="shared" si="611"/>
        <v>38.300653594771248</v>
      </c>
      <c r="BWM16" s="121">
        <v>1793</v>
      </c>
      <c r="BWN16" s="252">
        <f t="shared" si="612"/>
        <v>28.803212851405625</v>
      </c>
      <c r="BWO16" s="121">
        <v>0</v>
      </c>
      <c r="BWP16" s="253">
        <f t="shared" si="613"/>
        <v>4430</v>
      </c>
      <c r="BWQ16" s="254">
        <f t="shared" si="614"/>
        <v>33.790999237223495</v>
      </c>
      <c r="BWR16" s="121">
        <v>2637</v>
      </c>
      <c r="BWS16" s="252">
        <f t="shared" si="615"/>
        <v>38.300653594771248</v>
      </c>
      <c r="BWT16" s="121">
        <v>1793</v>
      </c>
      <c r="BWU16" s="252">
        <f t="shared" si="616"/>
        <v>28.803212851405625</v>
      </c>
      <c r="BWV16" s="121">
        <v>0</v>
      </c>
      <c r="BWW16" s="253">
        <f t="shared" si="617"/>
        <v>4430</v>
      </c>
      <c r="BWX16" s="254">
        <f t="shared" si="618"/>
        <v>33.790999237223495</v>
      </c>
      <c r="BWY16" s="121">
        <v>2636</v>
      </c>
      <c r="BWZ16" s="252">
        <f t="shared" si="619"/>
        <v>38.29725410431498</v>
      </c>
      <c r="BXA16" s="121">
        <v>1793</v>
      </c>
      <c r="BXB16" s="252">
        <f t="shared" si="620"/>
        <v>28.812469869837699</v>
      </c>
      <c r="BXC16" s="121">
        <v>0</v>
      </c>
      <c r="BXD16" s="253">
        <f t="shared" si="621"/>
        <v>4429</v>
      </c>
      <c r="BXE16" s="254">
        <f t="shared" si="622"/>
        <v>33.793682282923854</v>
      </c>
      <c r="BXF16" s="121">
        <v>2636</v>
      </c>
      <c r="BXG16" s="252">
        <f t="shared" si="623"/>
        <v>38.29725410431498</v>
      </c>
      <c r="BXH16" s="121">
        <v>1792</v>
      </c>
      <c r="BXI16" s="252">
        <f t="shared" si="624"/>
        <v>28.810289389067524</v>
      </c>
      <c r="BXJ16" s="121">
        <v>0</v>
      </c>
      <c r="BXK16" s="253">
        <f t="shared" si="625"/>
        <v>4428</v>
      </c>
      <c r="BXL16" s="254">
        <f t="shared" si="626"/>
        <v>33.79378768221018</v>
      </c>
      <c r="BXM16" s="121">
        <v>2636</v>
      </c>
      <c r="BXN16" s="252">
        <f t="shared" si="627"/>
        <v>38.29725410431498</v>
      </c>
      <c r="BXO16" s="121">
        <v>1792</v>
      </c>
      <c r="BXP16" s="252">
        <f t="shared" si="628"/>
        <v>28.814922013185402</v>
      </c>
      <c r="BXQ16" s="121">
        <v>0</v>
      </c>
      <c r="BXR16" s="253">
        <f t="shared" si="629"/>
        <v>4428</v>
      </c>
      <c r="BXS16" s="254">
        <f t="shared" si="630"/>
        <v>33.796366966875283</v>
      </c>
      <c r="BXT16" s="121">
        <v>2636</v>
      </c>
      <c r="BXU16" s="252">
        <f t="shared" si="631"/>
        <v>38.29725410431498</v>
      </c>
      <c r="BXV16" s="121">
        <v>1792</v>
      </c>
      <c r="BXW16" s="252">
        <f t="shared" si="632"/>
        <v>28.814922013185402</v>
      </c>
      <c r="BXX16" s="121">
        <v>0</v>
      </c>
      <c r="BXY16" s="253">
        <f t="shared" si="633"/>
        <v>4428</v>
      </c>
      <c r="BXZ16" s="254">
        <f t="shared" si="634"/>
        <v>33.796366966875283</v>
      </c>
      <c r="BYA16" s="121">
        <v>2636</v>
      </c>
      <c r="BYB16" s="252">
        <f t="shared" si="635"/>
        <v>38.29725410431498</v>
      </c>
      <c r="BYC16" s="121">
        <v>1792</v>
      </c>
      <c r="BYD16" s="252">
        <f t="shared" si="636"/>
        <v>28.824191732346794</v>
      </c>
      <c r="BYE16" s="121">
        <v>0</v>
      </c>
      <c r="BYF16" s="253">
        <f t="shared" si="637"/>
        <v>4428</v>
      </c>
      <c r="BYG16" s="254">
        <f t="shared" si="638"/>
        <v>33.801526717557252</v>
      </c>
      <c r="BYH16" s="121">
        <v>2636</v>
      </c>
      <c r="BYI16" s="252">
        <f t="shared" si="639"/>
        <v>38.302818947980235</v>
      </c>
      <c r="BYJ16" s="121">
        <v>1792</v>
      </c>
      <c r="BYK16" s="252">
        <f t="shared" si="640"/>
        <v>28.828828828828829</v>
      </c>
      <c r="BYL16" s="121">
        <v>0</v>
      </c>
      <c r="BYM16" s="253">
        <f t="shared" si="641"/>
        <v>4428</v>
      </c>
      <c r="BYN16" s="254">
        <f t="shared" si="642"/>
        <v>33.80668804397618</v>
      </c>
      <c r="BYO16" s="121">
        <v>2636</v>
      </c>
      <c r="BYP16" s="252">
        <f t="shared" si="643"/>
        <v>38.302818947980235</v>
      </c>
      <c r="BYQ16" s="121">
        <v>1791</v>
      </c>
      <c r="BYR16" s="252">
        <f t="shared" si="644"/>
        <v>28.8220148052784</v>
      </c>
      <c r="BYS16" s="121">
        <v>0</v>
      </c>
      <c r="BYT16" s="253">
        <f t="shared" si="645"/>
        <v>4427</v>
      </c>
      <c r="BYU16" s="254">
        <f t="shared" si="646"/>
        <v>33.804215027489306</v>
      </c>
      <c r="BYV16" s="121">
        <v>2636</v>
      </c>
      <c r="BYW16" s="252">
        <f t="shared" si="647"/>
        <v>38.302818947980235</v>
      </c>
      <c r="BYX16" s="121">
        <v>1791</v>
      </c>
      <c r="BYY16" s="252">
        <f t="shared" si="648"/>
        <v>28.831294269156473</v>
      </c>
      <c r="BYZ16" s="121">
        <v>0</v>
      </c>
      <c r="BZA16" s="253">
        <f t="shared" si="649"/>
        <v>4427</v>
      </c>
      <c r="BZB16" s="254">
        <f t="shared" si="650"/>
        <v>33.809378341224985</v>
      </c>
      <c r="BZC16" s="121">
        <v>2636</v>
      </c>
      <c r="BZD16" s="252">
        <f t="shared" si="651"/>
        <v>38.308385409097518</v>
      </c>
      <c r="BZE16" s="121">
        <v>1791</v>
      </c>
      <c r="BZF16" s="252">
        <f t="shared" si="652"/>
        <v>28.840579710144926</v>
      </c>
      <c r="BZG16" s="121">
        <v>0</v>
      </c>
      <c r="BZH16" s="253">
        <f t="shared" si="653"/>
        <v>4427</v>
      </c>
      <c r="BZI16" s="254">
        <f t="shared" si="654"/>
        <v>33.817126269956461</v>
      </c>
      <c r="BZJ16" s="121">
        <v>2636</v>
      </c>
      <c r="BZK16" s="252">
        <f t="shared" si="655"/>
        <v>38.308385409097518</v>
      </c>
      <c r="BZL16" s="121">
        <v>1791</v>
      </c>
      <c r="BZM16" s="252">
        <f t="shared" si="656"/>
        <v>28.840579710144926</v>
      </c>
      <c r="BZN16" s="121">
        <v>0</v>
      </c>
      <c r="BZO16" s="253">
        <f t="shared" si="657"/>
        <v>4427</v>
      </c>
      <c r="BZP16" s="254">
        <f t="shared" si="658"/>
        <v>33.817126269956461</v>
      </c>
      <c r="BZQ16" s="121">
        <v>2636</v>
      </c>
      <c r="BZR16" s="252">
        <f t="shared" si="659"/>
        <v>38.308385409097518</v>
      </c>
      <c r="BZS16" s="121">
        <v>1790</v>
      </c>
      <c r="BZT16" s="252">
        <f t="shared" si="660"/>
        <v>28.829119020776297</v>
      </c>
      <c r="BZU16" s="121">
        <v>0</v>
      </c>
      <c r="BZV16" s="253">
        <f t="shared" si="661"/>
        <v>4426</v>
      </c>
      <c r="BZW16" s="254">
        <f t="shared" si="662"/>
        <v>33.812070282658517</v>
      </c>
      <c r="BZX16" s="121">
        <v>2634</v>
      </c>
      <c r="BZY16" s="252">
        <f t="shared" si="663"/>
        <v>38.296016283803432</v>
      </c>
      <c r="BZZ16" s="121">
        <v>1790</v>
      </c>
      <c r="CAA16" s="252">
        <f t="shared" si="664"/>
        <v>28.833762886597935</v>
      </c>
      <c r="CAB16" s="121">
        <v>0</v>
      </c>
      <c r="CAC16" s="253">
        <f t="shared" si="665"/>
        <v>4424</v>
      </c>
      <c r="CAD16" s="254">
        <f t="shared" si="666"/>
        <v>33.807122115237661</v>
      </c>
      <c r="CAE16" s="121">
        <v>2632</v>
      </c>
      <c r="CAF16" s="252">
        <f t="shared" si="667"/>
        <v>38.289205702647656</v>
      </c>
      <c r="CAG16" s="121">
        <v>1789</v>
      </c>
      <c r="CAH16" s="252">
        <f t="shared" si="668"/>
        <v>28.826941669352241</v>
      </c>
      <c r="CAI16" s="121">
        <v>0</v>
      </c>
      <c r="CAJ16" s="253">
        <f t="shared" si="669"/>
        <v>4421</v>
      </c>
      <c r="CAK16" s="254">
        <f t="shared" si="670"/>
        <v>33.799694189602448</v>
      </c>
      <c r="CAL16" s="121">
        <v>2632</v>
      </c>
      <c r="CAM16" s="252">
        <f t="shared" si="671"/>
        <v>38.294776662301757</v>
      </c>
      <c r="CAN16" s="121">
        <v>1789</v>
      </c>
      <c r="CAO16" s="252">
        <f t="shared" si="672"/>
        <v>28.826941669352241</v>
      </c>
      <c r="CAP16" s="121">
        <v>0</v>
      </c>
      <c r="CAQ16" s="253">
        <f t="shared" si="673"/>
        <v>4421</v>
      </c>
      <c r="CAR16" s="254">
        <f t="shared" si="674"/>
        <v>33.802278461656087</v>
      </c>
      <c r="CAS16" s="121">
        <v>2631</v>
      </c>
      <c r="CAT16" s="252">
        <f t="shared" si="675"/>
        <v>38.296943231441048</v>
      </c>
      <c r="CAU16" s="121">
        <v>1789</v>
      </c>
      <c r="CAV16" s="252">
        <f t="shared" si="676"/>
        <v>28.826941669352241</v>
      </c>
      <c r="CAW16" s="121">
        <v>0</v>
      </c>
      <c r="CAX16" s="253">
        <f t="shared" si="677"/>
        <v>4420</v>
      </c>
      <c r="CAY16" s="254">
        <f t="shared" si="678"/>
        <v>33.802386050780051</v>
      </c>
      <c r="CAZ16" s="121">
        <v>2631</v>
      </c>
      <c r="CBA16" s="252">
        <f t="shared" si="679"/>
        <v>38.296943231441048</v>
      </c>
      <c r="CBB16" s="121">
        <v>1786</v>
      </c>
      <c r="CBC16" s="252">
        <f t="shared" si="680"/>
        <v>28.801806160296728</v>
      </c>
      <c r="CBD16" s="121">
        <v>0</v>
      </c>
      <c r="CBE16" s="253">
        <f t="shared" si="681"/>
        <v>4417</v>
      </c>
      <c r="CBF16" s="254">
        <f t="shared" si="682"/>
        <v>33.79236477698722</v>
      </c>
      <c r="CBG16" s="121">
        <v>2630</v>
      </c>
      <c r="CBH16" s="252">
        <f t="shared" si="683"/>
        <v>38.287960401805208</v>
      </c>
      <c r="CBI16" s="121">
        <v>1786</v>
      </c>
      <c r="CBJ16" s="252">
        <f t="shared" si="684"/>
        <v>28.806451612903228</v>
      </c>
      <c r="CBK16" s="121">
        <v>0</v>
      </c>
      <c r="CBL16" s="253">
        <f t="shared" si="685"/>
        <v>4416</v>
      </c>
      <c r="CBM16" s="254">
        <f t="shared" si="686"/>
        <v>33.789884459407759</v>
      </c>
      <c r="CBN16" s="121">
        <v>2630</v>
      </c>
      <c r="CBO16" s="252">
        <f t="shared" si="687"/>
        <v>38.293535235876533</v>
      </c>
      <c r="CBP16" s="121">
        <v>1786</v>
      </c>
      <c r="CBQ16" s="252">
        <f t="shared" si="688"/>
        <v>28.806451612903228</v>
      </c>
      <c r="CBR16" s="121">
        <v>0</v>
      </c>
      <c r="CBS16" s="253">
        <f t="shared" si="689"/>
        <v>4416</v>
      </c>
      <c r="CBT16" s="254">
        <f t="shared" si="690"/>
        <v>33.792470156106518</v>
      </c>
      <c r="CBU16" s="121">
        <v>2629</v>
      </c>
      <c r="CBV16" s="252">
        <f t="shared" si="691"/>
        <v>38.290125254879115</v>
      </c>
      <c r="CBW16" s="121">
        <v>1786</v>
      </c>
      <c r="CBX16" s="252">
        <f t="shared" si="692"/>
        <v>28.81109856428456</v>
      </c>
      <c r="CBY16" s="121">
        <v>0</v>
      </c>
      <c r="CBZ16" s="253">
        <f t="shared" si="693"/>
        <v>4415</v>
      </c>
      <c r="CCA16" s="254">
        <f t="shared" si="694"/>
        <v>33.792575583620362</v>
      </c>
      <c r="CCB16" s="121">
        <v>2629</v>
      </c>
      <c r="CCC16" s="252">
        <f t="shared" si="695"/>
        <v>38.290125254879115</v>
      </c>
      <c r="CCD16" s="121">
        <v>1786</v>
      </c>
      <c r="CCE16" s="252">
        <f t="shared" si="696"/>
        <v>28.81109856428456</v>
      </c>
      <c r="CCF16" s="121">
        <v>0</v>
      </c>
      <c r="CCG16" s="253">
        <f t="shared" si="697"/>
        <v>4415</v>
      </c>
      <c r="CCH16" s="254">
        <f t="shared" si="698"/>
        <v>33.792575583620362</v>
      </c>
      <c r="CCI16" s="121">
        <v>2629</v>
      </c>
      <c r="CCJ16" s="252">
        <f t="shared" si="699"/>
        <v>38.290125254879115</v>
      </c>
      <c r="CCK16" s="121">
        <v>1784</v>
      </c>
      <c r="CCL16" s="252">
        <f t="shared" si="700"/>
        <v>28.792769528728211</v>
      </c>
      <c r="CCM16" s="121">
        <v>0</v>
      </c>
      <c r="CCN16" s="253">
        <f t="shared" si="701"/>
        <v>4413</v>
      </c>
      <c r="CCO16" s="254">
        <f t="shared" si="702"/>
        <v>33.78502526412494</v>
      </c>
      <c r="CCP16" s="121">
        <v>2627</v>
      </c>
      <c r="CCQ16" s="252">
        <f t="shared" si="703"/>
        <v>38.277721113215797</v>
      </c>
      <c r="CCR16" s="121">
        <v>1783</v>
      </c>
      <c r="CCS16" s="252">
        <f t="shared" si="704"/>
        <v>28.790569998385273</v>
      </c>
      <c r="CCT16" s="121">
        <v>0</v>
      </c>
      <c r="CCU16" s="253">
        <f t="shared" si="705"/>
        <v>4410</v>
      </c>
      <c r="CCV16" s="254">
        <f t="shared" si="706"/>
        <v>33.777573529411761</v>
      </c>
      <c r="CCW16" s="121">
        <v>2627</v>
      </c>
      <c r="CCX16" s="252">
        <f t="shared" si="707"/>
        <v>38.283299329641501</v>
      </c>
      <c r="CCY16" s="121">
        <v>1783</v>
      </c>
      <c r="CCZ16" s="252">
        <f t="shared" si="708"/>
        <v>28.790569998385273</v>
      </c>
      <c r="CDA16" s="121">
        <v>0</v>
      </c>
      <c r="CDB16" s="253">
        <f t="shared" si="709"/>
        <v>4410</v>
      </c>
      <c r="CDC16" s="254">
        <f t="shared" si="710"/>
        <v>33.780160857908847</v>
      </c>
      <c r="CDD16" s="121">
        <v>2626</v>
      </c>
      <c r="CDE16" s="252">
        <f t="shared" si="711"/>
        <v>38.285464353404286</v>
      </c>
      <c r="CDF16" s="121">
        <v>1783</v>
      </c>
      <c r="CDG16" s="252">
        <f t="shared" si="712"/>
        <v>28.795219638242891</v>
      </c>
      <c r="CDH16" s="121">
        <v>0</v>
      </c>
      <c r="CDI16" s="253">
        <f t="shared" si="713"/>
        <v>4409</v>
      </c>
      <c r="CDJ16" s="254">
        <f t="shared" si="714"/>
        <v>33.782851888744162</v>
      </c>
      <c r="CDK16" s="121">
        <v>2626</v>
      </c>
      <c r="CDL16" s="252">
        <f t="shared" si="715"/>
        <v>38.291046952464278</v>
      </c>
      <c r="CDM16" s="121">
        <v>1782</v>
      </c>
      <c r="CDN16" s="252">
        <f t="shared" si="716"/>
        <v>28.802327460804918</v>
      </c>
      <c r="CDO16" s="121">
        <v>0</v>
      </c>
      <c r="CDP16" s="253">
        <f t="shared" si="717"/>
        <v>4408</v>
      </c>
      <c r="CDQ16" s="254">
        <f t="shared" si="718"/>
        <v>33.79072441548486</v>
      </c>
      <c r="CDR16" s="121">
        <v>2625</v>
      </c>
      <c r="CDS16" s="252">
        <f t="shared" si="719"/>
        <v>38.287631271878645</v>
      </c>
      <c r="CDT16" s="121">
        <v>1781</v>
      </c>
      <c r="CDU16" s="252">
        <f t="shared" si="720"/>
        <v>28.804787320071163</v>
      </c>
      <c r="CDV16" s="121">
        <v>0</v>
      </c>
      <c r="CDW16" s="253">
        <f t="shared" si="721"/>
        <v>4406</v>
      </c>
      <c r="CDX16" s="254">
        <f t="shared" si="722"/>
        <v>33.790934887644759</v>
      </c>
      <c r="CDY16" s="121">
        <v>2625</v>
      </c>
      <c r="CDZ16" s="252">
        <f t="shared" si="723"/>
        <v>38.304392236976511</v>
      </c>
      <c r="CEA16" s="121">
        <v>1780</v>
      </c>
      <c r="CEB16" s="252">
        <f t="shared" si="724"/>
        <v>28.807250364136593</v>
      </c>
      <c r="CEC16" s="121">
        <v>0</v>
      </c>
      <c r="CED16" s="253">
        <f t="shared" si="725"/>
        <v>4405</v>
      </c>
      <c r="CEE16" s="254">
        <f t="shared" si="726"/>
        <v>33.801411909146715</v>
      </c>
      <c r="CEF16" s="121">
        <v>2624</v>
      </c>
      <c r="CEG16" s="252">
        <f t="shared" si="727"/>
        <v>38.306569343065696</v>
      </c>
      <c r="CEH16" s="121">
        <v>1780</v>
      </c>
      <c r="CEI16" s="252">
        <f t="shared" si="728"/>
        <v>28.807250364136593</v>
      </c>
      <c r="CEJ16" s="121">
        <v>0</v>
      </c>
      <c r="CEK16" s="253">
        <f t="shared" si="729"/>
        <v>4404</v>
      </c>
      <c r="CEL16" s="254">
        <f t="shared" si="730"/>
        <v>33.801519686852401</v>
      </c>
      <c r="CEM16" s="121">
        <v>2623</v>
      </c>
      <c r="CEN16" s="252">
        <f t="shared" si="731"/>
        <v>38.303154205607477</v>
      </c>
      <c r="CEO16" s="121">
        <v>1780</v>
      </c>
      <c r="CEP16" s="252">
        <f t="shared" si="732"/>
        <v>28.811913240530917</v>
      </c>
      <c r="CEQ16" s="121">
        <v>0</v>
      </c>
      <c r="CER16" s="253">
        <f t="shared" si="733"/>
        <v>4403</v>
      </c>
      <c r="CES16" s="254">
        <f t="shared" si="734"/>
        <v>33.801627514202366</v>
      </c>
      <c r="CET16" s="121">
        <v>2622</v>
      </c>
      <c r="CEU16" s="252">
        <f t="shared" si="735"/>
        <v>38.305332359386412</v>
      </c>
      <c r="CEV16" s="121">
        <v>1780</v>
      </c>
      <c r="CEW16" s="252">
        <f t="shared" si="736"/>
        <v>28.816577626679617</v>
      </c>
      <c r="CEX16" s="121">
        <v>0</v>
      </c>
      <c r="CEY16" s="253">
        <f t="shared" si="737"/>
        <v>4402</v>
      </c>
      <c r="CEZ16" s="254">
        <f t="shared" si="738"/>
        <v>33.804331131930581</v>
      </c>
      <c r="CFA16" s="121">
        <v>2621</v>
      </c>
      <c r="CFB16" s="252">
        <f t="shared" si="739"/>
        <v>38.313112118111384</v>
      </c>
      <c r="CFC16" s="121">
        <v>1780</v>
      </c>
      <c r="CFD16" s="252">
        <f t="shared" si="740"/>
        <v>28.816577626679617</v>
      </c>
      <c r="CFE16" s="121">
        <v>0</v>
      </c>
      <c r="CFF16" s="253">
        <f t="shared" si="741"/>
        <v>4401</v>
      </c>
      <c r="CFG16" s="254">
        <f t="shared" si="742"/>
        <v>33.807036411123057</v>
      </c>
      <c r="CFH16" s="121">
        <v>2621</v>
      </c>
      <c r="CFI16" s="252">
        <f t="shared" si="743"/>
        <v>38.329921029540806</v>
      </c>
      <c r="CFJ16" s="121">
        <v>1779</v>
      </c>
      <c r="CFK16" s="252">
        <f t="shared" si="744"/>
        <v>28.805051813471504</v>
      </c>
      <c r="CFL16" s="121">
        <v>0</v>
      </c>
      <c r="CFM16" s="253">
        <f t="shared" si="745"/>
        <v>4400</v>
      </c>
      <c r="CFN16" s="254">
        <f t="shared" si="746"/>
        <v>33.809743353311816</v>
      </c>
      <c r="CFO16" s="121">
        <v>2621</v>
      </c>
      <c r="CFP16" s="252">
        <f t="shared" si="747"/>
        <v>38.35235586772022</v>
      </c>
      <c r="CFQ16" s="121">
        <v>1778</v>
      </c>
      <c r="CFR16" s="252">
        <f t="shared" si="748"/>
        <v>28.793522267206477</v>
      </c>
      <c r="CFS16" s="121">
        <v>0</v>
      </c>
      <c r="CFT16" s="253">
        <f t="shared" si="749"/>
        <v>4399</v>
      </c>
      <c r="CFU16" s="254">
        <f t="shared" si="750"/>
        <v>33.815051118456452</v>
      </c>
      <c r="CFV16" s="121">
        <v>2620</v>
      </c>
      <c r="CFW16" s="252">
        <f t="shared" si="751"/>
        <v>38.365792941865571</v>
      </c>
      <c r="CFX16" s="121">
        <v>1776</v>
      </c>
      <c r="CFY16" s="252">
        <f t="shared" si="752"/>
        <v>28.775113415424496</v>
      </c>
      <c r="CFZ16" s="121">
        <v>0</v>
      </c>
      <c r="CGA16" s="253">
        <f t="shared" si="753"/>
        <v>4396</v>
      </c>
      <c r="CGB16" s="254">
        <f t="shared" si="754"/>
        <v>33.812783632028307</v>
      </c>
      <c r="CGC16" s="121">
        <v>2620</v>
      </c>
      <c r="CGD16" s="252">
        <f t="shared" si="755"/>
        <v>38.371411833626247</v>
      </c>
      <c r="CGE16" s="121">
        <v>1774</v>
      </c>
      <c r="CGF16" s="252">
        <f t="shared" si="756"/>
        <v>28.756686659101959</v>
      </c>
      <c r="CGG16" s="121">
        <v>0</v>
      </c>
      <c r="CGH16" s="253">
        <f t="shared" si="757"/>
        <v>4394</v>
      </c>
      <c r="CGI16" s="254">
        <f t="shared" si="758"/>
        <v>33.807801800415483</v>
      </c>
      <c r="CGJ16" s="121">
        <v>2619</v>
      </c>
      <c r="CGK16" s="252">
        <f t="shared" si="759"/>
        <v>38.37924970691676</v>
      </c>
      <c r="CGL16" s="121">
        <v>1774</v>
      </c>
      <c r="CGM16" s="252">
        <f t="shared" si="760"/>
        <v>28.766012647964974</v>
      </c>
      <c r="CGN16" s="121">
        <v>0</v>
      </c>
      <c r="CGO16" s="253">
        <f t="shared" si="761"/>
        <v>4393</v>
      </c>
      <c r="CGP16" s="254">
        <f t="shared" si="762"/>
        <v>33.815718574397657</v>
      </c>
      <c r="CGQ16" s="121">
        <v>2619</v>
      </c>
      <c r="CGR16" s="252">
        <f t="shared" si="763"/>
        <v>38.384874688553424</v>
      </c>
      <c r="CGS16" s="121">
        <v>1774</v>
      </c>
      <c r="CGT16" s="252">
        <f t="shared" si="764"/>
        <v>28.780012978585333</v>
      </c>
      <c r="CGU16" s="121">
        <v>0</v>
      </c>
      <c r="CGV16" s="253">
        <f t="shared" si="765"/>
        <v>4393</v>
      </c>
      <c r="CGW16" s="254">
        <f t="shared" si="766"/>
        <v>33.826133826133827</v>
      </c>
      <c r="CGX16" s="121">
        <v>2618</v>
      </c>
      <c r="CGY16" s="252">
        <f t="shared" si="767"/>
        <v>38.381468992816302</v>
      </c>
      <c r="CGZ16" s="121">
        <v>1774</v>
      </c>
      <c r="CHA16" s="252">
        <f t="shared" si="768"/>
        <v>28.794026943677974</v>
      </c>
      <c r="CHB16" s="121">
        <v>0</v>
      </c>
      <c r="CHC16" s="253">
        <f t="shared" si="769"/>
        <v>4392</v>
      </c>
      <c r="CHD16" s="254">
        <f t="shared" si="770"/>
        <v>33.831458943152057</v>
      </c>
      <c r="CHE16" s="121">
        <v>2616</v>
      </c>
      <c r="CHF16" s="252">
        <f t="shared" si="771"/>
        <v>38.363396392432911</v>
      </c>
      <c r="CHG16" s="121">
        <v>1773</v>
      </c>
      <c r="CHH16" s="252">
        <f t="shared" si="772"/>
        <v>28.79649179795355</v>
      </c>
      <c r="CHI16" s="121">
        <v>0</v>
      </c>
      <c r="CHJ16" s="253">
        <f t="shared" si="773"/>
        <v>4389</v>
      </c>
      <c r="CHK16" s="254">
        <f t="shared" si="774"/>
        <v>33.823982737361277</v>
      </c>
      <c r="CHL16" s="121">
        <v>2615</v>
      </c>
      <c r="CHM16" s="252">
        <f t="shared" si="775"/>
        <v>38.371239911958916</v>
      </c>
      <c r="CHN16" s="121">
        <v>1773</v>
      </c>
      <c r="CHO16" s="252">
        <f t="shared" si="776"/>
        <v>28.801169590643276</v>
      </c>
      <c r="CHP16" s="121">
        <v>0</v>
      </c>
      <c r="CHQ16" s="253">
        <f t="shared" si="777"/>
        <v>4388</v>
      </c>
      <c r="CHR16" s="254">
        <f t="shared" si="778"/>
        <v>33.829311541130217</v>
      </c>
      <c r="CHS16" s="121">
        <v>2614</v>
      </c>
      <c r="CHT16" s="252">
        <f t="shared" si="779"/>
        <v>38.379092644251941</v>
      </c>
      <c r="CHU16" s="121">
        <v>1772</v>
      </c>
      <c r="CHV16" s="252">
        <f t="shared" si="780"/>
        <v>28.789601949634442</v>
      </c>
      <c r="CHW16" s="121">
        <v>0</v>
      </c>
      <c r="CHX16" s="253">
        <f t="shared" si="781"/>
        <v>4386</v>
      </c>
      <c r="CHY16" s="254">
        <f t="shared" si="782"/>
        <v>33.826931975937065</v>
      </c>
      <c r="CHZ16" s="121">
        <v>2614</v>
      </c>
      <c r="CIA16" s="252">
        <f t="shared" si="783"/>
        <v>38.390365692465856</v>
      </c>
      <c r="CIB16" s="121">
        <v>1769</v>
      </c>
      <c r="CIC16" s="252">
        <f t="shared" si="784"/>
        <v>28.754876462938881</v>
      </c>
      <c r="CID16" s="121">
        <v>0</v>
      </c>
      <c r="CIE16" s="253">
        <f t="shared" si="785"/>
        <v>4383</v>
      </c>
      <c r="CIF16" s="254">
        <f t="shared" si="786"/>
        <v>33.816835120746859</v>
      </c>
      <c r="CIG16" s="121">
        <v>2612</v>
      </c>
      <c r="CIH16" s="252">
        <f t="shared" si="787"/>
        <v>38.389182833627281</v>
      </c>
      <c r="CII16" s="121">
        <v>1769</v>
      </c>
      <c r="CIJ16" s="252">
        <f t="shared" si="788"/>
        <v>28.778265820725558</v>
      </c>
      <c r="CIK16" s="121">
        <v>0</v>
      </c>
      <c r="CIL16" s="253">
        <f t="shared" si="789"/>
        <v>4381</v>
      </c>
      <c r="CIM16" s="254">
        <f t="shared" si="790"/>
        <v>33.827503667670449</v>
      </c>
      <c r="CIN16" s="121">
        <v>2612</v>
      </c>
      <c r="CIO16" s="252">
        <f t="shared" si="791"/>
        <v>38.44002943340692</v>
      </c>
      <c r="CIP16" s="121">
        <v>1768</v>
      </c>
      <c r="CIQ16" s="252">
        <f t="shared" si="792"/>
        <v>28.771358828315702</v>
      </c>
      <c r="CIR16" s="121">
        <v>0</v>
      </c>
      <c r="CIS16" s="253">
        <f t="shared" si="793"/>
        <v>4380</v>
      </c>
      <c r="CIT16" s="254">
        <f t="shared" si="794"/>
        <v>33.848531684698607</v>
      </c>
      <c r="CIU16" s="121">
        <v>2611</v>
      </c>
      <c r="CIV16" s="252">
        <f t="shared" si="795"/>
        <v>38.44228504122497</v>
      </c>
      <c r="CIW16" s="121">
        <v>1766</v>
      </c>
      <c r="CIX16" s="252">
        <f t="shared" si="796"/>
        <v>28.757531346686203</v>
      </c>
      <c r="CIY16" s="121">
        <v>0</v>
      </c>
      <c r="CIZ16" s="253">
        <f t="shared" si="797"/>
        <v>4377</v>
      </c>
      <c r="CJA16" s="254">
        <f t="shared" si="798"/>
        <v>33.84365576432382</v>
      </c>
      <c r="CJB16" s="121">
        <v>2610</v>
      </c>
      <c r="CJC16" s="252">
        <f t="shared" si="799"/>
        <v>38.472877358490564</v>
      </c>
      <c r="CJD16" s="121">
        <v>1765</v>
      </c>
      <c r="CJE16" s="252">
        <f t="shared" si="800"/>
        <v>28.745928338762216</v>
      </c>
      <c r="CJF16" s="121">
        <v>0</v>
      </c>
      <c r="CJG16" s="253">
        <f t="shared" si="801"/>
        <v>4375</v>
      </c>
      <c r="CJH16" s="254">
        <f t="shared" si="802"/>
        <v>33.851748684617768</v>
      </c>
      <c r="CJI16" s="121">
        <v>2610</v>
      </c>
      <c r="CJJ16" s="252">
        <f t="shared" si="803"/>
        <v>38.495575221238937</v>
      </c>
      <c r="CJK16" s="121">
        <v>1763</v>
      </c>
      <c r="CJL16" s="252">
        <f t="shared" si="804"/>
        <v>28.736756316218422</v>
      </c>
      <c r="CJM16" s="121">
        <v>0</v>
      </c>
      <c r="CJN16" s="253">
        <f t="shared" si="805"/>
        <v>4373</v>
      </c>
      <c r="CJO16" s="254">
        <f t="shared" si="806"/>
        <v>33.859852884243132</v>
      </c>
      <c r="CJP16" s="121">
        <v>2606</v>
      </c>
      <c r="CJQ16" s="252">
        <f t="shared" si="807"/>
        <v>38.487667995864719</v>
      </c>
      <c r="CJR16" s="121">
        <v>1761</v>
      </c>
      <c r="CJS16" s="252">
        <f t="shared" si="808"/>
        <v>28.722883705757624</v>
      </c>
      <c r="CJT16" s="121">
        <v>0</v>
      </c>
      <c r="CJU16" s="253">
        <f t="shared" si="809"/>
        <v>4367</v>
      </c>
      <c r="CJV16" s="254">
        <f t="shared" si="810"/>
        <v>33.847465509223376</v>
      </c>
      <c r="CJW16" s="121">
        <v>2602</v>
      </c>
      <c r="CJX16" s="252">
        <f t="shared" si="811"/>
        <v>38.474049977820499</v>
      </c>
      <c r="CJY16" s="121">
        <v>1761</v>
      </c>
      <c r="CJZ16" s="252">
        <f t="shared" si="812"/>
        <v>28.736945169712797</v>
      </c>
      <c r="CKA16" s="121">
        <v>0</v>
      </c>
      <c r="CKB16" s="253">
        <f t="shared" si="813"/>
        <v>4363</v>
      </c>
      <c r="CKC16" s="254">
        <f t="shared" si="814"/>
        <v>33.84531843922116</v>
      </c>
      <c r="CKD16" s="121">
        <v>2599</v>
      </c>
      <c r="CKE16" s="252">
        <f t="shared" si="815"/>
        <v>38.480900207284577</v>
      </c>
      <c r="CKF16" s="121">
        <v>1760</v>
      </c>
      <c r="CKG16" s="252">
        <f t="shared" si="816"/>
        <v>28.739386022207707</v>
      </c>
      <c r="CKH16" s="121">
        <v>0</v>
      </c>
      <c r="CKI16" s="253">
        <f t="shared" si="817"/>
        <v>4359</v>
      </c>
      <c r="CKJ16" s="254">
        <f t="shared" si="818"/>
        <v>33.848423668271472</v>
      </c>
      <c r="CKK16" s="121">
        <v>2596</v>
      </c>
      <c r="CKL16" s="252">
        <f t="shared" si="819"/>
        <v>38.482063445004449</v>
      </c>
      <c r="CKM16" s="121">
        <v>1759</v>
      </c>
      <c r="CKN16" s="252">
        <f t="shared" si="820"/>
        <v>28.732440378961122</v>
      </c>
      <c r="CKO16" s="121">
        <v>0</v>
      </c>
      <c r="CKP16" s="253">
        <f t="shared" si="821"/>
        <v>4355</v>
      </c>
      <c r="CKQ16" s="254">
        <f t="shared" si="822"/>
        <v>33.843643145788</v>
      </c>
      <c r="CKR16" s="121">
        <v>2594</v>
      </c>
      <c r="CKS16" s="252">
        <f t="shared" si="823"/>
        <v>38.492357916604838</v>
      </c>
      <c r="CKT16" s="121">
        <v>1759</v>
      </c>
      <c r="CKU16" s="252">
        <f t="shared" si="824"/>
        <v>28.732440378961122</v>
      </c>
      <c r="CKV16" s="121">
        <v>0</v>
      </c>
      <c r="CKW16" s="253">
        <f t="shared" si="825"/>
        <v>4353</v>
      </c>
      <c r="CKX16" s="254">
        <f t="shared" si="826"/>
        <v>33.846512712852814</v>
      </c>
      <c r="CKY16" s="121">
        <v>2593</v>
      </c>
      <c r="CKZ16" s="252">
        <f t="shared" si="827"/>
        <v>38.523250631406924</v>
      </c>
      <c r="CLA16" s="121">
        <v>1758</v>
      </c>
      <c r="CLB16" s="252">
        <f t="shared" si="828"/>
        <v>28.734880679960774</v>
      </c>
      <c r="CLC16" s="121">
        <v>0</v>
      </c>
      <c r="CLD16" s="253">
        <f t="shared" si="829"/>
        <v>4351</v>
      </c>
      <c r="CLE16" s="254">
        <f t="shared" si="830"/>
        <v>33.862557397462837</v>
      </c>
      <c r="CLF16" s="121">
        <v>2591</v>
      </c>
      <c r="CLG16" s="252">
        <f t="shared" si="831"/>
        <v>38.516426341608444</v>
      </c>
      <c r="CLH16" s="121">
        <v>1758</v>
      </c>
      <c r="CLI16" s="252">
        <f t="shared" si="832"/>
        <v>28.758383772288564</v>
      </c>
      <c r="CLJ16" s="121">
        <v>0</v>
      </c>
      <c r="CLK16" s="253">
        <f t="shared" si="833"/>
        <v>4349</v>
      </c>
      <c r="CLL16" s="254">
        <f t="shared" si="834"/>
        <v>33.870716510903428</v>
      </c>
      <c r="CLM16" s="121">
        <v>2591</v>
      </c>
      <c r="CLN16" s="252">
        <f t="shared" si="835"/>
        <v>38.545075870276705</v>
      </c>
      <c r="CLO16" s="121">
        <v>1755</v>
      </c>
      <c r="CLP16" s="252">
        <f t="shared" si="836"/>
        <v>28.751638269986895</v>
      </c>
      <c r="CLQ16" s="121">
        <v>0</v>
      </c>
      <c r="CLR16" s="253">
        <f t="shared" si="837"/>
        <v>4346</v>
      </c>
      <c r="CLS16" s="254">
        <f t="shared" si="838"/>
        <v>33.884297520661157</v>
      </c>
      <c r="CLT16" s="121">
        <v>2590</v>
      </c>
      <c r="CLU16" s="252">
        <f t="shared" si="839"/>
        <v>38.558880452582997</v>
      </c>
      <c r="CLV16" s="121">
        <v>1754</v>
      </c>
      <c r="CLW16" s="252">
        <f t="shared" si="840"/>
        <v>28.749385346664479</v>
      </c>
      <c r="CLX16" s="121">
        <v>0</v>
      </c>
      <c r="CLY16" s="253">
        <f t="shared" si="841"/>
        <v>4344</v>
      </c>
      <c r="CLZ16" s="254">
        <f t="shared" si="842"/>
        <v>33.889842409112184</v>
      </c>
      <c r="CMA16" s="121">
        <v>2590</v>
      </c>
      <c r="CMB16" s="252">
        <f t="shared" si="843"/>
        <v>38.5646217986897</v>
      </c>
      <c r="CMC16" s="121">
        <v>1753</v>
      </c>
      <c r="CMD16" s="252">
        <f t="shared" si="844"/>
        <v>28.742416789637648</v>
      </c>
      <c r="CME16" s="121">
        <v>0</v>
      </c>
      <c r="CMF16" s="253">
        <f t="shared" si="845"/>
        <v>4343</v>
      </c>
      <c r="CMG16" s="254">
        <f t="shared" si="846"/>
        <v>33.889972688255945</v>
      </c>
      <c r="CMH16" s="121">
        <v>2587</v>
      </c>
      <c r="CMI16" s="252">
        <f t="shared" si="847"/>
        <v>38.571641568510515</v>
      </c>
      <c r="CMJ16" s="121">
        <v>1750</v>
      </c>
      <c r="CMK16" s="252">
        <f t="shared" si="848"/>
        <v>28.721483669784998</v>
      </c>
      <c r="CML16" s="121">
        <v>0</v>
      </c>
      <c r="CMM16" s="253">
        <f t="shared" si="849"/>
        <v>4337</v>
      </c>
      <c r="CMN16" s="254">
        <f t="shared" si="850"/>
        <v>33.8828125</v>
      </c>
      <c r="CMO16" s="121">
        <v>2584</v>
      </c>
      <c r="CMP16" s="252">
        <f t="shared" si="851"/>
        <v>38.567164179104481</v>
      </c>
      <c r="CMQ16" s="121">
        <v>1749</v>
      </c>
      <c r="CMR16" s="252">
        <f t="shared" si="852"/>
        <v>28.728646517739815</v>
      </c>
      <c r="CMS16" s="121">
        <v>0</v>
      </c>
      <c r="CMT16" s="253">
        <f t="shared" si="853"/>
        <v>4333</v>
      </c>
      <c r="CMU16" s="254">
        <f t="shared" si="854"/>
        <v>33.883328120112601</v>
      </c>
      <c r="CMV16" s="121">
        <v>2584</v>
      </c>
      <c r="CMW16" s="252">
        <f t="shared" si="855"/>
        <v>38.595967139656459</v>
      </c>
      <c r="CMX16" s="121">
        <v>1747</v>
      </c>
      <c r="CMY16" s="252">
        <f t="shared" si="856"/>
        <v>28.728827495477717</v>
      </c>
      <c r="CMZ16" s="121">
        <v>0</v>
      </c>
      <c r="CNA16" s="253">
        <f t="shared" si="857"/>
        <v>4331</v>
      </c>
      <c r="CNB16" s="254">
        <f t="shared" si="858"/>
        <v>33.899499060738883</v>
      </c>
      <c r="CNC16" s="121">
        <v>2581</v>
      </c>
      <c r="CND16" s="252">
        <f t="shared" si="859"/>
        <v>38.603051151660182</v>
      </c>
      <c r="CNE16" s="121">
        <v>1747</v>
      </c>
      <c r="CNF16" s="252">
        <f t="shared" si="860"/>
        <v>28.757201646090536</v>
      </c>
      <c r="CNG16" s="121">
        <v>0</v>
      </c>
      <c r="CNH16" s="253">
        <f t="shared" si="861"/>
        <v>4328</v>
      </c>
      <c r="CNI16" s="254">
        <f t="shared" si="862"/>
        <v>33.9158373168247</v>
      </c>
      <c r="CNJ16" s="121">
        <v>2580</v>
      </c>
      <c r="CNK16" s="252">
        <f t="shared" si="863"/>
        <v>38.622754491017965</v>
      </c>
      <c r="CNL16" s="121">
        <v>1744</v>
      </c>
      <c r="CNM16" s="252">
        <f t="shared" si="863"/>
        <v>28.736200362497939</v>
      </c>
      <c r="CNN16" s="121">
        <v>0</v>
      </c>
      <c r="CNO16" s="253">
        <f t="shared" si="864"/>
        <v>4324</v>
      </c>
      <c r="CNP16" s="254">
        <f t="shared" si="865"/>
        <v>33.916385598870505</v>
      </c>
      <c r="CNQ16" s="121">
        <v>2577</v>
      </c>
      <c r="CNR16" s="252">
        <f t="shared" si="866"/>
        <v>38.629890571128769</v>
      </c>
      <c r="CNS16" s="121">
        <v>1743</v>
      </c>
      <c r="CNT16" s="252">
        <f t="shared" si="867"/>
        <v>28.729190703807483</v>
      </c>
      <c r="CNU16" s="121">
        <v>0</v>
      </c>
      <c r="CNV16" s="253">
        <f t="shared" si="868"/>
        <v>4320</v>
      </c>
      <c r="CNW16" s="254">
        <f t="shared" si="869"/>
        <v>33.914272256241169</v>
      </c>
      <c r="CNX16" s="121">
        <v>2569</v>
      </c>
      <c r="CNY16" s="252">
        <f t="shared" si="870"/>
        <v>38.596754807692307</v>
      </c>
      <c r="CNZ16" s="121">
        <v>1742</v>
      </c>
      <c r="COA16" s="252">
        <f t="shared" si="871"/>
        <v>28.764861294583881</v>
      </c>
      <c r="COB16" s="121">
        <v>0</v>
      </c>
      <c r="COC16" s="253">
        <f t="shared" si="872"/>
        <v>4311</v>
      </c>
      <c r="COD16" s="254">
        <f t="shared" si="873"/>
        <v>33.912838263058525</v>
      </c>
      <c r="COE16" s="121">
        <v>2566</v>
      </c>
      <c r="COF16" s="252">
        <f t="shared" si="874"/>
        <v>38.580664561720042</v>
      </c>
      <c r="COG16" s="121">
        <v>1739</v>
      </c>
      <c r="COH16" s="252">
        <f t="shared" si="875"/>
        <v>28.753306878306876</v>
      </c>
      <c r="COI16" s="121">
        <v>0</v>
      </c>
      <c r="COJ16" s="253">
        <f t="shared" si="876"/>
        <v>4305</v>
      </c>
      <c r="COK16" s="254">
        <f t="shared" si="877"/>
        <v>33.90030711079612</v>
      </c>
      <c r="COL16" s="121">
        <v>2562</v>
      </c>
      <c r="COM16" s="252">
        <f t="shared" si="878"/>
        <v>38.584337349397593</v>
      </c>
      <c r="CON16" s="121">
        <v>1737</v>
      </c>
      <c r="COO16" s="252">
        <f t="shared" si="879"/>
        <v>28.744001323845769</v>
      </c>
      <c r="COP16" s="121">
        <v>0</v>
      </c>
      <c r="COQ16" s="253">
        <f t="shared" si="880"/>
        <v>4299</v>
      </c>
      <c r="COR16" s="254">
        <f t="shared" si="881"/>
        <v>33.895765985965468</v>
      </c>
      <c r="COS16" s="121">
        <v>2559</v>
      </c>
      <c r="COT16" s="252">
        <f t="shared" si="882"/>
        <v>38.608931804465904</v>
      </c>
      <c r="COU16" s="121">
        <v>1735</v>
      </c>
      <c r="COV16" s="252">
        <f t="shared" si="883"/>
        <v>28.772802653399669</v>
      </c>
      <c r="COW16" s="121">
        <v>0</v>
      </c>
      <c r="COX16" s="253">
        <f t="shared" si="884"/>
        <v>4294</v>
      </c>
      <c r="COY16" s="254">
        <f t="shared" si="885"/>
        <v>33.923210617791121</v>
      </c>
      <c r="COZ16" s="121">
        <v>2554</v>
      </c>
      <c r="CPA16" s="252">
        <f t="shared" si="886"/>
        <v>38.591719552734965</v>
      </c>
      <c r="CPB16" s="121">
        <v>1731</v>
      </c>
      <c r="CPC16" s="252">
        <f t="shared" si="887"/>
        <v>28.735059760956176</v>
      </c>
      <c r="CPD16" s="121">
        <v>0</v>
      </c>
      <c r="CPE16" s="253">
        <f t="shared" si="888"/>
        <v>4285</v>
      </c>
      <c r="CPF16" s="254">
        <f t="shared" si="889"/>
        <v>33.894953330169272</v>
      </c>
      <c r="CPG16" s="121">
        <v>2552</v>
      </c>
      <c r="CPH16" s="252">
        <f t="shared" si="890"/>
        <v>38.625700015135465</v>
      </c>
      <c r="CPI16" s="121">
        <v>1724</v>
      </c>
      <c r="CPJ16" s="252">
        <f t="shared" si="891"/>
        <v>28.675981370592151</v>
      </c>
      <c r="CPK16" s="121">
        <v>0</v>
      </c>
      <c r="CPL16" s="253">
        <f t="shared" si="892"/>
        <v>4276</v>
      </c>
      <c r="CPM16" s="254">
        <f t="shared" si="893"/>
        <v>33.885410888342975</v>
      </c>
      <c r="CPN16" s="121">
        <v>2547</v>
      </c>
      <c r="CPO16" s="252">
        <f t="shared" si="894"/>
        <v>38.608458390177354</v>
      </c>
      <c r="CPP16" s="121">
        <v>1721</v>
      </c>
      <c r="CPQ16" s="252">
        <f t="shared" si="895"/>
        <v>28.688114685780963</v>
      </c>
      <c r="CPR16" s="121">
        <v>0</v>
      </c>
      <c r="CPS16" s="253">
        <f t="shared" si="896"/>
        <v>4268</v>
      </c>
      <c r="CPT16" s="254">
        <f t="shared" si="897"/>
        <v>33.883772626230552</v>
      </c>
      <c r="CPU16" s="121">
        <v>2542</v>
      </c>
      <c r="CPV16" s="252">
        <f t="shared" si="898"/>
        <v>38.602885345482157</v>
      </c>
      <c r="CPW16" s="121">
        <v>1717</v>
      </c>
      <c r="CPX16" s="252">
        <f t="shared" si="899"/>
        <v>28.659656150893003</v>
      </c>
      <c r="CPY16" s="121">
        <v>0</v>
      </c>
      <c r="CPZ16" s="253">
        <f t="shared" si="900"/>
        <v>4259</v>
      </c>
      <c r="CQA16" s="254">
        <f t="shared" si="901"/>
        <v>33.8660941475827</v>
      </c>
      <c r="CQB16" s="121">
        <v>2539</v>
      </c>
      <c r="CQC16" s="252">
        <f t="shared" si="902"/>
        <v>38.639476487597015</v>
      </c>
      <c r="CQD16" s="121">
        <v>1715</v>
      </c>
      <c r="CQE16" s="252">
        <f t="shared" si="903"/>
        <v>28.688524590163933</v>
      </c>
      <c r="CQF16" s="121">
        <v>0</v>
      </c>
      <c r="CQG16" s="253">
        <f t="shared" si="904"/>
        <v>4254</v>
      </c>
      <c r="CQH16" s="254">
        <f t="shared" si="905"/>
        <v>33.89911546736792</v>
      </c>
      <c r="CQI16" s="121">
        <v>2531</v>
      </c>
      <c r="CQJ16" s="252">
        <f t="shared" si="906"/>
        <v>38.605857230018302</v>
      </c>
      <c r="CQK16" s="121">
        <v>1711</v>
      </c>
      <c r="CQL16" s="252">
        <f t="shared" si="907"/>
        <v>28.664767967833811</v>
      </c>
      <c r="CQM16" s="121">
        <v>0</v>
      </c>
      <c r="CQN16" s="253">
        <f t="shared" si="908"/>
        <v>4242</v>
      </c>
      <c r="CQO16" s="254">
        <f t="shared" si="909"/>
        <v>33.868263473053894</v>
      </c>
      <c r="CQP16" s="121">
        <v>2522</v>
      </c>
      <c r="CQQ16" s="252">
        <f t="shared" si="910"/>
        <v>38.59810223446587</v>
      </c>
      <c r="CQR16" s="121">
        <v>1708</v>
      </c>
      <c r="CQS16" s="252">
        <f t="shared" si="911"/>
        <v>28.65771812080537</v>
      </c>
      <c r="CQT16" s="121">
        <v>0</v>
      </c>
      <c r="CQU16" s="253">
        <f t="shared" si="912"/>
        <v>4230</v>
      </c>
      <c r="CQV16" s="254">
        <f t="shared" si="913"/>
        <v>33.856251000480228</v>
      </c>
      <c r="CQW16" s="121">
        <v>2519</v>
      </c>
      <c r="CQX16" s="252">
        <f t="shared" si="914"/>
        <v>38.623121741796993</v>
      </c>
      <c r="CQY16" s="121">
        <v>1699</v>
      </c>
      <c r="CQZ16" s="252">
        <f t="shared" si="915"/>
        <v>28.597879144925098</v>
      </c>
      <c r="CRA16" s="121">
        <v>0</v>
      </c>
      <c r="CRB16" s="253">
        <f t="shared" si="916"/>
        <v>4218</v>
      </c>
      <c r="CRC16" s="254">
        <f t="shared" si="917"/>
        <v>33.844178769156699</v>
      </c>
      <c r="CRD16" s="121">
        <v>2517</v>
      </c>
      <c r="CRE16" s="252">
        <f t="shared" si="918"/>
        <v>38.6517199017199</v>
      </c>
      <c r="CRF16" s="121">
        <v>1699</v>
      </c>
      <c r="CRG16" s="252">
        <f t="shared" si="919"/>
        <v>28.636440249452217</v>
      </c>
      <c r="CRH16" s="121">
        <v>0</v>
      </c>
      <c r="CRI16" s="253">
        <f t="shared" si="920"/>
        <v>4216</v>
      </c>
      <c r="CRJ16" s="254">
        <f t="shared" si="921"/>
        <v>33.877059059863399</v>
      </c>
      <c r="CRK16" s="121">
        <v>2512</v>
      </c>
      <c r="CRL16" s="252">
        <f t="shared" si="922"/>
        <v>38.681860178626422</v>
      </c>
      <c r="CRM16" s="121">
        <v>1696</v>
      </c>
      <c r="CRN16" s="252">
        <f t="shared" si="923"/>
        <v>28.629304523970291</v>
      </c>
      <c r="CRO16" s="121">
        <v>0</v>
      </c>
      <c r="CRP16" s="253">
        <f t="shared" si="924"/>
        <v>4208</v>
      </c>
      <c r="CRQ16" s="254">
        <f t="shared" si="925"/>
        <v>33.886294089225316</v>
      </c>
      <c r="CRR16" s="121">
        <v>2507</v>
      </c>
      <c r="CRS16" s="252">
        <f t="shared" si="926"/>
        <v>38.730109686389618</v>
      </c>
      <c r="CRT16" s="121">
        <v>1691</v>
      </c>
      <c r="CRU16" s="252">
        <f t="shared" si="927"/>
        <v>28.59316875211363</v>
      </c>
      <c r="CRV16" s="121">
        <v>0</v>
      </c>
      <c r="CRW16" s="253">
        <f t="shared" si="928"/>
        <v>4198</v>
      </c>
      <c r="CRX16" s="254">
        <f t="shared" si="929"/>
        <v>33.890368935173967</v>
      </c>
      <c r="CRY16" s="121">
        <v>2500</v>
      </c>
      <c r="CRZ16" s="252">
        <f t="shared" si="930"/>
        <v>38.723667905824037</v>
      </c>
      <c r="CSA16" s="121">
        <v>1690</v>
      </c>
      <c r="CSB16" s="252">
        <f t="shared" si="931"/>
        <v>28.610123582190621</v>
      </c>
      <c r="CSC16" s="121">
        <v>0</v>
      </c>
      <c r="CSD16" s="253">
        <f t="shared" si="932"/>
        <v>4190</v>
      </c>
      <c r="CSE16" s="254">
        <f t="shared" si="933"/>
        <v>33.891450295235785</v>
      </c>
      <c r="CSF16" s="121">
        <v>2493</v>
      </c>
      <c r="CSG16" s="252">
        <f t="shared" si="934"/>
        <v>38.735239279055314</v>
      </c>
      <c r="CSH16" s="121">
        <v>1686</v>
      </c>
      <c r="CSI16" s="252">
        <f t="shared" si="935"/>
        <v>28.585961342828075</v>
      </c>
      <c r="CSJ16" s="121">
        <v>0</v>
      </c>
      <c r="CSK16" s="253">
        <f t="shared" si="936"/>
        <v>4179</v>
      </c>
      <c r="CSL16" s="254">
        <f t="shared" si="937"/>
        <v>33.881952326901249</v>
      </c>
      <c r="CSM16" s="121">
        <v>2490</v>
      </c>
      <c r="CSN16" s="252">
        <f t="shared" si="938"/>
        <v>38.74883286647993</v>
      </c>
      <c r="CSO16" s="121">
        <v>1685</v>
      </c>
      <c r="CSP16" s="252">
        <f t="shared" si="939"/>
        <v>28.612667685515369</v>
      </c>
      <c r="CSQ16" s="121">
        <v>0</v>
      </c>
      <c r="CSR16" s="253">
        <f t="shared" si="940"/>
        <v>4175</v>
      </c>
      <c r="CSS16" s="254">
        <f t="shared" si="941"/>
        <v>33.901745838408445</v>
      </c>
      <c r="CST16" s="121">
        <v>2486</v>
      </c>
      <c r="CSU16" s="252">
        <f t="shared" si="942"/>
        <v>38.777101856184679</v>
      </c>
      <c r="CSV16" s="121">
        <v>1681</v>
      </c>
      <c r="CSW16" s="252">
        <f t="shared" si="943"/>
        <v>28.60789652825051</v>
      </c>
      <c r="CSX16" s="121">
        <v>0</v>
      </c>
      <c r="CSY16" s="253">
        <f t="shared" si="944"/>
        <v>4167</v>
      </c>
      <c r="CSZ16" s="254">
        <f t="shared" si="945"/>
        <v>33.913892732155936</v>
      </c>
      <c r="CTA16" s="121">
        <v>2482</v>
      </c>
      <c r="CTB16" s="252">
        <f t="shared" si="946"/>
        <v>38.787310517268324</v>
      </c>
      <c r="CTC16" s="121">
        <v>1678</v>
      </c>
      <c r="CTD16" s="252">
        <f t="shared" si="947"/>
        <v>28.586030664395228</v>
      </c>
      <c r="CTE16" s="121">
        <v>0</v>
      </c>
      <c r="CTF16" s="253">
        <f t="shared" si="948"/>
        <v>4160</v>
      </c>
      <c r="CTG16" s="254">
        <f t="shared" si="949"/>
        <v>33.906593854429865</v>
      </c>
      <c r="CTH16" s="121">
        <v>2472</v>
      </c>
      <c r="CTI16" s="252">
        <f t="shared" si="950"/>
        <v>38.758231420507997</v>
      </c>
      <c r="CTJ16" s="121">
        <v>1676</v>
      </c>
      <c r="CTK16" s="252">
        <f t="shared" si="951"/>
        <v>28.615332081270275</v>
      </c>
      <c r="CTL16" s="121">
        <v>0</v>
      </c>
      <c r="CTM16" s="253">
        <f t="shared" si="952"/>
        <v>4148</v>
      </c>
      <c r="CTN16" s="254">
        <f t="shared" si="953"/>
        <v>33.902738046587658</v>
      </c>
      <c r="CTO16" s="121">
        <v>2469</v>
      </c>
      <c r="CTP16" s="252">
        <f t="shared" si="954"/>
        <v>38.796354494028911</v>
      </c>
      <c r="CTQ16" s="121">
        <v>1673</v>
      </c>
      <c r="CTR16" s="252">
        <f t="shared" si="955"/>
        <v>28.617858364693809</v>
      </c>
      <c r="CTS16" s="121">
        <v>0</v>
      </c>
      <c r="CTT16" s="253">
        <f t="shared" si="956"/>
        <v>4142</v>
      </c>
      <c r="CTU16" s="254">
        <f t="shared" si="957"/>
        <v>33.923013923013926</v>
      </c>
      <c r="CTV16" s="121">
        <v>2455</v>
      </c>
      <c r="CTW16" s="252">
        <f t="shared" si="958"/>
        <v>38.765198168324652</v>
      </c>
      <c r="CTX16" s="121">
        <v>1667</v>
      </c>
      <c r="CTY16" s="252">
        <f t="shared" si="959"/>
        <v>28.588578288458237</v>
      </c>
      <c r="CTZ16" s="121">
        <v>0</v>
      </c>
      <c r="CUA16" s="253">
        <f t="shared" si="960"/>
        <v>4122</v>
      </c>
      <c r="CUB16" s="254">
        <f t="shared" si="961"/>
        <v>33.886879316014465</v>
      </c>
      <c r="CUC16" s="121">
        <v>2445</v>
      </c>
      <c r="CUD16" s="252">
        <f t="shared" si="962"/>
        <v>38.735741444866925</v>
      </c>
      <c r="CUE16" s="121">
        <v>1665</v>
      </c>
      <c r="CUF16" s="252">
        <f t="shared" si="963"/>
        <v>28.598419787014773</v>
      </c>
      <c r="CUG16" s="121">
        <v>0</v>
      </c>
      <c r="CUH16" s="253">
        <f t="shared" si="964"/>
        <v>4110</v>
      </c>
      <c r="CUI16" s="254">
        <f t="shared" si="965"/>
        <v>33.871765287621557</v>
      </c>
      <c r="CUJ16" s="121">
        <v>2442</v>
      </c>
      <c r="CUK16" s="252">
        <f t="shared" si="966"/>
        <v>38.786531130876746</v>
      </c>
      <c r="CUL16" s="121">
        <v>1661</v>
      </c>
      <c r="CUM16" s="252">
        <f t="shared" si="967"/>
        <v>28.588640275387263</v>
      </c>
      <c r="CUN16" s="121">
        <v>0</v>
      </c>
      <c r="CUO16" s="253">
        <f t="shared" si="968"/>
        <v>4103</v>
      </c>
      <c r="CUP16" s="254">
        <f t="shared" si="969"/>
        <v>33.892284817445898</v>
      </c>
      <c r="CUQ16" s="121">
        <v>2434</v>
      </c>
      <c r="CUR16" s="252">
        <f t="shared" si="970"/>
        <v>38.795027095951546</v>
      </c>
      <c r="CUS16" s="121">
        <v>1653</v>
      </c>
      <c r="CUT16" s="252">
        <f t="shared" si="971"/>
        <v>28.534438114966338</v>
      </c>
      <c r="CUU16" s="121">
        <v>0</v>
      </c>
      <c r="CUV16" s="253">
        <f t="shared" si="972"/>
        <v>4087</v>
      </c>
      <c r="CUW16" s="254">
        <f t="shared" si="973"/>
        <v>33.869230131764319</v>
      </c>
      <c r="CUX16" s="121">
        <v>2421</v>
      </c>
      <c r="CUY16" s="252">
        <f t="shared" si="974"/>
        <v>38.754602209060351</v>
      </c>
      <c r="CUZ16" s="121">
        <v>1653</v>
      </c>
      <c r="CVA16" s="252">
        <f t="shared" si="975"/>
        <v>28.568959557552713</v>
      </c>
      <c r="CVB16" s="121">
        <v>0</v>
      </c>
      <c r="CVC16" s="253">
        <f t="shared" si="976"/>
        <v>4074</v>
      </c>
      <c r="CVD16" s="254">
        <f t="shared" si="977"/>
        <v>33.856893542757419</v>
      </c>
      <c r="CVE16" s="121">
        <v>2410</v>
      </c>
      <c r="CVF16" s="252">
        <f t="shared" si="978"/>
        <v>38.689998394605873</v>
      </c>
      <c r="CVG16" s="121">
        <v>1649</v>
      </c>
      <c r="CVH16" s="252">
        <f t="shared" si="979"/>
        <v>28.573904002772483</v>
      </c>
      <c r="CVI16" s="121">
        <v>0</v>
      </c>
      <c r="CVJ16" s="253">
        <f t="shared" si="980"/>
        <v>4059</v>
      </c>
      <c r="CVK16" s="254">
        <f t="shared" si="981"/>
        <v>33.825000000000003</v>
      </c>
      <c r="CVL16" s="121">
        <v>2405</v>
      </c>
      <c r="CVM16" s="252">
        <f t="shared" si="982"/>
        <v>38.759065269943591</v>
      </c>
      <c r="CVN16" s="121">
        <v>1639</v>
      </c>
      <c r="CVO16" s="252">
        <f t="shared" si="983"/>
        <v>28.479582971329283</v>
      </c>
      <c r="CVP16" s="121">
        <v>0</v>
      </c>
      <c r="CVQ16" s="253">
        <f t="shared" si="984"/>
        <v>4044</v>
      </c>
      <c r="CVR16" s="254">
        <f t="shared" si="985"/>
        <v>33.812709030100336</v>
      </c>
      <c r="CVS16" s="121">
        <v>2400</v>
      </c>
      <c r="CVT16" s="252">
        <f t="shared" si="986"/>
        <v>38.784744667097613</v>
      </c>
      <c r="CVU16" s="121">
        <v>1632</v>
      </c>
      <c r="CVV16" s="252">
        <f t="shared" si="987"/>
        <v>28.43700993204391</v>
      </c>
      <c r="CVW16" s="121">
        <v>0</v>
      </c>
      <c r="CVX16" s="253">
        <f t="shared" si="988"/>
        <v>4032</v>
      </c>
      <c r="CVY16" s="254">
        <f t="shared" si="989"/>
        <v>33.805651043850091</v>
      </c>
      <c r="CVZ16" s="121">
        <v>2393</v>
      </c>
      <c r="CWA16" s="252">
        <f t="shared" si="990"/>
        <v>38.797016861219198</v>
      </c>
      <c r="CWB16" s="121">
        <v>1628</v>
      </c>
      <c r="CWC16" s="252">
        <f t="shared" si="991"/>
        <v>28.441649196366175</v>
      </c>
      <c r="CWD16" s="121">
        <v>0</v>
      </c>
      <c r="CWE16" s="253">
        <f t="shared" si="992"/>
        <v>4021</v>
      </c>
      <c r="CWF16" s="254">
        <f t="shared" si="993"/>
        <v>33.812647157753112</v>
      </c>
      <c r="CWG16" s="121">
        <v>2388</v>
      </c>
      <c r="CWH16" s="252">
        <f t="shared" si="994"/>
        <v>38.841899804814574</v>
      </c>
      <c r="CWI16" s="121">
        <v>1624</v>
      </c>
      <c r="CWJ16" s="252">
        <f t="shared" si="995"/>
        <v>28.466257668711659</v>
      </c>
      <c r="CWK16" s="121">
        <v>0</v>
      </c>
      <c r="CWL16" s="253">
        <f t="shared" si="996"/>
        <v>4012</v>
      </c>
      <c r="CWM16" s="254">
        <f t="shared" si="997"/>
        <v>33.847970977811528</v>
      </c>
      <c r="CWN16" s="121">
        <v>2380</v>
      </c>
      <c r="CWO16" s="252">
        <f t="shared" si="998"/>
        <v>38.857142857142854</v>
      </c>
      <c r="CWP16" s="121">
        <v>1620</v>
      </c>
      <c r="CWQ16" s="252">
        <f t="shared" si="999"/>
        <v>28.451001053740782</v>
      </c>
      <c r="CWR16" s="121">
        <v>0</v>
      </c>
      <c r="CWS16" s="253">
        <f t="shared" si="1000"/>
        <v>4000</v>
      </c>
      <c r="CWT16" s="254">
        <f t="shared" si="1001"/>
        <v>33.843810813097555</v>
      </c>
      <c r="CWU16" s="121">
        <v>2374</v>
      </c>
      <c r="CWV16" s="252">
        <f t="shared" si="1002"/>
        <v>38.873423939741279</v>
      </c>
      <c r="CWW16" s="121">
        <v>1614</v>
      </c>
      <c r="CWX16" s="252">
        <f t="shared" si="1003"/>
        <v>28.43551797040169</v>
      </c>
      <c r="CWY16" s="121">
        <v>0</v>
      </c>
      <c r="CWZ16" s="253">
        <f t="shared" si="1004"/>
        <v>3988</v>
      </c>
      <c r="CXA16" s="254">
        <f t="shared" si="1005"/>
        <v>33.845370448951876</v>
      </c>
      <c r="CXB16" s="121">
        <v>2364</v>
      </c>
      <c r="CXC16" s="252">
        <f t="shared" si="1006"/>
        <v>38.856015779092701</v>
      </c>
      <c r="CXD16" s="121">
        <v>1607</v>
      </c>
      <c r="CXE16" s="252">
        <f t="shared" si="1007"/>
        <v>28.377185237506623</v>
      </c>
      <c r="CXF16" s="121">
        <v>0</v>
      </c>
      <c r="CXG16" s="253">
        <f t="shared" si="1008"/>
        <v>3971</v>
      </c>
      <c r="CXH16" s="254">
        <f t="shared" si="1009"/>
        <v>33.804375585255805</v>
      </c>
      <c r="CXI16" s="121">
        <v>2352</v>
      </c>
      <c r="CXJ16" s="252">
        <f t="shared" si="1010"/>
        <v>38.888888888888893</v>
      </c>
      <c r="CXK16" s="121">
        <v>1601</v>
      </c>
      <c r="CXL16" s="252">
        <f t="shared" si="1011"/>
        <v>28.341299345016818</v>
      </c>
      <c r="CXM16" s="121">
        <v>0</v>
      </c>
      <c r="CXN16" s="253">
        <f t="shared" si="1012"/>
        <v>3953</v>
      </c>
      <c r="CXO16" s="254">
        <f t="shared" si="1013"/>
        <v>33.794990168419254</v>
      </c>
      <c r="CXP16" s="121">
        <v>2348</v>
      </c>
      <c r="CXQ16" s="252">
        <f t="shared" si="1014"/>
        <v>38.906379453189729</v>
      </c>
      <c r="CXR16" s="121">
        <v>1597</v>
      </c>
      <c r="CXS16" s="252">
        <f t="shared" si="1015"/>
        <v>28.330672343445094</v>
      </c>
      <c r="CXT16" s="121">
        <v>0</v>
      </c>
      <c r="CXU16" s="253">
        <f t="shared" si="1016"/>
        <v>3945</v>
      </c>
      <c r="CXV16" s="254">
        <f t="shared" si="1017"/>
        <v>33.798834818368746</v>
      </c>
      <c r="CXW16" s="121">
        <v>2340</v>
      </c>
      <c r="CXX16" s="252">
        <f t="shared" si="1018"/>
        <v>38.915682687510397</v>
      </c>
      <c r="CXY16" s="121">
        <v>1590</v>
      </c>
      <c r="CXZ16" s="252">
        <f t="shared" si="1019"/>
        <v>28.2566198684912</v>
      </c>
      <c r="CYA16" s="121">
        <v>0</v>
      </c>
      <c r="CYB16" s="253">
        <f t="shared" si="1020"/>
        <v>3930</v>
      </c>
      <c r="CYC16" s="254">
        <f t="shared" si="1021"/>
        <v>33.762886597938149</v>
      </c>
      <c r="CYD16" s="121">
        <v>2331</v>
      </c>
      <c r="CYE16" s="252">
        <f t="shared" si="1022"/>
        <v>38.934357775179556</v>
      </c>
      <c r="CYF16" s="121">
        <v>1584</v>
      </c>
      <c r="CYG16" s="252">
        <f t="shared" si="1023"/>
        <v>28.255440599357829</v>
      </c>
      <c r="CYH16" s="121">
        <v>0</v>
      </c>
      <c r="CYI16" s="253">
        <f t="shared" si="1024"/>
        <v>3915</v>
      </c>
      <c r="CYJ16" s="254">
        <f t="shared" si="1025"/>
        <v>33.770378676787715</v>
      </c>
      <c r="CYK16" s="121">
        <v>2325</v>
      </c>
      <c r="CYL16" s="252">
        <f t="shared" si="1026"/>
        <v>38.990441053161163</v>
      </c>
      <c r="CYM16" s="121">
        <v>1577</v>
      </c>
      <c r="CYN16" s="252">
        <f t="shared" si="1027"/>
        <v>28.201001430615165</v>
      </c>
      <c r="CYO16" s="121">
        <v>0</v>
      </c>
      <c r="CYP16" s="253">
        <f t="shared" si="1028"/>
        <v>3902</v>
      </c>
      <c r="CYQ16" s="254">
        <f t="shared" si="1029"/>
        <v>33.76893119861532</v>
      </c>
      <c r="CYR16" s="121">
        <v>2316</v>
      </c>
      <c r="CYS16" s="252">
        <f t="shared" si="1030"/>
        <v>38.963660834454913</v>
      </c>
      <c r="CYT16" s="121">
        <v>1572</v>
      </c>
      <c r="CYU16" s="252">
        <f t="shared" si="1031"/>
        <v>28.227688992637816</v>
      </c>
      <c r="CYV16" s="121">
        <v>0</v>
      </c>
      <c r="CYW16" s="253">
        <f t="shared" si="1032"/>
        <v>3888</v>
      </c>
      <c r="CYX16" s="254">
        <f t="shared" si="1033"/>
        <v>33.770520281421</v>
      </c>
      <c r="CYY16" s="326">
        <v>2313</v>
      </c>
      <c r="CYZ16" s="327">
        <f t="shared" si="1034"/>
        <v>39.044564483457123</v>
      </c>
      <c r="CZA16" s="326">
        <v>1569</v>
      </c>
      <c r="CZB16" s="327">
        <f t="shared" si="1035"/>
        <v>28.254997298757427</v>
      </c>
      <c r="CZC16" s="326">
        <v>0</v>
      </c>
      <c r="CZD16" s="328">
        <f t="shared" si="1036"/>
        <v>3882</v>
      </c>
      <c r="CZE16" s="254">
        <f t="shared" si="1037"/>
        <v>33.824170079289011</v>
      </c>
      <c r="CZF16" s="326">
        <v>2299</v>
      </c>
      <c r="CZG16" s="327">
        <f t="shared" si="1038"/>
        <v>38.95949839010337</v>
      </c>
      <c r="CZH16" s="326">
        <v>1562</v>
      </c>
      <c r="CZI16" s="327">
        <f t="shared" si="1039"/>
        <v>28.205128205128204</v>
      </c>
      <c r="CZJ16" s="326">
        <v>0</v>
      </c>
      <c r="CZK16" s="328">
        <f t="shared" si="1040"/>
        <v>3861</v>
      </c>
      <c r="CZL16" s="254">
        <f t="shared" si="1041"/>
        <v>33.752950432730131</v>
      </c>
      <c r="CZM16" s="326">
        <v>2293</v>
      </c>
      <c r="CZN16" s="327">
        <f t="shared" si="1042"/>
        <v>38.956846755011895</v>
      </c>
      <c r="CZO16" s="326">
        <v>1559</v>
      </c>
      <c r="CZP16" s="327">
        <f t="shared" si="1043"/>
        <v>28.242753623188406</v>
      </c>
      <c r="CZQ16" s="326">
        <v>0</v>
      </c>
      <c r="CZR16" s="328">
        <f t="shared" si="1044"/>
        <v>3852</v>
      </c>
      <c r="CZS16" s="254">
        <f t="shared" si="1045"/>
        <v>33.771699105733823</v>
      </c>
      <c r="CZT16" s="326">
        <v>2287</v>
      </c>
      <c r="CZU16" s="327">
        <f t="shared" si="1046"/>
        <v>38.980739730697117</v>
      </c>
      <c r="CZV16" s="326">
        <v>1554</v>
      </c>
      <c r="CZW16" s="327">
        <f t="shared" si="1047"/>
        <v>28.244274809160309</v>
      </c>
      <c r="CZX16" s="326">
        <v>0</v>
      </c>
      <c r="CZY16" s="328">
        <f t="shared" si="1048"/>
        <v>3841</v>
      </c>
      <c r="CZZ16" s="254">
        <f t="shared" si="1049"/>
        <v>33.784853549124819</v>
      </c>
      <c r="DAA16" s="326">
        <v>2281</v>
      </c>
      <c r="DAB16" s="327">
        <f t="shared" si="1050"/>
        <v>39.004787961696309</v>
      </c>
      <c r="DAC16" s="326">
        <v>1550</v>
      </c>
      <c r="DAD16" s="327">
        <f t="shared" si="1051"/>
        <v>28.248587570621471</v>
      </c>
      <c r="DAE16" s="326">
        <v>0</v>
      </c>
      <c r="DAF16" s="328">
        <f t="shared" si="1052"/>
        <v>3831</v>
      </c>
      <c r="DAG16" s="254">
        <f t="shared" si="1053"/>
        <v>33.797970886634317</v>
      </c>
      <c r="DAH16" s="326">
        <v>2274</v>
      </c>
      <c r="DAI16" s="327">
        <f t="shared" si="1054"/>
        <v>38.985084861992114</v>
      </c>
      <c r="DAJ16" s="326">
        <v>1547</v>
      </c>
      <c r="DAK16" s="327">
        <f t="shared" si="1055"/>
        <v>28.26603325415677</v>
      </c>
      <c r="DAL16" s="326">
        <v>0</v>
      </c>
      <c r="DAM16" s="328">
        <f t="shared" si="1056"/>
        <v>3821</v>
      </c>
      <c r="DAN16" s="254">
        <f t="shared" si="1057"/>
        <v>33.796214399433929</v>
      </c>
      <c r="DAO16" s="326">
        <v>2266</v>
      </c>
      <c r="DAP16" s="327">
        <f t="shared" si="1058"/>
        <v>38.981592981248923</v>
      </c>
      <c r="DAQ16" s="326">
        <v>1546</v>
      </c>
      <c r="DAR16" s="327">
        <f t="shared" si="1059"/>
        <v>28.28911253430924</v>
      </c>
      <c r="DAS16" s="326">
        <v>0</v>
      </c>
      <c r="DAT16" s="328">
        <f t="shared" si="1060"/>
        <v>3812</v>
      </c>
      <c r="DAU16" s="254">
        <f t="shared" si="1061"/>
        <v>33.800319205532894</v>
      </c>
      <c r="DAV16" s="326">
        <v>2262</v>
      </c>
      <c r="DAW16" s="327">
        <f t="shared" si="1062"/>
        <v>39.053867403314918</v>
      </c>
      <c r="DAX16" s="326">
        <v>1543</v>
      </c>
      <c r="DAY16" s="327">
        <f t="shared" si="1063"/>
        <v>28.317122407781241</v>
      </c>
      <c r="DAZ16" s="326">
        <v>0</v>
      </c>
      <c r="DBA16" s="328">
        <f t="shared" si="1064"/>
        <v>3805</v>
      </c>
      <c r="DBB16" s="254">
        <f t="shared" si="1065"/>
        <v>33.849301663553064</v>
      </c>
      <c r="DBC16" s="326">
        <v>2255</v>
      </c>
      <c r="DBD16" s="327">
        <f t="shared" si="1066"/>
        <v>39.040858725761773</v>
      </c>
      <c r="DBE16" s="326">
        <v>1539</v>
      </c>
      <c r="DBF16" s="327">
        <f t="shared" si="1067"/>
        <v>28.306051131138492</v>
      </c>
      <c r="DBG16" s="326">
        <v>0</v>
      </c>
      <c r="DBH16" s="328">
        <f t="shared" si="1068"/>
        <v>3794</v>
      </c>
      <c r="DBI16" s="254">
        <f t="shared" si="1069"/>
        <v>33.835726389012756</v>
      </c>
      <c r="DBJ16" s="326">
        <v>2248</v>
      </c>
      <c r="DBK16" s="327">
        <f t="shared" si="1070"/>
        <v>39.014231169732732</v>
      </c>
      <c r="DBL16" s="326">
        <v>1537</v>
      </c>
      <c r="DBM16" s="327">
        <f t="shared" si="1071"/>
        <v>28.310922821882485</v>
      </c>
      <c r="DBN16" s="326">
        <v>0</v>
      </c>
      <c r="DBO16" s="328">
        <f t="shared" si="1072"/>
        <v>3785</v>
      </c>
      <c r="DBP16" s="254">
        <f t="shared" si="1073"/>
        <v>33.821821106246091</v>
      </c>
      <c r="DBQ16" s="326">
        <v>2237</v>
      </c>
      <c r="DBR16" s="327">
        <f t="shared" si="1074"/>
        <v>38.985709306378531</v>
      </c>
      <c r="DBS16" s="326">
        <v>1535</v>
      </c>
      <c r="DBT16" s="327">
        <f t="shared" si="1075"/>
        <v>28.352419652752126</v>
      </c>
      <c r="DBU16" s="326">
        <v>0</v>
      </c>
      <c r="DBV16" s="328">
        <f t="shared" si="1076"/>
        <v>3772</v>
      </c>
      <c r="DBW16" s="254">
        <f t="shared" si="1077"/>
        <v>33.82352941176471</v>
      </c>
      <c r="DBX16" s="326">
        <v>2233</v>
      </c>
      <c r="DBY16" s="327">
        <f t="shared" si="1078"/>
        <v>39.031637825554974</v>
      </c>
      <c r="DBZ16" s="326">
        <v>1529</v>
      </c>
      <c r="DCA16" s="327">
        <f t="shared" si="1079"/>
        <v>28.341056533827619</v>
      </c>
      <c r="DCB16" s="326">
        <v>0</v>
      </c>
      <c r="DCC16" s="328">
        <f t="shared" si="1080"/>
        <v>3762</v>
      </c>
      <c r="DCD16" s="254">
        <f t="shared" si="1081"/>
        <v>33.843109032025907</v>
      </c>
      <c r="DCE16" s="326">
        <v>2225</v>
      </c>
      <c r="DCF16" s="327">
        <f t="shared" si="1082"/>
        <v>39.014553743643695</v>
      </c>
      <c r="DCG16" s="326">
        <v>1525</v>
      </c>
      <c r="DCH16" s="327">
        <f t="shared" si="1083"/>
        <v>28.32992754969348</v>
      </c>
      <c r="DCI16" s="326">
        <v>0</v>
      </c>
      <c r="DCJ16" s="328">
        <f t="shared" si="1084"/>
        <v>3750</v>
      </c>
      <c r="DCK16" s="254">
        <f t="shared" si="1085"/>
        <v>33.826447771964638</v>
      </c>
      <c r="DCL16" s="326">
        <v>2216</v>
      </c>
      <c r="DCM16" s="327">
        <f t="shared" si="1086"/>
        <v>39.062224572536572</v>
      </c>
      <c r="DCN16" s="326">
        <v>1520</v>
      </c>
      <c r="DCO16" s="327">
        <f t="shared" si="1087"/>
        <v>28.305400372439475</v>
      </c>
      <c r="DCP16" s="326">
        <v>0</v>
      </c>
      <c r="DCQ16" s="328">
        <f t="shared" si="1088"/>
        <v>3736</v>
      </c>
      <c r="DCR16" s="254">
        <f t="shared" si="1089"/>
        <v>33.831386398623565</v>
      </c>
      <c r="DCS16" s="326">
        <v>2214</v>
      </c>
      <c r="DCT16" s="327">
        <f t="shared" si="1090"/>
        <v>39.130434782608695</v>
      </c>
      <c r="DCU16" s="326">
        <v>1514</v>
      </c>
      <c r="DCV16" s="327">
        <f t="shared" si="1091"/>
        <v>28.272642390289448</v>
      </c>
      <c r="DCW16" s="326">
        <v>0</v>
      </c>
      <c r="DCX16" s="328">
        <f t="shared" si="1092"/>
        <v>3728</v>
      </c>
      <c r="DCY16" s="254">
        <f t="shared" si="1093"/>
        <v>33.850903477708158</v>
      </c>
      <c r="DCZ16" s="326">
        <v>2208</v>
      </c>
      <c r="DDA16" s="327">
        <f t="shared" si="1094"/>
        <v>39.1558787018975</v>
      </c>
      <c r="DDB16" s="326">
        <v>1508</v>
      </c>
      <c r="DDC16" s="327">
        <f t="shared" si="1095"/>
        <v>28.271466066741656</v>
      </c>
      <c r="DDD16" s="326">
        <v>0</v>
      </c>
      <c r="DDE16" s="328">
        <f t="shared" si="1096"/>
        <v>3716</v>
      </c>
      <c r="DDF16" s="254">
        <f t="shared" si="1097"/>
        <v>33.864941219356602</v>
      </c>
      <c r="DDG16" s="326">
        <v>2202</v>
      </c>
      <c r="DDH16" s="327">
        <f t="shared" si="1098"/>
        <v>39.188467698878803</v>
      </c>
      <c r="DDI16" s="326">
        <v>1507</v>
      </c>
      <c r="DDJ16" s="327">
        <f t="shared" si="1099"/>
        <v>28.321744033076492</v>
      </c>
      <c r="DDK16" s="326">
        <v>0</v>
      </c>
      <c r="DDL16" s="328">
        <f t="shared" si="1100"/>
        <v>3709</v>
      </c>
      <c r="DDM16" s="254">
        <f t="shared" si="1101"/>
        <v>33.903107861060327</v>
      </c>
      <c r="DDN16" s="326">
        <v>2197</v>
      </c>
      <c r="DDO16" s="327">
        <f t="shared" si="1102"/>
        <v>39.239149848187175</v>
      </c>
      <c r="DDP16" s="326">
        <v>1504</v>
      </c>
      <c r="DDQ16" s="327">
        <f t="shared" si="1103"/>
        <v>28.345269506219374</v>
      </c>
      <c r="DDR16" s="326">
        <v>0</v>
      </c>
      <c r="DDS16" s="328">
        <f t="shared" si="1104"/>
        <v>3701</v>
      </c>
      <c r="DDT16" s="254">
        <f t="shared" si="1105"/>
        <v>33.938560293443373</v>
      </c>
      <c r="DDU16" s="326">
        <v>2191</v>
      </c>
      <c r="DDV16" s="327">
        <f t="shared" si="1106"/>
        <v>39.265232974910397</v>
      </c>
      <c r="DDW16" s="326">
        <v>1499</v>
      </c>
      <c r="DDX16" s="327">
        <f t="shared" si="1107"/>
        <v>28.309726156751651</v>
      </c>
      <c r="DDY16" s="326">
        <v>0</v>
      </c>
      <c r="DDZ16" s="328">
        <f t="shared" si="1108"/>
        <v>3690</v>
      </c>
      <c r="DEA16" s="254">
        <f t="shared" si="1109"/>
        <v>33.931034482758619</v>
      </c>
      <c r="DEB16" s="326">
        <v>2184</v>
      </c>
      <c r="DEC16" s="327">
        <f t="shared" si="1110"/>
        <v>39.252336448598129</v>
      </c>
      <c r="DED16" s="326">
        <v>1493</v>
      </c>
      <c r="DEE16" s="327">
        <f t="shared" si="1111"/>
        <v>28.287230011367942</v>
      </c>
      <c r="DEF16" s="326">
        <v>0</v>
      </c>
      <c r="DEG16" s="328">
        <f t="shared" si="1112"/>
        <v>3677</v>
      </c>
      <c r="DEH16" s="254">
        <f t="shared" si="1113"/>
        <v>33.914406935989675</v>
      </c>
      <c r="DEI16" s="326">
        <v>2179</v>
      </c>
      <c r="DEJ16" s="327">
        <f t="shared" si="1114"/>
        <v>39.296663660955815</v>
      </c>
      <c r="DEK16" s="326">
        <v>1487</v>
      </c>
      <c r="DEL16" s="327">
        <f t="shared" si="1115"/>
        <v>28.243114909781575</v>
      </c>
      <c r="DEM16" s="326">
        <v>0</v>
      </c>
      <c r="DEN16" s="328">
        <f t="shared" si="1116"/>
        <v>3666</v>
      </c>
      <c r="DEO16" s="254">
        <f t="shared" si="1117"/>
        <v>33.913043478260867</v>
      </c>
      <c r="DEP16" s="326">
        <v>2173</v>
      </c>
      <c r="DEQ16" s="327">
        <f t="shared" si="1118"/>
        <v>39.33031674208145</v>
      </c>
      <c r="DER16" s="326">
        <v>1481</v>
      </c>
      <c r="DES16" s="327">
        <f t="shared" si="1119"/>
        <v>28.209523809523812</v>
      </c>
      <c r="DET16" s="326">
        <v>0</v>
      </c>
      <c r="DEU16" s="328">
        <f t="shared" si="1120"/>
        <v>3654</v>
      </c>
      <c r="DEV16" s="254">
        <f t="shared" si="1121"/>
        <v>33.911832946635727</v>
      </c>
      <c r="DEW16" s="326">
        <v>2164</v>
      </c>
      <c r="DEX16" s="327">
        <f t="shared" si="1122"/>
        <v>39.288307915758899</v>
      </c>
      <c r="DEY16" s="326">
        <v>1479</v>
      </c>
      <c r="DEZ16" s="327">
        <f t="shared" si="1123"/>
        <v>28.24135955699828</v>
      </c>
      <c r="DFA16" s="326">
        <v>0</v>
      </c>
      <c r="DFB16" s="328">
        <f t="shared" si="1124"/>
        <v>3643</v>
      </c>
      <c r="DFC16" s="254">
        <f t="shared" si="1125"/>
        <v>33.904141461144718</v>
      </c>
      <c r="DFD16" s="326">
        <v>2155</v>
      </c>
      <c r="DFE16" s="327">
        <f t="shared" si="1126"/>
        <v>39.253187613843352</v>
      </c>
      <c r="DFF16" s="326">
        <v>1474</v>
      </c>
      <c r="DFG16" s="327">
        <f t="shared" si="1127"/>
        <v>28.221328738273023</v>
      </c>
      <c r="DFH16" s="326">
        <v>0</v>
      </c>
      <c r="DFI16" s="328">
        <f t="shared" si="1128"/>
        <v>3629</v>
      </c>
      <c r="DFJ16" s="254">
        <f t="shared" si="1129"/>
        <v>33.874731634462805</v>
      </c>
      <c r="DFK16" s="326">
        <v>2147</v>
      </c>
      <c r="DFL16" s="327">
        <f t="shared" si="1130"/>
        <v>39.236111111111107</v>
      </c>
      <c r="DFM16" s="326">
        <v>1470</v>
      </c>
      <c r="DFN16" s="327">
        <f t="shared" si="1131"/>
        <v>28.177113283496265</v>
      </c>
      <c r="DFO16" s="326">
        <v>0</v>
      </c>
      <c r="DFP16" s="328">
        <f t="shared" si="1132"/>
        <v>3617</v>
      </c>
      <c r="DFQ16" s="254">
        <f t="shared" si="1133"/>
        <v>33.838525587052111</v>
      </c>
      <c r="DFR16" s="326">
        <v>2139</v>
      </c>
      <c r="DFS16" s="327">
        <f t="shared" si="1134"/>
        <v>39.168650430324114</v>
      </c>
      <c r="DFT16" s="326">
        <v>1465</v>
      </c>
      <c r="DFU16" s="327">
        <f t="shared" si="1135"/>
        <v>28.146013448607111</v>
      </c>
      <c r="DFV16" s="326">
        <v>0</v>
      </c>
      <c r="DFW16" s="328">
        <f t="shared" si="1136"/>
        <v>3604</v>
      </c>
      <c r="DFX16" s="254">
        <f t="shared" si="1137"/>
        <v>33.78961185074067</v>
      </c>
      <c r="DFY16" s="326">
        <v>2130</v>
      </c>
      <c r="DFZ16" s="327">
        <f t="shared" si="1138"/>
        <v>39.168812063258549</v>
      </c>
      <c r="DGA16" s="326">
        <v>1461</v>
      </c>
      <c r="DGB16" s="327">
        <f t="shared" si="1139"/>
        <v>28.128609934539856</v>
      </c>
      <c r="DGC16" s="326">
        <v>0</v>
      </c>
      <c r="DGD16" s="328">
        <f t="shared" si="1140"/>
        <v>3591</v>
      </c>
      <c r="DGE16" s="254">
        <f t="shared" si="1141"/>
        <v>33.775395033860043</v>
      </c>
      <c r="DGF16" s="326">
        <v>2126</v>
      </c>
      <c r="DGG16" s="327">
        <f t="shared" si="1142"/>
        <v>39.1889400921659</v>
      </c>
      <c r="DGH16" s="326">
        <v>1456</v>
      </c>
      <c r="DGI16" s="327">
        <f t="shared" si="1143"/>
        <v>28.124396368553217</v>
      </c>
      <c r="DGJ16" s="326">
        <v>0</v>
      </c>
      <c r="DGK16" s="328">
        <f t="shared" si="1144"/>
        <v>3582</v>
      </c>
      <c r="DGL16" s="254">
        <f t="shared" si="1145"/>
        <v>33.78607809847199</v>
      </c>
      <c r="DGM16" s="326">
        <v>2122</v>
      </c>
      <c r="DGN16" s="327">
        <f t="shared" si="1146"/>
        <v>39.201921300572693</v>
      </c>
      <c r="DGO16" s="326">
        <v>1453</v>
      </c>
      <c r="DGP16" s="327">
        <f t="shared" si="1147"/>
        <v>28.13165537270087</v>
      </c>
      <c r="DGQ16" s="326">
        <v>0</v>
      </c>
      <c r="DGR16" s="328">
        <f t="shared" si="1148"/>
        <v>3575</v>
      </c>
      <c r="DGS16" s="254">
        <f t="shared" si="1149"/>
        <v>33.796558895821519</v>
      </c>
      <c r="DGT16" s="326">
        <v>2117</v>
      </c>
      <c r="DGU16" s="327">
        <f t="shared" si="1150"/>
        <v>39.196445102758744</v>
      </c>
      <c r="DGV16" s="326">
        <v>1450</v>
      </c>
      <c r="DGW16" s="327">
        <f t="shared" si="1151"/>
        <v>28.155339805825243</v>
      </c>
      <c r="DGX16" s="326">
        <v>0</v>
      </c>
      <c r="DGY16" s="328">
        <f t="shared" si="1152"/>
        <v>3567</v>
      </c>
      <c r="DGZ16" s="254">
        <f t="shared" si="1153"/>
        <v>33.807222064259314</v>
      </c>
      <c r="DHA16" s="326">
        <v>2111</v>
      </c>
      <c r="DHB16" s="327">
        <f t="shared" si="1154"/>
        <v>39.186931501763503</v>
      </c>
      <c r="DHC16" s="326">
        <v>1444</v>
      </c>
      <c r="DHD16" s="327">
        <f t="shared" si="1155"/>
        <v>28.126217374366963</v>
      </c>
      <c r="DHE16" s="326">
        <v>0</v>
      </c>
      <c r="DHF16" s="328">
        <f t="shared" si="1156"/>
        <v>3555</v>
      </c>
      <c r="DHG16" s="254">
        <f t="shared" si="1157"/>
        <v>33.789563729683493</v>
      </c>
      <c r="DHH16" s="326">
        <v>2109</v>
      </c>
      <c r="DHI16" s="327">
        <f t="shared" si="1158"/>
        <v>39.251814628699051</v>
      </c>
      <c r="DHJ16" s="326">
        <v>1441</v>
      </c>
      <c r="DHK16" s="327">
        <f t="shared" si="1159"/>
        <v>28.117073170731711</v>
      </c>
      <c r="DHL16" s="326">
        <v>0</v>
      </c>
      <c r="DHM16" s="328">
        <f t="shared" si="1160"/>
        <v>3550</v>
      </c>
      <c r="DHN16" s="254">
        <f t="shared" si="1161"/>
        <v>33.815964945703939</v>
      </c>
      <c r="DHO16" s="326">
        <v>2101</v>
      </c>
      <c r="DHP16" s="327">
        <f t="shared" si="1162"/>
        <v>39.212392683837258</v>
      </c>
      <c r="DHQ16" s="326">
        <v>1435</v>
      </c>
      <c r="DHR16" s="327">
        <f t="shared" si="1163"/>
        <v>28.093187157400155</v>
      </c>
      <c r="DHS16" s="326">
        <v>0</v>
      </c>
      <c r="DHT16" s="328">
        <f t="shared" si="1164"/>
        <v>3536</v>
      </c>
      <c r="DHU16" s="254">
        <f t="shared" si="1165"/>
        <v>33.785591438945154</v>
      </c>
      <c r="DHV16" s="326">
        <v>2089</v>
      </c>
      <c r="DHW16" s="327">
        <f t="shared" si="1166"/>
        <v>39.14917541229385</v>
      </c>
      <c r="DHX16" s="326">
        <v>1432</v>
      </c>
      <c r="DHY16" s="327">
        <f t="shared" si="1167"/>
        <v>28.089446841898784</v>
      </c>
      <c r="DHZ16" s="326">
        <v>0</v>
      </c>
      <c r="DIA16" s="328">
        <f t="shared" si="1168"/>
        <v>3521</v>
      </c>
      <c r="DIB16" s="254">
        <f t="shared" si="1169"/>
        <v>33.745447575234813</v>
      </c>
      <c r="DIC16" s="326">
        <v>2086</v>
      </c>
      <c r="DID16" s="327">
        <f t="shared" si="1170"/>
        <v>39.166353736387535</v>
      </c>
      <c r="DIE16" s="326">
        <v>1429</v>
      </c>
      <c r="DIF16" s="327">
        <f t="shared" si="1171"/>
        <v>28.11331890615778</v>
      </c>
      <c r="DIG16" s="326">
        <v>0</v>
      </c>
      <c r="DIH16" s="328">
        <f t="shared" si="1172"/>
        <v>3515</v>
      </c>
      <c r="DII16" s="254">
        <f t="shared" si="1173"/>
        <v>33.768853876453072</v>
      </c>
      <c r="DIJ16" s="326">
        <v>2085</v>
      </c>
      <c r="DIK16" s="327">
        <f t="shared" si="1174"/>
        <v>39.243365330321851</v>
      </c>
      <c r="DIL16" s="326">
        <v>1424</v>
      </c>
      <c r="DIM16" s="327">
        <f t="shared" si="1175"/>
        <v>28.097868981846879</v>
      </c>
      <c r="DIN16" s="326">
        <v>0</v>
      </c>
      <c r="DIO16" s="328">
        <f t="shared" si="1176"/>
        <v>3509</v>
      </c>
      <c r="DIP16" s="254">
        <f t="shared" si="1177"/>
        <v>33.802138522300353</v>
      </c>
      <c r="DIQ16" s="326">
        <v>2080</v>
      </c>
      <c r="DIR16" s="327">
        <f t="shared" si="1178"/>
        <v>39.26750991127053</v>
      </c>
      <c r="DIS16" s="326">
        <v>1421</v>
      </c>
      <c r="DIT16" s="327">
        <f t="shared" si="1179"/>
        <v>28.149762282091917</v>
      </c>
      <c r="DIU16" s="326">
        <v>0</v>
      </c>
      <c r="DIV16" s="328">
        <f t="shared" si="1180"/>
        <v>3501</v>
      </c>
      <c r="DIW16" s="254">
        <f t="shared" si="1181"/>
        <v>33.842435959400675</v>
      </c>
      <c r="DIX16" s="326">
        <v>2073</v>
      </c>
      <c r="DIY16" s="327">
        <f t="shared" si="1182"/>
        <v>39.276241000378931</v>
      </c>
      <c r="DIZ16" s="326">
        <v>1418</v>
      </c>
      <c r="DJA16" s="327">
        <f t="shared" si="1183"/>
        <v>28.185251441065397</v>
      </c>
      <c r="DJB16" s="326">
        <v>0</v>
      </c>
      <c r="DJC16" s="328">
        <f t="shared" si="1184"/>
        <v>3491</v>
      </c>
      <c r="DJD16" s="254">
        <f t="shared" si="1185"/>
        <v>33.863614317586574</v>
      </c>
      <c r="DJE16" s="326">
        <v>2068</v>
      </c>
      <c r="DJF16" s="327">
        <f t="shared" si="1186"/>
        <v>39.315589353612168</v>
      </c>
      <c r="DJG16" s="326">
        <v>1408</v>
      </c>
      <c r="DJH16" s="327">
        <f t="shared" si="1187"/>
        <v>28.08697386794335</v>
      </c>
      <c r="DJI16" s="326">
        <v>0</v>
      </c>
      <c r="DJJ16" s="328">
        <f t="shared" si="1188"/>
        <v>3476</v>
      </c>
      <c r="DJK16" s="254">
        <f t="shared" si="1189"/>
        <v>33.836269833544243</v>
      </c>
      <c r="DJL16" s="326">
        <v>2063</v>
      </c>
      <c r="DJM16" s="327">
        <f t="shared" si="1190"/>
        <v>39.325200152497139</v>
      </c>
      <c r="DJN16" s="326">
        <v>1403</v>
      </c>
      <c r="DJO16" s="327">
        <f t="shared" si="1191"/>
        <v>28.088088088088085</v>
      </c>
      <c r="DJP16" s="326">
        <v>0</v>
      </c>
      <c r="DJQ16" s="328">
        <f t="shared" si="1192"/>
        <v>3466</v>
      </c>
      <c r="DJR16" s="254">
        <f t="shared" si="1193"/>
        <v>33.844351137584219</v>
      </c>
      <c r="DJS16" s="326">
        <v>2054</v>
      </c>
      <c r="DJT16" s="327">
        <f t="shared" si="1194"/>
        <v>39.258409785932727</v>
      </c>
      <c r="DJU16" s="326">
        <v>1398</v>
      </c>
      <c r="DJV16" s="327">
        <f t="shared" si="1195"/>
        <v>28.100502512562812</v>
      </c>
      <c r="DJW16" s="326">
        <v>0</v>
      </c>
      <c r="DJX16" s="328">
        <f t="shared" si="1196"/>
        <v>3452</v>
      </c>
      <c r="DJY16" s="254">
        <f t="shared" si="1197"/>
        <v>33.819927500734792</v>
      </c>
      <c r="DJZ16" s="326">
        <v>2049</v>
      </c>
      <c r="DKA16" s="327">
        <f t="shared" si="1198"/>
        <v>39.237839908081199</v>
      </c>
      <c r="DKB16" s="326">
        <v>1395</v>
      </c>
      <c r="DKC16" s="327">
        <f t="shared" si="1199"/>
        <v>28.113663845223702</v>
      </c>
      <c r="DKD16" s="326">
        <v>0</v>
      </c>
      <c r="DKE16" s="328">
        <f t="shared" si="1200"/>
        <v>3444</v>
      </c>
      <c r="DKF16" s="254">
        <f t="shared" si="1201"/>
        <v>33.817753338570306</v>
      </c>
      <c r="DKG16" s="326">
        <v>2039</v>
      </c>
      <c r="DKH16" s="327">
        <f t="shared" si="1202"/>
        <v>39.188929463770897</v>
      </c>
      <c r="DKI16" s="326">
        <v>1392</v>
      </c>
      <c r="DKJ16" s="327">
        <f t="shared" si="1203"/>
        <v>28.115532215713994</v>
      </c>
      <c r="DKK16" s="326">
        <v>0</v>
      </c>
      <c r="DKL16" s="328">
        <f t="shared" si="1204"/>
        <v>3431</v>
      </c>
      <c r="DKM16" s="254">
        <f t="shared" si="1205"/>
        <v>33.789639550915894</v>
      </c>
      <c r="DKN16" s="326">
        <v>2032</v>
      </c>
      <c r="DKO16" s="327">
        <f t="shared" si="1206"/>
        <v>39.250531195673169</v>
      </c>
      <c r="DKP16" s="326">
        <v>1388</v>
      </c>
      <c r="DKQ16" s="327">
        <f t="shared" si="1207"/>
        <v>28.102854828912736</v>
      </c>
      <c r="DKR16" s="326">
        <v>0</v>
      </c>
      <c r="DKS16" s="328">
        <f t="shared" si="1208"/>
        <v>3420</v>
      </c>
      <c r="DKT16" s="254">
        <f t="shared" si="1209"/>
        <v>33.807829181494661</v>
      </c>
      <c r="DKU16" s="326">
        <v>2028</v>
      </c>
      <c r="DKV16" s="327">
        <f t="shared" si="1210"/>
        <v>39.279488669378267</v>
      </c>
      <c r="DKW16" s="326">
        <v>1383</v>
      </c>
      <c r="DKX16" s="327">
        <f t="shared" si="1211"/>
        <v>28.081218274111674</v>
      </c>
      <c r="DKY16" s="326">
        <v>0</v>
      </c>
      <c r="DKZ16" s="328">
        <f t="shared" si="1212"/>
        <v>3411</v>
      </c>
      <c r="DLA16" s="254">
        <f t="shared" si="1213"/>
        <v>33.812450436161775</v>
      </c>
      <c r="DLB16" s="326">
        <v>2024</v>
      </c>
      <c r="DLC16" s="327">
        <f t="shared" si="1214"/>
        <v>39.300970873786405</v>
      </c>
      <c r="DLD16" s="326">
        <v>1379</v>
      </c>
      <c r="DLE16" s="327">
        <f t="shared" si="1215"/>
        <v>28.119902120717782</v>
      </c>
      <c r="DLF16" s="326">
        <v>0</v>
      </c>
      <c r="DLG16" s="328">
        <f t="shared" si="1216"/>
        <v>3403</v>
      </c>
      <c r="DLH16" s="254">
        <f t="shared" si="1217"/>
        <v>33.847224985080565</v>
      </c>
      <c r="DLI16" s="326">
        <v>2013</v>
      </c>
      <c r="DLJ16" s="327">
        <f t="shared" si="1218"/>
        <v>39.224473889321906</v>
      </c>
      <c r="DLK16" s="326">
        <v>1376</v>
      </c>
      <c r="DLL16" s="327">
        <f t="shared" si="1219"/>
        <v>28.133306072377838</v>
      </c>
      <c r="DLM16" s="326">
        <v>0</v>
      </c>
      <c r="DLN16" s="328">
        <f t="shared" si="1220"/>
        <v>3389</v>
      </c>
      <c r="DLO16" s="254">
        <f t="shared" si="1221"/>
        <v>33.812231866706576</v>
      </c>
      <c r="DLP16" s="326">
        <v>2004</v>
      </c>
      <c r="DLQ16" s="327">
        <f t="shared" si="1222"/>
        <v>39.209548033652908</v>
      </c>
      <c r="DLR16" s="326">
        <v>1375</v>
      </c>
      <c r="DLS16" s="327">
        <f t="shared" si="1223"/>
        <v>28.193561615747388</v>
      </c>
      <c r="DLT16" s="326">
        <v>0</v>
      </c>
      <c r="DLU16" s="328">
        <f t="shared" si="1224"/>
        <v>3379</v>
      </c>
      <c r="DLV16" s="254">
        <f t="shared" si="1225"/>
        <v>33.830596716059269</v>
      </c>
      <c r="DLW16" s="326">
        <v>1991</v>
      </c>
      <c r="DLX16" s="327">
        <f t="shared" si="1226"/>
        <v>39.177489177489178</v>
      </c>
      <c r="DLY16" s="326">
        <v>1374</v>
      </c>
      <c r="DLZ16" s="327">
        <f t="shared" si="1227"/>
        <v>28.201970443349754</v>
      </c>
      <c r="DMA16" s="326">
        <v>0</v>
      </c>
      <c r="DMB16" s="328">
        <f t="shared" si="1228"/>
        <v>3365</v>
      </c>
      <c r="DMC16" s="254">
        <f t="shared" si="1229"/>
        <v>33.805505324492671</v>
      </c>
      <c r="DMD16" s="326">
        <v>1986</v>
      </c>
      <c r="DME16" s="327">
        <f t="shared" si="1230"/>
        <v>39.187056037884766</v>
      </c>
      <c r="DMF16" s="326">
        <v>1366</v>
      </c>
      <c r="DMG16" s="327">
        <f t="shared" si="1231"/>
        <v>28.170756857083934</v>
      </c>
      <c r="DMH16" s="326">
        <v>0</v>
      </c>
      <c r="DMI16" s="328">
        <f t="shared" si="1232"/>
        <v>3352</v>
      </c>
      <c r="DMJ16" s="254">
        <f t="shared" si="1233"/>
        <v>33.800544519511952</v>
      </c>
      <c r="DMK16" s="326">
        <v>1980</v>
      </c>
      <c r="DML16" s="327">
        <f t="shared" si="1234"/>
        <v>39.223454833597465</v>
      </c>
      <c r="DMM16" s="326">
        <v>1357</v>
      </c>
      <c r="DMN16" s="327">
        <f t="shared" si="1235"/>
        <v>28.118524658101947</v>
      </c>
      <c r="DMO16" s="326">
        <v>0</v>
      </c>
      <c r="DMP16" s="328">
        <f t="shared" si="1236"/>
        <v>3337</v>
      </c>
      <c r="DMQ16" s="254">
        <f t="shared" si="1237"/>
        <v>33.795827425562081</v>
      </c>
      <c r="DMR16" s="326">
        <v>1970</v>
      </c>
      <c r="DMS16" s="327">
        <f t="shared" si="1238"/>
        <v>39.211783439490446</v>
      </c>
      <c r="DMT16" s="326">
        <v>1352</v>
      </c>
      <c r="DMU16" s="327">
        <f t="shared" si="1239"/>
        <v>28.108108108108109</v>
      </c>
      <c r="DMV16" s="326">
        <v>0</v>
      </c>
      <c r="DMW16" s="328">
        <f t="shared" si="1240"/>
        <v>3322</v>
      </c>
      <c r="DMX16" s="254">
        <f t="shared" si="1241"/>
        <v>33.780760626398212</v>
      </c>
      <c r="DMY16" s="326">
        <v>1960</v>
      </c>
      <c r="DMZ16" s="327">
        <f t="shared" si="1242"/>
        <v>39.153016380343587</v>
      </c>
      <c r="DNA16" s="326">
        <v>1346</v>
      </c>
      <c r="DNB16" s="327">
        <f t="shared" si="1243"/>
        <v>28.094343560843249</v>
      </c>
      <c r="DNC16" s="326">
        <v>0</v>
      </c>
      <c r="DND16" s="328">
        <f t="shared" si="1244"/>
        <v>3306</v>
      </c>
      <c r="DNE16" s="254">
        <f t="shared" si="1245"/>
        <v>33.745023986934775</v>
      </c>
      <c r="DNF16" s="326">
        <v>1950</v>
      </c>
      <c r="DNG16" s="327">
        <f t="shared" si="1246"/>
        <v>39.14876530817105</v>
      </c>
      <c r="DNH16" s="326">
        <v>1345</v>
      </c>
      <c r="DNI16" s="327">
        <f t="shared" si="1247"/>
        <v>28.161641541038524</v>
      </c>
      <c r="DNJ16" s="326">
        <v>0</v>
      </c>
      <c r="DNK16" s="328">
        <f t="shared" si="1248"/>
        <v>3295</v>
      </c>
      <c r="DNL16" s="254">
        <f t="shared" si="1249"/>
        <v>33.77062621707492</v>
      </c>
      <c r="DNM16" s="326">
        <v>1947</v>
      </c>
      <c r="DNN16" s="327">
        <f t="shared" si="1250"/>
        <v>39.182934191990334</v>
      </c>
      <c r="DNO16" s="326">
        <v>1342</v>
      </c>
      <c r="DNP16" s="327">
        <f t="shared" si="1251"/>
        <v>28.258580753842917</v>
      </c>
      <c r="DNQ16" s="326">
        <v>0</v>
      </c>
      <c r="DNR16" s="328">
        <f t="shared" si="1252"/>
        <v>3289</v>
      </c>
      <c r="DNS16" s="254">
        <f t="shared" si="1253"/>
        <v>33.844412430541269</v>
      </c>
      <c r="DNT16" s="326">
        <v>1936</v>
      </c>
      <c r="DNU16" s="327">
        <f t="shared" si="1254"/>
        <v>39.111111111111114</v>
      </c>
      <c r="DNV16" s="326">
        <v>1340</v>
      </c>
      <c r="DNW16" s="327">
        <f t="shared" si="1255"/>
        <v>28.317836010143704</v>
      </c>
      <c r="DNX16" s="326">
        <v>0</v>
      </c>
      <c r="DNY16" s="328">
        <f t="shared" si="1256"/>
        <v>3276</v>
      </c>
      <c r="DNZ16" s="254">
        <f t="shared" si="1257"/>
        <v>33.835984300764302</v>
      </c>
      <c r="DOA16" s="326">
        <v>1927</v>
      </c>
      <c r="DOB16" s="327">
        <f t="shared" si="1258"/>
        <v>39.111020905216151</v>
      </c>
      <c r="DOC16" s="326">
        <v>1336</v>
      </c>
      <c r="DOD16" s="327">
        <f t="shared" si="1259"/>
        <v>28.323086707653168</v>
      </c>
      <c r="DOE16" s="326">
        <v>0</v>
      </c>
      <c r="DOF16" s="328">
        <f t="shared" si="1260"/>
        <v>3263</v>
      </c>
      <c r="DOG16" s="254">
        <f t="shared" si="1261"/>
        <v>33.834508502695975</v>
      </c>
      <c r="DOH16" s="326">
        <v>1917</v>
      </c>
      <c r="DOI16" s="327">
        <f t="shared" si="1262"/>
        <v>39.042769857433804</v>
      </c>
      <c r="DOJ16" s="326">
        <v>1329</v>
      </c>
      <c r="DOK16" s="327">
        <f t="shared" si="1263"/>
        <v>28.288633461047251</v>
      </c>
      <c r="DOL16" s="326">
        <v>0</v>
      </c>
      <c r="DOM16" s="328">
        <f t="shared" si="1264"/>
        <v>3246</v>
      </c>
      <c r="DON16" s="254">
        <f t="shared" si="1265"/>
        <v>33.78434637801832</v>
      </c>
      <c r="DOO16" s="326">
        <v>1908</v>
      </c>
      <c r="DOP16" s="327">
        <f t="shared" si="1266"/>
        <v>39.050347932869421</v>
      </c>
      <c r="DOQ16" s="326">
        <v>1321</v>
      </c>
      <c r="DOR16" s="327">
        <f t="shared" si="1267"/>
        <v>28.329401672742872</v>
      </c>
      <c r="DOS16" s="326">
        <v>0</v>
      </c>
      <c r="DOT16" s="328">
        <f t="shared" si="1268"/>
        <v>3229</v>
      </c>
      <c r="DOU16" s="254">
        <f t="shared" si="1269"/>
        <v>33.815059168499317</v>
      </c>
      <c r="DOV16" s="326">
        <v>1899</v>
      </c>
      <c r="DOW16" s="327">
        <f t="shared" si="1270"/>
        <v>39.05800082270671</v>
      </c>
      <c r="DOX16" s="326">
        <v>1316</v>
      </c>
      <c r="DOY16" s="327">
        <f t="shared" si="1271"/>
        <v>28.386540120793786</v>
      </c>
      <c r="DOZ16" s="326">
        <v>0</v>
      </c>
      <c r="DPA16" s="328">
        <f t="shared" si="1272"/>
        <v>3215</v>
      </c>
      <c r="DPB16" s="254">
        <f t="shared" si="1273"/>
        <v>33.849231417140452</v>
      </c>
      <c r="DPC16" s="326">
        <v>1885</v>
      </c>
      <c r="DPD16" s="327">
        <f t="shared" si="1274"/>
        <v>39.026915113871638</v>
      </c>
      <c r="DPE16" s="326">
        <v>1303</v>
      </c>
      <c r="DPF16" s="327">
        <f t="shared" si="1275"/>
        <v>28.264642082429503</v>
      </c>
      <c r="DPG16" s="326">
        <v>0</v>
      </c>
      <c r="DPH16" s="328">
        <f t="shared" si="1276"/>
        <v>3188</v>
      </c>
      <c r="DPI16" s="254">
        <f t="shared" si="1277"/>
        <v>33.771186440677965</v>
      </c>
      <c r="DPJ16" s="326">
        <v>1874</v>
      </c>
      <c r="DPK16" s="327">
        <f t="shared" si="1278"/>
        <v>39.009159034138222</v>
      </c>
      <c r="DPL16" s="326">
        <v>1298</v>
      </c>
      <c r="DPM16" s="327">
        <f t="shared" si="1279"/>
        <v>28.272707471139185</v>
      </c>
      <c r="DPN16" s="326">
        <v>0</v>
      </c>
      <c r="DPO16" s="328">
        <f t="shared" si="1280"/>
        <v>3172</v>
      </c>
      <c r="DPP16" s="254">
        <f t="shared" si="1281"/>
        <v>33.762639701969135</v>
      </c>
      <c r="DPQ16" s="326">
        <v>1864</v>
      </c>
      <c r="DPR16" s="327">
        <f t="shared" si="1282"/>
        <v>38.995815899581586</v>
      </c>
      <c r="DPS16" s="326">
        <v>1291</v>
      </c>
      <c r="DPT16" s="327">
        <f t="shared" si="1283"/>
        <v>28.317613511735029</v>
      </c>
      <c r="DPU16" s="326">
        <v>0</v>
      </c>
      <c r="DPV16" s="328">
        <f t="shared" si="1284"/>
        <v>3155</v>
      </c>
      <c r="DPW16" s="254">
        <f t="shared" si="1285"/>
        <v>33.783060284827073</v>
      </c>
      <c r="DPX16" s="326">
        <v>1857</v>
      </c>
      <c r="DPY16" s="327">
        <f t="shared" si="1286"/>
        <v>38.979848866498742</v>
      </c>
      <c r="DPZ16" s="326">
        <v>1283</v>
      </c>
      <c r="DQA16" s="327">
        <f t="shared" si="1287"/>
        <v>28.353591160220994</v>
      </c>
      <c r="DQB16" s="326">
        <v>0</v>
      </c>
      <c r="DQC16" s="328">
        <f t="shared" si="1288"/>
        <v>3140</v>
      </c>
      <c r="DQD16" s="254">
        <f t="shared" si="1289"/>
        <v>33.803423404026269</v>
      </c>
      <c r="DQE16" s="326">
        <v>1852</v>
      </c>
      <c r="DQF16" s="327">
        <f t="shared" si="1290"/>
        <v>39.005897219882058</v>
      </c>
      <c r="DQG16" s="326">
        <v>1275</v>
      </c>
      <c r="DQH16" s="327">
        <f t="shared" si="1291"/>
        <v>28.396436525612472</v>
      </c>
      <c r="DQI16" s="326">
        <v>0</v>
      </c>
      <c r="DQJ16" s="328">
        <f t="shared" si="1292"/>
        <v>3127</v>
      </c>
      <c r="DQK16" s="254">
        <f t="shared" si="1293"/>
        <v>33.84931803420654</v>
      </c>
      <c r="DQL16" s="326">
        <v>1844</v>
      </c>
      <c r="DQM16" s="327">
        <f t="shared" si="1294"/>
        <v>39.05124947056332</v>
      </c>
      <c r="DQN16" s="326">
        <v>1265</v>
      </c>
      <c r="DQO16" s="327">
        <f t="shared" si="1295"/>
        <v>28.375953342305966</v>
      </c>
      <c r="DQP16" s="326">
        <v>0</v>
      </c>
      <c r="DQQ16" s="328">
        <f t="shared" si="1296"/>
        <v>3109</v>
      </c>
      <c r="DQR16" s="254">
        <f t="shared" si="1297"/>
        <v>33.867102396514156</v>
      </c>
      <c r="DQS16" s="326">
        <v>1839</v>
      </c>
      <c r="DQT16" s="327">
        <f t="shared" si="1298"/>
        <v>39.135986380080865</v>
      </c>
      <c r="DQU16" s="326">
        <v>1254</v>
      </c>
      <c r="DQV16" s="327">
        <f t="shared" si="1299"/>
        <v>28.319783197831978</v>
      </c>
      <c r="DQW16" s="326">
        <v>0</v>
      </c>
      <c r="DQX16" s="328">
        <f t="shared" si="1300"/>
        <v>3093</v>
      </c>
      <c r="DQY16" s="254">
        <f t="shared" si="1301"/>
        <v>33.888462802673388</v>
      </c>
      <c r="DQZ16" s="326">
        <v>1833</v>
      </c>
      <c r="DRA16" s="327">
        <f t="shared" si="1302"/>
        <v>39.158299508651993</v>
      </c>
      <c r="DRB16" s="326">
        <v>1249</v>
      </c>
      <c r="DRC16" s="327">
        <f t="shared" si="1303"/>
        <v>28.425125170687298</v>
      </c>
      <c r="DRD16" s="326">
        <v>0</v>
      </c>
      <c r="DRE16" s="328">
        <f t="shared" si="1304"/>
        <v>3082</v>
      </c>
      <c r="DRF16" s="254">
        <f t="shared" si="1305"/>
        <v>33.96143250688705</v>
      </c>
      <c r="DRG16" s="326">
        <v>1822</v>
      </c>
      <c r="DRH16" s="327">
        <f t="shared" si="1306"/>
        <v>39.233419465977605</v>
      </c>
      <c r="DRI16" s="326">
        <v>1239</v>
      </c>
      <c r="DRJ16" s="327">
        <f t="shared" si="1307"/>
        <v>28.417431192660551</v>
      </c>
      <c r="DRK16" s="326">
        <v>0</v>
      </c>
      <c r="DRL16" s="328">
        <f t="shared" si="1308"/>
        <v>3061</v>
      </c>
      <c r="DRM16" s="254">
        <f t="shared" si="1309"/>
        <v>33.996001776988003</v>
      </c>
      <c r="DRN16" s="326">
        <v>1806</v>
      </c>
      <c r="DRO16" s="327">
        <f t="shared" si="1310"/>
        <v>39.158716392020814</v>
      </c>
      <c r="DRP16" s="326">
        <v>1233</v>
      </c>
      <c r="DRQ16" s="327">
        <f t="shared" si="1311"/>
        <v>28.410138248847929</v>
      </c>
      <c r="DRR16" s="326">
        <v>0</v>
      </c>
      <c r="DRS16" s="328">
        <f t="shared" si="1312"/>
        <v>3039</v>
      </c>
      <c r="DRT16" s="254">
        <f t="shared" si="1313"/>
        <v>33.947721179624665</v>
      </c>
      <c r="DRU16" s="326">
        <v>1791</v>
      </c>
      <c r="DRV16" s="327">
        <f t="shared" si="1314"/>
        <v>39.096267190569748</v>
      </c>
      <c r="DRW16" s="326">
        <v>1222</v>
      </c>
      <c r="DRX16" s="327">
        <f t="shared" si="1315"/>
        <v>28.37241699558858</v>
      </c>
      <c r="DRY16" s="326">
        <v>0</v>
      </c>
      <c r="DRZ16" s="328">
        <f t="shared" si="1316"/>
        <v>3013</v>
      </c>
      <c r="DSA16" s="254">
        <f t="shared" si="1317"/>
        <v>33.8996399639964</v>
      </c>
      <c r="DSB16" s="326">
        <v>1785</v>
      </c>
      <c r="DSC16" s="327">
        <f t="shared" si="1318"/>
        <v>39.136154352115767</v>
      </c>
      <c r="DSD16" s="326">
        <v>1215</v>
      </c>
      <c r="DSE16" s="327">
        <f t="shared" si="1319"/>
        <v>28.374591312470809</v>
      </c>
      <c r="DSF16" s="326">
        <v>0</v>
      </c>
      <c r="DSG16" s="328">
        <f t="shared" si="1320"/>
        <v>3000</v>
      </c>
      <c r="DSH16" s="254">
        <f t="shared" si="1321"/>
        <v>33.92513852764899</v>
      </c>
      <c r="DSI16" s="326">
        <v>1774</v>
      </c>
      <c r="DSJ16" s="327">
        <f t="shared" si="1322"/>
        <v>39.135230531656738</v>
      </c>
      <c r="DSK16" s="326">
        <v>1204</v>
      </c>
      <c r="DSL16" s="327">
        <f t="shared" si="1323"/>
        <v>28.309428638608043</v>
      </c>
      <c r="DSM16" s="326">
        <v>0</v>
      </c>
      <c r="DSN16" s="328">
        <f t="shared" si="1324"/>
        <v>2978</v>
      </c>
      <c r="DSO16" s="254">
        <f t="shared" si="1325"/>
        <v>33.894832688367856</v>
      </c>
      <c r="DSP16" s="326">
        <v>1771</v>
      </c>
      <c r="DSQ16" s="327">
        <f t="shared" si="1326"/>
        <v>39.346811819595644</v>
      </c>
      <c r="DSR16" s="326">
        <v>1195</v>
      </c>
      <c r="DSS16" s="327">
        <f t="shared" si="1327"/>
        <v>28.317535545023699</v>
      </c>
      <c r="DST16" s="326">
        <v>0</v>
      </c>
      <c r="DSU16" s="328">
        <f t="shared" si="1328"/>
        <v>2966</v>
      </c>
      <c r="DSV16" s="254">
        <f t="shared" si="1329"/>
        <v>34.009861254443294</v>
      </c>
      <c r="DSW16" s="326">
        <v>1759</v>
      </c>
      <c r="DSX16" s="327">
        <f t="shared" si="1330"/>
        <v>39.28970292606656</v>
      </c>
      <c r="DSY16" s="326">
        <v>1186</v>
      </c>
      <c r="DSZ16" s="327">
        <f t="shared" si="1331"/>
        <v>28.291984732824428</v>
      </c>
      <c r="DTA16" s="326">
        <v>0</v>
      </c>
      <c r="DTB16" s="328">
        <f t="shared" si="1332"/>
        <v>2945</v>
      </c>
      <c r="DTC16" s="254">
        <f t="shared" si="1333"/>
        <v>33.971623024570306</v>
      </c>
      <c r="DTD16" s="326">
        <v>1750</v>
      </c>
      <c r="DTE16" s="327">
        <f t="shared" si="1334"/>
        <v>39.31700741406425</v>
      </c>
      <c r="DTF16" s="326">
        <v>1176</v>
      </c>
      <c r="DTG16" s="327">
        <f t="shared" si="1335"/>
        <v>28.351012536162006</v>
      </c>
      <c r="DTH16" s="326">
        <v>0</v>
      </c>
      <c r="DTI16" s="328">
        <f t="shared" si="1336"/>
        <v>2926</v>
      </c>
      <c r="DTJ16" s="254">
        <f t="shared" si="1337"/>
        <v>34.027212466565885</v>
      </c>
      <c r="DTK16" s="326">
        <v>1739</v>
      </c>
      <c r="DTL16" s="327">
        <f t="shared" si="1338"/>
        <v>39.290555806597375</v>
      </c>
      <c r="DTM16" s="326">
        <v>1167</v>
      </c>
      <c r="DTN16" s="327">
        <f t="shared" si="1339"/>
        <v>28.401070820150885</v>
      </c>
      <c r="DTO16" s="326">
        <v>0</v>
      </c>
      <c r="DTP16" s="328">
        <f t="shared" si="1340"/>
        <v>2906</v>
      </c>
      <c r="DTQ16" s="254">
        <f t="shared" si="1341"/>
        <v>34.04803749267721</v>
      </c>
      <c r="DTR16" s="326">
        <v>1728</v>
      </c>
      <c r="DTS16" s="327">
        <f t="shared" si="1342"/>
        <v>39.317406143344705</v>
      </c>
      <c r="DTT16" s="326">
        <v>1159</v>
      </c>
      <c r="DTU16" s="327">
        <f t="shared" si="1343"/>
        <v>28.413826918362346</v>
      </c>
      <c r="DTV16" s="326">
        <v>0</v>
      </c>
      <c r="DTW16" s="328">
        <f t="shared" si="1344"/>
        <v>2887</v>
      </c>
      <c r="DTX16" s="254">
        <f t="shared" si="1345"/>
        <v>34.068916686334674</v>
      </c>
      <c r="DTY16" s="326">
        <v>1708</v>
      </c>
      <c r="DTZ16" s="327">
        <f t="shared" si="1346"/>
        <v>39.165329052969497</v>
      </c>
      <c r="DUA16" s="326">
        <v>1153</v>
      </c>
      <c r="DUB16" s="327">
        <f t="shared" si="1347"/>
        <v>28.476166954803656</v>
      </c>
      <c r="DUC16" s="326">
        <v>0</v>
      </c>
      <c r="DUD16" s="328">
        <f t="shared" si="1348"/>
        <v>2861</v>
      </c>
      <c r="DUE16" s="254">
        <f t="shared" si="1349"/>
        <v>34.019024970273485</v>
      </c>
      <c r="DUF16" s="326">
        <v>1693</v>
      </c>
      <c r="DUG16" s="327">
        <f t="shared" si="1350"/>
        <v>39.1173752310536</v>
      </c>
      <c r="DUH16" s="326">
        <v>1145</v>
      </c>
      <c r="DUI16" s="327">
        <f t="shared" si="1351"/>
        <v>28.553615960099748</v>
      </c>
      <c r="DUJ16" s="326">
        <v>0</v>
      </c>
      <c r="DUK16" s="328">
        <f t="shared" si="1352"/>
        <v>2838</v>
      </c>
      <c r="DUL16" s="254">
        <f t="shared" si="1353"/>
        <v>34.03693931398417</v>
      </c>
      <c r="DUM16" s="326">
        <v>1680</v>
      </c>
      <c r="DUN16" s="327">
        <f t="shared" si="1354"/>
        <v>39.151712887438826</v>
      </c>
      <c r="DUO16" s="326">
        <v>1135</v>
      </c>
      <c r="DUP16" s="327">
        <f t="shared" si="1355"/>
        <v>28.531925590749118</v>
      </c>
      <c r="DUQ16" s="326">
        <v>0</v>
      </c>
      <c r="DUR16" s="328">
        <f t="shared" si="1356"/>
        <v>2815</v>
      </c>
      <c r="DUS16" s="254">
        <f t="shared" si="1357"/>
        <v>34.042810497037131</v>
      </c>
      <c r="DUT16" s="326">
        <v>1666</v>
      </c>
      <c r="DUU16" s="327">
        <f t="shared" si="1358"/>
        <v>39.144736842105267</v>
      </c>
      <c r="DUV16" s="326">
        <v>1126</v>
      </c>
      <c r="DUW16" s="327">
        <f t="shared" si="1359"/>
        <v>28.484695168226665</v>
      </c>
      <c r="DUX16" s="326">
        <v>0</v>
      </c>
      <c r="DUY16" s="328">
        <f t="shared" si="1360"/>
        <v>2792</v>
      </c>
      <c r="DUZ16" s="254">
        <f t="shared" si="1361"/>
        <v>34.011450846631746</v>
      </c>
      <c r="DVA16" s="326">
        <v>1661</v>
      </c>
      <c r="DVB16" s="327">
        <f t="shared" si="1362"/>
        <v>39.211520302171863</v>
      </c>
      <c r="DVC16" s="326">
        <v>1118</v>
      </c>
      <c r="DVD16" s="327">
        <f t="shared" si="1363"/>
        <v>28.484076433121018</v>
      </c>
      <c r="DVE16" s="326">
        <v>0</v>
      </c>
      <c r="DVF16" s="328">
        <f t="shared" si="1364"/>
        <v>2779</v>
      </c>
      <c r="DVG16" s="254">
        <f t="shared" si="1365"/>
        <v>34.052199485357185</v>
      </c>
      <c r="DVH16" s="326">
        <v>1647</v>
      </c>
      <c r="DVI16" s="327">
        <f t="shared" si="1366"/>
        <v>39.149037318754459</v>
      </c>
      <c r="DVJ16" s="326">
        <v>1112</v>
      </c>
      <c r="DVK16" s="327">
        <f t="shared" si="1367"/>
        <v>28.498206048180418</v>
      </c>
      <c r="DVL16" s="326">
        <v>0</v>
      </c>
      <c r="DVM16" s="328">
        <f t="shared" si="1368"/>
        <v>2759</v>
      </c>
      <c r="DVN16" s="254">
        <f t="shared" si="1369"/>
        <v>34.023924035022816</v>
      </c>
      <c r="DVO16" s="326">
        <v>1626</v>
      </c>
      <c r="DVP16" s="327">
        <f t="shared" si="1370"/>
        <v>39.002158791076994</v>
      </c>
      <c r="DVQ16" s="326">
        <v>1106</v>
      </c>
      <c r="DVR16" s="327">
        <f t="shared" si="1371"/>
        <v>28.593588417786968</v>
      </c>
      <c r="DVS16" s="326">
        <v>0</v>
      </c>
      <c r="DVT16" s="328">
        <f t="shared" si="1372"/>
        <v>2732</v>
      </c>
      <c r="DVU16" s="254">
        <f t="shared" si="1373"/>
        <v>33.992783376881917</v>
      </c>
      <c r="DVV16" s="326">
        <v>1602</v>
      </c>
      <c r="DVW16" s="327">
        <f t="shared" si="1374"/>
        <v>38.836363636363636</v>
      </c>
      <c r="DVX16" s="326">
        <v>1100</v>
      </c>
      <c r="DVY16" s="327">
        <f t="shared" si="1375"/>
        <v>28.623471246422067</v>
      </c>
      <c r="DVZ16" s="326">
        <v>0</v>
      </c>
      <c r="DWA16" s="328">
        <f t="shared" si="1376"/>
        <v>2702</v>
      </c>
      <c r="DWB16" s="254">
        <f t="shared" si="1377"/>
        <v>33.910642570281126</v>
      </c>
      <c r="DWC16" s="326">
        <v>1587</v>
      </c>
      <c r="DWD16" s="327">
        <f t="shared" si="1378"/>
        <v>38.782991202346039</v>
      </c>
      <c r="DWE16" s="326">
        <v>1094</v>
      </c>
      <c r="DWF16" s="327">
        <f t="shared" si="1379"/>
        <v>28.676277850589777</v>
      </c>
      <c r="DWG16" s="326">
        <v>0</v>
      </c>
      <c r="DWH16" s="328">
        <f t="shared" si="1380"/>
        <v>2681</v>
      </c>
      <c r="DWI16" s="254">
        <f t="shared" si="1381"/>
        <v>33.906664980397117</v>
      </c>
      <c r="DWJ16" s="326">
        <v>1571</v>
      </c>
      <c r="DWK16" s="327">
        <f t="shared" si="1382"/>
        <v>38.72319447867882</v>
      </c>
      <c r="DWL16" s="326">
        <v>1079</v>
      </c>
      <c r="DWM16" s="327">
        <f t="shared" si="1383"/>
        <v>28.582781456953644</v>
      </c>
      <c r="DWN16" s="326">
        <v>0</v>
      </c>
      <c r="DWO16" s="328">
        <f t="shared" si="1384"/>
        <v>2650</v>
      </c>
      <c r="DWP16" s="254">
        <f t="shared" si="1385"/>
        <v>33.835546475995912</v>
      </c>
      <c r="DWQ16" s="326">
        <v>1561</v>
      </c>
      <c r="DWR16" s="327">
        <f t="shared" si="1386"/>
        <v>38.696083292017846</v>
      </c>
      <c r="DWS16" s="326">
        <v>1065</v>
      </c>
      <c r="DWT16" s="327">
        <f t="shared" si="1387"/>
        <v>28.468323977546113</v>
      </c>
      <c r="DWU16" s="326">
        <v>0</v>
      </c>
      <c r="DWV16" s="328">
        <f t="shared" si="1388"/>
        <v>2626</v>
      </c>
      <c r="DWW16" s="254">
        <f t="shared" si="1389"/>
        <v>33.774919614147905</v>
      </c>
      <c r="DWX16" s="326">
        <v>1551</v>
      </c>
      <c r="DWY16" s="327">
        <f t="shared" si="1390"/>
        <v>38.765308672831793</v>
      </c>
      <c r="DWZ16" s="326">
        <v>1055</v>
      </c>
      <c r="DXA16" s="327">
        <f t="shared" si="1391"/>
        <v>28.475033738191634</v>
      </c>
      <c r="DXB16" s="326">
        <v>0</v>
      </c>
      <c r="DXC16" s="328">
        <f t="shared" si="1392"/>
        <v>2606</v>
      </c>
      <c r="DXD16" s="254">
        <f t="shared" si="1393"/>
        <v>33.817804308331176</v>
      </c>
      <c r="DXE16" s="326">
        <v>1531</v>
      </c>
      <c r="DXF16" s="327">
        <f t="shared" si="1394"/>
        <v>38.67138166203587</v>
      </c>
      <c r="DXG16" s="326">
        <v>1045</v>
      </c>
      <c r="DXH16" s="327">
        <f t="shared" si="1395"/>
        <v>28.412180532898311</v>
      </c>
      <c r="DXI16" s="326">
        <v>0</v>
      </c>
      <c r="DXJ16" s="328">
        <f t="shared" si="1396"/>
        <v>2576</v>
      </c>
      <c r="DXK16" s="254">
        <f t="shared" si="1397"/>
        <v>33.730522456461962</v>
      </c>
      <c r="DXL16" s="326">
        <v>1524</v>
      </c>
      <c r="DXM16" s="327">
        <f t="shared" si="1398"/>
        <v>38.749046529366893</v>
      </c>
      <c r="DXN16" s="326">
        <v>1035</v>
      </c>
      <c r="DXO16" s="327">
        <f t="shared" si="1399"/>
        <v>28.504544202698984</v>
      </c>
      <c r="DXP16" s="326">
        <v>0</v>
      </c>
      <c r="DXQ16" s="328">
        <f t="shared" si="1400"/>
        <v>2559</v>
      </c>
      <c r="DXR16" s="254">
        <f t="shared" si="1401"/>
        <v>33.831306187202536</v>
      </c>
      <c r="DXS16" s="326">
        <v>1506</v>
      </c>
      <c r="DXT16" s="327">
        <f t="shared" si="1402"/>
        <v>38.645111624326404</v>
      </c>
      <c r="DXU16" s="326">
        <v>1024</v>
      </c>
      <c r="DXV16" s="327">
        <f t="shared" si="1403"/>
        <v>28.531624407913071</v>
      </c>
      <c r="DXW16" s="326">
        <v>0</v>
      </c>
      <c r="DXX16" s="328">
        <f t="shared" si="1404"/>
        <v>2530</v>
      </c>
      <c r="DXY16" s="254">
        <f t="shared" si="1405"/>
        <v>33.796419983970075</v>
      </c>
      <c r="DXZ16" s="326">
        <v>1492</v>
      </c>
      <c r="DYA16" s="327">
        <f t="shared" si="1406"/>
        <v>38.773388773388774</v>
      </c>
      <c r="DYB16" s="326">
        <v>1017</v>
      </c>
      <c r="DYC16" s="327">
        <f t="shared" si="1407"/>
        <v>28.607594936708864</v>
      </c>
      <c r="DYD16" s="326">
        <v>0</v>
      </c>
      <c r="DYE16" s="328">
        <f t="shared" si="1408"/>
        <v>2509</v>
      </c>
      <c r="DYF16" s="254">
        <f t="shared" si="1409"/>
        <v>33.891665540996897</v>
      </c>
      <c r="DYG16" s="326">
        <v>1475</v>
      </c>
      <c r="DYH16" s="327">
        <f t="shared" si="1410"/>
        <v>38.785169602945039</v>
      </c>
      <c r="DYI16" s="326">
        <v>1000</v>
      </c>
      <c r="DYJ16" s="327">
        <f t="shared" si="1411"/>
        <v>28.490028490028489</v>
      </c>
      <c r="DYK16" s="326">
        <v>0</v>
      </c>
      <c r="DYL16" s="328">
        <f t="shared" si="1412"/>
        <v>2475</v>
      </c>
      <c r="DYM16" s="254">
        <f t="shared" si="1413"/>
        <v>33.843839737453848</v>
      </c>
      <c r="DYN16" s="326">
        <v>1465</v>
      </c>
      <c r="DYO16" s="327">
        <f t="shared" si="1414"/>
        <v>38.849111641474408</v>
      </c>
      <c r="DYP16" s="326">
        <v>991</v>
      </c>
      <c r="DYQ16" s="327">
        <f t="shared" si="1415"/>
        <v>28.493387004025301</v>
      </c>
      <c r="DYR16" s="326">
        <v>0</v>
      </c>
      <c r="DYS16" s="328">
        <f t="shared" si="1416"/>
        <v>2456</v>
      </c>
      <c r="DYT16" s="254">
        <f t="shared" si="1417"/>
        <v>33.880535246240861</v>
      </c>
      <c r="DYU16" s="326">
        <v>1446</v>
      </c>
      <c r="DYV16" s="327">
        <f t="shared" si="1418"/>
        <v>38.797960826401933</v>
      </c>
      <c r="DYW16" s="326">
        <v>979</v>
      </c>
      <c r="DYX16" s="327">
        <f t="shared" si="1419"/>
        <v>28.558926487747961</v>
      </c>
      <c r="DYY16" s="326">
        <v>0</v>
      </c>
      <c r="DYZ16" s="328">
        <f t="shared" si="1420"/>
        <v>2425</v>
      </c>
      <c r="DZA16" s="254">
        <f t="shared" si="1421"/>
        <v>33.892382948986722</v>
      </c>
      <c r="DZB16" s="326">
        <v>1438</v>
      </c>
      <c r="DZC16" s="327">
        <f t="shared" si="1422"/>
        <v>38.917456021650878</v>
      </c>
      <c r="DZD16" s="326">
        <v>971</v>
      </c>
      <c r="DZE16" s="327">
        <f t="shared" si="1423"/>
        <v>28.643067846607668</v>
      </c>
      <c r="DZF16" s="326">
        <v>0</v>
      </c>
      <c r="DZG16" s="328">
        <f t="shared" si="1424"/>
        <v>2409</v>
      </c>
      <c r="DZH16" s="254">
        <f t="shared" si="1425"/>
        <v>34.001411432604094</v>
      </c>
      <c r="DZI16" s="326">
        <v>1425</v>
      </c>
      <c r="DZJ16" s="327">
        <f t="shared" si="1426"/>
        <v>38.923791313848675</v>
      </c>
      <c r="DZK16" s="326">
        <v>959</v>
      </c>
      <c r="DZL16" s="327">
        <f t="shared" si="1427"/>
        <v>28.729778310365489</v>
      </c>
      <c r="DZM16" s="326">
        <v>0</v>
      </c>
      <c r="DZN16" s="328">
        <f t="shared" si="1428"/>
        <v>2384</v>
      </c>
      <c r="DZO16" s="254">
        <f t="shared" si="1429"/>
        <v>34.06200885840834</v>
      </c>
      <c r="DZP16" s="326">
        <v>1402</v>
      </c>
      <c r="DZQ16" s="327">
        <f t="shared" si="1430"/>
        <v>38.868866093706686</v>
      </c>
      <c r="DZR16" s="326">
        <v>945</v>
      </c>
      <c r="DZS16" s="327">
        <f t="shared" si="1431"/>
        <v>28.697236562405102</v>
      </c>
      <c r="DZT16" s="326">
        <v>0</v>
      </c>
      <c r="DZU16" s="328">
        <f t="shared" si="1432"/>
        <v>2347</v>
      </c>
      <c r="DZV16" s="254">
        <f t="shared" si="1433"/>
        <v>34.014492753623188</v>
      </c>
      <c r="DZW16" s="326">
        <v>1378</v>
      </c>
      <c r="DZX16" s="327">
        <f t="shared" si="1434"/>
        <v>38.805970149253731</v>
      </c>
      <c r="DZY16" s="326">
        <v>933</v>
      </c>
      <c r="DZZ16" s="327">
        <f t="shared" si="1435"/>
        <v>28.84080370942813</v>
      </c>
      <c r="EAA16" s="326">
        <v>0</v>
      </c>
      <c r="EAB16" s="328">
        <f t="shared" si="1436"/>
        <v>2311</v>
      </c>
      <c r="EAC16" s="254">
        <f t="shared" si="1437"/>
        <v>34.055408193339225</v>
      </c>
      <c r="EAD16" s="326">
        <v>1365</v>
      </c>
      <c r="EAE16" s="327">
        <f t="shared" si="1438"/>
        <v>38.922155688622759</v>
      </c>
      <c r="EAF16" s="326">
        <v>917</v>
      </c>
      <c r="EAG16" s="327">
        <f t="shared" si="1439"/>
        <v>28.746081504702193</v>
      </c>
      <c r="EAH16" s="326">
        <v>0</v>
      </c>
      <c r="EAI16" s="328">
        <f t="shared" si="1440"/>
        <v>2282</v>
      </c>
      <c r="EAJ16" s="254">
        <f t="shared" si="1441"/>
        <v>34.07495893683739</v>
      </c>
      <c r="EAK16" s="326">
        <v>1354</v>
      </c>
      <c r="EAL16" s="327">
        <f t="shared" si="1442"/>
        <v>39.076479076479075</v>
      </c>
      <c r="EAM16" s="326">
        <v>906</v>
      </c>
      <c r="EAN16" s="327">
        <f t="shared" si="1443"/>
        <v>28.844317096466092</v>
      </c>
      <c r="EAO16" s="326">
        <v>0</v>
      </c>
      <c r="EAP16" s="328">
        <f t="shared" si="1444"/>
        <v>2260</v>
      </c>
      <c r="EAQ16" s="254">
        <f t="shared" si="1445"/>
        <v>34.211323039660911</v>
      </c>
      <c r="EAR16" s="326">
        <v>1334</v>
      </c>
      <c r="EAS16" s="327">
        <f t="shared" si="1446"/>
        <v>39.005847953216374</v>
      </c>
      <c r="EAT16" s="326">
        <v>888</v>
      </c>
      <c r="EAU16" s="327">
        <f t="shared" si="1447"/>
        <v>28.737864077669901</v>
      </c>
      <c r="EAV16" s="326">
        <v>0</v>
      </c>
      <c r="EAW16" s="328">
        <f t="shared" si="1448"/>
        <v>2222</v>
      </c>
      <c r="EAX16" s="254">
        <f t="shared" si="1449"/>
        <v>34.132104454685098</v>
      </c>
      <c r="EAY16" s="326">
        <v>1318</v>
      </c>
      <c r="EAZ16" s="327">
        <f t="shared" si="1450"/>
        <v>38.994082840236686</v>
      </c>
      <c r="EBA16" s="326">
        <v>870</v>
      </c>
      <c r="EBB16" s="327">
        <f t="shared" si="1451"/>
        <v>28.675016479894527</v>
      </c>
      <c r="EBC16" s="326">
        <v>0</v>
      </c>
      <c r="EBD16" s="328">
        <f t="shared" si="1452"/>
        <v>2188</v>
      </c>
      <c r="EBE16" s="254">
        <f t="shared" si="1453"/>
        <v>34.112878079201749</v>
      </c>
      <c r="EBF16" s="326">
        <v>1301</v>
      </c>
      <c r="EBG16" s="327">
        <f t="shared" si="1454"/>
        <v>39.104298166516379</v>
      </c>
      <c r="EBH16" s="326">
        <v>854</v>
      </c>
      <c r="EBI16" s="327">
        <f t="shared" si="1455"/>
        <v>28.667338032896943</v>
      </c>
      <c r="EBJ16" s="326">
        <v>0</v>
      </c>
      <c r="EBK16" s="328">
        <f t="shared" si="1456"/>
        <v>2155</v>
      </c>
      <c r="EBL16" s="254">
        <f t="shared" si="1457"/>
        <v>34.173802727561053</v>
      </c>
      <c r="EBM16" s="326">
        <v>1286</v>
      </c>
      <c r="EBN16" s="327">
        <f t="shared" si="1458"/>
        <v>39.147640791476405</v>
      </c>
      <c r="EBO16" s="326">
        <v>833</v>
      </c>
      <c r="EBP16" s="327">
        <f t="shared" si="1459"/>
        <v>28.566529492455416</v>
      </c>
      <c r="EBQ16" s="326">
        <v>0</v>
      </c>
      <c r="EBR16" s="328">
        <f t="shared" si="1460"/>
        <v>2119</v>
      </c>
      <c r="EBS16" s="254">
        <f t="shared" si="1461"/>
        <v>34.171907756813418</v>
      </c>
      <c r="EBT16" s="326">
        <v>1267</v>
      </c>
      <c r="EBU16" s="327">
        <f t="shared" si="1462"/>
        <v>39.11701142327879</v>
      </c>
      <c r="EBV16" s="326">
        <v>821</v>
      </c>
      <c r="EBW16" s="327">
        <f t="shared" si="1463"/>
        <v>28.656195462478184</v>
      </c>
      <c r="EBX16" s="326">
        <v>0</v>
      </c>
      <c r="EBY16" s="328">
        <f t="shared" si="1464"/>
        <v>2088</v>
      </c>
      <c r="EBZ16" s="254">
        <f t="shared" si="1465"/>
        <v>34.207077326343381</v>
      </c>
      <c r="ECA16" s="326">
        <v>1245</v>
      </c>
      <c r="ECB16" s="327">
        <f t="shared" si="1466"/>
        <v>39.262062440870388</v>
      </c>
      <c r="ECC16" s="326">
        <v>805</v>
      </c>
      <c r="ECD16" s="327">
        <f t="shared" si="1467"/>
        <v>28.596802841918294</v>
      </c>
      <c r="ECE16" s="326">
        <v>0</v>
      </c>
      <c r="ECF16" s="328">
        <f t="shared" si="1468"/>
        <v>2050</v>
      </c>
      <c r="ECG16" s="254">
        <f t="shared" si="1469"/>
        <v>34.246575342465754</v>
      </c>
      <c r="ECH16" s="326">
        <v>1213</v>
      </c>
      <c r="ECI16" s="327">
        <f t="shared" si="1470"/>
        <v>38.990678238508522</v>
      </c>
      <c r="ECJ16" s="326">
        <v>791</v>
      </c>
      <c r="ECK16" s="327">
        <f t="shared" si="1471"/>
        <v>28.545651389390116</v>
      </c>
      <c r="ECL16" s="326">
        <v>0</v>
      </c>
      <c r="ECM16" s="328">
        <f t="shared" si="1472"/>
        <v>2004</v>
      </c>
      <c r="ECN16" s="254">
        <f t="shared" si="1473"/>
        <v>34.070044202652163</v>
      </c>
      <c r="ECO16" s="326">
        <v>1197</v>
      </c>
      <c r="ECP16" s="327">
        <f t="shared" si="1474"/>
        <v>39.117647058823529</v>
      </c>
      <c r="ECQ16" s="326">
        <v>779</v>
      </c>
      <c r="ECR16" s="327">
        <f t="shared" si="1475"/>
        <v>28.671328671328673</v>
      </c>
      <c r="ECS16" s="326">
        <v>0</v>
      </c>
      <c r="ECT16" s="328">
        <f t="shared" si="1476"/>
        <v>1976</v>
      </c>
      <c r="ECU16" s="254">
        <f t="shared" si="1477"/>
        <v>34.204604465985803</v>
      </c>
      <c r="ECV16" s="326">
        <v>1170</v>
      </c>
      <c r="ECW16" s="327">
        <f t="shared" si="1478"/>
        <v>39.261744966442954</v>
      </c>
      <c r="ECX16" s="326">
        <v>757</v>
      </c>
      <c r="ECY16" s="327">
        <f t="shared" si="1479"/>
        <v>28.480060195635815</v>
      </c>
      <c r="ECZ16" s="326">
        <v>0</v>
      </c>
      <c r="EDA16" s="328">
        <f t="shared" si="1480"/>
        <v>1927</v>
      </c>
      <c r="EDB16" s="254">
        <f t="shared" si="1481"/>
        <v>34.178786803831144</v>
      </c>
      <c r="EDC16" s="326">
        <v>1150</v>
      </c>
      <c r="EDD16" s="327">
        <f t="shared" si="1482"/>
        <v>39.249146757679185</v>
      </c>
      <c r="EDE16" s="326">
        <v>734</v>
      </c>
      <c r="EDF16" s="327">
        <f t="shared" si="1483"/>
        <v>28.383604021655067</v>
      </c>
      <c r="EDG16" s="326">
        <v>0</v>
      </c>
      <c r="EDH16" s="328">
        <f t="shared" si="1484"/>
        <v>1884</v>
      </c>
      <c r="EDI16" s="254">
        <f t="shared" si="1485"/>
        <v>34.155184916606238</v>
      </c>
      <c r="EDJ16" s="326">
        <v>1134</v>
      </c>
      <c r="EDK16" s="327">
        <f t="shared" si="1486"/>
        <v>39.470936303515494</v>
      </c>
      <c r="EDL16" s="326">
        <v>714</v>
      </c>
      <c r="EDM16" s="327">
        <f t="shared" si="1487"/>
        <v>28.446215139442231</v>
      </c>
      <c r="EDN16" s="326">
        <v>0</v>
      </c>
      <c r="EDO16" s="328">
        <f t="shared" si="1488"/>
        <v>1848</v>
      </c>
      <c r="EDP16" s="254">
        <f t="shared" si="1489"/>
        <v>34.330299089726921</v>
      </c>
      <c r="EDQ16" s="326">
        <v>1115</v>
      </c>
      <c r="EDR16" s="327">
        <f t="shared" si="1490"/>
        <v>39.609236234458258</v>
      </c>
      <c r="EDS16" s="326">
        <v>695</v>
      </c>
      <c r="EDT16" s="327">
        <f t="shared" si="1491"/>
        <v>28.355773153814766</v>
      </c>
      <c r="EDU16" s="326">
        <v>0</v>
      </c>
      <c r="EDV16" s="328">
        <f t="shared" si="1492"/>
        <v>1810</v>
      </c>
      <c r="EDW16" s="254">
        <f t="shared" si="1493"/>
        <v>34.371439422711738</v>
      </c>
      <c r="EDX16" s="326">
        <v>1092</v>
      </c>
      <c r="EDY16" s="327">
        <f t="shared" si="1494"/>
        <v>39.72353583121135</v>
      </c>
      <c r="EDZ16" s="326">
        <v>676</v>
      </c>
      <c r="EEA16" s="327">
        <f t="shared" si="1495"/>
        <v>28.343815513626836</v>
      </c>
      <c r="EEB16" s="326">
        <v>0</v>
      </c>
      <c r="EEC16" s="328">
        <f t="shared" si="1496"/>
        <v>1768</v>
      </c>
      <c r="EED16" s="254">
        <f t="shared" si="1497"/>
        <v>34.437086092715234</v>
      </c>
      <c r="EEE16" s="326">
        <v>1072</v>
      </c>
      <c r="EEF16" s="327">
        <f t="shared" si="1498"/>
        <v>39.821693907875186</v>
      </c>
      <c r="EEG16" s="326">
        <v>665</v>
      </c>
      <c r="EEH16" s="327">
        <f t="shared" si="1499"/>
        <v>28.467465753424658</v>
      </c>
      <c r="EEI16" s="326">
        <v>0</v>
      </c>
      <c r="EEJ16" s="328">
        <f t="shared" si="1500"/>
        <v>1737</v>
      </c>
      <c r="EEK16" s="254">
        <f t="shared" si="1501"/>
        <v>34.546539379474936</v>
      </c>
      <c r="EEL16" s="326">
        <v>1041</v>
      </c>
      <c r="EEM16" s="327">
        <f t="shared" si="1502"/>
        <v>39.566704675028511</v>
      </c>
      <c r="EEN16" s="326">
        <v>648</v>
      </c>
      <c r="EEO16" s="327">
        <f t="shared" si="1503"/>
        <v>28.496042216358841</v>
      </c>
      <c r="EEP16" s="326">
        <v>0</v>
      </c>
      <c r="EEQ16" s="328">
        <f t="shared" si="1504"/>
        <v>1689</v>
      </c>
      <c r="EER16" s="254">
        <f t="shared" si="1505"/>
        <v>34.434250764525991</v>
      </c>
      <c r="EES16" s="326">
        <v>1015</v>
      </c>
      <c r="EET16" s="327">
        <f t="shared" si="1506"/>
        <v>39.617486338797811</v>
      </c>
      <c r="EEU16" s="326">
        <v>635</v>
      </c>
      <c r="EEV16" s="327">
        <f t="shared" si="1507"/>
        <v>28.811252268602537</v>
      </c>
      <c r="EEW16" s="326">
        <v>0</v>
      </c>
      <c r="EEX16" s="328">
        <f t="shared" si="1508"/>
        <v>1650</v>
      </c>
      <c r="EEY16" s="254">
        <f t="shared" si="1509"/>
        <v>34.620226605119598</v>
      </c>
      <c r="EEZ16" s="326">
        <v>993</v>
      </c>
      <c r="EFA16" s="327">
        <f t="shared" si="1510"/>
        <v>39.991945227547319</v>
      </c>
      <c r="EFB16" s="326">
        <v>615</v>
      </c>
      <c r="EFC16" s="327">
        <f t="shared" si="1511"/>
        <v>28.765201122544433</v>
      </c>
      <c r="EFD16" s="326">
        <v>0</v>
      </c>
      <c r="EFE16" s="328">
        <f t="shared" si="1512"/>
        <v>1608</v>
      </c>
      <c r="EFF16" s="254">
        <f t="shared" si="1513"/>
        <v>34.797662843540358</v>
      </c>
      <c r="EFG16" s="326">
        <v>959</v>
      </c>
      <c r="EFH16" s="327">
        <f t="shared" si="1514"/>
        <v>39.792531120331951</v>
      </c>
      <c r="EFI16" s="326">
        <v>600</v>
      </c>
      <c r="EFJ16" s="327">
        <f t="shared" si="1515"/>
        <v>28.943560057887119</v>
      </c>
      <c r="EFK16" s="326">
        <v>0</v>
      </c>
      <c r="EFL16" s="328">
        <f t="shared" si="1516"/>
        <v>1559</v>
      </c>
      <c r="EFM16" s="254">
        <f t="shared" si="1517"/>
        <v>34.775819763551191</v>
      </c>
      <c r="EFN16" s="326">
        <v>923</v>
      </c>
      <c r="EFO16" s="327">
        <f t="shared" si="1518"/>
        <v>39.528907922912204</v>
      </c>
      <c r="EFP16" s="326">
        <v>580</v>
      </c>
      <c r="EFQ16" s="327">
        <f t="shared" si="1519"/>
        <v>28.927680798004989</v>
      </c>
      <c r="EFR16" s="326">
        <v>0</v>
      </c>
      <c r="EFS16" s="328">
        <f t="shared" si="1520"/>
        <v>1503</v>
      </c>
      <c r="EFT16" s="254">
        <f t="shared" si="1521"/>
        <v>34.631336405529957</v>
      </c>
      <c r="EFU16" s="326">
        <v>900</v>
      </c>
      <c r="EFV16" s="327">
        <f t="shared" si="1522"/>
        <v>39.787798408488065</v>
      </c>
      <c r="EFW16" s="326">
        <v>564</v>
      </c>
      <c r="EFX16" s="327">
        <f t="shared" si="1523"/>
        <v>29.027277406073082</v>
      </c>
      <c r="EFY16" s="326">
        <v>0</v>
      </c>
      <c r="EFZ16" s="328">
        <f t="shared" si="1524"/>
        <v>1464</v>
      </c>
      <c r="EGA16" s="254">
        <f t="shared" si="1525"/>
        <v>34.815695600475628</v>
      </c>
      <c r="EGB16" s="326">
        <v>870</v>
      </c>
      <c r="EGC16" s="327">
        <f t="shared" si="1526"/>
        <v>39.726027397260275</v>
      </c>
      <c r="EGD16" s="326">
        <v>546</v>
      </c>
      <c r="EGE16" s="327">
        <f t="shared" si="1527"/>
        <v>28.827877507919748</v>
      </c>
      <c r="EGF16" s="326">
        <v>0</v>
      </c>
      <c r="EGG16" s="328">
        <f t="shared" si="1528"/>
        <v>1416</v>
      </c>
      <c r="EGH16" s="254">
        <f t="shared" si="1529"/>
        <v>34.671890303623897</v>
      </c>
      <c r="EGI16" s="326">
        <v>841</v>
      </c>
      <c r="EGJ16" s="327">
        <f t="shared" si="1530"/>
        <v>39.651107967939652</v>
      </c>
      <c r="EGK16" s="326">
        <v>531</v>
      </c>
      <c r="EGL16" s="327">
        <f t="shared" si="1531"/>
        <v>29.064039408866993</v>
      </c>
      <c r="EGM16" s="326">
        <v>0</v>
      </c>
      <c r="EGN16" s="328">
        <f t="shared" si="1532"/>
        <v>1372</v>
      </c>
      <c r="EGO16" s="254">
        <f t="shared" si="1533"/>
        <v>34.751773049645394</v>
      </c>
      <c r="EGP16" s="326">
        <v>817</v>
      </c>
      <c r="EGQ16" s="327">
        <f t="shared" si="1534"/>
        <v>39.931573802541543</v>
      </c>
      <c r="EGR16" s="326">
        <v>512</v>
      </c>
      <c r="EGS16" s="327">
        <f t="shared" si="1535"/>
        <v>28.893905191873586</v>
      </c>
      <c r="EGT16" s="326">
        <v>0</v>
      </c>
      <c r="EGU16" s="328">
        <f t="shared" si="1536"/>
        <v>1329</v>
      </c>
      <c r="EGV16" s="254">
        <f t="shared" si="1537"/>
        <v>34.808800419067573</v>
      </c>
      <c r="EGW16" s="326">
        <v>790</v>
      </c>
      <c r="EGX16" s="327">
        <f t="shared" si="1538"/>
        <v>39.858728557013116</v>
      </c>
      <c r="EGY16" s="326">
        <v>502</v>
      </c>
      <c r="EGZ16" s="327">
        <f t="shared" si="1539"/>
        <v>29.254079254079251</v>
      </c>
      <c r="EHA16" s="326">
        <v>0</v>
      </c>
      <c r="EHB16" s="328">
        <f t="shared" si="1540"/>
        <v>1292</v>
      </c>
      <c r="EHC16" s="254">
        <f t="shared" si="1541"/>
        <v>34.937804218496481</v>
      </c>
      <c r="EHD16" s="326">
        <v>766</v>
      </c>
      <c r="EHE16" s="327">
        <f t="shared" si="1542"/>
        <v>40.083725798011507</v>
      </c>
      <c r="EHF16" s="326">
        <v>484</v>
      </c>
      <c r="EHG16" s="327">
        <f t="shared" si="1543"/>
        <v>29.086538461538463</v>
      </c>
      <c r="EHH16" s="326">
        <v>0</v>
      </c>
      <c r="EHI16" s="328">
        <f t="shared" si="1544"/>
        <v>1250</v>
      </c>
      <c r="EHJ16" s="254">
        <f t="shared" si="1545"/>
        <v>34.965034965034967</v>
      </c>
      <c r="EHK16" s="326">
        <v>734</v>
      </c>
      <c r="EHL16" s="327">
        <f t="shared" si="1546"/>
        <v>39.56873315363881</v>
      </c>
      <c r="EHM16" s="326">
        <v>472</v>
      </c>
      <c r="EHN16" s="327">
        <f t="shared" si="1547"/>
        <v>29.226006191950464</v>
      </c>
      <c r="EHO16" s="326">
        <v>0</v>
      </c>
      <c r="EHP16" s="328">
        <f t="shared" si="1548"/>
        <v>1206</v>
      </c>
      <c r="EHQ16" s="254">
        <f t="shared" si="1549"/>
        <v>34.755043227665702</v>
      </c>
      <c r="EHR16" s="326">
        <v>701</v>
      </c>
      <c r="EHS16" s="327">
        <f t="shared" si="1550"/>
        <v>39.074693422519509</v>
      </c>
      <c r="EHT16" s="326">
        <v>450</v>
      </c>
      <c r="EHU16" s="327">
        <f t="shared" si="1551"/>
        <v>28.957528957528954</v>
      </c>
      <c r="EHV16" s="326">
        <v>0</v>
      </c>
      <c r="EHW16" s="328">
        <f t="shared" si="1552"/>
        <v>1151</v>
      </c>
      <c r="EHX16" s="254">
        <f t="shared" si="1553"/>
        <v>34.378733572281959</v>
      </c>
      <c r="EHY16" s="326">
        <v>675</v>
      </c>
      <c r="EHZ16" s="327">
        <f t="shared" si="1554"/>
        <v>38.793103448275865</v>
      </c>
      <c r="EIA16" s="326">
        <v>438</v>
      </c>
      <c r="EIB16" s="327">
        <f t="shared" si="1555"/>
        <v>29.122340425531917</v>
      </c>
      <c r="EIC16" s="326">
        <v>0</v>
      </c>
      <c r="EID16" s="328">
        <f t="shared" si="1556"/>
        <v>1113</v>
      </c>
      <c r="EIE16" s="254">
        <f t="shared" si="1557"/>
        <v>34.309494451294697</v>
      </c>
      <c r="EIF16" s="326">
        <v>643</v>
      </c>
      <c r="EIG16" s="327">
        <f t="shared" si="1558"/>
        <v>38.572285542891422</v>
      </c>
      <c r="EIH16" s="326">
        <v>422</v>
      </c>
      <c r="EII16" s="327">
        <f t="shared" si="1559"/>
        <v>28.923920493488691</v>
      </c>
      <c r="EIJ16" s="326">
        <v>0</v>
      </c>
      <c r="EIK16" s="328">
        <f t="shared" si="1560"/>
        <v>1065</v>
      </c>
      <c r="EIL16" s="254">
        <f t="shared" si="1561"/>
        <v>34.069097888675628</v>
      </c>
      <c r="EIM16" s="326">
        <v>613</v>
      </c>
      <c r="EIN16" s="327">
        <f t="shared" si="1562"/>
        <v>38.456712672521959</v>
      </c>
      <c r="EIO16" s="326">
        <v>406</v>
      </c>
      <c r="EIP16" s="327">
        <f t="shared" si="1563"/>
        <v>28.896797153024913</v>
      </c>
      <c r="EIQ16" s="326">
        <v>0</v>
      </c>
      <c r="EIR16" s="328">
        <f t="shared" si="1564"/>
        <v>1019</v>
      </c>
      <c r="EIS16" s="254">
        <f t="shared" si="1565"/>
        <v>33.977992664221404</v>
      </c>
      <c r="EIT16" s="326">
        <v>590</v>
      </c>
      <c r="EIU16" s="327">
        <f t="shared" si="1566"/>
        <v>38.336582196231319</v>
      </c>
      <c r="EIV16" s="326">
        <v>391</v>
      </c>
      <c r="EIW16" s="327">
        <f t="shared" si="1567"/>
        <v>29.11392405063291</v>
      </c>
      <c r="EIX16" s="326">
        <v>0</v>
      </c>
      <c r="EIY16" s="328">
        <f t="shared" si="1568"/>
        <v>981</v>
      </c>
      <c r="EIZ16" s="254">
        <f t="shared" si="1569"/>
        <v>34.038861901457324</v>
      </c>
      <c r="EJA16" s="326">
        <v>570</v>
      </c>
      <c r="EJB16" s="327">
        <f t="shared" si="1570"/>
        <v>38.280725319006045</v>
      </c>
      <c r="EJC16" s="326">
        <v>378</v>
      </c>
      <c r="EJD16" s="327">
        <f t="shared" si="1571"/>
        <v>29.121725731895225</v>
      </c>
      <c r="EJE16" s="326">
        <v>0</v>
      </c>
      <c r="EJF16" s="328">
        <f t="shared" si="1572"/>
        <v>948</v>
      </c>
      <c r="EJG16" s="254">
        <f t="shared" si="1573"/>
        <v>34.015069967707213</v>
      </c>
      <c r="EJH16" s="326">
        <v>543</v>
      </c>
      <c r="EJI16" s="327">
        <f t="shared" si="1574"/>
        <v>37.998600419874037</v>
      </c>
      <c r="EJJ16" s="326">
        <v>362</v>
      </c>
      <c r="EJK16" s="327">
        <f t="shared" si="1575"/>
        <v>28.890662410215484</v>
      </c>
      <c r="EJL16" s="326">
        <v>0</v>
      </c>
      <c r="EJM16" s="328">
        <f t="shared" si="1576"/>
        <v>905</v>
      </c>
      <c r="EJN16" s="254">
        <f t="shared" si="1577"/>
        <v>33.743475018642805</v>
      </c>
      <c r="EJO16" s="326">
        <v>521</v>
      </c>
      <c r="EJP16" s="327">
        <f t="shared" si="1578"/>
        <v>37.78100072516316</v>
      </c>
      <c r="EJQ16" s="326">
        <v>350</v>
      </c>
      <c r="EJR16" s="327">
        <f t="shared" si="1579"/>
        <v>29.190992493744787</v>
      </c>
      <c r="EJS16" s="326">
        <v>0</v>
      </c>
      <c r="EJT16" s="328">
        <f t="shared" si="1580"/>
        <v>871</v>
      </c>
      <c r="EJU16" s="254">
        <f t="shared" si="1581"/>
        <v>33.785880527540726</v>
      </c>
      <c r="EJV16" s="326">
        <v>509</v>
      </c>
      <c r="EJW16" s="327">
        <f t="shared" si="1582"/>
        <v>38.041853512705529</v>
      </c>
      <c r="EJX16" s="326">
        <v>340</v>
      </c>
      <c r="EJY16" s="327">
        <f t="shared" si="1583"/>
        <v>29.437229437229441</v>
      </c>
      <c r="EJZ16" s="326">
        <v>0</v>
      </c>
      <c r="EKA16" s="328">
        <f t="shared" si="1584"/>
        <v>849</v>
      </c>
      <c r="EKB16" s="254">
        <f t="shared" si="1585"/>
        <v>34.055354993983151</v>
      </c>
      <c r="EKC16" s="326">
        <v>486</v>
      </c>
      <c r="EKD16" s="327">
        <f t="shared" si="1586"/>
        <v>37.703646237393329</v>
      </c>
      <c r="EKE16" s="326">
        <v>324</v>
      </c>
      <c r="EKF16" s="327">
        <f t="shared" si="1587"/>
        <v>29.241877256317689</v>
      </c>
      <c r="EKG16" s="326">
        <v>0</v>
      </c>
      <c r="EKH16" s="328">
        <f t="shared" si="1588"/>
        <v>810</v>
      </c>
      <c r="EKI16" s="254">
        <f t="shared" si="1589"/>
        <v>33.792240300375468</v>
      </c>
      <c r="EKJ16" s="326">
        <v>468</v>
      </c>
      <c r="EKK16" s="327">
        <f t="shared" si="1590"/>
        <v>37.987012987012989</v>
      </c>
      <c r="EKL16" s="326">
        <v>313</v>
      </c>
      <c r="EKM16" s="327">
        <f t="shared" si="1591"/>
        <v>29.362101313320828</v>
      </c>
      <c r="EKN16" s="326">
        <v>0</v>
      </c>
      <c r="EKO16" s="328">
        <f t="shared" si="1592"/>
        <v>781</v>
      </c>
      <c r="EKP16" s="254">
        <f t="shared" si="1593"/>
        <v>33.986074847693651</v>
      </c>
      <c r="EKQ16" s="326">
        <v>447</v>
      </c>
      <c r="EKR16" s="327">
        <f t="shared" si="1594"/>
        <v>38.042553191489361</v>
      </c>
      <c r="EKS16" s="326">
        <v>300</v>
      </c>
      <c r="EKT16" s="327">
        <f t="shared" si="1595"/>
        <v>29.296875</v>
      </c>
      <c r="EKU16" s="326">
        <v>0</v>
      </c>
      <c r="EKV16" s="328">
        <f t="shared" si="1596"/>
        <v>747</v>
      </c>
      <c r="EKW16" s="254">
        <f t="shared" si="1597"/>
        <v>33.969986357435204</v>
      </c>
      <c r="EKX16" s="326">
        <v>430</v>
      </c>
      <c r="EKY16" s="327">
        <f t="shared" si="1598"/>
        <v>38.290293855743549</v>
      </c>
      <c r="EKZ16" s="326">
        <v>286</v>
      </c>
      <c r="ELA16" s="327">
        <f t="shared" si="1599"/>
        <v>29.035532994923859</v>
      </c>
      <c r="ELB16" s="326">
        <v>0</v>
      </c>
      <c r="ELC16" s="328">
        <f t="shared" si="1600"/>
        <v>716</v>
      </c>
      <c r="ELD16" s="254">
        <f t="shared" si="1601"/>
        <v>33.965844402277042</v>
      </c>
      <c r="ELE16" s="326">
        <v>417</v>
      </c>
      <c r="ELF16" s="327">
        <f t="shared" si="1602"/>
        <v>38.682745825602971</v>
      </c>
      <c r="ELG16" s="326">
        <v>278</v>
      </c>
      <c r="ELH16" s="327">
        <f t="shared" si="1603"/>
        <v>29.018789144050107</v>
      </c>
      <c r="ELI16" s="326">
        <v>0</v>
      </c>
      <c r="ELJ16" s="328">
        <f t="shared" si="1604"/>
        <v>695</v>
      </c>
      <c r="ELK16" s="254">
        <f t="shared" si="1605"/>
        <v>34.13555992141454</v>
      </c>
      <c r="ELL16" s="326">
        <v>406</v>
      </c>
      <c r="ELM16" s="327">
        <f t="shared" si="1606"/>
        <v>39.00096061479347</v>
      </c>
      <c r="ELN16" s="326">
        <v>270</v>
      </c>
      <c r="ELO16" s="327">
        <f t="shared" si="1607"/>
        <v>29.508196721311474</v>
      </c>
      <c r="ELP16" s="326">
        <v>0</v>
      </c>
      <c r="ELQ16" s="328">
        <f t="shared" si="1608"/>
        <v>676</v>
      </c>
      <c r="ELR16" s="254">
        <f t="shared" si="1609"/>
        <v>34.560327198364007</v>
      </c>
      <c r="ELS16" s="326">
        <v>396</v>
      </c>
      <c r="ELT16" s="327">
        <f t="shared" si="1610"/>
        <v>39.053254437869825</v>
      </c>
      <c r="ELU16" s="326">
        <v>263</v>
      </c>
      <c r="ELV16" s="327">
        <f t="shared" si="1611"/>
        <v>29.650507328072152</v>
      </c>
      <c r="ELW16" s="326">
        <v>0</v>
      </c>
      <c r="ELX16" s="328">
        <f t="shared" si="1612"/>
        <v>659</v>
      </c>
      <c r="ELY16" s="254">
        <f t="shared" si="1613"/>
        <v>34.665965281430829</v>
      </c>
      <c r="ELZ16" s="326">
        <v>374</v>
      </c>
      <c r="EMA16" s="327">
        <f t="shared" si="1614"/>
        <v>38.358974358974358</v>
      </c>
      <c r="EMB16" s="326">
        <v>250</v>
      </c>
      <c r="EMC16" s="327">
        <f t="shared" si="1615"/>
        <v>29.377203290246769</v>
      </c>
      <c r="EMD16" s="326">
        <v>0</v>
      </c>
      <c r="EME16" s="328">
        <f t="shared" si="1616"/>
        <v>624</v>
      </c>
      <c r="EMF16" s="254">
        <f t="shared" si="1617"/>
        <v>34.173055859802851</v>
      </c>
      <c r="EMG16" s="326">
        <v>361</v>
      </c>
      <c r="EMH16" s="327">
        <f t="shared" si="1618"/>
        <v>38.24152542372881</v>
      </c>
      <c r="EMI16" s="326">
        <v>246</v>
      </c>
      <c r="EMJ16" s="327">
        <f t="shared" si="1619"/>
        <v>29.425837320574161</v>
      </c>
      <c r="EMK16" s="326">
        <v>0</v>
      </c>
      <c r="EML16" s="328">
        <f t="shared" si="1620"/>
        <v>607</v>
      </c>
      <c r="EMM16" s="254">
        <f t="shared" si="1621"/>
        <v>34.101123595505619</v>
      </c>
      <c r="EMN16" s="326">
        <v>348</v>
      </c>
      <c r="EMO16" s="327">
        <f t="shared" si="1622"/>
        <v>37.991266375545848</v>
      </c>
      <c r="EMP16" s="326">
        <v>238</v>
      </c>
      <c r="EMQ16" s="327">
        <f t="shared" si="1623"/>
        <v>29.638854296388544</v>
      </c>
      <c r="EMR16" s="326">
        <v>0</v>
      </c>
      <c r="EMS16" s="328">
        <f t="shared" si="1624"/>
        <v>586</v>
      </c>
      <c r="EMT16" s="254">
        <f t="shared" si="1625"/>
        <v>34.089586969168124</v>
      </c>
      <c r="EMU16" s="326">
        <v>335</v>
      </c>
      <c r="EMV16" s="327">
        <f t="shared" si="1626"/>
        <v>37.853107344632768</v>
      </c>
      <c r="EMW16" s="326">
        <v>228</v>
      </c>
      <c r="EMX16" s="327">
        <f t="shared" si="1627"/>
        <v>29.648894668400523</v>
      </c>
      <c r="EMY16" s="326">
        <v>0</v>
      </c>
      <c r="EMZ16" s="328">
        <f t="shared" si="1628"/>
        <v>563</v>
      </c>
      <c r="ENA16" s="254">
        <f t="shared" si="1629"/>
        <v>34.038694074969769</v>
      </c>
      <c r="ENB16" s="326">
        <v>321</v>
      </c>
      <c r="ENC16" s="327">
        <f t="shared" si="1630"/>
        <v>37.5</v>
      </c>
      <c r="END16" s="326">
        <v>217</v>
      </c>
      <c r="ENE16" s="327">
        <f t="shared" si="1631"/>
        <v>29.245283018867923</v>
      </c>
      <c r="ENF16" s="326">
        <v>0</v>
      </c>
      <c r="ENG16" s="328">
        <f t="shared" si="1632"/>
        <v>538</v>
      </c>
      <c r="ENH16" s="254">
        <f t="shared" si="1633"/>
        <v>33.667083854818522</v>
      </c>
      <c r="ENI16" s="326">
        <v>312</v>
      </c>
      <c r="ENJ16" s="327">
        <f t="shared" si="1634"/>
        <v>37.5</v>
      </c>
      <c r="ENK16" s="326">
        <v>214</v>
      </c>
      <c r="ENL16" s="327">
        <f t="shared" si="1635"/>
        <v>29.517241379310345</v>
      </c>
      <c r="ENM16" s="326">
        <v>0</v>
      </c>
      <c r="ENN16" s="328">
        <f t="shared" si="1636"/>
        <v>526</v>
      </c>
      <c r="ENO16" s="254">
        <f t="shared" si="1637"/>
        <v>33.782915863840721</v>
      </c>
      <c r="ENP16" s="326">
        <v>305</v>
      </c>
      <c r="ENQ16" s="327">
        <f t="shared" si="1638"/>
        <v>37.423312883435585</v>
      </c>
      <c r="ENR16" s="326">
        <v>211</v>
      </c>
      <c r="ENS16" s="327">
        <f t="shared" si="1639"/>
        <v>29.760225669957684</v>
      </c>
      <c r="ENT16" s="326">
        <v>0</v>
      </c>
      <c r="ENU16" s="328">
        <f t="shared" si="1640"/>
        <v>516</v>
      </c>
      <c r="ENV16" s="254">
        <f t="shared" si="1641"/>
        <v>33.858267716535437</v>
      </c>
      <c r="ENW16" s="326">
        <v>293</v>
      </c>
      <c r="ENX16" s="327">
        <f t="shared" si="1642"/>
        <v>37.088607594936704</v>
      </c>
      <c r="ENY16" s="326">
        <v>203</v>
      </c>
      <c r="ENZ16" s="327">
        <f t="shared" si="1643"/>
        <v>29.765395894428153</v>
      </c>
      <c r="EOA16" s="326">
        <v>0</v>
      </c>
      <c r="EOB16" s="328">
        <f t="shared" si="1644"/>
        <v>496</v>
      </c>
      <c r="EOC16" s="254">
        <f t="shared" si="1645"/>
        <v>33.695652173913047</v>
      </c>
      <c r="EOD16" s="326">
        <v>285</v>
      </c>
      <c r="EOE16" s="327">
        <f t="shared" si="1646"/>
        <v>37.012987012987011</v>
      </c>
      <c r="EOF16" s="326">
        <v>196</v>
      </c>
      <c r="EOG16" s="327">
        <f t="shared" si="1647"/>
        <v>29.652042360060516</v>
      </c>
      <c r="EOH16" s="326">
        <v>0</v>
      </c>
      <c r="EOI16" s="328">
        <f t="shared" si="1648"/>
        <v>481</v>
      </c>
      <c r="EOJ16" s="254">
        <f t="shared" si="1649"/>
        <v>33.612858141160032</v>
      </c>
      <c r="EOK16" s="326">
        <v>278</v>
      </c>
      <c r="EOL16" s="327">
        <f t="shared" si="1650"/>
        <v>37.31543624161074</v>
      </c>
      <c r="EOM16" s="326">
        <v>191</v>
      </c>
      <c r="EON16" s="327">
        <f t="shared" si="1651"/>
        <v>29.704510108864696</v>
      </c>
      <c r="EOO16" s="326">
        <v>0</v>
      </c>
      <c r="EOP16" s="328">
        <f t="shared" si="1652"/>
        <v>469</v>
      </c>
      <c r="EOQ16" s="254">
        <f t="shared" si="1653"/>
        <v>33.789625360230545</v>
      </c>
      <c r="EOR16" s="326">
        <v>273</v>
      </c>
      <c r="EOS16" s="327">
        <f t="shared" si="1654"/>
        <v>37.397260273972606</v>
      </c>
      <c r="EOT16" s="326">
        <v>186</v>
      </c>
      <c r="EOU16" s="327">
        <f t="shared" si="1655"/>
        <v>29.855537720706259</v>
      </c>
      <c r="EOV16" s="326">
        <v>0</v>
      </c>
      <c r="EOW16" s="328">
        <f t="shared" si="1656"/>
        <v>459</v>
      </c>
      <c r="EOX16" s="254">
        <f t="shared" si="1657"/>
        <v>33.924611973392459</v>
      </c>
      <c r="EOY16" s="326">
        <v>267</v>
      </c>
      <c r="EOZ16" s="327">
        <f t="shared" si="1658"/>
        <v>37.238493723849366</v>
      </c>
      <c r="EPA16" s="326">
        <v>182</v>
      </c>
      <c r="EPB16" s="327">
        <f t="shared" si="1659"/>
        <v>30.082644628099175</v>
      </c>
      <c r="EPC16" s="326">
        <v>0</v>
      </c>
      <c r="EPD16" s="328">
        <f t="shared" si="1660"/>
        <v>449</v>
      </c>
      <c r="EPE16" s="254">
        <f t="shared" si="1661"/>
        <v>33.963691376701966</v>
      </c>
      <c r="EPF16" s="326">
        <v>261</v>
      </c>
      <c r="EPG16" s="327">
        <f t="shared" si="1662"/>
        <v>37.073863636363633</v>
      </c>
      <c r="EPH16" s="326">
        <v>179</v>
      </c>
      <c r="EPI16" s="327">
        <f t="shared" si="1663"/>
        <v>30.236486486486484</v>
      </c>
      <c r="EPJ16" s="326">
        <v>0</v>
      </c>
      <c r="EPK16" s="328">
        <f t="shared" si="1664"/>
        <v>440</v>
      </c>
      <c r="EPL16" s="254">
        <f t="shared" si="1665"/>
        <v>33.950617283950621</v>
      </c>
      <c r="EPM16" s="326">
        <v>258</v>
      </c>
      <c r="EPN16" s="327">
        <f t="shared" si="1666"/>
        <v>37.175792507204612</v>
      </c>
      <c r="EPO16" s="326">
        <v>176</v>
      </c>
      <c r="EPP16" s="327">
        <f t="shared" si="1667"/>
        <v>30.397236614853195</v>
      </c>
      <c r="EPQ16" s="326">
        <v>0</v>
      </c>
      <c r="EPR16" s="328">
        <f t="shared" si="1668"/>
        <v>434</v>
      </c>
      <c r="EPS16" s="254">
        <f t="shared" si="1669"/>
        <v>34.092694422623723</v>
      </c>
      <c r="EPT16" s="326">
        <v>256</v>
      </c>
      <c r="EPU16" s="327">
        <f t="shared" si="1670"/>
        <v>37.372262773722625</v>
      </c>
      <c r="EPV16" s="326">
        <v>175</v>
      </c>
      <c r="EPW16" s="327">
        <f t="shared" si="1671"/>
        <v>30.594405594405593</v>
      </c>
      <c r="EPX16" s="326">
        <v>0</v>
      </c>
      <c r="EPY16" s="328">
        <f t="shared" si="1672"/>
        <v>431</v>
      </c>
      <c r="EPZ16" s="254">
        <f t="shared" si="1673"/>
        <v>34.287987271280826</v>
      </c>
      <c r="EQA16" s="326">
        <v>252</v>
      </c>
      <c r="EQB16" s="327">
        <f t="shared" si="1674"/>
        <v>37.223042836041358</v>
      </c>
      <c r="EQC16" s="326">
        <v>169</v>
      </c>
      <c r="EQD16" s="327">
        <f t="shared" si="1675"/>
        <v>30.178571428571427</v>
      </c>
      <c r="EQE16" s="326">
        <v>0</v>
      </c>
      <c r="EQF16" s="328">
        <f t="shared" si="1676"/>
        <v>421</v>
      </c>
      <c r="EQG16" s="254">
        <f t="shared" si="1677"/>
        <v>34.033953112368629</v>
      </c>
      <c r="EQH16" s="326">
        <v>250</v>
      </c>
      <c r="EQI16" s="327">
        <f t="shared" si="1678"/>
        <v>37.537537537537538</v>
      </c>
      <c r="EQJ16" s="326">
        <v>167</v>
      </c>
      <c r="EQK16" s="327">
        <f t="shared" si="1679"/>
        <v>30.253623188405797</v>
      </c>
      <c r="EQL16" s="326">
        <v>0</v>
      </c>
      <c r="EQM16" s="328">
        <f t="shared" si="1680"/>
        <v>417</v>
      </c>
      <c r="EQN16" s="254">
        <f t="shared" si="1681"/>
        <v>34.236453201970448</v>
      </c>
      <c r="EQO16" s="326">
        <v>248</v>
      </c>
      <c r="EQP16" s="327">
        <f t="shared" si="1682"/>
        <v>37.689969604863222</v>
      </c>
      <c r="EQQ16" s="326">
        <v>162</v>
      </c>
      <c r="EQR16" s="327">
        <f t="shared" si="1683"/>
        <v>30</v>
      </c>
      <c r="EQS16" s="326">
        <v>0</v>
      </c>
      <c r="EQT16" s="328">
        <f t="shared" si="1684"/>
        <v>410</v>
      </c>
      <c r="EQU16" s="254">
        <f t="shared" si="1685"/>
        <v>34.223706176961606</v>
      </c>
      <c r="EQV16" s="326">
        <v>246</v>
      </c>
      <c r="EQW16" s="327">
        <f t="shared" si="1686"/>
        <v>37.788018433179722</v>
      </c>
      <c r="EQX16" s="326">
        <v>162</v>
      </c>
      <c r="EQY16" s="327">
        <f t="shared" si="1687"/>
        <v>30.337078651685395</v>
      </c>
      <c r="EQZ16" s="326">
        <v>0</v>
      </c>
      <c r="ERA16" s="328">
        <f t="shared" si="1688"/>
        <v>408</v>
      </c>
      <c r="ERB16" s="254">
        <f t="shared" si="1689"/>
        <v>34.430379746835442</v>
      </c>
      <c r="ERC16" s="326">
        <v>243</v>
      </c>
      <c r="ERD16" s="327">
        <f t="shared" si="1690"/>
        <v>37.791601866251945</v>
      </c>
      <c r="ERE16" s="326">
        <v>160</v>
      </c>
      <c r="ERF16" s="327">
        <f t="shared" si="1691"/>
        <v>30.360531309297912</v>
      </c>
      <c r="ERG16" s="326">
        <v>0</v>
      </c>
      <c r="ERH16" s="328">
        <f t="shared" si="1692"/>
        <v>403</v>
      </c>
      <c r="ERI16" s="254">
        <f t="shared" si="1693"/>
        <v>34.444444444444443</v>
      </c>
      <c r="ERJ16" s="326">
        <v>240</v>
      </c>
      <c r="ERK16" s="327">
        <f t="shared" si="1694"/>
        <v>37.735849056603776</v>
      </c>
      <c r="ERL16" s="326">
        <v>158</v>
      </c>
      <c r="ERM16" s="327">
        <f t="shared" si="1695"/>
        <v>30.095238095238098</v>
      </c>
      <c r="ERN16" s="326">
        <v>0</v>
      </c>
      <c r="ERO16" s="328">
        <f t="shared" si="1696"/>
        <v>398</v>
      </c>
      <c r="ERP16" s="254">
        <f t="shared" si="1697"/>
        <v>34.280792420327302</v>
      </c>
      <c r="ERQ16" s="326">
        <v>237</v>
      </c>
      <c r="ERR16" s="327">
        <f t="shared" si="1698"/>
        <v>37.92</v>
      </c>
      <c r="ERS16" s="326">
        <v>156</v>
      </c>
      <c r="ERT16" s="327">
        <f t="shared" si="1699"/>
        <v>30</v>
      </c>
      <c r="ERU16" s="326">
        <v>0</v>
      </c>
      <c r="ERV16" s="328">
        <f t="shared" si="1700"/>
        <v>393</v>
      </c>
      <c r="ERW16" s="254">
        <f t="shared" si="1701"/>
        <v>34.323144104803497</v>
      </c>
      <c r="ERX16" s="326">
        <v>236</v>
      </c>
      <c r="ERY16" s="327">
        <f t="shared" si="1702"/>
        <v>38.249594813614266</v>
      </c>
      <c r="ERZ16" s="326">
        <v>155</v>
      </c>
      <c r="ESA16" s="327">
        <f t="shared" si="1703"/>
        <v>29.922779922779924</v>
      </c>
      <c r="ESB16" s="326">
        <v>0</v>
      </c>
      <c r="ESC16" s="328">
        <f t="shared" si="1704"/>
        <v>391</v>
      </c>
      <c r="ESD16" s="254">
        <f t="shared" si="1705"/>
        <v>34.44933920704846</v>
      </c>
      <c r="ESE16" s="326">
        <v>234</v>
      </c>
      <c r="ESF16" s="327">
        <f t="shared" si="1706"/>
        <v>38.235294117647058</v>
      </c>
      <c r="ESG16" s="326">
        <v>154</v>
      </c>
      <c r="ESH16" s="327">
        <f t="shared" si="1707"/>
        <v>29.844961240310074</v>
      </c>
      <c r="ESI16" s="326">
        <v>0</v>
      </c>
      <c r="ESJ16" s="328">
        <f t="shared" si="1708"/>
        <v>388</v>
      </c>
      <c r="ESK16" s="254">
        <f t="shared" si="1709"/>
        <v>34.397163120567377</v>
      </c>
      <c r="ESL16" s="326">
        <v>233</v>
      </c>
      <c r="ESM16" s="327">
        <f t="shared" si="1710"/>
        <v>38.32236842105263</v>
      </c>
      <c r="ESN16" s="326">
        <v>153</v>
      </c>
      <c r="ESO16" s="327">
        <f t="shared" si="1711"/>
        <v>29.8828125</v>
      </c>
      <c r="ESP16" s="326">
        <v>0</v>
      </c>
      <c r="ESQ16" s="328">
        <f t="shared" si="1712"/>
        <v>386</v>
      </c>
      <c r="ESR16" s="254">
        <f t="shared" si="1713"/>
        <v>34.464285714285715</v>
      </c>
      <c r="ESS16" s="326">
        <v>230</v>
      </c>
      <c r="EST16" s="327">
        <f t="shared" si="1714"/>
        <v>38.079470198675494</v>
      </c>
      <c r="ESU16" s="326">
        <v>153</v>
      </c>
      <c r="ESV16" s="327">
        <f t="shared" si="1715"/>
        <v>30.058939096267189</v>
      </c>
      <c r="ESW16" s="326">
        <v>0</v>
      </c>
      <c r="ESX16" s="328">
        <f t="shared" si="1716"/>
        <v>383</v>
      </c>
      <c r="ESY16" s="254">
        <f t="shared" si="1717"/>
        <v>34.4115004492363</v>
      </c>
      <c r="ESZ16" s="326">
        <v>229</v>
      </c>
      <c r="ETA16" s="327">
        <f t="shared" si="1718"/>
        <v>38.166666666666664</v>
      </c>
      <c r="ETB16" s="326">
        <v>149</v>
      </c>
      <c r="ETC16" s="327">
        <f t="shared" si="1719"/>
        <v>29.622266401590458</v>
      </c>
      <c r="ETD16" s="326">
        <v>0</v>
      </c>
      <c r="ETE16" s="328">
        <f t="shared" si="1720"/>
        <v>378</v>
      </c>
      <c r="ETF16" s="254">
        <f t="shared" si="1721"/>
        <v>34.270172257479601</v>
      </c>
      <c r="ETG16" s="326">
        <v>229</v>
      </c>
      <c r="ETH16" s="327">
        <f t="shared" si="1722"/>
        <v>38.487394957983199</v>
      </c>
      <c r="ETI16" s="326">
        <v>149</v>
      </c>
      <c r="ETJ16" s="327">
        <f t="shared" si="1723"/>
        <v>30.161943319838059</v>
      </c>
      <c r="ETK16" s="326">
        <v>0</v>
      </c>
      <c r="ETL16" s="328">
        <f t="shared" si="1724"/>
        <v>378</v>
      </c>
      <c r="ETM16" s="254">
        <f t="shared" si="1725"/>
        <v>34.710743801652896</v>
      </c>
      <c r="ETN16" s="326">
        <v>227</v>
      </c>
      <c r="ETO16" s="327">
        <f t="shared" si="1726"/>
        <v>38.344594594594597</v>
      </c>
      <c r="ETP16" s="326">
        <v>148</v>
      </c>
      <c r="ETQ16" s="327">
        <f t="shared" si="1727"/>
        <v>30.265848670756647</v>
      </c>
      <c r="ETR16" s="326">
        <v>0</v>
      </c>
      <c r="ETS16" s="328">
        <f t="shared" si="1728"/>
        <v>375</v>
      </c>
      <c r="ETT16" s="254">
        <f t="shared" si="1729"/>
        <v>34.690101757631822</v>
      </c>
      <c r="ETU16" s="326">
        <v>226</v>
      </c>
      <c r="ETV16" s="327">
        <f t="shared" si="1730"/>
        <v>38.500851788756393</v>
      </c>
      <c r="ETW16" s="326">
        <v>148</v>
      </c>
      <c r="ETX16" s="327">
        <f t="shared" si="1731"/>
        <v>30.515463917525775</v>
      </c>
      <c r="ETY16" s="326">
        <v>0</v>
      </c>
      <c r="ETZ16" s="328">
        <f t="shared" si="1732"/>
        <v>374</v>
      </c>
      <c r="EUA16" s="254">
        <f t="shared" si="1733"/>
        <v>34.888059701492537</v>
      </c>
      <c r="EUB16" s="326">
        <v>223</v>
      </c>
      <c r="EUC16" s="327">
        <f t="shared" si="1734"/>
        <v>38.448275862068968</v>
      </c>
      <c r="EUD16" s="326">
        <v>147</v>
      </c>
      <c r="EUE16" s="327">
        <f t="shared" si="1735"/>
        <v>30.561330561330564</v>
      </c>
      <c r="EUF16" s="326">
        <v>0</v>
      </c>
      <c r="EUG16" s="328">
        <f t="shared" si="1736"/>
        <v>370</v>
      </c>
      <c r="EUH16" s="254">
        <f t="shared" si="1737"/>
        <v>34.872761545711597</v>
      </c>
      <c r="EUI16" s="326">
        <v>222</v>
      </c>
      <c r="EUJ16" s="327">
        <f t="shared" si="1738"/>
        <v>38.408304498269899</v>
      </c>
      <c r="EUK16" s="326">
        <v>145</v>
      </c>
      <c r="EUL16" s="327">
        <f t="shared" si="1739"/>
        <v>30.526315789473685</v>
      </c>
      <c r="EUM16" s="326">
        <v>0</v>
      </c>
      <c r="EUN16" s="328">
        <f t="shared" si="1740"/>
        <v>367</v>
      </c>
      <c r="EUO16" s="254">
        <f t="shared" si="1741"/>
        <v>34.852801519468187</v>
      </c>
      <c r="EUP16" s="326">
        <v>221</v>
      </c>
      <c r="EUQ16" s="327">
        <f t="shared" si="1742"/>
        <v>38.568935427574168</v>
      </c>
      <c r="EUR16" s="326">
        <v>143</v>
      </c>
      <c r="EUS16" s="327">
        <f t="shared" si="1743"/>
        <v>30.49040511727079</v>
      </c>
      <c r="EUT16" s="326">
        <v>0</v>
      </c>
      <c r="EUU16" s="328">
        <f t="shared" si="1744"/>
        <v>364</v>
      </c>
      <c r="EUV16" s="254">
        <f t="shared" si="1745"/>
        <v>34.932821497120919</v>
      </c>
      <c r="EUW16" s="326">
        <v>219</v>
      </c>
      <c r="EUX16" s="327">
        <f t="shared" si="1746"/>
        <v>38.421052631578945</v>
      </c>
      <c r="EUY16" s="326">
        <v>141</v>
      </c>
      <c r="EUZ16" s="327">
        <f t="shared" si="1747"/>
        <v>30.519480519480517</v>
      </c>
      <c r="EVA16" s="326">
        <v>0</v>
      </c>
      <c r="EVB16" s="328">
        <f t="shared" si="1748"/>
        <v>360</v>
      </c>
      <c r="EVC16" s="254">
        <f t="shared" si="1749"/>
        <v>34.883720930232556</v>
      </c>
      <c r="EVD16" s="326">
        <v>217</v>
      </c>
      <c r="EVE16" s="327">
        <f t="shared" si="1750"/>
        <v>38.612099644128115</v>
      </c>
      <c r="EVF16" s="326">
        <v>141</v>
      </c>
      <c r="EVG16" s="327">
        <f t="shared" si="1751"/>
        <v>30.65217391304348</v>
      </c>
      <c r="EVH16" s="326">
        <v>0</v>
      </c>
      <c r="EVI16" s="328">
        <f t="shared" si="1752"/>
        <v>358</v>
      </c>
      <c r="EVJ16" s="254">
        <f t="shared" si="1753"/>
        <v>35.029354207436398</v>
      </c>
      <c r="EVK16" s="326">
        <v>215</v>
      </c>
      <c r="EVL16" s="327">
        <f t="shared" si="1754"/>
        <v>38.461538461538467</v>
      </c>
      <c r="EVM16" s="326">
        <v>141</v>
      </c>
      <c r="EVN16" s="327">
        <f t="shared" si="1755"/>
        <v>30.786026200873362</v>
      </c>
      <c r="EVO16" s="326">
        <v>0</v>
      </c>
      <c r="EVP16" s="328">
        <f t="shared" si="1756"/>
        <v>356</v>
      </c>
      <c r="EVQ16" s="254">
        <f t="shared" si="1757"/>
        <v>35.004916420845625</v>
      </c>
      <c r="EVR16" s="326">
        <v>215</v>
      </c>
      <c r="EVS16" s="327">
        <f t="shared" si="1758"/>
        <v>38.738738738738739</v>
      </c>
      <c r="EVT16" s="326">
        <v>141</v>
      </c>
      <c r="EVU16" s="327">
        <f t="shared" si="1759"/>
        <v>30.921052631578949</v>
      </c>
      <c r="EVV16" s="326">
        <v>0</v>
      </c>
      <c r="EVW16" s="328">
        <f t="shared" si="1760"/>
        <v>356</v>
      </c>
      <c r="EVX16" s="254">
        <f t="shared" si="1761"/>
        <v>35.212660731948567</v>
      </c>
      <c r="EVY16" s="326">
        <v>215</v>
      </c>
      <c r="EVZ16" s="327">
        <f t="shared" si="1762"/>
        <v>39.090909090909093</v>
      </c>
      <c r="EWA16" s="326">
        <v>140</v>
      </c>
      <c r="EWB16" s="327">
        <f t="shared" si="1763"/>
        <v>30.905077262693158</v>
      </c>
      <c r="EWC16" s="326">
        <v>0</v>
      </c>
      <c r="EWD16" s="328">
        <f t="shared" si="1764"/>
        <v>355</v>
      </c>
      <c r="EWE16" s="254">
        <f t="shared" si="1765"/>
        <v>35.393818544366901</v>
      </c>
      <c r="EWF16" s="326">
        <v>215</v>
      </c>
      <c r="EWG16" s="327">
        <f t="shared" si="1766"/>
        <v>39.233576642335763</v>
      </c>
      <c r="EWH16" s="326">
        <v>140</v>
      </c>
      <c r="EWI16" s="327">
        <f t="shared" si="1767"/>
        <v>30.973451327433626</v>
      </c>
      <c r="EWJ16" s="326">
        <v>0</v>
      </c>
      <c r="EWK16" s="328">
        <f t="shared" si="1768"/>
        <v>355</v>
      </c>
      <c r="EWL16" s="254">
        <f t="shared" si="1769"/>
        <v>35.5</v>
      </c>
      <c r="EWM16" s="326">
        <v>215</v>
      </c>
      <c r="EWN16" s="327">
        <f t="shared" si="1770"/>
        <v>39.37728937728938</v>
      </c>
      <c r="EWO16" s="326">
        <v>140</v>
      </c>
      <c r="EWP16" s="327">
        <f t="shared" si="1771"/>
        <v>31.25</v>
      </c>
      <c r="EWQ16" s="326">
        <v>0</v>
      </c>
      <c r="EWR16" s="328">
        <f t="shared" si="1772"/>
        <v>355</v>
      </c>
      <c r="EWS16" s="254">
        <f t="shared" si="1773"/>
        <v>35.714285714285715</v>
      </c>
      <c r="EWT16" s="326">
        <v>215</v>
      </c>
      <c r="EWU16" s="327">
        <f t="shared" si="1774"/>
        <v>39.449541284403672</v>
      </c>
      <c r="EWV16" s="326">
        <v>140</v>
      </c>
      <c r="EWW16" s="327">
        <f t="shared" si="1775"/>
        <v>31.319910514541387</v>
      </c>
      <c r="EWX16" s="326">
        <v>0</v>
      </c>
      <c r="EWY16" s="328">
        <f t="shared" si="1776"/>
        <v>355</v>
      </c>
      <c r="EWZ16" s="254">
        <f t="shared" si="1777"/>
        <v>35.786290322580641</v>
      </c>
      <c r="EXA16" s="326">
        <v>214</v>
      </c>
      <c r="EXB16" s="327">
        <f t="shared" si="1778"/>
        <v>39.556377079482438</v>
      </c>
      <c r="EXC16" s="326">
        <v>140</v>
      </c>
      <c r="EXD16" s="327">
        <f t="shared" si="1779"/>
        <v>31.460674157303369</v>
      </c>
      <c r="EXE16" s="326">
        <v>0</v>
      </c>
      <c r="EXF16" s="328">
        <f t="shared" si="1780"/>
        <v>354</v>
      </c>
      <c r="EXG16" s="254">
        <f t="shared" si="1781"/>
        <v>35.902636916835704</v>
      </c>
      <c r="EXH16" s="326">
        <v>213</v>
      </c>
      <c r="EXI16" s="327">
        <f t="shared" si="1782"/>
        <v>39.517625231910948</v>
      </c>
      <c r="EXJ16" s="326">
        <v>139</v>
      </c>
      <c r="EXK16" s="327">
        <f t="shared" si="1783"/>
        <v>31.447963800904976</v>
      </c>
      <c r="EXL16" s="326">
        <v>0</v>
      </c>
      <c r="EXM16" s="328">
        <f t="shared" si="1784"/>
        <v>352</v>
      </c>
      <c r="EXN16" s="254">
        <f t="shared" si="1785"/>
        <v>35.881753312945975</v>
      </c>
      <c r="EXO16" s="326">
        <v>212</v>
      </c>
      <c r="EXP16" s="327">
        <f t="shared" si="1786"/>
        <v>39.552238805970148</v>
      </c>
      <c r="EXQ16" s="326">
        <v>138</v>
      </c>
      <c r="EXR16" s="327">
        <f t="shared" si="1787"/>
        <v>31.363636363636367</v>
      </c>
      <c r="EXS16" s="326">
        <v>0</v>
      </c>
      <c r="EXT16" s="328">
        <f t="shared" si="1788"/>
        <v>350</v>
      </c>
      <c r="EXU16" s="254">
        <f t="shared" si="1789"/>
        <v>35.860655737704917</v>
      </c>
      <c r="EXV16" s="326">
        <v>210</v>
      </c>
      <c r="EXW16" s="327">
        <f t="shared" si="1790"/>
        <v>39.473684210526315</v>
      </c>
      <c r="EXX16" s="326">
        <v>138</v>
      </c>
      <c r="EXY16" s="327">
        <f t="shared" si="1791"/>
        <v>31.506849315068493</v>
      </c>
      <c r="EXZ16" s="326">
        <v>0</v>
      </c>
      <c r="EYA16" s="328">
        <f t="shared" si="1792"/>
        <v>348</v>
      </c>
      <c r="EYB16" s="254">
        <f t="shared" si="1793"/>
        <v>35.876288659793815</v>
      </c>
      <c r="EYC16" s="326">
        <v>210</v>
      </c>
      <c r="EYD16" s="327">
        <f t="shared" si="1794"/>
        <v>39.772727272727273</v>
      </c>
      <c r="EYE16" s="326">
        <v>137</v>
      </c>
      <c r="EYF16" s="327">
        <f t="shared" si="1795"/>
        <v>31.350114416475972</v>
      </c>
      <c r="EYG16" s="326">
        <v>0</v>
      </c>
      <c r="EYH16" s="328">
        <f t="shared" si="1796"/>
        <v>347</v>
      </c>
      <c r="EYI16" s="254">
        <f t="shared" si="1797"/>
        <v>35.958549222797927</v>
      </c>
      <c r="EYJ16" s="326">
        <v>210</v>
      </c>
      <c r="EYK16" s="327">
        <f t="shared" si="1798"/>
        <v>39.848197343453513</v>
      </c>
      <c r="EYL16" s="326">
        <v>137</v>
      </c>
      <c r="EYM16" s="327">
        <f t="shared" si="1799"/>
        <v>31.494252873563216</v>
      </c>
      <c r="EYN16" s="326">
        <v>0</v>
      </c>
      <c r="EYO16" s="328">
        <f t="shared" si="1800"/>
        <v>347</v>
      </c>
      <c r="EYP16" s="254">
        <f t="shared" si="1801"/>
        <v>36.070686070686072</v>
      </c>
      <c r="EYQ16" s="326">
        <v>210</v>
      </c>
      <c r="EYR16" s="327">
        <f t="shared" si="1802"/>
        <v>40.076335877862597</v>
      </c>
      <c r="EYS16" s="326">
        <v>137</v>
      </c>
      <c r="EYT16" s="327">
        <f t="shared" si="1803"/>
        <v>31.566820276497698</v>
      </c>
      <c r="EYU16" s="326">
        <v>0</v>
      </c>
      <c r="EYV16" s="328">
        <f t="shared" si="1804"/>
        <v>347</v>
      </c>
      <c r="EYW16" s="254">
        <f t="shared" si="1805"/>
        <v>36.221294363256781</v>
      </c>
      <c r="EYX16" s="326">
        <v>209</v>
      </c>
      <c r="EYY16" s="327">
        <f t="shared" si="1806"/>
        <v>40.26974951830443</v>
      </c>
      <c r="EYZ16" s="326">
        <v>137</v>
      </c>
      <c r="EZA16" s="327">
        <f t="shared" si="1807"/>
        <v>31.566820276497698</v>
      </c>
      <c r="EZB16" s="326">
        <v>0</v>
      </c>
      <c r="EZC16" s="328">
        <f t="shared" si="1808"/>
        <v>346</v>
      </c>
      <c r="EZD16" s="254">
        <f t="shared" si="1809"/>
        <v>36.306400839454355</v>
      </c>
      <c r="EZE16" s="326">
        <v>209</v>
      </c>
      <c r="EZF16" s="327">
        <f t="shared" si="1810"/>
        <v>40.425531914893611</v>
      </c>
      <c r="EZG16" s="326">
        <v>137</v>
      </c>
      <c r="EZH16" s="327">
        <f t="shared" si="1811"/>
        <v>31.639722863741337</v>
      </c>
      <c r="EZI16" s="326">
        <v>0</v>
      </c>
      <c r="EZJ16" s="328">
        <f t="shared" si="1812"/>
        <v>346</v>
      </c>
      <c r="EZK16" s="254">
        <f t="shared" si="1813"/>
        <v>36.421052631578945</v>
      </c>
      <c r="EZL16" s="326">
        <v>207</v>
      </c>
      <c r="EZM16" s="327">
        <f t="shared" si="1814"/>
        <v>40.194174757281552</v>
      </c>
      <c r="EZN16" s="326">
        <v>136</v>
      </c>
      <c r="EZO16" s="327">
        <f t="shared" si="1815"/>
        <v>31.554524361948953</v>
      </c>
      <c r="EZP16" s="326">
        <v>0</v>
      </c>
      <c r="EZQ16" s="328">
        <f t="shared" si="1816"/>
        <v>343</v>
      </c>
      <c r="EZR16" s="254">
        <f t="shared" si="1817"/>
        <v>36.257928118393238</v>
      </c>
      <c r="EZS16" s="326">
        <v>207</v>
      </c>
      <c r="EZT16" s="327">
        <f t="shared" si="1818"/>
        <v>40.4296875</v>
      </c>
      <c r="EZU16" s="326">
        <v>136</v>
      </c>
      <c r="EZV16" s="327">
        <f t="shared" si="1819"/>
        <v>31.701631701631701</v>
      </c>
      <c r="EZW16" s="326">
        <v>0</v>
      </c>
      <c r="EZX16" s="328">
        <f t="shared" si="1820"/>
        <v>343</v>
      </c>
      <c r="EZY16" s="254">
        <f t="shared" si="1821"/>
        <v>36.450584484590856</v>
      </c>
      <c r="EZZ16" s="326">
        <v>205</v>
      </c>
      <c r="FAA16" s="327">
        <f t="shared" si="1822"/>
        <v>40.275049115913561</v>
      </c>
      <c r="FAB16" s="326">
        <v>135</v>
      </c>
      <c r="FAC16" s="327">
        <f t="shared" si="1823"/>
        <v>31.615925058548012</v>
      </c>
      <c r="FAD16" s="326">
        <v>0</v>
      </c>
      <c r="FAE16" s="328">
        <f t="shared" si="1824"/>
        <v>340</v>
      </c>
      <c r="FAF16" s="254">
        <f t="shared" si="1825"/>
        <v>36.324786324786324</v>
      </c>
      <c r="FAG16" s="326">
        <v>205</v>
      </c>
      <c r="FAH16" s="327">
        <f t="shared" si="1826"/>
        <v>40.354330708661415</v>
      </c>
      <c r="FAI16" s="326">
        <v>135</v>
      </c>
      <c r="FAJ16" s="327">
        <f t="shared" si="1827"/>
        <v>31.615925058548012</v>
      </c>
      <c r="FAK16" s="326">
        <v>0</v>
      </c>
      <c r="FAL16" s="328">
        <f t="shared" si="1828"/>
        <v>340</v>
      </c>
      <c r="FAM16" s="254">
        <f t="shared" si="1829"/>
        <v>36.363636363636367</v>
      </c>
      <c r="FAN16" s="326">
        <v>205</v>
      </c>
      <c r="FAO16" s="327">
        <f t="shared" si="1830"/>
        <v>40.354330708661415</v>
      </c>
      <c r="FAP16" s="326">
        <v>135</v>
      </c>
      <c r="FAQ16" s="327">
        <f t="shared" si="1831"/>
        <v>31.690140845070424</v>
      </c>
      <c r="FAR16" s="326">
        <v>0</v>
      </c>
      <c r="FAS16" s="328">
        <f t="shared" si="1832"/>
        <v>340</v>
      </c>
      <c r="FAT16" s="254">
        <f t="shared" si="1833"/>
        <v>36.402569593147746</v>
      </c>
      <c r="FAU16" s="326">
        <v>205</v>
      </c>
      <c r="FAV16" s="327">
        <f t="shared" si="1834"/>
        <v>40.433925049309664</v>
      </c>
      <c r="FAW16" s="326">
        <v>135</v>
      </c>
      <c r="FAX16" s="327">
        <f t="shared" si="1835"/>
        <v>31.690140845070424</v>
      </c>
      <c r="FAY16" s="326">
        <v>0</v>
      </c>
      <c r="FAZ16" s="328">
        <f t="shared" si="1836"/>
        <v>340</v>
      </c>
      <c r="FBA16" s="254">
        <f t="shared" si="1837"/>
        <v>36.441586280814576</v>
      </c>
      <c r="FBB16" s="326">
        <v>203</v>
      </c>
      <c r="FBC16" s="327">
        <f t="shared" si="1838"/>
        <v>40.357852882703774</v>
      </c>
      <c r="FBD16" s="326">
        <v>135</v>
      </c>
      <c r="FBE16" s="327">
        <f t="shared" si="1839"/>
        <v>31.690140845070424</v>
      </c>
      <c r="FBF16" s="326">
        <v>0</v>
      </c>
      <c r="FBG16" s="328">
        <f t="shared" si="1840"/>
        <v>338</v>
      </c>
      <c r="FBH16" s="254">
        <f t="shared" si="1841"/>
        <v>36.383207750269108</v>
      </c>
      <c r="FBI16" s="326">
        <v>203</v>
      </c>
      <c r="FBJ16" s="327">
        <f t="shared" si="1842"/>
        <v>40.5189620758483</v>
      </c>
      <c r="FBK16" s="326">
        <v>134</v>
      </c>
      <c r="FBL16" s="327">
        <f t="shared" si="1843"/>
        <v>31.60377358490566</v>
      </c>
      <c r="FBM16" s="326">
        <v>0</v>
      </c>
      <c r="FBN16" s="328">
        <f t="shared" si="1844"/>
        <v>337</v>
      </c>
      <c r="FBO16" s="254">
        <f t="shared" si="1845"/>
        <v>36.432432432432435</v>
      </c>
      <c r="FBP16" s="326">
        <v>202</v>
      </c>
      <c r="FBQ16" s="327">
        <f t="shared" si="1846"/>
        <v>40.400000000000006</v>
      </c>
      <c r="FBR16" s="326">
        <v>133</v>
      </c>
      <c r="FBS16" s="327">
        <f t="shared" si="1847"/>
        <v>31.591448931116389</v>
      </c>
      <c r="FBT16" s="326">
        <v>0</v>
      </c>
      <c r="FBU16" s="328">
        <f t="shared" si="1848"/>
        <v>335</v>
      </c>
      <c r="FBV16" s="254">
        <f t="shared" si="1849"/>
        <v>36.373507057546142</v>
      </c>
      <c r="FBW16" s="326">
        <v>202</v>
      </c>
      <c r="FBX16" s="327">
        <f t="shared" si="1850"/>
        <v>40.400000000000006</v>
      </c>
      <c r="FBY16" s="326">
        <v>133</v>
      </c>
      <c r="FBZ16" s="327">
        <f t="shared" si="1851"/>
        <v>31.666666666666664</v>
      </c>
      <c r="FCA16" s="326">
        <v>0</v>
      </c>
      <c r="FCB16" s="328">
        <f t="shared" si="1852"/>
        <v>335</v>
      </c>
      <c r="FCC16" s="254">
        <f t="shared" si="1853"/>
        <v>36.413043478260867</v>
      </c>
      <c r="FCD16" s="326">
        <v>201</v>
      </c>
      <c r="FCE16" s="327">
        <f t="shared" si="1854"/>
        <v>40.280561122244492</v>
      </c>
      <c r="FCF16" s="326">
        <v>133</v>
      </c>
      <c r="FCG16" s="327">
        <f t="shared" si="1855"/>
        <v>31.666666666666664</v>
      </c>
      <c r="FCH16" s="326">
        <v>0</v>
      </c>
      <c r="FCI16" s="328">
        <f t="shared" si="1856"/>
        <v>334</v>
      </c>
      <c r="FCJ16" s="254">
        <f t="shared" si="1857"/>
        <v>36.343852013057671</v>
      </c>
      <c r="FCK16" s="326">
        <v>201</v>
      </c>
      <c r="FCL16" s="327">
        <f t="shared" si="1858"/>
        <v>40.280561122244492</v>
      </c>
      <c r="FCM16" s="326">
        <v>133</v>
      </c>
      <c r="FCN16" s="327">
        <f t="shared" si="1859"/>
        <v>31.666666666666664</v>
      </c>
      <c r="FCO16" s="326">
        <v>0</v>
      </c>
      <c r="FCP16" s="328">
        <f t="shared" si="1860"/>
        <v>334</v>
      </c>
      <c r="FCQ16" s="254">
        <f t="shared" si="1861"/>
        <v>36.343852013057671</v>
      </c>
      <c r="FCR16" s="326">
        <v>201</v>
      </c>
      <c r="FCS16" s="327">
        <f t="shared" si="1862"/>
        <v>40.280561122244492</v>
      </c>
      <c r="FCT16" s="326">
        <v>132</v>
      </c>
      <c r="FCU16" s="327">
        <f t="shared" si="1863"/>
        <v>31.578947368421051</v>
      </c>
      <c r="FCV16" s="326">
        <v>0</v>
      </c>
      <c r="FCW16" s="328">
        <f t="shared" si="1864"/>
        <v>333</v>
      </c>
      <c r="FCX16" s="254">
        <f t="shared" si="1865"/>
        <v>36.314067611777531</v>
      </c>
      <c r="FCY16" s="326">
        <v>201</v>
      </c>
      <c r="FCZ16" s="327">
        <f t="shared" si="1866"/>
        <v>40.361445783132531</v>
      </c>
      <c r="FDA16" s="326">
        <v>132</v>
      </c>
      <c r="FDB16" s="327">
        <f t="shared" si="1867"/>
        <v>31.578947368421051</v>
      </c>
      <c r="FDC16" s="326">
        <v>0</v>
      </c>
      <c r="FDD16" s="328">
        <f t="shared" si="1868"/>
        <v>333</v>
      </c>
      <c r="FDE16" s="254">
        <f t="shared" si="1869"/>
        <v>36.353711790393014</v>
      </c>
      <c r="FDF16" s="326">
        <v>200</v>
      </c>
      <c r="FDG16" s="327">
        <f t="shared" si="1870"/>
        <v>40.404040404040401</v>
      </c>
      <c r="FDH16" s="326">
        <v>132</v>
      </c>
      <c r="FDI16" s="327">
        <f t="shared" si="1871"/>
        <v>31.73076923076923</v>
      </c>
      <c r="FDJ16" s="326">
        <v>0</v>
      </c>
      <c r="FDK16" s="328">
        <f t="shared" si="1872"/>
        <v>332</v>
      </c>
      <c r="FDL16" s="254">
        <f t="shared" si="1873"/>
        <v>36.443468715697037</v>
      </c>
      <c r="FDM16" s="326">
        <v>199</v>
      </c>
      <c r="FDN16" s="327">
        <f t="shared" si="1874"/>
        <v>40.283400809716603</v>
      </c>
      <c r="FDO16" s="326">
        <v>132</v>
      </c>
      <c r="FDP16" s="327">
        <f t="shared" si="1875"/>
        <v>31.73076923076923</v>
      </c>
      <c r="FDQ16" s="326">
        <v>0</v>
      </c>
      <c r="FDR16" s="328">
        <f t="shared" si="1876"/>
        <v>331</v>
      </c>
      <c r="FDS16" s="254">
        <f t="shared" si="1877"/>
        <v>36.373626373626372</v>
      </c>
      <c r="FDT16" s="326">
        <v>199</v>
      </c>
      <c r="FDU16" s="327">
        <f t="shared" si="1878"/>
        <v>40.447154471544714</v>
      </c>
      <c r="FDV16" s="326">
        <v>132</v>
      </c>
      <c r="FDW16" s="327">
        <f t="shared" si="1879"/>
        <v>31.73076923076923</v>
      </c>
      <c r="FDX16" s="326">
        <v>0</v>
      </c>
      <c r="FDY16" s="328">
        <f t="shared" si="1880"/>
        <v>331</v>
      </c>
      <c r="FDZ16" s="254">
        <f t="shared" si="1881"/>
        <v>36.453744493392072</v>
      </c>
      <c r="FEA16" s="326">
        <v>199</v>
      </c>
      <c r="FEB16" s="327">
        <f t="shared" si="1882"/>
        <v>40.612244897959179</v>
      </c>
      <c r="FEC16" s="326">
        <v>132</v>
      </c>
      <c r="FED16" s="327">
        <f t="shared" si="1883"/>
        <v>31.73076923076923</v>
      </c>
      <c r="FEE16" s="326">
        <v>0</v>
      </c>
      <c r="FEF16" s="328">
        <f t="shared" si="1884"/>
        <v>331</v>
      </c>
      <c r="FEG16" s="254">
        <f t="shared" si="1885"/>
        <v>36.534216335540833</v>
      </c>
      <c r="FEH16" s="326">
        <v>199</v>
      </c>
      <c r="FEI16" s="327">
        <f t="shared" si="1886"/>
        <v>40.778688524590159</v>
      </c>
      <c r="FEJ16" s="326">
        <v>131</v>
      </c>
      <c r="FEK16" s="327">
        <f t="shared" si="1887"/>
        <v>31.566265060240962</v>
      </c>
      <c r="FEL16" s="326">
        <v>0</v>
      </c>
      <c r="FEM16" s="328">
        <f t="shared" si="1888"/>
        <v>330</v>
      </c>
      <c r="FEN16" s="254">
        <f t="shared" si="1889"/>
        <v>36.544850498338874</v>
      </c>
      <c r="FEO16" s="326">
        <v>199</v>
      </c>
      <c r="FEP16" s="327">
        <f t="shared" si="1890"/>
        <v>40.778688524590159</v>
      </c>
      <c r="FEQ16" s="326">
        <v>131</v>
      </c>
      <c r="FER16" s="327">
        <f t="shared" si="1891"/>
        <v>31.566265060240962</v>
      </c>
      <c r="FES16" s="326">
        <v>0</v>
      </c>
      <c r="FET16" s="328">
        <f t="shared" si="1892"/>
        <v>330</v>
      </c>
      <c r="FEU16" s="254">
        <f t="shared" si="1893"/>
        <v>36.544850498338874</v>
      </c>
      <c r="FEV16" s="326">
        <v>199</v>
      </c>
      <c r="FEW16" s="327">
        <f t="shared" si="1894"/>
        <v>40.778688524590159</v>
      </c>
      <c r="FEX16" s="326">
        <v>131</v>
      </c>
      <c r="FEY16" s="327">
        <f t="shared" si="1895"/>
        <v>31.566265060240962</v>
      </c>
      <c r="FEZ16" s="326">
        <v>0</v>
      </c>
      <c r="FFA16" s="328">
        <f t="shared" si="1896"/>
        <v>330</v>
      </c>
      <c r="FFB16" s="254">
        <f t="shared" si="1897"/>
        <v>36.544850498338874</v>
      </c>
      <c r="FFC16" s="326">
        <v>199</v>
      </c>
      <c r="FFD16" s="327">
        <f t="shared" si="1898"/>
        <v>40.862422997946609</v>
      </c>
      <c r="FFE16" s="326">
        <v>131</v>
      </c>
      <c r="FFF16" s="327">
        <f t="shared" si="1899"/>
        <v>31.566265060240962</v>
      </c>
      <c r="FFG16" s="326">
        <v>0</v>
      </c>
      <c r="FFH16" s="328">
        <f t="shared" si="1900"/>
        <v>330</v>
      </c>
      <c r="FFI16" s="254">
        <f t="shared" si="1901"/>
        <v>36.585365853658537</v>
      </c>
      <c r="FFJ16" s="326">
        <v>199</v>
      </c>
      <c r="FFK16" s="327">
        <f t="shared" si="1902"/>
        <v>40.862422997946609</v>
      </c>
      <c r="FFL16" s="326">
        <v>131</v>
      </c>
      <c r="FFM16" s="327">
        <f t="shared" si="1903"/>
        <v>31.566265060240962</v>
      </c>
      <c r="FFN16" s="326">
        <v>0</v>
      </c>
      <c r="FFO16" s="328">
        <f t="shared" si="1904"/>
        <v>330</v>
      </c>
      <c r="FFP16" s="254">
        <f t="shared" si="1905"/>
        <v>36.585365853658537</v>
      </c>
      <c r="FFQ16" s="326">
        <v>199</v>
      </c>
      <c r="FFR16" s="327">
        <f t="shared" si="1906"/>
        <v>40.862422997946609</v>
      </c>
      <c r="FFS16" s="326">
        <v>131</v>
      </c>
      <c r="FFT16" s="327">
        <f t="shared" si="1907"/>
        <v>31.566265060240962</v>
      </c>
      <c r="FFU16" s="326">
        <v>0</v>
      </c>
      <c r="FFV16" s="328">
        <f t="shared" si="1908"/>
        <v>330</v>
      </c>
      <c r="FFW16" s="254">
        <f t="shared" si="1909"/>
        <v>36.585365853658537</v>
      </c>
      <c r="FFX16" s="326">
        <v>199</v>
      </c>
      <c r="FFY16" s="327">
        <f t="shared" si="1910"/>
        <v>40.862422997946609</v>
      </c>
      <c r="FFZ16" s="326">
        <v>131</v>
      </c>
      <c r="FGA16" s="327">
        <f t="shared" si="1911"/>
        <v>31.566265060240962</v>
      </c>
      <c r="FGB16" s="326">
        <v>0</v>
      </c>
      <c r="FGC16" s="328">
        <f t="shared" si="1912"/>
        <v>330</v>
      </c>
      <c r="FGD16" s="254">
        <f t="shared" si="1913"/>
        <v>36.585365853658537</v>
      </c>
      <c r="FGE16" s="326">
        <v>197</v>
      </c>
      <c r="FGF16" s="327">
        <f t="shared" si="1914"/>
        <v>40.78674948240166</v>
      </c>
      <c r="FGG16" s="326">
        <v>131</v>
      </c>
      <c r="FGH16" s="327">
        <f t="shared" si="1915"/>
        <v>31.642512077294686</v>
      </c>
      <c r="FGI16" s="326">
        <v>0</v>
      </c>
      <c r="FGJ16" s="328">
        <f t="shared" si="1916"/>
        <v>328</v>
      </c>
      <c r="FGK16" s="254">
        <f t="shared" si="1917"/>
        <v>36.566332218506133</v>
      </c>
      <c r="FGL16" s="326">
        <v>197</v>
      </c>
      <c r="FGM16" s="327">
        <f t="shared" si="1918"/>
        <v>40.871369294605806</v>
      </c>
      <c r="FGN16" s="326">
        <v>130</v>
      </c>
      <c r="FGO16" s="327">
        <f t="shared" si="1919"/>
        <v>31.476997578692494</v>
      </c>
      <c r="FGP16" s="326">
        <v>0</v>
      </c>
      <c r="FGQ16" s="328">
        <f t="shared" si="1920"/>
        <v>327</v>
      </c>
      <c r="FGR16" s="254">
        <f t="shared" si="1921"/>
        <v>36.536312849162009</v>
      </c>
      <c r="FGS16" s="326">
        <v>197</v>
      </c>
      <c r="FGT16" s="327">
        <f t="shared" si="1922"/>
        <v>40.871369294605806</v>
      </c>
      <c r="FGU16" s="326">
        <v>130</v>
      </c>
      <c r="FGV16" s="327">
        <f t="shared" si="1923"/>
        <v>31.630170316301705</v>
      </c>
      <c r="FGW16" s="326">
        <v>0</v>
      </c>
      <c r="FGX16" s="328">
        <f t="shared" si="1924"/>
        <v>327</v>
      </c>
      <c r="FGY16" s="254">
        <f t="shared" si="1925"/>
        <v>36.618141097424413</v>
      </c>
      <c r="FGZ16" s="326">
        <v>196</v>
      </c>
      <c r="FHA16" s="327">
        <f t="shared" si="1926"/>
        <v>40.918580375782881</v>
      </c>
      <c r="FHB16" s="326">
        <v>130</v>
      </c>
      <c r="FHC16" s="327">
        <f t="shared" si="1927"/>
        <v>31.630170316301705</v>
      </c>
      <c r="FHD16" s="326">
        <v>0</v>
      </c>
      <c r="FHE16" s="328">
        <f t="shared" si="1928"/>
        <v>326</v>
      </c>
      <c r="FHF16" s="254">
        <f t="shared" si="1929"/>
        <v>36.629213483146067</v>
      </c>
      <c r="FHG16" s="326">
        <v>196</v>
      </c>
      <c r="FHH16" s="327">
        <f t="shared" si="1930"/>
        <v>41.004184100418414</v>
      </c>
      <c r="FHI16" s="326">
        <v>130</v>
      </c>
      <c r="FHJ16" s="327">
        <f t="shared" si="1931"/>
        <v>31.707317073170731</v>
      </c>
      <c r="FHK16" s="326">
        <v>0</v>
      </c>
      <c r="FHL16" s="328">
        <f t="shared" si="1932"/>
        <v>326</v>
      </c>
      <c r="FHM16" s="254">
        <f t="shared" si="1933"/>
        <v>36.711711711711715</v>
      </c>
      <c r="FHN16" s="326">
        <v>196</v>
      </c>
      <c r="FHO16" s="327">
        <f t="shared" si="1934"/>
        <v>41.090146750524106</v>
      </c>
      <c r="FHP16" s="326">
        <v>130</v>
      </c>
      <c r="FHQ16" s="327">
        <f t="shared" si="1935"/>
        <v>31.784841075794624</v>
      </c>
      <c r="FHR16" s="326">
        <v>0</v>
      </c>
      <c r="FHS16" s="328">
        <f t="shared" si="1936"/>
        <v>326</v>
      </c>
      <c r="FHT16" s="254">
        <f t="shared" si="1937"/>
        <v>36.794582392776526</v>
      </c>
      <c r="FHU16" s="326">
        <v>196</v>
      </c>
      <c r="FHV16" s="327">
        <f t="shared" si="1938"/>
        <v>41.17647058823529</v>
      </c>
      <c r="FHW16" s="326">
        <v>129</v>
      </c>
      <c r="FHX16" s="327">
        <f t="shared" si="1939"/>
        <v>31.617647058823529</v>
      </c>
      <c r="FHY16" s="326">
        <v>0</v>
      </c>
      <c r="FHZ16" s="328">
        <f t="shared" si="1940"/>
        <v>325</v>
      </c>
      <c r="FIA16" s="254">
        <f t="shared" si="1941"/>
        <v>36.764705882352942</v>
      </c>
      <c r="FIB16" s="326">
        <v>196</v>
      </c>
      <c r="FIC16" s="327">
        <f t="shared" si="1942"/>
        <v>41.17647058823529</v>
      </c>
      <c r="FID16" s="326">
        <v>128</v>
      </c>
      <c r="FIE16" s="327">
        <f t="shared" si="1943"/>
        <v>31.44963144963145</v>
      </c>
      <c r="FIF16" s="326">
        <v>0</v>
      </c>
      <c r="FIG16" s="328">
        <f t="shared" si="1944"/>
        <v>324</v>
      </c>
      <c r="FIH16" s="254">
        <f t="shared" si="1945"/>
        <v>36.693091732729336</v>
      </c>
      <c r="FII16" s="326">
        <v>196</v>
      </c>
      <c r="FIJ16" s="327">
        <f t="shared" si="1946"/>
        <v>41.17647058823529</v>
      </c>
      <c r="FIK16" s="326">
        <v>128</v>
      </c>
      <c r="FIL16" s="327">
        <f t="shared" si="1947"/>
        <v>31.527093596059114</v>
      </c>
      <c r="FIM16" s="326">
        <v>0</v>
      </c>
      <c r="FIN16" s="328">
        <f t="shared" si="1948"/>
        <v>324</v>
      </c>
      <c r="FIO16" s="254">
        <f t="shared" si="1949"/>
        <v>36.734693877551024</v>
      </c>
      <c r="FIP16" s="326">
        <v>195</v>
      </c>
      <c r="FIQ16" s="327">
        <f t="shared" si="1950"/>
        <v>41.05263157894737</v>
      </c>
      <c r="FIR16" s="326">
        <v>128</v>
      </c>
      <c r="FIS16" s="327">
        <f t="shared" si="1951"/>
        <v>31.527093596059114</v>
      </c>
      <c r="FIT16" s="326">
        <v>0</v>
      </c>
      <c r="FIU16" s="328">
        <f t="shared" si="1952"/>
        <v>323</v>
      </c>
      <c r="FIV16" s="254">
        <f t="shared" si="1953"/>
        <v>36.662883087400679</v>
      </c>
      <c r="FIW16" s="326">
        <v>195</v>
      </c>
      <c r="FIX16" s="327">
        <f t="shared" si="1954"/>
        <v>41.05263157894737</v>
      </c>
      <c r="FIY16" s="326">
        <v>128</v>
      </c>
      <c r="FIZ16" s="327">
        <f t="shared" si="1955"/>
        <v>31.604938271604937</v>
      </c>
      <c r="FJA16" s="326">
        <v>0</v>
      </c>
      <c r="FJB16" s="328">
        <f t="shared" si="1956"/>
        <v>323</v>
      </c>
      <c r="FJC16" s="254">
        <f t="shared" si="1957"/>
        <v>36.704545454545453</v>
      </c>
      <c r="FJD16" s="326">
        <v>195</v>
      </c>
      <c r="FJE16" s="327">
        <f t="shared" si="1958"/>
        <v>41.139240506329116</v>
      </c>
      <c r="FJF16" s="326">
        <v>128</v>
      </c>
      <c r="FJG16" s="327">
        <f t="shared" si="1959"/>
        <v>31.761786600496279</v>
      </c>
      <c r="FJH16" s="326">
        <v>0</v>
      </c>
      <c r="FJI16" s="328">
        <f t="shared" si="1960"/>
        <v>323</v>
      </c>
      <c r="FJJ16" s="254">
        <f t="shared" si="1961"/>
        <v>36.830102622576966</v>
      </c>
      <c r="FJK16" s="326">
        <v>194</v>
      </c>
      <c r="FJL16" s="327">
        <f t="shared" si="1962"/>
        <v>41.101694915254242</v>
      </c>
      <c r="FJM16" s="326">
        <v>128</v>
      </c>
      <c r="FJN16" s="327">
        <f t="shared" si="1963"/>
        <v>31.761786600496279</v>
      </c>
      <c r="FJO16" s="326">
        <v>0</v>
      </c>
      <c r="FJP16" s="328">
        <f t="shared" si="1964"/>
        <v>322</v>
      </c>
      <c r="FJQ16" s="254">
        <f t="shared" si="1965"/>
        <v>36.799999999999997</v>
      </c>
      <c r="FJR16" s="326">
        <v>193</v>
      </c>
      <c r="FJS16" s="327">
        <f t="shared" si="1966"/>
        <v>41.063829787234042</v>
      </c>
      <c r="FJT16" s="326">
        <v>128</v>
      </c>
      <c r="FJU16" s="327">
        <f t="shared" si="1967"/>
        <v>31.761786600496279</v>
      </c>
      <c r="FJV16" s="326">
        <v>0</v>
      </c>
      <c r="FJW16" s="328">
        <f t="shared" si="1968"/>
        <v>321</v>
      </c>
      <c r="FJX16" s="254">
        <f t="shared" si="1969"/>
        <v>36.769759450171826</v>
      </c>
      <c r="FJY16" s="326">
        <v>193</v>
      </c>
      <c r="FJZ16" s="327">
        <f t="shared" si="1970"/>
        <v>41.063829787234042</v>
      </c>
      <c r="FKA16" s="326">
        <v>128</v>
      </c>
      <c r="FKB16" s="327">
        <f t="shared" si="1971"/>
        <v>31.761786600496279</v>
      </c>
      <c r="FKC16" s="326">
        <v>0</v>
      </c>
      <c r="FKD16" s="328">
        <f t="shared" si="1972"/>
        <v>321</v>
      </c>
      <c r="FKE16" s="254">
        <f t="shared" si="1973"/>
        <v>36.769759450171826</v>
      </c>
      <c r="FKF16" s="326">
        <v>193</v>
      </c>
      <c r="FKG16" s="327">
        <f t="shared" si="1974"/>
        <v>41.063829787234042</v>
      </c>
      <c r="FKH16" s="326">
        <v>128</v>
      </c>
      <c r="FKI16" s="327">
        <f t="shared" si="1975"/>
        <v>31.840796019900498</v>
      </c>
      <c r="FKJ16" s="326">
        <v>0</v>
      </c>
      <c r="FKK16" s="328">
        <f t="shared" si="1976"/>
        <v>321</v>
      </c>
      <c r="FKL16" s="254">
        <f t="shared" si="1977"/>
        <v>36.811926605504588</v>
      </c>
      <c r="FKM16" s="326">
        <v>193</v>
      </c>
      <c r="FKN16" s="327">
        <f t="shared" si="1978"/>
        <v>41.239316239316238</v>
      </c>
      <c r="FKO16" s="326">
        <v>128</v>
      </c>
      <c r="FKP16" s="327">
        <f t="shared" si="1979"/>
        <v>31.840796019900498</v>
      </c>
      <c r="FKQ16" s="326">
        <v>0</v>
      </c>
      <c r="FKR16" s="328">
        <f t="shared" si="1980"/>
        <v>321</v>
      </c>
      <c r="FKS16" s="254">
        <f t="shared" si="1981"/>
        <v>36.896551724137936</v>
      </c>
      <c r="FKT16" s="326">
        <v>193</v>
      </c>
      <c r="FKU16" s="327">
        <f t="shared" si="1982"/>
        <v>41.327623126338331</v>
      </c>
      <c r="FKV16" s="326">
        <v>127</v>
      </c>
      <c r="FKW16" s="327">
        <f t="shared" si="1983"/>
        <v>31.829573934837089</v>
      </c>
      <c r="FKX16" s="326">
        <v>0</v>
      </c>
      <c r="FKY16" s="328">
        <f t="shared" si="1984"/>
        <v>320</v>
      </c>
      <c r="FKZ16" s="254">
        <f t="shared" si="1985"/>
        <v>36.951501154734409</v>
      </c>
      <c r="FLA16" s="326">
        <v>193</v>
      </c>
      <c r="FLB16" s="327">
        <f t="shared" si="1986"/>
        <v>41.416309012875537</v>
      </c>
      <c r="FLC16" s="326">
        <v>127</v>
      </c>
      <c r="FLD16" s="327">
        <f t="shared" si="1987"/>
        <v>31.909547738693465</v>
      </c>
      <c r="FLE16" s="326">
        <v>0</v>
      </c>
      <c r="FLF16" s="328">
        <f t="shared" si="1988"/>
        <v>320</v>
      </c>
      <c r="FLG16" s="254">
        <f t="shared" si="1989"/>
        <v>37.037037037037038</v>
      </c>
      <c r="FLH16" s="326">
        <v>192</v>
      </c>
      <c r="FLI16" s="327">
        <f t="shared" si="1990"/>
        <v>41.29032258064516</v>
      </c>
      <c r="FLJ16" s="326">
        <v>127</v>
      </c>
      <c r="FLK16" s="327">
        <f t="shared" si="1991"/>
        <v>31.909547738693465</v>
      </c>
      <c r="FLL16" s="326">
        <v>0</v>
      </c>
      <c r="FLM16" s="328">
        <f t="shared" si="1992"/>
        <v>319</v>
      </c>
      <c r="FLN16" s="254">
        <f t="shared" si="1993"/>
        <v>36.964078794901503</v>
      </c>
      <c r="FLO16" s="326">
        <v>192</v>
      </c>
      <c r="FLP16" s="327">
        <f t="shared" si="1994"/>
        <v>41.29032258064516</v>
      </c>
      <c r="FLQ16" s="326">
        <v>127</v>
      </c>
      <c r="FLR16" s="327">
        <f t="shared" si="1995"/>
        <v>31.909547738693465</v>
      </c>
      <c r="FLS16" s="326">
        <v>0</v>
      </c>
      <c r="FLT16" s="328">
        <f t="shared" si="1996"/>
        <v>319</v>
      </c>
      <c r="FLU16" s="254">
        <f t="shared" si="1997"/>
        <v>36.964078794901503</v>
      </c>
      <c r="FLV16" s="326">
        <v>192</v>
      </c>
      <c r="FLW16" s="327">
        <f t="shared" si="1998"/>
        <v>41.29032258064516</v>
      </c>
      <c r="FLX16" s="326">
        <v>127</v>
      </c>
      <c r="FLY16" s="327">
        <f t="shared" si="1999"/>
        <v>32.070707070707073</v>
      </c>
      <c r="FLZ16" s="326">
        <v>0</v>
      </c>
      <c r="FMA16" s="328">
        <f t="shared" si="2000"/>
        <v>319</v>
      </c>
      <c r="FMB16" s="254">
        <f t="shared" si="2001"/>
        <v>37.049941927990709</v>
      </c>
      <c r="FMC16" s="326">
        <v>191</v>
      </c>
      <c r="FMD16" s="327">
        <f t="shared" si="2002"/>
        <v>41.252699784017274</v>
      </c>
      <c r="FME16" s="326">
        <v>127</v>
      </c>
      <c r="FMF16" s="327">
        <f t="shared" si="2003"/>
        <v>32.070707070707073</v>
      </c>
      <c r="FMG16" s="326">
        <v>0</v>
      </c>
      <c r="FMH16" s="328">
        <f t="shared" si="2004"/>
        <v>318</v>
      </c>
      <c r="FMI16" s="254">
        <f t="shared" si="2005"/>
        <v>37.019790454016302</v>
      </c>
      <c r="FMJ16" s="326">
        <v>190</v>
      </c>
      <c r="FMK16" s="327">
        <f t="shared" si="2006"/>
        <v>41.125541125541126</v>
      </c>
      <c r="FML16" s="326">
        <v>126</v>
      </c>
      <c r="FMM16" s="327">
        <f t="shared" si="2007"/>
        <v>31.979695431472084</v>
      </c>
      <c r="FMN16" s="326">
        <v>0</v>
      </c>
      <c r="FMO16" s="328">
        <f t="shared" si="2008"/>
        <v>316</v>
      </c>
      <c r="FMP16" s="254">
        <f t="shared" si="2009"/>
        <v>36.915887850467286</v>
      </c>
      <c r="FMQ16" s="326">
        <v>189</v>
      </c>
      <c r="FMR16" s="327">
        <f t="shared" si="2010"/>
        <v>41.086956521739133</v>
      </c>
      <c r="FMS16" s="326">
        <v>125</v>
      </c>
      <c r="FMT16" s="327">
        <f t="shared" si="2011"/>
        <v>31.887755102040817</v>
      </c>
      <c r="FMU16" s="326">
        <v>0</v>
      </c>
      <c r="FMV16" s="328">
        <f t="shared" si="2012"/>
        <v>314</v>
      </c>
      <c r="FMW16" s="254">
        <f t="shared" si="2013"/>
        <v>36.854460093896712</v>
      </c>
      <c r="FMX16" s="326">
        <v>188</v>
      </c>
      <c r="FMY16" s="327">
        <f t="shared" si="2014"/>
        <v>40.958605664488019</v>
      </c>
      <c r="FMZ16" s="326">
        <v>125</v>
      </c>
      <c r="FNA16" s="327">
        <f t="shared" si="2015"/>
        <v>32.133676092544988</v>
      </c>
      <c r="FNB16" s="326">
        <v>0</v>
      </c>
      <c r="FNC16" s="328">
        <f t="shared" si="2016"/>
        <v>313</v>
      </c>
      <c r="FND16" s="254">
        <f t="shared" si="2017"/>
        <v>36.910377358490564</v>
      </c>
      <c r="FNE16" s="326">
        <v>187</v>
      </c>
      <c r="FNF16" s="327">
        <f t="shared" si="2018"/>
        <v>40.829694323144103</v>
      </c>
      <c r="FNG16" s="326">
        <v>125</v>
      </c>
      <c r="FNH16" s="327">
        <f t="shared" si="2019"/>
        <v>32.133676092544988</v>
      </c>
      <c r="FNI16" s="326">
        <v>0</v>
      </c>
      <c r="FNJ16" s="328">
        <f t="shared" si="2020"/>
        <v>312</v>
      </c>
      <c r="FNK16" s="254">
        <f t="shared" si="2021"/>
        <v>36.835891381345924</v>
      </c>
      <c r="FNL16" s="326">
        <v>187</v>
      </c>
      <c r="FNM16" s="327">
        <f t="shared" si="2022"/>
        <v>40.829694323144103</v>
      </c>
      <c r="FNN16" s="326">
        <v>125</v>
      </c>
      <c r="FNO16" s="327">
        <f t="shared" si="2023"/>
        <v>32.133676092544988</v>
      </c>
      <c r="FNP16" s="326">
        <v>0</v>
      </c>
      <c r="FNQ16" s="328">
        <f t="shared" si="2024"/>
        <v>312</v>
      </c>
      <c r="FNR16" s="254">
        <f t="shared" si="2025"/>
        <v>36.835891381345924</v>
      </c>
      <c r="FNS16" s="326">
        <v>187</v>
      </c>
      <c r="FNT16" s="327">
        <f t="shared" si="2026"/>
        <v>40.829694323144103</v>
      </c>
      <c r="FNU16" s="326">
        <v>124</v>
      </c>
      <c r="FNV16" s="327">
        <f t="shared" si="2027"/>
        <v>32.124352331606218</v>
      </c>
      <c r="FNW16" s="326">
        <v>0</v>
      </c>
      <c r="FNX16" s="328">
        <f t="shared" si="2028"/>
        <v>311</v>
      </c>
      <c r="FNY16" s="254">
        <f t="shared" si="2029"/>
        <v>36.84834123222749</v>
      </c>
      <c r="FNZ16" s="326">
        <v>187</v>
      </c>
      <c r="FOA16" s="327">
        <f t="shared" si="2030"/>
        <v>40.829694323144103</v>
      </c>
      <c r="FOB16" s="326">
        <v>124</v>
      </c>
      <c r="FOC16" s="327">
        <f t="shared" si="2031"/>
        <v>32.124352331606218</v>
      </c>
      <c r="FOD16" s="326">
        <v>0</v>
      </c>
      <c r="FOE16" s="328">
        <f t="shared" si="2032"/>
        <v>311</v>
      </c>
      <c r="FOF16" s="254">
        <f t="shared" si="2033"/>
        <v>36.84834123222749</v>
      </c>
      <c r="FOG16" s="326">
        <v>185</v>
      </c>
      <c r="FOH16" s="327">
        <f t="shared" si="2034"/>
        <v>40.570175438596493</v>
      </c>
      <c r="FOI16" s="326">
        <v>124</v>
      </c>
      <c r="FOJ16" s="327">
        <f t="shared" si="2035"/>
        <v>32.124352331606218</v>
      </c>
      <c r="FOK16" s="326">
        <v>0</v>
      </c>
      <c r="FOL16" s="328">
        <f t="shared" si="2036"/>
        <v>309</v>
      </c>
      <c r="FOM16" s="254">
        <f t="shared" si="2037"/>
        <v>36.698337292161519</v>
      </c>
      <c r="FON16" s="326">
        <v>185</v>
      </c>
      <c r="FOO16" s="327">
        <f t="shared" si="2038"/>
        <v>40.570175438596493</v>
      </c>
      <c r="FOP16" s="326">
        <v>124</v>
      </c>
      <c r="FOQ16" s="327">
        <f t="shared" si="2039"/>
        <v>32.124352331606218</v>
      </c>
      <c r="FOR16" s="326">
        <v>0</v>
      </c>
      <c r="FOS16" s="328">
        <f t="shared" si="2040"/>
        <v>309</v>
      </c>
      <c r="FOT16" s="254">
        <f t="shared" si="2041"/>
        <v>36.698337292161519</v>
      </c>
      <c r="FOU16" s="326">
        <v>185</v>
      </c>
      <c r="FOV16" s="327">
        <f t="shared" si="2042"/>
        <v>40.748898678414101</v>
      </c>
      <c r="FOW16" s="326">
        <v>124</v>
      </c>
      <c r="FOX16" s="327">
        <f t="shared" si="2043"/>
        <v>32.124352331606218</v>
      </c>
      <c r="FOY16" s="326">
        <v>0</v>
      </c>
      <c r="FOZ16" s="328">
        <f t="shared" si="2044"/>
        <v>309</v>
      </c>
      <c r="FPA16" s="254">
        <f t="shared" si="2045"/>
        <v>36.785714285714292</v>
      </c>
      <c r="FPB16" s="326">
        <v>185</v>
      </c>
      <c r="FPC16" s="327">
        <f t="shared" si="2046"/>
        <v>40.748898678414101</v>
      </c>
      <c r="FPD16" s="326">
        <v>123</v>
      </c>
      <c r="FPE16" s="327">
        <f t="shared" si="2047"/>
        <v>31.948051948051948</v>
      </c>
      <c r="FPF16" s="326">
        <v>0</v>
      </c>
      <c r="FPG16" s="328">
        <f t="shared" si="2048"/>
        <v>308</v>
      </c>
      <c r="FPH16" s="254">
        <f t="shared" si="2049"/>
        <v>36.710369487485103</v>
      </c>
      <c r="FPI16" s="326">
        <v>185</v>
      </c>
      <c r="FPJ16" s="327">
        <f t="shared" si="2050"/>
        <v>40.748898678414101</v>
      </c>
      <c r="FPK16" s="326">
        <v>123</v>
      </c>
      <c r="FPL16" s="327">
        <f t="shared" si="2051"/>
        <v>31.948051948051948</v>
      </c>
      <c r="FPM16" s="326">
        <v>0</v>
      </c>
      <c r="FPN16" s="328">
        <f t="shared" si="2052"/>
        <v>308</v>
      </c>
      <c r="FPO16" s="254">
        <f t="shared" si="2053"/>
        <v>36.710369487485103</v>
      </c>
      <c r="FPP16" s="326">
        <v>183</v>
      </c>
      <c r="FPQ16" s="327">
        <f t="shared" si="2054"/>
        <v>40.486725663716818</v>
      </c>
      <c r="FPR16" s="326">
        <v>122</v>
      </c>
      <c r="FPS16" s="327">
        <f t="shared" si="2055"/>
        <v>31.770833333333332</v>
      </c>
      <c r="FPT16" s="326">
        <v>0</v>
      </c>
      <c r="FPU16" s="328">
        <f t="shared" si="2056"/>
        <v>305</v>
      </c>
      <c r="FPV16" s="254">
        <f t="shared" si="2057"/>
        <v>36.483253588516746</v>
      </c>
      <c r="FPW16" s="326">
        <v>182</v>
      </c>
      <c r="FPX16" s="327">
        <f t="shared" si="2058"/>
        <v>40.354767184035481</v>
      </c>
      <c r="FPY16" s="326">
        <v>119</v>
      </c>
      <c r="FPZ16" s="327">
        <f t="shared" si="2059"/>
        <v>31.315789473684209</v>
      </c>
      <c r="FQA16" s="326">
        <v>0</v>
      </c>
      <c r="FQB16" s="328">
        <f t="shared" si="2060"/>
        <v>301</v>
      </c>
      <c r="FQC16" s="254">
        <f t="shared" si="2061"/>
        <v>36.221419975932612</v>
      </c>
      <c r="FQD16" s="326">
        <v>182</v>
      </c>
      <c r="FQE16" s="327">
        <f t="shared" si="2062"/>
        <v>40.354767184035481</v>
      </c>
      <c r="FQF16" s="326">
        <v>119</v>
      </c>
      <c r="FQG16" s="327">
        <f t="shared" si="2063"/>
        <v>31.315789473684209</v>
      </c>
      <c r="FQH16" s="326">
        <v>0</v>
      </c>
      <c r="FQI16" s="328">
        <f t="shared" si="2064"/>
        <v>301</v>
      </c>
      <c r="FQJ16" s="254">
        <f t="shared" si="2065"/>
        <v>36.221419975932612</v>
      </c>
      <c r="FQK16" s="326">
        <v>182</v>
      </c>
      <c r="FQL16" s="327">
        <f t="shared" si="2066"/>
        <v>40.354767184035481</v>
      </c>
      <c r="FQM16" s="326">
        <v>119</v>
      </c>
      <c r="FQN16" s="327">
        <f t="shared" si="2067"/>
        <v>31.315789473684209</v>
      </c>
      <c r="FQO16" s="326">
        <v>0</v>
      </c>
      <c r="FQP16" s="328">
        <f t="shared" si="2068"/>
        <v>301</v>
      </c>
      <c r="FQQ16" s="254">
        <f t="shared" si="2069"/>
        <v>36.221419975932612</v>
      </c>
      <c r="FQR16" s="326">
        <v>182</v>
      </c>
      <c r="FQS16" s="327">
        <f t="shared" si="2070"/>
        <v>40.444444444444443</v>
      </c>
      <c r="FQT16" s="326">
        <v>119</v>
      </c>
      <c r="FQU16" s="327">
        <f t="shared" si="2071"/>
        <v>31.315789473684209</v>
      </c>
      <c r="FQV16" s="326">
        <v>0</v>
      </c>
      <c r="FQW16" s="328">
        <f t="shared" si="2072"/>
        <v>301</v>
      </c>
      <c r="FQX16" s="254">
        <f t="shared" si="2073"/>
        <v>36.265060240963855</v>
      </c>
      <c r="FQY16" s="326">
        <v>182</v>
      </c>
      <c r="FQZ16" s="327">
        <f t="shared" si="2074"/>
        <v>40.444444444444443</v>
      </c>
      <c r="FRA16" s="326">
        <v>119</v>
      </c>
      <c r="FRB16" s="327">
        <f t="shared" si="2075"/>
        <v>31.398416886543533</v>
      </c>
      <c r="FRC16" s="326">
        <v>0</v>
      </c>
      <c r="FRD16" s="328">
        <f t="shared" si="2076"/>
        <v>301</v>
      </c>
      <c r="FRE16" s="254">
        <f t="shared" si="2077"/>
        <v>36.308805790108565</v>
      </c>
      <c r="FRF16" s="326">
        <v>182</v>
      </c>
      <c r="FRG16" s="327">
        <f t="shared" si="2078"/>
        <v>40.444444444444443</v>
      </c>
      <c r="FRH16" s="326">
        <v>119</v>
      </c>
      <c r="FRI16" s="327">
        <f t="shared" si="2079"/>
        <v>31.481481481481481</v>
      </c>
      <c r="FRJ16" s="326">
        <v>0</v>
      </c>
      <c r="FRK16" s="328">
        <f t="shared" si="2080"/>
        <v>301</v>
      </c>
      <c r="FRL16" s="254">
        <f t="shared" si="2081"/>
        <v>36.352657004830917</v>
      </c>
      <c r="FRM16" s="326">
        <v>182</v>
      </c>
      <c r="FRN16" s="327">
        <f t="shared" si="2082"/>
        <v>40.625</v>
      </c>
      <c r="FRO16" s="326">
        <v>119</v>
      </c>
      <c r="FRP16" s="327">
        <f t="shared" si="2083"/>
        <v>31.481481481481481</v>
      </c>
      <c r="FRQ16" s="326">
        <v>0</v>
      </c>
      <c r="FRR16" s="328">
        <f t="shared" si="2084"/>
        <v>301</v>
      </c>
      <c r="FRS16" s="254">
        <f t="shared" si="2085"/>
        <v>36.440677966101696</v>
      </c>
      <c r="FRT16" s="326">
        <v>182</v>
      </c>
      <c r="FRU16" s="327">
        <f t="shared" si="2086"/>
        <v>40.625</v>
      </c>
      <c r="FRV16" s="326">
        <v>118</v>
      </c>
      <c r="FRW16" s="327">
        <f t="shared" si="2087"/>
        <v>31.382978723404253</v>
      </c>
      <c r="FRX16" s="326">
        <v>0</v>
      </c>
      <c r="FRY16" s="328">
        <f t="shared" si="2088"/>
        <v>300</v>
      </c>
      <c r="FRZ16" s="254">
        <f t="shared" si="2089"/>
        <v>36.407766990291265</v>
      </c>
      <c r="FSA16" s="326">
        <v>181</v>
      </c>
      <c r="FSB16" s="327">
        <f t="shared" si="2090"/>
        <v>40.492170022371369</v>
      </c>
      <c r="FSC16" s="326">
        <v>118</v>
      </c>
      <c r="FSD16" s="327">
        <f t="shared" si="2091"/>
        <v>31.550802139037433</v>
      </c>
      <c r="FSE16" s="326">
        <v>0</v>
      </c>
      <c r="FSF16" s="328">
        <f t="shared" si="2092"/>
        <v>299</v>
      </c>
      <c r="FSG16" s="254">
        <f t="shared" si="2093"/>
        <v>36.4190012180268</v>
      </c>
      <c r="FSH16" s="326">
        <v>181</v>
      </c>
      <c r="FSI16" s="327">
        <f t="shared" si="2094"/>
        <v>40.492170022371369</v>
      </c>
      <c r="FSJ16" s="326">
        <v>118</v>
      </c>
      <c r="FSK16" s="327">
        <f t="shared" si="2095"/>
        <v>31.550802139037433</v>
      </c>
      <c r="FSL16" s="326">
        <v>0</v>
      </c>
      <c r="FSM16" s="328">
        <f t="shared" si="2096"/>
        <v>299</v>
      </c>
      <c r="FSN16" s="254">
        <f t="shared" si="2097"/>
        <v>36.4190012180268</v>
      </c>
      <c r="FSO16" s="326">
        <v>180</v>
      </c>
      <c r="FSP16" s="327">
        <f t="shared" si="2098"/>
        <v>40.358744394618832</v>
      </c>
      <c r="FSQ16" s="326">
        <v>118</v>
      </c>
      <c r="FSR16" s="327">
        <f t="shared" si="2099"/>
        <v>31.550802139037433</v>
      </c>
      <c r="FSS16" s="326">
        <v>0</v>
      </c>
      <c r="FST16" s="328">
        <f t="shared" si="2100"/>
        <v>298</v>
      </c>
      <c r="FSU16" s="254">
        <f t="shared" si="2101"/>
        <v>36.341463414634148</v>
      </c>
      <c r="FSV16" s="326">
        <v>180</v>
      </c>
      <c r="FSW16" s="327">
        <f t="shared" si="2102"/>
        <v>40.358744394618832</v>
      </c>
      <c r="FSX16" s="326">
        <v>118</v>
      </c>
      <c r="FSY16" s="327">
        <f t="shared" si="2103"/>
        <v>31.550802139037433</v>
      </c>
      <c r="FSZ16" s="326">
        <v>0</v>
      </c>
      <c r="FTA16" s="328">
        <f t="shared" si="2104"/>
        <v>298</v>
      </c>
      <c r="FTB16" s="254">
        <f t="shared" si="2105"/>
        <v>36.341463414634148</v>
      </c>
      <c r="FTC16" s="326">
        <v>180</v>
      </c>
      <c r="FTD16" s="327">
        <f t="shared" si="2106"/>
        <v>40.358744394618832</v>
      </c>
      <c r="FTE16" s="326">
        <v>118</v>
      </c>
      <c r="FTF16" s="327">
        <f t="shared" si="2107"/>
        <v>31.550802139037433</v>
      </c>
      <c r="FTG16" s="326">
        <v>0</v>
      </c>
      <c r="FTH16" s="328">
        <f t="shared" si="2108"/>
        <v>298</v>
      </c>
      <c r="FTI16" s="254">
        <f t="shared" si="2109"/>
        <v>36.341463414634148</v>
      </c>
      <c r="FTJ16" s="326">
        <v>180</v>
      </c>
      <c r="FTK16" s="327">
        <f t="shared" si="2110"/>
        <v>40.358744394618832</v>
      </c>
      <c r="FTL16" s="326">
        <v>118</v>
      </c>
      <c r="FTM16" s="327">
        <f t="shared" si="2111"/>
        <v>31.635388739946379</v>
      </c>
      <c r="FTN16" s="326">
        <v>0</v>
      </c>
      <c r="FTO16" s="328">
        <f t="shared" si="2112"/>
        <v>298</v>
      </c>
      <c r="FTP16" s="254">
        <f t="shared" si="2113"/>
        <v>36.385836385836384</v>
      </c>
      <c r="FTQ16" s="326">
        <v>180</v>
      </c>
      <c r="FTR16" s="327">
        <f t="shared" si="2114"/>
        <v>40.358744394618832</v>
      </c>
      <c r="FTS16" s="326">
        <v>118</v>
      </c>
      <c r="FTT16" s="327">
        <f t="shared" si="2115"/>
        <v>31.635388739946379</v>
      </c>
      <c r="FTU16" s="326">
        <v>0</v>
      </c>
      <c r="FTV16" s="328">
        <f t="shared" si="2116"/>
        <v>298</v>
      </c>
      <c r="FTW16" s="254">
        <f t="shared" si="2117"/>
        <v>36.385836385836384</v>
      </c>
      <c r="FTX16" s="326">
        <v>180</v>
      </c>
      <c r="FTY16" s="327">
        <f t="shared" si="2118"/>
        <v>40.54054054054054</v>
      </c>
      <c r="FTZ16" s="326">
        <v>118</v>
      </c>
      <c r="FUA16" s="327">
        <f t="shared" si="2119"/>
        <v>31.72043010752688</v>
      </c>
      <c r="FUB16" s="326">
        <v>0</v>
      </c>
      <c r="FUC16" s="328">
        <f t="shared" si="2120"/>
        <v>298</v>
      </c>
      <c r="FUD16" s="254">
        <f t="shared" si="2121"/>
        <v>36.519607843137251</v>
      </c>
      <c r="FUE16" s="326">
        <v>180</v>
      </c>
      <c r="FUF16" s="327">
        <f t="shared" si="2122"/>
        <v>40.632054176072238</v>
      </c>
      <c r="FUG16" s="326">
        <v>118</v>
      </c>
      <c r="FUH16" s="327">
        <f t="shared" si="2123"/>
        <v>31.72043010752688</v>
      </c>
      <c r="FUI16" s="326">
        <v>0</v>
      </c>
      <c r="FUJ16" s="328">
        <f t="shared" si="2124"/>
        <v>298</v>
      </c>
      <c r="FUK16" s="254">
        <f t="shared" si="2125"/>
        <v>36.564417177914109</v>
      </c>
      <c r="FUL16" s="326">
        <v>180</v>
      </c>
      <c r="FUM16" s="327">
        <f t="shared" si="2126"/>
        <v>40.723981900452486</v>
      </c>
      <c r="FUN16" s="326">
        <v>118</v>
      </c>
      <c r="FUO16" s="327">
        <f t="shared" si="2127"/>
        <v>31.891891891891895</v>
      </c>
      <c r="FUP16" s="326">
        <v>0</v>
      </c>
      <c r="FUQ16" s="328">
        <f t="shared" si="2128"/>
        <v>298</v>
      </c>
      <c r="FUR16" s="254">
        <f t="shared" si="2129"/>
        <v>36.699507389162562</v>
      </c>
      <c r="FUS16" s="326">
        <v>179</v>
      </c>
      <c r="FUT16" s="327">
        <f t="shared" si="2130"/>
        <v>40.589569160997733</v>
      </c>
      <c r="FUU16" s="326">
        <v>118</v>
      </c>
      <c r="FUV16" s="327">
        <f t="shared" si="2131"/>
        <v>31.891891891891895</v>
      </c>
      <c r="FUW16" s="326">
        <v>0</v>
      </c>
      <c r="FUX16" s="328">
        <f t="shared" si="2132"/>
        <v>297</v>
      </c>
      <c r="FUY16" s="254">
        <f t="shared" si="2133"/>
        <v>36.621454993834774</v>
      </c>
      <c r="FUZ16" s="326">
        <v>179</v>
      </c>
      <c r="FVA16" s="327">
        <f t="shared" si="2134"/>
        <v>40.589569160997733</v>
      </c>
      <c r="FVB16" s="326">
        <v>118</v>
      </c>
      <c r="FVC16" s="327">
        <f t="shared" si="2135"/>
        <v>31.891891891891895</v>
      </c>
      <c r="FVD16" s="326">
        <v>0</v>
      </c>
      <c r="FVE16" s="328">
        <f t="shared" si="2136"/>
        <v>297</v>
      </c>
      <c r="FVF16" s="254">
        <f t="shared" si="2137"/>
        <v>36.621454993834774</v>
      </c>
      <c r="FVG16" s="326">
        <v>178</v>
      </c>
      <c r="FVH16" s="327">
        <f t="shared" si="2138"/>
        <v>40.454545454545453</v>
      </c>
      <c r="FVI16" s="326">
        <v>118</v>
      </c>
      <c r="FVJ16" s="327">
        <f t="shared" si="2139"/>
        <v>31.891891891891895</v>
      </c>
      <c r="FVK16" s="326">
        <v>0</v>
      </c>
      <c r="FVL16" s="328">
        <f t="shared" si="2140"/>
        <v>296</v>
      </c>
      <c r="FVM16" s="254">
        <f t="shared" si="2141"/>
        <v>36.543209876543209</v>
      </c>
      <c r="FVN16" s="326">
        <v>177</v>
      </c>
      <c r="FVO16" s="327">
        <f t="shared" si="2142"/>
        <v>40.31890660592255</v>
      </c>
      <c r="FVP16" s="326">
        <v>118</v>
      </c>
      <c r="FVQ16" s="327">
        <f t="shared" si="2143"/>
        <v>31.978319783197833</v>
      </c>
      <c r="FVR16" s="326">
        <v>0</v>
      </c>
      <c r="FVS16" s="328">
        <f t="shared" si="2144"/>
        <v>295</v>
      </c>
      <c r="FVT16" s="254">
        <f t="shared" si="2145"/>
        <v>36.509900990099013</v>
      </c>
      <c r="FVU16" s="326">
        <v>177</v>
      </c>
      <c r="FVV16" s="327">
        <f t="shared" si="2146"/>
        <v>40.503432494279174</v>
      </c>
      <c r="FVW16" s="326">
        <v>117</v>
      </c>
      <c r="FVX16" s="327">
        <f t="shared" si="2147"/>
        <v>31.793478260869566</v>
      </c>
      <c r="FVY16" s="326">
        <v>0</v>
      </c>
      <c r="FVZ16" s="328">
        <f t="shared" si="2148"/>
        <v>294</v>
      </c>
      <c r="FWA16" s="254">
        <f t="shared" si="2149"/>
        <v>36.521739130434781</v>
      </c>
      <c r="FWB16" s="326">
        <v>177</v>
      </c>
      <c r="FWC16" s="327">
        <f t="shared" si="2150"/>
        <v>40.503432494279174</v>
      </c>
      <c r="FWD16" s="326">
        <v>117</v>
      </c>
      <c r="FWE16" s="327">
        <f t="shared" si="2151"/>
        <v>31.880108991825612</v>
      </c>
      <c r="FWF16" s="326">
        <v>0</v>
      </c>
      <c r="FWG16" s="328">
        <f t="shared" si="2152"/>
        <v>294</v>
      </c>
      <c r="FWH16" s="254">
        <f t="shared" si="2153"/>
        <v>36.567164179104481</v>
      </c>
      <c r="FWI16" s="326">
        <v>177</v>
      </c>
      <c r="FWJ16" s="327">
        <f t="shared" si="2154"/>
        <v>40.596330275229356</v>
      </c>
      <c r="FWK16" s="326">
        <v>117</v>
      </c>
      <c r="FWL16" s="327">
        <f t="shared" si="2155"/>
        <v>31.967213114754102</v>
      </c>
      <c r="FWM16" s="326">
        <v>0</v>
      </c>
      <c r="FWN16" s="328">
        <f t="shared" si="2156"/>
        <v>294</v>
      </c>
      <c r="FWO16" s="254">
        <f t="shared" si="2157"/>
        <v>36.658354114713212</v>
      </c>
      <c r="FWP16" s="326">
        <v>175</v>
      </c>
      <c r="FWQ16" s="327">
        <f t="shared" si="2158"/>
        <v>40.50925925925926</v>
      </c>
      <c r="FWR16" s="326">
        <v>117</v>
      </c>
      <c r="FWS16" s="327">
        <f t="shared" si="2159"/>
        <v>31.967213114754102</v>
      </c>
      <c r="FWT16" s="326">
        <v>0</v>
      </c>
      <c r="FWU16" s="328">
        <f t="shared" si="2160"/>
        <v>292</v>
      </c>
      <c r="FWV16" s="254">
        <f t="shared" si="2161"/>
        <v>36.591478696741852</v>
      </c>
      <c r="FWW16" s="326">
        <v>173</v>
      </c>
      <c r="FWX16" s="327">
        <f t="shared" si="2162"/>
        <v>40.232558139534888</v>
      </c>
      <c r="FWY16" s="326">
        <v>117</v>
      </c>
      <c r="FWZ16" s="327">
        <f t="shared" si="2163"/>
        <v>31.967213114754102</v>
      </c>
      <c r="FXA16" s="326">
        <v>0</v>
      </c>
      <c r="FXB16" s="328">
        <f t="shared" si="2164"/>
        <v>290</v>
      </c>
      <c r="FXC16" s="254">
        <f t="shared" si="2165"/>
        <v>36.4321608040201</v>
      </c>
      <c r="FXD16" s="326">
        <v>172</v>
      </c>
      <c r="FXE16" s="327">
        <f t="shared" si="2166"/>
        <v>40.186915887850468</v>
      </c>
      <c r="FXF16" s="326">
        <v>117</v>
      </c>
      <c r="FXG16" s="327">
        <f t="shared" si="2167"/>
        <v>32.054794520547944</v>
      </c>
      <c r="FXH16" s="326">
        <v>0</v>
      </c>
      <c r="FXI16" s="328">
        <f t="shared" si="2168"/>
        <v>289</v>
      </c>
      <c r="FXJ16" s="254">
        <f t="shared" si="2169"/>
        <v>36.44388398486759</v>
      </c>
      <c r="FXK16" s="326">
        <v>172</v>
      </c>
      <c r="FXL16" s="327">
        <f t="shared" si="2170"/>
        <v>40.186915887850468</v>
      </c>
      <c r="FXM16" s="326">
        <v>117</v>
      </c>
      <c r="FXN16" s="327">
        <f t="shared" si="2171"/>
        <v>32.231404958677686</v>
      </c>
      <c r="FXO16" s="326">
        <v>0</v>
      </c>
      <c r="FXP16" s="328">
        <f t="shared" si="2172"/>
        <v>289</v>
      </c>
      <c r="FXQ16" s="254">
        <f t="shared" si="2173"/>
        <v>36.536030341340073</v>
      </c>
      <c r="FXR16" s="326">
        <v>172</v>
      </c>
      <c r="FXS16" s="327">
        <f t="shared" si="2174"/>
        <v>40.28103044496487</v>
      </c>
      <c r="FXT16" s="326">
        <v>116</v>
      </c>
      <c r="FXU16" s="327">
        <f t="shared" si="2175"/>
        <v>32.132963988919663</v>
      </c>
      <c r="FXV16" s="326">
        <v>0</v>
      </c>
      <c r="FXW16" s="328">
        <f t="shared" si="2176"/>
        <v>288</v>
      </c>
      <c r="FXX16" s="254">
        <f t="shared" si="2177"/>
        <v>36.548223350253807</v>
      </c>
      <c r="FXY16" s="326">
        <v>172</v>
      </c>
      <c r="FXZ16" s="327">
        <f t="shared" si="2178"/>
        <v>40.470588235294116</v>
      </c>
      <c r="FYA16" s="326">
        <v>116</v>
      </c>
      <c r="FYB16" s="327">
        <f t="shared" si="2179"/>
        <v>32.132963988919663</v>
      </c>
      <c r="FYC16" s="326">
        <v>0</v>
      </c>
      <c r="FYD16" s="328">
        <f t="shared" si="2180"/>
        <v>288</v>
      </c>
      <c r="FYE16" s="254">
        <f t="shared" si="2181"/>
        <v>36.641221374045799</v>
      </c>
      <c r="FYF16" s="326">
        <v>172</v>
      </c>
      <c r="FYG16" s="327">
        <f t="shared" si="2182"/>
        <v>40.470588235294116</v>
      </c>
      <c r="FYH16" s="326">
        <v>116</v>
      </c>
      <c r="FYI16" s="327">
        <f t="shared" si="2183"/>
        <v>32.132963988919663</v>
      </c>
      <c r="FYJ16" s="326">
        <v>0</v>
      </c>
      <c r="FYK16" s="328">
        <f t="shared" si="2184"/>
        <v>288</v>
      </c>
      <c r="FYL16" s="254">
        <f t="shared" si="2185"/>
        <v>36.641221374045799</v>
      </c>
      <c r="FYM16" s="326">
        <v>172</v>
      </c>
      <c r="FYN16" s="327">
        <f t="shared" si="2186"/>
        <v>40.470588235294116</v>
      </c>
      <c r="FYO16" s="326">
        <v>116</v>
      </c>
      <c r="FYP16" s="327">
        <f t="shared" si="2187"/>
        <v>32.222222222222221</v>
      </c>
      <c r="FYQ16" s="326">
        <v>0</v>
      </c>
      <c r="FYR16" s="328">
        <f t="shared" si="2188"/>
        <v>288</v>
      </c>
      <c r="FYS16" s="254">
        <f t="shared" si="2189"/>
        <v>36.687898089171973</v>
      </c>
      <c r="FYT16" s="326">
        <v>172</v>
      </c>
      <c r="FYU16" s="327">
        <f t="shared" si="2190"/>
        <v>40.470588235294116</v>
      </c>
      <c r="FYV16" s="326">
        <v>115</v>
      </c>
      <c r="FYW16" s="327">
        <f t="shared" si="2191"/>
        <v>32.212885154061624</v>
      </c>
      <c r="FYX16" s="326">
        <v>0</v>
      </c>
      <c r="FYY16" s="328">
        <f t="shared" si="2192"/>
        <v>287</v>
      </c>
      <c r="FYZ16" s="254">
        <f t="shared" si="2193"/>
        <v>36.70076726342711</v>
      </c>
      <c r="FZA16" s="326">
        <v>170</v>
      </c>
      <c r="FZB16" s="327">
        <f t="shared" si="2194"/>
        <v>40.284360189573462</v>
      </c>
      <c r="FZC16" s="326">
        <v>114</v>
      </c>
      <c r="FZD16" s="327">
        <f t="shared" si="2195"/>
        <v>32.20338983050847</v>
      </c>
      <c r="FZE16" s="326">
        <v>0</v>
      </c>
      <c r="FZF16" s="328">
        <f t="shared" si="2196"/>
        <v>284</v>
      </c>
      <c r="FZG16" s="254">
        <f t="shared" si="2197"/>
        <v>36.597938144329895</v>
      </c>
      <c r="FZH16" s="326">
        <v>169</v>
      </c>
      <c r="FZI16" s="327">
        <f t="shared" si="2198"/>
        <v>40.238095238095241</v>
      </c>
      <c r="FZJ16" s="326">
        <v>112</v>
      </c>
      <c r="FZK16" s="327">
        <f t="shared" si="2199"/>
        <v>31.908831908831907</v>
      </c>
      <c r="FZL16" s="326">
        <v>0</v>
      </c>
      <c r="FZM16" s="328">
        <f t="shared" si="2200"/>
        <v>281</v>
      </c>
      <c r="FZN16" s="254">
        <f t="shared" si="2201"/>
        <v>36.446173800259402</v>
      </c>
      <c r="FZO16" s="326">
        <v>169</v>
      </c>
      <c r="FZP16" s="327">
        <f t="shared" si="2202"/>
        <v>40.238095238095241</v>
      </c>
      <c r="FZQ16" s="326">
        <v>111</v>
      </c>
      <c r="FZR16" s="327">
        <f t="shared" si="2203"/>
        <v>31.714285714285712</v>
      </c>
      <c r="FZS16" s="326">
        <v>0</v>
      </c>
      <c r="FZT16" s="328">
        <f t="shared" si="2204"/>
        <v>280</v>
      </c>
      <c r="FZU16" s="254">
        <f t="shared" si="2205"/>
        <v>36.363636363636367</v>
      </c>
      <c r="FZV16" s="326">
        <v>168</v>
      </c>
      <c r="FZW16" s="327">
        <f t="shared" si="2206"/>
        <v>40.191387559808611</v>
      </c>
      <c r="FZX16" s="326">
        <v>111</v>
      </c>
      <c r="FZY16" s="327">
        <f t="shared" si="2207"/>
        <v>31.714285714285712</v>
      </c>
      <c r="FZZ16" s="326">
        <v>0</v>
      </c>
      <c r="GAA16" s="328">
        <f t="shared" si="2208"/>
        <v>279</v>
      </c>
      <c r="GAB16" s="254">
        <f t="shared" si="2209"/>
        <v>36.328125</v>
      </c>
      <c r="GAC16" s="326">
        <v>168</v>
      </c>
      <c r="GAD16" s="327">
        <f t="shared" si="2210"/>
        <v>40.191387559808611</v>
      </c>
      <c r="GAE16" s="326">
        <v>111</v>
      </c>
      <c r="GAF16" s="327">
        <f t="shared" si="2211"/>
        <v>31.805157593123205</v>
      </c>
      <c r="GAG16" s="326">
        <v>0</v>
      </c>
      <c r="GAH16" s="328">
        <f t="shared" si="2212"/>
        <v>279</v>
      </c>
      <c r="GAI16" s="254">
        <f t="shared" si="2213"/>
        <v>36.375488917861801</v>
      </c>
      <c r="GAJ16" s="326">
        <v>167</v>
      </c>
      <c r="GAK16" s="327">
        <f t="shared" si="2214"/>
        <v>40.144230769230774</v>
      </c>
      <c r="GAL16" s="326">
        <v>111</v>
      </c>
      <c r="GAM16" s="327">
        <f t="shared" si="2215"/>
        <v>31.805157593123205</v>
      </c>
      <c r="GAN16" s="326">
        <v>0</v>
      </c>
      <c r="GAO16" s="328">
        <f t="shared" si="2216"/>
        <v>278</v>
      </c>
      <c r="GAP16" s="254">
        <f t="shared" si="2217"/>
        <v>36.33986928104575</v>
      </c>
      <c r="GAQ16" s="326">
        <v>167</v>
      </c>
      <c r="GAR16" s="327">
        <f t="shared" si="2218"/>
        <v>40.144230769230774</v>
      </c>
      <c r="GAS16" s="326">
        <v>109</v>
      </c>
      <c r="GAT16" s="327">
        <f t="shared" si="2219"/>
        <v>31.412103746397698</v>
      </c>
      <c r="GAU16" s="326">
        <v>0</v>
      </c>
      <c r="GAV16" s="328">
        <f t="shared" si="2220"/>
        <v>276</v>
      </c>
      <c r="GAW16" s="254">
        <f t="shared" si="2221"/>
        <v>36.173001310615987</v>
      </c>
      <c r="GAX16" s="326">
        <v>166</v>
      </c>
      <c r="GAY16" s="327">
        <f t="shared" si="2222"/>
        <v>40.096618357487927</v>
      </c>
      <c r="GAZ16" s="326">
        <v>108</v>
      </c>
      <c r="GBA16" s="327">
        <f t="shared" si="2223"/>
        <v>31.213872832369944</v>
      </c>
      <c r="GBB16" s="326">
        <v>0</v>
      </c>
      <c r="GBC16" s="328">
        <f t="shared" si="2224"/>
        <v>274</v>
      </c>
      <c r="GBD16" s="254">
        <f t="shared" si="2225"/>
        <v>36.05263157894737</v>
      </c>
      <c r="GBE16" s="326">
        <v>166</v>
      </c>
      <c r="GBF16" s="327">
        <f t="shared" si="2226"/>
        <v>40.096618357487927</v>
      </c>
      <c r="GBG16" s="326">
        <v>108</v>
      </c>
      <c r="GBH16" s="327">
        <f t="shared" si="2227"/>
        <v>31.304347826086961</v>
      </c>
      <c r="GBI16" s="326">
        <v>0</v>
      </c>
      <c r="GBJ16" s="328">
        <f t="shared" si="2228"/>
        <v>274</v>
      </c>
      <c r="GBK16" s="254">
        <f t="shared" si="2229"/>
        <v>36.100131752305664</v>
      </c>
      <c r="GBL16" s="326">
        <v>166</v>
      </c>
      <c r="GBM16" s="327">
        <f t="shared" si="2230"/>
        <v>40.19370460048426</v>
      </c>
      <c r="GBN16" s="326">
        <v>108</v>
      </c>
      <c r="GBO16" s="327">
        <f t="shared" si="2231"/>
        <v>31.304347826086961</v>
      </c>
      <c r="GBP16" s="326">
        <v>0</v>
      </c>
      <c r="GBQ16" s="328">
        <f t="shared" si="2232"/>
        <v>274</v>
      </c>
      <c r="GBR16" s="254">
        <f t="shared" si="2233"/>
        <v>36.147757255936675</v>
      </c>
      <c r="GBS16" s="326">
        <v>165</v>
      </c>
      <c r="GBT16" s="327">
        <f t="shared" si="2234"/>
        <v>40.04854368932039</v>
      </c>
      <c r="GBU16" s="326">
        <v>107</v>
      </c>
      <c r="GBV16" s="327">
        <f t="shared" si="2235"/>
        <v>31.104651162790699</v>
      </c>
      <c r="GBW16" s="326">
        <v>0</v>
      </c>
      <c r="GBX16" s="328">
        <f t="shared" si="2236"/>
        <v>272</v>
      </c>
      <c r="GBY16" s="254">
        <f t="shared" si="2237"/>
        <v>35.978835978835974</v>
      </c>
      <c r="GBZ16" s="326">
        <v>164</v>
      </c>
      <c r="GCA16" s="327">
        <f t="shared" si="2238"/>
        <v>40.097799511002449</v>
      </c>
      <c r="GCB16" s="326">
        <v>107</v>
      </c>
      <c r="GCC16" s="327">
        <f t="shared" si="2239"/>
        <v>31.195335276967928</v>
      </c>
      <c r="GCD16" s="326">
        <v>0</v>
      </c>
      <c r="GCE16" s="328">
        <f t="shared" si="2240"/>
        <v>271</v>
      </c>
      <c r="GCF16" s="254">
        <f t="shared" si="2241"/>
        <v>36.037234042553187</v>
      </c>
      <c r="GCG16" s="326">
        <v>164</v>
      </c>
      <c r="GCH16" s="327">
        <f t="shared" si="2242"/>
        <v>40.097799511002449</v>
      </c>
      <c r="GCI16" s="326">
        <v>106</v>
      </c>
      <c r="GCJ16" s="327">
        <f t="shared" si="2243"/>
        <v>31.176470588235293</v>
      </c>
      <c r="GCK16" s="326">
        <v>0</v>
      </c>
      <c r="GCL16" s="328">
        <f t="shared" si="2244"/>
        <v>270</v>
      </c>
      <c r="GCM16" s="254">
        <f t="shared" si="2245"/>
        <v>36.048064085447265</v>
      </c>
      <c r="GCN16" s="326">
        <v>164</v>
      </c>
      <c r="GCO16" s="327">
        <f t="shared" si="2246"/>
        <v>40.196078431372548</v>
      </c>
      <c r="GCP16" s="326">
        <v>104</v>
      </c>
      <c r="GCQ16" s="327">
        <f t="shared" si="2247"/>
        <v>30.76923076923077</v>
      </c>
      <c r="GCR16" s="326">
        <v>0</v>
      </c>
      <c r="GCS16" s="328">
        <f t="shared" si="2248"/>
        <v>268</v>
      </c>
      <c r="GCT16" s="254">
        <f t="shared" si="2249"/>
        <v>35.924932975871315</v>
      </c>
      <c r="GCU16" s="326">
        <v>164</v>
      </c>
      <c r="GCV16" s="327">
        <f t="shared" si="2250"/>
        <v>40.294840294840299</v>
      </c>
      <c r="GCW16" s="326">
        <v>104</v>
      </c>
      <c r="GCX16" s="327">
        <f t="shared" si="2251"/>
        <v>30.76923076923077</v>
      </c>
      <c r="GCY16" s="326">
        <v>0</v>
      </c>
      <c r="GCZ16" s="328">
        <f t="shared" si="2252"/>
        <v>268</v>
      </c>
      <c r="GDA16" s="254">
        <f t="shared" si="2253"/>
        <v>35.973154362416111</v>
      </c>
      <c r="GDB16" s="326">
        <v>164</v>
      </c>
      <c r="GDC16" s="327">
        <f t="shared" si="2254"/>
        <v>40.493827160493829</v>
      </c>
      <c r="GDD16" s="326">
        <v>104</v>
      </c>
      <c r="GDE16" s="327">
        <f t="shared" si="2255"/>
        <v>30.952380952380953</v>
      </c>
      <c r="GDF16" s="326">
        <v>0</v>
      </c>
      <c r="GDG16" s="328">
        <f t="shared" si="2256"/>
        <v>268</v>
      </c>
      <c r="GDH16" s="254">
        <f t="shared" si="2257"/>
        <v>36.167341430499327</v>
      </c>
      <c r="GDI16" s="326">
        <v>164</v>
      </c>
      <c r="GDJ16" s="327">
        <f t="shared" si="2258"/>
        <v>40.493827160493829</v>
      </c>
      <c r="GDK16" s="326">
        <v>104</v>
      </c>
      <c r="GDL16" s="327">
        <f t="shared" si="2259"/>
        <v>30.952380952380953</v>
      </c>
      <c r="GDM16" s="326">
        <v>0</v>
      </c>
      <c r="GDN16" s="328">
        <f t="shared" si="2260"/>
        <v>268</v>
      </c>
      <c r="GDO16" s="254">
        <f t="shared" si="2261"/>
        <v>36.167341430499327</v>
      </c>
      <c r="GDP16" s="326">
        <v>164</v>
      </c>
      <c r="GDQ16" s="327">
        <f t="shared" si="2262"/>
        <v>40.493827160493829</v>
      </c>
      <c r="GDR16" s="326">
        <v>103</v>
      </c>
      <c r="GDS16" s="327">
        <f t="shared" si="2263"/>
        <v>30.838323353293411</v>
      </c>
      <c r="GDT16" s="326">
        <v>0</v>
      </c>
      <c r="GDU16" s="328">
        <f t="shared" si="2264"/>
        <v>267</v>
      </c>
      <c r="GDV16" s="254">
        <f t="shared" si="2265"/>
        <v>36.129905277401896</v>
      </c>
      <c r="GDW16" s="326">
        <v>164</v>
      </c>
      <c r="GDX16" s="327">
        <f t="shared" si="2266"/>
        <v>40.594059405940598</v>
      </c>
      <c r="GDY16" s="326">
        <v>102</v>
      </c>
      <c r="GDZ16" s="327">
        <f t="shared" si="2267"/>
        <v>30.630630630630627</v>
      </c>
      <c r="GEA16" s="326">
        <v>0</v>
      </c>
      <c r="GEB16" s="328">
        <f t="shared" si="2268"/>
        <v>266</v>
      </c>
      <c r="GEC16" s="254">
        <f t="shared" si="2269"/>
        <v>36.092265943012215</v>
      </c>
      <c r="GED16" s="326">
        <v>164</v>
      </c>
      <c r="GEE16" s="327">
        <f t="shared" si="2270"/>
        <v>40.594059405940598</v>
      </c>
      <c r="GEF16" s="326">
        <v>102</v>
      </c>
      <c r="GEG16" s="327">
        <f t="shared" si="2271"/>
        <v>30.722891566265059</v>
      </c>
      <c r="GEH16" s="326">
        <v>0</v>
      </c>
      <c r="GEI16" s="328">
        <f t="shared" si="2272"/>
        <v>266</v>
      </c>
      <c r="GEJ16" s="254">
        <f t="shared" si="2273"/>
        <v>36.141304347826086</v>
      </c>
      <c r="GEK16" s="326">
        <v>163</v>
      </c>
      <c r="GEL16" s="327">
        <f t="shared" si="2274"/>
        <v>40.446650124069478</v>
      </c>
      <c r="GEM16" s="326">
        <v>101</v>
      </c>
      <c r="GEN16" s="327">
        <f t="shared" si="2275"/>
        <v>30.69908814589666</v>
      </c>
      <c r="GEO16" s="326">
        <v>0</v>
      </c>
      <c r="GEP16" s="328">
        <f t="shared" si="2276"/>
        <v>264</v>
      </c>
      <c r="GEQ16" s="254">
        <f t="shared" si="2277"/>
        <v>36.065573770491802</v>
      </c>
      <c r="GER16" s="326">
        <v>162</v>
      </c>
      <c r="GES16" s="327">
        <f t="shared" si="2278"/>
        <v>40.298507462686565</v>
      </c>
      <c r="GET16" s="326">
        <v>101</v>
      </c>
      <c r="GEU16" s="327">
        <f t="shared" si="2279"/>
        <v>30.792682926829269</v>
      </c>
      <c r="GEV16" s="326">
        <v>0</v>
      </c>
      <c r="GEW16" s="328">
        <f t="shared" si="2280"/>
        <v>263</v>
      </c>
      <c r="GEX16" s="254">
        <f t="shared" si="2281"/>
        <v>36.027397260273972</v>
      </c>
      <c r="GEY16" s="326">
        <v>162</v>
      </c>
      <c r="GEZ16" s="327">
        <f t="shared" si="2282"/>
        <v>40.298507462686565</v>
      </c>
      <c r="GFA16" s="326">
        <v>101</v>
      </c>
      <c r="GFB16" s="327">
        <f t="shared" si="2283"/>
        <v>30.886850152905197</v>
      </c>
      <c r="GFC16" s="326">
        <v>0</v>
      </c>
      <c r="GFD16" s="328">
        <f t="shared" si="2284"/>
        <v>263</v>
      </c>
      <c r="GFE16" s="254">
        <f t="shared" si="2285"/>
        <v>36.076817558299041</v>
      </c>
      <c r="GFF16" s="326">
        <v>161</v>
      </c>
      <c r="GFG16" s="327">
        <f t="shared" si="2286"/>
        <v>40.149625935162092</v>
      </c>
      <c r="GFH16" s="326">
        <v>101</v>
      </c>
      <c r="GFI16" s="327">
        <f t="shared" si="2287"/>
        <v>30.886850152905197</v>
      </c>
      <c r="GFJ16" s="326">
        <v>0</v>
      </c>
      <c r="GFK16" s="328">
        <f t="shared" si="2288"/>
        <v>262</v>
      </c>
      <c r="GFL16" s="254">
        <f t="shared" si="2289"/>
        <v>35.989010989010985</v>
      </c>
      <c r="GFM16" s="326">
        <v>161</v>
      </c>
      <c r="GFN16" s="327">
        <f t="shared" si="2290"/>
        <v>40.25</v>
      </c>
      <c r="GFO16" s="326">
        <v>100</v>
      </c>
      <c r="GFP16" s="327">
        <f t="shared" si="2291"/>
        <v>30.864197530864196</v>
      </c>
      <c r="GFQ16" s="326">
        <v>0</v>
      </c>
      <c r="GFR16" s="328">
        <f t="shared" si="2292"/>
        <v>261</v>
      </c>
      <c r="GFS16" s="254">
        <f t="shared" si="2293"/>
        <v>36.049723756906076</v>
      </c>
      <c r="GFT16" s="326">
        <v>161</v>
      </c>
      <c r="GFU16" s="327">
        <f t="shared" si="2294"/>
        <v>40.350877192982452</v>
      </c>
      <c r="GFV16" s="326">
        <v>99</v>
      </c>
      <c r="GFW16" s="327">
        <f t="shared" si="2295"/>
        <v>30.650154798761609</v>
      </c>
      <c r="GFX16" s="326">
        <v>0</v>
      </c>
      <c r="GFY16" s="328">
        <f t="shared" si="2296"/>
        <v>260</v>
      </c>
      <c r="GFZ16" s="254">
        <f t="shared" si="2297"/>
        <v>36.011080332409975</v>
      </c>
      <c r="GGA16" s="326">
        <v>161</v>
      </c>
      <c r="GGB16" s="327">
        <f t="shared" si="2298"/>
        <v>40.554156171284632</v>
      </c>
      <c r="GGC16" s="326">
        <v>99</v>
      </c>
      <c r="GGD16" s="327">
        <f t="shared" si="2299"/>
        <v>30.9375</v>
      </c>
      <c r="GGE16" s="326">
        <v>0</v>
      </c>
      <c r="GGF16" s="328">
        <f t="shared" si="2300"/>
        <v>260</v>
      </c>
      <c r="GGG16" s="254">
        <f t="shared" si="2301"/>
        <v>36.262203626220362</v>
      </c>
      <c r="GGH16" s="326">
        <v>160</v>
      </c>
      <c r="GGI16" s="327">
        <f t="shared" si="2302"/>
        <v>40.404040404040401</v>
      </c>
      <c r="GGJ16" s="326">
        <v>99</v>
      </c>
      <c r="GGK16" s="327">
        <f t="shared" si="2303"/>
        <v>30.9375</v>
      </c>
      <c r="GGL16" s="326">
        <v>0</v>
      </c>
      <c r="GGM16" s="328">
        <f t="shared" si="2304"/>
        <v>259</v>
      </c>
      <c r="GGN16" s="254">
        <f t="shared" si="2305"/>
        <v>36.173184357541899</v>
      </c>
      <c r="GGO16" s="326">
        <v>160</v>
      </c>
      <c r="GGP16" s="327">
        <f t="shared" si="2306"/>
        <v>40.712468193384218</v>
      </c>
      <c r="GGQ16" s="326">
        <v>99</v>
      </c>
      <c r="GGR16" s="327">
        <f t="shared" si="2307"/>
        <v>31.03448275862069</v>
      </c>
      <c r="GGS16" s="326">
        <v>0</v>
      </c>
      <c r="GGT16" s="328">
        <f t="shared" si="2308"/>
        <v>259</v>
      </c>
      <c r="GGU16" s="254">
        <f t="shared" si="2309"/>
        <v>36.376404494382022</v>
      </c>
      <c r="GGV16" s="326">
        <v>159</v>
      </c>
      <c r="GGW16" s="327">
        <f t="shared" si="2310"/>
        <v>40.664961636828643</v>
      </c>
      <c r="GGX16" s="326">
        <v>99</v>
      </c>
      <c r="GGY16" s="327">
        <f t="shared" si="2311"/>
        <v>31.03448275862069</v>
      </c>
      <c r="GGZ16" s="326">
        <v>0</v>
      </c>
      <c r="GHA16" s="328">
        <f t="shared" si="2312"/>
        <v>258</v>
      </c>
      <c r="GHB16" s="254">
        <f t="shared" si="2313"/>
        <v>36.338028169014088</v>
      </c>
      <c r="GHC16" s="326">
        <v>159</v>
      </c>
      <c r="GHD16" s="327">
        <f t="shared" si="2314"/>
        <v>40.769230769230766</v>
      </c>
      <c r="GHE16" s="326">
        <v>99</v>
      </c>
      <c r="GHF16" s="327">
        <f t="shared" si="2315"/>
        <v>31.03448275862069</v>
      </c>
      <c r="GHG16" s="326">
        <v>0</v>
      </c>
      <c r="GHH16" s="328">
        <f t="shared" si="2316"/>
        <v>258</v>
      </c>
      <c r="GHI16" s="254">
        <f t="shared" si="2317"/>
        <v>36.389280677009872</v>
      </c>
      <c r="GHJ16" s="326">
        <v>159</v>
      </c>
      <c r="GHK16" s="327">
        <f t="shared" si="2318"/>
        <v>40.769230769230766</v>
      </c>
      <c r="GHL16" s="326">
        <v>99</v>
      </c>
      <c r="GHM16" s="327">
        <f t="shared" si="2319"/>
        <v>31.03448275862069</v>
      </c>
      <c r="GHN16" s="326">
        <v>0</v>
      </c>
      <c r="GHO16" s="328">
        <f t="shared" si="2320"/>
        <v>258</v>
      </c>
      <c r="GHP16" s="254">
        <f t="shared" si="2321"/>
        <v>36.389280677009872</v>
      </c>
      <c r="GHQ16" s="326">
        <v>157</v>
      </c>
      <c r="GHR16" s="327">
        <f t="shared" si="2322"/>
        <v>40.568475452196381</v>
      </c>
      <c r="GHS16" s="326">
        <v>99</v>
      </c>
      <c r="GHT16" s="327">
        <f t="shared" si="2323"/>
        <v>31.132075471698112</v>
      </c>
      <c r="GHU16" s="326">
        <v>0</v>
      </c>
      <c r="GHV16" s="328">
        <f t="shared" si="2324"/>
        <v>256</v>
      </c>
      <c r="GHW16" s="254">
        <f t="shared" si="2325"/>
        <v>36.312056737588655</v>
      </c>
      <c r="GHX16" s="326">
        <v>156</v>
      </c>
      <c r="GHY16" s="327">
        <f t="shared" si="2326"/>
        <v>40.519480519480524</v>
      </c>
      <c r="GHZ16" s="326">
        <v>99</v>
      </c>
      <c r="GIA16" s="327">
        <f t="shared" si="2327"/>
        <v>31.230283911671926</v>
      </c>
      <c r="GIB16" s="326">
        <v>0</v>
      </c>
      <c r="GIC16" s="328">
        <f t="shared" si="2328"/>
        <v>255</v>
      </c>
      <c r="GID16" s="254">
        <f t="shared" si="2329"/>
        <v>36.324786324786324</v>
      </c>
      <c r="GIE16" s="326">
        <v>156</v>
      </c>
      <c r="GIF16" s="327">
        <f t="shared" si="2330"/>
        <v>40.625</v>
      </c>
      <c r="GIG16" s="326">
        <v>99</v>
      </c>
      <c r="GIH16" s="327">
        <f t="shared" si="2331"/>
        <v>31.230283911671926</v>
      </c>
      <c r="GII16" s="326">
        <v>0</v>
      </c>
      <c r="GIJ16" s="328">
        <f t="shared" si="2332"/>
        <v>255</v>
      </c>
      <c r="GIK16" s="254">
        <f t="shared" si="2333"/>
        <v>36.37660485021398</v>
      </c>
      <c r="GIL16" s="326">
        <v>155</v>
      </c>
      <c r="GIM16" s="327">
        <f t="shared" si="2334"/>
        <v>40.469973890339425</v>
      </c>
      <c r="GIN16" s="326">
        <v>98</v>
      </c>
      <c r="GIO16" s="327">
        <f t="shared" si="2335"/>
        <v>31.111111111111111</v>
      </c>
      <c r="GIP16" s="326">
        <v>0</v>
      </c>
      <c r="GIQ16" s="328">
        <f t="shared" si="2336"/>
        <v>253</v>
      </c>
      <c r="GIR16" s="254">
        <f t="shared" si="2337"/>
        <v>36.246418338108882</v>
      </c>
      <c r="GIS16" s="326">
        <v>154</v>
      </c>
      <c r="GIT16" s="327">
        <f t="shared" si="2338"/>
        <v>40.31413612565445</v>
      </c>
      <c r="GIU16" s="326">
        <v>97</v>
      </c>
      <c r="GIV16" s="327">
        <f t="shared" si="2339"/>
        <v>30.990415335463258</v>
      </c>
      <c r="GIW16" s="326">
        <v>0</v>
      </c>
      <c r="GIX16" s="328">
        <f t="shared" si="2340"/>
        <v>251</v>
      </c>
      <c r="GIY16" s="254">
        <f t="shared" si="2341"/>
        <v>36.115107913669064</v>
      </c>
      <c r="GIZ16" s="326">
        <v>153</v>
      </c>
      <c r="GJA16" s="327">
        <f t="shared" si="2342"/>
        <v>40.15748031496063</v>
      </c>
      <c r="GJB16" s="326">
        <v>95</v>
      </c>
      <c r="GJC16" s="327">
        <f t="shared" si="2343"/>
        <v>30.944625407166125</v>
      </c>
      <c r="GJD16" s="326">
        <v>0</v>
      </c>
      <c r="GJE16" s="328">
        <f t="shared" si="2344"/>
        <v>248</v>
      </c>
      <c r="GJF16" s="254">
        <f t="shared" si="2345"/>
        <v>36.046511627906973</v>
      </c>
      <c r="GJG16" s="326">
        <v>151</v>
      </c>
      <c r="GJH16" s="327">
        <f t="shared" si="2346"/>
        <v>40.053050397877982</v>
      </c>
      <c r="GJI16" s="326">
        <v>94</v>
      </c>
      <c r="GJJ16" s="327">
        <f t="shared" si="2347"/>
        <v>30.718954248366014</v>
      </c>
      <c r="GJK16" s="326">
        <v>0</v>
      </c>
      <c r="GJL16" s="328">
        <f t="shared" si="2348"/>
        <v>245</v>
      </c>
      <c r="GJM16" s="254">
        <f t="shared" si="2349"/>
        <v>35.871156661786237</v>
      </c>
      <c r="GJN16" s="326">
        <v>150</v>
      </c>
      <c r="GJO16" s="327">
        <f t="shared" si="2350"/>
        <v>40</v>
      </c>
      <c r="GJP16" s="326">
        <v>94</v>
      </c>
      <c r="GJQ16" s="327">
        <f t="shared" si="2351"/>
        <v>30.819672131147541</v>
      </c>
      <c r="GJR16" s="326">
        <v>0</v>
      </c>
      <c r="GJS16" s="328">
        <f t="shared" si="2352"/>
        <v>244</v>
      </c>
      <c r="GJT16" s="254">
        <f t="shared" si="2353"/>
        <v>35.882352941176471</v>
      </c>
      <c r="GJU16" s="326">
        <v>148</v>
      </c>
      <c r="GJV16" s="327">
        <f t="shared" si="2354"/>
        <v>39.892183288409704</v>
      </c>
      <c r="GJW16" s="326">
        <v>93</v>
      </c>
      <c r="GJX16" s="327">
        <f t="shared" si="2355"/>
        <v>30.794701986754969</v>
      </c>
      <c r="GJY16" s="326">
        <v>0</v>
      </c>
      <c r="GJZ16" s="328">
        <f t="shared" si="2356"/>
        <v>241</v>
      </c>
      <c r="GKA16" s="254">
        <f t="shared" si="2357"/>
        <v>35.809806835066865</v>
      </c>
      <c r="GKB16" s="326">
        <v>147</v>
      </c>
      <c r="GKC16" s="327">
        <f t="shared" si="2358"/>
        <v>39.729729729729726</v>
      </c>
      <c r="GKD16" s="326">
        <v>93</v>
      </c>
      <c r="GKE16" s="327">
        <f t="shared" si="2359"/>
        <v>31</v>
      </c>
      <c r="GKF16" s="326">
        <v>0</v>
      </c>
      <c r="GKG16" s="328">
        <f t="shared" si="2360"/>
        <v>240</v>
      </c>
      <c r="GKH16" s="254">
        <f t="shared" si="2361"/>
        <v>35.820895522388057</v>
      </c>
      <c r="GKI16" s="326">
        <v>147</v>
      </c>
      <c r="GKJ16" s="327">
        <f t="shared" si="2362"/>
        <v>39.945652173913047</v>
      </c>
      <c r="GKK16" s="326">
        <v>93</v>
      </c>
      <c r="GKL16" s="327">
        <f t="shared" si="2363"/>
        <v>31.208053691275168</v>
      </c>
      <c r="GKM16" s="326">
        <v>0</v>
      </c>
      <c r="GKN16" s="328">
        <f t="shared" si="2364"/>
        <v>240</v>
      </c>
      <c r="GKO16" s="254">
        <f t="shared" si="2365"/>
        <v>36.036036036036037</v>
      </c>
      <c r="GKP16" s="326">
        <v>144</v>
      </c>
      <c r="GKQ16" s="327">
        <f t="shared" si="2366"/>
        <v>39.452054794520549</v>
      </c>
      <c r="GKR16" s="326">
        <v>91</v>
      </c>
      <c r="GKS16" s="327">
        <f t="shared" si="2367"/>
        <v>31.164383561643838</v>
      </c>
      <c r="GKT16" s="326">
        <v>0</v>
      </c>
      <c r="GKU16" s="328">
        <f t="shared" si="2368"/>
        <v>235</v>
      </c>
      <c r="GKV16" s="254">
        <f t="shared" si="2369"/>
        <v>35.768645357686452</v>
      </c>
      <c r="GKW16" s="326">
        <v>144</v>
      </c>
      <c r="GKX16" s="327">
        <f t="shared" si="2370"/>
        <v>39.669421487603309</v>
      </c>
      <c r="GKY16" s="326">
        <v>91</v>
      </c>
      <c r="GKZ16" s="327">
        <f t="shared" si="2371"/>
        <v>31.379310344827587</v>
      </c>
      <c r="GLA16" s="326">
        <v>0</v>
      </c>
      <c r="GLB16" s="328">
        <f t="shared" si="2372"/>
        <v>235</v>
      </c>
      <c r="GLC16" s="254">
        <f t="shared" si="2373"/>
        <v>35.987748851454825</v>
      </c>
      <c r="GLD16" s="326">
        <v>144</v>
      </c>
      <c r="GLE16" s="327">
        <f t="shared" si="2374"/>
        <v>39.77900552486188</v>
      </c>
      <c r="GLF16" s="326">
        <v>91</v>
      </c>
      <c r="GLG16" s="327">
        <f t="shared" si="2375"/>
        <v>31.707317073170731</v>
      </c>
      <c r="GLH16" s="326">
        <v>0</v>
      </c>
      <c r="GLI16" s="328">
        <f t="shared" si="2376"/>
        <v>235</v>
      </c>
      <c r="GLJ16" s="254">
        <f t="shared" si="2377"/>
        <v>36.209553158705695</v>
      </c>
      <c r="GLK16" s="326">
        <v>141</v>
      </c>
      <c r="GLL16" s="327">
        <f t="shared" si="2378"/>
        <v>39.385474860335194</v>
      </c>
      <c r="GLM16" s="326">
        <v>91</v>
      </c>
      <c r="GLN16" s="327">
        <f t="shared" si="2379"/>
        <v>32.04225352112676</v>
      </c>
      <c r="GLO16" s="326">
        <v>0</v>
      </c>
      <c r="GLP16" s="328">
        <f t="shared" si="2380"/>
        <v>232</v>
      </c>
      <c r="GLQ16" s="254">
        <f t="shared" si="2381"/>
        <v>36.137071651090338</v>
      </c>
      <c r="GLR16" s="326">
        <v>141</v>
      </c>
      <c r="GLS16" s="327">
        <f t="shared" si="2382"/>
        <v>39.718309859154935</v>
      </c>
      <c r="GLT16" s="326">
        <v>89</v>
      </c>
      <c r="GLU16" s="327">
        <f t="shared" si="2383"/>
        <v>31.785714285714285</v>
      </c>
      <c r="GLV16" s="326">
        <v>0</v>
      </c>
      <c r="GLW16" s="328">
        <f t="shared" si="2384"/>
        <v>230</v>
      </c>
      <c r="GLX16" s="254">
        <f t="shared" si="2385"/>
        <v>36.220472440944881</v>
      </c>
      <c r="GLY16" s="326">
        <v>139</v>
      </c>
      <c r="GLZ16" s="327">
        <f t="shared" si="2386"/>
        <v>40.173410404624278</v>
      </c>
      <c r="GMA16" s="326">
        <v>87</v>
      </c>
      <c r="GMB16" s="327">
        <f t="shared" si="2387"/>
        <v>31.636363636363633</v>
      </c>
      <c r="GMC16" s="326">
        <v>0</v>
      </c>
      <c r="GMD16" s="328">
        <f t="shared" si="2388"/>
        <v>226</v>
      </c>
      <c r="GME16" s="254">
        <f t="shared" si="2389"/>
        <v>36.392914653784217</v>
      </c>
      <c r="GMF16" s="326">
        <v>138</v>
      </c>
      <c r="GMG16" s="327">
        <f t="shared" si="2390"/>
        <v>40.233236151603499</v>
      </c>
      <c r="GMH16" s="326">
        <v>87</v>
      </c>
      <c r="GMI16" s="327">
        <f t="shared" si="2391"/>
        <v>31.985294117647058</v>
      </c>
      <c r="GMJ16" s="326">
        <v>0</v>
      </c>
      <c r="GMK16" s="328">
        <f t="shared" si="2392"/>
        <v>225</v>
      </c>
      <c r="GML16" s="254">
        <f t="shared" si="2393"/>
        <v>36.585365853658537</v>
      </c>
      <c r="GMM16" s="326">
        <v>135</v>
      </c>
      <c r="GMN16" s="327">
        <f t="shared" si="2394"/>
        <v>39.823008849557525</v>
      </c>
      <c r="GMO16" s="326">
        <v>85</v>
      </c>
      <c r="GMP16" s="327">
        <f t="shared" si="2395"/>
        <v>31.835205992509362</v>
      </c>
      <c r="GMQ16" s="326">
        <v>0</v>
      </c>
      <c r="GMR16" s="328">
        <f t="shared" si="2396"/>
        <v>220</v>
      </c>
      <c r="GMS16" s="254">
        <f t="shared" si="2397"/>
        <v>36.303630363036305</v>
      </c>
      <c r="GMT16" s="326">
        <v>133</v>
      </c>
      <c r="GMU16" s="327">
        <f t="shared" si="2398"/>
        <v>40.425531914893611</v>
      </c>
      <c r="GMV16" s="326">
        <v>84</v>
      </c>
      <c r="GMW16" s="327">
        <f t="shared" si="2399"/>
        <v>31.939163498098861</v>
      </c>
      <c r="GMX16" s="326">
        <v>0</v>
      </c>
      <c r="GMY16" s="328">
        <f t="shared" si="2400"/>
        <v>217</v>
      </c>
      <c r="GMZ16" s="254">
        <f t="shared" si="2401"/>
        <v>36.655405405405403</v>
      </c>
      <c r="GNA16" s="326">
        <v>131</v>
      </c>
      <c r="GNB16" s="327">
        <f t="shared" si="2402"/>
        <v>40.307692307692307</v>
      </c>
      <c r="GNC16" s="326">
        <v>81</v>
      </c>
      <c r="GND16" s="327">
        <f t="shared" si="2403"/>
        <v>31.274131274131271</v>
      </c>
      <c r="GNE16" s="326">
        <v>0</v>
      </c>
      <c r="GNF16" s="328">
        <f t="shared" si="2404"/>
        <v>212</v>
      </c>
      <c r="GNG16" s="254">
        <f t="shared" si="2405"/>
        <v>36.301369863013697</v>
      </c>
      <c r="GNH16" s="326">
        <v>131</v>
      </c>
      <c r="GNI16" s="327">
        <f t="shared" si="2406"/>
        <v>40.557275541795669</v>
      </c>
      <c r="GNJ16" s="326">
        <v>79</v>
      </c>
      <c r="GNK16" s="327">
        <f t="shared" si="2407"/>
        <v>31.225296442687743</v>
      </c>
      <c r="GNL16" s="326">
        <v>0</v>
      </c>
      <c r="GNM16" s="328">
        <f t="shared" si="2408"/>
        <v>210</v>
      </c>
      <c r="GNN16" s="254">
        <f t="shared" si="2409"/>
        <v>36.458333333333329</v>
      </c>
      <c r="GNO16" s="326">
        <v>130</v>
      </c>
      <c r="GNP16" s="327">
        <f t="shared" si="2410"/>
        <v>40.752351097178682</v>
      </c>
      <c r="GNQ16" s="326">
        <v>77</v>
      </c>
      <c r="GNR16" s="327">
        <f t="shared" si="2411"/>
        <v>31.428571428571427</v>
      </c>
      <c r="GNS16" s="326">
        <v>0</v>
      </c>
      <c r="GNT16" s="328">
        <f t="shared" si="2412"/>
        <v>207</v>
      </c>
      <c r="GNU16" s="254">
        <f t="shared" si="2413"/>
        <v>36.702127659574465</v>
      </c>
      <c r="GNV16" s="326">
        <v>126</v>
      </c>
      <c r="GNW16" s="327">
        <f t="shared" si="2414"/>
        <v>40.909090909090914</v>
      </c>
      <c r="GNX16" s="326">
        <v>74</v>
      </c>
      <c r="GNY16" s="327">
        <f t="shared" si="2415"/>
        <v>31.092436974789916</v>
      </c>
      <c r="GNZ16" s="326">
        <v>0</v>
      </c>
      <c r="GOA16" s="328">
        <f t="shared" si="2416"/>
        <v>200</v>
      </c>
      <c r="GOB16" s="254">
        <f t="shared" si="2417"/>
        <v>36.630036630036628</v>
      </c>
      <c r="GOC16" s="326">
        <v>125</v>
      </c>
      <c r="GOD16" s="327">
        <f t="shared" si="2418"/>
        <v>40.983606557377051</v>
      </c>
      <c r="GOE16" s="326">
        <v>74</v>
      </c>
      <c r="GOF16" s="327">
        <f t="shared" si="2419"/>
        <v>31.896551724137932</v>
      </c>
      <c r="GOG16" s="326">
        <v>0</v>
      </c>
      <c r="GOH16" s="328">
        <f t="shared" si="2420"/>
        <v>199</v>
      </c>
      <c r="GOI16" s="254">
        <f t="shared" si="2421"/>
        <v>37.057728119180631</v>
      </c>
      <c r="GOJ16" s="326">
        <v>122</v>
      </c>
      <c r="GOK16" s="327">
        <f t="shared" si="2422"/>
        <v>41.216216216216218</v>
      </c>
      <c r="GOL16" s="326">
        <v>72</v>
      </c>
      <c r="GOM16" s="327">
        <f t="shared" si="2423"/>
        <v>32.142857142857146</v>
      </c>
      <c r="GON16" s="326">
        <v>0</v>
      </c>
      <c r="GOO16" s="328">
        <f t="shared" si="2424"/>
        <v>194</v>
      </c>
      <c r="GOP16" s="254">
        <f t="shared" si="2425"/>
        <v>37.307692307692307</v>
      </c>
      <c r="GOQ16" s="326">
        <v>120</v>
      </c>
      <c r="GOR16" s="327">
        <f t="shared" si="2426"/>
        <v>42.105263157894733</v>
      </c>
      <c r="GOS16" s="326">
        <v>69</v>
      </c>
      <c r="GOT16" s="327">
        <f t="shared" si="2427"/>
        <v>31.797235023041477</v>
      </c>
      <c r="GOU16" s="326">
        <v>0</v>
      </c>
      <c r="GOV16" s="328">
        <f t="shared" si="2428"/>
        <v>189</v>
      </c>
      <c r="GOW16" s="254">
        <f t="shared" si="2429"/>
        <v>37.649402390438247</v>
      </c>
      <c r="GOX16" s="326">
        <v>117</v>
      </c>
      <c r="GOY16" s="327">
        <f t="shared" si="2430"/>
        <v>42.086330935251794</v>
      </c>
      <c r="GOZ16" s="326">
        <v>67</v>
      </c>
      <c r="GPA16" s="327">
        <f t="shared" si="2431"/>
        <v>31.753554502369667</v>
      </c>
      <c r="GPB16" s="326">
        <v>0</v>
      </c>
      <c r="GPC16" s="328">
        <f t="shared" si="2432"/>
        <v>184</v>
      </c>
      <c r="GPD16" s="254">
        <f t="shared" si="2433"/>
        <v>37.627811860940696</v>
      </c>
      <c r="GPE16" s="326">
        <v>110</v>
      </c>
      <c r="GPF16" s="327">
        <f t="shared" si="2434"/>
        <v>41.509433962264154</v>
      </c>
      <c r="GPG16" s="326">
        <v>65</v>
      </c>
      <c r="GPH16" s="327">
        <f t="shared" si="2435"/>
        <v>32.338308457711449</v>
      </c>
      <c r="GPI16" s="326">
        <v>0</v>
      </c>
      <c r="GPJ16" s="328">
        <f t="shared" si="2436"/>
        <v>175</v>
      </c>
      <c r="GPK16" s="254">
        <f t="shared" si="2437"/>
        <v>37.553648068669524</v>
      </c>
      <c r="GPL16" s="326">
        <v>109</v>
      </c>
      <c r="GPM16" s="327">
        <f t="shared" si="2438"/>
        <v>41.923076923076927</v>
      </c>
      <c r="GPN16" s="326">
        <v>62</v>
      </c>
      <c r="GPO16" s="327">
        <f t="shared" si="2439"/>
        <v>32.631578947368425</v>
      </c>
      <c r="GPP16" s="326">
        <v>0</v>
      </c>
      <c r="GPQ16" s="328">
        <f t="shared" si="2440"/>
        <v>171</v>
      </c>
      <c r="GPR16" s="254">
        <f t="shared" si="2441"/>
        <v>38</v>
      </c>
      <c r="GPS16" s="326">
        <v>106</v>
      </c>
      <c r="GPT16" s="327">
        <f t="shared" si="2442"/>
        <v>41.897233201581031</v>
      </c>
      <c r="GPU16" s="326">
        <v>59</v>
      </c>
      <c r="GPV16" s="327">
        <f t="shared" si="2443"/>
        <v>32.065217391304344</v>
      </c>
      <c r="GPW16" s="326">
        <v>0</v>
      </c>
      <c r="GPX16" s="328">
        <f t="shared" si="2444"/>
        <v>165</v>
      </c>
      <c r="GPY16" s="254">
        <f t="shared" si="2445"/>
        <v>37.757437070938217</v>
      </c>
      <c r="GPZ16" s="326">
        <v>102</v>
      </c>
      <c r="GQA16" s="327">
        <f t="shared" si="2446"/>
        <v>41.632653061224488</v>
      </c>
      <c r="GQB16" s="326">
        <v>55</v>
      </c>
      <c r="GQC16" s="327">
        <f t="shared" si="2447"/>
        <v>32.163742690058477</v>
      </c>
      <c r="GQD16" s="326">
        <v>0</v>
      </c>
      <c r="GQE16" s="328">
        <f t="shared" si="2448"/>
        <v>157</v>
      </c>
      <c r="GQF16" s="254">
        <f t="shared" si="2449"/>
        <v>37.740384615384613</v>
      </c>
      <c r="GQG16" s="326">
        <v>100</v>
      </c>
      <c r="GQH16" s="327">
        <f t="shared" si="2450"/>
        <v>42.194092827004219</v>
      </c>
      <c r="GQI16" s="326">
        <v>53</v>
      </c>
      <c r="GQJ16" s="327">
        <f t="shared" si="2451"/>
        <v>31.736526946107784</v>
      </c>
      <c r="GQK16" s="326">
        <v>0</v>
      </c>
      <c r="GQL16" s="328">
        <f t="shared" si="2452"/>
        <v>153</v>
      </c>
      <c r="GQM16" s="254">
        <f t="shared" si="2453"/>
        <v>37.871287128712872</v>
      </c>
      <c r="GQN16" s="326">
        <v>95</v>
      </c>
      <c r="GQO16" s="327">
        <f t="shared" si="2454"/>
        <v>41.666666666666671</v>
      </c>
      <c r="GQP16" s="326">
        <v>48</v>
      </c>
      <c r="GQQ16" s="327">
        <f t="shared" si="2455"/>
        <v>30.188679245283019</v>
      </c>
      <c r="GQR16" s="326">
        <v>0</v>
      </c>
      <c r="GQS16" s="328">
        <f t="shared" si="2456"/>
        <v>143</v>
      </c>
      <c r="GQT16" s="254">
        <f t="shared" si="2457"/>
        <v>36.950904392764862</v>
      </c>
      <c r="GQU16" s="326">
        <v>88</v>
      </c>
      <c r="GQV16" s="327">
        <f t="shared" si="2458"/>
        <v>40.74074074074074</v>
      </c>
      <c r="GQW16" s="326">
        <v>45</v>
      </c>
      <c r="GQX16" s="327">
        <f t="shared" si="2459"/>
        <v>30.405405405405407</v>
      </c>
      <c r="GQY16" s="326">
        <v>0</v>
      </c>
      <c r="GQZ16" s="328">
        <f t="shared" si="2460"/>
        <v>133</v>
      </c>
      <c r="GRA16" s="254">
        <f t="shared" si="2461"/>
        <v>36.538461538461533</v>
      </c>
      <c r="GRB16" s="326">
        <v>85</v>
      </c>
      <c r="GRC16" s="327">
        <f t="shared" si="2462"/>
        <v>41.871921182266007</v>
      </c>
      <c r="GRD16" s="326">
        <v>44</v>
      </c>
      <c r="GRE16" s="327">
        <f t="shared" si="2463"/>
        <v>31.654676258992804</v>
      </c>
      <c r="GRF16" s="326">
        <v>0</v>
      </c>
      <c r="GRG16" s="328">
        <f t="shared" si="2464"/>
        <v>129</v>
      </c>
      <c r="GRH16" s="254">
        <f t="shared" si="2465"/>
        <v>37.719298245614034</v>
      </c>
      <c r="GRI16" s="326">
        <v>84</v>
      </c>
      <c r="GRJ16" s="327">
        <f t="shared" si="2466"/>
        <v>43.523316062176164</v>
      </c>
      <c r="GRK16" s="326">
        <v>43</v>
      </c>
      <c r="GRL16" s="327">
        <f t="shared" si="2467"/>
        <v>32.575757575757578</v>
      </c>
      <c r="GRM16" s="326">
        <v>0</v>
      </c>
      <c r="GRN16" s="328">
        <f t="shared" si="2468"/>
        <v>127</v>
      </c>
      <c r="GRO16" s="254">
        <f t="shared" si="2469"/>
        <v>39.076923076923073</v>
      </c>
      <c r="GRP16" s="326">
        <v>77</v>
      </c>
      <c r="GRQ16" s="327">
        <f t="shared" si="2470"/>
        <v>43.75</v>
      </c>
      <c r="GRR16" s="326">
        <v>40</v>
      </c>
      <c r="GRS16" s="327">
        <f t="shared" si="2471"/>
        <v>33.333333333333329</v>
      </c>
      <c r="GRT16" s="326">
        <v>0</v>
      </c>
      <c r="GRU16" s="328">
        <f t="shared" si="2472"/>
        <v>117</v>
      </c>
      <c r="GRV16" s="254">
        <f t="shared" si="2473"/>
        <v>39.527027027027032</v>
      </c>
      <c r="GRW16" s="326">
        <v>72</v>
      </c>
      <c r="GRX16" s="327">
        <f t="shared" si="2474"/>
        <v>45.283018867924532</v>
      </c>
      <c r="GRY16" s="326">
        <v>38</v>
      </c>
      <c r="GRZ16" s="327">
        <f t="shared" si="2475"/>
        <v>35.849056603773583</v>
      </c>
      <c r="GSA16" s="326">
        <v>0</v>
      </c>
      <c r="GSB16" s="328">
        <f t="shared" si="2476"/>
        <v>110</v>
      </c>
      <c r="GSC16" s="254">
        <f t="shared" si="2477"/>
        <v>41.509433962264154</v>
      </c>
      <c r="GSD16" s="326">
        <v>64</v>
      </c>
      <c r="GSE16" s="327">
        <f t="shared" si="2478"/>
        <v>44.755244755244753</v>
      </c>
      <c r="GSF16" s="326">
        <v>38</v>
      </c>
      <c r="GSG16" s="327">
        <f t="shared" si="2479"/>
        <v>38</v>
      </c>
      <c r="GSH16" s="326">
        <v>0</v>
      </c>
      <c r="GSI16" s="328">
        <f t="shared" si="2480"/>
        <v>102</v>
      </c>
      <c r="GSJ16" s="254">
        <f t="shared" si="2481"/>
        <v>41.975308641975303</v>
      </c>
      <c r="GSK16" s="326">
        <v>58</v>
      </c>
      <c r="GSL16" s="327">
        <f t="shared" si="2482"/>
        <v>44.961240310077521</v>
      </c>
      <c r="GSM16" s="326">
        <v>36</v>
      </c>
      <c r="GSN16" s="327">
        <f t="shared" si="2483"/>
        <v>38.297872340425535</v>
      </c>
      <c r="GSO16" s="326">
        <v>0</v>
      </c>
      <c r="GSP16" s="328">
        <f t="shared" si="2484"/>
        <v>94</v>
      </c>
      <c r="GSQ16" s="254">
        <f t="shared" si="2485"/>
        <v>42.152466367713004</v>
      </c>
      <c r="GSR16" s="326">
        <v>54</v>
      </c>
      <c r="GSS16" s="327">
        <f t="shared" si="2486"/>
        <v>45.378151260504204</v>
      </c>
      <c r="GST16" s="326">
        <v>35</v>
      </c>
      <c r="GSU16" s="327">
        <f t="shared" si="2487"/>
        <v>40.697674418604649</v>
      </c>
      <c r="GSV16" s="326">
        <v>0</v>
      </c>
      <c r="GSW16" s="328">
        <f t="shared" si="2488"/>
        <v>89</v>
      </c>
      <c r="GSX16" s="254">
        <f t="shared" si="2489"/>
        <v>43.414634146341463</v>
      </c>
      <c r="GSY16" s="326">
        <v>50</v>
      </c>
      <c r="GSZ16" s="327">
        <f t="shared" si="2490"/>
        <v>45.454545454545453</v>
      </c>
      <c r="GTA16" s="326">
        <v>31</v>
      </c>
      <c r="GTB16" s="327">
        <f t="shared" si="2491"/>
        <v>41.333333333333336</v>
      </c>
      <c r="GTC16" s="326">
        <v>0</v>
      </c>
      <c r="GTD16" s="328">
        <f t="shared" si="2492"/>
        <v>81</v>
      </c>
      <c r="GTE16" s="254">
        <f t="shared" si="2493"/>
        <v>43.78378378378379</v>
      </c>
      <c r="GTF16" s="326">
        <v>48</v>
      </c>
      <c r="GTG16" s="327">
        <f t="shared" si="2494"/>
        <v>46.153846153846153</v>
      </c>
      <c r="GTH16" s="326">
        <v>30</v>
      </c>
      <c r="GTI16" s="327">
        <f t="shared" si="2495"/>
        <v>42.857142857142854</v>
      </c>
      <c r="GTJ16" s="326">
        <v>0</v>
      </c>
      <c r="GTK16" s="328">
        <f t="shared" si="2496"/>
        <v>78</v>
      </c>
      <c r="GTL16" s="254">
        <f t="shared" si="2497"/>
        <v>44.827586206896555</v>
      </c>
      <c r="GTM16" s="326">
        <v>46</v>
      </c>
      <c r="GTN16" s="327">
        <f t="shared" si="2498"/>
        <v>47.916666666666671</v>
      </c>
      <c r="GTO16" s="326">
        <v>26</v>
      </c>
      <c r="GTP16" s="327">
        <f t="shared" si="2499"/>
        <v>44.067796610169488</v>
      </c>
      <c r="GTQ16" s="326">
        <v>0</v>
      </c>
      <c r="GTR16" s="328">
        <f t="shared" si="2500"/>
        <v>72</v>
      </c>
      <c r="GTS16" s="254">
        <f t="shared" si="2501"/>
        <v>46.451612903225808</v>
      </c>
      <c r="GTT16" s="326">
        <v>41</v>
      </c>
      <c r="GTU16" s="327">
        <f t="shared" si="2502"/>
        <v>48.235294117647058</v>
      </c>
      <c r="GTV16" s="326">
        <v>23</v>
      </c>
      <c r="GTW16" s="327">
        <f t="shared" si="2503"/>
        <v>46.938775510204081</v>
      </c>
      <c r="GTX16" s="326">
        <v>0</v>
      </c>
      <c r="GTY16" s="328">
        <f t="shared" si="2504"/>
        <v>64</v>
      </c>
      <c r="GTZ16" s="254">
        <f t="shared" si="2505"/>
        <v>47.761194029850742</v>
      </c>
      <c r="GUA16" s="326">
        <v>38</v>
      </c>
      <c r="GUB16" s="327">
        <f t="shared" si="2506"/>
        <v>49.350649350649348</v>
      </c>
      <c r="GUC16" s="326">
        <v>21</v>
      </c>
      <c r="GUD16" s="327">
        <f t="shared" si="2507"/>
        <v>48.837209302325576</v>
      </c>
      <c r="GUE16" s="326">
        <v>0</v>
      </c>
      <c r="GUF16" s="328">
        <f t="shared" si="2508"/>
        <v>59</v>
      </c>
      <c r="GUG16" s="254">
        <f t="shared" si="2509"/>
        <v>49.166666666666664</v>
      </c>
      <c r="GUH16" s="326">
        <v>34</v>
      </c>
      <c r="GUI16" s="327">
        <f t="shared" si="2510"/>
        <v>53.125</v>
      </c>
      <c r="GUJ16" s="326">
        <v>17</v>
      </c>
      <c r="GUK16" s="327">
        <f t="shared" si="2511"/>
        <v>45.945945945945951</v>
      </c>
      <c r="GUL16" s="326">
        <v>0</v>
      </c>
      <c r="GUM16" s="328">
        <f t="shared" si="2512"/>
        <v>51</v>
      </c>
      <c r="GUN16" s="254">
        <f t="shared" si="2513"/>
        <v>50.495049504950494</v>
      </c>
      <c r="GUO16" s="326">
        <v>29</v>
      </c>
      <c r="GUP16" s="327">
        <f t="shared" si="2514"/>
        <v>54.716981132075468</v>
      </c>
      <c r="GUQ16" s="326">
        <v>12</v>
      </c>
      <c r="GUR16" s="327">
        <f t="shared" si="2515"/>
        <v>42.857142857142854</v>
      </c>
      <c r="GUS16" s="326">
        <v>0</v>
      </c>
      <c r="GUT16" s="328">
        <f t="shared" si="2516"/>
        <v>41</v>
      </c>
      <c r="GUU16" s="254">
        <f t="shared" si="2517"/>
        <v>50.617283950617285</v>
      </c>
      <c r="GUV16" s="326">
        <v>24</v>
      </c>
      <c r="GUW16" s="327">
        <f t="shared" si="2518"/>
        <v>55.813953488372093</v>
      </c>
      <c r="GUX16" s="326">
        <v>10</v>
      </c>
      <c r="GUY16" s="327">
        <f t="shared" si="2519"/>
        <v>45.454545454545453</v>
      </c>
      <c r="GUZ16" s="326">
        <v>0</v>
      </c>
      <c r="GVA16" s="328">
        <f t="shared" si="2520"/>
        <v>34</v>
      </c>
      <c r="GVB16" s="254">
        <f t="shared" si="2521"/>
        <v>52.307692307692314</v>
      </c>
      <c r="GVC16" s="326">
        <v>19</v>
      </c>
      <c r="GVD16" s="327">
        <f t="shared" si="2522"/>
        <v>54.285714285714285</v>
      </c>
      <c r="GVE16" s="326">
        <v>9</v>
      </c>
      <c r="GVF16" s="327">
        <f t="shared" si="2523"/>
        <v>42.857142857142854</v>
      </c>
      <c r="GVG16" s="326">
        <v>0</v>
      </c>
      <c r="GVH16" s="328">
        <f t="shared" si="2524"/>
        <v>28</v>
      </c>
      <c r="GVI16" s="254">
        <f t="shared" si="2525"/>
        <v>50</v>
      </c>
      <c r="GVJ16" s="326">
        <v>17</v>
      </c>
      <c r="GVK16" s="327">
        <f t="shared" si="2526"/>
        <v>58.620689655172406</v>
      </c>
      <c r="GVL16" s="326">
        <v>6</v>
      </c>
      <c r="GVM16" s="327">
        <f t="shared" si="2527"/>
        <v>35.294117647058826</v>
      </c>
      <c r="GVN16" s="326">
        <v>0</v>
      </c>
      <c r="GVO16" s="328">
        <f t="shared" si="2528"/>
        <v>23</v>
      </c>
      <c r="GVP16" s="254">
        <f t="shared" si="2529"/>
        <v>50</v>
      </c>
      <c r="GVQ16" s="326">
        <v>13</v>
      </c>
      <c r="GVR16" s="327">
        <f t="shared" si="2530"/>
        <v>61.904761904761905</v>
      </c>
      <c r="GVS16" s="326">
        <v>6</v>
      </c>
      <c r="GVT16" s="327">
        <f t="shared" si="2531"/>
        <v>46.153846153846153</v>
      </c>
      <c r="GVU16" s="326">
        <v>0</v>
      </c>
      <c r="GVV16" s="328">
        <f t="shared" si="2532"/>
        <v>19</v>
      </c>
      <c r="GVW16" s="254">
        <f t="shared" si="2533"/>
        <v>55.882352941176471</v>
      </c>
      <c r="GVX16" s="326">
        <v>9</v>
      </c>
      <c r="GVY16" s="327">
        <f t="shared" si="2534"/>
        <v>52.941176470588239</v>
      </c>
      <c r="GVZ16" s="326">
        <v>3</v>
      </c>
      <c r="GWA16" s="327">
        <f t="shared" si="2535"/>
        <v>33.333333333333329</v>
      </c>
      <c r="GWB16" s="326">
        <v>0</v>
      </c>
      <c r="GWC16" s="328">
        <f t="shared" si="2536"/>
        <v>12</v>
      </c>
      <c r="GWD16" s="254">
        <f t="shared" si="2537"/>
        <v>46.153846153846153</v>
      </c>
      <c r="GWE16" s="326">
        <v>7</v>
      </c>
      <c r="GWF16" s="327">
        <f t="shared" si="2538"/>
        <v>53.846153846153847</v>
      </c>
      <c r="GWG16" s="326">
        <v>2</v>
      </c>
      <c r="GWH16" s="327">
        <f t="shared" si="2539"/>
        <v>28.571428571428569</v>
      </c>
      <c r="GWI16" s="326">
        <v>0</v>
      </c>
      <c r="GWJ16" s="328">
        <f t="shared" si="2540"/>
        <v>9</v>
      </c>
      <c r="GWK16" s="254">
        <f t="shared" si="2541"/>
        <v>45</v>
      </c>
      <c r="GWL16" s="326">
        <v>5</v>
      </c>
      <c r="GWM16" s="327">
        <f t="shared" si="2542"/>
        <v>55.555555555555557</v>
      </c>
      <c r="GWN16" s="326">
        <v>2</v>
      </c>
      <c r="GWO16" s="327">
        <f t="shared" si="2543"/>
        <v>33.333333333333329</v>
      </c>
      <c r="GWP16" s="326">
        <v>0</v>
      </c>
      <c r="GWQ16" s="328">
        <f t="shared" si="2544"/>
        <v>7</v>
      </c>
      <c r="GWR16" s="254">
        <f t="shared" si="2545"/>
        <v>46.666666666666664</v>
      </c>
      <c r="GWS16" s="326">
        <v>4</v>
      </c>
      <c r="GWT16" s="327">
        <f t="shared" si="2546"/>
        <v>50</v>
      </c>
      <c r="GWU16" s="326">
        <v>2</v>
      </c>
      <c r="GWV16" s="327">
        <f t="shared" si="2547"/>
        <v>50</v>
      </c>
      <c r="GWW16" s="326">
        <v>0</v>
      </c>
      <c r="GWX16" s="328">
        <f t="shared" si="2548"/>
        <v>6</v>
      </c>
      <c r="GWY16" s="254">
        <f t="shared" si="2549"/>
        <v>50</v>
      </c>
      <c r="GWZ16" s="326">
        <v>2</v>
      </c>
      <c r="GXA16" s="327">
        <f t="shared" si="2550"/>
        <v>40</v>
      </c>
      <c r="GXB16" s="326">
        <v>1</v>
      </c>
      <c r="GXC16" s="327">
        <f t="shared" si="2551"/>
        <v>50</v>
      </c>
      <c r="GXD16" s="326">
        <v>0</v>
      </c>
      <c r="GXE16" s="328">
        <f t="shared" si="2552"/>
        <v>3</v>
      </c>
      <c r="GXF16" s="254">
        <f t="shared" si="2553"/>
        <v>42.857142857142854</v>
      </c>
      <c r="GXG16" s="326">
        <v>1</v>
      </c>
      <c r="GXH16" s="327">
        <f t="shared" si="2554"/>
        <v>33.333333333333329</v>
      </c>
      <c r="GXI16" s="326">
        <v>1</v>
      </c>
      <c r="GXJ16" s="327">
        <f t="shared" si="2555"/>
        <v>50</v>
      </c>
      <c r="GXK16" s="326">
        <v>0</v>
      </c>
      <c r="GXL16" s="328">
        <f t="shared" si="2556"/>
        <v>2</v>
      </c>
      <c r="GXM16" s="254">
        <f t="shared" si="2557"/>
        <v>40</v>
      </c>
      <c r="GXN16" s="326">
        <v>1</v>
      </c>
      <c r="GXO16" s="327">
        <f t="shared" si="2558"/>
        <v>33.333333333333329</v>
      </c>
      <c r="GXP16" s="326">
        <v>0</v>
      </c>
      <c r="GXQ16" s="329" t="s">
        <v>100</v>
      </c>
      <c r="GXR16" s="326">
        <v>0</v>
      </c>
      <c r="GXS16" s="328">
        <f t="shared" si="2559"/>
        <v>1</v>
      </c>
      <c r="GXT16" s="254">
        <f t="shared" si="2560"/>
        <v>33.333333333333329</v>
      </c>
      <c r="GXU16" s="326">
        <v>0</v>
      </c>
      <c r="GXV16" s="327">
        <f t="shared" si="2561"/>
        <v>0</v>
      </c>
      <c r="GXW16" s="326">
        <v>0</v>
      </c>
      <c r="GXX16" s="329" t="s">
        <v>100</v>
      </c>
      <c r="GXY16" s="326">
        <v>0</v>
      </c>
      <c r="GXZ16" s="328">
        <f t="shared" si="2562"/>
        <v>0</v>
      </c>
      <c r="GYA16" s="254">
        <f t="shared" si="2563"/>
        <v>0</v>
      </c>
      <c r="GYB16" s="326">
        <v>0</v>
      </c>
      <c r="GYC16" s="327">
        <f t="shared" si="2564"/>
        <v>0</v>
      </c>
      <c r="GYD16" s="326">
        <v>0</v>
      </c>
      <c r="GYE16" s="329" t="s">
        <v>100</v>
      </c>
      <c r="GYF16" s="326">
        <v>0</v>
      </c>
      <c r="GYG16" s="328">
        <f t="shared" si="2565"/>
        <v>0</v>
      </c>
      <c r="GYH16" s="254">
        <f t="shared" si="2566"/>
        <v>0</v>
      </c>
      <c r="GYI16" s="326">
        <v>0</v>
      </c>
      <c r="GYJ16" s="327">
        <f t="shared" si="2567"/>
        <v>0</v>
      </c>
      <c r="GYK16" s="326">
        <v>0</v>
      </c>
      <c r="GYL16" s="329" t="s">
        <v>100</v>
      </c>
      <c r="GYM16" s="326">
        <v>0</v>
      </c>
      <c r="GYN16" s="328">
        <f t="shared" si="2568"/>
        <v>0</v>
      </c>
      <c r="GYO16" s="254">
        <f t="shared" si="2569"/>
        <v>0</v>
      </c>
      <c r="GYP16" s="255"/>
      <c r="GYQ16" s="255"/>
      <c r="GYR16" s="255"/>
      <c r="GYS16" s="255"/>
      <c r="GYT16" s="255"/>
      <c r="GYU16" s="255"/>
      <c r="GYV16" s="255"/>
      <c r="GYW16" s="255"/>
      <c r="GYX16" s="255"/>
      <c r="GYY16" s="255"/>
      <c r="GYZ16" s="255"/>
      <c r="GZA16" s="255"/>
      <c r="GZB16" s="255"/>
      <c r="GZC16" s="255"/>
      <c r="GZD16" s="255"/>
      <c r="GZE16" s="255"/>
      <c r="GZF16" s="255"/>
      <c r="GZG16" s="255"/>
      <c r="GZH16" s="255"/>
      <c r="GZI16" s="255"/>
      <c r="GZJ16" s="255"/>
      <c r="GZK16" s="255"/>
      <c r="GZL16" s="255"/>
      <c r="GZM16" s="255"/>
      <c r="GZN16" s="255"/>
      <c r="GZO16" s="255"/>
      <c r="GZP16" s="255"/>
      <c r="GZQ16" s="255"/>
      <c r="GZR16" s="255"/>
      <c r="GZS16" s="255"/>
      <c r="GZT16" s="255"/>
      <c r="GZU16" s="255"/>
      <c r="GZV16" s="255"/>
      <c r="GZW16" s="255"/>
      <c r="GZX16" s="255"/>
      <c r="GZY16" s="255"/>
      <c r="GZZ16" s="255"/>
      <c r="HAA16" s="255"/>
      <c r="HAB16" s="255"/>
      <c r="HAC16" s="255"/>
      <c r="HAD16" s="255"/>
    </row>
    <row r="17" spans="1:5438" s="307" customFormat="1" outlineLevel="1">
      <c r="A17" s="246" t="s">
        <v>12</v>
      </c>
      <c r="B17" s="247">
        <f>51531+18401+3250</f>
        <v>73182</v>
      </c>
      <c r="C17" s="248">
        <f t="shared" si="2570"/>
        <v>1.679629233930521</v>
      </c>
      <c r="D17" s="249">
        <f>92796+46558+13402</f>
        <v>152756</v>
      </c>
      <c r="E17" s="248">
        <f t="shared" si="2571"/>
        <v>3.3932642075001191</v>
      </c>
      <c r="F17" s="247">
        <v>225938</v>
      </c>
      <c r="G17" s="251">
        <f t="shared" si="146"/>
        <v>2.5504429224130876</v>
      </c>
      <c r="H17" s="13">
        <v>3345</v>
      </c>
      <c r="I17" s="252">
        <f t="shared" si="2572"/>
        <v>32.646886589888737</v>
      </c>
      <c r="J17" s="13">
        <v>4880</v>
      </c>
      <c r="K17" s="252">
        <f t="shared" si="2573"/>
        <v>53.42675717100942</v>
      </c>
      <c r="L17" s="13">
        <v>0</v>
      </c>
      <c r="M17" s="253">
        <f t="shared" si="2574"/>
        <v>8225</v>
      </c>
      <c r="N17" s="254">
        <f t="shared" si="2575"/>
        <v>42.440660474716204</v>
      </c>
      <c r="O17" s="13">
        <v>3345</v>
      </c>
      <c r="P17" s="252">
        <f t="shared" si="2576"/>
        <v>32.659636789689515</v>
      </c>
      <c r="Q17" s="13">
        <v>4878</v>
      </c>
      <c r="R17" s="252">
        <f t="shared" si="2577"/>
        <v>53.422407184317166</v>
      </c>
      <c r="S17" s="13">
        <v>0</v>
      </c>
      <c r="T17" s="253">
        <f t="shared" si="2578"/>
        <v>8223</v>
      </c>
      <c r="U17" s="254">
        <f t="shared" si="2579"/>
        <v>42.445671811283745</v>
      </c>
      <c r="V17" s="13">
        <v>3344</v>
      </c>
      <c r="W17" s="252">
        <f t="shared" si="2580"/>
        <v>32.669011332551776</v>
      </c>
      <c r="X17" s="13">
        <v>4872</v>
      </c>
      <c r="Y17" s="252">
        <f t="shared" si="2581"/>
        <v>53.403485695494901</v>
      </c>
      <c r="Z17" s="13">
        <v>0</v>
      </c>
      <c r="AA17" s="253">
        <f t="shared" si="2582"/>
        <v>8216</v>
      </c>
      <c r="AB17" s="254">
        <f t="shared" si="2583"/>
        <v>42.440208688465312</v>
      </c>
      <c r="AC17" s="13">
        <v>3343</v>
      </c>
      <c r="AD17" s="252">
        <f t="shared" si="2584"/>
        <v>32.672009382329946</v>
      </c>
      <c r="AE17" s="13">
        <v>4868</v>
      </c>
      <c r="AF17" s="252">
        <f t="shared" si="2585"/>
        <v>53.394757047274325</v>
      </c>
      <c r="AG17" s="13">
        <v>0</v>
      </c>
      <c r="AH17" s="253">
        <f t="shared" si="2586"/>
        <v>8211</v>
      </c>
      <c r="AI17" s="254">
        <f t="shared" si="2587"/>
        <v>42.436301617654657</v>
      </c>
      <c r="AJ17" s="13">
        <v>3339</v>
      </c>
      <c r="AK17" s="252">
        <f t="shared" si="2588"/>
        <v>32.668036395656003</v>
      </c>
      <c r="AL17" s="13">
        <v>4862</v>
      </c>
      <c r="AM17" s="252">
        <f t="shared" si="2589"/>
        <v>53.369923161361143</v>
      </c>
      <c r="AN17" s="13">
        <v>0</v>
      </c>
      <c r="AO17" s="253">
        <f t="shared" si="2590"/>
        <v>8201</v>
      </c>
      <c r="AP17" s="254">
        <f t="shared" si="2591"/>
        <v>42.424085665511356</v>
      </c>
      <c r="AQ17" s="13">
        <v>3337</v>
      </c>
      <c r="AR17" s="252">
        <f t="shared" si="2592"/>
        <v>32.677242459851158</v>
      </c>
      <c r="AS17" s="13">
        <v>4859</v>
      </c>
      <c r="AT17" s="252">
        <f t="shared" si="2593"/>
        <v>53.360421699978033</v>
      </c>
      <c r="AU17" s="13">
        <v>0</v>
      </c>
      <c r="AV17" s="253">
        <f t="shared" si="2594"/>
        <v>8196</v>
      </c>
      <c r="AW17" s="254">
        <f t="shared" si="2595"/>
        <v>42.426752251785899</v>
      </c>
      <c r="AX17" s="13">
        <v>3334</v>
      </c>
      <c r="AY17" s="252">
        <f t="shared" si="2596"/>
        <v>32.670259676629101</v>
      </c>
      <c r="AZ17" s="13">
        <v>4854</v>
      </c>
      <c r="BA17" s="252">
        <f t="shared" si="2597"/>
        <v>53.346521595779762</v>
      </c>
      <c r="BB17" s="13">
        <v>0</v>
      </c>
      <c r="BC17" s="253">
        <f t="shared" si="2598"/>
        <v>8188</v>
      </c>
      <c r="BD17" s="254">
        <f t="shared" si="2599"/>
        <v>42.416079569001241</v>
      </c>
      <c r="BE17" s="13">
        <v>3332</v>
      </c>
      <c r="BF17" s="252">
        <f t="shared" si="2600"/>
        <v>32.673073151598352</v>
      </c>
      <c r="BG17" s="13">
        <v>4852</v>
      </c>
      <c r="BH17" s="252">
        <f t="shared" si="2601"/>
        <v>53.359727262729571</v>
      </c>
      <c r="BI17" s="13">
        <v>0</v>
      </c>
      <c r="BJ17" s="253">
        <f t="shared" si="2602"/>
        <v>8184</v>
      </c>
      <c r="BK17" s="254">
        <f t="shared" si="2603"/>
        <v>42.423928256700016</v>
      </c>
      <c r="BL17" s="13">
        <v>3331</v>
      </c>
      <c r="BM17" s="252">
        <f t="shared" si="2604"/>
        <v>32.692118951810777</v>
      </c>
      <c r="BN17" s="13">
        <v>4845</v>
      </c>
      <c r="BO17" s="252">
        <f t="shared" si="2605"/>
        <v>53.335535006605014</v>
      </c>
      <c r="BP17" s="13">
        <v>0</v>
      </c>
      <c r="BQ17" s="253">
        <f t="shared" si="2606"/>
        <v>8176</v>
      </c>
      <c r="BR17" s="254">
        <f t="shared" si="2607"/>
        <v>42.422041197530227</v>
      </c>
      <c r="BS17" s="13">
        <v>3326</v>
      </c>
      <c r="BT17" s="252">
        <f t="shared" si="2608"/>
        <v>32.671905697445972</v>
      </c>
      <c r="BU17" s="13">
        <v>4834</v>
      </c>
      <c r="BV17" s="252">
        <f t="shared" si="2609"/>
        <v>53.320097065960738</v>
      </c>
      <c r="BW17" s="13">
        <v>0</v>
      </c>
      <c r="BX17" s="253">
        <f t="shared" si="2610"/>
        <v>8160</v>
      </c>
      <c r="BY17" s="254">
        <f t="shared" si="2611"/>
        <v>42.398420451002806</v>
      </c>
      <c r="BZ17" s="13">
        <v>3320</v>
      </c>
      <c r="CA17" s="252">
        <f t="shared" si="2612"/>
        <v>32.654667060096394</v>
      </c>
      <c r="CB17" s="13">
        <v>4827</v>
      </c>
      <c r="CC17" s="252">
        <f t="shared" si="2613"/>
        <v>53.313452617627568</v>
      </c>
      <c r="CD17" s="13">
        <v>0</v>
      </c>
      <c r="CE17" s="253">
        <f t="shared" si="2614"/>
        <v>8147</v>
      </c>
      <c r="CF17" s="254">
        <f t="shared" si="2615"/>
        <v>42.385932053483174</v>
      </c>
      <c r="CG17" s="13">
        <v>3314</v>
      </c>
      <c r="CH17" s="252">
        <f t="shared" si="2616"/>
        <v>32.634170359428857</v>
      </c>
      <c r="CI17" s="13">
        <v>4823</v>
      </c>
      <c r="CJ17" s="252">
        <f t="shared" si="2617"/>
        <v>53.316382931682519</v>
      </c>
      <c r="CK17" s="13">
        <v>0</v>
      </c>
      <c r="CL17" s="253">
        <f t="shared" si="2618"/>
        <v>8137</v>
      </c>
      <c r="CM17" s="254">
        <f t="shared" si="2619"/>
        <v>42.378001145773659</v>
      </c>
      <c r="CN17" s="13">
        <v>3310</v>
      </c>
      <c r="CO17" s="252">
        <f t="shared" si="2620"/>
        <v>32.646217575697797</v>
      </c>
      <c r="CP17" s="13">
        <v>4820</v>
      </c>
      <c r="CQ17" s="252">
        <f t="shared" si="2621"/>
        <v>53.348090758162705</v>
      </c>
      <c r="CR17" s="13">
        <v>0</v>
      </c>
      <c r="CS17" s="253">
        <f t="shared" si="2622"/>
        <v>8130</v>
      </c>
      <c r="CT17" s="254">
        <f t="shared" si="2623"/>
        <v>42.401168248670075</v>
      </c>
      <c r="CU17" s="13">
        <v>3305</v>
      </c>
      <c r="CV17" s="252">
        <f t="shared" si="2624"/>
        <v>32.638751728224378</v>
      </c>
      <c r="CW17" s="13">
        <v>4816</v>
      </c>
      <c r="CX17" s="252">
        <f t="shared" si="2625"/>
        <v>53.345148427115639</v>
      </c>
      <c r="CY17" s="13">
        <v>0</v>
      </c>
      <c r="CZ17" s="253">
        <f t="shared" si="2626"/>
        <v>8121</v>
      </c>
      <c r="DA17" s="254">
        <f t="shared" si="2627"/>
        <v>42.398454630886498</v>
      </c>
      <c r="DB17" s="13">
        <v>3298</v>
      </c>
      <c r="DC17" s="252">
        <f t="shared" si="2628"/>
        <v>32.614715189873415</v>
      </c>
      <c r="DD17" s="13">
        <v>4806</v>
      </c>
      <c r="DE17" s="252">
        <f t="shared" si="2629"/>
        <v>53.317062347459512</v>
      </c>
      <c r="DF17" s="13">
        <v>0</v>
      </c>
      <c r="DG17" s="253">
        <f t="shared" si="2630"/>
        <v>8104</v>
      </c>
      <c r="DH17" s="254">
        <f t="shared" si="2631"/>
        <v>42.371640698525567</v>
      </c>
      <c r="DI17" s="13">
        <v>3295</v>
      </c>
      <c r="DJ17" s="252">
        <f t="shared" si="2632"/>
        <v>32.620532620532622</v>
      </c>
      <c r="DK17" s="13">
        <v>4798</v>
      </c>
      <c r="DL17" s="252">
        <f t="shared" si="2633"/>
        <v>53.299266829593428</v>
      </c>
      <c r="DM17" s="13">
        <v>0</v>
      </c>
      <c r="DN17" s="253">
        <f t="shared" si="2634"/>
        <v>8093</v>
      </c>
      <c r="DO17" s="254">
        <f t="shared" si="2635"/>
        <v>42.365073548657278</v>
      </c>
      <c r="DP17" s="13">
        <v>3289</v>
      </c>
      <c r="DQ17" s="252">
        <f t="shared" si="2636"/>
        <v>32.609557802895104</v>
      </c>
      <c r="DR17" s="13">
        <v>4793</v>
      </c>
      <c r="DS17" s="252">
        <f t="shared" si="2637"/>
        <v>53.33852659692856</v>
      </c>
      <c r="DT17" s="13">
        <v>0</v>
      </c>
      <c r="DU17" s="253">
        <f t="shared" si="2638"/>
        <v>8082</v>
      </c>
      <c r="DV17" s="254">
        <f t="shared" si="2639"/>
        <v>42.376258389261743</v>
      </c>
      <c r="DW17" s="13">
        <v>3283</v>
      </c>
      <c r="DX17" s="252">
        <f t="shared" si="2640"/>
        <v>32.598550292920265</v>
      </c>
      <c r="DY17" s="13">
        <v>4788</v>
      </c>
      <c r="DZ17" s="252">
        <f t="shared" si="2641"/>
        <v>53.33036310982402</v>
      </c>
      <c r="EA17" s="13">
        <v>0</v>
      </c>
      <c r="EB17" s="253">
        <f t="shared" si="2642"/>
        <v>8071</v>
      </c>
      <c r="EC17" s="254">
        <f t="shared" si="2643"/>
        <v>42.369678198330625</v>
      </c>
      <c r="ED17" s="13">
        <v>3277</v>
      </c>
      <c r="EE17" s="252">
        <f t="shared" si="2644"/>
        <v>32.600477516912058</v>
      </c>
      <c r="EF17" s="13">
        <v>4780</v>
      </c>
      <c r="EG17" s="252">
        <f t="shared" si="2645"/>
        <v>53.3244087460955</v>
      </c>
      <c r="EH17" s="13">
        <v>0</v>
      </c>
      <c r="EI17" s="253">
        <f t="shared" si="2646"/>
        <v>8057</v>
      </c>
      <c r="EJ17" s="254">
        <f t="shared" si="2647"/>
        <v>42.369583508624316</v>
      </c>
      <c r="EK17" s="13">
        <v>3272</v>
      </c>
      <c r="EL17" s="252">
        <f t="shared" si="2648"/>
        <v>32.605879422022923</v>
      </c>
      <c r="EM17" s="13">
        <v>4774</v>
      </c>
      <c r="EN17" s="252">
        <f t="shared" si="2649"/>
        <v>53.310999441652704</v>
      </c>
      <c r="EO17" s="13">
        <v>0</v>
      </c>
      <c r="EP17" s="253">
        <f t="shared" si="2650"/>
        <v>8046</v>
      </c>
      <c r="EQ17" s="254">
        <f t="shared" si="2651"/>
        <v>42.369668246445499</v>
      </c>
      <c r="ER17" s="13">
        <v>3264</v>
      </c>
      <c r="ES17" s="252">
        <f t="shared" si="2652"/>
        <v>32.607392607392612</v>
      </c>
      <c r="ET17" s="13">
        <v>4768</v>
      </c>
      <c r="EU17" s="252">
        <f t="shared" si="2653"/>
        <v>53.357206803939128</v>
      </c>
      <c r="EV17" s="13">
        <v>0</v>
      </c>
      <c r="EW17" s="253">
        <f t="shared" si="2654"/>
        <v>8032</v>
      </c>
      <c r="EX17" s="254">
        <f t="shared" si="2655"/>
        <v>42.394172912488123</v>
      </c>
      <c r="EY17" s="13">
        <v>3258</v>
      </c>
      <c r="EZ17" s="252">
        <f t="shared" si="2656"/>
        <v>32.609348413572214</v>
      </c>
      <c r="FA17" s="13">
        <v>4755</v>
      </c>
      <c r="FB17" s="252">
        <f t="shared" si="2657"/>
        <v>53.337072349971962</v>
      </c>
      <c r="FC17" s="13">
        <v>0</v>
      </c>
      <c r="FD17" s="253">
        <f t="shared" si="2658"/>
        <v>8013</v>
      </c>
      <c r="FE17" s="254">
        <f t="shared" si="2659"/>
        <v>42.383370358616311</v>
      </c>
      <c r="FF17" s="13">
        <v>3249</v>
      </c>
      <c r="FG17" s="252">
        <f t="shared" si="2660"/>
        <v>32.597571987558943</v>
      </c>
      <c r="FH17" s="13">
        <v>4748</v>
      </c>
      <c r="FI17" s="252">
        <f t="shared" si="2661"/>
        <v>53.366303248285938</v>
      </c>
      <c r="FJ17" s="13">
        <v>0</v>
      </c>
      <c r="FK17" s="253">
        <f t="shared" si="2662"/>
        <v>7997</v>
      </c>
      <c r="FL17" s="254">
        <f t="shared" si="2663"/>
        <v>42.392917726887191</v>
      </c>
      <c r="FM17" s="13">
        <v>3241</v>
      </c>
      <c r="FN17" s="252">
        <f t="shared" si="2664"/>
        <v>32.58596420671627</v>
      </c>
      <c r="FO17" s="13">
        <v>4742</v>
      </c>
      <c r="FP17" s="252">
        <f t="shared" si="2665"/>
        <v>53.370849746764208</v>
      </c>
      <c r="FQ17" s="13">
        <v>0</v>
      </c>
      <c r="FR17" s="253">
        <f t="shared" si="2666"/>
        <v>7983</v>
      </c>
      <c r="FS17" s="254">
        <f t="shared" si="2667"/>
        <v>42.392862832563324</v>
      </c>
      <c r="FT17" s="13">
        <v>3234</v>
      </c>
      <c r="FU17" s="252">
        <f t="shared" si="2668"/>
        <v>32.574536663980666</v>
      </c>
      <c r="FV17" s="13">
        <v>4734</v>
      </c>
      <c r="FW17" s="252">
        <f t="shared" si="2669"/>
        <v>53.364896854920531</v>
      </c>
      <c r="FX17" s="13">
        <v>0</v>
      </c>
      <c r="FY17" s="253">
        <f t="shared" si="2670"/>
        <v>7968</v>
      </c>
      <c r="FZ17" s="254">
        <f t="shared" si="2671"/>
        <v>42.385233257088146</v>
      </c>
      <c r="GA17" s="13">
        <v>3232</v>
      </c>
      <c r="GB17" s="252">
        <f t="shared" si="2672"/>
        <v>32.58064516129032</v>
      </c>
      <c r="GC17" s="13">
        <v>4724</v>
      </c>
      <c r="GD17" s="252">
        <f t="shared" si="2673"/>
        <v>53.354416083126267</v>
      </c>
      <c r="GE17" s="13">
        <v>0</v>
      </c>
      <c r="GF17" s="253">
        <f t="shared" si="2674"/>
        <v>7956</v>
      </c>
      <c r="GG17" s="254">
        <f t="shared" si="2675"/>
        <v>42.377756471716204</v>
      </c>
      <c r="GH17" s="13">
        <v>3228</v>
      </c>
      <c r="GI17" s="252">
        <f t="shared" si="2676"/>
        <v>32.58631132646881</v>
      </c>
      <c r="GJ17" s="13">
        <v>4714</v>
      </c>
      <c r="GK17" s="252">
        <f t="shared" si="2677"/>
        <v>53.374094202898547</v>
      </c>
      <c r="GL17" s="13">
        <v>0</v>
      </c>
      <c r="GM17" s="253">
        <f t="shared" si="2678"/>
        <v>7942</v>
      </c>
      <c r="GN17" s="254">
        <f t="shared" si="2679"/>
        <v>42.384459387341231</v>
      </c>
      <c r="GO17" s="13">
        <v>3220</v>
      </c>
      <c r="GP17" s="252">
        <f t="shared" si="2680"/>
        <v>32.57460799190693</v>
      </c>
      <c r="GQ17" s="13">
        <v>4700</v>
      </c>
      <c r="GR17" s="252">
        <f t="shared" si="2681"/>
        <v>53.336359509759426</v>
      </c>
      <c r="GS17" s="13">
        <v>0</v>
      </c>
      <c r="GT17" s="253">
        <f t="shared" si="2682"/>
        <v>7920</v>
      </c>
      <c r="GU17" s="254">
        <f t="shared" si="2683"/>
        <v>42.359736856180135</v>
      </c>
      <c r="GV17" s="13">
        <v>3211</v>
      </c>
      <c r="GW17" s="252">
        <f t="shared" si="2684"/>
        <v>32.546117980944658</v>
      </c>
      <c r="GX17" s="13">
        <v>4694</v>
      </c>
      <c r="GY17" s="252">
        <f t="shared" si="2685"/>
        <v>53.371233655486073</v>
      </c>
      <c r="GZ17" s="13">
        <v>0</v>
      </c>
      <c r="HA17" s="253">
        <f t="shared" si="2686"/>
        <v>7905</v>
      </c>
      <c r="HB17" s="254">
        <f t="shared" si="2687"/>
        <v>42.361073897433151</v>
      </c>
      <c r="HC17" s="13">
        <v>3198</v>
      </c>
      <c r="HD17" s="252">
        <f t="shared" si="2688"/>
        <v>32.496697490092465</v>
      </c>
      <c r="HE17" s="13">
        <v>4681</v>
      </c>
      <c r="HF17" s="252">
        <f t="shared" si="2689"/>
        <v>53.350809209026671</v>
      </c>
      <c r="HG17" s="13">
        <v>0</v>
      </c>
      <c r="HH17" s="253">
        <f t="shared" si="2690"/>
        <v>7879</v>
      </c>
      <c r="HI17" s="254">
        <f t="shared" si="2691"/>
        <v>42.326081117378457</v>
      </c>
      <c r="HJ17" s="13">
        <v>3190</v>
      </c>
      <c r="HK17" s="252">
        <f t="shared" si="2692"/>
        <v>32.481417370939823</v>
      </c>
      <c r="HL17" s="13">
        <v>4673</v>
      </c>
      <c r="HM17" s="252">
        <f t="shared" si="2693"/>
        <v>53.344748858447488</v>
      </c>
      <c r="HN17" s="13">
        <v>0</v>
      </c>
      <c r="HO17" s="253">
        <f t="shared" si="2694"/>
        <v>7863</v>
      </c>
      <c r="HP17" s="254">
        <f t="shared" si="2695"/>
        <v>42.31742102147355</v>
      </c>
      <c r="HQ17" s="13">
        <v>3183</v>
      </c>
      <c r="HR17" s="252">
        <f t="shared" si="2696"/>
        <v>32.486221677893447</v>
      </c>
      <c r="HS17" s="13">
        <v>4663</v>
      </c>
      <c r="HT17" s="252">
        <f t="shared" si="2697"/>
        <v>53.315801509261377</v>
      </c>
      <c r="HU17" s="13">
        <v>0</v>
      </c>
      <c r="HV17" s="253">
        <f t="shared" si="2698"/>
        <v>7846</v>
      </c>
      <c r="HW17" s="254">
        <f t="shared" si="2699"/>
        <v>42.310181190681625</v>
      </c>
      <c r="HX17" s="13">
        <v>3178</v>
      </c>
      <c r="HY17" s="252">
        <f t="shared" si="2700"/>
        <v>32.508183306055649</v>
      </c>
      <c r="HZ17" s="13">
        <v>4656</v>
      </c>
      <c r="IA17" s="252">
        <f t="shared" si="2701"/>
        <v>53.321117727897395</v>
      </c>
      <c r="IB17" s="13">
        <v>0</v>
      </c>
      <c r="IC17" s="253">
        <f t="shared" si="2702"/>
        <v>7834</v>
      </c>
      <c r="ID17" s="254">
        <f t="shared" si="2703"/>
        <v>42.327642100713206</v>
      </c>
      <c r="IE17" s="13">
        <v>3167</v>
      </c>
      <c r="IF17" s="252">
        <f t="shared" si="2704"/>
        <v>32.462074620746208</v>
      </c>
      <c r="IG17" s="13">
        <v>4650</v>
      </c>
      <c r="IH17" s="252">
        <f t="shared" si="2705"/>
        <v>53.331804105975458</v>
      </c>
      <c r="II17" s="13">
        <v>0</v>
      </c>
      <c r="IJ17" s="253">
        <f t="shared" si="2706"/>
        <v>7817</v>
      </c>
      <c r="IK17" s="254">
        <f t="shared" si="2707"/>
        <v>42.311231393775373</v>
      </c>
      <c r="IL17" s="13">
        <v>3156</v>
      </c>
      <c r="IM17" s="252">
        <f t="shared" si="2708"/>
        <v>32.425768005753618</v>
      </c>
      <c r="IN17" s="13">
        <v>4642</v>
      </c>
      <c r="IO17" s="252">
        <f t="shared" si="2709"/>
        <v>53.331801470588239</v>
      </c>
      <c r="IP17" s="13">
        <v>0</v>
      </c>
      <c r="IQ17" s="253">
        <f t="shared" si="2710"/>
        <v>7798</v>
      </c>
      <c r="IR17" s="254">
        <f t="shared" si="2711"/>
        <v>42.295384281607632</v>
      </c>
      <c r="IS17" s="13">
        <v>3149</v>
      </c>
      <c r="IT17" s="252">
        <f t="shared" si="2712"/>
        <v>32.417129915585754</v>
      </c>
      <c r="IU17" s="13">
        <v>4632</v>
      </c>
      <c r="IV17" s="252">
        <f t="shared" si="2713"/>
        <v>53.333333333333336</v>
      </c>
      <c r="IW17" s="13">
        <v>0</v>
      </c>
      <c r="IX17" s="253">
        <f t="shared" si="2714"/>
        <v>7781</v>
      </c>
      <c r="IY17" s="254">
        <f t="shared" si="2715"/>
        <v>42.290341866405782</v>
      </c>
      <c r="IZ17" s="13">
        <v>3144</v>
      </c>
      <c r="JA17" s="252">
        <f t="shared" si="2716"/>
        <v>32.399010717230006</v>
      </c>
      <c r="JB17" s="13">
        <v>4622</v>
      </c>
      <c r="JC17" s="252">
        <f t="shared" si="2717"/>
        <v>53.322565759113985</v>
      </c>
      <c r="JD17" s="13">
        <v>0</v>
      </c>
      <c r="JE17" s="253">
        <f t="shared" si="2718"/>
        <v>7766</v>
      </c>
      <c r="JF17" s="254">
        <f t="shared" si="2719"/>
        <v>42.270846940997167</v>
      </c>
      <c r="JG17" s="13">
        <v>3134</v>
      </c>
      <c r="JH17" s="252">
        <f t="shared" si="2720"/>
        <v>32.352637555486737</v>
      </c>
      <c r="JI17" s="13">
        <v>4614</v>
      </c>
      <c r="JJ17" s="252">
        <f t="shared" si="2721"/>
        <v>53.32254709349359</v>
      </c>
      <c r="JK17" s="13">
        <v>0</v>
      </c>
      <c r="JL17" s="253">
        <f t="shared" si="2722"/>
        <v>7748</v>
      </c>
      <c r="JM17" s="254">
        <f t="shared" si="2723"/>
        <v>42.246455834242091</v>
      </c>
      <c r="JN17" s="13">
        <v>3127</v>
      </c>
      <c r="JO17" s="252">
        <f t="shared" si="2724"/>
        <v>32.333781408334197</v>
      </c>
      <c r="JP17" s="13">
        <v>4605</v>
      </c>
      <c r="JQ17" s="252">
        <f t="shared" si="2725"/>
        <v>53.292443004281907</v>
      </c>
      <c r="JR17" s="13">
        <v>0</v>
      </c>
      <c r="JS17" s="253">
        <f t="shared" si="2726"/>
        <v>7732</v>
      </c>
      <c r="JT17" s="254">
        <f t="shared" si="2727"/>
        <v>42.223678462210572</v>
      </c>
      <c r="JU17" s="13">
        <v>3115</v>
      </c>
      <c r="JV17" s="252">
        <f t="shared" si="2728"/>
        <v>32.253054462621662</v>
      </c>
      <c r="JW17" s="13">
        <v>4598</v>
      </c>
      <c r="JX17" s="252">
        <f t="shared" si="2729"/>
        <v>53.291608715808991</v>
      </c>
      <c r="JY17" s="13">
        <v>0</v>
      </c>
      <c r="JZ17" s="253">
        <f t="shared" si="2730"/>
        <v>7713</v>
      </c>
      <c r="KA17" s="254">
        <f t="shared" si="2731"/>
        <v>42.179809690473583</v>
      </c>
      <c r="KB17" s="13">
        <v>3109</v>
      </c>
      <c r="KC17" s="252">
        <f t="shared" si="2732"/>
        <v>32.247692148117416</v>
      </c>
      <c r="KD17" s="13">
        <v>4591</v>
      </c>
      <c r="KE17" s="252">
        <f t="shared" si="2733"/>
        <v>53.266040143868196</v>
      </c>
      <c r="KF17" s="13">
        <v>0</v>
      </c>
      <c r="KG17" s="253">
        <f t="shared" si="2734"/>
        <v>7700</v>
      </c>
      <c r="KH17" s="254">
        <f t="shared" si="2735"/>
        <v>42.168674698795186</v>
      </c>
      <c r="KI17" s="13">
        <v>3101</v>
      </c>
      <c r="KJ17" s="252">
        <f t="shared" si="2736"/>
        <v>32.221529509559431</v>
      </c>
      <c r="KK17" s="13">
        <v>4582</v>
      </c>
      <c r="KL17" s="252">
        <f t="shared" si="2737"/>
        <v>53.241924238903096</v>
      </c>
      <c r="KM17" s="13">
        <v>0</v>
      </c>
      <c r="KN17" s="253">
        <f t="shared" si="2738"/>
        <v>7683</v>
      </c>
      <c r="KO17" s="254">
        <f t="shared" si="2739"/>
        <v>42.144816236972019</v>
      </c>
      <c r="KP17" s="13">
        <v>3094</v>
      </c>
      <c r="KQ17" s="252">
        <f t="shared" si="2740"/>
        <v>32.188930503537243</v>
      </c>
      <c r="KR17" s="13">
        <v>4577</v>
      </c>
      <c r="KS17" s="252">
        <f t="shared" si="2741"/>
        <v>53.264284883044347</v>
      </c>
      <c r="KT17" s="13">
        <v>0</v>
      </c>
      <c r="KU17" s="253">
        <f t="shared" si="2742"/>
        <v>7671</v>
      </c>
      <c r="KV17" s="254">
        <f t="shared" si="2743"/>
        <v>42.13677561109585</v>
      </c>
      <c r="KW17" s="13">
        <v>3088</v>
      </c>
      <c r="KX17" s="252">
        <f t="shared" si="2744"/>
        <v>32.173369451969158</v>
      </c>
      <c r="KY17" s="13">
        <v>4571</v>
      </c>
      <c r="KZ17" s="252">
        <f t="shared" si="2745"/>
        <v>53.256437143190027</v>
      </c>
      <c r="LA17" s="13">
        <v>0</v>
      </c>
      <c r="LB17" s="253">
        <f t="shared" si="2746"/>
        <v>7659</v>
      </c>
      <c r="LC17" s="254">
        <f t="shared" si="2747"/>
        <v>42.126395687805953</v>
      </c>
      <c r="LD17" s="13">
        <v>3080</v>
      </c>
      <c r="LE17" s="252">
        <f t="shared" si="2748"/>
        <v>32.150313152400834</v>
      </c>
      <c r="LF17" s="13">
        <v>4567</v>
      </c>
      <c r="LG17" s="252">
        <f t="shared" si="2749"/>
        <v>53.259475218658892</v>
      </c>
      <c r="LH17" s="13">
        <v>0</v>
      </c>
      <c r="LI17" s="253">
        <f t="shared" si="2750"/>
        <v>7647</v>
      </c>
      <c r="LJ17" s="254">
        <f t="shared" si="2751"/>
        <v>42.120627926191133</v>
      </c>
      <c r="LK17" s="13">
        <v>3074</v>
      </c>
      <c r="LL17" s="252">
        <f t="shared" si="2752"/>
        <v>32.144724458851826</v>
      </c>
      <c r="LM17" s="13">
        <v>4560</v>
      </c>
      <c r="LN17" s="252">
        <f t="shared" si="2753"/>
        <v>53.271028037383175</v>
      </c>
      <c r="LO17" s="13">
        <v>0</v>
      </c>
      <c r="LP17" s="253">
        <f t="shared" si="2754"/>
        <v>7634</v>
      </c>
      <c r="LQ17" s="254">
        <f t="shared" si="2755"/>
        <v>42.12326877448546</v>
      </c>
      <c r="LR17" s="13">
        <v>3068</v>
      </c>
      <c r="LS17" s="252">
        <f t="shared" si="2756"/>
        <v>32.129018745418371</v>
      </c>
      <c r="LT17" s="13">
        <v>4556</v>
      </c>
      <c r="LU17" s="252">
        <f t="shared" si="2757"/>
        <v>53.267859230679292</v>
      </c>
      <c r="LV17" s="13">
        <v>0</v>
      </c>
      <c r="LW17" s="253">
        <f t="shared" si="2758"/>
        <v>7624</v>
      </c>
      <c r="LX17" s="254">
        <f t="shared" si="2759"/>
        <v>42.116893160976687</v>
      </c>
      <c r="LY17" s="13">
        <v>3060</v>
      </c>
      <c r="LZ17" s="252">
        <f t="shared" si="2760"/>
        <v>32.099024441414038</v>
      </c>
      <c r="MA17" s="13">
        <v>4544</v>
      </c>
      <c r="MB17" s="252">
        <f t="shared" si="2761"/>
        <v>53.220894823143595</v>
      </c>
      <c r="MC17" s="13">
        <v>0</v>
      </c>
      <c r="MD17" s="253">
        <f t="shared" si="2762"/>
        <v>7604</v>
      </c>
      <c r="ME17" s="254">
        <f t="shared" si="2763"/>
        <v>42.0784682640695</v>
      </c>
      <c r="MF17" s="13">
        <v>3057</v>
      </c>
      <c r="MG17" s="252">
        <f t="shared" si="2764"/>
        <v>32.128218602207042</v>
      </c>
      <c r="MH17" s="13">
        <v>4533</v>
      </c>
      <c r="MI17" s="252">
        <f t="shared" si="2765"/>
        <v>53.185498064061953</v>
      </c>
      <c r="MJ17" s="13">
        <v>0</v>
      </c>
      <c r="MK17" s="253">
        <f t="shared" si="2766"/>
        <v>7590</v>
      </c>
      <c r="ML17" s="254">
        <f t="shared" si="2767"/>
        <v>42.077835680230621</v>
      </c>
      <c r="MM17" s="13">
        <v>3051</v>
      </c>
      <c r="MN17" s="252">
        <f t="shared" si="2768"/>
        <v>32.109029677962539</v>
      </c>
      <c r="MO17" s="13">
        <v>4520</v>
      </c>
      <c r="MP17" s="252">
        <f t="shared" si="2769"/>
        <v>53.157709043866873</v>
      </c>
      <c r="MQ17" s="13">
        <v>0</v>
      </c>
      <c r="MR17" s="253">
        <f t="shared" si="2770"/>
        <v>7571</v>
      </c>
      <c r="MS17" s="254">
        <f t="shared" si="2771"/>
        <v>42.049430713690647</v>
      </c>
      <c r="MT17" s="13">
        <v>3041</v>
      </c>
      <c r="MU17" s="252">
        <f t="shared" si="2772"/>
        <v>32.057769344296858</v>
      </c>
      <c r="MV17" s="13">
        <v>4512</v>
      </c>
      <c r="MW17" s="252">
        <f t="shared" si="2773"/>
        <v>53.157398680490111</v>
      </c>
      <c r="MX17" s="13">
        <v>0</v>
      </c>
      <c r="MY17" s="253">
        <f t="shared" si="2774"/>
        <v>7553</v>
      </c>
      <c r="MZ17" s="254">
        <f t="shared" si="2775"/>
        <v>42.021809280071217</v>
      </c>
      <c r="NA17" s="13">
        <v>3033</v>
      </c>
      <c r="NB17" s="252">
        <f t="shared" si="2776"/>
        <v>32.040988802028316</v>
      </c>
      <c r="NC17" s="13">
        <v>4502</v>
      </c>
      <c r="ND17" s="252">
        <f t="shared" si="2777"/>
        <v>53.152302243211338</v>
      </c>
      <c r="NE17" s="13">
        <v>0</v>
      </c>
      <c r="NF17" s="253">
        <f t="shared" si="2778"/>
        <v>7535</v>
      </c>
      <c r="NG17" s="254">
        <f t="shared" si="2779"/>
        <v>42.010481712756473</v>
      </c>
      <c r="NH17" s="13">
        <v>3031</v>
      </c>
      <c r="NI17" s="252">
        <f t="shared" si="2780"/>
        <v>32.057112638815447</v>
      </c>
      <c r="NJ17" s="13">
        <v>4493</v>
      </c>
      <c r="NK17" s="252">
        <f t="shared" si="2781"/>
        <v>53.165305880960837</v>
      </c>
      <c r="NL17" s="13">
        <v>0</v>
      </c>
      <c r="NM17" s="253">
        <f t="shared" si="2782"/>
        <v>7524</v>
      </c>
      <c r="NN17" s="254">
        <f t="shared" si="2783"/>
        <v>42.019434826315198</v>
      </c>
      <c r="NO17" s="13">
        <v>3022</v>
      </c>
      <c r="NP17" s="252">
        <f t="shared" si="2784"/>
        <v>32.039864291772687</v>
      </c>
      <c r="NQ17" s="13">
        <v>4490</v>
      </c>
      <c r="NR17" s="252">
        <f t="shared" si="2785"/>
        <v>53.167554766133804</v>
      </c>
      <c r="NS17" s="13">
        <v>0</v>
      </c>
      <c r="NT17" s="253">
        <f t="shared" si="2786"/>
        <v>7512</v>
      </c>
      <c r="NU17" s="254">
        <f t="shared" si="2787"/>
        <v>42.020473233764058</v>
      </c>
      <c r="NV17" s="13">
        <v>3018</v>
      </c>
      <c r="NW17" s="252">
        <f t="shared" si="2788"/>
        <v>32.051826677994903</v>
      </c>
      <c r="NX17" s="13">
        <v>4480</v>
      </c>
      <c r="NY17" s="252">
        <f t="shared" si="2789"/>
        <v>53.130929791271342</v>
      </c>
      <c r="NZ17" s="13">
        <v>0</v>
      </c>
      <c r="OA17" s="253">
        <f t="shared" si="2790"/>
        <v>7498</v>
      </c>
      <c r="OB17" s="254">
        <f t="shared" si="2791"/>
        <v>42.010309278350519</v>
      </c>
      <c r="OC17" s="13">
        <v>3011</v>
      </c>
      <c r="OD17" s="252">
        <f t="shared" si="2792"/>
        <v>32.05578622378367</v>
      </c>
      <c r="OE17" s="13">
        <v>4471</v>
      </c>
      <c r="OF17" s="252">
        <f t="shared" si="2793"/>
        <v>53.11237823711096</v>
      </c>
      <c r="OG17" s="13">
        <v>0</v>
      </c>
      <c r="OH17" s="253">
        <f t="shared" si="2794"/>
        <v>7482</v>
      </c>
      <c r="OI17" s="254">
        <f t="shared" si="2795"/>
        <v>42.00774802088597</v>
      </c>
      <c r="OJ17" s="13">
        <v>3003</v>
      </c>
      <c r="OK17" s="252">
        <f t="shared" si="2796"/>
        <v>32.021753039027509</v>
      </c>
      <c r="OL17" s="13">
        <v>4464</v>
      </c>
      <c r="OM17" s="252">
        <f t="shared" si="2797"/>
        <v>53.142857142857146</v>
      </c>
      <c r="ON17" s="13">
        <v>0</v>
      </c>
      <c r="OO17" s="253">
        <f t="shared" si="2798"/>
        <v>7467</v>
      </c>
      <c r="OP17" s="254">
        <f t="shared" si="2799"/>
        <v>42.001349983125216</v>
      </c>
      <c r="OQ17" s="13">
        <v>3000</v>
      </c>
      <c r="OR17" s="252">
        <f t="shared" si="2800"/>
        <v>32.023911187019642</v>
      </c>
      <c r="OS17" s="13">
        <v>4460</v>
      </c>
      <c r="OT17" s="252">
        <f t="shared" si="2801"/>
        <v>53.1902206320811</v>
      </c>
      <c r="OU17" s="13">
        <v>0</v>
      </c>
      <c r="OV17" s="253">
        <f t="shared" si="2802"/>
        <v>7460</v>
      </c>
      <c r="OW17" s="254">
        <f t="shared" si="2803"/>
        <v>42.021066861938827</v>
      </c>
      <c r="OX17" s="13">
        <v>2992</v>
      </c>
      <c r="OY17" s="252">
        <f t="shared" si="2804"/>
        <v>32</v>
      </c>
      <c r="OZ17" s="13">
        <v>4455</v>
      </c>
      <c r="PA17" s="252">
        <f t="shared" si="2805"/>
        <v>53.206735936940163</v>
      </c>
      <c r="PB17" s="13">
        <v>0</v>
      </c>
      <c r="PC17" s="253">
        <f t="shared" si="2806"/>
        <v>7447</v>
      </c>
      <c r="PD17" s="254">
        <f t="shared" si="2807"/>
        <v>42.018845567906112</v>
      </c>
      <c r="PE17" s="13">
        <v>2986</v>
      </c>
      <c r="PF17" s="252">
        <f t="shared" si="2808"/>
        <v>31.987145152651316</v>
      </c>
      <c r="PG17" s="13">
        <v>4446</v>
      </c>
      <c r="PH17" s="252">
        <f t="shared" si="2809"/>
        <v>53.181818181818187</v>
      </c>
      <c r="PI17" s="13">
        <v>0</v>
      </c>
      <c r="PJ17" s="253">
        <f t="shared" si="2810"/>
        <v>7432</v>
      </c>
      <c r="PK17" s="254">
        <f t="shared" si="2811"/>
        <v>42.000565131393046</v>
      </c>
      <c r="PL17" s="13">
        <v>2984</v>
      </c>
      <c r="PM17" s="252">
        <f t="shared" si="2812"/>
        <v>31.996568732575597</v>
      </c>
      <c r="PN17" s="13">
        <v>4440</v>
      </c>
      <c r="PO17" s="252">
        <f t="shared" si="2813"/>
        <v>53.199137311286847</v>
      </c>
      <c r="PP17" s="13">
        <v>0</v>
      </c>
      <c r="PQ17" s="253">
        <f t="shared" si="2814"/>
        <v>7424</v>
      </c>
      <c r="PR17" s="254">
        <f t="shared" si="2815"/>
        <v>42.009959257582622</v>
      </c>
      <c r="PS17" s="13">
        <v>2979</v>
      </c>
      <c r="PT17" s="252">
        <f t="shared" si="2816"/>
        <v>31.980676328502415</v>
      </c>
      <c r="PU17" s="13">
        <v>4433</v>
      </c>
      <c r="PV17" s="252">
        <f t="shared" si="2817"/>
        <v>53.223676311682077</v>
      </c>
      <c r="PW17" s="13">
        <v>0</v>
      </c>
      <c r="PX17" s="253">
        <f t="shared" si="2818"/>
        <v>7412</v>
      </c>
      <c r="PY17" s="254">
        <f t="shared" si="2819"/>
        <v>42.008614826569939</v>
      </c>
      <c r="PZ17" s="13">
        <v>2973</v>
      </c>
      <c r="QA17" s="252">
        <f t="shared" si="2820"/>
        <v>31.971179696741586</v>
      </c>
      <c r="QB17" s="13">
        <v>4429</v>
      </c>
      <c r="QC17" s="252">
        <f t="shared" si="2821"/>
        <v>53.201201201201201</v>
      </c>
      <c r="QD17" s="13">
        <v>0</v>
      </c>
      <c r="QE17" s="253">
        <f t="shared" si="2822"/>
        <v>7402</v>
      </c>
      <c r="QF17" s="254">
        <f t="shared" si="2823"/>
        <v>41.999546073536088</v>
      </c>
      <c r="QG17" s="13">
        <v>2967</v>
      </c>
      <c r="QH17" s="252">
        <f t="shared" si="2824"/>
        <v>31.944444444444443</v>
      </c>
      <c r="QI17" s="13">
        <v>4419</v>
      </c>
      <c r="QJ17" s="252">
        <f t="shared" si="2825"/>
        <v>53.18969667790082</v>
      </c>
      <c r="QK17" s="13">
        <v>0</v>
      </c>
      <c r="QL17" s="253">
        <f t="shared" si="2826"/>
        <v>7386</v>
      </c>
      <c r="QM17" s="254">
        <f t="shared" si="2827"/>
        <v>41.975448965674019</v>
      </c>
      <c r="QN17" s="13">
        <v>2960</v>
      </c>
      <c r="QO17" s="252">
        <f t="shared" si="2828"/>
        <v>31.913746630727761</v>
      </c>
      <c r="QP17" s="13">
        <v>4414</v>
      </c>
      <c r="QQ17" s="252">
        <f t="shared" si="2829"/>
        <v>53.193540612195712</v>
      </c>
      <c r="QR17" s="13">
        <v>0</v>
      </c>
      <c r="QS17" s="253">
        <f t="shared" si="2830"/>
        <v>7374</v>
      </c>
      <c r="QT17" s="254">
        <f t="shared" si="2831"/>
        <v>41.962100950321521</v>
      </c>
      <c r="QU17" s="13">
        <v>2952</v>
      </c>
      <c r="QV17" s="252">
        <f t="shared" si="2832"/>
        <v>31.882492709795873</v>
      </c>
      <c r="QW17" s="13">
        <v>4406</v>
      </c>
      <c r="QX17" s="252">
        <f t="shared" si="2833"/>
        <v>53.193287456235659</v>
      </c>
      <c r="QY17" s="13">
        <v>0</v>
      </c>
      <c r="QZ17" s="253">
        <f t="shared" si="2834"/>
        <v>7358</v>
      </c>
      <c r="RA17" s="254">
        <f t="shared" si="2835"/>
        <v>41.945046174894543</v>
      </c>
      <c r="RB17" s="13">
        <v>2948</v>
      </c>
      <c r="RC17" s="252">
        <f t="shared" si="2836"/>
        <v>31.884057971014489</v>
      </c>
      <c r="RD17" s="13">
        <v>4394</v>
      </c>
      <c r="RE17" s="252">
        <f t="shared" si="2837"/>
        <v>53.196125907990307</v>
      </c>
      <c r="RF17" s="13">
        <v>0</v>
      </c>
      <c r="RG17" s="253">
        <f t="shared" si="2838"/>
        <v>7342</v>
      </c>
      <c r="RH17" s="254">
        <f t="shared" si="2839"/>
        <v>41.939906317833888</v>
      </c>
      <c r="RI17" s="13">
        <v>2944</v>
      </c>
      <c r="RJ17" s="252">
        <f t="shared" si="2840"/>
        <v>31.892536019932834</v>
      </c>
      <c r="RK17" s="13">
        <v>4392</v>
      </c>
      <c r="RL17" s="252">
        <f t="shared" si="2841"/>
        <v>53.22346097915657</v>
      </c>
      <c r="RM17" s="13">
        <v>0</v>
      </c>
      <c r="RN17" s="253">
        <f t="shared" si="2842"/>
        <v>7336</v>
      </c>
      <c r="RO17" s="254">
        <f t="shared" si="2843"/>
        <v>41.960761882972029</v>
      </c>
      <c r="RP17" s="13">
        <v>2940</v>
      </c>
      <c r="RQ17" s="252">
        <f t="shared" si="2844"/>
        <v>31.887201735357916</v>
      </c>
      <c r="RR17" s="13">
        <v>4378</v>
      </c>
      <c r="RS17" s="252">
        <f t="shared" si="2845"/>
        <v>53.18916292066578</v>
      </c>
      <c r="RT17" s="13">
        <v>0</v>
      </c>
      <c r="RU17" s="253">
        <f t="shared" si="2846"/>
        <v>7318</v>
      </c>
      <c r="RV17" s="254">
        <f t="shared" si="2847"/>
        <v>41.934559624090312</v>
      </c>
      <c r="RW17" s="13">
        <v>2931</v>
      </c>
      <c r="RX17" s="252">
        <f t="shared" si="2848"/>
        <v>31.83447376995764</v>
      </c>
      <c r="RY17" s="13">
        <v>4367</v>
      </c>
      <c r="RZ17" s="252">
        <f t="shared" si="2849"/>
        <v>53.178275694106183</v>
      </c>
      <c r="SA17" s="13">
        <v>0</v>
      </c>
      <c r="SB17" s="253">
        <f t="shared" si="2850"/>
        <v>7298</v>
      </c>
      <c r="SC17" s="254">
        <f t="shared" si="2851"/>
        <v>41.896779378839199</v>
      </c>
      <c r="SD17" s="13">
        <v>2927</v>
      </c>
      <c r="SE17" s="252">
        <f t="shared" si="2852"/>
        <v>31.829056111352759</v>
      </c>
      <c r="SF17" s="13">
        <v>4357</v>
      </c>
      <c r="SG17" s="252">
        <f t="shared" si="2853"/>
        <v>53.153592777845546</v>
      </c>
      <c r="SH17" s="13">
        <v>0</v>
      </c>
      <c r="SI17" s="253">
        <f t="shared" si="2854"/>
        <v>7284</v>
      </c>
      <c r="SJ17" s="254">
        <f t="shared" si="2855"/>
        <v>41.878916805611453</v>
      </c>
      <c r="SK17" s="13">
        <v>2921</v>
      </c>
      <c r="SL17" s="252">
        <f t="shared" si="2856"/>
        <v>31.80185084376701</v>
      </c>
      <c r="SM17" s="13">
        <v>4354</v>
      </c>
      <c r="SN17" s="252">
        <f t="shared" si="2857"/>
        <v>53.168885089754546</v>
      </c>
      <c r="SO17" s="13">
        <v>0</v>
      </c>
      <c r="SP17" s="253">
        <f t="shared" si="2858"/>
        <v>7275</v>
      </c>
      <c r="SQ17" s="254">
        <f t="shared" si="2859"/>
        <v>41.872913548981238</v>
      </c>
      <c r="SR17" s="13">
        <v>2918</v>
      </c>
      <c r="SS17" s="252">
        <f t="shared" si="2860"/>
        <v>31.796883513130652</v>
      </c>
      <c r="ST17" s="13">
        <v>4352</v>
      </c>
      <c r="SU17" s="252">
        <f t="shared" si="2861"/>
        <v>53.189929112686386</v>
      </c>
      <c r="SV17" s="13">
        <v>0</v>
      </c>
      <c r="SW17" s="253">
        <f t="shared" si="2862"/>
        <v>7270</v>
      </c>
      <c r="SX17" s="254">
        <f t="shared" si="2863"/>
        <v>41.880292643585463</v>
      </c>
      <c r="SY17" s="13">
        <v>2913</v>
      </c>
      <c r="SZ17" s="252">
        <f t="shared" si="2864"/>
        <v>31.794368041912247</v>
      </c>
      <c r="TA17" s="13">
        <v>4346</v>
      </c>
      <c r="TB17" s="252">
        <f t="shared" si="2865"/>
        <v>53.188104271203038</v>
      </c>
      <c r="TC17" s="13">
        <v>0</v>
      </c>
      <c r="TD17" s="253">
        <f t="shared" si="2866"/>
        <v>7259</v>
      </c>
      <c r="TE17" s="254">
        <f t="shared" si="2867"/>
        <v>41.879651531760224</v>
      </c>
      <c r="TF17" s="13">
        <v>2912</v>
      </c>
      <c r="TG17" s="252">
        <f t="shared" si="2868"/>
        <v>31.818181818181817</v>
      </c>
      <c r="TH17" s="13">
        <v>4342</v>
      </c>
      <c r="TI17" s="252">
        <f t="shared" si="2869"/>
        <v>53.197745650575833</v>
      </c>
      <c r="TJ17" s="13">
        <v>0</v>
      </c>
      <c r="TK17" s="253">
        <f t="shared" si="2870"/>
        <v>7254</v>
      </c>
      <c r="TL17" s="254">
        <f t="shared" si="2871"/>
        <v>41.896730969157908</v>
      </c>
      <c r="TM17" s="13">
        <v>2903</v>
      </c>
      <c r="TN17" s="252">
        <f t="shared" si="2872"/>
        <v>31.754539488077004</v>
      </c>
      <c r="TO17" s="13">
        <v>4336</v>
      </c>
      <c r="TP17" s="252">
        <f t="shared" si="2873"/>
        <v>53.22204492451209</v>
      </c>
      <c r="TQ17" s="13">
        <v>0</v>
      </c>
      <c r="TR17" s="253">
        <f t="shared" si="2874"/>
        <v>7239</v>
      </c>
      <c r="TS17" s="254">
        <f t="shared" si="2875"/>
        <v>41.870553531146967</v>
      </c>
      <c r="TT17" s="13">
        <v>2903</v>
      </c>
      <c r="TU17" s="252">
        <f t="shared" si="2876"/>
        <v>31.778872468527641</v>
      </c>
      <c r="TV17" s="13">
        <v>4332</v>
      </c>
      <c r="TW17" s="252">
        <f t="shared" si="2877"/>
        <v>53.238294211625906</v>
      </c>
      <c r="TX17" s="13">
        <v>0</v>
      </c>
      <c r="TY17" s="253">
        <f t="shared" si="2878"/>
        <v>7235</v>
      </c>
      <c r="TZ17" s="254">
        <f t="shared" si="2879"/>
        <v>41.888605836035204</v>
      </c>
      <c r="UA17" s="13">
        <v>2896</v>
      </c>
      <c r="UB17" s="252">
        <f t="shared" si="2880"/>
        <v>31.733508656585581</v>
      </c>
      <c r="UC17" s="13">
        <v>4323</v>
      </c>
      <c r="UD17" s="252">
        <f t="shared" si="2881"/>
        <v>53.219253970208044</v>
      </c>
      <c r="UE17" s="13">
        <v>0</v>
      </c>
      <c r="UF17" s="253">
        <f t="shared" si="2882"/>
        <v>7219</v>
      </c>
      <c r="UG17" s="254">
        <f t="shared" si="2883"/>
        <v>41.851701547915823</v>
      </c>
      <c r="UH17" s="13">
        <v>2892</v>
      </c>
      <c r="UI17" s="252">
        <f t="shared" si="2884"/>
        <v>31.724440544098286</v>
      </c>
      <c r="UJ17" s="13">
        <v>4319</v>
      </c>
      <c r="UK17" s="252">
        <f t="shared" si="2885"/>
        <v>53.24211045364892</v>
      </c>
      <c r="UL17" s="13">
        <v>0</v>
      </c>
      <c r="UM17" s="253">
        <f t="shared" si="2886"/>
        <v>7211</v>
      </c>
      <c r="UN17" s="254">
        <f t="shared" si="2887"/>
        <v>41.856280473647551</v>
      </c>
      <c r="UO17" s="13">
        <v>2890</v>
      </c>
      <c r="UP17" s="252">
        <f t="shared" si="2888"/>
        <v>31.730346947738251</v>
      </c>
      <c r="UQ17" s="13">
        <v>4316</v>
      </c>
      <c r="UR17" s="252">
        <f t="shared" si="2889"/>
        <v>53.251079580505859</v>
      </c>
      <c r="US17" s="13">
        <v>0</v>
      </c>
      <c r="UT17" s="253">
        <f t="shared" si="2890"/>
        <v>7206</v>
      </c>
      <c r="UU17" s="254">
        <f t="shared" si="2891"/>
        <v>41.863707662812985</v>
      </c>
      <c r="UV17" s="13">
        <v>2889</v>
      </c>
      <c r="UW17" s="252">
        <f t="shared" si="2892"/>
        <v>31.736790069207956</v>
      </c>
      <c r="UX17" s="13">
        <v>4311</v>
      </c>
      <c r="UY17" s="252">
        <f t="shared" si="2893"/>
        <v>53.241941459799925</v>
      </c>
      <c r="UZ17" s="13">
        <v>0</v>
      </c>
      <c r="VA17" s="253">
        <f t="shared" si="2894"/>
        <v>7200</v>
      </c>
      <c r="VB17" s="254">
        <f t="shared" si="2895"/>
        <v>41.860465116279073</v>
      </c>
      <c r="VC17" s="13">
        <v>2885</v>
      </c>
      <c r="VD17" s="252">
        <f t="shared" si="2896"/>
        <v>31.717238346525946</v>
      </c>
      <c r="VE17" s="13">
        <v>4307</v>
      </c>
      <c r="VF17" s="252">
        <f t="shared" si="2897"/>
        <v>53.2517309594461</v>
      </c>
      <c r="VG17" s="13">
        <v>0</v>
      </c>
      <c r="VH17" s="253">
        <f t="shared" si="2898"/>
        <v>7192</v>
      </c>
      <c r="VI17" s="254">
        <f t="shared" si="2899"/>
        <v>41.852886405959033</v>
      </c>
      <c r="VJ17" s="13">
        <v>2883</v>
      </c>
      <c r="VK17" s="252">
        <f t="shared" si="2900"/>
        <v>31.730134272507154</v>
      </c>
      <c r="VL17" s="13">
        <v>4305</v>
      </c>
      <c r="VM17" s="252">
        <f t="shared" si="2901"/>
        <v>53.253339930727364</v>
      </c>
      <c r="VN17" s="13">
        <v>0</v>
      </c>
      <c r="VO17" s="253">
        <f t="shared" si="2902"/>
        <v>7188</v>
      </c>
      <c r="VP17" s="254">
        <f t="shared" si="2903"/>
        <v>41.863715783343039</v>
      </c>
      <c r="VQ17" s="13">
        <v>2879</v>
      </c>
      <c r="VR17" s="252">
        <f t="shared" si="2904"/>
        <v>31.717527817560871</v>
      </c>
      <c r="VS17" s="13">
        <v>4298</v>
      </c>
      <c r="VT17" s="252">
        <f t="shared" si="2905"/>
        <v>53.232598464206092</v>
      </c>
      <c r="VU17" s="13">
        <v>0</v>
      </c>
      <c r="VV17" s="253">
        <f t="shared" si="2906"/>
        <v>7177</v>
      </c>
      <c r="VW17" s="254">
        <f t="shared" si="2907"/>
        <v>41.845956503993939</v>
      </c>
      <c r="VX17" s="13">
        <v>2875</v>
      </c>
      <c r="VY17" s="252">
        <f t="shared" si="2908"/>
        <v>31.708393073784052</v>
      </c>
      <c r="VZ17" s="13">
        <v>4294</v>
      </c>
      <c r="WA17" s="252">
        <f t="shared" si="2909"/>
        <v>53.229205404735346</v>
      </c>
      <c r="WB17" s="13">
        <v>0</v>
      </c>
      <c r="WC17" s="253">
        <f t="shared" si="2910"/>
        <v>7169</v>
      </c>
      <c r="WD17" s="254">
        <f t="shared" si="2911"/>
        <v>41.840784405276061</v>
      </c>
      <c r="WE17" s="13">
        <v>2874</v>
      </c>
      <c r="WF17" s="252">
        <f t="shared" si="2912"/>
        <v>31.71135385633896</v>
      </c>
      <c r="WG17" s="13">
        <v>4290</v>
      </c>
      <c r="WH17" s="252">
        <f t="shared" si="2913"/>
        <v>53.219203572757721</v>
      </c>
      <c r="WI17" s="13">
        <v>0</v>
      </c>
      <c r="WJ17" s="253">
        <f t="shared" si="2914"/>
        <v>7164</v>
      </c>
      <c r="WK17" s="254">
        <f t="shared" si="2915"/>
        <v>41.836019621583745</v>
      </c>
      <c r="WL17" s="13">
        <v>2873</v>
      </c>
      <c r="WM17" s="252">
        <f t="shared" si="2916"/>
        <v>31.721320525560344</v>
      </c>
      <c r="WN17" s="13">
        <v>4285</v>
      </c>
      <c r="WO17" s="252">
        <f t="shared" si="2917"/>
        <v>53.209983856947716</v>
      </c>
      <c r="WP17" s="13">
        <v>0</v>
      </c>
      <c r="WQ17" s="253">
        <f t="shared" si="2918"/>
        <v>7158</v>
      </c>
      <c r="WR17" s="254">
        <f t="shared" si="2919"/>
        <v>41.83518410286382</v>
      </c>
      <c r="WS17" s="13">
        <v>2873</v>
      </c>
      <c r="WT17" s="252">
        <f t="shared" si="2920"/>
        <v>31.745856353591162</v>
      </c>
      <c r="WU17" s="13">
        <v>4281</v>
      </c>
      <c r="WV17" s="252">
        <f t="shared" si="2921"/>
        <v>53.199950292034302</v>
      </c>
      <c r="WW17" s="13">
        <v>0</v>
      </c>
      <c r="WX17" s="253">
        <f t="shared" si="2922"/>
        <v>7154</v>
      </c>
      <c r="WY17" s="254">
        <f t="shared" si="2923"/>
        <v>41.843598292098029</v>
      </c>
      <c r="WZ17" s="13">
        <v>2872</v>
      </c>
      <c r="XA17" s="252">
        <f t="shared" si="2924"/>
        <v>31.75234936428966</v>
      </c>
      <c r="XB17" s="13">
        <v>4276</v>
      </c>
      <c r="XC17" s="252">
        <f t="shared" si="2925"/>
        <v>53.210552513688405</v>
      </c>
      <c r="XD17" s="13">
        <v>0</v>
      </c>
      <c r="XE17" s="253">
        <f t="shared" si="2926"/>
        <v>7148</v>
      </c>
      <c r="XF17" s="254">
        <f t="shared" si="2927"/>
        <v>41.847666998419299</v>
      </c>
      <c r="XG17" s="13">
        <v>2871</v>
      </c>
      <c r="XH17" s="252">
        <f t="shared" si="2928"/>
        <v>31.765877406505865</v>
      </c>
      <c r="XI17" s="13">
        <v>4274</v>
      </c>
      <c r="XJ17" s="252">
        <f t="shared" si="2929"/>
        <v>53.205527200298761</v>
      </c>
      <c r="XK17" s="13">
        <v>0</v>
      </c>
      <c r="XL17" s="253">
        <f t="shared" si="2930"/>
        <v>7145</v>
      </c>
      <c r="XM17" s="254">
        <f t="shared" si="2931"/>
        <v>41.854607228633355</v>
      </c>
      <c r="XN17" s="13">
        <v>2868</v>
      </c>
      <c r="XO17" s="252">
        <f t="shared" si="2932"/>
        <v>31.757280478352339</v>
      </c>
      <c r="XP17" s="13">
        <v>4270</v>
      </c>
      <c r="XQ17" s="252">
        <f t="shared" si="2933"/>
        <v>53.215353938185437</v>
      </c>
      <c r="XR17" s="13">
        <v>0</v>
      </c>
      <c r="XS17" s="253">
        <f t="shared" si="2934"/>
        <v>7138</v>
      </c>
      <c r="XT17" s="254">
        <f t="shared" si="2935"/>
        <v>41.852829082380531</v>
      </c>
      <c r="XU17" s="13">
        <v>2867</v>
      </c>
      <c r="XV17" s="252">
        <f t="shared" si="2936"/>
        <v>31.763793485486374</v>
      </c>
      <c r="XW17" s="13">
        <v>4269</v>
      </c>
      <c r="XX17" s="252">
        <f t="shared" si="2937"/>
        <v>53.22279017578856</v>
      </c>
      <c r="XY17" s="13">
        <v>0</v>
      </c>
      <c r="XZ17" s="253">
        <f t="shared" si="2938"/>
        <v>7136</v>
      </c>
      <c r="YA17" s="254">
        <f t="shared" si="2939"/>
        <v>41.860737959758318</v>
      </c>
      <c r="YB17" s="13">
        <v>2865</v>
      </c>
      <c r="YC17" s="252">
        <f t="shared" si="2940"/>
        <v>31.762749445676274</v>
      </c>
      <c r="YD17" s="13">
        <v>4268</v>
      </c>
      <c r="YE17" s="252">
        <f t="shared" si="2941"/>
        <v>53.250155957579537</v>
      </c>
      <c r="YF17" s="13">
        <v>0</v>
      </c>
      <c r="YG17" s="253">
        <f t="shared" si="2942"/>
        <v>7133</v>
      </c>
      <c r="YH17" s="254">
        <f t="shared" si="2943"/>
        <v>41.872615203991778</v>
      </c>
      <c r="YI17" s="13">
        <v>2864</v>
      </c>
      <c r="YJ17" s="252">
        <f t="shared" si="2944"/>
        <v>31.769273433166944</v>
      </c>
      <c r="YK17" s="13">
        <v>4265</v>
      </c>
      <c r="YL17" s="252">
        <f t="shared" si="2945"/>
        <v>53.232651023464804</v>
      </c>
      <c r="YM17" s="13">
        <v>0</v>
      </c>
      <c r="YN17" s="253">
        <f t="shared" si="2946"/>
        <v>7129</v>
      </c>
      <c r="YO17" s="254">
        <f t="shared" si="2947"/>
        <v>41.868796617137491</v>
      </c>
      <c r="YP17" s="13">
        <v>2864</v>
      </c>
      <c r="YQ17" s="252">
        <f t="shared" si="2948"/>
        <v>31.779849090102086</v>
      </c>
      <c r="YR17" s="13">
        <v>4264</v>
      </c>
      <c r="YS17" s="252">
        <f t="shared" si="2949"/>
        <v>53.253403272136879</v>
      </c>
      <c r="YT17" s="13">
        <v>0</v>
      </c>
      <c r="YU17" s="253">
        <f t="shared" si="2950"/>
        <v>7128</v>
      </c>
      <c r="YV17" s="254">
        <f t="shared" si="2951"/>
        <v>41.882601797990482</v>
      </c>
      <c r="YW17" s="13">
        <v>2864</v>
      </c>
      <c r="YX17" s="252">
        <f t="shared" si="2952"/>
        <v>31.80455302609661</v>
      </c>
      <c r="YY17" s="13">
        <v>4263</v>
      </c>
      <c r="YZ17" s="252">
        <f t="shared" si="2953"/>
        <v>53.260869565217398</v>
      </c>
      <c r="ZA17" s="13">
        <v>0</v>
      </c>
      <c r="ZB17" s="253">
        <f t="shared" si="2954"/>
        <v>7127</v>
      </c>
      <c r="ZC17" s="254">
        <f t="shared" si="2955"/>
        <v>41.901346346052087</v>
      </c>
      <c r="ZD17" s="13">
        <v>2863</v>
      </c>
      <c r="ZE17" s="252">
        <f t="shared" si="2956"/>
        <v>31.804043545878695</v>
      </c>
      <c r="ZF17" s="13">
        <v>4260</v>
      </c>
      <c r="ZG17" s="252">
        <f t="shared" si="2957"/>
        <v>53.256657082135263</v>
      </c>
      <c r="ZH17" s="13">
        <v>0</v>
      </c>
      <c r="ZI17" s="253">
        <f t="shared" si="2958"/>
        <v>7123</v>
      </c>
      <c r="ZJ17" s="254">
        <f t="shared" si="2959"/>
        <v>41.897535439091818</v>
      </c>
      <c r="ZK17" s="13">
        <v>2863</v>
      </c>
      <c r="ZL17" s="252">
        <f t="shared" si="2960"/>
        <v>31.825255669186305</v>
      </c>
      <c r="ZM17" s="13">
        <v>4254</v>
      </c>
      <c r="ZN17" s="252">
        <f t="shared" si="2961"/>
        <v>53.221568872763669</v>
      </c>
      <c r="ZO17" s="13">
        <v>0</v>
      </c>
      <c r="ZP17" s="253">
        <f t="shared" si="2962"/>
        <v>7117</v>
      </c>
      <c r="ZQ17" s="254">
        <f t="shared" si="2963"/>
        <v>41.891812349167104</v>
      </c>
      <c r="ZR17" s="13">
        <v>2861</v>
      </c>
      <c r="ZS17" s="252">
        <f t="shared" si="2964"/>
        <v>31.827789520525084</v>
      </c>
      <c r="ZT17" s="13">
        <v>4254</v>
      </c>
      <c r="ZU17" s="252">
        <f t="shared" si="2965"/>
        <v>53.234889250406702</v>
      </c>
      <c r="ZV17" s="13">
        <v>0</v>
      </c>
      <c r="ZW17" s="253">
        <f t="shared" si="2966"/>
        <v>7115</v>
      </c>
      <c r="ZX17" s="254">
        <f t="shared" si="2967"/>
        <v>41.902237926972909</v>
      </c>
      <c r="ZY17" s="13">
        <v>2859</v>
      </c>
      <c r="ZZ17" s="252">
        <f t="shared" si="2968"/>
        <v>31.826783925192032</v>
      </c>
      <c r="AAA17" s="13">
        <v>4254</v>
      </c>
      <c r="AAB17" s="252">
        <f t="shared" si="2969"/>
        <v>53.254882323485234</v>
      </c>
      <c r="AAC17" s="13">
        <v>0</v>
      </c>
      <c r="AAD17" s="253">
        <f t="shared" si="2970"/>
        <v>7113</v>
      </c>
      <c r="AAE17" s="254">
        <f t="shared" si="2971"/>
        <v>41.912674562488952</v>
      </c>
      <c r="AAF17" s="13">
        <v>2857</v>
      </c>
      <c r="AAG17" s="252">
        <f t="shared" si="2972"/>
        <v>31.818688049894195</v>
      </c>
      <c r="AAH17" s="13">
        <v>4250</v>
      </c>
      <c r="AAI17" s="252">
        <f t="shared" si="2973"/>
        <v>53.244800801804061</v>
      </c>
      <c r="AAJ17" s="13">
        <v>0</v>
      </c>
      <c r="AAK17" s="253">
        <f t="shared" si="2974"/>
        <v>7107</v>
      </c>
      <c r="AAL17" s="254">
        <f t="shared" si="2975"/>
        <v>41.902010494664232</v>
      </c>
      <c r="AAM17" s="13">
        <v>2857</v>
      </c>
      <c r="AAN17" s="252">
        <f t="shared" si="2976"/>
        <v>31.839964337456816</v>
      </c>
      <c r="AAO17" s="13">
        <v>4247</v>
      </c>
      <c r="AAP17" s="252">
        <f t="shared" si="2977"/>
        <v>53.247241725175535</v>
      </c>
      <c r="AAQ17" s="13">
        <v>0</v>
      </c>
      <c r="AAR17" s="253">
        <f t="shared" si="2978"/>
        <v>7104</v>
      </c>
      <c r="AAS17" s="254">
        <f t="shared" si="2979"/>
        <v>41.91397722579503</v>
      </c>
      <c r="AAT17" s="13">
        <v>2856</v>
      </c>
      <c r="AAU17" s="252">
        <f t="shared" si="2980"/>
        <v>31.857222532069159</v>
      </c>
      <c r="AAV17" s="13">
        <v>4246</v>
      </c>
      <c r="AAW17" s="252">
        <f t="shared" si="2981"/>
        <v>53.261414952333162</v>
      </c>
      <c r="AAX17" s="13">
        <v>0</v>
      </c>
      <c r="AAY17" s="253">
        <f t="shared" si="2982"/>
        <v>7102</v>
      </c>
      <c r="AAZ17" s="254">
        <f t="shared" si="2983"/>
        <v>41.931865147310617</v>
      </c>
      <c r="ABA17" s="13">
        <v>2855</v>
      </c>
      <c r="ABB17" s="252">
        <f t="shared" si="2984"/>
        <v>31.860283450507755</v>
      </c>
      <c r="ABC17" s="13">
        <v>4244</v>
      </c>
      <c r="ABD17" s="252">
        <f t="shared" si="2985"/>
        <v>53.26305220883534</v>
      </c>
      <c r="ABE17" s="13">
        <v>0</v>
      </c>
      <c r="ABF17" s="253">
        <f t="shared" si="2986"/>
        <v>7099</v>
      </c>
      <c r="ABG17" s="254">
        <f t="shared" si="2987"/>
        <v>41.93395947781913</v>
      </c>
      <c r="ABH17" s="13">
        <v>2855</v>
      </c>
      <c r="ABI17" s="252">
        <f t="shared" si="2988"/>
        <v>31.87807056721751</v>
      </c>
      <c r="ABJ17" s="13">
        <v>4241</v>
      </c>
      <c r="ABK17" s="252">
        <f t="shared" si="2989"/>
        <v>53.278894472361806</v>
      </c>
      <c r="ABL17" s="13">
        <v>0</v>
      </c>
      <c r="ABM17" s="253">
        <f t="shared" si="2990"/>
        <v>7096</v>
      </c>
      <c r="ABN17" s="254">
        <f t="shared" si="2991"/>
        <v>41.948451170489477</v>
      </c>
      <c r="ABO17" s="13">
        <v>2854</v>
      </c>
      <c r="ABP17" s="252">
        <f t="shared" si="2992"/>
        <v>31.881143878462915</v>
      </c>
      <c r="ABQ17" s="13">
        <v>4240</v>
      </c>
      <c r="ABR17" s="252">
        <f t="shared" si="2993"/>
        <v>53.293112116641531</v>
      </c>
      <c r="ABS17" s="13">
        <v>0</v>
      </c>
      <c r="ABT17" s="253">
        <f t="shared" si="2994"/>
        <v>7094</v>
      </c>
      <c r="ABU17" s="254">
        <f t="shared" si="2995"/>
        <v>41.956470309912469</v>
      </c>
      <c r="ABV17" s="13">
        <v>2853</v>
      </c>
      <c r="ABW17" s="252">
        <f t="shared" si="2996"/>
        <v>31.887783614619426</v>
      </c>
      <c r="ABX17" s="13">
        <v>4238</v>
      </c>
      <c r="ABY17" s="252">
        <f t="shared" si="2997"/>
        <v>53.301471513017226</v>
      </c>
      <c r="ABZ17" s="13">
        <v>0</v>
      </c>
      <c r="ACA17" s="253">
        <f t="shared" si="2998"/>
        <v>7091</v>
      </c>
      <c r="ACB17" s="254">
        <f t="shared" si="2999"/>
        <v>41.963545981772995</v>
      </c>
      <c r="ACC17" s="13">
        <v>2852</v>
      </c>
      <c r="ACD17" s="252">
        <f t="shared" si="3000"/>
        <v>31.894430776112724</v>
      </c>
      <c r="ACE17" s="13">
        <v>4234</v>
      </c>
      <c r="ACF17" s="252">
        <f t="shared" si="3001"/>
        <v>53.298086606243714</v>
      </c>
      <c r="ACG17" s="13">
        <v>0</v>
      </c>
      <c r="ACH17" s="253">
        <f t="shared" si="3002"/>
        <v>7086</v>
      </c>
      <c r="ACI17" s="254">
        <f t="shared" si="3003"/>
        <v>41.963756958427098</v>
      </c>
      <c r="ACJ17" s="13">
        <v>2849</v>
      </c>
      <c r="ACK17" s="252">
        <f t="shared" si="3004"/>
        <v>31.917992381805959</v>
      </c>
      <c r="ACL17" s="13">
        <v>4233</v>
      </c>
      <c r="ACM17" s="252">
        <f t="shared" si="3005"/>
        <v>53.319057815845824</v>
      </c>
      <c r="ACN17" s="13">
        <v>0</v>
      </c>
      <c r="ACO17" s="253">
        <f t="shared" si="3006"/>
        <v>7082</v>
      </c>
      <c r="ACP17" s="254">
        <f t="shared" si="3007"/>
        <v>41.992291728431667</v>
      </c>
      <c r="ACQ17" s="13">
        <v>2848</v>
      </c>
      <c r="ACR17" s="252">
        <f t="shared" si="3008"/>
        <v>31.928251121076233</v>
      </c>
      <c r="ACS17" s="13">
        <v>4230</v>
      </c>
      <c r="ACT17" s="252">
        <f t="shared" si="3009"/>
        <v>53.321568133114837</v>
      </c>
      <c r="ACU17" s="13">
        <v>0</v>
      </c>
      <c r="ACV17" s="253">
        <f t="shared" si="3010"/>
        <v>7078</v>
      </c>
      <c r="ACW17" s="254">
        <f t="shared" si="3011"/>
        <v>41.998457247967721</v>
      </c>
      <c r="ACX17" s="13">
        <v>2847</v>
      </c>
      <c r="ACY17" s="252">
        <f t="shared" si="3012"/>
        <v>31.931359353970389</v>
      </c>
      <c r="ACZ17" s="13">
        <v>4227</v>
      </c>
      <c r="ADA17" s="252">
        <f t="shared" si="3013"/>
        <v>53.31063185773742</v>
      </c>
      <c r="ADB17" s="13">
        <v>0</v>
      </c>
      <c r="ADC17" s="253">
        <f t="shared" si="3014"/>
        <v>7074</v>
      </c>
      <c r="ADD17" s="254">
        <f t="shared" si="3015"/>
        <v>41.994657168299199</v>
      </c>
      <c r="ADE17" s="13">
        <v>2842</v>
      </c>
      <c r="ADF17" s="252">
        <f t="shared" si="3016"/>
        <v>31.91107118796317</v>
      </c>
      <c r="ADG17" s="13">
        <v>4226</v>
      </c>
      <c r="ADH17" s="252">
        <f t="shared" si="3017"/>
        <v>53.324921135646683</v>
      </c>
      <c r="ADI17" s="13">
        <v>0</v>
      </c>
      <c r="ADJ17" s="253">
        <f t="shared" si="3018"/>
        <v>7068</v>
      </c>
      <c r="ADK17" s="254">
        <f t="shared" si="3019"/>
        <v>41.993939754025313</v>
      </c>
      <c r="ADL17" s="13">
        <v>2839</v>
      </c>
      <c r="ADM17" s="252">
        <f t="shared" si="3020"/>
        <v>31.923985156864948</v>
      </c>
      <c r="ADN17" s="13">
        <v>4220</v>
      </c>
      <c r="ADO17" s="252">
        <f t="shared" si="3021"/>
        <v>53.363682346990394</v>
      </c>
      <c r="ADP17" s="13">
        <v>0</v>
      </c>
      <c r="ADQ17" s="253">
        <f t="shared" si="3022"/>
        <v>7059</v>
      </c>
      <c r="ADR17" s="254">
        <f t="shared" si="3023"/>
        <v>42.015356228795902</v>
      </c>
      <c r="ADS17" s="13">
        <v>2839</v>
      </c>
      <c r="ADT17" s="252">
        <f t="shared" si="3024"/>
        <v>31.945538426915721</v>
      </c>
      <c r="ADU17" s="13">
        <v>4214</v>
      </c>
      <c r="ADV17" s="252">
        <f t="shared" si="3025"/>
        <v>53.35527981767536</v>
      </c>
      <c r="ADW17" s="13">
        <v>0</v>
      </c>
      <c r="ADX17" s="253">
        <f t="shared" si="3026"/>
        <v>7053</v>
      </c>
      <c r="ADY17" s="254">
        <f t="shared" si="3027"/>
        <v>42.019660411081325</v>
      </c>
      <c r="ADZ17" s="13">
        <v>2833</v>
      </c>
      <c r="AEA17" s="252">
        <f t="shared" si="3028"/>
        <v>31.917530419107702</v>
      </c>
      <c r="AEB17" s="13">
        <v>4209</v>
      </c>
      <c r="AEC17" s="252">
        <f t="shared" si="3029"/>
        <v>53.386605783866059</v>
      </c>
      <c r="AED17" s="13">
        <v>0</v>
      </c>
      <c r="AEE17" s="253">
        <f t="shared" si="3030"/>
        <v>7042</v>
      </c>
      <c r="AEF17" s="254">
        <f t="shared" si="3031"/>
        <v>42.016706443914082</v>
      </c>
      <c r="AEG17" s="13">
        <v>2833</v>
      </c>
      <c r="AEH17" s="252">
        <f t="shared" si="3032"/>
        <v>31.967953058000454</v>
      </c>
      <c r="AEI17" s="13">
        <v>4203</v>
      </c>
      <c r="AEJ17" s="252">
        <f t="shared" si="3033"/>
        <v>53.391768292682926</v>
      </c>
      <c r="AEK17" s="13">
        <v>0</v>
      </c>
      <c r="AEL17" s="253">
        <f t="shared" si="3034"/>
        <v>7036</v>
      </c>
      <c r="AEM17" s="254">
        <f t="shared" si="3035"/>
        <v>42.046133620174494</v>
      </c>
      <c r="AEN17" s="13">
        <v>2832</v>
      </c>
      <c r="AEO17" s="252">
        <f t="shared" si="3036"/>
        <v>32.007233273056059</v>
      </c>
      <c r="AEP17" s="13">
        <v>4199</v>
      </c>
      <c r="AEQ17" s="252">
        <f t="shared" si="3037"/>
        <v>53.408801831595007</v>
      </c>
      <c r="AER17" s="13">
        <v>0</v>
      </c>
      <c r="AES17" s="253">
        <f t="shared" si="3038"/>
        <v>7031</v>
      </c>
      <c r="AET17" s="254">
        <f t="shared" si="3039"/>
        <v>42.076600837821665</v>
      </c>
      <c r="AEU17" s="13">
        <v>2830</v>
      </c>
      <c r="AEV17" s="252">
        <f t="shared" si="3040"/>
        <v>32.013574660633481</v>
      </c>
      <c r="AEW17" s="13">
        <v>4193</v>
      </c>
      <c r="AEX17" s="252">
        <f t="shared" si="3041"/>
        <v>53.420817938590901</v>
      </c>
      <c r="AEY17" s="13">
        <v>0</v>
      </c>
      <c r="AEZ17" s="253">
        <f t="shared" si="3042"/>
        <v>7023</v>
      </c>
      <c r="AFA17" s="254">
        <f t="shared" si="3043"/>
        <v>42.08161064174007</v>
      </c>
      <c r="AFB17" s="13">
        <v>2826</v>
      </c>
      <c r="AFC17" s="252">
        <f t="shared" si="3044"/>
        <v>32.011780697779791</v>
      </c>
      <c r="AFD17" s="13">
        <v>4188</v>
      </c>
      <c r="AFE17" s="252">
        <f t="shared" si="3045"/>
        <v>53.404743687834731</v>
      </c>
      <c r="AFF17" s="13">
        <v>0</v>
      </c>
      <c r="AFG17" s="253">
        <f t="shared" si="3046"/>
        <v>7014</v>
      </c>
      <c r="AFH17" s="254">
        <f t="shared" si="3047"/>
        <v>42.075584883023396</v>
      </c>
      <c r="AFI17" s="13">
        <v>2823</v>
      </c>
      <c r="AFJ17" s="252">
        <f t="shared" si="3048"/>
        <v>32.0285908781484</v>
      </c>
      <c r="AFK17" s="13">
        <v>4185</v>
      </c>
      <c r="AFL17" s="252">
        <f t="shared" si="3049"/>
        <v>53.434627170582225</v>
      </c>
      <c r="AFM17" s="13">
        <v>0</v>
      </c>
      <c r="AFN17" s="253">
        <f t="shared" si="3050"/>
        <v>7008</v>
      </c>
      <c r="AFO17" s="254">
        <f t="shared" si="3051"/>
        <v>42.100204253274057</v>
      </c>
      <c r="AFP17" s="13">
        <v>2820</v>
      </c>
      <c r="AFQ17" s="252">
        <f t="shared" si="3052"/>
        <v>32.027257240204435</v>
      </c>
      <c r="AFR17" s="13">
        <v>4179</v>
      </c>
      <c r="AFS17" s="252">
        <f t="shared" si="3053"/>
        <v>53.453568687643902</v>
      </c>
      <c r="AFT17" s="13">
        <v>0</v>
      </c>
      <c r="AFU17" s="253">
        <f t="shared" si="3054"/>
        <v>6999</v>
      </c>
      <c r="AFV17" s="254">
        <f t="shared" si="3055"/>
        <v>42.104313300848226</v>
      </c>
      <c r="AFW17" s="13">
        <v>2818</v>
      </c>
      <c r="AFX17" s="252">
        <f t="shared" si="3056"/>
        <v>32.062805779952214</v>
      </c>
      <c r="AFY17" s="13">
        <v>4171</v>
      </c>
      <c r="AFZ17" s="252">
        <f t="shared" si="3057"/>
        <v>53.453799820581828</v>
      </c>
      <c r="AGA17" s="13">
        <v>0</v>
      </c>
      <c r="AGB17" s="253">
        <f t="shared" si="3058"/>
        <v>6989</v>
      </c>
      <c r="AGC17" s="254">
        <f t="shared" si="3059"/>
        <v>42.122709739633557</v>
      </c>
      <c r="AGD17" s="13">
        <v>2810</v>
      </c>
      <c r="AGE17" s="252">
        <f t="shared" si="3060"/>
        <v>32.052013231436064</v>
      </c>
      <c r="AGF17" s="13">
        <v>4167</v>
      </c>
      <c r="AGG17" s="252">
        <f t="shared" si="3061"/>
        <v>53.477926078028744</v>
      </c>
      <c r="AGH17" s="13">
        <v>0</v>
      </c>
      <c r="AGI17" s="253">
        <f t="shared" si="3062"/>
        <v>6977</v>
      </c>
      <c r="AGJ17" s="254">
        <f t="shared" si="3063"/>
        <v>42.13418684703182</v>
      </c>
      <c r="AGK17" s="13">
        <v>2804</v>
      </c>
      <c r="AGL17" s="252">
        <f t="shared" si="3064"/>
        <v>32.049377071665333</v>
      </c>
      <c r="AGM17" s="13">
        <v>4157</v>
      </c>
      <c r="AGN17" s="252">
        <f t="shared" si="3065"/>
        <v>53.47311551324929</v>
      </c>
      <c r="AGO17" s="13">
        <v>0</v>
      </c>
      <c r="AGP17" s="253">
        <f t="shared" si="3066"/>
        <v>6961</v>
      </c>
      <c r="AGQ17" s="254">
        <f t="shared" si="3067"/>
        <v>42.129153301458572</v>
      </c>
      <c r="AGR17" s="13">
        <v>2802</v>
      </c>
      <c r="AGS17" s="252">
        <f t="shared" si="3068"/>
        <v>32.092543809414728</v>
      </c>
      <c r="AGT17" s="13">
        <v>4154</v>
      </c>
      <c r="AGU17" s="252">
        <f t="shared" si="3069"/>
        <v>53.517134759082708</v>
      </c>
      <c r="AGV17" s="13">
        <v>0</v>
      </c>
      <c r="AGW17" s="253">
        <f t="shared" si="3070"/>
        <v>6956</v>
      </c>
      <c r="AGX17" s="254">
        <f t="shared" si="3071"/>
        <v>42.175468380525075</v>
      </c>
      <c r="AGY17" s="13">
        <v>2799</v>
      </c>
      <c r="AGZ17" s="252">
        <f t="shared" si="3072"/>
        <v>32.139166379607303</v>
      </c>
      <c r="AHA17" s="13">
        <v>4151</v>
      </c>
      <c r="AHB17" s="252">
        <f t="shared" si="3073"/>
        <v>53.56820234869015</v>
      </c>
      <c r="AHC17" s="13">
        <v>0</v>
      </c>
      <c r="AHD17" s="253">
        <f t="shared" si="3074"/>
        <v>6950</v>
      </c>
      <c r="AHE17" s="254">
        <f t="shared" si="3075"/>
        <v>42.228703366144124</v>
      </c>
      <c r="AHF17" s="13">
        <v>2795</v>
      </c>
      <c r="AHG17" s="252">
        <f t="shared" si="3076"/>
        <v>32.167107837495685</v>
      </c>
      <c r="AHH17" s="13">
        <v>4145</v>
      </c>
      <c r="AHI17" s="252">
        <f t="shared" si="3077"/>
        <v>53.636128364389236</v>
      </c>
      <c r="AHJ17" s="13">
        <v>0</v>
      </c>
      <c r="AHK17" s="253">
        <f t="shared" si="3078"/>
        <v>6940</v>
      </c>
      <c r="AHL17" s="254">
        <f t="shared" si="3079"/>
        <v>42.273253334957666</v>
      </c>
      <c r="AHM17" s="13">
        <v>2785</v>
      </c>
      <c r="AHN17" s="252">
        <f t="shared" si="3080"/>
        <v>32.133379485404404</v>
      </c>
      <c r="AHO17" s="13">
        <v>4140</v>
      </c>
      <c r="AHP17" s="252">
        <f t="shared" si="3081"/>
        <v>53.668654394607209</v>
      </c>
      <c r="AHQ17" s="13">
        <v>0</v>
      </c>
      <c r="AHR17" s="253">
        <f t="shared" si="3082"/>
        <v>6925</v>
      </c>
      <c r="AHS17" s="254">
        <f t="shared" si="3083"/>
        <v>42.274586411086013</v>
      </c>
      <c r="AHT17" s="13">
        <v>2779</v>
      </c>
      <c r="AHU17" s="252">
        <f t="shared" si="3084"/>
        <v>32.156908123119649</v>
      </c>
      <c r="AHV17" s="13">
        <v>4130</v>
      </c>
      <c r="AHW17" s="252">
        <f t="shared" si="3085"/>
        <v>53.727071679458824</v>
      </c>
      <c r="AHX17" s="13">
        <v>0</v>
      </c>
      <c r="AHY17" s="253">
        <f t="shared" si="3086"/>
        <v>6909</v>
      </c>
      <c r="AHZ17" s="254">
        <f t="shared" si="3087"/>
        <v>42.311225427154142</v>
      </c>
      <c r="AIA17" s="13">
        <v>2766</v>
      </c>
      <c r="AIB17" s="252">
        <f t="shared" si="3088"/>
        <v>32.129167150656293</v>
      </c>
      <c r="AIC17" s="13">
        <v>4123</v>
      </c>
      <c r="AID17" s="252">
        <f t="shared" si="3089"/>
        <v>53.747881632120972</v>
      </c>
      <c r="AIE17" s="13">
        <v>0</v>
      </c>
      <c r="AIF17" s="253">
        <f t="shared" si="3090"/>
        <v>6889</v>
      </c>
      <c r="AIG17" s="254">
        <f t="shared" si="3091"/>
        <v>42.315724815724813</v>
      </c>
      <c r="AIH17" s="13">
        <v>2759</v>
      </c>
      <c r="AII17" s="252">
        <f t="shared" si="3092"/>
        <v>32.115004074030963</v>
      </c>
      <c r="AIJ17" s="13">
        <v>4115</v>
      </c>
      <c r="AIK17" s="252">
        <f t="shared" si="3093"/>
        <v>53.804916317991633</v>
      </c>
      <c r="AIL17" s="13">
        <v>0</v>
      </c>
      <c r="AIM17" s="253">
        <f t="shared" si="3094"/>
        <v>6874</v>
      </c>
      <c r="AIN17" s="254">
        <f t="shared" si="3095"/>
        <v>42.330192745858739</v>
      </c>
      <c r="AIO17" s="13">
        <v>2752</v>
      </c>
      <c r="AIP17" s="252">
        <f t="shared" si="3096"/>
        <v>32.127013775391084</v>
      </c>
      <c r="AIQ17" s="13">
        <v>4104</v>
      </c>
      <c r="AIR17" s="252">
        <f t="shared" si="3097"/>
        <v>53.844135397533456</v>
      </c>
      <c r="AIS17" s="13">
        <v>0</v>
      </c>
      <c r="AIT17" s="253">
        <f t="shared" si="3098"/>
        <v>6856</v>
      </c>
      <c r="AIU17" s="254">
        <f t="shared" si="3099"/>
        <v>42.352359772671115</v>
      </c>
      <c r="AIV17" s="13">
        <v>2745</v>
      </c>
      <c r="AIW17" s="252">
        <f t="shared" si="3100"/>
        <v>32.180539273153578</v>
      </c>
      <c r="AIX17" s="13">
        <v>4097</v>
      </c>
      <c r="AIY17" s="252">
        <f t="shared" si="3101"/>
        <v>53.90080252598343</v>
      </c>
      <c r="AIZ17" s="13">
        <v>0</v>
      </c>
      <c r="AJA17" s="253">
        <f t="shared" si="3102"/>
        <v>6842</v>
      </c>
      <c r="AJB17" s="254">
        <f t="shared" si="3103"/>
        <v>42.415225342508208</v>
      </c>
      <c r="AJC17" s="13">
        <v>2736</v>
      </c>
      <c r="AJD17" s="252">
        <f t="shared" si="3104"/>
        <v>32.210972451141984</v>
      </c>
      <c r="AJE17" s="13">
        <v>4087</v>
      </c>
      <c r="AJF17" s="252">
        <f t="shared" si="3105"/>
        <v>53.932435998944314</v>
      </c>
      <c r="AJG17" s="13">
        <v>0</v>
      </c>
      <c r="AJH17" s="253">
        <f t="shared" si="3106"/>
        <v>6823</v>
      </c>
      <c r="AJI17" s="254">
        <f t="shared" si="3107"/>
        <v>42.452712792434042</v>
      </c>
      <c r="AJJ17" s="13">
        <v>2727</v>
      </c>
      <c r="AJK17" s="252">
        <f t="shared" si="3108"/>
        <v>32.207393409708281</v>
      </c>
      <c r="AJL17" s="13">
        <v>4073</v>
      </c>
      <c r="AJM17" s="252">
        <f t="shared" si="3109"/>
        <v>54.004242906390878</v>
      </c>
      <c r="AJN17" s="13">
        <v>0</v>
      </c>
      <c r="AJO17" s="253">
        <f t="shared" si="3110"/>
        <v>6800</v>
      </c>
      <c r="AJP17" s="254">
        <f t="shared" si="3111"/>
        <v>42.476107189705793</v>
      </c>
      <c r="AJQ17" s="13">
        <v>2712</v>
      </c>
      <c r="AJR17" s="252">
        <f t="shared" si="3112"/>
        <v>32.193732193732195</v>
      </c>
      <c r="AJS17" s="13">
        <v>4060</v>
      </c>
      <c r="AJT17" s="252">
        <f t="shared" si="3113"/>
        <v>54.025282767797734</v>
      </c>
      <c r="AJU17" s="13">
        <v>0</v>
      </c>
      <c r="AJV17" s="253">
        <f t="shared" si="3114"/>
        <v>6772</v>
      </c>
      <c r="AJW17" s="254">
        <f t="shared" si="3115"/>
        <v>42.486981617416404</v>
      </c>
      <c r="AJX17" s="13">
        <v>2702</v>
      </c>
      <c r="AJY17" s="252">
        <f t="shared" si="3116"/>
        <v>32.224209898628501</v>
      </c>
      <c r="AJZ17" s="13">
        <v>4046</v>
      </c>
      <c r="AKA17" s="252">
        <f t="shared" si="3117"/>
        <v>54.025904660168244</v>
      </c>
      <c r="AKB17" s="13">
        <v>0</v>
      </c>
      <c r="AKC17" s="253">
        <f t="shared" si="3118"/>
        <v>6748</v>
      </c>
      <c r="AKD17" s="254">
        <f t="shared" si="3119"/>
        <v>42.509764394607537</v>
      </c>
      <c r="AKE17" s="13">
        <v>2698</v>
      </c>
      <c r="AKF17" s="252">
        <f t="shared" si="3120"/>
        <v>32.272727272727273</v>
      </c>
      <c r="AKG17" s="13">
        <v>4033</v>
      </c>
      <c r="AKH17" s="252">
        <f t="shared" si="3121"/>
        <v>54.090665236051507</v>
      </c>
      <c r="AKI17" s="13">
        <v>0</v>
      </c>
      <c r="AKJ17" s="253">
        <f t="shared" si="3122"/>
        <v>6731</v>
      </c>
      <c r="AKK17" s="254">
        <f t="shared" si="3123"/>
        <v>42.558168942842691</v>
      </c>
      <c r="AKL17" s="13">
        <v>2689</v>
      </c>
      <c r="AKM17" s="252">
        <f t="shared" si="3124"/>
        <v>32.311944244172075</v>
      </c>
      <c r="AKN17" s="13">
        <v>4021</v>
      </c>
      <c r="AKO17" s="252">
        <f t="shared" si="3125"/>
        <v>54.154882154882159</v>
      </c>
      <c r="AKP17" s="13">
        <v>0</v>
      </c>
      <c r="AKQ17" s="253">
        <f t="shared" si="3126"/>
        <v>6710</v>
      </c>
      <c r="AKR17" s="254">
        <f t="shared" si="3127"/>
        <v>42.611291039563092</v>
      </c>
      <c r="AKS17" s="13">
        <v>2678</v>
      </c>
      <c r="AKT17" s="252">
        <f t="shared" si="3128"/>
        <v>32.362537764350449</v>
      </c>
      <c r="AKU17" s="13">
        <v>4010</v>
      </c>
      <c r="AKV17" s="252">
        <f t="shared" si="3129"/>
        <v>54.174547419616317</v>
      </c>
      <c r="AKW17" s="13">
        <v>0</v>
      </c>
      <c r="AKX17" s="253">
        <f t="shared" si="3130"/>
        <v>6688</v>
      </c>
      <c r="AKY17" s="254">
        <f t="shared" si="3131"/>
        <v>42.661223448363842</v>
      </c>
      <c r="AKZ17" s="13">
        <v>2663</v>
      </c>
      <c r="ALA17" s="252">
        <f t="shared" si="3132"/>
        <v>32.369028807584783</v>
      </c>
      <c r="ALB17" s="13">
        <v>3998</v>
      </c>
      <c r="ALC17" s="252">
        <f t="shared" si="3133"/>
        <v>54.224874542248749</v>
      </c>
      <c r="ALD17" s="13">
        <v>0</v>
      </c>
      <c r="ALE17" s="253">
        <f t="shared" si="3134"/>
        <v>6661</v>
      </c>
      <c r="ALF17" s="254">
        <f t="shared" si="3135"/>
        <v>42.698717948717949</v>
      </c>
      <c r="ALG17" s="13">
        <v>2651</v>
      </c>
      <c r="ALH17" s="252">
        <f t="shared" si="3136"/>
        <v>32.368742368742367</v>
      </c>
      <c r="ALI17" s="13">
        <v>3983</v>
      </c>
      <c r="ALJ17" s="252">
        <f t="shared" si="3137"/>
        <v>54.301295160190868</v>
      </c>
      <c r="ALK17" s="13">
        <v>0</v>
      </c>
      <c r="ALL17" s="253">
        <f t="shared" si="3138"/>
        <v>6634</v>
      </c>
      <c r="ALM17" s="254">
        <f t="shared" si="3139"/>
        <v>42.731078904991946</v>
      </c>
      <c r="ALN17" s="13">
        <v>2644</v>
      </c>
      <c r="ALO17" s="252">
        <f t="shared" si="3140"/>
        <v>32.390052676711996</v>
      </c>
      <c r="ALP17" s="13">
        <v>3970</v>
      </c>
      <c r="ALQ17" s="252">
        <f t="shared" si="3141"/>
        <v>54.301737108466696</v>
      </c>
      <c r="ALR17" s="13">
        <v>0</v>
      </c>
      <c r="ALS17" s="253">
        <f t="shared" si="3142"/>
        <v>6614</v>
      </c>
      <c r="ALT17" s="254">
        <f t="shared" si="3143"/>
        <v>42.742665115677916</v>
      </c>
      <c r="ALU17" s="13">
        <v>2635</v>
      </c>
      <c r="ALV17" s="252">
        <f t="shared" si="3144"/>
        <v>32.434761201378635</v>
      </c>
      <c r="ALW17" s="13">
        <v>3954</v>
      </c>
      <c r="ALX17" s="252">
        <f t="shared" si="3145"/>
        <v>54.3878954607978</v>
      </c>
      <c r="ALY17" s="13">
        <v>0</v>
      </c>
      <c r="ALZ17" s="253">
        <f t="shared" si="3146"/>
        <v>6589</v>
      </c>
      <c r="AMA17" s="254">
        <f t="shared" si="3147"/>
        <v>42.802390541769519</v>
      </c>
      <c r="AMB17" s="13">
        <v>2622</v>
      </c>
      <c r="AMC17" s="252">
        <f t="shared" si="3148"/>
        <v>32.454511696992199</v>
      </c>
      <c r="AMD17" s="13">
        <v>3941</v>
      </c>
      <c r="AME17" s="252">
        <f t="shared" si="3149"/>
        <v>54.403644395361681</v>
      </c>
      <c r="AMF17" s="13">
        <v>0</v>
      </c>
      <c r="AMG17" s="253">
        <f t="shared" si="3150"/>
        <v>6563</v>
      </c>
      <c r="AMH17" s="254">
        <f t="shared" si="3151"/>
        <v>42.831038308425242</v>
      </c>
      <c r="AMI17" s="13">
        <v>2612</v>
      </c>
      <c r="AMJ17" s="252">
        <f t="shared" si="3152"/>
        <v>32.475444485888346</v>
      </c>
      <c r="AMK17" s="13">
        <v>3927</v>
      </c>
      <c r="AML17" s="252">
        <f t="shared" si="3153"/>
        <v>54.383049439135853</v>
      </c>
      <c r="AMM17" s="13">
        <v>0</v>
      </c>
      <c r="AMN17" s="253">
        <f t="shared" si="3154"/>
        <v>6539</v>
      </c>
      <c r="AMO17" s="254">
        <f t="shared" si="3155"/>
        <v>42.839360587002098</v>
      </c>
      <c r="AMP17" s="13">
        <v>2596</v>
      </c>
      <c r="AMQ17" s="252">
        <f t="shared" si="3156"/>
        <v>32.458114528632159</v>
      </c>
      <c r="AMR17" s="13">
        <v>3915</v>
      </c>
      <c r="AMS17" s="252">
        <f t="shared" si="3157"/>
        <v>54.48093515168383</v>
      </c>
      <c r="AMT17" s="13">
        <v>0</v>
      </c>
      <c r="AMU17" s="253">
        <f t="shared" si="3158"/>
        <v>6511</v>
      </c>
      <c r="AMV17" s="254">
        <f t="shared" si="3159"/>
        <v>42.880663856691257</v>
      </c>
      <c r="AMW17" s="13">
        <v>2586</v>
      </c>
      <c r="AMX17" s="252">
        <f t="shared" si="3160"/>
        <v>32.520120724346071</v>
      </c>
      <c r="AMY17" s="13">
        <v>3903</v>
      </c>
      <c r="AMZ17" s="252">
        <f t="shared" si="3161"/>
        <v>54.518787540159238</v>
      </c>
      <c r="ANA17" s="13">
        <v>0</v>
      </c>
      <c r="ANB17" s="253">
        <f t="shared" si="3162"/>
        <v>6489</v>
      </c>
      <c r="ANC17" s="254">
        <f t="shared" si="3163"/>
        <v>42.942227516378793</v>
      </c>
      <c r="AND17" s="13">
        <v>2576</v>
      </c>
      <c r="ANE17" s="252">
        <f t="shared" si="3164"/>
        <v>32.5499115491534</v>
      </c>
      <c r="ANF17" s="13">
        <v>3893</v>
      </c>
      <c r="ANG17" s="252">
        <f t="shared" si="3165"/>
        <v>54.554372197309419</v>
      </c>
      <c r="ANH17" s="13">
        <v>0</v>
      </c>
      <c r="ANI17" s="253">
        <f t="shared" si="3166"/>
        <v>6469</v>
      </c>
      <c r="ANJ17" s="254">
        <f t="shared" si="3167"/>
        <v>42.983388704318934</v>
      </c>
      <c r="ANK17" s="13">
        <v>2568</v>
      </c>
      <c r="ANL17" s="252">
        <f t="shared" si="3168"/>
        <v>32.580563308804869</v>
      </c>
      <c r="ANM17" s="13">
        <v>3879</v>
      </c>
      <c r="ANN17" s="252">
        <f t="shared" si="3169"/>
        <v>54.60304054054054</v>
      </c>
      <c r="ANO17" s="13">
        <v>0</v>
      </c>
      <c r="ANP17" s="253">
        <f t="shared" si="3170"/>
        <v>6447</v>
      </c>
      <c r="ANQ17" s="254">
        <f t="shared" si="3171"/>
        <v>43.020152141999205</v>
      </c>
      <c r="ANR17" s="13">
        <v>2560</v>
      </c>
      <c r="ANS17" s="252">
        <f t="shared" si="3172"/>
        <v>32.615619824181422</v>
      </c>
      <c r="ANT17" s="13">
        <v>3864</v>
      </c>
      <c r="ANU17" s="252">
        <f t="shared" si="3173"/>
        <v>54.645736105218504</v>
      </c>
      <c r="ANV17" s="13">
        <v>0</v>
      </c>
      <c r="ANW17" s="253">
        <f t="shared" si="3174"/>
        <v>6424</v>
      </c>
      <c r="ANX17" s="254">
        <f t="shared" si="3175"/>
        <v>43.056300268096514</v>
      </c>
      <c r="ANY17" s="13">
        <v>2542</v>
      </c>
      <c r="ANZ17" s="252">
        <f t="shared" si="3176"/>
        <v>32.552183378153416</v>
      </c>
      <c r="AOA17" s="13">
        <v>3850</v>
      </c>
      <c r="AOB17" s="252">
        <f t="shared" si="3177"/>
        <v>54.671968190854869</v>
      </c>
      <c r="AOC17" s="13">
        <v>0</v>
      </c>
      <c r="AOD17" s="253">
        <f t="shared" si="3178"/>
        <v>6392</v>
      </c>
      <c r="AOE17" s="254">
        <f t="shared" si="3179"/>
        <v>43.04087266850717</v>
      </c>
      <c r="AOF17" s="13">
        <v>2533</v>
      </c>
      <c r="AOG17" s="252">
        <f t="shared" si="3180"/>
        <v>32.562025967347992</v>
      </c>
      <c r="AOH17" s="13">
        <v>3841</v>
      </c>
      <c r="AOI17" s="252">
        <f t="shared" si="3181"/>
        <v>54.683940774487475</v>
      </c>
      <c r="AOJ17" s="13">
        <v>0</v>
      </c>
      <c r="AOK17" s="253">
        <f t="shared" si="3182"/>
        <v>6374</v>
      </c>
      <c r="AOL17" s="254">
        <f t="shared" si="3183"/>
        <v>43.05883942444099</v>
      </c>
      <c r="AOM17" s="13">
        <v>2523</v>
      </c>
      <c r="AON17" s="252">
        <f t="shared" si="3184"/>
        <v>32.588478429346424</v>
      </c>
      <c r="AOO17" s="13">
        <v>3825</v>
      </c>
      <c r="AOP17" s="252">
        <f t="shared" si="3185"/>
        <v>54.681915654038605</v>
      </c>
      <c r="AOQ17" s="13">
        <v>0</v>
      </c>
      <c r="AOR17" s="253">
        <f t="shared" si="3186"/>
        <v>6348</v>
      </c>
      <c r="AOS17" s="254">
        <f t="shared" si="3187"/>
        <v>43.075252765148946</v>
      </c>
      <c r="AOT17" s="13">
        <v>2512</v>
      </c>
      <c r="AOU17" s="252">
        <f t="shared" si="3188"/>
        <v>32.568391028134322</v>
      </c>
      <c r="AOV17" s="13">
        <v>3818</v>
      </c>
      <c r="AOW17" s="252">
        <f t="shared" si="3189"/>
        <v>54.777618364418935</v>
      </c>
      <c r="AOX17" s="13">
        <v>0</v>
      </c>
      <c r="AOY17" s="253">
        <f t="shared" si="3190"/>
        <v>6330</v>
      </c>
      <c r="AOZ17" s="254">
        <f t="shared" si="3191"/>
        <v>43.111080841789821</v>
      </c>
      <c r="APA17" s="13">
        <v>2504</v>
      </c>
      <c r="APB17" s="252">
        <f t="shared" si="3192"/>
        <v>32.57871454592766</v>
      </c>
      <c r="APC17" s="13">
        <v>3802</v>
      </c>
      <c r="APD17" s="252">
        <f t="shared" si="3193"/>
        <v>54.799654078985292</v>
      </c>
      <c r="APE17" s="13">
        <v>0</v>
      </c>
      <c r="APF17" s="253">
        <f t="shared" si="3194"/>
        <v>6306</v>
      </c>
      <c r="APG17" s="254">
        <f t="shared" si="3195"/>
        <v>43.12089715536105</v>
      </c>
      <c r="APH17" s="13">
        <v>2494</v>
      </c>
      <c r="API17" s="252">
        <f t="shared" si="3196"/>
        <v>32.575757575757578</v>
      </c>
      <c r="APJ17" s="13">
        <v>3793</v>
      </c>
      <c r="APK17" s="252">
        <f t="shared" si="3197"/>
        <v>54.843840370156158</v>
      </c>
      <c r="APL17" s="13">
        <v>0</v>
      </c>
      <c r="APM17" s="253">
        <f t="shared" si="3198"/>
        <v>6287</v>
      </c>
      <c r="APN17" s="254">
        <f t="shared" si="3199"/>
        <v>43.144386494647271</v>
      </c>
      <c r="APO17" s="13">
        <v>2491</v>
      </c>
      <c r="APP17" s="252">
        <f t="shared" si="3200"/>
        <v>32.643166033285283</v>
      </c>
      <c r="APQ17" s="13">
        <v>3786</v>
      </c>
      <c r="APR17" s="252">
        <f t="shared" si="3201"/>
        <v>54.909354604786074</v>
      </c>
      <c r="APS17" s="13">
        <v>0</v>
      </c>
      <c r="APT17" s="253">
        <f t="shared" si="3202"/>
        <v>6277</v>
      </c>
      <c r="APU17" s="254">
        <f t="shared" si="3203"/>
        <v>43.212171279085773</v>
      </c>
      <c r="APV17" s="13">
        <v>2478</v>
      </c>
      <c r="APW17" s="252">
        <f t="shared" si="3204"/>
        <v>32.583826429980277</v>
      </c>
      <c r="APX17" s="13">
        <v>3773</v>
      </c>
      <c r="APY17" s="252">
        <f t="shared" si="3205"/>
        <v>54.895969736650663</v>
      </c>
      <c r="APZ17" s="13">
        <v>0</v>
      </c>
      <c r="AQA17" s="253">
        <f t="shared" si="3206"/>
        <v>6251</v>
      </c>
      <c r="AQB17" s="254">
        <f t="shared" si="3207"/>
        <v>43.175853018372699</v>
      </c>
      <c r="AQC17" s="13">
        <v>2470</v>
      </c>
      <c r="AQD17" s="252">
        <f t="shared" si="3208"/>
        <v>32.590051457975989</v>
      </c>
      <c r="AQE17" s="13">
        <v>3760</v>
      </c>
      <c r="AQF17" s="252">
        <f t="shared" si="3209"/>
        <v>54.970760233918128</v>
      </c>
      <c r="AQG17" s="13">
        <v>0</v>
      </c>
      <c r="AQH17" s="253">
        <f t="shared" si="3210"/>
        <v>6230</v>
      </c>
      <c r="AQI17" s="254">
        <f t="shared" si="3211"/>
        <v>43.206879811360011</v>
      </c>
      <c r="AQJ17" s="13">
        <v>2466</v>
      </c>
      <c r="AQK17" s="252">
        <f t="shared" si="3212"/>
        <v>32.670906200317965</v>
      </c>
      <c r="AQL17" s="13">
        <v>3748</v>
      </c>
      <c r="AQM17" s="252">
        <f t="shared" si="3213"/>
        <v>55.012476148539555</v>
      </c>
      <c r="AQN17" s="13">
        <v>0</v>
      </c>
      <c r="AQO17" s="253">
        <f t="shared" si="3214"/>
        <v>6214</v>
      </c>
      <c r="AQP17" s="254">
        <f t="shared" si="3215"/>
        <v>43.269967272474062</v>
      </c>
      <c r="AQQ17" s="13">
        <v>2453</v>
      </c>
      <c r="AQR17" s="252">
        <f t="shared" si="3216"/>
        <v>32.637040979244283</v>
      </c>
      <c r="AQS17" s="13">
        <v>3738</v>
      </c>
      <c r="AQT17" s="252">
        <f t="shared" si="3217"/>
        <v>55.108359133126939</v>
      </c>
      <c r="AQU17" s="13">
        <v>0</v>
      </c>
      <c r="AQV17" s="253">
        <f t="shared" si="3218"/>
        <v>6191</v>
      </c>
      <c r="AQW17" s="254">
        <f t="shared" si="3219"/>
        <v>43.296734037345267</v>
      </c>
      <c r="AQX17" s="13">
        <v>2448</v>
      </c>
      <c r="AQY17" s="252">
        <f t="shared" si="3220"/>
        <v>32.631298320447883</v>
      </c>
      <c r="AQZ17" s="13">
        <v>3730</v>
      </c>
      <c r="ARA17" s="252">
        <f t="shared" si="3220"/>
        <v>55.128584096955372</v>
      </c>
      <c r="ARB17" s="13">
        <v>0</v>
      </c>
      <c r="ARC17" s="253">
        <f t="shared" si="3221"/>
        <v>6178</v>
      </c>
      <c r="ARD17" s="254">
        <f t="shared" ref="ARD17" si="3230">ARC17/ARC$19*100</f>
        <v>43.299691617605831</v>
      </c>
      <c r="ARE17" s="13">
        <v>2443</v>
      </c>
      <c r="ARF17" s="252">
        <f t="shared" si="147"/>
        <v>32.638610554442216</v>
      </c>
      <c r="ARG17" s="13">
        <v>3718</v>
      </c>
      <c r="ARH17" s="252">
        <f t="shared" si="148"/>
        <v>55.130486358244369</v>
      </c>
      <c r="ARI17" s="13">
        <v>0</v>
      </c>
      <c r="ARJ17" s="253">
        <f t="shared" si="149"/>
        <v>6161</v>
      </c>
      <c r="ARK17" s="254">
        <f t="shared" si="150"/>
        <v>43.298896619579729</v>
      </c>
      <c r="ARL17" s="13">
        <v>2441</v>
      </c>
      <c r="ARM17" s="252">
        <f t="shared" si="151"/>
        <v>32.690504888174637</v>
      </c>
      <c r="ARN17" s="13">
        <v>3708</v>
      </c>
      <c r="ARO17" s="252">
        <f t="shared" si="152"/>
        <v>55.121153560279467</v>
      </c>
      <c r="ARP17" s="13">
        <v>0</v>
      </c>
      <c r="ARQ17" s="253">
        <f t="shared" si="153"/>
        <v>6149</v>
      </c>
      <c r="ARR17" s="254">
        <f t="shared" si="154"/>
        <v>43.321121600676342</v>
      </c>
      <c r="ARS17" s="13">
        <v>2438</v>
      </c>
      <c r="ART17" s="252">
        <f t="shared" si="155"/>
        <v>32.720440209367865</v>
      </c>
      <c r="ARU17" s="13">
        <v>3701</v>
      </c>
      <c r="ARV17" s="252">
        <f t="shared" si="156"/>
        <v>55.123622281799221</v>
      </c>
      <c r="ARW17" s="13">
        <v>0</v>
      </c>
      <c r="ARX17" s="253">
        <f t="shared" si="157"/>
        <v>6139</v>
      </c>
      <c r="ARY17" s="254">
        <f t="shared" si="158"/>
        <v>43.33921637839746</v>
      </c>
      <c r="ARZ17" s="13">
        <v>2434</v>
      </c>
      <c r="ASA17" s="252">
        <f t="shared" si="159"/>
        <v>32.728250638698398</v>
      </c>
      <c r="ASB17" s="13">
        <v>3695</v>
      </c>
      <c r="ASC17" s="252">
        <f t="shared" si="160"/>
        <v>55.182198327359622</v>
      </c>
      <c r="ASD17" s="13">
        <v>0</v>
      </c>
      <c r="ASE17" s="253">
        <f t="shared" si="161"/>
        <v>6129</v>
      </c>
      <c r="ASF17" s="254">
        <f t="shared" si="162"/>
        <v>43.366588834642329</v>
      </c>
      <c r="ASG17" s="13">
        <v>2428</v>
      </c>
      <c r="ASH17" s="252">
        <f t="shared" si="163"/>
        <v>32.709147245049166</v>
      </c>
      <c r="ASI17" s="13">
        <v>3683</v>
      </c>
      <c r="ASJ17" s="252">
        <f t="shared" si="164"/>
        <v>55.176029962546814</v>
      </c>
      <c r="ASK17" s="13">
        <v>0</v>
      </c>
      <c r="ASL17" s="253">
        <f t="shared" si="165"/>
        <v>6111</v>
      </c>
      <c r="ASM17" s="254">
        <f t="shared" si="166"/>
        <v>43.346573982125122</v>
      </c>
      <c r="ASN17" s="13">
        <v>2421</v>
      </c>
      <c r="ASO17" s="252">
        <f t="shared" si="167"/>
        <v>32.694125590817016</v>
      </c>
      <c r="ASP17" s="13">
        <v>3678</v>
      </c>
      <c r="ASQ17" s="252">
        <f t="shared" si="168"/>
        <v>55.192076830732297</v>
      </c>
      <c r="ASR17" s="13">
        <v>0</v>
      </c>
      <c r="ASS17" s="253">
        <f t="shared" si="169"/>
        <v>6099</v>
      </c>
      <c r="AST17" s="254">
        <f t="shared" si="170"/>
        <v>43.350629042575875</v>
      </c>
      <c r="ASU17" s="13">
        <v>2415</v>
      </c>
      <c r="ASV17" s="252">
        <f t="shared" si="171"/>
        <v>32.70585048754063</v>
      </c>
      <c r="ASW17" s="13">
        <v>3674</v>
      </c>
      <c r="ASX17" s="252">
        <f t="shared" si="172"/>
        <v>55.256429538276429</v>
      </c>
      <c r="ASY17" s="13">
        <v>0</v>
      </c>
      <c r="ASZ17" s="253">
        <f t="shared" si="173"/>
        <v>6089</v>
      </c>
      <c r="ATA17" s="254">
        <f t="shared" si="174"/>
        <v>43.390579348678116</v>
      </c>
      <c r="ATB17" s="13">
        <v>2411</v>
      </c>
      <c r="ATC17" s="252">
        <f t="shared" si="175"/>
        <v>32.722584147665579</v>
      </c>
      <c r="ATD17" s="13">
        <v>3671</v>
      </c>
      <c r="ATE17" s="252">
        <f t="shared" si="176"/>
        <v>55.277819605481106</v>
      </c>
      <c r="ATF17" s="13">
        <v>0</v>
      </c>
      <c r="ATG17" s="253">
        <f t="shared" si="177"/>
        <v>6082</v>
      </c>
      <c r="ATH17" s="254">
        <f t="shared" si="178"/>
        <v>43.414947533728316</v>
      </c>
      <c r="ATI17" s="13">
        <v>2406</v>
      </c>
      <c r="ATJ17" s="252">
        <f t="shared" si="179"/>
        <v>32.716888768017405</v>
      </c>
      <c r="ATK17" s="13">
        <v>3671</v>
      </c>
      <c r="ATL17" s="252">
        <f t="shared" si="180"/>
        <v>55.352834740651389</v>
      </c>
      <c r="ATM17" s="13">
        <v>0</v>
      </c>
      <c r="ATN17" s="253">
        <f t="shared" si="181"/>
        <v>6077</v>
      </c>
      <c r="ATO17" s="254">
        <f t="shared" si="182"/>
        <v>43.450593450593452</v>
      </c>
      <c r="ATP17" s="13">
        <v>2402</v>
      </c>
      <c r="ATQ17" s="252">
        <f t="shared" si="183"/>
        <v>32.689167120304845</v>
      </c>
      <c r="ATR17" s="13">
        <v>3664</v>
      </c>
      <c r="ATS17" s="252">
        <f t="shared" si="184"/>
        <v>55.339072647636314</v>
      </c>
      <c r="ATT17" s="13">
        <v>0</v>
      </c>
      <c r="ATU17" s="253">
        <f t="shared" si="185"/>
        <v>6066</v>
      </c>
      <c r="ATV17" s="254">
        <f t="shared" si="186"/>
        <v>43.42472617939724</v>
      </c>
      <c r="ATW17" s="13">
        <v>2394</v>
      </c>
      <c r="ATX17" s="252">
        <f t="shared" si="187"/>
        <v>32.642487046632127</v>
      </c>
      <c r="ATY17" s="13">
        <v>3658</v>
      </c>
      <c r="ATZ17" s="252">
        <f t="shared" si="188"/>
        <v>55.348766833106367</v>
      </c>
      <c r="AUA17" s="13">
        <v>0</v>
      </c>
      <c r="AUB17" s="253">
        <f t="shared" si="189"/>
        <v>6052</v>
      </c>
      <c r="AUC17" s="254">
        <f t="shared" si="190"/>
        <v>43.405292978555551</v>
      </c>
      <c r="AUD17" s="13">
        <v>2394</v>
      </c>
      <c r="AUE17" s="252">
        <f t="shared" si="191"/>
        <v>32.669213973799124</v>
      </c>
      <c r="AUF17" s="13">
        <v>3653</v>
      </c>
      <c r="AUG17" s="252">
        <f t="shared" si="192"/>
        <v>55.340099984850774</v>
      </c>
      <c r="AUH17" s="13">
        <v>0</v>
      </c>
      <c r="AUI17" s="253">
        <f t="shared" si="193"/>
        <v>6047</v>
      </c>
      <c r="AUJ17" s="254">
        <f t="shared" si="194"/>
        <v>43.413023189030078</v>
      </c>
      <c r="AUK17" s="13">
        <v>2390</v>
      </c>
      <c r="AUL17" s="252">
        <f t="shared" si="195"/>
        <v>32.663659969933036</v>
      </c>
      <c r="AUM17" s="13">
        <v>3650</v>
      </c>
      <c r="AUN17" s="252">
        <f t="shared" si="196"/>
        <v>55.344958301743738</v>
      </c>
      <c r="AUO17" s="13">
        <v>0</v>
      </c>
      <c r="AUP17" s="253">
        <f t="shared" si="197"/>
        <v>6040</v>
      </c>
      <c r="AUQ17" s="254">
        <f t="shared" si="198"/>
        <v>43.415756181713625</v>
      </c>
      <c r="AUR17" s="13">
        <v>2383</v>
      </c>
      <c r="AUS17" s="252">
        <f t="shared" si="199"/>
        <v>32.634894549438506</v>
      </c>
      <c r="AUT17" s="13">
        <v>3643</v>
      </c>
      <c r="AUU17" s="252">
        <f t="shared" si="200"/>
        <v>55.356328825406479</v>
      </c>
      <c r="AUV17" s="13">
        <v>0</v>
      </c>
      <c r="AUW17" s="253">
        <f t="shared" si="201"/>
        <v>6026</v>
      </c>
      <c r="AUX17" s="254">
        <f t="shared" si="202"/>
        <v>43.405603976085857</v>
      </c>
      <c r="AUY17" s="13">
        <v>2378</v>
      </c>
      <c r="AUZ17" s="252">
        <f t="shared" si="203"/>
        <v>32.624502675264097</v>
      </c>
      <c r="AVA17" s="13">
        <v>3636</v>
      </c>
      <c r="AVB17" s="252">
        <f t="shared" si="204"/>
        <v>55.350890546506314</v>
      </c>
      <c r="AVC17" s="13">
        <v>0</v>
      </c>
      <c r="AVD17" s="253">
        <f t="shared" si="205"/>
        <v>6014</v>
      </c>
      <c r="AVE17" s="254">
        <f t="shared" si="206"/>
        <v>43.397315629961028</v>
      </c>
      <c r="AVF17" s="13">
        <v>2377</v>
      </c>
      <c r="AVG17" s="252">
        <f t="shared" si="207"/>
        <v>32.655584558318452</v>
      </c>
      <c r="AVH17" s="13">
        <v>3635</v>
      </c>
      <c r="AVI17" s="252">
        <f t="shared" si="208"/>
        <v>55.352520176640787</v>
      </c>
      <c r="AVJ17" s="13">
        <v>0</v>
      </c>
      <c r="AVK17" s="253">
        <f t="shared" si="209"/>
        <v>6012</v>
      </c>
      <c r="AVL17" s="254">
        <f t="shared" si="210"/>
        <v>43.420482449805</v>
      </c>
      <c r="AVM17" s="13">
        <v>2371</v>
      </c>
      <c r="AVN17" s="252">
        <f t="shared" si="211"/>
        <v>32.640418502202643</v>
      </c>
      <c r="AVO17" s="13">
        <v>3631</v>
      </c>
      <c r="AVP17" s="252">
        <f t="shared" si="212"/>
        <v>55.359048635462727</v>
      </c>
      <c r="AVQ17" s="13">
        <v>0</v>
      </c>
      <c r="AVR17" s="253">
        <f t="shared" si="213"/>
        <v>6002</v>
      </c>
      <c r="AVS17" s="254">
        <f t="shared" si="214"/>
        <v>43.42038631266729</v>
      </c>
      <c r="AVT17" s="13">
        <v>2366</v>
      </c>
      <c r="AVU17" s="252">
        <f t="shared" si="215"/>
        <v>32.6209844202399</v>
      </c>
      <c r="AVV17" s="13">
        <v>3629</v>
      </c>
      <c r="AVW17" s="252">
        <f t="shared" si="216"/>
        <v>55.379215626430643</v>
      </c>
      <c r="AVX17" s="13">
        <v>0</v>
      </c>
      <c r="AVY17" s="253">
        <f t="shared" si="217"/>
        <v>5995</v>
      </c>
      <c r="AVZ17" s="254">
        <f t="shared" si="218"/>
        <v>43.423149355352749</v>
      </c>
      <c r="AWA17" s="13">
        <v>2363</v>
      </c>
      <c r="AWB17" s="252">
        <f t="shared" si="219"/>
        <v>32.606595832758387</v>
      </c>
      <c r="AWC17" s="13">
        <v>3622</v>
      </c>
      <c r="AWD17" s="252">
        <f t="shared" si="220"/>
        <v>55.373796055648981</v>
      </c>
      <c r="AWE17" s="13">
        <v>0</v>
      </c>
      <c r="AWF17" s="253">
        <f t="shared" si="221"/>
        <v>5985</v>
      </c>
      <c r="AWG17" s="254">
        <f t="shared" si="222"/>
        <v>43.407310704960835</v>
      </c>
      <c r="AWH17" s="13">
        <v>2361</v>
      </c>
      <c r="AWI17" s="252">
        <f t="shared" si="223"/>
        <v>32.605993647286283</v>
      </c>
      <c r="AWJ17" s="13">
        <v>3617</v>
      </c>
      <c r="AWK17" s="252">
        <f t="shared" si="224"/>
        <v>55.382024192313587</v>
      </c>
      <c r="AWL17" s="13">
        <v>0</v>
      </c>
      <c r="AWM17" s="253">
        <f t="shared" si="225"/>
        <v>5978</v>
      </c>
      <c r="AWN17" s="254">
        <f t="shared" si="226"/>
        <v>43.406912576241652</v>
      </c>
      <c r="AWO17" s="13">
        <v>2358</v>
      </c>
      <c r="AWP17" s="252">
        <f t="shared" si="227"/>
        <v>32.600580671920362</v>
      </c>
      <c r="AWQ17" s="13">
        <v>3612</v>
      </c>
      <c r="AWR17" s="252">
        <f t="shared" si="228"/>
        <v>55.356321839080458</v>
      </c>
      <c r="AWS17" s="13">
        <v>0</v>
      </c>
      <c r="AWT17" s="253">
        <f t="shared" si="229"/>
        <v>5970</v>
      </c>
      <c r="AWU17" s="254">
        <f t="shared" si="230"/>
        <v>43.392935019624943</v>
      </c>
      <c r="AWV17" s="13">
        <v>2353</v>
      </c>
      <c r="AWW17" s="252">
        <f t="shared" si="231"/>
        <v>32.576491762425583</v>
      </c>
      <c r="AWX17" s="13">
        <v>3612</v>
      </c>
      <c r="AWY17" s="252">
        <f t="shared" si="232"/>
        <v>55.38178472861086</v>
      </c>
      <c r="AWZ17" s="13">
        <v>0</v>
      </c>
      <c r="AXA17" s="253">
        <f t="shared" si="233"/>
        <v>5965</v>
      </c>
      <c r="AXB17" s="254">
        <f t="shared" si="234"/>
        <v>43.397599126955257</v>
      </c>
      <c r="AXC17" s="13">
        <v>2352</v>
      </c>
      <c r="AXD17" s="252">
        <f t="shared" si="235"/>
        <v>32.594235033259423</v>
      </c>
      <c r="AXE17" s="13">
        <v>3610</v>
      </c>
      <c r="AXF17" s="252">
        <f t="shared" si="236"/>
        <v>55.38508745013808</v>
      </c>
      <c r="AXG17" s="13">
        <v>0</v>
      </c>
      <c r="AXH17" s="253">
        <f t="shared" si="237"/>
        <v>5962</v>
      </c>
      <c r="AXI17" s="254">
        <f t="shared" si="238"/>
        <v>43.410514052715889</v>
      </c>
      <c r="AXJ17" s="13">
        <v>2350</v>
      </c>
      <c r="AXK17" s="252">
        <f t="shared" si="239"/>
        <v>32.611712461837357</v>
      </c>
      <c r="AXL17" s="13">
        <v>3605</v>
      </c>
      <c r="AXM17" s="252">
        <f t="shared" si="240"/>
        <v>55.384851743739439</v>
      </c>
      <c r="AXN17" s="13">
        <v>0</v>
      </c>
      <c r="AXO17" s="253">
        <f t="shared" si="241"/>
        <v>5955</v>
      </c>
      <c r="AXP17" s="254">
        <f t="shared" si="242"/>
        <v>43.41961356179366</v>
      </c>
      <c r="AXQ17" s="13">
        <v>2344</v>
      </c>
      <c r="AXR17" s="252">
        <f t="shared" si="243"/>
        <v>32.582707812065607</v>
      </c>
      <c r="AXS17" s="13">
        <v>3599</v>
      </c>
      <c r="AXT17" s="252">
        <f t="shared" si="244"/>
        <v>55.369230769230768</v>
      </c>
      <c r="AXU17" s="13">
        <v>0</v>
      </c>
      <c r="AXV17" s="253">
        <f t="shared" si="245"/>
        <v>5943</v>
      </c>
      <c r="AXW17" s="254">
        <f t="shared" si="246"/>
        <v>43.39856871622608</v>
      </c>
      <c r="AXX17" s="13">
        <v>2342</v>
      </c>
      <c r="AXY17" s="252">
        <f t="shared" si="247"/>
        <v>32.591149457278043</v>
      </c>
      <c r="AXZ17" s="13">
        <v>3598</v>
      </c>
      <c r="AYA17" s="252">
        <f t="shared" si="248"/>
        <v>55.387931034482762</v>
      </c>
      <c r="AYB17" s="13">
        <v>0</v>
      </c>
      <c r="AYC17" s="253">
        <f t="shared" si="249"/>
        <v>5940</v>
      </c>
      <c r="AYD17" s="254">
        <f t="shared" si="250"/>
        <v>43.414705452419241</v>
      </c>
      <c r="AYE17" s="13">
        <v>2340</v>
      </c>
      <c r="AYF17" s="252">
        <f t="shared" si="251"/>
        <v>32.581453634085214</v>
      </c>
      <c r="AYG17" s="13">
        <v>3594</v>
      </c>
      <c r="AYH17" s="252">
        <f t="shared" si="252"/>
        <v>55.38603791030976</v>
      </c>
      <c r="AYI17" s="13">
        <v>0</v>
      </c>
      <c r="AYJ17" s="253">
        <f t="shared" si="253"/>
        <v>5934</v>
      </c>
      <c r="AYK17" s="254">
        <f t="shared" si="254"/>
        <v>43.405749396532805</v>
      </c>
      <c r="AYL17" s="13">
        <v>2340</v>
      </c>
      <c r="AYM17" s="252">
        <f t="shared" si="255"/>
        <v>32.60415215271005</v>
      </c>
      <c r="AYN17" s="13">
        <v>3592</v>
      </c>
      <c r="AYO17" s="252">
        <f t="shared" si="256"/>
        <v>55.397902529302897</v>
      </c>
      <c r="AYP17" s="13">
        <v>0</v>
      </c>
      <c r="AYQ17" s="253">
        <f t="shared" si="257"/>
        <v>5932</v>
      </c>
      <c r="AYR17" s="254">
        <f t="shared" si="258"/>
        <v>43.422882658663347</v>
      </c>
      <c r="AYS17" s="13">
        <v>2337</v>
      </c>
      <c r="AYT17" s="252">
        <f t="shared" si="259"/>
        <v>32.598688798995674</v>
      </c>
      <c r="AYU17" s="13">
        <v>3586</v>
      </c>
      <c r="AYV17" s="252">
        <f t="shared" si="260"/>
        <v>55.399351150934649</v>
      </c>
      <c r="AYW17" s="13">
        <v>0</v>
      </c>
      <c r="AYX17" s="253">
        <f t="shared" si="261"/>
        <v>5923</v>
      </c>
      <c r="AYY17" s="254">
        <f t="shared" si="262"/>
        <v>43.417387479841665</v>
      </c>
      <c r="AYZ17" s="13">
        <v>2334</v>
      </c>
      <c r="AZA17" s="252">
        <f t="shared" si="263"/>
        <v>32.588662384808714</v>
      </c>
      <c r="AZB17" s="13">
        <v>3583</v>
      </c>
      <c r="AZC17" s="252">
        <f t="shared" si="264"/>
        <v>55.395794681508967</v>
      </c>
      <c r="AZD17" s="13">
        <v>0</v>
      </c>
      <c r="AZE17" s="253">
        <f t="shared" si="265"/>
        <v>5917</v>
      </c>
      <c r="AZF17" s="254">
        <f t="shared" si="266"/>
        <v>43.411592076302277</v>
      </c>
      <c r="AZG17" s="13">
        <v>2332</v>
      </c>
      <c r="AZH17" s="252">
        <f t="shared" si="267"/>
        <v>32.583484700293418</v>
      </c>
      <c r="AZI17" s="13">
        <v>3581</v>
      </c>
      <c r="AZJ17" s="252">
        <f t="shared" si="268"/>
        <v>55.407705399969053</v>
      </c>
      <c r="AZK17" s="13">
        <v>0</v>
      </c>
      <c r="AZL17" s="253">
        <f t="shared" si="269"/>
        <v>5913</v>
      </c>
      <c r="AZM17" s="254">
        <f t="shared" si="270"/>
        <v>43.414096916299563</v>
      </c>
      <c r="AZN17" s="13">
        <v>2331</v>
      </c>
      <c r="AZO17" s="252">
        <f t="shared" si="271"/>
        <v>32.605958875367186</v>
      </c>
      <c r="AZP17" s="13">
        <v>3579</v>
      </c>
      <c r="AZQ17" s="252">
        <f t="shared" si="272"/>
        <v>55.411054342777518</v>
      </c>
      <c r="AZR17" s="13">
        <v>0</v>
      </c>
      <c r="AZS17" s="253">
        <f t="shared" si="273"/>
        <v>5910</v>
      </c>
      <c r="AZT17" s="254">
        <f t="shared" si="274"/>
        <v>43.430335097001766</v>
      </c>
      <c r="AZU17" s="13">
        <v>2330</v>
      </c>
      <c r="AZV17" s="252">
        <f t="shared" si="275"/>
        <v>32.61478163493841</v>
      </c>
      <c r="AZW17" s="13">
        <v>3577</v>
      </c>
      <c r="AZX17" s="252">
        <f t="shared" si="276"/>
        <v>55.405824039653041</v>
      </c>
      <c r="AZY17" s="13">
        <v>0</v>
      </c>
      <c r="AZZ17" s="253">
        <f t="shared" si="277"/>
        <v>5907</v>
      </c>
      <c r="BAA17" s="254">
        <f t="shared" si="278"/>
        <v>43.433823529411761</v>
      </c>
      <c r="BAB17" s="13">
        <v>2329</v>
      </c>
      <c r="BAC17" s="252">
        <f t="shared" si="279"/>
        <v>32.628187167273751</v>
      </c>
      <c r="BAD17" s="13">
        <v>3576</v>
      </c>
      <c r="BAE17" s="252">
        <f t="shared" si="280"/>
        <v>55.433266160285221</v>
      </c>
      <c r="BAF17" s="13">
        <v>0</v>
      </c>
      <c r="BAG17" s="253">
        <f t="shared" si="281"/>
        <v>5905</v>
      </c>
      <c r="BAH17" s="254">
        <f t="shared" si="282"/>
        <v>43.45426447862242</v>
      </c>
      <c r="BAI17" s="13">
        <v>2327</v>
      </c>
      <c r="BAJ17" s="252">
        <f t="shared" si="283"/>
        <v>32.613875262789065</v>
      </c>
      <c r="BAK17" s="13">
        <v>3574</v>
      </c>
      <c r="BAL17" s="252">
        <f t="shared" si="284"/>
        <v>55.445237356500158</v>
      </c>
      <c r="BAM17" s="13">
        <v>0</v>
      </c>
      <c r="BAN17" s="253">
        <f t="shared" si="285"/>
        <v>5901</v>
      </c>
      <c r="BAO17" s="254">
        <f t="shared" si="286"/>
        <v>43.450408659156174</v>
      </c>
      <c r="BAP17" s="13">
        <v>2326</v>
      </c>
      <c r="BAQ17" s="252">
        <f t="shared" si="287"/>
        <v>32.636452925494595</v>
      </c>
      <c r="BAR17" s="13">
        <v>3571</v>
      </c>
      <c r="BAS17" s="252">
        <f t="shared" si="288"/>
        <v>55.467536502019264</v>
      </c>
      <c r="BAT17" s="13">
        <v>0</v>
      </c>
      <c r="BAU17" s="253">
        <f t="shared" si="289"/>
        <v>5897</v>
      </c>
      <c r="BAV17" s="254">
        <f t="shared" si="290"/>
        <v>43.472171028381865</v>
      </c>
      <c r="BAW17" s="13">
        <v>2325</v>
      </c>
      <c r="BAX17" s="252">
        <f t="shared" si="291"/>
        <v>32.636159460976977</v>
      </c>
      <c r="BAY17" s="13">
        <v>3570</v>
      </c>
      <c r="BAZ17" s="252">
        <f t="shared" si="292"/>
        <v>55.495103373231771</v>
      </c>
      <c r="BBA17" s="13">
        <v>0</v>
      </c>
      <c r="BBB17" s="253">
        <f t="shared" si="293"/>
        <v>5895</v>
      </c>
      <c r="BBC17" s="254">
        <f t="shared" si="294"/>
        <v>43.483071475990265</v>
      </c>
      <c r="BBD17" s="13">
        <v>2324</v>
      </c>
      <c r="BBE17" s="252">
        <f t="shared" si="295"/>
        <v>32.649620679966283</v>
      </c>
      <c r="BBF17" s="13">
        <v>3567</v>
      </c>
      <c r="BBG17" s="252">
        <f t="shared" si="296"/>
        <v>55.491599253266955</v>
      </c>
      <c r="BBH17" s="13">
        <v>0</v>
      </c>
      <c r="BBI17" s="253">
        <f t="shared" si="297"/>
        <v>5891</v>
      </c>
      <c r="BBJ17" s="254">
        <f t="shared" si="298"/>
        <v>43.488852797873911</v>
      </c>
      <c r="BBK17" s="13">
        <v>2319</v>
      </c>
      <c r="BBL17" s="252">
        <f t="shared" si="299"/>
        <v>32.616033755274259</v>
      </c>
      <c r="BBM17" s="13">
        <v>3564</v>
      </c>
      <c r="BBN17" s="252">
        <f t="shared" si="300"/>
        <v>55.505372994860615</v>
      </c>
      <c r="BBO17" s="13">
        <v>0</v>
      </c>
      <c r="BBP17" s="253">
        <f t="shared" si="301"/>
        <v>5883</v>
      </c>
      <c r="BBQ17" s="254">
        <f t="shared" si="302"/>
        <v>43.477939546227184</v>
      </c>
      <c r="BBR17" s="13">
        <v>2318</v>
      </c>
      <c r="BBS17" s="252">
        <f t="shared" si="303"/>
        <v>32.629504504504503</v>
      </c>
      <c r="BBT17" s="13">
        <v>3563</v>
      </c>
      <c r="BBU17" s="252">
        <f t="shared" si="304"/>
        <v>55.515736989716423</v>
      </c>
      <c r="BBV17" s="13">
        <v>0</v>
      </c>
      <c r="BBW17" s="253">
        <f t="shared" si="305"/>
        <v>5881</v>
      </c>
      <c r="BBX17" s="254">
        <f t="shared" si="306"/>
        <v>43.492086969383223</v>
      </c>
      <c r="BBY17" s="13">
        <v>2318</v>
      </c>
      <c r="BBZ17" s="252">
        <f t="shared" si="307"/>
        <v>32.661688037198815</v>
      </c>
      <c r="BCA17" s="13">
        <v>3561</v>
      </c>
      <c r="BCB17" s="252">
        <f t="shared" si="308"/>
        <v>55.501870324189525</v>
      </c>
      <c r="BCC17" s="13">
        <v>0</v>
      </c>
      <c r="BCD17" s="253">
        <f t="shared" si="309"/>
        <v>5879</v>
      </c>
      <c r="BCE17" s="254">
        <f t="shared" si="310"/>
        <v>43.506253237623028</v>
      </c>
      <c r="BCF17" s="13">
        <v>2318</v>
      </c>
      <c r="BCG17" s="252">
        <f t="shared" si="311"/>
        <v>32.684715172024816</v>
      </c>
      <c r="BCH17" s="13">
        <v>3559</v>
      </c>
      <c r="BCI17" s="252">
        <f t="shared" si="312"/>
        <v>55.496647434897859</v>
      </c>
      <c r="BCJ17" s="13">
        <v>0</v>
      </c>
      <c r="BCK17" s="253">
        <f t="shared" si="313"/>
        <v>5877</v>
      </c>
      <c r="BCL17" s="254">
        <f t="shared" si="314"/>
        <v>43.517215845982967</v>
      </c>
      <c r="BCM17" s="13">
        <v>2316</v>
      </c>
      <c r="BCN17" s="252">
        <f t="shared" si="315"/>
        <v>32.702626376729739</v>
      </c>
      <c r="BCO17" s="13">
        <v>3555</v>
      </c>
      <c r="BCP17" s="252">
        <f t="shared" si="316"/>
        <v>55.494848579456757</v>
      </c>
      <c r="BCQ17" s="13">
        <v>0</v>
      </c>
      <c r="BCR17" s="253">
        <f t="shared" si="317"/>
        <v>5871</v>
      </c>
      <c r="BCS17" s="254">
        <f t="shared" si="318"/>
        <v>43.527580071174377</v>
      </c>
      <c r="BCT17" s="13">
        <v>2314</v>
      </c>
      <c r="BCU17" s="252">
        <f t="shared" si="319"/>
        <v>32.683615819209038</v>
      </c>
      <c r="BCV17" s="13">
        <v>3554</v>
      </c>
      <c r="BCW17" s="252">
        <f t="shared" si="320"/>
        <v>55.53125</v>
      </c>
      <c r="BCX17" s="13">
        <v>0</v>
      </c>
      <c r="BCY17" s="253">
        <f t="shared" si="321"/>
        <v>5868</v>
      </c>
      <c r="BCZ17" s="254">
        <f t="shared" si="322"/>
        <v>43.531157270029674</v>
      </c>
      <c r="BDA17" s="13">
        <v>2313</v>
      </c>
      <c r="BDB17" s="252">
        <f t="shared" si="323"/>
        <v>32.697201017811707</v>
      </c>
      <c r="BDC17" s="13">
        <v>3551</v>
      </c>
      <c r="BDD17" s="252">
        <f t="shared" si="324"/>
        <v>55.527756059421421</v>
      </c>
      <c r="BDE17" s="13">
        <v>0</v>
      </c>
      <c r="BDF17" s="253">
        <f t="shared" si="325"/>
        <v>5864</v>
      </c>
      <c r="BDG17" s="254">
        <f t="shared" si="326"/>
        <v>43.537010913950553</v>
      </c>
      <c r="BDH17" s="13">
        <v>2311</v>
      </c>
      <c r="BDI17" s="252">
        <f t="shared" si="327"/>
        <v>32.692035648606591</v>
      </c>
      <c r="BDJ17" s="13">
        <v>3548</v>
      </c>
      <c r="BDK17" s="252">
        <f t="shared" si="328"/>
        <v>55.559035389915444</v>
      </c>
      <c r="BDL17" s="13">
        <v>0</v>
      </c>
      <c r="BDM17" s="253">
        <f t="shared" si="329"/>
        <v>5859</v>
      </c>
      <c r="BDN17" s="254">
        <f t="shared" si="330"/>
        <v>43.545150501672239</v>
      </c>
      <c r="BDO17" s="13">
        <v>2310</v>
      </c>
      <c r="BDP17" s="252">
        <f t="shared" si="331"/>
        <v>32.70564915758176</v>
      </c>
      <c r="BDQ17" s="13">
        <v>3547</v>
      </c>
      <c r="BDR17" s="252">
        <f t="shared" si="332"/>
        <v>55.569481435061888</v>
      </c>
      <c r="BDS17" s="13">
        <v>0</v>
      </c>
      <c r="BDT17" s="253">
        <f t="shared" si="333"/>
        <v>5857</v>
      </c>
      <c r="BDU17" s="254">
        <f t="shared" si="334"/>
        <v>43.559422876691954</v>
      </c>
      <c r="BDV17" s="13">
        <v>2309</v>
      </c>
      <c r="BDW17" s="252">
        <f t="shared" si="335"/>
        <v>32.714650042504964</v>
      </c>
      <c r="BDX17" s="13">
        <v>3547</v>
      </c>
      <c r="BDY17" s="252">
        <f t="shared" si="336"/>
        <v>55.613044841643145</v>
      </c>
      <c r="BDZ17" s="13">
        <v>0</v>
      </c>
      <c r="BEA17" s="253">
        <f t="shared" si="337"/>
        <v>5856</v>
      </c>
      <c r="BEB17" s="254">
        <f t="shared" si="338"/>
        <v>43.584400119083064</v>
      </c>
      <c r="BEC17" s="13">
        <v>2308</v>
      </c>
      <c r="BED17" s="252">
        <f t="shared" si="339"/>
        <v>32.728304027226315</v>
      </c>
      <c r="BEE17" s="13">
        <v>3545</v>
      </c>
      <c r="BEF17" s="252">
        <f t="shared" si="340"/>
        <v>55.625294209948215</v>
      </c>
      <c r="BEG17" s="13">
        <v>0</v>
      </c>
      <c r="BEH17" s="253">
        <f t="shared" si="341"/>
        <v>5853</v>
      </c>
      <c r="BEI17" s="254">
        <f t="shared" si="342"/>
        <v>43.597765363128495</v>
      </c>
      <c r="BEJ17" s="13">
        <v>2306</v>
      </c>
      <c r="BEK17" s="252">
        <f t="shared" si="343"/>
        <v>32.732434350603263</v>
      </c>
      <c r="BEL17" s="13">
        <v>3544</v>
      </c>
      <c r="BEM17" s="252">
        <f t="shared" si="344"/>
        <v>55.627060116151306</v>
      </c>
      <c r="BEN17" s="13">
        <v>0</v>
      </c>
      <c r="BEO17" s="253">
        <f t="shared" si="345"/>
        <v>5850</v>
      </c>
      <c r="BEP17" s="254">
        <f t="shared" si="346"/>
        <v>43.604651162790695</v>
      </c>
      <c r="BEQ17" s="13">
        <v>2306</v>
      </c>
      <c r="BER17" s="252">
        <f t="shared" si="347"/>
        <v>32.751029683283619</v>
      </c>
      <c r="BES17" s="13">
        <v>3541</v>
      </c>
      <c r="BET17" s="252">
        <f t="shared" si="348"/>
        <v>55.649850699355653</v>
      </c>
      <c r="BEU17" s="13">
        <v>0</v>
      </c>
      <c r="BEV17" s="253">
        <f t="shared" si="349"/>
        <v>5847</v>
      </c>
      <c r="BEW17" s="254">
        <f t="shared" si="350"/>
        <v>43.62130707251567</v>
      </c>
      <c r="BEX17" s="13">
        <v>2303</v>
      </c>
      <c r="BEY17" s="252">
        <f t="shared" si="351"/>
        <v>32.764262341727132</v>
      </c>
      <c r="BEZ17" s="13">
        <v>3538</v>
      </c>
      <c r="BFA17" s="252">
        <f t="shared" si="352"/>
        <v>55.663939584644432</v>
      </c>
      <c r="BFB17" s="13">
        <v>0</v>
      </c>
      <c r="BFC17" s="253">
        <f t="shared" si="353"/>
        <v>5841</v>
      </c>
      <c r="BFD17" s="254">
        <f t="shared" si="354"/>
        <v>43.638401195367948</v>
      </c>
      <c r="BFE17" s="13">
        <v>2302</v>
      </c>
      <c r="BFF17" s="252">
        <f t="shared" si="355"/>
        <v>32.773348519362187</v>
      </c>
      <c r="BFG17" s="13">
        <v>3538</v>
      </c>
      <c r="BFH17" s="252">
        <f t="shared" si="356"/>
        <v>55.681460497324522</v>
      </c>
      <c r="BFI17" s="13">
        <v>0</v>
      </c>
      <c r="BFJ17" s="253">
        <f t="shared" si="357"/>
        <v>5840</v>
      </c>
      <c r="BFK17" s="254">
        <f t="shared" si="358"/>
        <v>43.65375990432053</v>
      </c>
      <c r="BFL17" s="13">
        <v>2300</v>
      </c>
      <c r="BFM17" s="252">
        <f t="shared" si="359"/>
        <v>32.777540259370106</v>
      </c>
      <c r="BFN17" s="13">
        <v>3536</v>
      </c>
      <c r="BFO17" s="252">
        <f t="shared" si="360"/>
        <v>55.685039370078741</v>
      </c>
      <c r="BFP17" s="13">
        <v>0</v>
      </c>
      <c r="BFQ17" s="253">
        <f t="shared" si="361"/>
        <v>5836</v>
      </c>
      <c r="BFR17" s="254">
        <f t="shared" si="362"/>
        <v>43.65975910825167</v>
      </c>
      <c r="BFS17" s="13">
        <v>2299</v>
      </c>
      <c r="BFT17" s="252">
        <f t="shared" si="363"/>
        <v>32.791327913279133</v>
      </c>
      <c r="BFU17" s="13">
        <v>3535</v>
      </c>
      <c r="BFV17" s="252">
        <f t="shared" si="364"/>
        <v>55.713159968479118</v>
      </c>
      <c r="BFW17" s="13">
        <v>0</v>
      </c>
      <c r="BFX17" s="253">
        <f t="shared" si="365"/>
        <v>5834</v>
      </c>
      <c r="BFY17" s="254">
        <f t="shared" si="366"/>
        <v>43.680742737346513</v>
      </c>
      <c r="BFZ17" s="13">
        <v>2298</v>
      </c>
      <c r="BGA17" s="252">
        <f t="shared" si="367"/>
        <v>32.795775652918508</v>
      </c>
      <c r="BGB17" s="13">
        <v>3531</v>
      </c>
      <c r="BGC17" s="252">
        <f t="shared" si="368"/>
        <v>55.720372415969699</v>
      </c>
      <c r="BGD17" s="13">
        <v>0</v>
      </c>
      <c r="BGE17" s="253">
        <f t="shared" si="369"/>
        <v>5829</v>
      </c>
      <c r="BGF17" s="254">
        <f t="shared" si="370"/>
        <v>43.682553956834532</v>
      </c>
      <c r="BGG17" s="13">
        <v>2296</v>
      </c>
      <c r="BGH17" s="252">
        <f t="shared" si="371"/>
        <v>32.800000000000004</v>
      </c>
      <c r="BGI17" s="13">
        <v>3527</v>
      </c>
      <c r="BGJ17" s="252">
        <f t="shared" si="372"/>
        <v>55.727603096855738</v>
      </c>
      <c r="BGK17" s="13">
        <v>0</v>
      </c>
      <c r="BGL17" s="253">
        <f t="shared" si="373"/>
        <v>5823</v>
      </c>
      <c r="BGM17" s="254">
        <f t="shared" si="374"/>
        <v>43.686698176907498</v>
      </c>
      <c r="BGN17" s="13">
        <v>2296</v>
      </c>
      <c r="BGO17" s="252">
        <f t="shared" si="375"/>
        <v>32.818753573470552</v>
      </c>
      <c r="BGP17" s="13">
        <v>3525</v>
      </c>
      <c r="BGQ17" s="252">
        <f t="shared" si="376"/>
        <v>55.740037950664131</v>
      </c>
      <c r="BGR17" s="13">
        <v>0</v>
      </c>
      <c r="BGS17" s="253">
        <f t="shared" si="377"/>
        <v>5821</v>
      </c>
      <c r="BGT17" s="254">
        <f t="shared" si="378"/>
        <v>43.701201201201201</v>
      </c>
      <c r="BGU17" s="13">
        <v>2296</v>
      </c>
      <c r="BGV17" s="252">
        <f t="shared" si="379"/>
        <v>32.828138404346582</v>
      </c>
      <c r="BGW17" s="13">
        <v>3525</v>
      </c>
      <c r="BGX17" s="252">
        <f t="shared" si="380"/>
        <v>55.748853392377043</v>
      </c>
      <c r="BGY17" s="13">
        <v>0</v>
      </c>
      <c r="BGZ17" s="253">
        <f t="shared" si="381"/>
        <v>5821</v>
      </c>
      <c r="BHA17" s="254">
        <f t="shared" si="382"/>
        <v>43.711046031388449</v>
      </c>
      <c r="BHB17" s="13">
        <v>2295</v>
      </c>
      <c r="BHC17" s="252">
        <f t="shared" si="383"/>
        <v>32.837315781943055</v>
      </c>
      <c r="BHD17" s="13">
        <v>3525</v>
      </c>
      <c r="BHE17" s="252">
        <f t="shared" si="384"/>
        <v>55.766492643569052</v>
      </c>
      <c r="BHF17" s="13">
        <v>0</v>
      </c>
      <c r="BHG17" s="253">
        <f t="shared" si="385"/>
        <v>5820</v>
      </c>
      <c r="BHH17" s="254">
        <f t="shared" si="386"/>
        <v>43.726521412471826</v>
      </c>
      <c r="BHI17" s="13">
        <v>2294</v>
      </c>
      <c r="BHJ17" s="252">
        <f t="shared" si="387"/>
        <v>32.846506300114548</v>
      </c>
      <c r="BHK17" s="13">
        <v>3520</v>
      </c>
      <c r="BHL17" s="252">
        <f t="shared" si="388"/>
        <v>55.740300870942207</v>
      </c>
      <c r="BHM17" s="13">
        <v>0</v>
      </c>
      <c r="BHN17" s="253">
        <f t="shared" si="389"/>
        <v>5814</v>
      </c>
      <c r="BHO17" s="254">
        <f t="shared" si="390"/>
        <v>43.717572749830815</v>
      </c>
      <c r="BHP17" s="13">
        <v>2294</v>
      </c>
      <c r="BHQ17" s="252">
        <f t="shared" si="391"/>
        <v>32.86062168743733</v>
      </c>
      <c r="BHR17" s="13">
        <v>3515</v>
      </c>
      <c r="BHS17" s="252">
        <f t="shared" si="392"/>
        <v>55.722891566265062</v>
      </c>
      <c r="BHT17" s="13">
        <v>0</v>
      </c>
      <c r="BHU17" s="253">
        <f t="shared" si="393"/>
        <v>5809</v>
      </c>
      <c r="BHV17" s="254">
        <f t="shared" si="394"/>
        <v>43.712845210324332</v>
      </c>
      <c r="BHW17" s="13">
        <v>2291</v>
      </c>
      <c r="BHX17" s="252">
        <f t="shared" si="395"/>
        <v>32.841169724770644</v>
      </c>
      <c r="BHY17" s="13">
        <v>3513</v>
      </c>
      <c r="BHZ17" s="252">
        <f t="shared" si="396"/>
        <v>55.717684377478193</v>
      </c>
      <c r="BIA17" s="13">
        <v>0</v>
      </c>
      <c r="BIB17" s="253">
        <f t="shared" si="397"/>
        <v>5804</v>
      </c>
      <c r="BIC17" s="254">
        <f t="shared" si="398"/>
        <v>43.701528499359988</v>
      </c>
      <c r="BID17" s="13">
        <v>2288</v>
      </c>
      <c r="BIE17" s="252">
        <f t="shared" si="399"/>
        <v>32.812275921411157</v>
      </c>
      <c r="BIF17" s="13">
        <v>3510</v>
      </c>
      <c r="BIG17" s="252">
        <f t="shared" si="400"/>
        <v>55.714285714285715</v>
      </c>
      <c r="BIH17" s="13">
        <v>0</v>
      </c>
      <c r="BII17" s="253">
        <f t="shared" si="401"/>
        <v>5798</v>
      </c>
      <c r="BIJ17" s="254">
        <f t="shared" si="402"/>
        <v>43.682664054848189</v>
      </c>
      <c r="BIK17" s="13">
        <v>2287</v>
      </c>
      <c r="BIL17" s="252">
        <f t="shared" si="403"/>
        <v>32.812051649928264</v>
      </c>
      <c r="BIM17" s="13">
        <v>3509</v>
      </c>
      <c r="BIN17" s="252">
        <f t="shared" si="404"/>
        <v>55.707255119860299</v>
      </c>
      <c r="BIO17" s="13">
        <v>0</v>
      </c>
      <c r="BIP17" s="253">
        <f t="shared" si="405"/>
        <v>5796</v>
      </c>
      <c r="BIQ17" s="254">
        <f t="shared" si="406"/>
        <v>43.68075966538548</v>
      </c>
      <c r="BIR17" s="13">
        <v>2285</v>
      </c>
      <c r="BIS17" s="252">
        <f t="shared" si="407"/>
        <v>32.811602527283171</v>
      </c>
      <c r="BIT17" s="13">
        <v>3507</v>
      </c>
      <c r="BIU17" s="252">
        <f t="shared" si="408"/>
        <v>55.702033036848796</v>
      </c>
      <c r="BIV17" s="13">
        <v>0</v>
      </c>
      <c r="BIW17" s="253">
        <f t="shared" si="409"/>
        <v>5792</v>
      </c>
      <c r="BIX17" s="254">
        <f t="shared" si="410"/>
        <v>43.680241327300152</v>
      </c>
      <c r="BIY17" s="13">
        <v>2284</v>
      </c>
      <c r="BIZ17" s="252">
        <f t="shared" si="411"/>
        <v>32.820807587297026</v>
      </c>
      <c r="BJA17" s="13">
        <v>3507</v>
      </c>
      <c r="BJB17" s="252">
        <f t="shared" si="412"/>
        <v>55.73744437380801</v>
      </c>
      <c r="BJC17" s="13">
        <v>0</v>
      </c>
      <c r="BJD17" s="253">
        <f t="shared" si="413"/>
        <v>5791</v>
      </c>
      <c r="BJE17" s="254">
        <f t="shared" si="414"/>
        <v>43.70236208588031</v>
      </c>
      <c r="BJF17" s="13">
        <v>2284</v>
      </c>
      <c r="BJG17" s="252">
        <f t="shared" si="415"/>
        <v>32.83496262219667</v>
      </c>
      <c r="BJH17" s="13">
        <v>3505</v>
      </c>
      <c r="BJI17" s="252">
        <f t="shared" si="416"/>
        <v>55.732230879313086</v>
      </c>
      <c r="BJJ17" s="13">
        <v>0</v>
      </c>
      <c r="BJK17" s="253">
        <f t="shared" si="417"/>
        <v>5789</v>
      </c>
      <c r="BJL17" s="254">
        <f t="shared" si="418"/>
        <v>43.70705926764817</v>
      </c>
      <c r="BJM17" s="13">
        <v>2283</v>
      </c>
      <c r="BJN17" s="252">
        <f t="shared" si="419"/>
        <v>32.834747590967929</v>
      </c>
      <c r="BJO17" s="13">
        <v>3503</v>
      </c>
      <c r="BJP17" s="252">
        <f t="shared" si="420"/>
        <v>55.744748567791213</v>
      </c>
      <c r="BJQ17" s="13">
        <v>0</v>
      </c>
      <c r="BJR17" s="253">
        <f t="shared" si="421"/>
        <v>5786</v>
      </c>
      <c r="BJS17" s="254">
        <f t="shared" si="422"/>
        <v>43.710810606632919</v>
      </c>
      <c r="BJT17" s="13">
        <v>2283</v>
      </c>
      <c r="BJU17" s="252">
        <f t="shared" si="423"/>
        <v>32.848920863309353</v>
      </c>
      <c r="BJV17" s="13">
        <v>3503</v>
      </c>
      <c r="BJW17" s="252">
        <f t="shared" si="424"/>
        <v>55.753620881744389</v>
      </c>
      <c r="BJX17" s="13">
        <v>0</v>
      </c>
      <c r="BJY17" s="253">
        <f t="shared" si="425"/>
        <v>5786</v>
      </c>
      <c r="BJZ17" s="254">
        <f t="shared" si="426"/>
        <v>43.72402327514547</v>
      </c>
      <c r="BKA17" s="13">
        <v>2280</v>
      </c>
      <c r="BKB17" s="252">
        <f t="shared" si="427"/>
        <v>32.824647279009497</v>
      </c>
      <c r="BKC17" s="13">
        <v>3503</v>
      </c>
      <c r="BKD17" s="252">
        <f t="shared" si="428"/>
        <v>55.753620881744389</v>
      </c>
      <c r="BKE17" s="13">
        <v>0</v>
      </c>
      <c r="BKF17" s="253">
        <f t="shared" si="429"/>
        <v>5783</v>
      </c>
      <c r="BKG17" s="254">
        <f t="shared" si="430"/>
        <v>43.714566482727342</v>
      </c>
      <c r="BKH17" s="13">
        <v>2280</v>
      </c>
      <c r="BKI17" s="252">
        <f t="shared" si="431"/>
        <v>32.829373650107989</v>
      </c>
      <c r="BKJ17" s="13">
        <v>3502</v>
      </c>
      <c r="BKK17" s="252">
        <f t="shared" si="432"/>
        <v>55.75545295335138</v>
      </c>
      <c r="BKL17" s="13">
        <v>0</v>
      </c>
      <c r="BKM17" s="253">
        <f t="shared" si="433"/>
        <v>5782</v>
      </c>
      <c r="BKN17" s="254">
        <f t="shared" si="434"/>
        <v>43.716921215787089</v>
      </c>
      <c r="BKO17" s="13">
        <v>2278</v>
      </c>
      <c r="BKP17" s="252">
        <f t="shared" si="435"/>
        <v>32.810024485092896</v>
      </c>
      <c r="BKQ17" s="13">
        <v>3502</v>
      </c>
      <c r="BKR17" s="252">
        <f t="shared" si="436"/>
        <v>55.764331210191088</v>
      </c>
      <c r="BKS17" s="13">
        <v>0</v>
      </c>
      <c r="BKT17" s="253">
        <f t="shared" si="437"/>
        <v>5780</v>
      </c>
      <c r="BKU17" s="254">
        <f t="shared" si="438"/>
        <v>43.711714436965892</v>
      </c>
      <c r="BKV17" s="13">
        <v>2277</v>
      </c>
      <c r="BKW17" s="252">
        <f t="shared" si="439"/>
        <v>32.823987314401037</v>
      </c>
      <c r="BKX17" s="13">
        <v>3500</v>
      </c>
      <c r="BKY17" s="252">
        <f t="shared" si="440"/>
        <v>55.75912059901227</v>
      </c>
      <c r="BKZ17" s="13">
        <v>0</v>
      </c>
      <c r="BLA17" s="253">
        <f t="shared" si="441"/>
        <v>5777</v>
      </c>
      <c r="BLB17" s="254">
        <f t="shared" si="442"/>
        <v>43.71878310882397</v>
      </c>
      <c r="BLC17" s="13">
        <v>2275</v>
      </c>
      <c r="BLD17" s="252">
        <f t="shared" si="443"/>
        <v>32.814077599884612</v>
      </c>
      <c r="BLE17" s="13">
        <v>3499</v>
      </c>
      <c r="BLF17" s="252">
        <f t="shared" si="444"/>
        <v>55.760956175298801</v>
      </c>
      <c r="BLG17" s="13">
        <v>0</v>
      </c>
      <c r="BLH17" s="253">
        <f t="shared" si="445"/>
        <v>5774</v>
      </c>
      <c r="BLI17" s="254">
        <f t="shared" si="446"/>
        <v>43.715929739551783</v>
      </c>
      <c r="BLJ17" s="13">
        <v>2275</v>
      </c>
      <c r="BLK17" s="252">
        <f t="shared" si="447"/>
        <v>32.823546385802914</v>
      </c>
      <c r="BLL17" s="13">
        <v>3499</v>
      </c>
      <c r="BLM17" s="252">
        <f t="shared" si="448"/>
        <v>55.76984379980874</v>
      </c>
      <c r="BLN17" s="13">
        <v>0</v>
      </c>
      <c r="BLO17" s="253">
        <f t="shared" si="449"/>
        <v>5774</v>
      </c>
      <c r="BLP17" s="254">
        <f t="shared" si="450"/>
        <v>43.72586141613025</v>
      </c>
      <c r="BLQ17" s="13">
        <v>2274</v>
      </c>
      <c r="BLR17" s="252">
        <f t="shared" si="451"/>
        <v>32.828064097011698</v>
      </c>
      <c r="BLS17" s="13">
        <v>3497</v>
      </c>
      <c r="BLT17" s="252">
        <f t="shared" si="452"/>
        <v>55.755739795918366</v>
      </c>
      <c r="BLU17" s="13">
        <v>0</v>
      </c>
      <c r="BLV17" s="253">
        <f t="shared" si="453"/>
        <v>5771</v>
      </c>
      <c r="BLW17" s="254">
        <f t="shared" si="454"/>
        <v>43.723009318887797</v>
      </c>
      <c r="BLX17" s="13">
        <v>2274</v>
      </c>
      <c r="BLY17" s="252">
        <f t="shared" si="455"/>
        <v>32.832803927230728</v>
      </c>
      <c r="BLZ17" s="13">
        <v>3496</v>
      </c>
      <c r="BMA17" s="252">
        <f t="shared" si="456"/>
        <v>55.748684420347629</v>
      </c>
      <c r="BMB17" s="13">
        <v>0</v>
      </c>
      <c r="BMC17" s="253">
        <f t="shared" si="457"/>
        <v>5770</v>
      </c>
      <c r="BMD17" s="254">
        <f t="shared" si="458"/>
        <v>43.722058043494734</v>
      </c>
      <c r="BME17" s="13">
        <v>2274</v>
      </c>
      <c r="BMF17" s="252">
        <f t="shared" si="459"/>
        <v>32.847031633684821</v>
      </c>
      <c r="BMG17" s="13">
        <v>3494</v>
      </c>
      <c r="BMH17" s="252">
        <f t="shared" si="460"/>
        <v>55.743458838544989</v>
      </c>
      <c r="BMI17" s="13">
        <v>0</v>
      </c>
      <c r="BMJ17" s="253">
        <f t="shared" si="461"/>
        <v>5768</v>
      </c>
      <c r="BMK17" s="254">
        <f t="shared" si="462"/>
        <v>43.726783412933059</v>
      </c>
      <c r="BML17" s="13">
        <v>2274</v>
      </c>
      <c r="BMM17" s="252">
        <f t="shared" si="463"/>
        <v>32.856523623753795</v>
      </c>
      <c r="BMN17" s="13">
        <v>3494</v>
      </c>
      <c r="BMO17" s="252">
        <f t="shared" si="464"/>
        <v>55.743458838544989</v>
      </c>
      <c r="BMP17" s="13">
        <v>0</v>
      </c>
      <c r="BMQ17" s="253">
        <f t="shared" si="465"/>
        <v>5768</v>
      </c>
      <c r="BMR17" s="254">
        <f t="shared" si="466"/>
        <v>43.733414208810373</v>
      </c>
      <c r="BMS17" s="13">
        <v>2274</v>
      </c>
      <c r="BMT17" s="252">
        <f t="shared" si="467"/>
        <v>32.866021101315219</v>
      </c>
      <c r="BMU17" s="13">
        <v>3493</v>
      </c>
      <c r="BMV17" s="252">
        <f t="shared" si="468"/>
        <v>55.736397000159563</v>
      </c>
      <c r="BMW17" s="13">
        <v>0</v>
      </c>
      <c r="BMX17" s="253">
        <f t="shared" si="469"/>
        <v>5767</v>
      </c>
      <c r="BMY17" s="254">
        <f t="shared" si="470"/>
        <v>43.735780373123006</v>
      </c>
      <c r="BMZ17" s="13">
        <v>2274</v>
      </c>
      <c r="BNA17" s="252">
        <f t="shared" si="471"/>
        <v>32.870771899392885</v>
      </c>
      <c r="BNB17" s="13">
        <v>3492</v>
      </c>
      <c r="BNC17" s="252">
        <f t="shared" si="472"/>
        <v>55.729332907756145</v>
      </c>
      <c r="BND17" s="13">
        <v>0</v>
      </c>
      <c r="BNE17" s="253">
        <f t="shared" si="473"/>
        <v>5766</v>
      </c>
      <c r="BNF17" s="254">
        <f t="shared" si="474"/>
        <v>43.734830097087382</v>
      </c>
      <c r="BNG17" s="13">
        <v>2274</v>
      </c>
      <c r="BNH17" s="252">
        <f t="shared" si="475"/>
        <v>32.875524071129107</v>
      </c>
      <c r="BNI17" s="13">
        <v>3490</v>
      </c>
      <c r="BNJ17" s="252">
        <f t="shared" si="476"/>
        <v>55.715197956577271</v>
      </c>
      <c r="BNK17" s="13">
        <v>0</v>
      </c>
      <c r="BNL17" s="253">
        <f t="shared" si="477"/>
        <v>5764</v>
      </c>
      <c r="BNM17" s="254">
        <f t="shared" si="478"/>
        <v>43.729610803429182</v>
      </c>
      <c r="BNN17" s="13">
        <v>2274</v>
      </c>
      <c r="BNO17" s="252">
        <f t="shared" si="479"/>
        <v>32.875524071129107</v>
      </c>
      <c r="BNP17" s="13">
        <v>3489</v>
      </c>
      <c r="BNQ17" s="252">
        <f t="shared" si="480"/>
        <v>55.717023315234748</v>
      </c>
      <c r="BNR17" s="13">
        <v>0</v>
      </c>
      <c r="BNS17" s="253">
        <f t="shared" si="481"/>
        <v>5763</v>
      </c>
      <c r="BNT17" s="254">
        <f t="shared" si="482"/>
        <v>43.728659230594126</v>
      </c>
      <c r="BNU17" s="13">
        <v>2274</v>
      </c>
      <c r="BNV17" s="252">
        <f t="shared" si="483"/>
        <v>32.875524071129107</v>
      </c>
      <c r="BNW17" s="13">
        <v>3489</v>
      </c>
      <c r="BNX17" s="252">
        <f t="shared" si="484"/>
        <v>55.717023315234748</v>
      </c>
      <c r="BNY17" s="13">
        <v>0</v>
      </c>
      <c r="BNZ17" s="253">
        <f t="shared" si="485"/>
        <v>5763</v>
      </c>
      <c r="BOA17" s="254">
        <f t="shared" si="486"/>
        <v>43.728659230594126</v>
      </c>
      <c r="BOB17" s="13">
        <v>2274</v>
      </c>
      <c r="BOC17" s="252">
        <f t="shared" si="487"/>
        <v>32.875524071129107</v>
      </c>
      <c r="BOD17" s="13">
        <v>3489</v>
      </c>
      <c r="BOE17" s="252">
        <f t="shared" si="488"/>
        <v>55.717023315234748</v>
      </c>
      <c r="BOF17" s="13">
        <v>0</v>
      </c>
      <c r="BOG17" s="253">
        <f t="shared" si="489"/>
        <v>5763</v>
      </c>
      <c r="BOH17" s="254">
        <f t="shared" si="490"/>
        <v>43.728659230594126</v>
      </c>
      <c r="BOI17" s="13">
        <v>2274</v>
      </c>
      <c r="BOJ17" s="252">
        <f t="shared" si="491"/>
        <v>32.875524071129107</v>
      </c>
      <c r="BOK17" s="13">
        <v>3489</v>
      </c>
      <c r="BOL17" s="252">
        <f t="shared" si="492"/>
        <v>55.725922376617156</v>
      </c>
      <c r="BOM17" s="13">
        <v>0</v>
      </c>
      <c r="BON17" s="253">
        <f t="shared" si="493"/>
        <v>5763</v>
      </c>
      <c r="BOO17" s="254">
        <f t="shared" si="494"/>
        <v>43.731977538321445</v>
      </c>
      <c r="BOP17" s="13">
        <v>2274</v>
      </c>
      <c r="BOQ17" s="252">
        <f t="shared" si="495"/>
        <v>32.885032537960953</v>
      </c>
      <c r="BOR17" s="13">
        <v>3488</v>
      </c>
      <c r="BOS17" s="252">
        <f t="shared" si="496"/>
        <v>55.736657078938954</v>
      </c>
      <c r="BOT17" s="13">
        <v>0</v>
      </c>
      <c r="BOU17" s="253">
        <f t="shared" si="497"/>
        <v>5762</v>
      </c>
      <c r="BOV17" s="254">
        <f t="shared" si="498"/>
        <v>43.740985348819557</v>
      </c>
      <c r="BOW17" s="13">
        <v>2274</v>
      </c>
      <c r="BOX17" s="252">
        <f t="shared" si="499"/>
        <v>32.894546506581804</v>
      </c>
      <c r="BOY17" s="13">
        <v>3488</v>
      </c>
      <c r="BOZ17" s="252">
        <f t="shared" si="500"/>
        <v>55.745564967236696</v>
      </c>
      <c r="BPA17" s="13">
        <v>0</v>
      </c>
      <c r="BPB17" s="253">
        <f t="shared" si="501"/>
        <v>5762</v>
      </c>
      <c r="BPC17" s="254">
        <f t="shared" si="502"/>
        <v>43.750949126803341</v>
      </c>
      <c r="BPD17" s="13">
        <v>2274</v>
      </c>
      <c r="BPE17" s="252">
        <f t="shared" si="503"/>
        <v>32.899305555555557</v>
      </c>
      <c r="BPF17" s="13">
        <v>3488</v>
      </c>
      <c r="BPG17" s="252">
        <f t="shared" si="504"/>
        <v>55.754475703324815</v>
      </c>
      <c r="BPH17" s="13">
        <v>0</v>
      </c>
      <c r="BPI17" s="253">
        <f t="shared" si="505"/>
        <v>5762</v>
      </c>
      <c r="BPJ17" s="254">
        <f t="shared" si="506"/>
        <v>43.757594167679223</v>
      </c>
      <c r="BPK17" s="13">
        <v>2274</v>
      </c>
      <c r="BPL17" s="252">
        <f t="shared" si="507"/>
        <v>32.899305555555557</v>
      </c>
      <c r="BPM17" s="13">
        <v>3488</v>
      </c>
      <c r="BPN17" s="252">
        <f t="shared" si="508"/>
        <v>55.754475703324815</v>
      </c>
      <c r="BPO17" s="13">
        <v>0</v>
      </c>
      <c r="BPP17" s="253">
        <f t="shared" si="509"/>
        <v>5762</v>
      </c>
      <c r="BPQ17" s="254">
        <f t="shared" si="510"/>
        <v>43.757594167679223</v>
      </c>
      <c r="BPR17" s="13">
        <v>2274</v>
      </c>
      <c r="BPS17" s="252">
        <f t="shared" si="511"/>
        <v>32.904065981768191</v>
      </c>
      <c r="BPT17" s="13">
        <v>3487</v>
      </c>
      <c r="BPU17" s="252">
        <f t="shared" si="512"/>
        <v>55.756315957787017</v>
      </c>
      <c r="BPV17" s="13">
        <v>0</v>
      </c>
      <c r="BPW17" s="253">
        <f t="shared" si="513"/>
        <v>5761</v>
      </c>
      <c r="BPX17" s="254">
        <f t="shared" si="514"/>
        <v>43.75996961640714</v>
      </c>
      <c r="BPY17" s="13">
        <v>2273</v>
      </c>
      <c r="BPZ17" s="252">
        <f t="shared" si="515"/>
        <v>32.89911709364597</v>
      </c>
      <c r="BQA17" s="13">
        <v>3487</v>
      </c>
      <c r="BQB17" s="252">
        <f t="shared" si="516"/>
        <v>55.756315957787017</v>
      </c>
      <c r="BQC17" s="13">
        <v>0</v>
      </c>
      <c r="BQD17" s="253">
        <f t="shared" si="517"/>
        <v>5760</v>
      </c>
      <c r="BQE17" s="254">
        <f t="shared" si="518"/>
        <v>43.759021499658132</v>
      </c>
      <c r="BQF17" s="13">
        <v>2271</v>
      </c>
      <c r="BQG17" s="252">
        <f t="shared" si="519"/>
        <v>32.87968727378022</v>
      </c>
      <c r="BQH17" s="13">
        <v>3487</v>
      </c>
      <c r="BQI17" s="252">
        <f t="shared" si="520"/>
        <v>55.756315957787017</v>
      </c>
      <c r="BQJ17" s="13">
        <v>0</v>
      </c>
      <c r="BQK17" s="253">
        <f t="shared" si="521"/>
        <v>5758</v>
      </c>
      <c r="BQL17" s="254">
        <f t="shared" si="522"/>
        <v>43.750474887926451</v>
      </c>
      <c r="BQM17" s="13">
        <v>2271</v>
      </c>
      <c r="BQN17" s="252">
        <f t="shared" si="523"/>
        <v>32.884448305821024</v>
      </c>
      <c r="BQO17" s="13">
        <v>3487</v>
      </c>
      <c r="BQP17" s="252">
        <f t="shared" si="524"/>
        <v>55.756315957787017</v>
      </c>
      <c r="BQQ17" s="13">
        <v>0</v>
      </c>
      <c r="BQR17" s="253">
        <f t="shared" si="525"/>
        <v>5758</v>
      </c>
      <c r="BQS17" s="254">
        <f t="shared" si="526"/>
        <v>43.753799392097264</v>
      </c>
      <c r="BQT17" s="13">
        <v>2270</v>
      </c>
      <c r="BQU17" s="252">
        <f t="shared" si="527"/>
        <v>32.874728457639392</v>
      </c>
      <c r="BQV17" s="13">
        <v>3487</v>
      </c>
      <c r="BQW17" s="252">
        <f t="shared" si="528"/>
        <v>55.774152271273195</v>
      </c>
      <c r="BQX17" s="13">
        <v>0</v>
      </c>
      <c r="BQY17" s="253">
        <f t="shared" si="529"/>
        <v>5757</v>
      </c>
      <c r="BQZ17" s="254">
        <f t="shared" si="530"/>
        <v>43.756175419928553</v>
      </c>
      <c r="BRA17" s="13">
        <v>2269</v>
      </c>
      <c r="BRB17" s="252">
        <f t="shared" si="531"/>
        <v>32.86500579374276</v>
      </c>
      <c r="BRC17" s="13">
        <v>3486</v>
      </c>
      <c r="BRD17" s="252">
        <f t="shared" si="532"/>
        <v>55.78492558809409</v>
      </c>
      <c r="BRE17" s="13">
        <v>0</v>
      </c>
      <c r="BRF17" s="253">
        <f t="shared" si="533"/>
        <v>5755</v>
      </c>
      <c r="BRG17" s="254">
        <f t="shared" si="534"/>
        <v>43.754276590891813</v>
      </c>
      <c r="BRH17" s="13">
        <v>2269</v>
      </c>
      <c r="BRI17" s="252">
        <f t="shared" si="535"/>
        <v>32.874529121993625</v>
      </c>
      <c r="BRJ17" s="13">
        <v>3486</v>
      </c>
      <c r="BRK17" s="252">
        <f t="shared" si="536"/>
        <v>55.793854033290657</v>
      </c>
      <c r="BRL17" s="13">
        <v>0</v>
      </c>
      <c r="BRM17" s="253">
        <f t="shared" si="537"/>
        <v>5755</v>
      </c>
      <c r="BRN17" s="254">
        <f t="shared" si="538"/>
        <v>43.764258555133075</v>
      </c>
      <c r="BRO17" s="13">
        <v>2269</v>
      </c>
      <c r="BRP17" s="252">
        <f t="shared" si="539"/>
        <v>32.87929285610781</v>
      </c>
      <c r="BRQ17" s="13">
        <v>3484</v>
      </c>
      <c r="BRR17" s="252">
        <f t="shared" si="540"/>
        <v>55.779699007364712</v>
      </c>
      <c r="BRS17" s="13">
        <v>0</v>
      </c>
      <c r="BRT17" s="253">
        <f t="shared" si="541"/>
        <v>5753</v>
      </c>
      <c r="BRU17" s="254">
        <f t="shared" si="542"/>
        <v>43.759032478892522</v>
      </c>
      <c r="BRV17" s="13">
        <v>2269</v>
      </c>
      <c r="BRW17" s="252">
        <f t="shared" si="543"/>
        <v>32.884057971014492</v>
      </c>
      <c r="BRX17" s="13">
        <v>3484</v>
      </c>
      <c r="BRY17" s="252">
        <f t="shared" si="544"/>
        <v>55.788630904723782</v>
      </c>
      <c r="BRZ17" s="13">
        <v>0</v>
      </c>
      <c r="BSA17" s="253">
        <f t="shared" si="545"/>
        <v>5753</v>
      </c>
      <c r="BSB17" s="254">
        <f t="shared" si="546"/>
        <v>43.76569037656904</v>
      </c>
      <c r="BSC17" s="13">
        <v>2269</v>
      </c>
      <c r="BSD17" s="252">
        <f t="shared" si="547"/>
        <v>32.888824467314102</v>
      </c>
      <c r="BSE17" s="13">
        <v>3483</v>
      </c>
      <c r="BSF17" s="252">
        <f t="shared" si="548"/>
        <v>55.79048534358482</v>
      </c>
      <c r="BSG17" s="13">
        <v>0</v>
      </c>
      <c r="BSH17" s="253">
        <f t="shared" si="549"/>
        <v>5752</v>
      </c>
      <c r="BSI17" s="254">
        <f t="shared" si="550"/>
        <v>43.768071830771568</v>
      </c>
      <c r="BSJ17" s="13">
        <v>2269</v>
      </c>
      <c r="BSK17" s="252">
        <f t="shared" si="551"/>
        <v>32.898361606495577</v>
      </c>
      <c r="BSL17" s="13">
        <v>3482</v>
      </c>
      <c r="BSM17" s="252">
        <f t="shared" si="552"/>
        <v>55.792340970998232</v>
      </c>
      <c r="BSN17" s="13">
        <v>0</v>
      </c>
      <c r="BSO17" s="253">
        <f t="shared" si="553"/>
        <v>5751</v>
      </c>
      <c r="BSP17" s="254">
        <f t="shared" si="554"/>
        <v>43.773785964378142</v>
      </c>
      <c r="BSQ17" s="13">
        <v>2269</v>
      </c>
      <c r="BSR17" s="252">
        <f t="shared" si="555"/>
        <v>32.898361606495577</v>
      </c>
      <c r="BSS17" s="13">
        <v>3481</v>
      </c>
      <c r="BST17" s="252">
        <f t="shared" si="556"/>
        <v>55.803142032702787</v>
      </c>
      <c r="BSU17" s="13">
        <v>0</v>
      </c>
      <c r="BSV17" s="253">
        <f t="shared" si="557"/>
        <v>5750</v>
      </c>
      <c r="BSW17" s="254">
        <f t="shared" si="558"/>
        <v>43.776170536733915</v>
      </c>
      <c r="BSX17" s="13">
        <v>2269</v>
      </c>
      <c r="BSY17" s="252">
        <f t="shared" si="559"/>
        <v>32.898361606495577</v>
      </c>
      <c r="BSZ17" s="13">
        <v>3481</v>
      </c>
      <c r="BTA17" s="252">
        <f t="shared" si="560"/>
        <v>55.821039127645925</v>
      </c>
      <c r="BTB17" s="13">
        <v>0</v>
      </c>
      <c r="BTC17" s="253">
        <f t="shared" si="561"/>
        <v>5750</v>
      </c>
      <c r="BTD17" s="254">
        <f t="shared" si="562"/>
        <v>43.782837127845887</v>
      </c>
      <c r="BTE17" s="13">
        <v>2269</v>
      </c>
      <c r="BTF17" s="252">
        <f t="shared" si="563"/>
        <v>32.898361606495577</v>
      </c>
      <c r="BTG17" s="13">
        <v>3481</v>
      </c>
      <c r="BTH17" s="252">
        <f t="shared" si="564"/>
        <v>55.821039127645925</v>
      </c>
      <c r="BTI17" s="13">
        <v>0</v>
      </c>
      <c r="BTJ17" s="253">
        <f t="shared" si="565"/>
        <v>5750</v>
      </c>
      <c r="BTK17" s="254">
        <f t="shared" si="566"/>
        <v>43.782837127845887</v>
      </c>
      <c r="BTL17" s="13">
        <v>2269</v>
      </c>
      <c r="BTM17" s="252">
        <f t="shared" si="567"/>
        <v>32.90313225058005</v>
      </c>
      <c r="BTN17" s="13">
        <v>3481</v>
      </c>
      <c r="BTO17" s="252">
        <f t="shared" si="568"/>
        <v>55.821039127645925</v>
      </c>
      <c r="BTP17" s="13">
        <v>0</v>
      </c>
      <c r="BTQ17" s="253">
        <f t="shared" si="569"/>
        <v>5750</v>
      </c>
      <c r="BTR17" s="254">
        <f t="shared" si="570"/>
        <v>43.786171184891863</v>
      </c>
      <c r="BTS17" s="13">
        <v>2269</v>
      </c>
      <c r="BTT17" s="252">
        <f t="shared" si="571"/>
        <v>32.90313225058005</v>
      </c>
      <c r="BTU17" s="13">
        <v>3481</v>
      </c>
      <c r="BTV17" s="252">
        <f t="shared" si="572"/>
        <v>55.838947706127684</v>
      </c>
      <c r="BTW17" s="13">
        <v>0</v>
      </c>
      <c r="BTX17" s="253">
        <f t="shared" si="573"/>
        <v>5750</v>
      </c>
      <c r="BTY17" s="254">
        <f t="shared" si="574"/>
        <v>43.792840822543795</v>
      </c>
      <c r="BTZ17" s="13">
        <v>2267</v>
      </c>
      <c r="BUA17" s="252">
        <f t="shared" si="575"/>
        <v>32.883666956774007</v>
      </c>
      <c r="BUB17" s="13">
        <v>3480</v>
      </c>
      <c r="BUC17" s="252">
        <f t="shared" si="576"/>
        <v>55.83186266645275</v>
      </c>
      <c r="BUD17" s="13">
        <v>0</v>
      </c>
      <c r="BUE17" s="253">
        <f t="shared" si="577"/>
        <v>5747</v>
      </c>
      <c r="BUF17" s="254">
        <f t="shared" si="578"/>
        <v>43.77999542926792</v>
      </c>
      <c r="BUG17" s="13">
        <v>2267</v>
      </c>
      <c r="BUH17" s="252">
        <f t="shared" si="579"/>
        <v>32.888437545335847</v>
      </c>
      <c r="BUI17" s="13">
        <v>3480</v>
      </c>
      <c r="BUJ17" s="252">
        <f t="shared" si="580"/>
        <v>55.83186266645275</v>
      </c>
      <c r="BUK17" s="13">
        <v>0</v>
      </c>
      <c r="BUL17" s="253">
        <f t="shared" si="581"/>
        <v>5747</v>
      </c>
      <c r="BUM17" s="254">
        <f t="shared" si="582"/>
        <v>43.783330793844279</v>
      </c>
      <c r="BUN17" s="13">
        <v>2267</v>
      </c>
      <c r="BUO17" s="252">
        <f t="shared" si="583"/>
        <v>32.897982876215352</v>
      </c>
      <c r="BUP17" s="13">
        <v>3479</v>
      </c>
      <c r="BUQ17" s="252">
        <f t="shared" si="584"/>
        <v>55.842696629213485</v>
      </c>
      <c r="BUR17" s="13">
        <v>0</v>
      </c>
      <c r="BUS17" s="253">
        <f t="shared" si="585"/>
        <v>5746</v>
      </c>
      <c r="BUT17" s="254">
        <f t="shared" si="586"/>
        <v>43.792393872418259</v>
      </c>
      <c r="BUU17" s="13">
        <v>2267</v>
      </c>
      <c r="BUV17" s="252">
        <f t="shared" si="587"/>
        <v>32.897982876215352</v>
      </c>
      <c r="BUW17" s="13">
        <v>3478</v>
      </c>
      <c r="BUX17" s="252">
        <f t="shared" si="588"/>
        <v>55.835607641676035</v>
      </c>
      <c r="BUY17" s="13">
        <v>0</v>
      </c>
      <c r="BUZ17" s="253">
        <f t="shared" si="589"/>
        <v>5745</v>
      </c>
      <c r="BVA17" s="254">
        <f t="shared" si="590"/>
        <v>43.788109756097562</v>
      </c>
      <c r="BVB17" s="13">
        <v>2267</v>
      </c>
      <c r="BVC17" s="252">
        <f t="shared" si="591"/>
        <v>32.90275761973875</v>
      </c>
      <c r="BVD17" s="13">
        <v>3478</v>
      </c>
      <c r="BVE17" s="252">
        <f t="shared" si="592"/>
        <v>55.835607641676035</v>
      </c>
      <c r="BVF17" s="13">
        <v>0</v>
      </c>
      <c r="BVG17" s="253">
        <f t="shared" si="593"/>
        <v>5745</v>
      </c>
      <c r="BVH17" s="254">
        <f t="shared" si="594"/>
        <v>43.791447518865766</v>
      </c>
      <c r="BVI17" s="13">
        <v>2267</v>
      </c>
      <c r="BVJ17" s="252">
        <f t="shared" si="595"/>
        <v>32.907533749455652</v>
      </c>
      <c r="BVK17" s="13">
        <v>3478</v>
      </c>
      <c r="BVL17" s="252">
        <f t="shared" si="596"/>
        <v>55.835607641676035</v>
      </c>
      <c r="BVM17" s="13">
        <v>0</v>
      </c>
      <c r="BVN17" s="253">
        <f t="shared" si="597"/>
        <v>5745</v>
      </c>
      <c r="BVO17" s="254">
        <f t="shared" si="598"/>
        <v>43.794785790516848</v>
      </c>
      <c r="BVP17" s="13">
        <v>2267</v>
      </c>
      <c r="BVQ17" s="252">
        <f t="shared" si="599"/>
        <v>32.907533749455652</v>
      </c>
      <c r="BVR17" s="13">
        <v>3476</v>
      </c>
      <c r="BVS17" s="252">
        <f t="shared" si="600"/>
        <v>55.830388692579504</v>
      </c>
      <c r="BVT17" s="13">
        <v>0</v>
      </c>
      <c r="BVU17" s="253">
        <f t="shared" si="601"/>
        <v>5743</v>
      </c>
      <c r="BVV17" s="254">
        <f t="shared" si="602"/>
        <v>43.78955394586351</v>
      </c>
      <c r="BVW17" s="13">
        <v>2267</v>
      </c>
      <c r="BVX17" s="252">
        <f t="shared" si="603"/>
        <v>32.912311265969798</v>
      </c>
      <c r="BVY17" s="13">
        <v>3476</v>
      </c>
      <c r="BVZ17" s="252">
        <f t="shared" si="604"/>
        <v>55.830388692579504</v>
      </c>
      <c r="BWA17" s="13">
        <v>0</v>
      </c>
      <c r="BWB17" s="253">
        <f t="shared" si="605"/>
        <v>5743</v>
      </c>
      <c r="BWC17" s="254">
        <f t="shared" si="606"/>
        <v>43.792893091352752</v>
      </c>
      <c r="BWD17" s="13">
        <v>2267</v>
      </c>
      <c r="BWE17" s="252">
        <f t="shared" si="607"/>
        <v>32.917090169885292</v>
      </c>
      <c r="BWF17" s="13">
        <v>3476</v>
      </c>
      <c r="BWG17" s="252">
        <f t="shared" si="608"/>
        <v>55.830388692579504</v>
      </c>
      <c r="BWH17" s="13">
        <v>0</v>
      </c>
      <c r="BWI17" s="253">
        <f t="shared" si="609"/>
        <v>5743</v>
      </c>
      <c r="BWJ17" s="254">
        <f t="shared" si="610"/>
        <v>43.796232746129796</v>
      </c>
      <c r="BWK17" s="13">
        <v>2267</v>
      </c>
      <c r="BWL17" s="252">
        <f t="shared" si="611"/>
        <v>32.926652142338419</v>
      </c>
      <c r="BWM17" s="13">
        <v>3476</v>
      </c>
      <c r="BWN17" s="252">
        <f t="shared" si="612"/>
        <v>55.839357429718874</v>
      </c>
      <c r="BWO17" s="13">
        <v>0</v>
      </c>
      <c r="BWP17" s="253">
        <f t="shared" si="613"/>
        <v>5743</v>
      </c>
      <c r="BWQ17" s="254">
        <f t="shared" si="614"/>
        <v>43.806254767353167</v>
      </c>
      <c r="BWR17" s="13">
        <v>2267</v>
      </c>
      <c r="BWS17" s="252">
        <f t="shared" si="615"/>
        <v>32.926652142338419</v>
      </c>
      <c r="BWT17" s="13">
        <v>3476</v>
      </c>
      <c r="BWU17" s="252">
        <f t="shared" si="616"/>
        <v>55.839357429718874</v>
      </c>
      <c r="BWV17" s="13">
        <v>0</v>
      </c>
      <c r="BWW17" s="253">
        <f t="shared" si="617"/>
        <v>5743</v>
      </c>
      <c r="BWX17" s="254">
        <f t="shared" si="618"/>
        <v>43.806254767353167</v>
      </c>
      <c r="BWY17" s="13">
        <v>2267</v>
      </c>
      <c r="BWZ17" s="252">
        <f t="shared" si="619"/>
        <v>32.936219671654804</v>
      </c>
      <c r="BXA17" s="13">
        <v>3474</v>
      </c>
      <c r="BXB17" s="252">
        <f t="shared" si="620"/>
        <v>55.82516471155391</v>
      </c>
      <c r="BXC17" s="13">
        <v>0</v>
      </c>
      <c r="BXD17" s="253">
        <f t="shared" si="621"/>
        <v>5741</v>
      </c>
      <c r="BXE17" s="254">
        <f t="shared" si="622"/>
        <v>43.804364413245843</v>
      </c>
      <c r="BXF17" s="13">
        <v>2267</v>
      </c>
      <c r="BXG17" s="252">
        <f t="shared" si="623"/>
        <v>32.936219671654804</v>
      </c>
      <c r="BXH17" s="13">
        <v>3473</v>
      </c>
      <c r="BXI17" s="252">
        <f t="shared" si="624"/>
        <v>55.836012861736336</v>
      </c>
      <c r="BXJ17" s="13">
        <v>0</v>
      </c>
      <c r="BXK17" s="253">
        <f t="shared" si="625"/>
        <v>5740</v>
      </c>
      <c r="BXL17" s="254">
        <f t="shared" si="626"/>
        <v>43.806761810272455</v>
      </c>
      <c r="BXM17" s="13">
        <v>2267</v>
      </c>
      <c r="BXN17" s="252">
        <f t="shared" si="627"/>
        <v>32.936219671654804</v>
      </c>
      <c r="BXO17" s="13">
        <v>3472</v>
      </c>
      <c r="BXP17" s="252">
        <f t="shared" si="628"/>
        <v>55.828911400546708</v>
      </c>
      <c r="BXQ17" s="13">
        <v>0</v>
      </c>
      <c r="BXR17" s="253">
        <f t="shared" si="629"/>
        <v>5739</v>
      </c>
      <c r="BXS17" s="254">
        <f t="shared" si="630"/>
        <v>43.802472904900014</v>
      </c>
      <c r="BXT17" s="13">
        <v>2267</v>
      </c>
      <c r="BXU17" s="252">
        <f t="shared" si="631"/>
        <v>32.936219671654804</v>
      </c>
      <c r="BXV17" s="13">
        <v>3472</v>
      </c>
      <c r="BXW17" s="252">
        <f t="shared" si="632"/>
        <v>55.828911400546708</v>
      </c>
      <c r="BXX17" s="13">
        <v>0</v>
      </c>
      <c r="BXY17" s="253">
        <f t="shared" si="633"/>
        <v>5739</v>
      </c>
      <c r="BXZ17" s="254">
        <f t="shared" si="634"/>
        <v>43.802472904900014</v>
      </c>
      <c r="BYA17" s="13">
        <v>2267</v>
      </c>
      <c r="BYB17" s="252">
        <f t="shared" si="635"/>
        <v>32.936219671654804</v>
      </c>
      <c r="BYC17" s="13">
        <v>3471</v>
      </c>
      <c r="BYD17" s="252">
        <f t="shared" si="636"/>
        <v>55.830786552999832</v>
      </c>
      <c r="BYE17" s="13">
        <v>0</v>
      </c>
      <c r="BYF17" s="253">
        <f t="shared" si="637"/>
        <v>5738</v>
      </c>
      <c r="BYG17" s="254">
        <f t="shared" si="638"/>
        <v>43.801526717557252</v>
      </c>
      <c r="BYH17" s="13">
        <v>2267</v>
      </c>
      <c r="BYI17" s="252">
        <f t="shared" si="639"/>
        <v>32.941005521650688</v>
      </c>
      <c r="BYJ17" s="13">
        <v>3470</v>
      </c>
      <c r="BYK17" s="252">
        <f t="shared" si="640"/>
        <v>55.823680823680824</v>
      </c>
      <c r="BYL17" s="13">
        <v>0</v>
      </c>
      <c r="BYM17" s="253">
        <f t="shared" si="641"/>
        <v>5737</v>
      </c>
      <c r="BYN17" s="254">
        <f t="shared" si="642"/>
        <v>43.80058024125821</v>
      </c>
      <c r="BYO17" s="13">
        <v>2267</v>
      </c>
      <c r="BYP17" s="252">
        <f t="shared" si="643"/>
        <v>32.941005521650688</v>
      </c>
      <c r="BYQ17" s="13">
        <v>3469</v>
      </c>
      <c r="BYR17" s="252">
        <f t="shared" si="644"/>
        <v>55.825555197940133</v>
      </c>
      <c r="BYS17" s="13">
        <v>0</v>
      </c>
      <c r="BYT17" s="253">
        <f t="shared" si="645"/>
        <v>5736</v>
      </c>
      <c r="BYU17" s="254">
        <f t="shared" si="646"/>
        <v>43.7996334758705</v>
      </c>
      <c r="BYV17" s="13">
        <v>2267</v>
      </c>
      <c r="BYW17" s="252">
        <f t="shared" si="647"/>
        <v>32.941005521650688</v>
      </c>
      <c r="BYX17" s="13">
        <v>3468</v>
      </c>
      <c r="BYY17" s="252">
        <f t="shared" si="648"/>
        <v>55.827430779137153</v>
      </c>
      <c r="BYZ17" s="13">
        <v>0</v>
      </c>
      <c r="BZA17" s="253">
        <f t="shared" si="649"/>
        <v>5735</v>
      </c>
      <c r="BZB17" s="254">
        <f t="shared" si="650"/>
        <v>43.798686421261642</v>
      </c>
      <c r="BZC17" s="13">
        <v>2267</v>
      </c>
      <c r="BZD17" s="252">
        <f t="shared" si="651"/>
        <v>32.945792762679844</v>
      </c>
      <c r="BZE17" s="13">
        <v>3467</v>
      </c>
      <c r="BZF17" s="252">
        <f t="shared" si="652"/>
        <v>55.829307568438004</v>
      </c>
      <c r="BZG17" s="13">
        <v>0</v>
      </c>
      <c r="BZH17" s="253">
        <f t="shared" si="653"/>
        <v>5734</v>
      </c>
      <c r="BZI17" s="254">
        <f t="shared" si="654"/>
        <v>43.80108471468948</v>
      </c>
      <c r="BZJ17" s="13">
        <v>2267</v>
      </c>
      <c r="BZK17" s="252">
        <f t="shared" si="655"/>
        <v>32.945792762679844</v>
      </c>
      <c r="BZL17" s="13">
        <v>3467</v>
      </c>
      <c r="BZM17" s="252">
        <f t="shared" si="656"/>
        <v>55.829307568438004</v>
      </c>
      <c r="BZN17" s="13">
        <v>0</v>
      </c>
      <c r="BZO17" s="253">
        <f t="shared" si="657"/>
        <v>5734</v>
      </c>
      <c r="BZP17" s="254">
        <f t="shared" si="658"/>
        <v>43.80108471468948</v>
      </c>
      <c r="BZQ17" s="13">
        <v>2267</v>
      </c>
      <c r="BZR17" s="252">
        <f t="shared" si="659"/>
        <v>32.945792762679844</v>
      </c>
      <c r="BZS17" s="13">
        <v>3467</v>
      </c>
      <c r="BZT17" s="252">
        <f t="shared" si="660"/>
        <v>55.838299243034307</v>
      </c>
      <c r="BZU17" s="13">
        <v>0</v>
      </c>
      <c r="BZV17" s="253">
        <f t="shared" si="661"/>
        <v>5734</v>
      </c>
      <c r="BZW17" s="254">
        <f t="shared" si="662"/>
        <v>43.804430863254389</v>
      </c>
      <c r="BZX17" s="13">
        <v>2267</v>
      </c>
      <c r="BZY17" s="252">
        <f t="shared" si="663"/>
        <v>32.960162838034314</v>
      </c>
      <c r="BZZ17" s="13">
        <v>3466</v>
      </c>
      <c r="CAA17" s="252">
        <f t="shared" si="664"/>
        <v>55.831185567010309</v>
      </c>
      <c r="CAB17" s="13">
        <v>0</v>
      </c>
      <c r="CAC17" s="253">
        <f t="shared" si="665"/>
        <v>5733</v>
      </c>
      <c r="CAD17" s="254">
        <f t="shared" si="666"/>
        <v>43.810178817056396</v>
      </c>
      <c r="CAE17" s="13">
        <v>2267</v>
      </c>
      <c r="CAF17" s="252">
        <f t="shared" si="667"/>
        <v>32.979342449810886</v>
      </c>
      <c r="CAG17" s="13">
        <v>3465</v>
      </c>
      <c r="CAH17" s="252">
        <f t="shared" si="668"/>
        <v>55.8330647760232</v>
      </c>
      <c r="CAI17" s="13">
        <v>0</v>
      </c>
      <c r="CAJ17" s="253">
        <f t="shared" si="669"/>
        <v>5732</v>
      </c>
      <c r="CAK17" s="254">
        <f t="shared" si="670"/>
        <v>43.822629969418955</v>
      </c>
      <c r="CAL17" s="13">
        <v>2267</v>
      </c>
      <c r="CAM17" s="252">
        <f t="shared" si="671"/>
        <v>32.984140840971918</v>
      </c>
      <c r="CAN17" s="13">
        <v>3465</v>
      </c>
      <c r="CAO17" s="252">
        <f t="shared" si="672"/>
        <v>55.8330647760232</v>
      </c>
      <c r="CAP17" s="13">
        <v>0</v>
      </c>
      <c r="CAQ17" s="253">
        <f t="shared" si="673"/>
        <v>5732</v>
      </c>
      <c r="CAR17" s="254">
        <f t="shared" si="674"/>
        <v>43.825980579555015</v>
      </c>
      <c r="CAS17" s="13">
        <v>2267</v>
      </c>
      <c r="CAT17" s="252">
        <f t="shared" si="675"/>
        <v>32.998544395924306</v>
      </c>
      <c r="CAU17" s="13">
        <v>3465</v>
      </c>
      <c r="CAV17" s="252">
        <f t="shared" si="676"/>
        <v>55.8330647760232</v>
      </c>
      <c r="CAW17" s="13">
        <v>0</v>
      </c>
      <c r="CAX17" s="253">
        <f t="shared" si="677"/>
        <v>5732</v>
      </c>
      <c r="CAY17" s="254">
        <f t="shared" si="678"/>
        <v>43.836035484857753</v>
      </c>
      <c r="CAZ17" s="13">
        <v>2267</v>
      </c>
      <c r="CBA17" s="252">
        <f t="shared" si="679"/>
        <v>32.998544395924306</v>
      </c>
      <c r="CBB17" s="13">
        <v>3463</v>
      </c>
      <c r="CBC17" s="252">
        <f t="shared" si="680"/>
        <v>55.845831317529424</v>
      </c>
      <c r="CBD17" s="13">
        <v>0</v>
      </c>
      <c r="CBE17" s="253">
        <f t="shared" si="681"/>
        <v>5730</v>
      </c>
      <c r="CBF17" s="254">
        <f t="shared" si="682"/>
        <v>43.837502868946522</v>
      </c>
      <c r="CBG17" s="13">
        <v>2267</v>
      </c>
      <c r="CBH17" s="252">
        <f t="shared" si="683"/>
        <v>33.003348376765182</v>
      </c>
      <c r="CBI17" s="13">
        <v>3462</v>
      </c>
      <c r="CBJ17" s="252">
        <f t="shared" si="684"/>
        <v>55.838709677419352</v>
      </c>
      <c r="CBK17" s="13">
        <v>0</v>
      </c>
      <c r="CBL17" s="253">
        <f t="shared" si="685"/>
        <v>5729</v>
      </c>
      <c r="CBM17" s="254">
        <f t="shared" si="686"/>
        <v>43.836559797995257</v>
      </c>
      <c r="CBN17" s="13">
        <v>2266</v>
      </c>
      <c r="CBO17" s="252">
        <f t="shared" si="687"/>
        <v>32.993593476994761</v>
      </c>
      <c r="CBP17" s="13">
        <v>3462</v>
      </c>
      <c r="CBQ17" s="252">
        <f t="shared" si="688"/>
        <v>55.838709677419352</v>
      </c>
      <c r="CBR17" s="13">
        <v>0</v>
      </c>
      <c r="CBS17" s="253">
        <f t="shared" si="689"/>
        <v>5728</v>
      </c>
      <c r="CBT17" s="254">
        <f t="shared" si="690"/>
        <v>43.8322620140802</v>
      </c>
      <c r="CBU17" s="13">
        <v>2265</v>
      </c>
      <c r="CBV17" s="252">
        <f t="shared" si="691"/>
        <v>32.988639673754733</v>
      </c>
      <c r="CBW17" s="13">
        <v>3462</v>
      </c>
      <c r="CBX17" s="252">
        <f t="shared" si="692"/>
        <v>55.847717373769967</v>
      </c>
      <c r="CBY17" s="13">
        <v>0</v>
      </c>
      <c r="CBZ17" s="253">
        <f t="shared" si="693"/>
        <v>5727</v>
      </c>
      <c r="CCA17" s="254">
        <f t="shared" si="694"/>
        <v>43.834672789896672</v>
      </c>
      <c r="CCB17" s="13">
        <v>2265</v>
      </c>
      <c r="CCC17" s="252">
        <f t="shared" si="695"/>
        <v>32.988639673754733</v>
      </c>
      <c r="CCD17" s="13">
        <v>3462</v>
      </c>
      <c r="CCE17" s="252">
        <f t="shared" si="696"/>
        <v>55.847717373769967</v>
      </c>
      <c r="CCF17" s="13">
        <v>0</v>
      </c>
      <c r="CCG17" s="253">
        <f t="shared" si="697"/>
        <v>5727</v>
      </c>
      <c r="CCH17" s="254">
        <f t="shared" si="698"/>
        <v>43.834672789896672</v>
      </c>
      <c r="CCI17" s="13">
        <v>2265</v>
      </c>
      <c r="CCJ17" s="252">
        <f t="shared" si="699"/>
        <v>32.988639673754733</v>
      </c>
      <c r="CCK17" s="13">
        <v>3461</v>
      </c>
      <c r="CCL17" s="252">
        <f t="shared" si="700"/>
        <v>55.858618463524856</v>
      </c>
      <c r="CCM17" s="13">
        <v>0</v>
      </c>
      <c r="CCN17" s="253">
        <f t="shared" si="701"/>
        <v>5726</v>
      </c>
      <c r="CCO17" s="254">
        <f t="shared" si="702"/>
        <v>43.837084673097536</v>
      </c>
      <c r="CCP17" s="13">
        <v>2264</v>
      </c>
      <c r="CCQ17" s="252">
        <f t="shared" si="703"/>
        <v>32.988488998980039</v>
      </c>
      <c r="CCR17" s="13">
        <v>3460</v>
      </c>
      <c r="CCS17" s="252">
        <f t="shared" si="704"/>
        <v>55.869530114645571</v>
      </c>
      <c r="CCT17" s="13">
        <v>0</v>
      </c>
      <c r="CCU17" s="253">
        <f t="shared" si="705"/>
        <v>5724</v>
      </c>
      <c r="CCV17" s="254">
        <f t="shared" si="706"/>
        <v>43.841911764705884</v>
      </c>
      <c r="CCW17" s="13">
        <v>2264</v>
      </c>
      <c r="CCX17" s="252">
        <f t="shared" si="707"/>
        <v>32.993296415039346</v>
      </c>
      <c r="CCY17" s="13">
        <v>3460</v>
      </c>
      <c r="CCZ17" s="252">
        <f t="shared" si="708"/>
        <v>55.869530114645571</v>
      </c>
      <c r="CDA17" s="13">
        <v>0</v>
      </c>
      <c r="CDB17" s="253">
        <f t="shared" si="709"/>
        <v>5724</v>
      </c>
      <c r="CDC17" s="254">
        <f t="shared" si="710"/>
        <v>43.845270011489852</v>
      </c>
      <c r="CDD17" s="13">
        <v>2264</v>
      </c>
      <c r="CDE17" s="252">
        <f t="shared" si="711"/>
        <v>33.007727073917479</v>
      </c>
      <c r="CDF17" s="13">
        <v>3460</v>
      </c>
      <c r="CDG17" s="252">
        <f t="shared" si="712"/>
        <v>55.878552971576227</v>
      </c>
      <c r="CDH17" s="13">
        <v>0</v>
      </c>
      <c r="CDI17" s="253">
        <f t="shared" si="713"/>
        <v>5724</v>
      </c>
      <c r="CDJ17" s="254">
        <f t="shared" si="714"/>
        <v>43.858708144969732</v>
      </c>
      <c r="CDK17" s="13">
        <v>2263</v>
      </c>
      <c r="CDL17" s="252">
        <f t="shared" si="715"/>
        <v>32.997958588509768</v>
      </c>
      <c r="CDM17" s="13">
        <v>3458</v>
      </c>
      <c r="CDN17" s="252">
        <f t="shared" si="716"/>
        <v>55.891385162437366</v>
      </c>
      <c r="CDO17" s="13">
        <v>0</v>
      </c>
      <c r="CDP17" s="253">
        <f t="shared" si="717"/>
        <v>5721</v>
      </c>
      <c r="CDQ17" s="254">
        <f t="shared" si="718"/>
        <v>43.855883480260637</v>
      </c>
      <c r="CDR17" s="13">
        <v>2263</v>
      </c>
      <c r="CDS17" s="252">
        <f t="shared" si="719"/>
        <v>33.007584597432903</v>
      </c>
      <c r="CDT17" s="13">
        <v>3456</v>
      </c>
      <c r="CDU17" s="252">
        <f t="shared" si="720"/>
        <v>55.895196506550214</v>
      </c>
      <c r="CDV17" s="13">
        <v>0</v>
      </c>
      <c r="CDW17" s="253">
        <f t="shared" si="721"/>
        <v>5719</v>
      </c>
      <c r="CDX17" s="254">
        <f t="shared" si="722"/>
        <v>43.860725515760414</v>
      </c>
      <c r="CDY17" s="13">
        <v>2263</v>
      </c>
      <c r="CDZ17" s="252">
        <f t="shared" si="723"/>
        <v>33.022034145629654</v>
      </c>
      <c r="CEA17" s="13">
        <v>3455</v>
      </c>
      <c r="CEB17" s="252">
        <f t="shared" si="724"/>
        <v>55.915196633759514</v>
      </c>
      <c r="CEC17" s="13">
        <v>0</v>
      </c>
      <c r="CED17" s="253">
        <f t="shared" si="725"/>
        <v>5718</v>
      </c>
      <c r="CEE17" s="254">
        <f t="shared" si="726"/>
        <v>43.876611418047887</v>
      </c>
      <c r="CEF17" s="13">
        <v>2263</v>
      </c>
      <c r="CEG17" s="252">
        <f t="shared" si="727"/>
        <v>33.036496350364963</v>
      </c>
      <c r="CEH17" s="13">
        <v>3455</v>
      </c>
      <c r="CEI17" s="252">
        <f t="shared" si="728"/>
        <v>55.915196633759514</v>
      </c>
      <c r="CEJ17" s="13">
        <v>0</v>
      </c>
      <c r="CEK17" s="253">
        <f t="shared" si="729"/>
        <v>5718</v>
      </c>
      <c r="CEL17" s="254">
        <f t="shared" si="730"/>
        <v>43.886714252820632</v>
      </c>
      <c r="CEM17" s="13">
        <v>2263</v>
      </c>
      <c r="CEN17" s="252">
        <f t="shared" si="731"/>
        <v>33.046144859813083</v>
      </c>
      <c r="CEO17" s="13">
        <v>3454</v>
      </c>
      <c r="CEP17" s="252">
        <f t="shared" si="732"/>
        <v>55.908060861120099</v>
      </c>
      <c r="CEQ17" s="13">
        <v>0</v>
      </c>
      <c r="CER17" s="253">
        <f t="shared" si="733"/>
        <v>5717</v>
      </c>
      <c r="CES17" s="254">
        <f t="shared" si="734"/>
        <v>43.889144787348378</v>
      </c>
      <c r="CET17" s="13">
        <v>2263</v>
      </c>
      <c r="CEU17" s="252">
        <f t="shared" si="735"/>
        <v>33.060628195763329</v>
      </c>
      <c r="CEV17" s="13">
        <v>3453</v>
      </c>
      <c r="CEW17" s="252">
        <f t="shared" si="736"/>
        <v>55.900922778047601</v>
      </c>
      <c r="CEX17" s="13">
        <v>0</v>
      </c>
      <c r="CEY17" s="253">
        <f t="shared" si="737"/>
        <v>5716</v>
      </c>
      <c r="CEZ17" s="254">
        <f t="shared" si="738"/>
        <v>43.894947012747657</v>
      </c>
      <c r="CFA17" s="13">
        <v>2262</v>
      </c>
      <c r="CFB17" s="252">
        <f t="shared" si="739"/>
        <v>33.065341324367779</v>
      </c>
      <c r="CFC17" s="13">
        <v>3453</v>
      </c>
      <c r="CFD17" s="252">
        <f t="shared" si="740"/>
        <v>55.900922778047601</v>
      </c>
      <c r="CFE17" s="13">
        <v>0</v>
      </c>
      <c r="CFF17" s="253">
        <f t="shared" si="741"/>
        <v>5715</v>
      </c>
      <c r="CFG17" s="254">
        <f t="shared" si="742"/>
        <v>43.900752803810114</v>
      </c>
      <c r="CFH17" s="13">
        <v>2262</v>
      </c>
      <c r="CFI17" s="252">
        <f t="shared" si="743"/>
        <v>33.079847908745244</v>
      </c>
      <c r="CFJ17" s="13">
        <v>3453</v>
      </c>
      <c r="CFK17" s="252">
        <f t="shared" si="744"/>
        <v>55.909974093264246</v>
      </c>
      <c r="CFL17" s="13">
        <v>0</v>
      </c>
      <c r="CFM17" s="253">
        <f t="shared" si="745"/>
        <v>5715</v>
      </c>
      <c r="CFN17" s="254">
        <f t="shared" si="746"/>
        <v>43.914246196403873</v>
      </c>
      <c r="CFO17" s="13">
        <v>2261</v>
      </c>
      <c r="CFP17" s="252">
        <f t="shared" si="747"/>
        <v>33.084577114427859</v>
      </c>
      <c r="CFQ17" s="13">
        <v>3453</v>
      </c>
      <c r="CFR17" s="252">
        <f t="shared" si="748"/>
        <v>55.91902834008097</v>
      </c>
      <c r="CFS17" s="13">
        <v>0</v>
      </c>
      <c r="CFT17" s="253">
        <f t="shared" si="749"/>
        <v>5714</v>
      </c>
      <c r="CFU17" s="254">
        <f t="shared" si="750"/>
        <v>43.923437620109155</v>
      </c>
      <c r="CFV17" s="13">
        <v>2258</v>
      </c>
      <c r="CFW17" s="252">
        <f t="shared" si="751"/>
        <v>33.064870405623076</v>
      </c>
      <c r="CFX17" s="13">
        <v>3452</v>
      </c>
      <c r="CFY17" s="252">
        <f t="shared" si="752"/>
        <v>55.930006480881403</v>
      </c>
      <c r="CFZ17" s="13">
        <v>0</v>
      </c>
      <c r="CGA17" s="253">
        <f t="shared" si="753"/>
        <v>5710</v>
      </c>
      <c r="CGB17" s="254">
        <f t="shared" si="754"/>
        <v>43.919698484731946</v>
      </c>
      <c r="CGC17" s="13">
        <v>2258</v>
      </c>
      <c r="CGD17" s="252">
        <f t="shared" si="755"/>
        <v>33.069712946690103</v>
      </c>
      <c r="CGE17" s="13">
        <v>3452</v>
      </c>
      <c r="CGF17" s="252">
        <f t="shared" si="756"/>
        <v>55.957205381747443</v>
      </c>
      <c r="CGG17" s="13">
        <v>0</v>
      </c>
      <c r="CGH17" s="253">
        <f t="shared" si="757"/>
        <v>5710</v>
      </c>
      <c r="CGI17" s="254">
        <f t="shared" si="758"/>
        <v>43.933215357390168</v>
      </c>
      <c r="CGJ17" s="13">
        <v>2256</v>
      </c>
      <c r="CGK17" s="252">
        <f t="shared" si="759"/>
        <v>33.059788980070344</v>
      </c>
      <c r="CGL17" s="13">
        <v>3451</v>
      </c>
      <c r="CGM17" s="252">
        <f t="shared" si="760"/>
        <v>55.95913734392736</v>
      </c>
      <c r="CGN17" s="13">
        <v>0</v>
      </c>
      <c r="CGO17" s="253">
        <f t="shared" si="761"/>
        <v>5707</v>
      </c>
      <c r="CGP17" s="254">
        <f t="shared" si="762"/>
        <v>43.930413363097529</v>
      </c>
      <c r="CGQ17" s="13">
        <v>2256</v>
      </c>
      <c r="CGR17" s="252">
        <f t="shared" si="763"/>
        <v>33.064634325076945</v>
      </c>
      <c r="CGS17" s="13">
        <v>3450</v>
      </c>
      <c r="CGT17" s="252">
        <f t="shared" si="764"/>
        <v>55.970149253731336</v>
      </c>
      <c r="CGU17" s="13">
        <v>0</v>
      </c>
      <c r="CGV17" s="253">
        <f t="shared" si="765"/>
        <v>5706</v>
      </c>
      <c r="CGW17" s="254">
        <f t="shared" si="766"/>
        <v>43.936243936243933</v>
      </c>
      <c r="CGX17" s="13">
        <v>2256</v>
      </c>
      <c r="CGY17" s="252">
        <f t="shared" si="767"/>
        <v>33.074329277232081</v>
      </c>
      <c r="CGZ17" s="13">
        <v>3448</v>
      </c>
      <c r="CHA17" s="252">
        <f t="shared" si="768"/>
        <v>55.964940756370716</v>
      </c>
      <c r="CHB17" s="13">
        <v>0</v>
      </c>
      <c r="CHC17" s="253">
        <f t="shared" si="769"/>
        <v>5704</v>
      </c>
      <c r="CHD17" s="254">
        <f t="shared" si="770"/>
        <v>43.937759975350488</v>
      </c>
      <c r="CHE17" s="13">
        <v>2256</v>
      </c>
      <c r="CHF17" s="252">
        <f t="shared" si="771"/>
        <v>33.084029916410032</v>
      </c>
      <c r="CHG17" s="13">
        <v>3445</v>
      </c>
      <c r="CHH17" s="252">
        <f t="shared" si="772"/>
        <v>55.952574305668342</v>
      </c>
      <c r="CHI17" s="13">
        <v>0</v>
      </c>
      <c r="CHJ17" s="253">
        <f t="shared" si="773"/>
        <v>5701</v>
      </c>
      <c r="CHK17" s="254">
        <f t="shared" si="774"/>
        <v>43.934956843403207</v>
      </c>
      <c r="CHL17" s="13">
        <v>2256</v>
      </c>
      <c r="CHM17" s="252">
        <f t="shared" si="775"/>
        <v>33.103448275862071</v>
      </c>
      <c r="CHN17" s="13">
        <v>3444</v>
      </c>
      <c r="CHO17" s="252">
        <f t="shared" si="776"/>
        <v>55.945419103313846</v>
      </c>
      <c r="CHP17" s="13">
        <v>0</v>
      </c>
      <c r="CHQ17" s="253">
        <f t="shared" si="777"/>
        <v>5700</v>
      </c>
      <c r="CHR17" s="254">
        <f t="shared" si="778"/>
        <v>43.944183177858299</v>
      </c>
      <c r="CHS17" s="13">
        <v>2255</v>
      </c>
      <c r="CHT17" s="252">
        <f t="shared" si="779"/>
        <v>33.108207311701662</v>
      </c>
      <c r="CHU17" s="13">
        <v>3444</v>
      </c>
      <c r="CHV17" s="252">
        <f t="shared" si="780"/>
        <v>55.954508529650695</v>
      </c>
      <c r="CHW17" s="13">
        <v>0</v>
      </c>
      <c r="CHX17" s="253">
        <f t="shared" si="781"/>
        <v>5699</v>
      </c>
      <c r="CHY17" s="254">
        <f t="shared" si="782"/>
        <v>43.953416628104272</v>
      </c>
      <c r="CHZ17" s="13">
        <v>2255</v>
      </c>
      <c r="CIA17" s="252">
        <f t="shared" si="783"/>
        <v>33.117932148626814</v>
      </c>
      <c r="CIB17" s="13">
        <v>3444</v>
      </c>
      <c r="CIC17" s="252">
        <f t="shared" si="784"/>
        <v>55.981794538361505</v>
      </c>
      <c r="CID17" s="13">
        <v>0</v>
      </c>
      <c r="CIE17" s="253">
        <f t="shared" si="785"/>
        <v>5699</v>
      </c>
      <c r="CIF17" s="254">
        <f t="shared" si="786"/>
        <v>43.970372656430825</v>
      </c>
      <c r="CIG17" s="13">
        <v>2254</v>
      </c>
      <c r="CIH17" s="252">
        <f t="shared" si="787"/>
        <v>33.127572016460903</v>
      </c>
      <c r="CII17" s="13">
        <v>3442</v>
      </c>
      <c r="CIJ17" s="252">
        <f t="shared" si="788"/>
        <v>55.994794208557018</v>
      </c>
      <c r="CIK17" s="13">
        <v>0</v>
      </c>
      <c r="CIL17" s="253">
        <f t="shared" si="789"/>
        <v>5696</v>
      </c>
      <c r="CIM17" s="254">
        <f t="shared" si="790"/>
        <v>43.981159756003393</v>
      </c>
      <c r="CIN17" s="13">
        <v>2253</v>
      </c>
      <c r="CIO17" s="252">
        <f t="shared" si="791"/>
        <v>33.156732891832227</v>
      </c>
      <c r="CIP17" s="13">
        <v>3442</v>
      </c>
      <c r="CIQ17" s="252">
        <f t="shared" si="792"/>
        <v>56.013018714401952</v>
      </c>
      <c r="CIR17" s="13">
        <v>0</v>
      </c>
      <c r="CIS17" s="253">
        <f t="shared" si="793"/>
        <v>5695</v>
      </c>
      <c r="CIT17" s="254">
        <f t="shared" si="794"/>
        <v>44.01081916537867</v>
      </c>
      <c r="CIU17" s="13">
        <v>2253</v>
      </c>
      <c r="CIV17" s="252">
        <f t="shared" si="795"/>
        <v>33.171378091872796</v>
      </c>
      <c r="CIW17" s="13">
        <v>3441</v>
      </c>
      <c r="CIX17" s="252">
        <f t="shared" si="796"/>
        <v>56.033219345383486</v>
      </c>
      <c r="CIY17" s="13">
        <v>0</v>
      </c>
      <c r="CIZ17" s="253">
        <f t="shared" si="797"/>
        <v>5694</v>
      </c>
      <c r="CJA17" s="254">
        <f t="shared" si="798"/>
        <v>44.026907909997682</v>
      </c>
      <c r="CJB17" s="13">
        <v>2250</v>
      </c>
      <c r="CJC17" s="252">
        <f t="shared" si="799"/>
        <v>33.16627358490566</v>
      </c>
      <c r="CJD17" s="13">
        <v>3441</v>
      </c>
      <c r="CJE17" s="252">
        <f t="shared" si="800"/>
        <v>56.042345276872965</v>
      </c>
      <c r="CJF17" s="13">
        <v>0</v>
      </c>
      <c r="CJG17" s="253">
        <f t="shared" si="801"/>
        <v>5691</v>
      </c>
      <c r="CJH17" s="254">
        <f t="shared" si="802"/>
        <v>44.034354688950792</v>
      </c>
      <c r="CJI17" s="13">
        <v>2248</v>
      </c>
      <c r="CJJ17" s="252">
        <f t="shared" si="803"/>
        <v>33.15634218289086</v>
      </c>
      <c r="CJK17" s="13">
        <v>3440</v>
      </c>
      <c r="CJL17" s="252">
        <f t="shared" si="804"/>
        <v>56.071719641401799</v>
      </c>
      <c r="CJM17" s="13">
        <v>0</v>
      </c>
      <c r="CJN17" s="253">
        <f t="shared" si="805"/>
        <v>5688</v>
      </c>
      <c r="CJO17" s="254">
        <f t="shared" si="806"/>
        <v>44.041811846689896</v>
      </c>
      <c r="CJP17" s="13">
        <v>2246</v>
      </c>
      <c r="CJQ17" s="252">
        <f t="shared" si="807"/>
        <v>33.170875793826617</v>
      </c>
      <c r="CJR17" s="13">
        <v>3440</v>
      </c>
      <c r="CJS17" s="252">
        <f t="shared" si="808"/>
        <v>56.108302071440221</v>
      </c>
      <c r="CJT17" s="13">
        <v>0</v>
      </c>
      <c r="CJU17" s="253">
        <f t="shared" si="809"/>
        <v>5686</v>
      </c>
      <c r="CJV17" s="254">
        <f t="shared" si="810"/>
        <v>44.070686715237947</v>
      </c>
      <c r="CJW17" s="13">
        <v>2246</v>
      </c>
      <c r="CJX17" s="252">
        <f t="shared" si="811"/>
        <v>33.210113854798166</v>
      </c>
      <c r="CJY17" s="13">
        <v>3439</v>
      </c>
      <c r="CJZ17" s="252">
        <f t="shared" si="812"/>
        <v>56.119451697127943</v>
      </c>
      <c r="CKA17" s="13">
        <v>0</v>
      </c>
      <c r="CKB17" s="253">
        <f t="shared" si="813"/>
        <v>5685</v>
      </c>
      <c r="CKC17" s="254">
        <f t="shared" si="814"/>
        <v>44.100535257156153</v>
      </c>
      <c r="CKD17" s="13">
        <v>2246</v>
      </c>
      <c r="CKE17" s="252">
        <f t="shared" si="815"/>
        <v>33.254367782055077</v>
      </c>
      <c r="CKF17" s="13">
        <v>3437</v>
      </c>
      <c r="CKG17" s="252">
        <f t="shared" si="816"/>
        <v>56.123448726322664</v>
      </c>
      <c r="CKH17" s="13">
        <v>0</v>
      </c>
      <c r="CKI17" s="253">
        <f t="shared" si="817"/>
        <v>5683</v>
      </c>
      <c r="CKJ17" s="254">
        <f t="shared" si="818"/>
        <v>44.129523217890977</v>
      </c>
      <c r="CKK17" s="13">
        <v>2244</v>
      </c>
      <c r="CKL17" s="252">
        <f t="shared" si="819"/>
        <v>33.264156537207235</v>
      </c>
      <c r="CKM17" s="13">
        <v>3436</v>
      </c>
      <c r="CKN17" s="252">
        <f t="shared" si="820"/>
        <v>56.125449199607971</v>
      </c>
      <c r="CKO17" s="13">
        <v>0</v>
      </c>
      <c r="CKP17" s="253">
        <f t="shared" si="821"/>
        <v>5680</v>
      </c>
      <c r="CKQ17" s="254">
        <f t="shared" si="822"/>
        <v>44.140503574759094</v>
      </c>
      <c r="CKR17" s="13">
        <v>2242</v>
      </c>
      <c r="CKS17" s="252">
        <f t="shared" si="823"/>
        <v>33.269031013503486</v>
      </c>
      <c r="CKT17" s="13">
        <v>3436</v>
      </c>
      <c r="CKU17" s="252">
        <f t="shared" si="824"/>
        <v>56.125449199607971</v>
      </c>
      <c r="CKV17" s="13">
        <v>0</v>
      </c>
      <c r="CKW17" s="253">
        <f t="shared" si="825"/>
        <v>5678</v>
      </c>
      <c r="CKX17" s="254">
        <f t="shared" si="826"/>
        <v>44.148977528963535</v>
      </c>
      <c r="CKY17" s="13">
        <v>2242</v>
      </c>
      <c r="CKZ17" s="252">
        <f t="shared" si="827"/>
        <v>33.308572277521911</v>
      </c>
      <c r="CLA17" s="13">
        <v>3434</v>
      </c>
      <c r="CLB17" s="252">
        <f t="shared" si="828"/>
        <v>56.129454069957504</v>
      </c>
      <c r="CLC17" s="13">
        <v>0</v>
      </c>
      <c r="CLD17" s="253">
        <f t="shared" si="829"/>
        <v>5676</v>
      </c>
      <c r="CLE17" s="254">
        <f t="shared" si="830"/>
        <v>44.174643941162742</v>
      </c>
      <c r="CLF17" s="13">
        <v>2242</v>
      </c>
      <c r="CLG17" s="252">
        <f t="shared" si="831"/>
        <v>33.328378177493683</v>
      </c>
      <c r="CLH17" s="13">
        <v>3430</v>
      </c>
      <c r="CLI17" s="252">
        <f t="shared" si="832"/>
        <v>56.109929658105671</v>
      </c>
      <c r="CLJ17" s="13">
        <v>0</v>
      </c>
      <c r="CLK17" s="253">
        <f t="shared" si="833"/>
        <v>5672</v>
      </c>
      <c r="CLL17" s="254">
        <f t="shared" si="834"/>
        <v>44.174454828660437</v>
      </c>
      <c r="CLM17" s="13">
        <v>2240</v>
      </c>
      <c r="CLN17" s="252">
        <f t="shared" si="835"/>
        <v>33.323415650104138</v>
      </c>
      <c r="CLO17" s="13">
        <v>3427</v>
      </c>
      <c r="CLP17" s="252">
        <f t="shared" si="836"/>
        <v>56.143512450851894</v>
      </c>
      <c r="CLQ17" s="13">
        <v>0</v>
      </c>
      <c r="CLR17" s="253">
        <f t="shared" si="837"/>
        <v>5667</v>
      </c>
      <c r="CLS17" s="254">
        <f t="shared" si="838"/>
        <v>44.183689380944955</v>
      </c>
      <c r="CLT17" s="13">
        <v>2238</v>
      </c>
      <c r="CLU17" s="252">
        <f t="shared" si="839"/>
        <v>33.318445734702998</v>
      </c>
      <c r="CLV17" s="13">
        <v>3425</v>
      </c>
      <c r="CLW17" s="252">
        <f t="shared" si="840"/>
        <v>56.138337977380758</v>
      </c>
      <c r="CLX17" s="13">
        <v>0</v>
      </c>
      <c r="CLY17" s="253">
        <f t="shared" si="841"/>
        <v>5663</v>
      </c>
      <c r="CLZ17" s="254">
        <f t="shared" si="842"/>
        <v>44.180059291621163</v>
      </c>
      <c r="CMA17" s="13">
        <v>2237</v>
      </c>
      <c r="CMB17" s="252">
        <f t="shared" si="843"/>
        <v>33.308516974389519</v>
      </c>
      <c r="CMC17" s="13">
        <v>3425</v>
      </c>
      <c r="CMD17" s="252">
        <f t="shared" si="844"/>
        <v>56.156747007706173</v>
      </c>
      <c r="CME17" s="13">
        <v>0</v>
      </c>
      <c r="CMF17" s="253">
        <f t="shared" si="845"/>
        <v>5662</v>
      </c>
      <c r="CMG17" s="254">
        <f t="shared" si="846"/>
        <v>44.182598517362464</v>
      </c>
      <c r="CMH17" s="13">
        <v>2237</v>
      </c>
      <c r="CMI17" s="252">
        <f t="shared" si="847"/>
        <v>33.353213060981062</v>
      </c>
      <c r="CMJ17" s="13">
        <v>3424</v>
      </c>
      <c r="CMK17" s="252">
        <f t="shared" si="848"/>
        <v>56.195634334482193</v>
      </c>
      <c r="CML17" s="13">
        <v>0</v>
      </c>
      <c r="CMM17" s="253">
        <f t="shared" si="849"/>
        <v>5661</v>
      </c>
      <c r="CMN17" s="254">
        <f t="shared" si="850"/>
        <v>44.2265625</v>
      </c>
      <c r="CMO17" s="13">
        <v>2236</v>
      </c>
      <c r="CMP17" s="252">
        <f t="shared" si="851"/>
        <v>33.373134328358212</v>
      </c>
      <c r="CMQ17" s="13">
        <v>3422</v>
      </c>
      <c r="CMR17" s="252">
        <f t="shared" si="852"/>
        <v>56.2089356110381</v>
      </c>
      <c r="CMS17" s="13">
        <v>0</v>
      </c>
      <c r="CMT17" s="253">
        <f t="shared" si="853"/>
        <v>5658</v>
      </c>
      <c r="CMU17" s="254">
        <f t="shared" si="854"/>
        <v>44.244604316546763</v>
      </c>
      <c r="CMV17" s="13">
        <v>2235</v>
      </c>
      <c r="CMW17" s="252">
        <f t="shared" si="855"/>
        <v>33.383121732636297</v>
      </c>
      <c r="CMX17" s="13">
        <v>3418</v>
      </c>
      <c r="CMY17" s="252">
        <f t="shared" si="856"/>
        <v>56.207860549251762</v>
      </c>
      <c r="CMZ17" s="13">
        <v>0</v>
      </c>
      <c r="CNA17" s="253">
        <f t="shared" si="857"/>
        <v>5653</v>
      </c>
      <c r="CNB17" s="254">
        <f t="shared" si="858"/>
        <v>44.247025673137131</v>
      </c>
      <c r="CNC17" s="13">
        <v>2234</v>
      </c>
      <c r="CND17" s="252">
        <f t="shared" si="859"/>
        <v>33.413102004187856</v>
      </c>
      <c r="CNE17" s="13">
        <v>3413</v>
      </c>
      <c r="CNF17" s="252">
        <f t="shared" si="860"/>
        <v>56.181069958847743</v>
      </c>
      <c r="CNG17" s="13">
        <v>0</v>
      </c>
      <c r="CNH17" s="253">
        <f t="shared" si="861"/>
        <v>5647</v>
      </c>
      <c r="CNI17" s="254">
        <f t="shared" si="862"/>
        <v>44.252017866938324</v>
      </c>
      <c r="CNJ17" s="13">
        <v>2234</v>
      </c>
      <c r="CNK17" s="252">
        <f t="shared" si="863"/>
        <v>33.443113772455092</v>
      </c>
      <c r="CNL17" s="13">
        <v>3412</v>
      </c>
      <c r="CNM17" s="252">
        <f t="shared" si="863"/>
        <v>56.220135112868675</v>
      </c>
      <c r="CNN17" s="13">
        <v>0</v>
      </c>
      <c r="CNO17" s="253">
        <f t="shared" si="864"/>
        <v>5646</v>
      </c>
      <c r="CNP17" s="254">
        <f t="shared" si="865"/>
        <v>44.285826339320735</v>
      </c>
      <c r="CNQ17" s="13">
        <v>2234</v>
      </c>
      <c r="CNR17" s="252">
        <f t="shared" si="866"/>
        <v>33.488232648778293</v>
      </c>
      <c r="CNS17" s="13">
        <v>3412</v>
      </c>
      <c r="CNT17" s="252">
        <f t="shared" si="867"/>
        <v>56.238668205043673</v>
      </c>
      <c r="CNU17" s="13">
        <v>0</v>
      </c>
      <c r="CNV17" s="253">
        <f t="shared" si="868"/>
        <v>5646</v>
      </c>
      <c r="CNW17" s="254">
        <f t="shared" si="869"/>
        <v>44.324069712670749</v>
      </c>
      <c r="CNX17" s="13">
        <v>2233</v>
      </c>
      <c r="CNY17" s="252">
        <f t="shared" si="870"/>
        <v>33.548677884615387</v>
      </c>
      <c r="CNZ17" s="13">
        <v>3408</v>
      </c>
      <c r="COA17" s="252">
        <f t="shared" si="871"/>
        <v>56.274768824306477</v>
      </c>
      <c r="COB17" s="13">
        <v>0</v>
      </c>
      <c r="COC17" s="253">
        <f t="shared" si="872"/>
        <v>5641</v>
      </c>
      <c r="COD17" s="254">
        <f t="shared" si="873"/>
        <v>44.375393329137822</v>
      </c>
      <c r="COE17" s="13">
        <v>2233</v>
      </c>
      <c r="COF17" s="252">
        <f t="shared" si="874"/>
        <v>33.57389866185536</v>
      </c>
      <c r="COG17" s="13">
        <v>3405</v>
      </c>
      <c r="COH17" s="252">
        <f t="shared" si="875"/>
        <v>56.299603174603178</v>
      </c>
      <c r="COI17" s="13">
        <v>0</v>
      </c>
      <c r="COJ17" s="253">
        <f t="shared" si="876"/>
        <v>5638</v>
      </c>
      <c r="COK17" s="254">
        <f t="shared" si="877"/>
        <v>44.39719662965588</v>
      </c>
      <c r="COL17" s="13">
        <v>2231</v>
      </c>
      <c r="COM17" s="252">
        <f t="shared" si="878"/>
        <v>33.599397590361448</v>
      </c>
      <c r="CON17" s="13">
        <v>3404</v>
      </c>
      <c r="COO17" s="252">
        <f t="shared" si="879"/>
        <v>56.329637597219929</v>
      </c>
      <c r="COP17" s="13">
        <v>0</v>
      </c>
      <c r="COQ17" s="253">
        <f t="shared" si="880"/>
        <v>5635</v>
      </c>
      <c r="COR17" s="254">
        <f t="shared" si="881"/>
        <v>44.429551367972877</v>
      </c>
      <c r="COS17" s="13">
        <v>2230</v>
      </c>
      <c r="COT17" s="252">
        <f t="shared" si="882"/>
        <v>33.645141822570913</v>
      </c>
      <c r="COU17" s="13">
        <v>3396</v>
      </c>
      <c r="COV17" s="252">
        <f t="shared" si="883"/>
        <v>56.318407960199004</v>
      </c>
      <c r="COW17" s="13">
        <v>0</v>
      </c>
      <c r="COX17" s="253">
        <f t="shared" si="884"/>
        <v>5626</v>
      </c>
      <c r="COY17" s="254">
        <f t="shared" si="885"/>
        <v>44.446200031600569</v>
      </c>
      <c r="COZ17" s="13">
        <v>2228</v>
      </c>
      <c r="CPA17" s="252">
        <f t="shared" si="886"/>
        <v>33.665760048352979</v>
      </c>
      <c r="CPB17" s="13">
        <v>3395</v>
      </c>
      <c r="CPC17" s="252">
        <f t="shared" si="887"/>
        <v>56.357901726427627</v>
      </c>
      <c r="CPD17" s="13">
        <v>0</v>
      </c>
      <c r="CPE17" s="253">
        <f t="shared" si="888"/>
        <v>5623</v>
      </c>
      <c r="CPF17" s="254">
        <f t="shared" si="889"/>
        <v>44.478721721246636</v>
      </c>
      <c r="CPG17" s="13">
        <v>2226</v>
      </c>
      <c r="CPH17" s="252">
        <f t="shared" si="890"/>
        <v>33.691539276524892</v>
      </c>
      <c r="CPI17" s="13">
        <v>3391</v>
      </c>
      <c r="CPJ17" s="252">
        <f t="shared" si="891"/>
        <v>56.403858948769127</v>
      </c>
      <c r="CPK17" s="13">
        <v>0</v>
      </c>
      <c r="CPL17" s="253">
        <f t="shared" si="892"/>
        <v>5617</v>
      </c>
      <c r="CPM17" s="254">
        <f t="shared" si="893"/>
        <v>44.512243442428087</v>
      </c>
      <c r="CPN17" s="13">
        <v>2225</v>
      </c>
      <c r="CPO17" s="252">
        <f t="shared" si="894"/>
        <v>33.727451872063057</v>
      </c>
      <c r="CPP17" s="13">
        <v>3387</v>
      </c>
      <c r="CPQ17" s="252">
        <f t="shared" si="895"/>
        <v>56.459409901650268</v>
      </c>
      <c r="CPR17" s="13">
        <v>0</v>
      </c>
      <c r="CPS17" s="253">
        <f t="shared" si="896"/>
        <v>5612</v>
      </c>
      <c r="CPT17" s="254">
        <f t="shared" si="897"/>
        <v>44.553826611622739</v>
      </c>
      <c r="CPU17" s="13">
        <v>2223</v>
      </c>
      <c r="CPV17" s="252">
        <f t="shared" si="898"/>
        <v>33.758542141230066</v>
      </c>
      <c r="CPW17" s="13">
        <v>3383</v>
      </c>
      <c r="CPX17" s="252">
        <f t="shared" si="899"/>
        <v>56.46803538641295</v>
      </c>
      <c r="CPY17" s="13">
        <v>0</v>
      </c>
      <c r="CPZ17" s="253">
        <f t="shared" si="900"/>
        <v>5606</v>
      </c>
      <c r="CQA17" s="254">
        <f t="shared" si="901"/>
        <v>44.576972010178118</v>
      </c>
      <c r="CQB17" s="13">
        <v>2220</v>
      </c>
      <c r="CQC17" s="252">
        <f t="shared" si="902"/>
        <v>33.784812052959978</v>
      </c>
      <c r="CQD17" s="13">
        <v>3378</v>
      </c>
      <c r="CQE17" s="252">
        <f t="shared" si="903"/>
        <v>56.507193041150884</v>
      </c>
      <c r="CQF17" s="13">
        <v>0</v>
      </c>
      <c r="CQG17" s="253">
        <f t="shared" si="904"/>
        <v>5598</v>
      </c>
      <c r="CQH17" s="254">
        <f t="shared" si="905"/>
        <v>44.609132201769064</v>
      </c>
      <c r="CQI17" s="13">
        <v>2217</v>
      </c>
      <c r="CQJ17" s="252">
        <f t="shared" si="906"/>
        <v>33.816351433801103</v>
      </c>
      <c r="CQK17" s="13">
        <v>3373</v>
      </c>
      <c r="CQL17" s="252">
        <f t="shared" si="907"/>
        <v>56.508627910872846</v>
      </c>
      <c r="CQM17" s="13">
        <v>0</v>
      </c>
      <c r="CQN17" s="253">
        <f t="shared" si="908"/>
        <v>5590</v>
      </c>
      <c r="CQO17" s="254">
        <f t="shared" si="909"/>
        <v>44.630738522954097</v>
      </c>
      <c r="CQP17" s="13">
        <v>2214</v>
      </c>
      <c r="CQQ17" s="252">
        <f t="shared" si="910"/>
        <v>33.884297520661157</v>
      </c>
      <c r="CQR17" s="13">
        <v>3368</v>
      </c>
      <c r="CQS17" s="252">
        <f t="shared" si="911"/>
        <v>56.510067114093964</v>
      </c>
      <c r="CQT17" s="13">
        <v>0</v>
      </c>
      <c r="CQU17" s="253">
        <f t="shared" si="912"/>
        <v>5582</v>
      </c>
      <c r="CQV17" s="254">
        <f t="shared" si="913"/>
        <v>44.677445173683367</v>
      </c>
      <c r="CQW17" s="13">
        <v>2212</v>
      </c>
      <c r="CQX17" s="252">
        <f t="shared" si="914"/>
        <v>33.915976694265566</v>
      </c>
      <c r="CQY17" s="13">
        <v>3362</v>
      </c>
      <c r="CQZ17" s="252">
        <f t="shared" si="915"/>
        <v>56.589799697020702</v>
      </c>
      <c r="CRA17" s="13">
        <v>0</v>
      </c>
      <c r="CRB17" s="253">
        <f t="shared" si="916"/>
        <v>5574</v>
      </c>
      <c r="CRC17" s="254">
        <f t="shared" si="917"/>
        <v>44.724384177164403</v>
      </c>
      <c r="CRD17" s="13">
        <v>2212</v>
      </c>
      <c r="CRE17" s="252">
        <f t="shared" si="918"/>
        <v>33.968058968058969</v>
      </c>
      <c r="CRF17" s="13">
        <v>3356</v>
      </c>
      <c r="CRG17" s="252">
        <f t="shared" si="919"/>
        <v>56.564975560424749</v>
      </c>
      <c r="CRH17" s="13">
        <v>0</v>
      </c>
      <c r="CRI17" s="253">
        <f t="shared" si="920"/>
        <v>5568</v>
      </c>
      <c r="CRJ17" s="254">
        <f t="shared" si="921"/>
        <v>44.740859783045401</v>
      </c>
      <c r="CRK17" s="13">
        <v>2209</v>
      </c>
      <c r="CRL17" s="252">
        <f t="shared" si="922"/>
        <v>34.016014782876503</v>
      </c>
      <c r="CRM17" s="13">
        <v>3353</v>
      </c>
      <c r="CRN17" s="252">
        <f t="shared" si="923"/>
        <v>56.600270087778526</v>
      </c>
      <c r="CRO17" s="13">
        <v>0</v>
      </c>
      <c r="CRP17" s="253">
        <f t="shared" si="924"/>
        <v>5562</v>
      </c>
      <c r="CRQ17" s="254">
        <f t="shared" si="925"/>
        <v>44.789821227250762</v>
      </c>
      <c r="CRR17" s="13">
        <v>2204</v>
      </c>
      <c r="CRS17" s="252">
        <f t="shared" si="926"/>
        <v>34.049127143519229</v>
      </c>
      <c r="CRT17" s="13">
        <v>3350</v>
      </c>
      <c r="CRU17" s="252">
        <f t="shared" si="927"/>
        <v>56.645248562732498</v>
      </c>
      <c r="CRV17" s="13">
        <v>0</v>
      </c>
      <c r="CRW17" s="253">
        <f t="shared" si="928"/>
        <v>5554</v>
      </c>
      <c r="CRX17" s="254">
        <f t="shared" si="929"/>
        <v>44.83732945830306</v>
      </c>
      <c r="CRY17" s="13">
        <v>2202</v>
      </c>
      <c r="CRZ17" s="252">
        <f t="shared" si="930"/>
        <v>34.107806691449817</v>
      </c>
      <c r="CSA17" s="13">
        <v>3347</v>
      </c>
      <c r="CSB17" s="252">
        <f t="shared" si="931"/>
        <v>56.661587946504142</v>
      </c>
      <c r="CSC17" s="13">
        <v>0</v>
      </c>
      <c r="CSD17" s="253">
        <f t="shared" si="932"/>
        <v>5549</v>
      </c>
      <c r="CSE17" s="254">
        <f t="shared" si="933"/>
        <v>44.883927849227533</v>
      </c>
      <c r="CSF17" s="13">
        <v>2200</v>
      </c>
      <c r="CSG17" s="252">
        <f t="shared" si="934"/>
        <v>34.182722187694218</v>
      </c>
      <c r="CSH17" s="13">
        <v>3345</v>
      </c>
      <c r="CSI17" s="252">
        <f t="shared" si="935"/>
        <v>56.714140386571721</v>
      </c>
      <c r="CSJ17" s="13">
        <v>0</v>
      </c>
      <c r="CSK17" s="253">
        <f t="shared" si="936"/>
        <v>5545</v>
      </c>
      <c r="CSL17" s="254">
        <f t="shared" si="937"/>
        <v>44.957029349764873</v>
      </c>
      <c r="CSM17" s="13">
        <v>2197</v>
      </c>
      <c r="CSN17" s="252">
        <f t="shared" si="938"/>
        <v>34.189231248054782</v>
      </c>
      <c r="CSO17" s="13">
        <v>3339</v>
      </c>
      <c r="CSP17" s="252">
        <f t="shared" si="939"/>
        <v>56.698930208863985</v>
      </c>
      <c r="CSQ17" s="13">
        <v>0</v>
      </c>
      <c r="CSR17" s="253">
        <f t="shared" si="940"/>
        <v>5536</v>
      </c>
      <c r="CSS17" s="254">
        <f t="shared" si="941"/>
        <v>44.953308972797402</v>
      </c>
      <c r="CST17" s="13">
        <v>2193</v>
      </c>
      <c r="CSU17" s="252">
        <f t="shared" si="942"/>
        <v>34.206832007487129</v>
      </c>
      <c r="CSV17" s="13">
        <v>3338</v>
      </c>
      <c r="CSW17" s="252">
        <f t="shared" si="943"/>
        <v>56.807351940095309</v>
      </c>
      <c r="CSX17" s="13">
        <v>0</v>
      </c>
      <c r="CSY17" s="253">
        <f t="shared" si="944"/>
        <v>5531</v>
      </c>
      <c r="CSZ17" s="254">
        <f t="shared" si="945"/>
        <v>45.01505656384797</v>
      </c>
      <c r="CTA17" s="13">
        <v>2190</v>
      </c>
      <c r="CTB17" s="252">
        <f t="shared" si="946"/>
        <v>34.224097515236757</v>
      </c>
      <c r="CTC17" s="13">
        <v>3336</v>
      </c>
      <c r="CTD17" s="252">
        <f t="shared" si="947"/>
        <v>56.831345826235093</v>
      </c>
      <c r="CTE17" s="13">
        <v>0</v>
      </c>
      <c r="CTF17" s="253">
        <f t="shared" si="948"/>
        <v>5526</v>
      </c>
      <c r="CTG17" s="254">
        <f t="shared" si="949"/>
        <v>45.040345586437361</v>
      </c>
      <c r="CTH17" s="13">
        <v>2188</v>
      </c>
      <c r="CTI17" s="252">
        <f t="shared" si="950"/>
        <v>34.305424898087175</v>
      </c>
      <c r="CTJ17" s="13">
        <v>3332</v>
      </c>
      <c r="CTK17" s="252">
        <f t="shared" si="951"/>
        <v>56.889192419327308</v>
      </c>
      <c r="CTL17" s="13">
        <v>0</v>
      </c>
      <c r="CTM17" s="253">
        <f t="shared" si="952"/>
        <v>5520</v>
      </c>
      <c r="CTN17" s="254">
        <f t="shared" si="953"/>
        <v>45.116469145892928</v>
      </c>
      <c r="CTO17" s="13">
        <v>2185</v>
      </c>
      <c r="CTP17" s="252">
        <f t="shared" si="954"/>
        <v>34.333752357008166</v>
      </c>
      <c r="CTQ17" s="13">
        <v>3328</v>
      </c>
      <c r="CTR17" s="252">
        <f t="shared" si="955"/>
        <v>56.927813889839207</v>
      </c>
      <c r="CTS17" s="13">
        <v>0</v>
      </c>
      <c r="CTT17" s="253">
        <f t="shared" si="956"/>
        <v>5513</v>
      </c>
      <c r="CTU17" s="254">
        <f t="shared" si="957"/>
        <v>45.151515151515156</v>
      </c>
      <c r="CTV17" s="13">
        <v>2181</v>
      </c>
      <c r="CTW17" s="252">
        <f t="shared" si="958"/>
        <v>34.438654666035056</v>
      </c>
      <c r="CTX17" s="13">
        <v>3323</v>
      </c>
      <c r="CTY17" s="252">
        <f t="shared" si="959"/>
        <v>56.988509689590117</v>
      </c>
      <c r="CTZ17" s="13">
        <v>0</v>
      </c>
      <c r="CUA17" s="253">
        <f t="shared" si="960"/>
        <v>5504</v>
      </c>
      <c r="CUB17" s="254">
        <f t="shared" si="961"/>
        <v>45.248273594212428</v>
      </c>
      <c r="CUC17" s="13">
        <v>2178</v>
      </c>
      <c r="CUD17" s="252">
        <f t="shared" si="962"/>
        <v>34.50570342205323</v>
      </c>
      <c r="CUE17" s="13">
        <v>3320</v>
      </c>
      <c r="CUF17" s="252">
        <f t="shared" si="963"/>
        <v>57.025077293026449</v>
      </c>
      <c r="CUG17" s="13">
        <v>0</v>
      </c>
      <c r="CUH17" s="253">
        <f t="shared" si="964"/>
        <v>5498</v>
      </c>
      <c r="CUI17" s="254">
        <f t="shared" si="965"/>
        <v>45.310697214438768</v>
      </c>
      <c r="CUJ17" s="13">
        <v>2173</v>
      </c>
      <c r="CUK17" s="252">
        <f t="shared" si="966"/>
        <v>34.513977128335448</v>
      </c>
      <c r="CUL17" s="13">
        <v>3315</v>
      </c>
      <c r="CUM17" s="252">
        <f t="shared" si="967"/>
        <v>57.056798623063685</v>
      </c>
      <c r="CUN17" s="13">
        <v>0</v>
      </c>
      <c r="CUO17" s="253">
        <f t="shared" si="968"/>
        <v>5488</v>
      </c>
      <c r="CUP17" s="254">
        <f t="shared" si="969"/>
        <v>45.332892780439451</v>
      </c>
      <c r="CUQ17" s="13">
        <v>2170</v>
      </c>
      <c r="CUR17" s="252">
        <f t="shared" si="970"/>
        <v>34.587185208798218</v>
      </c>
      <c r="CUS17" s="13">
        <v>3309</v>
      </c>
      <c r="CUT17" s="252">
        <f t="shared" si="971"/>
        <v>57.120662868979799</v>
      </c>
      <c r="CUU17" s="13">
        <v>0</v>
      </c>
      <c r="CUV17" s="253">
        <f t="shared" si="972"/>
        <v>5479</v>
      </c>
      <c r="CUW17" s="254">
        <f t="shared" si="973"/>
        <v>45.404823071185881</v>
      </c>
      <c r="CUX17" s="13">
        <v>2167</v>
      </c>
      <c r="CUY17" s="252">
        <f t="shared" si="974"/>
        <v>34.688650552265088</v>
      </c>
      <c r="CUZ17" s="13">
        <v>3305</v>
      </c>
      <c r="CVA17" s="252">
        <f t="shared" si="975"/>
        <v>57.120636017974427</v>
      </c>
      <c r="CVB17" s="13">
        <v>0</v>
      </c>
      <c r="CVC17" s="253">
        <f t="shared" si="976"/>
        <v>5472</v>
      </c>
      <c r="CVD17" s="254">
        <f t="shared" si="977"/>
        <v>45.474943904263277</v>
      </c>
      <c r="CVE17" s="13">
        <v>2166</v>
      </c>
      <c r="CVF17" s="252">
        <f t="shared" si="978"/>
        <v>34.772836731417563</v>
      </c>
      <c r="CVG17" s="13">
        <v>3299</v>
      </c>
      <c r="CVH17" s="252">
        <f t="shared" si="979"/>
        <v>57.165136024952346</v>
      </c>
      <c r="CVI17" s="13">
        <v>0</v>
      </c>
      <c r="CVJ17" s="253">
        <f t="shared" si="980"/>
        <v>5465</v>
      </c>
      <c r="CVK17" s="254">
        <f t="shared" si="981"/>
        <v>45.541666666666671</v>
      </c>
      <c r="CVL17" s="13">
        <v>2162</v>
      </c>
      <c r="CVM17" s="252">
        <f t="shared" si="982"/>
        <v>34.84286865431104</v>
      </c>
      <c r="CVN17" s="13">
        <v>3295</v>
      </c>
      <c r="CVO17" s="252">
        <f t="shared" si="983"/>
        <v>57.25456125108601</v>
      </c>
      <c r="CVP17" s="13">
        <v>0</v>
      </c>
      <c r="CVQ17" s="253">
        <f t="shared" si="984"/>
        <v>5457</v>
      </c>
      <c r="CVR17" s="254">
        <f t="shared" si="985"/>
        <v>45.627090301003342</v>
      </c>
      <c r="CVS17" s="13">
        <v>2160</v>
      </c>
      <c r="CVT17" s="252">
        <f t="shared" si="986"/>
        <v>34.906270200387844</v>
      </c>
      <c r="CVU17" s="13">
        <v>3292</v>
      </c>
      <c r="CVV17" s="252">
        <f t="shared" si="987"/>
        <v>57.361909740372887</v>
      </c>
      <c r="CVW17" s="13">
        <v>0</v>
      </c>
      <c r="CVX17" s="253">
        <f t="shared" si="988"/>
        <v>5452</v>
      </c>
      <c r="CVY17" s="254">
        <f t="shared" si="989"/>
        <v>45.711411084094912</v>
      </c>
      <c r="CVZ17" s="13">
        <v>2156</v>
      </c>
      <c r="CWA17" s="252">
        <f t="shared" si="990"/>
        <v>34.954604409857325</v>
      </c>
      <c r="CWB17" s="13">
        <v>3284</v>
      </c>
      <c r="CWC17" s="252">
        <f t="shared" si="991"/>
        <v>57.372466806429067</v>
      </c>
      <c r="CWD17" s="13">
        <v>0</v>
      </c>
      <c r="CWE17" s="253">
        <f t="shared" si="992"/>
        <v>5440</v>
      </c>
      <c r="CWF17" s="254">
        <f t="shared" si="993"/>
        <v>45.745038681466532</v>
      </c>
      <c r="CWG17" s="13">
        <v>2150</v>
      </c>
      <c r="CWH17" s="252">
        <f t="shared" si="994"/>
        <v>34.970722186076777</v>
      </c>
      <c r="CWI17" s="13">
        <v>3273</v>
      </c>
      <c r="CWJ17" s="252">
        <f t="shared" si="995"/>
        <v>57.370727432077132</v>
      </c>
      <c r="CWK17" s="13">
        <v>0</v>
      </c>
      <c r="CWL17" s="253">
        <f t="shared" si="996"/>
        <v>5423</v>
      </c>
      <c r="CWM17" s="254">
        <f t="shared" si="997"/>
        <v>45.752130262380831</v>
      </c>
      <c r="CWN17" s="13">
        <v>2142</v>
      </c>
      <c r="CWO17" s="252">
        <f t="shared" si="998"/>
        <v>34.971428571428568</v>
      </c>
      <c r="CWP17" s="13">
        <v>3268</v>
      </c>
      <c r="CWQ17" s="252">
        <f t="shared" si="999"/>
        <v>57.393747804706706</v>
      </c>
      <c r="CWR17" s="13">
        <v>0</v>
      </c>
      <c r="CWS17" s="253">
        <f t="shared" si="1000"/>
        <v>5410</v>
      </c>
      <c r="CWT17" s="254">
        <f t="shared" si="1001"/>
        <v>45.773754124714443</v>
      </c>
      <c r="CWU17" s="13">
        <v>2141</v>
      </c>
      <c r="CWV17" s="252">
        <f t="shared" si="1002"/>
        <v>35.058130014737188</v>
      </c>
      <c r="CWW17" s="13">
        <v>3258</v>
      </c>
      <c r="CWX17" s="252">
        <f t="shared" si="1003"/>
        <v>57.399577167019025</v>
      </c>
      <c r="CWY17" s="13">
        <v>0</v>
      </c>
      <c r="CWZ17" s="253">
        <f t="shared" si="1004"/>
        <v>5399</v>
      </c>
      <c r="CXA17" s="254">
        <f t="shared" si="1005"/>
        <v>45.820249512008829</v>
      </c>
      <c r="CXB17" s="13">
        <v>2136</v>
      </c>
      <c r="CXC17" s="252">
        <f t="shared" si="1006"/>
        <v>35.108481262327416</v>
      </c>
      <c r="CXD17" s="13">
        <v>3254</v>
      </c>
      <c r="CXE17" s="252">
        <f t="shared" si="1007"/>
        <v>57.460709871093066</v>
      </c>
      <c r="CXF17" s="13">
        <v>0</v>
      </c>
      <c r="CXG17" s="253">
        <f t="shared" si="1008"/>
        <v>5390</v>
      </c>
      <c r="CXH17" s="254">
        <f t="shared" si="1009"/>
        <v>45.884055503532814</v>
      </c>
      <c r="CXI17" s="13">
        <v>2126</v>
      </c>
      <c r="CXJ17" s="252">
        <f t="shared" si="1010"/>
        <v>35.152116402116398</v>
      </c>
      <c r="CXK17" s="13">
        <v>3249</v>
      </c>
      <c r="CXL17" s="252">
        <f t="shared" si="1011"/>
        <v>57.514604354753054</v>
      </c>
      <c r="CXM17" s="13">
        <v>0</v>
      </c>
      <c r="CXN17" s="253">
        <f t="shared" si="1012"/>
        <v>5375</v>
      </c>
      <c r="CXO17" s="254">
        <f t="shared" si="1013"/>
        <v>45.951953492348466</v>
      </c>
      <c r="CXP17" s="13">
        <v>2122</v>
      </c>
      <c r="CXQ17" s="252">
        <f t="shared" si="1014"/>
        <v>35.161557580778791</v>
      </c>
      <c r="CXR17" s="13">
        <v>3243</v>
      </c>
      <c r="CXS17" s="252">
        <f t="shared" si="1015"/>
        <v>57.530601383714739</v>
      </c>
      <c r="CXT17" s="13">
        <v>0</v>
      </c>
      <c r="CXU17" s="253">
        <f t="shared" si="1016"/>
        <v>5365</v>
      </c>
      <c r="CXV17" s="254">
        <f t="shared" si="1017"/>
        <v>45.964701850582593</v>
      </c>
      <c r="CXW17" s="13">
        <v>2114</v>
      </c>
      <c r="CXX17" s="252">
        <f t="shared" si="1018"/>
        <v>35.157159487776482</v>
      </c>
      <c r="CXY17" s="13">
        <v>3242</v>
      </c>
      <c r="CXZ17" s="252">
        <f t="shared" si="1019"/>
        <v>57.615070197263194</v>
      </c>
      <c r="CYA17" s="13">
        <v>0</v>
      </c>
      <c r="CYB17" s="253">
        <f t="shared" si="1020"/>
        <v>5356</v>
      </c>
      <c r="CYC17" s="254">
        <f t="shared" si="1021"/>
        <v>46.013745704467354</v>
      </c>
      <c r="CYD17" s="13">
        <v>2106</v>
      </c>
      <c r="CYE17" s="252">
        <f t="shared" si="1022"/>
        <v>35.176215132787711</v>
      </c>
      <c r="CYF17" s="13">
        <v>3232</v>
      </c>
      <c r="CYG17" s="252">
        <f t="shared" si="1023"/>
        <v>57.652515162326083</v>
      </c>
      <c r="CYH17" s="13">
        <v>0</v>
      </c>
      <c r="CYI17" s="253">
        <f t="shared" si="1024"/>
        <v>5338</v>
      </c>
      <c r="CYJ17" s="254">
        <f t="shared" si="1025"/>
        <v>46.045027171569053</v>
      </c>
      <c r="CYK17" s="13">
        <v>2099</v>
      </c>
      <c r="CYL17" s="252">
        <f t="shared" si="1026"/>
        <v>35.200402481972162</v>
      </c>
      <c r="CYM17" s="13">
        <v>3229</v>
      </c>
      <c r="CYN17" s="252">
        <f t="shared" si="1027"/>
        <v>57.74320457796852</v>
      </c>
      <c r="CYO17" s="13">
        <v>0</v>
      </c>
      <c r="CYP17" s="253">
        <f t="shared" si="1028"/>
        <v>5328</v>
      </c>
      <c r="CYQ17" s="254">
        <f t="shared" si="1029"/>
        <v>46.109909130246649</v>
      </c>
      <c r="CYR17" s="13">
        <v>2095</v>
      </c>
      <c r="CYS17" s="252">
        <f t="shared" si="1030"/>
        <v>35.245625841184385</v>
      </c>
      <c r="CYT17" s="13">
        <v>3215</v>
      </c>
      <c r="CYU17" s="252">
        <f t="shared" si="1031"/>
        <v>57.730292691686124</v>
      </c>
      <c r="CYV17" s="13">
        <v>0</v>
      </c>
      <c r="CYW17" s="253">
        <f t="shared" si="1032"/>
        <v>5310</v>
      </c>
      <c r="CYX17" s="254">
        <f t="shared" si="1033"/>
        <v>46.121775384348126</v>
      </c>
      <c r="CYY17" s="326">
        <v>2089</v>
      </c>
      <c r="CYZ17" s="327">
        <f t="shared" si="1034"/>
        <v>35.263335584064819</v>
      </c>
      <c r="CZA17" s="326">
        <v>3206</v>
      </c>
      <c r="CZB17" s="327">
        <f t="shared" si="1035"/>
        <v>57.734557896632452</v>
      </c>
      <c r="CZC17" s="326">
        <v>0</v>
      </c>
      <c r="CZD17" s="328">
        <f t="shared" si="1036"/>
        <v>5295</v>
      </c>
      <c r="CZE17" s="254">
        <f t="shared" si="1037"/>
        <v>46.13574976039034</v>
      </c>
      <c r="CZF17" s="326">
        <v>2086</v>
      </c>
      <c r="CZG17" s="327">
        <f t="shared" si="1038"/>
        <v>35.349940688018982</v>
      </c>
      <c r="CZH17" s="326">
        <v>3200</v>
      </c>
      <c r="CZI17" s="327">
        <f t="shared" si="1039"/>
        <v>57.782592993860604</v>
      </c>
      <c r="CZJ17" s="326">
        <v>0</v>
      </c>
      <c r="CZK17" s="328">
        <f t="shared" si="1040"/>
        <v>5286</v>
      </c>
      <c r="CZL17" s="254">
        <f t="shared" si="1041"/>
        <v>46.210333071072647</v>
      </c>
      <c r="CZM17" s="326">
        <v>2085</v>
      </c>
      <c r="CZN17" s="327">
        <f t="shared" si="1042"/>
        <v>35.423037716615696</v>
      </c>
      <c r="CZO17" s="326">
        <v>3192</v>
      </c>
      <c r="CZP17" s="327">
        <f t="shared" si="1043"/>
        <v>57.826086956521735</v>
      </c>
      <c r="CZQ17" s="326">
        <v>0</v>
      </c>
      <c r="CZR17" s="328">
        <f t="shared" si="1044"/>
        <v>5277</v>
      </c>
      <c r="CZS17" s="254">
        <f t="shared" si="1045"/>
        <v>46.265123619147822</v>
      </c>
      <c r="CZT17" s="326">
        <v>2080</v>
      </c>
      <c r="CZU17" s="327">
        <f t="shared" si="1046"/>
        <v>35.452531106187145</v>
      </c>
      <c r="CZV17" s="326">
        <v>3185</v>
      </c>
      <c r="CZW17" s="327">
        <f t="shared" si="1047"/>
        <v>57.888040712468189</v>
      </c>
      <c r="CZX17" s="326">
        <v>0</v>
      </c>
      <c r="CZY17" s="328">
        <f t="shared" si="1048"/>
        <v>5265</v>
      </c>
      <c r="CZZ17" s="254">
        <f t="shared" si="1049"/>
        <v>46.310141613158592</v>
      </c>
      <c r="DAA17" s="326">
        <v>2074</v>
      </c>
      <c r="DAB17" s="327">
        <f t="shared" si="1050"/>
        <v>35.465116279069768</v>
      </c>
      <c r="DAC17" s="326">
        <v>3178</v>
      </c>
      <c r="DAD17" s="327">
        <f t="shared" si="1051"/>
        <v>57.918716967377435</v>
      </c>
      <c r="DAE17" s="326">
        <v>0</v>
      </c>
      <c r="DAF17" s="328">
        <f t="shared" si="1052"/>
        <v>5252</v>
      </c>
      <c r="DAG17" s="254">
        <f t="shared" si="1053"/>
        <v>46.334362593736216</v>
      </c>
      <c r="DAH17" s="326">
        <v>2071</v>
      </c>
      <c r="DAI17" s="327">
        <f t="shared" si="1054"/>
        <v>35.504885993485338</v>
      </c>
      <c r="DAJ17" s="326">
        <v>3174</v>
      </c>
      <c r="DAK17" s="327">
        <f t="shared" si="1055"/>
        <v>57.993787684999084</v>
      </c>
      <c r="DAL17" s="326">
        <v>0</v>
      </c>
      <c r="DAM17" s="328">
        <f t="shared" si="1056"/>
        <v>5245</v>
      </c>
      <c r="DAN17" s="254">
        <f t="shared" si="1057"/>
        <v>46.391296656642488</v>
      </c>
      <c r="DAO17" s="326">
        <v>2068</v>
      </c>
      <c r="DAP17" s="327">
        <f t="shared" si="1058"/>
        <v>35.575434371236881</v>
      </c>
      <c r="DAQ17" s="326">
        <v>3170</v>
      </c>
      <c r="DAR17" s="327">
        <f t="shared" si="1059"/>
        <v>58.005489478499541</v>
      </c>
      <c r="DAS17" s="326">
        <v>0</v>
      </c>
      <c r="DAT17" s="328">
        <f t="shared" si="1060"/>
        <v>5238</v>
      </c>
      <c r="DAU17" s="254">
        <f t="shared" si="1061"/>
        <v>46.444405036353963</v>
      </c>
      <c r="DAV17" s="326">
        <v>2062</v>
      </c>
      <c r="DAW17" s="327">
        <f t="shared" si="1062"/>
        <v>35.600828729281773</v>
      </c>
      <c r="DAX17" s="326">
        <v>3162</v>
      </c>
      <c r="DAY17" s="327">
        <f t="shared" si="1063"/>
        <v>58.028996146081845</v>
      </c>
      <c r="DAZ17" s="326">
        <v>0</v>
      </c>
      <c r="DBA17" s="328">
        <f t="shared" si="1064"/>
        <v>5224</v>
      </c>
      <c r="DBB17" s="254">
        <f t="shared" si="1065"/>
        <v>46.472733742549593</v>
      </c>
      <c r="DBC17" s="326">
        <v>2058</v>
      </c>
      <c r="DBD17" s="327">
        <f t="shared" si="1066"/>
        <v>35.630193905817173</v>
      </c>
      <c r="DBE17" s="326">
        <v>3157</v>
      </c>
      <c r="DBF17" s="327">
        <f t="shared" si="1067"/>
        <v>58.065109435350379</v>
      </c>
      <c r="DBG17" s="326">
        <v>0</v>
      </c>
      <c r="DBH17" s="328">
        <f t="shared" si="1068"/>
        <v>5215</v>
      </c>
      <c r="DBI17" s="254">
        <f t="shared" si="1069"/>
        <v>46.508516900026756</v>
      </c>
      <c r="DBJ17" s="326">
        <v>2056</v>
      </c>
      <c r="DBK17" s="327">
        <f t="shared" si="1070"/>
        <v>35.68205484206873</v>
      </c>
      <c r="DBL17" s="326">
        <v>3153</v>
      </c>
      <c r="DBM17" s="327">
        <f t="shared" si="1071"/>
        <v>58.076993921532519</v>
      </c>
      <c r="DBN17" s="326">
        <v>0</v>
      </c>
      <c r="DBO17" s="328">
        <f t="shared" si="1072"/>
        <v>5209</v>
      </c>
      <c r="DBP17" s="254">
        <f t="shared" si="1073"/>
        <v>46.546331873827185</v>
      </c>
      <c r="DBQ17" s="326">
        <v>2048</v>
      </c>
      <c r="DBR17" s="327">
        <f t="shared" si="1074"/>
        <v>35.691878703380972</v>
      </c>
      <c r="DBS17" s="326">
        <v>3147</v>
      </c>
      <c r="DBT17" s="327">
        <f t="shared" si="1075"/>
        <v>58.127077946065754</v>
      </c>
      <c r="DBU17" s="326">
        <v>0</v>
      </c>
      <c r="DBV17" s="328">
        <f t="shared" si="1076"/>
        <v>5195</v>
      </c>
      <c r="DBW17" s="254">
        <f t="shared" si="1077"/>
        <v>46.583572453371588</v>
      </c>
      <c r="DBX17" s="326">
        <v>2041</v>
      </c>
      <c r="DBY17" s="327">
        <f t="shared" si="1078"/>
        <v>35.67558119209928</v>
      </c>
      <c r="DBZ17" s="326">
        <v>3140</v>
      </c>
      <c r="DCA17" s="327">
        <f t="shared" si="1079"/>
        <v>58.202038924930491</v>
      </c>
      <c r="DCB17" s="326">
        <v>0</v>
      </c>
      <c r="DCC17" s="328">
        <f t="shared" si="1080"/>
        <v>5181</v>
      </c>
      <c r="DCD17" s="254">
        <f t="shared" si="1081"/>
        <v>46.608492263404102</v>
      </c>
      <c r="DCE17" s="326">
        <v>2039</v>
      </c>
      <c r="DCF17" s="327">
        <f t="shared" si="1082"/>
        <v>35.753112396984044</v>
      </c>
      <c r="DCG17" s="326">
        <v>3134</v>
      </c>
      <c r="DCH17" s="327">
        <f t="shared" si="1083"/>
        <v>58.220323239829099</v>
      </c>
      <c r="DCI17" s="326">
        <v>0</v>
      </c>
      <c r="DCJ17" s="328">
        <f t="shared" si="1084"/>
        <v>5173</v>
      </c>
      <c r="DCK17" s="254">
        <f t="shared" si="1085"/>
        <v>46.662457153166152</v>
      </c>
      <c r="DCL17" s="326">
        <v>2028</v>
      </c>
      <c r="DCM17" s="327">
        <f t="shared" si="1086"/>
        <v>35.748281332628238</v>
      </c>
      <c r="DCN17" s="326">
        <v>3128</v>
      </c>
      <c r="DCO17" s="327">
        <f t="shared" si="1087"/>
        <v>58.249534450651772</v>
      </c>
      <c r="DCP17" s="326">
        <v>0</v>
      </c>
      <c r="DCQ17" s="328">
        <f t="shared" si="1088"/>
        <v>5156</v>
      </c>
      <c r="DCR17" s="254">
        <f t="shared" si="1089"/>
        <v>46.690210993389478</v>
      </c>
      <c r="DCS17" s="326">
        <v>2021</v>
      </c>
      <c r="DCT17" s="327">
        <f t="shared" si="1090"/>
        <v>35.719335454224108</v>
      </c>
      <c r="DCU17" s="326">
        <v>3122</v>
      </c>
      <c r="DCV17" s="327">
        <f t="shared" si="1091"/>
        <v>58.300653594771248</v>
      </c>
      <c r="DCW17" s="326">
        <v>0</v>
      </c>
      <c r="DCX17" s="328">
        <f t="shared" si="1092"/>
        <v>5143</v>
      </c>
      <c r="DCY17" s="254">
        <f t="shared" si="1093"/>
        <v>46.69935530736403</v>
      </c>
      <c r="DCZ17" s="326">
        <v>2016</v>
      </c>
      <c r="DDA17" s="327">
        <f t="shared" si="1094"/>
        <v>35.751019684341195</v>
      </c>
      <c r="DDB17" s="326">
        <v>3108</v>
      </c>
      <c r="DDC17" s="327">
        <f t="shared" si="1095"/>
        <v>58.267716535433067</v>
      </c>
      <c r="DDD17" s="326">
        <v>0</v>
      </c>
      <c r="DDE17" s="328">
        <f t="shared" si="1096"/>
        <v>5124</v>
      </c>
      <c r="DDF17" s="254">
        <f t="shared" si="1097"/>
        <v>46.696436708283969</v>
      </c>
      <c r="DDG17" s="326">
        <v>2008</v>
      </c>
      <c r="DDH17" s="327">
        <f t="shared" si="1098"/>
        <v>35.735896066915821</v>
      </c>
      <c r="DDI17" s="326">
        <v>3099</v>
      </c>
      <c r="DDJ17" s="327">
        <f t="shared" si="1099"/>
        <v>58.240932155609848</v>
      </c>
      <c r="DDK17" s="326">
        <v>0</v>
      </c>
      <c r="DDL17" s="328">
        <f t="shared" si="1100"/>
        <v>5107</v>
      </c>
      <c r="DDM17" s="254">
        <f t="shared" si="1101"/>
        <v>46.681901279707496</v>
      </c>
      <c r="DDN17" s="326">
        <v>1997</v>
      </c>
      <c r="DDO17" s="327">
        <f t="shared" si="1102"/>
        <v>35.667083407751385</v>
      </c>
      <c r="DDP17" s="326">
        <v>3089</v>
      </c>
      <c r="DDQ17" s="327">
        <f t="shared" si="1103"/>
        <v>58.217112702600829</v>
      </c>
      <c r="DDR17" s="326">
        <v>0</v>
      </c>
      <c r="DDS17" s="328">
        <f t="shared" si="1104"/>
        <v>5086</v>
      </c>
      <c r="DDT17" s="254">
        <f t="shared" si="1105"/>
        <v>46.63915635029803</v>
      </c>
      <c r="DDU17" s="326">
        <v>1991</v>
      </c>
      <c r="DDV17" s="327">
        <f t="shared" si="1106"/>
        <v>35.681003584229394</v>
      </c>
      <c r="DDW17" s="326">
        <v>3087</v>
      </c>
      <c r="DDX17" s="327">
        <f t="shared" si="1107"/>
        <v>58.300283286118983</v>
      </c>
      <c r="DDY17" s="326">
        <v>0</v>
      </c>
      <c r="DDZ17" s="328">
        <f t="shared" si="1108"/>
        <v>5078</v>
      </c>
      <c r="DEA17" s="254">
        <f t="shared" si="1109"/>
        <v>46.694252873563222</v>
      </c>
      <c r="DEB17" s="326">
        <v>1987</v>
      </c>
      <c r="DEC17" s="327">
        <f t="shared" si="1110"/>
        <v>35.7117181883537</v>
      </c>
      <c r="DED17" s="326">
        <v>3078</v>
      </c>
      <c r="DEE17" s="327">
        <f t="shared" si="1111"/>
        <v>58.317544524441075</v>
      </c>
      <c r="DEF17" s="326">
        <v>0</v>
      </c>
      <c r="DEG17" s="328">
        <f t="shared" si="1112"/>
        <v>5065</v>
      </c>
      <c r="DEH17" s="254">
        <f t="shared" si="1113"/>
        <v>46.716472975465784</v>
      </c>
      <c r="DEI17" s="326">
        <v>1982</v>
      </c>
      <c r="DEJ17" s="327">
        <f t="shared" si="1114"/>
        <v>35.743913435527503</v>
      </c>
      <c r="DEK17" s="326">
        <v>3073</v>
      </c>
      <c r="DEL17" s="327">
        <f t="shared" si="1115"/>
        <v>58.366571699905037</v>
      </c>
      <c r="DEM17" s="326">
        <v>0</v>
      </c>
      <c r="DEN17" s="328">
        <f t="shared" si="1116"/>
        <v>5055</v>
      </c>
      <c r="DEO17" s="254">
        <f t="shared" si="1117"/>
        <v>46.762257169287693</v>
      </c>
      <c r="DEP17" s="326">
        <v>1972</v>
      </c>
      <c r="DEQ17" s="327">
        <f t="shared" si="1118"/>
        <v>35.692307692307693</v>
      </c>
      <c r="DER17" s="326">
        <v>3068</v>
      </c>
      <c r="DES17" s="327">
        <f t="shared" si="1119"/>
        <v>58.438095238095237</v>
      </c>
      <c r="DET17" s="326">
        <v>0</v>
      </c>
      <c r="DEU17" s="328">
        <f t="shared" si="1120"/>
        <v>5040</v>
      </c>
      <c r="DEV17" s="254">
        <f t="shared" si="1121"/>
        <v>46.774941995359633</v>
      </c>
      <c r="DEW17" s="326">
        <v>1966</v>
      </c>
      <c r="DEX17" s="327">
        <f t="shared" si="1122"/>
        <v>35.693536673928833</v>
      </c>
      <c r="DEY17" s="326">
        <v>3061</v>
      </c>
      <c r="DEZ17" s="327">
        <f t="shared" si="1123"/>
        <v>58.449493985105974</v>
      </c>
      <c r="DFA17" s="326">
        <v>0</v>
      </c>
      <c r="DFB17" s="328">
        <f t="shared" si="1124"/>
        <v>5027</v>
      </c>
      <c r="DFC17" s="254">
        <f t="shared" si="1125"/>
        <v>46.784550953932062</v>
      </c>
      <c r="DFD17" s="326">
        <v>1961</v>
      </c>
      <c r="DFE17" s="327">
        <f t="shared" si="1126"/>
        <v>35.71948998178506</v>
      </c>
      <c r="DFF17" s="326">
        <v>3055</v>
      </c>
      <c r="DFG17" s="327">
        <f t="shared" si="1127"/>
        <v>58.491288531495314</v>
      </c>
      <c r="DFH17" s="326">
        <v>0</v>
      </c>
      <c r="DFI17" s="328">
        <f t="shared" si="1128"/>
        <v>5016</v>
      </c>
      <c r="DFJ17" s="254">
        <f t="shared" si="1129"/>
        <v>46.82161859423131</v>
      </c>
      <c r="DFK17" s="326">
        <v>1954</v>
      </c>
      <c r="DFL17" s="327">
        <f t="shared" si="1130"/>
        <v>35.709064327485379</v>
      </c>
      <c r="DFM17" s="326">
        <v>3053</v>
      </c>
      <c r="DFN17" s="327">
        <f t="shared" si="1131"/>
        <v>58.52022235000959</v>
      </c>
      <c r="DFO17" s="326">
        <v>0</v>
      </c>
      <c r="DFP17" s="328">
        <f t="shared" si="1132"/>
        <v>5007</v>
      </c>
      <c r="DFQ17" s="254">
        <f t="shared" si="1133"/>
        <v>46.842548414257642</v>
      </c>
      <c r="DFR17" s="326">
        <v>1952</v>
      </c>
      <c r="DFS17" s="327">
        <f t="shared" si="1134"/>
        <v>35.744369163156932</v>
      </c>
      <c r="DFT17" s="326">
        <v>3048</v>
      </c>
      <c r="DFU17" s="327">
        <f t="shared" si="1135"/>
        <v>58.559077809798268</v>
      </c>
      <c r="DFV17" s="326">
        <v>0</v>
      </c>
      <c r="DFW17" s="328">
        <f t="shared" si="1136"/>
        <v>5000</v>
      </c>
      <c r="DFX17" s="254">
        <f t="shared" si="1137"/>
        <v>46.87792987061691</v>
      </c>
      <c r="DFY17" s="326">
        <v>1945</v>
      </c>
      <c r="DFZ17" s="327">
        <f t="shared" si="1138"/>
        <v>35.766826038984924</v>
      </c>
      <c r="DGA17" s="326">
        <v>3043</v>
      </c>
      <c r="DGB17" s="327">
        <f t="shared" si="1139"/>
        <v>58.586830958798622</v>
      </c>
      <c r="DGC17" s="326">
        <v>0</v>
      </c>
      <c r="DGD17" s="328">
        <f t="shared" si="1140"/>
        <v>4988</v>
      </c>
      <c r="DGE17" s="254">
        <f t="shared" si="1141"/>
        <v>46.914973664409331</v>
      </c>
      <c r="DGF17" s="326">
        <v>1941</v>
      </c>
      <c r="DGG17" s="327">
        <f t="shared" si="1142"/>
        <v>35.778801843317972</v>
      </c>
      <c r="DGH17" s="326">
        <v>3037</v>
      </c>
      <c r="DGI17" s="327">
        <f t="shared" si="1143"/>
        <v>58.663318524241838</v>
      </c>
      <c r="DGJ17" s="326">
        <v>0</v>
      </c>
      <c r="DGK17" s="328">
        <f t="shared" si="1144"/>
        <v>4978</v>
      </c>
      <c r="DGL17" s="254">
        <f t="shared" si="1145"/>
        <v>46.953405017921149</v>
      </c>
      <c r="DGM17" s="326">
        <v>1937</v>
      </c>
      <c r="DGN17" s="327">
        <f t="shared" si="1146"/>
        <v>35.784223166451135</v>
      </c>
      <c r="DGO17" s="326">
        <v>3030</v>
      </c>
      <c r="DGP17" s="327">
        <f t="shared" si="1147"/>
        <v>58.664085188770578</v>
      </c>
      <c r="DGQ17" s="326">
        <v>0</v>
      </c>
      <c r="DGR17" s="328">
        <f t="shared" si="1148"/>
        <v>4967</v>
      </c>
      <c r="DGS17" s="254">
        <f t="shared" si="1149"/>
        <v>46.955946303649085</v>
      </c>
      <c r="DGT17" s="326">
        <v>1935</v>
      </c>
      <c r="DGU17" s="327">
        <f t="shared" si="1150"/>
        <v>35.826698759488984</v>
      </c>
      <c r="DGV17" s="326">
        <v>3018</v>
      </c>
      <c r="DGW17" s="327">
        <f t="shared" si="1151"/>
        <v>58.601941747572816</v>
      </c>
      <c r="DGX17" s="326">
        <v>0</v>
      </c>
      <c r="DGY17" s="328">
        <f t="shared" si="1152"/>
        <v>4953</v>
      </c>
      <c r="DGZ17" s="254">
        <f t="shared" si="1153"/>
        <v>46.943417685527436</v>
      </c>
      <c r="DHA17" s="326">
        <v>1932</v>
      </c>
      <c r="DHB17" s="327">
        <f t="shared" si="1154"/>
        <v>35.864117319472804</v>
      </c>
      <c r="DHC17" s="326">
        <v>3012</v>
      </c>
      <c r="DHD17" s="327">
        <f t="shared" si="1155"/>
        <v>58.667705492793147</v>
      </c>
      <c r="DHE17" s="326">
        <v>0</v>
      </c>
      <c r="DHF17" s="328">
        <f t="shared" si="1156"/>
        <v>4944</v>
      </c>
      <c r="DHG17" s="254">
        <f t="shared" si="1157"/>
        <v>46.991730824066153</v>
      </c>
      <c r="DHH17" s="326">
        <v>1926</v>
      </c>
      <c r="DHI17" s="327">
        <f t="shared" si="1158"/>
        <v>35.845896147403685</v>
      </c>
      <c r="DHJ17" s="326">
        <v>3007</v>
      </c>
      <c r="DHK17" s="327">
        <f t="shared" si="1159"/>
        <v>58.673170731707316</v>
      </c>
      <c r="DHL17" s="326">
        <v>0</v>
      </c>
      <c r="DHM17" s="328">
        <f t="shared" si="1160"/>
        <v>4933</v>
      </c>
      <c r="DHN17" s="254">
        <f t="shared" si="1161"/>
        <v>46.989902838635935</v>
      </c>
      <c r="DHO17" s="326">
        <v>1923</v>
      </c>
      <c r="DHP17" s="327">
        <f t="shared" si="1162"/>
        <v>35.890257558790594</v>
      </c>
      <c r="DHQ17" s="326">
        <v>2997</v>
      </c>
      <c r="DHR17" s="327">
        <f t="shared" si="1163"/>
        <v>58.672670321064999</v>
      </c>
      <c r="DHS17" s="326">
        <v>0</v>
      </c>
      <c r="DHT17" s="328">
        <f t="shared" si="1164"/>
        <v>4920</v>
      </c>
      <c r="DHU17" s="254">
        <f t="shared" si="1165"/>
        <v>47.00936365373591</v>
      </c>
      <c r="DHV17" s="326">
        <v>1918</v>
      </c>
      <c r="DHW17" s="327">
        <f t="shared" si="1166"/>
        <v>35.944527736131931</v>
      </c>
      <c r="DHX17" s="326">
        <v>2992</v>
      </c>
      <c r="DHY17" s="327">
        <f t="shared" si="1167"/>
        <v>58.689682228324834</v>
      </c>
      <c r="DHZ17" s="326">
        <v>0</v>
      </c>
      <c r="DIA17" s="328">
        <f t="shared" si="1168"/>
        <v>4910</v>
      </c>
      <c r="DIB17" s="254">
        <f t="shared" si="1169"/>
        <v>47.057695993866204</v>
      </c>
      <c r="DIC17" s="326">
        <v>1913</v>
      </c>
      <c r="DID17" s="327">
        <f t="shared" si="1170"/>
        <v>35.918137438978597</v>
      </c>
      <c r="DIE17" s="326">
        <v>2982</v>
      </c>
      <c r="DIF17" s="327">
        <f t="shared" si="1171"/>
        <v>58.666142042101121</v>
      </c>
      <c r="DIG17" s="326">
        <v>0</v>
      </c>
      <c r="DIH17" s="328">
        <f t="shared" si="1172"/>
        <v>4895</v>
      </c>
      <c r="DII17" s="254">
        <f t="shared" si="1173"/>
        <v>47.026611586127387</v>
      </c>
      <c r="DIJ17" s="326">
        <v>1904</v>
      </c>
      <c r="DIK17" s="327">
        <f t="shared" si="1174"/>
        <v>35.836627140974969</v>
      </c>
      <c r="DIL17" s="326">
        <v>2973</v>
      </c>
      <c r="DIM17" s="327">
        <f t="shared" si="1175"/>
        <v>58.662194159431721</v>
      </c>
      <c r="DIN17" s="326">
        <v>0</v>
      </c>
      <c r="DIO17" s="328">
        <f t="shared" si="1176"/>
        <v>4877</v>
      </c>
      <c r="DIP17" s="254">
        <f t="shared" si="1177"/>
        <v>46.980059724496677</v>
      </c>
      <c r="DIQ17" s="326">
        <v>1901</v>
      </c>
      <c r="DIR17" s="327">
        <f t="shared" si="1178"/>
        <v>35.88823862563715</v>
      </c>
      <c r="DIS17" s="326">
        <v>2960</v>
      </c>
      <c r="DIT17" s="327">
        <f t="shared" si="1179"/>
        <v>58.637083993660852</v>
      </c>
      <c r="DIU17" s="326">
        <v>0</v>
      </c>
      <c r="DIV17" s="328">
        <f t="shared" si="1180"/>
        <v>4861</v>
      </c>
      <c r="DIW17" s="254">
        <f t="shared" si="1181"/>
        <v>46.98888351860802</v>
      </c>
      <c r="DIX17" s="326">
        <v>1894</v>
      </c>
      <c r="DIY17" s="327">
        <f t="shared" si="1182"/>
        <v>35.884804850322091</v>
      </c>
      <c r="DIZ17" s="326">
        <v>2952</v>
      </c>
      <c r="DJA17" s="327">
        <f t="shared" si="1183"/>
        <v>58.676207513416813</v>
      </c>
      <c r="DJB17" s="326">
        <v>0</v>
      </c>
      <c r="DJC17" s="328">
        <f t="shared" si="1184"/>
        <v>4846</v>
      </c>
      <c r="DJD17" s="254">
        <f t="shared" si="1185"/>
        <v>47.007469201668442</v>
      </c>
      <c r="DJE17" s="326">
        <v>1887</v>
      </c>
      <c r="DJF17" s="327">
        <f t="shared" si="1186"/>
        <v>35.874524714828901</v>
      </c>
      <c r="DJG17" s="326">
        <v>2947</v>
      </c>
      <c r="DJH17" s="327">
        <f t="shared" si="1187"/>
        <v>58.787153401156985</v>
      </c>
      <c r="DJI17" s="326">
        <v>0</v>
      </c>
      <c r="DJJ17" s="328">
        <f t="shared" si="1188"/>
        <v>4834</v>
      </c>
      <c r="DJK17" s="254">
        <f t="shared" si="1189"/>
        <v>47.055387910055487</v>
      </c>
      <c r="DJL17" s="326">
        <v>1883</v>
      </c>
      <c r="DJM17" s="327">
        <f t="shared" si="1190"/>
        <v>35.894014487228368</v>
      </c>
      <c r="DJN17" s="326">
        <v>2939</v>
      </c>
      <c r="DJO17" s="327">
        <f t="shared" si="1191"/>
        <v>58.838838838838839</v>
      </c>
      <c r="DJP17" s="326">
        <v>0</v>
      </c>
      <c r="DJQ17" s="328">
        <f t="shared" si="1192"/>
        <v>4822</v>
      </c>
      <c r="DJR17" s="254">
        <f t="shared" si="1193"/>
        <v>47.085245581486184</v>
      </c>
      <c r="DJS17" s="326">
        <v>1882</v>
      </c>
      <c r="DJT17" s="327">
        <f t="shared" si="1194"/>
        <v>35.970948012232419</v>
      </c>
      <c r="DJU17" s="326">
        <v>2927</v>
      </c>
      <c r="DJV17" s="327">
        <f t="shared" si="1195"/>
        <v>58.834170854271363</v>
      </c>
      <c r="DJW17" s="326">
        <v>0</v>
      </c>
      <c r="DJX17" s="328">
        <f t="shared" si="1196"/>
        <v>4809</v>
      </c>
      <c r="DJY17" s="254">
        <f t="shared" si="1197"/>
        <v>47.114725188596061</v>
      </c>
      <c r="DJZ17" s="326">
        <v>1880</v>
      </c>
      <c r="DKA17" s="327">
        <f t="shared" si="1198"/>
        <v>36.001531980084259</v>
      </c>
      <c r="DKB17" s="326">
        <v>2918</v>
      </c>
      <c r="DKC17" s="327">
        <f t="shared" si="1199"/>
        <v>58.806932688432077</v>
      </c>
      <c r="DKD17" s="326">
        <v>0</v>
      </c>
      <c r="DKE17" s="328">
        <f t="shared" si="1200"/>
        <v>4798</v>
      </c>
      <c r="DKF17" s="254">
        <f t="shared" si="1201"/>
        <v>47.11311861743912</v>
      </c>
      <c r="DKG17" s="326">
        <v>1874</v>
      </c>
      <c r="DKH17" s="327">
        <f t="shared" si="1202"/>
        <v>36.017682106477032</v>
      </c>
      <c r="DKI17" s="326">
        <v>2912</v>
      </c>
      <c r="DKJ17" s="327">
        <f t="shared" si="1203"/>
        <v>58.816400727125831</v>
      </c>
      <c r="DKK17" s="326">
        <v>0</v>
      </c>
      <c r="DKL17" s="328">
        <f t="shared" si="1204"/>
        <v>4786</v>
      </c>
      <c r="DKM17" s="254">
        <f t="shared" si="1205"/>
        <v>47.134134331298014</v>
      </c>
      <c r="DKN17" s="326">
        <v>1860</v>
      </c>
      <c r="DKO17" s="327">
        <f t="shared" si="1206"/>
        <v>35.928143712574851</v>
      </c>
      <c r="DKP17" s="326">
        <v>2905</v>
      </c>
      <c r="DKQ17" s="327">
        <f t="shared" si="1207"/>
        <v>58.817574407774856</v>
      </c>
      <c r="DKR17" s="326">
        <v>0</v>
      </c>
      <c r="DKS17" s="328">
        <f t="shared" si="1208"/>
        <v>4765</v>
      </c>
      <c r="DKT17" s="254">
        <f t="shared" si="1209"/>
        <v>47.10359826018189</v>
      </c>
      <c r="DKU17" s="326">
        <v>1851</v>
      </c>
      <c r="DKV17" s="327">
        <f t="shared" si="1210"/>
        <v>35.851249273678093</v>
      </c>
      <c r="DKW17" s="326">
        <v>2901</v>
      </c>
      <c r="DKX17" s="327">
        <f t="shared" si="1211"/>
        <v>58.903553299492387</v>
      </c>
      <c r="DKY17" s="326">
        <v>0</v>
      </c>
      <c r="DKZ17" s="328">
        <f t="shared" si="1212"/>
        <v>4752</v>
      </c>
      <c r="DLA17" s="254">
        <f t="shared" si="1213"/>
        <v>47.105471847739885</v>
      </c>
      <c r="DLB17" s="326">
        <v>1847</v>
      </c>
      <c r="DLC17" s="327">
        <f t="shared" si="1214"/>
        <v>35.864077669902912</v>
      </c>
      <c r="DLD17" s="326">
        <v>2888</v>
      </c>
      <c r="DLE17" s="327">
        <f t="shared" si="1215"/>
        <v>58.890701468189235</v>
      </c>
      <c r="DLF17" s="326">
        <v>0</v>
      </c>
      <c r="DLG17" s="328">
        <f t="shared" si="1216"/>
        <v>4735</v>
      </c>
      <c r="DLH17" s="254">
        <f t="shared" si="1217"/>
        <v>47.095683310125324</v>
      </c>
      <c r="DLI17" s="326">
        <v>1845</v>
      </c>
      <c r="DLJ17" s="327">
        <f t="shared" si="1218"/>
        <v>35.950896336710834</v>
      </c>
      <c r="DLK17" s="326">
        <v>2879</v>
      </c>
      <c r="DLL17" s="327">
        <f t="shared" si="1219"/>
        <v>58.863218155796361</v>
      </c>
      <c r="DLM17" s="326">
        <v>0</v>
      </c>
      <c r="DLN17" s="328">
        <f t="shared" si="1220"/>
        <v>4724</v>
      </c>
      <c r="DLO17" s="254">
        <f t="shared" si="1221"/>
        <v>47.131597326149851</v>
      </c>
      <c r="DLP17" s="326">
        <v>1840</v>
      </c>
      <c r="DLQ17" s="327">
        <f t="shared" si="1222"/>
        <v>36.000782625709256</v>
      </c>
      <c r="DLR17" s="326">
        <v>2867</v>
      </c>
      <c r="DLS17" s="327">
        <f t="shared" si="1223"/>
        <v>58.786139019889269</v>
      </c>
      <c r="DLT17" s="326">
        <v>0</v>
      </c>
      <c r="DLU17" s="328">
        <f t="shared" si="1224"/>
        <v>4707</v>
      </c>
      <c r="DLV17" s="254">
        <f t="shared" si="1225"/>
        <v>47.126551862234685</v>
      </c>
      <c r="DLW17" s="326">
        <v>1831</v>
      </c>
      <c r="DLX17" s="327">
        <f t="shared" si="1226"/>
        <v>36.029122392758758</v>
      </c>
      <c r="DLY17" s="326">
        <v>2863</v>
      </c>
      <c r="DLZ17" s="327">
        <f t="shared" si="1227"/>
        <v>58.764367816091955</v>
      </c>
      <c r="DMA17" s="326">
        <v>0</v>
      </c>
      <c r="DMB17" s="328">
        <f t="shared" si="1228"/>
        <v>4694</v>
      </c>
      <c r="DMC17" s="254">
        <f t="shared" si="1229"/>
        <v>47.15692184046614</v>
      </c>
      <c r="DMD17" s="326">
        <v>1827</v>
      </c>
      <c r="DME17" s="327">
        <f t="shared" si="1230"/>
        <v>36.049723756906076</v>
      </c>
      <c r="DMF17" s="326">
        <v>2850</v>
      </c>
      <c r="DMG17" s="327">
        <f t="shared" si="1231"/>
        <v>58.77500515570221</v>
      </c>
      <c r="DMH17" s="326">
        <v>0</v>
      </c>
      <c r="DMI17" s="328">
        <f t="shared" si="1232"/>
        <v>4677</v>
      </c>
      <c r="DMJ17" s="254">
        <f t="shared" si="1233"/>
        <v>47.161439951598268</v>
      </c>
      <c r="DMK17" s="326">
        <v>1816</v>
      </c>
      <c r="DML17" s="327">
        <f t="shared" si="1234"/>
        <v>35.974643423137877</v>
      </c>
      <c r="DMM17" s="326">
        <v>2839</v>
      </c>
      <c r="DMN17" s="327">
        <f t="shared" si="1235"/>
        <v>58.827186075424784</v>
      </c>
      <c r="DMO17" s="326">
        <v>0</v>
      </c>
      <c r="DMP17" s="328">
        <f t="shared" si="1236"/>
        <v>4655</v>
      </c>
      <c r="DMQ17" s="254">
        <f t="shared" si="1237"/>
        <v>47.144014583755315</v>
      </c>
      <c r="DMR17" s="326">
        <v>1808</v>
      </c>
      <c r="DMS17" s="327">
        <f t="shared" si="1238"/>
        <v>35.987261146496813</v>
      </c>
      <c r="DMT17" s="326">
        <v>2832</v>
      </c>
      <c r="DMU17" s="327">
        <f t="shared" si="1239"/>
        <v>58.877338877338879</v>
      </c>
      <c r="DMV17" s="326">
        <v>0</v>
      </c>
      <c r="DMW17" s="328">
        <f t="shared" si="1240"/>
        <v>4640</v>
      </c>
      <c r="DMX17" s="254">
        <f t="shared" si="1241"/>
        <v>47.183241814114297</v>
      </c>
      <c r="DMY17" s="326">
        <v>1802</v>
      </c>
      <c r="DMZ17" s="327">
        <f t="shared" si="1242"/>
        <v>35.996803835397522</v>
      </c>
      <c r="DNA17" s="326">
        <v>2822</v>
      </c>
      <c r="DNB17" s="327">
        <f t="shared" si="1243"/>
        <v>58.902108119390526</v>
      </c>
      <c r="DNC17" s="326">
        <v>0</v>
      </c>
      <c r="DND17" s="328">
        <f t="shared" si="1244"/>
        <v>4624</v>
      </c>
      <c r="DNE17" s="254">
        <f t="shared" si="1245"/>
        <v>47.198121874043075</v>
      </c>
      <c r="DNF17" s="326">
        <v>1797</v>
      </c>
      <c r="DNG17" s="327">
        <f t="shared" si="1246"/>
        <v>36.077092953222248</v>
      </c>
      <c r="DNH17" s="326">
        <v>2813</v>
      </c>
      <c r="DNI17" s="327">
        <f t="shared" si="1247"/>
        <v>58.898659966499167</v>
      </c>
      <c r="DNJ17" s="326">
        <v>0</v>
      </c>
      <c r="DNK17" s="328">
        <f t="shared" si="1248"/>
        <v>4610</v>
      </c>
      <c r="DNL17" s="254">
        <f t="shared" si="1249"/>
        <v>47.248129548016813</v>
      </c>
      <c r="DNM17" s="326">
        <v>1791</v>
      </c>
      <c r="DNN17" s="327">
        <f t="shared" si="1250"/>
        <v>36.043469510968002</v>
      </c>
      <c r="DNO17" s="326">
        <v>2794</v>
      </c>
      <c r="DNP17" s="327">
        <f t="shared" si="1251"/>
        <v>58.833438618656565</v>
      </c>
      <c r="DNQ17" s="326">
        <v>0</v>
      </c>
      <c r="DNR17" s="328">
        <f t="shared" si="1252"/>
        <v>4585</v>
      </c>
      <c r="DNS17" s="254">
        <f t="shared" si="1253"/>
        <v>47.180489812718669</v>
      </c>
      <c r="DNT17" s="326">
        <v>1788</v>
      </c>
      <c r="DNU17" s="327">
        <f t="shared" si="1254"/>
        <v>36.121212121212118</v>
      </c>
      <c r="DNV17" s="326">
        <v>2779</v>
      </c>
      <c r="DNW17" s="327">
        <f t="shared" si="1255"/>
        <v>58.727810650887569</v>
      </c>
      <c r="DNX17" s="326">
        <v>0</v>
      </c>
      <c r="DNY17" s="328">
        <f t="shared" si="1256"/>
        <v>4567</v>
      </c>
      <c r="DNZ17" s="254">
        <f t="shared" si="1257"/>
        <v>47.170006197066719</v>
      </c>
      <c r="DOA17" s="326">
        <v>1778</v>
      </c>
      <c r="DOB17" s="327">
        <f t="shared" si="1258"/>
        <v>36.086868276841891</v>
      </c>
      <c r="DOC17" s="326">
        <v>2770</v>
      </c>
      <c r="DOD17" s="327">
        <f t="shared" si="1259"/>
        <v>58.723765104939588</v>
      </c>
      <c r="DOE17" s="326">
        <v>0</v>
      </c>
      <c r="DOF17" s="328">
        <f t="shared" si="1260"/>
        <v>4548</v>
      </c>
      <c r="DOG17" s="254">
        <f t="shared" si="1261"/>
        <v>47.158855246785564</v>
      </c>
      <c r="DOH17" s="326">
        <v>1774</v>
      </c>
      <c r="DOI17" s="327">
        <f t="shared" si="1262"/>
        <v>36.130346232179228</v>
      </c>
      <c r="DOJ17" s="326">
        <v>2761</v>
      </c>
      <c r="DOK17" s="327">
        <f t="shared" si="1263"/>
        <v>58.769689229459345</v>
      </c>
      <c r="DOL17" s="326">
        <v>0</v>
      </c>
      <c r="DOM17" s="328">
        <f t="shared" si="1264"/>
        <v>4535</v>
      </c>
      <c r="DON17" s="254">
        <f t="shared" si="1265"/>
        <v>47.200249791840129</v>
      </c>
      <c r="DOO17" s="326">
        <v>1767</v>
      </c>
      <c r="DOP17" s="327">
        <f t="shared" si="1266"/>
        <v>36.164551780597627</v>
      </c>
      <c r="DOQ17" s="326">
        <v>2738</v>
      </c>
      <c r="DOR17" s="327">
        <f t="shared" si="1267"/>
        <v>58.717563800128673</v>
      </c>
      <c r="DOS17" s="326">
        <v>0</v>
      </c>
      <c r="DOT17" s="328">
        <f t="shared" si="1268"/>
        <v>4505</v>
      </c>
      <c r="DOU17" s="254">
        <f t="shared" si="1269"/>
        <v>47.177714943973193</v>
      </c>
      <c r="DOV17" s="326">
        <v>1757</v>
      </c>
      <c r="DOW17" s="327">
        <f t="shared" si="1270"/>
        <v>36.137392019744965</v>
      </c>
      <c r="DOX17" s="326">
        <v>2718</v>
      </c>
      <c r="DOY17" s="327">
        <f t="shared" si="1271"/>
        <v>58.628127696289901</v>
      </c>
      <c r="DOZ17" s="326">
        <v>0</v>
      </c>
      <c r="DPA17" s="328">
        <f t="shared" si="1272"/>
        <v>4475</v>
      </c>
      <c r="DPB17" s="254">
        <f t="shared" si="1273"/>
        <v>47.115182143609182</v>
      </c>
      <c r="DPC17" s="326">
        <v>1748</v>
      </c>
      <c r="DPD17" s="327">
        <f t="shared" si="1274"/>
        <v>36.19047619047619</v>
      </c>
      <c r="DPE17" s="326">
        <v>2705</v>
      </c>
      <c r="DPF17" s="327">
        <f t="shared" si="1275"/>
        <v>58.676789587852497</v>
      </c>
      <c r="DPG17" s="326">
        <v>0</v>
      </c>
      <c r="DPH17" s="328">
        <f t="shared" si="1276"/>
        <v>4453</v>
      </c>
      <c r="DPI17" s="254">
        <f t="shared" si="1277"/>
        <v>47.171610169491522</v>
      </c>
      <c r="DPJ17" s="326">
        <v>1738</v>
      </c>
      <c r="DPK17" s="327">
        <f t="shared" si="1278"/>
        <v>36.178184845961695</v>
      </c>
      <c r="DPL17" s="326">
        <v>2693</v>
      </c>
      <c r="DPM17" s="327">
        <f t="shared" si="1279"/>
        <v>58.658244391200178</v>
      </c>
      <c r="DPN17" s="326">
        <v>0</v>
      </c>
      <c r="DPO17" s="328">
        <f t="shared" si="1280"/>
        <v>4431</v>
      </c>
      <c r="DPP17" s="254">
        <f t="shared" si="1281"/>
        <v>47.163384779137843</v>
      </c>
      <c r="DPQ17" s="326">
        <v>1727</v>
      </c>
      <c r="DPR17" s="327">
        <f t="shared" si="1282"/>
        <v>36.129707112970713</v>
      </c>
      <c r="DPS17" s="326">
        <v>2669</v>
      </c>
      <c r="DPT17" s="327">
        <f t="shared" si="1283"/>
        <v>58.543540250054839</v>
      </c>
      <c r="DPU17" s="326">
        <v>0</v>
      </c>
      <c r="DPV17" s="328">
        <f t="shared" si="1284"/>
        <v>4396</v>
      </c>
      <c r="DPW17" s="254">
        <f t="shared" si="1285"/>
        <v>47.071420923011033</v>
      </c>
      <c r="DPX17" s="326">
        <v>1722</v>
      </c>
      <c r="DPY17" s="327">
        <f t="shared" si="1286"/>
        <v>36.14609571788413</v>
      </c>
      <c r="DPZ17" s="326">
        <v>2645</v>
      </c>
      <c r="DQA17" s="327">
        <f t="shared" si="1287"/>
        <v>58.453038674033152</v>
      </c>
      <c r="DQB17" s="326">
        <v>0</v>
      </c>
      <c r="DQC17" s="328">
        <f t="shared" si="1288"/>
        <v>4367</v>
      </c>
      <c r="DQD17" s="254">
        <f t="shared" si="1289"/>
        <v>47.012595543115516</v>
      </c>
      <c r="DQE17" s="326">
        <v>1715</v>
      </c>
      <c r="DQF17" s="327">
        <f t="shared" si="1290"/>
        <v>36.120471777590559</v>
      </c>
      <c r="DQG17" s="326">
        <v>2624</v>
      </c>
      <c r="DQH17" s="327">
        <f t="shared" si="1291"/>
        <v>58.440979955456577</v>
      </c>
      <c r="DQI17" s="326">
        <v>0</v>
      </c>
      <c r="DQJ17" s="328">
        <f t="shared" si="1292"/>
        <v>4339</v>
      </c>
      <c r="DQK17" s="254">
        <f t="shared" si="1293"/>
        <v>46.969040917947609</v>
      </c>
      <c r="DQL17" s="326">
        <v>1705</v>
      </c>
      <c r="DQM17" s="327">
        <f t="shared" si="1294"/>
        <v>36.10758153324862</v>
      </c>
      <c r="DQN17" s="326">
        <v>2606</v>
      </c>
      <c r="DQO17" s="327">
        <f t="shared" si="1295"/>
        <v>58.456707043517277</v>
      </c>
      <c r="DQP17" s="326">
        <v>0</v>
      </c>
      <c r="DQQ17" s="328">
        <f t="shared" si="1296"/>
        <v>4311</v>
      </c>
      <c r="DQR17" s="254">
        <f t="shared" si="1297"/>
        <v>46.96078431372549</v>
      </c>
      <c r="DQS17" s="326">
        <v>1697</v>
      </c>
      <c r="DQT17" s="327">
        <f t="shared" si="1298"/>
        <v>36.11406682272824</v>
      </c>
      <c r="DQU17" s="326">
        <v>2594</v>
      </c>
      <c r="DQV17" s="327">
        <f t="shared" si="1299"/>
        <v>58.581752484191504</v>
      </c>
      <c r="DQW17" s="326">
        <v>0</v>
      </c>
      <c r="DQX17" s="328">
        <f t="shared" si="1300"/>
        <v>4291</v>
      </c>
      <c r="DQY17" s="254">
        <f t="shared" si="1301"/>
        <v>47.014353018516495</v>
      </c>
      <c r="DQZ17" s="326">
        <v>1692</v>
      </c>
      <c r="DRA17" s="327">
        <f t="shared" si="1302"/>
        <v>36.146122623371078</v>
      </c>
      <c r="DRB17" s="326">
        <v>2568</v>
      </c>
      <c r="DRC17" s="327">
        <f t="shared" si="1303"/>
        <v>58.443331816112888</v>
      </c>
      <c r="DRD17" s="326">
        <v>0</v>
      </c>
      <c r="DRE17" s="328">
        <f t="shared" si="1304"/>
        <v>4260</v>
      </c>
      <c r="DRF17" s="254">
        <f t="shared" si="1305"/>
        <v>46.942148760330575</v>
      </c>
      <c r="DRG17" s="326">
        <v>1675</v>
      </c>
      <c r="DRH17" s="327">
        <f t="shared" si="1306"/>
        <v>36.068044788975023</v>
      </c>
      <c r="DRI17" s="326">
        <v>2547</v>
      </c>
      <c r="DRJ17" s="327">
        <f t="shared" si="1307"/>
        <v>58.417431192660551</v>
      </c>
      <c r="DRK17" s="326">
        <v>0</v>
      </c>
      <c r="DRL17" s="328">
        <f t="shared" si="1308"/>
        <v>4222</v>
      </c>
      <c r="DRM17" s="254">
        <f t="shared" si="1309"/>
        <v>46.890270990670814</v>
      </c>
      <c r="DRN17" s="326">
        <v>1667</v>
      </c>
      <c r="DRO17" s="327">
        <f t="shared" si="1310"/>
        <v>36.144839549002597</v>
      </c>
      <c r="DRP17" s="326">
        <v>2534</v>
      </c>
      <c r="DRQ17" s="327">
        <f t="shared" si="1311"/>
        <v>58.387096774193544</v>
      </c>
      <c r="DRR17" s="326">
        <v>0</v>
      </c>
      <c r="DRS17" s="328">
        <f t="shared" si="1312"/>
        <v>4201</v>
      </c>
      <c r="DRT17" s="254">
        <f t="shared" si="1313"/>
        <v>46.928060768543347</v>
      </c>
      <c r="DRU17" s="326">
        <v>1656</v>
      </c>
      <c r="DRV17" s="327">
        <f t="shared" si="1314"/>
        <v>36.149312377210222</v>
      </c>
      <c r="DRW17" s="326">
        <v>2514</v>
      </c>
      <c r="DRX17" s="327">
        <f t="shared" si="1315"/>
        <v>58.370095193870441</v>
      </c>
      <c r="DRY17" s="326">
        <v>0</v>
      </c>
      <c r="DRZ17" s="328">
        <f t="shared" si="1316"/>
        <v>4170</v>
      </c>
      <c r="DSA17" s="254">
        <f t="shared" si="1317"/>
        <v>46.917191719171917</v>
      </c>
      <c r="DSB17" s="326">
        <v>1644</v>
      </c>
      <c r="DSC17" s="327">
        <f t="shared" si="1318"/>
        <v>36.044727033545279</v>
      </c>
      <c r="DSD17" s="326">
        <v>2498</v>
      </c>
      <c r="DSE17" s="327">
        <f t="shared" si="1319"/>
        <v>58.337225595516117</v>
      </c>
      <c r="DSF17" s="326">
        <v>0</v>
      </c>
      <c r="DSG17" s="328">
        <f t="shared" si="1320"/>
        <v>4142</v>
      </c>
      <c r="DSH17" s="254">
        <f t="shared" si="1321"/>
        <v>46.839307927174033</v>
      </c>
      <c r="DSI17" s="326">
        <v>1631</v>
      </c>
      <c r="DSJ17" s="327">
        <f t="shared" si="1322"/>
        <v>35.98058680785352</v>
      </c>
      <c r="DSK17" s="326">
        <v>2482</v>
      </c>
      <c r="DSL17" s="327">
        <f t="shared" si="1323"/>
        <v>58.358805549024218</v>
      </c>
      <c r="DSM17" s="326">
        <v>0</v>
      </c>
      <c r="DSN17" s="328">
        <f t="shared" si="1324"/>
        <v>4113</v>
      </c>
      <c r="DSO17" s="254">
        <f t="shared" si="1325"/>
        <v>46.813111768722969</v>
      </c>
      <c r="DSP17" s="326">
        <v>1613</v>
      </c>
      <c r="DSQ17" s="327">
        <f t="shared" si="1326"/>
        <v>35.836480782048433</v>
      </c>
      <c r="DSR17" s="326">
        <v>2462</v>
      </c>
      <c r="DSS17" s="327">
        <f t="shared" si="1327"/>
        <v>58.341232227488149</v>
      </c>
      <c r="DST17" s="326">
        <v>0</v>
      </c>
      <c r="DSU17" s="328">
        <f t="shared" si="1328"/>
        <v>4075</v>
      </c>
      <c r="DSV17" s="254">
        <f t="shared" si="1329"/>
        <v>46.726292856323816</v>
      </c>
      <c r="DSW17" s="326">
        <v>1605</v>
      </c>
      <c r="DSX17" s="327">
        <f t="shared" si="1330"/>
        <v>35.849899486263119</v>
      </c>
      <c r="DSY17" s="326">
        <v>2445</v>
      </c>
      <c r="DSZ17" s="327">
        <f t="shared" si="1331"/>
        <v>58.325381679389309</v>
      </c>
      <c r="DTA17" s="326">
        <v>0</v>
      </c>
      <c r="DTB17" s="328">
        <f t="shared" si="1332"/>
        <v>4050</v>
      </c>
      <c r="DTC17" s="254">
        <f t="shared" si="1333"/>
        <v>46.718191256200257</v>
      </c>
      <c r="DTD17" s="326">
        <v>1598</v>
      </c>
      <c r="DTE17" s="327">
        <f t="shared" si="1334"/>
        <v>35.902044484385534</v>
      </c>
      <c r="DTF17" s="326">
        <v>2419</v>
      </c>
      <c r="DTG17" s="327">
        <f t="shared" si="1335"/>
        <v>58.317261330761816</v>
      </c>
      <c r="DTH17" s="326">
        <v>0</v>
      </c>
      <c r="DTI17" s="328">
        <f t="shared" si="1336"/>
        <v>4017</v>
      </c>
      <c r="DTJ17" s="254">
        <f t="shared" si="1337"/>
        <v>46.714734271426913</v>
      </c>
      <c r="DTK17" s="326">
        <v>1590</v>
      </c>
      <c r="DTL17" s="327">
        <f t="shared" si="1338"/>
        <v>35.924084952553095</v>
      </c>
      <c r="DTM17" s="326">
        <v>2398</v>
      </c>
      <c r="DTN17" s="327">
        <f t="shared" si="1339"/>
        <v>58.359698223412025</v>
      </c>
      <c r="DTO17" s="326">
        <v>0</v>
      </c>
      <c r="DTP17" s="328">
        <f t="shared" si="1340"/>
        <v>3988</v>
      </c>
      <c r="DTQ17" s="254">
        <f t="shared" si="1341"/>
        <v>46.72524897480961</v>
      </c>
      <c r="DTR17" s="326">
        <v>1575</v>
      </c>
      <c r="DTS17" s="327">
        <f t="shared" si="1342"/>
        <v>35.836177474402731</v>
      </c>
      <c r="DTT17" s="326">
        <v>2380</v>
      </c>
      <c r="DTU17" s="327">
        <f t="shared" si="1343"/>
        <v>58.347634224074532</v>
      </c>
      <c r="DTV17" s="326">
        <v>0</v>
      </c>
      <c r="DTW17" s="328">
        <f t="shared" si="1344"/>
        <v>3955</v>
      </c>
      <c r="DTX17" s="254">
        <f t="shared" si="1345"/>
        <v>46.672173707812128</v>
      </c>
      <c r="DTY17" s="326">
        <v>1565</v>
      </c>
      <c r="DTZ17" s="327">
        <f t="shared" si="1346"/>
        <v>35.88626461820683</v>
      </c>
      <c r="DUA17" s="326">
        <v>2359</v>
      </c>
      <c r="DUB17" s="327">
        <f t="shared" si="1347"/>
        <v>58.261299086194121</v>
      </c>
      <c r="DUC17" s="326">
        <v>0</v>
      </c>
      <c r="DUD17" s="328">
        <f t="shared" si="1348"/>
        <v>3924</v>
      </c>
      <c r="DUE17" s="254">
        <f t="shared" si="1349"/>
        <v>46.658739595719382</v>
      </c>
      <c r="DUF17" s="326">
        <v>1556</v>
      </c>
      <c r="DUG17" s="327">
        <f t="shared" si="1350"/>
        <v>35.951940850277268</v>
      </c>
      <c r="DUH17" s="326">
        <v>2332</v>
      </c>
      <c r="DUI17" s="327">
        <f t="shared" si="1351"/>
        <v>58.154613466334162</v>
      </c>
      <c r="DUJ17" s="326">
        <v>0</v>
      </c>
      <c r="DUK17" s="328">
        <f t="shared" si="1352"/>
        <v>3888</v>
      </c>
      <c r="DUL17" s="254">
        <f t="shared" si="1353"/>
        <v>46.629887263132645</v>
      </c>
      <c r="DUM17" s="326">
        <v>1541</v>
      </c>
      <c r="DUN17" s="327">
        <f t="shared" si="1354"/>
        <v>35.912374737823349</v>
      </c>
      <c r="DUO17" s="326">
        <v>2314</v>
      </c>
      <c r="DUP17" s="327">
        <f t="shared" si="1355"/>
        <v>58.169934640522882</v>
      </c>
      <c r="DUQ17" s="326">
        <v>0</v>
      </c>
      <c r="DUR17" s="328">
        <f t="shared" si="1356"/>
        <v>3855</v>
      </c>
      <c r="DUS17" s="254">
        <f t="shared" si="1357"/>
        <v>46.619905671786185</v>
      </c>
      <c r="DUT17" s="326">
        <v>1525</v>
      </c>
      <c r="DUU17" s="327">
        <f t="shared" si="1358"/>
        <v>35.831766917293237</v>
      </c>
      <c r="DUV17" s="326">
        <v>2301</v>
      </c>
      <c r="DUW17" s="327">
        <f t="shared" si="1359"/>
        <v>58.208955223880601</v>
      </c>
      <c r="DUX17" s="326">
        <v>0</v>
      </c>
      <c r="DUY17" s="328">
        <f t="shared" si="1360"/>
        <v>3826</v>
      </c>
      <c r="DUZ17" s="254">
        <f t="shared" si="1361"/>
        <v>46.607382141551959</v>
      </c>
      <c r="DVA17" s="326">
        <v>1515</v>
      </c>
      <c r="DVB17" s="327">
        <f t="shared" si="1362"/>
        <v>35.76487252124646</v>
      </c>
      <c r="DVC17" s="326">
        <v>2284</v>
      </c>
      <c r="DVD17" s="327">
        <f t="shared" si="1363"/>
        <v>58.191082802547768</v>
      </c>
      <c r="DVE17" s="326">
        <v>0</v>
      </c>
      <c r="DVF17" s="328">
        <f t="shared" si="1364"/>
        <v>3799</v>
      </c>
      <c r="DVG17" s="254">
        <f t="shared" si="1365"/>
        <v>46.550667810317364</v>
      </c>
      <c r="DVH17" s="326">
        <v>1508</v>
      </c>
      <c r="DVI17" s="327">
        <f t="shared" si="1366"/>
        <v>35.845020204421203</v>
      </c>
      <c r="DVJ17" s="326">
        <v>2268</v>
      </c>
      <c r="DVK17" s="327">
        <f t="shared" si="1367"/>
        <v>58.124038954382371</v>
      </c>
      <c r="DVL17" s="326">
        <v>0</v>
      </c>
      <c r="DVM17" s="328">
        <f t="shared" si="1368"/>
        <v>3776</v>
      </c>
      <c r="DVN17" s="254">
        <f t="shared" si="1369"/>
        <v>46.565544456776422</v>
      </c>
      <c r="DVO17" s="326">
        <v>1498</v>
      </c>
      <c r="DVP17" s="327">
        <f t="shared" si="1370"/>
        <v>35.93187814823699</v>
      </c>
      <c r="DVQ17" s="326">
        <v>2242</v>
      </c>
      <c r="DVR17" s="327">
        <f t="shared" si="1371"/>
        <v>57.962771458117892</v>
      </c>
      <c r="DVS17" s="326">
        <v>0</v>
      </c>
      <c r="DVT17" s="328">
        <f t="shared" si="1372"/>
        <v>3740</v>
      </c>
      <c r="DVU17" s="254">
        <f t="shared" si="1373"/>
        <v>46.534776657956947</v>
      </c>
      <c r="DVV17" s="326">
        <v>1490</v>
      </c>
      <c r="DVW17" s="327">
        <f t="shared" si="1374"/>
        <v>36.121212121212118</v>
      </c>
      <c r="DVX17" s="326">
        <v>2225</v>
      </c>
      <c r="DVY17" s="327">
        <f t="shared" si="1375"/>
        <v>57.897475930262821</v>
      </c>
      <c r="DVZ17" s="326">
        <v>0</v>
      </c>
      <c r="DWA17" s="328">
        <f t="shared" si="1376"/>
        <v>3715</v>
      </c>
      <c r="DWB17" s="254">
        <f t="shared" si="1377"/>
        <v>46.623995983935743</v>
      </c>
      <c r="DWC17" s="326">
        <v>1480</v>
      </c>
      <c r="DWD17" s="327">
        <f t="shared" si="1378"/>
        <v>36.168132942326494</v>
      </c>
      <c r="DWE17" s="326">
        <v>2205</v>
      </c>
      <c r="DWF17" s="327">
        <f t="shared" si="1379"/>
        <v>57.798165137614674</v>
      </c>
      <c r="DWG17" s="326">
        <v>0</v>
      </c>
      <c r="DWH17" s="328">
        <f t="shared" si="1380"/>
        <v>3685</v>
      </c>
      <c r="DWI17" s="254">
        <f t="shared" si="1381"/>
        <v>46.604274693309726</v>
      </c>
      <c r="DWJ17" s="326">
        <v>1468</v>
      </c>
      <c r="DWK17" s="327">
        <f t="shared" si="1382"/>
        <v>36.184372689179192</v>
      </c>
      <c r="DWL17" s="326">
        <v>2184</v>
      </c>
      <c r="DWM17" s="327">
        <f t="shared" si="1383"/>
        <v>57.854304635761586</v>
      </c>
      <c r="DWN17" s="326">
        <v>0</v>
      </c>
      <c r="DWO17" s="328">
        <f t="shared" si="1384"/>
        <v>3652</v>
      </c>
      <c r="DWP17" s="254">
        <f t="shared" si="1385"/>
        <v>46.629213483146067</v>
      </c>
      <c r="DWQ17" s="326">
        <v>1458</v>
      </c>
      <c r="DWR17" s="327">
        <f t="shared" si="1386"/>
        <v>36.142786316311351</v>
      </c>
      <c r="DWS17" s="326">
        <v>2167</v>
      </c>
      <c r="DWT17" s="327">
        <f t="shared" si="1387"/>
        <v>57.925688318631387</v>
      </c>
      <c r="DWU17" s="326">
        <v>0</v>
      </c>
      <c r="DWV17" s="328">
        <f t="shared" si="1388"/>
        <v>3625</v>
      </c>
      <c r="DWW17" s="254">
        <f t="shared" si="1389"/>
        <v>46.623794212218648</v>
      </c>
      <c r="DWX17" s="326">
        <v>1444</v>
      </c>
      <c r="DWY17" s="327">
        <f t="shared" si="1390"/>
        <v>36.090977255686077</v>
      </c>
      <c r="DWZ17" s="326">
        <v>2145</v>
      </c>
      <c r="DXA17" s="327">
        <f t="shared" si="1391"/>
        <v>57.894736842105267</v>
      </c>
      <c r="DXB17" s="326">
        <v>0</v>
      </c>
      <c r="DXC17" s="328">
        <f t="shared" si="1392"/>
        <v>3589</v>
      </c>
      <c r="DXD17" s="254">
        <f t="shared" si="1393"/>
        <v>46.574098105372435</v>
      </c>
      <c r="DXE17" s="326">
        <v>1430</v>
      </c>
      <c r="DXF17" s="327">
        <f t="shared" si="1394"/>
        <v>36.120232381914626</v>
      </c>
      <c r="DXG17" s="326">
        <v>2130</v>
      </c>
      <c r="DXH17" s="327">
        <f t="shared" si="1395"/>
        <v>57.911908646003262</v>
      </c>
      <c r="DXI17" s="326">
        <v>0</v>
      </c>
      <c r="DXJ17" s="328">
        <f t="shared" si="1396"/>
        <v>3560</v>
      </c>
      <c r="DXK17" s="254">
        <f t="shared" si="1397"/>
        <v>46.61516302212911</v>
      </c>
      <c r="DXL17" s="326">
        <v>1420</v>
      </c>
      <c r="DXM17" s="327">
        <f t="shared" si="1398"/>
        <v>36.104754640223746</v>
      </c>
      <c r="DXN17" s="326">
        <v>2099</v>
      </c>
      <c r="DXO17" s="327">
        <f t="shared" si="1399"/>
        <v>57.807766455521893</v>
      </c>
      <c r="DXP17" s="326">
        <v>0</v>
      </c>
      <c r="DXQ17" s="328">
        <f t="shared" si="1400"/>
        <v>3519</v>
      </c>
      <c r="DXR17" s="254">
        <f t="shared" si="1401"/>
        <v>46.523003701745111</v>
      </c>
      <c r="DXS17" s="326">
        <v>1410</v>
      </c>
      <c r="DXT17" s="327">
        <f t="shared" si="1402"/>
        <v>36.181678214010773</v>
      </c>
      <c r="DXU17" s="326">
        <v>2072</v>
      </c>
      <c r="DXV17" s="327">
        <f t="shared" si="1403"/>
        <v>57.731958762886592</v>
      </c>
      <c r="DXW17" s="326">
        <v>0</v>
      </c>
      <c r="DXX17" s="328">
        <f t="shared" si="1404"/>
        <v>3482</v>
      </c>
      <c r="DXY17" s="254">
        <f t="shared" si="1405"/>
        <v>46.513491851456052</v>
      </c>
      <c r="DXZ17" s="326">
        <v>1392</v>
      </c>
      <c r="DYA17" s="327">
        <f t="shared" si="1406"/>
        <v>36.174636174636177</v>
      </c>
      <c r="DYB17" s="326">
        <v>2054</v>
      </c>
      <c r="DYC17" s="327">
        <f t="shared" si="1407"/>
        <v>57.777777777777771</v>
      </c>
      <c r="DYD17" s="326">
        <v>0</v>
      </c>
      <c r="DYE17" s="328">
        <f t="shared" si="1408"/>
        <v>3446</v>
      </c>
      <c r="DYF17" s="254">
        <f t="shared" si="1409"/>
        <v>46.54869647440227</v>
      </c>
      <c r="DYG17" s="326">
        <v>1372</v>
      </c>
      <c r="DYH17" s="327">
        <f t="shared" si="1410"/>
        <v>36.076781488298707</v>
      </c>
      <c r="DYI17" s="326">
        <v>2031</v>
      </c>
      <c r="DYJ17" s="327">
        <f t="shared" si="1411"/>
        <v>57.863247863247871</v>
      </c>
      <c r="DYK17" s="326">
        <v>0</v>
      </c>
      <c r="DYL17" s="328">
        <f t="shared" si="1412"/>
        <v>3403</v>
      </c>
      <c r="DYM17" s="254">
        <f t="shared" si="1413"/>
        <v>46.533570354163814</v>
      </c>
      <c r="DYN17" s="326">
        <v>1363</v>
      </c>
      <c r="DYO17" s="327">
        <f t="shared" si="1414"/>
        <v>36.144258817289845</v>
      </c>
      <c r="DYP17" s="326">
        <v>2009</v>
      </c>
      <c r="DYQ17" s="327">
        <f t="shared" si="1415"/>
        <v>57.763082231167338</v>
      </c>
      <c r="DYR17" s="326">
        <v>0</v>
      </c>
      <c r="DYS17" s="328">
        <f t="shared" si="1416"/>
        <v>3372</v>
      </c>
      <c r="DYT17" s="254">
        <f t="shared" si="1417"/>
        <v>46.516760932542418</v>
      </c>
      <c r="DYU17" s="326">
        <v>1348</v>
      </c>
      <c r="DYV17" s="327">
        <f t="shared" si="1418"/>
        <v>36.168500134156155</v>
      </c>
      <c r="DYW17" s="326">
        <v>1978</v>
      </c>
      <c r="DYX17" s="327">
        <f t="shared" si="1419"/>
        <v>57.701283547257873</v>
      </c>
      <c r="DYY17" s="326">
        <v>0</v>
      </c>
      <c r="DYZ17" s="328">
        <f t="shared" si="1420"/>
        <v>3326</v>
      </c>
      <c r="DZA17" s="254">
        <f t="shared" si="1421"/>
        <v>46.484975541579317</v>
      </c>
      <c r="DZB17" s="326">
        <v>1334</v>
      </c>
      <c r="DZC17" s="327">
        <f t="shared" si="1422"/>
        <v>36.102841677943168</v>
      </c>
      <c r="DZD17" s="326">
        <v>1953</v>
      </c>
      <c r="DZE17" s="327">
        <f t="shared" si="1423"/>
        <v>57.610619469026545</v>
      </c>
      <c r="DZF17" s="326">
        <v>0</v>
      </c>
      <c r="DZG17" s="328">
        <f t="shared" si="1424"/>
        <v>3287</v>
      </c>
      <c r="DZH17" s="254">
        <f t="shared" si="1425"/>
        <v>46.393789696541994</v>
      </c>
      <c r="DZI17" s="326">
        <v>1321</v>
      </c>
      <c r="DZJ17" s="327">
        <f t="shared" si="1426"/>
        <v>36.083037421469541</v>
      </c>
      <c r="DZK17" s="326">
        <v>1918</v>
      </c>
      <c r="DZL17" s="327">
        <f t="shared" si="1427"/>
        <v>57.459556620730979</v>
      </c>
      <c r="DZM17" s="326">
        <v>0</v>
      </c>
      <c r="DZN17" s="328">
        <f t="shared" si="1428"/>
        <v>3239</v>
      </c>
      <c r="DZO17" s="254">
        <f t="shared" si="1429"/>
        <v>46.278039719959999</v>
      </c>
      <c r="DZP17" s="326">
        <v>1304</v>
      </c>
      <c r="DZQ17" s="327">
        <f t="shared" si="1430"/>
        <v>36.15192680898253</v>
      </c>
      <c r="DZR17" s="326">
        <v>1894</v>
      </c>
      <c r="DZS17" s="327">
        <f t="shared" si="1431"/>
        <v>57.515942909201335</v>
      </c>
      <c r="DZT17" s="326">
        <v>0</v>
      </c>
      <c r="DZU17" s="328">
        <f t="shared" si="1432"/>
        <v>3198</v>
      </c>
      <c r="DZV17" s="254">
        <f t="shared" si="1433"/>
        <v>46.347826086956523</v>
      </c>
      <c r="DZW17" s="326">
        <v>1286</v>
      </c>
      <c r="DZX17" s="327">
        <f t="shared" si="1434"/>
        <v>36.215150661785408</v>
      </c>
      <c r="DZY17" s="326">
        <v>1854</v>
      </c>
      <c r="DZZ17" s="327">
        <f t="shared" si="1435"/>
        <v>57.310664605873264</v>
      </c>
      <c r="EAA17" s="326">
        <v>0</v>
      </c>
      <c r="EAB17" s="328">
        <f t="shared" si="1436"/>
        <v>3140</v>
      </c>
      <c r="EAC17" s="254">
        <f t="shared" si="1437"/>
        <v>46.271735926908342</v>
      </c>
      <c r="EAD17" s="326">
        <v>1267</v>
      </c>
      <c r="EAE17" s="327">
        <f t="shared" si="1438"/>
        <v>36.127744510978047</v>
      </c>
      <c r="EAF17" s="326">
        <v>1833</v>
      </c>
      <c r="EAG17" s="327">
        <f t="shared" si="1439"/>
        <v>57.460815047021939</v>
      </c>
      <c r="EAH17" s="326">
        <v>0</v>
      </c>
      <c r="EAI17" s="328">
        <f t="shared" si="1440"/>
        <v>3100</v>
      </c>
      <c r="EAJ17" s="254">
        <f t="shared" si="1441"/>
        <v>46.289383305957891</v>
      </c>
      <c r="EAK17" s="326">
        <v>1248</v>
      </c>
      <c r="EAL17" s="327">
        <f t="shared" si="1442"/>
        <v>36.01731601731602</v>
      </c>
      <c r="EAM17" s="326">
        <v>1802</v>
      </c>
      <c r="EAN17" s="327">
        <f t="shared" si="1443"/>
        <v>57.370264247055083</v>
      </c>
      <c r="EAO17" s="326">
        <v>0</v>
      </c>
      <c r="EAP17" s="328">
        <f t="shared" si="1444"/>
        <v>3050</v>
      </c>
      <c r="EAQ17" s="254">
        <f t="shared" si="1445"/>
        <v>46.170148349984864</v>
      </c>
      <c r="EAR17" s="326">
        <v>1231</v>
      </c>
      <c r="EAS17" s="327">
        <f t="shared" si="1446"/>
        <v>35.994152046783626</v>
      </c>
      <c r="EAT17" s="326">
        <v>1775</v>
      </c>
      <c r="EAU17" s="327">
        <f t="shared" si="1447"/>
        <v>57.443365695792878</v>
      </c>
      <c r="EAV17" s="326">
        <v>0</v>
      </c>
      <c r="EAW17" s="328">
        <f t="shared" si="1448"/>
        <v>3006</v>
      </c>
      <c r="EAX17" s="254">
        <f t="shared" si="1449"/>
        <v>46.175115207373274</v>
      </c>
      <c r="EAY17" s="326">
        <v>1222</v>
      </c>
      <c r="EAZ17" s="327">
        <f t="shared" si="1450"/>
        <v>36.153846153846153</v>
      </c>
      <c r="EBA17" s="326">
        <v>1742</v>
      </c>
      <c r="EBB17" s="327">
        <f t="shared" si="1451"/>
        <v>57.415952537903756</v>
      </c>
      <c r="EBC17" s="326">
        <v>0</v>
      </c>
      <c r="EBD17" s="328">
        <f t="shared" si="1452"/>
        <v>2964</v>
      </c>
      <c r="EBE17" s="254">
        <f t="shared" si="1453"/>
        <v>46.211412535079518</v>
      </c>
      <c r="EBF17" s="326">
        <v>1202</v>
      </c>
      <c r="EBG17" s="327">
        <f t="shared" si="1454"/>
        <v>36.128644424406367</v>
      </c>
      <c r="EBH17" s="326">
        <v>1709</v>
      </c>
      <c r="EBI17" s="327">
        <f t="shared" si="1455"/>
        <v>57.368244377307818</v>
      </c>
      <c r="EBJ17" s="326">
        <v>0</v>
      </c>
      <c r="EBK17" s="328">
        <f t="shared" si="1456"/>
        <v>2911</v>
      </c>
      <c r="EBL17" s="254">
        <f t="shared" si="1457"/>
        <v>46.162385030130039</v>
      </c>
      <c r="EBM17" s="326">
        <v>1184</v>
      </c>
      <c r="EBN17" s="327">
        <f t="shared" si="1458"/>
        <v>36.042617960426185</v>
      </c>
      <c r="EBO17" s="326">
        <v>1679</v>
      </c>
      <c r="EBP17" s="327">
        <f t="shared" si="1459"/>
        <v>57.578875171467772</v>
      </c>
      <c r="EBQ17" s="326">
        <v>0</v>
      </c>
      <c r="EBR17" s="328">
        <f t="shared" si="1460"/>
        <v>2863</v>
      </c>
      <c r="EBS17" s="254">
        <f t="shared" si="1461"/>
        <v>46.16997258506693</v>
      </c>
      <c r="EBT17" s="326">
        <v>1166</v>
      </c>
      <c r="EBU17" s="327">
        <f t="shared" si="1462"/>
        <v>35.99876505094165</v>
      </c>
      <c r="EBV17" s="326">
        <v>1653</v>
      </c>
      <c r="EBW17" s="327">
        <f t="shared" si="1463"/>
        <v>57.696335078534034</v>
      </c>
      <c r="EBX17" s="326">
        <v>0</v>
      </c>
      <c r="EBY17" s="328">
        <f t="shared" si="1464"/>
        <v>2819</v>
      </c>
      <c r="EBZ17" s="254">
        <f t="shared" si="1465"/>
        <v>46.182830930537357</v>
      </c>
      <c r="ECA17" s="326">
        <v>1142</v>
      </c>
      <c r="ECB17" s="327">
        <f t="shared" si="1466"/>
        <v>36.013875748975089</v>
      </c>
      <c r="ECC17" s="326">
        <v>1626</v>
      </c>
      <c r="ECD17" s="327">
        <f t="shared" si="1467"/>
        <v>57.761989342806395</v>
      </c>
      <c r="ECE17" s="326">
        <v>0</v>
      </c>
      <c r="ECF17" s="328">
        <f t="shared" si="1468"/>
        <v>2768</v>
      </c>
      <c r="ECG17" s="254">
        <f t="shared" si="1469"/>
        <v>46.241229535583031</v>
      </c>
      <c r="ECH17" s="326">
        <v>1121</v>
      </c>
      <c r="ECI17" s="327">
        <f t="shared" si="1470"/>
        <v>36.033429765348764</v>
      </c>
      <c r="ECJ17" s="326">
        <v>1603</v>
      </c>
      <c r="ECK17" s="327">
        <f t="shared" si="1471"/>
        <v>57.849151930710931</v>
      </c>
      <c r="ECL17" s="326">
        <v>0</v>
      </c>
      <c r="ECM17" s="328">
        <f t="shared" si="1472"/>
        <v>2724</v>
      </c>
      <c r="ECN17" s="254">
        <f t="shared" si="1473"/>
        <v>46.310778646718802</v>
      </c>
      <c r="ECO17" s="326">
        <v>1102</v>
      </c>
      <c r="ECP17" s="327">
        <f t="shared" si="1474"/>
        <v>36.013071895424837</v>
      </c>
      <c r="ECQ17" s="326">
        <v>1566</v>
      </c>
      <c r="ECR17" s="327">
        <f t="shared" si="1475"/>
        <v>57.637099742362899</v>
      </c>
      <c r="ECS17" s="326">
        <v>0</v>
      </c>
      <c r="ECT17" s="328">
        <f t="shared" si="1476"/>
        <v>2668</v>
      </c>
      <c r="ECU17" s="254">
        <f t="shared" si="1477"/>
        <v>46.183140038082051</v>
      </c>
      <c r="ECV17" s="326">
        <v>1078</v>
      </c>
      <c r="ECW17" s="327">
        <f t="shared" si="1478"/>
        <v>36.174496644295303</v>
      </c>
      <c r="ECX17" s="326">
        <v>1535</v>
      </c>
      <c r="ECY17" s="327">
        <f t="shared" si="1479"/>
        <v>57.750188111361922</v>
      </c>
      <c r="ECZ17" s="326">
        <v>0</v>
      </c>
      <c r="EDA17" s="328">
        <f t="shared" si="1480"/>
        <v>2613</v>
      </c>
      <c r="EDB17" s="254">
        <f t="shared" si="1481"/>
        <v>46.346222064561907</v>
      </c>
      <c r="EDC17" s="326">
        <v>1057</v>
      </c>
      <c r="EDD17" s="327">
        <f t="shared" si="1482"/>
        <v>36.075085324232084</v>
      </c>
      <c r="EDE17" s="326">
        <v>1494</v>
      </c>
      <c r="EDF17" s="327">
        <f t="shared" si="1483"/>
        <v>57.772621809744784</v>
      </c>
      <c r="EDG17" s="326">
        <v>0</v>
      </c>
      <c r="EDH17" s="328">
        <f t="shared" si="1484"/>
        <v>2551</v>
      </c>
      <c r="EDI17" s="254">
        <f t="shared" si="1485"/>
        <v>46.247280638143586</v>
      </c>
      <c r="EDJ17" s="326">
        <v>1032</v>
      </c>
      <c r="EDK17" s="327">
        <f t="shared" si="1486"/>
        <v>35.920640445527326</v>
      </c>
      <c r="EDL17" s="326">
        <v>1449</v>
      </c>
      <c r="EDM17" s="327">
        <f t="shared" si="1487"/>
        <v>57.729083665338642</v>
      </c>
      <c r="EDN17" s="326">
        <v>0</v>
      </c>
      <c r="EDO17" s="328">
        <f t="shared" si="1488"/>
        <v>2481</v>
      </c>
      <c r="EDP17" s="254">
        <f t="shared" si="1489"/>
        <v>46.089541148058707</v>
      </c>
      <c r="EDQ17" s="326">
        <v>1009</v>
      </c>
      <c r="EDR17" s="327">
        <f t="shared" si="1490"/>
        <v>35.843694493783303</v>
      </c>
      <c r="EDS17" s="326">
        <v>1414</v>
      </c>
      <c r="EDT17" s="327">
        <f t="shared" si="1491"/>
        <v>57.690738474092207</v>
      </c>
      <c r="EDU17" s="326">
        <v>0</v>
      </c>
      <c r="EDV17" s="328">
        <f t="shared" si="1492"/>
        <v>2423</v>
      </c>
      <c r="EDW17" s="254">
        <f t="shared" si="1493"/>
        <v>46.012153437143944</v>
      </c>
      <c r="EDX17" s="326">
        <v>984</v>
      </c>
      <c r="EDY17" s="327">
        <f t="shared" si="1494"/>
        <v>35.794834485267366</v>
      </c>
      <c r="EDZ17" s="326">
        <v>1375</v>
      </c>
      <c r="EEA17" s="327">
        <f t="shared" si="1495"/>
        <v>57.651991614255763</v>
      </c>
      <c r="EEB17" s="326">
        <v>0</v>
      </c>
      <c r="EEC17" s="328">
        <f t="shared" si="1496"/>
        <v>2359</v>
      </c>
      <c r="EED17" s="254">
        <f t="shared" si="1497"/>
        <v>45.948578106739383</v>
      </c>
      <c r="EEE17" s="326">
        <v>959</v>
      </c>
      <c r="EEF17" s="327">
        <f t="shared" si="1498"/>
        <v>35.624071322436848</v>
      </c>
      <c r="EEG17" s="326">
        <v>1340</v>
      </c>
      <c r="EEH17" s="327">
        <f t="shared" si="1499"/>
        <v>57.363013698630141</v>
      </c>
      <c r="EEI17" s="326">
        <v>0</v>
      </c>
      <c r="EEJ17" s="328">
        <f t="shared" si="1500"/>
        <v>2299</v>
      </c>
      <c r="EEK17" s="254">
        <f t="shared" si="1501"/>
        <v>45.723945902943512</v>
      </c>
      <c r="EEL17" s="326">
        <v>941</v>
      </c>
      <c r="EEM17" s="327">
        <f t="shared" si="1502"/>
        <v>35.765868491068034</v>
      </c>
      <c r="EEN17" s="326">
        <v>1303</v>
      </c>
      <c r="EEO17" s="327">
        <f t="shared" si="1503"/>
        <v>57.29991204925242</v>
      </c>
      <c r="EEP17" s="326">
        <v>0</v>
      </c>
      <c r="EEQ17" s="328">
        <f t="shared" si="1504"/>
        <v>2244</v>
      </c>
      <c r="EER17" s="254">
        <f t="shared" si="1505"/>
        <v>45.74923547400612</v>
      </c>
      <c r="EES17" s="326">
        <v>918</v>
      </c>
      <c r="EET17" s="327">
        <f t="shared" si="1506"/>
        <v>35.831381733021075</v>
      </c>
      <c r="EEU17" s="326">
        <v>1257</v>
      </c>
      <c r="EEV17" s="327">
        <f t="shared" si="1507"/>
        <v>57.032667876588015</v>
      </c>
      <c r="EEW17" s="326">
        <v>0</v>
      </c>
      <c r="EEX17" s="328">
        <f t="shared" si="1508"/>
        <v>2175</v>
      </c>
      <c r="EEY17" s="254">
        <f t="shared" si="1509"/>
        <v>45.635753252203102</v>
      </c>
      <c r="EEZ17" s="326">
        <v>882</v>
      </c>
      <c r="EFA17" s="327">
        <f t="shared" si="1510"/>
        <v>35.521546516310913</v>
      </c>
      <c r="EFB17" s="326">
        <v>1215</v>
      </c>
      <c r="EFC17" s="327">
        <f t="shared" si="1511"/>
        <v>56.828811973807291</v>
      </c>
      <c r="EFD17" s="326">
        <v>0</v>
      </c>
      <c r="EFE17" s="328">
        <f t="shared" si="1512"/>
        <v>2097</v>
      </c>
      <c r="EFF17" s="254">
        <f t="shared" si="1513"/>
        <v>45.37978792469162</v>
      </c>
      <c r="EFG17" s="326">
        <v>859</v>
      </c>
      <c r="EFH17" s="327">
        <f t="shared" si="1514"/>
        <v>35.643153526970956</v>
      </c>
      <c r="EFI17" s="326">
        <v>1173</v>
      </c>
      <c r="EFJ17" s="327">
        <f t="shared" si="1515"/>
        <v>56.584659913169318</v>
      </c>
      <c r="EFK17" s="326">
        <v>0</v>
      </c>
      <c r="EFL17" s="328">
        <f t="shared" si="1516"/>
        <v>2032</v>
      </c>
      <c r="EFM17" s="254">
        <f t="shared" si="1517"/>
        <v>45.326790095917914</v>
      </c>
      <c r="EFN17" s="326">
        <v>837</v>
      </c>
      <c r="EFO17" s="327">
        <f t="shared" si="1518"/>
        <v>35.845824411134899</v>
      </c>
      <c r="EFP17" s="326">
        <v>1136</v>
      </c>
      <c r="EFQ17" s="327">
        <f t="shared" si="1519"/>
        <v>56.658354114713219</v>
      </c>
      <c r="EFR17" s="326">
        <v>0</v>
      </c>
      <c r="EFS17" s="328">
        <f t="shared" si="1520"/>
        <v>1973</v>
      </c>
      <c r="EFT17" s="254">
        <f t="shared" si="1521"/>
        <v>45.460829493087559</v>
      </c>
      <c r="EFU17" s="326">
        <v>810</v>
      </c>
      <c r="EFV17" s="327">
        <f t="shared" si="1522"/>
        <v>35.809018567639257</v>
      </c>
      <c r="EFW17" s="326">
        <v>1103</v>
      </c>
      <c r="EFX17" s="327">
        <f t="shared" si="1523"/>
        <v>56.767884714359241</v>
      </c>
      <c r="EFY17" s="326">
        <v>0</v>
      </c>
      <c r="EFZ17" s="328">
        <f t="shared" si="1524"/>
        <v>1913</v>
      </c>
      <c r="EGA17" s="254">
        <f t="shared" si="1525"/>
        <v>45.493460166468495</v>
      </c>
      <c r="EGB17" s="326">
        <v>781</v>
      </c>
      <c r="EGC17" s="327">
        <f t="shared" si="1526"/>
        <v>35.662100456621005</v>
      </c>
      <c r="EGD17" s="326">
        <v>1080</v>
      </c>
      <c r="EGE17" s="327">
        <f t="shared" si="1527"/>
        <v>57.022175290390706</v>
      </c>
      <c r="EGF17" s="326">
        <v>0</v>
      </c>
      <c r="EGG17" s="328">
        <f t="shared" si="1528"/>
        <v>1861</v>
      </c>
      <c r="EGH17" s="254">
        <f t="shared" si="1529"/>
        <v>45.568070519098924</v>
      </c>
      <c r="EGI17" s="326">
        <v>760</v>
      </c>
      <c r="EGJ17" s="327">
        <f t="shared" si="1530"/>
        <v>35.832154644035832</v>
      </c>
      <c r="EGK17" s="326">
        <v>1041</v>
      </c>
      <c r="EGL17" s="327">
        <f t="shared" si="1531"/>
        <v>56.978653530377663</v>
      </c>
      <c r="EGM17" s="326">
        <v>0</v>
      </c>
      <c r="EGN17" s="328">
        <f t="shared" si="1532"/>
        <v>1801</v>
      </c>
      <c r="EGO17" s="254">
        <f t="shared" si="1533"/>
        <v>45.618034447821678</v>
      </c>
      <c r="EGP17" s="326">
        <v>730</v>
      </c>
      <c r="EGQ17" s="327">
        <f t="shared" si="1534"/>
        <v>35.679374389051809</v>
      </c>
      <c r="EGR17" s="326">
        <v>1013</v>
      </c>
      <c r="EGS17" s="327">
        <f t="shared" si="1535"/>
        <v>57.167042889390515</v>
      </c>
      <c r="EGT17" s="326">
        <v>0</v>
      </c>
      <c r="EGU17" s="328">
        <f t="shared" si="1536"/>
        <v>1743</v>
      </c>
      <c r="EGV17" s="254">
        <f t="shared" si="1537"/>
        <v>45.652173913043477</v>
      </c>
      <c r="EGW17" s="326">
        <v>705</v>
      </c>
      <c r="EGX17" s="327">
        <f t="shared" si="1538"/>
        <v>35.57013118062563</v>
      </c>
      <c r="EGY17" s="326">
        <v>979</v>
      </c>
      <c r="EGZ17" s="327">
        <f t="shared" si="1539"/>
        <v>57.051282051282051</v>
      </c>
      <c r="EHA17" s="326">
        <v>0</v>
      </c>
      <c r="EHB17" s="328">
        <f t="shared" si="1540"/>
        <v>1684</v>
      </c>
      <c r="EHC17" s="254">
        <f t="shared" si="1541"/>
        <v>45.538128718226069</v>
      </c>
      <c r="EHD17" s="326">
        <v>673</v>
      </c>
      <c r="EHE17" s="327">
        <f t="shared" si="1542"/>
        <v>35.217163788592359</v>
      </c>
      <c r="EHF17" s="326">
        <v>952</v>
      </c>
      <c r="EHG17" s="327">
        <f t="shared" si="1543"/>
        <v>57.21153846153846</v>
      </c>
      <c r="EHH17" s="326">
        <v>0</v>
      </c>
      <c r="EHI17" s="328">
        <f t="shared" si="1544"/>
        <v>1625</v>
      </c>
      <c r="EHJ17" s="254">
        <f t="shared" si="1545"/>
        <v>45.454545454545453</v>
      </c>
      <c r="EHK17" s="326">
        <v>658</v>
      </c>
      <c r="EHL17" s="327">
        <f t="shared" si="1546"/>
        <v>35.471698113207545</v>
      </c>
      <c r="EHM17" s="326">
        <v>920</v>
      </c>
      <c r="EHN17" s="327">
        <f t="shared" si="1547"/>
        <v>56.965944272445824</v>
      </c>
      <c r="EHO17" s="326">
        <v>0</v>
      </c>
      <c r="EHP17" s="328">
        <f t="shared" si="1548"/>
        <v>1578</v>
      </c>
      <c r="EHQ17" s="254">
        <f t="shared" si="1549"/>
        <v>45.475504322766568</v>
      </c>
      <c r="EHR17" s="326">
        <v>638</v>
      </c>
      <c r="EHS17" s="327">
        <f t="shared" si="1550"/>
        <v>35.56298773690078</v>
      </c>
      <c r="EHT17" s="326">
        <v>886</v>
      </c>
      <c r="EHU17" s="327">
        <f t="shared" si="1551"/>
        <v>57.014157014157021</v>
      </c>
      <c r="EHV17" s="326">
        <v>0</v>
      </c>
      <c r="EHW17" s="328">
        <f t="shared" si="1552"/>
        <v>1524</v>
      </c>
      <c r="EHX17" s="254">
        <f t="shared" si="1553"/>
        <v>45.519713261648747</v>
      </c>
      <c r="EHY17" s="326">
        <v>620</v>
      </c>
      <c r="EHZ17" s="327">
        <f t="shared" si="1554"/>
        <v>35.632183908045981</v>
      </c>
      <c r="EIA17" s="326">
        <v>851</v>
      </c>
      <c r="EIB17" s="327">
        <f t="shared" si="1555"/>
        <v>56.582446808510632</v>
      </c>
      <c r="EIC17" s="326">
        <v>0</v>
      </c>
      <c r="EID17" s="328">
        <f t="shared" si="1556"/>
        <v>1471</v>
      </c>
      <c r="EIE17" s="254">
        <f t="shared" si="1557"/>
        <v>45.345252774352652</v>
      </c>
      <c r="EIF17" s="326">
        <v>592</v>
      </c>
      <c r="EIG17" s="327">
        <f t="shared" si="1558"/>
        <v>35.512897420515898</v>
      </c>
      <c r="EIH17" s="326">
        <v>832</v>
      </c>
      <c r="EII17" s="327">
        <f t="shared" si="1559"/>
        <v>57.025359835503778</v>
      </c>
      <c r="EIJ17" s="326">
        <v>0</v>
      </c>
      <c r="EIK17" s="328">
        <f t="shared" si="1560"/>
        <v>1424</v>
      </c>
      <c r="EIL17" s="254">
        <f t="shared" si="1561"/>
        <v>45.553422904670505</v>
      </c>
      <c r="EIM17" s="326">
        <v>563</v>
      </c>
      <c r="EIN17" s="327">
        <f t="shared" si="1562"/>
        <v>35.319949811794224</v>
      </c>
      <c r="EIO17" s="326">
        <v>800</v>
      </c>
      <c r="EIP17" s="327">
        <f t="shared" si="1563"/>
        <v>56.939501779359439</v>
      </c>
      <c r="EIQ17" s="326">
        <v>0</v>
      </c>
      <c r="EIR17" s="328">
        <f t="shared" si="1564"/>
        <v>1363</v>
      </c>
      <c r="EIS17" s="254">
        <f t="shared" si="1565"/>
        <v>45.448482827609205</v>
      </c>
      <c r="EIT17" s="326">
        <v>546</v>
      </c>
      <c r="EIU17" s="327">
        <f t="shared" si="1566"/>
        <v>35.477582846003898</v>
      </c>
      <c r="EIV17" s="326">
        <v>762</v>
      </c>
      <c r="EIW17" s="327">
        <f t="shared" si="1567"/>
        <v>56.738644825018611</v>
      </c>
      <c r="EIX17" s="326">
        <v>0</v>
      </c>
      <c r="EIY17" s="328">
        <f t="shared" si="1568"/>
        <v>1308</v>
      </c>
      <c r="EIZ17" s="254">
        <f t="shared" si="1569"/>
        <v>45.385149201943094</v>
      </c>
      <c r="EJA17" s="326">
        <v>528</v>
      </c>
      <c r="EJB17" s="327">
        <f t="shared" si="1570"/>
        <v>35.460040295500335</v>
      </c>
      <c r="EJC17" s="326">
        <v>736</v>
      </c>
      <c r="EJD17" s="327">
        <f t="shared" si="1571"/>
        <v>56.70261941448382</v>
      </c>
      <c r="EJE17" s="326">
        <v>0</v>
      </c>
      <c r="EJF17" s="328">
        <f t="shared" si="1572"/>
        <v>1264</v>
      </c>
      <c r="EJG17" s="254">
        <f t="shared" si="1573"/>
        <v>45.353426623609614</v>
      </c>
      <c r="EJH17" s="326">
        <v>514</v>
      </c>
      <c r="EJI17" s="327">
        <f t="shared" si="1574"/>
        <v>35.969209237228831</v>
      </c>
      <c r="EJJ17" s="326">
        <v>712</v>
      </c>
      <c r="EJK17" s="327">
        <f t="shared" si="1575"/>
        <v>56.823623304070239</v>
      </c>
      <c r="EJL17" s="326">
        <v>0</v>
      </c>
      <c r="EJM17" s="328">
        <f t="shared" si="1576"/>
        <v>1226</v>
      </c>
      <c r="EJN17" s="254">
        <f t="shared" si="1577"/>
        <v>45.712155108128258</v>
      </c>
      <c r="EJO17" s="326">
        <v>493</v>
      </c>
      <c r="EJP17" s="327">
        <f t="shared" si="1578"/>
        <v>35.750543872371281</v>
      </c>
      <c r="EJQ17" s="326">
        <v>677</v>
      </c>
      <c r="EJR17" s="327">
        <f t="shared" si="1579"/>
        <v>56.463719766472067</v>
      </c>
      <c r="EJS17" s="326">
        <v>0</v>
      </c>
      <c r="EJT17" s="328">
        <f t="shared" si="1580"/>
        <v>1170</v>
      </c>
      <c r="EJU17" s="254">
        <f t="shared" si="1581"/>
        <v>45.384018619084557</v>
      </c>
      <c r="EJV17" s="326">
        <v>474</v>
      </c>
      <c r="EJW17" s="327">
        <f t="shared" si="1582"/>
        <v>35.426008968609871</v>
      </c>
      <c r="EJX17" s="326">
        <v>655</v>
      </c>
      <c r="EJY17" s="327">
        <f t="shared" si="1583"/>
        <v>56.709956709956714</v>
      </c>
      <c r="EJZ17" s="326">
        <v>0</v>
      </c>
      <c r="EKA17" s="328">
        <f t="shared" si="1584"/>
        <v>1129</v>
      </c>
      <c r="EKB17" s="254">
        <f t="shared" si="1585"/>
        <v>45.286803048535901</v>
      </c>
      <c r="EKC17" s="326">
        <v>463</v>
      </c>
      <c r="EKD17" s="327">
        <f t="shared" si="1586"/>
        <v>35.919317300232741</v>
      </c>
      <c r="EKE17" s="326">
        <v>628</v>
      </c>
      <c r="EKF17" s="327">
        <f t="shared" si="1587"/>
        <v>56.678700361010826</v>
      </c>
      <c r="EKG17" s="326">
        <v>0</v>
      </c>
      <c r="EKH17" s="328">
        <f t="shared" si="1588"/>
        <v>1091</v>
      </c>
      <c r="EKI17" s="254">
        <f t="shared" si="1589"/>
        <v>45.515227367542757</v>
      </c>
      <c r="EKJ17" s="326">
        <v>439</v>
      </c>
      <c r="EKK17" s="327">
        <f t="shared" si="1590"/>
        <v>35.633116883116884</v>
      </c>
      <c r="EKL17" s="326">
        <v>599</v>
      </c>
      <c r="EKM17" s="327">
        <f t="shared" si="1591"/>
        <v>56.191369606003747</v>
      </c>
      <c r="EKN17" s="326">
        <v>0</v>
      </c>
      <c r="EKO17" s="328">
        <f t="shared" si="1592"/>
        <v>1038</v>
      </c>
      <c r="EKP17" s="254">
        <f t="shared" si="1593"/>
        <v>45.16971279373368</v>
      </c>
      <c r="EKQ17" s="326">
        <v>421</v>
      </c>
      <c r="EKR17" s="327">
        <f t="shared" si="1594"/>
        <v>35.829787234042556</v>
      </c>
      <c r="EKS17" s="326">
        <v>580</v>
      </c>
      <c r="EKT17" s="327">
        <f t="shared" si="1595"/>
        <v>56.640625</v>
      </c>
      <c r="EKU17" s="326">
        <v>0</v>
      </c>
      <c r="EKV17" s="328">
        <f t="shared" si="1596"/>
        <v>1001</v>
      </c>
      <c r="EKW17" s="254">
        <f t="shared" si="1597"/>
        <v>45.520691223283308</v>
      </c>
      <c r="EKX17" s="326">
        <v>398</v>
      </c>
      <c r="EKY17" s="327">
        <f t="shared" si="1598"/>
        <v>35.440783615316121</v>
      </c>
      <c r="EKZ17" s="326">
        <v>563</v>
      </c>
      <c r="ELA17" s="327">
        <f t="shared" si="1599"/>
        <v>57.157360406091371</v>
      </c>
      <c r="ELB17" s="326">
        <v>0</v>
      </c>
      <c r="ELC17" s="328">
        <f t="shared" si="1600"/>
        <v>961</v>
      </c>
      <c r="ELD17" s="254">
        <f t="shared" si="1601"/>
        <v>45.588235294117645</v>
      </c>
      <c r="ELE17" s="326">
        <v>371</v>
      </c>
      <c r="ELF17" s="327">
        <f t="shared" si="1602"/>
        <v>34.415584415584419</v>
      </c>
      <c r="ELG17" s="326">
        <v>547</v>
      </c>
      <c r="ELH17" s="327">
        <f t="shared" si="1603"/>
        <v>57.09812108559499</v>
      </c>
      <c r="ELI17" s="326">
        <v>0</v>
      </c>
      <c r="ELJ17" s="328">
        <f t="shared" si="1604"/>
        <v>918</v>
      </c>
      <c r="ELK17" s="254">
        <f t="shared" si="1605"/>
        <v>45.088408644400786</v>
      </c>
      <c r="ELL17" s="326">
        <v>353</v>
      </c>
      <c r="ELM17" s="327">
        <f t="shared" si="1606"/>
        <v>33.909702209414029</v>
      </c>
      <c r="ELN17" s="326">
        <v>520</v>
      </c>
      <c r="ELO17" s="327">
        <f t="shared" si="1607"/>
        <v>56.830601092896174</v>
      </c>
      <c r="ELP17" s="326">
        <v>0</v>
      </c>
      <c r="ELQ17" s="328">
        <f t="shared" si="1608"/>
        <v>873</v>
      </c>
      <c r="ELR17" s="254">
        <f t="shared" si="1609"/>
        <v>44.631901840490798</v>
      </c>
      <c r="ELS17" s="326">
        <v>341</v>
      </c>
      <c r="ELT17" s="327">
        <f t="shared" si="1610"/>
        <v>33.629191321499015</v>
      </c>
      <c r="ELU17" s="326">
        <v>502</v>
      </c>
      <c r="ELV17" s="327">
        <f t="shared" si="1611"/>
        <v>56.595264937993242</v>
      </c>
      <c r="ELW17" s="326">
        <v>0</v>
      </c>
      <c r="ELX17" s="328">
        <f t="shared" si="1612"/>
        <v>843</v>
      </c>
      <c r="ELY17" s="254">
        <f t="shared" si="1613"/>
        <v>44.345081536033668</v>
      </c>
      <c r="ELZ17" s="326">
        <v>331</v>
      </c>
      <c r="EMA17" s="327">
        <f t="shared" si="1614"/>
        <v>33.948717948717949</v>
      </c>
      <c r="EMB17" s="326">
        <v>482</v>
      </c>
      <c r="EMC17" s="327">
        <f t="shared" si="1615"/>
        <v>56.63924794359577</v>
      </c>
      <c r="EMD17" s="326">
        <v>0</v>
      </c>
      <c r="EME17" s="328">
        <f t="shared" si="1616"/>
        <v>813</v>
      </c>
      <c r="EMF17" s="254">
        <f t="shared" si="1617"/>
        <v>44.52354874041621</v>
      </c>
      <c r="EMG17" s="326">
        <v>320</v>
      </c>
      <c r="EMH17" s="327">
        <f t="shared" si="1618"/>
        <v>33.898305084745758</v>
      </c>
      <c r="EMI17" s="326">
        <v>475</v>
      </c>
      <c r="EMJ17" s="327">
        <f t="shared" si="1619"/>
        <v>56.81818181818182</v>
      </c>
      <c r="EMK17" s="326">
        <v>0</v>
      </c>
      <c r="EML17" s="328">
        <f t="shared" si="1620"/>
        <v>795</v>
      </c>
      <c r="EMM17" s="254">
        <f t="shared" si="1621"/>
        <v>44.662921348314605</v>
      </c>
      <c r="EMN17" s="326">
        <v>308</v>
      </c>
      <c r="EMO17" s="327">
        <f t="shared" si="1622"/>
        <v>33.624454148471614</v>
      </c>
      <c r="EMP17" s="326">
        <v>454</v>
      </c>
      <c r="EMQ17" s="327">
        <f t="shared" si="1623"/>
        <v>56.537982565379828</v>
      </c>
      <c r="EMR17" s="326">
        <v>0</v>
      </c>
      <c r="EMS17" s="328">
        <f t="shared" si="1624"/>
        <v>762</v>
      </c>
      <c r="EMT17" s="254">
        <f t="shared" si="1625"/>
        <v>44.32809773123909</v>
      </c>
      <c r="EMU17" s="326">
        <v>296</v>
      </c>
      <c r="EMV17" s="327">
        <f t="shared" si="1626"/>
        <v>33.44632768361582</v>
      </c>
      <c r="EMW17" s="326">
        <v>434</v>
      </c>
      <c r="EMX17" s="327">
        <f t="shared" si="1627"/>
        <v>56.436931079323791</v>
      </c>
      <c r="EMY17" s="326">
        <v>0</v>
      </c>
      <c r="EMZ17" s="328">
        <f t="shared" si="1628"/>
        <v>730</v>
      </c>
      <c r="ENA17" s="254">
        <f t="shared" si="1629"/>
        <v>44.13542926239419</v>
      </c>
      <c r="ENB17" s="326">
        <v>284</v>
      </c>
      <c r="ENC17" s="327">
        <f t="shared" si="1630"/>
        <v>33.177570093457945</v>
      </c>
      <c r="END17" s="326">
        <v>421</v>
      </c>
      <c r="ENE17" s="327">
        <f t="shared" si="1631"/>
        <v>56.738544474393528</v>
      </c>
      <c r="ENF17" s="326">
        <v>0</v>
      </c>
      <c r="ENG17" s="328">
        <f t="shared" si="1632"/>
        <v>705</v>
      </c>
      <c r="ENH17" s="254">
        <f t="shared" si="1633"/>
        <v>44.117647058823529</v>
      </c>
      <c r="ENI17" s="326">
        <v>274</v>
      </c>
      <c r="ENJ17" s="327">
        <f t="shared" si="1634"/>
        <v>32.932692307692307</v>
      </c>
      <c r="ENK17" s="326">
        <v>410</v>
      </c>
      <c r="ENL17" s="327">
        <f t="shared" si="1635"/>
        <v>56.551724137931039</v>
      </c>
      <c r="ENM17" s="326">
        <v>0</v>
      </c>
      <c r="ENN17" s="328">
        <f t="shared" si="1636"/>
        <v>684</v>
      </c>
      <c r="ENO17" s="254">
        <f t="shared" si="1637"/>
        <v>43.930635838150287</v>
      </c>
      <c r="ENP17" s="326">
        <v>268</v>
      </c>
      <c r="ENQ17" s="327">
        <f t="shared" si="1638"/>
        <v>32.883435582822088</v>
      </c>
      <c r="ENR17" s="326">
        <v>401</v>
      </c>
      <c r="ENS17" s="327">
        <f t="shared" si="1639"/>
        <v>56.558533145275035</v>
      </c>
      <c r="ENT17" s="326">
        <v>0</v>
      </c>
      <c r="ENU17" s="328">
        <f t="shared" si="1640"/>
        <v>669</v>
      </c>
      <c r="ENV17" s="254">
        <f t="shared" si="1641"/>
        <v>43.897637795275593</v>
      </c>
      <c r="ENW17" s="326">
        <v>258</v>
      </c>
      <c r="ENX17" s="327">
        <f t="shared" si="1642"/>
        <v>32.658227848101269</v>
      </c>
      <c r="ENY17" s="326">
        <v>386</v>
      </c>
      <c r="ENZ17" s="327">
        <f t="shared" si="1643"/>
        <v>56.598240469208214</v>
      </c>
      <c r="EOA17" s="326">
        <v>0</v>
      </c>
      <c r="EOB17" s="328">
        <f t="shared" si="1644"/>
        <v>644</v>
      </c>
      <c r="EOC17" s="254">
        <f t="shared" si="1645"/>
        <v>43.75</v>
      </c>
      <c r="EOD17" s="326">
        <v>252</v>
      </c>
      <c r="EOE17" s="327">
        <f t="shared" si="1646"/>
        <v>32.727272727272727</v>
      </c>
      <c r="EOF17" s="326">
        <v>373</v>
      </c>
      <c r="EOG17" s="327">
        <f t="shared" si="1647"/>
        <v>56.429652042360054</v>
      </c>
      <c r="EOH17" s="326">
        <v>0</v>
      </c>
      <c r="EOI17" s="328">
        <f t="shared" si="1648"/>
        <v>625</v>
      </c>
      <c r="EOJ17" s="254">
        <f t="shared" si="1649"/>
        <v>43.675751222921036</v>
      </c>
      <c r="EOK17" s="326">
        <v>246</v>
      </c>
      <c r="EOL17" s="327">
        <f t="shared" si="1650"/>
        <v>33.020134228187921</v>
      </c>
      <c r="EOM17" s="326">
        <v>362</v>
      </c>
      <c r="EON17" s="327">
        <f t="shared" si="1651"/>
        <v>56.298600311041994</v>
      </c>
      <c r="EOO17" s="326">
        <v>0</v>
      </c>
      <c r="EOP17" s="328">
        <f t="shared" si="1652"/>
        <v>608</v>
      </c>
      <c r="EOQ17" s="254">
        <f t="shared" si="1653"/>
        <v>43.804034582132566</v>
      </c>
      <c r="EOR17" s="326">
        <v>239</v>
      </c>
      <c r="EOS17" s="327">
        <f t="shared" si="1654"/>
        <v>32.739726027397261</v>
      </c>
      <c r="EOT17" s="326">
        <v>347</v>
      </c>
      <c r="EOU17" s="327">
        <f t="shared" si="1655"/>
        <v>55.698234349919737</v>
      </c>
      <c r="EOV17" s="326">
        <v>0</v>
      </c>
      <c r="EOW17" s="328">
        <f t="shared" si="1656"/>
        <v>586</v>
      </c>
      <c r="EOX17" s="254">
        <f t="shared" si="1657"/>
        <v>43.311160384331117</v>
      </c>
      <c r="EOY17" s="326">
        <v>236</v>
      </c>
      <c r="EOZ17" s="327">
        <f t="shared" si="1658"/>
        <v>32.914923291492329</v>
      </c>
      <c r="EPA17" s="326">
        <v>338</v>
      </c>
      <c r="EPB17" s="327">
        <f t="shared" si="1659"/>
        <v>55.867768595041326</v>
      </c>
      <c r="EPC17" s="326">
        <v>0</v>
      </c>
      <c r="EPD17" s="328">
        <f t="shared" si="1660"/>
        <v>574</v>
      </c>
      <c r="EPE17" s="254">
        <f t="shared" si="1661"/>
        <v>43.419062027231469</v>
      </c>
      <c r="EPF17" s="326">
        <v>231</v>
      </c>
      <c r="EPG17" s="327">
        <f t="shared" si="1662"/>
        <v>32.8125</v>
      </c>
      <c r="EPH17" s="326">
        <v>329</v>
      </c>
      <c r="EPI17" s="327">
        <f t="shared" si="1663"/>
        <v>55.574324324324323</v>
      </c>
      <c r="EPJ17" s="326">
        <v>0</v>
      </c>
      <c r="EPK17" s="328">
        <f t="shared" si="1664"/>
        <v>560</v>
      </c>
      <c r="EPL17" s="254">
        <f t="shared" si="1665"/>
        <v>43.209876543209873</v>
      </c>
      <c r="EPM17" s="326">
        <v>227</v>
      </c>
      <c r="EPN17" s="327">
        <f t="shared" si="1666"/>
        <v>32.708933717579249</v>
      </c>
      <c r="EPO17" s="326">
        <v>321</v>
      </c>
      <c r="EPP17" s="327">
        <f t="shared" si="1667"/>
        <v>55.440414507772019</v>
      </c>
      <c r="EPQ17" s="326">
        <v>0</v>
      </c>
      <c r="EPR17" s="328">
        <f t="shared" si="1668"/>
        <v>548</v>
      </c>
      <c r="EPS17" s="254">
        <f t="shared" si="1669"/>
        <v>43.04791830322074</v>
      </c>
      <c r="EPT17" s="326">
        <v>223</v>
      </c>
      <c r="EPU17" s="327">
        <f t="shared" si="1670"/>
        <v>32.554744525547449</v>
      </c>
      <c r="EPV17" s="326">
        <v>316</v>
      </c>
      <c r="EPW17" s="327">
        <f t="shared" si="1671"/>
        <v>55.24475524475524</v>
      </c>
      <c r="EPX17" s="326">
        <v>0</v>
      </c>
      <c r="EPY17" s="328">
        <f t="shared" si="1672"/>
        <v>539</v>
      </c>
      <c r="EPZ17" s="254">
        <f t="shared" si="1673"/>
        <v>42.879872712808279</v>
      </c>
      <c r="EQA17" s="326">
        <v>220</v>
      </c>
      <c r="EQB17" s="327">
        <f t="shared" si="1674"/>
        <v>32.496307237813888</v>
      </c>
      <c r="EQC17" s="326">
        <v>312</v>
      </c>
      <c r="EQD17" s="327">
        <f t="shared" si="1675"/>
        <v>55.714285714285715</v>
      </c>
      <c r="EQE17" s="326">
        <v>0</v>
      </c>
      <c r="EQF17" s="328">
        <f t="shared" si="1676"/>
        <v>532</v>
      </c>
      <c r="EQG17" s="254">
        <f t="shared" si="1677"/>
        <v>43.007275666936131</v>
      </c>
      <c r="EQH17" s="326">
        <v>214</v>
      </c>
      <c r="EQI17" s="327">
        <f t="shared" si="1678"/>
        <v>32.132132132132128</v>
      </c>
      <c r="EQJ17" s="326">
        <v>306</v>
      </c>
      <c r="EQK17" s="327">
        <f t="shared" si="1679"/>
        <v>55.434782608695656</v>
      </c>
      <c r="EQL17" s="326">
        <v>0</v>
      </c>
      <c r="EQM17" s="328">
        <f t="shared" si="1680"/>
        <v>520</v>
      </c>
      <c r="EQN17" s="254">
        <f t="shared" si="1681"/>
        <v>42.692939244663378</v>
      </c>
      <c r="EQO17" s="326">
        <v>209</v>
      </c>
      <c r="EQP17" s="327">
        <f t="shared" si="1682"/>
        <v>31.762917933130698</v>
      </c>
      <c r="EQQ17" s="326">
        <v>300</v>
      </c>
      <c r="EQR17" s="327">
        <f t="shared" si="1683"/>
        <v>55.555555555555557</v>
      </c>
      <c r="EQS17" s="326">
        <v>0</v>
      </c>
      <c r="EQT17" s="328">
        <f t="shared" si="1684"/>
        <v>509</v>
      </c>
      <c r="EQU17" s="254">
        <f t="shared" si="1685"/>
        <v>42.487479131886481</v>
      </c>
      <c r="EQV17" s="326">
        <v>205</v>
      </c>
      <c r="EQW17" s="327">
        <f t="shared" si="1686"/>
        <v>31.490015360983104</v>
      </c>
      <c r="EQX17" s="326">
        <v>295</v>
      </c>
      <c r="EQY17" s="327">
        <f t="shared" si="1687"/>
        <v>55.243445692883896</v>
      </c>
      <c r="EQZ17" s="326">
        <v>0</v>
      </c>
      <c r="ERA17" s="328">
        <f t="shared" si="1688"/>
        <v>500</v>
      </c>
      <c r="ERB17" s="254">
        <f t="shared" si="1689"/>
        <v>42.194092827004219</v>
      </c>
      <c r="ERC17" s="326">
        <v>204</v>
      </c>
      <c r="ERD17" s="327">
        <f t="shared" si="1690"/>
        <v>31.726283048211506</v>
      </c>
      <c r="ERE17" s="326">
        <v>290</v>
      </c>
      <c r="ERF17" s="327">
        <f t="shared" si="1691"/>
        <v>55.028462998102469</v>
      </c>
      <c r="ERG17" s="326">
        <v>0</v>
      </c>
      <c r="ERH17" s="328">
        <f t="shared" si="1692"/>
        <v>494</v>
      </c>
      <c r="ERI17" s="254">
        <f t="shared" si="1693"/>
        <v>42.222222222222221</v>
      </c>
      <c r="ERJ17" s="326">
        <v>200</v>
      </c>
      <c r="ERK17" s="327">
        <f t="shared" si="1694"/>
        <v>31.446540880503143</v>
      </c>
      <c r="ERL17" s="326">
        <v>290</v>
      </c>
      <c r="ERM17" s="327">
        <f t="shared" si="1695"/>
        <v>55.238095238095241</v>
      </c>
      <c r="ERN17" s="326">
        <v>0</v>
      </c>
      <c r="ERO17" s="328">
        <f t="shared" si="1696"/>
        <v>490</v>
      </c>
      <c r="ERP17" s="254">
        <f t="shared" si="1697"/>
        <v>42.204995693367785</v>
      </c>
      <c r="ERQ17" s="326">
        <v>195</v>
      </c>
      <c r="ERR17" s="327">
        <f t="shared" si="1698"/>
        <v>31.2</v>
      </c>
      <c r="ERS17" s="326">
        <v>288</v>
      </c>
      <c r="ERT17" s="327">
        <f t="shared" si="1699"/>
        <v>55.384615384615387</v>
      </c>
      <c r="ERU17" s="326">
        <v>0</v>
      </c>
      <c r="ERV17" s="328">
        <f t="shared" si="1700"/>
        <v>483</v>
      </c>
      <c r="ERW17" s="254">
        <f t="shared" si="1701"/>
        <v>42.183406113537117</v>
      </c>
      <c r="ERX17" s="326">
        <v>193</v>
      </c>
      <c r="ERY17" s="327">
        <f t="shared" si="1702"/>
        <v>31.280388978930308</v>
      </c>
      <c r="ERZ17" s="326">
        <v>288</v>
      </c>
      <c r="ESA17" s="327">
        <f t="shared" si="1703"/>
        <v>55.598455598455601</v>
      </c>
      <c r="ESB17" s="326">
        <v>0</v>
      </c>
      <c r="ESC17" s="328">
        <f t="shared" si="1704"/>
        <v>481</v>
      </c>
      <c r="ESD17" s="254">
        <f t="shared" si="1705"/>
        <v>42.378854625550659</v>
      </c>
      <c r="ESE17" s="326">
        <v>191</v>
      </c>
      <c r="ESF17" s="327">
        <f t="shared" si="1706"/>
        <v>31.209150326797385</v>
      </c>
      <c r="ESG17" s="326">
        <v>288</v>
      </c>
      <c r="ESH17" s="327">
        <f t="shared" si="1707"/>
        <v>55.813953488372093</v>
      </c>
      <c r="ESI17" s="326">
        <v>0</v>
      </c>
      <c r="ESJ17" s="328">
        <f t="shared" si="1708"/>
        <v>479</v>
      </c>
      <c r="ESK17" s="254">
        <f t="shared" si="1709"/>
        <v>42.464539007092199</v>
      </c>
      <c r="ESL17" s="326">
        <v>190</v>
      </c>
      <c r="ESM17" s="327">
        <f t="shared" si="1710"/>
        <v>31.25</v>
      </c>
      <c r="ESN17" s="326">
        <v>286</v>
      </c>
      <c r="ESO17" s="327">
        <f t="shared" si="1711"/>
        <v>55.859375</v>
      </c>
      <c r="ESP17" s="326">
        <v>0</v>
      </c>
      <c r="ESQ17" s="328">
        <f t="shared" si="1712"/>
        <v>476</v>
      </c>
      <c r="ESR17" s="254">
        <f t="shared" si="1713"/>
        <v>42.5</v>
      </c>
      <c r="ESS17" s="326">
        <v>190</v>
      </c>
      <c r="EST17" s="327">
        <f t="shared" si="1714"/>
        <v>31.456953642384107</v>
      </c>
      <c r="ESU17" s="326">
        <v>283</v>
      </c>
      <c r="ESV17" s="327">
        <f t="shared" si="1715"/>
        <v>55.599214145383101</v>
      </c>
      <c r="ESW17" s="326">
        <v>0</v>
      </c>
      <c r="ESX17" s="328">
        <f t="shared" si="1716"/>
        <v>473</v>
      </c>
      <c r="ESY17" s="254">
        <f t="shared" si="1717"/>
        <v>42.497753818508535</v>
      </c>
      <c r="ESZ17" s="326">
        <v>188</v>
      </c>
      <c r="ETA17" s="327">
        <f t="shared" si="1718"/>
        <v>31.333333333333336</v>
      </c>
      <c r="ETB17" s="326">
        <v>281</v>
      </c>
      <c r="ETC17" s="327">
        <f t="shared" si="1719"/>
        <v>55.864811133200796</v>
      </c>
      <c r="ETD17" s="326">
        <v>0</v>
      </c>
      <c r="ETE17" s="328">
        <f t="shared" si="1720"/>
        <v>469</v>
      </c>
      <c r="ETF17" s="254">
        <f t="shared" si="1721"/>
        <v>42.52039891205802</v>
      </c>
      <c r="ETG17" s="326">
        <v>184</v>
      </c>
      <c r="ETH17" s="327">
        <f t="shared" si="1722"/>
        <v>30.92436974789916</v>
      </c>
      <c r="ETI17" s="326">
        <v>274</v>
      </c>
      <c r="ETJ17" s="327">
        <f t="shared" si="1723"/>
        <v>55.465587044534416</v>
      </c>
      <c r="ETK17" s="326">
        <v>0</v>
      </c>
      <c r="ETL17" s="328">
        <f t="shared" si="1724"/>
        <v>458</v>
      </c>
      <c r="ETM17" s="254">
        <f t="shared" si="1725"/>
        <v>42.056932966023872</v>
      </c>
      <c r="ETN17" s="326">
        <v>184</v>
      </c>
      <c r="ETO17" s="327">
        <f t="shared" si="1726"/>
        <v>31.081081081081081</v>
      </c>
      <c r="ETP17" s="326">
        <v>272</v>
      </c>
      <c r="ETQ17" s="327">
        <f t="shared" si="1727"/>
        <v>55.623721881390594</v>
      </c>
      <c r="ETR17" s="326">
        <v>0</v>
      </c>
      <c r="ETS17" s="328">
        <f t="shared" si="1728"/>
        <v>456</v>
      </c>
      <c r="ETT17" s="254">
        <f t="shared" si="1729"/>
        <v>42.183163737280296</v>
      </c>
      <c r="ETU17" s="326">
        <v>182</v>
      </c>
      <c r="ETV17" s="327">
        <f t="shared" si="1730"/>
        <v>31.005110732538334</v>
      </c>
      <c r="ETW17" s="326">
        <v>268</v>
      </c>
      <c r="ETX17" s="327">
        <f t="shared" si="1731"/>
        <v>55.257731958762889</v>
      </c>
      <c r="ETY17" s="326">
        <v>0</v>
      </c>
      <c r="ETZ17" s="328">
        <f t="shared" si="1732"/>
        <v>450</v>
      </c>
      <c r="EUA17" s="254">
        <f t="shared" si="1733"/>
        <v>41.977611940298509</v>
      </c>
      <c r="EUB17" s="326">
        <v>178</v>
      </c>
      <c r="EUC17" s="327">
        <f t="shared" si="1734"/>
        <v>30.689655172413794</v>
      </c>
      <c r="EUD17" s="326">
        <v>265</v>
      </c>
      <c r="EUE17" s="327">
        <f t="shared" si="1735"/>
        <v>55.093555093555089</v>
      </c>
      <c r="EUF17" s="326">
        <v>0</v>
      </c>
      <c r="EUG17" s="328">
        <f t="shared" si="1736"/>
        <v>443</v>
      </c>
      <c r="EUH17" s="254">
        <f t="shared" si="1737"/>
        <v>41.753063147973613</v>
      </c>
      <c r="EUI17" s="326">
        <v>178</v>
      </c>
      <c r="EUJ17" s="327">
        <f t="shared" si="1738"/>
        <v>30.79584775086505</v>
      </c>
      <c r="EUK17" s="326">
        <v>262</v>
      </c>
      <c r="EUL17" s="327">
        <f t="shared" si="1739"/>
        <v>55.157894736842103</v>
      </c>
      <c r="EUM17" s="326">
        <v>0</v>
      </c>
      <c r="EUN17" s="328">
        <f t="shared" si="1740"/>
        <v>440</v>
      </c>
      <c r="EUO17" s="254">
        <f t="shared" si="1741"/>
        <v>41.785375118708451</v>
      </c>
      <c r="EUP17" s="326">
        <v>178</v>
      </c>
      <c r="EUQ17" s="327">
        <f t="shared" si="1742"/>
        <v>31.064572425828967</v>
      </c>
      <c r="EUR17" s="326">
        <v>260</v>
      </c>
      <c r="EUS17" s="327">
        <f t="shared" si="1743"/>
        <v>55.437100213219615</v>
      </c>
      <c r="EUT17" s="326">
        <v>0</v>
      </c>
      <c r="EUU17" s="328">
        <f t="shared" si="1744"/>
        <v>438</v>
      </c>
      <c r="EUV17" s="254">
        <f t="shared" si="1745"/>
        <v>42.034548944337814</v>
      </c>
      <c r="EUW17" s="326">
        <v>178</v>
      </c>
      <c r="EUX17" s="327">
        <f t="shared" si="1746"/>
        <v>31.228070175438599</v>
      </c>
      <c r="EUY17" s="326">
        <v>257</v>
      </c>
      <c r="EUZ17" s="327">
        <f t="shared" si="1747"/>
        <v>55.627705627705623</v>
      </c>
      <c r="EVA17" s="326">
        <v>0</v>
      </c>
      <c r="EVB17" s="328">
        <f t="shared" si="1748"/>
        <v>435</v>
      </c>
      <c r="EVC17" s="254">
        <f t="shared" si="1749"/>
        <v>42.151162790697676</v>
      </c>
      <c r="EVD17" s="326">
        <v>174</v>
      </c>
      <c r="EVE17" s="327">
        <f t="shared" si="1750"/>
        <v>30.960854092526692</v>
      </c>
      <c r="EVF17" s="326">
        <v>255</v>
      </c>
      <c r="EVG17" s="327">
        <f t="shared" si="1751"/>
        <v>55.434782608695656</v>
      </c>
      <c r="EVH17" s="326">
        <v>0</v>
      </c>
      <c r="EVI17" s="328">
        <f t="shared" si="1752"/>
        <v>429</v>
      </c>
      <c r="EVJ17" s="254">
        <f t="shared" si="1753"/>
        <v>41.976516634050881</v>
      </c>
      <c r="EVK17" s="326">
        <v>174</v>
      </c>
      <c r="EVL17" s="327">
        <f t="shared" si="1754"/>
        <v>31.127012522361358</v>
      </c>
      <c r="EVM17" s="326">
        <v>253</v>
      </c>
      <c r="EVN17" s="327">
        <f t="shared" si="1755"/>
        <v>55.240174672489083</v>
      </c>
      <c r="EVO17" s="326">
        <v>0</v>
      </c>
      <c r="EVP17" s="328">
        <f t="shared" si="1756"/>
        <v>427</v>
      </c>
      <c r="EVQ17" s="254">
        <f t="shared" si="1757"/>
        <v>41.986234021632249</v>
      </c>
      <c r="EVR17" s="326">
        <v>171</v>
      </c>
      <c r="EVS17" s="327">
        <f t="shared" si="1758"/>
        <v>30.810810810810814</v>
      </c>
      <c r="EVT17" s="326">
        <v>251</v>
      </c>
      <c r="EVU17" s="327">
        <f t="shared" si="1759"/>
        <v>55.043859649122808</v>
      </c>
      <c r="EVV17" s="326">
        <v>0</v>
      </c>
      <c r="EVW17" s="328">
        <f t="shared" si="1760"/>
        <v>422</v>
      </c>
      <c r="EVX17" s="254">
        <f t="shared" si="1761"/>
        <v>41.740850642927796</v>
      </c>
      <c r="EVY17" s="326">
        <v>168</v>
      </c>
      <c r="EVZ17" s="327">
        <f t="shared" si="1762"/>
        <v>30.545454545454547</v>
      </c>
      <c r="EWA17" s="326">
        <v>249</v>
      </c>
      <c r="EWB17" s="327">
        <f t="shared" si="1763"/>
        <v>54.966887417218544</v>
      </c>
      <c r="EWC17" s="326">
        <v>0</v>
      </c>
      <c r="EWD17" s="328">
        <f t="shared" si="1764"/>
        <v>417</v>
      </c>
      <c r="EWE17" s="254">
        <f t="shared" si="1765"/>
        <v>41.575274177467598</v>
      </c>
      <c r="EWF17" s="326">
        <v>168</v>
      </c>
      <c r="EWG17" s="327">
        <f t="shared" si="1766"/>
        <v>30.656934306569344</v>
      </c>
      <c r="EWH17" s="326">
        <v>248</v>
      </c>
      <c r="EWI17" s="327">
        <f t="shared" si="1767"/>
        <v>54.86725663716814</v>
      </c>
      <c r="EWJ17" s="326">
        <v>0</v>
      </c>
      <c r="EWK17" s="328">
        <f t="shared" si="1768"/>
        <v>416</v>
      </c>
      <c r="EWL17" s="254">
        <f t="shared" si="1769"/>
        <v>41.6</v>
      </c>
      <c r="EWM17" s="326">
        <v>166</v>
      </c>
      <c r="EWN17" s="327">
        <f t="shared" si="1770"/>
        <v>30.402930402930401</v>
      </c>
      <c r="EWO17" s="326">
        <v>244</v>
      </c>
      <c r="EWP17" s="327">
        <f t="shared" si="1771"/>
        <v>54.464285714285708</v>
      </c>
      <c r="EWQ17" s="326">
        <v>0</v>
      </c>
      <c r="EWR17" s="328">
        <f t="shared" si="1772"/>
        <v>410</v>
      </c>
      <c r="EWS17" s="254">
        <f t="shared" si="1773"/>
        <v>41.247484909456738</v>
      </c>
      <c r="EWT17" s="326">
        <v>166</v>
      </c>
      <c r="EWU17" s="327">
        <f t="shared" si="1774"/>
        <v>30.458715596330276</v>
      </c>
      <c r="EWV17" s="326">
        <v>243</v>
      </c>
      <c r="EWW17" s="327">
        <f t="shared" si="1775"/>
        <v>54.36241610738255</v>
      </c>
      <c r="EWX17" s="326">
        <v>0</v>
      </c>
      <c r="EWY17" s="328">
        <f t="shared" si="1776"/>
        <v>409</v>
      </c>
      <c r="EWZ17" s="254">
        <f t="shared" si="1777"/>
        <v>41.229838709677416</v>
      </c>
      <c r="EXA17" s="326">
        <v>164</v>
      </c>
      <c r="EXB17" s="327">
        <f t="shared" si="1778"/>
        <v>30.314232902033272</v>
      </c>
      <c r="EXC17" s="326">
        <v>242</v>
      </c>
      <c r="EXD17" s="327">
        <f t="shared" si="1779"/>
        <v>54.382022471910105</v>
      </c>
      <c r="EXE17" s="326">
        <v>0</v>
      </c>
      <c r="EXF17" s="328">
        <f t="shared" si="1780"/>
        <v>406</v>
      </c>
      <c r="EXG17" s="254">
        <f t="shared" si="1781"/>
        <v>41.17647058823529</v>
      </c>
      <c r="EXH17" s="326">
        <v>163</v>
      </c>
      <c r="EXI17" s="327">
        <f t="shared" si="1782"/>
        <v>30.241187384044526</v>
      </c>
      <c r="EXJ17" s="326">
        <v>240</v>
      </c>
      <c r="EXK17" s="327">
        <f t="shared" si="1783"/>
        <v>54.298642533936651</v>
      </c>
      <c r="EXL17" s="326">
        <v>0</v>
      </c>
      <c r="EXM17" s="328">
        <f t="shared" si="1784"/>
        <v>403</v>
      </c>
      <c r="EXN17" s="254">
        <f t="shared" si="1785"/>
        <v>41.08053007135576</v>
      </c>
      <c r="EXO17" s="326">
        <v>161</v>
      </c>
      <c r="EXP17" s="327">
        <f t="shared" si="1786"/>
        <v>30.037313432835823</v>
      </c>
      <c r="EXQ17" s="326">
        <v>239</v>
      </c>
      <c r="EXR17" s="327">
        <f t="shared" si="1787"/>
        <v>54.31818181818182</v>
      </c>
      <c r="EXS17" s="326">
        <v>0</v>
      </c>
      <c r="EXT17" s="328">
        <f t="shared" si="1788"/>
        <v>400</v>
      </c>
      <c r="EXU17" s="254">
        <f t="shared" si="1789"/>
        <v>40.983606557377051</v>
      </c>
      <c r="EXV17" s="326">
        <v>161</v>
      </c>
      <c r="EXW17" s="327">
        <f t="shared" si="1790"/>
        <v>30.263157894736842</v>
      </c>
      <c r="EXX17" s="326">
        <v>238</v>
      </c>
      <c r="EXY17" s="327">
        <f t="shared" si="1791"/>
        <v>54.337899543378995</v>
      </c>
      <c r="EXZ17" s="326">
        <v>0</v>
      </c>
      <c r="EYA17" s="328">
        <f t="shared" si="1792"/>
        <v>399</v>
      </c>
      <c r="EYB17" s="254">
        <f t="shared" si="1793"/>
        <v>41.134020618556697</v>
      </c>
      <c r="EYC17" s="326">
        <v>160</v>
      </c>
      <c r="EYD17" s="327">
        <f t="shared" si="1794"/>
        <v>30.303030303030305</v>
      </c>
      <c r="EYE17" s="326">
        <v>238</v>
      </c>
      <c r="EYF17" s="327">
        <f t="shared" si="1795"/>
        <v>54.462242562929063</v>
      </c>
      <c r="EYG17" s="326">
        <v>0</v>
      </c>
      <c r="EYH17" s="328">
        <f t="shared" si="1796"/>
        <v>398</v>
      </c>
      <c r="EYI17" s="254">
        <f t="shared" si="1797"/>
        <v>41.243523316062173</v>
      </c>
      <c r="EYJ17" s="326">
        <v>159</v>
      </c>
      <c r="EYK17" s="327">
        <f t="shared" si="1798"/>
        <v>30.170777988614798</v>
      </c>
      <c r="EYL17" s="326">
        <v>236</v>
      </c>
      <c r="EYM17" s="327">
        <f t="shared" si="1799"/>
        <v>54.252873563218394</v>
      </c>
      <c r="EYN17" s="326">
        <v>0</v>
      </c>
      <c r="EYO17" s="328">
        <f t="shared" si="1800"/>
        <v>395</v>
      </c>
      <c r="EYP17" s="254">
        <f t="shared" si="1801"/>
        <v>41.060291060291057</v>
      </c>
      <c r="EYQ17" s="326">
        <v>156</v>
      </c>
      <c r="EYR17" s="327">
        <f t="shared" si="1802"/>
        <v>29.770992366412212</v>
      </c>
      <c r="EYS17" s="326">
        <v>235</v>
      </c>
      <c r="EYT17" s="327">
        <f t="shared" si="1803"/>
        <v>54.147465437788021</v>
      </c>
      <c r="EYU17" s="326">
        <v>0</v>
      </c>
      <c r="EYV17" s="328">
        <f t="shared" si="1804"/>
        <v>391</v>
      </c>
      <c r="EYW17" s="254">
        <f t="shared" si="1805"/>
        <v>40.814196242171192</v>
      </c>
      <c r="EYX17" s="326">
        <v>154</v>
      </c>
      <c r="EYY17" s="327">
        <f t="shared" si="1806"/>
        <v>29.672447013487474</v>
      </c>
      <c r="EYZ17" s="326">
        <v>235</v>
      </c>
      <c r="EZA17" s="327">
        <f t="shared" si="1807"/>
        <v>54.147465437788021</v>
      </c>
      <c r="EZB17" s="326">
        <v>0</v>
      </c>
      <c r="EZC17" s="328">
        <f t="shared" si="1808"/>
        <v>389</v>
      </c>
      <c r="EZD17" s="254">
        <f t="shared" si="1809"/>
        <v>40.818467995802727</v>
      </c>
      <c r="EZE17" s="326">
        <v>152</v>
      </c>
      <c r="EZF17" s="327">
        <f t="shared" si="1810"/>
        <v>29.40038684719536</v>
      </c>
      <c r="EZG17" s="326">
        <v>234</v>
      </c>
      <c r="EZH17" s="327">
        <f t="shared" si="1811"/>
        <v>54.041570438799077</v>
      </c>
      <c r="EZI17" s="326">
        <v>0</v>
      </c>
      <c r="EZJ17" s="328">
        <f t="shared" si="1812"/>
        <v>386</v>
      </c>
      <c r="EZK17" s="254">
        <f t="shared" si="1813"/>
        <v>40.631578947368418</v>
      </c>
      <c r="EZL17" s="326">
        <v>152</v>
      </c>
      <c r="EZM17" s="327">
        <f t="shared" si="1814"/>
        <v>29.514563106796114</v>
      </c>
      <c r="EZN17" s="326">
        <v>233</v>
      </c>
      <c r="EZO17" s="327">
        <f t="shared" si="1815"/>
        <v>54.060324825986086</v>
      </c>
      <c r="EZP17" s="326">
        <v>0</v>
      </c>
      <c r="EZQ17" s="328">
        <f t="shared" si="1816"/>
        <v>385</v>
      </c>
      <c r="EZR17" s="254">
        <f t="shared" si="1817"/>
        <v>40.697674418604649</v>
      </c>
      <c r="EZS17" s="326">
        <v>151</v>
      </c>
      <c r="EZT17" s="327">
        <f t="shared" si="1818"/>
        <v>29.4921875</v>
      </c>
      <c r="EZU17" s="326">
        <v>231</v>
      </c>
      <c r="EZV17" s="327">
        <f t="shared" si="1819"/>
        <v>53.846153846153847</v>
      </c>
      <c r="EZW17" s="326">
        <v>0</v>
      </c>
      <c r="EZX17" s="328">
        <f t="shared" si="1820"/>
        <v>382</v>
      </c>
      <c r="EZY17" s="254">
        <f t="shared" si="1821"/>
        <v>40.59511158342189</v>
      </c>
      <c r="EZZ17" s="326">
        <v>151</v>
      </c>
      <c r="FAA17" s="327">
        <f t="shared" si="1822"/>
        <v>29.666011787819251</v>
      </c>
      <c r="FAB17" s="326">
        <v>230</v>
      </c>
      <c r="FAC17" s="327">
        <f t="shared" si="1823"/>
        <v>53.86416861826698</v>
      </c>
      <c r="FAD17" s="326">
        <v>0</v>
      </c>
      <c r="FAE17" s="328">
        <f t="shared" si="1824"/>
        <v>381</v>
      </c>
      <c r="FAF17" s="254">
        <f t="shared" si="1825"/>
        <v>40.705128205128204</v>
      </c>
      <c r="FAG17" s="326">
        <v>151</v>
      </c>
      <c r="FAH17" s="327">
        <f t="shared" si="1826"/>
        <v>29.7244094488189</v>
      </c>
      <c r="FAI17" s="326">
        <v>230</v>
      </c>
      <c r="FAJ17" s="327">
        <f t="shared" si="1827"/>
        <v>53.86416861826698</v>
      </c>
      <c r="FAK17" s="326">
        <v>0</v>
      </c>
      <c r="FAL17" s="328">
        <f t="shared" si="1828"/>
        <v>381</v>
      </c>
      <c r="FAM17" s="254">
        <f t="shared" si="1829"/>
        <v>40.748663101604279</v>
      </c>
      <c r="FAN17" s="326">
        <v>151</v>
      </c>
      <c r="FAO17" s="327">
        <f t="shared" si="1830"/>
        <v>29.7244094488189</v>
      </c>
      <c r="FAP17" s="326">
        <v>229</v>
      </c>
      <c r="FAQ17" s="327">
        <f t="shared" si="1831"/>
        <v>53.755868544600936</v>
      </c>
      <c r="FAR17" s="326">
        <v>0</v>
      </c>
      <c r="FAS17" s="328">
        <f t="shared" si="1832"/>
        <v>380</v>
      </c>
      <c r="FAT17" s="254">
        <f t="shared" si="1833"/>
        <v>40.685224839400433</v>
      </c>
      <c r="FAU17" s="326">
        <v>151</v>
      </c>
      <c r="FAV17" s="327">
        <f t="shared" si="1834"/>
        <v>29.783037475345171</v>
      </c>
      <c r="FAW17" s="326">
        <v>229</v>
      </c>
      <c r="FAX17" s="327">
        <f t="shared" si="1835"/>
        <v>53.755868544600936</v>
      </c>
      <c r="FAY17" s="326">
        <v>0</v>
      </c>
      <c r="FAZ17" s="328">
        <f t="shared" si="1836"/>
        <v>380</v>
      </c>
      <c r="FBA17" s="254">
        <f t="shared" si="1837"/>
        <v>40.728831725616296</v>
      </c>
      <c r="FBB17" s="326">
        <v>150</v>
      </c>
      <c r="FBC17" s="327">
        <f t="shared" si="1838"/>
        <v>29.821073558648109</v>
      </c>
      <c r="FBD17" s="326">
        <v>229</v>
      </c>
      <c r="FBE17" s="327">
        <f t="shared" si="1839"/>
        <v>53.755868544600936</v>
      </c>
      <c r="FBF17" s="326">
        <v>0</v>
      </c>
      <c r="FBG17" s="328">
        <f t="shared" si="1840"/>
        <v>379</v>
      </c>
      <c r="FBH17" s="254">
        <f t="shared" si="1841"/>
        <v>40.796555435952634</v>
      </c>
      <c r="FBI17" s="326">
        <v>149</v>
      </c>
      <c r="FBJ17" s="327">
        <f t="shared" si="1842"/>
        <v>29.740518962075846</v>
      </c>
      <c r="FBK17" s="326">
        <v>228</v>
      </c>
      <c r="FBL17" s="327">
        <f t="shared" si="1843"/>
        <v>53.773584905660378</v>
      </c>
      <c r="FBM17" s="326">
        <v>0</v>
      </c>
      <c r="FBN17" s="328">
        <f t="shared" si="1844"/>
        <v>377</v>
      </c>
      <c r="FBO17" s="254">
        <f t="shared" si="1845"/>
        <v>40.756756756756758</v>
      </c>
      <c r="FBP17" s="326">
        <v>149</v>
      </c>
      <c r="FBQ17" s="327">
        <f t="shared" si="1846"/>
        <v>29.799999999999997</v>
      </c>
      <c r="FBR17" s="326">
        <v>226</v>
      </c>
      <c r="FBS17" s="327">
        <f t="shared" si="1847"/>
        <v>53.681710213776725</v>
      </c>
      <c r="FBT17" s="326">
        <v>0</v>
      </c>
      <c r="FBU17" s="328">
        <f t="shared" si="1848"/>
        <v>375</v>
      </c>
      <c r="FBV17" s="254">
        <f t="shared" si="1849"/>
        <v>40.716612377850161</v>
      </c>
      <c r="FBW17" s="326">
        <v>149</v>
      </c>
      <c r="FBX17" s="327">
        <f t="shared" si="1850"/>
        <v>29.799999999999997</v>
      </c>
      <c r="FBY17" s="326">
        <v>226</v>
      </c>
      <c r="FBZ17" s="327">
        <f t="shared" si="1851"/>
        <v>53.80952380952381</v>
      </c>
      <c r="FCA17" s="326">
        <v>0</v>
      </c>
      <c r="FCB17" s="328">
        <f t="shared" si="1852"/>
        <v>375</v>
      </c>
      <c r="FCC17" s="254">
        <f t="shared" si="1853"/>
        <v>40.760869565217391</v>
      </c>
      <c r="FCD17" s="326">
        <v>149</v>
      </c>
      <c r="FCE17" s="327">
        <f t="shared" si="1854"/>
        <v>29.859719438877757</v>
      </c>
      <c r="FCF17" s="326">
        <v>226</v>
      </c>
      <c r="FCG17" s="327">
        <f t="shared" si="1855"/>
        <v>53.80952380952381</v>
      </c>
      <c r="FCH17" s="326">
        <v>0</v>
      </c>
      <c r="FCI17" s="328">
        <f t="shared" si="1856"/>
        <v>375</v>
      </c>
      <c r="FCJ17" s="254">
        <f t="shared" si="1857"/>
        <v>40.805223068552777</v>
      </c>
      <c r="FCK17" s="326">
        <v>149</v>
      </c>
      <c r="FCL17" s="327">
        <f t="shared" si="1858"/>
        <v>29.859719438877757</v>
      </c>
      <c r="FCM17" s="326">
        <v>226</v>
      </c>
      <c r="FCN17" s="327">
        <f t="shared" si="1859"/>
        <v>53.80952380952381</v>
      </c>
      <c r="FCO17" s="326">
        <v>0</v>
      </c>
      <c r="FCP17" s="328">
        <f t="shared" si="1860"/>
        <v>375</v>
      </c>
      <c r="FCQ17" s="254">
        <f t="shared" si="1861"/>
        <v>40.805223068552777</v>
      </c>
      <c r="FCR17" s="326">
        <v>149</v>
      </c>
      <c r="FCS17" s="327">
        <f t="shared" si="1862"/>
        <v>29.859719438877757</v>
      </c>
      <c r="FCT17" s="326">
        <v>225</v>
      </c>
      <c r="FCU17" s="327">
        <f t="shared" si="1863"/>
        <v>53.827751196172244</v>
      </c>
      <c r="FCV17" s="326">
        <v>0</v>
      </c>
      <c r="FCW17" s="328">
        <f t="shared" si="1864"/>
        <v>374</v>
      </c>
      <c r="FCX17" s="254">
        <f t="shared" si="1865"/>
        <v>40.785169029443843</v>
      </c>
      <c r="FCY17" s="326">
        <v>148</v>
      </c>
      <c r="FCZ17" s="327">
        <f t="shared" si="1866"/>
        <v>29.718875502008029</v>
      </c>
      <c r="FDA17" s="326">
        <v>225</v>
      </c>
      <c r="FDB17" s="327">
        <f t="shared" si="1867"/>
        <v>53.827751196172244</v>
      </c>
      <c r="FDC17" s="326">
        <v>0</v>
      </c>
      <c r="FDD17" s="328">
        <f t="shared" si="1868"/>
        <v>373</v>
      </c>
      <c r="FDE17" s="254">
        <f t="shared" si="1869"/>
        <v>40.720524017467248</v>
      </c>
      <c r="FDF17" s="326">
        <v>148</v>
      </c>
      <c r="FDG17" s="327">
        <f t="shared" si="1870"/>
        <v>29.898989898989896</v>
      </c>
      <c r="FDH17" s="326">
        <v>223</v>
      </c>
      <c r="FDI17" s="327">
        <f t="shared" si="1871"/>
        <v>53.605769230769226</v>
      </c>
      <c r="FDJ17" s="326">
        <v>0</v>
      </c>
      <c r="FDK17" s="328">
        <f t="shared" si="1872"/>
        <v>371</v>
      </c>
      <c r="FDL17" s="254">
        <f t="shared" si="1873"/>
        <v>40.724478594950604</v>
      </c>
      <c r="FDM17" s="326">
        <v>148</v>
      </c>
      <c r="FDN17" s="327">
        <f t="shared" si="1874"/>
        <v>29.959514170040485</v>
      </c>
      <c r="FDO17" s="326">
        <v>223</v>
      </c>
      <c r="FDP17" s="327">
        <f t="shared" si="1875"/>
        <v>53.605769230769226</v>
      </c>
      <c r="FDQ17" s="326">
        <v>0</v>
      </c>
      <c r="FDR17" s="328">
        <f t="shared" si="1876"/>
        <v>371</v>
      </c>
      <c r="FDS17" s="254">
        <f t="shared" si="1877"/>
        <v>40.769230769230766</v>
      </c>
      <c r="FDT17" s="326">
        <v>146</v>
      </c>
      <c r="FDU17" s="327">
        <f t="shared" si="1878"/>
        <v>29.674796747967481</v>
      </c>
      <c r="FDV17" s="326">
        <v>223</v>
      </c>
      <c r="FDW17" s="327">
        <f t="shared" si="1879"/>
        <v>53.605769230769226</v>
      </c>
      <c r="FDX17" s="326">
        <v>0</v>
      </c>
      <c r="FDY17" s="328">
        <f t="shared" si="1880"/>
        <v>369</v>
      </c>
      <c r="FDZ17" s="254">
        <f t="shared" si="1881"/>
        <v>40.63876651982379</v>
      </c>
      <c r="FEA17" s="326">
        <v>145</v>
      </c>
      <c r="FEB17" s="327">
        <f t="shared" si="1882"/>
        <v>29.591836734693878</v>
      </c>
      <c r="FEC17" s="326">
        <v>223</v>
      </c>
      <c r="FED17" s="327">
        <f t="shared" si="1883"/>
        <v>53.605769230769226</v>
      </c>
      <c r="FEE17" s="326">
        <v>0</v>
      </c>
      <c r="FEF17" s="328">
        <f t="shared" si="1884"/>
        <v>368</v>
      </c>
      <c r="FEG17" s="254">
        <f t="shared" si="1885"/>
        <v>40.618101545253865</v>
      </c>
      <c r="FEH17" s="326">
        <v>145</v>
      </c>
      <c r="FEI17" s="327">
        <f t="shared" si="1886"/>
        <v>29.713114754098363</v>
      </c>
      <c r="FEJ17" s="326">
        <v>223</v>
      </c>
      <c r="FEK17" s="327">
        <f t="shared" si="1887"/>
        <v>53.734939759036152</v>
      </c>
      <c r="FEL17" s="326">
        <v>0</v>
      </c>
      <c r="FEM17" s="328">
        <f t="shared" si="1888"/>
        <v>368</v>
      </c>
      <c r="FEN17" s="254">
        <f t="shared" si="1889"/>
        <v>40.753045404208194</v>
      </c>
      <c r="FEO17" s="326">
        <v>145</v>
      </c>
      <c r="FEP17" s="327">
        <f t="shared" si="1890"/>
        <v>29.713114754098363</v>
      </c>
      <c r="FEQ17" s="326">
        <v>223</v>
      </c>
      <c r="FER17" s="327">
        <f t="shared" si="1891"/>
        <v>53.734939759036152</v>
      </c>
      <c r="FES17" s="326">
        <v>0</v>
      </c>
      <c r="FET17" s="328">
        <f t="shared" si="1892"/>
        <v>368</v>
      </c>
      <c r="FEU17" s="254">
        <f t="shared" si="1893"/>
        <v>40.753045404208194</v>
      </c>
      <c r="FEV17" s="326">
        <v>145</v>
      </c>
      <c r="FEW17" s="327">
        <f t="shared" si="1894"/>
        <v>29.713114754098363</v>
      </c>
      <c r="FEX17" s="326">
        <v>223</v>
      </c>
      <c r="FEY17" s="327">
        <f t="shared" si="1895"/>
        <v>53.734939759036152</v>
      </c>
      <c r="FEZ17" s="326">
        <v>0</v>
      </c>
      <c r="FFA17" s="328">
        <f t="shared" si="1896"/>
        <v>368</v>
      </c>
      <c r="FFB17" s="254">
        <f t="shared" si="1897"/>
        <v>40.753045404208194</v>
      </c>
      <c r="FFC17" s="326">
        <v>145</v>
      </c>
      <c r="FFD17" s="327">
        <f t="shared" si="1898"/>
        <v>29.774127310061605</v>
      </c>
      <c r="FFE17" s="326">
        <v>223</v>
      </c>
      <c r="FFF17" s="327">
        <f t="shared" si="1899"/>
        <v>53.734939759036152</v>
      </c>
      <c r="FFG17" s="326">
        <v>0</v>
      </c>
      <c r="FFH17" s="328">
        <f t="shared" si="1900"/>
        <v>368</v>
      </c>
      <c r="FFI17" s="254">
        <f t="shared" si="1901"/>
        <v>40.798226164079821</v>
      </c>
      <c r="FFJ17" s="326">
        <v>145</v>
      </c>
      <c r="FFK17" s="327">
        <f t="shared" si="1902"/>
        <v>29.774127310061605</v>
      </c>
      <c r="FFL17" s="326">
        <v>223</v>
      </c>
      <c r="FFM17" s="327">
        <f t="shared" si="1903"/>
        <v>53.734939759036152</v>
      </c>
      <c r="FFN17" s="326">
        <v>0</v>
      </c>
      <c r="FFO17" s="328">
        <f t="shared" si="1904"/>
        <v>368</v>
      </c>
      <c r="FFP17" s="254">
        <f t="shared" si="1905"/>
        <v>40.798226164079821</v>
      </c>
      <c r="FFQ17" s="326">
        <v>145</v>
      </c>
      <c r="FFR17" s="327">
        <f t="shared" si="1906"/>
        <v>29.774127310061605</v>
      </c>
      <c r="FFS17" s="326">
        <v>223</v>
      </c>
      <c r="FFT17" s="327">
        <f t="shared" si="1907"/>
        <v>53.734939759036152</v>
      </c>
      <c r="FFU17" s="326">
        <v>0</v>
      </c>
      <c r="FFV17" s="328">
        <f t="shared" si="1908"/>
        <v>368</v>
      </c>
      <c r="FFW17" s="254">
        <f t="shared" si="1909"/>
        <v>40.798226164079821</v>
      </c>
      <c r="FFX17" s="326">
        <v>145</v>
      </c>
      <c r="FFY17" s="327">
        <f t="shared" si="1910"/>
        <v>29.774127310061605</v>
      </c>
      <c r="FFZ17" s="326">
        <v>223</v>
      </c>
      <c r="FGA17" s="327">
        <f t="shared" si="1911"/>
        <v>53.734939759036152</v>
      </c>
      <c r="FGB17" s="326">
        <v>0</v>
      </c>
      <c r="FGC17" s="328">
        <f t="shared" si="1912"/>
        <v>368</v>
      </c>
      <c r="FGD17" s="254">
        <f t="shared" si="1913"/>
        <v>40.798226164079821</v>
      </c>
      <c r="FGE17" s="326">
        <v>144</v>
      </c>
      <c r="FGF17" s="327">
        <f t="shared" si="1914"/>
        <v>29.813664596273291</v>
      </c>
      <c r="FGG17" s="326">
        <v>222</v>
      </c>
      <c r="FGH17" s="327">
        <f t="shared" si="1915"/>
        <v>53.623188405797109</v>
      </c>
      <c r="FGI17" s="326">
        <v>0</v>
      </c>
      <c r="FGJ17" s="328">
        <f t="shared" si="1916"/>
        <v>366</v>
      </c>
      <c r="FGK17" s="254">
        <f t="shared" si="1917"/>
        <v>40.802675585284284</v>
      </c>
      <c r="FGL17" s="326">
        <v>144</v>
      </c>
      <c r="FGM17" s="327">
        <f t="shared" si="1918"/>
        <v>29.875518672199171</v>
      </c>
      <c r="FGN17" s="326">
        <v>222</v>
      </c>
      <c r="FGO17" s="327">
        <f t="shared" si="1919"/>
        <v>53.753026634382564</v>
      </c>
      <c r="FGP17" s="326">
        <v>0</v>
      </c>
      <c r="FGQ17" s="328">
        <f t="shared" si="1920"/>
        <v>366</v>
      </c>
      <c r="FGR17" s="254">
        <f t="shared" si="1921"/>
        <v>40.893854748603353</v>
      </c>
      <c r="FGS17" s="326">
        <v>144</v>
      </c>
      <c r="FGT17" s="327">
        <f t="shared" si="1922"/>
        <v>29.875518672199171</v>
      </c>
      <c r="FGU17" s="326">
        <v>220</v>
      </c>
      <c r="FGV17" s="327">
        <f t="shared" si="1923"/>
        <v>53.527980535279809</v>
      </c>
      <c r="FGW17" s="326">
        <v>0</v>
      </c>
      <c r="FGX17" s="328">
        <f t="shared" si="1924"/>
        <v>364</v>
      </c>
      <c r="FGY17" s="254">
        <f t="shared" si="1925"/>
        <v>40.761478163493841</v>
      </c>
      <c r="FGZ17" s="326">
        <v>143</v>
      </c>
      <c r="FHA17" s="327">
        <f t="shared" si="1926"/>
        <v>29.853862212943632</v>
      </c>
      <c r="FHB17" s="326">
        <v>220</v>
      </c>
      <c r="FHC17" s="327">
        <f t="shared" si="1927"/>
        <v>53.527980535279809</v>
      </c>
      <c r="FHD17" s="326">
        <v>0</v>
      </c>
      <c r="FHE17" s="328">
        <f t="shared" si="1928"/>
        <v>363</v>
      </c>
      <c r="FHF17" s="254">
        <f t="shared" si="1929"/>
        <v>40.786516853932589</v>
      </c>
      <c r="FHG17" s="326">
        <v>143</v>
      </c>
      <c r="FHH17" s="327">
        <f t="shared" si="1930"/>
        <v>29.916317991631797</v>
      </c>
      <c r="FHI17" s="326">
        <v>219</v>
      </c>
      <c r="FHJ17" s="327">
        <f t="shared" si="1931"/>
        <v>53.41463414634147</v>
      </c>
      <c r="FHK17" s="326">
        <v>0</v>
      </c>
      <c r="FHL17" s="328">
        <f t="shared" si="1932"/>
        <v>362</v>
      </c>
      <c r="FHM17" s="254">
        <f t="shared" si="1933"/>
        <v>40.765765765765764</v>
      </c>
      <c r="FHN17" s="326">
        <v>142</v>
      </c>
      <c r="FHO17" s="327">
        <f t="shared" si="1934"/>
        <v>29.769392033542978</v>
      </c>
      <c r="FHP17" s="326">
        <v>218</v>
      </c>
      <c r="FHQ17" s="327">
        <f t="shared" si="1935"/>
        <v>53.300733496332519</v>
      </c>
      <c r="FHR17" s="326">
        <v>0</v>
      </c>
      <c r="FHS17" s="328">
        <f t="shared" si="1936"/>
        <v>360</v>
      </c>
      <c r="FHT17" s="254">
        <f t="shared" si="1937"/>
        <v>40.632054176072238</v>
      </c>
      <c r="FHU17" s="326">
        <v>141</v>
      </c>
      <c r="FHV17" s="327">
        <f t="shared" si="1938"/>
        <v>29.6218487394958</v>
      </c>
      <c r="FHW17" s="326">
        <v>218</v>
      </c>
      <c r="FHX17" s="327">
        <f t="shared" si="1939"/>
        <v>53.431372549019606</v>
      </c>
      <c r="FHY17" s="326">
        <v>0</v>
      </c>
      <c r="FHZ17" s="328">
        <f t="shared" si="1940"/>
        <v>359</v>
      </c>
      <c r="FIA17" s="254">
        <f t="shared" si="1941"/>
        <v>40.610859728506789</v>
      </c>
      <c r="FIB17" s="326">
        <v>141</v>
      </c>
      <c r="FIC17" s="327">
        <f t="shared" si="1942"/>
        <v>29.6218487394958</v>
      </c>
      <c r="FID17" s="326">
        <v>218</v>
      </c>
      <c r="FIE17" s="327">
        <f t="shared" si="1943"/>
        <v>53.562653562653558</v>
      </c>
      <c r="FIF17" s="326">
        <v>0</v>
      </c>
      <c r="FIG17" s="328">
        <f t="shared" si="1944"/>
        <v>359</v>
      </c>
      <c r="FIH17" s="254">
        <f t="shared" si="1945"/>
        <v>40.656851642129105</v>
      </c>
      <c r="FII17" s="326">
        <v>141</v>
      </c>
      <c r="FIJ17" s="327">
        <f t="shared" si="1946"/>
        <v>29.6218487394958</v>
      </c>
      <c r="FIK17" s="326">
        <v>217</v>
      </c>
      <c r="FIL17" s="327">
        <f t="shared" si="1947"/>
        <v>53.448275862068961</v>
      </c>
      <c r="FIM17" s="326">
        <v>0</v>
      </c>
      <c r="FIN17" s="328">
        <f t="shared" si="1948"/>
        <v>358</v>
      </c>
      <c r="FIO17" s="254">
        <f t="shared" si="1949"/>
        <v>40.589569160997733</v>
      </c>
      <c r="FIP17" s="326">
        <v>141</v>
      </c>
      <c r="FIQ17" s="327">
        <f t="shared" si="1950"/>
        <v>29.684210526315791</v>
      </c>
      <c r="FIR17" s="326">
        <v>217</v>
      </c>
      <c r="FIS17" s="327">
        <f t="shared" si="1951"/>
        <v>53.448275862068961</v>
      </c>
      <c r="FIT17" s="326">
        <v>0</v>
      </c>
      <c r="FIU17" s="328">
        <f t="shared" si="1952"/>
        <v>358</v>
      </c>
      <c r="FIV17" s="254">
        <f t="shared" si="1953"/>
        <v>40.635641316685586</v>
      </c>
      <c r="FIW17" s="326">
        <v>141</v>
      </c>
      <c r="FIX17" s="327">
        <f t="shared" si="1954"/>
        <v>29.684210526315791</v>
      </c>
      <c r="FIY17" s="326">
        <v>216</v>
      </c>
      <c r="FIZ17" s="327">
        <f t="shared" si="1955"/>
        <v>53.333333333333336</v>
      </c>
      <c r="FJA17" s="326">
        <v>0</v>
      </c>
      <c r="FJB17" s="328">
        <f t="shared" si="1956"/>
        <v>357</v>
      </c>
      <c r="FJC17" s="254">
        <f t="shared" si="1957"/>
        <v>40.56818181818182</v>
      </c>
      <c r="FJD17" s="326">
        <v>140</v>
      </c>
      <c r="FJE17" s="327">
        <f t="shared" si="1958"/>
        <v>29.535864978902953</v>
      </c>
      <c r="FJF17" s="326">
        <v>214</v>
      </c>
      <c r="FJG17" s="327">
        <f t="shared" si="1959"/>
        <v>53.101736972704714</v>
      </c>
      <c r="FJH17" s="326">
        <v>0</v>
      </c>
      <c r="FJI17" s="328">
        <f t="shared" si="1960"/>
        <v>354</v>
      </c>
      <c r="FJJ17" s="254">
        <f t="shared" si="1961"/>
        <v>40.364880273660205</v>
      </c>
      <c r="FJK17" s="326">
        <v>140</v>
      </c>
      <c r="FJL17" s="327">
        <f t="shared" si="1962"/>
        <v>29.66101694915254</v>
      </c>
      <c r="FJM17" s="326">
        <v>214</v>
      </c>
      <c r="FJN17" s="327">
        <f t="shared" si="1963"/>
        <v>53.101736972704714</v>
      </c>
      <c r="FJO17" s="326">
        <v>0</v>
      </c>
      <c r="FJP17" s="328">
        <f t="shared" si="1964"/>
        <v>354</v>
      </c>
      <c r="FJQ17" s="254">
        <f t="shared" si="1965"/>
        <v>40.457142857142856</v>
      </c>
      <c r="FJR17" s="326">
        <v>139</v>
      </c>
      <c r="FJS17" s="327">
        <f t="shared" si="1966"/>
        <v>29.574468085106382</v>
      </c>
      <c r="FJT17" s="326">
        <v>214</v>
      </c>
      <c r="FJU17" s="327">
        <f t="shared" si="1967"/>
        <v>53.101736972704714</v>
      </c>
      <c r="FJV17" s="326">
        <v>0</v>
      </c>
      <c r="FJW17" s="328">
        <f t="shared" si="1968"/>
        <v>353</v>
      </c>
      <c r="FJX17" s="254">
        <f t="shared" si="1969"/>
        <v>40.435280641466207</v>
      </c>
      <c r="FJY17" s="326">
        <v>139</v>
      </c>
      <c r="FJZ17" s="327">
        <f t="shared" si="1970"/>
        <v>29.574468085106382</v>
      </c>
      <c r="FKA17" s="326">
        <v>214</v>
      </c>
      <c r="FKB17" s="327">
        <f t="shared" si="1971"/>
        <v>53.101736972704714</v>
      </c>
      <c r="FKC17" s="326">
        <v>0</v>
      </c>
      <c r="FKD17" s="328">
        <f t="shared" si="1972"/>
        <v>353</v>
      </c>
      <c r="FKE17" s="254">
        <f t="shared" si="1973"/>
        <v>40.435280641466207</v>
      </c>
      <c r="FKF17" s="326">
        <v>139</v>
      </c>
      <c r="FKG17" s="327">
        <f t="shared" si="1974"/>
        <v>29.574468085106382</v>
      </c>
      <c r="FKH17" s="326">
        <v>213</v>
      </c>
      <c r="FKI17" s="327">
        <f t="shared" si="1975"/>
        <v>52.985074626865668</v>
      </c>
      <c r="FKJ17" s="326">
        <v>0</v>
      </c>
      <c r="FKK17" s="328">
        <f t="shared" si="1976"/>
        <v>352</v>
      </c>
      <c r="FKL17" s="254">
        <f t="shared" si="1977"/>
        <v>40.366972477064223</v>
      </c>
      <c r="FKM17" s="326">
        <v>138</v>
      </c>
      <c r="FKN17" s="327">
        <f t="shared" si="1978"/>
        <v>29.487179487179489</v>
      </c>
      <c r="FKO17" s="326">
        <v>213</v>
      </c>
      <c r="FKP17" s="327">
        <f t="shared" si="1979"/>
        <v>52.985074626865668</v>
      </c>
      <c r="FKQ17" s="326">
        <v>0</v>
      </c>
      <c r="FKR17" s="328">
        <f t="shared" si="1980"/>
        <v>351</v>
      </c>
      <c r="FKS17" s="254">
        <f t="shared" si="1981"/>
        <v>40.344827586206897</v>
      </c>
      <c r="FKT17" s="326">
        <v>138</v>
      </c>
      <c r="FKU17" s="327">
        <f t="shared" si="1982"/>
        <v>29.550321199143468</v>
      </c>
      <c r="FKV17" s="326">
        <v>211</v>
      </c>
      <c r="FKW17" s="327">
        <f t="shared" si="1983"/>
        <v>52.882205513784463</v>
      </c>
      <c r="FKX17" s="326">
        <v>0</v>
      </c>
      <c r="FKY17" s="328">
        <f t="shared" si="1984"/>
        <v>349</v>
      </c>
      <c r="FKZ17" s="254">
        <f t="shared" si="1985"/>
        <v>40.300230946882216</v>
      </c>
      <c r="FLA17" s="326">
        <v>138</v>
      </c>
      <c r="FLB17" s="327">
        <f t="shared" si="1986"/>
        <v>29.613733905579398</v>
      </c>
      <c r="FLC17" s="326">
        <v>211</v>
      </c>
      <c r="FLD17" s="327">
        <f t="shared" si="1987"/>
        <v>53.015075376884425</v>
      </c>
      <c r="FLE17" s="326">
        <v>0</v>
      </c>
      <c r="FLF17" s="328">
        <f t="shared" si="1988"/>
        <v>349</v>
      </c>
      <c r="FLG17" s="254">
        <f t="shared" si="1989"/>
        <v>40.393518518518519</v>
      </c>
      <c r="FLH17" s="326">
        <v>138</v>
      </c>
      <c r="FLI17" s="327">
        <f t="shared" si="1990"/>
        <v>29.677419354838708</v>
      </c>
      <c r="FLJ17" s="326">
        <v>211</v>
      </c>
      <c r="FLK17" s="327">
        <f t="shared" si="1991"/>
        <v>53.015075376884425</v>
      </c>
      <c r="FLL17" s="326">
        <v>0</v>
      </c>
      <c r="FLM17" s="328">
        <f t="shared" si="1992"/>
        <v>349</v>
      </c>
      <c r="FLN17" s="254">
        <f t="shared" si="1993"/>
        <v>40.440324449594442</v>
      </c>
      <c r="FLO17" s="326">
        <v>138</v>
      </c>
      <c r="FLP17" s="327">
        <f t="shared" si="1994"/>
        <v>29.677419354838708</v>
      </c>
      <c r="FLQ17" s="326">
        <v>211</v>
      </c>
      <c r="FLR17" s="327">
        <f t="shared" si="1995"/>
        <v>53.015075376884425</v>
      </c>
      <c r="FLS17" s="326">
        <v>0</v>
      </c>
      <c r="FLT17" s="328">
        <f t="shared" si="1996"/>
        <v>349</v>
      </c>
      <c r="FLU17" s="254">
        <f t="shared" si="1997"/>
        <v>40.440324449594442</v>
      </c>
      <c r="FLV17" s="326">
        <v>138</v>
      </c>
      <c r="FLW17" s="327">
        <f t="shared" si="1998"/>
        <v>29.677419354838708</v>
      </c>
      <c r="FLX17" s="326">
        <v>210</v>
      </c>
      <c r="FLY17" s="327">
        <f t="shared" si="1999"/>
        <v>53.030303030303031</v>
      </c>
      <c r="FLZ17" s="326">
        <v>0</v>
      </c>
      <c r="FMA17" s="328">
        <f t="shared" si="2000"/>
        <v>348</v>
      </c>
      <c r="FMB17" s="254">
        <f t="shared" si="2001"/>
        <v>40.418118466898953</v>
      </c>
      <c r="FMC17" s="326">
        <v>138</v>
      </c>
      <c r="FMD17" s="327">
        <f t="shared" si="2002"/>
        <v>29.805615550755938</v>
      </c>
      <c r="FME17" s="326">
        <v>210</v>
      </c>
      <c r="FMF17" s="327">
        <f t="shared" si="2003"/>
        <v>53.030303030303031</v>
      </c>
      <c r="FMG17" s="326">
        <v>0</v>
      </c>
      <c r="FMH17" s="328">
        <f t="shared" si="2004"/>
        <v>348</v>
      </c>
      <c r="FMI17" s="254">
        <f t="shared" si="2005"/>
        <v>40.512223515715952</v>
      </c>
      <c r="FMJ17" s="326">
        <v>138</v>
      </c>
      <c r="FMK17" s="327">
        <f t="shared" si="2006"/>
        <v>29.870129870129869</v>
      </c>
      <c r="FML17" s="326">
        <v>209</v>
      </c>
      <c r="FMM17" s="327">
        <f t="shared" si="2007"/>
        <v>53.045685279187815</v>
      </c>
      <c r="FMN17" s="326">
        <v>0</v>
      </c>
      <c r="FMO17" s="328">
        <f t="shared" si="2008"/>
        <v>347</v>
      </c>
      <c r="FMP17" s="254">
        <f t="shared" si="2009"/>
        <v>40.537383177570092</v>
      </c>
      <c r="FMQ17" s="326">
        <v>137</v>
      </c>
      <c r="FMR17" s="327">
        <f t="shared" si="2010"/>
        <v>29.782608695652176</v>
      </c>
      <c r="FMS17" s="326">
        <v>208</v>
      </c>
      <c r="FMT17" s="327">
        <f t="shared" si="2011"/>
        <v>53.061224489795919</v>
      </c>
      <c r="FMU17" s="326">
        <v>0</v>
      </c>
      <c r="FMV17" s="328">
        <f t="shared" si="2012"/>
        <v>345</v>
      </c>
      <c r="FMW17" s="254">
        <f t="shared" si="2013"/>
        <v>40.492957746478872</v>
      </c>
      <c r="FMX17" s="326">
        <v>137</v>
      </c>
      <c r="FMY17" s="327">
        <f t="shared" si="2014"/>
        <v>29.847494553376908</v>
      </c>
      <c r="FMZ17" s="326">
        <v>207</v>
      </c>
      <c r="FNA17" s="327">
        <f t="shared" si="2015"/>
        <v>53.213367609254504</v>
      </c>
      <c r="FNB17" s="326">
        <v>0</v>
      </c>
      <c r="FNC17" s="328">
        <f t="shared" si="2016"/>
        <v>344</v>
      </c>
      <c r="FND17" s="254">
        <f t="shared" si="2017"/>
        <v>40.566037735849058</v>
      </c>
      <c r="FNE17" s="326">
        <v>137</v>
      </c>
      <c r="FNF17" s="327">
        <f t="shared" si="2018"/>
        <v>29.912663755458514</v>
      </c>
      <c r="FNG17" s="326">
        <v>207</v>
      </c>
      <c r="FNH17" s="327">
        <f t="shared" si="2019"/>
        <v>53.213367609254504</v>
      </c>
      <c r="FNI17" s="326">
        <v>0</v>
      </c>
      <c r="FNJ17" s="328">
        <f t="shared" si="2020"/>
        <v>344</v>
      </c>
      <c r="FNK17" s="254">
        <f t="shared" si="2021"/>
        <v>40.613931523022437</v>
      </c>
      <c r="FNL17" s="326">
        <v>137</v>
      </c>
      <c r="FNM17" s="327">
        <f t="shared" si="2022"/>
        <v>29.912663755458514</v>
      </c>
      <c r="FNN17" s="326">
        <v>207</v>
      </c>
      <c r="FNO17" s="327">
        <f t="shared" si="2023"/>
        <v>53.213367609254504</v>
      </c>
      <c r="FNP17" s="326">
        <v>0</v>
      </c>
      <c r="FNQ17" s="328">
        <f t="shared" si="2024"/>
        <v>344</v>
      </c>
      <c r="FNR17" s="254">
        <f t="shared" si="2025"/>
        <v>40.613931523022437</v>
      </c>
      <c r="FNS17" s="326">
        <v>137</v>
      </c>
      <c r="FNT17" s="327">
        <f t="shared" si="2026"/>
        <v>29.912663755458514</v>
      </c>
      <c r="FNU17" s="326">
        <v>205</v>
      </c>
      <c r="FNV17" s="327">
        <f t="shared" si="2027"/>
        <v>53.108808290155437</v>
      </c>
      <c r="FNW17" s="326">
        <v>0</v>
      </c>
      <c r="FNX17" s="328">
        <f t="shared" si="2028"/>
        <v>342</v>
      </c>
      <c r="FNY17" s="254">
        <f t="shared" si="2029"/>
        <v>40.521327014218009</v>
      </c>
      <c r="FNZ17" s="326">
        <v>137</v>
      </c>
      <c r="FOA17" s="327">
        <f t="shared" si="2030"/>
        <v>29.912663755458514</v>
      </c>
      <c r="FOB17" s="326">
        <v>205</v>
      </c>
      <c r="FOC17" s="327">
        <f t="shared" si="2031"/>
        <v>53.108808290155437</v>
      </c>
      <c r="FOD17" s="326">
        <v>0</v>
      </c>
      <c r="FOE17" s="328">
        <f t="shared" si="2032"/>
        <v>342</v>
      </c>
      <c r="FOF17" s="254">
        <f t="shared" si="2033"/>
        <v>40.521327014218009</v>
      </c>
      <c r="FOG17" s="326">
        <v>137</v>
      </c>
      <c r="FOH17" s="327">
        <f t="shared" si="2034"/>
        <v>30.043859649122805</v>
      </c>
      <c r="FOI17" s="326">
        <v>205</v>
      </c>
      <c r="FOJ17" s="327">
        <f t="shared" si="2035"/>
        <v>53.108808290155437</v>
      </c>
      <c r="FOK17" s="326">
        <v>0</v>
      </c>
      <c r="FOL17" s="328">
        <f t="shared" si="2036"/>
        <v>342</v>
      </c>
      <c r="FOM17" s="254">
        <f t="shared" si="2037"/>
        <v>40.617577197149643</v>
      </c>
      <c r="FON17" s="326">
        <v>137</v>
      </c>
      <c r="FOO17" s="327">
        <f t="shared" si="2038"/>
        <v>30.043859649122805</v>
      </c>
      <c r="FOP17" s="326">
        <v>205</v>
      </c>
      <c r="FOQ17" s="327">
        <f t="shared" si="2039"/>
        <v>53.108808290155437</v>
      </c>
      <c r="FOR17" s="326">
        <v>0</v>
      </c>
      <c r="FOS17" s="328">
        <f t="shared" si="2040"/>
        <v>342</v>
      </c>
      <c r="FOT17" s="254">
        <f t="shared" si="2041"/>
        <v>40.617577197149643</v>
      </c>
      <c r="FOU17" s="326">
        <v>136</v>
      </c>
      <c r="FOV17" s="327">
        <f t="shared" si="2042"/>
        <v>29.955947136563875</v>
      </c>
      <c r="FOW17" s="326">
        <v>205</v>
      </c>
      <c r="FOX17" s="327">
        <f t="shared" si="2043"/>
        <v>53.108808290155437</v>
      </c>
      <c r="FOY17" s="326">
        <v>0</v>
      </c>
      <c r="FOZ17" s="328">
        <f t="shared" si="2044"/>
        <v>341</v>
      </c>
      <c r="FPA17" s="254">
        <f t="shared" si="2045"/>
        <v>40.595238095238095</v>
      </c>
      <c r="FPB17" s="326">
        <v>136</v>
      </c>
      <c r="FPC17" s="327">
        <f t="shared" si="2046"/>
        <v>29.955947136563875</v>
      </c>
      <c r="FPD17" s="326">
        <v>205</v>
      </c>
      <c r="FPE17" s="327">
        <f t="shared" si="2047"/>
        <v>53.246753246753244</v>
      </c>
      <c r="FPF17" s="326">
        <v>0</v>
      </c>
      <c r="FPG17" s="328">
        <f t="shared" si="2048"/>
        <v>341</v>
      </c>
      <c r="FPH17" s="254">
        <f t="shared" si="2049"/>
        <v>40.643623361144222</v>
      </c>
      <c r="FPI17" s="326">
        <v>136</v>
      </c>
      <c r="FPJ17" s="327">
        <f t="shared" si="2050"/>
        <v>29.955947136563875</v>
      </c>
      <c r="FPK17" s="326">
        <v>205</v>
      </c>
      <c r="FPL17" s="327">
        <f t="shared" si="2051"/>
        <v>53.246753246753244</v>
      </c>
      <c r="FPM17" s="326">
        <v>0</v>
      </c>
      <c r="FPN17" s="328">
        <f t="shared" si="2052"/>
        <v>341</v>
      </c>
      <c r="FPO17" s="254">
        <f t="shared" si="2053"/>
        <v>40.643623361144222</v>
      </c>
      <c r="FPP17" s="326">
        <v>136</v>
      </c>
      <c r="FPQ17" s="327">
        <f t="shared" si="2054"/>
        <v>30.088495575221241</v>
      </c>
      <c r="FPR17" s="326">
        <v>205</v>
      </c>
      <c r="FPS17" s="327">
        <f t="shared" si="2055"/>
        <v>53.385416666666664</v>
      </c>
      <c r="FPT17" s="326">
        <v>0</v>
      </c>
      <c r="FPU17" s="328">
        <f t="shared" si="2056"/>
        <v>341</v>
      </c>
      <c r="FPV17" s="254">
        <f t="shared" si="2057"/>
        <v>40.789473684210527</v>
      </c>
      <c r="FPW17" s="326">
        <v>136</v>
      </c>
      <c r="FPX17" s="327">
        <f t="shared" si="2058"/>
        <v>30.155210643015522</v>
      </c>
      <c r="FPY17" s="326">
        <v>204</v>
      </c>
      <c r="FPZ17" s="327">
        <f t="shared" si="2059"/>
        <v>53.684210526315788</v>
      </c>
      <c r="FQA17" s="326">
        <v>0</v>
      </c>
      <c r="FQB17" s="328">
        <f t="shared" si="2060"/>
        <v>340</v>
      </c>
      <c r="FQC17" s="254">
        <f t="shared" si="2061"/>
        <v>40.914560770156442</v>
      </c>
      <c r="FQD17" s="326">
        <v>136</v>
      </c>
      <c r="FQE17" s="327">
        <f t="shared" si="2062"/>
        <v>30.155210643015522</v>
      </c>
      <c r="FQF17" s="326">
        <v>204</v>
      </c>
      <c r="FQG17" s="327">
        <f t="shared" si="2063"/>
        <v>53.684210526315788</v>
      </c>
      <c r="FQH17" s="326">
        <v>0</v>
      </c>
      <c r="FQI17" s="328">
        <f t="shared" si="2064"/>
        <v>340</v>
      </c>
      <c r="FQJ17" s="254">
        <f t="shared" si="2065"/>
        <v>40.914560770156442</v>
      </c>
      <c r="FQK17" s="326">
        <v>136</v>
      </c>
      <c r="FQL17" s="327">
        <f t="shared" si="2066"/>
        <v>30.155210643015522</v>
      </c>
      <c r="FQM17" s="326">
        <v>204</v>
      </c>
      <c r="FQN17" s="327">
        <f t="shared" si="2067"/>
        <v>53.684210526315788</v>
      </c>
      <c r="FQO17" s="326">
        <v>0</v>
      </c>
      <c r="FQP17" s="328">
        <f t="shared" si="2068"/>
        <v>340</v>
      </c>
      <c r="FQQ17" s="254">
        <f t="shared" si="2069"/>
        <v>40.914560770156442</v>
      </c>
      <c r="FQR17" s="326">
        <v>135</v>
      </c>
      <c r="FQS17" s="327">
        <f t="shared" si="2070"/>
        <v>30</v>
      </c>
      <c r="FQT17" s="326">
        <v>204</v>
      </c>
      <c r="FQU17" s="327">
        <f t="shared" si="2071"/>
        <v>53.684210526315788</v>
      </c>
      <c r="FQV17" s="326">
        <v>0</v>
      </c>
      <c r="FQW17" s="328">
        <f t="shared" si="2072"/>
        <v>339</v>
      </c>
      <c r="FQX17" s="254">
        <f t="shared" si="2073"/>
        <v>40.843373493975903</v>
      </c>
      <c r="FQY17" s="326">
        <v>135</v>
      </c>
      <c r="FQZ17" s="327">
        <f t="shared" si="2074"/>
        <v>30</v>
      </c>
      <c r="FRA17" s="326">
        <v>203</v>
      </c>
      <c r="FRB17" s="327">
        <f t="shared" si="2075"/>
        <v>53.562005277044854</v>
      </c>
      <c r="FRC17" s="326">
        <v>0</v>
      </c>
      <c r="FRD17" s="328">
        <f t="shared" si="2076"/>
        <v>338</v>
      </c>
      <c r="FRE17" s="254">
        <f t="shared" si="2077"/>
        <v>40.772014475271412</v>
      </c>
      <c r="FRF17" s="326">
        <v>135</v>
      </c>
      <c r="FRG17" s="327">
        <f t="shared" si="2078"/>
        <v>30</v>
      </c>
      <c r="FRH17" s="326">
        <v>203</v>
      </c>
      <c r="FRI17" s="327">
        <f t="shared" si="2079"/>
        <v>53.703703703703709</v>
      </c>
      <c r="FRJ17" s="326">
        <v>0</v>
      </c>
      <c r="FRK17" s="328">
        <f t="shared" si="2080"/>
        <v>338</v>
      </c>
      <c r="FRL17" s="254">
        <f t="shared" si="2081"/>
        <v>40.821256038647341</v>
      </c>
      <c r="FRM17" s="326">
        <v>135</v>
      </c>
      <c r="FRN17" s="327">
        <f t="shared" si="2082"/>
        <v>30.133928571428569</v>
      </c>
      <c r="FRO17" s="326">
        <v>203</v>
      </c>
      <c r="FRP17" s="327">
        <f t="shared" si="2083"/>
        <v>53.703703703703709</v>
      </c>
      <c r="FRQ17" s="326">
        <v>0</v>
      </c>
      <c r="FRR17" s="328">
        <f t="shared" si="2084"/>
        <v>338</v>
      </c>
      <c r="FRS17" s="254">
        <f t="shared" si="2085"/>
        <v>40.92009685230024</v>
      </c>
      <c r="FRT17" s="326">
        <v>135</v>
      </c>
      <c r="FRU17" s="327">
        <f t="shared" si="2086"/>
        <v>30.133928571428569</v>
      </c>
      <c r="FRV17" s="326">
        <v>202</v>
      </c>
      <c r="FRW17" s="327">
        <f t="shared" si="2087"/>
        <v>53.723404255319153</v>
      </c>
      <c r="FRX17" s="326">
        <v>0</v>
      </c>
      <c r="FRY17" s="328">
        <f t="shared" si="2088"/>
        <v>337</v>
      </c>
      <c r="FRZ17" s="254">
        <f t="shared" si="2089"/>
        <v>40.898058252427184</v>
      </c>
      <c r="FSA17" s="326">
        <v>135</v>
      </c>
      <c r="FSB17" s="327">
        <f t="shared" si="2090"/>
        <v>30.201342281879196</v>
      </c>
      <c r="FSC17" s="326">
        <v>200</v>
      </c>
      <c r="FSD17" s="327">
        <f t="shared" si="2091"/>
        <v>53.475935828877006</v>
      </c>
      <c r="FSE17" s="326">
        <v>0</v>
      </c>
      <c r="FSF17" s="328">
        <f t="shared" si="2092"/>
        <v>335</v>
      </c>
      <c r="FSG17" s="254">
        <f t="shared" si="2093"/>
        <v>40.803897685749085</v>
      </c>
      <c r="FSH17" s="326">
        <v>135</v>
      </c>
      <c r="FSI17" s="327">
        <f t="shared" si="2094"/>
        <v>30.201342281879196</v>
      </c>
      <c r="FSJ17" s="326">
        <v>200</v>
      </c>
      <c r="FSK17" s="327">
        <f t="shared" si="2095"/>
        <v>53.475935828877006</v>
      </c>
      <c r="FSL17" s="326">
        <v>0</v>
      </c>
      <c r="FSM17" s="328">
        <f t="shared" si="2096"/>
        <v>335</v>
      </c>
      <c r="FSN17" s="254">
        <f t="shared" si="2097"/>
        <v>40.803897685749085</v>
      </c>
      <c r="FSO17" s="326">
        <v>135</v>
      </c>
      <c r="FSP17" s="327">
        <f t="shared" si="2098"/>
        <v>30.269058295964125</v>
      </c>
      <c r="FSQ17" s="326">
        <v>200</v>
      </c>
      <c r="FSR17" s="327">
        <f t="shared" si="2099"/>
        <v>53.475935828877006</v>
      </c>
      <c r="FSS17" s="326">
        <v>0</v>
      </c>
      <c r="FST17" s="328">
        <f t="shared" si="2100"/>
        <v>335</v>
      </c>
      <c r="FSU17" s="254">
        <f t="shared" si="2101"/>
        <v>40.853658536585364</v>
      </c>
      <c r="FSV17" s="326">
        <v>135</v>
      </c>
      <c r="FSW17" s="327">
        <f t="shared" si="2102"/>
        <v>30.269058295964125</v>
      </c>
      <c r="FSX17" s="326">
        <v>200</v>
      </c>
      <c r="FSY17" s="327">
        <f t="shared" si="2103"/>
        <v>53.475935828877006</v>
      </c>
      <c r="FSZ17" s="326">
        <v>0</v>
      </c>
      <c r="FTA17" s="328">
        <f t="shared" si="2104"/>
        <v>335</v>
      </c>
      <c r="FTB17" s="254">
        <f t="shared" si="2105"/>
        <v>40.853658536585364</v>
      </c>
      <c r="FTC17" s="326">
        <v>135</v>
      </c>
      <c r="FTD17" s="327">
        <f t="shared" si="2106"/>
        <v>30.269058295964125</v>
      </c>
      <c r="FTE17" s="326">
        <v>200</v>
      </c>
      <c r="FTF17" s="327">
        <f t="shared" si="2107"/>
        <v>53.475935828877006</v>
      </c>
      <c r="FTG17" s="326">
        <v>0</v>
      </c>
      <c r="FTH17" s="328">
        <f t="shared" si="2108"/>
        <v>335</v>
      </c>
      <c r="FTI17" s="254">
        <f t="shared" si="2109"/>
        <v>40.853658536585364</v>
      </c>
      <c r="FTJ17" s="326">
        <v>135</v>
      </c>
      <c r="FTK17" s="327">
        <f t="shared" si="2110"/>
        <v>30.269058295964125</v>
      </c>
      <c r="FTL17" s="326">
        <v>199</v>
      </c>
      <c r="FTM17" s="327">
        <f t="shared" si="2111"/>
        <v>53.351206434316353</v>
      </c>
      <c r="FTN17" s="326">
        <v>0</v>
      </c>
      <c r="FTO17" s="328">
        <f t="shared" si="2112"/>
        <v>334</v>
      </c>
      <c r="FTP17" s="254">
        <f t="shared" si="2113"/>
        <v>40.781440781440779</v>
      </c>
      <c r="FTQ17" s="326">
        <v>135</v>
      </c>
      <c r="FTR17" s="327">
        <f t="shared" si="2114"/>
        <v>30.269058295964125</v>
      </c>
      <c r="FTS17" s="326">
        <v>199</v>
      </c>
      <c r="FTT17" s="327">
        <f t="shared" si="2115"/>
        <v>53.351206434316353</v>
      </c>
      <c r="FTU17" s="326">
        <v>0</v>
      </c>
      <c r="FTV17" s="328">
        <f t="shared" si="2116"/>
        <v>334</v>
      </c>
      <c r="FTW17" s="254">
        <f t="shared" si="2117"/>
        <v>40.781440781440779</v>
      </c>
      <c r="FTX17" s="326">
        <v>134</v>
      </c>
      <c r="FTY17" s="327">
        <f t="shared" si="2118"/>
        <v>30.180180180180184</v>
      </c>
      <c r="FTZ17" s="326">
        <v>198</v>
      </c>
      <c r="FUA17" s="327">
        <f t="shared" si="2119"/>
        <v>53.225806451612897</v>
      </c>
      <c r="FUB17" s="326">
        <v>0</v>
      </c>
      <c r="FUC17" s="328">
        <f t="shared" si="2120"/>
        <v>332</v>
      </c>
      <c r="FUD17" s="254">
        <f t="shared" si="2121"/>
        <v>40.686274509803923</v>
      </c>
      <c r="FUE17" s="326">
        <v>133</v>
      </c>
      <c r="FUF17" s="327">
        <f t="shared" si="2122"/>
        <v>30.02257336343115</v>
      </c>
      <c r="FUG17" s="326">
        <v>198</v>
      </c>
      <c r="FUH17" s="327">
        <f t="shared" si="2123"/>
        <v>53.225806451612897</v>
      </c>
      <c r="FUI17" s="326">
        <v>0</v>
      </c>
      <c r="FUJ17" s="328">
        <f t="shared" si="2124"/>
        <v>331</v>
      </c>
      <c r="FUK17" s="254">
        <f t="shared" si="2125"/>
        <v>40.613496932515339</v>
      </c>
      <c r="FUL17" s="326">
        <v>132</v>
      </c>
      <c r="FUM17" s="327">
        <f t="shared" si="2126"/>
        <v>29.864253393665159</v>
      </c>
      <c r="FUN17" s="326">
        <v>196</v>
      </c>
      <c r="FUO17" s="327">
        <f t="shared" si="2127"/>
        <v>52.972972972972975</v>
      </c>
      <c r="FUP17" s="326">
        <v>0</v>
      </c>
      <c r="FUQ17" s="328">
        <f t="shared" si="2128"/>
        <v>328</v>
      </c>
      <c r="FUR17" s="254">
        <f t="shared" si="2129"/>
        <v>40.39408866995074</v>
      </c>
      <c r="FUS17" s="326">
        <v>132</v>
      </c>
      <c r="FUT17" s="327">
        <f t="shared" si="2130"/>
        <v>29.931972789115648</v>
      </c>
      <c r="FUU17" s="326">
        <v>196</v>
      </c>
      <c r="FUV17" s="327">
        <f t="shared" si="2131"/>
        <v>52.972972972972975</v>
      </c>
      <c r="FUW17" s="326">
        <v>0</v>
      </c>
      <c r="FUX17" s="328">
        <f t="shared" si="2132"/>
        <v>328</v>
      </c>
      <c r="FUY17" s="254">
        <f t="shared" si="2133"/>
        <v>40.443896424167697</v>
      </c>
      <c r="FUZ17" s="326">
        <v>132</v>
      </c>
      <c r="FVA17" s="327">
        <f t="shared" si="2134"/>
        <v>29.931972789115648</v>
      </c>
      <c r="FVB17" s="326">
        <v>196</v>
      </c>
      <c r="FVC17" s="327">
        <f t="shared" si="2135"/>
        <v>52.972972972972975</v>
      </c>
      <c r="FVD17" s="326">
        <v>0</v>
      </c>
      <c r="FVE17" s="328">
        <f t="shared" si="2136"/>
        <v>328</v>
      </c>
      <c r="FVF17" s="254">
        <f t="shared" si="2137"/>
        <v>40.443896424167697</v>
      </c>
      <c r="FVG17" s="326">
        <v>132</v>
      </c>
      <c r="FVH17" s="327">
        <f t="shared" si="2138"/>
        <v>30</v>
      </c>
      <c r="FVI17" s="326">
        <v>196</v>
      </c>
      <c r="FVJ17" s="327">
        <f t="shared" si="2139"/>
        <v>52.972972972972975</v>
      </c>
      <c r="FVK17" s="326">
        <v>0</v>
      </c>
      <c r="FVL17" s="328">
        <f t="shared" si="2140"/>
        <v>328</v>
      </c>
      <c r="FVM17" s="254">
        <f t="shared" si="2141"/>
        <v>40.493827160493829</v>
      </c>
      <c r="FVN17" s="326">
        <v>132</v>
      </c>
      <c r="FVO17" s="327">
        <f t="shared" si="2142"/>
        <v>30.068337129840543</v>
      </c>
      <c r="FVP17" s="326">
        <v>195</v>
      </c>
      <c r="FVQ17" s="327">
        <f t="shared" si="2143"/>
        <v>52.845528455284551</v>
      </c>
      <c r="FVR17" s="326">
        <v>0</v>
      </c>
      <c r="FVS17" s="328">
        <f t="shared" si="2144"/>
        <v>327</v>
      </c>
      <c r="FVT17" s="254">
        <f t="shared" si="2145"/>
        <v>40.470297029702976</v>
      </c>
      <c r="FVU17" s="326">
        <v>131</v>
      </c>
      <c r="FVV17" s="327">
        <f t="shared" si="2146"/>
        <v>29.977116704805489</v>
      </c>
      <c r="FVW17" s="326">
        <v>195</v>
      </c>
      <c r="FVX17" s="327">
        <f t="shared" si="2147"/>
        <v>52.989130434782602</v>
      </c>
      <c r="FVY17" s="326">
        <v>0</v>
      </c>
      <c r="FVZ17" s="328">
        <f t="shared" si="2148"/>
        <v>326</v>
      </c>
      <c r="FWA17" s="254">
        <f t="shared" si="2149"/>
        <v>40.496894409937887</v>
      </c>
      <c r="FWB17" s="326">
        <v>131</v>
      </c>
      <c r="FWC17" s="327">
        <f t="shared" si="2150"/>
        <v>29.977116704805489</v>
      </c>
      <c r="FWD17" s="326">
        <v>194</v>
      </c>
      <c r="FWE17" s="327">
        <f t="shared" si="2151"/>
        <v>52.861035422343328</v>
      </c>
      <c r="FWF17" s="326">
        <v>0</v>
      </c>
      <c r="FWG17" s="328">
        <f t="shared" si="2152"/>
        <v>325</v>
      </c>
      <c r="FWH17" s="254">
        <f t="shared" si="2153"/>
        <v>40.422885572139307</v>
      </c>
      <c r="FWI17" s="326">
        <v>130</v>
      </c>
      <c r="FWJ17" s="327">
        <f t="shared" si="2154"/>
        <v>29.816513761467888</v>
      </c>
      <c r="FWK17" s="326">
        <v>193</v>
      </c>
      <c r="FWL17" s="327">
        <f t="shared" si="2155"/>
        <v>52.732240437158474</v>
      </c>
      <c r="FWM17" s="326">
        <v>0</v>
      </c>
      <c r="FWN17" s="328">
        <f t="shared" si="2156"/>
        <v>323</v>
      </c>
      <c r="FWO17" s="254">
        <f t="shared" si="2157"/>
        <v>40.274314214463843</v>
      </c>
      <c r="FWP17" s="326">
        <v>130</v>
      </c>
      <c r="FWQ17" s="327">
        <f t="shared" si="2158"/>
        <v>30.092592592592592</v>
      </c>
      <c r="FWR17" s="326">
        <v>193</v>
      </c>
      <c r="FWS17" s="327">
        <f t="shared" si="2159"/>
        <v>52.732240437158474</v>
      </c>
      <c r="FWT17" s="326">
        <v>0</v>
      </c>
      <c r="FWU17" s="328">
        <f t="shared" si="2160"/>
        <v>323</v>
      </c>
      <c r="FWV17" s="254">
        <f t="shared" si="2161"/>
        <v>40.476190476190474</v>
      </c>
      <c r="FWW17" s="326">
        <v>130</v>
      </c>
      <c r="FWX17" s="327">
        <f t="shared" si="2162"/>
        <v>30.232558139534881</v>
      </c>
      <c r="FWY17" s="326">
        <v>193</v>
      </c>
      <c r="FWZ17" s="327">
        <f t="shared" si="2163"/>
        <v>52.732240437158474</v>
      </c>
      <c r="FXA17" s="326">
        <v>0</v>
      </c>
      <c r="FXB17" s="328">
        <f t="shared" si="2164"/>
        <v>323</v>
      </c>
      <c r="FXC17" s="254">
        <f t="shared" si="2165"/>
        <v>40.577889447236181</v>
      </c>
      <c r="FXD17" s="326">
        <v>129</v>
      </c>
      <c r="FXE17" s="327">
        <f t="shared" si="2166"/>
        <v>30.140186915887853</v>
      </c>
      <c r="FXF17" s="326">
        <v>192</v>
      </c>
      <c r="FXG17" s="327">
        <f t="shared" si="2167"/>
        <v>52.602739726027394</v>
      </c>
      <c r="FXH17" s="326">
        <v>0</v>
      </c>
      <c r="FXI17" s="328">
        <f t="shared" si="2168"/>
        <v>321</v>
      </c>
      <c r="FXJ17" s="254">
        <f t="shared" si="2169"/>
        <v>40.47919293820933</v>
      </c>
      <c r="FXK17" s="326">
        <v>129</v>
      </c>
      <c r="FXL17" s="327">
        <f t="shared" si="2170"/>
        <v>30.140186915887853</v>
      </c>
      <c r="FXM17" s="326">
        <v>190</v>
      </c>
      <c r="FXN17" s="327">
        <f t="shared" si="2171"/>
        <v>52.341597796143247</v>
      </c>
      <c r="FXO17" s="326">
        <v>0</v>
      </c>
      <c r="FXP17" s="328">
        <f t="shared" si="2172"/>
        <v>319</v>
      </c>
      <c r="FXQ17" s="254">
        <f t="shared" si="2173"/>
        <v>40.32869785082174</v>
      </c>
      <c r="FXR17" s="326">
        <v>129</v>
      </c>
      <c r="FXS17" s="327">
        <f t="shared" si="2174"/>
        <v>30.210772833723652</v>
      </c>
      <c r="FXT17" s="326">
        <v>189</v>
      </c>
      <c r="FXU17" s="327">
        <f t="shared" si="2175"/>
        <v>52.35457063711911</v>
      </c>
      <c r="FXV17" s="326">
        <v>0</v>
      </c>
      <c r="FXW17" s="328">
        <f t="shared" si="2176"/>
        <v>318</v>
      </c>
      <c r="FXX17" s="254">
        <f t="shared" si="2177"/>
        <v>40.35532994923858</v>
      </c>
      <c r="FXY17" s="326">
        <v>128</v>
      </c>
      <c r="FXZ17" s="327">
        <f t="shared" si="2178"/>
        <v>30.117647058823525</v>
      </c>
      <c r="FYA17" s="326">
        <v>189</v>
      </c>
      <c r="FYB17" s="327">
        <f t="shared" si="2179"/>
        <v>52.35457063711911</v>
      </c>
      <c r="FYC17" s="326">
        <v>0</v>
      </c>
      <c r="FYD17" s="328">
        <f t="shared" si="2180"/>
        <v>317</v>
      </c>
      <c r="FYE17" s="254">
        <f t="shared" si="2181"/>
        <v>40.330788804071247</v>
      </c>
      <c r="FYF17" s="326">
        <v>128</v>
      </c>
      <c r="FYG17" s="327">
        <f t="shared" si="2182"/>
        <v>30.117647058823525</v>
      </c>
      <c r="FYH17" s="326">
        <v>189</v>
      </c>
      <c r="FYI17" s="327">
        <f t="shared" si="2183"/>
        <v>52.35457063711911</v>
      </c>
      <c r="FYJ17" s="326">
        <v>0</v>
      </c>
      <c r="FYK17" s="328">
        <f t="shared" si="2184"/>
        <v>317</v>
      </c>
      <c r="FYL17" s="254">
        <f t="shared" si="2185"/>
        <v>40.330788804071247</v>
      </c>
      <c r="FYM17" s="326">
        <v>128</v>
      </c>
      <c r="FYN17" s="327">
        <f t="shared" si="2186"/>
        <v>30.117647058823525</v>
      </c>
      <c r="FYO17" s="326">
        <v>189</v>
      </c>
      <c r="FYP17" s="327">
        <f t="shared" si="2187"/>
        <v>52.5</v>
      </c>
      <c r="FYQ17" s="326">
        <v>0</v>
      </c>
      <c r="FYR17" s="328">
        <f t="shared" si="2188"/>
        <v>317</v>
      </c>
      <c r="FYS17" s="254">
        <f t="shared" si="2189"/>
        <v>40.382165605095544</v>
      </c>
      <c r="FYT17" s="326">
        <v>128</v>
      </c>
      <c r="FYU17" s="327">
        <f t="shared" si="2190"/>
        <v>30.117647058823525</v>
      </c>
      <c r="FYV17" s="326">
        <v>187</v>
      </c>
      <c r="FYW17" s="327">
        <f t="shared" si="2191"/>
        <v>52.380952380952387</v>
      </c>
      <c r="FYX17" s="326">
        <v>0</v>
      </c>
      <c r="FYY17" s="328">
        <f t="shared" si="2192"/>
        <v>315</v>
      </c>
      <c r="FYZ17" s="254">
        <f t="shared" si="2193"/>
        <v>40.28132992327366</v>
      </c>
      <c r="FZA17" s="326">
        <v>128</v>
      </c>
      <c r="FZB17" s="327">
        <f t="shared" si="2194"/>
        <v>30.33175355450237</v>
      </c>
      <c r="FZC17" s="326">
        <v>185</v>
      </c>
      <c r="FZD17" s="327">
        <f t="shared" si="2195"/>
        <v>52.259887005649716</v>
      </c>
      <c r="FZE17" s="326">
        <v>0</v>
      </c>
      <c r="FZF17" s="328">
        <f t="shared" si="2196"/>
        <v>313</v>
      </c>
      <c r="FZG17" s="254">
        <f t="shared" si="2197"/>
        <v>40.335051546391753</v>
      </c>
      <c r="FZH17" s="326">
        <v>127</v>
      </c>
      <c r="FZI17" s="327">
        <f t="shared" si="2198"/>
        <v>30.238095238095237</v>
      </c>
      <c r="FZJ17" s="326">
        <v>185</v>
      </c>
      <c r="FZK17" s="327">
        <f t="shared" si="2199"/>
        <v>52.706552706552714</v>
      </c>
      <c r="FZL17" s="326">
        <v>0</v>
      </c>
      <c r="FZM17" s="328">
        <f t="shared" si="2200"/>
        <v>312</v>
      </c>
      <c r="FZN17" s="254">
        <f t="shared" si="2201"/>
        <v>40.466926070038909</v>
      </c>
      <c r="FZO17" s="326">
        <v>127</v>
      </c>
      <c r="FZP17" s="327">
        <f t="shared" si="2202"/>
        <v>30.238095238095237</v>
      </c>
      <c r="FZQ17" s="326">
        <v>185</v>
      </c>
      <c r="FZR17" s="327">
        <f t="shared" si="2203"/>
        <v>52.857142857142861</v>
      </c>
      <c r="FZS17" s="326">
        <v>0</v>
      </c>
      <c r="FZT17" s="328">
        <f t="shared" si="2204"/>
        <v>312</v>
      </c>
      <c r="FZU17" s="254">
        <f t="shared" si="2205"/>
        <v>40.519480519480524</v>
      </c>
      <c r="FZV17" s="326">
        <v>126</v>
      </c>
      <c r="FZW17" s="327">
        <f t="shared" si="2206"/>
        <v>30.14354066985646</v>
      </c>
      <c r="FZX17" s="326">
        <v>185</v>
      </c>
      <c r="FZY17" s="327">
        <f t="shared" si="2207"/>
        <v>52.857142857142861</v>
      </c>
      <c r="FZZ17" s="326">
        <v>0</v>
      </c>
      <c r="GAA17" s="328">
        <f t="shared" si="2208"/>
        <v>311</v>
      </c>
      <c r="GAB17" s="254">
        <f t="shared" si="2209"/>
        <v>40.494791666666671</v>
      </c>
      <c r="GAC17" s="326">
        <v>126</v>
      </c>
      <c r="GAD17" s="327">
        <f t="shared" si="2210"/>
        <v>30.14354066985646</v>
      </c>
      <c r="GAE17" s="326">
        <v>184</v>
      </c>
      <c r="GAF17" s="327">
        <f t="shared" si="2211"/>
        <v>52.722063037249278</v>
      </c>
      <c r="GAG17" s="326">
        <v>0</v>
      </c>
      <c r="GAH17" s="328">
        <f t="shared" si="2212"/>
        <v>310</v>
      </c>
      <c r="GAI17" s="254">
        <f t="shared" si="2213"/>
        <v>40.41720990873533</v>
      </c>
      <c r="GAJ17" s="326">
        <v>125</v>
      </c>
      <c r="GAK17" s="327">
        <f t="shared" si="2214"/>
        <v>30.048076923076923</v>
      </c>
      <c r="GAL17" s="326">
        <v>184</v>
      </c>
      <c r="GAM17" s="327">
        <f t="shared" si="2215"/>
        <v>52.722063037249278</v>
      </c>
      <c r="GAN17" s="326">
        <v>0</v>
      </c>
      <c r="GAO17" s="328">
        <f t="shared" si="2216"/>
        <v>309</v>
      </c>
      <c r="GAP17" s="254">
        <f t="shared" si="2217"/>
        <v>40.392156862745097</v>
      </c>
      <c r="GAQ17" s="326">
        <v>125</v>
      </c>
      <c r="GAR17" s="327">
        <f t="shared" si="2218"/>
        <v>30.048076923076923</v>
      </c>
      <c r="GAS17" s="326">
        <v>184</v>
      </c>
      <c r="GAT17" s="327">
        <f t="shared" si="2219"/>
        <v>53.02593659942363</v>
      </c>
      <c r="GAU17" s="326">
        <v>0</v>
      </c>
      <c r="GAV17" s="328">
        <f t="shared" si="2220"/>
        <v>309</v>
      </c>
      <c r="GAW17" s="254">
        <f t="shared" si="2221"/>
        <v>40.498034076015728</v>
      </c>
      <c r="GAX17" s="326">
        <v>125</v>
      </c>
      <c r="GAY17" s="327">
        <f t="shared" si="2222"/>
        <v>30.193236714975846</v>
      </c>
      <c r="GAZ17" s="326">
        <v>184</v>
      </c>
      <c r="GBA17" s="327">
        <f t="shared" si="2223"/>
        <v>53.179190751445084</v>
      </c>
      <c r="GBB17" s="326">
        <v>0</v>
      </c>
      <c r="GBC17" s="328">
        <f t="shared" si="2224"/>
        <v>309</v>
      </c>
      <c r="GBD17" s="254">
        <f t="shared" si="2225"/>
        <v>40.657894736842103</v>
      </c>
      <c r="GBE17" s="326">
        <v>125</v>
      </c>
      <c r="GBF17" s="327">
        <f t="shared" si="2226"/>
        <v>30.193236714975846</v>
      </c>
      <c r="GBG17" s="326">
        <v>184</v>
      </c>
      <c r="GBH17" s="327">
        <f t="shared" si="2227"/>
        <v>53.333333333333336</v>
      </c>
      <c r="GBI17" s="326">
        <v>0</v>
      </c>
      <c r="GBJ17" s="328">
        <f t="shared" si="2228"/>
        <v>309</v>
      </c>
      <c r="GBK17" s="254">
        <f t="shared" si="2229"/>
        <v>40.711462450592883</v>
      </c>
      <c r="GBL17" s="326">
        <v>125</v>
      </c>
      <c r="GBM17" s="327">
        <f t="shared" si="2230"/>
        <v>30.26634382566586</v>
      </c>
      <c r="GBN17" s="326">
        <v>184</v>
      </c>
      <c r="GBO17" s="327">
        <f t="shared" si="2231"/>
        <v>53.333333333333336</v>
      </c>
      <c r="GBP17" s="326">
        <v>0</v>
      </c>
      <c r="GBQ17" s="328">
        <f t="shared" si="2232"/>
        <v>309</v>
      </c>
      <c r="GBR17" s="254">
        <f t="shared" si="2233"/>
        <v>40.765171503957781</v>
      </c>
      <c r="GBS17" s="326">
        <v>125</v>
      </c>
      <c r="GBT17" s="327">
        <f t="shared" si="2234"/>
        <v>30.339805825242717</v>
      </c>
      <c r="GBU17" s="326">
        <v>184</v>
      </c>
      <c r="GBV17" s="327">
        <f t="shared" si="2235"/>
        <v>53.488372093023251</v>
      </c>
      <c r="GBW17" s="326">
        <v>0</v>
      </c>
      <c r="GBX17" s="328">
        <f t="shared" si="2236"/>
        <v>309</v>
      </c>
      <c r="GBY17" s="254">
        <f t="shared" si="2237"/>
        <v>40.873015873015873</v>
      </c>
      <c r="GBZ17" s="326">
        <v>123</v>
      </c>
      <c r="GCA17" s="327">
        <f t="shared" si="2238"/>
        <v>30.073349633251834</v>
      </c>
      <c r="GCB17" s="326">
        <v>183</v>
      </c>
      <c r="GCC17" s="327">
        <f t="shared" si="2239"/>
        <v>53.352769679300295</v>
      </c>
      <c r="GCD17" s="326">
        <v>0</v>
      </c>
      <c r="GCE17" s="328">
        <f t="shared" si="2240"/>
        <v>306</v>
      </c>
      <c r="GCF17" s="254">
        <f t="shared" si="2241"/>
        <v>40.691489361702125</v>
      </c>
      <c r="GCG17" s="326">
        <v>123</v>
      </c>
      <c r="GCH17" s="327">
        <f t="shared" si="2242"/>
        <v>30.073349633251834</v>
      </c>
      <c r="GCI17" s="326">
        <v>182</v>
      </c>
      <c r="GCJ17" s="327">
        <f t="shared" si="2243"/>
        <v>53.529411764705884</v>
      </c>
      <c r="GCK17" s="326">
        <v>0</v>
      </c>
      <c r="GCL17" s="328">
        <f t="shared" si="2244"/>
        <v>305</v>
      </c>
      <c r="GCM17" s="254">
        <f t="shared" si="2245"/>
        <v>40.720961281708945</v>
      </c>
      <c r="GCN17" s="326">
        <v>122</v>
      </c>
      <c r="GCO17" s="327">
        <f t="shared" si="2246"/>
        <v>29.901960784313726</v>
      </c>
      <c r="GCP17" s="326">
        <v>182</v>
      </c>
      <c r="GCQ17" s="327">
        <f t="shared" si="2247"/>
        <v>53.846153846153847</v>
      </c>
      <c r="GCR17" s="326">
        <v>0</v>
      </c>
      <c r="GCS17" s="328">
        <f t="shared" si="2248"/>
        <v>304</v>
      </c>
      <c r="GCT17" s="254">
        <f t="shared" si="2249"/>
        <v>40.750670241286862</v>
      </c>
      <c r="GCU17" s="326">
        <v>122</v>
      </c>
      <c r="GCV17" s="327">
        <f t="shared" si="2250"/>
        <v>29.975429975429975</v>
      </c>
      <c r="GCW17" s="326">
        <v>182</v>
      </c>
      <c r="GCX17" s="327">
        <f t="shared" si="2251"/>
        <v>53.846153846153847</v>
      </c>
      <c r="GCY17" s="326">
        <v>0</v>
      </c>
      <c r="GCZ17" s="328">
        <f t="shared" si="2252"/>
        <v>304</v>
      </c>
      <c r="GDA17" s="254">
        <f t="shared" si="2253"/>
        <v>40.805369127516776</v>
      </c>
      <c r="GDB17" s="326">
        <v>122</v>
      </c>
      <c r="GDC17" s="327">
        <f t="shared" si="2254"/>
        <v>30.123456790123459</v>
      </c>
      <c r="GDD17" s="326">
        <v>180</v>
      </c>
      <c r="GDE17" s="327">
        <f t="shared" si="2255"/>
        <v>53.571428571428569</v>
      </c>
      <c r="GDF17" s="326">
        <v>0</v>
      </c>
      <c r="GDG17" s="328">
        <f t="shared" si="2256"/>
        <v>302</v>
      </c>
      <c r="GDH17" s="254">
        <f t="shared" si="2257"/>
        <v>40.7557354925776</v>
      </c>
      <c r="GDI17" s="326">
        <v>122</v>
      </c>
      <c r="GDJ17" s="327">
        <f t="shared" si="2258"/>
        <v>30.123456790123459</v>
      </c>
      <c r="GDK17" s="326">
        <v>180</v>
      </c>
      <c r="GDL17" s="327">
        <f t="shared" si="2259"/>
        <v>53.571428571428569</v>
      </c>
      <c r="GDM17" s="326">
        <v>0</v>
      </c>
      <c r="GDN17" s="328">
        <f t="shared" si="2260"/>
        <v>302</v>
      </c>
      <c r="GDO17" s="254">
        <f t="shared" si="2261"/>
        <v>40.7557354925776</v>
      </c>
      <c r="GDP17" s="326">
        <v>122</v>
      </c>
      <c r="GDQ17" s="327">
        <f t="shared" si="2262"/>
        <v>30.123456790123459</v>
      </c>
      <c r="GDR17" s="326">
        <v>179</v>
      </c>
      <c r="GDS17" s="327">
        <f t="shared" si="2263"/>
        <v>53.592814371257482</v>
      </c>
      <c r="GDT17" s="326">
        <v>0</v>
      </c>
      <c r="GDU17" s="328">
        <f t="shared" si="2264"/>
        <v>301</v>
      </c>
      <c r="GDV17" s="254">
        <f t="shared" si="2265"/>
        <v>40.730717185385657</v>
      </c>
      <c r="GDW17" s="326">
        <v>122</v>
      </c>
      <c r="GDX17" s="327">
        <f t="shared" si="2266"/>
        <v>30.198019801980198</v>
      </c>
      <c r="GDY17" s="326">
        <v>179</v>
      </c>
      <c r="GDZ17" s="327">
        <f t="shared" si="2267"/>
        <v>53.753753753753756</v>
      </c>
      <c r="GEA17" s="326">
        <v>0</v>
      </c>
      <c r="GEB17" s="328">
        <f t="shared" si="2268"/>
        <v>301</v>
      </c>
      <c r="GEC17" s="254">
        <f t="shared" si="2269"/>
        <v>40.841248303934869</v>
      </c>
      <c r="GED17" s="326">
        <v>122</v>
      </c>
      <c r="GEE17" s="327">
        <f t="shared" si="2270"/>
        <v>30.198019801980198</v>
      </c>
      <c r="GEF17" s="326">
        <v>178</v>
      </c>
      <c r="GEG17" s="327">
        <f t="shared" si="2271"/>
        <v>53.614457831325304</v>
      </c>
      <c r="GEH17" s="326">
        <v>0</v>
      </c>
      <c r="GEI17" s="328">
        <f t="shared" si="2272"/>
        <v>300</v>
      </c>
      <c r="GEJ17" s="254">
        <f t="shared" si="2273"/>
        <v>40.760869565217391</v>
      </c>
      <c r="GEK17" s="326">
        <v>122</v>
      </c>
      <c r="GEL17" s="327">
        <f t="shared" si="2274"/>
        <v>30.272952853598017</v>
      </c>
      <c r="GEM17" s="326">
        <v>177</v>
      </c>
      <c r="GEN17" s="327">
        <f t="shared" si="2275"/>
        <v>53.799392097264445</v>
      </c>
      <c r="GEO17" s="326">
        <v>0</v>
      </c>
      <c r="GEP17" s="328">
        <f t="shared" si="2276"/>
        <v>299</v>
      </c>
      <c r="GEQ17" s="254">
        <f t="shared" si="2277"/>
        <v>40.84699453551913</v>
      </c>
      <c r="GER17" s="326">
        <v>122</v>
      </c>
      <c r="GES17" s="327">
        <f t="shared" si="2278"/>
        <v>30.348258706467661</v>
      </c>
      <c r="GET17" s="326">
        <v>177</v>
      </c>
      <c r="GEU17" s="327">
        <f t="shared" si="2279"/>
        <v>53.963414634146346</v>
      </c>
      <c r="GEV17" s="326">
        <v>0</v>
      </c>
      <c r="GEW17" s="328">
        <f t="shared" si="2280"/>
        <v>299</v>
      </c>
      <c r="GEX17" s="254">
        <f t="shared" si="2281"/>
        <v>40.958904109589042</v>
      </c>
      <c r="GEY17" s="326">
        <v>122</v>
      </c>
      <c r="GEZ17" s="327">
        <f t="shared" si="2282"/>
        <v>30.348258706467661</v>
      </c>
      <c r="GFA17" s="326">
        <v>177</v>
      </c>
      <c r="GFB17" s="327">
        <f t="shared" si="2283"/>
        <v>54.128440366972477</v>
      </c>
      <c r="GFC17" s="326">
        <v>0</v>
      </c>
      <c r="GFD17" s="328">
        <f t="shared" si="2284"/>
        <v>299</v>
      </c>
      <c r="GFE17" s="254">
        <f t="shared" si="2285"/>
        <v>41.015089163237313</v>
      </c>
      <c r="GFF17" s="326">
        <v>122</v>
      </c>
      <c r="GFG17" s="327">
        <f t="shared" si="2286"/>
        <v>30.423940149625935</v>
      </c>
      <c r="GFH17" s="326">
        <v>177</v>
      </c>
      <c r="GFI17" s="327">
        <f t="shared" si="2287"/>
        <v>54.128440366972477</v>
      </c>
      <c r="GFJ17" s="326">
        <v>0</v>
      </c>
      <c r="GFK17" s="328">
        <f t="shared" si="2288"/>
        <v>299</v>
      </c>
      <c r="GFL17" s="254">
        <f t="shared" si="2289"/>
        <v>41.071428571428569</v>
      </c>
      <c r="GFM17" s="326">
        <v>122</v>
      </c>
      <c r="GFN17" s="327">
        <f t="shared" si="2290"/>
        <v>30.5</v>
      </c>
      <c r="GFO17" s="326">
        <v>176</v>
      </c>
      <c r="GFP17" s="327">
        <f t="shared" si="2291"/>
        <v>54.320987654320987</v>
      </c>
      <c r="GFQ17" s="326">
        <v>0</v>
      </c>
      <c r="GFR17" s="328">
        <f t="shared" si="2292"/>
        <v>298</v>
      </c>
      <c r="GFS17" s="254">
        <f t="shared" si="2293"/>
        <v>41.160220994475139</v>
      </c>
      <c r="GFT17" s="326">
        <v>122</v>
      </c>
      <c r="GFU17" s="327">
        <f t="shared" si="2294"/>
        <v>30.576441102756892</v>
      </c>
      <c r="GFV17" s="326">
        <v>176</v>
      </c>
      <c r="GFW17" s="327">
        <f t="shared" si="2295"/>
        <v>54.489164086687303</v>
      </c>
      <c r="GFX17" s="326">
        <v>0</v>
      </c>
      <c r="GFY17" s="328">
        <f t="shared" si="2296"/>
        <v>298</v>
      </c>
      <c r="GFZ17" s="254">
        <f t="shared" si="2297"/>
        <v>41.274238227146817</v>
      </c>
      <c r="GGA17" s="326">
        <v>121</v>
      </c>
      <c r="GGB17" s="327">
        <f t="shared" si="2298"/>
        <v>30.478589420654913</v>
      </c>
      <c r="GGC17" s="326">
        <v>174</v>
      </c>
      <c r="GGD17" s="327">
        <f t="shared" si="2299"/>
        <v>54.374999999999993</v>
      </c>
      <c r="GGE17" s="326">
        <v>0</v>
      </c>
      <c r="GGF17" s="328">
        <f t="shared" si="2300"/>
        <v>295</v>
      </c>
      <c r="GGG17" s="254">
        <f t="shared" si="2301"/>
        <v>41.143654114365411</v>
      </c>
      <c r="GGH17" s="326">
        <v>121</v>
      </c>
      <c r="GGI17" s="327">
        <f t="shared" si="2302"/>
        <v>30.555555555555557</v>
      </c>
      <c r="GGJ17" s="326">
        <v>174</v>
      </c>
      <c r="GGK17" s="327">
        <f t="shared" si="2303"/>
        <v>54.374999999999993</v>
      </c>
      <c r="GGL17" s="326">
        <v>0</v>
      </c>
      <c r="GGM17" s="328">
        <f t="shared" si="2304"/>
        <v>295</v>
      </c>
      <c r="GGN17" s="254">
        <f t="shared" si="2305"/>
        <v>41.201117318435756</v>
      </c>
      <c r="GGO17" s="326">
        <v>119</v>
      </c>
      <c r="GGP17" s="327">
        <f t="shared" si="2306"/>
        <v>30.279898218829516</v>
      </c>
      <c r="GGQ17" s="326">
        <v>174</v>
      </c>
      <c r="GGR17" s="327">
        <f t="shared" si="2307"/>
        <v>54.54545454545454</v>
      </c>
      <c r="GGS17" s="326">
        <v>0</v>
      </c>
      <c r="GGT17" s="328">
        <f t="shared" si="2308"/>
        <v>293</v>
      </c>
      <c r="GGU17" s="254">
        <f t="shared" si="2309"/>
        <v>41.151685393258425</v>
      </c>
      <c r="GGV17" s="326">
        <v>119</v>
      </c>
      <c r="GGW17" s="327">
        <f t="shared" si="2310"/>
        <v>30.434782608695656</v>
      </c>
      <c r="GGX17" s="326">
        <v>174</v>
      </c>
      <c r="GGY17" s="327">
        <f t="shared" si="2311"/>
        <v>54.54545454545454</v>
      </c>
      <c r="GGZ17" s="326">
        <v>0</v>
      </c>
      <c r="GHA17" s="328">
        <f t="shared" si="2312"/>
        <v>293</v>
      </c>
      <c r="GHB17" s="254">
        <f t="shared" si="2313"/>
        <v>41.267605633802816</v>
      </c>
      <c r="GHC17" s="326">
        <v>119</v>
      </c>
      <c r="GHD17" s="327">
        <f t="shared" si="2314"/>
        <v>30.512820512820515</v>
      </c>
      <c r="GHE17" s="326">
        <v>174</v>
      </c>
      <c r="GHF17" s="327">
        <f t="shared" si="2315"/>
        <v>54.54545454545454</v>
      </c>
      <c r="GHG17" s="326">
        <v>0</v>
      </c>
      <c r="GHH17" s="328">
        <f t="shared" si="2316"/>
        <v>293</v>
      </c>
      <c r="GHI17" s="254">
        <f t="shared" si="2317"/>
        <v>41.325811001410443</v>
      </c>
      <c r="GHJ17" s="326">
        <v>119</v>
      </c>
      <c r="GHK17" s="327">
        <f t="shared" si="2318"/>
        <v>30.512820512820515</v>
      </c>
      <c r="GHL17" s="326">
        <v>174</v>
      </c>
      <c r="GHM17" s="327">
        <f t="shared" si="2319"/>
        <v>54.54545454545454</v>
      </c>
      <c r="GHN17" s="326">
        <v>0</v>
      </c>
      <c r="GHO17" s="328">
        <f t="shared" si="2320"/>
        <v>293</v>
      </c>
      <c r="GHP17" s="254">
        <f t="shared" si="2321"/>
        <v>41.325811001410443</v>
      </c>
      <c r="GHQ17" s="326">
        <v>119</v>
      </c>
      <c r="GHR17" s="327">
        <f t="shared" si="2322"/>
        <v>30.749354005167955</v>
      </c>
      <c r="GHS17" s="326">
        <v>173</v>
      </c>
      <c r="GHT17" s="327">
        <f t="shared" si="2323"/>
        <v>54.40251572327044</v>
      </c>
      <c r="GHU17" s="326">
        <v>0</v>
      </c>
      <c r="GHV17" s="328">
        <f t="shared" si="2324"/>
        <v>292</v>
      </c>
      <c r="GHW17" s="254">
        <f t="shared" si="2325"/>
        <v>41.418439716312058</v>
      </c>
      <c r="GHX17" s="326">
        <v>118</v>
      </c>
      <c r="GHY17" s="327">
        <f t="shared" si="2326"/>
        <v>30.649350649350648</v>
      </c>
      <c r="GHZ17" s="326">
        <v>173</v>
      </c>
      <c r="GIA17" s="327">
        <f t="shared" si="2327"/>
        <v>54.57413249211357</v>
      </c>
      <c r="GIB17" s="326">
        <v>0</v>
      </c>
      <c r="GIC17" s="328">
        <f t="shared" si="2328"/>
        <v>291</v>
      </c>
      <c r="GID17" s="254">
        <f t="shared" si="2329"/>
        <v>41.452991452991455</v>
      </c>
      <c r="GIE17" s="326">
        <v>117</v>
      </c>
      <c r="GIF17" s="327">
        <f t="shared" si="2330"/>
        <v>30.46875</v>
      </c>
      <c r="GIG17" s="326">
        <v>173</v>
      </c>
      <c r="GIH17" s="327">
        <f t="shared" si="2331"/>
        <v>54.57413249211357</v>
      </c>
      <c r="GII17" s="326">
        <v>0</v>
      </c>
      <c r="GIJ17" s="328">
        <f t="shared" si="2332"/>
        <v>290</v>
      </c>
      <c r="GIK17" s="254">
        <f t="shared" si="2333"/>
        <v>41.36947218259629</v>
      </c>
      <c r="GIL17" s="326">
        <v>117</v>
      </c>
      <c r="GIM17" s="327">
        <f t="shared" si="2334"/>
        <v>30.548302872062667</v>
      </c>
      <c r="GIN17" s="326">
        <v>172</v>
      </c>
      <c r="GIO17" s="327">
        <f t="shared" si="2335"/>
        <v>54.603174603174601</v>
      </c>
      <c r="GIP17" s="326">
        <v>0</v>
      </c>
      <c r="GIQ17" s="328">
        <f t="shared" si="2336"/>
        <v>289</v>
      </c>
      <c r="GIR17" s="254">
        <f t="shared" si="2337"/>
        <v>41.404011461318049</v>
      </c>
      <c r="GIS17" s="326">
        <v>117</v>
      </c>
      <c r="GIT17" s="327">
        <f t="shared" si="2338"/>
        <v>30.628272251308903</v>
      </c>
      <c r="GIU17" s="326">
        <v>171</v>
      </c>
      <c r="GIV17" s="327">
        <f t="shared" si="2339"/>
        <v>54.632587859424916</v>
      </c>
      <c r="GIW17" s="326">
        <v>0</v>
      </c>
      <c r="GIX17" s="328">
        <f t="shared" si="2340"/>
        <v>288</v>
      </c>
      <c r="GIY17" s="254">
        <f t="shared" si="2341"/>
        <v>41.438848920863308</v>
      </c>
      <c r="GIZ17" s="326">
        <v>117</v>
      </c>
      <c r="GJA17" s="327">
        <f t="shared" si="2342"/>
        <v>30.708661417322837</v>
      </c>
      <c r="GJB17" s="326">
        <v>167</v>
      </c>
      <c r="GJC17" s="327">
        <f t="shared" si="2343"/>
        <v>54.397394136807819</v>
      </c>
      <c r="GJD17" s="326">
        <v>0</v>
      </c>
      <c r="GJE17" s="328">
        <f t="shared" si="2344"/>
        <v>284</v>
      </c>
      <c r="GJF17" s="254">
        <f t="shared" si="2345"/>
        <v>41.279069767441861</v>
      </c>
      <c r="GJG17" s="326">
        <v>116</v>
      </c>
      <c r="GJH17" s="327">
        <f t="shared" si="2346"/>
        <v>30.76923076923077</v>
      </c>
      <c r="GJI17" s="326">
        <v>167</v>
      </c>
      <c r="GJJ17" s="327">
        <f t="shared" si="2347"/>
        <v>54.575163398692808</v>
      </c>
      <c r="GJK17" s="326">
        <v>0</v>
      </c>
      <c r="GJL17" s="328">
        <f t="shared" si="2348"/>
        <v>283</v>
      </c>
      <c r="GJM17" s="254">
        <f t="shared" si="2349"/>
        <v>41.434846266471446</v>
      </c>
      <c r="GJN17" s="326">
        <v>116</v>
      </c>
      <c r="GJO17" s="327">
        <f t="shared" si="2350"/>
        <v>30.933333333333334</v>
      </c>
      <c r="GJP17" s="326">
        <v>166</v>
      </c>
      <c r="GJQ17" s="327">
        <f t="shared" si="2351"/>
        <v>54.42622950819672</v>
      </c>
      <c r="GJR17" s="326">
        <v>0</v>
      </c>
      <c r="GJS17" s="328">
        <f t="shared" si="2352"/>
        <v>282</v>
      </c>
      <c r="GJT17" s="254">
        <f t="shared" si="2353"/>
        <v>41.470588235294123</v>
      </c>
      <c r="GJU17" s="326">
        <v>115</v>
      </c>
      <c r="GJV17" s="327">
        <f t="shared" si="2354"/>
        <v>30.997304582210244</v>
      </c>
      <c r="GJW17" s="326">
        <v>164</v>
      </c>
      <c r="GJX17" s="327">
        <f t="shared" si="2355"/>
        <v>54.304635761589402</v>
      </c>
      <c r="GJY17" s="326">
        <v>0</v>
      </c>
      <c r="GJZ17" s="328">
        <f t="shared" si="2356"/>
        <v>279</v>
      </c>
      <c r="GKA17" s="254">
        <f t="shared" si="2357"/>
        <v>41.456166419019318</v>
      </c>
      <c r="GKB17" s="326">
        <v>115</v>
      </c>
      <c r="GKC17" s="327">
        <f t="shared" si="2358"/>
        <v>31.081081081081081</v>
      </c>
      <c r="GKD17" s="326">
        <v>162</v>
      </c>
      <c r="GKE17" s="327">
        <f t="shared" si="2359"/>
        <v>54</v>
      </c>
      <c r="GKF17" s="326">
        <v>0</v>
      </c>
      <c r="GKG17" s="328">
        <f t="shared" si="2360"/>
        <v>277</v>
      </c>
      <c r="GKH17" s="254">
        <f t="shared" si="2361"/>
        <v>41.343283582089555</v>
      </c>
      <c r="GKI17" s="326">
        <v>114</v>
      </c>
      <c r="GKJ17" s="327">
        <f t="shared" si="2362"/>
        <v>30.978260869565215</v>
      </c>
      <c r="GKK17" s="326">
        <v>160</v>
      </c>
      <c r="GKL17" s="327">
        <f t="shared" si="2363"/>
        <v>53.691275167785236</v>
      </c>
      <c r="GKM17" s="326">
        <v>0</v>
      </c>
      <c r="GKN17" s="328">
        <f t="shared" si="2364"/>
        <v>274</v>
      </c>
      <c r="GKO17" s="254">
        <f t="shared" si="2365"/>
        <v>41.141141141141141</v>
      </c>
      <c r="GKP17" s="326">
        <v>114</v>
      </c>
      <c r="GKQ17" s="327">
        <f t="shared" si="2366"/>
        <v>31.232876712328768</v>
      </c>
      <c r="GKR17" s="326">
        <v>157</v>
      </c>
      <c r="GKS17" s="327">
        <f t="shared" si="2367"/>
        <v>53.767123287671239</v>
      </c>
      <c r="GKT17" s="326">
        <v>0</v>
      </c>
      <c r="GKU17" s="328">
        <f t="shared" si="2368"/>
        <v>271</v>
      </c>
      <c r="GKV17" s="254">
        <f t="shared" si="2369"/>
        <v>41.248097412480973</v>
      </c>
      <c r="GKW17" s="326">
        <v>113</v>
      </c>
      <c r="GKX17" s="327">
        <f t="shared" si="2370"/>
        <v>31.129476584022036</v>
      </c>
      <c r="GKY17" s="326">
        <v>155</v>
      </c>
      <c r="GKZ17" s="327">
        <f t="shared" si="2371"/>
        <v>53.448275862068961</v>
      </c>
      <c r="GLA17" s="326">
        <v>0</v>
      </c>
      <c r="GLB17" s="328">
        <f t="shared" si="2372"/>
        <v>268</v>
      </c>
      <c r="GLC17" s="254">
        <f t="shared" si="2373"/>
        <v>41.04134762633997</v>
      </c>
      <c r="GLD17" s="326">
        <v>112</v>
      </c>
      <c r="GLE17" s="327">
        <f t="shared" si="2374"/>
        <v>30.939226519337016</v>
      </c>
      <c r="GLF17" s="326">
        <v>154</v>
      </c>
      <c r="GLG17" s="327">
        <f t="shared" si="2375"/>
        <v>53.658536585365859</v>
      </c>
      <c r="GLH17" s="326">
        <v>0</v>
      </c>
      <c r="GLI17" s="328">
        <f t="shared" si="2376"/>
        <v>266</v>
      </c>
      <c r="GLJ17" s="254">
        <f t="shared" si="2377"/>
        <v>40.986132511556242</v>
      </c>
      <c r="GLK17" s="326">
        <v>111</v>
      </c>
      <c r="GLL17" s="327">
        <f t="shared" si="2378"/>
        <v>31.005586592178769</v>
      </c>
      <c r="GLM17" s="326">
        <v>151</v>
      </c>
      <c r="GLN17" s="327">
        <f t="shared" si="2379"/>
        <v>53.16901408450704</v>
      </c>
      <c r="GLO17" s="326">
        <v>0</v>
      </c>
      <c r="GLP17" s="328">
        <f t="shared" si="2380"/>
        <v>262</v>
      </c>
      <c r="GLQ17" s="254">
        <f t="shared" si="2381"/>
        <v>40.809968847352025</v>
      </c>
      <c r="GLR17" s="326">
        <v>110</v>
      </c>
      <c r="GLS17" s="327">
        <f t="shared" si="2382"/>
        <v>30.985915492957744</v>
      </c>
      <c r="GLT17" s="326">
        <v>149</v>
      </c>
      <c r="GLU17" s="327">
        <f t="shared" si="2383"/>
        <v>53.214285714285715</v>
      </c>
      <c r="GLV17" s="326">
        <v>0</v>
      </c>
      <c r="GLW17" s="328">
        <f t="shared" si="2384"/>
        <v>259</v>
      </c>
      <c r="GLX17" s="254">
        <f t="shared" si="2385"/>
        <v>40.787401574803148</v>
      </c>
      <c r="GLY17" s="326">
        <v>104</v>
      </c>
      <c r="GLZ17" s="327">
        <f t="shared" si="2386"/>
        <v>30.057803468208093</v>
      </c>
      <c r="GMA17" s="326">
        <v>147</v>
      </c>
      <c r="GMB17" s="327">
        <f t="shared" si="2387"/>
        <v>53.454545454545453</v>
      </c>
      <c r="GMC17" s="326">
        <v>0</v>
      </c>
      <c r="GMD17" s="328">
        <f t="shared" si="2388"/>
        <v>251</v>
      </c>
      <c r="GME17" s="254">
        <f t="shared" si="2389"/>
        <v>40.41867954911433</v>
      </c>
      <c r="GMF17" s="326">
        <v>102</v>
      </c>
      <c r="GMG17" s="327">
        <f t="shared" si="2390"/>
        <v>29.737609329446062</v>
      </c>
      <c r="GMH17" s="326">
        <v>144</v>
      </c>
      <c r="GMI17" s="327">
        <f t="shared" si="2391"/>
        <v>52.941176470588239</v>
      </c>
      <c r="GMJ17" s="326">
        <v>0</v>
      </c>
      <c r="GMK17" s="328">
        <f t="shared" si="2392"/>
        <v>246</v>
      </c>
      <c r="GML17" s="254">
        <f t="shared" si="2393"/>
        <v>40</v>
      </c>
      <c r="GMM17" s="326">
        <v>101</v>
      </c>
      <c r="GMN17" s="327">
        <f t="shared" si="2394"/>
        <v>29.793510324483773</v>
      </c>
      <c r="GMO17" s="326">
        <v>141</v>
      </c>
      <c r="GMP17" s="327">
        <f t="shared" si="2395"/>
        <v>52.80898876404494</v>
      </c>
      <c r="GMQ17" s="326">
        <v>0</v>
      </c>
      <c r="GMR17" s="328">
        <f t="shared" si="2396"/>
        <v>242</v>
      </c>
      <c r="GMS17" s="254">
        <f t="shared" si="2397"/>
        <v>39.933993399339933</v>
      </c>
      <c r="GMT17" s="326">
        <v>96</v>
      </c>
      <c r="GMU17" s="327">
        <f t="shared" si="2398"/>
        <v>29.179331306990878</v>
      </c>
      <c r="GMV17" s="326">
        <v>139</v>
      </c>
      <c r="GMW17" s="327">
        <f t="shared" si="2399"/>
        <v>52.851711026615966</v>
      </c>
      <c r="GMX17" s="326">
        <v>0</v>
      </c>
      <c r="GMY17" s="328">
        <f t="shared" si="2400"/>
        <v>235</v>
      </c>
      <c r="GMZ17" s="254">
        <f t="shared" si="2401"/>
        <v>39.695945945945951</v>
      </c>
      <c r="GNA17" s="326">
        <v>96</v>
      </c>
      <c r="GNB17" s="327">
        <f t="shared" si="2402"/>
        <v>29.53846153846154</v>
      </c>
      <c r="GNC17" s="326">
        <v>138</v>
      </c>
      <c r="GND17" s="327">
        <f t="shared" si="2403"/>
        <v>53.281853281853287</v>
      </c>
      <c r="GNE17" s="326">
        <v>0</v>
      </c>
      <c r="GNF17" s="328">
        <f t="shared" si="2404"/>
        <v>234</v>
      </c>
      <c r="GNG17" s="254">
        <f t="shared" si="2405"/>
        <v>40.06849315068493</v>
      </c>
      <c r="GNH17" s="326">
        <v>96</v>
      </c>
      <c r="GNI17" s="327">
        <f t="shared" si="2406"/>
        <v>29.721362229102166</v>
      </c>
      <c r="GNJ17" s="326">
        <v>134</v>
      </c>
      <c r="GNK17" s="327">
        <f t="shared" si="2407"/>
        <v>52.964426877470359</v>
      </c>
      <c r="GNL17" s="326">
        <v>0</v>
      </c>
      <c r="GNM17" s="328">
        <f t="shared" si="2408"/>
        <v>230</v>
      </c>
      <c r="GNN17" s="254">
        <f t="shared" si="2409"/>
        <v>39.930555555555557</v>
      </c>
      <c r="GNO17" s="326">
        <v>96</v>
      </c>
      <c r="GNP17" s="327">
        <f t="shared" si="2410"/>
        <v>30.094043887147336</v>
      </c>
      <c r="GNQ17" s="326">
        <v>129</v>
      </c>
      <c r="GNR17" s="327">
        <f t="shared" si="2411"/>
        <v>52.653061224489797</v>
      </c>
      <c r="GNS17" s="326">
        <v>0</v>
      </c>
      <c r="GNT17" s="328">
        <f t="shared" si="2412"/>
        <v>225</v>
      </c>
      <c r="GNU17" s="254">
        <f t="shared" si="2413"/>
        <v>39.893617021276597</v>
      </c>
      <c r="GNV17" s="326">
        <v>93</v>
      </c>
      <c r="GNW17" s="327">
        <f t="shared" si="2414"/>
        <v>30.194805194805198</v>
      </c>
      <c r="GNX17" s="326">
        <v>125</v>
      </c>
      <c r="GNY17" s="327">
        <f t="shared" si="2415"/>
        <v>52.52100840336135</v>
      </c>
      <c r="GNZ17" s="326">
        <v>0</v>
      </c>
      <c r="GOA17" s="328">
        <f t="shared" si="2416"/>
        <v>218</v>
      </c>
      <c r="GOB17" s="254">
        <f t="shared" si="2417"/>
        <v>39.926739926739927</v>
      </c>
      <c r="GOC17" s="326">
        <v>92</v>
      </c>
      <c r="GOD17" s="327">
        <f t="shared" si="2418"/>
        <v>30.16393442622951</v>
      </c>
      <c r="GOE17" s="326">
        <v>121</v>
      </c>
      <c r="GOF17" s="327">
        <f t="shared" si="2419"/>
        <v>52.155172413793103</v>
      </c>
      <c r="GOG17" s="326">
        <v>0</v>
      </c>
      <c r="GOH17" s="328">
        <f t="shared" si="2420"/>
        <v>213</v>
      </c>
      <c r="GOI17" s="254">
        <f t="shared" si="2421"/>
        <v>39.664804469273747</v>
      </c>
      <c r="GOJ17" s="326">
        <v>86</v>
      </c>
      <c r="GOK17" s="327">
        <f t="shared" si="2422"/>
        <v>29.054054054054053</v>
      </c>
      <c r="GOL17" s="326">
        <v>116</v>
      </c>
      <c r="GOM17" s="327">
        <f t="shared" si="2423"/>
        <v>51.785714285714292</v>
      </c>
      <c r="GON17" s="326">
        <v>0</v>
      </c>
      <c r="GOO17" s="328">
        <f t="shared" si="2424"/>
        <v>202</v>
      </c>
      <c r="GOP17" s="254">
        <f t="shared" si="2425"/>
        <v>38.846153846153847</v>
      </c>
      <c r="GOQ17" s="326">
        <v>83</v>
      </c>
      <c r="GOR17" s="327">
        <f t="shared" si="2426"/>
        <v>29.122807017543863</v>
      </c>
      <c r="GOS17" s="326">
        <v>112</v>
      </c>
      <c r="GOT17" s="327">
        <f t="shared" si="2427"/>
        <v>51.612903225806448</v>
      </c>
      <c r="GOU17" s="326">
        <v>0</v>
      </c>
      <c r="GOV17" s="328">
        <f t="shared" si="2428"/>
        <v>195</v>
      </c>
      <c r="GOW17" s="254">
        <f t="shared" si="2429"/>
        <v>38.844621513944219</v>
      </c>
      <c r="GOX17" s="326">
        <v>82</v>
      </c>
      <c r="GOY17" s="327">
        <f t="shared" si="2430"/>
        <v>29.496402877697843</v>
      </c>
      <c r="GOZ17" s="326">
        <v>108</v>
      </c>
      <c r="GPA17" s="327">
        <f t="shared" si="2431"/>
        <v>51.184834123222743</v>
      </c>
      <c r="GPB17" s="326">
        <v>0</v>
      </c>
      <c r="GPC17" s="328">
        <f t="shared" si="2432"/>
        <v>190</v>
      </c>
      <c r="GPD17" s="254">
        <f t="shared" si="2433"/>
        <v>38.854805725971367</v>
      </c>
      <c r="GPE17" s="326">
        <v>78</v>
      </c>
      <c r="GPF17" s="327">
        <f t="shared" si="2434"/>
        <v>29.433962264150942</v>
      </c>
      <c r="GPG17" s="326">
        <v>102</v>
      </c>
      <c r="GPH17" s="327">
        <f t="shared" si="2435"/>
        <v>50.746268656716417</v>
      </c>
      <c r="GPI17" s="326">
        <v>0</v>
      </c>
      <c r="GPJ17" s="328">
        <f t="shared" si="2436"/>
        <v>180</v>
      </c>
      <c r="GPK17" s="254">
        <f t="shared" si="2437"/>
        <v>38.626609442060087</v>
      </c>
      <c r="GPL17" s="326">
        <v>75</v>
      </c>
      <c r="GPM17" s="327">
        <f t="shared" si="2438"/>
        <v>28.846153846153843</v>
      </c>
      <c r="GPN17" s="326">
        <v>95</v>
      </c>
      <c r="GPO17" s="327">
        <f t="shared" si="2439"/>
        <v>50</v>
      </c>
      <c r="GPP17" s="326">
        <v>0</v>
      </c>
      <c r="GPQ17" s="328">
        <f t="shared" si="2440"/>
        <v>170</v>
      </c>
      <c r="GPR17" s="254">
        <f t="shared" si="2441"/>
        <v>37.777777777777779</v>
      </c>
      <c r="GPS17" s="326">
        <v>74</v>
      </c>
      <c r="GPT17" s="327">
        <f t="shared" si="2442"/>
        <v>29.249011857707508</v>
      </c>
      <c r="GPU17" s="326">
        <v>94</v>
      </c>
      <c r="GPV17" s="327">
        <f t="shared" si="2443"/>
        <v>51.086956521739133</v>
      </c>
      <c r="GPW17" s="326">
        <v>0</v>
      </c>
      <c r="GPX17" s="328">
        <f t="shared" si="2444"/>
        <v>168</v>
      </c>
      <c r="GPY17" s="254">
        <f t="shared" si="2445"/>
        <v>38.443935926773456</v>
      </c>
      <c r="GPZ17" s="326">
        <v>71</v>
      </c>
      <c r="GQA17" s="327">
        <f t="shared" si="2446"/>
        <v>28.979591836734691</v>
      </c>
      <c r="GQB17" s="326">
        <v>88</v>
      </c>
      <c r="GQC17" s="327">
        <f t="shared" si="2447"/>
        <v>51.461988304093566</v>
      </c>
      <c r="GQD17" s="326">
        <v>0</v>
      </c>
      <c r="GQE17" s="328">
        <f t="shared" si="2448"/>
        <v>159</v>
      </c>
      <c r="GQF17" s="254">
        <f t="shared" si="2449"/>
        <v>38.221153846153847</v>
      </c>
      <c r="GQG17" s="326">
        <v>70</v>
      </c>
      <c r="GQH17" s="327">
        <f t="shared" si="2450"/>
        <v>29.535864978902953</v>
      </c>
      <c r="GQI17" s="326">
        <v>86</v>
      </c>
      <c r="GQJ17" s="327">
        <f t="shared" si="2451"/>
        <v>51.49700598802395</v>
      </c>
      <c r="GQK17" s="326">
        <v>0</v>
      </c>
      <c r="GQL17" s="328">
        <f t="shared" si="2452"/>
        <v>156</v>
      </c>
      <c r="GQM17" s="254">
        <f t="shared" si="2453"/>
        <v>38.613861386138616</v>
      </c>
      <c r="GQN17" s="326">
        <v>68</v>
      </c>
      <c r="GQO17" s="327">
        <f t="shared" si="2454"/>
        <v>29.82456140350877</v>
      </c>
      <c r="GQP17" s="326">
        <v>84</v>
      </c>
      <c r="GQQ17" s="327">
        <f t="shared" si="2455"/>
        <v>52.830188679245282</v>
      </c>
      <c r="GQR17" s="326">
        <v>0</v>
      </c>
      <c r="GQS17" s="328">
        <f t="shared" si="2456"/>
        <v>152</v>
      </c>
      <c r="GQT17" s="254">
        <f t="shared" si="2457"/>
        <v>39.276485788113696</v>
      </c>
      <c r="GQU17" s="326">
        <v>66</v>
      </c>
      <c r="GQV17" s="327">
        <f t="shared" si="2458"/>
        <v>30.555555555555557</v>
      </c>
      <c r="GQW17" s="326">
        <v>79</v>
      </c>
      <c r="GQX17" s="327">
        <f t="shared" si="2459"/>
        <v>53.378378378378379</v>
      </c>
      <c r="GQY17" s="326">
        <v>0</v>
      </c>
      <c r="GQZ17" s="328">
        <f t="shared" si="2460"/>
        <v>145</v>
      </c>
      <c r="GRA17" s="254">
        <f t="shared" si="2461"/>
        <v>39.835164835164832</v>
      </c>
      <c r="GRB17" s="326">
        <v>62</v>
      </c>
      <c r="GRC17" s="327">
        <f t="shared" si="2462"/>
        <v>30.541871921182267</v>
      </c>
      <c r="GRD17" s="326">
        <v>72</v>
      </c>
      <c r="GRE17" s="327">
        <f t="shared" si="2463"/>
        <v>51.798561151079134</v>
      </c>
      <c r="GRF17" s="326">
        <v>0</v>
      </c>
      <c r="GRG17" s="328">
        <f t="shared" si="2464"/>
        <v>134</v>
      </c>
      <c r="GRH17" s="254">
        <f t="shared" si="2465"/>
        <v>39.1812865497076</v>
      </c>
      <c r="GRI17" s="326">
        <v>55</v>
      </c>
      <c r="GRJ17" s="327">
        <f t="shared" si="2466"/>
        <v>28.497409326424872</v>
      </c>
      <c r="GRK17" s="326">
        <v>66</v>
      </c>
      <c r="GRL17" s="327">
        <f t="shared" si="2467"/>
        <v>50</v>
      </c>
      <c r="GRM17" s="326">
        <v>0</v>
      </c>
      <c r="GRN17" s="328">
        <f t="shared" si="2468"/>
        <v>121</v>
      </c>
      <c r="GRO17" s="254">
        <f t="shared" si="2469"/>
        <v>37.230769230769226</v>
      </c>
      <c r="GRP17" s="326">
        <v>52</v>
      </c>
      <c r="GRQ17" s="327">
        <f t="shared" si="2470"/>
        <v>29.545454545454547</v>
      </c>
      <c r="GRR17" s="326">
        <v>57</v>
      </c>
      <c r="GRS17" s="327">
        <f t="shared" si="2471"/>
        <v>47.5</v>
      </c>
      <c r="GRT17" s="326">
        <v>0</v>
      </c>
      <c r="GRU17" s="328">
        <f t="shared" si="2472"/>
        <v>109</v>
      </c>
      <c r="GRV17" s="254">
        <f t="shared" si="2473"/>
        <v>36.824324324324323</v>
      </c>
      <c r="GRW17" s="326">
        <v>46</v>
      </c>
      <c r="GRX17" s="327">
        <f t="shared" si="2474"/>
        <v>28.930817610062892</v>
      </c>
      <c r="GRY17" s="326">
        <v>48</v>
      </c>
      <c r="GRZ17" s="327">
        <f t="shared" si="2475"/>
        <v>45.283018867924532</v>
      </c>
      <c r="GSA17" s="326">
        <v>0</v>
      </c>
      <c r="GSB17" s="328">
        <f t="shared" si="2476"/>
        <v>94</v>
      </c>
      <c r="GSC17" s="254">
        <f t="shared" si="2477"/>
        <v>35.471698113207545</v>
      </c>
      <c r="GSD17" s="326">
        <v>40</v>
      </c>
      <c r="GSE17" s="327">
        <f t="shared" si="2478"/>
        <v>27.972027972027973</v>
      </c>
      <c r="GSF17" s="326">
        <v>43</v>
      </c>
      <c r="GSG17" s="327">
        <f t="shared" si="2479"/>
        <v>43</v>
      </c>
      <c r="GSH17" s="326">
        <v>0</v>
      </c>
      <c r="GSI17" s="328">
        <f t="shared" si="2480"/>
        <v>83</v>
      </c>
      <c r="GSJ17" s="254">
        <f t="shared" si="2481"/>
        <v>34.156378600823047</v>
      </c>
      <c r="GSK17" s="326">
        <v>34</v>
      </c>
      <c r="GSL17" s="327">
        <f t="shared" si="2482"/>
        <v>26.356589147286826</v>
      </c>
      <c r="GSM17" s="326">
        <v>40</v>
      </c>
      <c r="GSN17" s="327">
        <f t="shared" si="2483"/>
        <v>42.553191489361701</v>
      </c>
      <c r="GSO17" s="326">
        <v>0</v>
      </c>
      <c r="GSP17" s="328">
        <f t="shared" si="2484"/>
        <v>74</v>
      </c>
      <c r="GSQ17" s="254">
        <f t="shared" si="2485"/>
        <v>33.183856502242151</v>
      </c>
      <c r="GSR17" s="326">
        <v>30</v>
      </c>
      <c r="GSS17" s="327">
        <f t="shared" si="2486"/>
        <v>25.210084033613445</v>
      </c>
      <c r="GST17" s="326">
        <v>35</v>
      </c>
      <c r="GSU17" s="327">
        <f t="shared" si="2487"/>
        <v>40.697674418604649</v>
      </c>
      <c r="GSV17" s="326">
        <v>0</v>
      </c>
      <c r="GSW17" s="328">
        <f t="shared" si="2488"/>
        <v>65</v>
      </c>
      <c r="GSX17" s="254">
        <f t="shared" si="2489"/>
        <v>31.707317073170731</v>
      </c>
      <c r="GSY17" s="326">
        <v>27</v>
      </c>
      <c r="GSZ17" s="327">
        <f t="shared" si="2490"/>
        <v>24.545454545454547</v>
      </c>
      <c r="GTA17" s="326">
        <v>29</v>
      </c>
      <c r="GTB17" s="327">
        <f t="shared" si="2491"/>
        <v>38.666666666666664</v>
      </c>
      <c r="GTC17" s="326">
        <v>0</v>
      </c>
      <c r="GTD17" s="328">
        <f t="shared" si="2492"/>
        <v>56</v>
      </c>
      <c r="GTE17" s="254">
        <f t="shared" si="2493"/>
        <v>30.270270270270274</v>
      </c>
      <c r="GTF17" s="326">
        <v>25</v>
      </c>
      <c r="GTG17" s="327">
        <f t="shared" si="2494"/>
        <v>24.03846153846154</v>
      </c>
      <c r="GTH17" s="326">
        <v>26</v>
      </c>
      <c r="GTI17" s="327">
        <f t="shared" si="2495"/>
        <v>37.142857142857146</v>
      </c>
      <c r="GTJ17" s="326">
        <v>0</v>
      </c>
      <c r="GTK17" s="328">
        <f t="shared" si="2496"/>
        <v>51</v>
      </c>
      <c r="GTL17" s="254">
        <f t="shared" si="2497"/>
        <v>29.310344827586203</v>
      </c>
      <c r="GTM17" s="326">
        <v>23</v>
      </c>
      <c r="GTN17" s="327">
        <f t="shared" si="2498"/>
        <v>23.958333333333336</v>
      </c>
      <c r="GTO17" s="326">
        <v>22</v>
      </c>
      <c r="GTP17" s="327">
        <f t="shared" si="2499"/>
        <v>37.288135593220339</v>
      </c>
      <c r="GTQ17" s="326">
        <v>0</v>
      </c>
      <c r="GTR17" s="328">
        <f t="shared" si="2500"/>
        <v>45</v>
      </c>
      <c r="GTS17" s="254">
        <f t="shared" si="2501"/>
        <v>29.032258064516132</v>
      </c>
      <c r="GTT17" s="326">
        <v>20</v>
      </c>
      <c r="GTU17" s="327">
        <f t="shared" si="2502"/>
        <v>23.52941176470588</v>
      </c>
      <c r="GTV17" s="326">
        <v>17</v>
      </c>
      <c r="GTW17" s="327">
        <f t="shared" si="2503"/>
        <v>34.693877551020407</v>
      </c>
      <c r="GTX17" s="326">
        <v>0</v>
      </c>
      <c r="GTY17" s="328">
        <f t="shared" si="2504"/>
        <v>37</v>
      </c>
      <c r="GTZ17" s="254">
        <f t="shared" si="2505"/>
        <v>27.611940298507463</v>
      </c>
      <c r="GUA17" s="326">
        <v>18</v>
      </c>
      <c r="GUB17" s="327">
        <f t="shared" si="2506"/>
        <v>23.376623376623375</v>
      </c>
      <c r="GUC17" s="326">
        <v>15</v>
      </c>
      <c r="GUD17" s="327">
        <f t="shared" si="2507"/>
        <v>34.883720930232556</v>
      </c>
      <c r="GUE17" s="326">
        <v>0</v>
      </c>
      <c r="GUF17" s="328">
        <f t="shared" si="2508"/>
        <v>33</v>
      </c>
      <c r="GUG17" s="254">
        <f t="shared" si="2509"/>
        <v>27.500000000000004</v>
      </c>
      <c r="GUH17" s="326">
        <v>15</v>
      </c>
      <c r="GUI17" s="327">
        <f t="shared" si="2510"/>
        <v>23.4375</v>
      </c>
      <c r="GUJ17" s="326">
        <v>13</v>
      </c>
      <c r="GUK17" s="327">
        <f t="shared" si="2511"/>
        <v>35.135135135135137</v>
      </c>
      <c r="GUL17" s="326">
        <v>0</v>
      </c>
      <c r="GUM17" s="328">
        <f t="shared" si="2512"/>
        <v>28</v>
      </c>
      <c r="GUN17" s="254">
        <f t="shared" si="2513"/>
        <v>27.722772277227726</v>
      </c>
      <c r="GUO17" s="326">
        <v>10</v>
      </c>
      <c r="GUP17" s="327">
        <f t="shared" si="2514"/>
        <v>18.867924528301888</v>
      </c>
      <c r="GUQ17" s="326">
        <v>10</v>
      </c>
      <c r="GUR17" s="327">
        <f t="shared" si="2515"/>
        <v>35.714285714285715</v>
      </c>
      <c r="GUS17" s="326">
        <v>0</v>
      </c>
      <c r="GUT17" s="328">
        <f t="shared" si="2516"/>
        <v>20</v>
      </c>
      <c r="GUU17" s="254">
        <f t="shared" si="2517"/>
        <v>24.691358024691358</v>
      </c>
      <c r="GUV17" s="326">
        <v>7</v>
      </c>
      <c r="GUW17" s="327">
        <f t="shared" si="2518"/>
        <v>16.279069767441861</v>
      </c>
      <c r="GUX17" s="326">
        <v>8</v>
      </c>
      <c r="GUY17" s="327">
        <f t="shared" si="2519"/>
        <v>36.363636363636367</v>
      </c>
      <c r="GUZ17" s="326">
        <v>0</v>
      </c>
      <c r="GVA17" s="328">
        <f t="shared" si="2520"/>
        <v>15</v>
      </c>
      <c r="GVB17" s="254">
        <f t="shared" si="2521"/>
        <v>23.076923076923077</v>
      </c>
      <c r="GVC17" s="326">
        <v>5</v>
      </c>
      <c r="GVD17" s="327">
        <f t="shared" si="2522"/>
        <v>14.285714285714285</v>
      </c>
      <c r="GVE17" s="326">
        <v>8</v>
      </c>
      <c r="GVF17" s="327">
        <f t="shared" si="2523"/>
        <v>38.095238095238095</v>
      </c>
      <c r="GVG17" s="326">
        <v>0</v>
      </c>
      <c r="GVH17" s="328">
        <f t="shared" si="2524"/>
        <v>13</v>
      </c>
      <c r="GVI17" s="254">
        <f t="shared" si="2525"/>
        <v>23.214285714285715</v>
      </c>
      <c r="GVJ17" s="326">
        <v>2</v>
      </c>
      <c r="GVK17" s="327">
        <f t="shared" si="2526"/>
        <v>6.8965517241379306</v>
      </c>
      <c r="GVL17" s="326">
        <v>7</v>
      </c>
      <c r="GVM17" s="327">
        <f t="shared" si="2527"/>
        <v>41.17647058823529</v>
      </c>
      <c r="GVN17" s="326">
        <v>0</v>
      </c>
      <c r="GVO17" s="328">
        <f t="shared" si="2528"/>
        <v>9</v>
      </c>
      <c r="GVP17" s="254">
        <f t="shared" si="2529"/>
        <v>19.565217391304348</v>
      </c>
      <c r="GVQ17" s="326">
        <v>1</v>
      </c>
      <c r="GVR17" s="327">
        <f t="shared" si="2530"/>
        <v>4.7619047619047619</v>
      </c>
      <c r="GVS17" s="326">
        <v>4</v>
      </c>
      <c r="GVT17" s="327">
        <f t="shared" si="2531"/>
        <v>30.76923076923077</v>
      </c>
      <c r="GVU17" s="326">
        <v>0</v>
      </c>
      <c r="GVV17" s="328">
        <f t="shared" si="2532"/>
        <v>5</v>
      </c>
      <c r="GVW17" s="254">
        <f t="shared" si="2533"/>
        <v>14.705882352941178</v>
      </c>
      <c r="GVX17" s="326">
        <v>1</v>
      </c>
      <c r="GVY17" s="327">
        <f t="shared" si="2534"/>
        <v>5.8823529411764701</v>
      </c>
      <c r="GVZ17" s="326">
        <v>4</v>
      </c>
      <c r="GWA17" s="327">
        <f t="shared" si="2535"/>
        <v>44.444444444444443</v>
      </c>
      <c r="GWB17" s="326">
        <v>0</v>
      </c>
      <c r="GWC17" s="328">
        <f t="shared" si="2536"/>
        <v>5</v>
      </c>
      <c r="GWD17" s="254">
        <f t="shared" si="2537"/>
        <v>19.230769230769234</v>
      </c>
      <c r="GWE17" s="326">
        <v>1</v>
      </c>
      <c r="GWF17" s="327">
        <f t="shared" si="2538"/>
        <v>7.6923076923076925</v>
      </c>
      <c r="GWG17" s="326">
        <v>3</v>
      </c>
      <c r="GWH17" s="327">
        <f t="shared" si="2539"/>
        <v>42.857142857142854</v>
      </c>
      <c r="GWI17" s="326">
        <v>0</v>
      </c>
      <c r="GWJ17" s="328">
        <f t="shared" si="2540"/>
        <v>4</v>
      </c>
      <c r="GWK17" s="254">
        <f t="shared" si="2541"/>
        <v>20</v>
      </c>
      <c r="GWL17" s="326">
        <v>1</v>
      </c>
      <c r="GWM17" s="327">
        <f t="shared" si="2542"/>
        <v>11.111111111111111</v>
      </c>
      <c r="GWN17" s="326">
        <v>2</v>
      </c>
      <c r="GWO17" s="327">
        <f t="shared" si="2543"/>
        <v>33.333333333333329</v>
      </c>
      <c r="GWP17" s="326">
        <v>0</v>
      </c>
      <c r="GWQ17" s="328">
        <f t="shared" si="2544"/>
        <v>3</v>
      </c>
      <c r="GWR17" s="254">
        <f t="shared" si="2545"/>
        <v>20</v>
      </c>
      <c r="GWS17" s="326">
        <v>1</v>
      </c>
      <c r="GWT17" s="327">
        <f t="shared" si="2546"/>
        <v>12.5</v>
      </c>
      <c r="GWU17" s="326">
        <v>0</v>
      </c>
      <c r="GWV17" s="327">
        <f t="shared" si="2547"/>
        <v>0</v>
      </c>
      <c r="GWW17" s="326">
        <v>0</v>
      </c>
      <c r="GWX17" s="328">
        <f t="shared" si="2548"/>
        <v>1</v>
      </c>
      <c r="GWY17" s="254">
        <f t="shared" si="2549"/>
        <v>8.3333333333333321</v>
      </c>
      <c r="GWZ17" s="326">
        <v>0</v>
      </c>
      <c r="GXA17" s="327">
        <f t="shared" si="2550"/>
        <v>0</v>
      </c>
      <c r="GXB17" s="326">
        <v>0</v>
      </c>
      <c r="GXC17" s="327">
        <f t="shared" si="2551"/>
        <v>0</v>
      </c>
      <c r="GXD17" s="326">
        <v>0</v>
      </c>
      <c r="GXE17" s="328">
        <f t="shared" si="2552"/>
        <v>0</v>
      </c>
      <c r="GXF17" s="254">
        <f t="shared" si="2553"/>
        <v>0</v>
      </c>
      <c r="GXG17" s="326">
        <v>0</v>
      </c>
      <c r="GXH17" s="327">
        <f t="shared" si="2554"/>
        <v>0</v>
      </c>
      <c r="GXI17" s="326">
        <v>0</v>
      </c>
      <c r="GXJ17" s="327">
        <f t="shared" si="2555"/>
        <v>0</v>
      </c>
      <c r="GXK17" s="326">
        <v>0</v>
      </c>
      <c r="GXL17" s="328">
        <f t="shared" si="2556"/>
        <v>0</v>
      </c>
      <c r="GXM17" s="254">
        <f t="shared" si="2557"/>
        <v>0</v>
      </c>
      <c r="GXN17" s="326">
        <v>0</v>
      </c>
      <c r="GXO17" s="327">
        <f t="shared" si="2558"/>
        <v>0</v>
      </c>
      <c r="GXP17" s="326">
        <v>0</v>
      </c>
      <c r="GXQ17" s="329" t="s">
        <v>100</v>
      </c>
      <c r="GXR17" s="326">
        <v>0</v>
      </c>
      <c r="GXS17" s="328">
        <f t="shared" si="2559"/>
        <v>0</v>
      </c>
      <c r="GXT17" s="254">
        <f t="shared" si="2560"/>
        <v>0</v>
      </c>
      <c r="GXU17" s="326">
        <v>0</v>
      </c>
      <c r="GXV17" s="327">
        <f t="shared" si="2561"/>
        <v>0</v>
      </c>
      <c r="GXW17" s="326">
        <v>0</v>
      </c>
      <c r="GXX17" s="329" t="s">
        <v>100</v>
      </c>
      <c r="GXY17" s="326">
        <v>0</v>
      </c>
      <c r="GXZ17" s="328">
        <f t="shared" si="2562"/>
        <v>0</v>
      </c>
      <c r="GYA17" s="254">
        <f t="shared" si="2563"/>
        <v>0</v>
      </c>
      <c r="GYB17" s="326">
        <v>0</v>
      </c>
      <c r="GYC17" s="327">
        <f t="shared" si="2564"/>
        <v>0</v>
      </c>
      <c r="GYD17" s="326">
        <v>0</v>
      </c>
      <c r="GYE17" s="329" t="s">
        <v>100</v>
      </c>
      <c r="GYF17" s="326">
        <v>0</v>
      </c>
      <c r="GYG17" s="328">
        <f t="shared" si="2565"/>
        <v>0</v>
      </c>
      <c r="GYH17" s="254">
        <f t="shared" si="2566"/>
        <v>0</v>
      </c>
      <c r="GYI17" s="326">
        <v>0</v>
      </c>
      <c r="GYJ17" s="327">
        <f t="shared" si="2567"/>
        <v>0</v>
      </c>
      <c r="GYK17" s="326">
        <v>0</v>
      </c>
      <c r="GYL17" s="329" t="s">
        <v>100</v>
      </c>
      <c r="GYM17" s="326">
        <v>0</v>
      </c>
      <c r="GYN17" s="328">
        <f t="shared" si="2568"/>
        <v>0</v>
      </c>
      <c r="GYO17" s="254">
        <f t="shared" si="2569"/>
        <v>0</v>
      </c>
      <c r="GYP17" s="255"/>
      <c r="GYQ17" s="255"/>
      <c r="GYR17" s="255"/>
      <c r="GYS17" s="255"/>
      <c r="GYT17" s="255"/>
      <c r="GYU17" s="255"/>
      <c r="GYV17" s="255"/>
      <c r="GYW17" s="255"/>
      <c r="GYX17" s="255"/>
      <c r="GYY17" s="255"/>
      <c r="GYZ17" s="255"/>
      <c r="GZA17" s="255"/>
      <c r="GZB17" s="255"/>
      <c r="GZC17" s="255"/>
      <c r="GZD17" s="255"/>
      <c r="GZE17" s="255"/>
      <c r="GZF17" s="255"/>
      <c r="GZG17" s="255"/>
      <c r="GZH17" s="255"/>
      <c r="GZI17" s="255"/>
      <c r="GZJ17" s="255"/>
      <c r="GZK17" s="255"/>
      <c r="GZL17" s="255"/>
      <c r="GZM17" s="255"/>
      <c r="GZN17" s="255"/>
      <c r="GZO17" s="255"/>
      <c r="GZP17" s="255"/>
      <c r="GZQ17" s="255"/>
      <c r="GZR17" s="255"/>
      <c r="GZS17" s="255"/>
      <c r="GZT17" s="255"/>
      <c r="GZU17" s="255"/>
      <c r="GZV17" s="255"/>
      <c r="GZW17" s="255"/>
      <c r="GZX17" s="255"/>
      <c r="GZY17" s="255"/>
      <c r="GZZ17" s="255"/>
      <c r="HAA17" s="255"/>
      <c r="HAB17" s="255"/>
      <c r="HAC17" s="255"/>
      <c r="HAD17" s="255"/>
    </row>
    <row r="18" spans="1:5438" s="307" customFormat="1" ht="15" outlineLevel="1">
      <c r="A18" s="257"/>
      <c r="B18" s="247"/>
      <c r="C18" s="258"/>
      <c r="D18" s="259"/>
      <c r="E18" s="258"/>
      <c r="F18" s="259"/>
      <c r="G18" s="260"/>
      <c r="H18" s="261"/>
      <c r="I18" s="258"/>
      <c r="J18" s="259"/>
      <c r="K18" s="258"/>
      <c r="L18" s="253"/>
      <c r="M18" s="253"/>
      <c r="N18" s="260"/>
      <c r="O18" s="261"/>
      <c r="P18" s="258"/>
      <c r="Q18" s="259"/>
      <c r="R18" s="258"/>
      <c r="S18" s="253"/>
      <c r="T18" s="253"/>
      <c r="U18" s="260"/>
      <c r="V18" s="261"/>
      <c r="W18" s="258"/>
      <c r="X18" s="259"/>
      <c r="Y18" s="258"/>
      <c r="Z18" s="253"/>
      <c r="AA18" s="253"/>
      <c r="AB18" s="260"/>
      <c r="AC18" s="261"/>
      <c r="AD18" s="258"/>
      <c r="AE18" s="259"/>
      <c r="AF18" s="258"/>
      <c r="AG18" s="253"/>
      <c r="AH18" s="253"/>
      <c r="AI18" s="260"/>
      <c r="AJ18" s="261"/>
      <c r="AK18" s="258"/>
      <c r="AL18" s="259"/>
      <c r="AM18" s="258"/>
      <c r="AN18" s="253"/>
      <c r="AO18" s="253"/>
      <c r="AP18" s="260"/>
      <c r="AQ18" s="261"/>
      <c r="AR18" s="258"/>
      <c r="AS18" s="259"/>
      <c r="AT18" s="258"/>
      <c r="AU18" s="253"/>
      <c r="AV18" s="253"/>
      <c r="AW18" s="260"/>
      <c r="AX18" s="261"/>
      <c r="AY18" s="258"/>
      <c r="AZ18" s="259"/>
      <c r="BA18" s="258"/>
      <c r="BB18" s="253"/>
      <c r="BC18" s="253"/>
      <c r="BD18" s="260"/>
      <c r="BE18" s="261"/>
      <c r="BF18" s="258"/>
      <c r="BG18" s="259"/>
      <c r="BH18" s="258"/>
      <c r="BI18" s="253"/>
      <c r="BJ18" s="253"/>
      <c r="BK18" s="260"/>
      <c r="BL18" s="261"/>
      <c r="BM18" s="258"/>
      <c r="BN18" s="259"/>
      <c r="BO18" s="258"/>
      <c r="BP18" s="253"/>
      <c r="BQ18" s="253"/>
      <c r="BR18" s="260"/>
      <c r="BS18" s="261"/>
      <c r="BT18" s="258"/>
      <c r="BU18" s="259"/>
      <c r="BV18" s="258"/>
      <c r="BW18" s="253"/>
      <c r="BX18" s="253"/>
      <c r="BY18" s="260"/>
      <c r="BZ18" s="261"/>
      <c r="CA18" s="258"/>
      <c r="CB18" s="259"/>
      <c r="CC18" s="258"/>
      <c r="CD18" s="253"/>
      <c r="CE18" s="253"/>
      <c r="CF18" s="260"/>
      <c r="CG18" s="261"/>
      <c r="CH18" s="258"/>
      <c r="CI18" s="259"/>
      <c r="CJ18" s="258"/>
      <c r="CK18" s="253"/>
      <c r="CL18" s="253"/>
      <c r="CM18" s="260"/>
      <c r="CN18" s="261"/>
      <c r="CO18" s="258"/>
      <c r="CP18" s="259"/>
      <c r="CQ18" s="258"/>
      <c r="CR18" s="253"/>
      <c r="CS18" s="253"/>
      <c r="CT18" s="260"/>
      <c r="CU18" s="261"/>
      <c r="CV18" s="258"/>
      <c r="CW18" s="259"/>
      <c r="CX18" s="258"/>
      <c r="CY18" s="253"/>
      <c r="CZ18" s="253"/>
      <c r="DA18" s="260"/>
      <c r="DB18" s="261"/>
      <c r="DC18" s="258"/>
      <c r="DD18" s="259"/>
      <c r="DE18" s="258"/>
      <c r="DF18" s="253"/>
      <c r="DG18" s="253"/>
      <c r="DH18" s="260"/>
      <c r="DI18" s="261"/>
      <c r="DJ18" s="258"/>
      <c r="DK18" s="259"/>
      <c r="DL18" s="258"/>
      <c r="DM18" s="253"/>
      <c r="DN18" s="253"/>
      <c r="DO18" s="260"/>
      <c r="DP18" s="261"/>
      <c r="DQ18" s="258"/>
      <c r="DR18" s="259"/>
      <c r="DS18" s="258"/>
      <c r="DT18" s="253"/>
      <c r="DU18" s="253"/>
      <c r="DV18" s="260"/>
      <c r="DW18" s="261"/>
      <c r="DX18" s="258"/>
      <c r="DY18" s="259"/>
      <c r="DZ18" s="258"/>
      <c r="EA18" s="253"/>
      <c r="EB18" s="253"/>
      <c r="EC18" s="260"/>
      <c r="ED18" s="261"/>
      <c r="EE18" s="258"/>
      <c r="EF18" s="259"/>
      <c r="EG18" s="258"/>
      <c r="EH18" s="253"/>
      <c r="EI18" s="253"/>
      <c r="EJ18" s="260"/>
      <c r="EK18" s="261"/>
      <c r="EL18" s="258"/>
      <c r="EM18" s="259"/>
      <c r="EN18" s="258"/>
      <c r="EO18" s="253"/>
      <c r="EP18" s="253"/>
      <c r="EQ18" s="260"/>
      <c r="ER18" s="261"/>
      <c r="ES18" s="258"/>
      <c r="ET18" s="259"/>
      <c r="EU18" s="258"/>
      <c r="EV18" s="253"/>
      <c r="EW18" s="253"/>
      <c r="EX18" s="260"/>
      <c r="EY18" s="261"/>
      <c r="EZ18" s="258"/>
      <c r="FA18" s="259"/>
      <c r="FB18" s="258"/>
      <c r="FC18" s="253"/>
      <c r="FD18" s="253"/>
      <c r="FE18" s="260"/>
      <c r="FF18" s="261"/>
      <c r="FG18" s="258"/>
      <c r="FH18" s="259"/>
      <c r="FI18" s="258"/>
      <c r="FJ18" s="253"/>
      <c r="FK18" s="253"/>
      <c r="FL18" s="260"/>
      <c r="FM18" s="261"/>
      <c r="FN18" s="258"/>
      <c r="FO18" s="259"/>
      <c r="FP18" s="258"/>
      <c r="FQ18" s="253"/>
      <c r="FR18" s="253"/>
      <c r="FS18" s="260"/>
      <c r="FT18" s="261"/>
      <c r="FU18" s="258"/>
      <c r="FV18" s="259"/>
      <c r="FW18" s="258"/>
      <c r="FX18" s="253"/>
      <c r="FY18" s="253"/>
      <c r="FZ18" s="260"/>
      <c r="GA18" s="261"/>
      <c r="GB18" s="258"/>
      <c r="GC18" s="259"/>
      <c r="GD18" s="258"/>
      <c r="GE18" s="253"/>
      <c r="GF18" s="253"/>
      <c r="GG18" s="260"/>
      <c r="GH18" s="261"/>
      <c r="GI18" s="258"/>
      <c r="GJ18" s="259"/>
      <c r="GK18" s="258"/>
      <c r="GL18" s="253"/>
      <c r="GM18" s="253"/>
      <c r="GN18" s="260"/>
      <c r="GO18" s="261"/>
      <c r="GP18" s="258"/>
      <c r="GQ18" s="259"/>
      <c r="GR18" s="258"/>
      <c r="GS18" s="253"/>
      <c r="GT18" s="253"/>
      <c r="GU18" s="260"/>
      <c r="GV18" s="261"/>
      <c r="GW18" s="258"/>
      <c r="GX18" s="259"/>
      <c r="GY18" s="258"/>
      <c r="GZ18" s="253"/>
      <c r="HA18" s="253"/>
      <c r="HB18" s="260"/>
      <c r="HC18" s="261"/>
      <c r="HD18" s="258"/>
      <c r="HE18" s="259"/>
      <c r="HF18" s="258"/>
      <c r="HG18" s="253"/>
      <c r="HH18" s="253"/>
      <c r="HI18" s="260"/>
      <c r="HJ18" s="261"/>
      <c r="HK18" s="258"/>
      <c r="HL18" s="259"/>
      <c r="HM18" s="258"/>
      <c r="HN18" s="253"/>
      <c r="HO18" s="253"/>
      <c r="HP18" s="260"/>
      <c r="HQ18" s="261"/>
      <c r="HR18" s="258"/>
      <c r="HS18" s="259"/>
      <c r="HT18" s="258"/>
      <c r="HU18" s="253"/>
      <c r="HV18" s="253"/>
      <c r="HW18" s="260"/>
      <c r="HX18" s="261"/>
      <c r="HY18" s="258"/>
      <c r="HZ18" s="259"/>
      <c r="IA18" s="258"/>
      <c r="IB18" s="253"/>
      <c r="IC18" s="253"/>
      <c r="ID18" s="260"/>
      <c r="IE18" s="261"/>
      <c r="IF18" s="258"/>
      <c r="IG18" s="259"/>
      <c r="IH18" s="258"/>
      <c r="II18" s="253"/>
      <c r="IJ18" s="253"/>
      <c r="IK18" s="260"/>
      <c r="IL18" s="261"/>
      <c r="IM18" s="258"/>
      <c r="IN18" s="259"/>
      <c r="IO18" s="258"/>
      <c r="IP18" s="253"/>
      <c r="IQ18" s="253"/>
      <c r="IR18" s="260"/>
      <c r="IS18" s="261"/>
      <c r="IT18" s="258"/>
      <c r="IU18" s="259"/>
      <c r="IV18" s="258"/>
      <c r="IW18" s="253"/>
      <c r="IX18" s="253"/>
      <c r="IY18" s="260"/>
      <c r="IZ18" s="261"/>
      <c r="JA18" s="258"/>
      <c r="JB18" s="259"/>
      <c r="JC18" s="258"/>
      <c r="JD18" s="253"/>
      <c r="JE18" s="253"/>
      <c r="JF18" s="260"/>
      <c r="JG18" s="261"/>
      <c r="JH18" s="258"/>
      <c r="JI18" s="259"/>
      <c r="JJ18" s="258"/>
      <c r="JK18" s="253"/>
      <c r="JL18" s="253"/>
      <c r="JM18" s="260"/>
      <c r="JN18" s="261"/>
      <c r="JO18" s="258"/>
      <c r="JP18" s="259"/>
      <c r="JQ18" s="258"/>
      <c r="JR18" s="253"/>
      <c r="JS18" s="253"/>
      <c r="JT18" s="260"/>
      <c r="JU18" s="261"/>
      <c r="JV18" s="258"/>
      <c r="JW18" s="259"/>
      <c r="JX18" s="258"/>
      <c r="JY18" s="253"/>
      <c r="JZ18" s="253"/>
      <c r="KA18" s="260"/>
      <c r="KB18" s="261"/>
      <c r="KC18" s="258"/>
      <c r="KD18" s="259"/>
      <c r="KE18" s="258"/>
      <c r="KF18" s="253"/>
      <c r="KG18" s="253"/>
      <c r="KH18" s="260"/>
      <c r="KI18" s="261"/>
      <c r="KJ18" s="258"/>
      <c r="KK18" s="259"/>
      <c r="KL18" s="258"/>
      <c r="KM18" s="253"/>
      <c r="KN18" s="253"/>
      <c r="KO18" s="260"/>
      <c r="KP18" s="261"/>
      <c r="KQ18" s="258"/>
      <c r="KR18" s="259"/>
      <c r="KS18" s="258"/>
      <c r="KT18" s="253"/>
      <c r="KU18" s="253"/>
      <c r="KV18" s="260"/>
      <c r="KW18" s="261"/>
      <c r="KX18" s="258"/>
      <c r="KY18" s="259"/>
      <c r="KZ18" s="258"/>
      <c r="LA18" s="253"/>
      <c r="LB18" s="253"/>
      <c r="LC18" s="260"/>
      <c r="LD18" s="261"/>
      <c r="LE18" s="258"/>
      <c r="LF18" s="259"/>
      <c r="LG18" s="258"/>
      <c r="LH18" s="253"/>
      <c r="LI18" s="253"/>
      <c r="LJ18" s="260"/>
      <c r="LK18" s="261"/>
      <c r="LL18" s="258"/>
      <c r="LM18" s="259"/>
      <c r="LN18" s="258"/>
      <c r="LO18" s="253"/>
      <c r="LP18" s="253"/>
      <c r="LQ18" s="260"/>
      <c r="LR18" s="261"/>
      <c r="LS18" s="258"/>
      <c r="LT18" s="259"/>
      <c r="LU18" s="258"/>
      <c r="LV18" s="253"/>
      <c r="LW18" s="253"/>
      <c r="LX18" s="260"/>
      <c r="LY18" s="261"/>
      <c r="LZ18" s="258"/>
      <c r="MA18" s="259"/>
      <c r="MB18" s="258"/>
      <c r="MC18" s="253"/>
      <c r="MD18" s="253"/>
      <c r="ME18" s="260"/>
      <c r="MF18" s="261"/>
      <c r="MG18" s="258"/>
      <c r="MH18" s="259"/>
      <c r="MI18" s="258"/>
      <c r="MJ18" s="253"/>
      <c r="MK18" s="253"/>
      <c r="ML18" s="260"/>
      <c r="MM18" s="261"/>
      <c r="MN18" s="258"/>
      <c r="MO18" s="259"/>
      <c r="MP18" s="258"/>
      <c r="MQ18" s="253"/>
      <c r="MR18" s="253"/>
      <c r="MS18" s="260"/>
      <c r="MT18" s="261"/>
      <c r="MU18" s="258"/>
      <c r="MV18" s="259"/>
      <c r="MW18" s="258"/>
      <c r="MX18" s="253"/>
      <c r="MY18" s="253"/>
      <c r="MZ18" s="260"/>
      <c r="NA18" s="261"/>
      <c r="NB18" s="258"/>
      <c r="NC18" s="259"/>
      <c r="ND18" s="258"/>
      <c r="NE18" s="253"/>
      <c r="NF18" s="253"/>
      <c r="NG18" s="260"/>
      <c r="NH18" s="261"/>
      <c r="NI18" s="258"/>
      <c r="NJ18" s="259"/>
      <c r="NK18" s="258"/>
      <c r="NL18" s="253"/>
      <c r="NM18" s="253"/>
      <c r="NN18" s="260"/>
      <c r="NO18" s="261"/>
      <c r="NP18" s="258"/>
      <c r="NQ18" s="259"/>
      <c r="NR18" s="258"/>
      <c r="NS18" s="253"/>
      <c r="NT18" s="253"/>
      <c r="NU18" s="260"/>
      <c r="NV18" s="261"/>
      <c r="NW18" s="258"/>
      <c r="NX18" s="259"/>
      <c r="NY18" s="258"/>
      <c r="NZ18" s="253"/>
      <c r="OA18" s="253"/>
      <c r="OB18" s="260"/>
      <c r="OC18" s="261"/>
      <c r="OD18" s="258"/>
      <c r="OE18" s="259"/>
      <c r="OF18" s="258"/>
      <c r="OG18" s="253"/>
      <c r="OH18" s="253"/>
      <c r="OI18" s="260"/>
      <c r="OJ18" s="261"/>
      <c r="OK18" s="258"/>
      <c r="OL18" s="259"/>
      <c r="OM18" s="258"/>
      <c r="ON18" s="253"/>
      <c r="OO18" s="253"/>
      <c r="OP18" s="260"/>
      <c r="OQ18" s="261"/>
      <c r="OR18" s="258"/>
      <c r="OS18" s="259"/>
      <c r="OT18" s="258"/>
      <c r="OU18" s="253"/>
      <c r="OV18" s="253"/>
      <c r="OW18" s="260"/>
      <c r="OX18" s="261"/>
      <c r="OY18" s="258"/>
      <c r="OZ18" s="259"/>
      <c r="PA18" s="258"/>
      <c r="PB18" s="253"/>
      <c r="PC18" s="253"/>
      <c r="PD18" s="260"/>
      <c r="PE18" s="261"/>
      <c r="PF18" s="258"/>
      <c r="PG18" s="259"/>
      <c r="PH18" s="258"/>
      <c r="PI18" s="253"/>
      <c r="PJ18" s="253"/>
      <c r="PK18" s="260"/>
      <c r="PL18" s="261"/>
      <c r="PM18" s="258"/>
      <c r="PN18" s="259"/>
      <c r="PO18" s="258"/>
      <c r="PP18" s="253"/>
      <c r="PQ18" s="253"/>
      <c r="PR18" s="260"/>
      <c r="PS18" s="261"/>
      <c r="PT18" s="258"/>
      <c r="PU18" s="259"/>
      <c r="PV18" s="258"/>
      <c r="PW18" s="253"/>
      <c r="PX18" s="253"/>
      <c r="PY18" s="260"/>
      <c r="PZ18" s="261"/>
      <c r="QA18" s="258"/>
      <c r="QB18" s="259"/>
      <c r="QC18" s="258"/>
      <c r="QD18" s="253"/>
      <c r="QE18" s="253"/>
      <c r="QF18" s="260"/>
      <c r="QG18" s="261"/>
      <c r="QH18" s="258"/>
      <c r="QI18" s="259"/>
      <c r="QJ18" s="258"/>
      <c r="QK18" s="253"/>
      <c r="QL18" s="253"/>
      <c r="QM18" s="260"/>
      <c r="QN18" s="261"/>
      <c r="QO18" s="258"/>
      <c r="QP18" s="259"/>
      <c r="QQ18" s="258"/>
      <c r="QR18" s="253"/>
      <c r="QS18" s="253"/>
      <c r="QT18" s="260"/>
      <c r="QU18" s="261"/>
      <c r="QV18" s="258"/>
      <c r="QW18" s="259"/>
      <c r="QX18" s="258"/>
      <c r="QY18" s="253"/>
      <c r="QZ18" s="253"/>
      <c r="RA18" s="260"/>
      <c r="RB18" s="261"/>
      <c r="RC18" s="258"/>
      <c r="RD18" s="259"/>
      <c r="RE18" s="258"/>
      <c r="RF18" s="253"/>
      <c r="RG18" s="253"/>
      <c r="RH18" s="260"/>
      <c r="RI18" s="261"/>
      <c r="RJ18" s="258"/>
      <c r="RK18" s="259"/>
      <c r="RL18" s="258"/>
      <c r="RM18" s="253"/>
      <c r="RN18" s="253"/>
      <c r="RO18" s="260"/>
      <c r="RP18" s="261"/>
      <c r="RQ18" s="258"/>
      <c r="RR18" s="259"/>
      <c r="RS18" s="258"/>
      <c r="RT18" s="253"/>
      <c r="RU18" s="253"/>
      <c r="RV18" s="260"/>
      <c r="RW18" s="261"/>
      <c r="RX18" s="258"/>
      <c r="RY18" s="259"/>
      <c r="RZ18" s="258"/>
      <c r="SA18" s="253"/>
      <c r="SB18" s="253"/>
      <c r="SC18" s="260"/>
      <c r="SD18" s="261"/>
      <c r="SE18" s="258"/>
      <c r="SF18" s="259"/>
      <c r="SG18" s="258"/>
      <c r="SH18" s="253"/>
      <c r="SI18" s="253"/>
      <c r="SJ18" s="260"/>
      <c r="SK18" s="261"/>
      <c r="SL18" s="258"/>
      <c r="SM18" s="259"/>
      <c r="SN18" s="258"/>
      <c r="SO18" s="253"/>
      <c r="SP18" s="253"/>
      <c r="SQ18" s="260"/>
      <c r="SR18" s="261"/>
      <c r="SS18" s="258"/>
      <c r="ST18" s="259"/>
      <c r="SU18" s="258"/>
      <c r="SV18" s="253"/>
      <c r="SW18" s="253"/>
      <c r="SX18" s="260"/>
      <c r="SY18" s="261"/>
      <c r="SZ18" s="258"/>
      <c r="TA18" s="259"/>
      <c r="TB18" s="258"/>
      <c r="TC18" s="253"/>
      <c r="TD18" s="253"/>
      <c r="TE18" s="260"/>
      <c r="TF18" s="261"/>
      <c r="TG18" s="258"/>
      <c r="TH18" s="259"/>
      <c r="TI18" s="258"/>
      <c r="TJ18" s="253"/>
      <c r="TK18" s="253"/>
      <c r="TL18" s="260"/>
      <c r="TM18" s="261"/>
      <c r="TN18" s="258"/>
      <c r="TO18" s="259"/>
      <c r="TP18" s="258"/>
      <c r="TQ18" s="253"/>
      <c r="TR18" s="253"/>
      <c r="TS18" s="260"/>
      <c r="TT18" s="261"/>
      <c r="TU18" s="258"/>
      <c r="TV18" s="259"/>
      <c r="TW18" s="258"/>
      <c r="TX18" s="253"/>
      <c r="TY18" s="253"/>
      <c r="TZ18" s="260"/>
      <c r="UA18" s="261"/>
      <c r="UB18" s="258"/>
      <c r="UC18" s="259"/>
      <c r="UD18" s="258"/>
      <c r="UE18" s="253"/>
      <c r="UF18" s="253"/>
      <c r="UG18" s="260"/>
      <c r="UH18" s="261"/>
      <c r="UI18" s="258"/>
      <c r="UJ18" s="259"/>
      <c r="UK18" s="258"/>
      <c r="UL18" s="253"/>
      <c r="UM18" s="253"/>
      <c r="UN18" s="260"/>
      <c r="UO18" s="261"/>
      <c r="UP18" s="258"/>
      <c r="UQ18" s="259"/>
      <c r="UR18" s="258"/>
      <c r="US18" s="253"/>
      <c r="UT18" s="253"/>
      <c r="UU18" s="260"/>
      <c r="UV18" s="261"/>
      <c r="UW18" s="258"/>
      <c r="UX18" s="259"/>
      <c r="UY18" s="258"/>
      <c r="UZ18" s="253"/>
      <c r="VA18" s="253"/>
      <c r="VB18" s="260"/>
      <c r="VC18" s="261"/>
      <c r="VD18" s="258"/>
      <c r="VE18" s="259"/>
      <c r="VF18" s="258"/>
      <c r="VG18" s="253"/>
      <c r="VH18" s="253"/>
      <c r="VI18" s="260"/>
      <c r="VJ18" s="261"/>
      <c r="VK18" s="258"/>
      <c r="VL18" s="259"/>
      <c r="VM18" s="258"/>
      <c r="VN18" s="253"/>
      <c r="VO18" s="253"/>
      <c r="VP18" s="260"/>
      <c r="VQ18" s="261"/>
      <c r="VR18" s="258"/>
      <c r="VS18" s="259"/>
      <c r="VT18" s="258"/>
      <c r="VU18" s="253"/>
      <c r="VV18" s="253"/>
      <c r="VW18" s="260"/>
      <c r="VX18" s="261"/>
      <c r="VY18" s="258"/>
      <c r="VZ18" s="259"/>
      <c r="WA18" s="258"/>
      <c r="WB18" s="253"/>
      <c r="WC18" s="253"/>
      <c r="WD18" s="260"/>
      <c r="WE18" s="261"/>
      <c r="WF18" s="258"/>
      <c r="WG18" s="259"/>
      <c r="WH18" s="258"/>
      <c r="WI18" s="253"/>
      <c r="WJ18" s="253"/>
      <c r="WK18" s="260"/>
      <c r="WL18" s="261"/>
      <c r="WM18" s="258"/>
      <c r="WN18" s="259"/>
      <c r="WO18" s="258"/>
      <c r="WP18" s="253"/>
      <c r="WQ18" s="253"/>
      <c r="WR18" s="260"/>
      <c r="WS18" s="261"/>
      <c r="WT18" s="258"/>
      <c r="WU18" s="259"/>
      <c r="WV18" s="258"/>
      <c r="WW18" s="253"/>
      <c r="WX18" s="253"/>
      <c r="WY18" s="260"/>
      <c r="WZ18" s="261"/>
      <c r="XA18" s="258"/>
      <c r="XB18" s="259"/>
      <c r="XC18" s="258"/>
      <c r="XD18" s="253"/>
      <c r="XE18" s="253"/>
      <c r="XF18" s="260"/>
      <c r="XG18" s="261"/>
      <c r="XH18" s="258"/>
      <c r="XI18" s="259"/>
      <c r="XJ18" s="258"/>
      <c r="XK18" s="253"/>
      <c r="XL18" s="253"/>
      <c r="XM18" s="260"/>
      <c r="XN18" s="261"/>
      <c r="XO18" s="258"/>
      <c r="XP18" s="259"/>
      <c r="XQ18" s="258"/>
      <c r="XR18" s="253"/>
      <c r="XS18" s="253"/>
      <c r="XT18" s="260"/>
      <c r="XU18" s="261"/>
      <c r="XV18" s="258"/>
      <c r="XW18" s="259"/>
      <c r="XX18" s="258"/>
      <c r="XY18" s="253"/>
      <c r="XZ18" s="253"/>
      <c r="YA18" s="260"/>
      <c r="YB18" s="261"/>
      <c r="YC18" s="258"/>
      <c r="YD18" s="259"/>
      <c r="YE18" s="258"/>
      <c r="YF18" s="253"/>
      <c r="YG18" s="253"/>
      <c r="YH18" s="260"/>
      <c r="YI18" s="261"/>
      <c r="YJ18" s="258"/>
      <c r="YK18" s="259"/>
      <c r="YL18" s="258"/>
      <c r="YM18" s="253"/>
      <c r="YN18" s="253"/>
      <c r="YO18" s="260"/>
      <c r="YP18" s="261"/>
      <c r="YQ18" s="258"/>
      <c r="YR18" s="259"/>
      <c r="YS18" s="258"/>
      <c r="YT18" s="253"/>
      <c r="YU18" s="253"/>
      <c r="YV18" s="260"/>
      <c r="YW18" s="261"/>
      <c r="YX18" s="258"/>
      <c r="YY18" s="259"/>
      <c r="YZ18" s="258"/>
      <c r="ZA18" s="253"/>
      <c r="ZB18" s="253"/>
      <c r="ZC18" s="260"/>
      <c r="ZD18" s="261"/>
      <c r="ZE18" s="258"/>
      <c r="ZF18" s="259"/>
      <c r="ZG18" s="258"/>
      <c r="ZH18" s="253"/>
      <c r="ZI18" s="253"/>
      <c r="ZJ18" s="260"/>
      <c r="ZK18" s="261"/>
      <c r="ZL18" s="258"/>
      <c r="ZM18" s="259"/>
      <c r="ZN18" s="258"/>
      <c r="ZO18" s="253"/>
      <c r="ZP18" s="253"/>
      <c r="ZQ18" s="260"/>
      <c r="ZR18" s="261"/>
      <c r="ZS18" s="258"/>
      <c r="ZT18" s="259"/>
      <c r="ZU18" s="258"/>
      <c r="ZV18" s="253"/>
      <c r="ZW18" s="253"/>
      <c r="ZX18" s="260"/>
      <c r="ZY18" s="261"/>
      <c r="ZZ18" s="258"/>
      <c r="AAA18" s="259"/>
      <c r="AAB18" s="258"/>
      <c r="AAC18" s="253"/>
      <c r="AAD18" s="253"/>
      <c r="AAE18" s="260"/>
      <c r="AAF18" s="261"/>
      <c r="AAG18" s="258"/>
      <c r="AAH18" s="259"/>
      <c r="AAI18" s="258"/>
      <c r="AAJ18" s="253"/>
      <c r="AAK18" s="253"/>
      <c r="AAL18" s="260"/>
      <c r="AAM18" s="261"/>
      <c r="AAN18" s="258"/>
      <c r="AAO18" s="259"/>
      <c r="AAP18" s="258"/>
      <c r="AAQ18" s="253"/>
      <c r="AAR18" s="253"/>
      <c r="AAS18" s="260"/>
      <c r="AAT18" s="261"/>
      <c r="AAU18" s="258"/>
      <c r="AAV18" s="259"/>
      <c r="AAW18" s="258"/>
      <c r="AAX18" s="253"/>
      <c r="AAY18" s="253"/>
      <c r="AAZ18" s="260"/>
      <c r="ABA18" s="261"/>
      <c r="ABB18" s="258"/>
      <c r="ABC18" s="259"/>
      <c r="ABD18" s="258"/>
      <c r="ABE18" s="253"/>
      <c r="ABF18" s="253"/>
      <c r="ABG18" s="260"/>
      <c r="ABH18" s="261"/>
      <c r="ABI18" s="258"/>
      <c r="ABJ18" s="259"/>
      <c r="ABK18" s="258"/>
      <c r="ABL18" s="253"/>
      <c r="ABM18" s="253"/>
      <c r="ABN18" s="260"/>
      <c r="ABO18" s="261"/>
      <c r="ABP18" s="258"/>
      <c r="ABQ18" s="259"/>
      <c r="ABR18" s="258"/>
      <c r="ABS18" s="253"/>
      <c r="ABT18" s="253"/>
      <c r="ABU18" s="260"/>
      <c r="ABV18" s="261"/>
      <c r="ABW18" s="258"/>
      <c r="ABX18" s="259"/>
      <c r="ABY18" s="258"/>
      <c r="ABZ18" s="253"/>
      <c r="ACA18" s="253"/>
      <c r="ACB18" s="260"/>
      <c r="ACC18" s="261"/>
      <c r="ACD18" s="258"/>
      <c r="ACE18" s="259"/>
      <c r="ACF18" s="258"/>
      <c r="ACG18" s="253"/>
      <c r="ACH18" s="253"/>
      <c r="ACI18" s="260"/>
      <c r="ACJ18" s="261"/>
      <c r="ACK18" s="258"/>
      <c r="ACL18" s="259"/>
      <c r="ACM18" s="258"/>
      <c r="ACN18" s="253"/>
      <c r="ACO18" s="253"/>
      <c r="ACP18" s="260"/>
      <c r="ACQ18" s="261"/>
      <c r="ACR18" s="258"/>
      <c r="ACS18" s="259"/>
      <c r="ACT18" s="258"/>
      <c r="ACU18" s="253"/>
      <c r="ACV18" s="253"/>
      <c r="ACW18" s="260"/>
      <c r="ACX18" s="261"/>
      <c r="ACY18" s="258"/>
      <c r="ACZ18" s="259"/>
      <c r="ADA18" s="258"/>
      <c r="ADB18" s="253"/>
      <c r="ADC18" s="253"/>
      <c r="ADD18" s="260"/>
      <c r="ADE18" s="261"/>
      <c r="ADF18" s="258"/>
      <c r="ADG18" s="259"/>
      <c r="ADH18" s="258"/>
      <c r="ADI18" s="253"/>
      <c r="ADJ18" s="253"/>
      <c r="ADK18" s="260"/>
      <c r="ADL18" s="261"/>
      <c r="ADM18" s="258"/>
      <c r="ADN18" s="259"/>
      <c r="ADO18" s="258"/>
      <c r="ADP18" s="253"/>
      <c r="ADQ18" s="253"/>
      <c r="ADR18" s="260"/>
      <c r="ADS18" s="261"/>
      <c r="ADT18" s="258"/>
      <c r="ADU18" s="259"/>
      <c r="ADV18" s="258"/>
      <c r="ADW18" s="253"/>
      <c r="ADX18" s="253"/>
      <c r="ADY18" s="260"/>
      <c r="ADZ18" s="261"/>
      <c r="AEA18" s="258"/>
      <c r="AEB18" s="259"/>
      <c r="AEC18" s="258"/>
      <c r="AED18" s="253"/>
      <c r="AEE18" s="253"/>
      <c r="AEF18" s="260"/>
      <c r="AEG18" s="261"/>
      <c r="AEH18" s="258"/>
      <c r="AEI18" s="259"/>
      <c r="AEJ18" s="258"/>
      <c r="AEK18" s="253"/>
      <c r="AEL18" s="253"/>
      <c r="AEM18" s="260"/>
      <c r="AEN18" s="261"/>
      <c r="AEO18" s="258"/>
      <c r="AEP18" s="259"/>
      <c r="AEQ18" s="258"/>
      <c r="AER18" s="253"/>
      <c r="AES18" s="253"/>
      <c r="AET18" s="260"/>
      <c r="AEU18" s="261"/>
      <c r="AEV18" s="258"/>
      <c r="AEW18" s="259"/>
      <c r="AEX18" s="258"/>
      <c r="AEY18" s="253"/>
      <c r="AEZ18" s="253"/>
      <c r="AFA18" s="260"/>
      <c r="AFB18" s="261"/>
      <c r="AFC18" s="258"/>
      <c r="AFD18" s="259"/>
      <c r="AFE18" s="258"/>
      <c r="AFF18" s="253"/>
      <c r="AFG18" s="253"/>
      <c r="AFH18" s="260"/>
      <c r="AFI18" s="261"/>
      <c r="AFJ18" s="258"/>
      <c r="AFK18" s="259"/>
      <c r="AFL18" s="258"/>
      <c r="AFM18" s="253"/>
      <c r="AFN18" s="253"/>
      <c r="AFO18" s="260"/>
      <c r="AFP18" s="261"/>
      <c r="AFQ18" s="258"/>
      <c r="AFR18" s="259"/>
      <c r="AFS18" s="258"/>
      <c r="AFT18" s="253"/>
      <c r="AFU18" s="253"/>
      <c r="AFV18" s="260"/>
      <c r="AFW18" s="261"/>
      <c r="AFX18" s="258"/>
      <c r="AFY18" s="259"/>
      <c r="AFZ18" s="258"/>
      <c r="AGA18" s="253"/>
      <c r="AGB18" s="253"/>
      <c r="AGC18" s="260"/>
      <c r="AGD18" s="261"/>
      <c r="AGE18" s="258"/>
      <c r="AGF18" s="259"/>
      <c r="AGG18" s="258"/>
      <c r="AGH18" s="253"/>
      <c r="AGI18" s="253"/>
      <c r="AGJ18" s="260"/>
      <c r="AGK18" s="261"/>
      <c r="AGL18" s="258"/>
      <c r="AGM18" s="259"/>
      <c r="AGN18" s="258"/>
      <c r="AGO18" s="253"/>
      <c r="AGP18" s="253"/>
      <c r="AGQ18" s="260"/>
      <c r="AGR18" s="261"/>
      <c r="AGS18" s="258"/>
      <c r="AGT18" s="259"/>
      <c r="AGU18" s="258"/>
      <c r="AGV18" s="253"/>
      <c r="AGW18" s="253"/>
      <c r="AGX18" s="260"/>
      <c r="AGY18" s="261"/>
      <c r="AGZ18" s="258"/>
      <c r="AHA18" s="259"/>
      <c r="AHB18" s="258"/>
      <c r="AHC18" s="253"/>
      <c r="AHD18" s="253"/>
      <c r="AHE18" s="260"/>
      <c r="AHF18" s="261"/>
      <c r="AHG18" s="258"/>
      <c r="AHH18" s="259"/>
      <c r="AHI18" s="258"/>
      <c r="AHJ18" s="253"/>
      <c r="AHK18" s="253"/>
      <c r="AHL18" s="260"/>
      <c r="AHM18" s="261"/>
      <c r="AHN18" s="258"/>
      <c r="AHO18" s="259"/>
      <c r="AHP18" s="258"/>
      <c r="AHQ18" s="253"/>
      <c r="AHR18" s="253"/>
      <c r="AHS18" s="260"/>
      <c r="AHT18" s="261"/>
      <c r="AHU18" s="258"/>
      <c r="AHV18" s="259"/>
      <c r="AHW18" s="258"/>
      <c r="AHX18" s="253"/>
      <c r="AHY18" s="253"/>
      <c r="AHZ18" s="260"/>
      <c r="AIA18" s="261"/>
      <c r="AIB18" s="258"/>
      <c r="AIC18" s="259"/>
      <c r="AID18" s="258"/>
      <c r="AIE18" s="253"/>
      <c r="AIF18" s="253"/>
      <c r="AIG18" s="260"/>
      <c r="AIH18" s="261"/>
      <c r="AII18" s="258"/>
      <c r="AIJ18" s="259"/>
      <c r="AIK18" s="258"/>
      <c r="AIL18" s="253"/>
      <c r="AIM18" s="253"/>
      <c r="AIN18" s="260"/>
      <c r="AIO18" s="261"/>
      <c r="AIP18" s="258"/>
      <c r="AIQ18" s="259"/>
      <c r="AIR18" s="258"/>
      <c r="AIS18" s="253"/>
      <c r="AIT18" s="253"/>
      <c r="AIU18" s="260"/>
      <c r="AIV18" s="261"/>
      <c r="AIW18" s="258"/>
      <c r="AIX18" s="259"/>
      <c r="AIY18" s="258"/>
      <c r="AIZ18" s="253"/>
      <c r="AJA18" s="253"/>
      <c r="AJB18" s="260"/>
      <c r="AJC18" s="261"/>
      <c r="AJD18" s="258"/>
      <c r="AJE18" s="259"/>
      <c r="AJF18" s="258"/>
      <c r="AJG18" s="253"/>
      <c r="AJH18" s="253"/>
      <c r="AJI18" s="260"/>
      <c r="AJJ18" s="261"/>
      <c r="AJK18" s="258"/>
      <c r="AJL18" s="259"/>
      <c r="AJM18" s="258"/>
      <c r="AJN18" s="253"/>
      <c r="AJO18" s="253"/>
      <c r="AJP18" s="260"/>
      <c r="AJQ18" s="261"/>
      <c r="AJR18" s="258"/>
      <c r="AJS18" s="259"/>
      <c r="AJT18" s="258"/>
      <c r="AJU18" s="253"/>
      <c r="AJV18" s="253"/>
      <c r="AJW18" s="260"/>
      <c r="AJX18" s="261"/>
      <c r="AJY18" s="258"/>
      <c r="AJZ18" s="259"/>
      <c r="AKA18" s="258"/>
      <c r="AKB18" s="253"/>
      <c r="AKC18" s="253"/>
      <c r="AKD18" s="260"/>
      <c r="AKE18" s="261"/>
      <c r="AKF18" s="258"/>
      <c r="AKG18" s="259"/>
      <c r="AKH18" s="258"/>
      <c r="AKI18" s="253"/>
      <c r="AKJ18" s="253"/>
      <c r="AKK18" s="260"/>
      <c r="AKL18" s="261"/>
      <c r="AKM18" s="258"/>
      <c r="AKN18" s="259"/>
      <c r="AKO18" s="258"/>
      <c r="AKP18" s="253"/>
      <c r="AKQ18" s="253"/>
      <c r="AKR18" s="260"/>
      <c r="AKS18" s="261"/>
      <c r="AKT18" s="258"/>
      <c r="AKU18" s="259"/>
      <c r="AKV18" s="258"/>
      <c r="AKW18" s="253"/>
      <c r="AKX18" s="253"/>
      <c r="AKY18" s="260"/>
      <c r="AKZ18" s="261"/>
      <c r="ALA18" s="258"/>
      <c r="ALB18" s="259"/>
      <c r="ALC18" s="258"/>
      <c r="ALD18" s="253"/>
      <c r="ALE18" s="253"/>
      <c r="ALF18" s="260"/>
      <c r="ALG18" s="261"/>
      <c r="ALH18" s="258"/>
      <c r="ALI18" s="259"/>
      <c r="ALJ18" s="258"/>
      <c r="ALK18" s="253"/>
      <c r="ALL18" s="253"/>
      <c r="ALM18" s="260"/>
      <c r="ALN18" s="261"/>
      <c r="ALO18" s="258"/>
      <c r="ALP18" s="259"/>
      <c r="ALQ18" s="258"/>
      <c r="ALR18" s="253"/>
      <c r="ALS18" s="253"/>
      <c r="ALT18" s="260"/>
      <c r="ALU18" s="261"/>
      <c r="ALV18" s="258"/>
      <c r="ALW18" s="259"/>
      <c r="ALX18" s="258"/>
      <c r="ALY18" s="253"/>
      <c r="ALZ18" s="253"/>
      <c r="AMA18" s="260"/>
      <c r="AMB18" s="261"/>
      <c r="AMC18" s="258"/>
      <c r="AMD18" s="259"/>
      <c r="AME18" s="258"/>
      <c r="AMF18" s="253"/>
      <c r="AMG18" s="253"/>
      <c r="AMH18" s="260"/>
      <c r="AMI18" s="261"/>
      <c r="AMJ18" s="258"/>
      <c r="AMK18" s="259"/>
      <c r="AML18" s="258"/>
      <c r="AMM18" s="253"/>
      <c r="AMN18" s="253"/>
      <c r="AMO18" s="260"/>
      <c r="AMP18" s="261"/>
      <c r="AMQ18" s="258"/>
      <c r="AMR18" s="259"/>
      <c r="AMS18" s="258"/>
      <c r="AMT18" s="253"/>
      <c r="AMU18" s="253"/>
      <c r="AMV18" s="260"/>
      <c r="AMW18" s="261"/>
      <c r="AMX18" s="258"/>
      <c r="AMY18" s="259"/>
      <c r="AMZ18" s="258"/>
      <c r="ANA18" s="253"/>
      <c r="ANB18" s="253"/>
      <c r="ANC18" s="260"/>
      <c r="AND18" s="261"/>
      <c r="ANE18" s="258"/>
      <c r="ANF18" s="259"/>
      <c r="ANG18" s="258"/>
      <c r="ANH18" s="253"/>
      <c r="ANI18" s="253"/>
      <c r="ANJ18" s="260"/>
      <c r="ANK18" s="261"/>
      <c r="ANL18" s="258"/>
      <c r="ANM18" s="259"/>
      <c r="ANN18" s="258"/>
      <c r="ANO18" s="253"/>
      <c r="ANP18" s="253"/>
      <c r="ANQ18" s="260"/>
      <c r="ANR18" s="261"/>
      <c r="ANS18" s="258"/>
      <c r="ANT18" s="259"/>
      <c r="ANU18" s="258"/>
      <c r="ANV18" s="253"/>
      <c r="ANW18" s="253"/>
      <c r="ANX18" s="260"/>
      <c r="ANY18" s="261"/>
      <c r="ANZ18" s="258"/>
      <c r="AOA18" s="259"/>
      <c r="AOB18" s="258"/>
      <c r="AOC18" s="253"/>
      <c r="AOD18" s="253"/>
      <c r="AOE18" s="260"/>
      <c r="AOF18" s="261"/>
      <c r="AOG18" s="258"/>
      <c r="AOH18" s="259"/>
      <c r="AOI18" s="258"/>
      <c r="AOJ18" s="253"/>
      <c r="AOK18" s="253"/>
      <c r="AOL18" s="260"/>
      <c r="AOM18" s="261"/>
      <c r="AON18" s="258"/>
      <c r="AOO18" s="259"/>
      <c r="AOP18" s="258"/>
      <c r="AOQ18" s="253"/>
      <c r="AOR18" s="253"/>
      <c r="AOS18" s="260"/>
      <c r="AOT18" s="261"/>
      <c r="AOU18" s="258"/>
      <c r="AOV18" s="259"/>
      <c r="AOW18" s="258"/>
      <c r="AOX18" s="253"/>
      <c r="AOY18" s="253"/>
      <c r="AOZ18" s="260"/>
      <c r="APA18" s="261"/>
      <c r="APB18" s="258"/>
      <c r="APC18" s="259"/>
      <c r="APD18" s="258"/>
      <c r="APE18" s="253"/>
      <c r="APF18" s="253"/>
      <c r="APG18" s="260"/>
      <c r="APH18" s="261"/>
      <c r="API18" s="258"/>
      <c r="APJ18" s="259"/>
      <c r="APK18" s="258"/>
      <c r="APL18" s="253"/>
      <c r="APM18" s="253"/>
      <c r="APN18" s="260"/>
      <c r="APO18" s="261"/>
      <c r="APP18" s="258"/>
      <c r="APQ18" s="259"/>
      <c r="APR18" s="258"/>
      <c r="APS18" s="253"/>
      <c r="APT18" s="253"/>
      <c r="APU18" s="260"/>
      <c r="APV18" s="261"/>
      <c r="APW18" s="258"/>
      <c r="APX18" s="259"/>
      <c r="APY18" s="258"/>
      <c r="APZ18" s="253"/>
      <c r="AQA18" s="253"/>
      <c r="AQB18" s="260"/>
      <c r="AQC18" s="261"/>
      <c r="AQD18" s="258"/>
      <c r="AQE18" s="259"/>
      <c r="AQF18" s="258"/>
      <c r="AQG18" s="253"/>
      <c r="AQH18" s="253"/>
      <c r="AQI18" s="260"/>
      <c r="AQJ18" s="261"/>
      <c r="AQK18" s="258"/>
      <c r="AQL18" s="259"/>
      <c r="AQM18" s="258"/>
      <c r="AQN18" s="253"/>
      <c r="AQO18" s="253"/>
      <c r="AQP18" s="260"/>
      <c r="AQQ18" s="261"/>
      <c r="AQR18" s="258"/>
      <c r="AQS18" s="259"/>
      <c r="AQT18" s="258"/>
      <c r="AQU18" s="253"/>
      <c r="AQV18" s="253"/>
      <c r="AQW18" s="260"/>
      <c r="AQX18" s="261"/>
      <c r="AQY18" s="258"/>
      <c r="AQZ18" s="259"/>
      <c r="ARA18" s="258"/>
      <c r="ARB18" s="253"/>
      <c r="ARC18" s="253"/>
      <c r="ARD18" s="260"/>
      <c r="ARE18" s="261"/>
      <c r="ARF18" s="258"/>
      <c r="ARG18" s="259"/>
      <c r="ARH18" s="258"/>
      <c r="ARI18" s="253"/>
      <c r="ARJ18" s="253"/>
      <c r="ARK18" s="260"/>
      <c r="ARL18" s="261"/>
      <c r="ARM18" s="258"/>
      <c r="ARN18" s="259"/>
      <c r="ARO18" s="258"/>
      <c r="ARP18" s="253"/>
      <c r="ARQ18" s="253"/>
      <c r="ARR18" s="260"/>
      <c r="ARS18" s="261"/>
      <c r="ART18" s="258"/>
      <c r="ARU18" s="259"/>
      <c r="ARV18" s="258"/>
      <c r="ARW18" s="253"/>
      <c r="ARX18" s="253"/>
      <c r="ARY18" s="260"/>
      <c r="ARZ18" s="261"/>
      <c r="ASA18" s="258"/>
      <c r="ASB18" s="259"/>
      <c r="ASC18" s="258"/>
      <c r="ASD18" s="253"/>
      <c r="ASE18" s="253"/>
      <c r="ASF18" s="260"/>
      <c r="ASG18" s="261"/>
      <c r="ASH18" s="258"/>
      <c r="ASI18" s="259"/>
      <c r="ASJ18" s="258"/>
      <c r="ASK18" s="253"/>
      <c r="ASL18" s="253"/>
      <c r="ASM18" s="260"/>
      <c r="ASN18" s="261"/>
      <c r="ASO18" s="258"/>
      <c r="ASP18" s="259"/>
      <c r="ASQ18" s="258"/>
      <c r="ASR18" s="253"/>
      <c r="ASS18" s="253"/>
      <c r="AST18" s="260"/>
      <c r="ASU18" s="261"/>
      <c r="ASV18" s="258"/>
      <c r="ASW18" s="259"/>
      <c r="ASX18" s="258"/>
      <c r="ASY18" s="253"/>
      <c r="ASZ18" s="253"/>
      <c r="ATA18" s="260"/>
      <c r="ATB18" s="261"/>
      <c r="ATC18" s="258"/>
      <c r="ATD18" s="259"/>
      <c r="ATE18" s="258"/>
      <c r="ATF18" s="253"/>
      <c r="ATG18" s="253"/>
      <c r="ATH18" s="260"/>
      <c r="ATI18" s="261"/>
      <c r="ATJ18" s="258"/>
      <c r="ATK18" s="259"/>
      <c r="ATL18" s="258"/>
      <c r="ATM18" s="253"/>
      <c r="ATN18" s="253"/>
      <c r="ATO18" s="260"/>
      <c r="ATP18" s="261"/>
      <c r="ATQ18" s="258"/>
      <c r="ATR18" s="259"/>
      <c r="ATS18" s="258"/>
      <c r="ATT18" s="253"/>
      <c r="ATU18" s="253"/>
      <c r="ATV18" s="260"/>
      <c r="ATW18" s="261"/>
      <c r="ATX18" s="258"/>
      <c r="ATY18" s="259"/>
      <c r="ATZ18" s="258"/>
      <c r="AUA18" s="253"/>
      <c r="AUB18" s="253"/>
      <c r="AUC18" s="260"/>
      <c r="AUD18" s="261"/>
      <c r="AUE18" s="258"/>
      <c r="AUF18" s="259"/>
      <c r="AUG18" s="258"/>
      <c r="AUH18" s="253"/>
      <c r="AUI18" s="253"/>
      <c r="AUJ18" s="260"/>
      <c r="AUK18" s="261"/>
      <c r="AUL18" s="258"/>
      <c r="AUM18" s="259"/>
      <c r="AUN18" s="258"/>
      <c r="AUO18" s="253"/>
      <c r="AUP18" s="253"/>
      <c r="AUQ18" s="260"/>
      <c r="AUR18" s="261"/>
      <c r="AUS18" s="258"/>
      <c r="AUT18" s="259"/>
      <c r="AUU18" s="258"/>
      <c r="AUV18" s="253"/>
      <c r="AUW18" s="253"/>
      <c r="AUX18" s="260"/>
      <c r="AUY18" s="261"/>
      <c r="AUZ18" s="258"/>
      <c r="AVA18" s="259"/>
      <c r="AVB18" s="258"/>
      <c r="AVC18" s="253"/>
      <c r="AVD18" s="253"/>
      <c r="AVE18" s="260"/>
      <c r="AVF18" s="261"/>
      <c r="AVG18" s="258"/>
      <c r="AVH18" s="259"/>
      <c r="AVI18" s="258"/>
      <c r="AVJ18" s="253"/>
      <c r="AVK18" s="253"/>
      <c r="AVL18" s="260"/>
      <c r="AVM18" s="261"/>
      <c r="AVN18" s="258"/>
      <c r="AVO18" s="259"/>
      <c r="AVP18" s="258"/>
      <c r="AVQ18" s="253"/>
      <c r="AVR18" s="253"/>
      <c r="AVS18" s="260"/>
      <c r="AVT18" s="261"/>
      <c r="AVU18" s="258"/>
      <c r="AVV18" s="259"/>
      <c r="AVW18" s="258"/>
      <c r="AVX18" s="253"/>
      <c r="AVY18" s="253"/>
      <c r="AVZ18" s="260"/>
      <c r="AWA18" s="261"/>
      <c r="AWB18" s="258"/>
      <c r="AWC18" s="259"/>
      <c r="AWD18" s="258"/>
      <c r="AWE18" s="253"/>
      <c r="AWF18" s="253"/>
      <c r="AWG18" s="260"/>
      <c r="AWH18" s="261"/>
      <c r="AWI18" s="258"/>
      <c r="AWJ18" s="259"/>
      <c r="AWK18" s="258"/>
      <c r="AWL18" s="253"/>
      <c r="AWM18" s="253"/>
      <c r="AWN18" s="260"/>
      <c r="AWO18" s="261"/>
      <c r="AWP18" s="258"/>
      <c r="AWQ18" s="259"/>
      <c r="AWR18" s="258"/>
      <c r="AWS18" s="253"/>
      <c r="AWT18" s="253"/>
      <c r="AWU18" s="260"/>
      <c r="AWV18" s="261"/>
      <c r="AWW18" s="258"/>
      <c r="AWX18" s="259"/>
      <c r="AWY18" s="258"/>
      <c r="AWZ18" s="253"/>
      <c r="AXA18" s="253"/>
      <c r="AXB18" s="260"/>
      <c r="AXC18" s="261"/>
      <c r="AXD18" s="258"/>
      <c r="AXE18" s="259"/>
      <c r="AXF18" s="258"/>
      <c r="AXG18" s="253"/>
      <c r="AXH18" s="253"/>
      <c r="AXI18" s="260"/>
      <c r="AXJ18" s="261"/>
      <c r="AXK18" s="258"/>
      <c r="AXL18" s="259"/>
      <c r="AXM18" s="258"/>
      <c r="AXN18" s="253"/>
      <c r="AXO18" s="253"/>
      <c r="AXP18" s="260"/>
      <c r="AXQ18" s="261"/>
      <c r="AXR18" s="258"/>
      <c r="AXS18" s="259"/>
      <c r="AXT18" s="258"/>
      <c r="AXU18" s="253"/>
      <c r="AXV18" s="253"/>
      <c r="AXW18" s="260"/>
      <c r="AXX18" s="261"/>
      <c r="AXY18" s="258"/>
      <c r="AXZ18" s="259"/>
      <c r="AYA18" s="258"/>
      <c r="AYB18" s="253"/>
      <c r="AYC18" s="253"/>
      <c r="AYD18" s="260"/>
      <c r="AYE18" s="261"/>
      <c r="AYF18" s="258"/>
      <c r="AYG18" s="259"/>
      <c r="AYH18" s="258"/>
      <c r="AYI18" s="253"/>
      <c r="AYJ18" s="253"/>
      <c r="AYK18" s="260"/>
      <c r="AYL18" s="261"/>
      <c r="AYM18" s="258"/>
      <c r="AYN18" s="259"/>
      <c r="AYO18" s="258"/>
      <c r="AYP18" s="253"/>
      <c r="AYQ18" s="253"/>
      <c r="AYR18" s="260"/>
      <c r="AYS18" s="261"/>
      <c r="AYT18" s="258"/>
      <c r="AYU18" s="259"/>
      <c r="AYV18" s="258"/>
      <c r="AYW18" s="253"/>
      <c r="AYX18" s="253"/>
      <c r="AYY18" s="260"/>
      <c r="AYZ18" s="261"/>
      <c r="AZA18" s="258"/>
      <c r="AZB18" s="259"/>
      <c r="AZC18" s="258"/>
      <c r="AZD18" s="253"/>
      <c r="AZE18" s="253"/>
      <c r="AZF18" s="260"/>
      <c r="AZG18" s="261"/>
      <c r="AZH18" s="258"/>
      <c r="AZI18" s="259"/>
      <c r="AZJ18" s="258"/>
      <c r="AZK18" s="253"/>
      <c r="AZL18" s="253"/>
      <c r="AZM18" s="260"/>
      <c r="AZN18" s="261"/>
      <c r="AZO18" s="258"/>
      <c r="AZP18" s="259"/>
      <c r="AZQ18" s="258"/>
      <c r="AZR18" s="253"/>
      <c r="AZS18" s="253"/>
      <c r="AZT18" s="260"/>
      <c r="AZU18" s="261"/>
      <c r="AZV18" s="258"/>
      <c r="AZW18" s="259"/>
      <c r="AZX18" s="258"/>
      <c r="AZY18" s="253"/>
      <c r="AZZ18" s="253"/>
      <c r="BAA18" s="260"/>
      <c r="BAB18" s="261"/>
      <c r="BAC18" s="258"/>
      <c r="BAD18" s="259"/>
      <c r="BAE18" s="258"/>
      <c r="BAF18" s="253"/>
      <c r="BAG18" s="253"/>
      <c r="BAH18" s="260"/>
      <c r="BAI18" s="261"/>
      <c r="BAJ18" s="258"/>
      <c r="BAK18" s="259"/>
      <c r="BAL18" s="258"/>
      <c r="BAM18" s="253"/>
      <c r="BAN18" s="253"/>
      <c r="BAO18" s="260"/>
      <c r="BAP18" s="261"/>
      <c r="BAQ18" s="258"/>
      <c r="BAR18" s="259"/>
      <c r="BAS18" s="258"/>
      <c r="BAT18" s="253"/>
      <c r="BAU18" s="253"/>
      <c r="BAV18" s="260"/>
      <c r="BAW18" s="261"/>
      <c r="BAX18" s="258"/>
      <c r="BAY18" s="259"/>
      <c r="BAZ18" s="258"/>
      <c r="BBA18" s="253"/>
      <c r="BBB18" s="253"/>
      <c r="BBC18" s="260"/>
      <c r="BBD18" s="261"/>
      <c r="BBE18" s="258"/>
      <c r="BBF18" s="259"/>
      <c r="BBG18" s="258"/>
      <c r="BBH18" s="253"/>
      <c r="BBI18" s="253"/>
      <c r="BBJ18" s="260"/>
      <c r="BBK18" s="261"/>
      <c r="BBL18" s="258"/>
      <c r="BBM18" s="259"/>
      <c r="BBN18" s="258"/>
      <c r="BBO18" s="253"/>
      <c r="BBP18" s="253"/>
      <c r="BBQ18" s="260"/>
      <c r="BBR18" s="261"/>
      <c r="BBS18" s="258"/>
      <c r="BBT18" s="259"/>
      <c r="BBU18" s="258"/>
      <c r="BBV18" s="253"/>
      <c r="BBW18" s="253"/>
      <c r="BBX18" s="260"/>
      <c r="BBY18" s="261"/>
      <c r="BBZ18" s="258"/>
      <c r="BCA18" s="259"/>
      <c r="BCB18" s="258"/>
      <c r="BCC18" s="253"/>
      <c r="BCD18" s="253"/>
      <c r="BCE18" s="260"/>
      <c r="BCF18" s="261"/>
      <c r="BCG18" s="258"/>
      <c r="BCH18" s="259"/>
      <c r="BCI18" s="258"/>
      <c r="BCJ18" s="253"/>
      <c r="BCK18" s="253"/>
      <c r="BCL18" s="260"/>
      <c r="BCM18" s="261"/>
      <c r="BCN18" s="258"/>
      <c r="BCO18" s="259"/>
      <c r="BCP18" s="258"/>
      <c r="BCQ18" s="253"/>
      <c r="BCR18" s="253"/>
      <c r="BCS18" s="260"/>
      <c r="BCT18" s="261"/>
      <c r="BCU18" s="258"/>
      <c r="BCV18" s="259"/>
      <c r="BCW18" s="258"/>
      <c r="BCX18" s="253"/>
      <c r="BCY18" s="253"/>
      <c r="BCZ18" s="260"/>
      <c r="BDA18" s="261"/>
      <c r="BDB18" s="258"/>
      <c r="BDC18" s="259"/>
      <c r="BDD18" s="258"/>
      <c r="BDE18" s="253"/>
      <c r="BDF18" s="253"/>
      <c r="BDG18" s="260"/>
      <c r="BDH18" s="261"/>
      <c r="BDI18" s="258"/>
      <c r="BDJ18" s="259"/>
      <c r="BDK18" s="258"/>
      <c r="BDL18" s="253"/>
      <c r="BDM18" s="253"/>
      <c r="BDN18" s="260"/>
      <c r="BDO18" s="261"/>
      <c r="BDP18" s="258"/>
      <c r="BDQ18" s="259"/>
      <c r="BDR18" s="258"/>
      <c r="BDS18" s="253"/>
      <c r="BDT18" s="253"/>
      <c r="BDU18" s="260"/>
      <c r="BDV18" s="261"/>
      <c r="BDW18" s="258"/>
      <c r="BDX18" s="259"/>
      <c r="BDY18" s="258"/>
      <c r="BDZ18" s="253"/>
      <c r="BEA18" s="253"/>
      <c r="BEB18" s="260"/>
      <c r="BEC18" s="261"/>
      <c r="BED18" s="258"/>
      <c r="BEE18" s="259"/>
      <c r="BEF18" s="258"/>
      <c r="BEG18" s="253"/>
      <c r="BEH18" s="253"/>
      <c r="BEI18" s="260"/>
      <c r="BEJ18" s="261"/>
      <c r="BEK18" s="258"/>
      <c r="BEL18" s="259"/>
      <c r="BEM18" s="258"/>
      <c r="BEN18" s="253"/>
      <c r="BEO18" s="253"/>
      <c r="BEP18" s="260"/>
      <c r="BEQ18" s="261"/>
      <c r="BER18" s="258"/>
      <c r="BES18" s="259"/>
      <c r="BET18" s="258"/>
      <c r="BEU18" s="253"/>
      <c r="BEV18" s="253"/>
      <c r="BEW18" s="260"/>
      <c r="BEX18" s="261"/>
      <c r="BEY18" s="258"/>
      <c r="BEZ18" s="259"/>
      <c r="BFA18" s="258"/>
      <c r="BFB18" s="253"/>
      <c r="BFC18" s="253"/>
      <c r="BFD18" s="260"/>
      <c r="BFE18" s="261"/>
      <c r="BFF18" s="258"/>
      <c r="BFG18" s="259"/>
      <c r="BFH18" s="258"/>
      <c r="BFI18" s="253"/>
      <c r="BFJ18" s="253"/>
      <c r="BFK18" s="260"/>
      <c r="BFL18" s="261"/>
      <c r="BFM18" s="258"/>
      <c r="BFN18" s="259"/>
      <c r="BFO18" s="258"/>
      <c r="BFP18" s="253"/>
      <c r="BFQ18" s="253"/>
      <c r="BFR18" s="260"/>
      <c r="BFS18" s="261"/>
      <c r="BFT18" s="258"/>
      <c r="BFU18" s="259"/>
      <c r="BFV18" s="258"/>
      <c r="BFW18" s="253"/>
      <c r="BFX18" s="253"/>
      <c r="BFY18" s="260"/>
      <c r="BFZ18" s="261"/>
      <c r="BGA18" s="258"/>
      <c r="BGB18" s="259"/>
      <c r="BGC18" s="258"/>
      <c r="BGD18" s="253"/>
      <c r="BGE18" s="253"/>
      <c r="BGF18" s="260"/>
      <c r="BGG18" s="261"/>
      <c r="BGH18" s="258"/>
      <c r="BGI18" s="259"/>
      <c r="BGJ18" s="258"/>
      <c r="BGK18" s="253"/>
      <c r="BGL18" s="253"/>
      <c r="BGM18" s="260"/>
      <c r="BGN18" s="261"/>
      <c r="BGO18" s="258"/>
      <c r="BGP18" s="259"/>
      <c r="BGQ18" s="258"/>
      <c r="BGR18" s="253"/>
      <c r="BGS18" s="253"/>
      <c r="BGT18" s="260"/>
      <c r="BGU18" s="261"/>
      <c r="BGV18" s="258"/>
      <c r="BGW18" s="259"/>
      <c r="BGX18" s="258"/>
      <c r="BGY18" s="253"/>
      <c r="BGZ18" s="253"/>
      <c r="BHA18" s="260"/>
      <c r="BHB18" s="261"/>
      <c r="BHC18" s="258"/>
      <c r="BHD18" s="259"/>
      <c r="BHE18" s="258"/>
      <c r="BHF18" s="253"/>
      <c r="BHG18" s="253"/>
      <c r="BHH18" s="260"/>
      <c r="BHI18" s="261"/>
      <c r="BHJ18" s="258"/>
      <c r="BHK18" s="259"/>
      <c r="BHL18" s="258"/>
      <c r="BHM18" s="253"/>
      <c r="BHN18" s="253"/>
      <c r="BHO18" s="260"/>
      <c r="BHP18" s="261"/>
      <c r="BHQ18" s="258"/>
      <c r="BHR18" s="259"/>
      <c r="BHS18" s="258"/>
      <c r="BHT18" s="253"/>
      <c r="BHU18" s="253"/>
      <c r="BHV18" s="260"/>
      <c r="BHW18" s="261"/>
      <c r="BHX18" s="258"/>
      <c r="BHY18" s="259"/>
      <c r="BHZ18" s="258"/>
      <c r="BIA18" s="253"/>
      <c r="BIB18" s="253"/>
      <c r="BIC18" s="260"/>
      <c r="BID18" s="261"/>
      <c r="BIE18" s="258"/>
      <c r="BIF18" s="259"/>
      <c r="BIG18" s="258"/>
      <c r="BIH18" s="253"/>
      <c r="BII18" s="253"/>
      <c r="BIJ18" s="260"/>
      <c r="BIK18" s="261"/>
      <c r="BIL18" s="258"/>
      <c r="BIM18" s="259"/>
      <c r="BIN18" s="258"/>
      <c r="BIO18" s="253"/>
      <c r="BIP18" s="253"/>
      <c r="BIQ18" s="260"/>
      <c r="BIR18" s="261"/>
      <c r="BIS18" s="258"/>
      <c r="BIT18" s="259"/>
      <c r="BIU18" s="258"/>
      <c r="BIV18" s="253"/>
      <c r="BIW18" s="253"/>
      <c r="BIX18" s="260"/>
      <c r="BIY18" s="261"/>
      <c r="BIZ18" s="258"/>
      <c r="BJA18" s="259"/>
      <c r="BJB18" s="258"/>
      <c r="BJC18" s="253"/>
      <c r="BJD18" s="253"/>
      <c r="BJE18" s="260"/>
      <c r="BJF18" s="261"/>
      <c r="BJG18" s="258"/>
      <c r="BJH18" s="259"/>
      <c r="BJI18" s="258"/>
      <c r="BJJ18" s="253"/>
      <c r="BJK18" s="253"/>
      <c r="BJL18" s="260"/>
      <c r="BJM18" s="261"/>
      <c r="BJN18" s="258"/>
      <c r="BJO18" s="259"/>
      <c r="BJP18" s="258"/>
      <c r="BJQ18" s="253"/>
      <c r="BJR18" s="253"/>
      <c r="BJS18" s="260"/>
      <c r="BJT18" s="261"/>
      <c r="BJU18" s="258"/>
      <c r="BJV18" s="259"/>
      <c r="BJW18" s="258"/>
      <c r="BJX18" s="253"/>
      <c r="BJY18" s="253"/>
      <c r="BJZ18" s="260"/>
      <c r="BKA18" s="261"/>
      <c r="BKB18" s="258"/>
      <c r="BKC18" s="259"/>
      <c r="BKD18" s="258"/>
      <c r="BKE18" s="253"/>
      <c r="BKF18" s="253"/>
      <c r="BKG18" s="260"/>
      <c r="BKH18" s="261"/>
      <c r="BKI18" s="258"/>
      <c r="BKJ18" s="259"/>
      <c r="BKK18" s="258"/>
      <c r="BKL18" s="253"/>
      <c r="BKM18" s="253"/>
      <c r="BKN18" s="260"/>
      <c r="BKO18" s="261"/>
      <c r="BKP18" s="258"/>
      <c r="BKQ18" s="259"/>
      <c r="BKR18" s="258"/>
      <c r="BKS18" s="253"/>
      <c r="BKT18" s="253"/>
      <c r="BKU18" s="260"/>
      <c r="BKV18" s="261"/>
      <c r="BKW18" s="258"/>
      <c r="BKX18" s="259"/>
      <c r="BKY18" s="258"/>
      <c r="BKZ18" s="253"/>
      <c r="BLA18" s="253"/>
      <c r="BLB18" s="260"/>
      <c r="BLC18" s="261"/>
      <c r="BLD18" s="258"/>
      <c r="BLE18" s="259"/>
      <c r="BLF18" s="258"/>
      <c r="BLG18" s="253"/>
      <c r="BLH18" s="253"/>
      <c r="BLI18" s="260"/>
      <c r="BLJ18" s="261"/>
      <c r="BLK18" s="258"/>
      <c r="BLL18" s="259"/>
      <c r="BLM18" s="258"/>
      <c r="BLN18" s="253"/>
      <c r="BLO18" s="253"/>
      <c r="BLP18" s="260"/>
      <c r="BLQ18" s="261"/>
      <c r="BLR18" s="258"/>
      <c r="BLS18" s="259"/>
      <c r="BLT18" s="258"/>
      <c r="BLU18" s="253"/>
      <c r="BLV18" s="253"/>
      <c r="BLW18" s="260"/>
      <c r="BLX18" s="261"/>
      <c r="BLY18" s="258"/>
      <c r="BLZ18" s="259"/>
      <c r="BMA18" s="258"/>
      <c r="BMB18" s="253"/>
      <c r="BMC18" s="253"/>
      <c r="BMD18" s="260"/>
      <c r="BME18" s="261"/>
      <c r="BMF18" s="258"/>
      <c r="BMG18" s="259"/>
      <c r="BMH18" s="258"/>
      <c r="BMI18" s="253"/>
      <c r="BMJ18" s="253"/>
      <c r="BMK18" s="260"/>
      <c r="BML18" s="261"/>
      <c r="BMM18" s="258"/>
      <c r="BMN18" s="259"/>
      <c r="BMO18" s="258"/>
      <c r="BMP18" s="253"/>
      <c r="BMQ18" s="253"/>
      <c r="BMR18" s="260"/>
      <c r="BMS18" s="261"/>
      <c r="BMT18" s="258"/>
      <c r="BMU18" s="259"/>
      <c r="BMV18" s="258"/>
      <c r="BMW18" s="253"/>
      <c r="BMX18" s="253"/>
      <c r="BMY18" s="260"/>
      <c r="BMZ18" s="261"/>
      <c r="BNA18" s="258"/>
      <c r="BNB18" s="259"/>
      <c r="BNC18" s="258"/>
      <c r="BND18" s="253"/>
      <c r="BNE18" s="253"/>
      <c r="BNF18" s="260"/>
      <c r="BNG18" s="261"/>
      <c r="BNH18" s="258"/>
      <c r="BNI18" s="259"/>
      <c r="BNJ18" s="258"/>
      <c r="BNK18" s="253"/>
      <c r="BNL18" s="253"/>
      <c r="BNM18" s="260"/>
      <c r="BNN18" s="261"/>
      <c r="BNO18" s="258"/>
      <c r="BNP18" s="259"/>
      <c r="BNQ18" s="258"/>
      <c r="BNR18" s="253"/>
      <c r="BNS18" s="253"/>
      <c r="BNT18" s="260"/>
      <c r="BNU18" s="261"/>
      <c r="BNV18" s="258"/>
      <c r="BNW18" s="259"/>
      <c r="BNX18" s="258"/>
      <c r="BNY18" s="253"/>
      <c r="BNZ18" s="253"/>
      <c r="BOA18" s="260"/>
      <c r="BOB18" s="261"/>
      <c r="BOC18" s="258"/>
      <c r="BOD18" s="259"/>
      <c r="BOE18" s="258"/>
      <c r="BOF18" s="253"/>
      <c r="BOG18" s="253"/>
      <c r="BOH18" s="260"/>
      <c r="BOI18" s="261"/>
      <c r="BOJ18" s="258"/>
      <c r="BOK18" s="259"/>
      <c r="BOL18" s="258"/>
      <c r="BOM18" s="253"/>
      <c r="BON18" s="253"/>
      <c r="BOO18" s="260"/>
      <c r="BOP18" s="261"/>
      <c r="BOQ18" s="258"/>
      <c r="BOR18" s="259"/>
      <c r="BOS18" s="258"/>
      <c r="BOT18" s="253"/>
      <c r="BOU18" s="253"/>
      <c r="BOV18" s="260"/>
      <c r="BOW18" s="261"/>
      <c r="BOX18" s="258"/>
      <c r="BOY18" s="259"/>
      <c r="BOZ18" s="258"/>
      <c r="BPA18" s="253"/>
      <c r="BPB18" s="253"/>
      <c r="BPC18" s="260"/>
      <c r="BPD18" s="261"/>
      <c r="BPE18" s="258"/>
      <c r="BPF18" s="259"/>
      <c r="BPG18" s="258"/>
      <c r="BPH18" s="253"/>
      <c r="BPI18" s="253"/>
      <c r="BPJ18" s="260"/>
      <c r="BPK18" s="261"/>
      <c r="BPL18" s="258"/>
      <c r="BPM18" s="259"/>
      <c r="BPN18" s="258"/>
      <c r="BPO18" s="253"/>
      <c r="BPP18" s="253"/>
      <c r="BPQ18" s="260"/>
      <c r="BPR18" s="261"/>
      <c r="BPS18" s="258"/>
      <c r="BPT18" s="259"/>
      <c r="BPU18" s="258"/>
      <c r="BPV18" s="253"/>
      <c r="BPW18" s="253"/>
      <c r="BPX18" s="260"/>
      <c r="BPY18" s="261"/>
      <c r="BPZ18" s="258"/>
      <c r="BQA18" s="259"/>
      <c r="BQB18" s="258"/>
      <c r="BQC18" s="253"/>
      <c r="BQD18" s="253"/>
      <c r="BQE18" s="260"/>
      <c r="BQF18" s="261"/>
      <c r="BQG18" s="258"/>
      <c r="BQH18" s="259"/>
      <c r="BQI18" s="258"/>
      <c r="BQJ18" s="253"/>
      <c r="BQK18" s="253"/>
      <c r="BQL18" s="260"/>
      <c r="BQM18" s="261"/>
      <c r="BQN18" s="258"/>
      <c r="BQO18" s="259"/>
      <c r="BQP18" s="258"/>
      <c r="BQQ18" s="253"/>
      <c r="BQR18" s="253"/>
      <c r="BQS18" s="260"/>
      <c r="BQT18" s="261"/>
      <c r="BQU18" s="258"/>
      <c r="BQV18" s="259"/>
      <c r="BQW18" s="258"/>
      <c r="BQX18" s="253"/>
      <c r="BQY18" s="253"/>
      <c r="BQZ18" s="260"/>
      <c r="BRA18" s="261"/>
      <c r="BRB18" s="258"/>
      <c r="BRC18" s="259"/>
      <c r="BRD18" s="258"/>
      <c r="BRE18" s="253"/>
      <c r="BRF18" s="253"/>
      <c r="BRG18" s="260"/>
      <c r="BRH18" s="261"/>
      <c r="BRI18" s="258"/>
      <c r="BRJ18" s="259"/>
      <c r="BRK18" s="258"/>
      <c r="BRL18" s="253"/>
      <c r="BRM18" s="253"/>
      <c r="BRN18" s="260"/>
      <c r="BRO18" s="261"/>
      <c r="BRP18" s="258"/>
      <c r="BRQ18" s="259"/>
      <c r="BRR18" s="258"/>
      <c r="BRS18" s="253"/>
      <c r="BRT18" s="253"/>
      <c r="BRU18" s="260"/>
      <c r="BRV18" s="261"/>
      <c r="BRW18" s="258"/>
      <c r="BRX18" s="259"/>
      <c r="BRY18" s="258"/>
      <c r="BRZ18" s="253"/>
      <c r="BSA18" s="253"/>
      <c r="BSB18" s="260"/>
      <c r="BSC18" s="261"/>
      <c r="BSD18" s="258"/>
      <c r="BSE18" s="259"/>
      <c r="BSF18" s="258"/>
      <c r="BSG18" s="253"/>
      <c r="BSH18" s="253"/>
      <c r="BSI18" s="260"/>
      <c r="BSJ18" s="261"/>
      <c r="BSK18" s="258"/>
      <c r="BSL18" s="259"/>
      <c r="BSM18" s="258"/>
      <c r="BSN18" s="253"/>
      <c r="BSO18" s="253"/>
      <c r="BSP18" s="260"/>
      <c r="BSQ18" s="261"/>
      <c r="BSR18" s="258"/>
      <c r="BSS18" s="259"/>
      <c r="BST18" s="258"/>
      <c r="BSU18" s="253"/>
      <c r="BSV18" s="253"/>
      <c r="BSW18" s="260"/>
      <c r="BSX18" s="261"/>
      <c r="BSY18" s="258"/>
      <c r="BSZ18" s="259"/>
      <c r="BTA18" s="258"/>
      <c r="BTB18" s="253"/>
      <c r="BTC18" s="253"/>
      <c r="BTD18" s="260"/>
      <c r="BTE18" s="261"/>
      <c r="BTF18" s="258"/>
      <c r="BTG18" s="259"/>
      <c r="BTH18" s="258"/>
      <c r="BTI18" s="253"/>
      <c r="BTJ18" s="253"/>
      <c r="BTK18" s="260"/>
      <c r="BTL18" s="261"/>
      <c r="BTM18" s="258"/>
      <c r="BTN18" s="259"/>
      <c r="BTO18" s="258"/>
      <c r="BTP18" s="253"/>
      <c r="BTQ18" s="253"/>
      <c r="BTR18" s="260"/>
      <c r="BTS18" s="261"/>
      <c r="BTT18" s="258"/>
      <c r="BTU18" s="259"/>
      <c r="BTV18" s="258"/>
      <c r="BTW18" s="253"/>
      <c r="BTX18" s="253"/>
      <c r="BTY18" s="260"/>
      <c r="BTZ18" s="261"/>
      <c r="BUA18" s="258"/>
      <c r="BUB18" s="259"/>
      <c r="BUC18" s="258"/>
      <c r="BUD18" s="253"/>
      <c r="BUE18" s="253"/>
      <c r="BUF18" s="260"/>
      <c r="BUG18" s="261"/>
      <c r="BUH18" s="258"/>
      <c r="BUI18" s="259"/>
      <c r="BUJ18" s="258"/>
      <c r="BUK18" s="253"/>
      <c r="BUL18" s="253"/>
      <c r="BUM18" s="260"/>
      <c r="BUN18" s="261"/>
      <c r="BUO18" s="258"/>
      <c r="BUP18" s="259"/>
      <c r="BUQ18" s="258"/>
      <c r="BUR18" s="253"/>
      <c r="BUS18" s="253"/>
      <c r="BUT18" s="260"/>
      <c r="BUU18" s="261"/>
      <c r="BUV18" s="258"/>
      <c r="BUW18" s="259"/>
      <c r="BUX18" s="258"/>
      <c r="BUY18" s="253"/>
      <c r="BUZ18" s="253"/>
      <c r="BVA18" s="260"/>
      <c r="BVB18" s="261"/>
      <c r="BVC18" s="258"/>
      <c r="BVD18" s="259"/>
      <c r="BVE18" s="258"/>
      <c r="BVF18" s="253"/>
      <c r="BVG18" s="253"/>
      <c r="BVH18" s="260"/>
      <c r="BVI18" s="261"/>
      <c r="BVJ18" s="258"/>
      <c r="BVK18" s="259"/>
      <c r="BVL18" s="258"/>
      <c r="BVM18" s="253"/>
      <c r="BVN18" s="253"/>
      <c r="BVO18" s="260"/>
      <c r="BVP18" s="261"/>
      <c r="BVQ18" s="258"/>
      <c r="BVR18" s="259"/>
      <c r="BVS18" s="258"/>
      <c r="BVT18" s="253"/>
      <c r="BVU18" s="253"/>
      <c r="BVV18" s="260"/>
      <c r="BVW18" s="261"/>
      <c r="BVX18" s="258"/>
      <c r="BVY18" s="259"/>
      <c r="BVZ18" s="258"/>
      <c r="BWA18" s="253"/>
      <c r="BWB18" s="253"/>
      <c r="BWC18" s="260"/>
      <c r="BWD18" s="261"/>
      <c r="BWE18" s="258"/>
      <c r="BWF18" s="259"/>
      <c r="BWG18" s="258"/>
      <c r="BWH18" s="253"/>
      <c r="BWI18" s="253"/>
      <c r="BWJ18" s="260"/>
      <c r="BWK18" s="261"/>
      <c r="BWL18" s="258"/>
      <c r="BWM18" s="259"/>
      <c r="BWN18" s="258"/>
      <c r="BWO18" s="253"/>
      <c r="BWP18" s="253"/>
      <c r="BWQ18" s="260"/>
      <c r="BWR18" s="261"/>
      <c r="BWS18" s="258"/>
      <c r="BWT18" s="259"/>
      <c r="BWU18" s="258"/>
      <c r="BWV18" s="253"/>
      <c r="BWW18" s="253"/>
      <c r="BWX18" s="260"/>
      <c r="BWY18" s="261"/>
      <c r="BWZ18" s="258"/>
      <c r="BXA18" s="259"/>
      <c r="BXB18" s="258"/>
      <c r="BXC18" s="253"/>
      <c r="BXD18" s="253"/>
      <c r="BXE18" s="260"/>
      <c r="BXF18" s="261"/>
      <c r="BXG18" s="258"/>
      <c r="BXH18" s="259"/>
      <c r="BXI18" s="258"/>
      <c r="BXJ18" s="253"/>
      <c r="BXK18" s="253"/>
      <c r="BXL18" s="260"/>
      <c r="BXM18" s="261"/>
      <c r="BXN18" s="258"/>
      <c r="BXO18" s="259"/>
      <c r="BXP18" s="258"/>
      <c r="BXQ18" s="253"/>
      <c r="BXR18" s="253"/>
      <c r="BXS18" s="260"/>
      <c r="BXT18" s="261"/>
      <c r="BXU18" s="258"/>
      <c r="BXV18" s="259"/>
      <c r="BXW18" s="258"/>
      <c r="BXX18" s="253"/>
      <c r="BXY18" s="253"/>
      <c r="BXZ18" s="260"/>
      <c r="BYA18" s="261"/>
      <c r="BYB18" s="258"/>
      <c r="BYC18" s="259"/>
      <c r="BYD18" s="258"/>
      <c r="BYE18" s="253"/>
      <c r="BYF18" s="253"/>
      <c r="BYG18" s="260"/>
      <c r="BYH18" s="261"/>
      <c r="BYI18" s="258"/>
      <c r="BYJ18" s="259"/>
      <c r="BYK18" s="258"/>
      <c r="BYL18" s="253"/>
      <c r="BYM18" s="253"/>
      <c r="BYN18" s="260"/>
      <c r="BYO18" s="261"/>
      <c r="BYP18" s="258"/>
      <c r="BYQ18" s="259"/>
      <c r="BYR18" s="258"/>
      <c r="BYS18" s="253"/>
      <c r="BYT18" s="253"/>
      <c r="BYU18" s="260"/>
      <c r="BYV18" s="261"/>
      <c r="BYW18" s="258"/>
      <c r="BYX18" s="259"/>
      <c r="BYY18" s="258"/>
      <c r="BYZ18" s="253"/>
      <c r="BZA18" s="253"/>
      <c r="BZB18" s="260"/>
      <c r="BZC18" s="261"/>
      <c r="BZD18" s="258"/>
      <c r="BZE18" s="259"/>
      <c r="BZF18" s="258"/>
      <c r="BZG18" s="253"/>
      <c r="BZH18" s="253"/>
      <c r="BZI18" s="260"/>
      <c r="BZJ18" s="261"/>
      <c r="BZK18" s="258"/>
      <c r="BZL18" s="259"/>
      <c r="BZM18" s="258"/>
      <c r="BZN18" s="253"/>
      <c r="BZO18" s="253"/>
      <c r="BZP18" s="260"/>
      <c r="BZQ18" s="261"/>
      <c r="BZR18" s="258"/>
      <c r="BZS18" s="259"/>
      <c r="BZT18" s="258"/>
      <c r="BZU18" s="253"/>
      <c r="BZV18" s="253"/>
      <c r="BZW18" s="260"/>
      <c r="BZX18" s="261"/>
      <c r="BZY18" s="258"/>
      <c r="BZZ18" s="259"/>
      <c r="CAA18" s="258"/>
      <c r="CAB18" s="253"/>
      <c r="CAC18" s="253"/>
      <c r="CAD18" s="260"/>
      <c r="CAE18" s="261"/>
      <c r="CAF18" s="258"/>
      <c r="CAG18" s="259"/>
      <c r="CAH18" s="258"/>
      <c r="CAI18" s="253"/>
      <c r="CAJ18" s="253"/>
      <c r="CAK18" s="260"/>
      <c r="CAL18" s="261"/>
      <c r="CAM18" s="258"/>
      <c r="CAN18" s="259"/>
      <c r="CAO18" s="258"/>
      <c r="CAP18" s="253"/>
      <c r="CAQ18" s="253"/>
      <c r="CAR18" s="260"/>
      <c r="CAS18" s="261"/>
      <c r="CAT18" s="258"/>
      <c r="CAU18" s="259"/>
      <c r="CAV18" s="258"/>
      <c r="CAW18" s="253"/>
      <c r="CAX18" s="253"/>
      <c r="CAY18" s="260"/>
      <c r="CAZ18" s="261"/>
      <c r="CBA18" s="258"/>
      <c r="CBB18" s="259"/>
      <c r="CBC18" s="258"/>
      <c r="CBD18" s="253"/>
      <c r="CBE18" s="253"/>
      <c r="CBF18" s="260"/>
      <c r="CBG18" s="261"/>
      <c r="CBH18" s="258"/>
      <c r="CBI18" s="259"/>
      <c r="CBJ18" s="258"/>
      <c r="CBK18" s="253"/>
      <c r="CBL18" s="253"/>
      <c r="CBM18" s="260"/>
      <c r="CBN18" s="261"/>
      <c r="CBO18" s="258"/>
      <c r="CBP18" s="259"/>
      <c r="CBQ18" s="258"/>
      <c r="CBR18" s="253"/>
      <c r="CBS18" s="253"/>
      <c r="CBT18" s="260"/>
      <c r="CBU18" s="261"/>
      <c r="CBV18" s="258"/>
      <c r="CBW18" s="259"/>
      <c r="CBX18" s="258"/>
      <c r="CBY18" s="253"/>
      <c r="CBZ18" s="253"/>
      <c r="CCA18" s="260"/>
      <c r="CCB18" s="261"/>
      <c r="CCC18" s="258"/>
      <c r="CCD18" s="259"/>
      <c r="CCE18" s="258"/>
      <c r="CCF18" s="253"/>
      <c r="CCG18" s="253"/>
      <c r="CCH18" s="260"/>
      <c r="CCI18" s="261"/>
      <c r="CCJ18" s="258"/>
      <c r="CCK18" s="259"/>
      <c r="CCL18" s="258"/>
      <c r="CCM18" s="253"/>
      <c r="CCN18" s="253"/>
      <c r="CCO18" s="260"/>
      <c r="CCP18" s="261"/>
      <c r="CCQ18" s="258"/>
      <c r="CCR18" s="259"/>
      <c r="CCS18" s="258"/>
      <c r="CCT18" s="253"/>
      <c r="CCU18" s="253"/>
      <c r="CCV18" s="260"/>
      <c r="CCW18" s="261"/>
      <c r="CCX18" s="258"/>
      <c r="CCY18" s="259"/>
      <c r="CCZ18" s="258"/>
      <c r="CDA18" s="253"/>
      <c r="CDB18" s="253"/>
      <c r="CDC18" s="260"/>
      <c r="CDD18" s="261"/>
      <c r="CDE18" s="258"/>
      <c r="CDF18" s="259"/>
      <c r="CDG18" s="258"/>
      <c r="CDH18" s="253"/>
      <c r="CDI18" s="253"/>
      <c r="CDJ18" s="260"/>
      <c r="CDK18" s="261"/>
      <c r="CDL18" s="258"/>
      <c r="CDM18" s="259"/>
      <c r="CDN18" s="258"/>
      <c r="CDO18" s="253"/>
      <c r="CDP18" s="253"/>
      <c r="CDQ18" s="260"/>
      <c r="CDR18" s="261"/>
      <c r="CDS18" s="258"/>
      <c r="CDT18" s="259"/>
      <c r="CDU18" s="258"/>
      <c r="CDV18" s="253"/>
      <c r="CDW18" s="253"/>
      <c r="CDX18" s="260"/>
      <c r="CDY18" s="261"/>
      <c r="CDZ18" s="258"/>
      <c r="CEA18" s="259"/>
      <c r="CEB18" s="258"/>
      <c r="CEC18" s="253"/>
      <c r="CED18" s="253"/>
      <c r="CEE18" s="260"/>
      <c r="CEF18" s="261"/>
      <c r="CEG18" s="258"/>
      <c r="CEH18" s="259"/>
      <c r="CEI18" s="258"/>
      <c r="CEJ18" s="253"/>
      <c r="CEK18" s="253"/>
      <c r="CEL18" s="260"/>
      <c r="CEM18" s="261"/>
      <c r="CEN18" s="258"/>
      <c r="CEO18" s="259"/>
      <c r="CEP18" s="258"/>
      <c r="CEQ18" s="253"/>
      <c r="CER18" s="253"/>
      <c r="CES18" s="260"/>
      <c r="CET18" s="261"/>
      <c r="CEU18" s="258"/>
      <c r="CEV18" s="259"/>
      <c r="CEW18" s="258"/>
      <c r="CEX18" s="253"/>
      <c r="CEY18" s="253"/>
      <c r="CEZ18" s="260"/>
      <c r="CFA18" s="261"/>
      <c r="CFB18" s="258"/>
      <c r="CFC18" s="259"/>
      <c r="CFD18" s="258"/>
      <c r="CFE18" s="253"/>
      <c r="CFF18" s="253"/>
      <c r="CFG18" s="260"/>
      <c r="CFH18" s="261"/>
      <c r="CFI18" s="258"/>
      <c r="CFJ18" s="259"/>
      <c r="CFK18" s="258"/>
      <c r="CFL18" s="253"/>
      <c r="CFM18" s="253"/>
      <c r="CFN18" s="260"/>
      <c r="CFO18" s="261"/>
      <c r="CFP18" s="258"/>
      <c r="CFQ18" s="259"/>
      <c r="CFR18" s="258"/>
      <c r="CFS18" s="253"/>
      <c r="CFT18" s="253"/>
      <c r="CFU18" s="260"/>
      <c r="CFV18" s="261"/>
      <c r="CFW18" s="258"/>
      <c r="CFX18" s="259"/>
      <c r="CFY18" s="258"/>
      <c r="CFZ18" s="253"/>
      <c r="CGA18" s="253"/>
      <c r="CGB18" s="260"/>
      <c r="CGC18" s="261"/>
      <c r="CGD18" s="258"/>
      <c r="CGE18" s="259"/>
      <c r="CGF18" s="258"/>
      <c r="CGG18" s="253"/>
      <c r="CGH18" s="253"/>
      <c r="CGI18" s="260"/>
      <c r="CGJ18" s="261"/>
      <c r="CGK18" s="258"/>
      <c r="CGL18" s="259"/>
      <c r="CGM18" s="258"/>
      <c r="CGN18" s="253"/>
      <c r="CGO18" s="253"/>
      <c r="CGP18" s="260"/>
      <c r="CGQ18" s="261"/>
      <c r="CGR18" s="258"/>
      <c r="CGS18" s="259"/>
      <c r="CGT18" s="258"/>
      <c r="CGU18" s="253"/>
      <c r="CGV18" s="253"/>
      <c r="CGW18" s="260"/>
      <c r="CGX18" s="261"/>
      <c r="CGY18" s="258"/>
      <c r="CGZ18" s="259"/>
      <c r="CHA18" s="258"/>
      <c r="CHB18" s="253"/>
      <c r="CHC18" s="253"/>
      <c r="CHD18" s="260"/>
      <c r="CHE18" s="261"/>
      <c r="CHF18" s="258"/>
      <c r="CHG18" s="259"/>
      <c r="CHH18" s="258"/>
      <c r="CHI18" s="253"/>
      <c r="CHJ18" s="253"/>
      <c r="CHK18" s="260"/>
      <c r="CHL18" s="261"/>
      <c r="CHM18" s="258"/>
      <c r="CHN18" s="259"/>
      <c r="CHO18" s="258"/>
      <c r="CHP18" s="253"/>
      <c r="CHQ18" s="253"/>
      <c r="CHR18" s="260"/>
      <c r="CHS18" s="261"/>
      <c r="CHT18" s="258"/>
      <c r="CHU18" s="259"/>
      <c r="CHV18" s="258"/>
      <c r="CHW18" s="253"/>
      <c r="CHX18" s="253"/>
      <c r="CHY18" s="260"/>
      <c r="CHZ18" s="261"/>
      <c r="CIA18" s="258"/>
      <c r="CIB18" s="259"/>
      <c r="CIC18" s="258"/>
      <c r="CID18" s="253"/>
      <c r="CIE18" s="253"/>
      <c r="CIF18" s="260"/>
      <c r="CIG18" s="261"/>
      <c r="CIH18" s="258"/>
      <c r="CII18" s="259"/>
      <c r="CIJ18" s="258"/>
      <c r="CIK18" s="253"/>
      <c r="CIL18" s="253"/>
      <c r="CIM18" s="260"/>
      <c r="CIN18" s="261"/>
      <c r="CIO18" s="258"/>
      <c r="CIP18" s="259"/>
      <c r="CIQ18" s="258"/>
      <c r="CIR18" s="253"/>
      <c r="CIS18" s="253"/>
      <c r="CIT18" s="260"/>
      <c r="CIU18" s="261"/>
      <c r="CIV18" s="258"/>
      <c r="CIW18" s="259"/>
      <c r="CIX18" s="258"/>
      <c r="CIY18" s="253"/>
      <c r="CIZ18" s="253"/>
      <c r="CJA18" s="260"/>
      <c r="CJB18" s="261"/>
      <c r="CJC18" s="258"/>
      <c r="CJD18" s="259"/>
      <c r="CJE18" s="258"/>
      <c r="CJF18" s="253"/>
      <c r="CJG18" s="253"/>
      <c r="CJH18" s="260"/>
      <c r="CJI18" s="261"/>
      <c r="CJJ18" s="258"/>
      <c r="CJK18" s="259"/>
      <c r="CJL18" s="258"/>
      <c r="CJM18" s="253"/>
      <c r="CJN18" s="253"/>
      <c r="CJO18" s="260"/>
      <c r="CJP18" s="261"/>
      <c r="CJQ18" s="258"/>
      <c r="CJR18" s="259"/>
      <c r="CJS18" s="258"/>
      <c r="CJT18" s="253"/>
      <c r="CJU18" s="253"/>
      <c r="CJV18" s="260"/>
      <c r="CJW18" s="261"/>
      <c r="CJX18" s="258"/>
      <c r="CJY18" s="259"/>
      <c r="CJZ18" s="258"/>
      <c r="CKA18" s="253"/>
      <c r="CKB18" s="253"/>
      <c r="CKC18" s="260"/>
      <c r="CKD18" s="261"/>
      <c r="CKE18" s="258"/>
      <c r="CKF18" s="259"/>
      <c r="CKG18" s="258"/>
      <c r="CKH18" s="253"/>
      <c r="CKI18" s="253"/>
      <c r="CKJ18" s="260"/>
      <c r="CKK18" s="261"/>
      <c r="CKL18" s="258"/>
      <c r="CKM18" s="259"/>
      <c r="CKN18" s="258"/>
      <c r="CKO18" s="253"/>
      <c r="CKP18" s="253"/>
      <c r="CKQ18" s="260"/>
      <c r="CKR18" s="261"/>
      <c r="CKS18" s="258"/>
      <c r="CKT18" s="259"/>
      <c r="CKU18" s="258"/>
      <c r="CKV18" s="253"/>
      <c r="CKW18" s="253"/>
      <c r="CKX18" s="260"/>
      <c r="CKY18" s="261"/>
      <c r="CKZ18" s="258"/>
      <c r="CLA18" s="259"/>
      <c r="CLB18" s="258"/>
      <c r="CLC18" s="253"/>
      <c r="CLD18" s="253"/>
      <c r="CLE18" s="260"/>
      <c r="CLF18" s="261"/>
      <c r="CLG18" s="258"/>
      <c r="CLH18" s="259"/>
      <c r="CLI18" s="258"/>
      <c r="CLJ18" s="253"/>
      <c r="CLK18" s="253"/>
      <c r="CLL18" s="260"/>
      <c r="CLM18" s="261"/>
      <c r="CLN18" s="258"/>
      <c r="CLO18" s="259"/>
      <c r="CLP18" s="258"/>
      <c r="CLQ18" s="253"/>
      <c r="CLR18" s="253"/>
      <c r="CLS18" s="260"/>
      <c r="CLT18" s="261"/>
      <c r="CLU18" s="258"/>
      <c r="CLV18" s="259"/>
      <c r="CLW18" s="258"/>
      <c r="CLX18" s="253"/>
      <c r="CLY18" s="253"/>
      <c r="CLZ18" s="260"/>
      <c r="CMA18" s="261"/>
      <c r="CMB18" s="258"/>
      <c r="CMC18" s="259"/>
      <c r="CMD18" s="258"/>
      <c r="CME18" s="253"/>
      <c r="CMF18" s="253"/>
      <c r="CMG18" s="260"/>
      <c r="CMH18" s="261"/>
      <c r="CMI18" s="258"/>
      <c r="CMJ18" s="259"/>
      <c r="CMK18" s="258"/>
      <c r="CML18" s="253"/>
      <c r="CMM18" s="253"/>
      <c r="CMN18" s="260"/>
      <c r="CMO18" s="261"/>
      <c r="CMP18" s="258"/>
      <c r="CMQ18" s="259"/>
      <c r="CMR18" s="258"/>
      <c r="CMS18" s="253"/>
      <c r="CMT18" s="253"/>
      <c r="CMU18" s="260"/>
      <c r="CMV18" s="261"/>
      <c r="CMW18" s="258"/>
      <c r="CMX18" s="259"/>
      <c r="CMY18" s="258"/>
      <c r="CMZ18" s="253"/>
      <c r="CNA18" s="253"/>
      <c r="CNB18" s="260"/>
      <c r="CNC18" s="261"/>
      <c r="CND18" s="258"/>
      <c r="CNE18" s="259"/>
      <c r="CNF18" s="258"/>
      <c r="CNG18" s="253"/>
      <c r="CNH18" s="253"/>
      <c r="CNI18" s="260"/>
      <c r="CNJ18" s="261"/>
      <c r="CNK18" s="258"/>
      <c r="CNL18" s="259"/>
      <c r="CNM18" s="258"/>
      <c r="CNN18" s="253"/>
      <c r="CNO18" s="253"/>
      <c r="CNP18" s="260"/>
      <c r="CNQ18" s="261"/>
      <c r="CNR18" s="258"/>
      <c r="CNS18" s="259"/>
      <c r="CNT18" s="258"/>
      <c r="CNU18" s="253"/>
      <c r="CNV18" s="253"/>
      <c r="CNW18" s="260"/>
      <c r="CNX18" s="261"/>
      <c r="CNY18" s="258"/>
      <c r="CNZ18" s="259"/>
      <c r="COA18" s="258"/>
      <c r="COB18" s="253"/>
      <c r="COC18" s="253"/>
      <c r="COD18" s="260"/>
      <c r="COE18" s="261"/>
      <c r="COF18" s="258"/>
      <c r="COG18" s="259"/>
      <c r="COH18" s="258"/>
      <c r="COI18" s="253"/>
      <c r="COJ18" s="253"/>
      <c r="COK18" s="260"/>
      <c r="COL18" s="261"/>
      <c r="COM18" s="258"/>
      <c r="CON18" s="259"/>
      <c r="COO18" s="258"/>
      <c r="COP18" s="253"/>
      <c r="COQ18" s="253"/>
      <c r="COR18" s="260"/>
      <c r="COS18" s="261"/>
      <c r="COT18" s="258"/>
      <c r="COU18" s="259"/>
      <c r="COV18" s="258"/>
      <c r="COW18" s="253"/>
      <c r="COX18" s="253"/>
      <c r="COY18" s="260"/>
      <c r="COZ18" s="261"/>
      <c r="CPA18" s="258"/>
      <c r="CPB18" s="259"/>
      <c r="CPC18" s="258"/>
      <c r="CPD18" s="253"/>
      <c r="CPE18" s="253"/>
      <c r="CPF18" s="260"/>
      <c r="CPG18" s="261"/>
      <c r="CPH18" s="258"/>
      <c r="CPI18" s="259"/>
      <c r="CPJ18" s="258"/>
      <c r="CPK18" s="253"/>
      <c r="CPL18" s="253"/>
      <c r="CPM18" s="260"/>
      <c r="CPN18" s="261"/>
      <c r="CPO18" s="258"/>
      <c r="CPP18" s="259"/>
      <c r="CPQ18" s="258"/>
      <c r="CPR18" s="253"/>
      <c r="CPS18" s="253"/>
      <c r="CPT18" s="260"/>
      <c r="CPU18" s="261"/>
      <c r="CPV18" s="258"/>
      <c r="CPW18" s="259"/>
      <c r="CPX18" s="258"/>
      <c r="CPY18" s="253"/>
      <c r="CPZ18" s="253"/>
      <c r="CQA18" s="260"/>
      <c r="CQB18" s="261"/>
      <c r="CQC18" s="258"/>
      <c r="CQD18" s="259"/>
      <c r="CQE18" s="258"/>
      <c r="CQF18" s="253"/>
      <c r="CQG18" s="253"/>
      <c r="CQH18" s="260"/>
      <c r="CQI18" s="261"/>
      <c r="CQJ18" s="258"/>
      <c r="CQK18" s="259"/>
      <c r="CQL18" s="258"/>
      <c r="CQM18" s="253"/>
      <c r="CQN18" s="253"/>
      <c r="CQO18" s="260"/>
      <c r="CQP18" s="261"/>
      <c r="CQQ18" s="258"/>
      <c r="CQR18" s="259"/>
      <c r="CQS18" s="258"/>
      <c r="CQT18" s="253"/>
      <c r="CQU18" s="253"/>
      <c r="CQV18" s="260"/>
      <c r="CQW18" s="261"/>
      <c r="CQX18" s="258"/>
      <c r="CQY18" s="259"/>
      <c r="CQZ18" s="258"/>
      <c r="CRA18" s="253"/>
      <c r="CRB18" s="253"/>
      <c r="CRC18" s="260"/>
      <c r="CRD18" s="261"/>
      <c r="CRE18" s="258"/>
      <c r="CRF18" s="259"/>
      <c r="CRG18" s="258"/>
      <c r="CRH18" s="253"/>
      <c r="CRI18" s="253"/>
      <c r="CRJ18" s="260"/>
      <c r="CRK18" s="261"/>
      <c r="CRL18" s="258"/>
      <c r="CRM18" s="259"/>
      <c r="CRN18" s="258"/>
      <c r="CRO18" s="253"/>
      <c r="CRP18" s="253"/>
      <c r="CRQ18" s="260"/>
      <c r="CRR18" s="261"/>
      <c r="CRS18" s="258"/>
      <c r="CRT18" s="259"/>
      <c r="CRU18" s="258"/>
      <c r="CRV18" s="253"/>
      <c r="CRW18" s="253"/>
      <c r="CRX18" s="260"/>
      <c r="CRY18" s="261"/>
      <c r="CRZ18" s="258"/>
      <c r="CSA18" s="259"/>
      <c r="CSB18" s="258"/>
      <c r="CSC18" s="253"/>
      <c r="CSD18" s="253"/>
      <c r="CSE18" s="260"/>
      <c r="CSF18" s="261"/>
      <c r="CSG18" s="258"/>
      <c r="CSH18" s="259"/>
      <c r="CSI18" s="258"/>
      <c r="CSJ18" s="253"/>
      <c r="CSK18" s="253"/>
      <c r="CSL18" s="260"/>
      <c r="CSM18" s="261"/>
      <c r="CSN18" s="258"/>
      <c r="CSO18" s="259"/>
      <c r="CSP18" s="258"/>
      <c r="CSQ18" s="253"/>
      <c r="CSR18" s="253"/>
      <c r="CSS18" s="260"/>
      <c r="CST18" s="261"/>
      <c r="CSU18" s="258"/>
      <c r="CSV18" s="259"/>
      <c r="CSW18" s="258"/>
      <c r="CSX18" s="253"/>
      <c r="CSY18" s="253"/>
      <c r="CSZ18" s="260"/>
      <c r="CTA18" s="261"/>
      <c r="CTB18" s="258"/>
      <c r="CTC18" s="259"/>
      <c r="CTD18" s="258"/>
      <c r="CTE18" s="253"/>
      <c r="CTF18" s="253"/>
      <c r="CTG18" s="260"/>
      <c r="CTH18" s="261"/>
      <c r="CTI18" s="258"/>
      <c r="CTJ18" s="259"/>
      <c r="CTK18" s="258"/>
      <c r="CTL18" s="253"/>
      <c r="CTM18" s="253"/>
      <c r="CTN18" s="260"/>
      <c r="CTO18" s="261"/>
      <c r="CTP18" s="258"/>
      <c r="CTQ18" s="259"/>
      <c r="CTR18" s="258"/>
      <c r="CTS18" s="253"/>
      <c r="CTT18" s="253"/>
      <c r="CTU18" s="260"/>
      <c r="CTV18" s="261"/>
      <c r="CTW18" s="258"/>
      <c r="CTX18" s="259"/>
      <c r="CTY18" s="258"/>
      <c r="CTZ18" s="253"/>
      <c r="CUA18" s="253"/>
      <c r="CUB18" s="260"/>
      <c r="CUC18" s="261"/>
      <c r="CUD18" s="258"/>
      <c r="CUE18" s="259"/>
      <c r="CUF18" s="258"/>
      <c r="CUG18" s="253"/>
      <c r="CUH18" s="253"/>
      <c r="CUI18" s="260"/>
      <c r="CUJ18" s="261"/>
      <c r="CUK18" s="258"/>
      <c r="CUL18" s="259"/>
      <c r="CUM18" s="258"/>
      <c r="CUN18" s="253"/>
      <c r="CUO18" s="253"/>
      <c r="CUP18" s="260"/>
      <c r="CUQ18" s="261"/>
      <c r="CUR18" s="258"/>
      <c r="CUS18" s="259"/>
      <c r="CUT18" s="258"/>
      <c r="CUU18" s="253"/>
      <c r="CUV18" s="253"/>
      <c r="CUW18" s="260"/>
      <c r="CUX18" s="261"/>
      <c r="CUY18" s="258"/>
      <c r="CUZ18" s="259"/>
      <c r="CVA18" s="258"/>
      <c r="CVB18" s="253"/>
      <c r="CVC18" s="253"/>
      <c r="CVD18" s="260"/>
      <c r="CVE18" s="261"/>
      <c r="CVF18" s="258"/>
      <c r="CVG18" s="259"/>
      <c r="CVH18" s="258"/>
      <c r="CVI18" s="253"/>
      <c r="CVJ18" s="253"/>
      <c r="CVK18" s="260"/>
      <c r="CVL18" s="261"/>
      <c r="CVM18" s="258"/>
      <c r="CVN18" s="259"/>
      <c r="CVO18" s="258"/>
      <c r="CVP18" s="253"/>
      <c r="CVQ18" s="253"/>
      <c r="CVR18" s="260"/>
      <c r="CVS18" s="261"/>
      <c r="CVT18" s="258"/>
      <c r="CVU18" s="259"/>
      <c r="CVV18" s="258"/>
      <c r="CVW18" s="253"/>
      <c r="CVX18" s="253"/>
      <c r="CVY18" s="260"/>
      <c r="CVZ18" s="261"/>
      <c r="CWA18" s="258"/>
      <c r="CWB18" s="259"/>
      <c r="CWC18" s="258"/>
      <c r="CWD18" s="253"/>
      <c r="CWE18" s="253"/>
      <c r="CWF18" s="260"/>
      <c r="CWG18" s="261"/>
      <c r="CWH18" s="258"/>
      <c r="CWI18" s="259"/>
      <c r="CWJ18" s="258"/>
      <c r="CWK18" s="253"/>
      <c r="CWL18" s="253"/>
      <c r="CWM18" s="260"/>
      <c r="CWN18" s="261"/>
      <c r="CWO18" s="258"/>
      <c r="CWP18" s="259"/>
      <c r="CWQ18" s="258"/>
      <c r="CWR18" s="253"/>
      <c r="CWS18" s="253"/>
      <c r="CWT18" s="260"/>
      <c r="CWU18" s="261"/>
      <c r="CWV18" s="258"/>
      <c r="CWW18" s="259"/>
      <c r="CWX18" s="258"/>
      <c r="CWY18" s="253"/>
      <c r="CWZ18" s="253"/>
      <c r="CXA18" s="260"/>
      <c r="CXB18" s="261"/>
      <c r="CXC18" s="258"/>
      <c r="CXD18" s="259"/>
      <c r="CXE18" s="258"/>
      <c r="CXF18" s="253"/>
      <c r="CXG18" s="253"/>
      <c r="CXH18" s="260"/>
      <c r="CXI18" s="261"/>
      <c r="CXJ18" s="258"/>
      <c r="CXK18" s="259"/>
      <c r="CXL18" s="258"/>
      <c r="CXM18" s="253"/>
      <c r="CXN18" s="253"/>
      <c r="CXO18" s="260"/>
      <c r="CXP18" s="261"/>
      <c r="CXQ18" s="258"/>
      <c r="CXR18" s="259"/>
      <c r="CXS18" s="258"/>
      <c r="CXT18" s="253"/>
      <c r="CXU18" s="253"/>
      <c r="CXV18" s="260"/>
      <c r="CXW18" s="261"/>
      <c r="CXX18" s="258"/>
      <c r="CXY18" s="259"/>
      <c r="CXZ18" s="258"/>
      <c r="CYA18" s="253"/>
      <c r="CYB18" s="253"/>
      <c r="CYC18" s="260"/>
      <c r="CYD18" s="261"/>
      <c r="CYE18" s="258"/>
      <c r="CYF18" s="259"/>
      <c r="CYG18" s="258"/>
      <c r="CYH18" s="253"/>
      <c r="CYI18" s="253"/>
      <c r="CYJ18" s="260"/>
      <c r="CYK18" s="261"/>
      <c r="CYL18" s="258"/>
      <c r="CYM18" s="259"/>
      <c r="CYN18" s="258"/>
      <c r="CYO18" s="253"/>
      <c r="CYP18" s="253"/>
      <c r="CYQ18" s="260"/>
      <c r="CYR18" s="261"/>
      <c r="CYS18" s="258"/>
      <c r="CYT18" s="259"/>
      <c r="CYU18" s="258"/>
      <c r="CYV18" s="253"/>
      <c r="CYW18" s="253"/>
      <c r="CYX18" s="260"/>
      <c r="CYY18" s="261"/>
      <c r="CYZ18" s="330"/>
      <c r="CZA18" s="331"/>
      <c r="CZB18" s="330"/>
      <c r="CZC18" s="328"/>
      <c r="CZD18" s="328"/>
      <c r="CZE18" s="260"/>
      <c r="CZF18" s="261"/>
      <c r="CZG18" s="330"/>
      <c r="CZH18" s="331"/>
      <c r="CZI18" s="330"/>
      <c r="CZJ18" s="328"/>
      <c r="CZK18" s="328"/>
      <c r="CZL18" s="260"/>
      <c r="CZM18" s="261"/>
      <c r="CZN18" s="330"/>
      <c r="CZO18" s="331"/>
      <c r="CZP18" s="330"/>
      <c r="CZQ18" s="328"/>
      <c r="CZR18" s="328"/>
      <c r="CZS18" s="260"/>
      <c r="CZT18" s="261"/>
      <c r="CZU18" s="330"/>
      <c r="CZV18" s="331"/>
      <c r="CZW18" s="330"/>
      <c r="CZX18" s="328"/>
      <c r="CZY18" s="328"/>
      <c r="CZZ18" s="260"/>
      <c r="DAA18" s="261"/>
      <c r="DAB18" s="330"/>
      <c r="DAC18" s="331"/>
      <c r="DAD18" s="330"/>
      <c r="DAE18" s="328"/>
      <c r="DAF18" s="328"/>
      <c r="DAG18" s="260"/>
      <c r="DAH18" s="261"/>
      <c r="DAI18" s="330"/>
      <c r="DAJ18" s="331"/>
      <c r="DAK18" s="330"/>
      <c r="DAL18" s="328"/>
      <c r="DAM18" s="328"/>
      <c r="DAN18" s="260"/>
      <c r="DAO18" s="261"/>
      <c r="DAP18" s="330"/>
      <c r="DAQ18" s="331"/>
      <c r="DAR18" s="330"/>
      <c r="DAS18" s="328"/>
      <c r="DAT18" s="328"/>
      <c r="DAU18" s="260"/>
      <c r="DAV18" s="261"/>
      <c r="DAW18" s="330"/>
      <c r="DAX18" s="331"/>
      <c r="DAY18" s="330"/>
      <c r="DAZ18" s="328"/>
      <c r="DBA18" s="328"/>
      <c r="DBB18" s="260"/>
      <c r="DBC18" s="261"/>
      <c r="DBD18" s="330"/>
      <c r="DBE18" s="331"/>
      <c r="DBF18" s="330"/>
      <c r="DBG18" s="328"/>
      <c r="DBH18" s="328"/>
      <c r="DBI18" s="260"/>
      <c r="DBJ18" s="261"/>
      <c r="DBK18" s="330"/>
      <c r="DBL18" s="331"/>
      <c r="DBM18" s="330"/>
      <c r="DBN18" s="328"/>
      <c r="DBO18" s="328"/>
      <c r="DBP18" s="260"/>
      <c r="DBQ18" s="261"/>
      <c r="DBR18" s="330"/>
      <c r="DBS18" s="331"/>
      <c r="DBT18" s="330"/>
      <c r="DBU18" s="328"/>
      <c r="DBV18" s="328"/>
      <c r="DBW18" s="260"/>
      <c r="DBX18" s="261"/>
      <c r="DBY18" s="330"/>
      <c r="DBZ18" s="331"/>
      <c r="DCA18" s="330"/>
      <c r="DCB18" s="328"/>
      <c r="DCC18" s="328"/>
      <c r="DCD18" s="260"/>
      <c r="DCE18" s="261"/>
      <c r="DCF18" s="330"/>
      <c r="DCG18" s="331"/>
      <c r="DCH18" s="330"/>
      <c r="DCI18" s="328"/>
      <c r="DCJ18" s="328"/>
      <c r="DCK18" s="260"/>
      <c r="DCL18" s="261"/>
      <c r="DCM18" s="330"/>
      <c r="DCN18" s="331"/>
      <c r="DCO18" s="330"/>
      <c r="DCP18" s="328"/>
      <c r="DCQ18" s="328"/>
      <c r="DCR18" s="260"/>
      <c r="DCS18" s="261"/>
      <c r="DCT18" s="330"/>
      <c r="DCU18" s="331"/>
      <c r="DCV18" s="330"/>
      <c r="DCW18" s="328"/>
      <c r="DCX18" s="328"/>
      <c r="DCY18" s="260"/>
      <c r="DCZ18" s="261"/>
      <c r="DDA18" s="330"/>
      <c r="DDB18" s="331"/>
      <c r="DDC18" s="330"/>
      <c r="DDD18" s="328"/>
      <c r="DDE18" s="328"/>
      <c r="DDF18" s="260"/>
      <c r="DDG18" s="261"/>
      <c r="DDH18" s="330"/>
      <c r="DDI18" s="331"/>
      <c r="DDJ18" s="330"/>
      <c r="DDK18" s="328"/>
      <c r="DDL18" s="328"/>
      <c r="DDM18" s="260"/>
      <c r="DDN18" s="261"/>
      <c r="DDO18" s="330"/>
      <c r="DDP18" s="331"/>
      <c r="DDQ18" s="330"/>
      <c r="DDR18" s="328"/>
      <c r="DDS18" s="328"/>
      <c r="DDT18" s="260"/>
      <c r="DDU18" s="261"/>
      <c r="DDV18" s="330"/>
      <c r="DDW18" s="331"/>
      <c r="DDX18" s="330"/>
      <c r="DDY18" s="328"/>
      <c r="DDZ18" s="328"/>
      <c r="DEA18" s="260"/>
      <c r="DEB18" s="261"/>
      <c r="DEC18" s="330"/>
      <c r="DED18" s="331"/>
      <c r="DEE18" s="330"/>
      <c r="DEF18" s="328"/>
      <c r="DEG18" s="328"/>
      <c r="DEH18" s="260"/>
      <c r="DEI18" s="261"/>
      <c r="DEJ18" s="330"/>
      <c r="DEK18" s="331"/>
      <c r="DEL18" s="330"/>
      <c r="DEM18" s="328"/>
      <c r="DEN18" s="328"/>
      <c r="DEO18" s="260"/>
      <c r="DEP18" s="261"/>
      <c r="DEQ18" s="330"/>
      <c r="DER18" s="331"/>
      <c r="DES18" s="330"/>
      <c r="DET18" s="328"/>
      <c r="DEU18" s="328"/>
      <c r="DEV18" s="260"/>
      <c r="DEW18" s="261"/>
      <c r="DEX18" s="330"/>
      <c r="DEY18" s="331"/>
      <c r="DEZ18" s="330"/>
      <c r="DFA18" s="328"/>
      <c r="DFB18" s="328"/>
      <c r="DFC18" s="260"/>
      <c r="DFD18" s="261"/>
      <c r="DFE18" s="330"/>
      <c r="DFF18" s="331"/>
      <c r="DFG18" s="330"/>
      <c r="DFH18" s="328"/>
      <c r="DFI18" s="328"/>
      <c r="DFJ18" s="260"/>
      <c r="DFK18" s="261"/>
      <c r="DFL18" s="330"/>
      <c r="DFM18" s="331"/>
      <c r="DFN18" s="330"/>
      <c r="DFO18" s="328"/>
      <c r="DFP18" s="328"/>
      <c r="DFQ18" s="260"/>
      <c r="DFR18" s="261"/>
      <c r="DFS18" s="330"/>
      <c r="DFT18" s="331"/>
      <c r="DFU18" s="330"/>
      <c r="DFV18" s="328"/>
      <c r="DFW18" s="328"/>
      <c r="DFX18" s="260"/>
      <c r="DFY18" s="261"/>
      <c r="DFZ18" s="330"/>
      <c r="DGA18" s="331"/>
      <c r="DGB18" s="330"/>
      <c r="DGC18" s="328"/>
      <c r="DGD18" s="328"/>
      <c r="DGE18" s="260"/>
      <c r="DGF18" s="261"/>
      <c r="DGG18" s="330"/>
      <c r="DGH18" s="331"/>
      <c r="DGI18" s="330"/>
      <c r="DGJ18" s="328"/>
      <c r="DGK18" s="328"/>
      <c r="DGL18" s="260"/>
      <c r="DGM18" s="261"/>
      <c r="DGN18" s="330"/>
      <c r="DGO18" s="331"/>
      <c r="DGP18" s="330"/>
      <c r="DGQ18" s="328"/>
      <c r="DGR18" s="328"/>
      <c r="DGS18" s="260"/>
      <c r="DGT18" s="261"/>
      <c r="DGU18" s="330"/>
      <c r="DGV18" s="331"/>
      <c r="DGW18" s="330"/>
      <c r="DGX18" s="328"/>
      <c r="DGY18" s="328"/>
      <c r="DGZ18" s="260"/>
      <c r="DHA18" s="261"/>
      <c r="DHB18" s="330"/>
      <c r="DHC18" s="331"/>
      <c r="DHD18" s="330"/>
      <c r="DHE18" s="328"/>
      <c r="DHF18" s="328"/>
      <c r="DHG18" s="260"/>
      <c r="DHH18" s="261"/>
      <c r="DHI18" s="330"/>
      <c r="DHJ18" s="331"/>
      <c r="DHK18" s="330"/>
      <c r="DHL18" s="328"/>
      <c r="DHM18" s="328"/>
      <c r="DHN18" s="260"/>
      <c r="DHO18" s="261"/>
      <c r="DHP18" s="330"/>
      <c r="DHQ18" s="331"/>
      <c r="DHR18" s="330"/>
      <c r="DHS18" s="328"/>
      <c r="DHT18" s="328"/>
      <c r="DHU18" s="260"/>
      <c r="DHV18" s="261"/>
      <c r="DHW18" s="330"/>
      <c r="DHX18" s="331"/>
      <c r="DHY18" s="330"/>
      <c r="DHZ18" s="328"/>
      <c r="DIA18" s="328"/>
      <c r="DIB18" s="260"/>
      <c r="DIC18" s="261"/>
      <c r="DID18" s="330"/>
      <c r="DIE18" s="331"/>
      <c r="DIF18" s="330"/>
      <c r="DIG18" s="328"/>
      <c r="DIH18" s="328"/>
      <c r="DII18" s="260"/>
      <c r="DIJ18" s="261"/>
      <c r="DIK18" s="330"/>
      <c r="DIL18" s="331"/>
      <c r="DIM18" s="330"/>
      <c r="DIN18" s="328"/>
      <c r="DIO18" s="328"/>
      <c r="DIP18" s="260"/>
      <c r="DIQ18" s="261"/>
      <c r="DIR18" s="330"/>
      <c r="DIS18" s="331"/>
      <c r="DIT18" s="330"/>
      <c r="DIU18" s="328"/>
      <c r="DIV18" s="328"/>
      <c r="DIW18" s="260"/>
      <c r="DIX18" s="261"/>
      <c r="DIY18" s="330"/>
      <c r="DIZ18" s="331"/>
      <c r="DJA18" s="330"/>
      <c r="DJB18" s="328"/>
      <c r="DJC18" s="328"/>
      <c r="DJD18" s="260"/>
      <c r="DJE18" s="261"/>
      <c r="DJF18" s="330"/>
      <c r="DJG18" s="331"/>
      <c r="DJH18" s="330"/>
      <c r="DJI18" s="328"/>
      <c r="DJJ18" s="328"/>
      <c r="DJK18" s="260"/>
      <c r="DJL18" s="261"/>
      <c r="DJM18" s="330"/>
      <c r="DJN18" s="331"/>
      <c r="DJO18" s="330"/>
      <c r="DJP18" s="328"/>
      <c r="DJQ18" s="328"/>
      <c r="DJR18" s="260"/>
      <c r="DJS18" s="261"/>
      <c r="DJT18" s="330"/>
      <c r="DJU18" s="331"/>
      <c r="DJV18" s="330"/>
      <c r="DJW18" s="328"/>
      <c r="DJX18" s="328"/>
      <c r="DJY18" s="260"/>
      <c r="DJZ18" s="261"/>
      <c r="DKA18" s="330"/>
      <c r="DKB18" s="331"/>
      <c r="DKC18" s="330"/>
      <c r="DKD18" s="328"/>
      <c r="DKE18" s="328"/>
      <c r="DKF18" s="260"/>
      <c r="DKG18" s="261"/>
      <c r="DKH18" s="330"/>
      <c r="DKI18" s="331"/>
      <c r="DKJ18" s="330"/>
      <c r="DKK18" s="328"/>
      <c r="DKL18" s="328"/>
      <c r="DKM18" s="260"/>
      <c r="DKN18" s="261"/>
      <c r="DKO18" s="330"/>
      <c r="DKP18" s="331"/>
      <c r="DKQ18" s="330"/>
      <c r="DKR18" s="328"/>
      <c r="DKS18" s="328"/>
      <c r="DKT18" s="260"/>
      <c r="DKU18" s="261"/>
      <c r="DKV18" s="330"/>
      <c r="DKW18" s="331"/>
      <c r="DKX18" s="330"/>
      <c r="DKY18" s="328"/>
      <c r="DKZ18" s="328"/>
      <c r="DLA18" s="260"/>
      <c r="DLB18" s="261"/>
      <c r="DLC18" s="330"/>
      <c r="DLD18" s="331"/>
      <c r="DLE18" s="330"/>
      <c r="DLF18" s="328"/>
      <c r="DLG18" s="328"/>
      <c r="DLH18" s="260"/>
      <c r="DLI18" s="261"/>
      <c r="DLJ18" s="330"/>
      <c r="DLK18" s="331"/>
      <c r="DLL18" s="330"/>
      <c r="DLM18" s="328"/>
      <c r="DLN18" s="328"/>
      <c r="DLO18" s="260"/>
      <c r="DLP18" s="261"/>
      <c r="DLQ18" s="330"/>
      <c r="DLR18" s="331"/>
      <c r="DLS18" s="330"/>
      <c r="DLT18" s="328"/>
      <c r="DLU18" s="328"/>
      <c r="DLV18" s="260"/>
      <c r="DLW18" s="261"/>
      <c r="DLX18" s="330"/>
      <c r="DLY18" s="331"/>
      <c r="DLZ18" s="330"/>
      <c r="DMA18" s="328"/>
      <c r="DMB18" s="328"/>
      <c r="DMC18" s="260"/>
      <c r="DMD18" s="261"/>
      <c r="DME18" s="330"/>
      <c r="DMF18" s="331"/>
      <c r="DMG18" s="330"/>
      <c r="DMH18" s="328"/>
      <c r="DMI18" s="328"/>
      <c r="DMJ18" s="260"/>
      <c r="DMK18" s="261"/>
      <c r="DML18" s="330"/>
      <c r="DMM18" s="331"/>
      <c r="DMN18" s="330"/>
      <c r="DMO18" s="328"/>
      <c r="DMP18" s="328"/>
      <c r="DMQ18" s="260"/>
      <c r="DMR18" s="261"/>
      <c r="DMS18" s="330"/>
      <c r="DMT18" s="331"/>
      <c r="DMU18" s="330"/>
      <c r="DMV18" s="328"/>
      <c r="DMW18" s="328"/>
      <c r="DMX18" s="260"/>
      <c r="DMY18" s="261"/>
      <c r="DMZ18" s="330"/>
      <c r="DNA18" s="331"/>
      <c r="DNB18" s="330"/>
      <c r="DNC18" s="328"/>
      <c r="DND18" s="328"/>
      <c r="DNE18" s="260"/>
      <c r="DNF18" s="261"/>
      <c r="DNG18" s="330"/>
      <c r="DNH18" s="331"/>
      <c r="DNI18" s="330"/>
      <c r="DNJ18" s="328"/>
      <c r="DNK18" s="328"/>
      <c r="DNL18" s="260"/>
      <c r="DNM18" s="261"/>
      <c r="DNN18" s="330"/>
      <c r="DNO18" s="331"/>
      <c r="DNP18" s="330"/>
      <c r="DNQ18" s="328"/>
      <c r="DNR18" s="328"/>
      <c r="DNS18" s="260"/>
      <c r="DNT18" s="261"/>
      <c r="DNU18" s="330"/>
      <c r="DNV18" s="331"/>
      <c r="DNW18" s="330"/>
      <c r="DNX18" s="328"/>
      <c r="DNY18" s="328"/>
      <c r="DNZ18" s="260"/>
      <c r="DOA18" s="261"/>
      <c r="DOB18" s="330"/>
      <c r="DOC18" s="331"/>
      <c r="DOD18" s="330"/>
      <c r="DOE18" s="328"/>
      <c r="DOF18" s="328"/>
      <c r="DOG18" s="260"/>
      <c r="DOH18" s="261"/>
      <c r="DOI18" s="330"/>
      <c r="DOJ18" s="331"/>
      <c r="DOK18" s="330"/>
      <c r="DOL18" s="328"/>
      <c r="DOM18" s="328"/>
      <c r="DON18" s="260"/>
      <c r="DOO18" s="261"/>
      <c r="DOP18" s="330"/>
      <c r="DOQ18" s="331"/>
      <c r="DOR18" s="330"/>
      <c r="DOS18" s="328"/>
      <c r="DOT18" s="328"/>
      <c r="DOU18" s="260"/>
      <c r="DOV18" s="261"/>
      <c r="DOW18" s="330"/>
      <c r="DOX18" s="331"/>
      <c r="DOY18" s="330"/>
      <c r="DOZ18" s="328"/>
      <c r="DPA18" s="328"/>
      <c r="DPB18" s="260"/>
      <c r="DPC18" s="261"/>
      <c r="DPD18" s="330"/>
      <c r="DPE18" s="331"/>
      <c r="DPF18" s="330"/>
      <c r="DPG18" s="328"/>
      <c r="DPH18" s="328"/>
      <c r="DPI18" s="260"/>
      <c r="DPJ18" s="261"/>
      <c r="DPK18" s="330"/>
      <c r="DPL18" s="331"/>
      <c r="DPM18" s="330"/>
      <c r="DPN18" s="328"/>
      <c r="DPO18" s="328"/>
      <c r="DPP18" s="260"/>
      <c r="DPQ18" s="261"/>
      <c r="DPR18" s="330"/>
      <c r="DPS18" s="331"/>
      <c r="DPT18" s="330"/>
      <c r="DPU18" s="328"/>
      <c r="DPV18" s="328"/>
      <c r="DPW18" s="260"/>
      <c r="DPX18" s="261"/>
      <c r="DPY18" s="330"/>
      <c r="DPZ18" s="331"/>
      <c r="DQA18" s="330"/>
      <c r="DQB18" s="328"/>
      <c r="DQC18" s="328"/>
      <c r="DQD18" s="260"/>
      <c r="DQE18" s="261"/>
      <c r="DQF18" s="330"/>
      <c r="DQG18" s="331"/>
      <c r="DQH18" s="330"/>
      <c r="DQI18" s="328"/>
      <c r="DQJ18" s="328"/>
      <c r="DQK18" s="260"/>
      <c r="DQL18" s="261"/>
      <c r="DQM18" s="330"/>
      <c r="DQN18" s="331"/>
      <c r="DQO18" s="330"/>
      <c r="DQP18" s="328"/>
      <c r="DQQ18" s="328"/>
      <c r="DQR18" s="260"/>
      <c r="DQS18" s="261"/>
      <c r="DQT18" s="330"/>
      <c r="DQU18" s="331"/>
      <c r="DQV18" s="330"/>
      <c r="DQW18" s="328"/>
      <c r="DQX18" s="328"/>
      <c r="DQY18" s="260"/>
      <c r="DQZ18" s="261"/>
      <c r="DRA18" s="330"/>
      <c r="DRB18" s="331"/>
      <c r="DRC18" s="330"/>
      <c r="DRD18" s="328"/>
      <c r="DRE18" s="328"/>
      <c r="DRF18" s="260"/>
      <c r="DRG18" s="261"/>
      <c r="DRH18" s="330"/>
      <c r="DRI18" s="331"/>
      <c r="DRJ18" s="330"/>
      <c r="DRK18" s="328"/>
      <c r="DRL18" s="328"/>
      <c r="DRM18" s="260"/>
      <c r="DRN18" s="261"/>
      <c r="DRO18" s="330"/>
      <c r="DRP18" s="331"/>
      <c r="DRQ18" s="330"/>
      <c r="DRR18" s="328"/>
      <c r="DRS18" s="328"/>
      <c r="DRT18" s="260"/>
      <c r="DRU18" s="261"/>
      <c r="DRV18" s="330"/>
      <c r="DRW18" s="331"/>
      <c r="DRX18" s="330"/>
      <c r="DRY18" s="328"/>
      <c r="DRZ18" s="328"/>
      <c r="DSA18" s="260"/>
      <c r="DSB18" s="261"/>
      <c r="DSC18" s="330"/>
      <c r="DSD18" s="331"/>
      <c r="DSE18" s="330"/>
      <c r="DSF18" s="328"/>
      <c r="DSG18" s="328"/>
      <c r="DSH18" s="260"/>
      <c r="DSI18" s="261"/>
      <c r="DSJ18" s="330"/>
      <c r="DSK18" s="331"/>
      <c r="DSL18" s="330"/>
      <c r="DSM18" s="328"/>
      <c r="DSN18" s="328"/>
      <c r="DSO18" s="260"/>
      <c r="DSP18" s="261"/>
      <c r="DSQ18" s="330"/>
      <c r="DSR18" s="331"/>
      <c r="DSS18" s="330"/>
      <c r="DST18" s="328"/>
      <c r="DSU18" s="328"/>
      <c r="DSV18" s="260"/>
      <c r="DSW18" s="261"/>
      <c r="DSX18" s="330"/>
      <c r="DSY18" s="331"/>
      <c r="DSZ18" s="330"/>
      <c r="DTA18" s="328"/>
      <c r="DTB18" s="328"/>
      <c r="DTC18" s="260"/>
      <c r="DTD18" s="261"/>
      <c r="DTE18" s="330"/>
      <c r="DTF18" s="331"/>
      <c r="DTG18" s="330"/>
      <c r="DTH18" s="328"/>
      <c r="DTI18" s="328"/>
      <c r="DTJ18" s="260"/>
      <c r="DTK18" s="261"/>
      <c r="DTL18" s="330"/>
      <c r="DTM18" s="331"/>
      <c r="DTN18" s="330"/>
      <c r="DTO18" s="328"/>
      <c r="DTP18" s="328"/>
      <c r="DTQ18" s="260"/>
      <c r="DTR18" s="261"/>
      <c r="DTS18" s="330"/>
      <c r="DTT18" s="331"/>
      <c r="DTU18" s="330"/>
      <c r="DTV18" s="328"/>
      <c r="DTW18" s="328"/>
      <c r="DTX18" s="260"/>
      <c r="DTY18" s="261"/>
      <c r="DTZ18" s="330"/>
      <c r="DUA18" s="331"/>
      <c r="DUB18" s="330"/>
      <c r="DUC18" s="328"/>
      <c r="DUD18" s="328"/>
      <c r="DUE18" s="260"/>
      <c r="DUF18" s="261"/>
      <c r="DUG18" s="330"/>
      <c r="DUH18" s="331"/>
      <c r="DUI18" s="330"/>
      <c r="DUJ18" s="328"/>
      <c r="DUK18" s="328"/>
      <c r="DUL18" s="260"/>
      <c r="DUM18" s="261"/>
      <c r="DUN18" s="330"/>
      <c r="DUO18" s="331"/>
      <c r="DUP18" s="330"/>
      <c r="DUQ18" s="328"/>
      <c r="DUR18" s="328"/>
      <c r="DUS18" s="260"/>
      <c r="DUT18" s="261"/>
      <c r="DUU18" s="330"/>
      <c r="DUV18" s="331"/>
      <c r="DUW18" s="330"/>
      <c r="DUX18" s="328"/>
      <c r="DUY18" s="328"/>
      <c r="DUZ18" s="260"/>
      <c r="DVA18" s="261"/>
      <c r="DVB18" s="330"/>
      <c r="DVC18" s="331"/>
      <c r="DVD18" s="330"/>
      <c r="DVE18" s="328"/>
      <c r="DVF18" s="328"/>
      <c r="DVG18" s="260"/>
      <c r="DVH18" s="261"/>
      <c r="DVI18" s="330"/>
      <c r="DVJ18" s="331"/>
      <c r="DVK18" s="330"/>
      <c r="DVL18" s="328"/>
      <c r="DVM18" s="328"/>
      <c r="DVN18" s="260"/>
      <c r="DVO18" s="261"/>
      <c r="DVP18" s="330"/>
      <c r="DVQ18" s="331"/>
      <c r="DVR18" s="330"/>
      <c r="DVS18" s="328"/>
      <c r="DVT18" s="328"/>
      <c r="DVU18" s="260"/>
      <c r="DVV18" s="261"/>
      <c r="DVW18" s="330"/>
      <c r="DVX18" s="331"/>
      <c r="DVY18" s="330"/>
      <c r="DVZ18" s="328"/>
      <c r="DWA18" s="328"/>
      <c r="DWB18" s="260"/>
      <c r="DWC18" s="261"/>
      <c r="DWD18" s="330"/>
      <c r="DWE18" s="331"/>
      <c r="DWF18" s="330"/>
      <c r="DWG18" s="328"/>
      <c r="DWH18" s="328"/>
      <c r="DWI18" s="260"/>
      <c r="DWJ18" s="261"/>
      <c r="DWK18" s="330"/>
      <c r="DWL18" s="331"/>
      <c r="DWM18" s="330"/>
      <c r="DWN18" s="328"/>
      <c r="DWO18" s="328"/>
      <c r="DWP18" s="260"/>
      <c r="DWQ18" s="261"/>
      <c r="DWR18" s="330"/>
      <c r="DWS18" s="331"/>
      <c r="DWT18" s="330"/>
      <c r="DWU18" s="328"/>
      <c r="DWV18" s="328"/>
      <c r="DWW18" s="260"/>
      <c r="DWX18" s="261"/>
      <c r="DWY18" s="330"/>
      <c r="DWZ18" s="331"/>
      <c r="DXA18" s="330"/>
      <c r="DXB18" s="328"/>
      <c r="DXC18" s="328"/>
      <c r="DXD18" s="260"/>
      <c r="DXE18" s="261"/>
      <c r="DXF18" s="330"/>
      <c r="DXG18" s="331"/>
      <c r="DXH18" s="330"/>
      <c r="DXI18" s="328"/>
      <c r="DXJ18" s="328"/>
      <c r="DXK18" s="260"/>
      <c r="DXL18" s="261"/>
      <c r="DXM18" s="330"/>
      <c r="DXN18" s="331"/>
      <c r="DXO18" s="330"/>
      <c r="DXP18" s="328"/>
      <c r="DXQ18" s="328"/>
      <c r="DXR18" s="260"/>
      <c r="DXS18" s="261"/>
      <c r="DXT18" s="330"/>
      <c r="DXU18" s="331"/>
      <c r="DXV18" s="330"/>
      <c r="DXW18" s="328"/>
      <c r="DXX18" s="328"/>
      <c r="DXY18" s="260"/>
      <c r="DXZ18" s="261"/>
      <c r="DYA18" s="330"/>
      <c r="DYB18" s="331"/>
      <c r="DYC18" s="330"/>
      <c r="DYD18" s="328"/>
      <c r="DYE18" s="328"/>
      <c r="DYF18" s="260"/>
      <c r="DYG18" s="261"/>
      <c r="DYH18" s="330"/>
      <c r="DYI18" s="331"/>
      <c r="DYJ18" s="330"/>
      <c r="DYK18" s="328"/>
      <c r="DYL18" s="328"/>
      <c r="DYM18" s="260"/>
      <c r="DYN18" s="261"/>
      <c r="DYO18" s="330"/>
      <c r="DYP18" s="331"/>
      <c r="DYQ18" s="330"/>
      <c r="DYR18" s="328"/>
      <c r="DYS18" s="328"/>
      <c r="DYT18" s="260"/>
      <c r="DYU18" s="261"/>
      <c r="DYV18" s="330"/>
      <c r="DYW18" s="331"/>
      <c r="DYX18" s="330"/>
      <c r="DYY18" s="328"/>
      <c r="DYZ18" s="328"/>
      <c r="DZA18" s="260"/>
      <c r="DZB18" s="261"/>
      <c r="DZC18" s="330"/>
      <c r="DZD18" s="331"/>
      <c r="DZE18" s="330"/>
      <c r="DZF18" s="328"/>
      <c r="DZG18" s="328"/>
      <c r="DZH18" s="260"/>
      <c r="DZI18" s="261"/>
      <c r="DZJ18" s="330"/>
      <c r="DZK18" s="331"/>
      <c r="DZL18" s="330"/>
      <c r="DZM18" s="328"/>
      <c r="DZN18" s="328"/>
      <c r="DZO18" s="260"/>
      <c r="DZP18" s="261"/>
      <c r="DZQ18" s="330"/>
      <c r="DZR18" s="331"/>
      <c r="DZS18" s="330"/>
      <c r="DZT18" s="328"/>
      <c r="DZU18" s="328"/>
      <c r="DZV18" s="260"/>
      <c r="DZW18" s="261"/>
      <c r="DZX18" s="330"/>
      <c r="DZY18" s="331"/>
      <c r="DZZ18" s="330"/>
      <c r="EAA18" s="328"/>
      <c r="EAB18" s="328"/>
      <c r="EAC18" s="260"/>
      <c r="EAD18" s="261"/>
      <c r="EAE18" s="330"/>
      <c r="EAF18" s="331"/>
      <c r="EAG18" s="330"/>
      <c r="EAH18" s="328"/>
      <c r="EAI18" s="328"/>
      <c r="EAJ18" s="260"/>
      <c r="EAK18" s="261"/>
      <c r="EAL18" s="330"/>
      <c r="EAM18" s="331"/>
      <c r="EAN18" s="330"/>
      <c r="EAO18" s="328"/>
      <c r="EAP18" s="328"/>
      <c r="EAQ18" s="260"/>
      <c r="EAR18" s="261"/>
      <c r="EAS18" s="330"/>
      <c r="EAT18" s="331"/>
      <c r="EAU18" s="330"/>
      <c r="EAV18" s="328"/>
      <c r="EAW18" s="328"/>
      <c r="EAX18" s="260"/>
      <c r="EAY18" s="261"/>
      <c r="EAZ18" s="330"/>
      <c r="EBA18" s="331"/>
      <c r="EBB18" s="330"/>
      <c r="EBC18" s="328"/>
      <c r="EBD18" s="328"/>
      <c r="EBE18" s="260"/>
      <c r="EBF18" s="261"/>
      <c r="EBG18" s="330"/>
      <c r="EBH18" s="331"/>
      <c r="EBI18" s="330"/>
      <c r="EBJ18" s="328"/>
      <c r="EBK18" s="328"/>
      <c r="EBL18" s="260"/>
      <c r="EBM18" s="261"/>
      <c r="EBN18" s="330"/>
      <c r="EBO18" s="331"/>
      <c r="EBP18" s="330"/>
      <c r="EBQ18" s="328"/>
      <c r="EBR18" s="328"/>
      <c r="EBS18" s="260"/>
      <c r="EBT18" s="261"/>
      <c r="EBU18" s="330"/>
      <c r="EBV18" s="331"/>
      <c r="EBW18" s="330"/>
      <c r="EBX18" s="328"/>
      <c r="EBY18" s="328"/>
      <c r="EBZ18" s="260"/>
      <c r="ECA18" s="261"/>
      <c r="ECB18" s="330"/>
      <c r="ECC18" s="331"/>
      <c r="ECD18" s="330"/>
      <c r="ECE18" s="328"/>
      <c r="ECF18" s="328"/>
      <c r="ECG18" s="260"/>
      <c r="ECH18" s="261"/>
      <c r="ECI18" s="330"/>
      <c r="ECJ18" s="331"/>
      <c r="ECK18" s="330"/>
      <c r="ECL18" s="328"/>
      <c r="ECM18" s="328"/>
      <c r="ECN18" s="260"/>
      <c r="ECO18" s="261"/>
      <c r="ECP18" s="330"/>
      <c r="ECQ18" s="331"/>
      <c r="ECR18" s="330"/>
      <c r="ECS18" s="328"/>
      <c r="ECT18" s="328"/>
      <c r="ECU18" s="260"/>
      <c r="ECV18" s="261"/>
      <c r="ECW18" s="330"/>
      <c r="ECX18" s="331"/>
      <c r="ECY18" s="330"/>
      <c r="ECZ18" s="328"/>
      <c r="EDA18" s="328"/>
      <c r="EDB18" s="260"/>
      <c r="EDC18" s="261"/>
      <c r="EDD18" s="330"/>
      <c r="EDE18" s="331"/>
      <c r="EDF18" s="330"/>
      <c r="EDG18" s="328"/>
      <c r="EDH18" s="328"/>
      <c r="EDI18" s="260"/>
      <c r="EDJ18" s="261"/>
      <c r="EDK18" s="330"/>
      <c r="EDL18" s="331"/>
      <c r="EDM18" s="330"/>
      <c r="EDN18" s="328"/>
      <c r="EDO18" s="328"/>
      <c r="EDP18" s="260"/>
      <c r="EDQ18" s="261"/>
      <c r="EDR18" s="330"/>
      <c r="EDS18" s="331"/>
      <c r="EDT18" s="330"/>
      <c r="EDU18" s="328"/>
      <c r="EDV18" s="328"/>
      <c r="EDW18" s="260"/>
      <c r="EDX18" s="261"/>
      <c r="EDY18" s="330"/>
      <c r="EDZ18" s="331"/>
      <c r="EEA18" s="330"/>
      <c r="EEB18" s="328"/>
      <c r="EEC18" s="328"/>
      <c r="EED18" s="260"/>
      <c r="EEE18" s="261"/>
      <c r="EEF18" s="330"/>
      <c r="EEG18" s="331"/>
      <c r="EEH18" s="330"/>
      <c r="EEI18" s="328"/>
      <c r="EEJ18" s="328"/>
      <c r="EEK18" s="260"/>
      <c r="EEL18" s="261"/>
      <c r="EEM18" s="330"/>
      <c r="EEN18" s="331"/>
      <c r="EEO18" s="330"/>
      <c r="EEP18" s="328"/>
      <c r="EEQ18" s="328"/>
      <c r="EER18" s="260"/>
      <c r="EES18" s="261"/>
      <c r="EET18" s="330"/>
      <c r="EEU18" s="331"/>
      <c r="EEV18" s="330"/>
      <c r="EEW18" s="328"/>
      <c r="EEX18" s="328"/>
      <c r="EEY18" s="260"/>
      <c r="EEZ18" s="261"/>
      <c r="EFA18" s="330"/>
      <c r="EFB18" s="331"/>
      <c r="EFC18" s="330"/>
      <c r="EFD18" s="328"/>
      <c r="EFE18" s="328"/>
      <c r="EFF18" s="260"/>
      <c r="EFG18" s="261"/>
      <c r="EFH18" s="330"/>
      <c r="EFI18" s="331"/>
      <c r="EFJ18" s="330"/>
      <c r="EFK18" s="328"/>
      <c r="EFL18" s="328"/>
      <c r="EFM18" s="260"/>
      <c r="EFN18" s="261"/>
      <c r="EFO18" s="330"/>
      <c r="EFP18" s="331"/>
      <c r="EFQ18" s="330"/>
      <c r="EFR18" s="328"/>
      <c r="EFS18" s="328"/>
      <c r="EFT18" s="260"/>
      <c r="EFU18" s="261"/>
      <c r="EFV18" s="330"/>
      <c r="EFW18" s="331"/>
      <c r="EFX18" s="330"/>
      <c r="EFY18" s="328"/>
      <c r="EFZ18" s="328"/>
      <c r="EGA18" s="260"/>
      <c r="EGB18" s="261"/>
      <c r="EGC18" s="330"/>
      <c r="EGD18" s="331"/>
      <c r="EGE18" s="330"/>
      <c r="EGF18" s="328"/>
      <c r="EGG18" s="328"/>
      <c r="EGH18" s="260"/>
      <c r="EGI18" s="261"/>
      <c r="EGJ18" s="330"/>
      <c r="EGK18" s="331"/>
      <c r="EGL18" s="330"/>
      <c r="EGM18" s="328"/>
      <c r="EGN18" s="328"/>
      <c r="EGO18" s="260"/>
      <c r="EGP18" s="261"/>
      <c r="EGQ18" s="330"/>
      <c r="EGR18" s="331"/>
      <c r="EGS18" s="330"/>
      <c r="EGT18" s="328"/>
      <c r="EGU18" s="328"/>
      <c r="EGV18" s="260"/>
      <c r="EGW18" s="261"/>
      <c r="EGX18" s="330"/>
      <c r="EGY18" s="331"/>
      <c r="EGZ18" s="330"/>
      <c r="EHA18" s="328"/>
      <c r="EHB18" s="328"/>
      <c r="EHC18" s="260"/>
      <c r="EHD18" s="261"/>
      <c r="EHE18" s="330"/>
      <c r="EHF18" s="331"/>
      <c r="EHG18" s="330"/>
      <c r="EHH18" s="328"/>
      <c r="EHI18" s="328"/>
      <c r="EHJ18" s="260"/>
      <c r="EHK18" s="261"/>
      <c r="EHL18" s="330"/>
      <c r="EHM18" s="331"/>
      <c r="EHN18" s="330"/>
      <c r="EHO18" s="328"/>
      <c r="EHP18" s="328"/>
      <c r="EHQ18" s="260"/>
      <c r="EHR18" s="261"/>
      <c r="EHS18" s="330"/>
      <c r="EHT18" s="331"/>
      <c r="EHU18" s="330"/>
      <c r="EHV18" s="328"/>
      <c r="EHW18" s="328"/>
      <c r="EHX18" s="260"/>
      <c r="EHY18" s="261"/>
      <c r="EHZ18" s="330"/>
      <c r="EIA18" s="331"/>
      <c r="EIB18" s="330"/>
      <c r="EIC18" s="328"/>
      <c r="EID18" s="328"/>
      <c r="EIE18" s="260"/>
      <c r="EIF18" s="261"/>
      <c r="EIG18" s="330"/>
      <c r="EIH18" s="331"/>
      <c r="EII18" s="330"/>
      <c r="EIJ18" s="328"/>
      <c r="EIK18" s="328"/>
      <c r="EIL18" s="260"/>
      <c r="EIM18" s="261"/>
      <c r="EIN18" s="330"/>
      <c r="EIO18" s="331"/>
      <c r="EIP18" s="330"/>
      <c r="EIQ18" s="328"/>
      <c r="EIR18" s="328"/>
      <c r="EIS18" s="260"/>
      <c r="EIT18" s="261"/>
      <c r="EIU18" s="330"/>
      <c r="EIV18" s="331"/>
      <c r="EIW18" s="330"/>
      <c r="EIX18" s="328"/>
      <c r="EIY18" s="328"/>
      <c r="EIZ18" s="260"/>
      <c r="EJA18" s="261"/>
      <c r="EJB18" s="330"/>
      <c r="EJC18" s="331"/>
      <c r="EJD18" s="330"/>
      <c r="EJE18" s="328"/>
      <c r="EJF18" s="328"/>
      <c r="EJG18" s="260"/>
      <c r="EJH18" s="261"/>
      <c r="EJI18" s="330"/>
      <c r="EJJ18" s="331"/>
      <c r="EJK18" s="330"/>
      <c r="EJL18" s="328"/>
      <c r="EJM18" s="328"/>
      <c r="EJN18" s="260"/>
      <c r="EJO18" s="261"/>
      <c r="EJP18" s="330"/>
      <c r="EJQ18" s="331"/>
      <c r="EJR18" s="330"/>
      <c r="EJS18" s="328"/>
      <c r="EJT18" s="328"/>
      <c r="EJU18" s="260"/>
      <c r="EJV18" s="261"/>
      <c r="EJW18" s="330"/>
      <c r="EJX18" s="331"/>
      <c r="EJY18" s="330"/>
      <c r="EJZ18" s="328"/>
      <c r="EKA18" s="328"/>
      <c r="EKB18" s="260"/>
      <c r="EKC18" s="261"/>
      <c r="EKD18" s="330"/>
      <c r="EKE18" s="331"/>
      <c r="EKF18" s="330"/>
      <c r="EKG18" s="328"/>
      <c r="EKH18" s="328"/>
      <c r="EKI18" s="260"/>
      <c r="EKJ18" s="261"/>
      <c r="EKK18" s="330"/>
      <c r="EKL18" s="331"/>
      <c r="EKM18" s="330"/>
      <c r="EKN18" s="328"/>
      <c r="EKO18" s="328"/>
      <c r="EKP18" s="260"/>
      <c r="EKQ18" s="261"/>
      <c r="EKR18" s="330"/>
      <c r="EKS18" s="331"/>
      <c r="EKT18" s="330"/>
      <c r="EKU18" s="328"/>
      <c r="EKV18" s="328"/>
      <c r="EKW18" s="260"/>
      <c r="EKX18" s="261"/>
      <c r="EKY18" s="330"/>
      <c r="EKZ18" s="331"/>
      <c r="ELA18" s="330"/>
      <c r="ELB18" s="328"/>
      <c r="ELC18" s="328"/>
      <c r="ELD18" s="260"/>
      <c r="ELE18" s="261"/>
      <c r="ELF18" s="330"/>
      <c r="ELG18" s="331"/>
      <c r="ELH18" s="330"/>
      <c r="ELI18" s="328"/>
      <c r="ELJ18" s="328"/>
      <c r="ELK18" s="260"/>
      <c r="ELL18" s="261"/>
      <c r="ELM18" s="330"/>
      <c r="ELN18" s="331"/>
      <c r="ELO18" s="330"/>
      <c r="ELP18" s="328"/>
      <c r="ELQ18" s="328"/>
      <c r="ELR18" s="260"/>
      <c r="ELS18" s="261"/>
      <c r="ELT18" s="330"/>
      <c r="ELU18" s="331"/>
      <c r="ELV18" s="330"/>
      <c r="ELW18" s="328"/>
      <c r="ELX18" s="328"/>
      <c r="ELY18" s="260"/>
      <c r="ELZ18" s="261"/>
      <c r="EMA18" s="330"/>
      <c r="EMB18" s="331"/>
      <c r="EMC18" s="330"/>
      <c r="EMD18" s="328"/>
      <c r="EME18" s="328"/>
      <c r="EMF18" s="260"/>
      <c r="EMG18" s="261"/>
      <c r="EMH18" s="330"/>
      <c r="EMI18" s="331"/>
      <c r="EMJ18" s="330"/>
      <c r="EMK18" s="328"/>
      <c r="EML18" s="328"/>
      <c r="EMM18" s="260"/>
      <c r="EMN18" s="261"/>
      <c r="EMO18" s="330"/>
      <c r="EMP18" s="331"/>
      <c r="EMQ18" s="330"/>
      <c r="EMR18" s="328"/>
      <c r="EMS18" s="328"/>
      <c r="EMT18" s="260"/>
      <c r="EMU18" s="261"/>
      <c r="EMV18" s="330"/>
      <c r="EMW18" s="331"/>
      <c r="EMX18" s="330"/>
      <c r="EMY18" s="328"/>
      <c r="EMZ18" s="328"/>
      <c r="ENA18" s="260"/>
      <c r="ENB18" s="261"/>
      <c r="ENC18" s="330"/>
      <c r="END18" s="331"/>
      <c r="ENE18" s="330"/>
      <c r="ENF18" s="328"/>
      <c r="ENG18" s="328"/>
      <c r="ENH18" s="260"/>
      <c r="ENI18" s="261"/>
      <c r="ENJ18" s="330"/>
      <c r="ENK18" s="331"/>
      <c r="ENL18" s="330"/>
      <c r="ENM18" s="328"/>
      <c r="ENN18" s="328"/>
      <c r="ENO18" s="260"/>
      <c r="ENP18" s="261"/>
      <c r="ENQ18" s="330"/>
      <c r="ENR18" s="331"/>
      <c r="ENS18" s="330"/>
      <c r="ENT18" s="328"/>
      <c r="ENU18" s="328"/>
      <c r="ENV18" s="260"/>
      <c r="ENW18" s="261"/>
      <c r="ENX18" s="330"/>
      <c r="ENY18" s="331"/>
      <c r="ENZ18" s="330"/>
      <c r="EOA18" s="328"/>
      <c r="EOB18" s="328"/>
      <c r="EOC18" s="260"/>
      <c r="EOD18" s="261"/>
      <c r="EOE18" s="330"/>
      <c r="EOF18" s="331"/>
      <c r="EOG18" s="330"/>
      <c r="EOH18" s="328"/>
      <c r="EOI18" s="328"/>
      <c r="EOJ18" s="260"/>
      <c r="EOK18" s="261"/>
      <c r="EOL18" s="330"/>
      <c r="EOM18" s="331"/>
      <c r="EON18" s="330"/>
      <c r="EOO18" s="328"/>
      <c r="EOP18" s="328"/>
      <c r="EOQ18" s="260"/>
      <c r="EOR18" s="261"/>
      <c r="EOS18" s="330"/>
      <c r="EOT18" s="331"/>
      <c r="EOU18" s="330"/>
      <c r="EOV18" s="328"/>
      <c r="EOW18" s="328"/>
      <c r="EOX18" s="260"/>
      <c r="EOY18" s="261"/>
      <c r="EOZ18" s="330"/>
      <c r="EPA18" s="331"/>
      <c r="EPB18" s="330"/>
      <c r="EPC18" s="328"/>
      <c r="EPD18" s="328"/>
      <c r="EPE18" s="260"/>
      <c r="EPF18" s="261"/>
      <c r="EPG18" s="330"/>
      <c r="EPH18" s="331"/>
      <c r="EPI18" s="330"/>
      <c r="EPJ18" s="328"/>
      <c r="EPK18" s="328"/>
      <c r="EPL18" s="260"/>
      <c r="EPM18" s="261"/>
      <c r="EPN18" s="330"/>
      <c r="EPO18" s="331"/>
      <c r="EPP18" s="330"/>
      <c r="EPQ18" s="328"/>
      <c r="EPR18" s="328"/>
      <c r="EPS18" s="260"/>
      <c r="EPT18" s="261"/>
      <c r="EPU18" s="330"/>
      <c r="EPV18" s="331"/>
      <c r="EPW18" s="330"/>
      <c r="EPX18" s="328"/>
      <c r="EPY18" s="328"/>
      <c r="EPZ18" s="260"/>
      <c r="EQA18" s="261"/>
      <c r="EQB18" s="330"/>
      <c r="EQC18" s="331"/>
      <c r="EQD18" s="330"/>
      <c r="EQE18" s="328"/>
      <c r="EQF18" s="328"/>
      <c r="EQG18" s="260"/>
      <c r="EQH18" s="261"/>
      <c r="EQI18" s="330"/>
      <c r="EQJ18" s="331"/>
      <c r="EQK18" s="330"/>
      <c r="EQL18" s="328"/>
      <c r="EQM18" s="328"/>
      <c r="EQN18" s="260"/>
      <c r="EQO18" s="261"/>
      <c r="EQP18" s="330"/>
      <c r="EQQ18" s="331"/>
      <c r="EQR18" s="330"/>
      <c r="EQS18" s="328"/>
      <c r="EQT18" s="328"/>
      <c r="EQU18" s="260"/>
      <c r="EQV18" s="261"/>
      <c r="EQW18" s="330"/>
      <c r="EQX18" s="331"/>
      <c r="EQY18" s="330"/>
      <c r="EQZ18" s="328"/>
      <c r="ERA18" s="328"/>
      <c r="ERB18" s="260"/>
      <c r="ERC18" s="261"/>
      <c r="ERD18" s="330"/>
      <c r="ERE18" s="331"/>
      <c r="ERF18" s="330"/>
      <c r="ERG18" s="328"/>
      <c r="ERH18" s="328"/>
      <c r="ERI18" s="260"/>
      <c r="ERJ18" s="261"/>
      <c r="ERK18" s="330"/>
      <c r="ERL18" s="331"/>
      <c r="ERM18" s="330"/>
      <c r="ERN18" s="328"/>
      <c r="ERO18" s="328"/>
      <c r="ERP18" s="260"/>
      <c r="ERQ18" s="261"/>
      <c r="ERR18" s="330"/>
      <c r="ERS18" s="331"/>
      <c r="ERT18" s="330"/>
      <c r="ERU18" s="328"/>
      <c r="ERV18" s="328"/>
      <c r="ERW18" s="260"/>
      <c r="ERX18" s="261"/>
      <c r="ERY18" s="330"/>
      <c r="ERZ18" s="331"/>
      <c r="ESA18" s="330"/>
      <c r="ESB18" s="328"/>
      <c r="ESC18" s="328"/>
      <c r="ESD18" s="260"/>
      <c r="ESE18" s="261"/>
      <c r="ESF18" s="330"/>
      <c r="ESG18" s="331"/>
      <c r="ESH18" s="330"/>
      <c r="ESI18" s="328"/>
      <c r="ESJ18" s="328"/>
      <c r="ESK18" s="260"/>
      <c r="ESL18" s="261"/>
      <c r="ESM18" s="330"/>
      <c r="ESN18" s="331"/>
      <c r="ESO18" s="330"/>
      <c r="ESP18" s="328"/>
      <c r="ESQ18" s="328"/>
      <c r="ESR18" s="260"/>
      <c r="ESS18" s="261"/>
      <c r="EST18" s="330"/>
      <c r="ESU18" s="331"/>
      <c r="ESV18" s="330"/>
      <c r="ESW18" s="328"/>
      <c r="ESX18" s="328"/>
      <c r="ESY18" s="260"/>
      <c r="ESZ18" s="261"/>
      <c r="ETA18" s="330"/>
      <c r="ETB18" s="331"/>
      <c r="ETC18" s="330"/>
      <c r="ETD18" s="328"/>
      <c r="ETE18" s="328"/>
      <c r="ETF18" s="260"/>
      <c r="ETG18" s="261"/>
      <c r="ETH18" s="330"/>
      <c r="ETI18" s="331"/>
      <c r="ETJ18" s="330"/>
      <c r="ETK18" s="328"/>
      <c r="ETL18" s="328"/>
      <c r="ETM18" s="260"/>
      <c r="ETN18" s="261"/>
      <c r="ETO18" s="330"/>
      <c r="ETP18" s="331"/>
      <c r="ETQ18" s="330"/>
      <c r="ETR18" s="328"/>
      <c r="ETS18" s="328"/>
      <c r="ETT18" s="260"/>
      <c r="ETU18" s="261"/>
      <c r="ETV18" s="330"/>
      <c r="ETW18" s="331"/>
      <c r="ETX18" s="330"/>
      <c r="ETY18" s="328"/>
      <c r="ETZ18" s="328"/>
      <c r="EUA18" s="260"/>
      <c r="EUB18" s="261"/>
      <c r="EUC18" s="330"/>
      <c r="EUD18" s="331"/>
      <c r="EUE18" s="330"/>
      <c r="EUF18" s="328"/>
      <c r="EUG18" s="328"/>
      <c r="EUH18" s="260"/>
      <c r="EUI18" s="261"/>
      <c r="EUJ18" s="330"/>
      <c r="EUK18" s="331"/>
      <c r="EUL18" s="330"/>
      <c r="EUM18" s="328"/>
      <c r="EUN18" s="328"/>
      <c r="EUO18" s="260"/>
      <c r="EUP18" s="261"/>
      <c r="EUQ18" s="330"/>
      <c r="EUR18" s="331"/>
      <c r="EUS18" s="330"/>
      <c r="EUT18" s="328"/>
      <c r="EUU18" s="328"/>
      <c r="EUV18" s="260"/>
      <c r="EUW18" s="261"/>
      <c r="EUX18" s="330"/>
      <c r="EUY18" s="331"/>
      <c r="EUZ18" s="330"/>
      <c r="EVA18" s="328"/>
      <c r="EVB18" s="328"/>
      <c r="EVC18" s="260"/>
      <c r="EVD18" s="261"/>
      <c r="EVE18" s="330"/>
      <c r="EVF18" s="331"/>
      <c r="EVG18" s="330"/>
      <c r="EVH18" s="328"/>
      <c r="EVI18" s="328"/>
      <c r="EVJ18" s="260"/>
      <c r="EVK18" s="261"/>
      <c r="EVL18" s="330"/>
      <c r="EVM18" s="331"/>
      <c r="EVN18" s="330"/>
      <c r="EVO18" s="328"/>
      <c r="EVP18" s="328"/>
      <c r="EVQ18" s="260"/>
      <c r="EVR18" s="261"/>
      <c r="EVS18" s="330"/>
      <c r="EVT18" s="331"/>
      <c r="EVU18" s="330"/>
      <c r="EVV18" s="328"/>
      <c r="EVW18" s="328"/>
      <c r="EVX18" s="260"/>
      <c r="EVY18" s="261"/>
      <c r="EVZ18" s="330"/>
      <c r="EWA18" s="331"/>
      <c r="EWB18" s="330"/>
      <c r="EWC18" s="328"/>
      <c r="EWD18" s="328"/>
      <c r="EWE18" s="260"/>
      <c r="EWF18" s="261"/>
      <c r="EWG18" s="330"/>
      <c r="EWH18" s="331"/>
      <c r="EWI18" s="330"/>
      <c r="EWJ18" s="328"/>
      <c r="EWK18" s="328"/>
      <c r="EWL18" s="260"/>
      <c r="EWM18" s="261"/>
      <c r="EWN18" s="330"/>
      <c r="EWO18" s="331"/>
      <c r="EWP18" s="330"/>
      <c r="EWQ18" s="328"/>
      <c r="EWR18" s="328"/>
      <c r="EWS18" s="260"/>
      <c r="EWT18" s="261"/>
      <c r="EWU18" s="330"/>
      <c r="EWV18" s="331"/>
      <c r="EWW18" s="330"/>
      <c r="EWX18" s="328"/>
      <c r="EWY18" s="328"/>
      <c r="EWZ18" s="260"/>
      <c r="EXA18" s="261"/>
      <c r="EXB18" s="330"/>
      <c r="EXC18" s="331"/>
      <c r="EXD18" s="330"/>
      <c r="EXE18" s="328"/>
      <c r="EXF18" s="328"/>
      <c r="EXG18" s="260"/>
      <c r="EXH18" s="261"/>
      <c r="EXI18" s="330"/>
      <c r="EXJ18" s="331"/>
      <c r="EXK18" s="330"/>
      <c r="EXL18" s="328"/>
      <c r="EXM18" s="328"/>
      <c r="EXN18" s="260"/>
      <c r="EXO18" s="261"/>
      <c r="EXP18" s="330"/>
      <c r="EXQ18" s="331"/>
      <c r="EXR18" s="330"/>
      <c r="EXS18" s="328"/>
      <c r="EXT18" s="328"/>
      <c r="EXU18" s="260"/>
      <c r="EXV18" s="261"/>
      <c r="EXW18" s="330"/>
      <c r="EXX18" s="331"/>
      <c r="EXY18" s="330"/>
      <c r="EXZ18" s="328"/>
      <c r="EYA18" s="328"/>
      <c r="EYB18" s="260"/>
      <c r="EYC18" s="261"/>
      <c r="EYD18" s="330"/>
      <c r="EYE18" s="331"/>
      <c r="EYF18" s="330"/>
      <c r="EYG18" s="328"/>
      <c r="EYH18" s="328"/>
      <c r="EYI18" s="260"/>
      <c r="EYJ18" s="261"/>
      <c r="EYK18" s="330"/>
      <c r="EYL18" s="331"/>
      <c r="EYM18" s="330"/>
      <c r="EYN18" s="328"/>
      <c r="EYO18" s="328"/>
      <c r="EYP18" s="260"/>
      <c r="EYQ18" s="261"/>
      <c r="EYR18" s="330"/>
      <c r="EYS18" s="331"/>
      <c r="EYT18" s="330"/>
      <c r="EYU18" s="328"/>
      <c r="EYV18" s="328"/>
      <c r="EYW18" s="260"/>
      <c r="EYX18" s="261"/>
      <c r="EYY18" s="330"/>
      <c r="EYZ18" s="331"/>
      <c r="EZA18" s="330"/>
      <c r="EZB18" s="328"/>
      <c r="EZC18" s="328"/>
      <c r="EZD18" s="260"/>
      <c r="EZE18" s="261"/>
      <c r="EZF18" s="330"/>
      <c r="EZG18" s="331"/>
      <c r="EZH18" s="330"/>
      <c r="EZI18" s="328"/>
      <c r="EZJ18" s="328"/>
      <c r="EZK18" s="260"/>
      <c r="EZL18" s="261"/>
      <c r="EZM18" s="330"/>
      <c r="EZN18" s="331"/>
      <c r="EZO18" s="330"/>
      <c r="EZP18" s="328"/>
      <c r="EZQ18" s="328"/>
      <c r="EZR18" s="260"/>
      <c r="EZS18" s="261"/>
      <c r="EZT18" s="330"/>
      <c r="EZU18" s="331"/>
      <c r="EZV18" s="330"/>
      <c r="EZW18" s="328"/>
      <c r="EZX18" s="328"/>
      <c r="EZY18" s="260"/>
      <c r="EZZ18" s="261"/>
      <c r="FAA18" s="330"/>
      <c r="FAB18" s="331"/>
      <c r="FAC18" s="330"/>
      <c r="FAD18" s="328"/>
      <c r="FAE18" s="328"/>
      <c r="FAF18" s="260"/>
      <c r="FAG18" s="261"/>
      <c r="FAH18" s="330"/>
      <c r="FAI18" s="331"/>
      <c r="FAJ18" s="330"/>
      <c r="FAK18" s="328"/>
      <c r="FAL18" s="328"/>
      <c r="FAM18" s="260"/>
      <c r="FAN18" s="261"/>
      <c r="FAO18" s="330"/>
      <c r="FAP18" s="331"/>
      <c r="FAQ18" s="330"/>
      <c r="FAR18" s="328"/>
      <c r="FAS18" s="328"/>
      <c r="FAT18" s="260"/>
      <c r="FAU18" s="261"/>
      <c r="FAV18" s="330"/>
      <c r="FAW18" s="331"/>
      <c r="FAX18" s="330"/>
      <c r="FAY18" s="328"/>
      <c r="FAZ18" s="328"/>
      <c r="FBA18" s="260"/>
      <c r="FBB18" s="261"/>
      <c r="FBC18" s="330"/>
      <c r="FBD18" s="331"/>
      <c r="FBE18" s="330"/>
      <c r="FBF18" s="328"/>
      <c r="FBG18" s="328"/>
      <c r="FBH18" s="260"/>
      <c r="FBI18" s="261"/>
      <c r="FBJ18" s="330"/>
      <c r="FBK18" s="331"/>
      <c r="FBL18" s="330"/>
      <c r="FBM18" s="328"/>
      <c r="FBN18" s="328"/>
      <c r="FBO18" s="260"/>
      <c r="FBP18" s="261"/>
      <c r="FBQ18" s="330"/>
      <c r="FBR18" s="331"/>
      <c r="FBS18" s="330"/>
      <c r="FBT18" s="328"/>
      <c r="FBU18" s="328"/>
      <c r="FBV18" s="260"/>
      <c r="FBW18" s="261"/>
      <c r="FBX18" s="330"/>
      <c r="FBY18" s="331"/>
      <c r="FBZ18" s="330"/>
      <c r="FCA18" s="328"/>
      <c r="FCB18" s="328"/>
      <c r="FCC18" s="260"/>
      <c r="FCD18" s="261"/>
      <c r="FCE18" s="330"/>
      <c r="FCF18" s="331"/>
      <c r="FCG18" s="330"/>
      <c r="FCH18" s="328"/>
      <c r="FCI18" s="328"/>
      <c r="FCJ18" s="260"/>
      <c r="FCK18" s="261"/>
      <c r="FCL18" s="330"/>
      <c r="FCM18" s="331"/>
      <c r="FCN18" s="330"/>
      <c r="FCO18" s="328"/>
      <c r="FCP18" s="328"/>
      <c r="FCQ18" s="260"/>
      <c r="FCR18" s="261"/>
      <c r="FCS18" s="330"/>
      <c r="FCT18" s="331"/>
      <c r="FCU18" s="330"/>
      <c r="FCV18" s="328"/>
      <c r="FCW18" s="328"/>
      <c r="FCX18" s="260"/>
      <c r="FCY18" s="261"/>
      <c r="FCZ18" s="330"/>
      <c r="FDA18" s="331"/>
      <c r="FDB18" s="330"/>
      <c r="FDC18" s="328"/>
      <c r="FDD18" s="328"/>
      <c r="FDE18" s="260"/>
      <c r="FDF18" s="261"/>
      <c r="FDG18" s="330"/>
      <c r="FDH18" s="331"/>
      <c r="FDI18" s="330"/>
      <c r="FDJ18" s="328"/>
      <c r="FDK18" s="328"/>
      <c r="FDL18" s="260"/>
      <c r="FDM18" s="261"/>
      <c r="FDN18" s="330"/>
      <c r="FDO18" s="331"/>
      <c r="FDP18" s="330"/>
      <c r="FDQ18" s="328"/>
      <c r="FDR18" s="328"/>
      <c r="FDS18" s="260"/>
      <c r="FDT18" s="261"/>
      <c r="FDU18" s="330"/>
      <c r="FDV18" s="331"/>
      <c r="FDW18" s="330"/>
      <c r="FDX18" s="328"/>
      <c r="FDY18" s="328"/>
      <c r="FDZ18" s="260"/>
      <c r="FEA18" s="261"/>
      <c r="FEB18" s="330"/>
      <c r="FEC18" s="331"/>
      <c r="FED18" s="330"/>
      <c r="FEE18" s="328"/>
      <c r="FEF18" s="328"/>
      <c r="FEG18" s="260"/>
      <c r="FEH18" s="261"/>
      <c r="FEI18" s="330"/>
      <c r="FEJ18" s="331"/>
      <c r="FEK18" s="330"/>
      <c r="FEL18" s="328"/>
      <c r="FEM18" s="328"/>
      <c r="FEN18" s="260"/>
      <c r="FEO18" s="261"/>
      <c r="FEP18" s="330"/>
      <c r="FEQ18" s="331"/>
      <c r="FER18" s="330"/>
      <c r="FES18" s="328"/>
      <c r="FET18" s="328"/>
      <c r="FEU18" s="260"/>
      <c r="FEV18" s="261"/>
      <c r="FEW18" s="330"/>
      <c r="FEX18" s="331"/>
      <c r="FEY18" s="330"/>
      <c r="FEZ18" s="328"/>
      <c r="FFA18" s="328"/>
      <c r="FFB18" s="260"/>
      <c r="FFC18" s="261"/>
      <c r="FFD18" s="330"/>
      <c r="FFE18" s="331"/>
      <c r="FFF18" s="330"/>
      <c r="FFG18" s="328"/>
      <c r="FFH18" s="328"/>
      <c r="FFI18" s="260"/>
      <c r="FFJ18" s="261"/>
      <c r="FFK18" s="330"/>
      <c r="FFL18" s="331"/>
      <c r="FFM18" s="330"/>
      <c r="FFN18" s="328"/>
      <c r="FFO18" s="328"/>
      <c r="FFP18" s="260"/>
      <c r="FFQ18" s="261"/>
      <c r="FFR18" s="330"/>
      <c r="FFS18" s="331"/>
      <c r="FFT18" s="330"/>
      <c r="FFU18" s="328"/>
      <c r="FFV18" s="328"/>
      <c r="FFW18" s="260"/>
      <c r="FFX18" s="261"/>
      <c r="FFY18" s="330"/>
      <c r="FFZ18" s="331"/>
      <c r="FGA18" s="330"/>
      <c r="FGB18" s="328"/>
      <c r="FGC18" s="328"/>
      <c r="FGD18" s="260"/>
      <c r="FGE18" s="261"/>
      <c r="FGF18" s="330"/>
      <c r="FGG18" s="331"/>
      <c r="FGH18" s="330"/>
      <c r="FGI18" s="328"/>
      <c r="FGJ18" s="328"/>
      <c r="FGK18" s="260"/>
      <c r="FGL18" s="261"/>
      <c r="FGM18" s="330"/>
      <c r="FGN18" s="331"/>
      <c r="FGO18" s="330"/>
      <c r="FGP18" s="328"/>
      <c r="FGQ18" s="328"/>
      <c r="FGR18" s="260"/>
      <c r="FGS18" s="261"/>
      <c r="FGT18" s="330"/>
      <c r="FGU18" s="331"/>
      <c r="FGV18" s="330"/>
      <c r="FGW18" s="328"/>
      <c r="FGX18" s="328"/>
      <c r="FGY18" s="260"/>
      <c r="FGZ18" s="261"/>
      <c r="FHA18" s="330"/>
      <c r="FHB18" s="331"/>
      <c r="FHC18" s="330"/>
      <c r="FHD18" s="328"/>
      <c r="FHE18" s="328"/>
      <c r="FHF18" s="260"/>
      <c r="FHG18" s="261"/>
      <c r="FHH18" s="330"/>
      <c r="FHI18" s="331"/>
      <c r="FHJ18" s="330"/>
      <c r="FHK18" s="328"/>
      <c r="FHL18" s="328"/>
      <c r="FHM18" s="260"/>
      <c r="FHN18" s="261"/>
      <c r="FHO18" s="330"/>
      <c r="FHP18" s="331"/>
      <c r="FHQ18" s="330"/>
      <c r="FHR18" s="328"/>
      <c r="FHS18" s="328"/>
      <c r="FHT18" s="260"/>
      <c r="FHU18" s="261"/>
      <c r="FHV18" s="330"/>
      <c r="FHW18" s="331"/>
      <c r="FHX18" s="330"/>
      <c r="FHY18" s="328"/>
      <c r="FHZ18" s="328"/>
      <c r="FIA18" s="260"/>
      <c r="FIB18" s="261"/>
      <c r="FIC18" s="330"/>
      <c r="FID18" s="331"/>
      <c r="FIE18" s="330"/>
      <c r="FIF18" s="328"/>
      <c r="FIG18" s="328"/>
      <c r="FIH18" s="260"/>
      <c r="FII18" s="261"/>
      <c r="FIJ18" s="330"/>
      <c r="FIK18" s="331"/>
      <c r="FIL18" s="330"/>
      <c r="FIM18" s="328"/>
      <c r="FIN18" s="328"/>
      <c r="FIO18" s="260"/>
      <c r="FIP18" s="261"/>
      <c r="FIQ18" s="330"/>
      <c r="FIR18" s="331"/>
      <c r="FIS18" s="330"/>
      <c r="FIT18" s="328"/>
      <c r="FIU18" s="328"/>
      <c r="FIV18" s="260"/>
      <c r="FIW18" s="261"/>
      <c r="FIX18" s="330"/>
      <c r="FIY18" s="331"/>
      <c r="FIZ18" s="330"/>
      <c r="FJA18" s="328"/>
      <c r="FJB18" s="328"/>
      <c r="FJC18" s="260"/>
      <c r="FJD18" s="261"/>
      <c r="FJE18" s="330"/>
      <c r="FJF18" s="331"/>
      <c r="FJG18" s="330"/>
      <c r="FJH18" s="328"/>
      <c r="FJI18" s="328"/>
      <c r="FJJ18" s="260"/>
      <c r="FJK18" s="261"/>
      <c r="FJL18" s="330"/>
      <c r="FJM18" s="331"/>
      <c r="FJN18" s="330"/>
      <c r="FJO18" s="328"/>
      <c r="FJP18" s="328"/>
      <c r="FJQ18" s="260"/>
      <c r="FJR18" s="261"/>
      <c r="FJS18" s="330"/>
      <c r="FJT18" s="331"/>
      <c r="FJU18" s="330"/>
      <c r="FJV18" s="328"/>
      <c r="FJW18" s="328"/>
      <c r="FJX18" s="260"/>
      <c r="FJY18" s="261"/>
      <c r="FJZ18" s="330"/>
      <c r="FKA18" s="331"/>
      <c r="FKB18" s="330"/>
      <c r="FKC18" s="328"/>
      <c r="FKD18" s="328"/>
      <c r="FKE18" s="260"/>
      <c r="FKF18" s="261"/>
      <c r="FKG18" s="330"/>
      <c r="FKH18" s="331"/>
      <c r="FKI18" s="330"/>
      <c r="FKJ18" s="328"/>
      <c r="FKK18" s="328"/>
      <c r="FKL18" s="260"/>
      <c r="FKM18" s="261"/>
      <c r="FKN18" s="330"/>
      <c r="FKO18" s="331"/>
      <c r="FKP18" s="330"/>
      <c r="FKQ18" s="328"/>
      <c r="FKR18" s="328"/>
      <c r="FKS18" s="260"/>
      <c r="FKT18" s="261"/>
      <c r="FKU18" s="330"/>
      <c r="FKV18" s="331"/>
      <c r="FKW18" s="330"/>
      <c r="FKX18" s="328"/>
      <c r="FKY18" s="328"/>
      <c r="FKZ18" s="260"/>
      <c r="FLA18" s="261"/>
      <c r="FLB18" s="330"/>
      <c r="FLC18" s="331"/>
      <c r="FLD18" s="330"/>
      <c r="FLE18" s="328"/>
      <c r="FLF18" s="328"/>
      <c r="FLG18" s="260"/>
      <c r="FLH18" s="261"/>
      <c r="FLI18" s="330"/>
      <c r="FLJ18" s="331"/>
      <c r="FLK18" s="330"/>
      <c r="FLL18" s="328"/>
      <c r="FLM18" s="328"/>
      <c r="FLN18" s="260"/>
      <c r="FLO18" s="261"/>
      <c r="FLP18" s="330"/>
      <c r="FLQ18" s="331"/>
      <c r="FLR18" s="330"/>
      <c r="FLS18" s="328"/>
      <c r="FLT18" s="328"/>
      <c r="FLU18" s="260"/>
      <c r="FLV18" s="261"/>
      <c r="FLW18" s="330"/>
      <c r="FLX18" s="331"/>
      <c r="FLY18" s="330"/>
      <c r="FLZ18" s="328"/>
      <c r="FMA18" s="328"/>
      <c r="FMB18" s="260"/>
      <c r="FMC18" s="261"/>
      <c r="FMD18" s="330"/>
      <c r="FME18" s="331"/>
      <c r="FMF18" s="330"/>
      <c r="FMG18" s="328"/>
      <c r="FMH18" s="328"/>
      <c r="FMI18" s="260"/>
      <c r="FMJ18" s="261"/>
      <c r="FMK18" s="330"/>
      <c r="FML18" s="331"/>
      <c r="FMM18" s="330"/>
      <c r="FMN18" s="328"/>
      <c r="FMO18" s="328"/>
      <c r="FMP18" s="260"/>
      <c r="FMQ18" s="261"/>
      <c r="FMR18" s="330"/>
      <c r="FMS18" s="331"/>
      <c r="FMT18" s="330"/>
      <c r="FMU18" s="328"/>
      <c r="FMV18" s="328"/>
      <c r="FMW18" s="260"/>
      <c r="FMX18" s="261"/>
      <c r="FMY18" s="330"/>
      <c r="FMZ18" s="331"/>
      <c r="FNA18" s="330"/>
      <c r="FNB18" s="328"/>
      <c r="FNC18" s="328"/>
      <c r="FND18" s="260"/>
      <c r="FNE18" s="261"/>
      <c r="FNF18" s="330"/>
      <c r="FNG18" s="331"/>
      <c r="FNH18" s="330"/>
      <c r="FNI18" s="328"/>
      <c r="FNJ18" s="328"/>
      <c r="FNK18" s="260"/>
      <c r="FNL18" s="261"/>
      <c r="FNM18" s="330"/>
      <c r="FNN18" s="331"/>
      <c r="FNO18" s="330"/>
      <c r="FNP18" s="328"/>
      <c r="FNQ18" s="328"/>
      <c r="FNR18" s="260"/>
      <c r="FNS18" s="261"/>
      <c r="FNT18" s="330"/>
      <c r="FNU18" s="331"/>
      <c r="FNV18" s="330"/>
      <c r="FNW18" s="328"/>
      <c r="FNX18" s="328"/>
      <c r="FNY18" s="260"/>
      <c r="FNZ18" s="261"/>
      <c r="FOA18" s="330"/>
      <c r="FOB18" s="331"/>
      <c r="FOC18" s="330"/>
      <c r="FOD18" s="328"/>
      <c r="FOE18" s="328"/>
      <c r="FOF18" s="260"/>
      <c r="FOG18" s="261"/>
      <c r="FOH18" s="330"/>
      <c r="FOI18" s="331"/>
      <c r="FOJ18" s="330"/>
      <c r="FOK18" s="328"/>
      <c r="FOL18" s="328"/>
      <c r="FOM18" s="260"/>
      <c r="FON18" s="261"/>
      <c r="FOO18" s="330"/>
      <c r="FOP18" s="331"/>
      <c r="FOQ18" s="330"/>
      <c r="FOR18" s="328"/>
      <c r="FOS18" s="328"/>
      <c r="FOT18" s="260"/>
      <c r="FOU18" s="261"/>
      <c r="FOV18" s="330"/>
      <c r="FOW18" s="331"/>
      <c r="FOX18" s="330"/>
      <c r="FOY18" s="328"/>
      <c r="FOZ18" s="328"/>
      <c r="FPA18" s="260"/>
      <c r="FPB18" s="261"/>
      <c r="FPC18" s="330"/>
      <c r="FPD18" s="331"/>
      <c r="FPE18" s="330"/>
      <c r="FPF18" s="328"/>
      <c r="FPG18" s="328"/>
      <c r="FPH18" s="260"/>
      <c r="FPI18" s="261"/>
      <c r="FPJ18" s="330"/>
      <c r="FPK18" s="331"/>
      <c r="FPL18" s="330"/>
      <c r="FPM18" s="328"/>
      <c r="FPN18" s="328"/>
      <c r="FPO18" s="260"/>
      <c r="FPP18" s="261"/>
      <c r="FPQ18" s="330"/>
      <c r="FPR18" s="331"/>
      <c r="FPS18" s="330"/>
      <c r="FPT18" s="328"/>
      <c r="FPU18" s="328"/>
      <c r="FPV18" s="260"/>
      <c r="FPW18" s="261"/>
      <c r="FPX18" s="330"/>
      <c r="FPY18" s="331"/>
      <c r="FPZ18" s="330"/>
      <c r="FQA18" s="328"/>
      <c r="FQB18" s="328"/>
      <c r="FQC18" s="260"/>
      <c r="FQD18" s="261"/>
      <c r="FQE18" s="330"/>
      <c r="FQF18" s="331"/>
      <c r="FQG18" s="330"/>
      <c r="FQH18" s="328"/>
      <c r="FQI18" s="328"/>
      <c r="FQJ18" s="260"/>
      <c r="FQK18" s="261"/>
      <c r="FQL18" s="330"/>
      <c r="FQM18" s="331"/>
      <c r="FQN18" s="330"/>
      <c r="FQO18" s="328"/>
      <c r="FQP18" s="328"/>
      <c r="FQQ18" s="260"/>
      <c r="FQR18" s="261"/>
      <c r="FQS18" s="330"/>
      <c r="FQT18" s="331"/>
      <c r="FQU18" s="330"/>
      <c r="FQV18" s="328"/>
      <c r="FQW18" s="328"/>
      <c r="FQX18" s="260"/>
      <c r="FQY18" s="261"/>
      <c r="FQZ18" s="330"/>
      <c r="FRA18" s="331"/>
      <c r="FRB18" s="330"/>
      <c r="FRC18" s="328"/>
      <c r="FRD18" s="328"/>
      <c r="FRE18" s="260"/>
      <c r="FRF18" s="261"/>
      <c r="FRG18" s="330"/>
      <c r="FRH18" s="331"/>
      <c r="FRI18" s="330"/>
      <c r="FRJ18" s="328"/>
      <c r="FRK18" s="328"/>
      <c r="FRL18" s="260"/>
      <c r="FRM18" s="261"/>
      <c r="FRN18" s="330"/>
      <c r="FRO18" s="331"/>
      <c r="FRP18" s="330"/>
      <c r="FRQ18" s="328"/>
      <c r="FRR18" s="328"/>
      <c r="FRS18" s="260"/>
      <c r="FRT18" s="261"/>
      <c r="FRU18" s="330"/>
      <c r="FRV18" s="331"/>
      <c r="FRW18" s="330"/>
      <c r="FRX18" s="328"/>
      <c r="FRY18" s="328"/>
      <c r="FRZ18" s="260"/>
      <c r="FSA18" s="261"/>
      <c r="FSB18" s="330"/>
      <c r="FSC18" s="331"/>
      <c r="FSD18" s="330"/>
      <c r="FSE18" s="328"/>
      <c r="FSF18" s="328"/>
      <c r="FSG18" s="260"/>
      <c r="FSH18" s="261"/>
      <c r="FSI18" s="330"/>
      <c r="FSJ18" s="331"/>
      <c r="FSK18" s="330"/>
      <c r="FSL18" s="328"/>
      <c r="FSM18" s="328"/>
      <c r="FSN18" s="260"/>
      <c r="FSO18" s="261"/>
      <c r="FSP18" s="330"/>
      <c r="FSQ18" s="331"/>
      <c r="FSR18" s="330"/>
      <c r="FSS18" s="328"/>
      <c r="FST18" s="328"/>
      <c r="FSU18" s="260"/>
      <c r="FSV18" s="261"/>
      <c r="FSW18" s="330"/>
      <c r="FSX18" s="331"/>
      <c r="FSY18" s="330"/>
      <c r="FSZ18" s="328"/>
      <c r="FTA18" s="328"/>
      <c r="FTB18" s="260"/>
      <c r="FTC18" s="261"/>
      <c r="FTD18" s="330"/>
      <c r="FTE18" s="331"/>
      <c r="FTF18" s="330"/>
      <c r="FTG18" s="328"/>
      <c r="FTH18" s="328"/>
      <c r="FTI18" s="260"/>
      <c r="FTJ18" s="261"/>
      <c r="FTK18" s="330"/>
      <c r="FTL18" s="331"/>
      <c r="FTM18" s="330"/>
      <c r="FTN18" s="328"/>
      <c r="FTO18" s="328"/>
      <c r="FTP18" s="260"/>
      <c r="FTQ18" s="261"/>
      <c r="FTR18" s="330"/>
      <c r="FTS18" s="331"/>
      <c r="FTT18" s="330"/>
      <c r="FTU18" s="328"/>
      <c r="FTV18" s="328"/>
      <c r="FTW18" s="260"/>
      <c r="FTX18" s="261"/>
      <c r="FTY18" s="330"/>
      <c r="FTZ18" s="331"/>
      <c r="FUA18" s="330"/>
      <c r="FUB18" s="328"/>
      <c r="FUC18" s="328"/>
      <c r="FUD18" s="260"/>
      <c r="FUE18" s="261"/>
      <c r="FUF18" s="330"/>
      <c r="FUG18" s="331"/>
      <c r="FUH18" s="330"/>
      <c r="FUI18" s="328"/>
      <c r="FUJ18" s="328"/>
      <c r="FUK18" s="260"/>
      <c r="FUL18" s="261"/>
      <c r="FUM18" s="330"/>
      <c r="FUN18" s="331"/>
      <c r="FUO18" s="330"/>
      <c r="FUP18" s="328"/>
      <c r="FUQ18" s="328"/>
      <c r="FUR18" s="260"/>
      <c r="FUS18" s="261"/>
      <c r="FUT18" s="330"/>
      <c r="FUU18" s="331"/>
      <c r="FUV18" s="330"/>
      <c r="FUW18" s="328"/>
      <c r="FUX18" s="328"/>
      <c r="FUY18" s="260"/>
      <c r="FUZ18" s="261"/>
      <c r="FVA18" s="330"/>
      <c r="FVB18" s="331"/>
      <c r="FVC18" s="330"/>
      <c r="FVD18" s="328"/>
      <c r="FVE18" s="328"/>
      <c r="FVF18" s="260"/>
      <c r="FVG18" s="261"/>
      <c r="FVH18" s="330"/>
      <c r="FVI18" s="331"/>
      <c r="FVJ18" s="330"/>
      <c r="FVK18" s="328"/>
      <c r="FVL18" s="328"/>
      <c r="FVM18" s="260"/>
      <c r="FVN18" s="261"/>
      <c r="FVO18" s="330"/>
      <c r="FVP18" s="331"/>
      <c r="FVQ18" s="330"/>
      <c r="FVR18" s="328"/>
      <c r="FVS18" s="328"/>
      <c r="FVT18" s="260"/>
      <c r="FVU18" s="261"/>
      <c r="FVV18" s="330"/>
      <c r="FVW18" s="331"/>
      <c r="FVX18" s="330"/>
      <c r="FVY18" s="328"/>
      <c r="FVZ18" s="328"/>
      <c r="FWA18" s="260"/>
      <c r="FWB18" s="261"/>
      <c r="FWC18" s="330"/>
      <c r="FWD18" s="331"/>
      <c r="FWE18" s="330"/>
      <c r="FWF18" s="328"/>
      <c r="FWG18" s="328"/>
      <c r="FWH18" s="260"/>
      <c r="FWI18" s="261"/>
      <c r="FWJ18" s="330"/>
      <c r="FWK18" s="331"/>
      <c r="FWL18" s="330"/>
      <c r="FWM18" s="328"/>
      <c r="FWN18" s="328"/>
      <c r="FWO18" s="260"/>
      <c r="FWP18" s="261"/>
      <c r="FWQ18" s="330"/>
      <c r="FWR18" s="331"/>
      <c r="FWS18" s="330"/>
      <c r="FWT18" s="328"/>
      <c r="FWU18" s="328"/>
      <c r="FWV18" s="260"/>
      <c r="FWW18" s="261"/>
      <c r="FWX18" s="330"/>
      <c r="FWY18" s="331"/>
      <c r="FWZ18" s="330"/>
      <c r="FXA18" s="328"/>
      <c r="FXB18" s="328"/>
      <c r="FXC18" s="260"/>
      <c r="FXD18" s="261"/>
      <c r="FXE18" s="330"/>
      <c r="FXF18" s="331"/>
      <c r="FXG18" s="330"/>
      <c r="FXH18" s="328"/>
      <c r="FXI18" s="328"/>
      <c r="FXJ18" s="260"/>
      <c r="FXK18" s="261"/>
      <c r="FXL18" s="330"/>
      <c r="FXM18" s="331"/>
      <c r="FXN18" s="330"/>
      <c r="FXO18" s="328"/>
      <c r="FXP18" s="328"/>
      <c r="FXQ18" s="260"/>
      <c r="FXR18" s="261"/>
      <c r="FXS18" s="330"/>
      <c r="FXT18" s="331"/>
      <c r="FXU18" s="330"/>
      <c r="FXV18" s="328"/>
      <c r="FXW18" s="328"/>
      <c r="FXX18" s="260"/>
      <c r="FXY18" s="261"/>
      <c r="FXZ18" s="330"/>
      <c r="FYA18" s="331"/>
      <c r="FYB18" s="330"/>
      <c r="FYC18" s="328"/>
      <c r="FYD18" s="328"/>
      <c r="FYE18" s="260"/>
      <c r="FYF18" s="261"/>
      <c r="FYG18" s="330"/>
      <c r="FYH18" s="331"/>
      <c r="FYI18" s="330"/>
      <c r="FYJ18" s="328"/>
      <c r="FYK18" s="328"/>
      <c r="FYL18" s="260"/>
      <c r="FYM18" s="261"/>
      <c r="FYN18" s="330"/>
      <c r="FYO18" s="331"/>
      <c r="FYP18" s="330"/>
      <c r="FYQ18" s="328"/>
      <c r="FYR18" s="328"/>
      <c r="FYS18" s="260"/>
      <c r="FYT18" s="261"/>
      <c r="FYU18" s="330"/>
      <c r="FYV18" s="331"/>
      <c r="FYW18" s="330"/>
      <c r="FYX18" s="328"/>
      <c r="FYY18" s="328"/>
      <c r="FYZ18" s="260"/>
      <c r="FZA18" s="261"/>
      <c r="FZB18" s="330"/>
      <c r="FZC18" s="331"/>
      <c r="FZD18" s="330"/>
      <c r="FZE18" s="328"/>
      <c r="FZF18" s="328"/>
      <c r="FZG18" s="260"/>
      <c r="FZH18" s="261"/>
      <c r="FZI18" s="330"/>
      <c r="FZJ18" s="331"/>
      <c r="FZK18" s="330"/>
      <c r="FZL18" s="328"/>
      <c r="FZM18" s="328"/>
      <c r="FZN18" s="260"/>
      <c r="FZO18" s="261"/>
      <c r="FZP18" s="330"/>
      <c r="FZQ18" s="331"/>
      <c r="FZR18" s="330"/>
      <c r="FZS18" s="328"/>
      <c r="FZT18" s="328"/>
      <c r="FZU18" s="260"/>
      <c r="FZV18" s="261"/>
      <c r="FZW18" s="330"/>
      <c r="FZX18" s="331"/>
      <c r="FZY18" s="330"/>
      <c r="FZZ18" s="328"/>
      <c r="GAA18" s="328"/>
      <c r="GAB18" s="260"/>
      <c r="GAC18" s="261"/>
      <c r="GAD18" s="330"/>
      <c r="GAE18" s="331"/>
      <c r="GAF18" s="330"/>
      <c r="GAG18" s="328"/>
      <c r="GAH18" s="328"/>
      <c r="GAI18" s="260"/>
      <c r="GAJ18" s="261"/>
      <c r="GAK18" s="330"/>
      <c r="GAL18" s="331"/>
      <c r="GAM18" s="330"/>
      <c r="GAN18" s="328"/>
      <c r="GAO18" s="328"/>
      <c r="GAP18" s="260"/>
      <c r="GAQ18" s="261"/>
      <c r="GAR18" s="330"/>
      <c r="GAS18" s="331"/>
      <c r="GAT18" s="330"/>
      <c r="GAU18" s="328"/>
      <c r="GAV18" s="328"/>
      <c r="GAW18" s="260"/>
      <c r="GAX18" s="261"/>
      <c r="GAY18" s="330"/>
      <c r="GAZ18" s="331"/>
      <c r="GBA18" s="330"/>
      <c r="GBB18" s="328"/>
      <c r="GBC18" s="328"/>
      <c r="GBD18" s="260"/>
      <c r="GBE18" s="261"/>
      <c r="GBF18" s="330"/>
      <c r="GBG18" s="331"/>
      <c r="GBH18" s="330"/>
      <c r="GBI18" s="328"/>
      <c r="GBJ18" s="328"/>
      <c r="GBK18" s="260"/>
      <c r="GBL18" s="261"/>
      <c r="GBM18" s="330"/>
      <c r="GBN18" s="331"/>
      <c r="GBO18" s="330"/>
      <c r="GBP18" s="328"/>
      <c r="GBQ18" s="328"/>
      <c r="GBR18" s="260"/>
      <c r="GBS18" s="261"/>
      <c r="GBT18" s="330"/>
      <c r="GBU18" s="331"/>
      <c r="GBV18" s="330"/>
      <c r="GBW18" s="328"/>
      <c r="GBX18" s="328"/>
      <c r="GBY18" s="260"/>
      <c r="GBZ18" s="261"/>
      <c r="GCA18" s="330"/>
      <c r="GCB18" s="331"/>
      <c r="GCC18" s="330"/>
      <c r="GCD18" s="328"/>
      <c r="GCE18" s="328"/>
      <c r="GCF18" s="260"/>
      <c r="GCG18" s="261"/>
      <c r="GCH18" s="330"/>
      <c r="GCI18" s="331"/>
      <c r="GCJ18" s="330"/>
      <c r="GCK18" s="328"/>
      <c r="GCL18" s="328"/>
      <c r="GCM18" s="260"/>
      <c r="GCN18" s="261"/>
      <c r="GCO18" s="330"/>
      <c r="GCP18" s="331"/>
      <c r="GCQ18" s="330"/>
      <c r="GCR18" s="328"/>
      <c r="GCS18" s="328"/>
      <c r="GCT18" s="260"/>
      <c r="GCU18" s="261"/>
      <c r="GCV18" s="330"/>
      <c r="GCW18" s="331"/>
      <c r="GCX18" s="330"/>
      <c r="GCY18" s="328"/>
      <c r="GCZ18" s="328"/>
      <c r="GDA18" s="260"/>
      <c r="GDB18" s="261"/>
      <c r="GDC18" s="330"/>
      <c r="GDD18" s="331"/>
      <c r="GDE18" s="330"/>
      <c r="GDF18" s="328"/>
      <c r="GDG18" s="328"/>
      <c r="GDH18" s="260"/>
      <c r="GDI18" s="261"/>
      <c r="GDJ18" s="330"/>
      <c r="GDK18" s="331"/>
      <c r="GDL18" s="330"/>
      <c r="GDM18" s="328"/>
      <c r="GDN18" s="328"/>
      <c r="GDO18" s="260"/>
      <c r="GDP18" s="261"/>
      <c r="GDQ18" s="330"/>
      <c r="GDR18" s="331"/>
      <c r="GDS18" s="330"/>
      <c r="GDT18" s="328"/>
      <c r="GDU18" s="328"/>
      <c r="GDV18" s="260"/>
      <c r="GDW18" s="261"/>
      <c r="GDX18" s="330"/>
      <c r="GDY18" s="331"/>
      <c r="GDZ18" s="330"/>
      <c r="GEA18" s="328"/>
      <c r="GEB18" s="328"/>
      <c r="GEC18" s="260"/>
      <c r="GED18" s="261"/>
      <c r="GEE18" s="330"/>
      <c r="GEF18" s="331"/>
      <c r="GEG18" s="330"/>
      <c r="GEH18" s="328"/>
      <c r="GEI18" s="328"/>
      <c r="GEJ18" s="260"/>
      <c r="GEK18" s="261"/>
      <c r="GEL18" s="330"/>
      <c r="GEM18" s="331"/>
      <c r="GEN18" s="330"/>
      <c r="GEO18" s="328"/>
      <c r="GEP18" s="328"/>
      <c r="GEQ18" s="260"/>
      <c r="GER18" s="261"/>
      <c r="GES18" s="330"/>
      <c r="GET18" s="331"/>
      <c r="GEU18" s="330"/>
      <c r="GEV18" s="328"/>
      <c r="GEW18" s="328"/>
      <c r="GEX18" s="260"/>
      <c r="GEY18" s="261"/>
      <c r="GEZ18" s="330"/>
      <c r="GFA18" s="331"/>
      <c r="GFB18" s="330"/>
      <c r="GFC18" s="328"/>
      <c r="GFD18" s="328"/>
      <c r="GFE18" s="260"/>
      <c r="GFF18" s="261"/>
      <c r="GFG18" s="330"/>
      <c r="GFH18" s="331"/>
      <c r="GFI18" s="330"/>
      <c r="GFJ18" s="328"/>
      <c r="GFK18" s="328"/>
      <c r="GFL18" s="260"/>
      <c r="GFM18" s="261"/>
      <c r="GFN18" s="330"/>
      <c r="GFO18" s="331"/>
      <c r="GFP18" s="330"/>
      <c r="GFQ18" s="328"/>
      <c r="GFR18" s="328"/>
      <c r="GFS18" s="260"/>
      <c r="GFT18" s="261"/>
      <c r="GFU18" s="330"/>
      <c r="GFV18" s="331"/>
      <c r="GFW18" s="330"/>
      <c r="GFX18" s="328"/>
      <c r="GFY18" s="328"/>
      <c r="GFZ18" s="260"/>
      <c r="GGA18" s="261"/>
      <c r="GGB18" s="330"/>
      <c r="GGC18" s="331"/>
      <c r="GGD18" s="330"/>
      <c r="GGE18" s="328"/>
      <c r="GGF18" s="328"/>
      <c r="GGG18" s="260"/>
      <c r="GGH18" s="261"/>
      <c r="GGI18" s="330"/>
      <c r="GGJ18" s="331"/>
      <c r="GGK18" s="330"/>
      <c r="GGL18" s="328"/>
      <c r="GGM18" s="328"/>
      <c r="GGN18" s="260"/>
      <c r="GGO18" s="261"/>
      <c r="GGP18" s="330"/>
      <c r="GGQ18" s="331"/>
      <c r="GGR18" s="330"/>
      <c r="GGS18" s="328"/>
      <c r="GGT18" s="328"/>
      <c r="GGU18" s="260"/>
      <c r="GGV18" s="261"/>
      <c r="GGW18" s="330"/>
      <c r="GGX18" s="331"/>
      <c r="GGY18" s="330"/>
      <c r="GGZ18" s="328"/>
      <c r="GHA18" s="328"/>
      <c r="GHB18" s="260"/>
      <c r="GHC18" s="261"/>
      <c r="GHD18" s="330"/>
      <c r="GHE18" s="331"/>
      <c r="GHF18" s="330"/>
      <c r="GHG18" s="328"/>
      <c r="GHH18" s="328"/>
      <c r="GHI18" s="260"/>
      <c r="GHJ18" s="261"/>
      <c r="GHK18" s="330"/>
      <c r="GHL18" s="331"/>
      <c r="GHM18" s="330"/>
      <c r="GHN18" s="328"/>
      <c r="GHO18" s="328"/>
      <c r="GHP18" s="260"/>
      <c r="GHQ18" s="261"/>
      <c r="GHR18" s="330"/>
      <c r="GHS18" s="331"/>
      <c r="GHT18" s="330"/>
      <c r="GHU18" s="328"/>
      <c r="GHV18" s="328"/>
      <c r="GHW18" s="260"/>
      <c r="GHX18" s="261"/>
      <c r="GHY18" s="330"/>
      <c r="GHZ18" s="331"/>
      <c r="GIA18" s="330"/>
      <c r="GIB18" s="328"/>
      <c r="GIC18" s="328"/>
      <c r="GID18" s="260"/>
      <c r="GIE18" s="261"/>
      <c r="GIF18" s="330"/>
      <c r="GIG18" s="331"/>
      <c r="GIH18" s="330"/>
      <c r="GII18" s="328"/>
      <c r="GIJ18" s="328"/>
      <c r="GIK18" s="260"/>
      <c r="GIL18" s="261"/>
      <c r="GIM18" s="330"/>
      <c r="GIN18" s="331"/>
      <c r="GIO18" s="330"/>
      <c r="GIP18" s="328"/>
      <c r="GIQ18" s="328"/>
      <c r="GIR18" s="260"/>
      <c r="GIS18" s="261"/>
      <c r="GIT18" s="330"/>
      <c r="GIU18" s="331"/>
      <c r="GIV18" s="330"/>
      <c r="GIW18" s="328"/>
      <c r="GIX18" s="328"/>
      <c r="GIY18" s="260"/>
      <c r="GIZ18" s="261"/>
      <c r="GJA18" s="330"/>
      <c r="GJB18" s="331"/>
      <c r="GJC18" s="330"/>
      <c r="GJD18" s="328"/>
      <c r="GJE18" s="328"/>
      <c r="GJF18" s="260"/>
      <c r="GJG18" s="261"/>
      <c r="GJH18" s="330"/>
      <c r="GJI18" s="331"/>
      <c r="GJJ18" s="330"/>
      <c r="GJK18" s="328"/>
      <c r="GJL18" s="328"/>
      <c r="GJM18" s="260"/>
      <c r="GJN18" s="261"/>
      <c r="GJO18" s="330"/>
      <c r="GJP18" s="331"/>
      <c r="GJQ18" s="330"/>
      <c r="GJR18" s="328"/>
      <c r="GJS18" s="328"/>
      <c r="GJT18" s="260"/>
      <c r="GJU18" s="261"/>
      <c r="GJV18" s="330"/>
      <c r="GJW18" s="331"/>
      <c r="GJX18" s="330"/>
      <c r="GJY18" s="328"/>
      <c r="GJZ18" s="328"/>
      <c r="GKA18" s="260"/>
      <c r="GKB18" s="261"/>
      <c r="GKC18" s="330"/>
      <c r="GKD18" s="331"/>
      <c r="GKE18" s="330"/>
      <c r="GKF18" s="328"/>
      <c r="GKG18" s="328"/>
      <c r="GKH18" s="260"/>
      <c r="GKI18" s="261"/>
      <c r="GKJ18" s="330"/>
      <c r="GKK18" s="331"/>
      <c r="GKL18" s="330"/>
      <c r="GKM18" s="328"/>
      <c r="GKN18" s="328"/>
      <c r="GKO18" s="260"/>
      <c r="GKP18" s="261"/>
      <c r="GKQ18" s="330"/>
      <c r="GKR18" s="331"/>
      <c r="GKS18" s="330"/>
      <c r="GKT18" s="328"/>
      <c r="GKU18" s="328"/>
      <c r="GKV18" s="260"/>
      <c r="GKW18" s="261"/>
      <c r="GKX18" s="330"/>
      <c r="GKY18" s="331"/>
      <c r="GKZ18" s="330"/>
      <c r="GLA18" s="328"/>
      <c r="GLB18" s="328"/>
      <c r="GLC18" s="260"/>
      <c r="GLD18" s="261"/>
      <c r="GLE18" s="330"/>
      <c r="GLF18" s="331"/>
      <c r="GLG18" s="330"/>
      <c r="GLH18" s="328"/>
      <c r="GLI18" s="328"/>
      <c r="GLJ18" s="260"/>
      <c r="GLK18" s="261"/>
      <c r="GLL18" s="330"/>
      <c r="GLM18" s="331"/>
      <c r="GLN18" s="330"/>
      <c r="GLO18" s="328"/>
      <c r="GLP18" s="328"/>
      <c r="GLQ18" s="260"/>
      <c r="GLR18" s="261"/>
      <c r="GLS18" s="330"/>
      <c r="GLT18" s="331"/>
      <c r="GLU18" s="330"/>
      <c r="GLV18" s="328"/>
      <c r="GLW18" s="328"/>
      <c r="GLX18" s="260"/>
      <c r="GLY18" s="261"/>
      <c r="GLZ18" s="330"/>
      <c r="GMA18" s="331"/>
      <c r="GMB18" s="330"/>
      <c r="GMC18" s="328"/>
      <c r="GMD18" s="328"/>
      <c r="GME18" s="260"/>
      <c r="GMF18" s="261"/>
      <c r="GMG18" s="330"/>
      <c r="GMH18" s="331"/>
      <c r="GMI18" s="330"/>
      <c r="GMJ18" s="328"/>
      <c r="GMK18" s="328"/>
      <c r="GML18" s="260"/>
      <c r="GMM18" s="261"/>
      <c r="GMN18" s="330"/>
      <c r="GMO18" s="331"/>
      <c r="GMP18" s="330"/>
      <c r="GMQ18" s="328"/>
      <c r="GMR18" s="328"/>
      <c r="GMS18" s="260"/>
      <c r="GMT18" s="261"/>
      <c r="GMU18" s="330"/>
      <c r="GMV18" s="331"/>
      <c r="GMW18" s="330"/>
      <c r="GMX18" s="328"/>
      <c r="GMY18" s="328"/>
      <c r="GMZ18" s="260"/>
      <c r="GNA18" s="261"/>
      <c r="GNB18" s="330"/>
      <c r="GNC18" s="331"/>
      <c r="GND18" s="330"/>
      <c r="GNE18" s="328"/>
      <c r="GNF18" s="328"/>
      <c r="GNG18" s="260"/>
      <c r="GNH18" s="261"/>
      <c r="GNI18" s="330"/>
      <c r="GNJ18" s="331"/>
      <c r="GNK18" s="330"/>
      <c r="GNL18" s="328"/>
      <c r="GNM18" s="328"/>
      <c r="GNN18" s="260"/>
      <c r="GNO18" s="261"/>
      <c r="GNP18" s="330"/>
      <c r="GNQ18" s="331"/>
      <c r="GNR18" s="330"/>
      <c r="GNS18" s="328"/>
      <c r="GNT18" s="328"/>
      <c r="GNU18" s="260"/>
      <c r="GNV18" s="261"/>
      <c r="GNW18" s="330"/>
      <c r="GNX18" s="331"/>
      <c r="GNY18" s="330"/>
      <c r="GNZ18" s="328"/>
      <c r="GOA18" s="328"/>
      <c r="GOB18" s="260"/>
      <c r="GOC18" s="261"/>
      <c r="GOD18" s="330"/>
      <c r="GOE18" s="331"/>
      <c r="GOF18" s="330"/>
      <c r="GOG18" s="328"/>
      <c r="GOH18" s="328"/>
      <c r="GOI18" s="260"/>
      <c r="GOJ18" s="261"/>
      <c r="GOK18" s="330"/>
      <c r="GOL18" s="331"/>
      <c r="GOM18" s="330"/>
      <c r="GON18" s="328"/>
      <c r="GOO18" s="328"/>
      <c r="GOP18" s="260"/>
      <c r="GOQ18" s="261"/>
      <c r="GOR18" s="330"/>
      <c r="GOS18" s="331"/>
      <c r="GOT18" s="330"/>
      <c r="GOU18" s="328"/>
      <c r="GOV18" s="328"/>
      <c r="GOW18" s="260"/>
      <c r="GOX18" s="261"/>
      <c r="GOY18" s="330"/>
      <c r="GOZ18" s="331"/>
      <c r="GPA18" s="330"/>
      <c r="GPB18" s="328"/>
      <c r="GPC18" s="328"/>
      <c r="GPD18" s="260"/>
      <c r="GPE18" s="261"/>
      <c r="GPF18" s="330"/>
      <c r="GPG18" s="331"/>
      <c r="GPH18" s="330"/>
      <c r="GPI18" s="328"/>
      <c r="GPJ18" s="328"/>
      <c r="GPK18" s="260"/>
      <c r="GPL18" s="261"/>
      <c r="GPM18" s="330"/>
      <c r="GPN18" s="331"/>
      <c r="GPO18" s="330"/>
      <c r="GPP18" s="328"/>
      <c r="GPQ18" s="328"/>
      <c r="GPR18" s="260"/>
      <c r="GPS18" s="261"/>
      <c r="GPT18" s="330"/>
      <c r="GPU18" s="331"/>
      <c r="GPV18" s="330"/>
      <c r="GPW18" s="328"/>
      <c r="GPX18" s="328"/>
      <c r="GPY18" s="260"/>
      <c r="GPZ18" s="261"/>
      <c r="GQA18" s="330"/>
      <c r="GQB18" s="331"/>
      <c r="GQC18" s="330"/>
      <c r="GQD18" s="328"/>
      <c r="GQE18" s="328"/>
      <c r="GQF18" s="260"/>
      <c r="GQG18" s="261"/>
      <c r="GQH18" s="330"/>
      <c r="GQI18" s="331"/>
      <c r="GQJ18" s="330"/>
      <c r="GQK18" s="328"/>
      <c r="GQL18" s="328"/>
      <c r="GQM18" s="260"/>
      <c r="GQN18" s="261"/>
      <c r="GQO18" s="330"/>
      <c r="GQP18" s="331"/>
      <c r="GQQ18" s="330"/>
      <c r="GQR18" s="328"/>
      <c r="GQS18" s="328"/>
      <c r="GQT18" s="260"/>
      <c r="GQU18" s="261"/>
      <c r="GQV18" s="330"/>
      <c r="GQW18" s="331"/>
      <c r="GQX18" s="330"/>
      <c r="GQY18" s="328"/>
      <c r="GQZ18" s="328"/>
      <c r="GRA18" s="260"/>
      <c r="GRB18" s="261"/>
      <c r="GRC18" s="330"/>
      <c r="GRD18" s="331"/>
      <c r="GRE18" s="330"/>
      <c r="GRF18" s="328"/>
      <c r="GRG18" s="328"/>
      <c r="GRH18" s="260"/>
      <c r="GRI18" s="261"/>
      <c r="GRJ18" s="330"/>
      <c r="GRK18" s="331"/>
      <c r="GRL18" s="330"/>
      <c r="GRM18" s="328"/>
      <c r="GRN18" s="328"/>
      <c r="GRO18" s="260"/>
      <c r="GRP18" s="261"/>
      <c r="GRQ18" s="330"/>
      <c r="GRR18" s="331"/>
      <c r="GRS18" s="330"/>
      <c r="GRT18" s="328"/>
      <c r="GRU18" s="328"/>
      <c r="GRV18" s="260"/>
      <c r="GRW18" s="261"/>
      <c r="GRX18" s="330"/>
      <c r="GRY18" s="331"/>
      <c r="GRZ18" s="330"/>
      <c r="GSA18" s="328"/>
      <c r="GSB18" s="328"/>
      <c r="GSC18" s="260"/>
      <c r="GSD18" s="261"/>
      <c r="GSE18" s="330"/>
      <c r="GSF18" s="331"/>
      <c r="GSG18" s="330"/>
      <c r="GSH18" s="328"/>
      <c r="GSI18" s="328"/>
      <c r="GSJ18" s="260"/>
      <c r="GSK18" s="261"/>
      <c r="GSL18" s="330"/>
      <c r="GSM18" s="331"/>
      <c r="GSN18" s="330"/>
      <c r="GSO18" s="328"/>
      <c r="GSP18" s="328"/>
      <c r="GSQ18" s="260"/>
      <c r="GSR18" s="261"/>
      <c r="GSS18" s="330"/>
      <c r="GST18" s="331"/>
      <c r="GSU18" s="330"/>
      <c r="GSV18" s="328"/>
      <c r="GSW18" s="328"/>
      <c r="GSX18" s="260"/>
      <c r="GSY18" s="261"/>
      <c r="GSZ18" s="330"/>
      <c r="GTA18" s="331"/>
      <c r="GTB18" s="330"/>
      <c r="GTC18" s="328"/>
      <c r="GTD18" s="328"/>
      <c r="GTE18" s="260"/>
      <c r="GTF18" s="261"/>
      <c r="GTG18" s="330"/>
      <c r="GTH18" s="331"/>
      <c r="GTI18" s="330"/>
      <c r="GTJ18" s="328"/>
      <c r="GTK18" s="328"/>
      <c r="GTL18" s="260"/>
      <c r="GTM18" s="261"/>
      <c r="GTN18" s="330"/>
      <c r="GTO18" s="331"/>
      <c r="GTP18" s="330"/>
      <c r="GTQ18" s="328"/>
      <c r="GTR18" s="328"/>
      <c r="GTS18" s="260"/>
      <c r="GTT18" s="261"/>
      <c r="GTU18" s="330"/>
      <c r="GTV18" s="331"/>
      <c r="GTW18" s="330"/>
      <c r="GTX18" s="328"/>
      <c r="GTY18" s="328"/>
      <c r="GTZ18" s="260"/>
      <c r="GUA18" s="261"/>
      <c r="GUB18" s="330"/>
      <c r="GUC18" s="331"/>
      <c r="GUD18" s="330"/>
      <c r="GUE18" s="328"/>
      <c r="GUF18" s="328"/>
      <c r="GUG18" s="260"/>
      <c r="GUH18" s="261"/>
      <c r="GUI18" s="330"/>
      <c r="GUJ18" s="331"/>
      <c r="GUK18" s="330"/>
      <c r="GUL18" s="328"/>
      <c r="GUM18" s="328"/>
      <c r="GUN18" s="260"/>
      <c r="GUO18" s="261"/>
      <c r="GUP18" s="330"/>
      <c r="GUQ18" s="331"/>
      <c r="GUR18" s="330"/>
      <c r="GUS18" s="328"/>
      <c r="GUT18" s="328"/>
      <c r="GUU18" s="260"/>
      <c r="GUV18" s="261"/>
      <c r="GUW18" s="330"/>
      <c r="GUX18" s="331"/>
      <c r="GUY18" s="330"/>
      <c r="GUZ18" s="328"/>
      <c r="GVA18" s="328"/>
      <c r="GVB18" s="260"/>
      <c r="GVC18" s="261"/>
      <c r="GVD18" s="330"/>
      <c r="GVE18" s="331"/>
      <c r="GVF18" s="330"/>
      <c r="GVG18" s="328"/>
      <c r="GVH18" s="328"/>
      <c r="GVI18" s="260"/>
      <c r="GVJ18" s="261"/>
      <c r="GVK18" s="330"/>
      <c r="GVL18" s="331"/>
      <c r="GVM18" s="330"/>
      <c r="GVN18" s="328"/>
      <c r="GVO18" s="328"/>
      <c r="GVP18" s="260"/>
      <c r="GVQ18" s="261"/>
      <c r="GVR18" s="330"/>
      <c r="GVS18" s="331"/>
      <c r="GVT18" s="330"/>
      <c r="GVU18" s="328"/>
      <c r="GVV18" s="328"/>
      <c r="GVW18" s="260"/>
      <c r="GVX18" s="261"/>
      <c r="GVY18" s="330"/>
      <c r="GVZ18" s="331"/>
      <c r="GWA18" s="330"/>
      <c r="GWB18" s="328"/>
      <c r="GWC18" s="328"/>
      <c r="GWD18" s="260"/>
      <c r="GWE18" s="261"/>
      <c r="GWF18" s="330"/>
      <c r="GWG18" s="331"/>
      <c r="GWH18" s="330"/>
      <c r="GWI18" s="328"/>
      <c r="GWJ18" s="328"/>
      <c r="GWK18" s="260"/>
      <c r="GWL18" s="261"/>
      <c r="GWM18" s="330"/>
      <c r="GWN18" s="331"/>
      <c r="GWO18" s="330"/>
      <c r="GWP18" s="328"/>
      <c r="GWQ18" s="328"/>
      <c r="GWR18" s="260"/>
      <c r="GWS18" s="261"/>
      <c r="GWT18" s="330"/>
      <c r="GWU18" s="331"/>
      <c r="GWV18" s="330"/>
      <c r="GWW18" s="328"/>
      <c r="GWX18" s="328"/>
      <c r="GWY18" s="260"/>
      <c r="GWZ18" s="261"/>
      <c r="GXA18" s="330"/>
      <c r="GXB18" s="331"/>
      <c r="GXC18" s="330"/>
      <c r="GXD18" s="328"/>
      <c r="GXE18" s="328"/>
      <c r="GXF18" s="260"/>
      <c r="GXG18" s="261"/>
      <c r="GXH18" s="330"/>
      <c r="GXI18" s="331"/>
      <c r="GXJ18" s="330"/>
      <c r="GXK18" s="328"/>
      <c r="GXL18" s="328"/>
      <c r="GXM18" s="260"/>
      <c r="GXN18" s="261"/>
      <c r="GXO18" s="330"/>
      <c r="GXP18" s="331"/>
      <c r="GXQ18" s="330"/>
      <c r="GXR18" s="328"/>
      <c r="GXS18" s="328"/>
      <c r="GXT18" s="260"/>
      <c r="GXU18" s="261"/>
      <c r="GXV18" s="330"/>
      <c r="GXW18" s="331"/>
      <c r="GXX18" s="330"/>
      <c r="GXY18" s="328"/>
      <c r="GXZ18" s="328"/>
      <c r="GYA18" s="260"/>
      <c r="GYB18" s="261"/>
      <c r="GYC18" s="330"/>
      <c r="GYD18" s="331"/>
      <c r="GYE18" s="330"/>
      <c r="GYF18" s="328"/>
      <c r="GYG18" s="328"/>
      <c r="GYH18" s="260"/>
      <c r="GYI18" s="261"/>
      <c r="GYJ18" s="330"/>
      <c r="GYK18" s="331"/>
      <c r="GYL18" s="330"/>
      <c r="GYM18" s="328"/>
      <c r="GYN18" s="328"/>
      <c r="GYO18" s="260"/>
      <c r="GYP18" s="255"/>
      <c r="GYQ18" s="255"/>
      <c r="GYR18" s="255"/>
      <c r="GYS18" s="255"/>
      <c r="GYT18" s="255"/>
      <c r="GYU18" s="255"/>
      <c r="GYV18" s="255"/>
      <c r="GYW18" s="255"/>
      <c r="GYX18" s="255"/>
      <c r="GYY18" s="255"/>
      <c r="GYZ18" s="255"/>
      <c r="GZA18" s="255"/>
      <c r="GZB18" s="255"/>
      <c r="GZC18" s="255"/>
      <c r="GZD18" s="255"/>
      <c r="GZE18" s="255"/>
      <c r="GZF18" s="255"/>
      <c r="GZG18" s="255"/>
      <c r="GZH18" s="255"/>
      <c r="GZI18" s="255"/>
      <c r="GZJ18" s="255"/>
      <c r="GZK18" s="255"/>
      <c r="GZL18" s="255"/>
      <c r="GZM18" s="255"/>
      <c r="GZN18" s="255"/>
      <c r="GZO18" s="255"/>
      <c r="GZP18" s="255"/>
      <c r="GZQ18" s="255"/>
      <c r="GZR18" s="255"/>
      <c r="GZS18" s="255"/>
      <c r="GZT18" s="255"/>
      <c r="GZU18" s="255"/>
      <c r="GZV18" s="255"/>
      <c r="GZW18" s="255"/>
      <c r="GZX18" s="255"/>
      <c r="GZY18" s="255"/>
      <c r="GZZ18" s="255"/>
      <c r="HAA18" s="255"/>
      <c r="HAB18" s="255"/>
      <c r="HAC18" s="255"/>
      <c r="HAD18" s="255"/>
    </row>
    <row r="19" spans="1:5438" s="307" customFormat="1" ht="15" outlineLevel="1">
      <c r="A19" s="262" t="s">
        <v>4</v>
      </c>
      <c r="B19" s="247">
        <f t="shared" ref="B19:G19" si="3231">SUM(B8:B17)</f>
        <v>4357033</v>
      </c>
      <c r="C19" s="263">
        <f t="shared" si="3231"/>
        <v>100</v>
      </c>
      <c r="D19" s="249">
        <f t="shared" si="3231"/>
        <v>4501742</v>
      </c>
      <c r="E19" s="263">
        <f t="shared" si="3231"/>
        <v>100.00000000000001</v>
      </c>
      <c r="F19" s="249">
        <f t="shared" si="3231"/>
        <v>8858775</v>
      </c>
      <c r="G19" s="264">
        <f t="shared" si="3231"/>
        <v>100.00000000000001</v>
      </c>
      <c r="H19" s="265">
        <f>SUM(H8:H17)</f>
        <v>10246</v>
      </c>
      <c r="I19" s="266">
        <f>SUM(I8:I17)</f>
        <v>100</v>
      </c>
      <c r="J19" s="267">
        <f>SUM(J8:J17)</f>
        <v>9134</v>
      </c>
      <c r="K19" s="266">
        <f>SUM(K8:K17)</f>
        <v>100</v>
      </c>
      <c r="L19" s="253">
        <v>0</v>
      </c>
      <c r="M19" s="267">
        <f t="shared" ref="M19:N19" si="3232">SUM(M8:M17)</f>
        <v>19380</v>
      </c>
      <c r="N19" s="268">
        <f t="shared" si="3232"/>
        <v>100</v>
      </c>
      <c r="O19" s="265">
        <f>SUM(O8:O17)</f>
        <v>10242</v>
      </c>
      <c r="P19" s="266">
        <f>SUM(P8:P17)</f>
        <v>100</v>
      </c>
      <c r="Q19" s="267">
        <f>SUM(Q8:Q17)</f>
        <v>9131</v>
      </c>
      <c r="R19" s="266">
        <f>SUM(R8:R17)</f>
        <v>100</v>
      </c>
      <c r="S19" s="253">
        <v>0</v>
      </c>
      <c r="T19" s="267">
        <f t="shared" ref="T19:U19" si="3233">SUM(T8:T17)</f>
        <v>19373</v>
      </c>
      <c r="U19" s="268">
        <f t="shared" si="3233"/>
        <v>100</v>
      </c>
      <c r="V19" s="265">
        <f>SUM(V8:V17)</f>
        <v>10236</v>
      </c>
      <c r="W19" s="266">
        <f>SUM(W8:W17)</f>
        <v>100</v>
      </c>
      <c r="X19" s="267">
        <f>SUM(X8:X17)</f>
        <v>9123</v>
      </c>
      <c r="Y19" s="266">
        <f>SUM(Y8:Y17)</f>
        <v>100</v>
      </c>
      <c r="Z19" s="253">
        <v>0</v>
      </c>
      <c r="AA19" s="267">
        <f t="shared" ref="AA19:AB19" si="3234">SUM(AA8:AA17)</f>
        <v>19359</v>
      </c>
      <c r="AB19" s="268">
        <f t="shared" si="3234"/>
        <v>100</v>
      </c>
      <c r="AC19" s="265">
        <f>SUM(AC8:AC17)</f>
        <v>10232</v>
      </c>
      <c r="AD19" s="266">
        <f>SUM(AD8:AD17)</f>
        <v>100</v>
      </c>
      <c r="AE19" s="267">
        <f>SUM(AE8:AE17)</f>
        <v>9117</v>
      </c>
      <c r="AF19" s="266">
        <f>SUM(AF8:AF17)</f>
        <v>100</v>
      </c>
      <c r="AG19" s="253">
        <v>0</v>
      </c>
      <c r="AH19" s="267">
        <f t="shared" ref="AH19:AI19" si="3235">SUM(AH8:AH17)</f>
        <v>19349</v>
      </c>
      <c r="AI19" s="268">
        <f t="shared" si="3235"/>
        <v>100</v>
      </c>
      <c r="AJ19" s="265">
        <f>SUM(AJ8:AJ17)</f>
        <v>10221</v>
      </c>
      <c r="AK19" s="266">
        <f>SUM(AK8:AK17)</f>
        <v>100</v>
      </c>
      <c r="AL19" s="267">
        <f>SUM(AL8:AL17)</f>
        <v>9110</v>
      </c>
      <c r="AM19" s="266">
        <f>SUM(AM8:AM17)</f>
        <v>100</v>
      </c>
      <c r="AN19" s="253">
        <v>0</v>
      </c>
      <c r="AO19" s="267">
        <f t="shared" ref="AO19:AP19" si="3236">SUM(AO8:AO17)</f>
        <v>19331</v>
      </c>
      <c r="AP19" s="268">
        <f t="shared" si="3236"/>
        <v>100</v>
      </c>
      <c r="AQ19" s="265">
        <f>SUM(AQ8:AQ17)</f>
        <v>10212</v>
      </c>
      <c r="AR19" s="266">
        <f>SUM(AR8:AR17)</f>
        <v>100</v>
      </c>
      <c r="AS19" s="267">
        <f>SUM(AS8:AS17)</f>
        <v>9106</v>
      </c>
      <c r="AT19" s="266">
        <f>SUM(AT8:AT17)</f>
        <v>100</v>
      </c>
      <c r="AU19" s="253">
        <v>0</v>
      </c>
      <c r="AV19" s="267">
        <f t="shared" ref="AV19:AW19" si="3237">SUM(AV8:AV17)</f>
        <v>19318</v>
      </c>
      <c r="AW19" s="268">
        <f t="shared" si="3237"/>
        <v>100</v>
      </c>
      <c r="AX19" s="265">
        <f>SUM(AX8:AX17)</f>
        <v>10205</v>
      </c>
      <c r="AY19" s="266">
        <f>SUM(AY8:AY17)</f>
        <v>99.999999999999986</v>
      </c>
      <c r="AZ19" s="267">
        <f>SUM(AZ8:AZ17)</f>
        <v>9099</v>
      </c>
      <c r="BA19" s="266">
        <f>SUM(BA8:BA17)</f>
        <v>100.00000000000001</v>
      </c>
      <c r="BB19" s="253">
        <v>0</v>
      </c>
      <c r="BC19" s="267">
        <f t="shared" ref="BC19:BD19" si="3238">SUM(BC8:BC17)</f>
        <v>19304</v>
      </c>
      <c r="BD19" s="268">
        <f t="shared" si="3238"/>
        <v>100</v>
      </c>
      <c r="BE19" s="265">
        <f>SUM(BE8:BE17)</f>
        <v>10198</v>
      </c>
      <c r="BF19" s="266">
        <f>SUM(BF8:BF17)</f>
        <v>100</v>
      </c>
      <c r="BG19" s="267">
        <f>SUM(BG8:BG17)</f>
        <v>9093</v>
      </c>
      <c r="BH19" s="266">
        <f>SUM(BH8:BH17)</f>
        <v>100</v>
      </c>
      <c r="BI19" s="253">
        <v>0</v>
      </c>
      <c r="BJ19" s="267">
        <f t="shared" ref="BJ19:BK19" si="3239">SUM(BJ8:BJ17)</f>
        <v>19291</v>
      </c>
      <c r="BK19" s="268">
        <f t="shared" si="3239"/>
        <v>100</v>
      </c>
      <c r="BL19" s="265">
        <f>SUM(BL8:BL17)</f>
        <v>10189</v>
      </c>
      <c r="BM19" s="266">
        <f>SUM(BM8:BM17)</f>
        <v>100</v>
      </c>
      <c r="BN19" s="267">
        <f>SUM(BN8:BN17)</f>
        <v>9084</v>
      </c>
      <c r="BO19" s="266">
        <f>SUM(BO8:BO17)</f>
        <v>100</v>
      </c>
      <c r="BP19" s="253">
        <v>0</v>
      </c>
      <c r="BQ19" s="267">
        <f t="shared" ref="BQ19:BR19" si="3240">SUM(BQ8:BQ17)</f>
        <v>19273</v>
      </c>
      <c r="BR19" s="268">
        <f t="shared" si="3240"/>
        <v>100</v>
      </c>
      <c r="BS19" s="265">
        <f>SUM(BS8:BS17)</f>
        <v>10180</v>
      </c>
      <c r="BT19" s="266">
        <f>SUM(BT8:BT17)</f>
        <v>100</v>
      </c>
      <c r="BU19" s="267">
        <f>SUM(BU8:BU17)</f>
        <v>9066</v>
      </c>
      <c r="BV19" s="266">
        <f>SUM(BV8:BV17)</f>
        <v>100.00000000000001</v>
      </c>
      <c r="BW19" s="253">
        <v>0</v>
      </c>
      <c r="BX19" s="267">
        <f t="shared" ref="BX19:BY19" si="3241">SUM(BX8:BX17)</f>
        <v>19246</v>
      </c>
      <c r="BY19" s="268">
        <f t="shared" si="3241"/>
        <v>100</v>
      </c>
      <c r="BZ19" s="265">
        <f>SUM(BZ8:BZ17)</f>
        <v>10167</v>
      </c>
      <c r="CA19" s="266">
        <f>SUM(CA8:CA17)</f>
        <v>100</v>
      </c>
      <c r="CB19" s="267">
        <f>SUM(CB8:CB17)</f>
        <v>9054</v>
      </c>
      <c r="CC19" s="266">
        <f>SUM(CC8:CC17)</f>
        <v>100</v>
      </c>
      <c r="CD19" s="253">
        <v>0</v>
      </c>
      <c r="CE19" s="267">
        <f t="shared" ref="CE19:CF19" si="3242">SUM(CE8:CE17)</f>
        <v>19221</v>
      </c>
      <c r="CF19" s="268">
        <f t="shared" si="3242"/>
        <v>100</v>
      </c>
      <c r="CG19" s="265">
        <f>SUM(CG8:CG17)</f>
        <v>10155</v>
      </c>
      <c r="CH19" s="266">
        <f>SUM(CH8:CH17)</f>
        <v>100</v>
      </c>
      <c r="CI19" s="267">
        <f>SUM(CI8:CI17)</f>
        <v>9046</v>
      </c>
      <c r="CJ19" s="266">
        <f>SUM(CJ8:CJ17)</f>
        <v>100</v>
      </c>
      <c r="CK19" s="253">
        <v>0</v>
      </c>
      <c r="CL19" s="267">
        <f t="shared" ref="CL19:CM19" si="3243">SUM(CL8:CL17)</f>
        <v>19201</v>
      </c>
      <c r="CM19" s="268">
        <f t="shared" si="3243"/>
        <v>100</v>
      </c>
      <c r="CN19" s="265">
        <f>SUM(CN8:CN17)</f>
        <v>10139</v>
      </c>
      <c r="CO19" s="266">
        <f>SUM(CO8:CO17)</f>
        <v>100</v>
      </c>
      <c r="CP19" s="267">
        <f>SUM(CP8:CP17)</f>
        <v>9035</v>
      </c>
      <c r="CQ19" s="266">
        <f>SUM(CQ8:CQ17)</f>
        <v>100</v>
      </c>
      <c r="CR19" s="253">
        <v>0</v>
      </c>
      <c r="CS19" s="267">
        <f t="shared" ref="CS19:CT19" si="3244">SUM(CS8:CS17)</f>
        <v>19174</v>
      </c>
      <c r="CT19" s="268">
        <f t="shared" si="3244"/>
        <v>100</v>
      </c>
      <c r="CU19" s="265">
        <f>SUM(CU8:CU17)</f>
        <v>10126</v>
      </c>
      <c r="CV19" s="266">
        <f>SUM(CV8:CV17)</f>
        <v>100</v>
      </c>
      <c r="CW19" s="267">
        <f>SUM(CW8:CW17)</f>
        <v>9028</v>
      </c>
      <c r="CX19" s="266">
        <f>SUM(CX8:CX17)</f>
        <v>100</v>
      </c>
      <c r="CY19" s="253">
        <v>0</v>
      </c>
      <c r="CZ19" s="267">
        <f t="shared" ref="CZ19:DA19" si="3245">SUM(CZ8:CZ17)</f>
        <v>19154</v>
      </c>
      <c r="DA19" s="268">
        <f t="shared" si="3245"/>
        <v>100</v>
      </c>
      <c r="DB19" s="265">
        <f>SUM(DB8:DB17)</f>
        <v>10112</v>
      </c>
      <c r="DC19" s="266">
        <f>SUM(DC8:DC17)</f>
        <v>100</v>
      </c>
      <c r="DD19" s="267">
        <f>SUM(DD8:DD17)</f>
        <v>9014</v>
      </c>
      <c r="DE19" s="266">
        <f>SUM(DE8:DE17)</f>
        <v>100</v>
      </c>
      <c r="DF19" s="253">
        <v>0</v>
      </c>
      <c r="DG19" s="267">
        <f t="shared" ref="DG19:DH19" si="3246">SUM(DG8:DG17)</f>
        <v>19126</v>
      </c>
      <c r="DH19" s="268">
        <f t="shared" si="3246"/>
        <v>100</v>
      </c>
      <c r="DI19" s="265">
        <f>SUM(DI8:DI17)</f>
        <v>10101</v>
      </c>
      <c r="DJ19" s="266">
        <f>SUM(DJ8:DJ17)</f>
        <v>100</v>
      </c>
      <c r="DK19" s="267">
        <f>SUM(DK8:DK17)</f>
        <v>9002</v>
      </c>
      <c r="DL19" s="266">
        <f>SUM(DL8:DL17)</f>
        <v>100</v>
      </c>
      <c r="DM19" s="253">
        <v>0</v>
      </c>
      <c r="DN19" s="267">
        <f t="shared" ref="DN19:DO19" si="3247">SUM(DN8:DN17)</f>
        <v>19103</v>
      </c>
      <c r="DO19" s="268">
        <f t="shared" si="3247"/>
        <v>100</v>
      </c>
      <c r="DP19" s="265">
        <f>SUM(DP8:DP17)</f>
        <v>10086</v>
      </c>
      <c r="DQ19" s="266">
        <f>SUM(DQ8:DQ17)</f>
        <v>100</v>
      </c>
      <c r="DR19" s="267">
        <f>SUM(DR8:DR17)</f>
        <v>8986</v>
      </c>
      <c r="DS19" s="266">
        <f>SUM(DS8:DS17)</f>
        <v>100</v>
      </c>
      <c r="DT19" s="253">
        <v>0</v>
      </c>
      <c r="DU19" s="267">
        <f t="shared" ref="DU19:DV19" si="3248">SUM(DU8:DU17)</f>
        <v>19072</v>
      </c>
      <c r="DV19" s="268">
        <f t="shared" si="3248"/>
        <v>100</v>
      </c>
      <c r="DW19" s="265">
        <f>SUM(DW8:DW17)</f>
        <v>10071</v>
      </c>
      <c r="DX19" s="266">
        <f>SUM(DX8:DX17)</f>
        <v>100</v>
      </c>
      <c r="DY19" s="267">
        <f>SUM(DY8:DY17)</f>
        <v>8978</v>
      </c>
      <c r="DZ19" s="266">
        <f>SUM(DZ8:DZ17)</f>
        <v>100</v>
      </c>
      <c r="EA19" s="253">
        <v>0</v>
      </c>
      <c r="EB19" s="267">
        <f t="shared" ref="EB19:EC19" si="3249">SUM(EB8:EB17)</f>
        <v>19049</v>
      </c>
      <c r="EC19" s="268">
        <f t="shared" si="3249"/>
        <v>100</v>
      </c>
      <c r="ED19" s="265">
        <f>SUM(ED8:ED17)</f>
        <v>10052</v>
      </c>
      <c r="EE19" s="266">
        <f>SUM(EE8:EE17)</f>
        <v>100</v>
      </c>
      <c r="EF19" s="267">
        <f>SUM(EF8:EF17)</f>
        <v>8964</v>
      </c>
      <c r="EG19" s="266">
        <f>SUM(EG8:EG17)</f>
        <v>100</v>
      </c>
      <c r="EH19" s="253">
        <v>0</v>
      </c>
      <c r="EI19" s="267">
        <f t="shared" ref="EI19:EJ19" si="3250">SUM(EI8:EI17)</f>
        <v>19016</v>
      </c>
      <c r="EJ19" s="268">
        <f t="shared" si="3250"/>
        <v>100</v>
      </c>
      <c r="EK19" s="265">
        <f>SUM(EK8:EK17)</f>
        <v>10035</v>
      </c>
      <c r="EL19" s="266">
        <f>SUM(EL8:EL17)</f>
        <v>100</v>
      </c>
      <c r="EM19" s="267">
        <f>SUM(EM8:EM17)</f>
        <v>8955</v>
      </c>
      <c r="EN19" s="266">
        <f>SUM(EN8:EN17)</f>
        <v>100</v>
      </c>
      <c r="EO19" s="253">
        <v>0</v>
      </c>
      <c r="EP19" s="267">
        <f t="shared" ref="EP19:EQ19" si="3251">SUM(EP8:EP17)</f>
        <v>18990</v>
      </c>
      <c r="EQ19" s="268">
        <f t="shared" si="3251"/>
        <v>100</v>
      </c>
      <c r="ER19" s="265">
        <f>SUM(ER8:ER17)</f>
        <v>10010</v>
      </c>
      <c r="ES19" s="266">
        <f>SUM(ES8:ES17)</f>
        <v>100.00000000000001</v>
      </c>
      <c r="ET19" s="267">
        <f>SUM(ET8:ET17)</f>
        <v>8936</v>
      </c>
      <c r="EU19" s="266">
        <f>SUM(EU8:EU17)</f>
        <v>100</v>
      </c>
      <c r="EV19" s="253">
        <v>0</v>
      </c>
      <c r="EW19" s="267">
        <f t="shared" ref="EW19:EX19" si="3252">SUM(EW8:EW17)</f>
        <v>18946</v>
      </c>
      <c r="EX19" s="268">
        <f t="shared" si="3252"/>
        <v>100</v>
      </c>
      <c r="EY19" s="265">
        <f>SUM(EY8:EY17)</f>
        <v>9991</v>
      </c>
      <c r="EZ19" s="266">
        <f>SUM(EZ8:EZ17)</f>
        <v>100</v>
      </c>
      <c r="FA19" s="267">
        <f>SUM(FA8:FA17)</f>
        <v>8915</v>
      </c>
      <c r="FB19" s="266">
        <f>SUM(FB8:FB17)</f>
        <v>100</v>
      </c>
      <c r="FC19" s="253">
        <v>0</v>
      </c>
      <c r="FD19" s="267">
        <f t="shared" ref="FD19:FE19" si="3253">SUM(FD8:FD17)</f>
        <v>18906</v>
      </c>
      <c r="FE19" s="268">
        <f t="shared" si="3253"/>
        <v>100</v>
      </c>
      <c r="FF19" s="265">
        <f>SUM(FF8:FF17)</f>
        <v>9967</v>
      </c>
      <c r="FG19" s="266">
        <f>SUM(FG8:FG17)</f>
        <v>100</v>
      </c>
      <c r="FH19" s="267">
        <f>SUM(FH8:FH17)</f>
        <v>8897</v>
      </c>
      <c r="FI19" s="266">
        <f>SUM(FI8:FI17)</f>
        <v>100</v>
      </c>
      <c r="FJ19" s="253">
        <v>0</v>
      </c>
      <c r="FK19" s="267">
        <f t="shared" ref="FK19:FL19" si="3254">SUM(FK8:FK17)</f>
        <v>18864</v>
      </c>
      <c r="FL19" s="268">
        <f t="shared" si="3254"/>
        <v>100</v>
      </c>
      <c r="FM19" s="265">
        <f>SUM(FM8:FM17)</f>
        <v>9946</v>
      </c>
      <c r="FN19" s="266">
        <f>SUM(FN8:FN17)</f>
        <v>100</v>
      </c>
      <c r="FO19" s="267">
        <f>SUM(FO8:FO17)</f>
        <v>8885</v>
      </c>
      <c r="FP19" s="266">
        <f>SUM(FP8:FP17)</f>
        <v>100</v>
      </c>
      <c r="FQ19" s="253">
        <v>0</v>
      </c>
      <c r="FR19" s="267">
        <f t="shared" ref="FR19:FS19" si="3255">SUM(FR8:FR17)</f>
        <v>18831</v>
      </c>
      <c r="FS19" s="268">
        <f t="shared" si="3255"/>
        <v>100</v>
      </c>
      <c r="FT19" s="265">
        <f>SUM(FT8:FT17)</f>
        <v>9928</v>
      </c>
      <c r="FU19" s="266">
        <f>SUM(FU8:FU17)</f>
        <v>100</v>
      </c>
      <c r="FV19" s="267">
        <f>SUM(FV8:FV17)</f>
        <v>8871</v>
      </c>
      <c r="FW19" s="266">
        <f>SUM(FW8:FW17)</f>
        <v>100</v>
      </c>
      <c r="FX19" s="253">
        <v>0</v>
      </c>
      <c r="FY19" s="267">
        <f t="shared" ref="FY19:FZ19" si="3256">SUM(FY8:FY17)</f>
        <v>18799</v>
      </c>
      <c r="FZ19" s="268">
        <f t="shared" si="3256"/>
        <v>100</v>
      </c>
      <c r="GA19" s="265">
        <f>SUM(GA8:GA17)</f>
        <v>9920</v>
      </c>
      <c r="GB19" s="266">
        <f>SUM(GB8:GB17)</f>
        <v>100</v>
      </c>
      <c r="GC19" s="267">
        <f>SUM(GC8:GC17)</f>
        <v>8854</v>
      </c>
      <c r="GD19" s="266">
        <f>SUM(GD8:GD17)</f>
        <v>100</v>
      </c>
      <c r="GE19" s="253">
        <v>0</v>
      </c>
      <c r="GF19" s="267">
        <f t="shared" ref="GF19:GG19" si="3257">SUM(GF8:GF17)</f>
        <v>18774</v>
      </c>
      <c r="GG19" s="268">
        <f t="shared" si="3257"/>
        <v>100</v>
      </c>
      <c r="GH19" s="265">
        <f>SUM(GH8:GH17)</f>
        <v>9906</v>
      </c>
      <c r="GI19" s="266">
        <f>SUM(GI8:GI17)</f>
        <v>100</v>
      </c>
      <c r="GJ19" s="267">
        <f>SUM(GJ8:GJ17)</f>
        <v>8832</v>
      </c>
      <c r="GK19" s="266">
        <f>SUM(GK8:GK17)</f>
        <v>100</v>
      </c>
      <c r="GL19" s="253">
        <v>0</v>
      </c>
      <c r="GM19" s="267">
        <f t="shared" ref="GM19:GN19" si="3258">SUM(GM8:GM17)</f>
        <v>18738</v>
      </c>
      <c r="GN19" s="268">
        <f t="shared" si="3258"/>
        <v>100</v>
      </c>
      <c r="GO19" s="265">
        <f>SUM(GO8:GO17)</f>
        <v>9885</v>
      </c>
      <c r="GP19" s="266">
        <f>SUM(GP8:GP17)</f>
        <v>100</v>
      </c>
      <c r="GQ19" s="267">
        <f>SUM(GQ8:GQ17)</f>
        <v>8812</v>
      </c>
      <c r="GR19" s="266">
        <f>SUM(GR8:GR17)</f>
        <v>100</v>
      </c>
      <c r="GS19" s="253">
        <v>0</v>
      </c>
      <c r="GT19" s="267">
        <f t="shared" ref="GT19:GU19" si="3259">SUM(GT8:GT17)</f>
        <v>18697</v>
      </c>
      <c r="GU19" s="268">
        <f t="shared" si="3259"/>
        <v>100</v>
      </c>
      <c r="GV19" s="265">
        <f>SUM(GV8:GV17)</f>
        <v>9866</v>
      </c>
      <c r="GW19" s="266">
        <f>SUM(GW8:GW17)</f>
        <v>100</v>
      </c>
      <c r="GX19" s="267">
        <f>SUM(GX8:GX17)</f>
        <v>8795</v>
      </c>
      <c r="GY19" s="266">
        <f>SUM(GY8:GY17)</f>
        <v>100</v>
      </c>
      <c r="GZ19" s="253">
        <v>0</v>
      </c>
      <c r="HA19" s="267">
        <f t="shared" ref="HA19:HB19" si="3260">SUM(HA8:HA17)</f>
        <v>18661</v>
      </c>
      <c r="HB19" s="268">
        <f t="shared" si="3260"/>
        <v>100</v>
      </c>
      <c r="HC19" s="265">
        <f>SUM(HC8:HC17)</f>
        <v>9841</v>
      </c>
      <c r="HD19" s="266">
        <f>SUM(HD8:HD17)</f>
        <v>100</v>
      </c>
      <c r="HE19" s="267">
        <f>SUM(HE8:HE17)</f>
        <v>8774</v>
      </c>
      <c r="HF19" s="266">
        <f>SUM(HF8:HF17)</f>
        <v>100</v>
      </c>
      <c r="HG19" s="253">
        <v>0</v>
      </c>
      <c r="HH19" s="267">
        <f t="shared" ref="HH19:HI19" si="3261">SUM(HH8:HH17)</f>
        <v>18615</v>
      </c>
      <c r="HI19" s="268">
        <f t="shared" si="3261"/>
        <v>100</v>
      </c>
      <c r="HJ19" s="265">
        <f>SUM(HJ8:HJ17)</f>
        <v>9821</v>
      </c>
      <c r="HK19" s="266">
        <f>SUM(HK8:HK17)</f>
        <v>100</v>
      </c>
      <c r="HL19" s="267">
        <f>SUM(HL8:HL17)</f>
        <v>8760</v>
      </c>
      <c r="HM19" s="266">
        <f>SUM(HM8:HM17)</f>
        <v>100</v>
      </c>
      <c r="HN19" s="253">
        <v>0</v>
      </c>
      <c r="HO19" s="267">
        <f t="shared" ref="HO19:HP19" si="3262">SUM(HO8:HO17)</f>
        <v>18581</v>
      </c>
      <c r="HP19" s="268">
        <f t="shared" si="3262"/>
        <v>100</v>
      </c>
      <c r="HQ19" s="265">
        <f>SUM(HQ8:HQ17)</f>
        <v>9798</v>
      </c>
      <c r="HR19" s="266">
        <f>SUM(HR8:HR17)</f>
        <v>100</v>
      </c>
      <c r="HS19" s="267">
        <f>SUM(HS8:HS17)</f>
        <v>8746</v>
      </c>
      <c r="HT19" s="266">
        <f>SUM(HT8:HT17)</f>
        <v>100</v>
      </c>
      <c r="HU19" s="253">
        <v>0</v>
      </c>
      <c r="HV19" s="267">
        <f t="shared" ref="HV19:HW19" si="3263">SUM(HV8:HV17)</f>
        <v>18544</v>
      </c>
      <c r="HW19" s="268">
        <f t="shared" si="3263"/>
        <v>100</v>
      </c>
      <c r="HX19" s="265">
        <f>SUM(HX8:HX17)</f>
        <v>9776</v>
      </c>
      <c r="HY19" s="266">
        <f>SUM(HY8:HY17)</f>
        <v>100</v>
      </c>
      <c r="HZ19" s="267">
        <f>SUM(HZ8:HZ17)</f>
        <v>8732</v>
      </c>
      <c r="IA19" s="266">
        <f>SUM(IA8:IA17)</f>
        <v>100</v>
      </c>
      <c r="IB19" s="253">
        <v>0</v>
      </c>
      <c r="IC19" s="267">
        <f t="shared" ref="IC19:ID19" si="3264">SUM(IC8:IC17)</f>
        <v>18508</v>
      </c>
      <c r="ID19" s="268">
        <f t="shared" si="3264"/>
        <v>100</v>
      </c>
      <c r="IE19" s="265">
        <f>SUM(IE8:IE17)</f>
        <v>9756</v>
      </c>
      <c r="IF19" s="266">
        <f>SUM(IF8:IF17)</f>
        <v>100</v>
      </c>
      <c r="IG19" s="267">
        <f>SUM(IG8:IG17)</f>
        <v>8719</v>
      </c>
      <c r="IH19" s="266">
        <f>SUM(IH8:IH17)</f>
        <v>100</v>
      </c>
      <c r="II19" s="253">
        <v>0</v>
      </c>
      <c r="IJ19" s="267">
        <f t="shared" ref="IJ19:IK19" si="3265">SUM(IJ8:IJ17)</f>
        <v>18475</v>
      </c>
      <c r="IK19" s="268">
        <f t="shared" si="3265"/>
        <v>100</v>
      </c>
      <c r="IL19" s="265">
        <f>SUM(IL8:IL17)</f>
        <v>9733</v>
      </c>
      <c r="IM19" s="266">
        <f>SUM(IM8:IM17)</f>
        <v>100</v>
      </c>
      <c r="IN19" s="267">
        <f>SUM(IN8:IN17)</f>
        <v>8704</v>
      </c>
      <c r="IO19" s="266">
        <f>SUM(IO8:IO17)</f>
        <v>100</v>
      </c>
      <c r="IP19" s="253">
        <v>0</v>
      </c>
      <c r="IQ19" s="267">
        <f t="shared" ref="IQ19:IR19" si="3266">SUM(IQ8:IQ17)</f>
        <v>18437</v>
      </c>
      <c r="IR19" s="268">
        <f t="shared" si="3266"/>
        <v>100</v>
      </c>
      <c r="IS19" s="265">
        <f>SUM(IS8:IS17)</f>
        <v>9714</v>
      </c>
      <c r="IT19" s="266">
        <f>SUM(IT8:IT17)</f>
        <v>100</v>
      </c>
      <c r="IU19" s="267">
        <f>SUM(IU8:IU17)</f>
        <v>8685</v>
      </c>
      <c r="IV19" s="266">
        <f>SUM(IV8:IV17)</f>
        <v>100</v>
      </c>
      <c r="IW19" s="253">
        <v>0</v>
      </c>
      <c r="IX19" s="267">
        <f t="shared" ref="IX19:IY19" si="3267">SUM(IX8:IX17)</f>
        <v>18399</v>
      </c>
      <c r="IY19" s="268">
        <f t="shared" si="3267"/>
        <v>100</v>
      </c>
      <c r="IZ19" s="265">
        <f>SUM(IZ8:IZ17)</f>
        <v>9704</v>
      </c>
      <c r="JA19" s="266">
        <f>SUM(JA8:JA17)</f>
        <v>100</v>
      </c>
      <c r="JB19" s="267">
        <f>SUM(JB8:JB17)</f>
        <v>8668</v>
      </c>
      <c r="JC19" s="266">
        <f>SUM(JC8:JC17)</f>
        <v>100</v>
      </c>
      <c r="JD19" s="253">
        <v>0</v>
      </c>
      <c r="JE19" s="267">
        <f t="shared" ref="JE19:JF19" si="3268">SUM(JE8:JE17)</f>
        <v>18372</v>
      </c>
      <c r="JF19" s="268">
        <f t="shared" si="3268"/>
        <v>100</v>
      </c>
      <c r="JG19" s="265">
        <f>SUM(JG8:JG17)</f>
        <v>9687</v>
      </c>
      <c r="JH19" s="266">
        <f>SUM(JH8:JH17)</f>
        <v>100</v>
      </c>
      <c r="JI19" s="267">
        <f>SUM(JI8:JI17)</f>
        <v>8653</v>
      </c>
      <c r="JJ19" s="266">
        <f>SUM(JJ8:JJ17)</f>
        <v>100</v>
      </c>
      <c r="JK19" s="253">
        <v>0</v>
      </c>
      <c r="JL19" s="267">
        <f t="shared" ref="JL19:JM19" si="3269">SUM(JL8:JL17)</f>
        <v>18340</v>
      </c>
      <c r="JM19" s="268">
        <f t="shared" si="3269"/>
        <v>100</v>
      </c>
      <c r="JN19" s="265">
        <f>SUM(JN8:JN17)</f>
        <v>9671</v>
      </c>
      <c r="JO19" s="266">
        <f>SUM(JO8:JO17)</f>
        <v>100</v>
      </c>
      <c r="JP19" s="267">
        <f>SUM(JP8:JP17)</f>
        <v>8641</v>
      </c>
      <c r="JQ19" s="266">
        <f>SUM(JQ8:JQ17)</f>
        <v>100</v>
      </c>
      <c r="JR19" s="253">
        <v>0</v>
      </c>
      <c r="JS19" s="267">
        <f t="shared" ref="JS19:JT19" si="3270">SUM(JS8:JS17)</f>
        <v>18312</v>
      </c>
      <c r="JT19" s="268">
        <f t="shared" si="3270"/>
        <v>100</v>
      </c>
      <c r="JU19" s="265">
        <f>SUM(JU8:JU17)</f>
        <v>9658</v>
      </c>
      <c r="JV19" s="266">
        <f>SUM(JV8:JV17)</f>
        <v>100</v>
      </c>
      <c r="JW19" s="267">
        <f>SUM(JW8:JW17)</f>
        <v>8628</v>
      </c>
      <c r="JX19" s="266">
        <f>SUM(JX8:JX17)</f>
        <v>100</v>
      </c>
      <c r="JY19" s="253">
        <v>0</v>
      </c>
      <c r="JZ19" s="267">
        <f t="shared" ref="JZ19:KA19" si="3271">SUM(JZ8:JZ17)</f>
        <v>18286</v>
      </c>
      <c r="KA19" s="268">
        <f t="shared" si="3271"/>
        <v>100</v>
      </c>
      <c r="KB19" s="265">
        <f>SUM(KB8:KB17)</f>
        <v>9641</v>
      </c>
      <c r="KC19" s="266">
        <f>SUM(KC8:KC17)</f>
        <v>100</v>
      </c>
      <c r="KD19" s="267">
        <f>SUM(KD8:KD17)</f>
        <v>8619</v>
      </c>
      <c r="KE19" s="266">
        <f>SUM(KE8:KE17)</f>
        <v>100</v>
      </c>
      <c r="KF19" s="253">
        <v>0</v>
      </c>
      <c r="KG19" s="267">
        <f t="shared" ref="KG19:KH19" si="3272">SUM(KG8:KG17)</f>
        <v>18260</v>
      </c>
      <c r="KH19" s="268">
        <f t="shared" si="3272"/>
        <v>100</v>
      </c>
      <c r="KI19" s="265">
        <f>SUM(KI8:KI17)</f>
        <v>9624</v>
      </c>
      <c r="KJ19" s="266">
        <f>SUM(KJ8:KJ17)</f>
        <v>99.999999999999986</v>
      </c>
      <c r="KK19" s="267">
        <f>SUM(KK8:KK17)</f>
        <v>8606</v>
      </c>
      <c r="KL19" s="266">
        <f>SUM(KL8:KL17)</f>
        <v>100</v>
      </c>
      <c r="KM19" s="253">
        <v>0</v>
      </c>
      <c r="KN19" s="267">
        <f t="shared" ref="KN19:KO19" si="3273">SUM(KN8:KN17)</f>
        <v>18230</v>
      </c>
      <c r="KO19" s="268">
        <f t="shared" si="3273"/>
        <v>100</v>
      </c>
      <c r="KP19" s="265">
        <f>SUM(KP8:KP17)</f>
        <v>9612</v>
      </c>
      <c r="KQ19" s="266">
        <f>SUM(KQ8:KQ17)</f>
        <v>100</v>
      </c>
      <c r="KR19" s="267">
        <f>SUM(KR8:KR17)</f>
        <v>8593</v>
      </c>
      <c r="KS19" s="266">
        <f>SUM(KS8:KS17)</f>
        <v>100</v>
      </c>
      <c r="KT19" s="253">
        <v>0</v>
      </c>
      <c r="KU19" s="267">
        <f t="shared" ref="KU19:KV19" si="3274">SUM(KU8:KU17)</f>
        <v>18205</v>
      </c>
      <c r="KV19" s="268">
        <f t="shared" si="3274"/>
        <v>100</v>
      </c>
      <c r="KW19" s="265">
        <f>SUM(KW8:KW17)</f>
        <v>9598</v>
      </c>
      <c r="KX19" s="266">
        <f>SUM(KX8:KX17)</f>
        <v>100</v>
      </c>
      <c r="KY19" s="267">
        <f>SUM(KY8:KY17)</f>
        <v>8583</v>
      </c>
      <c r="KZ19" s="266">
        <f>SUM(KZ8:KZ17)</f>
        <v>100</v>
      </c>
      <c r="LA19" s="253">
        <v>0</v>
      </c>
      <c r="LB19" s="267">
        <f t="shared" ref="LB19:LC19" si="3275">SUM(LB8:LB17)</f>
        <v>18181</v>
      </c>
      <c r="LC19" s="268">
        <f t="shared" si="3275"/>
        <v>100</v>
      </c>
      <c r="LD19" s="265">
        <f>SUM(LD8:LD17)</f>
        <v>9580</v>
      </c>
      <c r="LE19" s="266">
        <f>SUM(LE8:LE17)</f>
        <v>100</v>
      </c>
      <c r="LF19" s="267">
        <f>SUM(LF8:LF17)</f>
        <v>8575</v>
      </c>
      <c r="LG19" s="266">
        <f>SUM(LG8:LG17)</f>
        <v>100</v>
      </c>
      <c r="LH19" s="253">
        <v>0</v>
      </c>
      <c r="LI19" s="267">
        <f t="shared" ref="LI19:LJ19" si="3276">SUM(LI8:LI17)</f>
        <v>18155</v>
      </c>
      <c r="LJ19" s="268">
        <f t="shared" si="3276"/>
        <v>100</v>
      </c>
      <c r="LK19" s="265">
        <f>SUM(LK8:LK17)</f>
        <v>9563</v>
      </c>
      <c r="LL19" s="266">
        <f>SUM(LL8:LL17)</f>
        <v>100.00000000000001</v>
      </c>
      <c r="LM19" s="267">
        <f>SUM(LM8:LM17)</f>
        <v>8560</v>
      </c>
      <c r="LN19" s="266">
        <f>SUM(LN8:LN17)</f>
        <v>100</v>
      </c>
      <c r="LO19" s="253">
        <v>0</v>
      </c>
      <c r="LP19" s="267">
        <f t="shared" ref="LP19:LQ19" si="3277">SUM(LP8:LP17)</f>
        <v>18123</v>
      </c>
      <c r="LQ19" s="268">
        <f t="shared" si="3277"/>
        <v>100</v>
      </c>
      <c r="LR19" s="265">
        <f>SUM(LR8:LR17)</f>
        <v>9549</v>
      </c>
      <c r="LS19" s="266">
        <f>SUM(LS8:LS17)</f>
        <v>100</v>
      </c>
      <c r="LT19" s="267">
        <f>SUM(LT8:LT17)</f>
        <v>8553</v>
      </c>
      <c r="LU19" s="266">
        <f>SUM(LU8:LU17)</f>
        <v>100</v>
      </c>
      <c r="LV19" s="253">
        <v>0</v>
      </c>
      <c r="LW19" s="267">
        <f t="shared" ref="LW19:LX19" si="3278">SUM(LW8:LW17)</f>
        <v>18102</v>
      </c>
      <c r="LX19" s="268">
        <f t="shared" si="3278"/>
        <v>100</v>
      </c>
      <c r="LY19" s="265">
        <f>SUM(LY8:LY17)</f>
        <v>9533</v>
      </c>
      <c r="LZ19" s="266">
        <f>SUM(LZ8:LZ17)</f>
        <v>100</v>
      </c>
      <c r="MA19" s="267">
        <f>SUM(MA8:MA17)</f>
        <v>8538</v>
      </c>
      <c r="MB19" s="266">
        <f>SUM(MB8:MB17)</f>
        <v>100</v>
      </c>
      <c r="MC19" s="253">
        <v>0</v>
      </c>
      <c r="MD19" s="267">
        <f t="shared" ref="MD19:ME19" si="3279">SUM(MD8:MD17)</f>
        <v>18071</v>
      </c>
      <c r="ME19" s="268">
        <f t="shared" si="3279"/>
        <v>100</v>
      </c>
      <c r="MF19" s="265">
        <f>SUM(MF8:MF17)</f>
        <v>9515</v>
      </c>
      <c r="MG19" s="266">
        <f>SUM(MG8:MG17)</f>
        <v>100</v>
      </c>
      <c r="MH19" s="267">
        <f>SUM(MH8:MH17)</f>
        <v>8523</v>
      </c>
      <c r="MI19" s="266">
        <f>SUM(MI8:MI17)</f>
        <v>100</v>
      </c>
      <c r="MJ19" s="253">
        <v>0</v>
      </c>
      <c r="MK19" s="267">
        <f t="shared" ref="MK19:ML19" si="3280">SUM(MK8:MK17)</f>
        <v>18038</v>
      </c>
      <c r="ML19" s="268">
        <f t="shared" si="3280"/>
        <v>100</v>
      </c>
      <c r="MM19" s="265">
        <f>SUM(MM8:MM17)</f>
        <v>9502</v>
      </c>
      <c r="MN19" s="266">
        <f>SUM(MN8:MN17)</f>
        <v>100</v>
      </c>
      <c r="MO19" s="267">
        <f>SUM(MO8:MO17)</f>
        <v>8503</v>
      </c>
      <c r="MP19" s="266">
        <f>SUM(MP8:MP17)</f>
        <v>100</v>
      </c>
      <c r="MQ19" s="253">
        <v>0</v>
      </c>
      <c r="MR19" s="267">
        <f t="shared" ref="MR19:MS19" si="3281">SUM(MR8:MR17)</f>
        <v>18005</v>
      </c>
      <c r="MS19" s="268">
        <f t="shared" si="3281"/>
        <v>100</v>
      </c>
      <c r="MT19" s="265">
        <f>SUM(MT8:MT17)</f>
        <v>9486</v>
      </c>
      <c r="MU19" s="266">
        <f>SUM(MU8:MU17)</f>
        <v>100</v>
      </c>
      <c r="MV19" s="267">
        <f>SUM(MV8:MV17)</f>
        <v>8488</v>
      </c>
      <c r="MW19" s="266">
        <f>SUM(MW8:MW17)</f>
        <v>100</v>
      </c>
      <c r="MX19" s="253">
        <v>0</v>
      </c>
      <c r="MY19" s="267">
        <f t="shared" ref="MY19:MZ19" si="3282">SUM(MY8:MY17)</f>
        <v>17974</v>
      </c>
      <c r="MZ19" s="268">
        <f t="shared" si="3282"/>
        <v>100</v>
      </c>
      <c r="NA19" s="265">
        <f>SUM(NA8:NA17)</f>
        <v>9466</v>
      </c>
      <c r="NB19" s="266">
        <f>SUM(NB8:NB17)</f>
        <v>100</v>
      </c>
      <c r="NC19" s="267">
        <f>SUM(NC8:NC17)</f>
        <v>8470</v>
      </c>
      <c r="ND19" s="266">
        <f>SUM(ND8:ND17)</f>
        <v>100</v>
      </c>
      <c r="NE19" s="253">
        <v>0</v>
      </c>
      <c r="NF19" s="267">
        <f t="shared" ref="NF19:NG19" si="3283">SUM(NF8:NF17)</f>
        <v>17936</v>
      </c>
      <c r="NG19" s="268">
        <f t="shared" si="3283"/>
        <v>100</v>
      </c>
      <c r="NH19" s="265">
        <f>SUM(NH8:NH17)</f>
        <v>9455</v>
      </c>
      <c r="NI19" s="266">
        <f>SUM(NI8:NI17)</f>
        <v>100</v>
      </c>
      <c r="NJ19" s="267">
        <f>SUM(NJ8:NJ17)</f>
        <v>8451</v>
      </c>
      <c r="NK19" s="266">
        <f>SUM(NK8:NK17)</f>
        <v>100</v>
      </c>
      <c r="NL19" s="253">
        <v>0</v>
      </c>
      <c r="NM19" s="267">
        <f t="shared" ref="NM19:NN19" si="3284">SUM(NM8:NM17)</f>
        <v>17906</v>
      </c>
      <c r="NN19" s="268">
        <f t="shared" si="3284"/>
        <v>100</v>
      </c>
      <c r="NO19" s="265">
        <f>SUM(NO8:NO17)</f>
        <v>9432</v>
      </c>
      <c r="NP19" s="266">
        <f>SUM(NP8:NP17)</f>
        <v>100</v>
      </c>
      <c r="NQ19" s="267">
        <f>SUM(NQ8:NQ17)</f>
        <v>8445</v>
      </c>
      <c r="NR19" s="266">
        <f>SUM(NR8:NR17)</f>
        <v>100</v>
      </c>
      <c r="NS19" s="253">
        <v>0</v>
      </c>
      <c r="NT19" s="267">
        <f t="shared" ref="NT19:NU19" si="3285">SUM(NT8:NT17)</f>
        <v>17877</v>
      </c>
      <c r="NU19" s="268">
        <f t="shared" si="3285"/>
        <v>100</v>
      </c>
      <c r="NV19" s="265">
        <f>SUM(NV8:NV17)</f>
        <v>9416</v>
      </c>
      <c r="NW19" s="266">
        <f>SUM(NW8:NW17)</f>
        <v>100</v>
      </c>
      <c r="NX19" s="267">
        <f>SUM(NX8:NX17)</f>
        <v>8432</v>
      </c>
      <c r="NY19" s="266">
        <f>SUM(NY8:NY17)</f>
        <v>100</v>
      </c>
      <c r="NZ19" s="253">
        <v>0</v>
      </c>
      <c r="OA19" s="267">
        <f t="shared" ref="OA19:OB19" si="3286">SUM(OA8:OA17)</f>
        <v>17848</v>
      </c>
      <c r="OB19" s="268">
        <f t="shared" si="3286"/>
        <v>100</v>
      </c>
      <c r="OC19" s="265">
        <f>SUM(OC8:OC17)</f>
        <v>9393</v>
      </c>
      <c r="OD19" s="266">
        <f>SUM(OD8:OD17)</f>
        <v>100</v>
      </c>
      <c r="OE19" s="267">
        <f>SUM(OE8:OE17)</f>
        <v>8418</v>
      </c>
      <c r="OF19" s="266">
        <f>SUM(OF8:OF17)</f>
        <v>100</v>
      </c>
      <c r="OG19" s="253">
        <v>0</v>
      </c>
      <c r="OH19" s="267">
        <f t="shared" ref="OH19:OI19" si="3287">SUM(OH8:OH17)</f>
        <v>17811</v>
      </c>
      <c r="OI19" s="268">
        <f t="shared" si="3287"/>
        <v>100</v>
      </c>
      <c r="OJ19" s="265">
        <f>SUM(OJ8:OJ17)</f>
        <v>9378</v>
      </c>
      <c r="OK19" s="266">
        <f>SUM(OK8:OK17)</f>
        <v>100</v>
      </c>
      <c r="OL19" s="267">
        <f>SUM(OL8:OL17)</f>
        <v>8400</v>
      </c>
      <c r="OM19" s="266">
        <f>SUM(OM8:OM17)</f>
        <v>100</v>
      </c>
      <c r="ON19" s="253">
        <v>0</v>
      </c>
      <c r="OO19" s="267">
        <f t="shared" ref="OO19:OP19" si="3288">SUM(OO8:OO17)</f>
        <v>17778</v>
      </c>
      <c r="OP19" s="268">
        <f t="shared" si="3288"/>
        <v>100</v>
      </c>
      <c r="OQ19" s="265">
        <f>SUM(OQ8:OQ17)</f>
        <v>9368</v>
      </c>
      <c r="OR19" s="266">
        <f>SUM(OR8:OR17)</f>
        <v>100</v>
      </c>
      <c r="OS19" s="267">
        <f>SUM(OS8:OS17)</f>
        <v>8385</v>
      </c>
      <c r="OT19" s="266">
        <f>SUM(OT8:OT17)</f>
        <v>100</v>
      </c>
      <c r="OU19" s="253">
        <v>0</v>
      </c>
      <c r="OV19" s="267">
        <f t="shared" ref="OV19:OW19" si="3289">SUM(OV8:OV17)</f>
        <v>17753</v>
      </c>
      <c r="OW19" s="268">
        <f t="shared" si="3289"/>
        <v>100</v>
      </c>
      <c r="OX19" s="265">
        <f>SUM(OX8:OX17)</f>
        <v>9350</v>
      </c>
      <c r="OY19" s="266">
        <f>SUM(OY8:OY17)</f>
        <v>100</v>
      </c>
      <c r="OZ19" s="267">
        <f>SUM(OZ8:OZ17)</f>
        <v>8373</v>
      </c>
      <c r="PA19" s="266">
        <f>SUM(PA8:PA17)</f>
        <v>100</v>
      </c>
      <c r="PB19" s="253">
        <v>0</v>
      </c>
      <c r="PC19" s="267">
        <f t="shared" ref="PC19:PD19" si="3290">SUM(PC8:PC17)</f>
        <v>17723</v>
      </c>
      <c r="PD19" s="268">
        <f t="shared" si="3290"/>
        <v>100</v>
      </c>
      <c r="PE19" s="265">
        <f>SUM(PE8:PE17)</f>
        <v>9335</v>
      </c>
      <c r="PF19" s="266">
        <f>SUM(PF8:PF17)</f>
        <v>100</v>
      </c>
      <c r="PG19" s="267">
        <f>SUM(PG8:PG17)</f>
        <v>8360</v>
      </c>
      <c r="PH19" s="266">
        <f>SUM(PH8:PH17)</f>
        <v>100</v>
      </c>
      <c r="PI19" s="253">
        <v>0</v>
      </c>
      <c r="PJ19" s="267">
        <f t="shared" ref="PJ19:PK19" si="3291">SUM(PJ8:PJ17)</f>
        <v>17695</v>
      </c>
      <c r="PK19" s="268">
        <f t="shared" si="3291"/>
        <v>100</v>
      </c>
      <c r="PL19" s="265">
        <f>SUM(PL8:PL17)</f>
        <v>9326</v>
      </c>
      <c r="PM19" s="266">
        <f>SUM(PM8:PM17)</f>
        <v>100</v>
      </c>
      <c r="PN19" s="267">
        <f>SUM(PN8:PN17)</f>
        <v>8346</v>
      </c>
      <c r="PO19" s="266">
        <f>SUM(PO8:PO17)</f>
        <v>100</v>
      </c>
      <c r="PP19" s="253">
        <v>0</v>
      </c>
      <c r="PQ19" s="267">
        <f t="shared" ref="PQ19:PR19" si="3292">SUM(PQ8:PQ17)</f>
        <v>17672</v>
      </c>
      <c r="PR19" s="268">
        <f t="shared" si="3292"/>
        <v>100</v>
      </c>
      <c r="PS19" s="265">
        <f>SUM(PS8:PS17)</f>
        <v>9315</v>
      </c>
      <c r="PT19" s="266">
        <f>SUM(PT8:PT17)</f>
        <v>100</v>
      </c>
      <c r="PU19" s="267">
        <f>SUM(PU8:PU17)</f>
        <v>8329</v>
      </c>
      <c r="PV19" s="266">
        <f>SUM(PV8:PV17)</f>
        <v>100</v>
      </c>
      <c r="PW19" s="253">
        <v>0</v>
      </c>
      <c r="PX19" s="267">
        <f t="shared" ref="PX19:PY19" si="3293">SUM(PX8:PX17)</f>
        <v>17644</v>
      </c>
      <c r="PY19" s="268">
        <f t="shared" si="3293"/>
        <v>100</v>
      </c>
      <c r="PZ19" s="265">
        <f>SUM(PZ8:PZ17)</f>
        <v>9299</v>
      </c>
      <c r="QA19" s="266">
        <f>SUM(QA8:QA17)</f>
        <v>100</v>
      </c>
      <c r="QB19" s="267">
        <f>SUM(QB8:QB17)</f>
        <v>8325</v>
      </c>
      <c r="QC19" s="266">
        <f>SUM(QC8:QC17)</f>
        <v>100</v>
      </c>
      <c r="QD19" s="253">
        <v>0</v>
      </c>
      <c r="QE19" s="267">
        <f t="shared" ref="QE19:QF19" si="3294">SUM(QE8:QE17)</f>
        <v>17624</v>
      </c>
      <c r="QF19" s="268">
        <f t="shared" si="3294"/>
        <v>100</v>
      </c>
      <c r="QG19" s="265">
        <f>SUM(QG8:QG17)</f>
        <v>9288</v>
      </c>
      <c r="QH19" s="266">
        <f>SUM(QH8:QH17)</f>
        <v>99.999999999999986</v>
      </c>
      <c r="QI19" s="267">
        <f>SUM(QI8:QI17)</f>
        <v>8308</v>
      </c>
      <c r="QJ19" s="266">
        <f>SUM(QJ8:QJ17)</f>
        <v>100</v>
      </c>
      <c r="QK19" s="253">
        <v>0</v>
      </c>
      <c r="QL19" s="267">
        <f t="shared" ref="QL19:QM19" si="3295">SUM(QL8:QL17)</f>
        <v>17596</v>
      </c>
      <c r="QM19" s="268">
        <f t="shared" si="3295"/>
        <v>100</v>
      </c>
      <c r="QN19" s="265">
        <f>SUM(QN8:QN17)</f>
        <v>9275</v>
      </c>
      <c r="QO19" s="266">
        <f>SUM(QO8:QO17)</f>
        <v>100</v>
      </c>
      <c r="QP19" s="267">
        <f>SUM(QP8:QP17)</f>
        <v>8298</v>
      </c>
      <c r="QQ19" s="266">
        <f>SUM(QQ8:QQ17)</f>
        <v>100</v>
      </c>
      <c r="QR19" s="253">
        <v>0</v>
      </c>
      <c r="QS19" s="267">
        <f t="shared" ref="QS19:QT19" si="3296">SUM(QS8:QS17)</f>
        <v>17573</v>
      </c>
      <c r="QT19" s="268">
        <f t="shared" si="3296"/>
        <v>100</v>
      </c>
      <c r="QU19" s="265">
        <f>SUM(QU8:QU17)</f>
        <v>9259</v>
      </c>
      <c r="QV19" s="266">
        <f>SUM(QV8:QV17)</f>
        <v>99.999999999999986</v>
      </c>
      <c r="QW19" s="267">
        <f>SUM(QW8:QW17)</f>
        <v>8283</v>
      </c>
      <c r="QX19" s="266">
        <f>SUM(QX8:QX17)</f>
        <v>100</v>
      </c>
      <c r="QY19" s="253">
        <v>0</v>
      </c>
      <c r="QZ19" s="267">
        <f t="shared" ref="QZ19:RA19" si="3297">SUM(QZ8:QZ17)</f>
        <v>17542</v>
      </c>
      <c r="RA19" s="268">
        <f t="shared" si="3297"/>
        <v>100</v>
      </c>
      <c r="RB19" s="265">
        <f>SUM(RB8:RB17)</f>
        <v>9246</v>
      </c>
      <c r="RC19" s="266">
        <f>SUM(RC8:RC17)</f>
        <v>99.999999999999986</v>
      </c>
      <c r="RD19" s="267">
        <f>SUM(RD8:RD17)</f>
        <v>8260</v>
      </c>
      <c r="RE19" s="266">
        <f>SUM(RE8:RE17)</f>
        <v>100</v>
      </c>
      <c r="RF19" s="253">
        <v>0</v>
      </c>
      <c r="RG19" s="267">
        <f t="shared" ref="RG19:RH19" si="3298">SUM(RG8:RG17)</f>
        <v>17506</v>
      </c>
      <c r="RH19" s="268">
        <f t="shared" si="3298"/>
        <v>100</v>
      </c>
      <c r="RI19" s="265">
        <f>SUM(RI8:RI17)</f>
        <v>9231</v>
      </c>
      <c r="RJ19" s="266">
        <f>SUM(RJ8:RJ17)</f>
        <v>100</v>
      </c>
      <c r="RK19" s="267">
        <f>SUM(RK8:RK17)</f>
        <v>8252</v>
      </c>
      <c r="RL19" s="266">
        <f>SUM(RL8:RL17)</f>
        <v>100</v>
      </c>
      <c r="RM19" s="253">
        <v>0</v>
      </c>
      <c r="RN19" s="267">
        <f t="shared" ref="RN19:RO19" si="3299">SUM(RN8:RN17)</f>
        <v>17483</v>
      </c>
      <c r="RO19" s="268">
        <f t="shared" si="3299"/>
        <v>100</v>
      </c>
      <c r="RP19" s="265">
        <f>SUM(RP8:RP17)</f>
        <v>9220</v>
      </c>
      <c r="RQ19" s="266">
        <f>SUM(RQ8:RQ17)</f>
        <v>100</v>
      </c>
      <c r="RR19" s="267">
        <f>SUM(RR8:RR17)</f>
        <v>8231</v>
      </c>
      <c r="RS19" s="266">
        <f>SUM(RS8:RS17)</f>
        <v>100</v>
      </c>
      <c r="RT19" s="253">
        <v>0</v>
      </c>
      <c r="RU19" s="267">
        <f t="shared" ref="RU19:RV19" si="3300">SUM(RU8:RU17)</f>
        <v>17451</v>
      </c>
      <c r="RV19" s="268">
        <f t="shared" si="3300"/>
        <v>100</v>
      </c>
      <c r="RW19" s="265">
        <f>SUM(RW8:RW17)</f>
        <v>9207</v>
      </c>
      <c r="RX19" s="266">
        <f>SUM(RX8:RX17)</f>
        <v>100</v>
      </c>
      <c r="RY19" s="267">
        <f>SUM(RY8:RY17)</f>
        <v>8212</v>
      </c>
      <c r="RZ19" s="266">
        <f>SUM(RZ8:RZ17)</f>
        <v>100</v>
      </c>
      <c r="SA19" s="253">
        <v>0</v>
      </c>
      <c r="SB19" s="267">
        <f t="shared" ref="SB19:SC19" si="3301">SUM(SB8:SB17)</f>
        <v>17419</v>
      </c>
      <c r="SC19" s="268">
        <f t="shared" si="3301"/>
        <v>100</v>
      </c>
      <c r="SD19" s="265">
        <f>SUM(SD8:SD17)</f>
        <v>9196</v>
      </c>
      <c r="SE19" s="266">
        <f>SUM(SE8:SE17)</f>
        <v>99.999999999999986</v>
      </c>
      <c r="SF19" s="267">
        <f>SUM(SF8:SF17)</f>
        <v>8197</v>
      </c>
      <c r="SG19" s="266">
        <f>SUM(SG8:SG17)</f>
        <v>100</v>
      </c>
      <c r="SH19" s="253">
        <v>0</v>
      </c>
      <c r="SI19" s="267">
        <f t="shared" ref="SI19:SJ19" si="3302">SUM(SI8:SI17)</f>
        <v>17393</v>
      </c>
      <c r="SJ19" s="268">
        <f t="shared" si="3302"/>
        <v>100</v>
      </c>
      <c r="SK19" s="265">
        <f>SUM(SK8:SK17)</f>
        <v>9185</v>
      </c>
      <c r="SL19" s="266">
        <f>SUM(SL8:SL17)</f>
        <v>100</v>
      </c>
      <c r="SM19" s="267">
        <f>SUM(SM8:SM17)</f>
        <v>8189</v>
      </c>
      <c r="SN19" s="266">
        <f>SUM(SN8:SN17)</f>
        <v>100</v>
      </c>
      <c r="SO19" s="253">
        <v>0</v>
      </c>
      <c r="SP19" s="267">
        <f t="shared" ref="SP19:SQ19" si="3303">SUM(SP8:SP17)</f>
        <v>17374</v>
      </c>
      <c r="SQ19" s="268">
        <f t="shared" si="3303"/>
        <v>100</v>
      </c>
      <c r="SR19" s="265">
        <f>SUM(SR8:SR17)</f>
        <v>9177</v>
      </c>
      <c r="SS19" s="266">
        <f>SUM(SS8:SS17)</f>
        <v>100</v>
      </c>
      <c r="ST19" s="267">
        <f>SUM(ST8:ST17)</f>
        <v>8182</v>
      </c>
      <c r="SU19" s="266">
        <f>SUM(SU8:SU17)</f>
        <v>100</v>
      </c>
      <c r="SV19" s="253">
        <v>0</v>
      </c>
      <c r="SW19" s="267">
        <f t="shared" ref="SW19:SX19" si="3304">SUM(SW8:SW17)</f>
        <v>17359</v>
      </c>
      <c r="SX19" s="268">
        <f t="shared" si="3304"/>
        <v>100</v>
      </c>
      <c r="SY19" s="265">
        <f>SUM(SY8:SY17)</f>
        <v>9162</v>
      </c>
      <c r="SZ19" s="266">
        <f>SUM(SZ8:SZ17)</f>
        <v>100.00000000000001</v>
      </c>
      <c r="TA19" s="267">
        <f>SUM(TA8:TA17)</f>
        <v>8171</v>
      </c>
      <c r="TB19" s="266">
        <f>SUM(TB8:TB17)</f>
        <v>100</v>
      </c>
      <c r="TC19" s="253">
        <v>0</v>
      </c>
      <c r="TD19" s="267">
        <f t="shared" ref="TD19:TE19" si="3305">SUM(TD8:TD17)</f>
        <v>17333</v>
      </c>
      <c r="TE19" s="268">
        <f t="shared" si="3305"/>
        <v>100</v>
      </c>
      <c r="TF19" s="265">
        <f>SUM(TF8:TF17)</f>
        <v>9152</v>
      </c>
      <c r="TG19" s="266">
        <f>SUM(TG8:TG17)</f>
        <v>100</v>
      </c>
      <c r="TH19" s="267">
        <f>SUM(TH8:TH17)</f>
        <v>8162</v>
      </c>
      <c r="TI19" s="266">
        <f>SUM(TI8:TI17)</f>
        <v>100</v>
      </c>
      <c r="TJ19" s="253">
        <v>0</v>
      </c>
      <c r="TK19" s="267">
        <f t="shared" ref="TK19:TL19" si="3306">SUM(TK8:TK17)</f>
        <v>17314</v>
      </c>
      <c r="TL19" s="268">
        <f t="shared" si="3306"/>
        <v>100</v>
      </c>
      <c r="TM19" s="265">
        <f>SUM(TM8:TM17)</f>
        <v>9142</v>
      </c>
      <c r="TN19" s="266">
        <f>SUM(TN8:TN17)</f>
        <v>100</v>
      </c>
      <c r="TO19" s="267">
        <f>SUM(TO8:TO17)</f>
        <v>8147</v>
      </c>
      <c r="TP19" s="266">
        <f>SUM(TP8:TP17)</f>
        <v>100</v>
      </c>
      <c r="TQ19" s="253">
        <v>0</v>
      </c>
      <c r="TR19" s="267">
        <f t="shared" ref="TR19:TS19" si="3307">SUM(TR8:TR17)</f>
        <v>17289</v>
      </c>
      <c r="TS19" s="268">
        <f t="shared" si="3307"/>
        <v>100</v>
      </c>
      <c r="TT19" s="265">
        <f>SUM(TT8:TT17)</f>
        <v>9135</v>
      </c>
      <c r="TU19" s="266">
        <f>SUM(TU8:TU17)</f>
        <v>100</v>
      </c>
      <c r="TV19" s="267">
        <f>SUM(TV8:TV17)</f>
        <v>8137</v>
      </c>
      <c r="TW19" s="266">
        <f>SUM(TW8:TW17)</f>
        <v>100</v>
      </c>
      <c r="TX19" s="253">
        <v>0</v>
      </c>
      <c r="TY19" s="267">
        <f t="shared" ref="TY19:TZ19" si="3308">SUM(TY8:TY17)</f>
        <v>17272</v>
      </c>
      <c r="TZ19" s="268">
        <f t="shared" si="3308"/>
        <v>100</v>
      </c>
      <c r="UA19" s="265">
        <f>SUM(UA8:UA17)</f>
        <v>9126</v>
      </c>
      <c r="UB19" s="266">
        <f>SUM(UB8:UB17)</f>
        <v>100</v>
      </c>
      <c r="UC19" s="267">
        <f>SUM(UC8:UC17)</f>
        <v>8123</v>
      </c>
      <c r="UD19" s="266">
        <f>SUM(UD8:UD17)</f>
        <v>100</v>
      </c>
      <c r="UE19" s="253">
        <v>0</v>
      </c>
      <c r="UF19" s="267">
        <f t="shared" ref="UF19:UG19" si="3309">SUM(UF8:UF17)</f>
        <v>17249</v>
      </c>
      <c r="UG19" s="268">
        <f t="shared" si="3309"/>
        <v>100</v>
      </c>
      <c r="UH19" s="265">
        <f>SUM(UH8:UH17)</f>
        <v>9116</v>
      </c>
      <c r="UI19" s="266">
        <f>SUM(UI8:UI17)</f>
        <v>100</v>
      </c>
      <c r="UJ19" s="267">
        <f>SUM(UJ8:UJ17)</f>
        <v>8112</v>
      </c>
      <c r="UK19" s="266">
        <f>SUM(UK8:UK17)</f>
        <v>100</v>
      </c>
      <c r="UL19" s="253">
        <v>0</v>
      </c>
      <c r="UM19" s="267">
        <f t="shared" ref="UM19:UN19" si="3310">SUM(UM8:UM17)</f>
        <v>17228</v>
      </c>
      <c r="UN19" s="268">
        <f t="shared" si="3310"/>
        <v>100</v>
      </c>
      <c r="UO19" s="265">
        <f>SUM(UO8:UO17)</f>
        <v>9108</v>
      </c>
      <c r="UP19" s="266">
        <f>SUM(UP8:UP17)</f>
        <v>100</v>
      </c>
      <c r="UQ19" s="267">
        <f>SUM(UQ8:UQ17)</f>
        <v>8105</v>
      </c>
      <c r="UR19" s="266">
        <f>SUM(UR8:UR17)</f>
        <v>100</v>
      </c>
      <c r="US19" s="253">
        <v>0</v>
      </c>
      <c r="UT19" s="267">
        <f t="shared" ref="UT19:UU19" si="3311">SUM(UT8:UT17)</f>
        <v>17213</v>
      </c>
      <c r="UU19" s="268">
        <f t="shared" si="3311"/>
        <v>100</v>
      </c>
      <c r="UV19" s="265">
        <f>SUM(UV8:UV17)</f>
        <v>9103</v>
      </c>
      <c r="UW19" s="266">
        <f>SUM(UW8:UW17)</f>
        <v>100</v>
      </c>
      <c r="UX19" s="267">
        <f>SUM(UX8:UX17)</f>
        <v>8097</v>
      </c>
      <c r="UY19" s="266">
        <f>SUM(UY8:UY17)</f>
        <v>100</v>
      </c>
      <c r="UZ19" s="253">
        <v>0</v>
      </c>
      <c r="VA19" s="267">
        <f t="shared" ref="VA19:VB19" si="3312">SUM(VA8:VA17)</f>
        <v>17200</v>
      </c>
      <c r="VB19" s="268">
        <f t="shared" si="3312"/>
        <v>100</v>
      </c>
      <c r="VC19" s="265">
        <f>SUM(VC8:VC17)</f>
        <v>9096</v>
      </c>
      <c r="VD19" s="266">
        <f>SUM(VD8:VD17)</f>
        <v>100</v>
      </c>
      <c r="VE19" s="267">
        <f>SUM(VE8:VE17)</f>
        <v>8088</v>
      </c>
      <c r="VF19" s="266">
        <f>SUM(VF8:VF17)</f>
        <v>100</v>
      </c>
      <c r="VG19" s="253">
        <v>0</v>
      </c>
      <c r="VH19" s="267">
        <f t="shared" ref="VH19:VI19" si="3313">SUM(VH8:VH17)</f>
        <v>17184</v>
      </c>
      <c r="VI19" s="268">
        <f t="shared" si="3313"/>
        <v>100</v>
      </c>
      <c r="VJ19" s="265">
        <f>SUM(VJ8:VJ17)</f>
        <v>9086</v>
      </c>
      <c r="VK19" s="266">
        <f>SUM(VK8:VK17)</f>
        <v>100.00000000000001</v>
      </c>
      <c r="VL19" s="267">
        <f>SUM(VL8:VL17)</f>
        <v>8084</v>
      </c>
      <c r="VM19" s="266">
        <f>SUM(VM8:VM17)</f>
        <v>100</v>
      </c>
      <c r="VN19" s="253">
        <v>0</v>
      </c>
      <c r="VO19" s="267">
        <f t="shared" ref="VO19:VP19" si="3314">SUM(VO8:VO17)</f>
        <v>17170</v>
      </c>
      <c r="VP19" s="268">
        <f t="shared" si="3314"/>
        <v>100</v>
      </c>
      <c r="VQ19" s="265">
        <f>SUM(VQ8:VQ17)</f>
        <v>9077</v>
      </c>
      <c r="VR19" s="266">
        <f>SUM(VR8:VR17)</f>
        <v>100</v>
      </c>
      <c r="VS19" s="267">
        <f>SUM(VS8:VS17)</f>
        <v>8074</v>
      </c>
      <c r="VT19" s="266">
        <f>SUM(VT8:VT17)</f>
        <v>100</v>
      </c>
      <c r="VU19" s="253">
        <v>0</v>
      </c>
      <c r="VV19" s="267">
        <f t="shared" ref="VV19:VW19" si="3315">SUM(VV8:VV17)</f>
        <v>17151</v>
      </c>
      <c r="VW19" s="268">
        <f t="shared" si="3315"/>
        <v>100</v>
      </c>
      <c r="VX19" s="265">
        <f>SUM(VX8:VX17)</f>
        <v>9067</v>
      </c>
      <c r="VY19" s="266">
        <f>SUM(VY8:VY17)</f>
        <v>100</v>
      </c>
      <c r="VZ19" s="267">
        <f>SUM(VZ8:VZ17)</f>
        <v>8067</v>
      </c>
      <c r="WA19" s="266">
        <f>SUM(WA8:WA17)</f>
        <v>100</v>
      </c>
      <c r="WB19" s="253">
        <v>0</v>
      </c>
      <c r="WC19" s="267">
        <f t="shared" ref="WC19:WD19" si="3316">SUM(WC8:WC17)</f>
        <v>17134</v>
      </c>
      <c r="WD19" s="268">
        <f t="shared" si="3316"/>
        <v>100</v>
      </c>
      <c r="WE19" s="265">
        <f>SUM(WE8:WE17)</f>
        <v>9063</v>
      </c>
      <c r="WF19" s="266">
        <f>SUM(WF8:WF17)</f>
        <v>100</v>
      </c>
      <c r="WG19" s="267">
        <f>SUM(WG8:WG17)</f>
        <v>8061</v>
      </c>
      <c r="WH19" s="266">
        <f>SUM(WH8:WH17)</f>
        <v>100</v>
      </c>
      <c r="WI19" s="253">
        <v>0</v>
      </c>
      <c r="WJ19" s="267">
        <f t="shared" ref="WJ19:WK19" si="3317">SUM(WJ8:WJ17)</f>
        <v>17124</v>
      </c>
      <c r="WK19" s="268">
        <f t="shared" si="3317"/>
        <v>100</v>
      </c>
      <c r="WL19" s="265">
        <f>SUM(WL8:WL17)</f>
        <v>9057</v>
      </c>
      <c r="WM19" s="266">
        <f>SUM(WM8:WM17)</f>
        <v>100</v>
      </c>
      <c r="WN19" s="267">
        <f>SUM(WN8:WN17)</f>
        <v>8053</v>
      </c>
      <c r="WO19" s="266">
        <f>SUM(WO8:WO17)</f>
        <v>100</v>
      </c>
      <c r="WP19" s="253">
        <v>0</v>
      </c>
      <c r="WQ19" s="267">
        <f t="shared" ref="WQ19:WR19" si="3318">SUM(WQ8:WQ17)</f>
        <v>17110</v>
      </c>
      <c r="WR19" s="268">
        <f t="shared" si="3318"/>
        <v>100</v>
      </c>
      <c r="WS19" s="265">
        <f>SUM(WS8:WS17)</f>
        <v>9050</v>
      </c>
      <c r="WT19" s="266">
        <f>SUM(WT8:WT17)</f>
        <v>100</v>
      </c>
      <c r="WU19" s="267">
        <f>SUM(WU8:WU17)</f>
        <v>8047</v>
      </c>
      <c r="WV19" s="266">
        <f>SUM(WV8:WV17)</f>
        <v>100</v>
      </c>
      <c r="WW19" s="253">
        <v>0</v>
      </c>
      <c r="WX19" s="267">
        <f t="shared" ref="WX19:WY19" si="3319">SUM(WX8:WX17)</f>
        <v>17097</v>
      </c>
      <c r="WY19" s="268">
        <f t="shared" si="3319"/>
        <v>100</v>
      </c>
      <c r="WZ19" s="265">
        <f>SUM(WZ8:WZ17)</f>
        <v>9045</v>
      </c>
      <c r="XA19" s="266">
        <f>SUM(XA8:XA17)</f>
        <v>99.999999999999986</v>
      </c>
      <c r="XB19" s="267">
        <f>SUM(XB8:XB17)</f>
        <v>8036</v>
      </c>
      <c r="XC19" s="266">
        <f>SUM(XC8:XC17)</f>
        <v>100</v>
      </c>
      <c r="XD19" s="253">
        <v>0</v>
      </c>
      <c r="XE19" s="267">
        <f t="shared" ref="XE19:XF19" si="3320">SUM(XE8:XE17)</f>
        <v>17081</v>
      </c>
      <c r="XF19" s="268">
        <f t="shared" si="3320"/>
        <v>100</v>
      </c>
      <c r="XG19" s="265">
        <f>SUM(XG8:XG17)</f>
        <v>9038</v>
      </c>
      <c r="XH19" s="266">
        <f>SUM(XH8:XH17)</f>
        <v>100</v>
      </c>
      <c r="XI19" s="267">
        <f>SUM(XI8:XI17)</f>
        <v>8033</v>
      </c>
      <c r="XJ19" s="266">
        <f>SUM(XJ8:XJ17)</f>
        <v>100</v>
      </c>
      <c r="XK19" s="253">
        <v>0</v>
      </c>
      <c r="XL19" s="267">
        <f t="shared" ref="XL19:XM19" si="3321">SUM(XL8:XL17)</f>
        <v>17071</v>
      </c>
      <c r="XM19" s="268">
        <f t="shared" si="3321"/>
        <v>100</v>
      </c>
      <c r="XN19" s="265">
        <f>SUM(XN8:XN17)</f>
        <v>9031</v>
      </c>
      <c r="XO19" s="266">
        <f>SUM(XO8:XO17)</f>
        <v>100</v>
      </c>
      <c r="XP19" s="267">
        <f>SUM(XP8:XP17)</f>
        <v>8024</v>
      </c>
      <c r="XQ19" s="266">
        <f>SUM(XQ8:XQ17)</f>
        <v>100</v>
      </c>
      <c r="XR19" s="253">
        <v>0</v>
      </c>
      <c r="XS19" s="267">
        <f t="shared" ref="XS19:XT19" si="3322">SUM(XS8:XS17)</f>
        <v>17055</v>
      </c>
      <c r="XT19" s="268">
        <f t="shared" si="3322"/>
        <v>100</v>
      </c>
      <c r="XU19" s="265">
        <f>SUM(XU8:XU17)</f>
        <v>9026</v>
      </c>
      <c r="XV19" s="266">
        <f>SUM(XV8:XV17)</f>
        <v>100</v>
      </c>
      <c r="XW19" s="267">
        <f>SUM(XW8:XW17)</f>
        <v>8021</v>
      </c>
      <c r="XX19" s="266">
        <f>SUM(XX8:XX17)</f>
        <v>100</v>
      </c>
      <c r="XY19" s="253">
        <v>0</v>
      </c>
      <c r="XZ19" s="267">
        <f t="shared" ref="XZ19:YA19" si="3323">SUM(XZ8:XZ17)</f>
        <v>17047</v>
      </c>
      <c r="YA19" s="268">
        <f t="shared" si="3323"/>
        <v>100</v>
      </c>
      <c r="YB19" s="265">
        <f>SUM(YB8:YB17)</f>
        <v>9020</v>
      </c>
      <c r="YC19" s="266">
        <f>SUM(YC8:YC17)</f>
        <v>100</v>
      </c>
      <c r="YD19" s="267">
        <f>SUM(YD8:YD17)</f>
        <v>8015</v>
      </c>
      <c r="YE19" s="266">
        <f>SUM(YE8:YE17)</f>
        <v>100</v>
      </c>
      <c r="YF19" s="253">
        <v>0</v>
      </c>
      <c r="YG19" s="267">
        <f t="shared" ref="YG19:YH19" si="3324">SUM(YG8:YG17)</f>
        <v>17035</v>
      </c>
      <c r="YH19" s="268">
        <f t="shared" si="3324"/>
        <v>100</v>
      </c>
      <c r="YI19" s="265">
        <f>SUM(YI8:YI17)</f>
        <v>9015</v>
      </c>
      <c r="YJ19" s="266">
        <f>SUM(YJ8:YJ17)</f>
        <v>100</v>
      </c>
      <c r="YK19" s="267">
        <f>SUM(YK8:YK17)</f>
        <v>8012</v>
      </c>
      <c r="YL19" s="266">
        <f>SUM(YL8:YL17)</f>
        <v>100</v>
      </c>
      <c r="YM19" s="253">
        <v>0</v>
      </c>
      <c r="YN19" s="267">
        <f t="shared" ref="YN19:YO19" si="3325">SUM(YN8:YN17)</f>
        <v>17027</v>
      </c>
      <c r="YO19" s="268">
        <f t="shared" si="3325"/>
        <v>100</v>
      </c>
      <c r="YP19" s="265">
        <f>SUM(YP8:YP17)</f>
        <v>9012</v>
      </c>
      <c r="YQ19" s="266">
        <f>SUM(YQ8:YQ17)</f>
        <v>100</v>
      </c>
      <c r="YR19" s="267">
        <f>SUM(YR8:YR17)</f>
        <v>8007</v>
      </c>
      <c r="YS19" s="266">
        <f>SUM(YS8:YS17)</f>
        <v>100</v>
      </c>
      <c r="YT19" s="253">
        <v>0</v>
      </c>
      <c r="YU19" s="267">
        <f t="shared" ref="YU19:YV19" si="3326">SUM(YU8:YU17)</f>
        <v>17019</v>
      </c>
      <c r="YV19" s="268">
        <f t="shared" si="3326"/>
        <v>100</v>
      </c>
      <c r="YW19" s="265">
        <f>SUM(YW8:YW17)</f>
        <v>9005</v>
      </c>
      <c r="YX19" s="266">
        <f>SUM(YX8:YX17)</f>
        <v>100</v>
      </c>
      <c r="YY19" s="267">
        <f>SUM(YY8:YY17)</f>
        <v>8004</v>
      </c>
      <c r="YZ19" s="266">
        <f>SUM(YZ8:YZ17)</f>
        <v>100</v>
      </c>
      <c r="ZA19" s="253">
        <v>0</v>
      </c>
      <c r="ZB19" s="267">
        <f t="shared" ref="ZB19:ZC19" si="3327">SUM(ZB8:ZB17)</f>
        <v>17009</v>
      </c>
      <c r="ZC19" s="268">
        <f t="shared" si="3327"/>
        <v>100</v>
      </c>
      <c r="ZD19" s="265">
        <f>SUM(ZD8:ZD17)</f>
        <v>9002</v>
      </c>
      <c r="ZE19" s="266">
        <f>SUM(ZE8:ZE17)</f>
        <v>100</v>
      </c>
      <c r="ZF19" s="267">
        <f>SUM(ZF8:ZF17)</f>
        <v>7999</v>
      </c>
      <c r="ZG19" s="266">
        <f>SUM(ZG8:ZG17)</f>
        <v>100</v>
      </c>
      <c r="ZH19" s="253">
        <v>0</v>
      </c>
      <c r="ZI19" s="267">
        <f t="shared" ref="ZI19:ZJ19" si="3328">SUM(ZI8:ZI17)</f>
        <v>17001</v>
      </c>
      <c r="ZJ19" s="268">
        <f t="shared" si="3328"/>
        <v>100</v>
      </c>
      <c r="ZK19" s="265">
        <f>SUM(ZK8:ZK17)</f>
        <v>8996</v>
      </c>
      <c r="ZL19" s="266">
        <f>SUM(ZL8:ZL17)</f>
        <v>100</v>
      </c>
      <c r="ZM19" s="267">
        <f>SUM(ZM8:ZM17)</f>
        <v>7993</v>
      </c>
      <c r="ZN19" s="266">
        <f>SUM(ZN8:ZN17)</f>
        <v>100</v>
      </c>
      <c r="ZO19" s="253">
        <v>0</v>
      </c>
      <c r="ZP19" s="267">
        <f t="shared" ref="ZP19:ZQ19" si="3329">SUM(ZP8:ZP17)</f>
        <v>16989</v>
      </c>
      <c r="ZQ19" s="268">
        <f t="shared" si="3329"/>
        <v>100</v>
      </c>
      <c r="ZR19" s="265">
        <f>SUM(ZR8:ZR17)</f>
        <v>8989</v>
      </c>
      <c r="ZS19" s="266">
        <f>SUM(ZS8:ZS17)</f>
        <v>100</v>
      </c>
      <c r="ZT19" s="267">
        <f>SUM(ZT8:ZT17)</f>
        <v>7991</v>
      </c>
      <c r="ZU19" s="266">
        <f>SUM(ZU8:ZU17)</f>
        <v>100</v>
      </c>
      <c r="ZV19" s="253">
        <v>0</v>
      </c>
      <c r="ZW19" s="267">
        <f t="shared" ref="ZW19:ZX19" si="3330">SUM(ZW8:ZW17)</f>
        <v>16980</v>
      </c>
      <c r="ZX19" s="268">
        <f t="shared" si="3330"/>
        <v>100</v>
      </c>
      <c r="ZY19" s="265">
        <f>SUM(ZY8:ZY17)</f>
        <v>8983</v>
      </c>
      <c r="ZZ19" s="266">
        <f>SUM(ZZ8:ZZ17)</f>
        <v>100</v>
      </c>
      <c r="AAA19" s="267">
        <f>SUM(AAA8:AAA17)</f>
        <v>7988</v>
      </c>
      <c r="AAB19" s="266">
        <f>SUM(AAB8:AAB17)</f>
        <v>100</v>
      </c>
      <c r="AAC19" s="253">
        <v>0</v>
      </c>
      <c r="AAD19" s="267">
        <f t="shared" ref="AAD19:AAE19" si="3331">SUM(AAD8:AAD17)</f>
        <v>16971</v>
      </c>
      <c r="AAE19" s="268">
        <f t="shared" si="3331"/>
        <v>100</v>
      </c>
      <c r="AAF19" s="265">
        <f>SUM(AAF8:AAF17)</f>
        <v>8979</v>
      </c>
      <c r="AAG19" s="266">
        <f>SUM(AAG8:AAG17)</f>
        <v>99.999999999999986</v>
      </c>
      <c r="AAH19" s="267">
        <f>SUM(AAH8:AAH17)</f>
        <v>7982</v>
      </c>
      <c r="AAI19" s="266">
        <f>SUM(AAI8:AAI17)</f>
        <v>100</v>
      </c>
      <c r="AAJ19" s="253">
        <v>0</v>
      </c>
      <c r="AAK19" s="267">
        <f t="shared" ref="AAK19:AAL19" si="3332">SUM(AAK8:AAK17)</f>
        <v>16961</v>
      </c>
      <c r="AAL19" s="268">
        <f t="shared" si="3332"/>
        <v>100</v>
      </c>
      <c r="AAM19" s="265">
        <f>SUM(AAM8:AAM17)</f>
        <v>8973</v>
      </c>
      <c r="AAN19" s="266">
        <f>SUM(AAN8:AAN17)</f>
        <v>100</v>
      </c>
      <c r="AAO19" s="267">
        <f>SUM(AAO8:AAO17)</f>
        <v>7976</v>
      </c>
      <c r="AAP19" s="266">
        <f>SUM(AAP8:AAP17)</f>
        <v>100</v>
      </c>
      <c r="AAQ19" s="253">
        <v>0</v>
      </c>
      <c r="AAR19" s="267">
        <f t="shared" ref="AAR19:AAS19" si="3333">SUM(AAR8:AAR17)</f>
        <v>16949</v>
      </c>
      <c r="AAS19" s="268">
        <f t="shared" si="3333"/>
        <v>100</v>
      </c>
      <c r="AAT19" s="265">
        <f>SUM(AAT8:AAT17)</f>
        <v>8965</v>
      </c>
      <c r="AAU19" s="266">
        <f>SUM(AAU8:AAU17)</f>
        <v>100</v>
      </c>
      <c r="AAV19" s="267">
        <f>SUM(AAV8:AAV17)</f>
        <v>7972</v>
      </c>
      <c r="AAW19" s="266">
        <f>SUM(AAW8:AAW17)</f>
        <v>100</v>
      </c>
      <c r="AAX19" s="253">
        <v>0</v>
      </c>
      <c r="AAY19" s="267">
        <f t="shared" ref="AAY19:AAZ19" si="3334">SUM(AAY8:AAY17)</f>
        <v>16937</v>
      </c>
      <c r="AAZ19" s="268">
        <f t="shared" si="3334"/>
        <v>100</v>
      </c>
      <c r="ABA19" s="265">
        <f>SUM(ABA8:ABA17)</f>
        <v>8961</v>
      </c>
      <c r="ABB19" s="266">
        <f>SUM(ABB8:ABB17)</f>
        <v>100</v>
      </c>
      <c r="ABC19" s="267">
        <f>SUM(ABC8:ABC17)</f>
        <v>7968</v>
      </c>
      <c r="ABD19" s="266">
        <f>SUM(ABD8:ABD17)</f>
        <v>100</v>
      </c>
      <c r="ABE19" s="253">
        <v>0</v>
      </c>
      <c r="ABF19" s="267">
        <f t="shared" ref="ABF19:ABG19" si="3335">SUM(ABF8:ABF17)</f>
        <v>16929</v>
      </c>
      <c r="ABG19" s="268">
        <f t="shared" si="3335"/>
        <v>100</v>
      </c>
      <c r="ABH19" s="265">
        <f>SUM(ABH8:ABH17)</f>
        <v>8956</v>
      </c>
      <c r="ABI19" s="266">
        <f>SUM(ABI8:ABI17)</f>
        <v>100</v>
      </c>
      <c r="ABJ19" s="267">
        <f>SUM(ABJ8:ABJ17)</f>
        <v>7960</v>
      </c>
      <c r="ABK19" s="266">
        <f>SUM(ABK8:ABK17)</f>
        <v>100</v>
      </c>
      <c r="ABL19" s="253">
        <v>0</v>
      </c>
      <c r="ABM19" s="267">
        <f t="shared" ref="ABM19:ABN19" si="3336">SUM(ABM8:ABM17)</f>
        <v>16916</v>
      </c>
      <c r="ABN19" s="268">
        <f t="shared" si="3336"/>
        <v>100</v>
      </c>
      <c r="ABO19" s="265">
        <f>SUM(ABO8:ABO17)</f>
        <v>8952</v>
      </c>
      <c r="ABP19" s="266">
        <f>SUM(ABP8:ABP17)</f>
        <v>100</v>
      </c>
      <c r="ABQ19" s="267">
        <f>SUM(ABQ8:ABQ17)</f>
        <v>7956</v>
      </c>
      <c r="ABR19" s="266">
        <f>SUM(ABR8:ABR17)</f>
        <v>100</v>
      </c>
      <c r="ABS19" s="253">
        <v>0</v>
      </c>
      <c r="ABT19" s="267">
        <f t="shared" ref="ABT19:ABU19" si="3337">SUM(ABT8:ABT17)</f>
        <v>16908</v>
      </c>
      <c r="ABU19" s="268">
        <f t="shared" si="3337"/>
        <v>100</v>
      </c>
      <c r="ABV19" s="265">
        <f>SUM(ABV8:ABV17)</f>
        <v>8947</v>
      </c>
      <c r="ABW19" s="266">
        <f>SUM(ABW8:ABW17)</f>
        <v>100</v>
      </c>
      <c r="ABX19" s="267">
        <f>SUM(ABX8:ABX17)</f>
        <v>7951</v>
      </c>
      <c r="ABY19" s="266">
        <f>SUM(ABY8:ABY17)</f>
        <v>100</v>
      </c>
      <c r="ABZ19" s="253">
        <v>0</v>
      </c>
      <c r="ACA19" s="267">
        <f t="shared" ref="ACA19:ACB19" si="3338">SUM(ACA8:ACA17)</f>
        <v>16898</v>
      </c>
      <c r="ACB19" s="268">
        <f t="shared" si="3338"/>
        <v>100</v>
      </c>
      <c r="ACC19" s="265">
        <f>SUM(ACC8:ACC17)</f>
        <v>8942</v>
      </c>
      <c r="ACD19" s="266">
        <f>SUM(ACD8:ACD17)</f>
        <v>100</v>
      </c>
      <c r="ACE19" s="267">
        <f>SUM(ACE8:ACE17)</f>
        <v>7944</v>
      </c>
      <c r="ACF19" s="266">
        <f>SUM(ACF8:ACF17)</f>
        <v>100</v>
      </c>
      <c r="ACG19" s="253">
        <v>0</v>
      </c>
      <c r="ACH19" s="267">
        <f t="shared" ref="ACH19:ACI19" si="3339">SUM(ACH8:ACH17)</f>
        <v>16886</v>
      </c>
      <c r="ACI19" s="268">
        <f t="shared" si="3339"/>
        <v>100</v>
      </c>
      <c r="ACJ19" s="265">
        <f>SUM(ACJ8:ACJ17)</f>
        <v>8926</v>
      </c>
      <c r="ACK19" s="266">
        <f>SUM(ACK8:ACK17)</f>
        <v>100</v>
      </c>
      <c r="ACL19" s="267">
        <f>SUM(ACL8:ACL17)</f>
        <v>7939</v>
      </c>
      <c r="ACM19" s="266">
        <f>SUM(ACM8:ACM17)</f>
        <v>100</v>
      </c>
      <c r="ACN19" s="253">
        <v>0</v>
      </c>
      <c r="ACO19" s="267">
        <f t="shared" ref="ACO19:ACP19" si="3340">SUM(ACO8:ACO17)</f>
        <v>16865</v>
      </c>
      <c r="ACP19" s="268">
        <f t="shared" si="3340"/>
        <v>100</v>
      </c>
      <c r="ACQ19" s="265">
        <f>SUM(ACQ8:ACQ17)</f>
        <v>8920</v>
      </c>
      <c r="ACR19" s="266">
        <f>SUM(ACR8:ACR17)</f>
        <v>100</v>
      </c>
      <c r="ACS19" s="267">
        <f>SUM(ACS8:ACS17)</f>
        <v>7933</v>
      </c>
      <c r="ACT19" s="266">
        <f>SUM(ACT8:ACT17)</f>
        <v>100</v>
      </c>
      <c r="ACU19" s="253">
        <v>0</v>
      </c>
      <c r="ACV19" s="267">
        <f t="shared" ref="ACV19:ACW19" si="3341">SUM(ACV8:ACV17)</f>
        <v>16853</v>
      </c>
      <c r="ACW19" s="268">
        <f t="shared" si="3341"/>
        <v>100</v>
      </c>
      <c r="ACX19" s="265">
        <f>SUM(ACX8:ACX17)</f>
        <v>8916</v>
      </c>
      <c r="ACY19" s="266">
        <f>SUM(ACY8:ACY17)</f>
        <v>100</v>
      </c>
      <c r="ACZ19" s="267">
        <f>SUM(ACZ8:ACZ17)</f>
        <v>7929</v>
      </c>
      <c r="ADA19" s="266">
        <f>SUM(ADA8:ADA17)</f>
        <v>100</v>
      </c>
      <c r="ADB19" s="253">
        <v>0</v>
      </c>
      <c r="ADC19" s="267">
        <f t="shared" ref="ADC19:ADD19" si="3342">SUM(ADC8:ADC17)</f>
        <v>16845</v>
      </c>
      <c r="ADD19" s="268">
        <f t="shared" si="3342"/>
        <v>100</v>
      </c>
      <c r="ADE19" s="265">
        <f>SUM(ADE8:ADE17)</f>
        <v>8906</v>
      </c>
      <c r="ADF19" s="266">
        <f>SUM(ADF8:ADF17)</f>
        <v>100.00000000000001</v>
      </c>
      <c r="ADG19" s="267">
        <f>SUM(ADG8:ADG17)</f>
        <v>7925</v>
      </c>
      <c r="ADH19" s="266">
        <f>SUM(ADH8:ADH17)</f>
        <v>100</v>
      </c>
      <c r="ADI19" s="253">
        <v>0</v>
      </c>
      <c r="ADJ19" s="267">
        <f t="shared" ref="ADJ19:ADK19" si="3343">SUM(ADJ8:ADJ17)</f>
        <v>16831</v>
      </c>
      <c r="ADK19" s="268">
        <f t="shared" si="3343"/>
        <v>100</v>
      </c>
      <c r="ADL19" s="265">
        <f>SUM(ADL8:ADL17)</f>
        <v>8893</v>
      </c>
      <c r="ADM19" s="266">
        <f>SUM(ADM8:ADM17)</f>
        <v>100</v>
      </c>
      <c r="ADN19" s="267">
        <f>SUM(ADN8:ADN17)</f>
        <v>7908</v>
      </c>
      <c r="ADO19" s="266">
        <f>SUM(ADO8:ADO17)</f>
        <v>100</v>
      </c>
      <c r="ADP19" s="253">
        <v>0</v>
      </c>
      <c r="ADQ19" s="267">
        <f t="shared" ref="ADQ19:ADR19" si="3344">SUM(ADQ8:ADQ17)</f>
        <v>16801</v>
      </c>
      <c r="ADR19" s="268">
        <f t="shared" si="3344"/>
        <v>100</v>
      </c>
      <c r="ADS19" s="265">
        <f>SUM(ADS8:ADS17)</f>
        <v>8887</v>
      </c>
      <c r="ADT19" s="266">
        <f>SUM(ADT8:ADT17)</f>
        <v>100</v>
      </c>
      <c r="ADU19" s="267">
        <f>SUM(ADU8:ADU17)</f>
        <v>7898</v>
      </c>
      <c r="ADV19" s="266">
        <f>SUM(ADV8:ADV17)</f>
        <v>100</v>
      </c>
      <c r="ADW19" s="253">
        <v>0</v>
      </c>
      <c r="ADX19" s="267">
        <f t="shared" ref="ADX19:ADY19" si="3345">SUM(ADX8:ADX17)</f>
        <v>16785</v>
      </c>
      <c r="ADY19" s="268">
        <f t="shared" si="3345"/>
        <v>100</v>
      </c>
      <c r="ADZ19" s="265">
        <f>SUM(ADZ8:ADZ17)</f>
        <v>8876</v>
      </c>
      <c r="AEA19" s="266">
        <f>SUM(AEA8:AEA17)</f>
        <v>100</v>
      </c>
      <c r="AEB19" s="267">
        <f>SUM(AEB8:AEB17)</f>
        <v>7884</v>
      </c>
      <c r="AEC19" s="266">
        <f>SUM(AEC8:AEC17)</f>
        <v>100</v>
      </c>
      <c r="AED19" s="253">
        <v>0</v>
      </c>
      <c r="AEE19" s="267">
        <f t="shared" ref="AEE19:AEF19" si="3346">SUM(AEE8:AEE17)</f>
        <v>16760</v>
      </c>
      <c r="AEF19" s="268">
        <f t="shared" si="3346"/>
        <v>100</v>
      </c>
      <c r="AEG19" s="265">
        <f>SUM(AEG8:AEG17)</f>
        <v>8862</v>
      </c>
      <c r="AEH19" s="266">
        <f>SUM(AEH8:AEH17)</f>
        <v>100</v>
      </c>
      <c r="AEI19" s="267">
        <f>SUM(AEI8:AEI17)</f>
        <v>7872</v>
      </c>
      <c r="AEJ19" s="266">
        <f>SUM(AEJ8:AEJ17)</f>
        <v>100</v>
      </c>
      <c r="AEK19" s="253">
        <v>0</v>
      </c>
      <c r="AEL19" s="267">
        <f t="shared" ref="AEL19:AEM19" si="3347">SUM(AEL8:AEL17)</f>
        <v>16734</v>
      </c>
      <c r="AEM19" s="268">
        <f t="shared" si="3347"/>
        <v>100</v>
      </c>
      <c r="AEN19" s="265">
        <f>SUM(AEN8:AEN17)</f>
        <v>8848</v>
      </c>
      <c r="AEO19" s="266">
        <f>SUM(AEO8:AEO17)</f>
        <v>100</v>
      </c>
      <c r="AEP19" s="267">
        <f>SUM(AEP8:AEP17)</f>
        <v>7862</v>
      </c>
      <c r="AEQ19" s="266">
        <f>SUM(AEQ8:AEQ17)</f>
        <v>100</v>
      </c>
      <c r="AER19" s="253">
        <v>0</v>
      </c>
      <c r="AES19" s="267">
        <f t="shared" ref="AES19:AET19" si="3348">SUM(AES8:AES17)</f>
        <v>16710</v>
      </c>
      <c r="AET19" s="268">
        <f t="shared" si="3348"/>
        <v>100</v>
      </c>
      <c r="AEU19" s="265">
        <f>SUM(AEU8:AEU17)</f>
        <v>8840</v>
      </c>
      <c r="AEV19" s="266">
        <f>SUM(AEV8:AEV17)</f>
        <v>100</v>
      </c>
      <c r="AEW19" s="267">
        <f>SUM(AEW8:AEW17)</f>
        <v>7849</v>
      </c>
      <c r="AEX19" s="266">
        <f>SUM(AEX8:AEX17)</f>
        <v>100</v>
      </c>
      <c r="AEY19" s="253">
        <v>0</v>
      </c>
      <c r="AEZ19" s="267">
        <f t="shared" ref="AEZ19:AFA19" si="3349">SUM(AEZ8:AEZ17)</f>
        <v>16689</v>
      </c>
      <c r="AFA19" s="268">
        <f t="shared" si="3349"/>
        <v>100</v>
      </c>
      <c r="AFB19" s="265">
        <f>SUM(AFB8:AFB17)</f>
        <v>8828</v>
      </c>
      <c r="AFC19" s="266">
        <f>SUM(AFC8:AFC17)</f>
        <v>100</v>
      </c>
      <c r="AFD19" s="267">
        <f>SUM(AFD8:AFD17)</f>
        <v>7842</v>
      </c>
      <c r="AFE19" s="266">
        <f>SUM(AFE8:AFE17)</f>
        <v>100</v>
      </c>
      <c r="AFF19" s="253">
        <v>0</v>
      </c>
      <c r="AFG19" s="267">
        <f t="shared" ref="AFG19:AFH19" si="3350">SUM(AFG8:AFG17)</f>
        <v>16670</v>
      </c>
      <c r="AFH19" s="268">
        <f t="shared" si="3350"/>
        <v>100</v>
      </c>
      <c r="AFI19" s="265">
        <f>SUM(AFI8:AFI17)</f>
        <v>8814</v>
      </c>
      <c r="AFJ19" s="266">
        <f>SUM(AFJ8:AFJ17)</f>
        <v>100</v>
      </c>
      <c r="AFK19" s="267">
        <f>SUM(AFK8:AFK17)</f>
        <v>7832</v>
      </c>
      <c r="AFL19" s="266">
        <f>SUM(AFL8:AFL17)</f>
        <v>100</v>
      </c>
      <c r="AFM19" s="253">
        <v>0</v>
      </c>
      <c r="AFN19" s="267">
        <f t="shared" ref="AFN19:AFO19" si="3351">SUM(AFN8:AFN17)</f>
        <v>16646</v>
      </c>
      <c r="AFO19" s="268">
        <f t="shared" si="3351"/>
        <v>100</v>
      </c>
      <c r="AFP19" s="265">
        <f>SUM(AFP8:AFP17)</f>
        <v>8805</v>
      </c>
      <c r="AFQ19" s="266">
        <f>SUM(AFQ8:AFQ17)</f>
        <v>100</v>
      </c>
      <c r="AFR19" s="267">
        <f>SUM(AFR8:AFR17)</f>
        <v>7818</v>
      </c>
      <c r="AFS19" s="266">
        <f>SUM(AFS8:AFS17)</f>
        <v>100</v>
      </c>
      <c r="AFT19" s="253">
        <v>0</v>
      </c>
      <c r="AFU19" s="267">
        <f t="shared" ref="AFU19:AFV19" si="3352">SUM(AFU8:AFU17)</f>
        <v>16623</v>
      </c>
      <c r="AFV19" s="268">
        <f t="shared" si="3352"/>
        <v>100</v>
      </c>
      <c r="AFW19" s="265">
        <f>SUM(AFW8:AFW17)</f>
        <v>8789</v>
      </c>
      <c r="AFX19" s="266">
        <f>SUM(AFX8:AFX17)</f>
        <v>100</v>
      </c>
      <c r="AFY19" s="267">
        <f>SUM(AFY8:AFY17)</f>
        <v>7803</v>
      </c>
      <c r="AFZ19" s="266">
        <f>SUM(AFZ8:AFZ17)</f>
        <v>100</v>
      </c>
      <c r="AGA19" s="253">
        <v>0</v>
      </c>
      <c r="AGB19" s="267">
        <f t="shared" ref="AGB19:AGC19" si="3353">SUM(AGB8:AGB17)</f>
        <v>16592</v>
      </c>
      <c r="AGC19" s="268">
        <f t="shared" si="3353"/>
        <v>100</v>
      </c>
      <c r="AGD19" s="265">
        <f>SUM(AGD8:AGD17)</f>
        <v>8767</v>
      </c>
      <c r="AGE19" s="266">
        <f>SUM(AGE8:AGE17)</f>
        <v>100</v>
      </c>
      <c r="AGF19" s="267">
        <f>SUM(AGF8:AGF17)</f>
        <v>7792</v>
      </c>
      <c r="AGG19" s="266">
        <f>SUM(AGG8:AGG17)</f>
        <v>100</v>
      </c>
      <c r="AGH19" s="253">
        <v>0</v>
      </c>
      <c r="AGI19" s="267">
        <f t="shared" ref="AGI19:AGJ19" si="3354">SUM(AGI8:AGI17)</f>
        <v>16559</v>
      </c>
      <c r="AGJ19" s="268">
        <f t="shared" si="3354"/>
        <v>100</v>
      </c>
      <c r="AGK19" s="265">
        <f>SUM(AGK8:AGK17)</f>
        <v>8749</v>
      </c>
      <c r="AGL19" s="266">
        <f>SUM(AGL8:AGL17)</f>
        <v>100</v>
      </c>
      <c r="AGM19" s="267">
        <f>SUM(AGM8:AGM17)</f>
        <v>7774</v>
      </c>
      <c r="AGN19" s="266">
        <f>SUM(AGN8:AGN17)</f>
        <v>100</v>
      </c>
      <c r="AGO19" s="253">
        <v>0</v>
      </c>
      <c r="AGP19" s="267">
        <f t="shared" ref="AGP19:AGQ19" si="3355">SUM(AGP8:AGP17)</f>
        <v>16523</v>
      </c>
      <c r="AGQ19" s="268">
        <f t="shared" si="3355"/>
        <v>100</v>
      </c>
      <c r="AGR19" s="265">
        <f>SUM(AGR8:AGR17)</f>
        <v>8731</v>
      </c>
      <c r="AGS19" s="266">
        <f>SUM(AGS8:AGS17)</f>
        <v>100</v>
      </c>
      <c r="AGT19" s="267">
        <f>SUM(AGT8:AGT17)</f>
        <v>7762</v>
      </c>
      <c r="AGU19" s="266">
        <f>SUM(AGU8:AGU17)</f>
        <v>100</v>
      </c>
      <c r="AGV19" s="253">
        <v>0</v>
      </c>
      <c r="AGW19" s="267">
        <f t="shared" ref="AGW19:AGX19" si="3356">SUM(AGW8:AGW17)</f>
        <v>16493</v>
      </c>
      <c r="AGX19" s="268">
        <f t="shared" si="3356"/>
        <v>100</v>
      </c>
      <c r="AGY19" s="265">
        <f>SUM(AGY8:AGY17)</f>
        <v>8709</v>
      </c>
      <c r="AGZ19" s="266">
        <f>SUM(AGZ8:AGZ17)</f>
        <v>100</v>
      </c>
      <c r="AHA19" s="267">
        <f>SUM(AHA8:AHA17)</f>
        <v>7749</v>
      </c>
      <c r="AHB19" s="266">
        <f>SUM(AHB8:AHB17)</f>
        <v>100</v>
      </c>
      <c r="AHC19" s="253">
        <v>0</v>
      </c>
      <c r="AHD19" s="267">
        <f t="shared" ref="AHD19:AHE19" si="3357">SUM(AHD8:AHD17)</f>
        <v>16458</v>
      </c>
      <c r="AHE19" s="268">
        <f t="shared" si="3357"/>
        <v>100</v>
      </c>
      <c r="AHF19" s="265">
        <f>SUM(AHF8:AHF17)</f>
        <v>8689</v>
      </c>
      <c r="AHG19" s="266">
        <f>SUM(AHG8:AHG17)</f>
        <v>100</v>
      </c>
      <c r="AHH19" s="267">
        <f>SUM(AHH8:AHH17)</f>
        <v>7728</v>
      </c>
      <c r="AHI19" s="266">
        <f>SUM(AHI8:AHI17)</f>
        <v>100</v>
      </c>
      <c r="AHJ19" s="253">
        <v>0</v>
      </c>
      <c r="AHK19" s="267">
        <f t="shared" ref="AHK19:AHL19" si="3358">SUM(AHK8:AHK17)</f>
        <v>16417</v>
      </c>
      <c r="AHL19" s="268">
        <f t="shared" si="3358"/>
        <v>100</v>
      </c>
      <c r="AHM19" s="265">
        <f>SUM(AHM8:AHM17)</f>
        <v>8667</v>
      </c>
      <c r="AHN19" s="266">
        <f>SUM(AHN8:AHN17)</f>
        <v>100</v>
      </c>
      <c r="AHO19" s="267">
        <f>SUM(AHO8:AHO17)</f>
        <v>7714</v>
      </c>
      <c r="AHP19" s="266">
        <f>SUM(AHP8:AHP17)</f>
        <v>100</v>
      </c>
      <c r="AHQ19" s="253">
        <v>0</v>
      </c>
      <c r="AHR19" s="267">
        <f t="shared" ref="AHR19:AHS19" si="3359">SUM(AHR8:AHR17)</f>
        <v>16381</v>
      </c>
      <c r="AHS19" s="268">
        <f t="shared" si="3359"/>
        <v>100</v>
      </c>
      <c r="AHT19" s="265">
        <f>SUM(AHT8:AHT17)</f>
        <v>8642</v>
      </c>
      <c r="AHU19" s="266">
        <f>SUM(AHU8:AHU17)</f>
        <v>100</v>
      </c>
      <c r="AHV19" s="267">
        <f>SUM(AHV8:AHV17)</f>
        <v>7687</v>
      </c>
      <c r="AHW19" s="266">
        <f>SUM(AHW8:AHW17)</f>
        <v>100</v>
      </c>
      <c r="AHX19" s="253">
        <v>0</v>
      </c>
      <c r="AHY19" s="267">
        <f t="shared" ref="AHY19:AHZ19" si="3360">SUM(AHY8:AHY17)</f>
        <v>16329</v>
      </c>
      <c r="AHZ19" s="268">
        <f t="shared" si="3360"/>
        <v>100</v>
      </c>
      <c r="AIA19" s="265">
        <f>SUM(AIA8:AIA17)</f>
        <v>8609</v>
      </c>
      <c r="AIB19" s="266">
        <f>SUM(AIB8:AIB17)</f>
        <v>100</v>
      </c>
      <c r="AIC19" s="267">
        <f>SUM(AIC8:AIC17)</f>
        <v>7671</v>
      </c>
      <c r="AID19" s="266">
        <f>SUM(AID8:AID17)</f>
        <v>100</v>
      </c>
      <c r="AIE19" s="253">
        <v>0</v>
      </c>
      <c r="AIF19" s="267">
        <f t="shared" ref="AIF19:AIG19" si="3361">SUM(AIF8:AIF17)</f>
        <v>16280</v>
      </c>
      <c r="AIG19" s="268">
        <f t="shared" si="3361"/>
        <v>100</v>
      </c>
      <c r="AIH19" s="265">
        <f>SUM(AIH8:AIH17)</f>
        <v>8591</v>
      </c>
      <c r="AII19" s="266">
        <f>SUM(AII8:AII17)</f>
        <v>100</v>
      </c>
      <c r="AIJ19" s="267">
        <f>SUM(AIJ8:AIJ17)</f>
        <v>7648</v>
      </c>
      <c r="AIK19" s="266">
        <f>SUM(AIK8:AIK17)</f>
        <v>100</v>
      </c>
      <c r="AIL19" s="253">
        <v>0</v>
      </c>
      <c r="AIM19" s="267">
        <f t="shared" ref="AIM19:AIN19" si="3362">SUM(AIM8:AIM17)</f>
        <v>16239</v>
      </c>
      <c r="AIN19" s="268">
        <f t="shared" si="3362"/>
        <v>100</v>
      </c>
      <c r="AIO19" s="265">
        <f>SUM(AIO8:AIO17)</f>
        <v>8566</v>
      </c>
      <c r="AIP19" s="266">
        <f>SUM(AIP8:AIP17)</f>
        <v>100</v>
      </c>
      <c r="AIQ19" s="267">
        <f>SUM(AIQ8:AIQ17)</f>
        <v>7622</v>
      </c>
      <c r="AIR19" s="266">
        <f>SUM(AIR8:AIR17)</f>
        <v>100</v>
      </c>
      <c r="AIS19" s="253">
        <v>0</v>
      </c>
      <c r="AIT19" s="267">
        <f t="shared" ref="AIT19:AIU19" si="3363">SUM(AIT8:AIT17)</f>
        <v>16188</v>
      </c>
      <c r="AIU19" s="268">
        <f t="shared" si="3363"/>
        <v>100</v>
      </c>
      <c r="AIV19" s="265">
        <f>SUM(AIV8:AIV17)</f>
        <v>8530</v>
      </c>
      <c r="AIW19" s="266">
        <f>SUM(AIW8:AIW17)</f>
        <v>100</v>
      </c>
      <c r="AIX19" s="267">
        <f>SUM(AIX8:AIX17)</f>
        <v>7601</v>
      </c>
      <c r="AIY19" s="266">
        <f>SUM(AIY8:AIY17)</f>
        <v>100</v>
      </c>
      <c r="AIZ19" s="253">
        <v>0</v>
      </c>
      <c r="AJA19" s="267">
        <f t="shared" ref="AJA19:AJB19" si="3364">SUM(AJA8:AJA17)</f>
        <v>16131</v>
      </c>
      <c r="AJB19" s="268">
        <f t="shared" si="3364"/>
        <v>100</v>
      </c>
      <c r="AJC19" s="265">
        <f>SUM(AJC8:AJC17)</f>
        <v>8494</v>
      </c>
      <c r="AJD19" s="266">
        <f>SUM(AJD8:AJD17)</f>
        <v>100</v>
      </c>
      <c r="AJE19" s="267">
        <f>SUM(AJE8:AJE17)</f>
        <v>7578</v>
      </c>
      <c r="AJF19" s="266">
        <f>SUM(AJF8:AJF17)</f>
        <v>100</v>
      </c>
      <c r="AJG19" s="253">
        <v>0</v>
      </c>
      <c r="AJH19" s="267">
        <f t="shared" ref="AJH19:AJI19" si="3365">SUM(AJH8:AJH17)</f>
        <v>16072</v>
      </c>
      <c r="AJI19" s="268">
        <f t="shared" si="3365"/>
        <v>100</v>
      </c>
      <c r="AJJ19" s="265">
        <f>SUM(AJJ8:AJJ17)</f>
        <v>8467</v>
      </c>
      <c r="AJK19" s="266">
        <f>SUM(AJK8:AJK17)</f>
        <v>100</v>
      </c>
      <c r="AJL19" s="267">
        <f>SUM(AJL8:AJL17)</f>
        <v>7542</v>
      </c>
      <c r="AJM19" s="266">
        <f>SUM(AJM8:AJM17)</f>
        <v>100</v>
      </c>
      <c r="AJN19" s="253">
        <v>0</v>
      </c>
      <c r="AJO19" s="267">
        <f t="shared" ref="AJO19:AJP19" si="3366">SUM(AJO8:AJO17)</f>
        <v>16009</v>
      </c>
      <c r="AJP19" s="268">
        <f t="shared" si="3366"/>
        <v>100</v>
      </c>
      <c r="AJQ19" s="265">
        <f>SUM(AJQ8:AJQ17)</f>
        <v>8424</v>
      </c>
      <c r="AJR19" s="266">
        <f>SUM(AJR8:AJR17)</f>
        <v>100</v>
      </c>
      <c r="AJS19" s="267">
        <f>SUM(AJS8:AJS17)</f>
        <v>7515</v>
      </c>
      <c r="AJT19" s="266">
        <f>SUM(AJT8:AJT17)</f>
        <v>100</v>
      </c>
      <c r="AJU19" s="253">
        <v>0</v>
      </c>
      <c r="AJV19" s="267">
        <f t="shared" ref="AJV19:AJW19" si="3367">SUM(AJV8:AJV17)</f>
        <v>15939</v>
      </c>
      <c r="AJW19" s="268">
        <f t="shared" si="3367"/>
        <v>100</v>
      </c>
      <c r="AJX19" s="265">
        <f>SUM(AJX8:AJX17)</f>
        <v>8385</v>
      </c>
      <c r="AJY19" s="266">
        <f>SUM(AJY8:AJY17)</f>
        <v>100</v>
      </c>
      <c r="AJZ19" s="267">
        <f>SUM(AJZ8:AJZ17)</f>
        <v>7489</v>
      </c>
      <c r="AKA19" s="266">
        <f>SUM(AKA8:AKA17)</f>
        <v>100</v>
      </c>
      <c r="AKB19" s="253">
        <v>0</v>
      </c>
      <c r="AKC19" s="267">
        <f t="shared" ref="AKC19:AKD19" si="3368">SUM(AKC8:AKC17)</f>
        <v>15874</v>
      </c>
      <c r="AKD19" s="268">
        <f t="shared" si="3368"/>
        <v>100</v>
      </c>
      <c r="AKE19" s="265">
        <f>SUM(AKE8:AKE17)</f>
        <v>8360</v>
      </c>
      <c r="AKF19" s="266">
        <f>SUM(AKF8:AKF17)</f>
        <v>100</v>
      </c>
      <c r="AKG19" s="267">
        <f>SUM(AKG8:AKG17)</f>
        <v>7456</v>
      </c>
      <c r="AKH19" s="266">
        <f>SUM(AKH8:AKH17)</f>
        <v>100</v>
      </c>
      <c r="AKI19" s="253">
        <v>0</v>
      </c>
      <c r="AKJ19" s="267">
        <f t="shared" ref="AKJ19:AKK19" si="3369">SUM(AKJ8:AKJ17)</f>
        <v>15816</v>
      </c>
      <c r="AKK19" s="268">
        <f t="shared" si="3369"/>
        <v>100</v>
      </c>
      <c r="AKL19" s="265">
        <f>SUM(AKL8:AKL17)</f>
        <v>8322</v>
      </c>
      <c r="AKM19" s="266">
        <f>SUM(AKM8:AKM17)</f>
        <v>100</v>
      </c>
      <c r="AKN19" s="267">
        <f>SUM(AKN8:AKN17)</f>
        <v>7425</v>
      </c>
      <c r="AKO19" s="266">
        <f>SUM(AKO8:AKO17)</f>
        <v>100</v>
      </c>
      <c r="AKP19" s="253">
        <v>0</v>
      </c>
      <c r="AKQ19" s="267">
        <f t="shared" ref="AKQ19:AKR19" si="3370">SUM(AKQ8:AKQ17)</f>
        <v>15747</v>
      </c>
      <c r="AKR19" s="268">
        <f t="shared" si="3370"/>
        <v>100</v>
      </c>
      <c r="AKS19" s="265">
        <f>SUM(AKS8:AKS17)</f>
        <v>8275</v>
      </c>
      <c r="AKT19" s="266">
        <f>SUM(AKT8:AKT17)</f>
        <v>99.999999999999986</v>
      </c>
      <c r="AKU19" s="267">
        <f>SUM(AKU8:AKU17)</f>
        <v>7402</v>
      </c>
      <c r="AKV19" s="266">
        <f>SUM(AKV8:AKV17)</f>
        <v>100</v>
      </c>
      <c r="AKW19" s="253">
        <v>0</v>
      </c>
      <c r="AKX19" s="267">
        <f t="shared" ref="AKX19:AKY19" si="3371">SUM(AKX8:AKX17)</f>
        <v>15677</v>
      </c>
      <c r="AKY19" s="268">
        <f t="shared" si="3371"/>
        <v>100</v>
      </c>
      <c r="AKZ19" s="265">
        <f>SUM(AKZ8:AKZ17)</f>
        <v>8227</v>
      </c>
      <c r="ALA19" s="266">
        <f>SUM(ALA8:ALA17)</f>
        <v>100</v>
      </c>
      <c r="ALB19" s="267">
        <f>SUM(ALB8:ALB17)</f>
        <v>7373</v>
      </c>
      <c r="ALC19" s="266">
        <f>SUM(ALC8:ALC17)</f>
        <v>100</v>
      </c>
      <c r="ALD19" s="253">
        <v>0</v>
      </c>
      <c r="ALE19" s="267">
        <f t="shared" ref="ALE19:ALF19" si="3372">SUM(ALE8:ALE17)</f>
        <v>15600</v>
      </c>
      <c r="ALF19" s="268">
        <f t="shared" si="3372"/>
        <v>100</v>
      </c>
      <c r="ALG19" s="265">
        <f>SUM(ALG8:ALG17)</f>
        <v>8190</v>
      </c>
      <c r="ALH19" s="266">
        <f>SUM(ALH8:ALH17)</f>
        <v>100</v>
      </c>
      <c r="ALI19" s="267">
        <f>SUM(ALI8:ALI17)</f>
        <v>7335</v>
      </c>
      <c r="ALJ19" s="266">
        <f>SUM(ALJ8:ALJ17)</f>
        <v>100</v>
      </c>
      <c r="ALK19" s="253">
        <v>0</v>
      </c>
      <c r="ALL19" s="267">
        <f t="shared" ref="ALL19:ALM19" si="3373">SUM(ALL8:ALL17)</f>
        <v>15525</v>
      </c>
      <c r="ALM19" s="268">
        <f t="shared" si="3373"/>
        <v>100</v>
      </c>
      <c r="ALN19" s="265">
        <f>SUM(ALN8:ALN17)</f>
        <v>8163</v>
      </c>
      <c r="ALO19" s="266">
        <f>SUM(ALO8:ALO17)</f>
        <v>100</v>
      </c>
      <c r="ALP19" s="267">
        <f>SUM(ALP8:ALP17)</f>
        <v>7311</v>
      </c>
      <c r="ALQ19" s="266">
        <f>SUM(ALQ8:ALQ17)</f>
        <v>100</v>
      </c>
      <c r="ALR19" s="253">
        <v>0</v>
      </c>
      <c r="ALS19" s="267">
        <f t="shared" ref="ALS19:ALT19" si="3374">SUM(ALS8:ALS17)</f>
        <v>15474</v>
      </c>
      <c r="ALT19" s="268">
        <f t="shared" si="3374"/>
        <v>100</v>
      </c>
      <c r="ALU19" s="265">
        <f>SUM(ALU8:ALU17)</f>
        <v>8124</v>
      </c>
      <c r="ALV19" s="266">
        <f>SUM(ALV8:ALV17)</f>
        <v>100</v>
      </c>
      <c r="ALW19" s="267">
        <f>SUM(ALW8:ALW17)</f>
        <v>7270</v>
      </c>
      <c r="ALX19" s="266">
        <f>SUM(ALX8:ALX17)</f>
        <v>100</v>
      </c>
      <c r="ALY19" s="253">
        <v>0</v>
      </c>
      <c r="ALZ19" s="267">
        <f t="shared" ref="ALZ19:AMA19" si="3375">SUM(ALZ8:ALZ17)</f>
        <v>15394</v>
      </c>
      <c r="AMA19" s="268">
        <f t="shared" si="3375"/>
        <v>100</v>
      </c>
      <c r="AMB19" s="265">
        <f>SUM(AMB8:AMB17)</f>
        <v>8079</v>
      </c>
      <c r="AMC19" s="266">
        <f>SUM(AMC8:AMC17)</f>
        <v>100</v>
      </c>
      <c r="AMD19" s="267">
        <f>SUM(AMD8:AMD17)</f>
        <v>7244</v>
      </c>
      <c r="AME19" s="266">
        <f>SUM(AME8:AME17)</f>
        <v>100</v>
      </c>
      <c r="AMF19" s="253">
        <v>0</v>
      </c>
      <c r="AMG19" s="267">
        <f t="shared" ref="AMG19:AMH19" si="3376">SUM(AMG8:AMG17)</f>
        <v>15323</v>
      </c>
      <c r="AMH19" s="268">
        <f t="shared" si="3376"/>
        <v>100</v>
      </c>
      <c r="AMI19" s="265">
        <f>SUM(AMI8:AMI17)</f>
        <v>8043</v>
      </c>
      <c r="AMJ19" s="266">
        <f>SUM(AMJ8:AMJ17)</f>
        <v>100</v>
      </c>
      <c r="AMK19" s="267">
        <f>SUM(AMK8:AMK17)</f>
        <v>7221</v>
      </c>
      <c r="AML19" s="266">
        <f>SUM(AML8:AML17)</f>
        <v>100</v>
      </c>
      <c r="AMM19" s="253">
        <v>0</v>
      </c>
      <c r="AMN19" s="267">
        <f t="shared" ref="AMN19:AMO19" si="3377">SUM(AMN8:AMN17)</f>
        <v>15264</v>
      </c>
      <c r="AMO19" s="268">
        <f t="shared" si="3377"/>
        <v>100</v>
      </c>
      <c r="AMP19" s="265">
        <f>SUM(AMP8:AMP17)</f>
        <v>7998</v>
      </c>
      <c r="AMQ19" s="266">
        <f>SUM(AMQ8:AMQ17)</f>
        <v>100</v>
      </c>
      <c r="AMR19" s="267">
        <f>SUM(AMR8:AMR17)</f>
        <v>7186</v>
      </c>
      <c r="AMS19" s="266">
        <f>SUM(AMS8:AMS17)</f>
        <v>100</v>
      </c>
      <c r="AMT19" s="253">
        <v>0</v>
      </c>
      <c r="AMU19" s="267">
        <f t="shared" ref="AMU19:AMV19" si="3378">SUM(AMU8:AMU17)</f>
        <v>15184</v>
      </c>
      <c r="AMV19" s="268">
        <f t="shared" si="3378"/>
        <v>100</v>
      </c>
      <c r="AMW19" s="265">
        <f>SUM(AMW8:AMW17)</f>
        <v>7952</v>
      </c>
      <c r="AMX19" s="266">
        <f>SUM(AMX8:AMX17)</f>
        <v>100</v>
      </c>
      <c r="AMY19" s="267">
        <f>SUM(AMY8:AMY17)</f>
        <v>7159</v>
      </c>
      <c r="AMZ19" s="266">
        <f>SUM(AMZ8:AMZ17)</f>
        <v>100</v>
      </c>
      <c r="ANA19" s="253">
        <v>0</v>
      </c>
      <c r="ANB19" s="267">
        <f t="shared" ref="ANB19:ANC19" si="3379">SUM(ANB8:ANB17)</f>
        <v>15111</v>
      </c>
      <c r="ANC19" s="268">
        <f t="shared" si="3379"/>
        <v>100</v>
      </c>
      <c r="AND19" s="265">
        <f>SUM(AND8:AND17)</f>
        <v>7914</v>
      </c>
      <c r="ANE19" s="266">
        <f>SUM(ANE8:ANE17)</f>
        <v>100</v>
      </c>
      <c r="ANF19" s="267">
        <f>SUM(ANF8:ANF17)</f>
        <v>7136</v>
      </c>
      <c r="ANG19" s="266">
        <f>SUM(ANG8:ANG17)</f>
        <v>100</v>
      </c>
      <c r="ANH19" s="253">
        <v>0</v>
      </c>
      <c r="ANI19" s="267">
        <f t="shared" ref="ANI19:ANJ19" si="3380">SUM(ANI8:ANI17)</f>
        <v>15050</v>
      </c>
      <c r="ANJ19" s="268">
        <f t="shared" si="3380"/>
        <v>100</v>
      </c>
      <c r="ANK19" s="265">
        <f>SUM(ANK8:ANK17)</f>
        <v>7882</v>
      </c>
      <c r="ANL19" s="266">
        <f>SUM(ANL8:ANL17)</f>
        <v>100</v>
      </c>
      <c r="ANM19" s="267">
        <f>SUM(ANM8:ANM17)</f>
        <v>7104</v>
      </c>
      <c r="ANN19" s="266">
        <f>SUM(ANN8:ANN17)</f>
        <v>100</v>
      </c>
      <c r="ANO19" s="253">
        <v>0</v>
      </c>
      <c r="ANP19" s="267">
        <f t="shared" ref="ANP19:ANQ19" si="3381">SUM(ANP8:ANP17)</f>
        <v>14986</v>
      </c>
      <c r="ANQ19" s="268">
        <f t="shared" si="3381"/>
        <v>100</v>
      </c>
      <c r="ANR19" s="265">
        <f>SUM(ANR8:ANR17)</f>
        <v>7849</v>
      </c>
      <c r="ANS19" s="266">
        <f>SUM(ANS8:ANS17)</f>
        <v>100</v>
      </c>
      <c r="ANT19" s="267">
        <f>SUM(ANT8:ANT17)</f>
        <v>7071</v>
      </c>
      <c r="ANU19" s="266">
        <f>SUM(ANU8:ANU17)</f>
        <v>100</v>
      </c>
      <c r="ANV19" s="253">
        <v>0</v>
      </c>
      <c r="ANW19" s="267">
        <f t="shared" ref="ANW19:ANX19" si="3382">SUM(ANW8:ANW17)</f>
        <v>14920</v>
      </c>
      <c r="ANX19" s="268">
        <f t="shared" si="3382"/>
        <v>100</v>
      </c>
      <c r="ANY19" s="265">
        <f>SUM(ANY8:ANY17)</f>
        <v>7809</v>
      </c>
      <c r="ANZ19" s="266">
        <f>SUM(ANZ8:ANZ17)</f>
        <v>100</v>
      </c>
      <c r="AOA19" s="267">
        <f>SUM(AOA8:AOA17)</f>
        <v>7042</v>
      </c>
      <c r="AOB19" s="266">
        <f>SUM(AOB8:AOB17)</f>
        <v>100</v>
      </c>
      <c r="AOC19" s="253">
        <v>0</v>
      </c>
      <c r="AOD19" s="267">
        <f t="shared" ref="AOD19:AOE19" si="3383">SUM(AOD8:AOD17)</f>
        <v>14851</v>
      </c>
      <c r="AOE19" s="268">
        <f t="shared" si="3383"/>
        <v>100</v>
      </c>
      <c r="AOF19" s="265">
        <f>SUM(AOF8:AOF17)</f>
        <v>7779</v>
      </c>
      <c r="AOG19" s="266">
        <f>SUM(AOG8:AOG17)</f>
        <v>100.00000000000001</v>
      </c>
      <c r="AOH19" s="267">
        <f>SUM(AOH8:AOH17)</f>
        <v>7024</v>
      </c>
      <c r="AOI19" s="266">
        <f>SUM(AOI8:AOI17)</f>
        <v>100</v>
      </c>
      <c r="AOJ19" s="253">
        <v>0</v>
      </c>
      <c r="AOK19" s="267">
        <f t="shared" ref="AOK19:AOL19" si="3384">SUM(AOK8:AOK17)</f>
        <v>14803</v>
      </c>
      <c r="AOL19" s="268">
        <f t="shared" si="3384"/>
        <v>100</v>
      </c>
      <c r="AOM19" s="265">
        <f>SUM(AOM8:AOM17)</f>
        <v>7742</v>
      </c>
      <c r="AON19" s="266">
        <f>SUM(AON8:AON17)</f>
        <v>100</v>
      </c>
      <c r="AOO19" s="267">
        <f>SUM(AOO8:AOO17)</f>
        <v>6995</v>
      </c>
      <c r="AOP19" s="266">
        <f>SUM(AOP8:AOP17)</f>
        <v>100</v>
      </c>
      <c r="AOQ19" s="253">
        <v>0</v>
      </c>
      <c r="AOR19" s="267">
        <f t="shared" ref="AOR19:AOS19" si="3385">SUM(AOR8:AOR17)</f>
        <v>14737</v>
      </c>
      <c r="AOS19" s="268">
        <f t="shared" si="3385"/>
        <v>100</v>
      </c>
      <c r="AOT19" s="265">
        <f>SUM(AOT8:AOT17)</f>
        <v>7713</v>
      </c>
      <c r="AOU19" s="266">
        <f>SUM(AOU8:AOU17)</f>
        <v>100</v>
      </c>
      <c r="AOV19" s="267">
        <f>SUM(AOV8:AOV17)</f>
        <v>6970</v>
      </c>
      <c r="AOW19" s="266">
        <f>SUM(AOW8:AOW17)</f>
        <v>100</v>
      </c>
      <c r="AOX19" s="253">
        <v>0</v>
      </c>
      <c r="AOY19" s="267">
        <f t="shared" ref="AOY19:APD19" si="3386">SUM(AOY8:AOY17)</f>
        <v>14683</v>
      </c>
      <c r="AOZ19" s="268">
        <f t="shared" si="3386"/>
        <v>100</v>
      </c>
      <c r="APA19" s="265">
        <f t="shared" si="3386"/>
        <v>7686</v>
      </c>
      <c r="APB19" s="266">
        <f t="shared" si="3386"/>
        <v>100</v>
      </c>
      <c r="APC19" s="267">
        <f t="shared" si="3386"/>
        <v>6938</v>
      </c>
      <c r="APD19" s="266">
        <f t="shared" si="3386"/>
        <v>100</v>
      </c>
      <c r="APE19" s="253">
        <v>0</v>
      </c>
      <c r="APF19" s="267">
        <f t="shared" ref="APF19:APK19" si="3387">SUM(APF8:APF17)</f>
        <v>14624</v>
      </c>
      <c r="APG19" s="268">
        <f t="shared" si="3387"/>
        <v>100</v>
      </c>
      <c r="APH19" s="265">
        <f t="shared" si="3387"/>
        <v>7656</v>
      </c>
      <c r="API19" s="266">
        <f t="shared" si="3387"/>
        <v>100</v>
      </c>
      <c r="APJ19" s="267">
        <f t="shared" si="3387"/>
        <v>6916</v>
      </c>
      <c r="APK19" s="266">
        <f t="shared" si="3387"/>
        <v>100</v>
      </c>
      <c r="APL19" s="253">
        <v>0</v>
      </c>
      <c r="APM19" s="267">
        <f t="shared" ref="APM19:APR19" si="3388">SUM(APM8:APM17)</f>
        <v>14572</v>
      </c>
      <c r="APN19" s="268">
        <f t="shared" si="3388"/>
        <v>100</v>
      </c>
      <c r="APO19" s="265">
        <f t="shared" si="3388"/>
        <v>7631</v>
      </c>
      <c r="APP19" s="266">
        <f t="shared" si="3388"/>
        <v>100</v>
      </c>
      <c r="APQ19" s="267">
        <f t="shared" si="3388"/>
        <v>6895</v>
      </c>
      <c r="APR19" s="266">
        <f t="shared" si="3388"/>
        <v>100</v>
      </c>
      <c r="APS19" s="253">
        <v>0</v>
      </c>
      <c r="APT19" s="267">
        <f t="shared" ref="APT19:APY19" si="3389">SUM(APT8:APT17)</f>
        <v>14526</v>
      </c>
      <c r="APU19" s="268">
        <f t="shared" si="3389"/>
        <v>100</v>
      </c>
      <c r="APV19" s="265">
        <f t="shared" si="3389"/>
        <v>7605</v>
      </c>
      <c r="APW19" s="266">
        <f t="shared" si="3389"/>
        <v>100</v>
      </c>
      <c r="APX19" s="267">
        <f t="shared" si="3389"/>
        <v>6873</v>
      </c>
      <c r="APY19" s="266">
        <f t="shared" si="3389"/>
        <v>100</v>
      </c>
      <c r="APZ19" s="253">
        <v>0</v>
      </c>
      <c r="AQA19" s="267">
        <f t="shared" ref="AQA19:AQF19" si="3390">SUM(AQA8:AQA17)</f>
        <v>14478</v>
      </c>
      <c r="AQB19" s="268">
        <f t="shared" si="3390"/>
        <v>100</v>
      </c>
      <c r="AQC19" s="265">
        <f t="shared" si="3390"/>
        <v>7579</v>
      </c>
      <c r="AQD19" s="266">
        <f t="shared" si="3390"/>
        <v>100</v>
      </c>
      <c r="AQE19" s="267">
        <f t="shared" si="3390"/>
        <v>6840</v>
      </c>
      <c r="AQF19" s="266">
        <f t="shared" si="3390"/>
        <v>100</v>
      </c>
      <c r="AQG19" s="253">
        <v>0</v>
      </c>
      <c r="AQH19" s="267">
        <f t="shared" ref="AQH19:AQM19" si="3391">SUM(AQH8:AQH17)</f>
        <v>14419</v>
      </c>
      <c r="AQI19" s="268">
        <f t="shared" si="3391"/>
        <v>100</v>
      </c>
      <c r="AQJ19" s="265">
        <f t="shared" si="3391"/>
        <v>7548</v>
      </c>
      <c r="AQK19" s="266">
        <f t="shared" si="3391"/>
        <v>100</v>
      </c>
      <c r="AQL19" s="267">
        <f t="shared" si="3391"/>
        <v>6813</v>
      </c>
      <c r="AQM19" s="266">
        <f t="shared" si="3391"/>
        <v>100</v>
      </c>
      <c r="AQN19" s="253">
        <v>0</v>
      </c>
      <c r="AQO19" s="267">
        <f t="shared" ref="AQO19:AQT19" si="3392">SUM(AQO8:AQO17)</f>
        <v>14361</v>
      </c>
      <c r="AQP19" s="268">
        <f t="shared" si="3392"/>
        <v>100</v>
      </c>
      <c r="AQQ19" s="265">
        <f t="shared" si="3392"/>
        <v>7516</v>
      </c>
      <c r="AQR19" s="266">
        <f t="shared" si="3392"/>
        <v>100</v>
      </c>
      <c r="AQS19" s="267">
        <f t="shared" si="3392"/>
        <v>6783</v>
      </c>
      <c r="AQT19" s="266">
        <f t="shared" si="3392"/>
        <v>100</v>
      </c>
      <c r="AQU19" s="253">
        <v>0</v>
      </c>
      <c r="AQV19" s="267">
        <f t="shared" ref="AQV19:ARA19" si="3393">SUM(AQV8:AQV17)</f>
        <v>14299</v>
      </c>
      <c r="AQW19" s="268">
        <f t="shared" si="3393"/>
        <v>100</v>
      </c>
      <c r="AQX19" s="265">
        <f t="shared" si="3393"/>
        <v>7502</v>
      </c>
      <c r="AQY19" s="266">
        <f t="shared" si="3393"/>
        <v>100</v>
      </c>
      <c r="AQZ19" s="267">
        <f t="shared" si="3393"/>
        <v>6766</v>
      </c>
      <c r="ARA19" s="266">
        <f t="shared" si="3393"/>
        <v>100</v>
      </c>
      <c r="ARB19" s="253">
        <v>0</v>
      </c>
      <c r="ARC19" s="267">
        <f>SUM(ARC8:ARC17)</f>
        <v>14268</v>
      </c>
      <c r="ARD19" s="268">
        <f>SUM(ARD8:ARD17)</f>
        <v>100</v>
      </c>
      <c r="ARE19" s="265">
        <f t="shared" ref="ARE19:ARH19" si="3394">SUM(ARE8:ARE17)</f>
        <v>7485</v>
      </c>
      <c r="ARF19" s="266">
        <f t="shared" si="3394"/>
        <v>100</v>
      </c>
      <c r="ARG19" s="267">
        <f t="shared" si="3394"/>
        <v>6744</v>
      </c>
      <c r="ARH19" s="266">
        <f t="shared" si="3394"/>
        <v>100</v>
      </c>
      <c r="ARI19" s="253">
        <v>0</v>
      </c>
      <c r="ARJ19" s="267">
        <f t="shared" ref="ARJ19:ARO19" si="3395">SUM(ARJ8:ARJ17)</f>
        <v>14229</v>
      </c>
      <c r="ARK19" s="268">
        <f t="shared" si="3395"/>
        <v>100</v>
      </c>
      <c r="ARL19" s="265">
        <f t="shared" si="3395"/>
        <v>7467</v>
      </c>
      <c r="ARM19" s="266">
        <f t="shared" si="3395"/>
        <v>100</v>
      </c>
      <c r="ARN19" s="267">
        <f t="shared" si="3395"/>
        <v>6727</v>
      </c>
      <c r="ARO19" s="266">
        <f t="shared" si="3395"/>
        <v>100</v>
      </c>
      <c r="ARP19" s="253">
        <v>0</v>
      </c>
      <c r="ARQ19" s="267">
        <f t="shared" ref="ARQ19:ARV19" si="3396">SUM(ARQ8:ARQ17)</f>
        <v>14194</v>
      </c>
      <c r="ARR19" s="268">
        <f t="shared" si="3396"/>
        <v>100</v>
      </c>
      <c r="ARS19" s="265">
        <f t="shared" si="3396"/>
        <v>7451</v>
      </c>
      <c r="ART19" s="266">
        <f t="shared" si="3396"/>
        <v>99.999999999999986</v>
      </c>
      <c r="ARU19" s="267">
        <f t="shared" si="3396"/>
        <v>6714</v>
      </c>
      <c r="ARV19" s="266">
        <f t="shared" si="3396"/>
        <v>100</v>
      </c>
      <c r="ARW19" s="253">
        <v>0</v>
      </c>
      <c r="ARX19" s="267">
        <f t="shared" ref="ARX19:ASC19" si="3397">SUM(ARX8:ARX17)</f>
        <v>14165</v>
      </c>
      <c r="ARY19" s="268">
        <f t="shared" si="3397"/>
        <v>100</v>
      </c>
      <c r="ARZ19" s="265">
        <f t="shared" si="3397"/>
        <v>7437</v>
      </c>
      <c r="ASA19" s="266">
        <f t="shared" si="3397"/>
        <v>100</v>
      </c>
      <c r="ASB19" s="267">
        <f t="shared" si="3397"/>
        <v>6696</v>
      </c>
      <c r="ASC19" s="266">
        <f t="shared" si="3397"/>
        <v>100</v>
      </c>
      <c r="ASD19" s="253">
        <v>0</v>
      </c>
      <c r="ASE19" s="267">
        <f t="shared" ref="ASE19:ASJ19" si="3398">SUM(ASE8:ASE17)</f>
        <v>14133</v>
      </c>
      <c r="ASF19" s="268">
        <f t="shared" si="3398"/>
        <v>100</v>
      </c>
      <c r="ASG19" s="265">
        <f t="shared" si="3398"/>
        <v>7423</v>
      </c>
      <c r="ASH19" s="266">
        <f t="shared" si="3398"/>
        <v>100</v>
      </c>
      <c r="ASI19" s="267">
        <f t="shared" si="3398"/>
        <v>6675</v>
      </c>
      <c r="ASJ19" s="266">
        <f t="shared" si="3398"/>
        <v>100</v>
      </c>
      <c r="ASK19" s="253">
        <v>0</v>
      </c>
      <c r="ASL19" s="267">
        <f t="shared" ref="ASL19:ASQ19" si="3399">SUM(ASL8:ASL17)</f>
        <v>14098</v>
      </c>
      <c r="ASM19" s="268">
        <f t="shared" si="3399"/>
        <v>100</v>
      </c>
      <c r="ASN19" s="265">
        <f t="shared" si="3399"/>
        <v>7405</v>
      </c>
      <c r="ASO19" s="266">
        <f t="shared" si="3399"/>
        <v>100</v>
      </c>
      <c r="ASP19" s="267">
        <f t="shared" si="3399"/>
        <v>6664</v>
      </c>
      <c r="ASQ19" s="266">
        <f t="shared" si="3399"/>
        <v>100</v>
      </c>
      <c r="ASR19" s="253">
        <v>0</v>
      </c>
      <c r="ASS19" s="267">
        <f t="shared" ref="ASS19:ASX19" si="3400">SUM(ASS8:ASS17)</f>
        <v>14069</v>
      </c>
      <c r="AST19" s="268">
        <f t="shared" si="3400"/>
        <v>100</v>
      </c>
      <c r="ASU19" s="265">
        <f t="shared" si="3400"/>
        <v>7384</v>
      </c>
      <c r="ASV19" s="266">
        <f t="shared" si="3400"/>
        <v>100</v>
      </c>
      <c r="ASW19" s="267">
        <f t="shared" si="3400"/>
        <v>6649</v>
      </c>
      <c r="ASX19" s="266">
        <f t="shared" si="3400"/>
        <v>100</v>
      </c>
      <c r="ASY19" s="253">
        <v>0</v>
      </c>
      <c r="ASZ19" s="267">
        <f t="shared" ref="ASZ19:ATE19" si="3401">SUM(ASZ8:ASZ17)</f>
        <v>14033</v>
      </c>
      <c r="ATA19" s="268">
        <f t="shared" si="3401"/>
        <v>100</v>
      </c>
      <c r="ATB19" s="265">
        <f t="shared" si="3401"/>
        <v>7368</v>
      </c>
      <c r="ATC19" s="266">
        <f t="shared" si="3401"/>
        <v>100</v>
      </c>
      <c r="ATD19" s="267">
        <f t="shared" si="3401"/>
        <v>6641</v>
      </c>
      <c r="ATE19" s="266">
        <f t="shared" si="3401"/>
        <v>100</v>
      </c>
      <c r="ATF19" s="253">
        <v>0</v>
      </c>
      <c r="ATG19" s="267">
        <f t="shared" ref="ATG19:ATL19" si="3402">SUM(ATG8:ATG17)</f>
        <v>14009</v>
      </c>
      <c r="ATH19" s="268">
        <f t="shared" si="3402"/>
        <v>100</v>
      </c>
      <c r="ATI19" s="265">
        <f t="shared" si="3402"/>
        <v>7354</v>
      </c>
      <c r="ATJ19" s="266">
        <f t="shared" si="3402"/>
        <v>100</v>
      </c>
      <c r="ATK19" s="267">
        <f t="shared" si="3402"/>
        <v>6632</v>
      </c>
      <c r="ATL19" s="266">
        <f t="shared" si="3402"/>
        <v>100</v>
      </c>
      <c r="ATM19" s="253">
        <v>0</v>
      </c>
      <c r="ATN19" s="267">
        <f t="shared" ref="ATN19:ATS19" si="3403">SUM(ATN8:ATN17)</f>
        <v>13986</v>
      </c>
      <c r="ATO19" s="268">
        <f t="shared" si="3403"/>
        <v>100</v>
      </c>
      <c r="ATP19" s="265">
        <f t="shared" si="3403"/>
        <v>7348</v>
      </c>
      <c r="ATQ19" s="266">
        <f t="shared" si="3403"/>
        <v>100</v>
      </c>
      <c r="ATR19" s="267">
        <f t="shared" si="3403"/>
        <v>6621</v>
      </c>
      <c r="ATS19" s="266">
        <f t="shared" si="3403"/>
        <v>100</v>
      </c>
      <c r="ATT19" s="253">
        <v>0</v>
      </c>
      <c r="ATU19" s="267">
        <f t="shared" ref="ATU19:ATZ19" si="3404">SUM(ATU8:ATU17)</f>
        <v>13969</v>
      </c>
      <c r="ATV19" s="268">
        <f t="shared" si="3404"/>
        <v>100</v>
      </c>
      <c r="ATW19" s="265">
        <f t="shared" si="3404"/>
        <v>7334</v>
      </c>
      <c r="ATX19" s="266">
        <f t="shared" si="3404"/>
        <v>100</v>
      </c>
      <c r="ATY19" s="267">
        <f t="shared" si="3404"/>
        <v>6609</v>
      </c>
      <c r="ATZ19" s="266">
        <f t="shared" si="3404"/>
        <v>100</v>
      </c>
      <c r="AUA19" s="253">
        <v>0</v>
      </c>
      <c r="AUB19" s="267">
        <f t="shared" ref="AUB19:AUG19" si="3405">SUM(AUB8:AUB17)</f>
        <v>13943</v>
      </c>
      <c r="AUC19" s="268">
        <f t="shared" si="3405"/>
        <v>100</v>
      </c>
      <c r="AUD19" s="265">
        <f t="shared" si="3405"/>
        <v>7328</v>
      </c>
      <c r="AUE19" s="266">
        <f t="shared" si="3405"/>
        <v>100</v>
      </c>
      <c r="AUF19" s="267">
        <f t="shared" si="3405"/>
        <v>6601</v>
      </c>
      <c r="AUG19" s="266">
        <f t="shared" si="3405"/>
        <v>100</v>
      </c>
      <c r="AUH19" s="253">
        <v>0</v>
      </c>
      <c r="AUI19" s="267">
        <f t="shared" ref="AUI19:AUN19" si="3406">SUM(AUI8:AUI17)</f>
        <v>13929</v>
      </c>
      <c r="AUJ19" s="268">
        <f t="shared" si="3406"/>
        <v>100</v>
      </c>
      <c r="AUK19" s="265">
        <f t="shared" si="3406"/>
        <v>7317</v>
      </c>
      <c r="AUL19" s="266">
        <f t="shared" si="3406"/>
        <v>100.00000000000001</v>
      </c>
      <c r="AUM19" s="267">
        <f t="shared" si="3406"/>
        <v>6595</v>
      </c>
      <c r="AUN19" s="266">
        <f t="shared" si="3406"/>
        <v>100</v>
      </c>
      <c r="AUO19" s="253">
        <v>0</v>
      </c>
      <c r="AUP19" s="267">
        <f t="shared" ref="AUP19:AUU19" si="3407">SUM(AUP8:AUP17)</f>
        <v>13912</v>
      </c>
      <c r="AUQ19" s="268">
        <f t="shared" si="3407"/>
        <v>100</v>
      </c>
      <c r="AUR19" s="265">
        <f t="shared" si="3407"/>
        <v>7302</v>
      </c>
      <c r="AUS19" s="266">
        <f t="shared" si="3407"/>
        <v>100</v>
      </c>
      <c r="AUT19" s="267">
        <f t="shared" si="3407"/>
        <v>6581</v>
      </c>
      <c r="AUU19" s="266">
        <f t="shared" si="3407"/>
        <v>100</v>
      </c>
      <c r="AUV19" s="253">
        <v>0</v>
      </c>
      <c r="AUW19" s="267">
        <f t="shared" ref="AUW19:AVB19" si="3408">SUM(AUW8:AUW17)</f>
        <v>13883</v>
      </c>
      <c r="AUX19" s="268">
        <f t="shared" si="3408"/>
        <v>100</v>
      </c>
      <c r="AUY19" s="265">
        <f t="shared" si="3408"/>
        <v>7289</v>
      </c>
      <c r="AUZ19" s="266">
        <f t="shared" si="3408"/>
        <v>100</v>
      </c>
      <c r="AVA19" s="267">
        <f t="shared" si="3408"/>
        <v>6569</v>
      </c>
      <c r="AVB19" s="266">
        <f t="shared" si="3408"/>
        <v>100</v>
      </c>
      <c r="AVC19" s="253">
        <v>0</v>
      </c>
      <c r="AVD19" s="267">
        <f t="shared" ref="AVD19:AVI19" si="3409">SUM(AVD8:AVD17)</f>
        <v>13858</v>
      </c>
      <c r="AVE19" s="268">
        <f t="shared" si="3409"/>
        <v>100</v>
      </c>
      <c r="AVF19" s="265">
        <f t="shared" si="3409"/>
        <v>7279</v>
      </c>
      <c r="AVG19" s="266">
        <f t="shared" si="3409"/>
        <v>100</v>
      </c>
      <c r="AVH19" s="267">
        <f t="shared" si="3409"/>
        <v>6567</v>
      </c>
      <c r="AVI19" s="266">
        <f t="shared" si="3409"/>
        <v>100</v>
      </c>
      <c r="AVJ19" s="253">
        <v>0</v>
      </c>
      <c r="AVK19" s="267">
        <f t="shared" ref="AVK19:AVP19" si="3410">SUM(AVK8:AVK17)</f>
        <v>13846</v>
      </c>
      <c r="AVL19" s="268">
        <f t="shared" si="3410"/>
        <v>100</v>
      </c>
      <c r="AVM19" s="265">
        <f t="shared" si="3410"/>
        <v>7264</v>
      </c>
      <c r="AVN19" s="266">
        <f t="shared" si="3410"/>
        <v>100</v>
      </c>
      <c r="AVO19" s="267">
        <f t="shared" si="3410"/>
        <v>6559</v>
      </c>
      <c r="AVP19" s="266">
        <f t="shared" si="3410"/>
        <v>100</v>
      </c>
      <c r="AVQ19" s="253">
        <v>0</v>
      </c>
      <c r="AVR19" s="267">
        <f t="shared" ref="AVR19:AVW19" si="3411">SUM(AVR8:AVR17)</f>
        <v>13823</v>
      </c>
      <c r="AVS19" s="268">
        <f t="shared" si="3411"/>
        <v>100</v>
      </c>
      <c r="AVT19" s="265">
        <f t="shared" si="3411"/>
        <v>7253</v>
      </c>
      <c r="AVU19" s="266">
        <f t="shared" si="3411"/>
        <v>100</v>
      </c>
      <c r="AVV19" s="267">
        <f t="shared" si="3411"/>
        <v>6553</v>
      </c>
      <c r="AVW19" s="266">
        <f t="shared" si="3411"/>
        <v>100</v>
      </c>
      <c r="AVX19" s="253">
        <v>0</v>
      </c>
      <c r="AVY19" s="267">
        <f t="shared" ref="AVY19:AWD19" si="3412">SUM(AVY8:AVY17)</f>
        <v>13806</v>
      </c>
      <c r="AVZ19" s="268">
        <f t="shared" si="3412"/>
        <v>100</v>
      </c>
      <c r="AWA19" s="265">
        <f t="shared" si="3412"/>
        <v>7247</v>
      </c>
      <c r="AWB19" s="266">
        <f t="shared" si="3412"/>
        <v>100</v>
      </c>
      <c r="AWC19" s="267">
        <f t="shared" si="3412"/>
        <v>6541</v>
      </c>
      <c r="AWD19" s="266">
        <f t="shared" si="3412"/>
        <v>100</v>
      </c>
      <c r="AWE19" s="253">
        <v>0</v>
      </c>
      <c r="AWF19" s="267">
        <f t="shared" ref="AWF19:AWK19" si="3413">SUM(AWF8:AWF17)</f>
        <v>13788</v>
      </c>
      <c r="AWG19" s="268">
        <f t="shared" si="3413"/>
        <v>100</v>
      </c>
      <c r="AWH19" s="265">
        <f t="shared" si="3413"/>
        <v>7241</v>
      </c>
      <c r="AWI19" s="266">
        <f t="shared" si="3413"/>
        <v>100</v>
      </c>
      <c r="AWJ19" s="267">
        <f t="shared" si="3413"/>
        <v>6531</v>
      </c>
      <c r="AWK19" s="266">
        <f t="shared" si="3413"/>
        <v>100</v>
      </c>
      <c r="AWL19" s="253">
        <v>0</v>
      </c>
      <c r="AWM19" s="267">
        <f t="shared" ref="AWM19:AWR19" si="3414">SUM(AWM8:AWM17)</f>
        <v>13772</v>
      </c>
      <c r="AWN19" s="268">
        <f t="shared" si="3414"/>
        <v>100</v>
      </c>
      <c r="AWO19" s="265">
        <f t="shared" si="3414"/>
        <v>7233</v>
      </c>
      <c r="AWP19" s="266">
        <f t="shared" si="3414"/>
        <v>100</v>
      </c>
      <c r="AWQ19" s="267">
        <f t="shared" si="3414"/>
        <v>6525</v>
      </c>
      <c r="AWR19" s="266">
        <f t="shared" si="3414"/>
        <v>100</v>
      </c>
      <c r="AWS19" s="253">
        <v>0</v>
      </c>
      <c r="AWT19" s="267">
        <f t="shared" ref="AWT19:AWY19" si="3415">SUM(AWT8:AWT17)</f>
        <v>13758</v>
      </c>
      <c r="AWU19" s="268">
        <f t="shared" si="3415"/>
        <v>100</v>
      </c>
      <c r="AWV19" s="265">
        <f t="shared" si="3415"/>
        <v>7223</v>
      </c>
      <c r="AWW19" s="266">
        <f t="shared" si="3415"/>
        <v>100</v>
      </c>
      <c r="AWX19" s="267">
        <f t="shared" si="3415"/>
        <v>6522</v>
      </c>
      <c r="AWY19" s="266">
        <f t="shared" si="3415"/>
        <v>100</v>
      </c>
      <c r="AWZ19" s="253">
        <v>0</v>
      </c>
      <c r="AXA19" s="267">
        <f t="shared" ref="AXA19:AXF19" si="3416">SUM(AXA8:AXA17)</f>
        <v>13745</v>
      </c>
      <c r="AXB19" s="268">
        <f t="shared" si="3416"/>
        <v>100</v>
      </c>
      <c r="AXC19" s="265">
        <f t="shared" si="3416"/>
        <v>7216</v>
      </c>
      <c r="AXD19" s="266">
        <f t="shared" si="3416"/>
        <v>100</v>
      </c>
      <c r="AXE19" s="267">
        <f t="shared" si="3416"/>
        <v>6518</v>
      </c>
      <c r="AXF19" s="266">
        <f t="shared" si="3416"/>
        <v>100</v>
      </c>
      <c r="AXG19" s="253">
        <v>0</v>
      </c>
      <c r="AXH19" s="267">
        <f t="shared" ref="AXH19:AXM19" si="3417">SUM(AXH8:AXH17)</f>
        <v>13734</v>
      </c>
      <c r="AXI19" s="268">
        <f t="shared" si="3417"/>
        <v>100</v>
      </c>
      <c r="AXJ19" s="265">
        <f t="shared" si="3417"/>
        <v>7206</v>
      </c>
      <c r="AXK19" s="266">
        <f t="shared" si="3417"/>
        <v>100</v>
      </c>
      <c r="AXL19" s="267">
        <f t="shared" si="3417"/>
        <v>6509</v>
      </c>
      <c r="AXM19" s="266">
        <f t="shared" si="3417"/>
        <v>100</v>
      </c>
      <c r="AXN19" s="253">
        <v>0</v>
      </c>
      <c r="AXO19" s="267">
        <f t="shared" ref="AXO19:AXT19" si="3418">SUM(AXO8:AXO17)</f>
        <v>13715</v>
      </c>
      <c r="AXP19" s="268">
        <f t="shared" si="3418"/>
        <v>100</v>
      </c>
      <c r="AXQ19" s="265">
        <f t="shared" si="3418"/>
        <v>7194</v>
      </c>
      <c r="AXR19" s="266">
        <f t="shared" si="3418"/>
        <v>100</v>
      </c>
      <c r="AXS19" s="267">
        <f t="shared" si="3418"/>
        <v>6500</v>
      </c>
      <c r="AXT19" s="266">
        <f t="shared" si="3418"/>
        <v>100</v>
      </c>
      <c r="AXU19" s="253">
        <v>0</v>
      </c>
      <c r="AXV19" s="267">
        <f t="shared" ref="AXV19:AYA19" si="3419">SUM(AXV8:AXV17)</f>
        <v>13694</v>
      </c>
      <c r="AXW19" s="268">
        <f t="shared" si="3419"/>
        <v>100</v>
      </c>
      <c r="AXX19" s="265">
        <f t="shared" si="3419"/>
        <v>7186</v>
      </c>
      <c r="AXY19" s="266">
        <f t="shared" si="3419"/>
        <v>100</v>
      </c>
      <c r="AXZ19" s="267">
        <f t="shared" si="3419"/>
        <v>6496</v>
      </c>
      <c r="AYA19" s="266">
        <f t="shared" si="3419"/>
        <v>100</v>
      </c>
      <c r="AYB19" s="253">
        <v>0</v>
      </c>
      <c r="AYC19" s="267">
        <f t="shared" ref="AYC19:AYH19" si="3420">SUM(AYC8:AYC17)</f>
        <v>13682</v>
      </c>
      <c r="AYD19" s="268">
        <f t="shared" si="3420"/>
        <v>100</v>
      </c>
      <c r="AYE19" s="265">
        <f t="shared" si="3420"/>
        <v>7182</v>
      </c>
      <c r="AYF19" s="266">
        <f t="shared" si="3420"/>
        <v>100</v>
      </c>
      <c r="AYG19" s="267">
        <f t="shared" si="3420"/>
        <v>6489</v>
      </c>
      <c r="AYH19" s="266">
        <f t="shared" si="3420"/>
        <v>100</v>
      </c>
      <c r="AYI19" s="253">
        <v>0</v>
      </c>
      <c r="AYJ19" s="267">
        <f t="shared" ref="AYJ19:AYO19" si="3421">SUM(AYJ8:AYJ17)</f>
        <v>13671</v>
      </c>
      <c r="AYK19" s="268">
        <f t="shared" si="3421"/>
        <v>100</v>
      </c>
      <c r="AYL19" s="265">
        <f t="shared" si="3421"/>
        <v>7177</v>
      </c>
      <c r="AYM19" s="266">
        <f t="shared" si="3421"/>
        <v>100</v>
      </c>
      <c r="AYN19" s="267">
        <f t="shared" si="3421"/>
        <v>6484</v>
      </c>
      <c r="AYO19" s="266">
        <f t="shared" si="3421"/>
        <v>100</v>
      </c>
      <c r="AYP19" s="253">
        <v>0</v>
      </c>
      <c r="AYQ19" s="267">
        <f t="shared" ref="AYQ19:AYV19" si="3422">SUM(AYQ8:AYQ17)</f>
        <v>13661</v>
      </c>
      <c r="AYR19" s="268">
        <f t="shared" si="3422"/>
        <v>100</v>
      </c>
      <c r="AYS19" s="265">
        <f t="shared" si="3422"/>
        <v>7169</v>
      </c>
      <c r="AYT19" s="266">
        <f t="shared" si="3422"/>
        <v>100</v>
      </c>
      <c r="AYU19" s="267">
        <f t="shared" si="3422"/>
        <v>6473</v>
      </c>
      <c r="AYV19" s="266">
        <f t="shared" si="3422"/>
        <v>100</v>
      </c>
      <c r="AYW19" s="253">
        <v>0</v>
      </c>
      <c r="AYX19" s="267">
        <f t="shared" ref="AYX19:AZC19" si="3423">SUM(AYX8:AYX17)</f>
        <v>13642</v>
      </c>
      <c r="AYY19" s="268">
        <f t="shared" si="3423"/>
        <v>100</v>
      </c>
      <c r="AYZ19" s="265">
        <f t="shared" si="3423"/>
        <v>7162</v>
      </c>
      <c r="AZA19" s="266">
        <f t="shared" si="3423"/>
        <v>100</v>
      </c>
      <c r="AZB19" s="267">
        <f t="shared" si="3423"/>
        <v>6468</v>
      </c>
      <c r="AZC19" s="266">
        <f t="shared" si="3423"/>
        <v>100</v>
      </c>
      <c r="AZD19" s="253">
        <v>0</v>
      </c>
      <c r="AZE19" s="267">
        <f t="shared" ref="AZE19:AZJ19" si="3424">SUM(AZE8:AZE17)</f>
        <v>13630</v>
      </c>
      <c r="AZF19" s="268">
        <f t="shared" si="3424"/>
        <v>100</v>
      </c>
      <c r="AZG19" s="265">
        <f t="shared" si="3424"/>
        <v>7157</v>
      </c>
      <c r="AZH19" s="266">
        <f t="shared" si="3424"/>
        <v>100</v>
      </c>
      <c r="AZI19" s="267">
        <f t="shared" si="3424"/>
        <v>6463</v>
      </c>
      <c r="AZJ19" s="266">
        <f t="shared" si="3424"/>
        <v>100</v>
      </c>
      <c r="AZK19" s="253">
        <v>0</v>
      </c>
      <c r="AZL19" s="267">
        <f t="shared" ref="AZL19:AZQ19" si="3425">SUM(AZL8:AZL17)</f>
        <v>13620</v>
      </c>
      <c r="AZM19" s="268">
        <f t="shared" si="3425"/>
        <v>100</v>
      </c>
      <c r="AZN19" s="265">
        <f t="shared" si="3425"/>
        <v>7149</v>
      </c>
      <c r="AZO19" s="266">
        <f t="shared" si="3425"/>
        <v>100</v>
      </c>
      <c r="AZP19" s="267">
        <f t="shared" si="3425"/>
        <v>6459</v>
      </c>
      <c r="AZQ19" s="266">
        <f t="shared" si="3425"/>
        <v>100</v>
      </c>
      <c r="AZR19" s="253">
        <v>0</v>
      </c>
      <c r="AZS19" s="267">
        <f t="shared" ref="AZS19:AZX19" si="3426">SUM(AZS8:AZS17)</f>
        <v>13608</v>
      </c>
      <c r="AZT19" s="268">
        <f t="shared" si="3426"/>
        <v>100</v>
      </c>
      <c r="AZU19" s="265">
        <f t="shared" si="3426"/>
        <v>7144</v>
      </c>
      <c r="AZV19" s="266">
        <f t="shared" si="3426"/>
        <v>100</v>
      </c>
      <c r="AZW19" s="267">
        <f t="shared" si="3426"/>
        <v>6456</v>
      </c>
      <c r="AZX19" s="266">
        <f t="shared" si="3426"/>
        <v>100</v>
      </c>
      <c r="AZY19" s="253">
        <v>0</v>
      </c>
      <c r="AZZ19" s="267">
        <f t="shared" ref="AZZ19:BAE19" si="3427">SUM(AZZ8:AZZ17)</f>
        <v>13600</v>
      </c>
      <c r="BAA19" s="268">
        <f t="shared" si="3427"/>
        <v>100</v>
      </c>
      <c r="BAB19" s="265">
        <f t="shared" si="3427"/>
        <v>7138</v>
      </c>
      <c r="BAC19" s="266">
        <f t="shared" si="3427"/>
        <v>100</v>
      </c>
      <c r="BAD19" s="267">
        <f t="shared" si="3427"/>
        <v>6451</v>
      </c>
      <c r="BAE19" s="266">
        <f t="shared" si="3427"/>
        <v>100</v>
      </c>
      <c r="BAF19" s="253">
        <v>0</v>
      </c>
      <c r="BAG19" s="267">
        <f t="shared" ref="BAG19:BAL19" si="3428">SUM(BAG8:BAG17)</f>
        <v>13589</v>
      </c>
      <c r="BAH19" s="268">
        <f t="shared" si="3428"/>
        <v>100</v>
      </c>
      <c r="BAI19" s="265">
        <f t="shared" si="3428"/>
        <v>7135</v>
      </c>
      <c r="BAJ19" s="266">
        <f t="shared" si="3428"/>
        <v>100</v>
      </c>
      <c r="BAK19" s="267">
        <f t="shared" si="3428"/>
        <v>6446</v>
      </c>
      <c r="BAL19" s="266">
        <f t="shared" si="3428"/>
        <v>100</v>
      </c>
      <c r="BAM19" s="253">
        <v>0</v>
      </c>
      <c r="BAN19" s="267">
        <f t="shared" ref="BAN19:BAS19" si="3429">SUM(BAN8:BAN17)</f>
        <v>13581</v>
      </c>
      <c r="BAO19" s="268">
        <f t="shared" si="3429"/>
        <v>100</v>
      </c>
      <c r="BAP19" s="265">
        <f t="shared" si="3429"/>
        <v>7127</v>
      </c>
      <c r="BAQ19" s="266">
        <f t="shared" si="3429"/>
        <v>100</v>
      </c>
      <c r="BAR19" s="267">
        <f t="shared" si="3429"/>
        <v>6438</v>
      </c>
      <c r="BAS19" s="266">
        <f t="shared" si="3429"/>
        <v>100</v>
      </c>
      <c r="BAT19" s="253">
        <v>0</v>
      </c>
      <c r="BAU19" s="267">
        <f t="shared" ref="BAU19:BAZ19" si="3430">SUM(BAU8:BAU17)</f>
        <v>13565</v>
      </c>
      <c r="BAV19" s="268">
        <f t="shared" si="3430"/>
        <v>100</v>
      </c>
      <c r="BAW19" s="265">
        <f t="shared" si="3430"/>
        <v>7124</v>
      </c>
      <c r="BAX19" s="266">
        <f t="shared" si="3430"/>
        <v>100</v>
      </c>
      <c r="BAY19" s="267">
        <f t="shared" si="3430"/>
        <v>6433</v>
      </c>
      <c r="BAZ19" s="266">
        <f t="shared" si="3430"/>
        <v>100</v>
      </c>
      <c r="BBA19" s="253">
        <v>0</v>
      </c>
      <c r="BBB19" s="267">
        <f t="shared" ref="BBB19:BBG19" si="3431">SUM(BBB8:BBB17)</f>
        <v>13557</v>
      </c>
      <c r="BBC19" s="268">
        <f t="shared" si="3431"/>
        <v>100</v>
      </c>
      <c r="BBD19" s="265">
        <f t="shared" si="3431"/>
        <v>7118</v>
      </c>
      <c r="BBE19" s="266">
        <f t="shared" si="3431"/>
        <v>100</v>
      </c>
      <c r="BBF19" s="267">
        <f t="shared" si="3431"/>
        <v>6428</v>
      </c>
      <c r="BBG19" s="266">
        <f t="shared" si="3431"/>
        <v>100</v>
      </c>
      <c r="BBH19" s="253">
        <v>0</v>
      </c>
      <c r="BBI19" s="267">
        <f t="shared" ref="BBI19:BBN19" si="3432">SUM(BBI8:BBI17)</f>
        <v>13546</v>
      </c>
      <c r="BBJ19" s="268">
        <f t="shared" si="3432"/>
        <v>100</v>
      </c>
      <c r="BBK19" s="265">
        <f t="shared" si="3432"/>
        <v>7110</v>
      </c>
      <c r="BBL19" s="266">
        <f t="shared" si="3432"/>
        <v>100</v>
      </c>
      <c r="BBM19" s="267">
        <f t="shared" si="3432"/>
        <v>6421</v>
      </c>
      <c r="BBN19" s="266">
        <f t="shared" si="3432"/>
        <v>100</v>
      </c>
      <c r="BBO19" s="253">
        <v>0</v>
      </c>
      <c r="BBP19" s="267">
        <f t="shared" ref="BBP19:BBU19" si="3433">SUM(BBP8:BBP17)</f>
        <v>13531</v>
      </c>
      <c r="BBQ19" s="268">
        <f t="shared" si="3433"/>
        <v>100</v>
      </c>
      <c r="BBR19" s="265">
        <f t="shared" si="3433"/>
        <v>7104</v>
      </c>
      <c r="BBS19" s="266">
        <f t="shared" si="3433"/>
        <v>100</v>
      </c>
      <c r="BBT19" s="267">
        <f t="shared" si="3433"/>
        <v>6418</v>
      </c>
      <c r="BBU19" s="266">
        <f t="shared" si="3433"/>
        <v>100</v>
      </c>
      <c r="BBV19" s="253">
        <v>0</v>
      </c>
      <c r="BBW19" s="267">
        <f t="shared" ref="BBW19:BCB19" si="3434">SUM(BBW8:BBW17)</f>
        <v>13522</v>
      </c>
      <c r="BBX19" s="268">
        <f t="shared" si="3434"/>
        <v>100</v>
      </c>
      <c r="BBY19" s="265">
        <f t="shared" si="3434"/>
        <v>7097</v>
      </c>
      <c r="BBZ19" s="266">
        <f t="shared" si="3434"/>
        <v>100</v>
      </c>
      <c r="BCA19" s="267">
        <f t="shared" si="3434"/>
        <v>6416</v>
      </c>
      <c r="BCB19" s="266">
        <f t="shared" si="3434"/>
        <v>100</v>
      </c>
      <c r="BCC19" s="253">
        <v>0</v>
      </c>
      <c r="BCD19" s="267">
        <f t="shared" ref="BCD19:BCI19" si="3435">SUM(BCD8:BCD17)</f>
        <v>13513</v>
      </c>
      <c r="BCE19" s="268">
        <f t="shared" si="3435"/>
        <v>100</v>
      </c>
      <c r="BCF19" s="265">
        <f t="shared" si="3435"/>
        <v>7092</v>
      </c>
      <c r="BCG19" s="266">
        <f t="shared" si="3435"/>
        <v>100</v>
      </c>
      <c r="BCH19" s="267">
        <f t="shared" si="3435"/>
        <v>6413</v>
      </c>
      <c r="BCI19" s="266">
        <f t="shared" si="3435"/>
        <v>100</v>
      </c>
      <c r="BCJ19" s="253">
        <v>0</v>
      </c>
      <c r="BCK19" s="267">
        <f t="shared" ref="BCK19:BCP19" si="3436">SUM(BCK8:BCK17)</f>
        <v>13505</v>
      </c>
      <c r="BCL19" s="268">
        <f t="shared" si="3436"/>
        <v>100</v>
      </c>
      <c r="BCM19" s="265">
        <f t="shared" si="3436"/>
        <v>7082</v>
      </c>
      <c r="BCN19" s="266">
        <f t="shared" si="3436"/>
        <v>100</v>
      </c>
      <c r="BCO19" s="267">
        <f t="shared" si="3436"/>
        <v>6406</v>
      </c>
      <c r="BCP19" s="266">
        <f t="shared" si="3436"/>
        <v>100</v>
      </c>
      <c r="BCQ19" s="253">
        <v>0</v>
      </c>
      <c r="BCR19" s="267">
        <f t="shared" ref="BCR19:BCW19" si="3437">SUM(BCR8:BCR17)</f>
        <v>13488</v>
      </c>
      <c r="BCS19" s="268">
        <f t="shared" si="3437"/>
        <v>100</v>
      </c>
      <c r="BCT19" s="265">
        <f t="shared" si="3437"/>
        <v>7080</v>
      </c>
      <c r="BCU19" s="266">
        <f t="shared" si="3437"/>
        <v>100</v>
      </c>
      <c r="BCV19" s="267">
        <f t="shared" si="3437"/>
        <v>6400</v>
      </c>
      <c r="BCW19" s="266">
        <f t="shared" si="3437"/>
        <v>100</v>
      </c>
      <c r="BCX19" s="253">
        <v>0</v>
      </c>
      <c r="BCY19" s="267">
        <f t="shared" ref="BCY19:BDD19" si="3438">SUM(BCY8:BCY17)</f>
        <v>13480</v>
      </c>
      <c r="BCZ19" s="268">
        <f t="shared" si="3438"/>
        <v>100</v>
      </c>
      <c r="BDA19" s="265">
        <f t="shared" si="3438"/>
        <v>7074</v>
      </c>
      <c r="BDB19" s="266">
        <f t="shared" si="3438"/>
        <v>100</v>
      </c>
      <c r="BDC19" s="267">
        <f t="shared" si="3438"/>
        <v>6395</v>
      </c>
      <c r="BDD19" s="266">
        <f t="shared" si="3438"/>
        <v>100</v>
      </c>
      <c r="BDE19" s="253">
        <v>0</v>
      </c>
      <c r="BDF19" s="267">
        <f t="shared" ref="BDF19:BDK19" si="3439">SUM(BDF8:BDF17)</f>
        <v>13469</v>
      </c>
      <c r="BDG19" s="268">
        <f t="shared" si="3439"/>
        <v>100</v>
      </c>
      <c r="BDH19" s="265">
        <f t="shared" si="3439"/>
        <v>7069</v>
      </c>
      <c r="BDI19" s="266">
        <f t="shared" si="3439"/>
        <v>100.00000000000001</v>
      </c>
      <c r="BDJ19" s="267">
        <f t="shared" si="3439"/>
        <v>6386</v>
      </c>
      <c r="BDK19" s="266">
        <f t="shared" si="3439"/>
        <v>100</v>
      </c>
      <c r="BDL19" s="253">
        <v>0</v>
      </c>
      <c r="BDM19" s="267">
        <f t="shared" ref="BDM19:BDR19" si="3440">SUM(BDM8:BDM17)</f>
        <v>13455</v>
      </c>
      <c r="BDN19" s="268">
        <f t="shared" si="3440"/>
        <v>100</v>
      </c>
      <c r="BDO19" s="265">
        <f t="shared" si="3440"/>
        <v>7063</v>
      </c>
      <c r="BDP19" s="266">
        <f t="shared" si="3440"/>
        <v>100</v>
      </c>
      <c r="BDQ19" s="267">
        <f t="shared" si="3440"/>
        <v>6383</v>
      </c>
      <c r="BDR19" s="266">
        <f t="shared" si="3440"/>
        <v>100</v>
      </c>
      <c r="BDS19" s="253">
        <v>0</v>
      </c>
      <c r="BDT19" s="267">
        <f t="shared" ref="BDT19:BDY19" si="3441">SUM(BDT8:BDT17)</f>
        <v>13446</v>
      </c>
      <c r="BDU19" s="268">
        <f t="shared" si="3441"/>
        <v>100</v>
      </c>
      <c r="BDV19" s="265">
        <f t="shared" si="3441"/>
        <v>7058</v>
      </c>
      <c r="BDW19" s="266">
        <f t="shared" si="3441"/>
        <v>100</v>
      </c>
      <c r="BDX19" s="267">
        <f t="shared" si="3441"/>
        <v>6378</v>
      </c>
      <c r="BDY19" s="266">
        <f t="shared" si="3441"/>
        <v>100</v>
      </c>
      <c r="BDZ19" s="253">
        <v>0</v>
      </c>
      <c r="BEA19" s="267">
        <f t="shared" ref="BEA19:BEF19" si="3442">SUM(BEA8:BEA17)</f>
        <v>13436</v>
      </c>
      <c r="BEB19" s="268">
        <f t="shared" si="3442"/>
        <v>100</v>
      </c>
      <c r="BEC19" s="265">
        <f t="shared" si="3442"/>
        <v>7052</v>
      </c>
      <c r="BED19" s="266">
        <f t="shared" si="3442"/>
        <v>100</v>
      </c>
      <c r="BEE19" s="267">
        <f t="shared" si="3442"/>
        <v>6373</v>
      </c>
      <c r="BEF19" s="266">
        <f t="shared" si="3442"/>
        <v>100</v>
      </c>
      <c r="BEG19" s="253">
        <v>0</v>
      </c>
      <c r="BEH19" s="267">
        <f t="shared" ref="BEH19:BEM19" si="3443">SUM(BEH8:BEH17)</f>
        <v>13425</v>
      </c>
      <c r="BEI19" s="268">
        <f t="shared" si="3443"/>
        <v>100</v>
      </c>
      <c r="BEJ19" s="265">
        <f t="shared" si="3443"/>
        <v>7045</v>
      </c>
      <c r="BEK19" s="266">
        <f t="shared" si="3443"/>
        <v>100</v>
      </c>
      <c r="BEL19" s="267">
        <f t="shared" si="3443"/>
        <v>6371</v>
      </c>
      <c r="BEM19" s="266">
        <f t="shared" si="3443"/>
        <v>100</v>
      </c>
      <c r="BEN19" s="253">
        <v>0</v>
      </c>
      <c r="BEO19" s="267">
        <f t="shared" ref="BEO19:BET19" si="3444">SUM(BEO8:BEO17)</f>
        <v>13416</v>
      </c>
      <c r="BEP19" s="268">
        <f t="shared" si="3444"/>
        <v>100</v>
      </c>
      <c r="BEQ19" s="265">
        <f t="shared" si="3444"/>
        <v>7041</v>
      </c>
      <c r="BER19" s="266">
        <f t="shared" si="3444"/>
        <v>99.999999999999986</v>
      </c>
      <c r="BES19" s="267">
        <f t="shared" si="3444"/>
        <v>6363</v>
      </c>
      <c r="BET19" s="266">
        <f t="shared" si="3444"/>
        <v>100</v>
      </c>
      <c r="BEU19" s="253">
        <v>0</v>
      </c>
      <c r="BEV19" s="267">
        <f t="shared" ref="BEV19:BFA19" si="3445">SUM(BEV8:BEV17)</f>
        <v>13404</v>
      </c>
      <c r="BEW19" s="268">
        <f t="shared" si="3445"/>
        <v>100</v>
      </c>
      <c r="BEX19" s="265">
        <f t="shared" si="3445"/>
        <v>7029</v>
      </c>
      <c r="BEY19" s="266">
        <f t="shared" si="3445"/>
        <v>100.00000000000001</v>
      </c>
      <c r="BEZ19" s="267">
        <f t="shared" si="3445"/>
        <v>6356</v>
      </c>
      <c r="BFA19" s="266">
        <f t="shared" si="3445"/>
        <v>100</v>
      </c>
      <c r="BFB19" s="253">
        <v>0</v>
      </c>
      <c r="BFC19" s="267">
        <f t="shared" ref="BFC19:BFH19" si="3446">SUM(BFC8:BFC17)</f>
        <v>13385</v>
      </c>
      <c r="BFD19" s="268">
        <f t="shared" si="3446"/>
        <v>100</v>
      </c>
      <c r="BFE19" s="265">
        <f t="shared" si="3446"/>
        <v>7024</v>
      </c>
      <c r="BFF19" s="266">
        <f t="shared" si="3446"/>
        <v>100</v>
      </c>
      <c r="BFG19" s="267">
        <f t="shared" si="3446"/>
        <v>6354</v>
      </c>
      <c r="BFH19" s="266">
        <f t="shared" si="3446"/>
        <v>100</v>
      </c>
      <c r="BFI19" s="253">
        <v>0</v>
      </c>
      <c r="BFJ19" s="267">
        <f t="shared" ref="BFJ19:BFO19" si="3447">SUM(BFJ8:BFJ17)</f>
        <v>13378</v>
      </c>
      <c r="BFK19" s="268">
        <f t="shared" si="3447"/>
        <v>100</v>
      </c>
      <c r="BFL19" s="265">
        <f t="shared" si="3447"/>
        <v>7017</v>
      </c>
      <c r="BFM19" s="266">
        <f t="shared" si="3447"/>
        <v>100</v>
      </c>
      <c r="BFN19" s="267">
        <f t="shared" si="3447"/>
        <v>6350</v>
      </c>
      <c r="BFO19" s="266">
        <f t="shared" si="3447"/>
        <v>100</v>
      </c>
      <c r="BFP19" s="253">
        <v>0</v>
      </c>
      <c r="BFQ19" s="267">
        <f t="shared" ref="BFQ19:BFV19" si="3448">SUM(BFQ8:BFQ17)</f>
        <v>13367</v>
      </c>
      <c r="BFR19" s="268">
        <f t="shared" si="3448"/>
        <v>100</v>
      </c>
      <c r="BFS19" s="265">
        <f t="shared" si="3448"/>
        <v>7011</v>
      </c>
      <c r="BFT19" s="266">
        <f t="shared" si="3448"/>
        <v>100</v>
      </c>
      <c r="BFU19" s="267">
        <f t="shared" si="3448"/>
        <v>6345</v>
      </c>
      <c r="BFV19" s="266">
        <f t="shared" si="3448"/>
        <v>100</v>
      </c>
      <c r="BFW19" s="253">
        <v>0</v>
      </c>
      <c r="BFX19" s="267">
        <f t="shared" ref="BFX19:BGC19" si="3449">SUM(BFX8:BFX17)</f>
        <v>13356</v>
      </c>
      <c r="BFY19" s="268">
        <f t="shared" si="3449"/>
        <v>100</v>
      </c>
      <c r="BFZ19" s="265">
        <f t="shared" si="3449"/>
        <v>7007</v>
      </c>
      <c r="BGA19" s="266">
        <f t="shared" si="3449"/>
        <v>100</v>
      </c>
      <c r="BGB19" s="267">
        <f t="shared" si="3449"/>
        <v>6337</v>
      </c>
      <c r="BGC19" s="266">
        <f t="shared" si="3449"/>
        <v>100</v>
      </c>
      <c r="BGD19" s="253">
        <v>0</v>
      </c>
      <c r="BGE19" s="267">
        <f t="shared" ref="BGE19:BGJ19" si="3450">SUM(BGE8:BGE17)</f>
        <v>13344</v>
      </c>
      <c r="BGF19" s="268">
        <f t="shared" si="3450"/>
        <v>100</v>
      </c>
      <c r="BGG19" s="265">
        <f t="shared" si="3450"/>
        <v>7000</v>
      </c>
      <c r="BGH19" s="266">
        <f t="shared" si="3450"/>
        <v>100</v>
      </c>
      <c r="BGI19" s="267">
        <f t="shared" si="3450"/>
        <v>6329</v>
      </c>
      <c r="BGJ19" s="266">
        <f t="shared" si="3450"/>
        <v>100</v>
      </c>
      <c r="BGK19" s="253">
        <v>0</v>
      </c>
      <c r="BGL19" s="267">
        <f t="shared" ref="BGL19:BGQ19" si="3451">SUM(BGL8:BGL17)</f>
        <v>13329</v>
      </c>
      <c r="BGM19" s="268">
        <f t="shared" si="3451"/>
        <v>100</v>
      </c>
      <c r="BGN19" s="265">
        <f t="shared" si="3451"/>
        <v>6996</v>
      </c>
      <c r="BGO19" s="266">
        <f t="shared" si="3451"/>
        <v>100</v>
      </c>
      <c r="BGP19" s="267">
        <f t="shared" si="3451"/>
        <v>6324</v>
      </c>
      <c r="BGQ19" s="266">
        <f t="shared" si="3451"/>
        <v>100</v>
      </c>
      <c r="BGR19" s="253">
        <v>0</v>
      </c>
      <c r="BGS19" s="267">
        <f t="shared" ref="BGS19:BGX19" si="3452">SUM(BGS8:BGS17)</f>
        <v>13320</v>
      </c>
      <c r="BGT19" s="268">
        <f t="shared" si="3452"/>
        <v>100</v>
      </c>
      <c r="BGU19" s="265">
        <f t="shared" si="3452"/>
        <v>6994</v>
      </c>
      <c r="BGV19" s="266">
        <f t="shared" si="3452"/>
        <v>100</v>
      </c>
      <c r="BGW19" s="267">
        <f t="shared" si="3452"/>
        <v>6323</v>
      </c>
      <c r="BGX19" s="266">
        <f t="shared" si="3452"/>
        <v>100.00000000000001</v>
      </c>
      <c r="BGY19" s="253">
        <v>0</v>
      </c>
      <c r="BGZ19" s="267">
        <f t="shared" ref="BGZ19:BHE19" si="3453">SUM(BGZ8:BGZ17)</f>
        <v>13317</v>
      </c>
      <c r="BHA19" s="268">
        <f t="shared" si="3453"/>
        <v>100</v>
      </c>
      <c r="BHB19" s="265">
        <f t="shared" si="3453"/>
        <v>6989</v>
      </c>
      <c r="BHC19" s="266">
        <f t="shared" si="3453"/>
        <v>100</v>
      </c>
      <c r="BHD19" s="267">
        <f t="shared" si="3453"/>
        <v>6321</v>
      </c>
      <c r="BHE19" s="266">
        <f t="shared" si="3453"/>
        <v>100</v>
      </c>
      <c r="BHF19" s="253">
        <v>0</v>
      </c>
      <c r="BHG19" s="267">
        <f t="shared" ref="BHG19:BHL19" si="3454">SUM(BHG8:BHG17)</f>
        <v>13310</v>
      </c>
      <c r="BHH19" s="268">
        <f t="shared" si="3454"/>
        <v>100</v>
      </c>
      <c r="BHI19" s="265">
        <f t="shared" si="3454"/>
        <v>6984</v>
      </c>
      <c r="BHJ19" s="266">
        <f t="shared" si="3454"/>
        <v>100</v>
      </c>
      <c r="BHK19" s="267">
        <f t="shared" si="3454"/>
        <v>6315</v>
      </c>
      <c r="BHL19" s="266">
        <f t="shared" si="3454"/>
        <v>100</v>
      </c>
      <c r="BHM19" s="253">
        <v>0</v>
      </c>
      <c r="BHN19" s="267">
        <f t="shared" ref="BHN19:BHS19" si="3455">SUM(BHN8:BHN17)</f>
        <v>13299</v>
      </c>
      <c r="BHO19" s="268">
        <f t="shared" si="3455"/>
        <v>100</v>
      </c>
      <c r="BHP19" s="265">
        <f t="shared" si="3455"/>
        <v>6981</v>
      </c>
      <c r="BHQ19" s="266">
        <f t="shared" si="3455"/>
        <v>100</v>
      </c>
      <c r="BHR19" s="267">
        <f t="shared" si="3455"/>
        <v>6308</v>
      </c>
      <c r="BHS19" s="266">
        <f t="shared" si="3455"/>
        <v>100</v>
      </c>
      <c r="BHT19" s="253">
        <v>0</v>
      </c>
      <c r="BHU19" s="267">
        <f t="shared" ref="BHU19:BHZ19" si="3456">SUM(BHU8:BHU17)</f>
        <v>13289</v>
      </c>
      <c r="BHV19" s="268">
        <f t="shared" si="3456"/>
        <v>100</v>
      </c>
      <c r="BHW19" s="265">
        <f t="shared" si="3456"/>
        <v>6976</v>
      </c>
      <c r="BHX19" s="266">
        <f t="shared" si="3456"/>
        <v>100</v>
      </c>
      <c r="BHY19" s="267">
        <f t="shared" si="3456"/>
        <v>6305</v>
      </c>
      <c r="BHZ19" s="266">
        <f t="shared" si="3456"/>
        <v>100</v>
      </c>
      <c r="BIA19" s="253">
        <v>0</v>
      </c>
      <c r="BIB19" s="267">
        <f t="shared" ref="BIB19:BIG19" si="3457">SUM(BIB8:BIB17)</f>
        <v>13281</v>
      </c>
      <c r="BIC19" s="268">
        <f t="shared" si="3457"/>
        <v>100</v>
      </c>
      <c r="BID19" s="265">
        <f t="shared" si="3457"/>
        <v>6973</v>
      </c>
      <c r="BIE19" s="266">
        <f t="shared" si="3457"/>
        <v>100</v>
      </c>
      <c r="BIF19" s="267">
        <f t="shared" si="3457"/>
        <v>6300</v>
      </c>
      <c r="BIG19" s="266">
        <f t="shared" si="3457"/>
        <v>100</v>
      </c>
      <c r="BIH19" s="253">
        <v>0</v>
      </c>
      <c r="BII19" s="267">
        <f t="shared" ref="BII19:BIN19" si="3458">SUM(BII8:BII17)</f>
        <v>13273</v>
      </c>
      <c r="BIJ19" s="268">
        <f t="shared" si="3458"/>
        <v>100</v>
      </c>
      <c r="BIK19" s="265">
        <f t="shared" si="3458"/>
        <v>6970</v>
      </c>
      <c r="BIL19" s="266">
        <f t="shared" si="3458"/>
        <v>100</v>
      </c>
      <c r="BIM19" s="267">
        <f t="shared" si="3458"/>
        <v>6299</v>
      </c>
      <c r="BIN19" s="266">
        <f t="shared" si="3458"/>
        <v>100</v>
      </c>
      <c r="BIO19" s="253">
        <v>0</v>
      </c>
      <c r="BIP19" s="267">
        <f t="shared" ref="BIP19:BIU19" si="3459">SUM(BIP8:BIP17)</f>
        <v>13269</v>
      </c>
      <c r="BIQ19" s="268">
        <f t="shared" si="3459"/>
        <v>100</v>
      </c>
      <c r="BIR19" s="265">
        <f t="shared" si="3459"/>
        <v>6964</v>
      </c>
      <c r="BIS19" s="266">
        <f t="shared" si="3459"/>
        <v>100</v>
      </c>
      <c r="BIT19" s="267">
        <f t="shared" si="3459"/>
        <v>6296</v>
      </c>
      <c r="BIU19" s="266">
        <f t="shared" si="3459"/>
        <v>100</v>
      </c>
      <c r="BIV19" s="253">
        <v>0</v>
      </c>
      <c r="BIW19" s="267">
        <f t="shared" ref="BIW19:BJB19" si="3460">SUM(BIW8:BIW17)</f>
        <v>13260</v>
      </c>
      <c r="BIX19" s="268">
        <f t="shared" si="3460"/>
        <v>100</v>
      </c>
      <c r="BIY19" s="265">
        <f t="shared" si="3460"/>
        <v>6959</v>
      </c>
      <c r="BIZ19" s="266">
        <f t="shared" si="3460"/>
        <v>100</v>
      </c>
      <c r="BJA19" s="267">
        <f t="shared" si="3460"/>
        <v>6292</v>
      </c>
      <c r="BJB19" s="266">
        <f t="shared" si="3460"/>
        <v>100</v>
      </c>
      <c r="BJC19" s="253">
        <v>0</v>
      </c>
      <c r="BJD19" s="267">
        <f t="shared" ref="BJD19:BJI19" si="3461">SUM(BJD8:BJD17)</f>
        <v>13251</v>
      </c>
      <c r="BJE19" s="268">
        <f t="shared" si="3461"/>
        <v>100</v>
      </c>
      <c r="BJF19" s="265">
        <f t="shared" si="3461"/>
        <v>6956</v>
      </c>
      <c r="BJG19" s="266">
        <f t="shared" si="3461"/>
        <v>100</v>
      </c>
      <c r="BJH19" s="267">
        <f t="shared" si="3461"/>
        <v>6289</v>
      </c>
      <c r="BJI19" s="266">
        <f t="shared" si="3461"/>
        <v>100</v>
      </c>
      <c r="BJJ19" s="253">
        <v>0</v>
      </c>
      <c r="BJK19" s="267">
        <f t="shared" ref="BJK19:BJP19" si="3462">SUM(BJK8:BJK17)</f>
        <v>13245</v>
      </c>
      <c r="BJL19" s="268">
        <f t="shared" si="3462"/>
        <v>100</v>
      </c>
      <c r="BJM19" s="265">
        <f t="shared" si="3462"/>
        <v>6953</v>
      </c>
      <c r="BJN19" s="266">
        <f t="shared" si="3462"/>
        <v>100</v>
      </c>
      <c r="BJO19" s="267">
        <f t="shared" si="3462"/>
        <v>6284</v>
      </c>
      <c r="BJP19" s="266">
        <f t="shared" si="3462"/>
        <v>100</v>
      </c>
      <c r="BJQ19" s="253">
        <v>0</v>
      </c>
      <c r="BJR19" s="267">
        <f t="shared" ref="BJR19:BJW19" si="3463">SUM(BJR8:BJR17)</f>
        <v>13237</v>
      </c>
      <c r="BJS19" s="268">
        <f t="shared" si="3463"/>
        <v>100</v>
      </c>
      <c r="BJT19" s="265">
        <f t="shared" si="3463"/>
        <v>6950</v>
      </c>
      <c r="BJU19" s="266">
        <f t="shared" si="3463"/>
        <v>100</v>
      </c>
      <c r="BJV19" s="267">
        <f t="shared" si="3463"/>
        <v>6283</v>
      </c>
      <c r="BJW19" s="266">
        <f t="shared" si="3463"/>
        <v>100</v>
      </c>
      <c r="BJX19" s="253">
        <v>0</v>
      </c>
      <c r="BJY19" s="267">
        <f t="shared" ref="BJY19:BKD19" si="3464">SUM(BJY8:BJY17)</f>
        <v>13233</v>
      </c>
      <c r="BJZ19" s="268">
        <f t="shared" si="3464"/>
        <v>100</v>
      </c>
      <c r="BKA19" s="265">
        <f t="shared" si="3464"/>
        <v>6946</v>
      </c>
      <c r="BKB19" s="266">
        <f t="shared" si="3464"/>
        <v>100</v>
      </c>
      <c r="BKC19" s="267">
        <f t="shared" si="3464"/>
        <v>6283</v>
      </c>
      <c r="BKD19" s="266">
        <f t="shared" si="3464"/>
        <v>100</v>
      </c>
      <c r="BKE19" s="253">
        <v>0</v>
      </c>
      <c r="BKF19" s="267">
        <f t="shared" ref="BKF19:BKK19" si="3465">SUM(BKF8:BKF17)</f>
        <v>13229</v>
      </c>
      <c r="BKG19" s="268">
        <f t="shared" si="3465"/>
        <v>100</v>
      </c>
      <c r="BKH19" s="265">
        <f t="shared" si="3465"/>
        <v>6945</v>
      </c>
      <c r="BKI19" s="266">
        <f t="shared" si="3465"/>
        <v>100</v>
      </c>
      <c r="BKJ19" s="267">
        <f t="shared" si="3465"/>
        <v>6281</v>
      </c>
      <c r="BKK19" s="266">
        <f t="shared" si="3465"/>
        <v>100</v>
      </c>
      <c r="BKL19" s="253">
        <v>0</v>
      </c>
      <c r="BKM19" s="267">
        <f t="shared" ref="BKM19:BKR19" si="3466">SUM(BKM8:BKM17)</f>
        <v>13226</v>
      </c>
      <c r="BKN19" s="268">
        <f t="shared" si="3466"/>
        <v>100</v>
      </c>
      <c r="BKO19" s="265">
        <f t="shared" si="3466"/>
        <v>6943</v>
      </c>
      <c r="BKP19" s="266">
        <f t="shared" si="3466"/>
        <v>100</v>
      </c>
      <c r="BKQ19" s="267">
        <f t="shared" si="3466"/>
        <v>6280</v>
      </c>
      <c r="BKR19" s="266">
        <f t="shared" si="3466"/>
        <v>100</v>
      </c>
      <c r="BKS19" s="253">
        <v>0</v>
      </c>
      <c r="BKT19" s="267">
        <f t="shared" ref="BKT19:BKY19" si="3467">SUM(BKT8:BKT17)</f>
        <v>13223</v>
      </c>
      <c r="BKU19" s="268">
        <f t="shared" si="3467"/>
        <v>100</v>
      </c>
      <c r="BKV19" s="265">
        <f t="shared" si="3467"/>
        <v>6937</v>
      </c>
      <c r="BKW19" s="266">
        <f t="shared" si="3467"/>
        <v>100</v>
      </c>
      <c r="BKX19" s="267">
        <f t="shared" si="3467"/>
        <v>6277</v>
      </c>
      <c r="BKY19" s="266">
        <f t="shared" si="3467"/>
        <v>100</v>
      </c>
      <c r="BKZ19" s="253">
        <v>0</v>
      </c>
      <c r="BLA19" s="267">
        <f t="shared" ref="BLA19:BLF19" si="3468">SUM(BLA8:BLA17)</f>
        <v>13214</v>
      </c>
      <c r="BLB19" s="268">
        <f t="shared" si="3468"/>
        <v>100</v>
      </c>
      <c r="BLC19" s="265">
        <f t="shared" si="3468"/>
        <v>6933</v>
      </c>
      <c r="BLD19" s="266">
        <f t="shared" si="3468"/>
        <v>100</v>
      </c>
      <c r="BLE19" s="267">
        <f t="shared" si="3468"/>
        <v>6275</v>
      </c>
      <c r="BLF19" s="266">
        <f t="shared" si="3468"/>
        <v>100</v>
      </c>
      <c r="BLG19" s="253">
        <v>0</v>
      </c>
      <c r="BLH19" s="267">
        <f t="shared" ref="BLH19:BLM19" si="3469">SUM(BLH8:BLH17)</f>
        <v>13208</v>
      </c>
      <c r="BLI19" s="268">
        <f t="shared" si="3469"/>
        <v>100</v>
      </c>
      <c r="BLJ19" s="265">
        <f t="shared" si="3469"/>
        <v>6931</v>
      </c>
      <c r="BLK19" s="266">
        <f t="shared" si="3469"/>
        <v>100</v>
      </c>
      <c r="BLL19" s="267">
        <f t="shared" si="3469"/>
        <v>6274</v>
      </c>
      <c r="BLM19" s="266">
        <f t="shared" si="3469"/>
        <v>100</v>
      </c>
      <c r="BLN19" s="253">
        <v>0</v>
      </c>
      <c r="BLO19" s="267">
        <f t="shared" ref="BLO19:BLT19" si="3470">SUM(BLO8:BLO17)</f>
        <v>13205</v>
      </c>
      <c r="BLP19" s="268">
        <f t="shared" si="3470"/>
        <v>100</v>
      </c>
      <c r="BLQ19" s="265">
        <f t="shared" si="3470"/>
        <v>6927</v>
      </c>
      <c r="BLR19" s="266">
        <f t="shared" si="3470"/>
        <v>100</v>
      </c>
      <c r="BLS19" s="267">
        <f t="shared" si="3470"/>
        <v>6272</v>
      </c>
      <c r="BLT19" s="266">
        <f t="shared" si="3470"/>
        <v>100</v>
      </c>
      <c r="BLU19" s="253">
        <v>0</v>
      </c>
      <c r="BLV19" s="267">
        <f t="shared" ref="BLV19:BMA19" si="3471">SUM(BLV8:BLV17)</f>
        <v>13199</v>
      </c>
      <c r="BLW19" s="268">
        <f t="shared" si="3471"/>
        <v>100</v>
      </c>
      <c r="BLX19" s="265">
        <f t="shared" si="3471"/>
        <v>6926</v>
      </c>
      <c r="BLY19" s="266">
        <f t="shared" si="3471"/>
        <v>100</v>
      </c>
      <c r="BLZ19" s="267">
        <f t="shared" si="3471"/>
        <v>6271</v>
      </c>
      <c r="BMA19" s="266">
        <f t="shared" si="3471"/>
        <v>100</v>
      </c>
      <c r="BMB19" s="253">
        <v>0</v>
      </c>
      <c r="BMC19" s="267">
        <f t="shared" ref="BMC19:BMH19" si="3472">SUM(BMC8:BMC17)</f>
        <v>13197</v>
      </c>
      <c r="BMD19" s="268">
        <f t="shared" si="3472"/>
        <v>100</v>
      </c>
      <c r="BME19" s="265">
        <f t="shared" si="3472"/>
        <v>6923</v>
      </c>
      <c r="BMF19" s="266">
        <f t="shared" si="3472"/>
        <v>100</v>
      </c>
      <c r="BMG19" s="267">
        <f t="shared" si="3472"/>
        <v>6268</v>
      </c>
      <c r="BMH19" s="266">
        <f t="shared" si="3472"/>
        <v>100</v>
      </c>
      <c r="BMI19" s="253">
        <v>0</v>
      </c>
      <c r="BMJ19" s="267">
        <f t="shared" ref="BMJ19:BMO19" si="3473">SUM(BMJ8:BMJ17)</f>
        <v>13191</v>
      </c>
      <c r="BMK19" s="268">
        <f t="shared" si="3473"/>
        <v>100</v>
      </c>
      <c r="BML19" s="265">
        <f t="shared" si="3473"/>
        <v>6921</v>
      </c>
      <c r="BMM19" s="266">
        <f t="shared" si="3473"/>
        <v>100</v>
      </c>
      <c r="BMN19" s="267">
        <f t="shared" si="3473"/>
        <v>6268</v>
      </c>
      <c r="BMO19" s="266">
        <f t="shared" si="3473"/>
        <v>100</v>
      </c>
      <c r="BMP19" s="253">
        <v>0</v>
      </c>
      <c r="BMQ19" s="267">
        <f t="shared" ref="BMQ19:BMV19" si="3474">SUM(BMQ8:BMQ17)</f>
        <v>13189</v>
      </c>
      <c r="BMR19" s="268">
        <f t="shared" si="3474"/>
        <v>100</v>
      </c>
      <c r="BMS19" s="265">
        <f t="shared" si="3474"/>
        <v>6919</v>
      </c>
      <c r="BMT19" s="266">
        <f t="shared" si="3474"/>
        <v>100</v>
      </c>
      <c r="BMU19" s="267">
        <f t="shared" si="3474"/>
        <v>6267</v>
      </c>
      <c r="BMV19" s="266">
        <f t="shared" si="3474"/>
        <v>100</v>
      </c>
      <c r="BMW19" s="253">
        <v>0</v>
      </c>
      <c r="BMX19" s="267">
        <f t="shared" ref="BMX19:BNC19" si="3475">SUM(BMX8:BMX17)</f>
        <v>13186</v>
      </c>
      <c r="BMY19" s="268">
        <f t="shared" si="3475"/>
        <v>100</v>
      </c>
      <c r="BMZ19" s="265">
        <f t="shared" si="3475"/>
        <v>6918</v>
      </c>
      <c r="BNA19" s="266">
        <f t="shared" si="3475"/>
        <v>100</v>
      </c>
      <c r="BNB19" s="267">
        <f t="shared" si="3475"/>
        <v>6266</v>
      </c>
      <c r="BNC19" s="266">
        <f t="shared" si="3475"/>
        <v>100</v>
      </c>
      <c r="BND19" s="253">
        <v>0</v>
      </c>
      <c r="BNE19" s="267">
        <f t="shared" ref="BNE19:BNJ19" si="3476">SUM(BNE8:BNE17)</f>
        <v>13184</v>
      </c>
      <c r="BNF19" s="268">
        <f t="shared" si="3476"/>
        <v>100</v>
      </c>
      <c r="BNG19" s="265">
        <f t="shared" si="3476"/>
        <v>6917</v>
      </c>
      <c r="BNH19" s="266">
        <f t="shared" si="3476"/>
        <v>100.00000000000001</v>
      </c>
      <c r="BNI19" s="267">
        <f t="shared" si="3476"/>
        <v>6264</v>
      </c>
      <c r="BNJ19" s="266">
        <f t="shared" si="3476"/>
        <v>100</v>
      </c>
      <c r="BNK19" s="253">
        <v>0</v>
      </c>
      <c r="BNL19" s="267">
        <f t="shared" ref="BNL19:BNQ19" si="3477">SUM(BNL8:BNL17)</f>
        <v>13181</v>
      </c>
      <c r="BNM19" s="268">
        <f t="shared" si="3477"/>
        <v>100</v>
      </c>
      <c r="BNN19" s="265">
        <f t="shared" si="3477"/>
        <v>6917</v>
      </c>
      <c r="BNO19" s="266">
        <f t="shared" si="3477"/>
        <v>100.00000000000001</v>
      </c>
      <c r="BNP19" s="267">
        <f t="shared" si="3477"/>
        <v>6262</v>
      </c>
      <c r="BNQ19" s="266">
        <f t="shared" si="3477"/>
        <v>100</v>
      </c>
      <c r="BNR19" s="253">
        <v>0</v>
      </c>
      <c r="BNS19" s="267">
        <f t="shared" ref="BNS19:BNX19" si="3478">SUM(BNS8:BNS17)</f>
        <v>13179</v>
      </c>
      <c r="BNT19" s="268">
        <f t="shared" si="3478"/>
        <v>100</v>
      </c>
      <c r="BNU19" s="265">
        <f t="shared" si="3478"/>
        <v>6917</v>
      </c>
      <c r="BNV19" s="266">
        <f t="shared" si="3478"/>
        <v>100.00000000000001</v>
      </c>
      <c r="BNW19" s="267">
        <f t="shared" si="3478"/>
        <v>6262</v>
      </c>
      <c r="BNX19" s="266">
        <f t="shared" si="3478"/>
        <v>100</v>
      </c>
      <c r="BNY19" s="253">
        <v>0</v>
      </c>
      <c r="BNZ19" s="267">
        <f t="shared" ref="BNZ19:BOE19" si="3479">SUM(BNZ8:BNZ17)</f>
        <v>13179</v>
      </c>
      <c r="BOA19" s="268">
        <f t="shared" si="3479"/>
        <v>100</v>
      </c>
      <c r="BOB19" s="265">
        <f t="shared" si="3479"/>
        <v>6917</v>
      </c>
      <c r="BOC19" s="266">
        <f t="shared" si="3479"/>
        <v>100.00000000000001</v>
      </c>
      <c r="BOD19" s="267">
        <f t="shared" si="3479"/>
        <v>6262</v>
      </c>
      <c r="BOE19" s="266">
        <f t="shared" si="3479"/>
        <v>100</v>
      </c>
      <c r="BOF19" s="253">
        <v>0</v>
      </c>
      <c r="BOG19" s="267">
        <f t="shared" ref="BOG19:BOL19" si="3480">SUM(BOG8:BOG17)</f>
        <v>13179</v>
      </c>
      <c r="BOH19" s="268">
        <f t="shared" si="3480"/>
        <v>100</v>
      </c>
      <c r="BOI19" s="265">
        <f t="shared" si="3480"/>
        <v>6917</v>
      </c>
      <c r="BOJ19" s="266">
        <f t="shared" si="3480"/>
        <v>100.00000000000001</v>
      </c>
      <c r="BOK19" s="267">
        <f t="shared" si="3480"/>
        <v>6261</v>
      </c>
      <c r="BOL19" s="266">
        <f t="shared" si="3480"/>
        <v>100</v>
      </c>
      <c r="BOM19" s="253">
        <v>0</v>
      </c>
      <c r="BON19" s="267">
        <f t="shared" ref="BON19:BOS19" si="3481">SUM(BON8:BON17)</f>
        <v>13178</v>
      </c>
      <c r="BOO19" s="268">
        <f t="shared" si="3481"/>
        <v>100</v>
      </c>
      <c r="BOP19" s="265">
        <f t="shared" si="3481"/>
        <v>6915</v>
      </c>
      <c r="BOQ19" s="266">
        <f t="shared" si="3481"/>
        <v>99.999999999999986</v>
      </c>
      <c r="BOR19" s="267">
        <f t="shared" si="3481"/>
        <v>6258</v>
      </c>
      <c r="BOS19" s="266">
        <f t="shared" si="3481"/>
        <v>100</v>
      </c>
      <c r="BOT19" s="253">
        <v>0</v>
      </c>
      <c r="BOU19" s="267">
        <f t="shared" ref="BOU19:BOZ19" si="3482">SUM(BOU8:BOU17)</f>
        <v>13173</v>
      </c>
      <c r="BOV19" s="268">
        <f t="shared" si="3482"/>
        <v>100</v>
      </c>
      <c r="BOW19" s="265">
        <f t="shared" si="3482"/>
        <v>6913</v>
      </c>
      <c r="BOX19" s="266">
        <f t="shared" si="3482"/>
        <v>100</v>
      </c>
      <c r="BOY19" s="267">
        <f t="shared" si="3482"/>
        <v>6257</v>
      </c>
      <c r="BOZ19" s="266">
        <f t="shared" si="3482"/>
        <v>100</v>
      </c>
      <c r="BPA19" s="253">
        <v>0</v>
      </c>
      <c r="BPB19" s="267">
        <f t="shared" ref="BPB19:BPG19" si="3483">SUM(BPB8:BPB17)</f>
        <v>13170</v>
      </c>
      <c r="BPC19" s="268">
        <f t="shared" si="3483"/>
        <v>100</v>
      </c>
      <c r="BPD19" s="265">
        <f t="shared" si="3483"/>
        <v>6912</v>
      </c>
      <c r="BPE19" s="266">
        <f t="shared" si="3483"/>
        <v>100</v>
      </c>
      <c r="BPF19" s="267">
        <f t="shared" si="3483"/>
        <v>6256</v>
      </c>
      <c r="BPG19" s="266">
        <f t="shared" si="3483"/>
        <v>100</v>
      </c>
      <c r="BPH19" s="253">
        <v>0</v>
      </c>
      <c r="BPI19" s="267">
        <f t="shared" ref="BPI19:BPN19" si="3484">SUM(BPI8:BPI17)</f>
        <v>13168</v>
      </c>
      <c r="BPJ19" s="268">
        <f t="shared" si="3484"/>
        <v>100</v>
      </c>
      <c r="BPK19" s="265">
        <f t="shared" si="3484"/>
        <v>6912</v>
      </c>
      <c r="BPL19" s="266">
        <f t="shared" si="3484"/>
        <v>100</v>
      </c>
      <c r="BPM19" s="267">
        <f t="shared" si="3484"/>
        <v>6256</v>
      </c>
      <c r="BPN19" s="266">
        <f t="shared" si="3484"/>
        <v>100</v>
      </c>
      <c r="BPO19" s="253">
        <v>0</v>
      </c>
      <c r="BPP19" s="267">
        <f t="shared" ref="BPP19:BPU19" si="3485">SUM(BPP8:BPP17)</f>
        <v>13168</v>
      </c>
      <c r="BPQ19" s="268">
        <f t="shared" si="3485"/>
        <v>100</v>
      </c>
      <c r="BPR19" s="265">
        <f t="shared" si="3485"/>
        <v>6911</v>
      </c>
      <c r="BPS19" s="266">
        <f t="shared" si="3485"/>
        <v>100</v>
      </c>
      <c r="BPT19" s="267">
        <f t="shared" si="3485"/>
        <v>6254</v>
      </c>
      <c r="BPU19" s="266">
        <f t="shared" si="3485"/>
        <v>100</v>
      </c>
      <c r="BPV19" s="253">
        <v>0</v>
      </c>
      <c r="BPW19" s="267">
        <f t="shared" ref="BPW19:BQB19" si="3486">SUM(BPW8:BPW17)</f>
        <v>13165</v>
      </c>
      <c r="BPX19" s="268">
        <f t="shared" si="3486"/>
        <v>100</v>
      </c>
      <c r="BPY19" s="265">
        <f t="shared" si="3486"/>
        <v>6909</v>
      </c>
      <c r="BPZ19" s="266">
        <f t="shared" si="3486"/>
        <v>100</v>
      </c>
      <c r="BQA19" s="267">
        <f t="shared" si="3486"/>
        <v>6254</v>
      </c>
      <c r="BQB19" s="266">
        <f t="shared" si="3486"/>
        <v>100</v>
      </c>
      <c r="BQC19" s="253">
        <v>0</v>
      </c>
      <c r="BQD19" s="267">
        <f t="shared" ref="BQD19:BQI19" si="3487">SUM(BQD8:BQD17)</f>
        <v>13163</v>
      </c>
      <c r="BQE19" s="268">
        <f t="shared" si="3487"/>
        <v>100</v>
      </c>
      <c r="BQF19" s="265">
        <f t="shared" si="3487"/>
        <v>6907</v>
      </c>
      <c r="BQG19" s="266">
        <f t="shared" si="3487"/>
        <v>99.999999999999986</v>
      </c>
      <c r="BQH19" s="267">
        <f t="shared" si="3487"/>
        <v>6254</v>
      </c>
      <c r="BQI19" s="266">
        <f t="shared" si="3487"/>
        <v>100</v>
      </c>
      <c r="BQJ19" s="253">
        <v>0</v>
      </c>
      <c r="BQK19" s="267">
        <f t="shared" ref="BQK19:BQP19" si="3488">SUM(BQK8:BQK17)</f>
        <v>13161</v>
      </c>
      <c r="BQL19" s="268">
        <f t="shared" si="3488"/>
        <v>100</v>
      </c>
      <c r="BQM19" s="265">
        <f t="shared" si="3488"/>
        <v>6906</v>
      </c>
      <c r="BQN19" s="266">
        <f t="shared" si="3488"/>
        <v>100</v>
      </c>
      <c r="BQO19" s="267">
        <f t="shared" si="3488"/>
        <v>6254</v>
      </c>
      <c r="BQP19" s="266">
        <f t="shared" si="3488"/>
        <v>100</v>
      </c>
      <c r="BQQ19" s="253">
        <v>0</v>
      </c>
      <c r="BQR19" s="267">
        <f t="shared" ref="BQR19:BQW19" si="3489">SUM(BQR8:BQR17)</f>
        <v>13160</v>
      </c>
      <c r="BQS19" s="268">
        <f t="shared" si="3489"/>
        <v>100</v>
      </c>
      <c r="BQT19" s="265">
        <f t="shared" si="3489"/>
        <v>6905</v>
      </c>
      <c r="BQU19" s="266">
        <f t="shared" si="3489"/>
        <v>99.999999999999986</v>
      </c>
      <c r="BQV19" s="267">
        <f t="shared" si="3489"/>
        <v>6252</v>
      </c>
      <c r="BQW19" s="266">
        <f t="shared" si="3489"/>
        <v>100</v>
      </c>
      <c r="BQX19" s="253">
        <v>0</v>
      </c>
      <c r="BQY19" s="267">
        <f t="shared" ref="BQY19:BRD19" si="3490">SUM(BQY8:BQY17)</f>
        <v>13157</v>
      </c>
      <c r="BQZ19" s="268">
        <f t="shared" si="3490"/>
        <v>100</v>
      </c>
      <c r="BRA19" s="265">
        <f t="shared" si="3490"/>
        <v>6904</v>
      </c>
      <c r="BRB19" s="266">
        <f t="shared" si="3490"/>
        <v>100</v>
      </c>
      <c r="BRC19" s="267">
        <f t="shared" si="3490"/>
        <v>6249</v>
      </c>
      <c r="BRD19" s="266">
        <f t="shared" si="3490"/>
        <v>100</v>
      </c>
      <c r="BRE19" s="253">
        <v>0</v>
      </c>
      <c r="BRF19" s="267">
        <f t="shared" ref="BRF19:BRK19" si="3491">SUM(BRF8:BRF17)</f>
        <v>13153</v>
      </c>
      <c r="BRG19" s="268">
        <f t="shared" si="3491"/>
        <v>100</v>
      </c>
      <c r="BRH19" s="265">
        <f t="shared" si="3491"/>
        <v>6902</v>
      </c>
      <c r="BRI19" s="266">
        <f t="shared" si="3491"/>
        <v>100</v>
      </c>
      <c r="BRJ19" s="267">
        <f t="shared" si="3491"/>
        <v>6248</v>
      </c>
      <c r="BRK19" s="266">
        <f t="shared" si="3491"/>
        <v>100</v>
      </c>
      <c r="BRL19" s="253">
        <v>0</v>
      </c>
      <c r="BRM19" s="267">
        <f t="shared" ref="BRM19:BRR19" si="3492">SUM(BRM8:BRM17)</f>
        <v>13150</v>
      </c>
      <c r="BRN19" s="268">
        <f t="shared" si="3492"/>
        <v>100</v>
      </c>
      <c r="BRO19" s="265">
        <f t="shared" si="3492"/>
        <v>6901</v>
      </c>
      <c r="BRP19" s="266">
        <f t="shared" si="3492"/>
        <v>100</v>
      </c>
      <c r="BRQ19" s="267">
        <f t="shared" si="3492"/>
        <v>6246</v>
      </c>
      <c r="BRR19" s="266">
        <f t="shared" si="3492"/>
        <v>100</v>
      </c>
      <c r="BRS19" s="253">
        <v>0</v>
      </c>
      <c r="BRT19" s="267">
        <f t="shared" ref="BRT19:BRY19" si="3493">SUM(BRT8:BRT17)</f>
        <v>13147</v>
      </c>
      <c r="BRU19" s="268">
        <f t="shared" si="3493"/>
        <v>100</v>
      </c>
      <c r="BRV19" s="265">
        <f t="shared" si="3493"/>
        <v>6900</v>
      </c>
      <c r="BRW19" s="266">
        <f t="shared" si="3493"/>
        <v>100</v>
      </c>
      <c r="BRX19" s="267">
        <f t="shared" si="3493"/>
        <v>6245</v>
      </c>
      <c r="BRY19" s="266">
        <f t="shared" si="3493"/>
        <v>100</v>
      </c>
      <c r="BRZ19" s="253">
        <v>0</v>
      </c>
      <c r="BSA19" s="267">
        <f t="shared" ref="BSA19:BSF19" si="3494">SUM(BSA8:BSA17)</f>
        <v>13145</v>
      </c>
      <c r="BSB19" s="268">
        <f t="shared" si="3494"/>
        <v>100</v>
      </c>
      <c r="BSC19" s="265">
        <f t="shared" si="3494"/>
        <v>6899</v>
      </c>
      <c r="BSD19" s="266">
        <f t="shared" si="3494"/>
        <v>100</v>
      </c>
      <c r="BSE19" s="267">
        <f t="shared" si="3494"/>
        <v>6243</v>
      </c>
      <c r="BSF19" s="266">
        <f t="shared" si="3494"/>
        <v>100</v>
      </c>
      <c r="BSG19" s="253">
        <v>0</v>
      </c>
      <c r="BSH19" s="267">
        <f t="shared" ref="BSH19:BSM19" si="3495">SUM(BSH8:BSH17)</f>
        <v>13142</v>
      </c>
      <c r="BSI19" s="268">
        <f t="shared" si="3495"/>
        <v>100</v>
      </c>
      <c r="BSJ19" s="265">
        <f t="shared" si="3495"/>
        <v>6897</v>
      </c>
      <c r="BSK19" s="266">
        <f t="shared" si="3495"/>
        <v>100</v>
      </c>
      <c r="BSL19" s="267">
        <f t="shared" si="3495"/>
        <v>6241</v>
      </c>
      <c r="BSM19" s="266">
        <f t="shared" si="3495"/>
        <v>100</v>
      </c>
      <c r="BSN19" s="253">
        <v>0</v>
      </c>
      <c r="BSO19" s="267">
        <f t="shared" ref="BSO19:BST19" si="3496">SUM(BSO8:BSO17)</f>
        <v>13138</v>
      </c>
      <c r="BSP19" s="268">
        <f t="shared" si="3496"/>
        <v>100</v>
      </c>
      <c r="BSQ19" s="265">
        <f t="shared" si="3496"/>
        <v>6897</v>
      </c>
      <c r="BSR19" s="266">
        <f t="shared" si="3496"/>
        <v>100</v>
      </c>
      <c r="BSS19" s="267">
        <f t="shared" si="3496"/>
        <v>6238</v>
      </c>
      <c r="BST19" s="266">
        <f t="shared" si="3496"/>
        <v>100</v>
      </c>
      <c r="BSU19" s="253">
        <v>0</v>
      </c>
      <c r="BSV19" s="267">
        <f t="shared" ref="BSV19:BTA19" si="3497">SUM(BSV8:BSV17)</f>
        <v>13135</v>
      </c>
      <c r="BSW19" s="268">
        <f t="shared" si="3497"/>
        <v>100</v>
      </c>
      <c r="BSX19" s="265">
        <f t="shared" si="3497"/>
        <v>6897</v>
      </c>
      <c r="BSY19" s="266">
        <f t="shared" si="3497"/>
        <v>100</v>
      </c>
      <c r="BSZ19" s="267">
        <f t="shared" si="3497"/>
        <v>6236</v>
      </c>
      <c r="BTA19" s="266">
        <f t="shared" si="3497"/>
        <v>100</v>
      </c>
      <c r="BTB19" s="253">
        <v>0</v>
      </c>
      <c r="BTC19" s="267">
        <f t="shared" ref="BTC19:BTH19" si="3498">SUM(BTC8:BTC17)</f>
        <v>13133</v>
      </c>
      <c r="BTD19" s="268">
        <f t="shared" si="3498"/>
        <v>100</v>
      </c>
      <c r="BTE19" s="265">
        <f t="shared" si="3498"/>
        <v>6897</v>
      </c>
      <c r="BTF19" s="266">
        <f t="shared" si="3498"/>
        <v>100</v>
      </c>
      <c r="BTG19" s="267">
        <f t="shared" si="3498"/>
        <v>6236</v>
      </c>
      <c r="BTH19" s="266">
        <f t="shared" si="3498"/>
        <v>100</v>
      </c>
      <c r="BTI19" s="253">
        <v>0</v>
      </c>
      <c r="BTJ19" s="267">
        <f t="shared" ref="BTJ19:BTO19" si="3499">SUM(BTJ8:BTJ17)</f>
        <v>13133</v>
      </c>
      <c r="BTK19" s="268">
        <f t="shared" si="3499"/>
        <v>100</v>
      </c>
      <c r="BTL19" s="265">
        <f t="shared" si="3499"/>
        <v>6896</v>
      </c>
      <c r="BTM19" s="266">
        <f t="shared" si="3499"/>
        <v>100</v>
      </c>
      <c r="BTN19" s="267">
        <f t="shared" si="3499"/>
        <v>6236</v>
      </c>
      <c r="BTO19" s="266">
        <f t="shared" si="3499"/>
        <v>100</v>
      </c>
      <c r="BTP19" s="253">
        <v>0</v>
      </c>
      <c r="BTQ19" s="267">
        <f t="shared" ref="BTQ19:BTV19" si="3500">SUM(BTQ8:BTQ17)</f>
        <v>13132</v>
      </c>
      <c r="BTR19" s="268">
        <f t="shared" si="3500"/>
        <v>100</v>
      </c>
      <c r="BTS19" s="265">
        <f t="shared" si="3500"/>
        <v>6896</v>
      </c>
      <c r="BTT19" s="266">
        <f t="shared" si="3500"/>
        <v>100</v>
      </c>
      <c r="BTU19" s="267">
        <f t="shared" si="3500"/>
        <v>6234</v>
      </c>
      <c r="BTV19" s="266">
        <f t="shared" si="3500"/>
        <v>100</v>
      </c>
      <c r="BTW19" s="253">
        <v>0</v>
      </c>
      <c r="BTX19" s="267">
        <f t="shared" ref="BTX19:BUC19" si="3501">SUM(BTX8:BTX17)</f>
        <v>13130</v>
      </c>
      <c r="BTY19" s="268">
        <f t="shared" si="3501"/>
        <v>100</v>
      </c>
      <c r="BTZ19" s="265">
        <f t="shared" si="3501"/>
        <v>6894</v>
      </c>
      <c r="BUA19" s="266">
        <f t="shared" si="3501"/>
        <v>100</v>
      </c>
      <c r="BUB19" s="267">
        <f t="shared" si="3501"/>
        <v>6233</v>
      </c>
      <c r="BUC19" s="266">
        <f t="shared" si="3501"/>
        <v>100</v>
      </c>
      <c r="BUD19" s="253">
        <v>0</v>
      </c>
      <c r="BUE19" s="267">
        <f t="shared" ref="BUE19:BUJ19" si="3502">SUM(BUE8:BUE17)</f>
        <v>13127</v>
      </c>
      <c r="BUF19" s="268">
        <f t="shared" si="3502"/>
        <v>100</v>
      </c>
      <c r="BUG19" s="265">
        <f t="shared" si="3502"/>
        <v>6893</v>
      </c>
      <c r="BUH19" s="266">
        <f t="shared" si="3502"/>
        <v>100</v>
      </c>
      <c r="BUI19" s="267">
        <f t="shared" si="3502"/>
        <v>6233</v>
      </c>
      <c r="BUJ19" s="266">
        <f t="shared" si="3502"/>
        <v>100</v>
      </c>
      <c r="BUK19" s="253">
        <v>0</v>
      </c>
      <c r="BUL19" s="267">
        <f t="shared" ref="BUL19:BUQ19" si="3503">SUM(BUL8:BUL17)</f>
        <v>13126</v>
      </c>
      <c r="BUM19" s="268">
        <f t="shared" si="3503"/>
        <v>100</v>
      </c>
      <c r="BUN19" s="265">
        <f t="shared" si="3503"/>
        <v>6891</v>
      </c>
      <c r="BUO19" s="266">
        <f t="shared" si="3503"/>
        <v>100</v>
      </c>
      <c r="BUP19" s="267">
        <f t="shared" si="3503"/>
        <v>6230</v>
      </c>
      <c r="BUQ19" s="266">
        <f t="shared" si="3503"/>
        <v>100</v>
      </c>
      <c r="BUR19" s="253">
        <v>0</v>
      </c>
      <c r="BUS19" s="267">
        <f t="shared" ref="BUS19:BUX19" si="3504">SUM(BUS8:BUS17)</f>
        <v>13121</v>
      </c>
      <c r="BUT19" s="268">
        <f t="shared" si="3504"/>
        <v>100</v>
      </c>
      <c r="BUU19" s="265">
        <f t="shared" si="3504"/>
        <v>6891</v>
      </c>
      <c r="BUV19" s="266">
        <f t="shared" si="3504"/>
        <v>100</v>
      </c>
      <c r="BUW19" s="267">
        <f t="shared" si="3504"/>
        <v>6229</v>
      </c>
      <c r="BUX19" s="266">
        <f t="shared" si="3504"/>
        <v>100</v>
      </c>
      <c r="BUY19" s="253">
        <v>0</v>
      </c>
      <c r="BUZ19" s="267">
        <f t="shared" ref="BUZ19:BVE19" si="3505">SUM(BUZ8:BUZ17)</f>
        <v>13120</v>
      </c>
      <c r="BVA19" s="268">
        <f t="shared" si="3505"/>
        <v>100</v>
      </c>
      <c r="BVB19" s="265">
        <f t="shared" si="3505"/>
        <v>6890</v>
      </c>
      <c r="BVC19" s="266">
        <f t="shared" si="3505"/>
        <v>100</v>
      </c>
      <c r="BVD19" s="267">
        <f t="shared" si="3505"/>
        <v>6229</v>
      </c>
      <c r="BVE19" s="266">
        <f t="shared" si="3505"/>
        <v>100</v>
      </c>
      <c r="BVF19" s="253">
        <v>0</v>
      </c>
      <c r="BVG19" s="267">
        <f t="shared" ref="BVG19:BVL19" si="3506">SUM(BVG8:BVG17)</f>
        <v>13119</v>
      </c>
      <c r="BVH19" s="268">
        <f t="shared" si="3506"/>
        <v>100</v>
      </c>
      <c r="BVI19" s="265">
        <f t="shared" si="3506"/>
        <v>6889</v>
      </c>
      <c r="BVJ19" s="266">
        <f t="shared" si="3506"/>
        <v>100</v>
      </c>
      <c r="BVK19" s="267">
        <f t="shared" si="3506"/>
        <v>6229</v>
      </c>
      <c r="BVL19" s="266">
        <f t="shared" si="3506"/>
        <v>100</v>
      </c>
      <c r="BVM19" s="253">
        <v>0</v>
      </c>
      <c r="BVN19" s="267">
        <f t="shared" ref="BVN19:BVS19" si="3507">SUM(BVN8:BVN17)</f>
        <v>13118</v>
      </c>
      <c r="BVO19" s="268">
        <f t="shared" si="3507"/>
        <v>100</v>
      </c>
      <c r="BVP19" s="265">
        <f t="shared" si="3507"/>
        <v>6889</v>
      </c>
      <c r="BVQ19" s="266">
        <f t="shared" si="3507"/>
        <v>100</v>
      </c>
      <c r="BVR19" s="267">
        <f t="shared" si="3507"/>
        <v>6226</v>
      </c>
      <c r="BVS19" s="266">
        <f t="shared" si="3507"/>
        <v>100</v>
      </c>
      <c r="BVT19" s="253">
        <v>0</v>
      </c>
      <c r="BVU19" s="267">
        <f t="shared" ref="BVU19:BVZ19" si="3508">SUM(BVU8:BVU17)</f>
        <v>13115</v>
      </c>
      <c r="BVV19" s="268">
        <f t="shared" si="3508"/>
        <v>100</v>
      </c>
      <c r="BVW19" s="265">
        <f t="shared" si="3508"/>
        <v>6888</v>
      </c>
      <c r="BVX19" s="266">
        <f t="shared" si="3508"/>
        <v>100</v>
      </c>
      <c r="BVY19" s="267">
        <f t="shared" si="3508"/>
        <v>6226</v>
      </c>
      <c r="BVZ19" s="266">
        <f t="shared" si="3508"/>
        <v>100</v>
      </c>
      <c r="BWA19" s="253">
        <v>0</v>
      </c>
      <c r="BWB19" s="267">
        <f t="shared" ref="BWB19:BWG19" si="3509">SUM(BWB8:BWB17)</f>
        <v>13114</v>
      </c>
      <c r="BWC19" s="268">
        <f t="shared" si="3509"/>
        <v>100</v>
      </c>
      <c r="BWD19" s="265">
        <f t="shared" si="3509"/>
        <v>6887</v>
      </c>
      <c r="BWE19" s="266">
        <f t="shared" si="3509"/>
        <v>100</v>
      </c>
      <c r="BWF19" s="267">
        <f t="shared" si="3509"/>
        <v>6226</v>
      </c>
      <c r="BWG19" s="266">
        <f t="shared" si="3509"/>
        <v>100</v>
      </c>
      <c r="BWH19" s="253">
        <v>0</v>
      </c>
      <c r="BWI19" s="267">
        <f t="shared" ref="BWI19:BWN19" si="3510">SUM(BWI8:BWI17)</f>
        <v>13113</v>
      </c>
      <c r="BWJ19" s="268">
        <f t="shared" si="3510"/>
        <v>100</v>
      </c>
      <c r="BWK19" s="265">
        <f t="shared" si="3510"/>
        <v>6885</v>
      </c>
      <c r="BWL19" s="266">
        <f t="shared" si="3510"/>
        <v>100</v>
      </c>
      <c r="BWM19" s="267">
        <f t="shared" si="3510"/>
        <v>6225</v>
      </c>
      <c r="BWN19" s="266">
        <f t="shared" si="3510"/>
        <v>100</v>
      </c>
      <c r="BWO19" s="253">
        <v>0</v>
      </c>
      <c r="BWP19" s="267">
        <f t="shared" ref="BWP19:BWU19" si="3511">SUM(BWP8:BWP17)</f>
        <v>13110</v>
      </c>
      <c r="BWQ19" s="268">
        <f t="shared" si="3511"/>
        <v>100</v>
      </c>
      <c r="BWR19" s="265">
        <f t="shared" si="3511"/>
        <v>6885</v>
      </c>
      <c r="BWS19" s="266">
        <f t="shared" si="3511"/>
        <v>100</v>
      </c>
      <c r="BWT19" s="267">
        <f t="shared" si="3511"/>
        <v>6225</v>
      </c>
      <c r="BWU19" s="266">
        <f t="shared" si="3511"/>
        <v>100</v>
      </c>
      <c r="BWV19" s="253">
        <v>0</v>
      </c>
      <c r="BWW19" s="267">
        <f t="shared" ref="BWW19:BXB19" si="3512">SUM(BWW8:BWW17)</f>
        <v>13110</v>
      </c>
      <c r="BWX19" s="268">
        <f t="shared" si="3512"/>
        <v>100</v>
      </c>
      <c r="BWY19" s="265">
        <f t="shared" si="3512"/>
        <v>6883</v>
      </c>
      <c r="BWZ19" s="266">
        <f t="shared" si="3512"/>
        <v>100</v>
      </c>
      <c r="BXA19" s="267">
        <f t="shared" si="3512"/>
        <v>6223</v>
      </c>
      <c r="BXB19" s="266">
        <f t="shared" si="3512"/>
        <v>100</v>
      </c>
      <c r="BXC19" s="253">
        <v>0</v>
      </c>
      <c r="BXD19" s="267">
        <f t="shared" ref="BXD19:BXI19" si="3513">SUM(BXD8:BXD17)</f>
        <v>13106</v>
      </c>
      <c r="BXE19" s="268">
        <f t="shared" si="3513"/>
        <v>100</v>
      </c>
      <c r="BXF19" s="265">
        <f t="shared" si="3513"/>
        <v>6883</v>
      </c>
      <c r="BXG19" s="266">
        <f t="shared" si="3513"/>
        <v>100</v>
      </c>
      <c r="BXH19" s="267">
        <f t="shared" si="3513"/>
        <v>6220</v>
      </c>
      <c r="BXI19" s="266">
        <f t="shared" si="3513"/>
        <v>100</v>
      </c>
      <c r="BXJ19" s="253">
        <v>0</v>
      </c>
      <c r="BXK19" s="267">
        <f t="shared" ref="BXK19:BXP19" si="3514">SUM(BXK8:BXK17)</f>
        <v>13103</v>
      </c>
      <c r="BXL19" s="268">
        <f t="shared" si="3514"/>
        <v>100</v>
      </c>
      <c r="BXM19" s="265">
        <f t="shared" si="3514"/>
        <v>6883</v>
      </c>
      <c r="BXN19" s="266">
        <f t="shared" si="3514"/>
        <v>100</v>
      </c>
      <c r="BXO19" s="267">
        <f t="shared" si="3514"/>
        <v>6219</v>
      </c>
      <c r="BXP19" s="266">
        <f t="shared" si="3514"/>
        <v>100</v>
      </c>
      <c r="BXQ19" s="253">
        <v>0</v>
      </c>
      <c r="BXR19" s="267">
        <f t="shared" ref="BXR19:BXW19" si="3515">SUM(BXR8:BXR17)</f>
        <v>13102</v>
      </c>
      <c r="BXS19" s="268">
        <f t="shared" si="3515"/>
        <v>100</v>
      </c>
      <c r="BXT19" s="265">
        <f t="shared" si="3515"/>
        <v>6883</v>
      </c>
      <c r="BXU19" s="266">
        <f t="shared" si="3515"/>
        <v>100</v>
      </c>
      <c r="BXV19" s="267">
        <f t="shared" si="3515"/>
        <v>6219</v>
      </c>
      <c r="BXW19" s="266">
        <f t="shared" si="3515"/>
        <v>100</v>
      </c>
      <c r="BXX19" s="253">
        <v>0</v>
      </c>
      <c r="BXY19" s="267">
        <f t="shared" ref="BXY19:BYD19" si="3516">SUM(BXY8:BXY17)</f>
        <v>13102</v>
      </c>
      <c r="BXZ19" s="268">
        <f t="shared" si="3516"/>
        <v>100</v>
      </c>
      <c r="BYA19" s="265">
        <f t="shared" si="3516"/>
        <v>6883</v>
      </c>
      <c r="BYB19" s="266">
        <f t="shared" si="3516"/>
        <v>100</v>
      </c>
      <c r="BYC19" s="267">
        <f t="shared" si="3516"/>
        <v>6217</v>
      </c>
      <c r="BYD19" s="266">
        <f t="shared" si="3516"/>
        <v>100</v>
      </c>
      <c r="BYE19" s="253">
        <v>0</v>
      </c>
      <c r="BYF19" s="267">
        <f t="shared" ref="BYF19:BYK19" si="3517">SUM(BYF8:BYF17)</f>
        <v>13100</v>
      </c>
      <c r="BYG19" s="268">
        <f t="shared" si="3517"/>
        <v>100</v>
      </c>
      <c r="BYH19" s="265">
        <f t="shared" si="3517"/>
        <v>6882</v>
      </c>
      <c r="BYI19" s="266">
        <f t="shared" si="3517"/>
        <v>100</v>
      </c>
      <c r="BYJ19" s="267">
        <f t="shared" si="3517"/>
        <v>6216</v>
      </c>
      <c r="BYK19" s="266">
        <f t="shared" si="3517"/>
        <v>100</v>
      </c>
      <c r="BYL19" s="253">
        <v>0</v>
      </c>
      <c r="BYM19" s="267">
        <f t="shared" ref="BYM19:BYR19" si="3518">SUM(BYM8:BYM17)</f>
        <v>13098</v>
      </c>
      <c r="BYN19" s="268">
        <f t="shared" si="3518"/>
        <v>100</v>
      </c>
      <c r="BYO19" s="265">
        <f t="shared" si="3518"/>
        <v>6882</v>
      </c>
      <c r="BYP19" s="266">
        <f t="shared" si="3518"/>
        <v>100</v>
      </c>
      <c r="BYQ19" s="267">
        <f t="shared" si="3518"/>
        <v>6214</v>
      </c>
      <c r="BYR19" s="266">
        <f t="shared" si="3518"/>
        <v>100</v>
      </c>
      <c r="BYS19" s="253">
        <v>0</v>
      </c>
      <c r="BYT19" s="267">
        <f t="shared" ref="BYT19:BYY19" si="3519">SUM(BYT8:BYT17)</f>
        <v>13096</v>
      </c>
      <c r="BYU19" s="268">
        <f t="shared" si="3519"/>
        <v>100</v>
      </c>
      <c r="BYV19" s="265">
        <f t="shared" si="3519"/>
        <v>6882</v>
      </c>
      <c r="BYW19" s="266">
        <f t="shared" si="3519"/>
        <v>100</v>
      </c>
      <c r="BYX19" s="267">
        <f t="shared" si="3519"/>
        <v>6212</v>
      </c>
      <c r="BYY19" s="266">
        <f t="shared" si="3519"/>
        <v>100</v>
      </c>
      <c r="BYZ19" s="253">
        <v>0</v>
      </c>
      <c r="BZA19" s="267">
        <f t="shared" ref="BZA19:BZF19" si="3520">SUM(BZA8:BZA17)</f>
        <v>13094</v>
      </c>
      <c r="BZB19" s="268">
        <f t="shared" si="3520"/>
        <v>100</v>
      </c>
      <c r="BZC19" s="265">
        <f t="shared" si="3520"/>
        <v>6881</v>
      </c>
      <c r="BZD19" s="266">
        <f t="shared" si="3520"/>
        <v>100</v>
      </c>
      <c r="BZE19" s="267">
        <f t="shared" si="3520"/>
        <v>6210</v>
      </c>
      <c r="BZF19" s="266">
        <f t="shared" si="3520"/>
        <v>100</v>
      </c>
      <c r="BZG19" s="253">
        <v>0</v>
      </c>
      <c r="BZH19" s="267">
        <f t="shared" ref="BZH19:BZM19" si="3521">SUM(BZH8:BZH17)</f>
        <v>13091</v>
      </c>
      <c r="BZI19" s="268">
        <f t="shared" si="3521"/>
        <v>100</v>
      </c>
      <c r="BZJ19" s="265">
        <f t="shared" si="3521"/>
        <v>6881</v>
      </c>
      <c r="BZK19" s="266">
        <f t="shared" si="3521"/>
        <v>100</v>
      </c>
      <c r="BZL19" s="267">
        <f t="shared" si="3521"/>
        <v>6210</v>
      </c>
      <c r="BZM19" s="266">
        <f t="shared" si="3521"/>
        <v>100</v>
      </c>
      <c r="BZN19" s="253">
        <v>0</v>
      </c>
      <c r="BZO19" s="267">
        <f t="shared" ref="BZO19:BZT19" si="3522">SUM(BZO8:BZO17)</f>
        <v>13091</v>
      </c>
      <c r="BZP19" s="268">
        <f t="shared" si="3522"/>
        <v>100</v>
      </c>
      <c r="BZQ19" s="265">
        <f t="shared" si="3522"/>
        <v>6881</v>
      </c>
      <c r="BZR19" s="266">
        <f t="shared" si="3522"/>
        <v>100</v>
      </c>
      <c r="BZS19" s="267">
        <f t="shared" si="3522"/>
        <v>6209</v>
      </c>
      <c r="BZT19" s="266">
        <f t="shared" si="3522"/>
        <v>100</v>
      </c>
      <c r="BZU19" s="253">
        <v>0</v>
      </c>
      <c r="BZV19" s="267">
        <f t="shared" ref="BZV19:CAA19" si="3523">SUM(BZV8:BZV17)</f>
        <v>13090</v>
      </c>
      <c r="BZW19" s="268">
        <f t="shared" si="3523"/>
        <v>100</v>
      </c>
      <c r="BZX19" s="265">
        <f t="shared" si="3523"/>
        <v>6878</v>
      </c>
      <c r="BZY19" s="266">
        <f t="shared" si="3523"/>
        <v>100</v>
      </c>
      <c r="BZZ19" s="267">
        <f t="shared" si="3523"/>
        <v>6208</v>
      </c>
      <c r="CAA19" s="266">
        <f t="shared" si="3523"/>
        <v>100</v>
      </c>
      <c r="CAB19" s="253">
        <v>0</v>
      </c>
      <c r="CAC19" s="267">
        <f t="shared" ref="CAC19:CAH19" si="3524">SUM(CAC8:CAC17)</f>
        <v>13086</v>
      </c>
      <c r="CAD19" s="268">
        <f t="shared" si="3524"/>
        <v>100</v>
      </c>
      <c r="CAE19" s="265">
        <f t="shared" si="3524"/>
        <v>6874</v>
      </c>
      <c r="CAF19" s="266">
        <f t="shared" si="3524"/>
        <v>100</v>
      </c>
      <c r="CAG19" s="267">
        <f t="shared" si="3524"/>
        <v>6206</v>
      </c>
      <c r="CAH19" s="266">
        <f t="shared" si="3524"/>
        <v>100</v>
      </c>
      <c r="CAI19" s="253">
        <v>0</v>
      </c>
      <c r="CAJ19" s="267">
        <f t="shared" ref="CAJ19:CAO19" si="3525">SUM(CAJ8:CAJ17)</f>
        <v>13080</v>
      </c>
      <c r="CAK19" s="268">
        <f t="shared" si="3525"/>
        <v>100</v>
      </c>
      <c r="CAL19" s="265">
        <f t="shared" si="3525"/>
        <v>6873</v>
      </c>
      <c r="CAM19" s="266">
        <f t="shared" si="3525"/>
        <v>100</v>
      </c>
      <c r="CAN19" s="267">
        <f t="shared" si="3525"/>
        <v>6206</v>
      </c>
      <c r="CAO19" s="266">
        <f t="shared" si="3525"/>
        <v>100</v>
      </c>
      <c r="CAP19" s="253">
        <v>0</v>
      </c>
      <c r="CAQ19" s="267">
        <f t="shared" ref="CAQ19:CAV19" si="3526">SUM(CAQ8:CAQ17)</f>
        <v>13079</v>
      </c>
      <c r="CAR19" s="268">
        <f t="shared" si="3526"/>
        <v>100</v>
      </c>
      <c r="CAS19" s="265">
        <f t="shared" si="3526"/>
        <v>6870</v>
      </c>
      <c r="CAT19" s="266">
        <f t="shared" si="3526"/>
        <v>100</v>
      </c>
      <c r="CAU19" s="267">
        <f t="shared" si="3526"/>
        <v>6206</v>
      </c>
      <c r="CAV19" s="266">
        <f t="shared" si="3526"/>
        <v>100</v>
      </c>
      <c r="CAW19" s="253">
        <v>0</v>
      </c>
      <c r="CAX19" s="267">
        <f t="shared" ref="CAX19:CBC19" si="3527">SUM(CAX8:CAX17)</f>
        <v>13076</v>
      </c>
      <c r="CAY19" s="268">
        <f t="shared" si="3527"/>
        <v>100</v>
      </c>
      <c r="CAZ19" s="265">
        <f t="shared" si="3527"/>
        <v>6870</v>
      </c>
      <c r="CBA19" s="266">
        <f t="shared" si="3527"/>
        <v>100</v>
      </c>
      <c r="CBB19" s="267">
        <f t="shared" si="3527"/>
        <v>6201</v>
      </c>
      <c r="CBC19" s="266">
        <f t="shared" si="3527"/>
        <v>100</v>
      </c>
      <c r="CBD19" s="253">
        <v>0</v>
      </c>
      <c r="CBE19" s="267">
        <f t="shared" ref="CBE19:CBJ19" si="3528">SUM(CBE8:CBE17)</f>
        <v>13071</v>
      </c>
      <c r="CBF19" s="268">
        <f t="shared" si="3528"/>
        <v>100</v>
      </c>
      <c r="CBG19" s="265">
        <f t="shared" si="3528"/>
        <v>6869</v>
      </c>
      <c r="CBH19" s="266">
        <f t="shared" si="3528"/>
        <v>100</v>
      </c>
      <c r="CBI19" s="267">
        <f t="shared" si="3528"/>
        <v>6200</v>
      </c>
      <c r="CBJ19" s="266">
        <f t="shared" si="3528"/>
        <v>100</v>
      </c>
      <c r="CBK19" s="253">
        <v>0</v>
      </c>
      <c r="CBL19" s="267">
        <f t="shared" ref="CBL19:CBQ19" si="3529">SUM(CBL8:CBL17)</f>
        <v>13069</v>
      </c>
      <c r="CBM19" s="268">
        <f t="shared" si="3529"/>
        <v>100</v>
      </c>
      <c r="CBN19" s="265">
        <f t="shared" si="3529"/>
        <v>6868</v>
      </c>
      <c r="CBO19" s="266">
        <f t="shared" si="3529"/>
        <v>100</v>
      </c>
      <c r="CBP19" s="267">
        <f t="shared" si="3529"/>
        <v>6200</v>
      </c>
      <c r="CBQ19" s="266">
        <f t="shared" si="3529"/>
        <v>100</v>
      </c>
      <c r="CBR19" s="253">
        <v>0</v>
      </c>
      <c r="CBS19" s="267">
        <f t="shared" ref="CBS19:CBX19" si="3530">SUM(CBS8:CBS17)</f>
        <v>13068</v>
      </c>
      <c r="CBT19" s="268">
        <f t="shared" si="3530"/>
        <v>100</v>
      </c>
      <c r="CBU19" s="265">
        <f t="shared" si="3530"/>
        <v>6866</v>
      </c>
      <c r="CBV19" s="266">
        <f t="shared" si="3530"/>
        <v>100</v>
      </c>
      <c r="CBW19" s="267">
        <f t="shared" si="3530"/>
        <v>6199</v>
      </c>
      <c r="CBX19" s="266">
        <f t="shared" si="3530"/>
        <v>100</v>
      </c>
      <c r="CBY19" s="253">
        <v>0</v>
      </c>
      <c r="CBZ19" s="267">
        <f t="shared" ref="CBZ19:CCE19" si="3531">SUM(CBZ8:CBZ17)</f>
        <v>13065</v>
      </c>
      <c r="CCA19" s="268">
        <f t="shared" si="3531"/>
        <v>100</v>
      </c>
      <c r="CCB19" s="265">
        <f t="shared" si="3531"/>
        <v>6866</v>
      </c>
      <c r="CCC19" s="266">
        <f t="shared" si="3531"/>
        <v>100</v>
      </c>
      <c r="CCD19" s="267">
        <f t="shared" si="3531"/>
        <v>6199</v>
      </c>
      <c r="CCE19" s="266">
        <f t="shared" si="3531"/>
        <v>100</v>
      </c>
      <c r="CCF19" s="253">
        <v>0</v>
      </c>
      <c r="CCG19" s="267">
        <f t="shared" ref="CCG19:CCL19" si="3532">SUM(CCG8:CCG17)</f>
        <v>13065</v>
      </c>
      <c r="CCH19" s="268">
        <f t="shared" si="3532"/>
        <v>100</v>
      </c>
      <c r="CCI19" s="265">
        <f t="shared" si="3532"/>
        <v>6866</v>
      </c>
      <c r="CCJ19" s="266">
        <f t="shared" si="3532"/>
        <v>100</v>
      </c>
      <c r="CCK19" s="267">
        <f t="shared" si="3532"/>
        <v>6196</v>
      </c>
      <c r="CCL19" s="266">
        <f t="shared" si="3532"/>
        <v>100</v>
      </c>
      <c r="CCM19" s="253">
        <v>0</v>
      </c>
      <c r="CCN19" s="267">
        <f t="shared" ref="CCN19:CCS19" si="3533">SUM(CCN8:CCN17)</f>
        <v>13062</v>
      </c>
      <c r="CCO19" s="268">
        <f t="shared" si="3533"/>
        <v>100</v>
      </c>
      <c r="CCP19" s="265">
        <f t="shared" si="3533"/>
        <v>6863</v>
      </c>
      <c r="CCQ19" s="266">
        <f t="shared" si="3533"/>
        <v>100</v>
      </c>
      <c r="CCR19" s="267">
        <f t="shared" si="3533"/>
        <v>6193</v>
      </c>
      <c r="CCS19" s="266">
        <f t="shared" si="3533"/>
        <v>100</v>
      </c>
      <c r="CCT19" s="253">
        <v>0</v>
      </c>
      <c r="CCU19" s="267">
        <f t="shared" ref="CCU19:CCZ19" si="3534">SUM(CCU8:CCU17)</f>
        <v>13056</v>
      </c>
      <c r="CCV19" s="268">
        <f t="shared" si="3534"/>
        <v>100</v>
      </c>
      <c r="CCW19" s="265">
        <f t="shared" si="3534"/>
        <v>6862</v>
      </c>
      <c r="CCX19" s="266">
        <f t="shared" si="3534"/>
        <v>100</v>
      </c>
      <c r="CCY19" s="267">
        <f t="shared" si="3534"/>
        <v>6193</v>
      </c>
      <c r="CCZ19" s="266">
        <f t="shared" si="3534"/>
        <v>100</v>
      </c>
      <c r="CDA19" s="253">
        <v>0</v>
      </c>
      <c r="CDB19" s="267">
        <f t="shared" ref="CDB19:CDG19" si="3535">SUM(CDB8:CDB17)</f>
        <v>13055</v>
      </c>
      <c r="CDC19" s="268">
        <f t="shared" si="3535"/>
        <v>100</v>
      </c>
      <c r="CDD19" s="265">
        <f t="shared" si="3535"/>
        <v>6859</v>
      </c>
      <c r="CDE19" s="266">
        <f t="shared" si="3535"/>
        <v>100</v>
      </c>
      <c r="CDF19" s="267">
        <f t="shared" si="3535"/>
        <v>6192</v>
      </c>
      <c r="CDG19" s="266">
        <f t="shared" si="3535"/>
        <v>100</v>
      </c>
      <c r="CDH19" s="253">
        <v>0</v>
      </c>
      <c r="CDI19" s="267">
        <f t="shared" ref="CDI19:CDN19" si="3536">SUM(CDI8:CDI17)</f>
        <v>13051</v>
      </c>
      <c r="CDJ19" s="268">
        <f t="shared" si="3536"/>
        <v>100</v>
      </c>
      <c r="CDK19" s="265">
        <f t="shared" si="3536"/>
        <v>6858</v>
      </c>
      <c r="CDL19" s="266">
        <f t="shared" si="3536"/>
        <v>100</v>
      </c>
      <c r="CDM19" s="267">
        <f t="shared" si="3536"/>
        <v>6187</v>
      </c>
      <c r="CDN19" s="266">
        <f t="shared" si="3536"/>
        <v>100</v>
      </c>
      <c r="CDO19" s="253">
        <v>0</v>
      </c>
      <c r="CDP19" s="267">
        <f t="shared" ref="CDP19:CDU19" si="3537">SUM(CDP8:CDP17)</f>
        <v>13045</v>
      </c>
      <c r="CDQ19" s="268">
        <f t="shared" si="3537"/>
        <v>100</v>
      </c>
      <c r="CDR19" s="265">
        <f t="shared" si="3537"/>
        <v>6856</v>
      </c>
      <c r="CDS19" s="266">
        <f t="shared" si="3537"/>
        <v>100</v>
      </c>
      <c r="CDT19" s="267">
        <f t="shared" si="3537"/>
        <v>6183</v>
      </c>
      <c r="CDU19" s="266">
        <f t="shared" si="3537"/>
        <v>100</v>
      </c>
      <c r="CDV19" s="253">
        <v>0</v>
      </c>
      <c r="CDW19" s="267">
        <f t="shared" ref="CDW19:CEB19" si="3538">SUM(CDW8:CDW17)</f>
        <v>13039</v>
      </c>
      <c r="CDX19" s="268">
        <f t="shared" si="3538"/>
        <v>100</v>
      </c>
      <c r="CDY19" s="265">
        <f t="shared" si="3538"/>
        <v>6853</v>
      </c>
      <c r="CDZ19" s="266">
        <f t="shared" si="3538"/>
        <v>100</v>
      </c>
      <c r="CEA19" s="267">
        <f t="shared" si="3538"/>
        <v>6179</v>
      </c>
      <c r="CEB19" s="266">
        <f t="shared" si="3538"/>
        <v>100</v>
      </c>
      <c r="CEC19" s="253">
        <v>0</v>
      </c>
      <c r="CED19" s="267">
        <f t="shared" ref="CED19:CEI19" si="3539">SUM(CED8:CED17)</f>
        <v>13032</v>
      </c>
      <c r="CEE19" s="268">
        <f t="shared" si="3539"/>
        <v>100</v>
      </c>
      <c r="CEF19" s="265">
        <f t="shared" si="3539"/>
        <v>6850</v>
      </c>
      <c r="CEG19" s="266">
        <f t="shared" si="3539"/>
        <v>100</v>
      </c>
      <c r="CEH19" s="267">
        <f t="shared" si="3539"/>
        <v>6179</v>
      </c>
      <c r="CEI19" s="266">
        <f t="shared" si="3539"/>
        <v>100</v>
      </c>
      <c r="CEJ19" s="253">
        <v>0</v>
      </c>
      <c r="CEK19" s="267">
        <f t="shared" ref="CEK19:CEP19" si="3540">SUM(CEK8:CEK17)</f>
        <v>13029</v>
      </c>
      <c r="CEL19" s="268">
        <f t="shared" si="3540"/>
        <v>100</v>
      </c>
      <c r="CEM19" s="265">
        <f t="shared" si="3540"/>
        <v>6848</v>
      </c>
      <c r="CEN19" s="266">
        <f t="shared" si="3540"/>
        <v>100</v>
      </c>
      <c r="CEO19" s="267">
        <f t="shared" si="3540"/>
        <v>6178</v>
      </c>
      <c r="CEP19" s="266">
        <f t="shared" si="3540"/>
        <v>100</v>
      </c>
      <c r="CEQ19" s="253">
        <v>0</v>
      </c>
      <c r="CER19" s="267">
        <f t="shared" ref="CER19:CEW19" si="3541">SUM(CER8:CER17)</f>
        <v>13026</v>
      </c>
      <c r="CES19" s="268">
        <f t="shared" si="3541"/>
        <v>100</v>
      </c>
      <c r="CET19" s="265">
        <f t="shared" si="3541"/>
        <v>6845</v>
      </c>
      <c r="CEU19" s="266">
        <f t="shared" si="3541"/>
        <v>99.999999999999986</v>
      </c>
      <c r="CEV19" s="267">
        <f t="shared" si="3541"/>
        <v>6177</v>
      </c>
      <c r="CEW19" s="266">
        <f t="shared" si="3541"/>
        <v>100</v>
      </c>
      <c r="CEX19" s="253">
        <v>0</v>
      </c>
      <c r="CEY19" s="267">
        <f t="shared" ref="CEY19:CFD19" si="3542">SUM(CEY8:CEY17)</f>
        <v>13022</v>
      </c>
      <c r="CEZ19" s="268">
        <f t="shared" si="3542"/>
        <v>100</v>
      </c>
      <c r="CFA19" s="265">
        <f t="shared" si="3542"/>
        <v>6841</v>
      </c>
      <c r="CFB19" s="266">
        <f t="shared" si="3542"/>
        <v>100</v>
      </c>
      <c r="CFC19" s="267">
        <f t="shared" si="3542"/>
        <v>6177</v>
      </c>
      <c r="CFD19" s="266">
        <f t="shared" si="3542"/>
        <v>100</v>
      </c>
      <c r="CFE19" s="253">
        <v>0</v>
      </c>
      <c r="CFF19" s="267">
        <f t="shared" ref="CFF19:CFK19" si="3543">SUM(CFF8:CFF17)</f>
        <v>13018</v>
      </c>
      <c r="CFG19" s="268">
        <f t="shared" si="3543"/>
        <v>100</v>
      </c>
      <c r="CFH19" s="265">
        <f t="shared" si="3543"/>
        <v>6838</v>
      </c>
      <c r="CFI19" s="266">
        <f t="shared" si="3543"/>
        <v>100</v>
      </c>
      <c r="CFJ19" s="267">
        <f t="shared" si="3543"/>
        <v>6176</v>
      </c>
      <c r="CFK19" s="266">
        <f t="shared" si="3543"/>
        <v>100</v>
      </c>
      <c r="CFL19" s="253">
        <v>0</v>
      </c>
      <c r="CFM19" s="267">
        <f t="shared" ref="CFM19:CFR19" si="3544">SUM(CFM8:CFM17)</f>
        <v>13014</v>
      </c>
      <c r="CFN19" s="268">
        <f t="shared" si="3544"/>
        <v>100</v>
      </c>
      <c r="CFO19" s="265">
        <f t="shared" si="3544"/>
        <v>6834</v>
      </c>
      <c r="CFP19" s="266">
        <f t="shared" si="3544"/>
        <v>100</v>
      </c>
      <c r="CFQ19" s="267">
        <f t="shared" si="3544"/>
        <v>6175</v>
      </c>
      <c r="CFR19" s="266">
        <f t="shared" si="3544"/>
        <v>100</v>
      </c>
      <c r="CFS19" s="253">
        <v>0</v>
      </c>
      <c r="CFT19" s="267">
        <f t="shared" ref="CFT19:CFY19" si="3545">SUM(CFT8:CFT17)</f>
        <v>13009</v>
      </c>
      <c r="CFU19" s="268">
        <f t="shared" si="3545"/>
        <v>100</v>
      </c>
      <c r="CFV19" s="265">
        <f t="shared" si="3545"/>
        <v>6829</v>
      </c>
      <c r="CFW19" s="266">
        <f t="shared" si="3545"/>
        <v>100</v>
      </c>
      <c r="CFX19" s="267">
        <f t="shared" si="3545"/>
        <v>6172</v>
      </c>
      <c r="CFY19" s="266">
        <f t="shared" si="3545"/>
        <v>100</v>
      </c>
      <c r="CFZ19" s="253">
        <v>0</v>
      </c>
      <c r="CGA19" s="267">
        <f t="shared" ref="CGA19:CGF19" si="3546">SUM(CGA8:CGA17)</f>
        <v>13001</v>
      </c>
      <c r="CGB19" s="268">
        <f t="shared" si="3546"/>
        <v>100</v>
      </c>
      <c r="CGC19" s="265">
        <f t="shared" si="3546"/>
        <v>6828</v>
      </c>
      <c r="CGD19" s="266">
        <f t="shared" si="3546"/>
        <v>100.00000000000001</v>
      </c>
      <c r="CGE19" s="267">
        <f t="shared" si="3546"/>
        <v>6169</v>
      </c>
      <c r="CGF19" s="266">
        <f t="shared" si="3546"/>
        <v>100</v>
      </c>
      <c r="CGG19" s="253">
        <v>0</v>
      </c>
      <c r="CGH19" s="267">
        <f t="shared" ref="CGH19:CGM19" si="3547">SUM(CGH8:CGH17)</f>
        <v>12997</v>
      </c>
      <c r="CGI19" s="268">
        <f t="shared" si="3547"/>
        <v>100</v>
      </c>
      <c r="CGJ19" s="265">
        <f t="shared" si="3547"/>
        <v>6824</v>
      </c>
      <c r="CGK19" s="266">
        <f t="shared" si="3547"/>
        <v>100</v>
      </c>
      <c r="CGL19" s="267">
        <f t="shared" si="3547"/>
        <v>6167</v>
      </c>
      <c r="CGM19" s="266">
        <f t="shared" si="3547"/>
        <v>100</v>
      </c>
      <c r="CGN19" s="253">
        <v>0</v>
      </c>
      <c r="CGO19" s="267">
        <f t="shared" ref="CGO19:CGT19" si="3548">SUM(CGO8:CGO17)</f>
        <v>12991</v>
      </c>
      <c r="CGP19" s="268">
        <f t="shared" si="3548"/>
        <v>100</v>
      </c>
      <c r="CGQ19" s="265">
        <f t="shared" si="3548"/>
        <v>6823</v>
      </c>
      <c r="CGR19" s="266">
        <f t="shared" si="3548"/>
        <v>100</v>
      </c>
      <c r="CGS19" s="267">
        <f t="shared" si="3548"/>
        <v>6164</v>
      </c>
      <c r="CGT19" s="266">
        <f t="shared" si="3548"/>
        <v>100</v>
      </c>
      <c r="CGU19" s="253">
        <v>0</v>
      </c>
      <c r="CGV19" s="267">
        <f t="shared" ref="CGV19:CHA19" si="3549">SUM(CGV8:CGV17)</f>
        <v>12987</v>
      </c>
      <c r="CGW19" s="268">
        <f t="shared" si="3549"/>
        <v>100</v>
      </c>
      <c r="CGX19" s="265">
        <f t="shared" si="3549"/>
        <v>6821</v>
      </c>
      <c r="CGY19" s="266">
        <f t="shared" si="3549"/>
        <v>100</v>
      </c>
      <c r="CGZ19" s="267">
        <f t="shared" si="3549"/>
        <v>6161</v>
      </c>
      <c r="CHA19" s="266">
        <f t="shared" si="3549"/>
        <v>100</v>
      </c>
      <c r="CHB19" s="253">
        <v>0</v>
      </c>
      <c r="CHC19" s="267">
        <f t="shared" ref="CHC19:CHH19" si="3550">SUM(CHC8:CHC17)</f>
        <v>12982</v>
      </c>
      <c r="CHD19" s="268">
        <f t="shared" si="3550"/>
        <v>100</v>
      </c>
      <c r="CHE19" s="265">
        <f t="shared" si="3550"/>
        <v>6819</v>
      </c>
      <c r="CHF19" s="266">
        <f t="shared" si="3550"/>
        <v>100</v>
      </c>
      <c r="CHG19" s="267">
        <f t="shared" si="3550"/>
        <v>6157</v>
      </c>
      <c r="CHH19" s="266">
        <f t="shared" si="3550"/>
        <v>100</v>
      </c>
      <c r="CHI19" s="253">
        <v>0</v>
      </c>
      <c r="CHJ19" s="267">
        <f t="shared" ref="CHJ19:CHO19" si="3551">SUM(CHJ8:CHJ17)</f>
        <v>12976</v>
      </c>
      <c r="CHK19" s="268">
        <f t="shared" si="3551"/>
        <v>100</v>
      </c>
      <c r="CHL19" s="265">
        <f t="shared" si="3551"/>
        <v>6815</v>
      </c>
      <c r="CHM19" s="266">
        <f t="shared" si="3551"/>
        <v>100</v>
      </c>
      <c r="CHN19" s="267">
        <f t="shared" si="3551"/>
        <v>6156</v>
      </c>
      <c r="CHO19" s="266">
        <f t="shared" si="3551"/>
        <v>100</v>
      </c>
      <c r="CHP19" s="253">
        <v>0</v>
      </c>
      <c r="CHQ19" s="267">
        <f t="shared" ref="CHQ19:CHV19" si="3552">SUM(CHQ8:CHQ17)</f>
        <v>12971</v>
      </c>
      <c r="CHR19" s="268">
        <f t="shared" si="3552"/>
        <v>100</v>
      </c>
      <c r="CHS19" s="265">
        <f t="shared" si="3552"/>
        <v>6811</v>
      </c>
      <c r="CHT19" s="266">
        <f t="shared" si="3552"/>
        <v>100</v>
      </c>
      <c r="CHU19" s="267">
        <f t="shared" si="3552"/>
        <v>6155</v>
      </c>
      <c r="CHV19" s="266">
        <f t="shared" si="3552"/>
        <v>100</v>
      </c>
      <c r="CHW19" s="253">
        <v>0</v>
      </c>
      <c r="CHX19" s="267">
        <f t="shared" ref="CHX19:CIC19" si="3553">SUM(CHX8:CHX17)</f>
        <v>12966</v>
      </c>
      <c r="CHY19" s="268">
        <f t="shared" si="3553"/>
        <v>100</v>
      </c>
      <c r="CHZ19" s="265">
        <f t="shared" si="3553"/>
        <v>6809</v>
      </c>
      <c r="CIA19" s="266">
        <f t="shared" si="3553"/>
        <v>100</v>
      </c>
      <c r="CIB19" s="267">
        <f t="shared" si="3553"/>
        <v>6152</v>
      </c>
      <c r="CIC19" s="266">
        <f t="shared" si="3553"/>
        <v>100</v>
      </c>
      <c r="CID19" s="253">
        <v>0</v>
      </c>
      <c r="CIE19" s="267">
        <f t="shared" ref="CIE19:CIJ19" si="3554">SUM(CIE8:CIE17)</f>
        <v>12961</v>
      </c>
      <c r="CIF19" s="268">
        <f t="shared" si="3554"/>
        <v>100</v>
      </c>
      <c r="CIG19" s="265">
        <f t="shared" si="3554"/>
        <v>6804</v>
      </c>
      <c r="CIH19" s="266">
        <f t="shared" si="3554"/>
        <v>100</v>
      </c>
      <c r="CII19" s="267">
        <f t="shared" si="3554"/>
        <v>6147</v>
      </c>
      <c r="CIJ19" s="266">
        <f t="shared" si="3554"/>
        <v>100</v>
      </c>
      <c r="CIK19" s="253">
        <v>0</v>
      </c>
      <c r="CIL19" s="267">
        <f t="shared" ref="CIL19:CIQ19" si="3555">SUM(CIL8:CIL17)</f>
        <v>12951</v>
      </c>
      <c r="CIM19" s="268">
        <f t="shared" si="3555"/>
        <v>100</v>
      </c>
      <c r="CIN19" s="265">
        <f t="shared" si="3555"/>
        <v>6795</v>
      </c>
      <c r="CIO19" s="266">
        <f t="shared" si="3555"/>
        <v>100</v>
      </c>
      <c r="CIP19" s="267">
        <f t="shared" si="3555"/>
        <v>6145</v>
      </c>
      <c r="CIQ19" s="266">
        <f t="shared" si="3555"/>
        <v>100</v>
      </c>
      <c r="CIR19" s="253">
        <v>0</v>
      </c>
      <c r="CIS19" s="267">
        <f t="shared" ref="CIS19:CIX19" si="3556">SUM(CIS8:CIS17)</f>
        <v>12940</v>
      </c>
      <c r="CIT19" s="268">
        <f t="shared" si="3556"/>
        <v>100</v>
      </c>
      <c r="CIU19" s="265">
        <f t="shared" si="3556"/>
        <v>6792</v>
      </c>
      <c r="CIV19" s="266">
        <f t="shared" si="3556"/>
        <v>100</v>
      </c>
      <c r="CIW19" s="267">
        <f t="shared" si="3556"/>
        <v>6141</v>
      </c>
      <c r="CIX19" s="266">
        <f t="shared" si="3556"/>
        <v>100</v>
      </c>
      <c r="CIY19" s="253">
        <v>0</v>
      </c>
      <c r="CIZ19" s="267">
        <f t="shared" ref="CIZ19:CJE19" si="3557">SUM(CIZ8:CIZ17)</f>
        <v>12933</v>
      </c>
      <c r="CJA19" s="268">
        <f t="shared" si="3557"/>
        <v>100</v>
      </c>
      <c r="CJB19" s="265">
        <f t="shared" si="3557"/>
        <v>6784</v>
      </c>
      <c r="CJC19" s="266">
        <f t="shared" si="3557"/>
        <v>100</v>
      </c>
      <c r="CJD19" s="267">
        <f t="shared" si="3557"/>
        <v>6140</v>
      </c>
      <c r="CJE19" s="266">
        <f t="shared" si="3557"/>
        <v>100</v>
      </c>
      <c r="CJF19" s="253">
        <v>0</v>
      </c>
      <c r="CJG19" s="267">
        <f t="shared" ref="CJG19:CJL19" si="3558">SUM(CJG8:CJG17)</f>
        <v>12924</v>
      </c>
      <c r="CJH19" s="268">
        <f t="shared" si="3558"/>
        <v>100</v>
      </c>
      <c r="CJI19" s="265">
        <f t="shared" si="3558"/>
        <v>6780</v>
      </c>
      <c r="CJJ19" s="266">
        <f t="shared" si="3558"/>
        <v>100</v>
      </c>
      <c r="CJK19" s="267">
        <f t="shared" si="3558"/>
        <v>6135</v>
      </c>
      <c r="CJL19" s="266">
        <f t="shared" si="3558"/>
        <v>100</v>
      </c>
      <c r="CJM19" s="253">
        <v>0</v>
      </c>
      <c r="CJN19" s="267">
        <f t="shared" ref="CJN19:CJS19" si="3559">SUM(CJN8:CJN17)</f>
        <v>12915</v>
      </c>
      <c r="CJO19" s="268">
        <f t="shared" si="3559"/>
        <v>100</v>
      </c>
      <c r="CJP19" s="265">
        <f t="shared" si="3559"/>
        <v>6771</v>
      </c>
      <c r="CJQ19" s="266">
        <f t="shared" si="3559"/>
        <v>100</v>
      </c>
      <c r="CJR19" s="267">
        <f t="shared" si="3559"/>
        <v>6131</v>
      </c>
      <c r="CJS19" s="266">
        <f t="shared" si="3559"/>
        <v>100</v>
      </c>
      <c r="CJT19" s="253">
        <v>0</v>
      </c>
      <c r="CJU19" s="267">
        <f t="shared" ref="CJU19:CJZ19" si="3560">SUM(CJU8:CJU17)</f>
        <v>12902</v>
      </c>
      <c r="CJV19" s="268">
        <f t="shared" si="3560"/>
        <v>100</v>
      </c>
      <c r="CJW19" s="265">
        <f t="shared" si="3560"/>
        <v>6763</v>
      </c>
      <c r="CJX19" s="266">
        <f t="shared" si="3560"/>
        <v>100.00000000000001</v>
      </c>
      <c r="CJY19" s="267">
        <f t="shared" si="3560"/>
        <v>6128</v>
      </c>
      <c r="CJZ19" s="266">
        <f t="shared" si="3560"/>
        <v>100</v>
      </c>
      <c r="CKA19" s="253">
        <v>0</v>
      </c>
      <c r="CKB19" s="267">
        <f t="shared" ref="CKB19:CKG19" si="3561">SUM(CKB8:CKB17)</f>
        <v>12891</v>
      </c>
      <c r="CKC19" s="268">
        <f t="shared" si="3561"/>
        <v>100</v>
      </c>
      <c r="CKD19" s="265">
        <f t="shared" si="3561"/>
        <v>6754</v>
      </c>
      <c r="CKE19" s="266">
        <f t="shared" si="3561"/>
        <v>100</v>
      </c>
      <c r="CKF19" s="267">
        <f t="shared" si="3561"/>
        <v>6124</v>
      </c>
      <c r="CKG19" s="266">
        <f t="shared" si="3561"/>
        <v>100</v>
      </c>
      <c r="CKH19" s="253">
        <v>0</v>
      </c>
      <c r="CKI19" s="267">
        <f t="shared" ref="CKI19:CKN19" si="3562">SUM(CKI8:CKI17)</f>
        <v>12878</v>
      </c>
      <c r="CKJ19" s="268">
        <f t="shared" si="3562"/>
        <v>100</v>
      </c>
      <c r="CKK19" s="265">
        <f t="shared" si="3562"/>
        <v>6746</v>
      </c>
      <c r="CKL19" s="266">
        <f t="shared" si="3562"/>
        <v>100</v>
      </c>
      <c r="CKM19" s="267">
        <f t="shared" si="3562"/>
        <v>6122</v>
      </c>
      <c r="CKN19" s="266">
        <f t="shared" si="3562"/>
        <v>100</v>
      </c>
      <c r="CKO19" s="253">
        <v>0</v>
      </c>
      <c r="CKP19" s="267">
        <f t="shared" ref="CKP19:CKU19" si="3563">SUM(CKP8:CKP17)</f>
        <v>12868</v>
      </c>
      <c r="CKQ19" s="268">
        <f t="shared" si="3563"/>
        <v>100</v>
      </c>
      <c r="CKR19" s="265">
        <f t="shared" si="3563"/>
        <v>6739</v>
      </c>
      <c r="CKS19" s="266">
        <f t="shared" si="3563"/>
        <v>100</v>
      </c>
      <c r="CKT19" s="267">
        <f t="shared" si="3563"/>
        <v>6122</v>
      </c>
      <c r="CKU19" s="266">
        <f t="shared" si="3563"/>
        <v>100</v>
      </c>
      <c r="CKV19" s="253">
        <v>0</v>
      </c>
      <c r="CKW19" s="267">
        <f t="shared" ref="CKW19:CLB19" si="3564">SUM(CKW8:CKW17)</f>
        <v>12861</v>
      </c>
      <c r="CKX19" s="268">
        <f t="shared" si="3564"/>
        <v>100</v>
      </c>
      <c r="CKY19" s="265">
        <f t="shared" si="3564"/>
        <v>6731</v>
      </c>
      <c r="CKZ19" s="266">
        <f t="shared" si="3564"/>
        <v>100</v>
      </c>
      <c r="CLA19" s="267">
        <f t="shared" si="3564"/>
        <v>6118</v>
      </c>
      <c r="CLB19" s="266">
        <f t="shared" si="3564"/>
        <v>100</v>
      </c>
      <c r="CLC19" s="253">
        <v>0</v>
      </c>
      <c r="CLD19" s="267">
        <f t="shared" ref="CLD19:CLI19" si="3565">SUM(CLD8:CLD17)</f>
        <v>12849</v>
      </c>
      <c r="CLE19" s="268">
        <f t="shared" si="3565"/>
        <v>100</v>
      </c>
      <c r="CLF19" s="265">
        <f t="shared" si="3565"/>
        <v>6727</v>
      </c>
      <c r="CLG19" s="266">
        <f t="shared" si="3565"/>
        <v>100</v>
      </c>
      <c r="CLH19" s="267">
        <f t="shared" si="3565"/>
        <v>6113</v>
      </c>
      <c r="CLI19" s="266">
        <f t="shared" si="3565"/>
        <v>100</v>
      </c>
      <c r="CLJ19" s="253">
        <v>0</v>
      </c>
      <c r="CLK19" s="267">
        <f t="shared" ref="CLK19:CLP19" si="3566">SUM(CLK8:CLK17)</f>
        <v>12840</v>
      </c>
      <c r="CLL19" s="268">
        <f t="shared" si="3566"/>
        <v>100</v>
      </c>
      <c r="CLM19" s="265">
        <f t="shared" si="3566"/>
        <v>6722</v>
      </c>
      <c r="CLN19" s="266">
        <f t="shared" si="3566"/>
        <v>100</v>
      </c>
      <c r="CLO19" s="267">
        <f t="shared" si="3566"/>
        <v>6104</v>
      </c>
      <c r="CLP19" s="266">
        <f t="shared" si="3566"/>
        <v>100</v>
      </c>
      <c r="CLQ19" s="253">
        <v>0</v>
      </c>
      <c r="CLR19" s="267">
        <f t="shared" ref="CLR19:CLW19" si="3567">SUM(CLR8:CLR17)</f>
        <v>12826</v>
      </c>
      <c r="CLS19" s="268">
        <f t="shared" si="3567"/>
        <v>100</v>
      </c>
      <c r="CLT19" s="265">
        <f t="shared" si="3567"/>
        <v>6717</v>
      </c>
      <c r="CLU19" s="266">
        <f t="shared" si="3567"/>
        <v>100</v>
      </c>
      <c r="CLV19" s="267">
        <f t="shared" si="3567"/>
        <v>6101</v>
      </c>
      <c r="CLW19" s="266">
        <f t="shared" si="3567"/>
        <v>100</v>
      </c>
      <c r="CLX19" s="253">
        <v>0</v>
      </c>
      <c r="CLY19" s="267">
        <f t="shared" ref="CLY19:CMD19" si="3568">SUM(CLY8:CLY17)</f>
        <v>12818</v>
      </c>
      <c r="CLZ19" s="268">
        <f t="shared" si="3568"/>
        <v>100</v>
      </c>
      <c r="CMA19" s="265">
        <f t="shared" si="3568"/>
        <v>6716</v>
      </c>
      <c r="CMB19" s="266">
        <f t="shared" si="3568"/>
        <v>100.00000000000001</v>
      </c>
      <c r="CMC19" s="267">
        <f t="shared" si="3568"/>
        <v>6099</v>
      </c>
      <c r="CMD19" s="266">
        <f t="shared" si="3568"/>
        <v>100</v>
      </c>
      <c r="CME19" s="253">
        <v>0</v>
      </c>
      <c r="CMF19" s="267">
        <f t="shared" ref="CMF19:CMK19" si="3569">SUM(CMF8:CMF17)</f>
        <v>12815</v>
      </c>
      <c r="CMG19" s="268">
        <f t="shared" si="3569"/>
        <v>100</v>
      </c>
      <c r="CMH19" s="265">
        <f t="shared" si="3569"/>
        <v>6707</v>
      </c>
      <c r="CMI19" s="266">
        <f t="shared" si="3569"/>
        <v>100</v>
      </c>
      <c r="CMJ19" s="267">
        <f t="shared" si="3569"/>
        <v>6093</v>
      </c>
      <c r="CMK19" s="266">
        <f t="shared" si="3569"/>
        <v>100</v>
      </c>
      <c r="CML19" s="253">
        <v>0</v>
      </c>
      <c r="CMM19" s="267">
        <f t="shared" ref="CMM19:CMR19" si="3570">SUM(CMM8:CMM17)</f>
        <v>12800</v>
      </c>
      <c r="CMN19" s="268">
        <f t="shared" si="3570"/>
        <v>100</v>
      </c>
      <c r="CMO19" s="265">
        <f t="shared" si="3570"/>
        <v>6700</v>
      </c>
      <c r="CMP19" s="266">
        <f t="shared" si="3570"/>
        <v>100</v>
      </c>
      <c r="CMQ19" s="267">
        <f t="shared" si="3570"/>
        <v>6088</v>
      </c>
      <c r="CMR19" s="266">
        <f t="shared" si="3570"/>
        <v>100</v>
      </c>
      <c r="CMS19" s="253">
        <v>0</v>
      </c>
      <c r="CMT19" s="267">
        <f t="shared" ref="CMT19:CMY19" si="3571">SUM(CMT8:CMT17)</f>
        <v>12788</v>
      </c>
      <c r="CMU19" s="268">
        <f t="shared" si="3571"/>
        <v>100</v>
      </c>
      <c r="CMV19" s="265">
        <f t="shared" si="3571"/>
        <v>6695</v>
      </c>
      <c r="CMW19" s="266">
        <f t="shared" si="3571"/>
        <v>100</v>
      </c>
      <c r="CMX19" s="267">
        <f t="shared" si="3571"/>
        <v>6081</v>
      </c>
      <c r="CMY19" s="266">
        <f t="shared" si="3571"/>
        <v>100</v>
      </c>
      <c r="CMZ19" s="253">
        <v>0</v>
      </c>
      <c r="CNA19" s="267">
        <f t="shared" ref="CNA19:CNF19" si="3572">SUM(CNA8:CNA17)</f>
        <v>12776</v>
      </c>
      <c r="CNB19" s="268">
        <f t="shared" si="3572"/>
        <v>100</v>
      </c>
      <c r="CNC19" s="265">
        <f t="shared" si="3572"/>
        <v>6686</v>
      </c>
      <c r="CND19" s="266">
        <f t="shared" si="3572"/>
        <v>100</v>
      </c>
      <c r="CNE19" s="267">
        <f t="shared" si="3572"/>
        <v>6075</v>
      </c>
      <c r="CNF19" s="266">
        <f t="shared" si="3572"/>
        <v>100</v>
      </c>
      <c r="CNG19" s="253">
        <v>0</v>
      </c>
      <c r="CNH19" s="267">
        <f t="shared" ref="CNH19:CNM19" si="3573">SUM(CNH8:CNH17)</f>
        <v>12761</v>
      </c>
      <c r="CNI19" s="268">
        <f t="shared" si="3573"/>
        <v>100</v>
      </c>
      <c r="CNJ19" s="265">
        <f t="shared" si="3573"/>
        <v>6680</v>
      </c>
      <c r="CNK19" s="266">
        <f t="shared" si="3573"/>
        <v>100</v>
      </c>
      <c r="CNL19" s="267">
        <f t="shared" si="3573"/>
        <v>6069</v>
      </c>
      <c r="CNM19" s="266">
        <f t="shared" si="3573"/>
        <v>100</v>
      </c>
      <c r="CNN19" s="253">
        <v>0</v>
      </c>
      <c r="CNO19" s="267">
        <f t="shared" ref="CNO19:CNT19" si="3574">SUM(CNO8:CNO17)</f>
        <v>12749</v>
      </c>
      <c r="CNP19" s="268">
        <f t="shared" si="3574"/>
        <v>100.00000000000001</v>
      </c>
      <c r="CNQ19" s="265">
        <f t="shared" si="3574"/>
        <v>6671</v>
      </c>
      <c r="CNR19" s="266">
        <f t="shared" si="3574"/>
        <v>100</v>
      </c>
      <c r="CNS19" s="267">
        <f t="shared" si="3574"/>
        <v>6067</v>
      </c>
      <c r="CNT19" s="266">
        <f t="shared" si="3574"/>
        <v>100</v>
      </c>
      <c r="CNU19" s="253">
        <v>0</v>
      </c>
      <c r="CNV19" s="267">
        <f t="shared" ref="CNV19:COA19" si="3575">SUM(CNV8:CNV17)</f>
        <v>12738</v>
      </c>
      <c r="CNW19" s="268">
        <f t="shared" si="3575"/>
        <v>100</v>
      </c>
      <c r="CNX19" s="265">
        <f t="shared" si="3575"/>
        <v>6656</v>
      </c>
      <c r="CNY19" s="266">
        <f t="shared" si="3575"/>
        <v>100</v>
      </c>
      <c r="CNZ19" s="267">
        <f t="shared" si="3575"/>
        <v>6056</v>
      </c>
      <c r="COA19" s="266">
        <f t="shared" si="3575"/>
        <v>100</v>
      </c>
      <c r="COB19" s="253">
        <v>0</v>
      </c>
      <c r="COC19" s="267">
        <f t="shared" ref="COC19:COH19" si="3576">SUM(COC8:COC17)</f>
        <v>12712</v>
      </c>
      <c r="COD19" s="268">
        <f t="shared" si="3576"/>
        <v>100</v>
      </c>
      <c r="COE19" s="265">
        <f t="shared" si="3576"/>
        <v>6651</v>
      </c>
      <c r="COF19" s="266">
        <f t="shared" si="3576"/>
        <v>100</v>
      </c>
      <c r="COG19" s="267">
        <f t="shared" si="3576"/>
        <v>6048</v>
      </c>
      <c r="COH19" s="266">
        <f t="shared" si="3576"/>
        <v>100</v>
      </c>
      <c r="COI19" s="253">
        <v>0</v>
      </c>
      <c r="COJ19" s="267">
        <f t="shared" ref="COJ19:COO19" si="3577">SUM(COJ8:COJ17)</f>
        <v>12699</v>
      </c>
      <c r="COK19" s="268">
        <f t="shared" si="3577"/>
        <v>100</v>
      </c>
      <c r="COL19" s="265">
        <f t="shared" si="3577"/>
        <v>6640</v>
      </c>
      <c r="COM19" s="266">
        <f t="shared" si="3577"/>
        <v>100.00000000000001</v>
      </c>
      <c r="CON19" s="267">
        <f t="shared" si="3577"/>
        <v>6043</v>
      </c>
      <c r="COO19" s="266">
        <f t="shared" si="3577"/>
        <v>100</v>
      </c>
      <c r="COP19" s="253">
        <v>0</v>
      </c>
      <c r="COQ19" s="267">
        <f t="shared" ref="COQ19:COV19" si="3578">SUM(COQ8:COQ17)</f>
        <v>12683</v>
      </c>
      <c r="COR19" s="268">
        <f t="shared" si="3578"/>
        <v>100</v>
      </c>
      <c r="COS19" s="265">
        <f t="shared" si="3578"/>
        <v>6628</v>
      </c>
      <c r="COT19" s="266">
        <f t="shared" si="3578"/>
        <v>100</v>
      </c>
      <c r="COU19" s="267">
        <f t="shared" si="3578"/>
        <v>6030</v>
      </c>
      <c r="COV19" s="266">
        <f t="shared" si="3578"/>
        <v>100</v>
      </c>
      <c r="COW19" s="253">
        <v>0</v>
      </c>
      <c r="COX19" s="267">
        <f t="shared" ref="COX19:CPC19" si="3579">SUM(COX8:COX17)</f>
        <v>12658</v>
      </c>
      <c r="COY19" s="268">
        <f t="shared" si="3579"/>
        <v>100</v>
      </c>
      <c r="COZ19" s="265">
        <f t="shared" si="3579"/>
        <v>6618</v>
      </c>
      <c r="CPA19" s="266">
        <f t="shared" si="3579"/>
        <v>100</v>
      </c>
      <c r="CPB19" s="267">
        <f t="shared" si="3579"/>
        <v>6024</v>
      </c>
      <c r="CPC19" s="266">
        <f t="shared" si="3579"/>
        <v>100</v>
      </c>
      <c r="CPD19" s="253">
        <v>0</v>
      </c>
      <c r="CPE19" s="267">
        <f t="shared" ref="CPE19:CPJ19" si="3580">SUM(CPE8:CPE17)</f>
        <v>12642</v>
      </c>
      <c r="CPF19" s="268">
        <f t="shared" si="3580"/>
        <v>100</v>
      </c>
      <c r="CPG19" s="265">
        <f t="shared" si="3580"/>
        <v>6607</v>
      </c>
      <c r="CPH19" s="266">
        <f t="shared" si="3580"/>
        <v>100</v>
      </c>
      <c r="CPI19" s="267">
        <f t="shared" si="3580"/>
        <v>6012</v>
      </c>
      <c r="CPJ19" s="266">
        <f t="shared" si="3580"/>
        <v>100</v>
      </c>
      <c r="CPK19" s="253">
        <v>0</v>
      </c>
      <c r="CPL19" s="267">
        <f t="shared" ref="CPL19:CPQ19" si="3581">SUM(CPL8:CPL17)</f>
        <v>12619</v>
      </c>
      <c r="CPM19" s="268">
        <f t="shared" si="3581"/>
        <v>100</v>
      </c>
      <c r="CPN19" s="265">
        <f t="shared" si="3581"/>
        <v>6597</v>
      </c>
      <c r="CPO19" s="266">
        <f t="shared" si="3581"/>
        <v>100</v>
      </c>
      <c r="CPP19" s="267">
        <f t="shared" si="3581"/>
        <v>5999</v>
      </c>
      <c r="CPQ19" s="266">
        <f t="shared" si="3581"/>
        <v>100</v>
      </c>
      <c r="CPR19" s="253">
        <v>0</v>
      </c>
      <c r="CPS19" s="267">
        <f t="shared" ref="CPS19:CPX19" si="3582">SUM(CPS8:CPS17)</f>
        <v>12596</v>
      </c>
      <c r="CPT19" s="268">
        <f t="shared" si="3582"/>
        <v>100</v>
      </c>
      <c r="CPU19" s="265">
        <f t="shared" si="3582"/>
        <v>6585</v>
      </c>
      <c r="CPV19" s="266">
        <f t="shared" si="3582"/>
        <v>100</v>
      </c>
      <c r="CPW19" s="267">
        <f t="shared" si="3582"/>
        <v>5991</v>
      </c>
      <c r="CPX19" s="266">
        <f t="shared" si="3582"/>
        <v>100</v>
      </c>
      <c r="CPY19" s="253">
        <v>0</v>
      </c>
      <c r="CPZ19" s="267">
        <f t="shared" ref="CPZ19:CQE19" si="3583">SUM(CPZ8:CPZ17)</f>
        <v>12576</v>
      </c>
      <c r="CQA19" s="268">
        <f t="shared" si="3583"/>
        <v>100</v>
      </c>
      <c r="CQB19" s="265">
        <f t="shared" si="3583"/>
        <v>6571</v>
      </c>
      <c r="CQC19" s="266">
        <f t="shared" si="3583"/>
        <v>100</v>
      </c>
      <c r="CQD19" s="267">
        <f t="shared" si="3583"/>
        <v>5978</v>
      </c>
      <c r="CQE19" s="266">
        <f t="shared" si="3583"/>
        <v>100</v>
      </c>
      <c r="CQF19" s="253">
        <v>0</v>
      </c>
      <c r="CQG19" s="267">
        <f t="shared" ref="CQG19:CQL19" si="3584">SUM(CQG8:CQG17)</f>
        <v>12549</v>
      </c>
      <c r="CQH19" s="268">
        <f t="shared" si="3584"/>
        <v>100</v>
      </c>
      <c r="CQI19" s="265">
        <f t="shared" si="3584"/>
        <v>6556</v>
      </c>
      <c r="CQJ19" s="266">
        <f t="shared" si="3584"/>
        <v>100</v>
      </c>
      <c r="CQK19" s="267">
        <f t="shared" si="3584"/>
        <v>5969</v>
      </c>
      <c r="CQL19" s="266">
        <f t="shared" si="3584"/>
        <v>100</v>
      </c>
      <c r="CQM19" s="253">
        <v>0</v>
      </c>
      <c r="CQN19" s="267">
        <f t="shared" ref="CQN19:CQS19" si="3585">SUM(CQN8:CQN17)</f>
        <v>12525</v>
      </c>
      <c r="CQO19" s="268">
        <f t="shared" si="3585"/>
        <v>100</v>
      </c>
      <c r="CQP19" s="265">
        <f t="shared" si="3585"/>
        <v>6534</v>
      </c>
      <c r="CQQ19" s="266">
        <f t="shared" si="3585"/>
        <v>100</v>
      </c>
      <c r="CQR19" s="267">
        <f t="shared" si="3585"/>
        <v>5960</v>
      </c>
      <c r="CQS19" s="266">
        <f t="shared" si="3585"/>
        <v>100</v>
      </c>
      <c r="CQT19" s="253">
        <v>0</v>
      </c>
      <c r="CQU19" s="267">
        <f t="shared" ref="CQU19:CQZ19" si="3586">SUM(CQU8:CQU17)</f>
        <v>12494</v>
      </c>
      <c r="CQV19" s="268">
        <f t="shared" si="3586"/>
        <v>100</v>
      </c>
      <c r="CQW19" s="265">
        <f t="shared" si="3586"/>
        <v>6522</v>
      </c>
      <c r="CQX19" s="266">
        <f t="shared" si="3586"/>
        <v>100</v>
      </c>
      <c r="CQY19" s="267">
        <f t="shared" si="3586"/>
        <v>5941</v>
      </c>
      <c r="CQZ19" s="266">
        <f t="shared" si="3586"/>
        <v>100</v>
      </c>
      <c r="CRA19" s="253">
        <v>0</v>
      </c>
      <c r="CRB19" s="267">
        <f t="shared" ref="CRB19:CRG19" si="3587">SUM(CRB8:CRB17)</f>
        <v>12463</v>
      </c>
      <c r="CRC19" s="268">
        <f t="shared" si="3587"/>
        <v>100</v>
      </c>
      <c r="CRD19" s="265">
        <f t="shared" si="3587"/>
        <v>6512</v>
      </c>
      <c r="CRE19" s="266">
        <f t="shared" si="3587"/>
        <v>100</v>
      </c>
      <c r="CRF19" s="267">
        <f t="shared" si="3587"/>
        <v>5933</v>
      </c>
      <c r="CRG19" s="266">
        <f t="shared" si="3587"/>
        <v>100</v>
      </c>
      <c r="CRH19" s="253">
        <v>0</v>
      </c>
      <c r="CRI19" s="267">
        <f t="shared" ref="CRI19:CRN19" si="3588">SUM(CRI8:CRI17)</f>
        <v>12445</v>
      </c>
      <c r="CRJ19" s="268">
        <f t="shared" si="3588"/>
        <v>100</v>
      </c>
      <c r="CRK19" s="265">
        <f t="shared" si="3588"/>
        <v>6494</v>
      </c>
      <c r="CRL19" s="266">
        <f t="shared" si="3588"/>
        <v>100</v>
      </c>
      <c r="CRM19" s="267">
        <f t="shared" si="3588"/>
        <v>5924</v>
      </c>
      <c r="CRN19" s="266">
        <f t="shared" si="3588"/>
        <v>100</v>
      </c>
      <c r="CRO19" s="253">
        <v>0</v>
      </c>
      <c r="CRP19" s="267">
        <f t="shared" ref="CRP19:CRU19" si="3589">SUM(CRP8:CRP17)</f>
        <v>12418</v>
      </c>
      <c r="CRQ19" s="268">
        <f t="shared" si="3589"/>
        <v>100</v>
      </c>
      <c r="CRR19" s="265">
        <f t="shared" si="3589"/>
        <v>6473</v>
      </c>
      <c r="CRS19" s="266">
        <f t="shared" si="3589"/>
        <v>100</v>
      </c>
      <c r="CRT19" s="267">
        <f t="shared" si="3589"/>
        <v>5914</v>
      </c>
      <c r="CRU19" s="266">
        <f t="shared" si="3589"/>
        <v>100</v>
      </c>
      <c r="CRV19" s="253">
        <v>0</v>
      </c>
      <c r="CRW19" s="267">
        <f t="shared" ref="CRW19:CSB19" si="3590">SUM(CRW8:CRW17)</f>
        <v>12387</v>
      </c>
      <c r="CRX19" s="268">
        <f t="shared" si="3590"/>
        <v>100</v>
      </c>
      <c r="CRY19" s="265">
        <f t="shared" si="3590"/>
        <v>6456</v>
      </c>
      <c r="CRZ19" s="266">
        <f t="shared" si="3590"/>
        <v>100</v>
      </c>
      <c r="CSA19" s="267">
        <f t="shared" si="3590"/>
        <v>5907</v>
      </c>
      <c r="CSB19" s="266">
        <f t="shared" si="3590"/>
        <v>100</v>
      </c>
      <c r="CSC19" s="253">
        <v>0</v>
      </c>
      <c r="CSD19" s="267">
        <f t="shared" ref="CSD19:CSI19" si="3591">SUM(CSD8:CSD17)</f>
        <v>12363</v>
      </c>
      <c r="CSE19" s="268">
        <f t="shared" si="3591"/>
        <v>100</v>
      </c>
      <c r="CSF19" s="265">
        <f t="shared" si="3591"/>
        <v>6436</v>
      </c>
      <c r="CSG19" s="266">
        <f t="shared" si="3591"/>
        <v>100</v>
      </c>
      <c r="CSH19" s="267">
        <f t="shared" si="3591"/>
        <v>5898</v>
      </c>
      <c r="CSI19" s="266">
        <f t="shared" si="3591"/>
        <v>100</v>
      </c>
      <c r="CSJ19" s="253">
        <v>0</v>
      </c>
      <c r="CSK19" s="267">
        <f t="shared" ref="CSK19:CSP19" si="3592">SUM(CSK8:CSK17)</f>
        <v>12334</v>
      </c>
      <c r="CSL19" s="268">
        <f t="shared" si="3592"/>
        <v>100</v>
      </c>
      <c r="CSM19" s="265">
        <f t="shared" si="3592"/>
        <v>6426</v>
      </c>
      <c r="CSN19" s="266">
        <f t="shared" si="3592"/>
        <v>100.00000000000001</v>
      </c>
      <c r="CSO19" s="267">
        <f t="shared" si="3592"/>
        <v>5889</v>
      </c>
      <c r="CSP19" s="266">
        <f t="shared" si="3592"/>
        <v>100</v>
      </c>
      <c r="CSQ19" s="253">
        <v>0</v>
      </c>
      <c r="CSR19" s="267">
        <f t="shared" ref="CSR19:CSW19" si="3593">SUM(CSR8:CSR17)</f>
        <v>12315</v>
      </c>
      <c r="CSS19" s="268">
        <f t="shared" si="3593"/>
        <v>100</v>
      </c>
      <c r="CST19" s="265">
        <f t="shared" si="3593"/>
        <v>6411</v>
      </c>
      <c r="CSU19" s="266">
        <f t="shared" si="3593"/>
        <v>100</v>
      </c>
      <c r="CSV19" s="267">
        <f t="shared" si="3593"/>
        <v>5876</v>
      </c>
      <c r="CSW19" s="266">
        <f t="shared" si="3593"/>
        <v>100</v>
      </c>
      <c r="CSX19" s="253">
        <v>0</v>
      </c>
      <c r="CSY19" s="267">
        <f t="shared" ref="CSY19:CTD19" si="3594">SUM(CSY8:CSY17)</f>
        <v>12287</v>
      </c>
      <c r="CSZ19" s="268">
        <f t="shared" si="3594"/>
        <v>100</v>
      </c>
      <c r="CTA19" s="265">
        <f t="shared" si="3594"/>
        <v>6399</v>
      </c>
      <c r="CTB19" s="266">
        <f t="shared" si="3594"/>
        <v>100</v>
      </c>
      <c r="CTC19" s="267">
        <f t="shared" si="3594"/>
        <v>5870</v>
      </c>
      <c r="CTD19" s="266">
        <f t="shared" si="3594"/>
        <v>100</v>
      </c>
      <c r="CTE19" s="253">
        <v>0</v>
      </c>
      <c r="CTF19" s="267">
        <f t="shared" ref="CTF19:CTK19" si="3595">SUM(CTF8:CTF17)</f>
        <v>12269</v>
      </c>
      <c r="CTG19" s="268">
        <f t="shared" si="3595"/>
        <v>100</v>
      </c>
      <c r="CTH19" s="265">
        <f t="shared" si="3595"/>
        <v>6378</v>
      </c>
      <c r="CTI19" s="266">
        <f t="shared" si="3595"/>
        <v>100</v>
      </c>
      <c r="CTJ19" s="267">
        <f t="shared" si="3595"/>
        <v>5857</v>
      </c>
      <c r="CTK19" s="266">
        <f t="shared" si="3595"/>
        <v>100</v>
      </c>
      <c r="CTL19" s="253">
        <v>0</v>
      </c>
      <c r="CTM19" s="267">
        <f t="shared" ref="CTM19:CTR19" si="3596">SUM(CTM8:CTM17)</f>
        <v>12235</v>
      </c>
      <c r="CTN19" s="268">
        <f t="shared" si="3596"/>
        <v>100</v>
      </c>
      <c r="CTO19" s="265">
        <f t="shared" si="3596"/>
        <v>6364</v>
      </c>
      <c r="CTP19" s="266">
        <f t="shared" si="3596"/>
        <v>100</v>
      </c>
      <c r="CTQ19" s="267">
        <f t="shared" si="3596"/>
        <v>5846</v>
      </c>
      <c r="CTR19" s="266">
        <f t="shared" si="3596"/>
        <v>100</v>
      </c>
      <c r="CTS19" s="253">
        <v>0</v>
      </c>
      <c r="CTT19" s="267">
        <f t="shared" ref="CTT19:CTY19" si="3597">SUM(CTT8:CTT17)</f>
        <v>12210</v>
      </c>
      <c r="CTU19" s="268">
        <f t="shared" si="3597"/>
        <v>100</v>
      </c>
      <c r="CTV19" s="265">
        <f t="shared" si="3597"/>
        <v>6333</v>
      </c>
      <c r="CTW19" s="266">
        <f t="shared" si="3597"/>
        <v>100</v>
      </c>
      <c r="CTX19" s="267">
        <f t="shared" si="3597"/>
        <v>5831</v>
      </c>
      <c r="CTY19" s="266">
        <f t="shared" si="3597"/>
        <v>100</v>
      </c>
      <c r="CTZ19" s="253">
        <v>0</v>
      </c>
      <c r="CUA19" s="267">
        <f t="shared" ref="CUA19:CUF19" si="3598">SUM(CUA8:CUA17)</f>
        <v>12164</v>
      </c>
      <c r="CUB19" s="268">
        <f t="shared" si="3598"/>
        <v>100</v>
      </c>
      <c r="CUC19" s="265">
        <f t="shared" si="3598"/>
        <v>6312</v>
      </c>
      <c r="CUD19" s="266">
        <f t="shared" si="3598"/>
        <v>100</v>
      </c>
      <c r="CUE19" s="267">
        <f t="shared" si="3598"/>
        <v>5822</v>
      </c>
      <c r="CUF19" s="266">
        <f t="shared" si="3598"/>
        <v>100</v>
      </c>
      <c r="CUG19" s="253">
        <v>0</v>
      </c>
      <c r="CUH19" s="267">
        <f t="shared" ref="CUH19:CUM19" si="3599">SUM(CUH8:CUH17)</f>
        <v>12134</v>
      </c>
      <c r="CUI19" s="268">
        <f t="shared" si="3599"/>
        <v>100</v>
      </c>
      <c r="CUJ19" s="265">
        <f t="shared" si="3599"/>
        <v>6296</v>
      </c>
      <c r="CUK19" s="266">
        <f t="shared" si="3599"/>
        <v>100</v>
      </c>
      <c r="CUL19" s="267">
        <f t="shared" si="3599"/>
        <v>5810</v>
      </c>
      <c r="CUM19" s="266">
        <f t="shared" si="3599"/>
        <v>100</v>
      </c>
      <c r="CUN19" s="253">
        <v>0</v>
      </c>
      <c r="CUO19" s="267">
        <f t="shared" ref="CUO19:CUT19" si="3600">SUM(CUO8:CUO17)</f>
        <v>12106</v>
      </c>
      <c r="CUP19" s="268">
        <f t="shared" si="3600"/>
        <v>100</v>
      </c>
      <c r="CUQ19" s="265">
        <f t="shared" si="3600"/>
        <v>6274</v>
      </c>
      <c r="CUR19" s="266">
        <f t="shared" si="3600"/>
        <v>100</v>
      </c>
      <c r="CUS19" s="267">
        <f t="shared" si="3600"/>
        <v>5793</v>
      </c>
      <c r="CUT19" s="266">
        <f t="shared" si="3600"/>
        <v>100</v>
      </c>
      <c r="CUU19" s="253">
        <v>0</v>
      </c>
      <c r="CUV19" s="267">
        <f t="shared" ref="CUV19:CVA19" si="3601">SUM(CUV8:CUV17)</f>
        <v>12067</v>
      </c>
      <c r="CUW19" s="268">
        <f t="shared" si="3601"/>
        <v>100</v>
      </c>
      <c r="CUX19" s="265">
        <f t="shared" si="3601"/>
        <v>6247</v>
      </c>
      <c r="CUY19" s="266">
        <f t="shared" si="3601"/>
        <v>100</v>
      </c>
      <c r="CUZ19" s="267">
        <f t="shared" si="3601"/>
        <v>5786</v>
      </c>
      <c r="CVA19" s="266">
        <f t="shared" si="3601"/>
        <v>100</v>
      </c>
      <c r="CVB19" s="253">
        <v>0</v>
      </c>
      <c r="CVC19" s="267">
        <f t="shared" ref="CVC19:CVH19" si="3602">SUM(CVC8:CVC17)</f>
        <v>12033</v>
      </c>
      <c r="CVD19" s="268">
        <f t="shared" si="3602"/>
        <v>100</v>
      </c>
      <c r="CVE19" s="265">
        <f t="shared" si="3602"/>
        <v>6229</v>
      </c>
      <c r="CVF19" s="266">
        <f t="shared" si="3602"/>
        <v>100</v>
      </c>
      <c r="CVG19" s="267">
        <f t="shared" si="3602"/>
        <v>5771</v>
      </c>
      <c r="CVH19" s="266">
        <f t="shared" si="3602"/>
        <v>100</v>
      </c>
      <c r="CVI19" s="253">
        <v>0</v>
      </c>
      <c r="CVJ19" s="267">
        <f t="shared" ref="CVJ19:CVO19" si="3603">SUM(CVJ8:CVJ17)</f>
        <v>12000</v>
      </c>
      <c r="CVK19" s="268">
        <f t="shared" si="3603"/>
        <v>100</v>
      </c>
      <c r="CVL19" s="265">
        <f t="shared" si="3603"/>
        <v>6205</v>
      </c>
      <c r="CVM19" s="266">
        <f t="shared" si="3603"/>
        <v>100</v>
      </c>
      <c r="CVN19" s="267">
        <f t="shared" si="3603"/>
        <v>5755</v>
      </c>
      <c r="CVO19" s="266">
        <f t="shared" si="3603"/>
        <v>100</v>
      </c>
      <c r="CVP19" s="253">
        <v>0</v>
      </c>
      <c r="CVQ19" s="267">
        <f t="shared" ref="CVQ19:CVV19" si="3604">SUM(CVQ8:CVQ17)</f>
        <v>11960</v>
      </c>
      <c r="CVR19" s="268">
        <f t="shared" si="3604"/>
        <v>100</v>
      </c>
      <c r="CVS19" s="265">
        <f t="shared" si="3604"/>
        <v>6188</v>
      </c>
      <c r="CVT19" s="266">
        <f t="shared" si="3604"/>
        <v>100</v>
      </c>
      <c r="CVU19" s="267">
        <f t="shared" si="3604"/>
        <v>5739</v>
      </c>
      <c r="CVV19" s="266">
        <f t="shared" si="3604"/>
        <v>100</v>
      </c>
      <c r="CVW19" s="253">
        <v>0</v>
      </c>
      <c r="CVX19" s="267">
        <f t="shared" ref="CVX19:CWC19" si="3605">SUM(CVX8:CVX17)</f>
        <v>11927</v>
      </c>
      <c r="CVY19" s="268">
        <f t="shared" si="3605"/>
        <v>100</v>
      </c>
      <c r="CVZ19" s="265">
        <f t="shared" si="3605"/>
        <v>6168</v>
      </c>
      <c r="CWA19" s="266">
        <f t="shared" si="3605"/>
        <v>100</v>
      </c>
      <c r="CWB19" s="267">
        <f t="shared" si="3605"/>
        <v>5724</v>
      </c>
      <c r="CWC19" s="266">
        <f t="shared" si="3605"/>
        <v>100</v>
      </c>
      <c r="CWD19" s="253">
        <v>0</v>
      </c>
      <c r="CWE19" s="267">
        <f t="shared" ref="CWE19:CWJ19" si="3606">SUM(CWE8:CWE17)</f>
        <v>11892</v>
      </c>
      <c r="CWF19" s="268">
        <f t="shared" si="3606"/>
        <v>100</v>
      </c>
      <c r="CWG19" s="265">
        <f t="shared" si="3606"/>
        <v>6148</v>
      </c>
      <c r="CWH19" s="266">
        <f t="shared" si="3606"/>
        <v>100</v>
      </c>
      <c r="CWI19" s="267">
        <f t="shared" si="3606"/>
        <v>5705</v>
      </c>
      <c r="CWJ19" s="266">
        <f t="shared" si="3606"/>
        <v>100</v>
      </c>
      <c r="CWK19" s="253">
        <v>0</v>
      </c>
      <c r="CWL19" s="267">
        <f t="shared" ref="CWL19:CWQ19" si="3607">SUM(CWL8:CWL17)</f>
        <v>11853</v>
      </c>
      <c r="CWM19" s="268">
        <f t="shared" si="3607"/>
        <v>100</v>
      </c>
      <c r="CWN19" s="265">
        <f t="shared" si="3607"/>
        <v>6125</v>
      </c>
      <c r="CWO19" s="266">
        <f t="shared" si="3607"/>
        <v>100</v>
      </c>
      <c r="CWP19" s="267">
        <f t="shared" si="3607"/>
        <v>5694</v>
      </c>
      <c r="CWQ19" s="266">
        <f t="shared" si="3607"/>
        <v>100</v>
      </c>
      <c r="CWR19" s="253">
        <v>0</v>
      </c>
      <c r="CWS19" s="267">
        <f t="shared" ref="CWS19:CWX19" si="3608">SUM(CWS8:CWS17)</f>
        <v>11819</v>
      </c>
      <c r="CWT19" s="268">
        <f t="shared" si="3608"/>
        <v>100</v>
      </c>
      <c r="CWU19" s="265">
        <f t="shared" si="3608"/>
        <v>6107</v>
      </c>
      <c r="CWV19" s="266">
        <f t="shared" si="3608"/>
        <v>100</v>
      </c>
      <c r="CWW19" s="267">
        <f t="shared" si="3608"/>
        <v>5676</v>
      </c>
      <c r="CWX19" s="266">
        <f t="shared" si="3608"/>
        <v>100</v>
      </c>
      <c r="CWY19" s="253">
        <v>0</v>
      </c>
      <c r="CWZ19" s="267">
        <f t="shared" ref="CWZ19:CXE19" si="3609">SUM(CWZ8:CWZ17)</f>
        <v>11783</v>
      </c>
      <c r="CXA19" s="268">
        <f t="shared" si="3609"/>
        <v>100</v>
      </c>
      <c r="CXB19" s="265">
        <f t="shared" si="3609"/>
        <v>6084</v>
      </c>
      <c r="CXC19" s="266">
        <f t="shared" si="3609"/>
        <v>100</v>
      </c>
      <c r="CXD19" s="267">
        <f t="shared" si="3609"/>
        <v>5663</v>
      </c>
      <c r="CXE19" s="266">
        <f t="shared" si="3609"/>
        <v>100</v>
      </c>
      <c r="CXF19" s="253">
        <v>0</v>
      </c>
      <c r="CXG19" s="267">
        <f t="shared" ref="CXG19:CXL19" si="3610">SUM(CXG8:CXG17)</f>
        <v>11747</v>
      </c>
      <c r="CXH19" s="268">
        <f t="shared" si="3610"/>
        <v>100</v>
      </c>
      <c r="CXI19" s="265">
        <f t="shared" si="3610"/>
        <v>6048</v>
      </c>
      <c r="CXJ19" s="266">
        <f t="shared" si="3610"/>
        <v>100</v>
      </c>
      <c r="CXK19" s="267">
        <f t="shared" si="3610"/>
        <v>5649</v>
      </c>
      <c r="CXL19" s="266">
        <f t="shared" si="3610"/>
        <v>100</v>
      </c>
      <c r="CXM19" s="253">
        <v>0</v>
      </c>
      <c r="CXN19" s="267">
        <f t="shared" ref="CXN19:CXS19" si="3611">SUM(CXN8:CXN17)</f>
        <v>11697</v>
      </c>
      <c r="CXO19" s="268">
        <f t="shared" si="3611"/>
        <v>100</v>
      </c>
      <c r="CXP19" s="265">
        <f t="shared" si="3611"/>
        <v>6035</v>
      </c>
      <c r="CXQ19" s="266">
        <f t="shared" si="3611"/>
        <v>100</v>
      </c>
      <c r="CXR19" s="267">
        <f t="shared" si="3611"/>
        <v>5637</v>
      </c>
      <c r="CXS19" s="266">
        <f t="shared" si="3611"/>
        <v>100</v>
      </c>
      <c r="CXT19" s="253">
        <v>0</v>
      </c>
      <c r="CXU19" s="267">
        <f t="shared" ref="CXU19:CXZ19" si="3612">SUM(CXU8:CXU17)</f>
        <v>11672</v>
      </c>
      <c r="CXV19" s="268">
        <f t="shared" si="3612"/>
        <v>100</v>
      </c>
      <c r="CXW19" s="265">
        <f t="shared" si="3612"/>
        <v>6013</v>
      </c>
      <c r="CXX19" s="266">
        <f t="shared" si="3612"/>
        <v>100</v>
      </c>
      <c r="CXY19" s="267">
        <f t="shared" si="3612"/>
        <v>5627</v>
      </c>
      <c r="CXZ19" s="266">
        <f t="shared" si="3612"/>
        <v>100</v>
      </c>
      <c r="CYA19" s="253">
        <v>0</v>
      </c>
      <c r="CYB19" s="267">
        <f t="shared" ref="CYB19:CYG19" si="3613">SUM(CYB8:CYB17)</f>
        <v>11640</v>
      </c>
      <c r="CYC19" s="268">
        <f t="shared" si="3613"/>
        <v>100</v>
      </c>
      <c r="CYD19" s="265">
        <f t="shared" si="3613"/>
        <v>5987</v>
      </c>
      <c r="CYE19" s="266">
        <f t="shared" si="3613"/>
        <v>100</v>
      </c>
      <c r="CYF19" s="267">
        <f t="shared" si="3613"/>
        <v>5606</v>
      </c>
      <c r="CYG19" s="266">
        <f t="shared" si="3613"/>
        <v>100</v>
      </c>
      <c r="CYH19" s="253">
        <v>0</v>
      </c>
      <c r="CYI19" s="267">
        <f t="shared" ref="CYI19:CYN19" si="3614">SUM(CYI8:CYI17)</f>
        <v>11593</v>
      </c>
      <c r="CYJ19" s="268">
        <f t="shared" si="3614"/>
        <v>100</v>
      </c>
      <c r="CYK19" s="265">
        <f t="shared" si="3614"/>
        <v>5963</v>
      </c>
      <c r="CYL19" s="266">
        <f t="shared" si="3614"/>
        <v>100</v>
      </c>
      <c r="CYM19" s="267">
        <f t="shared" si="3614"/>
        <v>5592</v>
      </c>
      <c r="CYN19" s="266">
        <f t="shared" si="3614"/>
        <v>100</v>
      </c>
      <c r="CYO19" s="253">
        <v>0</v>
      </c>
      <c r="CYP19" s="267">
        <f t="shared" ref="CYP19:CYU19" si="3615">SUM(CYP8:CYP17)</f>
        <v>11555</v>
      </c>
      <c r="CYQ19" s="268">
        <f t="shared" si="3615"/>
        <v>100</v>
      </c>
      <c r="CYR19" s="265">
        <f t="shared" si="3615"/>
        <v>5944</v>
      </c>
      <c r="CYS19" s="266">
        <f t="shared" si="3615"/>
        <v>100</v>
      </c>
      <c r="CYT19" s="267">
        <f t="shared" si="3615"/>
        <v>5569</v>
      </c>
      <c r="CYU19" s="266">
        <f t="shared" si="3615"/>
        <v>100</v>
      </c>
      <c r="CYV19" s="253">
        <v>0</v>
      </c>
      <c r="CYW19" s="267">
        <f t="shared" ref="CYW19:CZB19" si="3616">SUM(CYW8:CYW17)</f>
        <v>11513</v>
      </c>
      <c r="CYX19" s="268">
        <f t="shared" si="3616"/>
        <v>100</v>
      </c>
      <c r="CYY19" s="265">
        <f t="shared" si="3616"/>
        <v>5924</v>
      </c>
      <c r="CYZ19" s="332">
        <f t="shared" si="3616"/>
        <v>100</v>
      </c>
      <c r="CZA19" s="333">
        <f t="shared" si="3616"/>
        <v>5553</v>
      </c>
      <c r="CZB19" s="332">
        <f t="shared" si="3616"/>
        <v>100</v>
      </c>
      <c r="CZC19" s="328">
        <v>0</v>
      </c>
      <c r="CZD19" s="333">
        <f t="shared" ref="CZD19:CZI19" si="3617">SUM(CZD8:CZD17)</f>
        <v>11477</v>
      </c>
      <c r="CZE19" s="268">
        <f t="shared" si="3617"/>
        <v>100</v>
      </c>
      <c r="CZF19" s="265">
        <f t="shared" si="3617"/>
        <v>5901</v>
      </c>
      <c r="CZG19" s="332">
        <f t="shared" si="3617"/>
        <v>100</v>
      </c>
      <c r="CZH19" s="333">
        <f t="shared" si="3617"/>
        <v>5538</v>
      </c>
      <c r="CZI19" s="332">
        <f t="shared" si="3617"/>
        <v>100</v>
      </c>
      <c r="CZJ19" s="328">
        <v>0</v>
      </c>
      <c r="CZK19" s="333">
        <f t="shared" ref="CZK19:CZP19" si="3618">SUM(CZK8:CZK17)</f>
        <v>11439</v>
      </c>
      <c r="CZL19" s="268">
        <f t="shared" si="3618"/>
        <v>100</v>
      </c>
      <c r="CZM19" s="265">
        <f t="shared" si="3618"/>
        <v>5886</v>
      </c>
      <c r="CZN19" s="332">
        <f t="shared" si="3618"/>
        <v>100</v>
      </c>
      <c r="CZO19" s="333">
        <f t="shared" si="3618"/>
        <v>5520</v>
      </c>
      <c r="CZP19" s="332">
        <f t="shared" si="3618"/>
        <v>100</v>
      </c>
      <c r="CZQ19" s="328">
        <v>0</v>
      </c>
      <c r="CZR19" s="333">
        <f t="shared" ref="CZR19:CZW19" si="3619">SUM(CZR8:CZR17)</f>
        <v>11406</v>
      </c>
      <c r="CZS19" s="268">
        <f t="shared" si="3619"/>
        <v>100</v>
      </c>
      <c r="CZT19" s="265">
        <f t="shared" si="3619"/>
        <v>5867</v>
      </c>
      <c r="CZU19" s="332">
        <f t="shared" si="3619"/>
        <v>100</v>
      </c>
      <c r="CZV19" s="333">
        <f t="shared" si="3619"/>
        <v>5502</v>
      </c>
      <c r="CZW19" s="332">
        <f t="shared" si="3619"/>
        <v>100</v>
      </c>
      <c r="CZX19" s="328">
        <v>0</v>
      </c>
      <c r="CZY19" s="333">
        <f t="shared" ref="CZY19:DAD19" si="3620">SUM(CZY8:CZY17)</f>
        <v>11369</v>
      </c>
      <c r="CZZ19" s="268">
        <f t="shared" si="3620"/>
        <v>100</v>
      </c>
      <c r="DAA19" s="265">
        <f t="shared" si="3620"/>
        <v>5848</v>
      </c>
      <c r="DAB19" s="332">
        <f t="shared" si="3620"/>
        <v>100</v>
      </c>
      <c r="DAC19" s="333">
        <f t="shared" si="3620"/>
        <v>5487</v>
      </c>
      <c r="DAD19" s="332">
        <f t="shared" si="3620"/>
        <v>100</v>
      </c>
      <c r="DAE19" s="328">
        <v>0</v>
      </c>
      <c r="DAF19" s="333">
        <f t="shared" ref="DAF19:DAK19" si="3621">SUM(DAF8:DAF17)</f>
        <v>11335</v>
      </c>
      <c r="DAG19" s="268">
        <f t="shared" si="3621"/>
        <v>100</v>
      </c>
      <c r="DAH19" s="265">
        <f t="shared" si="3621"/>
        <v>5833</v>
      </c>
      <c r="DAI19" s="332">
        <f t="shared" si="3621"/>
        <v>100</v>
      </c>
      <c r="DAJ19" s="333">
        <f t="shared" si="3621"/>
        <v>5473</v>
      </c>
      <c r="DAK19" s="332">
        <f t="shared" si="3621"/>
        <v>100</v>
      </c>
      <c r="DAL19" s="328">
        <v>0</v>
      </c>
      <c r="DAM19" s="333">
        <f t="shared" ref="DAM19:DAR19" si="3622">SUM(DAM8:DAM17)</f>
        <v>11306</v>
      </c>
      <c r="DAN19" s="268">
        <f t="shared" si="3622"/>
        <v>100</v>
      </c>
      <c r="DAO19" s="265">
        <f t="shared" si="3622"/>
        <v>5813</v>
      </c>
      <c r="DAP19" s="332">
        <f t="shared" si="3622"/>
        <v>100</v>
      </c>
      <c r="DAQ19" s="333">
        <f t="shared" si="3622"/>
        <v>5465</v>
      </c>
      <c r="DAR19" s="332">
        <f t="shared" si="3622"/>
        <v>100</v>
      </c>
      <c r="DAS19" s="328">
        <v>0</v>
      </c>
      <c r="DAT19" s="333">
        <f t="shared" ref="DAT19:DAY19" si="3623">SUM(DAT8:DAT17)</f>
        <v>11278</v>
      </c>
      <c r="DAU19" s="268">
        <f t="shared" si="3623"/>
        <v>100</v>
      </c>
      <c r="DAV19" s="265">
        <f t="shared" si="3623"/>
        <v>5792</v>
      </c>
      <c r="DAW19" s="332">
        <f t="shared" si="3623"/>
        <v>100</v>
      </c>
      <c r="DAX19" s="333">
        <f t="shared" si="3623"/>
        <v>5449</v>
      </c>
      <c r="DAY19" s="332">
        <f t="shared" si="3623"/>
        <v>100</v>
      </c>
      <c r="DAZ19" s="328">
        <v>0</v>
      </c>
      <c r="DBA19" s="333">
        <f t="shared" ref="DBA19:DBF19" si="3624">SUM(DBA8:DBA17)</f>
        <v>11241</v>
      </c>
      <c r="DBB19" s="268">
        <f t="shared" si="3624"/>
        <v>100</v>
      </c>
      <c r="DBC19" s="265">
        <f t="shared" si="3624"/>
        <v>5776</v>
      </c>
      <c r="DBD19" s="332">
        <f t="shared" si="3624"/>
        <v>100</v>
      </c>
      <c r="DBE19" s="333">
        <f t="shared" si="3624"/>
        <v>5437</v>
      </c>
      <c r="DBF19" s="332">
        <f t="shared" si="3624"/>
        <v>100</v>
      </c>
      <c r="DBG19" s="328">
        <v>0</v>
      </c>
      <c r="DBH19" s="333">
        <f t="shared" ref="DBH19:DBM19" si="3625">SUM(DBH8:DBH17)</f>
        <v>11213</v>
      </c>
      <c r="DBI19" s="268">
        <f t="shared" si="3625"/>
        <v>100</v>
      </c>
      <c r="DBJ19" s="265">
        <f t="shared" si="3625"/>
        <v>5762</v>
      </c>
      <c r="DBK19" s="332">
        <f t="shared" si="3625"/>
        <v>100</v>
      </c>
      <c r="DBL19" s="333">
        <f t="shared" si="3625"/>
        <v>5429</v>
      </c>
      <c r="DBM19" s="332">
        <f t="shared" si="3625"/>
        <v>100.00000000000001</v>
      </c>
      <c r="DBN19" s="328">
        <v>0</v>
      </c>
      <c r="DBO19" s="333">
        <f t="shared" ref="DBO19:DBT19" si="3626">SUM(DBO8:DBO17)</f>
        <v>11191</v>
      </c>
      <c r="DBP19" s="268">
        <f t="shared" si="3626"/>
        <v>100</v>
      </c>
      <c r="DBQ19" s="265">
        <f t="shared" si="3626"/>
        <v>5738</v>
      </c>
      <c r="DBR19" s="332">
        <f t="shared" si="3626"/>
        <v>100</v>
      </c>
      <c r="DBS19" s="333">
        <f t="shared" si="3626"/>
        <v>5414</v>
      </c>
      <c r="DBT19" s="332">
        <f t="shared" si="3626"/>
        <v>100</v>
      </c>
      <c r="DBU19" s="328">
        <v>0</v>
      </c>
      <c r="DBV19" s="333">
        <f t="shared" ref="DBV19:DCA19" si="3627">SUM(DBV8:DBV17)</f>
        <v>11152</v>
      </c>
      <c r="DBW19" s="268">
        <f t="shared" si="3627"/>
        <v>100</v>
      </c>
      <c r="DBX19" s="265">
        <f t="shared" si="3627"/>
        <v>5721</v>
      </c>
      <c r="DBY19" s="332">
        <f t="shared" si="3627"/>
        <v>100</v>
      </c>
      <c r="DBZ19" s="333">
        <f t="shared" si="3627"/>
        <v>5395</v>
      </c>
      <c r="DCA19" s="332">
        <f t="shared" si="3627"/>
        <v>100</v>
      </c>
      <c r="DCB19" s="328">
        <v>0</v>
      </c>
      <c r="DCC19" s="333">
        <f t="shared" ref="DCC19:DCH19" si="3628">SUM(DCC8:DCC17)</f>
        <v>11116</v>
      </c>
      <c r="DCD19" s="268">
        <f t="shared" si="3628"/>
        <v>100</v>
      </c>
      <c r="DCE19" s="265">
        <f t="shared" si="3628"/>
        <v>5703</v>
      </c>
      <c r="DCF19" s="332">
        <f t="shared" si="3628"/>
        <v>100</v>
      </c>
      <c r="DCG19" s="333">
        <f t="shared" si="3628"/>
        <v>5383</v>
      </c>
      <c r="DCH19" s="332">
        <f t="shared" si="3628"/>
        <v>100</v>
      </c>
      <c r="DCI19" s="328">
        <v>0</v>
      </c>
      <c r="DCJ19" s="333">
        <f t="shared" ref="DCJ19:DCO19" si="3629">SUM(DCJ8:DCJ17)</f>
        <v>11086</v>
      </c>
      <c r="DCK19" s="268">
        <f t="shared" si="3629"/>
        <v>100</v>
      </c>
      <c r="DCL19" s="265">
        <f t="shared" si="3629"/>
        <v>5673</v>
      </c>
      <c r="DCM19" s="332">
        <f t="shared" si="3629"/>
        <v>100</v>
      </c>
      <c r="DCN19" s="333">
        <f t="shared" si="3629"/>
        <v>5370</v>
      </c>
      <c r="DCO19" s="332">
        <f t="shared" si="3629"/>
        <v>100</v>
      </c>
      <c r="DCP19" s="328">
        <v>0</v>
      </c>
      <c r="DCQ19" s="333">
        <f t="shared" ref="DCQ19:DCV19" si="3630">SUM(DCQ8:DCQ17)</f>
        <v>11043</v>
      </c>
      <c r="DCR19" s="268">
        <f t="shared" si="3630"/>
        <v>100</v>
      </c>
      <c r="DCS19" s="265">
        <f t="shared" si="3630"/>
        <v>5658</v>
      </c>
      <c r="DCT19" s="332">
        <f t="shared" si="3630"/>
        <v>100</v>
      </c>
      <c r="DCU19" s="333">
        <f t="shared" si="3630"/>
        <v>5355</v>
      </c>
      <c r="DCV19" s="332">
        <f t="shared" si="3630"/>
        <v>100</v>
      </c>
      <c r="DCW19" s="328">
        <v>0</v>
      </c>
      <c r="DCX19" s="333">
        <f t="shared" ref="DCX19:DDC19" si="3631">SUM(DCX8:DCX17)</f>
        <v>11013</v>
      </c>
      <c r="DCY19" s="268">
        <f t="shared" si="3631"/>
        <v>100</v>
      </c>
      <c r="DCZ19" s="265">
        <f t="shared" si="3631"/>
        <v>5639</v>
      </c>
      <c r="DDA19" s="332">
        <f t="shared" si="3631"/>
        <v>100</v>
      </c>
      <c r="DDB19" s="333">
        <f t="shared" si="3631"/>
        <v>5334</v>
      </c>
      <c r="DDC19" s="332">
        <f t="shared" si="3631"/>
        <v>100</v>
      </c>
      <c r="DDD19" s="328">
        <v>0</v>
      </c>
      <c r="DDE19" s="333">
        <f t="shared" ref="DDE19:DDJ19" si="3632">SUM(DDE8:DDE17)</f>
        <v>10973</v>
      </c>
      <c r="DDF19" s="268">
        <f t="shared" si="3632"/>
        <v>100</v>
      </c>
      <c r="DDG19" s="265">
        <f t="shared" si="3632"/>
        <v>5619</v>
      </c>
      <c r="DDH19" s="332">
        <f t="shared" si="3632"/>
        <v>100</v>
      </c>
      <c r="DDI19" s="333">
        <f t="shared" si="3632"/>
        <v>5321</v>
      </c>
      <c r="DDJ19" s="332">
        <f t="shared" si="3632"/>
        <v>100</v>
      </c>
      <c r="DDK19" s="328">
        <v>0</v>
      </c>
      <c r="DDL19" s="333">
        <f t="shared" ref="DDL19:DDQ19" si="3633">SUM(DDL8:DDL17)</f>
        <v>10940</v>
      </c>
      <c r="DDM19" s="268">
        <f t="shared" si="3633"/>
        <v>100</v>
      </c>
      <c r="DDN19" s="265">
        <f t="shared" si="3633"/>
        <v>5599</v>
      </c>
      <c r="DDO19" s="332">
        <f t="shared" si="3633"/>
        <v>100</v>
      </c>
      <c r="DDP19" s="333">
        <f t="shared" si="3633"/>
        <v>5306</v>
      </c>
      <c r="DDQ19" s="332">
        <f t="shared" si="3633"/>
        <v>100</v>
      </c>
      <c r="DDR19" s="328">
        <v>0</v>
      </c>
      <c r="DDS19" s="333">
        <f t="shared" ref="DDS19:DDX19" si="3634">SUM(DDS8:DDS17)</f>
        <v>10905</v>
      </c>
      <c r="DDT19" s="268">
        <f t="shared" si="3634"/>
        <v>100</v>
      </c>
      <c r="DDU19" s="265">
        <f t="shared" si="3634"/>
        <v>5580</v>
      </c>
      <c r="DDV19" s="332">
        <f t="shared" si="3634"/>
        <v>100</v>
      </c>
      <c r="DDW19" s="333">
        <f t="shared" si="3634"/>
        <v>5295</v>
      </c>
      <c r="DDX19" s="332">
        <f t="shared" si="3634"/>
        <v>100</v>
      </c>
      <c r="DDY19" s="328">
        <v>0</v>
      </c>
      <c r="DDZ19" s="333">
        <f t="shared" ref="DDZ19:DEE19" si="3635">SUM(DDZ8:DDZ17)</f>
        <v>10875</v>
      </c>
      <c r="DEA19" s="268">
        <f t="shared" si="3635"/>
        <v>100</v>
      </c>
      <c r="DEB19" s="265">
        <f t="shared" si="3635"/>
        <v>5564</v>
      </c>
      <c r="DEC19" s="332">
        <f t="shared" si="3635"/>
        <v>100</v>
      </c>
      <c r="DED19" s="333">
        <f t="shared" si="3635"/>
        <v>5278</v>
      </c>
      <c r="DEE19" s="332">
        <f t="shared" si="3635"/>
        <v>100</v>
      </c>
      <c r="DEF19" s="328">
        <v>0</v>
      </c>
      <c r="DEG19" s="333">
        <f t="shared" ref="DEG19:DEL19" si="3636">SUM(DEG8:DEG17)</f>
        <v>10842</v>
      </c>
      <c r="DEH19" s="268">
        <f t="shared" si="3636"/>
        <v>100</v>
      </c>
      <c r="DEI19" s="265">
        <f t="shared" si="3636"/>
        <v>5545</v>
      </c>
      <c r="DEJ19" s="332">
        <f t="shared" si="3636"/>
        <v>100</v>
      </c>
      <c r="DEK19" s="333">
        <f t="shared" si="3636"/>
        <v>5265</v>
      </c>
      <c r="DEL19" s="332">
        <f t="shared" si="3636"/>
        <v>100</v>
      </c>
      <c r="DEM19" s="328">
        <v>0</v>
      </c>
      <c r="DEN19" s="333">
        <f t="shared" ref="DEN19:DES19" si="3637">SUM(DEN8:DEN17)</f>
        <v>10810</v>
      </c>
      <c r="DEO19" s="268">
        <f t="shared" si="3637"/>
        <v>100</v>
      </c>
      <c r="DEP19" s="265">
        <f t="shared" si="3637"/>
        <v>5525</v>
      </c>
      <c r="DEQ19" s="332">
        <f t="shared" si="3637"/>
        <v>100</v>
      </c>
      <c r="DER19" s="333">
        <f t="shared" si="3637"/>
        <v>5250</v>
      </c>
      <c r="DES19" s="332">
        <f t="shared" si="3637"/>
        <v>100</v>
      </c>
      <c r="DET19" s="328">
        <v>0</v>
      </c>
      <c r="DEU19" s="333">
        <f t="shared" ref="DEU19:DEZ19" si="3638">SUM(DEU8:DEU17)</f>
        <v>10775</v>
      </c>
      <c r="DEV19" s="268">
        <f t="shared" si="3638"/>
        <v>100</v>
      </c>
      <c r="DEW19" s="265">
        <f t="shared" si="3638"/>
        <v>5508</v>
      </c>
      <c r="DEX19" s="332">
        <f t="shared" si="3638"/>
        <v>100</v>
      </c>
      <c r="DEY19" s="333">
        <f t="shared" si="3638"/>
        <v>5237</v>
      </c>
      <c r="DEZ19" s="332">
        <f t="shared" si="3638"/>
        <v>100</v>
      </c>
      <c r="DFA19" s="328">
        <v>0</v>
      </c>
      <c r="DFB19" s="333">
        <f t="shared" ref="DFB19:DFG19" si="3639">SUM(DFB8:DFB17)</f>
        <v>10745</v>
      </c>
      <c r="DFC19" s="268">
        <f t="shared" si="3639"/>
        <v>100</v>
      </c>
      <c r="DFD19" s="265">
        <f t="shared" si="3639"/>
        <v>5490</v>
      </c>
      <c r="DFE19" s="332">
        <f t="shared" si="3639"/>
        <v>100</v>
      </c>
      <c r="DFF19" s="333">
        <f t="shared" si="3639"/>
        <v>5223</v>
      </c>
      <c r="DFG19" s="332">
        <f t="shared" si="3639"/>
        <v>100</v>
      </c>
      <c r="DFH19" s="328">
        <v>0</v>
      </c>
      <c r="DFI19" s="333">
        <f t="shared" ref="DFI19:DFN19" si="3640">SUM(DFI8:DFI17)</f>
        <v>10713</v>
      </c>
      <c r="DFJ19" s="268">
        <f t="shared" si="3640"/>
        <v>100</v>
      </c>
      <c r="DFK19" s="265">
        <f t="shared" si="3640"/>
        <v>5472</v>
      </c>
      <c r="DFL19" s="332">
        <f t="shared" si="3640"/>
        <v>100</v>
      </c>
      <c r="DFM19" s="333">
        <f t="shared" si="3640"/>
        <v>5217</v>
      </c>
      <c r="DFN19" s="332">
        <f t="shared" si="3640"/>
        <v>100</v>
      </c>
      <c r="DFO19" s="328">
        <v>0</v>
      </c>
      <c r="DFP19" s="333">
        <f t="shared" ref="DFP19:DFU19" si="3641">SUM(DFP8:DFP17)</f>
        <v>10689</v>
      </c>
      <c r="DFQ19" s="268">
        <f t="shared" si="3641"/>
        <v>100</v>
      </c>
      <c r="DFR19" s="265">
        <f t="shared" si="3641"/>
        <v>5461</v>
      </c>
      <c r="DFS19" s="332">
        <f t="shared" si="3641"/>
        <v>100</v>
      </c>
      <c r="DFT19" s="333">
        <f t="shared" si="3641"/>
        <v>5205</v>
      </c>
      <c r="DFU19" s="332">
        <f t="shared" si="3641"/>
        <v>100</v>
      </c>
      <c r="DFV19" s="328">
        <v>0</v>
      </c>
      <c r="DFW19" s="333">
        <f t="shared" ref="DFW19:DGB19" si="3642">SUM(DFW8:DFW17)</f>
        <v>10666</v>
      </c>
      <c r="DFX19" s="268">
        <f t="shared" si="3642"/>
        <v>100</v>
      </c>
      <c r="DFY19" s="265">
        <f t="shared" si="3642"/>
        <v>5438</v>
      </c>
      <c r="DFZ19" s="332">
        <f t="shared" si="3642"/>
        <v>100</v>
      </c>
      <c r="DGA19" s="333">
        <f t="shared" si="3642"/>
        <v>5194</v>
      </c>
      <c r="DGB19" s="332">
        <f t="shared" si="3642"/>
        <v>100</v>
      </c>
      <c r="DGC19" s="328">
        <v>0</v>
      </c>
      <c r="DGD19" s="333">
        <f t="shared" ref="DGD19:DGI19" si="3643">SUM(DGD8:DGD17)</f>
        <v>10632</v>
      </c>
      <c r="DGE19" s="268">
        <f t="shared" si="3643"/>
        <v>100</v>
      </c>
      <c r="DGF19" s="265">
        <f t="shared" si="3643"/>
        <v>5425</v>
      </c>
      <c r="DGG19" s="332">
        <f t="shared" si="3643"/>
        <v>100</v>
      </c>
      <c r="DGH19" s="333">
        <f t="shared" si="3643"/>
        <v>5177</v>
      </c>
      <c r="DGI19" s="332">
        <f t="shared" si="3643"/>
        <v>100</v>
      </c>
      <c r="DGJ19" s="328">
        <v>0</v>
      </c>
      <c r="DGK19" s="333">
        <f t="shared" ref="DGK19:DGP19" si="3644">SUM(DGK8:DGK17)</f>
        <v>10602</v>
      </c>
      <c r="DGL19" s="268">
        <f t="shared" si="3644"/>
        <v>100</v>
      </c>
      <c r="DGM19" s="265">
        <f t="shared" si="3644"/>
        <v>5413</v>
      </c>
      <c r="DGN19" s="332">
        <f t="shared" si="3644"/>
        <v>100</v>
      </c>
      <c r="DGO19" s="333">
        <f t="shared" si="3644"/>
        <v>5165</v>
      </c>
      <c r="DGP19" s="332">
        <f t="shared" si="3644"/>
        <v>100</v>
      </c>
      <c r="DGQ19" s="328">
        <v>0</v>
      </c>
      <c r="DGR19" s="333">
        <f t="shared" ref="DGR19:DGW19" si="3645">SUM(DGR8:DGR17)</f>
        <v>10578</v>
      </c>
      <c r="DGS19" s="268">
        <f t="shared" si="3645"/>
        <v>100</v>
      </c>
      <c r="DGT19" s="265">
        <f t="shared" si="3645"/>
        <v>5401</v>
      </c>
      <c r="DGU19" s="332">
        <f t="shared" si="3645"/>
        <v>100</v>
      </c>
      <c r="DGV19" s="333">
        <f t="shared" si="3645"/>
        <v>5150</v>
      </c>
      <c r="DGW19" s="332">
        <f t="shared" si="3645"/>
        <v>100</v>
      </c>
      <c r="DGX19" s="328">
        <v>0</v>
      </c>
      <c r="DGY19" s="333">
        <f t="shared" ref="DGY19:DHD19" si="3646">SUM(DGY8:DGY17)</f>
        <v>10551</v>
      </c>
      <c r="DGZ19" s="268">
        <f t="shared" si="3646"/>
        <v>100</v>
      </c>
      <c r="DHA19" s="265">
        <f t="shared" si="3646"/>
        <v>5387</v>
      </c>
      <c r="DHB19" s="332">
        <f t="shared" si="3646"/>
        <v>100</v>
      </c>
      <c r="DHC19" s="333">
        <f t="shared" si="3646"/>
        <v>5134</v>
      </c>
      <c r="DHD19" s="332">
        <f t="shared" si="3646"/>
        <v>100</v>
      </c>
      <c r="DHE19" s="328">
        <v>0</v>
      </c>
      <c r="DHF19" s="333">
        <f t="shared" ref="DHF19:DHK19" si="3647">SUM(DHF8:DHF17)</f>
        <v>10521</v>
      </c>
      <c r="DHG19" s="268">
        <f t="shared" si="3647"/>
        <v>100</v>
      </c>
      <c r="DHH19" s="265">
        <f t="shared" si="3647"/>
        <v>5373</v>
      </c>
      <c r="DHI19" s="332">
        <f t="shared" si="3647"/>
        <v>100</v>
      </c>
      <c r="DHJ19" s="333">
        <f t="shared" si="3647"/>
        <v>5125</v>
      </c>
      <c r="DHK19" s="332">
        <f t="shared" si="3647"/>
        <v>100</v>
      </c>
      <c r="DHL19" s="328">
        <v>0</v>
      </c>
      <c r="DHM19" s="333">
        <f t="shared" ref="DHM19:DHR19" si="3648">SUM(DHM8:DHM17)</f>
        <v>10498</v>
      </c>
      <c r="DHN19" s="268">
        <f t="shared" si="3648"/>
        <v>100</v>
      </c>
      <c r="DHO19" s="265">
        <f t="shared" si="3648"/>
        <v>5358</v>
      </c>
      <c r="DHP19" s="332">
        <f t="shared" si="3648"/>
        <v>100.00000000000001</v>
      </c>
      <c r="DHQ19" s="333">
        <f t="shared" si="3648"/>
        <v>5108</v>
      </c>
      <c r="DHR19" s="332">
        <f t="shared" si="3648"/>
        <v>100</v>
      </c>
      <c r="DHS19" s="328">
        <v>0</v>
      </c>
      <c r="DHT19" s="333">
        <f t="shared" ref="DHT19:DHY19" si="3649">SUM(DHT8:DHT17)</f>
        <v>10466</v>
      </c>
      <c r="DHU19" s="268">
        <f t="shared" si="3649"/>
        <v>100</v>
      </c>
      <c r="DHV19" s="265">
        <f t="shared" si="3649"/>
        <v>5336</v>
      </c>
      <c r="DHW19" s="332">
        <f t="shared" si="3649"/>
        <v>100</v>
      </c>
      <c r="DHX19" s="333">
        <f t="shared" si="3649"/>
        <v>5098</v>
      </c>
      <c r="DHY19" s="332">
        <f t="shared" si="3649"/>
        <v>100</v>
      </c>
      <c r="DHZ19" s="328">
        <v>0</v>
      </c>
      <c r="DIA19" s="333">
        <f t="shared" ref="DIA19:DIF19" si="3650">SUM(DIA8:DIA17)</f>
        <v>10434</v>
      </c>
      <c r="DIB19" s="268">
        <f t="shared" si="3650"/>
        <v>100</v>
      </c>
      <c r="DIC19" s="265">
        <f t="shared" si="3650"/>
        <v>5326</v>
      </c>
      <c r="DID19" s="332">
        <f t="shared" si="3650"/>
        <v>100</v>
      </c>
      <c r="DIE19" s="333">
        <f t="shared" si="3650"/>
        <v>5083</v>
      </c>
      <c r="DIF19" s="332">
        <f t="shared" si="3650"/>
        <v>100</v>
      </c>
      <c r="DIG19" s="328">
        <v>0</v>
      </c>
      <c r="DIH19" s="333">
        <f t="shared" ref="DIH19:DIM19" si="3651">SUM(DIH8:DIH17)</f>
        <v>10409</v>
      </c>
      <c r="DII19" s="268">
        <f t="shared" si="3651"/>
        <v>100</v>
      </c>
      <c r="DIJ19" s="265">
        <f t="shared" si="3651"/>
        <v>5313</v>
      </c>
      <c r="DIK19" s="332">
        <f t="shared" si="3651"/>
        <v>100</v>
      </c>
      <c r="DIL19" s="333">
        <f t="shared" si="3651"/>
        <v>5068</v>
      </c>
      <c r="DIM19" s="332">
        <f t="shared" si="3651"/>
        <v>99.999999999999986</v>
      </c>
      <c r="DIN19" s="328">
        <v>0</v>
      </c>
      <c r="DIO19" s="333">
        <f t="shared" ref="DIO19:DIT19" si="3652">SUM(DIO8:DIO17)</f>
        <v>10381</v>
      </c>
      <c r="DIP19" s="268">
        <f t="shared" si="3652"/>
        <v>100</v>
      </c>
      <c r="DIQ19" s="265">
        <f t="shared" si="3652"/>
        <v>5297</v>
      </c>
      <c r="DIR19" s="332">
        <f t="shared" si="3652"/>
        <v>100</v>
      </c>
      <c r="DIS19" s="333">
        <f t="shared" si="3652"/>
        <v>5048</v>
      </c>
      <c r="DIT19" s="332">
        <f t="shared" si="3652"/>
        <v>100</v>
      </c>
      <c r="DIU19" s="328">
        <v>0</v>
      </c>
      <c r="DIV19" s="333">
        <f t="shared" ref="DIV19:DJA19" si="3653">SUM(DIV8:DIV17)</f>
        <v>10345</v>
      </c>
      <c r="DIW19" s="268">
        <f t="shared" si="3653"/>
        <v>100</v>
      </c>
      <c r="DIX19" s="265">
        <f t="shared" si="3653"/>
        <v>5278</v>
      </c>
      <c r="DIY19" s="332">
        <f t="shared" si="3653"/>
        <v>100</v>
      </c>
      <c r="DIZ19" s="333">
        <f t="shared" si="3653"/>
        <v>5031</v>
      </c>
      <c r="DJA19" s="332">
        <f t="shared" si="3653"/>
        <v>100</v>
      </c>
      <c r="DJB19" s="328">
        <v>0</v>
      </c>
      <c r="DJC19" s="333">
        <f t="shared" ref="DJC19:DJH19" si="3654">SUM(DJC8:DJC17)</f>
        <v>10309</v>
      </c>
      <c r="DJD19" s="268">
        <f t="shared" si="3654"/>
        <v>100</v>
      </c>
      <c r="DJE19" s="265">
        <f t="shared" si="3654"/>
        <v>5260</v>
      </c>
      <c r="DJF19" s="332">
        <f t="shared" si="3654"/>
        <v>100</v>
      </c>
      <c r="DJG19" s="333">
        <f t="shared" si="3654"/>
        <v>5013</v>
      </c>
      <c r="DJH19" s="332">
        <f t="shared" si="3654"/>
        <v>100</v>
      </c>
      <c r="DJI19" s="328">
        <v>0</v>
      </c>
      <c r="DJJ19" s="333">
        <f t="shared" ref="DJJ19:DJO19" si="3655">SUM(DJJ8:DJJ17)</f>
        <v>10273</v>
      </c>
      <c r="DJK19" s="268">
        <f t="shared" si="3655"/>
        <v>100</v>
      </c>
      <c r="DJL19" s="265">
        <f t="shared" si="3655"/>
        <v>5246</v>
      </c>
      <c r="DJM19" s="332">
        <f t="shared" si="3655"/>
        <v>100</v>
      </c>
      <c r="DJN19" s="333">
        <f t="shared" si="3655"/>
        <v>4995</v>
      </c>
      <c r="DJO19" s="332">
        <f t="shared" si="3655"/>
        <v>100</v>
      </c>
      <c r="DJP19" s="328">
        <v>0</v>
      </c>
      <c r="DJQ19" s="333">
        <f t="shared" ref="DJQ19:DJV19" si="3656">SUM(DJQ8:DJQ17)</f>
        <v>10241</v>
      </c>
      <c r="DJR19" s="268">
        <f t="shared" si="3656"/>
        <v>100</v>
      </c>
      <c r="DJS19" s="265">
        <f t="shared" si="3656"/>
        <v>5232</v>
      </c>
      <c r="DJT19" s="332">
        <f t="shared" si="3656"/>
        <v>100</v>
      </c>
      <c r="DJU19" s="333">
        <f t="shared" si="3656"/>
        <v>4975</v>
      </c>
      <c r="DJV19" s="332">
        <f t="shared" si="3656"/>
        <v>100</v>
      </c>
      <c r="DJW19" s="328">
        <v>0</v>
      </c>
      <c r="DJX19" s="333">
        <f t="shared" ref="DJX19:DKC19" si="3657">SUM(DJX8:DJX17)</f>
        <v>10207</v>
      </c>
      <c r="DJY19" s="268">
        <f t="shared" si="3657"/>
        <v>100</v>
      </c>
      <c r="DJZ19" s="265">
        <f t="shared" si="3657"/>
        <v>5222</v>
      </c>
      <c r="DKA19" s="332">
        <f t="shared" si="3657"/>
        <v>100</v>
      </c>
      <c r="DKB19" s="333">
        <f t="shared" si="3657"/>
        <v>4962</v>
      </c>
      <c r="DKC19" s="332">
        <f t="shared" si="3657"/>
        <v>100</v>
      </c>
      <c r="DKD19" s="328">
        <v>0</v>
      </c>
      <c r="DKE19" s="333">
        <f t="shared" ref="DKE19:DKJ19" si="3658">SUM(DKE8:DKE17)</f>
        <v>10184</v>
      </c>
      <c r="DKF19" s="268">
        <f t="shared" si="3658"/>
        <v>100</v>
      </c>
      <c r="DKG19" s="265">
        <f t="shared" si="3658"/>
        <v>5203</v>
      </c>
      <c r="DKH19" s="332">
        <f t="shared" si="3658"/>
        <v>100</v>
      </c>
      <c r="DKI19" s="333">
        <f t="shared" si="3658"/>
        <v>4951</v>
      </c>
      <c r="DKJ19" s="332">
        <f t="shared" si="3658"/>
        <v>100</v>
      </c>
      <c r="DKK19" s="328">
        <v>0</v>
      </c>
      <c r="DKL19" s="333">
        <f t="shared" ref="DKL19:DKQ19" si="3659">SUM(DKL8:DKL17)</f>
        <v>10154</v>
      </c>
      <c r="DKM19" s="268">
        <f t="shared" si="3659"/>
        <v>100</v>
      </c>
      <c r="DKN19" s="265">
        <f t="shared" si="3659"/>
        <v>5177</v>
      </c>
      <c r="DKO19" s="332">
        <f t="shared" si="3659"/>
        <v>100</v>
      </c>
      <c r="DKP19" s="333">
        <f t="shared" si="3659"/>
        <v>4939</v>
      </c>
      <c r="DKQ19" s="332">
        <f t="shared" si="3659"/>
        <v>100</v>
      </c>
      <c r="DKR19" s="328">
        <v>0</v>
      </c>
      <c r="DKS19" s="333">
        <f t="shared" ref="DKS19:DKX19" si="3660">SUM(DKS8:DKS17)</f>
        <v>10116</v>
      </c>
      <c r="DKT19" s="268">
        <f t="shared" si="3660"/>
        <v>100</v>
      </c>
      <c r="DKU19" s="265">
        <f t="shared" si="3660"/>
        <v>5163</v>
      </c>
      <c r="DKV19" s="332">
        <f t="shared" si="3660"/>
        <v>100</v>
      </c>
      <c r="DKW19" s="333">
        <f t="shared" si="3660"/>
        <v>4925</v>
      </c>
      <c r="DKX19" s="332">
        <f t="shared" si="3660"/>
        <v>100</v>
      </c>
      <c r="DKY19" s="328">
        <v>0</v>
      </c>
      <c r="DKZ19" s="333">
        <f t="shared" ref="DKZ19:DLE19" si="3661">SUM(DKZ8:DKZ17)</f>
        <v>10088</v>
      </c>
      <c r="DLA19" s="268">
        <f t="shared" si="3661"/>
        <v>100</v>
      </c>
      <c r="DLB19" s="265">
        <f t="shared" si="3661"/>
        <v>5150</v>
      </c>
      <c r="DLC19" s="332">
        <f t="shared" si="3661"/>
        <v>100</v>
      </c>
      <c r="DLD19" s="333">
        <f t="shared" si="3661"/>
        <v>4904</v>
      </c>
      <c r="DLE19" s="332">
        <f t="shared" si="3661"/>
        <v>100</v>
      </c>
      <c r="DLF19" s="328">
        <v>0</v>
      </c>
      <c r="DLG19" s="333">
        <f t="shared" ref="DLG19:DLL19" si="3662">SUM(DLG8:DLG17)</f>
        <v>10054</v>
      </c>
      <c r="DLH19" s="268">
        <f t="shared" si="3662"/>
        <v>100</v>
      </c>
      <c r="DLI19" s="265">
        <f t="shared" si="3662"/>
        <v>5132</v>
      </c>
      <c r="DLJ19" s="332">
        <f t="shared" si="3662"/>
        <v>100</v>
      </c>
      <c r="DLK19" s="333">
        <f t="shared" si="3662"/>
        <v>4891</v>
      </c>
      <c r="DLL19" s="332">
        <f t="shared" si="3662"/>
        <v>100</v>
      </c>
      <c r="DLM19" s="328">
        <v>0</v>
      </c>
      <c r="DLN19" s="333">
        <f t="shared" ref="DLN19:DLS19" si="3663">SUM(DLN8:DLN17)</f>
        <v>10023</v>
      </c>
      <c r="DLO19" s="268">
        <f t="shared" si="3663"/>
        <v>100</v>
      </c>
      <c r="DLP19" s="265">
        <f t="shared" si="3663"/>
        <v>5111</v>
      </c>
      <c r="DLQ19" s="332">
        <f t="shared" si="3663"/>
        <v>100</v>
      </c>
      <c r="DLR19" s="333">
        <f t="shared" si="3663"/>
        <v>4877</v>
      </c>
      <c r="DLS19" s="332">
        <f t="shared" si="3663"/>
        <v>100</v>
      </c>
      <c r="DLT19" s="328">
        <v>0</v>
      </c>
      <c r="DLU19" s="333">
        <f t="shared" ref="DLU19:DLZ19" si="3664">SUM(DLU8:DLU17)</f>
        <v>9988</v>
      </c>
      <c r="DLV19" s="268">
        <f t="shared" si="3664"/>
        <v>100</v>
      </c>
      <c r="DLW19" s="265">
        <f t="shared" si="3664"/>
        <v>5082</v>
      </c>
      <c r="DLX19" s="332">
        <f t="shared" si="3664"/>
        <v>100</v>
      </c>
      <c r="DLY19" s="333">
        <f t="shared" si="3664"/>
        <v>4872</v>
      </c>
      <c r="DLZ19" s="332">
        <f t="shared" si="3664"/>
        <v>100</v>
      </c>
      <c r="DMA19" s="328">
        <v>0</v>
      </c>
      <c r="DMB19" s="333">
        <f t="shared" ref="DMB19:DMG19" si="3665">SUM(DMB8:DMB17)</f>
        <v>9954</v>
      </c>
      <c r="DMC19" s="268">
        <f t="shared" si="3665"/>
        <v>100</v>
      </c>
      <c r="DMD19" s="265">
        <f t="shared" si="3665"/>
        <v>5068</v>
      </c>
      <c r="DME19" s="332">
        <f t="shared" si="3665"/>
        <v>100</v>
      </c>
      <c r="DMF19" s="333">
        <f t="shared" si="3665"/>
        <v>4849</v>
      </c>
      <c r="DMG19" s="332">
        <f t="shared" si="3665"/>
        <v>100</v>
      </c>
      <c r="DMH19" s="328">
        <v>0</v>
      </c>
      <c r="DMI19" s="333">
        <f t="shared" ref="DMI19:DMN19" si="3666">SUM(DMI8:DMI17)</f>
        <v>9917</v>
      </c>
      <c r="DMJ19" s="268">
        <f t="shared" si="3666"/>
        <v>100</v>
      </c>
      <c r="DMK19" s="265">
        <f t="shared" si="3666"/>
        <v>5048</v>
      </c>
      <c r="DML19" s="332">
        <f t="shared" si="3666"/>
        <v>100</v>
      </c>
      <c r="DMM19" s="333">
        <f t="shared" si="3666"/>
        <v>4826</v>
      </c>
      <c r="DMN19" s="332">
        <f t="shared" si="3666"/>
        <v>100</v>
      </c>
      <c r="DMO19" s="328">
        <v>0</v>
      </c>
      <c r="DMP19" s="333">
        <f t="shared" ref="DMP19:DMU19" si="3667">SUM(DMP8:DMP17)</f>
        <v>9874</v>
      </c>
      <c r="DMQ19" s="268">
        <f t="shared" si="3667"/>
        <v>100</v>
      </c>
      <c r="DMR19" s="265">
        <f t="shared" si="3667"/>
        <v>5024</v>
      </c>
      <c r="DMS19" s="332">
        <f t="shared" si="3667"/>
        <v>100</v>
      </c>
      <c r="DMT19" s="333">
        <f t="shared" si="3667"/>
        <v>4810</v>
      </c>
      <c r="DMU19" s="332">
        <f t="shared" si="3667"/>
        <v>100</v>
      </c>
      <c r="DMV19" s="328">
        <v>0</v>
      </c>
      <c r="DMW19" s="333">
        <f t="shared" ref="DMW19:DNB19" si="3668">SUM(DMW8:DMW17)</f>
        <v>9834</v>
      </c>
      <c r="DMX19" s="268">
        <f t="shared" si="3668"/>
        <v>100</v>
      </c>
      <c r="DMY19" s="265">
        <f t="shared" si="3668"/>
        <v>5006</v>
      </c>
      <c r="DMZ19" s="332">
        <f t="shared" si="3668"/>
        <v>100</v>
      </c>
      <c r="DNA19" s="333">
        <f t="shared" si="3668"/>
        <v>4791</v>
      </c>
      <c r="DNB19" s="332">
        <f t="shared" si="3668"/>
        <v>100</v>
      </c>
      <c r="DNC19" s="328">
        <v>0</v>
      </c>
      <c r="DND19" s="333">
        <f t="shared" ref="DND19:DNI19" si="3669">SUM(DND8:DND17)</f>
        <v>9797</v>
      </c>
      <c r="DNE19" s="268">
        <f t="shared" si="3669"/>
        <v>100</v>
      </c>
      <c r="DNF19" s="265">
        <f t="shared" si="3669"/>
        <v>4981</v>
      </c>
      <c r="DNG19" s="332">
        <f t="shared" si="3669"/>
        <v>100</v>
      </c>
      <c r="DNH19" s="333">
        <f t="shared" si="3669"/>
        <v>4776</v>
      </c>
      <c r="DNI19" s="332">
        <f t="shared" si="3669"/>
        <v>100</v>
      </c>
      <c r="DNJ19" s="328">
        <v>0</v>
      </c>
      <c r="DNK19" s="333">
        <f t="shared" ref="DNK19:DNP19" si="3670">SUM(DNK8:DNK17)</f>
        <v>9757</v>
      </c>
      <c r="DNL19" s="268">
        <f t="shared" si="3670"/>
        <v>100</v>
      </c>
      <c r="DNM19" s="265">
        <f t="shared" si="3670"/>
        <v>4969</v>
      </c>
      <c r="DNN19" s="332">
        <f t="shared" si="3670"/>
        <v>100</v>
      </c>
      <c r="DNO19" s="333">
        <f t="shared" si="3670"/>
        <v>4749</v>
      </c>
      <c r="DNP19" s="332">
        <f t="shared" si="3670"/>
        <v>100</v>
      </c>
      <c r="DNQ19" s="328">
        <v>0</v>
      </c>
      <c r="DNR19" s="333">
        <f t="shared" ref="DNR19:DNW19" si="3671">SUM(DNR8:DNR17)</f>
        <v>9718</v>
      </c>
      <c r="DNS19" s="268">
        <f t="shared" si="3671"/>
        <v>100</v>
      </c>
      <c r="DNT19" s="265">
        <f t="shared" si="3671"/>
        <v>4950</v>
      </c>
      <c r="DNU19" s="332">
        <f t="shared" si="3671"/>
        <v>100</v>
      </c>
      <c r="DNV19" s="333">
        <f t="shared" si="3671"/>
        <v>4732</v>
      </c>
      <c r="DNW19" s="332">
        <f t="shared" si="3671"/>
        <v>100</v>
      </c>
      <c r="DNX19" s="328">
        <v>0</v>
      </c>
      <c r="DNY19" s="333">
        <f t="shared" ref="DNY19:DOD19" si="3672">SUM(DNY8:DNY17)</f>
        <v>9682</v>
      </c>
      <c r="DNZ19" s="268">
        <f t="shared" si="3672"/>
        <v>100</v>
      </c>
      <c r="DOA19" s="265">
        <f t="shared" si="3672"/>
        <v>4927</v>
      </c>
      <c r="DOB19" s="332">
        <f t="shared" si="3672"/>
        <v>100</v>
      </c>
      <c r="DOC19" s="333">
        <f t="shared" si="3672"/>
        <v>4717</v>
      </c>
      <c r="DOD19" s="332">
        <f t="shared" si="3672"/>
        <v>100</v>
      </c>
      <c r="DOE19" s="328">
        <v>0</v>
      </c>
      <c r="DOF19" s="333">
        <f t="shared" ref="DOF19:DOK19" si="3673">SUM(DOF8:DOF17)</f>
        <v>9644</v>
      </c>
      <c r="DOG19" s="268">
        <f t="shared" si="3673"/>
        <v>100</v>
      </c>
      <c r="DOH19" s="265">
        <f t="shared" si="3673"/>
        <v>4910</v>
      </c>
      <c r="DOI19" s="332">
        <f t="shared" si="3673"/>
        <v>100</v>
      </c>
      <c r="DOJ19" s="333">
        <f t="shared" si="3673"/>
        <v>4698</v>
      </c>
      <c r="DOK19" s="332">
        <f t="shared" si="3673"/>
        <v>100</v>
      </c>
      <c r="DOL19" s="328">
        <v>0</v>
      </c>
      <c r="DOM19" s="333">
        <f t="shared" ref="DOM19:DOR19" si="3674">SUM(DOM8:DOM17)</f>
        <v>9608</v>
      </c>
      <c r="DON19" s="268">
        <f t="shared" si="3674"/>
        <v>100</v>
      </c>
      <c r="DOO19" s="265">
        <f t="shared" si="3674"/>
        <v>4886</v>
      </c>
      <c r="DOP19" s="332">
        <f t="shared" si="3674"/>
        <v>100</v>
      </c>
      <c r="DOQ19" s="333">
        <f t="shared" si="3674"/>
        <v>4663</v>
      </c>
      <c r="DOR19" s="332">
        <f t="shared" si="3674"/>
        <v>100</v>
      </c>
      <c r="DOS19" s="328">
        <v>0</v>
      </c>
      <c r="DOT19" s="333">
        <f t="shared" ref="DOT19:DOY19" si="3675">SUM(DOT8:DOT17)</f>
        <v>9549</v>
      </c>
      <c r="DOU19" s="268">
        <f t="shared" si="3675"/>
        <v>100</v>
      </c>
      <c r="DOV19" s="265">
        <f t="shared" si="3675"/>
        <v>4862</v>
      </c>
      <c r="DOW19" s="332">
        <f t="shared" si="3675"/>
        <v>100</v>
      </c>
      <c r="DOX19" s="333">
        <f t="shared" si="3675"/>
        <v>4636</v>
      </c>
      <c r="DOY19" s="332">
        <f t="shared" si="3675"/>
        <v>100</v>
      </c>
      <c r="DOZ19" s="328">
        <v>0</v>
      </c>
      <c r="DPA19" s="333">
        <f t="shared" ref="DPA19:DPF19" si="3676">SUM(DPA8:DPA17)</f>
        <v>9498</v>
      </c>
      <c r="DPB19" s="268">
        <f t="shared" si="3676"/>
        <v>100</v>
      </c>
      <c r="DPC19" s="265">
        <f t="shared" si="3676"/>
        <v>4830</v>
      </c>
      <c r="DPD19" s="332">
        <f t="shared" si="3676"/>
        <v>100</v>
      </c>
      <c r="DPE19" s="333">
        <f t="shared" si="3676"/>
        <v>4610</v>
      </c>
      <c r="DPF19" s="332">
        <f t="shared" si="3676"/>
        <v>100</v>
      </c>
      <c r="DPG19" s="328">
        <v>0</v>
      </c>
      <c r="DPH19" s="333">
        <f t="shared" ref="DPH19:DPM19" si="3677">SUM(DPH8:DPH17)</f>
        <v>9440</v>
      </c>
      <c r="DPI19" s="268">
        <f t="shared" si="3677"/>
        <v>100</v>
      </c>
      <c r="DPJ19" s="265">
        <f t="shared" si="3677"/>
        <v>4804</v>
      </c>
      <c r="DPK19" s="332">
        <f t="shared" si="3677"/>
        <v>100</v>
      </c>
      <c r="DPL19" s="333">
        <f t="shared" si="3677"/>
        <v>4591</v>
      </c>
      <c r="DPM19" s="332">
        <f t="shared" si="3677"/>
        <v>100</v>
      </c>
      <c r="DPN19" s="328">
        <v>0</v>
      </c>
      <c r="DPO19" s="333">
        <f t="shared" ref="DPO19:DPT19" si="3678">SUM(DPO8:DPO17)</f>
        <v>9395</v>
      </c>
      <c r="DPP19" s="268">
        <f t="shared" si="3678"/>
        <v>100</v>
      </c>
      <c r="DPQ19" s="265">
        <f t="shared" si="3678"/>
        <v>4780</v>
      </c>
      <c r="DPR19" s="332">
        <f t="shared" si="3678"/>
        <v>100</v>
      </c>
      <c r="DPS19" s="333">
        <f t="shared" si="3678"/>
        <v>4559</v>
      </c>
      <c r="DPT19" s="332">
        <f t="shared" si="3678"/>
        <v>100</v>
      </c>
      <c r="DPU19" s="328">
        <v>0</v>
      </c>
      <c r="DPV19" s="333">
        <f t="shared" ref="DPV19:DQA19" si="3679">SUM(DPV8:DPV17)</f>
        <v>9339</v>
      </c>
      <c r="DPW19" s="268">
        <f t="shared" si="3679"/>
        <v>100</v>
      </c>
      <c r="DPX19" s="265">
        <f t="shared" si="3679"/>
        <v>4764</v>
      </c>
      <c r="DPY19" s="332">
        <f t="shared" si="3679"/>
        <v>100</v>
      </c>
      <c r="DPZ19" s="333">
        <f t="shared" si="3679"/>
        <v>4525</v>
      </c>
      <c r="DQA19" s="332">
        <f t="shared" si="3679"/>
        <v>100</v>
      </c>
      <c r="DQB19" s="328">
        <v>0</v>
      </c>
      <c r="DQC19" s="333">
        <f t="shared" ref="DQC19:DQH19" si="3680">SUM(DQC8:DQC17)</f>
        <v>9289</v>
      </c>
      <c r="DQD19" s="268">
        <f t="shared" si="3680"/>
        <v>100</v>
      </c>
      <c r="DQE19" s="265">
        <f t="shared" si="3680"/>
        <v>4748</v>
      </c>
      <c r="DQF19" s="332">
        <f t="shared" si="3680"/>
        <v>100</v>
      </c>
      <c r="DQG19" s="333">
        <f t="shared" si="3680"/>
        <v>4490</v>
      </c>
      <c r="DQH19" s="332">
        <f t="shared" si="3680"/>
        <v>100</v>
      </c>
      <c r="DQI19" s="328">
        <v>0</v>
      </c>
      <c r="DQJ19" s="333">
        <f t="shared" ref="DQJ19:DQO19" si="3681">SUM(DQJ8:DQJ17)</f>
        <v>9238</v>
      </c>
      <c r="DQK19" s="268">
        <f t="shared" si="3681"/>
        <v>100</v>
      </c>
      <c r="DQL19" s="265">
        <f t="shared" si="3681"/>
        <v>4722</v>
      </c>
      <c r="DQM19" s="332">
        <f t="shared" si="3681"/>
        <v>100</v>
      </c>
      <c r="DQN19" s="333">
        <f t="shared" si="3681"/>
        <v>4458</v>
      </c>
      <c r="DQO19" s="332">
        <f t="shared" si="3681"/>
        <v>100</v>
      </c>
      <c r="DQP19" s="328">
        <v>0</v>
      </c>
      <c r="DQQ19" s="333">
        <f t="shared" ref="DQQ19:DQV19" si="3682">SUM(DQQ8:DQQ17)</f>
        <v>9180</v>
      </c>
      <c r="DQR19" s="268">
        <f t="shared" si="3682"/>
        <v>100</v>
      </c>
      <c r="DQS19" s="265">
        <f t="shared" si="3682"/>
        <v>4699</v>
      </c>
      <c r="DQT19" s="332">
        <f t="shared" si="3682"/>
        <v>100</v>
      </c>
      <c r="DQU19" s="333">
        <f t="shared" si="3682"/>
        <v>4428</v>
      </c>
      <c r="DQV19" s="332">
        <f t="shared" si="3682"/>
        <v>100</v>
      </c>
      <c r="DQW19" s="328">
        <v>0</v>
      </c>
      <c r="DQX19" s="333">
        <f t="shared" ref="DQX19:DRC19" si="3683">SUM(DQX8:DQX17)</f>
        <v>9127</v>
      </c>
      <c r="DQY19" s="268">
        <f t="shared" si="3683"/>
        <v>100</v>
      </c>
      <c r="DQZ19" s="265">
        <f t="shared" si="3683"/>
        <v>4681</v>
      </c>
      <c r="DRA19" s="332">
        <f t="shared" si="3683"/>
        <v>100</v>
      </c>
      <c r="DRB19" s="333">
        <f t="shared" si="3683"/>
        <v>4394</v>
      </c>
      <c r="DRC19" s="332">
        <f t="shared" si="3683"/>
        <v>100</v>
      </c>
      <c r="DRD19" s="328">
        <v>0</v>
      </c>
      <c r="DRE19" s="333">
        <f t="shared" ref="DRE19:DRJ19" si="3684">SUM(DRE8:DRE17)</f>
        <v>9075</v>
      </c>
      <c r="DRF19" s="268">
        <f t="shared" si="3684"/>
        <v>100</v>
      </c>
      <c r="DRG19" s="265">
        <f t="shared" si="3684"/>
        <v>4644</v>
      </c>
      <c r="DRH19" s="332">
        <f t="shared" si="3684"/>
        <v>100</v>
      </c>
      <c r="DRI19" s="333">
        <f t="shared" si="3684"/>
        <v>4360</v>
      </c>
      <c r="DRJ19" s="332">
        <f t="shared" si="3684"/>
        <v>100</v>
      </c>
      <c r="DRK19" s="328">
        <v>0</v>
      </c>
      <c r="DRL19" s="333">
        <f t="shared" ref="DRL19:DRQ19" si="3685">SUM(DRL8:DRL17)</f>
        <v>9004</v>
      </c>
      <c r="DRM19" s="268">
        <f t="shared" si="3685"/>
        <v>100</v>
      </c>
      <c r="DRN19" s="265">
        <f t="shared" si="3685"/>
        <v>4612</v>
      </c>
      <c r="DRO19" s="332">
        <f t="shared" si="3685"/>
        <v>100</v>
      </c>
      <c r="DRP19" s="333">
        <f t="shared" si="3685"/>
        <v>4340</v>
      </c>
      <c r="DRQ19" s="332">
        <f t="shared" si="3685"/>
        <v>100</v>
      </c>
      <c r="DRR19" s="328">
        <v>0</v>
      </c>
      <c r="DRS19" s="333">
        <f t="shared" ref="DRS19:DRX19" si="3686">SUM(DRS8:DRS17)</f>
        <v>8952</v>
      </c>
      <c r="DRT19" s="268">
        <f t="shared" si="3686"/>
        <v>100</v>
      </c>
      <c r="DRU19" s="265">
        <f t="shared" si="3686"/>
        <v>4581</v>
      </c>
      <c r="DRV19" s="332">
        <f t="shared" si="3686"/>
        <v>100</v>
      </c>
      <c r="DRW19" s="333">
        <f t="shared" si="3686"/>
        <v>4307</v>
      </c>
      <c r="DRX19" s="332">
        <f t="shared" si="3686"/>
        <v>100</v>
      </c>
      <c r="DRY19" s="328">
        <v>0</v>
      </c>
      <c r="DRZ19" s="333">
        <f t="shared" ref="DRZ19:DSE19" si="3687">SUM(DRZ8:DRZ17)</f>
        <v>8888</v>
      </c>
      <c r="DSA19" s="268">
        <f t="shared" si="3687"/>
        <v>100</v>
      </c>
      <c r="DSB19" s="265">
        <f t="shared" si="3687"/>
        <v>4561</v>
      </c>
      <c r="DSC19" s="332">
        <f t="shared" si="3687"/>
        <v>100</v>
      </c>
      <c r="DSD19" s="333">
        <f t="shared" si="3687"/>
        <v>4282</v>
      </c>
      <c r="DSE19" s="332">
        <f t="shared" si="3687"/>
        <v>100</v>
      </c>
      <c r="DSF19" s="328">
        <v>0</v>
      </c>
      <c r="DSG19" s="333">
        <f t="shared" ref="DSG19:DSL19" si="3688">SUM(DSG8:DSG17)</f>
        <v>8843</v>
      </c>
      <c r="DSH19" s="268">
        <f t="shared" si="3688"/>
        <v>100</v>
      </c>
      <c r="DSI19" s="265">
        <f t="shared" si="3688"/>
        <v>4533</v>
      </c>
      <c r="DSJ19" s="332">
        <f t="shared" si="3688"/>
        <v>100</v>
      </c>
      <c r="DSK19" s="333">
        <f t="shared" si="3688"/>
        <v>4253</v>
      </c>
      <c r="DSL19" s="332">
        <f t="shared" si="3688"/>
        <v>100</v>
      </c>
      <c r="DSM19" s="328">
        <v>0</v>
      </c>
      <c r="DSN19" s="333">
        <f t="shared" ref="DSN19:DSS19" si="3689">SUM(DSN8:DSN17)</f>
        <v>8786</v>
      </c>
      <c r="DSO19" s="268">
        <f t="shared" si="3689"/>
        <v>100</v>
      </c>
      <c r="DSP19" s="265">
        <f t="shared" si="3689"/>
        <v>4501</v>
      </c>
      <c r="DSQ19" s="332">
        <f t="shared" si="3689"/>
        <v>100</v>
      </c>
      <c r="DSR19" s="333">
        <f t="shared" si="3689"/>
        <v>4220</v>
      </c>
      <c r="DSS19" s="332">
        <f t="shared" si="3689"/>
        <v>100</v>
      </c>
      <c r="DST19" s="328">
        <v>0</v>
      </c>
      <c r="DSU19" s="333">
        <f t="shared" ref="DSU19:DSZ19" si="3690">SUM(DSU8:DSU17)</f>
        <v>8721</v>
      </c>
      <c r="DSV19" s="268">
        <f t="shared" si="3690"/>
        <v>100</v>
      </c>
      <c r="DSW19" s="265">
        <f t="shared" si="3690"/>
        <v>4477</v>
      </c>
      <c r="DSX19" s="332">
        <f t="shared" si="3690"/>
        <v>100</v>
      </c>
      <c r="DSY19" s="333">
        <f t="shared" si="3690"/>
        <v>4192</v>
      </c>
      <c r="DSZ19" s="332">
        <f t="shared" si="3690"/>
        <v>100</v>
      </c>
      <c r="DTA19" s="328">
        <v>0</v>
      </c>
      <c r="DTB19" s="333">
        <f t="shared" ref="DTB19:DTG19" si="3691">SUM(DTB8:DTB17)</f>
        <v>8669</v>
      </c>
      <c r="DTC19" s="268">
        <f t="shared" si="3691"/>
        <v>100</v>
      </c>
      <c r="DTD19" s="265">
        <f t="shared" si="3691"/>
        <v>4451</v>
      </c>
      <c r="DTE19" s="332">
        <f t="shared" si="3691"/>
        <v>100</v>
      </c>
      <c r="DTF19" s="333">
        <f t="shared" si="3691"/>
        <v>4148</v>
      </c>
      <c r="DTG19" s="332">
        <f t="shared" si="3691"/>
        <v>100</v>
      </c>
      <c r="DTH19" s="328">
        <v>0</v>
      </c>
      <c r="DTI19" s="333">
        <f t="shared" ref="DTI19:DTN19" si="3692">SUM(DTI8:DTI17)</f>
        <v>8599</v>
      </c>
      <c r="DTJ19" s="268">
        <f t="shared" si="3692"/>
        <v>100</v>
      </c>
      <c r="DTK19" s="265">
        <f t="shared" si="3692"/>
        <v>4426</v>
      </c>
      <c r="DTL19" s="332">
        <f t="shared" si="3692"/>
        <v>100</v>
      </c>
      <c r="DTM19" s="333">
        <f t="shared" si="3692"/>
        <v>4109</v>
      </c>
      <c r="DTN19" s="332">
        <f t="shared" si="3692"/>
        <v>100</v>
      </c>
      <c r="DTO19" s="328">
        <v>0</v>
      </c>
      <c r="DTP19" s="333">
        <f t="shared" ref="DTP19:DTU19" si="3693">SUM(DTP8:DTP17)</f>
        <v>8535</v>
      </c>
      <c r="DTQ19" s="268">
        <f t="shared" si="3693"/>
        <v>100</v>
      </c>
      <c r="DTR19" s="265">
        <f t="shared" si="3693"/>
        <v>4395</v>
      </c>
      <c r="DTS19" s="332">
        <f t="shared" si="3693"/>
        <v>100</v>
      </c>
      <c r="DTT19" s="333">
        <f t="shared" si="3693"/>
        <v>4079</v>
      </c>
      <c r="DTU19" s="332">
        <f t="shared" si="3693"/>
        <v>100</v>
      </c>
      <c r="DTV19" s="328">
        <v>0</v>
      </c>
      <c r="DTW19" s="333">
        <f t="shared" ref="DTW19:DUB19" si="3694">SUM(DTW8:DTW17)</f>
        <v>8474</v>
      </c>
      <c r="DTX19" s="268">
        <f t="shared" si="3694"/>
        <v>100</v>
      </c>
      <c r="DTY19" s="265">
        <f t="shared" si="3694"/>
        <v>4361</v>
      </c>
      <c r="DTZ19" s="332">
        <f t="shared" si="3694"/>
        <v>100</v>
      </c>
      <c r="DUA19" s="333">
        <f t="shared" si="3694"/>
        <v>4049</v>
      </c>
      <c r="DUB19" s="332">
        <f t="shared" si="3694"/>
        <v>100</v>
      </c>
      <c r="DUC19" s="328">
        <v>0</v>
      </c>
      <c r="DUD19" s="333">
        <f t="shared" ref="DUD19:DUI19" si="3695">SUM(DUD8:DUD17)</f>
        <v>8410</v>
      </c>
      <c r="DUE19" s="268">
        <f t="shared" si="3695"/>
        <v>100</v>
      </c>
      <c r="DUF19" s="265">
        <f t="shared" si="3695"/>
        <v>4328</v>
      </c>
      <c r="DUG19" s="332">
        <f t="shared" si="3695"/>
        <v>100</v>
      </c>
      <c r="DUH19" s="333">
        <f t="shared" si="3695"/>
        <v>4010</v>
      </c>
      <c r="DUI19" s="332">
        <f t="shared" si="3695"/>
        <v>100</v>
      </c>
      <c r="DUJ19" s="328">
        <v>0</v>
      </c>
      <c r="DUK19" s="333">
        <f t="shared" ref="DUK19:DUP19" si="3696">SUM(DUK8:DUK17)</f>
        <v>8338</v>
      </c>
      <c r="DUL19" s="268">
        <f t="shared" si="3696"/>
        <v>100</v>
      </c>
      <c r="DUM19" s="265">
        <f t="shared" si="3696"/>
        <v>4291</v>
      </c>
      <c r="DUN19" s="332">
        <f t="shared" si="3696"/>
        <v>100</v>
      </c>
      <c r="DUO19" s="333">
        <f t="shared" si="3696"/>
        <v>3978</v>
      </c>
      <c r="DUP19" s="332">
        <f t="shared" si="3696"/>
        <v>100</v>
      </c>
      <c r="DUQ19" s="328">
        <v>0</v>
      </c>
      <c r="DUR19" s="333">
        <f t="shared" ref="DUR19:DUW19" si="3697">SUM(DUR8:DUR17)</f>
        <v>8269</v>
      </c>
      <c r="DUS19" s="268">
        <f t="shared" si="3697"/>
        <v>100</v>
      </c>
      <c r="DUT19" s="265">
        <f t="shared" si="3697"/>
        <v>4256</v>
      </c>
      <c r="DUU19" s="332">
        <f t="shared" si="3697"/>
        <v>100</v>
      </c>
      <c r="DUV19" s="333">
        <f t="shared" si="3697"/>
        <v>3953</v>
      </c>
      <c r="DUW19" s="332">
        <f t="shared" si="3697"/>
        <v>100</v>
      </c>
      <c r="DUX19" s="328">
        <v>0</v>
      </c>
      <c r="DUY19" s="333">
        <f t="shared" ref="DUY19:DVD19" si="3698">SUM(DUY8:DUY17)</f>
        <v>8209</v>
      </c>
      <c r="DUZ19" s="268">
        <f t="shared" si="3698"/>
        <v>100</v>
      </c>
      <c r="DVA19" s="265">
        <f t="shared" si="3698"/>
        <v>4236</v>
      </c>
      <c r="DVB19" s="332">
        <f t="shared" si="3698"/>
        <v>100</v>
      </c>
      <c r="DVC19" s="333">
        <f t="shared" si="3698"/>
        <v>3925</v>
      </c>
      <c r="DVD19" s="332">
        <f t="shared" si="3698"/>
        <v>100</v>
      </c>
      <c r="DVE19" s="328">
        <v>0</v>
      </c>
      <c r="DVF19" s="333">
        <f t="shared" ref="DVF19:DVK19" si="3699">SUM(DVF8:DVF17)</f>
        <v>8161</v>
      </c>
      <c r="DVG19" s="268">
        <f t="shared" si="3699"/>
        <v>100</v>
      </c>
      <c r="DVH19" s="265">
        <f t="shared" si="3699"/>
        <v>4207</v>
      </c>
      <c r="DVI19" s="332">
        <f t="shared" si="3699"/>
        <v>100</v>
      </c>
      <c r="DVJ19" s="333">
        <f t="shared" si="3699"/>
        <v>3902</v>
      </c>
      <c r="DVK19" s="332">
        <f t="shared" si="3699"/>
        <v>100</v>
      </c>
      <c r="DVL19" s="328">
        <v>0</v>
      </c>
      <c r="DVM19" s="333">
        <f t="shared" ref="DVM19:DVR19" si="3700">SUM(DVM8:DVM17)</f>
        <v>8109</v>
      </c>
      <c r="DVN19" s="268">
        <f t="shared" si="3700"/>
        <v>100</v>
      </c>
      <c r="DVO19" s="265">
        <f t="shared" si="3700"/>
        <v>4169</v>
      </c>
      <c r="DVP19" s="332">
        <f t="shared" si="3700"/>
        <v>100</v>
      </c>
      <c r="DVQ19" s="333">
        <f t="shared" si="3700"/>
        <v>3868</v>
      </c>
      <c r="DVR19" s="332">
        <f t="shared" si="3700"/>
        <v>100</v>
      </c>
      <c r="DVS19" s="328">
        <v>0</v>
      </c>
      <c r="DVT19" s="333">
        <f t="shared" ref="DVT19:DVY19" si="3701">SUM(DVT8:DVT17)</f>
        <v>8037</v>
      </c>
      <c r="DVU19" s="268">
        <f t="shared" si="3701"/>
        <v>100</v>
      </c>
      <c r="DVV19" s="265">
        <f t="shared" si="3701"/>
        <v>4125</v>
      </c>
      <c r="DVW19" s="332">
        <f t="shared" si="3701"/>
        <v>100</v>
      </c>
      <c r="DVX19" s="333">
        <f t="shared" si="3701"/>
        <v>3843</v>
      </c>
      <c r="DVY19" s="332">
        <f t="shared" si="3701"/>
        <v>100</v>
      </c>
      <c r="DVZ19" s="328">
        <v>0</v>
      </c>
      <c r="DWA19" s="333">
        <f t="shared" ref="DWA19:DWF19" si="3702">SUM(DWA8:DWA17)</f>
        <v>7968</v>
      </c>
      <c r="DWB19" s="268">
        <f t="shared" si="3702"/>
        <v>100</v>
      </c>
      <c r="DWC19" s="265">
        <f t="shared" si="3702"/>
        <v>4092</v>
      </c>
      <c r="DWD19" s="332">
        <f t="shared" si="3702"/>
        <v>100</v>
      </c>
      <c r="DWE19" s="333">
        <f t="shared" si="3702"/>
        <v>3815</v>
      </c>
      <c r="DWF19" s="332">
        <f t="shared" si="3702"/>
        <v>100</v>
      </c>
      <c r="DWG19" s="328">
        <v>0</v>
      </c>
      <c r="DWH19" s="333">
        <f t="shared" ref="DWH19:DWM19" si="3703">SUM(DWH8:DWH17)</f>
        <v>7907</v>
      </c>
      <c r="DWI19" s="268">
        <f t="shared" si="3703"/>
        <v>100</v>
      </c>
      <c r="DWJ19" s="265">
        <f t="shared" si="3703"/>
        <v>4057</v>
      </c>
      <c r="DWK19" s="332">
        <f t="shared" si="3703"/>
        <v>99.999999999999986</v>
      </c>
      <c r="DWL19" s="333">
        <f t="shared" si="3703"/>
        <v>3775</v>
      </c>
      <c r="DWM19" s="332">
        <f t="shared" si="3703"/>
        <v>100</v>
      </c>
      <c r="DWN19" s="328">
        <v>0</v>
      </c>
      <c r="DWO19" s="333">
        <f t="shared" ref="DWO19:DWT19" si="3704">SUM(DWO8:DWO17)</f>
        <v>7832</v>
      </c>
      <c r="DWP19" s="268">
        <f t="shared" si="3704"/>
        <v>100</v>
      </c>
      <c r="DWQ19" s="265">
        <f t="shared" si="3704"/>
        <v>4034</v>
      </c>
      <c r="DWR19" s="332">
        <f t="shared" si="3704"/>
        <v>100</v>
      </c>
      <c r="DWS19" s="333">
        <f t="shared" si="3704"/>
        <v>3741</v>
      </c>
      <c r="DWT19" s="332">
        <f t="shared" si="3704"/>
        <v>100</v>
      </c>
      <c r="DWU19" s="328">
        <v>0</v>
      </c>
      <c r="DWV19" s="333">
        <f t="shared" ref="DWV19:DXA19" si="3705">SUM(DWV8:DWV17)</f>
        <v>7775</v>
      </c>
      <c r="DWW19" s="268">
        <f t="shared" si="3705"/>
        <v>100</v>
      </c>
      <c r="DWX19" s="265">
        <f t="shared" si="3705"/>
        <v>4001</v>
      </c>
      <c r="DWY19" s="332">
        <f t="shared" si="3705"/>
        <v>100</v>
      </c>
      <c r="DWZ19" s="333">
        <f t="shared" si="3705"/>
        <v>3705</v>
      </c>
      <c r="DXA19" s="332">
        <f t="shared" si="3705"/>
        <v>100</v>
      </c>
      <c r="DXB19" s="328">
        <v>0</v>
      </c>
      <c r="DXC19" s="333">
        <f t="shared" ref="DXC19:DXH19" si="3706">SUM(DXC8:DXC17)</f>
        <v>7706</v>
      </c>
      <c r="DXD19" s="268">
        <f t="shared" si="3706"/>
        <v>100</v>
      </c>
      <c r="DXE19" s="265">
        <f t="shared" si="3706"/>
        <v>3959</v>
      </c>
      <c r="DXF19" s="332">
        <f t="shared" si="3706"/>
        <v>100</v>
      </c>
      <c r="DXG19" s="333">
        <f t="shared" si="3706"/>
        <v>3678</v>
      </c>
      <c r="DXH19" s="332">
        <f t="shared" si="3706"/>
        <v>100</v>
      </c>
      <c r="DXI19" s="328">
        <v>0</v>
      </c>
      <c r="DXJ19" s="333">
        <f t="shared" ref="DXJ19:DXO19" si="3707">SUM(DXJ8:DXJ17)</f>
        <v>7637</v>
      </c>
      <c r="DXK19" s="268">
        <f t="shared" si="3707"/>
        <v>100</v>
      </c>
      <c r="DXL19" s="265">
        <f t="shared" si="3707"/>
        <v>3933</v>
      </c>
      <c r="DXM19" s="332">
        <f t="shared" si="3707"/>
        <v>100</v>
      </c>
      <c r="DXN19" s="333">
        <f t="shared" si="3707"/>
        <v>3631</v>
      </c>
      <c r="DXO19" s="332">
        <f t="shared" si="3707"/>
        <v>100</v>
      </c>
      <c r="DXP19" s="328">
        <v>0</v>
      </c>
      <c r="DXQ19" s="333">
        <f t="shared" ref="DXQ19:DXV19" si="3708">SUM(DXQ8:DXQ17)</f>
        <v>7564</v>
      </c>
      <c r="DXR19" s="268">
        <f t="shared" si="3708"/>
        <v>100</v>
      </c>
      <c r="DXS19" s="265">
        <f t="shared" si="3708"/>
        <v>3897</v>
      </c>
      <c r="DXT19" s="332">
        <f t="shared" si="3708"/>
        <v>100</v>
      </c>
      <c r="DXU19" s="333">
        <f t="shared" si="3708"/>
        <v>3589</v>
      </c>
      <c r="DXV19" s="332">
        <f t="shared" si="3708"/>
        <v>100</v>
      </c>
      <c r="DXW19" s="328">
        <v>0</v>
      </c>
      <c r="DXX19" s="333">
        <f t="shared" ref="DXX19:DYC19" si="3709">SUM(DXX8:DXX17)</f>
        <v>7486</v>
      </c>
      <c r="DXY19" s="268">
        <f t="shared" si="3709"/>
        <v>100</v>
      </c>
      <c r="DXZ19" s="265">
        <f t="shared" si="3709"/>
        <v>3848</v>
      </c>
      <c r="DYA19" s="332">
        <f t="shared" si="3709"/>
        <v>100</v>
      </c>
      <c r="DYB19" s="333">
        <f t="shared" si="3709"/>
        <v>3555</v>
      </c>
      <c r="DYC19" s="332">
        <f t="shared" si="3709"/>
        <v>100</v>
      </c>
      <c r="DYD19" s="328">
        <v>0</v>
      </c>
      <c r="DYE19" s="333">
        <f t="shared" ref="DYE19:DYJ19" si="3710">SUM(DYE8:DYE17)</f>
        <v>7403</v>
      </c>
      <c r="DYF19" s="268">
        <f t="shared" si="3710"/>
        <v>100</v>
      </c>
      <c r="DYG19" s="265">
        <f t="shared" si="3710"/>
        <v>3803</v>
      </c>
      <c r="DYH19" s="332">
        <f t="shared" si="3710"/>
        <v>100</v>
      </c>
      <c r="DYI19" s="333">
        <f t="shared" si="3710"/>
        <v>3510</v>
      </c>
      <c r="DYJ19" s="332">
        <f t="shared" si="3710"/>
        <v>100</v>
      </c>
      <c r="DYK19" s="328">
        <v>0</v>
      </c>
      <c r="DYL19" s="333">
        <f t="shared" ref="DYL19:DYQ19" si="3711">SUM(DYL8:DYL17)</f>
        <v>7313</v>
      </c>
      <c r="DYM19" s="268">
        <f t="shared" si="3711"/>
        <v>100</v>
      </c>
      <c r="DYN19" s="265">
        <f t="shared" si="3711"/>
        <v>3771</v>
      </c>
      <c r="DYO19" s="332">
        <f t="shared" si="3711"/>
        <v>100</v>
      </c>
      <c r="DYP19" s="333">
        <f t="shared" si="3711"/>
        <v>3478</v>
      </c>
      <c r="DYQ19" s="332">
        <f t="shared" si="3711"/>
        <v>100</v>
      </c>
      <c r="DYR19" s="328">
        <v>0</v>
      </c>
      <c r="DYS19" s="333">
        <f t="shared" ref="DYS19:DYX19" si="3712">SUM(DYS8:DYS17)</f>
        <v>7249</v>
      </c>
      <c r="DYT19" s="268">
        <f t="shared" si="3712"/>
        <v>100</v>
      </c>
      <c r="DYU19" s="265">
        <f t="shared" si="3712"/>
        <v>3727</v>
      </c>
      <c r="DYV19" s="332">
        <f t="shared" si="3712"/>
        <v>100</v>
      </c>
      <c r="DYW19" s="333">
        <f t="shared" si="3712"/>
        <v>3428</v>
      </c>
      <c r="DYX19" s="332">
        <f t="shared" si="3712"/>
        <v>100</v>
      </c>
      <c r="DYY19" s="328">
        <v>0</v>
      </c>
      <c r="DYZ19" s="333">
        <f t="shared" ref="DYZ19:DZE19" si="3713">SUM(DYZ8:DYZ17)</f>
        <v>7155</v>
      </c>
      <c r="DZA19" s="268">
        <f t="shared" si="3713"/>
        <v>100</v>
      </c>
      <c r="DZB19" s="265">
        <f t="shared" si="3713"/>
        <v>3695</v>
      </c>
      <c r="DZC19" s="332">
        <f t="shared" si="3713"/>
        <v>100</v>
      </c>
      <c r="DZD19" s="333">
        <f t="shared" si="3713"/>
        <v>3390</v>
      </c>
      <c r="DZE19" s="332">
        <f t="shared" si="3713"/>
        <v>100</v>
      </c>
      <c r="DZF19" s="328">
        <v>0</v>
      </c>
      <c r="DZG19" s="333">
        <f t="shared" ref="DZG19:DZL19" si="3714">SUM(DZG8:DZG17)</f>
        <v>7085</v>
      </c>
      <c r="DZH19" s="268">
        <f t="shared" si="3714"/>
        <v>100</v>
      </c>
      <c r="DZI19" s="265">
        <f t="shared" si="3714"/>
        <v>3661</v>
      </c>
      <c r="DZJ19" s="332">
        <f t="shared" si="3714"/>
        <v>100</v>
      </c>
      <c r="DZK19" s="333">
        <f t="shared" si="3714"/>
        <v>3338</v>
      </c>
      <c r="DZL19" s="332">
        <f t="shared" si="3714"/>
        <v>100</v>
      </c>
      <c r="DZM19" s="328">
        <v>0</v>
      </c>
      <c r="DZN19" s="333">
        <f t="shared" ref="DZN19:DZS19" si="3715">SUM(DZN8:DZN17)</f>
        <v>6999</v>
      </c>
      <c r="DZO19" s="268">
        <f t="shared" si="3715"/>
        <v>100</v>
      </c>
      <c r="DZP19" s="265">
        <f t="shared" si="3715"/>
        <v>3607</v>
      </c>
      <c r="DZQ19" s="332">
        <f t="shared" si="3715"/>
        <v>100</v>
      </c>
      <c r="DZR19" s="333">
        <f t="shared" si="3715"/>
        <v>3293</v>
      </c>
      <c r="DZS19" s="332">
        <f t="shared" si="3715"/>
        <v>100</v>
      </c>
      <c r="DZT19" s="328">
        <v>0</v>
      </c>
      <c r="DZU19" s="333">
        <f t="shared" ref="DZU19:DZZ19" si="3716">SUM(DZU8:DZU17)</f>
        <v>6900</v>
      </c>
      <c r="DZV19" s="268">
        <f t="shared" si="3716"/>
        <v>100</v>
      </c>
      <c r="DZW19" s="265">
        <f t="shared" si="3716"/>
        <v>3551</v>
      </c>
      <c r="DZX19" s="332">
        <f t="shared" si="3716"/>
        <v>100</v>
      </c>
      <c r="DZY19" s="333">
        <f t="shared" si="3716"/>
        <v>3235</v>
      </c>
      <c r="DZZ19" s="332">
        <f t="shared" si="3716"/>
        <v>100</v>
      </c>
      <c r="EAA19" s="328">
        <v>0</v>
      </c>
      <c r="EAB19" s="333">
        <f t="shared" ref="EAB19:EAG19" si="3717">SUM(EAB8:EAB17)</f>
        <v>6786</v>
      </c>
      <c r="EAC19" s="268">
        <f t="shared" si="3717"/>
        <v>100</v>
      </c>
      <c r="EAD19" s="265">
        <f t="shared" si="3717"/>
        <v>3507</v>
      </c>
      <c r="EAE19" s="332">
        <f t="shared" si="3717"/>
        <v>100</v>
      </c>
      <c r="EAF19" s="333">
        <f t="shared" si="3717"/>
        <v>3190</v>
      </c>
      <c r="EAG19" s="332">
        <f t="shared" si="3717"/>
        <v>100</v>
      </c>
      <c r="EAH19" s="328">
        <v>0</v>
      </c>
      <c r="EAI19" s="333">
        <f t="shared" ref="EAI19:EAN19" si="3718">SUM(EAI8:EAI17)</f>
        <v>6697</v>
      </c>
      <c r="EAJ19" s="268">
        <f t="shared" si="3718"/>
        <v>100</v>
      </c>
      <c r="EAK19" s="265">
        <f t="shared" si="3718"/>
        <v>3465</v>
      </c>
      <c r="EAL19" s="332">
        <f t="shared" si="3718"/>
        <v>100</v>
      </c>
      <c r="EAM19" s="333">
        <f t="shared" si="3718"/>
        <v>3141</v>
      </c>
      <c r="EAN19" s="332">
        <f t="shared" si="3718"/>
        <v>100</v>
      </c>
      <c r="EAO19" s="328">
        <v>0</v>
      </c>
      <c r="EAP19" s="333">
        <f t="shared" ref="EAP19:EAU19" si="3719">SUM(EAP8:EAP17)</f>
        <v>6606</v>
      </c>
      <c r="EAQ19" s="268">
        <f t="shared" si="3719"/>
        <v>100</v>
      </c>
      <c r="EAR19" s="265">
        <f t="shared" si="3719"/>
        <v>3420</v>
      </c>
      <c r="EAS19" s="332">
        <f t="shared" si="3719"/>
        <v>100</v>
      </c>
      <c r="EAT19" s="333">
        <f t="shared" si="3719"/>
        <v>3090</v>
      </c>
      <c r="EAU19" s="332">
        <f t="shared" si="3719"/>
        <v>100</v>
      </c>
      <c r="EAV19" s="328">
        <v>0</v>
      </c>
      <c r="EAW19" s="333">
        <f t="shared" ref="EAW19:EBB19" si="3720">SUM(EAW8:EAW17)</f>
        <v>6510</v>
      </c>
      <c r="EAX19" s="268">
        <f t="shared" si="3720"/>
        <v>100</v>
      </c>
      <c r="EAY19" s="265">
        <f t="shared" si="3720"/>
        <v>3380</v>
      </c>
      <c r="EAZ19" s="332">
        <f t="shared" si="3720"/>
        <v>100</v>
      </c>
      <c r="EBA19" s="333">
        <f t="shared" si="3720"/>
        <v>3034</v>
      </c>
      <c r="EBB19" s="332">
        <f t="shared" si="3720"/>
        <v>100</v>
      </c>
      <c r="EBC19" s="328">
        <v>0</v>
      </c>
      <c r="EBD19" s="333">
        <f t="shared" ref="EBD19:EBI19" si="3721">SUM(EBD8:EBD17)</f>
        <v>6414</v>
      </c>
      <c r="EBE19" s="268">
        <f t="shared" si="3721"/>
        <v>100</v>
      </c>
      <c r="EBF19" s="265">
        <f t="shared" si="3721"/>
        <v>3327</v>
      </c>
      <c r="EBG19" s="332">
        <f t="shared" si="3721"/>
        <v>100</v>
      </c>
      <c r="EBH19" s="333">
        <f t="shared" si="3721"/>
        <v>2979</v>
      </c>
      <c r="EBI19" s="332">
        <f t="shared" si="3721"/>
        <v>100</v>
      </c>
      <c r="EBJ19" s="328">
        <v>0</v>
      </c>
      <c r="EBK19" s="333">
        <f t="shared" ref="EBK19:EBP19" si="3722">SUM(EBK8:EBK17)</f>
        <v>6306</v>
      </c>
      <c r="EBL19" s="268">
        <f t="shared" si="3722"/>
        <v>100</v>
      </c>
      <c r="EBM19" s="265">
        <f t="shared" si="3722"/>
        <v>3285</v>
      </c>
      <c r="EBN19" s="332">
        <f t="shared" si="3722"/>
        <v>100</v>
      </c>
      <c r="EBO19" s="333">
        <f t="shared" si="3722"/>
        <v>2916</v>
      </c>
      <c r="EBP19" s="332">
        <f t="shared" si="3722"/>
        <v>100</v>
      </c>
      <c r="EBQ19" s="328">
        <v>0</v>
      </c>
      <c r="EBR19" s="333">
        <f t="shared" ref="EBR19:EBW19" si="3723">SUM(EBR8:EBR17)</f>
        <v>6201</v>
      </c>
      <c r="EBS19" s="268">
        <f t="shared" si="3723"/>
        <v>100</v>
      </c>
      <c r="EBT19" s="265">
        <f t="shared" si="3723"/>
        <v>3239</v>
      </c>
      <c r="EBU19" s="332">
        <f t="shared" si="3723"/>
        <v>100</v>
      </c>
      <c r="EBV19" s="333">
        <f t="shared" si="3723"/>
        <v>2865</v>
      </c>
      <c r="EBW19" s="332">
        <f t="shared" si="3723"/>
        <v>100</v>
      </c>
      <c r="EBX19" s="328">
        <v>0</v>
      </c>
      <c r="EBY19" s="333">
        <f t="shared" ref="EBY19:ECD19" si="3724">SUM(EBY8:EBY17)</f>
        <v>6104</v>
      </c>
      <c r="EBZ19" s="268">
        <f t="shared" si="3724"/>
        <v>100</v>
      </c>
      <c r="ECA19" s="265">
        <f t="shared" si="3724"/>
        <v>3171</v>
      </c>
      <c r="ECB19" s="332">
        <f t="shared" si="3724"/>
        <v>100</v>
      </c>
      <c r="ECC19" s="333">
        <f t="shared" si="3724"/>
        <v>2815</v>
      </c>
      <c r="ECD19" s="332">
        <f t="shared" si="3724"/>
        <v>100</v>
      </c>
      <c r="ECE19" s="328">
        <v>0</v>
      </c>
      <c r="ECF19" s="333">
        <f t="shared" ref="ECF19:ECK19" si="3725">SUM(ECF8:ECF17)</f>
        <v>5986</v>
      </c>
      <c r="ECG19" s="268">
        <f t="shared" si="3725"/>
        <v>100</v>
      </c>
      <c r="ECH19" s="265">
        <f t="shared" si="3725"/>
        <v>3111</v>
      </c>
      <c r="ECI19" s="332">
        <f t="shared" si="3725"/>
        <v>100</v>
      </c>
      <c r="ECJ19" s="333">
        <f t="shared" si="3725"/>
        <v>2771</v>
      </c>
      <c r="ECK19" s="332">
        <f t="shared" si="3725"/>
        <v>100</v>
      </c>
      <c r="ECL19" s="328">
        <v>0</v>
      </c>
      <c r="ECM19" s="333">
        <f t="shared" ref="ECM19:ECR19" si="3726">SUM(ECM8:ECM17)</f>
        <v>5882</v>
      </c>
      <c r="ECN19" s="268">
        <f t="shared" si="3726"/>
        <v>100</v>
      </c>
      <c r="ECO19" s="265">
        <f t="shared" si="3726"/>
        <v>3060</v>
      </c>
      <c r="ECP19" s="332">
        <f t="shared" si="3726"/>
        <v>100</v>
      </c>
      <c r="ECQ19" s="333">
        <f t="shared" si="3726"/>
        <v>2717</v>
      </c>
      <c r="ECR19" s="332">
        <f t="shared" si="3726"/>
        <v>100</v>
      </c>
      <c r="ECS19" s="328">
        <v>0</v>
      </c>
      <c r="ECT19" s="333">
        <f t="shared" ref="ECT19:ECY19" si="3727">SUM(ECT8:ECT17)</f>
        <v>5777</v>
      </c>
      <c r="ECU19" s="268">
        <f t="shared" si="3727"/>
        <v>100</v>
      </c>
      <c r="ECV19" s="265">
        <f t="shared" si="3727"/>
        <v>2980</v>
      </c>
      <c r="ECW19" s="332">
        <f t="shared" si="3727"/>
        <v>100</v>
      </c>
      <c r="ECX19" s="333">
        <f t="shared" si="3727"/>
        <v>2658</v>
      </c>
      <c r="ECY19" s="332">
        <f t="shared" si="3727"/>
        <v>100</v>
      </c>
      <c r="ECZ19" s="328">
        <v>0</v>
      </c>
      <c r="EDA19" s="333">
        <f t="shared" ref="EDA19:EDF19" si="3728">SUM(EDA8:EDA17)</f>
        <v>5638</v>
      </c>
      <c r="EDB19" s="268">
        <f t="shared" si="3728"/>
        <v>100</v>
      </c>
      <c r="EDC19" s="265">
        <f t="shared" si="3728"/>
        <v>2930</v>
      </c>
      <c r="EDD19" s="332">
        <f t="shared" si="3728"/>
        <v>100</v>
      </c>
      <c r="EDE19" s="333">
        <f t="shared" si="3728"/>
        <v>2586</v>
      </c>
      <c r="EDF19" s="332">
        <f t="shared" si="3728"/>
        <v>100</v>
      </c>
      <c r="EDG19" s="328">
        <v>0</v>
      </c>
      <c r="EDH19" s="333">
        <f t="shared" ref="EDH19:EDM19" si="3729">SUM(EDH8:EDH17)</f>
        <v>5516</v>
      </c>
      <c r="EDI19" s="268">
        <f t="shared" si="3729"/>
        <v>100</v>
      </c>
      <c r="EDJ19" s="265">
        <f t="shared" si="3729"/>
        <v>2873</v>
      </c>
      <c r="EDK19" s="332">
        <f t="shared" si="3729"/>
        <v>100.00000000000001</v>
      </c>
      <c r="EDL19" s="333">
        <f t="shared" si="3729"/>
        <v>2510</v>
      </c>
      <c r="EDM19" s="332">
        <f t="shared" si="3729"/>
        <v>100</v>
      </c>
      <c r="EDN19" s="328">
        <v>0</v>
      </c>
      <c r="EDO19" s="333">
        <f t="shared" ref="EDO19:EDT19" si="3730">SUM(EDO8:EDO17)</f>
        <v>5383</v>
      </c>
      <c r="EDP19" s="268">
        <f t="shared" si="3730"/>
        <v>100</v>
      </c>
      <c r="EDQ19" s="265">
        <f t="shared" si="3730"/>
        <v>2815</v>
      </c>
      <c r="EDR19" s="332">
        <f t="shared" si="3730"/>
        <v>100</v>
      </c>
      <c r="EDS19" s="333">
        <f t="shared" si="3730"/>
        <v>2451</v>
      </c>
      <c r="EDT19" s="332">
        <f t="shared" si="3730"/>
        <v>100</v>
      </c>
      <c r="EDU19" s="328">
        <v>0</v>
      </c>
      <c r="EDV19" s="333">
        <f t="shared" ref="EDV19:EEA19" si="3731">SUM(EDV8:EDV17)</f>
        <v>5266</v>
      </c>
      <c r="EDW19" s="268">
        <f t="shared" si="3731"/>
        <v>100</v>
      </c>
      <c r="EDX19" s="265">
        <f t="shared" si="3731"/>
        <v>2749</v>
      </c>
      <c r="EDY19" s="332">
        <f t="shared" si="3731"/>
        <v>100</v>
      </c>
      <c r="EDZ19" s="333">
        <f t="shared" si="3731"/>
        <v>2385</v>
      </c>
      <c r="EEA19" s="332">
        <f t="shared" si="3731"/>
        <v>100</v>
      </c>
      <c r="EEB19" s="328">
        <v>0</v>
      </c>
      <c r="EEC19" s="333">
        <f t="shared" ref="EEC19:EEH19" si="3732">SUM(EEC8:EEC17)</f>
        <v>5134</v>
      </c>
      <c r="EED19" s="268">
        <f t="shared" si="3732"/>
        <v>100</v>
      </c>
      <c r="EEE19" s="265">
        <f t="shared" si="3732"/>
        <v>2692</v>
      </c>
      <c r="EEF19" s="332">
        <f t="shared" si="3732"/>
        <v>100</v>
      </c>
      <c r="EEG19" s="333">
        <f t="shared" si="3732"/>
        <v>2336</v>
      </c>
      <c r="EEH19" s="332">
        <f t="shared" si="3732"/>
        <v>100</v>
      </c>
      <c r="EEI19" s="328">
        <v>0</v>
      </c>
      <c r="EEJ19" s="333">
        <f t="shared" ref="EEJ19:EEO19" si="3733">SUM(EEJ8:EEJ17)</f>
        <v>5028</v>
      </c>
      <c r="EEK19" s="268">
        <f t="shared" si="3733"/>
        <v>100</v>
      </c>
      <c r="EEL19" s="265">
        <f t="shared" si="3733"/>
        <v>2631</v>
      </c>
      <c r="EEM19" s="332">
        <f t="shared" si="3733"/>
        <v>100</v>
      </c>
      <c r="EEN19" s="333">
        <f t="shared" si="3733"/>
        <v>2274</v>
      </c>
      <c r="EEO19" s="332">
        <f t="shared" si="3733"/>
        <v>100</v>
      </c>
      <c r="EEP19" s="328">
        <v>0</v>
      </c>
      <c r="EEQ19" s="333">
        <f t="shared" ref="EEQ19:EEV19" si="3734">SUM(EEQ8:EEQ17)</f>
        <v>4905</v>
      </c>
      <c r="EER19" s="268">
        <f t="shared" si="3734"/>
        <v>100</v>
      </c>
      <c r="EES19" s="265">
        <f t="shared" si="3734"/>
        <v>2562</v>
      </c>
      <c r="EET19" s="332">
        <f t="shared" si="3734"/>
        <v>99.999999999999986</v>
      </c>
      <c r="EEU19" s="333">
        <f t="shared" si="3734"/>
        <v>2204</v>
      </c>
      <c r="EEV19" s="332">
        <f t="shared" si="3734"/>
        <v>100</v>
      </c>
      <c r="EEW19" s="328">
        <v>0</v>
      </c>
      <c r="EEX19" s="333">
        <f t="shared" ref="EEX19:EFC19" si="3735">SUM(EEX8:EEX17)</f>
        <v>4766</v>
      </c>
      <c r="EEY19" s="268">
        <f t="shared" si="3735"/>
        <v>100</v>
      </c>
      <c r="EEZ19" s="265">
        <f t="shared" si="3735"/>
        <v>2483</v>
      </c>
      <c r="EFA19" s="332">
        <f t="shared" si="3735"/>
        <v>100</v>
      </c>
      <c r="EFB19" s="333">
        <f t="shared" si="3735"/>
        <v>2138</v>
      </c>
      <c r="EFC19" s="332">
        <f t="shared" si="3735"/>
        <v>100</v>
      </c>
      <c r="EFD19" s="328">
        <v>0</v>
      </c>
      <c r="EFE19" s="333">
        <f t="shared" ref="EFE19:EFJ19" si="3736">SUM(EFE8:EFE17)</f>
        <v>4621</v>
      </c>
      <c r="EFF19" s="268">
        <f t="shared" si="3736"/>
        <v>100</v>
      </c>
      <c r="EFG19" s="265">
        <f t="shared" si="3736"/>
        <v>2410</v>
      </c>
      <c r="EFH19" s="332">
        <f t="shared" si="3736"/>
        <v>100</v>
      </c>
      <c r="EFI19" s="333">
        <f t="shared" si="3736"/>
        <v>2073</v>
      </c>
      <c r="EFJ19" s="332">
        <f t="shared" si="3736"/>
        <v>100</v>
      </c>
      <c r="EFK19" s="328">
        <v>0</v>
      </c>
      <c r="EFL19" s="333">
        <f t="shared" ref="EFL19:EFQ19" si="3737">SUM(EFL8:EFL17)</f>
        <v>4483</v>
      </c>
      <c r="EFM19" s="268">
        <f t="shared" si="3737"/>
        <v>100</v>
      </c>
      <c r="EFN19" s="265">
        <f t="shared" si="3737"/>
        <v>2335</v>
      </c>
      <c r="EFO19" s="332">
        <f t="shared" si="3737"/>
        <v>99.999999999999986</v>
      </c>
      <c r="EFP19" s="333">
        <f t="shared" si="3737"/>
        <v>2005</v>
      </c>
      <c r="EFQ19" s="332">
        <f t="shared" si="3737"/>
        <v>100</v>
      </c>
      <c r="EFR19" s="328">
        <v>0</v>
      </c>
      <c r="EFS19" s="333">
        <f t="shared" ref="EFS19:EFX19" si="3738">SUM(EFS8:EFS17)</f>
        <v>4340</v>
      </c>
      <c r="EFT19" s="268">
        <f t="shared" si="3738"/>
        <v>100</v>
      </c>
      <c r="EFU19" s="265">
        <f t="shared" si="3738"/>
        <v>2262</v>
      </c>
      <c r="EFV19" s="332">
        <f t="shared" si="3738"/>
        <v>100</v>
      </c>
      <c r="EFW19" s="333">
        <f t="shared" si="3738"/>
        <v>1943</v>
      </c>
      <c r="EFX19" s="332">
        <f t="shared" si="3738"/>
        <v>100</v>
      </c>
      <c r="EFY19" s="328">
        <v>0</v>
      </c>
      <c r="EFZ19" s="333">
        <f t="shared" ref="EFZ19:EGE19" si="3739">SUM(EFZ8:EFZ17)</f>
        <v>4205</v>
      </c>
      <c r="EGA19" s="268">
        <f t="shared" si="3739"/>
        <v>100</v>
      </c>
      <c r="EGB19" s="265">
        <f t="shared" si="3739"/>
        <v>2190</v>
      </c>
      <c r="EGC19" s="332">
        <f t="shared" si="3739"/>
        <v>100</v>
      </c>
      <c r="EGD19" s="333">
        <f t="shared" si="3739"/>
        <v>1894</v>
      </c>
      <c r="EGE19" s="332">
        <f t="shared" si="3739"/>
        <v>100</v>
      </c>
      <c r="EGF19" s="328">
        <v>0</v>
      </c>
      <c r="EGG19" s="333">
        <f t="shared" ref="EGG19:EGL19" si="3740">SUM(EGG8:EGG17)</f>
        <v>4084</v>
      </c>
      <c r="EGH19" s="268">
        <f t="shared" si="3740"/>
        <v>100</v>
      </c>
      <c r="EGI19" s="265">
        <f t="shared" si="3740"/>
        <v>2121</v>
      </c>
      <c r="EGJ19" s="332">
        <f t="shared" si="3740"/>
        <v>100</v>
      </c>
      <c r="EGK19" s="333">
        <f t="shared" si="3740"/>
        <v>1827</v>
      </c>
      <c r="EGL19" s="332">
        <f t="shared" si="3740"/>
        <v>100</v>
      </c>
      <c r="EGM19" s="328">
        <v>0</v>
      </c>
      <c r="EGN19" s="333">
        <f t="shared" ref="EGN19:EGS19" si="3741">SUM(EGN8:EGN17)</f>
        <v>3948</v>
      </c>
      <c r="EGO19" s="268">
        <f t="shared" si="3741"/>
        <v>100</v>
      </c>
      <c r="EGP19" s="265">
        <f t="shared" si="3741"/>
        <v>2046</v>
      </c>
      <c r="EGQ19" s="332">
        <f t="shared" si="3741"/>
        <v>100</v>
      </c>
      <c r="EGR19" s="333">
        <f t="shared" si="3741"/>
        <v>1772</v>
      </c>
      <c r="EGS19" s="332">
        <f t="shared" si="3741"/>
        <v>100</v>
      </c>
      <c r="EGT19" s="328">
        <v>0</v>
      </c>
      <c r="EGU19" s="333">
        <f t="shared" ref="EGU19:EGZ19" si="3742">SUM(EGU8:EGU17)</f>
        <v>3818</v>
      </c>
      <c r="EGV19" s="268">
        <f t="shared" si="3742"/>
        <v>100</v>
      </c>
      <c r="EGW19" s="265">
        <f t="shared" si="3742"/>
        <v>1982</v>
      </c>
      <c r="EGX19" s="332">
        <f t="shared" si="3742"/>
        <v>100</v>
      </c>
      <c r="EGY19" s="333">
        <f t="shared" si="3742"/>
        <v>1716</v>
      </c>
      <c r="EGZ19" s="332">
        <f t="shared" si="3742"/>
        <v>100</v>
      </c>
      <c r="EHA19" s="328">
        <v>0</v>
      </c>
      <c r="EHB19" s="333">
        <f t="shared" ref="EHB19:EHG19" si="3743">SUM(EHB8:EHB17)</f>
        <v>3698</v>
      </c>
      <c r="EHC19" s="268">
        <f t="shared" si="3743"/>
        <v>100</v>
      </c>
      <c r="EHD19" s="265">
        <f t="shared" si="3743"/>
        <v>1911</v>
      </c>
      <c r="EHE19" s="332">
        <f t="shared" si="3743"/>
        <v>100</v>
      </c>
      <c r="EHF19" s="333">
        <f t="shared" si="3743"/>
        <v>1664</v>
      </c>
      <c r="EHG19" s="332">
        <f t="shared" si="3743"/>
        <v>100</v>
      </c>
      <c r="EHH19" s="328">
        <v>0</v>
      </c>
      <c r="EHI19" s="333">
        <f t="shared" ref="EHI19:EHN19" si="3744">SUM(EHI8:EHI17)</f>
        <v>3575</v>
      </c>
      <c r="EHJ19" s="268">
        <f t="shared" si="3744"/>
        <v>100</v>
      </c>
      <c r="EHK19" s="265">
        <f t="shared" si="3744"/>
        <v>1855</v>
      </c>
      <c r="EHL19" s="332">
        <f t="shared" si="3744"/>
        <v>100</v>
      </c>
      <c r="EHM19" s="333">
        <f t="shared" si="3744"/>
        <v>1615</v>
      </c>
      <c r="EHN19" s="332">
        <f t="shared" si="3744"/>
        <v>100</v>
      </c>
      <c r="EHO19" s="328">
        <v>0</v>
      </c>
      <c r="EHP19" s="333">
        <f t="shared" ref="EHP19:EHU19" si="3745">SUM(EHP8:EHP17)</f>
        <v>3470</v>
      </c>
      <c r="EHQ19" s="268">
        <f t="shared" si="3745"/>
        <v>100</v>
      </c>
      <c r="EHR19" s="265">
        <f t="shared" si="3745"/>
        <v>1794</v>
      </c>
      <c r="EHS19" s="332">
        <f t="shared" si="3745"/>
        <v>100</v>
      </c>
      <c r="EHT19" s="333">
        <f t="shared" si="3745"/>
        <v>1554</v>
      </c>
      <c r="EHU19" s="332">
        <f t="shared" si="3745"/>
        <v>100</v>
      </c>
      <c r="EHV19" s="328">
        <v>0</v>
      </c>
      <c r="EHW19" s="333">
        <f t="shared" ref="EHW19:EIB19" si="3746">SUM(EHW8:EHW17)</f>
        <v>3348</v>
      </c>
      <c r="EHX19" s="268">
        <f t="shared" si="3746"/>
        <v>100</v>
      </c>
      <c r="EHY19" s="265">
        <f t="shared" si="3746"/>
        <v>1740</v>
      </c>
      <c r="EHZ19" s="332">
        <f t="shared" si="3746"/>
        <v>100</v>
      </c>
      <c r="EIA19" s="333">
        <f t="shared" si="3746"/>
        <v>1504</v>
      </c>
      <c r="EIB19" s="332">
        <f t="shared" si="3746"/>
        <v>100</v>
      </c>
      <c r="EIC19" s="328">
        <v>0</v>
      </c>
      <c r="EID19" s="333">
        <f t="shared" ref="EID19:EII19" si="3747">SUM(EID8:EID17)</f>
        <v>3244</v>
      </c>
      <c r="EIE19" s="268">
        <f t="shared" si="3747"/>
        <v>100</v>
      </c>
      <c r="EIF19" s="265">
        <f t="shared" si="3747"/>
        <v>1667</v>
      </c>
      <c r="EIG19" s="332">
        <f t="shared" si="3747"/>
        <v>100</v>
      </c>
      <c r="EIH19" s="333">
        <f t="shared" si="3747"/>
        <v>1459</v>
      </c>
      <c r="EII19" s="332">
        <f t="shared" si="3747"/>
        <v>100</v>
      </c>
      <c r="EIJ19" s="328">
        <v>0</v>
      </c>
      <c r="EIK19" s="333">
        <f t="shared" ref="EIK19:EIP19" si="3748">SUM(EIK8:EIK17)</f>
        <v>3126</v>
      </c>
      <c r="EIL19" s="268">
        <f t="shared" si="3748"/>
        <v>100</v>
      </c>
      <c r="EIM19" s="265">
        <f t="shared" si="3748"/>
        <v>1594</v>
      </c>
      <c r="EIN19" s="332">
        <f t="shared" si="3748"/>
        <v>100</v>
      </c>
      <c r="EIO19" s="333">
        <f t="shared" si="3748"/>
        <v>1405</v>
      </c>
      <c r="EIP19" s="332">
        <f t="shared" si="3748"/>
        <v>100</v>
      </c>
      <c r="EIQ19" s="328">
        <v>0</v>
      </c>
      <c r="EIR19" s="333">
        <f t="shared" ref="EIR19:EIW19" si="3749">SUM(EIR8:EIR17)</f>
        <v>2999</v>
      </c>
      <c r="EIS19" s="268">
        <f t="shared" si="3749"/>
        <v>100</v>
      </c>
      <c r="EIT19" s="265">
        <f t="shared" si="3749"/>
        <v>1539</v>
      </c>
      <c r="EIU19" s="332">
        <f t="shared" si="3749"/>
        <v>100</v>
      </c>
      <c r="EIV19" s="333">
        <f t="shared" si="3749"/>
        <v>1343</v>
      </c>
      <c r="EIW19" s="332">
        <f t="shared" si="3749"/>
        <v>100</v>
      </c>
      <c r="EIX19" s="328">
        <v>0</v>
      </c>
      <c r="EIY19" s="333">
        <f t="shared" ref="EIY19:EJD19" si="3750">SUM(EIY8:EIY17)</f>
        <v>2882</v>
      </c>
      <c r="EIZ19" s="268">
        <f t="shared" si="3750"/>
        <v>100</v>
      </c>
      <c r="EJA19" s="265">
        <f t="shared" si="3750"/>
        <v>1489</v>
      </c>
      <c r="EJB19" s="332">
        <f t="shared" si="3750"/>
        <v>100</v>
      </c>
      <c r="EJC19" s="333">
        <f t="shared" si="3750"/>
        <v>1298</v>
      </c>
      <c r="EJD19" s="332">
        <f t="shared" si="3750"/>
        <v>100</v>
      </c>
      <c r="EJE19" s="328">
        <v>0</v>
      </c>
      <c r="EJF19" s="333">
        <f t="shared" ref="EJF19:EJK19" si="3751">SUM(EJF8:EJF17)</f>
        <v>2787</v>
      </c>
      <c r="EJG19" s="268">
        <f t="shared" si="3751"/>
        <v>100</v>
      </c>
      <c r="EJH19" s="265">
        <f t="shared" si="3751"/>
        <v>1429</v>
      </c>
      <c r="EJI19" s="332">
        <f t="shared" si="3751"/>
        <v>100</v>
      </c>
      <c r="EJJ19" s="333">
        <f t="shared" si="3751"/>
        <v>1253</v>
      </c>
      <c r="EJK19" s="332">
        <f t="shared" si="3751"/>
        <v>100</v>
      </c>
      <c r="EJL19" s="328">
        <v>0</v>
      </c>
      <c r="EJM19" s="333">
        <f t="shared" ref="EJM19:EJR19" si="3752">SUM(EJM8:EJM17)</f>
        <v>2682</v>
      </c>
      <c r="EJN19" s="268">
        <f t="shared" si="3752"/>
        <v>100</v>
      </c>
      <c r="EJO19" s="265">
        <f t="shared" si="3752"/>
        <v>1379</v>
      </c>
      <c r="EJP19" s="332">
        <f t="shared" si="3752"/>
        <v>100</v>
      </c>
      <c r="EJQ19" s="333">
        <f t="shared" si="3752"/>
        <v>1199</v>
      </c>
      <c r="EJR19" s="332">
        <f t="shared" si="3752"/>
        <v>100</v>
      </c>
      <c r="EJS19" s="328">
        <v>0</v>
      </c>
      <c r="EJT19" s="333">
        <f t="shared" ref="EJT19:EJY19" si="3753">SUM(EJT8:EJT17)</f>
        <v>2578</v>
      </c>
      <c r="EJU19" s="268">
        <f t="shared" si="3753"/>
        <v>100</v>
      </c>
      <c r="EJV19" s="265">
        <f t="shared" si="3753"/>
        <v>1338</v>
      </c>
      <c r="EJW19" s="332">
        <f t="shared" si="3753"/>
        <v>100</v>
      </c>
      <c r="EJX19" s="333">
        <f t="shared" si="3753"/>
        <v>1155</v>
      </c>
      <c r="EJY19" s="332">
        <f t="shared" si="3753"/>
        <v>100</v>
      </c>
      <c r="EJZ19" s="328">
        <v>0</v>
      </c>
      <c r="EKA19" s="333">
        <f t="shared" ref="EKA19:EKF19" si="3754">SUM(EKA8:EKA17)</f>
        <v>2493</v>
      </c>
      <c r="EKB19" s="268">
        <f t="shared" si="3754"/>
        <v>100</v>
      </c>
      <c r="EKC19" s="265">
        <f t="shared" si="3754"/>
        <v>1289</v>
      </c>
      <c r="EKD19" s="332">
        <f t="shared" si="3754"/>
        <v>100</v>
      </c>
      <c r="EKE19" s="333">
        <f t="shared" si="3754"/>
        <v>1108</v>
      </c>
      <c r="EKF19" s="332">
        <f t="shared" si="3754"/>
        <v>100</v>
      </c>
      <c r="EKG19" s="328">
        <v>0</v>
      </c>
      <c r="EKH19" s="333">
        <f t="shared" ref="EKH19:EKM19" si="3755">SUM(EKH8:EKH17)</f>
        <v>2397</v>
      </c>
      <c r="EKI19" s="268">
        <f t="shared" si="3755"/>
        <v>100</v>
      </c>
      <c r="EKJ19" s="265">
        <f t="shared" si="3755"/>
        <v>1232</v>
      </c>
      <c r="EKK19" s="332">
        <f t="shared" si="3755"/>
        <v>100</v>
      </c>
      <c r="EKL19" s="333">
        <f t="shared" si="3755"/>
        <v>1066</v>
      </c>
      <c r="EKM19" s="332">
        <f t="shared" si="3755"/>
        <v>100</v>
      </c>
      <c r="EKN19" s="328">
        <v>0</v>
      </c>
      <c r="EKO19" s="333">
        <f t="shared" ref="EKO19:EKT19" si="3756">SUM(EKO8:EKO17)</f>
        <v>2298</v>
      </c>
      <c r="EKP19" s="268">
        <f t="shared" si="3756"/>
        <v>100</v>
      </c>
      <c r="EKQ19" s="265">
        <f t="shared" si="3756"/>
        <v>1175</v>
      </c>
      <c r="EKR19" s="332">
        <f t="shared" si="3756"/>
        <v>100</v>
      </c>
      <c r="EKS19" s="333">
        <f t="shared" si="3756"/>
        <v>1024</v>
      </c>
      <c r="EKT19" s="332">
        <f t="shared" si="3756"/>
        <v>100</v>
      </c>
      <c r="EKU19" s="328">
        <v>0</v>
      </c>
      <c r="EKV19" s="333">
        <f t="shared" ref="EKV19:ELA19" si="3757">SUM(EKV8:EKV17)</f>
        <v>2199</v>
      </c>
      <c r="EKW19" s="268">
        <f t="shared" si="3757"/>
        <v>100</v>
      </c>
      <c r="EKX19" s="265">
        <f t="shared" si="3757"/>
        <v>1123</v>
      </c>
      <c r="EKY19" s="332">
        <f t="shared" si="3757"/>
        <v>100</v>
      </c>
      <c r="EKZ19" s="333">
        <f t="shared" si="3757"/>
        <v>985</v>
      </c>
      <c r="ELA19" s="332">
        <f t="shared" si="3757"/>
        <v>100</v>
      </c>
      <c r="ELB19" s="328">
        <v>0</v>
      </c>
      <c r="ELC19" s="333">
        <f t="shared" ref="ELC19:ELH19" si="3758">SUM(ELC8:ELC17)</f>
        <v>2108</v>
      </c>
      <c r="ELD19" s="268">
        <f t="shared" si="3758"/>
        <v>100</v>
      </c>
      <c r="ELE19" s="265">
        <f t="shared" si="3758"/>
        <v>1078</v>
      </c>
      <c r="ELF19" s="332">
        <f t="shared" si="3758"/>
        <v>100</v>
      </c>
      <c r="ELG19" s="333">
        <f t="shared" si="3758"/>
        <v>958</v>
      </c>
      <c r="ELH19" s="332">
        <f t="shared" si="3758"/>
        <v>100</v>
      </c>
      <c r="ELI19" s="328">
        <v>0</v>
      </c>
      <c r="ELJ19" s="333">
        <f t="shared" ref="ELJ19:ELO19" si="3759">SUM(ELJ8:ELJ17)</f>
        <v>2036</v>
      </c>
      <c r="ELK19" s="268">
        <f t="shared" si="3759"/>
        <v>100</v>
      </c>
      <c r="ELL19" s="265">
        <f t="shared" si="3759"/>
        <v>1041</v>
      </c>
      <c r="ELM19" s="332">
        <f t="shared" si="3759"/>
        <v>100</v>
      </c>
      <c r="ELN19" s="333">
        <f t="shared" si="3759"/>
        <v>915</v>
      </c>
      <c r="ELO19" s="332">
        <f t="shared" si="3759"/>
        <v>100</v>
      </c>
      <c r="ELP19" s="328">
        <v>0</v>
      </c>
      <c r="ELQ19" s="333">
        <f t="shared" ref="ELQ19:ELV19" si="3760">SUM(ELQ8:ELQ17)</f>
        <v>1956</v>
      </c>
      <c r="ELR19" s="268">
        <f t="shared" si="3760"/>
        <v>100</v>
      </c>
      <c r="ELS19" s="265">
        <f t="shared" si="3760"/>
        <v>1014</v>
      </c>
      <c r="ELT19" s="332">
        <f t="shared" si="3760"/>
        <v>100</v>
      </c>
      <c r="ELU19" s="333">
        <f t="shared" si="3760"/>
        <v>887</v>
      </c>
      <c r="ELV19" s="332">
        <f t="shared" si="3760"/>
        <v>100</v>
      </c>
      <c r="ELW19" s="328">
        <v>0</v>
      </c>
      <c r="ELX19" s="333">
        <f t="shared" ref="ELX19:EMC19" si="3761">SUM(ELX8:ELX17)</f>
        <v>1901</v>
      </c>
      <c r="ELY19" s="268">
        <f t="shared" si="3761"/>
        <v>100</v>
      </c>
      <c r="ELZ19" s="265">
        <f t="shared" si="3761"/>
        <v>975</v>
      </c>
      <c r="EMA19" s="332">
        <f t="shared" si="3761"/>
        <v>100</v>
      </c>
      <c r="EMB19" s="333">
        <f t="shared" si="3761"/>
        <v>851</v>
      </c>
      <c r="EMC19" s="332">
        <f t="shared" si="3761"/>
        <v>100</v>
      </c>
      <c r="EMD19" s="328">
        <v>0</v>
      </c>
      <c r="EME19" s="333">
        <f t="shared" ref="EME19:EMJ19" si="3762">SUM(EME8:EME17)</f>
        <v>1826</v>
      </c>
      <c r="EMF19" s="268">
        <f t="shared" si="3762"/>
        <v>100</v>
      </c>
      <c r="EMG19" s="265">
        <f t="shared" si="3762"/>
        <v>944</v>
      </c>
      <c r="EMH19" s="332">
        <f t="shared" si="3762"/>
        <v>99.999999999999986</v>
      </c>
      <c r="EMI19" s="333">
        <f t="shared" si="3762"/>
        <v>836</v>
      </c>
      <c r="EMJ19" s="332">
        <f t="shared" si="3762"/>
        <v>100</v>
      </c>
      <c r="EMK19" s="328">
        <v>0</v>
      </c>
      <c r="EML19" s="333">
        <f t="shared" ref="EML19:EMQ19" si="3763">SUM(EML8:EML17)</f>
        <v>1780</v>
      </c>
      <c r="EMM19" s="268">
        <f t="shared" si="3763"/>
        <v>100</v>
      </c>
      <c r="EMN19" s="265">
        <f t="shared" si="3763"/>
        <v>916</v>
      </c>
      <c r="EMO19" s="332">
        <f t="shared" si="3763"/>
        <v>100</v>
      </c>
      <c r="EMP19" s="333">
        <f t="shared" si="3763"/>
        <v>803</v>
      </c>
      <c r="EMQ19" s="332">
        <f t="shared" si="3763"/>
        <v>100</v>
      </c>
      <c r="EMR19" s="328">
        <v>0</v>
      </c>
      <c r="EMS19" s="333">
        <f t="shared" ref="EMS19:EMX19" si="3764">SUM(EMS8:EMS17)</f>
        <v>1719</v>
      </c>
      <c r="EMT19" s="268">
        <f t="shared" si="3764"/>
        <v>100</v>
      </c>
      <c r="EMU19" s="265">
        <f t="shared" si="3764"/>
        <v>885</v>
      </c>
      <c r="EMV19" s="332">
        <f t="shared" si="3764"/>
        <v>100</v>
      </c>
      <c r="EMW19" s="333">
        <f t="shared" si="3764"/>
        <v>769</v>
      </c>
      <c r="EMX19" s="332">
        <f t="shared" si="3764"/>
        <v>100</v>
      </c>
      <c r="EMY19" s="328">
        <v>0</v>
      </c>
      <c r="EMZ19" s="333">
        <f t="shared" ref="EMZ19:ENE19" si="3765">SUM(EMZ8:EMZ17)</f>
        <v>1654</v>
      </c>
      <c r="ENA19" s="268">
        <f t="shared" si="3765"/>
        <v>100</v>
      </c>
      <c r="ENB19" s="265">
        <f t="shared" si="3765"/>
        <v>856</v>
      </c>
      <c r="ENC19" s="332">
        <f t="shared" si="3765"/>
        <v>100</v>
      </c>
      <c r="END19" s="333">
        <f t="shared" si="3765"/>
        <v>742</v>
      </c>
      <c r="ENE19" s="332">
        <f t="shared" si="3765"/>
        <v>100</v>
      </c>
      <c r="ENF19" s="328">
        <v>0</v>
      </c>
      <c r="ENG19" s="333">
        <f t="shared" ref="ENG19:ENL19" si="3766">SUM(ENG8:ENG17)</f>
        <v>1598</v>
      </c>
      <c r="ENH19" s="268">
        <f t="shared" si="3766"/>
        <v>100</v>
      </c>
      <c r="ENI19" s="265">
        <f t="shared" si="3766"/>
        <v>832</v>
      </c>
      <c r="ENJ19" s="332">
        <f t="shared" si="3766"/>
        <v>100</v>
      </c>
      <c r="ENK19" s="333">
        <f t="shared" si="3766"/>
        <v>725</v>
      </c>
      <c r="ENL19" s="332">
        <f t="shared" si="3766"/>
        <v>100</v>
      </c>
      <c r="ENM19" s="328">
        <v>0</v>
      </c>
      <c r="ENN19" s="333">
        <f t="shared" ref="ENN19:ENS19" si="3767">SUM(ENN8:ENN17)</f>
        <v>1557</v>
      </c>
      <c r="ENO19" s="268">
        <f t="shared" si="3767"/>
        <v>100</v>
      </c>
      <c r="ENP19" s="265">
        <f t="shared" si="3767"/>
        <v>815</v>
      </c>
      <c r="ENQ19" s="332">
        <f t="shared" si="3767"/>
        <v>100.00000000000001</v>
      </c>
      <c r="ENR19" s="333">
        <f t="shared" si="3767"/>
        <v>709</v>
      </c>
      <c r="ENS19" s="332">
        <f t="shared" si="3767"/>
        <v>100</v>
      </c>
      <c r="ENT19" s="328">
        <v>0</v>
      </c>
      <c r="ENU19" s="333">
        <f t="shared" ref="ENU19:ENZ19" si="3768">SUM(ENU8:ENU17)</f>
        <v>1524</v>
      </c>
      <c r="ENV19" s="268">
        <f t="shared" si="3768"/>
        <v>100</v>
      </c>
      <c r="ENW19" s="265">
        <f t="shared" si="3768"/>
        <v>790</v>
      </c>
      <c r="ENX19" s="332">
        <f t="shared" si="3768"/>
        <v>100</v>
      </c>
      <c r="ENY19" s="333">
        <f t="shared" si="3768"/>
        <v>682</v>
      </c>
      <c r="ENZ19" s="332">
        <f t="shared" si="3768"/>
        <v>100</v>
      </c>
      <c r="EOA19" s="328">
        <v>0</v>
      </c>
      <c r="EOB19" s="333">
        <f t="shared" ref="EOB19:EOG19" si="3769">SUM(EOB8:EOB17)</f>
        <v>1472</v>
      </c>
      <c r="EOC19" s="268">
        <f t="shared" si="3769"/>
        <v>100</v>
      </c>
      <c r="EOD19" s="265">
        <f t="shared" si="3769"/>
        <v>770</v>
      </c>
      <c r="EOE19" s="332">
        <f t="shared" si="3769"/>
        <v>100</v>
      </c>
      <c r="EOF19" s="333">
        <f t="shared" si="3769"/>
        <v>661</v>
      </c>
      <c r="EOG19" s="332">
        <f t="shared" si="3769"/>
        <v>100</v>
      </c>
      <c r="EOH19" s="328">
        <v>0</v>
      </c>
      <c r="EOI19" s="333">
        <f t="shared" ref="EOI19:EON19" si="3770">SUM(EOI8:EOI17)</f>
        <v>1431</v>
      </c>
      <c r="EOJ19" s="268">
        <f t="shared" si="3770"/>
        <v>100</v>
      </c>
      <c r="EOK19" s="265">
        <f t="shared" si="3770"/>
        <v>745</v>
      </c>
      <c r="EOL19" s="332">
        <f t="shared" si="3770"/>
        <v>100</v>
      </c>
      <c r="EOM19" s="333">
        <f t="shared" si="3770"/>
        <v>643</v>
      </c>
      <c r="EON19" s="332">
        <f t="shared" si="3770"/>
        <v>100</v>
      </c>
      <c r="EOO19" s="328">
        <v>0</v>
      </c>
      <c r="EOP19" s="333">
        <f t="shared" ref="EOP19:EOU19" si="3771">SUM(EOP8:EOP17)</f>
        <v>1388</v>
      </c>
      <c r="EOQ19" s="268">
        <f t="shared" si="3771"/>
        <v>100</v>
      </c>
      <c r="EOR19" s="265">
        <f t="shared" si="3771"/>
        <v>730</v>
      </c>
      <c r="EOS19" s="332">
        <f t="shared" si="3771"/>
        <v>100</v>
      </c>
      <c r="EOT19" s="333">
        <f t="shared" si="3771"/>
        <v>623</v>
      </c>
      <c r="EOU19" s="332">
        <f t="shared" si="3771"/>
        <v>100</v>
      </c>
      <c r="EOV19" s="328">
        <v>0</v>
      </c>
      <c r="EOW19" s="333">
        <f t="shared" ref="EOW19:EPB19" si="3772">SUM(EOW8:EOW17)</f>
        <v>1353</v>
      </c>
      <c r="EOX19" s="268">
        <f t="shared" si="3772"/>
        <v>100</v>
      </c>
      <c r="EOY19" s="265">
        <f t="shared" si="3772"/>
        <v>717</v>
      </c>
      <c r="EOZ19" s="332">
        <f t="shared" si="3772"/>
        <v>100</v>
      </c>
      <c r="EPA19" s="333">
        <f t="shared" si="3772"/>
        <v>605</v>
      </c>
      <c r="EPB19" s="332">
        <f t="shared" si="3772"/>
        <v>100</v>
      </c>
      <c r="EPC19" s="328">
        <v>0</v>
      </c>
      <c r="EPD19" s="333">
        <f t="shared" ref="EPD19:EPI19" si="3773">SUM(EPD8:EPD17)</f>
        <v>1322</v>
      </c>
      <c r="EPE19" s="268">
        <f t="shared" si="3773"/>
        <v>100</v>
      </c>
      <c r="EPF19" s="265">
        <f t="shared" si="3773"/>
        <v>704</v>
      </c>
      <c r="EPG19" s="332">
        <f t="shared" si="3773"/>
        <v>100</v>
      </c>
      <c r="EPH19" s="333">
        <f t="shared" si="3773"/>
        <v>592</v>
      </c>
      <c r="EPI19" s="332">
        <f t="shared" si="3773"/>
        <v>100</v>
      </c>
      <c r="EPJ19" s="328">
        <v>0</v>
      </c>
      <c r="EPK19" s="333">
        <f t="shared" ref="EPK19:EPP19" si="3774">SUM(EPK8:EPK17)</f>
        <v>1296</v>
      </c>
      <c r="EPL19" s="268">
        <f t="shared" si="3774"/>
        <v>100</v>
      </c>
      <c r="EPM19" s="265">
        <f t="shared" si="3774"/>
        <v>694</v>
      </c>
      <c r="EPN19" s="332">
        <f t="shared" si="3774"/>
        <v>100</v>
      </c>
      <c r="EPO19" s="333">
        <f t="shared" si="3774"/>
        <v>579</v>
      </c>
      <c r="EPP19" s="332">
        <f t="shared" si="3774"/>
        <v>100</v>
      </c>
      <c r="EPQ19" s="328">
        <v>0</v>
      </c>
      <c r="EPR19" s="333">
        <f t="shared" ref="EPR19:EPW19" si="3775">SUM(EPR8:EPR17)</f>
        <v>1273</v>
      </c>
      <c r="EPS19" s="268">
        <f t="shared" si="3775"/>
        <v>100</v>
      </c>
      <c r="EPT19" s="265">
        <f t="shared" si="3775"/>
        <v>685</v>
      </c>
      <c r="EPU19" s="332">
        <f t="shared" si="3775"/>
        <v>100</v>
      </c>
      <c r="EPV19" s="333">
        <f t="shared" si="3775"/>
        <v>572</v>
      </c>
      <c r="EPW19" s="332">
        <f t="shared" si="3775"/>
        <v>100</v>
      </c>
      <c r="EPX19" s="328">
        <v>0</v>
      </c>
      <c r="EPY19" s="333">
        <f t="shared" ref="EPY19:EQD19" si="3776">SUM(EPY8:EPY17)</f>
        <v>1257</v>
      </c>
      <c r="EPZ19" s="268">
        <f t="shared" si="3776"/>
        <v>100</v>
      </c>
      <c r="EQA19" s="265">
        <f t="shared" si="3776"/>
        <v>677</v>
      </c>
      <c r="EQB19" s="332">
        <f t="shared" si="3776"/>
        <v>100</v>
      </c>
      <c r="EQC19" s="333">
        <f t="shared" si="3776"/>
        <v>560</v>
      </c>
      <c r="EQD19" s="332">
        <f t="shared" si="3776"/>
        <v>100</v>
      </c>
      <c r="EQE19" s="328">
        <v>0</v>
      </c>
      <c r="EQF19" s="333">
        <f t="shared" ref="EQF19:EQK19" si="3777">SUM(EQF8:EQF17)</f>
        <v>1237</v>
      </c>
      <c r="EQG19" s="268">
        <f t="shared" si="3777"/>
        <v>100</v>
      </c>
      <c r="EQH19" s="265">
        <f t="shared" si="3777"/>
        <v>666</v>
      </c>
      <c r="EQI19" s="332">
        <f t="shared" si="3777"/>
        <v>100</v>
      </c>
      <c r="EQJ19" s="333">
        <f t="shared" si="3777"/>
        <v>552</v>
      </c>
      <c r="EQK19" s="332">
        <f t="shared" si="3777"/>
        <v>100</v>
      </c>
      <c r="EQL19" s="328">
        <v>0</v>
      </c>
      <c r="EQM19" s="333">
        <f t="shared" ref="EQM19:EQR19" si="3778">SUM(EQM8:EQM17)</f>
        <v>1218</v>
      </c>
      <c r="EQN19" s="268">
        <f t="shared" si="3778"/>
        <v>100</v>
      </c>
      <c r="EQO19" s="265">
        <f t="shared" si="3778"/>
        <v>658</v>
      </c>
      <c r="EQP19" s="332">
        <f t="shared" si="3778"/>
        <v>100</v>
      </c>
      <c r="EQQ19" s="333">
        <f t="shared" si="3778"/>
        <v>540</v>
      </c>
      <c r="EQR19" s="332">
        <f t="shared" si="3778"/>
        <v>100</v>
      </c>
      <c r="EQS19" s="328">
        <v>0</v>
      </c>
      <c r="EQT19" s="333">
        <f t="shared" ref="EQT19:EQY19" si="3779">SUM(EQT8:EQT17)</f>
        <v>1198</v>
      </c>
      <c r="EQU19" s="268">
        <f t="shared" si="3779"/>
        <v>100</v>
      </c>
      <c r="EQV19" s="265">
        <f t="shared" si="3779"/>
        <v>651</v>
      </c>
      <c r="EQW19" s="332">
        <f t="shared" si="3779"/>
        <v>100</v>
      </c>
      <c r="EQX19" s="333">
        <f t="shared" si="3779"/>
        <v>534</v>
      </c>
      <c r="EQY19" s="332">
        <f t="shared" si="3779"/>
        <v>100</v>
      </c>
      <c r="EQZ19" s="328">
        <v>0</v>
      </c>
      <c r="ERA19" s="333">
        <f t="shared" ref="ERA19:ERF19" si="3780">SUM(ERA8:ERA17)</f>
        <v>1185</v>
      </c>
      <c r="ERB19" s="268">
        <f t="shared" si="3780"/>
        <v>100</v>
      </c>
      <c r="ERC19" s="265">
        <f t="shared" si="3780"/>
        <v>643</v>
      </c>
      <c r="ERD19" s="332">
        <f t="shared" si="3780"/>
        <v>100</v>
      </c>
      <c r="ERE19" s="333">
        <f t="shared" si="3780"/>
        <v>527</v>
      </c>
      <c r="ERF19" s="332">
        <f t="shared" si="3780"/>
        <v>100</v>
      </c>
      <c r="ERG19" s="328">
        <v>0</v>
      </c>
      <c r="ERH19" s="333">
        <f t="shared" ref="ERH19:ERM19" si="3781">SUM(ERH8:ERH17)</f>
        <v>1170</v>
      </c>
      <c r="ERI19" s="268">
        <f t="shared" si="3781"/>
        <v>100</v>
      </c>
      <c r="ERJ19" s="265">
        <f t="shared" si="3781"/>
        <v>636</v>
      </c>
      <c r="ERK19" s="332">
        <f t="shared" si="3781"/>
        <v>100</v>
      </c>
      <c r="ERL19" s="333">
        <f t="shared" si="3781"/>
        <v>525</v>
      </c>
      <c r="ERM19" s="332">
        <f t="shared" si="3781"/>
        <v>100</v>
      </c>
      <c r="ERN19" s="328">
        <v>0</v>
      </c>
      <c r="ERO19" s="333">
        <f t="shared" ref="ERO19:ERT19" si="3782">SUM(ERO8:ERO17)</f>
        <v>1161</v>
      </c>
      <c r="ERP19" s="268">
        <f t="shared" si="3782"/>
        <v>100</v>
      </c>
      <c r="ERQ19" s="265">
        <f t="shared" si="3782"/>
        <v>625</v>
      </c>
      <c r="ERR19" s="332">
        <f t="shared" si="3782"/>
        <v>100</v>
      </c>
      <c r="ERS19" s="333">
        <f t="shared" si="3782"/>
        <v>520</v>
      </c>
      <c r="ERT19" s="332">
        <f t="shared" si="3782"/>
        <v>100</v>
      </c>
      <c r="ERU19" s="328">
        <v>0</v>
      </c>
      <c r="ERV19" s="333">
        <f t="shared" ref="ERV19:ESA19" si="3783">SUM(ERV8:ERV17)</f>
        <v>1145</v>
      </c>
      <c r="ERW19" s="268">
        <f t="shared" si="3783"/>
        <v>100</v>
      </c>
      <c r="ERX19" s="265">
        <f t="shared" si="3783"/>
        <v>617</v>
      </c>
      <c r="ERY19" s="332">
        <f t="shared" si="3783"/>
        <v>100</v>
      </c>
      <c r="ERZ19" s="333">
        <f t="shared" si="3783"/>
        <v>518</v>
      </c>
      <c r="ESA19" s="332">
        <f t="shared" si="3783"/>
        <v>100</v>
      </c>
      <c r="ESB19" s="328">
        <v>0</v>
      </c>
      <c r="ESC19" s="333">
        <f t="shared" ref="ESC19:ESH19" si="3784">SUM(ESC8:ESC17)</f>
        <v>1135</v>
      </c>
      <c r="ESD19" s="268">
        <f t="shared" si="3784"/>
        <v>100</v>
      </c>
      <c r="ESE19" s="265">
        <f t="shared" si="3784"/>
        <v>612</v>
      </c>
      <c r="ESF19" s="332">
        <f t="shared" si="3784"/>
        <v>100</v>
      </c>
      <c r="ESG19" s="333">
        <f t="shared" si="3784"/>
        <v>516</v>
      </c>
      <c r="ESH19" s="332">
        <f t="shared" si="3784"/>
        <v>100</v>
      </c>
      <c r="ESI19" s="328">
        <v>0</v>
      </c>
      <c r="ESJ19" s="333">
        <f t="shared" ref="ESJ19:ESO19" si="3785">SUM(ESJ8:ESJ17)</f>
        <v>1128</v>
      </c>
      <c r="ESK19" s="268">
        <f t="shared" si="3785"/>
        <v>100</v>
      </c>
      <c r="ESL19" s="265">
        <f t="shared" si="3785"/>
        <v>608</v>
      </c>
      <c r="ESM19" s="332">
        <f t="shared" si="3785"/>
        <v>100</v>
      </c>
      <c r="ESN19" s="333">
        <f t="shared" si="3785"/>
        <v>512</v>
      </c>
      <c r="ESO19" s="332">
        <f t="shared" si="3785"/>
        <v>100</v>
      </c>
      <c r="ESP19" s="328">
        <v>0</v>
      </c>
      <c r="ESQ19" s="333">
        <f t="shared" ref="ESQ19:ESV19" si="3786">SUM(ESQ8:ESQ17)</f>
        <v>1120</v>
      </c>
      <c r="ESR19" s="268">
        <f t="shared" si="3786"/>
        <v>100</v>
      </c>
      <c r="ESS19" s="265">
        <f t="shared" si="3786"/>
        <v>604</v>
      </c>
      <c r="EST19" s="332">
        <f t="shared" si="3786"/>
        <v>100</v>
      </c>
      <c r="ESU19" s="333">
        <f t="shared" si="3786"/>
        <v>509</v>
      </c>
      <c r="ESV19" s="332">
        <f t="shared" si="3786"/>
        <v>100</v>
      </c>
      <c r="ESW19" s="328">
        <v>0</v>
      </c>
      <c r="ESX19" s="333">
        <f t="shared" ref="ESX19:ETC19" si="3787">SUM(ESX8:ESX17)</f>
        <v>1113</v>
      </c>
      <c r="ESY19" s="268">
        <f t="shared" si="3787"/>
        <v>100</v>
      </c>
      <c r="ESZ19" s="265">
        <f t="shared" si="3787"/>
        <v>600</v>
      </c>
      <c r="ETA19" s="332">
        <f t="shared" si="3787"/>
        <v>100</v>
      </c>
      <c r="ETB19" s="333">
        <f t="shared" si="3787"/>
        <v>503</v>
      </c>
      <c r="ETC19" s="332">
        <f t="shared" si="3787"/>
        <v>100</v>
      </c>
      <c r="ETD19" s="328">
        <v>0</v>
      </c>
      <c r="ETE19" s="333">
        <f t="shared" ref="ETE19:ETJ19" si="3788">SUM(ETE8:ETE17)</f>
        <v>1103</v>
      </c>
      <c r="ETF19" s="268">
        <f t="shared" si="3788"/>
        <v>100</v>
      </c>
      <c r="ETG19" s="265">
        <f t="shared" si="3788"/>
        <v>595</v>
      </c>
      <c r="ETH19" s="332">
        <f t="shared" si="3788"/>
        <v>100</v>
      </c>
      <c r="ETI19" s="333">
        <f t="shared" si="3788"/>
        <v>494</v>
      </c>
      <c r="ETJ19" s="332">
        <f t="shared" si="3788"/>
        <v>100</v>
      </c>
      <c r="ETK19" s="328">
        <v>0</v>
      </c>
      <c r="ETL19" s="333">
        <f t="shared" ref="ETL19:ETQ19" si="3789">SUM(ETL8:ETL17)</f>
        <v>1089</v>
      </c>
      <c r="ETM19" s="268">
        <f t="shared" si="3789"/>
        <v>100</v>
      </c>
      <c r="ETN19" s="265">
        <f t="shared" si="3789"/>
        <v>592</v>
      </c>
      <c r="ETO19" s="332">
        <f t="shared" si="3789"/>
        <v>100</v>
      </c>
      <c r="ETP19" s="333">
        <f t="shared" si="3789"/>
        <v>489</v>
      </c>
      <c r="ETQ19" s="332">
        <f t="shared" si="3789"/>
        <v>100</v>
      </c>
      <c r="ETR19" s="328">
        <v>0</v>
      </c>
      <c r="ETS19" s="333">
        <f t="shared" ref="ETS19:ETX19" si="3790">SUM(ETS8:ETS17)</f>
        <v>1081</v>
      </c>
      <c r="ETT19" s="268">
        <f t="shared" si="3790"/>
        <v>100</v>
      </c>
      <c r="ETU19" s="265">
        <f t="shared" si="3790"/>
        <v>587</v>
      </c>
      <c r="ETV19" s="332">
        <f t="shared" si="3790"/>
        <v>100</v>
      </c>
      <c r="ETW19" s="333">
        <f t="shared" si="3790"/>
        <v>485</v>
      </c>
      <c r="ETX19" s="332">
        <f t="shared" si="3790"/>
        <v>100</v>
      </c>
      <c r="ETY19" s="328">
        <v>0</v>
      </c>
      <c r="ETZ19" s="333">
        <f t="shared" ref="ETZ19:EUE19" si="3791">SUM(ETZ8:ETZ17)</f>
        <v>1072</v>
      </c>
      <c r="EUA19" s="268">
        <f t="shared" si="3791"/>
        <v>100</v>
      </c>
      <c r="EUB19" s="265">
        <f t="shared" si="3791"/>
        <v>580</v>
      </c>
      <c r="EUC19" s="332">
        <f t="shared" si="3791"/>
        <v>100</v>
      </c>
      <c r="EUD19" s="333">
        <f t="shared" si="3791"/>
        <v>481</v>
      </c>
      <c r="EUE19" s="332">
        <f t="shared" si="3791"/>
        <v>100</v>
      </c>
      <c r="EUF19" s="328">
        <v>0</v>
      </c>
      <c r="EUG19" s="333">
        <f t="shared" ref="EUG19:EUL19" si="3792">SUM(EUG8:EUG17)</f>
        <v>1061</v>
      </c>
      <c r="EUH19" s="268">
        <f t="shared" si="3792"/>
        <v>100</v>
      </c>
      <c r="EUI19" s="265">
        <f t="shared" si="3792"/>
        <v>578</v>
      </c>
      <c r="EUJ19" s="332">
        <f t="shared" si="3792"/>
        <v>100</v>
      </c>
      <c r="EUK19" s="333">
        <f t="shared" si="3792"/>
        <v>475</v>
      </c>
      <c r="EUL19" s="332">
        <f t="shared" si="3792"/>
        <v>100</v>
      </c>
      <c r="EUM19" s="328">
        <v>0</v>
      </c>
      <c r="EUN19" s="333">
        <f t="shared" ref="EUN19:EUS19" si="3793">SUM(EUN8:EUN17)</f>
        <v>1053</v>
      </c>
      <c r="EUO19" s="268">
        <f t="shared" si="3793"/>
        <v>100</v>
      </c>
      <c r="EUP19" s="265">
        <f t="shared" si="3793"/>
        <v>573</v>
      </c>
      <c r="EUQ19" s="332">
        <f t="shared" si="3793"/>
        <v>100</v>
      </c>
      <c r="EUR19" s="333">
        <f t="shared" si="3793"/>
        <v>469</v>
      </c>
      <c r="EUS19" s="332">
        <f t="shared" si="3793"/>
        <v>100</v>
      </c>
      <c r="EUT19" s="328">
        <v>0</v>
      </c>
      <c r="EUU19" s="333">
        <f t="shared" ref="EUU19:EUZ19" si="3794">SUM(EUU8:EUU17)</f>
        <v>1042</v>
      </c>
      <c r="EUV19" s="268">
        <f t="shared" si="3794"/>
        <v>100</v>
      </c>
      <c r="EUW19" s="265">
        <f t="shared" si="3794"/>
        <v>570</v>
      </c>
      <c r="EUX19" s="332">
        <f t="shared" si="3794"/>
        <v>100</v>
      </c>
      <c r="EUY19" s="333">
        <f t="shared" si="3794"/>
        <v>462</v>
      </c>
      <c r="EUZ19" s="332">
        <f t="shared" si="3794"/>
        <v>100</v>
      </c>
      <c r="EVA19" s="328">
        <v>0</v>
      </c>
      <c r="EVB19" s="333">
        <f t="shared" ref="EVB19:EVG19" si="3795">SUM(EVB8:EVB17)</f>
        <v>1032</v>
      </c>
      <c r="EVC19" s="268">
        <f t="shared" si="3795"/>
        <v>100</v>
      </c>
      <c r="EVD19" s="265">
        <f t="shared" si="3795"/>
        <v>562</v>
      </c>
      <c r="EVE19" s="332">
        <f t="shared" si="3795"/>
        <v>100</v>
      </c>
      <c r="EVF19" s="333">
        <f t="shared" si="3795"/>
        <v>460</v>
      </c>
      <c r="EVG19" s="332">
        <f t="shared" si="3795"/>
        <v>100</v>
      </c>
      <c r="EVH19" s="328">
        <v>0</v>
      </c>
      <c r="EVI19" s="333">
        <f t="shared" ref="EVI19:EVN19" si="3796">SUM(EVI8:EVI17)</f>
        <v>1022</v>
      </c>
      <c r="EVJ19" s="268">
        <f t="shared" si="3796"/>
        <v>100</v>
      </c>
      <c r="EVK19" s="265">
        <f t="shared" si="3796"/>
        <v>559</v>
      </c>
      <c r="EVL19" s="332">
        <f t="shared" si="3796"/>
        <v>100</v>
      </c>
      <c r="EVM19" s="333">
        <f t="shared" si="3796"/>
        <v>458</v>
      </c>
      <c r="EVN19" s="332">
        <f t="shared" si="3796"/>
        <v>100</v>
      </c>
      <c r="EVO19" s="328">
        <v>0</v>
      </c>
      <c r="EVP19" s="333">
        <f t="shared" ref="EVP19:EVU19" si="3797">SUM(EVP8:EVP17)</f>
        <v>1017</v>
      </c>
      <c r="EVQ19" s="268">
        <f t="shared" si="3797"/>
        <v>100</v>
      </c>
      <c r="EVR19" s="265">
        <f t="shared" si="3797"/>
        <v>555</v>
      </c>
      <c r="EVS19" s="332">
        <f t="shared" si="3797"/>
        <v>100</v>
      </c>
      <c r="EVT19" s="333">
        <f t="shared" si="3797"/>
        <v>456</v>
      </c>
      <c r="EVU19" s="332">
        <f t="shared" si="3797"/>
        <v>100</v>
      </c>
      <c r="EVV19" s="328">
        <v>0</v>
      </c>
      <c r="EVW19" s="333">
        <f t="shared" ref="EVW19:EWB19" si="3798">SUM(EVW8:EVW17)</f>
        <v>1011</v>
      </c>
      <c r="EVX19" s="268">
        <f t="shared" si="3798"/>
        <v>100</v>
      </c>
      <c r="EVY19" s="265">
        <f t="shared" si="3798"/>
        <v>550</v>
      </c>
      <c r="EVZ19" s="332">
        <f t="shared" si="3798"/>
        <v>100</v>
      </c>
      <c r="EWA19" s="333">
        <f t="shared" si="3798"/>
        <v>453</v>
      </c>
      <c r="EWB19" s="332">
        <f t="shared" si="3798"/>
        <v>100</v>
      </c>
      <c r="EWC19" s="328">
        <v>0</v>
      </c>
      <c r="EWD19" s="333">
        <f t="shared" ref="EWD19:EWI19" si="3799">SUM(EWD8:EWD17)</f>
        <v>1003</v>
      </c>
      <c r="EWE19" s="268">
        <f t="shared" si="3799"/>
        <v>100</v>
      </c>
      <c r="EWF19" s="265">
        <f t="shared" si="3799"/>
        <v>548</v>
      </c>
      <c r="EWG19" s="332">
        <f t="shared" si="3799"/>
        <v>99.999999999999986</v>
      </c>
      <c r="EWH19" s="333">
        <f t="shared" si="3799"/>
        <v>452</v>
      </c>
      <c r="EWI19" s="332">
        <f t="shared" si="3799"/>
        <v>100</v>
      </c>
      <c r="EWJ19" s="328">
        <v>0</v>
      </c>
      <c r="EWK19" s="333">
        <f t="shared" ref="EWK19:EWP19" si="3800">SUM(EWK8:EWK17)</f>
        <v>1000</v>
      </c>
      <c r="EWL19" s="268">
        <f t="shared" si="3800"/>
        <v>100</v>
      </c>
      <c r="EWM19" s="265">
        <f t="shared" si="3800"/>
        <v>546</v>
      </c>
      <c r="EWN19" s="332">
        <f t="shared" si="3800"/>
        <v>100</v>
      </c>
      <c r="EWO19" s="333">
        <f t="shared" si="3800"/>
        <v>448</v>
      </c>
      <c r="EWP19" s="332">
        <f t="shared" si="3800"/>
        <v>100</v>
      </c>
      <c r="EWQ19" s="328">
        <v>0</v>
      </c>
      <c r="EWR19" s="333">
        <f t="shared" ref="EWR19:EWW19" si="3801">SUM(EWR8:EWR17)</f>
        <v>994</v>
      </c>
      <c r="EWS19" s="268">
        <f t="shared" si="3801"/>
        <v>100</v>
      </c>
      <c r="EWT19" s="265">
        <f t="shared" si="3801"/>
        <v>545</v>
      </c>
      <c r="EWU19" s="332">
        <f t="shared" si="3801"/>
        <v>100</v>
      </c>
      <c r="EWV19" s="333">
        <f t="shared" si="3801"/>
        <v>447</v>
      </c>
      <c r="EWW19" s="332">
        <f t="shared" si="3801"/>
        <v>100</v>
      </c>
      <c r="EWX19" s="328">
        <v>0</v>
      </c>
      <c r="EWY19" s="333">
        <f t="shared" ref="EWY19:EXD19" si="3802">SUM(EWY8:EWY17)</f>
        <v>992</v>
      </c>
      <c r="EWZ19" s="268">
        <f t="shared" si="3802"/>
        <v>100</v>
      </c>
      <c r="EXA19" s="265">
        <f t="shared" si="3802"/>
        <v>541</v>
      </c>
      <c r="EXB19" s="332">
        <f t="shared" si="3802"/>
        <v>100</v>
      </c>
      <c r="EXC19" s="333">
        <f t="shared" si="3802"/>
        <v>445</v>
      </c>
      <c r="EXD19" s="332">
        <f t="shared" si="3802"/>
        <v>100</v>
      </c>
      <c r="EXE19" s="328">
        <v>0</v>
      </c>
      <c r="EXF19" s="333">
        <f t="shared" ref="EXF19:EXK19" si="3803">SUM(EXF8:EXF17)</f>
        <v>986</v>
      </c>
      <c r="EXG19" s="268">
        <f t="shared" si="3803"/>
        <v>100</v>
      </c>
      <c r="EXH19" s="265">
        <f t="shared" si="3803"/>
        <v>539</v>
      </c>
      <c r="EXI19" s="332">
        <f t="shared" si="3803"/>
        <v>100</v>
      </c>
      <c r="EXJ19" s="333">
        <f t="shared" si="3803"/>
        <v>442</v>
      </c>
      <c r="EXK19" s="332">
        <f t="shared" si="3803"/>
        <v>100</v>
      </c>
      <c r="EXL19" s="328">
        <v>0</v>
      </c>
      <c r="EXM19" s="333">
        <f t="shared" ref="EXM19:EXR19" si="3804">SUM(EXM8:EXM17)</f>
        <v>981</v>
      </c>
      <c r="EXN19" s="268">
        <f t="shared" si="3804"/>
        <v>100</v>
      </c>
      <c r="EXO19" s="265">
        <f t="shared" si="3804"/>
        <v>536</v>
      </c>
      <c r="EXP19" s="332">
        <f t="shared" si="3804"/>
        <v>100</v>
      </c>
      <c r="EXQ19" s="333">
        <f t="shared" si="3804"/>
        <v>440</v>
      </c>
      <c r="EXR19" s="332">
        <f t="shared" si="3804"/>
        <v>100</v>
      </c>
      <c r="EXS19" s="328">
        <v>0</v>
      </c>
      <c r="EXT19" s="333">
        <f t="shared" ref="EXT19:EXY19" si="3805">SUM(EXT8:EXT17)</f>
        <v>976</v>
      </c>
      <c r="EXU19" s="268">
        <f t="shared" si="3805"/>
        <v>100</v>
      </c>
      <c r="EXV19" s="265">
        <f t="shared" si="3805"/>
        <v>532</v>
      </c>
      <c r="EXW19" s="332">
        <f t="shared" si="3805"/>
        <v>100</v>
      </c>
      <c r="EXX19" s="333">
        <f t="shared" si="3805"/>
        <v>438</v>
      </c>
      <c r="EXY19" s="332">
        <f t="shared" si="3805"/>
        <v>100</v>
      </c>
      <c r="EXZ19" s="328">
        <v>0</v>
      </c>
      <c r="EYA19" s="333">
        <f t="shared" ref="EYA19:EYF19" si="3806">SUM(EYA8:EYA17)</f>
        <v>970</v>
      </c>
      <c r="EYB19" s="268">
        <f t="shared" si="3806"/>
        <v>100</v>
      </c>
      <c r="EYC19" s="265">
        <f t="shared" si="3806"/>
        <v>528</v>
      </c>
      <c r="EYD19" s="332">
        <f t="shared" si="3806"/>
        <v>100</v>
      </c>
      <c r="EYE19" s="333">
        <f t="shared" si="3806"/>
        <v>437</v>
      </c>
      <c r="EYF19" s="332">
        <f t="shared" si="3806"/>
        <v>100</v>
      </c>
      <c r="EYG19" s="328">
        <v>0</v>
      </c>
      <c r="EYH19" s="333">
        <f t="shared" ref="EYH19:EYM19" si="3807">SUM(EYH8:EYH17)</f>
        <v>965</v>
      </c>
      <c r="EYI19" s="268">
        <f t="shared" si="3807"/>
        <v>100</v>
      </c>
      <c r="EYJ19" s="265">
        <f t="shared" si="3807"/>
        <v>527</v>
      </c>
      <c r="EYK19" s="332">
        <f t="shared" si="3807"/>
        <v>100</v>
      </c>
      <c r="EYL19" s="333">
        <f t="shared" si="3807"/>
        <v>435</v>
      </c>
      <c r="EYM19" s="332">
        <f t="shared" si="3807"/>
        <v>100</v>
      </c>
      <c r="EYN19" s="328">
        <v>0</v>
      </c>
      <c r="EYO19" s="333">
        <f t="shared" ref="EYO19:EYT19" si="3808">SUM(EYO8:EYO17)</f>
        <v>962</v>
      </c>
      <c r="EYP19" s="268">
        <f t="shared" si="3808"/>
        <v>100</v>
      </c>
      <c r="EYQ19" s="265">
        <f t="shared" si="3808"/>
        <v>524</v>
      </c>
      <c r="EYR19" s="332">
        <f t="shared" si="3808"/>
        <v>100</v>
      </c>
      <c r="EYS19" s="333">
        <f t="shared" si="3808"/>
        <v>434</v>
      </c>
      <c r="EYT19" s="332">
        <f t="shared" si="3808"/>
        <v>100</v>
      </c>
      <c r="EYU19" s="328">
        <v>0</v>
      </c>
      <c r="EYV19" s="333">
        <f t="shared" ref="EYV19:EZA19" si="3809">SUM(EYV8:EYV17)</f>
        <v>958</v>
      </c>
      <c r="EYW19" s="268">
        <f t="shared" si="3809"/>
        <v>100</v>
      </c>
      <c r="EYX19" s="265">
        <f t="shared" si="3809"/>
        <v>519</v>
      </c>
      <c r="EYY19" s="332">
        <f t="shared" si="3809"/>
        <v>99.999999999999986</v>
      </c>
      <c r="EYZ19" s="333">
        <f t="shared" si="3809"/>
        <v>434</v>
      </c>
      <c r="EZA19" s="332">
        <f t="shared" si="3809"/>
        <v>100</v>
      </c>
      <c r="EZB19" s="328">
        <v>0</v>
      </c>
      <c r="EZC19" s="333">
        <f t="shared" ref="EZC19:EZH19" si="3810">SUM(EZC8:EZC17)</f>
        <v>953</v>
      </c>
      <c r="EZD19" s="268">
        <f t="shared" si="3810"/>
        <v>100</v>
      </c>
      <c r="EZE19" s="265">
        <f t="shared" si="3810"/>
        <v>517</v>
      </c>
      <c r="EZF19" s="332">
        <f t="shared" si="3810"/>
        <v>100</v>
      </c>
      <c r="EZG19" s="333">
        <f t="shared" si="3810"/>
        <v>433</v>
      </c>
      <c r="EZH19" s="332">
        <f t="shared" si="3810"/>
        <v>100</v>
      </c>
      <c r="EZI19" s="328">
        <v>0</v>
      </c>
      <c r="EZJ19" s="333">
        <f t="shared" ref="EZJ19:EZO19" si="3811">SUM(EZJ8:EZJ17)</f>
        <v>950</v>
      </c>
      <c r="EZK19" s="268">
        <f t="shared" si="3811"/>
        <v>100</v>
      </c>
      <c r="EZL19" s="265">
        <f t="shared" si="3811"/>
        <v>515</v>
      </c>
      <c r="EZM19" s="332">
        <f t="shared" si="3811"/>
        <v>100</v>
      </c>
      <c r="EZN19" s="333">
        <f t="shared" si="3811"/>
        <v>431</v>
      </c>
      <c r="EZO19" s="332">
        <f t="shared" si="3811"/>
        <v>100</v>
      </c>
      <c r="EZP19" s="328">
        <v>0</v>
      </c>
      <c r="EZQ19" s="333">
        <f t="shared" ref="EZQ19:EZV19" si="3812">SUM(EZQ8:EZQ17)</f>
        <v>946</v>
      </c>
      <c r="EZR19" s="268">
        <f t="shared" si="3812"/>
        <v>100</v>
      </c>
      <c r="EZS19" s="265">
        <f t="shared" si="3812"/>
        <v>512</v>
      </c>
      <c r="EZT19" s="332">
        <f t="shared" si="3812"/>
        <v>100</v>
      </c>
      <c r="EZU19" s="333">
        <f t="shared" si="3812"/>
        <v>429</v>
      </c>
      <c r="EZV19" s="332">
        <f t="shared" si="3812"/>
        <v>100</v>
      </c>
      <c r="EZW19" s="328">
        <v>0</v>
      </c>
      <c r="EZX19" s="333">
        <f t="shared" ref="EZX19:FAC19" si="3813">SUM(EZX8:EZX17)</f>
        <v>941</v>
      </c>
      <c r="EZY19" s="268">
        <f t="shared" si="3813"/>
        <v>100</v>
      </c>
      <c r="EZZ19" s="265">
        <f t="shared" si="3813"/>
        <v>509</v>
      </c>
      <c r="FAA19" s="332">
        <f t="shared" si="3813"/>
        <v>100</v>
      </c>
      <c r="FAB19" s="333">
        <f t="shared" si="3813"/>
        <v>427</v>
      </c>
      <c r="FAC19" s="332">
        <f t="shared" si="3813"/>
        <v>100</v>
      </c>
      <c r="FAD19" s="328">
        <v>0</v>
      </c>
      <c r="FAE19" s="333">
        <f t="shared" ref="FAE19:FAJ19" si="3814">SUM(FAE8:FAE17)</f>
        <v>936</v>
      </c>
      <c r="FAF19" s="268">
        <f t="shared" si="3814"/>
        <v>100</v>
      </c>
      <c r="FAG19" s="265">
        <f t="shared" si="3814"/>
        <v>508</v>
      </c>
      <c r="FAH19" s="332">
        <f t="shared" si="3814"/>
        <v>100</v>
      </c>
      <c r="FAI19" s="333">
        <f t="shared" si="3814"/>
        <v>427</v>
      </c>
      <c r="FAJ19" s="332">
        <f t="shared" si="3814"/>
        <v>100</v>
      </c>
      <c r="FAK19" s="328">
        <v>0</v>
      </c>
      <c r="FAL19" s="333">
        <f t="shared" ref="FAL19:FAQ19" si="3815">SUM(FAL8:FAL17)</f>
        <v>935</v>
      </c>
      <c r="FAM19" s="268">
        <f t="shared" si="3815"/>
        <v>100</v>
      </c>
      <c r="FAN19" s="265">
        <f t="shared" si="3815"/>
        <v>508</v>
      </c>
      <c r="FAO19" s="332">
        <f t="shared" si="3815"/>
        <v>100</v>
      </c>
      <c r="FAP19" s="333">
        <f t="shared" si="3815"/>
        <v>426</v>
      </c>
      <c r="FAQ19" s="332">
        <f t="shared" si="3815"/>
        <v>100</v>
      </c>
      <c r="FAR19" s="328">
        <v>0</v>
      </c>
      <c r="FAS19" s="333">
        <f t="shared" ref="FAS19:FAX19" si="3816">SUM(FAS8:FAS17)</f>
        <v>934</v>
      </c>
      <c r="FAT19" s="268">
        <f t="shared" si="3816"/>
        <v>100</v>
      </c>
      <c r="FAU19" s="265">
        <f t="shared" si="3816"/>
        <v>507</v>
      </c>
      <c r="FAV19" s="332">
        <f t="shared" si="3816"/>
        <v>100</v>
      </c>
      <c r="FAW19" s="333">
        <f t="shared" si="3816"/>
        <v>426</v>
      </c>
      <c r="FAX19" s="332">
        <f t="shared" si="3816"/>
        <v>100</v>
      </c>
      <c r="FAY19" s="328">
        <v>0</v>
      </c>
      <c r="FAZ19" s="333">
        <f t="shared" ref="FAZ19:FBE19" si="3817">SUM(FAZ8:FAZ17)</f>
        <v>933</v>
      </c>
      <c r="FBA19" s="268">
        <f t="shared" si="3817"/>
        <v>100</v>
      </c>
      <c r="FBB19" s="265">
        <f t="shared" si="3817"/>
        <v>503</v>
      </c>
      <c r="FBC19" s="332">
        <f t="shared" si="3817"/>
        <v>100</v>
      </c>
      <c r="FBD19" s="333">
        <f t="shared" si="3817"/>
        <v>426</v>
      </c>
      <c r="FBE19" s="332">
        <f t="shared" si="3817"/>
        <v>100</v>
      </c>
      <c r="FBF19" s="328">
        <v>0</v>
      </c>
      <c r="FBG19" s="333">
        <f t="shared" ref="FBG19:FBL19" si="3818">SUM(FBG8:FBG17)</f>
        <v>929</v>
      </c>
      <c r="FBH19" s="268">
        <f t="shared" si="3818"/>
        <v>100</v>
      </c>
      <c r="FBI19" s="265">
        <f t="shared" si="3818"/>
        <v>501</v>
      </c>
      <c r="FBJ19" s="332">
        <f t="shared" si="3818"/>
        <v>100</v>
      </c>
      <c r="FBK19" s="333">
        <f t="shared" si="3818"/>
        <v>424</v>
      </c>
      <c r="FBL19" s="332">
        <f t="shared" si="3818"/>
        <v>100</v>
      </c>
      <c r="FBM19" s="328">
        <v>0</v>
      </c>
      <c r="FBN19" s="333">
        <f t="shared" ref="FBN19:FBS19" si="3819">SUM(FBN8:FBN17)</f>
        <v>925</v>
      </c>
      <c r="FBO19" s="268">
        <f t="shared" si="3819"/>
        <v>100</v>
      </c>
      <c r="FBP19" s="265">
        <f t="shared" si="3819"/>
        <v>500</v>
      </c>
      <c r="FBQ19" s="332">
        <f t="shared" si="3819"/>
        <v>100.00000000000001</v>
      </c>
      <c r="FBR19" s="333">
        <f t="shared" si="3819"/>
        <v>421</v>
      </c>
      <c r="FBS19" s="332">
        <f t="shared" si="3819"/>
        <v>100</v>
      </c>
      <c r="FBT19" s="328">
        <v>0</v>
      </c>
      <c r="FBU19" s="333">
        <f t="shared" ref="FBU19:FBZ19" si="3820">SUM(FBU8:FBU17)</f>
        <v>921</v>
      </c>
      <c r="FBV19" s="268">
        <f t="shared" si="3820"/>
        <v>100</v>
      </c>
      <c r="FBW19" s="265">
        <f t="shared" si="3820"/>
        <v>500</v>
      </c>
      <c r="FBX19" s="332">
        <f t="shared" si="3820"/>
        <v>100.00000000000001</v>
      </c>
      <c r="FBY19" s="333">
        <f t="shared" si="3820"/>
        <v>420</v>
      </c>
      <c r="FBZ19" s="332">
        <f t="shared" si="3820"/>
        <v>100</v>
      </c>
      <c r="FCA19" s="328">
        <v>0</v>
      </c>
      <c r="FCB19" s="333">
        <f t="shared" ref="FCB19:FCG19" si="3821">SUM(FCB8:FCB17)</f>
        <v>920</v>
      </c>
      <c r="FCC19" s="268">
        <f t="shared" si="3821"/>
        <v>100</v>
      </c>
      <c r="FCD19" s="265">
        <f t="shared" si="3821"/>
        <v>499</v>
      </c>
      <c r="FCE19" s="332">
        <f t="shared" si="3821"/>
        <v>100</v>
      </c>
      <c r="FCF19" s="333">
        <f t="shared" si="3821"/>
        <v>420</v>
      </c>
      <c r="FCG19" s="332">
        <f t="shared" si="3821"/>
        <v>100</v>
      </c>
      <c r="FCH19" s="328">
        <v>0</v>
      </c>
      <c r="FCI19" s="333">
        <f t="shared" ref="FCI19:FCN19" si="3822">SUM(FCI8:FCI17)</f>
        <v>919</v>
      </c>
      <c r="FCJ19" s="268">
        <f t="shared" si="3822"/>
        <v>100</v>
      </c>
      <c r="FCK19" s="265">
        <f t="shared" si="3822"/>
        <v>499</v>
      </c>
      <c r="FCL19" s="332">
        <f t="shared" si="3822"/>
        <v>100</v>
      </c>
      <c r="FCM19" s="333">
        <f t="shared" si="3822"/>
        <v>420</v>
      </c>
      <c r="FCN19" s="332">
        <f t="shared" si="3822"/>
        <v>100</v>
      </c>
      <c r="FCO19" s="328">
        <v>0</v>
      </c>
      <c r="FCP19" s="333">
        <f t="shared" ref="FCP19:FCU19" si="3823">SUM(FCP8:FCP17)</f>
        <v>919</v>
      </c>
      <c r="FCQ19" s="268">
        <f t="shared" si="3823"/>
        <v>100</v>
      </c>
      <c r="FCR19" s="265">
        <f t="shared" si="3823"/>
        <v>499</v>
      </c>
      <c r="FCS19" s="332">
        <f t="shared" si="3823"/>
        <v>100</v>
      </c>
      <c r="FCT19" s="333">
        <f t="shared" si="3823"/>
        <v>418</v>
      </c>
      <c r="FCU19" s="332">
        <f t="shared" si="3823"/>
        <v>100</v>
      </c>
      <c r="FCV19" s="328">
        <v>0</v>
      </c>
      <c r="FCW19" s="333">
        <f t="shared" ref="FCW19:FDB19" si="3824">SUM(FCW8:FCW17)</f>
        <v>917</v>
      </c>
      <c r="FCX19" s="268">
        <f t="shared" si="3824"/>
        <v>100</v>
      </c>
      <c r="FCY19" s="265">
        <f t="shared" si="3824"/>
        <v>498</v>
      </c>
      <c r="FCZ19" s="332">
        <f t="shared" si="3824"/>
        <v>100</v>
      </c>
      <c r="FDA19" s="333">
        <f t="shared" si="3824"/>
        <v>418</v>
      </c>
      <c r="FDB19" s="332">
        <f t="shared" si="3824"/>
        <v>100</v>
      </c>
      <c r="FDC19" s="328">
        <v>0</v>
      </c>
      <c r="FDD19" s="333">
        <f t="shared" ref="FDD19:FDI19" si="3825">SUM(FDD8:FDD17)</f>
        <v>916</v>
      </c>
      <c r="FDE19" s="268">
        <f t="shared" si="3825"/>
        <v>100</v>
      </c>
      <c r="FDF19" s="265">
        <f t="shared" si="3825"/>
        <v>495</v>
      </c>
      <c r="FDG19" s="332">
        <f t="shared" si="3825"/>
        <v>100</v>
      </c>
      <c r="FDH19" s="333">
        <f t="shared" si="3825"/>
        <v>416</v>
      </c>
      <c r="FDI19" s="332">
        <f t="shared" si="3825"/>
        <v>100</v>
      </c>
      <c r="FDJ19" s="328">
        <v>0</v>
      </c>
      <c r="FDK19" s="333">
        <f t="shared" ref="FDK19:FDP19" si="3826">SUM(FDK8:FDK17)</f>
        <v>911</v>
      </c>
      <c r="FDL19" s="268">
        <f t="shared" si="3826"/>
        <v>100</v>
      </c>
      <c r="FDM19" s="265">
        <f t="shared" si="3826"/>
        <v>494</v>
      </c>
      <c r="FDN19" s="332">
        <f t="shared" si="3826"/>
        <v>100</v>
      </c>
      <c r="FDO19" s="333">
        <f t="shared" si="3826"/>
        <v>416</v>
      </c>
      <c r="FDP19" s="332">
        <f t="shared" si="3826"/>
        <v>100</v>
      </c>
      <c r="FDQ19" s="328">
        <v>0</v>
      </c>
      <c r="FDR19" s="333">
        <f t="shared" ref="FDR19:FDW19" si="3827">SUM(FDR8:FDR17)</f>
        <v>910</v>
      </c>
      <c r="FDS19" s="268">
        <f t="shared" si="3827"/>
        <v>100</v>
      </c>
      <c r="FDT19" s="265">
        <f t="shared" si="3827"/>
        <v>492</v>
      </c>
      <c r="FDU19" s="332">
        <f t="shared" si="3827"/>
        <v>100</v>
      </c>
      <c r="FDV19" s="333">
        <f t="shared" si="3827"/>
        <v>416</v>
      </c>
      <c r="FDW19" s="332">
        <f t="shared" si="3827"/>
        <v>100</v>
      </c>
      <c r="FDX19" s="328">
        <v>0</v>
      </c>
      <c r="FDY19" s="333">
        <f t="shared" ref="FDY19:FED19" si="3828">SUM(FDY8:FDY17)</f>
        <v>908</v>
      </c>
      <c r="FDZ19" s="268">
        <f t="shared" si="3828"/>
        <v>100</v>
      </c>
      <c r="FEA19" s="265">
        <f t="shared" si="3828"/>
        <v>490</v>
      </c>
      <c r="FEB19" s="332">
        <f t="shared" si="3828"/>
        <v>100</v>
      </c>
      <c r="FEC19" s="333">
        <f t="shared" si="3828"/>
        <v>416</v>
      </c>
      <c r="FED19" s="332">
        <f t="shared" si="3828"/>
        <v>100</v>
      </c>
      <c r="FEE19" s="328">
        <v>0</v>
      </c>
      <c r="FEF19" s="333">
        <f t="shared" ref="FEF19:FEK19" si="3829">SUM(FEF8:FEF17)</f>
        <v>906</v>
      </c>
      <c r="FEG19" s="268">
        <f t="shared" si="3829"/>
        <v>100</v>
      </c>
      <c r="FEH19" s="265">
        <f t="shared" si="3829"/>
        <v>488</v>
      </c>
      <c r="FEI19" s="332">
        <f t="shared" si="3829"/>
        <v>100</v>
      </c>
      <c r="FEJ19" s="333">
        <f t="shared" si="3829"/>
        <v>415</v>
      </c>
      <c r="FEK19" s="332">
        <f t="shared" si="3829"/>
        <v>100</v>
      </c>
      <c r="FEL19" s="328">
        <v>0</v>
      </c>
      <c r="FEM19" s="333">
        <f t="shared" ref="FEM19:FER19" si="3830">SUM(FEM8:FEM17)</f>
        <v>903</v>
      </c>
      <c r="FEN19" s="268">
        <f t="shared" si="3830"/>
        <v>100</v>
      </c>
      <c r="FEO19" s="265">
        <f t="shared" si="3830"/>
        <v>488</v>
      </c>
      <c r="FEP19" s="332">
        <f t="shared" si="3830"/>
        <v>100</v>
      </c>
      <c r="FEQ19" s="333">
        <f t="shared" si="3830"/>
        <v>415</v>
      </c>
      <c r="FER19" s="332">
        <f t="shared" si="3830"/>
        <v>100</v>
      </c>
      <c r="FES19" s="328">
        <v>0</v>
      </c>
      <c r="FET19" s="333">
        <f t="shared" ref="FET19:FEY19" si="3831">SUM(FET8:FET17)</f>
        <v>903</v>
      </c>
      <c r="FEU19" s="268">
        <f t="shared" si="3831"/>
        <v>100</v>
      </c>
      <c r="FEV19" s="265">
        <f t="shared" si="3831"/>
        <v>488</v>
      </c>
      <c r="FEW19" s="332">
        <f t="shared" si="3831"/>
        <v>100</v>
      </c>
      <c r="FEX19" s="333">
        <f t="shared" si="3831"/>
        <v>415</v>
      </c>
      <c r="FEY19" s="332">
        <f t="shared" si="3831"/>
        <v>100</v>
      </c>
      <c r="FEZ19" s="328">
        <v>0</v>
      </c>
      <c r="FFA19" s="333">
        <f t="shared" ref="FFA19:FFF19" si="3832">SUM(FFA8:FFA17)</f>
        <v>903</v>
      </c>
      <c r="FFB19" s="268">
        <f t="shared" si="3832"/>
        <v>100</v>
      </c>
      <c r="FFC19" s="265">
        <f t="shared" si="3832"/>
        <v>487</v>
      </c>
      <c r="FFD19" s="332">
        <f t="shared" si="3832"/>
        <v>100</v>
      </c>
      <c r="FFE19" s="333">
        <f t="shared" si="3832"/>
        <v>415</v>
      </c>
      <c r="FFF19" s="332">
        <f t="shared" si="3832"/>
        <v>100</v>
      </c>
      <c r="FFG19" s="328">
        <v>0</v>
      </c>
      <c r="FFH19" s="333">
        <f t="shared" ref="FFH19:FFM19" si="3833">SUM(FFH8:FFH17)</f>
        <v>902</v>
      </c>
      <c r="FFI19" s="268">
        <f t="shared" si="3833"/>
        <v>100</v>
      </c>
      <c r="FFJ19" s="265">
        <f t="shared" si="3833"/>
        <v>487</v>
      </c>
      <c r="FFK19" s="332">
        <f t="shared" si="3833"/>
        <v>100</v>
      </c>
      <c r="FFL19" s="333">
        <f t="shared" si="3833"/>
        <v>415</v>
      </c>
      <c r="FFM19" s="332">
        <f t="shared" si="3833"/>
        <v>100</v>
      </c>
      <c r="FFN19" s="328">
        <v>0</v>
      </c>
      <c r="FFO19" s="333">
        <f t="shared" ref="FFO19:FFT19" si="3834">SUM(FFO8:FFO17)</f>
        <v>902</v>
      </c>
      <c r="FFP19" s="268">
        <f t="shared" si="3834"/>
        <v>100</v>
      </c>
      <c r="FFQ19" s="265">
        <f t="shared" si="3834"/>
        <v>487</v>
      </c>
      <c r="FFR19" s="332">
        <f t="shared" si="3834"/>
        <v>100</v>
      </c>
      <c r="FFS19" s="333">
        <f t="shared" si="3834"/>
        <v>415</v>
      </c>
      <c r="FFT19" s="332">
        <f t="shared" si="3834"/>
        <v>100</v>
      </c>
      <c r="FFU19" s="328">
        <v>0</v>
      </c>
      <c r="FFV19" s="333">
        <f t="shared" ref="FFV19:FGA19" si="3835">SUM(FFV8:FFV17)</f>
        <v>902</v>
      </c>
      <c r="FFW19" s="268">
        <f t="shared" si="3835"/>
        <v>100</v>
      </c>
      <c r="FFX19" s="265">
        <f t="shared" si="3835"/>
        <v>487</v>
      </c>
      <c r="FFY19" s="332">
        <f t="shared" si="3835"/>
        <v>100</v>
      </c>
      <c r="FFZ19" s="333">
        <f t="shared" si="3835"/>
        <v>415</v>
      </c>
      <c r="FGA19" s="332">
        <f t="shared" si="3835"/>
        <v>100</v>
      </c>
      <c r="FGB19" s="328">
        <v>0</v>
      </c>
      <c r="FGC19" s="333">
        <f t="shared" ref="FGC19:FGH19" si="3836">SUM(FGC8:FGC17)</f>
        <v>902</v>
      </c>
      <c r="FGD19" s="268">
        <f t="shared" si="3836"/>
        <v>100</v>
      </c>
      <c r="FGE19" s="265">
        <f t="shared" si="3836"/>
        <v>483</v>
      </c>
      <c r="FGF19" s="332">
        <f t="shared" si="3836"/>
        <v>100</v>
      </c>
      <c r="FGG19" s="333">
        <f t="shared" si="3836"/>
        <v>414</v>
      </c>
      <c r="FGH19" s="332">
        <f t="shared" si="3836"/>
        <v>100</v>
      </c>
      <c r="FGI19" s="328">
        <v>0</v>
      </c>
      <c r="FGJ19" s="333">
        <f t="shared" ref="FGJ19:FGO19" si="3837">SUM(FGJ8:FGJ17)</f>
        <v>897</v>
      </c>
      <c r="FGK19" s="268">
        <f t="shared" si="3837"/>
        <v>100</v>
      </c>
      <c r="FGL19" s="265">
        <f t="shared" si="3837"/>
        <v>482</v>
      </c>
      <c r="FGM19" s="332">
        <f t="shared" si="3837"/>
        <v>100</v>
      </c>
      <c r="FGN19" s="333">
        <f t="shared" si="3837"/>
        <v>413</v>
      </c>
      <c r="FGO19" s="332">
        <f t="shared" si="3837"/>
        <v>100</v>
      </c>
      <c r="FGP19" s="328">
        <v>0</v>
      </c>
      <c r="FGQ19" s="333">
        <f t="shared" ref="FGQ19:FGV19" si="3838">SUM(FGQ8:FGQ17)</f>
        <v>895</v>
      </c>
      <c r="FGR19" s="268">
        <f t="shared" si="3838"/>
        <v>100</v>
      </c>
      <c r="FGS19" s="265">
        <f t="shared" si="3838"/>
        <v>482</v>
      </c>
      <c r="FGT19" s="332">
        <f t="shared" si="3838"/>
        <v>100</v>
      </c>
      <c r="FGU19" s="333">
        <f t="shared" si="3838"/>
        <v>411</v>
      </c>
      <c r="FGV19" s="332">
        <f t="shared" si="3838"/>
        <v>100</v>
      </c>
      <c r="FGW19" s="328">
        <v>0</v>
      </c>
      <c r="FGX19" s="333">
        <f t="shared" ref="FGX19:FHC19" si="3839">SUM(FGX8:FGX17)</f>
        <v>893</v>
      </c>
      <c r="FGY19" s="268">
        <f t="shared" si="3839"/>
        <v>100</v>
      </c>
      <c r="FGZ19" s="265">
        <f t="shared" si="3839"/>
        <v>479</v>
      </c>
      <c r="FHA19" s="332">
        <f t="shared" si="3839"/>
        <v>100</v>
      </c>
      <c r="FHB19" s="333">
        <f t="shared" si="3839"/>
        <v>411</v>
      </c>
      <c r="FHC19" s="332">
        <f t="shared" si="3839"/>
        <v>100</v>
      </c>
      <c r="FHD19" s="328">
        <v>0</v>
      </c>
      <c r="FHE19" s="333">
        <f t="shared" ref="FHE19:FHJ19" si="3840">SUM(FHE8:FHE17)</f>
        <v>890</v>
      </c>
      <c r="FHF19" s="268">
        <f t="shared" si="3840"/>
        <v>100</v>
      </c>
      <c r="FHG19" s="265">
        <f t="shared" si="3840"/>
        <v>478</v>
      </c>
      <c r="FHH19" s="332">
        <f t="shared" si="3840"/>
        <v>100</v>
      </c>
      <c r="FHI19" s="333">
        <f t="shared" si="3840"/>
        <v>410</v>
      </c>
      <c r="FHJ19" s="332">
        <f t="shared" si="3840"/>
        <v>100</v>
      </c>
      <c r="FHK19" s="328">
        <v>0</v>
      </c>
      <c r="FHL19" s="333">
        <f t="shared" ref="FHL19:FHQ19" si="3841">SUM(FHL8:FHL17)</f>
        <v>888</v>
      </c>
      <c r="FHM19" s="268">
        <f t="shared" si="3841"/>
        <v>100</v>
      </c>
      <c r="FHN19" s="265">
        <f t="shared" si="3841"/>
        <v>477</v>
      </c>
      <c r="FHO19" s="332">
        <f t="shared" si="3841"/>
        <v>100</v>
      </c>
      <c r="FHP19" s="333">
        <f t="shared" si="3841"/>
        <v>409</v>
      </c>
      <c r="FHQ19" s="332">
        <f t="shared" si="3841"/>
        <v>100</v>
      </c>
      <c r="FHR19" s="328">
        <v>0</v>
      </c>
      <c r="FHS19" s="333">
        <f t="shared" ref="FHS19:FHX19" si="3842">SUM(FHS8:FHS17)</f>
        <v>886</v>
      </c>
      <c r="FHT19" s="268">
        <f t="shared" si="3842"/>
        <v>100</v>
      </c>
      <c r="FHU19" s="265">
        <f t="shared" si="3842"/>
        <v>476</v>
      </c>
      <c r="FHV19" s="332">
        <f t="shared" si="3842"/>
        <v>100</v>
      </c>
      <c r="FHW19" s="333">
        <f t="shared" si="3842"/>
        <v>408</v>
      </c>
      <c r="FHX19" s="332">
        <f t="shared" si="3842"/>
        <v>100</v>
      </c>
      <c r="FHY19" s="328">
        <v>0</v>
      </c>
      <c r="FHZ19" s="333">
        <f t="shared" ref="FHZ19:FIE19" si="3843">SUM(FHZ8:FHZ17)</f>
        <v>884</v>
      </c>
      <c r="FIA19" s="268">
        <f t="shared" si="3843"/>
        <v>100</v>
      </c>
      <c r="FIB19" s="265">
        <f t="shared" si="3843"/>
        <v>476</v>
      </c>
      <c r="FIC19" s="332">
        <f t="shared" si="3843"/>
        <v>100</v>
      </c>
      <c r="FID19" s="333">
        <f t="shared" si="3843"/>
        <v>407</v>
      </c>
      <c r="FIE19" s="332">
        <f t="shared" si="3843"/>
        <v>100</v>
      </c>
      <c r="FIF19" s="328">
        <v>0</v>
      </c>
      <c r="FIG19" s="333">
        <f t="shared" ref="FIG19:FIL19" si="3844">SUM(FIG8:FIG17)</f>
        <v>883</v>
      </c>
      <c r="FIH19" s="268">
        <f t="shared" si="3844"/>
        <v>100</v>
      </c>
      <c r="FII19" s="265">
        <f t="shared" si="3844"/>
        <v>476</v>
      </c>
      <c r="FIJ19" s="332">
        <f t="shared" si="3844"/>
        <v>100</v>
      </c>
      <c r="FIK19" s="333">
        <f t="shared" si="3844"/>
        <v>406</v>
      </c>
      <c r="FIL19" s="332">
        <f t="shared" si="3844"/>
        <v>100</v>
      </c>
      <c r="FIM19" s="328">
        <v>0</v>
      </c>
      <c r="FIN19" s="333">
        <f t="shared" ref="FIN19:FIS19" si="3845">SUM(FIN8:FIN17)</f>
        <v>882</v>
      </c>
      <c r="FIO19" s="268">
        <f t="shared" si="3845"/>
        <v>100</v>
      </c>
      <c r="FIP19" s="265">
        <f t="shared" si="3845"/>
        <v>475</v>
      </c>
      <c r="FIQ19" s="332">
        <f t="shared" si="3845"/>
        <v>100.00000000000001</v>
      </c>
      <c r="FIR19" s="333">
        <f t="shared" si="3845"/>
        <v>406</v>
      </c>
      <c r="FIS19" s="332">
        <f t="shared" si="3845"/>
        <v>100</v>
      </c>
      <c r="FIT19" s="328">
        <v>0</v>
      </c>
      <c r="FIU19" s="333">
        <f t="shared" ref="FIU19:FIZ19" si="3846">SUM(FIU8:FIU17)</f>
        <v>881</v>
      </c>
      <c r="FIV19" s="268">
        <f t="shared" si="3846"/>
        <v>100</v>
      </c>
      <c r="FIW19" s="265">
        <f t="shared" si="3846"/>
        <v>475</v>
      </c>
      <c r="FIX19" s="332">
        <f t="shared" si="3846"/>
        <v>100.00000000000001</v>
      </c>
      <c r="FIY19" s="333">
        <f t="shared" si="3846"/>
        <v>405</v>
      </c>
      <c r="FIZ19" s="332">
        <f t="shared" si="3846"/>
        <v>100</v>
      </c>
      <c r="FJA19" s="328">
        <v>0</v>
      </c>
      <c r="FJB19" s="333">
        <f t="shared" ref="FJB19:FJG19" si="3847">SUM(FJB8:FJB17)</f>
        <v>880</v>
      </c>
      <c r="FJC19" s="268">
        <f t="shared" si="3847"/>
        <v>100</v>
      </c>
      <c r="FJD19" s="265">
        <f t="shared" si="3847"/>
        <v>474</v>
      </c>
      <c r="FJE19" s="332">
        <f t="shared" si="3847"/>
        <v>100</v>
      </c>
      <c r="FJF19" s="333">
        <f t="shared" si="3847"/>
        <v>403</v>
      </c>
      <c r="FJG19" s="332">
        <f t="shared" si="3847"/>
        <v>100</v>
      </c>
      <c r="FJH19" s="328">
        <v>0</v>
      </c>
      <c r="FJI19" s="333">
        <f t="shared" ref="FJI19:FJN19" si="3848">SUM(FJI8:FJI17)</f>
        <v>877</v>
      </c>
      <c r="FJJ19" s="268">
        <f t="shared" si="3848"/>
        <v>100</v>
      </c>
      <c r="FJK19" s="265">
        <f t="shared" si="3848"/>
        <v>472</v>
      </c>
      <c r="FJL19" s="332">
        <f t="shared" si="3848"/>
        <v>100</v>
      </c>
      <c r="FJM19" s="333">
        <f t="shared" si="3848"/>
        <v>403</v>
      </c>
      <c r="FJN19" s="332">
        <f t="shared" si="3848"/>
        <v>100</v>
      </c>
      <c r="FJO19" s="328">
        <v>0</v>
      </c>
      <c r="FJP19" s="333">
        <f t="shared" ref="FJP19:FJU19" si="3849">SUM(FJP8:FJP17)</f>
        <v>875</v>
      </c>
      <c r="FJQ19" s="268">
        <f t="shared" si="3849"/>
        <v>100</v>
      </c>
      <c r="FJR19" s="265">
        <f t="shared" si="3849"/>
        <v>470</v>
      </c>
      <c r="FJS19" s="332">
        <f t="shared" si="3849"/>
        <v>100</v>
      </c>
      <c r="FJT19" s="333">
        <f t="shared" si="3849"/>
        <v>403</v>
      </c>
      <c r="FJU19" s="332">
        <f t="shared" si="3849"/>
        <v>100</v>
      </c>
      <c r="FJV19" s="328">
        <v>0</v>
      </c>
      <c r="FJW19" s="333">
        <f t="shared" ref="FJW19:FKB19" si="3850">SUM(FJW8:FJW17)</f>
        <v>873</v>
      </c>
      <c r="FJX19" s="268">
        <f t="shared" si="3850"/>
        <v>100</v>
      </c>
      <c r="FJY19" s="265">
        <f t="shared" si="3850"/>
        <v>470</v>
      </c>
      <c r="FJZ19" s="332">
        <f t="shared" si="3850"/>
        <v>100</v>
      </c>
      <c r="FKA19" s="333">
        <f t="shared" si="3850"/>
        <v>403</v>
      </c>
      <c r="FKB19" s="332">
        <f t="shared" si="3850"/>
        <v>100</v>
      </c>
      <c r="FKC19" s="328">
        <v>0</v>
      </c>
      <c r="FKD19" s="333">
        <f t="shared" ref="FKD19:FKI19" si="3851">SUM(FKD8:FKD17)</f>
        <v>873</v>
      </c>
      <c r="FKE19" s="268">
        <f t="shared" si="3851"/>
        <v>100</v>
      </c>
      <c r="FKF19" s="265">
        <f t="shared" si="3851"/>
        <v>470</v>
      </c>
      <c r="FKG19" s="332">
        <f t="shared" si="3851"/>
        <v>100</v>
      </c>
      <c r="FKH19" s="333">
        <f t="shared" si="3851"/>
        <v>402</v>
      </c>
      <c r="FKI19" s="332">
        <f t="shared" si="3851"/>
        <v>100</v>
      </c>
      <c r="FKJ19" s="328">
        <v>0</v>
      </c>
      <c r="FKK19" s="333">
        <f t="shared" ref="FKK19:FKP19" si="3852">SUM(FKK8:FKK17)</f>
        <v>872</v>
      </c>
      <c r="FKL19" s="268">
        <f t="shared" si="3852"/>
        <v>100</v>
      </c>
      <c r="FKM19" s="265">
        <f t="shared" si="3852"/>
        <v>468</v>
      </c>
      <c r="FKN19" s="332">
        <f t="shared" si="3852"/>
        <v>100</v>
      </c>
      <c r="FKO19" s="333">
        <f t="shared" si="3852"/>
        <v>402</v>
      </c>
      <c r="FKP19" s="332">
        <f t="shared" si="3852"/>
        <v>100</v>
      </c>
      <c r="FKQ19" s="328">
        <v>0</v>
      </c>
      <c r="FKR19" s="333">
        <f t="shared" ref="FKR19:FKW19" si="3853">SUM(FKR8:FKR17)</f>
        <v>870</v>
      </c>
      <c r="FKS19" s="268">
        <f t="shared" si="3853"/>
        <v>100</v>
      </c>
      <c r="FKT19" s="265">
        <f t="shared" si="3853"/>
        <v>467</v>
      </c>
      <c r="FKU19" s="332">
        <f t="shared" si="3853"/>
        <v>100</v>
      </c>
      <c r="FKV19" s="333">
        <f t="shared" si="3853"/>
        <v>399</v>
      </c>
      <c r="FKW19" s="332">
        <f t="shared" si="3853"/>
        <v>100</v>
      </c>
      <c r="FKX19" s="328">
        <v>0</v>
      </c>
      <c r="FKY19" s="333">
        <f t="shared" ref="FKY19:FLD19" si="3854">SUM(FKY8:FKY17)</f>
        <v>866</v>
      </c>
      <c r="FKZ19" s="268">
        <f t="shared" si="3854"/>
        <v>100</v>
      </c>
      <c r="FLA19" s="265">
        <f t="shared" si="3854"/>
        <v>466</v>
      </c>
      <c r="FLB19" s="332">
        <f t="shared" si="3854"/>
        <v>99.999999999999986</v>
      </c>
      <c r="FLC19" s="333">
        <f t="shared" si="3854"/>
        <v>398</v>
      </c>
      <c r="FLD19" s="332">
        <f t="shared" si="3854"/>
        <v>100</v>
      </c>
      <c r="FLE19" s="328">
        <v>0</v>
      </c>
      <c r="FLF19" s="333">
        <f t="shared" ref="FLF19:FLK19" si="3855">SUM(FLF8:FLF17)</f>
        <v>864</v>
      </c>
      <c r="FLG19" s="268">
        <f t="shared" si="3855"/>
        <v>100</v>
      </c>
      <c r="FLH19" s="265">
        <f t="shared" si="3855"/>
        <v>465</v>
      </c>
      <c r="FLI19" s="332">
        <f t="shared" si="3855"/>
        <v>99.999999999999986</v>
      </c>
      <c r="FLJ19" s="333">
        <f t="shared" si="3855"/>
        <v>398</v>
      </c>
      <c r="FLK19" s="332">
        <f t="shared" si="3855"/>
        <v>100</v>
      </c>
      <c r="FLL19" s="328">
        <v>0</v>
      </c>
      <c r="FLM19" s="333">
        <f t="shared" ref="FLM19:FLR19" si="3856">SUM(FLM8:FLM17)</f>
        <v>863</v>
      </c>
      <c r="FLN19" s="268">
        <f t="shared" si="3856"/>
        <v>100</v>
      </c>
      <c r="FLO19" s="265">
        <f t="shared" si="3856"/>
        <v>465</v>
      </c>
      <c r="FLP19" s="332">
        <f t="shared" si="3856"/>
        <v>99.999999999999986</v>
      </c>
      <c r="FLQ19" s="333">
        <f t="shared" si="3856"/>
        <v>398</v>
      </c>
      <c r="FLR19" s="332">
        <f t="shared" si="3856"/>
        <v>100</v>
      </c>
      <c r="FLS19" s="328">
        <v>0</v>
      </c>
      <c r="FLT19" s="333">
        <f t="shared" ref="FLT19:FLY19" si="3857">SUM(FLT8:FLT17)</f>
        <v>863</v>
      </c>
      <c r="FLU19" s="268">
        <f t="shared" si="3857"/>
        <v>100</v>
      </c>
      <c r="FLV19" s="265">
        <f t="shared" si="3857"/>
        <v>465</v>
      </c>
      <c r="FLW19" s="332">
        <f t="shared" si="3857"/>
        <v>99.999999999999986</v>
      </c>
      <c r="FLX19" s="333">
        <f t="shared" si="3857"/>
        <v>396</v>
      </c>
      <c r="FLY19" s="332">
        <f t="shared" si="3857"/>
        <v>100</v>
      </c>
      <c r="FLZ19" s="328">
        <v>0</v>
      </c>
      <c r="FMA19" s="333">
        <f t="shared" ref="FMA19:FMF19" si="3858">SUM(FMA8:FMA17)</f>
        <v>861</v>
      </c>
      <c r="FMB19" s="268">
        <f t="shared" si="3858"/>
        <v>100</v>
      </c>
      <c r="FMC19" s="265">
        <f t="shared" si="3858"/>
        <v>463</v>
      </c>
      <c r="FMD19" s="332">
        <f t="shared" si="3858"/>
        <v>100</v>
      </c>
      <c r="FME19" s="333">
        <f t="shared" si="3858"/>
        <v>396</v>
      </c>
      <c r="FMF19" s="332">
        <f t="shared" si="3858"/>
        <v>100</v>
      </c>
      <c r="FMG19" s="328">
        <v>0</v>
      </c>
      <c r="FMH19" s="333">
        <f t="shared" ref="FMH19:FMM19" si="3859">SUM(FMH8:FMH17)</f>
        <v>859</v>
      </c>
      <c r="FMI19" s="268">
        <f t="shared" si="3859"/>
        <v>100</v>
      </c>
      <c r="FMJ19" s="265">
        <f t="shared" si="3859"/>
        <v>462</v>
      </c>
      <c r="FMK19" s="332">
        <f t="shared" si="3859"/>
        <v>100</v>
      </c>
      <c r="FML19" s="333">
        <f t="shared" si="3859"/>
        <v>394</v>
      </c>
      <c r="FMM19" s="332">
        <f t="shared" si="3859"/>
        <v>100</v>
      </c>
      <c r="FMN19" s="328">
        <v>0</v>
      </c>
      <c r="FMO19" s="333">
        <f t="shared" ref="FMO19:FMT19" si="3860">SUM(FMO8:FMO17)</f>
        <v>856</v>
      </c>
      <c r="FMP19" s="268">
        <f t="shared" si="3860"/>
        <v>100</v>
      </c>
      <c r="FMQ19" s="265">
        <f t="shared" si="3860"/>
        <v>460</v>
      </c>
      <c r="FMR19" s="332">
        <f t="shared" si="3860"/>
        <v>100</v>
      </c>
      <c r="FMS19" s="333">
        <f t="shared" si="3860"/>
        <v>392</v>
      </c>
      <c r="FMT19" s="332">
        <f t="shared" si="3860"/>
        <v>100</v>
      </c>
      <c r="FMU19" s="328">
        <v>0</v>
      </c>
      <c r="FMV19" s="333">
        <f t="shared" ref="FMV19:FNA19" si="3861">SUM(FMV8:FMV17)</f>
        <v>852</v>
      </c>
      <c r="FMW19" s="268">
        <f t="shared" si="3861"/>
        <v>100</v>
      </c>
      <c r="FMX19" s="265">
        <f t="shared" si="3861"/>
        <v>459</v>
      </c>
      <c r="FMY19" s="332">
        <f t="shared" si="3861"/>
        <v>100</v>
      </c>
      <c r="FMZ19" s="333">
        <f t="shared" si="3861"/>
        <v>389</v>
      </c>
      <c r="FNA19" s="332">
        <f t="shared" si="3861"/>
        <v>100</v>
      </c>
      <c r="FNB19" s="328">
        <v>0</v>
      </c>
      <c r="FNC19" s="333">
        <f t="shared" ref="FNC19:FNH19" si="3862">SUM(FNC8:FNC17)</f>
        <v>848</v>
      </c>
      <c r="FND19" s="268">
        <f t="shared" si="3862"/>
        <v>100</v>
      </c>
      <c r="FNE19" s="265">
        <f t="shared" si="3862"/>
        <v>458</v>
      </c>
      <c r="FNF19" s="332">
        <f t="shared" si="3862"/>
        <v>100</v>
      </c>
      <c r="FNG19" s="333">
        <f t="shared" si="3862"/>
        <v>389</v>
      </c>
      <c r="FNH19" s="332">
        <f t="shared" si="3862"/>
        <v>100</v>
      </c>
      <c r="FNI19" s="328">
        <v>0</v>
      </c>
      <c r="FNJ19" s="333">
        <f t="shared" ref="FNJ19:FNO19" si="3863">SUM(FNJ8:FNJ17)</f>
        <v>847</v>
      </c>
      <c r="FNK19" s="268">
        <f t="shared" si="3863"/>
        <v>100</v>
      </c>
      <c r="FNL19" s="265">
        <f t="shared" si="3863"/>
        <v>458</v>
      </c>
      <c r="FNM19" s="332">
        <f t="shared" si="3863"/>
        <v>100</v>
      </c>
      <c r="FNN19" s="333">
        <f t="shared" si="3863"/>
        <v>389</v>
      </c>
      <c r="FNO19" s="332">
        <f t="shared" si="3863"/>
        <v>100</v>
      </c>
      <c r="FNP19" s="328">
        <v>0</v>
      </c>
      <c r="FNQ19" s="333">
        <f t="shared" ref="FNQ19:FNV19" si="3864">SUM(FNQ8:FNQ17)</f>
        <v>847</v>
      </c>
      <c r="FNR19" s="268">
        <f t="shared" si="3864"/>
        <v>100</v>
      </c>
      <c r="FNS19" s="265">
        <f t="shared" si="3864"/>
        <v>458</v>
      </c>
      <c r="FNT19" s="332">
        <f t="shared" si="3864"/>
        <v>100</v>
      </c>
      <c r="FNU19" s="333">
        <f t="shared" si="3864"/>
        <v>386</v>
      </c>
      <c r="FNV19" s="332">
        <f t="shared" si="3864"/>
        <v>100</v>
      </c>
      <c r="FNW19" s="328">
        <v>0</v>
      </c>
      <c r="FNX19" s="333">
        <f t="shared" ref="FNX19:FOC19" si="3865">SUM(FNX8:FNX17)</f>
        <v>844</v>
      </c>
      <c r="FNY19" s="268">
        <f t="shared" si="3865"/>
        <v>100</v>
      </c>
      <c r="FNZ19" s="265">
        <f t="shared" si="3865"/>
        <v>458</v>
      </c>
      <c r="FOA19" s="332">
        <f t="shared" si="3865"/>
        <v>100</v>
      </c>
      <c r="FOB19" s="333">
        <f t="shared" si="3865"/>
        <v>386</v>
      </c>
      <c r="FOC19" s="332">
        <f t="shared" si="3865"/>
        <v>100</v>
      </c>
      <c r="FOD19" s="328">
        <v>0</v>
      </c>
      <c r="FOE19" s="333">
        <f t="shared" ref="FOE19:FOJ19" si="3866">SUM(FOE8:FOE17)</f>
        <v>844</v>
      </c>
      <c r="FOF19" s="268">
        <f t="shared" si="3866"/>
        <v>100</v>
      </c>
      <c r="FOG19" s="265">
        <f t="shared" si="3866"/>
        <v>456</v>
      </c>
      <c r="FOH19" s="332">
        <f t="shared" si="3866"/>
        <v>100</v>
      </c>
      <c r="FOI19" s="333">
        <f t="shared" si="3866"/>
        <v>386</v>
      </c>
      <c r="FOJ19" s="332">
        <f t="shared" si="3866"/>
        <v>100</v>
      </c>
      <c r="FOK19" s="328">
        <v>0</v>
      </c>
      <c r="FOL19" s="333">
        <f t="shared" ref="FOL19:FOQ19" si="3867">SUM(FOL8:FOL17)</f>
        <v>842</v>
      </c>
      <c r="FOM19" s="268">
        <f t="shared" si="3867"/>
        <v>100</v>
      </c>
      <c r="FON19" s="265">
        <f t="shared" si="3867"/>
        <v>456</v>
      </c>
      <c r="FOO19" s="332">
        <f t="shared" si="3867"/>
        <v>100</v>
      </c>
      <c r="FOP19" s="333">
        <f t="shared" si="3867"/>
        <v>386</v>
      </c>
      <c r="FOQ19" s="332">
        <f t="shared" si="3867"/>
        <v>100</v>
      </c>
      <c r="FOR19" s="328">
        <v>0</v>
      </c>
      <c r="FOS19" s="333">
        <f t="shared" ref="FOS19:FOX19" si="3868">SUM(FOS8:FOS17)</f>
        <v>842</v>
      </c>
      <c r="FOT19" s="268">
        <f t="shared" si="3868"/>
        <v>100</v>
      </c>
      <c r="FOU19" s="265">
        <f t="shared" si="3868"/>
        <v>454</v>
      </c>
      <c r="FOV19" s="332">
        <f t="shared" si="3868"/>
        <v>100</v>
      </c>
      <c r="FOW19" s="333">
        <f t="shared" si="3868"/>
        <v>386</v>
      </c>
      <c r="FOX19" s="332">
        <f t="shared" si="3868"/>
        <v>100</v>
      </c>
      <c r="FOY19" s="328">
        <v>0</v>
      </c>
      <c r="FOZ19" s="333">
        <f t="shared" ref="FOZ19:FPE19" si="3869">SUM(FOZ8:FOZ17)</f>
        <v>840</v>
      </c>
      <c r="FPA19" s="268">
        <f t="shared" si="3869"/>
        <v>100</v>
      </c>
      <c r="FPB19" s="265">
        <f t="shared" si="3869"/>
        <v>454</v>
      </c>
      <c r="FPC19" s="332">
        <f t="shared" si="3869"/>
        <v>100</v>
      </c>
      <c r="FPD19" s="333">
        <f t="shared" si="3869"/>
        <v>385</v>
      </c>
      <c r="FPE19" s="332">
        <f t="shared" si="3869"/>
        <v>100</v>
      </c>
      <c r="FPF19" s="328">
        <v>0</v>
      </c>
      <c r="FPG19" s="333">
        <f t="shared" ref="FPG19:FPL19" si="3870">SUM(FPG8:FPG17)</f>
        <v>839</v>
      </c>
      <c r="FPH19" s="268">
        <f t="shared" si="3870"/>
        <v>100</v>
      </c>
      <c r="FPI19" s="265">
        <f t="shared" si="3870"/>
        <v>454</v>
      </c>
      <c r="FPJ19" s="332">
        <f t="shared" si="3870"/>
        <v>100</v>
      </c>
      <c r="FPK19" s="333">
        <f t="shared" si="3870"/>
        <v>385</v>
      </c>
      <c r="FPL19" s="332">
        <f t="shared" si="3870"/>
        <v>100</v>
      </c>
      <c r="FPM19" s="328">
        <v>0</v>
      </c>
      <c r="FPN19" s="333">
        <f t="shared" ref="FPN19:FPS19" si="3871">SUM(FPN8:FPN17)</f>
        <v>839</v>
      </c>
      <c r="FPO19" s="268">
        <f t="shared" si="3871"/>
        <v>100</v>
      </c>
      <c r="FPP19" s="265">
        <f t="shared" si="3871"/>
        <v>452</v>
      </c>
      <c r="FPQ19" s="332">
        <f t="shared" si="3871"/>
        <v>100.00000000000001</v>
      </c>
      <c r="FPR19" s="333">
        <f t="shared" si="3871"/>
        <v>384</v>
      </c>
      <c r="FPS19" s="332">
        <f t="shared" si="3871"/>
        <v>100</v>
      </c>
      <c r="FPT19" s="328">
        <v>0</v>
      </c>
      <c r="FPU19" s="333">
        <f t="shared" ref="FPU19:FPZ19" si="3872">SUM(FPU8:FPU17)</f>
        <v>836</v>
      </c>
      <c r="FPV19" s="268">
        <f t="shared" si="3872"/>
        <v>100</v>
      </c>
      <c r="FPW19" s="265">
        <f t="shared" si="3872"/>
        <v>451</v>
      </c>
      <c r="FPX19" s="332">
        <f t="shared" si="3872"/>
        <v>100</v>
      </c>
      <c r="FPY19" s="333">
        <f t="shared" si="3872"/>
        <v>380</v>
      </c>
      <c r="FPZ19" s="332">
        <f t="shared" si="3872"/>
        <v>100</v>
      </c>
      <c r="FQA19" s="328">
        <v>0</v>
      </c>
      <c r="FQB19" s="333">
        <f t="shared" ref="FQB19:FQG19" si="3873">SUM(FQB8:FQB17)</f>
        <v>831</v>
      </c>
      <c r="FQC19" s="268">
        <f t="shared" si="3873"/>
        <v>100</v>
      </c>
      <c r="FQD19" s="265">
        <f t="shared" si="3873"/>
        <v>451</v>
      </c>
      <c r="FQE19" s="332">
        <f t="shared" si="3873"/>
        <v>100</v>
      </c>
      <c r="FQF19" s="333">
        <f t="shared" si="3873"/>
        <v>380</v>
      </c>
      <c r="FQG19" s="332">
        <f t="shared" si="3873"/>
        <v>100</v>
      </c>
      <c r="FQH19" s="328">
        <v>0</v>
      </c>
      <c r="FQI19" s="333">
        <f t="shared" ref="FQI19:FQN19" si="3874">SUM(FQI8:FQI17)</f>
        <v>831</v>
      </c>
      <c r="FQJ19" s="268">
        <f t="shared" si="3874"/>
        <v>100</v>
      </c>
      <c r="FQK19" s="265">
        <f t="shared" si="3874"/>
        <v>451</v>
      </c>
      <c r="FQL19" s="332">
        <f t="shared" si="3874"/>
        <v>100</v>
      </c>
      <c r="FQM19" s="333">
        <f t="shared" si="3874"/>
        <v>380</v>
      </c>
      <c r="FQN19" s="332">
        <f t="shared" si="3874"/>
        <v>100</v>
      </c>
      <c r="FQO19" s="328">
        <v>0</v>
      </c>
      <c r="FQP19" s="333">
        <f t="shared" ref="FQP19:FQU19" si="3875">SUM(FQP8:FQP17)</f>
        <v>831</v>
      </c>
      <c r="FQQ19" s="268">
        <f t="shared" si="3875"/>
        <v>100</v>
      </c>
      <c r="FQR19" s="265">
        <f t="shared" si="3875"/>
        <v>450</v>
      </c>
      <c r="FQS19" s="332">
        <f t="shared" si="3875"/>
        <v>100</v>
      </c>
      <c r="FQT19" s="333">
        <f t="shared" si="3875"/>
        <v>380</v>
      </c>
      <c r="FQU19" s="332">
        <f t="shared" si="3875"/>
        <v>100</v>
      </c>
      <c r="FQV19" s="328">
        <v>0</v>
      </c>
      <c r="FQW19" s="333">
        <f t="shared" ref="FQW19:FRB19" si="3876">SUM(FQW8:FQW17)</f>
        <v>830</v>
      </c>
      <c r="FQX19" s="268">
        <f t="shared" si="3876"/>
        <v>100</v>
      </c>
      <c r="FQY19" s="265">
        <f t="shared" si="3876"/>
        <v>450</v>
      </c>
      <c r="FQZ19" s="332">
        <f t="shared" si="3876"/>
        <v>100</v>
      </c>
      <c r="FRA19" s="333">
        <f t="shared" si="3876"/>
        <v>379</v>
      </c>
      <c r="FRB19" s="332">
        <f t="shared" si="3876"/>
        <v>100</v>
      </c>
      <c r="FRC19" s="328">
        <v>0</v>
      </c>
      <c r="FRD19" s="333">
        <f t="shared" ref="FRD19:FRI19" si="3877">SUM(FRD8:FRD17)</f>
        <v>829</v>
      </c>
      <c r="FRE19" s="268">
        <f t="shared" si="3877"/>
        <v>100</v>
      </c>
      <c r="FRF19" s="265">
        <f t="shared" si="3877"/>
        <v>450</v>
      </c>
      <c r="FRG19" s="332">
        <f t="shared" si="3877"/>
        <v>100</v>
      </c>
      <c r="FRH19" s="333">
        <f t="shared" si="3877"/>
        <v>378</v>
      </c>
      <c r="FRI19" s="332">
        <f t="shared" si="3877"/>
        <v>100</v>
      </c>
      <c r="FRJ19" s="328">
        <v>0</v>
      </c>
      <c r="FRK19" s="333">
        <f t="shared" ref="FRK19:FRP19" si="3878">SUM(FRK8:FRK17)</f>
        <v>828</v>
      </c>
      <c r="FRL19" s="268">
        <f t="shared" si="3878"/>
        <v>100</v>
      </c>
      <c r="FRM19" s="265">
        <f t="shared" si="3878"/>
        <v>448</v>
      </c>
      <c r="FRN19" s="332">
        <f t="shared" si="3878"/>
        <v>100</v>
      </c>
      <c r="FRO19" s="333">
        <f t="shared" si="3878"/>
        <v>378</v>
      </c>
      <c r="FRP19" s="332">
        <f t="shared" si="3878"/>
        <v>100</v>
      </c>
      <c r="FRQ19" s="328">
        <v>0</v>
      </c>
      <c r="FRR19" s="333">
        <f t="shared" ref="FRR19:FRW19" si="3879">SUM(FRR8:FRR17)</f>
        <v>826</v>
      </c>
      <c r="FRS19" s="268">
        <f t="shared" si="3879"/>
        <v>100</v>
      </c>
      <c r="FRT19" s="265">
        <f t="shared" si="3879"/>
        <v>448</v>
      </c>
      <c r="FRU19" s="332">
        <f t="shared" si="3879"/>
        <v>100</v>
      </c>
      <c r="FRV19" s="333">
        <f t="shared" si="3879"/>
        <v>376</v>
      </c>
      <c r="FRW19" s="332">
        <f t="shared" si="3879"/>
        <v>100</v>
      </c>
      <c r="FRX19" s="328">
        <v>0</v>
      </c>
      <c r="FRY19" s="333">
        <f t="shared" ref="FRY19:FSD19" si="3880">SUM(FRY8:FRY17)</f>
        <v>824</v>
      </c>
      <c r="FRZ19" s="268">
        <f t="shared" si="3880"/>
        <v>100</v>
      </c>
      <c r="FSA19" s="265">
        <f t="shared" si="3880"/>
        <v>447</v>
      </c>
      <c r="FSB19" s="332">
        <f t="shared" si="3880"/>
        <v>100</v>
      </c>
      <c r="FSC19" s="333">
        <f t="shared" si="3880"/>
        <v>374</v>
      </c>
      <c r="FSD19" s="332">
        <f t="shared" si="3880"/>
        <v>100</v>
      </c>
      <c r="FSE19" s="328">
        <v>0</v>
      </c>
      <c r="FSF19" s="333">
        <f t="shared" ref="FSF19:FSK19" si="3881">SUM(FSF8:FSF17)</f>
        <v>821</v>
      </c>
      <c r="FSG19" s="268">
        <f t="shared" si="3881"/>
        <v>100</v>
      </c>
      <c r="FSH19" s="265">
        <f t="shared" si="3881"/>
        <v>447</v>
      </c>
      <c r="FSI19" s="332">
        <f t="shared" si="3881"/>
        <v>100</v>
      </c>
      <c r="FSJ19" s="333">
        <f t="shared" si="3881"/>
        <v>374</v>
      </c>
      <c r="FSK19" s="332">
        <f t="shared" si="3881"/>
        <v>100</v>
      </c>
      <c r="FSL19" s="328">
        <v>0</v>
      </c>
      <c r="FSM19" s="333">
        <f t="shared" ref="FSM19:FSR19" si="3882">SUM(FSM8:FSM17)</f>
        <v>821</v>
      </c>
      <c r="FSN19" s="268">
        <f t="shared" si="3882"/>
        <v>100</v>
      </c>
      <c r="FSO19" s="265">
        <f t="shared" si="3882"/>
        <v>446</v>
      </c>
      <c r="FSP19" s="332">
        <f t="shared" si="3882"/>
        <v>100</v>
      </c>
      <c r="FSQ19" s="333">
        <f t="shared" si="3882"/>
        <v>374</v>
      </c>
      <c r="FSR19" s="332">
        <f t="shared" si="3882"/>
        <v>100</v>
      </c>
      <c r="FSS19" s="328">
        <v>0</v>
      </c>
      <c r="FST19" s="333">
        <f t="shared" ref="FST19:FSY19" si="3883">SUM(FST8:FST17)</f>
        <v>820</v>
      </c>
      <c r="FSU19" s="268">
        <f t="shared" si="3883"/>
        <v>100</v>
      </c>
      <c r="FSV19" s="265">
        <f t="shared" si="3883"/>
        <v>446</v>
      </c>
      <c r="FSW19" s="332">
        <f t="shared" si="3883"/>
        <v>100</v>
      </c>
      <c r="FSX19" s="333">
        <f t="shared" si="3883"/>
        <v>374</v>
      </c>
      <c r="FSY19" s="332">
        <f t="shared" si="3883"/>
        <v>100</v>
      </c>
      <c r="FSZ19" s="328">
        <v>0</v>
      </c>
      <c r="FTA19" s="333">
        <f t="shared" ref="FTA19:FTF19" si="3884">SUM(FTA8:FTA17)</f>
        <v>820</v>
      </c>
      <c r="FTB19" s="268">
        <f t="shared" si="3884"/>
        <v>100</v>
      </c>
      <c r="FTC19" s="265">
        <f t="shared" si="3884"/>
        <v>446</v>
      </c>
      <c r="FTD19" s="332">
        <f t="shared" si="3884"/>
        <v>100</v>
      </c>
      <c r="FTE19" s="333">
        <f t="shared" si="3884"/>
        <v>374</v>
      </c>
      <c r="FTF19" s="332">
        <f t="shared" si="3884"/>
        <v>100</v>
      </c>
      <c r="FTG19" s="328">
        <v>0</v>
      </c>
      <c r="FTH19" s="333">
        <f t="shared" ref="FTH19:FTM19" si="3885">SUM(FTH8:FTH17)</f>
        <v>820</v>
      </c>
      <c r="FTI19" s="268">
        <f t="shared" si="3885"/>
        <v>100</v>
      </c>
      <c r="FTJ19" s="265">
        <f t="shared" si="3885"/>
        <v>446</v>
      </c>
      <c r="FTK19" s="332">
        <f t="shared" si="3885"/>
        <v>100</v>
      </c>
      <c r="FTL19" s="333">
        <f t="shared" si="3885"/>
        <v>373</v>
      </c>
      <c r="FTM19" s="332">
        <f t="shared" si="3885"/>
        <v>100</v>
      </c>
      <c r="FTN19" s="328">
        <v>0</v>
      </c>
      <c r="FTO19" s="333">
        <f t="shared" ref="FTO19:FTT19" si="3886">SUM(FTO8:FTO17)</f>
        <v>819</v>
      </c>
      <c r="FTP19" s="268">
        <f t="shared" si="3886"/>
        <v>100</v>
      </c>
      <c r="FTQ19" s="265">
        <f t="shared" si="3886"/>
        <v>446</v>
      </c>
      <c r="FTR19" s="332">
        <f t="shared" si="3886"/>
        <v>100</v>
      </c>
      <c r="FTS19" s="333">
        <f t="shared" si="3886"/>
        <v>373</v>
      </c>
      <c r="FTT19" s="332">
        <f t="shared" si="3886"/>
        <v>100</v>
      </c>
      <c r="FTU19" s="328">
        <v>0</v>
      </c>
      <c r="FTV19" s="333">
        <f t="shared" ref="FTV19:FUA19" si="3887">SUM(FTV8:FTV17)</f>
        <v>819</v>
      </c>
      <c r="FTW19" s="268">
        <f t="shared" si="3887"/>
        <v>100</v>
      </c>
      <c r="FTX19" s="265">
        <f t="shared" si="3887"/>
        <v>444</v>
      </c>
      <c r="FTY19" s="332">
        <f t="shared" si="3887"/>
        <v>100.00000000000001</v>
      </c>
      <c r="FTZ19" s="333">
        <f t="shared" si="3887"/>
        <v>372</v>
      </c>
      <c r="FUA19" s="332">
        <f t="shared" si="3887"/>
        <v>100</v>
      </c>
      <c r="FUB19" s="328">
        <v>0</v>
      </c>
      <c r="FUC19" s="333">
        <f t="shared" ref="FUC19:FUH19" si="3888">SUM(FUC8:FUC17)</f>
        <v>816</v>
      </c>
      <c r="FUD19" s="268">
        <f t="shared" si="3888"/>
        <v>100</v>
      </c>
      <c r="FUE19" s="265">
        <f t="shared" si="3888"/>
        <v>443</v>
      </c>
      <c r="FUF19" s="332">
        <f t="shared" si="3888"/>
        <v>100</v>
      </c>
      <c r="FUG19" s="333">
        <f t="shared" si="3888"/>
        <v>372</v>
      </c>
      <c r="FUH19" s="332">
        <f t="shared" si="3888"/>
        <v>100</v>
      </c>
      <c r="FUI19" s="328">
        <v>0</v>
      </c>
      <c r="FUJ19" s="333">
        <f t="shared" ref="FUJ19:FUO19" si="3889">SUM(FUJ8:FUJ17)</f>
        <v>815</v>
      </c>
      <c r="FUK19" s="268">
        <f t="shared" si="3889"/>
        <v>100</v>
      </c>
      <c r="FUL19" s="265">
        <f t="shared" si="3889"/>
        <v>442</v>
      </c>
      <c r="FUM19" s="332">
        <f t="shared" si="3889"/>
        <v>100</v>
      </c>
      <c r="FUN19" s="333">
        <f t="shared" si="3889"/>
        <v>370</v>
      </c>
      <c r="FUO19" s="332">
        <f t="shared" si="3889"/>
        <v>100</v>
      </c>
      <c r="FUP19" s="328">
        <v>0</v>
      </c>
      <c r="FUQ19" s="333">
        <f t="shared" ref="FUQ19:FUV19" si="3890">SUM(FUQ8:FUQ17)</f>
        <v>812</v>
      </c>
      <c r="FUR19" s="268">
        <f t="shared" si="3890"/>
        <v>100</v>
      </c>
      <c r="FUS19" s="265">
        <f t="shared" si="3890"/>
        <v>441</v>
      </c>
      <c r="FUT19" s="332">
        <f t="shared" si="3890"/>
        <v>100</v>
      </c>
      <c r="FUU19" s="333">
        <f t="shared" si="3890"/>
        <v>370</v>
      </c>
      <c r="FUV19" s="332">
        <f t="shared" si="3890"/>
        <v>100</v>
      </c>
      <c r="FUW19" s="328">
        <v>0</v>
      </c>
      <c r="FUX19" s="333">
        <f t="shared" ref="FUX19:FVC19" si="3891">SUM(FUX8:FUX17)</f>
        <v>811</v>
      </c>
      <c r="FUY19" s="268">
        <f t="shared" si="3891"/>
        <v>100</v>
      </c>
      <c r="FUZ19" s="265">
        <f t="shared" si="3891"/>
        <v>441</v>
      </c>
      <c r="FVA19" s="332">
        <f t="shared" si="3891"/>
        <v>100</v>
      </c>
      <c r="FVB19" s="333">
        <f t="shared" si="3891"/>
        <v>370</v>
      </c>
      <c r="FVC19" s="332">
        <f t="shared" si="3891"/>
        <v>100</v>
      </c>
      <c r="FVD19" s="328">
        <v>0</v>
      </c>
      <c r="FVE19" s="333">
        <f t="shared" ref="FVE19:FVJ19" si="3892">SUM(FVE8:FVE17)</f>
        <v>811</v>
      </c>
      <c r="FVF19" s="268">
        <f t="shared" si="3892"/>
        <v>100</v>
      </c>
      <c r="FVG19" s="265">
        <f t="shared" si="3892"/>
        <v>440</v>
      </c>
      <c r="FVH19" s="332">
        <f t="shared" si="3892"/>
        <v>100</v>
      </c>
      <c r="FVI19" s="333">
        <f t="shared" si="3892"/>
        <v>370</v>
      </c>
      <c r="FVJ19" s="332">
        <f t="shared" si="3892"/>
        <v>100</v>
      </c>
      <c r="FVK19" s="328">
        <v>0</v>
      </c>
      <c r="FVL19" s="333">
        <f t="shared" ref="FVL19:FVQ19" si="3893">SUM(FVL8:FVL17)</f>
        <v>810</v>
      </c>
      <c r="FVM19" s="268">
        <f t="shared" si="3893"/>
        <v>100</v>
      </c>
      <c r="FVN19" s="265">
        <f t="shared" si="3893"/>
        <v>439</v>
      </c>
      <c r="FVO19" s="332">
        <f t="shared" si="3893"/>
        <v>100</v>
      </c>
      <c r="FVP19" s="333">
        <f t="shared" si="3893"/>
        <v>369</v>
      </c>
      <c r="FVQ19" s="332">
        <f t="shared" si="3893"/>
        <v>100</v>
      </c>
      <c r="FVR19" s="328">
        <v>0</v>
      </c>
      <c r="FVS19" s="333">
        <f t="shared" ref="FVS19:FVX19" si="3894">SUM(FVS8:FVS17)</f>
        <v>808</v>
      </c>
      <c r="FVT19" s="268">
        <f t="shared" si="3894"/>
        <v>100.00000000000001</v>
      </c>
      <c r="FVU19" s="265">
        <f t="shared" si="3894"/>
        <v>437</v>
      </c>
      <c r="FVV19" s="332">
        <f t="shared" si="3894"/>
        <v>100</v>
      </c>
      <c r="FVW19" s="333">
        <f t="shared" si="3894"/>
        <v>368</v>
      </c>
      <c r="FVX19" s="332">
        <f t="shared" si="3894"/>
        <v>100</v>
      </c>
      <c r="FVY19" s="328">
        <v>0</v>
      </c>
      <c r="FVZ19" s="333">
        <f t="shared" ref="FVZ19:FWE19" si="3895">SUM(FVZ8:FVZ17)</f>
        <v>805</v>
      </c>
      <c r="FWA19" s="268">
        <f t="shared" si="3895"/>
        <v>100</v>
      </c>
      <c r="FWB19" s="265">
        <f t="shared" si="3895"/>
        <v>437</v>
      </c>
      <c r="FWC19" s="332">
        <f t="shared" si="3895"/>
        <v>100</v>
      </c>
      <c r="FWD19" s="333">
        <f t="shared" si="3895"/>
        <v>367</v>
      </c>
      <c r="FWE19" s="332">
        <f t="shared" si="3895"/>
        <v>100</v>
      </c>
      <c r="FWF19" s="328">
        <v>0</v>
      </c>
      <c r="FWG19" s="333">
        <f t="shared" ref="FWG19:FWL19" si="3896">SUM(FWG8:FWG17)</f>
        <v>804</v>
      </c>
      <c r="FWH19" s="268">
        <f t="shared" si="3896"/>
        <v>100</v>
      </c>
      <c r="FWI19" s="265">
        <f t="shared" si="3896"/>
        <v>436</v>
      </c>
      <c r="FWJ19" s="332">
        <f t="shared" si="3896"/>
        <v>100</v>
      </c>
      <c r="FWK19" s="333">
        <f t="shared" si="3896"/>
        <v>366</v>
      </c>
      <c r="FWL19" s="332">
        <f t="shared" si="3896"/>
        <v>100</v>
      </c>
      <c r="FWM19" s="328">
        <v>0</v>
      </c>
      <c r="FWN19" s="333">
        <f t="shared" ref="FWN19:FWS19" si="3897">SUM(FWN8:FWN17)</f>
        <v>802</v>
      </c>
      <c r="FWO19" s="268">
        <f t="shared" si="3897"/>
        <v>100</v>
      </c>
      <c r="FWP19" s="265">
        <f t="shared" si="3897"/>
        <v>432</v>
      </c>
      <c r="FWQ19" s="332">
        <f t="shared" si="3897"/>
        <v>100</v>
      </c>
      <c r="FWR19" s="333">
        <f t="shared" si="3897"/>
        <v>366</v>
      </c>
      <c r="FWS19" s="332">
        <f t="shared" si="3897"/>
        <v>100</v>
      </c>
      <c r="FWT19" s="328">
        <v>0</v>
      </c>
      <c r="FWU19" s="333">
        <f t="shared" ref="FWU19:FWZ19" si="3898">SUM(FWU8:FWU17)</f>
        <v>798</v>
      </c>
      <c r="FWV19" s="268">
        <f t="shared" si="3898"/>
        <v>100</v>
      </c>
      <c r="FWW19" s="265">
        <f t="shared" si="3898"/>
        <v>430</v>
      </c>
      <c r="FWX19" s="332">
        <f t="shared" si="3898"/>
        <v>100</v>
      </c>
      <c r="FWY19" s="333">
        <f t="shared" si="3898"/>
        <v>366</v>
      </c>
      <c r="FWZ19" s="332">
        <f t="shared" si="3898"/>
        <v>100</v>
      </c>
      <c r="FXA19" s="328">
        <v>0</v>
      </c>
      <c r="FXB19" s="333">
        <f t="shared" ref="FXB19:FXG19" si="3899">SUM(FXB8:FXB17)</f>
        <v>796</v>
      </c>
      <c r="FXC19" s="268">
        <f t="shared" si="3899"/>
        <v>100</v>
      </c>
      <c r="FXD19" s="265">
        <f t="shared" si="3899"/>
        <v>428</v>
      </c>
      <c r="FXE19" s="332">
        <f t="shared" si="3899"/>
        <v>100</v>
      </c>
      <c r="FXF19" s="333">
        <f t="shared" si="3899"/>
        <v>365</v>
      </c>
      <c r="FXG19" s="332">
        <f t="shared" si="3899"/>
        <v>100</v>
      </c>
      <c r="FXH19" s="328">
        <v>0</v>
      </c>
      <c r="FXI19" s="333">
        <f t="shared" ref="FXI19:FXN19" si="3900">SUM(FXI8:FXI17)</f>
        <v>793</v>
      </c>
      <c r="FXJ19" s="268">
        <f t="shared" si="3900"/>
        <v>100</v>
      </c>
      <c r="FXK19" s="265">
        <f t="shared" si="3900"/>
        <v>428</v>
      </c>
      <c r="FXL19" s="332">
        <f t="shared" si="3900"/>
        <v>100</v>
      </c>
      <c r="FXM19" s="333">
        <f t="shared" si="3900"/>
        <v>363</v>
      </c>
      <c r="FXN19" s="332">
        <f t="shared" si="3900"/>
        <v>100</v>
      </c>
      <c r="FXO19" s="328">
        <v>0</v>
      </c>
      <c r="FXP19" s="333">
        <f t="shared" ref="FXP19:FXU19" si="3901">SUM(FXP8:FXP17)</f>
        <v>791</v>
      </c>
      <c r="FXQ19" s="268">
        <f t="shared" si="3901"/>
        <v>100</v>
      </c>
      <c r="FXR19" s="265">
        <f t="shared" si="3901"/>
        <v>427</v>
      </c>
      <c r="FXS19" s="332">
        <f t="shared" si="3901"/>
        <v>100</v>
      </c>
      <c r="FXT19" s="333">
        <f t="shared" si="3901"/>
        <v>361</v>
      </c>
      <c r="FXU19" s="332">
        <f t="shared" si="3901"/>
        <v>100</v>
      </c>
      <c r="FXV19" s="328">
        <v>0</v>
      </c>
      <c r="FXW19" s="333">
        <f t="shared" ref="FXW19:FYB19" si="3902">SUM(FXW8:FXW17)</f>
        <v>788</v>
      </c>
      <c r="FXX19" s="268">
        <f t="shared" si="3902"/>
        <v>100</v>
      </c>
      <c r="FXY19" s="265">
        <f t="shared" si="3902"/>
        <v>425</v>
      </c>
      <c r="FXZ19" s="332">
        <f t="shared" si="3902"/>
        <v>99.999999999999986</v>
      </c>
      <c r="FYA19" s="333">
        <f t="shared" si="3902"/>
        <v>361</v>
      </c>
      <c r="FYB19" s="332">
        <f t="shared" si="3902"/>
        <v>100</v>
      </c>
      <c r="FYC19" s="328">
        <v>0</v>
      </c>
      <c r="FYD19" s="333">
        <f t="shared" ref="FYD19:FYI19" si="3903">SUM(FYD8:FYD17)</f>
        <v>786</v>
      </c>
      <c r="FYE19" s="268">
        <f t="shared" si="3903"/>
        <v>100</v>
      </c>
      <c r="FYF19" s="265">
        <f t="shared" si="3903"/>
        <v>425</v>
      </c>
      <c r="FYG19" s="332">
        <f t="shared" si="3903"/>
        <v>99.999999999999986</v>
      </c>
      <c r="FYH19" s="333">
        <f t="shared" si="3903"/>
        <v>361</v>
      </c>
      <c r="FYI19" s="332">
        <f t="shared" si="3903"/>
        <v>100</v>
      </c>
      <c r="FYJ19" s="328">
        <v>0</v>
      </c>
      <c r="FYK19" s="333">
        <f t="shared" ref="FYK19:FYP19" si="3904">SUM(FYK8:FYK17)</f>
        <v>786</v>
      </c>
      <c r="FYL19" s="268">
        <f t="shared" si="3904"/>
        <v>100</v>
      </c>
      <c r="FYM19" s="265">
        <f t="shared" si="3904"/>
        <v>425</v>
      </c>
      <c r="FYN19" s="332">
        <f t="shared" si="3904"/>
        <v>99.999999999999986</v>
      </c>
      <c r="FYO19" s="333">
        <f t="shared" si="3904"/>
        <v>360</v>
      </c>
      <c r="FYP19" s="332">
        <f t="shared" si="3904"/>
        <v>100</v>
      </c>
      <c r="FYQ19" s="328">
        <v>0</v>
      </c>
      <c r="FYR19" s="333">
        <f t="shared" ref="FYR19:FYW19" si="3905">SUM(FYR8:FYR17)</f>
        <v>785</v>
      </c>
      <c r="FYS19" s="268">
        <f t="shared" si="3905"/>
        <v>100</v>
      </c>
      <c r="FYT19" s="265">
        <f t="shared" si="3905"/>
        <v>425</v>
      </c>
      <c r="FYU19" s="332">
        <f t="shared" si="3905"/>
        <v>99.999999999999986</v>
      </c>
      <c r="FYV19" s="333">
        <f t="shared" si="3905"/>
        <v>357</v>
      </c>
      <c r="FYW19" s="332">
        <f t="shared" si="3905"/>
        <v>100</v>
      </c>
      <c r="FYX19" s="328">
        <v>0</v>
      </c>
      <c r="FYY19" s="333">
        <f t="shared" ref="FYY19:FZD19" si="3906">SUM(FYY8:FYY17)</f>
        <v>782</v>
      </c>
      <c r="FYZ19" s="268">
        <f t="shared" si="3906"/>
        <v>100</v>
      </c>
      <c r="FZA19" s="265">
        <f t="shared" si="3906"/>
        <v>422</v>
      </c>
      <c r="FZB19" s="332">
        <f t="shared" si="3906"/>
        <v>100</v>
      </c>
      <c r="FZC19" s="333">
        <f t="shared" si="3906"/>
        <v>354</v>
      </c>
      <c r="FZD19" s="332">
        <f t="shared" si="3906"/>
        <v>100</v>
      </c>
      <c r="FZE19" s="328">
        <v>0</v>
      </c>
      <c r="FZF19" s="333">
        <f t="shared" ref="FZF19:FZK19" si="3907">SUM(FZF8:FZF17)</f>
        <v>776</v>
      </c>
      <c r="FZG19" s="268">
        <f t="shared" si="3907"/>
        <v>100</v>
      </c>
      <c r="FZH19" s="265">
        <f t="shared" si="3907"/>
        <v>420</v>
      </c>
      <c r="FZI19" s="332">
        <f t="shared" si="3907"/>
        <v>100</v>
      </c>
      <c r="FZJ19" s="333">
        <f t="shared" si="3907"/>
        <v>351</v>
      </c>
      <c r="FZK19" s="332">
        <f t="shared" si="3907"/>
        <v>100</v>
      </c>
      <c r="FZL19" s="328">
        <v>0</v>
      </c>
      <c r="FZM19" s="333">
        <f t="shared" ref="FZM19:FZR19" si="3908">SUM(FZM8:FZM17)</f>
        <v>771</v>
      </c>
      <c r="FZN19" s="268">
        <f t="shared" si="3908"/>
        <v>100</v>
      </c>
      <c r="FZO19" s="265">
        <f t="shared" si="3908"/>
        <v>420</v>
      </c>
      <c r="FZP19" s="332">
        <f t="shared" si="3908"/>
        <v>100</v>
      </c>
      <c r="FZQ19" s="333">
        <f t="shared" si="3908"/>
        <v>350</v>
      </c>
      <c r="FZR19" s="332">
        <f t="shared" si="3908"/>
        <v>100</v>
      </c>
      <c r="FZS19" s="328">
        <v>0</v>
      </c>
      <c r="FZT19" s="333">
        <f t="shared" ref="FZT19:FZY19" si="3909">SUM(FZT8:FZT17)</f>
        <v>770</v>
      </c>
      <c r="FZU19" s="268">
        <f t="shared" si="3909"/>
        <v>100</v>
      </c>
      <c r="FZV19" s="265">
        <f t="shared" si="3909"/>
        <v>418</v>
      </c>
      <c r="FZW19" s="332">
        <f t="shared" si="3909"/>
        <v>100</v>
      </c>
      <c r="FZX19" s="333">
        <f t="shared" si="3909"/>
        <v>350</v>
      </c>
      <c r="FZY19" s="332">
        <f t="shared" si="3909"/>
        <v>100</v>
      </c>
      <c r="FZZ19" s="328">
        <v>0</v>
      </c>
      <c r="GAA19" s="333">
        <f t="shared" ref="GAA19:GAF19" si="3910">SUM(GAA8:GAA17)</f>
        <v>768</v>
      </c>
      <c r="GAB19" s="268">
        <f t="shared" si="3910"/>
        <v>100</v>
      </c>
      <c r="GAC19" s="265">
        <f t="shared" si="3910"/>
        <v>418</v>
      </c>
      <c r="GAD19" s="332">
        <f t="shared" si="3910"/>
        <v>100</v>
      </c>
      <c r="GAE19" s="333">
        <f t="shared" si="3910"/>
        <v>349</v>
      </c>
      <c r="GAF19" s="332">
        <f t="shared" si="3910"/>
        <v>100</v>
      </c>
      <c r="GAG19" s="328">
        <v>0</v>
      </c>
      <c r="GAH19" s="333">
        <f t="shared" ref="GAH19:GAM19" si="3911">SUM(GAH8:GAH17)</f>
        <v>767</v>
      </c>
      <c r="GAI19" s="268">
        <f t="shared" si="3911"/>
        <v>100</v>
      </c>
      <c r="GAJ19" s="265">
        <f t="shared" si="3911"/>
        <v>416</v>
      </c>
      <c r="GAK19" s="332">
        <f t="shared" si="3911"/>
        <v>100</v>
      </c>
      <c r="GAL19" s="333">
        <f t="shared" si="3911"/>
        <v>349</v>
      </c>
      <c r="GAM19" s="332">
        <f t="shared" si="3911"/>
        <v>100</v>
      </c>
      <c r="GAN19" s="328">
        <v>0</v>
      </c>
      <c r="GAO19" s="333">
        <f t="shared" ref="GAO19:GAT19" si="3912">SUM(GAO8:GAO17)</f>
        <v>765</v>
      </c>
      <c r="GAP19" s="268">
        <f t="shared" si="3912"/>
        <v>100</v>
      </c>
      <c r="GAQ19" s="265">
        <f t="shared" si="3912"/>
        <v>416</v>
      </c>
      <c r="GAR19" s="332">
        <f t="shared" si="3912"/>
        <v>100</v>
      </c>
      <c r="GAS19" s="333">
        <f t="shared" si="3912"/>
        <v>347</v>
      </c>
      <c r="GAT19" s="332">
        <f t="shared" si="3912"/>
        <v>100</v>
      </c>
      <c r="GAU19" s="328">
        <v>0</v>
      </c>
      <c r="GAV19" s="333">
        <f t="shared" ref="GAV19:GBA19" si="3913">SUM(GAV8:GAV17)</f>
        <v>763</v>
      </c>
      <c r="GAW19" s="268">
        <f t="shared" si="3913"/>
        <v>100</v>
      </c>
      <c r="GAX19" s="265">
        <f t="shared" si="3913"/>
        <v>414</v>
      </c>
      <c r="GAY19" s="332">
        <f t="shared" si="3913"/>
        <v>100</v>
      </c>
      <c r="GAZ19" s="333">
        <f t="shared" si="3913"/>
        <v>346</v>
      </c>
      <c r="GBA19" s="332">
        <f t="shared" si="3913"/>
        <v>100</v>
      </c>
      <c r="GBB19" s="328">
        <v>0</v>
      </c>
      <c r="GBC19" s="333">
        <f t="shared" ref="GBC19:GBH19" si="3914">SUM(GBC8:GBC17)</f>
        <v>760</v>
      </c>
      <c r="GBD19" s="268">
        <f t="shared" si="3914"/>
        <v>100</v>
      </c>
      <c r="GBE19" s="265">
        <f t="shared" si="3914"/>
        <v>414</v>
      </c>
      <c r="GBF19" s="332">
        <f t="shared" si="3914"/>
        <v>100</v>
      </c>
      <c r="GBG19" s="333">
        <f t="shared" si="3914"/>
        <v>345</v>
      </c>
      <c r="GBH19" s="332">
        <f t="shared" si="3914"/>
        <v>100</v>
      </c>
      <c r="GBI19" s="328">
        <v>0</v>
      </c>
      <c r="GBJ19" s="333">
        <f t="shared" ref="GBJ19:GBO19" si="3915">SUM(GBJ8:GBJ17)</f>
        <v>759</v>
      </c>
      <c r="GBK19" s="268">
        <f t="shared" si="3915"/>
        <v>100</v>
      </c>
      <c r="GBL19" s="265">
        <f t="shared" si="3915"/>
        <v>413</v>
      </c>
      <c r="GBM19" s="332">
        <f t="shared" si="3915"/>
        <v>100</v>
      </c>
      <c r="GBN19" s="333">
        <f t="shared" si="3915"/>
        <v>345</v>
      </c>
      <c r="GBO19" s="332">
        <f t="shared" si="3915"/>
        <v>100</v>
      </c>
      <c r="GBP19" s="328">
        <v>0</v>
      </c>
      <c r="GBQ19" s="333">
        <f t="shared" ref="GBQ19:GBV19" si="3916">SUM(GBQ8:GBQ17)</f>
        <v>758</v>
      </c>
      <c r="GBR19" s="268">
        <f t="shared" si="3916"/>
        <v>100</v>
      </c>
      <c r="GBS19" s="265">
        <f t="shared" si="3916"/>
        <v>412</v>
      </c>
      <c r="GBT19" s="332">
        <f t="shared" si="3916"/>
        <v>100</v>
      </c>
      <c r="GBU19" s="333">
        <f t="shared" si="3916"/>
        <v>344</v>
      </c>
      <c r="GBV19" s="332">
        <f t="shared" si="3916"/>
        <v>100</v>
      </c>
      <c r="GBW19" s="328">
        <v>0</v>
      </c>
      <c r="GBX19" s="333">
        <f t="shared" ref="GBX19:GCC19" si="3917">SUM(GBX8:GBX17)</f>
        <v>756</v>
      </c>
      <c r="GBY19" s="268">
        <f t="shared" si="3917"/>
        <v>100</v>
      </c>
      <c r="GBZ19" s="265">
        <f t="shared" si="3917"/>
        <v>409</v>
      </c>
      <c r="GCA19" s="332">
        <f t="shared" si="3917"/>
        <v>100</v>
      </c>
      <c r="GCB19" s="333">
        <f t="shared" si="3917"/>
        <v>343</v>
      </c>
      <c r="GCC19" s="332">
        <f t="shared" si="3917"/>
        <v>100</v>
      </c>
      <c r="GCD19" s="328">
        <v>0</v>
      </c>
      <c r="GCE19" s="333">
        <f t="shared" ref="GCE19:GCJ19" si="3918">SUM(GCE8:GCE17)</f>
        <v>752</v>
      </c>
      <c r="GCF19" s="268">
        <f t="shared" si="3918"/>
        <v>100</v>
      </c>
      <c r="GCG19" s="265">
        <f t="shared" si="3918"/>
        <v>409</v>
      </c>
      <c r="GCH19" s="332">
        <f t="shared" si="3918"/>
        <v>100</v>
      </c>
      <c r="GCI19" s="333">
        <f t="shared" si="3918"/>
        <v>340</v>
      </c>
      <c r="GCJ19" s="332">
        <f t="shared" si="3918"/>
        <v>100</v>
      </c>
      <c r="GCK19" s="328">
        <v>0</v>
      </c>
      <c r="GCL19" s="333">
        <f t="shared" ref="GCL19:GCQ19" si="3919">SUM(GCL8:GCL17)</f>
        <v>749</v>
      </c>
      <c r="GCM19" s="268">
        <f t="shared" si="3919"/>
        <v>100</v>
      </c>
      <c r="GCN19" s="265">
        <f t="shared" si="3919"/>
        <v>408</v>
      </c>
      <c r="GCO19" s="332">
        <f t="shared" si="3919"/>
        <v>100</v>
      </c>
      <c r="GCP19" s="333">
        <f t="shared" si="3919"/>
        <v>338</v>
      </c>
      <c r="GCQ19" s="332">
        <f t="shared" si="3919"/>
        <v>100</v>
      </c>
      <c r="GCR19" s="328">
        <v>0</v>
      </c>
      <c r="GCS19" s="333">
        <f t="shared" ref="GCS19:GCX19" si="3920">SUM(GCS8:GCS17)</f>
        <v>746</v>
      </c>
      <c r="GCT19" s="268">
        <f t="shared" si="3920"/>
        <v>100</v>
      </c>
      <c r="GCU19" s="265">
        <f t="shared" si="3920"/>
        <v>407</v>
      </c>
      <c r="GCV19" s="332">
        <f t="shared" si="3920"/>
        <v>100</v>
      </c>
      <c r="GCW19" s="333">
        <f t="shared" si="3920"/>
        <v>338</v>
      </c>
      <c r="GCX19" s="332">
        <f t="shared" si="3920"/>
        <v>100</v>
      </c>
      <c r="GCY19" s="328">
        <v>0</v>
      </c>
      <c r="GCZ19" s="333">
        <f t="shared" ref="GCZ19:GDE19" si="3921">SUM(GCZ8:GCZ17)</f>
        <v>745</v>
      </c>
      <c r="GDA19" s="268">
        <f t="shared" si="3921"/>
        <v>100</v>
      </c>
      <c r="GDB19" s="265">
        <f t="shared" si="3921"/>
        <v>405</v>
      </c>
      <c r="GDC19" s="332">
        <f t="shared" si="3921"/>
        <v>100</v>
      </c>
      <c r="GDD19" s="333">
        <f t="shared" si="3921"/>
        <v>336</v>
      </c>
      <c r="GDE19" s="332">
        <f t="shared" si="3921"/>
        <v>100</v>
      </c>
      <c r="GDF19" s="328">
        <v>0</v>
      </c>
      <c r="GDG19" s="333">
        <f t="shared" ref="GDG19:GDL19" si="3922">SUM(GDG8:GDG17)</f>
        <v>741</v>
      </c>
      <c r="GDH19" s="268">
        <f t="shared" si="3922"/>
        <v>100</v>
      </c>
      <c r="GDI19" s="265">
        <f t="shared" si="3922"/>
        <v>405</v>
      </c>
      <c r="GDJ19" s="332">
        <f t="shared" si="3922"/>
        <v>100</v>
      </c>
      <c r="GDK19" s="333">
        <f t="shared" si="3922"/>
        <v>336</v>
      </c>
      <c r="GDL19" s="332">
        <f t="shared" si="3922"/>
        <v>100</v>
      </c>
      <c r="GDM19" s="328">
        <v>0</v>
      </c>
      <c r="GDN19" s="333">
        <f t="shared" ref="GDN19:GDS19" si="3923">SUM(GDN8:GDN17)</f>
        <v>741</v>
      </c>
      <c r="GDO19" s="268">
        <f t="shared" si="3923"/>
        <v>100</v>
      </c>
      <c r="GDP19" s="265">
        <f t="shared" si="3923"/>
        <v>405</v>
      </c>
      <c r="GDQ19" s="332">
        <f t="shared" si="3923"/>
        <v>100</v>
      </c>
      <c r="GDR19" s="333">
        <f t="shared" si="3923"/>
        <v>334</v>
      </c>
      <c r="GDS19" s="332">
        <f t="shared" si="3923"/>
        <v>100</v>
      </c>
      <c r="GDT19" s="328">
        <v>0</v>
      </c>
      <c r="GDU19" s="333">
        <f t="shared" ref="GDU19:GDZ19" si="3924">SUM(GDU8:GDU17)</f>
        <v>739</v>
      </c>
      <c r="GDV19" s="268">
        <f t="shared" si="3924"/>
        <v>100</v>
      </c>
      <c r="GDW19" s="265">
        <f t="shared" si="3924"/>
        <v>404</v>
      </c>
      <c r="GDX19" s="332">
        <f t="shared" si="3924"/>
        <v>100</v>
      </c>
      <c r="GDY19" s="333">
        <f t="shared" si="3924"/>
        <v>333</v>
      </c>
      <c r="GDZ19" s="332">
        <f t="shared" si="3924"/>
        <v>100</v>
      </c>
      <c r="GEA19" s="328">
        <v>0</v>
      </c>
      <c r="GEB19" s="333">
        <f t="shared" ref="GEB19:GEG19" si="3925">SUM(GEB8:GEB17)</f>
        <v>737</v>
      </c>
      <c r="GEC19" s="268">
        <f t="shared" si="3925"/>
        <v>100</v>
      </c>
      <c r="GED19" s="265">
        <f t="shared" si="3925"/>
        <v>404</v>
      </c>
      <c r="GEE19" s="332">
        <f t="shared" si="3925"/>
        <v>100</v>
      </c>
      <c r="GEF19" s="333">
        <f t="shared" si="3925"/>
        <v>332</v>
      </c>
      <c r="GEG19" s="332">
        <f t="shared" si="3925"/>
        <v>100</v>
      </c>
      <c r="GEH19" s="328">
        <v>0</v>
      </c>
      <c r="GEI19" s="333">
        <f t="shared" ref="GEI19:GEN19" si="3926">SUM(GEI8:GEI17)</f>
        <v>736</v>
      </c>
      <c r="GEJ19" s="268">
        <f t="shared" si="3926"/>
        <v>100</v>
      </c>
      <c r="GEK19" s="265">
        <f t="shared" si="3926"/>
        <v>403</v>
      </c>
      <c r="GEL19" s="332">
        <f t="shared" si="3926"/>
        <v>100</v>
      </c>
      <c r="GEM19" s="333">
        <f t="shared" si="3926"/>
        <v>329</v>
      </c>
      <c r="GEN19" s="332">
        <f t="shared" si="3926"/>
        <v>100.00000000000001</v>
      </c>
      <c r="GEO19" s="328">
        <v>0</v>
      </c>
      <c r="GEP19" s="333">
        <f t="shared" ref="GEP19:GEU19" si="3927">SUM(GEP8:GEP17)</f>
        <v>732</v>
      </c>
      <c r="GEQ19" s="268">
        <f t="shared" si="3927"/>
        <v>100</v>
      </c>
      <c r="GER19" s="265">
        <f t="shared" si="3927"/>
        <v>402</v>
      </c>
      <c r="GES19" s="332">
        <f t="shared" si="3927"/>
        <v>100</v>
      </c>
      <c r="GET19" s="333">
        <f t="shared" si="3927"/>
        <v>328</v>
      </c>
      <c r="GEU19" s="332">
        <f t="shared" si="3927"/>
        <v>100</v>
      </c>
      <c r="GEV19" s="328">
        <v>0</v>
      </c>
      <c r="GEW19" s="333">
        <f t="shared" ref="GEW19:GFB19" si="3928">SUM(GEW8:GEW17)</f>
        <v>730</v>
      </c>
      <c r="GEX19" s="268">
        <f t="shared" si="3928"/>
        <v>100</v>
      </c>
      <c r="GEY19" s="265">
        <f t="shared" si="3928"/>
        <v>402</v>
      </c>
      <c r="GEZ19" s="332">
        <f t="shared" si="3928"/>
        <v>100</v>
      </c>
      <c r="GFA19" s="333">
        <f t="shared" si="3928"/>
        <v>327</v>
      </c>
      <c r="GFB19" s="332">
        <f t="shared" si="3928"/>
        <v>100</v>
      </c>
      <c r="GFC19" s="328">
        <v>0</v>
      </c>
      <c r="GFD19" s="333">
        <f t="shared" ref="GFD19:GFI19" si="3929">SUM(GFD8:GFD17)</f>
        <v>729</v>
      </c>
      <c r="GFE19" s="268">
        <f t="shared" si="3929"/>
        <v>100</v>
      </c>
      <c r="GFF19" s="265">
        <f t="shared" si="3929"/>
        <v>401</v>
      </c>
      <c r="GFG19" s="332">
        <f t="shared" si="3929"/>
        <v>100</v>
      </c>
      <c r="GFH19" s="333">
        <f t="shared" si="3929"/>
        <v>327</v>
      </c>
      <c r="GFI19" s="332">
        <f t="shared" si="3929"/>
        <v>100</v>
      </c>
      <c r="GFJ19" s="328">
        <v>0</v>
      </c>
      <c r="GFK19" s="333">
        <f t="shared" ref="GFK19:GFP19" si="3930">SUM(GFK8:GFK17)</f>
        <v>728</v>
      </c>
      <c r="GFL19" s="268">
        <f t="shared" si="3930"/>
        <v>100</v>
      </c>
      <c r="GFM19" s="265">
        <f t="shared" si="3930"/>
        <v>400</v>
      </c>
      <c r="GFN19" s="332">
        <f t="shared" si="3930"/>
        <v>100</v>
      </c>
      <c r="GFO19" s="333">
        <f t="shared" si="3930"/>
        <v>324</v>
      </c>
      <c r="GFP19" s="332">
        <f t="shared" si="3930"/>
        <v>100</v>
      </c>
      <c r="GFQ19" s="328">
        <v>0</v>
      </c>
      <c r="GFR19" s="333">
        <f t="shared" ref="GFR19:GFW19" si="3931">SUM(GFR8:GFR17)</f>
        <v>724</v>
      </c>
      <c r="GFS19" s="268">
        <f t="shared" si="3931"/>
        <v>100</v>
      </c>
      <c r="GFT19" s="265">
        <f t="shared" si="3931"/>
        <v>399</v>
      </c>
      <c r="GFU19" s="332">
        <f t="shared" si="3931"/>
        <v>100</v>
      </c>
      <c r="GFV19" s="333">
        <f t="shared" si="3931"/>
        <v>323</v>
      </c>
      <c r="GFW19" s="332">
        <f t="shared" si="3931"/>
        <v>100</v>
      </c>
      <c r="GFX19" s="328">
        <v>0</v>
      </c>
      <c r="GFY19" s="333">
        <f t="shared" ref="GFY19:GGD19" si="3932">SUM(GFY8:GFY17)</f>
        <v>722</v>
      </c>
      <c r="GFZ19" s="268">
        <f t="shared" si="3932"/>
        <v>100</v>
      </c>
      <c r="GGA19" s="265">
        <f t="shared" si="3932"/>
        <v>397</v>
      </c>
      <c r="GGB19" s="332">
        <f t="shared" si="3932"/>
        <v>100</v>
      </c>
      <c r="GGC19" s="333">
        <f t="shared" si="3932"/>
        <v>320</v>
      </c>
      <c r="GGD19" s="332">
        <f t="shared" si="3932"/>
        <v>100</v>
      </c>
      <c r="GGE19" s="328">
        <v>0</v>
      </c>
      <c r="GGF19" s="333">
        <f t="shared" ref="GGF19:GGK19" si="3933">SUM(GGF8:GGF17)</f>
        <v>717</v>
      </c>
      <c r="GGG19" s="268">
        <f t="shared" si="3933"/>
        <v>100</v>
      </c>
      <c r="GGH19" s="265">
        <f t="shared" si="3933"/>
        <v>396</v>
      </c>
      <c r="GGI19" s="332">
        <f t="shared" si="3933"/>
        <v>100</v>
      </c>
      <c r="GGJ19" s="333">
        <f t="shared" si="3933"/>
        <v>320</v>
      </c>
      <c r="GGK19" s="332">
        <f t="shared" si="3933"/>
        <v>100</v>
      </c>
      <c r="GGL19" s="328">
        <v>0</v>
      </c>
      <c r="GGM19" s="333">
        <f t="shared" ref="GGM19:GGR19" si="3934">SUM(GGM8:GGM17)</f>
        <v>716</v>
      </c>
      <c r="GGN19" s="268">
        <f t="shared" si="3934"/>
        <v>100</v>
      </c>
      <c r="GGO19" s="265">
        <f t="shared" si="3934"/>
        <v>393</v>
      </c>
      <c r="GGP19" s="332">
        <f t="shared" si="3934"/>
        <v>100</v>
      </c>
      <c r="GGQ19" s="333">
        <f t="shared" si="3934"/>
        <v>319</v>
      </c>
      <c r="GGR19" s="332">
        <f t="shared" si="3934"/>
        <v>100</v>
      </c>
      <c r="GGS19" s="328">
        <v>0</v>
      </c>
      <c r="GGT19" s="333">
        <f t="shared" ref="GGT19:GGY19" si="3935">SUM(GGT8:GGT17)</f>
        <v>712</v>
      </c>
      <c r="GGU19" s="268">
        <f t="shared" si="3935"/>
        <v>100</v>
      </c>
      <c r="GGV19" s="265">
        <f t="shared" si="3935"/>
        <v>391</v>
      </c>
      <c r="GGW19" s="332">
        <f t="shared" si="3935"/>
        <v>100</v>
      </c>
      <c r="GGX19" s="333">
        <f t="shared" si="3935"/>
        <v>319</v>
      </c>
      <c r="GGY19" s="332">
        <f t="shared" si="3935"/>
        <v>100</v>
      </c>
      <c r="GGZ19" s="328">
        <v>0</v>
      </c>
      <c r="GHA19" s="333">
        <f t="shared" ref="GHA19:GHF19" si="3936">SUM(GHA8:GHA17)</f>
        <v>710</v>
      </c>
      <c r="GHB19" s="268">
        <f t="shared" si="3936"/>
        <v>100</v>
      </c>
      <c r="GHC19" s="265">
        <f t="shared" si="3936"/>
        <v>390</v>
      </c>
      <c r="GHD19" s="332">
        <f t="shared" si="3936"/>
        <v>99.999999999999986</v>
      </c>
      <c r="GHE19" s="333">
        <f t="shared" si="3936"/>
        <v>319</v>
      </c>
      <c r="GHF19" s="332">
        <f t="shared" si="3936"/>
        <v>100</v>
      </c>
      <c r="GHG19" s="328">
        <v>0</v>
      </c>
      <c r="GHH19" s="333">
        <f t="shared" ref="GHH19:GHM19" si="3937">SUM(GHH8:GHH17)</f>
        <v>709</v>
      </c>
      <c r="GHI19" s="268">
        <f t="shared" si="3937"/>
        <v>100</v>
      </c>
      <c r="GHJ19" s="265">
        <f t="shared" si="3937"/>
        <v>390</v>
      </c>
      <c r="GHK19" s="332">
        <f t="shared" si="3937"/>
        <v>99.999999999999986</v>
      </c>
      <c r="GHL19" s="333">
        <f t="shared" si="3937"/>
        <v>319</v>
      </c>
      <c r="GHM19" s="332">
        <f t="shared" si="3937"/>
        <v>100</v>
      </c>
      <c r="GHN19" s="328">
        <v>0</v>
      </c>
      <c r="GHO19" s="333">
        <f t="shared" ref="GHO19:GHT19" si="3938">SUM(GHO8:GHO17)</f>
        <v>709</v>
      </c>
      <c r="GHP19" s="268">
        <f t="shared" si="3938"/>
        <v>100</v>
      </c>
      <c r="GHQ19" s="265">
        <f t="shared" si="3938"/>
        <v>387</v>
      </c>
      <c r="GHR19" s="332">
        <f t="shared" si="3938"/>
        <v>100</v>
      </c>
      <c r="GHS19" s="333">
        <f t="shared" si="3938"/>
        <v>318</v>
      </c>
      <c r="GHT19" s="332">
        <f t="shared" si="3938"/>
        <v>100</v>
      </c>
      <c r="GHU19" s="328">
        <v>0</v>
      </c>
      <c r="GHV19" s="333">
        <f t="shared" ref="GHV19:GIA19" si="3939">SUM(GHV8:GHV17)</f>
        <v>705</v>
      </c>
      <c r="GHW19" s="268">
        <f t="shared" si="3939"/>
        <v>100</v>
      </c>
      <c r="GHX19" s="265">
        <f t="shared" si="3939"/>
        <v>385</v>
      </c>
      <c r="GHY19" s="332">
        <f t="shared" si="3939"/>
        <v>100</v>
      </c>
      <c r="GHZ19" s="333">
        <f t="shared" si="3939"/>
        <v>317</v>
      </c>
      <c r="GIA19" s="332">
        <f t="shared" si="3939"/>
        <v>100</v>
      </c>
      <c r="GIB19" s="328">
        <v>0</v>
      </c>
      <c r="GIC19" s="333">
        <f t="shared" ref="GIC19:GIH19" si="3940">SUM(GIC8:GIC17)</f>
        <v>702</v>
      </c>
      <c r="GID19" s="268">
        <f t="shared" si="3940"/>
        <v>100</v>
      </c>
      <c r="GIE19" s="265">
        <f t="shared" si="3940"/>
        <v>384</v>
      </c>
      <c r="GIF19" s="332">
        <f t="shared" si="3940"/>
        <v>100</v>
      </c>
      <c r="GIG19" s="333">
        <f t="shared" si="3940"/>
        <v>317</v>
      </c>
      <c r="GIH19" s="332">
        <f t="shared" si="3940"/>
        <v>100</v>
      </c>
      <c r="GII19" s="328">
        <v>0</v>
      </c>
      <c r="GIJ19" s="333">
        <f t="shared" ref="GIJ19:GIO19" si="3941">SUM(GIJ8:GIJ17)</f>
        <v>701</v>
      </c>
      <c r="GIK19" s="268">
        <f t="shared" si="3941"/>
        <v>100</v>
      </c>
      <c r="GIL19" s="265">
        <f t="shared" si="3941"/>
        <v>383</v>
      </c>
      <c r="GIM19" s="332">
        <f t="shared" si="3941"/>
        <v>100</v>
      </c>
      <c r="GIN19" s="333">
        <f t="shared" si="3941"/>
        <v>315</v>
      </c>
      <c r="GIO19" s="332">
        <f t="shared" si="3941"/>
        <v>100</v>
      </c>
      <c r="GIP19" s="328">
        <v>0</v>
      </c>
      <c r="GIQ19" s="333">
        <f t="shared" ref="GIQ19:GIV19" si="3942">SUM(GIQ8:GIQ17)</f>
        <v>698</v>
      </c>
      <c r="GIR19" s="268">
        <f t="shared" si="3942"/>
        <v>100</v>
      </c>
      <c r="GIS19" s="265">
        <f t="shared" si="3942"/>
        <v>382</v>
      </c>
      <c r="GIT19" s="332">
        <f t="shared" si="3942"/>
        <v>100</v>
      </c>
      <c r="GIU19" s="333">
        <f t="shared" si="3942"/>
        <v>313</v>
      </c>
      <c r="GIV19" s="332">
        <f t="shared" si="3942"/>
        <v>100</v>
      </c>
      <c r="GIW19" s="328">
        <v>0</v>
      </c>
      <c r="GIX19" s="333">
        <f t="shared" ref="GIX19:GJC19" si="3943">SUM(GIX8:GIX17)</f>
        <v>695</v>
      </c>
      <c r="GIY19" s="268">
        <f t="shared" si="3943"/>
        <v>100</v>
      </c>
      <c r="GIZ19" s="265">
        <f t="shared" si="3943"/>
        <v>381</v>
      </c>
      <c r="GJA19" s="332">
        <f t="shared" si="3943"/>
        <v>100</v>
      </c>
      <c r="GJB19" s="333">
        <f t="shared" si="3943"/>
        <v>307</v>
      </c>
      <c r="GJC19" s="332">
        <f t="shared" si="3943"/>
        <v>100</v>
      </c>
      <c r="GJD19" s="328">
        <v>0</v>
      </c>
      <c r="GJE19" s="333">
        <f t="shared" ref="GJE19:GJJ19" si="3944">SUM(GJE8:GJE17)</f>
        <v>688</v>
      </c>
      <c r="GJF19" s="268">
        <f t="shared" si="3944"/>
        <v>100</v>
      </c>
      <c r="GJG19" s="265">
        <f t="shared" si="3944"/>
        <v>377</v>
      </c>
      <c r="GJH19" s="332">
        <f t="shared" si="3944"/>
        <v>100</v>
      </c>
      <c r="GJI19" s="333">
        <f t="shared" si="3944"/>
        <v>306</v>
      </c>
      <c r="GJJ19" s="332">
        <f t="shared" si="3944"/>
        <v>100</v>
      </c>
      <c r="GJK19" s="328">
        <v>0</v>
      </c>
      <c r="GJL19" s="333">
        <f t="shared" ref="GJL19:GJQ19" si="3945">SUM(GJL8:GJL17)</f>
        <v>683</v>
      </c>
      <c r="GJM19" s="268">
        <f t="shared" si="3945"/>
        <v>100</v>
      </c>
      <c r="GJN19" s="265">
        <f t="shared" si="3945"/>
        <v>375</v>
      </c>
      <c r="GJO19" s="332">
        <f t="shared" si="3945"/>
        <v>100</v>
      </c>
      <c r="GJP19" s="333">
        <f t="shared" si="3945"/>
        <v>305</v>
      </c>
      <c r="GJQ19" s="332">
        <f t="shared" si="3945"/>
        <v>100</v>
      </c>
      <c r="GJR19" s="328">
        <v>0</v>
      </c>
      <c r="GJS19" s="333">
        <f t="shared" ref="GJS19:GJX19" si="3946">SUM(GJS8:GJS17)</f>
        <v>680</v>
      </c>
      <c r="GJT19" s="268">
        <f t="shared" si="3946"/>
        <v>100</v>
      </c>
      <c r="GJU19" s="265">
        <f t="shared" si="3946"/>
        <v>371</v>
      </c>
      <c r="GJV19" s="332">
        <f t="shared" si="3946"/>
        <v>100.00000000000001</v>
      </c>
      <c r="GJW19" s="333">
        <f t="shared" si="3946"/>
        <v>302</v>
      </c>
      <c r="GJX19" s="332">
        <f t="shared" si="3946"/>
        <v>100</v>
      </c>
      <c r="GJY19" s="328">
        <v>0</v>
      </c>
      <c r="GJZ19" s="333">
        <f t="shared" ref="GJZ19:GKE19" si="3947">SUM(GJZ8:GJZ17)</f>
        <v>673</v>
      </c>
      <c r="GKA19" s="268">
        <f t="shared" si="3947"/>
        <v>100</v>
      </c>
      <c r="GKB19" s="265">
        <f t="shared" si="3947"/>
        <v>370</v>
      </c>
      <c r="GKC19" s="332">
        <f t="shared" si="3947"/>
        <v>100</v>
      </c>
      <c r="GKD19" s="333">
        <f t="shared" si="3947"/>
        <v>300</v>
      </c>
      <c r="GKE19" s="332">
        <f t="shared" si="3947"/>
        <v>100</v>
      </c>
      <c r="GKF19" s="328">
        <v>0</v>
      </c>
      <c r="GKG19" s="333">
        <f t="shared" ref="GKG19:GKL19" si="3948">SUM(GKG8:GKG17)</f>
        <v>670</v>
      </c>
      <c r="GKH19" s="268">
        <f t="shared" si="3948"/>
        <v>100</v>
      </c>
      <c r="GKI19" s="265">
        <f t="shared" si="3948"/>
        <v>368</v>
      </c>
      <c r="GKJ19" s="332">
        <f t="shared" si="3948"/>
        <v>100</v>
      </c>
      <c r="GKK19" s="333">
        <f t="shared" si="3948"/>
        <v>298</v>
      </c>
      <c r="GKL19" s="332">
        <f t="shared" si="3948"/>
        <v>100</v>
      </c>
      <c r="GKM19" s="328">
        <v>0</v>
      </c>
      <c r="GKN19" s="333">
        <f t="shared" ref="GKN19:GKS19" si="3949">SUM(GKN8:GKN17)</f>
        <v>666</v>
      </c>
      <c r="GKO19" s="268">
        <f t="shared" si="3949"/>
        <v>100</v>
      </c>
      <c r="GKP19" s="265">
        <f t="shared" si="3949"/>
        <v>365</v>
      </c>
      <c r="GKQ19" s="332">
        <f t="shared" si="3949"/>
        <v>100</v>
      </c>
      <c r="GKR19" s="333">
        <f t="shared" si="3949"/>
        <v>292</v>
      </c>
      <c r="GKS19" s="332">
        <f t="shared" si="3949"/>
        <v>100</v>
      </c>
      <c r="GKT19" s="328">
        <v>0</v>
      </c>
      <c r="GKU19" s="333">
        <f t="shared" ref="GKU19:GKZ19" si="3950">SUM(GKU8:GKU17)</f>
        <v>657</v>
      </c>
      <c r="GKV19" s="268">
        <f t="shared" si="3950"/>
        <v>100</v>
      </c>
      <c r="GKW19" s="265">
        <f t="shared" si="3950"/>
        <v>363</v>
      </c>
      <c r="GKX19" s="332">
        <f t="shared" si="3950"/>
        <v>100</v>
      </c>
      <c r="GKY19" s="333">
        <f t="shared" si="3950"/>
        <v>290</v>
      </c>
      <c r="GKZ19" s="332">
        <f t="shared" si="3950"/>
        <v>100</v>
      </c>
      <c r="GLA19" s="328">
        <v>0</v>
      </c>
      <c r="GLB19" s="333">
        <f t="shared" ref="GLB19:GLG19" si="3951">SUM(GLB8:GLB17)</f>
        <v>653</v>
      </c>
      <c r="GLC19" s="268">
        <f t="shared" si="3951"/>
        <v>100</v>
      </c>
      <c r="GLD19" s="265">
        <f t="shared" si="3951"/>
        <v>362</v>
      </c>
      <c r="GLE19" s="332">
        <f t="shared" si="3951"/>
        <v>100</v>
      </c>
      <c r="GLF19" s="333">
        <f t="shared" si="3951"/>
        <v>287</v>
      </c>
      <c r="GLG19" s="332">
        <f t="shared" si="3951"/>
        <v>100</v>
      </c>
      <c r="GLH19" s="328">
        <v>0</v>
      </c>
      <c r="GLI19" s="333">
        <f t="shared" ref="GLI19:GLN19" si="3952">SUM(GLI8:GLI17)</f>
        <v>649</v>
      </c>
      <c r="GLJ19" s="268">
        <f t="shared" si="3952"/>
        <v>100</v>
      </c>
      <c r="GLK19" s="265">
        <f t="shared" si="3952"/>
        <v>358</v>
      </c>
      <c r="GLL19" s="332">
        <f t="shared" si="3952"/>
        <v>100</v>
      </c>
      <c r="GLM19" s="333">
        <f t="shared" si="3952"/>
        <v>284</v>
      </c>
      <c r="GLN19" s="332">
        <f t="shared" si="3952"/>
        <v>100</v>
      </c>
      <c r="GLO19" s="328">
        <v>0</v>
      </c>
      <c r="GLP19" s="333">
        <f t="shared" ref="GLP19:GLU19" si="3953">SUM(GLP8:GLP17)</f>
        <v>642</v>
      </c>
      <c r="GLQ19" s="268">
        <f t="shared" si="3953"/>
        <v>100</v>
      </c>
      <c r="GLR19" s="265">
        <f t="shared" si="3953"/>
        <v>355</v>
      </c>
      <c r="GLS19" s="332">
        <f t="shared" si="3953"/>
        <v>100</v>
      </c>
      <c r="GLT19" s="333">
        <f t="shared" si="3953"/>
        <v>280</v>
      </c>
      <c r="GLU19" s="332">
        <f t="shared" si="3953"/>
        <v>100</v>
      </c>
      <c r="GLV19" s="328">
        <v>0</v>
      </c>
      <c r="GLW19" s="333">
        <f t="shared" ref="GLW19:GMB19" si="3954">SUM(GLW8:GLW17)</f>
        <v>635</v>
      </c>
      <c r="GLX19" s="268">
        <f t="shared" si="3954"/>
        <v>100</v>
      </c>
      <c r="GLY19" s="265">
        <f t="shared" si="3954"/>
        <v>346</v>
      </c>
      <c r="GLZ19" s="332">
        <f t="shared" si="3954"/>
        <v>100</v>
      </c>
      <c r="GMA19" s="333">
        <f t="shared" si="3954"/>
        <v>275</v>
      </c>
      <c r="GMB19" s="332">
        <f t="shared" si="3954"/>
        <v>100</v>
      </c>
      <c r="GMC19" s="328">
        <v>0</v>
      </c>
      <c r="GMD19" s="333">
        <f t="shared" ref="GMD19:GMI19" si="3955">SUM(GMD8:GMD17)</f>
        <v>621</v>
      </c>
      <c r="GME19" s="268">
        <f t="shared" si="3955"/>
        <v>100</v>
      </c>
      <c r="GMF19" s="265">
        <f t="shared" si="3955"/>
        <v>343</v>
      </c>
      <c r="GMG19" s="332">
        <f t="shared" si="3955"/>
        <v>100</v>
      </c>
      <c r="GMH19" s="333">
        <f t="shared" si="3955"/>
        <v>272</v>
      </c>
      <c r="GMI19" s="332">
        <f t="shared" si="3955"/>
        <v>100</v>
      </c>
      <c r="GMJ19" s="328">
        <v>0</v>
      </c>
      <c r="GMK19" s="333">
        <f t="shared" ref="GMK19:GMP19" si="3956">SUM(GMK8:GMK17)</f>
        <v>615</v>
      </c>
      <c r="GML19" s="268">
        <f t="shared" si="3956"/>
        <v>100</v>
      </c>
      <c r="GMM19" s="265">
        <f t="shared" si="3956"/>
        <v>339</v>
      </c>
      <c r="GMN19" s="332">
        <f t="shared" si="3956"/>
        <v>100</v>
      </c>
      <c r="GMO19" s="333">
        <f t="shared" si="3956"/>
        <v>267</v>
      </c>
      <c r="GMP19" s="332">
        <f t="shared" si="3956"/>
        <v>100</v>
      </c>
      <c r="GMQ19" s="328">
        <v>0</v>
      </c>
      <c r="GMR19" s="333">
        <f t="shared" ref="GMR19:GMW19" si="3957">SUM(GMR8:GMR17)</f>
        <v>606</v>
      </c>
      <c r="GMS19" s="268">
        <f t="shared" si="3957"/>
        <v>100</v>
      </c>
      <c r="GMT19" s="265">
        <f t="shared" si="3957"/>
        <v>329</v>
      </c>
      <c r="GMU19" s="332">
        <f t="shared" si="3957"/>
        <v>99.999999999999986</v>
      </c>
      <c r="GMV19" s="333">
        <f t="shared" si="3957"/>
        <v>263</v>
      </c>
      <c r="GMW19" s="332">
        <f t="shared" si="3957"/>
        <v>100</v>
      </c>
      <c r="GMX19" s="328">
        <v>0</v>
      </c>
      <c r="GMY19" s="333">
        <f t="shared" ref="GMY19:GND19" si="3958">SUM(GMY8:GMY17)</f>
        <v>592</v>
      </c>
      <c r="GMZ19" s="268">
        <f t="shared" si="3958"/>
        <v>100</v>
      </c>
      <c r="GNA19" s="265">
        <f t="shared" si="3958"/>
        <v>325</v>
      </c>
      <c r="GNB19" s="332">
        <f t="shared" si="3958"/>
        <v>100</v>
      </c>
      <c r="GNC19" s="333">
        <f t="shared" si="3958"/>
        <v>259</v>
      </c>
      <c r="GND19" s="332">
        <f t="shared" si="3958"/>
        <v>100</v>
      </c>
      <c r="GNE19" s="328">
        <v>0</v>
      </c>
      <c r="GNF19" s="333">
        <f t="shared" ref="GNF19:GNK19" si="3959">SUM(GNF8:GNF17)</f>
        <v>584</v>
      </c>
      <c r="GNG19" s="268">
        <f t="shared" si="3959"/>
        <v>100</v>
      </c>
      <c r="GNH19" s="265">
        <f t="shared" si="3959"/>
        <v>323</v>
      </c>
      <c r="GNI19" s="332">
        <f t="shared" si="3959"/>
        <v>100</v>
      </c>
      <c r="GNJ19" s="333">
        <f t="shared" si="3959"/>
        <v>253</v>
      </c>
      <c r="GNK19" s="332">
        <f t="shared" si="3959"/>
        <v>100</v>
      </c>
      <c r="GNL19" s="328">
        <v>0</v>
      </c>
      <c r="GNM19" s="333">
        <f t="shared" ref="GNM19:GNR19" si="3960">SUM(GNM8:GNM17)</f>
        <v>576</v>
      </c>
      <c r="GNN19" s="268">
        <f t="shared" si="3960"/>
        <v>100</v>
      </c>
      <c r="GNO19" s="265">
        <f t="shared" si="3960"/>
        <v>319</v>
      </c>
      <c r="GNP19" s="332">
        <f t="shared" si="3960"/>
        <v>100</v>
      </c>
      <c r="GNQ19" s="333">
        <f t="shared" si="3960"/>
        <v>245</v>
      </c>
      <c r="GNR19" s="332">
        <f t="shared" si="3960"/>
        <v>100</v>
      </c>
      <c r="GNS19" s="328">
        <v>0</v>
      </c>
      <c r="GNT19" s="333">
        <f t="shared" ref="GNT19:GNY19" si="3961">SUM(GNT8:GNT17)</f>
        <v>564</v>
      </c>
      <c r="GNU19" s="268">
        <f t="shared" si="3961"/>
        <v>100</v>
      </c>
      <c r="GNV19" s="265">
        <f t="shared" si="3961"/>
        <v>308</v>
      </c>
      <c r="GNW19" s="332">
        <f t="shared" si="3961"/>
        <v>100.00000000000001</v>
      </c>
      <c r="GNX19" s="333">
        <f t="shared" si="3961"/>
        <v>238</v>
      </c>
      <c r="GNY19" s="332">
        <f t="shared" si="3961"/>
        <v>100</v>
      </c>
      <c r="GNZ19" s="328">
        <v>0</v>
      </c>
      <c r="GOA19" s="333">
        <f t="shared" ref="GOA19:GOF19" si="3962">SUM(GOA8:GOA17)</f>
        <v>546</v>
      </c>
      <c r="GOB19" s="268">
        <f t="shared" si="3962"/>
        <v>100</v>
      </c>
      <c r="GOC19" s="265">
        <f t="shared" si="3962"/>
        <v>305</v>
      </c>
      <c r="GOD19" s="332">
        <f t="shared" si="3962"/>
        <v>100</v>
      </c>
      <c r="GOE19" s="333">
        <f t="shared" si="3962"/>
        <v>232</v>
      </c>
      <c r="GOF19" s="332">
        <f t="shared" si="3962"/>
        <v>100</v>
      </c>
      <c r="GOG19" s="328">
        <v>0</v>
      </c>
      <c r="GOH19" s="333">
        <f t="shared" ref="GOH19:GOM19" si="3963">SUM(GOH8:GOH17)</f>
        <v>537</v>
      </c>
      <c r="GOI19" s="268">
        <f t="shared" si="3963"/>
        <v>100</v>
      </c>
      <c r="GOJ19" s="265">
        <f t="shared" si="3963"/>
        <v>296</v>
      </c>
      <c r="GOK19" s="332">
        <f t="shared" si="3963"/>
        <v>100</v>
      </c>
      <c r="GOL19" s="333">
        <f t="shared" si="3963"/>
        <v>224</v>
      </c>
      <c r="GOM19" s="332">
        <f t="shared" si="3963"/>
        <v>100</v>
      </c>
      <c r="GON19" s="328">
        <v>0</v>
      </c>
      <c r="GOO19" s="333">
        <f t="shared" ref="GOO19:GOT19" si="3964">SUM(GOO8:GOO17)</f>
        <v>520</v>
      </c>
      <c r="GOP19" s="268">
        <f t="shared" si="3964"/>
        <v>100</v>
      </c>
      <c r="GOQ19" s="265">
        <f t="shared" si="3964"/>
        <v>285</v>
      </c>
      <c r="GOR19" s="332">
        <f t="shared" si="3964"/>
        <v>100</v>
      </c>
      <c r="GOS19" s="333">
        <f t="shared" si="3964"/>
        <v>217</v>
      </c>
      <c r="GOT19" s="332">
        <f t="shared" si="3964"/>
        <v>100</v>
      </c>
      <c r="GOU19" s="328">
        <v>0</v>
      </c>
      <c r="GOV19" s="333">
        <f t="shared" ref="GOV19:GPA19" si="3965">SUM(GOV8:GOV17)</f>
        <v>502</v>
      </c>
      <c r="GOW19" s="268">
        <f t="shared" si="3965"/>
        <v>100</v>
      </c>
      <c r="GOX19" s="265">
        <f t="shared" si="3965"/>
        <v>278</v>
      </c>
      <c r="GOY19" s="332">
        <f t="shared" si="3965"/>
        <v>100</v>
      </c>
      <c r="GOZ19" s="333">
        <f t="shared" si="3965"/>
        <v>211</v>
      </c>
      <c r="GPA19" s="332">
        <f t="shared" si="3965"/>
        <v>100</v>
      </c>
      <c r="GPB19" s="328">
        <v>0</v>
      </c>
      <c r="GPC19" s="333">
        <f t="shared" ref="GPC19:GPH19" si="3966">SUM(GPC8:GPC17)</f>
        <v>489</v>
      </c>
      <c r="GPD19" s="268">
        <f t="shared" si="3966"/>
        <v>100</v>
      </c>
      <c r="GPE19" s="265">
        <f t="shared" si="3966"/>
        <v>265</v>
      </c>
      <c r="GPF19" s="332">
        <f t="shared" si="3966"/>
        <v>100</v>
      </c>
      <c r="GPG19" s="333">
        <f t="shared" si="3966"/>
        <v>201</v>
      </c>
      <c r="GPH19" s="332">
        <f t="shared" si="3966"/>
        <v>100</v>
      </c>
      <c r="GPI19" s="328">
        <v>0</v>
      </c>
      <c r="GPJ19" s="333">
        <f t="shared" ref="GPJ19:GPO19" si="3967">SUM(GPJ8:GPJ17)</f>
        <v>466</v>
      </c>
      <c r="GPK19" s="268">
        <f t="shared" si="3967"/>
        <v>100</v>
      </c>
      <c r="GPL19" s="265">
        <f t="shared" si="3967"/>
        <v>260</v>
      </c>
      <c r="GPM19" s="332">
        <f t="shared" si="3967"/>
        <v>100</v>
      </c>
      <c r="GPN19" s="333">
        <f t="shared" si="3967"/>
        <v>190</v>
      </c>
      <c r="GPO19" s="332">
        <f t="shared" si="3967"/>
        <v>100</v>
      </c>
      <c r="GPP19" s="328">
        <v>0</v>
      </c>
      <c r="GPQ19" s="333">
        <f t="shared" ref="GPQ19:GPV19" si="3968">SUM(GPQ8:GPQ17)</f>
        <v>450</v>
      </c>
      <c r="GPR19" s="268">
        <f t="shared" si="3968"/>
        <v>100</v>
      </c>
      <c r="GPS19" s="265">
        <f t="shared" si="3968"/>
        <v>253</v>
      </c>
      <c r="GPT19" s="332">
        <f t="shared" si="3968"/>
        <v>100</v>
      </c>
      <c r="GPU19" s="333">
        <f t="shared" si="3968"/>
        <v>184</v>
      </c>
      <c r="GPV19" s="332">
        <f t="shared" si="3968"/>
        <v>100</v>
      </c>
      <c r="GPW19" s="328">
        <v>0</v>
      </c>
      <c r="GPX19" s="333">
        <f t="shared" ref="GPX19:GQC19" si="3969">SUM(GPX8:GPX17)</f>
        <v>437</v>
      </c>
      <c r="GPY19" s="268">
        <f t="shared" si="3969"/>
        <v>100</v>
      </c>
      <c r="GPZ19" s="265">
        <f t="shared" si="3969"/>
        <v>245</v>
      </c>
      <c r="GQA19" s="332">
        <f t="shared" si="3969"/>
        <v>100</v>
      </c>
      <c r="GQB19" s="333">
        <f t="shared" si="3969"/>
        <v>171</v>
      </c>
      <c r="GQC19" s="332">
        <f t="shared" si="3969"/>
        <v>100</v>
      </c>
      <c r="GQD19" s="328">
        <v>0</v>
      </c>
      <c r="GQE19" s="333">
        <f t="shared" ref="GQE19:GQJ19" si="3970">SUM(GQE8:GQE17)</f>
        <v>416</v>
      </c>
      <c r="GQF19" s="268">
        <f t="shared" si="3970"/>
        <v>100</v>
      </c>
      <c r="GQG19" s="265">
        <f t="shared" si="3970"/>
        <v>237</v>
      </c>
      <c r="GQH19" s="332">
        <f t="shared" si="3970"/>
        <v>100</v>
      </c>
      <c r="GQI19" s="333">
        <f t="shared" si="3970"/>
        <v>167</v>
      </c>
      <c r="GQJ19" s="332">
        <f t="shared" si="3970"/>
        <v>100</v>
      </c>
      <c r="GQK19" s="328">
        <v>0</v>
      </c>
      <c r="GQL19" s="333">
        <f t="shared" ref="GQL19:GQQ19" si="3971">SUM(GQL8:GQL17)</f>
        <v>404</v>
      </c>
      <c r="GQM19" s="268">
        <f t="shared" si="3971"/>
        <v>100</v>
      </c>
      <c r="GQN19" s="265">
        <f t="shared" si="3971"/>
        <v>228</v>
      </c>
      <c r="GQO19" s="332">
        <f t="shared" si="3971"/>
        <v>100</v>
      </c>
      <c r="GQP19" s="333">
        <f t="shared" si="3971"/>
        <v>159</v>
      </c>
      <c r="GQQ19" s="332">
        <f t="shared" si="3971"/>
        <v>100</v>
      </c>
      <c r="GQR19" s="328">
        <v>0</v>
      </c>
      <c r="GQS19" s="333">
        <f t="shared" ref="GQS19:GQX19" si="3972">SUM(GQS8:GQS17)</f>
        <v>387</v>
      </c>
      <c r="GQT19" s="268">
        <f t="shared" si="3972"/>
        <v>100</v>
      </c>
      <c r="GQU19" s="265">
        <f t="shared" si="3972"/>
        <v>216</v>
      </c>
      <c r="GQV19" s="332">
        <f t="shared" si="3972"/>
        <v>100</v>
      </c>
      <c r="GQW19" s="333">
        <f t="shared" si="3972"/>
        <v>148</v>
      </c>
      <c r="GQX19" s="332">
        <f t="shared" si="3972"/>
        <v>100</v>
      </c>
      <c r="GQY19" s="328">
        <v>0</v>
      </c>
      <c r="GQZ19" s="333">
        <f t="shared" ref="GQZ19:GRE19" si="3973">SUM(GQZ8:GQZ17)</f>
        <v>364</v>
      </c>
      <c r="GRA19" s="268">
        <f t="shared" si="3973"/>
        <v>100</v>
      </c>
      <c r="GRB19" s="265">
        <f t="shared" si="3973"/>
        <v>203</v>
      </c>
      <c r="GRC19" s="332">
        <f t="shared" si="3973"/>
        <v>100</v>
      </c>
      <c r="GRD19" s="333">
        <f t="shared" si="3973"/>
        <v>139</v>
      </c>
      <c r="GRE19" s="332">
        <f t="shared" si="3973"/>
        <v>100</v>
      </c>
      <c r="GRF19" s="328">
        <v>0</v>
      </c>
      <c r="GRG19" s="333">
        <f t="shared" ref="GRG19:GRL19" si="3974">SUM(GRG8:GRG17)</f>
        <v>342</v>
      </c>
      <c r="GRH19" s="268">
        <f t="shared" si="3974"/>
        <v>100</v>
      </c>
      <c r="GRI19" s="265">
        <f t="shared" si="3974"/>
        <v>193</v>
      </c>
      <c r="GRJ19" s="332">
        <f t="shared" si="3974"/>
        <v>100</v>
      </c>
      <c r="GRK19" s="333">
        <f t="shared" si="3974"/>
        <v>132</v>
      </c>
      <c r="GRL19" s="332">
        <f t="shared" si="3974"/>
        <v>100</v>
      </c>
      <c r="GRM19" s="328">
        <v>0</v>
      </c>
      <c r="GRN19" s="333">
        <f t="shared" ref="GRN19:GRS19" si="3975">SUM(GRN8:GRN17)</f>
        <v>325</v>
      </c>
      <c r="GRO19" s="268">
        <f t="shared" si="3975"/>
        <v>100</v>
      </c>
      <c r="GRP19" s="265">
        <f t="shared" si="3975"/>
        <v>176</v>
      </c>
      <c r="GRQ19" s="332">
        <f t="shared" si="3975"/>
        <v>100</v>
      </c>
      <c r="GRR19" s="333">
        <f t="shared" si="3975"/>
        <v>120</v>
      </c>
      <c r="GRS19" s="332">
        <f t="shared" si="3975"/>
        <v>100</v>
      </c>
      <c r="GRT19" s="328">
        <v>0</v>
      </c>
      <c r="GRU19" s="333">
        <f t="shared" ref="GRU19:GRZ19" si="3976">SUM(GRU8:GRU17)</f>
        <v>296</v>
      </c>
      <c r="GRV19" s="268">
        <f t="shared" si="3976"/>
        <v>100</v>
      </c>
      <c r="GRW19" s="265">
        <f t="shared" si="3976"/>
        <v>159</v>
      </c>
      <c r="GRX19" s="332">
        <f t="shared" si="3976"/>
        <v>100</v>
      </c>
      <c r="GRY19" s="333">
        <f t="shared" si="3976"/>
        <v>106</v>
      </c>
      <c r="GRZ19" s="332">
        <f t="shared" si="3976"/>
        <v>100</v>
      </c>
      <c r="GSA19" s="328">
        <v>0</v>
      </c>
      <c r="GSB19" s="333">
        <f t="shared" ref="GSB19:GSG19" si="3977">SUM(GSB8:GSB17)</f>
        <v>265</v>
      </c>
      <c r="GSC19" s="268">
        <f t="shared" si="3977"/>
        <v>100</v>
      </c>
      <c r="GSD19" s="265">
        <f t="shared" si="3977"/>
        <v>143</v>
      </c>
      <c r="GSE19" s="332">
        <f t="shared" si="3977"/>
        <v>100</v>
      </c>
      <c r="GSF19" s="333">
        <f t="shared" si="3977"/>
        <v>100</v>
      </c>
      <c r="GSG19" s="332">
        <f t="shared" si="3977"/>
        <v>100</v>
      </c>
      <c r="GSH19" s="328">
        <v>0</v>
      </c>
      <c r="GSI19" s="333">
        <f t="shared" ref="GSI19:GSN19" si="3978">SUM(GSI8:GSI17)</f>
        <v>243</v>
      </c>
      <c r="GSJ19" s="268">
        <f t="shared" si="3978"/>
        <v>100</v>
      </c>
      <c r="GSK19" s="265">
        <f t="shared" si="3978"/>
        <v>129</v>
      </c>
      <c r="GSL19" s="332">
        <f t="shared" si="3978"/>
        <v>100</v>
      </c>
      <c r="GSM19" s="333">
        <f t="shared" si="3978"/>
        <v>94</v>
      </c>
      <c r="GSN19" s="332">
        <f t="shared" si="3978"/>
        <v>100</v>
      </c>
      <c r="GSO19" s="328">
        <v>0</v>
      </c>
      <c r="GSP19" s="333">
        <f t="shared" ref="GSP19:GSU19" si="3979">SUM(GSP8:GSP17)</f>
        <v>223</v>
      </c>
      <c r="GSQ19" s="268">
        <f t="shared" si="3979"/>
        <v>100</v>
      </c>
      <c r="GSR19" s="265">
        <f t="shared" si="3979"/>
        <v>119</v>
      </c>
      <c r="GSS19" s="332">
        <f t="shared" si="3979"/>
        <v>100</v>
      </c>
      <c r="GST19" s="333">
        <f t="shared" si="3979"/>
        <v>86</v>
      </c>
      <c r="GSU19" s="332">
        <f t="shared" si="3979"/>
        <v>100</v>
      </c>
      <c r="GSV19" s="328">
        <v>0</v>
      </c>
      <c r="GSW19" s="333">
        <f t="shared" ref="GSW19:GTB19" si="3980">SUM(GSW8:GSW17)</f>
        <v>205</v>
      </c>
      <c r="GSX19" s="268">
        <f t="shared" si="3980"/>
        <v>99.999999999999986</v>
      </c>
      <c r="GSY19" s="265">
        <f t="shared" si="3980"/>
        <v>110</v>
      </c>
      <c r="GSZ19" s="332">
        <f t="shared" si="3980"/>
        <v>100</v>
      </c>
      <c r="GTA19" s="333">
        <f t="shared" si="3980"/>
        <v>75</v>
      </c>
      <c r="GTB19" s="332">
        <f t="shared" si="3980"/>
        <v>100</v>
      </c>
      <c r="GTC19" s="328">
        <v>0</v>
      </c>
      <c r="GTD19" s="333">
        <f t="shared" ref="GTD19:GTI19" si="3981">SUM(GTD8:GTD17)</f>
        <v>185</v>
      </c>
      <c r="GTE19" s="268">
        <f t="shared" si="3981"/>
        <v>100.00000000000001</v>
      </c>
      <c r="GTF19" s="265">
        <f t="shared" si="3981"/>
        <v>104</v>
      </c>
      <c r="GTG19" s="332">
        <f t="shared" si="3981"/>
        <v>100</v>
      </c>
      <c r="GTH19" s="333">
        <f t="shared" si="3981"/>
        <v>70</v>
      </c>
      <c r="GTI19" s="332">
        <f t="shared" si="3981"/>
        <v>100</v>
      </c>
      <c r="GTJ19" s="328">
        <v>0</v>
      </c>
      <c r="GTK19" s="333">
        <f t="shared" ref="GTK19:GTP19" si="3982">SUM(GTK8:GTK17)</f>
        <v>174</v>
      </c>
      <c r="GTL19" s="268">
        <f t="shared" si="3982"/>
        <v>100</v>
      </c>
      <c r="GTM19" s="265">
        <f t="shared" si="3982"/>
        <v>96</v>
      </c>
      <c r="GTN19" s="332">
        <f t="shared" si="3982"/>
        <v>100</v>
      </c>
      <c r="GTO19" s="333">
        <f t="shared" si="3982"/>
        <v>59</v>
      </c>
      <c r="GTP19" s="332">
        <f t="shared" si="3982"/>
        <v>100</v>
      </c>
      <c r="GTQ19" s="328">
        <v>0</v>
      </c>
      <c r="GTR19" s="333">
        <f t="shared" ref="GTR19:GTW19" si="3983">SUM(GTR8:GTR17)</f>
        <v>155</v>
      </c>
      <c r="GTS19" s="268">
        <f t="shared" si="3983"/>
        <v>100</v>
      </c>
      <c r="GTT19" s="265">
        <f t="shared" si="3983"/>
        <v>85</v>
      </c>
      <c r="GTU19" s="332">
        <f t="shared" si="3983"/>
        <v>100</v>
      </c>
      <c r="GTV19" s="333">
        <f t="shared" si="3983"/>
        <v>49</v>
      </c>
      <c r="GTW19" s="332">
        <f t="shared" si="3983"/>
        <v>100</v>
      </c>
      <c r="GTX19" s="328">
        <v>0</v>
      </c>
      <c r="GTY19" s="333">
        <f t="shared" ref="GTY19:GUD19" si="3984">SUM(GTY8:GTY17)</f>
        <v>134</v>
      </c>
      <c r="GTZ19" s="268">
        <f t="shared" si="3984"/>
        <v>99.999999999999986</v>
      </c>
      <c r="GUA19" s="265">
        <f t="shared" si="3984"/>
        <v>77</v>
      </c>
      <c r="GUB19" s="332">
        <f t="shared" si="3984"/>
        <v>99.999999999999986</v>
      </c>
      <c r="GUC19" s="333">
        <f t="shared" si="3984"/>
        <v>43</v>
      </c>
      <c r="GUD19" s="332">
        <f t="shared" si="3984"/>
        <v>100</v>
      </c>
      <c r="GUE19" s="328">
        <v>0</v>
      </c>
      <c r="GUF19" s="333">
        <f t="shared" ref="GUF19:GUK19" si="3985">SUM(GUF8:GUF17)</f>
        <v>120</v>
      </c>
      <c r="GUG19" s="268">
        <f t="shared" si="3985"/>
        <v>100</v>
      </c>
      <c r="GUH19" s="265">
        <f t="shared" si="3985"/>
        <v>64</v>
      </c>
      <c r="GUI19" s="332">
        <f t="shared" si="3985"/>
        <v>100</v>
      </c>
      <c r="GUJ19" s="333">
        <f t="shared" si="3985"/>
        <v>37</v>
      </c>
      <c r="GUK19" s="332">
        <f t="shared" si="3985"/>
        <v>100</v>
      </c>
      <c r="GUL19" s="328">
        <v>0</v>
      </c>
      <c r="GUM19" s="333">
        <f t="shared" ref="GUM19:GUR19" si="3986">SUM(GUM8:GUM17)</f>
        <v>101</v>
      </c>
      <c r="GUN19" s="268">
        <f t="shared" si="3986"/>
        <v>100</v>
      </c>
      <c r="GUO19" s="265">
        <f t="shared" si="3986"/>
        <v>53</v>
      </c>
      <c r="GUP19" s="332">
        <f t="shared" si="3986"/>
        <v>100</v>
      </c>
      <c r="GUQ19" s="333">
        <f t="shared" si="3986"/>
        <v>28</v>
      </c>
      <c r="GUR19" s="332">
        <f t="shared" si="3986"/>
        <v>100</v>
      </c>
      <c r="GUS19" s="328">
        <v>0</v>
      </c>
      <c r="GUT19" s="333">
        <f t="shared" ref="GUT19:GUY19" si="3987">SUM(GUT8:GUT17)</f>
        <v>81</v>
      </c>
      <c r="GUU19" s="268">
        <f t="shared" si="3987"/>
        <v>100</v>
      </c>
      <c r="GUV19" s="265">
        <f t="shared" si="3987"/>
        <v>43</v>
      </c>
      <c r="GUW19" s="332">
        <f t="shared" si="3987"/>
        <v>100</v>
      </c>
      <c r="GUX19" s="333">
        <f t="shared" si="3987"/>
        <v>22</v>
      </c>
      <c r="GUY19" s="332">
        <f t="shared" si="3987"/>
        <v>100</v>
      </c>
      <c r="GUZ19" s="328">
        <v>0</v>
      </c>
      <c r="GVA19" s="333">
        <f t="shared" ref="GVA19:GVF19" si="3988">SUM(GVA8:GVA17)</f>
        <v>65</v>
      </c>
      <c r="GVB19" s="268">
        <f t="shared" si="3988"/>
        <v>100.00000000000001</v>
      </c>
      <c r="GVC19" s="265">
        <f t="shared" si="3988"/>
        <v>35</v>
      </c>
      <c r="GVD19" s="332">
        <f t="shared" si="3988"/>
        <v>100</v>
      </c>
      <c r="GVE19" s="333">
        <f t="shared" si="3988"/>
        <v>21</v>
      </c>
      <c r="GVF19" s="332">
        <f t="shared" si="3988"/>
        <v>100</v>
      </c>
      <c r="GVG19" s="328">
        <v>0</v>
      </c>
      <c r="GVH19" s="333">
        <f t="shared" ref="GVH19:GVM19" si="3989">SUM(GVH8:GVH17)</f>
        <v>56</v>
      </c>
      <c r="GVI19" s="268">
        <f t="shared" si="3989"/>
        <v>100</v>
      </c>
      <c r="GVJ19" s="265">
        <f t="shared" si="3989"/>
        <v>29</v>
      </c>
      <c r="GVK19" s="332">
        <f t="shared" si="3989"/>
        <v>100</v>
      </c>
      <c r="GVL19" s="333">
        <f t="shared" si="3989"/>
        <v>17</v>
      </c>
      <c r="GVM19" s="332">
        <f t="shared" si="3989"/>
        <v>100</v>
      </c>
      <c r="GVN19" s="328">
        <v>0</v>
      </c>
      <c r="GVO19" s="333">
        <f t="shared" ref="GVO19:GVT19" si="3990">SUM(GVO8:GVO17)</f>
        <v>46</v>
      </c>
      <c r="GVP19" s="268">
        <f t="shared" si="3990"/>
        <v>100</v>
      </c>
      <c r="GVQ19" s="265">
        <f t="shared" si="3990"/>
        <v>21</v>
      </c>
      <c r="GVR19" s="332">
        <f t="shared" si="3990"/>
        <v>100</v>
      </c>
      <c r="GVS19" s="333">
        <f t="shared" si="3990"/>
        <v>13</v>
      </c>
      <c r="GVT19" s="332">
        <f t="shared" si="3990"/>
        <v>100</v>
      </c>
      <c r="GVU19" s="328">
        <v>0</v>
      </c>
      <c r="GVV19" s="333">
        <f t="shared" ref="GVV19:GWA19" si="3991">SUM(GVV8:GVV17)</f>
        <v>34</v>
      </c>
      <c r="GVW19" s="268">
        <f t="shared" si="3991"/>
        <v>100</v>
      </c>
      <c r="GVX19" s="265">
        <f t="shared" si="3991"/>
        <v>17</v>
      </c>
      <c r="GVY19" s="332">
        <f t="shared" si="3991"/>
        <v>100</v>
      </c>
      <c r="GVZ19" s="333">
        <f t="shared" si="3991"/>
        <v>9</v>
      </c>
      <c r="GWA19" s="332">
        <f t="shared" si="3991"/>
        <v>100</v>
      </c>
      <c r="GWB19" s="328">
        <v>0</v>
      </c>
      <c r="GWC19" s="333">
        <f t="shared" ref="GWC19:GWH19" si="3992">SUM(GWC8:GWC17)</f>
        <v>26</v>
      </c>
      <c r="GWD19" s="268">
        <f t="shared" si="3992"/>
        <v>100</v>
      </c>
      <c r="GWE19" s="265">
        <f t="shared" si="3992"/>
        <v>13</v>
      </c>
      <c r="GWF19" s="332">
        <f t="shared" si="3992"/>
        <v>100</v>
      </c>
      <c r="GWG19" s="333">
        <f t="shared" si="3992"/>
        <v>7</v>
      </c>
      <c r="GWH19" s="332">
        <f t="shared" si="3992"/>
        <v>100</v>
      </c>
      <c r="GWI19" s="328">
        <v>0</v>
      </c>
      <c r="GWJ19" s="333">
        <f t="shared" ref="GWJ19:GWO19" si="3993">SUM(GWJ8:GWJ17)</f>
        <v>20</v>
      </c>
      <c r="GWK19" s="268">
        <f t="shared" si="3993"/>
        <v>100</v>
      </c>
      <c r="GWL19" s="265">
        <f t="shared" si="3993"/>
        <v>9</v>
      </c>
      <c r="GWM19" s="332">
        <f t="shared" si="3993"/>
        <v>100</v>
      </c>
      <c r="GWN19" s="333">
        <f t="shared" si="3993"/>
        <v>6</v>
      </c>
      <c r="GWO19" s="332">
        <f t="shared" si="3993"/>
        <v>99.999999999999986</v>
      </c>
      <c r="GWP19" s="328">
        <v>0</v>
      </c>
      <c r="GWQ19" s="333">
        <f t="shared" ref="GWQ19:GWV19" si="3994">SUM(GWQ8:GWQ17)</f>
        <v>15</v>
      </c>
      <c r="GWR19" s="268">
        <f t="shared" si="3994"/>
        <v>100</v>
      </c>
      <c r="GWS19" s="265">
        <f t="shared" si="3994"/>
        <v>8</v>
      </c>
      <c r="GWT19" s="332">
        <f t="shared" si="3994"/>
        <v>100</v>
      </c>
      <c r="GWU19" s="333">
        <f t="shared" si="3994"/>
        <v>4</v>
      </c>
      <c r="GWV19" s="332">
        <f t="shared" si="3994"/>
        <v>100</v>
      </c>
      <c r="GWW19" s="328">
        <v>0</v>
      </c>
      <c r="GWX19" s="333">
        <f t="shared" ref="GWX19:GXC19" si="3995">SUM(GWX8:GWX17)</f>
        <v>12</v>
      </c>
      <c r="GWY19" s="268">
        <f t="shared" si="3995"/>
        <v>99.999999999999986</v>
      </c>
      <c r="GWZ19" s="265">
        <f t="shared" si="3995"/>
        <v>5</v>
      </c>
      <c r="GXA19" s="332">
        <f t="shared" si="3995"/>
        <v>100</v>
      </c>
      <c r="GXB19" s="333">
        <f t="shared" si="3995"/>
        <v>2</v>
      </c>
      <c r="GXC19" s="332">
        <f t="shared" si="3995"/>
        <v>100</v>
      </c>
      <c r="GXD19" s="328">
        <v>0</v>
      </c>
      <c r="GXE19" s="333">
        <f t="shared" ref="GXE19:GXJ19" si="3996">SUM(GXE8:GXE17)</f>
        <v>7</v>
      </c>
      <c r="GXF19" s="268">
        <f t="shared" si="3996"/>
        <v>100</v>
      </c>
      <c r="GXG19" s="265">
        <f t="shared" si="3996"/>
        <v>3</v>
      </c>
      <c r="GXH19" s="332">
        <f t="shared" si="3996"/>
        <v>99.999999999999986</v>
      </c>
      <c r="GXI19" s="333">
        <f t="shared" si="3996"/>
        <v>2</v>
      </c>
      <c r="GXJ19" s="332">
        <f t="shared" si="3996"/>
        <v>100</v>
      </c>
      <c r="GXK19" s="328">
        <v>0</v>
      </c>
      <c r="GXL19" s="333">
        <f t="shared" ref="GXL19:GXQ19" si="3997">SUM(GXL8:GXL17)</f>
        <v>5</v>
      </c>
      <c r="GXM19" s="268">
        <f t="shared" si="3997"/>
        <v>100</v>
      </c>
      <c r="GXN19" s="265">
        <f t="shared" si="3997"/>
        <v>3</v>
      </c>
      <c r="GXO19" s="332">
        <f t="shared" si="3997"/>
        <v>99.999999999999986</v>
      </c>
      <c r="GXP19" s="333">
        <f t="shared" si="3997"/>
        <v>0</v>
      </c>
      <c r="GXQ19" s="332">
        <f t="shared" si="3997"/>
        <v>0</v>
      </c>
      <c r="GXR19" s="328">
        <v>0</v>
      </c>
      <c r="GXS19" s="333">
        <f t="shared" ref="GXS19:GXX19" si="3998">SUM(GXS8:GXS17)</f>
        <v>3</v>
      </c>
      <c r="GXT19" s="268">
        <f t="shared" si="3998"/>
        <v>99.999999999999986</v>
      </c>
      <c r="GXU19" s="265">
        <f t="shared" si="3998"/>
        <v>2</v>
      </c>
      <c r="GXV19" s="332">
        <f t="shared" si="3998"/>
        <v>100</v>
      </c>
      <c r="GXW19" s="333">
        <f t="shared" si="3998"/>
        <v>0</v>
      </c>
      <c r="GXX19" s="332">
        <f t="shared" si="3998"/>
        <v>0</v>
      </c>
      <c r="GXY19" s="328">
        <v>0</v>
      </c>
      <c r="GXZ19" s="333">
        <f t="shared" ref="GXZ19:GYE19" si="3999">SUM(GXZ8:GXZ17)</f>
        <v>2</v>
      </c>
      <c r="GYA19" s="268">
        <f t="shared" si="3999"/>
        <v>100</v>
      </c>
      <c r="GYB19" s="265">
        <f t="shared" si="3999"/>
        <v>1</v>
      </c>
      <c r="GYC19" s="332">
        <f t="shared" si="3999"/>
        <v>100</v>
      </c>
      <c r="GYD19" s="333">
        <f t="shared" si="3999"/>
        <v>0</v>
      </c>
      <c r="GYE19" s="332">
        <f t="shared" si="3999"/>
        <v>0</v>
      </c>
      <c r="GYF19" s="328">
        <v>0</v>
      </c>
      <c r="GYG19" s="333">
        <f t="shared" ref="GYG19:GYL19" si="4000">SUM(GYG8:GYG17)</f>
        <v>1</v>
      </c>
      <c r="GYH19" s="268">
        <f t="shared" si="4000"/>
        <v>100</v>
      </c>
      <c r="GYI19" s="265">
        <f t="shared" si="4000"/>
        <v>1</v>
      </c>
      <c r="GYJ19" s="332">
        <f t="shared" si="4000"/>
        <v>100</v>
      </c>
      <c r="GYK19" s="333">
        <f t="shared" si="4000"/>
        <v>0</v>
      </c>
      <c r="GYL19" s="332">
        <f t="shared" si="4000"/>
        <v>0</v>
      </c>
      <c r="GYM19" s="328">
        <v>0</v>
      </c>
      <c r="GYN19" s="333">
        <f t="shared" ref="GYN19:GYO19" si="4001">SUM(GYN8:GYN17)</f>
        <v>1</v>
      </c>
      <c r="GYO19" s="268">
        <f t="shared" si="4001"/>
        <v>100</v>
      </c>
      <c r="GYP19" s="255"/>
      <c r="GYQ19" s="255"/>
      <c r="GYR19" s="255"/>
      <c r="GYS19" s="255"/>
      <c r="GYT19" s="255"/>
      <c r="GYU19" s="255"/>
      <c r="GYV19" s="255"/>
      <c r="GYW19" s="255"/>
      <c r="GYX19" s="255"/>
      <c r="GYY19" s="255"/>
      <c r="GYZ19" s="255"/>
      <c r="GZA19" s="255"/>
      <c r="GZB19" s="255"/>
      <c r="GZC19" s="255"/>
      <c r="GZD19" s="255"/>
      <c r="GZE19" s="255"/>
      <c r="GZF19" s="255"/>
      <c r="GZG19" s="255"/>
      <c r="GZH19" s="255"/>
      <c r="GZI19" s="255"/>
      <c r="GZJ19" s="255"/>
      <c r="GZK19" s="255"/>
      <c r="GZL19" s="255"/>
      <c r="GZM19" s="255"/>
      <c r="GZN19" s="255"/>
      <c r="GZO19" s="255"/>
      <c r="GZP19" s="255"/>
      <c r="GZQ19" s="255"/>
      <c r="GZR19" s="255"/>
      <c r="GZS19" s="255"/>
      <c r="GZT19" s="255"/>
      <c r="GZU19" s="255"/>
      <c r="GZV19" s="255"/>
      <c r="GZW19" s="255"/>
      <c r="GZX19" s="255"/>
      <c r="GZY19" s="255"/>
      <c r="GZZ19" s="255"/>
      <c r="HAA19" s="255"/>
      <c r="HAB19" s="255"/>
      <c r="HAC19" s="255"/>
      <c r="HAD19" s="255"/>
    </row>
    <row r="20" spans="1:5438" s="308" customFormat="1" ht="15" outlineLevel="1">
      <c r="A20" s="269"/>
      <c r="B20" s="247"/>
      <c r="C20" s="259"/>
      <c r="D20" s="259"/>
      <c r="E20" s="259"/>
      <c r="F20" s="259"/>
      <c r="G20" s="270"/>
      <c r="H20" s="261"/>
      <c r="I20" s="259"/>
      <c r="J20" s="259"/>
      <c r="K20" s="259"/>
      <c r="L20" s="271"/>
      <c r="M20" s="259"/>
      <c r="N20" s="270"/>
      <c r="O20" s="261"/>
      <c r="P20" s="259"/>
      <c r="Q20" s="259"/>
      <c r="R20" s="259"/>
      <c r="S20" s="271"/>
      <c r="T20" s="259"/>
      <c r="U20" s="270"/>
      <c r="V20" s="261"/>
      <c r="W20" s="259"/>
      <c r="X20" s="259"/>
      <c r="Y20" s="259"/>
      <c r="Z20" s="271"/>
      <c r="AA20" s="259"/>
      <c r="AB20" s="270"/>
      <c r="AC20" s="261"/>
      <c r="AD20" s="259"/>
      <c r="AE20" s="259"/>
      <c r="AF20" s="259"/>
      <c r="AG20" s="271"/>
      <c r="AH20" s="259"/>
      <c r="AI20" s="270"/>
      <c r="AJ20" s="261"/>
      <c r="AK20" s="259"/>
      <c r="AL20" s="259"/>
      <c r="AM20" s="259"/>
      <c r="AN20" s="271"/>
      <c r="AO20" s="259"/>
      <c r="AP20" s="270"/>
      <c r="AQ20" s="261"/>
      <c r="AR20" s="259"/>
      <c r="AS20" s="259"/>
      <c r="AT20" s="259"/>
      <c r="AU20" s="271"/>
      <c r="AV20" s="259"/>
      <c r="AW20" s="270"/>
      <c r="AX20" s="261"/>
      <c r="AY20" s="259"/>
      <c r="AZ20" s="259"/>
      <c r="BA20" s="259"/>
      <c r="BB20" s="271"/>
      <c r="BC20" s="259"/>
      <c r="BD20" s="270"/>
      <c r="BE20" s="261"/>
      <c r="BF20" s="259"/>
      <c r="BG20" s="259"/>
      <c r="BH20" s="259"/>
      <c r="BI20" s="271"/>
      <c r="BJ20" s="259"/>
      <c r="BK20" s="270"/>
      <c r="BL20" s="261"/>
      <c r="BM20" s="259"/>
      <c r="BN20" s="259"/>
      <c r="BO20" s="259"/>
      <c r="BP20" s="271"/>
      <c r="BQ20" s="259"/>
      <c r="BR20" s="270"/>
      <c r="BS20" s="261"/>
      <c r="BT20" s="259"/>
      <c r="BU20" s="259"/>
      <c r="BV20" s="259"/>
      <c r="BW20" s="271"/>
      <c r="BX20" s="259"/>
      <c r="BY20" s="270"/>
      <c r="BZ20" s="261"/>
      <c r="CA20" s="259"/>
      <c r="CB20" s="259"/>
      <c r="CC20" s="259"/>
      <c r="CD20" s="271"/>
      <c r="CE20" s="259"/>
      <c r="CF20" s="270"/>
      <c r="CG20" s="261"/>
      <c r="CH20" s="259"/>
      <c r="CI20" s="259"/>
      <c r="CJ20" s="259"/>
      <c r="CK20" s="271"/>
      <c r="CL20" s="259"/>
      <c r="CM20" s="270"/>
      <c r="CN20" s="261"/>
      <c r="CO20" s="259"/>
      <c r="CP20" s="259"/>
      <c r="CQ20" s="259"/>
      <c r="CR20" s="271"/>
      <c r="CS20" s="259"/>
      <c r="CT20" s="270"/>
      <c r="CU20" s="261"/>
      <c r="CV20" s="259"/>
      <c r="CW20" s="259"/>
      <c r="CX20" s="259"/>
      <c r="CY20" s="271"/>
      <c r="CZ20" s="259"/>
      <c r="DA20" s="270"/>
      <c r="DB20" s="261"/>
      <c r="DC20" s="259"/>
      <c r="DD20" s="259"/>
      <c r="DE20" s="259"/>
      <c r="DF20" s="271"/>
      <c r="DG20" s="259"/>
      <c r="DH20" s="270"/>
      <c r="DI20" s="261"/>
      <c r="DJ20" s="259"/>
      <c r="DK20" s="259"/>
      <c r="DL20" s="259"/>
      <c r="DM20" s="271"/>
      <c r="DN20" s="259"/>
      <c r="DO20" s="270"/>
      <c r="DP20" s="261"/>
      <c r="DQ20" s="259"/>
      <c r="DR20" s="259"/>
      <c r="DS20" s="259"/>
      <c r="DT20" s="271"/>
      <c r="DU20" s="259"/>
      <c r="DV20" s="270"/>
      <c r="DW20" s="261"/>
      <c r="DX20" s="259"/>
      <c r="DY20" s="259"/>
      <c r="DZ20" s="259"/>
      <c r="EA20" s="271"/>
      <c r="EB20" s="259"/>
      <c r="EC20" s="270"/>
      <c r="ED20" s="261"/>
      <c r="EE20" s="259"/>
      <c r="EF20" s="259"/>
      <c r="EG20" s="259"/>
      <c r="EH20" s="271"/>
      <c r="EI20" s="259"/>
      <c r="EJ20" s="270"/>
      <c r="EK20" s="261"/>
      <c r="EL20" s="259"/>
      <c r="EM20" s="259"/>
      <c r="EN20" s="259"/>
      <c r="EO20" s="271"/>
      <c r="EP20" s="259"/>
      <c r="EQ20" s="270"/>
      <c r="ER20" s="261"/>
      <c r="ES20" s="259"/>
      <c r="ET20" s="259"/>
      <c r="EU20" s="259"/>
      <c r="EV20" s="271"/>
      <c r="EW20" s="259"/>
      <c r="EX20" s="270"/>
      <c r="EY20" s="261"/>
      <c r="EZ20" s="259"/>
      <c r="FA20" s="259"/>
      <c r="FB20" s="259"/>
      <c r="FC20" s="271"/>
      <c r="FD20" s="259"/>
      <c r="FE20" s="270"/>
      <c r="FF20" s="261"/>
      <c r="FG20" s="259"/>
      <c r="FH20" s="259"/>
      <c r="FI20" s="259"/>
      <c r="FJ20" s="271"/>
      <c r="FK20" s="259"/>
      <c r="FL20" s="270"/>
      <c r="FM20" s="261"/>
      <c r="FN20" s="259"/>
      <c r="FO20" s="259"/>
      <c r="FP20" s="259"/>
      <c r="FQ20" s="271"/>
      <c r="FR20" s="259"/>
      <c r="FS20" s="270"/>
      <c r="FT20" s="261"/>
      <c r="FU20" s="259"/>
      <c r="FV20" s="259"/>
      <c r="FW20" s="259"/>
      <c r="FX20" s="271"/>
      <c r="FY20" s="259"/>
      <c r="FZ20" s="270"/>
      <c r="GA20" s="261"/>
      <c r="GB20" s="259"/>
      <c r="GC20" s="259"/>
      <c r="GD20" s="259"/>
      <c r="GE20" s="271"/>
      <c r="GF20" s="259"/>
      <c r="GG20" s="270"/>
      <c r="GH20" s="261"/>
      <c r="GI20" s="259"/>
      <c r="GJ20" s="259"/>
      <c r="GK20" s="259"/>
      <c r="GL20" s="271"/>
      <c r="GM20" s="259"/>
      <c r="GN20" s="270"/>
      <c r="GO20" s="261"/>
      <c r="GP20" s="259"/>
      <c r="GQ20" s="259"/>
      <c r="GR20" s="259"/>
      <c r="GS20" s="271"/>
      <c r="GT20" s="259"/>
      <c r="GU20" s="270"/>
      <c r="GV20" s="261"/>
      <c r="GW20" s="259"/>
      <c r="GX20" s="259"/>
      <c r="GY20" s="259"/>
      <c r="GZ20" s="271"/>
      <c r="HA20" s="259"/>
      <c r="HB20" s="270"/>
      <c r="HC20" s="261"/>
      <c r="HD20" s="259"/>
      <c r="HE20" s="259"/>
      <c r="HF20" s="259"/>
      <c r="HG20" s="271"/>
      <c r="HH20" s="259"/>
      <c r="HI20" s="270"/>
      <c r="HJ20" s="261"/>
      <c r="HK20" s="259"/>
      <c r="HL20" s="259"/>
      <c r="HM20" s="259"/>
      <c r="HN20" s="271"/>
      <c r="HO20" s="259"/>
      <c r="HP20" s="270"/>
      <c r="HQ20" s="261"/>
      <c r="HR20" s="259"/>
      <c r="HS20" s="259"/>
      <c r="HT20" s="259"/>
      <c r="HU20" s="271"/>
      <c r="HV20" s="259"/>
      <c r="HW20" s="270"/>
      <c r="HX20" s="261"/>
      <c r="HY20" s="259"/>
      <c r="HZ20" s="259"/>
      <c r="IA20" s="259"/>
      <c r="IB20" s="271"/>
      <c r="IC20" s="259"/>
      <c r="ID20" s="270"/>
      <c r="IE20" s="261"/>
      <c r="IF20" s="259"/>
      <c r="IG20" s="259"/>
      <c r="IH20" s="259"/>
      <c r="II20" s="271"/>
      <c r="IJ20" s="259"/>
      <c r="IK20" s="270"/>
      <c r="IL20" s="261"/>
      <c r="IM20" s="259"/>
      <c r="IN20" s="259"/>
      <c r="IO20" s="259"/>
      <c r="IP20" s="271"/>
      <c r="IQ20" s="259"/>
      <c r="IR20" s="270"/>
      <c r="IS20" s="261"/>
      <c r="IT20" s="259"/>
      <c r="IU20" s="259"/>
      <c r="IV20" s="259"/>
      <c r="IW20" s="271"/>
      <c r="IX20" s="259"/>
      <c r="IY20" s="270"/>
      <c r="IZ20" s="261"/>
      <c r="JA20" s="259"/>
      <c r="JB20" s="259"/>
      <c r="JC20" s="259"/>
      <c r="JD20" s="271"/>
      <c r="JE20" s="259"/>
      <c r="JF20" s="270"/>
      <c r="JG20" s="261"/>
      <c r="JH20" s="259"/>
      <c r="JI20" s="259"/>
      <c r="JJ20" s="259"/>
      <c r="JK20" s="271"/>
      <c r="JL20" s="259"/>
      <c r="JM20" s="270"/>
      <c r="JN20" s="261"/>
      <c r="JO20" s="259"/>
      <c r="JP20" s="259"/>
      <c r="JQ20" s="259"/>
      <c r="JR20" s="271"/>
      <c r="JS20" s="259"/>
      <c r="JT20" s="270"/>
      <c r="JU20" s="261"/>
      <c r="JV20" s="259"/>
      <c r="JW20" s="259"/>
      <c r="JX20" s="259"/>
      <c r="JY20" s="271"/>
      <c r="JZ20" s="259"/>
      <c r="KA20" s="270"/>
      <c r="KB20" s="261"/>
      <c r="KC20" s="259"/>
      <c r="KD20" s="259"/>
      <c r="KE20" s="259"/>
      <c r="KF20" s="271"/>
      <c r="KG20" s="259"/>
      <c r="KH20" s="270"/>
      <c r="KI20" s="261"/>
      <c r="KJ20" s="259"/>
      <c r="KK20" s="259"/>
      <c r="KL20" s="259"/>
      <c r="KM20" s="271"/>
      <c r="KN20" s="259"/>
      <c r="KO20" s="270"/>
      <c r="KP20" s="261"/>
      <c r="KQ20" s="259"/>
      <c r="KR20" s="259"/>
      <c r="KS20" s="259"/>
      <c r="KT20" s="271"/>
      <c r="KU20" s="259"/>
      <c r="KV20" s="270"/>
      <c r="KW20" s="261"/>
      <c r="KX20" s="259"/>
      <c r="KY20" s="259"/>
      <c r="KZ20" s="259"/>
      <c r="LA20" s="271"/>
      <c r="LB20" s="259"/>
      <c r="LC20" s="270"/>
      <c r="LD20" s="261"/>
      <c r="LE20" s="259"/>
      <c r="LF20" s="259"/>
      <c r="LG20" s="259"/>
      <c r="LH20" s="271"/>
      <c r="LI20" s="259"/>
      <c r="LJ20" s="270"/>
      <c r="LK20" s="261"/>
      <c r="LL20" s="259"/>
      <c r="LM20" s="259"/>
      <c r="LN20" s="259"/>
      <c r="LO20" s="271"/>
      <c r="LP20" s="259"/>
      <c r="LQ20" s="270"/>
      <c r="LR20" s="261"/>
      <c r="LS20" s="259"/>
      <c r="LT20" s="259"/>
      <c r="LU20" s="259"/>
      <c r="LV20" s="271"/>
      <c r="LW20" s="259"/>
      <c r="LX20" s="270"/>
      <c r="LY20" s="261"/>
      <c r="LZ20" s="259"/>
      <c r="MA20" s="259"/>
      <c r="MB20" s="259"/>
      <c r="MC20" s="271"/>
      <c r="MD20" s="259"/>
      <c r="ME20" s="270"/>
      <c r="MF20" s="261"/>
      <c r="MG20" s="259"/>
      <c r="MH20" s="259"/>
      <c r="MI20" s="259"/>
      <c r="MJ20" s="271"/>
      <c r="MK20" s="259"/>
      <c r="ML20" s="270"/>
      <c r="MM20" s="261"/>
      <c r="MN20" s="259"/>
      <c r="MO20" s="259"/>
      <c r="MP20" s="259"/>
      <c r="MQ20" s="271"/>
      <c r="MR20" s="259"/>
      <c r="MS20" s="270"/>
      <c r="MT20" s="261"/>
      <c r="MU20" s="259"/>
      <c r="MV20" s="259"/>
      <c r="MW20" s="259"/>
      <c r="MX20" s="271"/>
      <c r="MY20" s="259"/>
      <c r="MZ20" s="270"/>
      <c r="NA20" s="261"/>
      <c r="NB20" s="259"/>
      <c r="NC20" s="259"/>
      <c r="ND20" s="259"/>
      <c r="NE20" s="271"/>
      <c r="NF20" s="259"/>
      <c r="NG20" s="270"/>
      <c r="NH20" s="261"/>
      <c r="NI20" s="259"/>
      <c r="NJ20" s="259"/>
      <c r="NK20" s="259"/>
      <c r="NL20" s="271"/>
      <c r="NM20" s="259"/>
      <c r="NN20" s="270"/>
      <c r="NO20" s="261"/>
      <c r="NP20" s="259"/>
      <c r="NQ20" s="259"/>
      <c r="NR20" s="259"/>
      <c r="NS20" s="271"/>
      <c r="NT20" s="259"/>
      <c r="NU20" s="270"/>
      <c r="NV20" s="261"/>
      <c r="NW20" s="259"/>
      <c r="NX20" s="259"/>
      <c r="NY20" s="259"/>
      <c r="NZ20" s="271"/>
      <c r="OA20" s="259"/>
      <c r="OB20" s="270"/>
      <c r="OC20" s="261"/>
      <c r="OD20" s="259"/>
      <c r="OE20" s="259"/>
      <c r="OF20" s="259"/>
      <c r="OG20" s="271"/>
      <c r="OH20" s="259"/>
      <c r="OI20" s="270"/>
      <c r="OJ20" s="261"/>
      <c r="OK20" s="259"/>
      <c r="OL20" s="259"/>
      <c r="OM20" s="259"/>
      <c r="ON20" s="271"/>
      <c r="OO20" s="259"/>
      <c r="OP20" s="270"/>
      <c r="OQ20" s="261"/>
      <c r="OR20" s="259"/>
      <c r="OS20" s="259"/>
      <c r="OT20" s="259"/>
      <c r="OU20" s="271"/>
      <c r="OV20" s="259"/>
      <c r="OW20" s="270"/>
      <c r="OX20" s="261"/>
      <c r="OY20" s="259"/>
      <c r="OZ20" s="259"/>
      <c r="PA20" s="259"/>
      <c r="PB20" s="271"/>
      <c r="PC20" s="259"/>
      <c r="PD20" s="270"/>
      <c r="PE20" s="261"/>
      <c r="PF20" s="259"/>
      <c r="PG20" s="259"/>
      <c r="PH20" s="259"/>
      <c r="PI20" s="271"/>
      <c r="PJ20" s="259"/>
      <c r="PK20" s="270"/>
      <c r="PL20" s="261"/>
      <c r="PM20" s="259"/>
      <c r="PN20" s="259"/>
      <c r="PO20" s="259"/>
      <c r="PP20" s="271"/>
      <c r="PQ20" s="259"/>
      <c r="PR20" s="270"/>
      <c r="PS20" s="261"/>
      <c r="PT20" s="259"/>
      <c r="PU20" s="259"/>
      <c r="PV20" s="259"/>
      <c r="PW20" s="271"/>
      <c r="PX20" s="259"/>
      <c r="PY20" s="270"/>
      <c r="PZ20" s="261"/>
      <c r="QA20" s="259"/>
      <c r="QB20" s="259"/>
      <c r="QC20" s="259"/>
      <c r="QD20" s="271"/>
      <c r="QE20" s="259"/>
      <c r="QF20" s="270"/>
      <c r="QG20" s="261"/>
      <c r="QH20" s="259"/>
      <c r="QI20" s="259"/>
      <c r="QJ20" s="259"/>
      <c r="QK20" s="271"/>
      <c r="QL20" s="259"/>
      <c r="QM20" s="270"/>
      <c r="QN20" s="261"/>
      <c r="QO20" s="259"/>
      <c r="QP20" s="259"/>
      <c r="QQ20" s="259"/>
      <c r="QR20" s="271"/>
      <c r="QS20" s="259"/>
      <c r="QT20" s="270"/>
      <c r="QU20" s="261"/>
      <c r="QV20" s="259"/>
      <c r="QW20" s="259"/>
      <c r="QX20" s="259"/>
      <c r="QY20" s="271"/>
      <c r="QZ20" s="259"/>
      <c r="RA20" s="270"/>
      <c r="RB20" s="261"/>
      <c r="RC20" s="259"/>
      <c r="RD20" s="259"/>
      <c r="RE20" s="259"/>
      <c r="RF20" s="271"/>
      <c r="RG20" s="259"/>
      <c r="RH20" s="270"/>
      <c r="RI20" s="261"/>
      <c r="RJ20" s="259"/>
      <c r="RK20" s="259"/>
      <c r="RL20" s="259"/>
      <c r="RM20" s="271"/>
      <c r="RN20" s="259"/>
      <c r="RO20" s="270"/>
      <c r="RP20" s="261"/>
      <c r="RQ20" s="259"/>
      <c r="RR20" s="259"/>
      <c r="RS20" s="259"/>
      <c r="RT20" s="271"/>
      <c r="RU20" s="259"/>
      <c r="RV20" s="270"/>
      <c r="RW20" s="261"/>
      <c r="RX20" s="259"/>
      <c r="RY20" s="259"/>
      <c r="RZ20" s="259"/>
      <c r="SA20" s="271"/>
      <c r="SB20" s="259"/>
      <c r="SC20" s="270"/>
      <c r="SD20" s="261"/>
      <c r="SE20" s="259"/>
      <c r="SF20" s="259"/>
      <c r="SG20" s="259"/>
      <c r="SH20" s="271"/>
      <c r="SI20" s="259"/>
      <c r="SJ20" s="270"/>
      <c r="SK20" s="261"/>
      <c r="SL20" s="259"/>
      <c r="SM20" s="259"/>
      <c r="SN20" s="259"/>
      <c r="SO20" s="271"/>
      <c r="SP20" s="259"/>
      <c r="SQ20" s="270"/>
      <c r="SR20" s="261"/>
      <c r="SS20" s="259"/>
      <c r="ST20" s="259"/>
      <c r="SU20" s="259"/>
      <c r="SV20" s="271"/>
      <c r="SW20" s="259"/>
      <c r="SX20" s="270"/>
      <c r="SY20" s="261"/>
      <c r="SZ20" s="259"/>
      <c r="TA20" s="259"/>
      <c r="TB20" s="259"/>
      <c r="TC20" s="271"/>
      <c r="TD20" s="259"/>
      <c r="TE20" s="270"/>
      <c r="TF20" s="261"/>
      <c r="TG20" s="259"/>
      <c r="TH20" s="259"/>
      <c r="TI20" s="259"/>
      <c r="TJ20" s="271"/>
      <c r="TK20" s="259"/>
      <c r="TL20" s="270"/>
      <c r="TM20" s="261"/>
      <c r="TN20" s="259"/>
      <c r="TO20" s="259"/>
      <c r="TP20" s="259"/>
      <c r="TQ20" s="271"/>
      <c r="TR20" s="259"/>
      <c r="TS20" s="270"/>
      <c r="TT20" s="261"/>
      <c r="TU20" s="259"/>
      <c r="TV20" s="259"/>
      <c r="TW20" s="259"/>
      <c r="TX20" s="271"/>
      <c r="TY20" s="259"/>
      <c r="TZ20" s="270"/>
      <c r="UA20" s="261"/>
      <c r="UB20" s="259"/>
      <c r="UC20" s="259"/>
      <c r="UD20" s="259"/>
      <c r="UE20" s="271"/>
      <c r="UF20" s="259"/>
      <c r="UG20" s="270"/>
      <c r="UH20" s="261"/>
      <c r="UI20" s="259"/>
      <c r="UJ20" s="259"/>
      <c r="UK20" s="259"/>
      <c r="UL20" s="271"/>
      <c r="UM20" s="259"/>
      <c r="UN20" s="270"/>
      <c r="UO20" s="261"/>
      <c r="UP20" s="259"/>
      <c r="UQ20" s="259"/>
      <c r="UR20" s="259"/>
      <c r="US20" s="271"/>
      <c r="UT20" s="259"/>
      <c r="UU20" s="270"/>
      <c r="UV20" s="261"/>
      <c r="UW20" s="259"/>
      <c r="UX20" s="259"/>
      <c r="UY20" s="259"/>
      <c r="UZ20" s="271"/>
      <c r="VA20" s="259"/>
      <c r="VB20" s="270"/>
      <c r="VC20" s="261"/>
      <c r="VD20" s="259"/>
      <c r="VE20" s="259"/>
      <c r="VF20" s="259"/>
      <c r="VG20" s="271"/>
      <c r="VH20" s="259"/>
      <c r="VI20" s="270"/>
      <c r="VJ20" s="261"/>
      <c r="VK20" s="259"/>
      <c r="VL20" s="259"/>
      <c r="VM20" s="259"/>
      <c r="VN20" s="271"/>
      <c r="VO20" s="259"/>
      <c r="VP20" s="270"/>
      <c r="VQ20" s="261"/>
      <c r="VR20" s="259"/>
      <c r="VS20" s="259"/>
      <c r="VT20" s="259"/>
      <c r="VU20" s="271"/>
      <c r="VV20" s="259"/>
      <c r="VW20" s="270"/>
      <c r="VX20" s="261"/>
      <c r="VY20" s="259"/>
      <c r="VZ20" s="259"/>
      <c r="WA20" s="259"/>
      <c r="WB20" s="271"/>
      <c r="WC20" s="259"/>
      <c r="WD20" s="270"/>
      <c r="WE20" s="261"/>
      <c r="WF20" s="259"/>
      <c r="WG20" s="259"/>
      <c r="WH20" s="259"/>
      <c r="WI20" s="271"/>
      <c r="WJ20" s="259"/>
      <c r="WK20" s="270"/>
      <c r="WL20" s="261"/>
      <c r="WM20" s="259"/>
      <c r="WN20" s="259"/>
      <c r="WO20" s="259"/>
      <c r="WP20" s="271"/>
      <c r="WQ20" s="259"/>
      <c r="WR20" s="270"/>
      <c r="WS20" s="261"/>
      <c r="WT20" s="259"/>
      <c r="WU20" s="259"/>
      <c r="WV20" s="259"/>
      <c r="WW20" s="271"/>
      <c r="WX20" s="259"/>
      <c r="WY20" s="270"/>
      <c r="WZ20" s="261"/>
      <c r="XA20" s="259"/>
      <c r="XB20" s="259"/>
      <c r="XC20" s="259"/>
      <c r="XD20" s="271"/>
      <c r="XE20" s="259"/>
      <c r="XF20" s="270"/>
      <c r="XG20" s="261"/>
      <c r="XH20" s="259"/>
      <c r="XI20" s="259"/>
      <c r="XJ20" s="259"/>
      <c r="XK20" s="271"/>
      <c r="XL20" s="259"/>
      <c r="XM20" s="270"/>
      <c r="XN20" s="261"/>
      <c r="XO20" s="259"/>
      <c r="XP20" s="259"/>
      <c r="XQ20" s="259"/>
      <c r="XR20" s="271"/>
      <c r="XS20" s="259"/>
      <c r="XT20" s="270"/>
      <c r="XU20" s="261"/>
      <c r="XV20" s="259"/>
      <c r="XW20" s="259"/>
      <c r="XX20" s="259"/>
      <c r="XY20" s="271"/>
      <c r="XZ20" s="259"/>
      <c r="YA20" s="270"/>
      <c r="YB20" s="261"/>
      <c r="YC20" s="259"/>
      <c r="YD20" s="259"/>
      <c r="YE20" s="259"/>
      <c r="YF20" s="271"/>
      <c r="YG20" s="259"/>
      <c r="YH20" s="270"/>
      <c r="YI20" s="261"/>
      <c r="YJ20" s="259"/>
      <c r="YK20" s="259"/>
      <c r="YL20" s="259"/>
      <c r="YM20" s="271"/>
      <c r="YN20" s="259"/>
      <c r="YO20" s="270"/>
      <c r="YP20" s="261"/>
      <c r="YQ20" s="259"/>
      <c r="YR20" s="259"/>
      <c r="YS20" s="259"/>
      <c r="YT20" s="271"/>
      <c r="YU20" s="259"/>
      <c r="YV20" s="270"/>
      <c r="YW20" s="261"/>
      <c r="YX20" s="259"/>
      <c r="YY20" s="259"/>
      <c r="YZ20" s="259"/>
      <c r="ZA20" s="271"/>
      <c r="ZB20" s="259"/>
      <c r="ZC20" s="270"/>
      <c r="ZD20" s="261"/>
      <c r="ZE20" s="259"/>
      <c r="ZF20" s="259"/>
      <c r="ZG20" s="259"/>
      <c r="ZH20" s="271"/>
      <c r="ZI20" s="259"/>
      <c r="ZJ20" s="270"/>
      <c r="ZK20" s="261"/>
      <c r="ZL20" s="259"/>
      <c r="ZM20" s="259"/>
      <c r="ZN20" s="259"/>
      <c r="ZO20" s="271"/>
      <c r="ZP20" s="259"/>
      <c r="ZQ20" s="270"/>
      <c r="ZR20" s="261"/>
      <c r="ZS20" s="259"/>
      <c r="ZT20" s="259"/>
      <c r="ZU20" s="259"/>
      <c r="ZV20" s="271"/>
      <c r="ZW20" s="259"/>
      <c r="ZX20" s="270"/>
      <c r="ZY20" s="261"/>
      <c r="ZZ20" s="259"/>
      <c r="AAA20" s="259"/>
      <c r="AAB20" s="259"/>
      <c r="AAC20" s="271"/>
      <c r="AAD20" s="259"/>
      <c r="AAE20" s="270"/>
      <c r="AAF20" s="261"/>
      <c r="AAG20" s="259"/>
      <c r="AAH20" s="259"/>
      <c r="AAI20" s="259"/>
      <c r="AAJ20" s="271"/>
      <c r="AAK20" s="259"/>
      <c r="AAL20" s="270"/>
      <c r="AAM20" s="261"/>
      <c r="AAN20" s="259"/>
      <c r="AAO20" s="259"/>
      <c r="AAP20" s="259"/>
      <c r="AAQ20" s="271"/>
      <c r="AAR20" s="259"/>
      <c r="AAS20" s="270"/>
      <c r="AAT20" s="261"/>
      <c r="AAU20" s="259"/>
      <c r="AAV20" s="259"/>
      <c r="AAW20" s="259"/>
      <c r="AAX20" s="271"/>
      <c r="AAY20" s="259"/>
      <c r="AAZ20" s="270"/>
      <c r="ABA20" s="261"/>
      <c r="ABB20" s="259"/>
      <c r="ABC20" s="259"/>
      <c r="ABD20" s="259"/>
      <c r="ABE20" s="271"/>
      <c r="ABF20" s="259"/>
      <c r="ABG20" s="270"/>
      <c r="ABH20" s="261"/>
      <c r="ABI20" s="259"/>
      <c r="ABJ20" s="259"/>
      <c r="ABK20" s="259"/>
      <c r="ABL20" s="271"/>
      <c r="ABM20" s="259"/>
      <c r="ABN20" s="270"/>
      <c r="ABO20" s="261"/>
      <c r="ABP20" s="259"/>
      <c r="ABQ20" s="259"/>
      <c r="ABR20" s="259"/>
      <c r="ABS20" s="271"/>
      <c r="ABT20" s="259"/>
      <c r="ABU20" s="270"/>
      <c r="ABV20" s="261"/>
      <c r="ABW20" s="259"/>
      <c r="ABX20" s="259"/>
      <c r="ABY20" s="259"/>
      <c r="ABZ20" s="271"/>
      <c r="ACA20" s="259"/>
      <c r="ACB20" s="270"/>
      <c r="ACC20" s="261"/>
      <c r="ACD20" s="259"/>
      <c r="ACE20" s="259"/>
      <c r="ACF20" s="259"/>
      <c r="ACG20" s="271"/>
      <c r="ACH20" s="259"/>
      <c r="ACI20" s="270"/>
      <c r="ACJ20" s="261"/>
      <c r="ACK20" s="259"/>
      <c r="ACL20" s="259"/>
      <c r="ACM20" s="259"/>
      <c r="ACN20" s="271"/>
      <c r="ACO20" s="259"/>
      <c r="ACP20" s="270"/>
      <c r="ACQ20" s="261"/>
      <c r="ACR20" s="259"/>
      <c r="ACS20" s="259"/>
      <c r="ACT20" s="259"/>
      <c r="ACU20" s="271"/>
      <c r="ACV20" s="259"/>
      <c r="ACW20" s="270"/>
      <c r="ACX20" s="261"/>
      <c r="ACY20" s="259"/>
      <c r="ACZ20" s="259"/>
      <c r="ADA20" s="259"/>
      <c r="ADB20" s="271"/>
      <c r="ADC20" s="259"/>
      <c r="ADD20" s="270"/>
      <c r="ADE20" s="261"/>
      <c r="ADF20" s="259"/>
      <c r="ADG20" s="259"/>
      <c r="ADH20" s="259"/>
      <c r="ADI20" s="271"/>
      <c r="ADJ20" s="259"/>
      <c r="ADK20" s="270"/>
      <c r="ADL20" s="261"/>
      <c r="ADM20" s="259"/>
      <c r="ADN20" s="259"/>
      <c r="ADO20" s="259"/>
      <c r="ADP20" s="271"/>
      <c r="ADQ20" s="259"/>
      <c r="ADR20" s="270"/>
      <c r="ADS20" s="261"/>
      <c r="ADT20" s="259"/>
      <c r="ADU20" s="259"/>
      <c r="ADV20" s="259"/>
      <c r="ADW20" s="271"/>
      <c r="ADX20" s="259"/>
      <c r="ADY20" s="270"/>
      <c r="ADZ20" s="261"/>
      <c r="AEA20" s="259"/>
      <c r="AEB20" s="259"/>
      <c r="AEC20" s="259"/>
      <c r="AED20" s="271"/>
      <c r="AEE20" s="259"/>
      <c r="AEF20" s="270"/>
      <c r="AEG20" s="261"/>
      <c r="AEH20" s="259"/>
      <c r="AEI20" s="259"/>
      <c r="AEJ20" s="259"/>
      <c r="AEK20" s="271"/>
      <c r="AEL20" s="259"/>
      <c r="AEM20" s="270"/>
      <c r="AEN20" s="261"/>
      <c r="AEO20" s="259"/>
      <c r="AEP20" s="259"/>
      <c r="AEQ20" s="259"/>
      <c r="AER20" s="271"/>
      <c r="AES20" s="259"/>
      <c r="AET20" s="270"/>
      <c r="AEU20" s="261"/>
      <c r="AEV20" s="259"/>
      <c r="AEW20" s="259"/>
      <c r="AEX20" s="259"/>
      <c r="AEY20" s="271"/>
      <c r="AEZ20" s="259"/>
      <c r="AFA20" s="270"/>
      <c r="AFB20" s="261"/>
      <c r="AFC20" s="259"/>
      <c r="AFD20" s="259"/>
      <c r="AFE20" s="259"/>
      <c r="AFF20" s="271"/>
      <c r="AFG20" s="259"/>
      <c r="AFH20" s="270"/>
      <c r="AFI20" s="261"/>
      <c r="AFJ20" s="259"/>
      <c r="AFK20" s="259"/>
      <c r="AFL20" s="259"/>
      <c r="AFM20" s="271"/>
      <c r="AFN20" s="259"/>
      <c r="AFO20" s="270"/>
      <c r="AFP20" s="261"/>
      <c r="AFQ20" s="259"/>
      <c r="AFR20" s="259"/>
      <c r="AFS20" s="259"/>
      <c r="AFT20" s="271"/>
      <c r="AFU20" s="259"/>
      <c r="AFV20" s="270"/>
      <c r="AFW20" s="261"/>
      <c r="AFX20" s="259"/>
      <c r="AFY20" s="259"/>
      <c r="AFZ20" s="259"/>
      <c r="AGA20" s="271"/>
      <c r="AGB20" s="259"/>
      <c r="AGC20" s="270"/>
      <c r="AGD20" s="261"/>
      <c r="AGE20" s="259"/>
      <c r="AGF20" s="259"/>
      <c r="AGG20" s="259"/>
      <c r="AGH20" s="271"/>
      <c r="AGI20" s="259"/>
      <c r="AGJ20" s="270"/>
      <c r="AGK20" s="261"/>
      <c r="AGL20" s="259"/>
      <c r="AGM20" s="259"/>
      <c r="AGN20" s="259"/>
      <c r="AGO20" s="271"/>
      <c r="AGP20" s="259"/>
      <c r="AGQ20" s="270"/>
      <c r="AGR20" s="261"/>
      <c r="AGS20" s="259"/>
      <c r="AGT20" s="259"/>
      <c r="AGU20" s="259"/>
      <c r="AGV20" s="271"/>
      <c r="AGW20" s="259"/>
      <c r="AGX20" s="270"/>
      <c r="AGY20" s="261"/>
      <c r="AGZ20" s="259"/>
      <c r="AHA20" s="259"/>
      <c r="AHB20" s="259"/>
      <c r="AHC20" s="271"/>
      <c r="AHD20" s="259"/>
      <c r="AHE20" s="270"/>
      <c r="AHF20" s="261"/>
      <c r="AHG20" s="259"/>
      <c r="AHH20" s="259"/>
      <c r="AHI20" s="259"/>
      <c r="AHJ20" s="271"/>
      <c r="AHK20" s="259"/>
      <c r="AHL20" s="270"/>
      <c r="AHM20" s="261"/>
      <c r="AHN20" s="259"/>
      <c r="AHO20" s="259"/>
      <c r="AHP20" s="259"/>
      <c r="AHQ20" s="271"/>
      <c r="AHR20" s="259"/>
      <c r="AHS20" s="270"/>
      <c r="AHT20" s="261"/>
      <c r="AHU20" s="259"/>
      <c r="AHV20" s="259"/>
      <c r="AHW20" s="259"/>
      <c r="AHX20" s="271"/>
      <c r="AHY20" s="259"/>
      <c r="AHZ20" s="270"/>
      <c r="AIA20" s="261"/>
      <c r="AIB20" s="259"/>
      <c r="AIC20" s="259"/>
      <c r="AID20" s="259"/>
      <c r="AIE20" s="271"/>
      <c r="AIF20" s="259"/>
      <c r="AIG20" s="270"/>
      <c r="AIH20" s="261"/>
      <c r="AII20" s="259"/>
      <c r="AIJ20" s="259"/>
      <c r="AIK20" s="259"/>
      <c r="AIL20" s="271"/>
      <c r="AIM20" s="259"/>
      <c r="AIN20" s="270"/>
      <c r="AIO20" s="261"/>
      <c r="AIP20" s="259"/>
      <c r="AIQ20" s="259"/>
      <c r="AIR20" s="259"/>
      <c r="AIS20" s="271"/>
      <c r="AIT20" s="259"/>
      <c r="AIU20" s="270"/>
      <c r="AIV20" s="261"/>
      <c r="AIW20" s="259"/>
      <c r="AIX20" s="259"/>
      <c r="AIY20" s="259"/>
      <c r="AIZ20" s="271"/>
      <c r="AJA20" s="259"/>
      <c r="AJB20" s="270"/>
      <c r="AJC20" s="261"/>
      <c r="AJD20" s="259"/>
      <c r="AJE20" s="259"/>
      <c r="AJF20" s="259"/>
      <c r="AJG20" s="271"/>
      <c r="AJH20" s="259"/>
      <c r="AJI20" s="270"/>
      <c r="AJJ20" s="261"/>
      <c r="AJK20" s="259"/>
      <c r="AJL20" s="259"/>
      <c r="AJM20" s="259"/>
      <c r="AJN20" s="271"/>
      <c r="AJO20" s="259"/>
      <c r="AJP20" s="270"/>
      <c r="AJQ20" s="261"/>
      <c r="AJR20" s="259"/>
      <c r="AJS20" s="259"/>
      <c r="AJT20" s="259"/>
      <c r="AJU20" s="271"/>
      <c r="AJV20" s="259"/>
      <c r="AJW20" s="270"/>
      <c r="AJX20" s="261"/>
      <c r="AJY20" s="259"/>
      <c r="AJZ20" s="259"/>
      <c r="AKA20" s="259"/>
      <c r="AKB20" s="271"/>
      <c r="AKC20" s="259"/>
      <c r="AKD20" s="270"/>
      <c r="AKE20" s="261"/>
      <c r="AKF20" s="259"/>
      <c r="AKG20" s="259"/>
      <c r="AKH20" s="259"/>
      <c r="AKI20" s="271"/>
      <c r="AKJ20" s="259"/>
      <c r="AKK20" s="270"/>
      <c r="AKL20" s="261"/>
      <c r="AKM20" s="259"/>
      <c r="AKN20" s="259"/>
      <c r="AKO20" s="259"/>
      <c r="AKP20" s="271"/>
      <c r="AKQ20" s="259"/>
      <c r="AKR20" s="270"/>
      <c r="AKS20" s="261"/>
      <c r="AKT20" s="259"/>
      <c r="AKU20" s="259"/>
      <c r="AKV20" s="259"/>
      <c r="AKW20" s="271"/>
      <c r="AKX20" s="259"/>
      <c r="AKY20" s="270"/>
      <c r="AKZ20" s="261"/>
      <c r="ALA20" s="259"/>
      <c r="ALB20" s="259"/>
      <c r="ALC20" s="259"/>
      <c r="ALD20" s="271"/>
      <c r="ALE20" s="259"/>
      <c r="ALF20" s="270"/>
      <c r="ALG20" s="261"/>
      <c r="ALH20" s="259"/>
      <c r="ALI20" s="259"/>
      <c r="ALJ20" s="259"/>
      <c r="ALK20" s="271"/>
      <c r="ALL20" s="259"/>
      <c r="ALM20" s="270"/>
      <c r="ALN20" s="261"/>
      <c r="ALO20" s="259"/>
      <c r="ALP20" s="259"/>
      <c r="ALQ20" s="259"/>
      <c r="ALR20" s="271"/>
      <c r="ALS20" s="259"/>
      <c r="ALT20" s="270"/>
      <c r="ALU20" s="261"/>
      <c r="ALV20" s="259"/>
      <c r="ALW20" s="259"/>
      <c r="ALX20" s="259"/>
      <c r="ALY20" s="271"/>
      <c r="ALZ20" s="259"/>
      <c r="AMA20" s="270"/>
      <c r="AMB20" s="261"/>
      <c r="AMC20" s="259"/>
      <c r="AMD20" s="259"/>
      <c r="AME20" s="259"/>
      <c r="AMF20" s="271"/>
      <c r="AMG20" s="259"/>
      <c r="AMH20" s="270"/>
      <c r="AMI20" s="261"/>
      <c r="AMJ20" s="259"/>
      <c r="AMK20" s="259"/>
      <c r="AML20" s="259"/>
      <c r="AMM20" s="271"/>
      <c r="AMN20" s="259"/>
      <c r="AMO20" s="270"/>
      <c r="AMP20" s="261"/>
      <c r="AMQ20" s="259"/>
      <c r="AMR20" s="259"/>
      <c r="AMS20" s="259"/>
      <c r="AMT20" s="271"/>
      <c r="AMU20" s="259"/>
      <c r="AMV20" s="270"/>
      <c r="AMW20" s="261"/>
      <c r="AMX20" s="259"/>
      <c r="AMY20" s="259"/>
      <c r="AMZ20" s="259"/>
      <c r="ANA20" s="271"/>
      <c r="ANB20" s="259"/>
      <c r="ANC20" s="270"/>
      <c r="AND20" s="261"/>
      <c r="ANE20" s="259"/>
      <c r="ANF20" s="259"/>
      <c r="ANG20" s="259"/>
      <c r="ANH20" s="271"/>
      <c r="ANI20" s="259"/>
      <c r="ANJ20" s="270"/>
      <c r="ANK20" s="261"/>
      <c r="ANL20" s="259"/>
      <c r="ANM20" s="259"/>
      <c r="ANN20" s="259"/>
      <c r="ANO20" s="271"/>
      <c r="ANP20" s="259"/>
      <c r="ANQ20" s="270"/>
      <c r="ANR20" s="261"/>
      <c r="ANS20" s="259"/>
      <c r="ANT20" s="259"/>
      <c r="ANU20" s="259"/>
      <c r="ANV20" s="271"/>
      <c r="ANW20" s="259"/>
      <c r="ANX20" s="270"/>
      <c r="ANY20" s="261"/>
      <c r="ANZ20" s="259"/>
      <c r="AOA20" s="259"/>
      <c r="AOB20" s="259"/>
      <c r="AOC20" s="271"/>
      <c r="AOD20" s="259"/>
      <c r="AOE20" s="270"/>
      <c r="AOF20" s="261"/>
      <c r="AOG20" s="259"/>
      <c r="AOH20" s="259"/>
      <c r="AOI20" s="259"/>
      <c r="AOJ20" s="271"/>
      <c r="AOK20" s="259"/>
      <c r="AOL20" s="270"/>
      <c r="AOM20" s="261"/>
      <c r="AON20" s="259"/>
      <c r="AOO20" s="259"/>
      <c r="AOP20" s="259"/>
      <c r="AOQ20" s="271"/>
      <c r="AOR20" s="259"/>
      <c r="AOS20" s="270"/>
      <c r="AOT20" s="261"/>
      <c r="AOU20" s="259"/>
      <c r="AOV20" s="259"/>
      <c r="AOW20" s="259"/>
      <c r="AOX20" s="271"/>
      <c r="AOY20" s="259"/>
      <c r="AOZ20" s="270"/>
      <c r="APA20" s="261"/>
      <c r="APB20" s="259"/>
      <c r="APC20" s="259"/>
      <c r="APD20" s="259"/>
      <c r="APE20" s="271"/>
      <c r="APF20" s="259"/>
      <c r="APG20" s="270"/>
      <c r="APH20" s="261"/>
      <c r="API20" s="259"/>
      <c r="APJ20" s="259"/>
      <c r="APK20" s="259"/>
      <c r="APL20" s="271"/>
      <c r="APM20" s="259"/>
      <c r="APN20" s="270"/>
      <c r="APO20" s="261"/>
      <c r="APP20" s="259"/>
      <c r="APQ20" s="259"/>
      <c r="APR20" s="259"/>
      <c r="APS20" s="271"/>
      <c r="APT20" s="259"/>
      <c r="APU20" s="270"/>
      <c r="APV20" s="261"/>
      <c r="APW20" s="259"/>
      <c r="APX20" s="259"/>
      <c r="APY20" s="259"/>
      <c r="APZ20" s="271"/>
      <c r="AQA20" s="259"/>
      <c r="AQB20" s="270"/>
      <c r="AQC20" s="261"/>
      <c r="AQD20" s="259"/>
      <c r="AQE20" s="259"/>
      <c r="AQF20" s="259"/>
      <c r="AQG20" s="271"/>
      <c r="AQH20" s="259"/>
      <c r="AQI20" s="270"/>
      <c r="AQJ20" s="261"/>
      <c r="AQK20" s="259"/>
      <c r="AQL20" s="259"/>
      <c r="AQM20" s="259"/>
      <c r="AQN20" s="271"/>
      <c r="AQO20" s="259"/>
      <c r="AQP20" s="270"/>
      <c r="AQQ20" s="261"/>
      <c r="AQR20" s="259"/>
      <c r="AQS20" s="259"/>
      <c r="AQT20" s="259"/>
      <c r="AQU20" s="271"/>
      <c r="AQV20" s="259"/>
      <c r="AQW20" s="270"/>
      <c r="AQX20" s="261"/>
      <c r="AQY20" s="259"/>
      <c r="AQZ20" s="259"/>
      <c r="ARA20" s="259"/>
      <c r="ARB20" s="271"/>
      <c r="ARC20" s="259"/>
      <c r="ARD20" s="270"/>
      <c r="ARE20" s="261"/>
      <c r="ARF20" s="259"/>
      <c r="ARG20" s="259"/>
      <c r="ARH20" s="259"/>
      <c r="ARI20" s="271"/>
      <c r="ARJ20" s="259"/>
      <c r="ARK20" s="270"/>
      <c r="ARL20" s="261"/>
      <c r="ARM20" s="259"/>
      <c r="ARN20" s="259"/>
      <c r="ARO20" s="259"/>
      <c r="ARP20" s="271"/>
      <c r="ARQ20" s="259"/>
      <c r="ARR20" s="270"/>
      <c r="ARS20" s="261"/>
      <c r="ART20" s="259"/>
      <c r="ARU20" s="259"/>
      <c r="ARV20" s="259"/>
      <c r="ARW20" s="271"/>
      <c r="ARX20" s="259"/>
      <c r="ARY20" s="270"/>
      <c r="ARZ20" s="261"/>
      <c r="ASA20" s="259"/>
      <c r="ASB20" s="259"/>
      <c r="ASC20" s="259"/>
      <c r="ASD20" s="271"/>
      <c r="ASE20" s="259"/>
      <c r="ASF20" s="270"/>
      <c r="ASG20" s="261"/>
      <c r="ASH20" s="259"/>
      <c r="ASI20" s="259"/>
      <c r="ASJ20" s="259"/>
      <c r="ASK20" s="271"/>
      <c r="ASL20" s="259"/>
      <c r="ASM20" s="270"/>
      <c r="ASN20" s="261"/>
      <c r="ASO20" s="259"/>
      <c r="ASP20" s="259"/>
      <c r="ASQ20" s="259"/>
      <c r="ASR20" s="271"/>
      <c r="ASS20" s="259"/>
      <c r="AST20" s="270"/>
      <c r="ASU20" s="261"/>
      <c r="ASV20" s="259"/>
      <c r="ASW20" s="259"/>
      <c r="ASX20" s="259"/>
      <c r="ASY20" s="271"/>
      <c r="ASZ20" s="259"/>
      <c r="ATA20" s="270"/>
      <c r="ATB20" s="261"/>
      <c r="ATC20" s="259"/>
      <c r="ATD20" s="259"/>
      <c r="ATE20" s="259"/>
      <c r="ATF20" s="271"/>
      <c r="ATG20" s="259"/>
      <c r="ATH20" s="270"/>
      <c r="ATI20" s="261"/>
      <c r="ATJ20" s="259"/>
      <c r="ATK20" s="259"/>
      <c r="ATL20" s="259"/>
      <c r="ATM20" s="271"/>
      <c r="ATN20" s="259"/>
      <c r="ATO20" s="270"/>
      <c r="ATP20" s="261"/>
      <c r="ATQ20" s="259"/>
      <c r="ATR20" s="259"/>
      <c r="ATS20" s="259"/>
      <c r="ATT20" s="271"/>
      <c r="ATU20" s="259"/>
      <c r="ATV20" s="270"/>
      <c r="ATW20" s="261"/>
      <c r="ATX20" s="259"/>
      <c r="ATY20" s="259"/>
      <c r="ATZ20" s="259"/>
      <c r="AUA20" s="271"/>
      <c r="AUB20" s="259"/>
      <c r="AUC20" s="270"/>
      <c r="AUD20" s="261"/>
      <c r="AUE20" s="259"/>
      <c r="AUF20" s="259"/>
      <c r="AUG20" s="259"/>
      <c r="AUH20" s="271"/>
      <c r="AUI20" s="259"/>
      <c r="AUJ20" s="270"/>
      <c r="AUK20" s="261"/>
      <c r="AUL20" s="259"/>
      <c r="AUM20" s="259"/>
      <c r="AUN20" s="259"/>
      <c r="AUO20" s="271"/>
      <c r="AUP20" s="259"/>
      <c r="AUQ20" s="270"/>
      <c r="AUR20" s="261"/>
      <c r="AUS20" s="259"/>
      <c r="AUT20" s="259"/>
      <c r="AUU20" s="259"/>
      <c r="AUV20" s="271"/>
      <c r="AUW20" s="259"/>
      <c r="AUX20" s="270"/>
      <c r="AUY20" s="261"/>
      <c r="AUZ20" s="259"/>
      <c r="AVA20" s="259"/>
      <c r="AVB20" s="259"/>
      <c r="AVC20" s="271"/>
      <c r="AVD20" s="259"/>
      <c r="AVE20" s="270"/>
      <c r="AVF20" s="261"/>
      <c r="AVG20" s="259"/>
      <c r="AVH20" s="259"/>
      <c r="AVI20" s="259"/>
      <c r="AVJ20" s="271"/>
      <c r="AVK20" s="259"/>
      <c r="AVL20" s="270"/>
      <c r="AVM20" s="261"/>
      <c r="AVN20" s="259"/>
      <c r="AVO20" s="259"/>
      <c r="AVP20" s="259"/>
      <c r="AVQ20" s="271"/>
      <c r="AVR20" s="259"/>
      <c r="AVS20" s="270"/>
      <c r="AVT20" s="261"/>
      <c r="AVU20" s="259"/>
      <c r="AVV20" s="259"/>
      <c r="AVW20" s="259"/>
      <c r="AVX20" s="271"/>
      <c r="AVY20" s="259"/>
      <c r="AVZ20" s="270"/>
      <c r="AWA20" s="261"/>
      <c r="AWB20" s="259"/>
      <c r="AWC20" s="259"/>
      <c r="AWD20" s="259"/>
      <c r="AWE20" s="271"/>
      <c r="AWF20" s="259"/>
      <c r="AWG20" s="270"/>
      <c r="AWH20" s="261"/>
      <c r="AWI20" s="259"/>
      <c r="AWJ20" s="259"/>
      <c r="AWK20" s="259"/>
      <c r="AWL20" s="271"/>
      <c r="AWM20" s="259"/>
      <c r="AWN20" s="270"/>
      <c r="AWO20" s="261"/>
      <c r="AWP20" s="259"/>
      <c r="AWQ20" s="259"/>
      <c r="AWR20" s="259"/>
      <c r="AWS20" s="271"/>
      <c r="AWT20" s="259"/>
      <c r="AWU20" s="270"/>
      <c r="AWV20" s="261"/>
      <c r="AWW20" s="259"/>
      <c r="AWX20" s="259"/>
      <c r="AWY20" s="259"/>
      <c r="AWZ20" s="271"/>
      <c r="AXA20" s="259"/>
      <c r="AXB20" s="270"/>
      <c r="AXC20" s="261"/>
      <c r="AXD20" s="259"/>
      <c r="AXE20" s="259"/>
      <c r="AXF20" s="259"/>
      <c r="AXG20" s="271"/>
      <c r="AXH20" s="259"/>
      <c r="AXI20" s="270"/>
      <c r="AXJ20" s="261"/>
      <c r="AXK20" s="259"/>
      <c r="AXL20" s="259"/>
      <c r="AXM20" s="259"/>
      <c r="AXN20" s="271"/>
      <c r="AXO20" s="259"/>
      <c r="AXP20" s="270"/>
      <c r="AXQ20" s="261"/>
      <c r="AXR20" s="259"/>
      <c r="AXS20" s="259"/>
      <c r="AXT20" s="259"/>
      <c r="AXU20" s="271"/>
      <c r="AXV20" s="259"/>
      <c r="AXW20" s="270"/>
      <c r="AXX20" s="261"/>
      <c r="AXY20" s="259"/>
      <c r="AXZ20" s="259"/>
      <c r="AYA20" s="259"/>
      <c r="AYB20" s="271"/>
      <c r="AYC20" s="259"/>
      <c r="AYD20" s="270"/>
      <c r="AYE20" s="261"/>
      <c r="AYF20" s="259"/>
      <c r="AYG20" s="259"/>
      <c r="AYH20" s="259"/>
      <c r="AYI20" s="271"/>
      <c r="AYJ20" s="259"/>
      <c r="AYK20" s="270"/>
      <c r="AYL20" s="261"/>
      <c r="AYM20" s="259"/>
      <c r="AYN20" s="259"/>
      <c r="AYO20" s="259"/>
      <c r="AYP20" s="271"/>
      <c r="AYQ20" s="259"/>
      <c r="AYR20" s="270"/>
      <c r="AYS20" s="261"/>
      <c r="AYT20" s="259"/>
      <c r="AYU20" s="259"/>
      <c r="AYV20" s="259"/>
      <c r="AYW20" s="271"/>
      <c r="AYX20" s="259"/>
      <c r="AYY20" s="270"/>
      <c r="AYZ20" s="261"/>
      <c r="AZA20" s="259"/>
      <c r="AZB20" s="259"/>
      <c r="AZC20" s="259"/>
      <c r="AZD20" s="271"/>
      <c r="AZE20" s="259"/>
      <c r="AZF20" s="270"/>
      <c r="AZG20" s="261"/>
      <c r="AZH20" s="259"/>
      <c r="AZI20" s="259"/>
      <c r="AZJ20" s="259"/>
      <c r="AZK20" s="271"/>
      <c r="AZL20" s="259"/>
      <c r="AZM20" s="270"/>
      <c r="AZN20" s="261"/>
      <c r="AZO20" s="259"/>
      <c r="AZP20" s="259"/>
      <c r="AZQ20" s="259"/>
      <c r="AZR20" s="271"/>
      <c r="AZS20" s="259"/>
      <c r="AZT20" s="270"/>
      <c r="AZU20" s="261"/>
      <c r="AZV20" s="259"/>
      <c r="AZW20" s="259"/>
      <c r="AZX20" s="259"/>
      <c r="AZY20" s="271"/>
      <c r="AZZ20" s="259"/>
      <c r="BAA20" s="270"/>
      <c r="BAB20" s="261"/>
      <c r="BAC20" s="259"/>
      <c r="BAD20" s="259"/>
      <c r="BAE20" s="259"/>
      <c r="BAF20" s="271"/>
      <c r="BAG20" s="259"/>
      <c r="BAH20" s="270"/>
      <c r="BAI20" s="261"/>
      <c r="BAJ20" s="259"/>
      <c r="BAK20" s="259"/>
      <c r="BAL20" s="259"/>
      <c r="BAM20" s="271"/>
      <c r="BAN20" s="259"/>
      <c r="BAO20" s="270"/>
      <c r="BAP20" s="261"/>
      <c r="BAQ20" s="259"/>
      <c r="BAR20" s="259"/>
      <c r="BAS20" s="259"/>
      <c r="BAT20" s="271"/>
      <c r="BAU20" s="259"/>
      <c r="BAV20" s="270"/>
      <c r="BAW20" s="261"/>
      <c r="BAX20" s="259"/>
      <c r="BAY20" s="259"/>
      <c r="BAZ20" s="259"/>
      <c r="BBA20" s="271"/>
      <c r="BBB20" s="259"/>
      <c r="BBC20" s="270"/>
      <c r="BBD20" s="261"/>
      <c r="BBE20" s="259"/>
      <c r="BBF20" s="259"/>
      <c r="BBG20" s="259"/>
      <c r="BBH20" s="271"/>
      <c r="BBI20" s="259"/>
      <c r="BBJ20" s="270"/>
      <c r="BBK20" s="261"/>
      <c r="BBL20" s="259"/>
      <c r="BBM20" s="259"/>
      <c r="BBN20" s="259"/>
      <c r="BBO20" s="271"/>
      <c r="BBP20" s="259"/>
      <c r="BBQ20" s="270"/>
      <c r="BBR20" s="261"/>
      <c r="BBS20" s="259"/>
      <c r="BBT20" s="259"/>
      <c r="BBU20" s="259"/>
      <c r="BBV20" s="271"/>
      <c r="BBW20" s="259"/>
      <c r="BBX20" s="270"/>
      <c r="BBY20" s="261"/>
      <c r="BBZ20" s="259"/>
      <c r="BCA20" s="259"/>
      <c r="BCB20" s="259"/>
      <c r="BCC20" s="271"/>
      <c r="BCD20" s="259"/>
      <c r="BCE20" s="270"/>
      <c r="BCF20" s="261"/>
      <c r="BCG20" s="259"/>
      <c r="BCH20" s="259"/>
      <c r="BCI20" s="259"/>
      <c r="BCJ20" s="271"/>
      <c r="BCK20" s="259"/>
      <c r="BCL20" s="270"/>
      <c r="BCM20" s="261"/>
      <c r="BCN20" s="259"/>
      <c r="BCO20" s="259"/>
      <c r="BCP20" s="259"/>
      <c r="BCQ20" s="271"/>
      <c r="BCR20" s="259"/>
      <c r="BCS20" s="270"/>
      <c r="BCT20" s="261"/>
      <c r="BCU20" s="259"/>
      <c r="BCV20" s="259"/>
      <c r="BCW20" s="259"/>
      <c r="BCX20" s="271"/>
      <c r="BCY20" s="259"/>
      <c r="BCZ20" s="270"/>
      <c r="BDA20" s="261"/>
      <c r="BDB20" s="259"/>
      <c r="BDC20" s="259"/>
      <c r="BDD20" s="259"/>
      <c r="BDE20" s="271"/>
      <c r="BDF20" s="259"/>
      <c r="BDG20" s="270"/>
      <c r="BDH20" s="261"/>
      <c r="BDI20" s="259"/>
      <c r="BDJ20" s="259"/>
      <c r="BDK20" s="259"/>
      <c r="BDL20" s="271"/>
      <c r="BDM20" s="259"/>
      <c r="BDN20" s="270"/>
      <c r="BDO20" s="261"/>
      <c r="BDP20" s="259"/>
      <c r="BDQ20" s="259"/>
      <c r="BDR20" s="259"/>
      <c r="BDS20" s="271"/>
      <c r="BDT20" s="259"/>
      <c r="BDU20" s="270"/>
      <c r="BDV20" s="261"/>
      <c r="BDW20" s="259"/>
      <c r="BDX20" s="259"/>
      <c r="BDY20" s="259"/>
      <c r="BDZ20" s="271"/>
      <c r="BEA20" s="259"/>
      <c r="BEB20" s="270"/>
      <c r="BEC20" s="261"/>
      <c r="BED20" s="259"/>
      <c r="BEE20" s="259"/>
      <c r="BEF20" s="259"/>
      <c r="BEG20" s="271"/>
      <c r="BEH20" s="259"/>
      <c r="BEI20" s="270"/>
      <c r="BEJ20" s="261"/>
      <c r="BEK20" s="259"/>
      <c r="BEL20" s="259"/>
      <c r="BEM20" s="259"/>
      <c r="BEN20" s="271"/>
      <c r="BEO20" s="259"/>
      <c r="BEP20" s="270"/>
      <c r="BEQ20" s="261"/>
      <c r="BER20" s="259"/>
      <c r="BES20" s="259"/>
      <c r="BET20" s="259"/>
      <c r="BEU20" s="271"/>
      <c r="BEV20" s="259"/>
      <c r="BEW20" s="270"/>
      <c r="BEX20" s="261"/>
      <c r="BEY20" s="259"/>
      <c r="BEZ20" s="259"/>
      <c r="BFA20" s="259"/>
      <c r="BFB20" s="271"/>
      <c r="BFC20" s="259"/>
      <c r="BFD20" s="270"/>
      <c r="BFE20" s="261"/>
      <c r="BFF20" s="259"/>
      <c r="BFG20" s="259"/>
      <c r="BFH20" s="259"/>
      <c r="BFI20" s="271"/>
      <c r="BFJ20" s="259"/>
      <c r="BFK20" s="270"/>
      <c r="BFL20" s="261"/>
      <c r="BFM20" s="259"/>
      <c r="BFN20" s="259"/>
      <c r="BFO20" s="259"/>
      <c r="BFP20" s="271"/>
      <c r="BFQ20" s="259"/>
      <c r="BFR20" s="270"/>
      <c r="BFS20" s="261"/>
      <c r="BFT20" s="259"/>
      <c r="BFU20" s="259"/>
      <c r="BFV20" s="259"/>
      <c r="BFW20" s="271"/>
      <c r="BFX20" s="259"/>
      <c r="BFY20" s="270"/>
      <c r="BFZ20" s="261"/>
      <c r="BGA20" s="259"/>
      <c r="BGB20" s="259"/>
      <c r="BGC20" s="259"/>
      <c r="BGD20" s="271"/>
      <c r="BGE20" s="259"/>
      <c r="BGF20" s="270"/>
      <c r="BGG20" s="261"/>
      <c r="BGH20" s="259"/>
      <c r="BGI20" s="259"/>
      <c r="BGJ20" s="259"/>
      <c r="BGK20" s="271"/>
      <c r="BGL20" s="259"/>
      <c r="BGM20" s="270"/>
      <c r="BGN20" s="261"/>
      <c r="BGO20" s="259"/>
      <c r="BGP20" s="259"/>
      <c r="BGQ20" s="259"/>
      <c r="BGR20" s="271"/>
      <c r="BGS20" s="259"/>
      <c r="BGT20" s="270"/>
      <c r="BGU20" s="261"/>
      <c r="BGV20" s="259"/>
      <c r="BGW20" s="259"/>
      <c r="BGX20" s="259"/>
      <c r="BGY20" s="271"/>
      <c r="BGZ20" s="259"/>
      <c r="BHA20" s="270"/>
      <c r="BHB20" s="261"/>
      <c r="BHC20" s="259"/>
      <c r="BHD20" s="259"/>
      <c r="BHE20" s="259"/>
      <c r="BHF20" s="271"/>
      <c r="BHG20" s="259"/>
      <c r="BHH20" s="270"/>
      <c r="BHI20" s="261"/>
      <c r="BHJ20" s="259"/>
      <c r="BHK20" s="259"/>
      <c r="BHL20" s="259"/>
      <c r="BHM20" s="271"/>
      <c r="BHN20" s="259"/>
      <c r="BHO20" s="270"/>
      <c r="BHP20" s="261"/>
      <c r="BHQ20" s="259"/>
      <c r="BHR20" s="259"/>
      <c r="BHS20" s="259"/>
      <c r="BHT20" s="271"/>
      <c r="BHU20" s="259"/>
      <c r="BHV20" s="270"/>
      <c r="BHW20" s="261"/>
      <c r="BHX20" s="259"/>
      <c r="BHY20" s="259"/>
      <c r="BHZ20" s="259"/>
      <c r="BIA20" s="271"/>
      <c r="BIB20" s="259"/>
      <c r="BIC20" s="270"/>
      <c r="BID20" s="261"/>
      <c r="BIE20" s="259"/>
      <c r="BIF20" s="259"/>
      <c r="BIG20" s="259"/>
      <c r="BIH20" s="271"/>
      <c r="BII20" s="259"/>
      <c r="BIJ20" s="270"/>
      <c r="BIK20" s="261"/>
      <c r="BIL20" s="259"/>
      <c r="BIM20" s="259"/>
      <c r="BIN20" s="259"/>
      <c r="BIO20" s="271"/>
      <c r="BIP20" s="259"/>
      <c r="BIQ20" s="270"/>
      <c r="BIR20" s="261"/>
      <c r="BIS20" s="259"/>
      <c r="BIT20" s="259"/>
      <c r="BIU20" s="259"/>
      <c r="BIV20" s="271"/>
      <c r="BIW20" s="259"/>
      <c r="BIX20" s="270"/>
      <c r="BIY20" s="261"/>
      <c r="BIZ20" s="259"/>
      <c r="BJA20" s="259"/>
      <c r="BJB20" s="259"/>
      <c r="BJC20" s="271"/>
      <c r="BJD20" s="259"/>
      <c r="BJE20" s="270"/>
      <c r="BJF20" s="261"/>
      <c r="BJG20" s="259"/>
      <c r="BJH20" s="259"/>
      <c r="BJI20" s="259"/>
      <c r="BJJ20" s="271"/>
      <c r="BJK20" s="259"/>
      <c r="BJL20" s="270"/>
      <c r="BJM20" s="261"/>
      <c r="BJN20" s="259"/>
      <c r="BJO20" s="259"/>
      <c r="BJP20" s="259"/>
      <c r="BJQ20" s="271"/>
      <c r="BJR20" s="259"/>
      <c r="BJS20" s="270"/>
      <c r="BJT20" s="261"/>
      <c r="BJU20" s="259"/>
      <c r="BJV20" s="259"/>
      <c r="BJW20" s="259"/>
      <c r="BJX20" s="271"/>
      <c r="BJY20" s="259"/>
      <c r="BJZ20" s="270"/>
      <c r="BKA20" s="261"/>
      <c r="BKB20" s="259"/>
      <c r="BKC20" s="259"/>
      <c r="BKD20" s="259"/>
      <c r="BKE20" s="271"/>
      <c r="BKF20" s="259"/>
      <c r="BKG20" s="270"/>
      <c r="BKH20" s="261"/>
      <c r="BKI20" s="259"/>
      <c r="BKJ20" s="259"/>
      <c r="BKK20" s="259"/>
      <c r="BKL20" s="271"/>
      <c r="BKM20" s="259"/>
      <c r="BKN20" s="270"/>
      <c r="BKO20" s="261"/>
      <c r="BKP20" s="259"/>
      <c r="BKQ20" s="259"/>
      <c r="BKR20" s="259"/>
      <c r="BKS20" s="271"/>
      <c r="BKT20" s="259"/>
      <c r="BKU20" s="270"/>
      <c r="BKV20" s="261"/>
      <c r="BKW20" s="259"/>
      <c r="BKX20" s="259"/>
      <c r="BKY20" s="259"/>
      <c r="BKZ20" s="271"/>
      <c r="BLA20" s="259"/>
      <c r="BLB20" s="270"/>
      <c r="BLC20" s="261"/>
      <c r="BLD20" s="259"/>
      <c r="BLE20" s="259"/>
      <c r="BLF20" s="259"/>
      <c r="BLG20" s="271"/>
      <c r="BLH20" s="259"/>
      <c r="BLI20" s="270"/>
      <c r="BLJ20" s="261"/>
      <c r="BLK20" s="259"/>
      <c r="BLL20" s="259"/>
      <c r="BLM20" s="259"/>
      <c r="BLN20" s="271"/>
      <c r="BLO20" s="259"/>
      <c r="BLP20" s="270"/>
      <c r="BLQ20" s="261"/>
      <c r="BLR20" s="259"/>
      <c r="BLS20" s="259"/>
      <c r="BLT20" s="259"/>
      <c r="BLU20" s="271"/>
      <c r="BLV20" s="259"/>
      <c r="BLW20" s="270"/>
      <c r="BLX20" s="261"/>
      <c r="BLY20" s="259"/>
      <c r="BLZ20" s="259"/>
      <c r="BMA20" s="259"/>
      <c r="BMB20" s="271"/>
      <c r="BMC20" s="259"/>
      <c r="BMD20" s="270"/>
      <c r="BME20" s="261"/>
      <c r="BMF20" s="259"/>
      <c r="BMG20" s="259"/>
      <c r="BMH20" s="259"/>
      <c r="BMI20" s="271"/>
      <c r="BMJ20" s="259"/>
      <c r="BMK20" s="270"/>
      <c r="BML20" s="261"/>
      <c r="BMM20" s="259"/>
      <c r="BMN20" s="259"/>
      <c r="BMO20" s="259"/>
      <c r="BMP20" s="271"/>
      <c r="BMQ20" s="259"/>
      <c r="BMR20" s="270"/>
      <c r="BMS20" s="261"/>
      <c r="BMT20" s="259"/>
      <c r="BMU20" s="259"/>
      <c r="BMV20" s="259"/>
      <c r="BMW20" s="271"/>
      <c r="BMX20" s="259"/>
      <c r="BMY20" s="270"/>
      <c r="BMZ20" s="261"/>
      <c r="BNA20" s="259"/>
      <c r="BNB20" s="259"/>
      <c r="BNC20" s="259"/>
      <c r="BND20" s="271"/>
      <c r="BNE20" s="259"/>
      <c r="BNF20" s="270"/>
      <c r="BNG20" s="261"/>
      <c r="BNH20" s="259"/>
      <c r="BNI20" s="259"/>
      <c r="BNJ20" s="259"/>
      <c r="BNK20" s="271"/>
      <c r="BNL20" s="259"/>
      <c r="BNM20" s="270"/>
      <c r="BNN20" s="261"/>
      <c r="BNO20" s="259"/>
      <c r="BNP20" s="259"/>
      <c r="BNQ20" s="259"/>
      <c r="BNR20" s="271"/>
      <c r="BNS20" s="259"/>
      <c r="BNT20" s="270"/>
      <c r="BNU20" s="261"/>
      <c r="BNV20" s="259"/>
      <c r="BNW20" s="259"/>
      <c r="BNX20" s="259"/>
      <c r="BNY20" s="271"/>
      <c r="BNZ20" s="259"/>
      <c r="BOA20" s="270"/>
      <c r="BOB20" s="261"/>
      <c r="BOC20" s="259"/>
      <c r="BOD20" s="259"/>
      <c r="BOE20" s="259"/>
      <c r="BOF20" s="271"/>
      <c r="BOG20" s="259"/>
      <c r="BOH20" s="270"/>
      <c r="BOI20" s="261"/>
      <c r="BOJ20" s="259"/>
      <c r="BOK20" s="259"/>
      <c r="BOL20" s="259"/>
      <c r="BOM20" s="271"/>
      <c r="BON20" s="259"/>
      <c r="BOO20" s="270"/>
      <c r="BOP20" s="261"/>
      <c r="BOQ20" s="259"/>
      <c r="BOR20" s="259"/>
      <c r="BOS20" s="259"/>
      <c r="BOT20" s="271"/>
      <c r="BOU20" s="259"/>
      <c r="BOV20" s="270"/>
      <c r="BOW20" s="261"/>
      <c r="BOX20" s="259"/>
      <c r="BOY20" s="259"/>
      <c r="BOZ20" s="259"/>
      <c r="BPA20" s="271"/>
      <c r="BPB20" s="259"/>
      <c r="BPC20" s="270"/>
      <c r="BPD20" s="261"/>
      <c r="BPE20" s="259"/>
      <c r="BPF20" s="259"/>
      <c r="BPG20" s="259"/>
      <c r="BPH20" s="271"/>
      <c r="BPI20" s="259"/>
      <c r="BPJ20" s="270"/>
      <c r="BPK20" s="261"/>
      <c r="BPL20" s="259"/>
      <c r="BPM20" s="259"/>
      <c r="BPN20" s="259"/>
      <c r="BPO20" s="271"/>
      <c r="BPP20" s="259"/>
      <c r="BPQ20" s="270"/>
      <c r="BPR20" s="261"/>
      <c r="BPS20" s="259"/>
      <c r="BPT20" s="259"/>
      <c r="BPU20" s="259"/>
      <c r="BPV20" s="271"/>
      <c r="BPW20" s="259"/>
      <c r="BPX20" s="270"/>
      <c r="BPY20" s="261"/>
      <c r="BPZ20" s="259"/>
      <c r="BQA20" s="259"/>
      <c r="BQB20" s="259"/>
      <c r="BQC20" s="271"/>
      <c r="BQD20" s="259"/>
      <c r="BQE20" s="270"/>
      <c r="BQF20" s="261"/>
      <c r="BQG20" s="259"/>
      <c r="BQH20" s="259"/>
      <c r="BQI20" s="259"/>
      <c r="BQJ20" s="271"/>
      <c r="BQK20" s="259"/>
      <c r="BQL20" s="270"/>
      <c r="BQM20" s="261"/>
      <c r="BQN20" s="259"/>
      <c r="BQO20" s="259"/>
      <c r="BQP20" s="259"/>
      <c r="BQQ20" s="271"/>
      <c r="BQR20" s="259"/>
      <c r="BQS20" s="270"/>
      <c r="BQT20" s="261"/>
      <c r="BQU20" s="259"/>
      <c r="BQV20" s="259"/>
      <c r="BQW20" s="259"/>
      <c r="BQX20" s="271"/>
      <c r="BQY20" s="259"/>
      <c r="BQZ20" s="270"/>
      <c r="BRA20" s="261"/>
      <c r="BRB20" s="259"/>
      <c r="BRC20" s="259"/>
      <c r="BRD20" s="259"/>
      <c r="BRE20" s="271"/>
      <c r="BRF20" s="259"/>
      <c r="BRG20" s="270"/>
      <c r="BRH20" s="261"/>
      <c r="BRI20" s="259"/>
      <c r="BRJ20" s="259"/>
      <c r="BRK20" s="259"/>
      <c r="BRL20" s="271"/>
      <c r="BRM20" s="259"/>
      <c r="BRN20" s="270"/>
      <c r="BRO20" s="261"/>
      <c r="BRP20" s="259"/>
      <c r="BRQ20" s="259"/>
      <c r="BRR20" s="259"/>
      <c r="BRS20" s="271"/>
      <c r="BRT20" s="259"/>
      <c r="BRU20" s="270"/>
      <c r="BRV20" s="261"/>
      <c r="BRW20" s="259"/>
      <c r="BRX20" s="259"/>
      <c r="BRY20" s="259"/>
      <c r="BRZ20" s="271"/>
      <c r="BSA20" s="259"/>
      <c r="BSB20" s="270"/>
      <c r="BSC20" s="261"/>
      <c r="BSD20" s="259"/>
      <c r="BSE20" s="259"/>
      <c r="BSF20" s="259"/>
      <c r="BSG20" s="271"/>
      <c r="BSH20" s="259"/>
      <c r="BSI20" s="270"/>
      <c r="BSJ20" s="261"/>
      <c r="BSK20" s="259"/>
      <c r="BSL20" s="259"/>
      <c r="BSM20" s="259"/>
      <c r="BSN20" s="271"/>
      <c r="BSO20" s="259"/>
      <c r="BSP20" s="270"/>
      <c r="BSQ20" s="261"/>
      <c r="BSR20" s="259"/>
      <c r="BSS20" s="259"/>
      <c r="BST20" s="259"/>
      <c r="BSU20" s="271"/>
      <c r="BSV20" s="259"/>
      <c r="BSW20" s="270"/>
      <c r="BSX20" s="261"/>
      <c r="BSY20" s="259"/>
      <c r="BSZ20" s="259"/>
      <c r="BTA20" s="259"/>
      <c r="BTB20" s="271"/>
      <c r="BTC20" s="259"/>
      <c r="BTD20" s="270"/>
      <c r="BTE20" s="261"/>
      <c r="BTF20" s="259"/>
      <c r="BTG20" s="259"/>
      <c r="BTH20" s="259"/>
      <c r="BTI20" s="271"/>
      <c r="BTJ20" s="259"/>
      <c r="BTK20" s="270"/>
      <c r="BTL20" s="261"/>
      <c r="BTM20" s="259"/>
      <c r="BTN20" s="259"/>
      <c r="BTO20" s="259"/>
      <c r="BTP20" s="271"/>
      <c r="BTQ20" s="259"/>
      <c r="BTR20" s="270"/>
      <c r="BTS20" s="261"/>
      <c r="BTT20" s="259"/>
      <c r="BTU20" s="259"/>
      <c r="BTV20" s="259"/>
      <c r="BTW20" s="271"/>
      <c r="BTX20" s="259"/>
      <c r="BTY20" s="270"/>
      <c r="BTZ20" s="261"/>
      <c r="BUA20" s="259"/>
      <c r="BUB20" s="259"/>
      <c r="BUC20" s="259"/>
      <c r="BUD20" s="271"/>
      <c r="BUE20" s="259"/>
      <c r="BUF20" s="270"/>
      <c r="BUG20" s="261"/>
      <c r="BUH20" s="259"/>
      <c r="BUI20" s="259"/>
      <c r="BUJ20" s="259"/>
      <c r="BUK20" s="271"/>
      <c r="BUL20" s="259"/>
      <c r="BUM20" s="270"/>
      <c r="BUN20" s="261"/>
      <c r="BUO20" s="259"/>
      <c r="BUP20" s="259"/>
      <c r="BUQ20" s="259"/>
      <c r="BUR20" s="271"/>
      <c r="BUS20" s="259"/>
      <c r="BUT20" s="270"/>
      <c r="BUU20" s="261"/>
      <c r="BUV20" s="259"/>
      <c r="BUW20" s="259"/>
      <c r="BUX20" s="259"/>
      <c r="BUY20" s="271"/>
      <c r="BUZ20" s="259"/>
      <c r="BVA20" s="270"/>
      <c r="BVB20" s="261"/>
      <c r="BVC20" s="259"/>
      <c r="BVD20" s="259"/>
      <c r="BVE20" s="259"/>
      <c r="BVF20" s="271"/>
      <c r="BVG20" s="259"/>
      <c r="BVH20" s="270"/>
      <c r="BVI20" s="261"/>
      <c r="BVJ20" s="259"/>
      <c r="BVK20" s="259"/>
      <c r="BVL20" s="259"/>
      <c r="BVM20" s="271"/>
      <c r="BVN20" s="259"/>
      <c r="BVO20" s="270"/>
      <c r="BVP20" s="261"/>
      <c r="BVQ20" s="259"/>
      <c r="BVR20" s="259"/>
      <c r="BVS20" s="259"/>
      <c r="BVT20" s="271"/>
      <c r="BVU20" s="259"/>
      <c r="BVV20" s="270"/>
      <c r="BVW20" s="261"/>
      <c r="BVX20" s="259"/>
      <c r="BVY20" s="259"/>
      <c r="BVZ20" s="259"/>
      <c r="BWA20" s="271"/>
      <c r="BWB20" s="259"/>
      <c r="BWC20" s="270"/>
      <c r="BWD20" s="261"/>
      <c r="BWE20" s="259"/>
      <c r="BWF20" s="259"/>
      <c r="BWG20" s="259"/>
      <c r="BWH20" s="271"/>
      <c r="BWI20" s="259"/>
      <c r="BWJ20" s="270"/>
      <c r="BWK20" s="261"/>
      <c r="BWL20" s="259"/>
      <c r="BWM20" s="259"/>
      <c r="BWN20" s="259"/>
      <c r="BWO20" s="271"/>
      <c r="BWP20" s="259"/>
      <c r="BWQ20" s="270"/>
      <c r="BWR20" s="261"/>
      <c r="BWS20" s="259"/>
      <c r="BWT20" s="259"/>
      <c r="BWU20" s="259"/>
      <c r="BWV20" s="271"/>
      <c r="BWW20" s="259"/>
      <c r="BWX20" s="270"/>
      <c r="BWY20" s="261"/>
      <c r="BWZ20" s="259"/>
      <c r="BXA20" s="259"/>
      <c r="BXB20" s="259"/>
      <c r="BXC20" s="271"/>
      <c r="BXD20" s="259"/>
      <c r="BXE20" s="270"/>
      <c r="BXF20" s="261"/>
      <c r="BXG20" s="259"/>
      <c r="BXH20" s="259"/>
      <c r="BXI20" s="259"/>
      <c r="BXJ20" s="271"/>
      <c r="BXK20" s="259"/>
      <c r="BXL20" s="270"/>
      <c r="BXM20" s="261"/>
      <c r="BXN20" s="259"/>
      <c r="BXO20" s="259"/>
      <c r="BXP20" s="259"/>
      <c r="BXQ20" s="271"/>
      <c r="BXR20" s="259"/>
      <c r="BXS20" s="270"/>
      <c r="BXT20" s="261"/>
      <c r="BXU20" s="259"/>
      <c r="BXV20" s="259"/>
      <c r="BXW20" s="259"/>
      <c r="BXX20" s="271"/>
      <c r="BXY20" s="259"/>
      <c r="BXZ20" s="270"/>
      <c r="BYA20" s="261"/>
      <c r="BYB20" s="259"/>
      <c r="BYC20" s="259"/>
      <c r="BYD20" s="259"/>
      <c r="BYE20" s="271"/>
      <c r="BYF20" s="259"/>
      <c r="BYG20" s="270"/>
      <c r="BYH20" s="261"/>
      <c r="BYI20" s="259"/>
      <c r="BYJ20" s="259"/>
      <c r="BYK20" s="259"/>
      <c r="BYL20" s="271"/>
      <c r="BYM20" s="259"/>
      <c r="BYN20" s="270"/>
      <c r="BYO20" s="261"/>
      <c r="BYP20" s="259"/>
      <c r="BYQ20" s="259"/>
      <c r="BYR20" s="259"/>
      <c r="BYS20" s="271"/>
      <c r="BYT20" s="259"/>
      <c r="BYU20" s="270"/>
      <c r="BYV20" s="261"/>
      <c r="BYW20" s="259"/>
      <c r="BYX20" s="259"/>
      <c r="BYY20" s="259"/>
      <c r="BYZ20" s="271"/>
      <c r="BZA20" s="259"/>
      <c r="BZB20" s="270"/>
      <c r="BZC20" s="261"/>
      <c r="BZD20" s="259"/>
      <c r="BZE20" s="259"/>
      <c r="BZF20" s="259"/>
      <c r="BZG20" s="271"/>
      <c r="BZH20" s="259"/>
      <c r="BZI20" s="270"/>
      <c r="BZJ20" s="261"/>
      <c r="BZK20" s="259"/>
      <c r="BZL20" s="259"/>
      <c r="BZM20" s="259"/>
      <c r="BZN20" s="271"/>
      <c r="BZO20" s="259"/>
      <c r="BZP20" s="270"/>
      <c r="BZQ20" s="261"/>
      <c r="BZR20" s="259"/>
      <c r="BZS20" s="259"/>
      <c r="BZT20" s="259"/>
      <c r="BZU20" s="271"/>
      <c r="BZV20" s="259"/>
      <c r="BZW20" s="270"/>
      <c r="BZX20" s="261"/>
      <c r="BZY20" s="259"/>
      <c r="BZZ20" s="259"/>
      <c r="CAA20" s="259"/>
      <c r="CAB20" s="271"/>
      <c r="CAC20" s="259"/>
      <c r="CAD20" s="270"/>
      <c r="CAE20" s="261"/>
      <c r="CAF20" s="259"/>
      <c r="CAG20" s="259"/>
      <c r="CAH20" s="259"/>
      <c r="CAI20" s="271"/>
      <c r="CAJ20" s="259"/>
      <c r="CAK20" s="270"/>
      <c r="CAL20" s="261"/>
      <c r="CAM20" s="259"/>
      <c r="CAN20" s="259"/>
      <c r="CAO20" s="259"/>
      <c r="CAP20" s="271"/>
      <c r="CAQ20" s="259"/>
      <c r="CAR20" s="270"/>
      <c r="CAS20" s="261"/>
      <c r="CAT20" s="259"/>
      <c r="CAU20" s="259"/>
      <c r="CAV20" s="259"/>
      <c r="CAW20" s="271"/>
      <c r="CAX20" s="259"/>
      <c r="CAY20" s="270"/>
      <c r="CAZ20" s="261"/>
      <c r="CBA20" s="259"/>
      <c r="CBB20" s="259"/>
      <c r="CBC20" s="259"/>
      <c r="CBD20" s="271"/>
      <c r="CBE20" s="259"/>
      <c r="CBF20" s="270"/>
      <c r="CBG20" s="261"/>
      <c r="CBH20" s="259"/>
      <c r="CBI20" s="259"/>
      <c r="CBJ20" s="259"/>
      <c r="CBK20" s="271"/>
      <c r="CBL20" s="259"/>
      <c r="CBM20" s="270"/>
      <c r="CBN20" s="261"/>
      <c r="CBO20" s="259"/>
      <c r="CBP20" s="259"/>
      <c r="CBQ20" s="259"/>
      <c r="CBR20" s="271"/>
      <c r="CBS20" s="259"/>
      <c r="CBT20" s="270"/>
      <c r="CBU20" s="261"/>
      <c r="CBV20" s="259"/>
      <c r="CBW20" s="259"/>
      <c r="CBX20" s="259"/>
      <c r="CBY20" s="271"/>
      <c r="CBZ20" s="259"/>
      <c r="CCA20" s="270"/>
      <c r="CCB20" s="261"/>
      <c r="CCC20" s="259"/>
      <c r="CCD20" s="259"/>
      <c r="CCE20" s="259"/>
      <c r="CCF20" s="271"/>
      <c r="CCG20" s="259"/>
      <c r="CCH20" s="270"/>
      <c r="CCI20" s="261"/>
      <c r="CCJ20" s="259"/>
      <c r="CCK20" s="259"/>
      <c r="CCL20" s="259"/>
      <c r="CCM20" s="271"/>
      <c r="CCN20" s="259"/>
      <c r="CCO20" s="270"/>
      <c r="CCP20" s="261"/>
      <c r="CCQ20" s="259"/>
      <c r="CCR20" s="259"/>
      <c r="CCS20" s="259"/>
      <c r="CCT20" s="271"/>
      <c r="CCU20" s="259"/>
      <c r="CCV20" s="270"/>
      <c r="CCW20" s="261"/>
      <c r="CCX20" s="259"/>
      <c r="CCY20" s="259"/>
      <c r="CCZ20" s="259"/>
      <c r="CDA20" s="271"/>
      <c r="CDB20" s="259"/>
      <c r="CDC20" s="270"/>
      <c r="CDD20" s="261"/>
      <c r="CDE20" s="259"/>
      <c r="CDF20" s="259"/>
      <c r="CDG20" s="259"/>
      <c r="CDH20" s="271"/>
      <c r="CDI20" s="259"/>
      <c r="CDJ20" s="270"/>
      <c r="CDK20" s="261"/>
      <c r="CDL20" s="259"/>
      <c r="CDM20" s="259"/>
      <c r="CDN20" s="259"/>
      <c r="CDO20" s="271"/>
      <c r="CDP20" s="259"/>
      <c r="CDQ20" s="270"/>
      <c r="CDR20" s="261"/>
      <c r="CDS20" s="259"/>
      <c r="CDT20" s="259"/>
      <c r="CDU20" s="259"/>
      <c r="CDV20" s="271"/>
      <c r="CDW20" s="259"/>
      <c r="CDX20" s="270"/>
      <c r="CDY20" s="261"/>
      <c r="CDZ20" s="259"/>
      <c r="CEA20" s="259"/>
      <c r="CEB20" s="259"/>
      <c r="CEC20" s="271"/>
      <c r="CED20" s="259"/>
      <c r="CEE20" s="270"/>
      <c r="CEF20" s="261"/>
      <c r="CEG20" s="259"/>
      <c r="CEH20" s="259"/>
      <c r="CEI20" s="259"/>
      <c r="CEJ20" s="271"/>
      <c r="CEK20" s="259"/>
      <c r="CEL20" s="270"/>
      <c r="CEM20" s="261"/>
      <c r="CEN20" s="259"/>
      <c r="CEO20" s="259"/>
      <c r="CEP20" s="259"/>
      <c r="CEQ20" s="271"/>
      <c r="CER20" s="259"/>
      <c r="CES20" s="270"/>
      <c r="CET20" s="261"/>
      <c r="CEU20" s="259"/>
      <c r="CEV20" s="259"/>
      <c r="CEW20" s="259"/>
      <c r="CEX20" s="271"/>
      <c r="CEY20" s="259"/>
      <c r="CEZ20" s="270"/>
      <c r="CFA20" s="261"/>
      <c r="CFB20" s="259"/>
      <c r="CFC20" s="259"/>
      <c r="CFD20" s="259"/>
      <c r="CFE20" s="271"/>
      <c r="CFF20" s="259"/>
      <c r="CFG20" s="270"/>
      <c r="CFH20" s="261"/>
      <c r="CFI20" s="259"/>
      <c r="CFJ20" s="259"/>
      <c r="CFK20" s="259"/>
      <c r="CFL20" s="271"/>
      <c r="CFM20" s="259"/>
      <c r="CFN20" s="270"/>
      <c r="CFO20" s="261"/>
      <c r="CFP20" s="259"/>
      <c r="CFQ20" s="259"/>
      <c r="CFR20" s="259"/>
      <c r="CFS20" s="271"/>
      <c r="CFT20" s="259"/>
      <c r="CFU20" s="270"/>
      <c r="CFV20" s="261"/>
      <c r="CFW20" s="259"/>
      <c r="CFX20" s="259"/>
      <c r="CFY20" s="259"/>
      <c r="CFZ20" s="271"/>
      <c r="CGA20" s="259"/>
      <c r="CGB20" s="270"/>
      <c r="CGC20" s="261"/>
      <c r="CGD20" s="259"/>
      <c r="CGE20" s="259"/>
      <c r="CGF20" s="259"/>
      <c r="CGG20" s="271"/>
      <c r="CGH20" s="259"/>
      <c r="CGI20" s="270"/>
      <c r="CGJ20" s="261"/>
      <c r="CGK20" s="259"/>
      <c r="CGL20" s="259"/>
      <c r="CGM20" s="259"/>
      <c r="CGN20" s="271"/>
      <c r="CGO20" s="259"/>
      <c r="CGP20" s="270"/>
      <c r="CGQ20" s="261"/>
      <c r="CGR20" s="259"/>
      <c r="CGS20" s="259"/>
      <c r="CGT20" s="259"/>
      <c r="CGU20" s="271"/>
      <c r="CGV20" s="259"/>
      <c r="CGW20" s="270"/>
      <c r="CGX20" s="261"/>
      <c r="CGY20" s="259"/>
      <c r="CGZ20" s="259"/>
      <c r="CHA20" s="259"/>
      <c r="CHB20" s="271"/>
      <c r="CHC20" s="259"/>
      <c r="CHD20" s="270"/>
      <c r="CHE20" s="261"/>
      <c r="CHF20" s="259"/>
      <c r="CHG20" s="259"/>
      <c r="CHH20" s="259"/>
      <c r="CHI20" s="271"/>
      <c r="CHJ20" s="259"/>
      <c r="CHK20" s="270"/>
      <c r="CHL20" s="261"/>
      <c r="CHM20" s="259"/>
      <c r="CHN20" s="259"/>
      <c r="CHO20" s="259"/>
      <c r="CHP20" s="271"/>
      <c r="CHQ20" s="259"/>
      <c r="CHR20" s="270"/>
      <c r="CHS20" s="261"/>
      <c r="CHT20" s="259"/>
      <c r="CHU20" s="259"/>
      <c r="CHV20" s="259"/>
      <c r="CHW20" s="271"/>
      <c r="CHX20" s="259"/>
      <c r="CHY20" s="270"/>
      <c r="CHZ20" s="261"/>
      <c r="CIA20" s="259"/>
      <c r="CIB20" s="259"/>
      <c r="CIC20" s="259"/>
      <c r="CID20" s="271"/>
      <c r="CIE20" s="259"/>
      <c r="CIF20" s="270"/>
      <c r="CIG20" s="261"/>
      <c r="CIH20" s="259"/>
      <c r="CII20" s="259"/>
      <c r="CIJ20" s="259"/>
      <c r="CIK20" s="271"/>
      <c r="CIL20" s="259"/>
      <c r="CIM20" s="270"/>
      <c r="CIN20" s="261"/>
      <c r="CIO20" s="259"/>
      <c r="CIP20" s="259"/>
      <c r="CIQ20" s="259"/>
      <c r="CIR20" s="271"/>
      <c r="CIS20" s="259"/>
      <c r="CIT20" s="270"/>
      <c r="CIU20" s="261"/>
      <c r="CIV20" s="259"/>
      <c r="CIW20" s="259"/>
      <c r="CIX20" s="259"/>
      <c r="CIY20" s="271"/>
      <c r="CIZ20" s="259"/>
      <c r="CJA20" s="270"/>
      <c r="CJB20" s="261"/>
      <c r="CJC20" s="259"/>
      <c r="CJD20" s="259"/>
      <c r="CJE20" s="259"/>
      <c r="CJF20" s="271"/>
      <c r="CJG20" s="259"/>
      <c r="CJH20" s="270"/>
      <c r="CJI20" s="261"/>
      <c r="CJJ20" s="259"/>
      <c r="CJK20" s="259"/>
      <c r="CJL20" s="259"/>
      <c r="CJM20" s="271"/>
      <c r="CJN20" s="259"/>
      <c r="CJO20" s="270"/>
      <c r="CJP20" s="261"/>
      <c r="CJQ20" s="259"/>
      <c r="CJR20" s="259"/>
      <c r="CJS20" s="259"/>
      <c r="CJT20" s="271"/>
      <c r="CJU20" s="259"/>
      <c r="CJV20" s="270"/>
      <c r="CJW20" s="261"/>
      <c r="CJX20" s="259"/>
      <c r="CJY20" s="259"/>
      <c r="CJZ20" s="259"/>
      <c r="CKA20" s="271"/>
      <c r="CKB20" s="259"/>
      <c r="CKC20" s="270"/>
      <c r="CKD20" s="261"/>
      <c r="CKE20" s="259"/>
      <c r="CKF20" s="259"/>
      <c r="CKG20" s="259"/>
      <c r="CKH20" s="271"/>
      <c r="CKI20" s="259"/>
      <c r="CKJ20" s="270"/>
      <c r="CKK20" s="261"/>
      <c r="CKL20" s="259"/>
      <c r="CKM20" s="259"/>
      <c r="CKN20" s="259"/>
      <c r="CKO20" s="271"/>
      <c r="CKP20" s="259"/>
      <c r="CKQ20" s="270"/>
      <c r="CKR20" s="261"/>
      <c r="CKS20" s="259"/>
      <c r="CKT20" s="259"/>
      <c r="CKU20" s="259"/>
      <c r="CKV20" s="271"/>
      <c r="CKW20" s="259"/>
      <c r="CKX20" s="270"/>
      <c r="CKY20" s="261"/>
      <c r="CKZ20" s="259"/>
      <c r="CLA20" s="259"/>
      <c r="CLB20" s="259"/>
      <c r="CLC20" s="271"/>
      <c r="CLD20" s="259"/>
      <c r="CLE20" s="270"/>
      <c r="CLF20" s="261"/>
      <c r="CLG20" s="259"/>
      <c r="CLH20" s="259"/>
      <c r="CLI20" s="259"/>
      <c r="CLJ20" s="271"/>
      <c r="CLK20" s="259"/>
      <c r="CLL20" s="270"/>
      <c r="CLM20" s="261"/>
      <c r="CLN20" s="259"/>
      <c r="CLO20" s="259"/>
      <c r="CLP20" s="259"/>
      <c r="CLQ20" s="271"/>
      <c r="CLR20" s="259"/>
      <c r="CLS20" s="270"/>
      <c r="CLT20" s="261"/>
      <c r="CLU20" s="259"/>
      <c r="CLV20" s="259"/>
      <c r="CLW20" s="259"/>
      <c r="CLX20" s="271"/>
      <c r="CLY20" s="259"/>
      <c r="CLZ20" s="270"/>
      <c r="CMA20" s="261"/>
      <c r="CMB20" s="259"/>
      <c r="CMC20" s="259"/>
      <c r="CMD20" s="259"/>
      <c r="CME20" s="271"/>
      <c r="CMF20" s="259"/>
      <c r="CMG20" s="270"/>
      <c r="CMH20" s="261"/>
      <c r="CMI20" s="259"/>
      <c r="CMJ20" s="259"/>
      <c r="CMK20" s="259"/>
      <c r="CML20" s="271"/>
      <c r="CMM20" s="259"/>
      <c r="CMN20" s="270"/>
      <c r="CMO20" s="261"/>
      <c r="CMP20" s="259"/>
      <c r="CMQ20" s="259"/>
      <c r="CMR20" s="259"/>
      <c r="CMS20" s="271"/>
      <c r="CMT20" s="259"/>
      <c r="CMU20" s="270"/>
      <c r="CMV20" s="261"/>
      <c r="CMW20" s="259"/>
      <c r="CMX20" s="259"/>
      <c r="CMY20" s="259"/>
      <c r="CMZ20" s="271"/>
      <c r="CNA20" s="259"/>
      <c r="CNB20" s="270"/>
      <c r="CNC20" s="261"/>
      <c r="CND20" s="259"/>
      <c r="CNE20" s="259"/>
      <c r="CNF20" s="259"/>
      <c r="CNG20" s="271"/>
      <c r="CNH20" s="259"/>
      <c r="CNI20" s="270"/>
      <c r="CNJ20" s="261"/>
      <c r="CNK20" s="259"/>
      <c r="CNL20" s="259"/>
      <c r="CNM20" s="259"/>
      <c r="CNN20" s="271"/>
      <c r="CNO20" s="259"/>
      <c r="CNP20" s="270"/>
      <c r="CNQ20" s="261"/>
      <c r="CNR20" s="259"/>
      <c r="CNS20" s="259"/>
      <c r="CNT20" s="259"/>
      <c r="CNU20" s="271"/>
      <c r="CNV20" s="259"/>
      <c r="CNW20" s="270"/>
      <c r="CNX20" s="261"/>
      <c r="CNY20" s="259"/>
      <c r="CNZ20" s="259"/>
      <c r="COA20" s="259"/>
      <c r="COB20" s="271"/>
      <c r="COC20" s="259"/>
      <c r="COD20" s="270"/>
      <c r="COE20" s="261"/>
      <c r="COF20" s="259"/>
      <c r="COG20" s="259"/>
      <c r="COH20" s="259"/>
      <c r="COI20" s="271"/>
      <c r="COJ20" s="259"/>
      <c r="COK20" s="270"/>
      <c r="COL20" s="261"/>
      <c r="COM20" s="259"/>
      <c r="CON20" s="259"/>
      <c r="COO20" s="259"/>
      <c r="COP20" s="271"/>
      <c r="COQ20" s="259"/>
      <c r="COR20" s="270"/>
      <c r="COS20" s="261"/>
      <c r="COT20" s="259"/>
      <c r="COU20" s="259"/>
      <c r="COV20" s="259"/>
      <c r="COW20" s="271"/>
      <c r="COX20" s="259"/>
      <c r="COY20" s="270"/>
      <c r="COZ20" s="261"/>
      <c r="CPA20" s="259"/>
      <c r="CPB20" s="259"/>
      <c r="CPC20" s="259"/>
      <c r="CPD20" s="271"/>
      <c r="CPE20" s="259"/>
      <c r="CPF20" s="270"/>
      <c r="CPG20" s="261"/>
      <c r="CPH20" s="259"/>
      <c r="CPI20" s="259"/>
      <c r="CPJ20" s="259"/>
      <c r="CPK20" s="271"/>
      <c r="CPL20" s="259"/>
      <c r="CPM20" s="270"/>
      <c r="CPN20" s="261"/>
      <c r="CPO20" s="259"/>
      <c r="CPP20" s="259"/>
      <c r="CPQ20" s="259"/>
      <c r="CPR20" s="271"/>
      <c r="CPS20" s="259"/>
      <c r="CPT20" s="270"/>
      <c r="CPU20" s="261"/>
      <c r="CPV20" s="259"/>
      <c r="CPW20" s="259"/>
      <c r="CPX20" s="259"/>
      <c r="CPY20" s="271"/>
      <c r="CPZ20" s="259"/>
      <c r="CQA20" s="270"/>
      <c r="CQB20" s="261"/>
      <c r="CQC20" s="259"/>
      <c r="CQD20" s="259"/>
      <c r="CQE20" s="259"/>
      <c r="CQF20" s="271"/>
      <c r="CQG20" s="259"/>
      <c r="CQH20" s="270"/>
      <c r="CQI20" s="261"/>
      <c r="CQJ20" s="259"/>
      <c r="CQK20" s="259"/>
      <c r="CQL20" s="259"/>
      <c r="CQM20" s="271"/>
      <c r="CQN20" s="259"/>
      <c r="CQO20" s="270"/>
      <c r="CQP20" s="261"/>
      <c r="CQQ20" s="259"/>
      <c r="CQR20" s="259"/>
      <c r="CQS20" s="259"/>
      <c r="CQT20" s="271"/>
      <c r="CQU20" s="259"/>
      <c r="CQV20" s="270"/>
      <c r="CQW20" s="261"/>
      <c r="CQX20" s="259"/>
      <c r="CQY20" s="259"/>
      <c r="CQZ20" s="259"/>
      <c r="CRA20" s="271"/>
      <c r="CRB20" s="259"/>
      <c r="CRC20" s="270"/>
      <c r="CRD20" s="261"/>
      <c r="CRE20" s="259"/>
      <c r="CRF20" s="259"/>
      <c r="CRG20" s="259"/>
      <c r="CRH20" s="271"/>
      <c r="CRI20" s="259"/>
      <c r="CRJ20" s="270"/>
      <c r="CRK20" s="261"/>
      <c r="CRL20" s="259"/>
      <c r="CRM20" s="259"/>
      <c r="CRN20" s="259"/>
      <c r="CRO20" s="271"/>
      <c r="CRP20" s="259"/>
      <c r="CRQ20" s="270"/>
      <c r="CRR20" s="261"/>
      <c r="CRS20" s="259"/>
      <c r="CRT20" s="259"/>
      <c r="CRU20" s="259"/>
      <c r="CRV20" s="271"/>
      <c r="CRW20" s="259"/>
      <c r="CRX20" s="270"/>
      <c r="CRY20" s="261"/>
      <c r="CRZ20" s="259"/>
      <c r="CSA20" s="259"/>
      <c r="CSB20" s="259"/>
      <c r="CSC20" s="271"/>
      <c r="CSD20" s="259"/>
      <c r="CSE20" s="270"/>
      <c r="CSF20" s="261"/>
      <c r="CSG20" s="259"/>
      <c r="CSH20" s="259"/>
      <c r="CSI20" s="259"/>
      <c r="CSJ20" s="271"/>
      <c r="CSK20" s="259"/>
      <c r="CSL20" s="270"/>
      <c r="CSM20" s="261"/>
      <c r="CSN20" s="259"/>
      <c r="CSO20" s="259"/>
      <c r="CSP20" s="259"/>
      <c r="CSQ20" s="271"/>
      <c r="CSR20" s="259"/>
      <c r="CSS20" s="270"/>
      <c r="CST20" s="261"/>
      <c r="CSU20" s="259"/>
      <c r="CSV20" s="259"/>
      <c r="CSW20" s="259"/>
      <c r="CSX20" s="271"/>
      <c r="CSY20" s="259"/>
      <c r="CSZ20" s="270"/>
      <c r="CTA20" s="261"/>
      <c r="CTB20" s="259"/>
      <c r="CTC20" s="259"/>
      <c r="CTD20" s="259"/>
      <c r="CTE20" s="271"/>
      <c r="CTF20" s="259"/>
      <c r="CTG20" s="270"/>
      <c r="CTH20" s="261"/>
      <c r="CTI20" s="259"/>
      <c r="CTJ20" s="259"/>
      <c r="CTK20" s="259"/>
      <c r="CTL20" s="271"/>
      <c r="CTM20" s="259"/>
      <c r="CTN20" s="270"/>
      <c r="CTO20" s="261"/>
      <c r="CTP20" s="259"/>
      <c r="CTQ20" s="259"/>
      <c r="CTR20" s="259"/>
      <c r="CTS20" s="271"/>
      <c r="CTT20" s="259"/>
      <c r="CTU20" s="270"/>
      <c r="CTV20" s="261"/>
      <c r="CTW20" s="259"/>
      <c r="CTX20" s="259"/>
      <c r="CTY20" s="259"/>
      <c r="CTZ20" s="271"/>
      <c r="CUA20" s="259"/>
      <c r="CUB20" s="270"/>
      <c r="CUC20" s="261"/>
      <c r="CUD20" s="259"/>
      <c r="CUE20" s="259"/>
      <c r="CUF20" s="259"/>
      <c r="CUG20" s="271"/>
      <c r="CUH20" s="259"/>
      <c r="CUI20" s="270"/>
      <c r="CUJ20" s="261"/>
      <c r="CUK20" s="259"/>
      <c r="CUL20" s="259"/>
      <c r="CUM20" s="259"/>
      <c r="CUN20" s="271"/>
      <c r="CUO20" s="259"/>
      <c r="CUP20" s="270"/>
      <c r="CUQ20" s="261"/>
      <c r="CUR20" s="259"/>
      <c r="CUS20" s="259"/>
      <c r="CUT20" s="259"/>
      <c r="CUU20" s="271"/>
      <c r="CUV20" s="259"/>
      <c r="CUW20" s="270"/>
      <c r="CUX20" s="261"/>
      <c r="CUY20" s="259"/>
      <c r="CUZ20" s="259"/>
      <c r="CVA20" s="259"/>
      <c r="CVB20" s="271"/>
      <c r="CVC20" s="259"/>
      <c r="CVD20" s="270"/>
      <c r="CVE20" s="261"/>
      <c r="CVF20" s="259"/>
      <c r="CVG20" s="259"/>
      <c r="CVH20" s="259"/>
      <c r="CVI20" s="271"/>
      <c r="CVJ20" s="259"/>
      <c r="CVK20" s="270"/>
      <c r="CVL20" s="261"/>
      <c r="CVM20" s="259"/>
      <c r="CVN20" s="259"/>
      <c r="CVO20" s="259"/>
      <c r="CVP20" s="271"/>
      <c r="CVQ20" s="259"/>
      <c r="CVR20" s="270"/>
      <c r="CVS20" s="261"/>
      <c r="CVT20" s="259"/>
      <c r="CVU20" s="259"/>
      <c r="CVV20" s="259"/>
      <c r="CVW20" s="271"/>
      <c r="CVX20" s="259"/>
      <c r="CVY20" s="270"/>
      <c r="CVZ20" s="261"/>
      <c r="CWA20" s="259"/>
      <c r="CWB20" s="259"/>
      <c r="CWC20" s="259"/>
      <c r="CWD20" s="271"/>
      <c r="CWE20" s="259"/>
      <c r="CWF20" s="270"/>
      <c r="CWG20" s="261"/>
      <c r="CWH20" s="259"/>
      <c r="CWI20" s="259"/>
      <c r="CWJ20" s="259"/>
      <c r="CWK20" s="271"/>
      <c r="CWL20" s="259"/>
      <c r="CWM20" s="270"/>
      <c r="CWN20" s="261"/>
      <c r="CWO20" s="259"/>
      <c r="CWP20" s="259"/>
      <c r="CWQ20" s="259"/>
      <c r="CWR20" s="271"/>
      <c r="CWS20" s="259"/>
      <c r="CWT20" s="270"/>
      <c r="CWU20" s="261"/>
      <c r="CWV20" s="259"/>
      <c r="CWW20" s="259"/>
      <c r="CWX20" s="259"/>
      <c r="CWY20" s="271"/>
      <c r="CWZ20" s="259"/>
      <c r="CXA20" s="270"/>
      <c r="CXB20" s="261"/>
      <c r="CXC20" s="259"/>
      <c r="CXD20" s="259"/>
      <c r="CXE20" s="259"/>
      <c r="CXF20" s="271"/>
      <c r="CXG20" s="259"/>
      <c r="CXH20" s="270"/>
      <c r="CXI20" s="261"/>
      <c r="CXJ20" s="259"/>
      <c r="CXK20" s="259"/>
      <c r="CXL20" s="259"/>
      <c r="CXM20" s="271"/>
      <c r="CXN20" s="259"/>
      <c r="CXO20" s="270"/>
      <c r="CXP20" s="261"/>
      <c r="CXQ20" s="259"/>
      <c r="CXR20" s="259"/>
      <c r="CXS20" s="259"/>
      <c r="CXT20" s="271"/>
      <c r="CXU20" s="259"/>
      <c r="CXV20" s="270"/>
      <c r="CXW20" s="261"/>
      <c r="CXX20" s="259"/>
      <c r="CXY20" s="259"/>
      <c r="CXZ20" s="259"/>
      <c r="CYA20" s="271"/>
      <c r="CYB20" s="259"/>
      <c r="CYC20" s="270"/>
      <c r="CYD20" s="261"/>
      <c r="CYE20" s="259"/>
      <c r="CYF20" s="259"/>
      <c r="CYG20" s="259"/>
      <c r="CYH20" s="271"/>
      <c r="CYI20" s="259"/>
      <c r="CYJ20" s="270"/>
      <c r="CYK20" s="261"/>
      <c r="CYL20" s="259"/>
      <c r="CYM20" s="259"/>
      <c r="CYN20" s="259"/>
      <c r="CYO20" s="271"/>
      <c r="CYP20" s="259"/>
      <c r="CYQ20" s="270"/>
      <c r="CYR20" s="261"/>
      <c r="CYS20" s="259"/>
      <c r="CYT20" s="259"/>
      <c r="CYU20" s="259"/>
      <c r="CYV20" s="271"/>
      <c r="CYW20" s="259"/>
      <c r="CYX20" s="270"/>
      <c r="CYY20" s="261"/>
      <c r="CYZ20" s="331"/>
      <c r="CZA20" s="331"/>
      <c r="CZB20" s="331"/>
      <c r="CZC20" s="334"/>
      <c r="CZD20" s="331"/>
      <c r="CZE20" s="270"/>
      <c r="CZF20" s="261"/>
      <c r="CZG20" s="331"/>
      <c r="CZH20" s="331"/>
      <c r="CZI20" s="331"/>
      <c r="CZJ20" s="334"/>
      <c r="CZK20" s="331"/>
      <c r="CZL20" s="270"/>
      <c r="CZM20" s="261"/>
      <c r="CZN20" s="331"/>
      <c r="CZO20" s="331"/>
      <c r="CZP20" s="331"/>
      <c r="CZQ20" s="334"/>
      <c r="CZR20" s="331"/>
      <c r="CZS20" s="270"/>
      <c r="CZT20" s="261"/>
      <c r="CZU20" s="331"/>
      <c r="CZV20" s="331"/>
      <c r="CZW20" s="331"/>
      <c r="CZX20" s="334"/>
      <c r="CZY20" s="331"/>
      <c r="CZZ20" s="270"/>
      <c r="DAA20" s="261"/>
      <c r="DAB20" s="331"/>
      <c r="DAC20" s="331"/>
      <c r="DAD20" s="331"/>
      <c r="DAE20" s="334"/>
      <c r="DAF20" s="331"/>
      <c r="DAG20" s="270"/>
      <c r="DAH20" s="261"/>
      <c r="DAI20" s="331"/>
      <c r="DAJ20" s="331"/>
      <c r="DAK20" s="331"/>
      <c r="DAL20" s="334"/>
      <c r="DAM20" s="331"/>
      <c r="DAN20" s="270"/>
      <c r="DAO20" s="261"/>
      <c r="DAP20" s="331"/>
      <c r="DAQ20" s="331"/>
      <c r="DAR20" s="331"/>
      <c r="DAS20" s="334"/>
      <c r="DAT20" s="331"/>
      <c r="DAU20" s="270"/>
      <c r="DAV20" s="261"/>
      <c r="DAW20" s="331"/>
      <c r="DAX20" s="331"/>
      <c r="DAY20" s="331"/>
      <c r="DAZ20" s="334"/>
      <c r="DBA20" s="331"/>
      <c r="DBB20" s="270"/>
      <c r="DBC20" s="261"/>
      <c r="DBD20" s="331"/>
      <c r="DBE20" s="331"/>
      <c r="DBF20" s="331"/>
      <c r="DBG20" s="334"/>
      <c r="DBH20" s="331"/>
      <c r="DBI20" s="270"/>
      <c r="DBJ20" s="261"/>
      <c r="DBK20" s="331"/>
      <c r="DBL20" s="331"/>
      <c r="DBM20" s="331"/>
      <c r="DBN20" s="334"/>
      <c r="DBO20" s="331"/>
      <c r="DBP20" s="270"/>
      <c r="DBQ20" s="261"/>
      <c r="DBR20" s="331"/>
      <c r="DBS20" s="331"/>
      <c r="DBT20" s="331"/>
      <c r="DBU20" s="334"/>
      <c r="DBV20" s="331"/>
      <c r="DBW20" s="270"/>
      <c r="DBX20" s="261"/>
      <c r="DBY20" s="331"/>
      <c r="DBZ20" s="331"/>
      <c r="DCA20" s="331"/>
      <c r="DCB20" s="334"/>
      <c r="DCC20" s="331"/>
      <c r="DCD20" s="270"/>
      <c r="DCE20" s="261"/>
      <c r="DCF20" s="331"/>
      <c r="DCG20" s="331"/>
      <c r="DCH20" s="331"/>
      <c r="DCI20" s="334"/>
      <c r="DCJ20" s="331"/>
      <c r="DCK20" s="270"/>
      <c r="DCL20" s="261"/>
      <c r="DCM20" s="331"/>
      <c r="DCN20" s="331"/>
      <c r="DCO20" s="331"/>
      <c r="DCP20" s="334"/>
      <c r="DCQ20" s="331"/>
      <c r="DCR20" s="270"/>
      <c r="DCS20" s="261"/>
      <c r="DCT20" s="331"/>
      <c r="DCU20" s="331"/>
      <c r="DCV20" s="331"/>
      <c r="DCW20" s="334"/>
      <c r="DCX20" s="331"/>
      <c r="DCY20" s="270"/>
      <c r="DCZ20" s="261"/>
      <c r="DDA20" s="331"/>
      <c r="DDB20" s="331"/>
      <c r="DDC20" s="331"/>
      <c r="DDD20" s="334"/>
      <c r="DDE20" s="331"/>
      <c r="DDF20" s="270"/>
      <c r="DDG20" s="261"/>
      <c r="DDH20" s="331"/>
      <c r="DDI20" s="331"/>
      <c r="DDJ20" s="331"/>
      <c r="DDK20" s="334"/>
      <c r="DDL20" s="331"/>
      <c r="DDM20" s="270"/>
      <c r="DDN20" s="261"/>
      <c r="DDO20" s="331"/>
      <c r="DDP20" s="331"/>
      <c r="DDQ20" s="331"/>
      <c r="DDR20" s="334"/>
      <c r="DDS20" s="331"/>
      <c r="DDT20" s="270"/>
      <c r="DDU20" s="261"/>
      <c r="DDV20" s="331"/>
      <c r="DDW20" s="331"/>
      <c r="DDX20" s="331"/>
      <c r="DDY20" s="334"/>
      <c r="DDZ20" s="331"/>
      <c r="DEA20" s="270"/>
      <c r="DEB20" s="261"/>
      <c r="DEC20" s="331"/>
      <c r="DED20" s="331"/>
      <c r="DEE20" s="331"/>
      <c r="DEF20" s="334"/>
      <c r="DEG20" s="331"/>
      <c r="DEH20" s="270"/>
      <c r="DEI20" s="261"/>
      <c r="DEJ20" s="331"/>
      <c r="DEK20" s="331"/>
      <c r="DEL20" s="331"/>
      <c r="DEM20" s="334"/>
      <c r="DEN20" s="331"/>
      <c r="DEO20" s="270"/>
      <c r="DEP20" s="261"/>
      <c r="DEQ20" s="331"/>
      <c r="DER20" s="331"/>
      <c r="DES20" s="331"/>
      <c r="DET20" s="334"/>
      <c r="DEU20" s="331"/>
      <c r="DEV20" s="270"/>
      <c r="DEW20" s="261"/>
      <c r="DEX20" s="331"/>
      <c r="DEY20" s="331"/>
      <c r="DEZ20" s="331"/>
      <c r="DFA20" s="334"/>
      <c r="DFB20" s="331"/>
      <c r="DFC20" s="270"/>
      <c r="DFD20" s="261"/>
      <c r="DFE20" s="331"/>
      <c r="DFF20" s="331"/>
      <c r="DFG20" s="331"/>
      <c r="DFH20" s="334"/>
      <c r="DFI20" s="331"/>
      <c r="DFJ20" s="270"/>
      <c r="DFK20" s="261"/>
      <c r="DFL20" s="331"/>
      <c r="DFM20" s="331"/>
      <c r="DFN20" s="331"/>
      <c r="DFO20" s="334"/>
      <c r="DFP20" s="331"/>
      <c r="DFQ20" s="270"/>
      <c r="DFR20" s="261"/>
      <c r="DFS20" s="331"/>
      <c r="DFT20" s="331"/>
      <c r="DFU20" s="331"/>
      <c r="DFV20" s="334"/>
      <c r="DFW20" s="331"/>
      <c r="DFX20" s="270"/>
      <c r="DFY20" s="261"/>
      <c r="DFZ20" s="331"/>
      <c r="DGA20" s="331"/>
      <c r="DGB20" s="331"/>
      <c r="DGC20" s="334"/>
      <c r="DGD20" s="331"/>
      <c r="DGE20" s="270"/>
      <c r="DGF20" s="261"/>
      <c r="DGG20" s="331"/>
      <c r="DGH20" s="331"/>
      <c r="DGI20" s="331"/>
      <c r="DGJ20" s="334"/>
      <c r="DGK20" s="331"/>
      <c r="DGL20" s="270"/>
      <c r="DGM20" s="261"/>
      <c r="DGN20" s="331"/>
      <c r="DGO20" s="331"/>
      <c r="DGP20" s="331"/>
      <c r="DGQ20" s="334"/>
      <c r="DGR20" s="331"/>
      <c r="DGS20" s="270"/>
      <c r="DGT20" s="261"/>
      <c r="DGU20" s="331"/>
      <c r="DGV20" s="331"/>
      <c r="DGW20" s="331"/>
      <c r="DGX20" s="334"/>
      <c r="DGY20" s="331"/>
      <c r="DGZ20" s="270"/>
      <c r="DHA20" s="261"/>
      <c r="DHB20" s="331"/>
      <c r="DHC20" s="331"/>
      <c r="DHD20" s="331"/>
      <c r="DHE20" s="334"/>
      <c r="DHF20" s="331"/>
      <c r="DHG20" s="270"/>
      <c r="DHH20" s="261"/>
      <c r="DHI20" s="331"/>
      <c r="DHJ20" s="331"/>
      <c r="DHK20" s="331"/>
      <c r="DHL20" s="334"/>
      <c r="DHM20" s="331"/>
      <c r="DHN20" s="270"/>
      <c r="DHO20" s="261"/>
      <c r="DHP20" s="331"/>
      <c r="DHQ20" s="331"/>
      <c r="DHR20" s="331"/>
      <c r="DHS20" s="334"/>
      <c r="DHT20" s="331"/>
      <c r="DHU20" s="270"/>
      <c r="DHV20" s="261"/>
      <c r="DHW20" s="331"/>
      <c r="DHX20" s="331"/>
      <c r="DHY20" s="331"/>
      <c r="DHZ20" s="334"/>
      <c r="DIA20" s="331"/>
      <c r="DIB20" s="270"/>
      <c r="DIC20" s="261"/>
      <c r="DID20" s="331"/>
      <c r="DIE20" s="331"/>
      <c r="DIF20" s="331"/>
      <c r="DIG20" s="334"/>
      <c r="DIH20" s="331"/>
      <c r="DII20" s="270"/>
      <c r="DIJ20" s="261"/>
      <c r="DIK20" s="331"/>
      <c r="DIL20" s="331"/>
      <c r="DIM20" s="331"/>
      <c r="DIN20" s="334"/>
      <c r="DIO20" s="331"/>
      <c r="DIP20" s="270"/>
      <c r="DIQ20" s="261"/>
      <c r="DIR20" s="331"/>
      <c r="DIS20" s="331"/>
      <c r="DIT20" s="331"/>
      <c r="DIU20" s="334"/>
      <c r="DIV20" s="331"/>
      <c r="DIW20" s="270"/>
      <c r="DIX20" s="261"/>
      <c r="DIY20" s="331"/>
      <c r="DIZ20" s="331"/>
      <c r="DJA20" s="331"/>
      <c r="DJB20" s="334"/>
      <c r="DJC20" s="331"/>
      <c r="DJD20" s="270"/>
      <c r="DJE20" s="261"/>
      <c r="DJF20" s="331"/>
      <c r="DJG20" s="331"/>
      <c r="DJH20" s="331"/>
      <c r="DJI20" s="334"/>
      <c r="DJJ20" s="331"/>
      <c r="DJK20" s="270"/>
      <c r="DJL20" s="261"/>
      <c r="DJM20" s="331"/>
      <c r="DJN20" s="331"/>
      <c r="DJO20" s="331"/>
      <c r="DJP20" s="334"/>
      <c r="DJQ20" s="331"/>
      <c r="DJR20" s="270"/>
      <c r="DJS20" s="261"/>
      <c r="DJT20" s="331"/>
      <c r="DJU20" s="331"/>
      <c r="DJV20" s="331"/>
      <c r="DJW20" s="334"/>
      <c r="DJX20" s="331"/>
      <c r="DJY20" s="270"/>
      <c r="DJZ20" s="261"/>
      <c r="DKA20" s="331"/>
      <c r="DKB20" s="331"/>
      <c r="DKC20" s="331"/>
      <c r="DKD20" s="334"/>
      <c r="DKE20" s="331"/>
      <c r="DKF20" s="270"/>
      <c r="DKG20" s="261"/>
      <c r="DKH20" s="331"/>
      <c r="DKI20" s="331"/>
      <c r="DKJ20" s="331"/>
      <c r="DKK20" s="334"/>
      <c r="DKL20" s="331"/>
      <c r="DKM20" s="270"/>
      <c r="DKN20" s="261"/>
      <c r="DKO20" s="331"/>
      <c r="DKP20" s="331"/>
      <c r="DKQ20" s="331"/>
      <c r="DKR20" s="334"/>
      <c r="DKS20" s="331"/>
      <c r="DKT20" s="270"/>
      <c r="DKU20" s="261"/>
      <c r="DKV20" s="331"/>
      <c r="DKW20" s="331"/>
      <c r="DKX20" s="331"/>
      <c r="DKY20" s="334"/>
      <c r="DKZ20" s="331"/>
      <c r="DLA20" s="270"/>
      <c r="DLB20" s="261"/>
      <c r="DLC20" s="331"/>
      <c r="DLD20" s="331"/>
      <c r="DLE20" s="331"/>
      <c r="DLF20" s="334"/>
      <c r="DLG20" s="331"/>
      <c r="DLH20" s="270"/>
      <c r="DLI20" s="261"/>
      <c r="DLJ20" s="331"/>
      <c r="DLK20" s="331"/>
      <c r="DLL20" s="331"/>
      <c r="DLM20" s="334"/>
      <c r="DLN20" s="331"/>
      <c r="DLO20" s="270"/>
      <c r="DLP20" s="261"/>
      <c r="DLQ20" s="331"/>
      <c r="DLR20" s="331"/>
      <c r="DLS20" s="331"/>
      <c r="DLT20" s="334"/>
      <c r="DLU20" s="331"/>
      <c r="DLV20" s="270"/>
      <c r="DLW20" s="261"/>
      <c r="DLX20" s="331"/>
      <c r="DLY20" s="331"/>
      <c r="DLZ20" s="331"/>
      <c r="DMA20" s="334"/>
      <c r="DMB20" s="331"/>
      <c r="DMC20" s="270"/>
      <c r="DMD20" s="261"/>
      <c r="DME20" s="331"/>
      <c r="DMF20" s="331"/>
      <c r="DMG20" s="331"/>
      <c r="DMH20" s="334"/>
      <c r="DMI20" s="331"/>
      <c r="DMJ20" s="270"/>
      <c r="DMK20" s="261"/>
      <c r="DML20" s="331"/>
      <c r="DMM20" s="331"/>
      <c r="DMN20" s="331"/>
      <c r="DMO20" s="334"/>
      <c r="DMP20" s="331"/>
      <c r="DMQ20" s="270"/>
      <c r="DMR20" s="261"/>
      <c r="DMS20" s="331"/>
      <c r="DMT20" s="331"/>
      <c r="DMU20" s="331"/>
      <c r="DMV20" s="334"/>
      <c r="DMW20" s="331"/>
      <c r="DMX20" s="270"/>
      <c r="DMY20" s="261"/>
      <c r="DMZ20" s="331"/>
      <c r="DNA20" s="331"/>
      <c r="DNB20" s="331"/>
      <c r="DNC20" s="334"/>
      <c r="DND20" s="331"/>
      <c r="DNE20" s="270"/>
      <c r="DNF20" s="261"/>
      <c r="DNG20" s="331"/>
      <c r="DNH20" s="331"/>
      <c r="DNI20" s="331"/>
      <c r="DNJ20" s="334"/>
      <c r="DNK20" s="331"/>
      <c r="DNL20" s="270"/>
      <c r="DNM20" s="261"/>
      <c r="DNN20" s="331"/>
      <c r="DNO20" s="331"/>
      <c r="DNP20" s="331"/>
      <c r="DNQ20" s="334"/>
      <c r="DNR20" s="331"/>
      <c r="DNS20" s="270"/>
      <c r="DNT20" s="261"/>
      <c r="DNU20" s="331"/>
      <c r="DNV20" s="331"/>
      <c r="DNW20" s="331"/>
      <c r="DNX20" s="334"/>
      <c r="DNY20" s="331"/>
      <c r="DNZ20" s="270"/>
      <c r="DOA20" s="261"/>
      <c r="DOB20" s="331"/>
      <c r="DOC20" s="331"/>
      <c r="DOD20" s="331"/>
      <c r="DOE20" s="334"/>
      <c r="DOF20" s="331"/>
      <c r="DOG20" s="270"/>
      <c r="DOH20" s="261"/>
      <c r="DOI20" s="331"/>
      <c r="DOJ20" s="331"/>
      <c r="DOK20" s="331"/>
      <c r="DOL20" s="334"/>
      <c r="DOM20" s="331"/>
      <c r="DON20" s="270"/>
      <c r="DOO20" s="261"/>
      <c r="DOP20" s="331"/>
      <c r="DOQ20" s="331"/>
      <c r="DOR20" s="331"/>
      <c r="DOS20" s="334"/>
      <c r="DOT20" s="331"/>
      <c r="DOU20" s="270"/>
      <c r="DOV20" s="261"/>
      <c r="DOW20" s="331"/>
      <c r="DOX20" s="331"/>
      <c r="DOY20" s="331"/>
      <c r="DOZ20" s="334"/>
      <c r="DPA20" s="331"/>
      <c r="DPB20" s="270"/>
      <c r="DPC20" s="261"/>
      <c r="DPD20" s="331"/>
      <c r="DPE20" s="331"/>
      <c r="DPF20" s="331"/>
      <c r="DPG20" s="334"/>
      <c r="DPH20" s="331"/>
      <c r="DPI20" s="270"/>
      <c r="DPJ20" s="261"/>
      <c r="DPK20" s="331"/>
      <c r="DPL20" s="331"/>
      <c r="DPM20" s="331"/>
      <c r="DPN20" s="334"/>
      <c r="DPO20" s="331"/>
      <c r="DPP20" s="270"/>
      <c r="DPQ20" s="261"/>
      <c r="DPR20" s="331"/>
      <c r="DPS20" s="331"/>
      <c r="DPT20" s="331"/>
      <c r="DPU20" s="334"/>
      <c r="DPV20" s="331"/>
      <c r="DPW20" s="270"/>
      <c r="DPX20" s="261"/>
      <c r="DPY20" s="331"/>
      <c r="DPZ20" s="331"/>
      <c r="DQA20" s="331"/>
      <c r="DQB20" s="334"/>
      <c r="DQC20" s="331"/>
      <c r="DQD20" s="270"/>
      <c r="DQE20" s="261"/>
      <c r="DQF20" s="331"/>
      <c r="DQG20" s="331"/>
      <c r="DQH20" s="331"/>
      <c r="DQI20" s="334"/>
      <c r="DQJ20" s="331"/>
      <c r="DQK20" s="270"/>
      <c r="DQL20" s="261"/>
      <c r="DQM20" s="331"/>
      <c r="DQN20" s="331"/>
      <c r="DQO20" s="331"/>
      <c r="DQP20" s="334"/>
      <c r="DQQ20" s="331"/>
      <c r="DQR20" s="270"/>
      <c r="DQS20" s="261"/>
      <c r="DQT20" s="331"/>
      <c r="DQU20" s="331"/>
      <c r="DQV20" s="331"/>
      <c r="DQW20" s="334"/>
      <c r="DQX20" s="331"/>
      <c r="DQY20" s="270"/>
      <c r="DQZ20" s="261"/>
      <c r="DRA20" s="331"/>
      <c r="DRB20" s="331"/>
      <c r="DRC20" s="331"/>
      <c r="DRD20" s="334"/>
      <c r="DRE20" s="331"/>
      <c r="DRF20" s="270"/>
      <c r="DRG20" s="261"/>
      <c r="DRH20" s="331"/>
      <c r="DRI20" s="331"/>
      <c r="DRJ20" s="331"/>
      <c r="DRK20" s="334"/>
      <c r="DRL20" s="331"/>
      <c r="DRM20" s="270"/>
      <c r="DRN20" s="261"/>
      <c r="DRO20" s="331"/>
      <c r="DRP20" s="331"/>
      <c r="DRQ20" s="331"/>
      <c r="DRR20" s="334"/>
      <c r="DRS20" s="331"/>
      <c r="DRT20" s="270"/>
      <c r="DRU20" s="261"/>
      <c r="DRV20" s="331"/>
      <c r="DRW20" s="331"/>
      <c r="DRX20" s="331"/>
      <c r="DRY20" s="334"/>
      <c r="DRZ20" s="331"/>
      <c r="DSA20" s="270"/>
      <c r="DSB20" s="261"/>
      <c r="DSC20" s="331"/>
      <c r="DSD20" s="331"/>
      <c r="DSE20" s="331"/>
      <c r="DSF20" s="334"/>
      <c r="DSG20" s="331"/>
      <c r="DSH20" s="270"/>
      <c r="DSI20" s="261"/>
      <c r="DSJ20" s="331"/>
      <c r="DSK20" s="331"/>
      <c r="DSL20" s="331"/>
      <c r="DSM20" s="334"/>
      <c r="DSN20" s="331"/>
      <c r="DSO20" s="270"/>
      <c r="DSP20" s="261"/>
      <c r="DSQ20" s="331"/>
      <c r="DSR20" s="331"/>
      <c r="DSS20" s="331"/>
      <c r="DST20" s="334"/>
      <c r="DSU20" s="331"/>
      <c r="DSV20" s="270"/>
      <c r="DSW20" s="261"/>
      <c r="DSX20" s="331"/>
      <c r="DSY20" s="331"/>
      <c r="DSZ20" s="331"/>
      <c r="DTA20" s="334"/>
      <c r="DTB20" s="331"/>
      <c r="DTC20" s="270"/>
      <c r="DTD20" s="261"/>
      <c r="DTE20" s="331"/>
      <c r="DTF20" s="331"/>
      <c r="DTG20" s="331"/>
      <c r="DTH20" s="334"/>
      <c r="DTI20" s="331"/>
      <c r="DTJ20" s="270"/>
      <c r="DTK20" s="261"/>
      <c r="DTL20" s="331"/>
      <c r="DTM20" s="331"/>
      <c r="DTN20" s="331"/>
      <c r="DTO20" s="334"/>
      <c r="DTP20" s="331"/>
      <c r="DTQ20" s="270"/>
      <c r="DTR20" s="261"/>
      <c r="DTS20" s="331"/>
      <c r="DTT20" s="331"/>
      <c r="DTU20" s="331"/>
      <c r="DTV20" s="334"/>
      <c r="DTW20" s="331"/>
      <c r="DTX20" s="270"/>
      <c r="DTY20" s="261"/>
      <c r="DTZ20" s="331"/>
      <c r="DUA20" s="331"/>
      <c r="DUB20" s="331"/>
      <c r="DUC20" s="334"/>
      <c r="DUD20" s="331"/>
      <c r="DUE20" s="270"/>
      <c r="DUF20" s="261"/>
      <c r="DUG20" s="331"/>
      <c r="DUH20" s="331"/>
      <c r="DUI20" s="331"/>
      <c r="DUJ20" s="334"/>
      <c r="DUK20" s="331"/>
      <c r="DUL20" s="270"/>
      <c r="DUM20" s="261"/>
      <c r="DUN20" s="331"/>
      <c r="DUO20" s="331"/>
      <c r="DUP20" s="331"/>
      <c r="DUQ20" s="334"/>
      <c r="DUR20" s="331"/>
      <c r="DUS20" s="270"/>
      <c r="DUT20" s="261"/>
      <c r="DUU20" s="331"/>
      <c r="DUV20" s="331"/>
      <c r="DUW20" s="331"/>
      <c r="DUX20" s="334"/>
      <c r="DUY20" s="331"/>
      <c r="DUZ20" s="270"/>
      <c r="DVA20" s="261"/>
      <c r="DVB20" s="331"/>
      <c r="DVC20" s="331"/>
      <c r="DVD20" s="331"/>
      <c r="DVE20" s="334"/>
      <c r="DVF20" s="331"/>
      <c r="DVG20" s="270"/>
      <c r="DVH20" s="261"/>
      <c r="DVI20" s="331"/>
      <c r="DVJ20" s="331"/>
      <c r="DVK20" s="331"/>
      <c r="DVL20" s="334"/>
      <c r="DVM20" s="331"/>
      <c r="DVN20" s="270"/>
      <c r="DVO20" s="261"/>
      <c r="DVP20" s="331"/>
      <c r="DVQ20" s="331"/>
      <c r="DVR20" s="331"/>
      <c r="DVS20" s="334"/>
      <c r="DVT20" s="331"/>
      <c r="DVU20" s="270"/>
      <c r="DVV20" s="261"/>
      <c r="DVW20" s="331"/>
      <c r="DVX20" s="331"/>
      <c r="DVY20" s="331"/>
      <c r="DVZ20" s="334"/>
      <c r="DWA20" s="331"/>
      <c r="DWB20" s="270"/>
      <c r="DWC20" s="261"/>
      <c r="DWD20" s="331"/>
      <c r="DWE20" s="331"/>
      <c r="DWF20" s="331"/>
      <c r="DWG20" s="334"/>
      <c r="DWH20" s="331"/>
      <c r="DWI20" s="270"/>
      <c r="DWJ20" s="261"/>
      <c r="DWK20" s="331"/>
      <c r="DWL20" s="331"/>
      <c r="DWM20" s="331"/>
      <c r="DWN20" s="334"/>
      <c r="DWO20" s="331"/>
      <c r="DWP20" s="270"/>
      <c r="DWQ20" s="261"/>
      <c r="DWR20" s="331"/>
      <c r="DWS20" s="331"/>
      <c r="DWT20" s="331"/>
      <c r="DWU20" s="334"/>
      <c r="DWV20" s="331"/>
      <c r="DWW20" s="270"/>
      <c r="DWX20" s="261"/>
      <c r="DWY20" s="331"/>
      <c r="DWZ20" s="331"/>
      <c r="DXA20" s="331"/>
      <c r="DXB20" s="334"/>
      <c r="DXC20" s="331"/>
      <c r="DXD20" s="270"/>
      <c r="DXE20" s="261"/>
      <c r="DXF20" s="331"/>
      <c r="DXG20" s="331"/>
      <c r="DXH20" s="331"/>
      <c r="DXI20" s="334"/>
      <c r="DXJ20" s="331"/>
      <c r="DXK20" s="270"/>
      <c r="DXL20" s="261"/>
      <c r="DXM20" s="331"/>
      <c r="DXN20" s="331"/>
      <c r="DXO20" s="331"/>
      <c r="DXP20" s="334"/>
      <c r="DXQ20" s="331"/>
      <c r="DXR20" s="270"/>
      <c r="DXS20" s="261"/>
      <c r="DXT20" s="331"/>
      <c r="DXU20" s="331"/>
      <c r="DXV20" s="331"/>
      <c r="DXW20" s="334"/>
      <c r="DXX20" s="331"/>
      <c r="DXY20" s="270"/>
      <c r="DXZ20" s="261"/>
      <c r="DYA20" s="331"/>
      <c r="DYB20" s="331"/>
      <c r="DYC20" s="331"/>
      <c r="DYD20" s="334"/>
      <c r="DYE20" s="331"/>
      <c r="DYF20" s="270"/>
      <c r="DYG20" s="261"/>
      <c r="DYH20" s="331"/>
      <c r="DYI20" s="331"/>
      <c r="DYJ20" s="331"/>
      <c r="DYK20" s="334"/>
      <c r="DYL20" s="331"/>
      <c r="DYM20" s="270"/>
      <c r="DYN20" s="261"/>
      <c r="DYO20" s="331"/>
      <c r="DYP20" s="331"/>
      <c r="DYQ20" s="331"/>
      <c r="DYR20" s="334"/>
      <c r="DYS20" s="331"/>
      <c r="DYT20" s="270"/>
      <c r="DYU20" s="261"/>
      <c r="DYV20" s="331"/>
      <c r="DYW20" s="331"/>
      <c r="DYX20" s="331"/>
      <c r="DYY20" s="334"/>
      <c r="DYZ20" s="331"/>
      <c r="DZA20" s="270"/>
      <c r="DZB20" s="261"/>
      <c r="DZC20" s="331"/>
      <c r="DZD20" s="331"/>
      <c r="DZE20" s="331"/>
      <c r="DZF20" s="334"/>
      <c r="DZG20" s="331"/>
      <c r="DZH20" s="270"/>
      <c r="DZI20" s="261"/>
      <c r="DZJ20" s="331"/>
      <c r="DZK20" s="331"/>
      <c r="DZL20" s="331"/>
      <c r="DZM20" s="334"/>
      <c r="DZN20" s="331"/>
      <c r="DZO20" s="270"/>
      <c r="DZP20" s="261"/>
      <c r="DZQ20" s="331"/>
      <c r="DZR20" s="331"/>
      <c r="DZS20" s="331"/>
      <c r="DZT20" s="334"/>
      <c r="DZU20" s="331"/>
      <c r="DZV20" s="270"/>
      <c r="DZW20" s="261"/>
      <c r="DZX20" s="331"/>
      <c r="DZY20" s="331"/>
      <c r="DZZ20" s="331"/>
      <c r="EAA20" s="334"/>
      <c r="EAB20" s="331"/>
      <c r="EAC20" s="270"/>
      <c r="EAD20" s="261"/>
      <c r="EAE20" s="331"/>
      <c r="EAF20" s="331"/>
      <c r="EAG20" s="331"/>
      <c r="EAH20" s="334"/>
      <c r="EAI20" s="331"/>
      <c r="EAJ20" s="270"/>
      <c r="EAK20" s="261"/>
      <c r="EAL20" s="331"/>
      <c r="EAM20" s="331"/>
      <c r="EAN20" s="331"/>
      <c r="EAO20" s="334"/>
      <c r="EAP20" s="331"/>
      <c r="EAQ20" s="270"/>
      <c r="EAR20" s="261"/>
      <c r="EAS20" s="331"/>
      <c r="EAT20" s="331"/>
      <c r="EAU20" s="331"/>
      <c r="EAV20" s="334"/>
      <c r="EAW20" s="331"/>
      <c r="EAX20" s="270"/>
      <c r="EAY20" s="261"/>
      <c r="EAZ20" s="331"/>
      <c r="EBA20" s="331"/>
      <c r="EBB20" s="331"/>
      <c r="EBC20" s="334"/>
      <c r="EBD20" s="331"/>
      <c r="EBE20" s="270"/>
      <c r="EBF20" s="261"/>
      <c r="EBG20" s="331"/>
      <c r="EBH20" s="331"/>
      <c r="EBI20" s="331"/>
      <c r="EBJ20" s="334"/>
      <c r="EBK20" s="331"/>
      <c r="EBL20" s="270"/>
      <c r="EBM20" s="261"/>
      <c r="EBN20" s="331"/>
      <c r="EBO20" s="331"/>
      <c r="EBP20" s="331"/>
      <c r="EBQ20" s="334"/>
      <c r="EBR20" s="331"/>
      <c r="EBS20" s="270"/>
      <c r="EBT20" s="261"/>
      <c r="EBU20" s="331"/>
      <c r="EBV20" s="331"/>
      <c r="EBW20" s="331"/>
      <c r="EBX20" s="334"/>
      <c r="EBY20" s="331"/>
      <c r="EBZ20" s="270"/>
      <c r="ECA20" s="261"/>
      <c r="ECB20" s="331"/>
      <c r="ECC20" s="331"/>
      <c r="ECD20" s="331"/>
      <c r="ECE20" s="334"/>
      <c r="ECF20" s="331"/>
      <c r="ECG20" s="270"/>
      <c r="ECH20" s="261"/>
      <c r="ECI20" s="331"/>
      <c r="ECJ20" s="331"/>
      <c r="ECK20" s="331"/>
      <c r="ECL20" s="334"/>
      <c r="ECM20" s="331"/>
      <c r="ECN20" s="270"/>
      <c r="ECO20" s="261"/>
      <c r="ECP20" s="331"/>
      <c r="ECQ20" s="331"/>
      <c r="ECR20" s="331"/>
      <c r="ECS20" s="334"/>
      <c r="ECT20" s="331"/>
      <c r="ECU20" s="270"/>
      <c r="ECV20" s="261"/>
      <c r="ECW20" s="331"/>
      <c r="ECX20" s="331"/>
      <c r="ECY20" s="331"/>
      <c r="ECZ20" s="334"/>
      <c r="EDA20" s="331"/>
      <c r="EDB20" s="270"/>
      <c r="EDC20" s="261"/>
      <c r="EDD20" s="331"/>
      <c r="EDE20" s="331"/>
      <c r="EDF20" s="331"/>
      <c r="EDG20" s="334"/>
      <c r="EDH20" s="331"/>
      <c r="EDI20" s="270"/>
      <c r="EDJ20" s="261"/>
      <c r="EDK20" s="331"/>
      <c r="EDL20" s="331"/>
      <c r="EDM20" s="331"/>
      <c r="EDN20" s="334"/>
      <c r="EDO20" s="331"/>
      <c r="EDP20" s="270"/>
      <c r="EDQ20" s="261"/>
      <c r="EDR20" s="331"/>
      <c r="EDS20" s="331"/>
      <c r="EDT20" s="331"/>
      <c r="EDU20" s="334"/>
      <c r="EDV20" s="331"/>
      <c r="EDW20" s="270"/>
      <c r="EDX20" s="261"/>
      <c r="EDY20" s="331"/>
      <c r="EDZ20" s="331"/>
      <c r="EEA20" s="331"/>
      <c r="EEB20" s="334"/>
      <c r="EEC20" s="331"/>
      <c r="EED20" s="270"/>
      <c r="EEE20" s="261"/>
      <c r="EEF20" s="331"/>
      <c r="EEG20" s="331"/>
      <c r="EEH20" s="331"/>
      <c r="EEI20" s="334"/>
      <c r="EEJ20" s="331"/>
      <c r="EEK20" s="270"/>
      <c r="EEL20" s="261"/>
      <c r="EEM20" s="331"/>
      <c r="EEN20" s="331"/>
      <c r="EEO20" s="331"/>
      <c r="EEP20" s="334"/>
      <c r="EEQ20" s="331"/>
      <c r="EER20" s="270"/>
      <c r="EES20" s="261"/>
      <c r="EET20" s="331"/>
      <c r="EEU20" s="331"/>
      <c r="EEV20" s="331"/>
      <c r="EEW20" s="334"/>
      <c r="EEX20" s="331"/>
      <c r="EEY20" s="270"/>
      <c r="EEZ20" s="261"/>
      <c r="EFA20" s="331"/>
      <c r="EFB20" s="331"/>
      <c r="EFC20" s="331"/>
      <c r="EFD20" s="334"/>
      <c r="EFE20" s="331"/>
      <c r="EFF20" s="270"/>
      <c r="EFG20" s="261"/>
      <c r="EFH20" s="331"/>
      <c r="EFI20" s="331"/>
      <c r="EFJ20" s="331"/>
      <c r="EFK20" s="334"/>
      <c r="EFL20" s="331"/>
      <c r="EFM20" s="270"/>
      <c r="EFN20" s="261"/>
      <c r="EFO20" s="331"/>
      <c r="EFP20" s="331"/>
      <c r="EFQ20" s="331"/>
      <c r="EFR20" s="334"/>
      <c r="EFS20" s="331"/>
      <c r="EFT20" s="270"/>
      <c r="EFU20" s="261"/>
      <c r="EFV20" s="331"/>
      <c r="EFW20" s="331"/>
      <c r="EFX20" s="331"/>
      <c r="EFY20" s="334"/>
      <c r="EFZ20" s="331"/>
      <c r="EGA20" s="270"/>
      <c r="EGB20" s="261"/>
      <c r="EGC20" s="331"/>
      <c r="EGD20" s="331"/>
      <c r="EGE20" s="331"/>
      <c r="EGF20" s="334"/>
      <c r="EGG20" s="331"/>
      <c r="EGH20" s="270"/>
      <c r="EGI20" s="261"/>
      <c r="EGJ20" s="331"/>
      <c r="EGK20" s="331"/>
      <c r="EGL20" s="331"/>
      <c r="EGM20" s="334"/>
      <c r="EGN20" s="331"/>
      <c r="EGO20" s="270"/>
      <c r="EGP20" s="261"/>
      <c r="EGQ20" s="331"/>
      <c r="EGR20" s="331"/>
      <c r="EGS20" s="331"/>
      <c r="EGT20" s="334"/>
      <c r="EGU20" s="331"/>
      <c r="EGV20" s="270"/>
      <c r="EGW20" s="261"/>
      <c r="EGX20" s="331"/>
      <c r="EGY20" s="331"/>
      <c r="EGZ20" s="331"/>
      <c r="EHA20" s="334"/>
      <c r="EHB20" s="331"/>
      <c r="EHC20" s="270"/>
      <c r="EHD20" s="261"/>
      <c r="EHE20" s="331"/>
      <c r="EHF20" s="331"/>
      <c r="EHG20" s="331"/>
      <c r="EHH20" s="334"/>
      <c r="EHI20" s="331"/>
      <c r="EHJ20" s="270"/>
      <c r="EHK20" s="261"/>
      <c r="EHL20" s="331"/>
      <c r="EHM20" s="331"/>
      <c r="EHN20" s="331"/>
      <c r="EHO20" s="334"/>
      <c r="EHP20" s="331"/>
      <c r="EHQ20" s="270"/>
      <c r="EHR20" s="261"/>
      <c r="EHS20" s="331"/>
      <c r="EHT20" s="331"/>
      <c r="EHU20" s="331"/>
      <c r="EHV20" s="334"/>
      <c r="EHW20" s="331"/>
      <c r="EHX20" s="270"/>
      <c r="EHY20" s="261"/>
      <c r="EHZ20" s="331"/>
      <c r="EIA20" s="331"/>
      <c r="EIB20" s="331"/>
      <c r="EIC20" s="334"/>
      <c r="EID20" s="331"/>
      <c r="EIE20" s="270"/>
      <c r="EIF20" s="261"/>
      <c r="EIG20" s="331"/>
      <c r="EIH20" s="331"/>
      <c r="EII20" s="331"/>
      <c r="EIJ20" s="334"/>
      <c r="EIK20" s="331"/>
      <c r="EIL20" s="270"/>
      <c r="EIM20" s="261"/>
      <c r="EIN20" s="331"/>
      <c r="EIO20" s="331"/>
      <c r="EIP20" s="331"/>
      <c r="EIQ20" s="334"/>
      <c r="EIR20" s="331"/>
      <c r="EIS20" s="270"/>
      <c r="EIT20" s="261"/>
      <c r="EIU20" s="331"/>
      <c r="EIV20" s="331"/>
      <c r="EIW20" s="331"/>
      <c r="EIX20" s="334"/>
      <c r="EIY20" s="331"/>
      <c r="EIZ20" s="270"/>
      <c r="EJA20" s="261"/>
      <c r="EJB20" s="331"/>
      <c r="EJC20" s="331"/>
      <c r="EJD20" s="331"/>
      <c r="EJE20" s="334"/>
      <c r="EJF20" s="331"/>
      <c r="EJG20" s="270"/>
      <c r="EJH20" s="261"/>
      <c r="EJI20" s="331"/>
      <c r="EJJ20" s="331"/>
      <c r="EJK20" s="331"/>
      <c r="EJL20" s="334"/>
      <c r="EJM20" s="331"/>
      <c r="EJN20" s="270"/>
      <c r="EJO20" s="261"/>
      <c r="EJP20" s="331"/>
      <c r="EJQ20" s="331"/>
      <c r="EJR20" s="331"/>
      <c r="EJS20" s="334"/>
      <c r="EJT20" s="331"/>
      <c r="EJU20" s="270"/>
      <c r="EJV20" s="261"/>
      <c r="EJW20" s="331"/>
      <c r="EJX20" s="331"/>
      <c r="EJY20" s="331"/>
      <c r="EJZ20" s="334"/>
      <c r="EKA20" s="331"/>
      <c r="EKB20" s="270"/>
      <c r="EKC20" s="261"/>
      <c r="EKD20" s="331"/>
      <c r="EKE20" s="331"/>
      <c r="EKF20" s="331"/>
      <c r="EKG20" s="334"/>
      <c r="EKH20" s="331"/>
      <c r="EKI20" s="270"/>
      <c r="EKJ20" s="261"/>
      <c r="EKK20" s="331"/>
      <c r="EKL20" s="331"/>
      <c r="EKM20" s="331"/>
      <c r="EKN20" s="334"/>
      <c r="EKO20" s="331"/>
      <c r="EKP20" s="270"/>
      <c r="EKQ20" s="261"/>
      <c r="EKR20" s="331"/>
      <c r="EKS20" s="331"/>
      <c r="EKT20" s="331"/>
      <c r="EKU20" s="334"/>
      <c r="EKV20" s="331"/>
      <c r="EKW20" s="270"/>
      <c r="EKX20" s="261"/>
      <c r="EKY20" s="331"/>
      <c r="EKZ20" s="331"/>
      <c r="ELA20" s="331"/>
      <c r="ELB20" s="334"/>
      <c r="ELC20" s="331"/>
      <c r="ELD20" s="270"/>
      <c r="ELE20" s="261"/>
      <c r="ELF20" s="331"/>
      <c r="ELG20" s="331"/>
      <c r="ELH20" s="331"/>
      <c r="ELI20" s="334"/>
      <c r="ELJ20" s="331"/>
      <c r="ELK20" s="270"/>
      <c r="ELL20" s="261"/>
      <c r="ELM20" s="331"/>
      <c r="ELN20" s="331"/>
      <c r="ELO20" s="331"/>
      <c r="ELP20" s="334"/>
      <c r="ELQ20" s="331"/>
      <c r="ELR20" s="270"/>
      <c r="ELS20" s="261"/>
      <c r="ELT20" s="331"/>
      <c r="ELU20" s="331"/>
      <c r="ELV20" s="331"/>
      <c r="ELW20" s="334"/>
      <c r="ELX20" s="331"/>
      <c r="ELY20" s="270"/>
      <c r="ELZ20" s="261"/>
      <c r="EMA20" s="331"/>
      <c r="EMB20" s="331"/>
      <c r="EMC20" s="331"/>
      <c r="EMD20" s="334"/>
      <c r="EME20" s="331"/>
      <c r="EMF20" s="270"/>
      <c r="EMG20" s="261"/>
      <c r="EMH20" s="331"/>
      <c r="EMI20" s="331"/>
      <c r="EMJ20" s="331"/>
      <c r="EMK20" s="334"/>
      <c r="EML20" s="331"/>
      <c r="EMM20" s="270"/>
      <c r="EMN20" s="261"/>
      <c r="EMO20" s="331"/>
      <c r="EMP20" s="331"/>
      <c r="EMQ20" s="331"/>
      <c r="EMR20" s="334"/>
      <c r="EMS20" s="331"/>
      <c r="EMT20" s="270"/>
      <c r="EMU20" s="261"/>
      <c r="EMV20" s="331"/>
      <c r="EMW20" s="331"/>
      <c r="EMX20" s="331"/>
      <c r="EMY20" s="334"/>
      <c r="EMZ20" s="331"/>
      <c r="ENA20" s="270"/>
      <c r="ENB20" s="261"/>
      <c r="ENC20" s="331"/>
      <c r="END20" s="331"/>
      <c r="ENE20" s="331"/>
      <c r="ENF20" s="334"/>
      <c r="ENG20" s="331"/>
      <c r="ENH20" s="270"/>
      <c r="ENI20" s="261"/>
      <c r="ENJ20" s="331"/>
      <c r="ENK20" s="331"/>
      <c r="ENL20" s="331"/>
      <c r="ENM20" s="334"/>
      <c r="ENN20" s="331"/>
      <c r="ENO20" s="270"/>
      <c r="ENP20" s="261"/>
      <c r="ENQ20" s="331"/>
      <c r="ENR20" s="331"/>
      <c r="ENS20" s="331"/>
      <c r="ENT20" s="334"/>
      <c r="ENU20" s="331"/>
      <c r="ENV20" s="270"/>
      <c r="ENW20" s="261"/>
      <c r="ENX20" s="331"/>
      <c r="ENY20" s="331"/>
      <c r="ENZ20" s="331"/>
      <c r="EOA20" s="334"/>
      <c r="EOB20" s="331"/>
      <c r="EOC20" s="270"/>
      <c r="EOD20" s="261"/>
      <c r="EOE20" s="331"/>
      <c r="EOF20" s="331"/>
      <c r="EOG20" s="331"/>
      <c r="EOH20" s="334"/>
      <c r="EOI20" s="331"/>
      <c r="EOJ20" s="270"/>
      <c r="EOK20" s="261"/>
      <c r="EOL20" s="331"/>
      <c r="EOM20" s="331"/>
      <c r="EON20" s="331"/>
      <c r="EOO20" s="334"/>
      <c r="EOP20" s="331"/>
      <c r="EOQ20" s="270"/>
      <c r="EOR20" s="261"/>
      <c r="EOS20" s="331"/>
      <c r="EOT20" s="331"/>
      <c r="EOU20" s="331"/>
      <c r="EOV20" s="334"/>
      <c r="EOW20" s="331"/>
      <c r="EOX20" s="270"/>
      <c r="EOY20" s="261"/>
      <c r="EOZ20" s="331"/>
      <c r="EPA20" s="331"/>
      <c r="EPB20" s="331"/>
      <c r="EPC20" s="334"/>
      <c r="EPD20" s="331"/>
      <c r="EPE20" s="270"/>
      <c r="EPF20" s="261"/>
      <c r="EPG20" s="331"/>
      <c r="EPH20" s="331"/>
      <c r="EPI20" s="331"/>
      <c r="EPJ20" s="334"/>
      <c r="EPK20" s="331"/>
      <c r="EPL20" s="270"/>
      <c r="EPM20" s="261"/>
      <c r="EPN20" s="331"/>
      <c r="EPO20" s="331"/>
      <c r="EPP20" s="331"/>
      <c r="EPQ20" s="334"/>
      <c r="EPR20" s="331"/>
      <c r="EPS20" s="270"/>
      <c r="EPT20" s="261"/>
      <c r="EPU20" s="331"/>
      <c r="EPV20" s="331"/>
      <c r="EPW20" s="331"/>
      <c r="EPX20" s="334"/>
      <c r="EPY20" s="331"/>
      <c r="EPZ20" s="270"/>
      <c r="EQA20" s="261"/>
      <c r="EQB20" s="331"/>
      <c r="EQC20" s="331"/>
      <c r="EQD20" s="331"/>
      <c r="EQE20" s="334"/>
      <c r="EQF20" s="331"/>
      <c r="EQG20" s="270"/>
      <c r="EQH20" s="261"/>
      <c r="EQI20" s="331"/>
      <c r="EQJ20" s="331"/>
      <c r="EQK20" s="331"/>
      <c r="EQL20" s="334"/>
      <c r="EQM20" s="331"/>
      <c r="EQN20" s="270"/>
      <c r="EQO20" s="261"/>
      <c r="EQP20" s="331"/>
      <c r="EQQ20" s="331"/>
      <c r="EQR20" s="331"/>
      <c r="EQS20" s="334"/>
      <c r="EQT20" s="331"/>
      <c r="EQU20" s="270"/>
      <c r="EQV20" s="261"/>
      <c r="EQW20" s="331"/>
      <c r="EQX20" s="331"/>
      <c r="EQY20" s="331"/>
      <c r="EQZ20" s="334"/>
      <c r="ERA20" s="331"/>
      <c r="ERB20" s="270"/>
      <c r="ERC20" s="261"/>
      <c r="ERD20" s="331"/>
      <c r="ERE20" s="331"/>
      <c r="ERF20" s="331"/>
      <c r="ERG20" s="334"/>
      <c r="ERH20" s="331"/>
      <c r="ERI20" s="270"/>
      <c r="ERJ20" s="261"/>
      <c r="ERK20" s="331"/>
      <c r="ERL20" s="331"/>
      <c r="ERM20" s="331"/>
      <c r="ERN20" s="334"/>
      <c r="ERO20" s="331"/>
      <c r="ERP20" s="270"/>
      <c r="ERQ20" s="261"/>
      <c r="ERR20" s="331"/>
      <c r="ERS20" s="331"/>
      <c r="ERT20" s="331"/>
      <c r="ERU20" s="334"/>
      <c r="ERV20" s="331"/>
      <c r="ERW20" s="270"/>
      <c r="ERX20" s="261"/>
      <c r="ERY20" s="331"/>
      <c r="ERZ20" s="331"/>
      <c r="ESA20" s="331"/>
      <c r="ESB20" s="334"/>
      <c r="ESC20" s="331"/>
      <c r="ESD20" s="270"/>
      <c r="ESE20" s="261"/>
      <c r="ESF20" s="331"/>
      <c r="ESG20" s="331"/>
      <c r="ESH20" s="331"/>
      <c r="ESI20" s="334"/>
      <c r="ESJ20" s="331"/>
      <c r="ESK20" s="270"/>
      <c r="ESL20" s="261"/>
      <c r="ESM20" s="331"/>
      <c r="ESN20" s="331"/>
      <c r="ESO20" s="331"/>
      <c r="ESP20" s="334"/>
      <c r="ESQ20" s="331"/>
      <c r="ESR20" s="270"/>
      <c r="ESS20" s="261"/>
      <c r="EST20" s="331"/>
      <c r="ESU20" s="331"/>
      <c r="ESV20" s="331"/>
      <c r="ESW20" s="334"/>
      <c r="ESX20" s="331"/>
      <c r="ESY20" s="270"/>
      <c r="ESZ20" s="261"/>
      <c r="ETA20" s="331"/>
      <c r="ETB20" s="331"/>
      <c r="ETC20" s="331"/>
      <c r="ETD20" s="334"/>
      <c r="ETE20" s="331"/>
      <c r="ETF20" s="270"/>
      <c r="ETG20" s="261"/>
      <c r="ETH20" s="331"/>
      <c r="ETI20" s="331"/>
      <c r="ETJ20" s="331"/>
      <c r="ETK20" s="334"/>
      <c r="ETL20" s="331"/>
      <c r="ETM20" s="270"/>
      <c r="ETN20" s="261"/>
      <c r="ETO20" s="331"/>
      <c r="ETP20" s="331"/>
      <c r="ETQ20" s="331"/>
      <c r="ETR20" s="334"/>
      <c r="ETS20" s="331"/>
      <c r="ETT20" s="270"/>
      <c r="ETU20" s="261"/>
      <c r="ETV20" s="331"/>
      <c r="ETW20" s="331"/>
      <c r="ETX20" s="331"/>
      <c r="ETY20" s="334"/>
      <c r="ETZ20" s="331"/>
      <c r="EUA20" s="270"/>
      <c r="EUB20" s="261"/>
      <c r="EUC20" s="331"/>
      <c r="EUD20" s="331"/>
      <c r="EUE20" s="331"/>
      <c r="EUF20" s="334"/>
      <c r="EUG20" s="331"/>
      <c r="EUH20" s="270"/>
      <c r="EUI20" s="261"/>
      <c r="EUJ20" s="331"/>
      <c r="EUK20" s="331"/>
      <c r="EUL20" s="331"/>
      <c r="EUM20" s="334"/>
      <c r="EUN20" s="331"/>
      <c r="EUO20" s="270"/>
      <c r="EUP20" s="261"/>
      <c r="EUQ20" s="331"/>
      <c r="EUR20" s="331"/>
      <c r="EUS20" s="331"/>
      <c r="EUT20" s="334"/>
      <c r="EUU20" s="331"/>
      <c r="EUV20" s="270"/>
      <c r="EUW20" s="261"/>
      <c r="EUX20" s="331"/>
      <c r="EUY20" s="331"/>
      <c r="EUZ20" s="331"/>
      <c r="EVA20" s="334"/>
      <c r="EVB20" s="331"/>
      <c r="EVC20" s="270"/>
      <c r="EVD20" s="261"/>
      <c r="EVE20" s="331"/>
      <c r="EVF20" s="331"/>
      <c r="EVG20" s="331"/>
      <c r="EVH20" s="334"/>
      <c r="EVI20" s="331"/>
      <c r="EVJ20" s="270"/>
      <c r="EVK20" s="261"/>
      <c r="EVL20" s="331"/>
      <c r="EVM20" s="331"/>
      <c r="EVN20" s="331"/>
      <c r="EVO20" s="334"/>
      <c r="EVP20" s="331"/>
      <c r="EVQ20" s="270"/>
      <c r="EVR20" s="261"/>
      <c r="EVS20" s="331"/>
      <c r="EVT20" s="331"/>
      <c r="EVU20" s="331"/>
      <c r="EVV20" s="334"/>
      <c r="EVW20" s="331"/>
      <c r="EVX20" s="270"/>
      <c r="EVY20" s="261"/>
      <c r="EVZ20" s="331"/>
      <c r="EWA20" s="331"/>
      <c r="EWB20" s="331"/>
      <c r="EWC20" s="334"/>
      <c r="EWD20" s="331"/>
      <c r="EWE20" s="270"/>
      <c r="EWF20" s="261"/>
      <c r="EWG20" s="331"/>
      <c r="EWH20" s="331"/>
      <c r="EWI20" s="331"/>
      <c r="EWJ20" s="334"/>
      <c r="EWK20" s="331"/>
      <c r="EWL20" s="270"/>
      <c r="EWM20" s="261"/>
      <c r="EWN20" s="331"/>
      <c r="EWO20" s="331"/>
      <c r="EWP20" s="331"/>
      <c r="EWQ20" s="334"/>
      <c r="EWR20" s="331"/>
      <c r="EWS20" s="270"/>
      <c r="EWT20" s="261"/>
      <c r="EWU20" s="331"/>
      <c r="EWV20" s="331"/>
      <c r="EWW20" s="331"/>
      <c r="EWX20" s="334"/>
      <c r="EWY20" s="331"/>
      <c r="EWZ20" s="270"/>
      <c r="EXA20" s="261"/>
      <c r="EXB20" s="331"/>
      <c r="EXC20" s="331"/>
      <c r="EXD20" s="331"/>
      <c r="EXE20" s="334"/>
      <c r="EXF20" s="331"/>
      <c r="EXG20" s="270"/>
      <c r="EXH20" s="261"/>
      <c r="EXI20" s="331"/>
      <c r="EXJ20" s="331"/>
      <c r="EXK20" s="331"/>
      <c r="EXL20" s="334"/>
      <c r="EXM20" s="331"/>
      <c r="EXN20" s="270"/>
      <c r="EXO20" s="261"/>
      <c r="EXP20" s="331"/>
      <c r="EXQ20" s="331"/>
      <c r="EXR20" s="331"/>
      <c r="EXS20" s="334"/>
      <c r="EXT20" s="331"/>
      <c r="EXU20" s="270"/>
      <c r="EXV20" s="261"/>
      <c r="EXW20" s="331"/>
      <c r="EXX20" s="331"/>
      <c r="EXY20" s="331"/>
      <c r="EXZ20" s="334"/>
      <c r="EYA20" s="331"/>
      <c r="EYB20" s="270"/>
      <c r="EYC20" s="261"/>
      <c r="EYD20" s="331"/>
      <c r="EYE20" s="331"/>
      <c r="EYF20" s="331"/>
      <c r="EYG20" s="334"/>
      <c r="EYH20" s="331"/>
      <c r="EYI20" s="270"/>
      <c r="EYJ20" s="261"/>
      <c r="EYK20" s="331"/>
      <c r="EYL20" s="331"/>
      <c r="EYM20" s="331"/>
      <c r="EYN20" s="334"/>
      <c r="EYO20" s="331"/>
      <c r="EYP20" s="270"/>
      <c r="EYQ20" s="261"/>
      <c r="EYR20" s="331"/>
      <c r="EYS20" s="331"/>
      <c r="EYT20" s="331"/>
      <c r="EYU20" s="334"/>
      <c r="EYV20" s="331"/>
      <c r="EYW20" s="270"/>
      <c r="EYX20" s="261"/>
      <c r="EYY20" s="331"/>
      <c r="EYZ20" s="331"/>
      <c r="EZA20" s="331"/>
      <c r="EZB20" s="334"/>
      <c r="EZC20" s="331"/>
      <c r="EZD20" s="270"/>
      <c r="EZE20" s="261"/>
      <c r="EZF20" s="331"/>
      <c r="EZG20" s="331"/>
      <c r="EZH20" s="331"/>
      <c r="EZI20" s="334"/>
      <c r="EZJ20" s="331"/>
      <c r="EZK20" s="270"/>
      <c r="EZL20" s="261"/>
      <c r="EZM20" s="331"/>
      <c r="EZN20" s="331"/>
      <c r="EZO20" s="331"/>
      <c r="EZP20" s="334"/>
      <c r="EZQ20" s="331"/>
      <c r="EZR20" s="270"/>
      <c r="EZS20" s="261"/>
      <c r="EZT20" s="331"/>
      <c r="EZU20" s="331"/>
      <c r="EZV20" s="331"/>
      <c r="EZW20" s="334"/>
      <c r="EZX20" s="331"/>
      <c r="EZY20" s="270"/>
      <c r="EZZ20" s="261"/>
      <c r="FAA20" s="331"/>
      <c r="FAB20" s="331"/>
      <c r="FAC20" s="331"/>
      <c r="FAD20" s="334"/>
      <c r="FAE20" s="331"/>
      <c r="FAF20" s="270"/>
      <c r="FAG20" s="261"/>
      <c r="FAH20" s="331"/>
      <c r="FAI20" s="331"/>
      <c r="FAJ20" s="331"/>
      <c r="FAK20" s="334"/>
      <c r="FAL20" s="331"/>
      <c r="FAM20" s="270"/>
      <c r="FAN20" s="261"/>
      <c r="FAO20" s="331"/>
      <c r="FAP20" s="331"/>
      <c r="FAQ20" s="331"/>
      <c r="FAR20" s="334"/>
      <c r="FAS20" s="331"/>
      <c r="FAT20" s="270"/>
      <c r="FAU20" s="261"/>
      <c r="FAV20" s="331"/>
      <c r="FAW20" s="331"/>
      <c r="FAX20" s="331"/>
      <c r="FAY20" s="334"/>
      <c r="FAZ20" s="331"/>
      <c r="FBA20" s="270"/>
      <c r="FBB20" s="261"/>
      <c r="FBC20" s="331"/>
      <c r="FBD20" s="331"/>
      <c r="FBE20" s="331"/>
      <c r="FBF20" s="334"/>
      <c r="FBG20" s="331"/>
      <c r="FBH20" s="270"/>
      <c r="FBI20" s="261"/>
      <c r="FBJ20" s="331"/>
      <c r="FBK20" s="331"/>
      <c r="FBL20" s="331"/>
      <c r="FBM20" s="334"/>
      <c r="FBN20" s="331"/>
      <c r="FBO20" s="270"/>
      <c r="FBP20" s="261"/>
      <c r="FBQ20" s="331"/>
      <c r="FBR20" s="331"/>
      <c r="FBS20" s="331"/>
      <c r="FBT20" s="334"/>
      <c r="FBU20" s="331"/>
      <c r="FBV20" s="270"/>
      <c r="FBW20" s="261"/>
      <c r="FBX20" s="331"/>
      <c r="FBY20" s="331"/>
      <c r="FBZ20" s="331"/>
      <c r="FCA20" s="334"/>
      <c r="FCB20" s="331"/>
      <c r="FCC20" s="270"/>
      <c r="FCD20" s="261"/>
      <c r="FCE20" s="331"/>
      <c r="FCF20" s="331"/>
      <c r="FCG20" s="331"/>
      <c r="FCH20" s="334"/>
      <c r="FCI20" s="331"/>
      <c r="FCJ20" s="270"/>
      <c r="FCK20" s="261"/>
      <c r="FCL20" s="331"/>
      <c r="FCM20" s="331"/>
      <c r="FCN20" s="331"/>
      <c r="FCO20" s="334"/>
      <c r="FCP20" s="331"/>
      <c r="FCQ20" s="270"/>
      <c r="FCR20" s="261"/>
      <c r="FCS20" s="331"/>
      <c r="FCT20" s="331"/>
      <c r="FCU20" s="331"/>
      <c r="FCV20" s="334"/>
      <c r="FCW20" s="331"/>
      <c r="FCX20" s="270"/>
      <c r="FCY20" s="261"/>
      <c r="FCZ20" s="331"/>
      <c r="FDA20" s="331"/>
      <c r="FDB20" s="331"/>
      <c r="FDC20" s="334"/>
      <c r="FDD20" s="331"/>
      <c r="FDE20" s="270"/>
      <c r="FDF20" s="261"/>
      <c r="FDG20" s="331"/>
      <c r="FDH20" s="331"/>
      <c r="FDI20" s="331"/>
      <c r="FDJ20" s="334"/>
      <c r="FDK20" s="331"/>
      <c r="FDL20" s="270"/>
      <c r="FDM20" s="261"/>
      <c r="FDN20" s="331"/>
      <c r="FDO20" s="331"/>
      <c r="FDP20" s="331"/>
      <c r="FDQ20" s="334"/>
      <c r="FDR20" s="331"/>
      <c r="FDS20" s="270"/>
      <c r="FDT20" s="261"/>
      <c r="FDU20" s="331"/>
      <c r="FDV20" s="331"/>
      <c r="FDW20" s="331"/>
      <c r="FDX20" s="334"/>
      <c r="FDY20" s="331"/>
      <c r="FDZ20" s="270"/>
      <c r="FEA20" s="261"/>
      <c r="FEB20" s="331"/>
      <c r="FEC20" s="331"/>
      <c r="FED20" s="331"/>
      <c r="FEE20" s="334"/>
      <c r="FEF20" s="331"/>
      <c r="FEG20" s="270"/>
      <c r="FEH20" s="261"/>
      <c r="FEI20" s="331"/>
      <c r="FEJ20" s="331"/>
      <c r="FEK20" s="331"/>
      <c r="FEL20" s="334"/>
      <c r="FEM20" s="331"/>
      <c r="FEN20" s="270"/>
      <c r="FEO20" s="261"/>
      <c r="FEP20" s="331"/>
      <c r="FEQ20" s="331"/>
      <c r="FER20" s="331"/>
      <c r="FES20" s="334"/>
      <c r="FET20" s="331"/>
      <c r="FEU20" s="270"/>
      <c r="FEV20" s="261"/>
      <c r="FEW20" s="331"/>
      <c r="FEX20" s="331"/>
      <c r="FEY20" s="331"/>
      <c r="FEZ20" s="334"/>
      <c r="FFA20" s="331"/>
      <c r="FFB20" s="270"/>
      <c r="FFC20" s="261"/>
      <c r="FFD20" s="331"/>
      <c r="FFE20" s="331"/>
      <c r="FFF20" s="331"/>
      <c r="FFG20" s="334"/>
      <c r="FFH20" s="331"/>
      <c r="FFI20" s="270"/>
      <c r="FFJ20" s="261"/>
      <c r="FFK20" s="331"/>
      <c r="FFL20" s="331"/>
      <c r="FFM20" s="331"/>
      <c r="FFN20" s="334"/>
      <c r="FFO20" s="331"/>
      <c r="FFP20" s="270"/>
      <c r="FFQ20" s="261"/>
      <c r="FFR20" s="331"/>
      <c r="FFS20" s="331"/>
      <c r="FFT20" s="331"/>
      <c r="FFU20" s="334"/>
      <c r="FFV20" s="331"/>
      <c r="FFW20" s="270"/>
      <c r="FFX20" s="261"/>
      <c r="FFY20" s="331"/>
      <c r="FFZ20" s="331"/>
      <c r="FGA20" s="331"/>
      <c r="FGB20" s="334"/>
      <c r="FGC20" s="331"/>
      <c r="FGD20" s="270"/>
      <c r="FGE20" s="261"/>
      <c r="FGF20" s="331"/>
      <c r="FGG20" s="331"/>
      <c r="FGH20" s="331"/>
      <c r="FGI20" s="334"/>
      <c r="FGJ20" s="331"/>
      <c r="FGK20" s="270"/>
      <c r="FGL20" s="261"/>
      <c r="FGM20" s="331"/>
      <c r="FGN20" s="331"/>
      <c r="FGO20" s="331"/>
      <c r="FGP20" s="334"/>
      <c r="FGQ20" s="331"/>
      <c r="FGR20" s="270"/>
      <c r="FGS20" s="261"/>
      <c r="FGT20" s="331"/>
      <c r="FGU20" s="331"/>
      <c r="FGV20" s="331"/>
      <c r="FGW20" s="334"/>
      <c r="FGX20" s="331"/>
      <c r="FGY20" s="270"/>
      <c r="FGZ20" s="261"/>
      <c r="FHA20" s="331"/>
      <c r="FHB20" s="331"/>
      <c r="FHC20" s="331"/>
      <c r="FHD20" s="334"/>
      <c r="FHE20" s="331"/>
      <c r="FHF20" s="270"/>
      <c r="FHG20" s="261"/>
      <c r="FHH20" s="331"/>
      <c r="FHI20" s="331"/>
      <c r="FHJ20" s="331"/>
      <c r="FHK20" s="334"/>
      <c r="FHL20" s="331"/>
      <c r="FHM20" s="270"/>
      <c r="FHN20" s="261"/>
      <c r="FHO20" s="331"/>
      <c r="FHP20" s="331"/>
      <c r="FHQ20" s="331"/>
      <c r="FHR20" s="334"/>
      <c r="FHS20" s="331"/>
      <c r="FHT20" s="270"/>
      <c r="FHU20" s="261"/>
      <c r="FHV20" s="331"/>
      <c r="FHW20" s="331"/>
      <c r="FHX20" s="331"/>
      <c r="FHY20" s="334"/>
      <c r="FHZ20" s="331"/>
      <c r="FIA20" s="270"/>
      <c r="FIB20" s="261"/>
      <c r="FIC20" s="331"/>
      <c r="FID20" s="331"/>
      <c r="FIE20" s="331"/>
      <c r="FIF20" s="334"/>
      <c r="FIG20" s="331"/>
      <c r="FIH20" s="270"/>
      <c r="FII20" s="261"/>
      <c r="FIJ20" s="331"/>
      <c r="FIK20" s="331"/>
      <c r="FIL20" s="331"/>
      <c r="FIM20" s="334"/>
      <c r="FIN20" s="331"/>
      <c r="FIO20" s="270"/>
      <c r="FIP20" s="261"/>
      <c r="FIQ20" s="331"/>
      <c r="FIR20" s="331"/>
      <c r="FIS20" s="331"/>
      <c r="FIT20" s="334"/>
      <c r="FIU20" s="331"/>
      <c r="FIV20" s="270"/>
      <c r="FIW20" s="261"/>
      <c r="FIX20" s="331"/>
      <c r="FIY20" s="331"/>
      <c r="FIZ20" s="331"/>
      <c r="FJA20" s="334"/>
      <c r="FJB20" s="331"/>
      <c r="FJC20" s="270"/>
      <c r="FJD20" s="261"/>
      <c r="FJE20" s="331"/>
      <c r="FJF20" s="331"/>
      <c r="FJG20" s="331"/>
      <c r="FJH20" s="334"/>
      <c r="FJI20" s="331"/>
      <c r="FJJ20" s="270"/>
      <c r="FJK20" s="261"/>
      <c r="FJL20" s="331"/>
      <c r="FJM20" s="331"/>
      <c r="FJN20" s="331"/>
      <c r="FJO20" s="334"/>
      <c r="FJP20" s="331"/>
      <c r="FJQ20" s="270"/>
      <c r="FJR20" s="261"/>
      <c r="FJS20" s="331"/>
      <c r="FJT20" s="331"/>
      <c r="FJU20" s="331"/>
      <c r="FJV20" s="334"/>
      <c r="FJW20" s="331"/>
      <c r="FJX20" s="270"/>
      <c r="FJY20" s="261"/>
      <c r="FJZ20" s="331"/>
      <c r="FKA20" s="331"/>
      <c r="FKB20" s="331"/>
      <c r="FKC20" s="334"/>
      <c r="FKD20" s="331"/>
      <c r="FKE20" s="270"/>
      <c r="FKF20" s="261"/>
      <c r="FKG20" s="331"/>
      <c r="FKH20" s="331"/>
      <c r="FKI20" s="331"/>
      <c r="FKJ20" s="334"/>
      <c r="FKK20" s="331"/>
      <c r="FKL20" s="270"/>
      <c r="FKM20" s="261"/>
      <c r="FKN20" s="331"/>
      <c r="FKO20" s="331"/>
      <c r="FKP20" s="331"/>
      <c r="FKQ20" s="334"/>
      <c r="FKR20" s="331"/>
      <c r="FKS20" s="270"/>
      <c r="FKT20" s="261"/>
      <c r="FKU20" s="331"/>
      <c r="FKV20" s="331"/>
      <c r="FKW20" s="331"/>
      <c r="FKX20" s="334"/>
      <c r="FKY20" s="331"/>
      <c r="FKZ20" s="270"/>
      <c r="FLA20" s="261"/>
      <c r="FLB20" s="331"/>
      <c r="FLC20" s="331"/>
      <c r="FLD20" s="331"/>
      <c r="FLE20" s="334"/>
      <c r="FLF20" s="331"/>
      <c r="FLG20" s="270"/>
      <c r="FLH20" s="261"/>
      <c r="FLI20" s="331"/>
      <c r="FLJ20" s="331"/>
      <c r="FLK20" s="331"/>
      <c r="FLL20" s="334"/>
      <c r="FLM20" s="331"/>
      <c r="FLN20" s="270"/>
      <c r="FLO20" s="261"/>
      <c r="FLP20" s="331"/>
      <c r="FLQ20" s="331"/>
      <c r="FLR20" s="331"/>
      <c r="FLS20" s="334"/>
      <c r="FLT20" s="331"/>
      <c r="FLU20" s="270"/>
      <c r="FLV20" s="261"/>
      <c r="FLW20" s="331"/>
      <c r="FLX20" s="331"/>
      <c r="FLY20" s="331"/>
      <c r="FLZ20" s="334"/>
      <c r="FMA20" s="331"/>
      <c r="FMB20" s="270"/>
      <c r="FMC20" s="261"/>
      <c r="FMD20" s="331"/>
      <c r="FME20" s="331"/>
      <c r="FMF20" s="331"/>
      <c r="FMG20" s="334"/>
      <c r="FMH20" s="331"/>
      <c r="FMI20" s="270"/>
      <c r="FMJ20" s="261"/>
      <c r="FMK20" s="331"/>
      <c r="FML20" s="331"/>
      <c r="FMM20" s="331"/>
      <c r="FMN20" s="334"/>
      <c r="FMO20" s="331"/>
      <c r="FMP20" s="270"/>
      <c r="FMQ20" s="261"/>
      <c r="FMR20" s="331"/>
      <c r="FMS20" s="331"/>
      <c r="FMT20" s="331"/>
      <c r="FMU20" s="334"/>
      <c r="FMV20" s="331"/>
      <c r="FMW20" s="270"/>
      <c r="FMX20" s="261"/>
      <c r="FMY20" s="331"/>
      <c r="FMZ20" s="331"/>
      <c r="FNA20" s="331"/>
      <c r="FNB20" s="334"/>
      <c r="FNC20" s="331"/>
      <c r="FND20" s="270"/>
      <c r="FNE20" s="261"/>
      <c r="FNF20" s="331"/>
      <c r="FNG20" s="331"/>
      <c r="FNH20" s="331"/>
      <c r="FNI20" s="334"/>
      <c r="FNJ20" s="331"/>
      <c r="FNK20" s="270"/>
      <c r="FNL20" s="261"/>
      <c r="FNM20" s="331"/>
      <c r="FNN20" s="331"/>
      <c r="FNO20" s="331"/>
      <c r="FNP20" s="334"/>
      <c r="FNQ20" s="331"/>
      <c r="FNR20" s="270"/>
      <c r="FNS20" s="261"/>
      <c r="FNT20" s="331"/>
      <c r="FNU20" s="331"/>
      <c r="FNV20" s="331"/>
      <c r="FNW20" s="334"/>
      <c r="FNX20" s="331"/>
      <c r="FNY20" s="270"/>
      <c r="FNZ20" s="261"/>
      <c r="FOA20" s="331"/>
      <c r="FOB20" s="331"/>
      <c r="FOC20" s="331"/>
      <c r="FOD20" s="334"/>
      <c r="FOE20" s="331"/>
      <c r="FOF20" s="270"/>
      <c r="FOG20" s="261"/>
      <c r="FOH20" s="331"/>
      <c r="FOI20" s="331"/>
      <c r="FOJ20" s="331"/>
      <c r="FOK20" s="334"/>
      <c r="FOL20" s="331"/>
      <c r="FOM20" s="270"/>
      <c r="FON20" s="261"/>
      <c r="FOO20" s="331"/>
      <c r="FOP20" s="331"/>
      <c r="FOQ20" s="331"/>
      <c r="FOR20" s="334"/>
      <c r="FOS20" s="331"/>
      <c r="FOT20" s="270"/>
      <c r="FOU20" s="261"/>
      <c r="FOV20" s="331"/>
      <c r="FOW20" s="331"/>
      <c r="FOX20" s="331"/>
      <c r="FOY20" s="334"/>
      <c r="FOZ20" s="331"/>
      <c r="FPA20" s="270"/>
      <c r="FPB20" s="261"/>
      <c r="FPC20" s="331"/>
      <c r="FPD20" s="331"/>
      <c r="FPE20" s="331"/>
      <c r="FPF20" s="334"/>
      <c r="FPG20" s="331"/>
      <c r="FPH20" s="270"/>
      <c r="FPI20" s="261"/>
      <c r="FPJ20" s="331"/>
      <c r="FPK20" s="331"/>
      <c r="FPL20" s="331"/>
      <c r="FPM20" s="334"/>
      <c r="FPN20" s="331"/>
      <c r="FPO20" s="270"/>
      <c r="FPP20" s="261"/>
      <c r="FPQ20" s="331"/>
      <c r="FPR20" s="331"/>
      <c r="FPS20" s="331"/>
      <c r="FPT20" s="334"/>
      <c r="FPU20" s="331"/>
      <c r="FPV20" s="270"/>
      <c r="FPW20" s="261"/>
      <c r="FPX20" s="331"/>
      <c r="FPY20" s="331"/>
      <c r="FPZ20" s="331"/>
      <c r="FQA20" s="334"/>
      <c r="FQB20" s="331"/>
      <c r="FQC20" s="270"/>
      <c r="FQD20" s="261"/>
      <c r="FQE20" s="331"/>
      <c r="FQF20" s="331"/>
      <c r="FQG20" s="331"/>
      <c r="FQH20" s="334"/>
      <c r="FQI20" s="331"/>
      <c r="FQJ20" s="270"/>
      <c r="FQK20" s="261"/>
      <c r="FQL20" s="331"/>
      <c r="FQM20" s="331"/>
      <c r="FQN20" s="331"/>
      <c r="FQO20" s="334"/>
      <c r="FQP20" s="331"/>
      <c r="FQQ20" s="270"/>
      <c r="FQR20" s="261"/>
      <c r="FQS20" s="331"/>
      <c r="FQT20" s="331"/>
      <c r="FQU20" s="331"/>
      <c r="FQV20" s="334"/>
      <c r="FQW20" s="331"/>
      <c r="FQX20" s="270"/>
      <c r="FQY20" s="261"/>
      <c r="FQZ20" s="331"/>
      <c r="FRA20" s="331"/>
      <c r="FRB20" s="331"/>
      <c r="FRC20" s="334"/>
      <c r="FRD20" s="331"/>
      <c r="FRE20" s="270"/>
      <c r="FRF20" s="261"/>
      <c r="FRG20" s="331"/>
      <c r="FRH20" s="331"/>
      <c r="FRI20" s="331"/>
      <c r="FRJ20" s="334"/>
      <c r="FRK20" s="331"/>
      <c r="FRL20" s="270"/>
      <c r="FRM20" s="261"/>
      <c r="FRN20" s="331"/>
      <c r="FRO20" s="331"/>
      <c r="FRP20" s="331"/>
      <c r="FRQ20" s="334"/>
      <c r="FRR20" s="331"/>
      <c r="FRS20" s="270"/>
      <c r="FRT20" s="261"/>
      <c r="FRU20" s="331"/>
      <c r="FRV20" s="331"/>
      <c r="FRW20" s="331"/>
      <c r="FRX20" s="334"/>
      <c r="FRY20" s="331"/>
      <c r="FRZ20" s="270"/>
      <c r="FSA20" s="261"/>
      <c r="FSB20" s="331"/>
      <c r="FSC20" s="331"/>
      <c r="FSD20" s="331"/>
      <c r="FSE20" s="334"/>
      <c r="FSF20" s="331"/>
      <c r="FSG20" s="270"/>
      <c r="FSH20" s="261"/>
      <c r="FSI20" s="331"/>
      <c r="FSJ20" s="331"/>
      <c r="FSK20" s="331"/>
      <c r="FSL20" s="334"/>
      <c r="FSM20" s="331"/>
      <c r="FSN20" s="270"/>
      <c r="FSO20" s="261"/>
      <c r="FSP20" s="331"/>
      <c r="FSQ20" s="331"/>
      <c r="FSR20" s="331"/>
      <c r="FSS20" s="334"/>
      <c r="FST20" s="331"/>
      <c r="FSU20" s="270"/>
      <c r="FSV20" s="261"/>
      <c r="FSW20" s="331"/>
      <c r="FSX20" s="331"/>
      <c r="FSY20" s="331"/>
      <c r="FSZ20" s="334"/>
      <c r="FTA20" s="331"/>
      <c r="FTB20" s="270"/>
      <c r="FTC20" s="261"/>
      <c r="FTD20" s="331"/>
      <c r="FTE20" s="331"/>
      <c r="FTF20" s="331"/>
      <c r="FTG20" s="334"/>
      <c r="FTH20" s="331"/>
      <c r="FTI20" s="270"/>
      <c r="FTJ20" s="261"/>
      <c r="FTK20" s="331"/>
      <c r="FTL20" s="331"/>
      <c r="FTM20" s="331"/>
      <c r="FTN20" s="334"/>
      <c r="FTO20" s="331"/>
      <c r="FTP20" s="270"/>
      <c r="FTQ20" s="261"/>
      <c r="FTR20" s="331"/>
      <c r="FTS20" s="331"/>
      <c r="FTT20" s="331"/>
      <c r="FTU20" s="334"/>
      <c r="FTV20" s="331"/>
      <c r="FTW20" s="270"/>
      <c r="FTX20" s="261"/>
      <c r="FTY20" s="331"/>
      <c r="FTZ20" s="331"/>
      <c r="FUA20" s="331"/>
      <c r="FUB20" s="334"/>
      <c r="FUC20" s="331"/>
      <c r="FUD20" s="270"/>
      <c r="FUE20" s="261"/>
      <c r="FUF20" s="331"/>
      <c r="FUG20" s="331"/>
      <c r="FUH20" s="331"/>
      <c r="FUI20" s="334"/>
      <c r="FUJ20" s="331"/>
      <c r="FUK20" s="270"/>
      <c r="FUL20" s="261"/>
      <c r="FUM20" s="331"/>
      <c r="FUN20" s="331"/>
      <c r="FUO20" s="331"/>
      <c r="FUP20" s="334"/>
      <c r="FUQ20" s="331"/>
      <c r="FUR20" s="270"/>
      <c r="FUS20" s="261"/>
      <c r="FUT20" s="331"/>
      <c r="FUU20" s="331"/>
      <c r="FUV20" s="331"/>
      <c r="FUW20" s="334"/>
      <c r="FUX20" s="331"/>
      <c r="FUY20" s="270"/>
      <c r="FUZ20" s="261"/>
      <c r="FVA20" s="331"/>
      <c r="FVB20" s="331"/>
      <c r="FVC20" s="331"/>
      <c r="FVD20" s="334"/>
      <c r="FVE20" s="331"/>
      <c r="FVF20" s="270"/>
      <c r="FVG20" s="261"/>
      <c r="FVH20" s="331"/>
      <c r="FVI20" s="331"/>
      <c r="FVJ20" s="331"/>
      <c r="FVK20" s="334"/>
      <c r="FVL20" s="331"/>
      <c r="FVM20" s="270"/>
      <c r="FVN20" s="261"/>
      <c r="FVO20" s="331"/>
      <c r="FVP20" s="331"/>
      <c r="FVQ20" s="331"/>
      <c r="FVR20" s="334"/>
      <c r="FVS20" s="331"/>
      <c r="FVT20" s="270"/>
      <c r="FVU20" s="261"/>
      <c r="FVV20" s="331"/>
      <c r="FVW20" s="331"/>
      <c r="FVX20" s="331"/>
      <c r="FVY20" s="334"/>
      <c r="FVZ20" s="331"/>
      <c r="FWA20" s="270"/>
      <c r="FWB20" s="261"/>
      <c r="FWC20" s="331"/>
      <c r="FWD20" s="331"/>
      <c r="FWE20" s="331"/>
      <c r="FWF20" s="334"/>
      <c r="FWG20" s="331"/>
      <c r="FWH20" s="270"/>
      <c r="FWI20" s="261"/>
      <c r="FWJ20" s="331"/>
      <c r="FWK20" s="331"/>
      <c r="FWL20" s="331"/>
      <c r="FWM20" s="334"/>
      <c r="FWN20" s="331"/>
      <c r="FWO20" s="270"/>
      <c r="FWP20" s="261"/>
      <c r="FWQ20" s="331"/>
      <c r="FWR20" s="331"/>
      <c r="FWS20" s="331"/>
      <c r="FWT20" s="334"/>
      <c r="FWU20" s="331"/>
      <c r="FWV20" s="270"/>
      <c r="FWW20" s="261"/>
      <c r="FWX20" s="331"/>
      <c r="FWY20" s="331"/>
      <c r="FWZ20" s="331"/>
      <c r="FXA20" s="334"/>
      <c r="FXB20" s="331"/>
      <c r="FXC20" s="270"/>
      <c r="FXD20" s="261"/>
      <c r="FXE20" s="331"/>
      <c r="FXF20" s="331"/>
      <c r="FXG20" s="331"/>
      <c r="FXH20" s="334"/>
      <c r="FXI20" s="331"/>
      <c r="FXJ20" s="270"/>
      <c r="FXK20" s="261"/>
      <c r="FXL20" s="331"/>
      <c r="FXM20" s="331"/>
      <c r="FXN20" s="331"/>
      <c r="FXO20" s="334"/>
      <c r="FXP20" s="331"/>
      <c r="FXQ20" s="270"/>
      <c r="FXR20" s="261"/>
      <c r="FXS20" s="331"/>
      <c r="FXT20" s="331"/>
      <c r="FXU20" s="331"/>
      <c r="FXV20" s="334"/>
      <c r="FXW20" s="331"/>
      <c r="FXX20" s="270"/>
      <c r="FXY20" s="261"/>
      <c r="FXZ20" s="331"/>
      <c r="FYA20" s="331"/>
      <c r="FYB20" s="331"/>
      <c r="FYC20" s="334"/>
      <c r="FYD20" s="331"/>
      <c r="FYE20" s="270"/>
      <c r="FYF20" s="261"/>
      <c r="FYG20" s="331"/>
      <c r="FYH20" s="331"/>
      <c r="FYI20" s="331"/>
      <c r="FYJ20" s="334"/>
      <c r="FYK20" s="331"/>
      <c r="FYL20" s="270"/>
      <c r="FYM20" s="261"/>
      <c r="FYN20" s="331"/>
      <c r="FYO20" s="331"/>
      <c r="FYP20" s="331"/>
      <c r="FYQ20" s="334"/>
      <c r="FYR20" s="331"/>
      <c r="FYS20" s="270"/>
      <c r="FYT20" s="261"/>
      <c r="FYU20" s="331"/>
      <c r="FYV20" s="331"/>
      <c r="FYW20" s="331"/>
      <c r="FYX20" s="334"/>
      <c r="FYY20" s="331"/>
      <c r="FYZ20" s="270"/>
      <c r="FZA20" s="261"/>
      <c r="FZB20" s="331"/>
      <c r="FZC20" s="331"/>
      <c r="FZD20" s="331"/>
      <c r="FZE20" s="334"/>
      <c r="FZF20" s="331"/>
      <c r="FZG20" s="270"/>
      <c r="FZH20" s="261"/>
      <c r="FZI20" s="331"/>
      <c r="FZJ20" s="331"/>
      <c r="FZK20" s="331"/>
      <c r="FZL20" s="334"/>
      <c r="FZM20" s="331"/>
      <c r="FZN20" s="270"/>
      <c r="FZO20" s="261"/>
      <c r="FZP20" s="331"/>
      <c r="FZQ20" s="331"/>
      <c r="FZR20" s="331"/>
      <c r="FZS20" s="334"/>
      <c r="FZT20" s="331"/>
      <c r="FZU20" s="270"/>
      <c r="FZV20" s="261"/>
      <c r="FZW20" s="331"/>
      <c r="FZX20" s="331"/>
      <c r="FZY20" s="331"/>
      <c r="FZZ20" s="334"/>
      <c r="GAA20" s="331"/>
      <c r="GAB20" s="270"/>
      <c r="GAC20" s="261"/>
      <c r="GAD20" s="331"/>
      <c r="GAE20" s="331"/>
      <c r="GAF20" s="331"/>
      <c r="GAG20" s="334"/>
      <c r="GAH20" s="331"/>
      <c r="GAI20" s="270"/>
      <c r="GAJ20" s="261"/>
      <c r="GAK20" s="331"/>
      <c r="GAL20" s="331"/>
      <c r="GAM20" s="331"/>
      <c r="GAN20" s="334"/>
      <c r="GAO20" s="331"/>
      <c r="GAP20" s="270"/>
      <c r="GAQ20" s="261"/>
      <c r="GAR20" s="331"/>
      <c r="GAS20" s="331"/>
      <c r="GAT20" s="331"/>
      <c r="GAU20" s="334"/>
      <c r="GAV20" s="331"/>
      <c r="GAW20" s="270"/>
      <c r="GAX20" s="261"/>
      <c r="GAY20" s="331"/>
      <c r="GAZ20" s="331"/>
      <c r="GBA20" s="331"/>
      <c r="GBB20" s="334"/>
      <c r="GBC20" s="331"/>
      <c r="GBD20" s="270"/>
      <c r="GBE20" s="261"/>
      <c r="GBF20" s="331"/>
      <c r="GBG20" s="331"/>
      <c r="GBH20" s="331"/>
      <c r="GBI20" s="334"/>
      <c r="GBJ20" s="331"/>
      <c r="GBK20" s="270"/>
      <c r="GBL20" s="261"/>
      <c r="GBM20" s="331"/>
      <c r="GBN20" s="331"/>
      <c r="GBO20" s="331"/>
      <c r="GBP20" s="334"/>
      <c r="GBQ20" s="331"/>
      <c r="GBR20" s="270"/>
      <c r="GBS20" s="261"/>
      <c r="GBT20" s="331"/>
      <c r="GBU20" s="331"/>
      <c r="GBV20" s="331"/>
      <c r="GBW20" s="334"/>
      <c r="GBX20" s="331"/>
      <c r="GBY20" s="270"/>
      <c r="GBZ20" s="261"/>
      <c r="GCA20" s="331"/>
      <c r="GCB20" s="331"/>
      <c r="GCC20" s="331"/>
      <c r="GCD20" s="334"/>
      <c r="GCE20" s="331"/>
      <c r="GCF20" s="270"/>
      <c r="GCG20" s="261"/>
      <c r="GCH20" s="331"/>
      <c r="GCI20" s="331"/>
      <c r="GCJ20" s="331"/>
      <c r="GCK20" s="334"/>
      <c r="GCL20" s="331"/>
      <c r="GCM20" s="270"/>
      <c r="GCN20" s="261"/>
      <c r="GCO20" s="331"/>
      <c r="GCP20" s="331"/>
      <c r="GCQ20" s="331"/>
      <c r="GCR20" s="334"/>
      <c r="GCS20" s="331"/>
      <c r="GCT20" s="270"/>
      <c r="GCU20" s="261"/>
      <c r="GCV20" s="331"/>
      <c r="GCW20" s="331"/>
      <c r="GCX20" s="331"/>
      <c r="GCY20" s="334"/>
      <c r="GCZ20" s="331"/>
      <c r="GDA20" s="270"/>
      <c r="GDB20" s="261"/>
      <c r="GDC20" s="331"/>
      <c r="GDD20" s="331"/>
      <c r="GDE20" s="331"/>
      <c r="GDF20" s="334"/>
      <c r="GDG20" s="331"/>
      <c r="GDH20" s="270"/>
      <c r="GDI20" s="261"/>
      <c r="GDJ20" s="331"/>
      <c r="GDK20" s="331"/>
      <c r="GDL20" s="331"/>
      <c r="GDM20" s="334"/>
      <c r="GDN20" s="331"/>
      <c r="GDO20" s="270"/>
      <c r="GDP20" s="261"/>
      <c r="GDQ20" s="331"/>
      <c r="GDR20" s="331"/>
      <c r="GDS20" s="331"/>
      <c r="GDT20" s="334"/>
      <c r="GDU20" s="331"/>
      <c r="GDV20" s="270"/>
      <c r="GDW20" s="261"/>
      <c r="GDX20" s="331"/>
      <c r="GDY20" s="331"/>
      <c r="GDZ20" s="331"/>
      <c r="GEA20" s="334"/>
      <c r="GEB20" s="331"/>
      <c r="GEC20" s="270"/>
      <c r="GED20" s="261"/>
      <c r="GEE20" s="331"/>
      <c r="GEF20" s="331"/>
      <c r="GEG20" s="331"/>
      <c r="GEH20" s="334"/>
      <c r="GEI20" s="331"/>
      <c r="GEJ20" s="270"/>
      <c r="GEK20" s="261"/>
      <c r="GEL20" s="331"/>
      <c r="GEM20" s="331"/>
      <c r="GEN20" s="331"/>
      <c r="GEO20" s="334"/>
      <c r="GEP20" s="331"/>
      <c r="GEQ20" s="270"/>
      <c r="GER20" s="261"/>
      <c r="GES20" s="331"/>
      <c r="GET20" s="331"/>
      <c r="GEU20" s="331"/>
      <c r="GEV20" s="334"/>
      <c r="GEW20" s="331"/>
      <c r="GEX20" s="270"/>
      <c r="GEY20" s="261"/>
      <c r="GEZ20" s="331"/>
      <c r="GFA20" s="331"/>
      <c r="GFB20" s="331"/>
      <c r="GFC20" s="334"/>
      <c r="GFD20" s="331"/>
      <c r="GFE20" s="270"/>
      <c r="GFF20" s="261"/>
      <c r="GFG20" s="331"/>
      <c r="GFH20" s="331"/>
      <c r="GFI20" s="331"/>
      <c r="GFJ20" s="334"/>
      <c r="GFK20" s="331"/>
      <c r="GFL20" s="270"/>
      <c r="GFM20" s="261"/>
      <c r="GFN20" s="331"/>
      <c r="GFO20" s="331"/>
      <c r="GFP20" s="331"/>
      <c r="GFQ20" s="334"/>
      <c r="GFR20" s="331"/>
      <c r="GFS20" s="270"/>
      <c r="GFT20" s="261"/>
      <c r="GFU20" s="331"/>
      <c r="GFV20" s="331"/>
      <c r="GFW20" s="331"/>
      <c r="GFX20" s="334"/>
      <c r="GFY20" s="331"/>
      <c r="GFZ20" s="270"/>
      <c r="GGA20" s="261"/>
      <c r="GGB20" s="331"/>
      <c r="GGC20" s="331"/>
      <c r="GGD20" s="331"/>
      <c r="GGE20" s="334"/>
      <c r="GGF20" s="331"/>
      <c r="GGG20" s="270"/>
      <c r="GGH20" s="261"/>
      <c r="GGI20" s="331"/>
      <c r="GGJ20" s="331"/>
      <c r="GGK20" s="331"/>
      <c r="GGL20" s="334"/>
      <c r="GGM20" s="331"/>
      <c r="GGN20" s="270"/>
      <c r="GGO20" s="261"/>
      <c r="GGP20" s="331"/>
      <c r="GGQ20" s="331"/>
      <c r="GGR20" s="331"/>
      <c r="GGS20" s="334"/>
      <c r="GGT20" s="331"/>
      <c r="GGU20" s="270"/>
      <c r="GGV20" s="261"/>
      <c r="GGW20" s="331"/>
      <c r="GGX20" s="331"/>
      <c r="GGY20" s="331"/>
      <c r="GGZ20" s="334"/>
      <c r="GHA20" s="331"/>
      <c r="GHB20" s="270"/>
      <c r="GHC20" s="261"/>
      <c r="GHD20" s="331"/>
      <c r="GHE20" s="331"/>
      <c r="GHF20" s="331"/>
      <c r="GHG20" s="334"/>
      <c r="GHH20" s="331"/>
      <c r="GHI20" s="270"/>
      <c r="GHJ20" s="261"/>
      <c r="GHK20" s="331"/>
      <c r="GHL20" s="331"/>
      <c r="GHM20" s="331"/>
      <c r="GHN20" s="334"/>
      <c r="GHO20" s="331"/>
      <c r="GHP20" s="270"/>
      <c r="GHQ20" s="261"/>
      <c r="GHR20" s="331"/>
      <c r="GHS20" s="331"/>
      <c r="GHT20" s="331"/>
      <c r="GHU20" s="334"/>
      <c r="GHV20" s="331"/>
      <c r="GHW20" s="270"/>
      <c r="GHX20" s="261"/>
      <c r="GHY20" s="331"/>
      <c r="GHZ20" s="331"/>
      <c r="GIA20" s="331"/>
      <c r="GIB20" s="334"/>
      <c r="GIC20" s="331"/>
      <c r="GID20" s="270"/>
      <c r="GIE20" s="261"/>
      <c r="GIF20" s="331"/>
      <c r="GIG20" s="331"/>
      <c r="GIH20" s="331"/>
      <c r="GII20" s="334"/>
      <c r="GIJ20" s="331"/>
      <c r="GIK20" s="270"/>
      <c r="GIL20" s="261"/>
      <c r="GIM20" s="331"/>
      <c r="GIN20" s="331"/>
      <c r="GIO20" s="331"/>
      <c r="GIP20" s="334"/>
      <c r="GIQ20" s="331"/>
      <c r="GIR20" s="270"/>
      <c r="GIS20" s="261"/>
      <c r="GIT20" s="331"/>
      <c r="GIU20" s="331"/>
      <c r="GIV20" s="331"/>
      <c r="GIW20" s="334"/>
      <c r="GIX20" s="331"/>
      <c r="GIY20" s="270"/>
      <c r="GIZ20" s="261"/>
      <c r="GJA20" s="331"/>
      <c r="GJB20" s="331"/>
      <c r="GJC20" s="331"/>
      <c r="GJD20" s="334"/>
      <c r="GJE20" s="331"/>
      <c r="GJF20" s="270"/>
      <c r="GJG20" s="261"/>
      <c r="GJH20" s="331"/>
      <c r="GJI20" s="331"/>
      <c r="GJJ20" s="331"/>
      <c r="GJK20" s="334"/>
      <c r="GJL20" s="331"/>
      <c r="GJM20" s="270"/>
      <c r="GJN20" s="261"/>
      <c r="GJO20" s="331"/>
      <c r="GJP20" s="331"/>
      <c r="GJQ20" s="331"/>
      <c r="GJR20" s="334"/>
      <c r="GJS20" s="331"/>
      <c r="GJT20" s="270"/>
      <c r="GJU20" s="261"/>
      <c r="GJV20" s="331"/>
      <c r="GJW20" s="331"/>
      <c r="GJX20" s="331"/>
      <c r="GJY20" s="334"/>
      <c r="GJZ20" s="331"/>
      <c r="GKA20" s="270"/>
      <c r="GKB20" s="261"/>
      <c r="GKC20" s="331"/>
      <c r="GKD20" s="331"/>
      <c r="GKE20" s="331"/>
      <c r="GKF20" s="334"/>
      <c r="GKG20" s="331"/>
      <c r="GKH20" s="270"/>
      <c r="GKI20" s="261"/>
      <c r="GKJ20" s="331"/>
      <c r="GKK20" s="331"/>
      <c r="GKL20" s="331"/>
      <c r="GKM20" s="334"/>
      <c r="GKN20" s="331"/>
      <c r="GKO20" s="270"/>
      <c r="GKP20" s="261"/>
      <c r="GKQ20" s="331"/>
      <c r="GKR20" s="331"/>
      <c r="GKS20" s="331"/>
      <c r="GKT20" s="334"/>
      <c r="GKU20" s="331"/>
      <c r="GKV20" s="270"/>
      <c r="GKW20" s="261"/>
      <c r="GKX20" s="331"/>
      <c r="GKY20" s="331"/>
      <c r="GKZ20" s="331"/>
      <c r="GLA20" s="334"/>
      <c r="GLB20" s="331"/>
      <c r="GLC20" s="270"/>
      <c r="GLD20" s="261"/>
      <c r="GLE20" s="331"/>
      <c r="GLF20" s="331"/>
      <c r="GLG20" s="331"/>
      <c r="GLH20" s="334"/>
      <c r="GLI20" s="331"/>
      <c r="GLJ20" s="270"/>
      <c r="GLK20" s="261"/>
      <c r="GLL20" s="331"/>
      <c r="GLM20" s="331"/>
      <c r="GLN20" s="331"/>
      <c r="GLO20" s="334"/>
      <c r="GLP20" s="331"/>
      <c r="GLQ20" s="270"/>
      <c r="GLR20" s="261"/>
      <c r="GLS20" s="331"/>
      <c r="GLT20" s="331"/>
      <c r="GLU20" s="331"/>
      <c r="GLV20" s="334"/>
      <c r="GLW20" s="331"/>
      <c r="GLX20" s="270"/>
      <c r="GLY20" s="261"/>
      <c r="GLZ20" s="331"/>
      <c r="GMA20" s="331"/>
      <c r="GMB20" s="331"/>
      <c r="GMC20" s="334"/>
      <c r="GMD20" s="331"/>
      <c r="GME20" s="270"/>
      <c r="GMF20" s="261"/>
      <c r="GMG20" s="331"/>
      <c r="GMH20" s="331"/>
      <c r="GMI20" s="331"/>
      <c r="GMJ20" s="334"/>
      <c r="GMK20" s="331"/>
      <c r="GML20" s="270"/>
      <c r="GMM20" s="261"/>
      <c r="GMN20" s="331"/>
      <c r="GMO20" s="331"/>
      <c r="GMP20" s="331"/>
      <c r="GMQ20" s="334"/>
      <c r="GMR20" s="331"/>
      <c r="GMS20" s="270"/>
      <c r="GMT20" s="261"/>
      <c r="GMU20" s="331"/>
      <c r="GMV20" s="331"/>
      <c r="GMW20" s="331"/>
      <c r="GMX20" s="334"/>
      <c r="GMY20" s="331"/>
      <c r="GMZ20" s="270"/>
      <c r="GNA20" s="261"/>
      <c r="GNB20" s="331"/>
      <c r="GNC20" s="331"/>
      <c r="GND20" s="331"/>
      <c r="GNE20" s="334"/>
      <c r="GNF20" s="331"/>
      <c r="GNG20" s="270"/>
      <c r="GNH20" s="261"/>
      <c r="GNI20" s="331"/>
      <c r="GNJ20" s="331"/>
      <c r="GNK20" s="331"/>
      <c r="GNL20" s="334"/>
      <c r="GNM20" s="331"/>
      <c r="GNN20" s="270"/>
      <c r="GNO20" s="261"/>
      <c r="GNP20" s="331"/>
      <c r="GNQ20" s="331"/>
      <c r="GNR20" s="331"/>
      <c r="GNS20" s="334"/>
      <c r="GNT20" s="331"/>
      <c r="GNU20" s="270"/>
      <c r="GNV20" s="261"/>
      <c r="GNW20" s="331"/>
      <c r="GNX20" s="331"/>
      <c r="GNY20" s="331"/>
      <c r="GNZ20" s="334"/>
      <c r="GOA20" s="331"/>
      <c r="GOB20" s="270"/>
      <c r="GOC20" s="261"/>
      <c r="GOD20" s="331"/>
      <c r="GOE20" s="331"/>
      <c r="GOF20" s="331"/>
      <c r="GOG20" s="334"/>
      <c r="GOH20" s="331"/>
      <c r="GOI20" s="270"/>
      <c r="GOJ20" s="261"/>
      <c r="GOK20" s="331"/>
      <c r="GOL20" s="331"/>
      <c r="GOM20" s="331"/>
      <c r="GON20" s="334"/>
      <c r="GOO20" s="331"/>
      <c r="GOP20" s="270"/>
      <c r="GOQ20" s="261"/>
      <c r="GOR20" s="331"/>
      <c r="GOS20" s="331"/>
      <c r="GOT20" s="331"/>
      <c r="GOU20" s="334"/>
      <c r="GOV20" s="331"/>
      <c r="GOW20" s="270"/>
      <c r="GOX20" s="261"/>
      <c r="GOY20" s="331"/>
      <c r="GOZ20" s="331"/>
      <c r="GPA20" s="331"/>
      <c r="GPB20" s="334"/>
      <c r="GPC20" s="331"/>
      <c r="GPD20" s="270"/>
      <c r="GPE20" s="261"/>
      <c r="GPF20" s="331"/>
      <c r="GPG20" s="331"/>
      <c r="GPH20" s="331"/>
      <c r="GPI20" s="334"/>
      <c r="GPJ20" s="331"/>
      <c r="GPK20" s="270"/>
      <c r="GPL20" s="261"/>
      <c r="GPM20" s="331"/>
      <c r="GPN20" s="331"/>
      <c r="GPO20" s="331"/>
      <c r="GPP20" s="334"/>
      <c r="GPQ20" s="331"/>
      <c r="GPR20" s="270"/>
      <c r="GPS20" s="261"/>
      <c r="GPT20" s="331"/>
      <c r="GPU20" s="331"/>
      <c r="GPV20" s="331"/>
      <c r="GPW20" s="334"/>
      <c r="GPX20" s="331"/>
      <c r="GPY20" s="270"/>
      <c r="GPZ20" s="261"/>
      <c r="GQA20" s="331"/>
      <c r="GQB20" s="331"/>
      <c r="GQC20" s="331"/>
      <c r="GQD20" s="334"/>
      <c r="GQE20" s="331"/>
      <c r="GQF20" s="270"/>
      <c r="GQG20" s="261"/>
      <c r="GQH20" s="331"/>
      <c r="GQI20" s="331"/>
      <c r="GQJ20" s="331"/>
      <c r="GQK20" s="334"/>
      <c r="GQL20" s="331"/>
      <c r="GQM20" s="270"/>
      <c r="GQN20" s="261"/>
      <c r="GQO20" s="331"/>
      <c r="GQP20" s="331"/>
      <c r="GQQ20" s="331"/>
      <c r="GQR20" s="334"/>
      <c r="GQS20" s="331"/>
      <c r="GQT20" s="270"/>
      <c r="GQU20" s="261"/>
      <c r="GQV20" s="331"/>
      <c r="GQW20" s="331"/>
      <c r="GQX20" s="331"/>
      <c r="GQY20" s="334"/>
      <c r="GQZ20" s="331"/>
      <c r="GRA20" s="270"/>
      <c r="GRB20" s="261"/>
      <c r="GRC20" s="331"/>
      <c r="GRD20" s="331"/>
      <c r="GRE20" s="331"/>
      <c r="GRF20" s="334"/>
      <c r="GRG20" s="331"/>
      <c r="GRH20" s="270"/>
      <c r="GRI20" s="261"/>
      <c r="GRJ20" s="331"/>
      <c r="GRK20" s="331"/>
      <c r="GRL20" s="331"/>
      <c r="GRM20" s="334"/>
      <c r="GRN20" s="331"/>
      <c r="GRO20" s="270"/>
      <c r="GRP20" s="261"/>
      <c r="GRQ20" s="331"/>
      <c r="GRR20" s="331"/>
      <c r="GRS20" s="331"/>
      <c r="GRT20" s="334"/>
      <c r="GRU20" s="331"/>
      <c r="GRV20" s="270"/>
      <c r="GRW20" s="261"/>
      <c r="GRX20" s="331"/>
      <c r="GRY20" s="331"/>
      <c r="GRZ20" s="331"/>
      <c r="GSA20" s="334"/>
      <c r="GSB20" s="331"/>
      <c r="GSC20" s="270"/>
      <c r="GSD20" s="261"/>
      <c r="GSE20" s="331"/>
      <c r="GSF20" s="331"/>
      <c r="GSG20" s="331"/>
      <c r="GSH20" s="334"/>
      <c r="GSI20" s="331"/>
      <c r="GSJ20" s="270"/>
      <c r="GSK20" s="261"/>
      <c r="GSL20" s="331"/>
      <c r="GSM20" s="331"/>
      <c r="GSN20" s="331"/>
      <c r="GSO20" s="334"/>
      <c r="GSP20" s="331"/>
      <c r="GSQ20" s="270"/>
      <c r="GSR20" s="261"/>
      <c r="GSS20" s="331"/>
      <c r="GST20" s="331"/>
      <c r="GSU20" s="331"/>
      <c r="GSV20" s="334"/>
      <c r="GSW20" s="331"/>
      <c r="GSX20" s="270"/>
      <c r="GSY20" s="261"/>
      <c r="GSZ20" s="331"/>
      <c r="GTA20" s="331"/>
      <c r="GTB20" s="331"/>
      <c r="GTC20" s="334"/>
      <c r="GTD20" s="331"/>
      <c r="GTE20" s="270"/>
      <c r="GTF20" s="261"/>
      <c r="GTG20" s="331"/>
      <c r="GTH20" s="331"/>
      <c r="GTI20" s="331"/>
      <c r="GTJ20" s="334"/>
      <c r="GTK20" s="331"/>
      <c r="GTL20" s="270"/>
      <c r="GTM20" s="261"/>
      <c r="GTN20" s="331"/>
      <c r="GTO20" s="331"/>
      <c r="GTP20" s="331"/>
      <c r="GTQ20" s="334"/>
      <c r="GTR20" s="331"/>
      <c r="GTS20" s="270"/>
      <c r="GTT20" s="261"/>
      <c r="GTU20" s="331"/>
      <c r="GTV20" s="331"/>
      <c r="GTW20" s="331"/>
      <c r="GTX20" s="334"/>
      <c r="GTY20" s="331"/>
      <c r="GTZ20" s="270"/>
      <c r="GUA20" s="261"/>
      <c r="GUB20" s="331"/>
      <c r="GUC20" s="331"/>
      <c r="GUD20" s="331"/>
      <c r="GUE20" s="334"/>
      <c r="GUF20" s="331"/>
      <c r="GUG20" s="270"/>
      <c r="GUH20" s="261"/>
      <c r="GUI20" s="331"/>
      <c r="GUJ20" s="331"/>
      <c r="GUK20" s="331"/>
      <c r="GUL20" s="334"/>
      <c r="GUM20" s="331"/>
      <c r="GUN20" s="270"/>
      <c r="GUO20" s="261"/>
      <c r="GUP20" s="331"/>
      <c r="GUQ20" s="331"/>
      <c r="GUR20" s="331"/>
      <c r="GUS20" s="334"/>
      <c r="GUT20" s="331"/>
      <c r="GUU20" s="270"/>
      <c r="GUV20" s="261"/>
      <c r="GUW20" s="331"/>
      <c r="GUX20" s="331"/>
      <c r="GUY20" s="331"/>
      <c r="GUZ20" s="334"/>
      <c r="GVA20" s="331"/>
      <c r="GVB20" s="270"/>
      <c r="GVC20" s="261"/>
      <c r="GVD20" s="331"/>
      <c r="GVE20" s="331"/>
      <c r="GVF20" s="331"/>
      <c r="GVG20" s="334"/>
      <c r="GVH20" s="331"/>
      <c r="GVI20" s="270"/>
      <c r="GVJ20" s="261"/>
      <c r="GVK20" s="331"/>
      <c r="GVL20" s="331"/>
      <c r="GVM20" s="331"/>
      <c r="GVN20" s="334"/>
      <c r="GVO20" s="331"/>
      <c r="GVP20" s="270"/>
      <c r="GVQ20" s="261"/>
      <c r="GVR20" s="331"/>
      <c r="GVS20" s="331"/>
      <c r="GVT20" s="331"/>
      <c r="GVU20" s="334"/>
      <c r="GVV20" s="331"/>
      <c r="GVW20" s="270"/>
      <c r="GVX20" s="261"/>
      <c r="GVY20" s="331"/>
      <c r="GVZ20" s="331"/>
      <c r="GWA20" s="331"/>
      <c r="GWB20" s="334"/>
      <c r="GWC20" s="331"/>
      <c r="GWD20" s="270"/>
      <c r="GWE20" s="261"/>
      <c r="GWF20" s="331"/>
      <c r="GWG20" s="331"/>
      <c r="GWH20" s="331"/>
      <c r="GWI20" s="334"/>
      <c r="GWJ20" s="331"/>
      <c r="GWK20" s="270"/>
      <c r="GWL20" s="261"/>
      <c r="GWM20" s="331"/>
      <c r="GWN20" s="331"/>
      <c r="GWO20" s="331"/>
      <c r="GWP20" s="334"/>
      <c r="GWQ20" s="331"/>
      <c r="GWR20" s="270"/>
      <c r="GWS20" s="261"/>
      <c r="GWT20" s="331"/>
      <c r="GWU20" s="331"/>
      <c r="GWV20" s="331"/>
      <c r="GWW20" s="334"/>
      <c r="GWX20" s="331"/>
      <c r="GWY20" s="270"/>
      <c r="GWZ20" s="261"/>
      <c r="GXA20" s="331"/>
      <c r="GXB20" s="331"/>
      <c r="GXC20" s="331"/>
      <c r="GXD20" s="334"/>
      <c r="GXE20" s="331"/>
      <c r="GXF20" s="270"/>
      <c r="GXG20" s="261"/>
      <c r="GXH20" s="331"/>
      <c r="GXI20" s="331"/>
      <c r="GXJ20" s="331"/>
      <c r="GXK20" s="334"/>
      <c r="GXL20" s="331"/>
      <c r="GXM20" s="270"/>
      <c r="GXN20" s="261"/>
      <c r="GXO20" s="331"/>
      <c r="GXP20" s="331"/>
      <c r="GXQ20" s="331"/>
      <c r="GXR20" s="334"/>
      <c r="GXS20" s="331"/>
      <c r="GXT20" s="270"/>
      <c r="GXU20" s="261"/>
      <c r="GXV20" s="331"/>
      <c r="GXW20" s="331"/>
      <c r="GXX20" s="331"/>
      <c r="GXY20" s="334"/>
      <c r="GXZ20" s="331"/>
      <c r="GYA20" s="270"/>
      <c r="GYB20" s="261"/>
      <c r="GYC20" s="331"/>
      <c r="GYD20" s="331"/>
      <c r="GYE20" s="331"/>
      <c r="GYF20" s="334"/>
      <c r="GYG20" s="331"/>
      <c r="GYH20" s="270"/>
      <c r="GYI20" s="261"/>
      <c r="GYJ20" s="331"/>
      <c r="GYK20" s="331"/>
      <c r="GYL20" s="331"/>
      <c r="GYM20" s="334"/>
      <c r="GYN20" s="331"/>
      <c r="GYO20" s="270"/>
      <c r="GYP20" s="272"/>
      <c r="GYQ20" s="272"/>
      <c r="GYR20" s="272"/>
      <c r="GYS20" s="272"/>
      <c r="GYT20" s="272"/>
      <c r="GYU20" s="272"/>
      <c r="GYV20" s="272"/>
      <c r="GYW20" s="272"/>
      <c r="GYX20" s="272"/>
      <c r="GYY20" s="272"/>
      <c r="GYZ20" s="272"/>
      <c r="GZA20" s="272"/>
      <c r="GZB20" s="272"/>
      <c r="GZC20" s="272"/>
      <c r="GZD20" s="272"/>
      <c r="GZE20" s="272"/>
      <c r="GZF20" s="272"/>
      <c r="GZG20" s="272"/>
      <c r="GZH20" s="272"/>
      <c r="GZI20" s="272"/>
      <c r="GZJ20" s="272"/>
      <c r="GZK20" s="272"/>
      <c r="GZL20" s="272"/>
      <c r="GZM20" s="272"/>
      <c r="GZN20" s="272"/>
      <c r="GZO20" s="272"/>
      <c r="GZP20" s="272"/>
      <c r="GZQ20" s="272"/>
      <c r="GZR20" s="272"/>
      <c r="GZS20" s="272"/>
      <c r="GZT20" s="272"/>
      <c r="GZU20" s="272"/>
      <c r="GZV20" s="272"/>
      <c r="GZW20" s="272"/>
      <c r="GZX20" s="272"/>
      <c r="GZY20" s="272"/>
      <c r="GZZ20" s="272"/>
      <c r="HAA20" s="272"/>
      <c r="HAB20" s="272"/>
      <c r="HAC20" s="272"/>
      <c r="HAD20" s="272"/>
    </row>
    <row r="21" spans="1:5438" s="307" customFormat="1" ht="15" outlineLevel="1">
      <c r="A21" s="273" t="s">
        <v>32</v>
      </c>
      <c r="B21" s="274">
        <f>0</f>
        <v>0</v>
      </c>
      <c r="C21" s="275"/>
      <c r="D21" s="275">
        <f>0</f>
        <v>0</v>
      </c>
      <c r="E21" s="275"/>
      <c r="F21" s="275">
        <f>0</f>
        <v>0</v>
      </c>
      <c r="G21" s="276"/>
      <c r="H21" s="277">
        <v>0</v>
      </c>
      <c r="I21" s="278"/>
      <c r="J21" s="278">
        <v>0</v>
      </c>
      <c r="K21" s="278"/>
      <c r="L21" s="279">
        <v>0</v>
      </c>
      <c r="M21" s="278">
        <v>0</v>
      </c>
      <c r="N21" s="280"/>
      <c r="O21" s="277">
        <v>0</v>
      </c>
      <c r="P21" s="278"/>
      <c r="Q21" s="278">
        <v>0</v>
      </c>
      <c r="R21" s="278"/>
      <c r="S21" s="279">
        <v>0</v>
      </c>
      <c r="T21" s="278">
        <v>0</v>
      </c>
      <c r="U21" s="280"/>
      <c r="V21" s="277">
        <v>0</v>
      </c>
      <c r="W21" s="278"/>
      <c r="X21" s="278">
        <v>0</v>
      </c>
      <c r="Y21" s="278"/>
      <c r="Z21" s="279">
        <v>0</v>
      </c>
      <c r="AA21" s="278">
        <v>0</v>
      </c>
      <c r="AB21" s="280"/>
      <c r="AC21" s="277">
        <v>0</v>
      </c>
      <c r="AD21" s="278"/>
      <c r="AE21" s="278">
        <v>0</v>
      </c>
      <c r="AF21" s="278"/>
      <c r="AG21" s="279">
        <v>0</v>
      </c>
      <c r="AH21" s="278">
        <v>0</v>
      </c>
      <c r="AI21" s="280"/>
      <c r="AJ21" s="277">
        <v>0</v>
      </c>
      <c r="AK21" s="278"/>
      <c r="AL21" s="278">
        <v>0</v>
      </c>
      <c r="AM21" s="278"/>
      <c r="AN21" s="279">
        <v>0</v>
      </c>
      <c r="AO21" s="278">
        <v>0</v>
      </c>
      <c r="AP21" s="280"/>
      <c r="AQ21" s="277">
        <v>0</v>
      </c>
      <c r="AR21" s="278"/>
      <c r="AS21" s="278">
        <v>0</v>
      </c>
      <c r="AT21" s="278"/>
      <c r="AU21" s="279">
        <v>0</v>
      </c>
      <c r="AV21" s="278">
        <v>0</v>
      </c>
      <c r="AW21" s="280"/>
      <c r="AX21" s="277">
        <v>0</v>
      </c>
      <c r="AY21" s="278"/>
      <c r="AZ21" s="278">
        <v>0</v>
      </c>
      <c r="BA21" s="278"/>
      <c r="BB21" s="279">
        <v>0</v>
      </c>
      <c r="BC21" s="278">
        <v>0</v>
      </c>
      <c r="BD21" s="280"/>
      <c r="BE21" s="277">
        <v>0</v>
      </c>
      <c r="BF21" s="278"/>
      <c r="BG21" s="278">
        <v>0</v>
      </c>
      <c r="BH21" s="278"/>
      <c r="BI21" s="279">
        <v>0</v>
      </c>
      <c r="BJ21" s="278">
        <v>0</v>
      </c>
      <c r="BK21" s="280"/>
      <c r="BL21" s="277">
        <v>0</v>
      </c>
      <c r="BM21" s="278"/>
      <c r="BN21" s="278">
        <v>0</v>
      </c>
      <c r="BO21" s="278"/>
      <c r="BP21" s="279">
        <v>0</v>
      </c>
      <c r="BQ21" s="278">
        <v>0</v>
      </c>
      <c r="BR21" s="280"/>
      <c r="BS21" s="277">
        <v>0</v>
      </c>
      <c r="BT21" s="278"/>
      <c r="BU21" s="278">
        <v>0</v>
      </c>
      <c r="BV21" s="278"/>
      <c r="BW21" s="279">
        <v>0</v>
      </c>
      <c r="BX21" s="278">
        <v>0</v>
      </c>
      <c r="BY21" s="280"/>
      <c r="BZ21" s="277">
        <v>0</v>
      </c>
      <c r="CA21" s="278"/>
      <c r="CB21" s="278">
        <v>0</v>
      </c>
      <c r="CC21" s="278"/>
      <c r="CD21" s="279">
        <v>0</v>
      </c>
      <c r="CE21" s="278">
        <v>0</v>
      </c>
      <c r="CF21" s="280"/>
      <c r="CG21" s="277">
        <v>0</v>
      </c>
      <c r="CH21" s="278"/>
      <c r="CI21" s="278">
        <v>0</v>
      </c>
      <c r="CJ21" s="278"/>
      <c r="CK21" s="279">
        <v>0</v>
      </c>
      <c r="CL21" s="278">
        <v>0</v>
      </c>
      <c r="CM21" s="280"/>
      <c r="CN21" s="277">
        <v>0</v>
      </c>
      <c r="CO21" s="278"/>
      <c r="CP21" s="278">
        <v>0</v>
      </c>
      <c r="CQ21" s="278"/>
      <c r="CR21" s="279">
        <v>0</v>
      </c>
      <c r="CS21" s="278">
        <v>0</v>
      </c>
      <c r="CT21" s="280"/>
      <c r="CU21" s="277">
        <v>0</v>
      </c>
      <c r="CV21" s="278"/>
      <c r="CW21" s="278">
        <v>0</v>
      </c>
      <c r="CX21" s="278"/>
      <c r="CY21" s="279">
        <v>0</v>
      </c>
      <c r="CZ21" s="278">
        <v>0</v>
      </c>
      <c r="DA21" s="280"/>
      <c r="DB21" s="277">
        <v>0</v>
      </c>
      <c r="DC21" s="278"/>
      <c r="DD21" s="278">
        <v>0</v>
      </c>
      <c r="DE21" s="278"/>
      <c r="DF21" s="279">
        <v>0</v>
      </c>
      <c r="DG21" s="278">
        <v>0</v>
      </c>
      <c r="DH21" s="280"/>
      <c r="DI21" s="277">
        <v>0</v>
      </c>
      <c r="DJ21" s="278"/>
      <c r="DK21" s="278">
        <v>0</v>
      </c>
      <c r="DL21" s="278"/>
      <c r="DM21" s="279">
        <v>0</v>
      </c>
      <c r="DN21" s="278">
        <v>0</v>
      </c>
      <c r="DO21" s="280"/>
      <c r="DP21" s="277">
        <v>0</v>
      </c>
      <c r="DQ21" s="278"/>
      <c r="DR21" s="278">
        <v>0</v>
      </c>
      <c r="DS21" s="278"/>
      <c r="DT21" s="279">
        <v>0</v>
      </c>
      <c r="DU21" s="278">
        <v>0</v>
      </c>
      <c r="DV21" s="280"/>
      <c r="DW21" s="277">
        <v>0</v>
      </c>
      <c r="DX21" s="278"/>
      <c r="DY21" s="278">
        <v>0</v>
      </c>
      <c r="DZ21" s="278"/>
      <c r="EA21" s="279">
        <v>0</v>
      </c>
      <c r="EB21" s="278">
        <v>0</v>
      </c>
      <c r="EC21" s="280"/>
      <c r="ED21" s="277">
        <v>0</v>
      </c>
      <c r="EE21" s="278"/>
      <c r="EF21" s="278">
        <v>0</v>
      </c>
      <c r="EG21" s="278"/>
      <c r="EH21" s="279">
        <v>0</v>
      </c>
      <c r="EI21" s="278">
        <v>0</v>
      </c>
      <c r="EJ21" s="280"/>
      <c r="EK21" s="277">
        <v>0</v>
      </c>
      <c r="EL21" s="278"/>
      <c r="EM21" s="278">
        <v>0</v>
      </c>
      <c r="EN21" s="278"/>
      <c r="EO21" s="279">
        <v>0</v>
      </c>
      <c r="EP21" s="278">
        <v>0</v>
      </c>
      <c r="EQ21" s="280"/>
      <c r="ER21" s="277">
        <v>0</v>
      </c>
      <c r="ES21" s="278"/>
      <c r="ET21" s="278">
        <v>0</v>
      </c>
      <c r="EU21" s="278"/>
      <c r="EV21" s="279">
        <v>0</v>
      </c>
      <c r="EW21" s="278">
        <v>0</v>
      </c>
      <c r="EX21" s="280"/>
      <c r="EY21" s="277">
        <v>0</v>
      </c>
      <c r="EZ21" s="278"/>
      <c r="FA21" s="278">
        <v>0</v>
      </c>
      <c r="FB21" s="278"/>
      <c r="FC21" s="279">
        <v>0</v>
      </c>
      <c r="FD21" s="278">
        <v>0</v>
      </c>
      <c r="FE21" s="280"/>
      <c r="FF21" s="277">
        <v>0</v>
      </c>
      <c r="FG21" s="278"/>
      <c r="FH21" s="278">
        <v>0</v>
      </c>
      <c r="FI21" s="278"/>
      <c r="FJ21" s="279">
        <v>0</v>
      </c>
      <c r="FK21" s="278">
        <v>0</v>
      </c>
      <c r="FL21" s="280"/>
      <c r="FM21" s="277">
        <v>0</v>
      </c>
      <c r="FN21" s="278"/>
      <c r="FO21" s="278">
        <v>0</v>
      </c>
      <c r="FP21" s="278"/>
      <c r="FQ21" s="279">
        <v>0</v>
      </c>
      <c r="FR21" s="278">
        <v>0</v>
      </c>
      <c r="FS21" s="280"/>
      <c r="FT21" s="277">
        <v>0</v>
      </c>
      <c r="FU21" s="278"/>
      <c r="FV21" s="278">
        <v>0</v>
      </c>
      <c r="FW21" s="278"/>
      <c r="FX21" s="279">
        <v>0</v>
      </c>
      <c r="FY21" s="278">
        <v>0</v>
      </c>
      <c r="FZ21" s="280"/>
      <c r="GA21" s="277">
        <v>0</v>
      </c>
      <c r="GB21" s="278"/>
      <c r="GC21" s="278">
        <v>0</v>
      </c>
      <c r="GD21" s="278"/>
      <c r="GE21" s="279">
        <v>0</v>
      </c>
      <c r="GF21" s="278">
        <v>0</v>
      </c>
      <c r="GG21" s="280"/>
      <c r="GH21" s="277">
        <v>0</v>
      </c>
      <c r="GI21" s="278"/>
      <c r="GJ21" s="278">
        <v>0</v>
      </c>
      <c r="GK21" s="278"/>
      <c r="GL21" s="279">
        <v>0</v>
      </c>
      <c r="GM21" s="278">
        <v>0</v>
      </c>
      <c r="GN21" s="280"/>
      <c r="GO21" s="277">
        <v>0</v>
      </c>
      <c r="GP21" s="278"/>
      <c r="GQ21" s="278">
        <v>0</v>
      </c>
      <c r="GR21" s="278"/>
      <c r="GS21" s="279">
        <v>0</v>
      </c>
      <c r="GT21" s="278">
        <v>0</v>
      </c>
      <c r="GU21" s="280"/>
      <c r="GV21" s="277">
        <v>0</v>
      </c>
      <c r="GW21" s="278"/>
      <c r="GX21" s="278">
        <v>0</v>
      </c>
      <c r="GY21" s="278"/>
      <c r="GZ21" s="279">
        <v>0</v>
      </c>
      <c r="HA21" s="278">
        <v>0</v>
      </c>
      <c r="HB21" s="280"/>
      <c r="HC21" s="277">
        <v>0</v>
      </c>
      <c r="HD21" s="278"/>
      <c r="HE21" s="278">
        <v>0</v>
      </c>
      <c r="HF21" s="278"/>
      <c r="HG21" s="279">
        <v>0</v>
      </c>
      <c r="HH21" s="278">
        <v>0</v>
      </c>
      <c r="HI21" s="280"/>
      <c r="HJ21" s="277">
        <v>0</v>
      </c>
      <c r="HK21" s="278"/>
      <c r="HL21" s="278">
        <v>0</v>
      </c>
      <c r="HM21" s="278"/>
      <c r="HN21" s="279">
        <v>0</v>
      </c>
      <c r="HO21" s="278">
        <v>0</v>
      </c>
      <c r="HP21" s="280"/>
      <c r="HQ21" s="277">
        <v>0</v>
      </c>
      <c r="HR21" s="278"/>
      <c r="HS21" s="278">
        <v>0</v>
      </c>
      <c r="HT21" s="278"/>
      <c r="HU21" s="279">
        <v>0</v>
      </c>
      <c r="HV21" s="278">
        <v>0</v>
      </c>
      <c r="HW21" s="280"/>
      <c r="HX21" s="277">
        <v>0</v>
      </c>
      <c r="HY21" s="278"/>
      <c r="HZ21" s="278">
        <v>0</v>
      </c>
      <c r="IA21" s="278"/>
      <c r="IB21" s="279">
        <v>0</v>
      </c>
      <c r="IC21" s="278">
        <v>0</v>
      </c>
      <c r="ID21" s="280"/>
      <c r="IE21" s="277">
        <v>0</v>
      </c>
      <c r="IF21" s="278"/>
      <c r="IG21" s="278">
        <v>0</v>
      </c>
      <c r="IH21" s="278"/>
      <c r="II21" s="279">
        <v>0</v>
      </c>
      <c r="IJ21" s="278">
        <v>0</v>
      </c>
      <c r="IK21" s="280"/>
      <c r="IL21" s="277">
        <v>0</v>
      </c>
      <c r="IM21" s="278"/>
      <c r="IN21" s="278">
        <v>0</v>
      </c>
      <c r="IO21" s="278"/>
      <c r="IP21" s="279">
        <v>0</v>
      </c>
      <c r="IQ21" s="278">
        <v>0</v>
      </c>
      <c r="IR21" s="280"/>
      <c r="IS21" s="277">
        <v>0</v>
      </c>
      <c r="IT21" s="278"/>
      <c r="IU21" s="278">
        <v>0</v>
      </c>
      <c r="IV21" s="278"/>
      <c r="IW21" s="279">
        <v>0</v>
      </c>
      <c r="IX21" s="278">
        <v>0</v>
      </c>
      <c r="IY21" s="280"/>
      <c r="IZ21" s="277">
        <v>0</v>
      </c>
      <c r="JA21" s="278"/>
      <c r="JB21" s="278">
        <v>0</v>
      </c>
      <c r="JC21" s="278"/>
      <c r="JD21" s="279">
        <v>0</v>
      </c>
      <c r="JE21" s="278">
        <v>0</v>
      </c>
      <c r="JF21" s="280"/>
      <c r="JG21" s="277">
        <v>0</v>
      </c>
      <c r="JH21" s="278"/>
      <c r="JI21" s="278">
        <v>0</v>
      </c>
      <c r="JJ21" s="278"/>
      <c r="JK21" s="279">
        <v>0</v>
      </c>
      <c r="JL21" s="278">
        <v>0</v>
      </c>
      <c r="JM21" s="280"/>
      <c r="JN21" s="277">
        <v>0</v>
      </c>
      <c r="JO21" s="278"/>
      <c r="JP21" s="278">
        <v>0</v>
      </c>
      <c r="JQ21" s="278"/>
      <c r="JR21" s="279">
        <v>0</v>
      </c>
      <c r="JS21" s="278">
        <v>0</v>
      </c>
      <c r="JT21" s="280"/>
      <c r="JU21" s="277">
        <v>0</v>
      </c>
      <c r="JV21" s="278"/>
      <c r="JW21" s="278">
        <v>0</v>
      </c>
      <c r="JX21" s="278"/>
      <c r="JY21" s="279">
        <v>0</v>
      </c>
      <c r="JZ21" s="278">
        <v>0</v>
      </c>
      <c r="KA21" s="280"/>
      <c r="KB21" s="277">
        <v>0</v>
      </c>
      <c r="KC21" s="278"/>
      <c r="KD21" s="278">
        <v>0</v>
      </c>
      <c r="KE21" s="278"/>
      <c r="KF21" s="279">
        <v>0</v>
      </c>
      <c r="KG21" s="278">
        <v>0</v>
      </c>
      <c r="KH21" s="280"/>
      <c r="KI21" s="277">
        <v>0</v>
      </c>
      <c r="KJ21" s="278"/>
      <c r="KK21" s="278">
        <v>0</v>
      </c>
      <c r="KL21" s="278"/>
      <c r="KM21" s="279">
        <v>0</v>
      </c>
      <c r="KN21" s="278">
        <v>0</v>
      </c>
      <c r="KO21" s="280"/>
      <c r="KP21" s="277">
        <v>0</v>
      </c>
      <c r="KQ21" s="278"/>
      <c r="KR21" s="278">
        <v>0</v>
      </c>
      <c r="KS21" s="278"/>
      <c r="KT21" s="279">
        <v>0</v>
      </c>
      <c r="KU21" s="278">
        <v>0</v>
      </c>
      <c r="KV21" s="280"/>
      <c r="KW21" s="277">
        <v>0</v>
      </c>
      <c r="KX21" s="278"/>
      <c r="KY21" s="278">
        <v>0</v>
      </c>
      <c r="KZ21" s="278"/>
      <c r="LA21" s="279">
        <v>0</v>
      </c>
      <c r="LB21" s="278">
        <v>0</v>
      </c>
      <c r="LC21" s="280"/>
      <c r="LD21" s="277">
        <v>0</v>
      </c>
      <c r="LE21" s="278"/>
      <c r="LF21" s="278">
        <v>0</v>
      </c>
      <c r="LG21" s="278"/>
      <c r="LH21" s="279">
        <v>0</v>
      </c>
      <c r="LI21" s="278">
        <v>0</v>
      </c>
      <c r="LJ21" s="280"/>
      <c r="LK21" s="277">
        <v>0</v>
      </c>
      <c r="LL21" s="278"/>
      <c r="LM21" s="278">
        <v>0</v>
      </c>
      <c r="LN21" s="278"/>
      <c r="LO21" s="279">
        <v>0</v>
      </c>
      <c r="LP21" s="278">
        <v>0</v>
      </c>
      <c r="LQ21" s="280"/>
      <c r="LR21" s="277">
        <v>0</v>
      </c>
      <c r="LS21" s="278"/>
      <c r="LT21" s="278">
        <v>0</v>
      </c>
      <c r="LU21" s="278"/>
      <c r="LV21" s="279">
        <v>0</v>
      </c>
      <c r="LW21" s="278">
        <v>0</v>
      </c>
      <c r="LX21" s="280"/>
      <c r="LY21" s="277">
        <v>0</v>
      </c>
      <c r="LZ21" s="278"/>
      <c r="MA21" s="278">
        <v>0</v>
      </c>
      <c r="MB21" s="278"/>
      <c r="MC21" s="279">
        <v>0</v>
      </c>
      <c r="MD21" s="278">
        <v>0</v>
      </c>
      <c r="ME21" s="280"/>
      <c r="MF21" s="277">
        <v>0</v>
      </c>
      <c r="MG21" s="278"/>
      <c r="MH21" s="278">
        <v>0</v>
      </c>
      <c r="MI21" s="278"/>
      <c r="MJ21" s="279">
        <v>0</v>
      </c>
      <c r="MK21" s="278">
        <v>0</v>
      </c>
      <c r="ML21" s="280"/>
      <c r="MM21" s="277">
        <v>0</v>
      </c>
      <c r="MN21" s="278"/>
      <c r="MO21" s="278">
        <v>0</v>
      </c>
      <c r="MP21" s="278"/>
      <c r="MQ21" s="279">
        <v>0</v>
      </c>
      <c r="MR21" s="278">
        <v>0</v>
      </c>
      <c r="MS21" s="280"/>
      <c r="MT21" s="277">
        <v>0</v>
      </c>
      <c r="MU21" s="278"/>
      <c r="MV21" s="278">
        <v>0</v>
      </c>
      <c r="MW21" s="278"/>
      <c r="MX21" s="279">
        <v>0</v>
      </c>
      <c r="MY21" s="278">
        <v>0</v>
      </c>
      <c r="MZ21" s="280"/>
      <c r="NA21" s="277">
        <v>0</v>
      </c>
      <c r="NB21" s="278"/>
      <c r="NC21" s="278">
        <v>0</v>
      </c>
      <c r="ND21" s="278"/>
      <c r="NE21" s="279">
        <v>0</v>
      </c>
      <c r="NF21" s="278">
        <v>0</v>
      </c>
      <c r="NG21" s="280"/>
      <c r="NH21" s="277">
        <v>0</v>
      </c>
      <c r="NI21" s="278"/>
      <c r="NJ21" s="278">
        <v>0</v>
      </c>
      <c r="NK21" s="278"/>
      <c r="NL21" s="279">
        <v>0</v>
      </c>
      <c r="NM21" s="278">
        <v>0</v>
      </c>
      <c r="NN21" s="280"/>
      <c r="NO21" s="277">
        <v>0</v>
      </c>
      <c r="NP21" s="278"/>
      <c r="NQ21" s="278">
        <v>0</v>
      </c>
      <c r="NR21" s="278"/>
      <c r="NS21" s="279">
        <v>0</v>
      </c>
      <c r="NT21" s="278">
        <v>0</v>
      </c>
      <c r="NU21" s="280"/>
      <c r="NV21" s="277">
        <v>0</v>
      </c>
      <c r="NW21" s="278"/>
      <c r="NX21" s="278">
        <v>0</v>
      </c>
      <c r="NY21" s="278"/>
      <c r="NZ21" s="279">
        <v>0</v>
      </c>
      <c r="OA21" s="278">
        <v>0</v>
      </c>
      <c r="OB21" s="280"/>
      <c r="OC21" s="277">
        <v>0</v>
      </c>
      <c r="OD21" s="278"/>
      <c r="OE21" s="278">
        <v>0</v>
      </c>
      <c r="OF21" s="278"/>
      <c r="OG21" s="279">
        <v>0</v>
      </c>
      <c r="OH21" s="278">
        <v>0</v>
      </c>
      <c r="OI21" s="280"/>
      <c r="OJ21" s="277">
        <v>0</v>
      </c>
      <c r="OK21" s="278"/>
      <c r="OL21" s="278">
        <v>0</v>
      </c>
      <c r="OM21" s="278"/>
      <c r="ON21" s="279">
        <v>0</v>
      </c>
      <c r="OO21" s="278">
        <v>0</v>
      </c>
      <c r="OP21" s="280"/>
      <c r="OQ21" s="277">
        <v>0</v>
      </c>
      <c r="OR21" s="278"/>
      <c r="OS21" s="278">
        <v>0</v>
      </c>
      <c r="OT21" s="278"/>
      <c r="OU21" s="279">
        <v>0</v>
      </c>
      <c r="OV21" s="278">
        <v>0</v>
      </c>
      <c r="OW21" s="280"/>
      <c r="OX21" s="277">
        <v>0</v>
      </c>
      <c r="OY21" s="278"/>
      <c r="OZ21" s="278">
        <v>0</v>
      </c>
      <c r="PA21" s="278"/>
      <c r="PB21" s="279">
        <v>0</v>
      </c>
      <c r="PC21" s="278">
        <v>0</v>
      </c>
      <c r="PD21" s="280"/>
      <c r="PE21" s="277">
        <v>0</v>
      </c>
      <c r="PF21" s="278"/>
      <c r="PG21" s="278">
        <v>0</v>
      </c>
      <c r="PH21" s="278"/>
      <c r="PI21" s="279">
        <v>0</v>
      </c>
      <c r="PJ21" s="278">
        <v>0</v>
      </c>
      <c r="PK21" s="280"/>
      <c r="PL21" s="277">
        <v>0</v>
      </c>
      <c r="PM21" s="278"/>
      <c r="PN21" s="278">
        <v>0</v>
      </c>
      <c r="PO21" s="278"/>
      <c r="PP21" s="279">
        <v>0</v>
      </c>
      <c r="PQ21" s="278">
        <v>0</v>
      </c>
      <c r="PR21" s="280"/>
      <c r="PS21" s="277">
        <v>0</v>
      </c>
      <c r="PT21" s="278"/>
      <c r="PU21" s="278">
        <v>0</v>
      </c>
      <c r="PV21" s="278"/>
      <c r="PW21" s="279">
        <v>0</v>
      </c>
      <c r="PX21" s="278">
        <v>0</v>
      </c>
      <c r="PY21" s="280"/>
      <c r="PZ21" s="277">
        <v>0</v>
      </c>
      <c r="QA21" s="278"/>
      <c r="QB21" s="278">
        <v>0</v>
      </c>
      <c r="QC21" s="278"/>
      <c r="QD21" s="279">
        <v>0</v>
      </c>
      <c r="QE21" s="278">
        <v>0</v>
      </c>
      <c r="QF21" s="280"/>
      <c r="QG21" s="277">
        <v>0</v>
      </c>
      <c r="QH21" s="278"/>
      <c r="QI21" s="278">
        <v>0</v>
      </c>
      <c r="QJ21" s="278"/>
      <c r="QK21" s="279">
        <v>0</v>
      </c>
      <c r="QL21" s="278">
        <v>0</v>
      </c>
      <c r="QM21" s="280"/>
      <c r="QN21" s="277">
        <v>0</v>
      </c>
      <c r="QO21" s="278"/>
      <c r="QP21" s="278">
        <v>0</v>
      </c>
      <c r="QQ21" s="278"/>
      <c r="QR21" s="279">
        <v>0</v>
      </c>
      <c r="QS21" s="278">
        <v>0</v>
      </c>
      <c r="QT21" s="280"/>
      <c r="QU21" s="277">
        <v>0</v>
      </c>
      <c r="QV21" s="278"/>
      <c r="QW21" s="278">
        <v>0</v>
      </c>
      <c r="QX21" s="278"/>
      <c r="QY21" s="279">
        <v>0</v>
      </c>
      <c r="QZ21" s="278">
        <v>0</v>
      </c>
      <c r="RA21" s="280"/>
      <c r="RB21" s="277">
        <v>0</v>
      </c>
      <c r="RC21" s="278"/>
      <c r="RD21" s="278">
        <v>0</v>
      </c>
      <c r="RE21" s="278"/>
      <c r="RF21" s="279">
        <v>0</v>
      </c>
      <c r="RG21" s="278">
        <v>0</v>
      </c>
      <c r="RH21" s="280"/>
      <c r="RI21" s="277">
        <v>0</v>
      </c>
      <c r="RJ21" s="278"/>
      <c r="RK21" s="278">
        <v>0</v>
      </c>
      <c r="RL21" s="278"/>
      <c r="RM21" s="279">
        <v>0</v>
      </c>
      <c r="RN21" s="278">
        <v>0</v>
      </c>
      <c r="RO21" s="280"/>
      <c r="RP21" s="277">
        <v>0</v>
      </c>
      <c r="RQ21" s="278"/>
      <c r="RR21" s="278">
        <v>0</v>
      </c>
      <c r="RS21" s="278"/>
      <c r="RT21" s="279">
        <v>0</v>
      </c>
      <c r="RU21" s="278">
        <v>0</v>
      </c>
      <c r="RV21" s="280"/>
      <c r="RW21" s="277">
        <v>0</v>
      </c>
      <c r="RX21" s="278"/>
      <c r="RY21" s="278">
        <v>0</v>
      </c>
      <c r="RZ21" s="278"/>
      <c r="SA21" s="279">
        <v>0</v>
      </c>
      <c r="SB21" s="278">
        <v>0</v>
      </c>
      <c r="SC21" s="280"/>
      <c r="SD21" s="277">
        <v>0</v>
      </c>
      <c r="SE21" s="278"/>
      <c r="SF21" s="278">
        <v>0</v>
      </c>
      <c r="SG21" s="278"/>
      <c r="SH21" s="279">
        <v>0</v>
      </c>
      <c r="SI21" s="278">
        <v>0</v>
      </c>
      <c r="SJ21" s="280"/>
      <c r="SK21" s="277">
        <v>0</v>
      </c>
      <c r="SL21" s="278"/>
      <c r="SM21" s="278">
        <v>0</v>
      </c>
      <c r="SN21" s="278"/>
      <c r="SO21" s="279">
        <v>0</v>
      </c>
      <c r="SP21" s="278">
        <v>0</v>
      </c>
      <c r="SQ21" s="280"/>
      <c r="SR21" s="277">
        <v>0</v>
      </c>
      <c r="SS21" s="278"/>
      <c r="ST21" s="278">
        <v>0</v>
      </c>
      <c r="SU21" s="278"/>
      <c r="SV21" s="279">
        <v>0</v>
      </c>
      <c r="SW21" s="278">
        <v>0</v>
      </c>
      <c r="SX21" s="280"/>
      <c r="SY21" s="277">
        <v>0</v>
      </c>
      <c r="SZ21" s="278"/>
      <c r="TA21" s="278">
        <v>0</v>
      </c>
      <c r="TB21" s="278"/>
      <c r="TC21" s="279">
        <v>0</v>
      </c>
      <c r="TD21" s="278">
        <v>0</v>
      </c>
      <c r="TE21" s="280"/>
      <c r="TF21" s="277">
        <v>0</v>
      </c>
      <c r="TG21" s="278"/>
      <c r="TH21" s="278">
        <v>0</v>
      </c>
      <c r="TI21" s="278"/>
      <c r="TJ21" s="279">
        <v>0</v>
      </c>
      <c r="TK21" s="278">
        <v>0</v>
      </c>
      <c r="TL21" s="280"/>
      <c r="TM21" s="277">
        <v>0</v>
      </c>
      <c r="TN21" s="278"/>
      <c r="TO21" s="278">
        <v>0</v>
      </c>
      <c r="TP21" s="278"/>
      <c r="TQ21" s="279">
        <v>0</v>
      </c>
      <c r="TR21" s="278">
        <v>0</v>
      </c>
      <c r="TS21" s="280"/>
      <c r="TT21" s="277">
        <v>0</v>
      </c>
      <c r="TU21" s="278"/>
      <c r="TV21" s="278">
        <v>0</v>
      </c>
      <c r="TW21" s="278"/>
      <c r="TX21" s="279">
        <v>0</v>
      </c>
      <c r="TY21" s="278">
        <v>0</v>
      </c>
      <c r="TZ21" s="280"/>
      <c r="UA21" s="277">
        <v>0</v>
      </c>
      <c r="UB21" s="278"/>
      <c r="UC21" s="278">
        <v>0</v>
      </c>
      <c r="UD21" s="278"/>
      <c r="UE21" s="279">
        <v>0</v>
      </c>
      <c r="UF21" s="278">
        <v>0</v>
      </c>
      <c r="UG21" s="280"/>
      <c r="UH21" s="277">
        <v>0</v>
      </c>
      <c r="UI21" s="278"/>
      <c r="UJ21" s="278">
        <v>0</v>
      </c>
      <c r="UK21" s="278"/>
      <c r="UL21" s="279">
        <v>0</v>
      </c>
      <c r="UM21" s="278">
        <v>0</v>
      </c>
      <c r="UN21" s="280"/>
      <c r="UO21" s="277">
        <v>0</v>
      </c>
      <c r="UP21" s="278"/>
      <c r="UQ21" s="278">
        <v>0</v>
      </c>
      <c r="UR21" s="278"/>
      <c r="US21" s="279">
        <v>0</v>
      </c>
      <c r="UT21" s="278">
        <v>0</v>
      </c>
      <c r="UU21" s="280"/>
      <c r="UV21" s="277">
        <v>0</v>
      </c>
      <c r="UW21" s="278"/>
      <c r="UX21" s="278">
        <v>0</v>
      </c>
      <c r="UY21" s="278"/>
      <c r="UZ21" s="279">
        <v>0</v>
      </c>
      <c r="VA21" s="278">
        <v>0</v>
      </c>
      <c r="VB21" s="280"/>
      <c r="VC21" s="277">
        <v>0</v>
      </c>
      <c r="VD21" s="278"/>
      <c r="VE21" s="278">
        <v>0</v>
      </c>
      <c r="VF21" s="278"/>
      <c r="VG21" s="279">
        <v>0</v>
      </c>
      <c r="VH21" s="278">
        <v>0</v>
      </c>
      <c r="VI21" s="280"/>
      <c r="VJ21" s="277">
        <v>0</v>
      </c>
      <c r="VK21" s="278"/>
      <c r="VL21" s="278">
        <v>0</v>
      </c>
      <c r="VM21" s="278"/>
      <c r="VN21" s="279">
        <v>0</v>
      </c>
      <c r="VO21" s="278">
        <v>0</v>
      </c>
      <c r="VP21" s="280"/>
      <c r="VQ21" s="277">
        <v>0</v>
      </c>
      <c r="VR21" s="278"/>
      <c r="VS21" s="278">
        <v>0</v>
      </c>
      <c r="VT21" s="278"/>
      <c r="VU21" s="279">
        <v>0</v>
      </c>
      <c r="VV21" s="278">
        <v>0</v>
      </c>
      <c r="VW21" s="280"/>
      <c r="VX21" s="277">
        <v>0</v>
      </c>
      <c r="VY21" s="278"/>
      <c r="VZ21" s="278">
        <v>0</v>
      </c>
      <c r="WA21" s="278"/>
      <c r="WB21" s="279">
        <v>0</v>
      </c>
      <c r="WC21" s="278">
        <v>0</v>
      </c>
      <c r="WD21" s="280"/>
      <c r="WE21" s="277">
        <v>0</v>
      </c>
      <c r="WF21" s="278"/>
      <c r="WG21" s="278">
        <v>0</v>
      </c>
      <c r="WH21" s="278"/>
      <c r="WI21" s="279">
        <v>0</v>
      </c>
      <c r="WJ21" s="278">
        <v>0</v>
      </c>
      <c r="WK21" s="280"/>
      <c r="WL21" s="277">
        <v>0</v>
      </c>
      <c r="WM21" s="278"/>
      <c r="WN21" s="278">
        <v>0</v>
      </c>
      <c r="WO21" s="278"/>
      <c r="WP21" s="279">
        <v>0</v>
      </c>
      <c r="WQ21" s="278">
        <v>0</v>
      </c>
      <c r="WR21" s="280"/>
      <c r="WS21" s="277">
        <v>0</v>
      </c>
      <c r="WT21" s="278"/>
      <c r="WU21" s="278">
        <v>0</v>
      </c>
      <c r="WV21" s="278"/>
      <c r="WW21" s="279">
        <v>0</v>
      </c>
      <c r="WX21" s="278">
        <v>0</v>
      </c>
      <c r="WY21" s="280"/>
      <c r="WZ21" s="277">
        <v>0</v>
      </c>
      <c r="XA21" s="278"/>
      <c r="XB21" s="278">
        <v>0</v>
      </c>
      <c r="XC21" s="278"/>
      <c r="XD21" s="279">
        <v>0</v>
      </c>
      <c r="XE21" s="278">
        <v>0</v>
      </c>
      <c r="XF21" s="280"/>
      <c r="XG21" s="277">
        <v>0</v>
      </c>
      <c r="XH21" s="278"/>
      <c r="XI21" s="278">
        <v>0</v>
      </c>
      <c r="XJ21" s="278"/>
      <c r="XK21" s="279">
        <v>0</v>
      </c>
      <c r="XL21" s="278">
        <v>0</v>
      </c>
      <c r="XM21" s="280"/>
      <c r="XN21" s="277">
        <v>0</v>
      </c>
      <c r="XO21" s="278"/>
      <c r="XP21" s="278">
        <v>0</v>
      </c>
      <c r="XQ21" s="278"/>
      <c r="XR21" s="279">
        <v>0</v>
      </c>
      <c r="XS21" s="278">
        <v>0</v>
      </c>
      <c r="XT21" s="280"/>
      <c r="XU21" s="277">
        <v>0</v>
      </c>
      <c r="XV21" s="278"/>
      <c r="XW21" s="278">
        <v>0</v>
      </c>
      <c r="XX21" s="278"/>
      <c r="XY21" s="279">
        <v>0</v>
      </c>
      <c r="XZ21" s="278">
        <v>0</v>
      </c>
      <c r="YA21" s="280"/>
      <c r="YB21" s="277">
        <v>0</v>
      </c>
      <c r="YC21" s="278"/>
      <c r="YD21" s="278">
        <v>0</v>
      </c>
      <c r="YE21" s="278"/>
      <c r="YF21" s="279">
        <v>0</v>
      </c>
      <c r="YG21" s="278">
        <v>0</v>
      </c>
      <c r="YH21" s="280"/>
      <c r="YI21" s="277">
        <v>0</v>
      </c>
      <c r="YJ21" s="278"/>
      <c r="YK21" s="278">
        <v>0</v>
      </c>
      <c r="YL21" s="278"/>
      <c r="YM21" s="279">
        <v>0</v>
      </c>
      <c r="YN21" s="278">
        <v>0</v>
      </c>
      <c r="YO21" s="280"/>
      <c r="YP21" s="277">
        <v>0</v>
      </c>
      <c r="YQ21" s="278"/>
      <c r="YR21" s="278">
        <v>0</v>
      </c>
      <c r="YS21" s="278"/>
      <c r="YT21" s="279">
        <v>0</v>
      </c>
      <c r="YU21" s="278">
        <v>0</v>
      </c>
      <c r="YV21" s="280"/>
      <c r="YW21" s="277">
        <v>0</v>
      </c>
      <c r="YX21" s="278"/>
      <c r="YY21" s="278">
        <v>0</v>
      </c>
      <c r="YZ21" s="278"/>
      <c r="ZA21" s="279">
        <v>0</v>
      </c>
      <c r="ZB21" s="278">
        <v>0</v>
      </c>
      <c r="ZC21" s="280"/>
      <c r="ZD21" s="277">
        <v>0</v>
      </c>
      <c r="ZE21" s="278"/>
      <c r="ZF21" s="278">
        <v>0</v>
      </c>
      <c r="ZG21" s="278"/>
      <c r="ZH21" s="279">
        <v>0</v>
      </c>
      <c r="ZI21" s="278">
        <v>0</v>
      </c>
      <c r="ZJ21" s="280"/>
      <c r="ZK21" s="277">
        <v>0</v>
      </c>
      <c r="ZL21" s="278"/>
      <c r="ZM21" s="278">
        <v>0</v>
      </c>
      <c r="ZN21" s="278"/>
      <c r="ZO21" s="279">
        <v>0</v>
      </c>
      <c r="ZP21" s="278">
        <v>0</v>
      </c>
      <c r="ZQ21" s="280"/>
      <c r="ZR21" s="277">
        <v>0</v>
      </c>
      <c r="ZS21" s="278"/>
      <c r="ZT21" s="278">
        <v>0</v>
      </c>
      <c r="ZU21" s="278"/>
      <c r="ZV21" s="279">
        <v>0</v>
      </c>
      <c r="ZW21" s="278">
        <v>0</v>
      </c>
      <c r="ZX21" s="280"/>
      <c r="ZY21" s="277">
        <v>0</v>
      </c>
      <c r="ZZ21" s="278"/>
      <c r="AAA21" s="278">
        <v>0</v>
      </c>
      <c r="AAB21" s="278"/>
      <c r="AAC21" s="279">
        <v>0</v>
      </c>
      <c r="AAD21" s="278">
        <v>0</v>
      </c>
      <c r="AAE21" s="280"/>
      <c r="AAF21" s="277">
        <v>0</v>
      </c>
      <c r="AAG21" s="278"/>
      <c r="AAH21" s="278">
        <v>0</v>
      </c>
      <c r="AAI21" s="278"/>
      <c r="AAJ21" s="279">
        <v>0</v>
      </c>
      <c r="AAK21" s="278">
        <v>0</v>
      </c>
      <c r="AAL21" s="280"/>
      <c r="AAM21" s="277">
        <v>0</v>
      </c>
      <c r="AAN21" s="278"/>
      <c r="AAO21" s="278">
        <v>0</v>
      </c>
      <c r="AAP21" s="278"/>
      <c r="AAQ21" s="279">
        <v>0</v>
      </c>
      <c r="AAR21" s="278">
        <v>0</v>
      </c>
      <c r="AAS21" s="280"/>
      <c r="AAT21" s="277">
        <v>0</v>
      </c>
      <c r="AAU21" s="278"/>
      <c r="AAV21" s="278">
        <v>0</v>
      </c>
      <c r="AAW21" s="278"/>
      <c r="AAX21" s="279">
        <v>0</v>
      </c>
      <c r="AAY21" s="278">
        <v>0</v>
      </c>
      <c r="AAZ21" s="280"/>
      <c r="ABA21" s="277">
        <v>0</v>
      </c>
      <c r="ABB21" s="278"/>
      <c r="ABC21" s="278">
        <v>0</v>
      </c>
      <c r="ABD21" s="278"/>
      <c r="ABE21" s="279">
        <v>0</v>
      </c>
      <c r="ABF21" s="278">
        <v>0</v>
      </c>
      <c r="ABG21" s="280"/>
      <c r="ABH21" s="277">
        <v>0</v>
      </c>
      <c r="ABI21" s="278"/>
      <c r="ABJ21" s="278">
        <v>0</v>
      </c>
      <c r="ABK21" s="278"/>
      <c r="ABL21" s="279">
        <v>0</v>
      </c>
      <c r="ABM21" s="278">
        <v>0</v>
      </c>
      <c r="ABN21" s="280"/>
      <c r="ABO21" s="277">
        <v>0</v>
      </c>
      <c r="ABP21" s="278"/>
      <c r="ABQ21" s="278">
        <v>0</v>
      </c>
      <c r="ABR21" s="278"/>
      <c r="ABS21" s="279">
        <v>0</v>
      </c>
      <c r="ABT21" s="278">
        <v>0</v>
      </c>
      <c r="ABU21" s="280"/>
      <c r="ABV21" s="277">
        <v>0</v>
      </c>
      <c r="ABW21" s="278"/>
      <c r="ABX21" s="278">
        <v>0</v>
      </c>
      <c r="ABY21" s="278"/>
      <c r="ABZ21" s="279">
        <v>0</v>
      </c>
      <c r="ACA21" s="278">
        <v>0</v>
      </c>
      <c r="ACB21" s="280"/>
      <c r="ACC21" s="277">
        <v>0</v>
      </c>
      <c r="ACD21" s="278"/>
      <c r="ACE21" s="278">
        <v>0</v>
      </c>
      <c r="ACF21" s="278"/>
      <c r="ACG21" s="279">
        <v>0</v>
      </c>
      <c r="ACH21" s="278">
        <v>0</v>
      </c>
      <c r="ACI21" s="280"/>
      <c r="ACJ21" s="277">
        <v>0</v>
      </c>
      <c r="ACK21" s="278"/>
      <c r="ACL21" s="278">
        <v>0</v>
      </c>
      <c r="ACM21" s="278"/>
      <c r="ACN21" s="279">
        <v>0</v>
      </c>
      <c r="ACO21" s="278">
        <v>0</v>
      </c>
      <c r="ACP21" s="280"/>
      <c r="ACQ21" s="277">
        <v>0</v>
      </c>
      <c r="ACR21" s="278"/>
      <c r="ACS21" s="278">
        <v>0</v>
      </c>
      <c r="ACT21" s="278"/>
      <c r="ACU21" s="279">
        <v>0</v>
      </c>
      <c r="ACV21" s="278">
        <v>0</v>
      </c>
      <c r="ACW21" s="280"/>
      <c r="ACX21" s="277">
        <v>0</v>
      </c>
      <c r="ACY21" s="278"/>
      <c r="ACZ21" s="278">
        <v>0</v>
      </c>
      <c r="ADA21" s="278"/>
      <c r="ADB21" s="279">
        <v>0</v>
      </c>
      <c r="ADC21" s="278">
        <v>0</v>
      </c>
      <c r="ADD21" s="280"/>
      <c r="ADE21" s="277">
        <v>0</v>
      </c>
      <c r="ADF21" s="278"/>
      <c r="ADG21" s="278">
        <v>0</v>
      </c>
      <c r="ADH21" s="278"/>
      <c r="ADI21" s="279">
        <v>0</v>
      </c>
      <c r="ADJ21" s="278">
        <v>0</v>
      </c>
      <c r="ADK21" s="280"/>
      <c r="ADL21" s="277">
        <v>0</v>
      </c>
      <c r="ADM21" s="278"/>
      <c r="ADN21" s="278">
        <v>0</v>
      </c>
      <c r="ADO21" s="278"/>
      <c r="ADP21" s="279">
        <v>0</v>
      </c>
      <c r="ADQ21" s="278">
        <v>0</v>
      </c>
      <c r="ADR21" s="280"/>
      <c r="ADS21" s="277">
        <v>0</v>
      </c>
      <c r="ADT21" s="278"/>
      <c r="ADU21" s="278">
        <v>0</v>
      </c>
      <c r="ADV21" s="278"/>
      <c r="ADW21" s="279">
        <v>0</v>
      </c>
      <c r="ADX21" s="278">
        <v>0</v>
      </c>
      <c r="ADY21" s="280"/>
      <c r="ADZ21" s="277">
        <v>0</v>
      </c>
      <c r="AEA21" s="278"/>
      <c r="AEB21" s="278">
        <v>0</v>
      </c>
      <c r="AEC21" s="278"/>
      <c r="AED21" s="279">
        <v>0</v>
      </c>
      <c r="AEE21" s="278">
        <v>0</v>
      </c>
      <c r="AEF21" s="280"/>
      <c r="AEG21" s="277">
        <v>0</v>
      </c>
      <c r="AEH21" s="278"/>
      <c r="AEI21" s="278">
        <v>0</v>
      </c>
      <c r="AEJ21" s="278"/>
      <c r="AEK21" s="279">
        <v>0</v>
      </c>
      <c r="AEL21" s="278">
        <v>0</v>
      </c>
      <c r="AEM21" s="280"/>
      <c r="AEN21" s="277">
        <v>0</v>
      </c>
      <c r="AEO21" s="278"/>
      <c r="AEP21" s="278">
        <v>0</v>
      </c>
      <c r="AEQ21" s="278"/>
      <c r="AER21" s="279">
        <v>0</v>
      </c>
      <c r="AES21" s="278">
        <v>0</v>
      </c>
      <c r="AET21" s="280"/>
      <c r="AEU21" s="277">
        <v>0</v>
      </c>
      <c r="AEV21" s="278"/>
      <c r="AEW21" s="278">
        <v>0</v>
      </c>
      <c r="AEX21" s="278"/>
      <c r="AEY21" s="279">
        <v>0</v>
      </c>
      <c r="AEZ21" s="278">
        <v>0</v>
      </c>
      <c r="AFA21" s="280"/>
      <c r="AFB21" s="277">
        <v>0</v>
      </c>
      <c r="AFC21" s="278"/>
      <c r="AFD21" s="278">
        <v>0</v>
      </c>
      <c r="AFE21" s="278"/>
      <c r="AFF21" s="279">
        <v>0</v>
      </c>
      <c r="AFG21" s="278">
        <v>0</v>
      </c>
      <c r="AFH21" s="280"/>
      <c r="AFI21" s="277">
        <v>0</v>
      </c>
      <c r="AFJ21" s="278"/>
      <c r="AFK21" s="278">
        <v>0</v>
      </c>
      <c r="AFL21" s="278"/>
      <c r="AFM21" s="279">
        <v>0</v>
      </c>
      <c r="AFN21" s="278">
        <v>0</v>
      </c>
      <c r="AFO21" s="280"/>
      <c r="AFP21" s="277">
        <v>0</v>
      </c>
      <c r="AFQ21" s="278"/>
      <c r="AFR21" s="278">
        <v>0</v>
      </c>
      <c r="AFS21" s="278"/>
      <c r="AFT21" s="279">
        <v>0</v>
      </c>
      <c r="AFU21" s="278">
        <v>0</v>
      </c>
      <c r="AFV21" s="280"/>
      <c r="AFW21" s="277">
        <v>0</v>
      </c>
      <c r="AFX21" s="278"/>
      <c r="AFY21" s="278">
        <v>0</v>
      </c>
      <c r="AFZ21" s="278"/>
      <c r="AGA21" s="279">
        <v>0</v>
      </c>
      <c r="AGB21" s="278">
        <v>0</v>
      </c>
      <c r="AGC21" s="280"/>
      <c r="AGD21" s="277">
        <v>0</v>
      </c>
      <c r="AGE21" s="278"/>
      <c r="AGF21" s="278">
        <v>0</v>
      </c>
      <c r="AGG21" s="278"/>
      <c r="AGH21" s="279">
        <v>0</v>
      </c>
      <c r="AGI21" s="278">
        <v>0</v>
      </c>
      <c r="AGJ21" s="280"/>
      <c r="AGK21" s="277">
        <v>0</v>
      </c>
      <c r="AGL21" s="278"/>
      <c r="AGM21" s="278">
        <v>0</v>
      </c>
      <c r="AGN21" s="278"/>
      <c r="AGO21" s="279">
        <v>0</v>
      </c>
      <c r="AGP21" s="278">
        <v>0</v>
      </c>
      <c r="AGQ21" s="280"/>
      <c r="AGR21" s="277">
        <v>0</v>
      </c>
      <c r="AGS21" s="278"/>
      <c r="AGT21" s="278">
        <v>0</v>
      </c>
      <c r="AGU21" s="278"/>
      <c r="AGV21" s="279">
        <v>0</v>
      </c>
      <c r="AGW21" s="278">
        <v>0</v>
      </c>
      <c r="AGX21" s="280"/>
      <c r="AGY21" s="277">
        <v>0</v>
      </c>
      <c r="AGZ21" s="278"/>
      <c r="AHA21" s="278">
        <v>0</v>
      </c>
      <c r="AHB21" s="278"/>
      <c r="AHC21" s="279">
        <v>0</v>
      </c>
      <c r="AHD21" s="278">
        <v>0</v>
      </c>
      <c r="AHE21" s="280"/>
      <c r="AHF21" s="277">
        <v>0</v>
      </c>
      <c r="AHG21" s="278"/>
      <c r="AHH21" s="278">
        <v>0</v>
      </c>
      <c r="AHI21" s="278"/>
      <c r="AHJ21" s="279">
        <v>0</v>
      </c>
      <c r="AHK21" s="278">
        <v>0</v>
      </c>
      <c r="AHL21" s="280"/>
      <c r="AHM21" s="277">
        <v>0</v>
      </c>
      <c r="AHN21" s="278"/>
      <c r="AHO21" s="278">
        <v>0</v>
      </c>
      <c r="AHP21" s="278"/>
      <c r="AHQ21" s="279">
        <v>0</v>
      </c>
      <c r="AHR21" s="278">
        <v>0</v>
      </c>
      <c r="AHS21" s="280"/>
      <c r="AHT21" s="277">
        <v>0</v>
      </c>
      <c r="AHU21" s="278"/>
      <c r="AHV21" s="278">
        <v>0</v>
      </c>
      <c r="AHW21" s="278"/>
      <c r="AHX21" s="279">
        <v>0</v>
      </c>
      <c r="AHY21" s="278">
        <v>0</v>
      </c>
      <c r="AHZ21" s="280"/>
      <c r="AIA21" s="277">
        <v>0</v>
      </c>
      <c r="AIB21" s="278"/>
      <c r="AIC21" s="278">
        <v>0</v>
      </c>
      <c r="AID21" s="278"/>
      <c r="AIE21" s="279">
        <v>0</v>
      </c>
      <c r="AIF21" s="278">
        <v>0</v>
      </c>
      <c r="AIG21" s="280"/>
      <c r="AIH21" s="277">
        <v>0</v>
      </c>
      <c r="AII21" s="278"/>
      <c r="AIJ21" s="278">
        <v>0</v>
      </c>
      <c r="AIK21" s="278"/>
      <c r="AIL21" s="279">
        <v>0</v>
      </c>
      <c r="AIM21" s="278">
        <v>0</v>
      </c>
      <c r="AIN21" s="280"/>
      <c r="AIO21" s="277">
        <v>0</v>
      </c>
      <c r="AIP21" s="278"/>
      <c r="AIQ21" s="278">
        <v>0</v>
      </c>
      <c r="AIR21" s="278"/>
      <c r="AIS21" s="279">
        <v>0</v>
      </c>
      <c r="AIT21" s="278">
        <v>0</v>
      </c>
      <c r="AIU21" s="280"/>
      <c r="AIV21" s="277">
        <v>0</v>
      </c>
      <c r="AIW21" s="278"/>
      <c r="AIX21" s="278">
        <v>0</v>
      </c>
      <c r="AIY21" s="278"/>
      <c r="AIZ21" s="279">
        <v>0</v>
      </c>
      <c r="AJA21" s="278">
        <v>0</v>
      </c>
      <c r="AJB21" s="280"/>
      <c r="AJC21" s="277">
        <v>0</v>
      </c>
      <c r="AJD21" s="278"/>
      <c r="AJE21" s="278">
        <v>0</v>
      </c>
      <c r="AJF21" s="278"/>
      <c r="AJG21" s="279">
        <v>0</v>
      </c>
      <c r="AJH21" s="278">
        <v>0</v>
      </c>
      <c r="AJI21" s="280"/>
      <c r="AJJ21" s="277">
        <v>0</v>
      </c>
      <c r="AJK21" s="278"/>
      <c r="AJL21" s="278">
        <v>0</v>
      </c>
      <c r="AJM21" s="278"/>
      <c r="AJN21" s="279">
        <v>0</v>
      </c>
      <c r="AJO21" s="278">
        <v>0</v>
      </c>
      <c r="AJP21" s="280"/>
      <c r="AJQ21" s="277">
        <v>0</v>
      </c>
      <c r="AJR21" s="278"/>
      <c r="AJS21" s="278">
        <v>0</v>
      </c>
      <c r="AJT21" s="278"/>
      <c r="AJU21" s="279">
        <v>0</v>
      </c>
      <c r="AJV21" s="278">
        <v>0</v>
      </c>
      <c r="AJW21" s="280"/>
      <c r="AJX21" s="277">
        <v>0</v>
      </c>
      <c r="AJY21" s="278"/>
      <c r="AJZ21" s="278">
        <v>0</v>
      </c>
      <c r="AKA21" s="278"/>
      <c r="AKB21" s="279">
        <v>0</v>
      </c>
      <c r="AKC21" s="278">
        <v>0</v>
      </c>
      <c r="AKD21" s="280"/>
      <c r="AKE21" s="277">
        <v>0</v>
      </c>
      <c r="AKF21" s="278"/>
      <c r="AKG21" s="278">
        <v>0</v>
      </c>
      <c r="AKH21" s="278"/>
      <c r="AKI21" s="279">
        <v>0</v>
      </c>
      <c r="AKJ21" s="278">
        <v>0</v>
      </c>
      <c r="AKK21" s="280"/>
      <c r="AKL21" s="277">
        <v>0</v>
      </c>
      <c r="AKM21" s="278"/>
      <c r="AKN21" s="278">
        <v>0</v>
      </c>
      <c r="AKO21" s="278"/>
      <c r="AKP21" s="279">
        <v>0</v>
      </c>
      <c r="AKQ21" s="278">
        <v>0</v>
      </c>
      <c r="AKR21" s="280"/>
      <c r="AKS21" s="277">
        <v>0</v>
      </c>
      <c r="AKT21" s="278"/>
      <c r="AKU21" s="278">
        <v>0</v>
      </c>
      <c r="AKV21" s="278"/>
      <c r="AKW21" s="279">
        <v>0</v>
      </c>
      <c r="AKX21" s="278">
        <v>0</v>
      </c>
      <c r="AKY21" s="280"/>
      <c r="AKZ21" s="277">
        <v>0</v>
      </c>
      <c r="ALA21" s="278"/>
      <c r="ALB21" s="278">
        <v>0</v>
      </c>
      <c r="ALC21" s="278"/>
      <c r="ALD21" s="279">
        <v>0</v>
      </c>
      <c r="ALE21" s="278">
        <v>0</v>
      </c>
      <c r="ALF21" s="280"/>
      <c r="ALG21" s="277">
        <v>0</v>
      </c>
      <c r="ALH21" s="278"/>
      <c r="ALI21" s="278">
        <v>0</v>
      </c>
      <c r="ALJ21" s="278"/>
      <c r="ALK21" s="279">
        <v>0</v>
      </c>
      <c r="ALL21" s="278">
        <v>0</v>
      </c>
      <c r="ALM21" s="280"/>
      <c r="ALN21" s="277">
        <v>0</v>
      </c>
      <c r="ALO21" s="278"/>
      <c r="ALP21" s="278">
        <v>0</v>
      </c>
      <c r="ALQ21" s="278"/>
      <c r="ALR21" s="279">
        <v>0</v>
      </c>
      <c r="ALS21" s="278">
        <v>0</v>
      </c>
      <c r="ALT21" s="280"/>
      <c r="ALU21" s="277">
        <v>0</v>
      </c>
      <c r="ALV21" s="278"/>
      <c r="ALW21" s="278">
        <v>0</v>
      </c>
      <c r="ALX21" s="278"/>
      <c r="ALY21" s="279">
        <v>0</v>
      </c>
      <c r="ALZ21" s="278">
        <v>0</v>
      </c>
      <c r="AMA21" s="280"/>
      <c r="AMB21" s="277">
        <v>0</v>
      </c>
      <c r="AMC21" s="278"/>
      <c r="AMD21" s="278">
        <v>0</v>
      </c>
      <c r="AME21" s="278"/>
      <c r="AMF21" s="279">
        <v>0</v>
      </c>
      <c r="AMG21" s="278">
        <v>0</v>
      </c>
      <c r="AMH21" s="280"/>
      <c r="AMI21" s="277">
        <v>0</v>
      </c>
      <c r="AMJ21" s="278"/>
      <c r="AMK21" s="278">
        <v>0</v>
      </c>
      <c r="AML21" s="278"/>
      <c r="AMM21" s="279">
        <v>0</v>
      </c>
      <c r="AMN21" s="278">
        <v>0</v>
      </c>
      <c r="AMO21" s="280"/>
      <c r="AMP21" s="277">
        <v>0</v>
      </c>
      <c r="AMQ21" s="278"/>
      <c r="AMR21" s="278">
        <v>0</v>
      </c>
      <c r="AMS21" s="278"/>
      <c r="AMT21" s="279">
        <v>0</v>
      </c>
      <c r="AMU21" s="278">
        <v>0</v>
      </c>
      <c r="AMV21" s="280"/>
      <c r="AMW21" s="277">
        <v>0</v>
      </c>
      <c r="AMX21" s="278"/>
      <c r="AMY21" s="278">
        <v>0</v>
      </c>
      <c r="AMZ21" s="278"/>
      <c r="ANA21" s="279">
        <v>0</v>
      </c>
      <c r="ANB21" s="278">
        <v>0</v>
      </c>
      <c r="ANC21" s="280"/>
      <c r="AND21" s="277">
        <v>0</v>
      </c>
      <c r="ANE21" s="278"/>
      <c r="ANF21" s="278">
        <v>0</v>
      </c>
      <c r="ANG21" s="278"/>
      <c r="ANH21" s="279">
        <v>0</v>
      </c>
      <c r="ANI21" s="278">
        <v>0</v>
      </c>
      <c r="ANJ21" s="280"/>
      <c r="ANK21" s="277">
        <v>0</v>
      </c>
      <c r="ANL21" s="278"/>
      <c r="ANM21" s="278">
        <v>0</v>
      </c>
      <c r="ANN21" s="278"/>
      <c r="ANO21" s="279">
        <v>0</v>
      </c>
      <c r="ANP21" s="278">
        <v>0</v>
      </c>
      <c r="ANQ21" s="280"/>
      <c r="ANR21" s="277">
        <v>0</v>
      </c>
      <c r="ANS21" s="278"/>
      <c r="ANT21" s="278">
        <v>0</v>
      </c>
      <c r="ANU21" s="278"/>
      <c r="ANV21" s="279">
        <v>0</v>
      </c>
      <c r="ANW21" s="278">
        <v>0</v>
      </c>
      <c r="ANX21" s="280"/>
      <c r="ANY21" s="277">
        <v>0</v>
      </c>
      <c r="ANZ21" s="278"/>
      <c r="AOA21" s="278">
        <v>0</v>
      </c>
      <c r="AOB21" s="278"/>
      <c r="AOC21" s="279">
        <v>0</v>
      </c>
      <c r="AOD21" s="278">
        <v>0</v>
      </c>
      <c r="AOE21" s="280"/>
      <c r="AOF21" s="277">
        <v>0</v>
      </c>
      <c r="AOG21" s="278"/>
      <c r="AOH21" s="278">
        <v>0</v>
      </c>
      <c r="AOI21" s="278"/>
      <c r="AOJ21" s="279">
        <v>0</v>
      </c>
      <c r="AOK21" s="278">
        <v>0</v>
      </c>
      <c r="AOL21" s="280"/>
      <c r="AOM21" s="277">
        <v>0</v>
      </c>
      <c r="AON21" s="278"/>
      <c r="AOO21" s="278">
        <v>0</v>
      </c>
      <c r="AOP21" s="278"/>
      <c r="AOQ21" s="279">
        <v>0</v>
      </c>
      <c r="AOR21" s="278">
        <v>0</v>
      </c>
      <c r="AOS21" s="280"/>
      <c r="AOT21" s="277">
        <v>0</v>
      </c>
      <c r="AOU21" s="278"/>
      <c r="AOV21" s="278">
        <v>0</v>
      </c>
      <c r="AOW21" s="278"/>
      <c r="AOX21" s="279">
        <v>0</v>
      </c>
      <c r="AOY21" s="278">
        <v>0</v>
      </c>
      <c r="AOZ21" s="280"/>
      <c r="APA21" s="277">
        <v>0</v>
      </c>
      <c r="APB21" s="278"/>
      <c r="APC21" s="278">
        <v>0</v>
      </c>
      <c r="APD21" s="278"/>
      <c r="APE21" s="279">
        <v>0</v>
      </c>
      <c r="APF21" s="278">
        <v>0</v>
      </c>
      <c r="APG21" s="280"/>
      <c r="APH21" s="277">
        <v>0</v>
      </c>
      <c r="API21" s="278"/>
      <c r="APJ21" s="278">
        <v>0</v>
      </c>
      <c r="APK21" s="278"/>
      <c r="APL21" s="279">
        <v>0</v>
      </c>
      <c r="APM21" s="278">
        <v>0</v>
      </c>
      <c r="APN21" s="280"/>
      <c r="APO21" s="277">
        <v>0</v>
      </c>
      <c r="APP21" s="278"/>
      <c r="APQ21" s="278">
        <v>0</v>
      </c>
      <c r="APR21" s="278"/>
      <c r="APS21" s="279">
        <v>0</v>
      </c>
      <c r="APT21" s="278">
        <v>0</v>
      </c>
      <c r="APU21" s="280"/>
      <c r="APV21" s="277">
        <v>0</v>
      </c>
      <c r="APW21" s="278"/>
      <c r="APX21" s="278">
        <v>0</v>
      </c>
      <c r="APY21" s="278"/>
      <c r="APZ21" s="279">
        <v>0</v>
      </c>
      <c r="AQA21" s="278">
        <v>0</v>
      </c>
      <c r="AQB21" s="280"/>
      <c r="AQC21" s="277">
        <v>0</v>
      </c>
      <c r="AQD21" s="278"/>
      <c r="AQE21" s="278">
        <v>0</v>
      </c>
      <c r="AQF21" s="278"/>
      <c r="AQG21" s="279">
        <v>0</v>
      </c>
      <c r="AQH21" s="278">
        <v>0</v>
      </c>
      <c r="AQI21" s="280"/>
      <c r="AQJ21" s="277">
        <v>0</v>
      </c>
      <c r="AQK21" s="278"/>
      <c r="AQL21" s="278">
        <v>0</v>
      </c>
      <c r="AQM21" s="278"/>
      <c r="AQN21" s="279">
        <v>0</v>
      </c>
      <c r="AQO21" s="278">
        <v>0</v>
      </c>
      <c r="AQP21" s="280"/>
      <c r="AQQ21" s="277">
        <v>0</v>
      </c>
      <c r="AQR21" s="278"/>
      <c r="AQS21" s="278">
        <v>0</v>
      </c>
      <c r="AQT21" s="278"/>
      <c r="AQU21" s="279">
        <v>0</v>
      </c>
      <c r="AQV21" s="278">
        <v>0</v>
      </c>
      <c r="AQW21" s="280"/>
      <c r="AQX21" s="277">
        <v>0</v>
      </c>
      <c r="AQY21" s="278"/>
      <c r="AQZ21" s="278">
        <v>0</v>
      </c>
      <c r="ARA21" s="278"/>
      <c r="ARB21" s="279">
        <v>0</v>
      </c>
      <c r="ARC21" s="278">
        <v>0</v>
      </c>
      <c r="ARD21" s="280"/>
      <c r="ARE21" s="277">
        <v>0</v>
      </c>
      <c r="ARF21" s="278"/>
      <c r="ARG21" s="278">
        <v>0</v>
      </c>
      <c r="ARH21" s="278"/>
      <c r="ARI21" s="279">
        <v>0</v>
      </c>
      <c r="ARJ21" s="278">
        <v>0</v>
      </c>
      <c r="ARK21" s="280"/>
      <c r="ARL21" s="277">
        <v>0</v>
      </c>
      <c r="ARM21" s="278"/>
      <c r="ARN21" s="278">
        <v>0</v>
      </c>
      <c r="ARO21" s="278"/>
      <c r="ARP21" s="279">
        <v>0</v>
      </c>
      <c r="ARQ21" s="278">
        <v>0</v>
      </c>
      <c r="ARR21" s="280"/>
      <c r="ARS21" s="277">
        <v>0</v>
      </c>
      <c r="ART21" s="278"/>
      <c r="ARU21" s="278">
        <v>0</v>
      </c>
      <c r="ARV21" s="278"/>
      <c r="ARW21" s="279">
        <v>0</v>
      </c>
      <c r="ARX21" s="278">
        <v>0</v>
      </c>
      <c r="ARY21" s="280"/>
      <c r="ARZ21" s="277">
        <v>0</v>
      </c>
      <c r="ASA21" s="278"/>
      <c r="ASB21" s="278">
        <v>0</v>
      </c>
      <c r="ASC21" s="278"/>
      <c r="ASD21" s="279">
        <v>0</v>
      </c>
      <c r="ASE21" s="278">
        <v>0</v>
      </c>
      <c r="ASF21" s="280"/>
      <c r="ASG21" s="277">
        <v>0</v>
      </c>
      <c r="ASH21" s="278"/>
      <c r="ASI21" s="278">
        <v>0</v>
      </c>
      <c r="ASJ21" s="278"/>
      <c r="ASK21" s="279">
        <v>0</v>
      </c>
      <c r="ASL21" s="278">
        <v>0</v>
      </c>
      <c r="ASM21" s="280"/>
      <c r="ASN21" s="277">
        <v>0</v>
      </c>
      <c r="ASO21" s="278"/>
      <c r="ASP21" s="278">
        <v>0</v>
      </c>
      <c r="ASQ21" s="278"/>
      <c r="ASR21" s="279">
        <v>0</v>
      </c>
      <c r="ASS21" s="278">
        <v>0</v>
      </c>
      <c r="AST21" s="280"/>
      <c r="ASU21" s="277">
        <v>0</v>
      </c>
      <c r="ASV21" s="278"/>
      <c r="ASW21" s="278">
        <v>0</v>
      </c>
      <c r="ASX21" s="278"/>
      <c r="ASY21" s="279">
        <v>0</v>
      </c>
      <c r="ASZ21" s="278">
        <v>0</v>
      </c>
      <c r="ATA21" s="280"/>
      <c r="ATB21" s="277">
        <v>0</v>
      </c>
      <c r="ATC21" s="278"/>
      <c r="ATD21" s="278">
        <v>0</v>
      </c>
      <c r="ATE21" s="278"/>
      <c r="ATF21" s="279">
        <v>0</v>
      </c>
      <c r="ATG21" s="278">
        <v>0</v>
      </c>
      <c r="ATH21" s="280"/>
      <c r="ATI21" s="277">
        <v>0</v>
      </c>
      <c r="ATJ21" s="278"/>
      <c r="ATK21" s="278">
        <v>0</v>
      </c>
      <c r="ATL21" s="278"/>
      <c r="ATM21" s="279">
        <v>0</v>
      </c>
      <c r="ATN21" s="278">
        <v>0</v>
      </c>
      <c r="ATO21" s="280"/>
      <c r="ATP21" s="277">
        <v>0</v>
      </c>
      <c r="ATQ21" s="278"/>
      <c r="ATR21" s="278">
        <v>0</v>
      </c>
      <c r="ATS21" s="278"/>
      <c r="ATT21" s="279">
        <v>0</v>
      </c>
      <c r="ATU21" s="278">
        <v>0</v>
      </c>
      <c r="ATV21" s="280"/>
      <c r="ATW21" s="277">
        <v>0</v>
      </c>
      <c r="ATX21" s="278"/>
      <c r="ATY21" s="278">
        <v>0</v>
      </c>
      <c r="ATZ21" s="278"/>
      <c r="AUA21" s="279">
        <v>0</v>
      </c>
      <c r="AUB21" s="278">
        <v>0</v>
      </c>
      <c r="AUC21" s="280"/>
      <c r="AUD21" s="277">
        <v>0</v>
      </c>
      <c r="AUE21" s="278"/>
      <c r="AUF21" s="278">
        <v>0</v>
      </c>
      <c r="AUG21" s="278"/>
      <c r="AUH21" s="279">
        <v>0</v>
      </c>
      <c r="AUI21" s="278">
        <v>0</v>
      </c>
      <c r="AUJ21" s="280"/>
      <c r="AUK21" s="277">
        <v>0</v>
      </c>
      <c r="AUL21" s="278"/>
      <c r="AUM21" s="278">
        <v>0</v>
      </c>
      <c r="AUN21" s="278"/>
      <c r="AUO21" s="279">
        <v>0</v>
      </c>
      <c r="AUP21" s="278">
        <v>0</v>
      </c>
      <c r="AUQ21" s="280"/>
      <c r="AUR21" s="277">
        <v>0</v>
      </c>
      <c r="AUS21" s="278"/>
      <c r="AUT21" s="278">
        <v>0</v>
      </c>
      <c r="AUU21" s="278"/>
      <c r="AUV21" s="279">
        <v>0</v>
      </c>
      <c r="AUW21" s="278">
        <v>0</v>
      </c>
      <c r="AUX21" s="280"/>
      <c r="AUY21" s="277">
        <v>0</v>
      </c>
      <c r="AUZ21" s="278"/>
      <c r="AVA21" s="278">
        <v>0</v>
      </c>
      <c r="AVB21" s="278"/>
      <c r="AVC21" s="279">
        <v>0</v>
      </c>
      <c r="AVD21" s="278">
        <v>0</v>
      </c>
      <c r="AVE21" s="280"/>
      <c r="AVF21" s="277">
        <v>0</v>
      </c>
      <c r="AVG21" s="278"/>
      <c r="AVH21" s="278">
        <v>0</v>
      </c>
      <c r="AVI21" s="278"/>
      <c r="AVJ21" s="279">
        <v>0</v>
      </c>
      <c r="AVK21" s="278">
        <v>0</v>
      </c>
      <c r="AVL21" s="280"/>
      <c r="AVM21" s="277">
        <v>0</v>
      </c>
      <c r="AVN21" s="278"/>
      <c r="AVO21" s="278">
        <v>0</v>
      </c>
      <c r="AVP21" s="278"/>
      <c r="AVQ21" s="279">
        <v>0</v>
      </c>
      <c r="AVR21" s="278">
        <v>0</v>
      </c>
      <c r="AVS21" s="280"/>
      <c r="AVT21" s="277">
        <v>0</v>
      </c>
      <c r="AVU21" s="278"/>
      <c r="AVV21" s="278">
        <v>0</v>
      </c>
      <c r="AVW21" s="278"/>
      <c r="AVX21" s="279">
        <v>0</v>
      </c>
      <c r="AVY21" s="278">
        <v>0</v>
      </c>
      <c r="AVZ21" s="280"/>
      <c r="AWA21" s="277">
        <v>0</v>
      </c>
      <c r="AWB21" s="278"/>
      <c r="AWC21" s="278">
        <v>0</v>
      </c>
      <c r="AWD21" s="278"/>
      <c r="AWE21" s="279">
        <v>0</v>
      </c>
      <c r="AWF21" s="278">
        <v>0</v>
      </c>
      <c r="AWG21" s="280"/>
      <c r="AWH21" s="277">
        <v>0</v>
      </c>
      <c r="AWI21" s="278"/>
      <c r="AWJ21" s="278">
        <v>0</v>
      </c>
      <c r="AWK21" s="278"/>
      <c r="AWL21" s="279">
        <v>0</v>
      </c>
      <c r="AWM21" s="278">
        <v>0</v>
      </c>
      <c r="AWN21" s="280"/>
      <c r="AWO21" s="277">
        <v>0</v>
      </c>
      <c r="AWP21" s="278"/>
      <c r="AWQ21" s="278">
        <v>0</v>
      </c>
      <c r="AWR21" s="278"/>
      <c r="AWS21" s="279">
        <v>0</v>
      </c>
      <c r="AWT21" s="278">
        <v>0</v>
      </c>
      <c r="AWU21" s="280"/>
      <c r="AWV21" s="277">
        <v>0</v>
      </c>
      <c r="AWW21" s="278"/>
      <c r="AWX21" s="278">
        <v>0</v>
      </c>
      <c r="AWY21" s="278"/>
      <c r="AWZ21" s="279">
        <v>0</v>
      </c>
      <c r="AXA21" s="278">
        <v>0</v>
      </c>
      <c r="AXB21" s="280"/>
      <c r="AXC21" s="277">
        <v>0</v>
      </c>
      <c r="AXD21" s="278"/>
      <c r="AXE21" s="278">
        <v>0</v>
      </c>
      <c r="AXF21" s="278"/>
      <c r="AXG21" s="279">
        <v>0</v>
      </c>
      <c r="AXH21" s="278">
        <v>0</v>
      </c>
      <c r="AXI21" s="280"/>
      <c r="AXJ21" s="277">
        <v>0</v>
      </c>
      <c r="AXK21" s="278"/>
      <c r="AXL21" s="278">
        <v>0</v>
      </c>
      <c r="AXM21" s="278"/>
      <c r="AXN21" s="279">
        <v>0</v>
      </c>
      <c r="AXO21" s="278">
        <v>0</v>
      </c>
      <c r="AXP21" s="280"/>
      <c r="AXQ21" s="277">
        <v>0</v>
      </c>
      <c r="AXR21" s="278"/>
      <c r="AXS21" s="278">
        <v>0</v>
      </c>
      <c r="AXT21" s="278"/>
      <c r="AXU21" s="279">
        <v>0</v>
      </c>
      <c r="AXV21" s="278">
        <v>0</v>
      </c>
      <c r="AXW21" s="280"/>
      <c r="AXX21" s="277">
        <v>0</v>
      </c>
      <c r="AXY21" s="278"/>
      <c r="AXZ21" s="278">
        <v>0</v>
      </c>
      <c r="AYA21" s="278"/>
      <c r="AYB21" s="279">
        <v>0</v>
      </c>
      <c r="AYC21" s="278">
        <v>0</v>
      </c>
      <c r="AYD21" s="280"/>
      <c r="AYE21" s="277">
        <v>0</v>
      </c>
      <c r="AYF21" s="278"/>
      <c r="AYG21" s="278">
        <v>0</v>
      </c>
      <c r="AYH21" s="278"/>
      <c r="AYI21" s="279">
        <v>0</v>
      </c>
      <c r="AYJ21" s="278">
        <v>0</v>
      </c>
      <c r="AYK21" s="280"/>
      <c r="AYL21" s="277">
        <v>0</v>
      </c>
      <c r="AYM21" s="278"/>
      <c r="AYN21" s="278">
        <v>0</v>
      </c>
      <c r="AYO21" s="278"/>
      <c r="AYP21" s="279">
        <v>0</v>
      </c>
      <c r="AYQ21" s="278">
        <v>0</v>
      </c>
      <c r="AYR21" s="280"/>
      <c r="AYS21" s="277">
        <v>0</v>
      </c>
      <c r="AYT21" s="278"/>
      <c r="AYU21" s="278">
        <v>0</v>
      </c>
      <c r="AYV21" s="278"/>
      <c r="AYW21" s="279">
        <v>0</v>
      </c>
      <c r="AYX21" s="278">
        <v>0</v>
      </c>
      <c r="AYY21" s="280"/>
      <c r="AYZ21" s="277">
        <v>0</v>
      </c>
      <c r="AZA21" s="278"/>
      <c r="AZB21" s="278">
        <v>0</v>
      </c>
      <c r="AZC21" s="278"/>
      <c r="AZD21" s="279">
        <v>0</v>
      </c>
      <c r="AZE21" s="278">
        <v>0</v>
      </c>
      <c r="AZF21" s="280"/>
      <c r="AZG21" s="277">
        <v>0</v>
      </c>
      <c r="AZH21" s="278"/>
      <c r="AZI21" s="278">
        <v>0</v>
      </c>
      <c r="AZJ21" s="278"/>
      <c r="AZK21" s="279">
        <v>0</v>
      </c>
      <c r="AZL21" s="278">
        <v>0</v>
      </c>
      <c r="AZM21" s="280"/>
      <c r="AZN21" s="277">
        <v>0</v>
      </c>
      <c r="AZO21" s="278"/>
      <c r="AZP21" s="278">
        <v>0</v>
      </c>
      <c r="AZQ21" s="278"/>
      <c r="AZR21" s="279">
        <v>0</v>
      </c>
      <c r="AZS21" s="278">
        <v>0</v>
      </c>
      <c r="AZT21" s="280"/>
      <c r="AZU21" s="277">
        <v>0</v>
      </c>
      <c r="AZV21" s="278"/>
      <c r="AZW21" s="278">
        <v>0</v>
      </c>
      <c r="AZX21" s="278"/>
      <c r="AZY21" s="279">
        <v>0</v>
      </c>
      <c r="AZZ21" s="278">
        <v>0</v>
      </c>
      <c r="BAA21" s="280"/>
      <c r="BAB21" s="277">
        <v>0</v>
      </c>
      <c r="BAC21" s="278"/>
      <c r="BAD21" s="278">
        <v>0</v>
      </c>
      <c r="BAE21" s="278"/>
      <c r="BAF21" s="279">
        <v>0</v>
      </c>
      <c r="BAG21" s="278">
        <v>0</v>
      </c>
      <c r="BAH21" s="280"/>
      <c r="BAI21" s="277">
        <v>0</v>
      </c>
      <c r="BAJ21" s="278"/>
      <c r="BAK21" s="278">
        <v>0</v>
      </c>
      <c r="BAL21" s="278"/>
      <c r="BAM21" s="279">
        <v>0</v>
      </c>
      <c r="BAN21" s="278">
        <v>0</v>
      </c>
      <c r="BAO21" s="280"/>
      <c r="BAP21" s="277">
        <v>0</v>
      </c>
      <c r="BAQ21" s="278"/>
      <c r="BAR21" s="278">
        <v>0</v>
      </c>
      <c r="BAS21" s="278"/>
      <c r="BAT21" s="279">
        <v>0</v>
      </c>
      <c r="BAU21" s="278">
        <v>0</v>
      </c>
      <c r="BAV21" s="280"/>
      <c r="BAW21" s="277">
        <v>0</v>
      </c>
      <c r="BAX21" s="278"/>
      <c r="BAY21" s="278">
        <v>0</v>
      </c>
      <c r="BAZ21" s="278"/>
      <c r="BBA21" s="279">
        <v>0</v>
      </c>
      <c r="BBB21" s="278">
        <v>0</v>
      </c>
      <c r="BBC21" s="280"/>
      <c r="BBD21" s="277">
        <v>0</v>
      </c>
      <c r="BBE21" s="278"/>
      <c r="BBF21" s="278">
        <v>0</v>
      </c>
      <c r="BBG21" s="278"/>
      <c r="BBH21" s="279">
        <v>0</v>
      </c>
      <c r="BBI21" s="278">
        <v>0</v>
      </c>
      <c r="BBJ21" s="280"/>
      <c r="BBK21" s="277">
        <v>0</v>
      </c>
      <c r="BBL21" s="278"/>
      <c r="BBM21" s="278">
        <v>0</v>
      </c>
      <c r="BBN21" s="278"/>
      <c r="BBO21" s="279">
        <v>0</v>
      </c>
      <c r="BBP21" s="278">
        <v>0</v>
      </c>
      <c r="BBQ21" s="280"/>
      <c r="BBR21" s="277">
        <v>0</v>
      </c>
      <c r="BBS21" s="278"/>
      <c r="BBT21" s="278">
        <v>0</v>
      </c>
      <c r="BBU21" s="278"/>
      <c r="BBV21" s="279">
        <v>0</v>
      </c>
      <c r="BBW21" s="278">
        <v>0</v>
      </c>
      <c r="BBX21" s="280"/>
      <c r="BBY21" s="277">
        <v>0</v>
      </c>
      <c r="BBZ21" s="278"/>
      <c r="BCA21" s="278">
        <v>0</v>
      </c>
      <c r="BCB21" s="278"/>
      <c r="BCC21" s="279">
        <v>0</v>
      </c>
      <c r="BCD21" s="278">
        <v>0</v>
      </c>
      <c r="BCE21" s="280"/>
      <c r="BCF21" s="277">
        <v>0</v>
      </c>
      <c r="BCG21" s="278"/>
      <c r="BCH21" s="278">
        <v>0</v>
      </c>
      <c r="BCI21" s="278"/>
      <c r="BCJ21" s="279">
        <v>0</v>
      </c>
      <c r="BCK21" s="278">
        <v>0</v>
      </c>
      <c r="BCL21" s="280"/>
      <c r="BCM21" s="277">
        <v>0</v>
      </c>
      <c r="BCN21" s="278"/>
      <c r="BCO21" s="278">
        <v>0</v>
      </c>
      <c r="BCP21" s="278"/>
      <c r="BCQ21" s="279">
        <v>0</v>
      </c>
      <c r="BCR21" s="278">
        <v>0</v>
      </c>
      <c r="BCS21" s="280"/>
      <c r="BCT21" s="277">
        <v>0</v>
      </c>
      <c r="BCU21" s="278"/>
      <c r="BCV21" s="278">
        <v>0</v>
      </c>
      <c r="BCW21" s="278"/>
      <c r="BCX21" s="279">
        <v>0</v>
      </c>
      <c r="BCY21" s="278">
        <v>0</v>
      </c>
      <c r="BCZ21" s="280"/>
      <c r="BDA21" s="277">
        <v>0</v>
      </c>
      <c r="BDB21" s="278"/>
      <c r="BDC21" s="278">
        <v>0</v>
      </c>
      <c r="BDD21" s="278"/>
      <c r="BDE21" s="279">
        <v>0</v>
      </c>
      <c r="BDF21" s="278">
        <v>0</v>
      </c>
      <c r="BDG21" s="280"/>
      <c r="BDH21" s="277">
        <v>0</v>
      </c>
      <c r="BDI21" s="278"/>
      <c r="BDJ21" s="278">
        <v>0</v>
      </c>
      <c r="BDK21" s="278"/>
      <c r="BDL21" s="279">
        <v>0</v>
      </c>
      <c r="BDM21" s="278">
        <v>0</v>
      </c>
      <c r="BDN21" s="280"/>
      <c r="BDO21" s="277">
        <v>0</v>
      </c>
      <c r="BDP21" s="278"/>
      <c r="BDQ21" s="278">
        <v>0</v>
      </c>
      <c r="BDR21" s="278"/>
      <c r="BDS21" s="279">
        <v>0</v>
      </c>
      <c r="BDT21" s="278">
        <v>0</v>
      </c>
      <c r="BDU21" s="280"/>
      <c r="BDV21" s="277">
        <v>0</v>
      </c>
      <c r="BDW21" s="278"/>
      <c r="BDX21" s="278">
        <v>0</v>
      </c>
      <c r="BDY21" s="278"/>
      <c r="BDZ21" s="279">
        <v>0</v>
      </c>
      <c r="BEA21" s="278">
        <v>0</v>
      </c>
      <c r="BEB21" s="280"/>
      <c r="BEC21" s="277">
        <v>0</v>
      </c>
      <c r="BED21" s="278"/>
      <c r="BEE21" s="278">
        <v>0</v>
      </c>
      <c r="BEF21" s="278"/>
      <c r="BEG21" s="279">
        <v>0</v>
      </c>
      <c r="BEH21" s="278">
        <v>0</v>
      </c>
      <c r="BEI21" s="280"/>
      <c r="BEJ21" s="277">
        <v>0</v>
      </c>
      <c r="BEK21" s="278"/>
      <c r="BEL21" s="278">
        <v>0</v>
      </c>
      <c r="BEM21" s="278"/>
      <c r="BEN21" s="279">
        <v>0</v>
      </c>
      <c r="BEO21" s="278">
        <v>0</v>
      </c>
      <c r="BEP21" s="280"/>
      <c r="BEQ21" s="277">
        <v>0</v>
      </c>
      <c r="BER21" s="278"/>
      <c r="BES21" s="278">
        <v>0</v>
      </c>
      <c r="BET21" s="278"/>
      <c r="BEU21" s="279">
        <v>0</v>
      </c>
      <c r="BEV21" s="278">
        <v>0</v>
      </c>
      <c r="BEW21" s="280"/>
      <c r="BEX21" s="277">
        <v>0</v>
      </c>
      <c r="BEY21" s="278"/>
      <c r="BEZ21" s="278">
        <v>0</v>
      </c>
      <c r="BFA21" s="278"/>
      <c r="BFB21" s="279">
        <v>0</v>
      </c>
      <c r="BFC21" s="278">
        <v>0</v>
      </c>
      <c r="BFD21" s="280"/>
      <c r="BFE21" s="277">
        <v>0</v>
      </c>
      <c r="BFF21" s="278"/>
      <c r="BFG21" s="278">
        <v>0</v>
      </c>
      <c r="BFH21" s="278"/>
      <c r="BFI21" s="279">
        <v>0</v>
      </c>
      <c r="BFJ21" s="278">
        <v>0</v>
      </c>
      <c r="BFK21" s="280"/>
      <c r="BFL21" s="277">
        <v>0</v>
      </c>
      <c r="BFM21" s="278"/>
      <c r="BFN21" s="278">
        <v>0</v>
      </c>
      <c r="BFO21" s="278"/>
      <c r="BFP21" s="279">
        <v>0</v>
      </c>
      <c r="BFQ21" s="278">
        <v>0</v>
      </c>
      <c r="BFR21" s="280"/>
      <c r="BFS21" s="277">
        <v>0</v>
      </c>
      <c r="BFT21" s="278"/>
      <c r="BFU21" s="278">
        <v>0</v>
      </c>
      <c r="BFV21" s="278"/>
      <c r="BFW21" s="279">
        <v>0</v>
      </c>
      <c r="BFX21" s="278">
        <v>0</v>
      </c>
      <c r="BFY21" s="280"/>
      <c r="BFZ21" s="277">
        <v>0</v>
      </c>
      <c r="BGA21" s="278"/>
      <c r="BGB21" s="278">
        <v>0</v>
      </c>
      <c r="BGC21" s="278"/>
      <c r="BGD21" s="279">
        <v>0</v>
      </c>
      <c r="BGE21" s="278">
        <v>0</v>
      </c>
      <c r="BGF21" s="280"/>
      <c r="BGG21" s="277">
        <v>0</v>
      </c>
      <c r="BGH21" s="278"/>
      <c r="BGI21" s="278">
        <v>0</v>
      </c>
      <c r="BGJ21" s="278"/>
      <c r="BGK21" s="279">
        <v>0</v>
      </c>
      <c r="BGL21" s="278">
        <v>0</v>
      </c>
      <c r="BGM21" s="280"/>
      <c r="BGN21" s="277">
        <v>0</v>
      </c>
      <c r="BGO21" s="278"/>
      <c r="BGP21" s="278">
        <v>0</v>
      </c>
      <c r="BGQ21" s="278"/>
      <c r="BGR21" s="279">
        <v>0</v>
      </c>
      <c r="BGS21" s="278">
        <v>0</v>
      </c>
      <c r="BGT21" s="280"/>
      <c r="BGU21" s="277">
        <v>0</v>
      </c>
      <c r="BGV21" s="278"/>
      <c r="BGW21" s="278">
        <v>0</v>
      </c>
      <c r="BGX21" s="278"/>
      <c r="BGY21" s="279">
        <v>0</v>
      </c>
      <c r="BGZ21" s="278">
        <v>0</v>
      </c>
      <c r="BHA21" s="280"/>
      <c r="BHB21" s="277">
        <v>0</v>
      </c>
      <c r="BHC21" s="278"/>
      <c r="BHD21" s="278">
        <v>0</v>
      </c>
      <c r="BHE21" s="278"/>
      <c r="BHF21" s="279">
        <v>0</v>
      </c>
      <c r="BHG21" s="278">
        <v>0</v>
      </c>
      <c r="BHH21" s="280"/>
      <c r="BHI21" s="277">
        <v>0</v>
      </c>
      <c r="BHJ21" s="278"/>
      <c r="BHK21" s="278">
        <v>0</v>
      </c>
      <c r="BHL21" s="278"/>
      <c r="BHM21" s="279">
        <v>0</v>
      </c>
      <c r="BHN21" s="278">
        <v>0</v>
      </c>
      <c r="BHO21" s="280"/>
      <c r="BHP21" s="277">
        <v>0</v>
      </c>
      <c r="BHQ21" s="278"/>
      <c r="BHR21" s="278">
        <v>0</v>
      </c>
      <c r="BHS21" s="278"/>
      <c r="BHT21" s="279">
        <v>0</v>
      </c>
      <c r="BHU21" s="278">
        <v>0</v>
      </c>
      <c r="BHV21" s="280"/>
      <c r="BHW21" s="277">
        <v>0</v>
      </c>
      <c r="BHX21" s="278"/>
      <c r="BHY21" s="278">
        <v>0</v>
      </c>
      <c r="BHZ21" s="278"/>
      <c r="BIA21" s="279">
        <v>0</v>
      </c>
      <c r="BIB21" s="278">
        <v>0</v>
      </c>
      <c r="BIC21" s="280"/>
      <c r="BID21" s="277">
        <v>0</v>
      </c>
      <c r="BIE21" s="278"/>
      <c r="BIF21" s="278">
        <v>0</v>
      </c>
      <c r="BIG21" s="278"/>
      <c r="BIH21" s="279">
        <v>0</v>
      </c>
      <c r="BII21" s="278">
        <v>0</v>
      </c>
      <c r="BIJ21" s="280"/>
      <c r="BIK21" s="277">
        <v>0</v>
      </c>
      <c r="BIL21" s="278"/>
      <c r="BIM21" s="278">
        <v>0</v>
      </c>
      <c r="BIN21" s="278"/>
      <c r="BIO21" s="279">
        <v>0</v>
      </c>
      <c r="BIP21" s="278">
        <v>0</v>
      </c>
      <c r="BIQ21" s="280"/>
      <c r="BIR21" s="277">
        <v>0</v>
      </c>
      <c r="BIS21" s="278"/>
      <c r="BIT21" s="278">
        <v>0</v>
      </c>
      <c r="BIU21" s="278"/>
      <c r="BIV21" s="279">
        <v>0</v>
      </c>
      <c r="BIW21" s="278">
        <v>0</v>
      </c>
      <c r="BIX21" s="280"/>
      <c r="BIY21" s="277">
        <v>0</v>
      </c>
      <c r="BIZ21" s="278"/>
      <c r="BJA21" s="278">
        <v>0</v>
      </c>
      <c r="BJB21" s="278"/>
      <c r="BJC21" s="279">
        <v>0</v>
      </c>
      <c r="BJD21" s="278">
        <v>0</v>
      </c>
      <c r="BJE21" s="280"/>
      <c r="BJF21" s="277">
        <v>0</v>
      </c>
      <c r="BJG21" s="278"/>
      <c r="BJH21" s="278">
        <v>0</v>
      </c>
      <c r="BJI21" s="278"/>
      <c r="BJJ21" s="279">
        <v>0</v>
      </c>
      <c r="BJK21" s="278">
        <v>0</v>
      </c>
      <c r="BJL21" s="280"/>
      <c r="BJM21" s="277">
        <v>0</v>
      </c>
      <c r="BJN21" s="278"/>
      <c r="BJO21" s="278">
        <v>0</v>
      </c>
      <c r="BJP21" s="278"/>
      <c r="BJQ21" s="279">
        <v>0</v>
      </c>
      <c r="BJR21" s="278">
        <v>0</v>
      </c>
      <c r="BJS21" s="280"/>
      <c r="BJT21" s="277">
        <v>0</v>
      </c>
      <c r="BJU21" s="278"/>
      <c r="BJV21" s="278">
        <v>0</v>
      </c>
      <c r="BJW21" s="278"/>
      <c r="BJX21" s="279">
        <v>0</v>
      </c>
      <c r="BJY21" s="278">
        <v>0</v>
      </c>
      <c r="BJZ21" s="280"/>
      <c r="BKA21" s="277">
        <v>0</v>
      </c>
      <c r="BKB21" s="278"/>
      <c r="BKC21" s="278">
        <v>0</v>
      </c>
      <c r="BKD21" s="278"/>
      <c r="BKE21" s="279">
        <v>0</v>
      </c>
      <c r="BKF21" s="278">
        <v>0</v>
      </c>
      <c r="BKG21" s="280"/>
      <c r="BKH21" s="277">
        <v>0</v>
      </c>
      <c r="BKI21" s="278"/>
      <c r="BKJ21" s="278">
        <v>0</v>
      </c>
      <c r="BKK21" s="278"/>
      <c r="BKL21" s="279">
        <v>0</v>
      </c>
      <c r="BKM21" s="278">
        <v>0</v>
      </c>
      <c r="BKN21" s="280"/>
      <c r="BKO21" s="277">
        <v>0</v>
      </c>
      <c r="BKP21" s="278"/>
      <c r="BKQ21" s="278">
        <v>0</v>
      </c>
      <c r="BKR21" s="278"/>
      <c r="BKS21" s="279">
        <v>0</v>
      </c>
      <c r="BKT21" s="278">
        <v>0</v>
      </c>
      <c r="BKU21" s="280"/>
      <c r="BKV21" s="277">
        <v>0</v>
      </c>
      <c r="BKW21" s="278"/>
      <c r="BKX21" s="278">
        <v>0</v>
      </c>
      <c r="BKY21" s="278"/>
      <c r="BKZ21" s="279">
        <v>0</v>
      </c>
      <c r="BLA21" s="278">
        <v>0</v>
      </c>
      <c r="BLB21" s="280"/>
      <c r="BLC21" s="277">
        <v>0</v>
      </c>
      <c r="BLD21" s="278"/>
      <c r="BLE21" s="278">
        <v>0</v>
      </c>
      <c r="BLF21" s="278"/>
      <c r="BLG21" s="279">
        <v>0</v>
      </c>
      <c r="BLH21" s="278">
        <v>0</v>
      </c>
      <c r="BLI21" s="280"/>
      <c r="BLJ21" s="277">
        <v>0</v>
      </c>
      <c r="BLK21" s="278"/>
      <c r="BLL21" s="278">
        <v>0</v>
      </c>
      <c r="BLM21" s="278"/>
      <c r="BLN21" s="279">
        <v>0</v>
      </c>
      <c r="BLO21" s="278">
        <v>0</v>
      </c>
      <c r="BLP21" s="280"/>
      <c r="BLQ21" s="277">
        <v>0</v>
      </c>
      <c r="BLR21" s="278"/>
      <c r="BLS21" s="278">
        <v>0</v>
      </c>
      <c r="BLT21" s="278"/>
      <c r="BLU21" s="279">
        <v>0</v>
      </c>
      <c r="BLV21" s="278">
        <v>0</v>
      </c>
      <c r="BLW21" s="280"/>
      <c r="BLX21" s="277">
        <v>0</v>
      </c>
      <c r="BLY21" s="278"/>
      <c r="BLZ21" s="278">
        <v>0</v>
      </c>
      <c r="BMA21" s="278"/>
      <c r="BMB21" s="279">
        <v>0</v>
      </c>
      <c r="BMC21" s="278">
        <v>0</v>
      </c>
      <c r="BMD21" s="280"/>
      <c r="BME21" s="277">
        <v>0</v>
      </c>
      <c r="BMF21" s="278"/>
      <c r="BMG21" s="278">
        <v>0</v>
      </c>
      <c r="BMH21" s="278"/>
      <c r="BMI21" s="279">
        <v>0</v>
      </c>
      <c r="BMJ21" s="278">
        <v>0</v>
      </c>
      <c r="BMK21" s="280"/>
      <c r="BML21" s="277">
        <v>0</v>
      </c>
      <c r="BMM21" s="278"/>
      <c r="BMN21" s="278">
        <v>0</v>
      </c>
      <c r="BMO21" s="278"/>
      <c r="BMP21" s="279">
        <v>0</v>
      </c>
      <c r="BMQ21" s="278">
        <v>0</v>
      </c>
      <c r="BMR21" s="280"/>
      <c r="BMS21" s="277">
        <v>0</v>
      </c>
      <c r="BMT21" s="278"/>
      <c r="BMU21" s="278">
        <v>0</v>
      </c>
      <c r="BMV21" s="278"/>
      <c r="BMW21" s="279">
        <v>0</v>
      </c>
      <c r="BMX21" s="278">
        <v>0</v>
      </c>
      <c r="BMY21" s="280"/>
      <c r="BMZ21" s="277">
        <v>0</v>
      </c>
      <c r="BNA21" s="278"/>
      <c r="BNB21" s="278">
        <v>0</v>
      </c>
      <c r="BNC21" s="278"/>
      <c r="BND21" s="279">
        <v>0</v>
      </c>
      <c r="BNE21" s="278">
        <v>0</v>
      </c>
      <c r="BNF21" s="280"/>
      <c r="BNG21" s="277">
        <v>0</v>
      </c>
      <c r="BNH21" s="278"/>
      <c r="BNI21" s="278">
        <v>0</v>
      </c>
      <c r="BNJ21" s="278"/>
      <c r="BNK21" s="279">
        <v>0</v>
      </c>
      <c r="BNL21" s="278">
        <v>0</v>
      </c>
      <c r="BNM21" s="280"/>
      <c r="BNN21" s="277">
        <v>0</v>
      </c>
      <c r="BNO21" s="278"/>
      <c r="BNP21" s="278">
        <v>0</v>
      </c>
      <c r="BNQ21" s="278"/>
      <c r="BNR21" s="279">
        <v>0</v>
      </c>
      <c r="BNS21" s="278">
        <v>0</v>
      </c>
      <c r="BNT21" s="280"/>
      <c r="BNU21" s="277">
        <v>0</v>
      </c>
      <c r="BNV21" s="278"/>
      <c r="BNW21" s="278">
        <v>0</v>
      </c>
      <c r="BNX21" s="278"/>
      <c r="BNY21" s="279">
        <v>0</v>
      </c>
      <c r="BNZ21" s="278">
        <v>0</v>
      </c>
      <c r="BOA21" s="280"/>
      <c r="BOB21" s="277">
        <v>0</v>
      </c>
      <c r="BOC21" s="278"/>
      <c r="BOD21" s="278">
        <v>0</v>
      </c>
      <c r="BOE21" s="278"/>
      <c r="BOF21" s="279">
        <v>0</v>
      </c>
      <c r="BOG21" s="278">
        <v>0</v>
      </c>
      <c r="BOH21" s="280"/>
      <c r="BOI21" s="277">
        <v>0</v>
      </c>
      <c r="BOJ21" s="278"/>
      <c r="BOK21" s="278">
        <v>0</v>
      </c>
      <c r="BOL21" s="278"/>
      <c r="BOM21" s="279">
        <v>0</v>
      </c>
      <c r="BON21" s="278">
        <v>0</v>
      </c>
      <c r="BOO21" s="280"/>
      <c r="BOP21" s="277">
        <v>0</v>
      </c>
      <c r="BOQ21" s="278"/>
      <c r="BOR21" s="278">
        <v>0</v>
      </c>
      <c r="BOS21" s="278"/>
      <c r="BOT21" s="279">
        <v>0</v>
      </c>
      <c r="BOU21" s="278">
        <v>0</v>
      </c>
      <c r="BOV21" s="280"/>
      <c r="BOW21" s="277">
        <v>0</v>
      </c>
      <c r="BOX21" s="278"/>
      <c r="BOY21" s="278">
        <v>0</v>
      </c>
      <c r="BOZ21" s="278"/>
      <c r="BPA21" s="279">
        <v>0</v>
      </c>
      <c r="BPB21" s="278">
        <v>0</v>
      </c>
      <c r="BPC21" s="280"/>
      <c r="BPD21" s="277">
        <v>0</v>
      </c>
      <c r="BPE21" s="278"/>
      <c r="BPF21" s="278">
        <v>0</v>
      </c>
      <c r="BPG21" s="278"/>
      <c r="BPH21" s="279">
        <v>0</v>
      </c>
      <c r="BPI21" s="278">
        <v>0</v>
      </c>
      <c r="BPJ21" s="280"/>
      <c r="BPK21" s="277">
        <v>0</v>
      </c>
      <c r="BPL21" s="278"/>
      <c r="BPM21" s="278">
        <v>0</v>
      </c>
      <c r="BPN21" s="278"/>
      <c r="BPO21" s="279">
        <v>0</v>
      </c>
      <c r="BPP21" s="278">
        <v>0</v>
      </c>
      <c r="BPQ21" s="280"/>
      <c r="BPR21" s="277">
        <v>0</v>
      </c>
      <c r="BPS21" s="278"/>
      <c r="BPT21" s="278">
        <v>0</v>
      </c>
      <c r="BPU21" s="278"/>
      <c r="BPV21" s="279">
        <v>0</v>
      </c>
      <c r="BPW21" s="278">
        <v>0</v>
      </c>
      <c r="BPX21" s="280"/>
      <c r="BPY21" s="277">
        <v>0</v>
      </c>
      <c r="BPZ21" s="278"/>
      <c r="BQA21" s="278">
        <v>0</v>
      </c>
      <c r="BQB21" s="278"/>
      <c r="BQC21" s="279">
        <v>0</v>
      </c>
      <c r="BQD21" s="278">
        <v>0</v>
      </c>
      <c r="BQE21" s="280"/>
      <c r="BQF21" s="277">
        <v>0</v>
      </c>
      <c r="BQG21" s="278"/>
      <c r="BQH21" s="278">
        <v>0</v>
      </c>
      <c r="BQI21" s="278"/>
      <c r="BQJ21" s="279">
        <v>0</v>
      </c>
      <c r="BQK21" s="278">
        <v>0</v>
      </c>
      <c r="BQL21" s="280"/>
      <c r="BQM21" s="277">
        <v>0</v>
      </c>
      <c r="BQN21" s="278"/>
      <c r="BQO21" s="278">
        <v>0</v>
      </c>
      <c r="BQP21" s="278"/>
      <c r="BQQ21" s="279">
        <v>0</v>
      </c>
      <c r="BQR21" s="278">
        <v>0</v>
      </c>
      <c r="BQS21" s="280"/>
      <c r="BQT21" s="277">
        <v>0</v>
      </c>
      <c r="BQU21" s="278"/>
      <c r="BQV21" s="278">
        <v>0</v>
      </c>
      <c r="BQW21" s="278"/>
      <c r="BQX21" s="279">
        <v>0</v>
      </c>
      <c r="BQY21" s="278">
        <v>0</v>
      </c>
      <c r="BQZ21" s="280"/>
      <c r="BRA21" s="277">
        <v>0</v>
      </c>
      <c r="BRB21" s="278"/>
      <c r="BRC21" s="278">
        <v>0</v>
      </c>
      <c r="BRD21" s="278"/>
      <c r="BRE21" s="279">
        <v>0</v>
      </c>
      <c r="BRF21" s="278">
        <v>0</v>
      </c>
      <c r="BRG21" s="280"/>
      <c r="BRH21" s="277">
        <v>0</v>
      </c>
      <c r="BRI21" s="278"/>
      <c r="BRJ21" s="278">
        <v>0</v>
      </c>
      <c r="BRK21" s="278"/>
      <c r="BRL21" s="279">
        <v>0</v>
      </c>
      <c r="BRM21" s="278">
        <v>0</v>
      </c>
      <c r="BRN21" s="280"/>
      <c r="BRO21" s="277">
        <v>0</v>
      </c>
      <c r="BRP21" s="278"/>
      <c r="BRQ21" s="278">
        <v>0</v>
      </c>
      <c r="BRR21" s="278"/>
      <c r="BRS21" s="279">
        <v>0</v>
      </c>
      <c r="BRT21" s="278">
        <v>0</v>
      </c>
      <c r="BRU21" s="280"/>
      <c r="BRV21" s="277">
        <v>0</v>
      </c>
      <c r="BRW21" s="278"/>
      <c r="BRX21" s="278">
        <v>0</v>
      </c>
      <c r="BRY21" s="278"/>
      <c r="BRZ21" s="279">
        <v>0</v>
      </c>
      <c r="BSA21" s="278">
        <v>0</v>
      </c>
      <c r="BSB21" s="280"/>
      <c r="BSC21" s="277">
        <v>0</v>
      </c>
      <c r="BSD21" s="278"/>
      <c r="BSE21" s="278">
        <v>0</v>
      </c>
      <c r="BSF21" s="278"/>
      <c r="BSG21" s="279">
        <v>0</v>
      </c>
      <c r="BSH21" s="278">
        <v>0</v>
      </c>
      <c r="BSI21" s="280"/>
      <c r="BSJ21" s="277">
        <v>0</v>
      </c>
      <c r="BSK21" s="278"/>
      <c r="BSL21" s="278">
        <v>0</v>
      </c>
      <c r="BSM21" s="278"/>
      <c r="BSN21" s="279">
        <v>0</v>
      </c>
      <c r="BSO21" s="278">
        <v>0</v>
      </c>
      <c r="BSP21" s="280"/>
      <c r="BSQ21" s="277">
        <v>0</v>
      </c>
      <c r="BSR21" s="278"/>
      <c r="BSS21" s="278">
        <v>0</v>
      </c>
      <c r="BST21" s="278"/>
      <c r="BSU21" s="279">
        <v>0</v>
      </c>
      <c r="BSV21" s="278">
        <v>0</v>
      </c>
      <c r="BSW21" s="280"/>
      <c r="BSX21" s="277">
        <v>0</v>
      </c>
      <c r="BSY21" s="278"/>
      <c r="BSZ21" s="278">
        <v>0</v>
      </c>
      <c r="BTA21" s="278"/>
      <c r="BTB21" s="279">
        <v>0</v>
      </c>
      <c r="BTC21" s="278">
        <v>0</v>
      </c>
      <c r="BTD21" s="280"/>
      <c r="BTE21" s="277">
        <v>0</v>
      </c>
      <c r="BTF21" s="278"/>
      <c r="BTG21" s="278">
        <v>0</v>
      </c>
      <c r="BTH21" s="278"/>
      <c r="BTI21" s="279">
        <v>0</v>
      </c>
      <c r="BTJ21" s="278">
        <v>0</v>
      </c>
      <c r="BTK21" s="280"/>
      <c r="BTL21" s="277">
        <v>0</v>
      </c>
      <c r="BTM21" s="278"/>
      <c r="BTN21" s="278">
        <v>0</v>
      </c>
      <c r="BTO21" s="278"/>
      <c r="BTP21" s="279">
        <v>0</v>
      </c>
      <c r="BTQ21" s="278">
        <v>0</v>
      </c>
      <c r="BTR21" s="280"/>
      <c r="BTS21" s="277">
        <v>0</v>
      </c>
      <c r="BTT21" s="278"/>
      <c r="BTU21" s="278">
        <v>0</v>
      </c>
      <c r="BTV21" s="278"/>
      <c r="BTW21" s="279">
        <v>0</v>
      </c>
      <c r="BTX21" s="278">
        <v>0</v>
      </c>
      <c r="BTY21" s="280"/>
      <c r="BTZ21" s="277">
        <v>0</v>
      </c>
      <c r="BUA21" s="278"/>
      <c r="BUB21" s="278">
        <v>0</v>
      </c>
      <c r="BUC21" s="278"/>
      <c r="BUD21" s="279">
        <v>0</v>
      </c>
      <c r="BUE21" s="278">
        <v>0</v>
      </c>
      <c r="BUF21" s="280"/>
      <c r="BUG21" s="277">
        <v>0</v>
      </c>
      <c r="BUH21" s="278"/>
      <c r="BUI21" s="278">
        <v>0</v>
      </c>
      <c r="BUJ21" s="278"/>
      <c r="BUK21" s="279">
        <v>0</v>
      </c>
      <c r="BUL21" s="278">
        <v>0</v>
      </c>
      <c r="BUM21" s="280"/>
      <c r="BUN21" s="277">
        <v>0</v>
      </c>
      <c r="BUO21" s="278"/>
      <c r="BUP21" s="278">
        <v>0</v>
      </c>
      <c r="BUQ21" s="278"/>
      <c r="BUR21" s="279">
        <v>0</v>
      </c>
      <c r="BUS21" s="278">
        <v>0</v>
      </c>
      <c r="BUT21" s="280"/>
      <c r="BUU21" s="277">
        <v>0</v>
      </c>
      <c r="BUV21" s="278"/>
      <c r="BUW21" s="278">
        <v>0</v>
      </c>
      <c r="BUX21" s="278"/>
      <c r="BUY21" s="279">
        <v>0</v>
      </c>
      <c r="BUZ21" s="278">
        <v>0</v>
      </c>
      <c r="BVA21" s="280"/>
      <c r="BVB21" s="277">
        <v>0</v>
      </c>
      <c r="BVC21" s="278"/>
      <c r="BVD21" s="278">
        <v>0</v>
      </c>
      <c r="BVE21" s="278"/>
      <c r="BVF21" s="279">
        <v>0</v>
      </c>
      <c r="BVG21" s="278">
        <v>0</v>
      </c>
      <c r="BVH21" s="280"/>
      <c r="BVI21" s="277">
        <v>0</v>
      </c>
      <c r="BVJ21" s="278"/>
      <c r="BVK21" s="278">
        <v>0</v>
      </c>
      <c r="BVL21" s="278"/>
      <c r="BVM21" s="279">
        <v>0</v>
      </c>
      <c r="BVN21" s="278">
        <v>0</v>
      </c>
      <c r="BVO21" s="280"/>
      <c r="BVP21" s="277">
        <v>0</v>
      </c>
      <c r="BVQ21" s="278"/>
      <c r="BVR21" s="278">
        <v>0</v>
      </c>
      <c r="BVS21" s="278"/>
      <c r="BVT21" s="279">
        <v>0</v>
      </c>
      <c r="BVU21" s="278">
        <v>0</v>
      </c>
      <c r="BVV21" s="280"/>
      <c r="BVW21" s="277">
        <v>0</v>
      </c>
      <c r="BVX21" s="278"/>
      <c r="BVY21" s="278">
        <v>0</v>
      </c>
      <c r="BVZ21" s="278"/>
      <c r="BWA21" s="279">
        <v>0</v>
      </c>
      <c r="BWB21" s="278">
        <v>0</v>
      </c>
      <c r="BWC21" s="280"/>
      <c r="BWD21" s="277">
        <v>0</v>
      </c>
      <c r="BWE21" s="278"/>
      <c r="BWF21" s="278">
        <v>0</v>
      </c>
      <c r="BWG21" s="278"/>
      <c r="BWH21" s="279">
        <v>0</v>
      </c>
      <c r="BWI21" s="278">
        <v>0</v>
      </c>
      <c r="BWJ21" s="280"/>
      <c r="BWK21" s="277">
        <v>0</v>
      </c>
      <c r="BWL21" s="278"/>
      <c r="BWM21" s="278">
        <v>0</v>
      </c>
      <c r="BWN21" s="278"/>
      <c r="BWO21" s="279">
        <v>0</v>
      </c>
      <c r="BWP21" s="278">
        <v>0</v>
      </c>
      <c r="BWQ21" s="280"/>
      <c r="BWR21" s="277">
        <v>0</v>
      </c>
      <c r="BWS21" s="278"/>
      <c r="BWT21" s="278">
        <v>0</v>
      </c>
      <c r="BWU21" s="278"/>
      <c r="BWV21" s="279">
        <v>0</v>
      </c>
      <c r="BWW21" s="278">
        <v>0</v>
      </c>
      <c r="BWX21" s="280"/>
      <c r="BWY21" s="277">
        <v>0</v>
      </c>
      <c r="BWZ21" s="278"/>
      <c r="BXA21" s="278">
        <v>0</v>
      </c>
      <c r="BXB21" s="278"/>
      <c r="BXC21" s="279">
        <v>0</v>
      </c>
      <c r="BXD21" s="278">
        <v>0</v>
      </c>
      <c r="BXE21" s="280"/>
      <c r="BXF21" s="277">
        <v>0</v>
      </c>
      <c r="BXG21" s="278"/>
      <c r="BXH21" s="278">
        <v>0</v>
      </c>
      <c r="BXI21" s="278"/>
      <c r="BXJ21" s="279">
        <v>0</v>
      </c>
      <c r="BXK21" s="278">
        <v>0</v>
      </c>
      <c r="BXL21" s="280"/>
      <c r="BXM21" s="277">
        <v>0</v>
      </c>
      <c r="BXN21" s="278"/>
      <c r="BXO21" s="278">
        <v>0</v>
      </c>
      <c r="BXP21" s="278"/>
      <c r="BXQ21" s="279">
        <v>0</v>
      </c>
      <c r="BXR21" s="278">
        <v>0</v>
      </c>
      <c r="BXS21" s="280"/>
      <c r="BXT21" s="277">
        <v>0</v>
      </c>
      <c r="BXU21" s="278"/>
      <c r="BXV21" s="278">
        <v>0</v>
      </c>
      <c r="BXW21" s="278"/>
      <c r="BXX21" s="279">
        <v>0</v>
      </c>
      <c r="BXY21" s="278">
        <v>0</v>
      </c>
      <c r="BXZ21" s="280"/>
      <c r="BYA21" s="277">
        <v>0</v>
      </c>
      <c r="BYB21" s="278"/>
      <c r="BYC21" s="278">
        <v>0</v>
      </c>
      <c r="BYD21" s="278"/>
      <c r="BYE21" s="279">
        <v>0</v>
      </c>
      <c r="BYF21" s="278">
        <v>0</v>
      </c>
      <c r="BYG21" s="280"/>
      <c r="BYH21" s="277">
        <v>0</v>
      </c>
      <c r="BYI21" s="278"/>
      <c r="BYJ21" s="278">
        <v>0</v>
      </c>
      <c r="BYK21" s="278"/>
      <c r="BYL21" s="279">
        <v>0</v>
      </c>
      <c r="BYM21" s="278">
        <v>0</v>
      </c>
      <c r="BYN21" s="280"/>
      <c r="BYO21" s="277">
        <v>0</v>
      </c>
      <c r="BYP21" s="278"/>
      <c r="BYQ21" s="278">
        <v>0</v>
      </c>
      <c r="BYR21" s="278"/>
      <c r="BYS21" s="279">
        <v>0</v>
      </c>
      <c r="BYT21" s="278">
        <v>0</v>
      </c>
      <c r="BYU21" s="280"/>
      <c r="BYV21" s="277">
        <v>0</v>
      </c>
      <c r="BYW21" s="278"/>
      <c r="BYX21" s="278">
        <v>0</v>
      </c>
      <c r="BYY21" s="278"/>
      <c r="BYZ21" s="279">
        <v>0</v>
      </c>
      <c r="BZA21" s="278">
        <v>0</v>
      </c>
      <c r="BZB21" s="280"/>
      <c r="BZC21" s="277">
        <v>0</v>
      </c>
      <c r="BZD21" s="278"/>
      <c r="BZE21" s="278">
        <v>0</v>
      </c>
      <c r="BZF21" s="278"/>
      <c r="BZG21" s="279">
        <v>0</v>
      </c>
      <c r="BZH21" s="278">
        <v>0</v>
      </c>
      <c r="BZI21" s="280"/>
      <c r="BZJ21" s="277">
        <v>0</v>
      </c>
      <c r="BZK21" s="278"/>
      <c r="BZL21" s="278">
        <v>0</v>
      </c>
      <c r="BZM21" s="278"/>
      <c r="BZN21" s="279">
        <v>0</v>
      </c>
      <c r="BZO21" s="278">
        <v>0</v>
      </c>
      <c r="BZP21" s="280"/>
      <c r="BZQ21" s="277">
        <v>0</v>
      </c>
      <c r="BZR21" s="278"/>
      <c r="BZS21" s="278">
        <v>0</v>
      </c>
      <c r="BZT21" s="278"/>
      <c r="BZU21" s="279">
        <v>0</v>
      </c>
      <c r="BZV21" s="278">
        <v>0</v>
      </c>
      <c r="BZW21" s="280"/>
      <c r="BZX21" s="277">
        <v>0</v>
      </c>
      <c r="BZY21" s="278"/>
      <c r="BZZ21" s="278">
        <v>0</v>
      </c>
      <c r="CAA21" s="278"/>
      <c r="CAB21" s="279">
        <v>0</v>
      </c>
      <c r="CAC21" s="278">
        <v>0</v>
      </c>
      <c r="CAD21" s="280"/>
      <c r="CAE21" s="277">
        <v>0</v>
      </c>
      <c r="CAF21" s="278"/>
      <c r="CAG21" s="278">
        <v>0</v>
      </c>
      <c r="CAH21" s="278"/>
      <c r="CAI21" s="279">
        <v>0</v>
      </c>
      <c r="CAJ21" s="278">
        <v>0</v>
      </c>
      <c r="CAK21" s="280"/>
      <c r="CAL21" s="277">
        <v>0</v>
      </c>
      <c r="CAM21" s="278"/>
      <c r="CAN21" s="278">
        <v>0</v>
      </c>
      <c r="CAO21" s="278"/>
      <c r="CAP21" s="279">
        <v>0</v>
      </c>
      <c r="CAQ21" s="278">
        <v>0</v>
      </c>
      <c r="CAR21" s="280"/>
      <c r="CAS21" s="277">
        <v>0</v>
      </c>
      <c r="CAT21" s="278"/>
      <c r="CAU21" s="278">
        <v>0</v>
      </c>
      <c r="CAV21" s="278"/>
      <c r="CAW21" s="279">
        <v>0</v>
      </c>
      <c r="CAX21" s="278">
        <v>0</v>
      </c>
      <c r="CAY21" s="280"/>
      <c r="CAZ21" s="277">
        <v>0</v>
      </c>
      <c r="CBA21" s="278"/>
      <c r="CBB21" s="278">
        <v>0</v>
      </c>
      <c r="CBC21" s="278"/>
      <c r="CBD21" s="279">
        <v>0</v>
      </c>
      <c r="CBE21" s="278">
        <v>0</v>
      </c>
      <c r="CBF21" s="280"/>
      <c r="CBG21" s="277">
        <v>0</v>
      </c>
      <c r="CBH21" s="278"/>
      <c r="CBI21" s="278">
        <v>0</v>
      </c>
      <c r="CBJ21" s="278"/>
      <c r="CBK21" s="279">
        <v>0</v>
      </c>
      <c r="CBL21" s="278">
        <v>0</v>
      </c>
      <c r="CBM21" s="280"/>
      <c r="CBN21" s="277">
        <v>0</v>
      </c>
      <c r="CBO21" s="278"/>
      <c r="CBP21" s="278">
        <v>0</v>
      </c>
      <c r="CBQ21" s="278"/>
      <c r="CBR21" s="279">
        <v>0</v>
      </c>
      <c r="CBS21" s="278">
        <v>0</v>
      </c>
      <c r="CBT21" s="280"/>
      <c r="CBU21" s="277">
        <v>0</v>
      </c>
      <c r="CBV21" s="278"/>
      <c r="CBW21" s="278">
        <v>0</v>
      </c>
      <c r="CBX21" s="278"/>
      <c r="CBY21" s="279">
        <v>0</v>
      </c>
      <c r="CBZ21" s="278">
        <v>0</v>
      </c>
      <c r="CCA21" s="280"/>
      <c r="CCB21" s="277">
        <v>0</v>
      </c>
      <c r="CCC21" s="278"/>
      <c r="CCD21" s="278">
        <v>0</v>
      </c>
      <c r="CCE21" s="278"/>
      <c r="CCF21" s="279">
        <v>0</v>
      </c>
      <c r="CCG21" s="278">
        <v>0</v>
      </c>
      <c r="CCH21" s="280"/>
      <c r="CCI21" s="277">
        <v>0</v>
      </c>
      <c r="CCJ21" s="278"/>
      <c r="CCK21" s="278">
        <v>0</v>
      </c>
      <c r="CCL21" s="278"/>
      <c r="CCM21" s="279">
        <v>0</v>
      </c>
      <c r="CCN21" s="278">
        <v>0</v>
      </c>
      <c r="CCO21" s="280"/>
      <c r="CCP21" s="277">
        <v>0</v>
      </c>
      <c r="CCQ21" s="278"/>
      <c r="CCR21" s="278">
        <v>0</v>
      </c>
      <c r="CCS21" s="278"/>
      <c r="CCT21" s="279">
        <v>0</v>
      </c>
      <c r="CCU21" s="278">
        <v>0</v>
      </c>
      <c r="CCV21" s="280"/>
      <c r="CCW21" s="277">
        <v>0</v>
      </c>
      <c r="CCX21" s="278"/>
      <c r="CCY21" s="278">
        <v>0</v>
      </c>
      <c r="CCZ21" s="278"/>
      <c r="CDA21" s="279">
        <v>0</v>
      </c>
      <c r="CDB21" s="278">
        <v>0</v>
      </c>
      <c r="CDC21" s="280"/>
      <c r="CDD21" s="277">
        <v>0</v>
      </c>
      <c r="CDE21" s="278"/>
      <c r="CDF21" s="278">
        <v>0</v>
      </c>
      <c r="CDG21" s="278"/>
      <c r="CDH21" s="279">
        <v>0</v>
      </c>
      <c r="CDI21" s="278">
        <v>0</v>
      </c>
      <c r="CDJ21" s="280"/>
      <c r="CDK21" s="277">
        <v>0</v>
      </c>
      <c r="CDL21" s="278"/>
      <c r="CDM21" s="278">
        <v>0</v>
      </c>
      <c r="CDN21" s="278"/>
      <c r="CDO21" s="279">
        <v>0</v>
      </c>
      <c r="CDP21" s="278">
        <v>0</v>
      </c>
      <c r="CDQ21" s="280"/>
      <c r="CDR21" s="277">
        <v>0</v>
      </c>
      <c r="CDS21" s="278"/>
      <c r="CDT21" s="278">
        <v>0</v>
      </c>
      <c r="CDU21" s="278"/>
      <c r="CDV21" s="279">
        <v>0</v>
      </c>
      <c r="CDW21" s="278">
        <v>0</v>
      </c>
      <c r="CDX21" s="280"/>
      <c r="CDY21" s="277">
        <v>0</v>
      </c>
      <c r="CDZ21" s="278"/>
      <c r="CEA21" s="278">
        <v>0</v>
      </c>
      <c r="CEB21" s="278"/>
      <c r="CEC21" s="279">
        <v>0</v>
      </c>
      <c r="CED21" s="278">
        <v>0</v>
      </c>
      <c r="CEE21" s="280"/>
      <c r="CEF21" s="277">
        <v>0</v>
      </c>
      <c r="CEG21" s="278"/>
      <c r="CEH21" s="278">
        <v>0</v>
      </c>
      <c r="CEI21" s="278"/>
      <c r="CEJ21" s="279">
        <v>0</v>
      </c>
      <c r="CEK21" s="278">
        <v>0</v>
      </c>
      <c r="CEL21" s="280"/>
      <c r="CEM21" s="277">
        <v>0</v>
      </c>
      <c r="CEN21" s="278"/>
      <c r="CEO21" s="278">
        <v>0</v>
      </c>
      <c r="CEP21" s="278"/>
      <c r="CEQ21" s="279">
        <v>0</v>
      </c>
      <c r="CER21" s="278">
        <v>0</v>
      </c>
      <c r="CES21" s="280"/>
      <c r="CET21" s="277">
        <v>0</v>
      </c>
      <c r="CEU21" s="278"/>
      <c r="CEV21" s="278">
        <v>0</v>
      </c>
      <c r="CEW21" s="278"/>
      <c r="CEX21" s="279">
        <v>0</v>
      </c>
      <c r="CEY21" s="278">
        <v>0</v>
      </c>
      <c r="CEZ21" s="280"/>
      <c r="CFA21" s="277">
        <v>0</v>
      </c>
      <c r="CFB21" s="278"/>
      <c r="CFC21" s="278">
        <v>0</v>
      </c>
      <c r="CFD21" s="278"/>
      <c r="CFE21" s="279">
        <v>0</v>
      </c>
      <c r="CFF21" s="278">
        <v>0</v>
      </c>
      <c r="CFG21" s="280"/>
      <c r="CFH21" s="277">
        <v>0</v>
      </c>
      <c r="CFI21" s="278"/>
      <c r="CFJ21" s="278">
        <v>0</v>
      </c>
      <c r="CFK21" s="278"/>
      <c r="CFL21" s="279">
        <v>0</v>
      </c>
      <c r="CFM21" s="278">
        <v>0</v>
      </c>
      <c r="CFN21" s="280"/>
      <c r="CFO21" s="277">
        <v>0</v>
      </c>
      <c r="CFP21" s="278"/>
      <c r="CFQ21" s="278">
        <v>0</v>
      </c>
      <c r="CFR21" s="278"/>
      <c r="CFS21" s="279">
        <v>0</v>
      </c>
      <c r="CFT21" s="278">
        <v>0</v>
      </c>
      <c r="CFU21" s="280"/>
      <c r="CFV21" s="277">
        <v>0</v>
      </c>
      <c r="CFW21" s="278"/>
      <c r="CFX21" s="278">
        <v>0</v>
      </c>
      <c r="CFY21" s="278"/>
      <c r="CFZ21" s="279">
        <v>0</v>
      </c>
      <c r="CGA21" s="278">
        <v>0</v>
      </c>
      <c r="CGB21" s="280"/>
      <c r="CGC21" s="277">
        <v>0</v>
      </c>
      <c r="CGD21" s="278"/>
      <c r="CGE21" s="278">
        <v>0</v>
      </c>
      <c r="CGF21" s="278"/>
      <c r="CGG21" s="279">
        <v>0</v>
      </c>
      <c r="CGH21" s="278">
        <v>0</v>
      </c>
      <c r="CGI21" s="280"/>
      <c r="CGJ21" s="277">
        <v>0</v>
      </c>
      <c r="CGK21" s="278"/>
      <c r="CGL21" s="278">
        <v>0</v>
      </c>
      <c r="CGM21" s="278"/>
      <c r="CGN21" s="279">
        <v>0</v>
      </c>
      <c r="CGO21" s="278">
        <v>0</v>
      </c>
      <c r="CGP21" s="280"/>
      <c r="CGQ21" s="277">
        <v>0</v>
      </c>
      <c r="CGR21" s="278"/>
      <c r="CGS21" s="278">
        <v>0</v>
      </c>
      <c r="CGT21" s="278"/>
      <c r="CGU21" s="279">
        <v>0</v>
      </c>
      <c r="CGV21" s="278">
        <v>0</v>
      </c>
      <c r="CGW21" s="280"/>
      <c r="CGX21" s="277">
        <v>0</v>
      </c>
      <c r="CGY21" s="278"/>
      <c r="CGZ21" s="278">
        <v>0</v>
      </c>
      <c r="CHA21" s="278"/>
      <c r="CHB21" s="279">
        <v>0</v>
      </c>
      <c r="CHC21" s="278">
        <v>0</v>
      </c>
      <c r="CHD21" s="280"/>
      <c r="CHE21" s="277">
        <v>0</v>
      </c>
      <c r="CHF21" s="278"/>
      <c r="CHG21" s="278">
        <v>0</v>
      </c>
      <c r="CHH21" s="278"/>
      <c r="CHI21" s="279">
        <v>0</v>
      </c>
      <c r="CHJ21" s="278">
        <v>0</v>
      </c>
      <c r="CHK21" s="280"/>
      <c r="CHL21" s="277">
        <v>0</v>
      </c>
      <c r="CHM21" s="278"/>
      <c r="CHN21" s="278">
        <v>0</v>
      </c>
      <c r="CHO21" s="278"/>
      <c r="CHP21" s="279">
        <v>0</v>
      </c>
      <c r="CHQ21" s="278">
        <v>0</v>
      </c>
      <c r="CHR21" s="280"/>
      <c r="CHS21" s="277">
        <v>0</v>
      </c>
      <c r="CHT21" s="278"/>
      <c r="CHU21" s="278">
        <v>0</v>
      </c>
      <c r="CHV21" s="278"/>
      <c r="CHW21" s="279">
        <v>0</v>
      </c>
      <c r="CHX21" s="278">
        <v>0</v>
      </c>
      <c r="CHY21" s="280"/>
      <c r="CHZ21" s="277">
        <v>0</v>
      </c>
      <c r="CIA21" s="278"/>
      <c r="CIB21" s="278">
        <v>0</v>
      </c>
      <c r="CIC21" s="278"/>
      <c r="CID21" s="279">
        <v>0</v>
      </c>
      <c r="CIE21" s="278">
        <v>0</v>
      </c>
      <c r="CIF21" s="280"/>
      <c r="CIG21" s="277">
        <v>0</v>
      </c>
      <c r="CIH21" s="278"/>
      <c r="CII21" s="278">
        <v>0</v>
      </c>
      <c r="CIJ21" s="278"/>
      <c r="CIK21" s="279">
        <v>0</v>
      </c>
      <c r="CIL21" s="278">
        <v>0</v>
      </c>
      <c r="CIM21" s="280"/>
      <c r="CIN21" s="277">
        <v>0</v>
      </c>
      <c r="CIO21" s="278"/>
      <c r="CIP21" s="278">
        <v>0</v>
      </c>
      <c r="CIQ21" s="278"/>
      <c r="CIR21" s="279">
        <v>0</v>
      </c>
      <c r="CIS21" s="278">
        <v>0</v>
      </c>
      <c r="CIT21" s="280"/>
      <c r="CIU21" s="277">
        <v>0</v>
      </c>
      <c r="CIV21" s="278"/>
      <c r="CIW21" s="278">
        <v>0</v>
      </c>
      <c r="CIX21" s="278"/>
      <c r="CIY21" s="279">
        <v>0</v>
      </c>
      <c r="CIZ21" s="278">
        <v>0</v>
      </c>
      <c r="CJA21" s="280"/>
      <c r="CJB21" s="277">
        <v>0</v>
      </c>
      <c r="CJC21" s="278"/>
      <c r="CJD21" s="278">
        <v>0</v>
      </c>
      <c r="CJE21" s="278"/>
      <c r="CJF21" s="279">
        <v>0</v>
      </c>
      <c r="CJG21" s="278">
        <v>0</v>
      </c>
      <c r="CJH21" s="280"/>
      <c r="CJI21" s="277">
        <v>0</v>
      </c>
      <c r="CJJ21" s="278"/>
      <c r="CJK21" s="278">
        <v>0</v>
      </c>
      <c r="CJL21" s="278"/>
      <c r="CJM21" s="279">
        <v>0</v>
      </c>
      <c r="CJN21" s="278">
        <v>0</v>
      </c>
      <c r="CJO21" s="280"/>
      <c r="CJP21" s="277">
        <v>0</v>
      </c>
      <c r="CJQ21" s="278"/>
      <c r="CJR21" s="278">
        <v>0</v>
      </c>
      <c r="CJS21" s="278"/>
      <c r="CJT21" s="279">
        <v>0</v>
      </c>
      <c r="CJU21" s="278">
        <v>0</v>
      </c>
      <c r="CJV21" s="280"/>
      <c r="CJW21" s="277">
        <v>0</v>
      </c>
      <c r="CJX21" s="278"/>
      <c r="CJY21" s="278">
        <v>0</v>
      </c>
      <c r="CJZ21" s="278"/>
      <c r="CKA21" s="279">
        <v>0</v>
      </c>
      <c r="CKB21" s="278">
        <v>0</v>
      </c>
      <c r="CKC21" s="280"/>
      <c r="CKD21" s="277">
        <v>0</v>
      </c>
      <c r="CKE21" s="278"/>
      <c r="CKF21" s="278">
        <v>0</v>
      </c>
      <c r="CKG21" s="278"/>
      <c r="CKH21" s="279">
        <v>0</v>
      </c>
      <c r="CKI21" s="278">
        <v>0</v>
      </c>
      <c r="CKJ21" s="280"/>
      <c r="CKK21" s="277">
        <v>0</v>
      </c>
      <c r="CKL21" s="278"/>
      <c r="CKM21" s="278">
        <v>0</v>
      </c>
      <c r="CKN21" s="278"/>
      <c r="CKO21" s="279">
        <v>0</v>
      </c>
      <c r="CKP21" s="278">
        <v>0</v>
      </c>
      <c r="CKQ21" s="280"/>
      <c r="CKR21" s="277">
        <v>0</v>
      </c>
      <c r="CKS21" s="278"/>
      <c r="CKT21" s="278">
        <v>0</v>
      </c>
      <c r="CKU21" s="278"/>
      <c r="CKV21" s="279">
        <v>0</v>
      </c>
      <c r="CKW21" s="278">
        <v>0</v>
      </c>
      <c r="CKX21" s="280"/>
      <c r="CKY21" s="277">
        <v>0</v>
      </c>
      <c r="CKZ21" s="278"/>
      <c r="CLA21" s="278">
        <v>0</v>
      </c>
      <c r="CLB21" s="278"/>
      <c r="CLC21" s="279">
        <v>0</v>
      </c>
      <c r="CLD21" s="278">
        <v>0</v>
      </c>
      <c r="CLE21" s="280"/>
      <c r="CLF21" s="277">
        <v>0</v>
      </c>
      <c r="CLG21" s="278"/>
      <c r="CLH21" s="278">
        <v>0</v>
      </c>
      <c r="CLI21" s="278"/>
      <c r="CLJ21" s="279">
        <v>0</v>
      </c>
      <c r="CLK21" s="278">
        <v>0</v>
      </c>
      <c r="CLL21" s="280"/>
      <c r="CLM21" s="277">
        <v>0</v>
      </c>
      <c r="CLN21" s="278"/>
      <c r="CLO21" s="278">
        <v>0</v>
      </c>
      <c r="CLP21" s="278"/>
      <c r="CLQ21" s="279">
        <v>0</v>
      </c>
      <c r="CLR21" s="278">
        <v>0</v>
      </c>
      <c r="CLS21" s="280"/>
      <c r="CLT21" s="277">
        <v>0</v>
      </c>
      <c r="CLU21" s="278"/>
      <c r="CLV21" s="278">
        <v>0</v>
      </c>
      <c r="CLW21" s="278"/>
      <c r="CLX21" s="279">
        <v>0</v>
      </c>
      <c r="CLY21" s="278">
        <v>0</v>
      </c>
      <c r="CLZ21" s="280"/>
      <c r="CMA21" s="277">
        <v>0</v>
      </c>
      <c r="CMB21" s="278"/>
      <c r="CMC21" s="278">
        <v>0</v>
      </c>
      <c r="CMD21" s="278"/>
      <c r="CME21" s="279">
        <v>0</v>
      </c>
      <c r="CMF21" s="278">
        <v>0</v>
      </c>
      <c r="CMG21" s="280"/>
      <c r="CMH21" s="277">
        <v>0</v>
      </c>
      <c r="CMI21" s="278"/>
      <c r="CMJ21" s="278">
        <v>0</v>
      </c>
      <c r="CMK21" s="278"/>
      <c r="CML21" s="279">
        <v>0</v>
      </c>
      <c r="CMM21" s="278">
        <v>0</v>
      </c>
      <c r="CMN21" s="280"/>
      <c r="CMO21" s="277">
        <v>0</v>
      </c>
      <c r="CMP21" s="278"/>
      <c r="CMQ21" s="278">
        <v>0</v>
      </c>
      <c r="CMR21" s="278"/>
      <c r="CMS21" s="279">
        <v>0</v>
      </c>
      <c r="CMT21" s="278">
        <v>0</v>
      </c>
      <c r="CMU21" s="280"/>
      <c r="CMV21" s="277">
        <v>0</v>
      </c>
      <c r="CMW21" s="278"/>
      <c r="CMX21" s="278">
        <v>0</v>
      </c>
      <c r="CMY21" s="278"/>
      <c r="CMZ21" s="279">
        <v>0</v>
      </c>
      <c r="CNA21" s="278">
        <v>0</v>
      </c>
      <c r="CNB21" s="280"/>
      <c r="CNC21" s="277">
        <v>0</v>
      </c>
      <c r="CND21" s="278"/>
      <c r="CNE21" s="278">
        <v>0</v>
      </c>
      <c r="CNF21" s="278"/>
      <c r="CNG21" s="279">
        <v>0</v>
      </c>
      <c r="CNH21" s="278">
        <v>0</v>
      </c>
      <c r="CNI21" s="280"/>
      <c r="CNJ21" s="277">
        <v>0</v>
      </c>
      <c r="CNK21" s="278"/>
      <c r="CNL21" s="278">
        <v>0</v>
      </c>
      <c r="CNM21" s="278"/>
      <c r="CNN21" s="279">
        <v>0</v>
      </c>
      <c r="CNO21" s="278">
        <v>0</v>
      </c>
      <c r="CNP21" s="280"/>
      <c r="CNQ21" s="277">
        <v>0</v>
      </c>
      <c r="CNR21" s="278"/>
      <c r="CNS21" s="278">
        <v>0</v>
      </c>
      <c r="CNT21" s="278"/>
      <c r="CNU21" s="279">
        <v>0</v>
      </c>
      <c r="CNV21" s="278">
        <v>0</v>
      </c>
      <c r="CNW21" s="280"/>
      <c r="CNX21" s="277">
        <v>0</v>
      </c>
      <c r="CNY21" s="278"/>
      <c r="CNZ21" s="278">
        <v>0</v>
      </c>
      <c r="COA21" s="278"/>
      <c r="COB21" s="279">
        <v>0</v>
      </c>
      <c r="COC21" s="278">
        <v>0</v>
      </c>
      <c r="COD21" s="280"/>
      <c r="COE21" s="277">
        <v>0</v>
      </c>
      <c r="COF21" s="278"/>
      <c r="COG21" s="278">
        <v>0</v>
      </c>
      <c r="COH21" s="278"/>
      <c r="COI21" s="279">
        <v>0</v>
      </c>
      <c r="COJ21" s="278">
        <v>0</v>
      </c>
      <c r="COK21" s="280"/>
      <c r="COL21" s="277">
        <v>0</v>
      </c>
      <c r="COM21" s="278"/>
      <c r="CON21" s="278">
        <v>0</v>
      </c>
      <c r="COO21" s="278"/>
      <c r="COP21" s="279">
        <v>0</v>
      </c>
      <c r="COQ21" s="278">
        <v>0</v>
      </c>
      <c r="COR21" s="280"/>
      <c r="COS21" s="277">
        <v>0</v>
      </c>
      <c r="COT21" s="278"/>
      <c r="COU21" s="278">
        <v>0</v>
      </c>
      <c r="COV21" s="278"/>
      <c r="COW21" s="279">
        <v>0</v>
      </c>
      <c r="COX21" s="278">
        <v>0</v>
      </c>
      <c r="COY21" s="280"/>
      <c r="COZ21" s="277">
        <v>0</v>
      </c>
      <c r="CPA21" s="278"/>
      <c r="CPB21" s="278">
        <v>0</v>
      </c>
      <c r="CPC21" s="278"/>
      <c r="CPD21" s="279">
        <v>0</v>
      </c>
      <c r="CPE21" s="278">
        <v>0</v>
      </c>
      <c r="CPF21" s="280"/>
      <c r="CPG21" s="277">
        <v>0</v>
      </c>
      <c r="CPH21" s="278"/>
      <c r="CPI21" s="278">
        <v>0</v>
      </c>
      <c r="CPJ21" s="278"/>
      <c r="CPK21" s="279">
        <v>0</v>
      </c>
      <c r="CPL21" s="278">
        <v>0</v>
      </c>
      <c r="CPM21" s="280"/>
      <c r="CPN21" s="277">
        <v>0</v>
      </c>
      <c r="CPO21" s="278"/>
      <c r="CPP21" s="278">
        <v>0</v>
      </c>
      <c r="CPQ21" s="278"/>
      <c r="CPR21" s="279">
        <v>0</v>
      </c>
      <c r="CPS21" s="278">
        <v>0</v>
      </c>
      <c r="CPT21" s="280"/>
      <c r="CPU21" s="277">
        <v>0</v>
      </c>
      <c r="CPV21" s="278"/>
      <c r="CPW21" s="278">
        <v>0</v>
      </c>
      <c r="CPX21" s="278"/>
      <c r="CPY21" s="279">
        <v>0</v>
      </c>
      <c r="CPZ21" s="278">
        <v>0</v>
      </c>
      <c r="CQA21" s="280"/>
      <c r="CQB21" s="277">
        <v>0</v>
      </c>
      <c r="CQC21" s="278"/>
      <c r="CQD21" s="278">
        <v>0</v>
      </c>
      <c r="CQE21" s="278"/>
      <c r="CQF21" s="279">
        <v>0</v>
      </c>
      <c r="CQG21" s="278">
        <v>0</v>
      </c>
      <c r="CQH21" s="280"/>
      <c r="CQI21" s="277">
        <v>0</v>
      </c>
      <c r="CQJ21" s="278"/>
      <c r="CQK21" s="278">
        <v>0</v>
      </c>
      <c r="CQL21" s="278"/>
      <c r="CQM21" s="279">
        <v>0</v>
      </c>
      <c r="CQN21" s="278">
        <v>0</v>
      </c>
      <c r="CQO21" s="280"/>
      <c r="CQP21" s="277">
        <v>0</v>
      </c>
      <c r="CQQ21" s="278"/>
      <c r="CQR21" s="278">
        <v>0</v>
      </c>
      <c r="CQS21" s="278"/>
      <c r="CQT21" s="279">
        <v>0</v>
      </c>
      <c r="CQU21" s="278">
        <v>0</v>
      </c>
      <c r="CQV21" s="280"/>
      <c r="CQW21" s="277">
        <v>0</v>
      </c>
      <c r="CQX21" s="278"/>
      <c r="CQY21" s="278">
        <v>0</v>
      </c>
      <c r="CQZ21" s="278"/>
      <c r="CRA21" s="279">
        <v>0</v>
      </c>
      <c r="CRB21" s="278">
        <v>0</v>
      </c>
      <c r="CRC21" s="280"/>
      <c r="CRD21" s="277">
        <v>0</v>
      </c>
      <c r="CRE21" s="278"/>
      <c r="CRF21" s="278">
        <v>0</v>
      </c>
      <c r="CRG21" s="278"/>
      <c r="CRH21" s="279">
        <v>0</v>
      </c>
      <c r="CRI21" s="278">
        <v>0</v>
      </c>
      <c r="CRJ21" s="280"/>
      <c r="CRK21" s="277">
        <v>0</v>
      </c>
      <c r="CRL21" s="278"/>
      <c r="CRM21" s="278">
        <v>0</v>
      </c>
      <c r="CRN21" s="278"/>
      <c r="CRO21" s="279">
        <v>0</v>
      </c>
      <c r="CRP21" s="278">
        <v>0</v>
      </c>
      <c r="CRQ21" s="280"/>
      <c r="CRR21" s="277">
        <v>0</v>
      </c>
      <c r="CRS21" s="278"/>
      <c r="CRT21" s="278">
        <v>0</v>
      </c>
      <c r="CRU21" s="278"/>
      <c r="CRV21" s="279">
        <v>0</v>
      </c>
      <c r="CRW21" s="278">
        <v>0</v>
      </c>
      <c r="CRX21" s="280"/>
      <c r="CRY21" s="277">
        <v>0</v>
      </c>
      <c r="CRZ21" s="278"/>
      <c r="CSA21" s="278">
        <v>0</v>
      </c>
      <c r="CSB21" s="278"/>
      <c r="CSC21" s="279">
        <v>0</v>
      </c>
      <c r="CSD21" s="278">
        <v>0</v>
      </c>
      <c r="CSE21" s="280"/>
      <c r="CSF21" s="277">
        <v>0</v>
      </c>
      <c r="CSG21" s="278"/>
      <c r="CSH21" s="278">
        <v>0</v>
      </c>
      <c r="CSI21" s="278"/>
      <c r="CSJ21" s="279">
        <v>0</v>
      </c>
      <c r="CSK21" s="278">
        <v>0</v>
      </c>
      <c r="CSL21" s="280"/>
      <c r="CSM21" s="277">
        <v>0</v>
      </c>
      <c r="CSN21" s="278"/>
      <c r="CSO21" s="278">
        <v>0</v>
      </c>
      <c r="CSP21" s="278"/>
      <c r="CSQ21" s="279">
        <v>0</v>
      </c>
      <c r="CSR21" s="278">
        <v>0</v>
      </c>
      <c r="CSS21" s="280"/>
      <c r="CST21" s="277">
        <v>0</v>
      </c>
      <c r="CSU21" s="278"/>
      <c r="CSV21" s="278">
        <v>0</v>
      </c>
      <c r="CSW21" s="278"/>
      <c r="CSX21" s="279">
        <v>0</v>
      </c>
      <c r="CSY21" s="278">
        <v>0</v>
      </c>
      <c r="CSZ21" s="280"/>
      <c r="CTA21" s="277">
        <v>0</v>
      </c>
      <c r="CTB21" s="278"/>
      <c r="CTC21" s="278">
        <v>0</v>
      </c>
      <c r="CTD21" s="278"/>
      <c r="CTE21" s="279">
        <v>0</v>
      </c>
      <c r="CTF21" s="278">
        <v>0</v>
      </c>
      <c r="CTG21" s="280"/>
      <c r="CTH21" s="277">
        <v>0</v>
      </c>
      <c r="CTI21" s="278"/>
      <c r="CTJ21" s="278">
        <v>0</v>
      </c>
      <c r="CTK21" s="278"/>
      <c r="CTL21" s="279">
        <v>0</v>
      </c>
      <c r="CTM21" s="278">
        <v>0</v>
      </c>
      <c r="CTN21" s="280"/>
      <c r="CTO21" s="277">
        <v>0</v>
      </c>
      <c r="CTP21" s="278"/>
      <c r="CTQ21" s="278">
        <v>0</v>
      </c>
      <c r="CTR21" s="278"/>
      <c r="CTS21" s="279">
        <v>0</v>
      </c>
      <c r="CTT21" s="278">
        <v>0</v>
      </c>
      <c r="CTU21" s="280"/>
      <c r="CTV21" s="277">
        <v>0</v>
      </c>
      <c r="CTW21" s="278"/>
      <c r="CTX21" s="278">
        <v>0</v>
      </c>
      <c r="CTY21" s="278"/>
      <c r="CTZ21" s="279">
        <v>0</v>
      </c>
      <c r="CUA21" s="278">
        <v>0</v>
      </c>
      <c r="CUB21" s="280"/>
      <c r="CUC21" s="277">
        <v>0</v>
      </c>
      <c r="CUD21" s="278"/>
      <c r="CUE21" s="278">
        <v>0</v>
      </c>
      <c r="CUF21" s="278"/>
      <c r="CUG21" s="279">
        <v>0</v>
      </c>
      <c r="CUH21" s="278">
        <v>0</v>
      </c>
      <c r="CUI21" s="280"/>
      <c r="CUJ21" s="277">
        <v>0</v>
      </c>
      <c r="CUK21" s="278"/>
      <c r="CUL21" s="278">
        <v>0</v>
      </c>
      <c r="CUM21" s="278"/>
      <c r="CUN21" s="279">
        <v>0</v>
      </c>
      <c r="CUO21" s="278">
        <v>0</v>
      </c>
      <c r="CUP21" s="280"/>
      <c r="CUQ21" s="277">
        <v>0</v>
      </c>
      <c r="CUR21" s="278"/>
      <c r="CUS21" s="278">
        <v>0</v>
      </c>
      <c r="CUT21" s="278"/>
      <c r="CUU21" s="279">
        <v>0</v>
      </c>
      <c r="CUV21" s="278">
        <v>0</v>
      </c>
      <c r="CUW21" s="280"/>
      <c r="CUX21" s="277">
        <v>0</v>
      </c>
      <c r="CUY21" s="278"/>
      <c r="CUZ21" s="278">
        <v>0</v>
      </c>
      <c r="CVA21" s="278"/>
      <c r="CVB21" s="279">
        <v>0</v>
      </c>
      <c r="CVC21" s="278">
        <v>0</v>
      </c>
      <c r="CVD21" s="280"/>
      <c r="CVE21" s="277">
        <v>0</v>
      </c>
      <c r="CVF21" s="278"/>
      <c r="CVG21" s="278">
        <v>0</v>
      </c>
      <c r="CVH21" s="278"/>
      <c r="CVI21" s="279">
        <v>0</v>
      </c>
      <c r="CVJ21" s="278">
        <v>0</v>
      </c>
      <c r="CVK21" s="280"/>
      <c r="CVL21" s="277">
        <v>0</v>
      </c>
      <c r="CVM21" s="278"/>
      <c r="CVN21" s="278">
        <v>0</v>
      </c>
      <c r="CVO21" s="278"/>
      <c r="CVP21" s="279">
        <v>0</v>
      </c>
      <c r="CVQ21" s="278">
        <v>0</v>
      </c>
      <c r="CVR21" s="280"/>
      <c r="CVS21" s="277">
        <v>0</v>
      </c>
      <c r="CVT21" s="278"/>
      <c r="CVU21" s="278">
        <v>0</v>
      </c>
      <c r="CVV21" s="278"/>
      <c r="CVW21" s="279">
        <v>0</v>
      </c>
      <c r="CVX21" s="278">
        <v>0</v>
      </c>
      <c r="CVY21" s="280"/>
      <c r="CVZ21" s="277">
        <v>0</v>
      </c>
      <c r="CWA21" s="278"/>
      <c r="CWB21" s="278">
        <v>0</v>
      </c>
      <c r="CWC21" s="278"/>
      <c r="CWD21" s="279">
        <v>0</v>
      </c>
      <c r="CWE21" s="278">
        <v>0</v>
      </c>
      <c r="CWF21" s="280"/>
      <c r="CWG21" s="277">
        <v>0</v>
      </c>
      <c r="CWH21" s="278"/>
      <c r="CWI21" s="278">
        <v>0</v>
      </c>
      <c r="CWJ21" s="278"/>
      <c r="CWK21" s="279">
        <v>0</v>
      </c>
      <c r="CWL21" s="278">
        <v>0</v>
      </c>
      <c r="CWM21" s="280"/>
      <c r="CWN21" s="277">
        <v>0</v>
      </c>
      <c r="CWO21" s="278"/>
      <c r="CWP21" s="278">
        <v>0</v>
      </c>
      <c r="CWQ21" s="278"/>
      <c r="CWR21" s="279">
        <v>0</v>
      </c>
      <c r="CWS21" s="278">
        <v>0</v>
      </c>
      <c r="CWT21" s="280"/>
      <c r="CWU21" s="277">
        <v>0</v>
      </c>
      <c r="CWV21" s="278"/>
      <c r="CWW21" s="278">
        <v>0</v>
      </c>
      <c r="CWX21" s="278"/>
      <c r="CWY21" s="279">
        <v>0</v>
      </c>
      <c r="CWZ21" s="278">
        <v>0</v>
      </c>
      <c r="CXA21" s="280"/>
      <c r="CXB21" s="277">
        <v>0</v>
      </c>
      <c r="CXC21" s="278"/>
      <c r="CXD21" s="278">
        <v>0</v>
      </c>
      <c r="CXE21" s="278"/>
      <c r="CXF21" s="279">
        <v>0</v>
      </c>
      <c r="CXG21" s="278">
        <v>0</v>
      </c>
      <c r="CXH21" s="280"/>
      <c r="CXI21" s="277">
        <v>0</v>
      </c>
      <c r="CXJ21" s="278"/>
      <c r="CXK21" s="278">
        <v>0</v>
      </c>
      <c r="CXL21" s="278"/>
      <c r="CXM21" s="279">
        <v>0</v>
      </c>
      <c r="CXN21" s="278">
        <v>0</v>
      </c>
      <c r="CXO21" s="280"/>
      <c r="CXP21" s="277">
        <v>0</v>
      </c>
      <c r="CXQ21" s="278"/>
      <c r="CXR21" s="278">
        <v>0</v>
      </c>
      <c r="CXS21" s="278"/>
      <c r="CXT21" s="279">
        <v>0</v>
      </c>
      <c r="CXU21" s="278">
        <v>0</v>
      </c>
      <c r="CXV21" s="280"/>
      <c r="CXW21" s="277">
        <v>0</v>
      </c>
      <c r="CXX21" s="278"/>
      <c r="CXY21" s="278">
        <v>0</v>
      </c>
      <c r="CXZ21" s="278"/>
      <c r="CYA21" s="279">
        <v>0</v>
      </c>
      <c r="CYB21" s="278">
        <v>0</v>
      </c>
      <c r="CYC21" s="280"/>
      <c r="CYD21" s="277">
        <v>0</v>
      </c>
      <c r="CYE21" s="278"/>
      <c r="CYF21" s="278">
        <v>0</v>
      </c>
      <c r="CYG21" s="278"/>
      <c r="CYH21" s="279">
        <v>0</v>
      </c>
      <c r="CYI21" s="278">
        <v>0</v>
      </c>
      <c r="CYJ21" s="280"/>
      <c r="CYK21" s="277">
        <v>0</v>
      </c>
      <c r="CYL21" s="278"/>
      <c r="CYM21" s="278">
        <v>0</v>
      </c>
      <c r="CYN21" s="278"/>
      <c r="CYO21" s="279">
        <v>0</v>
      </c>
      <c r="CYP21" s="278">
        <v>0</v>
      </c>
      <c r="CYQ21" s="280"/>
      <c r="CYR21" s="277">
        <v>0</v>
      </c>
      <c r="CYS21" s="278"/>
      <c r="CYT21" s="278">
        <v>0</v>
      </c>
      <c r="CYU21" s="278"/>
      <c r="CYV21" s="279">
        <v>0</v>
      </c>
      <c r="CYW21" s="278">
        <v>0</v>
      </c>
      <c r="CYX21" s="280"/>
      <c r="CYY21" s="277">
        <v>0</v>
      </c>
      <c r="CYZ21" s="278"/>
      <c r="CZA21" s="278">
        <v>0</v>
      </c>
      <c r="CZB21" s="278"/>
      <c r="CZC21" s="279">
        <v>0</v>
      </c>
      <c r="CZD21" s="278">
        <v>0</v>
      </c>
      <c r="CZE21" s="280"/>
      <c r="CZF21" s="277">
        <v>0</v>
      </c>
      <c r="CZG21" s="278"/>
      <c r="CZH21" s="278">
        <v>0</v>
      </c>
      <c r="CZI21" s="278"/>
      <c r="CZJ21" s="279">
        <v>0</v>
      </c>
      <c r="CZK21" s="278">
        <v>0</v>
      </c>
      <c r="CZL21" s="280"/>
      <c r="CZM21" s="277">
        <v>0</v>
      </c>
      <c r="CZN21" s="278"/>
      <c r="CZO21" s="278">
        <v>0</v>
      </c>
      <c r="CZP21" s="278"/>
      <c r="CZQ21" s="279">
        <v>0</v>
      </c>
      <c r="CZR21" s="278">
        <v>0</v>
      </c>
      <c r="CZS21" s="280"/>
      <c r="CZT21" s="277">
        <v>0</v>
      </c>
      <c r="CZU21" s="278"/>
      <c r="CZV21" s="278">
        <v>0</v>
      </c>
      <c r="CZW21" s="278"/>
      <c r="CZX21" s="279">
        <v>0</v>
      </c>
      <c r="CZY21" s="278">
        <v>0</v>
      </c>
      <c r="CZZ21" s="280"/>
      <c r="DAA21" s="277">
        <v>0</v>
      </c>
      <c r="DAB21" s="278"/>
      <c r="DAC21" s="278">
        <v>0</v>
      </c>
      <c r="DAD21" s="278"/>
      <c r="DAE21" s="279">
        <v>0</v>
      </c>
      <c r="DAF21" s="278">
        <v>0</v>
      </c>
      <c r="DAG21" s="280"/>
      <c r="DAH21" s="277">
        <v>0</v>
      </c>
      <c r="DAI21" s="278"/>
      <c r="DAJ21" s="278">
        <v>0</v>
      </c>
      <c r="DAK21" s="278"/>
      <c r="DAL21" s="279">
        <v>0</v>
      </c>
      <c r="DAM21" s="278">
        <v>0</v>
      </c>
      <c r="DAN21" s="280"/>
      <c r="DAO21" s="277">
        <v>0</v>
      </c>
      <c r="DAP21" s="278"/>
      <c r="DAQ21" s="278">
        <v>0</v>
      </c>
      <c r="DAR21" s="278"/>
      <c r="DAS21" s="279">
        <v>0</v>
      </c>
      <c r="DAT21" s="278">
        <v>0</v>
      </c>
      <c r="DAU21" s="280"/>
      <c r="DAV21" s="277">
        <v>0</v>
      </c>
      <c r="DAW21" s="278"/>
      <c r="DAX21" s="278">
        <v>0</v>
      </c>
      <c r="DAY21" s="278"/>
      <c r="DAZ21" s="279">
        <v>0</v>
      </c>
      <c r="DBA21" s="278">
        <v>0</v>
      </c>
      <c r="DBB21" s="280"/>
      <c r="DBC21" s="277">
        <v>0</v>
      </c>
      <c r="DBD21" s="278"/>
      <c r="DBE21" s="278">
        <v>0</v>
      </c>
      <c r="DBF21" s="278"/>
      <c r="DBG21" s="279">
        <v>0</v>
      </c>
      <c r="DBH21" s="278">
        <v>0</v>
      </c>
      <c r="DBI21" s="280"/>
      <c r="DBJ21" s="277">
        <v>0</v>
      </c>
      <c r="DBK21" s="278"/>
      <c r="DBL21" s="278">
        <v>0</v>
      </c>
      <c r="DBM21" s="278"/>
      <c r="DBN21" s="279">
        <v>0</v>
      </c>
      <c r="DBO21" s="278">
        <v>0</v>
      </c>
      <c r="DBP21" s="280"/>
      <c r="DBQ21" s="277">
        <v>0</v>
      </c>
      <c r="DBR21" s="278"/>
      <c r="DBS21" s="278">
        <v>0</v>
      </c>
      <c r="DBT21" s="278"/>
      <c r="DBU21" s="279">
        <v>0</v>
      </c>
      <c r="DBV21" s="278">
        <v>0</v>
      </c>
      <c r="DBW21" s="280"/>
      <c r="DBX21" s="277">
        <v>0</v>
      </c>
      <c r="DBY21" s="278"/>
      <c r="DBZ21" s="278">
        <v>0</v>
      </c>
      <c r="DCA21" s="278"/>
      <c r="DCB21" s="279">
        <v>0</v>
      </c>
      <c r="DCC21" s="278">
        <v>0</v>
      </c>
      <c r="DCD21" s="280"/>
      <c r="DCE21" s="277">
        <v>0</v>
      </c>
      <c r="DCF21" s="278"/>
      <c r="DCG21" s="278">
        <v>0</v>
      </c>
      <c r="DCH21" s="278"/>
      <c r="DCI21" s="279">
        <v>0</v>
      </c>
      <c r="DCJ21" s="278">
        <v>0</v>
      </c>
      <c r="DCK21" s="280"/>
      <c r="DCL21" s="277">
        <v>0</v>
      </c>
      <c r="DCM21" s="278"/>
      <c r="DCN21" s="278">
        <v>0</v>
      </c>
      <c r="DCO21" s="278"/>
      <c r="DCP21" s="279">
        <v>0</v>
      </c>
      <c r="DCQ21" s="278">
        <v>0</v>
      </c>
      <c r="DCR21" s="280"/>
      <c r="DCS21" s="277">
        <v>0</v>
      </c>
      <c r="DCT21" s="278"/>
      <c r="DCU21" s="278">
        <v>0</v>
      </c>
      <c r="DCV21" s="278"/>
      <c r="DCW21" s="279">
        <v>0</v>
      </c>
      <c r="DCX21" s="278">
        <v>0</v>
      </c>
      <c r="DCY21" s="280"/>
      <c r="DCZ21" s="277">
        <v>0</v>
      </c>
      <c r="DDA21" s="278"/>
      <c r="DDB21" s="278">
        <v>0</v>
      </c>
      <c r="DDC21" s="278"/>
      <c r="DDD21" s="279">
        <v>0</v>
      </c>
      <c r="DDE21" s="278">
        <v>0</v>
      </c>
      <c r="DDF21" s="280"/>
      <c r="DDG21" s="277">
        <v>0</v>
      </c>
      <c r="DDH21" s="278"/>
      <c r="DDI21" s="278">
        <v>0</v>
      </c>
      <c r="DDJ21" s="278"/>
      <c r="DDK21" s="279">
        <v>0</v>
      </c>
      <c r="DDL21" s="278">
        <v>0</v>
      </c>
      <c r="DDM21" s="280"/>
      <c r="DDN21" s="277">
        <v>0</v>
      </c>
      <c r="DDO21" s="278"/>
      <c r="DDP21" s="278">
        <v>0</v>
      </c>
      <c r="DDQ21" s="278"/>
      <c r="DDR21" s="279">
        <v>0</v>
      </c>
      <c r="DDS21" s="278">
        <v>0</v>
      </c>
      <c r="DDT21" s="280"/>
      <c r="DDU21" s="277">
        <v>0</v>
      </c>
      <c r="DDV21" s="278"/>
      <c r="DDW21" s="278">
        <v>0</v>
      </c>
      <c r="DDX21" s="278"/>
      <c r="DDY21" s="279">
        <v>0</v>
      </c>
      <c r="DDZ21" s="278">
        <v>0</v>
      </c>
      <c r="DEA21" s="280"/>
      <c r="DEB21" s="277">
        <v>0</v>
      </c>
      <c r="DEC21" s="278"/>
      <c r="DED21" s="278">
        <v>0</v>
      </c>
      <c r="DEE21" s="278"/>
      <c r="DEF21" s="279">
        <v>0</v>
      </c>
      <c r="DEG21" s="278">
        <v>0</v>
      </c>
      <c r="DEH21" s="280"/>
      <c r="DEI21" s="277">
        <v>0</v>
      </c>
      <c r="DEJ21" s="278"/>
      <c r="DEK21" s="278">
        <v>0</v>
      </c>
      <c r="DEL21" s="278"/>
      <c r="DEM21" s="279">
        <v>0</v>
      </c>
      <c r="DEN21" s="278">
        <v>0</v>
      </c>
      <c r="DEO21" s="280"/>
      <c r="DEP21" s="277">
        <v>0</v>
      </c>
      <c r="DEQ21" s="278"/>
      <c r="DER21" s="278">
        <v>0</v>
      </c>
      <c r="DES21" s="278"/>
      <c r="DET21" s="279">
        <v>0</v>
      </c>
      <c r="DEU21" s="278">
        <v>0</v>
      </c>
      <c r="DEV21" s="280"/>
      <c r="DEW21" s="277">
        <v>0</v>
      </c>
      <c r="DEX21" s="278"/>
      <c r="DEY21" s="278">
        <v>0</v>
      </c>
      <c r="DEZ21" s="278"/>
      <c r="DFA21" s="279">
        <v>0</v>
      </c>
      <c r="DFB21" s="278">
        <v>0</v>
      </c>
      <c r="DFC21" s="280"/>
      <c r="DFD21" s="277">
        <v>0</v>
      </c>
      <c r="DFE21" s="278"/>
      <c r="DFF21" s="278">
        <v>0</v>
      </c>
      <c r="DFG21" s="278"/>
      <c r="DFH21" s="279">
        <v>0</v>
      </c>
      <c r="DFI21" s="278">
        <v>0</v>
      </c>
      <c r="DFJ21" s="280"/>
      <c r="DFK21" s="277">
        <v>0</v>
      </c>
      <c r="DFL21" s="278"/>
      <c r="DFM21" s="278">
        <v>0</v>
      </c>
      <c r="DFN21" s="278"/>
      <c r="DFO21" s="279">
        <v>0</v>
      </c>
      <c r="DFP21" s="278">
        <v>0</v>
      </c>
      <c r="DFQ21" s="280"/>
      <c r="DFR21" s="277">
        <v>0</v>
      </c>
      <c r="DFS21" s="278"/>
      <c r="DFT21" s="278">
        <v>0</v>
      </c>
      <c r="DFU21" s="278"/>
      <c r="DFV21" s="279">
        <v>0</v>
      </c>
      <c r="DFW21" s="278">
        <v>0</v>
      </c>
      <c r="DFX21" s="280"/>
      <c r="DFY21" s="277">
        <v>0</v>
      </c>
      <c r="DFZ21" s="278"/>
      <c r="DGA21" s="278">
        <v>0</v>
      </c>
      <c r="DGB21" s="278"/>
      <c r="DGC21" s="279">
        <v>0</v>
      </c>
      <c r="DGD21" s="278">
        <v>0</v>
      </c>
      <c r="DGE21" s="280"/>
      <c r="DGF21" s="277">
        <v>0</v>
      </c>
      <c r="DGG21" s="278"/>
      <c r="DGH21" s="278">
        <v>0</v>
      </c>
      <c r="DGI21" s="278"/>
      <c r="DGJ21" s="279">
        <v>0</v>
      </c>
      <c r="DGK21" s="278">
        <v>0</v>
      </c>
      <c r="DGL21" s="280"/>
      <c r="DGM21" s="277">
        <v>0</v>
      </c>
      <c r="DGN21" s="278"/>
      <c r="DGO21" s="278">
        <v>0</v>
      </c>
      <c r="DGP21" s="278"/>
      <c r="DGQ21" s="279">
        <v>0</v>
      </c>
      <c r="DGR21" s="278">
        <v>0</v>
      </c>
      <c r="DGS21" s="280"/>
      <c r="DGT21" s="277">
        <v>0</v>
      </c>
      <c r="DGU21" s="278"/>
      <c r="DGV21" s="278">
        <v>0</v>
      </c>
      <c r="DGW21" s="278"/>
      <c r="DGX21" s="279">
        <v>0</v>
      </c>
      <c r="DGY21" s="278">
        <v>0</v>
      </c>
      <c r="DGZ21" s="280"/>
      <c r="DHA21" s="277">
        <v>0</v>
      </c>
      <c r="DHB21" s="278"/>
      <c r="DHC21" s="278">
        <v>0</v>
      </c>
      <c r="DHD21" s="278"/>
      <c r="DHE21" s="279">
        <v>0</v>
      </c>
      <c r="DHF21" s="278">
        <v>0</v>
      </c>
      <c r="DHG21" s="280"/>
      <c r="DHH21" s="277">
        <v>0</v>
      </c>
      <c r="DHI21" s="278"/>
      <c r="DHJ21" s="278">
        <v>0</v>
      </c>
      <c r="DHK21" s="278"/>
      <c r="DHL21" s="279">
        <v>0</v>
      </c>
      <c r="DHM21" s="278">
        <v>0</v>
      </c>
      <c r="DHN21" s="280"/>
      <c r="DHO21" s="277">
        <v>0</v>
      </c>
      <c r="DHP21" s="278"/>
      <c r="DHQ21" s="278">
        <v>0</v>
      </c>
      <c r="DHR21" s="278"/>
      <c r="DHS21" s="279">
        <v>0</v>
      </c>
      <c r="DHT21" s="278">
        <v>0</v>
      </c>
      <c r="DHU21" s="280"/>
      <c r="DHV21" s="277">
        <v>0</v>
      </c>
      <c r="DHW21" s="278"/>
      <c r="DHX21" s="278">
        <v>0</v>
      </c>
      <c r="DHY21" s="278"/>
      <c r="DHZ21" s="279">
        <v>0</v>
      </c>
      <c r="DIA21" s="278">
        <v>0</v>
      </c>
      <c r="DIB21" s="280"/>
      <c r="DIC21" s="277">
        <v>0</v>
      </c>
      <c r="DID21" s="278"/>
      <c r="DIE21" s="278">
        <v>0</v>
      </c>
      <c r="DIF21" s="278"/>
      <c r="DIG21" s="279">
        <v>0</v>
      </c>
      <c r="DIH21" s="278">
        <v>0</v>
      </c>
      <c r="DII21" s="280"/>
      <c r="DIJ21" s="277">
        <v>0</v>
      </c>
      <c r="DIK21" s="278"/>
      <c r="DIL21" s="278">
        <v>0</v>
      </c>
      <c r="DIM21" s="278"/>
      <c r="DIN21" s="279">
        <v>0</v>
      </c>
      <c r="DIO21" s="278">
        <v>0</v>
      </c>
      <c r="DIP21" s="280"/>
      <c r="DIQ21" s="277">
        <v>0</v>
      </c>
      <c r="DIR21" s="278"/>
      <c r="DIS21" s="278">
        <v>0</v>
      </c>
      <c r="DIT21" s="278"/>
      <c r="DIU21" s="279">
        <v>0</v>
      </c>
      <c r="DIV21" s="278">
        <v>0</v>
      </c>
      <c r="DIW21" s="280"/>
      <c r="DIX21" s="277">
        <v>0</v>
      </c>
      <c r="DIY21" s="278"/>
      <c r="DIZ21" s="278">
        <v>0</v>
      </c>
      <c r="DJA21" s="278"/>
      <c r="DJB21" s="279">
        <v>0</v>
      </c>
      <c r="DJC21" s="278">
        <v>0</v>
      </c>
      <c r="DJD21" s="280"/>
      <c r="DJE21" s="277">
        <v>0</v>
      </c>
      <c r="DJF21" s="278"/>
      <c r="DJG21" s="278">
        <v>0</v>
      </c>
      <c r="DJH21" s="278"/>
      <c r="DJI21" s="279">
        <v>0</v>
      </c>
      <c r="DJJ21" s="278">
        <v>0</v>
      </c>
      <c r="DJK21" s="280"/>
      <c r="DJL21" s="277">
        <v>0</v>
      </c>
      <c r="DJM21" s="278"/>
      <c r="DJN21" s="278">
        <v>0</v>
      </c>
      <c r="DJO21" s="278"/>
      <c r="DJP21" s="279">
        <v>0</v>
      </c>
      <c r="DJQ21" s="278">
        <v>0</v>
      </c>
      <c r="DJR21" s="280"/>
      <c r="DJS21" s="277">
        <v>0</v>
      </c>
      <c r="DJT21" s="278"/>
      <c r="DJU21" s="278">
        <v>0</v>
      </c>
      <c r="DJV21" s="278"/>
      <c r="DJW21" s="279">
        <v>0</v>
      </c>
      <c r="DJX21" s="278">
        <v>0</v>
      </c>
      <c r="DJY21" s="280"/>
      <c r="DJZ21" s="277">
        <v>0</v>
      </c>
      <c r="DKA21" s="278"/>
      <c r="DKB21" s="278">
        <v>0</v>
      </c>
      <c r="DKC21" s="278"/>
      <c r="DKD21" s="279">
        <v>0</v>
      </c>
      <c r="DKE21" s="278">
        <v>0</v>
      </c>
      <c r="DKF21" s="280"/>
      <c r="DKG21" s="277">
        <v>0</v>
      </c>
      <c r="DKH21" s="278"/>
      <c r="DKI21" s="278">
        <v>0</v>
      </c>
      <c r="DKJ21" s="278"/>
      <c r="DKK21" s="279">
        <v>0</v>
      </c>
      <c r="DKL21" s="278">
        <v>0</v>
      </c>
      <c r="DKM21" s="280"/>
      <c r="DKN21" s="277">
        <v>0</v>
      </c>
      <c r="DKO21" s="278"/>
      <c r="DKP21" s="278">
        <v>0</v>
      </c>
      <c r="DKQ21" s="278"/>
      <c r="DKR21" s="279">
        <v>0</v>
      </c>
      <c r="DKS21" s="278">
        <v>0</v>
      </c>
      <c r="DKT21" s="280"/>
      <c r="DKU21" s="277">
        <v>0</v>
      </c>
      <c r="DKV21" s="278"/>
      <c r="DKW21" s="278">
        <v>0</v>
      </c>
      <c r="DKX21" s="278"/>
      <c r="DKY21" s="279">
        <v>0</v>
      </c>
      <c r="DKZ21" s="278">
        <v>0</v>
      </c>
      <c r="DLA21" s="280"/>
      <c r="DLB21" s="277">
        <v>0</v>
      </c>
      <c r="DLC21" s="278"/>
      <c r="DLD21" s="278">
        <v>0</v>
      </c>
      <c r="DLE21" s="278"/>
      <c r="DLF21" s="279">
        <v>0</v>
      </c>
      <c r="DLG21" s="278">
        <v>0</v>
      </c>
      <c r="DLH21" s="280"/>
      <c r="DLI21" s="277">
        <v>0</v>
      </c>
      <c r="DLJ21" s="278"/>
      <c r="DLK21" s="278">
        <v>0</v>
      </c>
      <c r="DLL21" s="278"/>
      <c r="DLM21" s="279">
        <v>0</v>
      </c>
      <c r="DLN21" s="278">
        <v>0</v>
      </c>
      <c r="DLO21" s="280"/>
      <c r="DLP21" s="277">
        <v>0</v>
      </c>
      <c r="DLQ21" s="278"/>
      <c r="DLR21" s="278">
        <v>0</v>
      </c>
      <c r="DLS21" s="278"/>
      <c r="DLT21" s="279">
        <v>0</v>
      </c>
      <c r="DLU21" s="278">
        <v>0</v>
      </c>
      <c r="DLV21" s="280"/>
      <c r="DLW21" s="277">
        <v>0</v>
      </c>
      <c r="DLX21" s="278"/>
      <c r="DLY21" s="278">
        <v>0</v>
      </c>
      <c r="DLZ21" s="278"/>
      <c r="DMA21" s="279">
        <v>0</v>
      </c>
      <c r="DMB21" s="278">
        <v>0</v>
      </c>
      <c r="DMC21" s="280"/>
      <c r="DMD21" s="277">
        <v>0</v>
      </c>
      <c r="DME21" s="278"/>
      <c r="DMF21" s="278">
        <v>0</v>
      </c>
      <c r="DMG21" s="278"/>
      <c r="DMH21" s="279">
        <v>0</v>
      </c>
      <c r="DMI21" s="278">
        <v>0</v>
      </c>
      <c r="DMJ21" s="280"/>
      <c r="DMK21" s="277">
        <v>0</v>
      </c>
      <c r="DML21" s="278"/>
      <c r="DMM21" s="278">
        <v>0</v>
      </c>
      <c r="DMN21" s="278"/>
      <c r="DMO21" s="279">
        <v>0</v>
      </c>
      <c r="DMP21" s="278">
        <v>0</v>
      </c>
      <c r="DMQ21" s="280"/>
      <c r="DMR21" s="277">
        <v>0</v>
      </c>
      <c r="DMS21" s="278"/>
      <c r="DMT21" s="278">
        <v>0</v>
      </c>
      <c r="DMU21" s="278"/>
      <c r="DMV21" s="279">
        <v>0</v>
      </c>
      <c r="DMW21" s="278">
        <v>0</v>
      </c>
      <c r="DMX21" s="280"/>
      <c r="DMY21" s="277">
        <v>0</v>
      </c>
      <c r="DMZ21" s="278"/>
      <c r="DNA21" s="278">
        <v>0</v>
      </c>
      <c r="DNB21" s="278"/>
      <c r="DNC21" s="279">
        <v>0</v>
      </c>
      <c r="DND21" s="278">
        <v>0</v>
      </c>
      <c r="DNE21" s="280"/>
      <c r="DNF21" s="277">
        <v>0</v>
      </c>
      <c r="DNG21" s="278"/>
      <c r="DNH21" s="278">
        <v>0</v>
      </c>
      <c r="DNI21" s="278"/>
      <c r="DNJ21" s="279">
        <v>0</v>
      </c>
      <c r="DNK21" s="278">
        <v>0</v>
      </c>
      <c r="DNL21" s="280"/>
      <c r="DNM21" s="277">
        <v>0</v>
      </c>
      <c r="DNN21" s="278"/>
      <c r="DNO21" s="278">
        <v>0</v>
      </c>
      <c r="DNP21" s="278"/>
      <c r="DNQ21" s="279">
        <v>0</v>
      </c>
      <c r="DNR21" s="278">
        <v>0</v>
      </c>
      <c r="DNS21" s="280"/>
      <c r="DNT21" s="277">
        <v>0</v>
      </c>
      <c r="DNU21" s="278"/>
      <c r="DNV21" s="278">
        <v>0</v>
      </c>
      <c r="DNW21" s="278"/>
      <c r="DNX21" s="279">
        <v>0</v>
      </c>
      <c r="DNY21" s="278">
        <v>0</v>
      </c>
      <c r="DNZ21" s="280"/>
      <c r="DOA21" s="277">
        <v>0</v>
      </c>
      <c r="DOB21" s="278"/>
      <c r="DOC21" s="278">
        <v>0</v>
      </c>
      <c r="DOD21" s="278"/>
      <c r="DOE21" s="279">
        <v>0</v>
      </c>
      <c r="DOF21" s="278">
        <v>0</v>
      </c>
      <c r="DOG21" s="280"/>
      <c r="DOH21" s="277">
        <v>0</v>
      </c>
      <c r="DOI21" s="278"/>
      <c r="DOJ21" s="278">
        <v>0</v>
      </c>
      <c r="DOK21" s="278"/>
      <c r="DOL21" s="279">
        <v>0</v>
      </c>
      <c r="DOM21" s="278">
        <v>0</v>
      </c>
      <c r="DON21" s="280"/>
      <c r="DOO21" s="277">
        <v>0</v>
      </c>
      <c r="DOP21" s="278"/>
      <c r="DOQ21" s="278">
        <v>0</v>
      </c>
      <c r="DOR21" s="278"/>
      <c r="DOS21" s="279">
        <v>0</v>
      </c>
      <c r="DOT21" s="278">
        <v>0</v>
      </c>
      <c r="DOU21" s="280"/>
      <c r="DOV21" s="277">
        <v>0</v>
      </c>
      <c r="DOW21" s="278"/>
      <c r="DOX21" s="278">
        <v>0</v>
      </c>
      <c r="DOY21" s="278"/>
      <c r="DOZ21" s="279">
        <v>0</v>
      </c>
      <c r="DPA21" s="278">
        <v>0</v>
      </c>
      <c r="DPB21" s="280"/>
      <c r="DPC21" s="277">
        <v>0</v>
      </c>
      <c r="DPD21" s="278"/>
      <c r="DPE21" s="278">
        <v>0</v>
      </c>
      <c r="DPF21" s="278"/>
      <c r="DPG21" s="279">
        <v>0</v>
      </c>
      <c r="DPH21" s="278">
        <v>0</v>
      </c>
      <c r="DPI21" s="280"/>
      <c r="DPJ21" s="277">
        <v>0</v>
      </c>
      <c r="DPK21" s="278"/>
      <c r="DPL21" s="278">
        <v>0</v>
      </c>
      <c r="DPM21" s="278"/>
      <c r="DPN21" s="279">
        <v>0</v>
      </c>
      <c r="DPO21" s="278">
        <v>0</v>
      </c>
      <c r="DPP21" s="280"/>
      <c r="DPQ21" s="277">
        <v>0</v>
      </c>
      <c r="DPR21" s="278"/>
      <c r="DPS21" s="278">
        <v>0</v>
      </c>
      <c r="DPT21" s="278"/>
      <c r="DPU21" s="279">
        <v>0</v>
      </c>
      <c r="DPV21" s="278">
        <v>0</v>
      </c>
      <c r="DPW21" s="280"/>
      <c r="DPX21" s="277">
        <v>0</v>
      </c>
      <c r="DPY21" s="278"/>
      <c r="DPZ21" s="278">
        <v>0</v>
      </c>
      <c r="DQA21" s="278"/>
      <c r="DQB21" s="279">
        <v>0</v>
      </c>
      <c r="DQC21" s="278">
        <v>0</v>
      </c>
      <c r="DQD21" s="280"/>
      <c r="DQE21" s="277">
        <v>0</v>
      </c>
      <c r="DQF21" s="278"/>
      <c r="DQG21" s="278">
        <v>0</v>
      </c>
      <c r="DQH21" s="278"/>
      <c r="DQI21" s="279">
        <v>0</v>
      </c>
      <c r="DQJ21" s="278">
        <v>0</v>
      </c>
      <c r="DQK21" s="280"/>
      <c r="DQL21" s="277">
        <v>0</v>
      </c>
      <c r="DQM21" s="278"/>
      <c r="DQN21" s="278">
        <v>0</v>
      </c>
      <c r="DQO21" s="278"/>
      <c r="DQP21" s="279">
        <v>0</v>
      </c>
      <c r="DQQ21" s="278">
        <v>0</v>
      </c>
      <c r="DQR21" s="280"/>
      <c r="DQS21" s="277">
        <v>0</v>
      </c>
      <c r="DQT21" s="278"/>
      <c r="DQU21" s="278">
        <v>0</v>
      </c>
      <c r="DQV21" s="278"/>
      <c r="DQW21" s="279">
        <v>0</v>
      </c>
      <c r="DQX21" s="278">
        <v>0</v>
      </c>
      <c r="DQY21" s="280"/>
      <c r="DQZ21" s="277">
        <v>0</v>
      </c>
      <c r="DRA21" s="278"/>
      <c r="DRB21" s="278">
        <v>0</v>
      </c>
      <c r="DRC21" s="278"/>
      <c r="DRD21" s="279">
        <v>0</v>
      </c>
      <c r="DRE21" s="278">
        <v>0</v>
      </c>
      <c r="DRF21" s="280"/>
      <c r="DRG21" s="277">
        <v>0</v>
      </c>
      <c r="DRH21" s="278"/>
      <c r="DRI21" s="278">
        <v>0</v>
      </c>
      <c r="DRJ21" s="278"/>
      <c r="DRK21" s="279">
        <v>0</v>
      </c>
      <c r="DRL21" s="278">
        <v>0</v>
      </c>
      <c r="DRM21" s="280"/>
      <c r="DRN21" s="277">
        <v>0</v>
      </c>
      <c r="DRO21" s="278"/>
      <c r="DRP21" s="278">
        <v>0</v>
      </c>
      <c r="DRQ21" s="278"/>
      <c r="DRR21" s="279">
        <v>0</v>
      </c>
      <c r="DRS21" s="278">
        <v>0</v>
      </c>
      <c r="DRT21" s="280"/>
      <c r="DRU21" s="277">
        <v>0</v>
      </c>
      <c r="DRV21" s="278"/>
      <c r="DRW21" s="278">
        <v>0</v>
      </c>
      <c r="DRX21" s="278"/>
      <c r="DRY21" s="279">
        <v>0</v>
      </c>
      <c r="DRZ21" s="278">
        <v>0</v>
      </c>
      <c r="DSA21" s="280"/>
      <c r="DSB21" s="277">
        <v>0</v>
      </c>
      <c r="DSC21" s="278"/>
      <c r="DSD21" s="278">
        <v>0</v>
      </c>
      <c r="DSE21" s="278"/>
      <c r="DSF21" s="279">
        <v>0</v>
      </c>
      <c r="DSG21" s="278">
        <v>0</v>
      </c>
      <c r="DSH21" s="280"/>
      <c r="DSI21" s="277">
        <v>0</v>
      </c>
      <c r="DSJ21" s="278"/>
      <c r="DSK21" s="278">
        <v>0</v>
      </c>
      <c r="DSL21" s="278"/>
      <c r="DSM21" s="279">
        <v>0</v>
      </c>
      <c r="DSN21" s="278">
        <v>0</v>
      </c>
      <c r="DSO21" s="280"/>
      <c r="DSP21" s="277">
        <v>0</v>
      </c>
      <c r="DSQ21" s="278"/>
      <c r="DSR21" s="278">
        <v>0</v>
      </c>
      <c r="DSS21" s="278"/>
      <c r="DST21" s="279">
        <v>0</v>
      </c>
      <c r="DSU21" s="278">
        <v>0</v>
      </c>
      <c r="DSV21" s="280"/>
      <c r="DSW21" s="277">
        <v>0</v>
      </c>
      <c r="DSX21" s="278"/>
      <c r="DSY21" s="278">
        <v>0</v>
      </c>
      <c r="DSZ21" s="278"/>
      <c r="DTA21" s="279">
        <v>0</v>
      </c>
      <c r="DTB21" s="278">
        <v>0</v>
      </c>
      <c r="DTC21" s="280"/>
      <c r="DTD21" s="277">
        <v>0</v>
      </c>
      <c r="DTE21" s="278"/>
      <c r="DTF21" s="278">
        <v>0</v>
      </c>
      <c r="DTG21" s="278"/>
      <c r="DTH21" s="279">
        <v>0</v>
      </c>
      <c r="DTI21" s="278">
        <v>0</v>
      </c>
      <c r="DTJ21" s="280"/>
      <c r="DTK21" s="277">
        <v>0</v>
      </c>
      <c r="DTL21" s="278"/>
      <c r="DTM21" s="278">
        <v>0</v>
      </c>
      <c r="DTN21" s="278"/>
      <c r="DTO21" s="279">
        <v>0</v>
      </c>
      <c r="DTP21" s="278">
        <v>0</v>
      </c>
      <c r="DTQ21" s="280"/>
      <c r="DTR21" s="277">
        <v>0</v>
      </c>
      <c r="DTS21" s="278"/>
      <c r="DTT21" s="278">
        <v>0</v>
      </c>
      <c r="DTU21" s="278"/>
      <c r="DTV21" s="279">
        <v>0</v>
      </c>
      <c r="DTW21" s="278">
        <v>0</v>
      </c>
      <c r="DTX21" s="280"/>
      <c r="DTY21" s="277">
        <v>0</v>
      </c>
      <c r="DTZ21" s="278"/>
      <c r="DUA21" s="278">
        <v>0</v>
      </c>
      <c r="DUB21" s="278"/>
      <c r="DUC21" s="279">
        <v>0</v>
      </c>
      <c r="DUD21" s="278">
        <v>0</v>
      </c>
      <c r="DUE21" s="280"/>
      <c r="DUF21" s="277">
        <v>0</v>
      </c>
      <c r="DUG21" s="278"/>
      <c r="DUH21" s="278">
        <v>0</v>
      </c>
      <c r="DUI21" s="278"/>
      <c r="DUJ21" s="279">
        <v>0</v>
      </c>
      <c r="DUK21" s="278">
        <v>0</v>
      </c>
      <c r="DUL21" s="280"/>
      <c r="DUM21" s="277">
        <v>0</v>
      </c>
      <c r="DUN21" s="278"/>
      <c r="DUO21" s="278">
        <v>0</v>
      </c>
      <c r="DUP21" s="278"/>
      <c r="DUQ21" s="279">
        <v>0</v>
      </c>
      <c r="DUR21" s="278">
        <v>0</v>
      </c>
      <c r="DUS21" s="280"/>
      <c r="DUT21" s="277">
        <v>0</v>
      </c>
      <c r="DUU21" s="278"/>
      <c r="DUV21" s="278">
        <v>0</v>
      </c>
      <c r="DUW21" s="278"/>
      <c r="DUX21" s="279">
        <v>0</v>
      </c>
      <c r="DUY21" s="278">
        <v>0</v>
      </c>
      <c r="DUZ21" s="280"/>
      <c r="DVA21" s="277">
        <v>0</v>
      </c>
      <c r="DVB21" s="278"/>
      <c r="DVC21" s="278">
        <v>0</v>
      </c>
      <c r="DVD21" s="278"/>
      <c r="DVE21" s="279">
        <v>0</v>
      </c>
      <c r="DVF21" s="278">
        <v>0</v>
      </c>
      <c r="DVG21" s="280"/>
      <c r="DVH21" s="277">
        <v>0</v>
      </c>
      <c r="DVI21" s="278"/>
      <c r="DVJ21" s="278">
        <v>0</v>
      </c>
      <c r="DVK21" s="278"/>
      <c r="DVL21" s="279">
        <v>0</v>
      </c>
      <c r="DVM21" s="278">
        <v>0</v>
      </c>
      <c r="DVN21" s="280"/>
      <c r="DVO21" s="277">
        <v>0</v>
      </c>
      <c r="DVP21" s="278"/>
      <c r="DVQ21" s="278">
        <v>0</v>
      </c>
      <c r="DVR21" s="278"/>
      <c r="DVS21" s="279">
        <v>0</v>
      </c>
      <c r="DVT21" s="278">
        <v>0</v>
      </c>
      <c r="DVU21" s="280"/>
      <c r="DVV21" s="277">
        <v>0</v>
      </c>
      <c r="DVW21" s="278"/>
      <c r="DVX21" s="278">
        <v>0</v>
      </c>
      <c r="DVY21" s="278"/>
      <c r="DVZ21" s="279">
        <v>0</v>
      </c>
      <c r="DWA21" s="278">
        <v>0</v>
      </c>
      <c r="DWB21" s="280"/>
      <c r="DWC21" s="277">
        <v>0</v>
      </c>
      <c r="DWD21" s="278"/>
      <c r="DWE21" s="278">
        <v>0</v>
      </c>
      <c r="DWF21" s="278"/>
      <c r="DWG21" s="279">
        <v>0</v>
      </c>
      <c r="DWH21" s="278">
        <v>0</v>
      </c>
      <c r="DWI21" s="280"/>
      <c r="DWJ21" s="277">
        <v>0</v>
      </c>
      <c r="DWK21" s="278"/>
      <c r="DWL21" s="278">
        <v>0</v>
      </c>
      <c r="DWM21" s="278"/>
      <c r="DWN21" s="279">
        <v>0</v>
      </c>
      <c r="DWO21" s="278">
        <v>0</v>
      </c>
      <c r="DWP21" s="280"/>
      <c r="DWQ21" s="277">
        <v>0</v>
      </c>
      <c r="DWR21" s="278"/>
      <c r="DWS21" s="278">
        <v>0</v>
      </c>
      <c r="DWT21" s="278"/>
      <c r="DWU21" s="279">
        <v>0</v>
      </c>
      <c r="DWV21" s="278">
        <v>0</v>
      </c>
      <c r="DWW21" s="280"/>
      <c r="DWX21" s="277">
        <v>0</v>
      </c>
      <c r="DWY21" s="278"/>
      <c r="DWZ21" s="278">
        <v>0</v>
      </c>
      <c r="DXA21" s="278"/>
      <c r="DXB21" s="279">
        <v>0</v>
      </c>
      <c r="DXC21" s="278">
        <v>0</v>
      </c>
      <c r="DXD21" s="280"/>
      <c r="DXE21" s="277">
        <v>0</v>
      </c>
      <c r="DXF21" s="278"/>
      <c r="DXG21" s="278">
        <v>0</v>
      </c>
      <c r="DXH21" s="278"/>
      <c r="DXI21" s="279">
        <v>0</v>
      </c>
      <c r="DXJ21" s="278">
        <v>0</v>
      </c>
      <c r="DXK21" s="280"/>
      <c r="DXL21" s="277">
        <v>0</v>
      </c>
      <c r="DXM21" s="278"/>
      <c r="DXN21" s="278">
        <v>0</v>
      </c>
      <c r="DXO21" s="278"/>
      <c r="DXP21" s="279">
        <v>0</v>
      </c>
      <c r="DXQ21" s="278">
        <v>0</v>
      </c>
      <c r="DXR21" s="280"/>
      <c r="DXS21" s="277">
        <v>0</v>
      </c>
      <c r="DXT21" s="278"/>
      <c r="DXU21" s="278">
        <v>0</v>
      </c>
      <c r="DXV21" s="278"/>
      <c r="DXW21" s="279">
        <v>0</v>
      </c>
      <c r="DXX21" s="278">
        <v>0</v>
      </c>
      <c r="DXY21" s="280"/>
      <c r="DXZ21" s="277">
        <v>0</v>
      </c>
      <c r="DYA21" s="278"/>
      <c r="DYB21" s="278">
        <v>0</v>
      </c>
      <c r="DYC21" s="278"/>
      <c r="DYD21" s="279">
        <v>0</v>
      </c>
      <c r="DYE21" s="278">
        <v>0</v>
      </c>
      <c r="DYF21" s="280"/>
      <c r="DYG21" s="277">
        <v>0</v>
      </c>
      <c r="DYH21" s="278"/>
      <c r="DYI21" s="278">
        <v>0</v>
      </c>
      <c r="DYJ21" s="278"/>
      <c r="DYK21" s="279">
        <v>0</v>
      </c>
      <c r="DYL21" s="278">
        <v>0</v>
      </c>
      <c r="DYM21" s="280"/>
      <c r="DYN21" s="277">
        <v>0</v>
      </c>
      <c r="DYO21" s="278"/>
      <c r="DYP21" s="278">
        <v>0</v>
      </c>
      <c r="DYQ21" s="278"/>
      <c r="DYR21" s="279">
        <v>0</v>
      </c>
      <c r="DYS21" s="278">
        <v>0</v>
      </c>
      <c r="DYT21" s="280"/>
      <c r="DYU21" s="277">
        <v>0</v>
      </c>
      <c r="DYV21" s="278"/>
      <c r="DYW21" s="278">
        <v>0</v>
      </c>
      <c r="DYX21" s="278"/>
      <c r="DYY21" s="279">
        <v>0</v>
      </c>
      <c r="DYZ21" s="278">
        <v>0</v>
      </c>
      <c r="DZA21" s="280"/>
      <c r="DZB21" s="277">
        <v>0</v>
      </c>
      <c r="DZC21" s="278"/>
      <c r="DZD21" s="278">
        <v>0</v>
      </c>
      <c r="DZE21" s="278"/>
      <c r="DZF21" s="279">
        <v>0</v>
      </c>
      <c r="DZG21" s="278">
        <v>0</v>
      </c>
      <c r="DZH21" s="280"/>
      <c r="DZI21" s="277">
        <v>0</v>
      </c>
      <c r="DZJ21" s="278"/>
      <c r="DZK21" s="278">
        <v>0</v>
      </c>
      <c r="DZL21" s="278"/>
      <c r="DZM21" s="279">
        <v>0</v>
      </c>
      <c r="DZN21" s="278">
        <v>0</v>
      </c>
      <c r="DZO21" s="280"/>
      <c r="DZP21" s="277">
        <v>0</v>
      </c>
      <c r="DZQ21" s="278"/>
      <c r="DZR21" s="278">
        <v>0</v>
      </c>
      <c r="DZS21" s="278"/>
      <c r="DZT21" s="279">
        <v>0</v>
      </c>
      <c r="DZU21" s="278">
        <v>0</v>
      </c>
      <c r="DZV21" s="280"/>
      <c r="DZW21" s="277">
        <v>0</v>
      </c>
      <c r="DZX21" s="278"/>
      <c r="DZY21" s="278">
        <v>0</v>
      </c>
      <c r="DZZ21" s="278"/>
      <c r="EAA21" s="279">
        <v>0</v>
      </c>
      <c r="EAB21" s="278">
        <v>0</v>
      </c>
      <c r="EAC21" s="280"/>
      <c r="EAD21" s="277">
        <v>0</v>
      </c>
      <c r="EAE21" s="278"/>
      <c r="EAF21" s="278">
        <v>0</v>
      </c>
      <c r="EAG21" s="278"/>
      <c r="EAH21" s="279">
        <v>0</v>
      </c>
      <c r="EAI21" s="278">
        <v>0</v>
      </c>
      <c r="EAJ21" s="280"/>
      <c r="EAK21" s="277">
        <v>0</v>
      </c>
      <c r="EAL21" s="278"/>
      <c r="EAM21" s="278">
        <v>0</v>
      </c>
      <c r="EAN21" s="278"/>
      <c r="EAO21" s="279">
        <v>0</v>
      </c>
      <c r="EAP21" s="278">
        <v>0</v>
      </c>
      <c r="EAQ21" s="280"/>
      <c r="EAR21" s="277">
        <v>0</v>
      </c>
      <c r="EAS21" s="278"/>
      <c r="EAT21" s="278">
        <v>0</v>
      </c>
      <c r="EAU21" s="278"/>
      <c r="EAV21" s="279">
        <v>0</v>
      </c>
      <c r="EAW21" s="278">
        <v>0</v>
      </c>
      <c r="EAX21" s="280"/>
      <c r="EAY21" s="277">
        <v>0</v>
      </c>
      <c r="EAZ21" s="278"/>
      <c r="EBA21" s="278">
        <v>0</v>
      </c>
      <c r="EBB21" s="278"/>
      <c r="EBC21" s="279">
        <v>0</v>
      </c>
      <c r="EBD21" s="278">
        <v>0</v>
      </c>
      <c r="EBE21" s="280"/>
      <c r="EBF21" s="277">
        <v>0</v>
      </c>
      <c r="EBG21" s="278"/>
      <c r="EBH21" s="278">
        <v>0</v>
      </c>
      <c r="EBI21" s="278"/>
      <c r="EBJ21" s="279">
        <v>0</v>
      </c>
      <c r="EBK21" s="278">
        <v>0</v>
      </c>
      <c r="EBL21" s="280"/>
      <c r="EBM21" s="277">
        <v>0</v>
      </c>
      <c r="EBN21" s="278"/>
      <c r="EBO21" s="278">
        <v>0</v>
      </c>
      <c r="EBP21" s="278"/>
      <c r="EBQ21" s="279">
        <v>0</v>
      </c>
      <c r="EBR21" s="278">
        <v>0</v>
      </c>
      <c r="EBS21" s="280"/>
      <c r="EBT21" s="277">
        <v>0</v>
      </c>
      <c r="EBU21" s="278"/>
      <c r="EBV21" s="278">
        <v>0</v>
      </c>
      <c r="EBW21" s="278"/>
      <c r="EBX21" s="279">
        <v>0</v>
      </c>
      <c r="EBY21" s="278">
        <v>0</v>
      </c>
      <c r="EBZ21" s="280"/>
      <c r="ECA21" s="277">
        <v>0</v>
      </c>
      <c r="ECB21" s="278"/>
      <c r="ECC21" s="278">
        <v>0</v>
      </c>
      <c r="ECD21" s="278"/>
      <c r="ECE21" s="279">
        <v>0</v>
      </c>
      <c r="ECF21" s="278">
        <v>0</v>
      </c>
      <c r="ECG21" s="280"/>
      <c r="ECH21" s="277">
        <v>0</v>
      </c>
      <c r="ECI21" s="278"/>
      <c r="ECJ21" s="278">
        <v>0</v>
      </c>
      <c r="ECK21" s="278"/>
      <c r="ECL21" s="279">
        <v>0</v>
      </c>
      <c r="ECM21" s="278">
        <v>0</v>
      </c>
      <c r="ECN21" s="280"/>
      <c r="ECO21" s="277">
        <v>0</v>
      </c>
      <c r="ECP21" s="278"/>
      <c r="ECQ21" s="278">
        <v>0</v>
      </c>
      <c r="ECR21" s="278"/>
      <c r="ECS21" s="279">
        <v>0</v>
      </c>
      <c r="ECT21" s="278">
        <v>0</v>
      </c>
      <c r="ECU21" s="280"/>
      <c r="ECV21" s="277">
        <v>0</v>
      </c>
      <c r="ECW21" s="278"/>
      <c r="ECX21" s="278">
        <v>0</v>
      </c>
      <c r="ECY21" s="278"/>
      <c r="ECZ21" s="279">
        <v>0</v>
      </c>
      <c r="EDA21" s="278">
        <v>0</v>
      </c>
      <c r="EDB21" s="280"/>
      <c r="EDC21" s="277">
        <v>0</v>
      </c>
      <c r="EDD21" s="278"/>
      <c r="EDE21" s="278">
        <v>0</v>
      </c>
      <c r="EDF21" s="278"/>
      <c r="EDG21" s="279">
        <v>0</v>
      </c>
      <c r="EDH21" s="278">
        <v>0</v>
      </c>
      <c r="EDI21" s="280"/>
      <c r="EDJ21" s="277">
        <v>0</v>
      </c>
      <c r="EDK21" s="278"/>
      <c r="EDL21" s="278">
        <v>0</v>
      </c>
      <c r="EDM21" s="278"/>
      <c r="EDN21" s="279">
        <v>0</v>
      </c>
      <c r="EDO21" s="278">
        <v>0</v>
      </c>
      <c r="EDP21" s="280"/>
      <c r="EDQ21" s="277">
        <v>0</v>
      </c>
      <c r="EDR21" s="278"/>
      <c r="EDS21" s="278">
        <v>0</v>
      </c>
      <c r="EDT21" s="278"/>
      <c r="EDU21" s="279">
        <v>0</v>
      </c>
      <c r="EDV21" s="278">
        <v>0</v>
      </c>
      <c r="EDW21" s="280"/>
      <c r="EDX21" s="277">
        <v>0</v>
      </c>
      <c r="EDY21" s="278"/>
      <c r="EDZ21" s="278">
        <v>0</v>
      </c>
      <c r="EEA21" s="278"/>
      <c r="EEB21" s="279">
        <v>0</v>
      </c>
      <c r="EEC21" s="278">
        <v>0</v>
      </c>
      <c r="EED21" s="280"/>
      <c r="EEE21" s="277">
        <v>0</v>
      </c>
      <c r="EEF21" s="278"/>
      <c r="EEG21" s="278">
        <v>0</v>
      </c>
      <c r="EEH21" s="278"/>
      <c r="EEI21" s="279">
        <v>0</v>
      </c>
      <c r="EEJ21" s="278">
        <v>0</v>
      </c>
      <c r="EEK21" s="280"/>
      <c r="EEL21" s="277">
        <v>0</v>
      </c>
      <c r="EEM21" s="278"/>
      <c r="EEN21" s="278">
        <v>0</v>
      </c>
      <c r="EEO21" s="278"/>
      <c r="EEP21" s="279">
        <v>0</v>
      </c>
      <c r="EEQ21" s="278">
        <v>0</v>
      </c>
      <c r="EER21" s="280"/>
      <c r="EES21" s="277">
        <v>0</v>
      </c>
      <c r="EET21" s="278"/>
      <c r="EEU21" s="278">
        <v>0</v>
      </c>
      <c r="EEV21" s="278"/>
      <c r="EEW21" s="279">
        <v>0</v>
      </c>
      <c r="EEX21" s="278">
        <v>0</v>
      </c>
      <c r="EEY21" s="280"/>
      <c r="EEZ21" s="277">
        <v>0</v>
      </c>
      <c r="EFA21" s="278"/>
      <c r="EFB21" s="278">
        <v>0</v>
      </c>
      <c r="EFC21" s="278"/>
      <c r="EFD21" s="279">
        <v>0</v>
      </c>
      <c r="EFE21" s="278">
        <v>0</v>
      </c>
      <c r="EFF21" s="280"/>
      <c r="EFG21" s="277">
        <v>0</v>
      </c>
      <c r="EFH21" s="278"/>
      <c r="EFI21" s="278">
        <v>0</v>
      </c>
      <c r="EFJ21" s="278"/>
      <c r="EFK21" s="279">
        <v>0</v>
      </c>
      <c r="EFL21" s="278">
        <v>0</v>
      </c>
      <c r="EFM21" s="280"/>
      <c r="EFN21" s="277">
        <v>0</v>
      </c>
      <c r="EFO21" s="278"/>
      <c r="EFP21" s="278">
        <v>0</v>
      </c>
      <c r="EFQ21" s="278"/>
      <c r="EFR21" s="279">
        <v>0</v>
      </c>
      <c r="EFS21" s="278">
        <v>0</v>
      </c>
      <c r="EFT21" s="280"/>
      <c r="EFU21" s="277">
        <v>0</v>
      </c>
      <c r="EFV21" s="278"/>
      <c r="EFW21" s="278">
        <v>0</v>
      </c>
      <c r="EFX21" s="278"/>
      <c r="EFY21" s="279">
        <v>0</v>
      </c>
      <c r="EFZ21" s="278">
        <v>0</v>
      </c>
      <c r="EGA21" s="280"/>
      <c r="EGB21" s="277">
        <v>0</v>
      </c>
      <c r="EGC21" s="278"/>
      <c r="EGD21" s="278">
        <v>0</v>
      </c>
      <c r="EGE21" s="278"/>
      <c r="EGF21" s="279">
        <v>0</v>
      </c>
      <c r="EGG21" s="278">
        <v>0</v>
      </c>
      <c r="EGH21" s="280"/>
      <c r="EGI21" s="277">
        <v>0</v>
      </c>
      <c r="EGJ21" s="278"/>
      <c r="EGK21" s="278">
        <v>0</v>
      </c>
      <c r="EGL21" s="278"/>
      <c r="EGM21" s="279">
        <v>0</v>
      </c>
      <c r="EGN21" s="278">
        <v>0</v>
      </c>
      <c r="EGO21" s="280"/>
      <c r="EGP21" s="277">
        <v>0</v>
      </c>
      <c r="EGQ21" s="278"/>
      <c r="EGR21" s="278">
        <v>0</v>
      </c>
      <c r="EGS21" s="278"/>
      <c r="EGT21" s="279">
        <v>0</v>
      </c>
      <c r="EGU21" s="278">
        <v>0</v>
      </c>
      <c r="EGV21" s="280"/>
      <c r="EGW21" s="277">
        <v>0</v>
      </c>
      <c r="EGX21" s="278"/>
      <c r="EGY21" s="278">
        <v>0</v>
      </c>
      <c r="EGZ21" s="278"/>
      <c r="EHA21" s="279">
        <v>0</v>
      </c>
      <c r="EHB21" s="278">
        <v>0</v>
      </c>
      <c r="EHC21" s="280"/>
      <c r="EHD21" s="277">
        <v>0</v>
      </c>
      <c r="EHE21" s="278"/>
      <c r="EHF21" s="278">
        <v>0</v>
      </c>
      <c r="EHG21" s="278"/>
      <c r="EHH21" s="279">
        <v>0</v>
      </c>
      <c r="EHI21" s="278">
        <v>0</v>
      </c>
      <c r="EHJ21" s="280"/>
      <c r="EHK21" s="277">
        <v>0</v>
      </c>
      <c r="EHL21" s="278"/>
      <c r="EHM21" s="278">
        <v>0</v>
      </c>
      <c r="EHN21" s="278"/>
      <c r="EHO21" s="279">
        <v>0</v>
      </c>
      <c r="EHP21" s="278">
        <v>0</v>
      </c>
      <c r="EHQ21" s="280"/>
      <c r="EHR21" s="277">
        <v>0</v>
      </c>
      <c r="EHS21" s="278"/>
      <c r="EHT21" s="278">
        <v>0</v>
      </c>
      <c r="EHU21" s="278"/>
      <c r="EHV21" s="279">
        <v>0</v>
      </c>
      <c r="EHW21" s="278">
        <v>0</v>
      </c>
      <c r="EHX21" s="280"/>
      <c r="EHY21" s="277">
        <v>0</v>
      </c>
      <c r="EHZ21" s="278"/>
      <c r="EIA21" s="278">
        <v>0</v>
      </c>
      <c r="EIB21" s="278"/>
      <c r="EIC21" s="279">
        <v>0</v>
      </c>
      <c r="EID21" s="278">
        <v>0</v>
      </c>
      <c r="EIE21" s="280"/>
      <c r="EIF21" s="277">
        <v>0</v>
      </c>
      <c r="EIG21" s="278"/>
      <c r="EIH21" s="278">
        <v>0</v>
      </c>
      <c r="EII21" s="278"/>
      <c r="EIJ21" s="279">
        <v>0</v>
      </c>
      <c r="EIK21" s="278">
        <v>0</v>
      </c>
      <c r="EIL21" s="280"/>
      <c r="EIM21" s="277">
        <v>0</v>
      </c>
      <c r="EIN21" s="278"/>
      <c r="EIO21" s="278">
        <v>0</v>
      </c>
      <c r="EIP21" s="278"/>
      <c r="EIQ21" s="279">
        <v>0</v>
      </c>
      <c r="EIR21" s="278">
        <v>0</v>
      </c>
      <c r="EIS21" s="280"/>
      <c r="EIT21" s="277">
        <v>0</v>
      </c>
      <c r="EIU21" s="278"/>
      <c r="EIV21" s="278">
        <v>0</v>
      </c>
      <c r="EIW21" s="278"/>
      <c r="EIX21" s="279">
        <v>0</v>
      </c>
      <c r="EIY21" s="278">
        <v>0</v>
      </c>
      <c r="EIZ21" s="280"/>
      <c r="EJA21" s="277">
        <v>0</v>
      </c>
      <c r="EJB21" s="278"/>
      <c r="EJC21" s="278">
        <v>0</v>
      </c>
      <c r="EJD21" s="278"/>
      <c r="EJE21" s="279">
        <v>0</v>
      </c>
      <c r="EJF21" s="278">
        <v>0</v>
      </c>
      <c r="EJG21" s="280"/>
      <c r="EJH21" s="277">
        <v>0</v>
      </c>
      <c r="EJI21" s="278"/>
      <c r="EJJ21" s="278">
        <v>0</v>
      </c>
      <c r="EJK21" s="278"/>
      <c r="EJL21" s="279">
        <v>0</v>
      </c>
      <c r="EJM21" s="278">
        <v>0</v>
      </c>
      <c r="EJN21" s="280"/>
      <c r="EJO21" s="277">
        <v>0</v>
      </c>
      <c r="EJP21" s="278"/>
      <c r="EJQ21" s="278">
        <v>0</v>
      </c>
      <c r="EJR21" s="278"/>
      <c r="EJS21" s="279">
        <v>0</v>
      </c>
      <c r="EJT21" s="278">
        <v>0</v>
      </c>
      <c r="EJU21" s="280"/>
      <c r="EJV21" s="277">
        <v>0</v>
      </c>
      <c r="EJW21" s="278"/>
      <c r="EJX21" s="278">
        <v>0</v>
      </c>
      <c r="EJY21" s="278"/>
      <c r="EJZ21" s="279">
        <v>0</v>
      </c>
      <c r="EKA21" s="278">
        <v>0</v>
      </c>
      <c r="EKB21" s="280"/>
      <c r="EKC21" s="277">
        <v>0</v>
      </c>
      <c r="EKD21" s="278"/>
      <c r="EKE21" s="278">
        <v>0</v>
      </c>
      <c r="EKF21" s="278"/>
      <c r="EKG21" s="279">
        <v>0</v>
      </c>
      <c r="EKH21" s="278">
        <v>0</v>
      </c>
      <c r="EKI21" s="280"/>
      <c r="EKJ21" s="277">
        <v>0</v>
      </c>
      <c r="EKK21" s="278"/>
      <c r="EKL21" s="278">
        <v>0</v>
      </c>
      <c r="EKM21" s="278"/>
      <c r="EKN21" s="279">
        <v>0</v>
      </c>
      <c r="EKO21" s="278">
        <v>0</v>
      </c>
      <c r="EKP21" s="280"/>
      <c r="EKQ21" s="277">
        <v>0</v>
      </c>
      <c r="EKR21" s="278"/>
      <c r="EKS21" s="278">
        <v>0</v>
      </c>
      <c r="EKT21" s="278"/>
      <c r="EKU21" s="279">
        <v>0</v>
      </c>
      <c r="EKV21" s="278">
        <v>0</v>
      </c>
      <c r="EKW21" s="280"/>
      <c r="EKX21" s="277">
        <v>0</v>
      </c>
      <c r="EKY21" s="278"/>
      <c r="EKZ21" s="278">
        <v>0</v>
      </c>
      <c r="ELA21" s="278"/>
      <c r="ELB21" s="279">
        <v>0</v>
      </c>
      <c r="ELC21" s="278">
        <v>0</v>
      </c>
      <c r="ELD21" s="280"/>
      <c r="ELE21" s="277">
        <v>0</v>
      </c>
      <c r="ELF21" s="278"/>
      <c r="ELG21" s="278">
        <v>0</v>
      </c>
      <c r="ELH21" s="278"/>
      <c r="ELI21" s="279">
        <v>0</v>
      </c>
      <c r="ELJ21" s="278">
        <v>0</v>
      </c>
      <c r="ELK21" s="280"/>
      <c r="ELL21" s="277">
        <v>0</v>
      </c>
      <c r="ELM21" s="278"/>
      <c r="ELN21" s="278">
        <v>0</v>
      </c>
      <c r="ELO21" s="278"/>
      <c r="ELP21" s="279">
        <v>0</v>
      </c>
      <c r="ELQ21" s="278">
        <v>0</v>
      </c>
      <c r="ELR21" s="280"/>
      <c r="ELS21" s="277">
        <v>0</v>
      </c>
      <c r="ELT21" s="278"/>
      <c r="ELU21" s="278">
        <v>0</v>
      </c>
      <c r="ELV21" s="278"/>
      <c r="ELW21" s="279">
        <v>0</v>
      </c>
      <c r="ELX21" s="278">
        <v>0</v>
      </c>
      <c r="ELY21" s="280"/>
      <c r="ELZ21" s="277">
        <v>0</v>
      </c>
      <c r="EMA21" s="278"/>
      <c r="EMB21" s="278">
        <v>0</v>
      </c>
      <c r="EMC21" s="278"/>
      <c r="EMD21" s="279">
        <v>0</v>
      </c>
      <c r="EME21" s="278">
        <v>0</v>
      </c>
      <c r="EMF21" s="280"/>
      <c r="EMG21" s="277">
        <v>0</v>
      </c>
      <c r="EMH21" s="278"/>
      <c r="EMI21" s="278">
        <v>0</v>
      </c>
      <c r="EMJ21" s="278"/>
      <c r="EMK21" s="279">
        <v>0</v>
      </c>
      <c r="EML21" s="278">
        <v>0</v>
      </c>
      <c r="EMM21" s="280"/>
      <c r="EMN21" s="277">
        <v>0</v>
      </c>
      <c r="EMO21" s="278"/>
      <c r="EMP21" s="278">
        <v>0</v>
      </c>
      <c r="EMQ21" s="278"/>
      <c r="EMR21" s="279">
        <v>0</v>
      </c>
      <c r="EMS21" s="278">
        <v>0</v>
      </c>
      <c r="EMT21" s="280"/>
      <c r="EMU21" s="277">
        <v>0</v>
      </c>
      <c r="EMV21" s="278"/>
      <c r="EMW21" s="278">
        <v>0</v>
      </c>
      <c r="EMX21" s="278"/>
      <c r="EMY21" s="279">
        <v>0</v>
      </c>
      <c r="EMZ21" s="278">
        <v>0</v>
      </c>
      <c r="ENA21" s="280"/>
      <c r="ENB21" s="277">
        <v>0</v>
      </c>
      <c r="ENC21" s="278"/>
      <c r="END21" s="278">
        <v>0</v>
      </c>
      <c r="ENE21" s="278"/>
      <c r="ENF21" s="279">
        <v>0</v>
      </c>
      <c r="ENG21" s="278">
        <v>0</v>
      </c>
      <c r="ENH21" s="280"/>
      <c r="ENI21" s="277">
        <v>0</v>
      </c>
      <c r="ENJ21" s="278"/>
      <c r="ENK21" s="278">
        <v>0</v>
      </c>
      <c r="ENL21" s="278"/>
      <c r="ENM21" s="279">
        <v>0</v>
      </c>
      <c r="ENN21" s="278">
        <v>0</v>
      </c>
      <c r="ENO21" s="280"/>
      <c r="ENP21" s="277">
        <v>0</v>
      </c>
      <c r="ENQ21" s="278"/>
      <c r="ENR21" s="278">
        <v>0</v>
      </c>
      <c r="ENS21" s="278"/>
      <c r="ENT21" s="279">
        <v>0</v>
      </c>
      <c r="ENU21" s="278">
        <v>0</v>
      </c>
      <c r="ENV21" s="280"/>
      <c r="ENW21" s="277">
        <v>0</v>
      </c>
      <c r="ENX21" s="278"/>
      <c r="ENY21" s="278">
        <v>0</v>
      </c>
      <c r="ENZ21" s="278"/>
      <c r="EOA21" s="279">
        <v>0</v>
      </c>
      <c r="EOB21" s="278">
        <v>0</v>
      </c>
      <c r="EOC21" s="280"/>
      <c r="EOD21" s="277">
        <v>0</v>
      </c>
      <c r="EOE21" s="278"/>
      <c r="EOF21" s="278">
        <v>0</v>
      </c>
      <c r="EOG21" s="278"/>
      <c r="EOH21" s="279">
        <v>0</v>
      </c>
      <c r="EOI21" s="278">
        <v>0</v>
      </c>
      <c r="EOJ21" s="280"/>
      <c r="EOK21" s="277">
        <v>0</v>
      </c>
      <c r="EOL21" s="278"/>
      <c r="EOM21" s="278">
        <v>0</v>
      </c>
      <c r="EON21" s="278"/>
      <c r="EOO21" s="279">
        <v>0</v>
      </c>
      <c r="EOP21" s="278">
        <v>0</v>
      </c>
      <c r="EOQ21" s="280"/>
      <c r="EOR21" s="277">
        <v>0</v>
      </c>
      <c r="EOS21" s="278"/>
      <c r="EOT21" s="278">
        <v>0</v>
      </c>
      <c r="EOU21" s="278"/>
      <c r="EOV21" s="279">
        <v>0</v>
      </c>
      <c r="EOW21" s="278">
        <v>0</v>
      </c>
      <c r="EOX21" s="280"/>
      <c r="EOY21" s="277">
        <v>0</v>
      </c>
      <c r="EOZ21" s="278"/>
      <c r="EPA21" s="278">
        <v>0</v>
      </c>
      <c r="EPB21" s="278"/>
      <c r="EPC21" s="279">
        <v>0</v>
      </c>
      <c r="EPD21" s="278">
        <v>0</v>
      </c>
      <c r="EPE21" s="280"/>
      <c r="EPF21" s="277">
        <v>0</v>
      </c>
      <c r="EPG21" s="278"/>
      <c r="EPH21" s="278">
        <v>0</v>
      </c>
      <c r="EPI21" s="278"/>
      <c r="EPJ21" s="279">
        <v>0</v>
      </c>
      <c r="EPK21" s="278">
        <v>0</v>
      </c>
      <c r="EPL21" s="280"/>
      <c r="EPM21" s="277">
        <v>0</v>
      </c>
      <c r="EPN21" s="278"/>
      <c r="EPO21" s="278">
        <v>0</v>
      </c>
      <c r="EPP21" s="278"/>
      <c r="EPQ21" s="279">
        <v>0</v>
      </c>
      <c r="EPR21" s="278">
        <v>0</v>
      </c>
      <c r="EPS21" s="280"/>
      <c r="EPT21" s="277">
        <v>0</v>
      </c>
      <c r="EPU21" s="278"/>
      <c r="EPV21" s="278">
        <v>0</v>
      </c>
      <c r="EPW21" s="278"/>
      <c r="EPX21" s="279">
        <v>0</v>
      </c>
      <c r="EPY21" s="278">
        <v>0</v>
      </c>
      <c r="EPZ21" s="280"/>
      <c r="EQA21" s="277">
        <v>0</v>
      </c>
      <c r="EQB21" s="278"/>
      <c r="EQC21" s="278">
        <v>0</v>
      </c>
      <c r="EQD21" s="278"/>
      <c r="EQE21" s="279">
        <v>0</v>
      </c>
      <c r="EQF21" s="278">
        <v>0</v>
      </c>
      <c r="EQG21" s="280"/>
      <c r="EQH21" s="277">
        <v>0</v>
      </c>
      <c r="EQI21" s="278"/>
      <c r="EQJ21" s="278">
        <v>0</v>
      </c>
      <c r="EQK21" s="278"/>
      <c r="EQL21" s="279">
        <v>0</v>
      </c>
      <c r="EQM21" s="278">
        <v>0</v>
      </c>
      <c r="EQN21" s="280"/>
      <c r="EQO21" s="277">
        <v>0</v>
      </c>
      <c r="EQP21" s="278"/>
      <c r="EQQ21" s="278">
        <v>0</v>
      </c>
      <c r="EQR21" s="278"/>
      <c r="EQS21" s="279">
        <v>0</v>
      </c>
      <c r="EQT21" s="278">
        <v>0</v>
      </c>
      <c r="EQU21" s="280"/>
      <c r="EQV21" s="277">
        <v>0</v>
      </c>
      <c r="EQW21" s="278"/>
      <c r="EQX21" s="278">
        <v>0</v>
      </c>
      <c r="EQY21" s="278"/>
      <c r="EQZ21" s="279">
        <v>0</v>
      </c>
      <c r="ERA21" s="278">
        <v>0</v>
      </c>
      <c r="ERB21" s="280"/>
      <c r="ERC21" s="277">
        <v>0</v>
      </c>
      <c r="ERD21" s="278"/>
      <c r="ERE21" s="278">
        <v>0</v>
      </c>
      <c r="ERF21" s="278"/>
      <c r="ERG21" s="279">
        <v>0</v>
      </c>
      <c r="ERH21" s="278">
        <v>0</v>
      </c>
      <c r="ERI21" s="280"/>
      <c r="ERJ21" s="277">
        <v>0</v>
      </c>
      <c r="ERK21" s="278"/>
      <c r="ERL21" s="278">
        <v>0</v>
      </c>
      <c r="ERM21" s="278"/>
      <c r="ERN21" s="279">
        <v>0</v>
      </c>
      <c r="ERO21" s="278">
        <v>0</v>
      </c>
      <c r="ERP21" s="280"/>
      <c r="ERQ21" s="277">
        <v>0</v>
      </c>
      <c r="ERR21" s="278"/>
      <c r="ERS21" s="278">
        <v>0</v>
      </c>
      <c r="ERT21" s="278"/>
      <c r="ERU21" s="279">
        <v>0</v>
      </c>
      <c r="ERV21" s="278">
        <v>0</v>
      </c>
      <c r="ERW21" s="280"/>
      <c r="ERX21" s="277">
        <v>0</v>
      </c>
      <c r="ERY21" s="278"/>
      <c r="ERZ21" s="278">
        <v>0</v>
      </c>
      <c r="ESA21" s="278"/>
      <c r="ESB21" s="279">
        <v>0</v>
      </c>
      <c r="ESC21" s="278">
        <v>0</v>
      </c>
      <c r="ESD21" s="280"/>
      <c r="ESE21" s="277">
        <v>0</v>
      </c>
      <c r="ESF21" s="278"/>
      <c r="ESG21" s="278">
        <v>0</v>
      </c>
      <c r="ESH21" s="278"/>
      <c r="ESI21" s="279">
        <v>0</v>
      </c>
      <c r="ESJ21" s="278">
        <v>0</v>
      </c>
      <c r="ESK21" s="280"/>
      <c r="ESL21" s="277">
        <v>0</v>
      </c>
      <c r="ESM21" s="278"/>
      <c r="ESN21" s="278">
        <v>0</v>
      </c>
      <c r="ESO21" s="278"/>
      <c r="ESP21" s="279">
        <v>0</v>
      </c>
      <c r="ESQ21" s="278">
        <v>0</v>
      </c>
      <c r="ESR21" s="280"/>
      <c r="ESS21" s="277">
        <v>0</v>
      </c>
      <c r="EST21" s="278"/>
      <c r="ESU21" s="278">
        <v>0</v>
      </c>
      <c r="ESV21" s="278"/>
      <c r="ESW21" s="279">
        <v>0</v>
      </c>
      <c r="ESX21" s="278">
        <v>0</v>
      </c>
      <c r="ESY21" s="280"/>
      <c r="ESZ21" s="277">
        <v>0</v>
      </c>
      <c r="ETA21" s="278"/>
      <c r="ETB21" s="278">
        <v>0</v>
      </c>
      <c r="ETC21" s="278"/>
      <c r="ETD21" s="279">
        <v>0</v>
      </c>
      <c r="ETE21" s="278">
        <v>0</v>
      </c>
      <c r="ETF21" s="280"/>
      <c r="ETG21" s="277">
        <v>0</v>
      </c>
      <c r="ETH21" s="278"/>
      <c r="ETI21" s="278">
        <v>0</v>
      </c>
      <c r="ETJ21" s="278"/>
      <c r="ETK21" s="279">
        <v>0</v>
      </c>
      <c r="ETL21" s="278">
        <v>0</v>
      </c>
      <c r="ETM21" s="280"/>
      <c r="ETN21" s="277">
        <v>0</v>
      </c>
      <c r="ETO21" s="278"/>
      <c r="ETP21" s="278">
        <v>0</v>
      </c>
      <c r="ETQ21" s="278"/>
      <c r="ETR21" s="279">
        <v>0</v>
      </c>
      <c r="ETS21" s="278">
        <v>0</v>
      </c>
      <c r="ETT21" s="280"/>
      <c r="ETU21" s="277">
        <v>0</v>
      </c>
      <c r="ETV21" s="278"/>
      <c r="ETW21" s="278">
        <v>0</v>
      </c>
      <c r="ETX21" s="278"/>
      <c r="ETY21" s="279">
        <v>0</v>
      </c>
      <c r="ETZ21" s="278">
        <v>0</v>
      </c>
      <c r="EUA21" s="280"/>
      <c r="EUB21" s="277">
        <v>0</v>
      </c>
      <c r="EUC21" s="278"/>
      <c r="EUD21" s="278">
        <v>0</v>
      </c>
      <c r="EUE21" s="278"/>
      <c r="EUF21" s="279">
        <v>0</v>
      </c>
      <c r="EUG21" s="278">
        <v>0</v>
      </c>
      <c r="EUH21" s="280"/>
      <c r="EUI21" s="277">
        <v>0</v>
      </c>
      <c r="EUJ21" s="278"/>
      <c r="EUK21" s="278">
        <v>0</v>
      </c>
      <c r="EUL21" s="278"/>
      <c r="EUM21" s="279">
        <v>0</v>
      </c>
      <c r="EUN21" s="278">
        <v>0</v>
      </c>
      <c r="EUO21" s="280"/>
      <c r="EUP21" s="277">
        <v>0</v>
      </c>
      <c r="EUQ21" s="278"/>
      <c r="EUR21" s="278">
        <v>0</v>
      </c>
      <c r="EUS21" s="278"/>
      <c r="EUT21" s="279">
        <v>0</v>
      </c>
      <c r="EUU21" s="278">
        <v>0</v>
      </c>
      <c r="EUV21" s="280"/>
      <c r="EUW21" s="277">
        <v>0</v>
      </c>
      <c r="EUX21" s="278"/>
      <c r="EUY21" s="278">
        <v>0</v>
      </c>
      <c r="EUZ21" s="278"/>
      <c r="EVA21" s="279">
        <v>0</v>
      </c>
      <c r="EVB21" s="278">
        <v>0</v>
      </c>
      <c r="EVC21" s="280"/>
      <c r="EVD21" s="277">
        <v>0</v>
      </c>
      <c r="EVE21" s="278"/>
      <c r="EVF21" s="278">
        <v>0</v>
      </c>
      <c r="EVG21" s="278"/>
      <c r="EVH21" s="279">
        <v>0</v>
      </c>
      <c r="EVI21" s="278">
        <v>0</v>
      </c>
      <c r="EVJ21" s="280"/>
      <c r="EVK21" s="277">
        <v>0</v>
      </c>
      <c r="EVL21" s="278"/>
      <c r="EVM21" s="278">
        <v>0</v>
      </c>
      <c r="EVN21" s="278"/>
      <c r="EVO21" s="279">
        <v>0</v>
      </c>
      <c r="EVP21" s="278">
        <v>0</v>
      </c>
      <c r="EVQ21" s="280"/>
      <c r="EVR21" s="277">
        <v>0</v>
      </c>
      <c r="EVS21" s="278"/>
      <c r="EVT21" s="278">
        <v>0</v>
      </c>
      <c r="EVU21" s="278"/>
      <c r="EVV21" s="279">
        <v>0</v>
      </c>
      <c r="EVW21" s="278">
        <v>0</v>
      </c>
      <c r="EVX21" s="280"/>
      <c r="EVY21" s="277">
        <v>0</v>
      </c>
      <c r="EVZ21" s="278"/>
      <c r="EWA21" s="278">
        <v>0</v>
      </c>
      <c r="EWB21" s="278"/>
      <c r="EWC21" s="279">
        <v>0</v>
      </c>
      <c r="EWD21" s="278">
        <v>0</v>
      </c>
      <c r="EWE21" s="280"/>
      <c r="EWF21" s="277">
        <v>0</v>
      </c>
      <c r="EWG21" s="278"/>
      <c r="EWH21" s="278">
        <v>0</v>
      </c>
      <c r="EWI21" s="278"/>
      <c r="EWJ21" s="279">
        <v>0</v>
      </c>
      <c r="EWK21" s="278">
        <v>0</v>
      </c>
      <c r="EWL21" s="280"/>
      <c r="EWM21" s="277">
        <v>0</v>
      </c>
      <c r="EWN21" s="278"/>
      <c r="EWO21" s="278">
        <v>0</v>
      </c>
      <c r="EWP21" s="278"/>
      <c r="EWQ21" s="279">
        <v>0</v>
      </c>
      <c r="EWR21" s="278">
        <v>0</v>
      </c>
      <c r="EWS21" s="280"/>
      <c r="EWT21" s="277">
        <v>0</v>
      </c>
      <c r="EWU21" s="278"/>
      <c r="EWV21" s="278">
        <v>0</v>
      </c>
      <c r="EWW21" s="278"/>
      <c r="EWX21" s="279">
        <v>0</v>
      </c>
      <c r="EWY21" s="278">
        <v>0</v>
      </c>
      <c r="EWZ21" s="280"/>
      <c r="EXA21" s="277">
        <v>0</v>
      </c>
      <c r="EXB21" s="278"/>
      <c r="EXC21" s="278">
        <v>0</v>
      </c>
      <c r="EXD21" s="278"/>
      <c r="EXE21" s="279">
        <v>0</v>
      </c>
      <c r="EXF21" s="278">
        <v>0</v>
      </c>
      <c r="EXG21" s="280"/>
      <c r="EXH21" s="277">
        <v>0</v>
      </c>
      <c r="EXI21" s="278"/>
      <c r="EXJ21" s="278">
        <v>0</v>
      </c>
      <c r="EXK21" s="278"/>
      <c r="EXL21" s="279">
        <v>0</v>
      </c>
      <c r="EXM21" s="278">
        <v>0</v>
      </c>
      <c r="EXN21" s="280"/>
      <c r="EXO21" s="277">
        <v>0</v>
      </c>
      <c r="EXP21" s="278"/>
      <c r="EXQ21" s="278">
        <v>0</v>
      </c>
      <c r="EXR21" s="278"/>
      <c r="EXS21" s="279">
        <v>0</v>
      </c>
      <c r="EXT21" s="278">
        <v>0</v>
      </c>
      <c r="EXU21" s="280"/>
      <c r="EXV21" s="277">
        <v>0</v>
      </c>
      <c r="EXW21" s="278"/>
      <c r="EXX21" s="278">
        <v>0</v>
      </c>
      <c r="EXY21" s="278"/>
      <c r="EXZ21" s="279">
        <v>0</v>
      </c>
      <c r="EYA21" s="278">
        <v>0</v>
      </c>
      <c r="EYB21" s="280"/>
      <c r="EYC21" s="277">
        <v>0</v>
      </c>
      <c r="EYD21" s="278"/>
      <c r="EYE21" s="278">
        <v>0</v>
      </c>
      <c r="EYF21" s="278"/>
      <c r="EYG21" s="279">
        <v>0</v>
      </c>
      <c r="EYH21" s="278">
        <v>0</v>
      </c>
      <c r="EYI21" s="280"/>
      <c r="EYJ21" s="277">
        <v>0</v>
      </c>
      <c r="EYK21" s="278"/>
      <c r="EYL21" s="278">
        <v>0</v>
      </c>
      <c r="EYM21" s="278"/>
      <c r="EYN21" s="279">
        <v>0</v>
      </c>
      <c r="EYO21" s="278">
        <v>0</v>
      </c>
      <c r="EYP21" s="280"/>
      <c r="EYQ21" s="277">
        <v>0</v>
      </c>
      <c r="EYR21" s="278"/>
      <c r="EYS21" s="278">
        <v>0</v>
      </c>
      <c r="EYT21" s="278"/>
      <c r="EYU21" s="279">
        <v>0</v>
      </c>
      <c r="EYV21" s="278">
        <v>0</v>
      </c>
      <c r="EYW21" s="280"/>
      <c r="EYX21" s="277">
        <v>0</v>
      </c>
      <c r="EYY21" s="278"/>
      <c r="EYZ21" s="278">
        <v>0</v>
      </c>
      <c r="EZA21" s="278"/>
      <c r="EZB21" s="279">
        <v>0</v>
      </c>
      <c r="EZC21" s="278">
        <v>0</v>
      </c>
      <c r="EZD21" s="280"/>
      <c r="EZE21" s="277">
        <v>0</v>
      </c>
      <c r="EZF21" s="278"/>
      <c r="EZG21" s="278">
        <v>0</v>
      </c>
      <c r="EZH21" s="278"/>
      <c r="EZI21" s="279">
        <v>0</v>
      </c>
      <c r="EZJ21" s="278">
        <v>0</v>
      </c>
      <c r="EZK21" s="280"/>
      <c r="EZL21" s="277">
        <v>0</v>
      </c>
      <c r="EZM21" s="278"/>
      <c r="EZN21" s="278">
        <v>0</v>
      </c>
      <c r="EZO21" s="278"/>
      <c r="EZP21" s="279">
        <v>0</v>
      </c>
      <c r="EZQ21" s="278">
        <v>0</v>
      </c>
      <c r="EZR21" s="280"/>
      <c r="EZS21" s="277">
        <v>0</v>
      </c>
      <c r="EZT21" s="278"/>
      <c r="EZU21" s="278">
        <v>0</v>
      </c>
      <c r="EZV21" s="278"/>
      <c r="EZW21" s="279">
        <v>0</v>
      </c>
      <c r="EZX21" s="278">
        <v>0</v>
      </c>
      <c r="EZY21" s="280"/>
      <c r="EZZ21" s="277">
        <v>0</v>
      </c>
      <c r="FAA21" s="278"/>
      <c r="FAB21" s="278">
        <v>0</v>
      </c>
      <c r="FAC21" s="278"/>
      <c r="FAD21" s="279">
        <v>0</v>
      </c>
      <c r="FAE21" s="278">
        <v>0</v>
      </c>
      <c r="FAF21" s="280"/>
      <c r="FAG21" s="277">
        <v>0</v>
      </c>
      <c r="FAH21" s="278"/>
      <c r="FAI21" s="278">
        <v>0</v>
      </c>
      <c r="FAJ21" s="278"/>
      <c r="FAK21" s="279">
        <v>0</v>
      </c>
      <c r="FAL21" s="278">
        <v>0</v>
      </c>
      <c r="FAM21" s="280"/>
      <c r="FAN21" s="277">
        <v>0</v>
      </c>
      <c r="FAO21" s="278"/>
      <c r="FAP21" s="278">
        <v>0</v>
      </c>
      <c r="FAQ21" s="278"/>
      <c r="FAR21" s="279">
        <v>0</v>
      </c>
      <c r="FAS21" s="278">
        <v>0</v>
      </c>
      <c r="FAT21" s="280"/>
      <c r="FAU21" s="277">
        <v>0</v>
      </c>
      <c r="FAV21" s="278"/>
      <c r="FAW21" s="278">
        <v>0</v>
      </c>
      <c r="FAX21" s="278"/>
      <c r="FAY21" s="279">
        <v>0</v>
      </c>
      <c r="FAZ21" s="278">
        <v>0</v>
      </c>
      <c r="FBA21" s="280"/>
      <c r="FBB21" s="277">
        <v>0</v>
      </c>
      <c r="FBC21" s="278"/>
      <c r="FBD21" s="278">
        <v>0</v>
      </c>
      <c r="FBE21" s="278"/>
      <c r="FBF21" s="279">
        <v>0</v>
      </c>
      <c r="FBG21" s="278">
        <v>0</v>
      </c>
      <c r="FBH21" s="280"/>
      <c r="FBI21" s="277">
        <v>0</v>
      </c>
      <c r="FBJ21" s="278"/>
      <c r="FBK21" s="278">
        <v>0</v>
      </c>
      <c r="FBL21" s="278"/>
      <c r="FBM21" s="279">
        <v>0</v>
      </c>
      <c r="FBN21" s="278">
        <v>0</v>
      </c>
      <c r="FBO21" s="280"/>
      <c r="FBP21" s="277">
        <v>0</v>
      </c>
      <c r="FBQ21" s="278"/>
      <c r="FBR21" s="278">
        <v>0</v>
      </c>
      <c r="FBS21" s="278"/>
      <c r="FBT21" s="279">
        <v>0</v>
      </c>
      <c r="FBU21" s="278">
        <v>0</v>
      </c>
      <c r="FBV21" s="280"/>
      <c r="FBW21" s="277">
        <v>0</v>
      </c>
      <c r="FBX21" s="278"/>
      <c r="FBY21" s="278">
        <v>0</v>
      </c>
      <c r="FBZ21" s="278"/>
      <c r="FCA21" s="279">
        <v>0</v>
      </c>
      <c r="FCB21" s="278">
        <v>0</v>
      </c>
      <c r="FCC21" s="280"/>
      <c r="FCD21" s="277">
        <v>0</v>
      </c>
      <c r="FCE21" s="278"/>
      <c r="FCF21" s="278">
        <v>0</v>
      </c>
      <c r="FCG21" s="278"/>
      <c r="FCH21" s="279">
        <v>0</v>
      </c>
      <c r="FCI21" s="278">
        <v>0</v>
      </c>
      <c r="FCJ21" s="280"/>
      <c r="FCK21" s="277">
        <v>0</v>
      </c>
      <c r="FCL21" s="278"/>
      <c r="FCM21" s="278">
        <v>0</v>
      </c>
      <c r="FCN21" s="278"/>
      <c r="FCO21" s="279">
        <v>0</v>
      </c>
      <c r="FCP21" s="278">
        <v>0</v>
      </c>
      <c r="FCQ21" s="280"/>
      <c r="FCR21" s="277">
        <v>0</v>
      </c>
      <c r="FCS21" s="278"/>
      <c r="FCT21" s="278">
        <v>0</v>
      </c>
      <c r="FCU21" s="278"/>
      <c r="FCV21" s="279">
        <v>0</v>
      </c>
      <c r="FCW21" s="278">
        <v>0</v>
      </c>
      <c r="FCX21" s="280"/>
      <c r="FCY21" s="277">
        <v>0</v>
      </c>
      <c r="FCZ21" s="278"/>
      <c r="FDA21" s="278">
        <v>0</v>
      </c>
      <c r="FDB21" s="278"/>
      <c r="FDC21" s="279">
        <v>0</v>
      </c>
      <c r="FDD21" s="278">
        <v>0</v>
      </c>
      <c r="FDE21" s="280"/>
      <c r="FDF21" s="277">
        <v>0</v>
      </c>
      <c r="FDG21" s="278"/>
      <c r="FDH21" s="278">
        <v>0</v>
      </c>
      <c r="FDI21" s="278"/>
      <c r="FDJ21" s="279">
        <v>0</v>
      </c>
      <c r="FDK21" s="278">
        <v>0</v>
      </c>
      <c r="FDL21" s="280"/>
      <c r="FDM21" s="277">
        <v>0</v>
      </c>
      <c r="FDN21" s="278"/>
      <c r="FDO21" s="278">
        <v>0</v>
      </c>
      <c r="FDP21" s="278"/>
      <c r="FDQ21" s="279">
        <v>0</v>
      </c>
      <c r="FDR21" s="278">
        <v>0</v>
      </c>
      <c r="FDS21" s="280"/>
      <c r="FDT21" s="277">
        <v>0</v>
      </c>
      <c r="FDU21" s="278"/>
      <c r="FDV21" s="278">
        <v>0</v>
      </c>
      <c r="FDW21" s="278"/>
      <c r="FDX21" s="279">
        <v>0</v>
      </c>
      <c r="FDY21" s="278">
        <v>0</v>
      </c>
      <c r="FDZ21" s="280"/>
      <c r="FEA21" s="277">
        <v>0</v>
      </c>
      <c r="FEB21" s="278"/>
      <c r="FEC21" s="278">
        <v>0</v>
      </c>
      <c r="FED21" s="278"/>
      <c r="FEE21" s="279">
        <v>0</v>
      </c>
      <c r="FEF21" s="278">
        <v>0</v>
      </c>
      <c r="FEG21" s="280"/>
      <c r="FEH21" s="277">
        <v>0</v>
      </c>
      <c r="FEI21" s="278"/>
      <c r="FEJ21" s="278">
        <v>0</v>
      </c>
      <c r="FEK21" s="278"/>
      <c r="FEL21" s="279">
        <v>0</v>
      </c>
      <c r="FEM21" s="278">
        <v>0</v>
      </c>
      <c r="FEN21" s="280"/>
      <c r="FEO21" s="277">
        <v>0</v>
      </c>
      <c r="FEP21" s="278"/>
      <c r="FEQ21" s="278">
        <v>0</v>
      </c>
      <c r="FER21" s="278"/>
      <c r="FES21" s="279">
        <v>0</v>
      </c>
      <c r="FET21" s="278">
        <v>0</v>
      </c>
      <c r="FEU21" s="280"/>
      <c r="FEV21" s="277">
        <v>0</v>
      </c>
      <c r="FEW21" s="278"/>
      <c r="FEX21" s="278">
        <v>0</v>
      </c>
      <c r="FEY21" s="278"/>
      <c r="FEZ21" s="279">
        <v>0</v>
      </c>
      <c r="FFA21" s="278">
        <v>0</v>
      </c>
      <c r="FFB21" s="280"/>
      <c r="FFC21" s="277">
        <v>0</v>
      </c>
      <c r="FFD21" s="278"/>
      <c r="FFE21" s="278">
        <v>0</v>
      </c>
      <c r="FFF21" s="278"/>
      <c r="FFG21" s="279">
        <v>0</v>
      </c>
      <c r="FFH21" s="278">
        <v>0</v>
      </c>
      <c r="FFI21" s="280"/>
      <c r="FFJ21" s="277">
        <v>0</v>
      </c>
      <c r="FFK21" s="278"/>
      <c r="FFL21" s="278">
        <v>0</v>
      </c>
      <c r="FFM21" s="278"/>
      <c r="FFN21" s="279">
        <v>0</v>
      </c>
      <c r="FFO21" s="278">
        <v>0</v>
      </c>
      <c r="FFP21" s="280"/>
      <c r="FFQ21" s="277">
        <v>0</v>
      </c>
      <c r="FFR21" s="278"/>
      <c r="FFS21" s="278">
        <v>0</v>
      </c>
      <c r="FFT21" s="278"/>
      <c r="FFU21" s="279">
        <v>0</v>
      </c>
      <c r="FFV21" s="278">
        <v>0</v>
      </c>
      <c r="FFW21" s="280"/>
      <c r="FFX21" s="277">
        <v>0</v>
      </c>
      <c r="FFY21" s="278"/>
      <c r="FFZ21" s="278">
        <v>0</v>
      </c>
      <c r="FGA21" s="278"/>
      <c r="FGB21" s="279">
        <v>0</v>
      </c>
      <c r="FGC21" s="278">
        <v>0</v>
      </c>
      <c r="FGD21" s="280"/>
      <c r="FGE21" s="277">
        <v>0</v>
      </c>
      <c r="FGF21" s="278"/>
      <c r="FGG21" s="278">
        <v>0</v>
      </c>
      <c r="FGH21" s="278"/>
      <c r="FGI21" s="279">
        <v>0</v>
      </c>
      <c r="FGJ21" s="278">
        <v>0</v>
      </c>
      <c r="FGK21" s="280"/>
      <c r="FGL21" s="277">
        <v>0</v>
      </c>
      <c r="FGM21" s="278"/>
      <c r="FGN21" s="278">
        <v>0</v>
      </c>
      <c r="FGO21" s="278"/>
      <c r="FGP21" s="279">
        <v>0</v>
      </c>
      <c r="FGQ21" s="278">
        <v>0</v>
      </c>
      <c r="FGR21" s="280"/>
      <c r="FGS21" s="277">
        <v>0</v>
      </c>
      <c r="FGT21" s="278"/>
      <c r="FGU21" s="278">
        <v>0</v>
      </c>
      <c r="FGV21" s="278"/>
      <c r="FGW21" s="279">
        <v>0</v>
      </c>
      <c r="FGX21" s="278">
        <v>0</v>
      </c>
      <c r="FGY21" s="280"/>
      <c r="FGZ21" s="277">
        <v>0</v>
      </c>
      <c r="FHA21" s="278"/>
      <c r="FHB21" s="278">
        <v>0</v>
      </c>
      <c r="FHC21" s="278"/>
      <c r="FHD21" s="279">
        <v>0</v>
      </c>
      <c r="FHE21" s="278">
        <v>0</v>
      </c>
      <c r="FHF21" s="280"/>
      <c r="FHG21" s="277">
        <v>0</v>
      </c>
      <c r="FHH21" s="278"/>
      <c r="FHI21" s="278">
        <v>0</v>
      </c>
      <c r="FHJ21" s="278"/>
      <c r="FHK21" s="279">
        <v>0</v>
      </c>
      <c r="FHL21" s="278">
        <v>0</v>
      </c>
      <c r="FHM21" s="280"/>
      <c r="FHN21" s="277">
        <v>0</v>
      </c>
      <c r="FHO21" s="278"/>
      <c r="FHP21" s="278">
        <v>0</v>
      </c>
      <c r="FHQ21" s="278"/>
      <c r="FHR21" s="279">
        <v>0</v>
      </c>
      <c r="FHS21" s="278">
        <v>0</v>
      </c>
      <c r="FHT21" s="280"/>
      <c r="FHU21" s="277">
        <v>0</v>
      </c>
      <c r="FHV21" s="278"/>
      <c r="FHW21" s="278">
        <v>0</v>
      </c>
      <c r="FHX21" s="278"/>
      <c r="FHY21" s="279">
        <v>0</v>
      </c>
      <c r="FHZ21" s="278">
        <v>0</v>
      </c>
      <c r="FIA21" s="280"/>
      <c r="FIB21" s="277">
        <v>0</v>
      </c>
      <c r="FIC21" s="278"/>
      <c r="FID21" s="278">
        <v>0</v>
      </c>
      <c r="FIE21" s="278"/>
      <c r="FIF21" s="279">
        <v>0</v>
      </c>
      <c r="FIG21" s="278">
        <v>0</v>
      </c>
      <c r="FIH21" s="280"/>
      <c r="FII21" s="277">
        <v>0</v>
      </c>
      <c r="FIJ21" s="278"/>
      <c r="FIK21" s="278">
        <v>0</v>
      </c>
      <c r="FIL21" s="278"/>
      <c r="FIM21" s="279">
        <v>0</v>
      </c>
      <c r="FIN21" s="278">
        <v>0</v>
      </c>
      <c r="FIO21" s="280"/>
      <c r="FIP21" s="277">
        <v>0</v>
      </c>
      <c r="FIQ21" s="278"/>
      <c r="FIR21" s="278">
        <v>0</v>
      </c>
      <c r="FIS21" s="278"/>
      <c r="FIT21" s="279">
        <v>0</v>
      </c>
      <c r="FIU21" s="278">
        <v>0</v>
      </c>
      <c r="FIV21" s="280"/>
      <c r="FIW21" s="277">
        <v>0</v>
      </c>
      <c r="FIX21" s="278"/>
      <c r="FIY21" s="278">
        <v>0</v>
      </c>
      <c r="FIZ21" s="278"/>
      <c r="FJA21" s="279">
        <v>0</v>
      </c>
      <c r="FJB21" s="278">
        <v>0</v>
      </c>
      <c r="FJC21" s="280"/>
      <c r="FJD21" s="277">
        <v>0</v>
      </c>
      <c r="FJE21" s="278"/>
      <c r="FJF21" s="278">
        <v>0</v>
      </c>
      <c r="FJG21" s="278"/>
      <c r="FJH21" s="279">
        <v>0</v>
      </c>
      <c r="FJI21" s="278">
        <v>0</v>
      </c>
      <c r="FJJ21" s="280"/>
      <c r="FJK21" s="277">
        <v>0</v>
      </c>
      <c r="FJL21" s="278"/>
      <c r="FJM21" s="278">
        <v>0</v>
      </c>
      <c r="FJN21" s="278"/>
      <c r="FJO21" s="279">
        <v>0</v>
      </c>
      <c r="FJP21" s="278">
        <v>0</v>
      </c>
      <c r="FJQ21" s="280"/>
      <c r="FJR21" s="277">
        <v>0</v>
      </c>
      <c r="FJS21" s="278"/>
      <c r="FJT21" s="278">
        <v>0</v>
      </c>
      <c r="FJU21" s="278"/>
      <c r="FJV21" s="279">
        <v>0</v>
      </c>
      <c r="FJW21" s="278">
        <v>0</v>
      </c>
      <c r="FJX21" s="280"/>
      <c r="FJY21" s="277">
        <v>0</v>
      </c>
      <c r="FJZ21" s="278"/>
      <c r="FKA21" s="278">
        <v>0</v>
      </c>
      <c r="FKB21" s="278"/>
      <c r="FKC21" s="279">
        <v>0</v>
      </c>
      <c r="FKD21" s="278">
        <v>0</v>
      </c>
      <c r="FKE21" s="280"/>
      <c r="FKF21" s="277">
        <v>0</v>
      </c>
      <c r="FKG21" s="278"/>
      <c r="FKH21" s="278">
        <v>0</v>
      </c>
      <c r="FKI21" s="278"/>
      <c r="FKJ21" s="279">
        <v>0</v>
      </c>
      <c r="FKK21" s="278">
        <v>0</v>
      </c>
      <c r="FKL21" s="280"/>
      <c r="FKM21" s="277">
        <v>0</v>
      </c>
      <c r="FKN21" s="278"/>
      <c r="FKO21" s="278">
        <v>0</v>
      </c>
      <c r="FKP21" s="278"/>
      <c r="FKQ21" s="279">
        <v>0</v>
      </c>
      <c r="FKR21" s="278">
        <v>0</v>
      </c>
      <c r="FKS21" s="280"/>
      <c r="FKT21" s="277">
        <v>0</v>
      </c>
      <c r="FKU21" s="278"/>
      <c r="FKV21" s="278">
        <v>0</v>
      </c>
      <c r="FKW21" s="278"/>
      <c r="FKX21" s="279">
        <v>0</v>
      </c>
      <c r="FKY21" s="278">
        <v>0</v>
      </c>
      <c r="FKZ21" s="280"/>
      <c r="FLA21" s="277">
        <v>0</v>
      </c>
      <c r="FLB21" s="278"/>
      <c r="FLC21" s="278">
        <v>0</v>
      </c>
      <c r="FLD21" s="278"/>
      <c r="FLE21" s="279">
        <v>0</v>
      </c>
      <c r="FLF21" s="278">
        <v>0</v>
      </c>
      <c r="FLG21" s="280"/>
      <c r="FLH21" s="277">
        <v>0</v>
      </c>
      <c r="FLI21" s="278"/>
      <c r="FLJ21" s="278">
        <v>0</v>
      </c>
      <c r="FLK21" s="278"/>
      <c r="FLL21" s="279">
        <v>0</v>
      </c>
      <c r="FLM21" s="278">
        <v>0</v>
      </c>
      <c r="FLN21" s="280"/>
      <c r="FLO21" s="277">
        <v>0</v>
      </c>
      <c r="FLP21" s="278"/>
      <c r="FLQ21" s="278">
        <v>0</v>
      </c>
      <c r="FLR21" s="278"/>
      <c r="FLS21" s="279">
        <v>0</v>
      </c>
      <c r="FLT21" s="278">
        <v>0</v>
      </c>
      <c r="FLU21" s="280"/>
      <c r="FLV21" s="277">
        <v>0</v>
      </c>
      <c r="FLW21" s="278"/>
      <c r="FLX21" s="278">
        <v>0</v>
      </c>
      <c r="FLY21" s="278"/>
      <c r="FLZ21" s="279">
        <v>0</v>
      </c>
      <c r="FMA21" s="278">
        <v>0</v>
      </c>
      <c r="FMB21" s="280"/>
      <c r="FMC21" s="277">
        <v>0</v>
      </c>
      <c r="FMD21" s="278"/>
      <c r="FME21" s="278">
        <v>0</v>
      </c>
      <c r="FMF21" s="278"/>
      <c r="FMG21" s="279">
        <v>0</v>
      </c>
      <c r="FMH21" s="278">
        <v>0</v>
      </c>
      <c r="FMI21" s="280"/>
      <c r="FMJ21" s="277">
        <v>0</v>
      </c>
      <c r="FMK21" s="278"/>
      <c r="FML21" s="278">
        <v>0</v>
      </c>
      <c r="FMM21" s="278"/>
      <c r="FMN21" s="279">
        <v>0</v>
      </c>
      <c r="FMO21" s="278">
        <v>0</v>
      </c>
      <c r="FMP21" s="280"/>
      <c r="FMQ21" s="277">
        <v>0</v>
      </c>
      <c r="FMR21" s="278"/>
      <c r="FMS21" s="278">
        <v>0</v>
      </c>
      <c r="FMT21" s="278"/>
      <c r="FMU21" s="279">
        <v>0</v>
      </c>
      <c r="FMV21" s="278">
        <v>0</v>
      </c>
      <c r="FMW21" s="280"/>
      <c r="FMX21" s="277">
        <v>0</v>
      </c>
      <c r="FMY21" s="278"/>
      <c r="FMZ21" s="278">
        <v>0</v>
      </c>
      <c r="FNA21" s="278"/>
      <c r="FNB21" s="279">
        <v>0</v>
      </c>
      <c r="FNC21" s="278">
        <v>0</v>
      </c>
      <c r="FND21" s="280"/>
      <c r="FNE21" s="277">
        <v>0</v>
      </c>
      <c r="FNF21" s="278"/>
      <c r="FNG21" s="278">
        <v>0</v>
      </c>
      <c r="FNH21" s="278"/>
      <c r="FNI21" s="279">
        <v>0</v>
      </c>
      <c r="FNJ21" s="278">
        <v>0</v>
      </c>
      <c r="FNK21" s="280"/>
      <c r="FNL21" s="277">
        <v>0</v>
      </c>
      <c r="FNM21" s="278"/>
      <c r="FNN21" s="278">
        <v>0</v>
      </c>
      <c r="FNO21" s="278"/>
      <c r="FNP21" s="279">
        <v>0</v>
      </c>
      <c r="FNQ21" s="278">
        <v>0</v>
      </c>
      <c r="FNR21" s="280"/>
      <c r="FNS21" s="277">
        <v>0</v>
      </c>
      <c r="FNT21" s="278"/>
      <c r="FNU21" s="278">
        <v>0</v>
      </c>
      <c r="FNV21" s="278"/>
      <c r="FNW21" s="279">
        <v>0</v>
      </c>
      <c r="FNX21" s="278">
        <v>0</v>
      </c>
      <c r="FNY21" s="280"/>
      <c r="FNZ21" s="277">
        <v>0</v>
      </c>
      <c r="FOA21" s="278"/>
      <c r="FOB21" s="278">
        <v>0</v>
      </c>
      <c r="FOC21" s="278"/>
      <c r="FOD21" s="279">
        <v>0</v>
      </c>
      <c r="FOE21" s="278">
        <v>0</v>
      </c>
      <c r="FOF21" s="280"/>
      <c r="FOG21" s="277">
        <v>0</v>
      </c>
      <c r="FOH21" s="278"/>
      <c r="FOI21" s="278">
        <v>0</v>
      </c>
      <c r="FOJ21" s="278"/>
      <c r="FOK21" s="279">
        <v>0</v>
      </c>
      <c r="FOL21" s="278">
        <v>0</v>
      </c>
      <c r="FOM21" s="280"/>
      <c r="FON21" s="277">
        <v>0</v>
      </c>
      <c r="FOO21" s="278"/>
      <c r="FOP21" s="278">
        <v>0</v>
      </c>
      <c r="FOQ21" s="278"/>
      <c r="FOR21" s="279">
        <v>0</v>
      </c>
      <c r="FOS21" s="278">
        <v>0</v>
      </c>
      <c r="FOT21" s="280"/>
      <c r="FOU21" s="277">
        <v>0</v>
      </c>
      <c r="FOV21" s="278"/>
      <c r="FOW21" s="278">
        <v>0</v>
      </c>
      <c r="FOX21" s="278"/>
      <c r="FOY21" s="279">
        <v>0</v>
      </c>
      <c r="FOZ21" s="278">
        <v>0</v>
      </c>
      <c r="FPA21" s="280"/>
      <c r="FPB21" s="277">
        <v>0</v>
      </c>
      <c r="FPC21" s="278"/>
      <c r="FPD21" s="278">
        <v>0</v>
      </c>
      <c r="FPE21" s="278"/>
      <c r="FPF21" s="279">
        <v>0</v>
      </c>
      <c r="FPG21" s="278">
        <v>0</v>
      </c>
      <c r="FPH21" s="280"/>
      <c r="FPI21" s="277">
        <v>0</v>
      </c>
      <c r="FPJ21" s="278"/>
      <c r="FPK21" s="278">
        <v>0</v>
      </c>
      <c r="FPL21" s="278"/>
      <c r="FPM21" s="279">
        <v>0</v>
      </c>
      <c r="FPN21" s="278">
        <v>0</v>
      </c>
      <c r="FPO21" s="280"/>
      <c r="FPP21" s="277">
        <v>0</v>
      </c>
      <c r="FPQ21" s="278"/>
      <c r="FPR21" s="278">
        <v>0</v>
      </c>
      <c r="FPS21" s="278"/>
      <c r="FPT21" s="279">
        <v>0</v>
      </c>
      <c r="FPU21" s="278">
        <v>0</v>
      </c>
      <c r="FPV21" s="280"/>
      <c r="FPW21" s="277">
        <v>0</v>
      </c>
      <c r="FPX21" s="278"/>
      <c r="FPY21" s="278">
        <v>0</v>
      </c>
      <c r="FPZ21" s="278"/>
      <c r="FQA21" s="279">
        <v>0</v>
      </c>
      <c r="FQB21" s="278">
        <v>0</v>
      </c>
      <c r="FQC21" s="280"/>
      <c r="FQD21" s="277">
        <v>0</v>
      </c>
      <c r="FQE21" s="278"/>
      <c r="FQF21" s="278">
        <v>0</v>
      </c>
      <c r="FQG21" s="278"/>
      <c r="FQH21" s="279">
        <v>0</v>
      </c>
      <c r="FQI21" s="278">
        <v>0</v>
      </c>
      <c r="FQJ21" s="280"/>
      <c r="FQK21" s="277">
        <v>0</v>
      </c>
      <c r="FQL21" s="278"/>
      <c r="FQM21" s="278">
        <v>0</v>
      </c>
      <c r="FQN21" s="278"/>
      <c r="FQO21" s="279">
        <v>0</v>
      </c>
      <c r="FQP21" s="278">
        <v>0</v>
      </c>
      <c r="FQQ21" s="280"/>
      <c r="FQR21" s="277">
        <v>0</v>
      </c>
      <c r="FQS21" s="278"/>
      <c r="FQT21" s="278">
        <v>0</v>
      </c>
      <c r="FQU21" s="278"/>
      <c r="FQV21" s="279">
        <v>0</v>
      </c>
      <c r="FQW21" s="278">
        <v>0</v>
      </c>
      <c r="FQX21" s="280"/>
      <c r="FQY21" s="277">
        <v>0</v>
      </c>
      <c r="FQZ21" s="278"/>
      <c r="FRA21" s="278">
        <v>0</v>
      </c>
      <c r="FRB21" s="278"/>
      <c r="FRC21" s="279">
        <v>0</v>
      </c>
      <c r="FRD21" s="278">
        <v>0</v>
      </c>
      <c r="FRE21" s="280"/>
      <c r="FRF21" s="277">
        <v>0</v>
      </c>
      <c r="FRG21" s="278"/>
      <c r="FRH21" s="278">
        <v>0</v>
      </c>
      <c r="FRI21" s="278"/>
      <c r="FRJ21" s="279">
        <v>0</v>
      </c>
      <c r="FRK21" s="278">
        <v>0</v>
      </c>
      <c r="FRL21" s="280"/>
      <c r="FRM21" s="277">
        <v>0</v>
      </c>
      <c r="FRN21" s="278"/>
      <c r="FRO21" s="278">
        <v>0</v>
      </c>
      <c r="FRP21" s="278"/>
      <c r="FRQ21" s="279">
        <v>0</v>
      </c>
      <c r="FRR21" s="278">
        <v>0</v>
      </c>
      <c r="FRS21" s="280"/>
      <c r="FRT21" s="277">
        <v>0</v>
      </c>
      <c r="FRU21" s="278"/>
      <c r="FRV21" s="278">
        <v>0</v>
      </c>
      <c r="FRW21" s="278"/>
      <c r="FRX21" s="279">
        <v>0</v>
      </c>
      <c r="FRY21" s="278">
        <v>0</v>
      </c>
      <c r="FRZ21" s="280"/>
      <c r="FSA21" s="277">
        <v>0</v>
      </c>
      <c r="FSB21" s="278"/>
      <c r="FSC21" s="278">
        <v>0</v>
      </c>
      <c r="FSD21" s="278"/>
      <c r="FSE21" s="279">
        <v>0</v>
      </c>
      <c r="FSF21" s="278">
        <v>0</v>
      </c>
      <c r="FSG21" s="280"/>
      <c r="FSH21" s="277">
        <v>0</v>
      </c>
      <c r="FSI21" s="278"/>
      <c r="FSJ21" s="278">
        <v>0</v>
      </c>
      <c r="FSK21" s="278"/>
      <c r="FSL21" s="279">
        <v>0</v>
      </c>
      <c r="FSM21" s="278">
        <v>0</v>
      </c>
      <c r="FSN21" s="280"/>
      <c r="FSO21" s="277">
        <v>0</v>
      </c>
      <c r="FSP21" s="278"/>
      <c r="FSQ21" s="278">
        <v>0</v>
      </c>
      <c r="FSR21" s="278"/>
      <c r="FSS21" s="279">
        <v>0</v>
      </c>
      <c r="FST21" s="278">
        <v>0</v>
      </c>
      <c r="FSU21" s="280"/>
      <c r="FSV21" s="277">
        <v>0</v>
      </c>
      <c r="FSW21" s="278"/>
      <c r="FSX21" s="278">
        <v>0</v>
      </c>
      <c r="FSY21" s="278"/>
      <c r="FSZ21" s="279">
        <v>0</v>
      </c>
      <c r="FTA21" s="278">
        <v>0</v>
      </c>
      <c r="FTB21" s="280"/>
      <c r="FTC21" s="277">
        <v>0</v>
      </c>
      <c r="FTD21" s="278"/>
      <c r="FTE21" s="278">
        <v>0</v>
      </c>
      <c r="FTF21" s="278"/>
      <c r="FTG21" s="279">
        <v>0</v>
      </c>
      <c r="FTH21" s="278">
        <v>0</v>
      </c>
      <c r="FTI21" s="280"/>
      <c r="FTJ21" s="277">
        <v>0</v>
      </c>
      <c r="FTK21" s="278"/>
      <c r="FTL21" s="278">
        <v>0</v>
      </c>
      <c r="FTM21" s="278"/>
      <c r="FTN21" s="279">
        <v>0</v>
      </c>
      <c r="FTO21" s="278">
        <v>0</v>
      </c>
      <c r="FTP21" s="280"/>
      <c r="FTQ21" s="277">
        <v>0</v>
      </c>
      <c r="FTR21" s="278"/>
      <c r="FTS21" s="278">
        <v>0</v>
      </c>
      <c r="FTT21" s="278"/>
      <c r="FTU21" s="279">
        <v>0</v>
      </c>
      <c r="FTV21" s="278">
        <v>0</v>
      </c>
      <c r="FTW21" s="280"/>
      <c r="FTX21" s="277">
        <v>0</v>
      </c>
      <c r="FTY21" s="278"/>
      <c r="FTZ21" s="278">
        <v>0</v>
      </c>
      <c r="FUA21" s="278"/>
      <c r="FUB21" s="279">
        <v>0</v>
      </c>
      <c r="FUC21" s="278">
        <v>0</v>
      </c>
      <c r="FUD21" s="280"/>
      <c r="FUE21" s="277">
        <v>0</v>
      </c>
      <c r="FUF21" s="278"/>
      <c r="FUG21" s="278">
        <v>0</v>
      </c>
      <c r="FUH21" s="278"/>
      <c r="FUI21" s="279">
        <v>0</v>
      </c>
      <c r="FUJ21" s="278">
        <v>0</v>
      </c>
      <c r="FUK21" s="280"/>
      <c r="FUL21" s="277">
        <v>0</v>
      </c>
      <c r="FUM21" s="278"/>
      <c r="FUN21" s="278">
        <v>0</v>
      </c>
      <c r="FUO21" s="278"/>
      <c r="FUP21" s="279">
        <v>0</v>
      </c>
      <c r="FUQ21" s="278">
        <v>0</v>
      </c>
      <c r="FUR21" s="280"/>
      <c r="FUS21" s="277">
        <v>0</v>
      </c>
      <c r="FUT21" s="278"/>
      <c r="FUU21" s="278">
        <v>0</v>
      </c>
      <c r="FUV21" s="278"/>
      <c r="FUW21" s="279">
        <v>0</v>
      </c>
      <c r="FUX21" s="278">
        <v>0</v>
      </c>
      <c r="FUY21" s="280"/>
      <c r="FUZ21" s="277">
        <v>0</v>
      </c>
      <c r="FVA21" s="278"/>
      <c r="FVB21" s="278">
        <v>0</v>
      </c>
      <c r="FVC21" s="278"/>
      <c r="FVD21" s="279">
        <v>0</v>
      </c>
      <c r="FVE21" s="278">
        <v>0</v>
      </c>
      <c r="FVF21" s="280"/>
      <c r="FVG21" s="277">
        <v>0</v>
      </c>
      <c r="FVH21" s="278"/>
      <c r="FVI21" s="278">
        <v>0</v>
      </c>
      <c r="FVJ21" s="278"/>
      <c r="FVK21" s="279">
        <v>0</v>
      </c>
      <c r="FVL21" s="278">
        <v>0</v>
      </c>
      <c r="FVM21" s="280"/>
      <c r="FVN21" s="277">
        <v>0</v>
      </c>
      <c r="FVO21" s="278"/>
      <c r="FVP21" s="278">
        <v>0</v>
      </c>
      <c r="FVQ21" s="278"/>
      <c r="FVR21" s="279">
        <v>0</v>
      </c>
      <c r="FVS21" s="278">
        <v>0</v>
      </c>
      <c r="FVT21" s="280"/>
      <c r="FVU21" s="277">
        <v>0</v>
      </c>
      <c r="FVV21" s="278"/>
      <c r="FVW21" s="278">
        <v>0</v>
      </c>
      <c r="FVX21" s="278"/>
      <c r="FVY21" s="279">
        <v>0</v>
      </c>
      <c r="FVZ21" s="278">
        <v>0</v>
      </c>
      <c r="FWA21" s="280"/>
      <c r="FWB21" s="277">
        <v>0</v>
      </c>
      <c r="FWC21" s="278"/>
      <c r="FWD21" s="278">
        <v>0</v>
      </c>
      <c r="FWE21" s="278"/>
      <c r="FWF21" s="279">
        <v>0</v>
      </c>
      <c r="FWG21" s="278">
        <v>0</v>
      </c>
      <c r="FWH21" s="280"/>
      <c r="FWI21" s="277">
        <v>0</v>
      </c>
      <c r="FWJ21" s="278"/>
      <c r="FWK21" s="278">
        <v>0</v>
      </c>
      <c r="FWL21" s="278"/>
      <c r="FWM21" s="279">
        <v>0</v>
      </c>
      <c r="FWN21" s="278">
        <v>0</v>
      </c>
      <c r="FWO21" s="280"/>
      <c r="FWP21" s="277">
        <v>0</v>
      </c>
      <c r="FWQ21" s="278"/>
      <c r="FWR21" s="278">
        <v>0</v>
      </c>
      <c r="FWS21" s="278"/>
      <c r="FWT21" s="279">
        <v>0</v>
      </c>
      <c r="FWU21" s="278">
        <v>0</v>
      </c>
      <c r="FWV21" s="280"/>
      <c r="FWW21" s="277">
        <v>0</v>
      </c>
      <c r="FWX21" s="278"/>
      <c r="FWY21" s="278">
        <v>0</v>
      </c>
      <c r="FWZ21" s="278"/>
      <c r="FXA21" s="279">
        <v>0</v>
      </c>
      <c r="FXB21" s="278">
        <v>0</v>
      </c>
      <c r="FXC21" s="280"/>
      <c r="FXD21" s="277">
        <v>0</v>
      </c>
      <c r="FXE21" s="278"/>
      <c r="FXF21" s="278">
        <v>0</v>
      </c>
      <c r="FXG21" s="278"/>
      <c r="FXH21" s="279">
        <v>0</v>
      </c>
      <c r="FXI21" s="278">
        <v>0</v>
      </c>
      <c r="FXJ21" s="280"/>
      <c r="FXK21" s="277">
        <v>0</v>
      </c>
      <c r="FXL21" s="278"/>
      <c r="FXM21" s="278">
        <v>0</v>
      </c>
      <c r="FXN21" s="278"/>
      <c r="FXO21" s="279">
        <v>0</v>
      </c>
      <c r="FXP21" s="278">
        <v>0</v>
      </c>
      <c r="FXQ21" s="280"/>
      <c r="FXR21" s="277">
        <v>0</v>
      </c>
      <c r="FXS21" s="278"/>
      <c r="FXT21" s="278">
        <v>0</v>
      </c>
      <c r="FXU21" s="278"/>
      <c r="FXV21" s="279">
        <v>0</v>
      </c>
      <c r="FXW21" s="278">
        <v>0</v>
      </c>
      <c r="FXX21" s="280"/>
      <c r="FXY21" s="277">
        <v>0</v>
      </c>
      <c r="FXZ21" s="278"/>
      <c r="FYA21" s="278">
        <v>0</v>
      </c>
      <c r="FYB21" s="278"/>
      <c r="FYC21" s="279">
        <v>0</v>
      </c>
      <c r="FYD21" s="278">
        <v>0</v>
      </c>
      <c r="FYE21" s="280"/>
      <c r="FYF21" s="277">
        <v>0</v>
      </c>
      <c r="FYG21" s="278"/>
      <c r="FYH21" s="278">
        <v>0</v>
      </c>
      <c r="FYI21" s="278"/>
      <c r="FYJ21" s="279">
        <v>0</v>
      </c>
      <c r="FYK21" s="278">
        <v>0</v>
      </c>
      <c r="FYL21" s="280"/>
      <c r="FYM21" s="277">
        <v>0</v>
      </c>
      <c r="FYN21" s="278"/>
      <c r="FYO21" s="278">
        <v>0</v>
      </c>
      <c r="FYP21" s="278"/>
      <c r="FYQ21" s="279">
        <v>0</v>
      </c>
      <c r="FYR21" s="278">
        <v>0</v>
      </c>
      <c r="FYS21" s="280"/>
      <c r="FYT21" s="277">
        <v>0</v>
      </c>
      <c r="FYU21" s="278"/>
      <c r="FYV21" s="278">
        <v>0</v>
      </c>
      <c r="FYW21" s="278"/>
      <c r="FYX21" s="279">
        <v>0</v>
      </c>
      <c r="FYY21" s="278">
        <v>0</v>
      </c>
      <c r="FYZ21" s="280"/>
      <c r="FZA21" s="277">
        <v>0</v>
      </c>
      <c r="FZB21" s="278"/>
      <c r="FZC21" s="278">
        <v>0</v>
      </c>
      <c r="FZD21" s="278"/>
      <c r="FZE21" s="279">
        <v>0</v>
      </c>
      <c r="FZF21" s="278">
        <v>0</v>
      </c>
      <c r="FZG21" s="280"/>
      <c r="FZH21" s="277">
        <v>0</v>
      </c>
      <c r="FZI21" s="278"/>
      <c r="FZJ21" s="278">
        <v>0</v>
      </c>
      <c r="FZK21" s="278"/>
      <c r="FZL21" s="279">
        <v>0</v>
      </c>
      <c r="FZM21" s="278">
        <v>0</v>
      </c>
      <c r="FZN21" s="280"/>
      <c r="FZO21" s="277">
        <v>0</v>
      </c>
      <c r="FZP21" s="278"/>
      <c r="FZQ21" s="278">
        <v>0</v>
      </c>
      <c r="FZR21" s="278"/>
      <c r="FZS21" s="279">
        <v>0</v>
      </c>
      <c r="FZT21" s="278">
        <v>0</v>
      </c>
      <c r="FZU21" s="280"/>
      <c r="FZV21" s="277">
        <v>0</v>
      </c>
      <c r="FZW21" s="278"/>
      <c r="FZX21" s="278">
        <v>0</v>
      </c>
      <c r="FZY21" s="278"/>
      <c r="FZZ21" s="279">
        <v>0</v>
      </c>
      <c r="GAA21" s="278">
        <v>0</v>
      </c>
      <c r="GAB21" s="280"/>
      <c r="GAC21" s="277">
        <v>0</v>
      </c>
      <c r="GAD21" s="278"/>
      <c r="GAE21" s="278">
        <v>0</v>
      </c>
      <c r="GAF21" s="278"/>
      <c r="GAG21" s="279">
        <v>0</v>
      </c>
      <c r="GAH21" s="278">
        <v>0</v>
      </c>
      <c r="GAI21" s="280"/>
      <c r="GAJ21" s="277">
        <v>0</v>
      </c>
      <c r="GAK21" s="278"/>
      <c r="GAL21" s="278">
        <v>0</v>
      </c>
      <c r="GAM21" s="278"/>
      <c r="GAN21" s="279">
        <v>0</v>
      </c>
      <c r="GAO21" s="278">
        <v>0</v>
      </c>
      <c r="GAP21" s="280"/>
      <c r="GAQ21" s="277">
        <v>0</v>
      </c>
      <c r="GAR21" s="278"/>
      <c r="GAS21" s="278">
        <v>0</v>
      </c>
      <c r="GAT21" s="278"/>
      <c r="GAU21" s="279">
        <v>0</v>
      </c>
      <c r="GAV21" s="278">
        <v>0</v>
      </c>
      <c r="GAW21" s="280"/>
      <c r="GAX21" s="277">
        <v>0</v>
      </c>
      <c r="GAY21" s="278"/>
      <c r="GAZ21" s="278">
        <v>0</v>
      </c>
      <c r="GBA21" s="278"/>
      <c r="GBB21" s="279">
        <v>0</v>
      </c>
      <c r="GBC21" s="278">
        <v>0</v>
      </c>
      <c r="GBD21" s="280"/>
      <c r="GBE21" s="277">
        <v>0</v>
      </c>
      <c r="GBF21" s="278"/>
      <c r="GBG21" s="278">
        <v>0</v>
      </c>
      <c r="GBH21" s="278"/>
      <c r="GBI21" s="279">
        <v>0</v>
      </c>
      <c r="GBJ21" s="278">
        <v>0</v>
      </c>
      <c r="GBK21" s="280"/>
      <c r="GBL21" s="277">
        <v>0</v>
      </c>
      <c r="GBM21" s="278"/>
      <c r="GBN21" s="278">
        <v>0</v>
      </c>
      <c r="GBO21" s="278"/>
      <c r="GBP21" s="279">
        <v>0</v>
      </c>
      <c r="GBQ21" s="278">
        <v>0</v>
      </c>
      <c r="GBR21" s="280"/>
      <c r="GBS21" s="277">
        <v>0</v>
      </c>
      <c r="GBT21" s="278"/>
      <c r="GBU21" s="278">
        <v>0</v>
      </c>
      <c r="GBV21" s="278"/>
      <c r="GBW21" s="279">
        <v>0</v>
      </c>
      <c r="GBX21" s="278">
        <v>0</v>
      </c>
      <c r="GBY21" s="280"/>
      <c r="GBZ21" s="277">
        <v>0</v>
      </c>
      <c r="GCA21" s="278"/>
      <c r="GCB21" s="278">
        <v>0</v>
      </c>
      <c r="GCC21" s="278"/>
      <c r="GCD21" s="279">
        <v>0</v>
      </c>
      <c r="GCE21" s="278">
        <v>0</v>
      </c>
      <c r="GCF21" s="280"/>
      <c r="GCG21" s="277">
        <v>0</v>
      </c>
      <c r="GCH21" s="278"/>
      <c r="GCI21" s="278">
        <v>0</v>
      </c>
      <c r="GCJ21" s="278"/>
      <c r="GCK21" s="279">
        <v>0</v>
      </c>
      <c r="GCL21" s="278">
        <v>0</v>
      </c>
      <c r="GCM21" s="280"/>
      <c r="GCN21" s="277">
        <v>0</v>
      </c>
      <c r="GCO21" s="278"/>
      <c r="GCP21" s="278">
        <v>0</v>
      </c>
      <c r="GCQ21" s="278"/>
      <c r="GCR21" s="279">
        <v>0</v>
      </c>
      <c r="GCS21" s="278">
        <v>0</v>
      </c>
      <c r="GCT21" s="280"/>
      <c r="GCU21" s="277">
        <v>0</v>
      </c>
      <c r="GCV21" s="278"/>
      <c r="GCW21" s="278">
        <v>0</v>
      </c>
      <c r="GCX21" s="278"/>
      <c r="GCY21" s="279">
        <v>0</v>
      </c>
      <c r="GCZ21" s="278">
        <v>0</v>
      </c>
      <c r="GDA21" s="280"/>
      <c r="GDB21" s="277">
        <v>0</v>
      </c>
      <c r="GDC21" s="278"/>
      <c r="GDD21" s="278">
        <v>0</v>
      </c>
      <c r="GDE21" s="278"/>
      <c r="GDF21" s="279">
        <v>0</v>
      </c>
      <c r="GDG21" s="278">
        <v>0</v>
      </c>
      <c r="GDH21" s="280"/>
      <c r="GDI21" s="277">
        <v>0</v>
      </c>
      <c r="GDJ21" s="278"/>
      <c r="GDK21" s="278">
        <v>0</v>
      </c>
      <c r="GDL21" s="278"/>
      <c r="GDM21" s="279">
        <v>0</v>
      </c>
      <c r="GDN21" s="278">
        <v>0</v>
      </c>
      <c r="GDO21" s="280"/>
      <c r="GDP21" s="277">
        <v>0</v>
      </c>
      <c r="GDQ21" s="278"/>
      <c r="GDR21" s="278">
        <v>0</v>
      </c>
      <c r="GDS21" s="278"/>
      <c r="GDT21" s="279">
        <v>0</v>
      </c>
      <c r="GDU21" s="278">
        <v>0</v>
      </c>
      <c r="GDV21" s="280"/>
      <c r="GDW21" s="277">
        <v>0</v>
      </c>
      <c r="GDX21" s="278"/>
      <c r="GDY21" s="278">
        <v>0</v>
      </c>
      <c r="GDZ21" s="278"/>
      <c r="GEA21" s="279">
        <v>0</v>
      </c>
      <c r="GEB21" s="278">
        <v>0</v>
      </c>
      <c r="GEC21" s="280"/>
      <c r="GED21" s="277">
        <v>0</v>
      </c>
      <c r="GEE21" s="278"/>
      <c r="GEF21" s="278">
        <v>0</v>
      </c>
      <c r="GEG21" s="278"/>
      <c r="GEH21" s="279">
        <v>0</v>
      </c>
      <c r="GEI21" s="278">
        <v>0</v>
      </c>
      <c r="GEJ21" s="280"/>
      <c r="GEK21" s="277">
        <v>0</v>
      </c>
      <c r="GEL21" s="278"/>
      <c r="GEM21" s="278">
        <v>0</v>
      </c>
      <c r="GEN21" s="278"/>
      <c r="GEO21" s="279">
        <v>0</v>
      </c>
      <c r="GEP21" s="278">
        <v>0</v>
      </c>
      <c r="GEQ21" s="280"/>
      <c r="GER21" s="277">
        <v>0</v>
      </c>
      <c r="GES21" s="278"/>
      <c r="GET21" s="278">
        <v>0</v>
      </c>
      <c r="GEU21" s="278"/>
      <c r="GEV21" s="279">
        <v>0</v>
      </c>
      <c r="GEW21" s="278">
        <v>0</v>
      </c>
      <c r="GEX21" s="280"/>
      <c r="GEY21" s="277">
        <v>0</v>
      </c>
      <c r="GEZ21" s="278"/>
      <c r="GFA21" s="278">
        <v>0</v>
      </c>
      <c r="GFB21" s="278"/>
      <c r="GFC21" s="279">
        <v>0</v>
      </c>
      <c r="GFD21" s="278">
        <v>0</v>
      </c>
      <c r="GFE21" s="280"/>
      <c r="GFF21" s="277">
        <v>0</v>
      </c>
      <c r="GFG21" s="278"/>
      <c r="GFH21" s="278">
        <v>0</v>
      </c>
      <c r="GFI21" s="278"/>
      <c r="GFJ21" s="279">
        <v>0</v>
      </c>
      <c r="GFK21" s="278">
        <v>0</v>
      </c>
      <c r="GFL21" s="280"/>
      <c r="GFM21" s="277">
        <v>0</v>
      </c>
      <c r="GFN21" s="278"/>
      <c r="GFO21" s="278">
        <v>0</v>
      </c>
      <c r="GFP21" s="278"/>
      <c r="GFQ21" s="279">
        <v>0</v>
      </c>
      <c r="GFR21" s="278">
        <v>0</v>
      </c>
      <c r="GFS21" s="280"/>
      <c r="GFT21" s="277">
        <v>0</v>
      </c>
      <c r="GFU21" s="278"/>
      <c r="GFV21" s="278">
        <v>0</v>
      </c>
      <c r="GFW21" s="278"/>
      <c r="GFX21" s="279">
        <v>0</v>
      </c>
      <c r="GFY21" s="278">
        <v>0</v>
      </c>
      <c r="GFZ21" s="280"/>
      <c r="GGA21" s="277">
        <v>0</v>
      </c>
      <c r="GGB21" s="278"/>
      <c r="GGC21" s="278">
        <v>0</v>
      </c>
      <c r="GGD21" s="278"/>
      <c r="GGE21" s="279">
        <v>0</v>
      </c>
      <c r="GGF21" s="278">
        <v>0</v>
      </c>
      <c r="GGG21" s="280"/>
      <c r="GGH21" s="277">
        <v>0</v>
      </c>
      <c r="GGI21" s="278"/>
      <c r="GGJ21" s="278">
        <v>0</v>
      </c>
      <c r="GGK21" s="278"/>
      <c r="GGL21" s="279">
        <v>0</v>
      </c>
      <c r="GGM21" s="278">
        <v>0</v>
      </c>
      <c r="GGN21" s="280"/>
      <c r="GGO21" s="277">
        <v>0</v>
      </c>
      <c r="GGP21" s="278"/>
      <c r="GGQ21" s="278">
        <v>0</v>
      </c>
      <c r="GGR21" s="278"/>
      <c r="GGS21" s="279">
        <v>0</v>
      </c>
      <c r="GGT21" s="278">
        <v>0</v>
      </c>
      <c r="GGU21" s="280"/>
      <c r="GGV21" s="277">
        <v>0</v>
      </c>
      <c r="GGW21" s="278"/>
      <c r="GGX21" s="278">
        <v>0</v>
      </c>
      <c r="GGY21" s="278"/>
      <c r="GGZ21" s="279">
        <v>0</v>
      </c>
      <c r="GHA21" s="278">
        <v>0</v>
      </c>
      <c r="GHB21" s="280"/>
      <c r="GHC21" s="277">
        <v>0</v>
      </c>
      <c r="GHD21" s="278"/>
      <c r="GHE21" s="278">
        <v>0</v>
      </c>
      <c r="GHF21" s="278"/>
      <c r="GHG21" s="279">
        <v>0</v>
      </c>
      <c r="GHH21" s="278">
        <v>0</v>
      </c>
      <c r="GHI21" s="280"/>
      <c r="GHJ21" s="277">
        <v>0</v>
      </c>
      <c r="GHK21" s="278"/>
      <c r="GHL21" s="278">
        <v>0</v>
      </c>
      <c r="GHM21" s="278"/>
      <c r="GHN21" s="279">
        <v>0</v>
      </c>
      <c r="GHO21" s="278">
        <v>0</v>
      </c>
      <c r="GHP21" s="280"/>
      <c r="GHQ21" s="277">
        <v>0</v>
      </c>
      <c r="GHR21" s="278"/>
      <c r="GHS21" s="278">
        <v>0</v>
      </c>
      <c r="GHT21" s="278"/>
      <c r="GHU21" s="279">
        <v>0</v>
      </c>
      <c r="GHV21" s="278">
        <v>0</v>
      </c>
      <c r="GHW21" s="280"/>
      <c r="GHX21" s="277">
        <v>0</v>
      </c>
      <c r="GHY21" s="278"/>
      <c r="GHZ21" s="278">
        <v>0</v>
      </c>
      <c r="GIA21" s="278"/>
      <c r="GIB21" s="279">
        <v>0</v>
      </c>
      <c r="GIC21" s="278">
        <v>0</v>
      </c>
      <c r="GID21" s="280"/>
      <c r="GIE21" s="277">
        <v>0</v>
      </c>
      <c r="GIF21" s="278"/>
      <c r="GIG21" s="278">
        <v>0</v>
      </c>
      <c r="GIH21" s="278"/>
      <c r="GII21" s="279">
        <v>0</v>
      </c>
      <c r="GIJ21" s="278">
        <v>0</v>
      </c>
      <c r="GIK21" s="280"/>
      <c r="GIL21" s="277">
        <v>0</v>
      </c>
      <c r="GIM21" s="278"/>
      <c r="GIN21" s="278">
        <v>0</v>
      </c>
      <c r="GIO21" s="278"/>
      <c r="GIP21" s="279">
        <v>0</v>
      </c>
      <c r="GIQ21" s="278">
        <v>0</v>
      </c>
      <c r="GIR21" s="280"/>
      <c r="GIS21" s="277">
        <v>0</v>
      </c>
      <c r="GIT21" s="278"/>
      <c r="GIU21" s="278">
        <v>0</v>
      </c>
      <c r="GIV21" s="278"/>
      <c r="GIW21" s="279">
        <v>0</v>
      </c>
      <c r="GIX21" s="278">
        <v>0</v>
      </c>
      <c r="GIY21" s="280"/>
      <c r="GIZ21" s="277">
        <v>0</v>
      </c>
      <c r="GJA21" s="278"/>
      <c r="GJB21" s="278">
        <v>0</v>
      </c>
      <c r="GJC21" s="278"/>
      <c r="GJD21" s="279">
        <v>0</v>
      </c>
      <c r="GJE21" s="278">
        <v>0</v>
      </c>
      <c r="GJF21" s="280"/>
      <c r="GJG21" s="277">
        <v>0</v>
      </c>
      <c r="GJH21" s="278"/>
      <c r="GJI21" s="278">
        <v>0</v>
      </c>
      <c r="GJJ21" s="278"/>
      <c r="GJK21" s="279">
        <v>0</v>
      </c>
      <c r="GJL21" s="278">
        <v>0</v>
      </c>
      <c r="GJM21" s="280"/>
      <c r="GJN21" s="277">
        <v>0</v>
      </c>
      <c r="GJO21" s="278"/>
      <c r="GJP21" s="278">
        <v>0</v>
      </c>
      <c r="GJQ21" s="278"/>
      <c r="GJR21" s="279">
        <v>0</v>
      </c>
      <c r="GJS21" s="278">
        <v>0</v>
      </c>
      <c r="GJT21" s="280"/>
      <c r="GJU21" s="277">
        <v>0</v>
      </c>
      <c r="GJV21" s="278"/>
      <c r="GJW21" s="278">
        <v>0</v>
      </c>
      <c r="GJX21" s="278"/>
      <c r="GJY21" s="279">
        <v>0</v>
      </c>
      <c r="GJZ21" s="278">
        <v>0</v>
      </c>
      <c r="GKA21" s="280"/>
      <c r="GKB21" s="277">
        <v>0</v>
      </c>
      <c r="GKC21" s="278"/>
      <c r="GKD21" s="278">
        <v>0</v>
      </c>
      <c r="GKE21" s="278"/>
      <c r="GKF21" s="279">
        <v>0</v>
      </c>
      <c r="GKG21" s="278">
        <v>0</v>
      </c>
      <c r="GKH21" s="280"/>
      <c r="GKI21" s="277">
        <v>0</v>
      </c>
      <c r="GKJ21" s="278"/>
      <c r="GKK21" s="278">
        <v>0</v>
      </c>
      <c r="GKL21" s="278"/>
      <c r="GKM21" s="279">
        <v>0</v>
      </c>
      <c r="GKN21" s="278">
        <v>0</v>
      </c>
      <c r="GKO21" s="280"/>
      <c r="GKP21" s="277">
        <v>0</v>
      </c>
      <c r="GKQ21" s="278"/>
      <c r="GKR21" s="278">
        <v>0</v>
      </c>
      <c r="GKS21" s="278"/>
      <c r="GKT21" s="279">
        <v>0</v>
      </c>
      <c r="GKU21" s="278">
        <v>0</v>
      </c>
      <c r="GKV21" s="280"/>
      <c r="GKW21" s="277">
        <v>0</v>
      </c>
      <c r="GKX21" s="278"/>
      <c r="GKY21" s="278">
        <v>0</v>
      </c>
      <c r="GKZ21" s="278"/>
      <c r="GLA21" s="279">
        <v>0</v>
      </c>
      <c r="GLB21" s="278">
        <v>0</v>
      </c>
      <c r="GLC21" s="280"/>
      <c r="GLD21" s="277">
        <v>0</v>
      </c>
      <c r="GLE21" s="278"/>
      <c r="GLF21" s="278">
        <v>0</v>
      </c>
      <c r="GLG21" s="278"/>
      <c r="GLH21" s="279">
        <v>0</v>
      </c>
      <c r="GLI21" s="278">
        <v>0</v>
      </c>
      <c r="GLJ21" s="280"/>
      <c r="GLK21" s="277">
        <v>0</v>
      </c>
      <c r="GLL21" s="278"/>
      <c r="GLM21" s="278">
        <v>0</v>
      </c>
      <c r="GLN21" s="278"/>
      <c r="GLO21" s="279">
        <v>0</v>
      </c>
      <c r="GLP21" s="278">
        <v>0</v>
      </c>
      <c r="GLQ21" s="280"/>
      <c r="GLR21" s="277">
        <v>0</v>
      </c>
      <c r="GLS21" s="278"/>
      <c r="GLT21" s="278">
        <v>0</v>
      </c>
      <c r="GLU21" s="278"/>
      <c r="GLV21" s="279">
        <v>0</v>
      </c>
      <c r="GLW21" s="278">
        <v>0</v>
      </c>
      <c r="GLX21" s="280"/>
      <c r="GLY21" s="277">
        <v>0</v>
      </c>
      <c r="GLZ21" s="278"/>
      <c r="GMA21" s="278">
        <v>0</v>
      </c>
      <c r="GMB21" s="278"/>
      <c r="GMC21" s="279">
        <v>0</v>
      </c>
      <c r="GMD21" s="278">
        <v>0</v>
      </c>
      <c r="GME21" s="280"/>
      <c r="GMF21" s="277">
        <v>0</v>
      </c>
      <c r="GMG21" s="278"/>
      <c r="GMH21" s="278">
        <v>0</v>
      </c>
      <c r="GMI21" s="278"/>
      <c r="GMJ21" s="279">
        <v>0</v>
      </c>
      <c r="GMK21" s="278">
        <v>0</v>
      </c>
      <c r="GML21" s="280"/>
      <c r="GMM21" s="277">
        <v>0</v>
      </c>
      <c r="GMN21" s="278"/>
      <c r="GMO21" s="278">
        <v>0</v>
      </c>
      <c r="GMP21" s="278"/>
      <c r="GMQ21" s="279">
        <v>0</v>
      </c>
      <c r="GMR21" s="278">
        <v>0</v>
      </c>
      <c r="GMS21" s="280"/>
      <c r="GMT21" s="277">
        <v>0</v>
      </c>
      <c r="GMU21" s="278"/>
      <c r="GMV21" s="278">
        <v>0</v>
      </c>
      <c r="GMW21" s="278"/>
      <c r="GMX21" s="279">
        <v>0</v>
      </c>
      <c r="GMY21" s="278">
        <v>0</v>
      </c>
      <c r="GMZ21" s="280"/>
      <c r="GNA21" s="277">
        <v>0</v>
      </c>
      <c r="GNB21" s="278"/>
      <c r="GNC21" s="278">
        <v>0</v>
      </c>
      <c r="GND21" s="278"/>
      <c r="GNE21" s="279">
        <v>0</v>
      </c>
      <c r="GNF21" s="278">
        <v>0</v>
      </c>
      <c r="GNG21" s="280"/>
      <c r="GNH21" s="277">
        <v>0</v>
      </c>
      <c r="GNI21" s="278"/>
      <c r="GNJ21" s="278">
        <v>0</v>
      </c>
      <c r="GNK21" s="278"/>
      <c r="GNL21" s="279">
        <v>0</v>
      </c>
      <c r="GNM21" s="278">
        <v>0</v>
      </c>
      <c r="GNN21" s="280"/>
      <c r="GNO21" s="277">
        <v>0</v>
      </c>
      <c r="GNP21" s="278"/>
      <c r="GNQ21" s="278">
        <v>0</v>
      </c>
      <c r="GNR21" s="278"/>
      <c r="GNS21" s="279">
        <v>0</v>
      </c>
      <c r="GNT21" s="278">
        <v>0</v>
      </c>
      <c r="GNU21" s="280"/>
      <c r="GNV21" s="277">
        <v>0</v>
      </c>
      <c r="GNW21" s="278"/>
      <c r="GNX21" s="278">
        <v>0</v>
      </c>
      <c r="GNY21" s="278"/>
      <c r="GNZ21" s="279">
        <v>0</v>
      </c>
      <c r="GOA21" s="278">
        <v>0</v>
      </c>
      <c r="GOB21" s="280"/>
      <c r="GOC21" s="277">
        <v>0</v>
      </c>
      <c r="GOD21" s="278"/>
      <c r="GOE21" s="278">
        <v>0</v>
      </c>
      <c r="GOF21" s="278"/>
      <c r="GOG21" s="279">
        <v>0</v>
      </c>
      <c r="GOH21" s="278">
        <v>0</v>
      </c>
      <c r="GOI21" s="280"/>
      <c r="GOJ21" s="277">
        <v>0</v>
      </c>
      <c r="GOK21" s="278"/>
      <c r="GOL21" s="278">
        <v>0</v>
      </c>
      <c r="GOM21" s="278"/>
      <c r="GON21" s="279">
        <v>0</v>
      </c>
      <c r="GOO21" s="278">
        <v>0</v>
      </c>
      <c r="GOP21" s="280"/>
      <c r="GOQ21" s="277">
        <v>0</v>
      </c>
      <c r="GOR21" s="278"/>
      <c r="GOS21" s="278">
        <v>0</v>
      </c>
      <c r="GOT21" s="278"/>
      <c r="GOU21" s="279">
        <v>0</v>
      </c>
      <c r="GOV21" s="278">
        <v>0</v>
      </c>
      <c r="GOW21" s="280"/>
      <c r="GOX21" s="277">
        <v>0</v>
      </c>
      <c r="GOY21" s="278"/>
      <c r="GOZ21" s="278">
        <v>0</v>
      </c>
      <c r="GPA21" s="278"/>
      <c r="GPB21" s="279">
        <v>0</v>
      </c>
      <c r="GPC21" s="278">
        <v>0</v>
      </c>
      <c r="GPD21" s="280"/>
      <c r="GPE21" s="277">
        <v>0</v>
      </c>
      <c r="GPF21" s="278"/>
      <c r="GPG21" s="278">
        <v>0</v>
      </c>
      <c r="GPH21" s="278"/>
      <c r="GPI21" s="279">
        <v>0</v>
      </c>
      <c r="GPJ21" s="278">
        <v>0</v>
      </c>
      <c r="GPK21" s="280"/>
      <c r="GPL21" s="277">
        <v>0</v>
      </c>
      <c r="GPM21" s="278"/>
      <c r="GPN21" s="278">
        <v>0</v>
      </c>
      <c r="GPO21" s="278"/>
      <c r="GPP21" s="279">
        <v>0</v>
      </c>
      <c r="GPQ21" s="278">
        <v>0</v>
      </c>
      <c r="GPR21" s="280"/>
      <c r="GPS21" s="277">
        <v>0</v>
      </c>
      <c r="GPT21" s="278"/>
      <c r="GPU21" s="278">
        <v>0</v>
      </c>
      <c r="GPV21" s="278"/>
      <c r="GPW21" s="279">
        <v>0</v>
      </c>
      <c r="GPX21" s="278">
        <v>0</v>
      </c>
      <c r="GPY21" s="280"/>
      <c r="GPZ21" s="277">
        <v>0</v>
      </c>
      <c r="GQA21" s="278"/>
      <c r="GQB21" s="278">
        <v>0</v>
      </c>
      <c r="GQC21" s="278"/>
      <c r="GQD21" s="279">
        <v>0</v>
      </c>
      <c r="GQE21" s="278">
        <v>0</v>
      </c>
      <c r="GQF21" s="280"/>
      <c r="GQG21" s="277">
        <v>0</v>
      </c>
      <c r="GQH21" s="278"/>
      <c r="GQI21" s="278">
        <v>0</v>
      </c>
      <c r="GQJ21" s="278"/>
      <c r="GQK21" s="279">
        <v>0</v>
      </c>
      <c r="GQL21" s="278">
        <v>0</v>
      </c>
      <c r="GQM21" s="280"/>
      <c r="GQN21" s="277">
        <v>0</v>
      </c>
      <c r="GQO21" s="278"/>
      <c r="GQP21" s="278">
        <v>0</v>
      </c>
      <c r="GQQ21" s="278"/>
      <c r="GQR21" s="279">
        <v>0</v>
      </c>
      <c r="GQS21" s="278">
        <v>0</v>
      </c>
      <c r="GQT21" s="280"/>
      <c r="GQU21" s="277">
        <v>0</v>
      </c>
      <c r="GQV21" s="278"/>
      <c r="GQW21" s="278">
        <v>0</v>
      </c>
      <c r="GQX21" s="278"/>
      <c r="GQY21" s="279">
        <v>0</v>
      </c>
      <c r="GQZ21" s="278">
        <v>0</v>
      </c>
      <c r="GRA21" s="280"/>
      <c r="GRB21" s="277">
        <v>0</v>
      </c>
      <c r="GRC21" s="278"/>
      <c r="GRD21" s="278">
        <v>0</v>
      </c>
      <c r="GRE21" s="278"/>
      <c r="GRF21" s="279">
        <v>0</v>
      </c>
      <c r="GRG21" s="278">
        <v>0</v>
      </c>
      <c r="GRH21" s="280"/>
      <c r="GRI21" s="277">
        <v>0</v>
      </c>
      <c r="GRJ21" s="278"/>
      <c r="GRK21" s="278">
        <v>0</v>
      </c>
      <c r="GRL21" s="278"/>
      <c r="GRM21" s="279">
        <v>0</v>
      </c>
      <c r="GRN21" s="278">
        <v>0</v>
      </c>
      <c r="GRO21" s="280"/>
      <c r="GRP21" s="277">
        <v>0</v>
      </c>
      <c r="GRQ21" s="278"/>
      <c r="GRR21" s="278">
        <v>0</v>
      </c>
      <c r="GRS21" s="278"/>
      <c r="GRT21" s="279">
        <v>0</v>
      </c>
      <c r="GRU21" s="278">
        <v>0</v>
      </c>
      <c r="GRV21" s="280"/>
      <c r="GRW21" s="277">
        <v>0</v>
      </c>
      <c r="GRX21" s="278"/>
      <c r="GRY21" s="278">
        <v>0</v>
      </c>
      <c r="GRZ21" s="278"/>
      <c r="GSA21" s="279">
        <v>0</v>
      </c>
      <c r="GSB21" s="278">
        <v>0</v>
      </c>
      <c r="GSC21" s="280"/>
      <c r="GSD21" s="277">
        <v>0</v>
      </c>
      <c r="GSE21" s="278"/>
      <c r="GSF21" s="278">
        <v>0</v>
      </c>
      <c r="GSG21" s="278"/>
      <c r="GSH21" s="279">
        <v>0</v>
      </c>
      <c r="GSI21" s="278">
        <v>0</v>
      </c>
      <c r="GSJ21" s="280"/>
      <c r="GSK21" s="277">
        <v>0</v>
      </c>
      <c r="GSL21" s="278"/>
      <c r="GSM21" s="278">
        <v>0</v>
      </c>
      <c r="GSN21" s="278"/>
      <c r="GSO21" s="279">
        <v>0</v>
      </c>
      <c r="GSP21" s="278">
        <v>0</v>
      </c>
      <c r="GSQ21" s="280"/>
      <c r="GSR21" s="277">
        <v>0</v>
      </c>
      <c r="GSS21" s="278"/>
      <c r="GST21" s="278">
        <v>0</v>
      </c>
      <c r="GSU21" s="278"/>
      <c r="GSV21" s="279">
        <v>0</v>
      </c>
      <c r="GSW21" s="278">
        <v>0</v>
      </c>
      <c r="GSX21" s="280"/>
      <c r="GSY21" s="277">
        <v>0</v>
      </c>
      <c r="GSZ21" s="278"/>
      <c r="GTA21" s="278">
        <v>0</v>
      </c>
      <c r="GTB21" s="278"/>
      <c r="GTC21" s="279">
        <v>0</v>
      </c>
      <c r="GTD21" s="278">
        <v>0</v>
      </c>
      <c r="GTE21" s="280"/>
      <c r="GTF21" s="277">
        <v>0</v>
      </c>
      <c r="GTG21" s="278"/>
      <c r="GTH21" s="278">
        <v>0</v>
      </c>
      <c r="GTI21" s="278"/>
      <c r="GTJ21" s="279">
        <v>0</v>
      </c>
      <c r="GTK21" s="278">
        <v>0</v>
      </c>
      <c r="GTL21" s="280"/>
      <c r="GTM21" s="277">
        <v>0</v>
      </c>
      <c r="GTN21" s="278"/>
      <c r="GTO21" s="278">
        <v>0</v>
      </c>
      <c r="GTP21" s="278"/>
      <c r="GTQ21" s="279">
        <v>0</v>
      </c>
      <c r="GTR21" s="278">
        <v>0</v>
      </c>
      <c r="GTS21" s="280"/>
      <c r="GTT21" s="277">
        <v>0</v>
      </c>
      <c r="GTU21" s="278"/>
      <c r="GTV21" s="278">
        <v>0</v>
      </c>
      <c r="GTW21" s="278"/>
      <c r="GTX21" s="279">
        <v>0</v>
      </c>
      <c r="GTY21" s="278">
        <v>0</v>
      </c>
      <c r="GTZ21" s="280"/>
      <c r="GUA21" s="277">
        <v>0</v>
      </c>
      <c r="GUB21" s="278"/>
      <c r="GUC21" s="278">
        <v>0</v>
      </c>
      <c r="GUD21" s="278"/>
      <c r="GUE21" s="279">
        <v>0</v>
      </c>
      <c r="GUF21" s="278">
        <v>0</v>
      </c>
      <c r="GUG21" s="280"/>
      <c r="GUH21" s="277">
        <v>0</v>
      </c>
      <c r="GUI21" s="278"/>
      <c r="GUJ21" s="278">
        <v>0</v>
      </c>
      <c r="GUK21" s="278"/>
      <c r="GUL21" s="279">
        <v>0</v>
      </c>
      <c r="GUM21" s="278">
        <v>0</v>
      </c>
      <c r="GUN21" s="280"/>
      <c r="GUO21" s="277">
        <v>0</v>
      </c>
      <c r="GUP21" s="278"/>
      <c r="GUQ21" s="278">
        <v>0</v>
      </c>
      <c r="GUR21" s="278"/>
      <c r="GUS21" s="279">
        <v>0</v>
      </c>
      <c r="GUT21" s="278">
        <v>0</v>
      </c>
      <c r="GUU21" s="280"/>
      <c r="GUV21" s="277">
        <v>0</v>
      </c>
      <c r="GUW21" s="278"/>
      <c r="GUX21" s="278">
        <v>0</v>
      </c>
      <c r="GUY21" s="278"/>
      <c r="GUZ21" s="279">
        <v>0</v>
      </c>
      <c r="GVA21" s="278">
        <v>0</v>
      </c>
      <c r="GVB21" s="280"/>
      <c r="GVC21" s="277">
        <v>0</v>
      </c>
      <c r="GVD21" s="278"/>
      <c r="GVE21" s="278">
        <v>0</v>
      </c>
      <c r="GVF21" s="278"/>
      <c r="GVG21" s="279">
        <v>0</v>
      </c>
      <c r="GVH21" s="278">
        <v>0</v>
      </c>
      <c r="GVI21" s="280"/>
      <c r="GVJ21" s="277">
        <v>0</v>
      </c>
      <c r="GVK21" s="278"/>
      <c r="GVL21" s="278">
        <v>0</v>
      </c>
      <c r="GVM21" s="278"/>
      <c r="GVN21" s="279">
        <v>0</v>
      </c>
      <c r="GVO21" s="278">
        <v>0</v>
      </c>
      <c r="GVP21" s="280"/>
      <c r="GVQ21" s="277">
        <v>0</v>
      </c>
      <c r="GVR21" s="278"/>
      <c r="GVS21" s="278">
        <v>0</v>
      </c>
      <c r="GVT21" s="278"/>
      <c r="GVU21" s="279">
        <v>0</v>
      </c>
      <c r="GVV21" s="278">
        <v>0</v>
      </c>
      <c r="GVW21" s="280"/>
      <c r="GVX21" s="277">
        <v>0</v>
      </c>
      <c r="GVY21" s="278"/>
      <c r="GVZ21" s="278">
        <v>0</v>
      </c>
      <c r="GWA21" s="278"/>
      <c r="GWB21" s="279">
        <v>0</v>
      </c>
      <c r="GWC21" s="278">
        <v>0</v>
      </c>
      <c r="GWD21" s="280"/>
      <c r="GWE21" s="277">
        <v>0</v>
      </c>
      <c r="GWF21" s="278"/>
      <c r="GWG21" s="278">
        <v>0</v>
      </c>
      <c r="GWH21" s="278"/>
      <c r="GWI21" s="279">
        <v>0</v>
      </c>
      <c r="GWJ21" s="278">
        <v>0</v>
      </c>
      <c r="GWK21" s="280"/>
      <c r="GWL21" s="277">
        <v>0</v>
      </c>
      <c r="GWM21" s="278"/>
      <c r="GWN21" s="278">
        <v>0</v>
      </c>
      <c r="GWO21" s="278"/>
      <c r="GWP21" s="279">
        <v>0</v>
      </c>
      <c r="GWQ21" s="278">
        <v>0</v>
      </c>
      <c r="GWR21" s="280"/>
      <c r="GWS21" s="277">
        <v>0</v>
      </c>
      <c r="GWT21" s="278"/>
      <c r="GWU21" s="278">
        <v>0</v>
      </c>
      <c r="GWV21" s="278"/>
      <c r="GWW21" s="279">
        <v>0</v>
      </c>
      <c r="GWX21" s="278">
        <v>0</v>
      </c>
      <c r="GWY21" s="280"/>
      <c r="GWZ21" s="277">
        <v>0</v>
      </c>
      <c r="GXA21" s="278"/>
      <c r="GXB21" s="278">
        <v>0</v>
      </c>
      <c r="GXC21" s="278"/>
      <c r="GXD21" s="279">
        <v>0</v>
      </c>
      <c r="GXE21" s="278">
        <v>0</v>
      </c>
      <c r="GXF21" s="280"/>
      <c r="GXG21" s="277">
        <v>0</v>
      </c>
      <c r="GXH21" s="278"/>
      <c r="GXI21" s="278">
        <v>0</v>
      </c>
      <c r="GXJ21" s="278"/>
      <c r="GXK21" s="279">
        <v>0</v>
      </c>
      <c r="GXL21" s="278">
        <v>0</v>
      </c>
      <c r="GXM21" s="280"/>
      <c r="GXN21" s="277">
        <v>0</v>
      </c>
      <c r="GXO21" s="278"/>
      <c r="GXP21" s="278">
        <v>0</v>
      </c>
      <c r="GXQ21" s="278"/>
      <c r="GXR21" s="279">
        <v>0</v>
      </c>
      <c r="GXS21" s="278">
        <v>0</v>
      </c>
      <c r="GXT21" s="280"/>
      <c r="GXU21" s="277">
        <v>0</v>
      </c>
      <c r="GXV21" s="278"/>
      <c r="GXW21" s="278">
        <v>0</v>
      </c>
      <c r="GXX21" s="278"/>
      <c r="GXY21" s="279">
        <v>0</v>
      </c>
      <c r="GXZ21" s="278">
        <v>0</v>
      </c>
      <c r="GYA21" s="280"/>
      <c r="GYB21" s="277">
        <v>0</v>
      </c>
      <c r="GYC21" s="278"/>
      <c r="GYD21" s="278">
        <v>0</v>
      </c>
      <c r="GYE21" s="278"/>
      <c r="GYF21" s="279">
        <v>0</v>
      </c>
      <c r="GYG21" s="278">
        <v>0</v>
      </c>
      <c r="GYH21" s="280"/>
      <c r="GYI21" s="277">
        <v>0</v>
      </c>
      <c r="GYJ21" s="278"/>
      <c r="GYK21" s="278">
        <v>0</v>
      </c>
      <c r="GYL21" s="278"/>
      <c r="GYM21" s="279">
        <v>0</v>
      </c>
      <c r="GYN21" s="278">
        <v>0</v>
      </c>
      <c r="GYO21" s="280"/>
      <c r="GYP21" s="255"/>
      <c r="GYQ21" s="255"/>
      <c r="GYR21" s="255"/>
      <c r="GYS21" s="255"/>
      <c r="GYT21" s="255"/>
      <c r="GYU21" s="255"/>
      <c r="GYV21" s="255"/>
      <c r="GYW21" s="255"/>
      <c r="GYX21" s="255"/>
      <c r="GYY21" s="255"/>
      <c r="GYZ21" s="255"/>
      <c r="GZA21" s="255"/>
      <c r="GZB21" s="255"/>
      <c r="GZC21" s="255"/>
      <c r="GZD21" s="255"/>
      <c r="GZE21" s="255"/>
      <c r="GZF21" s="255"/>
      <c r="GZG21" s="255"/>
      <c r="GZH21" s="255"/>
      <c r="GZI21" s="255"/>
      <c r="GZJ21" s="255"/>
      <c r="GZK21" s="255"/>
      <c r="GZL21" s="255"/>
      <c r="GZM21" s="255"/>
      <c r="GZN21" s="255"/>
      <c r="GZO21" s="255"/>
      <c r="GZP21" s="255"/>
      <c r="GZQ21" s="255"/>
      <c r="GZR21" s="255"/>
      <c r="GZS21" s="255"/>
      <c r="GZT21" s="255"/>
      <c r="GZU21" s="255"/>
      <c r="GZV21" s="255"/>
      <c r="GZW21" s="255"/>
      <c r="GZX21" s="255"/>
      <c r="GZY21" s="255"/>
      <c r="GZZ21" s="255"/>
      <c r="HAA21" s="255"/>
      <c r="HAB21" s="255"/>
      <c r="HAC21" s="255"/>
      <c r="HAD21" s="255"/>
    </row>
    <row r="22" spans="1:5438" s="307" customFormat="1" ht="15" outlineLevel="1">
      <c r="A22" s="281" t="s">
        <v>37</v>
      </c>
      <c r="B22" s="282">
        <f>B19+B21</f>
        <v>4357033</v>
      </c>
      <c r="C22" s="283"/>
      <c r="D22" s="283">
        <f>D19+D21</f>
        <v>4501742</v>
      </c>
      <c r="E22" s="283"/>
      <c r="F22" s="284">
        <f>SUM(B22,D22)</f>
        <v>8858775</v>
      </c>
      <c r="G22" s="283"/>
      <c r="H22" s="285">
        <f>H19+H21</f>
        <v>10246</v>
      </c>
      <c r="I22" s="286"/>
      <c r="J22" s="283">
        <f>J19+J21</f>
        <v>9134</v>
      </c>
      <c r="K22" s="286"/>
      <c r="L22" s="284">
        <v>0</v>
      </c>
      <c r="M22" s="283">
        <f>M19+M21</f>
        <v>19380</v>
      </c>
      <c r="N22" s="287"/>
      <c r="O22" s="285">
        <f>O19+O21</f>
        <v>10242</v>
      </c>
      <c r="P22" s="286"/>
      <c r="Q22" s="283">
        <f>Q19+Q21</f>
        <v>9131</v>
      </c>
      <c r="R22" s="286"/>
      <c r="S22" s="284">
        <v>0</v>
      </c>
      <c r="T22" s="283">
        <f>T19+T21</f>
        <v>19373</v>
      </c>
      <c r="U22" s="287"/>
      <c r="V22" s="285">
        <f>V19+V21</f>
        <v>10236</v>
      </c>
      <c r="W22" s="286"/>
      <c r="X22" s="283">
        <f>X19+X21</f>
        <v>9123</v>
      </c>
      <c r="Y22" s="286"/>
      <c r="Z22" s="284">
        <v>0</v>
      </c>
      <c r="AA22" s="283">
        <f>AA19+AA21</f>
        <v>19359</v>
      </c>
      <c r="AB22" s="287"/>
      <c r="AC22" s="285">
        <f>AC19+AC21</f>
        <v>10232</v>
      </c>
      <c r="AD22" s="286"/>
      <c r="AE22" s="283">
        <f>AE19+AE21</f>
        <v>9117</v>
      </c>
      <c r="AF22" s="286"/>
      <c r="AG22" s="284">
        <v>0</v>
      </c>
      <c r="AH22" s="283">
        <f>AH19+AH21</f>
        <v>19349</v>
      </c>
      <c r="AI22" s="287"/>
      <c r="AJ22" s="285">
        <f>AJ19+AJ21</f>
        <v>10221</v>
      </c>
      <c r="AK22" s="286"/>
      <c r="AL22" s="283">
        <f>AL19+AL21</f>
        <v>9110</v>
      </c>
      <c r="AM22" s="286"/>
      <c r="AN22" s="284">
        <v>0</v>
      </c>
      <c r="AO22" s="283">
        <f>AO19+AO21</f>
        <v>19331</v>
      </c>
      <c r="AP22" s="287"/>
      <c r="AQ22" s="285">
        <f>AQ19+AQ21</f>
        <v>10212</v>
      </c>
      <c r="AR22" s="286"/>
      <c r="AS22" s="283">
        <f>AS19+AS21</f>
        <v>9106</v>
      </c>
      <c r="AT22" s="286"/>
      <c r="AU22" s="284">
        <v>0</v>
      </c>
      <c r="AV22" s="283">
        <f>AV19+AV21</f>
        <v>19318</v>
      </c>
      <c r="AW22" s="287"/>
      <c r="AX22" s="285">
        <f>AX19+AX21</f>
        <v>10205</v>
      </c>
      <c r="AY22" s="286"/>
      <c r="AZ22" s="283">
        <f>AZ19+AZ21</f>
        <v>9099</v>
      </c>
      <c r="BA22" s="286"/>
      <c r="BB22" s="284">
        <v>0</v>
      </c>
      <c r="BC22" s="283">
        <f>BC19+BC21</f>
        <v>19304</v>
      </c>
      <c r="BD22" s="287"/>
      <c r="BE22" s="285">
        <f>BE19+BE21</f>
        <v>10198</v>
      </c>
      <c r="BF22" s="286"/>
      <c r="BG22" s="283">
        <f>BG19+BG21</f>
        <v>9093</v>
      </c>
      <c r="BH22" s="286"/>
      <c r="BI22" s="284">
        <v>0</v>
      </c>
      <c r="BJ22" s="283">
        <f>BJ19+BJ21</f>
        <v>19291</v>
      </c>
      <c r="BK22" s="287"/>
      <c r="BL22" s="285">
        <f>BL19+BL21</f>
        <v>10189</v>
      </c>
      <c r="BM22" s="286"/>
      <c r="BN22" s="283">
        <f>BN19+BN21</f>
        <v>9084</v>
      </c>
      <c r="BO22" s="286"/>
      <c r="BP22" s="284">
        <v>0</v>
      </c>
      <c r="BQ22" s="283">
        <f>BQ19+BQ21</f>
        <v>19273</v>
      </c>
      <c r="BR22" s="287"/>
      <c r="BS22" s="285">
        <f>BS19+BS21</f>
        <v>10180</v>
      </c>
      <c r="BT22" s="286"/>
      <c r="BU22" s="283">
        <f>BU19+BU21</f>
        <v>9066</v>
      </c>
      <c r="BV22" s="286"/>
      <c r="BW22" s="284">
        <v>0</v>
      </c>
      <c r="BX22" s="283">
        <f>BX19+BX21</f>
        <v>19246</v>
      </c>
      <c r="BY22" s="287"/>
      <c r="BZ22" s="285">
        <f>BZ19+BZ21</f>
        <v>10167</v>
      </c>
      <c r="CA22" s="286"/>
      <c r="CB22" s="283">
        <f>CB19+CB21</f>
        <v>9054</v>
      </c>
      <c r="CC22" s="286"/>
      <c r="CD22" s="284">
        <v>0</v>
      </c>
      <c r="CE22" s="283">
        <f>CE19+CE21</f>
        <v>19221</v>
      </c>
      <c r="CF22" s="287"/>
      <c r="CG22" s="285">
        <f>CG19+CG21</f>
        <v>10155</v>
      </c>
      <c r="CH22" s="286"/>
      <c r="CI22" s="283">
        <f>CI19+CI21</f>
        <v>9046</v>
      </c>
      <c r="CJ22" s="286"/>
      <c r="CK22" s="284">
        <v>0</v>
      </c>
      <c r="CL22" s="283">
        <f>CL19+CL21</f>
        <v>19201</v>
      </c>
      <c r="CM22" s="287"/>
      <c r="CN22" s="285">
        <f>CN19+CN21</f>
        <v>10139</v>
      </c>
      <c r="CO22" s="286"/>
      <c r="CP22" s="283">
        <f>CP19+CP21</f>
        <v>9035</v>
      </c>
      <c r="CQ22" s="286"/>
      <c r="CR22" s="284">
        <v>0</v>
      </c>
      <c r="CS22" s="283">
        <f>CS19+CS21</f>
        <v>19174</v>
      </c>
      <c r="CT22" s="287"/>
      <c r="CU22" s="285">
        <f>CU19+CU21</f>
        <v>10126</v>
      </c>
      <c r="CV22" s="286"/>
      <c r="CW22" s="283">
        <f>CW19+CW21</f>
        <v>9028</v>
      </c>
      <c r="CX22" s="286"/>
      <c r="CY22" s="284">
        <v>0</v>
      </c>
      <c r="CZ22" s="283">
        <f>CZ19+CZ21</f>
        <v>19154</v>
      </c>
      <c r="DA22" s="287"/>
      <c r="DB22" s="285">
        <f>DB19+DB21</f>
        <v>10112</v>
      </c>
      <c r="DC22" s="286"/>
      <c r="DD22" s="283">
        <f>DD19+DD21</f>
        <v>9014</v>
      </c>
      <c r="DE22" s="286"/>
      <c r="DF22" s="284">
        <v>0</v>
      </c>
      <c r="DG22" s="283">
        <f>DG19+DG21</f>
        <v>19126</v>
      </c>
      <c r="DH22" s="287"/>
      <c r="DI22" s="285">
        <f>DI19+DI21</f>
        <v>10101</v>
      </c>
      <c r="DJ22" s="286"/>
      <c r="DK22" s="283">
        <f>DK19+DK21</f>
        <v>9002</v>
      </c>
      <c r="DL22" s="286"/>
      <c r="DM22" s="284">
        <v>0</v>
      </c>
      <c r="DN22" s="283">
        <f>DN19+DN21</f>
        <v>19103</v>
      </c>
      <c r="DO22" s="287"/>
      <c r="DP22" s="285">
        <f>DP19+DP21</f>
        <v>10086</v>
      </c>
      <c r="DQ22" s="286"/>
      <c r="DR22" s="283">
        <f>DR19+DR21</f>
        <v>8986</v>
      </c>
      <c r="DS22" s="286"/>
      <c r="DT22" s="284">
        <v>0</v>
      </c>
      <c r="DU22" s="283">
        <f>DU19+DU21</f>
        <v>19072</v>
      </c>
      <c r="DV22" s="287"/>
      <c r="DW22" s="285">
        <f>DW19+DW21</f>
        <v>10071</v>
      </c>
      <c r="DX22" s="286"/>
      <c r="DY22" s="283">
        <f>DY19+DY21</f>
        <v>8978</v>
      </c>
      <c r="DZ22" s="286"/>
      <c r="EA22" s="284">
        <v>0</v>
      </c>
      <c r="EB22" s="283">
        <f>EB19+EB21</f>
        <v>19049</v>
      </c>
      <c r="EC22" s="287"/>
      <c r="ED22" s="285">
        <f>ED19+ED21</f>
        <v>10052</v>
      </c>
      <c r="EE22" s="286"/>
      <c r="EF22" s="283">
        <f>EF19+EF21</f>
        <v>8964</v>
      </c>
      <c r="EG22" s="286"/>
      <c r="EH22" s="284">
        <v>0</v>
      </c>
      <c r="EI22" s="283">
        <f>EI19+EI21</f>
        <v>19016</v>
      </c>
      <c r="EJ22" s="287"/>
      <c r="EK22" s="285">
        <f>EK19+EK21</f>
        <v>10035</v>
      </c>
      <c r="EL22" s="286"/>
      <c r="EM22" s="283">
        <f>EM19+EM21</f>
        <v>8955</v>
      </c>
      <c r="EN22" s="286"/>
      <c r="EO22" s="284">
        <v>0</v>
      </c>
      <c r="EP22" s="283">
        <f>EP19+EP21</f>
        <v>18990</v>
      </c>
      <c r="EQ22" s="287"/>
      <c r="ER22" s="285">
        <f>ER19+ER21</f>
        <v>10010</v>
      </c>
      <c r="ES22" s="286"/>
      <c r="ET22" s="283">
        <f>ET19+ET21</f>
        <v>8936</v>
      </c>
      <c r="EU22" s="286"/>
      <c r="EV22" s="284">
        <v>0</v>
      </c>
      <c r="EW22" s="283">
        <f>EW19+EW21</f>
        <v>18946</v>
      </c>
      <c r="EX22" s="287"/>
      <c r="EY22" s="285">
        <f>EY19+EY21</f>
        <v>9991</v>
      </c>
      <c r="EZ22" s="286"/>
      <c r="FA22" s="283">
        <f>FA19+FA21</f>
        <v>8915</v>
      </c>
      <c r="FB22" s="286"/>
      <c r="FC22" s="284">
        <v>0</v>
      </c>
      <c r="FD22" s="283">
        <f>FD19+FD21</f>
        <v>18906</v>
      </c>
      <c r="FE22" s="287"/>
      <c r="FF22" s="285">
        <f>FF19+FF21</f>
        <v>9967</v>
      </c>
      <c r="FG22" s="286"/>
      <c r="FH22" s="283">
        <f>FH19+FH21</f>
        <v>8897</v>
      </c>
      <c r="FI22" s="286"/>
      <c r="FJ22" s="284">
        <v>0</v>
      </c>
      <c r="FK22" s="283">
        <f>FK19+FK21</f>
        <v>18864</v>
      </c>
      <c r="FL22" s="287"/>
      <c r="FM22" s="285">
        <f>FM19+FM21</f>
        <v>9946</v>
      </c>
      <c r="FN22" s="286"/>
      <c r="FO22" s="283">
        <f>FO19+FO21</f>
        <v>8885</v>
      </c>
      <c r="FP22" s="286"/>
      <c r="FQ22" s="284">
        <v>0</v>
      </c>
      <c r="FR22" s="283">
        <f>FR19+FR21</f>
        <v>18831</v>
      </c>
      <c r="FS22" s="287"/>
      <c r="FT22" s="285">
        <f>FT19+FT21</f>
        <v>9928</v>
      </c>
      <c r="FU22" s="286"/>
      <c r="FV22" s="283">
        <f>FV19+FV21</f>
        <v>8871</v>
      </c>
      <c r="FW22" s="286"/>
      <c r="FX22" s="284">
        <v>0</v>
      </c>
      <c r="FY22" s="283">
        <f>FY19+FY21</f>
        <v>18799</v>
      </c>
      <c r="FZ22" s="287"/>
      <c r="GA22" s="285">
        <f>GA19+GA21</f>
        <v>9920</v>
      </c>
      <c r="GB22" s="286"/>
      <c r="GC22" s="283">
        <f>GC19+GC21</f>
        <v>8854</v>
      </c>
      <c r="GD22" s="286"/>
      <c r="GE22" s="284">
        <v>0</v>
      </c>
      <c r="GF22" s="283">
        <f>GF19+GF21</f>
        <v>18774</v>
      </c>
      <c r="GG22" s="287"/>
      <c r="GH22" s="285">
        <f>GH19+GH21</f>
        <v>9906</v>
      </c>
      <c r="GI22" s="286"/>
      <c r="GJ22" s="283">
        <f>GJ19+GJ21</f>
        <v>8832</v>
      </c>
      <c r="GK22" s="286"/>
      <c r="GL22" s="284">
        <v>0</v>
      </c>
      <c r="GM22" s="283">
        <f>GM19+GM21</f>
        <v>18738</v>
      </c>
      <c r="GN22" s="287"/>
      <c r="GO22" s="285">
        <f>GO19+GO21</f>
        <v>9885</v>
      </c>
      <c r="GP22" s="286"/>
      <c r="GQ22" s="283">
        <f>GQ19+GQ21</f>
        <v>8812</v>
      </c>
      <c r="GR22" s="286"/>
      <c r="GS22" s="284">
        <v>0</v>
      </c>
      <c r="GT22" s="283">
        <f>GT19+GT21</f>
        <v>18697</v>
      </c>
      <c r="GU22" s="287"/>
      <c r="GV22" s="285">
        <f>GV19+GV21</f>
        <v>9866</v>
      </c>
      <c r="GW22" s="286"/>
      <c r="GX22" s="283">
        <f>GX19+GX21</f>
        <v>8795</v>
      </c>
      <c r="GY22" s="286"/>
      <c r="GZ22" s="284">
        <v>0</v>
      </c>
      <c r="HA22" s="283">
        <f>HA19+HA21</f>
        <v>18661</v>
      </c>
      <c r="HB22" s="287"/>
      <c r="HC22" s="285">
        <f>HC19+HC21</f>
        <v>9841</v>
      </c>
      <c r="HD22" s="286"/>
      <c r="HE22" s="283">
        <f>HE19+HE21</f>
        <v>8774</v>
      </c>
      <c r="HF22" s="286"/>
      <c r="HG22" s="284">
        <v>0</v>
      </c>
      <c r="HH22" s="283">
        <f>HH19+HH21</f>
        <v>18615</v>
      </c>
      <c r="HI22" s="287"/>
      <c r="HJ22" s="285">
        <f>HJ19+HJ21</f>
        <v>9821</v>
      </c>
      <c r="HK22" s="286"/>
      <c r="HL22" s="283">
        <f>HL19+HL21</f>
        <v>8760</v>
      </c>
      <c r="HM22" s="286"/>
      <c r="HN22" s="284">
        <v>0</v>
      </c>
      <c r="HO22" s="283">
        <f>HO19+HO21</f>
        <v>18581</v>
      </c>
      <c r="HP22" s="287"/>
      <c r="HQ22" s="285">
        <f>HQ19+HQ21</f>
        <v>9798</v>
      </c>
      <c r="HR22" s="286"/>
      <c r="HS22" s="283">
        <f>HS19+HS21</f>
        <v>8746</v>
      </c>
      <c r="HT22" s="286"/>
      <c r="HU22" s="284">
        <v>0</v>
      </c>
      <c r="HV22" s="283">
        <f>HV19+HV21</f>
        <v>18544</v>
      </c>
      <c r="HW22" s="287"/>
      <c r="HX22" s="285">
        <f>HX19+HX21</f>
        <v>9776</v>
      </c>
      <c r="HY22" s="286"/>
      <c r="HZ22" s="283">
        <f>HZ19+HZ21</f>
        <v>8732</v>
      </c>
      <c r="IA22" s="286"/>
      <c r="IB22" s="284">
        <v>0</v>
      </c>
      <c r="IC22" s="283">
        <f>IC19+IC21</f>
        <v>18508</v>
      </c>
      <c r="ID22" s="287"/>
      <c r="IE22" s="285">
        <f>IE19+IE21</f>
        <v>9756</v>
      </c>
      <c r="IF22" s="286"/>
      <c r="IG22" s="283">
        <f>IG19+IG21</f>
        <v>8719</v>
      </c>
      <c r="IH22" s="286"/>
      <c r="II22" s="284">
        <v>0</v>
      </c>
      <c r="IJ22" s="283">
        <f>IJ19+IJ21</f>
        <v>18475</v>
      </c>
      <c r="IK22" s="287"/>
      <c r="IL22" s="285">
        <f>IL19+IL21</f>
        <v>9733</v>
      </c>
      <c r="IM22" s="286"/>
      <c r="IN22" s="283">
        <f>IN19+IN21</f>
        <v>8704</v>
      </c>
      <c r="IO22" s="286"/>
      <c r="IP22" s="284">
        <v>0</v>
      </c>
      <c r="IQ22" s="283">
        <f>IQ19+IQ21</f>
        <v>18437</v>
      </c>
      <c r="IR22" s="287"/>
      <c r="IS22" s="285">
        <f>IS19+IS21</f>
        <v>9714</v>
      </c>
      <c r="IT22" s="286"/>
      <c r="IU22" s="283">
        <f>IU19+IU21</f>
        <v>8685</v>
      </c>
      <c r="IV22" s="286"/>
      <c r="IW22" s="284">
        <v>0</v>
      </c>
      <c r="IX22" s="283">
        <f>IX19+IX21</f>
        <v>18399</v>
      </c>
      <c r="IY22" s="287"/>
      <c r="IZ22" s="285">
        <f>IZ19+IZ21</f>
        <v>9704</v>
      </c>
      <c r="JA22" s="286"/>
      <c r="JB22" s="283">
        <f>JB19+JB21</f>
        <v>8668</v>
      </c>
      <c r="JC22" s="286"/>
      <c r="JD22" s="284">
        <v>0</v>
      </c>
      <c r="JE22" s="283">
        <f>JE19+JE21</f>
        <v>18372</v>
      </c>
      <c r="JF22" s="287"/>
      <c r="JG22" s="285">
        <f>JG19+JG21</f>
        <v>9687</v>
      </c>
      <c r="JH22" s="286"/>
      <c r="JI22" s="283">
        <f>JI19+JI21</f>
        <v>8653</v>
      </c>
      <c r="JJ22" s="286"/>
      <c r="JK22" s="284">
        <v>0</v>
      </c>
      <c r="JL22" s="283">
        <f>JL19+JL21</f>
        <v>18340</v>
      </c>
      <c r="JM22" s="287"/>
      <c r="JN22" s="285">
        <f>JN19+JN21</f>
        <v>9671</v>
      </c>
      <c r="JO22" s="286"/>
      <c r="JP22" s="283">
        <f>JP19+JP21</f>
        <v>8641</v>
      </c>
      <c r="JQ22" s="286"/>
      <c r="JR22" s="284">
        <v>0</v>
      </c>
      <c r="JS22" s="283">
        <f>JS19+JS21</f>
        <v>18312</v>
      </c>
      <c r="JT22" s="287"/>
      <c r="JU22" s="285">
        <f>JU19+JU21</f>
        <v>9658</v>
      </c>
      <c r="JV22" s="286"/>
      <c r="JW22" s="283">
        <f>JW19+JW21</f>
        <v>8628</v>
      </c>
      <c r="JX22" s="286"/>
      <c r="JY22" s="284">
        <v>0</v>
      </c>
      <c r="JZ22" s="283">
        <f>JZ19+JZ21</f>
        <v>18286</v>
      </c>
      <c r="KA22" s="287"/>
      <c r="KB22" s="285">
        <f>KB19+KB21</f>
        <v>9641</v>
      </c>
      <c r="KC22" s="286"/>
      <c r="KD22" s="283">
        <f>KD19+KD21</f>
        <v>8619</v>
      </c>
      <c r="KE22" s="286"/>
      <c r="KF22" s="284">
        <v>0</v>
      </c>
      <c r="KG22" s="283">
        <f>KG19+KG21</f>
        <v>18260</v>
      </c>
      <c r="KH22" s="287"/>
      <c r="KI22" s="285">
        <f>KI19+KI21</f>
        <v>9624</v>
      </c>
      <c r="KJ22" s="286"/>
      <c r="KK22" s="283">
        <f>KK19+KK21</f>
        <v>8606</v>
      </c>
      <c r="KL22" s="286"/>
      <c r="KM22" s="284">
        <v>0</v>
      </c>
      <c r="KN22" s="283">
        <f>KN19+KN21</f>
        <v>18230</v>
      </c>
      <c r="KO22" s="287"/>
      <c r="KP22" s="285">
        <f>KP19+KP21</f>
        <v>9612</v>
      </c>
      <c r="KQ22" s="286"/>
      <c r="KR22" s="283">
        <f>KR19+KR21</f>
        <v>8593</v>
      </c>
      <c r="KS22" s="286"/>
      <c r="KT22" s="284">
        <v>0</v>
      </c>
      <c r="KU22" s="283">
        <f>KU19+KU21</f>
        <v>18205</v>
      </c>
      <c r="KV22" s="287"/>
      <c r="KW22" s="285">
        <f>KW19+KW21</f>
        <v>9598</v>
      </c>
      <c r="KX22" s="286"/>
      <c r="KY22" s="283">
        <f>KY19+KY21</f>
        <v>8583</v>
      </c>
      <c r="KZ22" s="286"/>
      <c r="LA22" s="284">
        <v>0</v>
      </c>
      <c r="LB22" s="283">
        <f>LB19+LB21</f>
        <v>18181</v>
      </c>
      <c r="LC22" s="287"/>
      <c r="LD22" s="285">
        <f>LD19+LD21</f>
        <v>9580</v>
      </c>
      <c r="LE22" s="286"/>
      <c r="LF22" s="283">
        <f>LF19+LF21</f>
        <v>8575</v>
      </c>
      <c r="LG22" s="286"/>
      <c r="LH22" s="284">
        <v>0</v>
      </c>
      <c r="LI22" s="283">
        <f>LI19+LI21</f>
        <v>18155</v>
      </c>
      <c r="LJ22" s="287"/>
      <c r="LK22" s="285">
        <f>LK19+LK21</f>
        <v>9563</v>
      </c>
      <c r="LL22" s="286"/>
      <c r="LM22" s="283">
        <f>LM19+LM21</f>
        <v>8560</v>
      </c>
      <c r="LN22" s="286"/>
      <c r="LO22" s="284">
        <v>0</v>
      </c>
      <c r="LP22" s="283">
        <f>LP19+LP21</f>
        <v>18123</v>
      </c>
      <c r="LQ22" s="287"/>
      <c r="LR22" s="285">
        <f>LR19+LR21</f>
        <v>9549</v>
      </c>
      <c r="LS22" s="286"/>
      <c r="LT22" s="283">
        <f>LT19+LT21</f>
        <v>8553</v>
      </c>
      <c r="LU22" s="286"/>
      <c r="LV22" s="284">
        <v>0</v>
      </c>
      <c r="LW22" s="283">
        <f>LW19+LW21</f>
        <v>18102</v>
      </c>
      <c r="LX22" s="287"/>
      <c r="LY22" s="285">
        <f>LY19+LY21</f>
        <v>9533</v>
      </c>
      <c r="LZ22" s="286"/>
      <c r="MA22" s="283">
        <f>MA19+MA21</f>
        <v>8538</v>
      </c>
      <c r="MB22" s="286"/>
      <c r="MC22" s="284">
        <v>0</v>
      </c>
      <c r="MD22" s="283">
        <f>MD19+MD21</f>
        <v>18071</v>
      </c>
      <c r="ME22" s="287"/>
      <c r="MF22" s="285">
        <f>MF19+MF21</f>
        <v>9515</v>
      </c>
      <c r="MG22" s="286"/>
      <c r="MH22" s="283">
        <f>MH19+MH21</f>
        <v>8523</v>
      </c>
      <c r="MI22" s="286"/>
      <c r="MJ22" s="284">
        <v>0</v>
      </c>
      <c r="MK22" s="283">
        <f>MK19+MK21</f>
        <v>18038</v>
      </c>
      <c r="ML22" s="287"/>
      <c r="MM22" s="285">
        <f>MM19+MM21</f>
        <v>9502</v>
      </c>
      <c r="MN22" s="286"/>
      <c r="MO22" s="283">
        <f>MO19+MO21</f>
        <v>8503</v>
      </c>
      <c r="MP22" s="286"/>
      <c r="MQ22" s="284">
        <v>0</v>
      </c>
      <c r="MR22" s="283">
        <f>MR19+MR21</f>
        <v>18005</v>
      </c>
      <c r="MS22" s="287"/>
      <c r="MT22" s="285">
        <f>MT19+MT21</f>
        <v>9486</v>
      </c>
      <c r="MU22" s="286"/>
      <c r="MV22" s="283">
        <f>MV19+MV21</f>
        <v>8488</v>
      </c>
      <c r="MW22" s="286"/>
      <c r="MX22" s="284">
        <v>0</v>
      </c>
      <c r="MY22" s="283">
        <f>MY19+MY21</f>
        <v>17974</v>
      </c>
      <c r="MZ22" s="287"/>
      <c r="NA22" s="285">
        <f>NA19+NA21</f>
        <v>9466</v>
      </c>
      <c r="NB22" s="286"/>
      <c r="NC22" s="283">
        <f>NC19+NC21</f>
        <v>8470</v>
      </c>
      <c r="ND22" s="286"/>
      <c r="NE22" s="284">
        <v>0</v>
      </c>
      <c r="NF22" s="283">
        <f>NF19+NF21</f>
        <v>17936</v>
      </c>
      <c r="NG22" s="287"/>
      <c r="NH22" s="285">
        <f>NH19+NH21</f>
        <v>9455</v>
      </c>
      <c r="NI22" s="286"/>
      <c r="NJ22" s="283">
        <f>NJ19+NJ21</f>
        <v>8451</v>
      </c>
      <c r="NK22" s="286"/>
      <c r="NL22" s="284">
        <v>0</v>
      </c>
      <c r="NM22" s="283">
        <f>NM19+NM21</f>
        <v>17906</v>
      </c>
      <c r="NN22" s="287"/>
      <c r="NO22" s="285">
        <f>NO19+NO21</f>
        <v>9432</v>
      </c>
      <c r="NP22" s="286"/>
      <c r="NQ22" s="283">
        <f>NQ19+NQ21</f>
        <v>8445</v>
      </c>
      <c r="NR22" s="286"/>
      <c r="NS22" s="284">
        <v>0</v>
      </c>
      <c r="NT22" s="283">
        <f>NT19+NT21</f>
        <v>17877</v>
      </c>
      <c r="NU22" s="287"/>
      <c r="NV22" s="285">
        <f>NV19+NV21</f>
        <v>9416</v>
      </c>
      <c r="NW22" s="286"/>
      <c r="NX22" s="283">
        <f>NX19+NX21</f>
        <v>8432</v>
      </c>
      <c r="NY22" s="286"/>
      <c r="NZ22" s="284">
        <v>0</v>
      </c>
      <c r="OA22" s="283">
        <f>OA19+OA21</f>
        <v>17848</v>
      </c>
      <c r="OB22" s="287"/>
      <c r="OC22" s="285">
        <f>OC19+OC21</f>
        <v>9393</v>
      </c>
      <c r="OD22" s="286"/>
      <c r="OE22" s="283">
        <f>OE19+OE21</f>
        <v>8418</v>
      </c>
      <c r="OF22" s="286"/>
      <c r="OG22" s="284">
        <v>0</v>
      </c>
      <c r="OH22" s="283">
        <f>OH19+OH21</f>
        <v>17811</v>
      </c>
      <c r="OI22" s="287"/>
      <c r="OJ22" s="285">
        <f>OJ19+OJ21</f>
        <v>9378</v>
      </c>
      <c r="OK22" s="286"/>
      <c r="OL22" s="283">
        <f>OL19+OL21</f>
        <v>8400</v>
      </c>
      <c r="OM22" s="286"/>
      <c r="ON22" s="284">
        <v>0</v>
      </c>
      <c r="OO22" s="283">
        <f>OO19+OO21</f>
        <v>17778</v>
      </c>
      <c r="OP22" s="287"/>
      <c r="OQ22" s="285">
        <f>OQ19+OQ21</f>
        <v>9368</v>
      </c>
      <c r="OR22" s="286"/>
      <c r="OS22" s="283">
        <f>OS19+OS21</f>
        <v>8385</v>
      </c>
      <c r="OT22" s="286"/>
      <c r="OU22" s="284">
        <v>0</v>
      </c>
      <c r="OV22" s="283">
        <f>OV19+OV21</f>
        <v>17753</v>
      </c>
      <c r="OW22" s="287"/>
      <c r="OX22" s="285">
        <f>OX19+OX21</f>
        <v>9350</v>
      </c>
      <c r="OY22" s="286"/>
      <c r="OZ22" s="283">
        <f>OZ19+OZ21</f>
        <v>8373</v>
      </c>
      <c r="PA22" s="286"/>
      <c r="PB22" s="284">
        <v>0</v>
      </c>
      <c r="PC22" s="283">
        <f>PC19+PC21</f>
        <v>17723</v>
      </c>
      <c r="PD22" s="287"/>
      <c r="PE22" s="285">
        <f>PE19+PE21</f>
        <v>9335</v>
      </c>
      <c r="PF22" s="286"/>
      <c r="PG22" s="283">
        <f>PG19+PG21</f>
        <v>8360</v>
      </c>
      <c r="PH22" s="286"/>
      <c r="PI22" s="284">
        <v>0</v>
      </c>
      <c r="PJ22" s="283">
        <f>PJ19+PJ21</f>
        <v>17695</v>
      </c>
      <c r="PK22" s="287"/>
      <c r="PL22" s="285">
        <f>PL19+PL21</f>
        <v>9326</v>
      </c>
      <c r="PM22" s="286"/>
      <c r="PN22" s="283">
        <f>PN19+PN21</f>
        <v>8346</v>
      </c>
      <c r="PO22" s="286"/>
      <c r="PP22" s="284">
        <v>0</v>
      </c>
      <c r="PQ22" s="283">
        <f>PQ19+PQ21</f>
        <v>17672</v>
      </c>
      <c r="PR22" s="287"/>
      <c r="PS22" s="285">
        <f>PS19+PS21</f>
        <v>9315</v>
      </c>
      <c r="PT22" s="286"/>
      <c r="PU22" s="283">
        <f>PU19+PU21</f>
        <v>8329</v>
      </c>
      <c r="PV22" s="286"/>
      <c r="PW22" s="284">
        <v>0</v>
      </c>
      <c r="PX22" s="283">
        <f>PX19+PX21</f>
        <v>17644</v>
      </c>
      <c r="PY22" s="287"/>
      <c r="PZ22" s="285">
        <f>PZ19+PZ21</f>
        <v>9299</v>
      </c>
      <c r="QA22" s="286"/>
      <c r="QB22" s="283">
        <f>QB19+QB21</f>
        <v>8325</v>
      </c>
      <c r="QC22" s="286"/>
      <c r="QD22" s="284">
        <v>0</v>
      </c>
      <c r="QE22" s="283">
        <f>QE19+QE21</f>
        <v>17624</v>
      </c>
      <c r="QF22" s="287"/>
      <c r="QG22" s="285">
        <f>QG19+QG21</f>
        <v>9288</v>
      </c>
      <c r="QH22" s="286"/>
      <c r="QI22" s="283">
        <f>QI19+QI21</f>
        <v>8308</v>
      </c>
      <c r="QJ22" s="286"/>
      <c r="QK22" s="284">
        <v>0</v>
      </c>
      <c r="QL22" s="283">
        <f>QL19+QL21</f>
        <v>17596</v>
      </c>
      <c r="QM22" s="287"/>
      <c r="QN22" s="285">
        <f>QN19+QN21</f>
        <v>9275</v>
      </c>
      <c r="QO22" s="286"/>
      <c r="QP22" s="283">
        <f>QP19+QP21</f>
        <v>8298</v>
      </c>
      <c r="QQ22" s="286"/>
      <c r="QR22" s="284">
        <v>0</v>
      </c>
      <c r="QS22" s="283">
        <f>QS19+QS21</f>
        <v>17573</v>
      </c>
      <c r="QT22" s="287"/>
      <c r="QU22" s="285">
        <f>QU19+QU21</f>
        <v>9259</v>
      </c>
      <c r="QV22" s="286"/>
      <c r="QW22" s="283">
        <f>QW19+QW21</f>
        <v>8283</v>
      </c>
      <c r="QX22" s="286"/>
      <c r="QY22" s="284">
        <v>0</v>
      </c>
      <c r="QZ22" s="283">
        <f>QZ19+QZ21</f>
        <v>17542</v>
      </c>
      <c r="RA22" s="287"/>
      <c r="RB22" s="285">
        <f>RB19+RB21</f>
        <v>9246</v>
      </c>
      <c r="RC22" s="286"/>
      <c r="RD22" s="283">
        <f>RD19+RD21</f>
        <v>8260</v>
      </c>
      <c r="RE22" s="286"/>
      <c r="RF22" s="284">
        <v>0</v>
      </c>
      <c r="RG22" s="283">
        <f>RG19+RG21</f>
        <v>17506</v>
      </c>
      <c r="RH22" s="287"/>
      <c r="RI22" s="285">
        <f>RI19+RI21</f>
        <v>9231</v>
      </c>
      <c r="RJ22" s="286"/>
      <c r="RK22" s="283">
        <f>RK19+RK21</f>
        <v>8252</v>
      </c>
      <c r="RL22" s="286"/>
      <c r="RM22" s="284">
        <v>0</v>
      </c>
      <c r="RN22" s="283">
        <f>RN19+RN21</f>
        <v>17483</v>
      </c>
      <c r="RO22" s="287"/>
      <c r="RP22" s="285">
        <f>RP19+RP21</f>
        <v>9220</v>
      </c>
      <c r="RQ22" s="286"/>
      <c r="RR22" s="283">
        <f>RR19+RR21</f>
        <v>8231</v>
      </c>
      <c r="RS22" s="286"/>
      <c r="RT22" s="284">
        <v>0</v>
      </c>
      <c r="RU22" s="283">
        <f>RU19+RU21</f>
        <v>17451</v>
      </c>
      <c r="RV22" s="287"/>
      <c r="RW22" s="285">
        <f>RW19+RW21</f>
        <v>9207</v>
      </c>
      <c r="RX22" s="286"/>
      <c r="RY22" s="283">
        <f>RY19+RY21</f>
        <v>8212</v>
      </c>
      <c r="RZ22" s="286"/>
      <c r="SA22" s="284">
        <v>0</v>
      </c>
      <c r="SB22" s="283">
        <f>SB19+SB21</f>
        <v>17419</v>
      </c>
      <c r="SC22" s="287"/>
      <c r="SD22" s="285">
        <f>SD19+SD21</f>
        <v>9196</v>
      </c>
      <c r="SE22" s="286"/>
      <c r="SF22" s="283">
        <f>SF19+SF21</f>
        <v>8197</v>
      </c>
      <c r="SG22" s="286"/>
      <c r="SH22" s="284">
        <v>0</v>
      </c>
      <c r="SI22" s="283">
        <f>SI19+SI21</f>
        <v>17393</v>
      </c>
      <c r="SJ22" s="287"/>
      <c r="SK22" s="285">
        <f>SK19+SK21</f>
        <v>9185</v>
      </c>
      <c r="SL22" s="286"/>
      <c r="SM22" s="283">
        <f>SM19+SM21</f>
        <v>8189</v>
      </c>
      <c r="SN22" s="286"/>
      <c r="SO22" s="284">
        <v>0</v>
      </c>
      <c r="SP22" s="283">
        <f>SP19+SP21</f>
        <v>17374</v>
      </c>
      <c r="SQ22" s="287"/>
      <c r="SR22" s="285">
        <f>SR19+SR21</f>
        <v>9177</v>
      </c>
      <c r="SS22" s="286"/>
      <c r="ST22" s="283">
        <f>ST19+ST21</f>
        <v>8182</v>
      </c>
      <c r="SU22" s="286"/>
      <c r="SV22" s="284">
        <v>0</v>
      </c>
      <c r="SW22" s="283">
        <f>SW19+SW21</f>
        <v>17359</v>
      </c>
      <c r="SX22" s="287"/>
      <c r="SY22" s="285">
        <f>SY19+SY21</f>
        <v>9162</v>
      </c>
      <c r="SZ22" s="286"/>
      <c r="TA22" s="283">
        <f>TA19+TA21</f>
        <v>8171</v>
      </c>
      <c r="TB22" s="286"/>
      <c r="TC22" s="284">
        <v>0</v>
      </c>
      <c r="TD22" s="283">
        <f>TD19+TD21</f>
        <v>17333</v>
      </c>
      <c r="TE22" s="287"/>
      <c r="TF22" s="285">
        <f>TF19+TF21</f>
        <v>9152</v>
      </c>
      <c r="TG22" s="286"/>
      <c r="TH22" s="283">
        <f>TH19+TH21</f>
        <v>8162</v>
      </c>
      <c r="TI22" s="286"/>
      <c r="TJ22" s="284">
        <v>0</v>
      </c>
      <c r="TK22" s="283">
        <f>TK19+TK21</f>
        <v>17314</v>
      </c>
      <c r="TL22" s="287"/>
      <c r="TM22" s="285">
        <f>TM19+TM21</f>
        <v>9142</v>
      </c>
      <c r="TN22" s="286"/>
      <c r="TO22" s="283">
        <f>TO19+TO21</f>
        <v>8147</v>
      </c>
      <c r="TP22" s="286"/>
      <c r="TQ22" s="284">
        <v>0</v>
      </c>
      <c r="TR22" s="283">
        <f>TR19+TR21</f>
        <v>17289</v>
      </c>
      <c r="TS22" s="287"/>
      <c r="TT22" s="285">
        <f>TT19+TT21</f>
        <v>9135</v>
      </c>
      <c r="TU22" s="286"/>
      <c r="TV22" s="283">
        <f>TV19+TV21</f>
        <v>8137</v>
      </c>
      <c r="TW22" s="286"/>
      <c r="TX22" s="284">
        <v>0</v>
      </c>
      <c r="TY22" s="283">
        <f>TY19+TY21</f>
        <v>17272</v>
      </c>
      <c r="TZ22" s="287"/>
      <c r="UA22" s="285">
        <f>UA19+UA21</f>
        <v>9126</v>
      </c>
      <c r="UB22" s="286"/>
      <c r="UC22" s="283">
        <f>UC19+UC21</f>
        <v>8123</v>
      </c>
      <c r="UD22" s="286"/>
      <c r="UE22" s="284">
        <v>0</v>
      </c>
      <c r="UF22" s="283">
        <f>UF19+UF21</f>
        <v>17249</v>
      </c>
      <c r="UG22" s="287"/>
      <c r="UH22" s="285">
        <f>UH19+UH21</f>
        <v>9116</v>
      </c>
      <c r="UI22" s="286"/>
      <c r="UJ22" s="283">
        <f>UJ19+UJ21</f>
        <v>8112</v>
      </c>
      <c r="UK22" s="286"/>
      <c r="UL22" s="284">
        <v>0</v>
      </c>
      <c r="UM22" s="283">
        <f>UM19+UM21</f>
        <v>17228</v>
      </c>
      <c r="UN22" s="287"/>
      <c r="UO22" s="285">
        <f>UO19+UO21</f>
        <v>9108</v>
      </c>
      <c r="UP22" s="286"/>
      <c r="UQ22" s="283">
        <f>UQ19+UQ21</f>
        <v>8105</v>
      </c>
      <c r="UR22" s="286"/>
      <c r="US22" s="284">
        <v>0</v>
      </c>
      <c r="UT22" s="283">
        <f>UT19+UT21</f>
        <v>17213</v>
      </c>
      <c r="UU22" s="287"/>
      <c r="UV22" s="285">
        <f>UV19+UV21</f>
        <v>9103</v>
      </c>
      <c r="UW22" s="286"/>
      <c r="UX22" s="283">
        <f>UX19+UX21</f>
        <v>8097</v>
      </c>
      <c r="UY22" s="286"/>
      <c r="UZ22" s="284">
        <v>0</v>
      </c>
      <c r="VA22" s="283">
        <f>VA19+VA21</f>
        <v>17200</v>
      </c>
      <c r="VB22" s="287"/>
      <c r="VC22" s="285">
        <f>VC19+VC21</f>
        <v>9096</v>
      </c>
      <c r="VD22" s="286"/>
      <c r="VE22" s="283">
        <f>VE19+VE21</f>
        <v>8088</v>
      </c>
      <c r="VF22" s="286"/>
      <c r="VG22" s="284">
        <v>0</v>
      </c>
      <c r="VH22" s="283">
        <f>VH19+VH21</f>
        <v>17184</v>
      </c>
      <c r="VI22" s="287"/>
      <c r="VJ22" s="285">
        <f>VJ19+VJ21</f>
        <v>9086</v>
      </c>
      <c r="VK22" s="286"/>
      <c r="VL22" s="283">
        <f>VL19+VL21</f>
        <v>8084</v>
      </c>
      <c r="VM22" s="286"/>
      <c r="VN22" s="284">
        <v>0</v>
      </c>
      <c r="VO22" s="283">
        <f>VO19+VO21</f>
        <v>17170</v>
      </c>
      <c r="VP22" s="287"/>
      <c r="VQ22" s="285">
        <f>VQ19+VQ21</f>
        <v>9077</v>
      </c>
      <c r="VR22" s="286"/>
      <c r="VS22" s="283">
        <f>VS19+VS21</f>
        <v>8074</v>
      </c>
      <c r="VT22" s="286"/>
      <c r="VU22" s="284">
        <v>0</v>
      </c>
      <c r="VV22" s="283">
        <f>VV19+VV21</f>
        <v>17151</v>
      </c>
      <c r="VW22" s="287"/>
      <c r="VX22" s="285">
        <f>VX19+VX21</f>
        <v>9067</v>
      </c>
      <c r="VY22" s="286"/>
      <c r="VZ22" s="283">
        <f>VZ19+VZ21</f>
        <v>8067</v>
      </c>
      <c r="WA22" s="286"/>
      <c r="WB22" s="284">
        <v>0</v>
      </c>
      <c r="WC22" s="283">
        <f>WC19+WC21</f>
        <v>17134</v>
      </c>
      <c r="WD22" s="287"/>
      <c r="WE22" s="285">
        <f>WE19+WE21</f>
        <v>9063</v>
      </c>
      <c r="WF22" s="286"/>
      <c r="WG22" s="283">
        <f>WG19+WG21</f>
        <v>8061</v>
      </c>
      <c r="WH22" s="286"/>
      <c r="WI22" s="284">
        <v>0</v>
      </c>
      <c r="WJ22" s="283">
        <f>WJ19+WJ21</f>
        <v>17124</v>
      </c>
      <c r="WK22" s="287"/>
      <c r="WL22" s="285">
        <f>WL19+WL21</f>
        <v>9057</v>
      </c>
      <c r="WM22" s="286"/>
      <c r="WN22" s="283">
        <f>WN19+WN21</f>
        <v>8053</v>
      </c>
      <c r="WO22" s="286"/>
      <c r="WP22" s="284">
        <v>0</v>
      </c>
      <c r="WQ22" s="283">
        <f>WQ19+WQ21</f>
        <v>17110</v>
      </c>
      <c r="WR22" s="287"/>
      <c r="WS22" s="285">
        <f>WS19+WS21</f>
        <v>9050</v>
      </c>
      <c r="WT22" s="286"/>
      <c r="WU22" s="283">
        <f>WU19+WU21</f>
        <v>8047</v>
      </c>
      <c r="WV22" s="286"/>
      <c r="WW22" s="284">
        <v>0</v>
      </c>
      <c r="WX22" s="283">
        <f>WX19+WX21</f>
        <v>17097</v>
      </c>
      <c r="WY22" s="287"/>
      <c r="WZ22" s="285">
        <f>WZ19+WZ21</f>
        <v>9045</v>
      </c>
      <c r="XA22" s="286"/>
      <c r="XB22" s="283">
        <f>XB19+XB21</f>
        <v>8036</v>
      </c>
      <c r="XC22" s="286"/>
      <c r="XD22" s="284">
        <v>0</v>
      </c>
      <c r="XE22" s="283">
        <f>XE19+XE21</f>
        <v>17081</v>
      </c>
      <c r="XF22" s="287"/>
      <c r="XG22" s="285">
        <f>XG19+XG21</f>
        <v>9038</v>
      </c>
      <c r="XH22" s="286"/>
      <c r="XI22" s="283">
        <f>XI19+XI21</f>
        <v>8033</v>
      </c>
      <c r="XJ22" s="286"/>
      <c r="XK22" s="284">
        <v>0</v>
      </c>
      <c r="XL22" s="283">
        <f>XL19+XL21</f>
        <v>17071</v>
      </c>
      <c r="XM22" s="287"/>
      <c r="XN22" s="285">
        <f>XN19+XN21</f>
        <v>9031</v>
      </c>
      <c r="XO22" s="286"/>
      <c r="XP22" s="283">
        <f>XP19+XP21</f>
        <v>8024</v>
      </c>
      <c r="XQ22" s="286"/>
      <c r="XR22" s="284">
        <v>0</v>
      </c>
      <c r="XS22" s="283">
        <f>XS19+XS21</f>
        <v>17055</v>
      </c>
      <c r="XT22" s="287"/>
      <c r="XU22" s="285">
        <f>XU19+XU21</f>
        <v>9026</v>
      </c>
      <c r="XV22" s="286"/>
      <c r="XW22" s="283">
        <f>XW19+XW21</f>
        <v>8021</v>
      </c>
      <c r="XX22" s="286"/>
      <c r="XY22" s="284">
        <v>0</v>
      </c>
      <c r="XZ22" s="283">
        <f>XZ19+XZ21</f>
        <v>17047</v>
      </c>
      <c r="YA22" s="287"/>
      <c r="YB22" s="285">
        <f>YB19+YB21</f>
        <v>9020</v>
      </c>
      <c r="YC22" s="286"/>
      <c r="YD22" s="283">
        <f>YD19+YD21</f>
        <v>8015</v>
      </c>
      <c r="YE22" s="286"/>
      <c r="YF22" s="284">
        <v>0</v>
      </c>
      <c r="YG22" s="283">
        <f>YG19+YG21</f>
        <v>17035</v>
      </c>
      <c r="YH22" s="287"/>
      <c r="YI22" s="285">
        <f>YI19+YI21</f>
        <v>9015</v>
      </c>
      <c r="YJ22" s="286"/>
      <c r="YK22" s="283">
        <f>YK19+YK21</f>
        <v>8012</v>
      </c>
      <c r="YL22" s="286"/>
      <c r="YM22" s="284">
        <v>0</v>
      </c>
      <c r="YN22" s="283">
        <f>YN19+YN21</f>
        <v>17027</v>
      </c>
      <c r="YO22" s="287"/>
      <c r="YP22" s="285">
        <f>YP19+YP21</f>
        <v>9012</v>
      </c>
      <c r="YQ22" s="286"/>
      <c r="YR22" s="283">
        <f>YR19+YR21</f>
        <v>8007</v>
      </c>
      <c r="YS22" s="286"/>
      <c r="YT22" s="284">
        <v>0</v>
      </c>
      <c r="YU22" s="283">
        <f>YU19+YU21</f>
        <v>17019</v>
      </c>
      <c r="YV22" s="287"/>
      <c r="YW22" s="285">
        <f>YW19+YW21</f>
        <v>9005</v>
      </c>
      <c r="YX22" s="286"/>
      <c r="YY22" s="283">
        <f>YY19+YY21</f>
        <v>8004</v>
      </c>
      <c r="YZ22" s="286"/>
      <c r="ZA22" s="284">
        <v>0</v>
      </c>
      <c r="ZB22" s="283">
        <f>ZB19+ZB21</f>
        <v>17009</v>
      </c>
      <c r="ZC22" s="287"/>
      <c r="ZD22" s="285">
        <f>ZD19+ZD21</f>
        <v>9002</v>
      </c>
      <c r="ZE22" s="286"/>
      <c r="ZF22" s="283">
        <f>ZF19+ZF21</f>
        <v>7999</v>
      </c>
      <c r="ZG22" s="286"/>
      <c r="ZH22" s="284">
        <v>0</v>
      </c>
      <c r="ZI22" s="283">
        <f>ZI19+ZI21</f>
        <v>17001</v>
      </c>
      <c r="ZJ22" s="287"/>
      <c r="ZK22" s="285">
        <f>ZK19+ZK21</f>
        <v>8996</v>
      </c>
      <c r="ZL22" s="286"/>
      <c r="ZM22" s="283">
        <f>ZM19+ZM21</f>
        <v>7993</v>
      </c>
      <c r="ZN22" s="286"/>
      <c r="ZO22" s="284">
        <v>0</v>
      </c>
      <c r="ZP22" s="283">
        <f>ZP19+ZP21</f>
        <v>16989</v>
      </c>
      <c r="ZQ22" s="287"/>
      <c r="ZR22" s="285">
        <f>ZR19+ZR21</f>
        <v>8989</v>
      </c>
      <c r="ZS22" s="286"/>
      <c r="ZT22" s="283">
        <f>ZT19+ZT21</f>
        <v>7991</v>
      </c>
      <c r="ZU22" s="286"/>
      <c r="ZV22" s="284">
        <v>0</v>
      </c>
      <c r="ZW22" s="283">
        <f>ZW19+ZW21</f>
        <v>16980</v>
      </c>
      <c r="ZX22" s="287"/>
      <c r="ZY22" s="285">
        <f>ZY19+ZY21</f>
        <v>8983</v>
      </c>
      <c r="ZZ22" s="286"/>
      <c r="AAA22" s="283">
        <f>AAA19+AAA21</f>
        <v>7988</v>
      </c>
      <c r="AAB22" s="286"/>
      <c r="AAC22" s="284">
        <v>0</v>
      </c>
      <c r="AAD22" s="283">
        <f>AAD19+AAD21</f>
        <v>16971</v>
      </c>
      <c r="AAE22" s="287"/>
      <c r="AAF22" s="285">
        <f>AAF19+AAF21</f>
        <v>8979</v>
      </c>
      <c r="AAG22" s="286"/>
      <c r="AAH22" s="283">
        <f>AAH19+AAH21</f>
        <v>7982</v>
      </c>
      <c r="AAI22" s="286"/>
      <c r="AAJ22" s="284">
        <v>0</v>
      </c>
      <c r="AAK22" s="283">
        <f>AAK19+AAK21</f>
        <v>16961</v>
      </c>
      <c r="AAL22" s="287"/>
      <c r="AAM22" s="285">
        <f>AAM19+AAM21</f>
        <v>8973</v>
      </c>
      <c r="AAN22" s="286"/>
      <c r="AAO22" s="283">
        <f>AAO19+AAO21</f>
        <v>7976</v>
      </c>
      <c r="AAP22" s="286"/>
      <c r="AAQ22" s="284">
        <v>0</v>
      </c>
      <c r="AAR22" s="283">
        <f>AAR19+AAR21</f>
        <v>16949</v>
      </c>
      <c r="AAS22" s="287"/>
      <c r="AAT22" s="285">
        <f>AAT19+AAT21</f>
        <v>8965</v>
      </c>
      <c r="AAU22" s="286"/>
      <c r="AAV22" s="283">
        <f>AAV19+AAV21</f>
        <v>7972</v>
      </c>
      <c r="AAW22" s="286"/>
      <c r="AAX22" s="284">
        <v>0</v>
      </c>
      <c r="AAY22" s="283">
        <f>AAY19+AAY21</f>
        <v>16937</v>
      </c>
      <c r="AAZ22" s="287"/>
      <c r="ABA22" s="285">
        <f>ABA19+ABA21</f>
        <v>8961</v>
      </c>
      <c r="ABB22" s="286"/>
      <c r="ABC22" s="283">
        <f>ABC19+ABC21</f>
        <v>7968</v>
      </c>
      <c r="ABD22" s="286"/>
      <c r="ABE22" s="284">
        <v>0</v>
      </c>
      <c r="ABF22" s="283">
        <f>ABF19+ABF21</f>
        <v>16929</v>
      </c>
      <c r="ABG22" s="287"/>
      <c r="ABH22" s="285">
        <f>ABH19+ABH21</f>
        <v>8956</v>
      </c>
      <c r="ABI22" s="286"/>
      <c r="ABJ22" s="283">
        <f>ABJ19+ABJ21</f>
        <v>7960</v>
      </c>
      <c r="ABK22" s="286"/>
      <c r="ABL22" s="284">
        <v>0</v>
      </c>
      <c r="ABM22" s="283">
        <f>ABM19+ABM21</f>
        <v>16916</v>
      </c>
      <c r="ABN22" s="287"/>
      <c r="ABO22" s="285">
        <f>ABO19+ABO21</f>
        <v>8952</v>
      </c>
      <c r="ABP22" s="286"/>
      <c r="ABQ22" s="283">
        <f>ABQ19+ABQ21</f>
        <v>7956</v>
      </c>
      <c r="ABR22" s="286"/>
      <c r="ABS22" s="284">
        <v>0</v>
      </c>
      <c r="ABT22" s="283">
        <f>ABT19+ABT21</f>
        <v>16908</v>
      </c>
      <c r="ABU22" s="287"/>
      <c r="ABV22" s="285">
        <f>ABV19+ABV21</f>
        <v>8947</v>
      </c>
      <c r="ABW22" s="286"/>
      <c r="ABX22" s="283">
        <f>ABX19+ABX21</f>
        <v>7951</v>
      </c>
      <c r="ABY22" s="286"/>
      <c r="ABZ22" s="284">
        <v>0</v>
      </c>
      <c r="ACA22" s="283">
        <f>ACA19+ACA21</f>
        <v>16898</v>
      </c>
      <c r="ACB22" s="287"/>
      <c r="ACC22" s="285">
        <f>ACC19+ACC21</f>
        <v>8942</v>
      </c>
      <c r="ACD22" s="286"/>
      <c r="ACE22" s="283">
        <f>ACE19+ACE21</f>
        <v>7944</v>
      </c>
      <c r="ACF22" s="286"/>
      <c r="ACG22" s="284">
        <v>0</v>
      </c>
      <c r="ACH22" s="283">
        <f>ACH19+ACH21</f>
        <v>16886</v>
      </c>
      <c r="ACI22" s="287"/>
      <c r="ACJ22" s="285">
        <f>ACJ19+ACJ21</f>
        <v>8926</v>
      </c>
      <c r="ACK22" s="286"/>
      <c r="ACL22" s="283">
        <f>ACL19+ACL21</f>
        <v>7939</v>
      </c>
      <c r="ACM22" s="286"/>
      <c r="ACN22" s="284">
        <v>0</v>
      </c>
      <c r="ACO22" s="283">
        <f>ACO19+ACO21</f>
        <v>16865</v>
      </c>
      <c r="ACP22" s="287"/>
      <c r="ACQ22" s="285">
        <f>ACQ19+ACQ21</f>
        <v>8920</v>
      </c>
      <c r="ACR22" s="286"/>
      <c r="ACS22" s="283">
        <f>ACS19+ACS21</f>
        <v>7933</v>
      </c>
      <c r="ACT22" s="286"/>
      <c r="ACU22" s="284">
        <v>0</v>
      </c>
      <c r="ACV22" s="283">
        <f>ACV19+ACV21</f>
        <v>16853</v>
      </c>
      <c r="ACW22" s="287"/>
      <c r="ACX22" s="285">
        <f>ACX19+ACX21</f>
        <v>8916</v>
      </c>
      <c r="ACY22" s="286"/>
      <c r="ACZ22" s="283">
        <f>ACZ19+ACZ21</f>
        <v>7929</v>
      </c>
      <c r="ADA22" s="286"/>
      <c r="ADB22" s="284">
        <v>0</v>
      </c>
      <c r="ADC22" s="283">
        <f>ADC19+ADC21</f>
        <v>16845</v>
      </c>
      <c r="ADD22" s="287"/>
      <c r="ADE22" s="285">
        <f>ADE19+ADE21</f>
        <v>8906</v>
      </c>
      <c r="ADF22" s="286"/>
      <c r="ADG22" s="283">
        <f>ADG19+ADG21</f>
        <v>7925</v>
      </c>
      <c r="ADH22" s="286"/>
      <c r="ADI22" s="284">
        <v>0</v>
      </c>
      <c r="ADJ22" s="283">
        <f>ADJ19+ADJ21</f>
        <v>16831</v>
      </c>
      <c r="ADK22" s="287"/>
      <c r="ADL22" s="285">
        <f>ADL19+ADL21</f>
        <v>8893</v>
      </c>
      <c r="ADM22" s="286"/>
      <c r="ADN22" s="283">
        <f>ADN19+ADN21</f>
        <v>7908</v>
      </c>
      <c r="ADO22" s="286"/>
      <c r="ADP22" s="284">
        <v>0</v>
      </c>
      <c r="ADQ22" s="283">
        <f>ADQ19+ADQ21</f>
        <v>16801</v>
      </c>
      <c r="ADR22" s="287"/>
      <c r="ADS22" s="285">
        <f>ADS19+ADS21</f>
        <v>8887</v>
      </c>
      <c r="ADT22" s="286"/>
      <c r="ADU22" s="283">
        <f>ADU19+ADU21</f>
        <v>7898</v>
      </c>
      <c r="ADV22" s="286"/>
      <c r="ADW22" s="284">
        <v>0</v>
      </c>
      <c r="ADX22" s="283">
        <f>ADX19+ADX21</f>
        <v>16785</v>
      </c>
      <c r="ADY22" s="287"/>
      <c r="ADZ22" s="285">
        <f>ADZ19+ADZ21</f>
        <v>8876</v>
      </c>
      <c r="AEA22" s="286"/>
      <c r="AEB22" s="283">
        <f>AEB19+AEB21</f>
        <v>7884</v>
      </c>
      <c r="AEC22" s="286"/>
      <c r="AED22" s="284">
        <v>0</v>
      </c>
      <c r="AEE22" s="283">
        <f>AEE19+AEE21</f>
        <v>16760</v>
      </c>
      <c r="AEF22" s="287"/>
      <c r="AEG22" s="285">
        <f>AEG19+AEG21</f>
        <v>8862</v>
      </c>
      <c r="AEH22" s="286"/>
      <c r="AEI22" s="283">
        <f>AEI19+AEI21</f>
        <v>7872</v>
      </c>
      <c r="AEJ22" s="286"/>
      <c r="AEK22" s="284">
        <v>0</v>
      </c>
      <c r="AEL22" s="283">
        <f>AEL19+AEL21</f>
        <v>16734</v>
      </c>
      <c r="AEM22" s="287"/>
      <c r="AEN22" s="285">
        <f>AEN19+AEN21</f>
        <v>8848</v>
      </c>
      <c r="AEO22" s="286"/>
      <c r="AEP22" s="283">
        <f>AEP19+AEP21</f>
        <v>7862</v>
      </c>
      <c r="AEQ22" s="286"/>
      <c r="AER22" s="284">
        <v>0</v>
      </c>
      <c r="AES22" s="283">
        <f>AES19+AES21</f>
        <v>16710</v>
      </c>
      <c r="AET22" s="287"/>
      <c r="AEU22" s="285">
        <f>AEU19+AEU21</f>
        <v>8840</v>
      </c>
      <c r="AEV22" s="286"/>
      <c r="AEW22" s="283">
        <f>AEW19+AEW21</f>
        <v>7849</v>
      </c>
      <c r="AEX22" s="286"/>
      <c r="AEY22" s="284">
        <v>0</v>
      </c>
      <c r="AEZ22" s="283">
        <f>AEZ19+AEZ21</f>
        <v>16689</v>
      </c>
      <c r="AFA22" s="287"/>
      <c r="AFB22" s="285">
        <f>AFB19+AFB21</f>
        <v>8828</v>
      </c>
      <c r="AFC22" s="286"/>
      <c r="AFD22" s="283">
        <f>AFD19+AFD21</f>
        <v>7842</v>
      </c>
      <c r="AFE22" s="286"/>
      <c r="AFF22" s="284">
        <v>0</v>
      </c>
      <c r="AFG22" s="283">
        <f>AFG19+AFG21</f>
        <v>16670</v>
      </c>
      <c r="AFH22" s="287"/>
      <c r="AFI22" s="285">
        <f>AFI19+AFI21</f>
        <v>8814</v>
      </c>
      <c r="AFJ22" s="286"/>
      <c r="AFK22" s="283">
        <f>AFK19+AFK21</f>
        <v>7832</v>
      </c>
      <c r="AFL22" s="286"/>
      <c r="AFM22" s="284">
        <v>0</v>
      </c>
      <c r="AFN22" s="283">
        <f>AFN19+AFN21</f>
        <v>16646</v>
      </c>
      <c r="AFO22" s="287"/>
      <c r="AFP22" s="285">
        <f>AFP19+AFP21</f>
        <v>8805</v>
      </c>
      <c r="AFQ22" s="286"/>
      <c r="AFR22" s="283">
        <f>AFR19+AFR21</f>
        <v>7818</v>
      </c>
      <c r="AFS22" s="286"/>
      <c r="AFT22" s="284">
        <v>0</v>
      </c>
      <c r="AFU22" s="283">
        <f>AFU19+AFU21</f>
        <v>16623</v>
      </c>
      <c r="AFV22" s="287"/>
      <c r="AFW22" s="285">
        <f>AFW19+AFW21</f>
        <v>8789</v>
      </c>
      <c r="AFX22" s="286"/>
      <c r="AFY22" s="283">
        <f>AFY19+AFY21</f>
        <v>7803</v>
      </c>
      <c r="AFZ22" s="286"/>
      <c r="AGA22" s="284">
        <v>0</v>
      </c>
      <c r="AGB22" s="283">
        <f>AGB19+AGB21</f>
        <v>16592</v>
      </c>
      <c r="AGC22" s="287"/>
      <c r="AGD22" s="285">
        <f>AGD19+AGD21</f>
        <v>8767</v>
      </c>
      <c r="AGE22" s="286"/>
      <c r="AGF22" s="283">
        <f>AGF19+AGF21</f>
        <v>7792</v>
      </c>
      <c r="AGG22" s="286"/>
      <c r="AGH22" s="284">
        <v>0</v>
      </c>
      <c r="AGI22" s="283">
        <f>AGI19+AGI21</f>
        <v>16559</v>
      </c>
      <c r="AGJ22" s="287"/>
      <c r="AGK22" s="285">
        <f>AGK19+AGK21</f>
        <v>8749</v>
      </c>
      <c r="AGL22" s="286"/>
      <c r="AGM22" s="283">
        <f>AGM19+AGM21</f>
        <v>7774</v>
      </c>
      <c r="AGN22" s="286"/>
      <c r="AGO22" s="284">
        <v>0</v>
      </c>
      <c r="AGP22" s="283">
        <f>AGP19+AGP21</f>
        <v>16523</v>
      </c>
      <c r="AGQ22" s="287"/>
      <c r="AGR22" s="285">
        <f>AGR19+AGR21</f>
        <v>8731</v>
      </c>
      <c r="AGS22" s="286"/>
      <c r="AGT22" s="283">
        <f>AGT19+AGT21</f>
        <v>7762</v>
      </c>
      <c r="AGU22" s="286"/>
      <c r="AGV22" s="284">
        <v>0</v>
      </c>
      <c r="AGW22" s="283">
        <f>AGW19+AGW21</f>
        <v>16493</v>
      </c>
      <c r="AGX22" s="287"/>
      <c r="AGY22" s="285">
        <f>AGY19+AGY21</f>
        <v>8709</v>
      </c>
      <c r="AGZ22" s="286"/>
      <c r="AHA22" s="283">
        <f>AHA19+AHA21</f>
        <v>7749</v>
      </c>
      <c r="AHB22" s="286"/>
      <c r="AHC22" s="284">
        <v>0</v>
      </c>
      <c r="AHD22" s="283">
        <f>AHD19+AHD21</f>
        <v>16458</v>
      </c>
      <c r="AHE22" s="287"/>
      <c r="AHF22" s="285">
        <f>AHF19+AHF21</f>
        <v>8689</v>
      </c>
      <c r="AHG22" s="286"/>
      <c r="AHH22" s="283">
        <f>AHH19+AHH21</f>
        <v>7728</v>
      </c>
      <c r="AHI22" s="286"/>
      <c r="AHJ22" s="284">
        <v>0</v>
      </c>
      <c r="AHK22" s="283">
        <f>AHK19+AHK21</f>
        <v>16417</v>
      </c>
      <c r="AHL22" s="287"/>
      <c r="AHM22" s="285">
        <f>AHM19+AHM21</f>
        <v>8667</v>
      </c>
      <c r="AHN22" s="286"/>
      <c r="AHO22" s="283">
        <f>AHO19+AHO21</f>
        <v>7714</v>
      </c>
      <c r="AHP22" s="286"/>
      <c r="AHQ22" s="284">
        <v>0</v>
      </c>
      <c r="AHR22" s="283">
        <f>AHR19+AHR21</f>
        <v>16381</v>
      </c>
      <c r="AHS22" s="287"/>
      <c r="AHT22" s="285">
        <f>AHT19+AHT21</f>
        <v>8642</v>
      </c>
      <c r="AHU22" s="286"/>
      <c r="AHV22" s="283">
        <f>AHV19+AHV21</f>
        <v>7687</v>
      </c>
      <c r="AHW22" s="286"/>
      <c r="AHX22" s="284">
        <v>0</v>
      </c>
      <c r="AHY22" s="283">
        <f>AHY19+AHY21</f>
        <v>16329</v>
      </c>
      <c r="AHZ22" s="287"/>
      <c r="AIA22" s="285">
        <f>AIA19+AIA21</f>
        <v>8609</v>
      </c>
      <c r="AIB22" s="286"/>
      <c r="AIC22" s="283">
        <f>AIC19+AIC21</f>
        <v>7671</v>
      </c>
      <c r="AID22" s="286"/>
      <c r="AIE22" s="284">
        <v>0</v>
      </c>
      <c r="AIF22" s="283">
        <f>AIF19+AIF21</f>
        <v>16280</v>
      </c>
      <c r="AIG22" s="287"/>
      <c r="AIH22" s="285">
        <f>AIH19+AIH21</f>
        <v>8591</v>
      </c>
      <c r="AII22" s="286"/>
      <c r="AIJ22" s="283">
        <f>AIJ19+AIJ21</f>
        <v>7648</v>
      </c>
      <c r="AIK22" s="286"/>
      <c r="AIL22" s="284">
        <v>0</v>
      </c>
      <c r="AIM22" s="283">
        <f>AIM19+AIM21</f>
        <v>16239</v>
      </c>
      <c r="AIN22" s="287"/>
      <c r="AIO22" s="285">
        <f>AIO19+AIO21</f>
        <v>8566</v>
      </c>
      <c r="AIP22" s="286"/>
      <c r="AIQ22" s="283">
        <f>AIQ19+AIQ21</f>
        <v>7622</v>
      </c>
      <c r="AIR22" s="286"/>
      <c r="AIS22" s="284">
        <v>0</v>
      </c>
      <c r="AIT22" s="283">
        <f>AIT19+AIT21</f>
        <v>16188</v>
      </c>
      <c r="AIU22" s="287"/>
      <c r="AIV22" s="285">
        <f>AIV19+AIV21</f>
        <v>8530</v>
      </c>
      <c r="AIW22" s="286"/>
      <c r="AIX22" s="283">
        <f>AIX19+AIX21</f>
        <v>7601</v>
      </c>
      <c r="AIY22" s="286"/>
      <c r="AIZ22" s="284">
        <v>0</v>
      </c>
      <c r="AJA22" s="283">
        <f>AJA19+AJA21</f>
        <v>16131</v>
      </c>
      <c r="AJB22" s="287"/>
      <c r="AJC22" s="285">
        <f>AJC19+AJC21</f>
        <v>8494</v>
      </c>
      <c r="AJD22" s="286"/>
      <c r="AJE22" s="283">
        <f>AJE19+AJE21</f>
        <v>7578</v>
      </c>
      <c r="AJF22" s="286"/>
      <c r="AJG22" s="284">
        <v>0</v>
      </c>
      <c r="AJH22" s="283">
        <f>AJH19+AJH21</f>
        <v>16072</v>
      </c>
      <c r="AJI22" s="287"/>
      <c r="AJJ22" s="285">
        <f>AJJ19+AJJ21</f>
        <v>8467</v>
      </c>
      <c r="AJK22" s="286"/>
      <c r="AJL22" s="283">
        <f>AJL19+AJL21</f>
        <v>7542</v>
      </c>
      <c r="AJM22" s="286"/>
      <c r="AJN22" s="284">
        <v>0</v>
      </c>
      <c r="AJO22" s="283">
        <f>AJO19+AJO21</f>
        <v>16009</v>
      </c>
      <c r="AJP22" s="287"/>
      <c r="AJQ22" s="285">
        <f>AJQ19+AJQ21</f>
        <v>8424</v>
      </c>
      <c r="AJR22" s="286"/>
      <c r="AJS22" s="283">
        <f>AJS19+AJS21</f>
        <v>7515</v>
      </c>
      <c r="AJT22" s="286"/>
      <c r="AJU22" s="284">
        <v>0</v>
      </c>
      <c r="AJV22" s="283">
        <f>AJV19+AJV21</f>
        <v>15939</v>
      </c>
      <c r="AJW22" s="287"/>
      <c r="AJX22" s="285">
        <f>AJX19+AJX21</f>
        <v>8385</v>
      </c>
      <c r="AJY22" s="286"/>
      <c r="AJZ22" s="283">
        <f>AJZ19+AJZ21</f>
        <v>7489</v>
      </c>
      <c r="AKA22" s="286"/>
      <c r="AKB22" s="284">
        <v>0</v>
      </c>
      <c r="AKC22" s="283">
        <f>AKC19+AKC21</f>
        <v>15874</v>
      </c>
      <c r="AKD22" s="287"/>
      <c r="AKE22" s="285">
        <f>AKE19+AKE21</f>
        <v>8360</v>
      </c>
      <c r="AKF22" s="286"/>
      <c r="AKG22" s="283">
        <f>AKG19+AKG21</f>
        <v>7456</v>
      </c>
      <c r="AKH22" s="286"/>
      <c r="AKI22" s="284">
        <v>0</v>
      </c>
      <c r="AKJ22" s="283">
        <f>AKJ19+AKJ21</f>
        <v>15816</v>
      </c>
      <c r="AKK22" s="287"/>
      <c r="AKL22" s="285">
        <f>AKL19+AKL21</f>
        <v>8322</v>
      </c>
      <c r="AKM22" s="286"/>
      <c r="AKN22" s="283">
        <f>AKN19+AKN21</f>
        <v>7425</v>
      </c>
      <c r="AKO22" s="286"/>
      <c r="AKP22" s="284">
        <v>0</v>
      </c>
      <c r="AKQ22" s="283">
        <f>AKQ19+AKQ21</f>
        <v>15747</v>
      </c>
      <c r="AKR22" s="287"/>
      <c r="AKS22" s="285">
        <f>AKS19+AKS21</f>
        <v>8275</v>
      </c>
      <c r="AKT22" s="286"/>
      <c r="AKU22" s="283">
        <f>AKU19+AKU21</f>
        <v>7402</v>
      </c>
      <c r="AKV22" s="286"/>
      <c r="AKW22" s="284">
        <v>0</v>
      </c>
      <c r="AKX22" s="283">
        <f>AKX19+AKX21</f>
        <v>15677</v>
      </c>
      <c r="AKY22" s="287"/>
      <c r="AKZ22" s="285">
        <f>AKZ19+AKZ21</f>
        <v>8227</v>
      </c>
      <c r="ALA22" s="286"/>
      <c r="ALB22" s="283">
        <f>ALB19+ALB21</f>
        <v>7373</v>
      </c>
      <c r="ALC22" s="286"/>
      <c r="ALD22" s="284">
        <v>0</v>
      </c>
      <c r="ALE22" s="283">
        <f>ALE19+ALE21</f>
        <v>15600</v>
      </c>
      <c r="ALF22" s="287"/>
      <c r="ALG22" s="285">
        <f>ALG19+ALG21</f>
        <v>8190</v>
      </c>
      <c r="ALH22" s="286"/>
      <c r="ALI22" s="283">
        <f>ALI19+ALI21</f>
        <v>7335</v>
      </c>
      <c r="ALJ22" s="286"/>
      <c r="ALK22" s="284">
        <v>0</v>
      </c>
      <c r="ALL22" s="283">
        <f>ALL19+ALL21</f>
        <v>15525</v>
      </c>
      <c r="ALM22" s="287"/>
      <c r="ALN22" s="285">
        <f>ALN19+ALN21</f>
        <v>8163</v>
      </c>
      <c r="ALO22" s="286"/>
      <c r="ALP22" s="283">
        <f>ALP19+ALP21</f>
        <v>7311</v>
      </c>
      <c r="ALQ22" s="286"/>
      <c r="ALR22" s="284">
        <v>0</v>
      </c>
      <c r="ALS22" s="283">
        <f>ALS19+ALS21</f>
        <v>15474</v>
      </c>
      <c r="ALT22" s="287"/>
      <c r="ALU22" s="285">
        <f>ALU19+ALU21</f>
        <v>8124</v>
      </c>
      <c r="ALV22" s="286"/>
      <c r="ALW22" s="283">
        <f>ALW19+ALW21</f>
        <v>7270</v>
      </c>
      <c r="ALX22" s="286"/>
      <c r="ALY22" s="284">
        <v>0</v>
      </c>
      <c r="ALZ22" s="283">
        <f>ALZ19+ALZ21</f>
        <v>15394</v>
      </c>
      <c r="AMA22" s="287"/>
      <c r="AMB22" s="285">
        <f>AMB19+AMB21</f>
        <v>8079</v>
      </c>
      <c r="AMC22" s="286"/>
      <c r="AMD22" s="283">
        <f>AMD19+AMD21</f>
        <v>7244</v>
      </c>
      <c r="AME22" s="286"/>
      <c r="AMF22" s="284">
        <v>0</v>
      </c>
      <c r="AMG22" s="283">
        <f>AMG19+AMG21</f>
        <v>15323</v>
      </c>
      <c r="AMH22" s="287"/>
      <c r="AMI22" s="285">
        <f>AMI19+AMI21</f>
        <v>8043</v>
      </c>
      <c r="AMJ22" s="286"/>
      <c r="AMK22" s="283">
        <f>AMK19+AMK21</f>
        <v>7221</v>
      </c>
      <c r="AML22" s="286"/>
      <c r="AMM22" s="284">
        <v>0</v>
      </c>
      <c r="AMN22" s="283">
        <f>AMN19+AMN21</f>
        <v>15264</v>
      </c>
      <c r="AMO22" s="287"/>
      <c r="AMP22" s="285">
        <f>AMP19+AMP21</f>
        <v>7998</v>
      </c>
      <c r="AMQ22" s="286"/>
      <c r="AMR22" s="283">
        <f>AMR19+AMR21</f>
        <v>7186</v>
      </c>
      <c r="AMS22" s="286"/>
      <c r="AMT22" s="284">
        <v>0</v>
      </c>
      <c r="AMU22" s="283">
        <f>AMU19+AMU21</f>
        <v>15184</v>
      </c>
      <c r="AMV22" s="287"/>
      <c r="AMW22" s="285">
        <f>AMW19+AMW21</f>
        <v>7952</v>
      </c>
      <c r="AMX22" s="286"/>
      <c r="AMY22" s="283">
        <f>AMY19+AMY21</f>
        <v>7159</v>
      </c>
      <c r="AMZ22" s="286"/>
      <c r="ANA22" s="284">
        <v>0</v>
      </c>
      <c r="ANB22" s="283">
        <f>ANB19+ANB21</f>
        <v>15111</v>
      </c>
      <c r="ANC22" s="287"/>
      <c r="AND22" s="285">
        <f>AND19+AND21</f>
        <v>7914</v>
      </c>
      <c r="ANE22" s="286"/>
      <c r="ANF22" s="283">
        <f>ANF19+ANF21</f>
        <v>7136</v>
      </c>
      <c r="ANG22" s="286"/>
      <c r="ANH22" s="284">
        <v>0</v>
      </c>
      <c r="ANI22" s="283">
        <f>ANI19+ANI21</f>
        <v>15050</v>
      </c>
      <c r="ANJ22" s="287"/>
      <c r="ANK22" s="285">
        <f>ANK19+ANK21</f>
        <v>7882</v>
      </c>
      <c r="ANL22" s="286"/>
      <c r="ANM22" s="283">
        <f>ANM19+ANM21</f>
        <v>7104</v>
      </c>
      <c r="ANN22" s="286"/>
      <c r="ANO22" s="284">
        <v>0</v>
      </c>
      <c r="ANP22" s="283">
        <f>ANP19+ANP21</f>
        <v>14986</v>
      </c>
      <c r="ANQ22" s="287"/>
      <c r="ANR22" s="285">
        <f>ANR19+ANR21</f>
        <v>7849</v>
      </c>
      <c r="ANS22" s="286"/>
      <c r="ANT22" s="283">
        <f>ANT19+ANT21</f>
        <v>7071</v>
      </c>
      <c r="ANU22" s="286"/>
      <c r="ANV22" s="284">
        <v>0</v>
      </c>
      <c r="ANW22" s="283">
        <f>ANW19+ANW21</f>
        <v>14920</v>
      </c>
      <c r="ANX22" s="287"/>
      <c r="ANY22" s="285">
        <f>ANY19+ANY21</f>
        <v>7809</v>
      </c>
      <c r="ANZ22" s="286"/>
      <c r="AOA22" s="283">
        <f>AOA19+AOA21</f>
        <v>7042</v>
      </c>
      <c r="AOB22" s="286"/>
      <c r="AOC22" s="284">
        <v>0</v>
      </c>
      <c r="AOD22" s="283">
        <f>AOD19+AOD21</f>
        <v>14851</v>
      </c>
      <c r="AOE22" s="287"/>
      <c r="AOF22" s="285">
        <f>AOF19+AOF21</f>
        <v>7779</v>
      </c>
      <c r="AOG22" s="286"/>
      <c r="AOH22" s="283">
        <f>AOH19+AOH21</f>
        <v>7024</v>
      </c>
      <c r="AOI22" s="286"/>
      <c r="AOJ22" s="284">
        <v>0</v>
      </c>
      <c r="AOK22" s="283">
        <f>AOK19+AOK21</f>
        <v>14803</v>
      </c>
      <c r="AOL22" s="287"/>
      <c r="AOM22" s="285">
        <f>AOM19+AOM21</f>
        <v>7742</v>
      </c>
      <c r="AON22" s="286"/>
      <c r="AOO22" s="283">
        <f>AOO19+AOO21</f>
        <v>6995</v>
      </c>
      <c r="AOP22" s="286"/>
      <c r="AOQ22" s="284">
        <v>0</v>
      </c>
      <c r="AOR22" s="283">
        <f>AOR19+AOR21</f>
        <v>14737</v>
      </c>
      <c r="AOS22" s="287"/>
      <c r="AOT22" s="285">
        <f>AOT19+AOT21</f>
        <v>7713</v>
      </c>
      <c r="AOU22" s="286"/>
      <c r="AOV22" s="283">
        <f>AOV19+AOV21</f>
        <v>6970</v>
      </c>
      <c r="AOW22" s="286"/>
      <c r="AOX22" s="284">
        <v>0</v>
      </c>
      <c r="AOY22" s="283">
        <f>AOY19+AOY21</f>
        <v>14683</v>
      </c>
      <c r="AOZ22" s="287"/>
      <c r="APA22" s="285">
        <f>APA19+APA21</f>
        <v>7686</v>
      </c>
      <c r="APB22" s="286"/>
      <c r="APC22" s="283">
        <f>APC19+APC21</f>
        <v>6938</v>
      </c>
      <c r="APD22" s="286"/>
      <c r="APE22" s="284">
        <v>0</v>
      </c>
      <c r="APF22" s="283">
        <f>APF19+APF21</f>
        <v>14624</v>
      </c>
      <c r="APG22" s="287"/>
      <c r="APH22" s="285">
        <f>APH19+APH21</f>
        <v>7656</v>
      </c>
      <c r="API22" s="286"/>
      <c r="APJ22" s="283">
        <f>APJ19+APJ21</f>
        <v>6916</v>
      </c>
      <c r="APK22" s="286"/>
      <c r="APL22" s="284">
        <v>0</v>
      </c>
      <c r="APM22" s="283">
        <f>APM19+APM21</f>
        <v>14572</v>
      </c>
      <c r="APN22" s="287"/>
      <c r="APO22" s="285">
        <f>APO19+APO21</f>
        <v>7631</v>
      </c>
      <c r="APP22" s="286"/>
      <c r="APQ22" s="283">
        <f>APQ19+APQ21</f>
        <v>6895</v>
      </c>
      <c r="APR22" s="286"/>
      <c r="APS22" s="284">
        <v>0</v>
      </c>
      <c r="APT22" s="283">
        <f>APT19+APT21</f>
        <v>14526</v>
      </c>
      <c r="APU22" s="287"/>
      <c r="APV22" s="285">
        <f>APV19+APV21</f>
        <v>7605</v>
      </c>
      <c r="APW22" s="286"/>
      <c r="APX22" s="283">
        <f>APX19+APX21</f>
        <v>6873</v>
      </c>
      <c r="APY22" s="286"/>
      <c r="APZ22" s="284">
        <v>0</v>
      </c>
      <c r="AQA22" s="283">
        <f>AQA19+AQA21</f>
        <v>14478</v>
      </c>
      <c r="AQB22" s="287"/>
      <c r="AQC22" s="285">
        <f>AQC19+AQC21</f>
        <v>7579</v>
      </c>
      <c r="AQD22" s="286"/>
      <c r="AQE22" s="283">
        <f>AQE19+AQE21</f>
        <v>6840</v>
      </c>
      <c r="AQF22" s="286"/>
      <c r="AQG22" s="284">
        <v>0</v>
      </c>
      <c r="AQH22" s="283">
        <f>AQH19+AQH21</f>
        <v>14419</v>
      </c>
      <c r="AQI22" s="287"/>
      <c r="AQJ22" s="285">
        <f>AQJ19+AQJ21</f>
        <v>7548</v>
      </c>
      <c r="AQK22" s="286"/>
      <c r="AQL22" s="283">
        <f>AQL19+AQL21</f>
        <v>6813</v>
      </c>
      <c r="AQM22" s="286"/>
      <c r="AQN22" s="284">
        <v>0</v>
      </c>
      <c r="AQO22" s="283">
        <f>AQO19+AQO21</f>
        <v>14361</v>
      </c>
      <c r="AQP22" s="287"/>
      <c r="AQQ22" s="285">
        <f>AQQ19+AQQ21</f>
        <v>7516</v>
      </c>
      <c r="AQR22" s="286"/>
      <c r="AQS22" s="283">
        <f>AQS19+AQS21</f>
        <v>6783</v>
      </c>
      <c r="AQT22" s="286"/>
      <c r="AQU22" s="284">
        <v>0</v>
      </c>
      <c r="AQV22" s="283">
        <f>AQV19+AQV21</f>
        <v>14299</v>
      </c>
      <c r="AQW22" s="287"/>
      <c r="AQX22" s="285">
        <f>AQX19+AQX21</f>
        <v>7502</v>
      </c>
      <c r="AQY22" s="286"/>
      <c r="AQZ22" s="283">
        <f>AQZ19+AQZ21</f>
        <v>6766</v>
      </c>
      <c r="ARA22" s="286"/>
      <c r="ARB22" s="284">
        <v>0</v>
      </c>
      <c r="ARC22" s="283">
        <f>ARC19+ARC21</f>
        <v>14268</v>
      </c>
      <c r="ARD22" s="287"/>
      <c r="ARE22" s="285">
        <f t="shared" ref="ARE22" si="4002">ARE19+ARE21</f>
        <v>7485</v>
      </c>
      <c r="ARF22" s="286"/>
      <c r="ARG22" s="283">
        <f t="shared" ref="ARG22" si="4003">ARG19+ARG21</f>
        <v>6744</v>
      </c>
      <c r="ARH22" s="286"/>
      <c r="ARI22" s="284">
        <v>0</v>
      </c>
      <c r="ARJ22" s="283">
        <f t="shared" ref="ARJ22" si="4004">ARJ19+ARJ21</f>
        <v>14229</v>
      </c>
      <c r="ARK22" s="287"/>
      <c r="ARL22" s="285">
        <f t="shared" ref="ARL22" si="4005">ARL19+ARL21</f>
        <v>7467</v>
      </c>
      <c r="ARM22" s="286"/>
      <c r="ARN22" s="283">
        <f t="shared" ref="ARN22" si="4006">ARN19+ARN21</f>
        <v>6727</v>
      </c>
      <c r="ARO22" s="286"/>
      <c r="ARP22" s="284">
        <v>0</v>
      </c>
      <c r="ARQ22" s="283">
        <f t="shared" ref="ARQ22" si="4007">ARQ19+ARQ21</f>
        <v>14194</v>
      </c>
      <c r="ARR22" s="287"/>
      <c r="ARS22" s="285">
        <f t="shared" ref="ARS22" si="4008">ARS19+ARS21</f>
        <v>7451</v>
      </c>
      <c r="ART22" s="286"/>
      <c r="ARU22" s="283">
        <f t="shared" ref="ARU22" si="4009">ARU19+ARU21</f>
        <v>6714</v>
      </c>
      <c r="ARV22" s="286"/>
      <c r="ARW22" s="284">
        <v>0</v>
      </c>
      <c r="ARX22" s="283">
        <f t="shared" ref="ARX22" si="4010">ARX19+ARX21</f>
        <v>14165</v>
      </c>
      <c r="ARY22" s="287"/>
      <c r="ARZ22" s="285">
        <f t="shared" ref="ARZ22" si="4011">ARZ19+ARZ21</f>
        <v>7437</v>
      </c>
      <c r="ASA22" s="286"/>
      <c r="ASB22" s="283">
        <f t="shared" ref="ASB22" si="4012">ASB19+ASB21</f>
        <v>6696</v>
      </c>
      <c r="ASC22" s="286"/>
      <c r="ASD22" s="284">
        <v>0</v>
      </c>
      <c r="ASE22" s="283">
        <f t="shared" ref="ASE22" si="4013">ASE19+ASE21</f>
        <v>14133</v>
      </c>
      <c r="ASF22" s="287"/>
      <c r="ASG22" s="285">
        <f t="shared" ref="ASG22" si="4014">ASG19+ASG21</f>
        <v>7423</v>
      </c>
      <c r="ASH22" s="286"/>
      <c r="ASI22" s="283">
        <f t="shared" ref="ASI22" si="4015">ASI19+ASI21</f>
        <v>6675</v>
      </c>
      <c r="ASJ22" s="286"/>
      <c r="ASK22" s="284">
        <v>0</v>
      </c>
      <c r="ASL22" s="283">
        <f t="shared" ref="ASL22" si="4016">ASL19+ASL21</f>
        <v>14098</v>
      </c>
      <c r="ASM22" s="287"/>
      <c r="ASN22" s="285">
        <f t="shared" ref="ASN22" si="4017">ASN19+ASN21</f>
        <v>7405</v>
      </c>
      <c r="ASO22" s="286"/>
      <c r="ASP22" s="283">
        <f t="shared" ref="ASP22" si="4018">ASP19+ASP21</f>
        <v>6664</v>
      </c>
      <c r="ASQ22" s="286"/>
      <c r="ASR22" s="284">
        <v>0</v>
      </c>
      <c r="ASS22" s="283">
        <f t="shared" ref="ASS22" si="4019">ASS19+ASS21</f>
        <v>14069</v>
      </c>
      <c r="AST22" s="287"/>
      <c r="ASU22" s="285">
        <f t="shared" ref="ASU22" si="4020">ASU19+ASU21</f>
        <v>7384</v>
      </c>
      <c r="ASV22" s="286"/>
      <c r="ASW22" s="283">
        <f t="shared" ref="ASW22" si="4021">ASW19+ASW21</f>
        <v>6649</v>
      </c>
      <c r="ASX22" s="286"/>
      <c r="ASY22" s="284">
        <v>0</v>
      </c>
      <c r="ASZ22" s="283">
        <f t="shared" ref="ASZ22" si="4022">ASZ19+ASZ21</f>
        <v>14033</v>
      </c>
      <c r="ATA22" s="287"/>
      <c r="ATB22" s="285">
        <f t="shared" ref="ATB22" si="4023">ATB19+ATB21</f>
        <v>7368</v>
      </c>
      <c r="ATC22" s="286"/>
      <c r="ATD22" s="283">
        <f t="shared" ref="ATD22" si="4024">ATD19+ATD21</f>
        <v>6641</v>
      </c>
      <c r="ATE22" s="286"/>
      <c r="ATF22" s="284">
        <v>0</v>
      </c>
      <c r="ATG22" s="283">
        <f t="shared" ref="ATG22" si="4025">ATG19+ATG21</f>
        <v>14009</v>
      </c>
      <c r="ATH22" s="287"/>
      <c r="ATI22" s="285">
        <f t="shared" ref="ATI22" si="4026">ATI19+ATI21</f>
        <v>7354</v>
      </c>
      <c r="ATJ22" s="286"/>
      <c r="ATK22" s="283">
        <f t="shared" ref="ATK22" si="4027">ATK19+ATK21</f>
        <v>6632</v>
      </c>
      <c r="ATL22" s="286"/>
      <c r="ATM22" s="284">
        <v>0</v>
      </c>
      <c r="ATN22" s="283">
        <f t="shared" ref="ATN22" si="4028">ATN19+ATN21</f>
        <v>13986</v>
      </c>
      <c r="ATO22" s="287"/>
      <c r="ATP22" s="285">
        <f t="shared" ref="ATP22" si="4029">ATP19+ATP21</f>
        <v>7348</v>
      </c>
      <c r="ATQ22" s="286"/>
      <c r="ATR22" s="283">
        <f t="shared" ref="ATR22" si="4030">ATR19+ATR21</f>
        <v>6621</v>
      </c>
      <c r="ATS22" s="286"/>
      <c r="ATT22" s="284">
        <v>0</v>
      </c>
      <c r="ATU22" s="283">
        <f t="shared" ref="ATU22" si="4031">ATU19+ATU21</f>
        <v>13969</v>
      </c>
      <c r="ATV22" s="287"/>
      <c r="ATW22" s="285">
        <f t="shared" ref="ATW22" si="4032">ATW19+ATW21</f>
        <v>7334</v>
      </c>
      <c r="ATX22" s="286"/>
      <c r="ATY22" s="283">
        <f t="shared" ref="ATY22" si="4033">ATY19+ATY21</f>
        <v>6609</v>
      </c>
      <c r="ATZ22" s="286"/>
      <c r="AUA22" s="284">
        <v>0</v>
      </c>
      <c r="AUB22" s="283">
        <f t="shared" ref="AUB22" si="4034">AUB19+AUB21</f>
        <v>13943</v>
      </c>
      <c r="AUC22" s="287"/>
      <c r="AUD22" s="285">
        <f t="shared" ref="AUD22" si="4035">AUD19+AUD21</f>
        <v>7328</v>
      </c>
      <c r="AUE22" s="286"/>
      <c r="AUF22" s="283">
        <f t="shared" ref="AUF22" si="4036">AUF19+AUF21</f>
        <v>6601</v>
      </c>
      <c r="AUG22" s="286"/>
      <c r="AUH22" s="284">
        <v>0</v>
      </c>
      <c r="AUI22" s="283">
        <f t="shared" ref="AUI22" si="4037">AUI19+AUI21</f>
        <v>13929</v>
      </c>
      <c r="AUJ22" s="287"/>
      <c r="AUK22" s="285">
        <f t="shared" ref="AUK22" si="4038">AUK19+AUK21</f>
        <v>7317</v>
      </c>
      <c r="AUL22" s="286"/>
      <c r="AUM22" s="283">
        <f t="shared" ref="AUM22" si="4039">AUM19+AUM21</f>
        <v>6595</v>
      </c>
      <c r="AUN22" s="286"/>
      <c r="AUO22" s="284">
        <v>0</v>
      </c>
      <c r="AUP22" s="283">
        <f t="shared" ref="AUP22" si="4040">AUP19+AUP21</f>
        <v>13912</v>
      </c>
      <c r="AUQ22" s="287"/>
      <c r="AUR22" s="285">
        <f t="shared" ref="AUR22" si="4041">AUR19+AUR21</f>
        <v>7302</v>
      </c>
      <c r="AUS22" s="286"/>
      <c r="AUT22" s="283">
        <f t="shared" ref="AUT22" si="4042">AUT19+AUT21</f>
        <v>6581</v>
      </c>
      <c r="AUU22" s="286"/>
      <c r="AUV22" s="284">
        <v>0</v>
      </c>
      <c r="AUW22" s="283">
        <f t="shared" ref="AUW22" si="4043">AUW19+AUW21</f>
        <v>13883</v>
      </c>
      <c r="AUX22" s="287"/>
      <c r="AUY22" s="285">
        <f t="shared" ref="AUY22" si="4044">AUY19+AUY21</f>
        <v>7289</v>
      </c>
      <c r="AUZ22" s="286"/>
      <c r="AVA22" s="283">
        <f t="shared" ref="AVA22" si="4045">AVA19+AVA21</f>
        <v>6569</v>
      </c>
      <c r="AVB22" s="286"/>
      <c r="AVC22" s="284">
        <v>0</v>
      </c>
      <c r="AVD22" s="283">
        <f t="shared" ref="AVD22" si="4046">AVD19+AVD21</f>
        <v>13858</v>
      </c>
      <c r="AVE22" s="287"/>
      <c r="AVF22" s="285">
        <f t="shared" ref="AVF22" si="4047">AVF19+AVF21</f>
        <v>7279</v>
      </c>
      <c r="AVG22" s="286"/>
      <c r="AVH22" s="283">
        <f t="shared" ref="AVH22" si="4048">AVH19+AVH21</f>
        <v>6567</v>
      </c>
      <c r="AVI22" s="286"/>
      <c r="AVJ22" s="284">
        <v>0</v>
      </c>
      <c r="AVK22" s="283">
        <f t="shared" ref="AVK22" si="4049">AVK19+AVK21</f>
        <v>13846</v>
      </c>
      <c r="AVL22" s="287"/>
      <c r="AVM22" s="285">
        <f t="shared" ref="AVM22" si="4050">AVM19+AVM21</f>
        <v>7264</v>
      </c>
      <c r="AVN22" s="286"/>
      <c r="AVO22" s="283">
        <f t="shared" ref="AVO22" si="4051">AVO19+AVO21</f>
        <v>6559</v>
      </c>
      <c r="AVP22" s="286"/>
      <c r="AVQ22" s="284">
        <v>0</v>
      </c>
      <c r="AVR22" s="283">
        <f t="shared" ref="AVR22" si="4052">AVR19+AVR21</f>
        <v>13823</v>
      </c>
      <c r="AVS22" s="287"/>
      <c r="AVT22" s="285">
        <f t="shared" ref="AVT22" si="4053">AVT19+AVT21</f>
        <v>7253</v>
      </c>
      <c r="AVU22" s="286"/>
      <c r="AVV22" s="283">
        <f t="shared" ref="AVV22" si="4054">AVV19+AVV21</f>
        <v>6553</v>
      </c>
      <c r="AVW22" s="286"/>
      <c r="AVX22" s="284">
        <v>0</v>
      </c>
      <c r="AVY22" s="283">
        <f t="shared" ref="AVY22" si="4055">AVY19+AVY21</f>
        <v>13806</v>
      </c>
      <c r="AVZ22" s="287"/>
      <c r="AWA22" s="285">
        <f t="shared" ref="AWA22" si="4056">AWA19+AWA21</f>
        <v>7247</v>
      </c>
      <c r="AWB22" s="286"/>
      <c r="AWC22" s="283">
        <f t="shared" ref="AWC22" si="4057">AWC19+AWC21</f>
        <v>6541</v>
      </c>
      <c r="AWD22" s="286"/>
      <c r="AWE22" s="284">
        <v>0</v>
      </c>
      <c r="AWF22" s="283">
        <f t="shared" ref="AWF22" si="4058">AWF19+AWF21</f>
        <v>13788</v>
      </c>
      <c r="AWG22" s="287"/>
      <c r="AWH22" s="285">
        <f t="shared" ref="AWH22" si="4059">AWH19+AWH21</f>
        <v>7241</v>
      </c>
      <c r="AWI22" s="286"/>
      <c r="AWJ22" s="283">
        <f t="shared" ref="AWJ22" si="4060">AWJ19+AWJ21</f>
        <v>6531</v>
      </c>
      <c r="AWK22" s="286"/>
      <c r="AWL22" s="284">
        <v>0</v>
      </c>
      <c r="AWM22" s="283">
        <f t="shared" ref="AWM22" si="4061">AWM19+AWM21</f>
        <v>13772</v>
      </c>
      <c r="AWN22" s="287"/>
      <c r="AWO22" s="285">
        <f t="shared" ref="AWO22" si="4062">AWO19+AWO21</f>
        <v>7233</v>
      </c>
      <c r="AWP22" s="286"/>
      <c r="AWQ22" s="283">
        <f t="shared" ref="AWQ22" si="4063">AWQ19+AWQ21</f>
        <v>6525</v>
      </c>
      <c r="AWR22" s="286"/>
      <c r="AWS22" s="284">
        <v>0</v>
      </c>
      <c r="AWT22" s="283">
        <f t="shared" ref="AWT22" si="4064">AWT19+AWT21</f>
        <v>13758</v>
      </c>
      <c r="AWU22" s="287"/>
      <c r="AWV22" s="285">
        <f t="shared" ref="AWV22" si="4065">AWV19+AWV21</f>
        <v>7223</v>
      </c>
      <c r="AWW22" s="286"/>
      <c r="AWX22" s="283">
        <f t="shared" ref="AWX22" si="4066">AWX19+AWX21</f>
        <v>6522</v>
      </c>
      <c r="AWY22" s="286"/>
      <c r="AWZ22" s="284">
        <v>0</v>
      </c>
      <c r="AXA22" s="283">
        <f t="shared" ref="AXA22" si="4067">AXA19+AXA21</f>
        <v>13745</v>
      </c>
      <c r="AXB22" s="287"/>
      <c r="AXC22" s="285">
        <f t="shared" ref="AXC22" si="4068">AXC19+AXC21</f>
        <v>7216</v>
      </c>
      <c r="AXD22" s="286"/>
      <c r="AXE22" s="283">
        <f t="shared" ref="AXE22" si="4069">AXE19+AXE21</f>
        <v>6518</v>
      </c>
      <c r="AXF22" s="286"/>
      <c r="AXG22" s="284">
        <v>0</v>
      </c>
      <c r="AXH22" s="283">
        <f t="shared" ref="AXH22" si="4070">AXH19+AXH21</f>
        <v>13734</v>
      </c>
      <c r="AXI22" s="287"/>
      <c r="AXJ22" s="285">
        <f t="shared" ref="AXJ22" si="4071">AXJ19+AXJ21</f>
        <v>7206</v>
      </c>
      <c r="AXK22" s="286"/>
      <c r="AXL22" s="283">
        <f t="shared" ref="AXL22" si="4072">AXL19+AXL21</f>
        <v>6509</v>
      </c>
      <c r="AXM22" s="286"/>
      <c r="AXN22" s="284">
        <v>0</v>
      </c>
      <c r="AXO22" s="283">
        <f t="shared" ref="AXO22" si="4073">AXO19+AXO21</f>
        <v>13715</v>
      </c>
      <c r="AXP22" s="287"/>
      <c r="AXQ22" s="285">
        <f t="shared" ref="AXQ22" si="4074">AXQ19+AXQ21</f>
        <v>7194</v>
      </c>
      <c r="AXR22" s="286"/>
      <c r="AXS22" s="283">
        <f t="shared" ref="AXS22" si="4075">AXS19+AXS21</f>
        <v>6500</v>
      </c>
      <c r="AXT22" s="286"/>
      <c r="AXU22" s="284">
        <v>0</v>
      </c>
      <c r="AXV22" s="283">
        <f t="shared" ref="AXV22" si="4076">AXV19+AXV21</f>
        <v>13694</v>
      </c>
      <c r="AXW22" s="287"/>
      <c r="AXX22" s="285">
        <f t="shared" ref="AXX22" si="4077">AXX19+AXX21</f>
        <v>7186</v>
      </c>
      <c r="AXY22" s="286"/>
      <c r="AXZ22" s="283">
        <f t="shared" ref="AXZ22" si="4078">AXZ19+AXZ21</f>
        <v>6496</v>
      </c>
      <c r="AYA22" s="286"/>
      <c r="AYB22" s="284">
        <v>0</v>
      </c>
      <c r="AYC22" s="283">
        <f t="shared" ref="AYC22" si="4079">AYC19+AYC21</f>
        <v>13682</v>
      </c>
      <c r="AYD22" s="287"/>
      <c r="AYE22" s="285">
        <f t="shared" ref="AYE22" si="4080">AYE19+AYE21</f>
        <v>7182</v>
      </c>
      <c r="AYF22" s="286"/>
      <c r="AYG22" s="283">
        <f t="shared" ref="AYG22" si="4081">AYG19+AYG21</f>
        <v>6489</v>
      </c>
      <c r="AYH22" s="286"/>
      <c r="AYI22" s="284">
        <v>0</v>
      </c>
      <c r="AYJ22" s="283">
        <f t="shared" ref="AYJ22" si="4082">AYJ19+AYJ21</f>
        <v>13671</v>
      </c>
      <c r="AYK22" s="287"/>
      <c r="AYL22" s="285">
        <f t="shared" ref="AYL22" si="4083">AYL19+AYL21</f>
        <v>7177</v>
      </c>
      <c r="AYM22" s="286"/>
      <c r="AYN22" s="283">
        <f t="shared" ref="AYN22" si="4084">AYN19+AYN21</f>
        <v>6484</v>
      </c>
      <c r="AYO22" s="286"/>
      <c r="AYP22" s="284">
        <v>0</v>
      </c>
      <c r="AYQ22" s="283">
        <f t="shared" ref="AYQ22" si="4085">AYQ19+AYQ21</f>
        <v>13661</v>
      </c>
      <c r="AYR22" s="287"/>
      <c r="AYS22" s="285">
        <f t="shared" ref="AYS22" si="4086">AYS19+AYS21</f>
        <v>7169</v>
      </c>
      <c r="AYT22" s="286"/>
      <c r="AYU22" s="283">
        <f t="shared" ref="AYU22" si="4087">AYU19+AYU21</f>
        <v>6473</v>
      </c>
      <c r="AYV22" s="286"/>
      <c r="AYW22" s="284">
        <v>0</v>
      </c>
      <c r="AYX22" s="283">
        <f t="shared" ref="AYX22" si="4088">AYX19+AYX21</f>
        <v>13642</v>
      </c>
      <c r="AYY22" s="287"/>
      <c r="AYZ22" s="285">
        <f t="shared" ref="AYZ22" si="4089">AYZ19+AYZ21</f>
        <v>7162</v>
      </c>
      <c r="AZA22" s="286"/>
      <c r="AZB22" s="283">
        <f t="shared" ref="AZB22" si="4090">AZB19+AZB21</f>
        <v>6468</v>
      </c>
      <c r="AZC22" s="286"/>
      <c r="AZD22" s="284">
        <v>0</v>
      </c>
      <c r="AZE22" s="283">
        <f t="shared" ref="AZE22" si="4091">AZE19+AZE21</f>
        <v>13630</v>
      </c>
      <c r="AZF22" s="287"/>
      <c r="AZG22" s="285">
        <f t="shared" ref="AZG22" si="4092">AZG19+AZG21</f>
        <v>7157</v>
      </c>
      <c r="AZH22" s="286"/>
      <c r="AZI22" s="283">
        <f t="shared" ref="AZI22" si="4093">AZI19+AZI21</f>
        <v>6463</v>
      </c>
      <c r="AZJ22" s="286"/>
      <c r="AZK22" s="284">
        <v>0</v>
      </c>
      <c r="AZL22" s="283">
        <f t="shared" ref="AZL22" si="4094">AZL19+AZL21</f>
        <v>13620</v>
      </c>
      <c r="AZM22" s="287"/>
      <c r="AZN22" s="285">
        <f t="shared" ref="AZN22" si="4095">AZN19+AZN21</f>
        <v>7149</v>
      </c>
      <c r="AZO22" s="286"/>
      <c r="AZP22" s="283">
        <f t="shared" ref="AZP22" si="4096">AZP19+AZP21</f>
        <v>6459</v>
      </c>
      <c r="AZQ22" s="286"/>
      <c r="AZR22" s="284">
        <v>0</v>
      </c>
      <c r="AZS22" s="283">
        <f t="shared" ref="AZS22" si="4097">AZS19+AZS21</f>
        <v>13608</v>
      </c>
      <c r="AZT22" s="287"/>
      <c r="AZU22" s="285">
        <f t="shared" ref="AZU22" si="4098">AZU19+AZU21</f>
        <v>7144</v>
      </c>
      <c r="AZV22" s="286"/>
      <c r="AZW22" s="283">
        <f t="shared" ref="AZW22" si="4099">AZW19+AZW21</f>
        <v>6456</v>
      </c>
      <c r="AZX22" s="286"/>
      <c r="AZY22" s="284">
        <v>0</v>
      </c>
      <c r="AZZ22" s="283">
        <f t="shared" ref="AZZ22" si="4100">AZZ19+AZZ21</f>
        <v>13600</v>
      </c>
      <c r="BAA22" s="287"/>
      <c r="BAB22" s="285">
        <f t="shared" ref="BAB22" si="4101">BAB19+BAB21</f>
        <v>7138</v>
      </c>
      <c r="BAC22" s="286"/>
      <c r="BAD22" s="283">
        <f t="shared" ref="BAD22" si="4102">BAD19+BAD21</f>
        <v>6451</v>
      </c>
      <c r="BAE22" s="286"/>
      <c r="BAF22" s="284">
        <v>0</v>
      </c>
      <c r="BAG22" s="283">
        <f t="shared" ref="BAG22" si="4103">BAG19+BAG21</f>
        <v>13589</v>
      </c>
      <c r="BAH22" s="287"/>
      <c r="BAI22" s="285">
        <f t="shared" ref="BAI22" si="4104">BAI19+BAI21</f>
        <v>7135</v>
      </c>
      <c r="BAJ22" s="286"/>
      <c r="BAK22" s="283">
        <f t="shared" ref="BAK22" si="4105">BAK19+BAK21</f>
        <v>6446</v>
      </c>
      <c r="BAL22" s="286"/>
      <c r="BAM22" s="284">
        <v>0</v>
      </c>
      <c r="BAN22" s="283">
        <f t="shared" ref="BAN22" si="4106">BAN19+BAN21</f>
        <v>13581</v>
      </c>
      <c r="BAO22" s="287"/>
      <c r="BAP22" s="285">
        <f t="shared" ref="BAP22" si="4107">BAP19+BAP21</f>
        <v>7127</v>
      </c>
      <c r="BAQ22" s="286"/>
      <c r="BAR22" s="283">
        <f t="shared" ref="BAR22" si="4108">BAR19+BAR21</f>
        <v>6438</v>
      </c>
      <c r="BAS22" s="286"/>
      <c r="BAT22" s="284">
        <v>0</v>
      </c>
      <c r="BAU22" s="283">
        <f t="shared" ref="BAU22" si="4109">BAU19+BAU21</f>
        <v>13565</v>
      </c>
      <c r="BAV22" s="287"/>
      <c r="BAW22" s="285">
        <f t="shared" ref="BAW22" si="4110">BAW19+BAW21</f>
        <v>7124</v>
      </c>
      <c r="BAX22" s="286"/>
      <c r="BAY22" s="283">
        <f t="shared" ref="BAY22" si="4111">BAY19+BAY21</f>
        <v>6433</v>
      </c>
      <c r="BAZ22" s="286"/>
      <c r="BBA22" s="284">
        <v>0</v>
      </c>
      <c r="BBB22" s="283">
        <f t="shared" ref="BBB22" si="4112">BBB19+BBB21</f>
        <v>13557</v>
      </c>
      <c r="BBC22" s="287"/>
      <c r="BBD22" s="285">
        <f t="shared" ref="BBD22" si="4113">BBD19+BBD21</f>
        <v>7118</v>
      </c>
      <c r="BBE22" s="286"/>
      <c r="BBF22" s="283">
        <f t="shared" ref="BBF22" si="4114">BBF19+BBF21</f>
        <v>6428</v>
      </c>
      <c r="BBG22" s="286"/>
      <c r="BBH22" s="284">
        <v>0</v>
      </c>
      <c r="BBI22" s="283">
        <f t="shared" ref="BBI22" si="4115">BBI19+BBI21</f>
        <v>13546</v>
      </c>
      <c r="BBJ22" s="287"/>
      <c r="BBK22" s="285">
        <f t="shared" ref="BBK22" si="4116">BBK19+BBK21</f>
        <v>7110</v>
      </c>
      <c r="BBL22" s="286"/>
      <c r="BBM22" s="283">
        <f t="shared" ref="BBM22" si="4117">BBM19+BBM21</f>
        <v>6421</v>
      </c>
      <c r="BBN22" s="286"/>
      <c r="BBO22" s="284">
        <v>0</v>
      </c>
      <c r="BBP22" s="283">
        <f t="shared" ref="BBP22" si="4118">BBP19+BBP21</f>
        <v>13531</v>
      </c>
      <c r="BBQ22" s="287"/>
      <c r="BBR22" s="285">
        <f t="shared" ref="BBR22" si="4119">BBR19+BBR21</f>
        <v>7104</v>
      </c>
      <c r="BBS22" s="286"/>
      <c r="BBT22" s="283">
        <f t="shared" ref="BBT22" si="4120">BBT19+BBT21</f>
        <v>6418</v>
      </c>
      <c r="BBU22" s="286"/>
      <c r="BBV22" s="284">
        <v>0</v>
      </c>
      <c r="BBW22" s="283">
        <f t="shared" ref="BBW22" si="4121">BBW19+BBW21</f>
        <v>13522</v>
      </c>
      <c r="BBX22" s="287"/>
      <c r="BBY22" s="285">
        <f t="shared" ref="BBY22" si="4122">BBY19+BBY21</f>
        <v>7097</v>
      </c>
      <c r="BBZ22" s="286"/>
      <c r="BCA22" s="283">
        <f t="shared" ref="BCA22" si="4123">BCA19+BCA21</f>
        <v>6416</v>
      </c>
      <c r="BCB22" s="286"/>
      <c r="BCC22" s="284">
        <v>0</v>
      </c>
      <c r="BCD22" s="283">
        <f t="shared" ref="BCD22" si="4124">BCD19+BCD21</f>
        <v>13513</v>
      </c>
      <c r="BCE22" s="287"/>
      <c r="BCF22" s="285">
        <f t="shared" ref="BCF22" si="4125">BCF19+BCF21</f>
        <v>7092</v>
      </c>
      <c r="BCG22" s="286"/>
      <c r="BCH22" s="283">
        <f t="shared" ref="BCH22" si="4126">BCH19+BCH21</f>
        <v>6413</v>
      </c>
      <c r="BCI22" s="286"/>
      <c r="BCJ22" s="284">
        <v>0</v>
      </c>
      <c r="BCK22" s="283">
        <f t="shared" ref="BCK22" si="4127">BCK19+BCK21</f>
        <v>13505</v>
      </c>
      <c r="BCL22" s="287"/>
      <c r="BCM22" s="285">
        <f t="shared" ref="BCM22" si="4128">BCM19+BCM21</f>
        <v>7082</v>
      </c>
      <c r="BCN22" s="286"/>
      <c r="BCO22" s="283">
        <f t="shared" ref="BCO22" si="4129">BCO19+BCO21</f>
        <v>6406</v>
      </c>
      <c r="BCP22" s="286"/>
      <c r="BCQ22" s="284">
        <v>0</v>
      </c>
      <c r="BCR22" s="283">
        <f t="shared" ref="BCR22" si="4130">BCR19+BCR21</f>
        <v>13488</v>
      </c>
      <c r="BCS22" s="287"/>
      <c r="BCT22" s="285">
        <f t="shared" ref="BCT22" si="4131">BCT19+BCT21</f>
        <v>7080</v>
      </c>
      <c r="BCU22" s="286"/>
      <c r="BCV22" s="283">
        <f t="shared" ref="BCV22" si="4132">BCV19+BCV21</f>
        <v>6400</v>
      </c>
      <c r="BCW22" s="286"/>
      <c r="BCX22" s="284">
        <v>0</v>
      </c>
      <c r="BCY22" s="283">
        <f t="shared" ref="BCY22" si="4133">BCY19+BCY21</f>
        <v>13480</v>
      </c>
      <c r="BCZ22" s="287"/>
      <c r="BDA22" s="285">
        <f t="shared" ref="BDA22" si="4134">BDA19+BDA21</f>
        <v>7074</v>
      </c>
      <c r="BDB22" s="286"/>
      <c r="BDC22" s="283">
        <f t="shared" ref="BDC22" si="4135">BDC19+BDC21</f>
        <v>6395</v>
      </c>
      <c r="BDD22" s="286"/>
      <c r="BDE22" s="284">
        <v>0</v>
      </c>
      <c r="BDF22" s="283">
        <f t="shared" ref="BDF22" si="4136">BDF19+BDF21</f>
        <v>13469</v>
      </c>
      <c r="BDG22" s="287"/>
      <c r="BDH22" s="285">
        <f t="shared" ref="BDH22" si="4137">BDH19+BDH21</f>
        <v>7069</v>
      </c>
      <c r="BDI22" s="286"/>
      <c r="BDJ22" s="283">
        <f t="shared" ref="BDJ22" si="4138">BDJ19+BDJ21</f>
        <v>6386</v>
      </c>
      <c r="BDK22" s="286"/>
      <c r="BDL22" s="284">
        <v>0</v>
      </c>
      <c r="BDM22" s="283">
        <f t="shared" ref="BDM22" si="4139">BDM19+BDM21</f>
        <v>13455</v>
      </c>
      <c r="BDN22" s="287"/>
      <c r="BDO22" s="285">
        <f t="shared" ref="BDO22" si="4140">BDO19+BDO21</f>
        <v>7063</v>
      </c>
      <c r="BDP22" s="286"/>
      <c r="BDQ22" s="283">
        <f t="shared" ref="BDQ22" si="4141">BDQ19+BDQ21</f>
        <v>6383</v>
      </c>
      <c r="BDR22" s="286"/>
      <c r="BDS22" s="284">
        <v>0</v>
      </c>
      <c r="BDT22" s="283">
        <f t="shared" ref="BDT22" si="4142">BDT19+BDT21</f>
        <v>13446</v>
      </c>
      <c r="BDU22" s="287"/>
      <c r="BDV22" s="285">
        <f t="shared" ref="BDV22" si="4143">BDV19+BDV21</f>
        <v>7058</v>
      </c>
      <c r="BDW22" s="286"/>
      <c r="BDX22" s="283">
        <f t="shared" ref="BDX22" si="4144">BDX19+BDX21</f>
        <v>6378</v>
      </c>
      <c r="BDY22" s="286"/>
      <c r="BDZ22" s="284">
        <v>0</v>
      </c>
      <c r="BEA22" s="283">
        <f t="shared" ref="BEA22" si="4145">BEA19+BEA21</f>
        <v>13436</v>
      </c>
      <c r="BEB22" s="287"/>
      <c r="BEC22" s="285">
        <f t="shared" ref="BEC22" si="4146">BEC19+BEC21</f>
        <v>7052</v>
      </c>
      <c r="BED22" s="286"/>
      <c r="BEE22" s="283">
        <f t="shared" ref="BEE22" si="4147">BEE19+BEE21</f>
        <v>6373</v>
      </c>
      <c r="BEF22" s="286"/>
      <c r="BEG22" s="284">
        <v>0</v>
      </c>
      <c r="BEH22" s="283">
        <f t="shared" ref="BEH22" si="4148">BEH19+BEH21</f>
        <v>13425</v>
      </c>
      <c r="BEI22" s="287"/>
      <c r="BEJ22" s="285">
        <f t="shared" ref="BEJ22" si="4149">BEJ19+BEJ21</f>
        <v>7045</v>
      </c>
      <c r="BEK22" s="286"/>
      <c r="BEL22" s="283">
        <f t="shared" ref="BEL22" si="4150">BEL19+BEL21</f>
        <v>6371</v>
      </c>
      <c r="BEM22" s="286"/>
      <c r="BEN22" s="284">
        <v>0</v>
      </c>
      <c r="BEO22" s="283">
        <f t="shared" ref="BEO22" si="4151">BEO19+BEO21</f>
        <v>13416</v>
      </c>
      <c r="BEP22" s="287"/>
      <c r="BEQ22" s="285">
        <f t="shared" ref="BEQ22" si="4152">BEQ19+BEQ21</f>
        <v>7041</v>
      </c>
      <c r="BER22" s="286"/>
      <c r="BES22" s="283">
        <f t="shared" ref="BES22" si="4153">BES19+BES21</f>
        <v>6363</v>
      </c>
      <c r="BET22" s="286"/>
      <c r="BEU22" s="284">
        <v>0</v>
      </c>
      <c r="BEV22" s="283">
        <f t="shared" ref="BEV22" si="4154">BEV19+BEV21</f>
        <v>13404</v>
      </c>
      <c r="BEW22" s="287"/>
      <c r="BEX22" s="285">
        <f t="shared" ref="BEX22" si="4155">BEX19+BEX21</f>
        <v>7029</v>
      </c>
      <c r="BEY22" s="286"/>
      <c r="BEZ22" s="283">
        <f t="shared" ref="BEZ22" si="4156">BEZ19+BEZ21</f>
        <v>6356</v>
      </c>
      <c r="BFA22" s="286"/>
      <c r="BFB22" s="284">
        <v>0</v>
      </c>
      <c r="BFC22" s="283">
        <f t="shared" ref="BFC22" si="4157">BFC19+BFC21</f>
        <v>13385</v>
      </c>
      <c r="BFD22" s="287"/>
      <c r="BFE22" s="285">
        <f t="shared" ref="BFE22" si="4158">BFE19+BFE21</f>
        <v>7024</v>
      </c>
      <c r="BFF22" s="286"/>
      <c r="BFG22" s="283">
        <f t="shared" ref="BFG22" si="4159">BFG19+BFG21</f>
        <v>6354</v>
      </c>
      <c r="BFH22" s="286"/>
      <c r="BFI22" s="284">
        <v>0</v>
      </c>
      <c r="BFJ22" s="283">
        <f t="shared" ref="BFJ22" si="4160">BFJ19+BFJ21</f>
        <v>13378</v>
      </c>
      <c r="BFK22" s="287"/>
      <c r="BFL22" s="285">
        <f t="shared" ref="BFL22" si="4161">BFL19+BFL21</f>
        <v>7017</v>
      </c>
      <c r="BFM22" s="286"/>
      <c r="BFN22" s="283">
        <f t="shared" ref="BFN22" si="4162">BFN19+BFN21</f>
        <v>6350</v>
      </c>
      <c r="BFO22" s="286"/>
      <c r="BFP22" s="284">
        <v>0</v>
      </c>
      <c r="BFQ22" s="283">
        <f t="shared" ref="BFQ22" si="4163">BFQ19+BFQ21</f>
        <v>13367</v>
      </c>
      <c r="BFR22" s="287"/>
      <c r="BFS22" s="285">
        <f t="shared" ref="BFS22" si="4164">BFS19+BFS21</f>
        <v>7011</v>
      </c>
      <c r="BFT22" s="286"/>
      <c r="BFU22" s="283">
        <f t="shared" ref="BFU22" si="4165">BFU19+BFU21</f>
        <v>6345</v>
      </c>
      <c r="BFV22" s="286"/>
      <c r="BFW22" s="284">
        <v>0</v>
      </c>
      <c r="BFX22" s="283">
        <f t="shared" ref="BFX22" si="4166">BFX19+BFX21</f>
        <v>13356</v>
      </c>
      <c r="BFY22" s="287"/>
      <c r="BFZ22" s="285">
        <f t="shared" ref="BFZ22" si="4167">BFZ19+BFZ21</f>
        <v>7007</v>
      </c>
      <c r="BGA22" s="286"/>
      <c r="BGB22" s="283">
        <f t="shared" ref="BGB22" si="4168">BGB19+BGB21</f>
        <v>6337</v>
      </c>
      <c r="BGC22" s="286"/>
      <c r="BGD22" s="284">
        <v>0</v>
      </c>
      <c r="BGE22" s="283">
        <f t="shared" ref="BGE22" si="4169">BGE19+BGE21</f>
        <v>13344</v>
      </c>
      <c r="BGF22" s="287"/>
      <c r="BGG22" s="285">
        <f t="shared" ref="BGG22" si="4170">BGG19+BGG21</f>
        <v>7000</v>
      </c>
      <c r="BGH22" s="286"/>
      <c r="BGI22" s="283">
        <f t="shared" ref="BGI22" si="4171">BGI19+BGI21</f>
        <v>6329</v>
      </c>
      <c r="BGJ22" s="286"/>
      <c r="BGK22" s="284">
        <v>0</v>
      </c>
      <c r="BGL22" s="283">
        <f t="shared" ref="BGL22" si="4172">BGL19+BGL21</f>
        <v>13329</v>
      </c>
      <c r="BGM22" s="287"/>
      <c r="BGN22" s="285">
        <f t="shared" ref="BGN22" si="4173">BGN19+BGN21</f>
        <v>6996</v>
      </c>
      <c r="BGO22" s="286"/>
      <c r="BGP22" s="283">
        <f t="shared" ref="BGP22" si="4174">BGP19+BGP21</f>
        <v>6324</v>
      </c>
      <c r="BGQ22" s="286"/>
      <c r="BGR22" s="284">
        <v>0</v>
      </c>
      <c r="BGS22" s="283">
        <f t="shared" ref="BGS22" si="4175">BGS19+BGS21</f>
        <v>13320</v>
      </c>
      <c r="BGT22" s="287"/>
      <c r="BGU22" s="285">
        <f t="shared" ref="BGU22" si="4176">BGU19+BGU21</f>
        <v>6994</v>
      </c>
      <c r="BGV22" s="286"/>
      <c r="BGW22" s="283">
        <f t="shared" ref="BGW22" si="4177">BGW19+BGW21</f>
        <v>6323</v>
      </c>
      <c r="BGX22" s="286"/>
      <c r="BGY22" s="284">
        <v>0</v>
      </c>
      <c r="BGZ22" s="283">
        <f t="shared" ref="BGZ22" si="4178">BGZ19+BGZ21</f>
        <v>13317</v>
      </c>
      <c r="BHA22" s="287"/>
      <c r="BHB22" s="285">
        <f t="shared" ref="BHB22" si="4179">BHB19+BHB21</f>
        <v>6989</v>
      </c>
      <c r="BHC22" s="286"/>
      <c r="BHD22" s="283">
        <f t="shared" ref="BHD22" si="4180">BHD19+BHD21</f>
        <v>6321</v>
      </c>
      <c r="BHE22" s="286"/>
      <c r="BHF22" s="284">
        <v>0</v>
      </c>
      <c r="BHG22" s="283">
        <f t="shared" ref="BHG22" si="4181">BHG19+BHG21</f>
        <v>13310</v>
      </c>
      <c r="BHH22" s="287"/>
      <c r="BHI22" s="285">
        <f t="shared" ref="BHI22" si="4182">BHI19+BHI21</f>
        <v>6984</v>
      </c>
      <c r="BHJ22" s="286"/>
      <c r="BHK22" s="283">
        <f t="shared" ref="BHK22" si="4183">BHK19+BHK21</f>
        <v>6315</v>
      </c>
      <c r="BHL22" s="286"/>
      <c r="BHM22" s="284">
        <v>0</v>
      </c>
      <c r="BHN22" s="283">
        <f t="shared" ref="BHN22" si="4184">BHN19+BHN21</f>
        <v>13299</v>
      </c>
      <c r="BHO22" s="287"/>
      <c r="BHP22" s="285">
        <f t="shared" ref="BHP22" si="4185">BHP19+BHP21</f>
        <v>6981</v>
      </c>
      <c r="BHQ22" s="286"/>
      <c r="BHR22" s="283">
        <f t="shared" ref="BHR22" si="4186">BHR19+BHR21</f>
        <v>6308</v>
      </c>
      <c r="BHS22" s="286"/>
      <c r="BHT22" s="284">
        <v>0</v>
      </c>
      <c r="BHU22" s="283">
        <f t="shared" ref="BHU22" si="4187">BHU19+BHU21</f>
        <v>13289</v>
      </c>
      <c r="BHV22" s="287"/>
      <c r="BHW22" s="285">
        <f t="shared" ref="BHW22" si="4188">BHW19+BHW21</f>
        <v>6976</v>
      </c>
      <c r="BHX22" s="286"/>
      <c r="BHY22" s="283">
        <f t="shared" ref="BHY22" si="4189">BHY19+BHY21</f>
        <v>6305</v>
      </c>
      <c r="BHZ22" s="286"/>
      <c r="BIA22" s="284">
        <v>0</v>
      </c>
      <c r="BIB22" s="283">
        <f t="shared" ref="BIB22" si="4190">BIB19+BIB21</f>
        <v>13281</v>
      </c>
      <c r="BIC22" s="287"/>
      <c r="BID22" s="285">
        <f t="shared" ref="BID22" si="4191">BID19+BID21</f>
        <v>6973</v>
      </c>
      <c r="BIE22" s="286"/>
      <c r="BIF22" s="283">
        <f t="shared" ref="BIF22" si="4192">BIF19+BIF21</f>
        <v>6300</v>
      </c>
      <c r="BIG22" s="286"/>
      <c r="BIH22" s="284">
        <v>0</v>
      </c>
      <c r="BII22" s="283">
        <f t="shared" ref="BII22" si="4193">BII19+BII21</f>
        <v>13273</v>
      </c>
      <c r="BIJ22" s="287"/>
      <c r="BIK22" s="285">
        <f t="shared" ref="BIK22" si="4194">BIK19+BIK21</f>
        <v>6970</v>
      </c>
      <c r="BIL22" s="286"/>
      <c r="BIM22" s="283">
        <f t="shared" ref="BIM22" si="4195">BIM19+BIM21</f>
        <v>6299</v>
      </c>
      <c r="BIN22" s="286"/>
      <c r="BIO22" s="284">
        <v>0</v>
      </c>
      <c r="BIP22" s="283">
        <f t="shared" ref="BIP22" si="4196">BIP19+BIP21</f>
        <v>13269</v>
      </c>
      <c r="BIQ22" s="287"/>
      <c r="BIR22" s="285">
        <f t="shared" ref="BIR22" si="4197">BIR19+BIR21</f>
        <v>6964</v>
      </c>
      <c r="BIS22" s="286"/>
      <c r="BIT22" s="283">
        <f t="shared" ref="BIT22" si="4198">BIT19+BIT21</f>
        <v>6296</v>
      </c>
      <c r="BIU22" s="286"/>
      <c r="BIV22" s="284">
        <v>0</v>
      </c>
      <c r="BIW22" s="283">
        <f t="shared" ref="BIW22" si="4199">BIW19+BIW21</f>
        <v>13260</v>
      </c>
      <c r="BIX22" s="287"/>
      <c r="BIY22" s="285">
        <f t="shared" ref="BIY22" si="4200">BIY19+BIY21</f>
        <v>6959</v>
      </c>
      <c r="BIZ22" s="286"/>
      <c r="BJA22" s="283">
        <f t="shared" ref="BJA22" si="4201">BJA19+BJA21</f>
        <v>6292</v>
      </c>
      <c r="BJB22" s="286"/>
      <c r="BJC22" s="284">
        <v>0</v>
      </c>
      <c r="BJD22" s="283">
        <f t="shared" ref="BJD22" si="4202">BJD19+BJD21</f>
        <v>13251</v>
      </c>
      <c r="BJE22" s="287"/>
      <c r="BJF22" s="285">
        <f t="shared" ref="BJF22" si="4203">BJF19+BJF21</f>
        <v>6956</v>
      </c>
      <c r="BJG22" s="286"/>
      <c r="BJH22" s="283">
        <f t="shared" ref="BJH22" si="4204">BJH19+BJH21</f>
        <v>6289</v>
      </c>
      <c r="BJI22" s="286"/>
      <c r="BJJ22" s="284">
        <v>0</v>
      </c>
      <c r="BJK22" s="283">
        <f t="shared" ref="BJK22" si="4205">BJK19+BJK21</f>
        <v>13245</v>
      </c>
      <c r="BJL22" s="287"/>
      <c r="BJM22" s="285">
        <f t="shared" ref="BJM22" si="4206">BJM19+BJM21</f>
        <v>6953</v>
      </c>
      <c r="BJN22" s="286"/>
      <c r="BJO22" s="283">
        <f t="shared" ref="BJO22" si="4207">BJO19+BJO21</f>
        <v>6284</v>
      </c>
      <c r="BJP22" s="286"/>
      <c r="BJQ22" s="284">
        <v>0</v>
      </c>
      <c r="BJR22" s="283">
        <f t="shared" ref="BJR22" si="4208">BJR19+BJR21</f>
        <v>13237</v>
      </c>
      <c r="BJS22" s="287"/>
      <c r="BJT22" s="285">
        <f t="shared" ref="BJT22" si="4209">BJT19+BJT21</f>
        <v>6950</v>
      </c>
      <c r="BJU22" s="286"/>
      <c r="BJV22" s="283">
        <f t="shared" ref="BJV22" si="4210">BJV19+BJV21</f>
        <v>6283</v>
      </c>
      <c r="BJW22" s="286"/>
      <c r="BJX22" s="284">
        <v>0</v>
      </c>
      <c r="BJY22" s="283">
        <f t="shared" ref="BJY22" si="4211">BJY19+BJY21</f>
        <v>13233</v>
      </c>
      <c r="BJZ22" s="287"/>
      <c r="BKA22" s="285">
        <f t="shared" ref="BKA22" si="4212">BKA19+BKA21</f>
        <v>6946</v>
      </c>
      <c r="BKB22" s="286"/>
      <c r="BKC22" s="283">
        <f t="shared" ref="BKC22" si="4213">BKC19+BKC21</f>
        <v>6283</v>
      </c>
      <c r="BKD22" s="286"/>
      <c r="BKE22" s="284">
        <v>0</v>
      </c>
      <c r="BKF22" s="283">
        <f t="shared" ref="BKF22" si="4214">BKF19+BKF21</f>
        <v>13229</v>
      </c>
      <c r="BKG22" s="287"/>
      <c r="BKH22" s="285">
        <f t="shared" ref="BKH22" si="4215">BKH19+BKH21</f>
        <v>6945</v>
      </c>
      <c r="BKI22" s="286"/>
      <c r="BKJ22" s="283">
        <f t="shared" ref="BKJ22" si="4216">BKJ19+BKJ21</f>
        <v>6281</v>
      </c>
      <c r="BKK22" s="286"/>
      <c r="BKL22" s="284">
        <v>0</v>
      </c>
      <c r="BKM22" s="283">
        <f t="shared" ref="BKM22" si="4217">BKM19+BKM21</f>
        <v>13226</v>
      </c>
      <c r="BKN22" s="287"/>
      <c r="BKO22" s="285">
        <f t="shared" ref="BKO22" si="4218">BKO19+BKO21</f>
        <v>6943</v>
      </c>
      <c r="BKP22" s="286"/>
      <c r="BKQ22" s="283">
        <f t="shared" ref="BKQ22" si="4219">BKQ19+BKQ21</f>
        <v>6280</v>
      </c>
      <c r="BKR22" s="286"/>
      <c r="BKS22" s="284">
        <v>0</v>
      </c>
      <c r="BKT22" s="283">
        <f t="shared" ref="BKT22" si="4220">BKT19+BKT21</f>
        <v>13223</v>
      </c>
      <c r="BKU22" s="287"/>
      <c r="BKV22" s="285">
        <f t="shared" ref="BKV22" si="4221">BKV19+BKV21</f>
        <v>6937</v>
      </c>
      <c r="BKW22" s="286"/>
      <c r="BKX22" s="283">
        <f t="shared" ref="BKX22" si="4222">BKX19+BKX21</f>
        <v>6277</v>
      </c>
      <c r="BKY22" s="286"/>
      <c r="BKZ22" s="284">
        <v>0</v>
      </c>
      <c r="BLA22" s="283">
        <f t="shared" ref="BLA22" si="4223">BLA19+BLA21</f>
        <v>13214</v>
      </c>
      <c r="BLB22" s="287"/>
      <c r="BLC22" s="285">
        <f t="shared" ref="BLC22" si="4224">BLC19+BLC21</f>
        <v>6933</v>
      </c>
      <c r="BLD22" s="286"/>
      <c r="BLE22" s="283">
        <f t="shared" ref="BLE22" si="4225">BLE19+BLE21</f>
        <v>6275</v>
      </c>
      <c r="BLF22" s="286"/>
      <c r="BLG22" s="284">
        <v>0</v>
      </c>
      <c r="BLH22" s="283">
        <f t="shared" ref="BLH22" si="4226">BLH19+BLH21</f>
        <v>13208</v>
      </c>
      <c r="BLI22" s="287"/>
      <c r="BLJ22" s="285">
        <f t="shared" ref="BLJ22" si="4227">BLJ19+BLJ21</f>
        <v>6931</v>
      </c>
      <c r="BLK22" s="286"/>
      <c r="BLL22" s="283">
        <f t="shared" ref="BLL22" si="4228">BLL19+BLL21</f>
        <v>6274</v>
      </c>
      <c r="BLM22" s="286"/>
      <c r="BLN22" s="284">
        <v>0</v>
      </c>
      <c r="BLO22" s="283">
        <f t="shared" ref="BLO22" si="4229">BLO19+BLO21</f>
        <v>13205</v>
      </c>
      <c r="BLP22" s="287"/>
      <c r="BLQ22" s="285">
        <f t="shared" ref="BLQ22" si="4230">BLQ19+BLQ21</f>
        <v>6927</v>
      </c>
      <c r="BLR22" s="286"/>
      <c r="BLS22" s="283">
        <f t="shared" ref="BLS22" si="4231">BLS19+BLS21</f>
        <v>6272</v>
      </c>
      <c r="BLT22" s="286"/>
      <c r="BLU22" s="284">
        <v>0</v>
      </c>
      <c r="BLV22" s="283">
        <f t="shared" ref="BLV22" si="4232">BLV19+BLV21</f>
        <v>13199</v>
      </c>
      <c r="BLW22" s="287"/>
      <c r="BLX22" s="285">
        <f t="shared" ref="BLX22" si="4233">BLX19+BLX21</f>
        <v>6926</v>
      </c>
      <c r="BLY22" s="286"/>
      <c r="BLZ22" s="283">
        <f t="shared" ref="BLZ22" si="4234">BLZ19+BLZ21</f>
        <v>6271</v>
      </c>
      <c r="BMA22" s="286"/>
      <c r="BMB22" s="284">
        <v>0</v>
      </c>
      <c r="BMC22" s="283">
        <f t="shared" ref="BMC22" si="4235">BMC19+BMC21</f>
        <v>13197</v>
      </c>
      <c r="BMD22" s="287"/>
      <c r="BME22" s="285">
        <f t="shared" ref="BME22" si="4236">BME19+BME21</f>
        <v>6923</v>
      </c>
      <c r="BMF22" s="286"/>
      <c r="BMG22" s="283">
        <f t="shared" ref="BMG22" si="4237">BMG19+BMG21</f>
        <v>6268</v>
      </c>
      <c r="BMH22" s="286"/>
      <c r="BMI22" s="284">
        <v>0</v>
      </c>
      <c r="BMJ22" s="283">
        <f t="shared" ref="BMJ22" si="4238">BMJ19+BMJ21</f>
        <v>13191</v>
      </c>
      <c r="BMK22" s="287"/>
      <c r="BML22" s="285">
        <f t="shared" ref="BML22" si="4239">BML19+BML21</f>
        <v>6921</v>
      </c>
      <c r="BMM22" s="286"/>
      <c r="BMN22" s="283">
        <f t="shared" ref="BMN22" si="4240">BMN19+BMN21</f>
        <v>6268</v>
      </c>
      <c r="BMO22" s="286"/>
      <c r="BMP22" s="284">
        <v>0</v>
      </c>
      <c r="BMQ22" s="283">
        <f t="shared" ref="BMQ22" si="4241">BMQ19+BMQ21</f>
        <v>13189</v>
      </c>
      <c r="BMR22" s="287"/>
      <c r="BMS22" s="285">
        <f t="shared" ref="BMS22" si="4242">BMS19+BMS21</f>
        <v>6919</v>
      </c>
      <c r="BMT22" s="286"/>
      <c r="BMU22" s="283">
        <f t="shared" ref="BMU22" si="4243">BMU19+BMU21</f>
        <v>6267</v>
      </c>
      <c r="BMV22" s="286"/>
      <c r="BMW22" s="284">
        <v>0</v>
      </c>
      <c r="BMX22" s="283">
        <f t="shared" ref="BMX22" si="4244">BMX19+BMX21</f>
        <v>13186</v>
      </c>
      <c r="BMY22" s="287"/>
      <c r="BMZ22" s="285">
        <f t="shared" ref="BMZ22" si="4245">BMZ19+BMZ21</f>
        <v>6918</v>
      </c>
      <c r="BNA22" s="286"/>
      <c r="BNB22" s="283">
        <f t="shared" ref="BNB22" si="4246">BNB19+BNB21</f>
        <v>6266</v>
      </c>
      <c r="BNC22" s="286"/>
      <c r="BND22" s="284">
        <v>0</v>
      </c>
      <c r="BNE22" s="283">
        <f t="shared" ref="BNE22" si="4247">BNE19+BNE21</f>
        <v>13184</v>
      </c>
      <c r="BNF22" s="287"/>
      <c r="BNG22" s="285">
        <f t="shared" ref="BNG22" si="4248">BNG19+BNG21</f>
        <v>6917</v>
      </c>
      <c r="BNH22" s="286"/>
      <c r="BNI22" s="283">
        <f t="shared" ref="BNI22" si="4249">BNI19+BNI21</f>
        <v>6264</v>
      </c>
      <c r="BNJ22" s="286"/>
      <c r="BNK22" s="284">
        <v>0</v>
      </c>
      <c r="BNL22" s="283">
        <f t="shared" ref="BNL22" si="4250">BNL19+BNL21</f>
        <v>13181</v>
      </c>
      <c r="BNM22" s="287"/>
      <c r="BNN22" s="285">
        <f t="shared" ref="BNN22" si="4251">BNN19+BNN21</f>
        <v>6917</v>
      </c>
      <c r="BNO22" s="286"/>
      <c r="BNP22" s="283">
        <f t="shared" ref="BNP22" si="4252">BNP19+BNP21</f>
        <v>6262</v>
      </c>
      <c r="BNQ22" s="286"/>
      <c r="BNR22" s="284">
        <v>0</v>
      </c>
      <c r="BNS22" s="283">
        <f t="shared" ref="BNS22" si="4253">BNS19+BNS21</f>
        <v>13179</v>
      </c>
      <c r="BNT22" s="287"/>
      <c r="BNU22" s="285">
        <f t="shared" ref="BNU22" si="4254">BNU19+BNU21</f>
        <v>6917</v>
      </c>
      <c r="BNV22" s="286"/>
      <c r="BNW22" s="283">
        <f t="shared" ref="BNW22" si="4255">BNW19+BNW21</f>
        <v>6262</v>
      </c>
      <c r="BNX22" s="286"/>
      <c r="BNY22" s="284">
        <v>0</v>
      </c>
      <c r="BNZ22" s="283">
        <f t="shared" ref="BNZ22" si="4256">BNZ19+BNZ21</f>
        <v>13179</v>
      </c>
      <c r="BOA22" s="287"/>
      <c r="BOB22" s="285">
        <f t="shared" ref="BOB22" si="4257">BOB19+BOB21</f>
        <v>6917</v>
      </c>
      <c r="BOC22" s="286"/>
      <c r="BOD22" s="283">
        <f t="shared" ref="BOD22" si="4258">BOD19+BOD21</f>
        <v>6262</v>
      </c>
      <c r="BOE22" s="286"/>
      <c r="BOF22" s="284">
        <v>0</v>
      </c>
      <c r="BOG22" s="283">
        <f t="shared" ref="BOG22" si="4259">BOG19+BOG21</f>
        <v>13179</v>
      </c>
      <c r="BOH22" s="287"/>
      <c r="BOI22" s="285">
        <f t="shared" ref="BOI22" si="4260">BOI19+BOI21</f>
        <v>6917</v>
      </c>
      <c r="BOJ22" s="286"/>
      <c r="BOK22" s="283">
        <f t="shared" ref="BOK22" si="4261">BOK19+BOK21</f>
        <v>6261</v>
      </c>
      <c r="BOL22" s="286"/>
      <c r="BOM22" s="284">
        <v>0</v>
      </c>
      <c r="BON22" s="283">
        <f t="shared" ref="BON22" si="4262">BON19+BON21</f>
        <v>13178</v>
      </c>
      <c r="BOO22" s="287"/>
      <c r="BOP22" s="285">
        <f t="shared" ref="BOP22" si="4263">BOP19+BOP21</f>
        <v>6915</v>
      </c>
      <c r="BOQ22" s="286"/>
      <c r="BOR22" s="283">
        <f t="shared" ref="BOR22" si="4264">BOR19+BOR21</f>
        <v>6258</v>
      </c>
      <c r="BOS22" s="286"/>
      <c r="BOT22" s="284">
        <v>0</v>
      </c>
      <c r="BOU22" s="283">
        <f t="shared" ref="BOU22" si="4265">BOU19+BOU21</f>
        <v>13173</v>
      </c>
      <c r="BOV22" s="287"/>
      <c r="BOW22" s="285">
        <f t="shared" ref="BOW22" si="4266">BOW19+BOW21</f>
        <v>6913</v>
      </c>
      <c r="BOX22" s="286"/>
      <c r="BOY22" s="283">
        <f t="shared" ref="BOY22" si="4267">BOY19+BOY21</f>
        <v>6257</v>
      </c>
      <c r="BOZ22" s="286"/>
      <c r="BPA22" s="284">
        <v>0</v>
      </c>
      <c r="BPB22" s="283">
        <f t="shared" ref="BPB22" si="4268">BPB19+BPB21</f>
        <v>13170</v>
      </c>
      <c r="BPC22" s="287"/>
      <c r="BPD22" s="285">
        <f t="shared" ref="BPD22" si="4269">BPD19+BPD21</f>
        <v>6912</v>
      </c>
      <c r="BPE22" s="286"/>
      <c r="BPF22" s="283">
        <f t="shared" ref="BPF22" si="4270">BPF19+BPF21</f>
        <v>6256</v>
      </c>
      <c r="BPG22" s="286"/>
      <c r="BPH22" s="284">
        <v>0</v>
      </c>
      <c r="BPI22" s="283">
        <f t="shared" ref="BPI22" si="4271">BPI19+BPI21</f>
        <v>13168</v>
      </c>
      <c r="BPJ22" s="287"/>
      <c r="BPK22" s="285">
        <f t="shared" ref="BPK22" si="4272">BPK19+BPK21</f>
        <v>6912</v>
      </c>
      <c r="BPL22" s="286"/>
      <c r="BPM22" s="283">
        <f t="shared" ref="BPM22" si="4273">BPM19+BPM21</f>
        <v>6256</v>
      </c>
      <c r="BPN22" s="286"/>
      <c r="BPO22" s="284">
        <v>0</v>
      </c>
      <c r="BPP22" s="283">
        <f t="shared" ref="BPP22" si="4274">BPP19+BPP21</f>
        <v>13168</v>
      </c>
      <c r="BPQ22" s="287"/>
      <c r="BPR22" s="285">
        <f t="shared" ref="BPR22" si="4275">BPR19+BPR21</f>
        <v>6911</v>
      </c>
      <c r="BPS22" s="286"/>
      <c r="BPT22" s="283">
        <f t="shared" ref="BPT22" si="4276">BPT19+BPT21</f>
        <v>6254</v>
      </c>
      <c r="BPU22" s="286"/>
      <c r="BPV22" s="284">
        <v>0</v>
      </c>
      <c r="BPW22" s="283">
        <f t="shared" ref="BPW22" si="4277">BPW19+BPW21</f>
        <v>13165</v>
      </c>
      <c r="BPX22" s="287"/>
      <c r="BPY22" s="285">
        <f t="shared" ref="BPY22" si="4278">BPY19+BPY21</f>
        <v>6909</v>
      </c>
      <c r="BPZ22" s="286"/>
      <c r="BQA22" s="283">
        <f t="shared" ref="BQA22" si="4279">BQA19+BQA21</f>
        <v>6254</v>
      </c>
      <c r="BQB22" s="286"/>
      <c r="BQC22" s="284">
        <v>0</v>
      </c>
      <c r="BQD22" s="283">
        <f t="shared" ref="BQD22" si="4280">BQD19+BQD21</f>
        <v>13163</v>
      </c>
      <c r="BQE22" s="287"/>
      <c r="BQF22" s="285">
        <f t="shared" ref="BQF22" si="4281">BQF19+BQF21</f>
        <v>6907</v>
      </c>
      <c r="BQG22" s="286"/>
      <c r="BQH22" s="283">
        <f t="shared" ref="BQH22" si="4282">BQH19+BQH21</f>
        <v>6254</v>
      </c>
      <c r="BQI22" s="286"/>
      <c r="BQJ22" s="284">
        <v>0</v>
      </c>
      <c r="BQK22" s="283">
        <f t="shared" ref="BQK22" si="4283">BQK19+BQK21</f>
        <v>13161</v>
      </c>
      <c r="BQL22" s="287"/>
      <c r="BQM22" s="285">
        <f t="shared" ref="BQM22" si="4284">BQM19+BQM21</f>
        <v>6906</v>
      </c>
      <c r="BQN22" s="286"/>
      <c r="BQO22" s="283">
        <f t="shared" ref="BQO22" si="4285">BQO19+BQO21</f>
        <v>6254</v>
      </c>
      <c r="BQP22" s="286"/>
      <c r="BQQ22" s="284">
        <v>0</v>
      </c>
      <c r="BQR22" s="283">
        <f t="shared" ref="BQR22" si="4286">BQR19+BQR21</f>
        <v>13160</v>
      </c>
      <c r="BQS22" s="287"/>
      <c r="BQT22" s="285">
        <f t="shared" ref="BQT22" si="4287">BQT19+BQT21</f>
        <v>6905</v>
      </c>
      <c r="BQU22" s="286"/>
      <c r="BQV22" s="283">
        <f t="shared" ref="BQV22" si="4288">BQV19+BQV21</f>
        <v>6252</v>
      </c>
      <c r="BQW22" s="286"/>
      <c r="BQX22" s="284">
        <v>0</v>
      </c>
      <c r="BQY22" s="283">
        <f t="shared" ref="BQY22" si="4289">BQY19+BQY21</f>
        <v>13157</v>
      </c>
      <c r="BQZ22" s="287"/>
      <c r="BRA22" s="285">
        <f t="shared" ref="BRA22" si="4290">BRA19+BRA21</f>
        <v>6904</v>
      </c>
      <c r="BRB22" s="286"/>
      <c r="BRC22" s="283">
        <f t="shared" ref="BRC22" si="4291">BRC19+BRC21</f>
        <v>6249</v>
      </c>
      <c r="BRD22" s="286"/>
      <c r="BRE22" s="284">
        <v>0</v>
      </c>
      <c r="BRF22" s="283">
        <f t="shared" ref="BRF22" si="4292">BRF19+BRF21</f>
        <v>13153</v>
      </c>
      <c r="BRG22" s="287"/>
      <c r="BRH22" s="285">
        <f t="shared" ref="BRH22" si="4293">BRH19+BRH21</f>
        <v>6902</v>
      </c>
      <c r="BRI22" s="286"/>
      <c r="BRJ22" s="283">
        <f t="shared" ref="BRJ22" si="4294">BRJ19+BRJ21</f>
        <v>6248</v>
      </c>
      <c r="BRK22" s="286"/>
      <c r="BRL22" s="284">
        <v>0</v>
      </c>
      <c r="BRM22" s="283">
        <f t="shared" ref="BRM22" si="4295">BRM19+BRM21</f>
        <v>13150</v>
      </c>
      <c r="BRN22" s="287"/>
      <c r="BRO22" s="285">
        <f t="shared" ref="BRO22" si="4296">BRO19+BRO21</f>
        <v>6901</v>
      </c>
      <c r="BRP22" s="286"/>
      <c r="BRQ22" s="283">
        <f t="shared" ref="BRQ22" si="4297">BRQ19+BRQ21</f>
        <v>6246</v>
      </c>
      <c r="BRR22" s="286"/>
      <c r="BRS22" s="284">
        <v>0</v>
      </c>
      <c r="BRT22" s="283">
        <f t="shared" ref="BRT22" si="4298">BRT19+BRT21</f>
        <v>13147</v>
      </c>
      <c r="BRU22" s="287"/>
      <c r="BRV22" s="285">
        <f t="shared" ref="BRV22" si="4299">BRV19+BRV21</f>
        <v>6900</v>
      </c>
      <c r="BRW22" s="286"/>
      <c r="BRX22" s="283">
        <f t="shared" ref="BRX22" si="4300">BRX19+BRX21</f>
        <v>6245</v>
      </c>
      <c r="BRY22" s="286"/>
      <c r="BRZ22" s="284">
        <v>0</v>
      </c>
      <c r="BSA22" s="283">
        <f t="shared" ref="BSA22" si="4301">BSA19+BSA21</f>
        <v>13145</v>
      </c>
      <c r="BSB22" s="287"/>
      <c r="BSC22" s="285">
        <f t="shared" ref="BSC22" si="4302">BSC19+BSC21</f>
        <v>6899</v>
      </c>
      <c r="BSD22" s="286"/>
      <c r="BSE22" s="283">
        <f t="shared" ref="BSE22" si="4303">BSE19+BSE21</f>
        <v>6243</v>
      </c>
      <c r="BSF22" s="286"/>
      <c r="BSG22" s="284">
        <v>0</v>
      </c>
      <c r="BSH22" s="283">
        <f t="shared" ref="BSH22" si="4304">BSH19+BSH21</f>
        <v>13142</v>
      </c>
      <c r="BSI22" s="287"/>
      <c r="BSJ22" s="285">
        <f t="shared" ref="BSJ22" si="4305">BSJ19+BSJ21</f>
        <v>6897</v>
      </c>
      <c r="BSK22" s="286"/>
      <c r="BSL22" s="283">
        <f t="shared" ref="BSL22" si="4306">BSL19+BSL21</f>
        <v>6241</v>
      </c>
      <c r="BSM22" s="286"/>
      <c r="BSN22" s="284">
        <v>0</v>
      </c>
      <c r="BSO22" s="283">
        <f t="shared" ref="BSO22" si="4307">BSO19+BSO21</f>
        <v>13138</v>
      </c>
      <c r="BSP22" s="287"/>
      <c r="BSQ22" s="285">
        <f t="shared" ref="BSQ22" si="4308">BSQ19+BSQ21</f>
        <v>6897</v>
      </c>
      <c r="BSR22" s="286"/>
      <c r="BSS22" s="283">
        <f t="shared" ref="BSS22" si="4309">BSS19+BSS21</f>
        <v>6238</v>
      </c>
      <c r="BST22" s="286"/>
      <c r="BSU22" s="284">
        <v>0</v>
      </c>
      <c r="BSV22" s="283">
        <f t="shared" ref="BSV22" si="4310">BSV19+BSV21</f>
        <v>13135</v>
      </c>
      <c r="BSW22" s="287"/>
      <c r="BSX22" s="285">
        <f t="shared" ref="BSX22" si="4311">BSX19+BSX21</f>
        <v>6897</v>
      </c>
      <c r="BSY22" s="286"/>
      <c r="BSZ22" s="283">
        <f t="shared" ref="BSZ22" si="4312">BSZ19+BSZ21</f>
        <v>6236</v>
      </c>
      <c r="BTA22" s="286"/>
      <c r="BTB22" s="284">
        <v>0</v>
      </c>
      <c r="BTC22" s="283">
        <f t="shared" ref="BTC22" si="4313">BTC19+BTC21</f>
        <v>13133</v>
      </c>
      <c r="BTD22" s="287"/>
      <c r="BTE22" s="285">
        <f t="shared" ref="BTE22" si="4314">BTE19+BTE21</f>
        <v>6897</v>
      </c>
      <c r="BTF22" s="286"/>
      <c r="BTG22" s="283">
        <f t="shared" ref="BTG22" si="4315">BTG19+BTG21</f>
        <v>6236</v>
      </c>
      <c r="BTH22" s="286"/>
      <c r="BTI22" s="284">
        <v>0</v>
      </c>
      <c r="BTJ22" s="283">
        <f t="shared" ref="BTJ22" si="4316">BTJ19+BTJ21</f>
        <v>13133</v>
      </c>
      <c r="BTK22" s="287"/>
      <c r="BTL22" s="285">
        <f t="shared" ref="BTL22" si="4317">BTL19+BTL21</f>
        <v>6896</v>
      </c>
      <c r="BTM22" s="286"/>
      <c r="BTN22" s="283">
        <f t="shared" ref="BTN22" si="4318">BTN19+BTN21</f>
        <v>6236</v>
      </c>
      <c r="BTO22" s="286"/>
      <c r="BTP22" s="284">
        <v>0</v>
      </c>
      <c r="BTQ22" s="283">
        <f t="shared" ref="BTQ22" si="4319">BTQ19+BTQ21</f>
        <v>13132</v>
      </c>
      <c r="BTR22" s="287"/>
      <c r="BTS22" s="285">
        <f t="shared" ref="BTS22" si="4320">BTS19+BTS21</f>
        <v>6896</v>
      </c>
      <c r="BTT22" s="286"/>
      <c r="BTU22" s="283">
        <f t="shared" ref="BTU22" si="4321">BTU19+BTU21</f>
        <v>6234</v>
      </c>
      <c r="BTV22" s="286"/>
      <c r="BTW22" s="284">
        <v>0</v>
      </c>
      <c r="BTX22" s="283">
        <f t="shared" ref="BTX22" si="4322">BTX19+BTX21</f>
        <v>13130</v>
      </c>
      <c r="BTY22" s="287"/>
      <c r="BTZ22" s="285">
        <f t="shared" ref="BTZ22" si="4323">BTZ19+BTZ21</f>
        <v>6894</v>
      </c>
      <c r="BUA22" s="286"/>
      <c r="BUB22" s="283">
        <f t="shared" ref="BUB22" si="4324">BUB19+BUB21</f>
        <v>6233</v>
      </c>
      <c r="BUC22" s="286"/>
      <c r="BUD22" s="284">
        <v>0</v>
      </c>
      <c r="BUE22" s="283">
        <f t="shared" ref="BUE22" si="4325">BUE19+BUE21</f>
        <v>13127</v>
      </c>
      <c r="BUF22" s="287"/>
      <c r="BUG22" s="285">
        <f t="shared" ref="BUG22" si="4326">BUG19+BUG21</f>
        <v>6893</v>
      </c>
      <c r="BUH22" s="286"/>
      <c r="BUI22" s="283">
        <f t="shared" ref="BUI22" si="4327">BUI19+BUI21</f>
        <v>6233</v>
      </c>
      <c r="BUJ22" s="286"/>
      <c r="BUK22" s="284">
        <v>0</v>
      </c>
      <c r="BUL22" s="283">
        <f t="shared" ref="BUL22" si="4328">BUL19+BUL21</f>
        <v>13126</v>
      </c>
      <c r="BUM22" s="287"/>
      <c r="BUN22" s="285">
        <f t="shared" ref="BUN22" si="4329">BUN19+BUN21</f>
        <v>6891</v>
      </c>
      <c r="BUO22" s="286"/>
      <c r="BUP22" s="283">
        <f t="shared" ref="BUP22" si="4330">BUP19+BUP21</f>
        <v>6230</v>
      </c>
      <c r="BUQ22" s="286"/>
      <c r="BUR22" s="284">
        <v>0</v>
      </c>
      <c r="BUS22" s="283">
        <f t="shared" ref="BUS22" si="4331">BUS19+BUS21</f>
        <v>13121</v>
      </c>
      <c r="BUT22" s="287"/>
      <c r="BUU22" s="285">
        <f t="shared" ref="BUU22" si="4332">BUU19+BUU21</f>
        <v>6891</v>
      </c>
      <c r="BUV22" s="286"/>
      <c r="BUW22" s="283">
        <f t="shared" ref="BUW22" si="4333">BUW19+BUW21</f>
        <v>6229</v>
      </c>
      <c r="BUX22" s="286"/>
      <c r="BUY22" s="284">
        <v>0</v>
      </c>
      <c r="BUZ22" s="283">
        <f t="shared" ref="BUZ22" si="4334">BUZ19+BUZ21</f>
        <v>13120</v>
      </c>
      <c r="BVA22" s="287"/>
      <c r="BVB22" s="285">
        <f t="shared" ref="BVB22" si="4335">BVB19+BVB21</f>
        <v>6890</v>
      </c>
      <c r="BVC22" s="286"/>
      <c r="BVD22" s="283">
        <f t="shared" ref="BVD22" si="4336">BVD19+BVD21</f>
        <v>6229</v>
      </c>
      <c r="BVE22" s="286"/>
      <c r="BVF22" s="284">
        <v>0</v>
      </c>
      <c r="BVG22" s="283">
        <f t="shared" ref="BVG22" si="4337">BVG19+BVG21</f>
        <v>13119</v>
      </c>
      <c r="BVH22" s="287"/>
      <c r="BVI22" s="285">
        <f t="shared" ref="BVI22" si="4338">BVI19+BVI21</f>
        <v>6889</v>
      </c>
      <c r="BVJ22" s="286"/>
      <c r="BVK22" s="283">
        <f t="shared" ref="BVK22" si="4339">BVK19+BVK21</f>
        <v>6229</v>
      </c>
      <c r="BVL22" s="286"/>
      <c r="BVM22" s="284">
        <v>0</v>
      </c>
      <c r="BVN22" s="283">
        <f t="shared" ref="BVN22" si="4340">BVN19+BVN21</f>
        <v>13118</v>
      </c>
      <c r="BVO22" s="287"/>
      <c r="BVP22" s="285">
        <f t="shared" ref="BVP22" si="4341">BVP19+BVP21</f>
        <v>6889</v>
      </c>
      <c r="BVQ22" s="286"/>
      <c r="BVR22" s="283">
        <f t="shared" ref="BVR22" si="4342">BVR19+BVR21</f>
        <v>6226</v>
      </c>
      <c r="BVS22" s="286"/>
      <c r="BVT22" s="284">
        <v>0</v>
      </c>
      <c r="BVU22" s="283">
        <f t="shared" ref="BVU22" si="4343">BVU19+BVU21</f>
        <v>13115</v>
      </c>
      <c r="BVV22" s="287"/>
      <c r="BVW22" s="285">
        <f t="shared" ref="BVW22" si="4344">BVW19+BVW21</f>
        <v>6888</v>
      </c>
      <c r="BVX22" s="286"/>
      <c r="BVY22" s="283">
        <f t="shared" ref="BVY22" si="4345">BVY19+BVY21</f>
        <v>6226</v>
      </c>
      <c r="BVZ22" s="286"/>
      <c r="BWA22" s="284">
        <v>0</v>
      </c>
      <c r="BWB22" s="283">
        <f t="shared" ref="BWB22" si="4346">BWB19+BWB21</f>
        <v>13114</v>
      </c>
      <c r="BWC22" s="287"/>
      <c r="BWD22" s="285">
        <f t="shared" ref="BWD22" si="4347">BWD19+BWD21</f>
        <v>6887</v>
      </c>
      <c r="BWE22" s="286"/>
      <c r="BWF22" s="283">
        <f t="shared" ref="BWF22" si="4348">BWF19+BWF21</f>
        <v>6226</v>
      </c>
      <c r="BWG22" s="286"/>
      <c r="BWH22" s="284">
        <v>0</v>
      </c>
      <c r="BWI22" s="283">
        <f t="shared" ref="BWI22" si="4349">BWI19+BWI21</f>
        <v>13113</v>
      </c>
      <c r="BWJ22" s="287"/>
      <c r="BWK22" s="285">
        <f t="shared" ref="BWK22" si="4350">BWK19+BWK21</f>
        <v>6885</v>
      </c>
      <c r="BWL22" s="286"/>
      <c r="BWM22" s="283">
        <f t="shared" ref="BWM22" si="4351">BWM19+BWM21</f>
        <v>6225</v>
      </c>
      <c r="BWN22" s="286"/>
      <c r="BWO22" s="284">
        <v>0</v>
      </c>
      <c r="BWP22" s="283">
        <f t="shared" ref="BWP22" si="4352">BWP19+BWP21</f>
        <v>13110</v>
      </c>
      <c r="BWQ22" s="287"/>
      <c r="BWR22" s="285">
        <f t="shared" ref="BWR22" si="4353">BWR19+BWR21</f>
        <v>6885</v>
      </c>
      <c r="BWS22" s="286"/>
      <c r="BWT22" s="283">
        <f t="shared" ref="BWT22" si="4354">BWT19+BWT21</f>
        <v>6225</v>
      </c>
      <c r="BWU22" s="286"/>
      <c r="BWV22" s="284">
        <v>0</v>
      </c>
      <c r="BWW22" s="283">
        <f t="shared" ref="BWW22" si="4355">BWW19+BWW21</f>
        <v>13110</v>
      </c>
      <c r="BWX22" s="287"/>
      <c r="BWY22" s="285">
        <f t="shared" ref="BWY22" si="4356">BWY19+BWY21</f>
        <v>6883</v>
      </c>
      <c r="BWZ22" s="286"/>
      <c r="BXA22" s="283">
        <f t="shared" ref="BXA22" si="4357">BXA19+BXA21</f>
        <v>6223</v>
      </c>
      <c r="BXB22" s="286"/>
      <c r="BXC22" s="284">
        <v>0</v>
      </c>
      <c r="BXD22" s="283">
        <f t="shared" ref="BXD22" si="4358">BXD19+BXD21</f>
        <v>13106</v>
      </c>
      <c r="BXE22" s="287"/>
      <c r="BXF22" s="285">
        <f t="shared" ref="BXF22" si="4359">BXF19+BXF21</f>
        <v>6883</v>
      </c>
      <c r="BXG22" s="286"/>
      <c r="BXH22" s="283">
        <f t="shared" ref="BXH22" si="4360">BXH19+BXH21</f>
        <v>6220</v>
      </c>
      <c r="BXI22" s="286"/>
      <c r="BXJ22" s="284">
        <v>0</v>
      </c>
      <c r="BXK22" s="283">
        <f t="shared" ref="BXK22" si="4361">BXK19+BXK21</f>
        <v>13103</v>
      </c>
      <c r="BXL22" s="287"/>
      <c r="BXM22" s="285">
        <f t="shared" ref="BXM22" si="4362">BXM19+BXM21</f>
        <v>6883</v>
      </c>
      <c r="BXN22" s="286"/>
      <c r="BXO22" s="283">
        <f t="shared" ref="BXO22" si="4363">BXO19+BXO21</f>
        <v>6219</v>
      </c>
      <c r="BXP22" s="286"/>
      <c r="BXQ22" s="284">
        <v>0</v>
      </c>
      <c r="BXR22" s="283">
        <f t="shared" ref="BXR22" si="4364">BXR19+BXR21</f>
        <v>13102</v>
      </c>
      <c r="BXS22" s="287"/>
      <c r="BXT22" s="285">
        <f t="shared" ref="BXT22" si="4365">BXT19+BXT21</f>
        <v>6883</v>
      </c>
      <c r="BXU22" s="286"/>
      <c r="BXV22" s="283">
        <f t="shared" ref="BXV22" si="4366">BXV19+BXV21</f>
        <v>6219</v>
      </c>
      <c r="BXW22" s="286"/>
      <c r="BXX22" s="284">
        <v>0</v>
      </c>
      <c r="BXY22" s="283">
        <f t="shared" ref="BXY22" si="4367">BXY19+BXY21</f>
        <v>13102</v>
      </c>
      <c r="BXZ22" s="287"/>
      <c r="BYA22" s="285">
        <f t="shared" ref="BYA22" si="4368">BYA19+BYA21</f>
        <v>6883</v>
      </c>
      <c r="BYB22" s="286"/>
      <c r="BYC22" s="283">
        <f t="shared" ref="BYC22" si="4369">BYC19+BYC21</f>
        <v>6217</v>
      </c>
      <c r="BYD22" s="286"/>
      <c r="BYE22" s="284">
        <v>0</v>
      </c>
      <c r="BYF22" s="283">
        <f t="shared" ref="BYF22" si="4370">BYF19+BYF21</f>
        <v>13100</v>
      </c>
      <c r="BYG22" s="287"/>
      <c r="BYH22" s="285">
        <f t="shared" ref="BYH22" si="4371">BYH19+BYH21</f>
        <v>6882</v>
      </c>
      <c r="BYI22" s="286"/>
      <c r="BYJ22" s="283">
        <f t="shared" ref="BYJ22" si="4372">BYJ19+BYJ21</f>
        <v>6216</v>
      </c>
      <c r="BYK22" s="286"/>
      <c r="BYL22" s="284">
        <v>0</v>
      </c>
      <c r="BYM22" s="283">
        <f t="shared" ref="BYM22" si="4373">BYM19+BYM21</f>
        <v>13098</v>
      </c>
      <c r="BYN22" s="287"/>
      <c r="BYO22" s="285">
        <f t="shared" ref="BYO22" si="4374">BYO19+BYO21</f>
        <v>6882</v>
      </c>
      <c r="BYP22" s="286"/>
      <c r="BYQ22" s="283">
        <f t="shared" ref="BYQ22" si="4375">BYQ19+BYQ21</f>
        <v>6214</v>
      </c>
      <c r="BYR22" s="286"/>
      <c r="BYS22" s="284">
        <v>0</v>
      </c>
      <c r="BYT22" s="283">
        <f t="shared" ref="BYT22" si="4376">BYT19+BYT21</f>
        <v>13096</v>
      </c>
      <c r="BYU22" s="287"/>
      <c r="BYV22" s="285">
        <f t="shared" ref="BYV22" si="4377">BYV19+BYV21</f>
        <v>6882</v>
      </c>
      <c r="BYW22" s="286"/>
      <c r="BYX22" s="283">
        <f t="shared" ref="BYX22" si="4378">BYX19+BYX21</f>
        <v>6212</v>
      </c>
      <c r="BYY22" s="286"/>
      <c r="BYZ22" s="284">
        <v>0</v>
      </c>
      <c r="BZA22" s="283">
        <f t="shared" ref="BZA22" si="4379">BZA19+BZA21</f>
        <v>13094</v>
      </c>
      <c r="BZB22" s="287"/>
      <c r="BZC22" s="285">
        <f t="shared" ref="BZC22" si="4380">BZC19+BZC21</f>
        <v>6881</v>
      </c>
      <c r="BZD22" s="286"/>
      <c r="BZE22" s="283">
        <f t="shared" ref="BZE22" si="4381">BZE19+BZE21</f>
        <v>6210</v>
      </c>
      <c r="BZF22" s="286"/>
      <c r="BZG22" s="284">
        <v>0</v>
      </c>
      <c r="BZH22" s="283">
        <f t="shared" ref="BZH22" si="4382">BZH19+BZH21</f>
        <v>13091</v>
      </c>
      <c r="BZI22" s="287"/>
      <c r="BZJ22" s="285">
        <f t="shared" ref="BZJ22" si="4383">BZJ19+BZJ21</f>
        <v>6881</v>
      </c>
      <c r="BZK22" s="286"/>
      <c r="BZL22" s="283">
        <f t="shared" ref="BZL22" si="4384">BZL19+BZL21</f>
        <v>6210</v>
      </c>
      <c r="BZM22" s="286"/>
      <c r="BZN22" s="284">
        <v>0</v>
      </c>
      <c r="BZO22" s="283">
        <f t="shared" ref="BZO22" si="4385">BZO19+BZO21</f>
        <v>13091</v>
      </c>
      <c r="BZP22" s="287"/>
      <c r="BZQ22" s="285">
        <f t="shared" ref="BZQ22" si="4386">BZQ19+BZQ21</f>
        <v>6881</v>
      </c>
      <c r="BZR22" s="286"/>
      <c r="BZS22" s="283">
        <f t="shared" ref="BZS22" si="4387">BZS19+BZS21</f>
        <v>6209</v>
      </c>
      <c r="BZT22" s="286"/>
      <c r="BZU22" s="284">
        <v>0</v>
      </c>
      <c r="BZV22" s="283">
        <f t="shared" ref="BZV22" si="4388">BZV19+BZV21</f>
        <v>13090</v>
      </c>
      <c r="BZW22" s="287"/>
      <c r="BZX22" s="285">
        <f t="shared" ref="BZX22" si="4389">BZX19+BZX21</f>
        <v>6878</v>
      </c>
      <c r="BZY22" s="286"/>
      <c r="BZZ22" s="283">
        <f t="shared" ref="BZZ22" si="4390">BZZ19+BZZ21</f>
        <v>6208</v>
      </c>
      <c r="CAA22" s="286"/>
      <c r="CAB22" s="284">
        <v>0</v>
      </c>
      <c r="CAC22" s="283">
        <f t="shared" ref="CAC22" si="4391">CAC19+CAC21</f>
        <v>13086</v>
      </c>
      <c r="CAD22" s="287"/>
      <c r="CAE22" s="285">
        <f t="shared" ref="CAE22" si="4392">CAE19+CAE21</f>
        <v>6874</v>
      </c>
      <c r="CAF22" s="286"/>
      <c r="CAG22" s="283">
        <f t="shared" ref="CAG22" si="4393">CAG19+CAG21</f>
        <v>6206</v>
      </c>
      <c r="CAH22" s="286"/>
      <c r="CAI22" s="284">
        <v>0</v>
      </c>
      <c r="CAJ22" s="283">
        <f t="shared" ref="CAJ22" si="4394">CAJ19+CAJ21</f>
        <v>13080</v>
      </c>
      <c r="CAK22" s="287"/>
      <c r="CAL22" s="285">
        <f t="shared" ref="CAL22" si="4395">CAL19+CAL21</f>
        <v>6873</v>
      </c>
      <c r="CAM22" s="286"/>
      <c r="CAN22" s="283">
        <f t="shared" ref="CAN22" si="4396">CAN19+CAN21</f>
        <v>6206</v>
      </c>
      <c r="CAO22" s="286"/>
      <c r="CAP22" s="284">
        <v>0</v>
      </c>
      <c r="CAQ22" s="283">
        <f t="shared" ref="CAQ22" si="4397">CAQ19+CAQ21</f>
        <v>13079</v>
      </c>
      <c r="CAR22" s="287"/>
      <c r="CAS22" s="285">
        <f t="shared" ref="CAS22" si="4398">CAS19+CAS21</f>
        <v>6870</v>
      </c>
      <c r="CAT22" s="286"/>
      <c r="CAU22" s="283">
        <f t="shared" ref="CAU22" si="4399">CAU19+CAU21</f>
        <v>6206</v>
      </c>
      <c r="CAV22" s="286"/>
      <c r="CAW22" s="284">
        <v>0</v>
      </c>
      <c r="CAX22" s="283">
        <f t="shared" ref="CAX22" si="4400">CAX19+CAX21</f>
        <v>13076</v>
      </c>
      <c r="CAY22" s="287"/>
      <c r="CAZ22" s="285">
        <f t="shared" ref="CAZ22" si="4401">CAZ19+CAZ21</f>
        <v>6870</v>
      </c>
      <c r="CBA22" s="286"/>
      <c r="CBB22" s="283">
        <f t="shared" ref="CBB22" si="4402">CBB19+CBB21</f>
        <v>6201</v>
      </c>
      <c r="CBC22" s="286"/>
      <c r="CBD22" s="284">
        <v>0</v>
      </c>
      <c r="CBE22" s="283">
        <f t="shared" ref="CBE22" si="4403">CBE19+CBE21</f>
        <v>13071</v>
      </c>
      <c r="CBF22" s="287"/>
      <c r="CBG22" s="285">
        <f t="shared" ref="CBG22" si="4404">CBG19+CBG21</f>
        <v>6869</v>
      </c>
      <c r="CBH22" s="286"/>
      <c r="CBI22" s="283">
        <f t="shared" ref="CBI22" si="4405">CBI19+CBI21</f>
        <v>6200</v>
      </c>
      <c r="CBJ22" s="286"/>
      <c r="CBK22" s="284">
        <v>0</v>
      </c>
      <c r="CBL22" s="283">
        <f t="shared" ref="CBL22" si="4406">CBL19+CBL21</f>
        <v>13069</v>
      </c>
      <c r="CBM22" s="287"/>
      <c r="CBN22" s="285">
        <f t="shared" ref="CBN22" si="4407">CBN19+CBN21</f>
        <v>6868</v>
      </c>
      <c r="CBO22" s="286"/>
      <c r="CBP22" s="283">
        <f t="shared" ref="CBP22" si="4408">CBP19+CBP21</f>
        <v>6200</v>
      </c>
      <c r="CBQ22" s="286"/>
      <c r="CBR22" s="284">
        <v>0</v>
      </c>
      <c r="CBS22" s="283">
        <f t="shared" ref="CBS22" si="4409">CBS19+CBS21</f>
        <v>13068</v>
      </c>
      <c r="CBT22" s="287"/>
      <c r="CBU22" s="285">
        <f t="shared" ref="CBU22" si="4410">CBU19+CBU21</f>
        <v>6866</v>
      </c>
      <c r="CBV22" s="286"/>
      <c r="CBW22" s="283">
        <f t="shared" ref="CBW22" si="4411">CBW19+CBW21</f>
        <v>6199</v>
      </c>
      <c r="CBX22" s="286"/>
      <c r="CBY22" s="284">
        <v>0</v>
      </c>
      <c r="CBZ22" s="283">
        <f t="shared" ref="CBZ22" si="4412">CBZ19+CBZ21</f>
        <v>13065</v>
      </c>
      <c r="CCA22" s="287"/>
      <c r="CCB22" s="285">
        <f t="shared" ref="CCB22" si="4413">CCB19+CCB21</f>
        <v>6866</v>
      </c>
      <c r="CCC22" s="286"/>
      <c r="CCD22" s="283">
        <f t="shared" ref="CCD22" si="4414">CCD19+CCD21</f>
        <v>6199</v>
      </c>
      <c r="CCE22" s="286"/>
      <c r="CCF22" s="284">
        <v>0</v>
      </c>
      <c r="CCG22" s="283">
        <f t="shared" ref="CCG22" si="4415">CCG19+CCG21</f>
        <v>13065</v>
      </c>
      <c r="CCH22" s="287"/>
      <c r="CCI22" s="285">
        <f t="shared" ref="CCI22" si="4416">CCI19+CCI21</f>
        <v>6866</v>
      </c>
      <c r="CCJ22" s="286"/>
      <c r="CCK22" s="283">
        <f t="shared" ref="CCK22" si="4417">CCK19+CCK21</f>
        <v>6196</v>
      </c>
      <c r="CCL22" s="286"/>
      <c r="CCM22" s="284">
        <v>0</v>
      </c>
      <c r="CCN22" s="283">
        <f t="shared" ref="CCN22" si="4418">CCN19+CCN21</f>
        <v>13062</v>
      </c>
      <c r="CCO22" s="287"/>
      <c r="CCP22" s="285">
        <f t="shared" ref="CCP22" si="4419">CCP19+CCP21</f>
        <v>6863</v>
      </c>
      <c r="CCQ22" s="286"/>
      <c r="CCR22" s="283">
        <f t="shared" ref="CCR22" si="4420">CCR19+CCR21</f>
        <v>6193</v>
      </c>
      <c r="CCS22" s="286"/>
      <c r="CCT22" s="284">
        <v>0</v>
      </c>
      <c r="CCU22" s="283">
        <f t="shared" ref="CCU22" si="4421">CCU19+CCU21</f>
        <v>13056</v>
      </c>
      <c r="CCV22" s="287"/>
      <c r="CCW22" s="285">
        <f t="shared" ref="CCW22" si="4422">CCW19+CCW21</f>
        <v>6862</v>
      </c>
      <c r="CCX22" s="286"/>
      <c r="CCY22" s="283">
        <f t="shared" ref="CCY22" si="4423">CCY19+CCY21</f>
        <v>6193</v>
      </c>
      <c r="CCZ22" s="286"/>
      <c r="CDA22" s="284">
        <v>0</v>
      </c>
      <c r="CDB22" s="283">
        <f t="shared" ref="CDB22" si="4424">CDB19+CDB21</f>
        <v>13055</v>
      </c>
      <c r="CDC22" s="287"/>
      <c r="CDD22" s="285">
        <f t="shared" ref="CDD22" si="4425">CDD19+CDD21</f>
        <v>6859</v>
      </c>
      <c r="CDE22" s="286"/>
      <c r="CDF22" s="283">
        <f t="shared" ref="CDF22" si="4426">CDF19+CDF21</f>
        <v>6192</v>
      </c>
      <c r="CDG22" s="286"/>
      <c r="CDH22" s="284">
        <v>0</v>
      </c>
      <c r="CDI22" s="283">
        <f t="shared" ref="CDI22" si="4427">CDI19+CDI21</f>
        <v>13051</v>
      </c>
      <c r="CDJ22" s="287"/>
      <c r="CDK22" s="285">
        <f t="shared" ref="CDK22" si="4428">CDK19+CDK21</f>
        <v>6858</v>
      </c>
      <c r="CDL22" s="286"/>
      <c r="CDM22" s="283">
        <f t="shared" ref="CDM22" si="4429">CDM19+CDM21</f>
        <v>6187</v>
      </c>
      <c r="CDN22" s="286"/>
      <c r="CDO22" s="284">
        <v>0</v>
      </c>
      <c r="CDP22" s="283">
        <f t="shared" ref="CDP22" si="4430">CDP19+CDP21</f>
        <v>13045</v>
      </c>
      <c r="CDQ22" s="287"/>
      <c r="CDR22" s="285">
        <f t="shared" ref="CDR22" si="4431">CDR19+CDR21</f>
        <v>6856</v>
      </c>
      <c r="CDS22" s="286"/>
      <c r="CDT22" s="283">
        <f t="shared" ref="CDT22" si="4432">CDT19+CDT21</f>
        <v>6183</v>
      </c>
      <c r="CDU22" s="286"/>
      <c r="CDV22" s="284">
        <v>0</v>
      </c>
      <c r="CDW22" s="283">
        <f t="shared" ref="CDW22" si="4433">CDW19+CDW21</f>
        <v>13039</v>
      </c>
      <c r="CDX22" s="287"/>
      <c r="CDY22" s="285">
        <f t="shared" ref="CDY22" si="4434">CDY19+CDY21</f>
        <v>6853</v>
      </c>
      <c r="CDZ22" s="286"/>
      <c r="CEA22" s="283">
        <f t="shared" ref="CEA22" si="4435">CEA19+CEA21</f>
        <v>6179</v>
      </c>
      <c r="CEB22" s="286"/>
      <c r="CEC22" s="284">
        <v>0</v>
      </c>
      <c r="CED22" s="283">
        <f t="shared" ref="CED22" si="4436">CED19+CED21</f>
        <v>13032</v>
      </c>
      <c r="CEE22" s="287"/>
      <c r="CEF22" s="285">
        <f t="shared" ref="CEF22" si="4437">CEF19+CEF21</f>
        <v>6850</v>
      </c>
      <c r="CEG22" s="286"/>
      <c r="CEH22" s="283">
        <f t="shared" ref="CEH22" si="4438">CEH19+CEH21</f>
        <v>6179</v>
      </c>
      <c r="CEI22" s="286"/>
      <c r="CEJ22" s="284">
        <v>0</v>
      </c>
      <c r="CEK22" s="283">
        <f t="shared" ref="CEK22" si="4439">CEK19+CEK21</f>
        <v>13029</v>
      </c>
      <c r="CEL22" s="287"/>
      <c r="CEM22" s="285">
        <f t="shared" ref="CEM22" si="4440">CEM19+CEM21</f>
        <v>6848</v>
      </c>
      <c r="CEN22" s="286"/>
      <c r="CEO22" s="283">
        <f t="shared" ref="CEO22" si="4441">CEO19+CEO21</f>
        <v>6178</v>
      </c>
      <c r="CEP22" s="286"/>
      <c r="CEQ22" s="284">
        <v>0</v>
      </c>
      <c r="CER22" s="283">
        <f t="shared" ref="CER22" si="4442">CER19+CER21</f>
        <v>13026</v>
      </c>
      <c r="CES22" s="287"/>
      <c r="CET22" s="285">
        <f t="shared" ref="CET22" si="4443">CET19+CET21</f>
        <v>6845</v>
      </c>
      <c r="CEU22" s="286"/>
      <c r="CEV22" s="283">
        <f t="shared" ref="CEV22" si="4444">CEV19+CEV21</f>
        <v>6177</v>
      </c>
      <c r="CEW22" s="286"/>
      <c r="CEX22" s="284">
        <v>0</v>
      </c>
      <c r="CEY22" s="283">
        <f t="shared" ref="CEY22" si="4445">CEY19+CEY21</f>
        <v>13022</v>
      </c>
      <c r="CEZ22" s="287"/>
      <c r="CFA22" s="285">
        <f t="shared" ref="CFA22" si="4446">CFA19+CFA21</f>
        <v>6841</v>
      </c>
      <c r="CFB22" s="286"/>
      <c r="CFC22" s="283">
        <f t="shared" ref="CFC22" si="4447">CFC19+CFC21</f>
        <v>6177</v>
      </c>
      <c r="CFD22" s="286"/>
      <c r="CFE22" s="284">
        <v>0</v>
      </c>
      <c r="CFF22" s="283">
        <f t="shared" ref="CFF22" si="4448">CFF19+CFF21</f>
        <v>13018</v>
      </c>
      <c r="CFG22" s="287"/>
      <c r="CFH22" s="285">
        <f t="shared" ref="CFH22" si="4449">CFH19+CFH21</f>
        <v>6838</v>
      </c>
      <c r="CFI22" s="286"/>
      <c r="CFJ22" s="283">
        <f t="shared" ref="CFJ22" si="4450">CFJ19+CFJ21</f>
        <v>6176</v>
      </c>
      <c r="CFK22" s="286"/>
      <c r="CFL22" s="284">
        <v>0</v>
      </c>
      <c r="CFM22" s="283">
        <f t="shared" ref="CFM22" si="4451">CFM19+CFM21</f>
        <v>13014</v>
      </c>
      <c r="CFN22" s="287"/>
      <c r="CFO22" s="285">
        <f t="shared" ref="CFO22" si="4452">CFO19+CFO21</f>
        <v>6834</v>
      </c>
      <c r="CFP22" s="286"/>
      <c r="CFQ22" s="283">
        <f t="shared" ref="CFQ22" si="4453">CFQ19+CFQ21</f>
        <v>6175</v>
      </c>
      <c r="CFR22" s="286"/>
      <c r="CFS22" s="284">
        <v>0</v>
      </c>
      <c r="CFT22" s="283">
        <f t="shared" ref="CFT22" si="4454">CFT19+CFT21</f>
        <v>13009</v>
      </c>
      <c r="CFU22" s="287"/>
      <c r="CFV22" s="285">
        <f t="shared" ref="CFV22" si="4455">CFV19+CFV21</f>
        <v>6829</v>
      </c>
      <c r="CFW22" s="286"/>
      <c r="CFX22" s="283">
        <f t="shared" ref="CFX22" si="4456">CFX19+CFX21</f>
        <v>6172</v>
      </c>
      <c r="CFY22" s="286"/>
      <c r="CFZ22" s="284">
        <v>0</v>
      </c>
      <c r="CGA22" s="283">
        <f t="shared" ref="CGA22" si="4457">CGA19+CGA21</f>
        <v>13001</v>
      </c>
      <c r="CGB22" s="287"/>
      <c r="CGC22" s="285">
        <f t="shared" ref="CGC22" si="4458">CGC19+CGC21</f>
        <v>6828</v>
      </c>
      <c r="CGD22" s="286"/>
      <c r="CGE22" s="283">
        <f t="shared" ref="CGE22" si="4459">CGE19+CGE21</f>
        <v>6169</v>
      </c>
      <c r="CGF22" s="286"/>
      <c r="CGG22" s="284">
        <v>0</v>
      </c>
      <c r="CGH22" s="283">
        <f t="shared" ref="CGH22" si="4460">CGH19+CGH21</f>
        <v>12997</v>
      </c>
      <c r="CGI22" s="287"/>
      <c r="CGJ22" s="285">
        <f t="shared" ref="CGJ22" si="4461">CGJ19+CGJ21</f>
        <v>6824</v>
      </c>
      <c r="CGK22" s="286"/>
      <c r="CGL22" s="283">
        <f t="shared" ref="CGL22" si="4462">CGL19+CGL21</f>
        <v>6167</v>
      </c>
      <c r="CGM22" s="286"/>
      <c r="CGN22" s="284">
        <v>0</v>
      </c>
      <c r="CGO22" s="283">
        <f t="shared" ref="CGO22" si="4463">CGO19+CGO21</f>
        <v>12991</v>
      </c>
      <c r="CGP22" s="287"/>
      <c r="CGQ22" s="285">
        <f t="shared" ref="CGQ22" si="4464">CGQ19+CGQ21</f>
        <v>6823</v>
      </c>
      <c r="CGR22" s="286"/>
      <c r="CGS22" s="283">
        <f t="shared" ref="CGS22" si="4465">CGS19+CGS21</f>
        <v>6164</v>
      </c>
      <c r="CGT22" s="286"/>
      <c r="CGU22" s="284">
        <v>0</v>
      </c>
      <c r="CGV22" s="283">
        <f t="shared" ref="CGV22" si="4466">CGV19+CGV21</f>
        <v>12987</v>
      </c>
      <c r="CGW22" s="287"/>
      <c r="CGX22" s="285">
        <f t="shared" ref="CGX22" si="4467">CGX19+CGX21</f>
        <v>6821</v>
      </c>
      <c r="CGY22" s="286"/>
      <c r="CGZ22" s="283">
        <f t="shared" ref="CGZ22" si="4468">CGZ19+CGZ21</f>
        <v>6161</v>
      </c>
      <c r="CHA22" s="286"/>
      <c r="CHB22" s="284">
        <v>0</v>
      </c>
      <c r="CHC22" s="283">
        <f t="shared" ref="CHC22" si="4469">CHC19+CHC21</f>
        <v>12982</v>
      </c>
      <c r="CHD22" s="287"/>
      <c r="CHE22" s="285">
        <f t="shared" ref="CHE22" si="4470">CHE19+CHE21</f>
        <v>6819</v>
      </c>
      <c r="CHF22" s="286"/>
      <c r="CHG22" s="283">
        <f t="shared" ref="CHG22" si="4471">CHG19+CHG21</f>
        <v>6157</v>
      </c>
      <c r="CHH22" s="286"/>
      <c r="CHI22" s="284">
        <v>0</v>
      </c>
      <c r="CHJ22" s="283">
        <f t="shared" ref="CHJ22" si="4472">CHJ19+CHJ21</f>
        <v>12976</v>
      </c>
      <c r="CHK22" s="287"/>
      <c r="CHL22" s="285">
        <f t="shared" ref="CHL22" si="4473">CHL19+CHL21</f>
        <v>6815</v>
      </c>
      <c r="CHM22" s="286"/>
      <c r="CHN22" s="283">
        <f t="shared" ref="CHN22" si="4474">CHN19+CHN21</f>
        <v>6156</v>
      </c>
      <c r="CHO22" s="286"/>
      <c r="CHP22" s="284">
        <v>0</v>
      </c>
      <c r="CHQ22" s="283">
        <f t="shared" ref="CHQ22" si="4475">CHQ19+CHQ21</f>
        <v>12971</v>
      </c>
      <c r="CHR22" s="287"/>
      <c r="CHS22" s="285">
        <f t="shared" ref="CHS22" si="4476">CHS19+CHS21</f>
        <v>6811</v>
      </c>
      <c r="CHT22" s="286"/>
      <c r="CHU22" s="283">
        <f t="shared" ref="CHU22" si="4477">CHU19+CHU21</f>
        <v>6155</v>
      </c>
      <c r="CHV22" s="286"/>
      <c r="CHW22" s="284">
        <v>0</v>
      </c>
      <c r="CHX22" s="283">
        <f t="shared" ref="CHX22" si="4478">CHX19+CHX21</f>
        <v>12966</v>
      </c>
      <c r="CHY22" s="287"/>
      <c r="CHZ22" s="285">
        <f t="shared" ref="CHZ22" si="4479">CHZ19+CHZ21</f>
        <v>6809</v>
      </c>
      <c r="CIA22" s="286"/>
      <c r="CIB22" s="283">
        <f t="shared" ref="CIB22" si="4480">CIB19+CIB21</f>
        <v>6152</v>
      </c>
      <c r="CIC22" s="286"/>
      <c r="CID22" s="284">
        <v>0</v>
      </c>
      <c r="CIE22" s="283">
        <f t="shared" ref="CIE22" si="4481">CIE19+CIE21</f>
        <v>12961</v>
      </c>
      <c r="CIF22" s="287"/>
      <c r="CIG22" s="285">
        <f t="shared" ref="CIG22" si="4482">CIG19+CIG21</f>
        <v>6804</v>
      </c>
      <c r="CIH22" s="286"/>
      <c r="CII22" s="283">
        <f t="shared" ref="CII22" si="4483">CII19+CII21</f>
        <v>6147</v>
      </c>
      <c r="CIJ22" s="286"/>
      <c r="CIK22" s="284">
        <v>0</v>
      </c>
      <c r="CIL22" s="283">
        <f t="shared" ref="CIL22" si="4484">CIL19+CIL21</f>
        <v>12951</v>
      </c>
      <c r="CIM22" s="287"/>
      <c r="CIN22" s="285">
        <f t="shared" ref="CIN22" si="4485">CIN19+CIN21</f>
        <v>6795</v>
      </c>
      <c r="CIO22" s="286"/>
      <c r="CIP22" s="283">
        <f t="shared" ref="CIP22" si="4486">CIP19+CIP21</f>
        <v>6145</v>
      </c>
      <c r="CIQ22" s="286"/>
      <c r="CIR22" s="284">
        <v>0</v>
      </c>
      <c r="CIS22" s="283">
        <f t="shared" ref="CIS22" si="4487">CIS19+CIS21</f>
        <v>12940</v>
      </c>
      <c r="CIT22" s="287"/>
      <c r="CIU22" s="285">
        <f t="shared" ref="CIU22" si="4488">CIU19+CIU21</f>
        <v>6792</v>
      </c>
      <c r="CIV22" s="286"/>
      <c r="CIW22" s="283">
        <f t="shared" ref="CIW22" si="4489">CIW19+CIW21</f>
        <v>6141</v>
      </c>
      <c r="CIX22" s="286"/>
      <c r="CIY22" s="284">
        <v>0</v>
      </c>
      <c r="CIZ22" s="283">
        <f t="shared" ref="CIZ22" si="4490">CIZ19+CIZ21</f>
        <v>12933</v>
      </c>
      <c r="CJA22" s="287"/>
      <c r="CJB22" s="285">
        <f t="shared" ref="CJB22" si="4491">CJB19+CJB21</f>
        <v>6784</v>
      </c>
      <c r="CJC22" s="286"/>
      <c r="CJD22" s="283">
        <f t="shared" ref="CJD22" si="4492">CJD19+CJD21</f>
        <v>6140</v>
      </c>
      <c r="CJE22" s="286"/>
      <c r="CJF22" s="284">
        <v>0</v>
      </c>
      <c r="CJG22" s="283">
        <f t="shared" ref="CJG22" si="4493">CJG19+CJG21</f>
        <v>12924</v>
      </c>
      <c r="CJH22" s="287"/>
      <c r="CJI22" s="285">
        <f t="shared" ref="CJI22" si="4494">CJI19+CJI21</f>
        <v>6780</v>
      </c>
      <c r="CJJ22" s="286"/>
      <c r="CJK22" s="283">
        <f t="shared" ref="CJK22" si="4495">CJK19+CJK21</f>
        <v>6135</v>
      </c>
      <c r="CJL22" s="286"/>
      <c r="CJM22" s="284">
        <v>0</v>
      </c>
      <c r="CJN22" s="283">
        <f t="shared" ref="CJN22" si="4496">CJN19+CJN21</f>
        <v>12915</v>
      </c>
      <c r="CJO22" s="287"/>
      <c r="CJP22" s="285">
        <f t="shared" ref="CJP22" si="4497">CJP19+CJP21</f>
        <v>6771</v>
      </c>
      <c r="CJQ22" s="286"/>
      <c r="CJR22" s="283">
        <f t="shared" ref="CJR22" si="4498">CJR19+CJR21</f>
        <v>6131</v>
      </c>
      <c r="CJS22" s="286"/>
      <c r="CJT22" s="284">
        <v>0</v>
      </c>
      <c r="CJU22" s="283">
        <f t="shared" ref="CJU22" si="4499">CJU19+CJU21</f>
        <v>12902</v>
      </c>
      <c r="CJV22" s="287"/>
      <c r="CJW22" s="285">
        <f t="shared" ref="CJW22" si="4500">CJW19+CJW21</f>
        <v>6763</v>
      </c>
      <c r="CJX22" s="286"/>
      <c r="CJY22" s="283">
        <f t="shared" ref="CJY22" si="4501">CJY19+CJY21</f>
        <v>6128</v>
      </c>
      <c r="CJZ22" s="286"/>
      <c r="CKA22" s="284">
        <v>0</v>
      </c>
      <c r="CKB22" s="283">
        <f t="shared" ref="CKB22" si="4502">CKB19+CKB21</f>
        <v>12891</v>
      </c>
      <c r="CKC22" s="287"/>
      <c r="CKD22" s="285">
        <f t="shared" ref="CKD22" si="4503">CKD19+CKD21</f>
        <v>6754</v>
      </c>
      <c r="CKE22" s="286"/>
      <c r="CKF22" s="283">
        <f t="shared" ref="CKF22" si="4504">CKF19+CKF21</f>
        <v>6124</v>
      </c>
      <c r="CKG22" s="286"/>
      <c r="CKH22" s="284">
        <v>0</v>
      </c>
      <c r="CKI22" s="283">
        <f t="shared" ref="CKI22" si="4505">CKI19+CKI21</f>
        <v>12878</v>
      </c>
      <c r="CKJ22" s="287"/>
      <c r="CKK22" s="285">
        <f t="shared" ref="CKK22" si="4506">CKK19+CKK21</f>
        <v>6746</v>
      </c>
      <c r="CKL22" s="286"/>
      <c r="CKM22" s="283">
        <f t="shared" ref="CKM22" si="4507">CKM19+CKM21</f>
        <v>6122</v>
      </c>
      <c r="CKN22" s="286"/>
      <c r="CKO22" s="284">
        <v>0</v>
      </c>
      <c r="CKP22" s="283">
        <f t="shared" ref="CKP22" si="4508">CKP19+CKP21</f>
        <v>12868</v>
      </c>
      <c r="CKQ22" s="287"/>
      <c r="CKR22" s="285">
        <f t="shared" ref="CKR22" si="4509">CKR19+CKR21</f>
        <v>6739</v>
      </c>
      <c r="CKS22" s="286"/>
      <c r="CKT22" s="283">
        <f t="shared" ref="CKT22" si="4510">CKT19+CKT21</f>
        <v>6122</v>
      </c>
      <c r="CKU22" s="286"/>
      <c r="CKV22" s="284">
        <v>0</v>
      </c>
      <c r="CKW22" s="283">
        <f t="shared" ref="CKW22" si="4511">CKW19+CKW21</f>
        <v>12861</v>
      </c>
      <c r="CKX22" s="287"/>
      <c r="CKY22" s="285">
        <f t="shared" ref="CKY22" si="4512">CKY19+CKY21</f>
        <v>6731</v>
      </c>
      <c r="CKZ22" s="286"/>
      <c r="CLA22" s="283">
        <f t="shared" ref="CLA22" si="4513">CLA19+CLA21</f>
        <v>6118</v>
      </c>
      <c r="CLB22" s="286"/>
      <c r="CLC22" s="284">
        <v>0</v>
      </c>
      <c r="CLD22" s="283">
        <f t="shared" ref="CLD22" si="4514">CLD19+CLD21</f>
        <v>12849</v>
      </c>
      <c r="CLE22" s="287"/>
      <c r="CLF22" s="285">
        <f t="shared" ref="CLF22" si="4515">CLF19+CLF21</f>
        <v>6727</v>
      </c>
      <c r="CLG22" s="286"/>
      <c r="CLH22" s="283">
        <f t="shared" ref="CLH22" si="4516">CLH19+CLH21</f>
        <v>6113</v>
      </c>
      <c r="CLI22" s="286"/>
      <c r="CLJ22" s="284">
        <v>0</v>
      </c>
      <c r="CLK22" s="283">
        <f t="shared" ref="CLK22" si="4517">CLK19+CLK21</f>
        <v>12840</v>
      </c>
      <c r="CLL22" s="287"/>
      <c r="CLM22" s="285">
        <f t="shared" ref="CLM22" si="4518">CLM19+CLM21</f>
        <v>6722</v>
      </c>
      <c r="CLN22" s="286"/>
      <c r="CLO22" s="283">
        <f t="shared" ref="CLO22" si="4519">CLO19+CLO21</f>
        <v>6104</v>
      </c>
      <c r="CLP22" s="286"/>
      <c r="CLQ22" s="284">
        <v>0</v>
      </c>
      <c r="CLR22" s="283">
        <f t="shared" ref="CLR22" si="4520">CLR19+CLR21</f>
        <v>12826</v>
      </c>
      <c r="CLS22" s="287"/>
      <c r="CLT22" s="285">
        <f t="shared" ref="CLT22" si="4521">CLT19+CLT21</f>
        <v>6717</v>
      </c>
      <c r="CLU22" s="286"/>
      <c r="CLV22" s="283">
        <f t="shared" ref="CLV22" si="4522">CLV19+CLV21</f>
        <v>6101</v>
      </c>
      <c r="CLW22" s="286"/>
      <c r="CLX22" s="284">
        <v>0</v>
      </c>
      <c r="CLY22" s="283">
        <f t="shared" ref="CLY22" si="4523">CLY19+CLY21</f>
        <v>12818</v>
      </c>
      <c r="CLZ22" s="287"/>
      <c r="CMA22" s="285">
        <f t="shared" ref="CMA22" si="4524">CMA19+CMA21</f>
        <v>6716</v>
      </c>
      <c r="CMB22" s="286"/>
      <c r="CMC22" s="283">
        <f t="shared" ref="CMC22" si="4525">CMC19+CMC21</f>
        <v>6099</v>
      </c>
      <c r="CMD22" s="286"/>
      <c r="CME22" s="284">
        <v>0</v>
      </c>
      <c r="CMF22" s="283">
        <f t="shared" ref="CMF22" si="4526">CMF19+CMF21</f>
        <v>12815</v>
      </c>
      <c r="CMG22" s="287"/>
      <c r="CMH22" s="285">
        <f t="shared" ref="CMH22" si="4527">CMH19+CMH21</f>
        <v>6707</v>
      </c>
      <c r="CMI22" s="286"/>
      <c r="CMJ22" s="283">
        <f t="shared" ref="CMJ22" si="4528">CMJ19+CMJ21</f>
        <v>6093</v>
      </c>
      <c r="CMK22" s="286"/>
      <c r="CML22" s="284">
        <v>0</v>
      </c>
      <c r="CMM22" s="283">
        <f t="shared" ref="CMM22" si="4529">CMM19+CMM21</f>
        <v>12800</v>
      </c>
      <c r="CMN22" s="287"/>
      <c r="CMO22" s="285">
        <f t="shared" ref="CMO22" si="4530">CMO19+CMO21</f>
        <v>6700</v>
      </c>
      <c r="CMP22" s="286"/>
      <c r="CMQ22" s="283">
        <f t="shared" ref="CMQ22" si="4531">CMQ19+CMQ21</f>
        <v>6088</v>
      </c>
      <c r="CMR22" s="286"/>
      <c r="CMS22" s="284">
        <v>0</v>
      </c>
      <c r="CMT22" s="283">
        <f t="shared" ref="CMT22" si="4532">CMT19+CMT21</f>
        <v>12788</v>
      </c>
      <c r="CMU22" s="287"/>
      <c r="CMV22" s="285">
        <f t="shared" ref="CMV22" si="4533">CMV19+CMV21</f>
        <v>6695</v>
      </c>
      <c r="CMW22" s="286"/>
      <c r="CMX22" s="283">
        <f t="shared" ref="CMX22" si="4534">CMX19+CMX21</f>
        <v>6081</v>
      </c>
      <c r="CMY22" s="286"/>
      <c r="CMZ22" s="284">
        <v>0</v>
      </c>
      <c r="CNA22" s="283">
        <f t="shared" ref="CNA22" si="4535">CNA19+CNA21</f>
        <v>12776</v>
      </c>
      <c r="CNB22" s="287"/>
      <c r="CNC22" s="285">
        <f t="shared" ref="CNC22" si="4536">CNC19+CNC21</f>
        <v>6686</v>
      </c>
      <c r="CND22" s="286"/>
      <c r="CNE22" s="283">
        <f t="shared" ref="CNE22" si="4537">CNE19+CNE21</f>
        <v>6075</v>
      </c>
      <c r="CNF22" s="286"/>
      <c r="CNG22" s="284">
        <v>0</v>
      </c>
      <c r="CNH22" s="283">
        <f t="shared" ref="CNH22" si="4538">CNH19+CNH21</f>
        <v>12761</v>
      </c>
      <c r="CNI22" s="287"/>
      <c r="CNJ22" s="285">
        <f t="shared" ref="CNJ22" si="4539">CNJ19+CNJ21</f>
        <v>6680</v>
      </c>
      <c r="CNK22" s="286"/>
      <c r="CNL22" s="283">
        <f t="shared" ref="CNL22" si="4540">CNL19+CNL21</f>
        <v>6069</v>
      </c>
      <c r="CNM22" s="286"/>
      <c r="CNN22" s="284">
        <v>0</v>
      </c>
      <c r="CNO22" s="283">
        <f t="shared" ref="CNO22" si="4541">CNO19+CNO21</f>
        <v>12749</v>
      </c>
      <c r="CNP22" s="287"/>
      <c r="CNQ22" s="285">
        <f t="shared" ref="CNQ22" si="4542">CNQ19+CNQ21</f>
        <v>6671</v>
      </c>
      <c r="CNR22" s="286"/>
      <c r="CNS22" s="283">
        <f t="shared" ref="CNS22" si="4543">CNS19+CNS21</f>
        <v>6067</v>
      </c>
      <c r="CNT22" s="286"/>
      <c r="CNU22" s="284">
        <v>0</v>
      </c>
      <c r="CNV22" s="283">
        <f t="shared" ref="CNV22" si="4544">CNV19+CNV21</f>
        <v>12738</v>
      </c>
      <c r="CNW22" s="287"/>
      <c r="CNX22" s="285">
        <f t="shared" ref="CNX22" si="4545">CNX19+CNX21</f>
        <v>6656</v>
      </c>
      <c r="CNY22" s="286"/>
      <c r="CNZ22" s="283">
        <f t="shared" ref="CNZ22" si="4546">CNZ19+CNZ21</f>
        <v>6056</v>
      </c>
      <c r="COA22" s="286"/>
      <c r="COB22" s="284">
        <v>0</v>
      </c>
      <c r="COC22" s="283">
        <f t="shared" ref="COC22" si="4547">COC19+COC21</f>
        <v>12712</v>
      </c>
      <c r="COD22" s="287"/>
      <c r="COE22" s="285">
        <f t="shared" ref="COE22" si="4548">COE19+COE21</f>
        <v>6651</v>
      </c>
      <c r="COF22" s="286"/>
      <c r="COG22" s="283">
        <f t="shared" ref="COG22" si="4549">COG19+COG21</f>
        <v>6048</v>
      </c>
      <c r="COH22" s="286"/>
      <c r="COI22" s="284">
        <v>0</v>
      </c>
      <c r="COJ22" s="283">
        <f t="shared" ref="COJ22" si="4550">COJ19+COJ21</f>
        <v>12699</v>
      </c>
      <c r="COK22" s="287"/>
      <c r="COL22" s="285">
        <f t="shared" ref="COL22" si="4551">COL19+COL21</f>
        <v>6640</v>
      </c>
      <c r="COM22" s="286"/>
      <c r="CON22" s="283">
        <f t="shared" ref="CON22" si="4552">CON19+CON21</f>
        <v>6043</v>
      </c>
      <c r="COO22" s="286"/>
      <c r="COP22" s="284">
        <v>0</v>
      </c>
      <c r="COQ22" s="283">
        <f t="shared" ref="COQ22" si="4553">COQ19+COQ21</f>
        <v>12683</v>
      </c>
      <c r="COR22" s="287"/>
      <c r="COS22" s="285">
        <f t="shared" ref="COS22" si="4554">COS19+COS21</f>
        <v>6628</v>
      </c>
      <c r="COT22" s="286"/>
      <c r="COU22" s="283">
        <f t="shared" ref="COU22" si="4555">COU19+COU21</f>
        <v>6030</v>
      </c>
      <c r="COV22" s="286"/>
      <c r="COW22" s="284">
        <v>0</v>
      </c>
      <c r="COX22" s="283">
        <f t="shared" ref="COX22" si="4556">COX19+COX21</f>
        <v>12658</v>
      </c>
      <c r="COY22" s="287"/>
      <c r="COZ22" s="285">
        <f t="shared" ref="COZ22" si="4557">COZ19+COZ21</f>
        <v>6618</v>
      </c>
      <c r="CPA22" s="286"/>
      <c r="CPB22" s="283">
        <f t="shared" ref="CPB22" si="4558">CPB19+CPB21</f>
        <v>6024</v>
      </c>
      <c r="CPC22" s="286"/>
      <c r="CPD22" s="284">
        <v>0</v>
      </c>
      <c r="CPE22" s="283">
        <f t="shared" ref="CPE22" si="4559">CPE19+CPE21</f>
        <v>12642</v>
      </c>
      <c r="CPF22" s="287"/>
      <c r="CPG22" s="285">
        <f t="shared" ref="CPG22" si="4560">CPG19+CPG21</f>
        <v>6607</v>
      </c>
      <c r="CPH22" s="286"/>
      <c r="CPI22" s="283">
        <f t="shared" ref="CPI22" si="4561">CPI19+CPI21</f>
        <v>6012</v>
      </c>
      <c r="CPJ22" s="286"/>
      <c r="CPK22" s="284">
        <v>0</v>
      </c>
      <c r="CPL22" s="283">
        <f t="shared" ref="CPL22" si="4562">CPL19+CPL21</f>
        <v>12619</v>
      </c>
      <c r="CPM22" s="287"/>
      <c r="CPN22" s="285">
        <f t="shared" ref="CPN22" si="4563">CPN19+CPN21</f>
        <v>6597</v>
      </c>
      <c r="CPO22" s="286"/>
      <c r="CPP22" s="283">
        <f t="shared" ref="CPP22" si="4564">CPP19+CPP21</f>
        <v>5999</v>
      </c>
      <c r="CPQ22" s="286"/>
      <c r="CPR22" s="284">
        <v>0</v>
      </c>
      <c r="CPS22" s="283">
        <f t="shared" ref="CPS22" si="4565">CPS19+CPS21</f>
        <v>12596</v>
      </c>
      <c r="CPT22" s="287"/>
      <c r="CPU22" s="285">
        <f t="shared" ref="CPU22" si="4566">CPU19+CPU21</f>
        <v>6585</v>
      </c>
      <c r="CPV22" s="286"/>
      <c r="CPW22" s="283">
        <f t="shared" ref="CPW22" si="4567">CPW19+CPW21</f>
        <v>5991</v>
      </c>
      <c r="CPX22" s="286"/>
      <c r="CPY22" s="284">
        <v>0</v>
      </c>
      <c r="CPZ22" s="283">
        <f t="shared" ref="CPZ22" si="4568">CPZ19+CPZ21</f>
        <v>12576</v>
      </c>
      <c r="CQA22" s="287"/>
      <c r="CQB22" s="285">
        <f t="shared" ref="CQB22" si="4569">CQB19+CQB21</f>
        <v>6571</v>
      </c>
      <c r="CQC22" s="286"/>
      <c r="CQD22" s="283">
        <f t="shared" ref="CQD22" si="4570">CQD19+CQD21</f>
        <v>5978</v>
      </c>
      <c r="CQE22" s="286"/>
      <c r="CQF22" s="284">
        <v>0</v>
      </c>
      <c r="CQG22" s="283">
        <f t="shared" ref="CQG22" si="4571">CQG19+CQG21</f>
        <v>12549</v>
      </c>
      <c r="CQH22" s="287"/>
      <c r="CQI22" s="285">
        <f t="shared" ref="CQI22" si="4572">CQI19+CQI21</f>
        <v>6556</v>
      </c>
      <c r="CQJ22" s="286"/>
      <c r="CQK22" s="283">
        <f t="shared" ref="CQK22" si="4573">CQK19+CQK21</f>
        <v>5969</v>
      </c>
      <c r="CQL22" s="286"/>
      <c r="CQM22" s="284">
        <v>0</v>
      </c>
      <c r="CQN22" s="283">
        <f t="shared" ref="CQN22" si="4574">CQN19+CQN21</f>
        <v>12525</v>
      </c>
      <c r="CQO22" s="287"/>
      <c r="CQP22" s="285">
        <f t="shared" ref="CQP22" si="4575">CQP19+CQP21</f>
        <v>6534</v>
      </c>
      <c r="CQQ22" s="286"/>
      <c r="CQR22" s="283">
        <f t="shared" ref="CQR22" si="4576">CQR19+CQR21</f>
        <v>5960</v>
      </c>
      <c r="CQS22" s="286"/>
      <c r="CQT22" s="284">
        <v>0</v>
      </c>
      <c r="CQU22" s="283">
        <f t="shared" ref="CQU22" si="4577">CQU19+CQU21</f>
        <v>12494</v>
      </c>
      <c r="CQV22" s="287"/>
      <c r="CQW22" s="285">
        <f t="shared" ref="CQW22" si="4578">CQW19+CQW21</f>
        <v>6522</v>
      </c>
      <c r="CQX22" s="286"/>
      <c r="CQY22" s="283">
        <f t="shared" ref="CQY22" si="4579">CQY19+CQY21</f>
        <v>5941</v>
      </c>
      <c r="CQZ22" s="286"/>
      <c r="CRA22" s="284">
        <v>0</v>
      </c>
      <c r="CRB22" s="283">
        <f t="shared" ref="CRB22" si="4580">CRB19+CRB21</f>
        <v>12463</v>
      </c>
      <c r="CRC22" s="287"/>
      <c r="CRD22" s="285">
        <f t="shared" ref="CRD22" si="4581">CRD19+CRD21</f>
        <v>6512</v>
      </c>
      <c r="CRE22" s="286"/>
      <c r="CRF22" s="283">
        <f t="shared" ref="CRF22" si="4582">CRF19+CRF21</f>
        <v>5933</v>
      </c>
      <c r="CRG22" s="286"/>
      <c r="CRH22" s="284">
        <v>0</v>
      </c>
      <c r="CRI22" s="283">
        <f t="shared" ref="CRI22" si="4583">CRI19+CRI21</f>
        <v>12445</v>
      </c>
      <c r="CRJ22" s="287"/>
      <c r="CRK22" s="285">
        <f t="shared" ref="CRK22" si="4584">CRK19+CRK21</f>
        <v>6494</v>
      </c>
      <c r="CRL22" s="286"/>
      <c r="CRM22" s="283">
        <f t="shared" ref="CRM22" si="4585">CRM19+CRM21</f>
        <v>5924</v>
      </c>
      <c r="CRN22" s="286"/>
      <c r="CRO22" s="284">
        <v>0</v>
      </c>
      <c r="CRP22" s="283">
        <f t="shared" ref="CRP22" si="4586">CRP19+CRP21</f>
        <v>12418</v>
      </c>
      <c r="CRQ22" s="287"/>
      <c r="CRR22" s="285">
        <f t="shared" ref="CRR22" si="4587">CRR19+CRR21</f>
        <v>6473</v>
      </c>
      <c r="CRS22" s="286"/>
      <c r="CRT22" s="283">
        <f t="shared" ref="CRT22" si="4588">CRT19+CRT21</f>
        <v>5914</v>
      </c>
      <c r="CRU22" s="286"/>
      <c r="CRV22" s="284">
        <v>0</v>
      </c>
      <c r="CRW22" s="283">
        <f t="shared" ref="CRW22" si="4589">CRW19+CRW21</f>
        <v>12387</v>
      </c>
      <c r="CRX22" s="287"/>
      <c r="CRY22" s="285">
        <f t="shared" ref="CRY22" si="4590">CRY19+CRY21</f>
        <v>6456</v>
      </c>
      <c r="CRZ22" s="286"/>
      <c r="CSA22" s="283">
        <f t="shared" ref="CSA22" si="4591">CSA19+CSA21</f>
        <v>5907</v>
      </c>
      <c r="CSB22" s="286"/>
      <c r="CSC22" s="284">
        <v>0</v>
      </c>
      <c r="CSD22" s="283">
        <f t="shared" ref="CSD22" si="4592">CSD19+CSD21</f>
        <v>12363</v>
      </c>
      <c r="CSE22" s="287"/>
      <c r="CSF22" s="285">
        <f t="shared" ref="CSF22" si="4593">CSF19+CSF21</f>
        <v>6436</v>
      </c>
      <c r="CSG22" s="286"/>
      <c r="CSH22" s="283">
        <f t="shared" ref="CSH22" si="4594">CSH19+CSH21</f>
        <v>5898</v>
      </c>
      <c r="CSI22" s="286"/>
      <c r="CSJ22" s="284">
        <v>0</v>
      </c>
      <c r="CSK22" s="283">
        <f t="shared" ref="CSK22" si="4595">CSK19+CSK21</f>
        <v>12334</v>
      </c>
      <c r="CSL22" s="287"/>
      <c r="CSM22" s="285">
        <f t="shared" ref="CSM22" si="4596">CSM19+CSM21</f>
        <v>6426</v>
      </c>
      <c r="CSN22" s="286"/>
      <c r="CSO22" s="283">
        <f t="shared" ref="CSO22" si="4597">CSO19+CSO21</f>
        <v>5889</v>
      </c>
      <c r="CSP22" s="286"/>
      <c r="CSQ22" s="284">
        <v>0</v>
      </c>
      <c r="CSR22" s="283">
        <f t="shared" ref="CSR22" si="4598">CSR19+CSR21</f>
        <v>12315</v>
      </c>
      <c r="CSS22" s="287"/>
      <c r="CST22" s="285">
        <f t="shared" ref="CST22" si="4599">CST19+CST21</f>
        <v>6411</v>
      </c>
      <c r="CSU22" s="286"/>
      <c r="CSV22" s="283">
        <f t="shared" ref="CSV22" si="4600">CSV19+CSV21</f>
        <v>5876</v>
      </c>
      <c r="CSW22" s="286"/>
      <c r="CSX22" s="284">
        <v>0</v>
      </c>
      <c r="CSY22" s="283">
        <f t="shared" ref="CSY22" si="4601">CSY19+CSY21</f>
        <v>12287</v>
      </c>
      <c r="CSZ22" s="287"/>
      <c r="CTA22" s="285">
        <f t="shared" ref="CTA22" si="4602">CTA19+CTA21</f>
        <v>6399</v>
      </c>
      <c r="CTB22" s="286"/>
      <c r="CTC22" s="283">
        <f t="shared" ref="CTC22" si="4603">CTC19+CTC21</f>
        <v>5870</v>
      </c>
      <c r="CTD22" s="286"/>
      <c r="CTE22" s="284">
        <v>0</v>
      </c>
      <c r="CTF22" s="283">
        <f t="shared" ref="CTF22" si="4604">CTF19+CTF21</f>
        <v>12269</v>
      </c>
      <c r="CTG22" s="287"/>
      <c r="CTH22" s="285">
        <f t="shared" ref="CTH22" si="4605">CTH19+CTH21</f>
        <v>6378</v>
      </c>
      <c r="CTI22" s="286"/>
      <c r="CTJ22" s="283">
        <f t="shared" ref="CTJ22" si="4606">CTJ19+CTJ21</f>
        <v>5857</v>
      </c>
      <c r="CTK22" s="286"/>
      <c r="CTL22" s="284">
        <v>0</v>
      </c>
      <c r="CTM22" s="283">
        <f t="shared" ref="CTM22" si="4607">CTM19+CTM21</f>
        <v>12235</v>
      </c>
      <c r="CTN22" s="287"/>
      <c r="CTO22" s="285">
        <f t="shared" ref="CTO22" si="4608">CTO19+CTO21</f>
        <v>6364</v>
      </c>
      <c r="CTP22" s="286"/>
      <c r="CTQ22" s="283">
        <f t="shared" ref="CTQ22" si="4609">CTQ19+CTQ21</f>
        <v>5846</v>
      </c>
      <c r="CTR22" s="286"/>
      <c r="CTS22" s="284">
        <v>0</v>
      </c>
      <c r="CTT22" s="283">
        <f t="shared" ref="CTT22" si="4610">CTT19+CTT21</f>
        <v>12210</v>
      </c>
      <c r="CTU22" s="287"/>
      <c r="CTV22" s="285">
        <f t="shared" ref="CTV22" si="4611">CTV19+CTV21</f>
        <v>6333</v>
      </c>
      <c r="CTW22" s="286"/>
      <c r="CTX22" s="283">
        <f t="shared" ref="CTX22" si="4612">CTX19+CTX21</f>
        <v>5831</v>
      </c>
      <c r="CTY22" s="286"/>
      <c r="CTZ22" s="284">
        <v>0</v>
      </c>
      <c r="CUA22" s="283">
        <f t="shared" ref="CUA22" si="4613">CUA19+CUA21</f>
        <v>12164</v>
      </c>
      <c r="CUB22" s="287"/>
      <c r="CUC22" s="285">
        <f t="shared" ref="CUC22" si="4614">CUC19+CUC21</f>
        <v>6312</v>
      </c>
      <c r="CUD22" s="286"/>
      <c r="CUE22" s="283">
        <f t="shared" ref="CUE22" si="4615">CUE19+CUE21</f>
        <v>5822</v>
      </c>
      <c r="CUF22" s="286"/>
      <c r="CUG22" s="284">
        <v>0</v>
      </c>
      <c r="CUH22" s="283">
        <f t="shared" ref="CUH22" si="4616">CUH19+CUH21</f>
        <v>12134</v>
      </c>
      <c r="CUI22" s="287"/>
      <c r="CUJ22" s="285">
        <f t="shared" ref="CUJ22" si="4617">CUJ19+CUJ21</f>
        <v>6296</v>
      </c>
      <c r="CUK22" s="286"/>
      <c r="CUL22" s="283">
        <f t="shared" ref="CUL22" si="4618">CUL19+CUL21</f>
        <v>5810</v>
      </c>
      <c r="CUM22" s="286"/>
      <c r="CUN22" s="284">
        <v>0</v>
      </c>
      <c r="CUO22" s="283">
        <f t="shared" ref="CUO22" si="4619">CUO19+CUO21</f>
        <v>12106</v>
      </c>
      <c r="CUP22" s="287"/>
      <c r="CUQ22" s="285">
        <f t="shared" ref="CUQ22" si="4620">CUQ19+CUQ21</f>
        <v>6274</v>
      </c>
      <c r="CUR22" s="286"/>
      <c r="CUS22" s="283">
        <f t="shared" ref="CUS22" si="4621">CUS19+CUS21</f>
        <v>5793</v>
      </c>
      <c r="CUT22" s="286"/>
      <c r="CUU22" s="284">
        <v>0</v>
      </c>
      <c r="CUV22" s="283">
        <f t="shared" ref="CUV22" si="4622">CUV19+CUV21</f>
        <v>12067</v>
      </c>
      <c r="CUW22" s="287"/>
      <c r="CUX22" s="285">
        <f t="shared" ref="CUX22" si="4623">CUX19+CUX21</f>
        <v>6247</v>
      </c>
      <c r="CUY22" s="286"/>
      <c r="CUZ22" s="283">
        <f t="shared" ref="CUZ22" si="4624">CUZ19+CUZ21</f>
        <v>5786</v>
      </c>
      <c r="CVA22" s="286"/>
      <c r="CVB22" s="284">
        <v>0</v>
      </c>
      <c r="CVC22" s="283">
        <f t="shared" ref="CVC22" si="4625">CVC19+CVC21</f>
        <v>12033</v>
      </c>
      <c r="CVD22" s="287"/>
      <c r="CVE22" s="285">
        <f t="shared" ref="CVE22" si="4626">CVE19+CVE21</f>
        <v>6229</v>
      </c>
      <c r="CVF22" s="286"/>
      <c r="CVG22" s="283">
        <f t="shared" ref="CVG22" si="4627">CVG19+CVG21</f>
        <v>5771</v>
      </c>
      <c r="CVH22" s="286"/>
      <c r="CVI22" s="284">
        <v>0</v>
      </c>
      <c r="CVJ22" s="283">
        <f t="shared" ref="CVJ22" si="4628">CVJ19+CVJ21</f>
        <v>12000</v>
      </c>
      <c r="CVK22" s="287"/>
      <c r="CVL22" s="285">
        <f t="shared" ref="CVL22" si="4629">CVL19+CVL21</f>
        <v>6205</v>
      </c>
      <c r="CVM22" s="286"/>
      <c r="CVN22" s="283">
        <f t="shared" ref="CVN22" si="4630">CVN19+CVN21</f>
        <v>5755</v>
      </c>
      <c r="CVO22" s="286"/>
      <c r="CVP22" s="284">
        <v>0</v>
      </c>
      <c r="CVQ22" s="283">
        <f t="shared" ref="CVQ22" si="4631">CVQ19+CVQ21</f>
        <v>11960</v>
      </c>
      <c r="CVR22" s="287"/>
      <c r="CVS22" s="285">
        <f t="shared" ref="CVS22" si="4632">CVS19+CVS21</f>
        <v>6188</v>
      </c>
      <c r="CVT22" s="286"/>
      <c r="CVU22" s="283">
        <f t="shared" ref="CVU22" si="4633">CVU19+CVU21</f>
        <v>5739</v>
      </c>
      <c r="CVV22" s="286"/>
      <c r="CVW22" s="284">
        <v>0</v>
      </c>
      <c r="CVX22" s="283">
        <f t="shared" ref="CVX22" si="4634">CVX19+CVX21</f>
        <v>11927</v>
      </c>
      <c r="CVY22" s="287"/>
      <c r="CVZ22" s="285">
        <f t="shared" ref="CVZ22" si="4635">CVZ19+CVZ21</f>
        <v>6168</v>
      </c>
      <c r="CWA22" s="286"/>
      <c r="CWB22" s="283">
        <f t="shared" ref="CWB22" si="4636">CWB19+CWB21</f>
        <v>5724</v>
      </c>
      <c r="CWC22" s="286"/>
      <c r="CWD22" s="284">
        <v>0</v>
      </c>
      <c r="CWE22" s="283">
        <f t="shared" ref="CWE22" si="4637">CWE19+CWE21</f>
        <v>11892</v>
      </c>
      <c r="CWF22" s="287"/>
      <c r="CWG22" s="285">
        <f t="shared" ref="CWG22" si="4638">CWG19+CWG21</f>
        <v>6148</v>
      </c>
      <c r="CWH22" s="286"/>
      <c r="CWI22" s="283">
        <f t="shared" ref="CWI22" si="4639">CWI19+CWI21</f>
        <v>5705</v>
      </c>
      <c r="CWJ22" s="286"/>
      <c r="CWK22" s="284">
        <v>0</v>
      </c>
      <c r="CWL22" s="283">
        <f t="shared" ref="CWL22" si="4640">CWL19+CWL21</f>
        <v>11853</v>
      </c>
      <c r="CWM22" s="287"/>
      <c r="CWN22" s="285">
        <f t="shared" ref="CWN22" si="4641">CWN19+CWN21</f>
        <v>6125</v>
      </c>
      <c r="CWO22" s="286"/>
      <c r="CWP22" s="283">
        <f t="shared" ref="CWP22" si="4642">CWP19+CWP21</f>
        <v>5694</v>
      </c>
      <c r="CWQ22" s="286"/>
      <c r="CWR22" s="284">
        <v>0</v>
      </c>
      <c r="CWS22" s="283">
        <f t="shared" ref="CWS22" si="4643">CWS19+CWS21</f>
        <v>11819</v>
      </c>
      <c r="CWT22" s="287"/>
      <c r="CWU22" s="285">
        <f t="shared" ref="CWU22" si="4644">CWU19+CWU21</f>
        <v>6107</v>
      </c>
      <c r="CWV22" s="286"/>
      <c r="CWW22" s="283">
        <f t="shared" ref="CWW22" si="4645">CWW19+CWW21</f>
        <v>5676</v>
      </c>
      <c r="CWX22" s="286"/>
      <c r="CWY22" s="284">
        <v>0</v>
      </c>
      <c r="CWZ22" s="283">
        <f t="shared" ref="CWZ22" si="4646">CWZ19+CWZ21</f>
        <v>11783</v>
      </c>
      <c r="CXA22" s="287"/>
      <c r="CXB22" s="285">
        <f t="shared" ref="CXB22" si="4647">CXB19+CXB21</f>
        <v>6084</v>
      </c>
      <c r="CXC22" s="286"/>
      <c r="CXD22" s="283">
        <f t="shared" ref="CXD22" si="4648">CXD19+CXD21</f>
        <v>5663</v>
      </c>
      <c r="CXE22" s="286"/>
      <c r="CXF22" s="284">
        <v>0</v>
      </c>
      <c r="CXG22" s="283">
        <f t="shared" ref="CXG22" si="4649">CXG19+CXG21</f>
        <v>11747</v>
      </c>
      <c r="CXH22" s="287"/>
      <c r="CXI22" s="285">
        <f t="shared" ref="CXI22" si="4650">CXI19+CXI21</f>
        <v>6048</v>
      </c>
      <c r="CXJ22" s="286"/>
      <c r="CXK22" s="283">
        <f t="shared" ref="CXK22" si="4651">CXK19+CXK21</f>
        <v>5649</v>
      </c>
      <c r="CXL22" s="286"/>
      <c r="CXM22" s="284">
        <v>0</v>
      </c>
      <c r="CXN22" s="283">
        <f t="shared" ref="CXN22" si="4652">CXN19+CXN21</f>
        <v>11697</v>
      </c>
      <c r="CXO22" s="287"/>
      <c r="CXP22" s="285">
        <f t="shared" ref="CXP22" si="4653">CXP19+CXP21</f>
        <v>6035</v>
      </c>
      <c r="CXQ22" s="286"/>
      <c r="CXR22" s="283">
        <f t="shared" ref="CXR22" si="4654">CXR19+CXR21</f>
        <v>5637</v>
      </c>
      <c r="CXS22" s="286"/>
      <c r="CXT22" s="284">
        <v>0</v>
      </c>
      <c r="CXU22" s="283">
        <f t="shared" ref="CXU22" si="4655">CXU19+CXU21</f>
        <v>11672</v>
      </c>
      <c r="CXV22" s="287"/>
      <c r="CXW22" s="285">
        <f t="shared" ref="CXW22" si="4656">CXW19+CXW21</f>
        <v>6013</v>
      </c>
      <c r="CXX22" s="286"/>
      <c r="CXY22" s="283">
        <f t="shared" ref="CXY22" si="4657">CXY19+CXY21</f>
        <v>5627</v>
      </c>
      <c r="CXZ22" s="286"/>
      <c r="CYA22" s="284">
        <v>0</v>
      </c>
      <c r="CYB22" s="283">
        <f t="shared" ref="CYB22" si="4658">CYB19+CYB21</f>
        <v>11640</v>
      </c>
      <c r="CYC22" s="287"/>
      <c r="CYD22" s="285">
        <f t="shared" ref="CYD22" si="4659">CYD19+CYD21</f>
        <v>5987</v>
      </c>
      <c r="CYE22" s="286"/>
      <c r="CYF22" s="283">
        <f t="shared" ref="CYF22" si="4660">CYF19+CYF21</f>
        <v>5606</v>
      </c>
      <c r="CYG22" s="286"/>
      <c r="CYH22" s="284">
        <v>0</v>
      </c>
      <c r="CYI22" s="283">
        <f t="shared" ref="CYI22" si="4661">CYI19+CYI21</f>
        <v>11593</v>
      </c>
      <c r="CYJ22" s="287"/>
      <c r="CYK22" s="285">
        <f t="shared" ref="CYK22" si="4662">CYK19+CYK21</f>
        <v>5963</v>
      </c>
      <c r="CYL22" s="286"/>
      <c r="CYM22" s="283">
        <f t="shared" ref="CYM22" si="4663">CYM19+CYM21</f>
        <v>5592</v>
      </c>
      <c r="CYN22" s="286"/>
      <c r="CYO22" s="284">
        <v>0</v>
      </c>
      <c r="CYP22" s="283">
        <f t="shared" ref="CYP22" si="4664">CYP19+CYP21</f>
        <v>11555</v>
      </c>
      <c r="CYQ22" s="287"/>
      <c r="CYR22" s="285">
        <f t="shared" ref="CYR22" si="4665">CYR19+CYR21</f>
        <v>5944</v>
      </c>
      <c r="CYS22" s="286"/>
      <c r="CYT22" s="283">
        <f t="shared" ref="CYT22" si="4666">CYT19+CYT21</f>
        <v>5569</v>
      </c>
      <c r="CYU22" s="286"/>
      <c r="CYV22" s="284">
        <v>0</v>
      </c>
      <c r="CYW22" s="283">
        <f t="shared" ref="CYW22" si="4667">CYW19+CYW21</f>
        <v>11513</v>
      </c>
      <c r="CYX22" s="287"/>
      <c r="CYY22" s="285">
        <f t="shared" ref="CYY22" si="4668">CYY19+CYY21</f>
        <v>5924</v>
      </c>
      <c r="CYZ22" s="286"/>
      <c r="CZA22" s="283">
        <f t="shared" ref="CZA22" si="4669">CZA19+CZA21</f>
        <v>5553</v>
      </c>
      <c r="CZB22" s="286"/>
      <c r="CZC22" s="284">
        <v>0</v>
      </c>
      <c r="CZD22" s="283">
        <f t="shared" ref="CZD22" si="4670">CZD19+CZD21</f>
        <v>11477</v>
      </c>
      <c r="CZE22" s="287"/>
      <c r="CZF22" s="285">
        <f t="shared" ref="CZF22" si="4671">CZF19+CZF21</f>
        <v>5901</v>
      </c>
      <c r="CZG22" s="286"/>
      <c r="CZH22" s="283">
        <f t="shared" ref="CZH22" si="4672">CZH19+CZH21</f>
        <v>5538</v>
      </c>
      <c r="CZI22" s="286"/>
      <c r="CZJ22" s="284">
        <v>0</v>
      </c>
      <c r="CZK22" s="283">
        <f t="shared" ref="CZK22" si="4673">CZK19+CZK21</f>
        <v>11439</v>
      </c>
      <c r="CZL22" s="287"/>
      <c r="CZM22" s="285">
        <f t="shared" ref="CZM22" si="4674">CZM19+CZM21</f>
        <v>5886</v>
      </c>
      <c r="CZN22" s="286"/>
      <c r="CZO22" s="283">
        <f t="shared" ref="CZO22" si="4675">CZO19+CZO21</f>
        <v>5520</v>
      </c>
      <c r="CZP22" s="286"/>
      <c r="CZQ22" s="284">
        <v>0</v>
      </c>
      <c r="CZR22" s="283">
        <f t="shared" ref="CZR22" si="4676">CZR19+CZR21</f>
        <v>11406</v>
      </c>
      <c r="CZS22" s="287"/>
      <c r="CZT22" s="285">
        <f t="shared" ref="CZT22" si="4677">CZT19+CZT21</f>
        <v>5867</v>
      </c>
      <c r="CZU22" s="286"/>
      <c r="CZV22" s="283">
        <f t="shared" ref="CZV22" si="4678">CZV19+CZV21</f>
        <v>5502</v>
      </c>
      <c r="CZW22" s="286"/>
      <c r="CZX22" s="284">
        <v>0</v>
      </c>
      <c r="CZY22" s="283">
        <f t="shared" ref="CZY22" si="4679">CZY19+CZY21</f>
        <v>11369</v>
      </c>
      <c r="CZZ22" s="287"/>
      <c r="DAA22" s="285">
        <f t="shared" ref="DAA22" si="4680">DAA19+DAA21</f>
        <v>5848</v>
      </c>
      <c r="DAB22" s="286"/>
      <c r="DAC22" s="283">
        <f t="shared" ref="DAC22" si="4681">DAC19+DAC21</f>
        <v>5487</v>
      </c>
      <c r="DAD22" s="286"/>
      <c r="DAE22" s="284">
        <v>0</v>
      </c>
      <c r="DAF22" s="283">
        <f t="shared" ref="DAF22" si="4682">DAF19+DAF21</f>
        <v>11335</v>
      </c>
      <c r="DAG22" s="287"/>
      <c r="DAH22" s="285">
        <f t="shared" ref="DAH22" si="4683">DAH19+DAH21</f>
        <v>5833</v>
      </c>
      <c r="DAI22" s="286"/>
      <c r="DAJ22" s="283">
        <f t="shared" ref="DAJ22" si="4684">DAJ19+DAJ21</f>
        <v>5473</v>
      </c>
      <c r="DAK22" s="286"/>
      <c r="DAL22" s="284">
        <v>0</v>
      </c>
      <c r="DAM22" s="283">
        <f t="shared" ref="DAM22" si="4685">DAM19+DAM21</f>
        <v>11306</v>
      </c>
      <c r="DAN22" s="287"/>
      <c r="DAO22" s="285">
        <f t="shared" ref="DAO22" si="4686">DAO19+DAO21</f>
        <v>5813</v>
      </c>
      <c r="DAP22" s="286"/>
      <c r="DAQ22" s="283">
        <f t="shared" ref="DAQ22" si="4687">DAQ19+DAQ21</f>
        <v>5465</v>
      </c>
      <c r="DAR22" s="286"/>
      <c r="DAS22" s="284">
        <v>0</v>
      </c>
      <c r="DAT22" s="283">
        <f t="shared" ref="DAT22" si="4688">DAT19+DAT21</f>
        <v>11278</v>
      </c>
      <c r="DAU22" s="287"/>
      <c r="DAV22" s="285">
        <f t="shared" ref="DAV22" si="4689">DAV19+DAV21</f>
        <v>5792</v>
      </c>
      <c r="DAW22" s="286"/>
      <c r="DAX22" s="283">
        <f t="shared" ref="DAX22" si="4690">DAX19+DAX21</f>
        <v>5449</v>
      </c>
      <c r="DAY22" s="286"/>
      <c r="DAZ22" s="284">
        <v>0</v>
      </c>
      <c r="DBA22" s="283">
        <f t="shared" ref="DBA22" si="4691">DBA19+DBA21</f>
        <v>11241</v>
      </c>
      <c r="DBB22" s="287"/>
      <c r="DBC22" s="285">
        <f t="shared" ref="DBC22" si="4692">DBC19+DBC21</f>
        <v>5776</v>
      </c>
      <c r="DBD22" s="286"/>
      <c r="DBE22" s="283">
        <f t="shared" ref="DBE22" si="4693">DBE19+DBE21</f>
        <v>5437</v>
      </c>
      <c r="DBF22" s="286"/>
      <c r="DBG22" s="284">
        <v>0</v>
      </c>
      <c r="DBH22" s="283">
        <f t="shared" ref="DBH22" si="4694">DBH19+DBH21</f>
        <v>11213</v>
      </c>
      <c r="DBI22" s="287"/>
      <c r="DBJ22" s="285">
        <f t="shared" ref="DBJ22" si="4695">DBJ19+DBJ21</f>
        <v>5762</v>
      </c>
      <c r="DBK22" s="286"/>
      <c r="DBL22" s="283">
        <f t="shared" ref="DBL22" si="4696">DBL19+DBL21</f>
        <v>5429</v>
      </c>
      <c r="DBM22" s="286"/>
      <c r="DBN22" s="284">
        <v>0</v>
      </c>
      <c r="DBO22" s="283">
        <f t="shared" ref="DBO22" si="4697">DBO19+DBO21</f>
        <v>11191</v>
      </c>
      <c r="DBP22" s="287"/>
      <c r="DBQ22" s="285">
        <f t="shared" ref="DBQ22" si="4698">DBQ19+DBQ21</f>
        <v>5738</v>
      </c>
      <c r="DBR22" s="286"/>
      <c r="DBS22" s="283">
        <f t="shared" ref="DBS22" si="4699">DBS19+DBS21</f>
        <v>5414</v>
      </c>
      <c r="DBT22" s="286"/>
      <c r="DBU22" s="284">
        <v>0</v>
      </c>
      <c r="DBV22" s="283">
        <f t="shared" ref="DBV22" si="4700">DBV19+DBV21</f>
        <v>11152</v>
      </c>
      <c r="DBW22" s="287"/>
      <c r="DBX22" s="285">
        <f t="shared" ref="DBX22" si="4701">DBX19+DBX21</f>
        <v>5721</v>
      </c>
      <c r="DBY22" s="286"/>
      <c r="DBZ22" s="283">
        <f t="shared" ref="DBZ22" si="4702">DBZ19+DBZ21</f>
        <v>5395</v>
      </c>
      <c r="DCA22" s="286"/>
      <c r="DCB22" s="284">
        <v>0</v>
      </c>
      <c r="DCC22" s="283">
        <f t="shared" ref="DCC22" si="4703">DCC19+DCC21</f>
        <v>11116</v>
      </c>
      <c r="DCD22" s="287"/>
      <c r="DCE22" s="285">
        <f t="shared" ref="DCE22" si="4704">DCE19+DCE21</f>
        <v>5703</v>
      </c>
      <c r="DCF22" s="286"/>
      <c r="DCG22" s="283">
        <f t="shared" ref="DCG22" si="4705">DCG19+DCG21</f>
        <v>5383</v>
      </c>
      <c r="DCH22" s="286"/>
      <c r="DCI22" s="284">
        <v>0</v>
      </c>
      <c r="DCJ22" s="283">
        <f t="shared" ref="DCJ22" si="4706">DCJ19+DCJ21</f>
        <v>11086</v>
      </c>
      <c r="DCK22" s="287"/>
      <c r="DCL22" s="285">
        <f t="shared" ref="DCL22" si="4707">DCL19+DCL21</f>
        <v>5673</v>
      </c>
      <c r="DCM22" s="286"/>
      <c r="DCN22" s="283">
        <f t="shared" ref="DCN22" si="4708">DCN19+DCN21</f>
        <v>5370</v>
      </c>
      <c r="DCO22" s="286"/>
      <c r="DCP22" s="284">
        <v>0</v>
      </c>
      <c r="DCQ22" s="283">
        <f t="shared" ref="DCQ22" si="4709">DCQ19+DCQ21</f>
        <v>11043</v>
      </c>
      <c r="DCR22" s="287"/>
      <c r="DCS22" s="285">
        <f t="shared" ref="DCS22" si="4710">DCS19+DCS21</f>
        <v>5658</v>
      </c>
      <c r="DCT22" s="286"/>
      <c r="DCU22" s="283">
        <f t="shared" ref="DCU22" si="4711">DCU19+DCU21</f>
        <v>5355</v>
      </c>
      <c r="DCV22" s="286"/>
      <c r="DCW22" s="284">
        <v>0</v>
      </c>
      <c r="DCX22" s="283">
        <f t="shared" ref="DCX22" si="4712">DCX19+DCX21</f>
        <v>11013</v>
      </c>
      <c r="DCY22" s="287"/>
      <c r="DCZ22" s="285">
        <f t="shared" ref="DCZ22" si="4713">DCZ19+DCZ21</f>
        <v>5639</v>
      </c>
      <c r="DDA22" s="286"/>
      <c r="DDB22" s="283">
        <f t="shared" ref="DDB22" si="4714">DDB19+DDB21</f>
        <v>5334</v>
      </c>
      <c r="DDC22" s="286"/>
      <c r="DDD22" s="284">
        <v>0</v>
      </c>
      <c r="DDE22" s="283">
        <f t="shared" ref="DDE22" si="4715">DDE19+DDE21</f>
        <v>10973</v>
      </c>
      <c r="DDF22" s="287"/>
      <c r="DDG22" s="285">
        <f t="shared" ref="DDG22" si="4716">DDG19+DDG21</f>
        <v>5619</v>
      </c>
      <c r="DDH22" s="286"/>
      <c r="DDI22" s="283">
        <f t="shared" ref="DDI22" si="4717">DDI19+DDI21</f>
        <v>5321</v>
      </c>
      <c r="DDJ22" s="286"/>
      <c r="DDK22" s="284">
        <v>0</v>
      </c>
      <c r="DDL22" s="283">
        <f t="shared" ref="DDL22" si="4718">DDL19+DDL21</f>
        <v>10940</v>
      </c>
      <c r="DDM22" s="287"/>
      <c r="DDN22" s="285">
        <f t="shared" ref="DDN22" si="4719">DDN19+DDN21</f>
        <v>5599</v>
      </c>
      <c r="DDO22" s="286"/>
      <c r="DDP22" s="283">
        <f t="shared" ref="DDP22" si="4720">DDP19+DDP21</f>
        <v>5306</v>
      </c>
      <c r="DDQ22" s="286"/>
      <c r="DDR22" s="284">
        <v>0</v>
      </c>
      <c r="DDS22" s="283">
        <f t="shared" ref="DDS22" si="4721">DDS19+DDS21</f>
        <v>10905</v>
      </c>
      <c r="DDT22" s="287"/>
      <c r="DDU22" s="285">
        <f t="shared" ref="DDU22" si="4722">DDU19+DDU21</f>
        <v>5580</v>
      </c>
      <c r="DDV22" s="286"/>
      <c r="DDW22" s="283">
        <f t="shared" ref="DDW22" si="4723">DDW19+DDW21</f>
        <v>5295</v>
      </c>
      <c r="DDX22" s="286"/>
      <c r="DDY22" s="284">
        <v>0</v>
      </c>
      <c r="DDZ22" s="283">
        <f t="shared" ref="DDZ22" si="4724">DDZ19+DDZ21</f>
        <v>10875</v>
      </c>
      <c r="DEA22" s="287"/>
      <c r="DEB22" s="285">
        <f t="shared" ref="DEB22" si="4725">DEB19+DEB21</f>
        <v>5564</v>
      </c>
      <c r="DEC22" s="286"/>
      <c r="DED22" s="283">
        <f t="shared" ref="DED22" si="4726">DED19+DED21</f>
        <v>5278</v>
      </c>
      <c r="DEE22" s="286"/>
      <c r="DEF22" s="284">
        <v>0</v>
      </c>
      <c r="DEG22" s="283">
        <f t="shared" ref="DEG22" si="4727">DEG19+DEG21</f>
        <v>10842</v>
      </c>
      <c r="DEH22" s="287"/>
      <c r="DEI22" s="285">
        <f t="shared" ref="DEI22" si="4728">DEI19+DEI21</f>
        <v>5545</v>
      </c>
      <c r="DEJ22" s="286"/>
      <c r="DEK22" s="283">
        <f t="shared" ref="DEK22" si="4729">DEK19+DEK21</f>
        <v>5265</v>
      </c>
      <c r="DEL22" s="286"/>
      <c r="DEM22" s="284">
        <v>0</v>
      </c>
      <c r="DEN22" s="283">
        <f t="shared" ref="DEN22" si="4730">DEN19+DEN21</f>
        <v>10810</v>
      </c>
      <c r="DEO22" s="287"/>
      <c r="DEP22" s="285">
        <f t="shared" ref="DEP22" si="4731">DEP19+DEP21</f>
        <v>5525</v>
      </c>
      <c r="DEQ22" s="286"/>
      <c r="DER22" s="283">
        <f t="shared" ref="DER22" si="4732">DER19+DER21</f>
        <v>5250</v>
      </c>
      <c r="DES22" s="286"/>
      <c r="DET22" s="284">
        <v>0</v>
      </c>
      <c r="DEU22" s="283">
        <f t="shared" ref="DEU22" si="4733">DEU19+DEU21</f>
        <v>10775</v>
      </c>
      <c r="DEV22" s="287"/>
      <c r="DEW22" s="285">
        <f t="shared" ref="DEW22" si="4734">DEW19+DEW21</f>
        <v>5508</v>
      </c>
      <c r="DEX22" s="286"/>
      <c r="DEY22" s="283">
        <f t="shared" ref="DEY22" si="4735">DEY19+DEY21</f>
        <v>5237</v>
      </c>
      <c r="DEZ22" s="286"/>
      <c r="DFA22" s="284">
        <v>0</v>
      </c>
      <c r="DFB22" s="283">
        <f t="shared" ref="DFB22" si="4736">DFB19+DFB21</f>
        <v>10745</v>
      </c>
      <c r="DFC22" s="287"/>
      <c r="DFD22" s="285">
        <f t="shared" ref="DFD22" si="4737">DFD19+DFD21</f>
        <v>5490</v>
      </c>
      <c r="DFE22" s="286"/>
      <c r="DFF22" s="283">
        <f t="shared" ref="DFF22" si="4738">DFF19+DFF21</f>
        <v>5223</v>
      </c>
      <c r="DFG22" s="286"/>
      <c r="DFH22" s="284">
        <v>0</v>
      </c>
      <c r="DFI22" s="283">
        <f t="shared" ref="DFI22" si="4739">DFI19+DFI21</f>
        <v>10713</v>
      </c>
      <c r="DFJ22" s="287"/>
      <c r="DFK22" s="285">
        <f t="shared" ref="DFK22" si="4740">DFK19+DFK21</f>
        <v>5472</v>
      </c>
      <c r="DFL22" s="286"/>
      <c r="DFM22" s="283">
        <f t="shared" ref="DFM22" si="4741">DFM19+DFM21</f>
        <v>5217</v>
      </c>
      <c r="DFN22" s="286"/>
      <c r="DFO22" s="284">
        <v>0</v>
      </c>
      <c r="DFP22" s="283">
        <f t="shared" ref="DFP22" si="4742">DFP19+DFP21</f>
        <v>10689</v>
      </c>
      <c r="DFQ22" s="287"/>
      <c r="DFR22" s="285">
        <f t="shared" ref="DFR22" si="4743">DFR19+DFR21</f>
        <v>5461</v>
      </c>
      <c r="DFS22" s="286"/>
      <c r="DFT22" s="283">
        <f t="shared" ref="DFT22" si="4744">DFT19+DFT21</f>
        <v>5205</v>
      </c>
      <c r="DFU22" s="286"/>
      <c r="DFV22" s="284">
        <v>0</v>
      </c>
      <c r="DFW22" s="283">
        <f t="shared" ref="DFW22" si="4745">DFW19+DFW21</f>
        <v>10666</v>
      </c>
      <c r="DFX22" s="287"/>
      <c r="DFY22" s="285">
        <f t="shared" ref="DFY22" si="4746">DFY19+DFY21</f>
        <v>5438</v>
      </c>
      <c r="DFZ22" s="286"/>
      <c r="DGA22" s="283">
        <f t="shared" ref="DGA22" si="4747">DGA19+DGA21</f>
        <v>5194</v>
      </c>
      <c r="DGB22" s="286"/>
      <c r="DGC22" s="284">
        <v>0</v>
      </c>
      <c r="DGD22" s="283">
        <f t="shared" ref="DGD22" si="4748">DGD19+DGD21</f>
        <v>10632</v>
      </c>
      <c r="DGE22" s="287"/>
      <c r="DGF22" s="285">
        <f t="shared" ref="DGF22" si="4749">DGF19+DGF21</f>
        <v>5425</v>
      </c>
      <c r="DGG22" s="286"/>
      <c r="DGH22" s="283">
        <f t="shared" ref="DGH22" si="4750">DGH19+DGH21</f>
        <v>5177</v>
      </c>
      <c r="DGI22" s="286"/>
      <c r="DGJ22" s="284">
        <v>0</v>
      </c>
      <c r="DGK22" s="283">
        <f t="shared" ref="DGK22" si="4751">DGK19+DGK21</f>
        <v>10602</v>
      </c>
      <c r="DGL22" s="287"/>
      <c r="DGM22" s="285">
        <f t="shared" ref="DGM22" si="4752">DGM19+DGM21</f>
        <v>5413</v>
      </c>
      <c r="DGN22" s="286"/>
      <c r="DGO22" s="283">
        <f t="shared" ref="DGO22" si="4753">DGO19+DGO21</f>
        <v>5165</v>
      </c>
      <c r="DGP22" s="286"/>
      <c r="DGQ22" s="284">
        <v>0</v>
      </c>
      <c r="DGR22" s="283">
        <f t="shared" ref="DGR22" si="4754">DGR19+DGR21</f>
        <v>10578</v>
      </c>
      <c r="DGS22" s="287"/>
      <c r="DGT22" s="285">
        <f t="shared" ref="DGT22" si="4755">DGT19+DGT21</f>
        <v>5401</v>
      </c>
      <c r="DGU22" s="286"/>
      <c r="DGV22" s="283">
        <f t="shared" ref="DGV22" si="4756">DGV19+DGV21</f>
        <v>5150</v>
      </c>
      <c r="DGW22" s="286"/>
      <c r="DGX22" s="284">
        <v>0</v>
      </c>
      <c r="DGY22" s="283">
        <f t="shared" ref="DGY22" si="4757">DGY19+DGY21</f>
        <v>10551</v>
      </c>
      <c r="DGZ22" s="287"/>
      <c r="DHA22" s="285">
        <f t="shared" ref="DHA22" si="4758">DHA19+DHA21</f>
        <v>5387</v>
      </c>
      <c r="DHB22" s="286"/>
      <c r="DHC22" s="283">
        <f t="shared" ref="DHC22" si="4759">DHC19+DHC21</f>
        <v>5134</v>
      </c>
      <c r="DHD22" s="286"/>
      <c r="DHE22" s="284">
        <v>0</v>
      </c>
      <c r="DHF22" s="283">
        <f t="shared" ref="DHF22" si="4760">DHF19+DHF21</f>
        <v>10521</v>
      </c>
      <c r="DHG22" s="287"/>
      <c r="DHH22" s="285">
        <f t="shared" ref="DHH22" si="4761">DHH19+DHH21</f>
        <v>5373</v>
      </c>
      <c r="DHI22" s="286"/>
      <c r="DHJ22" s="283">
        <f t="shared" ref="DHJ22" si="4762">DHJ19+DHJ21</f>
        <v>5125</v>
      </c>
      <c r="DHK22" s="286"/>
      <c r="DHL22" s="284">
        <v>0</v>
      </c>
      <c r="DHM22" s="283">
        <f t="shared" ref="DHM22" si="4763">DHM19+DHM21</f>
        <v>10498</v>
      </c>
      <c r="DHN22" s="287"/>
      <c r="DHO22" s="285">
        <f t="shared" ref="DHO22" si="4764">DHO19+DHO21</f>
        <v>5358</v>
      </c>
      <c r="DHP22" s="286"/>
      <c r="DHQ22" s="283">
        <f t="shared" ref="DHQ22" si="4765">DHQ19+DHQ21</f>
        <v>5108</v>
      </c>
      <c r="DHR22" s="286"/>
      <c r="DHS22" s="284">
        <v>0</v>
      </c>
      <c r="DHT22" s="283">
        <f t="shared" ref="DHT22" si="4766">DHT19+DHT21</f>
        <v>10466</v>
      </c>
      <c r="DHU22" s="287"/>
      <c r="DHV22" s="285">
        <f t="shared" ref="DHV22" si="4767">DHV19+DHV21</f>
        <v>5336</v>
      </c>
      <c r="DHW22" s="286"/>
      <c r="DHX22" s="283">
        <f t="shared" ref="DHX22" si="4768">DHX19+DHX21</f>
        <v>5098</v>
      </c>
      <c r="DHY22" s="286"/>
      <c r="DHZ22" s="284">
        <v>0</v>
      </c>
      <c r="DIA22" s="283">
        <f t="shared" ref="DIA22" si="4769">DIA19+DIA21</f>
        <v>10434</v>
      </c>
      <c r="DIB22" s="287"/>
      <c r="DIC22" s="285">
        <f t="shared" ref="DIC22" si="4770">DIC19+DIC21</f>
        <v>5326</v>
      </c>
      <c r="DID22" s="286"/>
      <c r="DIE22" s="283">
        <f t="shared" ref="DIE22" si="4771">DIE19+DIE21</f>
        <v>5083</v>
      </c>
      <c r="DIF22" s="286"/>
      <c r="DIG22" s="284">
        <v>0</v>
      </c>
      <c r="DIH22" s="283">
        <f t="shared" ref="DIH22" si="4772">DIH19+DIH21</f>
        <v>10409</v>
      </c>
      <c r="DII22" s="287"/>
      <c r="DIJ22" s="285">
        <f t="shared" ref="DIJ22" si="4773">DIJ19+DIJ21</f>
        <v>5313</v>
      </c>
      <c r="DIK22" s="286"/>
      <c r="DIL22" s="283">
        <f t="shared" ref="DIL22" si="4774">DIL19+DIL21</f>
        <v>5068</v>
      </c>
      <c r="DIM22" s="286"/>
      <c r="DIN22" s="284">
        <v>0</v>
      </c>
      <c r="DIO22" s="283">
        <f t="shared" ref="DIO22" si="4775">DIO19+DIO21</f>
        <v>10381</v>
      </c>
      <c r="DIP22" s="287"/>
      <c r="DIQ22" s="285">
        <f t="shared" ref="DIQ22" si="4776">DIQ19+DIQ21</f>
        <v>5297</v>
      </c>
      <c r="DIR22" s="286"/>
      <c r="DIS22" s="283">
        <f t="shared" ref="DIS22" si="4777">DIS19+DIS21</f>
        <v>5048</v>
      </c>
      <c r="DIT22" s="286"/>
      <c r="DIU22" s="284">
        <v>0</v>
      </c>
      <c r="DIV22" s="283">
        <f t="shared" ref="DIV22" si="4778">DIV19+DIV21</f>
        <v>10345</v>
      </c>
      <c r="DIW22" s="287"/>
      <c r="DIX22" s="285">
        <f t="shared" ref="DIX22" si="4779">DIX19+DIX21</f>
        <v>5278</v>
      </c>
      <c r="DIY22" s="286"/>
      <c r="DIZ22" s="283">
        <f t="shared" ref="DIZ22" si="4780">DIZ19+DIZ21</f>
        <v>5031</v>
      </c>
      <c r="DJA22" s="286"/>
      <c r="DJB22" s="284">
        <v>0</v>
      </c>
      <c r="DJC22" s="283">
        <f t="shared" ref="DJC22" si="4781">DJC19+DJC21</f>
        <v>10309</v>
      </c>
      <c r="DJD22" s="287"/>
      <c r="DJE22" s="285">
        <f t="shared" ref="DJE22" si="4782">DJE19+DJE21</f>
        <v>5260</v>
      </c>
      <c r="DJF22" s="286"/>
      <c r="DJG22" s="283">
        <f t="shared" ref="DJG22" si="4783">DJG19+DJG21</f>
        <v>5013</v>
      </c>
      <c r="DJH22" s="286"/>
      <c r="DJI22" s="284">
        <v>0</v>
      </c>
      <c r="DJJ22" s="283">
        <f t="shared" ref="DJJ22" si="4784">DJJ19+DJJ21</f>
        <v>10273</v>
      </c>
      <c r="DJK22" s="287"/>
      <c r="DJL22" s="285">
        <f t="shared" ref="DJL22" si="4785">DJL19+DJL21</f>
        <v>5246</v>
      </c>
      <c r="DJM22" s="286"/>
      <c r="DJN22" s="283">
        <f t="shared" ref="DJN22" si="4786">DJN19+DJN21</f>
        <v>4995</v>
      </c>
      <c r="DJO22" s="286"/>
      <c r="DJP22" s="284">
        <v>0</v>
      </c>
      <c r="DJQ22" s="283">
        <f t="shared" ref="DJQ22" si="4787">DJQ19+DJQ21</f>
        <v>10241</v>
      </c>
      <c r="DJR22" s="287"/>
      <c r="DJS22" s="285">
        <f t="shared" ref="DJS22" si="4788">DJS19+DJS21</f>
        <v>5232</v>
      </c>
      <c r="DJT22" s="286"/>
      <c r="DJU22" s="283">
        <f t="shared" ref="DJU22" si="4789">DJU19+DJU21</f>
        <v>4975</v>
      </c>
      <c r="DJV22" s="286"/>
      <c r="DJW22" s="284">
        <v>0</v>
      </c>
      <c r="DJX22" s="283">
        <f t="shared" ref="DJX22" si="4790">DJX19+DJX21</f>
        <v>10207</v>
      </c>
      <c r="DJY22" s="287"/>
      <c r="DJZ22" s="285">
        <f t="shared" ref="DJZ22" si="4791">DJZ19+DJZ21</f>
        <v>5222</v>
      </c>
      <c r="DKA22" s="286"/>
      <c r="DKB22" s="283">
        <f t="shared" ref="DKB22" si="4792">DKB19+DKB21</f>
        <v>4962</v>
      </c>
      <c r="DKC22" s="286"/>
      <c r="DKD22" s="284">
        <v>0</v>
      </c>
      <c r="DKE22" s="283">
        <f t="shared" ref="DKE22" si="4793">DKE19+DKE21</f>
        <v>10184</v>
      </c>
      <c r="DKF22" s="287"/>
      <c r="DKG22" s="285">
        <f t="shared" ref="DKG22" si="4794">DKG19+DKG21</f>
        <v>5203</v>
      </c>
      <c r="DKH22" s="286"/>
      <c r="DKI22" s="283">
        <f t="shared" ref="DKI22" si="4795">DKI19+DKI21</f>
        <v>4951</v>
      </c>
      <c r="DKJ22" s="286"/>
      <c r="DKK22" s="284">
        <v>0</v>
      </c>
      <c r="DKL22" s="283">
        <f t="shared" ref="DKL22" si="4796">DKL19+DKL21</f>
        <v>10154</v>
      </c>
      <c r="DKM22" s="287"/>
      <c r="DKN22" s="285">
        <f t="shared" ref="DKN22" si="4797">DKN19+DKN21</f>
        <v>5177</v>
      </c>
      <c r="DKO22" s="286"/>
      <c r="DKP22" s="283">
        <f t="shared" ref="DKP22" si="4798">DKP19+DKP21</f>
        <v>4939</v>
      </c>
      <c r="DKQ22" s="286"/>
      <c r="DKR22" s="284">
        <v>0</v>
      </c>
      <c r="DKS22" s="283">
        <f t="shared" ref="DKS22" si="4799">DKS19+DKS21</f>
        <v>10116</v>
      </c>
      <c r="DKT22" s="287"/>
      <c r="DKU22" s="285">
        <f t="shared" ref="DKU22" si="4800">DKU19+DKU21</f>
        <v>5163</v>
      </c>
      <c r="DKV22" s="286"/>
      <c r="DKW22" s="283">
        <f t="shared" ref="DKW22" si="4801">DKW19+DKW21</f>
        <v>4925</v>
      </c>
      <c r="DKX22" s="286"/>
      <c r="DKY22" s="284">
        <v>0</v>
      </c>
      <c r="DKZ22" s="283">
        <f t="shared" ref="DKZ22" si="4802">DKZ19+DKZ21</f>
        <v>10088</v>
      </c>
      <c r="DLA22" s="287"/>
      <c r="DLB22" s="285">
        <f t="shared" ref="DLB22" si="4803">DLB19+DLB21</f>
        <v>5150</v>
      </c>
      <c r="DLC22" s="286"/>
      <c r="DLD22" s="283">
        <f t="shared" ref="DLD22" si="4804">DLD19+DLD21</f>
        <v>4904</v>
      </c>
      <c r="DLE22" s="286"/>
      <c r="DLF22" s="284">
        <v>0</v>
      </c>
      <c r="DLG22" s="283">
        <f t="shared" ref="DLG22" si="4805">DLG19+DLG21</f>
        <v>10054</v>
      </c>
      <c r="DLH22" s="287"/>
      <c r="DLI22" s="285">
        <f t="shared" ref="DLI22" si="4806">DLI19+DLI21</f>
        <v>5132</v>
      </c>
      <c r="DLJ22" s="286"/>
      <c r="DLK22" s="283">
        <f t="shared" ref="DLK22" si="4807">DLK19+DLK21</f>
        <v>4891</v>
      </c>
      <c r="DLL22" s="286"/>
      <c r="DLM22" s="284">
        <v>0</v>
      </c>
      <c r="DLN22" s="283">
        <f t="shared" ref="DLN22" si="4808">DLN19+DLN21</f>
        <v>10023</v>
      </c>
      <c r="DLO22" s="287"/>
      <c r="DLP22" s="285">
        <f t="shared" ref="DLP22" si="4809">DLP19+DLP21</f>
        <v>5111</v>
      </c>
      <c r="DLQ22" s="286"/>
      <c r="DLR22" s="283">
        <f t="shared" ref="DLR22" si="4810">DLR19+DLR21</f>
        <v>4877</v>
      </c>
      <c r="DLS22" s="286"/>
      <c r="DLT22" s="284">
        <v>0</v>
      </c>
      <c r="DLU22" s="283">
        <f t="shared" ref="DLU22" si="4811">DLU19+DLU21</f>
        <v>9988</v>
      </c>
      <c r="DLV22" s="287"/>
      <c r="DLW22" s="285">
        <f t="shared" ref="DLW22" si="4812">DLW19+DLW21</f>
        <v>5082</v>
      </c>
      <c r="DLX22" s="286"/>
      <c r="DLY22" s="283">
        <f t="shared" ref="DLY22" si="4813">DLY19+DLY21</f>
        <v>4872</v>
      </c>
      <c r="DLZ22" s="286"/>
      <c r="DMA22" s="284">
        <v>0</v>
      </c>
      <c r="DMB22" s="283">
        <f t="shared" ref="DMB22" si="4814">DMB19+DMB21</f>
        <v>9954</v>
      </c>
      <c r="DMC22" s="287"/>
      <c r="DMD22" s="285">
        <f t="shared" ref="DMD22" si="4815">DMD19+DMD21</f>
        <v>5068</v>
      </c>
      <c r="DME22" s="286"/>
      <c r="DMF22" s="283">
        <f t="shared" ref="DMF22" si="4816">DMF19+DMF21</f>
        <v>4849</v>
      </c>
      <c r="DMG22" s="286"/>
      <c r="DMH22" s="284">
        <v>0</v>
      </c>
      <c r="DMI22" s="283">
        <f t="shared" ref="DMI22" si="4817">DMI19+DMI21</f>
        <v>9917</v>
      </c>
      <c r="DMJ22" s="287"/>
      <c r="DMK22" s="285">
        <f t="shared" ref="DMK22" si="4818">DMK19+DMK21</f>
        <v>5048</v>
      </c>
      <c r="DML22" s="286"/>
      <c r="DMM22" s="283">
        <f t="shared" ref="DMM22" si="4819">DMM19+DMM21</f>
        <v>4826</v>
      </c>
      <c r="DMN22" s="286"/>
      <c r="DMO22" s="284">
        <v>0</v>
      </c>
      <c r="DMP22" s="283">
        <f t="shared" ref="DMP22" si="4820">DMP19+DMP21</f>
        <v>9874</v>
      </c>
      <c r="DMQ22" s="287"/>
      <c r="DMR22" s="285">
        <f t="shared" ref="DMR22" si="4821">DMR19+DMR21</f>
        <v>5024</v>
      </c>
      <c r="DMS22" s="286"/>
      <c r="DMT22" s="283">
        <f t="shared" ref="DMT22" si="4822">DMT19+DMT21</f>
        <v>4810</v>
      </c>
      <c r="DMU22" s="286"/>
      <c r="DMV22" s="284">
        <v>0</v>
      </c>
      <c r="DMW22" s="283">
        <f t="shared" ref="DMW22" si="4823">DMW19+DMW21</f>
        <v>9834</v>
      </c>
      <c r="DMX22" s="287"/>
      <c r="DMY22" s="285">
        <f t="shared" ref="DMY22" si="4824">DMY19+DMY21</f>
        <v>5006</v>
      </c>
      <c r="DMZ22" s="286"/>
      <c r="DNA22" s="283">
        <f t="shared" ref="DNA22" si="4825">DNA19+DNA21</f>
        <v>4791</v>
      </c>
      <c r="DNB22" s="286"/>
      <c r="DNC22" s="284">
        <v>0</v>
      </c>
      <c r="DND22" s="283">
        <f t="shared" ref="DND22" si="4826">DND19+DND21</f>
        <v>9797</v>
      </c>
      <c r="DNE22" s="287"/>
      <c r="DNF22" s="285">
        <f t="shared" ref="DNF22" si="4827">DNF19+DNF21</f>
        <v>4981</v>
      </c>
      <c r="DNG22" s="286"/>
      <c r="DNH22" s="283">
        <f t="shared" ref="DNH22" si="4828">DNH19+DNH21</f>
        <v>4776</v>
      </c>
      <c r="DNI22" s="286"/>
      <c r="DNJ22" s="284">
        <v>0</v>
      </c>
      <c r="DNK22" s="283">
        <f t="shared" ref="DNK22" si="4829">DNK19+DNK21</f>
        <v>9757</v>
      </c>
      <c r="DNL22" s="287"/>
      <c r="DNM22" s="285">
        <f t="shared" ref="DNM22" si="4830">DNM19+DNM21</f>
        <v>4969</v>
      </c>
      <c r="DNN22" s="286"/>
      <c r="DNO22" s="283">
        <f t="shared" ref="DNO22" si="4831">DNO19+DNO21</f>
        <v>4749</v>
      </c>
      <c r="DNP22" s="286"/>
      <c r="DNQ22" s="284">
        <v>0</v>
      </c>
      <c r="DNR22" s="283">
        <f t="shared" ref="DNR22" si="4832">DNR19+DNR21</f>
        <v>9718</v>
      </c>
      <c r="DNS22" s="287"/>
      <c r="DNT22" s="285">
        <f t="shared" ref="DNT22" si="4833">DNT19+DNT21</f>
        <v>4950</v>
      </c>
      <c r="DNU22" s="286"/>
      <c r="DNV22" s="283">
        <f t="shared" ref="DNV22" si="4834">DNV19+DNV21</f>
        <v>4732</v>
      </c>
      <c r="DNW22" s="286"/>
      <c r="DNX22" s="284">
        <v>0</v>
      </c>
      <c r="DNY22" s="283">
        <f t="shared" ref="DNY22" si="4835">DNY19+DNY21</f>
        <v>9682</v>
      </c>
      <c r="DNZ22" s="287"/>
      <c r="DOA22" s="285">
        <f t="shared" ref="DOA22" si="4836">DOA19+DOA21</f>
        <v>4927</v>
      </c>
      <c r="DOB22" s="286"/>
      <c r="DOC22" s="283">
        <f t="shared" ref="DOC22" si="4837">DOC19+DOC21</f>
        <v>4717</v>
      </c>
      <c r="DOD22" s="286"/>
      <c r="DOE22" s="284">
        <v>0</v>
      </c>
      <c r="DOF22" s="283">
        <f>DOF19+DOF21</f>
        <v>9644</v>
      </c>
      <c r="DOG22" s="287"/>
      <c r="DOH22" s="285">
        <f t="shared" ref="DOH22" si="4838">DOH19+DOH21</f>
        <v>4910</v>
      </c>
      <c r="DOI22" s="286"/>
      <c r="DOJ22" s="283">
        <f t="shared" ref="DOJ22" si="4839">DOJ19+DOJ21</f>
        <v>4698</v>
      </c>
      <c r="DOK22" s="286"/>
      <c r="DOL22" s="284">
        <v>0</v>
      </c>
      <c r="DOM22" s="283">
        <f t="shared" ref="DOM22" si="4840">DOM19+DOM21</f>
        <v>9608</v>
      </c>
      <c r="DON22" s="287"/>
      <c r="DOO22" s="285">
        <f t="shared" ref="DOO22" si="4841">DOO19+DOO21</f>
        <v>4886</v>
      </c>
      <c r="DOP22" s="286"/>
      <c r="DOQ22" s="283">
        <f t="shared" ref="DOQ22" si="4842">DOQ19+DOQ21</f>
        <v>4663</v>
      </c>
      <c r="DOR22" s="286"/>
      <c r="DOS22" s="284">
        <v>0</v>
      </c>
      <c r="DOT22" s="283">
        <f t="shared" ref="DOT22" si="4843">DOT19+DOT21</f>
        <v>9549</v>
      </c>
      <c r="DOU22" s="287"/>
      <c r="DOV22" s="285">
        <f t="shared" ref="DOV22" si="4844">DOV19+DOV21</f>
        <v>4862</v>
      </c>
      <c r="DOW22" s="286"/>
      <c r="DOX22" s="283">
        <f t="shared" ref="DOX22" si="4845">DOX19+DOX21</f>
        <v>4636</v>
      </c>
      <c r="DOY22" s="286"/>
      <c r="DOZ22" s="284">
        <v>0</v>
      </c>
      <c r="DPA22" s="283">
        <f t="shared" ref="DPA22" si="4846">DPA19+DPA21</f>
        <v>9498</v>
      </c>
      <c r="DPB22" s="287"/>
      <c r="DPC22" s="285">
        <f t="shared" ref="DPC22" si="4847">DPC19+DPC21</f>
        <v>4830</v>
      </c>
      <c r="DPD22" s="286"/>
      <c r="DPE22" s="283">
        <f t="shared" ref="DPE22" si="4848">DPE19+DPE21</f>
        <v>4610</v>
      </c>
      <c r="DPF22" s="286"/>
      <c r="DPG22" s="284">
        <v>0</v>
      </c>
      <c r="DPH22" s="283">
        <f t="shared" ref="DPH22" si="4849">DPH19+DPH21</f>
        <v>9440</v>
      </c>
      <c r="DPI22" s="287"/>
      <c r="DPJ22" s="285">
        <f t="shared" ref="DPJ22" si="4850">DPJ19+DPJ21</f>
        <v>4804</v>
      </c>
      <c r="DPK22" s="286"/>
      <c r="DPL22" s="283">
        <f t="shared" ref="DPL22" si="4851">DPL19+DPL21</f>
        <v>4591</v>
      </c>
      <c r="DPM22" s="286"/>
      <c r="DPN22" s="284">
        <v>0</v>
      </c>
      <c r="DPO22" s="283">
        <f t="shared" ref="DPO22" si="4852">DPO19+DPO21</f>
        <v>9395</v>
      </c>
      <c r="DPP22" s="287"/>
      <c r="DPQ22" s="285">
        <f t="shared" ref="DPQ22" si="4853">DPQ19+DPQ21</f>
        <v>4780</v>
      </c>
      <c r="DPR22" s="286"/>
      <c r="DPS22" s="283">
        <f t="shared" ref="DPS22" si="4854">DPS19+DPS21</f>
        <v>4559</v>
      </c>
      <c r="DPT22" s="286"/>
      <c r="DPU22" s="284">
        <v>0</v>
      </c>
      <c r="DPV22" s="283">
        <f t="shared" ref="DPV22" si="4855">DPV19+DPV21</f>
        <v>9339</v>
      </c>
      <c r="DPW22" s="287"/>
      <c r="DPX22" s="285">
        <f t="shared" ref="DPX22" si="4856">DPX19+DPX21</f>
        <v>4764</v>
      </c>
      <c r="DPY22" s="286"/>
      <c r="DPZ22" s="283">
        <f t="shared" ref="DPZ22" si="4857">DPZ19+DPZ21</f>
        <v>4525</v>
      </c>
      <c r="DQA22" s="286"/>
      <c r="DQB22" s="284">
        <v>0</v>
      </c>
      <c r="DQC22" s="283">
        <f t="shared" ref="DQC22" si="4858">DQC19+DQC21</f>
        <v>9289</v>
      </c>
      <c r="DQD22" s="287"/>
      <c r="DQE22" s="285">
        <f t="shared" ref="DQE22" si="4859">DQE19+DQE21</f>
        <v>4748</v>
      </c>
      <c r="DQF22" s="286"/>
      <c r="DQG22" s="283">
        <f t="shared" ref="DQG22" si="4860">DQG19+DQG21</f>
        <v>4490</v>
      </c>
      <c r="DQH22" s="286"/>
      <c r="DQI22" s="284">
        <v>0</v>
      </c>
      <c r="DQJ22" s="283">
        <f t="shared" ref="DQJ22" si="4861">DQJ19+DQJ21</f>
        <v>9238</v>
      </c>
      <c r="DQK22" s="287"/>
      <c r="DQL22" s="285">
        <f t="shared" ref="DQL22" si="4862">DQL19+DQL21</f>
        <v>4722</v>
      </c>
      <c r="DQM22" s="286"/>
      <c r="DQN22" s="283">
        <f t="shared" ref="DQN22" si="4863">DQN19+DQN21</f>
        <v>4458</v>
      </c>
      <c r="DQO22" s="286"/>
      <c r="DQP22" s="284">
        <v>0</v>
      </c>
      <c r="DQQ22" s="283">
        <f t="shared" ref="DQQ22" si="4864">DQQ19+DQQ21</f>
        <v>9180</v>
      </c>
      <c r="DQR22" s="287"/>
      <c r="DQS22" s="285">
        <f t="shared" ref="DQS22" si="4865">DQS19+DQS21</f>
        <v>4699</v>
      </c>
      <c r="DQT22" s="286"/>
      <c r="DQU22" s="283">
        <f t="shared" ref="DQU22" si="4866">DQU19+DQU21</f>
        <v>4428</v>
      </c>
      <c r="DQV22" s="286"/>
      <c r="DQW22" s="284">
        <v>0</v>
      </c>
      <c r="DQX22" s="283">
        <f t="shared" ref="DQX22" si="4867">DQX19+DQX21</f>
        <v>9127</v>
      </c>
      <c r="DQY22" s="287"/>
      <c r="DQZ22" s="285">
        <f t="shared" ref="DQZ22" si="4868">DQZ19+DQZ21</f>
        <v>4681</v>
      </c>
      <c r="DRA22" s="286"/>
      <c r="DRB22" s="283">
        <f t="shared" ref="DRB22" si="4869">DRB19+DRB21</f>
        <v>4394</v>
      </c>
      <c r="DRC22" s="286"/>
      <c r="DRD22" s="284">
        <v>0</v>
      </c>
      <c r="DRE22" s="283">
        <f t="shared" ref="DRE22" si="4870">DRE19+DRE21</f>
        <v>9075</v>
      </c>
      <c r="DRF22" s="287"/>
      <c r="DRG22" s="285">
        <f t="shared" ref="DRG22" si="4871">DRG19+DRG21</f>
        <v>4644</v>
      </c>
      <c r="DRH22" s="286"/>
      <c r="DRI22" s="283">
        <f t="shared" ref="DRI22" si="4872">DRI19+DRI21</f>
        <v>4360</v>
      </c>
      <c r="DRJ22" s="286"/>
      <c r="DRK22" s="284">
        <v>0</v>
      </c>
      <c r="DRL22" s="283">
        <f t="shared" ref="DRL22" si="4873">DRL19+DRL21</f>
        <v>9004</v>
      </c>
      <c r="DRM22" s="287"/>
      <c r="DRN22" s="285">
        <f t="shared" ref="DRN22" si="4874">DRN19+DRN21</f>
        <v>4612</v>
      </c>
      <c r="DRO22" s="286"/>
      <c r="DRP22" s="283">
        <f t="shared" ref="DRP22" si="4875">DRP19+DRP21</f>
        <v>4340</v>
      </c>
      <c r="DRQ22" s="286"/>
      <c r="DRR22" s="284">
        <v>0</v>
      </c>
      <c r="DRS22" s="283">
        <f t="shared" ref="DRS22" si="4876">DRS19+DRS21</f>
        <v>8952</v>
      </c>
      <c r="DRT22" s="287"/>
      <c r="DRU22" s="285">
        <f t="shared" ref="DRU22" si="4877">DRU19+DRU21</f>
        <v>4581</v>
      </c>
      <c r="DRV22" s="286"/>
      <c r="DRW22" s="283">
        <f t="shared" ref="DRW22" si="4878">DRW19+DRW21</f>
        <v>4307</v>
      </c>
      <c r="DRX22" s="286"/>
      <c r="DRY22" s="284">
        <v>0</v>
      </c>
      <c r="DRZ22" s="283">
        <f t="shared" ref="DRZ22" si="4879">DRZ19+DRZ21</f>
        <v>8888</v>
      </c>
      <c r="DSA22" s="287"/>
      <c r="DSB22" s="285">
        <f t="shared" ref="DSB22" si="4880">DSB19+DSB21</f>
        <v>4561</v>
      </c>
      <c r="DSC22" s="286"/>
      <c r="DSD22" s="283">
        <f t="shared" ref="DSD22" si="4881">DSD19+DSD21</f>
        <v>4282</v>
      </c>
      <c r="DSE22" s="286"/>
      <c r="DSF22" s="284">
        <v>0</v>
      </c>
      <c r="DSG22" s="283">
        <f t="shared" ref="DSG22" si="4882">DSG19+DSG21</f>
        <v>8843</v>
      </c>
      <c r="DSH22" s="287"/>
      <c r="DSI22" s="285">
        <f t="shared" ref="DSI22" si="4883">DSI19+DSI21</f>
        <v>4533</v>
      </c>
      <c r="DSJ22" s="286"/>
      <c r="DSK22" s="283">
        <f t="shared" ref="DSK22" si="4884">DSK19+DSK21</f>
        <v>4253</v>
      </c>
      <c r="DSL22" s="286"/>
      <c r="DSM22" s="284">
        <v>0</v>
      </c>
      <c r="DSN22" s="283">
        <f t="shared" ref="DSN22" si="4885">DSN19+DSN21</f>
        <v>8786</v>
      </c>
      <c r="DSO22" s="287"/>
      <c r="DSP22" s="285">
        <f t="shared" ref="DSP22" si="4886">DSP19+DSP21</f>
        <v>4501</v>
      </c>
      <c r="DSQ22" s="286"/>
      <c r="DSR22" s="283">
        <f t="shared" ref="DSR22" si="4887">DSR19+DSR21</f>
        <v>4220</v>
      </c>
      <c r="DSS22" s="286"/>
      <c r="DST22" s="284">
        <v>0</v>
      </c>
      <c r="DSU22" s="283">
        <f t="shared" ref="DSU22" si="4888">DSU19+DSU21</f>
        <v>8721</v>
      </c>
      <c r="DSV22" s="287"/>
      <c r="DSW22" s="285">
        <f t="shared" ref="DSW22" si="4889">DSW19+DSW21</f>
        <v>4477</v>
      </c>
      <c r="DSX22" s="286"/>
      <c r="DSY22" s="283">
        <f t="shared" ref="DSY22" si="4890">DSY19+DSY21</f>
        <v>4192</v>
      </c>
      <c r="DSZ22" s="286"/>
      <c r="DTA22" s="284">
        <v>0</v>
      </c>
      <c r="DTB22" s="283">
        <f t="shared" ref="DTB22" si="4891">DTB19+DTB21</f>
        <v>8669</v>
      </c>
      <c r="DTC22" s="287"/>
      <c r="DTD22" s="285">
        <f t="shared" ref="DTD22" si="4892">DTD19+DTD21</f>
        <v>4451</v>
      </c>
      <c r="DTE22" s="286"/>
      <c r="DTF22" s="283">
        <f t="shared" ref="DTF22" si="4893">DTF19+DTF21</f>
        <v>4148</v>
      </c>
      <c r="DTG22" s="286"/>
      <c r="DTH22" s="284">
        <v>0</v>
      </c>
      <c r="DTI22" s="283">
        <f t="shared" ref="DTI22" si="4894">DTI19+DTI21</f>
        <v>8599</v>
      </c>
      <c r="DTJ22" s="287"/>
      <c r="DTK22" s="285">
        <f t="shared" ref="DTK22" si="4895">DTK19+DTK21</f>
        <v>4426</v>
      </c>
      <c r="DTL22" s="286"/>
      <c r="DTM22" s="283">
        <f t="shared" ref="DTM22" si="4896">DTM19+DTM21</f>
        <v>4109</v>
      </c>
      <c r="DTN22" s="286"/>
      <c r="DTO22" s="284">
        <v>0</v>
      </c>
      <c r="DTP22" s="283">
        <f t="shared" ref="DTP22" si="4897">DTP19+DTP21</f>
        <v>8535</v>
      </c>
      <c r="DTQ22" s="287"/>
      <c r="DTR22" s="285">
        <f t="shared" ref="DTR22" si="4898">DTR19+DTR21</f>
        <v>4395</v>
      </c>
      <c r="DTS22" s="286"/>
      <c r="DTT22" s="283">
        <f t="shared" ref="DTT22" si="4899">DTT19+DTT21</f>
        <v>4079</v>
      </c>
      <c r="DTU22" s="286"/>
      <c r="DTV22" s="284">
        <v>0</v>
      </c>
      <c r="DTW22" s="283">
        <f t="shared" ref="DTW22" si="4900">DTW19+DTW21</f>
        <v>8474</v>
      </c>
      <c r="DTX22" s="287"/>
      <c r="DTY22" s="285">
        <f t="shared" ref="DTY22" si="4901">DTY19+DTY21</f>
        <v>4361</v>
      </c>
      <c r="DTZ22" s="286"/>
      <c r="DUA22" s="283">
        <f t="shared" ref="DUA22" si="4902">DUA19+DUA21</f>
        <v>4049</v>
      </c>
      <c r="DUB22" s="286"/>
      <c r="DUC22" s="284">
        <v>0</v>
      </c>
      <c r="DUD22" s="283">
        <f t="shared" ref="DUD22" si="4903">DUD19+DUD21</f>
        <v>8410</v>
      </c>
      <c r="DUE22" s="287"/>
      <c r="DUF22" s="285">
        <f t="shared" ref="DUF22" si="4904">DUF19+DUF21</f>
        <v>4328</v>
      </c>
      <c r="DUG22" s="286"/>
      <c r="DUH22" s="283">
        <f t="shared" ref="DUH22" si="4905">DUH19+DUH21</f>
        <v>4010</v>
      </c>
      <c r="DUI22" s="286"/>
      <c r="DUJ22" s="284">
        <v>0</v>
      </c>
      <c r="DUK22" s="283">
        <f t="shared" ref="DUK22" si="4906">DUK19+DUK21</f>
        <v>8338</v>
      </c>
      <c r="DUL22" s="287"/>
      <c r="DUM22" s="285">
        <f t="shared" ref="DUM22" si="4907">DUM19+DUM21</f>
        <v>4291</v>
      </c>
      <c r="DUN22" s="286"/>
      <c r="DUO22" s="283">
        <f t="shared" ref="DUO22" si="4908">DUO19+DUO21</f>
        <v>3978</v>
      </c>
      <c r="DUP22" s="286"/>
      <c r="DUQ22" s="284">
        <v>0</v>
      </c>
      <c r="DUR22" s="283">
        <f t="shared" ref="DUR22" si="4909">DUR19+DUR21</f>
        <v>8269</v>
      </c>
      <c r="DUS22" s="287"/>
      <c r="DUT22" s="285">
        <f t="shared" ref="DUT22" si="4910">DUT19+DUT21</f>
        <v>4256</v>
      </c>
      <c r="DUU22" s="286"/>
      <c r="DUV22" s="283">
        <f t="shared" ref="DUV22" si="4911">DUV19+DUV21</f>
        <v>3953</v>
      </c>
      <c r="DUW22" s="286"/>
      <c r="DUX22" s="284">
        <v>0</v>
      </c>
      <c r="DUY22" s="283">
        <f t="shared" ref="DUY22" si="4912">DUY19+DUY21</f>
        <v>8209</v>
      </c>
      <c r="DUZ22" s="287"/>
      <c r="DVA22" s="285">
        <f t="shared" ref="DVA22" si="4913">DVA19+DVA21</f>
        <v>4236</v>
      </c>
      <c r="DVB22" s="286"/>
      <c r="DVC22" s="283">
        <f t="shared" ref="DVC22" si="4914">DVC19+DVC21</f>
        <v>3925</v>
      </c>
      <c r="DVD22" s="286"/>
      <c r="DVE22" s="284">
        <v>0</v>
      </c>
      <c r="DVF22" s="283">
        <f t="shared" ref="DVF22" si="4915">DVF19+DVF21</f>
        <v>8161</v>
      </c>
      <c r="DVG22" s="287"/>
      <c r="DVH22" s="285">
        <f t="shared" ref="DVH22" si="4916">DVH19+DVH21</f>
        <v>4207</v>
      </c>
      <c r="DVI22" s="286"/>
      <c r="DVJ22" s="283">
        <f t="shared" ref="DVJ22" si="4917">DVJ19+DVJ21</f>
        <v>3902</v>
      </c>
      <c r="DVK22" s="286"/>
      <c r="DVL22" s="284">
        <v>0</v>
      </c>
      <c r="DVM22" s="283">
        <f t="shared" ref="DVM22" si="4918">DVM19+DVM21</f>
        <v>8109</v>
      </c>
      <c r="DVN22" s="287"/>
      <c r="DVO22" s="285">
        <f t="shared" ref="DVO22" si="4919">DVO19+DVO21</f>
        <v>4169</v>
      </c>
      <c r="DVP22" s="286"/>
      <c r="DVQ22" s="283">
        <f t="shared" ref="DVQ22" si="4920">DVQ19+DVQ21</f>
        <v>3868</v>
      </c>
      <c r="DVR22" s="286"/>
      <c r="DVS22" s="284">
        <v>0</v>
      </c>
      <c r="DVT22" s="283">
        <f t="shared" ref="DVT22" si="4921">DVT19+DVT21</f>
        <v>8037</v>
      </c>
      <c r="DVU22" s="287"/>
      <c r="DVV22" s="285">
        <f t="shared" ref="DVV22" si="4922">DVV19+DVV21</f>
        <v>4125</v>
      </c>
      <c r="DVW22" s="286"/>
      <c r="DVX22" s="283">
        <f t="shared" ref="DVX22" si="4923">DVX19+DVX21</f>
        <v>3843</v>
      </c>
      <c r="DVY22" s="286"/>
      <c r="DVZ22" s="284">
        <v>0</v>
      </c>
      <c r="DWA22" s="283">
        <f t="shared" ref="DWA22" si="4924">DWA19+DWA21</f>
        <v>7968</v>
      </c>
      <c r="DWB22" s="287"/>
      <c r="DWC22" s="285">
        <f t="shared" ref="DWC22" si="4925">DWC19+DWC21</f>
        <v>4092</v>
      </c>
      <c r="DWD22" s="286"/>
      <c r="DWE22" s="283">
        <f t="shared" ref="DWE22" si="4926">DWE19+DWE21</f>
        <v>3815</v>
      </c>
      <c r="DWF22" s="286"/>
      <c r="DWG22" s="284">
        <v>0</v>
      </c>
      <c r="DWH22" s="283">
        <f t="shared" ref="DWH22" si="4927">DWH19+DWH21</f>
        <v>7907</v>
      </c>
      <c r="DWI22" s="287"/>
      <c r="DWJ22" s="285">
        <f t="shared" ref="DWJ22" si="4928">DWJ19+DWJ21</f>
        <v>4057</v>
      </c>
      <c r="DWK22" s="286"/>
      <c r="DWL22" s="283">
        <f t="shared" ref="DWL22" si="4929">DWL19+DWL21</f>
        <v>3775</v>
      </c>
      <c r="DWM22" s="286"/>
      <c r="DWN22" s="284">
        <v>0</v>
      </c>
      <c r="DWO22" s="283">
        <f t="shared" ref="DWO22" si="4930">DWO19+DWO21</f>
        <v>7832</v>
      </c>
      <c r="DWP22" s="287"/>
      <c r="DWQ22" s="285">
        <f t="shared" ref="DWQ22" si="4931">DWQ19+DWQ21</f>
        <v>4034</v>
      </c>
      <c r="DWR22" s="286"/>
      <c r="DWS22" s="283">
        <f t="shared" ref="DWS22" si="4932">DWS19+DWS21</f>
        <v>3741</v>
      </c>
      <c r="DWT22" s="286"/>
      <c r="DWU22" s="284">
        <v>0</v>
      </c>
      <c r="DWV22" s="283">
        <f t="shared" ref="DWV22" si="4933">DWV19+DWV21</f>
        <v>7775</v>
      </c>
      <c r="DWW22" s="287"/>
      <c r="DWX22" s="285">
        <f t="shared" ref="DWX22" si="4934">DWX19+DWX21</f>
        <v>4001</v>
      </c>
      <c r="DWY22" s="286"/>
      <c r="DWZ22" s="283">
        <f t="shared" ref="DWZ22" si="4935">DWZ19+DWZ21</f>
        <v>3705</v>
      </c>
      <c r="DXA22" s="286"/>
      <c r="DXB22" s="284">
        <v>0</v>
      </c>
      <c r="DXC22" s="283">
        <f t="shared" ref="DXC22" si="4936">DXC19+DXC21</f>
        <v>7706</v>
      </c>
      <c r="DXD22" s="287"/>
      <c r="DXE22" s="285">
        <f t="shared" ref="DXE22" si="4937">DXE19+DXE21</f>
        <v>3959</v>
      </c>
      <c r="DXF22" s="286"/>
      <c r="DXG22" s="283">
        <f t="shared" ref="DXG22" si="4938">DXG19+DXG21</f>
        <v>3678</v>
      </c>
      <c r="DXH22" s="286"/>
      <c r="DXI22" s="284">
        <v>0</v>
      </c>
      <c r="DXJ22" s="283">
        <f t="shared" ref="DXJ22" si="4939">DXJ19+DXJ21</f>
        <v>7637</v>
      </c>
      <c r="DXK22" s="287"/>
      <c r="DXL22" s="285">
        <f t="shared" ref="DXL22" si="4940">DXL19+DXL21</f>
        <v>3933</v>
      </c>
      <c r="DXM22" s="286"/>
      <c r="DXN22" s="283">
        <f t="shared" ref="DXN22" si="4941">DXN19+DXN21</f>
        <v>3631</v>
      </c>
      <c r="DXO22" s="286"/>
      <c r="DXP22" s="284">
        <v>0</v>
      </c>
      <c r="DXQ22" s="283">
        <f t="shared" ref="DXQ22" si="4942">DXQ19+DXQ21</f>
        <v>7564</v>
      </c>
      <c r="DXR22" s="287"/>
      <c r="DXS22" s="285">
        <f t="shared" ref="DXS22" si="4943">DXS19+DXS21</f>
        <v>3897</v>
      </c>
      <c r="DXT22" s="286"/>
      <c r="DXU22" s="283">
        <f t="shared" ref="DXU22" si="4944">DXU19+DXU21</f>
        <v>3589</v>
      </c>
      <c r="DXV22" s="286"/>
      <c r="DXW22" s="284">
        <v>0</v>
      </c>
      <c r="DXX22" s="283">
        <f t="shared" ref="DXX22" si="4945">DXX19+DXX21</f>
        <v>7486</v>
      </c>
      <c r="DXY22" s="287"/>
      <c r="DXZ22" s="285">
        <f t="shared" ref="DXZ22" si="4946">DXZ19+DXZ21</f>
        <v>3848</v>
      </c>
      <c r="DYA22" s="286"/>
      <c r="DYB22" s="283">
        <f t="shared" ref="DYB22" si="4947">DYB19+DYB21</f>
        <v>3555</v>
      </c>
      <c r="DYC22" s="286"/>
      <c r="DYD22" s="284">
        <v>0</v>
      </c>
      <c r="DYE22" s="283">
        <f t="shared" ref="DYE22" si="4948">DYE19+DYE21</f>
        <v>7403</v>
      </c>
      <c r="DYF22" s="287"/>
      <c r="DYG22" s="285">
        <f t="shared" ref="DYG22" si="4949">DYG19+DYG21</f>
        <v>3803</v>
      </c>
      <c r="DYH22" s="286"/>
      <c r="DYI22" s="283">
        <f t="shared" ref="DYI22" si="4950">DYI19+DYI21</f>
        <v>3510</v>
      </c>
      <c r="DYJ22" s="286"/>
      <c r="DYK22" s="284">
        <v>0</v>
      </c>
      <c r="DYL22" s="283">
        <f t="shared" ref="DYL22" si="4951">DYL19+DYL21</f>
        <v>7313</v>
      </c>
      <c r="DYM22" s="287"/>
      <c r="DYN22" s="285">
        <f t="shared" ref="DYN22" si="4952">DYN19+DYN21</f>
        <v>3771</v>
      </c>
      <c r="DYO22" s="286"/>
      <c r="DYP22" s="283">
        <f t="shared" ref="DYP22" si="4953">DYP19+DYP21</f>
        <v>3478</v>
      </c>
      <c r="DYQ22" s="286"/>
      <c r="DYR22" s="284">
        <v>0</v>
      </c>
      <c r="DYS22" s="283">
        <f t="shared" ref="DYS22" si="4954">DYS19+DYS21</f>
        <v>7249</v>
      </c>
      <c r="DYT22" s="287"/>
      <c r="DYU22" s="285">
        <f t="shared" ref="DYU22" si="4955">DYU19+DYU21</f>
        <v>3727</v>
      </c>
      <c r="DYV22" s="286"/>
      <c r="DYW22" s="283">
        <f t="shared" ref="DYW22" si="4956">DYW19+DYW21</f>
        <v>3428</v>
      </c>
      <c r="DYX22" s="286"/>
      <c r="DYY22" s="284">
        <v>0</v>
      </c>
      <c r="DYZ22" s="283">
        <f t="shared" ref="DYZ22" si="4957">DYZ19+DYZ21</f>
        <v>7155</v>
      </c>
      <c r="DZA22" s="287"/>
      <c r="DZB22" s="285">
        <f t="shared" ref="DZB22" si="4958">DZB19+DZB21</f>
        <v>3695</v>
      </c>
      <c r="DZC22" s="286"/>
      <c r="DZD22" s="283">
        <f t="shared" ref="DZD22" si="4959">DZD19+DZD21</f>
        <v>3390</v>
      </c>
      <c r="DZE22" s="286"/>
      <c r="DZF22" s="284">
        <v>0</v>
      </c>
      <c r="DZG22" s="283">
        <f t="shared" ref="DZG22" si="4960">DZG19+DZG21</f>
        <v>7085</v>
      </c>
      <c r="DZH22" s="287"/>
      <c r="DZI22" s="285">
        <f t="shared" ref="DZI22" si="4961">DZI19+DZI21</f>
        <v>3661</v>
      </c>
      <c r="DZJ22" s="286"/>
      <c r="DZK22" s="283">
        <f t="shared" ref="DZK22" si="4962">DZK19+DZK21</f>
        <v>3338</v>
      </c>
      <c r="DZL22" s="286"/>
      <c r="DZM22" s="284">
        <v>0</v>
      </c>
      <c r="DZN22" s="283">
        <f t="shared" ref="DZN22" si="4963">DZN19+DZN21</f>
        <v>6999</v>
      </c>
      <c r="DZO22" s="287"/>
      <c r="DZP22" s="285">
        <f t="shared" ref="DZP22" si="4964">DZP19+DZP21</f>
        <v>3607</v>
      </c>
      <c r="DZQ22" s="286"/>
      <c r="DZR22" s="283">
        <f t="shared" ref="DZR22" si="4965">DZR19+DZR21</f>
        <v>3293</v>
      </c>
      <c r="DZS22" s="286"/>
      <c r="DZT22" s="284">
        <v>0</v>
      </c>
      <c r="DZU22" s="283">
        <f t="shared" ref="DZU22" si="4966">DZU19+DZU21</f>
        <v>6900</v>
      </c>
      <c r="DZV22" s="287"/>
      <c r="DZW22" s="285">
        <f t="shared" ref="DZW22" si="4967">DZW19+DZW21</f>
        <v>3551</v>
      </c>
      <c r="DZX22" s="286"/>
      <c r="DZY22" s="283">
        <f t="shared" ref="DZY22" si="4968">DZY19+DZY21</f>
        <v>3235</v>
      </c>
      <c r="DZZ22" s="286"/>
      <c r="EAA22" s="284">
        <v>0</v>
      </c>
      <c r="EAB22" s="283">
        <f t="shared" ref="EAB22" si="4969">EAB19+EAB21</f>
        <v>6786</v>
      </c>
      <c r="EAC22" s="287"/>
      <c r="EAD22" s="285">
        <f t="shared" ref="EAD22" si="4970">EAD19+EAD21</f>
        <v>3507</v>
      </c>
      <c r="EAE22" s="286"/>
      <c r="EAF22" s="283">
        <f t="shared" ref="EAF22" si="4971">EAF19+EAF21</f>
        <v>3190</v>
      </c>
      <c r="EAG22" s="286"/>
      <c r="EAH22" s="284">
        <v>0</v>
      </c>
      <c r="EAI22" s="283">
        <f t="shared" ref="EAI22" si="4972">EAI19+EAI21</f>
        <v>6697</v>
      </c>
      <c r="EAJ22" s="287"/>
      <c r="EAK22" s="285">
        <f t="shared" ref="EAK22" si="4973">EAK19+EAK21</f>
        <v>3465</v>
      </c>
      <c r="EAL22" s="286"/>
      <c r="EAM22" s="283">
        <f t="shared" ref="EAM22" si="4974">EAM19+EAM21</f>
        <v>3141</v>
      </c>
      <c r="EAN22" s="286"/>
      <c r="EAO22" s="284">
        <v>0</v>
      </c>
      <c r="EAP22" s="283">
        <f t="shared" ref="EAP22" si="4975">EAP19+EAP21</f>
        <v>6606</v>
      </c>
      <c r="EAQ22" s="287"/>
      <c r="EAR22" s="285">
        <f t="shared" ref="EAR22" si="4976">EAR19+EAR21</f>
        <v>3420</v>
      </c>
      <c r="EAS22" s="286"/>
      <c r="EAT22" s="283">
        <f t="shared" ref="EAT22" si="4977">EAT19+EAT21</f>
        <v>3090</v>
      </c>
      <c r="EAU22" s="286"/>
      <c r="EAV22" s="284">
        <v>0</v>
      </c>
      <c r="EAW22" s="283">
        <f t="shared" ref="EAW22" si="4978">EAW19+EAW21</f>
        <v>6510</v>
      </c>
      <c r="EAX22" s="287"/>
      <c r="EAY22" s="285">
        <f t="shared" ref="EAY22" si="4979">EAY19+EAY21</f>
        <v>3380</v>
      </c>
      <c r="EAZ22" s="286"/>
      <c r="EBA22" s="283">
        <f t="shared" ref="EBA22" si="4980">EBA19+EBA21</f>
        <v>3034</v>
      </c>
      <c r="EBB22" s="286"/>
      <c r="EBC22" s="284">
        <v>0</v>
      </c>
      <c r="EBD22" s="283">
        <f t="shared" ref="EBD22" si="4981">EBD19+EBD21</f>
        <v>6414</v>
      </c>
      <c r="EBE22" s="287"/>
      <c r="EBF22" s="285">
        <f t="shared" ref="EBF22" si="4982">EBF19+EBF21</f>
        <v>3327</v>
      </c>
      <c r="EBG22" s="286"/>
      <c r="EBH22" s="283">
        <f t="shared" ref="EBH22" si="4983">EBH19+EBH21</f>
        <v>2979</v>
      </c>
      <c r="EBI22" s="286"/>
      <c r="EBJ22" s="284">
        <v>0</v>
      </c>
      <c r="EBK22" s="283">
        <f t="shared" ref="EBK22" si="4984">EBK19+EBK21</f>
        <v>6306</v>
      </c>
      <c r="EBL22" s="287"/>
      <c r="EBM22" s="285">
        <f t="shared" ref="EBM22" si="4985">EBM19+EBM21</f>
        <v>3285</v>
      </c>
      <c r="EBN22" s="286"/>
      <c r="EBO22" s="283">
        <f t="shared" ref="EBO22" si="4986">EBO19+EBO21</f>
        <v>2916</v>
      </c>
      <c r="EBP22" s="286"/>
      <c r="EBQ22" s="284">
        <v>0</v>
      </c>
      <c r="EBR22" s="283">
        <f t="shared" ref="EBR22" si="4987">EBR19+EBR21</f>
        <v>6201</v>
      </c>
      <c r="EBS22" s="287"/>
      <c r="EBT22" s="285">
        <f t="shared" ref="EBT22" si="4988">EBT19+EBT21</f>
        <v>3239</v>
      </c>
      <c r="EBU22" s="286"/>
      <c r="EBV22" s="283">
        <f t="shared" ref="EBV22" si="4989">EBV19+EBV21</f>
        <v>2865</v>
      </c>
      <c r="EBW22" s="286"/>
      <c r="EBX22" s="284">
        <v>0</v>
      </c>
      <c r="EBY22" s="283">
        <f t="shared" ref="EBY22" si="4990">EBY19+EBY21</f>
        <v>6104</v>
      </c>
      <c r="EBZ22" s="287"/>
      <c r="ECA22" s="285">
        <f t="shared" ref="ECA22" si="4991">ECA19+ECA21</f>
        <v>3171</v>
      </c>
      <c r="ECB22" s="286"/>
      <c r="ECC22" s="283">
        <f t="shared" ref="ECC22" si="4992">ECC19+ECC21</f>
        <v>2815</v>
      </c>
      <c r="ECD22" s="286"/>
      <c r="ECE22" s="284">
        <v>0</v>
      </c>
      <c r="ECF22" s="283">
        <f t="shared" ref="ECF22" si="4993">ECF19+ECF21</f>
        <v>5986</v>
      </c>
      <c r="ECG22" s="287"/>
      <c r="ECH22" s="285">
        <f t="shared" ref="ECH22" si="4994">ECH19+ECH21</f>
        <v>3111</v>
      </c>
      <c r="ECI22" s="286"/>
      <c r="ECJ22" s="283">
        <f t="shared" ref="ECJ22" si="4995">ECJ19+ECJ21</f>
        <v>2771</v>
      </c>
      <c r="ECK22" s="286"/>
      <c r="ECL22" s="284">
        <v>0</v>
      </c>
      <c r="ECM22" s="283">
        <f t="shared" ref="ECM22" si="4996">ECM19+ECM21</f>
        <v>5882</v>
      </c>
      <c r="ECN22" s="287"/>
      <c r="ECO22" s="285">
        <f t="shared" ref="ECO22" si="4997">ECO19+ECO21</f>
        <v>3060</v>
      </c>
      <c r="ECP22" s="286"/>
      <c r="ECQ22" s="283">
        <f t="shared" ref="ECQ22" si="4998">ECQ19+ECQ21</f>
        <v>2717</v>
      </c>
      <c r="ECR22" s="286"/>
      <c r="ECS22" s="284">
        <v>0</v>
      </c>
      <c r="ECT22" s="283">
        <f t="shared" ref="ECT22" si="4999">ECT19+ECT21</f>
        <v>5777</v>
      </c>
      <c r="ECU22" s="287"/>
      <c r="ECV22" s="285">
        <f t="shared" ref="ECV22" si="5000">ECV19+ECV21</f>
        <v>2980</v>
      </c>
      <c r="ECW22" s="286"/>
      <c r="ECX22" s="283">
        <f t="shared" ref="ECX22" si="5001">ECX19+ECX21</f>
        <v>2658</v>
      </c>
      <c r="ECY22" s="286"/>
      <c r="ECZ22" s="284">
        <v>0</v>
      </c>
      <c r="EDA22" s="283">
        <f t="shared" ref="EDA22" si="5002">EDA19+EDA21</f>
        <v>5638</v>
      </c>
      <c r="EDB22" s="287"/>
      <c r="EDC22" s="285">
        <f t="shared" ref="EDC22" si="5003">EDC19+EDC21</f>
        <v>2930</v>
      </c>
      <c r="EDD22" s="286"/>
      <c r="EDE22" s="283">
        <f t="shared" ref="EDE22" si="5004">EDE19+EDE21</f>
        <v>2586</v>
      </c>
      <c r="EDF22" s="286"/>
      <c r="EDG22" s="284">
        <v>0</v>
      </c>
      <c r="EDH22" s="283">
        <f t="shared" ref="EDH22" si="5005">EDH19+EDH21</f>
        <v>5516</v>
      </c>
      <c r="EDI22" s="287"/>
      <c r="EDJ22" s="285">
        <f t="shared" ref="EDJ22" si="5006">EDJ19+EDJ21</f>
        <v>2873</v>
      </c>
      <c r="EDK22" s="286"/>
      <c r="EDL22" s="283">
        <f t="shared" ref="EDL22" si="5007">EDL19+EDL21</f>
        <v>2510</v>
      </c>
      <c r="EDM22" s="286"/>
      <c r="EDN22" s="284">
        <v>0</v>
      </c>
      <c r="EDO22" s="283">
        <f t="shared" ref="EDO22" si="5008">EDO19+EDO21</f>
        <v>5383</v>
      </c>
      <c r="EDP22" s="287"/>
      <c r="EDQ22" s="285">
        <f t="shared" ref="EDQ22" si="5009">EDQ19+EDQ21</f>
        <v>2815</v>
      </c>
      <c r="EDR22" s="286"/>
      <c r="EDS22" s="283">
        <f t="shared" ref="EDS22" si="5010">EDS19+EDS21</f>
        <v>2451</v>
      </c>
      <c r="EDT22" s="286"/>
      <c r="EDU22" s="284">
        <v>0</v>
      </c>
      <c r="EDV22" s="283">
        <f t="shared" ref="EDV22" si="5011">EDV19+EDV21</f>
        <v>5266</v>
      </c>
      <c r="EDW22" s="287"/>
      <c r="EDX22" s="285">
        <f t="shared" ref="EDX22" si="5012">EDX19+EDX21</f>
        <v>2749</v>
      </c>
      <c r="EDY22" s="286"/>
      <c r="EDZ22" s="283">
        <f t="shared" ref="EDZ22" si="5013">EDZ19+EDZ21</f>
        <v>2385</v>
      </c>
      <c r="EEA22" s="286"/>
      <c r="EEB22" s="284">
        <v>0</v>
      </c>
      <c r="EEC22" s="283">
        <f t="shared" ref="EEC22" si="5014">EEC19+EEC21</f>
        <v>5134</v>
      </c>
      <c r="EED22" s="287"/>
      <c r="EEE22" s="285">
        <f t="shared" ref="EEE22" si="5015">EEE19+EEE21</f>
        <v>2692</v>
      </c>
      <c r="EEF22" s="286"/>
      <c r="EEG22" s="283">
        <f t="shared" ref="EEG22" si="5016">EEG19+EEG21</f>
        <v>2336</v>
      </c>
      <c r="EEH22" s="286"/>
      <c r="EEI22" s="284">
        <v>0</v>
      </c>
      <c r="EEJ22" s="283">
        <f t="shared" ref="EEJ22" si="5017">EEJ19+EEJ21</f>
        <v>5028</v>
      </c>
      <c r="EEK22" s="287"/>
      <c r="EEL22" s="285">
        <f t="shared" ref="EEL22" si="5018">EEL19+EEL21</f>
        <v>2631</v>
      </c>
      <c r="EEM22" s="286"/>
      <c r="EEN22" s="283">
        <f t="shared" ref="EEN22" si="5019">EEN19+EEN21</f>
        <v>2274</v>
      </c>
      <c r="EEO22" s="286"/>
      <c r="EEP22" s="284">
        <v>0</v>
      </c>
      <c r="EEQ22" s="283">
        <f t="shared" ref="EEQ22" si="5020">EEQ19+EEQ21</f>
        <v>4905</v>
      </c>
      <c r="EER22" s="287"/>
      <c r="EES22" s="285">
        <f t="shared" ref="EES22" si="5021">EES19+EES21</f>
        <v>2562</v>
      </c>
      <c r="EET22" s="286"/>
      <c r="EEU22" s="283">
        <f t="shared" ref="EEU22" si="5022">EEU19+EEU21</f>
        <v>2204</v>
      </c>
      <c r="EEV22" s="286"/>
      <c r="EEW22" s="284">
        <v>0</v>
      </c>
      <c r="EEX22" s="283">
        <f t="shared" ref="EEX22" si="5023">EEX19+EEX21</f>
        <v>4766</v>
      </c>
      <c r="EEY22" s="287"/>
      <c r="EEZ22" s="285">
        <f t="shared" ref="EEZ22" si="5024">EEZ19+EEZ21</f>
        <v>2483</v>
      </c>
      <c r="EFA22" s="286"/>
      <c r="EFB22" s="283">
        <f t="shared" ref="EFB22" si="5025">EFB19+EFB21</f>
        <v>2138</v>
      </c>
      <c r="EFC22" s="286"/>
      <c r="EFD22" s="284">
        <v>0</v>
      </c>
      <c r="EFE22" s="283">
        <f t="shared" ref="EFE22" si="5026">EFE19+EFE21</f>
        <v>4621</v>
      </c>
      <c r="EFF22" s="287"/>
      <c r="EFG22" s="285">
        <f t="shared" ref="EFG22" si="5027">EFG19+EFG21</f>
        <v>2410</v>
      </c>
      <c r="EFH22" s="286"/>
      <c r="EFI22" s="283">
        <f t="shared" ref="EFI22" si="5028">EFI19+EFI21</f>
        <v>2073</v>
      </c>
      <c r="EFJ22" s="286"/>
      <c r="EFK22" s="284">
        <v>0</v>
      </c>
      <c r="EFL22" s="283">
        <f t="shared" ref="EFL22" si="5029">EFL19+EFL21</f>
        <v>4483</v>
      </c>
      <c r="EFM22" s="287"/>
      <c r="EFN22" s="285">
        <f t="shared" ref="EFN22" si="5030">EFN19+EFN21</f>
        <v>2335</v>
      </c>
      <c r="EFO22" s="286"/>
      <c r="EFP22" s="283">
        <f t="shared" ref="EFP22" si="5031">EFP19+EFP21</f>
        <v>2005</v>
      </c>
      <c r="EFQ22" s="286"/>
      <c r="EFR22" s="284">
        <v>0</v>
      </c>
      <c r="EFS22" s="283">
        <f t="shared" ref="EFS22" si="5032">EFS19+EFS21</f>
        <v>4340</v>
      </c>
      <c r="EFT22" s="287"/>
      <c r="EFU22" s="285">
        <f t="shared" ref="EFU22" si="5033">EFU19+EFU21</f>
        <v>2262</v>
      </c>
      <c r="EFV22" s="286"/>
      <c r="EFW22" s="283">
        <f t="shared" ref="EFW22" si="5034">EFW19+EFW21</f>
        <v>1943</v>
      </c>
      <c r="EFX22" s="286"/>
      <c r="EFY22" s="284">
        <v>0</v>
      </c>
      <c r="EFZ22" s="283">
        <f t="shared" ref="EFZ22" si="5035">EFZ19+EFZ21</f>
        <v>4205</v>
      </c>
      <c r="EGA22" s="287"/>
      <c r="EGB22" s="285">
        <f t="shared" ref="EGB22" si="5036">EGB19+EGB21</f>
        <v>2190</v>
      </c>
      <c r="EGC22" s="286"/>
      <c r="EGD22" s="283">
        <f t="shared" ref="EGD22" si="5037">EGD19+EGD21</f>
        <v>1894</v>
      </c>
      <c r="EGE22" s="286"/>
      <c r="EGF22" s="284">
        <v>0</v>
      </c>
      <c r="EGG22" s="283">
        <f t="shared" ref="EGG22" si="5038">EGG19+EGG21</f>
        <v>4084</v>
      </c>
      <c r="EGH22" s="287"/>
      <c r="EGI22" s="285">
        <f t="shared" ref="EGI22" si="5039">EGI19+EGI21</f>
        <v>2121</v>
      </c>
      <c r="EGJ22" s="286"/>
      <c r="EGK22" s="283">
        <f t="shared" ref="EGK22" si="5040">EGK19+EGK21</f>
        <v>1827</v>
      </c>
      <c r="EGL22" s="286"/>
      <c r="EGM22" s="284">
        <v>0</v>
      </c>
      <c r="EGN22" s="283">
        <f t="shared" ref="EGN22" si="5041">EGN19+EGN21</f>
        <v>3948</v>
      </c>
      <c r="EGO22" s="287"/>
      <c r="EGP22" s="285">
        <f t="shared" ref="EGP22" si="5042">EGP19+EGP21</f>
        <v>2046</v>
      </c>
      <c r="EGQ22" s="286"/>
      <c r="EGR22" s="283">
        <f t="shared" ref="EGR22" si="5043">EGR19+EGR21</f>
        <v>1772</v>
      </c>
      <c r="EGS22" s="286"/>
      <c r="EGT22" s="284">
        <v>0</v>
      </c>
      <c r="EGU22" s="283">
        <f t="shared" ref="EGU22" si="5044">EGU19+EGU21</f>
        <v>3818</v>
      </c>
      <c r="EGV22" s="287"/>
      <c r="EGW22" s="285">
        <f t="shared" ref="EGW22" si="5045">EGW19+EGW21</f>
        <v>1982</v>
      </c>
      <c r="EGX22" s="286"/>
      <c r="EGY22" s="283">
        <f t="shared" ref="EGY22" si="5046">EGY19+EGY21</f>
        <v>1716</v>
      </c>
      <c r="EGZ22" s="286"/>
      <c r="EHA22" s="284">
        <v>0</v>
      </c>
      <c r="EHB22" s="283">
        <f t="shared" ref="EHB22" si="5047">EHB19+EHB21</f>
        <v>3698</v>
      </c>
      <c r="EHC22" s="287"/>
      <c r="EHD22" s="285">
        <f t="shared" ref="EHD22" si="5048">EHD19+EHD21</f>
        <v>1911</v>
      </c>
      <c r="EHE22" s="286"/>
      <c r="EHF22" s="283">
        <f t="shared" ref="EHF22" si="5049">EHF19+EHF21</f>
        <v>1664</v>
      </c>
      <c r="EHG22" s="286"/>
      <c r="EHH22" s="284">
        <v>0</v>
      </c>
      <c r="EHI22" s="283">
        <f t="shared" ref="EHI22" si="5050">EHI19+EHI21</f>
        <v>3575</v>
      </c>
      <c r="EHJ22" s="287"/>
      <c r="EHK22" s="285">
        <f t="shared" ref="EHK22" si="5051">EHK19+EHK21</f>
        <v>1855</v>
      </c>
      <c r="EHL22" s="286"/>
      <c r="EHM22" s="283">
        <f t="shared" ref="EHM22" si="5052">EHM19+EHM21</f>
        <v>1615</v>
      </c>
      <c r="EHN22" s="286"/>
      <c r="EHO22" s="284">
        <v>0</v>
      </c>
      <c r="EHP22" s="283">
        <f t="shared" ref="EHP22" si="5053">EHP19+EHP21</f>
        <v>3470</v>
      </c>
      <c r="EHQ22" s="287"/>
      <c r="EHR22" s="285">
        <f t="shared" ref="EHR22" si="5054">EHR19+EHR21</f>
        <v>1794</v>
      </c>
      <c r="EHS22" s="286"/>
      <c r="EHT22" s="283">
        <f t="shared" ref="EHT22" si="5055">EHT19+EHT21</f>
        <v>1554</v>
      </c>
      <c r="EHU22" s="286"/>
      <c r="EHV22" s="284">
        <v>0</v>
      </c>
      <c r="EHW22" s="283">
        <f t="shared" ref="EHW22" si="5056">EHW19+EHW21</f>
        <v>3348</v>
      </c>
      <c r="EHX22" s="287"/>
      <c r="EHY22" s="285">
        <f t="shared" ref="EHY22" si="5057">EHY19+EHY21</f>
        <v>1740</v>
      </c>
      <c r="EHZ22" s="286"/>
      <c r="EIA22" s="283">
        <f t="shared" ref="EIA22" si="5058">EIA19+EIA21</f>
        <v>1504</v>
      </c>
      <c r="EIB22" s="286"/>
      <c r="EIC22" s="284">
        <v>0</v>
      </c>
      <c r="EID22" s="283">
        <f t="shared" ref="EID22" si="5059">EID19+EID21</f>
        <v>3244</v>
      </c>
      <c r="EIE22" s="287"/>
      <c r="EIF22" s="285">
        <f t="shared" ref="EIF22" si="5060">EIF19+EIF21</f>
        <v>1667</v>
      </c>
      <c r="EIG22" s="286"/>
      <c r="EIH22" s="283">
        <f t="shared" ref="EIH22" si="5061">EIH19+EIH21</f>
        <v>1459</v>
      </c>
      <c r="EII22" s="286"/>
      <c r="EIJ22" s="284">
        <v>0</v>
      </c>
      <c r="EIK22" s="283">
        <f t="shared" ref="EIK22" si="5062">EIK19+EIK21</f>
        <v>3126</v>
      </c>
      <c r="EIL22" s="287"/>
      <c r="EIM22" s="285">
        <f t="shared" ref="EIM22" si="5063">EIM19+EIM21</f>
        <v>1594</v>
      </c>
      <c r="EIN22" s="286"/>
      <c r="EIO22" s="283">
        <f t="shared" ref="EIO22" si="5064">EIO19+EIO21</f>
        <v>1405</v>
      </c>
      <c r="EIP22" s="286"/>
      <c r="EIQ22" s="284">
        <v>0</v>
      </c>
      <c r="EIR22" s="283">
        <f t="shared" ref="EIR22" si="5065">EIR19+EIR21</f>
        <v>2999</v>
      </c>
      <c r="EIS22" s="287"/>
      <c r="EIT22" s="285">
        <f t="shared" ref="EIT22" si="5066">EIT19+EIT21</f>
        <v>1539</v>
      </c>
      <c r="EIU22" s="286"/>
      <c r="EIV22" s="283">
        <f t="shared" ref="EIV22" si="5067">EIV19+EIV21</f>
        <v>1343</v>
      </c>
      <c r="EIW22" s="286"/>
      <c r="EIX22" s="284">
        <v>0</v>
      </c>
      <c r="EIY22" s="283">
        <f t="shared" ref="EIY22" si="5068">EIY19+EIY21</f>
        <v>2882</v>
      </c>
      <c r="EIZ22" s="287"/>
      <c r="EJA22" s="285">
        <f t="shared" ref="EJA22" si="5069">EJA19+EJA21</f>
        <v>1489</v>
      </c>
      <c r="EJB22" s="286"/>
      <c r="EJC22" s="283">
        <f t="shared" ref="EJC22" si="5070">EJC19+EJC21</f>
        <v>1298</v>
      </c>
      <c r="EJD22" s="286"/>
      <c r="EJE22" s="284">
        <v>0</v>
      </c>
      <c r="EJF22" s="283">
        <f t="shared" ref="EJF22" si="5071">EJF19+EJF21</f>
        <v>2787</v>
      </c>
      <c r="EJG22" s="287"/>
      <c r="EJH22" s="285">
        <f t="shared" ref="EJH22" si="5072">EJH19+EJH21</f>
        <v>1429</v>
      </c>
      <c r="EJI22" s="286"/>
      <c r="EJJ22" s="283">
        <f t="shared" ref="EJJ22" si="5073">EJJ19+EJJ21</f>
        <v>1253</v>
      </c>
      <c r="EJK22" s="286"/>
      <c r="EJL22" s="284">
        <v>0</v>
      </c>
      <c r="EJM22" s="283">
        <f t="shared" ref="EJM22" si="5074">EJM19+EJM21</f>
        <v>2682</v>
      </c>
      <c r="EJN22" s="287"/>
      <c r="EJO22" s="285">
        <f t="shared" ref="EJO22" si="5075">EJO19+EJO21</f>
        <v>1379</v>
      </c>
      <c r="EJP22" s="286"/>
      <c r="EJQ22" s="283">
        <f t="shared" ref="EJQ22" si="5076">EJQ19+EJQ21</f>
        <v>1199</v>
      </c>
      <c r="EJR22" s="286"/>
      <c r="EJS22" s="284">
        <v>0</v>
      </c>
      <c r="EJT22" s="283">
        <f t="shared" ref="EJT22" si="5077">EJT19+EJT21</f>
        <v>2578</v>
      </c>
      <c r="EJU22" s="287"/>
      <c r="EJV22" s="285">
        <f t="shared" ref="EJV22" si="5078">EJV19+EJV21</f>
        <v>1338</v>
      </c>
      <c r="EJW22" s="286"/>
      <c r="EJX22" s="283">
        <f t="shared" ref="EJX22" si="5079">EJX19+EJX21</f>
        <v>1155</v>
      </c>
      <c r="EJY22" s="286"/>
      <c r="EJZ22" s="284">
        <v>0</v>
      </c>
      <c r="EKA22" s="283">
        <f t="shared" ref="EKA22" si="5080">EKA19+EKA21</f>
        <v>2493</v>
      </c>
      <c r="EKB22" s="287"/>
      <c r="EKC22" s="285">
        <f t="shared" ref="EKC22" si="5081">EKC19+EKC21</f>
        <v>1289</v>
      </c>
      <c r="EKD22" s="286"/>
      <c r="EKE22" s="283">
        <f t="shared" ref="EKE22" si="5082">EKE19+EKE21</f>
        <v>1108</v>
      </c>
      <c r="EKF22" s="286"/>
      <c r="EKG22" s="284">
        <v>0</v>
      </c>
      <c r="EKH22" s="283">
        <f t="shared" ref="EKH22" si="5083">EKH19+EKH21</f>
        <v>2397</v>
      </c>
      <c r="EKI22" s="287"/>
      <c r="EKJ22" s="285">
        <f t="shared" ref="EKJ22" si="5084">EKJ19+EKJ21</f>
        <v>1232</v>
      </c>
      <c r="EKK22" s="286"/>
      <c r="EKL22" s="283">
        <f t="shared" ref="EKL22" si="5085">EKL19+EKL21</f>
        <v>1066</v>
      </c>
      <c r="EKM22" s="286"/>
      <c r="EKN22" s="284">
        <v>0</v>
      </c>
      <c r="EKO22" s="283">
        <f t="shared" ref="EKO22" si="5086">EKO19+EKO21</f>
        <v>2298</v>
      </c>
      <c r="EKP22" s="287"/>
      <c r="EKQ22" s="285">
        <f t="shared" ref="EKQ22" si="5087">EKQ19+EKQ21</f>
        <v>1175</v>
      </c>
      <c r="EKR22" s="286"/>
      <c r="EKS22" s="283">
        <f t="shared" ref="EKS22" si="5088">EKS19+EKS21</f>
        <v>1024</v>
      </c>
      <c r="EKT22" s="286"/>
      <c r="EKU22" s="284">
        <v>0</v>
      </c>
      <c r="EKV22" s="283">
        <f t="shared" ref="EKV22" si="5089">EKV19+EKV21</f>
        <v>2199</v>
      </c>
      <c r="EKW22" s="287"/>
      <c r="EKX22" s="285">
        <f t="shared" ref="EKX22" si="5090">EKX19+EKX21</f>
        <v>1123</v>
      </c>
      <c r="EKY22" s="286"/>
      <c r="EKZ22" s="283">
        <f t="shared" ref="EKZ22" si="5091">EKZ19+EKZ21</f>
        <v>985</v>
      </c>
      <c r="ELA22" s="286"/>
      <c r="ELB22" s="284">
        <v>0</v>
      </c>
      <c r="ELC22" s="283">
        <f t="shared" ref="ELC22" si="5092">ELC19+ELC21</f>
        <v>2108</v>
      </c>
      <c r="ELD22" s="287"/>
      <c r="ELE22" s="285">
        <f t="shared" ref="ELE22" si="5093">ELE19+ELE21</f>
        <v>1078</v>
      </c>
      <c r="ELF22" s="286"/>
      <c r="ELG22" s="283">
        <f t="shared" ref="ELG22" si="5094">ELG19+ELG21</f>
        <v>958</v>
      </c>
      <c r="ELH22" s="286"/>
      <c r="ELI22" s="284">
        <v>0</v>
      </c>
      <c r="ELJ22" s="283">
        <f t="shared" ref="ELJ22" si="5095">ELJ19+ELJ21</f>
        <v>2036</v>
      </c>
      <c r="ELK22" s="287"/>
      <c r="ELL22" s="285">
        <f t="shared" ref="ELL22" si="5096">ELL19+ELL21</f>
        <v>1041</v>
      </c>
      <c r="ELM22" s="286"/>
      <c r="ELN22" s="283">
        <f t="shared" ref="ELN22" si="5097">ELN19+ELN21</f>
        <v>915</v>
      </c>
      <c r="ELO22" s="286"/>
      <c r="ELP22" s="284">
        <v>0</v>
      </c>
      <c r="ELQ22" s="283">
        <f t="shared" ref="ELQ22" si="5098">ELQ19+ELQ21</f>
        <v>1956</v>
      </c>
      <c r="ELR22" s="287"/>
      <c r="ELS22" s="285">
        <f t="shared" ref="ELS22" si="5099">ELS19+ELS21</f>
        <v>1014</v>
      </c>
      <c r="ELT22" s="286"/>
      <c r="ELU22" s="283">
        <f t="shared" ref="ELU22" si="5100">ELU19+ELU21</f>
        <v>887</v>
      </c>
      <c r="ELV22" s="286"/>
      <c r="ELW22" s="284">
        <v>0</v>
      </c>
      <c r="ELX22" s="283">
        <f t="shared" ref="ELX22" si="5101">ELX19+ELX21</f>
        <v>1901</v>
      </c>
      <c r="ELY22" s="287"/>
      <c r="ELZ22" s="285">
        <f t="shared" ref="ELZ22" si="5102">ELZ19+ELZ21</f>
        <v>975</v>
      </c>
      <c r="EMA22" s="286"/>
      <c r="EMB22" s="283">
        <f t="shared" ref="EMB22" si="5103">EMB19+EMB21</f>
        <v>851</v>
      </c>
      <c r="EMC22" s="286"/>
      <c r="EMD22" s="284">
        <v>0</v>
      </c>
      <c r="EME22" s="283">
        <f t="shared" ref="EME22" si="5104">EME19+EME21</f>
        <v>1826</v>
      </c>
      <c r="EMF22" s="287"/>
      <c r="EMG22" s="285">
        <f t="shared" ref="EMG22" si="5105">EMG19+EMG21</f>
        <v>944</v>
      </c>
      <c r="EMH22" s="286"/>
      <c r="EMI22" s="283">
        <f t="shared" ref="EMI22" si="5106">EMI19+EMI21</f>
        <v>836</v>
      </c>
      <c r="EMJ22" s="286"/>
      <c r="EMK22" s="284">
        <v>0</v>
      </c>
      <c r="EML22" s="283">
        <f t="shared" ref="EML22" si="5107">EML19+EML21</f>
        <v>1780</v>
      </c>
      <c r="EMM22" s="287"/>
      <c r="EMN22" s="285">
        <f t="shared" ref="EMN22" si="5108">EMN19+EMN21</f>
        <v>916</v>
      </c>
      <c r="EMO22" s="286"/>
      <c r="EMP22" s="283">
        <f t="shared" ref="EMP22" si="5109">EMP19+EMP21</f>
        <v>803</v>
      </c>
      <c r="EMQ22" s="286"/>
      <c r="EMR22" s="284">
        <v>0</v>
      </c>
      <c r="EMS22" s="283">
        <f t="shared" ref="EMS22" si="5110">EMS19+EMS21</f>
        <v>1719</v>
      </c>
      <c r="EMT22" s="287"/>
      <c r="EMU22" s="285">
        <f t="shared" ref="EMU22" si="5111">EMU19+EMU21</f>
        <v>885</v>
      </c>
      <c r="EMV22" s="286"/>
      <c r="EMW22" s="283">
        <f t="shared" ref="EMW22" si="5112">EMW19+EMW21</f>
        <v>769</v>
      </c>
      <c r="EMX22" s="286"/>
      <c r="EMY22" s="284">
        <v>0</v>
      </c>
      <c r="EMZ22" s="283">
        <f t="shared" ref="EMZ22" si="5113">EMZ19+EMZ21</f>
        <v>1654</v>
      </c>
      <c r="ENA22" s="287"/>
      <c r="ENB22" s="285">
        <f t="shared" ref="ENB22" si="5114">ENB19+ENB21</f>
        <v>856</v>
      </c>
      <c r="ENC22" s="286"/>
      <c r="END22" s="283">
        <f t="shared" ref="END22" si="5115">END19+END21</f>
        <v>742</v>
      </c>
      <c r="ENE22" s="286"/>
      <c r="ENF22" s="284">
        <v>0</v>
      </c>
      <c r="ENG22" s="283">
        <f t="shared" ref="ENG22" si="5116">ENG19+ENG21</f>
        <v>1598</v>
      </c>
      <c r="ENH22" s="287"/>
      <c r="ENI22" s="285">
        <f t="shared" ref="ENI22" si="5117">ENI19+ENI21</f>
        <v>832</v>
      </c>
      <c r="ENJ22" s="286"/>
      <c r="ENK22" s="283">
        <f t="shared" ref="ENK22" si="5118">ENK19+ENK21</f>
        <v>725</v>
      </c>
      <c r="ENL22" s="286"/>
      <c r="ENM22" s="284">
        <v>0</v>
      </c>
      <c r="ENN22" s="283">
        <f t="shared" ref="ENN22" si="5119">ENN19+ENN21</f>
        <v>1557</v>
      </c>
      <c r="ENO22" s="287"/>
      <c r="ENP22" s="285">
        <f t="shared" ref="ENP22" si="5120">ENP19+ENP21</f>
        <v>815</v>
      </c>
      <c r="ENQ22" s="286"/>
      <c r="ENR22" s="283">
        <f t="shared" ref="ENR22" si="5121">ENR19+ENR21</f>
        <v>709</v>
      </c>
      <c r="ENS22" s="286"/>
      <c r="ENT22" s="284">
        <v>0</v>
      </c>
      <c r="ENU22" s="283">
        <f t="shared" ref="ENU22" si="5122">ENU19+ENU21</f>
        <v>1524</v>
      </c>
      <c r="ENV22" s="287"/>
      <c r="ENW22" s="285">
        <f t="shared" ref="ENW22" si="5123">ENW19+ENW21</f>
        <v>790</v>
      </c>
      <c r="ENX22" s="286"/>
      <c r="ENY22" s="283">
        <f t="shared" ref="ENY22" si="5124">ENY19+ENY21</f>
        <v>682</v>
      </c>
      <c r="ENZ22" s="286"/>
      <c r="EOA22" s="284">
        <v>0</v>
      </c>
      <c r="EOB22" s="283">
        <f t="shared" ref="EOB22" si="5125">EOB19+EOB21</f>
        <v>1472</v>
      </c>
      <c r="EOC22" s="287"/>
      <c r="EOD22" s="285">
        <f t="shared" ref="EOD22" si="5126">EOD19+EOD21</f>
        <v>770</v>
      </c>
      <c r="EOE22" s="286"/>
      <c r="EOF22" s="283">
        <f t="shared" ref="EOF22" si="5127">EOF19+EOF21</f>
        <v>661</v>
      </c>
      <c r="EOG22" s="286"/>
      <c r="EOH22" s="284">
        <v>0</v>
      </c>
      <c r="EOI22" s="283">
        <f t="shared" ref="EOI22" si="5128">EOI19+EOI21</f>
        <v>1431</v>
      </c>
      <c r="EOJ22" s="287"/>
      <c r="EOK22" s="285">
        <f t="shared" ref="EOK22" si="5129">EOK19+EOK21</f>
        <v>745</v>
      </c>
      <c r="EOL22" s="286"/>
      <c r="EOM22" s="283">
        <f t="shared" ref="EOM22" si="5130">EOM19+EOM21</f>
        <v>643</v>
      </c>
      <c r="EON22" s="286"/>
      <c r="EOO22" s="284">
        <v>0</v>
      </c>
      <c r="EOP22" s="283">
        <f t="shared" ref="EOP22" si="5131">EOP19+EOP21</f>
        <v>1388</v>
      </c>
      <c r="EOQ22" s="287"/>
      <c r="EOR22" s="285">
        <f t="shared" ref="EOR22" si="5132">EOR19+EOR21</f>
        <v>730</v>
      </c>
      <c r="EOS22" s="286"/>
      <c r="EOT22" s="283">
        <f t="shared" ref="EOT22" si="5133">EOT19+EOT21</f>
        <v>623</v>
      </c>
      <c r="EOU22" s="286"/>
      <c r="EOV22" s="284">
        <v>0</v>
      </c>
      <c r="EOW22" s="283">
        <f t="shared" ref="EOW22" si="5134">EOW19+EOW21</f>
        <v>1353</v>
      </c>
      <c r="EOX22" s="287"/>
      <c r="EOY22" s="285">
        <f t="shared" ref="EOY22" si="5135">EOY19+EOY21</f>
        <v>717</v>
      </c>
      <c r="EOZ22" s="286"/>
      <c r="EPA22" s="283">
        <f t="shared" ref="EPA22" si="5136">EPA19+EPA21</f>
        <v>605</v>
      </c>
      <c r="EPB22" s="286"/>
      <c r="EPC22" s="284">
        <v>0</v>
      </c>
      <c r="EPD22" s="283">
        <f t="shared" ref="EPD22" si="5137">EPD19+EPD21</f>
        <v>1322</v>
      </c>
      <c r="EPE22" s="287"/>
      <c r="EPF22" s="285">
        <f t="shared" ref="EPF22" si="5138">EPF19+EPF21</f>
        <v>704</v>
      </c>
      <c r="EPG22" s="286"/>
      <c r="EPH22" s="283">
        <f t="shared" ref="EPH22" si="5139">EPH19+EPH21</f>
        <v>592</v>
      </c>
      <c r="EPI22" s="286"/>
      <c r="EPJ22" s="284">
        <v>0</v>
      </c>
      <c r="EPK22" s="283">
        <f t="shared" ref="EPK22" si="5140">EPK19+EPK21</f>
        <v>1296</v>
      </c>
      <c r="EPL22" s="287"/>
      <c r="EPM22" s="285">
        <f t="shared" ref="EPM22" si="5141">EPM19+EPM21</f>
        <v>694</v>
      </c>
      <c r="EPN22" s="286"/>
      <c r="EPO22" s="283">
        <f t="shared" ref="EPO22" si="5142">EPO19+EPO21</f>
        <v>579</v>
      </c>
      <c r="EPP22" s="286"/>
      <c r="EPQ22" s="284">
        <v>0</v>
      </c>
      <c r="EPR22" s="283">
        <f t="shared" ref="EPR22" si="5143">EPR19+EPR21</f>
        <v>1273</v>
      </c>
      <c r="EPS22" s="287"/>
      <c r="EPT22" s="285">
        <f t="shared" ref="EPT22" si="5144">EPT19+EPT21</f>
        <v>685</v>
      </c>
      <c r="EPU22" s="286"/>
      <c r="EPV22" s="283">
        <f t="shared" ref="EPV22" si="5145">EPV19+EPV21</f>
        <v>572</v>
      </c>
      <c r="EPW22" s="286"/>
      <c r="EPX22" s="284">
        <v>0</v>
      </c>
      <c r="EPY22" s="283">
        <f t="shared" ref="EPY22" si="5146">EPY19+EPY21</f>
        <v>1257</v>
      </c>
      <c r="EPZ22" s="287"/>
      <c r="EQA22" s="285">
        <f t="shared" ref="EQA22" si="5147">EQA19+EQA21</f>
        <v>677</v>
      </c>
      <c r="EQB22" s="286"/>
      <c r="EQC22" s="283">
        <f t="shared" ref="EQC22" si="5148">EQC19+EQC21</f>
        <v>560</v>
      </c>
      <c r="EQD22" s="286"/>
      <c r="EQE22" s="284">
        <v>0</v>
      </c>
      <c r="EQF22" s="283">
        <f t="shared" ref="EQF22" si="5149">EQF19+EQF21</f>
        <v>1237</v>
      </c>
      <c r="EQG22" s="287"/>
      <c r="EQH22" s="285">
        <f t="shared" ref="EQH22" si="5150">EQH19+EQH21</f>
        <v>666</v>
      </c>
      <c r="EQI22" s="286"/>
      <c r="EQJ22" s="283">
        <f t="shared" ref="EQJ22" si="5151">EQJ19+EQJ21</f>
        <v>552</v>
      </c>
      <c r="EQK22" s="286"/>
      <c r="EQL22" s="284">
        <v>0</v>
      </c>
      <c r="EQM22" s="283">
        <f t="shared" ref="EQM22" si="5152">EQM19+EQM21</f>
        <v>1218</v>
      </c>
      <c r="EQN22" s="287"/>
      <c r="EQO22" s="285">
        <f t="shared" ref="EQO22" si="5153">EQO19+EQO21</f>
        <v>658</v>
      </c>
      <c r="EQP22" s="286"/>
      <c r="EQQ22" s="283">
        <f t="shared" ref="EQQ22" si="5154">EQQ19+EQQ21</f>
        <v>540</v>
      </c>
      <c r="EQR22" s="286"/>
      <c r="EQS22" s="284">
        <v>0</v>
      </c>
      <c r="EQT22" s="283">
        <f t="shared" ref="EQT22" si="5155">EQT19+EQT21</f>
        <v>1198</v>
      </c>
      <c r="EQU22" s="287"/>
      <c r="EQV22" s="285">
        <f t="shared" ref="EQV22" si="5156">EQV19+EQV21</f>
        <v>651</v>
      </c>
      <c r="EQW22" s="286"/>
      <c r="EQX22" s="283">
        <f t="shared" ref="EQX22" si="5157">EQX19+EQX21</f>
        <v>534</v>
      </c>
      <c r="EQY22" s="286"/>
      <c r="EQZ22" s="284">
        <v>0</v>
      </c>
      <c r="ERA22" s="283">
        <f t="shared" ref="ERA22" si="5158">ERA19+ERA21</f>
        <v>1185</v>
      </c>
      <c r="ERB22" s="287"/>
      <c r="ERC22" s="285">
        <f t="shared" ref="ERC22" si="5159">ERC19+ERC21</f>
        <v>643</v>
      </c>
      <c r="ERD22" s="286"/>
      <c r="ERE22" s="283">
        <f t="shared" ref="ERE22" si="5160">ERE19+ERE21</f>
        <v>527</v>
      </c>
      <c r="ERF22" s="286"/>
      <c r="ERG22" s="284">
        <v>0</v>
      </c>
      <c r="ERH22" s="283">
        <f t="shared" ref="ERH22" si="5161">ERH19+ERH21</f>
        <v>1170</v>
      </c>
      <c r="ERI22" s="287"/>
      <c r="ERJ22" s="285">
        <f t="shared" ref="ERJ22" si="5162">ERJ19+ERJ21</f>
        <v>636</v>
      </c>
      <c r="ERK22" s="286"/>
      <c r="ERL22" s="283">
        <f t="shared" ref="ERL22" si="5163">ERL19+ERL21</f>
        <v>525</v>
      </c>
      <c r="ERM22" s="286"/>
      <c r="ERN22" s="284">
        <v>0</v>
      </c>
      <c r="ERO22" s="283">
        <f t="shared" ref="ERO22" si="5164">ERO19+ERO21</f>
        <v>1161</v>
      </c>
      <c r="ERP22" s="287"/>
      <c r="ERQ22" s="285">
        <f t="shared" ref="ERQ22" si="5165">ERQ19+ERQ21</f>
        <v>625</v>
      </c>
      <c r="ERR22" s="286"/>
      <c r="ERS22" s="283">
        <f t="shared" ref="ERS22" si="5166">ERS19+ERS21</f>
        <v>520</v>
      </c>
      <c r="ERT22" s="286"/>
      <c r="ERU22" s="284">
        <v>0</v>
      </c>
      <c r="ERV22" s="283">
        <f t="shared" ref="ERV22" si="5167">ERV19+ERV21</f>
        <v>1145</v>
      </c>
      <c r="ERW22" s="287"/>
      <c r="ERX22" s="285">
        <f t="shared" ref="ERX22" si="5168">ERX19+ERX21</f>
        <v>617</v>
      </c>
      <c r="ERY22" s="286"/>
      <c r="ERZ22" s="283">
        <f t="shared" ref="ERZ22" si="5169">ERZ19+ERZ21</f>
        <v>518</v>
      </c>
      <c r="ESA22" s="286"/>
      <c r="ESB22" s="284">
        <v>0</v>
      </c>
      <c r="ESC22" s="283">
        <f t="shared" ref="ESC22" si="5170">ESC19+ESC21</f>
        <v>1135</v>
      </c>
      <c r="ESD22" s="287"/>
      <c r="ESE22" s="285">
        <f t="shared" ref="ESE22" si="5171">ESE19+ESE21</f>
        <v>612</v>
      </c>
      <c r="ESF22" s="286"/>
      <c r="ESG22" s="283">
        <f t="shared" ref="ESG22" si="5172">ESG19+ESG21</f>
        <v>516</v>
      </c>
      <c r="ESH22" s="286"/>
      <c r="ESI22" s="284">
        <v>0</v>
      </c>
      <c r="ESJ22" s="283">
        <f t="shared" ref="ESJ22" si="5173">ESJ19+ESJ21</f>
        <v>1128</v>
      </c>
      <c r="ESK22" s="287"/>
      <c r="ESL22" s="285">
        <f t="shared" ref="ESL22" si="5174">ESL19+ESL21</f>
        <v>608</v>
      </c>
      <c r="ESM22" s="286"/>
      <c r="ESN22" s="283">
        <f t="shared" ref="ESN22" si="5175">ESN19+ESN21</f>
        <v>512</v>
      </c>
      <c r="ESO22" s="286"/>
      <c r="ESP22" s="284">
        <v>0</v>
      </c>
      <c r="ESQ22" s="283">
        <f t="shared" ref="ESQ22" si="5176">ESQ19+ESQ21</f>
        <v>1120</v>
      </c>
      <c r="ESR22" s="287"/>
      <c r="ESS22" s="285">
        <f t="shared" ref="ESS22" si="5177">ESS19+ESS21</f>
        <v>604</v>
      </c>
      <c r="EST22" s="286"/>
      <c r="ESU22" s="283">
        <f t="shared" ref="ESU22" si="5178">ESU19+ESU21</f>
        <v>509</v>
      </c>
      <c r="ESV22" s="286"/>
      <c r="ESW22" s="284">
        <v>0</v>
      </c>
      <c r="ESX22" s="283">
        <f t="shared" ref="ESX22" si="5179">ESX19+ESX21</f>
        <v>1113</v>
      </c>
      <c r="ESY22" s="287"/>
      <c r="ESZ22" s="285">
        <f t="shared" ref="ESZ22" si="5180">ESZ19+ESZ21</f>
        <v>600</v>
      </c>
      <c r="ETA22" s="286"/>
      <c r="ETB22" s="283">
        <f t="shared" ref="ETB22" si="5181">ETB19+ETB21</f>
        <v>503</v>
      </c>
      <c r="ETC22" s="286"/>
      <c r="ETD22" s="284">
        <v>0</v>
      </c>
      <c r="ETE22" s="283">
        <f t="shared" ref="ETE22" si="5182">ETE19+ETE21</f>
        <v>1103</v>
      </c>
      <c r="ETF22" s="287"/>
      <c r="ETG22" s="285">
        <f t="shared" ref="ETG22" si="5183">ETG19+ETG21</f>
        <v>595</v>
      </c>
      <c r="ETH22" s="286"/>
      <c r="ETI22" s="283">
        <f t="shared" ref="ETI22" si="5184">ETI19+ETI21</f>
        <v>494</v>
      </c>
      <c r="ETJ22" s="286"/>
      <c r="ETK22" s="284">
        <v>0</v>
      </c>
      <c r="ETL22" s="283">
        <f t="shared" ref="ETL22" si="5185">ETL19+ETL21</f>
        <v>1089</v>
      </c>
      <c r="ETM22" s="287"/>
      <c r="ETN22" s="285">
        <f t="shared" ref="ETN22" si="5186">ETN19+ETN21</f>
        <v>592</v>
      </c>
      <c r="ETO22" s="286"/>
      <c r="ETP22" s="283">
        <f t="shared" ref="ETP22" si="5187">ETP19+ETP21</f>
        <v>489</v>
      </c>
      <c r="ETQ22" s="286"/>
      <c r="ETR22" s="284">
        <v>0</v>
      </c>
      <c r="ETS22" s="283">
        <f t="shared" ref="ETS22" si="5188">ETS19+ETS21</f>
        <v>1081</v>
      </c>
      <c r="ETT22" s="287"/>
      <c r="ETU22" s="285">
        <f t="shared" ref="ETU22" si="5189">ETU19+ETU21</f>
        <v>587</v>
      </c>
      <c r="ETV22" s="286"/>
      <c r="ETW22" s="283">
        <f t="shared" ref="ETW22" si="5190">ETW19+ETW21</f>
        <v>485</v>
      </c>
      <c r="ETX22" s="286"/>
      <c r="ETY22" s="284">
        <v>0</v>
      </c>
      <c r="ETZ22" s="283">
        <f t="shared" ref="ETZ22" si="5191">ETZ19+ETZ21</f>
        <v>1072</v>
      </c>
      <c r="EUA22" s="287"/>
      <c r="EUB22" s="285">
        <f t="shared" ref="EUB22" si="5192">EUB19+EUB21</f>
        <v>580</v>
      </c>
      <c r="EUC22" s="286"/>
      <c r="EUD22" s="283">
        <f t="shared" ref="EUD22" si="5193">EUD19+EUD21</f>
        <v>481</v>
      </c>
      <c r="EUE22" s="286"/>
      <c r="EUF22" s="284">
        <v>0</v>
      </c>
      <c r="EUG22" s="283">
        <f t="shared" ref="EUG22" si="5194">EUG19+EUG21</f>
        <v>1061</v>
      </c>
      <c r="EUH22" s="287"/>
      <c r="EUI22" s="285">
        <f t="shared" ref="EUI22" si="5195">EUI19+EUI21</f>
        <v>578</v>
      </c>
      <c r="EUJ22" s="286"/>
      <c r="EUK22" s="283">
        <f t="shared" ref="EUK22" si="5196">EUK19+EUK21</f>
        <v>475</v>
      </c>
      <c r="EUL22" s="286"/>
      <c r="EUM22" s="284">
        <v>0</v>
      </c>
      <c r="EUN22" s="283">
        <f t="shared" ref="EUN22" si="5197">EUN19+EUN21</f>
        <v>1053</v>
      </c>
      <c r="EUO22" s="287"/>
      <c r="EUP22" s="285">
        <f t="shared" ref="EUP22" si="5198">EUP19+EUP21</f>
        <v>573</v>
      </c>
      <c r="EUQ22" s="286"/>
      <c r="EUR22" s="283">
        <f t="shared" ref="EUR22" si="5199">EUR19+EUR21</f>
        <v>469</v>
      </c>
      <c r="EUS22" s="286"/>
      <c r="EUT22" s="284">
        <v>0</v>
      </c>
      <c r="EUU22" s="283">
        <f t="shared" ref="EUU22" si="5200">EUU19+EUU21</f>
        <v>1042</v>
      </c>
      <c r="EUV22" s="287"/>
      <c r="EUW22" s="285">
        <f t="shared" ref="EUW22" si="5201">EUW19+EUW21</f>
        <v>570</v>
      </c>
      <c r="EUX22" s="286"/>
      <c r="EUY22" s="283">
        <f t="shared" ref="EUY22" si="5202">EUY19+EUY21</f>
        <v>462</v>
      </c>
      <c r="EUZ22" s="286"/>
      <c r="EVA22" s="284">
        <v>0</v>
      </c>
      <c r="EVB22" s="283">
        <f t="shared" ref="EVB22" si="5203">EVB19+EVB21</f>
        <v>1032</v>
      </c>
      <c r="EVC22" s="287"/>
      <c r="EVD22" s="285">
        <f t="shared" ref="EVD22" si="5204">EVD19+EVD21</f>
        <v>562</v>
      </c>
      <c r="EVE22" s="286"/>
      <c r="EVF22" s="283">
        <f t="shared" ref="EVF22" si="5205">EVF19+EVF21</f>
        <v>460</v>
      </c>
      <c r="EVG22" s="286"/>
      <c r="EVH22" s="284">
        <v>0</v>
      </c>
      <c r="EVI22" s="283">
        <f t="shared" ref="EVI22" si="5206">EVI19+EVI21</f>
        <v>1022</v>
      </c>
      <c r="EVJ22" s="287"/>
      <c r="EVK22" s="285">
        <f t="shared" ref="EVK22" si="5207">EVK19+EVK21</f>
        <v>559</v>
      </c>
      <c r="EVL22" s="286"/>
      <c r="EVM22" s="283">
        <f t="shared" ref="EVM22" si="5208">EVM19+EVM21</f>
        <v>458</v>
      </c>
      <c r="EVN22" s="286"/>
      <c r="EVO22" s="284">
        <v>0</v>
      </c>
      <c r="EVP22" s="283">
        <f t="shared" ref="EVP22" si="5209">EVP19+EVP21</f>
        <v>1017</v>
      </c>
      <c r="EVQ22" s="287"/>
      <c r="EVR22" s="285">
        <f t="shared" ref="EVR22" si="5210">EVR19+EVR21</f>
        <v>555</v>
      </c>
      <c r="EVS22" s="286"/>
      <c r="EVT22" s="283">
        <f t="shared" ref="EVT22" si="5211">EVT19+EVT21</f>
        <v>456</v>
      </c>
      <c r="EVU22" s="286"/>
      <c r="EVV22" s="284">
        <v>0</v>
      </c>
      <c r="EVW22" s="283">
        <f t="shared" ref="EVW22" si="5212">EVW19+EVW21</f>
        <v>1011</v>
      </c>
      <c r="EVX22" s="287"/>
      <c r="EVY22" s="285">
        <f t="shared" ref="EVY22" si="5213">EVY19+EVY21</f>
        <v>550</v>
      </c>
      <c r="EVZ22" s="286"/>
      <c r="EWA22" s="283">
        <f t="shared" ref="EWA22" si="5214">EWA19+EWA21</f>
        <v>453</v>
      </c>
      <c r="EWB22" s="286"/>
      <c r="EWC22" s="284">
        <v>0</v>
      </c>
      <c r="EWD22" s="283">
        <f t="shared" ref="EWD22" si="5215">EWD19+EWD21</f>
        <v>1003</v>
      </c>
      <c r="EWE22" s="287"/>
      <c r="EWF22" s="285">
        <f t="shared" ref="EWF22" si="5216">EWF19+EWF21</f>
        <v>548</v>
      </c>
      <c r="EWG22" s="286"/>
      <c r="EWH22" s="283">
        <f t="shared" ref="EWH22" si="5217">EWH19+EWH21</f>
        <v>452</v>
      </c>
      <c r="EWI22" s="286"/>
      <c r="EWJ22" s="284">
        <v>0</v>
      </c>
      <c r="EWK22" s="283">
        <f t="shared" ref="EWK22" si="5218">EWK19+EWK21</f>
        <v>1000</v>
      </c>
      <c r="EWL22" s="287"/>
      <c r="EWM22" s="285">
        <f t="shared" ref="EWM22" si="5219">EWM19+EWM21</f>
        <v>546</v>
      </c>
      <c r="EWN22" s="286"/>
      <c r="EWO22" s="283">
        <f t="shared" ref="EWO22" si="5220">EWO19+EWO21</f>
        <v>448</v>
      </c>
      <c r="EWP22" s="286"/>
      <c r="EWQ22" s="284">
        <v>0</v>
      </c>
      <c r="EWR22" s="283">
        <f t="shared" ref="EWR22" si="5221">EWR19+EWR21</f>
        <v>994</v>
      </c>
      <c r="EWS22" s="287"/>
      <c r="EWT22" s="285">
        <f t="shared" ref="EWT22" si="5222">EWT19+EWT21</f>
        <v>545</v>
      </c>
      <c r="EWU22" s="286"/>
      <c r="EWV22" s="283">
        <f t="shared" ref="EWV22" si="5223">EWV19+EWV21</f>
        <v>447</v>
      </c>
      <c r="EWW22" s="286"/>
      <c r="EWX22" s="284">
        <v>0</v>
      </c>
      <c r="EWY22" s="283">
        <f t="shared" ref="EWY22" si="5224">EWY19+EWY21</f>
        <v>992</v>
      </c>
      <c r="EWZ22" s="287"/>
      <c r="EXA22" s="285">
        <f t="shared" ref="EXA22" si="5225">EXA19+EXA21</f>
        <v>541</v>
      </c>
      <c r="EXB22" s="286"/>
      <c r="EXC22" s="283">
        <f t="shared" ref="EXC22" si="5226">EXC19+EXC21</f>
        <v>445</v>
      </c>
      <c r="EXD22" s="286"/>
      <c r="EXE22" s="284">
        <v>0</v>
      </c>
      <c r="EXF22" s="283">
        <f t="shared" ref="EXF22" si="5227">EXF19+EXF21</f>
        <v>986</v>
      </c>
      <c r="EXG22" s="287"/>
      <c r="EXH22" s="285">
        <f t="shared" ref="EXH22" si="5228">EXH19+EXH21</f>
        <v>539</v>
      </c>
      <c r="EXI22" s="286"/>
      <c r="EXJ22" s="283">
        <f t="shared" ref="EXJ22" si="5229">EXJ19+EXJ21</f>
        <v>442</v>
      </c>
      <c r="EXK22" s="286"/>
      <c r="EXL22" s="284">
        <v>0</v>
      </c>
      <c r="EXM22" s="283">
        <f t="shared" ref="EXM22" si="5230">EXM19+EXM21</f>
        <v>981</v>
      </c>
      <c r="EXN22" s="287"/>
      <c r="EXO22" s="285">
        <f t="shared" ref="EXO22" si="5231">EXO19+EXO21</f>
        <v>536</v>
      </c>
      <c r="EXP22" s="286"/>
      <c r="EXQ22" s="283">
        <f t="shared" ref="EXQ22" si="5232">EXQ19+EXQ21</f>
        <v>440</v>
      </c>
      <c r="EXR22" s="286"/>
      <c r="EXS22" s="284">
        <v>0</v>
      </c>
      <c r="EXT22" s="283">
        <f t="shared" ref="EXT22" si="5233">EXT19+EXT21</f>
        <v>976</v>
      </c>
      <c r="EXU22" s="287"/>
      <c r="EXV22" s="285">
        <f t="shared" ref="EXV22" si="5234">EXV19+EXV21</f>
        <v>532</v>
      </c>
      <c r="EXW22" s="286"/>
      <c r="EXX22" s="283">
        <f t="shared" ref="EXX22" si="5235">EXX19+EXX21</f>
        <v>438</v>
      </c>
      <c r="EXY22" s="286"/>
      <c r="EXZ22" s="284">
        <v>0</v>
      </c>
      <c r="EYA22" s="283">
        <f t="shared" ref="EYA22" si="5236">EYA19+EYA21</f>
        <v>970</v>
      </c>
      <c r="EYB22" s="287"/>
      <c r="EYC22" s="285">
        <f t="shared" ref="EYC22" si="5237">EYC19+EYC21</f>
        <v>528</v>
      </c>
      <c r="EYD22" s="286"/>
      <c r="EYE22" s="283">
        <f t="shared" ref="EYE22" si="5238">EYE19+EYE21</f>
        <v>437</v>
      </c>
      <c r="EYF22" s="286"/>
      <c r="EYG22" s="284">
        <v>0</v>
      </c>
      <c r="EYH22" s="283">
        <f t="shared" ref="EYH22" si="5239">EYH19+EYH21</f>
        <v>965</v>
      </c>
      <c r="EYI22" s="287"/>
      <c r="EYJ22" s="285">
        <f t="shared" ref="EYJ22" si="5240">EYJ19+EYJ21</f>
        <v>527</v>
      </c>
      <c r="EYK22" s="286"/>
      <c r="EYL22" s="283">
        <f t="shared" ref="EYL22" si="5241">EYL19+EYL21</f>
        <v>435</v>
      </c>
      <c r="EYM22" s="286"/>
      <c r="EYN22" s="284">
        <v>0</v>
      </c>
      <c r="EYO22" s="283">
        <f t="shared" ref="EYO22" si="5242">EYO19+EYO21</f>
        <v>962</v>
      </c>
      <c r="EYP22" s="287"/>
      <c r="EYQ22" s="285">
        <f t="shared" ref="EYQ22" si="5243">EYQ19+EYQ21</f>
        <v>524</v>
      </c>
      <c r="EYR22" s="286"/>
      <c r="EYS22" s="283">
        <f t="shared" ref="EYS22" si="5244">EYS19+EYS21</f>
        <v>434</v>
      </c>
      <c r="EYT22" s="286"/>
      <c r="EYU22" s="284">
        <v>0</v>
      </c>
      <c r="EYV22" s="283">
        <f t="shared" ref="EYV22" si="5245">EYV19+EYV21</f>
        <v>958</v>
      </c>
      <c r="EYW22" s="287"/>
      <c r="EYX22" s="285">
        <f t="shared" ref="EYX22" si="5246">EYX19+EYX21</f>
        <v>519</v>
      </c>
      <c r="EYY22" s="286"/>
      <c r="EYZ22" s="283">
        <f t="shared" ref="EYZ22" si="5247">EYZ19+EYZ21</f>
        <v>434</v>
      </c>
      <c r="EZA22" s="286"/>
      <c r="EZB22" s="284">
        <v>0</v>
      </c>
      <c r="EZC22" s="283">
        <f t="shared" ref="EZC22" si="5248">EZC19+EZC21</f>
        <v>953</v>
      </c>
      <c r="EZD22" s="287"/>
      <c r="EZE22" s="285">
        <f t="shared" ref="EZE22" si="5249">EZE19+EZE21</f>
        <v>517</v>
      </c>
      <c r="EZF22" s="286"/>
      <c r="EZG22" s="283">
        <f t="shared" ref="EZG22" si="5250">EZG19+EZG21</f>
        <v>433</v>
      </c>
      <c r="EZH22" s="286"/>
      <c r="EZI22" s="284">
        <v>0</v>
      </c>
      <c r="EZJ22" s="283">
        <f t="shared" ref="EZJ22" si="5251">EZJ19+EZJ21</f>
        <v>950</v>
      </c>
      <c r="EZK22" s="287"/>
      <c r="EZL22" s="285">
        <f t="shared" ref="EZL22" si="5252">EZL19+EZL21</f>
        <v>515</v>
      </c>
      <c r="EZM22" s="286"/>
      <c r="EZN22" s="283">
        <f t="shared" ref="EZN22" si="5253">EZN19+EZN21</f>
        <v>431</v>
      </c>
      <c r="EZO22" s="286"/>
      <c r="EZP22" s="284">
        <v>0</v>
      </c>
      <c r="EZQ22" s="283">
        <f t="shared" ref="EZQ22" si="5254">EZQ19+EZQ21</f>
        <v>946</v>
      </c>
      <c r="EZR22" s="287"/>
      <c r="EZS22" s="285">
        <f t="shared" ref="EZS22" si="5255">EZS19+EZS21</f>
        <v>512</v>
      </c>
      <c r="EZT22" s="286"/>
      <c r="EZU22" s="283">
        <f t="shared" ref="EZU22" si="5256">EZU19+EZU21</f>
        <v>429</v>
      </c>
      <c r="EZV22" s="286"/>
      <c r="EZW22" s="284">
        <v>0</v>
      </c>
      <c r="EZX22" s="283">
        <f t="shared" ref="EZX22" si="5257">EZX19+EZX21</f>
        <v>941</v>
      </c>
      <c r="EZY22" s="287"/>
      <c r="EZZ22" s="285">
        <f t="shared" ref="EZZ22" si="5258">EZZ19+EZZ21</f>
        <v>509</v>
      </c>
      <c r="FAA22" s="286"/>
      <c r="FAB22" s="283">
        <f t="shared" ref="FAB22" si="5259">FAB19+FAB21</f>
        <v>427</v>
      </c>
      <c r="FAC22" s="286"/>
      <c r="FAD22" s="284">
        <v>0</v>
      </c>
      <c r="FAE22" s="283">
        <f t="shared" ref="FAE22" si="5260">FAE19+FAE21</f>
        <v>936</v>
      </c>
      <c r="FAF22" s="287"/>
      <c r="FAG22" s="285">
        <f t="shared" ref="FAG22" si="5261">FAG19+FAG21</f>
        <v>508</v>
      </c>
      <c r="FAH22" s="286"/>
      <c r="FAI22" s="283">
        <f t="shared" ref="FAI22" si="5262">FAI19+FAI21</f>
        <v>427</v>
      </c>
      <c r="FAJ22" s="286"/>
      <c r="FAK22" s="284">
        <v>0</v>
      </c>
      <c r="FAL22" s="283">
        <f t="shared" ref="FAL22" si="5263">FAL19+FAL21</f>
        <v>935</v>
      </c>
      <c r="FAM22" s="287"/>
      <c r="FAN22" s="285">
        <f t="shared" ref="FAN22" si="5264">FAN19+FAN21</f>
        <v>508</v>
      </c>
      <c r="FAO22" s="286"/>
      <c r="FAP22" s="283">
        <f t="shared" ref="FAP22" si="5265">FAP19+FAP21</f>
        <v>426</v>
      </c>
      <c r="FAQ22" s="286"/>
      <c r="FAR22" s="284">
        <v>0</v>
      </c>
      <c r="FAS22" s="283">
        <f t="shared" ref="FAS22" si="5266">FAS19+FAS21</f>
        <v>934</v>
      </c>
      <c r="FAT22" s="287"/>
      <c r="FAU22" s="285">
        <f t="shared" ref="FAU22" si="5267">FAU19+FAU21</f>
        <v>507</v>
      </c>
      <c r="FAV22" s="286"/>
      <c r="FAW22" s="283">
        <f t="shared" ref="FAW22" si="5268">FAW19+FAW21</f>
        <v>426</v>
      </c>
      <c r="FAX22" s="286"/>
      <c r="FAY22" s="284">
        <v>0</v>
      </c>
      <c r="FAZ22" s="283">
        <f t="shared" ref="FAZ22" si="5269">FAZ19+FAZ21</f>
        <v>933</v>
      </c>
      <c r="FBA22" s="287"/>
      <c r="FBB22" s="285">
        <f t="shared" ref="FBB22" si="5270">FBB19+FBB21</f>
        <v>503</v>
      </c>
      <c r="FBC22" s="286"/>
      <c r="FBD22" s="283">
        <f t="shared" ref="FBD22" si="5271">FBD19+FBD21</f>
        <v>426</v>
      </c>
      <c r="FBE22" s="286"/>
      <c r="FBF22" s="284">
        <v>0</v>
      </c>
      <c r="FBG22" s="283">
        <f t="shared" ref="FBG22" si="5272">FBG19+FBG21</f>
        <v>929</v>
      </c>
      <c r="FBH22" s="287"/>
      <c r="FBI22" s="285">
        <f t="shared" ref="FBI22" si="5273">FBI19+FBI21</f>
        <v>501</v>
      </c>
      <c r="FBJ22" s="286"/>
      <c r="FBK22" s="283">
        <f t="shared" ref="FBK22" si="5274">FBK19+FBK21</f>
        <v>424</v>
      </c>
      <c r="FBL22" s="286"/>
      <c r="FBM22" s="284">
        <v>0</v>
      </c>
      <c r="FBN22" s="283">
        <f t="shared" ref="FBN22" si="5275">FBN19+FBN21</f>
        <v>925</v>
      </c>
      <c r="FBO22" s="287"/>
      <c r="FBP22" s="285">
        <f t="shared" ref="FBP22" si="5276">FBP19+FBP21</f>
        <v>500</v>
      </c>
      <c r="FBQ22" s="286"/>
      <c r="FBR22" s="283">
        <f t="shared" ref="FBR22" si="5277">FBR19+FBR21</f>
        <v>421</v>
      </c>
      <c r="FBS22" s="286"/>
      <c r="FBT22" s="284">
        <v>0</v>
      </c>
      <c r="FBU22" s="283">
        <f t="shared" ref="FBU22" si="5278">FBU19+FBU21</f>
        <v>921</v>
      </c>
      <c r="FBV22" s="287"/>
      <c r="FBW22" s="285">
        <f t="shared" ref="FBW22" si="5279">FBW19+FBW21</f>
        <v>500</v>
      </c>
      <c r="FBX22" s="286"/>
      <c r="FBY22" s="283">
        <f t="shared" ref="FBY22" si="5280">FBY19+FBY21</f>
        <v>420</v>
      </c>
      <c r="FBZ22" s="286"/>
      <c r="FCA22" s="284">
        <v>0</v>
      </c>
      <c r="FCB22" s="283">
        <f t="shared" ref="FCB22" si="5281">FCB19+FCB21</f>
        <v>920</v>
      </c>
      <c r="FCC22" s="287"/>
      <c r="FCD22" s="285">
        <f t="shared" ref="FCD22" si="5282">FCD19+FCD21</f>
        <v>499</v>
      </c>
      <c r="FCE22" s="286"/>
      <c r="FCF22" s="283">
        <f t="shared" ref="FCF22" si="5283">FCF19+FCF21</f>
        <v>420</v>
      </c>
      <c r="FCG22" s="286"/>
      <c r="FCH22" s="284">
        <v>0</v>
      </c>
      <c r="FCI22" s="283">
        <f t="shared" ref="FCI22" si="5284">FCI19+FCI21</f>
        <v>919</v>
      </c>
      <c r="FCJ22" s="287"/>
      <c r="FCK22" s="285">
        <f t="shared" ref="FCK22" si="5285">FCK19+FCK21</f>
        <v>499</v>
      </c>
      <c r="FCL22" s="286"/>
      <c r="FCM22" s="283">
        <f t="shared" ref="FCM22" si="5286">FCM19+FCM21</f>
        <v>420</v>
      </c>
      <c r="FCN22" s="286"/>
      <c r="FCO22" s="284">
        <v>0</v>
      </c>
      <c r="FCP22" s="283">
        <f t="shared" ref="FCP22" si="5287">FCP19+FCP21</f>
        <v>919</v>
      </c>
      <c r="FCQ22" s="287"/>
      <c r="FCR22" s="285">
        <f t="shared" ref="FCR22" si="5288">FCR19+FCR21</f>
        <v>499</v>
      </c>
      <c r="FCS22" s="286"/>
      <c r="FCT22" s="283">
        <f t="shared" ref="FCT22" si="5289">FCT19+FCT21</f>
        <v>418</v>
      </c>
      <c r="FCU22" s="286"/>
      <c r="FCV22" s="284">
        <v>0</v>
      </c>
      <c r="FCW22" s="283">
        <f t="shared" ref="FCW22" si="5290">FCW19+FCW21</f>
        <v>917</v>
      </c>
      <c r="FCX22" s="287"/>
      <c r="FCY22" s="285">
        <f t="shared" ref="FCY22" si="5291">FCY19+FCY21</f>
        <v>498</v>
      </c>
      <c r="FCZ22" s="286"/>
      <c r="FDA22" s="283">
        <f t="shared" ref="FDA22" si="5292">FDA19+FDA21</f>
        <v>418</v>
      </c>
      <c r="FDB22" s="286"/>
      <c r="FDC22" s="284">
        <v>0</v>
      </c>
      <c r="FDD22" s="283">
        <f t="shared" ref="FDD22" si="5293">FDD19+FDD21</f>
        <v>916</v>
      </c>
      <c r="FDE22" s="287"/>
      <c r="FDF22" s="285">
        <f t="shared" ref="FDF22" si="5294">FDF19+FDF21</f>
        <v>495</v>
      </c>
      <c r="FDG22" s="286"/>
      <c r="FDH22" s="283">
        <f t="shared" ref="FDH22" si="5295">FDH19+FDH21</f>
        <v>416</v>
      </c>
      <c r="FDI22" s="286"/>
      <c r="FDJ22" s="284">
        <v>0</v>
      </c>
      <c r="FDK22" s="283">
        <f t="shared" ref="FDK22" si="5296">FDK19+FDK21</f>
        <v>911</v>
      </c>
      <c r="FDL22" s="287"/>
      <c r="FDM22" s="285">
        <f t="shared" ref="FDM22" si="5297">FDM19+FDM21</f>
        <v>494</v>
      </c>
      <c r="FDN22" s="286"/>
      <c r="FDO22" s="283">
        <f t="shared" ref="FDO22" si="5298">FDO19+FDO21</f>
        <v>416</v>
      </c>
      <c r="FDP22" s="286"/>
      <c r="FDQ22" s="284">
        <v>0</v>
      </c>
      <c r="FDR22" s="283">
        <f t="shared" ref="FDR22" si="5299">FDR19+FDR21</f>
        <v>910</v>
      </c>
      <c r="FDS22" s="287"/>
      <c r="FDT22" s="285">
        <f t="shared" ref="FDT22" si="5300">FDT19+FDT21</f>
        <v>492</v>
      </c>
      <c r="FDU22" s="286"/>
      <c r="FDV22" s="283">
        <f t="shared" ref="FDV22" si="5301">FDV19+FDV21</f>
        <v>416</v>
      </c>
      <c r="FDW22" s="286"/>
      <c r="FDX22" s="284">
        <v>0</v>
      </c>
      <c r="FDY22" s="283">
        <f t="shared" ref="FDY22" si="5302">FDY19+FDY21</f>
        <v>908</v>
      </c>
      <c r="FDZ22" s="287"/>
      <c r="FEA22" s="285">
        <f t="shared" ref="FEA22" si="5303">FEA19+FEA21</f>
        <v>490</v>
      </c>
      <c r="FEB22" s="286"/>
      <c r="FEC22" s="283">
        <f t="shared" ref="FEC22" si="5304">FEC19+FEC21</f>
        <v>416</v>
      </c>
      <c r="FED22" s="286"/>
      <c r="FEE22" s="284">
        <v>0</v>
      </c>
      <c r="FEF22" s="283">
        <f t="shared" ref="FEF22" si="5305">FEF19+FEF21</f>
        <v>906</v>
      </c>
      <c r="FEG22" s="287"/>
      <c r="FEH22" s="285">
        <f t="shared" ref="FEH22" si="5306">FEH19+FEH21</f>
        <v>488</v>
      </c>
      <c r="FEI22" s="286"/>
      <c r="FEJ22" s="283">
        <f t="shared" ref="FEJ22" si="5307">FEJ19+FEJ21</f>
        <v>415</v>
      </c>
      <c r="FEK22" s="286"/>
      <c r="FEL22" s="284">
        <v>0</v>
      </c>
      <c r="FEM22" s="283">
        <f t="shared" ref="FEM22" si="5308">FEM19+FEM21</f>
        <v>903</v>
      </c>
      <c r="FEN22" s="287"/>
      <c r="FEO22" s="285">
        <f t="shared" ref="FEO22" si="5309">FEO19+FEO21</f>
        <v>488</v>
      </c>
      <c r="FEP22" s="286"/>
      <c r="FEQ22" s="283">
        <f t="shared" ref="FEQ22" si="5310">FEQ19+FEQ21</f>
        <v>415</v>
      </c>
      <c r="FER22" s="286"/>
      <c r="FES22" s="284">
        <v>0</v>
      </c>
      <c r="FET22" s="283">
        <f t="shared" ref="FET22" si="5311">FET19+FET21</f>
        <v>903</v>
      </c>
      <c r="FEU22" s="287"/>
      <c r="FEV22" s="285">
        <f t="shared" ref="FEV22" si="5312">FEV19+FEV21</f>
        <v>488</v>
      </c>
      <c r="FEW22" s="286"/>
      <c r="FEX22" s="283">
        <f t="shared" ref="FEX22" si="5313">FEX19+FEX21</f>
        <v>415</v>
      </c>
      <c r="FEY22" s="286"/>
      <c r="FEZ22" s="284">
        <v>0</v>
      </c>
      <c r="FFA22" s="283">
        <f t="shared" ref="FFA22" si="5314">FFA19+FFA21</f>
        <v>903</v>
      </c>
      <c r="FFB22" s="287"/>
      <c r="FFC22" s="285">
        <f t="shared" ref="FFC22" si="5315">FFC19+FFC21</f>
        <v>487</v>
      </c>
      <c r="FFD22" s="286"/>
      <c r="FFE22" s="283">
        <f t="shared" ref="FFE22" si="5316">FFE19+FFE21</f>
        <v>415</v>
      </c>
      <c r="FFF22" s="286"/>
      <c r="FFG22" s="284">
        <v>0</v>
      </c>
      <c r="FFH22" s="283">
        <f t="shared" ref="FFH22" si="5317">FFH19+FFH21</f>
        <v>902</v>
      </c>
      <c r="FFI22" s="287"/>
      <c r="FFJ22" s="285">
        <f t="shared" ref="FFJ22" si="5318">FFJ19+FFJ21</f>
        <v>487</v>
      </c>
      <c r="FFK22" s="286"/>
      <c r="FFL22" s="283">
        <f t="shared" ref="FFL22" si="5319">FFL19+FFL21</f>
        <v>415</v>
      </c>
      <c r="FFM22" s="286"/>
      <c r="FFN22" s="284">
        <v>0</v>
      </c>
      <c r="FFO22" s="283">
        <f t="shared" ref="FFO22" si="5320">FFO19+FFO21</f>
        <v>902</v>
      </c>
      <c r="FFP22" s="287"/>
      <c r="FFQ22" s="285">
        <f t="shared" ref="FFQ22" si="5321">FFQ19+FFQ21</f>
        <v>487</v>
      </c>
      <c r="FFR22" s="286"/>
      <c r="FFS22" s="283">
        <f t="shared" ref="FFS22" si="5322">FFS19+FFS21</f>
        <v>415</v>
      </c>
      <c r="FFT22" s="286"/>
      <c r="FFU22" s="284">
        <v>0</v>
      </c>
      <c r="FFV22" s="283">
        <f t="shared" ref="FFV22" si="5323">FFV19+FFV21</f>
        <v>902</v>
      </c>
      <c r="FFW22" s="287"/>
      <c r="FFX22" s="285">
        <f t="shared" ref="FFX22" si="5324">FFX19+FFX21</f>
        <v>487</v>
      </c>
      <c r="FFY22" s="286"/>
      <c r="FFZ22" s="283">
        <f t="shared" ref="FFZ22" si="5325">FFZ19+FFZ21</f>
        <v>415</v>
      </c>
      <c r="FGA22" s="286"/>
      <c r="FGB22" s="284">
        <v>0</v>
      </c>
      <c r="FGC22" s="283">
        <f t="shared" ref="FGC22" si="5326">FGC19+FGC21</f>
        <v>902</v>
      </c>
      <c r="FGD22" s="287"/>
      <c r="FGE22" s="285">
        <f t="shared" ref="FGE22" si="5327">FGE19+FGE21</f>
        <v>483</v>
      </c>
      <c r="FGF22" s="286"/>
      <c r="FGG22" s="283">
        <f t="shared" ref="FGG22" si="5328">FGG19+FGG21</f>
        <v>414</v>
      </c>
      <c r="FGH22" s="286"/>
      <c r="FGI22" s="284">
        <v>0</v>
      </c>
      <c r="FGJ22" s="283">
        <f t="shared" ref="FGJ22" si="5329">FGJ19+FGJ21</f>
        <v>897</v>
      </c>
      <c r="FGK22" s="287"/>
      <c r="FGL22" s="285">
        <f t="shared" ref="FGL22" si="5330">FGL19+FGL21</f>
        <v>482</v>
      </c>
      <c r="FGM22" s="286"/>
      <c r="FGN22" s="283">
        <f t="shared" ref="FGN22" si="5331">FGN19+FGN21</f>
        <v>413</v>
      </c>
      <c r="FGO22" s="286"/>
      <c r="FGP22" s="284">
        <v>0</v>
      </c>
      <c r="FGQ22" s="283">
        <f t="shared" ref="FGQ22" si="5332">FGQ19+FGQ21</f>
        <v>895</v>
      </c>
      <c r="FGR22" s="287"/>
      <c r="FGS22" s="285">
        <f t="shared" ref="FGS22" si="5333">FGS19+FGS21</f>
        <v>482</v>
      </c>
      <c r="FGT22" s="286"/>
      <c r="FGU22" s="283">
        <f t="shared" ref="FGU22" si="5334">FGU19+FGU21</f>
        <v>411</v>
      </c>
      <c r="FGV22" s="286"/>
      <c r="FGW22" s="284">
        <v>0</v>
      </c>
      <c r="FGX22" s="283">
        <f t="shared" ref="FGX22" si="5335">FGX19+FGX21</f>
        <v>893</v>
      </c>
      <c r="FGY22" s="287"/>
      <c r="FGZ22" s="285">
        <f t="shared" ref="FGZ22" si="5336">FGZ19+FGZ21</f>
        <v>479</v>
      </c>
      <c r="FHA22" s="286"/>
      <c r="FHB22" s="283">
        <f t="shared" ref="FHB22" si="5337">FHB19+FHB21</f>
        <v>411</v>
      </c>
      <c r="FHC22" s="286"/>
      <c r="FHD22" s="284">
        <v>0</v>
      </c>
      <c r="FHE22" s="283">
        <f t="shared" ref="FHE22" si="5338">FHE19+FHE21</f>
        <v>890</v>
      </c>
      <c r="FHF22" s="287"/>
      <c r="FHG22" s="285">
        <f t="shared" ref="FHG22" si="5339">FHG19+FHG21</f>
        <v>478</v>
      </c>
      <c r="FHH22" s="286"/>
      <c r="FHI22" s="283">
        <f t="shared" ref="FHI22" si="5340">FHI19+FHI21</f>
        <v>410</v>
      </c>
      <c r="FHJ22" s="286"/>
      <c r="FHK22" s="284">
        <v>0</v>
      </c>
      <c r="FHL22" s="283">
        <f t="shared" ref="FHL22" si="5341">FHL19+FHL21</f>
        <v>888</v>
      </c>
      <c r="FHM22" s="287"/>
      <c r="FHN22" s="285">
        <f t="shared" ref="FHN22" si="5342">FHN19+FHN21</f>
        <v>477</v>
      </c>
      <c r="FHO22" s="286"/>
      <c r="FHP22" s="283">
        <f t="shared" ref="FHP22" si="5343">FHP19+FHP21</f>
        <v>409</v>
      </c>
      <c r="FHQ22" s="286"/>
      <c r="FHR22" s="284">
        <v>0</v>
      </c>
      <c r="FHS22" s="283">
        <f t="shared" ref="FHS22" si="5344">FHS19+FHS21</f>
        <v>886</v>
      </c>
      <c r="FHT22" s="287"/>
      <c r="FHU22" s="285">
        <f t="shared" ref="FHU22" si="5345">FHU19+FHU21</f>
        <v>476</v>
      </c>
      <c r="FHV22" s="286"/>
      <c r="FHW22" s="283">
        <f t="shared" ref="FHW22" si="5346">FHW19+FHW21</f>
        <v>408</v>
      </c>
      <c r="FHX22" s="286"/>
      <c r="FHY22" s="284">
        <v>0</v>
      </c>
      <c r="FHZ22" s="283">
        <f t="shared" ref="FHZ22" si="5347">FHZ19+FHZ21</f>
        <v>884</v>
      </c>
      <c r="FIA22" s="287"/>
      <c r="FIB22" s="285">
        <f t="shared" ref="FIB22" si="5348">FIB19+FIB21</f>
        <v>476</v>
      </c>
      <c r="FIC22" s="286"/>
      <c r="FID22" s="283">
        <f t="shared" ref="FID22" si="5349">FID19+FID21</f>
        <v>407</v>
      </c>
      <c r="FIE22" s="286"/>
      <c r="FIF22" s="284">
        <v>0</v>
      </c>
      <c r="FIG22" s="283">
        <f t="shared" ref="FIG22" si="5350">FIG19+FIG21</f>
        <v>883</v>
      </c>
      <c r="FIH22" s="287"/>
      <c r="FII22" s="285">
        <f t="shared" ref="FII22" si="5351">FII19+FII21</f>
        <v>476</v>
      </c>
      <c r="FIJ22" s="286"/>
      <c r="FIK22" s="283">
        <f t="shared" ref="FIK22" si="5352">FIK19+FIK21</f>
        <v>406</v>
      </c>
      <c r="FIL22" s="286"/>
      <c r="FIM22" s="284">
        <v>0</v>
      </c>
      <c r="FIN22" s="283">
        <f t="shared" ref="FIN22" si="5353">FIN19+FIN21</f>
        <v>882</v>
      </c>
      <c r="FIO22" s="287"/>
      <c r="FIP22" s="285">
        <f t="shared" ref="FIP22" si="5354">FIP19+FIP21</f>
        <v>475</v>
      </c>
      <c r="FIQ22" s="286"/>
      <c r="FIR22" s="283">
        <f t="shared" ref="FIR22" si="5355">FIR19+FIR21</f>
        <v>406</v>
      </c>
      <c r="FIS22" s="286"/>
      <c r="FIT22" s="284">
        <v>0</v>
      </c>
      <c r="FIU22" s="283">
        <f t="shared" ref="FIU22" si="5356">FIU19+FIU21</f>
        <v>881</v>
      </c>
      <c r="FIV22" s="287"/>
      <c r="FIW22" s="285">
        <f t="shared" ref="FIW22" si="5357">FIW19+FIW21</f>
        <v>475</v>
      </c>
      <c r="FIX22" s="286"/>
      <c r="FIY22" s="283">
        <f t="shared" ref="FIY22" si="5358">FIY19+FIY21</f>
        <v>405</v>
      </c>
      <c r="FIZ22" s="286"/>
      <c r="FJA22" s="284">
        <v>0</v>
      </c>
      <c r="FJB22" s="283">
        <f t="shared" ref="FJB22" si="5359">FJB19+FJB21</f>
        <v>880</v>
      </c>
      <c r="FJC22" s="287"/>
      <c r="FJD22" s="285">
        <f t="shared" ref="FJD22" si="5360">FJD19+FJD21</f>
        <v>474</v>
      </c>
      <c r="FJE22" s="286"/>
      <c r="FJF22" s="283">
        <f t="shared" ref="FJF22" si="5361">FJF19+FJF21</f>
        <v>403</v>
      </c>
      <c r="FJG22" s="286"/>
      <c r="FJH22" s="284">
        <v>0</v>
      </c>
      <c r="FJI22" s="283">
        <f t="shared" ref="FJI22" si="5362">FJI19+FJI21</f>
        <v>877</v>
      </c>
      <c r="FJJ22" s="287"/>
      <c r="FJK22" s="285">
        <f t="shared" ref="FJK22" si="5363">FJK19+FJK21</f>
        <v>472</v>
      </c>
      <c r="FJL22" s="286"/>
      <c r="FJM22" s="283">
        <f t="shared" ref="FJM22" si="5364">FJM19+FJM21</f>
        <v>403</v>
      </c>
      <c r="FJN22" s="286"/>
      <c r="FJO22" s="284">
        <v>0</v>
      </c>
      <c r="FJP22" s="283">
        <f t="shared" ref="FJP22" si="5365">FJP19+FJP21</f>
        <v>875</v>
      </c>
      <c r="FJQ22" s="287"/>
      <c r="FJR22" s="285">
        <f t="shared" ref="FJR22" si="5366">FJR19+FJR21</f>
        <v>470</v>
      </c>
      <c r="FJS22" s="286"/>
      <c r="FJT22" s="283">
        <f t="shared" ref="FJT22" si="5367">FJT19+FJT21</f>
        <v>403</v>
      </c>
      <c r="FJU22" s="286"/>
      <c r="FJV22" s="284">
        <v>0</v>
      </c>
      <c r="FJW22" s="283">
        <f t="shared" ref="FJW22" si="5368">FJW19+FJW21</f>
        <v>873</v>
      </c>
      <c r="FJX22" s="287"/>
      <c r="FJY22" s="285">
        <f t="shared" ref="FJY22" si="5369">FJY19+FJY21</f>
        <v>470</v>
      </c>
      <c r="FJZ22" s="286"/>
      <c r="FKA22" s="283">
        <f t="shared" ref="FKA22" si="5370">FKA19+FKA21</f>
        <v>403</v>
      </c>
      <c r="FKB22" s="286"/>
      <c r="FKC22" s="284">
        <v>0</v>
      </c>
      <c r="FKD22" s="283">
        <f t="shared" ref="FKD22" si="5371">FKD19+FKD21</f>
        <v>873</v>
      </c>
      <c r="FKE22" s="287"/>
      <c r="FKF22" s="285">
        <f t="shared" ref="FKF22" si="5372">FKF19+FKF21</f>
        <v>470</v>
      </c>
      <c r="FKG22" s="286"/>
      <c r="FKH22" s="283">
        <f t="shared" ref="FKH22" si="5373">FKH19+FKH21</f>
        <v>402</v>
      </c>
      <c r="FKI22" s="286"/>
      <c r="FKJ22" s="284">
        <v>0</v>
      </c>
      <c r="FKK22" s="283">
        <f t="shared" ref="FKK22" si="5374">FKK19+FKK21</f>
        <v>872</v>
      </c>
      <c r="FKL22" s="287"/>
      <c r="FKM22" s="285">
        <f t="shared" ref="FKM22" si="5375">FKM19+FKM21</f>
        <v>468</v>
      </c>
      <c r="FKN22" s="286"/>
      <c r="FKO22" s="283">
        <f t="shared" ref="FKO22" si="5376">FKO19+FKO21</f>
        <v>402</v>
      </c>
      <c r="FKP22" s="286"/>
      <c r="FKQ22" s="284">
        <v>0</v>
      </c>
      <c r="FKR22" s="283">
        <f t="shared" ref="FKR22" si="5377">FKR19+FKR21</f>
        <v>870</v>
      </c>
      <c r="FKS22" s="287"/>
      <c r="FKT22" s="285">
        <f t="shared" ref="FKT22" si="5378">FKT19+FKT21</f>
        <v>467</v>
      </c>
      <c r="FKU22" s="286"/>
      <c r="FKV22" s="283">
        <f t="shared" ref="FKV22" si="5379">FKV19+FKV21</f>
        <v>399</v>
      </c>
      <c r="FKW22" s="286"/>
      <c r="FKX22" s="284">
        <v>0</v>
      </c>
      <c r="FKY22" s="283">
        <f t="shared" ref="FKY22" si="5380">FKY19+FKY21</f>
        <v>866</v>
      </c>
      <c r="FKZ22" s="287"/>
      <c r="FLA22" s="285">
        <f t="shared" ref="FLA22" si="5381">FLA19+FLA21</f>
        <v>466</v>
      </c>
      <c r="FLB22" s="286"/>
      <c r="FLC22" s="283">
        <f t="shared" ref="FLC22" si="5382">FLC19+FLC21</f>
        <v>398</v>
      </c>
      <c r="FLD22" s="286"/>
      <c r="FLE22" s="284">
        <v>0</v>
      </c>
      <c r="FLF22" s="283">
        <f t="shared" ref="FLF22" si="5383">FLF19+FLF21</f>
        <v>864</v>
      </c>
      <c r="FLG22" s="287"/>
      <c r="FLH22" s="285">
        <f t="shared" ref="FLH22" si="5384">FLH19+FLH21</f>
        <v>465</v>
      </c>
      <c r="FLI22" s="286"/>
      <c r="FLJ22" s="283">
        <f t="shared" ref="FLJ22" si="5385">FLJ19+FLJ21</f>
        <v>398</v>
      </c>
      <c r="FLK22" s="286"/>
      <c r="FLL22" s="284">
        <v>0</v>
      </c>
      <c r="FLM22" s="283">
        <f t="shared" ref="FLM22" si="5386">FLM19+FLM21</f>
        <v>863</v>
      </c>
      <c r="FLN22" s="287"/>
      <c r="FLO22" s="285">
        <f t="shared" ref="FLO22" si="5387">FLO19+FLO21</f>
        <v>465</v>
      </c>
      <c r="FLP22" s="286"/>
      <c r="FLQ22" s="283">
        <f t="shared" ref="FLQ22" si="5388">FLQ19+FLQ21</f>
        <v>398</v>
      </c>
      <c r="FLR22" s="286"/>
      <c r="FLS22" s="284">
        <v>0</v>
      </c>
      <c r="FLT22" s="283">
        <f t="shared" ref="FLT22" si="5389">FLT19+FLT21</f>
        <v>863</v>
      </c>
      <c r="FLU22" s="287"/>
      <c r="FLV22" s="285">
        <f t="shared" ref="FLV22" si="5390">FLV19+FLV21</f>
        <v>465</v>
      </c>
      <c r="FLW22" s="286"/>
      <c r="FLX22" s="283">
        <f t="shared" ref="FLX22" si="5391">FLX19+FLX21</f>
        <v>396</v>
      </c>
      <c r="FLY22" s="286"/>
      <c r="FLZ22" s="284">
        <v>0</v>
      </c>
      <c r="FMA22" s="283">
        <f t="shared" ref="FMA22" si="5392">FMA19+FMA21</f>
        <v>861</v>
      </c>
      <c r="FMB22" s="287"/>
      <c r="FMC22" s="285">
        <f t="shared" ref="FMC22" si="5393">FMC19+FMC21</f>
        <v>463</v>
      </c>
      <c r="FMD22" s="286"/>
      <c r="FME22" s="283">
        <f t="shared" ref="FME22" si="5394">FME19+FME21</f>
        <v>396</v>
      </c>
      <c r="FMF22" s="286"/>
      <c r="FMG22" s="284">
        <v>0</v>
      </c>
      <c r="FMH22" s="283">
        <f t="shared" ref="FMH22" si="5395">FMH19+FMH21</f>
        <v>859</v>
      </c>
      <c r="FMI22" s="287"/>
      <c r="FMJ22" s="285">
        <f t="shared" ref="FMJ22" si="5396">FMJ19+FMJ21</f>
        <v>462</v>
      </c>
      <c r="FMK22" s="286"/>
      <c r="FML22" s="283">
        <f t="shared" ref="FML22" si="5397">FML19+FML21</f>
        <v>394</v>
      </c>
      <c r="FMM22" s="286"/>
      <c r="FMN22" s="284">
        <v>0</v>
      </c>
      <c r="FMO22" s="283">
        <f t="shared" ref="FMO22" si="5398">FMO19+FMO21</f>
        <v>856</v>
      </c>
      <c r="FMP22" s="287"/>
      <c r="FMQ22" s="285">
        <f t="shared" ref="FMQ22" si="5399">FMQ19+FMQ21</f>
        <v>460</v>
      </c>
      <c r="FMR22" s="286"/>
      <c r="FMS22" s="283">
        <f t="shared" ref="FMS22" si="5400">FMS19+FMS21</f>
        <v>392</v>
      </c>
      <c r="FMT22" s="286"/>
      <c r="FMU22" s="284">
        <v>0</v>
      </c>
      <c r="FMV22" s="283">
        <f t="shared" ref="FMV22" si="5401">FMV19+FMV21</f>
        <v>852</v>
      </c>
      <c r="FMW22" s="287"/>
      <c r="FMX22" s="285">
        <f t="shared" ref="FMX22" si="5402">FMX19+FMX21</f>
        <v>459</v>
      </c>
      <c r="FMY22" s="286"/>
      <c r="FMZ22" s="283">
        <f t="shared" ref="FMZ22" si="5403">FMZ19+FMZ21</f>
        <v>389</v>
      </c>
      <c r="FNA22" s="286"/>
      <c r="FNB22" s="284">
        <v>0</v>
      </c>
      <c r="FNC22" s="283">
        <f t="shared" ref="FNC22" si="5404">FNC19+FNC21</f>
        <v>848</v>
      </c>
      <c r="FND22" s="287"/>
      <c r="FNE22" s="285">
        <f t="shared" ref="FNE22" si="5405">FNE19+FNE21</f>
        <v>458</v>
      </c>
      <c r="FNF22" s="286"/>
      <c r="FNG22" s="283">
        <f t="shared" ref="FNG22" si="5406">FNG19+FNG21</f>
        <v>389</v>
      </c>
      <c r="FNH22" s="286"/>
      <c r="FNI22" s="284">
        <v>0</v>
      </c>
      <c r="FNJ22" s="283">
        <f t="shared" ref="FNJ22" si="5407">FNJ19+FNJ21</f>
        <v>847</v>
      </c>
      <c r="FNK22" s="287"/>
      <c r="FNL22" s="285">
        <f t="shared" ref="FNL22" si="5408">FNL19+FNL21</f>
        <v>458</v>
      </c>
      <c r="FNM22" s="286"/>
      <c r="FNN22" s="283">
        <f t="shared" ref="FNN22" si="5409">FNN19+FNN21</f>
        <v>389</v>
      </c>
      <c r="FNO22" s="286"/>
      <c r="FNP22" s="284">
        <v>0</v>
      </c>
      <c r="FNQ22" s="283">
        <f t="shared" ref="FNQ22" si="5410">FNQ19+FNQ21</f>
        <v>847</v>
      </c>
      <c r="FNR22" s="287"/>
      <c r="FNS22" s="285">
        <f t="shared" ref="FNS22" si="5411">FNS19+FNS21</f>
        <v>458</v>
      </c>
      <c r="FNT22" s="286"/>
      <c r="FNU22" s="283">
        <f t="shared" ref="FNU22" si="5412">FNU19+FNU21</f>
        <v>386</v>
      </c>
      <c r="FNV22" s="286"/>
      <c r="FNW22" s="284">
        <v>0</v>
      </c>
      <c r="FNX22" s="283">
        <f t="shared" ref="FNX22" si="5413">FNX19+FNX21</f>
        <v>844</v>
      </c>
      <c r="FNY22" s="287"/>
      <c r="FNZ22" s="285">
        <f t="shared" ref="FNZ22" si="5414">FNZ19+FNZ21</f>
        <v>458</v>
      </c>
      <c r="FOA22" s="286"/>
      <c r="FOB22" s="283">
        <f t="shared" ref="FOB22" si="5415">FOB19+FOB21</f>
        <v>386</v>
      </c>
      <c r="FOC22" s="286"/>
      <c r="FOD22" s="284">
        <v>0</v>
      </c>
      <c r="FOE22" s="283">
        <f t="shared" ref="FOE22" si="5416">FOE19+FOE21</f>
        <v>844</v>
      </c>
      <c r="FOF22" s="287"/>
      <c r="FOG22" s="285">
        <f t="shared" ref="FOG22" si="5417">FOG19+FOG21</f>
        <v>456</v>
      </c>
      <c r="FOH22" s="286"/>
      <c r="FOI22" s="283">
        <f t="shared" ref="FOI22" si="5418">FOI19+FOI21</f>
        <v>386</v>
      </c>
      <c r="FOJ22" s="286"/>
      <c r="FOK22" s="284">
        <v>0</v>
      </c>
      <c r="FOL22" s="283">
        <f t="shared" ref="FOL22" si="5419">FOL19+FOL21</f>
        <v>842</v>
      </c>
      <c r="FOM22" s="287"/>
      <c r="FON22" s="285">
        <f t="shared" ref="FON22" si="5420">FON19+FON21</f>
        <v>456</v>
      </c>
      <c r="FOO22" s="286"/>
      <c r="FOP22" s="283">
        <f t="shared" ref="FOP22" si="5421">FOP19+FOP21</f>
        <v>386</v>
      </c>
      <c r="FOQ22" s="286"/>
      <c r="FOR22" s="284">
        <v>0</v>
      </c>
      <c r="FOS22" s="283">
        <f t="shared" ref="FOS22" si="5422">FOS19+FOS21</f>
        <v>842</v>
      </c>
      <c r="FOT22" s="287"/>
      <c r="FOU22" s="285">
        <f t="shared" ref="FOU22" si="5423">FOU19+FOU21</f>
        <v>454</v>
      </c>
      <c r="FOV22" s="286"/>
      <c r="FOW22" s="283">
        <f t="shared" ref="FOW22" si="5424">FOW19+FOW21</f>
        <v>386</v>
      </c>
      <c r="FOX22" s="286"/>
      <c r="FOY22" s="284">
        <v>0</v>
      </c>
      <c r="FOZ22" s="283">
        <f t="shared" ref="FOZ22" si="5425">FOZ19+FOZ21</f>
        <v>840</v>
      </c>
      <c r="FPA22" s="287"/>
      <c r="FPB22" s="285">
        <f t="shared" ref="FPB22" si="5426">FPB19+FPB21</f>
        <v>454</v>
      </c>
      <c r="FPC22" s="286"/>
      <c r="FPD22" s="283">
        <f t="shared" ref="FPD22" si="5427">FPD19+FPD21</f>
        <v>385</v>
      </c>
      <c r="FPE22" s="286"/>
      <c r="FPF22" s="284">
        <v>0</v>
      </c>
      <c r="FPG22" s="283">
        <f t="shared" ref="FPG22" si="5428">FPG19+FPG21</f>
        <v>839</v>
      </c>
      <c r="FPH22" s="287"/>
      <c r="FPI22" s="285">
        <f t="shared" ref="FPI22" si="5429">FPI19+FPI21</f>
        <v>454</v>
      </c>
      <c r="FPJ22" s="286"/>
      <c r="FPK22" s="283">
        <f t="shared" ref="FPK22" si="5430">FPK19+FPK21</f>
        <v>385</v>
      </c>
      <c r="FPL22" s="286"/>
      <c r="FPM22" s="284">
        <v>0</v>
      </c>
      <c r="FPN22" s="283">
        <f t="shared" ref="FPN22" si="5431">FPN19+FPN21</f>
        <v>839</v>
      </c>
      <c r="FPO22" s="287"/>
      <c r="FPP22" s="285">
        <f t="shared" ref="FPP22" si="5432">FPP19+FPP21</f>
        <v>452</v>
      </c>
      <c r="FPQ22" s="286"/>
      <c r="FPR22" s="283">
        <f t="shared" ref="FPR22" si="5433">FPR19+FPR21</f>
        <v>384</v>
      </c>
      <c r="FPS22" s="286"/>
      <c r="FPT22" s="284">
        <v>0</v>
      </c>
      <c r="FPU22" s="283">
        <f t="shared" ref="FPU22" si="5434">FPU19+FPU21</f>
        <v>836</v>
      </c>
      <c r="FPV22" s="287"/>
      <c r="FPW22" s="285">
        <f t="shared" ref="FPW22" si="5435">FPW19+FPW21</f>
        <v>451</v>
      </c>
      <c r="FPX22" s="286"/>
      <c r="FPY22" s="283">
        <f t="shared" ref="FPY22" si="5436">FPY19+FPY21</f>
        <v>380</v>
      </c>
      <c r="FPZ22" s="286"/>
      <c r="FQA22" s="284">
        <v>0</v>
      </c>
      <c r="FQB22" s="283">
        <f t="shared" ref="FQB22" si="5437">FQB19+FQB21</f>
        <v>831</v>
      </c>
      <c r="FQC22" s="287"/>
      <c r="FQD22" s="285">
        <f t="shared" ref="FQD22" si="5438">FQD19+FQD21</f>
        <v>451</v>
      </c>
      <c r="FQE22" s="286"/>
      <c r="FQF22" s="283">
        <f t="shared" ref="FQF22" si="5439">FQF19+FQF21</f>
        <v>380</v>
      </c>
      <c r="FQG22" s="286"/>
      <c r="FQH22" s="284">
        <v>0</v>
      </c>
      <c r="FQI22" s="283">
        <f t="shared" ref="FQI22" si="5440">FQI19+FQI21</f>
        <v>831</v>
      </c>
      <c r="FQJ22" s="287"/>
      <c r="FQK22" s="285">
        <f t="shared" ref="FQK22" si="5441">FQK19+FQK21</f>
        <v>451</v>
      </c>
      <c r="FQL22" s="286"/>
      <c r="FQM22" s="283">
        <f t="shared" ref="FQM22" si="5442">FQM19+FQM21</f>
        <v>380</v>
      </c>
      <c r="FQN22" s="286"/>
      <c r="FQO22" s="284">
        <v>0</v>
      </c>
      <c r="FQP22" s="283">
        <f t="shared" ref="FQP22" si="5443">FQP19+FQP21</f>
        <v>831</v>
      </c>
      <c r="FQQ22" s="287"/>
      <c r="FQR22" s="285">
        <f t="shared" ref="FQR22" si="5444">FQR19+FQR21</f>
        <v>450</v>
      </c>
      <c r="FQS22" s="286"/>
      <c r="FQT22" s="283">
        <f t="shared" ref="FQT22" si="5445">FQT19+FQT21</f>
        <v>380</v>
      </c>
      <c r="FQU22" s="286"/>
      <c r="FQV22" s="284">
        <v>0</v>
      </c>
      <c r="FQW22" s="283">
        <f t="shared" ref="FQW22" si="5446">FQW19+FQW21</f>
        <v>830</v>
      </c>
      <c r="FQX22" s="287"/>
      <c r="FQY22" s="285">
        <f t="shared" ref="FQY22" si="5447">FQY19+FQY21</f>
        <v>450</v>
      </c>
      <c r="FQZ22" s="286"/>
      <c r="FRA22" s="283">
        <f t="shared" ref="FRA22" si="5448">FRA19+FRA21</f>
        <v>379</v>
      </c>
      <c r="FRB22" s="286"/>
      <c r="FRC22" s="284">
        <v>0</v>
      </c>
      <c r="FRD22" s="283">
        <f t="shared" ref="FRD22" si="5449">FRD19+FRD21</f>
        <v>829</v>
      </c>
      <c r="FRE22" s="287"/>
      <c r="FRF22" s="285">
        <f t="shared" ref="FRF22" si="5450">FRF19+FRF21</f>
        <v>450</v>
      </c>
      <c r="FRG22" s="286"/>
      <c r="FRH22" s="283">
        <f t="shared" ref="FRH22" si="5451">FRH19+FRH21</f>
        <v>378</v>
      </c>
      <c r="FRI22" s="286"/>
      <c r="FRJ22" s="284">
        <v>0</v>
      </c>
      <c r="FRK22" s="283">
        <f t="shared" ref="FRK22" si="5452">FRK19+FRK21</f>
        <v>828</v>
      </c>
      <c r="FRL22" s="287"/>
      <c r="FRM22" s="285">
        <f t="shared" ref="FRM22" si="5453">FRM19+FRM21</f>
        <v>448</v>
      </c>
      <c r="FRN22" s="286"/>
      <c r="FRO22" s="283">
        <f t="shared" ref="FRO22" si="5454">FRO19+FRO21</f>
        <v>378</v>
      </c>
      <c r="FRP22" s="286"/>
      <c r="FRQ22" s="284">
        <v>0</v>
      </c>
      <c r="FRR22" s="283">
        <f t="shared" ref="FRR22" si="5455">FRR19+FRR21</f>
        <v>826</v>
      </c>
      <c r="FRS22" s="287"/>
      <c r="FRT22" s="285">
        <f t="shared" ref="FRT22" si="5456">FRT19+FRT21</f>
        <v>448</v>
      </c>
      <c r="FRU22" s="286"/>
      <c r="FRV22" s="283">
        <f t="shared" ref="FRV22" si="5457">FRV19+FRV21</f>
        <v>376</v>
      </c>
      <c r="FRW22" s="286"/>
      <c r="FRX22" s="284">
        <v>0</v>
      </c>
      <c r="FRY22" s="283">
        <f t="shared" ref="FRY22" si="5458">FRY19+FRY21</f>
        <v>824</v>
      </c>
      <c r="FRZ22" s="287"/>
      <c r="FSA22" s="285">
        <f t="shared" ref="FSA22" si="5459">FSA19+FSA21</f>
        <v>447</v>
      </c>
      <c r="FSB22" s="286"/>
      <c r="FSC22" s="283">
        <f t="shared" ref="FSC22" si="5460">FSC19+FSC21</f>
        <v>374</v>
      </c>
      <c r="FSD22" s="286"/>
      <c r="FSE22" s="284">
        <v>0</v>
      </c>
      <c r="FSF22" s="283">
        <f t="shared" ref="FSF22" si="5461">FSF19+FSF21</f>
        <v>821</v>
      </c>
      <c r="FSG22" s="287"/>
      <c r="FSH22" s="285">
        <f t="shared" ref="FSH22" si="5462">FSH19+FSH21</f>
        <v>447</v>
      </c>
      <c r="FSI22" s="286"/>
      <c r="FSJ22" s="283">
        <f t="shared" ref="FSJ22" si="5463">FSJ19+FSJ21</f>
        <v>374</v>
      </c>
      <c r="FSK22" s="286"/>
      <c r="FSL22" s="284">
        <v>0</v>
      </c>
      <c r="FSM22" s="283">
        <f t="shared" ref="FSM22" si="5464">FSM19+FSM21</f>
        <v>821</v>
      </c>
      <c r="FSN22" s="287"/>
      <c r="FSO22" s="285">
        <f t="shared" ref="FSO22" si="5465">FSO19+FSO21</f>
        <v>446</v>
      </c>
      <c r="FSP22" s="286"/>
      <c r="FSQ22" s="283">
        <f t="shared" ref="FSQ22" si="5466">FSQ19+FSQ21</f>
        <v>374</v>
      </c>
      <c r="FSR22" s="286"/>
      <c r="FSS22" s="284">
        <v>0</v>
      </c>
      <c r="FST22" s="283">
        <f t="shared" ref="FST22" si="5467">FST19+FST21</f>
        <v>820</v>
      </c>
      <c r="FSU22" s="287"/>
      <c r="FSV22" s="285">
        <f t="shared" ref="FSV22" si="5468">FSV19+FSV21</f>
        <v>446</v>
      </c>
      <c r="FSW22" s="286"/>
      <c r="FSX22" s="283">
        <f t="shared" ref="FSX22" si="5469">FSX19+FSX21</f>
        <v>374</v>
      </c>
      <c r="FSY22" s="286"/>
      <c r="FSZ22" s="284">
        <v>0</v>
      </c>
      <c r="FTA22" s="283">
        <f t="shared" ref="FTA22" si="5470">FTA19+FTA21</f>
        <v>820</v>
      </c>
      <c r="FTB22" s="287"/>
      <c r="FTC22" s="285">
        <f t="shared" ref="FTC22" si="5471">FTC19+FTC21</f>
        <v>446</v>
      </c>
      <c r="FTD22" s="286"/>
      <c r="FTE22" s="283">
        <f t="shared" ref="FTE22" si="5472">FTE19+FTE21</f>
        <v>374</v>
      </c>
      <c r="FTF22" s="286"/>
      <c r="FTG22" s="284">
        <v>0</v>
      </c>
      <c r="FTH22" s="283">
        <f t="shared" ref="FTH22" si="5473">FTH19+FTH21</f>
        <v>820</v>
      </c>
      <c r="FTI22" s="287"/>
      <c r="FTJ22" s="285">
        <f t="shared" ref="FTJ22" si="5474">FTJ19+FTJ21</f>
        <v>446</v>
      </c>
      <c r="FTK22" s="286"/>
      <c r="FTL22" s="283">
        <f t="shared" ref="FTL22" si="5475">FTL19+FTL21</f>
        <v>373</v>
      </c>
      <c r="FTM22" s="286"/>
      <c r="FTN22" s="284">
        <v>0</v>
      </c>
      <c r="FTO22" s="283">
        <f t="shared" ref="FTO22" si="5476">FTO19+FTO21</f>
        <v>819</v>
      </c>
      <c r="FTP22" s="287"/>
      <c r="FTQ22" s="285">
        <f t="shared" ref="FTQ22" si="5477">FTQ19+FTQ21</f>
        <v>446</v>
      </c>
      <c r="FTR22" s="286"/>
      <c r="FTS22" s="283">
        <f t="shared" ref="FTS22" si="5478">FTS19+FTS21</f>
        <v>373</v>
      </c>
      <c r="FTT22" s="286"/>
      <c r="FTU22" s="284">
        <v>0</v>
      </c>
      <c r="FTV22" s="283">
        <f t="shared" ref="FTV22" si="5479">FTV19+FTV21</f>
        <v>819</v>
      </c>
      <c r="FTW22" s="287"/>
      <c r="FTX22" s="285">
        <f t="shared" ref="FTX22" si="5480">FTX19+FTX21</f>
        <v>444</v>
      </c>
      <c r="FTY22" s="286"/>
      <c r="FTZ22" s="283">
        <f t="shared" ref="FTZ22" si="5481">FTZ19+FTZ21</f>
        <v>372</v>
      </c>
      <c r="FUA22" s="286"/>
      <c r="FUB22" s="284">
        <v>0</v>
      </c>
      <c r="FUC22" s="283">
        <f t="shared" ref="FUC22" si="5482">FUC19+FUC21</f>
        <v>816</v>
      </c>
      <c r="FUD22" s="287"/>
      <c r="FUE22" s="285">
        <f t="shared" ref="FUE22" si="5483">FUE19+FUE21</f>
        <v>443</v>
      </c>
      <c r="FUF22" s="286"/>
      <c r="FUG22" s="283">
        <f t="shared" ref="FUG22" si="5484">FUG19+FUG21</f>
        <v>372</v>
      </c>
      <c r="FUH22" s="286"/>
      <c r="FUI22" s="284">
        <v>0</v>
      </c>
      <c r="FUJ22" s="283">
        <f t="shared" ref="FUJ22" si="5485">FUJ19+FUJ21</f>
        <v>815</v>
      </c>
      <c r="FUK22" s="287"/>
      <c r="FUL22" s="285">
        <f t="shared" ref="FUL22" si="5486">FUL19+FUL21</f>
        <v>442</v>
      </c>
      <c r="FUM22" s="286"/>
      <c r="FUN22" s="283">
        <f t="shared" ref="FUN22" si="5487">FUN19+FUN21</f>
        <v>370</v>
      </c>
      <c r="FUO22" s="286"/>
      <c r="FUP22" s="284">
        <v>0</v>
      </c>
      <c r="FUQ22" s="283">
        <f t="shared" ref="FUQ22" si="5488">FUQ19+FUQ21</f>
        <v>812</v>
      </c>
      <c r="FUR22" s="287"/>
      <c r="FUS22" s="285">
        <f t="shared" ref="FUS22" si="5489">FUS19+FUS21</f>
        <v>441</v>
      </c>
      <c r="FUT22" s="286"/>
      <c r="FUU22" s="283">
        <f t="shared" ref="FUU22" si="5490">FUU19+FUU21</f>
        <v>370</v>
      </c>
      <c r="FUV22" s="286"/>
      <c r="FUW22" s="284">
        <v>0</v>
      </c>
      <c r="FUX22" s="283">
        <f t="shared" ref="FUX22" si="5491">FUX19+FUX21</f>
        <v>811</v>
      </c>
      <c r="FUY22" s="287"/>
      <c r="FUZ22" s="285">
        <f t="shared" ref="FUZ22" si="5492">FUZ19+FUZ21</f>
        <v>441</v>
      </c>
      <c r="FVA22" s="286"/>
      <c r="FVB22" s="283">
        <f t="shared" ref="FVB22" si="5493">FVB19+FVB21</f>
        <v>370</v>
      </c>
      <c r="FVC22" s="286"/>
      <c r="FVD22" s="284">
        <v>0</v>
      </c>
      <c r="FVE22" s="283">
        <f t="shared" ref="FVE22" si="5494">FVE19+FVE21</f>
        <v>811</v>
      </c>
      <c r="FVF22" s="287"/>
      <c r="FVG22" s="285">
        <f t="shared" ref="FVG22" si="5495">FVG19+FVG21</f>
        <v>440</v>
      </c>
      <c r="FVH22" s="286"/>
      <c r="FVI22" s="283">
        <f t="shared" ref="FVI22" si="5496">FVI19+FVI21</f>
        <v>370</v>
      </c>
      <c r="FVJ22" s="286"/>
      <c r="FVK22" s="284">
        <v>0</v>
      </c>
      <c r="FVL22" s="283">
        <f t="shared" ref="FVL22" si="5497">FVL19+FVL21</f>
        <v>810</v>
      </c>
      <c r="FVM22" s="287"/>
      <c r="FVN22" s="285">
        <f t="shared" ref="FVN22" si="5498">FVN19+FVN21</f>
        <v>439</v>
      </c>
      <c r="FVO22" s="286"/>
      <c r="FVP22" s="283">
        <f t="shared" ref="FVP22" si="5499">FVP19+FVP21</f>
        <v>369</v>
      </c>
      <c r="FVQ22" s="286"/>
      <c r="FVR22" s="284">
        <v>0</v>
      </c>
      <c r="FVS22" s="283">
        <f t="shared" ref="FVS22" si="5500">FVS19+FVS21</f>
        <v>808</v>
      </c>
      <c r="FVT22" s="287"/>
      <c r="FVU22" s="285">
        <f t="shared" ref="FVU22" si="5501">FVU19+FVU21</f>
        <v>437</v>
      </c>
      <c r="FVV22" s="286"/>
      <c r="FVW22" s="283">
        <f t="shared" ref="FVW22" si="5502">FVW19+FVW21</f>
        <v>368</v>
      </c>
      <c r="FVX22" s="286"/>
      <c r="FVY22" s="284">
        <v>0</v>
      </c>
      <c r="FVZ22" s="283">
        <f t="shared" ref="FVZ22" si="5503">FVZ19+FVZ21</f>
        <v>805</v>
      </c>
      <c r="FWA22" s="287"/>
      <c r="FWB22" s="285">
        <f t="shared" ref="FWB22" si="5504">FWB19+FWB21</f>
        <v>437</v>
      </c>
      <c r="FWC22" s="286"/>
      <c r="FWD22" s="283">
        <f t="shared" ref="FWD22" si="5505">FWD19+FWD21</f>
        <v>367</v>
      </c>
      <c r="FWE22" s="286"/>
      <c r="FWF22" s="284">
        <v>0</v>
      </c>
      <c r="FWG22" s="283">
        <f t="shared" ref="FWG22" si="5506">FWG19+FWG21</f>
        <v>804</v>
      </c>
      <c r="FWH22" s="287"/>
      <c r="FWI22" s="285">
        <f t="shared" ref="FWI22" si="5507">FWI19+FWI21</f>
        <v>436</v>
      </c>
      <c r="FWJ22" s="286"/>
      <c r="FWK22" s="283">
        <f t="shared" ref="FWK22" si="5508">FWK19+FWK21</f>
        <v>366</v>
      </c>
      <c r="FWL22" s="286"/>
      <c r="FWM22" s="284">
        <v>0</v>
      </c>
      <c r="FWN22" s="283">
        <f t="shared" ref="FWN22" si="5509">FWN19+FWN21</f>
        <v>802</v>
      </c>
      <c r="FWO22" s="287"/>
      <c r="FWP22" s="285">
        <f t="shared" ref="FWP22" si="5510">FWP19+FWP21</f>
        <v>432</v>
      </c>
      <c r="FWQ22" s="286"/>
      <c r="FWR22" s="283">
        <f t="shared" ref="FWR22" si="5511">FWR19+FWR21</f>
        <v>366</v>
      </c>
      <c r="FWS22" s="286"/>
      <c r="FWT22" s="284">
        <v>0</v>
      </c>
      <c r="FWU22" s="283">
        <f t="shared" ref="FWU22" si="5512">FWU19+FWU21</f>
        <v>798</v>
      </c>
      <c r="FWV22" s="287"/>
      <c r="FWW22" s="285">
        <f t="shared" ref="FWW22" si="5513">FWW19+FWW21</f>
        <v>430</v>
      </c>
      <c r="FWX22" s="286"/>
      <c r="FWY22" s="283">
        <f t="shared" ref="FWY22" si="5514">FWY19+FWY21</f>
        <v>366</v>
      </c>
      <c r="FWZ22" s="286"/>
      <c r="FXA22" s="284">
        <v>0</v>
      </c>
      <c r="FXB22" s="283">
        <f t="shared" ref="FXB22" si="5515">FXB19+FXB21</f>
        <v>796</v>
      </c>
      <c r="FXC22" s="287"/>
      <c r="FXD22" s="285">
        <f t="shared" ref="FXD22" si="5516">FXD19+FXD21</f>
        <v>428</v>
      </c>
      <c r="FXE22" s="286"/>
      <c r="FXF22" s="283">
        <f t="shared" ref="FXF22" si="5517">FXF19+FXF21</f>
        <v>365</v>
      </c>
      <c r="FXG22" s="286"/>
      <c r="FXH22" s="284">
        <v>0</v>
      </c>
      <c r="FXI22" s="283">
        <f t="shared" ref="FXI22" si="5518">FXI19+FXI21</f>
        <v>793</v>
      </c>
      <c r="FXJ22" s="287"/>
      <c r="FXK22" s="285">
        <f t="shared" ref="FXK22" si="5519">FXK19+FXK21</f>
        <v>428</v>
      </c>
      <c r="FXL22" s="286"/>
      <c r="FXM22" s="283">
        <f t="shared" ref="FXM22" si="5520">FXM19+FXM21</f>
        <v>363</v>
      </c>
      <c r="FXN22" s="286"/>
      <c r="FXO22" s="284">
        <v>0</v>
      </c>
      <c r="FXP22" s="283">
        <f t="shared" ref="FXP22" si="5521">FXP19+FXP21</f>
        <v>791</v>
      </c>
      <c r="FXQ22" s="287"/>
      <c r="FXR22" s="285">
        <f t="shared" ref="FXR22" si="5522">FXR19+FXR21</f>
        <v>427</v>
      </c>
      <c r="FXS22" s="286"/>
      <c r="FXT22" s="283">
        <f t="shared" ref="FXT22" si="5523">FXT19+FXT21</f>
        <v>361</v>
      </c>
      <c r="FXU22" s="286"/>
      <c r="FXV22" s="284">
        <v>0</v>
      </c>
      <c r="FXW22" s="283">
        <f t="shared" ref="FXW22" si="5524">FXW19+FXW21</f>
        <v>788</v>
      </c>
      <c r="FXX22" s="287"/>
      <c r="FXY22" s="285">
        <f t="shared" ref="FXY22" si="5525">FXY19+FXY21</f>
        <v>425</v>
      </c>
      <c r="FXZ22" s="286"/>
      <c r="FYA22" s="283">
        <f t="shared" ref="FYA22" si="5526">FYA19+FYA21</f>
        <v>361</v>
      </c>
      <c r="FYB22" s="286"/>
      <c r="FYC22" s="284">
        <v>0</v>
      </c>
      <c r="FYD22" s="283">
        <f t="shared" ref="FYD22" si="5527">FYD19+FYD21</f>
        <v>786</v>
      </c>
      <c r="FYE22" s="287"/>
      <c r="FYF22" s="285">
        <f t="shared" ref="FYF22" si="5528">FYF19+FYF21</f>
        <v>425</v>
      </c>
      <c r="FYG22" s="286"/>
      <c r="FYH22" s="283">
        <f t="shared" ref="FYH22" si="5529">FYH19+FYH21</f>
        <v>361</v>
      </c>
      <c r="FYI22" s="286"/>
      <c r="FYJ22" s="284">
        <v>0</v>
      </c>
      <c r="FYK22" s="283">
        <f t="shared" ref="FYK22" si="5530">FYK19+FYK21</f>
        <v>786</v>
      </c>
      <c r="FYL22" s="287"/>
      <c r="FYM22" s="285">
        <f t="shared" ref="FYM22" si="5531">FYM19+FYM21</f>
        <v>425</v>
      </c>
      <c r="FYN22" s="286"/>
      <c r="FYO22" s="283">
        <f t="shared" ref="FYO22" si="5532">FYO19+FYO21</f>
        <v>360</v>
      </c>
      <c r="FYP22" s="286"/>
      <c r="FYQ22" s="284">
        <v>0</v>
      </c>
      <c r="FYR22" s="283">
        <f t="shared" ref="FYR22" si="5533">FYR19+FYR21</f>
        <v>785</v>
      </c>
      <c r="FYS22" s="287"/>
      <c r="FYT22" s="285">
        <f t="shared" ref="FYT22" si="5534">FYT19+FYT21</f>
        <v>425</v>
      </c>
      <c r="FYU22" s="286"/>
      <c r="FYV22" s="283">
        <f t="shared" ref="FYV22" si="5535">FYV19+FYV21</f>
        <v>357</v>
      </c>
      <c r="FYW22" s="286"/>
      <c r="FYX22" s="284">
        <v>0</v>
      </c>
      <c r="FYY22" s="283">
        <f t="shared" ref="FYY22" si="5536">FYY19+FYY21</f>
        <v>782</v>
      </c>
      <c r="FYZ22" s="287"/>
      <c r="FZA22" s="285">
        <f t="shared" ref="FZA22" si="5537">FZA19+FZA21</f>
        <v>422</v>
      </c>
      <c r="FZB22" s="286"/>
      <c r="FZC22" s="283">
        <f t="shared" ref="FZC22" si="5538">FZC19+FZC21</f>
        <v>354</v>
      </c>
      <c r="FZD22" s="286"/>
      <c r="FZE22" s="284">
        <v>0</v>
      </c>
      <c r="FZF22" s="283">
        <f t="shared" ref="FZF22" si="5539">FZF19+FZF21</f>
        <v>776</v>
      </c>
      <c r="FZG22" s="287"/>
      <c r="FZH22" s="285">
        <f t="shared" ref="FZH22" si="5540">FZH19+FZH21</f>
        <v>420</v>
      </c>
      <c r="FZI22" s="286"/>
      <c r="FZJ22" s="283">
        <f t="shared" ref="FZJ22" si="5541">FZJ19+FZJ21</f>
        <v>351</v>
      </c>
      <c r="FZK22" s="286"/>
      <c r="FZL22" s="284">
        <v>0</v>
      </c>
      <c r="FZM22" s="283">
        <f t="shared" ref="FZM22" si="5542">FZM19+FZM21</f>
        <v>771</v>
      </c>
      <c r="FZN22" s="287"/>
      <c r="FZO22" s="285">
        <f t="shared" ref="FZO22" si="5543">FZO19+FZO21</f>
        <v>420</v>
      </c>
      <c r="FZP22" s="286"/>
      <c r="FZQ22" s="283">
        <f t="shared" ref="FZQ22" si="5544">FZQ19+FZQ21</f>
        <v>350</v>
      </c>
      <c r="FZR22" s="286"/>
      <c r="FZS22" s="284">
        <v>0</v>
      </c>
      <c r="FZT22" s="283">
        <f t="shared" ref="FZT22" si="5545">FZT19+FZT21</f>
        <v>770</v>
      </c>
      <c r="FZU22" s="287"/>
      <c r="FZV22" s="285">
        <f t="shared" ref="FZV22" si="5546">FZV19+FZV21</f>
        <v>418</v>
      </c>
      <c r="FZW22" s="286"/>
      <c r="FZX22" s="283">
        <f t="shared" ref="FZX22" si="5547">FZX19+FZX21</f>
        <v>350</v>
      </c>
      <c r="FZY22" s="286"/>
      <c r="FZZ22" s="284">
        <v>0</v>
      </c>
      <c r="GAA22" s="283">
        <f t="shared" ref="GAA22" si="5548">GAA19+GAA21</f>
        <v>768</v>
      </c>
      <c r="GAB22" s="287"/>
      <c r="GAC22" s="285">
        <f t="shared" ref="GAC22" si="5549">GAC19+GAC21</f>
        <v>418</v>
      </c>
      <c r="GAD22" s="286"/>
      <c r="GAE22" s="283">
        <f t="shared" ref="GAE22" si="5550">GAE19+GAE21</f>
        <v>349</v>
      </c>
      <c r="GAF22" s="286"/>
      <c r="GAG22" s="284">
        <v>0</v>
      </c>
      <c r="GAH22" s="283">
        <f t="shared" ref="GAH22" si="5551">GAH19+GAH21</f>
        <v>767</v>
      </c>
      <c r="GAI22" s="287"/>
      <c r="GAJ22" s="285">
        <f t="shared" ref="GAJ22" si="5552">GAJ19+GAJ21</f>
        <v>416</v>
      </c>
      <c r="GAK22" s="286"/>
      <c r="GAL22" s="283">
        <f t="shared" ref="GAL22" si="5553">GAL19+GAL21</f>
        <v>349</v>
      </c>
      <c r="GAM22" s="286"/>
      <c r="GAN22" s="284">
        <v>0</v>
      </c>
      <c r="GAO22" s="283">
        <f t="shared" ref="GAO22" si="5554">GAO19+GAO21</f>
        <v>765</v>
      </c>
      <c r="GAP22" s="287"/>
      <c r="GAQ22" s="285">
        <f t="shared" ref="GAQ22" si="5555">GAQ19+GAQ21</f>
        <v>416</v>
      </c>
      <c r="GAR22" s="286"/>
      <c r="GAS22" s="283">
        <f t="shared" ref="GAS22" si="5556">GAS19+GAS21</f>
        <v>347</v>
      </c>
      <c r="GAT22" s="286"/>
      <c r="GAU22" s="284">
        <v>0</v>
      </c>
      <c r="GAV22" s="283">
        <f t="shared" ref="GAV22" si="5557">GAV19+GAV21</f>
        <v>763</v>
      </c>
      <c r="GAW22" s="287"/>
      <c r="GAX22" s="285">
        <f t="shared" ref="GAX22" si="5558">GAX19+GAX21</f>
        <v>414</v>
      </c>
      <c r="GAY22" s="286"/>
      <c r="GAZ22" s="283">
        <f t="shared" ref="GAZ22" si="5559">GAZ19+GAZ21</f>
        <v>346</v>
      </c>
      <c r="GBA22" s="286"/>
      <c r="GBB22" s="284">
        <v>0</v>
      </c>
      <c r="GBC22" s="283">
        <f t="shared" ref="GBC22" si="5560">GBC19+GBC21</f>
        <v>760</v>
      </c>
      <c r="GBD22" s="287"/>
      <c r="GBE22" s="285">
        <f t="shared" ref="GBE22" si="5561">GBE19+GBE21</f>
        <v>414</v>
      </c>
      <c r="GBF22" s="286"/>
      <c r="GBG22" s="283">
        <f t="shared" ref="GBG22" si="5562">GBG19+GBG21</f>
        <v>345</v>
      </c>
      <c r="GBH22" s="286"/>
      <c r="GBI22" s="284">
        <v>0</v>
      </c>
      <c r="GBJ22" s="283">
        <f t="shared" ref="GBJ22" si="5563">GBJ19+GBJ21</f>
        <v>759</v>
      </c>
      <c r="GBK22" s="287"/>
      <c r="GBL22" s="285">
        <f t="shared" ref="GBL22" si="5564">GBL19+GBL21</f>
        <v>413</v>
      </c>
      <c r="GBM22" s="286"/>
      <c r="GBN22" s="283">
        <f t="shared" ref="GBN22" si="5565">GBN19+GBN21</f>
        <v>345</v>
      </c>
      <c r="GBO22" s="286"/>
      <c r="GBP22" s="284">
        <v>0</v>
      </c>
      <c r="GBQ22" s="283">
        <f t="shared" ref="GBQ22" si="5566">GBQ19+GBQ21</f>
        <v>758</v>
      </c>
      <c r="GBR22" s="287"/>
      <c r="GBS22" s="285">
        <f t="shared" ref="GBS22" si="5567">GBS19+GBS21</f>
        <v>412</v>
      </c>
      <c r="GBT22" s="286"/>
      <c r="GBU22" s="283">
        <f t="shared" ref="GBU22" si="5568">GBU19+GBU21</f>
        <v>344</v>
      </c>
      <c r="GBV22" s="286"/>
      <c r="GBW22" s="284">
        <v>0</v>
      </c>
      <c r="GBX22" s="283">
        <f t="shared" ref="GBX22" si="5569">GBX19+GBX21</f>
        <v>756</v>
      </c>
      <c r="GBY22" s="287"/>
      <c r="GBZ22" s="285">
        <f t="shared" ref="GBZ22" si="5570">GBZ19+GBZ21</f>
        <v>409</v>
      </c>
      <c r="GCA22" s="286"/>
      <c r="GCB22" s="283">
        <f t="shared" ref="GCB22" si="5571">GCB19+GCB21</f>
        <v>343</v>
      </c>
      <c r="GCC22" s="286"/>
      <c r="GCD22" s="284">
        <v>0</v>
      </c>
      <c r="GCE22" s="283">
        <f t="shared" ref="GCE22" si="5572">GCE19+GCE21</f>
        <v>752</v>
      </c>
      <c r="GCF22" s="287"/>
      <c r="GCG22" s="285">
        <f t="shared" ref="GCG22" si="5573">GCG19+GCG21</f>
        <v>409</v>
      </c>
      <c r="GCH22" s="286"/>
      <c r="GCI22" s="283">
        <f t="shared" ref="GCI22" si="5574">GCI19+GCI21</f>
        <v>340</v>
      </c>
      <c r="GCJ22" s="286"/>
      <c r="GCK22" s="284">
        <v>0</v>
      </c>
      <c r="GCL22" s="283">
        <f t="shared" ref="GCL22" si="5575">GCL19+GCL21</f>
        <v>749</v>
      </c>
      <c r="GCM22" s="287"/>
      <c r="GCN22" s="285">
        <f t="shared" ref="GCN22" si="5576">GCN19+GCN21</f>
        <v>408</v>
      </c>
      <c r="GCO22" s="286"/>
      <c r="GCP22" s="283">
        <f t="shared" ref="GCP22" si="5577">GCP19+GCP21</f>
        <v>338</v>
      </c>
      <c r="GCQ22" s="286"/>
      <c r="GCR22" s="284">
        <v>0</v>
      </c>
      <c r="GCS22" s="283">
        <f t="shared" ref="GCS22" si="5578">GCS19+GCS21</f>
        <v>746</v>
      </c>
      <c r="GCT22" s="287"/>
      <c r="GCU22" s="285">
        <f t="shared" ref="GCU22" si="5579">GCU19+GCU21</f>
        <v>407</v>
      </c>
      <c r="GCV22" s="286"/>
      <c r="GCW22" s="283">
        <f t="shared" ref="GCW22" si="5580">GCW19+GCW21</f>
        <v>338</v>
      </c>
      <c r="GCX22" s="286"/>
      <c r="GCY22" s="284">
        <v>0</v>
      </c>
      <c r="GCZ22" s="283">
        <f t="shared" ref="GCZ22" si="5581">GCZ19+GCZ21</f>
        <v>745</v>
      </c>
      <c r="GDA22" s="287"/>
      <c r="GDB22" s="285">
        <f t="shared" ref="GDB22" si="5582">GDB19+GDB21</f>
        <v>405</v>
      </c>
      <c r="GDC22" s="286"/>
      <c r="GDD22" s="283">
        <f t="shared" ref="GDD22" si="5583">GDD19+GDD21</f>
        <v>336</v>
      </c>
      <c r="GDE22" s="286"/>
      <c r="GDF22" s="284">
        <v>0</v>
      </c>
      <c r="GDG22" s="283">
        <f t="shared" ref="GDG22" si="5584">GDG19+GDG21</f>
        <v>741</v>
      </c>
      <c r="GDH22" s="287"/>
      <c r="GDI22" s="285">
        <f t="shared" ref="GDI22" si="5585">GDI19+GDI21</f>
        <v>405</v>
      </c>
      <c r="GDJ22" s="286"/>
      <c r="GDK22" s="283">
        <f t="shared" ref="GDK22" si="5586">GDK19+GDK21</f>
        <v>336</v>
      </c>
      <c r="GDL22" s="286"/>
      <c r="GDM22" s="284">
        <v>0</v>
      </c>
      <c r="GDN22" s="283">
        <f t="shared" ref="GDN22" si="5587">GDN19+GDN21</f>
        <v>741</v>
      </c>
      <c r="GDO22" s="287"/>
      <c r="GDP22" s="285">
        <f t="shared" ref="GDP22" si="5588">GDP19+GDP21</f>
        <v>405</v>
      </c>
      <c r="GDQ22" s="286"/>
      <c r="GDR22" s="283">
        <f t="shared" ref="GDR22" si="5589">GDR19+GDR21</f>
        <v>334</v>
      </c>
      <c r="GDS22" s="286"/>
      <c r="GDT22" s="284">
        <v>0</v>
      </c>
      <c r="GDU22" s="283">
        <f t="shared" ref="GDU22" si="5590">GDU19+GDU21</f>
        <v>739</v>
      </c>
      <c r="GDV22" s="287"/>
      <c r="GDW22" s="285">
        <f t="shared" ref="GDW22" si="5591">GDW19+GDW21</f>
        <v>404</v>
      </c>
      <c r="GDX22" s="286"/>
      <c r="GDY22" s="283">
        <f t="shared" ref="GDY22" si="5592">GDY19+GDY21</f>
        <v>333</v>
      </c>
      <c r="GDZ22" s="286"/>
      <c r="GEA22" s="284">
        <v>0</v>
      </c>
      <c r="GEB22" s="283">
        <f t="shared" ref="GEB22" si="5593">GEB19+GEB21</f>
        <v>737</v>
      </c>
      <c r="GEC22" s="287"/>
      <c r="GED22" s="285">
        <f t="shared" ref="GED22" si="5594">GED19+GED21</f>
        <v>404</v>
      </c>
      <c r="GEE22" s="286"/>
      <c r="GEF22" s="283">
        <f t="shared" ref="GEF22" si="5595">GEF19+GEF21</f>
        <v>332</v>
      </c>
      <c r="GEG22" s="286"/>
      <c r="GEH22" s="284">
        <v>0</v>
      </c>
      <c r="GEI22" s="283">
        <f t="shared" ref="GEI22" si="5596">GEI19+GEI21</f>
        <v>736</v>
      </c>
      <c r="GEJ22" s="287"/>
      <c r="GEK22" s="285">
        <f t="shared" ref="GEK22" si="5597">GEK19+GEK21</f>
        <v>403</v>
      </c>
      <c r="GEL22" s="286"/>
      <c r="GEM22" s="283">
        <f t="shared" ref="GEM22" si="5598">GEM19+GEM21</f>
        <v>329</v>
      </c>
      <c r="GEN22" s="286"/>
      <c r="GEO22" s="284">
        <v>0</v>
      </c>
      <c r="GEP22" s="283">
        <f t="shared" ref="GEP22" si="5599">GEP19+GEP21</f>
        <v>732</v>
      </c>
      <c r="GEQ22" s="287"/>
      <c r="GER22" s="285">
        <f t="shared" ref="GER22" si="5600">GER19+GER21</f>
        <v>402</v>
      </c>
      <c r="GES22" s="286"/>
      <c r="GET22" s="283">
        <f t="shared" ref="GET22" si="5601">GET19+GET21</f>
        <v>328</v>
      </c>
      <c r="GEU22" s="286"/>
      <c r="GEV22" s="284">
        <v>0</v>
      </c>
      <c r="GEW22" s="283">
        <f t="shared" ref="GEW22" si="5602">GEW19+GEW21</f>
        <v>730</v>
      </c>
      <c r="GEX22" s="287"/>
      <c r="GEY22" s="285">
        <f t="shared" ref="GEY22" si="5603">GEY19+GEY21</f>
        <v>402</v>
      </c>
      <c r="GEZ22" s="286"/>
      <c r="GFA22" s="283">
        <f t="shared" ref="GFA22" si="5604">GFA19+GFA21</f>
        <v>327</v>
      </c>
      <c r="GFB22" s="286"/>
      <c r="GFC22" s="284">
        <v>0</v>
      </c>
      <c r="GFD22" s="283">
        <f t="shared" ref="GFD22" si="5605">GFD19+GFD21</f>
        <v>729</v>
      </c>
      <c r="GFE22" s="287"/>
      <c r="GFF22" s="285">
        <f t="shared" ref="GFF22" si="5606">GFF19+GFF21</f>
        <v>401</v>
      </c>
      <c r="GFG22" s="286"/>
      <c r="GFH22" s="283">
        <f t="shared" ref="GFH22" si="5607">GFH19+GFH21</f>
        <v>327</v>
      </c>
      <c r="GFI22" s="286"/>
      <c r="GFJ22" s="284">
        <v>0</v>
      </c>
      <c r="GFK22" s="283">
        <f t="shared" ref="GFK22" si="5608">GFK19+GFK21</f>
        <v>728</v>
      </c>
      <c r="GFL22" s="287"/>
      <c r="GFM22" s="285">
        <f t="shared" ref="GFM22" si="5609">GFM19+GFM21</f>
        <v>400</v>
      </c>
      <c r="GFN22" s="286"/>
      <c r="GFO22" s="283">
        <f t="shared" ref="GFO22" si="5610">GFO19+GFO21</f>
        <v>324</v>
      </c>
      <c r="GFP22" s="286"/>
      <c r="GFQ22" s="284">
        <v>0</v>
      </c>
      <c r="GFR22" s="283">
        <f t="shared" ref="GFR22" si="5611">GFR19+GFR21</f>
        <v>724</v>
      </c>
      <c r="GFS22" s="287"/>
      <c r="GFT22" s="285">
        <f t="shared" ref="GFT22" si="5612">GFT19+GFT21</f>
        <v>399</v>
      </c>
      <c r="GFU22" s="286"/>
      <c r="GFV22" s="283">
        <f t="shared" ref="GFV22" si="5613">GFV19+GFV21</f>
        <v>323</v>
      </c>
      <c r="GFW22" s="286"/>
      <c r="GFX22" s="284">
        <v>0</v>
      </c>
      <c r="GFY22" s="283">
        <f t="shared" ref="GFY22" si="5614">GFY19+GFY21</f>
        <v>722</v>
      </c>
      <c r="GFZ22" s="287"/>
      <c r="GGA22" s="285">
        <f t="shared" ref="GGA22" si="5615">GGA19+GGA21</f>
        <v>397</v>
      </c>
      <c r="GGB22" s="286"/>
      <c r="GGC22" s="283">
        <f t="shared" ref="GGC22" si="5616">GGC19+GGC21</f>
        <v>320</v>
      </c>
      <c r="GGD22" s="286"/>
      <c r="GGE22" s="284">
        <v>0</v>
      </c>
      <c r="GGF22" s="283">
        <f t="shared" ref="GGF22" si="5617">GGF19+GGF21</f>
        <v>717</v>
      </c>
      <c r="GGG22" s="287"/>
      <c r="GGH22" s="285">
        <f t="shared" ref="GGH22" si="5618">GGH19+GGH21</f>
        <v>396</v>
      </c>
      <c r="GGI22" s="286"/>
      <c r="GGJ22" s="283">
        <f t="shared" ref="GGJ22" si="5619">GGJ19+GGJ21</f>
        <v>320</v>
      </c>
      <c r="GGK22" s="286"/>
      <c r="GGL22" s="284">
        <v>0</v>
      </c>
      <c r="GGM22" s="283">
        <f t="shared" ref="GGM22" si="5620">GGM19+GGM21</f>
        <v>716</v>
      </c>
      <c r="GGN22" s="287"/>
      <c r="GGO22" s="285">
        <f t="shared" ref="GGO22" si="5621">GGO19+GGO21</f>
        <v>393</v>
      </c>
      <c r="GGP22" s="286"/>
      <c r="GGQ22" s="283">
        <f t="shared" ref="GGQ22" si="5622">GGQ19+GGQ21</f>
        <v>319</v>
      </c>
      <c r="GGR22" s="286"/>
      <c r="GGS22" s="284">
        <v>0</v>
      </c>
      <c r="GGT22" s="283">
        <f t="shared" ref="GGT22" si="5623">GGT19+GGT21</f>
        <v>712</v>
      </c>
      <c r="GGU22" s="287"/>
      <c r="GGV22" s="285">
        <f t="shared" ref="GGV22" si="5624">GGV19+GGV21</f>
        <v>391</v>
      </c>
      <c r="GGW22" s="286"/>
      <c r="GGX22" s="283">
        <f t="shared" ref="GGX22" si="5625">GGX19+GGX21</f>
        <v>319</v>
      </c>
      <c r="GGY22" s="286"/>
      <c r="GGZ22" s="284">
        <v>0</v>
      </c>
      <c r="GHA22" s="283">
        <f t="shared" ref="GHA22" si="5626">GHA19+GHA21</f>
        <v>710</v>
      </c>
      <c r="GHB22" s="287"/>
      <c r="GHC22" s="285">
        <f t="shared" ref="GHC22" si="5627">GHC19+GHC21</f>
        <v>390</v>
      </c>
      <c r="GHD22" s="286"/>
      <c r="GHE22" s="283">
        <f t="shared" ref="GHE22" si="5628">GHE19+GHE21</f>
        <v>319</v>
      </c>
      <c r="GHF22" s="286"/>
      <c r="GHG22" s="284">
        <v>0</v>
      </c>
      <c r="GHH22" s="283">
        <f t="shared" ref="GHH22" si="5629">GHH19+GHH21</f>
        <v>709</v>
      </c>
      <c r="GHI22" s="287"/>
      <c r="GHJ22" s="285">
        <f t="shared" ref="GHJ22" si="5630">GHJ19+GHJ21</f>
        <v>390</v>
      </c>
      <c r="GHK22" s="286"/>
      <c r="GHL22" s="283">
        <f t="shared" ref="GHL22" si="5631">GHL19+GHL21</f>
        <v>319</v>
      </c>
      <c r="GHM22" s="286"/>
      <c r="GHN22" s="284">
        <v>0</v>
      </c>
      <c r="GHO22" s="283">
        <f t="shared" ref="GHO22" si="5632">GHO19+GHO21</f>
        <v>709</v>
      </c>
      <c r="GHP22" s="287"/>
      <c r="GHQ22" s="285">
        <f t="shared" ref="GHQ22" si="5633">GHQ19+GHQ21</f>
        <v>387</v>
      </c>
      <c r="GHR22" s="286"/>
      <c r="GHS22" s="283">
        <f t="shared" ref="GHS22" si="5634">GHS19+GHS21</f>
        <v>318</v>
      </c>
      <c r="GHT22" s="286"/>
      <c r="GHU22" s="284">
        <v>0</v>
      </c>
      <c r="GHV22" s="283">
        <f t="shared" ref="GHV22" si="5635">GHV19+GHV21</f>
        <v>705</v>
      </c>
      <c r="GHW22" s="287"/>
      <c r="GHX22" s="285">
        <f t="shared" ref="GHX22" si="5636">GHX19+GHX21</f>
        <v>385</v>
      </c>
      <c r="GHY22" s="286"/>
      <c r="GHZ22" s="283">
        <f t="shared" ref="GHZ22" si="5637">GHZ19+GHZ21</f>
        <v>317</v>
      </c>
      <c r="GIA22" s="286"/>
      <c r="GIB22" s="284">
        <v>0</v>
      </c>
      <c r="GIC22" s="283">
        <f t="shared" ref="GIC22" si="5638">GIC19+GIC21</f>
        <v>702</v>
      </c>
      <c r="GID22" s="287"/>
      <c r="GIE22" s="285">
        <f t="shared" ref="GIE22" si="5639">GIE19+GIE21</f>
        <v>384</v>
      </c>
      <c r="GIF22" s="286"/>
      <c r="GIG22" s="283">
        <f t="shared" ref="GIG22" si="5640">GIG19+GIG21</f>
        <v>317</v>
      </c>
      <c r="GIH22" s="286"/>
      <c r="GII22" s="284">
        <v>0</v>
      </c>
      <c r="GIJ22" s="283">
        <f t="shared" ref="GIJ22" si="5641">GIJ19+GIJ21</f>
        <v>701</v>
      </c>
      <c r="GIK22" s="287"/>
      <c r="GIL22" s="285">
        <f t="shared" ref="GIL22" si="5642">GIL19+GIL21</f>
        <v>383</v>
      </c>
      <c r="GIM22" s="286"/>
      <c r="GIN22" s="283">
        <f t="shared" ref="GIN22" si="5643">GIN19+GIN21</f>
        <v>315</v>
      </c>
      <c r="GIO22" s="286"/>
      <c r="GIP22" s="284">
        <v>0</v>
      </c>
      <c r="GIQ22" s="283">
        <f t="shared" ref="GIQ22" si="5644">GIQ19+GIQ21</f>
        <v>698</v>
      </c>
      <c r="GIR22" s="287"/>
      <c r="GIS22" s="285">
        <f t="shared" ref="GIS22" si="5645">GIS19+GIS21</f>
        <v>382</v>
      </c>
      <c r="GIT22" s="286"/>
      <c r="GIU22" s="283">
        <f t="shared" ref="GIU22" si="5646">GIU19+GIU21</f>
        <v>313</v>
      </c>
      <c r="GIV22" s="286"/>
      <c r="GIW22" s="284">
        <v>0</v>
      </c>
      <c r="GIX22" s="283">
        <f t="shared" ref="GIX22" si="5647">GIX19+GIX21</f>
        <v>695</v>
      </c>
      <c r="GIY22" s="287"/>
      <c r="GIZ22" s="285">
        <f t="shared" ref="GIZ22" si="5648">GIZ19+GIZ21</f>
        <v>381</v>
      </c>
      <c r="GJA22" s="286"/>
      <c r="GJB22" s="283">
        <f t="shared" ref="GJB22" si="5649">GJB19+GJB21</f>
        <v>307</v>
      </c>
      <c r="GJC22" s="286"/>
      <c r="GJD22" s="284">
        <v>0</v>
      </c>
      <c r="GJE22" s="283">
        <f t="shared" ref="GJE22" si="5650">GJE19+GJE21</f>
        <v>688</v>
      </c>
      <c r="GJF22" s="287"/>
      <c r="GJG22" s="285">
        <f t="shared" ref="GJG22" si="5651">GJG19+GJG21</f>
        <v>377</v>
      </c>
      <c r="GJH22" s="286"/>
      <c r="GJI22" s="283">
        <f t="shared" ref="GJI22" si="5652">GJI19+GJI21</f>
        <v>306</v>
      </c>
      <c r="GJJ22" s="286"/>
      <c r="GJK22" s="284">
        <v>0</v>
      </c>
      <c r="GJL22" s="283">
        <f t="shared" ref="GJL22" si="5653">GJL19+GJL21</f>
        <v>683</v>
      </c>
      <c r="GJM22" s="287"/>
      <c r="GJN22" s="285">
        <f t="shared" ref="GJN22" si="5654">GJN19+GJN21</f>
        <v>375</v>
      </c>
      <c r="GJO22" s="286"/>
      <c r="GJP22" s="283">
        <f t="shared" ref="GJP22" si="5655">GJP19+GJP21</f>
        <v>305</v>
      </c>
      <c r="GJQ22" s="286"/>
      <c r="GJR22" s="284">
        <v>0</v>
      </c>
      <c r="GJS22" s="283">
        <f t="shared" ref="GJS22" si="5656">GJS19+GJS21</f>
        <v>680</v>
      </c>
      <c r="GJT22" s="287"/>
      <c r="GJU22" s="285">
        <f t="shared" ref="GJU22" si="5657">GJU19+GJU21</f>
        <v>371</v>
      </c>
      <c r="GJV22" s="286"/>
      <c r="GJW22" s="283">
        <f t="shared" ref="GJW22" si="5658">GJW19+GJW21</f>
        <v>302</v>
      </c>
      <c r="GJX22" s="286"/>
      <c r="GJY22" s="284">
        <v>0</v>
      </c>
      <c r="GJZ22" s="283">
        <f t="shared" ref="GJZ22" si="5659">GJZ19+GJZ21</f>
        <v>673</v>
      </c>
      <c r="GKA22" s="287"/>
      <c r="GKB22" s="285">
        <f t="shared" ref="GKB22" si="5660">GKB19+GKB21</f>
        <v>370</v>
      </c>
      <c r="GKC22" s="286"/>
      <c r="GKD22" s="283">
        <f t="shared" ref="GKD22" si="5661">GKD19+GKD21</f>
        <v>300</v>
      </c>
      <c r="GKE22" s="286"/>
      <c r="GKF22" s="284">
        <v>0</v>
      </c>
      <c r="GKG22" s="283">
        <f t="shared" ref="GKG22" si="5662">GKG19+GKG21</f>
        <v>670</v>
      </c>
      <c r="GKH22" s="287"/>
      <c r="GKI22" s="285">
        <f t="shared" ref="GKI22" si="5663">GKI19+GKI21</f>
        <v>368</v>
      </c>
      <c r="GKJ22" s="286"/>
      <c r="GKK22" s="283">
        <f t="shared" ref="GKK22" si="5664">GKK19+GKK21</f>
        <v>298</v>
      </c>
      <c r="GKL22" s="286"/>
      <c r="GKM22" s="284">
        <v>0</v>
      </c>
      <c r="GKN22" s="283">
        <f t="shared" ref="GKN22" si="5665">GKN19+GKN21</f>
        <v>666</v>
      </c>
      <c r="GKO22" s="287"/>
      <c r="GKP22" s="285">
        <f t="shared" ref="GKP22" si="5666">GKP19+GKP21</f>
        <v>365</v>
      </c>
      <c r="GKQ22" s="286"/>
      <c r="GKR22" s="283">
        <f t="shared" ref="GKR22" si="5667">GKR19+GKR21</f>
        <v>292</v>
      </c>
      <c r="GKS22" s="286"/>
      <c r="GKT22" s="284">
        <v>0</v>
      </c>
      <c r="GKU22" s="283">
        <f t="shared" ref="GKU22" si="5668">GKU19+GKU21</f>
        <v>657</v>
      </c>
      <c r="GKV22" s="287"/>
      <c r="GKW22" s="285">
        <f t="shared" ref="GKW22" si="5669">GKW19+GKW21</f>
        <v>363</v>
      </c>
      <c r="GKX22" s="286"/>
      <c r="GKY22" s="283">
        <f t="shared" ref="GKY22" si="5670">GKY19+GKY21</f>
        <v>290</v>
      </c>
      <c r="GKZ22" s="286"/>
      <c r="GLA22" s="284">
        <v>0</v>
      </c>
      <c r="GLB22" s="283">
        <f t="shared" ref="GLB22" si="5671">GLB19+GLB21</f>
        <v>653</v>
      </c>
      <c r="GLC22" s="287"/>
      <c r="GLD22" s="285">
        <f t="shared" ref="GLD22" si="5672">GLD19+GLD21</f>
        <v>362</v>
      </c>
      <c r="GLE22" s="286"/>
      <c r="GLF22" s="283">
        <f t="shared" ref="GLF22" si="5673">GLF19+GLF21</f>
        <v>287</v>
      </c>
      <c r="GLG22" s="286"/>
      <c r="GLH22" s="284">
        <v>0</v>
      </c>
      <c r="GLI22" s="283">
        <f t="shared" ref="GLI22" si="5674">GLI19+GLI21</f>
        <v>649</v>
      </c>
      <c r="GLJ22" s="287"/>
      <c r="GLK22" s="285">
        <f t="shared" ref="GLK22" si="5675">GLK19+GLK21</f>
        <v>358</v>
      </c>
      <c r="GLL22" s="286"/>
      <c r="GLM22" s="283">
        <f t="shared" ref="GLM22" si="5676">GLM19+GLM21</f>
        <v>284</v>
      </c>
      <c r="GLN22" s="286"/>
      <c r="GLO22" s="284">
        <v>0</v>
      </c>
      <c r="GLP22" s="283">
        <f t="shared" ref="GLP22" si="5677">GLP19+GLP21</f>
        <v>642</v>
      </c>
      <c r="GLQ22" s="287"/>
      <c r="GLR22" s="285">
        <f t="shared" ref="GLR22" si="5678">GLR19+GLR21</f>
        <v>355</v>
      </c>
      <c r="GLS22" s="286"/>
      <c r="GLT22" s="283">
        <f t="shared" ref="GLT22" si="5679">GLT19+GLT21</f>
        <v>280</v>
      </c>
      <c r="GLU22" s="286"/>
      <c r="GLV22" s="284">
        <v>0</v>
      </c>
      <c r="GLW22" s="283">
        <f t="shared" ref="GLW22" si="5680">GLW19+GLW21</f>
        <v>635</v>
      </c>
      <c r="GLX22" s="287"/>
      <c r="GLY22" s="285">
        <f t="shared" ref="GLY22" si="5681">GLY19+GLY21</f>
        <v>346</v>
      </c>
      <c r="GLZ22" s="286"/>
      <c r="GMA22" s="283">
        <f t="shared" ref="GMA22" si="5682">GMA19+GMA21</f>
        <v>275</v>
      </c>
      <c r="GMB22" s="286"/>
      <c r="GMC22" s="284">
        <v>0</v>
      </c>
      <c r="GMD22" s="283">
        <f t="shared" ref="GMD22" si="5683">GMD19+GMD21</f>
        <v>621</v>
      </c>
      <c r="GME22" s="287"/>
      <c r="GMF22" s="285">
        <f t="shared" ref="GMF22" si="5684">GMF19+GMF21</f>
        <v>343</v>
      </c>
      <c r="GMG22" s="286"/>
      <c r="GMH22" s="283">
        <f t="shared" ref="GMH22" si="5685">GMH19+GMH21</f>
        <v>272</v>
      </c>
      <c r="GMI22" s="286"/>
      <c r="GMJ22" s="284">
        <v>0</v>
      </c>
      <c r="GMK22" s="283">
        <f t="shared" ref="GMK22" si="5686">GMK19+GMK21</f>
        <v>615</v>
      </c>
      <c r="GML22" s="287"/>
      <c r="GMM22" s="285">
        <f t="shared" ref="GMM22" si="5687">GMM19+GMM21</f>
        <v>339</v>
      </c>
      <c r="GMN22" s="286"/>
      <c r="GMO22" s="283">
        <f t="shared" ref="GMO22" si="5688">GMO19+GMO21</f>
        <v>267</v>
      </c>
      <c r="GMP22" s="286"/>
      <c r="GMQ22" s="284">
        <v>0</v>
      </c>
      <c r="GMR22" s="283">
        <f t="shared" ref="GMR22" si="5689">GMR19+GMR21</f>
        <v>606</v>
      </c>
      <c r="GMS22" s="287"/>
      <c r="GMT22" s="285">
        <f t="shared" ref="GMT22" si="5690">GMT19+GMT21</f>
        <v>329</v>
      </c>
      <c r="GMU22" s="286"/>
      <c r="GMV22" s="283">
        <f t="shared" ref="GMV22" si="5691">GMV19+GMV21</f>
        <v>263</v>
      </c>
      <c r="GMW22" s="286"/>
      <c r="GMX22" s="284">
        <v>0</v>
      </c>
      <c r="GMY22" s="283">
        <f t="shared" ref="GMY22" si="5692">GMY19+GMY21</f>
        <v>592</v>
      </c>
      <c r="GMZ22" s="287"/>
      <c r="GNA22" s="285">
        <f t="shared" ref="GNA22" si="5693">GNA19+GNA21</f>
        <v>325</v>
      </c>
      <c r="GNB22" s="286"/>
      <c r="GNC22" s="283">
        <f t="shared" ref="GNC22" si="5694">GNC19+GNC21</f>
        <v>259</v>
      </c>
      <c r="GND22" s="286"/>
      <c r="GNE22" s="284">
        <v>0</v>
      </c>
      <c r="GNF22" s="283">
        <f t="shared" ref="GNF22" si="5695">GNF19+GNF21</f>
        <v>584</v>
      </c>
      <c r="GNG22" s="287"/>
      <c r="GNH22" s="285">
        <f t="shared" ref="GNH22" si="5696">GNH19+GNH21</f>
        <v>323</v>
      </c>
      <c r="GNI22" s="286"/>
      <c r="GNJ22" s="283">
        <f t="shared" ref="GNJ22" si="5697">GNJ19+GNJ21</f>
        <v>253</v>
      </c>
      <c r="GNK22" s="286"/>
      <c r="GNL22" s="284">
        <v>0</v>
      </c>
      <c r="GNM22" s="283">
        <f t="shared" ref="GNM22" si="5698">GNM19+GNM21</f>
        <v>576</v>
      </c>
      <c r="GNN22" s="287"/>
      <c r="GNO22" s="285">
        <f t="shared" ref="GNO22" si="5699">GNO19+GNO21</f>
        <v>319</v>
      </c>
      <c r="GNP22" s="286"/>
      <c r="GNQ22" s="283">
        <f t="shared" ref="GNQ22" si="5700">GNQ19+GNQ21</f>
        <v>245</v>
      </c>
      <c r="GNR22" s="286"/>
      <c r="GNS22" s="284">
        <v>0</v>
      </c>
      <c r="GNT22" s="283">
        <f t="shared" ref="GNT22" si="5701">GNT19+GNT21</f>
        <v>564</v>
      </c>
      <c r="GNU22" s="287"/>
      <c r="GNV22" s="285">
        <f t="shared" ref="GNV22" si="5702">GNV19+GNV21</f>
        <v>308</v>
      </c>
      <c r="GNW22" s="286"/>
      <c r="GNX22" s="283">
        <f t="shared" ref="GNX22" si="5703">GNX19+GNX21</f>
        <v>238</v>
      </c>
      <c r="GNY22" s="286"/>
      <c r="GNZ22" s="284">
        <v>0</v>
      </c>
      <c r="GOA22" s="283">
        <f t="shared" ref="GOA22" si="5704">GOA19+GOA21</f>
        <v>546</v>
      </c>
      <c r="GOB22" s="287"/>
      <c r="GOC22" s="285">
        <f t="shared" ref="GOC22" si="5705">GOC19+GOC21</f>
        <v>305</v>
      </c>
      <c r="GOD22" s="286"/>
      <c r="GOE22" s="283">
        <f t="shared" ref="GOE22" si="5706">GOE19+GOE21</f>
        <v>232</v>
      </c>
      <c r="GOF22" s="286"/>
      <c r="GOG22" s="284">
        <v>0</v>
      </c>
      <c r="GOH22" s="283">
        <f t="shared" ref="GOH22" si="5707">GOH19+GOH21</f>
        <v>537</v>
      </c>
      <c r="GOI22" s="287"/>
      <c r="GOJ22" s="285">
        <f t="shared" ref="GOJ22" si="5708">GOJ19+GOJ21</f>
        <v>296</v>
      </c>
      <c r="GOK22" s="286"/>
      <c r="GOL22" s="283">
        <f t="shared" ref="GOL22" si="5709">GOL19+GOL21</f>
        <v>224</v>
      </c>
      <c r="GOM22" s="286"/>
      <c r="GON22" s="284">
        <v>0</v>
      </c>
      <c r="GOO22" s="283">
        <f t="shared" ref="GOO22" si="5710">GOO19+GOO21</f>
        <v>520</v>
      </c>
      <c r="GOP22" s="287"/>
      <c r="GOQ22" s="285">
        <f t="shared" ref="GOQ22" si="5711">GOQ19+GOQ21</f>
        <v>285</v>
      </c>
      <c r="GOR22" s="286"/>
      <c r="GOS22" s="283">
        <f t="shared" ref="GOS22" si="5712">GOS19+GOS21</f>
        <v>217</v>
      </c>
      <c r="GOT22" s="286"/>
      <c r="GOU22" s="284">
        <v>0</v>
      </c>
      <c r="GOV22" s="283">
        <f t="shared" ref="GOV22" si="5713">GOV19+GOV21</f>
        <v>502</v>
      </c>
      <c r="GOW22" s="287"/>
      <c r="GOX22" s="285">
        <f t="shared" ref="GOX22" si="5714">GOX19+GOX21</f>
        <v>278</v>
      </c>
      <c r="GOY22" s="286"/>
      <c r="GOZ22" s="283">
        <f t="shared" ref="GOZ22" si="5715">GOZ19+GOZ21</f>
        <v>211</v>
      </c>
      <c r="GPA22" s="286"/>
      <c r="GPB22" s="284">
        <v>0</v>
      </c>
      <c r="GPC22" s="283">
        <f t="shared" ref="GPC22" si="5716">GPC19+GPC21</f>
        <v>489</v>
      </c>
      <c r="GPD22" s="287"/>
      <c r="GPE22" s="285">
        <f t="shared" ref="GPE22" si="5717">GPE19+GPE21</f>
        <v>265</v>
      </c>
      <c r="GPF22" s="286"/>
      <c r="GPG22" s="283">
        <f t="shared" ref="GPG22" si="5718">GPG19+GPG21</f>
        <v>201</v>
      </c>
      <c r="GPH22" s="286"/>
      <c r="GPI22" s="284">
        <v>0</v>
      </c>
      <c r="GPJ22" s="283">
        <f t="shared" ref="GPJ22" si="5719">GPJ19+GPJ21</f>
        <v>466</v>
      </c>
      <c r="GPK22" s="287"/>
      <c r="GPL22" s="285">
        <f t="shared" ref="GPL22" si="5720">GPL19+GPL21</f>
        <v>260</v>
      </c>
      <c r="GPM22" s="286"/>
      <c r="GPN22" s="283">
        <f t="shared" ref="GPN22" si="5721">GPN19+GPN21</f>
        <v>190</v>
      </c>
      <c r="GPO22" s="286"/>
      <c r="GPP22" s="284">
        <v>0</v>
      </c>
      <c r="GPQ22" s="283">
        <f t="shared" ref="GPQ22" si="5722">GPQ19+GPQ21</f>
        <v>450</v>
      </c>
      <c r="GPR22" s="287"/>
      <c r="GPS22" s="285">
        <f t="shared" ref="GPS22" si="5723">GPS19+GPS21</f>
        <v>253</v>
      </c>
      <c r="GPT22" s="286"/>
      <c r="GPU22" s="283">
        <f t="shared" ref="GPU22" si="5724">GPU19+GPU21</f>
        <v>184</v>
      </c>
      <c r="GPV22" s="286"/>
      <c r="GPW22" s="284">
        <v>0</v>
      </c>
      <c r="GPX22" s="283">
        <f t="shared" ref="GPX22" si="5725">GPX19+GPX21</f>
        <v>437</v>
      </c>
      <c r="GPY22" s="287"/>
      <c r="GPZ22" s="285">
        <f t="shared" ref="GPZ22" si="5726">GPZ19+GPZ21</f>
        <v>245</v>
      </c>
      <c r="GQA22" s="286"/>
      <c r="GQB22" s="283">
        <f t="shared" ref="GQB22" si="5727">GQB19+GQB21</f>
        <v>171</v>
      </c>
      <c r="GQC22" s="286"/>
      <c r="GQD22" s="284">
        <v>0</v>
      </c>
      <c r="GQE22" s="283">
        <f t="shared" ref="GQE22" si="5728">GQE19+GQE21</f>
        <v>416</v>
      </c>
      <c r="GQF22" s="287"/>
      <c r="GQG22" s="285">
        <f t="shared" ref="GQG22" si="5729">GQG19+GQG21</f>
        <v>237</v>
      </c>
      <c r="GQH22" s="286"/>
      <c r="GQI22" s="283">
        <f t="shared" ref="GQI22" si="5730">GQI19+GQI21</f>
        <v>167</v>
      </c>
      <c r="GQJ22" s="286"/>
      <c r="GQK22" s="284">
        <v>0</v>
      </c>
      <c r="GQL22" s="283">
        <f t="shared" ref="GQL22" si="5731">GQL19+GQL21</f>
        <v>404</v>
      </c>
      <c r="GQM22" s="287"/>
      <c r="GQN22" s="285">
        <f t="shared" ref="GQN22" si="5732">GQN19+GQN21</f>
        <v>228</v>
      </c>
      <c r="GQO22" s="286"/>
      <c r="GQP22" s="283">
        <f t="shared" ref="GQP22" si="5733">GQP19+GQP21</f>
        <v>159</v>
      </c>
      <c r="GQQ22" s="286"/>
      <c r="GQR22" s="284">
        <v>0</v>
      </c>
      <c r="GQS22" s="283">
        <f t="shared" ref="GQS22" si="5734">GQS19+GQS21</f>
        <v>387</v>
      </c>
      <c r="GQT22" s="287"/>
      <c r="GQU22" s="285">
        <f t="shared" ref="GQU22" si="5735">GQU19+GQU21</f>
        <v>216</v>
      </c>
      <c r="GQV22" s="286"/>
      <c r="GQW22" s="283">
        <f t="shared" ref="GQW22" si="5736">GQW19+GQW21</f>
        <v>148</v>
      </c>
      <c r="GQX22" s="286"/>
      <c r="GQY22" s="284">
        <v>0</v>
      </c>
      <c r="GQZ22" s="283">
        <f t="shared" ref="GQZ22" si="5737">GQZ19+GQZ21</f>
        <v>364</v>
      </c>
      <c r="GRA22" s="287"/>
      <c r="GRB22" s="285">
        <f t="shared" ref="GRB22" si="5738">GRB19+GRB21</f>
        <v>203</v>
      </c>
      <c r="GRC22" s="286"/>
      <c r="GRD22" s="283">
        <f t="shared" ref="GRD22" si="5739">GRD19+GRD21</f>
        <v>139</v>
      </c>
      <c r="GRE22" s="286"/>
      <c r="GRF22" s="284">
        <v>0</v>
      </c>
      <c r="GRG22" s="283">
        <f t="shared" ref="GRG22" si="5740">GRG19+GRG21</f>
        <v>342</v>
      </c>
      <c r="GRH22" s="287"/>
      <c r="GRI22" s="285">
        <f t="shared" ref="GRI22" si="5741">GRI19+GRI21</f>
        <v>193</v>
      </c>
      <c r="GRJ22" s="286"/>
      <c r="GRK22" s="283">
        <f t="shared" ref="GRK22" si="5742">GRK19+GRK21</f>
        <v>132</v>
      </c>
      <c r="GRL22" s="286"/>
      <c r="GRM22" s="284">
        <v>0</v>
      </c>
      <c r="GRN22" s="283">
        <f t="shared" ref="GRN22" si="5743">GRN19+GRN21</f>
        <v>325</v>
      </c>
      <c r="GRO22" s="287"/>
      <c r="GRP22" s="285">
        <f t="shared" ref="GRP22" si="5744">GRP19+GRP21</f>
        <v>176</v>
      </c>
      <c r="GRQ22" s="286"/>
      <c r="GRR22" s="283">
        <f t="shared" ref="GRR22" si="5745">GRR19+GRR21</f>
        <v>120</v>
      </c>
      <c r="GRS22" s="286"/>
      <c r="GRT22" s="284">
        <v>0</v>
      </c>
      <c r="GRU22" s="283">
        <f t="shared" ref="GRU22" si="5746">GRU19+GRU21</f>
        <v>296</v>
      </c>
      <c r="GRV22" s="287"/>
      <c r="GRW22" s="285">
        <f t="shared" ref="GRW22" si="5747">GRW19+GRW21</f>
        <v>159</v>
      </c>
      <c r="GRX22" s="286"/>
      <c r="GRY22" s="283">
        <f t="shared" ref="GRY22" si="5748">GRY19+GRY21</f>
        <v>106</v>
      </c>
      <c r="GRZ22" s="286"/>
      <c r="GSA22" s="284">
        <v>0</v>
      </c>
      <c r="GSB22" s="283">
        <f t="shared" ref="GSB22" si="5749">GSB19+GSB21</f>
        <v>265</v>
      </c>
      <c r="GSC22" s="287"/>
      <c r="GSD22" s="285">
        <f t="shared" ref="GSD22" si="5750">GSD19+GSD21</f>
        <v>143</v>
      </c>
      <c r="GSE22" s="286"/>
      <c r="GSF22" s="283">
        <f t="shared" ref="GSF22" si="5751">GSF19+GSF21</f>
        <v>100</v>
      </c>
      <c r="GSG22" s="286"/>
      <c r="GSH22" s="284">
        <v>0</v>
      </c>
      <c r="GSI22" s="283">
        <f t="shared" ref="GSI22" si="5752">GSI19+GSI21</f>
        <v>243</v>
      </c>
      <c r="GSJ22" s="287"/>
      <c r="GSK22" s="285">
        <f t="shared" ref="GSK22" si="5753">GSK19+GSK21</f>
        <v>129</v>
      </c>
      <c r="GSL22" s="286"/>
      <c r="GSM22" s="283">
        <f t="shared" ref="GSM22" si="5754">GSM19+GSM21</f>
        <v>94</v>
      </c>
      <c r="GSN22" s="286"/>
      <c r="GSO22" s="284">
        <v>0</v>
      </c>
      <c r="GSP22" s="283">
        <f t="shared" ref="GSP22" si="5755">GSP19+GSP21</f>
        <v>223</v>
      </c>
      <c r="GSQ22" s="287"/>
      <c r="GSR22" s="285">
        <f t="shared" ref="GSR22" si="5756">GSR19+GSR21</f>
        <v>119</v>
      </c>
      <c r="GSS22" s="286"/>
      <c r="GST22" s="283">
        <f t="shared" ref="GST22" si="5757">GST19+GST21</f>
        <v>86</v>
      </c>
      <c r="GSU22" s="286"/>
      <c r="GSV22" s="284">
        <v>0</v>
      </c>
      <c r="GSW22" s="283">
        <f t="shared" ref="GSW22" si="5758">GSW19+GSW21</f>
        <v>205</v>
      </c>
      <c r="GSX22" s="287"/>
      <c r="GSY22" s="285">
        <f t="shared" ref="GSY22" si="5759">GSY19+GSY21</f>
        <v>110</v>
      </c>
      <c r="GSZ22" s="286"/>
      <c r="GTA22" s="283">
        <f t="shared" ref="GTA22" si="5760">GTA19+GTA21</f>
        <v>75</v>
      </c>
      <c r="GTB22" s="286"/>
      <c r="GTC22" s="284">
        <v>0</v>
      </c>
      <c r="GTD22" s="283">
        <f t="shared" ref="GTD22" si="5761">GTD19+GTD21</f>
        <v>185</v>
      </c>
      <c r="GTE22" s="287"/>
      <c r="GTF22" s="285">
        <f t="shared" ref="GTF22" si="5762">GTF19+GTF21</f>
        <v>104</v>
      </c>
      <c r="GTG22" s="286"/>
      <c r="GTH22" s="283">
        <f t="shared" ref="GTH22" si="5763">GTH19+GTH21</f>
        <v>70</v>
      </c>
      <c r="GTI22" s="286"/>
      <c r="GTJ22" s="284">
        <v>0</v>
      </c>
      <c r="GTK22" s="283">
        <f t="shared" ref="GTK22" si="5764">GTK19+GTK21</f>
        <v>174</v>
      </c>
      <c r="GTL22" s="287"/>
      <c r="GTM22" s="285">
        <f t="shared" ref="GTM22" si="5765">GTM19+GTM21</f>
        <v>96</v>
      </c>
      <c r="GTN22" s="286"/>
      <c r="GTO22" s="283">
        <f t="shared" ref="GTO22" si="5766">GTO19+GTO21</f>
        <v>59</v>
      </c>
      <c r="GTP22" s="286"/>
      <c r="GTQ22" s="284">
        <v>0</v>
      </c>
      <c r="GTR22" s="283">
        <f t="shared" ref="GTR22" si="5767">GTR19+GTR21</f>
        <v>155</v>
      </c>
      <c r="GTS22" s="287"/>
      <c r="GTT22" s="285">
        <f t="shared" ref="GTT22" si="5768">GTT19+GTT21</f>
        <v>85</v>
      </c>
      <c r="GTU22" s="286"/>
      <c r="GTV22" s="283">
        <f t="shared" ref="GTV22" si="5769">GTV19+GTV21</f>
        <v>49</v>
      </c>
      <c r="GTW22" s="286"/>
      <c r="GTX22" s="284">
        <v>0</v>
      </c>
      <c r="GTY22" s="283">
        <f t="shared" ref="GTY22" si="5770">GTY19+GTY21</f>
        <v>134</v>
      </c>
      <c r="GTZ22" s="287"/>
      <c r="GUA22" s="285">
        <f t="shared" ref="GUA22" si="5771">GUA19+GUA21</f>
        <v>77</v>
      </c>
      <c r="GUB22" s="286"/>
      <c r="GUC22" s="283">
        <f t="shared" ref="GUC22" si="5772">GUC19+GUC21</f>
        <v>43</v>
      </c>
      <c r="GUD22" s="286"/>
      <c r="GUE22" s="284">
        <v>0</v>
      </c>
      <c r="GUF22" s="283">
        <f t="shared" ref="GUF22" si="5773">GUF19+GUF21</f>
        <v>120</v>
      </c>
      <c r="GUG22" s="287"/>
      <c r="GUH22" s="285">
        <f t="shared" ref="GUH22" si="5774">GUH19+GUH21</f>
        <v>64</v>
      </c>
      <c r="GUI22" s="286"/>
      <c r="GUJ22" s="283">
        <f t="shared" ref="GUJ22" si="5775">GUJ19+GUJ21</f>
        <v>37</v>
      </c>
      <c r="GUK22" s="286"/>
      <c r="GUL22" s="284">
        <v>0</v>
      </c>
      <c r="GUM22" s="283">
        <f t="shared" ref="GUM22" si="5776">GUM19+GUM21</f>
        <v>101</v>
      </c>
      <c r="GUN22" s="287"/>
      <c r="GUO22" s="285">
        <f t="shared" ref="GUO22" si="5777">GUO19+GUO21</f>
        <v>53</v>
      </c>
      <c r="GUP22" s="286"/>
      <c r="GUQ22" s="283">
        <f t="shared" ref="GUQ22" si="5778">GUQ19+GUQ21</f>
        <v>28</v>
      </c>
      <c r="GUR22" s="286"/>
      <c r="GUS22" s="284">
        <v>0</v>
      </c>
      <c r="GUT22" s="283">
        <f t="shared" ref="GUT22" si="5779">GUT19+GUT21</f>
        <v>81</v>
      </c>
      <c r="GUU22" s="287"/>
      <c r="GUV22" s="285">
        <f t="shared" ref="GUV22" si="5780">GUV19+GUV21</f>
        <v>43</v>
      </c>
      <c r="GUW22" s="286"/>
      <c r="GUX22" s="283">
        <f t="shared" ref="GUX22" si="5781">GUX19+GUX21</f>
        <v>22</v>
      </c>
      <c r="GUY22" s="286"/>
      <c r="GUZ22" s="284">
        <v>0</v>
      </c>
      <c r="GVA22" s="283">
        <f t="shared" ref="GVA22" si="5782">GVA19+GVA21</f>
        <v>65</v>
      </c>
      <c r="GVB22" s="287"/>
      <c r="GVC22" s="285">
        <f t="shared" ref="GVC22" si="5783">GVC19+GVC21</f>
        <v>35</v>
      </c>
      <c r="GVD22" s="286"/>
      <c r="GVE22" s="283">
        <f t="shared" ref="GVE22" si="5784">GVE19+GVE21</f>
        <v>21</v>
      </c>
      <c r="GVF22" s="286"/>
      <c r="GVG22" s="284">
        <v>0</v>
      </c>
      <c r="GVH22" s="283">
        <f t="shared" ref="GVH22" si="5785">GVH19+GVH21</f>
        <v>56</v>
      </c>
      <c r="GVI22" s="287"/>
      <c r="GVJ22" s="285">
        <f t="shared" ref="GVJ22" si="5786">GVJ19+GVJ21</f>
        <v>29</v>
      </c>
      <c r="GVK22" s="286"/>
      <c r="GVL22" s="283">
        <f t="shared" ref="GVL22" si="5787">GVL19+GVL21</f>
        <v>17</v>
      </c>
      <c r="GVM22" s="286"/>
      <c r="GVN22" s="284">
        <v>0</v>
      </c>
      <c r="GVO22" s="283">
        <f t="shared" ref="GVO22" si="5788">GVO19+GVO21</f>
        <v>46</v>
      </c>
      <c r="GVP22" s="287"/>
      <c r="GVQ22" s="285">
        <f t="shared" ref="GVQ22" si="5789">GVQ19+GVQ21</f>
        <v>21</v>
      </c>
      <c r="GVR22" s="286"/>
      <c r="GVS22" s="283">
        <f t="shared" ref="GVS22" si="5790">GVS19+GVS21</f>
        <v>13</v>
      </c>
      <c r="GVT22" s="286"/>
      <c r="GVU22" s="284">
        <v>0</v>
      </c>
      <c r="GVV22" s="283">
        <f t="shared" ref="GVV22" si="5791">GVV19+GVV21</f>
        <v>34</v>
      </c>
      <c r="GVW22" s="287"/>
      <c r="GVX22" s="285">
        <f t="shared" ref="GVX22" si="5792">GVX19+GVX21</f>
        <v>17</v>
      </c>
      <c r="GVY22" s="286"/>
      <c r="GVZ22" s="283">
        <f t="shared" ref="GVZ22" si="5793">GVZ19+GVZ21</f>
        <v>9</v>
      </c>
      <c r="GWA22" s="286"/>
      <c r="GWB22" s="284">
        <v>0</v>
      </c>
      <c r="GWC22" s="283">
        <f t="shared" ref="GWC22" si="5794">GWC19+GWC21</f>
        <v>26</v>
      </c>
      <c r="GWD22" s="287"/>
      <c r="GWE22" s="285">
        <f t="shared" ref="GWE22" si="5795">GWE19+GWE21</f>
        <v>13</v>
      </c>
      <c r="GWF22" s="286"/>
      <c r="GWG22" s="283">
        <f t="shared" ref="GWG22" si="5796">GWG19+GWG21</f>
        <v>7</v>
      </c>
      <c r="GWH22" s="286"/>
      <c r="GWI22" s="284">
        <v>0</v>
      </c>
      <c r="GWJ22" s="283">
        <f t="shared" ref="GWJ22" si="5797">GWJ19+GWJ21</f>
        <v>20</v>
      </c>
      <c r="GWK22" s="287"/>
      <c r="GWL22" s="285">
        <f t="shared" ref="GWL22" si="5798">GWL19+GWL21</f>
        <v>9</v>
      </c>
      <c r="GWM22" s="286"/>
      <c r="GWN22" s="283">
        <f t="shared" ref="GWN22" si="5799">GWN19+GWN21</f>
        <v>6</v>
      </c>
      <c r="GWO22" s="286"/>
      <c r="GWP22" s="284">
        <v>0</v>
      </c>
      <c r="GWQ22" s="283">
        <f t="shared" ref="GWQ22" si="5800">GWQ19+GWQ21</f>
        <v>15</v>
      </c>
      <c r="GWR22" s="287"/>
      <c r="GWS22" s="285">
        <f t="shared" ref="GWS22" si="5801">GWS19+GWS21</f>
        <v>8</v>
      </c>
      <c r="GWT22" s="286"/>
      <c r="GWU22" s="283">
        <f t="shared" ref="GWU22" si="5802">GWU19+GWU21</f>
        <v>4</v>
      </c>
      <c r="GWV22" s="286"/>
      <c r="GWW22" s="284">
        <v>0</v>
      </c>
      <c r="GWX22" s="283">
        <f t="shared" ref="GWX22" si="5803">GWX19+GWX21</f>
        <v>12</v>
      </c>
      <c r="GWY22" s="287"/>
      <c r="GWZ22" s="285">
        <f t="shared" ref="GWZ22" si="5804">GWZ19+GWZ21</f>
        <v>5</v>
      </c>
      <c r="GXA22" s="286"/>
      <c r="GXB22" s="283">
        <f t="shared" ref="GXB22" si="5805">GXB19+GXB21</f>
        <v>2</v>
      </c>
      <c r="GXC22" s="286"/>
      <c r="GXD22" s="284">
        <v>0</v>
      </c>
      <c r="GXE22" s="283">
        <f t="shared" ref="GXE22" si="5806">GXE19+GXE21</f>
        <v>7</v>
      </c>
      <c r="GXF22" s="287"/>
      <c r="GXG22" s="285">
        <f t="shared" ref="GXG22" si="5807">GXG19+GXG21</f>
        <v>3</v>
      </c>
      <c r="GXH22" s="286"/>
      <c r="GXI22" s="283">
        <f t="shared" ref="GXI22" si="5808">GXI19+GXI21</f>
        <v>2</v>
      </c>
      <c r="GXJ22" s="286"/>
      <c r="GXK22" s="284">
        <v>0</v>
      </c>
      <c r="GXL22" s="283">
        <f t="shared" ref="GXL22" si="5809">GXL19+GXL21</f>
        <v>5</v>
      </c>
      <c r="GXM22" s="287"/>
      <c r="GXN22" s="285">
        <f t="shared" ref="GXN22" si="5810">GXN19+GXN21</f>
        <v>3</v>
      </c>
      <c r="GXO22" s="286"/>
      <c r="GXP22" s="283">
        <f t="shared" ref="GXP22" si="5811">GXP19+GXP21</f>
        <v>0</v>
      </c>
      <c r="GXQ22" s="286"/>
      <c r="GXR22" s="284">
        <v>0</v>
      </c>
      <c r="GXS22" s="283">
        <f t="shared" ref="GXS22" si="5812">GXS19+GXS21</f>
        <v>3</v>
      </c>
      <c r="GXT22" s="287"/>
      <c r="GXU22" s="285">
        <f t="shared" ref="GXU22" si="5813">GXU19+GXU21</f>
        <v>2</v>
      </c>
      <c r="GXV22" s="286"/>
      <c r="GXW22" s="283">
        <f t="shared" ref="GXW22" si="5814">GXW19+GXW21</f>
        <v>0</v>
      </c>
      <c r="GXX22" s="286"/>
      <c r="GXY22" s="284">
        <v>0</v>
      </c>
      <c r="GXZ22" s="283">
        <f t="shared" ref="GXZ22" si="5815">GXZ19+GXZ21</f>
        <v>2</v>
      </c>
      <c r="GYA22" s="287"/>
      <c r="GYB22" s="285">
        <f t="shared" ref="GYB22" si="5816">GYB19+GYB21</f>
        <v>1</v>
      </c>
      <c r="GYC22" s="286"/>
      <c r="GYD22" s="283">
        <f t="shared" ref="GYD22" si="5817">GYD19+GYD21</f>
        <v>0</v>
      </c>
      <c r="GYE22" s="286"/>
      <c r="GYF22" s="284">
        <v>0</v>
      </c>
      <c r="GYG22" s="283">
        <f t="shared" ref="GYG22" si="5818">GYG19+GYG21</f>
        <v>1</v>
      </c>
      <c r="GYH22" s="287"/>
      <c r="GYI22" s="285">
        <f t="shared" ref="GYI22" si="5819">GYI19+GYI21</f>
        <v>1</v>
      </c>
      <c r="GYJ22" s="286"/>
      <c r="GYK22" s="283">
        <f t="shared" ref="GYK22" si="5820">GYK19+GYK21</f>
        <v>0</v>
      </c>
      <c r="GYL22" s="286"/>
      <c r="GYM22" s="284">
        <v>0</v>
      </c>
      <c r="GYN22" s="283">
        <f t="shared" ref="GYN22" si="5821">GYN19+GYN21</f>
        <v>1</v>
      </c>
      <c r="GYO22" s="287"/>
      <c r="GYP22" s="255"/>
      <c r="GYQ22" s="255"/>
      <c r="GYR22" s="255"/>
      <c r="GYS22" s="255"/>
      <c r="GYT22" s="255"/>
      <c r="GYU22" s="255"/>
      <c r="GYV22" s="255"/>
      <c r="GYW22" s="255"/>
      <c r="GYX22" s="255"/>
      <c r="GYY22" s="255"/>
      <c r="GYZ22" s="255"/>
      <c r="GZA22" s="255"/>
      <c r="GZB22" s="255"/>
      <c r="GZC22" s="255"/>
      <c r="GZD22" s="255"/>
      <c r="GZE22" s="255"/>
      <c r="GZF22" s="255"/>
      <c r="GZG22" s="255"/>
      <c r="GZH22" s="255"/>
      <c r="GZI22" s="255"/>
      <c r="GZJ22" s="255"/>
      <c r="GZK22" s="255"/>
      <c r="GZL22" s="255"/>
      <c r="GZM22" s="255"/>
      <c r="GZN22" s="255"/>
      <c r="GZO22" s="255"/>
      <c r="GZP22" s="255"/>
      <c r="GZQ22" s="255"/>
      <c r="GZR22" s="255"/>
      <c r="GZS22" s="255"/>
      <c r="GZT22" s="255"/>
      <c r="GZU22" s="255"/>
      <c r="GZV22" s="255"/>
      <c r="GZW22" s="255"/>
      <c r="GZX22" s="255"/>
      <c r="GZY22" s="255"/>
      <c r="GZZ22" s="255"/>
      <c r="HAA22" s="255"/>
      <c r="HAB22" s="255"/>
      <c r="HAC22" s="255"/>
      <c r="HAD22" s="255"/>
    </row>
    <row r="23" spans="1:5438" s="309" customFormat="1">
      <c r="A23" s="103"/>
      <c r="B23" s="121"/>
      <c r="C23" s="121"/>
      <c r="D23" s="121"/>
      <c r="E23" s="121"/>
      <c r="F23" s="46"/>
      <c r="G23" s="46"/>
      <c r="H23" s="121"/>
      <c r="I23" s="121"/>
      <c r="J23" s="121"/>
      <c r="K23" s="121"/>
      <c r="L23" s="121"/>
      <c r="M23" s="121"/>
      <c r="N23" s="121"/>
      <c r="O23" s="121"/>
      <c r="P23" s="121"/>
      <c r="Q23" s="121"/>
      <c r="R23" s="121"/>
      <c r="S23" s="121"/>
      <c r="T23" s="121"/>
      <c r="U23" s="121"/>
      <c r="V23" s="121"/>
      <c r="W23" s="121"/>
      <c r="X23" s="121"/>
      <c r="Y23" s="121"/>
      <c r="Z23" s="121"/>
      <c r="AA23" s="121"/>
      <c r="AB23" s="121"/>
      <c r="AC23" s="121"/>
      <c r="AD23" s="121"/>
      <c r="AE23" s="121"/>
      <c r="AF23" s="121"/>
      <c r="AG23" s="121"/>
      <c r="AH23" s="121"/>
      <c r="AI23" s="121"/>
      <c r="AJ23" s="121"/>
      <c r="AK23" s="121"/>
      <c r="AL23" s="121"/>
      <c r="AM23" s="121"/>
      <c r="AN23" s="121"/>
      <c r="AO23" s="121"/>
      <c r="AP23" s="121"/>
      <c r="AQ23" s="121"/>
      <c r="AR23" s="121"/>
      <c r="AS23" s="121"/>
      <c r="AT23" s="121"/>
      <c r="AU23" s="121"/>
      <c r="AV23" s="121"/>
      <c r="AW23" s="121"/>
      <c r="AX23" s="121"/>
      <c r="AY23" s="121"/>
      <c r="AZ23" s="121"/>
      <c r="BA23" s="121"/>
      <c r="BB23" s="121"/>
      <c r="BC23" s="121"/>
      <c r="BD23" s="121"/>
      <c r="BE23" s="121"/>
      <c r="BF23" s="121"/>
      <c r="BG23" s="121"/>
      <c r="BH23" s="121"/>
      <c r="BI23" s="121"/>
      <c r="BJ23" s="121"/>
      <c r="BK23" s="121"/>
      <c r="BL23" s="121"/>
      <c r="BM23" s="121"/>
      <c r="BN23" s="121"/>
      <c r="BO23" s="121"/>
      <c r="BP23" s="121"/>
      <c r="BQ23" s="121"/>
      <c r="BR23" s="121"/>
      <c r="BS23" s="121"/>
      <c r="BT23" s="121"/>
      <c r="BU23" s="121"/>
      <c r="BV23" s="121"/>
      <c r="BW23" s="121"/>
      <c r="BX23" s="121"/>
      <c r="BY23" s="121"/>
      <c r="BZ23" s="121"/>
      <c r="CA23" s="121"/>
      <c r="CB23" s="121"/>
      <c r="CC23" s="121"/>
      <c r="CD23" s="121"/>
      <c r="CE23" s="121"/>
      <c r="CF23" s="121"/>
      <c r="CG23" s="121"/>
      <c r="CH23" s="121"/>
      <c r="CI23" s="121"/>
      <c r="CJ23" s="121"/>
      <c r="CK23" s="121"/>
      <c r="CL23" s="121"/>
      <c r="CM23" s="121"/>
      <c r="CN23" s="121"/>
      <c r="CO23" s="121"/>
      <c r="CP23" s="121"/>
      <c r="CQ23" s="121"/>
      <c r="CR23" s="121"/>
      <c r="CS23" s="121"/>
      <c r="CT23" s="121"/>
      <c r="CU23" s="121"/>
      <c r="CV23" s="121"/>
      <c r="CW23" s="121"/>
      <c r="CX23" s="121"/>
      <c r="CY23" s="121"/>
      <c r="CZ23" s="121"/>
      <c r="DA23" s="121"/>
      <c r="DB23" s="121"/>
      <c r="DC23" s="121"/>
      <c r="DD23" s="121"/>
      <c r="DE23" s="121"/>
      <c r="DF23" s="121"/>
      <c r="DG23" s="121"/>
      <c r="DH23" s="121"/>
      <c r="DI23" s="121"/>
      <c r="DJ23" s="121"/>
      <c r="DK23" s="121"/>
      <c r="DL23" s="121"/>
      <c r="DM23" s="121"/>
      <c r="DN23" s="121"/>
      <c r="DO23" s="121"/>
      <c r="DP23" s="121"/>
      <c r="DQ23" s="121"/>
      <c r="DR23" s="121"/>
      <c r="DS23" s="121"/>
      <c r="DT23" s="121"/>
      <c r="DU23" s="121"/>
      <c r="DV23" s="121"/>
      <c r="DW23" s="121"/>
      <c r="DX23" s="121"/>
      <c r="DY23" s="121"/>
      <c r="DZ23" s="121"/>
      <c r="EA23" s="121"/>
      <c r="EB23" s="121"/>
      <c r="EC23" s="121"/>
      <c r="ED23" s="121"/>
      <c r="EE23" s="121"/>
      <c r="EF23" s="121"/>
      <c r="EG23" s="121"/>
      <c r="EH23" s="121"/>
      <c r="EI23" s="121"/>
      <c r="EJ23" s="121"/>
      <c r="EK23" s="121"/>
      <c r="EL23" s="121"/>
      <c r="EM23" s="121"/>
      <c r="EN23" s="121"/>
      <c r="EO23" s="121"/>
      <c r="EP23" s="121"/>
      <c r="EQ23" s="121"/>
      <c r="ER23" s="121"/>
      <c r="ES23" s="121"/>
      <c r="ET23" s="121"/>
      <c r="EU23" s="121"/>
      <c r="EV23" s="121"/>
      <c r="EW23" s="121"/>
      <c r="EX23" s="121"/>
      <c r="EY23" s="121"/>
      <c r="EZ23" s="121"/>
      <c r="FA23" s="121"/>
      <c r="FB23" s="121"/>
      <c r="FC23" s="121"/>
      <c r="FD23" s="121"/>
      <c r="FE23" s="121"/>
      <c r="FF23" s="121"/>
      <c r="FG23" s="121"/>
      <c r="FH23" s="121"/>
      <c r="FI23" s="121"/>
      <c r="FJ23" s="121"/>
      <c r="FK23" s="121"/>
      <c r="FL23" s="121"/>
      <c r="FM23" s="121"/>
      <c r="FN23" s="121"/>
      <c r="FO23" s="121"/>
      <c r="FP23" s="121"/>
      <c r="FQ23" s="121"/>
      <c r="FR23" s="121"/>
      <c r="FS23" s="121"/>
      <c r="FT23" s="121"/>
      <c r="FU23" s="121"/>
      <c r="FV23" s="121"/>
      <c r="FW23" s="121"/>
      <c r="FX23" s="121"/>
      <c r="FY23" s="121"/>
      <c r="FZ23" s="121"/>
      <c r="GA23" s="121"/>
      <c r="GB23" s="121"/>
      <c r="GC23" s="121"/>
      <c r="GD23" s="121"/>
      <c r="GE23" s="121"/>
      <c r="GF23" s="121"/>
      <c r="GG23" s="121"/>
      <c r="GH23" s="121"/>
      <c r="GI23" s="121"/>
      <c r="GJ23" s="121"/>
      <c r="GK23" s="121"/>
      <c r="GL23" s="121"/>
      <c r="GM23" s="121"/>
      <c r="GN23" s="121"/>
      <c r="GO23" s="121"/>
      <c r="GP23" s="121"/>
      <c r="GQ23" s="121"/>
      <c r="GR23" s="121"/>
      <c r="GS23" s="121"/>
      <c r="GT23" s="121"/>
      <c r="GU23" s="121"/>
      <c r="GV23" s="121"/>
      <c r="GW23" s="121"/>
      <c r="GX23" s="121"/>
      <c r="GY23" s="121"/>
      <c r="GZ23" s="121"/>
      <c r="HA23" s="121"/>
      <c r="HB23" s="121"/>
      <c r="HC23" s="121"/>
      <c r="HD23" s="121"/>
      <c r="HE23" s="121"/>
      <c r="HF23" s="121"/>
      <c r="HG23" s="121"/>
      <c r="HH23" s="121"/>
      <c r="HI23" s="121"/>
      <c r="HJ23" s="121"/>
      <c r="HK23" s="121"/>
      <c r="HL23" s="121"/>
      <c r="HM23" s="121"/>
      <c r="HN23" s="121"/>
      <c r="HO23" s="121"/>
      <c r="HP23" s="121"/>
      <c r="HQ23" s="121"/>
      <c r="HR23" s="121"/>
      <c r="HS23" s="121"/>
      <c r="HT23" s="121"/>
      <c r="HU23" s="121"/>
      <c r="HV23" s="121"/>
      <c r="HW23" s="121"/>
      <c r="HX23" s="121"/>
      <c r="HY23" s="121"/>
      <c r="HZ23" s="121"/>
      <c r="IA23" s="121"/>
      <c r="IB23" s="121"/>
      <c r="IC23" s="121"/>
      <c r="ID23" s="121"/>
      <c r="IE23" s="121"/>
      <c r="IF23" s="121"/>
      <c r="IG23" s="121"/>
      <c r="IH23" s="121"/>
      <c r="II23" s="121"/>
      <c r="IJ23" s="121"/>
      <c r="IK23" s="121"/>
      <c r="IL23" s="121"/>
      <c r="IM23" s="121"/>
      <c r="IN23" s="121"/>
      <c r="IO23" s="121"/>
      <c r="IP23" s="121"/>
      <c r="IQ23" s="121"/>
      <c r="IR23" s="121"/>
      <c r="IS23" s="121"/>
      <c r="IT23" s="121"/>
      <c r="IU23" s="121"/>
      <c r="IV23" s="121"/>
      <c r="IW23" s="121"/>
      <c r="IX23" s="121"/>
      <c r="IY23" s="121"/>
      <c r="IZ23" s="121"/>
      <c r="JA23" s="121"/>
      <c r="JB23" s="121"/>
      <c r="JC23" s="121"/>
      <c r="JD23" s="121"/>
      <c r="JE23" s="121"/>
      <c r="JF23" s="121"/>
      <c r="JG23" s="121"/>
      <c r="JH23" s="121"/>
      <c r="JI23" s="121"/>
      <c r="JJ23" s="121"/>
      <c r="JK23" s="121"/>
      <c r="JL23" s="121"/>
      <c r="JM23" s="121"/>
      <c r="JN23" s="121"/>
      <c r="JO23" s="121"/>
      <c r="JP23" s="121"/>
      <c r="JQ23" s="121"/>
      <c r="JR23" s="121"/>
      <c r="JS23" s="121"/>
      <c r="JT23" s="121"/>
      <c r="JU23" s="121"/>
      <c r="JV23" s="121"/>
      <c r="JW23" s="121"/>
      <c r="JX23" s="121"/>
      <c r="JY23" s="121"/>
      <c r="JZ23" s="121"/>
      <c r="KA23" s="121"/>
      <c r="KB23" s="121"/>
      <c r="KC23" s="121"/>
      <c r="KD23" s="121"/>
      <c r="KE23" s="121"/>
      <c r="KF23" s="121"/>
      <c r="KG23" s="121"/>
      <c r="KH23" s="121"/>
      <c r="KI23" s="121"/>
      <c r="KJ23" s="121"/>
      <c r="KK23" s="121"/>
      <c r="KL23" s="121"/>
      <c r="KM23" s="121"/>
      <c r="KN23" s="121"/>
      <c r="KO23" s="121"/>
      <c r="KP23" s="121"/>
      <c r="KQ23" s="121"/>
      <c r="KR23" s="121"/>
      <c r="KS23" s="121"/>
      <c r="KT23" s="121"/>
      <c r="KU23" s="121"/>
      <c r="KV23" s="121"/>
      <c r="KW23" s="121"/>
      <c r="KX23" s="121"/>
      <c r="KY23" s="121"/>
      <c r="KZ23" s="121"/>
      <c r="LA23" s="121"/>
      <c r="LB23" s="121"/>
      <c r="LC23" s="121"/>
      <c r="LD23" s="121"/>
      <c r="LE23" s="121"/>
      <c r="LF23" s="121"/>
      <c r="LG23" s="121"/>
      <c r="LH23" s="121"/>
      <c r="LI23" s="121"/>
      <c r="LJ23" s="121"/>
      <c r="LK23" s="121"/>
      <c r="LL23" s="121"/>
      <c r="LM23" s="121"/>
      <c r="LN23" s="121"/>
      <c r="LO23" s="121"/>
      <c r="LP23" s="121"/>
      <c r="LQ23" s="121"/>
      <c r="LR23" s="121"/>
      <c r="LS23" s="121"/>
      <c r="LT23" s="121"/>
      <c r="LU23" s="121"/>
      <c r="LV23" s="121"/>
      <c r="LW23" s="121"/>
      <c r="LX23" s="121"/>
      <c r="LY23" s="121"/>
      <c r="LZ23" s="121"/>
      <c r="MA23" s="121"/>
      <c r="MB23" s="121"/>
      <c r="MC23" s="121"/>
      <c r="MD23" s="121"/>
      <c r="ME23" s="121"/>
      <c r="MF23" s="121"/>
      <c r="MG23" s="121"/>
      <c r="MH23" s="121"/>
      <c r="MI23" s="121"/>
      <c r="MJ23" s="121"/>
      <c r="MK23" s="121"/>
      <c r="ML23" s="121"/>
      <c r="MM23" s="121"/>
      <c r="MN23" s="121"/>
      <c r="MO23" s="121"/>
      <c r="MP23" s="121"/>
      <c r="MQ23" s="121"/>
      <c r="MR23" s="121"/>
      <c r="MS23" s="121"/>
      <c r="MT23" s="121"/>
      <c r="MU23" s="121"/>
      <c r="MV23" s="121"/>
      <c r="MW23" s="121"/>
      <c r="MX23" s="121"/>
      <c r="MY23" s="121"/>
      <c r="MZ23" s="121"/>
      <c r="NA23" s="121"/>
      <c r="NB23" s="121"/>
      <c r="NC23" s="121"/>
      <c r="ND23" s="121"/>
      <c r="NE23" s="121"/>
      <c r="NF23" s="121"/>
      <c r="NG23" s="121"/>
      <c r="NH23" s="121"/>
      <c r="NI23" s="121"/>
      <c r="NJ23" s="121"/>
      <c r="NK23" s="121"/>
      <c r="NL23" s="121"/>
      <c r="NM23" s="121"/>
      <c r="NN23" s="121"/>
      <c r="NO23" s="121"/>
      <c r="NP23" s="121"/>
      <c r="NQ23" s="121"/>
      <c r="NR23" s="121"/>
      <c r="NS23" s="121"/>
      <c r="NT23" s="121"/>
      <c r="NU23" s="121"/>
      <c r="NV23" s="121"/>
      <c r="NW23" s="121"/>
      <c r="NX23" s="121"/>
      <c r="NY23" s="121"/>
      <c r="NZ23" s="121"/>
      <c r="OA23" s="121"/>
      <c r="OB23" s="121"/>
      <c r="OC23" s="121"/>
      <c r="OD23" s="121"/>
      <c r="OE23" s="121"/>
      <c r="OF23" s="121"/>
      <c r="OG23" s="121"/>
      <c r="OH23" s="121"/>
      <c r="OI23" s="121"/>
      <c r="OJ23" s="121"/>
      <c r="OK23" s="121"/>
      <c r="OL23" s="121"/>
      <c r="OM23" s="121"/>
      <c r="ON23" s="121"/>
      <c r="OO23" s="121"/>
      <c r="OP23" s="121"/>
      <c r="OQ23" s="121"/>
      <c r="OR23" s="121"/>
      <c r="OS23" s="121"/>
      <c r="OT23" s="121"/>
      <c r="OU23" s="121"/>
      <c r="OV23" s="121"/>
      <c r="OW23" s="121"/>
      <c r="OX23" s="121"/>
      <c r="OY23" s="121"/>
      <c r="OZ23" s="121"/>
      <c r="PA23" s="121"/>
      <c r="PB23" s="121"/>
      <c r="PC23" s="121"/>
      <c r="PD23" s="121"/>
      <c r="PE23" s="121"/>
      <c r="PF23" s="121"/>
      <c r="PG23" s="121"/>
      <c r="PH23" s="121"/>
      <c r="PI23" s="121"/>
      <c r="PJ23" s="121"/>
      <c r="PK23" s="121"/>
      <c r="PL23" s="121"/>
      <c r="PM23" s="121"/>
      <c r="PN23" s="121"/>
      <c r="PO23" s="121"/>
      <c r="PP23" s="121"/>
      <c r="PQ23" s="121"/>
      <c r="PR23" s="121"/>
      <c r="PS23" s="121"/>
      <c r="PT23" s="121"/>
      <c r="PU23" s="121"/>
      <c r="PV23" s="121"/>
      <c r="PW23" s="121"/>
      <c r="PX23" s="121"/>
      <c r="PY23" s="121"/>
      <c r="PZ23" s="121"/>
      <c r="QA23" s="121"/>
      <c r="QB23" s="121"/>
      <c r="QC23" s="121"/>
      <c r="QD23" s="121"/>
      <c r="QE23" s="121"/>
      <c r="QF23" s="121"/>
      <c r="QG23" s="121"/>
      <c r="QH23" s="121"/>
      <c r="QI23" s="121"/>
      <c r="QJ23" s="121"/>
      <c r="QK23" s="121"/>
      <c r="QL23" s="121"/>
      <c r="QM23" s="121"/>
      <c r="QN23" s="121"/>
      <c r="QO23" s="121"/>
      <c r="QP23" s="121"/>
      <c r="QQ23" s="121"/>
      <c r="QR23" s="121"/>
      <c r="QS23" s="121"/>
      <c r="QT23" s="121"/>
      <c r="QU23" s="121"/>
      <c r="QV23" s="121"/>
      <c r="QW23" s="121"/>
      <c r="QX23" s="121"/>
      <c r="QY23" s="121"/>
      <c r="QZ23" s="121"/>
      <c r="RA23" s="121"/>
      <c r="RB23" s="121"/>
      <c r="RC23" s="121"/>
      <c r="RD23" s="121"/>
      <c r="RE23" s="121"/>
      <c r="RF23" s="121"/>
      <c r="RG23" s="121"/>
      <c r="RH23" s="121"/>
      <c r="RI23" s="121"/>
      <c r="RJ23" s="121"/>
      <c r="RK23" s="121"/>
      <c r="RL23" s="121"/>
      <c r="RM23" s="121"/>
      <c r="RN23" s="121"/>
      <c r="RO23" s="121"/>
      <c r="RP23" s="121"/>
      <c r="RQ23" s="121"/>
      <c r="RR23" s="121"/>
      <c r="RS23" s="121"/>
      <c r="RT23" s="121"/>
      <c r="RU23" s="121"/>
      <c r="RV23" s="121"/>
      <c r="RW23" s="121"/>
      <c r="RX23" s="121"/>
      <c r="RY23" s="121"/>
      <c r="RZ23" s="121"/>
      <c r="SA23" s="121"/>
      <c r="SB23" s="121"/>
      <c r="SC23" s="121"/>
      <c r="SD23" s="121"/>
      <c r="SE23" s="121"/>
      <c r="SF23" s="121"/>
      <c r="SG23" s="121"/>
      <c r="SH23" s="121"/>
      <c r="SI23" s="121"/>
      <c r="SJ23" s="121"/>
      <c r="SK23" s="121"/>
      <c r="SL23" s="121"/>
      <c r="SM23" s="121"/>
      <c r="SN23" s="121"/>
      <c r="SO23" s="121"/>
      <c r="SP23" s="121"/>
      <c r="SQ23" s="121"/>
      <c r="SR23" s="121"/>
      <c r="SS23" s="121"/>
      <c r="ST23" s="121"/>
      <c r="SU23" s="121"/>
      <c r="SV23" s="121"/>
      <c r="SW23" s="121"/>
      <c r="SX23" s="121"/>
      <c r="SY23" s="121"/>
      <c r="SZ23" s="121"/>
      <c r="TA23" s="121"/>
      <c r="TB23" s="121"/>
      <c r="TC23" s="121"/>
      <c r="TD23" s="121"/>
      <c r="TE23" s="121"/>
      <c r="TF23" s="121"/>
      <c r="TG23" s="121"/>
      <c r="TH23" s="121"/>
      <c r="TI23" s="121"/>
      <c r="TJ23" s="121"/>
      <c r="TK23" s="121"/>
      <c r="TL23" s="121"/>
      <c r="TM23" s="121"/>
      <c r="TN23" s="121"/>
      <c r="TO23" s="121"/>
      <c r="TP23" s="121"/>
      <c r="TQ23" s="121"/>
      <c r="TR23" s="121"/>
      <c r="TS23" s="121"/>
      <c r="TT23" s="121"/>
      <c r="TU23" s="121"/>
      <c r="TV23" s="121"/>
      <c r="TW23" s="121"/>
      <c r="TX23" s="121"/>
      <c r="TY23" s="121"/>
      <c r="TZ23" s="121"/>
      <c r="UA23" s="121"/>
      <c r="UB23" s="121"/>
      <c r="UC23" s="121"/>
      <c r="UD23" s="121"/>
      <c r="UE23" s="121"/>
      <c r="UF23" s="121"/>
      <c r="UG23" s="121"/>
      <c r="UH23" s="121"/>
      <c r="UI23" s="121"/>
      <c r="UJ23" s="121"/>
      <c r="UK23" s="121"/>
      <c r="UL23" s="121"/>
      <c r="UM23" s="121"/>
      <c r="UN23" s="121"/>
      <c r="UO23" s="121"/>
      <c r="UP23" s="121"/>
      <c r="UQ23" s="121"/>
      <c r="UR23" s="121"/>
      <c r="US23" s="121"/>
      <c r="UT23" s="121"/>
      <c r="UU23" s="121"/>
      <c r="UV23" s="121"/>
      <c r="UW23" s="121"/>
      <c r="UX23" s="121"/>
      <c r="UY23" s="121"/>
      <c r="UZ23" s="121"/>
      <c r="VA23" s="121"/>
      <c r="VB23" s="121"/>
      <c r="VC23" s="121"/>
      <c r="VD23" s="121"/>
      <c r="VE23" s="121"/>
      <c r="VF23" s="121"/>
      <c r="VG23" s="121"/>
      <c r="VH23" s="121"/>
      <c r="VI23" s="121"/>
      <c r="VJ23" s="121"/>
      <c r="VK23" s="121"/>
      <c r="VL23" s="121"/>
      <c r="VM23" s="121"/>
      <c r="VN23" s="121"/>
      <c r="VO23" s="121"/>
      <c r="VP23" s="121"/>
      <c r="VQ23" s="121"/>
      <c r="VR23" s="121"/>
      <c r="VS23" s="121"/>
      <c r="VT23" s="121"/>
      <c r="VU23" s="121"/>
      <c r="VV23" s="121"/>
      <c r="VW23" s="121"/>
      <c r="VX23" s="121"/>
      <c r="VY23" s="121"/>
      <c r="VZ23" s="121"/>
      <c r="WA23" s="121"/>
      <c r="WB23" s="121"/>
      <c r="WC23" s="121"/>
      <c r="WD23" s="121"/>
      <c r="WE23" s="121"/>
      <c r="WF23" s="121"/>
      <c r="WG23" s="121"/>
      <c r="WH23" s="121"/>
      <c r="WI23" s="121"/>
      <c r="WJ23" s="121"/>
      <c r="WK23" s="121"/>
      <c r="WL23" s="121"/>
      <c r="WM23" s="121"/>
      <c r="WN23" s="121"/>
      <c r="WO23" s="121"/>
      <c r="WP23" s="121"/>
      <c r="WQ23" s="121"/>
      <c r="WR23" s="121"/>
      <c r="WS23" s="121"/>
      <c r="WT23" s="121"/>
      <c r="WU23" s="121"/>
      <c r="WV23" s="121"/>
      <c r="WW23" s="121"/>
      <c r="WX23" s="121"/>
      <c r="WY23" s="121"/>
      <c r="WZ23" s="121"/>
      <c r="XA23" s="121"/>
      <c r="XB23" s="121"/>
      <c r="XC23" s="121"/>
      <c r="XD23" s="121"/>
      <c r="XE23" s="121"/>
      <c r="XF23" s="121"/>
      <c r="XG23" s="121"/>
      <c r="XH23" s="121"/>
      <c r="XI23" s="121"/>
      <c r="XJ23" s="121"/>
      <c r="XK23" s="121"/>
      <c r="XL23" s="121"/>
      <c r="XM23" s="121"/>
      <c r="XN23" s="121"/>
      <c r="XO23" s="121"/>
      <c r="XP23" s="121"/>
      <c r="XQ23" s="121"/>
      <c r="XR23" s="121"/>
      <c r="XS23" s="121"/>
      <c r="XT23" s="121"/>
      <c r="XU23" s="121"/>
      <c r="XV23" s="121"/>
      <c r="XW23" s="121"/>
      <c r="XX23" s="121"/>
      <c r="XY23" s="121"/>
      <c r="XZ23" s="121"/>
      <c r="YA23" s="121"/>
      <c r="YB23" s="121"/>
      <c r="YC23" s="121"/>
      <c r="YD23" s="121"/>
      <c r="YE23" s="121"/>
      <c r="YF23" s="121"/>
      <c r="YG23" s="121"/>
      <c r="YH23" s="121"/>
      <c r="YI23" s="121"/>
      <c r="YJ23" s="121"/>
      <c r="YK23" s="121"/>
      <c r="YL23" s="121"/>
      <c r="YM23" s="121"/>
      <c r="YN23" s="121"/>
      <c r="YO23" s="121"/>
      <c r="YP23" s="121"/>
      <c r="YQ23" s="121"/>
      <c r="YR23" s="121"/>
      <c r="YS23" s="121"/>
      <c r="YT23" s="121"/>
      <c r="YU23" s="121"/>
      <c r="YV23" s="121"/>
      <c r="YW23" s="121"/>
      <c r="YX23" s="121"/>
      <c r="YY23" s="121"/>
      <c r="YZ23" s="121"/>
      <c r="ZA23" s="121"/>
      <c r="ZB23" s="121"/>
      <c r="ZC23" s="121"/>
      <c r="ZD23" s="121"/>
      <c r="ZE23" s="121"/>
      <c r="ZF23" s="121"/>
      <c r="ZG23" s="121"/>
      <c r="ZH23" s="121"/>
      <c r="ZI23" s="121"/>
      <c r="ZJ23" s="121"/>
      <c r="ZK23" s="121"/>
      <c r="ZL23" s="121"/>
      <c r="ZM23" s="121"/>
      <c r="ZN23" s="121"/>
      <c r="ZO23" s="121"/>
      <c r="ZP23" s="121"/>
      <c r="ZQ23" s="121"/>
      <c r="ZR23" s="121"/>
      <c r="ZS23" s="121"/>
      <c r="ZT23" s="121"/>
      <c r="ZU23" s="121"/>
      <c r="ZV23" s="121"/>
      <c r="ZW23" s="121"/>
      <c r="ZX23" s="121"/>
      <c r="ZY23" s="121"/>
      <c r="ZZ23" s="121"/>
      <c r="AAA23" s="121"/>
      <c r="AAB23" s="121"/>
      <c r="AAC23" s="121"/>
      <c r="AAD23" s="121"/>
      <c r="AAE23" s="121"/>
      <c r="AAF23" s="121"/>
      <c r="AAG23" s="121"/>
      <c r="AAH23" s="121"/>
      <c r="AAI23" s="121"/>
      <c r="AAJ23" s="121"/>
      <c r="AAK23" s="121"/>
      <c r="AAL23" s="121"/>
      <c r="AAM23" s="121"/>
      <c r="AAN23" s="121"/>
      <c r="AAO23" s="121"/>
      <c r="AAP23" s="121"/>
      <c r="AAQ23" s="121"/>
      <c r="AAR23" s="121"/>
      <c r="AAS23" s="121"/>
      <c r="AAT23" s="121"/>
      <c r="AAU23" s="121"/>
      <c r="AAV23" s="121"/>
      <c r="AAW23" s="121"/>
      <c r="AAX23" s="121"/>
      <c r="AAY23" s="121"/>
      <c r="AAZ23" s="121"/>
      <c r="ABA23" s="121"/>
      <c r="ABB23" s="121"/>
      <c r="ABC23" s="121"/>
      <c r="ABD23" s="121"/>
      <c r="ABE23" s="121"/>
      <c r="ABF23" s="121"/>
      <c r="ABG23" s="121"/>
      <c r="ABH23" s="121"/>
      <c r="ABI23" s="121"/>
      <c r="ABJ23" s="121"/>
      <c r="ABK23" s="121"/>
      <c r="ABL23" s="121"/>
      <c r="ABM23" s="121"/>
      <c r="ABN23" s="121"/>
      <c r="ABO23" s="121"/>
      <c r="ABP23" s="121"/>
      <c r="ABQ23" s="121"/>
      <c r="ABR23" s="121"/>
      <c r="ABS23" s="121"/>
      <c r="ABT23" s="121"/>
      <c r="ABU23" s="121"/>
      <c r="ABV23" s="121"/>
      <c r="ABW23" s="121"/>
      <c r="ABX23" s="121"/>
      <c r="ABY23" s="121"/>
      <c r="ABZ23" s="121"/>
      <c r="ACA23" s="121"/>
      <c r="ACB23" s="121"/>
      <c r="ACC23" s="121"/>
      <c r="ACD23" s="121"/>
      <c r="ACE23" s="121"/>
      <c r="ACF23" s="121"/>
      <c r="ACG23" s="121"/>
      <c r="ACH23" s="121"/>
      <c r="ACI23" s="121"/>
      <c r="ACJ23" s="121"/>
      <c r="ACK23" s="121"/>
      <c r="ACL23" s="121"/>
      <c r="ACM23" s="121"/>
      <c r="ACN23" s="121"/>
      <c r="ACO23" s="121"/>
      <c r="ACP23" s="121"/>
      <c r="ACQ23" s="121"/>
      <c r="ACR23" s="121"/>
      <c r="ACS23" s="121"/>
      <c r="ACT23" s="121"/>
      <c r="ACU23" s="121"/>
      <c r="ACV23" s="121"/>
      <c r="ACW23" s="121"/>
      <c r="ACX23" s="121"/>
      <c r="ACY23" s="121"/>
      <c r="ACZ23" s="121"/>
      <c r="ADA23" s="121"/>
      <c r="ADB23" s="121"/>
      <c r="ADC23" s="121"/>
      <c r="ADD23" s="121"/>
      <c r="ADE23" s="121"/>
      <c r="ADF23" s="121"/>
      <c r="ADG23" s="121"/>
      <c r="ADH23" s="121"/>
      <c r="ADI23" s="121"/>
      <c r="ADJ23" s="121"/>
      <c r="ADK23" s="121"/>
      <c r="ADL23" s="121"/>
      <c r="ADM23" s="121"/>
      <c r="ADN23" s="121"/>
      <c r="ADO23" s="121"/>
      <c r="ADP23" s="121"/>
      <c r="ADQ23" s="121"/>
      <c r="ADR23" s="121"/>
      <c r="ADS23" s="121"/>
      <c r="ADT23" s="121"/>
      <c r="ADU23" s="121"/>
      <c r="ADV23" s="121"/>
      <c r="ADW23" s="121"/>
      <c r="ADX23" s="121"/>
      <c r="ADY23" s="121"/>
      <c r="ADZ23" s="121"/>
      <c r="AEA23" s="121"/>
      <c r="AEB23" s="121"/>
      <c r="AEC23" s="121"/>
      <c r="AED23" s="121"/>
      <c r="AEE23" s="121"/>
      <c r="AEF23" s="121"/>
      <c r="AEG23" s="121"/>
      <c r="AEH23" s="121"/>
      <c r="AEI23" s="121"/>
      <c r="AEJ23" s="121"/>
      <c r="AEK23" s="121"/>
      <c r="AEL23" s="121"/>
      <c r="AEM23" s="121"/>
      <c r="AEN23" s="121"/>
      <c r="AEO23" s="121"/>
      <c r="AEP23" s="121"/>
      <c r="AEQ23" s="121"/>
      <c r="AER23" s="121"/>
      <c r="AES23" s="121"/>
      <c r="AET23" s="121"/>
      <c r="AEU23" s="121"/>
      <c r="AEV23" s="121"/>
      <c r="AEW23" s="121"/>
      <c r="AEX23" s="121"/>
      <c r="AEY23" s="121"/>
      <c r="AEZ23" s="121"/>
      <c r="AFA23" s="121"/>
      <c r="AFB23" s="121"/>
      <c r="AFC23" s="121"/>
      <c r="AFD23" s="121"/>
      <c r="AFE23" s="121"/>
      <c r="AFF23" s="121"/>
      <c r="AFG23" s="121"/>
      <c r="AFH23" s="121"/>
      <c r="AFI23" s="121"/>
      <c r="AFJ23" s="121"/>
      <c r="AFK23" s="121"/>
      <c r="AFL23" s="121"/>
      <c r="AFM23" s="121"/>
      <c r="AFN23" s="121"/>
      <c r="AFO23" s="121"/>
      <c r="AFP23" s="121"/>
      <c r="AFQ23" s="121"/>
      <c r="AFR23" s="121"/>
      <c r="AFS23" s="121"/>
      <c r="AFT23" s="121"/>
      <c r="AFU23" s="121"/>
      <c r="AFV23" s="121"/>
      <c r="AFW23" s="121"/>
      <c r="AFX23" s="121"/>
      <c r="AFY23" s="121"/>
      <c r="AFZ23" s="121"/>
      <c r="AGA23" s="121"/>
      <c r="AGB23" s="121"/>
      <c r="AGC23" s="121"/>
      <c r="AGD23" s="121"/>
      <c r="AGE23" s="121"/>
      <c r="AGF23" s="121"/>
      <c r="AGG23" s="121"/>
      <c r="AGH23" s="121"/>
      <c r="AGI23" s="121"/>
      <c r="AGJ23" s="121"/>
      <c r="AGK23" s="121"/>
      <c r="AGL23" s="121"/>
      <c r="AGM23" s="121"/>
      <c r="AGN23" s="121"/>
      <c r="AGO23" s="121"/>
      <c r="AGP23" s="121"/>
      <c r="AGQ23" s="121"/>
      <c r="AGR23" s="121"/>
      <c r="AGS23" s="121"/>
      <c r="AGT23" s="121"/>
      <c r="AGU23" s="121"/>
      <c r="AGV23" s="121"/>
      <c r="AGW23" s="121"/>
      <c r="AGX23" s="121"/>
      <c r="AGY23" s="121"/>
      <c r="AGZ23" s="121"/>
      <c r="AHA23" s="121"/>
      <c r="AHB23" s="121"/>
      <c r="AHC23" s="121"/>
      <c r="AHD23" s="121"/>
      <c r="AHE23" s="121"/>
      <c r="AHF23" s="121"/>
      <c r="AHG23" s="121"/>
      <c r="AHH23" s="121"/>
      <c r="AHI23" s="121"/>
      <c r="AHJ23" s="121"/>
      <c r="AHK23" s="121"/>
      <c r="AHL23" s="121"/>
      <c r="AHM23" s="121"/>
      <c r="AHN23" s="121"/>
      <c r="AHO23" s="121"/>
      <c r="AHP23" s="121"/>
      <c r="AHQ23" s="121"/>
      <c r="AHR23" s="121"/>
      <c r="AHS23" s="121"/>
      <c r="AHT23" s="121"/>
      <c r="AHU23" s="121"/>
      <c r="AHV23" s="121"/>
      <c r="AHW23" s="121"/>
      <c r="AHX23" s="121"/>
      <c r="AHY23" s="121"/>
      <c r="AHZ23" s="121"/>
      <c r="AIA23" s="121"/>
      <c r="AIB23" s="121"/>
      <c r="AIC23" s="121"/>
      <c r="AID23" s="121"/>
      <c r="AIE23" s="121"/>
      <c r="AIF23" s="121"/>
      <c r="AIG23" s="121"/>
      <c r="AIH23" s="121"/>
      <c r="AII23" s="121"/>
      <c r="AIJ23" s="121"/>
      <c r="AIK23" s="121"/>
      <c r="AIL23" s="121"/>
      <c r="AIM23" s="121"/>
      <c r="AIN23" s="121"/>
      <c r="AIO23" s="121"/>
      <c r="AIP23" s="121"/>
      <c r="AIQ23" s="121"/>
      <c r="AIR23" s="121"/>
      <c r="AIS23" s="121"/>
      <c r="AIT23" s="121"/>
      <c r="AIU23" s="121"/>
      <c r="AIV23" s="121"/>
      <c r="AIW23" s="121"/>
      <c r="AIX23" s="121"/>
      <c r="AIY23" s="121"/>
      <c r="AIZ23" s="121"/>
      <c r="AJA23" s="121"/>
      <c r="AJB23" s="121"/>
      <c r="AJC23" s="121"/>
      <c r="AJD23" s="121"/>
      <c r="AJE23" s="121"/>
      <c r="AJF23" s="121"/>
      <c r="AJG23" s="121"/>
      <c r="AJH23" s="121"/>
      <c r="AJI23" s="121"/>
      <c r="AJJ23" s="121"/>
      <c r="AJK23" s="121"/>
      <c r="AJL23" s="121"/>
      <c r="AJM23" s="121"/>
      <c r="AJN23" s="121"/>
      <c r="AJO23" s="121"/>
      <c r="AJP23" s="121"/>
      <c r="AJQ23" s="121"/>
      <c r="AJR23" s="121"/>
      <c r="AJS23" s="121"/>
      <c r="AJT23" s="121"/>
      <c r="AJU23" s="121"/>
      <c r="AJV23" s="121"/>
      <c r="AJW23" s="121"/>
      <c r="AJX23" s="121"/>
      <c r="AJY23" s="121"/>
      <c r="AJZ23" s="121"/>
      <c r="AKA23" s="121"/>
      <c r="AKB23" s="121"/>
      <c r="AKC23" s="121"/>
      <c r="AKD23" s="121"/>
      <c r="AKE23" s="121"/>
      <c r="AKF23" s="121"/>
      <c r="AKG23" s="121"/>
      <c r="AKH23" s="121"/>
      <c r="AKI23" s="121"/>
      <c r="AKJ23" s="121"/>
      <c r="AKK23" s="121"/>
      <c r="AKL23" s="121"/>
      <c r="AKM23" s="121"/>
      <c r="AKN23" s="121"/>
      <c r="AKO23" s="121"/>
      <c r="AKP23" s="121"/>
      <c r="AKQ23" s="121"/>
      <c r="AKR23" s="121"/>
      <c r="AKS23" s="121"/>
      <c r="AKT23" s="121"/>
      <c r="AKU23" s="121"/>
      <c r="AKV23" s="121"/>
      <c r="AKW23" s="121"/>
      <c r="AKX23" s="121"/>
      <c r="AKY23" s="121"/>
      <c r="AKZ23" s="121"/>
      <c r="ALA23" s="121"/>
      <c r="ALB23" s="121"/>
      <c r="ALC23" s="121"/>
      <c r="ALD23" s="121"/>
      <c r="ALE23" s="121"/>
      <c r="ALF23" s="121"/>
      <c r="ALG23" s="121"/>
      <c r="ALH23" s="121"/>
      <c r="ALI23" s="121"/>
      <c r="ALJ23" s="121"/>
      <c r="ALK23" s="121"/>
      <c r="ALL23" s="121"/>
      <c r="ALM23" s="121"/>
      <c r="ALN23" s="121"/>
      <c r="ALO23" s="121"/>
      <c r="ALP23" s="121"/>
      <c r="ALQ23" s="121"/>
      <c r="ALR23" s="121"/>
      <c r="ALS23" s="121"/>
      <c r="ALT23" s="121"/>
      <c r="ALU23" s="121"/>
      <c r="ALV23" s="121"/>
      <c r="ALW23" s="121"/>
      <c r="ALX23" s="121"/>
      <c r="ALY23" s="121"/>
      <c r="ALZ23" s="121"/>
      <c r="AMA23" s="121"/>
      <c r="AMB23" s="121"/>
      <c r="AMC23" s="121"/>
      <c r="AMD23" s="121"/>
      <c r="AME23" s="121"/>
      <c r="AMF23" s="121"/>
      <c r="AMG23" s="121"/>
      <c r="AMH23" s="121"/>
      <c r="AMI23" s="121"/>
      <c r="AMJ23" s="121"/>
      <c r="AMK23" s="121"/>
      <c r="AML23" s="121"/>
      <c r="AMM23" s="121"/>
      <c r="AMN23" s="121"/>
      <c r="AMO23" s="121"/>
      <c r="AMP23" s="121"/>
      <c r="AMQ23" s="121"/>
      <c r="AMR23" s="121"/>
      <c r="AMS23" s="121"/>
      <c r="AMT23" s="121"/>
      <c r="AMU23" s="121"/>
      <c r="AMV23" s="121"/>
      <c r="AMW23" s="121"/>
      <c r="AMX23" s="121"/>
      <c r="AMY23" s="121"/>
      <c r="AMZ23" s="121"/>
      <c r="ANA23" s="121"/>
      <c r="ANB23" s="121"/>
      <c r="ANC23" s="121"/>
      <c r="AND23" s="121"/>
      <c r="ANE23" s="121"/>
      <c r="ANF23" s="121"/>
      <c r="ANG23" s="121"/>
      <c r="ANH23" s="121"/>
      <c r="ANI23" s="121"/>
      <c r="ANJ23" s="121"/>
      <c r="ANK23" s="121"/>
      <c r="ANL23" s="121"/>
      <c r="ANM23" s="121"/>
      <c r="ANN23" s="121"/>
      <c r="ANO23" s="121"/>
      <c r="ANP23" s="121"/>
      <c r="ANQ23" s="121"/>
      <c r="ANR23" s="121"/>
      <c r="ANS23" s="121"/>
      <c r="ANT23" s="121"/>
      <c r="ANU23" s="121"/>
      <c r="ANV23" s="121"/>
      <c r="ANW23" s="121"/>
      <c r="ANX23" s="121"/>
      <c r="ANY23" s="121"/>
      <c r="ANZ23" s="121"/>
      <c r="AOA23" s="121"/>
      <c r="AOB23" s="121"/>
      <c r="AOC23" s="121"/>
      <c r="AOD23" s="121"/>
      <c r="AOE23" s="121"/>
      <c r="AOF23" s="121"/>
      <c r="AOG23" s="121"/>
      <c r="AOH23" s="121"/>
      <c r="AOI23" s="121"/>
      <c r="AOJ23" s="121"/>
      <c r="AOK23" s="121"/>
      <c r="AOL23" s="121"/>
      <c r="AOM23" s="121"/>
      <c r="AON23" s="121"/>
      <c r="AOO23" s="121"/>
      <c r="AOP23" s="121"/>
      <c r="AOQ23" s="121"/>
      <c r="AOR23" s="121"/>
      <c r="AOS23" s="121"/>
      <c r="AOT23" s="121"/>
      <c r="AOU23" s="121"/>
      <c r="AOV23" s="121"/>
      <c r="AOW23" s="121"/>
      <c r="AOX23" s="121"/>
      <c r="AOY23" s="121"/>
      <c r="AOZ23" s="121"/>
      <c r="APA23" s="121"/>
      <c r="APB23" s="121"/>
      <c r="APC23" s="121"/>
      <c r="APD23" s="121"/>
      <c r="APE23" s="121"/>
      <c r="APF23" s="121"/>
      <c r="APG23" s="121"/>
      <c r="APH23" s="121"/>
      <c r="API23" s="121"/>
      <c r="APJ23" s="121"/>
      <c r="APK23" s="121"/>
      <c r="APL23" s="121"/>
      <c r="APM23" s="121"/>
      <c r="APN23" s="121"/>
      <c r="APO23" s="121"/>
      <c r="APP23" s="121"/>
      <c r="APQ23" s="121"/>
      <c r="APR23" s="121"/>
      <c r="APS23" s="121"/>
      <c r="APT23" s="121"/>
      <c r="APU23" s="121"/>
      <c r="APV23" s="121"/>
      <c r="APW23" s="121"/>
      <c r="APX23" s="121"/>
      <c r="APY23" s="121"/>
      <c r="APZ23" s="121"/>
      <c r="AQA23" s="121"/>
      <c r="AQB23" s="121"/>
      <c r="AQC23" s="121"/>
      <c r="AQD23" s="121"/>
      <c r="AQE23" s="121"/>
      <c r="AQF23" s="121"/>
      <c r="AQG23" s="121"/>
      <c r="AQH23" s="121"/>
      <c r="AQI23" s="121"/>
      <c r="AQJ23" s="121"/>
      <c r="AQK23" s="121"/>
      <c r="AQL23" s="121"/>
      <c r="AQM23" s="121"/>
      <c r="AQN23" s="121"/>
      <c r="AQO23" s="121"/>
      <c r="AQP23" s="121"/>
      <c r="AQQ23" s="121"/>
      <c r="AQR23" s="121"/>
      <c r="AQS23" s="121"/>
      <c r="AQT23" s="121"/>
      <c r="AQU23" s="121"/>
      <c r="AQV23" s="121"/>
      <c r="AQW23" s="121"/>
      <c r="AQX23" s="121"/>
      <c r="AQY23" s="121"/>
      <c r="AQZ23" s="121"/>
      <c r="ARA23" s="121"/>
      <c r="ARB23" s="121"/>
      <c r="ARC23" s="121"/>
      <c r="ARD23" s="121"/>
      <c r="ARE23" s="121"/>
      <c r="ARF23" s="121"/>
      <c r="ARG23" s="121"/>
      <c r="ARH23" s="121"/>
      <c r="ARI23" s="121"/>
      <c r="ARJ23" s="121"/>
      <c r="ARK23" s="121"/>
      <c r="ARL23" s="121"/>
      <c r="ARM23" s="121"/>
      <c r="ARN23" s="121"/>
      <c r="ARO23" s="121"/>
      <c r="ARP23" s="121"/>
      <c r="ARQ23" s="121"/>
      <c r="ARR23" s="121"/>
      <c r="ARS23" s="121"/>
      <c r="ART23" s="121"/>
      <c r="ARU23" s="121"/>
      <c r="ARV23" s="121"/>
      <c r="ARW23" s="121"/>
      <c r="ARX23" s="121"/>
      <c r="ARY23" s="121"/>
      <c r="ARZ23" s="121"/>
      <c r="ASA23" s="121"/>
      <c r="ASB23" s="121"/>
      <c r="ASC23" s="121"/>
      <c r="ASD23" s="121"/>
      <c r="ASE23" s="121"/>
      <c r="ASF23" s="121"/>
      <c r="ASG23" s="121"/>
      <c r="ASH23" s="121"/>
      <c r="ASI23" s="121"/>
      <c r="ASJ23" s="121"/>
      <c r="ASK23" s="121"/>
      <c r="ASL23" s="121"/>
      <c r="ASM23" s="121"/>
      <c r="ASN23" s="121"/>
      <c r="ASO23" s="121"/>
      <c r="ASP23" s="121"/>
      <c r="ASQ23" s="121"/>
      <c r="ASR23" s="121"/>
      <c r="ASS23" s="121"/>
      <c r="AST23" s="121"/>
      <c r="ASU23" s="121"/>
      <c r="ASV23" s="121"/>
      <c r="ASW23" s="121"/>
      <c r="ASX23" s="121"/>
      <c r="ASY23" s="121"/>
      <c r="ASZ23" s="121"/>
      <c r="ATA23" s="121"/>
      <c r="ATB23" s="121"/>
      <c r="ATC23" s="121"/>
      <c r="ATD23" s="121"/>
      <c r="ATE23" s="121"/>
      <c r="ATF23" s="121"/>
      <c r="ATG23" s="121"/>
      <c r="ATH23" s="121"/>
      <c r="ATI23" s="121"/>
      <c r="ATJ23" s="121"/>
      <c r="ATK23" s="121"/>
      <c r="ATL23" s="121"/>
      <c r="ATM23" s="121"/>
      <c r="ATN23" s="121"/>
      <c r="ATO23" s="121"/>
      <c r="ATP23" s="121"/>
      <c r="ATQ23" s="121"/>
      <c r="ATR23" s="121"/>
      <c r="ATS23" s="121"/>
      <c r="ATT23" s="121"/>
      <c r="ATU23" s="121"/>
      <c r="ATV23" s="121"/>
      <c r="ATW23" s="121"/>
      <c r="ATX23" s="121"/>
      <c r="ATY23" s="121"/>
      <c r="ATZ23" s="121"/>
      <c r="AUA23" s="121"/>
      <c r="AUB23" s="121"/>
      <c r="AUC23" s="121"/>
      <c r="AUD23" s="121"/>
      <c r="AUE23" s="121"/>
      <c r="AUF23" s="121"/>
      <c r="AUG23" s="121"/>
      <c r="AUH23" s="121"/>
      <c r="AUI23" s="121"/>
      <c r="AUJ23" s="121"/>
      <c r="AUK23" s="121"/>
      <c r="AUL23" s="121"/>
      <c r="AUM23" s="121"/>
      <c r="AUN23" s="121"/>
      <c r="AUO23" s="121"/>
      <c r="AUP23" s="121"/>
      <c r="AUQ23" s="121"/>
      <c r="AUR23" s="121"/>
      <c r="AUS23" s="121"/>
      <c r="AUT23" s="121"/>
      <c r="AUU23" s="121"/>
      <c r="AUV23" s="121"/>
      <c r="AUW23" s="121"/>
      <c r="AUX23" s="121"/>
      <c r="AUY23" s="121"/>
      <c r="AUZ23" s="121"/>
      <c r="AVA23" s="121"/>
      <c r="AVB23" s="121"/>
      <c r="AVC23" s="121"/>
      <c r="AVD23" s="121"/>
      <c r="AVE23" s="121"/>
      <c r="AVF23" s="121"/>
      <c r="AVG23" s="121"/>
      <c r="AVH23" s="121"/>
      <c r="AVI23" s="121"/>
      <c r="AVJ23" s="121"/>
      <c r="AVK23" s="121"/>
      <c r="AVL23" s="121"/>
      <c r="AVM23" s="121"/>
      <c r="AVN23" s="121"/>
      <c r="AVO23" s="121"/>
      <c r="AVP23" s="121"/>
      <c r="AVQ23" s="121"/>
      <c r="AVR23" s="121"/>
      <c r="AVS23" s="121"/>
      <c r="AVT23" s="121"/>
      <c r="AVU23" s="121"/>
      <c r="AVV23" s="121"/>
      <c r="AVW23" s="121"/>
      <c r="AVX23" s="121"/>
      <c r="AVY23" s="121"/>
      <c r="AVZ23" s="121"/>
      <c r="AWA23" s="121"/>
      <c r="AWB23" s="121"/>
      <c r="AWC23" s="121"/>
      <c r="AWD23" s="121"/>
      <c r="AWE23" s="121"/>
      <c r="AWF23" s="121"/>
      <c r="AWG23" s="121"/>
      <c r="AWH23" s="121"/>
      <c r="AWI23" s="121"/>
      <c r="AWJ23" s="121"/>
      <c r="AWK23" s="121"/>
      <c r="AWL23" s="121"/>
      <c r="AWM23" s="121"/>
      <c r="AWN23" s="121"/>
      <c r="AWO23" s="121"/>
      <c r="AWP23" s="121"/>
      <c r="AWQ23" s="121"/>
      <c r="AWR23" s="121"/>
      <c r="AWS23" s="121"/>
      <c r="AWT23" s="121"/>
      <c r="AWU23" s="121"/>
      <c r="AWV23" s="121"/>
      <c r="AWW23" s="121"/>
      <c r="AWX23" s="121"/>
      <c r="AWY23" s="121"/>
      <c r="AWZ23" s="121"/>
      <c r="AXA23" s="121"/>
      <c r="AXB23" s="121"/>
      <c r="AXC23" s="121"/>
      <c r="AXD23" s="121"/>
      <c r="AXE23" s="121"/>
      <c r="AXF23" s="121"/>
      <c r="AXG23" s="121"/>
      <c r="AXH23" s="121"/>
      <c r="AXI23" s="121"/>
      <c r="AXJ23" s="121"/>
      <c r="AXK23" s="121"/>
      <c r="AXL23" s="121"/>
      <c r="AXM23" s="121"/>
      <c r="AXN23" s="121"/>
      <c r="AXO23" s="121"/>
      <c r="AXP23" s="121"/>
      <c r="AXQ23" s="121"/>
      <c r="AXR23" s="121"/>
      <c r="AXS23" s="121"/>
      <c r="AXT23" s="121"/>
      <c r="AXU23" s="121"/>
      <c r="AXV23" s="121"/>
      <c r="AXW23" s="121"/>
      <c r="AXX23" s="121"/>
      <c r="AXY23" s="121"/>
      <c r="AXZ23" s="121"/>
      <c r="AYA23" s="121"/>
      <c r="AYB23" s="121"/>
      <c r="AYC23" s="121"/>
      <c r="AYD23" s="121"/>
      <c r="AYE23" s="121"/>
      <c r="AYF23" s="121"/>
      <c r="AYG23" s="121"/>
      <c r="AYH23" s="121"/>
      <c r="AYI23" s="121"/>
      <c r="AYJ23" s="121"/>
      <c r="AYK23" s="121"/>
      <c r="AYL23" s="121"/>
      <c r="AYM23" s="121"/>
      <c r="AYN23" s="121"/>
      <c r="AYO23" s="121"/>
      <c r="AYP23" s="121"/>
      <c r="AYQ23" s="121"/>
      <c r="AYR23" s="121"/>
      <c r="AYS23" s="121"/>
      <c r="AYT23" s="121"/>
      <c r="AYU23" s="121"/>
      <c r="AYV23" s="121"/>
      <c r="AYW23" s="121"/>
      <c r="AYX23" s="121"/>
      <c r="AYY23" s="121"/>
      <c r="AYZ23" s="121"/>
      <c r="AZA23" s="121"/>
      <c r="AZB23" s="121"/>
      <c r="AZC23" s="121"/>
      <c r="AZD23" s="121"/>
      <c r="AZE23" s="121"/>
      <c r="AZF23" s="121"/>
      <c r="AZG23" s="121"/>
      <c r="AZH23" s="121"/>
      <c r="AZI23" s="121"/>
      <c r="AZJ23" s="121"/>
      <c r="AZK23" s="121"/>
      <c r="AZL23" s="121"/>
      <c r="AZM23" s="121"/>
      <c r="AZN23" s="121"/>
      <c r="AZO23" s="121"/>
      <c r="AZP23" s="121"/>
      <c r="AZQ23" s="121"/>
      <c r="AZR23" s="121"/>
      <c r="AZS23" s="121"/>
      <c r="AZT23" s="121"/>
      <c r="AZU23" s="121"/>
      <c r="AZV23" s="121"/>
      <c r="AZW23" s="121"/>
      <c r="AZX23" s="121"/>
      <c r="AZY23" s="121"/>
      <c r="AZZ23" s="121"/>
      <c r="BAA23" s="121"/>
      <c r="BAB23" s="121"/>
      <c r="BAC23" s="121"/>
      <c r="BAD23" s="121"/>
      <c r="BAE23" s="121"/>
      <c r="BAF23" s="121"/>
      <c r="BAG23" s="121"/>
      <c r="BAH23" s="121"/>
      <c r="BAI23" s="121"/>
      <c r="BAJ23" s="121"/>
      <c r="BAK23" s="121"/>
      <c r="BAL23" s="121"/>
      <c r="BAM23" s="121"/>
      <c r="BAN23" s="121"/>
      <c r="BAO23" s="121"/>
      <c r="BAP23" s="121"/>
      <c r="BAQ23" s="121"/>
      <c r="BAR23" s="121"/>
      <c r="BAS23" s="121"/>
      <c r="BAT23" s="121"/>
      <c r="BAU23" s="121"/>
      <c r="BAV23" s="121"/>
      <c r="BAW23" s="121"/>
      <c r="BAX23" s="121"/>
      <c r="BAY23" s="121"/>
      <c r="BAZ23" s="121"/>
      <c r="BBA23" s="121"/>
      <c r="BBB23" s="121"/>
      <c r="BBC23" s="121"/>
      <c r="BBD23" s="121"/>
      <c r="BBE23" s="121"/>
      <c r="BBF23" s="121"/>
      <c r="BBG23" s="121"/>
      <c r="BBH23" s="121"/>
      <c r="BBI23" s="121"/>
      <c r="BBJ23" s="121"/>
      <c r="BBK23" s="121"/>
      <c r="BBL23" s="121"/>
      <c r="BBM23" s="121"/>
      <c r="BBN23" s="121"/>
      <c r="BBO23" s="121"/>
      <c r="BBP23" s="121"/>
      <c r="BBQ23" s="121"/>
      <c r="BBR23" s="121"/>
      <c r="BBS23" s="121"/>
      <c r="BBT23" s="121"/>
      <c r="BBU23" s="121"/>
      <c r="BBV23" s="121"/>
      <c r="BBW23" s="121"/>
      <c r="BBX23" s="121"/>
      <c r="BBY23" s="121"/>
      <c r="BBZ23" s="121"/>
      <c r="BCA23" s="121"/>
      <c r="BCB23" s="121"/>
      <c r="BCC23" s="121"/>
      <c r="BCD23" s="121"/>
      <c r="BCE23" s="121"/>
      <c r="BCF23" s="121"/>
      <c r="BCG23" s="121"/>
      <c r="BCH23" s="121"/>
      <c r="BCI23" s="121"/>
      <c r="BCJ23" s="121"/>
      <c r="BCK23" s="121"/>
      <c r="BCL23" s="121"/>
      <c r="BCM23" s="121"/>
      <c r="BCN23" s="121"/>
      <c r="BCO23" s="121"/>
      <c r="BCP23" s="121"/>
      <c r="BCQ23" s="121"/>
      <c r="BCR23" s="121"/>
      <c r="BCS23" s="121"/>
      <c r="BCT23" s="121"/>
      <c r="BCU23" s="121"/>
      <c r="BCV23" s="121"/>
      <c r="BCW23" s="121"/>
      <c r="BCX23" s="121"/>
      <c r="BCY23" s="121"/>
      <c r="BCZ23" s="121"/>
      <c r="BDA23" s="121"/>
      <c r="BDB23" s="121"/>
      <c r="BDC23" s="121"/>
      <c r="BDD23" s="121"/>
      <c r="BDE23" s="121"/>
      <c r="BDF23" s="121"/>
      <c r="BDG23" s="121"/>
      <c r="BDH23" s="121"/>
      <c r="BDI23" s="121"/>
      <c r="BDJ23" s="121"/>
      <c r="BDK23" s="121"/>
      <c r="BDL23" s="121"/>
      <c r="BDM23" s="121"/>
      <c r="BDN23" s="121"/>
      <c r="BDO23" s="121"/>
      <c r="BDP23" s="121"/>
      <c r="BDQ23" s="121"/>
      <c r="BDR23" s="121"/>
      <c r="BDS23" s="121"/>
      <c r="BDT23" s="121"/>
      <c r="BDU23" s="121"/>
      <c r="BDV23" s="121"/>
      <c r="BDW23" s="121"/>
      <c r="BDX23" s="121"/>
      <c r="BDY23" s="121"/>
      <c r="BDZ23" s="121"/>
      <c r="BEA23" s="121"/>
      <c r="BEB23" s="121"/>
      <c r="BEC23" s="121"/>
      <c r="BED23" s="121"/>
      <c r="BEE23" s="121"/>
      <c r="BEF23" s="121"/>
      <c r="BEG23" s="121"/>
      <c r="BEH23" s="121"/>
      <c r="BEI23" s="121"/>
      <c r="BEJ23" s="121"/>
      <c r="BEK23" s="121"/>
      <c r="BEL23" s="121"/>
      <c r="BEM23" s="121"/>
      <c r="BEN23" s="121"/>
      <c r="BEO23" s="121"/>
      <c r="BEP23" s="121"/>
      <c r="BEQ23" s="121"/>
      <c r="BER23" s="121"/>
      <c r="BES23" s="121"/>
      <c r="BET23" s="121"/>
      <c r="BEU23" s="121"/>
      <c r="BEV23" s="121"/>
      <c r="BEW23" s="121"/>
      <c r="BEX23" s="121"/>
      <c r="BEY23" s="121"/>
      <c r="BEZ23" s="121"/>
      <c r="BFA23" s="121"/>
      <c r="BFB23" s="121"/>
      <c r="BFC23" s="121"/>
      <c r="BFD23" s="121"/>
      <c r="BFE23" s="121"/>
      <c r="BFF23" s="121"/>
      <c r="BFG23" s="121"/>
      <c r="BFH23" s="121"/>
      <c r="BFI23" s="121"/>
      <c r="BFJ23" s="121"/>
      <c r="BFK23" s="121"/>
      <c r="BFL23" s="121"/>
      <c r="BFM23" s="121"/>
      <c r="BFN23" s="121"/>
      <c r="BFO23" s="121"/>
      <c r="BFP23" s="121"/>
      <c r="BFQ23" s="121"/>
      <c r="BFR23" s="121"/>
      <c r="BFS23" s="121"/>
      <c r="BFT23" s="121"/>
      <c r="BFU23" s="121"/>
      <c r="BFV23" s="121"/>
      <c r="BFW23" s="121"/>
      <c r="BFX23" s="121"/>
      <c r="BFY23" s="121"/>
      <c r="BFZ23" s="121"/>
      <c r="BGA23" s="121"/>
      <c r="BGB23" s="121"/>
      <c r="BGC23" s="121"/>
      <c r="BGD23" s="121"/>
      <c r="BGE23" s="121"/>
      <c r="BGF23" s="121"/>
      <c r="BGG23" s="121"/>
      <c r="BGH23" s="121"/>
      <c r="BGI23" s="121"/>
      <c r="BGJ23" s="121"/>
      <c r="BGK23" s="121"/>
      <c r="BGL23" s="121"/>
      <c r="BGM23" s="121"/>
      <c r="BGN23" s="121"/>
      <c r="BGO23" s="121"/>
      <c r="BGP23" s="121"/>
      <c r="BGQ23" s="121"/>
      <c r="BGR23" s="121"/>
      <c r="BGS23" s="121"/>
      <c r="BGT23" s="121"/>
      <c r="BGU23" s="121"/>
      <c r="BGV23" s="121"/>
      <c r="BGW23" s="121"/>
      <c r="BGX23" s="121"/>
      <c r="BGY23" s="121"/>
      <c r="BGZ23" s="121"/>
      <c r="BHA23" s="121"/>
      <c r="BHB23" s="121"/>
      <c r="BHC23" s="121"/>
      <c r="BHD23" s="121"/>
      <c r="BHE23" s="121"/>
      <c r="BHF23" s="121"/>
      <c r="BHG23" s="121"/>
      <c r="BHH23" s="121"/>
      <c r="BHI23" s="121"/>
      <c r="BHJ23" s="121"/>
      <c r="BHK23" s="121"/>
      <c r="BHL23" s="121"/>
      <c r="BHM23" s="121"/>
      <c r="BHN23" s="121"/>
      <c r="BHO23" s="121"/>
      <c r="BHP23" s="121"/>
      <c r="BHQ23" s="121"/>
      <c r="BHR23" s="121"/>
      <c r="BHS23" s="121"/>
      <c r="BHT23" s="121"/>
      <c r="BHU23" s="121"/>
      <c r="BHV23" s="121"/>
      <c r="BHW23" s="121"/>
      <c r="BHX23" s="121"/>
      <c r="BHY23" s="121"/>
      <c r="BHZ23" s="121"/>
      <c r="BIA23" s="121"/>
      <c r="BIB23" s="121"/>
      <c r="BIC23" s="121"/>
      <c r="BID23" s="121"/>
      <c r="BIE23" s="121"/>
      <c r="BIF23" s="121"/>
      <c r="BIG23" s="121"/>
      <c r="BIH23" s="121"/>
      <c r="BII23" s="121"/>
      <c r="BIJ23" s="121"/>
      <c r="BIK23" s="121"/>
      <c r="BIL23" s="121"/>
      <c r="BIM23" s="121"/>
      <c r="BIN23" s="121"/>
      <c r="BIO23" s="121"/>
      <c r="BIP23" s="121"/>
      <c r="BIQ23" s="121"/>
      <c r="BIR23" s="121"/>
      <c r="BIS23" s="121"/>
      <c r="BIT23" s="121"/>
      <c r="BIU23" s="121"/>
      <c r="BIV23" s="121"/>
      <c r="BIW23" s="121"/>
      <c r="BIX23" s="121"/>
      <c r="BIY23" s="121"/>
      <c r="BIZ23" s="121"/>
      <c r="BJA23" s="121"/>
      <c r="BJB23" s="121"/>
      <c r="BJC23" s="121"/>
      <c r="BJD23" s="121"/>
      <c r="BJE23" s="121"/>
      <c r="BJF23" s="121"/>
      <c r="BJG23" s="121"/>
      <c r="BJH23" s="121"/>
      <c r="BJI23" s="121"/>
      <c r="BJJ23" s="121"/>
      <c r="BJK23" s="121"/>
      <c r="BJL23" s="121"/>
      <c r="BJM23" s="121"/>
      <c r="BJN23" s="121"/>
      <c r="BJO23" s="121"/>
      <c r="BJP23" s="121"/>
      <c r="BJQ23" s="121"/>
      <c r="BJR23" s="121"/>
      <c r="BJS23" s="121"/>
      <c r="BJT23" s="121"/>
      <c r="BJU23" s="121"/>
      <c r="BJV23" s="121"/>
      <c r="BJW23" s="121"/>
      <c r="BJX23" s="121"/>
      <c r="BJY23" s="121"/>
      <c r="BJZ23" s="121"/>
      <c r="BKA23" s="121"/>
      <c r="BKB23" s="121"/>
      <c r="BKC23" s="121"/>
      <c r="BKD23" s="121"/>
      <c r="BKE23" s="121"/>
      <c r="BKF23" s="121"/>
      <c r="BKG23" s="121"/>
      <c r="BKH23" s="121"/>
      <c r="BKI23" s="121"/>
      <c r="BKJ23" s="121"/>
      <c r="BKK23" s="121"/>
      <c r="BKL23" s="121"/>
      <c r="BKM23" s="121"/>
      <c r="BKN23" s="121"/>
      <c r="BKO23" s="121"/>
      <c r="BKP23" s="121"/>
      <c r="BKQ23" s="121"/>
      <c r="BKR23" s="121"/>
      <c r="BKS23" s="121"/>
      <c r="BKT23" s="121"/>
      <c r="BKU23" s="121"/>
      <c r="BKV23" s="121"/>
      <c r="BKW23" s="121"/>
      <c r="BKX23" s="121"/>
      <c r="BKY23" s="121"/>
      <c r="BKZ23" s="121"/>
      <c r="BLA23" s="121"/>
      <c r="BLB23" s="121"/>
      <c r="BLC23" s="121"/>
      <c r="BLD23" s="121"/>
      <c r="BLE23" s="121"/>
      <c r="BLF23" s="121"/>
      <c r="BLG23" s="121"/>
      <c r="BLH23" s="121"/>
      <c r="BLI23" s="121"/>
      <c r="BLJ23" s="121"/>
      <c r="BLK23" s="121"/>
      <c r="BLL23" s="121"/>
      <c r="BLM23" s="121"/>
      <c r="BLN23" s="121"/>
      <c r="BLO23" s="121"/>
      <c r="BLP23" s="121"/>
      <c r="BLQ23" s="121"/>
      <c r="BLR23" s="121"/>
      <c r="BLS23" s="121"/>
      <c r="BLT23" s="121"/>
      <c r="BLU23" s="121"/>
      <c r="BLV23" s="121"/>
      <c r="BLW23" s="121"/>
      <c r="BLX23" s="121"/>
      <c r="BLY23" s="121"/>
      <c r="BLZ23" s="121"/>
      <c r="BMA23" s="121"/>
      <c r="BMB23" s="121"/>
      <c r="BMC23" s="121"/>
      <c r="BMD23" s="121"/>
      <c r="BME23" s="121"/>
      <c r="BMF23" s="121"/>
      <c r="BMG23" s="121"/>
      <c r="BMH23" s="121"/>
      <c r="BMI23" s="121"/>
      <c r="BMJ23" s="121"/>
      <c r="BMK23" s="121"/>
      <c r="BML23" s="121"/>
      <c r="BMM23" s="121"/>
      <c r="BMN23" s="121"/>
      <c r="BMO23" s="121"/>
      <c r="BMP23" s="121"/>
      <c r="BMQ23" s="121"/>
      <c r="BMR23" s="121"/>
      <c r="BMS23" s="121"/>
      <c r="BMT23" s="121"/>
      <c r="BMU23" s="121"/>
      <c r="BMV23" s="121"/>
      <c r="BMW23" s="121"/>
      <c r="BMX23" s="121"/>
      <c r="BMY23" s="121"/>
      <c r="BMZ23" s="121"/>
      <c r="BNA23" s="121"/>
      <c r="BNB23" s="121"/>
      <c r="BNC23" s="121"/>
      <c r="BND23" s="121"/>
      <c r="BNE23" s="121"/>
      <c r="BNF23" s="121"/>
      <c r="BNG23" s="121"/>
      <c r="BNH23" s="121"/>
      <c r="BNI23" s="121"/>
      <c r="BNJ23" s="121"/>
      <c r="BNK23" s="121"/>
      <c r="BNL23" s="121"/>
      <c r="BNM23" s="121"/>
      <c r="BNN23" s="121"/>
      <c r="BNO23" s="121"/>
      <c r="BNP23" s="121"/>
      <c r="BNQ23" s="121"/>
      <c r="BNR23" s="121"/>
      <c r="BNS23" s="121"/>
      <c r="BNT23" s="121"/>
      <c r="BNU23" s="121"/>
      <c r="BNV23" s="121"/>
      <c r="BNW23" s="121"/>
      <c r="BNX23" s="121"/>
      <c r="BNY23" s="121"/>
      <c r="BNZ23" s="121"/>
      <c r="BOA23" s="121"/>
      <c r="BOB23" s="121"/>
      <c r="BOC23" s="121"/>
      <c r="BOD23" s="121"/>
      <c r="BOE23" s="121"/>
      <c r="BOF23" s="121"/>
      <c r="BOG23" s="121"/>
      <c r="BOH23" s="121"/>
      <c r="BOI23" s="121"/>
      <c r="BOJ23" s="121"/>
      <c r="BOK23" s="121"/>
      <c r="BOL23" s="121"/>
      <c r="BOM23" s="121"/>
      <c r="BON23" s="121"/>
      <c r="BOO23" s="121"/>
      <c r="BOP23" s="121"/>
      <c r="BOQ23" s="121"/>
      <c r="BOR23" s="121"/>
      <c r="BOS23" s="121"/>
      <c r="BOT23" s="121"/>
      <c r="BOU23" s="121"/>
      <c r="BOV23" s="121"/>
      <c r="BOW23" s="121"/>
      <c r="BOX23" s="121"/>
      <c r="BOY23" s="121"/>
      <c r="BOZ23" s="121"/>
      <c r="BPA23" s="121"/>
      <c r="BPB23" s="121"/>
      <c r="BPC23" s="121"/>
      <c r="BPD23" s="121"/>
      <c r="BPE23" s="121"/>
      <c r="BPF23" s="121"/>
      <c r="BPG23" s="121"/>
      <c r="BPH23" s="121"/>
      <c r="BPI23" s="121"/>
      <c r="BPJ23" s="121"/>
      <c r="BPK23" s="121"/>
      <c r="BPL23" s="121"/>
      <c r="BPM23" s="121"/>
      <c r="BPN23" s="121"/>
      <c r="BPO23" s="121"/>
      <c r="BPP23" s="121"/>
      <c r="BPQ23" s="121"/>
      <c r="BPR23" s="121"/>
      <c r="BPS23" s="121"/>
      <c r="BPT23" s="121"/>
      <c r="BPU23" s="121"/>
      <c r="BPV23" s="121"/>
      <c r="BPW23" s="121"/>
      <c r="BPX23" s="121"/>
      <c r="BPY23" s="121"/>
      <c r="BPZ23" s="121"/>
      <c r="BQA23" s="121"/>
      <c r="BQB23" s="121"/>
      <c r="BQC23" s="121"/>
      <c r="BQD23" s="121"/>
      <c r="BQE23" s="121"/>
      <c r="BQF23" s="121"/>
      <c r="BQG23" s="121"/>
      <c r="BQH23" s="121"/>
      <c r="BQI23" s="121"/>
      <c r="BQJ23" s="121"/>
      <c r="BQK23" s="121"/>
      <c r="BQL23" s="121"/>
      <c r="BQM23" s="121"/>
      <c r="BQN23" s="121"/>
      <c r="BQO23" s="121"/>
      <c r="BQP23" s="121"/>
      <c r="BQQ23" s="121"/>
      <c r="BQR23" s="121"/>
      <c r="BQS23" s="121"/>
      <c r="BQT23" s="121"/>
      <c r="BQU23" s="121"/>
      <c r="BQV23" s="121"/>
      <c r="BQW23" s="121"/>
      <c r="BQX23" s="121"/>
      <c r="BQY23" s="121"/>
      <c r="BQZ23" s="121"/>
      <c r="BRA23" s="121"/>
      <c r="BRB23" s="121"/>
      <c r="BRC23" s="121"/>
      <c r="BRD23" s="121"/>
      <c r="BRE23" s="121"/>
      <c r="BRF23" s="121"/>
      <c r="BRG23" s="121"/>
      <c r="BRH23" s="121"/>
      <c r="BRI23" s="121"/>
      <c r="BRJ23" s="121"/>
      <c r="BRK23" s="121"/>
      <c r="BRL23" s="121"/>
      <c r="BRM23" s="121"/>
      <c r="BRN23" s="121"/>
      <c r="BRO23" s="121"/>
      <c r="BRP23" s="121"/>
      <c r="BRQ23" s="121"/>
      <c r="BRR23" s="121"/>
      <c r="BRS23" s="121"/>
      <c r="BRT23" s="121"/>
      <c r="BRU23" s="121"/>
      <c r="BRV23" s="121"/>
      <c r="BRW23" s="121"/>
      <c r="BRX23" s="121"/>
      <c r="BRY23" s="121"/>
      <c r="BRZ23" s="121"/>
      <c r="BSA23" s="121"/>
      <c r="BSB23" s="121"/>
      <c r="BSC23" s="121"/>
      <c r="BSD23" s="121"/>
      <c r="BSE23" s="121"/>
      <c r="BSF23" s="121"/>
      <c r="BSG23" s="121"/>
      <c r="BSH23" s="121"/>
      <c r="BSI23" s="121"/>
      <c r="BSJ23" s="121"/>
      <c r="BSK23" s="121"/>
      <c r="BSL23" s="121"/>
      <c r="BSM23" s="121"/>
      <c r="BSN23" s="121"/>
      <c r="BSO23" s="121"/>
      <c r="BSP23" s="121"/>
      <c r="BSQ23" s="121"/>
      <c r="BSR23" s="121"/>
      <c r="BSS23" s="121"/>
      <c r="BST23" s="121"/>
      <c r="BSU23" s="121"/>
      <c r="BSV23" s="121"/>
      <c r="BSW23" s="121"/>
      <c r="BSX23" s="121"/>
      <c r="BSY23" s="121"/>
      <c r="BSZ23" s="121"/>
      <c r="BTA23" s="121"/>
      <c r="BTB23" s="121"/>
      <c r="BTC23" s="121"/>
      <c r="BTD23" s="121"/>
      <c r="BTE23" s="121"/>
      <c r="BTF23" s="121"/>
      <c r="BTG23" s="121"/>
      <c r="BTH23" s="121"/>
      <c r="BTI23" s="121"/>
      <c r="BTJ23" s="121"/>
      <c r="BTK23" s="121"/>
      <c r="BTL23" s="121"/>
      <c r="BTM23" s="121"/>
      <c r="BTN23" s="121"/>
      <c r="BTO23" s="121"/>
      <c r="BTP23" s="121"/>
      <c r="BTQ23" s="121"/>
      <c r="BTR23" s="121"/>
      <c r="BTS23" s="121"/>
      <c r="BTT23" s="121"/>
      <c r="BTU23" s="121"/>
      <c r="BTV23" s="121"/>
      <c r="BTW23" s="121"/>
      <c r="BTX23" s="121"/>
      <c r="BTY23" s="121"/>
      <c r="BTZ23" s="121"/>
      <c r="BUA23" s="121"/>
      <c r="BUB23" s="121"/>
      <c r="BUC23" s="121"/>
      <c r="BUD23" s="121"/>
      <c r="BUE23" s="121"/>
      <c r="BUF23" s="121"/>
      <c r="BUG23" s="121"/>
      <c r="BUH23" s="121"/>
      <c r="BUI23" s="121"/>
      <c r="BUJ23" s="121"/>
      <c r="BUK23" s="121"/>
      <c r="BUL23" s="121"/>
      <c r="BUM23" s="121"/>
      <c r="BUN23" s="121"/>
      <c r="BUO23" s="121"/>
      <c r="BUP23" s="121"/>
      <c r="BUQ23" s="121"/>
      <c r="BUR23" s="121"/>
      <c r="BUS23" s="121"/>
      <c r="BUT23" s="121"/>
      <c r="BUU23" s="121"/>
      <c r="BUV23" s="121"/>
      <c r="BUW23" s="121"/>
      <c r="BUX23" s="121"/>
      <c r="BUY23" s="121"/>
      <c r="BUZ23" s="121"/>
      <c r="BVA23" s="121"/>
      <c r="BVB23" s="121"/>
      <c r="BVC23" s="121"/>
      <c r="BVD23" s="121"/>
      <c r="BVE23" s="121"/>
      <c r="BVF23" s="121"/>
      <c r="BVG23" s="121"/>
      <c r="BVH23" s="121"/>
      <c r="BVI23" s="121"/>
      <c r="BVJ23" s="121"/>
      <c r="BVK23" s="121"/>
      <c r="BVL23" s="121"/>
      <c r="BVM23" s="121"/>
      <c r="BVN23" s="121"/>
      <c r="BVO23" s="121"/>
      <c r="BVP23" s="121"/>
      <c r="BVQ23" s="121"/>
      <c r="BVR23" s="121"/>
      <c r="BVS23" s="121"/>
      <c r="BVT23" s="121"/>
      <c r="BVU23" s="121"/>
      <c r="BVV23" s="121"/>
      <c r="BVW23" s="121"/>
      <c r="BVX23" s="121"/>
      <c r="BVY23" s="121"/>
      <c r="BVZ23" s="121"/>
      <c r="BWA23" s="121"/>
      <c r="BWB23" s="121"/>
      <c r="BWC23" s="121"/>
      <c r="BWD23" s="121"/>
      <c r="BWE23" s="121"/>
      <c r="BWF23" s="121"/>
      <c r="BWG23" s="121"/>
      <c r="BWH23" s="121"/>
      <c r="BWI23" s="121"/>
      <c r="BWJ23" s="121"/>
      <c r="BWK23" s="121"/>
      <c r="BWL23" s="121"/>
      <c r="BWM23" s="121"/>
      <c r="BWN23" s="121"/>
      <c r="BWO23" s="121"/>
      <c r="BWP23" s="121"/>
      <c r="BWQ23" s="121"/>
      <c r="BWR23" s="121"/>
      <c r="BWS23" s="121"/>
      <c r="BWT23" s="121"/>
      <c r="BWU23" s="121"/>
      <c r="BWV23" s="121"/>
      <c r="BWW23" s="121"/>
      <c r="BWX23" s="121"/>
      <c r="BWY23" s="121"/>
      <c r="BWZ23" s="121"/>
      <c r="BXA23" s="121"/>
      <c r="BXB23" s="121"/>
      <c r="BXC23" s="121"/>
      <c r="BXD23" s="121"/>
      <c r="BXE23" s="121"/>
      <c r="BXF23" s="121"/>
      <c r="BXG23" s="121"/>
      <c r="BXH23" s="121"/>
      <c r="BXI23" s="121"/>
      <c r="BXJ23" s="121"/>
      <c r="BXK23" s="121"/>
      <c r="BXL23" s="121"/>
      <c r="BXM23" s="121"/>
      <c r="BXN23" s="121"/>
      <c r="BXO23" s="121"/>
      <c r="BXP23" s="121"/>
      <c r="BXQ23" s="121"/>
      <c r="BXR23" s="121"/>
      <c r="BXS23" s="121"/>
      <c r="BXT23" s="121"/>
      <c r="BXU23" s="121"/>
      <c r="BXV23" s="121"/>
      <c r="BXW23" s="121"/>
      <c r="BXX23" s="121"/>
      <c r="BXY23" s="121"/>
      <c r="BXZ23" s="121"/>
      <c r="BYA23" s="121"/>
      <c r="BYB23" s="121"/>
      <c r="BYC23" s="121"/>
      <c r="BYD23" s="121"/>
      <c r="BYE23" s="121"/>
      <c r="BYF23" s="121"/>
      <c r="BYG23" s="121"/>
      <c r="BYH23" s="121"/>
      <c r="BYI23" s="121"/>
      <c r="BYJ23" s="121"/>
      <c r="BYK23" s="121"/>
      <c r="BYL23" s="121"/>
      <c r="BYM23" s="121"/>
      <c r="BYN23" s="121"/>
      <c r="BYO23" s="121"/>
      <c r="BYP23" s="121"/>
      <c r="BYQ23" s="121"/>
      <c r="BYR23" s="121"/>
      <c r="BYS23" s="121"/>
      <c r="BYT23" s="121"/>
      <c r="BYU23" s="121"/>
      <c r="BYV23" s="121"/>
      <c r="BYW23" s="121"/>
      <c r="BYX23" s="121"/>
      <c r="BYY23" s="121"/>
      <c r="BYZ23" s="121"/>
      <c r="BZA23" s="121"/>
      <c r="BZB23" s="121"/>
      <c r="BZC23" s="121"/>
      <c r="BZD23" s="121"/>
      <c r="BZE23" s="121"/>
      <c r="BZF23" s="121"/>
      <c r="BZG23" s="121"/>
      <c r="BZH23" s="121"/>
      <c r="BZI23" s="121"/>
      <c r="BZJ23" s="121"/>
      <c r="BZK23" s="121"/>
      <c r="BZL23" s="121"/>
      <c r="BZM23" s="121"/>
      <c r="BZN23" s="121"/>
      <c r="BZO23" s="121"/>
      <c r="BZP23" s="121"/>
      <c r="BZQ23" s="121"/>
      <c r="BZR23" s="121"/>
      <c r="BZS23" s="121"/>
      <c r="BZT23" s="121"/>
      <c r="BZU23" s="121"/>
      <c r="BZV23" s="121"/>
      <c r="BZW23" s="121"/>
      <c r="BZX23" s="121"/>
      <c r="BZY23" s="121"/>
      <c r="BZZ23" s="121"/>
      <c r="CAA23" s="121"/>
      <c r="CAB23" s="121"/>
      <c r="CAC23" s="121"/>
      <c r="CAD23" s="121"/>
      <c r="CAE23" s="121"/>
      <c r="CAF23" s="121"/>
      <c r="CAG23" s="121"/>
      <c r="CAH23" s="121"/>
      <c r="CAI23" s="121"/>
      <c r="CAJ23" s="121"/>
      <c r="CAK23" s="121"/>
      <c r="CAL23" s="121"/>
      <c r="CAM23" s="121"/>
      <c r="CAN23" s="121"/>
      <c r="CAO23" s="121"/>
      <c r="CAP23" s="121"/>
      <c r="CAQ23" s="121"/>
      <c r="CAR23" s="121"/>
      <c r="CAS23" s="121"/>
      <c r="CAT23" s="121"/>
      <c r="CAU23" s="121"/>
      <c r="CAV23" s="121"/>
      <c r="CAW23" s="121"/>
      <c r="CAX23" s="121"/>
      <c r="CAY23" s="121"/>
      <c r="CAZ23" s="121"/>
      <c r="CBA23" s="121"/>
      <c r="CBB23" s="121"/>
      <c r="CBC23" s="121"/>
      <c r="CBD23" s="121"/>
      <c r="CBE23" s="121"/>
      <c r="CBF23" s="121"/>
      <c r="CBG23" s="121"/>
      <c r="CBH23" s="121"/>
      <c r="CBI23" s="121"/>
      <c r="CBJ23" s="121"/>
      <c r="CBK23" s="121"/>
      <c r="CBL23" s="121"/>
      <c r="CBM23" s="121"/>
      <c r="CBN23" s="121"/>
      <c r="CBO23" s="121"/>
      <c r="CBP23" s="121"/>
      <c r="CBQ23" s="121"/>
      <c r="CBR23" s="121"/>
      <c r="CBS23" s="121"/>
      <c r="CBT23" s="121"/>
      <c r="CBU23" s="121"/>
      <c r="CBV23" s="121"/>
      <c r="CBW23" s="121"/>
      <c r="CBX23" s="121"/>
      <c r="CBY23" s="121"/>
      <c r="CBZ23" s="121"/>
      <c r="CCA23" s="121"/>
      <c r="CCB23" s="121"/>
      <c r="CCC23" s="121"/>
      <c r="CCD23" s="121"/>
      <c r="CCE23" s="121"/>
      <c r="CCF23" s="121"/>
      <c r="CCG23" s="121"/>
      <c r="CCH23" s="121"/>
      <c r="CCI23" s="121"/>
      <c r="CCJ23" s="121"/>
      <c r="CCK23" s="121"/>
      <c r="CCL23" s="121"/>
      <c r="CCM23" s="121"/>
      <c r="CCN23" s="121"/>
      <c r="CCO23" s="121"/>
      <c r="CCP23" s="121"/>
      <c r="CCQ23" s="121"/>
      <c r="CCR23" s="121"/>
      <c r="CCS23" s="121"/>
      <c r="CCT23" s="121"/>
      <c r="CCU23" s="121"/>
      <c r="CCV23" s="121"/>
      <c r="CCW23" s="121"/>
      <c r="CCX23" s="121"/>
      <c r="CCY23" s="121"/>
      <c r="CCZ23" s="121"/>
      <c r="CDA23" s="121"/>
      <c r="CDB23" s="121"/>
      <c r="CDC23" s="121"/>
      <c r="CDD23" s="121"/>
      <c r="CDE23" s="121"/>
      <c r="CDF23" s="121"/>
      <c r="CDG23" s="121"/>
      <c r="CDH23" s="121"/>
      <c r="CDI23" s="121"/>
      <c r="CDJ23" s="121"/>
      <c r="CDK23" s="121"/>
      <c r="CDL23" s="121"/>
      <c r="CDM23" s="121"/>
      <c r="CDN23" s="121"/>
      <c r="CDO23" s="121"/>
      <c r="CDP23" s="121"/>
      <c r="CDQ23" s="121"/>
      <c r="CDR23" s="121"/>
      <c r="CDS23" s="121"/>
      <c r="CDT23" s="121"/>
      <c r="CDU23" s="121"/>
      <c r="CDV23" s="121"/>
      <c r="CDW23" s="121"/>
      <c r="CDX23" s="121"/>
      <c r="CDY23" s="121"/>
      <c r="CDZ23" s="121"/>
      <c r="CEA23" s="121"/>
      <c r="CEB23" s="121"/>
      <c r="CEC23" s="121"/>
      <c r="CED23" s="121"/>
      <c r="CEE23" s="121"/>
      <c r="CEF23" s="121"/>
      <c r="CEG23" s="121"/>
      <c r="CEH23" s="121"/>
      <c r="CEI23" s="121"/>
      <c r="CEJ23" s="121"/>
      <c r="CEK23" s="121"/>
      <c r="CEL23" s="121"/>
      <c r="CEM23" s="121"/>
      <c r="CEN23" s="121"/>
      <c r="CEO23" s="121"/>
      <c r="CEP23" s="121"/>
      <c r="CEQ23" s="121"/>
      <c r="CER23" s="121"/>
      <c r="CES23" s="121"/>
      <c r="CET23" s="121"/>
      <c r="CEU23" s="121"/>
      <c r="CEV23" s="121"/>
      <c r="CEW23" s="121"/>
      <c r="CEX23" s="121"/>
      <c r="CEY23" s="121"/>
      <c r="CEZ23" s="121"/>
      <c r="CFA23" s="121"/>
      <c r="CFB23" s="121"/>
      <c r="CFC23" s="121"/>
      <c r="CFD23" s="121"/>
      <c r="CFE23" s="121"/>
      <c r="CFF23" s="121"/>
      <c r="CFG23" s="121"/>
      <c r="CFH23" s="121"/>
      <c r="CFI23" s="121"/>
      <c r="CFJ23" s="121"/>
      <c r="CFK23" s="121"/>
      <c r="CFL23" s="121"/>
      <c r="CFM23" s="121"/>
      <c r="CFN23" s="121"/>
      <c r="CFO23" s="121"/>
      <c r="CFP23" s="121"/>
      <c r="CFQ23" s="121"/>
      <c r="CFR23" s="121"/>
      <c r="CFS23" s="121"/>
      <c r="CFT23" s="121"/>
      <c r="CFU23" s="121"/>
      <c r="CFV23" s="121"/>
      <c r="CFW23" s="121"/>
      <c r="CFX23" s="121"/>
      <c r="CFY23" s="121"/>
      <c r="CFZ23" s="121"/>
      <c r="CGA23" s="121"/>
      <c r="CGB23" s="121"/>
      <c r="CGC23" s="121"/>
      <c r="CGD23" s="121"/>
      <c r="CGE23" s="121"/>
      <c r="CGF23" s="121"/>
      <c r="CGG23" s="121"/>
      <c r="CGH23" s="121"/>
      <c r="CGI23" s="121"/>
      <c r="CGJ23" s="121"/>
      <c r="CGK23" s="121"/>
      <c r="CGL23" s="121"/>
      <c r="CGM23" s="121"/>
      <c r="CGN23" s="121"/>
      <c r="CGO23" s="121"/>
      <c r="CGP23" s="121"/>
      <c r="CGQ23" s="121"/>
      <c r="CGR23" s="121"/>
      <c r="CGS23" s="121"/>
      <c r="CGT23" s="121"/>
      <c r="CGU23" s="121"/>
      <c r="CGV23" s="121"/>
      <c r="CGW23" s="121"/>
      <c r="CGX23" s="121"/>
      <c r="CGY23" s="121"/>
      <c r="CGZ23" s="121"/>
      <c r="CHA23" s="121"/>
      <c r="CHB23" s="121"/>
      <c r="CHC23" s="121"/>
      <c r="CHD23" s="121"/>
      <c r="CHE23" s="121"/>
      <c r="CHF23" s="121"/>
      <c r="CHG23" s="121"/>
      <c r="CHH23" s="121"/>
      <c r="CHI23" s="121"/>
      <c r="CHJ23" s="121"/>
      <c r="CHK23" s="121"/>
      <c r="CHL23" s="121"/>
      <c r="CHM23" s="121"/>
      <c r="CHN23" s="121"/>
      <c r="CHO23" s="121"/>
      <c r="CHP23" s="121"/>
      <c r="CHQ23" s="121"/>
      <c r="CHR23" s="121"/>
      <c r="CHS23" s="121"/>
      <c r="CHT23" s="121"/>
      <c r="CHU23" s="121"/>
      <c r="CHV23" s="121"/>
      <c r="CHW23" s="121"/>
      <c r="CHX23" s="121"/>
      <c r="CHY23" s="121"/>
      <c r="CHZ23" s="121"/>
      <c r="CIA23" s="121"/>
      <c r="CIB23" s="121"/>
      <c r="CIC23" s="121"/>
      <c r="CID23" s="121"/>
      <c r="CIE23" s="121"/>
      <c r="CIF23" s="121"/>
      <c r="CIG23" s="121"/>
      <c r="CIH23" s="121"/>
      <c r="CII23" s="121"/>
      <c r="CIJ23" s="121"/>
      <c r="CIK23" s="121"/>
      <c r="CIL23" s="121"/>
      <c r="CIM23" s="121"/>
      <c r="CIN23" s="121"/>
      <c r="CIO23" s="121"/>
      <c r="CIP23" s="121"/>
      <c r="CIQ23" s="121"/>
      <c r="CIR23" s="121"/>
      <c r="CIS23" s="121"/>
      <c r="CIT23" s="121"/>
      <c r="CIU23" s="121"/>
      <c r="CIV23" s="121"/>
      <c r="CIW23" s="121"/>
      <c r="CIX23" s="121"/>
      <c r="CIY23" s="121"/>
      <c r="CIZ23" s="121"/>
      <c r="CJA23" s="121"/>
      <c r="CJB23" s="121"/>
      <c r="CJC23" s="121"/>
      <c r="CJD23" s="121"/>
      <c r="CJE23" s="121"/>
      <c r="CJF23" s="121"/>
      <c r="CJG23" s="121"/>
      <c r="CJH23" s="121"/>
      <c r="CJI23" s="121"/>
      <c r="CJJ23" s="121"/>
      <c r="CJK23" s="121"/>
      <c r="CJL23" s="121"/>
      <c r="CJM23" s="121"/>
      <c r="CJN23" s="121"/>
      <c r="CJO23" s="121"/>
      <c r="CJP23" s="121"/>
      <c r="CJQ23" s="121"/>
      <c r="CJR23" s="121"/>
      <c r="CJS23" s="121"/>
      <c r="CJT23" s="121"/>
      <c r="CJU23" s="121"/>
      <c r="CJV23" s="121"/>
      <c r="CJW23" s="121"/>
      <c r="CJX23" s="121"/>
      <c r="CJY23" s="121"/>
      <c r="CJZ23" s="121"/>
      <c r="CKA23" s="121"/>
      <c r="CKB23" s="121"/>
      <c r="CKC23" s="121"/>
      <c r="CKD23" s="121"/>
      <c r="CKE23" s="121"/>
      <c r="CKF23" s="121"/>
      <c r="CKG23" s="121"/>
      <c r="CKH23" s="121"/>
      <c r="CKI23" s="121"/>
      <c r="CKJ23" s="121"/>
      <c r="CKK23" s="121"/>
      <c r="CKL23" s="121"/>
      <c r="CKM23" s="121"/>
      <c r="CKN23" s="121"/>
      <c r="CKO23" s="121"/>
      <c r="CKP23" s="121"/>
      <c r="CKQ23" s="121"/>
      <c r="CKR23" s="121"/>
      <c r="CKS23" s="121"/>
      <c r="CKT23" s="121"/>
      <c r="CKU23" s="121"/>
      <c r="CKV23" s="121"/>
      <c r="CKW23" s="121"/>
      <c r="CKX23" s="121"/>
      <c r="CKY23" s="121"/>
      <c r="CKZ23" s="121"/>
      <c r="CLA23" s="121"/>
      <c r="CLB23" s="121"/>
      <c r="CLC23" s="121"/>
      <c r="CLD23" s="121"/>
      <c r="CLE23" s="121"/>
      <c r="CLF23" s="121"/>
      <c r="CLG23" s="121"/>
      <c r="CLH23" s="121"/>
      <c r="CLI23" s="121"/>
      <c r="CLJ23" s="121"/>
      <c r="CLK23" s="121"/>
      <c r="CLL23" s="121"/>
      <c r="CLM23" s="121"/>
      <c r="CLN23" s="121"/>
      <c r="CLO23" s="121"/>
      <c r="CLP23" s="121"/>
      <c r="CLQ23" s="121"/>
      <c r="CLR23" s="121"/>
      <c r="CLS23" s="121"/>
      <c r="CLT23" s="121"/>
      <c r="CLU23" s="121"/>
      <c r="CLV23" s="121"/>
      <c r="CLW23" s="121"/>
      <c r="CLX23" s="121"/>
      <c r="CLY23" s="121"/>
      <c r="CLZ23" s="121"/>
      <c r="CMA23" s="121"/>
      <c r="CMB23" s="121"/>
      <c r="CMC23" s="121"/>
      <c r="CMD23" s="121"/>
      <c r="CME23" s="121"/>
      <c r="CMF23" s="121"/>
      <c r="CMG23" s="121"/>
      <c r="CMH23" s="121"/>
      <c r="CMI23" s="121"/>
      <c r="CMJ23" s="121"/>
      <c r="CMK23" s="121"/>
      <c r="CML23" s="121"/>
      <c r="CMM23" s="121"/>
      <c r="CMN23" s="121"/>
      <c r="CMO23" s="121"/>
      <c r="CMP23" s="121"/>
      <c r="CMQ23" s="121"/>
      <c r="CMR23" s="121"/>
      <c r="CMS23" s="121"/>
      <c r="CMT23" s="121"/>
      <c r="CMU23" s="121"/>
      <c r="CMV23" s="121"/>
      <c r="CMW23" s="121"/>
      <c r="CMX23" s="121"/>
      <c r="CMY23" s="121"/>
      <c r="CMZ23" s="121"/>
      <c r="CNA23" s="121"/>
      <c r="CNB23" s="121"/>
      <c r="CNC23" s="121"/>
      <c r="CND23" s="121"/>
      <c r="CNE23" s="121"/>
      <c r="CNF23" s="121"/>
      <c r="CNG23" s="121"/>
      <c r="CNH23" s="121"/>
      <c r="CNI23" s="121"/>
      <c r="CNJ23" s="121"/>
      <c r="CNK23" s="121"/>
      <c r="CNL23" s="121"/>
      <c r="CNM23" s="121"/>
      <c r="CNN23" s="121"/>
      <c r="CNO23" s="121"/>
      <c r="CNP23" s="121"/>
      <c r="CNQ23" s="121"/>
      <c r="CNR23" s="121"/>
      <c r="CNS23" s="121"/>
      <c r="CNT23" s="121"/>
      <c r="CNU23" s="121"/>
      <c r="CNV23" s="121"/>
      <c r="CNW23" s="121"/>
      <c r="CNX23" s="121"/>
      <c r="CNY23" s="121"/>
      <c r="CNZ23" s="121"/>
      <c r="COA23" s="121"/>
      <c r="COB23" s="121"/>
      <c r="COC23" s="121"/>
      <c r="COD23" s="121"/>
      <c r="COE23" s="121"/>
      <c r="COF23" s="121"/>
      <c r="COG23" s="121"/>
      <c r="COH23" s="121"/>
      <c r="COI23" s="121"/>
      <c r="COJ23" s="121"/>
      <c r="COK23" s="121"/>
      <c r="COL23" s="121"/>
      <c r="COM23" s="121"/>
      <c r="CON23" s="121"/>
      <c r="COO23" s="121"/>
      <c r="COP23" s="121"/>
      <c r="COQ23" s="121"/>
      <c r="COR23" s="121"/>
      <c r="COS23" s="121"/>
      <c r="COT23" s="121"/>
      <c r="COU23" s="121"/>
      <c r="COV23" s="121"/>
      <c r="COW23" s="121"/>
      <c r="COX23" s="121"/>
      <c r="COY23" s="121"/>
      <c r="COZ23" s="121"/>
      <c r="CPA23" s="121"/>
      <c r="CPB23" s="121"/>
      <c r="CPC23" s="121"/>
      <c r="CPD23" s="121"/>
      <c r="CPE23" s="121"/>
      <c r="CPF23" s="121"/>
      <c r="CPG23" s="121"/>
      <c r="CPH23" s="121"/>
      <c r="CPI23" s="121"/>
      <c r="CPJ23" s="121"/>
      <c r="CPK23" s="121"/>
      <c r="CPL23" s="121"/>
      <c r="CPM23" s="121"/>
      <c r="CPN23" s="121"/>
      <c r="CPO23" s="121"/>
      <c r="CPP23" s="121"/>
      <c r="CPQ23" s="121"/>
      <c r="CPR23" s="121"/>
      <c r="CPS23" s="121"/>
      <c r="CPT23" s="121"/>
      <c r="CPU23" s="121"/>
      <c r="CPV23" s="121"/>
      <c r="CPW23" s="121"/>
      <c r="CPX23" s="121"/>
      <c r="CPY23" s="121"/>
      <c r="CPZ23" s="121"/>
      <c r="CQA23" s="121"/>
      <c r="CQB23" s="121"/>
      <c r="CQC23" s="121"/>
      <c r="CQD23" s="121"/>
      <c r="CQE23" s="121"/>
      <c r="CQF23" s="121"/>
      <c r="CQG23" s="121"/>
      <c r="CQH23" s="121"/>
      <c r="CQI23" s="121"/>
      <c r="CQJ23" s="121"/>
      <c r="CQK23" s="121"/>
      <c r="CQL23" s="121"/>
      <c r="CQM23" s="121"/>
      <c r="CQN23" s="121"/>
      <c r="CQO23" s="121"/>
      <c r="CQP23" s="121"/>
      <c r="CQQ23" s="121"/>
      <c r="CQR23" s="121"/>
      <c r="CQS23" s="121"/>
      <c r="CQT23" s="121"/>
      <c r="CQU23" s="121"/>
      <c r="CQV23" s="121"/>
      <c r="CQW23" s="121"/>
      <c r="CQX23" s="121"/>
      <c r="CQY23" s="121"/>
      <c r="CQZ23" s="121"/>
      <c r="CRA23" s="121"/>
      <c r="CRB23" s="121"/>
      <c r="CRC23" s="121"/>
      <c r="CRD23" s="121"/>
      <c r="CRE23" s="121"/>
      <c r="CRF23" s="121"/>
      <c r="CRG23" s="121"/>
      <c r="CRH23" s="121"/>
      <c r="CRI23" s="121"/>
      <c r="CRJ23" s="121"/>
      <c r="CRK23" s="121"/>
      <c r="CRL23" s="121"/>
      <c r="CRM23" s="121"/>
      <c r="CRN23" s="121"/>
      <c r="CRO23" s="121"/>
      <c r="CRP23" s="121"/>
      <c r="CRQ23" s="121"/>
      <c r="CRR23" s="121"/>
      <c r="CRS23" s="121"/>
      <c r="CRT23" s="121"/>
      <c r="CRU23" s="121"/>
      <c r="CRV23" s="121"/>
      <c r="CRW23" s="121"/>
      <c r="CRX23" s="121"/>
      <c r="CRY23" s="121"/>
      <c r="CRZ23" s="121"/>
      <c r="CSA23" s="121"/>
      <c r="CSB23" s="121"/>
      <c r="CSC23" s="121"/>
      <c r="CSD23" s="121"/>
      <c r="CSE23" s="121"/>
      <c r="CSF23" s="121"/>
      <c r="CSG23" s="121"/>
      <c r="CSH23" s="121"/>
      <c r="CSI23" s="121"/>
      <c r="CSJ23" s="121"/>
      <c r="CSK23" s="121"/>
      <c r="CSL23" s="121"/>
      <c r="CSM23" s="121"/>
      <c r="CSN23" s="121"/>
      <c r="CSO23" s="121"/>
      <c r="CSP23" s="121"/>
      <c r="CSQ23" s="121"/>
      <c r="CSR23" s="121"/>
      <c r="CSS23" s="121"/>
      <c r="CST23" s="121"/>
      <c r="CSU23" s="121"/>
      <c r="CSV23" s="121"/>
      <c r="CSW23" s="121"/>
      <c r="CSX23" s="121"/>
      <c r="CSY23" s="121"/>
      <c r="CSZ23" s="121"/>
      <c r="CTA23" s="121"/>
      <c r="CTB23" s="121"/>
      <c r="CTC23" s="121"/>
      <c r="CTD23" s="121"/>
      <c r="CTE23" s="121"/>
      <c r="CTF23" s="121"/>
      <c r="CTG23" s="121"/>
      <c r="CTH23" s="121"/>
      <c r="CTI23" s="121"/>
      <c r="CTJ23" s="121"/>
      <c r="CTK23" s="121"/>
      <c r="CTL23" s="121"/>
      <c r="CTM23" s="121"/>
      <c r="CTN23" s="121"/>
      <c r="CTO23" s="121"/>
      <c r="CTP23" s="121"/>
      <c r="CTQ23" s="121"/>
      <c r="CTR23" s="121"/>
      <c r="CTS23" s="121"/>
      <c r="CTT23" s="121"/>
      <c r="CTU23" s="121"/>
      <c r="CTV23" s="121"/>
      <c r="CTW23" s="121"/>
      <c r="CTX23" s="121"/>
      <c r="CTY23" s="121"/>
      <c r="CTZ23" s="121"/>
      <c r="CUA23" s="121"/>
      <c r="CUB23" s="121"/>
      <c r="CUC23" s="121"/>
      <c r="CUD23" s="121"/>
      <c r="CUE23" s="121"/>
      <c r="CUF23" s="121"/>
      <c r="CUG23" s="121"/>
      <c r="CUH23" s="121"/>
      <c r="CUI23" s="121"/>
      <c r="CUJ23" s="121"/>
      <c r="CUK23" s="121"/>
      <c r="CUL23" s="121"/>
      <c r="CUM23" s="121"/>
      <c r="CUN23" s="121"/>
      <c r="CUO23" s="121"/>
      <c r="CUP23" s="121"/>
      <c r="CUQ23" s="121"/>
      <c r="CUR23" s="121"/>
      <c r="CUS23" s="121"/>
      <c r="CUT23" s="121"/>
      <c r="CUU23" s="121"/>
      <c r="CUV23" s="121"/>
      <c r="CUW23" s="121"/>
      <c r="CUX23" s="121"/>
      <c r="CUY23" s="121"/>
      <c r="CUZ23" s="121"/>
      <c r="CVA23" s="121"/>
      <c r="CVB23" s="121"/>
      <c r="CVC23" s="121"/>
      <c r="CVD23" s="121"/>
      <c r="CVE23" s="121"/>
      <c r="CVF23" s="121"/>
      <c r="CVG23" s="121"/>
      <c r="CVH23" s="121"/>
      <c r="CVI23" s="121"/>
      <c r="CVJ23" s="121"/>
      <c r="CVK23" s="121"/>
      <c r="CVL23" s="121"/>
      <c r="CVM23" s="121"/>
      <c r="CVN23" s="121"/>
      <c r="CVO23" s="121"/>
      <c r="CVP23" s="121"/>
      <c r="CVQ23" s="121"/>
      <c r="CVR23" s="121"/>
      <c r="CVS23" s="121"/>
      <c r="CVT23" s="121"/>
      <c r="CVU23" s="121"/>
      <c r="CVV23" s="121"/>
      <c r="CVW23" s="121"/>
      <c r="CVX23" s="121"/>
      <c r="CVY23" s="121"/>
      <c r="CVZ23" s="121"/>
      <c r="CWA23" s="121"/>
      <c r="CWB23" s="121"/>
      <c r="CWC23" s="121"/>
      <c r="CWD23" s="121"/>
      <c r="CWE23" s="121"/>
      <c r="CWF23" s="121"/>
      <c r="CWG23" s="121"/>
      <c r="CWH23" s="121"/>
      <c r="CWI23" s="121"/>
      <c r="CWJ23" s="121"/>
      <c r="CWK23" s="121"/>
      <c r="CWL23" s="121"/>
      <c r="CWM23" s="121"/>
      <c r="CWN23" s="121"/>
      <c r="CWO23" s="121"/>
      <c r="CWP23" s="121"/>
      <c r="CWQ23" s="121"/>
      <c r="CWR23" s="121"/>
      <c r="CWS23" s="121"/>
      <c r="CWT23" s="121"/>
      <c r="CWU23" s="121"/>
      <c r="CWV23" s="121"/>
      <c r="CWW23" s="121"/>
      <c r="CWX23" s="121"/>
      <c r="CWY23" s="121"/>
      <c r="CWZ23" s="121"/>
      <c r="CXA23" s="121"/>
      <c r="CXB23" s="121"/>
      <c r="CXC23" s="121"/>
      <c r="CXD23" s="121"/>
      <c r="CXE23" s="121"/>
      <c r="CXF23" s="121"/>
      <c r="CXG23" s="121"/>
      <c r="CXH23" s="121"/>
      <c r="CXI23" s="121"/>
      <c r="CXJ23" s="121"/>
      <c r="CXK23" s="121"/>
      <c r="CXL23" s="121"/>
      <c r="CXM23" s="121"/>
      <c r="CXN23" s="121"/>
      <c r="CXO23" s="121"/>
      <c r="CXP23" s="121"/>
      <c r="CXQ23" s="121"/>
      <c r="CXR23" s="121"/>
      <c r="CXS23" s="121"/>
      <c r="CXT23" s="121"/>
      <c r="CXU23" s="121"/>
      <c r="CXV23" s="121"/>
      <c r="CXW23" s="121"/>
      <c r="CXX23" s="121"/>
      <c r="CXY23" s="121"/>
      <c r="CXZ23" s="121"/>
      <c r="CYA23" s="121"/>
      <c r="CYB23" s="121"/>
      <c r="CYC23" s="121"/>
      <c r="CYD23" s="121"/>
      <c r="CYE23" s="121"/>
      <c r="CYF23" s="121"/>
      <c r="CYG23" s="121"/>
      <c r="CYH23" s="121"/>
      <c r="CYI23" s="121"/>
      <c r="CYJ23" s="121"/>
      <c r="CYK23" s="121"/>
      <c r="CYL23" s="121"/>
      <c r="CYM23" s="121"/>
      <c r="CYN23" s="121"/>
      <c r="CYO23" s="121"/>
      <c r="CYP23" s="121"/>
      <c r="CYQ23" s="121"/>
      <c r="CYR23" s="121"/>
      <c r="CYS23" s="121"/>
      <c r="CYT23" s="121"/>
      <c r="CYU23" s="121"/>
      <c r="CYV23" s="121"/>
      <c r="CYW23" s="121"/>
      <c r="CYX23" s="121"/>
      <c r="CYY23" s="121"/>
      <c r="CYZ23" s="121"/>
      <c r="CZA23" s="121"/>
      <c r="CZB23" s="121"/>
      <c r="CZC23" s="121"/>
      <c r="CZD23" s="121"/>
      <c r="CZE23" s="121"/>
      <c r="CZF23" s="121"/>
      <c r="CZG23" s="121"/>
      <c r="CZH23" s="121"/>
      <c r="CZI23" s="121"/>
      <c r="CZJ23" s="121"/>
      <c r="CZK23" s="121"/>
      <c r="CZL23" s="121"/>
      <c r="CZM23" s="121"/>
      <c r="CZN23" s="121"/>
      <c r="CZO23" s="121"/>
      <c r="CZP23" s="121"/>
      <c r="CZQ23" s="121"/>
      <c r="CZR23" s="121"/>
      <c r="CZS23" s="121"/>
      <c r="CZT23" s="121"/>
      <c r="CZU23" s="121"/>
      <c r="CZV23" s="121"/>
      <c r="CZW23" s="121"/>
      <c r="CZX23" s="121"/>
      <c r="CZY23" s="121"/>
      <c r="CZZ23" s="121"/>
      <c r="DAA23" s="121"/>
      <c r="DAB23" s="121"/>
      <c r="DAC23" s="121"/>
      <c r="DAD23" s="121"/>
      <c r="DAE23" s="121"/>
      <c r="DAF23" s="121"/>
      <c r="DAG23" s="121"/>
      <c r="DAH23" s="121"/>
      <c r="DAI23" s="121"/>
      <c r="DAJ23" s="121"/>
      <c r="DAK23" s="121"/>
      <c r="DAL23" s="121"/>
      <c r="DAM23" s="121"/>
      <c r="DAN23" s="121"/>
      <c r="DAO23" s="121"/>
      <c r="DAP23" s="121"/>
      <c r="DAQ23" s="121"/>
      <c r="DAR23" s="121"/>
      <c r="DAS23" s="121"/>
      <c r="DAT23" s="121"/>
      <c r="DAU23" s="121"/>
      <c r="DAV23" s="121"/>
      <c r="DAW23" s="121"/>
      <c r="DAX23" s="121"/>
      <c r="DAY23" s="121"/>
      <c r="DAZ23" s="121"/>
      <c r="DBA23" s="121"/>
      <c r="DBB23" s="121"/>
      <c r="DBC23" s="121"/>
      <c r="DBD23" s="121"/>
      <c r="DBE23" s="121"/>
      <c r="DBF23" s="121"/>
      <c r="DBG23" s="121"/>
      <c r="DBH23" s="121"/>
      <c r="DBI23" s="121"/>
      <c r="DBJ23" s="121"/>
      <c r="DBK23" s="121"/>
      <c r="DBL23" s="121"/>
      <c r="DBM23" s="121"/>
      <c r="DBN23" s="121"/>
      <c r="DBO23" s="121"/>
      <c r="DBP23" s="121"/>
      <c r="DBQ23" s="121"/>
      <c r="DBR23" s="121"/>
      <c r="DBS23" s="121"/>
      <c r="DBT23" s="121"/>
      <c r="DBU23" s="121"/>
      <c r="DBV23" s="121"/>
      <c r="DBW23" s="121"/>
      <c r="DBX23" s="121"/>
      <c r="DBY23" s="121"/>
      <c r="DBZ23" s="121"/>
      <c r="DCA23" s="121"/>
      <c r="DCB23" s="121"/>
      <c r="DCC23" s="121"/>
      <c r="DCD23" s="121"/>
      <c r="DCE23" s="121"/>
      <c r="DCF23" s="121"/>
      <c r="DCG23" s="121"/>
      <c r="DCH23" s="121"/>
      <c r="DCI23" s="121"/>
      <c r="DCJ23" s="121"/>
      <c r="DCK23" s="121"/>
      <c r="DCL23" s="121"/>
      <c r="DCM23" s="121"/>
      <c r="DCN23" s="121"/>
      <c r="DCO23" s="121"/>
      <c r="DCP23" s="121"/>
      <c r="DCQ23" s="121"/>
      <c r="DCR23" s="121"/>
      <c r="DCS23" s="121"/>
      <c r="DCT23" s="121"/>
      <c r="DCU23" s="121"/>
      <c r="DCV23" s="121"/>
      <c r="DCW23" s="121"/>
      <c r="DCX23" s="121"/>
      <c r="DCY23" s="121"/>
      <c r="DCZ23" s="121"/>
      <c r="DDA23" s="121"/>
      <c r="DDB23" s="121"/>
      <c r="DDC23" s="121"/>
      <c r="DDD23" s="121"/>
      <c r="DDE23" s="121"/>
      <c r="DDF23" s="121"/>
      <c r="DDG23" s="121"/>
      <c r="DDH23" s="121"/>
      <c r="DDI23" s="121"/>
      <c r="DDJ23" s="121"/>
      <c r="DDK23" s="121"/>
      <c r="DDL23" s="121"/>
      <c r="DDM23" s="121"/>
      <c r="DDN23" s="121"/>
      <c r="DDO23" s="121"/>
      <c r="DDP23" s="121"/>
      <c r="DDQ23" s="121"/>
      <c r="DDR23" s="121"/>
      <c r="DDS23" s="121"/>
      <c r="DDT23" s="121"/>
      <c r="DDU23" s="121"/>
      <c r="DDV23" s="121"/>
      <c r="DDW23" s="121"/>
      <c r="DDX23" s="121"/>
      <c r="DDY23" s="121"/>
      <c r="DDZ23" s="121"/>
      <c r="DEA23" s="121"/>
      <c r="DEB23" s="121"/>
      <c r="DEC23" s="121"/>
      <c r="DED23" s="121"/>
      <c r="DEE23" s="121"/>
      <c r="DEF23" s="121"/>
      <c r="DEG23" s="121"/>
      <c r="DEH23" s="121"/>
      <c r="DEI23" s="121"/>
      <c r="DEJ23" s="121"/>
      <c r="DEK23" s="121"/>
      <c r="DEL23" s="121"/>
      <c r="DEM23" s="121"/>
      <c r="DEN23" s="121"/>
      <c r="DEO23" s="121"/>
      <c r="DEP23" s="121"/>
      <c r="DEQ23" s="121"/>
      <c r="DER23" s="121"/>
      <c r="DES23" s="121"/>
      <c r="DET23" s="121"/>
      <c r="DEU23" s="121"/>
      <c r="DEV23" s="121"/>
      <c r="DEW23" s="121"/>
      <c r="DEX23" s="121"/>
      <c r="DEY23" s="121"/>
      <c r="DEZ23" s="121"/>
      <c r="DFA23" s="121"/>
      <c r="DFB23" s="121"/>
      <c r="DFC23" s="121"/>
      <c r="DFD23" s="121"/>
      <c r="DFE23" s="121"/>
      <c r="DFF23" s="121"/>
      <c r="DFG23" s="121"/>
      <c r="DFH23" s="121"/>
      <c r="DFI23" s="121"/>
      <c r="DFJ23" s="121"/>
      <c r="DFK23" s="121"/>
      <c r="DFL23" s="121"/>
      <c r="DFM23" s="121"/>
      <c r="DFN23" s="121"/>
      <c r="DFO23" s="121"/>
      <c r="DFP23" s="121"/>
      <c r="DFQ23" s="121"/>
      <c r="DFR23" s="121"/>
      <c r="DFS23" s="121"/>
      <c r="DFT23" s="121"/>
      <c r="DFU23" s="121"/>
      <c r="DFV23" s="121"/>
      <c r="DFW23" s="121"/>
      <c r="DFX23" s="121"/>
      <c r="DFY23" s="121"/>
      <c r="DFZ23" s="121"/>
      <c r="DGA23" s="121"/>
      <c r="DGB23" s="121"/>
      <c r="DGC23" s="121"/>
      <c r="DGD23" s="121"/>
      <c r="DGE23" s="121"/>
      <c r="DGF23" s="121"/>
      <c r="DGG23" s="121"/>
      <c r="DGH23" s="121"/>
      <c r="DGI23" s="121"/>
      <c r="DGJ23" s="121"/>
      <c r="DGK23" s="121"/>
      <c r="DGL23" s="121"/>
      <c r="DGM23" s="121"/>
      <c r="DGN23" s="121"/>
      <c r="DGO23" s="121"/>
      <c r="DGP23" s="121"/>
      <c r="DGQ23" s="121"/>
      <c r="DGR23" s="121"/>
      <c r="DGS23" s="121"/>
      <c r="DGT23" s="121"/>
      <c r="DGU23" s="121"/>
      <c r="DGV23" s="121"/>
      <c r="DGW23" s="121"/>
      <c r="DGX23" s="121"/>
      <c r="DGY23" s="121"/>
      <c r="DGZ23" s="121"/>
      <c r="DHA23" s="121"/>
      <c r="DHB23" s="121"/>
      <c r="DHC23" s="121"/>
      <c r="DHD23" s="121"/>
      <c r="DHE23" s="121"/>
      <c r="DHF23" s="121"/>
      <c r="DHG23" s="121"/>
      <c r="DHH23" s="121"/>
      <c r="DHI23" s="121"/>
      <c r="DHJ23" s="121"/>
      <c r="DHK23" s="121"/>
      <c r="DHL23" s="121"/>
      <c r="DHM23" s="121"/>
      <c r="DHN23" s="121"/>
      <c r="DHO23" s="121"/>
      <c r="DHP23" s="121"/>
      <c r="DHQ23" s="121"/>
      <c r="DHR23" s="121"/>
      <c r="DHS23" s="121"/>
      <c r="DHT23" s="121"/>
      <c r="DHU23" s="121"/>
      <c r="DHV23" s="121"/>
      <c r="DHW23" s="121"/>
      <c r="DHX23" s="121"/>
      <c r="DHY23" s="121"/>
      <c r="DHZ23" s="121"/>
      <c r="DIA23" s="121"/>
      <c r="DIB23" s="121"/>
      <c r="DIC23" s="121"/>
      <c r="DID23" s="121"/>
      <c r="DIE23" s="121"/>
      <c r="DIF23" s="121"/>
      <c r="DIG23" s="121"/>
      <c r="DIH23" s="121"/>
      <c r="DII23" s="121"/>
      <c r="DIJ23" s="121"/>
      <c r="DIK23" s="121"/>
      <c r="DIL23" s="121"/>
      <c r="DIM23" s="121"/>
      <c r="DIN23" s="121"/>
      <c r="DIO23" s="121"/>
      <c r="DIP23" s="121"/>
      <c r="DIQ23" s="121"/>
      <c r="DIR23" s="121"/>
      <c r="DIS23" s="121"/>
      <c r="DIT23" s="121"/>
      <c r="DIU23" s="121"/>
      <c r="DIV23" s="121"/>
      <c r="DIW23" s="121"/>
      <c r="DIX23" s="121"/>
      <c r="DIY23" s="121"/>
      <c r="DIZ23" s="121"/>
      <c r="DJA23" s="121"/>
      <c r="DJB23" s="121"/>
      <c r="DJC23" s="121"/>
      <c r="DJD23" s="121"/>
      <c r="DJE23" s="121"/>
      <c r="DJF23" s="121"/>
      <c r="DJG23" s="121"/>
      <c r="DJH23" s="121"/>
      <c r="DJI23" s="121"/>
      <c r="DJJ23" s="121"/>
      <c r="DJK23" s="121"/>
      <c r="DJL23" s="121"/>
      <c r="DJM23" s="121"/>
      <c r="DJN23" s="121"/>
      <c r="DJO23" s="121"/>
      <c r="DJP23" s="121"/>
      <c r="DJQ23" s="121"/>
      <c r="DJR23" s="121"/>
      <c r="DJS23" s="121"/>
      <c r="DJT23" s="121"/>
      <c r="DJU23" s="121"/>
      <c r="DJV23" s="121"/>
      <c r="DJW23" s="121"/>
      <c r="DJX23" s="121"/>
      <c r="DJY23" s="121"/>
      <c r="DJZ23" s="121"/>
      <c r="DKA23" s="121"/>
      <c r="DKB23" s="121"/>
      <c r="DKC23" s="121"/>
      <c r="DKD23" s="121"/>
      <c r="DKE23" s="121"/>
      <c r="DKF23" s="121"/>
      <c r="DKG23" s="121"/>
      <c r="DKH23" s="121"/>
      <c r="DKI23" s="121"/>
      <c r="DKJ23" s="121"/>
      <c r="DKK23" s="121"/>
      <c r="DKL23" s="121"/>
      <c r="DKM23" s="121"/>
      <c r="DKN23" s="121"/>
      <c r="DKO23" s="121"/>
      <c r="DKP23" s="121"/>
      <c r="DKQ23" s="121"/>
      <c r="DKR23" s="121"/>
      <c r="DKS23" s="121"/>
      <c r="DKT23" s="121"/>
      <c r="DKU23" s="121"/>
      <c r="DKV23" s="121"/>
      <c r="DKW23" s="121"/>
      <c r="DKX23" s="121"/>
      <c r="DKY23" s="121"/>
      <c r="DKZ23" s="121"/>
      <c r="DLA23" s="121"/>
      <c r="DLB23" s="121"/>
      <c r="DLC23" s="121"/>
      <c r="DLD23" s="121"/>
      <c r="DLE23" s="121"/>
      <c r="DLF23" s="121"/>
      <c r="DLG23" s="121"/>
      <c r="DLH23" s="121"/>
      <c r="DLI23" s="121"/>
      <c r="DLJ23" s="121"/>
      <c r="DLK23" s="121"/>
      <c r="DLL23" s="121"/>
      <c r="DLM23" s="121"/>
      <c r="DLN23" s="121"/>
      <c r="DLO23" s="121"/>
      <c r="DLP23" s="121"/>
      <c r="DLQ23" s="121"/>
      <c r="DLR23" s="121"/>
      <c r="DLS23" s="121"/>
      <c r="DLT23" s="121"/>
      <c r="DLU23" s="121"/>
      <c r="DLV23" s="121"/>
      <c r="DLW23" s="121"/>
      <c r="DLX23" s="121"/>
      <c r="DLY23" s="121"/>
      <c r="DLZ23" s="121"/>
      <c r="DMA23" s="121"/>
      <c r="DMB23" s="121"/>
      <c r="DMC23" s="121"/>
      <c r="DMD23" s="121"/>
      <c r="DME23" s="121"/>
      <c r="DMF23" s="121"/>
      <c r="DMG23" s="121"/>
      <c r="DMH23" s="121"/>
      <c r="DMI23" s="121"/>
      <c r="DMJ23" s="121"/>
      <c r="DMK23" s="121"/>
      <c r="DML23" s="121"/>
      <c r="DMM23" s="121"/>
      <c r="DMN23" s="121"/>
      <c r="DMO23" s="121"/>
      <c r="DMP23" s="121"/>
      <c r="DMQ23" s="121"/>
      <c r="DMR23" s="121"/>
      <c r="DMS23" s="121"/>
      <c r="DMT23" s="121"/>
      <c r="DMU23" s="121"/>
      <c r="DMV23" s="121"/>
      <c r="DMW23" s="121"/>
      <c r="DMX23" s="121"/>
      <c r="DMY23" s="121"/>
      <c r="DMZ23" s="121"/>
      <c r="DNA23" s="121"/>
      <c r="DNB23" s="121"/>
      <c r="DNC23" s="121"/>
      <c r="DND23" s="121"/>
      <c r="DNE23" s="121"/>
      <c r="DNF23" s="121"/>
      <c r="DNG23" s="121"/>
      <c r="DNH23" s="121"/>
      <c r="DNI23" s="121"/>
      <c r="DNJ23" s="121"/>
      <c r="DNK23" s="121"/>
      <c r="DNL23" s="121"/>
      <c r="DNM23" s="121"/>
      <c r="DNN23" s="121"/>
      <c r="DNO23" s="121"/>
      <c r="DNP23" s="121"/>
      <c r="DNQ23" s="121"/>
      <c r="DNR23" s="121"/>
      <c r="DNS23" s="121"/>
      <c r="DNT23" s="121"/>
      <c r="DNU23" s="121"/>
      <c r="DNV23" s="121"/>
      <c r="DNW23" s="121"/>
      <c r="DNX23" s="121"/>
      <c r="DNY23" s="121"/>
      <c r="DNZ23" s="121"/>
      <c r="DOA23" s="121"/>
      <c r="DOB23" s="121"/>
      <c r="DOC23" s="121"/>
      <c r="DOD23" s="121"/>
      <c r="DOE23" s="121"/>
      <c r="DOF23" s="121"/>
      <c r="DOG23" s="121"/>
      <c r="DOH23" s="121"/>
      <c r="DOI23" s="121"/>
      <c r="DOJ23" s="121"/>
      <c r="DOK23" s="121"/>
      <c r="DOL23" s="121"/>
      <c r="DOM23" s="121"/>
      <c r="DON23" s="121"/>
      <c r="DOO23" s="121"/>
      <c r="DOP23" s="121"/>
      <c r="DOQ23" s="121"/>
      <c r="DOR23" s="121"/>
      <c r="DOS23" s="121"/>
      <c r="DOT23" s="121"/>
      <c r="DOU23" s="121"/>
      <c r="DOV23" s="121"/>
      <c r="DOW23" s="121"/>
      <c r="DOX23" s="121"/>
      <c r="DOY23" s="121"/>
      <c r="DOZ23" s="121"/>
      <c r="DPA23" s="121"/>
      <c r="DPB23" s="121"/>
      <c r="DPC23" s="121"/>
      <c r="DPD23" s="121"/>
      <c r="DPE23" s="121"/>
      <c r="DPF23" s="121"/>
      <c r="DPG23" s="121"/>
      <c r="DPH23" s="121"/>
      <c r="DPI23" s="121"/>
      <c r="DPJ23" s="121"/>
      <c r="DPK23" s="121"/>
      <c r="DPL23" s="121"/>
      <c r="DPM23" s="121"/>
      <c r="DPN23" s="121"/>
      <c r="DPO23" s="121"/>
      <c r="DPP23" s="121"/>
      <c r="DPQ23" s="121"/>
      <c r="DPR23" s="121"/>
      <c r="DPS23" s="121"/>
      <c r="DPT23" s="121"/>
      <c r="DPU23" s="121"/>
      <c r="DPV23" s="121"/>
      <c r="DPW23" s="121"/>
      <c r="DPX23" s="121"/>
      <c r="DPY23" s="121"/>
      <c r="DPZ23" s="121"/>
      <c r="DQA23" s="121"/>
      <c r="DQB23" s="121"/>
      <c r="DQC23" s="121"/>
      <c r="DQD23" s="121"/>
      <c r="DQE23" s="121"/>
      <c r="DQF23" s="121"/>
      <c r="DQG23" s="121"/>
      <c r="DQH23" s="121"/>
      <c r="DQI23" s="121"/>
      <c r="DQJ23" s="121"/>
      <c r="DQK23" s="121"/>
      <c r="DQL23" s="121"/>
      <c r="DQM23" s="121"/>
      <c r="DQN23" s="121"/>
      <c r="DQO23" s="121"/>
      <c r="DQP23" s="121"/>
      <c r="DQQ23" s="121"/>
      <c r="DQR23" s="121"/>
      <c r="DQS23" s="121"/>
      <c r="DQT23" s="121"/>
      <c r="DQU23" s="121"/>
      <c r="DQV23" s="121"/>
      <c r="DQW23" s="121"/>
      <c r="DQX23" s="121"/>
      <c r="DQY23" s="121"/>
      <c r="DQZ23" s="121"/>
      <c r="DRA23" s="121"/>
      <c r="DRB23" s="121"/>
      <c r="DRC23" s="121"/>
      <c r="DRD23" s="121"/>
      <c r="DRE23" s="121"/>
      <c r="DRF23" s="121"/>
      <c r="DRG23" s="121"/>
      <c r="DRH23" s="121"/>
      <c r="DRI23" s="121"/>
      <c r="DRJ23" s="121"/>
      <c r="DRK23" s="121"/>
      <c r="DRL23" s="121"/>
      <c r="DRM23" s="121"/>
      <c r="DRN23" s="121"/>
      <c r="DRO23" s="121"/>
      <c r="DRP23" s="121"/>
      <c r="DRQ23" s="121"/>
      <c r="DRR23" s="121"/>
      <c r="DRS23" s="121"/>
      <c r="DRT23" s="121"/>
      <c r="DRU23" s="121"/>
      <c r="DRV23" s="121"/>
      <c r="DRW23" s="121"/>
      <c r="DRX23" s="121"/>
      <c r="DRY23" s="121"/>
      <c r="DRZ23" s="121"/>
      <c r="DSA23" s="121"/>
      <c r="DSB23" s="121"/>
      <c r="DSC23" s="121"/>
      <c r="DSD23" s="121"/>
      <c r="DSE23" s="121"/>
      <c r="DSF23" s="121"/>
      <c r="DSG23" s="121"/>
      <c r="DSH23" s="121"/>
      <c r="DSI23" s="121"/>
      <c r="DSJ23" s="121"/>
      <c r="DSK23" s="121"/>
      <c r="DSL23" s="121"/>
      <c r="DSM23" s="121"/>
      <c r="DSN23" s="121"/>
      <c r="DSO23" s="121"/>
      <c r="DSP23" s="121"/>
      <c r="DSQ23" s="121"/>
      <c r="DSR23" s="121"/>
      <c r="DSS23" s="121"/>
      <c r="DST23" s="121"/>
      <c r="DSU23" s="121"/>
      <c r="DSV23" s="121"/>
      <c r="DSW23" s="121"/>
      <c r="DSX23" s="121"/>
      <c r="DSY23" s="121"/>
      <c r="DSZ23" s="121"/>
      <c r="DTA23" s="121"/>
      <c r="DTB23" s="121"/>
      <c r="DTC23" s="121"/>
      <c r="DTD23" s="121"/>
      <c r="DTE23" s="121"/>
      <c r="DTF23" s="121"/>
      <c r="DTG23" s="121"/>
      <c r="DTH23" s="121"/>
      <c r="DTI23" s="121"/>
      <c r="DTJ23" s="121"/>
      <c r="DTK23" s="121"/>
      <c r="DTL23" s="121"/>
      <c r="DTM23" s="121"/>
      <c r="DTN23" s="121"/>
      <c r="DTO23" s="121"/>
      <c r="DTP23" s="121"/>
      <c r="DTQ23" s="121"/>
      <c r="DTR23" s="121"/>
      <c r="DTS23" s="121"/>
      <c r="DTT23" s="121"/>
      <c r="DTU23" s="121"/>
      <c r="DTV23" s="121"/>
      <c r="DTW23" s="121"/>
      <c r="DTX23" s="121"/>
      <c r="DTY23" s="121"/>
      <c r="DTZ23" s="121"/>
      <c r="DUA23" s="121"/>
      <c r="DUB23" s="121"/>
      <c r="DUC23" s="121"/>
      <c r="DUD23" s="121"/>
      <c r="DUE23" s="121"/>
      <c r="DUF23" s="121"/>
      <c r="DUG23" s="121"/>
      <c r="DUH23" s="121"/>
      <c r="DUI23" s="121"/>
      <c r="DUJ23" s="121"/>
      <c r="DUK23" s="121"/>
      <c r="DUL23" s="121"/>
      <c r="DUM23" s="121"/>
      <c r="DUN23" s="121"/>
      <c r="DUO23" s="121"/>
      <c r="DUP23" s="121"/>
      <c r="DUQ23" s="121"/>
      <c r="DUR23" s="121"/>
      <c r="DUS23" s="121"/>
      <c r="DUT23" s="121"/>
      <c r="DUU23" s="121"/>
      <c r="DUV23" s="121"/>
      <c r="DUW23" s="121"/>
      <c r="DUX23" s="121"/>
      <c r="DUY23" s="121"/>
      <c r="DUZ23" s="121"/>
      <c r="DVA23" s="121"/>
      <c r="DVB23" s="121"/>
      <c r="DVC23" s="121"/>
      <c r="DVD23" s="121"/>
      <c r="DVE23" s="121"/>
      <c r="DVF23" s="121"/>
      <c r="DVG23" s="121"/>
      <c r="DVH23" s="121"/>
      <c r="DVI23" s="121"/>
      <c r="DVJ23" s="121"/>
      <c r="DVK23" s="121"/>
      <c r="DVL23" s="121"/>
      <c r="DVM23" s="121"/>
      <c r="DVN23" s="121"/>
      <c r="DVO23" s="121"/>
      <c r="DVP23" s="121"/>
      <c r="DVQ23" s="121"/>
      <c r="DVR23" s="121"/>
      <c r="DVS23" s="121"/>
      <c r="DVT23" s="121"/>
      <c r="DVU23" s="121"/>
      <c r="DVV23" s="121"/>
      <c r="DVW23" s="121"/>
      <c r="DVX23" s="121"/>
      <c r="DVY23" s="121"/>
      <c r="DVZ23" s="121"/>
      <c r="DWA23" s="121"/>
      <c r="DWB23" s="121"/>
      <c r="DWC23" s="121"/>
      <c r="DWD23" s="121"/>
      <c r="DWE23" s="121"/>
      <c r="DWF23" s="121"/>
      <c r="DWG23" s="121"/>
      <c r="DWH23" s="121"/>
      <c r="DWI23" s="121"/>
      <c r="DWJ23" s="121"/>
      <c r="DWK23" s="121"/>
      <c r="DWL23" s="121"/>
      <c r="DWM23" s="121"/>
      <c r="DWN23" s="121"/>
      <c r="DWO23" s="121"/>
      <c r="DWP23" s="121"/>
      <c r="DWQ23" s="121"/>
      <c r="DWR23" s="121"/>
      <c r="DWS23" s="121"/>
      <c r="DWT23" s="121"/>
      <c r="DWU23" s="121"/>
      <c r="DWV23" s="121"/>
      <c r="DWW23" s="121"/>
      <c r="DWX23" s="121"/>
      <c r="DWY23" s="121"/>
      <c r="DWZ23" s="121"/>
      <c r="DXA23" s="121"/>
      <c r="DXB23" s="121"/>
      <c r="DXC23" s="121"/>
      <c r="DXD23" s="121"/>
      <c r="DXE23" s="121"/>
      <c r="DXF23" s="121"/>
      <c r="DXG23" s="121"/>
      <c r="DXH23" s="121"/>
      <c r="DXI23" s="121"/>
      <c r="DXJ23" s="121"/>
      <c r="DXK23" s="121"/>
      <c r="DXL23" s="121"/>
      <c r="DXM23" s="121"/>
      <c r="DXN23" s="121"/>
      <c r="DXO23" s="121"/>
      <c r="DXP23" s="121"/>
      <c r="DXQ23" s="121"/>
      <c r="DXR23" s="121"/>
      <c r="DXS23" s="121"/>
      <c r="DXT23" s="121"/>
      <c r="DXU23" s="121"/>
      <c r="DXV23" s="121"/>
      <c r="DXW23" s="121"/>
      <c r="DXX23" s="121"/>
      <c r="DXY23" s="121"/>
      <c r="DXZ23" s="121"/>
      <c r="DYA23" s="121"/>
      <c r="DYB23" s="121"/>
      <c r="DYC23" s="121"/>
      <c r="DYD23" s="121"/>
      <c r="DYE23" s="121"/>
      <c r="DYF23" s="121"/>
      <c r="DYG23" s="121"/>
      <c r="DYH23" s="121"/>
      <c r="DYI23" s="121"/>
      <c r="DYJ23" s="121"/>
      <c r="DYK23" s="121"/>
      <c r="DYL23" s="121"/>
      <c r="DYM23" s="121"/>
      <c r="DYN23" s="121"/>
      <c r="DYO23" s="121"/>
      <c r="DYP23" s="121"/>
      <c r="DYQ23" s="121"/>
      <c r="DYR23" s="121"/>
      <c r="DYS23" s="121"/>
      <c r="DYT23" s="121"/>
      <c r="DYU23" s="121"/>
      <c r="DYV23" s="121"/>
      <c r="DYW23" s="121"/>
      <c r="DYX23" s="121"/>
      <c r="DYY23" s="121"/>
      <c r="DYZ23" s="121"/>
      <c r="DZA23" s="121"/>
      <c r="DZB23" s="121"/>
      <c r="DZC23" s="121"/>
      <c r="DZD23" s="121"/>
      <c r="DZE23" s="121"/>
      <c r="DZF23" s="121"/>
      <c r="DZG23" s="121"/>
      <c r="DZH23" s="121"/>
      <c r="DZI23" s="121"/>
      <c r="DZJ23" s="121"/>
      <c r="DZK23" s="121"/>
      <c r="DZL23" s="121"/>
      <c r="DZM23" s="121"/>
      <c r="DZN23" s="121"/>
      <c r="DZO23" s="121"/>
      <c r="DZP23" s="121"/>
      <c r="DZQ23" s="121"/>
      <c r="DZR23" s="121"/>
      <c r="DZS23" s="121"/>
      <c r="DZT23" s="121"/>
      <c r="DZU23" s="121"/>
      <c r="DZV23" s="121"/>
      <c r="DZW23" s="121"/>
      <c r="DZX23" s="121"/>
      <c r="DZY23" s="121"/>
      <c r="DZZ23" s="121"/>
      <c r="EAA23" s="121"/>
      <c r="EAB23" s="121"/>
      <c r="EAC23" s="121"/>
      <c r="EAD23" s="121"/>
      <c r="EAE23" s="121"/>
      <c r="EAF23" s="121"/>
      <c r="EAG23" s="121"/>
      <c r="EAH23" s="121"/>
      <c r="EAI23" s="121"/>
      <c r="EAJ23" s="121"/>
      <c r="EAK23" s="121"/>
      <c r="EAL23" s="121"/>
      <c r="EAM23" s="121"/>
      <c r="EAN23" s="121"/>
      <c r="EAO23" s="121"/>
      <c r="EAP23" s="121"/>
      <c r="EAQ23" s="121"/>
      <c r="EAR23" s="121"/>
      <c r="EAS23" s="121"/>
      <c r="EAT23" s="121"/>
      <c r="EAU23" s="121"/>
      <c r="EAV23" s="121"/>
      <c r="EAW23" s="121"/>
      <c r="EAX23" s="121"/>
      <c r="EAY23" s="121"/>
      <c r="EAZ23" s="121"/>
      <c r="EBA23" s="121"/>
      <c r="EBB23" s="121"/>
      <c r="EBC23" s="121"/>
      <c r="EBD23" s="121"/>
      <c r="EBE23" s="121"/>
      <c r="EBF23" s="121"/>
      <c r="EBG23" s="121"/>
      <c r="EBH23" s="121"/>
      <c r="EBI23" s="121"/>
      <c r="EBJ23" s="121"/>
      <c r="EBK23" s="121"/>
      <c r="EBL23" s="121"/>
      <c r="EBM23" s="121"/>
      <c r="EBN23" s="121"/>
      <c r="EBO23" s="121"/>
      <c r="EBP23" s="121"/>
      <c r="EBQ23" s="121"/>
      <c r="EBR23" s="121"/>
      <c r="EBS23" s="121"/>
      <c r="EBT23" s="121"/>
      <c r="EBU23" s="121"/>
      <c r="EBV23" s="121"/>
      <c r="EBW23" s="121"/>
      <c r="EBX23" s="121"/>
      <c r="EBY23" s="121"/>
      <c r="EBZ23" s="121"/>
      <c r="ECA23" s="121"/>
      <c r="ECB23" s="121"/>
      <c r="ECC23" s="121"/>
      <c r="ECD23" s="121"/>
      <c r="ECE23" s="121"/>
      <c r="ECF23" s="121"/>
      <c r="ECG23" s="121"/>
      <c r="ECH23" s="121"/>
      <c r="ECI23" s="121"/>
      <c r="ECJ23" s="121"/>
      <c r="ECK23" s="121"/>
      <c r="ECL23" s="121"/>
      <c r="ECM23" s="121"/>
      <c r="ECN23" s="121"/>
      <c r="ECO23" s="121"/>
      <c r="ECP23" s="121"/>
      <c r="ECQ23" s="121"/>
      <c r="ECR23" s="121"/>
      <c r="ECS23" s="121"/>
      <c r="ECT23" s="121"/>
      <c r="ECU23" s="121"/>
      <c r="ECV23" s="121"/>
      <c r="ECW23" s="121"/>
      <c r="ECX23" s="121"/>
      <c r="ECY23" s="121"/>
      <c r="ECZ23" s="121"/>
      <c r="EDA23" s="121"/>
      <c r="EDB23" s="121"/>
      <c r="EDC23" s="121"/>
      <c r="EDD23" s="121"/>
      <c r="EDE23" s="121"/>
      <c r="EDF23" s="121"/>
      <c r="EDG23" s="121"/>
      <c r="EDH23" s="121"/>
      <c r="EDI23" s="121"/>
      <c r="EDJ23" s="121"/>
      <c r="EDK23" s="121"/>
      <c r="EDL23" s="121"/>
      <c r="EDM23" s="121"/>
      <c r="EDN23" s="121"/>
      <c r="EDO23" s="121"/>
      <c r="EDP23" s="121"/>
      <c r="EDQ23" s="121"/>
      <c r="EDR23" s="121"/>
      <c r="EDS23" s="121"/>
      <c r="EDT23" s="121"/>
      <c r="EDU23" s="121"/>
      <c r="EDV23" s="121"/>
      <c r="EDW23" s="121"/>
      <c r="EDX23" s="121"/>
      <c r="EDY23" s="121"/>
      <c r="EDZ23" s="121"/>
      <c r="EEA23" s="121"/>
      <c r="EEB23" s="121"/>
      <c r="EEC23" s="121"/>
      <c r="EED23" s="121"/>
      <c r="EEE23" s="121"/>
      <c r="EEF23" s="121"/>
      <c r="EEG23" s="121"/>
      <c r="EEH23" s="121"/>
      <c r="EEI23" s="121"/>
      <c r="EEJ23" s="121"/>
      <c r="EEK23" s="121"/>
      <c r="EEL23" s="121"/>
      <c r="EEM23" s="121"/>
      <c r="EEN23" s="121"/>
      <c r="EEO23" s="121"/>
      <c r="EEP23" s="121"/>
      <c r="EEQ23" s="121"/>
      <c r="EER23" s="121"/>
      <c r="EES23" s="121"/>
      <c r="EET23" s="121"/>
      <c r="EEU23" s="121"/>
      <c r="EEV23" s="121"/>
      <c r="EEW23" s="121"/>
      <c r="EEX23" s="121"/>
      <c r="EEY23" s="121"/>
      <c r="EEZ23" s="121"/>
      <c r="EFA23" s="121"/>
      <c r="EFB23" s="121"/>
      <c r="EFC23" s="121"/>
      <c r="EFD23" s="121"/>
      <c r="EFE23" s="121"/>
      <c r="EFF23" s="121"/>
      <c r="EFG23" s="121"/>
      <c r="EFH23" s="121"/>
      <c r="EFI23" s="121"/>
      <c r="EFJ23" s="121"/>
      <c r="EFK23" s="121"/>
      <c r="EFL23" s="121"/>
      <c r="EFM23" s="121"/>
      <c r="EFN23" s="121"/>
      <c r="EFO23" s="121"/>
      <c r="EFP23" s="121"/>
      <c r="EFQ23" s="121"/>
      <c r="EFR23" s="121"/>
      <c r="EFS23" s="121"/>
      <c r="EFT23" s="121"/>
      <c r="EFU23" s="121"/>
      <c r="EFV23" s="121"/>
      <c r="EFW23" s="121"/>
      <c r="EFX23" s="121"/>
      <c r="EFY23" s="121"/>
      <c r="EFZ23" s="121"/>
      <c r="EGA23" s="121"/>
      <c r="EGB23" s="121"/>
      <c r="EGC23" s="121"/>
      <c r="EGD23" s="121"/>
      <c r="EGE23" s="121"/>
      <c r="EGF23" s="121"/>
      <c r="EGG23" s="121"/>
      <c r="EGH23" s="121"/>
      <c r="EGI23" s="121"/>
      <c r="EGJ23" s="121"/>
      <c r="EGK23" s="121"/>
      <c r="EGL23" s="121"/>
      <c r="EGM23" s="121"/>
      <c r="EGN23" s="121"/>
      <c r="EGO23" s="121"/>
      <c r="EGP23" s="121"/>
      <c r="EGQ23" s="121"/>
      <c r="EGR23" s="121"/>
      <c r="EGS23" s="121"/>
      <c r="EGT23" s="121"/>
      <c r="EGU23" s="121"/>
      <c r="EGV23" s="121"/>
      <c r="EGW23" s="121"/>
      <c r="EGX23" s="121"/>
      <c r="EGY23" s="121"/>
      <c r="EGZ23" s="121"/>
      <c r="EHA23" s="121"/>
      <c r="EHB23" s="121"/>
      <c r="EHC23" s="121"/>
      <c r="EHD23" s="121"/>
      <c r="EHE23" s="121"/>
      <c r="EHF23" s="121"/>
      <c r="EHG23" s="121"/>
      <c r="EHH23" s="121"/>
      <c r="EHI23" s="121"/>
      <c r="EHJ23" s="121"/>
      <c r="EHK23" s="121"/>
      <c r="EHL23" s="121"/>
      <c r="EHM23" s="121"/>
      <c r="EHN23" s="121"/>
      <c r="EHO23" s="121"/>
      <c r="EHP23" s="121"/>
      <c r="EHQ23" s="121"/>
      <c r="EHR23" s="121"/>
      <c r="EHS23" s="121"/>
      <c r="EHT23" s="121"/>
      <c r="EHU23" s="121"/>
      <c r="EHV23" s="121"/>
      <c r="EHW23" s="121"/>
      <c r="EHX23" s="121"/>
      <c r="EHY23" s="121"/>
      <c r="EHZ23" s="121"/>
      <c r="EIA23" s="121"/>
      <c r="EIB23" s="121"/>
      <c r="EIC23" s="121"/>
      <c r="EID23" s="121"/>
      <c r="EIE23" s="121"/>
      <c r="EIF23" s="121"/>
      <c r="EIG23" s="121"/>
      <c r="EIH23" s="121"/>
      <c r="EII23" s="121"/>
      <c r="EIJ23" s="121"/>
      <c r="EIK23" s="121"/>
      <c r="EIL23" s="121"/>
      <c r="EIM23" s="121"/>
      <c r="EIN23" s="121"/>
      <c r="EIO23" s="121"/>
      <c r="EIP23" s="121"/>
      <c r="EIQ23" s="121"/>
      <c r="EIR23" s="121"/>
      <c r="EIS23" s="121"/>
      <c r="EIT23" s="121"/>
      <c r="EIU23" s="121"/>
      <c r="EIV23" s="121"/>
      <c r="EIW23" s="121"/>
      <c r="EIX23" s="121"/>
      <c r="EIY23" s="121"/>
      <c r="EIZ23" s="121"/>
      <c r="EJA23" s="121"/>
      <c r="EJB23" s="121"/>
      <c r="EJC23" s="121"/>
      <c r="EJD23" s="121"/>
      <c r="EJE23" s="121"/>
      <c r="EJF23" s="121"/>
      <c r="EJG23" s="121"/>
      <c r="EJH23" s="121"/>
      <c r="EJI23" s="121"/>
      <c r="EJJ23" s="121"/>
      <c r="EJK23" s="121"/>
      <c r="EJL23" s="121"/>
      <c r="EJM23" s="121"/>
      <c r="EJN23" s="121"/>
      <c r="EJO23" s="121"/>
      <c r="EJP23" s="121"/>
      <c r="EJQ23" s="121"/>
      <c r="EJR23" s="121"/>
      <c r="EJS23" s="121"/>
      <c r="EJT23" s="121"/>
      <c r="EJU23" s="121"/>
      <c r="EJV23" s="121"/>
      <c r="EJW23" s="121"/>
      <c r="EJX23" s="121"/>
      <c r="EJY23" s="121"/>
      <c r="EJZ23" s="121"/>
      <c r="EKA23" s="121"/>
      <c r="EKB23" s="121"/>
      <c r="EKC23" s="121"/>
      <c r="EKD23" s="121"/>
      <c r="EKE23" s="121"/>
      <c r="EKF23" s="121"/>
      <c r="EKG23" s="121"/>
      <c r="EKH23" s="121"/>
      <c r="EKI23" s="121"/>
      <c r="EKJ23" s="121"/>
      <c r="EKK23" s="121"/>
      <c r="EKL23" s="121"/>
      <c r="EKM23" s="121"/>
      <c r="EKN23" s="121"/>
      <c r="EKO23" s="121"/>
      <c r="EKP23" s="121"/>
      <c r="EKQ23" s="121"/>
      <c r="EKR23" s="121"/>
      <c r="EKS23" s="121"/>
      <c r="EKT23" s="121"/>
      <c r="EKU23" s="121"/>
      <c r="EKV23" s="121"/>
      <c r="EKW23" s="121"/>
      <c r="EKX23" s="121"/>
      <c r="EKY23" s="121"/>
      <c r="EKZ23" s="121"/>
      <c r="ELA23" s="121"/>
      <c r="ELB23" s="121"/>
      <c r="ELC23" s="121"/>
      <c r="ELD23" s="121"/>
      <c r="ELE23" s="121"/>
      <c r="ELF23" s="121"/>
      <c r="ELG23" s="121"/>
      <c r="ELH23" s="121"/>
      <c r="ELI23" s="121"/>
      <c r="ELJ23" s="121"/>
      <c r="ELK23" s="121"/>
      <c r="ELL23" s="121"/>
      <c r="ELM23" s="121"/>
      <c r="ELN23" s="121"/>
      <c r="ELO23" s="121"/>
      <c r="ELP23" s="121"/>
      <c r="ELQ23" s="121"/>
      <c r="ELR23" s="121"/>
      <c r="ELS23" s="121"/>
      <c r="ELT23" s="121"/>
      <c r="ELU23" s="121"/>
      <c r="ELV23" s="121"/>
      <c r="ELW23" s="121"/>
      <c r="ELX23" s="121"/>
      <c r="ELY23" s="121"/>
      <c r="ELZ23" s="121"/>
      <c r="EMA23" s="121"/>
      <c r="EMB23" s="121"/>
      <c r="EMC23" s="121"/>
      <c r="EMD23" s="121"/>
      <c r="EME23" s="121"/>
      <c r="EMF23" s="121"/>
      <c r="EMG23" s="121"/>
      <c r="EMH23" s="121"/>
      <c r="EMI23" s="121"/>
      <c r="EMJ23" s="121"/>
      <c r="EMK23" s="121"/>
      <c r="EML23" s="121"/>
      <c r="EMM23" s="121"/>
      <c r="EMN23" s="121"/>
      <c r="EMO23" s="121"/>
      <c r="EMP23" s="121"/>
      <c r="EMQ23" s="121"/>
      <c r="EMR23" s="121"/>
      <c r="EMS23" s="121"/>
      <c r="EMT23" s="121"/>
      <c r="EMU23" s="121"/>
      <c r="EMV23" s="121"/>
      <c r="EMW23" s="121"/>
      <c r="EMX23" s="121"/>
      <c r="EMY23" s="121"/>
      <c r="EMZ23" s="121"/>
      <c r="ENA23" s="121"/>
      <c r="ENB23" s="121"/>
      <c r="ENC23" s="121"/>
      <c r="END23" s="121"/>
      <c r="ENE23" s="121"/>
      <c r="ENF23" s="121"/>
      <c r="ENG23" s="121"/>
      <c r="ENH23" s="121"/>
      <c r="ENI23" s="121"/>
      <c r="ENJ23" s="121"/>
      <c r="ENK23" s="121"/>
      <c r="ENL23" s="121"/>
      <c r="ENM23" s="121"/>
      <c r="ENN23" s="121"/>
      <c r="ENO23" s="121"/>
      <c r="ENP23" s="121"/>
      <c r="ENQ23" s="121"/>
      <c r="ENR23" s="121"/>
      <c r="ENS23" s="121"/>
      <c r="ENT23" s="121"/>
      <c r="ENU23" s="121"/>
      <c r="ENV23" s="121"/>
      <c r="ENW23" s="121"/>
      <c r="ENX23" s="121"/>
      <c r="ENY23" s="121"/>
      <c r="ENZ23" s="121"/>
      <c r="EOA23" s="121"/>
      <c r="EOB23" s="121"/>
      <c r="EOC23" s="121"/>
      <c r="EOD23" s="121"/>
      <c r="EOE23" s="121"/>
      <c r="EOF23" s="121"/>
      <c r="EOG23" s="121"/>
      <c r="EOH23" s="121"/>
      <c r="EOI23" s="121"/>
      <c r="EOJ23" s="121"/>
      <c r="EOK23" s="121"/>
      <c r="EOL23" s="121"/>
      <c r="EOM23" s="121"/>
      <c r="EON23" s="121"/>
      <c r="EOO23" s="121"/>
      <c r="EOP23" s="121"/>
      <c r="EOQ23" s="121"/>
      <c r="EOR23" s="121"/>
      <c r="EOS23" s="121"/>
      <c r="EOT23" s="121"/>
      <c r="EOU23" s="121"/>
      <c r="EOV23" s="121"/>
      <c r="EOW23" s="121"/>
      <c r="EOX23" s="121"/>
      <c r="EOY23" s="121"/>
      <c r="EOZ23" s="121"/>
      <c r="EPA23" s="121"/>
      <c r="EPB23" s="121"/>
      <c r="EPC23" s="121"/>
      <c r="EPD23" s="121"/>
      <c r="EPE23" s="121"/>
      <c r="EPF23" s="121"/>
      <c r="EPG23" s="121"/>
      <c r="EPH23" s="121"/>
      <c r="EPI23" s="121"/>
      <c r="EPJ23" s="121"/>
      <c r="EPK23" s="121"/>
      <c r="EPL23" s="121"/>
      <c r="EPM23" s="121"/>
      <c r="EPN23" s="121"/>
      <c r="EPO23" s="121"/>
      <c r="EPP23" s="121"/>
      <c r="EPQ23" s="121"/>
      <c r="EPR23" s="121"/>
      <c r="EPS23" s="121"/>
      <c r="EPT23" s="121"/>
      <c r="EPU23" s="121"/>
      <c r="EPV23" s="121"/>
      <c r="EPW23" s="121"/>
      <c r="EPX23" s="121"/>
      <c r="EPY23" s="121"/>
      <c r="EPZ23" s="121"/>
      <c r="EQA23" s="121"/>
      <c r="EQB23" s="121"/>
      <c r="EQC23" s="121"/>
      <c r="EQD23" s="121"/>
      <c r="EQE23" s="121"/>
      <c r="EQF23" s="121"/>
      <c r="EQG23" s="121"/>
      <c r="EQH23" s="121"/>
      <c r="EQI23" s="121"/>
      <c r="EQJ23" s="121"/>
      <c r="EQK23" s="121"/>
      <c r="EQL23" s="121"/>
      <c r="EQM23" s="121"/>
      <c r="EQN23" s="121"/>
      <c r="EQO23" s="121"/>
      <c r="EQP23" s="121"/>
      <c r="EQQ23" s="121"/>
      <c r="EQR23" s="121"/>
      <c r="EQS23" s="121"/>
      <c r="EQT23" s="121"/>
      <c r="EQU23" s="121"/>
      <c r="EQV23" s="121"/>
      <c r="EQW23" s="121"/>
      <c r="EQX23" s="121"/>
      <c r="EQY23" s="121"/>
      <c r="EQZ23" s="121"/>
      <c r="ERA23" s="121"/>
      <c r="ERB23" s="121"/>
      <c r="ERC23" s="121"/>
      <c r="ERD23" s="121"/>
      <c r="ERE23" s="121"/>
      <c r="ERF23" s="121"/>
      <c r="ERG23" s="121"/>
      <c r="ERH23" s="121"/>
      <c r="ERI23" s="121"/>
      <c r="ERJ23" s="121"/>
      <c r="ERK23" s="121"/>
      <c r="ERL23" s="121"/>
      <c r="ERM23" s="121"/>
      <c r="ERN23" s="121"/>
      <c r="ERO23" s="121"/>
      <c r="ERP23" s="121"/>
      <c r="ERQ23" s="121"/>
      <c r="ERR23" s="121"/>
      <c r="ERS23" s="121"/>
      <c r="ERT23" s="121"/>
      <c r="ERU23" s="121"/>
      <c r="ERV23" s="121"/>
      <c r="ERW23" s="121"/>
      <c r="ERX23" s="121"/>
      <c r="ERY23" s="121"/>
      <c r="ERZ23" s="121"/>
      <c r="ESA23" s="121"/>
      <c r="ESB23" s="121"/>
      <c r="ESC23" s="121"/>
      <c r="ESD23" s="121"/>
      <c r="ESE23" s="121"/>
      <c r="ESF23" s="121"/>
      <c r="ESG23" s="121"/>
      <c r="ESH23" s="121"/>
      <c r="ESI23" s="121"/>
      <c r="ESJ23" s="121"/>
      <c r="ESK23" s="121"/>
      <c r="ESL23" s="121"/>
      <c r="ESM23" s="121"/>
      <c r="ESN23" s="121"/>
      <c r="ESO23" s="121"/>
      <c r="ESP23" s="121"/>
      <c r="ESQ23" s="121"/>
      <c r="ESR23" s="121"/>
      <c r="ESS23" s="121"/>
      <c r="EST23" s="121"/>
      <c r="ESU23" s="121"/>
      <c r="ESV23" s="121"/>
      <c r="ESW23" s="121"/>
      <c r="ESX23" s="121"/>
      <c r="ESY23" s="121"/>
      <c r="ESZ23" s="121"/>
      <c r="ETA23" s="121"/>
      <c r="ETB23" s="121"/>
      <c r="ETC23" s="121"/>
      <c r="ETD23" s="121"/>
      <c r="ETE23" s="121"/>
      <c r="ETF23" s="121"/>
      <c r="ETG23" s="121"/>
      <c r="ETH23" s="121"/>
      <c r="ETI23" s="121"/>
      <c r="ETJ23" s="121"/>
      <c r="ETK23" s="121"/>
      <c r="ETL23" s="121"/>
      <c r="ETM23" s="121"/>
      <c r="ETN23" s="121"/>
      <c r="ETO23" s="121"/>
      <c r="ETP23" s="121"/>
      <c r="ETQ23" s="121"/>
      <c r="ETR23" s="121"/>
      <c r="ETS23" s="121"/>
      <c r="ETT23" s="121"/>
      <c r="ETU23" s="121"/>
      <c r="ETV23" s="121"/>
      <c r="ETW23" s="121"/>
      <c r="ETX23" s="121"/>
      <c r="ETY23" s="121"/>
      <c r="ETZ23" s="121"/>
      <c r="EUA23" s="121"/>
      <c r="EUB23" s="121"/>
      <c r="EUC23" s="121"/>
      <c r="EUD23" s="121"/>
      <c r="EUE23" s="121"/>
      <c r="EUF23" s="121"/>
      <c r="EUG23" s="121"/>
      <c r="EUH23" s="121"/>
      <c r="EUI23" s="121"/>
      <c r="EUJ23" s="121"/>
      <c r="EUK23" s="121"/>
      <c r="EUL23" s="121"/>
      <c r="EUM23" s="121"/>
      <c r="EUN23" s="121"/>
      <c r="EUO23" s="121"/>
      <c r="EUP23" s="121"/>
      <c r="EUQ23" s="121"/>
      <c r="EUR23" s="121"/>
      <c r="EUS23" s="121"/>
      <c r="EUT23" s="121"/>
      <c r="EUU23" s="121"/>
      <c r="EUV23" s="121"/>
      <c r="EUW23" s="121"/>
      <c r="EUX23" s="121"/>
      <c r="EUY23" s="121"/>
      <c r="EUZ23" s="121"/>
      <c r="EVA23" s="121"/>
      <c r="EVB23" s="121"/>
      <c r="EVC23" s="121"/>
      <c r="EVD23" s="121"/>
      <c r="EVE23" s="121"/>
      <c r="EVF23" s="121"/>
      <c r="EVG23" s="121"/>
      <c r="EVH23" s="121"/>
      <c r="EVI23" s="121"/>
      <c r="EVJ23" s="121"/>
      <c r="EVK23" s="121"/>
      <c r="EVL23" s="121"/>
      <c r="EVM23" s="121"/>
      <c r="EVN23" s="121"/>
      <c r="EVO23" s="121"/>
      <c r="EVP23" s="121"/>
      <c r="EVQ23" s="121"/>
      <c r="EVR23" s="121"/>
      <c r="EVS23" s="121"/>
      <c r="EVT23" s="121"/>
      <c r="EVU23" s="121"/>
      <c r="EVV23" s="121"/>
      <c r="EVW23" s="121"/>
      <c r="EVX23" s="121"/>
      <c r="EVY23" s="121"/>
      <c r="EVZ23" s="121"/>
      <c r="EWA23" s="121"/>
      <c r="EWB23" s="121"/>
      <c r="EWC23" s="121"/>
      <c r="EWD23" s="121"/>
      <c r="EWE23" s="121"/>
      <c r="EWF23" s="121"/>
      <c r="EWG23" s="121"/>
      <c r="EWH23" s="121"/>
      <c r="EWI23" s="121"/>
      <c r="EWJ23" s="121"/>
      <c r="EWK23" s="121"/>
      <c r="EWL23" s="121"/>
      <c r="EWM23" s="121"/>
      <c r="EWN23" s="121"/>
      <c r="EWO23" s="121"/>
      <c r="EWP23" s="121"/>
      <c r="EWQ23" s="121"/>
      <c r="EWR23" s="121"/>
      <c r="EWS23" s="121"/>
      <c r="EWT23" s="121"/>
      <c r="EWU23" s="121"/>
      <c r="EWV23" s="121"/>
      <c r="EWW23" s="121"/>
      <c r="EWX23" s="121"/>
      <c r="EWY23" s="121"/>
      <c r="EWZ23" s="121"/>
      <c r="EXA23" s="121"/>
      <c r="EXB23" s="121"/>
      <c r="EXC23" s="121"/>
      <c r="EXD23" s="121"/>
      <c r="EXE23" s="121"/>
      <c r="EXF23" s="121"/>
      <c r="EXG23" s="121"/>
      <c r="EXH23" s="121"/>
      <c r="EXI23" s="121"/>
      <c r="EXJ23" s="121"/>
      <c r="EXK23" s="121"/>
      <c r="EXL23" s="121"/>
      <c r="EXM23" s="121"/>
      <c r="EXN23" s="121"/>
      <c r="EXO23" s="121"/>
      <c r="EXP23" s="121"/>
      <c r="EXQ23" s="121"/>
      <c r="EXR23" s="121"/>
      <c r="EXS23" s="121"/>
      <c r="EXT23" s="121"/>
      <c r="EXU23" s="121"/>
      <c r="EXV23" s="121"/>
      <c r="EXW23" s="121"/>
      <c r="EXX23" s="121"/>
      <c r="EXY23" s="121"/>
      <c r="EXZ23" s="121"/>
      <c r="EYA23" s="121"/>
      <c r="EYB23" s="121"/>
      <c r="EYC23" s="121"/>
      <c r="EYD23" s="121"/>
      <c r="EYE23" s="121"/>
      <c r="EYF23" s="121"/>
      <c r="EYG23" s="121"/>
      <c r="EYH23" s="121"/>
      <c r="EYI23" s="121"/>
      <c r="EYJ23" s="121"/>
      <c r="EYK23" s="121"/>
      <c r="EYL23" s="121"/>
      <c r="EYM23" s="121"/>
      <c r="EYN23" s="121"/>
      <c r="EYO23" s="121"/>
      <c r="EYP23" s="121"/>
      <c r="EYQ23" s="121"/>
      <c r="EYR23" s="121"/>
      <c r="EYS23" s="121"/>
      <c r="EYT23" s="121"/>
      <c r="EYU23" s="121"/>
      <c r="EYV23" s="121"/>
      <c r="EYW23" s="121"/>
      <c r="EYX23" s="121"/>
      <c r="EYY23" s="121"/>
      <c r="EYZ23" s="121"/>
      <c r="EZA23" s="121"/>
      <c r="EZB23" s="121"/>
      <c r="EZC23" s="121"/>
      <c r="EZD23" s="121"/>
      <c r="EZE23" s="121"/>
      <c r="EZF23" s="121"/>
      <c r="EZG23" s="121"/>
      <c r="EZH23" s="121"/>
      <c r="EZI23" s="121"/>
      <c r="EZJ23" s="121"/>
      <c r="EZK23" s="121"/>
      <c r="EZL23" s="121"/>
      <c r="EZM23" s="121"/>
      <c r="EZN23" s="121"/>
      <c r="EZO23" s="121"/>
      <c r="EZP23" s="121"/>
      <c r="EZQ23" s="121"/>
      <c r="EZR23" s="121"/>
      <c r="EZS23" s="121"/>
      <c r="EZT23" s="121"/>
      <c r="EZU23" s="121"/>
      <c r="EZV23" s="121"/>
      <c r="EZW23" s="121"/>
      <c r="EZX23" s="121"/>
      <c r="EZY23" s="121"/>
      <c r="EZZ23" s="121"/>
      <c r="FAA23" s="121"/>
      <c r="FAB23" s="121"/>
      <c r="FAC23" s="121"/>
      <c r="FAD23" s="121"/>
      <c r="FAE23" s="121"/>
      <c r="FAF23" s="121"/>
      <c r="FAG23" s="121"/>
      <c r="FAH23" s="121"/>
      <c r="FAI23" s="121"/>
      <c r="FAJ23" s="121"/>
      <c r="FAK23" s="121"/>
      <c r="FAL23" s="121"/>
      <c r="FAM23" s="121"/>
      <c r="FAN23" s="121"/>
      <c r="FAO23" s="121"/>
      <c r="FAP23" s="121"/>
      <c r="FAQ23" s="121"/>
      <c r="FAR23" s="121"/>
      <c r="FAS23" s="121"/>
      <c r="FAT23" s="121"/>
      <c r="FAU23" s="121"/>
      <c r="FAV23" s="121"/>
      <c r="FAW23" s="121"/>
      <c r="FAX23" s="121"/>
      <c r="FAY23" s="121"/>
      <c r="FAZ23" s="121"/>
      <c r="FBA23" s="121"/>
      <c r="FBB23" s="121"/>
      <c r="FBC23" s="121"/>
      <c r="FBD23" s="121"/>
      <c r="FBE23" s="121"/>
      <c r="FBF23" s="121"/>
      <c r="FBG23" s="121"/>
      <c r="FBH23" s="121"/>
      <c r="FBI23" s="121"/>
      <c r="FBJ23" s="121"/>
      <c r="FBK23" s="121"/>
      <c r="FBL23" s="121"/>
      <c r="FBM23" s="121"/>
      <c r="FBN23" s="121"/>
      <c r="FBO23" s="121"/>
      <c r="FBP23" s="121"/>
      <c r="FBQ23" s="121"/>
      <c r="FBR23" s="121"/>
      <c r="FBS23" s="121"/>
      <c r="FBT23" s="121"/>
      <c r="FBU23" s="121"/>
      <c r="FBV23" s="121"/>
      <c r="FBW23" s="121"/>
      <c r="FBX23" s="121"/>
      <c r="FBY23" s="121"/>
      <c r="FBZ23" s="121"/>
      <c r="FCA23" s="121"/>
      <c r="FCB23" s="121"/>
      <c r="FCC23" s="121"/>
      <c r="FCD23" s="121"/>
      <c r="FCE23" s="121"/>
      <c r="FCF23" s="121"/>
      <c r="FCG23" s="121"/>
      <c r="FCH23" s="121"/>
      <c r="FCI23" s="121"/>
      <c r="FCJ23" s="121"/>
      <c r="FCK23" s="121"/>
      <c r="FCL23" s="121"/>
      <c r="FCM23" s="121"/>
      <c r="FCN23" s="121"/>
      <c r="FCO23" s="121"/>
      <c r="FCP23" s="121"/>
      <c r="FCQ23" s="121"/>
      <c r="FCR23" s="121"/>
      <c r="FCS23" s="121"/>
      <c r="FCT23" s="121"/>
      <c r="FCU23" s="121"/>
      <c r="FCV23" s="121"/>
      <c r="FCW23" s="121"/>
      <c r="FCX23" s="121"/>
      <c r="FCY23" s="121"/>
      <c r="FCZ23" s="121"/>
      <c r="FDA23" s="121"/>
      <c r="FDB23" s="121"/>
      <c r="FDC23" s="121"/>
      <c r="FDD23" s="121"/>
      <c r="FDE23" s="121"/>
      <c r="FDF23" s="121"/>
      <c r="FDG23" s="121"/>
      <c r="FDH23" s="121"/>
      <c r="FDI23" s="121"/>
      <c r="FDJ23" s="121"/>
      <c r="FDK23" s="121"/>
      <c r="FDL23" s="121"/>
      <c r="FDM23" s="121"/>
      <c r="FDN23" s="121"/>
      <c r="FDO23" s="121"/>
      <c r="FDP23" s="121"/>
      <c r="FDQ23" s="121"/>
      <c r="FDR23" s="121"/>
      <c r="FDS23" s="121"/>
      <c r="FDT23" s="121"/>
      <c r="FDU23" s="121"/>
      <c r="FDV23" s="121"/>
      <c r="FDW23" s="121"/>
      <c r="FDX23" s="121"/>
      <c r="FDY23" s="121"/>
      <c r="FDZ23" s="121"/>
      <c r="FEA23" s="121"/>
      <c r="FEB23" s="121"/>
      <c r="FEC23" s="121"/>
      <c r="FED23" s="121"/>
      <c r="FEE23" s="121"/>
      <c r="FEF23" s="121"/>
      <c r="FEG23" s="121"/>
      <c r="FEH23" s="121"/>
      <c r="FEI23" s="121"/>
      <c r="FEJ23" s="121"/>
      <c r="FEK23" s="121"/>
      <c r="FEL23" s="121"/>
      <c r="FEM23" s="121"/>
      <c r="FEN23" s="121"/>
      <c r="FEO23" s="121"/>
      <c r="FEP23" s="121"/>
      <c r="FEQ23" s="121"/>
      <c r="FER23" s="121"/>
      <c r="FES23" s="121"/>
      <c r="FET23" s="121"/>
      <c r="FEU23" s="121"/>
      <c r="FEV23" s="121"/>
      <c r="FEW23" s="121"/>
      <c r="FEX23" s="121"/>
      <c r="FEY23" s="121"/>
      <c r="FEZ23" s="121"/>
      <c r="FFA23" s="121"/>
      <c r="FFB23" s="121"/>
      <c r="FFC23" s="121"/>
      <c r="FFD23" s="121"/>
      <c r="FFE23" s="121"/>
      <c r="FFF23" s="121"/>
      <c r="FFG23" s="121"/>
      <c r="FFH23" s="121"/>
      <c r="FFI23" s="121"/>
      <c r="FFJ23" s="121"/>
      <c r="FFK23" s="121"/>
      <c r="FFL23" s="121"/>
      <c r="FFM23" s="121"/>
      <c r="FFN23" s="121"/>
      <c r="FFO23" s="121"/>
      <c r="FFP23" s="121"/>
      <c r="FFQ23" s="121"/>
      <c r="FFR23" s="121"/>
      <c r="FFS23" s="121"/>
      <c r="FFT23" s="121"/>
      <c r="FFU23" s="121"/>
      <c r="FFV23" s="121"/>
      <c r="FFW23" s="121"/>
      <c r="FFX23" s="121"/>
      <c r="FFY23" s="121"/>
      <c r="FFZ23" s="121"/>
      <c r="FGA23" s="121"/>
      <c r="FGB23" s="121"/>
      <c r="FGC23" s="121"/>
      <c r="FGD23" s="121"/>
      <c r="FGE23" s="121"/>
      <c r="FGF23" s="121"/>
      <c r="FGG23" s="121"/>
      <c r="FGH23" s="121"/>
      <c r="FGI23" s="121"/>
      <c r="FGJ23" s="121"/>
      <c r="FGK23" s="121"/>
      <c r="FGL23" s="121"/>
      <c r="FGM23" s="121"/>
      <c r="FGN23" s="121"/>
      <c r="FGO23" s="121"/>
      <c r="FGP23" s="121"/>
      <c r="FGQ23" s="121"/>
      <c r="FGR23" s="121"/>
      <c r="FGS23" s="121"/>
      <c r="FGT23" s="121"/>
      <c r="FGU23" s="121"/>
      <c r="FGV23" s="121"/>
      <c r="FGW23" s="121"/>
      <c r="FGX23" s="121"/>
      <c r="FGY23" s="121"/>
      <c r="FGZ23" s="121"/>
      <c r="FHA23" s="121"/>
      <c r="FHB23" s="121"/>
      <c r="FHC23" s="121"/>
      <c r="FHD23" s="121"/>
      <c r="FHE23" s="121"/>
      <c r="FHF23" s="121"/>
      <c r="FHG23" s="121"/>
      <c r="FHH23" s="121"/>
      <c r="FHI23" s="121"/>
      <c r="FHJ23" s="121"/>
      <c r="FHK23" s="121"/>
      <c r="FHL23" s="121"/>
      <c r="FHM23" s="121"/>
      <c r="FHN23" s="121"/>
      <c r="FHO23" s="121"/>
      <c r="FHP23" s="121"/>
      <c r="FHQ23" s="121"/>
      <c r="FHR23" s="121"/>
      <c r="FHS23" s="121"/>
      <c r="FHT23" s="121"/>
      <c r="FHU23" s="121"/>
      <c r="FHV23" s="121"/>
      <c r="FHW23" s="121"/>
      <c r="FHX23" s="121"/>
      <c r="FHY23" s="121"/>
      <c r="FHZ23" s="121"/>
      <c r="FIA23" s="121"/>
      <c r="FIB23" s="121"/>
      <c r="FIC23" s="121"/>
      <c r="FID23" s="121"/>
      <c r="FIE23" s="121"/>
      <c r="FIF23" s="121"/>
      <c r="FIG23" s="121"/>
      <c r="FIH23" s="121"/>
      <c r="FII23" s="121"/>
      <c r="FIJ23" s="121"/>
      <c r="FIK23" s="121"/>
      <c r="FIL23" s="121"/>
      <c r="FIM23" s="121"/>
      <c r="FIN23" s="121"/>
      <c r="FIO23" s="121"/>
      <c r="FIP23" s="121"/>
      <c r="FIQ23" s="121"/>
      <c r="FIR23" s="121"/>
      <c r="FIS23" s="121"/>
      <c r="FIT23" s="121"/>
      <c r="FIU23" s="121"/>
      <c r="FIV23" s="121"/>
      <c r="FIW23" s="121"/>
      <c r="FIX23" s="121"/>
      <c r="FIY23" s="121"/>
      <c r="FIZ23" s="121"/>
      <c r="FJA23" s="121"/>
      <c r="FJB23" s="121"/>
      <c r="FJC23" s="121"/>
      <c r="FJD23" s="121"/>
      <c r="FJE23" s="121"/>
      <c r="FJF23" s="121"/>
      <c r="FJG23" s="121"/>
      <c r="FJH23" s="121"/>
      <c r="FJI23" s="121"/>
      <c r="FJJ23" s="121"/>
      <c r="FJK23" s="121"/>
      <c r="FJL23" s="121"/>
      <c r="FJM23" s="121"/>
      <c r="FJN23" s="121"/>
      <c r="FJO23" s="121"/>
      <c r="FJP23" s="121"/>
      <c r="FJQ23" s="121"/>
      <c r="FJR23" s="121"/>
      <c r="FJS23" s="121"/>
      <c r="FJT23" s="121"/>
      <c r="FJU23" s="121"/>
      <c r="FJV23" s="121"/>
      <c r="FJW23" s="121"/>
      <c r="FJX23" s="121"/>
      <c r="FJY23" s="121"/>
      <c r="FJZ23" s="121"/>
      <c r="FKA23" s="121"/>
      <c r="FKB23" s="121"/>
      <c r="FKC23" s="121"/>
      <c r="FKD23" s="121"/>
      <c r="FKE23" s="121"/>
      <c r="FKF23" s="121"/>
      <c r="FKG23" s="121"/>
      <c r="FKH23" s="121"/>
      <c r="FKI23" s="121"/>
      <c r="FKJ23" s="121"/>
      <c r="FKK23" s="121"/>
      <c r="FKL23" s="121"/>
      <c r="FKM23" s="121"/>
      <c r="FKN23" s="121"/>
      <c r="FKO23" s="121"/>
      <c r="FKP23" s="121"/>
      <c r="FKQ23" s="121"/>
      <c r="FKR23" s="121"/>
      <c r="FKS23" s="121"/>
      <c r="FKT23" s="121"/>
      <c r="FKU23" s="121"/>
      <c r="FKV23" s="121"/>
      <c r="FKW23" s="121"/>
      <c r="FKX23" s="121"/>
      <c r="FKY23" s="121"/>
      <c r="FKZ23" s="121"/>
      <c r="FLA23" s="121"/>
      <c r="FLB23" s="121"/>
      <c r="FLC23" s="121"/>
      <c r="FLD23" s="121"/>
      <c r="FLE23" s="121"/>
      <c r="FLF23" s="121"/>
      <c r="FLG23" s="121"/>
      <c r="FLH23" s="121"/>
      <c r="FLI23" s="121"/>
      <c r="FLJ23" s="121"/>
      <c r="FLK23" s="121"/>
      <c r="FLL23" s="121"/>
      <c r="FLM23" s="121"/>
      <c r="FLN23" s="121"/>
      <c r="FLO23" s="121"/>
      <c r="FLP23" s="121"/>
      <c r="FLQ23" s="121"/>
      <c r="FLR23" s="121"/>
      <c r="FLS23" s="121"/>
      <c r="FLT23" s="121"/>
      <c r="FLU23" s="121"/>
      <c r="FLV23" s="121"/>
      <c r="FLW23" s="121"/>
      <c r="FLX23" s="121"/>
      <c r="FLY23" s="121"/>
      <c r="FLZ23" s="121"/>
      <c r="FMA23" s="121"/>
      <c r="FMB23" s="121"/>
      <c r="FMC23" s="121"/>
      <c r="FMD23" s="121"/>
      <c r="FME23" s="121"/>
      <c r="FMF23" s="121"/>
      <c r="FMG23" s="121"/>
      <c r="FMH23" s="121"/>
      <c r="FMI23" s="121"/>
      <c r="FMJ23" s="121"/>
      <c r="FMK23" s="121"/>
      <c r="FML23" s="121"/>
      <c r="FMM23" s="121"/>
      <c r="FMN23" s="121"/>
      <c r="FMO23" s="121"/>
      <c r="FMP23" s="121"/>
      <c r="FMQ23" s="121"/>
      <c r="FMR23" s="121"/>
      <c r="FMS23" s="121"/>
      <c r="FMT23" s="121"/>
      <c r="FMU23" s="121"/>
      <c r="FMV23" s="121"/>
      <c r="FMW23" s="121"/>
      <c r="FMX23" s="121"/>
      <c r="FMY23" s="121"/>
      <c r="FMZ23" s="121"/>
      <c r="FNA23" s="121"/>
      <c r="FNB23" s="121"/>
      <c r="FNC23" s="121"/>
      <c r="FND23" s="121"/>
      <c r="FNE23" s="121"/>
      <c r="FNF23" s="121"/>
      <c r="FNG23" s="121"/>
      <c r="FNH23" s="121"/>
      <c r="FNI23" s="121"/>
      <c r="FNJ23" s="121"/>
      <c r="FNK23" s="121"/>
      <c r="FNL23" s="121"/>
      <c r="FNM23" s="121"/>
      <c r="FNN23" s="121"/>
      <c r="FNO23" s="121"/>
      <c r="FNP23" s="121"/>
      <c r="FNQ23" s="121"/>
      <c r="FNR23" s="121"/>
      <c r="FNS23" s="121"/>
      <c r="FNT23" s="121"/>
      <c r="FNU23" s="121"/>
      <c r="FNV23" s="121"/>
      <c r="FNW23" s="121"/>
      <c r="FNX23" s="121"/>
      <c r="FNY23" s="121"/>
      <c r="FNZ23" s="121"/>
      <c r="FOA23" s="121"/>
      <c r="FOB23" s="121"/>
      <c r="FOC23" s="121"/>
      <c r="FOD23" s="121"/>
      <c r="FOE23" s="121"/>
      <c r="FOF23" s="121"/>
      <c r="FOG23" s="121"/>
      <c r="FOH23" s="121"/>
      <c r="FOI23" s="121"/>
      <c r="FOJ23" s="121"/>
      <c r="FOK23" s="121"/>
      <c r="FOL23" s="121"/>
      <c r="FOM23" s="121"/>
      <c r="FON23" s="121"/>
      <c r="FOO23" s="121"/>
      <c r="FOP23" s="121"/>
      <c r="FOQ23" s="121"/>
      <c r="FOR23" s="121"/>
      <c r="FOS23" s="121"/>
      <c r="FOT23" s="121"/>
      <c r="FOU23" s="121"/>
      <c r="FOV23" s="121"/>
      <c r="FOW23" s="121"/>
      <c r="FOX23" s="121"/>
      <c r="FOY23" s="121"/>
      <c r="FOZ23" s="121"/>
      <c r="FPA23" s="121"/>
      <c r="FPB23" s="121"/>
      <c r="FPC23" s="121"/>
      <c r="FPD23" s="121"/>
      <c r="FPE23" s="121"/>
      <c r="FPF23" s="121"/>
      <c r="FPG23" s="121"/>
      <c r="FPH23" s="121"/>
      <c r="FPI23" s="121"/>
      <c r="FPJ23" s="121"/>
      <c r="FPK23" s="121"/>
      <c r="FPL23" s="121"/>
      <c r="FPM23" s="121"/>
      <c r="FPN23" s="121"/>
      <c r="FPO23" s="121"/>
      <c r="FPP23" s="121"/>
      <c r="FPQ23" s="121"/>
      <c r="FPR23" s="121"/>
      <c r="FPS23" s="121"/>
      <c r="FPT23" s="121"/>
      <c r="FPU23" s="121"/>
      <c r="FPV23" s="121"/>
      <c r="FPW23" s="121"/>
      <c r="FPX23" s="121"/>
      <c r="FPY23" s="121"/>
      <c r="FPZ23" s="121"/>
      <c r="FQA23" s="121"/>
      <c r="FQB23" s="121"/>
      <c r="FQC23" s="121"/>
      <c r="FQD23" s="121"/>
      <c r="FQE23" s="121"/>
      <c r="FQF23" s="121"/>
      <c r="FQG23" s="121"/>
      <c r="FQH23" s="121"/>
      <c r="FQI23" s="121"/>
      <c r="FQJ23" s="121"/>
      <c r="FQK23" s="121"/>
      <c r="FQL23" s="121"/>
      <c r="FQM23" s="121"/>
      <c r="FQN23" s="121"/>
      <c r="FQO23" s="121"/>
      <c r="FQP23" s="121"/>
      <c r="FQQ23" s="121"/>
      <c r="FQR23" s="121"/>
      <c r="FQS23" s="121"/>
      <c r="FQT23" s="121"/>
      <c r="FQU23" s="121"/>
      <c r="FQV23" s="121"/>
      <c r="FQW23" s="121"/>
      <c r="FQX23" s="121"/>
      <c r="FQY23" s="121"/>
      <c r="FQZ23" s="121"/>
      <c r="FRA23" s="121"/>
      <c r="FRB23" s="121"/>
      <c r="FRC23" s="121"/>
      <c r="FRD23" s="121"/>
      <c r="FRE23" s="121"/>
      <c r="FRF23" s="121"/>
      <c r="FRG23" s="121"/>
      <c r="FRH23" s="121"/>
      <c r="FRI23" s="121"/>
      <c r="FRJ23" s="121"/>
      <c r="FRK23" s="121"/>
      <c r="FRL23" s="121"/>
      <c r="FRM23" s="121"/>
      <c r="FRN23" s="121"/>
      <c r="FRO23" s="121"/>
      <c r="FRP23" s="121"/>
      <c r="FRQ23" s="121"/>
      <c r="FRR23" s="121"/>
      <c r="FRS23" s="121"/>
      <c r="FRT23" s="121"/>
      <c r="FRU23" s="121"/>
      <c r="FRV23" s="121"/>
      <c r="FRW23" s="121"/>
      <c r="FRX23" s="121"/>
      <c r="FRY23" s="121"/>
      <c r="FRZ23" s="121"/>
      <c r="FSA23" s="121"/>
      <c r="FSB23" s="121"/>
      <c r="FSC23" s="121"/>
      <c r="FSD23" s="121"/>
      <c r="FSE23" s="121"/>
      <c r="FSF23" s="121"/>
      <c r="FSG23" s="121"/>
      <c r="FSH23" s="121"/>
      <c r="FSI23" s="121"/>
      <c r="FSJ23" s="121"/>
      <c r="FSK23" s="121"/>
      <c r="FSL23" s="121"/>
      <c r="FSM23" s="121"/>
      <c r="FSN23" s="121"/>
      <c r="FSO23" s="121"/>
      <c r="FSP23" s="121"/>
      <c r="FSQ23" s="121"/>
      <c r="FSR23" s="121"/>
      <c r="FSS23" s="121"/>
      <c r="FST23" s="121"/>
      <c r="FSU23" s="121"/>
      <c r="FSV23" s="121"/>
      <c r="FSW23" s="121"/>
      <c r="FSX23" s="121"/>
      <c r="FSY23" s="121"/>
      <c r="FSZ23" s="121"/>
      <c r="FTA23" s="121"/>
      <c r="FTB23" s="121"/>
      <c r="FTC23" s="121"/>
      <c r="FTD23" s="121"/>
      <c r="FTE23" s="121"/>
      <c r="FTF23" s="121"/>
      <c r="FTG23" s="121"/>
      <c r="FTH23" s="121"/>
      <c r="FTI23" s="121"/>
      <c r="FTJ23" s="121"/>
      <c r="FTK23" s="121"/>
      <c r="FTL23" s="121"/>
      <c r="FTM23" s="121"/>
      <c r="FTN23" s="121"/>
      <c r="FTO23" s="121"/>
      <c r="FTP23" s="121"/>
      <c r="FTQ23" s="121"/>
      <c r="FTR23" s="121"/>
      <c r="FTS23" s="121"/>
      <c r="FTT23" s="121"/>
      <c r="FTU23" s="121"/>
      <c r="FTV23" s="121"/>
      <c r="FTW23" s="121"/>
      <c r="FTX23" s="121"/>
      <c r="FTY23" s="121"/>
      <c r="FTZ23" s="121"/>
      <c r="FUA23" s="121"/>
      <c r="FUB23" s="121"/>
      <c r="FUC23" s="121"/>
      <c r="FUD23" s="121"/>
      <c r="FUE23" s="121"/>
      <c r="FUF23" s="121"/>
      <c r="FUG23" s="121"/>
      <c r="FUH23" s="121"/>
      <c r="FUI23" s="121"/>
      <c r="FUJ23" s="121"/>
      <c r="FUK23" s="121"/>
      <c r="FUL23" s="121"/>
      <c r="FUM23" s="121"/>
      <c r="FUN23" s="121"/>
      <c r="FUO23" s="121"/>
      <c r="FUP23" s="121"/>
      <c r="FUQ23" s="121"/>
      <c r="FUR23" s="121"/>
      <c r="FUS23" s="121"/>
      <c r="FUT23" s="121"/>
      <c r="FUU23" s="121"/>
      <c r="FUV23" s="121"/>
      <c r="FUW23" s="121"/>
      <c r="FUX23" s="121"/>
      <c r="FUY23" s="121"/>
      <c r="FUZ23" s="121"/>
      <c r="FVA23" s="121"/>
      <c r="FVB23" s="121"/>
      <c r="FVC23" s="121"/>
      <c r="FVD23" s="121"/>
      <c r="FVE23" s="121"/>
      <c r="FVF23" s="121"/>
      <c r="FVG23" s="121"/>
      <c r="FVH23" s="121"/>
      <c r="FVI23" s="121"/>
      <c r="FVJ23" s="121"/>
      <c r="FVK23" s="121"/>
      <c r="FVL23" s="121"/>
      <c r="FVM23" s="121"/>
      <c r="FVN23" s="121"/>
      <c r="FVO23" s="121"/>
      <c r="FVP23" s="121"/>
      <c r="FVQ23" s="121"/>
      <c r="FVR23" s="121"/>
      <c r="FVS23" s="121"/>
      <c r="FVT23" s="121"/>
      <c r="FVU23" s="121"/>
      <c r="FVV23" s="121"/>
      <c r="FVW23" s="121"/>
      <c r="FVX23" s="121"/>
      <c r="FVY23" s="121"/>
      <c r="FVZ23" s="121"/>
      <c r="FWA23" s="121"/>
      <c r="FWB23" s="121"/>
      <c r="FWC23" s="121"/>
      <c r="FWD23" s="121"/>
      <c r="FWE23" s="121"/>
      <c r="FWF23" s="121"/>
      <c r="FWG23" s="121"/>
      <c r="FWH23" s="121"/>
      <c r="FWI23" s="121"/>
      <c r="FWJ23" s="121"/>
      <c r="FWK23" s="121"/>
      <c r="FWL23" s="121"/>
      <c r="FWM23" s="121"/>
      <c r="FWN23" s="121"/>
      <c r="FWO23" s="121"/>
      <c r="FWP23" s="121"/>
      <c r="FWQ23" s="121"/>
      <c r="FWR23" s="121"/>
      <c r="FWS23" s="121"/>
      <c r="FWT23" s="121"/>
      <c r="FWU23" s="121"/>
      <c r="FWV23" s="121"/>
      <c r="FWW23" s="121"/>
      <c r="FWX23" s="121"/>
      <c r="FWY23" s="121"/>
      <c r="FWZ23" s="121"/>
      <c r="FXA23" s="121"/>
      <c r="FXB23" s="121"/>
      <c r="FXC23" s="121"/>
      <c r="FXD23" s="121"/>
      <c r="FXE23" s="121"/>
      <c r="FXF23" s="121"/>
      <c r="FXG23" s="121"/>
      <c r="FXH23" s="121"/>
      <c r="FXI23" s="121"/>
      <c r="FXJ23" s="121"/>
      <c r="FXK23" s="121"/>
      <c r="FXL23" s="121"/>
      <c r="FXM23" s="121"/>
      <c r="FXN23" s="121"/>
      <c r="FXO23" s="121"/>
      <c r="FXP23" s="121"/>
      <c r="FXQ23" s="121"/>
      <c r="FXR23" s="121"/>
      <c r="FXS23" s="121"/>
      <c r="FXT23" s="121"/>
      <c r="FXU23" s="121"/>
      <c r="FXV23" s="121"/>
      <c r="FXW23" s="121"/>
      <c r="FXX23" s="121"/>
      <c r="FXY23" s="121"/>
      <c r="FXZ23" s="121"/>
      <c r="FYA23" s="121"/>
      <c r="FYB23" s="121"/>
      <c r="FYC23" s="121"/>
      <c r="FYD23" s="121"/>
      <c r="FYE23" s="121"/>
      <c r="FYF23" s="121"/>
      <c r="FYG23" s="121"/>
      <c r="FYH23" s="121"/>
      <c r="FYI23" s="121"/>
      <c r="FYJ23" s="121"/>
      <c r="FYK23" s="121"/>
      <c r="FYL23" s="121"/>
      <c r="FYM23" s="121"/>
      <c r="FYN23" s="121"/>
      <c r="FYO23" s="121"/>
      <c r="FYP23" s="121"/>
      <c r="FYQ23" s="121"/>
      <c r="FYR23" s="121"/>
      <c r="FYS23" s="121"/>
      <c r="FYT23" s="121"/>
      <c r="FYU23" s="121"/>
      <c r="FYV23" s="121"/>
      <c r="FYW23" s="121"/>
      <c r="FYX23" s="121"/>
      <c r="FYY23" s="121"/>
      <c r="FYZ23" s="121"/>
      <c r="FZA23" s="121"/>
      <c r="FZB23" s="121"/>
      <c r="FZC23" s="121"/>
      <c r="FZD23" s="121"/>
      <c r="FZE23" s="121"/>
      <c r="FZF23" s="121"/>
      <c r="FZG23" s="121"/>
      <c r="FZH23" s="121"/>
      <c r="FZI23" s="121"/>
      <c r="FZJ23" s="121"/>
      <c r="FZK23" s="121"/>
      <c r="FZL23" s="121"/>
      <c r="FZM23" s="121"/>
      <c r="FZN23" s="121"/>
      <c r="FZO23" s="121"/>
      <c r="FZP23" s="121"/>
      <c r="FZQ23" s="121"/>
      <c r="FZR23" s="121"/>
      <c r="FZS23" s="121"/>
      <c r="FZT23" s="121"/>
      <c r="FZU23" s="121"/>
      <c r="FZV23" s="121"/>
      <c r="FZW23" s="121"/>
      <c r="FZX23" s="121"/>
      <c r="FZY23" s="121"/>
      <c r="FZZ23" s="121"/>
      <c r="GAA23" s="121"/>
      <c r="GAB23" s="121"/>
      <c r="GAC23" s="121"/>
      <c r="GAD23" s="121"/>
      <c r="GAE23" s="121"/>
      <c r="GAF23" s="121"/>
      <c r="GAG23" s="121"/>
      <c r="GAH23" s="121"/>
      <c r="GAI23" s="121"/>
      <c r="GAJ23" s="121"/>
      <c r="GAK23" s="121"/>
      <c r="GAL23" s="121"/>
      <c r="GAM23" s="121"/>
      <c r="GAN23" s="121"/>
      <c r="GAO23" s="121"/>
      <c r="GAP23" s="121"/>
      <c r="GAQ23" s="121"/>
      <c r="GAR23" s="121"/>
      <c r="GAS23" s="121"/>
      <c r="GAT23" s="121"/>
      <c r="GAU23" s="121"/>
      <c r="GAV23" s="121"/>
      <c r="GAW23" s="121"/>
      <c r="GAX23" s="121"/>
      <c r="GAY23" s="121"/>
      <c r="GAZ23" s="121"/>
      <c r="GBA23" s="121"/>
      <c r="GBB23" s="121"/>
      <c r="GBC23" s="121"/>
      <c r="GBD23" s="121"/>
      <c r="GBE23" s="121"/>
      <c r="GBF23" s="121"/>
      <c r="GBG23" s="121"/>
      <c r="GBH23" s="121"/>
      <c r="GBI23" s="121"/>
      <c r="GBJ23" s="121"/>
      <c r="GBK23" s="121"/>
      <c r="GBL23" s="121"/>
      <c r="GBM23" s="121"/>
      <c r="GBN23" s="121"/>
      <c r="GBO23" s="121"/>
      <c r="GBP23" s="121"/>
      <c r="GBQ23" s="121"/>
      <c r="GBR23" s="121"/>
      <c r="GBS23" s="121"/>
      <c r="GBT23" s="121"/>
      <c r="GBU23" s="121"/>
      <c r="GBV23" s="121"/>
      <c r="GBW23" s="121"/>
      <c r="GBX23" s="121"/>
      <c r="GBY23" s="121"/>
      <c r="GBZ23" s="121"/>
      <c r="GCA23" s="121"/>
      <c r="GCB23" s="121"/>
      <c r="GCC23" s="121"/>
      <c r="GCD23" s="121"/>
      <c r="GCE23" s="121"/>
      <c r="GCF23" s="121"/>
      <c r="GCG23" s="121"/>
      <c r="GCH23" s="121"/>
      <c r="GCI23" s="121"/>
      <c r="GCJ23" s="121"/>
      <c r="GCK23" s="121"/>
      <c r="GCL23" s="121"/>
      <c r="GCM23" s="121"/>
      <c r="GCN23" s="121"/>
      <c r="GCO23" s="121"/>
      <c r="GCP23" s="121"/>
      <c r="GCQ23" s="121"/>
      <c r="GCR23" s="121"/>
      <c r="GCS23" s="121"/>
      <c r="GCT23" s="121"/>
      <c r="GCU23" s="121"/>
      <c r="GCV23" s="121"/>
      <c r="GCW23" s="121"/>
      <c r="GCX23" s="121"/>
      <c r="GCY23" s="121"/>
      <c r="GCZ23" s="121"/>
      <c r="GDA23" s="121"/>
      <c r="GDB23" s="121"/>
      <c r="GDC23" s="121"/>
      <c r="GDD23" s="121"/>
      <c r="GDE23" s="121"/>
      <c r="GDF23" s="121"/>
      <c r="GDG23" s="121"/>
      <c r="GDH23" s="121"/>
      <c r="GDI23" s="121"/>
      <c r="GDJ23" s="121"/>
      <c r="GDK23" s="121"/>
      <c r="GDL23" s="121"/>
      <c r="GDM23" s="121"/>
      <c r="GDN23" s="121"/>
      <c r="GDO23" s="121"/>
      <c r="GDP23" s="121"/>
      <c r="GDQ23" s="121"/>
      <c r="GDR23" s="121"/>
      <c r="GDS23" s="121"/>
      <c r="GDT23" s="121"/>
      <c r="GDU23" s="121"/>
      <c r="GDV23" s="121"/>
      <c r="GDW23" s="121"/>
      <c r="GDX23" s="121"/>
      <c r="GDY23" s="121"/>
      <c r="GDZ23" s="121"/>
      <c r="GEA23" s="121"/>
      <c r="GEB23" s="121"/>
      <c r="GEC23" s="121"/>
      <c r="GED23" s="121"/>
      <c r="GEE23" s="121"/>
      <c r="GEF23" s="121"/>
      <c r="GEG23" s="121"/>
      <c r="GEH23" s="121"/>
      <c r="GEI23" s="121"/>
      <c r="GEJ23" s="121"/>
      <c r="GEK23" s="121"/>
      <c r="GEL23" s="121"/>
      <c r="GEM23" s="121"/>
      <c r="GEN23" s="121"/>
      <c r="GEO23" s="121"/>
      <c r="GEP23" s="121"/>
      <c r="GEQ23" s="121"/>
      <c r="GER23" s="121"/>
      <c r="GES23" s="121"/>
      <c r="GET23" s="121"/>
      <c r="GEU23" s="121"/>
      <c r="GEV23" s="121"/>
      <c r="GEW23" s="121"/>
      <c r="GEX23" s="121"/>
      <c r="GEY23" s="121"/>
      <c r="GEZ23" s="121"/>
      <c r="GFA23" s="121"/>
      <c r="GFB23" s="121"/>
      <c r="GFC23" s="121"/>
      <c r="GFD23" s="121"/>
      <c r="GFE23" s="121"/>
      <c r="GFF23" s="121"/>
      <c r="GFG23" s="121"/>
      <c r="GFH23" s="121"/>
      <c r="GFI23" s="121"/>
      <c r="GFJ23" s="121"/>
      <c r="GFK23" s="121"/>
      <c r="GFL23" s="121"/>
      <c r="GFM23" s="121"/>
      <c r="GFN23" s="121"/>
      <c r="GFO23" s="121"/>
      <c r="GFP23" s="121"/>
      <c r="GFQ23" s="121"/>
      <c r="GFR23" s="121"/>
      <c r="GFS23" s="121"/>
      <c r="GFT23" s="121"/>
      <c r="GFU23" s="121"/>
      <c r="GFV23" s="121"/>
      <c r="GFW23" s="121"/>
      <c r="GFX23" s="121"/>
      <c r="GFY23" s="121"/>
      <c r="GFZ23" s="121"/>
      <c r="GGA23" s="121"/>
      <c r="GGB23" s="121"/>
      <c r="GGC23" s="121"/>
      <c r="GGD23" s="121"/>
      <c r="GGE23" s="121"/>
      <c r="GGF23" s="121"/>
      <c r="GGG23" s="121"/>
      <c r="GGH23" s="121"/>
      <c r="GGI23" s="121"/>
      <c r="GGJ23" s="121"/>
      <c r="GGK23" s="121"/>
      <c r="GGL23" s="121"/>
      <c r="GGM23" s="121"/>
      <c r="GGN23" s="121"/>
      <c r="GGO23" s="121"/>
      <c r="GGP23" s="121"/>
      <c r="GGQ23" s="121"/>
      <c r="GGR23" s="121"/>
      <c r="GGS23" s="121"/>
      <c r="GGT23" s="121"/>
      <c r="GGU23" s="121"/>
      <c r="GGV23" s="121"/>
      <c r="GGW23" s="121"/>
      <c r="GGX23" s="121"/>
      <c r="GGY23" s="121"/>
      <c r="GGZ23" s="121"/>
      <c r="GHA23" s="121"/>
      <c r="GHB23" s="121"/>
      <c r="GHC23" s="121"/>
      <c r="GHD23" s="121"/>
      <c r="GHE23" s="121"/>
      <c r="GHF23" s="121"/>
      <c r="GHG23" s="121"/>
      <c r="GHH23" s="121"/>
      <c r="GHI23" s="121"/>
      <c r="GHJ23" s="121"/>
      <c r="GHK23" s="121"/>
      <c r="GHL23" s="121"/>
      <c r="GHM23" s="121"/>
      <c r="GHN23" s="121"/>
      <c r="GHO23" s="121"/>
      <c r="GHP23" s="121"/>
      <c r="GHQ23" s="121"/>
      <c r="GHR23" s="121"/>
      <c r="GHS23" s="121"/>
      <c r="GHT23" s="121"/>
      <c r="GHU23" s="121"/>
      <c r="GHV23" s="121"/>
      <c r="GHW23" s="121"/>
      <c r="GHX23" s="121"/>
      <c r="GHY23" s="121"/>
      <c r="GHZ23" s="121"/>
      <c r="GIA23" s="121"/>
      <c r="GIB23" s="121"/>
      <c r="GIC23" s="121"/>
      <c r="GID23" s="121"/>
      <c r="GIE23" s="121"/>
      <c r="GIF23" s="121"/>
      <c r="GIG23" s="121"/>
      <c r="GIH23" s="121"/>
      <c r="GII23" s="121"/>
      <c r="GIJ23" s="121"/>
      <c r="GIK23" s="121"/>
      <c r="GIL23" s="121"/>
      <c r="GIM23" s="121"/>
      <c r="GIN23" s="121"/>
      <c r="GIO23" s="121"/>
      <c r="GIP23" s="121"/>
      <c r="GIQ23" s="121"/>
      <c r="GIR23" s="121"/>
      <c r="GIS23" s="121"/>
      <c r="GIT23" s="121"/>
      <c r="GIU23" s="121"/>
      <c r="GIV23" s="121"/>
      <c r="GIW23" s="121"/>
      <c r="GIX23" s="121"/>
      <c r="GIY23" s="121"/>
      <c r="GIZ23" s="121"/>
      <c r="GJA23" s="121"/>
      <c r="GJB23" s="121"/>
      <c r="GJC23" s="121"/>
      <c r="GJD23" s="121"/>
      <c r="GJE23" s="121"/>
      <c r="GJF23" s="121"/>
      <c r="GJG23" s="121"/>
      <c r="GJH23" s="121"/>
      <c r="GJI23" s="121"/>
      <c r="GJJ23" s="121"/>
      <c r="GJK23" s="121"/>
      <c r="GJL23" s="121"/>
      <c r="GJM23" s="121"/>
      <c r="GJN23" s="121"/>
      <c r="GJO23" s="121"/>
      <c r="GJP23" s="121"/>
      <c r="GJQ23" s="121"/>
      <c r="GJR23" s="121"/>
      <c r="GJS23" s="121"/>
      <c r="GJT23" s="121"/>
      <c r="GJU23" s="121"/>
      <c r="GJV23" s="121"/>
      <c r="GJW23" s="121"/>
      <c r="GJX23" s="121"/>
      <c r="GJY23" s="121"/>
      <c r="GJZ23" s="121"/>
      <c r="GKA23" s="121"/>
      <c r="GKB23" s="121"/>
      <c r="GKC23" s="121"/>
      <c r="GKD23" s="121"/>
      <c r="GKE23" s="121"/>
      <c r="GKF23" s="121"/>
      <c r="GKG23" s="121"/>
      <c r="GKH23" s="121"/>
      <c r="GKI23" s="121"/>
      <c r="GKJ23" s="121"/>
      <c r="GKK23" s="121"/>
      <c r="GKL23" s="121"/>
      <c r="GKM23" s="121"/>
      <c r="GKN23" s="121"/>
      <c r="GKO23" s="121"/>
      <c r="GKP23" s="121"/>
      <c r="GKQ23" s="121"/>
      <c r="GKR23" s="121"/>
      <c r="GKS23" s="121"/>
      <c r="GKT23" s="121"/>
      <c r="GKU23" s="121"/>
      <c r="GKV23" s="121"/>
      <c r="GKW23" s="121"/>
      <c r="GKX23" s="121"/>
      <c r="GKY23" s="121"/>
      <c r="GKZ23" s="121"/>
      <c r="GLA23" s="121"/>
      <c r="GLB23" s="121"/>
      <c r="GLC23" s="121"/>
      <c r="GLD23" s="121"/>
      <c r="GLE23" s="121"/>
      <c r="GLF23" s="121"/>
      <c r="GLG23" s="121"/>
      <c r="GLH23" s="121"/>
      <c r="GLI23" s="121"/>
      <c r="GLJ23" s="121"/>
      <c r="GLK23" s="121"/>
      <c r="GLL23" s="121"/>
      <c r="GLM23" s="121"/>
      <c r="GLN23" s="121"/>
      <c r="GLO23" s="121"/>
      <c r="GLP23" s="121"/>
      <c r="GLQ23" s="121"/>
      <c r="GLR23" s="121"/>
      <c r="GLS23" s="121"/>
      <c r="GLT23" s="121"/>
      <c r="GLU23" s="121"/>
      <c r="GLV23" s="121"/>
      <c r="GLW23" s="121"/>
      <c r="GLX23" s="121"/>
      <c r="GLY23" s="121"/>
      <c r="GLZ23" s="121"/>
      <c r="GMA23" s="121"/>
      <c r="GMB23" s="121"/>
      <c r="GMC23" s="121"/>
      <c r="GMD23" s="121"/>
      <c r="GME23" s="121"/>
      <c r="GMF23" s="121"/>
      <c r="GMG23" s="121"/>
      <c r="GMH23" s="121"/>
      <c r="GMI23" s="121"/>
      <c r="GMJ23" s="121"/>
      <c r="GMK23" s="121"/>
      <c r="GML23" s="121"/>
      <c r="GMM23" s="121"/>
      <c r="GMN23" s="121"/>
      <c r="GMO23" s="121"/>
      <c r="GMP23" s="121"/>
      <c r="GMQ23" s="121"/>
      <c r="GMR23" s="121"/>
      <c r="GMS23" s="121"/>
      <c r="GMT23" s="121"/>
      <c r="GMU23" s="121"/>
      <c r="GMV23" s="121"/>
      <c r="GMW23" s="121"/>
      <c r="GMX23" s="121"/>
      <c r="GMY23" s="121"/>
      <c r="GMZ23" s="121"/>
      <c r="GNA23" s="121"/>
      <c r="GNB23" s="121"/>
      <c r="GNC23" s="121"/>
      <c r="GND23" s="121"/>
      <c r="GNE23" s="121"/>
      <c r="GNF23" s="121"/>
      <c r="GNG23" s="121"/>
      <c r="GNH23" s="121"/>
      <c r="GNI23" s="121"/>
      <c r="GNJ23" s="121"/>
      <c r="GNK23" s="121"/>
      <c r="GNL23" s="121"/>
      <c r="GNM23" s="121"/>
      <c r="GNN23" s="121"/>
      <c r="GNO23" s="121"/>
      <c r="GNP23" s="121"/>
      <c r="GNQ23" s="121"/>
      <c r="GNR23" s="121"/>
      <c r="GNS23" s="121"/>
      <c r="GNT23" s="121"/>
      <c r="GNU23" s="121"/>
      <c r="GNV23" s="121"/>
      <c r="GNW23" s="121"/>
      <c r="GNX23" s="121"/>
      <c r="GNY23" s="121"/>
      <c r="GNZ23" s="121"/>
      <c r="GOA23" s="121"/>
      <c r="GOB23" s="121"/>
      <c r="GOC23" s="121"/>
      <c r="GOD23" s="121"/>
      <c r="GOE23" s="121"/>
      <c r="GOF23" s="121"/>
      <c r="GOG23" s="121"/>
      <c r="GOH23" s="121"/>
      <c r="GOI23" s="121"/>
      <c r="GOJ23" s="121"/>
      <c r="GOK23" s="121"/>
      <c r="GOL23" s="121"/>
      <c r="GOM23" s="121"/>
      <c r="GON23" s="121"/>
      <c r="GOO23" s="121"/>
      <c r="GOP23" s="121"/>
      <c r="GOQ23" s="121"/>
      <c r="GOR23" s="121"/>
      <c r="GOS23" s="121"/>
      <c r="GOT23" s="121"/>
      <c r="GOU23" s="121"/>
      <c r="GOV23" s="121"/>
      <c r="GOW23" s="121"/>
      <c r="GOX23" s="121"/>
      <c r="GOY23" s="121"/>
      <c r="GOZ23" s="121"/>
      <c r="GPA23" s="121"/>
      <c r="GPB23" s="121"/>
      <c r="GPC23" s="121"/>
      <c r="GPD23" s="121"/>
      <c r="GPE23" s="121"/>
      <c r="GPF23" s="121"/>
      <c r="GPG23" s="121"/>
      <c r="GPH23" s="121"/>
      <c r="GPI23" s="121"/>
      <c r="GPJ23" s="121"/>
      <c r="GPK23" s="121"/>
      <c r="GPL23" s="121"/>
      <c r="GPM23" s="121"/>
      <c r="GPN23" s="121"/>
      <c r="GPO23" s="121"/>
      <c r="GPP23" s="121"/>
      <c r="GPQ23" s="121"/>
      <c r="GPR23" s="121"/>
      <c r="GPS23" s="121"/>
      <c r="GPT23" s="121"/>
      <c r="GPU23" s="121"/>
      <c r="GPV23" s="121"/>
      <c r="GPW23" s="121"/>
      <c r="GPX23" s="121"/>
      <c r="GPY23" s="121"/>
      <c r="GPZ23" s="121"/>
      <c r="GQA23" s="121"/>
      <c r="GQB23" s="121"/>
      <c r="GQC23" s="121"/>
      <c r="GQD23" s="121"/>
      <c r="GQE23" s="121"/>
      <c r="GQF23" s="121"/>
      <c r="GQG23" s="121"/>
      <c r="GQH23" s="121"/>
      <c r="GQI23" s="121"/>
      <c r="GQJ23" s="121"/>
      <c r="GQK23" s="121"/>
      <c r="GQL23" s="121"/>
      <c r="GQM23" s="121"/>
      <c r="GQN23" s="121"/>
      <c r="GQO23" s="121"/>
      <c r="GQP23" s="121"/>
      <c r="GQQ23" s="121"/>
      <c r="GQR23" s="121"/>
      <c r="GQS23" s="121"/>
      <c r="GQT23" s="121"/>
      <c r="GQU23" s="121"/>
      <c r="GQV23" s="121"/>
      <c r="GQW23" s="121"/>
      <c r="GQX23" s="121"/>
      <c r="GQY23" s="121"/>
      <c r="GQZ23" s="121"/>
      <c r="GRA23" s="121"/>
      <c r="GRB23" s="121"/>
      <c r="GRC23" s="121"/>
      <c r="GRD23" s="121"/>
      <c r="GRE23" s="121"/>
      <c r="GRF23" s="121"/>
      <c r="GRG23" s="121"/>
      <c r="GRH23" s="121"/>
      <c r="GRI23" s="121"/>
      <c r="GRJ23" s="121"/>
      <c r="GRK23" s="121"/>
      <c r="GRL23" s="121"/>
      <c r="GRM23" s="121"/>
      <c r="GRN23" s="121"/>
      <c r="GRO23" s="121"/>
      <c r="GRP23" s="121"/>
      <c r="GRQ23" s="121"/>
      <c r="GRR23" s="121"/>
      <c r="GRS23" s="121"/>
      <c r="GRT23" s="121"/>
      <c r="GRU23" s="121"/>
      <c r="GRV23" s="121"/>
      <c r="GRW23" s="121"/>
      <c r="GRX23" s="121"/>
      <c r="GRY23" s="121"/>
      <c r="GRZ23" s="121"/>
      <c r="GSA23" s="121"/>
      <c r="GSB23" s="121"/>
      <c r="GSC23" s="121"/>
      <c r="GSD23" s="121"/>
      <c r="GSE23" s="121"/>
      <c r="GSF23" s="121"/>
      <c r="GSG23" s="121"/>
      <c r="GSH23" s="121"/>
      <c r="GSI23" s="121"/>
      <c r="GSJ23" s="121"/>
      <c r="GSK23" s="121"/>
      <c r="GSL23" s="121"/>
      <c r="GSM23" s="121"/>
      <c r="GSN23" s="121"/>
      <c r="GSO23" s="121"/>
      <c r="GSP23" s="121"/>
      <c r="GSQ23" s="121"/>
      <c r="GSR23" s="121"/>
      <c r="GSS23" s="121"/>
      <c r="GST23" s="121"/>
      <c r="GSU23" s="121"/>
      <c r="GSV23" s="121"/>
      <c r="GSW23" s="121"/>
      <c r="GSX23" s="121"/>
      <c r="GSY23" s="121"/>
      <c r="GSZ23" s="121"/>
      <c r="GTA23" s="121"/>
      <c r="GTB23" s="121"/>
      <c r="GTC23" s="121"/>
      <c r="GTD23" s="121"/>
      <c r="GTE23" s="121"/>
      <c r="GTF23" s="121"/>
      <c r="GTG23" s="121"/>
      <c r="GTH23" s="121"/>
      <c r="GTI23" s="121"/>
      <c r="GTJ23" s="121"/>
      <c r="GTK23" s="121"/>
      <c r="GTL23" s="121"/>
      <c r="GTM23" s="121"/>
      <c r="GTN23" s="121"/>
      <c r="GTO23" s="121"/>
      <c r="GTP23" s="121"/>
      <c r="GTQ23" s="121"/>
      <c r="GTR23" s="121"/>
      <c r="GTS23" s="121"/>
      <c r="GTT23" s="121"/>
      <c r="GTU23" s="121"/>
      <c r="GTV23" s="121"/>
      <c r="GTW23" s="121"/>
      <c r="GTX23" s="121"/>
      <c r="GTY23" s="121"/>
      <c r="GTZ23" s="121"/>
      <c r="GUA23" s="121"/>
      <c r="GUB23" s="121"/>
      <c r="GUC23" s="121"/>
      <c r="GUD23" s="121"/>
      <c r="GUE23" s="121"/>
      <c r="GUF23" s="121"/>
      <c r="GUG23" s="121"/>
      <c r="GUH23" s="121"/>
      <c r="GUI23" s="121"/>
      <c r="GUJ23" s="121"/>
      <c r="GUK23" s="121"/>
      <c r="GUL23" s="121"/>
      <c r="GUM23" s="121"/>
      <c r="GUN23" s="121"/>
      <c r="GUO23" s="121"/>
      <c r="GUP23" s="121"/>
      <c r="GUQ23" s="121"/>
      <c r="GUR23" s="121"/>
      <c r="GUS23" s="121"/>
      <c r="GUT23" s="121"/>
      <c r="GUU23" s="121"/>
      <c r="GUV23" s="121"/>
      <c r="GUW23" s="121"/>
      <c r="GUX23" s="121"/>
      <c r="GUY23" s="121"/>
      <c r="GUZ23" s="121"/>
      <c r="GVA23" s="121"/>
      <c r="GVB23" s="121"/>
      <c r="GVC23" s="121"/>
      <c r="GVD23" s="121"/>
      <c r="GVE23" s="121"/>
      <c r="GVF23" s="121"/>
      <c r="GVG23" s="121"/>
      <c r="GVH23" s="121"/>
      <c r="GVI23" s="121"/>
      <c r="GVJ23" s="121"/>
      <c r="GVK23" s="121"/>
      <c r="GVL23" s="121"/>
      <c r="GVM23" s="121"/>
      <c r="GVN23" s="121"/>
      <c r="GVO23" s="121"/>
      <c r="GVP23" s="121"/>
      <c r="GVQ23" s="121"/>
      <c r="GVR23" s="121"/>
      <c r="GVS23" s="121"/>
      <c r="GVT23" s="121"/>
      <c r="GVU23" s="121"/>
      <c r="GVV23" s="121"/>
      <c r="GVW23" s="121"/>
      <c r="GVX23" s="121"/>
      <c r="GVY23" s="121"/>
      <c r="GVZ23" s="121"/>
      <c r="GWA23" s="121"/>
      <c r="GWB23" s="121"/>
      <c r="GWC23" s="121"/>
      <c r="GWD23" s="121"/>
      <c r="GWE23" s="121"/>
      <c r="GWF23" s="121"/>
      <c r="GWG23" s="121"/>
      <c r="GWH23" s="121"/>
      <c r="GWI23" s="121"/>
      <c r="GWJ23" s="121"/>
      <c r="GWK23" s="121"/>
      <c r="GWL23" s="121"/>
      <c r="GWM23" s="121"/>
      <c r="GWN23" s="121"/>
      <c r="GWO23" s="121"/>
      <c r="GWP23" s="121"/>
      <c r="GWQ23" s="121"/>
      <c r="GWR23" s="121"/>
      <c r="GWS23" s="121"/>
      <c r="GWT23" s="121"/>
      <c r="GWU23" s="121"/>
      <c r="GWV23" s="121"/>
      <c r="GWW23" s="121"/>
      <c r="GWX23" s="121"/>
      <c r="GWY23" s="121"/>
      <c r="GWZ23" s="121"/>
      <c r="GXA23" s="121"/>
      <c r="GXB23" s="121"/>
      <c r="GXC23" s="121"/>
      <c r="GXD23" s="121"/>
      <c r="GXE23" s="121"/>
      <c r="GXF23" s="121"/>
      <c r="GXG23" s="121"/>
      <c r="GXH23" s="121"/>
      <c r="GXI23" s="121"/>
      <c r="GXJ23" s="121"/>
      <c r="GXK23" s="121"/>
      <c r="GXL23" s="121"/>
      <c r="GXM23" s="121"/>
      <c r="GXN23" s="121"/>
      <c r="GXO23" s="121"/>
      <c r="GXP23" s="121"/>
      <c r="GXQ23" s="121"/>
      <c r="GXR23" s="121"/>
      <c r="GXS23" s="121"/>
      <c r="GXT23" s="121"/>
      <c r="GXU23" s="121"/>
      <c r="GXV23" s="121"/>
      <c r="GXW23" s="121"/>
      <c r="GXX23" s="121"/>
      <c r="GXY23" s="121"/>
      <c r="GXZ23" s="121"/>
      <c r="GYA23" s="121"/>
      <c r="GYB23" s="121"/>
      <c r="GYC23" s="121"/>
      <c r="GYD23" s="121"/>
      <c r="GYE23" s="121"/>
      <c r="GYF23" s="121"/>
      <c r="GYG23" s="121"/>
      <c r="GYH23" s="121"/>
      <c r="GYI23" s="121"/>
      <c r="GYJ23" s="121"/>
      <c r="GYK23" s="121"/>
      <c r="GYL23" s="121"/>
      <c r="GYM23" s="121"/>
      <c r="GYN23" s="121"/>
      <c r="GYO23" s="121"/>
      <c r="GYP23" s="121"/>
      <c r="GYQ23" s="121"/>
      <c r="GYR23" s="121"/>
      <c r="GYS23" s="121"/>
      <c r="GYT23" s="121"/>
      <c r="GYU23" s="121"/>
      <c r="GYV23" s="121"/>
      <c r="GYW23" s="121"/>
      <c r="GYX23" s="121"/>
      <c r="GYY23" s="121"/>
      <c r="GYZ23" s="121"/>
      <c r="GZA23" s="121"/>
      <c r="GZB23" s="121"/>
      <c r="GZC23" s="121"/>
      <c r="GZD23" s="121"/>
      <c r="GZE23" s="121"/>
      <c r="GZF23" s="121"/>
      <c r="GZG23" s="121"/>
      <c r="GZH23" s="121"/>
      <c r="GZI23" s="121"/>
      <c r="GZJ23" s="121"/>
      <c r="GZK23" s="121"/>
      <c r="GZL23" s="121"/>
      <c r="GZM23" s="121"/>
      <c r="GZN23" s="121"/>
      <c r="GZO23" s="121"/>
      <c r="GZP23" s="121"/>
      <c r="GZQ23" s="121"/>
      <c r="GZR23" s="121"/>
      <c r="GZS23" s="121"/>
      <c r="GZT23" s="121"/>
      <c r="GZU23" s="121"/>
      <c r="GZV23" s="121"/>
      <c r="GZW23" s="121"/>
      <c r="GZX23" s="121"/>
      <c r="GZY23" s="121"/>
      <c r="GZZ23" s="121"/>
      <c r="HAA23" s="121"/>
      <c r="HAB23" s="121"/>
      <c r="HAC23" s="121"/>
      <c r="HAD23" s="121"/>
    </row>
    <row r="24" spans="1:5438" s="309" customFormat="1">
      <c r="A24" s="104"/>
      <c r="B24" s="46"/>
      <c r="C24" s="46"/>
      <c r="D24" s="46"/>
      <c r="E24" s="46"/>
      <c r="F24" s="46"/>
      <c r="G24" s="46"/>
      <c r="H24" s="121"/>
      <c r="I24" s="121"/>
      <c r="J24" s="121"/>
      <c r="K24" s="121"/>
      <c r="L24" s="121"/>
      <c r="M24" s="121"/>
      <c r="N24" s="121"/>
      <c r="O24" s="121"/>
      <c r="P24" s="121"/>
      <c r="Q24" s="121"/>
      <c r="R24" s="121"/>
      <c r="S24" s="121"/>
      <c r="T24" s="121"/>
      <c r="U24" s="121"/>
      <c r="V24" s="121"/>
      <c r="W24" s="121"/>
      <c r="X24" s="121"/>
      <c r="Y24" s="121"/>
      <c r="Z24" s="121"/>
      <c r="AA24" s="121"/>
      <c r="AB24" s="121"/>
      <c r="AC24" s="121"/>
      <c r="AD24" s="121"/>
      <c r="AE24" s="121"/>
      <c r="AF24" s="121"/>
      <c r="AG24" s="121"/>
      <c r="AH24" s="121"/>
      <c r="AI24" s="121"/>
      <c r="AJ24" s="121"/>
      <c r="AK24" s="121"/>
      <c r="AL24" s="121"/>
      <c r="AM24" s="121"/>
      <c r="AN24" s="121"/>
      <c r="AO24" s="121"/>
      <c r="AP24" s="121"/>
      <c r="AQ24" s="121"/>
      <c r="AR24" s="121"/>
      <c r="AS24" s="121"/>
      <c r="AT24" s="121"/>
      <c r="AU24" s="121"/>
      <c r="AV24" s="121"/>
      <c r="AW24" s="121"/>
      <c r="AX24" s="121"/>
      <c r="AY24" s="121"/>
      <c r="AZ24" s="121"/>
      <c r="BA24" s="121"/>
      <c r="BB24" s="121"/>
      <c r="BC24" s="121"/>
      <c r="BD24" s="121"/>
      <c r="BE24" s="121"/>
      <c r="BF24" s="121"/>
      <c r="BG24" s="121"/>
      <c r="BH24" s="121"/>
      <c r="BI24" s="121"/>
      <c r="BJ24" s="121"/>
      <c r="BK24" s="121"/>
      <c r="BL24" s="121"/>
      <c r="BM24" s="121"/>
      <c r="BN24" s="121"/>
      <c r="BO24" s="121"/>
      <c r="BP24" s="121"/>
      <c r="BQ24" s="121"/>
      <c r="BR24" s="121"/>
      <c r="BS24" s="121"/>
      <c r="BT24" s="121"/>
      <c r="BU24" s="121"/>
      <c r="BV24" s="121"/>
      <c r="BW24" s="121"/>
      <c r="BX24" s="121"/>
      <c r="BY24" s="121"/>
      <c r="BZ24" s="121"/>
      <c r="CA24" s="121"/>
      <c r="CB24" s="121"/>
      <c r="CC24" s="121"/>
      <c r="CD24" s="121"/>
      <c r="CE24" s="121"/>
      <c r="CF24" s="121"/>
      <c r="CG24" s="121"/>
      <c r="CH24" s="121"/>
      <c r="CI24" s="121"/>
      <c r="CJ24" s="121"/>
      <c r="CK24" s="121"/>
      <c r="CL24" s="121"/>
      <c r="CM24" s="121"/>
      <c r="CN24" s="121"/>
      <c r="CO24" s="121"/>
      <c r="CP24" s="121"/>
      <c r="CQ24" s="121"/>
      <c r="CR24" s="121"/>
      <c r="CS24" s="121"/>
      <c r="CT24" s="121"/>
      <c r="CU24" s="121"/>
      <c r="CV24" s="121"/>
      <c r="CW24" s="121"/>
      <c r="CX24" s="121"/>
      <c r="CY24" s="121"/>
      <c r="CZ24" s="121"/>
      <c r="DA24" s="121"/>
      <c r="DB24" s="121"/>
      <c r="DC24" s="121"/>
      <c r="DD24" s="121"/>
      <c r="DE24" s="121"/>
      <c r="DF24" s="121"/>
      <c r="DG24" s="121"/>
      <c r="DH24" s="121"/>
      <c r="DI24" s="121"/>
      <c r="DJ24" s="121"/>
      <c r="DK24" s="121"/>
      <c r="DL24" s="121"/>
      <c r="DM24" s="121"/>
      <c r="DN24" s="121"/>
      <c r="DO24" s="121"/>
      <c r="DP24" s="121"/>
      <c r="DQ24" s="121"/>
      <c r="DR24" s="121"/>
      <c r="DS24" s="121"/>
      <c r="DT24" s="121"/>
      <c r="DU24" s="121"/>
      <c r="DV24" s="121"/>
      <c r="DW24" s="121"/>
      <c r="DX24" s="121"/>
      <c r="DY24" s="121"/>
      <c r="DZ24" s="121"/>
      <c r="EA24" s="121"/>
      <c r="EB24" s="121"/>
      <c r="EC24" s="121"/>
      <c r="ED24" s="121"/>
      <c r="EE24" s="121"/>
      <c r="EF24" s="121"/>
      <c r="EG24" s="121"/>
      <c r="EH24" s="121"/>
      <c r="EI24" s="121"/>
      <c r="EJ24" s="121"/>
      <c r="EK24" s="121"/>
      <c r="EL24" s="121"/>
      <c r="EM24" s="121"/>
      <c r="EN24" s="121"/>
      <c r="EO24" s="121"/>
      <c r="EP24" s="121"/>
      <c r="EQ24" s="121"/>
      <c r="ER24" s="121"/>
      <c r="ES24" s="121"/>
      <c r="ET24" s="121"/>
      <c r="EU24" s="121"/>
      <c r="EV24" s="121"/>
      <c r="EW24" s="121"/>
      <c r="EX24" s="121"/>
      <c r="EY24" s="121"/>
      <c r="EZ24" s="121"/>
      <c r="FA24" s="121"/>
      <c r="FB24" s="121"/>
      <c r="FC24" s="121"/>
      <c r="FD24" s="121"/>
      <c r="FE24" s="121"/>
      <c r="FF24" s="121"/>
      <c r="FG24" s="121"/>
      <c r="FH24" s="121"/>
      <c r="FI24" s="121"/>
      <c r="FJ24" s="121"/>
      <c r="FK24" s="121"/>
      <c r="FL24" s="121"/>
      <c r="FM24" s="121"/>
      <c r="FN24" s="121"/>
      <c r="FO24" s="121"/>
      <c r="FP24" s="121"/>
      <c r="FQ24" s="121"/>
      <c r="FR24" s="121"/>
      <c r="FS24" s="121"/>
      <c r="FT24" s="121"/>
      <c r="FU24" s="121"/>
      <c r="FV24" s="121"/>
      <c r="FW24" s="121"/>
      <c r="FX24" s="121"/>
      <c r="FY24" s="121"/>
      <c r="FZ24" s="121"/>
      <c r="GA24" s="121"/>
      <c r="GB24" s="121"/>
      <c r="GC24" s="121"/>
      <c r="GD24" s="121"/>
      <c r="GE24" s="121"/>
      <c r="GF24" s="121"/>
      <c r="GG24" s="121"/>
      <c r="GH24" s="121"/>
      <c r="GI24" s="121"/>
      <c r="GJ24" s="121"/>
      <c r="GK24" s="121"/>
      <c r="GL24" s="121"/>
      <c r="GM24" s="121"/>
      <c r="GN24" s="121"/>
      <c r="GO24" s="121"/>
      <c r="GP24" s="121"/>
      <c r="GQ24" s="121"/>
      <c r="GR24" s="121"/>
      <c r="GS24" s="121"/>
      <c r="GT24" s="121"/>
      <c r="GU24" s="121"/>
      <c r="GV24" s="121"/>
      <c r="GW24" s="121"/>
      <c r="GX24" s="121"/>
      <c r="GY24" s="121"/>
      <c r="GZ24" s="121"/>
      <c r="HA24" s="121"/>
      <c r="HB24" s="121"/>
      <c r="HC24" s="121"/>
      <c r="HD24" s="121"/>
      <c r="HE24" s="121"/>
      <c r="HF24" s="121"/>
      <c r="HG24" s="121"/>
      <c r="HH24" s="121"/>
      <c r="HI24" s="121"/>
      <c r="HJ24" s="121"/>
      <c r="HK24" s="121"/>
      <c r="HL24" s="121"/>
      <c r="HM24" s="121"/>
      <c r="HN24" s="121"/>
      <c r="HO24" s="121"/>
      <c r="HP24" s="121"/>
      <c r="HQ24" s="121"/>
      <c r="HR24" s="121"/>
      <c r="HS24" s="121"/>
      <c r="HT24" s="121"/>
      <c r="HU24" s="121"/>
      <c r="HV24" s="121"/>
      <c r="HW24" s="121"/>
      <c r="HX24" s="121"/>
      <c r="HY24" s="121"/>
      <c r="HZ24" s="121"/>
      <c r="IA24" s="121"/>
      <c r="IB24" s="121"/>
      <c r="IC24" s="121"/>
      <c r="ID24" s="121"/>
      <c r="IE24" s="121"/>
      <c r="IF24" s="121"/>
      <c r="IG24" s="121"/>
      <c r="IH24" s="121"/>
      <c r="II24" s="121"/>
      <c r="IJ24" s="121"/>
      <c r="IK24" s="121"/>
      <c r="IL24" s="121"/>
      <c r="IM24" s="121"/>
      <c r="IN24" s="121"/>
      <c r="IO24" s="121"/>
      <c r="IP24" s="121"/>
      <c r="IQ24" s="121"/>
      <c r="IR24" s="121"/>
      <c r="IS24" s="121"/>
      <c r="IT24" s="121"/>
      <c r="IU24" s="121"/>
      <c r="IV24" s="121"/>
      <c r="IW24" s="121"/>
      <c r="IX24" s="121"/>
      <c r="IY24" s="121"/>
      <c r="IZ24" s="121"/>
      <c r="JA24" s="121"/>
      <c r="JB24" s="121"/>
      <c r="JC24" s="121"/>
      <c r="JD24" s="121"/>
      <c r="JE24" s="121"/>
      <c r="JF24" s="121"/>
      <c r="JG24" s="121"/>
      <c r="JH24" s="121"/>
      <c r="JI24" s="121"/>
      <c r="JJ24" s="121"/>
      <c r="JK24" s="121"/>
      <c r="JL24" s="121"/>
      <c r="JM24" s="121"/>
      <c r="JN24" s="121"/>
      <c r="JO24" s="121"/>
      <c r="JP24" s="121"/>
      <c r="JQ24" s="121"/>
      <c r="JR24" s="121"/>
      <c r="JS24" s="121"/>
      <c r="JT24" s="121"/>
      <c r="JU24" s="121"/>
      <c r="JV24" s="121"/>
      <c r="JW24" s="121"/>
      <c r="JX24" s="121"/>
      <c r="JY24" s="121"/>
      <c r="JZ24" s="121"/>
      <c r="KA24" s="121"/>
      <c r="KB24" s="121"/>
      <c r="KC24" s="121"/>
      <c r="KD24" s="121"/>
      <c r="KE24" s="121"/>
      <c r="KF24" s="121"/>
      <c r="KG24" s="121"/>
      <c r="KH24" s="121"/>
      <c r="KI24" s="121"/>
      <c r="KJ24" s="121"/>
      <c r="KK24" s="121"/>
      <c r="KL24" s="121"/>
      <c r="KM24" s="121"/>
      <c r="KN24" s="121"/>
      <c r="KO24" s="121"/>
      <c r="KP24" s="121"/>
      <c r="KQ24" s="121"/>
      <c r="KR24" s="121"/>
      <c r="KS24" s="121"/>
      <c r="KT24" s="121"/>
      <c r="KU24" s="121"/>
      <c r="KV24" s="121"/>
      <c r="KW24" s="121"/>
      <c r="KX24" s="121"/>
      <c r="KY24" s="121"/>
      <c r="KZ24" s="121"/>
      <c r="LA24" s="121"/>
      <c r="LB24" s="121"/>
      <c r="LC24" s="121"/>
      <c r="LD24" s="121"/>
      <c r="LE24" s="121"/>
      <c r="LF24" s="121"/>
      <c r="LG24" s="121"/>
      <c r="LH24" s="121"/>
      <c r="LI24" s="121"/>
      <c r="LJ24" s="121"/>
      <c r="LK24" s="121"/>
      <c r="LL24" s="121"/>
      <c r="LM24" s="121"/>
      <c r="LN24" s="121"/>
      <c r="LO24" s="121"/>
      <c r="LP24" s="121"/>
      <c r="LQ24" s="121"/>
      <c r="LR24" s="121"/>
      <c r="LS24" s="121"/>
      <c r="LT24" s="121"/>
      <c r="LU24" s="121"/>
      <c r="LV24" s="121"/>
      <c r="LW24" s="121"/>
      <c r="LX24" s="121"/>
      <c r="LY24" s="121"/>
      <c r="LZ24" s="121"/>
      <c r="MA24" s="121"/>
      <c r="MB24" s="121"/>
      <c r="MC24" s="121"/>
      <c r="MD24" s="121"/>
      <c r="ME24" s="121"/>
      <c r="MF24" s="121"/>
      <c r="MG24" s="121"/>
      <c r="MH24" s="121"/>
      <c r="MI24" s="121"/>
      <c r="MJ24" s="121"/>
      <c r="MK24" s="121"/>
      <c r="ML24" s="121"/>
      <c r="MM24" s="121"/>
      <c r="MN24" s="121"/>
      <c r="MO24" s="121"/>
      <c r="MP24" s="121"/>
      <c r="MQ24" s="121"/>
      <c r="MR24" s="121"/>
      <c r="MS24" s="121"/>
      <c r="MT24" s="121"/>
      <c r="MU24" s="121"/>
      <c r="MV24" s="121"/>
      <c r="MW24" s="121"/>
      <c r="MX24" s="121"/>
      <c r="MY24" s="121"/>
      <c r="MZ24" s="121"/>
      <c r="NA24" s="121"/>
      <c r="NB24" s="121"/>
      <c r="NC24" s="121"/>
      <c r="ND24" s="121"/>
      <c r="NE24" s="121"/>
      <c r="NF24" s="121"/>
      <c r="NG24" s="121"/>
      <c r="NH24" s="121"/>
      <c r="NI24" s="121"/>
      <c r="NJ24" s="121"/>
      <c r="NK24" s="121"/>
      <c r="NL24" s="121"/>
      <c r="NM24" s="121"/>
      <c r="NN24" s="121"/>
      <c r="NO24" s="121"/>
      <c r="NP24" s="121"/>
      <c r="NQ24" s="121"/>
      <c r="NR24" s="121"/>
      <c r="NS24" s="121"/>
      <c r="NT24" s="121"/>
      <c r="NU24" s="121"/>
      <c r="NV24" s="121"/>
      <c r="NW24" s="121"/>
      <c r="NX24" s="121"/>
      <c r="NY24" s="121"/>
      <c r="NZ24" s="121"/>
      <c r="OA24" s="121"/>
      <c r="OB24" s="121"/>
      <c r="OC24" s="121"/>
      <c r="OD24" s="121"/>
      <c r="OE24" s="121"/>
      <c r="OF24" s="121"/>
      <c r="OG24" s="121"/>
      <c r="OH24" s="121"/>
      <c r="OI24" s="121"/>
      <c r="OJ24" s="121"/>
      <c r="OK24" s="121"/>
      <c r="OL24" s="121"/>
      <c r="OM24" s="121"/>
      <c r="ON24" s="121"/>
      <c r="OO24" s="121"/>
      <c r="OP24" s="121"/>
      <c r="OQ24" s="121"/>
      <c r="OR24" s="121"/>
      <c r="OS24" s="121"/>
      <c r="OT24" s="121"/>
      <c r="OU24" s="121"/>
      <c r="OV24" s="121"/>
      <c r="OW24" s="121"/>
      <c r="OX24" s="121"/>
      <c r="OY24" s="121"/>
      <c r="OZ24" s="121"/>
      <c r="PA24" s="121"/>
      <c r="PB24" s="121"/>
      <c r="PC24" s="121"/>
      <c r="PD24" s="121"/>
      <c r="PE24" s="121"/>
      <c r="PF24" s="121"/>
      <c r="PG24" s="121"/>
      <c r="PH24" s="121"/>
      <c r="PI24" s="121"/>
      <c r="PJ24" s="121"/>
      <c r="PK24" s="121"/>
      <c r="PL24" s="121"/>
      <c r="PM24" s="121"/>
      <c r="PN24" s="121"/>
      <c r="PO24" s="121"/>
      <c r="PP24" s="121"/>
      <c r="PQ24" s="121"/>
      <c r="PR24" s="121"/>
      <c r="PS24" s="121"/>
      <c r="PT24" s="121"/>
      <c r="PU24" s="121"/>
      <c r="PV24" s="121"/>
      <c r="PW24" s="121"/>
      <c r="PX24" s="121"/>
      <c r="PY24" s="121"/>
      <c r="PZ24" s="121"/>
      <c r="QA24" s="121"/>
      <c r="QB24" s="121"/>
      <c r="QC24" s="121"/>
      <c r="QD24" s="121"/>
      <c r="QE24" s="121"/>
      <c r="QF24" s="121"/>
      <c r="QG24" s="121"/>
      <c r="QH24" s="121"/>
      <c r="QI24" s="121"/>
      <c r="QJ24" s="121"/>
      <c r="QK24" s="121"/>
      <c r="QL24" s="121"/>
      <c r="QM24" s="121"/>
      <c r="QN24" s="121"/>
      <c r="QO24" s="121"/>
      <c r="QP24" s="121"/>
      <c r="QQ24" s="121"/>
      <c r="QR24" s="121"/>
      <c r="QS24" s="121"/>
      <c r="QT24" s="121"/>
      <c r="QU24" s="121"/>
      <c r="QV24" s="121"/>
      <c r="QW24" s="121"/>
      <c r="QX24" s="121"/>
      <c r="QY24" s="121"/>
      <c r="QZ24" s="121"/>
      <c r="RA24" s="121"/>
      <c r="RB24" s="121"/>
      <c r="RC24" s="121"/>
      <c r="RD24" s="121"/>
      <c r="RE24" s="121"/>
      <c r="RF24" s="121"/>
      <c r="RG24" s="121"/>
      <c r="RH24" s="121"/>
      <c r="RI24" s="121"/>
      <c r="RJ24" s="121"/>
      <c r="RK24" s="121"/>
      <c r="RL24" s="121"/>
      <c r="RM24" s="121"/>
      <c r="RN24" s="121"/>
      <c r="RO24" s="121"/>
      <c r="RP24" s="121"/>
      <c r="RQ24" s="121"/>
      <c r="RR24" s="121"/>
      <c r="RS24" s="121"/>
      <c r="RT24" s="121"/>
      <c r="RU24" s="121"/>
      <c r="RV24" s="121"/>
      <c r="RW24" s="121"/>
      <c r="RX24" s="121"/>
      <c r="RY24" s="121"/>
      <c r="RZ24" s="121"/>
      <c r="SA24" s="121"/>
      <c r="SB24" s="121"/>
      <c r="SC24" s="121"/>
      <c r="SD24" s="121"/>
      <c r="SE24" s="121"/>
      <c r="SF24" s="121"/>
      <c r="SG24" s="121"/>
      <c r="SH24" s="121"/>
      <c r="SI24" s="121"/>
      <c r="SJ24" s="121"/>
      <c r="SK24" s="121"/>
      <c r="SL24" s="121"/>
      <c r="SM24" s="121"/>
      <c r="SN24" s="121"/>
      <c r="SO24" s="121"/>
      <c r="SP24" s="121"/>
      <c r="SQ24" s="121"/>
      <c r="SR24" s="121"/>
      <c r="SS24" s="121"/>
      <c r="ST24" s="121"/>
      <c r="SU24" s="121"/>
      <c r="SV24" s="121"/>
      <c r="SW24" s="121"/>
      <c r="SX24" s="121"/>
      <c r="SY24" s="121"/>
      <c r="SZ24" s="121"/>
      <c r="TA24" s="121"/>
      <c r="TB24" s="121"/>
      <c r="TC24" s="121"/>
      <c r="TD24" s="121"/>
      <c r="TE24" s="121"/>
      <c r="TF24" s="121"/>
      <c r="TG24" s="121"/>
      <c r="TH24" s="121"/>
      <c r="TI24" s="121"/>
      <c r="TJ24" s="121"/>
      <c r="TK24" s="121"/>
      <c r="TL24" s="121"/>
      <c r="TM24" s="121"/>
      <c r="TN24" s="121"/>
      <c r="TO24" s="121"/>
      <c r="TP24" s="121"/>
      <c r="TQ24" s="121"/>
      <c r="TR24" s="121"/>
      <c r="TS24" s="121"/>
      <c r="TT24" s="121"/>
      <c r="TU24" s="121"/>
      <c r="TV24" s="121"/>
      <c r="TW24" s="121"/>
      <c r="TX24" s="121"/>
      <c r="TY24" s="121"/>
      <c r="TZ24" s="121"/>
      <c r="UA24" s="121"/>
      <c r="UB24" s="121"/>
      <c r="UC24" s="121"/>
      <c r="UD24" s="121"/>
      <c r="UE24" s="121"/>
      <c r="UF24" s="121"/>
      <c r="UG24" s="121"/>
      <c r="UH24" s="121"/>
      <c r="UI24" s="121"/>
      <c r="UJ24" s="121"/>
      <c r="UK24" s="121"/>
      <c r="UL24" s="121"/>
      <c r="UM24" s="121"/>
      <c r="UN24" s="121"/>
      <c r="UO24" s="121"/>
      <c r="UP24" s="121"/>
      <c r="UQ24" s="121"/>
      <c r="UR24" s="121"/>
      <c r="US24" s="121"/>
      <c r="UT24" s="121"/>
      <c r="UU24" s="121"/>
      <c r="UV24" s="121"/>
      <c r="UW24" s="121"/>
      <c r="UX24" s="121"/>
      <c r="UY24" s="121"/>
      <c r="UZ24" s="121"/>
      <c r="VA24" s="121"/>
      <c r="VB24" s="121"/>
      <c r="VC24" s="121"/>
      <c r="VD24" s="121"/>
      <c r="VE24" s="121"/>
      <c r="VF24" s="121"/>
      <c r="VG24" s="121"/>
      <c r="VH24" s="121"/>
      <c r="VI24" s="121"/>
      <c r="VJ24" s="121"/>
      <c r="VK24" s="121"/>
      <c r="VL24" s="121"/>
      <c r="VM24" s="121"/>
      <c r="VN24" s="121"/>
      <c r="VO24" s="121"/>
      <c r="VP24" s="121"/>
      <c r="VQ24" s="121"/>
      <c r="VR24" s="121"/>
      <c r="VS24" s="121"/>
      <c r="VT24" s="121"/>
      <c r="VU24" s="121"/>
      <c r="VV24" s="121"/>
      <c r="VW24" s="121"/>
      <c r="VX24" s="121"/>
      <c r="VY24" s="121"/>
      <c r="VZ24" s="121"/>
      <c r="WA24" s="121"/>
      <c r="WB24" s="121"/>
      <c r="WC24" s="121"/>
      <c r="WD24" s="121"/>
      <c r="WE24" s="121"/>
      <c r="WF24" s="121"/>
      <c r="WG24" s="121"/>
      <c r="WH24" s="121"/>
      <c r="WI24" s="121"/>
      <c r="WJ24" s="121"/>
      <c r="WK24" s="121"/>
      <c r="WL24" s="121"/>
      <c r="WM24" s="121"/>
      <c r="WN24" s="121"/>
      <c r="WO24" s="121"/>
      <c r="WP24" s="121"/>
      <c r="WQ24" s="121"/>
      <c r="WR24" s="121"/>
      <c r="WS24" s="121"/>
      <c r="WT24" s="121"/>
      <c r="WU24" s="121"/>
      <c r="WV24" s="121"/>
      <c r="WW24" s="121"/>
      <c r="WX24" s="121"/>
      <c r="WY24" s="121"/>
      <c r="WZ24" s="121"/>
      <c r="XA24" s="121"/>
      <c r="XB24" s="121"/>
      <c r="XC24" s="121"/>
      <c r="XD24" s="121"/>
      <c r="XE24" s="121"/>
      <c r="XF24" s="121"/>
      <c r="XG24" s="121"/>
      <c r="XH24" s="121"/>
      <c r="XI24" s="121"/>
      <c r="XJ24" s="121"/>
      <c r="XK24" s="121"/>
      <c r="XL24" s="121"/>
      <c r="XM24" s="121"/>
      <c r="XN24" s="121"/>
      <c r="XO24" s="121"/>
      <c r="XP24" s="121"/>
      <c r="XQ24" s="121"/>
      <c r="XR24" s="121"/>
      <c r="XS24" s="121"/>
      <c r="XT24" s="121"/>
      <c r="XU24" s="121"/>
      <c r="XV24" s="121"/>
      <c r="XW24" s="121"/>
      <c r="XX24" s="121"/>
      <c r="XY24" s="121"/>
      <c r="XZ24" s="121"/>
      <c r="YA24" s="121"/>
      <c r="YB24" s="121"/>
      <c r="YC24" s="121"/>
      <c r="YD24" s="121"/>
      <c r="YE24" s="121"/>
      <c r="YF24" s="121"/>
      <c r="YG24" s="121"/>
      <c r="YH24" s="121"/>
      <c r="YI24" s="121"/>
      <c r="YJ24" s="121"/>
      <c r="YK24" s="121"/>
      <c r="YL24" s="121"/>
      <c r="YM24" s="121"/>
      <c r="YN24" s="121"/>
      <c r="YO24" s="121"/>
      <c r="YP24" s="121"/>
      <c r="YQ24" s="121"/>
      <c r="YR24" s="121"/>
      <c r="YS24" s="121"/>
      <c r="YT24" s="121"/>
      <c r="YU24" s="121"/>
      <c r="YV24" s="121"/>
      <c r="YW24" s="121"/>
      <c r="YX24" s="121"/>
      <c r="YY24" s="121"/>
      <c r="YZ24" s="121"/>
      <c r="ZA24" s="121"/>
      <c r="ZB24" s="121"/>
      <c r="ZC24" s="121"/>
      <c r="ZD24" s="121"/>
      <c r="ZE24" s="121"/>
      <c r="ZF24" s="121"/>
      <c r="ZG24" s="121"/>
      <c r="ZH24" s="121"/>
      <c r="ZI24" s="121"/>
      <c r="ZJ24" s="121"/>
      <c r="ZK24" s="121"/>
      <c r="ZL24" s="121"/>
      <c r="ZM24" s="121"/>
      <c r="ZN24" s="121"/>
      <c r="ZO24" s="121"/>
      <c r="ZP24" s="121"/>
      <c r="ZQ24" s="121"/>
      <c r="ZR24" s="121"/>
      <c r="ZS24" s="121"/>
      <c r="ZT24" s="121"/>
      <c r="ZU24" s="121"/>
      <c r="ZV24" s="121"/>
      <c r="ZW24" s="121"/>
      <c r="ZX24" s="121"/>
      <c r="ZY24" s="121"/>
      <c r="ZZ24" s="121"/>
      <c r="AAA24" s="121"/>
      <c r="AAB24" s="121"/>
      <c r="AAC24" s="121"/>
      <c r="AAD24" s="121"/>
      <c r="AAE24" s="121"/>
      <c r="AAF24" s="121"/>
      <c r="AAG24" s="121"/>
      <c r="AAH24" s="121"/>
      <c r="AAI24" s="121"/>
      <c r="AAJ24" s="121"/>
      <c r="AAK24" s="121"/>
      <c r="AAL24" s="121"/>
      <c r="AAM24" s="121"/>
      <c r="AAN24" s="121"/>
      <c r="AAO24" s="121"/>
      <c r="AAP24" s="121"/>
      <c r="AAQ24" s="121"/>
      <c r="AAR24" s="121"/>
      <c r="AAS24" s="121"/>
      <c r="AAT24" s="121"/>
      <c r="AAU24" s="121"/>
      <c r="AAV24" s="121"/>
      <c r="AAW24" s="121"/>
      <c r="AAX24" s="121"/>
      <c r="AAY24" s="121"/>
      <c r="AAZ24" s="121"/>
      <c r="ABA24" s="121"/>
      <c r="ABB24" s="121"/>
      <c r="ABC24" s="121"/>
      <c r="ABD24" s="121"/>
      <c r="ABE24" s="121"/>
      <c r="ABF24" s="121"/>
      <c r="ABG24" s="121"/>
      <c r="ABH24" s="121"/>
      <c r="ABI24" s="121"/>
      <c r="ABJ24" s="121"/>
      <c r="ABK24" s="121"/>
      <c r="ABL24" s="121"/>
      <c r="ABM24" s="121"/>
      <c r="ABN24" s="121"/>
      <c r="ABO24" s="121"/>
      <c r="ABP24" s="121"/>
      <c r="ABQ24" s="121"/>
      <c r="ABR24" s="121"/>
      <c r="ABS24" s="121"/>
      <c r="ABT24" s="121"/>
      <c r="ABU24" s="121"/>
      <c r="ABV24" s="121"/>
      <c r="ABW24" s="121"/>
      <c r="ABX24" s="121"/>
      <c r="ABY24" s="121"/>
      <c r="ABZ24" s="121"/>
      <c r="ACA24" s="121"/>
      <c r="ACB24" s="121"/>
      <c r="ACC24" s="121"/>
      <c r="ACD24" s="121"/>
      <c r="ACE24" s="121"/>
      <c r="ACF24" s="121"/>
      <c r="ACG24" s="121"/>
      <c r="ACH24" s="121"/>
      <c r="ACI24" s="121"/>
      <c r="ACJ24" s="121"/>
      <c r="ACK24" s="121"/>
      <c r="ACL24" s="121"/>
      <c r="ACM24" s="121"/>
      <c r="ACN24" s="121"/>
      <c r="ACO24" s="121"/>
      <c r="ACP24" s="121"/>
      <c r="ACQ24" s="121"/>
      <c r="ACR24" s="121"/>
      <c r="ACS24" s="121"/>
      <c r="ACT24" s="121"/>
      <c r="ACU24" s="121"/>
      <c r="ACV24" s="121"/>
      <c r="ACW24" s="121"/>
      <c r="ACX24" s="121"/>
      <c r="ACY24" s="121"/>
      <c r="ACZ24" s="121"/>
      <c r="ADA24" s="121"/>
      <c r="ADB24" s="121"/>
      <c r="ADC24" s="121"/>
      <c r="ADD24" s="121"/>
      <c r="ADE24" s="121"/>
      <c r="ADF24" s="121"/>
      <c r="ADG24" s="121"/>
      <c r="ADH24" s="121"/>
      <c r="ADI24" s="121"/>
      <c r="ADJ24" s="121"/>
      <c r="ADK24" s="121"/>
      <c r="ADL24" s="121"/>
      <c r="ADM24" s="121"/>
      <c r="ADN24" s="121"/>
      <c r="ADO24" s="121"/>
      <c r="ADP24" s="121"/>
      <c r="ADQ24" s="121"/>
      <c r="ADR24" s="121"/>
      <c r="ADS24" s="121"/>
      <c r="ADT24" s="121"/>
      <c r="ADU24" s="121"/>
      <c r="ADV24" s="121"/>
      <c r="ADW24" s="121"/>
      <c r="ADX24" s="121"/>
      <c r="ADY24" s="121"/>
      <c r="ADZ24" s="121"/>
      <c r="AEA24" s="121"/>
      <c r="AEB24" s="121"/>
      <c r="AEC24" s="121"/>
      <c r="AED24" s="121"/>
      <c r="AEE24" s="121"/>
      <c r="AEF24" s="121"/>
      <c r="AEG24" s="121"/>
      <c r="AEH24" s="121"/>
      <c r="AEI24" s="121"/>
      <c r="AEJ24" s="121"/>
      <c r="AEK24" s="121"/>
      <c r="AEL24" s="121"/>
      <c r="AEM24" s="121"/>
      <c r="AEN24" s="121"/>
      <c r="AEO24" s="121"/>
      <c r="AEP24" s="121"/>
      <c r="AEQ24" s="121"/>
      <c r="AER24" s="121"/>
      <c r="AES24" s="121"/>
      <c r="AET24" s="121"/>
      <c r="AEU24" s="121"/>
      <c r="AEV24" s="121"/>
      <c r="AEW24" s="121"/>
      <c r="AEX24" s="121"/>
      <c r="AEY24" s="121"/>
      <c r="AEZ24" s="121"/>
      <c r="AFA24" s="121"/>
      <c r="AFB24" s="121"/>
      <c r="AFC24" s="121"/>
      <c r="AFD24" s="121"/>
      <c r="AFE24" s="121"/>
      <c r="AFF24" s="121"/>
      <c r="AFG24" s="121"/>
      <c r="AFH24" s="121"/>
      <c r="AFI24" s="121"/>
      <c r="AFJ24" s="121"/>
      <c r="AFK24" s="121"/>
      <c r="AFL24" s="121"/>
      <c r="AFM24" s="121"/>
      <c r="AFN24" s="121"/>
      <c r="AFO24" s="121"/>
      <c r="AFP24" s="121"/>
      <c r="AFQ24" s="121"/>
      <c r="AFR24" s="121"/>
      <c r="AFS24" s="121"/>
      <c r="AFT24" s="121"/>
      <c r="AFU24" s="121"/>
      <c r="AFV24" s="121"/>
      <c r="AFW24" s="121"/>
      <c r="AFX24" s="121"/>
      <c r="AFY24" s="121"/>
      <c r="AFZ24" s="121"/>
      <c r="AGA24" s="121"/>
      <c r="AGB24" s="121"/>
      <c r="AGC24" s="121"/>
      <c r="AGD24" s="121"/>
      <c r="AGE24" s="121"/>
      <c r="AGF24" s="121"/>
      <c r="AGG24" s="121"/>
      <c r="AGH24" s="121"/>
      <c r="AGI24" s="121"/>
      <c r="AGJ24" s="121"/>
      <c r="AGK24" s="121"/>
      <c r="AGL24" s="121"/>
      <c r="AGM24" s="121"/>
      <c r="AGN24" s="121"/>
      <c r="AGO24" s="121"/>
      <c r="AGP24" s="121"/>
      <c r="AGQ24" s="121"/>
      <c r="AGR24" s="121"/>
      <c r="AGS24" s="121"/>
      <c r="AGT24" s="121"/>
      <c r="AGU24" s="121"/>
      <c r="AGV24" s="121"/>
      <c r="AGW24" s="121"/>
      <c r="AGX24" s="121"/>
      <c r="AGY24" s="121"/>
      <c r="AGZ24" s="121"/>
      <c r="AHA24" s="121"/>
      <c r="AHB24" s="121"/>
      <c r="AHC24" s="121"/>
      <c r="AHD24" s="121"/>
      <c r="AHE24" s="121"/>
      <c r="AHF24" s="121"/>
      <c r="AHG24" s="121"/>
      <c r="AHH24" s="121"/>
      <c r="AHI24" s="121"/>
      <c r="AHJ24" s="121"/>
      <c r="AHK24" s="121"/>
      <c r="AHL24" s="121"/>
      <c r="AHM24" s="121"/>
      <c r="AHN24" s="121"/>
      <c r="AHO24" s="121"/>
      <c r="AHP24" s="121"/>
      <c r="AHQ24" s="121"/>
      <c r="AHR24" s="121"/>
      <c r="AHS24" s="121"/>
      <c r="AHT24" s="121"/>
      <c r="AHU24" s="121"/>
      <c r="AHV24" s="121"/>
      <c r="AHW24" s="121"/>
      <c r="AHX24" s="121"/>
      <c r="AHY24" s="121"/>
      <c r="AHZ24" s="121"/>
      <c r="AIA24" s="121"/>
      <c r="AIB24" s="121"/>
      <c r="AIC24" s="121"/>
      <c r="AID24" s="121"/>
      <c r="AIE24" s="121"/>
      <c r="AIF24" s="121"/>
      <c r="AIG24" s="121"/>
      <c r="AIH24" s="121"/>
      <c r="AII24" s="121"/>
      <c r="AIJ24" s="121"/>
      <c r="AIK24" s="121"/>
      <c r="AIL24" s="121"/>
      <c r="AIM24" s="121"/>
      <c r="AIN24" s="121"/>
      <c r="AIO24" s="121"/>
      <c r="AIP24" s="121"/>
      <c r="AIQ24" s="121"/>
      <c r="AIR24" s="121"/>
      <c r="AIS24" s="121"/>
      <c r="AIT24" s="121"/>
      <c r="AIU24" s="121"/>
      <c r="AIV24" s="121"/>
      <c r="AIW24" s="121"/>
      <c r="AIX24" s="121"/>
      <c r="AIY24" s="121"/>
      <c r="AIZ24" s="121"/>
      <c r="AJA24" s="121"/>
      <c r="AJB24" s="121"/>
      <c r="AJC24" s="121"/>
      <c r="AJD24" s="121"/>
      <c r="AJE24" s="121"/>
      <c r="AJF24" s="121"/>
      <c r="AJG24" s="121"/>
      <c r="AJH24" s="121"/>
      <c r="AJI24" s="121"/>
      <c r="AJJ24" s="121"/>
      <c r="AJK24" s="121"/>
      <c r="AJL24" s="121"/>
      <c r="AJM24" s="121"/>
      <c r="AJN24" s="121"/>
      <c r="AJO24" s="121"/>
      <c r="AJP24" s="121"/>
      <c r="AJQ24" s="121"/>
      <c r="AJR24" s="121"/>
      <c r="AJS24" s="121"/>
      <c r="AJT24" s="121"/>
      <c r="AJU24" s="121"/>
      <c r="AJV24" s="121"/>
      <c r="AJW24" s="121"/>
      <c r="AJX24" s="121"/>
      <c r="AJY24" s="121"/>
      <c r="AJZ24" s="121"/>
      <c r="AKA24" s="121"/>
      <c r="AKB24" s="121"/>
      <c r="AKC24" s="121"/>
      <c r="AKD24" s="121"/>
      <c r="AKE24" s="121"/>
      <c r="AKF24" s="121"/>
      <c r="AKG24" s="121"/>
      <c r="AKH24" s="121"/>
      <c r="AKI24" s="121"/>
      <c r="AKJ24" s="121"/>
      <c r="AKK24" s="121"/>
      <c r="AKL24" s="121"/>
      <c r="AKM24" s="121"/>
      <c r="AKN24" s="121"/>
      <c r="AKO24" s="121"/>
      <c r="AKP24" s="121"/>
      <c r="AKQ24" s="121"/>
      <c r="AKR24" s="121"/>
      <c r="AKS24" s="121"/>
      <c r="AKT24" s="121"/>
      <c r="AKU24" s="121"/>
      <c r="AKV24" s="121"/>
      <c r="AKW24" s="121"/>
      <c r="AKX24" s="121"/>
      <c r="AKY24" s="121"/>
      <c r="AKZ24" s="121"/>
      <c r="ALA24" s="121"/>
      <c r="ALB24" s="121"/>
      <c r="ALC24" s="121"/>
      <c r="ALD24" s="121"/>
      <c r="ALE24" s="121"/>
      <c r="ALF24" s="121"/>
      <c r="ALG24" s="121"/>
      <c r="ALH24" s="121"/>
      <c r="ALI24" s="121"/>
      <c r="ALJ24" s="121"/>
      <c r="ALK24" s="121"/>
      <c r="ALL24" s="121"/>
      <c r="ALM24" s="121"/>
      <c r="ALN24" s="121"/>
      <c r="ALO24" s="121"/>
      <c r="ALP24" s="121"/>
      <c r="ALQ24" s="121"/>
      <c r="ALR24" s="121"/>
      <c r="ALS24" s="121"/>
      <c r="ALT24" s="121"/>
      <c r="ALU24" s="121"/>
      <c r="ALV24" s="121"/>
      <c r="ALW24" s="121"/>
      <c r="ALX24" s="121"/>
      <c r="ALY24" s="121"/>
      <c r="ALZ24" s="121"/>
      <c r="AMA24" s="121"/>
      <c r="AMB24" s="121"/>
      <c r="AMC24" s="121"/>
      <c r="AMD24" s="121"/>
      <c r="AME24" s="121"/>
      <c r="AMF24" s="121"/>
      <c r="AMG24" s="121"/>
      <c r="AMH24" s="121"/>
      <c r="AMI24" s="121"/>
      <c r="AMJ24" s="121"/>
      <c r="AMK24" s="121"/>
      <c r="AML24" s="121"/>
      <c r="AMM24" s="121"/>
      <c r="AMN24" s="121"/>
      <c r="AMO24" s="121"/>
      <c r="AMP24" s="121"/>
      <c r="AMQ24" s="121"/>
      <c r="AMR24" s="121"/>
      <c r="AMS24" s="121"/>
      <c r="AMT24" s="121"/>
      <c r="AMU24" s="121"/>
      <c r="AMV24" s="121"/>
      <c r="AMW24" s="121"/>
      <c r="AMX24" s="121"/>
      <c r="AMY24" s="121"/>
      <c r="AMZ24" s="121"/>
      <c r="ANA24" s="121"/>
      <c r="ANB24" s="121"/>
      <c r="ANC24" s="121"/>
      <c r="AND24" s="121"/>
      <c r="ANE24" s="121"/>
      <c r="ANF24" s="121"/>
      <c r="ANG24" s="121"/>
      <c r="ANH24" s="121"/>
      <c r="ANI24" s="121"/>
      <c r="ANJ24" s="121"/>
      <c r="ANK24" s="121"/>
      <c r="ANL24" s="121"/>
      <c r="ANM24" s="121"/>
      <c r="ANN24" s="121"/>
      <c r="ANO24" s="121"/>
      <c r="ANP24" s="121"/>
      <c r="ANQ24" s="121"/>
      <c r="ANR24" s="121"/>
      <c r="ANS24" s="121"/>
      <c r="ANT24" s="121"/>
      <c r="ANU24" s="121"/>
      <c r="ANV24" s="121"/>
      <c r="ANW24" s="121"/>
      <c r="ANX24" s="121"/>
      <c r="ANY24" s="121"/>
      <c r="ANZ24" s="121"/>
      <c r="AOA24" s="121"/>
      <c r="AOB24" s="121"/>
      <c r="AOC24" s="121"/>
      <c r="AOD24" s="121"/>
      <c r="AOE24" s="121"/>
      <c r="AOF24" s="121"/>
      <c r="AOG24" s="121"/>
      <c r="AOH24" s="121"/>
      <c r="AOI24" s="121"/>
      <c r="AOJ24" s="121"/>
      <c r="AOK24" s="121"/>
      <c r="AOL24" s="121"/>
      <c r="AOM24" s="121"/>
      <c r="AON24" s="121"/>
      <c r="AOO24" s="121"/>
      <c r="AOP24" s="121"/>
      <c r="AOQ24" s="121"/>
      <c r="AOR24" s="121"/>
      <c r="AOS24" s="121"/>
      <c r="AOT24" s="121"/>
      <c r="AOU24" s="121"/>
      <c r="AOV24" s="121"/>
      <c r="AOW24" s="121"/>
      <c r="AOX24" s="121"/>
      <c r="AOY24" s="121"/>
      <c r="AOZ24" s="121"/>
      <c r="APA24" s="121"/>
      <c r="APB24" s="121"/>
      <c r="APC24" s="121"/>
      <c r="APD24" s="121"/>
      <c r="APE24" s="121"/>
      <c r="APF24" s="121"/>
      <c r="APG24" s="121"/>
      <c r="APH24" s="121"/>
      <c r="API24" s="121"/>
      <c r="APJ24" s="121"/>
      <c r="APK24" s="121"/>
      <c r="APL24" s="121"/>
      <c r="APM24" s="121"/>
      <c r="APN24" s="121"/>
      <c r="APO24" s="121"/>
      <c r="APP24" s="121"/>
      <c r="APQ24" s="121"/>
      <c r="APR24" s="121"/>
      <c r="APS24" s="121"/>
      <c r="APT24" s="121"/>
      <c r="APU24" s="121"/>
      <c r="APV24" s="121"/>
      <c r="APW24" s="121"/>
      <c r="APX24" s="121"/>
      <c r="APY24" s="121"/>
      <c r="APZ24" s="121"/>
      <c r="AQA24" s="121"/>
      <c r="AQB24" s="121"/>
      <c r="AQC24" s="121"/>
      <c r="AQD24" s="121"/>
      <c r="AQE24" s="121"/>
      <c r="AQF24" s="121"/>
      <c r="AQG24" s="121"/>
      <c r="AQH24" s="121"/>
      <c r="AQI24" s="121"/>
      <c r="AQJ24" s="121"/>
      <c r="AQK24" s="121"/>
      <c r="AQL24" s="121"/>
      <c r="AQM24" s="121"/>
      <c r="AQN24" s="121"/>
      <c r="AQO24" s="121"/>
      <c r="AQP24" s="121"/>
      <c r="AQQ24" s="121"/>
      <c r="AQR24" s="121"/>
      <c r="AQS24" s="121"/>
      <c r="AQT24" s="121"/>
      <c r="AQU24" s="121"/>
      <c r="AQV24" s="121"/>
      <c r="AQW24" s="121"/>
      <c r="AQX24" s="121"/>
      <c r="AQY24" s="121"/>
      <c r="AQZ24" s="121"/>
      <c r="ARA24" s="121"/>
      <c r="ARB24" s="121"/>
      <c r="ARC24" s="121"/>
      <c r="ARD24" s="121"/>
      <c r="ARE24" s="121"/>
      <c r="ARF24" s="121"/>
      <c r="ARG24" s="121"/>
      <c r="ARH24" s="121"/>
      <c r="ARI24" s="121"/>
      <c r="ARJ24" s="121"/>
      <c r="ARK24" s="121"/>
      <c r="ARL24" s="121"/>
      <c r="ARM24" s="121"/>
      <c r="ARN24" s="121"/>
      <c r="ARO24" s="121"/>
      <c r="ARP24" s="121"/>
      <c r="ARQ24" s="121"/>
      <c r="ARR24" s="121"/>
      <c r="ARS24" s="121"/>
      <c r="ART24" s="121"/>
      <c r="ARU24" s="121"/>
      <c r="ARV24" s="121"/>
      <c r="ARW24" s="121"/>
      <c r="ARX24" s="121"/>
      <c r="ARY24" s="121"/>
      <c r="ARZ24" s="121"/>
      <c r="ASA24" s="121"/>
      <c r="ASB24" s="121"/>
      <c r="ASC24" s="121"/>
      <c r="ASD24" s="121"/>
      <c r="ASE24" s="121"/>
      <c r="ASF24" s="121"/>
      <c r="ASG24" s="121"/>
      <c r="ASH24" s="121"/>
      <c r="ASI24" s="121"/>
      <c r="ASJ24" s="121"/>
      <c r="ASK24" s="121"/>
      <c r="ASL24" s="121"/>
      <c r="ASM24" s="121"/>
      <c r="ASN24" s="121"/>
      <c r="ASO24" s="121"/>
      <c r="ASP24" s="121"/>
      <c r="ASQ24" s="121"/>
      <c r="ASR24" s="121"/>
      <c r="ASS24" s="121"/>
      <c r="AST24" s="121"/>
      <c r="ASU24" s="121"/>
      <c r="ASV24" s="121"/>
      <c r="ASW24" s="121"/>
      <c r="ASX24" s="121"/>
      <c r="ASY24" s="121"/>
      <c r="ASZ24" s="121"/>
      <c r="ATA24" s="121"/>
      <c r="ATB24" s="121"/>
      <c r="ATC24" s="121"/>
      <c r="ATD24" s="121"/>
      <c r="ATE24" s="121"/>
      <c r="ATF24" s="121"/>
      <c r="ATG24" s="121"/>
      <c r="ATH24" s="121"/>
      <c r="ATI24" s="121"/>
      <c r="ATJ24" s="121"/>
      <c r="ATK24" s="121"/>
      <c r="ATL24" s="121"/>
      <c r="ATM24" s="121"/>
      <c r="ATN24" s="121"/>
      <c r="ATO24" s="121"/>
      <c r="ATP24" s="121"/>
      <c r="ATQ24" s="121"/>
      <c r="ATR24" s="121"/>
      <c r="ATS24" s="121"/>
      <c r="ATT24" s="121"/>
      <c r="ATU24" s="121"/>
      <c r="ATV24" s="121"/>
      <c r="ATW24" s="121"/>
      <c r="ATX24" s="121"/>
      <c r="ATY24" s="121"/>
      <c r="ATZ24" s="121"/>
      <c r="AUA24" s="121"/>
      <c r="AUB24" s="121"/>
      <c r="AUC24" s="121"/>
      <c r="AUD24" s="121"/>
      <c r="AUE24" s="121"/>
      <c r="AUF24" s="121"/>
      <c r="AUG24" s="121"/>
      <c r="AUH24" s="121"/>
      <c r="AUI24" s="121"/>
      <c r="AUJ24" s="121"/>
      <c r="AUK24" s="121"/>
      <c r="AUL24" s="121"/>
      <c r="AUM24" s="121"/>
      <c r="AUN24" s="121"/>
      <c r="AUO24" s="121"/>
      <c r="AUP24" s="121"/>
      <c r="AUQ24" s="121"/>
      <c r="AUR24" s="121"/>
      <c r="AUS24" s="121"/>
      <c r="AUT24" s="121"/>
      <c r="AUU24" s="121"/>
      <c r="AUV24" s="121"/>
      <c r="AUW24" s="121"/>
      <c r="AUX24" s="121"/>
      <c r="AUY24" s="121"/>
      <c r="AUZ24" s="121"/>
      <c r="AVA24" s="121"/>
      <c r="AVB24" s="121"/>
      <c r="AVC24" s="121"/>
      <c r="AVD24" s="121"/>
      <c r="AVE24" s="121"/>
      <c r="AVF24" s="121"/>
      <c r="AVG24" s="121"/>
      <c r="AVH24" s="121"/>
      <c r="AVI24" s="121"/>
      <c r="AVJ24" s="121"/>
      <c r="AVK24" s="121"/>
      <c r="AVL24" s="121"/>
      <c r="AVM24" s="121"/>
      <c r="AVN24" s="121"/>
      <c r="AVO24" s="121"/>
      <c r="AVP24" s="121"/>
      <c r="AVQ24" s="121"/>
      <c r="AVR24" s="121"/>
      <c r="AVS24" s="121"/>
      <c r="AVT24" s="121"/>
      <c r="AVU24" s="121"/>
      <c r="AVV24" s="121"/>
      <c r="AVW24" s="121"/>
      <c r="AVX24" s="121"/>
      <c r="AVY24" s="121"/>
      <c r="AVZ24" s="121"/>
      <c r="AWA24" s="121"/>
      <c r="AWB24" s="121"/>
      <c r="AWC24" s="121"/>
      <c r="AWD24" s="121"/>
      <c r="AWE24" s="121"/>
      <c r="AWF24" s="121"/>
      <c r="AWG24" s="121"/>
      <c r="AWH24" s="121"/>
      <c r="AWI24" s="121"/>
      <c r="AWJ24" s="121"/>
      <c r="AWK24" s="121"/>
      <c r="AWL24" s="121"/>
      <c r="AWM24" s="121"/>
      <c r="AWN24" s="121"/>
      <c r="AWO24" s="121"/>
      <c r="AWP24" s="121"/>
      <c r="AWQ24" s="121"/>
      <c r="AWR24" s="121"/>
      <c r="AWS24" s="121"/>
      <c r="AWT24" s="121"/>
      <c r="AWU24" s="121"/>
      <c r="AWV24" s="121"/>
      <c r="AWW24" s="121"/>
      <c r="AWX24" s="121"/>
      <c r="AWY24" s="121"/>
      <c r="AWZ24" s="121"/>
      <c r="AXA24" s="121"/>
      <c r="AXB24" s="121"/>
      <c r="AXC24" s="121"/>
      <c r="AXD24" s="121"/>
      <c r="AXE24" s="121"/>
      <c r="AXF24" s="121"/>
      <c r="AXG24" s="121"/>
      <c r="AXH24" s="121"/>
      <c r="AXI24" s="121"/>
      <c r="AXJ24" s="121"/>
      <c r="AXK24" s="121"/>
      <c r="AXL24" s="121"/>
      <c r="AXM24" s="121"/>
      <c r="AXN24" s="121"/>
      <c r="AXO24" s="121"/>
      <c r="AXP24" s="121"/>
      <c r="AXQ24" s="121"/>
      <c r="AXR24" s="121"/>
      <c r="AXS24" s="121"/>
      <c r="AXT24" s="121"/>
      <c r="AXU24" s="121"/>
      <c r="AXV24" s="121"/>
      <c r="AXW24" s="121"/>
      <c r="AXX24" s="121"/>
      <c r="AXY24" s="121"/>
      <c r="AXZ24" s="121"/>
      <c r="AYA24" s="121"/>
      <c r="AYB24" s="121"/>
      <c r="AYC24" s="121"/>
      <c r="AYD24" s="121"/>
      <c r="AYE24" s="121"/>
      <c r="AYF24" s="121"/>
      <c r="AYG24" s="121"/>
      <c r="AYH24" s="121"/>
      <c r="AYI24" s="121"/>
      <c r="AYJ24" s="121"/>
      <c r="AYK24" s="121"/>
      <c r="AYL24" s="121"/>
      <c r="AYM24" s="121"/>
      <c r="AYN24" s="121"/>
      <c r="AYO24" s="121"/>
      <c r="AYP24" s="121"/>
      <c r="AYQ24" s="121"/>
      <c r="AYR24" s="121"/>
      <c r="AYS24" s="121"/>
      <c r="AYT24" s="121"/>
      <c r="AYU24" s="121"/>
      <c r="AYV24" s="121"/>
      <c r="AYW24" s="121"/>
      <c r="AYX24" s="121"/>
      <c r="AYY24" s="121"/>
      <c r="AYZ24" s="121"/>
      <c r="AZA24" s="121"/>
      <c r="AZB24" s="121"/>
      <c r="AZC24" s="121"/>
      <c r="AZD24" s="121"/>
      <c r="AZE24" s="121"/>
      <c r="AZF24" s="121"/>
      <c r="AZG24" s="121"/>
      <c r="AZH24" s="121"/>
      <c r="AZI24" s="121"/>
      <c r="AZJ24" s="121"/>
      <c r="AZK24" s="121"/>
      <c r="AZL24" s="121"/>
      <c r="AZM24" s="121"/>
      <c r="AZN24" s="121"/>
      <c r="AZO24" s="121"/>
      <c r="AZP24" s="121"/>
      <c r="AZQ24" s="121"/>
      <c r="AZR24" s="121"/>
      <c r="AZS24" s="121"/>
      <c r="AZT24" s="121"/>
      <c r="AZU24" s="121"/>
      <c r="AZV24" s="121"/>
      <c r="AZW24" s="121"/>
      <c r="AZX24" s="121"/>
      <c r="AZY24" s="121"/>
      <c r="AZZ24" s="121"/>
      <c r="BAA24" s="121"/>
      <c r="BAB24" s="121"/>
      <c r="BAC24" s="121"/>
      <c r="BAD24" s="121"/>
      <c r="BAE24" s="121"/>
      <c r="BAF24" s="121"/>
      <c r="BAG24" s="121"/>
      <c r="BAH24" s="121"/>
      <c r="BAI24" s="121"/>
      <c r="BAJ24" s="121"/>
      <c r="BAK24" s="121"/>
      <c r="BAL24" s="121"/>
      <c r="BAM24" s="121"/>
      <c r="BAN24" s="121"/>
      <c r="BAO24" s="121"/>
      <c r="BAP24" s="121"/>
      <c r="BAQ24" s="121"/>
      <c r="BAR24" s="121"/>
      <c r="BAS24" s="121"/>
      <c r="BAT24" s="121"/>
      <c r="BAU24" s="121"/>
      <c r="BAV24" s="121"/>
      <c r="BAW24" s="121"/>
      <c r="BAX24" s="121"/>
      <c r="BAY24" s="121"/>
      <c r="BAZ24" s="121"/>
      <c r="BBA24" s="121"/>
      <c r="BBB24" s="121"/>
      <c r="BBC24" s="121"/>
      <c r="BBD24" s="121"/>
      <c r="BBE24" s="121"/>
      <c r="BBF24" s="121"/>
      <c r="BBG24" s="121"/>
      <c r="BBH24" s="121"/>
      <c r="BBI24" s="121"/>
      <c r="BBJ24" s="121"/>
      <c r="BBK24" s="121"/>
      <c r="BBL24" s="121"/>
      <c r="BBM24" s="121"/>
      <c r="BBN24" s="121"/>
      <c r="BBO24" s="121"/>
      <c r="BBP24" s="121"/>
      <c r="BBQ24" s="121"/>
      <c r="BBR24" s="121"/>
      <c r="BBS24" s="121"/>
      <c r="BBT24" s="121"/>
      <c r="BBU24" s="121"/>
      <c r="BBV24" s="121"/>
      <c r="BBW24" s="121"/>
      <c r="BBX24" s="121"/>
      <c r="BBY24" s="121"/>
      <c r="BBZ24" s="121"/>
      <c r="BCA24" s="121"/>
      <c r="BCB24" s="121"/>
      <c r="BCC24" s="121"/>
      <c r="BCD24" s="121"/>
      <c r="BCE24" s="121"/>
      <c r="BCF24" s="121"/>
      <c r="BCG24" s="121"/>
      <c r="BCH24" s="121"/>
      <c r="BCI24" s="121"/>
      <c r="BCJ24" s="121"/>
      <c r="BCK24" s="121"/>
      <c r="BCL24" s="121"/>
      <c r="BCM24" s="121"/>
      <c r="BCN24" s="121"/>
      <c r="BCO24" s="121"/>
      <c r="BCP24" s="121"/>
      <c r="BCQ24" s="121"/>
      <c r="BCR24" s="121"/>
      <c r="BCS24" s="121"/>
      <c r="BCT24" s="121"/>
      <c r="BCU24" s="121"/>
      <c r="BCV24" s="121"/>
      <c r="BCW24" s="121"/>
      <c r="BCX24" s="121"/>
      <c r="BCY24" s="121"/>
      <c r="BCZ24" s="121"/>
      <c r="BDA24" s="121"/>
      <c r="BDB24" s="121"/>
      <c r="BDC24" s="121"/>
      <c r="BDD24" s="121"/>
      <c r="BDE24" s="121"/>
      <c r="BDF24" s="121"/>
      <c r="BDG24" s="121"/>
      <c r="BDH24" s="121"/>
      <c r="BDI24" s="121"/>
      <c r="BDJ24" s="121"/>
      <c r="BDK24" s="121"/>
      <c r="BDL24" s="121"/>
      <c r="BDM24" s="121"/>
      <c r="BDN24" s="121"/>
      <c r="BDO24" s="121"/>
      <c r="BDP24" s="121"/>
      <c r="BDQ24" s="121"/>
      <c r="BDR24" s="121"/>
      <c r="BDS24" s="121"/>
      <c r="BDT24" s="121"/>
      <c r="BDU24" s="121"/>
      <c r="BDV24" s="121"/>
      <c r="BDW24" s="121"/>
      <c r="BDX24" s="121"/>
      <c r="BDY24" s="121"/>
      <c r="BDZ24" s="121"/>
      <c r="BEA24" s="121"/>
      <c r="BEB24" s="121"/>
      <c r="BEC24" s="121"/>
      <c r="BED24" s="121"/>
      <c r="BEE24" s="121"/>
      <c r="BEF24" s="121"/>
      <c r="BEG24" s="121"/>
      <c r="BEH24" s="121"/>
      <c r="BEI24" s="121"/>
      <c r="BEJ24" s="121"/>
      <c r="BEK24" s="121"/>
      <c r="BEL24" s="121"/>
      <c r="BEM24" s="121"/>
      <c r="BEN24" s="121"/>
      <c r="BEO24" s="121"/>
      <c r="BEP24" s="121"/>
      <c r="BEQ24" s="121"/>
      <c r="BER24" s="121"/>
      <c r="BES24" s="121"/>
      <c r="BET24" s="121"/>
      <c r="BEU24" s="121"/>
      <c r="BEV24" s="121"/>
      <c r="BEW24" s="121"/>
      <c r="BEX24" s="121"/>
      <c r="BEY24" s="121"/>
      <c r="BEZ24" s="121"/>
      <c r="BFA24" s="121"/>
      <c r="BFB24" s="121"/>
      <c r="BFC24" s="121"/>
      <c r="BFD24" s="121"/>
      <c r="BFE24" s="121"/>
      <c r="BFF24" s="121"/>
      <c r="BFG24" s="121"/>
      <c r="BFH24" s="121"/>
      <c r="BFI24" s="121"/>
      <c r="BFJ24" s="121"/>
      <c r="BFK24" s="121"/>
      <c r="BFL24" s="121"/>
      <c r="BFM24" s="121"/>
      <c r="BFN24" s="121"/>
      <c r="BFO24" s="121"/>
      <c r="BFP24" s="121"/>
      <c r="BFQ24" s="121"/>
      <c r="BFR24" s="121"/>
      <c r="BFS24" s="121"/>
      <c r="BFT24" s="121"/>
      <c r="BFU24" s="121"/>
      <c r="BFV24" s="121"/>
      <c r="BFW24" s="121"/>
      <c r="BFX24" s="121"/>
      <c r="BFY24" s="121"/>
      <c r="BFZ24" s="121"/>
      <c r="BGA24" s="121"/>
      <c r="BGB24" s="121"/>
      <c r="BGC24" s="121"/>
      <c r="BGD24" s="121"/>
      <c r="BGE24" s="121"/>
      <c r="BGF24" s="121"/>
      <c r="BGG24" s="121"/>
      <c r="BGH24" s="121"/>
      <c r="BGI24" s="121"/>
      <c r="BGJ24" s="121"/>
      <c r="BGK24" s="121"/>
      <c r="BGL24" s="121"/>
      <c r="BGM24" s="121"/>
      <c r="BGN24" s="121"/>
      <c r="BGO24" s="121"/>
      <c r="BGP24" s="121"/>
      <c r="BGQ24" s="121"/>
      <c r="BGR24" s="121"/>
      <c r="BGS24" s="121"/>
      <c r="BGT24" s="121"/>
      <c r="BGU24" s="121"/>
      <c r="BGV24" s="121"/>
      <c r="BGW24" s="121"/>
      <c r="BGX24" s="121"/>
      <c r="BGY24" s="121"/>
      <c r="BGZ24" s="121"/>
      <c r="BHA24" s="121"/>
      <c r="BHB24" s="121"/>
      <c r="BHC24" s="121"/>
      <c r="BHD24" s="121"/>
      <c r="BHE24" s="121"/>
      <c r="BHF24" s="121"/>
      <c r="BHG24" s="121"/>
      <c r="BHH24" s="121"/>
      <c r="BHI24" s="121"/>
      <c r="BHJ24" s="121"/>
      <c r="BHK24" s="121"/>
      <c r="BHL24" s="121"/>
      <c r="BHM24" s="121"/>
      <c r="BHN24" s="121"/>
      <c r="BHO24" s="121"/>
      <c r="BHP24" s="121"/>
      <c r="BHQ24" s="121"/>
      <c r="BHR24" s="121"/>
      <c r="BHS24" s="121"/>
      <c r="BHT24" s="121"/>
      <c r="BHU24" s="121"/>
      <c r="BHV24" s="121"/>
      <c r="BHW24" s="121"/>
      <c r="BHX24" s="121"/>
      <c r="BHY24" s="121"/>
      <c r="BHZ24" s="121"/>
      <c r="BIA24" s="121"/>
      <c r="BIB24" s="121"/>
      <c r="BIC24" s="121"/>
      <c r="BID24" s="121"/>
      <c r="BIE24" s="121"/>
      <c r="BIF24" s="121"/>
      <c r="BIG24" s="121"/>
      <c r="BIH24" s="121"/>
      <c r="BII24" s="121"/>
      <c r="BIJ24" s="121"/>
      <c r="BIK24" s="121"/>
      <c r="BIL24" s="121"/>
      <c r="BIM24" s="121"/>
      <c r="BIN24" s="121"/>
      <c r="BIO24" s="121"/>
      <c r="BIP24" s="121"/>
      <c r="BIQ24" s="121"/>
      <c r="BIR24" s="121"/>
      <c r="BIS24" s="121"/>
      <c r="BIT24" s="121"/>
      <c r="BIU24" s="121"/>
      <c r="BIV24" s="121"/>
      <c r="BIW24" s="121"/>
      <c r="BIX24" s="121"/>
      <c r="BIY24" s="121"/>
      <c r="BIZ24" s="121"/>
      <c r="BJA24" s="121"/>
      <c r="BJB24" s="121"/>
      <c r="BJC24" s="121"/>
      <c r="BJD24" s="121"/>
      <c r="BJE24" s="121"/>
      <c r="BJF24" s="121"/>
      <c r="BJG24" s="121"/>
      <c r="BJH24" s="121"/>
      <c r="BJI24" s="121"/>
      <c r="BJJ24" s="121"/>
      <c r="BJK24" s="121"/>
      <c r="BJL24" s="121"/>
      <c r="BJM24" s="121"/>
      <c r="BJN24" s="121"/>
      <c r="BJO24" s="121"/>
      <c r="BJP24" s="121"/>
      <c r="BJQ24" s="121"/>
      <c r="BJR24" s="121"/>
      <c r="BJS24" s="121"/>
      <c r="BJT24" s="121"/>
      <c r="BJU24" s="121"/>
      <c r="BJV24" s="121"/>
      <c r="BJW24" s="121"/>
      <c r="BJX24" s="121"/>
      <c r="BJY24" s="121"/>
      <c r="BJZ24" s="121"/>
      <c r="BKA24" s="121"/>
      <c r="BKB24" s="121"/>
      <c r="BKC24" s="121"/>
      <c r="BKD24" s="121"/>
      <c r="BKE24" s="121"/>
      <c r="BKF24" s="121"/>
      <c r="BKG24" s="121"/>
      <c r="BKH24" s="121"/>
      <c r="BKI24" s="121"/>
      <c r="BKJ24" s="121"/>
      <c r="BKK24" s="121"/>
      <c r="BKL24" s="121"/>
      <c r="BKM24" s="121"/>
      <c r="BKN24" s="121"/>
      <c r="BKO24" s="121"/>
      <c r="BKP24" s="121"/>
      <c r="BKQ24" s="121"/>
      <c r="BKR24" s="121"/>
      <c r="BKS24" s="121"/>
      <c r="BKT24" s="121"/>
      <c r="BKU24" s="121"/>
      <c r="BKV24" s="121"/>
      <c r="BKW24" s="121"/>
      <c r="BKX24" s="121"/>
      <c r="BKY24" s="121"/>
      <c r="BKZ24" s="121"/>
      <c r="BLA24" s="121"/>
      <c r="BLB24" s="121"/>
      <c r="BLC24" s="121"/>
      <c r="BLD24" s="121"/>
      <c r="BLE24" s="121"/>
      <c r="BLF24" s="121"/>
      <c r="BLG24" s="121"/>
      <c r="BLH24" s="121"/>
      <c r="BLI24" s="121"/>
      <c r="BLJ24" s="121"/>
      <c r="BLK24" s="121"/>
      <c r="BLL24" s="121"/>
      <c r="BLM24" s="121"/>
      <c r="BLN24" s="121"/>
      <c r="BLO24" s="121"/>
      <c r="BLP24" s="121"/>
      <c r="BLQ24" s="121"/>
      <c r="BLR24" s="121"/>
      <c r="BLS24" s="121"/>
      <c r="BLT24" s="121"/>
      <c r="BLU24" s="121"/>
      <c r="BLV24" s="121"/>
      <c r="BLW24" s="121"/>
      <c r="BLX24" s="121"/>
      <c r="BLY24" s="121"/>
      <c r="BLZ24" s="121"/>
      <c r="BMA24" s="121"/>
      <c r="BMB24" s="121"/>
      <c r="BMC24" s="121"/>
      <c r="BMD24" s="121"/>
      <c r="BME24" s="121"/>
      <c r="BMF24" s="121"/>
      <c r="BMG24" s="121"/>
      <c r="BMH24" s="121"/>
      <c r="BMI24" s="121"/>
      <c r="BMJ24" s="121"/>
      <c r="BMK24" s="121"/>
      <c r="BML24" s="121"/>
      <c r="BMM24" s="121"/>
      <c r="BMN24" s="121"/>
      <c r="BMO24" s="121"/>
      <c r="BMP24" s="121"/>
      <c r="BMQ24" s="121"/>
      <c r="BMR24" s="121"/>
      <c r="BMS24" s="121"/>
      <c r="BMT24" s="121"/>
      <c r="BMU24" s="121"/>
      <c r="BMV24" s="121"/>
      <c r="BMW24" s="121"/>
      <c r="BMX24" s="121"/>
      <c r="BMY24" s="121"/>
      <c r="BMZ24" s="121"/>
      <c r="BNA24" s="121"/>
      <c r="BNB24" s="121"/>
      <c r="BNC24" s="121"/>
      <c r="BND24" s="121"/>
      <c r="BNE24" s="121"/>
      <c r="BNF24" s="121"/>
      <c r="BNG24" s="121"/>
      <c r="BNH24" s="121"/>
      <c r="BNI24" s="121"/>
      <c r="BNJ24" s="121"/>
      <c r="BNK24" s="121"/>
      <c r="BNL24" s="121"/>
      <c r="BNM24" s="121"/>
      <c r="BNN24" s="121"/>
      <c r="BNO24" s="121"/>
      <c r="BNP24" s="121"/>
      <c r="BNQ24" s="121"/>
      <c r="BNR24" s="121"/>
      <c r="BNS24" s="121"/>
      <c r="BNT24" s="121"/>
      <c r="BNU24" s="121"/>
      <c r="BNV24" s="121"/>
      <c r="BNW24" s="121"/>
      <c r="BNX24" s="121"/>
      <c r="BNY24" s="121"/>
      <c r="BNZ24" s="121"/>
      <c r="BOA24" s="121"/>
      <c r="BOB24" s="121"/>
      <c r="BOC24" s="121"/>
      <c r="BOD24" s="121"/>
      <c r="BOE24" s="121"/>
      <c r="BOF24" s="121"/>
      <c r="BOG24" s="121"/>
      <c r="BOH24" s="121"/>
      <c r="BOI24" s="121"/>
      <c r="BOJ24" s="121"/>
      <c r="BOK24" s="121"/>
      <c r="BOL24" s="121"/>
      <c r="BOM24" s="121"/>
      <c r="BON24" s="121"/>
      <c r="BOO24" s="121"/>
      <c r="BOP24" s="121"/>
      <c r="BOQ24" s="121"/>
      <c r="BOR24" s="121"/>
      <c r="BOS24" s="121"/>
      <c r="BOT24" s="121"/>
      <c r="BOU24" s="121"/>
      <c r="BOV24" s="121"/>
      <c r="BOW24" s="121"/>
      <c r="BOX24" s="121"/>
      <c r="BOY24" s="121"/>
      <c r="BOZ24" s="121"/>
      <c r="BPA24" s="121"/>
      <c r="BPB24" s="121"/>
      <c r="BPC24" s="121"/>
      <c r="BPD24" s="121"/>
      <c r="BPE24" s="121"/>
      <c r="BPF24" s="121"/>
      <c r="BPG24" s="121"/>
      <c r="BPH24" s="121"/>
      <c r="BPI24" s="121"/>
      <c r="BPJ24" s="121"/>
      <c r="BPK24" s="121"/>
      <c r="BPL24" s="121"/>
      <c r="BPM24" s="121"/>
      <c r="BPN24" s="121"/>
      <c r="BPO24" s="121"/>
      <c r="BPP24" s="121"/>
      <c r="BPQ24" s="121"/>
      <c r="BPR24" s="121"/>
      <c r="BPS24" s="121"/>
      <c r="BPT24" s="121"/>
      <c r="BPU24" s="121"/>
      <c r="BPV24" s="121"/>
      <c r="BPW24" s="121"/>
      <c r="BPX24" s="121"/>
      <c r="BPY24" s="121"/>
      <c r="BPZ24" s="121"/>
      <c r="BQA24" s="121"/>
      <c r="BQB24" s="121"/>
      <c r="BQC24" s="121"/>
      <c r="BQD24" s="121"/>
      <c r="BQE24" s="121"/>
      <c r="BQF24" s="121"/>
      <c r="BQG24" s="121"/>
      <c r="BQH24" s="121"/>
      <c r="BQI24" s="121"/>
      <c r="BQJ24" s="121"/>
      <c r="BQK24" s="121"/>
      <c r="BQL24" s="121"/>
      <c r="BQM24" s="121"/>
      <c r="BQN24" s="121"/>
      <c r="BQO24" s="121"/>
      <c r="BQP24" s="121"/>
      <c r="BQQ24" s="121"/>
      <c r="BQR24" s="121"/>
      <c r="BQS24" s="121"/>
      <c r="BQT24" s="121"/>
      <c r="BQU24" s="121"/>
      <c r="BQV24" s="121"/>
      <c r="BQW24" s="121"/>
      <c r="BQX24" s="121"/>
      <c r="BQY24" s="121"/>
      <c r="BQZ24" s="121"/>
      <c r="BRA24" s="121"/>
      <c r="BRB24" s="121"/>
      <c r="BRC24" s="121"/>
      <c r="BRD24" s="121"/>
      <c r="BRE24" s="121"/>
      <c r="BRF24" s="121"/>
      <c r="BRG24" s="121"/>
      <c r="BRH24" s="121"/>
      <c r="BRI24" s="121"/>
      <c r="BRJ24" s="121"/>
      <c r="BRK24" s="121"/>
      <c r="BRL24" s="121"/>
      <c r="BRM24" s="121"/>
      <c r="BRN24" s="121"/>
      <c r="BRO24" s="121"/>
      <c r="BRP24" s="121"/>
      <c r="BRQ24" s="121"/>
      <c r="BRR24" s="121"/>
      <c r="BRS24" s="121"/>
      <c r="BRT24" s="121"/>
      <c r="BRU24" s="121"/>
      <c r="BRV24" s="121"/>
      <c r="BRW24" s="121"/>
      <c r="BRX24" s="121"/>
      <c r="BRY24" s="121"/>
      <c r="BRZ24" s="121"/>
      <c r="BSA24" s="121"/>
      <c r="BSB24" s="121"/>
      <c r="BSC24" s="121"/>
      <c r="BSD24" s="121"/>
      <c r="BSE24" s="121"/>
      <c r="BSF24" s="121"/>
      <c r="BSG24" s="121"/>
      <c r="BSH24" s="121"/>
      <c r="BSI24" s="121"/>
      <c r="BSJ24" s="121"/>
      <c r="BSK24" s="121"/>
      <c r="BSL24" s="121"/>
      <c r="BSM24" s="121"/>
      <c r="BSN24" s="121"/>
      <c r="BSO24" s="121"/>
      <c r="BSP24" s="121"/>
      <c r="BSQ24" s="121"/>
      <c r="BSR24" s="121"/>
      <c r="BSS24" s="121"/>
      <c r="BST24" s="121"/>
      <c r="BSU24" s="121"/>
      <c r="BSV24" s="121"/>
      <c r="BSW24" s="121"/>
      <c r="BSX24" s="121"/>
      <c r="BSY24" s="121"/>
      <c r="BSZ24" s="121"/>
      <c r="BTA24" s="121"/>
      <c r="BTB24" s="121"/>
      <c r="BTC24" s="121"/>
      <c r="BTD24" s="121"/>
      <c r="BTE24" s="121"/>
      <c r="BTF24" s="121"/>
      <c r="BTG24" s="121"/>
      <c r="BTH24" s="121"/>
      <c r="BTI24" s="121"/>
      <c r="BTJ24" s="121"/>
      <c r="BTK24" s="121"/>
      <c r="BTL24" s="121"/>
      <c r="BTM24" s="121"/>
      <c r="BTN24" s="121"/>
      <c r="BTO24" s="121"/>
      <c r="BTP24" s="121"/>
      <c r="BTQ24" s="121"/>
      <c r="BTR24" s="121"/>
      <c r="BTS24" s="121"/>
      <c r="BTT24" s="121"/>
      <c r="BTU24" s="121"/>
      <c r="BTV24" s="121"/>
      <c r="BTW24" s="121"/>
      <c r="BTX24" s="121"/>
      <c r="BTY24" s="121"/>
      <c r="BTZ24" s="121"/>
      <c r="BUA24" s="121"/>
      <c r="BUB24" s="121"/>
      <c r="BUC24" s="121"/>
      <c r="BUD24" s="121"/>
      <c r="BUE24" s="121"/>
      <c r="BUF24" s="121"/>
      <c r="BUG24" s="121"/>
      <c r="BUH24" s="121"/>
      <c r="BUI24" s="121"/>
      <c r="BUJ24" s="121"/>
      <c r="BUK24" s="121"/>
      <c r="BUL24" s="121"/>
      <c r="BUM24" s="121"/>
      <c r="BUN24" s="121"/>
      <c r="BUO24" s="121"/>
      <c r="BUP24" s="121"/>
      <c r="BUQ24" s="121"/>
      <c r="BUR24" s="121"/>
      <c r="BUS24" s="121"/>
      <c r="BUT24" s="121"/>
      <c r="BUU24" s="121"/>
      <c r="BUV24" s="121"/>
      <c r="BUW24" s="121"/>
      <c r="BUX24" s="121"/>
      <c r="BUY24" s="121"/>
      <c r="BUZ24" s="121"/>
      <c r="BVA24" s="121"/>
      <c r="BVB24" s="121"/>
      <c r="BVC24" s="121"/>
      <c r="BVD24" s="121"/>
      <c r="BVE24" s="121"/>
      <c r="BVF24" s="121"/>
      <c r="BVG24" s="121"/>
      <c r="BVH24" s="121"/>
      <c r="BVI24" s="121"/>
      <c r="BVJ24" s="121"/>
      <c r="BVK24" s="121"/>
      <c r="BVL24" s="121"/>
      <c r="BVM24" s="121"/>
      <c r="BVN24" s="121"/>
      <c r="BVO24" s="121"/>
      <c r="BVP24" s="121"/>
      <c r="BVQ24" s="121"/>
      <c r="BVR24" s="121"/>
      <c r="BVS24" s="121"/>
      <c r="BVT24" s="121"/>
      <c r="BVU24" s="121"/>
      <c r="BVV24" s="121"/>
      <c r="BVW24" s="121"/>
      <c r="BVX24" s="121"/>
      <c r="BVY24" s="121"/>
      <c r="BVZ24" s="121"/>
      <c r="BWA24" s="121"/>
      <c r="BWB24" s="121"/>
      <c r="BWC24" s="121"/>
      <c r="BWD24" s="121"/>
      <c r="BWE24" s="121"/>
      <c r="BWF24" s="121"/>
      <c r="BWG24" s="121"/>
      <c r="BWH24" s="121"/>
      <c r="BWI24" s="121"/>
      <c r="BWJ24" s="121"/>
      <c r="BWK24" s="121"/>
      <c r="BWL24" s="121"/>
      <c r="BWM24" s="121"/>
      <c r="BWN24" s="121"/>
      <c r="BWO24" s="121"/>
      <c r="BWP24" s="121"/>
      <c r="BWQ24" s="121"/>
      <c r="BWR24" s="121"/>
      <c r="BWS24" s="121"/>
      <c r="BWT24" s="121"/>
      <c r="BWU24" s="121"/>
      <c r="BWV24" s="121"/>
      <c r="BWW24" s="121"/>
      <c r="BWX24" s="121"/>
      <c r="BWY24" s="121"/>
      <c r="BWZ24" s="121"/>
      <c r="BXA24" s="121"/>
      <c r="BXB24" s="121"/>
      <c r="BXC24" s="121"/>
      <c r="BXD24" s="121"/>
      <c r="BXE24" s="121"/>
      <c r="BXF24" s="121"/>
      <c r="BXG24" s="121"/>
      <c r="BXH24" s="121"/>
      <c r="BXI24" s="121"/>
      <c r="BXJ24" s="121"/>
      <c r="BXK24" s="121"/>
      <c r="BXL24" s="121"/>
      <c r="BXM24" s="121"/>
      <c r="BXN24" s="121"/>
      <c r="BXO24" s="121"/>
      <c r="BXP24" s="121"/>
      <c r="BXQ24" s="121"/>
      <c r="BXR24" s="121"/>
      <c r="BXS24" s="121"/>
      <c r="BXT24" s="121"/>
      <c r="BXU24" s="121"/>
      <c r="BXV24" s="121"/>
      <c r="BXW24" s="121"/>
      <c r="BXX24" s="121"/>
      <c r="BXY24" s="121"/>
      <c r="BXZ24" s="121"/>
      <c r="BYA24" s="121"/>
      <c r="BYB24" s="121"/>
      <c r="BYC24" s="121"/>
      <c r="BYD24" s="121"/>
      <c r="BYE24" s="121"/>
      <c r="BYF24" s="121"/>
      <c r="BYG24" s="121"/>
      <c r="BYH24" s="121"/>
      <c r="BYI24" s="121"/>
      <c r="BYJ24" s="121"/>
      <c r="BYK24" s="121"/>
      <c r="BYL24" s="121"/>
      <c r="BYM24" s="121"/>
      <c r="BYN24" s="121"/>
      <c r="BYO24" s="121"/>
      <c r="BYP24" s="121"/>
      <c r="BYQ24" s="121"/>
      <c r="BYR24" s="121"/>
      <c r="BYS24" s="121"/>
      <c r="BYT24" s="121"/>
      <c r="BYU24" s="121"/>
      <c r="BYV24" s="121"/>
      <c r="BYW24" s="121"/>
      <c r="BYX24" s="121"/>
      <c r="BYY24" s="121"/>
      <c r="BYZ24" s="121"/>
      <c r="BZA24" s="121"/>
      <c r="BZB24" s="121"/>
      <c r="BZC24" s="121"/>
      <c r="BZD24" s="121"/>
      <c r="BZE24" s="121"/>
      <c r="BZF24" s="121"/>
      <c r="BZG24" s="121"/>
      <c r="BZH24" s="121"/>
      <c r="BZI24" s="121"/>
      <c r="BZJ24" s="121"/>
      <c r="BZK24" s="121"/>
      <c r="BZL24" s="121"/>
      <c r="BZM24" s="121"/>
      <c r="BZN24" s="121"/>
      <c r="BZO24" s="121"/>
      <c r="BZP24" s="121"/>
      <c r="BZQ24" s="121"/>
      <c r="BZR24" s="121"/>
      <c r="BZS24" s="121"/>
      <c r="BZT24" s="121"/>
      <c r="BZU24" s="121"/>
      <c r="BZV24" s="121"/>
      <c r="BZW24" s="121"/>
      <c r="BZX24" s="121"/>
      <c r="BZY24" s="121"/>
      <c r="BZZ24" s="121"/>
      <c r="CAA24" s="121"/>
      <c r="CAB24" s="121"/>
      <c r="CAC24" s="121"/>
      <c r="CAD24" s="121"/>
      <c r="CAE24" s="121"/>
      <c r="CAF24" s="121"/>
      <c r="CAG24" s="121"/>
      <c r="CAH24" s="121"/>
      <c r="CAI24" s="121"/>
      <c r="CAJ24" s="121"/>
      <c r="CAK24" s="121"/>
      <c r="CAL24" s="121"/>
      <c r="CAM24" s="121"/>
      <c r="CAN24" s="121"/>
      <c r="CAO24" s="121"/>
      <c r="CAP24" s="121"/>
      <c r="CAQ24" s="121"/>
      <c r="CAR24" s="121"/>
      <c r="CAS24" s="121"/>
      <c r="CAT24" s="121"/>
      <c r="CAU24" s="121"/>
      <c r="CAV24" s="121"/>
      <c r="CAW24" s="121"/>
      <c r="CAX24" s="121"/>
      <c r="CAY24" s="121"/>
      <c r="CAZ24" s="121"/>
      <c r="CBA24" s="121"/>
      <c r="CBB24" s="121"/>
      <c r="CBC24" s="121"/>
      <c r="CBD24" s="121"/>
      <c r="CBE24" s="121"/>
      <c r="CBF24" s="121"/>
      <c r="CBG24" s="121"/>
      <c r="CBH24" s="121"/>
      <c r="CBI24" s="121"/>
      <c r="CBJ24" s="121"/>
      <c r="CBK24" s="121"/>
      <c r="CBL24" s="121"/>
      <c r="CBM24" s="121"/>
      <c r="CBN24" s="121"/>
      <c r="CBO24" s="121"/>
      <c r="CBP24" s="121"/>
      <c r="CBQ24" s="121"/>
      <c r="CBR24" s="121"/>
      <c r="CBS24" s="121"/>
      <c r="CBT24" s="121"/>
      <c r="CBU24" s="121"/>
      <c r="CBV24" s="121"/>
      <c r="CBW24" s="121"/>
      <c r="CBX24" s="121"/>
      <c r="CBY24" s="121"/>
      <c r="CBZ24" s="121"/>
      <c r="CCA24" s="121"/>
      <c r="CCB24" s="121"/>
      <c r="CCC24" s="121"/>
      <c r="CCD24" s="121"/>
      <c r="CCE24" s="121"/>
      <c r="CCF24" s="121"/>
      <c r="CCG24" s="121"/>
      <c r="CCH24" s="121"/>
      <c r="CCI24" s="121"/>
      <c r="CCJ24" s="121"/>
      <c r="CCK24" s="121"/>
      <c r="CCL24" s="121"/>
      <c r="CCM24" s="121"/>
      <c r="CCN24" s="121"/>
      <c r="CCO24" s="121"/>
      <c r="CCP24" s="121"/>
      <c r="CCQ24" s="121"/>
      <c r="CCR24" s="121"/>
      <c r="CCS24" s="121"/>
      <c r="CCT24" s="121"/>
      <c r="CCU24" s="121"/>
      <c r="CCV24" s="121"/>
      <c r="CCW24" s="121"/>
      <c r="CCX24" s="121"/>
      <c r="CCY24" s="121"/>
      <c r="CCZ24" s="121"/>
      <c r="CDA24" s="121"/>
      <c r="CDB24" s="121"/>
      <c r="CDC24" s="121"/>
      <c r="CDD24" s="121"/>
      <c r="CDE24" s="121"/>
      <c r="CDF24" s="121"/>
      <c r="CDG24" s="121"/>
      <c r="CDH24" s="121"/>
      <c r="CDI24" s="121"/>
      <c r="CDJ24" s="121"/>
      <c r="CDK24" s="121"/>
      <c r="CDL24" s="121"/>
      <c r="CDM24" s="121"/>
      <c r="CDN24" s="121"/>
      <c r="CDO24" s="121"/>
      <c r="CDP24" s="121"/>
      <c r="CDQ24" s="121"/>
      <c r="CDR24" s="121"/>
      <c r="CDS24" s="121"/>
      <c r="CDT24" s="121"/>
      <c r="CDU24" s="121"/>
      <c r="CDV24" s="121"/>
      <c r="CDW24" s="121"/>
      <c r="CDX24" s="121"/>
      <c r="CDY24" s="121"/>
      <c r="CDZ24" s="121"/>
      <c r="CEA24" s="121"/>
      <c r="CEB24" s="121"/>
      <c r="CEC24" s="121"/>
      <c r="CED24" s="121"/>
      <c r="CEE24" s="121"/>
      <c r="CEF24" s="121"/>
      <c r="CEG24" s="121"/>
      <c r="CEH24" s="121"/>
      <c r="CEI24" s="121"/>
      <c r="CEJ24" s="121"/>
      <c r="CEK24" s="121"/>
      <c r="CEL24" s="121"/>
      <c r="CEM24" s="121"/>
      <c r="CEN24" s="121"/>
      <c r="CEO24" s="121"/>
      <c r="CEP24" s="121"/>
      <c r="CEQ24" s="121"/>
      <c r="CER24" s="121"/>
      <c r="CES24" s="121"/>
      <c r="CET24" s="121"/>
      <c r="CEU24" s="121"/>
      <c r="CEV24" s="121"/>
      <c r="CEW24" s="121"/>
      <c r="CEX24" s="121"/>
      <c r="CEY24" s="121"/>
      <c r="CEZ24" s="121"/>
      <c r="CFA24" s="121"/>
      <c r="CFB24" s="121"/>
      <c r="CFC24" s="121"/>
      <c r="CFD24" s="121"/>
      <c r="CFE24" s="121"/>
      <c r="CFF24" s="121"/>
      <c r="CFG24" s="121"/>
      <c r="CFH24" s="121"/>
      <c r="CFI24" s="121"/>
      <c r="CFJ24" s="121"/>
      <c r="CFK24" s="121"/>
      <c r="CFL24" s="121"/>
      <c r="CFM24" s="121"/>
      <c r="CFN24" s="121"/>
      <c r="CFO24" s="121"/>
      <c r="CFP24" s="121"/>
      <c r="CFQ24" s="121"/>
      <c r="CFR24" s="121"/>
      <c r="CFS24" s="121"/>
      <c r="CFT24" s="121"/>
      <c r="CFU24" s="121"/>
      <c r="CFV24" s="121"/>
      <c r="CFW24" s="121"/>
      <c r="CFX24" s="121"/>
      <c r="CFY24" s="121"/>
      <c r="CFZ24" s="121"/>
      <c r="CGA24" s="121"/>
      <c r="CGB24" s="121"/>
      <c r="CGC24" s="121"/>
      <c r="CGD24" s="121"/>
      <c r="CGE24" s="121"/>
      <c r="CGF24" s="121"/>
      <c r="CGG24" s="121"/>
      <c r="CGH24" s="121"/>
      <c r="CGI24" s="121"/>
      <c r="CGJ24" s="121"/>
      <c r="CGK24" s="121"/>
      <c r="CGL24" s="121"/>
      <c r="CGM24" s="121"/>
      <c r="CGN24" s="121"/>
      <c r="CGO24" s="121"/>
      <c r="CGP24" s="121"/>
      <c r="CGQ24" s="121"/>
      <c r="CGR24" s="121"/>
      <c r="CGS24" s="121"/>
      <c r="CGT24" s="121"/>
      <c r="CGU24" s="121"/>
      <c r="CGV24" s="121"/>
      <c r="CGW24" s="121"/>
      <c r="CGX24" s="121"/>
      <c r="CGY24" s="121"/>
      <c r="CGZ24" s="121"/>
      <c r="CHA24" s="121"/>
      <c r="CHB24" s="121"/>
      <c r="CHC24" s="121"/>
      <c r="CHD24" s="121"/>
      <c r="CHE24" s="121"/>
      <c r="CHF24" s="121"/>
      <c r="CHG24" s="121"/>
      <c r="CHH24" s="121"/>
      <c r="CHI24" s="121"/>
      <c r="CHJ24" s="121"/>
      <c r="CHK24" s="121"/>
      <c r="CHL24" s="121"/>
      <c r="CHM24" s="121"/>
      <c r="CHN24" s="121"/>
      <c r="CHO24" s="121"/>
      <c r="CHP24" s="121"/>
      <c r="CHQ24" s="121"/>
      <c r="CHR24" s="121"/>
      <c r="CHS24" s="121"/>
      <c r="CHT24" s="121"/>
      <c r="CHU24" s="121"/>
      <c r="CHV24" s="121"/>
      <c r="CHW24" s="121"/>
      <c r="CHX24" s="121"/>
      <c r="CHY24" s="121"/>
      <c r="CHZ24" s="121"/>
      <c r="CIA24" s="121"/>
      <c r="CIB24" s="121"/>
      <c r="CIC24" s="121"/>
      <c r="CID24" s="121"/>
      <c r="CIE24" s="121"/>
      <c r="CIF24" s="121"/>
      <c r="CIG24" s="121"/>
      <c r="CIH24" s="121"/>
      <c r="CII24" s="121"/>
      <c r="CIJ24" s="121"/>
      <c r="CIK24" s="121"/>
      <c r="CIL24" s="121"/>
      <c r="CIM24" s="121"/>
      <c r="CIN24" s="121"/>
      <c r="CIO24" s="121"/>
      <c r="CIP24" s="121"/>
      <c r="CIQ24" s="121"/>
      <c r="CIR24" s="121"/>
      <c r="CIS24" s="121"/>
      <c r="CIT24" s="121"/>
      <c r="CIU24" s="121"/>
      <c r="CIV24" s="121"/>
      <c r="CIW24" s="121"/>
      <c r="CIX24" s="121"/>
      <c r="CIY24" s="121"/>
      <c r="CIZ24" s="121"/>
      <c r="CJA24" s="121"/>
      <c r="CJB24" s="121"/>
      <c r="CJC24" s="121"/>
      <c r="CJD24" s="121"/>
      <c r="CJE24" s="121"/>
      <c r="CJF24" s="121"/>
      <c r="CJG24" s="121"/>
      <c r="CJH24" s="121"/>
      <c r="CJI24" s="121"/>
      <c r="CJJ24" s="121"/>
      <c r="CJK24" s="121"/>
      <c r="CJL24" s="121"/>
      <c r="CJM24" s="121"/>
      <c r="CJN24" s="121"/>
      <c r="CJO24" s="121"/>
      <c r="CJP24" s="121"/>
      <c r="CJQ24" s="121"/>
      <c r="CJR24" s="121"/>
      <c r="CJS24" s="121"/>
      <c r="CJT24" s="121"/>
      <c r="CJU24" s="121"/>
      <c r="CJV24" s="121"/>
      <c r="CJW24" s="121"/>
      <c r="CJX24" s="121"/>
      <c r="CJY24" s="121"/>
      <c r="CJZ24" s="121"/>
      <c r="CKA24" s="121"/>
      <c r="CKB24" s="121"/>
      <c r="CKC24" s="121"/>
      <c r="CKD24" s="121"/>
      <c r="CKE24" s="121"/>
      <c r="CKF24" s="121"/>
      <c r="CKG24" s="121"/>
      <c r="CKH24" s="121"/>
      <c r="CKI24" s="121"/>
      <c r="CKJ24" s="121"/>
      <c r="CKK24" s="121"/>
      <c r="CKL24" s="121"/>
      <c r="CKM24" s="121"/>
      <c r="CKN24" s="121"/>
      <c r="CKO24" s="121"/>
      <c r="CKP24" s="121"/>
      <c r="CKQ24" s="121"/>
      <c r="CKR24" s="121"/>
      <c r="CKS24" s="121"/>
      <c r="CKT24" s="121"/>
      <c r="CKU24" s="121"/>
      <c r="CKV24" s="121"/>
      <c r="CKW24" s="121"/>
      <c r="CKX24" s="121"/>
      <c r="CKY24" s="121"/>
      <c r="CKZ24" s="121"/>
      <c r="CLA24" s="121"/>
      <c r="CLB24" s="121"/>
      <c r="CLC24" s="121"/>
      <c r="CLD24" s="121"/>
      <c r="CLE24" s="121"/>
      <c r="CLF24" s="121"/>
      <c r="CLG24" s="121"/>
      <c r="CLH24" s="121"/>
      <c r="CLI24" s="121"/>
      <c r="CLJ24" s="121"/>
      <c r="CLK24" s="121"/>
      <c r="CLL24" s="121"/>
      <c r="CLM24" s="121"/>
      <c r="CLN24" s="121"/>
      <c r="CLO24" s="121"/>
      <c r="CLP24" s="121"/>
      <c r="CLQ24" s="121"/>
      <c r="CLR24" s="121"/>
      <c r="CLS24" s="121"/>
      <c r="CLT24" s="121"/>
      <c r="CLU24" s="121"/>
      <c r="CLV24" s="121"/>
      <c r="CLW24" s="121"/>
      <c r="CLX24" s="121"/>
      <c r="CLY24" s="121"/>
      <c r="CLZ24" s="121"/>
      <c r="CMA24" s="121"/>
      <c r="CMB24" s="121"/>
      <c r="CMC24" s="121"/>
      <c r="CMD24" s="121"/>
      <c r="CME24" s="121"/>
      <c r="CMF24" s="121"/>
      <c r="CMG24" s="121"/>
      <c r="CMH24" s="121"/>
      <c r="CMI24" s="121"/>
      <c r="CMJ24" s="121"/>
      <c r="CMK24" s="121"/>
      <c r="CML24" s="121"/>
      <c r="CMM24" s="121"/>
      <c r="CMN24" s="121"/>
      <c r="CMO24" s="121"/>
      <c r="CMP24" s="121"/>
      <c r="CMQ24" s="121"/>
      <c r="CMR24" s="121"/>
      <c r="CMS24" s="121"/>
      <c r="CMT24" s="121"/>
      <c r="CMU24" s="121"/>
      <c r="CMV24" s="121"/>
      <c r="CMW24" s="121"/>
      <c r="CMX24" s="121"/>
      <c r="CMY24" s="121"/>
      <c r="CMZ24" s="121"/>
      <c r="CNA24" s="121"/>
      <c r="CNB24" s="121"/>
      <c r="CNC24" s="121"/>
      <c r="CND24" s="121"/>
      <c r="CNE24" s="121"/>
      <c r="CNF24" s="121"/>
      <c r="CNG24" s="121"/>
      <c r="CNH24" s="121"/>
      <c r="CNI24" s="121"/>
      <c r="CNJ24" s="121"/>
      <c r="CNK24" s="121"/>
      <c r="CNL24" s="121"/>
      <c r="CNM24" s="121"/>
      <c r="CNN24" s="121"/>
      <c r="CNO24" s="121"/>
      <c r="CNP24" s="121"/>
      <c r="CNQ24" s="121"/>
      <c r="CNR24" s="121"/>
      <c r="CNS24" s="121"/>
      <c r="CNT24" s="121"/>
      <c r="CNU24" s="121"/>
      <c r="CNV24" s="121"/>
      <c r="CNW24" s="121"/>
      <c r="CNX24" s="121"/>
      <c r="CNY24" s="121"/>
      <c r="CNZ24" s="121"/>
      <c r="COA24" s="121"/>
      <c r="COB24" s="121"/>
      <c r="COC24" s="121"/>
      <c r="COD24" s="121"/>
      <c r="COE24" s="121"/>
      <c r="COF24" s="121"/>
      <c r="COG24" s="121"/>
      <c r="COH24" s="121"/>
      <c r="COI24" s="121"/>
      <c r="COJ24" s="121"/>
      <c r="COK24" s="121"/>
      <c r="COL24" s="121"/>
      <c r="COM24" s="121"/>
      <c r="CON24" s="121"/>
      <c r="COO24" s="121"/>
      <c r="COP24" s="121"/>
      <c r="COQ24" s="121"/>
      <c r="COR24" s="121"/>
      <c r="COS24" s="121"/>
      <c r="COT24" s="121"/>
      <c r="COU24" s="121"/>
      <c r="COV24" s="121"/>
      <c r="COW24" s="121"/>
      <c r="COX24" s="121"/>
      <c r="COY24" s="121"/>
      <c r="COZ24" s="121"/>
      <c r="CPA24" s="121"/>
      <c r="CPB24" s="121"/>
      <c r="CPC24" s="121"/>
      <c r="CPD24" s="121"/>
      <c r="CPE24" s="121"/>
      <c r="CPF24" s="121"/>
      <c r="CPG24" s="121"/>
      <c r="CPH24" s="121"/>
      <c r="CPI24" s="121"/>
      <c r="CPJ24" s="121"/>
      <c r="CPK24" s="121"/>
      <c r="CPL24" s="121"/>
      <c r="CPM24" s="121"/>
      <c r="CPN24" s="121"/>
      <c r="CPO24" s="121"/>
      <c r="CPP24" s="121"/>
      <c r="CPQ24" s="121"/>
      <c r="CPR24" s="121"/>
      <c r="CPS24" s="121"/>
      <c r="CPT24" s="121"/>
      <c r="CPU24" s="121"/>
      <c r="CPV24" s="121"/>
      <c r="CPW24" s="121"/>
      <c r="CPX24" s="121"/>
      <c r="CPY24" s="121"/>
      <c r="CPZ24" s="121"/>
      <c r="CQA24" s="121"/>
      <c r="CQB24" s="121"/>
      <c r="CQC24" s="121"/>
      <c r="CQD24" s="121"/>
      <c r="CQE24" s="121"/>
      <c r="CQF24" s="121"/>
      <c r="CQG24" s="121"/>
      <c r="CQH24" s="121"/>
      <c r="CQI24" s="121"/>
      <c r="CQJ24" s="121"/>
      <c r="CQK24" s="121"/>
      <c r="CQL24" s="121"/>
      <c r="CQM24" s="121"/>
      <c r="CQN24" s="121"/>
      <c r="CQO24" s="121"/>
      <c r="CQP24" s="121"/>
      <c r="CQQ24" s="121"/>
      <c r="CQR24" s="121"/>
      <c r="CQS24" s="121"/>
      <c r="CQT24" s="121"/>
      <c r="CQU24" s="121"/>
      <c r="CQV24" s="121"/>
      <c r="CQW24" s="121"/>
      <c r="CQX24" s="121"/>
      <c r="CQY24" s="121"/>
      <c r="CQZ24" s="121"/>
      <c r="CRA24" s="121"/>
      <c r="CRB24" s="121"/>
      <c r="CRC24" s="121"/>
      <c r="CRD24" s="121"/>
      <c r="CRE24" s="121"/>
      <c r="CRF24" s="121"/>
      <c r="CRG24" s="121"/>
      <c r="CRH24" s="121"/>
      <c r="CRI24" s="121"/>
      <c r="CRJ24" s="121"/>
      <c r="CRK24" s="121"/>
      <c r="CRL24" s="121"/>
      <c r="CRM24" s="121"/>
      <c r="CRN24" s="121"/>
      <c r="CRO24" s="121"/>
      <c r="CRP24" s="121"/>
      <c r="CRQ24" s="121"/>
      <c r="CRR24" s="121"/>
      <c r="CRS24" s="121"/>
      <c r="CRT24" s="121"/>
      <c r="CRU24" s="121"/>
      <c r="CRV24" s="121"/>
      <c r="CRW24" s="121"/>
      <c r="CRX24" s="121"/>
      <c r="CRY24" s="121"/>
      <c r="CRZ24" s="121"/>
      <c r="CSA24" s="121"/>
      <c r="CSB24" s="121"/>
      <c r="CSC24" s="121"/>
      <c r="CSD24" s="121"/>
      <c r="CSE24" s="121"/>
      <c r="CSF24" s="121"/>
      <c r="CSG24" s="121"/>
      <c r="CSH24" s="121"/>
      <c r="CSI24" s="121"/>
      <c r="CSJ24" s="121"/>
      <c r="CSK24" s="121"/>
      <c r="CSL24" s="121"/>
      <c r="CSM24" s="121"/>
      <c r="CSN24" s="121"/>
      <c r="CSO24" s="121"/>
      <c r="CSP24" s="121"/>
      <c r="CSQ24" s="121"/>
      <c r="CSR24" s="121"/>
      <c r="CSS24" s="121"/>
      <c r="CST24" s="121"/>
      <c r="CSU24" s="121"/>
      <c r="CSV24" s="121"/>
      <c r="CSW24" s="121"/>
      <c r="CSX24" s="121"/>
      <c r="CSY24" s="121"/>
      <c r="CSZ24" s="121"/>
      <c r="CTA24" s="121"/>
      <c r="CTB24" s="121"/>
      <c r="CTC24" s="121"/>
      <c r="CTD24" s="121"/>
      <c r="CTE24" s="121"/>
      <c r="CTF24" s="121"/>
      <c r="CTG24" s="121"/>
      <c r="CTH24" s="121"/>
      <c r="CTI24" s="121"/>
      <c r="CTJ24" s="121"/>
      <c r="CTK24" s="121"/>
      <c r="CTL24" s="121"/>
      <c r="CTM24" s="121"/>
      <c r="CTN24" s="121"/>
      <c r="CTO24" s="121"/>
      <c r="CTP24" s="121"/>
      <c r="CTQ24" s="121"/>
      <c r="CTR24" s="121"/>
      <c r="CTS24" s="121"/>
      <c r="CTT24" s="121"/>
      <c r="CTU24" s="121"/>
      <c r="CTV24" s="121"/>
      <c r="CTW24" s="121"/>
      <c r="CTX24" s="121"/>
      <c r="CTY24" s="121"/>
      <c r="CTZ24" s="121"/>
      <c r="CUA24" s="121"/>
      <c r="CUB24" s="121"/>
      <c r="CUC24" s="121"/>
      <c r="CUD24" s="121"/>
      <c r="CUE24" s="121"/>
      <c r="CUF24" s="121"/>
      <c r="CUG24" s="121"/>
      <c r="CUH24" s="121"/>
      <c r="CUI24" s="121"/>
      <c r="CUJ24" s="121"/>
      <c r="CUK24" s="121"/>
      <c r="CUL24" s="121"/>
      <c r="CUM24" s="121"/>
      <c r="CUN24" s="121"/>
      <c r="CUO24" s="121"/>
      <c r="CUP24" s="121"/>
      <c r="CUQ24" s="121"/>
      <c r="CUR24" s="121"/>
      <c r="CUS24" s="121"/>
      <c r="CUT24" s="121"/>
      <c r="CUU24" s="121"/>
      <c r="CUV24" s="121"/>
      <c r="CUW24" s="121"/>
      <c r="CUX24" s="121"/>
      <c r="CUY24" s="121"/>
      <c r="CUZ24" s="121"/>
      <c r="CVA24" s="121"/>
      <c r="CVB24" s="121"/>
      <c r="CVC24" s="121"/>
      <c r="CVD24" s="121"/>
      <c r="CVE24" s="121"/>
      <c r="CVF24" s="121"/>
      <c r="CVG24" s="121"/>
      <c r="CVH24" s="121"/>
      <c r="CVI24" s="121"/>
      <c r="CVJ24" s="121"/>
      <c r="CVK24" s="121"/>
      <c r="CVL24" s="121"/>
      <c r="CVM24" s="121"/>
      <c r="CVN24" s="121"/>
      <c r="CVO24" s="121"/>
      <c r="CVP24" s="121"/>
      <c r="CVQ24" s="121"/>
      <c r="CVR24" s="121"/>
      <c r="CVS24" s="121"/>
      <c r="CVT24" s="121"/>
      <c r="CVU24" s="121"/>
      <c r="CVV24" s="121"/>
      <c r="CVW24" s="121"/>
      <c r="CVX24" s="121"/>
      <c r="CVY24" s="121"/>
      <c r="CVZ24" s="121"/>
      <c r="CWA24" s="121"/>
      <c r="CWB24" s="121"/>
      <c r="CWC24" s="121"/>
      <c r="CWD24" s="121"/>
      <c r="CWE24" s="121"/>
      <c r="CWF24" s="121"/>
      <c r="CWG24" s="121"/>
      <c r="CWH24" s="121"/>
      <c r="CWI24" s="121"/>
      <c r="CWJ24" s="121"/>
      <c r="CWK24" s="121"/>
      <c r="CWL24" s="121"/>
      <c r="CWM24" s="121"/>
      <c r="CWN24" s="121"/>
      <c r="CWO24" s="121"/>
      <c r="CWP24" s="121"/>
      <c r="CWQ24" s="121"/>
      <c r="CWR24" s="121"/>
      <c r="CWS24" s="121"/>
      <c r="CWT24" s="121"/>
      <c r="CWU24" s="121"/>
      <c r="CWV24" s="121"/>
      <c r="CWW24" s="121"/>
      <c r="CWX24" s="121"/>
      <c r="CWY24" s="121"/>
      <c r="CWZ24" s="121"/>
      <c r="CXA24" s="121"/>
      <c r="CXB24" s="121"/>
      <c r="CXC24" s="121"/>
      <c r="CXD24" s="121"/>
      <c r="CXE24" s="121"/>
      <c r="CXF24" s="121"/>
      <c r="CXG24" s="121"/>
      <c r="CXH24" s="121"/>
      <c r="CXI24" s="121"/>
      <c r="CXJ24" s="121"/>
      <c r="CXK24" s="121"/>
      <c r="CXL24" s="121"/>
      <c r="CXM24" s="121"/>
      <c r="CXN24" s="121"/>
      <c r="CXO24" s="121"/>
      <c r="CXP24" s="121"/>
      <c r="CXQ24" s="121"/>
      <c r="CXR24" s="121"/>
      <c r="CXS24" s="121"/>
      <c r="CXT24" s="121"/>
      <c r="CXU24" s="121"/>
      <c r="CXV24" s="121"/>
      <c r="CXW24" s="121"/>
      <c r="CXX24" s="121"/>
      <c r="CXY24" s="121"/>
      <c r="CXZ24" s="121"/>
      <c r="CYA24" s="121"/>
      <c r="CYB24" s="121"/>
      <c r="CYC24" s="121"/>
      <c r="CYD24" s="121"/>
      <c r="CYE24" s="121"/>
      <c r="CYF24" s="121"/>
      <c r="CYG24" s="121"/>
      <c r="CYH24" s="121"/>
      <c r="CYI24" s="121"/>
      <c r="CYJ24" s="121"/>
      <c r="CYK24" s="121"/>
      <c r="CYL24" s="121"/>
      <c r="CYM24" s="121"/>
      <c r="CYN24" s="121"/>
      <c r="CYO24" s="121"/>
      <c r="CYP24" s="121"/>
      <c r="CYQ24" s="121"/>
      <c r="CYR24" s="121"/>
      <c r="CYS24" s="121"/>
      <c r="CYT24" s="121"/>
      <c r="CYU24" s="121"/>
      <c r="CYV24" s="121"/>
      <c r="CYW24" s="121"/>
      <c r="CYX24" s="121"/>
      <c r="CYY24" s="121"/>
      <c r="CYZ24" s="121"/>
      <c r="CZA24" s="121"/>
      <c r="CZB24" s="121"/>
      <c r="CZC24" s="121"/>
      <c r="CZD24" s="121"/>
      <c r="CZE24" s="121"/>
      <c r="CZF24" s="121"/>
      <c r="CZG24" s="121"/>
      <c r="CZH24" s="121"/>
      <c r="CZI24" s="121"/>
      <c r="CZJ24" s="121"/>
      <c r="CZK24" s="121"/>
      <c r="CZL24" s="121"/>
      <c r="CZM24" s="121"/>
      <c r="CZN24" s="121"/>
      <c r="CZO24" s="121"/>
      <c r="CZP24" s="121"/>
      <c r="CZQ24" s="121"/>
      <c r="CZR24" s="121"/>
      <c r="CZS24" s="121"/>
      <c r="CZT24" s="121"/>
      <c r="CZU24" s="121"/>
      <c r="CZV24" s="121"/>
      <c r="CZW24" s="121"/>
      <c r="CZX24" s="121"/>
      <c r="CZY24" s="121"/>
      <c r="CZZ24" s="121"/>
      <c r="DAA24" s="121"/>
      <c r="DAB24" s="121"/>
      <c r="DAC24" s="121"/>
      <c r="DAD24" s="121"/>
      <c r="DAE24" s="121"/>
      <c r="DAF24" s="121"/>
      <c r="DAG24" s="121"/>
      <c r="DAH24" s="121"/>
      <c r="DAI24" s="121"/>
      <c r="DAJ24" s="121"/>
      <c r="DAK24" s="121"/>
      <c r="DAL24" s="121"/>
      <c r="DAM24" s="121"/>
      <c r="DAN24" s="121"/>
      <c r="DAO24" s="121"/>
      <c r="DAP24" s="121"/>
      <c r="DAQ24" s="121"/>
      <c r="DAR24" s="121"/>
      <c r="DAS24" s="121"/>
      <c r="DAT24" s="121"/>
      <c r="DAU24" s="121"/>
      <c r="DAV24" s="121"/>
      <c r="DAW24" s="121"/>
      <c r="DAX24" s="121"/>
      <c r="DAY24" s="121"/>
      <c r="DAZ24" s="121"/>
      <c r="DBA24" s="121"/>
      <c r="DBB24" s="121"/>
      <c r="DBC24" s="121"/>
      <c r="DBD24" s="121"/>
      <c r="DBE24" s="121"/>
      <c r="DBF24" s="121"/>
      <c r="DBG24" s="121"/>
      <c r="DBH24" s="121"/>
      <c r="DBI24" s="121"/>
      <c r="DBJ24" s="121"/>
      <c r="DBK24" s="121"/>
      <c r="DBL24" s="121"/>
      <c r="DBM24" s="121"/>
      <c r="DBN24" s="121"/>
      <c r="DBO24" s="121"/>
      <c r="DBP24" s="121"/>
      <c r="DBQ24" s="121"/>
      <c r="DBR24" s="121"/>
      <c r="DBS24" s="121"/>
      <c r="DBT24" s="121"/>
      <c r="DBU24" s="121"/>
      <c r="DBV24" s="121"/>
      <c r="DBW24" s="121"/>
      <c r="DBX24" s="121"/>
      <c r="DBY24" s="121"/>
      <c r="DBZ24" s="121"/>
      <c r="DCA24" s="121"/>
      <c r="DCB24" s="121"/>
      <c r="DCC24" s="121"/>
      <c r="DCD24" s="121"/>
      <c r="DCE24" s="121"/>
      <c r="DCF24" s="121"/>
      <c r="DCG24" s="121"/>
      <c r="DCH24" s="121"/>
      <c r="DCI24" s="121"/>
      <c r="DCJ24" s="121"/>
      <c r="DCK24" s="121"/>
      <c r="DCL24" s="121"/>
      <c r="DCM24" s="121"/>
      <c r="DCN24" s="121"/>
      <c r="DCO24" s="121"/>
      <c r="DCP24" s="121"/>
      <c r="DCQ24" s="121"/>
      <c r="DCR24" s="121"/>
      <c r="DCS24" s="121"/>
      <c r="DCT24" s="121"/>
      <c r="DCU24" s="121"/>
      <c r="DCV24" s="121"/>
      <c r="DCW24" s="121"/>
      <c r="DCX24" s="121"/>
      <c r="DCY24" s="121"/>
      <c r="DCZ24" s="121"/>
      <c r="DDA24" s="121"/>
      <c r="DDB24" s="121"/>
      <c r="DDC24" s="121"/>
      <c r="DDD24" s="121"/>
      <c r="DDE24" s="121"/>
      <c r="DDF24" s="121"/>
      <c r="DDG24" s="121"/>
      <c r="DDH24" s="121"/>
      <c r="DDI24" s="121"/>
      <c r="DDJ24" s="121"/>
      <c r="DDK24" s="121"/>
      <c r="DDL24" s="121"/>
      <c r="DDM24" s="121"/>
      <c r="DDN24" s="121"/>
      <c r="DDO24" s="121"/>
      <c r="DDP24" s="121"/>
      <c r="DDQ24" s="121"/>
      <c r="DDR24" s="121"/>
      <c r="DDS24" s="121"/>
      <c r="DDT24" s="121"/>
      <c r="DDU24" s="121"/>
      <c r="DDV24" s="121"/>
      <c r="DDW24" s="121"/>
      <c r="DDX24" s="121"/>
      <c r="DDY24" s="121"/>
      <c r="DDZ24" s="121"/>
      <c r="DEA24" s="121"/>
      <c r="DEB24" s="121"/>
      <c r="DEC24" s="121"/>
      <c r="DED24" s="121"/>
      <c r="DEE24" s="121"/>
      <c r="DEF24" s="121"/>
      <c r="DEG24" s="121"/>
      <c r="DEH24" s="121"/>
      <c r="DEI24" s="121"/>
      <c r="DEJ24" s="121"/>
      <c r="DEK24" s="121"/>
      <c r="DEL24" s="121"/>
      <c r="DEM24" s="121"/>
      <c r="DEN24" s="121"/>
      <c r="DEO24" s="121"/>
      <c r="DEP24" s="121"/>
      <c r="DEQ24" s="121"/>
      <c r="DER24" s="121"/>
      <c r="DES24" s="121"/>
      <c r="DET24" s="121"/>
      <c r="DEU24" s="121"/>
      <c r="DEV24" s="121"/>
      <c r="DEW24" s="121"/>
      <c r="DEX24" s="121"/>
      <c r="DEY24" s="121"/>
      <c r="DEZ24" s="121"/>
      <c r="DFA24" s="121"/>
      <c r="DFB24" s="121"/>
      <c r="DFC24" s="121"/>
      <c r="DFD24" s="121"/>
      <c r="DFE24" s="121"/>
      <c r="DFF24" s="121"/>
      <c r="DFG24" s="121"/>
      <c r="DFH24" s="121"/>
      <c r="DFI24" s="121"/>
      <c r="DFJ24" s="121"/>
      <c r="DFK24" s="121"/>
      <c r="DFL24" s="121"/>
      <c r="DFM24" s="121"/>
      <c r="DFN24" s="121"/>
      <c r="DFO24" s="121"/>
      <c r="DFP24" s="121"/>
      <c r="DFQ24" s="121"/>
      <c r="DFR24" s="121"/>
      <c r="DFS24" s="121"/>
      <c r="DFT24" s="121"/>
      <c r="DFU24" s="121"/>
      <c r="DFV24" s="121"/>
      <c r="DFW24" s="121"/>
      <c r="DFX24" s="121"/>
      <c r="DFY24" s="121"/>
      <c r="DFZ24" s="121"/>
      <c r="DGA24" s="121"/>
      <c r="DGB24" s="121"/>
      <c r="DGC24" s="121"/>
      <c r="DGD24" s="121"/>
      <c r="DGE24" s="121"/>
      <c r="DGF24" s="121"/>
      <c r="DGG24" s="121"/>
      <c r="DGH24" s="121"/>
      <c r="DGI24" s="121"/>
      <c r="DGJ24" s="121"/>
      <c r="DGK24" s="121"/>
      <c r="DGL24" s="121"/>
      <c r="DGM24" s="121"/>
      <c r="DGN24" s="121"/>
      <c r="DGO24" s="121"/>
      <c r="DGP24" s="121"/>
      <c r="DGQ24" s="121"/>
      <c r="DGR24" s="121"/>
      <c r="DGS24" s="121"/>
      <c r="DGT24" s="121"/>
      <c r="DGU24" s="121"/>
      <c r="DGV24" s="121"/>
      <c r="DGW24" s="121"/>
      <c r="DGX24" s="121"/>
      <c r="DGY24" s="121"/>
      <c r="DGZ24" s="121"/>
      <c r="DHA24" s="121"/>
      <c r="DHB24" s="121"/>
      <c r="DHC24" s="121"/>
      <c r="DHD24" s="121"/>
      <c r="DHE24" s="121"/>
      <c r="DHF24" s="121"/>
      <c r="DHG24" s="121"/>
      <c r="DHH24" s="121"/>
      <c r="DHI24" s="121"/>
      <c r="DHJ24" s="121"/>
      <c r="DHK24" s="121"/>
      <c r="DHL24" s="121"/>
      <c r="DHM24" s="121"/>
      <c r="DHN24" s="121"/>
      <c r="DHO24" s="121"/>
      <c r="DHP24" s="121"/>
      <c r="DHQ24" s="121"/>
      <c r="DHR24" s="121"/>
      <c r="DHS24" s="121"/>
      <c r="DHT24" s="121"/>
      <c r="DHU24" s="121"/>
      <c r="DHV24" s="121"/>
      <c r="DHW24" s="121"/>
      <c r="DHX24" s="121"/>
      <c r="DHY24" s="121"/>
      <c r="DHZ24" s="121"/>
      <c r="DIA24" s="121"/>
      <c r="DIB24" s="121"/>
      <c r="DIC24" s="121"/>
      <c r="DID24" s="121"/>
      <c r="DIE24" s="121"/>
      <c r="DIF24" s="121"/>
      <c r="DIG24" s="121"/>
      <c r="DIH24" s="121"/>
      <c r="DII24" s="121"/>
      <c r="DIJ24" s="121"/>
      <c r="DIK24" s="121"/>
      <c r="DIL24" s="121"/>
      <c r="DIM24" s="121"/>
      <c r="DIN24" s="121"/>
      <c r="DIO24" s="121"/>
      <c r="DIP24" s="121"/>
      <c r="DIQ24" s="121"/>
      <c r="DIR24" s="121"/>
      <c r="DIS24" s="121"/>
      <c r="DIT24" s="121"/>
      <c r="DIU24" s="121"/>
      <c r="DIV24" s="121"/>
      <c r="DIW24" s="121"/>
      <c r="DIX24" s="121"/>
      <c r="DIY24" s="121"/>
      <c r="DIZ24" s="121"/>
      <c r="DJA24" s="121"/>
      <c r="DJB24" s="121"/>
      <c r="DJC24" s="121"/>
      <c r="DJD24" s="121"/>
      <c r="DJE24" s="121"/>
      <c r="DJF24" s="121"/>
      <c r="DJG24" s="121"/>
      <c r="DJH24" s="121"/>
      <c r="DJI24" s="121"/>
      <c r="DJJ24" s="121"/>
      <c r="DJK24" s="121"/>
      <c r="DJL24" s="121"/>
      <c r="DJM24" s="121"/>
      <c r="DJN24" s="121"/>
      <c r="DJO24" s="121"/>
      <c r="DJP24" s="121"/>
      <c r="DJQ24" s="121"/>
      <c r="DJR24" s="121"/>
      <c r="DJS24" s="121"/>
      <c r="DJT24" s="121"/>
      <c r="DJU24" s="121"/>
      <c r="DJV24" s="121"/>
      <c r="DJW24" s="121"/>
      <c r="DJX24" s="121"/>
      <c r="DJY24" s="121"/>
      <c r="DJZ24" s="121"/>
      <c r="DKA24" s="121"/>
      <c r="DKB24" s="121"/>
      <c r="DKC24" s="121"/>
      <c r="DKD24" s="121"/>
      <c r="DKE24" s="121"/>
      <c r="DKF24" s="121"/>
      <c r="DKG24" s="121"/>
      <c r="DKH24" s="121"/>
      <c r="DKI24" s="121"/>
      <c r="DKJ24" s="121"/>
      <c r="DKK24" s="121"/>
      <c r="DKL24" s="121"/>
      <c r="DKM24" s="121"/>
      <c r="DKN24" s="121"/>
      <c r="DKO24" s="121"/>
      <c r="DKP24" s="121"/>
      <c r="DKQ24" s="121"/>
      <c r="DKR24" s="121"/>
      <c r="DKS24" s="121"/>
      <c r="DKT24" s="121"/>
      <c r="DKU24" s="121"/>
      <c r="DKV24" s="121"/>
      <c r="DKW24" s="121"/>
      <c r="DKX24" s="121"/>
      <c r="DKY24" s="121"/>
      <c r="DKZ24" s="121"/>
      <c r="DLA24" s="121"/>
      <c r="DLB24" s="121"/>
      <c r="DLC24" s="121"/>
      <c r="DLD24" s="121"/>
      <c r="DLE24" s="121"/>
      <c r="DLF24" s="121"/>
      <c r="DLG24" s="121"/>
      <c r="DLH24" s="121"/>
      <c r="DLI24" s="121"/>
      <c r="DLJ24" s="121"/>
      <c r="DLK24" s="121"/>
      <c r="DLL24" s="121"/>
      <c r="DLM24" s="121"/>
      <c r="DLN24" s="121"/>
      <c r="DLO24" s="121"/>
      <c r="DLP24" s="121"/>
      <c r="DLQ24" s="121"/>
      <c r="DLR24" s="121"/>
      <c r="DLS24" s="121"/>
      <c r="DLT24" s="121"/>
      <c r="DLU24" s="121"/>
      <c r="DLV24" s="121"/>
      <c r="DLW24" s="121"/>
      <c r="DLX24" s="121"/>
      <c r="DLY24" s="121"/>
      <c r="DLZ24" s="121"/>
      <c r="DMA24" s="121"/>
      <c r="DMB24" s="121"/>
      <c r="DMC24" s="121"/>
      <c r="DMD24" s="121"/>
      <c r="DME24" s="121"/>
      <c r="DMF24" s="121"/>
      <c r="DMG24" s="121"/>
      <c r="DMH24" s="121"/>
      <c r="DMI24" s="121"/>
      <c r="DMJ24" s="121"/>
      <c r="DMK24" s="121"/>
      <c r="DML24" s="121"/>
      <c r="DMM24" s="121"/>
      <c r="DMN24" s="121"/>
      <c r="DMO24" s="121"/>
      <c r="DMP24" s="121"/>
      <c r="DMQ24" s="121"/>
      <c r="DMR24" s="121"/>
      <c r="DMS24" s="121"/>
      <c r="DMT24" s="121"/>
      <c r="DMU24" s="121"/>
      <c r="DMV24" s="121"/>
      <c r="DMW24" s="121"/>
      <c r="DMX24" s="121"/>
      <c r="DMY24" s="121"/>
      <c r="DMZ24" s="121"/>
      <c r="DNA24" s="121"/>
      <c r="DNB24" s="121"/>
      <c r="DNC24" s="121"/>
      <c r="DND24" s="121"/>
      <c r="DNE24" s="121"/>
      <c r="DNF24" s="121"/>
      <c r="DNG24" s="121"/>
      <c r="DNH24" s="121"/>
      <c r="DNI24" s="121"/>
      <c r="DNJ24" s="121"/>
      <c r="DNK24" s="121"/>
      <c r="DNL24" s="121"/>
      <c r="DNM24" s="121"/>
      <c r="DNN24" s="121"/>
      <c r="DNO24" s="121"/>
      <c r="DNP24" s="121"/>
      <c r="DNQ24" s="121"/>
      <c r="DNR24" s="121"/>
      <c r="DNS24" s="121"/>
      <c r="DNT24" s="121"/>
      <c r="DNU24" s="121"/>
      <c r="DNV24" s="121"/>
      <c r="DNW24" s="121"/>
      <c r="DNX24" s="121"/>
      <c r="DNY24" s="121"/>
      <c r="DNZ24" s="121"/>
      <c r="DOA24" s="121"/>
      <c r="DOB24" s="121"/>
      <c r="DOC24" s="121"/>
      <c r="DOD24" s="121"/>
      <c r="DOE24" s="121"/>
      <c r="DOF24" s="121"/>
      <c r="DOG24" s="121"/>
      <c r="DOH24" s="121"/>
      <c r="DOI24" s="121"/>
      <c r="DOJ24" s="121"/>
      <c r="DOK24" s="121"/>
      <c r="DOL24" s="121"/>
      <c r="DOM24" s="121"/>
      <c r="DON24" s="121"/>
      <c r="DOO24" s="121"/>
      <c r="DOP24" s="121"/>
      <c r="DOQ24" s="121"/>
      <c r="DOR24" s="121"/>
      <c r="DOS24" s="121"/>
      <c r="DOT24" s="121"/>
      <c r="DOU24" s="121"/>
      <c r="DOV24" s="121"/>
      <c r="DOW24" s="121"/>
      <c r="DOX24" s="121"/>
      <c r="DOY24" s="121"/>
      <c r="DOZ24" s="121"/>
      <c r="DPA24" s="121"/>
      <c r="DPB24" s="121"/>
      <c r="DPC24" s="121"/>
      <c r="DPD24" s="121"/>
      <c r="DPE24" s="121"/>
      <c r="DPF24" s="121"/>
      <c r="DPG24" s="121"/>
      <c r="DPH24" s="121"/>
      <c r="DPI24" s="121"/>
      <c r="DPJ24" s="121"/>
      <c r="DPK24" s="121"/>
      <c r="DPL24" s="121"/>
      <c r="DPM24" s="121"/>
      <c r="DPN24" s="121"/>
      <c r="DPO24" s="121"/>
      <c r="DPP24" s="121"/>
      <c r="DPQ24" s="121"/>
      <c r="DPR24" s="121"/>
      <c r="DPS24" s="121"/>
      <c r="DPT24" s="121"/>
      <c r="DPU24" s="121"/>
      <c r="DPV24" s="121"/>
      <c r="DPW24" s="121"/>
      <c r="DPX24" s="121"/>
      <c r="DPY24" s="121"/>
      <c r="DPZ24" s="121"/>
      <c r="DQA24" s="121"/>
      <c r="DQB24" s="121"/>
      <c r="DQC24" s="121"/>
      <c r="DQD24" s="121"/>
      <c r="DQE24" s="121"/>
      <c r="DQF24" s="121"/>
      <c r="DQG24" s="121"/>
      <c r="DQH24" s="121"/>
      <c r="DQI24" s="121"/>
      <c r="DQJ24" s="121"/>
      <c r="DQK24" s="121"/>
      <c r="DQL24" s="121"/>
      <c r="DQM24" s="121"/>
      <c r="DQN24" s="121"/>
      <c r="DQO24" s="121"/>
      <c r="DQP24" s="121"/>
      <c r="DQQ24" s="121"/>
      <c r="DQR24" s="121"/>
      <c r="DQS24" s="121"/>
      <c r="DQT24" s="121"/>
      <c r="DQU24" s="121"/>
      <c r="DQV24" s="121"/>
      <c r="DQW24" s="121"/>
      <c r="DQX24" s="121"/>
      <c r="DQY24" s="121"/>
      <c r="DQZ24" s="121"/>
      <c r="DRA24" s="121"/>
      <c r="DRB24" s="121"/>
      <c r="DRC24" s="121"/>
      <c r="DRD24" s="121"/>
      <c r="DRE24" s="121"/>
      <c r="DRF24" s="121"/>
      <c r="DRG24" s="121"/>
      <c r="DRH24" s="121"/>
      <c r="DRI24" s="121"/>
      <c r="DRJ24" s="121"/>
      <c r="DRK24" s="121"/>
      <c r="DRL24" s="121"/>
      <c r="DRM24" s="121"/>
      <c r="DRN24" s="121"/>
      <c r="DRO24" s="121"/>
      <c r="DRP24" s="121"/>
      <c r="DRQ24" s="121"/>
      <c r="DRR24" s="121"/>
      <c r="DRS24" s="121"/>
      <c r="DRT24" s="121"/>
      <c r="DRU24" s="121"/>
      <c r="DRV24" s="121"/>
      <c r="DRW24" s="121"/>
      <c r="DRX24" s="121"/>
      <c r="DRY24" s="121"/>
      <c r="DRZ24" s="121"/>
      <c r="DSA24" s="121"/>
      <c r="DSB24" s="121"/>
      <c r="DSC24" s="121"/>
      <c r="DSD24" s="121"/>
      <c r="DSE24" s="121"/>
      <c r="DSF24" s="121"/>
      <c r="DSG24" s="121"/>
      <c r="DSH24" s="121"/>
      <c r="DSI24" s="121"/>
      <c r="DSJ24" s="121"/>
      <c r="DSK24" s="121"/>
      <c r="DSL24" s="121"/>
      <c r="DSM24" s="121"/>
      <c r="DSN24" s="121"/>
      <c r="DSO24" s="121"/>
      <c r="DSP24" s="121"/>
      <c r="DSQ24" s="121"/>
      <c r="DSR24" s="121"/>
      <c r="DSS24" s="121"/>
      <c r="DST24" s="121"/>
      <c r="DSU24" s="121"/>
      <c r="DSV24" s="121"/>
      <c r="DSW24" s="121"/>
      <c r="DSX24" s="121"/>
      <c r="DSY24" s="121"/>
      <c r="DSZ24" s="121"/>
      <c r="DTA24" s="121"/>
      <c r="DTB24" s="121"/>
      <c r="DTC24" s="121"/>
      <c r="DTD24" s="121"/>
      <c r="DTE24" s="121"/>
      <c r="DTF24" s="121"/>
      <c r="DTG24" s="121"/>
      <c r="DTH24" s="121"/>
      <c r="DTI24" s="121"/>
      <c r="DTJ24" s="121"/>
      <c r="DTK24" s="121"/>
      <c r="DTL24" s="121"/>
      <c r="DTM24" s="121"/>
      <c r="DTN24" s="121"/>
      <c r="DTO24" s="121"/>
      <c r="DTP24" s="121"/>
      <c r="DTQ24" s="121"/>
      <c r="DTR24" s="121"/>
      <c r="DTS24" s="121"/>
      <c r="DTT24" s="121"/>
      <c r="DTU24" s="121"/>
      <c r="DTV24" s="121"/>
      <c r="DTW24" s="121"/>
      <c r="DTX24" s="121"/>
      <c r="DTY24" s="121"/>
      <c r="DTZ24" s="121"/>
      <c r="DUA24" s="121"/>
      <c r="DUB24" s="121"/>
      <c r="DUC24" s="121"/>
      <c r="DUD24" s="121"/>
      <c r="DUE24" s="121"/>
      <c r="DUF24" s="121"/>
      <c r="DUG24" s="121"/>
      <c r="DUH24" s="121"/>
      <c r="DUI24" s="121"/>
      <c r="DUJ24" s="121"/>
      <c r="DUK24" s="121"/>
      <c r="DUL24" s="121"/>
      <c r="DUM24" s="121"/>
      <c r="DUN24" s="121"/>
      <c r="DUO24" s="121"/>
      <c r="DUP24" s="121"/>
      <c r="DUQ24" s="121"/>
      <c r="DUR24" s="121"/>
      <c r="DUS24" s="121"/>
      <c r="DUT24" s="121"/>
      <c r="DUU24" s="121"/>
      <c r="DUV24" s="121"/>
      <c r="DUW24" s="121"/>
      <c r="DUX24" s="121"/>
      <c r="DUY24" s="121"/>
      <c r="DUZ24" s="121"/>
      <c r="DVA24" s="121"/>
      <c r="DVB24" s="121"/>
      <c r="DVC24" s="121"/>
      <c r="DVD24" s="121"/>
      <c r="DVE24" s="121"/>
      <c r="DVF24" s="121"/>
      <c r="DVG24" s="121"/>
      <c r="DVH24" s="121"/>
      <c r="DVI24" s="121"/>
      <c r="DVJ24" s="121"/>
      <c r="DVK24" s="121"/>
      <c r="DVL24" s="121"/>
      <c r="DVM24" s="121"/>
      <c r="DVN24" s="121"/>
      <c r="DVO24" s="121"/>
      <c r="DVP24" s="121"/>
      <c r="DVQ24" s="121"/>
      <c r="DVR24" s="121"/>
      <c r="DVS24" s="121"/>
      <c r="DVT24" s="121"/>
      <c r="DVU24" s="121"/>
      <c r="DVV24" s="121"/>
      <c r="DVW24" s="121"/>
      <c r="DVX24" s="121"/>
      <c r="DVY24" s="121"/>
      <c r="DVZ24" s="121"/>
      <c r="DWA24" s="121"/>
      <c r="DWB24" s="121"/>
      <c r="DWC24" s="121"/>
      <c r="DWD24" s="121"/>
      <c r="DWE24" s="121"/>
      <c r="DWF24" s="121"/>
      <c r="DWG24" s="121"/>
      <c r="DWH24" s="121"/>
      <c r="DWI24" s="121"/>
      <c r="DWJ24" s="121"/>
      <c r="DWK24" s="121"/>
      <c r="DWL24" s="121"/>
      <c r="DWM24" s="121"/>
      <c r="DWN24" s="121"/>
      <c r="DWO24" s="121"/>
      <c r="DWP24" s="121"/>
      <c r="DWQ24" s="121"/>
      <c r="DWR24" s="121"/>
      <c r="DWS24" s="121"/>
      <c r="DWT24" s="121"/>
      <c r="DWU24" s="121"/>
      <c r="DWV24" s="121"/>
      <c r="DWW24" s="121"/>
      <c r="DWX24" s="121"/>
      <c r="DWY24" s="121"/>
      <c r="DWZ24" s="121"/>
      <c r="DXA24" s="121"/>
      <c r="DXB24" s="121"/>
      <c r="DXC24" s="121"/>
      <c r="DXD24" s="121"/>
      <c r="DXE24" s="121"/>
      <c r="DXF24" s="121"/>
      <c r="DXG24" s="121"/>
      <c r="DXH24" s="121"/>
      <c r="DXI24" s="121"/>
      <c r="DXJ24" s="121"/>
      <c r="DXK24" s="121"/>
      <c r="DXL24" s="121"/>
      <c r="DXM24" s="121"/>
      <c r="DXN24" s="121"/>
      <c r="DXO24" s="121"/>
      <c r="DXP24" s="121"/>
      <c r="DXQ24" s="121"/>
      <c r="DXR24" s="121"/>
      <c r="DXS24" s="121"/>
      <c r="DXT24" s="121"/>
      <c r="DXU24" s="121"/>
      <c r="DXV24" s="121"/>
      <c r="DXW24" s="121"/>
      <c r="DXX24" s="121"/>
      <c r="DXY24" s="121"/>
      <c r="DXZ24" s="121"/>
      <c r="DYA24" s="121"/>
      <c r="DYB24" s="121"/>
      <c r="DYC24" s="121"/>
      <c r="DYD24" s="121"/>
      <c r="DYE24" s="121"/>
      <c r="DYF24" s="121"/>
      <c r="DYG24" s="121"/>
      <c r="DYH24" s="121"/>
      <c r="DYI24" s="121"/>
      <c r="DYJ24" s="121"/>
      <c r="DYK24" s="121"/>
      <c r="DYL24" s="121"/>
      <c r="DYM24" s="121"/>
      <c r="DYN24" s="121"/>
      <c r="DYO24" s="121"/>
      <c r="DYP24" s="121"/>
      <c r="DYQ24" s="121"/>
      <c r="DYR24" s="121"/>
      <c r="DYS24" s="121"/>
      <c r="DYT24" s="121"/>
      <c r="DYU24" s="121"/>
      <c r="DYV24" s="121"/>
      <c r="DYW24" s="121"/>
      <c r="DYX24" s="121"/>
      <c r="DYY24" s="121"/>
      <c r="DYZ24" s="121"/>
      <c r="DZA24" s="121"/>
      <c r="DZB24" s="121"/>
      <c r="DZC24" s="121"/>
      <c r="DZD24" s="121"/>
      <c r="DZE24" s="121"/>
      <c r="DZF24" s="121"/>
      <c r="DZG24" s="121"/>
      <c r="DZH24" s="121"/>
      <c r="DZI24" s="121"/>
      <c r="DZJ24" s="121"/>
      <c r="DZK24" s="121"/>
      <c r="DZL24" s="121"/>
      <c r="DZM24" s="121"/>
      <c r="DZN24" s="121"/>
      <c r="DZO24" s="121"/>
      <c r="DZP24" s="121"/>
      <c r="DZQ24" s="121"/>
      <c r="DZR24" s="121"/>
      <c r="DZS24" s="121"/>
      <c r="DZT24" s="121"/>
      <c r="DZU24" s="121"/>
      <c r="DZV24" s="121"/>
      <c r="DZW24" s="121"/>
      <c r="DZX24" s="121"/>
      <c r="DZY24" s="121"/>
      <c r="DZZ24" s="121"/>
      <c r="EAA24" s="121"/>
      <c r="EAB24" s="121"/>
      <c r="EAC24" s="121"/>
      <c r="EAD24" s="121"/>
      <c r="EAE24" s="121"/>
      <c r="EAF24" s="121"/>
      <c r="EAG24" s="121"/>
      <c r="EAH24" s="121"/>
      <c r="EAI24" s="121"/>
      <c r="EAJ24" s="121"/>
      <c r="EAK24" s="121"/>
      <c r="EAL24" s="121"/>
      <c r="EAM24" s="121"/>
      <c r="EAN24" s="121"/>
      <c r="EAO24" s="121"/>
      <c r="EAP24" s="121"/>
      <c r="EAQ24" s="121"/>
      <c r="EAR24" s="121"/>
      <c r="EAS24" s="121"/>
      <c r="EAT24" s="121"/>
      <c r="EAU24" s="121"/>
      <c r="EAV24" s="121"/>
      <c r="EAW24" s="121"/>
      <c r="EAX24" s="121"/>
      <c r="EAY24" s="121"/>
      <c r="EAZ24" s="121"/>
      <c r="EBA24" s="121"/>
      <c r="EBB24" s="121"/>
      <c r="EBC24" s="121"/>
      <c r="EBD24" s="121"/>
      <c r="EBE24" s="121"/>
      <c r="EBF24" s="121"/>
      <c r="EBG24" s="121"/>
      <c r="EBH24" s="121"/>
      <c r="EBI24" s="121"/>
      <c r="EBJ24" s="121"/>
      <c r="EBK24" s="121"/>
      <c r="EBL24" s="121"/>
      <c r="EBM24" s="121"/>
      <c r="EBN24" s="121"/>
      <c r="EBO24" s="121"/>
      <c r="EBP24" s="121"/>
      <c r="EBQ24" s="121"/>
      <c r="EBR24" s="121"/>
      <c r="EBS24" s="121"/>
      <c r="EBT24" s="121"/>
      <c r="EBU24" s="121"/>
      <c r="EBV24" s="121"/>
      <c r="EBW24" s="121"/>
      <c r="EBX24" s="121"/>
      <c r="EBY24" s="121"/>
      <c r="EBZ24" s="121"/>
      <c r="ECA24" s="121"/>
      <c r="ECB24" s="121"/>
      <c r="ECC24" s="121"/>
      <c r="ECD24" s="121"/>
      <c r="ECE24" s="121"/>
      <c r="ECF24" s="121"/>
      <c r="ECG24" s="121"/>
      <c r="ECH24" s="121"/>
      <c r="ECI24" s="121"/>
      <c r="ECJ24" s="121"/>
      <c r="ECK24" s="121"/>
      <c r="ECL24" s="121"/>
      <c r="ECM24" s="121"/>
      <c r="ECN24" s="121"/>
      <c r="ECO24" s="121"/>
      <c r="ECP24" s="121"/>
      <c r="ECQ24" s="121"/>
      <c r="ECR24" s="121"/>
      <c r="ECS24" s="121"/>
      <c r="ECT24" s="121"/>
      <c r="ECU24" s="121"/>
      <c r="ECV24" s="121"/>
      <c r="ECW24" s="121"/>
      <c r="ECX24" s="121"/>
      <c r="ECY24" s="121"/>
      <c r="ECZ24" s="121"/>
      <c r="EDA24" s="121"/>
      <c r="EDB24" s="121"/>
      <c r="EDC24" s="121"/>
      <c r="EDD24" s="121"/>
      <c r="EDE24" s="121"/>
      <c r="EDF24" s="121"/>
      <c r="EDG24" s="121"/>
      <c r="EDH24" s="121"/>
      <c r="EDI24" s="121"/>
      <c r="EDJ24" s="121"/>
      <c r="EDK24" s="121"/>
      <c r="EDL24" s="121"/>
      <c r="EDM24" s="121"/>
      <c r="EDN24" s="121"/>
      <c r="EDO24" s="121"/>
      <c r="EDP24" s="121"/>
      <c r="EDQ24" s="121"/>
      <c r="EDR24" s="121"/>
      <c r="EDS24" s="121"/>
      <c r="EDT24" s="121"/>
      <c r="EDU24" s="121"/>
      <c r="EDV24" s="121"/>
      <c r="EDW24" s="121"/>
      <c r="EDX24" s="121"/>
      <c r="EDY24" s="121"/>
      <c r="EDZ24" s="121"/>
      <c r="EEA24" s="121"/>
      <c r="EEB24" s="121"/>
      <c r="EEC24" s="121"/>
      <c r="EED24" s="121"/>
      <c r="EEE24" s="121"/>
      <c r="EEF24" s="121"/>
      <c r="EEG24" s="121"/>
      <c r="EEH24" s="121"/>
      <c r="EEI24" s="121"/>
      <c r="EEJ24" s="121"/>
      <c r="EEK24" s="121"/>
      <c r="EEL24" s="121"/>
      <c r="EEM24" s="121"/>
      <c r="EEN24" s="121"/>
      <c r="EEO24" s="121"/>
      <c r="EEP24" s="121"/>
      <c r="EEQ24" s="121"/>
      <c r="EER24" s="121"/>
      <c r="EES24" s="121"/>
      <c r="EET24" s="121"/>
      <c r="EEU24" s="121"/>
      <c r="EEV24" s="121"/>
      <c r="EEW24" s="121"/>
      <c r="EEX24" s="121"/>
      <c r="EEY24" s="121"/>
      <c r="EEZ24" s="121"/>
      <c r="EFA24" s="121"/>
      <c r="EFB24" s="121"/>
      <c r="EFC24" s="121"/>
      <c r="EFD24" s="121"/>
      <c r="EFE24" s="121"/>
      <c r="EFF24" s="121"/>
      <c r="EFG24" s="121"/>
      <c r="EFH24" s="121"/>
      <c r="EFI24" s="121"/>
      <c r="EFJ24" s="121"/>
      <c r="EFK24" s="121"/>
      <c r="EFL24" s="121"/>
      <c r="EFM24" s="121"/>
      <c r="EFN24" s="121"/>
      <c r="EFO24" s="121"/>
      <c r="EFP24" s="121"/>
      <c r="EFQ24" s="121"/>
      <c r="EFR24" s="121"/>
      <c r="EFS24" s="121"/>
      <c r="EFT24" s="121"/>
      <c r="EFU24" s="121"/>
      <c r="EFV24" s="121"/>
      <c r="EFW24" s="121"/>
      <c r="EFX24" s="121"/>
      <c r="EFY24" s="121"/>
      <c r="EFZ24" s="121"/>
      <c r="EGA24" s="121"/>
      <c r="EGB24" s="121"/>
      <c r="EGC24" s="121"/>
      <c r="EGD24" s="121"/>
      <c r="EGE24" s="121"/>
      <c r="EGF24" s="121"/>
      <c r="EGG24" s="121"/>
      <c r="EGH24" s="121"/>
      <c r="EGI24" s="121"/>
      <c r="EGJ24" s="121"/>
      <c r="EGK24" s="121"/>
      <c r="EGL24" s="121"/>
      <c r="EGM24" s="121"/>
      <c r="EGN24" s="121"/>
      <c r="EGO24" s="121"/>
      <c r="EGP24" s="121"/>
      <c r="EGQ24" s="121"/>
      <c r="EGR24" s="121"/>
      <c r="EGS24" s="121"/>
      <c r="EGT24" s="121"/>
      <c r="EGU24" s="121"/>
      <c r="EGV24" s="121"/>
      <c r="EGW24" s="121"/>
      <c r="EGX24" s="121"/>
      <c r="EGY24" s="121"/>
      <c r="EGZ24" s="121"/>
      <c r="EHA24" s="121"/>
      <c r="EHB24" s="121"/>
      <c r="EHC24" s="121"/>
      <c r="EHD24" s="121"/>
      <c r="EHE24" s="121"/>
      <c r="EHF24" s="121"/>
      <c r="EHG24" s="121"/>
      <c r="EHH24" s="121"/>
      <c r="EHI24" s="121"/>
      <c r="EHJ24" s="121"/>
      <c r="EHK24" s="121"/>
      <c r="EHL24" s="121"/>
      <c r="EHM24" s="121"/>
      <c r="EHN24" s="121"/>
      <c r="EHO24" s="121"/>
      <c r="EHP24" s="121"/>
      <c r="EHQ24" s="121"/>
      <c r="EHR24" s="121"/>
      <c r="EHS24" s="121"/>
      <c r="EHT24" s="121"/>
      <c r="EHU24" s="121"/>
      <c r="EHV24" s="121"/>
      <c r="EHW24" s="121"/>
      <c r="EHX24" s="121"/>
      <c r="EHY24" s="121"/>
      <c r="EHZ24" s="121"/>
      <c r="EIA24" s="121"/>
      <c r="EIB24" s="121"/>
      <c r="EIC24" s="121"/>
      <c r="EID24" s="121"/>
      <c r="EIE24" s="121"/>
      <c r="EIF24" s="121"/>
      <c r="EIG24" s="121"/>
      <c r="EIH24" s="121"/>
      <c r="EII24" s="121"/>
      <c r="EIJ24" s="121"/>
      <c r="EIK24" s="121"/>
      <c r="EIL24" s="121"/>
      <c r="EIM24" s="121"/>
      <c r="EIN24" s="121"/>
      <c r="EIO24" s="121"/>
      <c r="EIP24" s="121"/>
      <c r="EIQ24" s="121"/>
      <c r="EIR24" s="121"/>
      <c r="EIS24" s="121"/>
      <c r="EIT24" s="121"/>
      <c r="EIU24" s="121"/>
      <c r="EIV24" s="121"/>
      <c r="EIW24" s="121"/>
      <c r="EIX24" s="121"/>
      <c r="EIY24" s="121"/>
      <c r="EIZ24" s="121"/>
      <c r="EJA24" s="121"/>
      <c r="EJB24" s="121"/>
      <c r="EJC24" s="121"/>
      <c r="EJD24" s="121"/>
      <c r="EJE24" s="121"/>
      <c r="EJF24" s="121"/>
      <c r="EJG24" s="121"/>
      <c r="EJH24" s="121"/>
      <c r="EJI24" s="121"/>
      <c r="EJJ24" s="121"/>
      <c r="EJK24" s="121"/>
      <c r="EJL24" s="121"/>
      <c r="EJM24" s="121"/>
      <c r="EJN24" s="121"/>
      <c r="EJO24" s="121"/>
      <c r="EJP24" s="121"/>
      <c r="EJQ24" s="121"/>
      <c r="EJR24" s="121"/>
      <c r="EJS24" s="121"/>
      <c r="EJT24" s="121"/>
      <c r="EJU24" s="121"/>
      <c r="EJV24" s="121"/>
      <c r="EJW24" s="121"/>
      <c r="EJX24" s="121"/>
      <c r="EJY24" s="121"/>
      <c r="EJZ24" s="121"/>
      <c r="EKA24" s="121"/>
      <c r="EKB24" s="121"/>
      <c r="EKC24" s="121"/>
      <c r="EKD24" s="121"/>
      <c r="EKE24" s="121"/>
      <c r="EKF24" s="121"/>
      <c r="EKG24" s="121"/>
      <c r="EKH24" s="121"/>
      <c r="EKI24" s="121"/>
      <c r="EKJ24" s="121"/>
      <c r="EKK24" s="121"/>
      <c r="EKL24" s="121"/>
      <c r="EKM24" s="121"/>
      <c r="EKN24" s="121"/>
      <c r="EKO24" s="121"/>
      <c r="EKP24" s="121"/>
      <c r="EKQ24" s="121"/>
      <c r="EKR24" s="121"/>
      <c r="EKS24" s="121"/>
      <c r="EKT24" s="121"/>
      <c r="EKU24" s="121"/>
      <c r="EKV24" s="121"/>
      <c r="EKW24" s="121"/>
      <c r="EKX24" s="121"/>
      <c r="EKY24" s="121"/>
      <c r="EKZ24" s="121"/>
      <c r="ELA24" s="121"/>
      <c r="ELB24" s="121"/>
      <c r="ELC24" s="121"/>
      <c r="ELD24" s="121"/>
      <c r="ELE24" s="121"/>
      <c r="ELF24" s="121"/>
      <c r="ELG24" s="121"/>
      <c r="ELH24" s="121"/>
      <c r="ELI24" s="121"/>
      <c r="ELJ24" s="121"/>
      <c r="ELK24" s="121"/>
      <c r="ELL24" s="121"/>
      <c r="ELM24" s="121"/>
      <c r="ELN24" s="121"/>
      <c r="ELO24" s="121"/>
      <c r="ELP24" s="121"/>
      <c r="ELQ24" s="121"/>
      <c r="ELR24" s="121"/>
      <c r="ELS24" s="121"/>
      <c r="ELT24" s="121"/>
      <c r="ELU24" s="121"/>
      <c r="ELV24" s="121"/>
      <c r="ELW24" s="121"/>
      <c r="ELX24" s="121"/>
      <c r="ELY24" s="121"/>
      <c r="ELZ24" s="121"/>
      <c r="EMA24" s="121"/>
      <c r="EMB24" s="121"/>
      <c r="EMC24" s="121"/>
      <c r="EMD24" s="121"/>
      <c r="EME24" s="121"/>
      <c r="EMF24" s="121"/>
      <c r="EMG24" s="121"/>
      <c r="EMH24" s="121"/>
      <c r="EMI24" s="121"/>
      <c r="EMJ24" s="121"/>
      <c r="EMK24" s="121"/>
      <c r="EML24" s="121"/>
      <c r="EMM24" s="121"/>
      <c r="EMN24" s="121"/>
      <c r="EMO24" s="121"/>
      <c r="EMP24" s="121"/>
      <c r="EMQ24" s="121"/>
      <c r="EMR24" s="121"/>
      <c r="EMS24" s="121"/>
      <c r="EMT24" s="121"/>
      <c r="EMU24" s="121"/>
      <c r="EMV24" s="121"/>
      <c r="EMW24" s="121"/>
      <c r="EMX24" s="121"/>
      <c r="EMY24" s="121"/>
      <c r="EMZ24" s="121"/>
      <c r="ENA24" s="121"/>
      <c r="ENB24" s="121"/>
      <c r="ENC24" s="121"/>
      <c r="END24" s="121"/>
      <c r="ENE24" s="121"/>
      <c r="ENF24" s="121"/>
      <c r="ENG24" s="121"/>
      <c r="ENH24" s="121"/>
      <c r="ENI24" s="121"/>
      <c r="ENJ24" s="121"/>
      <c r="ENK24" s="121"/>
      <c r="ENL24" s="121"/>
      <c r="ENM24" s="121"/>
      <c r="ENN24" s="121"/>
      <c r="ENO24" s="121"/>
      <c r="ENP24" s="121"/>
      <c r="ENQ24" s="121"/>
      <c r="ENR24" s="121"/>
      <c r="ENS24" s="121"/>
      <c r="ENT24" s="121"/>
      <c r="ENU24" s="121"/>
      <c r="ENV24" s="121"/>
      <c r="ENW24" s="121"/>
      <c r="ENX24" s="121"/>
      <c r="ENY24" s="121"/>
      <c r="ENZ24" s="121"/>
      <c r="EOA24" s="121"/>
      <c r="EOB24" s="121"/>
      <c r="EOC24" s="121"/>
      <c r="EOD24" s="121"/>
      <c r="EOE24" s="121"/>
      <c r="EOF24" s="121"/>
      <c r="EOG24" s="121"/>
      <c r="EOH24" s="121"/>
      <c r="EOI24" s="121"/>
      <c r="EOJ24" s="121"/>
      <c r="EOK24" s="121"/>
      <c r="EOL24" s="121"/>
      <c r="EOM24" s="121"/>
      <c r="EON24" s="121"/>
      <c r="EOO24" s="121"/>
      <c r="EOP24" s="121"/>
      <c r="EOQ24" s="121"/>
      <c r="EOR24" s="121"/>
      <c r="EOS24" s="121"/>
      <c r="EOT24" s="121"/>
      <c r="EOU24" s="121"/>
      <c r="EOV24" s="121"/>
      <c r="EOW24" s="121"/>
      <c r="EOX24" s="121"/>
      <c r="EOY24" s="121"/>
      <c r="EOZ24" s="121"/>
      <c r="EPA24" s="121"/>
      <c r="EPB24" s="121"/>
      <c r="EPC24" s="121"/>
      <c r="EPD24" s="121"/>
      <c r="EPE24" s="121"/>
      <c r="EPF24" s="121"/>
      <c r="EPG24" s="121"/>
      <c r="EPH24" s="121"/>
      <c r="EPI24" s="121"/>
      <c r="EPJ24" s="121"/>
      <c r="EPK24" s="121"/>
      <c r="EPL24" s="121"/>
      <c r="EPM24" s="121"/>
      <c r="EPN24" s="121"/>
      <c r="EPO24" s="121"/>
      <c r="EPP24" s="121"/>
      <c r="EPQ24" s="121"/>
      <c r="EPR24" s="121"/>
      <c r="EPS24" s="121"/>
      <c r="EPT24" s="121"/>
      <c r="EPU24" s="121"/>
      <c r="EPV24" s="121"/>
      <c r="EPW24" s="121"/>
      <c r="EPX24" s="121"/>
      <c r="EPY24" s="121"/>
      <c r="EPZ24" s="121"/>
      <c r="EQA24" s="121"/>
      <c r="EQB24" s="121"/>
      <c r="EQC24" s="121"/>
      <c r="EQD24" s="121"/>
      <c r="EQE24" s="121"/>
      <c r="EQF24" s="121"/>
      <c r="EQG24" s="121"/>
      <c r="EQH24" s="121"/>
      <c r="EQI24" s="121"/>
      <c r="EQJ24" s="121"/>
      <c r="EQK24" s="121"/>
      <c r="EQL24" s="121"/>
      <c r="EQM24" s="121"/>
      <c r="EQN24" s="121"/>
      <c r="EQO24" s="121"/>
      <c r="EQP24" s="121"/>
      <c r="EQQ24" s="121"/>
      <c r="EQR24" s="121"/>
      <c r="EQS24" s="121"/>
      <c r="EQT24" s="121"/>
      <c r="EQU24" s="121"/>
      <c r="EQV24" s="121"/>
      <c r="EQW24" s="121"/>
      <c r="EQX24" s="121"/>
      <c r="EQY24" s="121"/>
      <c r="EQZ24" s="121"/>
      <c r="ERA24" s="121"/>
      <c r="ERB24" s="121"/>
      <c r="ERC24" s="121"/>
      <c r="ERD24" s="121"/>
      <c r="ERE24" s="121"/>
      <c r="ERF24" s="121"/>
      <c r="ERG24" s="121"/>
      <c r="ERH24" s="121"/>
      <c r="ERI24" s="121"/>
      <c r="ERJ24" s="121"/>
      <c r="ERK24" s="121"/>
      <c r="ERL24" s="121"/>
      <c r="ERM24" s="121"/>
      <c r="ERN24" s="121"/>
      <c r="ERO24" s="121"/>
      <c r="ERP24" s="121"/>
      <c r="ERQ24" s="121"/>
      <c r="ERR24" s="121"/>
      <c r="ERS24" s="121"/>
      <c r="ERT24" s="121"/>
      <c r="ERU24" s="121"/>
      <c r="ERV24" s="121"/>
      <c r="ERW24" s="121"/>
      <c r="ERX24" s="121"/>
      <c r="ERY24" s="121"/>
      <c r="ERZ24" s="121"/>
      <c r="ESA24" s="121"/>
      <c r="ESB24" s="121"/>
      <c r="ESC24" s="121"/>
      <c r="ESD24" s="121"/>
      <c r="ESE24" s="121"/>
      <c r="ESF24" s="121"/>
      <c r="ESG24" s="121"/>
      <c r="ESH24" s="121"/>
      <c r="ESI24" s="121"/>
      <c r="ESJ24" s="121"/>
      <c r="ESK24" s="121"/>
      <c r="ESL24" s="121"/>
      <c r="ESM24" s="121"/>
      <c r="ESN24" s="121"/>
      <c r="ESO24" s="121"/>
      <c r="ESP24" s="121"/>
      <c r="ESQ24" s="121"/>
      <c r="ESR24" s="121"/>
      <c r="ESS24" s="121"/>
      <c r="EST24" s="121"/>
      <c r="ESU24" s="121"/>
      <c r="ESV24" s="121"/>
      <c r="ESW24" s="121"/>
      <c r="ESX24" s="121"/>
      <c r="ESY24" s="121"/>
      <c r="ESZ24" s="121"/>
      <c r="ETA24" s="121"/>
      <c r="ETB24" s="121"/>
      <c r="ETC24" s="121"/>
      <c r="ETD24" s="121"/>
      <c r="ETE24" s="121"/>
      <c r="ETF24" s="121"/>
      <c r="ETG24" s="121"/>
      <c r="ETH24" s="121"/>
      <c r="ETI24" s="121"/>
      <c r="ETJ24" s="121"/>
      <c r="ETK24" s="121"/>
      <c r="ETL24" s="121"/>
      <c r="ETM24" s="121"/>
      <c r="ETN24" s="121"/>
      <c r="ETO24" s="121"/>
      <c r="ETP24" s="121"/>
      <c r="ETQ24" s="121"/>
      <c r="ETR24" s="121"/>
      <c r="ETS24" s="121"/>
      <c r="ETT24" s="121"/>
      <c r="ETU24" s="121"/>
      <c r="ETV24" s="121"/>
      <c r="ETW24" s="121"/>
      <c r="ETX24" s="121"/>
      <c r="ETY24" s="121"/>
      <c r="ETZ24" s="121"/>
      <c r="EUA24" s="121"/>
      <c r="EUB24" s="121"/>
      <c r="EUC24" s="121"/>
      <c r="EUD24" s="121"/>
      <c r="EUE24" s="121"/>
      <c r="EUF24" s="121"/>
      <c r="EUG24" s="121"/>
      <c r="EUH24" s="121"/>
      <c r="EUI24" s="121"/>
      <c r="EUJ24" s="121"/>
      <c r="EUK24" s="121"/>
      <c r="EUL24" s="121"/>
      <c r="EUM24" s="121"/>
      <c r="EUN24" s="121"/>
      <c r="EUO24" s="121"/>
      <c r="EUP24" s="121"/>
      <c r="EUQ24" s="121"/>
      <c r="EUR24" s="121"/>
      <c r="EUS24" s="121"/>
      <c r="EUT24" s="121"/>
      <c r="EUU24" s="121"/>
      <c r="EUV24" s="121"/>
      <c r="EUW24" s="121"/>
      <c r="EUX24" s="121"/>
      <c r="EUY24" s="121"/>
      <c r="EUZ24" s="121"/>
      <c r="EVA24" s="121"/>
      <c r="EVB24" s="121"/>
      <c r="EVC24" s="121"/>
      <c r="EVD24" s="121"/>
      <c r="EVE24" s="121"/>
      <c r="EVF24" s="121"/>
      <c r="EVG24" s="121"/>
      <c r="EVH24" s="121"/>
      <c r="EVI24" s="121"/>
      <c r="EVJ24" s="121"/>
      <c r="EVK24" s="121"/>
      <c r="EVL24" s="121"/>
      <c r="EVM24" s="121"/>
      <c r="EVN24" s="121"/>
      <c r="EVO24" s="121"/>
      <c r="EVP24" s="121"/>
      <c r="EVQ24" s="121"/>
      <c r="EVR24" s="121"/>
      <c r="EVS24" s="121"/>
      <c r="EVT24" s="121"/>
      <c r="EVU24" s="121"/>
      <c r="EVV24" s="121"/>
      <c r="EVW24" s="121"/>
      <c r="EVX24" s="121"/>
      <c r="EVY24" s="121"/>
      <c r="EVZ24" s="121"/>
      <c r="EWA24" s="121"/>
      <c r="EWB24" s="121"/>
      <c r="EWC24" s="121"/>
      <c r="EWD24" s="121"/>
      <c r="EWE24" s="121"/>
      <c r="EWF24" s="121"/>
      <c r="EWG24" s="121"/>
      <c r="EWH24" s="121"/>
      <c r="EWI24" s="121"/>
      <c r="EWJ24" s="121"/>
      <c r="EWK24" s="121"/>
      <c r="EWL24" s="121"/>
      <c r="EWM24" s="121"/>
      <c r="EWN24" s="121"/>
      <c r="EWO24" s="121"/>
      <c r="EWP24" s="121"/>
      <c r="EWQ24" s="121"/>
      <c r="EWR24" s="121"/>
      <c r="EWS24" s="121"/>
      <c r="EWT24" s="121"/>
      <c r="EWU24" s="121"/>
      <c r="EWV24" s="121"/>
      <c r="EWW24" s="121"/>
      <c r="EWX24" s="121"/>
      <c r="EWY24" s="121"/>
      <c r="EWZ24" s="121"/>
      <c r="EXA24" s="121"/>
      <c r="EXB24" s="121"/>
      <c r="EXC24" s="121"/>
      <c r="EXD24" s="121"/>
      <c r="EXE24" s="121"/>
      <c r="EXF24" s="121"/>
      <c r="EXG24" s="121"/>
      <c r="EXH24" s="121"/>
      <c r="EXI24" s="121"/>
      <c r="EXJ24" s="121"/>
      <c r="EXK24" s="121"/>
      <c r="EXL24" s="121"/>
      <c r="EXM24" s="121"/>
      <c r="EXN24" s="121"/>
      <c r="EXO24" s="121"/>
      <c r="EXP24" s="121"/>
      <c r="EXQ24" s="121"/>
      <c r="EXR24" s="121"/>
      <c r="EXS24" s="121"/>
      <c r="EXT24" s="121"/>
      <c r="EXU24" s="121"/>
      <c r="EXV24" s="121"/>
      <c r="EXW24" s="121"/>
      <c r="EXX24" s="121"/>
      <c r="EXY24" s="121"/>
      <c r="EXZ24" s="121"/>
      <c r="EYA24" s="121"/>
      <c r="EYB24" s="121"/>
      <c r="EYC24" s="121"/>
      <c r="EYD24" s="121"/>
      <c r="EYE24" s="121"/>
      <c r="EYF24" s="121"/>
      <c r="EYG24" s="121"/>
      <c r="EYH24" s="121"/>
      <c r="EYI24" s="121"/>
      <c r="EYJ24" s="121"/>
      <c r="EYK24" s="121"/>
      <c r="EYL24" s="121"/>
      <c r="EYM24" s="121"/>
      <c r="EYN24" s="121"/>
      <c r="EYO24" s="121"/>
      <c r="EYP24" s="121"/>
      <c r="EYQ24" s="121"/>
      <c r="EYR24" s="121"/>
      <c r="EYS24" s="121"/>
      <c r="EYT24" s="121"/>
      <c r="EYU24" s="121"/>
      <c r="EYV24" s="121"/>
      <c r="EYW24" s="121"/>
      <c r="EYX24" s="121"/>
      <c r="EYY24" s="121"/>
      <c r="EYZ24" s="121"/>
      <c r="EZA24" s="121"/>
      <c r="EZB24" s="121"/>
      <c r="EZC24" s="121"/>
      <c r="EZD24" s="121"/>
      <c r="EZE24" s="121"/>
      <c r="EZF24" s="121"/>
      <c r="EZG24" s="121"/>
      <c r="EZH24" s="121"/>
      <c r="EZI24" s="121"/>
      <c r="EZJ24" s="121"/>
      <c r="EZK24" s="121"/>
      <c r="EZL24" s="121"/>
      <c r="EZM24" s="121"/>
      <c r="EZN24" s="121"/>
      <c r="EZO24" s="121"/>
      <c r="EZP24" s="121"/>
      <c r="EZQ24" s="121"/>
      <c r="EZR24" s="121"/>
      <c r="EZS24" s="121"/>
      <c r="EZT24" s="121"/>
      <c r="EZU24" s="121"/>
      <c r="EZV24" s="121"/>
      <c r="EZW24" s="121"/>
      <c r="EZX24" s="121"/>
      <c r="EZY24" s="121"/>
      <c r="EZZ24" s="121"/>
      <c r="FAA24" s="121"/>
      <c r="FAB24" s="121"/>
      <c r="FAC24" s="121"/>
      <c r="FAD24" s="121"/>
      <c r="FAE24" s="121"/>
      <c r="FAF24" s="121"/>
      <c r="FAG24" s="121"/>
      <c r="FAH24" s="121"/>
      <c r="FAI24" s="121"/>
      <c r="FAJ24" s="121"/>
      <c r="FAK24" s="121"/>
      <c r="FAL24" s="121"/>
      <c r="FAM24" s="121"/>
      <c r="FAN24" s="121"/>
      <c r="FAO24" s="121"/>
      <c r="FAP24" s="121"/>
      <c r="FAQ24" s="121"/>
      <c r="FAR24" s="121"/>
      <c r="FAS24" s="121"/>
      <c r="FAT24" s="121"/>
      <c r="FAU24" s="121"/>
      <c r="FAV24" s="121"/>
      <c r="FAW24" s="121"/>
      <c r="FAX24" s="121"/>
      <c r="FAY24" s="121"/>
      <c r="FAZ24" s="121"/>
      <c r="FBA24" s="121"/>
      <c r="FBB24" s="121"/>
      <c r="FBC24" s="121"/>
      <c r="FBD24" s="121"/>
      <c r="FBE24" s="121"/>
      <c r="FBF24" s="121"/>
      <c r="FBG24" s="121"/>
      <c r="FBH24" s="121"/>
      <c r="FBI24" s="121"/>
      <c r="FBJ24" s="121"/>
      <c r="FBK24" s="121"/>
      <c r="FBL24" s="121"/>
      <c r="FBM24" s="121"/>
      <c r="FBN24" s="121"/>
      <c r="FBO24" s="121"/>
      <c r="FBP24" s="121"/>
      <c r="FBQ24" s="121"/>
      <c r="FBR24" s="121"/>
      <c r="FBS24" s="121"/>
      <c r="FBT24" s="121"/>
      <c r="FBU24" s="121"/>
      <c r="FBV24" s="121"/>
      <c r="FBW24" s="121"/>
      <c r="FBX24" s="121"/>
      <c r="FBY24" s="121"/>
      <c r="FBZ24" s="121"/>
      <c r="FCA24" s="121"/>
      <c r="FCB24" s="121"/>
      <c r="FCC24" s="121"/>
      <c r="FCD24" s="121"/>
      <c r="FCE24" s="121"/>
      <c r="FCF24" s="121"/>
      <c r="FCG24" s="121"/>
      <c r="FCH24" s="121"/>
      <c r="FCI24" s="121"/>
      <c r="FCJ24" s="121"/>
      <c r="FCK24" s="121"/>
      <c r="FCL24" s="121"/>
      <c r="FCM24" s="121"/>
      <c r="FCN24" s="121"/>
      <c r="FCO24" s="121"/>
      <c r="FCP24" s="121"/>
      <c r="FCQ24" s="121"/>
      <c r="FCR24" s="121"/>
      <c r="FCS24" s="121"/>
      <c r="FCT24" s="121"/>
      <c r="FCU24" s="121"/>
      <c r="FCV24" s="121"/>
      <c r="FCW24" s="121"/>
      <c r="FCX24" s="121"/>
      <c r="FCY24" s="121"/>
      <c r="FCZ24" s="121"/>
      <c r="FDA24" s="121"/>
      <c r="FDB24" s="121"/>
      <c r="FDC24" s="121"/>
      <c r="FDD24" s="121"/>
      <c r="FDE24" s="121"/>
      <c r="FDF24" s="121"/>
      <c r="FDG24" s="121"/>
      <c r="FDH24" s="121"/>
      <c r="FDI24" s="121"/>
      <c r="FDJ24" s="121"/>
      <c r="FDK24" s="121"/>
      <c r="FDL24" s="121"/>
      <c r="FDM24" s="121"/>
      <c r="FDN24" s="121"/>
      <c r="FDO24" s="121"/>
      <c r="FDP24" s="121"/>
      <c r="FDQ24" s="121"/>
      <c r="FDR24" s="121"/>
      <c r="FDS24" s="121"/>
      <c r="FDT24" s="121"/>
      <c r="FDU24" s="121"/>
      <c r="FDV24" s="121"/>
      <c r="FDW24" s="121"/>
      <c r="FDX24" s="121"/>
      <c r="FDY24" s="121"/>
      <c r="FDZ24" s="121"/>
      <c r="FEA24" s="121"/>
      <c r="FEB24" s="121"/>
      <c r="FEC24" s="121"/>
      <c r="FED24" s="121"/>
      <c r="FEE24" s="121"/>
      <c r="FEF24" s="121"/>
      <c r="FEG24" s="121"/>
      <c r="FEH24" s="121"/>
      <c r="FEI24" s="121"/>
      <c r="FEJ24" s="121"/>
      <c r="FEK24" s="121"/>
      <c r="FEL24" s="121"/>
      <c r="FEM24" s="121"/>
      <c r="FEN24" s="121"/>
      <c r="FEO24" s="121"/>
      <c r="FEP24" s="121"/>
      <c r="FEQ24" s="121"/>
      <c r="FER24" s="121"/>
      <c r="FES24" s="121"/>
      <c r="FET24" s="121"/>
      <c r="FEU24" s="121"/>
      <c r="FEV24" s="121"/>
      <c r="FEW24" s="121"/>
      <c r="FEX24" s="121"/>
      <c r="FEY24" s="121"/>
      <c r="FEZ24" s="121"/>
      <c r="FFA24" s="121"/>
      <c r="FFB24" s="121"/>
      <c r="FFC24" s="121"/>
      <c r="FFD24" s="121"/>
      <c r="FFE24" s="121"/>
      <c r="FFF24" s="121"/>
      <c r="FFG24" s="121"/>
      <c r="FFH24" s="121"/>
      <c r="FFI24" s="121"/>
      <c r="FFJ24" s="121"/>
      <c r="FFK24" s="121"/>
      <c r="FFL24" s="121"/>
      <c r="FFM24" s="121"/>
      <c r="FFN24" s="121"/>
      <c r="FFO24" s="121"/>
      <c r="FFP24" s="121"/>
      <c r="FFQ24" s="121"/>
      <c r="FFR24" s="121"/>
      <c r="FFS24" s="121"/>
      <c r="FFT24" s="121"/>
      <c r="FFU24" s="121"/>
      <c r="FFV24" s="121"/>
      <c r="FFW24" s="121"/>
      <c r="FFX24" s="121"/>
      <c r="FFY24" s="121"/>
      <c r="FFZ24" s="121"/>
      <c r="FGA24" s="121"/>
      <c r="FGB24" s="121"/>
      <c r="FGC24" s="121"/>
      <c r="FGD24" s="121"/>
      <c r="FGE24" s="121"/>
      <c r="FGF24" s="121"/>
      <c r="FGG24" s="121"/>
      <c r="FGH24" s="121"/>
      <c r="FGI24" s="121"/>
      <c r="FGJ24" s="121"/>
      <c r="FGK24" s="121"/>
      <c r="FGL24" s="121"/>
      <c r="FGM24" s="121"/>
      <c r="FGN24" s="121"/>
      <c r="FGO24" s="121"/>
      <c r="FGP24" s="121"/>
      <c r="FGQ24" s="121"/>
      <c r="FGR24" s="121"/>
      <c r="FGS24" s="121"/>
      <c r="FGT24" s="121"/>
      <c r="FGU24" s="121"/>
      <c r="FGV24" s="121"/>
      <c r="FGW24" s="121"/>
      <c r="FGX24" s="121"/>
      <c r="FGY24" s="121"/>
      <c r="FGZ24" s="121"/>
      <c r="FHA24" s="121"/>
      <c r="FHB24" s="121"/>
      <c r="FHC24" s="121"/>
      <c r="FHD24" s="121"/>
      <c r="FHE24" s="121"/>
      <c r="FHF24" s="121"/>
      <c r="FHG24" s="121"/>
      <c r="FHH24" s="121"/>
      <c r="FHI24" s="121"/>
      <c r="FHJ24" s="121"/>
      <c r="FHK24" s="121"/>
      <c r="FHL24" s="121"/>
      <c r="FHM24" s="121"/>
      <c r="FHN24" s="121"/>
      <c r="FHO24" s="121"/>
      <c r="FHP24" s="121"/>
      <c r="FHQ24" s="121"/>
      <c r="FHR24" s="121"/>
      <c r="FHS24" s="121"/>
      <c r="FHT24" s="121"/>
      <c r="FHU24" s="121"/>
      <c r="FHV24" s="121"/>
      <c r="FHW24" s="121"/>
      <c r="FHX24" s="121"/>
      <c r="FHY24" s="121"/>
      <c r="FHZ24" s="121"/>
      <c r="FIA24" s="121"/>
      <c r="FIB24" s="121"/>
      <c r="FIC24" s="121"/>
      <c r="FID24" s="121"/>
      <c r="FIE24" s="121"/>
      <c r="FIF24" s="121"/>
      <c r="FIG24" s="121"/>
      <c r="FIH24" s="121"/>
      <c r="FII24" s="121"/>
      <c r="FIJ24" s="121"/>
      <c r="FIK24" s="121"/>
      <c r="FIL24" s="121"/>
      <c r="FIM24" s="121"/>
      <c r="FIN24" s="121"/>
      <c r="FIO24" s="121"/>
      <c r="FIP24" s="121"/>
      <c r="FIQ24" s="121"/>
      <c r="FIR24" s="121"/>
      <c r="FIS24" s="121"/>
      <c r="FIT24" s="121"/>
      <c r="FIU24" s="121"/>
      <c r="FIV24" s="121"/>
      <c r="FIW24" s="121"/>
      <c r="FIX24" s="121"/>
      <c r="FIY24" s="121"/>
      <c r="FIZ24" s="121"/>
      <c r="FJA24" s="121"/>
      <c r="FJB24" s="121"/>
      <c r="FJC24" s="121"/>
      <c r="FJD24" s="121"/>
      <c r="FJE24" s="121"/>
      <c r="FJF24" s="121"/>
      <c r="FJG24" s="121"/>
      <c r="FJH24" s="121"/>
      <c r="FJI24" s="121"/>
      <c r="FJJ24" s="121"/>
      <c r="FJK24" s="121"/>
      <c r="FJL24" s="121"/>
      <c r="FJM24" s="121"/>
      <c r="FJN24" s="121"/>
      <c r="FJO24" s="121"/>
      <c r="FJP24" s="121"/>
      <c r="FJQ24" s="121"/>
      <c r="FJR24" s="121"/>
      <c r="FJS24" s="121"/>
      <c r="FJT24" s="121"/>
      <c r="FJU24" s="121"/>
      <c r="FJV24" s="121"/>
      <c r="FJW24" s="121"/>
      <c r="FJX24" s="121"/>
      <c r="FJY24" s="121"/>
      <c r="FJZ24" s="121"/>
      <c r="FKA24" s="121"/>
      <c r="FKB24" s="121"/>
      <c r="FKC24" s="121"/>
      <c r="FKD24" s="121"/>
      <c r="FKE24" s="121"/>
      <c r="FKF24" s="121"/>
      <c r="FKG24" s="121"/>
      <c r="FKH24" s="121"/>
      <c r="FKI24" s="121"/>
      <c r="FKJ24" s="121"/>
      <c r="FKK24" s="121"/>
      <c r="FKL24" s="121"/>
      <c r="FKM24" s="121"/>
      <c r="FKN24" s="121"/>
      <c r="FKO24" s="121"/>
      <c r="FKP24" s="121"/>
      <c r="FKQ24" s="121"/>
      <c r="FKR24" s="121"/>
      <c r="FKS24" s="121"/>
      <c r="FKT24" s="121"/>
      <c r="FKU24" s="121"/>
      <c r="FKV24" s="121"/>
      <c r="FKW24" s="121"/>
      <c r="FKX24" s="121"/>
      <c r="FKY24" s="121"/>
      <c r="FKZ24" s="121"/>
      <c r="FLA24" s="121"/>
      <c r="FLB24" s="121"/>
      <c r="FLC24" s="121"/>
      <c r="FLD24" s="121"/>
      <c r="FLE24" s="121"/>
      <c r="FLF24" s="121"/>
      <c r="FLG24" s="121"/>
      <c r="FLH24" s="121"/>
      <c r="FLI24" s="121"/>
      <c r="FLJ24" s="121"/>
      <c r="FLK24" s="121"/>
      <c r="FLL24" s="121"/>
      <c r="FLM24" s="121"/>
      <c r="FLN24" s="121"/>
      <c r="FLO24" s="121"/>
      <c r="FLP24" s="121"/>
      <c r="FLQ24" s="121"/>
      <c r="FLR24" s="121"/>
      <c r="FLS24" s="121"/>
      <c r="FLT24" s="121"/>
      <c r="FLU24" s="121"/>
      <c r="FLV24" s="121"/>
      <c r="FLW24" s="121"/>
      <c r="FLX24" s="121"/>
      <c r="FLY24" s="121"/>
      <c r="FLZ24" s="121"/>
      <c r="FMA24" s="121"/>
      <c r="FMB24" s="121"/>
      <c r="FMC24" s="121"/>
      <c r="FMD24" s="121"/>
      <c r="FME24" s="121"/>
      <c r="FMF24" s="121"/>
      <c r="FMG24" s="121"/>
      <c r="FMH24" s="121"/>
      <c r="FMI24" s="121"/>
      <c r="FMJ24" s="121"/>
      <c r="FMK24" s="121"/>
      <c r="FML24" s="121"/>
      <c r="FMM24" s="121"/>
      <c r="FMN24" s="121"/>
      <c r="FMO24" s="121"/>
      <c r="FMP24" s="121"/>
      <c r="FMQ24" s="121"/>
      <c r="FMR24" s="121"/>
      <c r="FMS24" s="121"/>
      <c r="FMT24" s="121"/>
      <c r="FMU24" s="121"/>
      <c r="FMV24" s="121"/>
      <c r="FMW24" s="121"/>
      <c r="FMX24" s="121"/>
      <c r="FMY24" s="121"/>
      <c r="FMZ24" s="121"/>
      <c r="FNA24" s="121"/>
      <c r="FNB24" s="121"/>
      <c r="FNC24" s="121"/>
      <c r="FND24" s="121"/>
      <c r="FNE24" s="121"/>
      <c r="FNF24" s="121"/>
      <c r="FNG24" s="121"/>
      <c r="FNH24" s="121"/>
      <c r="FNI24" s="121"/>
      <c r="FNJ24" s="121"/>
      <c r="FNK24" s="121"/>
      <c r="FNL24" s="121"/>
      <c r="FNM24" s="121"/>
      <c r="FNN24" s="121"/>
      <c r="FNO24" s="121"/>
      <c r="FNP24" s="121"/>
      <c r="FNQ24" s="121"/>
      <c r="FNR24" s="121"/>
      <c r="FNS24" s="121"/>
      <c r="FNT24" s="121"/>
      <c r="FNU24" s="121"/>
      <c r="FNV24" s="121"/>
      <c r="FNW24" s="121"/>
      <c r="FNX24" s="121"/>
      <c r="FNY24" s="121"/>
      <c r="FNZ24" s="121"/>
      <c r="FOA24" s="121"/>
      <c r="FOB24" s="121"/>
      <c r="FOC24" s="121"/>
      <c r="FOD24" s="121"/>
      <c r="FOE24" s="121"/>
      <c r="FOF24" s="121"/>
      <c r="FOG24" s="121"/>
      <c r="FOH24" s="121"/>
      <c r="FOI24" s="121"/>
      <c r="FOJ24" s="121"/>
      <c r="FOK24" s="121"/>
      <c r="FOL24" s="121"/>
      <c r="FOM24" s="121"/>
      <c r="FON24" s="121"/>
      <c r="FOO24" s="121"/>
      <c r="FOP24" s="121"/>
      <c r="FOQ24" s="121"/>
      <c r="FOR24" s="121"/>
      <c r="FOS24" s="121"/>
      <c r="FOT24" s="121"/>
      <c r="FOU24" s="121"/>
      <c r="FOV24" s="121"/>
      <c r="FOW24" s="121"/>
      <c r="FOX24" s="121"/>
      <c r="FOY24" s="121"/>
      <c r="FOZ24" s="121"/>
      <c r="FPA24" s="121"/>
      <c r="FPB24" s="121"/>
      <c r="FPC24" s="121"/>
      <c r="FPD24" s="121"/>
      <c r="FPE24" s="121"/>
      <c r="FPF24" s="121"/>
      <c r="FPG24" s="121"/>
      <c r="FPH24" s="121"/>
      <c r="FPI24" s="121"/>
      <c r="FPJ24" s="121"/>
      <c r="FPK24" s="121"/>
      <c r="FPL24" s="121"/>
      <c r="FPM24" s="121"/>
      <c r="FPN24" s="121"/>
      <c r="FPO24" s="121"/>
      <c r="FPP24" s="121"/>
      <c r="FPQ24" s="121"/>
      <c r="FPR24" s="121"/>
      <c r="FPS24" s="121"/>
      <c r="FPT24" s="121"/>
      <c r="FPU24" s="121"/>
      <c r="FPV24" s="121"/>
      <c r="FPW24" s="121"/>
      <c r="FPX24" s="121"/>
      <c r="FPY24" s="121"/>
      <c r="FPZ24" s="121"/>
      <c r="FQA24" s="121"/>
      <c r="FQB24" s="121"/>
      <c r="FQC24" s="121"/>
      <c r="FQD24" s="121"/>
      <c r="FQE24" s="121"/>
      <c r="FQF24" s="121"/>
      <c r="FQG24" s="121"/>
      <c r="FQH24" s="121"/>
      <c r="FQI24" s="121"/>
      <c r="FQJ24" s="121"/>
      <c r="FQK24" s="121"/>
      <c r="FQL24" s="121"/>
      <c r="FQM24" s="121"/>
      <c r="FQN24" s="121"/>
      <c r="FQO24" s="121"/>
      <c r="FQP24" s="121"/>
      <c r="FQQ24" s="121"/>
      <c r="FQR24" s="121"/>
      <c r="FQS24" s="121"/>
      <c r="FQT24" s="121"/>
      <c r="FQU24" s="121"/>
      <c r="FQV24" s="121"/>
      <c r="FQW24" s="121"/>
      <c r="FQX24" s="121"/>
      <c r="FQY24" s="121"/>
      <c r="FQZ24" s="121"/>
      <c r="FRA24" s="121"/>
      <c r="FRB24" s="121"/>
      <c r="FRC24" s="121"/>
      <c r="FRD24" s="121"/>
      <c r="FRE24" s="121"/>
      <c r="FRF24" s="121"/>
      <c r="FRG24" s="121"/>
      <c r="FRH24" s="121"/>
      <c r="FRI24" s="121"/>
      <c r="FRJ24" s="121"/>
      <c r="FRK24" s="121"/>
      <c r="FRL24" s="121"/>
      <c r="FRM24" s="121"/>
      <c r="FRN24" s="121"/>
      <c r="FRO24" s="121"/>
      <c r="FRP24" s="121"/>
      <c r="FRQ24" s="121"/>
      <c r="FRR24" s="121"/>
      <c r="FRS24" s="121"/>
      <c r="FRT24" s="121"/>
      <c r="FRU24" s="121"/>
      <c r="FRV24" s="121"/>
      <c r="FRW24" s="121"/>
      <c r="FRX24" s="121"/>
      <c r="FRY24" s="121"/>
      <c r="FRZ24" s="121"/>
      <c r="FSA24" s="121"/>
      <c r="FSB24" s="121"/>
      <c r="FSC24" s="121"/>
      <c r="FSD24" s="121"/>
      <c r="FSE24" s="121"/>
      <c r="FSF24" s="121"/>
      <c r="FSG24" s="121"/>
      <c r="FSH24" s="121"/>
      <c r="FSI24" s="121"/>
      <c r="FSJ24" s="121"/>
      <c r="FSK24" s="121"/>
      <c r="FSL24" s="121"/>
      <c r="FSM24" s="121"/>
      <c r="FSN24" s="121"/>
      <c r="FSO24" s="121"/>
      <c r="FSP24" s="121"/>
      <c r="FSQ24" s="121"/>
      <c r="FSR24" s="121"/>
      <c r="FSS24" s="121"/>
      <c r="FST24" s="121"/>
      <c r="FSU24" s="121"/>
      <c r="FSV24" s="121"/>
      <c r="FSW24" s="121"/>
      <c r="FSX24" s="121"/>
      <c r="FSY24" s="121"/>
      <c r="FSZ24" s="121"/>
      <c r="FTA24" s="121"/>
      <c r="FTB24" s="121"/>
      <c r="FTC24" s="121"/>
      <c r="FTD24" s="121"/>
      <c r="FTE24" s="121"/>
      <c r="FTF24" s="121"/>
      <c r="FTG24" s="121"/>
      <c r="FTH24" s="121"/>
      <c r="FTI24" s="121"/>
      <c r="FTJ24" s="121"/>
      <c r="FTK24" s="121"/>
      <c r="FTL24" s="121"/>
      <c r="FTM24" s="121"/>
      <c r="FTN24" s="121"/>
      <c r="FTO24" s="121"/>
      <c r="FTP24" s="121"/>
      <c r="FTQ24" s="121"/>
      <c r="FTR24" s="121"/>
      <c r="FTS24" s="121"/>
      <c r="FTT24" s="121"/>
      <c r="FTU24" s="121"/>
      <c r="FTV24" s="121"/>
      <c r="FTW24" s="121"/>
      <c r="FTX24" s="121"/>
      <c r="FTY24" s="121"/>
      <c r="FTZ24" s="121"/>
      <c r="FUA24" s="121"/>
      <c r="FUB24" s="121"/>
      <c r="FUC24" s="121"/>
      <c r="FUD24" s="121"/>
      <c r="FUE24" s="121"/>
      <c r="FUF24" s="121"/>
      <c r="FUG24" s="121"/>
      <c r="FUH24" s="121"/>
      <c r="FUI24" s="121"/>
      <c r="FUJ24" s="121"/>
      <c r="FUK24" s="121"/>
      <c r="FUL24" s="121"/>
      <c r="FUM24" s="121"/>
      <c r="FUN24" s="121"/>
      <c r="FUO24" s="121"/>
      <c r="FUP24" s="121"/>
      <c r="FUQ24" s="121"/>
      <c r="FUR24" s="121"/>
      <c r="FUS24" s="121"/>
      <c r="FUT24" s="121"/>
      <c r="FUU24" s="121"/>
      <c r="FUV24" s="121"/>
      <c r="FUW24" s="121"/>
      <c r="FUX24" s="121"/>
      <c r="FUY24" s="121"/>
      <c r="FUZ24" s="121"/>
      <c r="FVA24" s="121"/>
      <c r="FVB24" s="121"/>
      <c r="FVC24" s="121"/>
      <c r="FVD24" s="121"/>
      <c r="FVE24" s="121"/>
      <c r="FVF24" s="121"/>
      <c r="FVG24" s="121"/>
      <c r="FVH24" s="121"/>
      <c r="FVI24" s="121"/>
      <c r="FVJ24" s="121"/>
      <c r="FVK24" s="121"/>
      <c r="FVL24" s="121"/>
      <c r="FVM24" s="121"/>
      <c r="FVN24" s="121"/>
      <c r="FVO24" s="121"/>
      <c r="FVP24" s="121"/>
      <c r="FVQ24" s="121"/>
      <c r="FVR24" s="121"/>
      <c r="FVS24" s="121"/>
      <c r="FVT24" s="121"/>
      <c r="FVU24" s="121"/>
      <c r="FVV24" s="121"/>
      <c r="FVW24" s="121"/>
      <c r="FVX24" s="121"/>
      <c r="FVY24" s="121"/>
      <c r="FVZ24" s="121"/>
      <c r="FWA24" s="121"/>
      <c r="FWB24" s="121"/>
      <c r="FWC24" s="121"/>
      <c r="FWD24" s="121"/>
      <c r="FWE24" s="121"/>
      <c r="FWF24" s="121"/>
      <c r="FWG24" s="121"/>
      <c r="FWH24" s="121"/>
      <c r="FWI24" s="121"/>
      <c r="FWJ24" s="121"/>
      <c r="FWK24" s="121"/>
      <c r="FWL24" s="121"/>
      <c r="FWM24" s="121"/>
      <c r="FWN24" s="121"/>
      <c r="FWO24" s="121"/>
      <c r="FWP24" s="121"/>
      <c r="FWQ24" s="121"/>
      <c r="FWR24" s="121"/>
      <c r="FWS24" s="121"/>
      <c r="FWT24" s="121"/>
      <c r="FWU24" s="121"/>
      <c r="FWV24" s="121"/>
      <c r="FWW24" s="121"/>
      <c r="FWX24" s="121"/>
      <c r="FWY24" s="121"/>
      <c r="FWZ24" s="121"/>
      <c r="FXA24" s="121"/>
      <c r="FXB24" s="121"/>
      <c r="FXC24" s="121"/>
      <c r="FXD24" s="121"/>
      <c r="FXE24" s="121"/>
      <c r="FXF24" s="121"/>
      <c r="FXG24" s="121"/>
      <c r="FXH24" s="121"/>
      <c r="FXI24" s="121"/>
      <c r="FXJ24" s="121"/>
      <c r="FXK24" s="121"/>
      <c r="FXL24" s="121"/>
      <c r="FXM24" s="121"/>
      <c r="FXN24" s="121"/>
      <c r="FXO24" s="121"/>
      <c r="FXP24" s="121"/>
      <c r="FXQ24" s="121"/>
      <c r="FXR24" s="121"/>
      <c r="FXS24" s="121"/>
      <c r="FXT24" s="121"/>
      <c r="FXU24" s="121"/>
      <c r="FXV24" s="121"/>
      <c r="FXW24" s="121"/>
      <c r="FXX24" s="121"/>
      <c r="FXY24" s="121"/>
      <c r="FXZ24" s="121"/>
      <c r="FYA24" s="121"/>
      <c r="FYB24" s="121"/>
      <c r="FYC24" s="121"/>
      <c r="FYD24" s="121"/>
      <c r="FYE24" s="121"/>
      <c r="FYF24" s="121"/>
      <c r="FYG24" s="121"/>
      <c r="FYH24" s="121"/>
      <c r="FYI24" s="121"/>
      <c r="FYJ24" s="121"/>
      <c r="FYK24" s="121"/>
      <c r="FYL24" s="121"/>
      <c r="FYM24" s="121"/>
      <c r="FYN24" s="121"/>
      <c r="FYO24" s="121"/>
      <c r="FYP24" s="121"/>
      <c r="FYQ24" s="121"/>
      <c r="FYR24" s="121"/>
      <c r="FYS24" s="121"/>
      <c r="FYT24" s="121"/>
      <c r="FYU24" s="121"/>
      <c r="FYV24" s="121"/>
      <c r="FYW24" s="121"/>
      <c r="FYX24" s="121"/>
      <c r="FYY24" s="121"/>
      <c r="FYZ24" s="121"/>
      <c r="FZA24" s="121"/>
      <c r="FZB24" s="121"/>
      <c r="FZC24" s="121"/>
      <c r="FZD24" s="121"/>
      <c r="FZE24" s="121"/>
      <c r="FZF24" s="121"/>
      <c r="FZG24" s="121"/>
      <c r="FZH24" s="121"/>
      <c r="FZI24" s="121"/>
      <c r="FZJ24" s="121"/>
      <c r="FZK24" s="121"/>
      <c r="FZL24" s="121"/>
      <c r="FZM24" s="121"/>
      <c r="FZN24" s="121"/>
      <c r="FZO24" s="121"/>
      <c r="FZP24" s="121"/>
      <c r="FZQ24" s="121"/>
      <c r="FZR24" s="121"/>
      <c r="FZS24" s="121"/>
      <c r="FZT24" s="121"/>
      <c r="FZU24" s="121"/>
      <c r="FZV24" s="121"/>
      <c r="FZW24" s="121"/>
      <c r="FZX24" s="121"/>
      <c r="FZY24" s="121"/>
      <c r="FZZ24" s="121"/>
      <c r="GAA24" s="121"/>
      <c r="GAB24" s="121"/>
      <c r="GAC24" s="121"/>
      <c r="GAD24" s="121"/>
      <c r="GAE24" s="121"/>
      <c r="GAF24" s="121"/>
      <c r="GAG24" s="121"/>
      <c r="GAH24" s="121"/>
      <c r="GAI24" s="121"/>
      <c r="GAJ24" s="121"/>
      <c r="GAK24" s="121"/>
      <c r="GAL24" s="121"/>
      <c r="GAM24" s="121"/>
      <c r="GAN24" s="121"/>
      <c r="GAO24" s="121"/>
      <c r="GAP24" s="121"/>
      <c r="GAQ24" s="121"/>
      <c r="GAR24" s="121"/>
      <c r="GAS24" s="121"/>
      <c r="GAT24" s="121"/>
      <c r="GAU24" s="121"/>
      <c r="GAV24" s="121"/>
      <c r="GAW24" s="121"/>
      <c r="GAX24" s="121"/>
      <c r="GAY24" s="121"/>
      <c r="GAZ24" s="121"/>
      <c r="GBA24" s="121"/>
      <c r="GBB24" s="121"/>
      <c r="GBC24" s="121"/>
      <c r="GBD24" s="121"/>
      <c r="GBE24" s="121"/>
      <c r="GBF24" s="121"/>
      <c r="GBG24" s="121"/>
      <c r="GBH24" s="121"/>
      <c r="GBI24" s="121"/>
      <c r="GBJ24" s="121"/>
      <c r="GBK24" s="121"/>
      <c r="GBL24" s="121"/>
      <c r="GBM24" s="121"/>
      <c r="GBN24" s="121"/>
      <c r="GBO24" s="121"/>
      <c r="GBP24" s="121"/>
      <c r="GBQ24" s="121"/>
      <c r="GBR24" s="121"/>
      <c r="GBS24" s="121"/>
      <c r="GBT24" s="121"/>
      <c r="GBU24" s="121"/>
      <c r="GBV24" s="121"/>
      <c r="GBW24" s="121"/>
      <c r="GBX24" s="121"/>
      <c r="GBY24" s="121"/>
      <c r="GBZ24" s="121"/>
      <c r="GCA24" s="121"/>
      <c r="GCB24" s="121"/>
      <c r="GCC24" s="121"/>
      <c r="GCD24" s="121"/>
      <c r="GCE24" s="121"/>
      <c r="GCF24" s="121"/>
      <c r="GCG24" s="121"/>
      <c r="GCH24" s="121"/>
      <c r="GCI24" s="121"/>
      <c r="GCJ24" s="121"/>
      <c r="GCK24" s="121"/>
      <c r="GCL24" s="121"/>
      <c r="GCM24" s="121"/>
      <c r="GCN24" s="121"/>
      <c r="GCO24" s="121"/>
      <c r="GCP24" s="121"/>
      <c r="GCQ24" s="121"/>
      <c r="GCR24" s="121"/>
      <c r="GCS24" s="121"/>
      <c r="GCT24" s="121"/>
      <c r="GCU24" s="121"/>
      <c r="GCV24" s="121"/>
      <c r="GCW24" s="121"/>
      <c r="GCX24" s="121"/>
      <c r="GCY24" s="121"/>
      <c r="GCZ24" s="121"/>
      <c r="GDA24" s="121"/>
      <c r="GDB24" s="121"/>
      <c r="GDC24" s="121"/>
      <c r="GDD24" s="121"/>
      <c r="GDE24" s="121"/>
      <c r="GDF24" s="121"/>
      <c r="GDG24" s="121"/>
      <c r="GDH24" s="121"/>
      <c r="GDI24" s="121"/>
      <c r="GDJ24" s="121"/>
      <c r="GDK24" s="121"/>
      <c r="GDL24" s="121"/>
      <c r="GDM24" s="121"/>
      <c r="GDN24" s="121"/>
      <c r="GDO24" s="121"/>
      <c r="GDP24" s="121"/>
      <c r="GDQ24" s="121"/>
      <c r="GDR24" s="121"/>
      <c r="GDS24" s="121"/>
      <c r="GDT24" s="121"/>
      <c r="GDU24" s="121"/>
      <c r="GDV24" s="121"/>
      <c r="GDW24" s="121"/>
      <c r="GDX24" s="121"/>
      <c r="GDY24" s="121"/>
      <c r="GDZ24" s="121"/>
      <c r="GEA24" s="121"/>
      <c r="GEB24" s="121"/>
      <c r="GEC24" s="121"/>
      <c r="GED24" s="121"/>
      <c r="GEE24" s="121"/>
      <c r="GEF24" s="121"/>
      <c r="GEG24" s="121"/>
      <c r="GEH24" s="121"/>
      <c r="GEI24" s="121"/>
      <c r="GEJ24" s="121"/>
      <c r="GEK24" s="121"/>
      <c r="GEL24" s="121"/>
      <c r="GEM24" s="121"/>
      <c r="GEN24" s="121"/>
      <c r="GEO24" s="121"/>
      <c r="GEP24" s="121"/>
      <c r="GEQ24" s="121"/>
      <c r="GER24" s="121"/>
      <c r="GES24" s="121"/>
      <c r="GET24" s="121"/>
      <c r="GEU24" s="121"/>
      <c r="GEV24" s="121"/>
      <c r="GEW24" s="121"/>
      <c r="GEX24" s="121"/>
      <c r="GEY24" s="121"/>
      <c r="GEZ24" s="121"/>
      <c r="GFA24" s="121"/>
      <c r="GFB24" s="121"/>
      <c r="GFC24" s="121"/>
      <c r="GFD24" s="121"/>
      <c r="GFE24" s="121"/>
      <c r="GFF24" s="121"/>
      <c r="GFG24" s="121"/>
      <c r="GFH24" s="121"/>
      <c r="GFI24" s="121"/>
      <c r="GFJ24" s="121"/>
      <c r="GFK24" s="121"/>
      <c r="GFL24" s="121"/>
      <c r="GFM24" s="121"/>
      <c r="GFN24" s="121"/>
      <c r="GFO24" s="121"/>
      <c r="GFP24" s="121"/>
      <c r="GFQ24" s="121"/>
      <c r="GFR24" s="121"/>
      <c r="GFS24" s="121"/>
      <c r="GFT24" s="121"/>
      <c r="GFU24" s="121"/>
      <c r="GFV24" s="121"/>
      <c r="GFW24" s="121"/>
      <c r="GFX24" s="121"/>
      <c r="GFY24" s="121"/>
      <c r="GFZ24" s="121"/>
      <c r="GGA24" s="121"/>
      <c r="GGB24" s="121"/>
      <c r="GGC24" s="121"/>
      <c r="GGD24" s="121"/>
      <c r="GGE24" s="121"/>
      <c r="GGF24" s="121"/>
      <c r="GGG24" s="121"/>
      <c r="GGH24" s="121"/>
      <c r="GGI24" s="121"/>
      <c r="GGJ24" s="121"/>
      <c r="GGK24" s="121"/>
      <c r="GGL24" s="121"/>
      <c r="GGM24" s="121"/>
      <c r="GGN24" s="121"/>
      <c r="GGO24" s="121"/>
      <c r="GGP24" s="121"/>
      <c r="GGQ24" s="121"/>
      <c r="GGR24" s="121"/>
      <c r="GGS24" s="121"/>
      <c r="GGT24" s="121"/>
      <c r="GGU24" s="121"/>
      <c r="GGV24" s="121"/>
      <c r="GGW24" s="121"/>
      <c r="GGX24" s="121"/>
      <c r="GGY24" s="121"/>
      <c r="GGZ24" s="121"/>
      <c r="GHA24" s="121"/>
      <c r="GHB24" s="121"/>
      <c r="GHC24" s="121"/>
      <c r="GHD24" s="121"/>
      <c r="GHE24" s="121"/>
      <c r="GHF24" s="121"/>
      <c r="GHG24" s="121"/>
      <c r="GHH24" s="121"/>
      <c r="GHI24" s="121"/>
      <c r="GHJ24" s="121"/>
      <c r="GHK24" s="121"/>
      <c r="GHL24" s="121"/>
      <c r="GHM24" s="121"/>
      <c r="GHN24" s="121"/>
      <c r="GHO24" s="121"/>
      <c r="GHP24" s="121"/>
      <c r="GHQ24" s="121"/>
      <c r="GHR24" s="121"/>
      <c r="GHS24" s="121"/>
      <c r="GHT24" s="121"/>
      <c r="GHU24" s="121"/>
      <c r="GHV24" s="121"/>
      <c r="GHW24" s="121"/>
      <c r="GHX24" s="121"/>
      <c r="GHY24" s="121"/>
      <c r="GHZ24" s="121"/>
      <c r="GIA24" s="121"/>
      <c r="GIB24" s="121"/>
      <c r="GIC24" s="121"/>
      <c r="GID24" s="121"/>
      <c r="GIE24" s="121"/>
      <c r="GIF24" s="121"/>
      <c r="GIG24" s="121"/>
      <c r="GIH24" s="121"/>
      <c r="GII24" s="121"/>
      <c r="GIJ24" s="121"/>
      <c r="GIK24" s="121"/>
      <c r="GIL24" s="121"/>
      <c r="GIM24" s="121"/>
      <c r="GIN24" s="121"/>
      <c r="GIO24" s="121"/>
      <c r="GIP24" s="121"/>
      <c r="GIQ24" s="121"/>
      <c r="GIR24" s="121"/>
      <c r="GIS24" s="121"/>
      <c r="GIT24" s="121"/>
      <c r="GIU24" s="121"/>
      <c r="GIV24" s="121"/>
      <c r="GIW24" s="121"/>
      <c r="GIX24" s="121"/>
      <c r="GIY24" s="121"/>
      <c r="GIZ24" s="121"/>
      <c r="GJA24" s="121"/>
      <c r="GJB24" s="121"/>
      <c r="GJC24" s="121"/>
      <c r="GJD24" s="121"/>
      <c r="GJE24" s="121"/>
      <c r="GJF24" s="121"/>
      <c r="GJG24" s="121"/>
      <c r="GJH24" s="121"/>
      <c r="GJI24" s="121"/>
      <c r="GJJ24" s="121"/>
      <c r="GJK24" s="121"/>
      <c r="GJL24" s="121"/>
      <c r="GJM24" s="121"/>
      <c r="GJN24" s="121"/>
      <c r="GJO24" s="121"/>
      <c r="GJP24" s="121"/>
      <c r="GJQ24" s="121"/>
      <c r="GJR24" s="121"/>
      <c r="GJS24" s="121"/>
      <c r="GJT24" s="121"/>
      <c r="GJU24" s="121"/>
      <c r="GJV24" s="121"/>
      <c r="GJW24" s="121"/>
      <c r="GJX24" s="121"/>
      <c r="GJY24" s="121"/>
      <c r="GJZ24" s="121"/>
      <c r="GKA24" s="121"/>
      <c r="GKB24" s="121"/>
      <c r="GKC24" s="121"/>
      <c r="GKD24" s="121"/>
      <c r="GKE24" s="121"/>
      <c r="GKF24" s="121"/>
      <c r="GKG24" s="121"/>
      <c r="GKH24" s="121"/>
      <c r="GKI24" s="121"/>
      <c r="GKJ24" s="121"/>
      <c r="GKK24" s="121"/>
      <c r="GKL24" s="121"/>
      <c r="GKM24" s="121"/>
      <c r="GKN24" s="121"/>
      <c r="GKO24" s="121"/>
      <c r="GKP24" s="121"/>
      <c r="GKQ24" s="121"/>
      <c r="GKR24" s="121"/>
      <c r="GKS24" s="121"/>
      <c r="GKT24" s="121"/>
      <c r="GKU24" s="121"/>
      <c r="GKV24" s="121"/>
      <c r="GKW24" s="121"/>
      <c r="GKX24" s="121"/>
      <c r="GKY24" s="121"/>
      <c r="GKZ24" s="121"/>
      <c r="GLA24" s="121"/>
      <c r="GLB24" s="121"/>
      <c r="GLC24" s="121"/>
      <c r="GLD24" s="121"/>
      <c r="GLE24" s="121"/>
      <c r="GLF24" s="121"/>
      <c r="GLG24" s="121"/>
      <c r="GLH24" s="121"/>
      <c r="GLI24" s="121"/>
      <c r="GLJ24" s="121"/>
      <c r="GLK24" s="121"/>
      <c r="GLL24" s="121"/>
      <c r="GLM24" s="121"/>
      <c r="GLN24" s="121"/>
      <c r="GLO24" s="121"/>
      <c r="GLP24" s="121"/>
      <c r="GLQ24" s="121"/>
      <c r="GLR24" s="121"/>
      <c r="GLS24" s="121"/>
      <c r="GLT24" s="121"/>
      <c r="GLU24" s="121"/>
      <c r="GLV24" s="121"/>
      <c r="GLW24" s="121"/>
      <c r="GLX24" s="121"/>
      <c r="GLY24" s="121"/>
      <c r="GLZ24" s="121"/>
      <c r="GMA24" s="121"/>
      <c r="GMB24" s="121"/>
      <c r="GMC24" s="121"/>
      <c r="GMD24" s="121"/>
      <c r="GME24" s="121"/>
      <c r="GMF24" s="121"/>
      <c r="GMG24" s="121"/>
      <c r="GMH24" s="121"/>
      <c r="GMI24" s="121"/>
      <c r="GMJ24" s="121"/>
      <c r="GMK24" s="121"/>
      <c r="GML24" s="121"/>
      <c r="GMM24" s="121"/>
      <c r="GMN24" s="121"/>
      <c r="GMO24" s="121"/>
      <c r="GMP24" s="121"/>
      <c r="GMQ24" s="121"/>
      <c r="GMR24" s="121"/>
      <c r="GMS24" s="121"/>
      <c r="GMT24" s="121"/>
      <c r="GMU24" s="121"/>
      <c r="GMV24" s="121"/>
      <c r="GMW24" s="121"/>
      <c r="GMX24" s="121"/>
      <c r="GMY24" s="121"/>
      <c r="GMZ24" s="121"/>
      <c r="GNA24" s="121"/>
      <c r="GNB24" s="121"/>
      <c r="GNC24" s="121"/>
      <c r="GND24" s="121"/>
      <c r="GNE24" s="121"/>
      <c r="GNF24" s="121"/>
      <c r="GNG24" s="121"/>
      <c r="GNH24" s="121"/>
      <c r="GNI24" s="121"/>
      <c r="GNJ24" s="121"/>
      <c r="GNK24" s="121"/>
      <c r="GNL24" s="121"/>
      <c r="GNM24" s="121"/>
      <c r="GNN24" s="121"/>
      <c r="GNO24" s="121"/>
      <c r="GNP24" s="121"/>
      <c r="GNQ24" s="121"/>
      <c r="GNR24" s="121"/>
      <c r="GNS24" s="121"/>
      <c r="GNT24" s="121"/>
      <c r="GNU24" s="121"/>
      <c r="GNV24" s="121"/>
      <c r="GNW24" s="121"/>
      <c r="GNX24" s="121"/>
      <c r="GNY24" s="121"/>
      <c r="GNZ24" s="121"/>
      <c r="GOA24" s="121"/>
      <c r="GOB24" s="121"/>
      <c r="GOC24" s="121"/>
      <c r="GOD24" s="121"/>
      <c r="GOE24" s="121"/>
      <c r="GOF24" s="121"/>
      <c r="GOG24" s="121"/>
      <c r="GOH24" s="121"/>
      <c r="GOI24" s="121"/>
      <c r="GOJ24" s="121"/>
      <c r="GOK24" s="121"/>
      <c r="GOL24" s="121"/>
      <c r="GOM24" s="121"/>
      <c r="GON24" s="121"/>
      <c r="GOO24" s="121"/>
      <c r="GOP24" s="121"/>
      <c r="GOQ24" s="121"/>
      <c r="GOR24" s="121"/>
      <c r="GOS24" s="121"/>
      <c r="GOT24" s="121"/>
      <c r="GOU24" s="121"/>
      <c r="GOV24" s="121"/>
      <c r="GOW24" s="121"/>
      <c r="GOX24" s="121"/>
      <c r="GOY24" s="121"/>
      <c r="GOZ24" s="121"/>
      <c r="GPA24" s="121"/>
      <c r="GPB24" s="121"/>
      <c r="GPC24" s="121"/>
      <c r="GPD24" s="121"/>
      <c r="GPE24" s="121"/>
      <c r="GPF24" s="121"/>
      <c r="GPG24" s="121"/>
      <c r="GPH24" s="121"/>
      <c r="GPI24" s="121"/>
      <c r="GPJ24" s="121"/>
      <c r="GPK24" s="121"/>
      <c r="GPL24" s="121"/>
      <c r="GPM24" s="121"/>
      <c r="GPN24" s="121"/>
      <c r="GPO24" s="121"/>
      <c r="GPP24" s="121"/>
      <c r="GPQ24" s="121"/>
      <c r="GPR24" s="121"/>
      <c r="GPS24" s="121"/>
      <c r="GPT24" s="121"/>
      <c r="GPU24" s="121"/>
      <c r="GPV24" s="121"/>
      <c r="GPW24" s="121"/>
      <c r="GPX24" s="121"/>
      <c r="GPY24" s="121"/>
      <c r="GPZ24" s="121"/>
      <c r="GQA24" s="121"/>
      <c r="GQB24" s="121"/>
      <c r="GQC24" s="121"/>
      <c r="GQD24" s="121"/>
      <c r="GQE24" s="121"/>
      <c r="GQF24" s="121"/>
      <c r="GQG24" s="121"/>
      <c r="GQH24" s="121"/>
      <c r="GQI24" s="121"/>
      <c r="GQJ24" s="121"/>
      <c r="GQK24" s="121"/>
      <c r="GQL24" s="121"/>
      <c r="GQM24" s="121"/>
      <c r="GQN24" s="121"/>
      <c r="GQO24" s="121"/>
      <c r="GQP24" s="121"/>
      <c r="GQQ24" s="121"/>
      <c r="GQR24" s="121"/>
      <c r="GQS24" s="121"/>
      <c r="GQT24" s="121"/>
      <c r="GQU24" s="121"/>
      <c r="GQV24" s="121"/>
      <c r="GQW24" s="121"/>
      <c r="GQX24" s="121"/>
      <c r="GQY24" s="121"/>
      <c r="GQZ24" s="121"/>
      <c r="GRA24" s="121"/>
      <c r="GRB24" s="121"/>
      <c r="GRC24" s="121"/>
      <c r="GRD24" s="121"/>
      <c r="GRE24" s="121"/>
      <c r="GRF24" s="121"/>
      <c r="GRG24" s="121"/>
      <c r="GRH24" s="121"/>
      <c r="GRI24" s="121"/>
      <c r="GRJ24" s="121"/>
      <c r="GRK24" s="121"/>
      <c r="GRL24" s="121"/>
      <c r="GRM24" s="121"/>
      <c r="GRN24" s="121"/>
      <c r="GRO24" s="121"/>
      <c r="GRP24" s="121"/>
      <c r="GRQ24" s="121"/>
      <c r="GRR24" s="121"/>
      <c r="GRS24" s="121"/>
      <c r="GRT24" s="121"/>
      <c r="GRU24" s="121"/>
      <c r="GRV24" s="121"/>
      <c r="GRW24" s="121"/>
      <c r="GRX24" s="121"/>
      <c r="GRY24" s="121"/>
      <c r="GRZ24" s="121"/>
      <c r="GSA24" s="121"/>
      <c r="GSB24" s="121"/>
      <c r="GSC24" s="121"/>
      <c r="GSD24" s="121"/>
      <c r="GSE24" s="121"/>
      <c r="GSF24" s="121"/>
      <c r="GSG24" s="121"/>
      <c r="GSH24" s="121"/>
      <c r="GSI24" s="121"/>
      <c r="GSJ24" s="121"/>
      <c r="GSK24" s="121"/>
      <c r="GSL24" s="121"/>
      <c r="GSM24" s="121"/>
      <c r="GSN24" s="121"/>
      <c r="GSO24" s="121"/>
      <c r="GSP24" s="121"/>
      <c r="GSQ24" s="121"/>
      <c r="GSR24" s="121"/>
      <c r="GSS24" s="121"/>
      <c r="GST24" s="121"/>
      <c r="GSU24" s="121"/>
      <c r="GSV24" s="121"/>
      <c r="GSW24" s="121"/>
      <c r="GSX24" s="121"/>
      <c r="GSY24" s="121"/>
      <c r="GSZ24" s="121"/>
      <c r="GTA24" s="121"/>
      <c r="GTB24" s="121"/>
      <c r="GTC24" s="121"/>
      <c r="GTD24" s="121"/>
      <c r="GTE24" s="121"/>
      <c r="GTF24" s="121"/>
      <c r="GTG24" s="121"/>
      <c r="GTH24" s="121"/>
      <c r="GTI24" s="121"/>
      <c r="GTJ24" s="121"/>
      <c r="GTK24" s="121"/>
      <c r="GTL24" s="121"/>
      <c r="GTM24" s="121"/>
      <c r="GTN24" s="121"/>
      <c r="GTO24" s="121"/>
      <c r="GTP24" s="121"/>
      <c r="GTQ24" s="121"/>
      <c r="GTR24" s="121"/>
      <c r="GTS24" s="121"/>
      <c r="GTT24" s="121"/>
      <c r="GTU24" s="121"/>
      <c r="GTV24" s="121"/>
      <c r="GTW24" s="121"/>
      <c r="GTX24" s="121"/>
      <c r="GTY24" s="121"/>
      <c r="GTZ24" s="121"/>
      <c r="GUA24" s="121"/>
      <c r="GUB24" s="121"/>
      <c r="GUC24" s="121"/>
      <c r="GUD24" s="121"/>
      <c r="GUE24" s="121"/>
      <c r="GUF24" s="121"/>
      <c r="GUG24" s="121"/>
      <c r="GUH24" s="121"/>
      <c r="GUI24" s="121"/>
      <c r="GUJ24" s="121"/>
      <c r="GUK24" s="121"/>
      <c r="GUL24" s="121"/>
      <c r="GUM24" s="121"/>
      <c r="GUN24" s="121"/>
      <c r="GUO24" s="121"/>
      <c r="GUP24" s="121"/>
      <c r="GUQ24" s="121"/>
      <c r="GUR24" s="121"/>
      <c r="GUS24" s="121"/>
      <c r="GUT24" s="121"/>
      <c r="GUU24" s="121"/>
      <c r="GUV24" s="121"/>
      <c r="GUW24" s="121"/>
      <c r="GUX24" s="121"/>
      <c r="GUY24" s="121"/>
      <c r="GUZ24" s="121"/>
      <c r="GVA24" s="121"/>
      <c r="GVB24" s="121"/>
      <c r="GVC24" s="121"/>
      <c r="GVD24" s="121"/>
      <c r="GVE24" s="121"/>
      <c r="GVF24" s="121"/>
      <c r="GVG24" s="121"/>
      <c r="GVH24" s="121"/>
      <c r="GVI24" s="121"/>
      <c r="GVJ24" s="121"/>
      <c r="GVK24" s="121"/>
      <c r="GVL24" s="121"/>
      <c r="GVM24" s="121"/>
      <c r="GVN24" s="121"/>
      <c r="GVO24" s="121"/>
      <c r="GVP24" s="121"/>
      <c r="GVQ24" s="121"/>
      <c r="GVR24" s="121"/>
      <c r="GVS24" s="121"/>
      <c r="GVT24" s="121"/>
      <c r="GVU24" s="121"/>
      <c r="GVV24" s="121"/>
      <c r="GVW24" s="121"/>
      <c r="GVX24" s="121"/>
      <c r="GVY24" s="121"/>
      <c r="GVZ24" s="121"/>
      <c r="GWA24" s="121"/>
      <c r="GWB24" s="121"/>
      <c r="GWC24" s="121"/>
      <c r="GWD24" s="121"/>
      <c r="GWE24" s="121"/>
      <c r="GWF24" s="121"/>
      <c r="GWG24" s="121"/>
      <c r="GWH24" s="121"/>
      <c r="GWI24" s="121"/>
      <c r="GWJ24" s="121"/>
      <c r="GWK24" s="121"/>
      <c r="GWL24" s="121"/>
      <c r="GWM24" s="121"/>
      <c r="GWN24" s="121"/>
      <c r="GWO24" s="121"/>
      <c r="GWP24" s="121"/>
      <c r="GWQ24" s="121"/>
      <c r="GWR24" s="121"/>
      <c r="GWS24" s="121"/>
      <c r="GWT24" s="121"/>
      <c r="GWU24" s="121"/>
      <c r="GWV24" s="121"/>
      <c r="GWW24" s="121"/>
      <c r="GWX24" s="121"/>
      <c r="GWY24" s="121"/>
      <c r="GWZ24" s="121"/>
      <c r="GXA24" s="121"/>
      <c r="GXB24" s="121"/>
      <c r="GXC24" s="121"/>
      <c r="GXD24" s="121"/>
      <c r="GXE24" s="121"/>
      <c r="GXF24" s="121"/>
      <c r="GXG24" s="121"/>
      <c r="GXH24" s="121"/>
      <c r="GXI24" s="121"/>
      <c r="GXJ24" s="121"/>
      <c r="GXK24" s="121"/>
      <c r="GXL24" s="121"/>
      <c r="GXM24" s="121"/>
      <c r="GXN24" s="121"/>
      <c r="GXO24" s="121"/>
      <c r="GXP24" s="121"/>
      <c r="GXQ24" s="121"/>
      <c r="GXR24" s="121"/>
      <c r="GXS24" s="121"/>
      <c r="GXT24" s="121"/>
      <c r="GXU24" s="121"/>
      <c r="GXV24" s="121"/>
      <c r="GXW24" s="121"/>
      <c r="GXX24" s="121"/>
      <c r="GXY24" s="121"/>
      <c r="GXZ24" s="121"/>
      <c r="GYA24" s="121"/>
      <c r="GYB24" s="121"/>
      <c r="GYC24" s="121"/>
      <c r="GYD24" s="121"/>
      <c r="GYE24" s="121"/>
      <c r="GYF24" s="121"/>
      <c r="GYG24" s="121"/>
      <c r="GYH24" s="121"/>
      <c r="GYI24" s="121"/>
      <c r="GYJ24" s="121"/>
      <c r="GYK24" s="121"/>
      <c r="GYL24" s="121"/>
      <c r="GYM24" s="121"/>
      <c r="GYN24" s="121"/>
      <c r="GYO24" s="121"/>
      <c r="GYP24" s="121"/>
      <c r="GYQ24" s="121"/>
      <c r="GYR24" s="121"/>
      <c r="GYS24" s="121"/>
      <c r="GYT24" s="121"/>
      <c r="GYU24" s="121"/>
      <c r="GYV24" s="121"/>
      <c r="GYW24" s="121"/>
      <c r="GYX24" s="121"/>
      <c r="GYY24" s="121"/>
      <c r="GYZ24" s="121"/>
      <c r="GZA24" s="121"/>
      <c r="GZB24" s="121"/>
      <c r="GZC24" s="121"/>
      <c r="GZD24" s="121"/>
      <c r="GZE24" s="121"/>
      <c r="GZF24" s="121"/>
      <c r="GZG24" s="121"/>
      <c r="GZH24" s="121"/>
      <c r="GZI24" s="121"/>
      <c r="GZJ24" s="121"/>
      <c r="GZK24" s="121"/>
      <c r="GZL24" s="121"/>
      <c r="GZM24" s="121"/>
      <c r="GZN24" s="121"/>
      <c r="GZO24" s="121"/>
      <c r="GZP24" s="121"/>
      <c r="GZQ24" s="121"/>
      <c r="GZR24" s="121"/>
      <c r="GZS24" s="121"/>
      <c r="GZT24" s="121"/>
      <c r="GZU24" s="121"/>
      <c r="GZV24" s="121"/>
      <c r="GZW24" s="121"/>
      <c r="GZX24" s="121"/>
      <c r="GZY24" s="121"/>
      <c r="GZZ24" s="121"/>
      <c r="HAA24" s="121"/>
      <c r="HAB24" s="121"/>
      <c r="HAC24" s="121"/>
      <c r="HAD24" s="121"/>
    </row>
    <row r="25" spans="1:5438" s="309" customFormat="1">
      <c r="A25" s="105" t="s">
        <v>10</v>
      </c>
      <c r="B25" s="46"/>
      <c r="C25" s="46"/>
      <c r="D25" s="46"/>
      <c r="E25" s="46"/>
      <c r="F25" s="46"/>
      <c r="G25" s="46"/>
      <c r="H25" s="121"/>
      <c r="I25" s="121"/>
      <c r="J25" s="121"/>
      <c r="K25" s="121"/>
      <c r="L25" s="121"/>
      <c r="M25" s="121"/>
      <c r="N25" s="121"/>
      <c r="O25" s="121"/>
      <c r="P25" s="121"/>
      <c r="Q25" s="121"/>
      <c r="R25" s="121"/>
      <c r="S25" s="121"/>
      <c r="T25" s="121"/>
      <c r="U25" s="121"/>
      <c r="V25" s="121"/>
      <c r="W25" s="121"/>
      <c r="X25" s="121"/>
      <c r="Y25" s="121"/>
      <c r="Z25" s="121"/>
      <c r="AA25" s="121"/>
      <c r="AB25" s="121"/>
      <c r="AC25" s="121"/>
      <c r="AD25" s="121"/>
      <c r="AE25" s="121"/>
      <c r="AF25" s="121"/>
      <c r="AG25" s="121"/>
      <c r="AH25" s="121"/>
      <c r="AI25" s="121"/>
      <c r="AJ25" s="121"/>
      <c r="AK25" s="121"/>
      <c r="AL25" s="121"/>
      <c r="AM25" s="121"/>
      <c r="AN25" s="121"/>
      <c r="AO25" s="121"/>
      <c r="AP25" s="121"/>
      <c r="AQ25" s="121"/>
      <c r="AR25" s="121"/>
      <c r="AS25" s="121"/>
      <c r="AT25" s="121"/>
      <c r="AU25" s="121"/>
      <c r="AV25" s="121"/>
      <c r="AW25" s="121"/>
      <c r="AX25" s="121"/>
      <c r="AY25" s="121"/>
      <c r="AZ25" s="121"/>
      <c r="BA25" s="121"/>
      <c r="BB25" s="121"/>
      <c r="BC25" s="121"/>
      <c r="BD25" s="121"/>
      <c r="BE25" s="121"/>
      <c r="BF25" s="121"/>
      <c r="BG25" s="121"/>
      <c r="BH25" s="121"/>
      <c r="BI25" s="121"/>
      <c r="BJ25" s="121"/>
      <c r="BK25" s="121"/>
      <c r="BL25" s="121"/>
      <c r="BM25" s="121"/>
      <c r="BN25" s="121"/>
      <c r="BO25" s="121"/>
      <c r="BP25" s="121"/>
      <c r="BQ25" s="121"/>
      <c r="BR25" s="121"/>
      <c r="BS25" s="121"/>
      <c r="BT25" s="121"/>
      <c r="BU25" s="121"/>
      <c r="BV25" s="121"/>
      <c r="BW25" s="121"/>
      <c r="BX25" s="121"/>
      <c r="BY25" s="121"/>
      <c r="BZ25" s="121"/>
      <c r="CA25" s="121"/>
      <c r="CB25" s="121"/>
      <c r="CC25" s="121"/>
      <c r="CD25" s="121"/>
      <c r="CE25" s="121"/>
      <c r="CF25" s="121"/>
      <c r="CG25" s="121"/>
      <c r="CH25" s="121"/>
      <c r="CI25" s="121"/>
      <c r="CJ25" s="121"/>
      <c r="CK25" s="121"/>
      <c r="CL25" s="121"/>
      <c r="CM25" s="121"/>
      <c r="CN25" s="121"/>
      <c r="CO25" s="121"/>
      <c r="CP25" s="121"/>
      <c r="CQ25" s="121"/>
      <c r="CR25" s="121"/>
      <c r="CS25" s="121"/>
      <c r="CT25" s="121"/>
      <c r="CU25" s="121"/>
      <c r="CV25" s="121"/>
      <c r="CW25" s="121"/>
      <c r="CX25" s="121"/>
      <c r="CY25" s="121"/>
      <c r="CZ25" s="121"/>
      <c r="DA25" s="121"/>
      <c r="DB25" s="121"/>
      <c r="DC25" s="121"/>
      <c r="DD25" s="121"/>
      <c r="DE25" s="121"/>
      <c r="DF25" s="121"/>
      <c r="DG25" s="121"/>
      <c r="DH25" s="121"/>
      <c r="DI25" s="121"/>
      <c r="DJ25" s="121"/>
      <c r="DK25" s="121"/>
      <c r="DL25" s="121"/>
      <c r="DM25" s="121"/>
      <c r="DN25" s="121"/>
      <c r="DO25" s="121"/>
      <c r="DP25" s="121"/>
      <c r="DQ25" s="121"/>
      <c r="DR25" s="121"/>
      <c r="DS25" s="121"/>
      <c r="DT25" s="121"/>
      <c r="DU25" s="121"/>
      <c r="DV25" s="121"/>
      <c r="DW25" s="121"/>
      <c r="DX25" s="121"/>
      <c r="DY25" s="121"/>
      <c r="DZ25" s="121"/>
      <c r="EA25" s="121"/>
      <c r="EB25" s="121"/>
      <c r="EC25" s="121"/>
      <c r="ED25" s="121"/>
      <c r="EE25" s="121"/>
      <c r="EF25" s="121"/>
      <c r="EG25" s="121"/>
      <c r="EH25" s="121"/>
      <c r="EI25" s="121"/>
      <c r="EJ25" s="121"/>
      <c r="EK25" s="121"/>
      <c r="EL25" s="121"/>
      <c r="EM25" s="121"/>
      <c r="EN25" s="121"/>
      <c r="EO25" s="121"/>
      <c r="EP25" s="121"/>
      <c r="EQ25" s="121"/>
      <c r="ER25" s="121"/>
      <c r="ES25" s="121"/>
      <c r="ET25" s="121"/>
      <c r="EU25" s="121"/>
      <c r="EV25" s="121"/>
      <c r="EW25" s="121"/>
      <c r="EX25" s="121"/>
      <c r="EY25" s="121"/>
      <c r="EZ25" s="121"/>
      <c r="FA25" s="121"/>
      <c r="FB25" s="121"/>
      <c r="FC25" s="121"/>
      <c r="FD25" s="121"/>
      <c r="FE25" s="121"/>
      <c r="FF25" s="121"/>
      <c r="FG25" s="121"/>
      <c r="FH25" s="121"/>
      <c r="FI25" s="121"/>
      <c r="FJ25" s="121"/>
      <c r="FK25" s="121"/>
      <c r="FL25" s="121"/>
      <c r="FM25" s="121"/>
      <c r="FN25" s="121"/>
      <c r="FO25" s="121"/>
      <c r="FP25" s="121"/>
      <c r="FQ25" s="121"/>
      <c r="FR25" s="121"/>
      <c r="FS25" s="121"/>
      <c r="FT25" s="121"/>
      <c r="FU25" s="121"/>
      <c r="FV25" s="121"/>
      <c r="FW25" s="121"/>
      <c r="FX25" s="121"/>
      <c r="FY25" s="121"/>
      <c r="FZ25" s="121"/>
      <c r="GA25" s="121"/>
      <c r="GB25" s="121"/>
      <c r="GC25" s="121"/>
      <c r="GD25" s="121"/>
      <c r="GE25" s="121"/>
      <c r="GF25" s="121"/>
      <c r="GG25" s="121"/>
      <c r="GH25" s="121"/>
      <c r="GI25" s="121"/>
      <c r="GJ25" s="121"/>
      <c r="GK25" s="121"/>
      <c r="GL25" s="121"/>
      <c r="GM25" s="121"/>
      <c r="GN25" s="121"/>
      <c r="GO25" s="121"/>
      <c r="GP25" s="121"/>
      <c r="GQ25" s="121"/>
      <c r="GR25" s="121"/>
      <c r="GS25" s="121"/>
      <c r="GT25" s="121"/>
      <c r="GU25" s="121"/>
      <c r="GV25" s="121"/>
      <c r="GW25" s="121"/>
      <c r="GX25" s="121"/>
      <c r="GY25" s="121"/>
      <c r="GZ25" s="121"/>
      <c r="HA25" s="121"/>
      <c r="HB25" s="121"/>
      <c r="HC25" s="121"/>
      <c r="HD25" s="121"/>
      <c r="HE25" s="121"/>
      <c r="HF25" s="121"/>
      <c r="HG25" s="121"/>
      <c r="HH25" s="121"/>
      <c r="HI25" s="121"/>
      <c r="HJ25" s="121"/>
      <c r="HK25" s="121"/>
      <c r="HL25" s="121"/>
      <c r="HM25" s="121"/>
      <c r="HN25" s="121"/>
      <c r="HO25" s="121"/>
      <c r="HP25" s="121"/>
      <c r="HQ25" s="121"/>
      <c r="HR25" s="121"/>
      <c r="HS25" s="121"/>
      <c r="HT25" s="121"/>
      <c r="HU25" s="121"/>
      <c r="HV25" s="121"/>
      <c r="HW25" s="121"/>
      <c r="HX25" s="121"/>
      <c r="HY25" s="121"/>
      <c r="HZ25" s="121"/>
      <c r="IA25" s="121"/>
      <c r="IB25" s="121"/>
      <c r="IC25" s="121"/>
      <c r="ID25" s="121"/>
      <c r="IE25" s="121"/>
      <c r="IF25" s="121"/>
      <c r="IG25" s="121"/>
      <c r="IH25" s="121"/>
      <c r="II25" s="121"/>
      <c r="IJ25" s="121"/>
      <c r="IK25" s="121"/>
      <c r="IL25" s="121"/>
      <c r="IM25" s="121"/>
      <c r="IN25" s="121"/>
      <c r="IO25" s="121"/>
      <c r="IP25" s="121"/>
      <c r="IQ25" s="121"/>
      <c r="IR25" s="121"/>
      <c r="IS25" s="121"/>
      <c r="IT25" s="121"/>
      <c r="IU25" s="121"/>
      <c r="IV25" s="121"/>
      <c r="IW25" s="121"/>
      <c r="IX25" s="121"/>
      <c r="IY25" s="121"/>
      <c r="IZ25" s="121"/>
      <c r="JA25" s="121"/>
      <c r="JB25" s="121"/>
      <c r="JC25" s="121"/>
      <c r="JD25" s="121"/>
      <c r="JE25" s="121"/>
      <c r="JF25" s="121"/>
      <c r="JG25" s="121"/>
      <c r="JH25" s="121"/>
      <c r="JI25" s="121"/>
      <c r="JJ25" s="121"/>
      <c r="JK25" s="121"/>
      <c r="JL25" s="121"/>
      <c r="JM25" s="121"/>
      <c r="JN25" s="121"/>
      <c r="JO25" s="121"/>
      <c r="JP25" s="121"/>
      <c r="JQ25" s="121"/>
      <c r="JR25" s="121"/>
      <c r="JS25" s="121"/>
      <c r="JT25" s="121"/>
      <c r="JU25" s="121"/>
      <c r="JV25" s="121"/>
      <c r="JW25" s="121"/>
      <c r="JX25" s="121"/>
      <c r="JY25" s="121"/>
      <c r="JZ25" s="121"/>
      <c r="KA25" s="121"/>
      <c r="KB25" s="121"/>
      <c r="KC25" s="121"/>
      <c r="KD25" s="121"/>
      <c r="KE25" s="121"/>
      <c r="KF25" s="121"/>
      <c r="KG25" s="121"/>
      <c r="KH25" s="121"/>
      <c r="KI25" s="121"/>
      <c r="KJ25" s="121"/>
      <c r="KK25" s="121"/>
      <c r="KL25" s="121"/>
      <c r="KM25" s="121"/>
      <c r="KN25" s="121"/>
      <c r="KO25" s="121"/>
      <c r="KP25" s="121"/>
      <c r="KQ25" s="121"/>
      <c r="KR25" s="121"/>
      <c r="KS25" s="121"/>
      <c r="KT25" s="121"/>
      <c r="KU25" s="121"/>
      <c r="KV25" s="121"/>
      <c r="KW25" s="121"/>
      <c r="KX25" s="121"/>
      <c r="KY25" s="121"/>
      <c r="KZ25" s="121"/>
      <c r="LA25" s="121"/>
      <c r="LB25" s="121"/>
      <c r="LC25" s="121"/>
      <c r="LD25" s="121"/>
      <c r="LE25" s="121"/>
      <c r="LF25" s="121"/>
      <c r="LG25" s="121"/>
      <c r="LH25" s="121"/>
      <c r="LI25" s="121"/>
      <c r="LJ25" s="121"/>
      <c r="LK25" s="121"/>
      <c r="LL25" s="121"/>
      <c r="LM25" s="121"/>
      <c r="LN25" s="121"/>
      <c r="LO25" s="121"/>
      <c r="LP25" s="121"/>
      <c r="LQ25" s="121"/>
      <c r="LR25" s="121"/>
      <c r="LS25" s="121"/>
      <c r="LT25" s="121"/>
      <c r="LU25" s="121"/>
      <c r="LV25" s="121"/>
      <c r="LW25" s="121"/>
      <c r="LX25" s="121"/>
      <c r="LY25" s="121"/>
      <c r="LZ25" s="121"/>
      <c r="MA25" s="121"/>
      <c r="MB25" s="121"/>
      <c r="MC25" s="121"/>
      <c r="MD25" s="121"/>
      <c r="ME25" s="121"/>
      <c r="MF25" s="121"/>
      <c r="MG25" s="121"/>
      <c r="MH25" s="121"/>
      <c r="MI25" s="121"/>
      <c r="MJ25" s="121"/>
      <c r="MK25" s="121"/>
      <c r="ML25" s="121"/>
      <c r="MM25" s="121"/>
      <c r="MN25" s="121"/>
      <c r="MO25" s="121"/>
      <c r="MP25" s="121"/>
      <c r="MQ25" s="121"/>
      <c r="MR25" s="121"/>
      <c r="MS25" s="121"/>
      <c r="MT25" s="121"/>
      <c r="MU25" s="121"/>
      <c r="MV25" s="121"/>
      <c r="MW25" s="121"/>
      <c r="MX25" s="121"/>
      <c r="MY25" s="121"/>
      <c r="MZ25" s="121"/>
      <c r="NA25" s="121"/>
      <c r="NB25" s="121"/>
      <c r="NC25" s="121"/>
      <c r="ND25" s="121"/>
      <c r="NE25" s="121"/>
      <c r="NF25" s="121"/>
      <c r="NG25" s="121"/>
      <c r="NH25" s="121"/>
      <c r="NI25" s="121"/>
      <c r="NJ25" s="121"/>
      <c r="NK25" s="121"/>
      <c r="NL25" s="121"/>
      <c r="NM25" s="121"/>
      <c r="NN25" s="121"/>
      <c r="NO25" s="121"/>
      <c r="NP25" s="121"/>
      <c r="NQ25" s="121"/>
      <c r="NR25" s="121"/>
      <c r="NS25" s="121"/>
      <c r="NT25" s="121"/>
      <c r="NU25" s="121"/>
      <c r="NV25" s="121"/>
      <c r="NW25" s="121"/>
      <c r="NX25" s="121"/>
      <c r="NY25" s="121"/>
      <c r="NZ25" s="121"/>
      <c r="OA25" s="121"/>
      <c r="OB25" s="121"/>
      <c r="OC25" s="121"/>
      <c r="OD25" s="121"/>
      <c r="OE25" s="121"/>
      <c r="OF25" s="121"/>
      <c r="OG25" s="121"/>
      <c r="OH25" s="121"/>
      <c r="OI25" s="121"/>
      <c r="OJ25" s="121"/>
      <c r="OK25" s="121"/>
      <c r="OL25" s="121"/>
      <c r="OM25" s="121"/>
      <c r="ON25" s="121"/>
      <c r="OO25" s="121"/>
      <c r="OP25" s="121"/>
      <c r="OQ25" s="121"/>
      <c r="OR25" s="121"/>
      <c r="OS25" s="121"/>
      <c r="OT25" s="121"/>
      <c r="OU25" s="121"/>
      <c r="OV25" s="121"/>
      <c r="OW25" s="121"/>
      <c r="OX25" s="121"/>
      <c r="OY25" s="121"/>
      <c r="OZ25" s="121"/>
      <c r="PA25" s="121"/>
      <c r="PB25" s="121"/>
      <c r="PC25" s="121"/>
      <c r="PD25" s="121"/>
      <c r="PE25" s="121"/>
      <c r="PF25" s="121"/>
      <c r="PG25" s="121"/>
      <c r="PH25" s="121"/>
      <c r="PI25" s="121"/>
      <c r="PJ25" s="121"/>
      <c r="PK25" s="121"/>
      <c r="PL25" s="121"/>
      <c r="PM25" s="121"/>
      <c r="PN25" s="121"/>
      <c r="PO25" s="121"/>
      <c r="PP25" s="121"/>
      <c r="PQ25" s="121"/>
      <c r="PR25" s="121"/>
      <c r="PS25" s="121"/>
      <c r="PT25" s="121"/>
      <c r="PU25" s="121"/>
      <c r="PV25" s="121"/>
      <c r="PW25" s="121"/>
      <c r="PX25" s="121"/>
      <c r="PY25" s="121"/>
      <c r="PZ25" s="121"/>
      <c r="QA25" s="121"/>
      <c r="QB25" s="121"/>
      <c r="QC25" s="121"/>
      <c r="QD25" s="121"/>
      <c r="QE25" s="121"/>
      <c r="QF25" s="121"/>
      <c r="QG25" s="121"/>
      <c r="QH25" s="121"/>
      <c r="QI25" s="121"/>
      <c r="QJ25" s="121"/>
      <c r="QK25" s="121"/>
      <c r="QL25" s="121"/>
      <c r="QM25" s="121"/>
      <c r="QN25" s="121"/>
      <c r="QO25" s="121"/>
      <c r="QP25" s="121"/>
      <c r="QQ25" s="121"/>
      <c r="QR25" s="121"/>
      <c r="QS25" s="121"/>
      <c r="QT25" s="121"/>
      <c r="QU25" s="121"/>
      <c r="QV25" s="121"/>
      <c r="QW25" s="121"/>
      <c r="QX25" s="121"/>
      <c r="QY25" s="121"/>
      <c r="QZ25" s="121"/>
      <c r="RA25" s="121"/>
      <c r="RB25" s="121"/>
      <c r="RC25" s="121"/>
      <c r="RD25" s="121"/>
      <c r="RE25" s="121"/>
      <c r="RF25" s="121"/>
      <c r="RG25" s="121"/>
      <c r="RH25" s="121"/>
      <c r="RI25" s="121"/>
      <c r="RJ25" s="121"/>
      <c r="RK25" s="121"/>
      <c r="RL25" s="121"/>
      <c r="RM25" s="121"/>
      <c r="RN25" s="121"/>
      <c r="RO25" s="121"/>
      <c r="RP25" s="121"/>
      <c r="RQ25" s="121"/>
      <c r="RR25" s="121"/>
      <c r="RS25" s="121"/>
      <c r="RT25" s="121"/>
      <c r="RU25" s="121"/>
      <c r="RV25" s="121"/>
      <c r="RW25" s="121"/>
      <c r="RX25" s="121"/>
      <c r="RY25" s="121"/>
      <c r="RZ25" s="121"/>
      <c r="SA25" s="121"/>
      <c r="SB25" s="121"/>
      <c r="SC25" s="121"/>
      <c r="SD25" s="121"/>
      <c r="SE25" s="121"/>
      <c r="SF25" s="121"/>
      <c r="SG25" s="121"/>
      <c r="SH25" s="121"/>
      <c r="SI25" s="121"/>
      <c r="SJ25" s="121"/>
      <c r="SK25" s="121"/>
      <c r="SL25" s="121"/>
      <c r="SM25" s="121"/>
      <c r="SN25" s="121"/>
      <c r="SO25" s="121"/>
      <c r="SP25" s="121"/>
      <c r="SQ25" s="121"/>
      <c r="SR25" s="121"/>
      <c r="SS25" s="121"/>
      <c r="ST25" s="121"/>
      <c r="SU25" s="121"/>
      <c r="SV25" s="121"/>
      <c r="SW25" s="121"/>
      <c r="SX25" s="121"/>
      <c r="SY25" s="121"/>
      <c r="SZ25" s="121"/>
      <c r="TA25" s="121"/>
      <c r="TB25" s="121"/>
      <c r="TC25" s="121"/>
      <c r="TD25" s="121"/>
      <c r="TE25" s="121"/>
      <c r="TF25" s="121"/>
      <c r="TG25" s="121"/>
      <c r="TH25" s="121"/>
      <c r="TI25" s="121"/>
      <c r="TJ25" s="121"/>
      <c r="TK25" s="121"/>
      <c r="TL25" s="121"/>
      <c r="TM25" s="121"/>
      <c r="TN25" s="121"/>
      <c r="TO25" s="121"/>
      <c r="TP25" s="121"/>
      <c r="TQ25" s="121"/>
      <c r="TR25" s="121"/>
      <c r="TS25" s="121"/>
      <c r="TT25" s="121"/>
      <c r="TU25" s="121"/>
      <c r="TV25" s="121"/>
      <c r="TW25" s="121"/>
      <c r="TX25" s="121"/>
      <c r="TY25" s="121"/>
      <c r="TZ25" s="121"/>
      <c r="UA25" s="121"/>
      <c r="UB25" s="121"/>
      <c r="UC25" s="121"/>
      <c r="UD25" s="121"/>
      <c r="UE25" s="121"/>
      <c r="UF25" s="121"/>
      <c r="UG25" s="121"/>
      <c r="UH25" s="121"/>
      <c r="UI25" s="121"/>
      <c r="UJ25" s="121"/>
      <c r="UK25" s="121"/>
      <c r="UL25" s="121"/>
      <c r="UM25" s="121"/>
      <c r="UN25" s="121"/>
      <c r="UO25" s="121"/>
      <c r="UP25" s="121"/>
      <c r="UQ25" s="121"/>
      <c r="UR25" s="121"/>
      <c r="US25" s="121"/>
      <c r="UT25" s="121"/>
      <c r="UU25" s="121"/>
      <c r="UV25" s="121"/>
      <c r="UW25" s="121"/>
      <c r="UX25" s="121"/>
      <c r="UY25" s="121"/>
      <c r="UZ25" s="121"/>
      <c r="VA25" s="121"/>
      <c r="VB25" s="121"/>
      <c r="VC25" s="121"/>
      <c r="VD25" s="121"/>
      <c r="VE25" s="121"/>
      <c r="VF25" s="121"/>
      <c r="VG25" s="121"/>
      <c r="VH25" s="121"/>
      <c r="VI25" s="121"/>
      <c r="VJ25" s="121"/>
      <c r="VK25" s="121"/>
      <c r="VL25" s="121"/>
      <c r="VM25" s="121"/>
      <c r="VN25" s="121"/>
      <c r="VO25" s="121"/>
      <c r="VP25" s="121"/>
      <c r="VQ25" s="121"/>
      <c r="VR25" s="121"/>
      <c r="VS25" s="121"/>
      <c r="VT25" s="121"/>
      <c r="VU25" s="121"/>
      <c r="VV25" s="121"/>
      <c r="VW25" s="121"/>
      <c r="VX25" s="121"/>
      <c r="VY25" s="121"/>
      <c r="VZ25" s="121"/>
      <c r="WA25" s="121"/>
      <c r="WB25" s="121"/>
      <c r="WC25" s="121"/>
      <c r="WD25" s="121"/>
      <c r="WE25" s="121"/>
      <c r="WF25" s="121"/>
      <c r="WG25" s="121"/>
      <c r="WH25" s="121"/>
      <c r="WI25" s="121"/>
      <c r="WJ25" s="121"/>
      <c r="WK25" s="121"/>
      <c r="WL25" s="121"/>
      <c r="WM25" s="121"/>
      <c r="WN25" s="121"/>
      <c r="WO25" s="121"/>
      <c r="WP25" s="121"/>
      <c r="WQ25" s="121"/>
      <c r="WR25" s="121"/>
      <c r="WS25" s="121"/>
      <c r="WT25" s="121"/>
      <c r="WU25" s="121"/>
      <c r="WV25" s="121"/>
      <c r="WW25" s="121"/>
      <c r="WX25" s="121"/>
      <c r="WY25" s="121"/>
      <c r="WZ25" s="121"/>
      <c r="XA25" s="121"/>
      <c r="XB25" s="121"/>
      <c r="XC25" s="121"/>
      <c r="XD25" s="121"/>
      <c r="XE25" s="121"/>
      <c r="XF25" s="121"/>
      <c r="XG25" s="121"/>
      <c r="XH25" s="121"/>
      <c r="XI25" s="121"/>
      <c r="XJ25" s="121"/>
      <c r="XK25" s="121"/>
      <c r="XL25" s="121"/>
      <c r="XM25" s="121"/>
      <c r="XN25" s="121"/>
      <c r="XO25" s="121"/>
      <c r="XP25" s="121"/>
      <c r="XQ25" s="121"/>
      <c r="XR25" s="121"/>
      <c r="XS25" s="121"/>
      <c r="XT25" s="121"/>
      <c r="XU25" s="121"/>
      <c r="XV25" s="121"/>
      <c r="XW25" s="121"/>
      <c r="XX25" s="121"/>
      <c r="XY25" s="121"/>
      <c r="XZ25" s="121"/>
      <c r="YA25" s="121"/>
      <c r="YB25" s="121"/>
      <c r="YC25" s="121"/>
      <c r="YD25" s="121"/>
      <c r="YE25" s="121"/>
      <c r="YF25" s="121"/>
      <c r="YG25" s="121"/>
      <c r="YH25" s="121"/>
      <c r="YI25" s="121"/>
      <c r="YJ25" s="121"/>
      <c r="YK25" s="121"/>
      <c r="YL25" s="121"/>
      <c r="YM25" s="121"/>
      <c r="YN25" s="121"/>
      <c r="YO25" s="121"/>
      <c r="YP25" s="121"/>
      <c r="YQ25" s="121"/>
      <c r="YR25" s="121"/>
      <c r="YS25" s="121"/>
      <c r="YT25" s="121"/>
      <c r="YU25" s="121"/>
      <c r="YV25" s="121"/>
      <c r="YW25" s="121"/>
      <c r="YX25" s="121"/>
      <c r="YY25" s="121"/>
      <c r="YZ25" s="121"/>
      <c r="ZA25" s="121"/>
      <c r="ZB25" s="121"/>
      <c r="ZC25" s="121"/>
      <c r="ZD25" s="121"/>
      <c r="ZE25" s="121"/>
      <c r="ZF25" s="121"/>
      <c r="ZG25" s="121"/>
      <c r="ZH25" s="121"/>
      <c r="ZI25" s="121"/>
      <c r="ZJ25" s="121"/>
      <c r="ZK25" s="121"/>
      <c r="ZL25" s="121"/>
      <c r="ZM25" s="121"/>
      <c r="ZN25" s="121"/>
      <c r="ZO25" s="121"/>
      <c r="ZP25" s="121"/>
      <c r="ZQ25" s="121"/>
      <c r="ZR25" s="121"/>
      <c r="ZS25" s="121"/>
      <c r="ZT25" s="121"/>
      <c r="ZU25" s="121"/>
      <c r="ZV25" s="121"/>
      <c r="ZW25" s="121"/>
      <c r="ZX25" s="121"/>
      <c r="ZY25" s="121"/>
      <c r="ZZ25" s="121"/>
      <c r="AAA25" s="121"/>
      <c r="AAB25" s="121"/>
      <c r="AAC25" s="121"/>
      <c r="AAD25" s="121"/>
      <c r="AAE25" s="121"/>
      <c r="AAF25" s="121"/>
      <c r="AAG25" s="121"/>
      <c r="AAH25" s="121"/>
      <c r="AAI25" s="121"/>
      <c r="AAJ25" s="121"/>
      <c r="AAK25" s="121"/>
      <c r="AAL25" s="121"/>
      <c r="AAM25" s="121"/>
      <c r="AAN25" s="121"/>
      <c r="AAO25" s="121"/>
      <c r="AAP25" s="121"/>
      <c r="AAQ25" s="121"/>
      <c r="AAR25" s="121"/>
      <c r="AAS25" s="121"/>
      <c r="AAT25" s="121"/>
      <c r="AAU25" s="121"/>
      <c r="AAV25" s="121"/>
      <c r="AAW25" s="121"/>
      <c r="AAX25" s="121"/>
      <c r="AAY25" s="121"/>
      <c r="AAZ25" s="121"/>
      <c r="ABA25" s="121"/>
      <c r="ABB25" s="121"/>
      <c r="ABC25" s="121"/>
      <c r="ABD25" s="121"/>
      <c r="ABE25" s="121"/>
      <c r="ABF25" s="121"/>
      <c r="ABG25" s="121"/>
      <c r="ABH25" s="121"/>
      <c r="ABI25" s="121"/>
      <c r="ABJ25" s="121"/>
      <c r="ABK25" s="121"/>
      <c r="ABL25" s="121"/>
      <c r="ABM25" s="121"/>
      <c r="ABN25" s="121"/>
      <c r="ABO25" s="121"/>
      <c r="ABP25" s="121"/>
      <c r="ABQ25" s="121"/>
      <c r="ABR25" s="121"/>
      <c r="ABS25" s="121"/>
      <c r="ABT25" s="121"/>
      <c r="ABU25" s="121"/>
      <c r="ABV25" s="121"/>
      <c r="ABW25" s="121"/>
      <c r="ABX25" s="121"/>
      <c r="ABY25" s="121"/>
      <c r="ABZ25" s="121"/>
      <c r="ACA25" s="121"/>
      <c r="ACB25" s="121"/>
      <c r="ACC25" s="121"/>
      <c r="ACD25" s="121"/>
      <c r="ACE25" s="121"/>
      <c r="ACF25" s="121"/>
      <c r="ACG25" s="121"/>
      <c r="ACH25" s="121"/>
      <c r="ACI25" s="121"/>
      <c r="ACJ25" s="121"/>
      <c r="ACK25" s="121"/>
      <c r="ACL25" s="121"/>
      <c r="ACM25" s="121"/>
      <c r="ACN25" s="121"/>
      <c r="ACO25" s="121"/>
      <c r="ACP25" s="121"/>
      <c r="ACQ25" s="121"/>
      <c r="ACR25" s="121"/>
      <c r="ACS25" s="121"/>
      <c r="ACT25" s="121"/>
      <c r="ACU25" s="121"/>
      <c r="ACV25" s="121"/>
      <c r="ACW25" s="121"/>
      <c r="ACX25" s="121"/>
      <c r="ACY25" s="121"/>
      <c r="ACZ25" s="121"/>
      <c r="ADA25" s="121"/>
      <c r="ADB25" s="121"/>
      <c r="ADC25" s="121"/>
      <c r="ADD25" s="121"/>
      <c r="ADE25" s="121"/>
      <c r="ADF25" s="121"/>
      <c r="ADG25" s="121"/>
      <c r="ADH25" s="121"/>
      <c r="ADI25" s="121"/>
      <c r="ADJ25" s="121"/>
      <c r="ADK25" s="121"/>
      <c r="ADL25" s="121"/>
      <c r="ADM25" s="121"/>
      <c r="ADN25" s="121"/>
      <c r="ADO25" s="121"/>
      <c r="ADP25" s="121"/>
      <c r="ADQ25" s="121"/>
      <c r="ADR25" s="121"/>
      <c r="ADS25" s="121"/>
      <c r="ADT25" s="121"/>
      <c r="ADU25" s="121"/>
      <c r="ADV25" s="121"/>
      <c r="ADW25" s="121"/>
      <c r="ADX25" s="121"/>
      <c r="ADY25" s="121"/>
      <c r="ADZ25" s="121"/>
      <c r="AEA25" s="121"/>
      <c r="AEB25" s="121"/>
      <c r="AEC25" s="121"/>
      <c r="AED25" s="121"/>
      <c r="AEE25" s="121"/>
      <c r="AEF25" s="121"/>
      <c r="AEG25" s="121"/>
      <c r="AEH25" s="121"/>
      <c r="AEI25" s="121"/>
      <c r="AEJ25" s="121"/>
      <c r="AEK25" s="121"/>
      <c r="AEL25" s="121"/>
      <c r="AEM25" s="121"/>
      <c r="AEN25" s="121"/>
      <c r="AEO25" s="121"/>
      <c r="AEP25" s="121"/>
      <c r="AEQ25" s="121"/>
      <c r="AER25" s="121"/>
      <c r="AES25" s="121"/>
      <c r="AET25" s="121"/>
      <c r="AEU25" s="121"/>
      <c r="AEV25" s="121"/>
      <c r="AEW25" s="121"/>
      <c r="AEX25" s="121"/>
      <c r="AEY25" s="121"/>
      <c r="AEZ25" s="121"/>
      <c r="AFA25" s="121"/>
      <c r="AFB25" s="121"/>
      <c r="AFC25" s="121"/>
      <c r="AFD25" s="121"/>
      <c r="AFE25" s="121"/>
      <c r="AFF25" s="121"/>
      <c r="AFG25" s="121"/>
      <c r="AFH25" s="121"/>
      <c r="AFI25" s="121"/>
      <c r="AFJ25" s="121"/>
      <c r="AFK25" s="121"/>
      <c r="AFL25" s="121"/>
      <c r="AFM25" s="121"/>
      <c r="AFN25" s="121"/>
      <c r="AFO25" s="121"/>
      <c r="AFP25" s="121"/>
      <c r="AFQ25" s="121"/>
      <c r="AFR25" s="121"/>
      <c r="AFS25" s="121"/>
      <c r="AFT25" s="121"/>
      <c r="AFU25" s="121"/>
      <c r="AFV25" s="121"/>
      <c r="AFW25" s="121"/>
      <c r="AFX25" s="121"/>
      <c r="AFY25" s="121"/>
      <c r="AFZ25" s="121"/>
      <c r="AGA25" s="121"/>
      <c r="AGB25" s="121"/>
      <c r="AGC25" s="121"/>
      <c r="AGD25" s="121"/>
      <c r="AGE25" s="121"/>
      <c r="AGF25" s="121"/>
      <c r="AGG25" s="121"/>
      <c r="AGH25" s="121"/>
      <c r="AGI25" s="121"/>
      <c r="AGJ25" s="121"/>
      <c r="AGK25" s="121"/>
      <c r="AGL25" s="121"/>
      <c r="AGM25" s="121"/>
      <c r="AGN25" s="121"/>
      <c r="AGO25" s="121"/>
      <c r="AGP25" s="121"/>
      <c r="AGQ25" s="121"/>
      <c r="AGR25" s="121"/>
      <c r="AGS25" s="121"/>
      <c r="AGT25" s="121"/>
      <c r="AGU25" s="121"/>
      <c r="AGV25" s="121"/>
      <c r="AGW25" s="121"/>
      <c r="AGX25" s="121"/>
      <c r="AGY25" s="121"/>
      <c r="AGZ25" s="121"/>
      <c r="AHA25" s="121"/>
      <c r="AHB25" s="121"/>
      <c r="AHC25" s="121"/>
      <c r="AHD25" s="121"/>
      <c r="AHE25" s="121"/>
      <c r="AHF25" s="121"/>
      <c r="AHG25" s="121"/>
      <c r="AHH25" s="121"/>
      <c r="AHI25" s="121"/>
      <c r="AHJ25" s="121"/>
      <c r="AHK25" s="121"/>
      <c r="AHL25" s="121"/>
      <c r="AHM25" s="121"/>
      <c r="AHN25" s="121"/>
      <c r="AHO25" s="121"/>
      <c r="AHP25" s="121"/>
      <c r="AHQ25" s="121"/>
      <c r="AHR25" s="121"/>
      <c r="AHS25" s="121"/>
      <c r="AHT25" s="121"/>
      <c r="AHU25" s="121"/>
      <c r="AHV25" s="121"/>
      <c r="AHW25" s="121"/>
      <c r="AHX25" s="121"/>
      <c r="AHY25" s="121"/>
      <c r="AHZ25" s="121"/>
      <c r="AIA25" s="121"/>
      <c r="AIB25" s="121"/>
      <c r="AIC25" s="121"/>
      <c r="AID25" s="121"/>
      <c r="AIE25" s="121"/>
      <c r="AIF25" s="121"/>
      <c r="AIG25" s="121"/>
      <c r="AIH25" s="121"/>
      <c r="AII25" s="121"/>
      <c r="AIJ25" s="121"/>
      <c r="AIK25" s="121"/>
      <c r="AIL25" s="121"/>
      <c r="AIM25" s="121"/>
      <c r="AIN25" s="121"/>
      <c r="AIO25" s="121"/>
      <c r="AIP25" s="121"/>
      <c r="AIQ25" s="121"/>
      <c r="AIR25" s="121"/>
      <c r="AIS25" s="121"/>
      <c r="AIT25" s="121"/>
      <c r="AIU25" s="121"/>
      <c r="AIV25" s="121"/>
      <c r="AIW25" s="121"/>
      <c r="AIX25" s="121"/>
      <c r="AIY25" s="121"/>
      <c r="AIZ25" s="121"/>
      <c r="AJA25" s="121"/>
      <c r="AJB25" s="121"/>
      <c r="AJC25" s="121"/>
      <c r="AJD25" s="121"/>
      <c r="AJE25" s="121"/>
      <c r="AJF25" s="121"/>
      <c r="AJG25" s="121"/>
      <c r="AJH25" s="121"/>
      <c r="AJI25" s="121"/>
      <c r="AJJ25" s="121"/>
      <c r="AJK25" s="121"/>
      <c r="AJL25" s="121"/>
      <c r="AJM25" s="121"/>
      <c r="AJN25" s="121"/>
      <c r="AJO25" s="121"/>
      <c r="AJP25" s="121"/>
      <c r="AJQ25" s="121"/>
      <c r="AJR25" s="121"/>
      <c r="AJS25" s="121"/>
      <c r="AJT25" s="121"/>
      <c r="AJU25" s="121"/>
      <c r="AJV25" s="121"/>
      <c r="AJW25" s="121"/>
      <c r="AJX25" s="121"/>
      <c r="AJY25" s="121"/>
      <c r="AJZ25" s="121"/>
      <c r="AKA25" s="121"/>
      <c r="AKB25" s="121"/>
      <c r="AKC25" s="121"/>
      <c r="AKD25" s="121"/>
      <c r="AKE25" s="121"/>
      <c r="AKF25" s="121"/>
      <c r="AKG25" s="121"/>
      <c r="AKH25" s="121"/>
      <c r="AKI25" s="121"/>
      <c r="AKJ25" s="121"/>
      <c r="AKK25" s="121"/>
      <c r="AKL25" s="121"/>
      <c r="AKM25" s="121"/>
      <c r="AKN25" s="121"/>
      <c r="AKO25" s="121"/>
      <c r="AKP25" s="121"/>
      <c r="AKQ25" s="121"/>
      <c r="AKR25" s="121"/>
      <c r="AKS25" s="121"/>
      <c r="AKT25" s="121"/>
      <c r="AKU25" s="121"/>
      <c r="AKV25" s="121"/>
      <c r="AKW25" s="121"/>
      <c r="AKX25" s="121"/>
      <c r="AKY25" s="121"/>
      <c r="AKZ25" s="121"/>
      <c r="ALA25" s="121"/>
      <c r="ALB25" s="121"/>
      <c r="ALC25" s="121"/>
      <c r="ALD25" s="121"/>
      <c r="ALE25" s="121"/>
      <c r="ALF25" s="121"/>
      <c r="ALG25" s="121"/>
      <c r="ALH25" s="121"/>
      <c r="ALI25" s="121"/>
      <c r="ALJ25" s="121"/>
      <c r="ALK25" s="121"/>
      <c r="ALL25" s="121"/>
      <c r="ALM25" s="121"/>
      <c r="ALN25" s="121"/>
      <c r="ALO25" s="121"/>
      <c r="ALP25" s="121"/>
      <c r="ALQ25" s="121"/>
      <c r="ALR25" s="121"/>
      <c r="ALS25" s="121"/>
      <c r="ALT25" s="121"/>
      <c r="ALU25" s="121"/>
      <c r="ALV25" s="121"/>
      <c r="ALW25" s="121"/>
      <c r="ALX25" s="121"/>
      <c r="ALY25" s="121"/>
      <c r="ALZ25" s="121"/>
      <c r="AMA25" s="121"/>
      <c r="AMB25" s="121"/>
      <c r="AMC25" s="121"/>
      <c r="AMD25" s="121"/>
      <c r="AME25" s="121"/>
      <c r="AMF25" s="121"/>
      <c r="AMG25" s="121"/>
      <c r="AMH25" s="121"/>
      <c r="AMI25" s="121"/>
      <c r="AMJ25" s="121"/>
      <c r="AMK25" s="121"/>
      <c r="AML25" s="121"/>
      <c r="AMM25" s="121"/>
      <c r="AMN25" s="121"/>
      <c r="AMO25" s="121"/>
      <c r="AMP25" s="121"/>
      <c r="AMQ25" s="121"/>
      <c r="AMR25" s="121"/>
      <c r="AMS25" s="121"/>
      <c r="AMT25" s="121"/>
      <c r="AMU25" s="121"/>
      <c r="AMV25" s="121"/>
      <c r="AMW25" s="121"/>
      <c r="AMX25" s="121"/>
      <c r="AMY25" s="121"/>
      <c r="AMZ25" s="121"/>
      <c r="ANA25" s="121"/>
      <c r="ANB25" s="121"/>
      <c r="ANC25" s="121"/>
      <c r="AND25" s="121"/>
      <c r="ANE25" s="121"/>
      <c r="ANF25" s="121"/>
      <c r="ANG25" s="121"/>
      <c r="ANH25" s="121"/>
      <c r="ANI25" s="121"/>
      <c r="ANJ25" s="121"/>
      <c r="ANK25" s="121"/>
      <c r="ANL25" s="121"/>
      <c r="ANM25" s="121"/>
      <c r="ANN25" s="121"/>
      <c r="ANO25" s="121"/>
      <c r="ANP25" s="121"/>
      <c r="ANQ25" s="121"/>
      <c r="ANR25" s="121"/>
      <c r="ANS25" s="121"/>
      <c r="ANT25" s="121"/>
      <c r="ANU25" s="121"/>
      <c r="ANV25" s="121"/>
      <c r="ANW25" s="121"/>
      <c r="ANX25" s="121"/>
      <c r="ANY25" s="121"/>
      <c r="ANZ25" s="121"/>
      <c r="AOA25" s="121"/>
      <c r="AOB25" s="121"/>
      <c r="AOC25" s="121"/>
      <c r="AOD25" s="121"/>
      <c r="AOE25" s="121"/>
      <c r="AOF25" s="121"/>
      <c r="AOG25" s="121"/>
      <c r="AOH25" s="121"/>
      <c r="AOI25" s="121"/>
      <c r="AOJ25" s="121"/>
      <c r="AOK25" s="121"/>
      <c r="AOL25" s="121"/>
      <c r="AOM25" s="121"/>
      <c r="AON25" s="121"/>
      <c r="AOO25" s="121"/>
      <c r="AOP25" s="121"/>
      <c r="AOQ25" s="121"/>
      <c r="AOR25" s="121"/>
      <c r="AOS25" s="121"/>
      <c r="AOT25" s="121"/>
      <c r="AOU25" s="121"/>
      <c r="AOV25" s="121"/>
      <c r="AOW25" s="121"/>
      <c r="AOX25" s="121"/>
      <c r="AOY25" s="121"/>
      <c r="AOZ25" s="121"/>
      <c r="APA25" s="121"/>
      <c r="APB25" s="121"/>
      <c r="APC25" s="121"/>
      <c r="APD25" s="121"/>
      <c r="APE25" s="121"/>
      <c r="APF25" s="121"/>
      <c r="APG25" s="121"/>
      <c r="APH25" s="121"/>
      <c r="API25" s="121"/>
      <c r="APJ25" s="121"/>
      <c r="APK25" s="121"/>
      <c r="APL25" s="121"/>
      <c r="APM25" s="121"/>
      <c r="APN25" s="121"/>
      <c r="APO25" s="121"/>
      <c r="APP25" s="121"/>
      <c r="APQ25" s="121"/>
      <c r="APR25" s="121"/>
      <c r="APS25" s="121"/>
      <c r="APT25" s="121"/>
      <c r="APU25" s="121"/>
      <c r="APV25" s="121"/>
      <c r="APW25" s="121"/>
      <c r="APX25" s="121"/>
      <c r="APY25" s="121"/>
      <c r="APZ25" s="121"/>
      <c r="AQA25" s="121"/>
      <c r="AQB25" s="121"/>
      <c r="AQC25" s="121"/>
      <c r="AQD25" s="121"/>
      <c r="AQE25" s="121"/>
      <c r="AQF25" s="121"/>
      <c r="AQG25" s="121"/>
      <c r="AQH25" s="121"/>
      <c r="AQI25" s="121"/>
      <c r="AQJ25" s="121"/>
      <c r="AQK25" s="121"/>
      <c r="AQL25" s="121"/>
      <c r="AQM25" s="121"/>
      <c r="AQN25" s="121"/>
      <c r="AQO25" s="121"/>
      <c r="AQP25" s="121"/>
      <c r="AQQ25" s="121"/>
      <c r="AQR25" s="121"/>
      <c r="AQS25" s="121"/>
      <c r="AQT25" s="121"/>
      <c r="AQU25" s="121"/>
      <c r="AQV25" s="121"/>
      <c r="AQW25" s="121"/>
      <c r="AQX25" s="121"/>
      <c r="AQY25" s="121"/>
      <c r="AQZ25" s="121"/>
      <c r="ARA25" s="121"/>
      <c r="ARB25" s="121"/>
      <c r="ARC25" s="121"/>
      <c r="ARD25" s="121"/>
      <c r="ARE25" s="121"/>
      <c r="ARF25" s="121"/>
      <c r="ARG25" s="121"/>
      <c r="ARH25" s="121"/>
      <c r="ARI25" s="121"/>
      <c r="ARJ25" s="121"/>
      <c r="ARK25" s="121"/>
      <c r="ARL25" s="121"/>
      <c r="ARM25" s="121"/>
      <c r="ARN25" s="121"/>
      <c r="ARO25" s="121"/>
      <c r="ARP25" s="121"/>
      <c r="ARQ25" s="121"/>
      <c r="ARR25" s="121"/>
      <c r="ARS25" s="121"/>
      <c r="ART25" s="121"/>
      <c r="ARU25" s="121"/>
      <c r="ARV25" s="121"/>
      <c r="ARW25" s="121"/>
      <c r="ARX25" s="121"/>
      <c r="ARY25" s="121"/>
      <c r="ARZ25" s="121"/>
      <c r="ASA25" s="121"/>
      <c r="ASB25" s="121"/>
      <c r="ASC25" s="121"/>
      <c r="ASD25" s="121"/>
      <c r="ASE25" s="121"/>
      <c r="ASF25" s="121"/>
      <c r="ASG25" s="121"/>
      <c r="ASH25" s="121"/>
      <c r="ASI25" s="121"/>
      <c r="ASJ25" s="121"/>
      <c r="ASK25" s="121"/>
      <c r="ASL25" s="121"/>
      <c r="ASM25" s="121"/>
      <c r="ASN25" s="121"/>
      <c r="ASO25" s="121"/>
      <c r="ASP25" s="121"/>
      <c r="ASQ25" s="121"/>
      <c r="ASR25" s="121"/>
      <c r="ASS25" s="121"/>
      <c r="AST25" s="121"/>
      <c r="ASU25" s="121"/>
      <c r="ASV25" s="121"/>
      <c r="ASW25" s="121"/>
      <c r="ASX25" s="121"/>
      <c r="ASY25" s="121"/>
      <c r="ASZ25" s="121"/>
      <c r="ATA25" s="121"/>
      <c r="ATB25" s="121"/>
      <c r="ATC25" s="121"/>
      <c r="ATD25" s="121"/>
      <c r="ATE25" s="121"/>
      <c r="ATF25" s="121"/>
      <c r="ATG25" s="121"/>
      <c r="ATH25" s="121"/>
      <c r="ATI25" s="121"/>
      <c r="ATJ25" s="121"/>
      <c r="ATK25" s="121"/>
      <c r="ATL25" s="121"/>
      <c r="ATM25" s="121"/>
      <c r="ATN25" s="121"/>
      <c r="ATO25" s="121"/>
      <c r="ATP25" s="121"/>
      <c r="ATQ25" s="121"/>
      <c r="ATR25" s="121"/>
      <c r="ATS25" s="121"/>
      <c r="ATT25" s="121"/>
      <c r="ATU25" s="121"/>
      <c r="ATV25" s="121"/>
      <c r="ATW25" s="121"/>
      <c r="ATX25" s="121"/>
      <c r="ATY25" s="121"/>
      <c r="ATZ25" s="121"/>
      <c r="AUA25" s="121"/>
      <c r="AUB25" s="121"/>
      <c r="AUC25" s="121"/>
      <c r="AUD25" s="121"/>
      <c r="AUE25" s="121"/>
      <c r="AUF25" s="121"/>
      <c r="AUG25" s="121"/>
      <c r="AUH25" s="121"/>
      <c r="AUI25" s="121"/>
      <c r="AUJ25" s="121"/>
      <c r="AUK25" s="121"/>
      <c r="AUL25" s="121"/>
      <c r="AUM25" s="121"/>
      <c r="AUN25" s="121"/>
      <c r="AUO25" s="121"/>
      <c r="AUP25" s="121"/>
      <c r="AUQ25" s="121"/>
      <c r="AUR25" s="121"/>
      <c r="AUS25" s="121"/>
      <c r="AUT25" s="121"/>
      <c r="AUU25" s="121"/>
      <c r="AUV25" s="121"/>
      <c r="AUW25" s="121"/>
      <c r="AUX25" s="121"/>
      <c r="AUY25" s="121"/>
      <c r="AUZ25" s="121"/>
      <c r="AVA25" s="121"/>
      <c r="AVB25" s="121"/>
      <c r="AVC25" s="121"/>
      <c r="AVD25" s="121"/>
      <c r="AVE25" s="121"/>
      <c r="AVF25" s="121"/>
      <c r="AVG25" s="121"/>
      <c r="AVH25" s="121"/>
      <c r="AVI25" s="121"/>
      <c r="AVJ25" s="121"/>
      <c r="AVK25" s="121"/>
      <c r="AVL25" s="121"/>
      <c r="AVM25" s="121"/>
      <c r="AVN25" s="121"/>
      <c r="AVO25" s="121"/>
      <c r="AVP25" s="121"/>
      <c r="AVQ25" s="121"/>
      <c r="AVR25" s="121"/>
      <c r="AVS25" s="121"/>
      <c r="AVT25" s="121"/>
      <c r="AVU25" s="121"/>
      <c r="AVV25" s="121"/>
      <c r="AVW25" s="121"/>
      <c r="AVX25" s="121"/>
      <c r="AVY25" s="121"/>
      <c r="AVZ25" s="121"/>
      <c r="AWA25" s="121"/>
      <c r="AWB25" s="121"/>
      <c r="AWC25" s="121"/>
      <c r="AWD25" s="121"/>
      <c r="AWE25" s="121"/>
      <c r="AWF25" s="121"/>
      <c r="AWG25" s="121"/>
      <c r="AWH25" s="121"/>
      <c r="AWI25" s="121"/>
      <c r="AWJ25" s="121"/>
      <c r="AWK25" s="121"/>
      <c r="AWL25" s="121"/>
      <c r="AWM25" s="121"/>
      <c r="AWN25" s="121"/>
      <c r="AWO25" s="121"/>
      <c r="AWP25" s="121"/>
      <c r="AWQ25" s="121"/>
      <c r="AWR25" s="121"/>
      <c r="AWS25" s="121"/>
      <c r="AWT25" s="121"/>
      <c r="AWU25" s="121"/>
      <c r="AWV25" s="121"/>
      <c r="AWW25" s="121"/>
      <c r="AWX25" s="121"/>
      <c r="AWY25" s="121"/>
      <c r="AWZ25" s="121"/>
      <c r="AXA25" s="121"/>
      <c r="AXB25" s="121"/>
      <c r="AXC25" s="121"/>
      <c r="AXD25" s="121"/>
      <c r="AXE25" s="121"/>
      <c r="AXF25" s="121"/>
      <c r="AXG25" s="121"/>
      <c r="AXH25" s="121"/>
      <c r="AXI25" s="121"/>
      <c r="AXJ25" s="121"/>
      <c r="AXK25" s="121"/>
      <c r="AXL25" s="121"/>
      <c r="AXM25" s="121"/>
      <c r="AXN25" s="121"/>
      <c r="AXO25" s="121"/>
      <c r="AXP25" s="121"/>
      <c r="AXQ25" s="121"/>
      <c r="AXR25" s="121"/>
      <c r="AXS25" s="121"/>
      <c r="AXT25" s="121"/>
      <c r="AXU25" s="121"/>
      <c r="AXV25" s="121"/>
      <c r="AXW25" s="121"/>
      <c r="AXX25" s="121"/>
      <c r="AXY25" s="121"/>
      <c r="AXZ25" s="121"/>
      <c r="AYA25" s="121"/>
      <c r="AYB25" s="121"/>
      <c r="AYC25" s="121"/>
      <c r="AYD25" s="121"/>
      <c r="AYE25" s="121"/>
      <c r="AYF25" s="121"/>
      <c r="AYG25" s="121"/>
      <c r="AYH25" s="121"/>
      <c r="AYI25" s="121"/>
      <c r="AYJ25" s="121"/>
      <c r="AYK25" s="121"/>
      <c r="AYL25" s="121"/>
      <c r="AYM25" s="121"/>
      <c r="AYN25" s="121"/>
      <c r="AYO25" s="121"/>
      <c r="AYP25" s="121"/>
      <c r="AYQ25" s="121"/>
      <c r="AYR25" s="121"/>
      <c r="AYS25" s="121"/>
      <c r="AYT25" s="121"/>
      <c r="AYU25" s="121"/>
      <c r="AYV25" s="121"/>
      <c r="AYW25" s="121"/>
      <c r="AYX25" s="121"/>
      <c r="AYY25" s="121"/>
      <c r="AYZ25" s="121"/>
      <c r="AZA25" s="121"/>
      <c r="AZB25" s="121"/>
      <c r="AZC25" s="121"/>
      <c r="AZD25" s="121"/>
      <c r="AZE25" s="121"/>
      <c r="AZF25" s="121"/>
      <c r="AZG25" s="121"/>
      <c r="AZH25" s="121"/>
      <c r="AZI25" s="121"/>
      <c r="AZJ25" s="121"/>
      <c r="AZK25" s="121"/>
      <c r="AZL25" s="121"/>
      <c r="AZM25" s="121"/>
      <c r="AZN25" s="121"/>
      <c r="AZO25" s="121"/>
      <c r="AZP25" s="121"/>
      <c r="AZQ25" s="121"/>
      <c r="AZR25" s="121"/>
      <c r="AZS25" s="121"/>
      <c r="AZT25" s="121"/>
      <c r="AZU25" s="121"/>
      <c r="AZV25" s="121"/>
      <c r="AZW25" s="121"/>
      <c r="AZX25" s="121"/>
      <c r="AZY25" s="121"/>
      <c r="AZZ25" s="121"/>
      <c r="BAA25" s="121"/>
      <c r="BAB25" s="121"/>
      <c r="BAC25" s="121"/>
      <c r="BAD25" s="121"/>
      <c r="BAE25" s="121"/>
      <c r="BAF25" s="121"/>
      <c r="BAG25" s="121"/>
      <c r="BAH25" s="121"/>
      <c r="BAI25" s="121"/>
      <c r="BAJ25" s="121"/>
      <c r="BAK25" s="121"/>
      <c r="BAL25" s="121"/>
      <c r="BAM25" s="121"/>
      <c r="BAN25" s="121"/>
      <c r="BAO25" s="121"/>
      <c r="BAP25" s="121"/>
      <c r="BAQ25" s="121"/>
      <c r="BAR25" s="121"/>
      <c r="BAS25" s="121"/>
      <c r="BAT25" s="121"/>
      <c r="BAU25" s="121"/>
      <c r="BAV25" s="121"/>
      <c r="BAW25" s="121"/>
      <c r="BAX25" s="121"/>
      <c r="BAY25" s="121"/>
      <c r="BAZ25" s="121"/>
      <c r="BBA25" s="121"/>
      <c r="BBB25" s="121"/>
      <c r="BBC25" s="121"/>
      <c r="BBD25" s="121"/>
      <c r="BBE25" s="121"/>
      <c r="BBF25" s="121"/>
      <c r="BBG25" s="121"/>
      <c r="BBH25" s="121"/>
      <c r="BBI25" s="121"/>
      <c r="BBJ25" s="121"/>
      <c r="BBK25" s="121"/>
      <c r="BBL25" s="121"/>
      <c r="BBM25" s="121"/>
      <c r="BBN25" s="121"/>
      <c r="BBO25" s="121"/>
      <c r="BBP25" s="121"/>
      <c r="BBQ25" s="121"/>
      <c r="BBR25" s="121"/>
      <c r="BBS25" s="121"/>
      <c r="BBT25" s="121"/>
      <c r="BBU25" s="121"/>
      <c r="BBV25" s="121"/>
      <c r="BBW25" s="121"/>
      <c r="BBX25" s="121"/>
      <c r="BBY25" s="121"/>
      <c r="BBZ25" s="121"/>
      <c r="BCA25" s="121"/>
      <c r="BCB25" s="121"/>
      <c r="BCC25" s="121"/>
      <c r="BCD25" s="121"/>
      <c r="BCE25" s="121"/>
      <c r="BCF25" s="121"/>
      <c r="BCG25" s="121"/>
      <c r="BCH25" s="121"/>
      <c r="BCI25" s="121"/>
      <c r="BCJ25" s="121"/>
      <c r="BCK25" s="121"/>
      <c r="BCL25" s="121"/>
      <c r="BCM25" s="121"/>
      <c r="BCN25" s="121"/>
      <c r="BCO25" s="121"/>
      <c r="BCP25" s="121"/>
      <c r="BCQ25" s="121"/>
      <c r="BCR25" s="121"/>
      <c r="BCS25" s="121"/>
      <c r="BCT25" s="121"/>
      <c r="BCU25" s="121"/>
      <c r="BCV25" s="121"/>
      <c r="BCW25" s="121"/>
      <c r="BCX25" s="121"/>
      <c r="BCY25" s="121"/>
      <c r="BCZ25" s="121"/>
      <c r="BDA25" s="121"/>
      <c r="BDB25" s="121"/>
      <c r="BDC25" s="121"/>
      <c r="BDD25" s="121"/>
      <c r="BDE25" s="121"/>
      <c r="BDF25" s="121"/>
      <c r="BDG25" s="121"/>
      <c r="BDH25" s="121"/>
      <c r="BDI25" s="121"/>
      <c r="BDJ25" s="121"/>
      <c r="BDK25" s="121"/>
      <c r="BDL25" s="121"/>
      <c r="BDM25" s="121"/>
      <c r="BDN25" s="121"/>
      <c r="BDO25" s="121"/>
      <c r="BDP25" s="121"/>
      <c r="BDQ25" s="121"/>
      <c r="BDR25" s="121"/>
      <c r="BDS25" s="121"/>
      <c r="BDT25" s="121"/>
      <c r="BDU25" s="121"/>
      <c r="BDV25" s="121"/>
      <c r="BDW25" s="121"/>
      <c r="BDX25" s="121"/>
      <c r="BDY25" s="121"/>
      <c r="BDZ25" s="121"/>
      <c r="BEA25" s="121"/>
      <c r="BEB25" s="121"/>
      <c r="BEC25" s="121"/>
      <c r="BED25" s="121"/>
      <c r="BEE25" s="121"/>
      <c r="BEF25" s="121"/>
      <c r="BEG25" s="121"/>
      <c r="BEH25" s="121"/>
      <c r="BEI25" s="121"/>
      <c r="BEJ25" s="121"/>
      <c r="BEK25" s="121"/>
      <c r="BEL25" s="121"/>
      <c r="BEM25" s="121"/>
      <c r="BEN25" s="121"/>
      <c r="BEO25" s="121"/>
      <c r="BEP25" s="121"/>
      <c r="BEQ25" s="121"/>
      <c r="BER25" s="121"/>
      <c r="BES25" s="121"/>
      <c r="BET25" s="121"/>
      <c r="BEU25" s="121"/>
      <c r="BEV25" s="121"/>
      <c r="BEW25" s="121"/>
      <c r="BEX25" s="121"/>
      <c r="BEY25" s="121"/>
      <c r="BEZ25" s="121"/>
      <c r="BFA25" s="121"/>
      <c r="BFB25" s="121"/>
      <c r="BFC25" s="121"/>
      <c r="BFD25" s="121"/>
      <c r="BFE25" s="121"/>
      <c r="BFF25" s="121"/>
      <c r="BFG25" s="121"/>
      <c r="BFH25" s="121"/>
      <c r="BFI25" s="121"/>
      <c r="BFJ25" s="121"/>
      <c r="BFK25" s="121"/>
      <c r="BFL25" s="121"/>
      <c r="BFM25" s="121"/>
      <c r="BFN25" s="121"/>
      <c r="BFO25" s="121"/>
      <c r="BFP25" s="121"/>
      <c r="BFQ25" s="121"/>
      <c r="BFR25" s="121"/>
      <c r="BFS25" s="121"/>
      <c r="BFT25" s="121"/>
      <c r="BFU25" s="121"/>
      <c r="BFV25" s="121"/>
      <c r="BFW25" s="121"/>
      <c r="BFX25" s="121"/>
      <c r="BFY25" s="121"/>
      <c r="BFZ25" s="121"/>
      <c r="BGA25" s="121"/>
      <c r="BGB25" s="121"/>
      <c r="BGC25" s="121"/>
      <c r="BGD25" s="121"/>
      <c r="BGE25" s="121"/>
      <c r="BGF25" s="121"/>
      <c r="BGG25" s="121"/>
      <c r="BGH25" s="121"/>
      <c r="BGI25" s="121"/>
      <c r="BGJ25" s="121"/>
      <c r="BGK25" s="121"/>
      <c r="BGL25" s="121"/>
      <c r="BGM25" s="121"/>
      <c r="BGN25" s="121"/>
      <c r="BGO25" s="121"/>
      <c r="BGP25" s="121"/>
      <c r="BGQ25" s="121"/>
      <c r="BGR25" s="121"/>
      <c r="BGS25" s="121"/>
      <c r="BGT25" s="121"/>
      <c r="BGU25" s="121"/>
      <c r="BGV25" s="121"/>
      <c r="BGW25" s="121"/>
      <c r="BGX25" s="121"/>
      <c r="BGY25" s="121"/>
      <c r="BGZ25" s="121"/>
      <c r="BHA25" s="121"/>
      <c r="BHB25" s="121"/>
      <c r="BHC25" s="121"/>
      <c r="BHD25" s="121"/>
      <c r="BHE25" s="121"/>
      <c r="BHF25" s="121"/>
      <c r="BHG25" s="121"/>
      <c r="BHH25" s="121"/>
      <c r="BHI25" s="121"/>
      <c r="BHJ25" s="121"/>
      <c r="BHK25" s="121"/>
      <c r="BHL25" s="121"/>
      <c r="BHM25" s="121"/>
      <c r="BHN25" s="121"/>
      <c r="BHO25" s="121"/>
      <c r="BHP25" s="121"/>
      <c r="BHQ25" s="121"/>
      <c r="BHR25" s="121"/>
      <c r="BHS25" s="121"/>
      <c r="BHT25" s="121"/>
      <c r="BHU25" s="121"/>
      <c r="BHV25" s="121"/>
      <c r="BHW25" s="121"/>
      <c r="BHX25" s="121"/>
      <c r="BHY25" s="121"/>
      <c r="BHZ25" s="121"/>
      <c r="BIA25" s="121"/>
      <c r="BIB25" s="121"/>
      <c r="BIC25" s="121"/>
      <c r="BID25" s="121"/>
      <c r="BIE25" s="121"/>
      <c r="BIF25" s="121"/>
      <c r="BIG25" s="121"/>
      <c r="BIH25" s="121"/>
      <c r="BII25" s="121"/>
      <c r="BIJ25" s="121"/>
      <c r="BIK25" s="121"/>
      <c r="BIL25" s="121"/>
      <c r="BIM25" s="121"/>
      <c r="BIN25" s="121"/>
      <c r="BIO25" s="121"/>
      <c r="BIP25" s="121"/>
      <c r="BIQ25" s="121"/>
      <c r="BIR25" s="121"/>
      <c r="BIS25" s="121"/>
      <c r="BIT25" s="121"/>
      <c r="BIU25" s="121"/>
      <c r="BIV25" s="121"/>
      <c r="BIW25" s="121"/>
      <c r="BIX25" s="121"/>
      <c r="BIY25" s="121"/>
      <c r="BIZ25" s="121"/>
      <c r="BJA25" s="121"/>
      <c r="BJB25" s="121"/>
      <c r="BJC25" s="121"/>
      <c r="BJD25" s="121"/>
      <c r="BJE25" s="121"/>
      <c r="BJF25" s="121"/>
      <c r="BJG25" s="121"/>
      <c r="BJH25" s="121"/>
      <c r="BJI25" s="121"/>
      <c r="BJJ25" s="121"/>
      <c r="BJK25" s="121"/>
      <c r="BJL25" s="121"/>
      <c r="BJM25" s="121"/>
      <c r="BJN25" s="121"/>
      <c r="BJO25" s="121"/>
      <c r="BJP25" s="121"/>
      <c r="BJQ25" s="121"/>
      <c r="BJR25" s="121"/>
      <c r="BJS25" s="121"/>
      <c r="BJT25" s="121"/>
      <c r="BJU25" s="121"/>
      <c r="BJV25" s="121"/>
      <c r="BJW25" s="121"/>
      <c r="BJX25" s="121"/>
      <c r="BJY25" s="121"/>
      <c r="BJZ25" s="121"/>
      <c r="BKA25" s="121"/>
      <c r="BKB25" s="121"/>
      <c r="BKC25" s="121"/>
      <c r="BKD25" s="121"/>
      <c r="BKE25" s="121"/>
      <c r="BKF25" s="121"/>
      <c r="BKG25" s="121"/>
      <c r="BKH25" s="121"/>
      <c r="BKI25" s="121"/>
      <c r="BKJ25" s="121"/>
      <c r="BKK25" s="121"/>
      <c r="BKL25" s="121"/>
      <c r="BKM25" s="121"/>
      <c r="BKN25" s="121"/>
      <c r="BKO25" s="121"/>
      <c r="BKP25" s="121"/>
      <c r="BKQ25" s="121"/>
      <c r="BKR25" s="121"/>
      <c r="BKS25" s="121"/>
      <c r="BKT25" s="121"/>
      <c r="BKU25" s="121"/>
      <c r="BKV25" s="121"/>
      <c r="BKW25" s="121"/>
      <c r="BKX25" s="121"/>
      <c r="BKY25" s="121"/>
      <c r="BKZ25" s="121"/>
      <c r="BLA25" s="121"/>
      <c r="BLB25" s="121"/>
      <c r="BLC25" s="121"/>
      <c r="BLD25" s="121"/>
      <c r="BLE25" s="121"/>
      <c r="BLF25" s="121"/>
      <c r="BLG25" s="121"/>
      <c r="BLH25" s="121"/>
      <c r="BLI25" s="121"/>
      <c r="BLJ25" s="121"/>
      <c r="BLK25" s="121"/>
      <c r="BLL25" s="121"/>
      <c r="BLM25" s="121"/>
      <c r="BLN25" s="121"/>
      <c r="BLO25" s="121"/>
      <c r="BLP25" s="121"/>
      <c r="BLQ25" s="121"/>
      <c r="BLR25" s="121"/>
      <c r="BLS25" s="121"/>
      <c r="BLT25" s="121"/>
      <c r="BLU25" s="121"/>
      <c r="BLV25" s="121"/>
      <c r="BLW25" s="121"/>
      <c r="BLX25" s="121"/>
      <c r="BLY25" s="121"/>
      <c r="BLZ25" s="121"/>
      <c r="BMA25" s="121"/>
      <c r="BMB25" s="121"/>
      <c r="BMC25" s="121"/>
      <c r="BMD25" s="121"/>
      <c r="BME25" s="121"/>
      <c r="BMF25" s="121"/>
      <c r="BMG25" s="121"/>
      <c r="BMH25" s="121"/>
      <c r="BMI25" s="121"/>
      <c r="BMJ25" s="121"/>
      <c r="BMK25" s="121"/>
      <c r="BML25" s="121"/>
      <c r="BMM25" s="121"/>
      <c r="BMN25" s="121"/>
      <c r="BMO25" s="121"/>
      <c r="BMP25" s="121"/>
      <c r="BMQ25" s="121"/>
      <c r="BMR25" s="121"/>
      <c r="BMS25" s="121"/>
      <c r="BMT25" s="121"/>
      <c r="BMU25" s="121"/>
      <c r="BMV25" s="121"/>
      <c r="BMW25" s="121"/>
      <c r="BMX25" s="121"/>
      <c r="BMY25" s="121"/>
      <c r="BMZ25" s="121"/>
      <c r="BNA25" s="121"/>
      <c r="BNB25" s="121"/>
      <c r="BNC25" s="121"/>
      <c r="BND25" s="121"/>
      <c r="BNE25" s="121"/>
      <c r="BNF25" s="121"/>
      <c r="BNG25" s="121"/>
      <c r="BNH25" s="121"/>
      <c r="BNI25" s="121"/>
      <c r="BNJ25" s="121"/>
      <c r="BNK25" s="121"/>
      <c r="BNL25" s="121"/>
      <c r="BNM25" s="121"/>
      <c r="BNN25" s="121"/>
      <c r="BNO25" s="121"/>
      <c r="BNP25" s="121"/>
      <c r="BNQ25" s="121"/>
      <c r="BNR25" s="121"/>
      <c r="BNS25" s="121"/>
      <c r="BNT25" s="121"/>
      <c r="BNU25" s="121"/>
      <c r="BNV25" s="121"/>
      <c r="BNW25" s="121"/>
      <c r="BNX25" s="121"/>
      <c r="BNY25" s="121"/>
      <c r="BNZ25" s="121"/>
      <c r="BOA25" s="121"/>
      <c r="BOB25" s="121"/>
      <c r="BOC25" s="121"/>
      <c r="BOD25" s="121"/>
      <c r="BOE25" s="121"/>
      <c r="BOF25" s="121"/>
      <c r="BOG25" s="121"/>
      <c r="BOH25" s="121"/>
      <c r="BOI25" s="121"/>
      <c r="BOJ25" s="121"/>
      <c r="BOK25" s="121"/>
      <c r="BOL25" s="121"/>
      <c r="BOM25" s="121"/>
      <c r="BON25" s="121"/>
      <c r="BOO25" s="121"/>
      <c r="BOP25" s="121"/>
      <c r="BOQ25" s="121"/>
      <c r="BOR25" s="121"/>
      <c r="BOS25" s="121"/>
      <c r="BOT25" s="121"/>
      <c r="BOU25" s="121"/>
      <c r="BOV25" s="121"/>
      <c r="BOW25" s="121"/>
      <c r="BOX25" s="121"/>
      <c r="BOY25" s="121"/>
      <c r="BOZ25" s="121"/>
      <c r="BPA25" s="121"/>
      <c r="BPB25" s="121"/>
      <c r="BPC25" s="121"/>
      <c r="BPD25" s="121"/>
      <c r="BPE25" s="121"/>
      <c r="BPF25" s="121"/>
      <c r="BPG25" s="121"/>
      <c r="BPH25" s="121"/>
      <c r="BPI25" s="121"/>
      <c r="BPJ25" s="121"/>
      <c r="BPK25" s="121"/>
      <c r="BPL25" s="121"/>
      <c r="BPM25" s="121"/>
      <c r="BPN25" s="121"/>
      <c r="BPO25" s="121"/>
      <c r="BPP25" s="121"/>
      <c r="BPQ25" s="121"/>
      <c r="BPR25" s="121"/>
      <c r="BPS25" s="121"/>
      <c r="BPT25" s="121"/>
      <c r="BPU25" s="121"/>
      <c r="BPV25" s="121"/>
      <c r="BPW25" s="121"/>
      <c r="BPX25" s="121"/>
      <c r="BPY25" s="121"/>
      <c r="BPZ25" s="121"/>
      <c r="BQA25" s="121"/>
      <c r="BQB25" s="121"/>
      <c r="BQC25" s="121"/>
      <c r="BQD25" s="121"/>
      <c r="BQE25" s="121"/>
      <c r="BQF25" s="121"/>
      <c r="BQG25" s="121"/>
      <c r="BQH25" s="121"/>
      <c r="BQI25" s="121"/>
      <c r="BQJ25" s="121"/>
      <c r="BQK25" s="121"/>
      <c r="BQL25" s="121"/>
      <c r="BQM25" s="121"/>
      <c r="BQN25" s="121"/>
      <c r="BQO25" s="121"/>
      <c r="BQP25" s="121"/>
      <c r="BQQ25" s="121"/>
      <c r="BQR25" s="121"/>
      <c r="BQS25" s="121"/>
      <c r="BQT25" s="121"/>
      <c r="BQU25" s="121"/>
      <c r="BQV25" s="121"/>
      <c r="BQW25" s="121"/>
      <c r="BQX25" s="121"/>
      <c r="BQY25" s="121"/>
      <c r="BQZ25" s="121"/>
      <c r="BRA25" s="121"/>
      <c r="BRB25" s="121"/>
      <c r="BRC25" s="121"/>
      <c r="BRD25" s="121"/>
      <c r="BRE25" s="121"/>
      <c r="BRF25" s="121"/>
      <c r="BRG25" s="121"/>
      <c r="BRH25" s="121"/>
      <c r="BRI25" s="121"/>
      <c r="BRJ25" s="121"/>
      <c r="BRK25" s="121"/>
      <c r="BRL25" s="121"/>
      <c r="BRM25" s="121"/>
      <c r="BRN25" s="121"/>
      <c r="BRO25" s="121"/>
      <c r="BRP25" s="121"/>
      <c r="BRQ25" s="121"/>
      <c r="BRR25" s="121"/>
      <c r="BRS25" s="121"/>
      <c r="BRT25" s="121"/>
      <c r="BRU25" s="121"/>
      <c r="BRV25" s="121"/>
      <c r="BRW25" s="121"/>
      <c r="BRX25" s="121"/>
      <c r="BRY25" s="121"/>
      <c r="BRZ25" s="121"/>
      <c r="BSA25" s="121"/>
      <c r="BSB25" s="121"/>
      <c r="BSC25" s="121"/>
      <c r="BSD25" s="121"/>
      <c r="BSE25" s="121"/>
      <c r="BSF25" s="121"/>
      <c r="BSG25" s="121"/>
      <c r="BSH25" s="121"/>
      <c r="BSI25" s="121"/>
      <c r="BSJ25" s="121"/>
      <c r="BSK25" s="121"/>
      <c r="BSL25" s="121"/>
      <c r="BSM25" s="121"/>
      <c r="BSN25" s="121"/>
      <c r="BSO25" s="121"/>
      <c r="BSP25" s="121"/>
      <c r="BSQ25" s="121"/>
      <c r="BSR25" s="121"/>
      <c r="BSS25" s="121"/>
      <c r="BST25" s="121"/>
      <c r="BSU25" s="121"/>
      <c r="BSV25" s="121"/>
      <c r="BSW25" s="121"/>
      <c r="BSX25" s="121"/>
      <c r="BSY25" s="121"/>
      <c r="BSZ25" s="121"/>
      <c r="BTA25" s="121"/>
      <c r="BTB25" s="121"/>
      <c r="BTC25" s="121"/>
      <c r="BTD25" s="121"/>
      <c r="BTE25" s="121"/>
      <c r="BTF25" s="121"/>
      <c r="BTG25" s="121"/>
      <c r="BTH25" s="121"/>
      <c r="BTI25" s="121"/>
      <c r="BTJ25" s="121"/>
      <c r="BTK25" s="121"/>
      <c r="BTL25" s="121"/>
      <c r="BTM25" s="121"/>
      <c r="BTN25" s="121"/>
      <c r="BTO25" s="121"/>
      <c r="BTP25" s="121"/>
      <c r="BTQ25" s="121"/>
      <c r="BTR25" s="121"/>
      <c r="BTS25" s="121"/>
      <c r="BTT25" s="121"/>
      <c r="BTU25" s="121"/>
      <c r="BTV25" s="121"/>
      <c r="BTW25" s="121"/>
      <c r="BTX25" s="121"/>
      <c r="BTY25" s="121"/>
      <c r="BTZ25" s="121"/>
      <c r="BUA25" s="121"/>
      <c r="BUB25" s="121"/>
      <c r="BUC25" s="121"/>
      <c r="BUD25" s="121"/>
      <c r="BUE25" s="121"/>
      <c r="BUF25" s="121"/>
      <c r="BUG25" s="121"/>
      <c r="BUH25" s="121"/>
      <c r="BUI25" s="121"/>
      <c r="BUJ25" s="121"/>
      <c r="BUK25" s="121"/>
      <c r="BUL25" s="121"/>
      <c r="BUM25" s="121"/>
      <c r="BUN25" s="121"/>
      <c r="BUO25" s="121"/>
      <c r="BUP25" s="121"/>
      <c r="BUQ25" s="121"/>
      <c r="BUR25" s="121"/>
      <c r="BUS25" s="121"/>
      <c r="BUT25" s="121"/>
      <c r="BUU25" s="121"/>
      <c r="BUV25" s="121"/>
      <c r="BUW25" s="121"/>
      <c r="BUX25" s="121"/>
      <c r="BUY25" s="121"/>
      <c r="BUZ25" s="121"/>
      <c r="BVA25" s="121"/>
      <c r="BVB25" s="121"/>
      <c r="BVC25" s="121"/>
      <c r="BVD25" s="121"/>
      <c r="BVE25" s="121"/>
      <c r="BVF25" s="121"/>
      <c r="BVG25" s="121"/>
      <c r="BVH25" s="121"/>
      <c r="BVI25" s="121"/>
      <c r="BVJ25" s="121"/>
      <c r="BVK25" s="121"/>
      <c r="BVL25" s="121"/>
      <c r="BVM25" s="121"/>
      <c r="BVN25" s="121"/>
      <c r="BVO25" s="121"/>
      <c r="BVP25" s="121"/>
      <c r="BVQ25" s="121"/>
      <c r="BVR25" s="121"/>
      <c r="BVS25" s="121"/>
      <c r="BVT25" s="121"/>
      <c r="BVU25" s="121"/>
      <c r="BVV25" s="121"/>
      <c r="BVW25" s="121"/>
      <c r="BVX25" s="121"/>
      <c r="BVY25" s="121"/>
      <c r="BVZ25" s="121"/>
      <c r="BWA25" s="121"/>
      <c r="BWB25" s="121"/>
      <c r="BWC25" s="121"/>
      <c r="BWD25" s="121"/>
      <c r="BWE25" s="121"/>
      <c r="BWF25" s="121"/>
      <c r="BWG25" s="121"/>
      <c r="BWH25" s="121"/>
      <c r="BWI25" s="121"/>
      <c r="BWJ25" s="121"/>
      <c r="BWK25" s="121"/>
      <c r="BWL25" s="121"/>
      <c r="BWM25" s="121"/>
      <c r="BWN25" s="121"/>
      <c r="BWO25" s="121"/>
      <c r="BWP25" s="121"/>
      <c r="BWQ25" s="121"/>
      <c r="BWR25" s="121"/>
      <c r="BWS25" s="121"/>
      <c r="BWT25" s="121"/>
      <c r="BWU25" s="121"/>
      <c r="BWV25" s="121"/>
      <c r="BWW25" s="121"/>
      <c r="BWX25" s="121"/>
      <c r="BWY25" s="121"/>
      <c r="BWZ25" s="121"/>
      <c r="BXA25" s="121"/>
      <c r="BXB25" s="121"/>
      <c r="BXC25" s="121"/>
      <c r="BXD25" s="121"/>
      <c r="BXE25" s="121"/>
      <c r="BXF25" s="121"/>
      <c r="BXG25" s="121"/>
      <c r="BXH25" s="121"/>
      <c r="BXI25" s="121"/>
      <c r="BXJ25" s="121"/>
      <c r="BXK25" s="121"/>
      <c r="BXL25" s="121"/>
      <c r="BXM25" s="121"/>
      <c r="BXN25" s="121"/>
      <c r="BXO25" s="121"/>
      <c r="BXP25" s="121"/>
      <c r="BXQ25" s="121"/>
      <c r="BXR25" s="121"/>
      <c r="BXS25" s="121"/>
      <c r="BXT25" s="121"/>
      <c r="BXU25" s="121"/>
      <c r="BXV25" s="121"/>
      <c r="BXW25" s="121"/>
      <c r="BXX25" s="121"/>
      <c r="BXY25" s="121"/>
      <c r="BXZ25" s="121"/>
      <c r="BYA25" s="121"/>
      <c r="BYB25" s="121"/>
      <c r="BYC25" s="121"/>
      <c r="BYD25" s="121"/>
      <c r="BYE25" s="121"/>
      <c r="BYF25" s="121"/>
      <c r="BYG25" s="121"/>
      <c r="BYH25" s="121"/>
      <c r="BYI25" s="121"/>
      <c r="BYJ25" s="121"/>
      <c r="BYK25" s="121"/>
      <c r="BYL25" s="121"/>
      <c r="BYM25" s="121"/>
      <c r="BYN25" s="121"/>
      <c r="BYO25" s="121"/>
      <c r="BYP25" s="121"/>
      <c r="BYQ25" s="121"/>
      <c r="BYR25" s="121"/>
      <c r="BYS25" s="121"/>
      <c r="BYT25" s="121"/>
      <c r="BYU25" s="121"/>
      <c r="BYV25" s="121"/>
      <c r="BYW25" s="121"/>
      <c r="BYX25" s="121"/>
      <c r="BYY25" s="121"/>
      <c r="BYZ25" s="121"/>
      <c r="BZA25" s="121"/>
      <c r="BZB25" s="121"/>
      <c r="BZC25" s="121"/>
      <c r="BZD25" s="121"/>
      <c r="BZE25" s="121"/>
      <c r="BZF25" s="121"/>
      <c r="BZG25" s="121"/>
      <c r="BZH25" s="121"/>
      <c r="BZI25" s="121"/>
      <c r="BZJ25" s="121"/>
      <c r="BZK25" s="121"/>
      <c r="BZL25" s="121"/>
      <c r="BZM25" s="121"/>
      <c r="BZN25" s="121"/>
      <c r="BZO25" s="121"/>
      <c r="BZP25" s="121"/>
      <c r="BZQ25" s="121"/>
      <c r="BZR25" s="121"/>
      <c r="BZS25" s="121"/>
      <c r="BZT25" s="121"/>
      <c r="BZU25" s="121"/>
      <c r="BZV25" s="121"/>
      <c r="BZW25" s="121"/>
      <c r="BZX25" s="121"/>
      <c r="BZY25" s="121"/>
      <c r="BZZ25" s="121"/>
      <c r="CAA25" s="121"/>
      <c r="CAB25" s="121"/>
      <c r="CAC25" s="121"/>
      <c r="CAD25" s="121"/>
      <c r="CAE25" s="121"/>
      <c r="CAF25" s="121"/>
      <c r="CAG25" s="121"/>
      <c r="CAH25" s="121"/>
      <c r="CAI25" s="121"/>
      <c r="CAJ25" s="121"/>
      <c r="CAK25" s="121"/>
      <c r="CAL25" s="121"/>
      <c r="CAM25" s="121"/>
      <c r="CAN25" s="121"/>
      <c r="CAO25" s="121"/>
      <c r="CAP25" s="121"/>
      <c r="CAQ25" s="121"/>
      <c r="CAR25" s="121"/>
      <c r="CAS25" s="121"/>
      <c r="CAT25" s="121"/>
      <c r="CAU25" s="121"/>
      <c r="CAV25" s="121"/>
      <c r="CAW25" s="121"/>
      <c r="CAX25" s="121"/>
      <c r="CAY25" s="121"/>
      <c r="CAZ25" s="121"/>
      <c r="CBA25" s="121"/>
      <c r="CBB25" s="121"/>
      <c r="CBC25" s="121"/>
      <c r="CBD25" s="121"/>
      <c r="CBE25" s="121"/>
      <c r="CBF25" s="121"/>
      <c r="CBG25" s="121"/>
      <c r="CBH25" s="121"/>
      <c r="CBI25" s="121"/>
      <c r="CBJ25" s="121"/>
      <c r="CBK25" s="121"/>
      <c r="CBL25" s="121"/>
      <c r="CBM25" s="121"/>
      <c r="CBN25" s="121"/>
      <c r="CBO25" s="121"/>
      <c r="CBP25" s="121"/>
      <c r="CBQ25" s="121"/>
      <c r="CBR25" s="121"/>
      <c r="CBS25" s="121"/>
      <c r="CBT25" s="121"/>
      <c r="CBU25" s="121"/>
      <c r="CBV25" s="121"/>
      <c r="CBW25" s="121"/>
      <c r="CBX25" s="121"/>
      <c r="CBY25" s="121"/>
      <c r="CBZ25" s="121"/>
      <c r="CCA25" s="121"/>
      <c r="CCB25" s="121"/>
      <c r="CCC25" s="121"/>
      <c r="CCD25" s="121"/>
      <c r="CCE25" s="121"/>
      <c r="CCF25" s="121"/>
      <c r="CCG25" s="121"/>
      <c r="CCH25" s="121"/>
      <c r="CCI25" s="121"/>
      <c r="CCJ25" s="121"/>
      <c r="CCK25" s="121"/>
      <c r="CCL25" s="121"/>
      <c r="CCM25" s="121"/>
      <c r="CCN25" s="121"/>
      <c r="CCO25" s="121"/>
      <c r="CCP25" s="121"/>
      <c r="CCQ25" s="121"/>
      <c r="CCR25" s="121"/>
      <c r="CCS25" s="121"/>
      <c r="CCT25" s="121"/>
      <c r="CCU25" s="121"/>
      <c r="CCV25" s="121"/>
      <c r="CCW25" s="121"/>
      <c r="CCX25" s="121"/>
      <c r="CCY25" s="121"/>
      <c r="CCZ25" s="121"/>
      <c r="CDA25" s="121"/>
      <c r="CDB25" s="121"/>
      <c r="CDC25" s="121"/>
      <c r="CDD25" s="121"/>
      <c r="CDE25" s="121"/>
      <c r="CDF25" s="121"/>
      <c r="CDG25" s="121"/>
      <c r="CDH25" s="121"/>
      <c r="CDI25" s="121"/>
      <c r="CDJ25" s="121"/>
      <c r="CDK25" s="121"/>
      <c r="CDL25" s="121"/>
      <c r="CDM25" s="121"/>
      <c r="CDN25" s="121"/>
      <c r="CDO25" s="121"/>
      <c r="CDP25" s="121"/>
      <c r="CDQ25" s="121"/>
      <c r="CDR25" s="121"/>
      <c r="CDS25" s="121"/>
      <c r="CDT25" s="121"/>
      <c r="CDU25" s="121"/>
      <c r="CDV25" s="121"/>
      <c r="CDW25" s="121"/>
      <c r="CDX25" s="121"/>
      <c r="CDY25" s="121"/>
      <c r="CDZ25" s="121"/>
      <c r="CEA25" s="121"/>
      <c r="CEB25" s="121"/>
      <c r="CEC25" s="121"/>
      <c r="CED25" s="121"/>
      <c r="CEE25" s="121"/>
      <c r="CEF25" s="121"/>
      <c r="CEG25" s="121"/>
      <c r="CEH25" s="121"/>
      <c r="CEI25" s="121"/>
      <c r="CEJ25" s="121"/>
      <c r="CEK25" s="121"/>
      <c r="CEL25" s="121"/>
      <c r="CEM25" s="121"/>
      <c r="CEN25" s="121"/>
      <c r="CEO25" s="121"/>
      <c r="CEP25" s="121"/>
      <c r="CEQ25" s="121"/>
      <c r="CER25" s="121"/>
      <c r="CES25" s="121"/>
      <c r="CET25" s="121"/>
      <c r="CEU25" s="121"/>
      <c r="CEV25" s="121"/>
      <c r="CEW25" s="121"/>
      <c r="CEX25" s="121"/>
      <c r="CEY25" s="121"/>
      <c r="CEZ25" s="121"/>
      <c r="CFA25" s="121"/>
      <c r="CFB25" s="121"/>
      <c r="CFC25" s="121"/>
      <c r="CFD25" s="121"/>
      <c r="CFE25" s="121"/>
      <c r="CFF25" s="121"/>
      <c r="CFG25" s="121"/>
      <c r="CFH25" s="121"/>
      <c r="CFI25" s="121"/>
      <c r="CFJ25" s="121"/>
      <c r="CFK25" s="121"/>
      <c r="CFL25" s="121"/>
      <c r="CFM25" s="121"/>
      <c r="CFN25" s="121"/>
      <c r="CFO25" s="121"/>
      <c r="CFP25" s="121"/>
      <c r="CFQ25" s="121"/>
      <c r="CFR25" s="121"/>
      <c r="CFS25" s="121"/>
      <c r="CFT25" s="121"/>
      <c r="CFU25" s="121"/>
      <c r="CFV25" s="121"/>
      <c r="CFW25" s="121"/>
      <c r="CFX25" s="121"/>
      <c r="CFY25" s="121"/>
      <c r="CFZ25" s="121"/>
      <c r="CGA25" s="121"/>
      <c r="CGB25" s="121"/>
      <c r="CGC25" s="121"/>
      <c r="CGD25" s="121"/>
      <c r="CGE25" s="121"/>
      <c r="CGF25" s="121"/>
      <c r="CGG25" s="121"/>
      <c r="CGH25" s="121"/>
      <c r="CGI25" s="121"/>
      <c r="CGJ25" s="121"/>
      <c r="CGK25" s="121"/>
      <c r="CGL25" s="121"/>
      <c r="CGM25" s="121"/>
      <c r="CGN25" s="121"/>
      <c r="CGO25" s="121"/>
      <c r="CGP25" s="121"/>
      <c r="CGQ25" s="121"/>
      <c r="CGR25" s="121"/>
      <c r="CGS25" s="121"/>
      <c r="CGT25" s="121"/>
      <c r="CGU25" s="121"/>
      <c r="CGV25" s="121"/>
      <c r="CGW25" s="121"/>
      <c r="CGX25" s="121"/>
      <c r="CGY25" s="121"/>
      <c r="CGZ25" s="121"/>
      <c r="CHA25" s="121"/>
      <c r="CHB25" s="121"/>
      <c r="CHC25" s="121"/>
      <c r="CHD25" s="121"/>
      <c r="CHE25" s="121"/>
      <c r="CHF25" s="121"/>
      <c r="CHG25" s="121"/>
      <c r="CHH25" s="121"/>
      <c r="CHI25" s="121"/>
      <c r="CHJ25" s="121"/>
      <c r="CHK25" s="121"/>
      <c r="CHL25" s="121"/>
      <c r="CHM25" s="121"/>
      <c r="CHN25" s="121"/>
      <c r="CHO25" s="121"/>
      <c r="CHP25" s="121"/>
      <c r="CHQ25" s="121"/>
      <c r="CHR25" s="121"/>
      <c r="CHS25" s="121"/>
      <c r="CHT25" s="121"/>
      <c r="CHU25" s="121"/>
      <c r="CHV25" s="121"/>
      <c r="CHW25" s="121"/>
      <c r="CHX25" s="121"/>
      <c r="CHY25" s="121"/>
      <c r="CHZ25" s="121"/>
      <c r="CIA25" s="121"/>
      <c r="CIB25" s="121"/>
      <c r="CIC25" s="121"/>
      <c r="CID25" s="121"/>
      <c r="CIE25" s="121"/>
      <c r="CIF25" s="121"/>
      <c r="CIG25" s="121"/>
      <c r="CIH25" s="121"/>
      <c r="CII25" s="121"/>
      <c r="CIJ25" s="121"/>
      <c r="CIK25" s="121"/>
      <c r="CIL25" s="121"/>
      <c r="CIM25" s="121"/>
      <c r="CIN25" s="121"/>
      <c r="CIO25" s="121"/>
      <c r="CIP25" s="121"/>
      <c r="CIQ25" s="121"/>
      <c r="CIR25" s="121"/>
      <c r="CIS25" s="121"/>
      <c r="CIT25" s="121"/>
      <c r="CIU25" s="121"/>
      <c r="CIV25" s="121"/>
      <c r="CIW25" s="121"/>
      <c r="CIX25" s="121"/>
      <c r="CIY25" s="121"/>
      <c r="CIZ25" s="121"/>
      <c r="CJA25" s="121"/>
      <c r="CJB25" s="121"/>
      <c r="CJC25" s="121"/>
      <c r="CJD25" s="121"/>
      <c r="CJE25" s="121"/>
      <c r="CJF25" s="121"/>
      <c r="CJG25" s="121"/>
      <c r="CJH25" s="121"/>
      <c r="CJI25" s="121"/>
      <c r="CJJ25" s="121"/>
      <c r="CJK25" s="121"/>
      <c r="CJL25" s="121"/>
      <c r="CJM25" s="121"/>
      <c r="CJN25" s="121"/>
      <c r="CJO25" s="121"/>
      <c r="CJP25" s="121"/>
      <c r="CJQ25" s="121"/>
      <c r="CJR25" s="121"/>
      <c r="CJS25" s="121"/>
      <c r="CJT25" s="121"/>
      <c r="CJU25" s="121"/>
      <c r="CJV25" s="121"/>
      <c r="CJW25" s="121"/>
      <c r="CJX25" s="121"/>
      <c r="CJY25" s="121"/>
      <c r="CJZ25" s="121"/>
      <c r="CKA25" s="121"/>
      <c r="CKB25" s="121"/>
      <c r="CKC25" s="121"/>
      <c r="CKD25" s="121"/>
      <c r="CKE25" s="121"/>
      <c r="CKF25" s="121"/>
      <c r="CKG25" s="121"/>
      <c r="CKH25" s="121"/>
      <c r="CKI25" s="121"/>
      <c r="CKJ25" s="121"/>
      <c r="CKK25" s="121"/>
      <c r="CKL25" s="121"/>
      <c r="CKM25" s="121"/>
      <c r="CKN25" s="121"/>
      <c r="CKO25" s="121"/>
      <c r="CKP25" s="121"/>
      <c r="CKQ25" s="121"/>
      <c r="CKR25" s="121"/>
      <c r="CKS25" s="121"/>
      <c r="CKT25" s="121"/>
      <c r="CKU25" s="121"/>
      <c r="CKV25" s="121"/>
      <c r="CKW25" s="121"/>
      <c r="CKX25" s="121"/>
      <c r="CKY25" s="121"/>
      <c r="CKZ25" s="121"/>
      <c r="CLA25" s="121"/>
      <c r="CLB25" s="121"/>
      <c r="CLC25" s="121"/>
      <c r="CLD25" s="121"/>
      <c r="CLE25" s="121"/>
      <c r="CLF25" s="121"/>
      <c r="CLG25" s="121"/>
      <c r="CLH25" s="121"/>
      <c r="CLI25" s="121"/>
      <c r="CLJ25" s="121"/>
      <c r="CLK25" s="121"/>
      <c r="CLL25" s="121"/>
      <c r="CLM25" s="121"/>
      <c r="CLN25" s="121"/>
      <c r="CLO25" s="121"/>
      <c r="CLP25" s="121"/>
      <c r="CLQ25" s="121"/>
      <c r="CLR25" s="121"/>
      <c r="CLS25" s="121"/>
      <c r="CLT25" s="121"/>
      <c r="CLU25" s="121"/>
      <c r="CLV25" s="121"/>
      <c r="CLW25" s="121"/>
      <c r="CLX25" s="121"/>
      <c r="CLY25" s="121"/>
      <c r="CLZ25" s="121"/>
      <c r="CMA25" s="121"/>
      <c r="CMB25" s="121"/>
      <c r="CMC25" s="121"/>
      <c r="CMD25" s="121"/>
      <c r="CME25" s="121"/>
      <c r="CMF25" s="121"/>
      <c r="CMG25" s="121"/>
      <c r="CMH25" s="121"/>
      <c r="CMI25" s="121"/>
      <c r="CMJ25" s="121"/>
      <c r="CMK25" s="121"/>
      <c r="CML25" s="121"/>
      <c r="CMM25" s="121"/>
      <c r="CMN25" s="121"/>
      <c r="CMO25" s="121"/>
      <c r="CMP25" s="121"/>
      <c r="CMQ25" s="121"/>
      <c r="CMR25" s="121"/>
      <c r="CMS25" s="121"/>
      <c r="CMT25" s="121"/>
      <c r="CMU25" s="121"/>
      <c r="CMV25" s="121"/>
      <c r="CMW25" s="121"/>
      <c r="CMX25" s="121"/>
      <c r="CMY25" s="121"/>
      <c r="CMZ25" s="121"/>
      <c r="CNA25" s="121"/>
      <c r="CNB25" s="121"/>
      <c r="CNC25" s="121"/>
      <c r="CND25" s="121"/>
      <c r="CNE25" s="121"/>
      <c r="CNF25" s="121"/>
      <c r="CNG25" s="121"/>
      <c r="CNH25" s="121"/>
      <c r="CNI25" s="121"/>
      <c r="CNJ25" s="121"/>
      <c r="CNK25" s="121"/>
      <c r="CNL25" s="121"/>
      <c r="CNM25" s="121"/>
      <c r="CNN25" s="121"/>
      <c r="CNO25" s="121"/>
      <c r="CNP25" s="121"/>
      <c r="CNQ25" s="121"/>
      <c r="CNR25" s="121"/>
      <c r="CNS25" s="121"/>
      <c r="CNT25" s="121"/>
      <c r="CNU25" s="121"/>
      <c r="CNV25" s="121"/>
      <c r="CNW25" s="121"/>
      <c r="CNX25" s="121"/>
      <c r="CNY25" s="121"/>
      <c r="CNZ25" s="121"/>
      <c r="COA25" s="121"/>
      <c r="COB25" s="121"/>
      <c r="COC25" s="121"/>
      <c r="COD25" s="121"/>
      <c r="COE25" s="121"/>
      <c r="COF25" s="121"/>
      <c r="COG25" s="121"/>
      <c r="COH25" s="121"/>
      <c r="COI25" s="121"/>
      <c r="COJ25" s="121"/>
      <c r="COK25" s="121"/>
      <c r="COL25" s="121"/>
      <c r="COM25" s="121"/>
      <c r="CON25" s="121"/>
      <c r="COO25" s="121"/>
      <c r="COP25" s="121"/>
      <c r="COQ25" s="121"/>
      <c r="COR25" s="121"/>
      <c r="COS25" s="121"/>
      <c r="COT25" s="121"/>
      <c r="COU25" s="121"/>
      <c r="COV25" s="121"/>
      <c r="COW25" s="121"/>
      <c r="COX25" s="121"/>
      <c r="COY25" s="121"/>
      <c r="COZ25" s="121"/>
      <c r="CPA25" s="121"/>
      <c r="CPB25" s="121"/>
      <c r="CPC25" s="121"/>
      <c r="CPD25" s="121"/>
      <c r="CPE25" s="121"/>
      <c r="CPF25" s="121"/>
      <c r="CPG25" s="121"/>
      <c r="CPH25" s="121"/>
      <c r="CPI25" s="121"/>
      <c r="CPJ25" s="121"/>
      <c r="CPK25" s="121"/>
      <c r="CPL25" s="121"/>
      <c r="CPM25" s="121"/>
      <c r="CPN25" s="121"/>
      <c r="CPO25" s="121"/>
      <c r="CPP25" s="121"/>
      <c r="CPQ25" s="121"/>
      <c r="CPR25" s="121"/>
      <c r="CPS25" s="121"/>
      <c r="CPT25" s="121"/>
      <c r="CPU25" s="121"/>
      <c r="CPV25" s="121"/>
      <c r="CPW25" s="121"/>
      <c r="CPX25" s="121"/>
      <c r="CPY25" s="121"/>
      <c r="CPZ25" s="121"/>
      <c r="CQA25" s="121"/>
      <c r="CQB25" s="121"/>
      <c r="CQC25" s="121"/>
      <c r="CQD25" s="121"/>
      <c r="CQE25" s="121"/>
      <c r="CQF25" s="121"/>
      <c r="CQG25" s="121"/>
      <c r="CQH25" s="121"/>
      <c r="CQI25" s="121"/>
      <c r="CQJ25" s="121"/>
      <c r="CQK25" s="121"/>
      <c r="CQL25" s="121"/>
      <c r="CQM25" s="121"/>
      <c r="CQN25" s="121"/>
      <c r="CQO25" s="121"/>
      <c r="CQP25" s="121"/>
      <c r="CQQ25" s="121"/>
      <c r="CQR25" s="121"/>
      <c r="CQS25" s="121"/>
      <c r="CQT25" s="121"/>
      <c r="CQU25" s="121"/>
      <c r="CQV25" s="121"/>
      <c r="CQW25" s="121"/>
      <c r="CQX25" s="121"/>
      <c r="CQY25" s="121"/>
      <c r="CQZ25" s="121"/>
      <c r="CRA25" s="121"/>
      <c r="CRB25" s="121"/>
      <c r="CRC25" s="121"/>
      <c r="CRD25" s="121"/>
      <c r="CRE25" s="121"/>
      <c r="CRF25" s="121"/>
      <c r="CRG25" s="121"/>
      <c r="CRH25" s="121"/>
      <c r="CRI25" s="121"/>
      <c r="CRJ25" s="121"/>
      <c r="CRK25" s="121"/>
      <c r="CRL25" s="121"/>
      <c r="CRM25" s="121"/>
      <c r="CRN25" s="121"/>
      <c r="CRO25" s="121"/>
      <c r="CRP25" s="121"/>
      <c r="CRQ25" s="121"/>
      <c r="CRR25" s="121"/>
      <c r="CRS25" s="121"/>
      <c r="CRT25" s="121"/>
      <c r="CRU25" s="121"/>
      <c r="CRV25" s="121"/>
      <c r="CRW25" s="121"/>
      <c r="CRX25" s="121"/>
      <c r="CRY25" s="121"/>
      <c r="CRZ25" s="121"/>
      <c r="CSA25" s="121"/>
      <c r="CSB25" s="121"/>
      <c r="CSC25" s="121"/>
      <c r="CSD25" s="121"/>
      <c r="CSE25" s="121"/>
      <c r="CSF25" s="121"/>
      <c r="CSG25" s="121"/>
      <c r="CSH25" s="121"/>
      <c r="CSI25" s="121"/>
      <c r="CSJ25" s="121"/>
      <c r="CSK25" s="121"/>
      <c r="CSL25" s="121"/>
      <c r="CSM25" s="121"/>
      <c r="CSN25" s="121"/>
      <c r="CSO25" s="121"/>
      <c r="CSP25" s="121"/>
      <c r="CSQ25" s="121"/>
      <c r="CSR25" s="121"/>
      <c r="CSS25" s="121"/>
      <c r="CST25" s="121"/>
      <c r="CSU25" s="121"/>
      <c r="CSV25" s="121"/>
      <c r="CSW25" s="121"/>
      <c r="CSX25" s="121"/>
      <c r="CSY25" s="121"/>
      <c r="CSZ25" s="121"/>
      <c r="CTA25" s="121"/>
      <c r="CTB25" s="121"/>
      <c r="CTC25" s="121"/>
      <c r="CTD25" s="121"/>
      <c r="CTE25" s="121"/>
      <c r="CTF25" s="121"/>
      <c r="CTG25" s="121"/>
      <c r="CTH25" s="121"/>
      <c r="CTI25" s="121"/>
      <c r="CTJ25" s="121"/>
      <c r="CTK25" s="121"/>
      <c r="CTL25" s="121"/>
      <c r="CTM25" s="121"/>
      <c r="CTN25" s="121"/>
      <c r="CTO25" s="121"/>
      <c r="CTP25" s="121"/>
      <c r="CTQ25" s="121"/>
      <c r="CTR25" s="121"/>
      <c r="CTS25" s="121"/>
      <c r="CTT25" s="121"/>
      <c r="CTU25" s="121"/>
      <c r="CTV25" s="121"/>
      <c r="CTW25" s="121"/>
      <c r="CTX25" s="121"/>
      <c r="CTY25" s="121"/>
      <c r="CTZ25" s="121"/>
      <c r="CUA25" s="121"/>
      <c r="CUB25" s="121"/>
      <c r="CUC25" s="121"/>
      <c r="CUD25" s="121"/>
      <c r="CUE25" s="121"/>
      <c r="CUF25" s="121"/>
      <c r="CUG25" s="121"/>
      <c r="CUH25" s="121"/>
      <c r="CUI25" s="121"/>
      <c r="CUJ25" s="121"/>
      <c r="CUK25" s="121"/>
      <c r="CUL25" s="121"/>
      <c r="CUM25" s="121"/>
      <c r="CUN25" s="121"/>
      <c r="CUO25" s="121"/>
      <c r="CUP25" s="121"/>
      <c r="CUQ25" s="121"/>
      <c r="CUR25" s="121"/>
      <c r="CUS25" s="121"/>
      <c r="CUT25" s="121"/>
      <c r="CUU25" s="121"/>
      <c r="CUV25" s="121"/>
      <c r="CUW25" s="121"/>
      <c r="CUX25" s="121"/>
      <c r="CUY25" s="121"/>
      <c r="CUZ25" s="121"/>
      <c r="CVA25" s="121"/>
      <c r="CVB25" s="121"/>
      <c r="CVC25" s="121"/>
      <c r="CVD25" s="121"/>
      <c r="CVE25" s="121"/>
      <c r="CVF25" s="121"/>
      <c r="CVG25" s="121"/>
      <c r="CVH25" s="121"/>
      <c r="CVI25" s="121"/>
      <c r="CVJ25" s="121"/>
      <c r="CVK25" s="121"/>
      <c r="CVL25" s="121"/>
      <c r="CVM25" s="121"/>
      <c r="CVN25" s="121"/>
      <c r="CVO25" s="121"/>
      <c r="CVP25" s="121"/>
      <c r="CVQ25" s="121"/>
      <c r="CVR25" s="121"/>
      <c r="CVS25" s="121"/>
      <c r="CVT25" s="121"/>
      <c r="CVU25" s="121"/>
      <c r="CVV25" s="121"/>
      <c r="CVW25" s="121"/>
      <c r="CVX25" s="121"/>
      <c r="CVY25" s="121"/>
      <c r="CVZ25" s="121"/>
      <c r="CWA25" s="121"/>
      <c r="CWB25" s="121"/>
      <c r="CWC25" s="121"/>
      <c r="CWD25" s="121"/>
      <c r="CWE25" s="121"/>
      <c r="CWF25" s="121"/>
      <c r="CWG25" s="121"/>
      <c r="CWH25" s="121"/>
      <c r="CWI25" s="121"/>
      <c r="CWJ25" s="121"/>
      <c r="CWK25" s="121"/>
      <c r="CWL25" s="121"/>
      <c r="CWM25" s="121"/>
      <c r="CWN25" s="121"/>
      <c r="CWO25" s="121"/>
      <c r="CWP25" s="121"/>
      <c r="CWQ25" s="121"/>
      <c r="CWR25" s="121"/>
      <c r="CWS25" s="121"/>
      <c r="CWT25" s="121"/>
      <c r="CWU25" s="121"/>
      <c r="CWV25" s="121"/>
      <c r="CWW25" s="121"/>
      <c r="CWX25" s="121"/>
      <c r="CWY25" s="121"/>
      <c r="CWZ25" s="121"/>
      <c r="CXA25" s="121"/>
      <c r="CXB25" s="121"/>
      <c r="CXC25" s="121"/>
      <c r="CXD25" s="121"/>
      <c r="CXE25" s="121"/>
      <c r="CXF25" s="121"/>
      <c r="CXG25" s="121"/>
      <c r="CXH25" s="121"/>
      <c r="CXI25" s="121"/>
      <c r="CXJ25" s="121"/>
      <c r="CXK25" s="121"/>
      <c r="CXL25" s="121"/>
      <c r="CXM25" s="121"/>
      <c r="CXN25" s="121"/>
      <c r="CXO25" s="121"/>
      <c r="CXP25" s="121"/>
      <c r="CXQ25" s="121"/>
      <c r="CXR25" s="121"/>
      <c r="CXS25" s="121"/>
      <c r="CXT25" s="121"/>
      <c r="CXU25" s="121"/>
      <c r="CXV25" s="121"/>
      <c r="CXW25" s="121"/>
      <c r="CXX25" s="121"/>
      <c r="CXY25" s="121"/>
      <c r="CXZ25" s="121"/>
      <c r="CYA25" s="121"/>
      <c r="CYB25" s="121"/>
      <c r="CYC25" s="121"/>
      <c r="CYD25" s="121"/>
      <c r="CYE25" s="121"/>
      <c r="CYF25" s="121"/>
      <c r="CYG25" s="121"/>
      <c r="CYH25" s="121"/>
      <c r="CYI25" s="121"/>
      <c r="CYJ25" s="121"/>
      <c r="CYK25" s="121"/>
      <c r="CYL25" s="121"/>
      <c r="CYM25" s="121"/>
      <c r="CYN25" s="121"/>
      <c r="CYO25" s="121"/>
      <c r="CYP25" s="121"/>
      <c r="CYQ25" s="121"/>
      <c r="CYR25" s="121"/>
      <c r="CYS25" s="121"/>
      <c r="CYT25" s="121"/>
      <c r="CYU25" s="121"/>
      <c r="CYV25" s="121"/>
      <c r="CYW25" s="121"/>
      <c r="CYX25" s="121"/>
      <c r="CYY25" s="121"/>
      <c r="CYZ25" s="121"/>
      <c r="CZA25" s="121"/>
      <c r="CZB25" s="121"/>
      <c r="CZC25" s="121"/>
      <c r="CZD25" s="121"/>
      <c r="CZE25" s="121"/>
      <c r="CZF25" s="121"/>
      <c r="CZG25" s="121"/>
      <c r="CZH25" s="121"/>
      <c r="CZI25" s="121"/>
      <c r="CZJ25" s="121"/>
      <c r="CZK25" s="121"/>
      <c r="CZL25" s="121"/>
      <c r="CZM25" s="121"/>
      <c r="CZN25" s="121"/>
      <c r="CZO25" s="121"/>
      <c r="CZP25" s="121"/>
      <c r="CZQ25" s="121"/>
      <c r="CZR25" s="121"/>
      <c r="CZS25" s="121"/>
      <c r="CZT25" s="121"/>
      <c r="CZU25" s="121"/>
      <c r="CZV25" s="121"/>
      <c r="CZW25" s="121"/>
      <c r="CZX25" s="121"/>
      <c r="CZY25" s="121"/>
      <c r="CZZ25" s="121"/>
      <c r="DAA25" s="121"/>
      <c r="DAB25" s="121"/>
      <c r="DAC25" s="121"/>
      <c r="DAD25" s="121"/>
      <c r="DAE25" s="121"/>
      <c r="DAF25" s="121"/>
      <c r="DAG25" s="121"/>
      <c r="DAH25" s="121"/>
      <c r="DAI25" s="121"/>
      <c r="DAJ25" s="121"/>
      <c r="DAK25" s="121"/>
      <c r="DAL25" s="121"/>
      <c r="DAM25" s="121"/>
      <c r="DAN25" s="121"/>
      <c r="DAO25" s="121"/>
      <c r="DAP25" s="121"/>
      <c r="DAQ25" s="121"/>
      <c r="DAR25" s="121"/>
      <c r="DAS25" s="121"/>
      <c r="DAT25" s="121"/>
      <c r="DAU25" s="121"/>
      <c r="DAV25" s="121"/>
      <c r="DAW25" s="121"/>
      <c r="DAX25" s="121"/>
      <c r="DAY25" s="121"/>
      <c r="DAZ25" s="121"/>
      <c r="DBA25" s="121"/>
      <c r="DBB25" s="121"/>
      <c r="DBC25" s="121"/>
      <c r="DBD25" s="121"/>
      <c r="DBE25" s="121"/>
      <c r="DBF25" s="121"/>
      <c r="DBG25" s="121"/>
      <c r="DBH25" s="121"/>
      <c r="DBI25" s="121"/>
      <c r="DBJ25" s="121"/>
      <c r="DBK25" s="121"/>
      <c r="DBL25" s="121"/>
      <c r="DBM25" s="121"/>
      <c r="DBN25" s="121"/>
      <c r="DBO25" s="121"/>
      <c r="DBP25" s="121"/>
      <c r="DBQ25" s="121"/>
      <c r="DBR25" s="121"/>
      <c r="DBS25" s="121"/>
      <c r="DBT25" s="121"/>
      <c r="DBU25" s="121"/>
      <c r="DBV25" s="121"/>
      <c r="DBW25" s="121"/>
      <c r="DBX25" s="121"/>
      <c r="DBY25" s="121"/>
      <c r="DBZ25" s="121"/>
      <c r="DCA25" s="121"/>
      <c r="DCB25" s="121"/>
      <c r="DCC25" s="121"/>
      <c r="DCD25" s="121"/>
      <c r="DCE25" s="121"/>
      <c r="DCF25" s="121"/>
      <c r="DCG25" s="121"/>
      <c r="DCH25" s="121"/>
      <c r="DCI25" s="121"/>
      <c r="DCJ25" s="121"/>
      <c r="DCK25" s="121"/>
      <c r="DCL25" s="121"/>
      <c r="DCM25" s="121"/>
      <c r="DCN25" s="121"/>
      <c r="DCO25" s="121"/>
      <c r="DCP25" s="121"/>
      <c r="DCQ25" s="121"/>
      <c r="DCR25" s="121"/>
      <c r="DCS25" s="121"/>
      <c r="DCT25" s="121"/>
      <c r="DCU25" s="121"/>
      <c r="DCV25" s="121"/>
      <c r="DCW25" s="121"/>
      <c r="DCX25" s="121"/>
      <c r="DCY25" s="121"/>
      <c r="DCZ25" s="121"/>
      <c r="DDA25" s="121"/>
      <c r="DDB25" s="121"/>
      <c r="DDC25" s="121"/>
      <c r="DDD25" s="121"/>
      <c r="DDE25" s="121"/>
      <c r="DDF25" s="121"/>
      <c r="DDG25" s="121"/>
      <c r="DDH25" s="121"/>
      <c r="DDI25" s="121"/>
      <c r="DDJ25" s="121"/>
      <c r="DDK25" s="121"/>
      <c r="DDL25" s="121"/>
      <c r="DDM25" s="121"/>
      <c r="DDN25" s="121"/>
      <c r="DDO25" s="121"/>
      <c r="DDP25" s="121"/>
      <c r="DDQ25" s="121"/>
      <c r="DDR25" s="121"/>
      <c r="DDS25" s="121"/>
      <c r="DDT25" s="121"/>
      <c r="DDU25" s="121"/>
      <c r="DDV25" s="121"/>
      <c r="DDW25" s="121"/>
      <c r="DDX25" s="121"/>
      <c r="DDY25" s="121"/>
      <c r="DDZ25" s="121"/>
      <c r="DEA25" s="121"/>
      <c r="DEB25" s="121"/>
      <c r="DEC25" s="121"/>
      <c r="DED25" s="121"/>
      <c r="DEE25" s="121"/>
      <c r="DEF25" s="121"/>
      <c r="DEG25" s="121"/>
      <c r="DEH25" s="121"/>
      <c r="DEI25" s="121"/>
      <c r="DEJ25" s="121"/>
      <c r="DEK25" s="121"/>
      <c r="DEL25" s="121"/>
      <c r="DEM25" s="121"/>
      <c r="DEN25" s="121"/>
      <c r="DEO25" s="121"/>
      <c r="DEP25" s="121"/>
      <c r="DEQ25" s="121"/>
      <c r="DER25" s="121"/>
      <c r="DES25" s="121"/>
      <c r="DET25" s="121"/>
      <c r="DEU25" s="121"/>
      <c r="DEV25" s="121"/>
      <c r="DEW25" s="121"/>
      <c r="DEX25" s="121"/>
      <c r="DEY25" s="121"/>
      <c r="DEZ25" s="121"/>
      <c r="DFA25" s="121"/>
      <c r="DFB25" s="121"/>
      <c r="DFC25" s="121"/>
      <c r="DFD25" s="121"/>
      <c r="DFE25" s="121"/>
      <c r="DFF25" s="121"/>
      <c r="DFG25" s="121"/>
      <c r="DFH25" s="121"/>
      <c r="DFI25" s="121"/>
      <c r="DFJ25" s="121"/>
      <c r="DFK25" s="121"/>
      <c r="DFL25" s="121"/>
      <c r="DFM25" s="121"/>
      <c r="DFN25" s="121"/>
      <c r="DFO25" s="121"/>
      <c r="DFP25" s="121"/>
      <c r="DFQ25" s="121"/>
      <c r="DFR25" s="121"/>
      <c r="DFS25" s="121"/>
      <c r="DFT25" s="121"/>
      <c r="DFU25" s="121"/>
      <c r="DFV25" s="121"/>
      <c r="DFW25" s="121"/>
      <c r="DFX25" s="121"/>
      <c r="DFY25" s="121"/>
      <c r="DFZ25" s="121"/>
      <c r="DGA25" s="121"/>
      <c r="DGB25" s="121"/>
      <c r="DGC25" s="121"/>
      <c r="DGD25" s="121"/>
      <c r="DGE25" s="121"/>
      <c r="DGF25" s="121"/>
      <c r="DGG25" s="121"/>
      <c r="DGH25" s="121"/>
      <c r="DGI25" s="121"/>
      <c r="DGJ25" s="121"/>
      <c r="DGK25" s="121"/>
      <c r="DGL25" s="121"/>
      <c r="DGM25" s="121"/>
      <c r="DGN25" s="121"/>
      <c r="DGO25" s="121"/>
      <c r="DGP25" s="121"/>
      <c r="DGQ25" s="121"/>
      <c r="DGR25" s="121"/>
      <c r="DGS25" s="121"/>
      <c r="DGT25" s="121"/>
      <c r="DGU25" s="121"/>
      <c r="DGV25" s="121"/>
      <c r="DGW25" s="121"/>
      <c r="DGX25" s="121"/>
      <c r="DGY25" s="121"/>
      <c r="DGZ25" s="121"/>
      <c r="DHA25" s="121"/>
      <c r="DHB25" s="121"/>
      <c r="DHC25" s="121"/>
      <c r="DHD25" s="121"/>
      <c r="DHE25" s="121"/>
      <c r="DHF25" s="121"/>
      <c r="DHG25" s="121"/>
      <c r="DHH25" s="121"/>
      <c r="DHI25" s="121"/>
      <c r="DHJ25" s="121"/>
      <c r="DHK25" s="121"/>
      <c r="DHL25" s="121"/>
      <c r="DHM25" s="121"/>
      <c r="DHN25" s="121"/>
      <c r="DHO25" s="121"/>
      <c r="DHP25" s="121"/>
      <c r="DHQ25" s="121"/>
      <c r="DHR25" s="121"/>
      <c r="DHS25" s="121"/>
      <c r="DHT25" s="121"/>
      <c r="DHU25" s="121"/>
      <c r="DHV25" s="121"/>
      <c r="DHW25" s="121"/>
      <c r="DHX25" s="121"/>
      <c r="DHY25" s="121"/>
      <c r="DHZ25" s="121"/>
      <c r="DIA25" s="121"/>
      <c r="DIB25" s="121"/>
      <c r="DIC25" s="121"/>
      <c r="DID25" s="121"/>
      <c r="DIE25" s="121"/>
      <c r="DIF25" s="121"/>
      <c r="DIG25" s="121"/>
      <c r="DIH25" s="121"/>
      <c r="DII25" s="121"/>
      <c r="DIJ25" s="121"/>
      <c r="DIK25" s="121"/>
      <c r="DIL25" s="121"/>
      <c r="DIM25" s="121"/>
      <c r="DIN25" s="121"/>
      <c r="DIO25" s="121"/>
      <c r="DIP25" s="121"/>
      <c r="DIQ25" s="121"/>
      <c r="DIR25" s="121"/>
      <c r="DIS25" s="121"/>
      <c r="DIT25" s="121"/>
      <c r="DIU25" s="121"/>
      <c r="DIV25" s="121"/>
      <c r="DIW25" s="121"/>
      <c r="DIX25" s="121"/>
      <c r="DIY25" s="121"/>
      <c r="DIZ25" s="121"/>
      <c r="DJA25" s="121"/>
      <c r="DJB25" s="121"/>
      <c r="DJC25" s="121"/>
      <c r="DJD25" s="121"/>
      <c r="DJE25" s="121"/>
      <c r="DJF25" s="121"/>
      <c r="DJG25" s="121"/>
      <c r="DJH25" s="121"/>
      <c r="DJI25" s="121"/>
      <c r="DJJ25" s="121"/>
      <c r="DJK25" s="121"/>
      <c r="DJL25" s="121"/>
      <c r="DJM25" s="121"/>
      <c r="DJN25" s="121"/>
      <c r="DJO25" s="121"/>
      <c r="DJP25" s="121"/>
      <c r="DJQ25" s="121"/>
      <c r="DJR25" s="121"/>
      <c r="DJS25" s="121"/>
      <c r="DJT25" s="121"/>
      <c r="DJU25" s="121"/>
      <c r="DJV25" s="121"/>
      <c r="DJW25" s="121"/>
      <c r="DJX25" s="121"/>
      <c r="DJY25" s="121"/>
      <c r="DJZ25" s="121"/>
      <c r="DKA25" s="121"/>
      <c r="DKB25" s="121"/>
      <c r="DKC25" s="121"/>
      <c r="DKD25" s="121"/>
      <c r="DKE25" s="121"/>
      <c r="DKF25" s="121"/>
      <c r="DKG25" s="121"/>
      <c r="DKH25" s="121"/>
      <c r="DKI25" s="121"/>
      <c r="DKJ25" s="121"/>
      <c r="DKK25" s="121"/>
      <c r="DKL25" s="121"/>
      <c r="DKM25" s="121"/>
      <c r="DKN25" s="121"/>
      <c r="DKO25" s="121"/>
      <c r="DKP25" s="121"/>
      <c r="DKQ25" s="121"/>
      <c r="DKR25" s="121"/>
      <c r="DKS25" s="121"/>
      <c r="DKT25" s="121"/>
      <c r="DKU25" s="121"/>
      <c r="DKV25" s="121"/>
      <c r="DKW25" s="121"/>
      <c r="DKX25" s="121"/>
      <c r="DKY25" s="121"/>
      <c r="DKZ25" s="121"/>
      <c r="DLA25" s="121"/>
      <c r="DLB25" s="121"/>
      <c r="DLC25" s="121"/>
      <c r="DLD25" s="121"/>
      <c r="DLE25" s="121"/>
      <c r="DLF25" s="121"/>
      <c r="DLG25" s="121"/>
      <c r="DLH25" s="121"/>
      <c r="DLI25" s="121"/>
      <c r="DLJ25" s="121"/>
      <c r="DLK25" s="121"/>
      <c r="DLL25" s="121"/>
      <c r="DLM25" s="121"/>
      <c r="DLN25" s="121"/>
      <c r="DLO25" s="121"/>
      <c r="DLP25" s="121"/>
      <c r="DLQ25" s="121"/>
      <c r="DLR25" s="121"/>
      <c r="DLS25" s="121"/>
      <c r="DLT25" s="121"/>
      <c r="DLU25" s="121"/>
      <c r="DLV25" s="121"/>
      <c r="DLW25" s="121"/>
      <c r="DLX25" s="121"/>
      <c r="DLY25" s="121"/>
      <c r="DLZ25" s="121"/>
      <c r="DMA25" s="121"/>
      <c r="DMB25" s="121"/>
      <c r="DMC25" s="121"/>
      <c r="DMD25" s="121"/>
      <c r="DME25" s="121"/>
      <c r="DMF25" s="121"/>
      <c r="DMG25" s="121"/>
      <c r="DMH25" s="121"/>
      <c r="DMI25" s="121"/>
      <c r="DMJ25" s="121"/>
      <c r="DMK25" s="121"/>
      <c r="DML25" s="121"/>
      <c r="DMM25" s="121"/>
      <c r="DMN25" s="121"/>
      <c r="DMO25" s="121"/>
      <c r="DMP25" s="121"/>
      <c r="DMQ25" s="121"/>
      <c r="DMR25" s="121"/>
      <c r="DMS25" s="121"/>
      <c r="DMT25" s="121"/>
      <c r="DMU25" s="121"/>
      <c r="DMV25" s="121"/>
      <c r="DMW25" s="121"/>
      <c r="DMX25" s="121"/>
      <c r="DMY25" s="121"/>
      <c r="DMZ25" s="121"/>
      <c r="DNA25" s="121"/>
      <c r="DNB25" s="121"/>
      <c r="DNC25" s="121"/>
      <c r="DND25" s="121"/>
      <c r="DNE25" s="121"/>
      <c r="DNF25" s="121"/>
      <c r="DNG25" s="121"/>
      <c r="DNH25" s="121"/>
      <c r="DNI25" s="121"/>
      <c r="DNJ25" s="121"/>
      <c r="DNK25" s="121"/>
      <c r="DNL25" s="121"/>
      <c r="DNM25" s="121"/>
      <c r="DNN25" s="121"/>
      <c r="DNO25" s="121"/>
      <c r="DNP25" s="121"/>
      <c r="DNQ25" s="121"/>
      <c r="DNR25" s="121"/>
      <c r="DNS25" s="121"/>
      <c r="DNT25" s="121"/>
      <c r="DNU25" s="121"/>
      <c r="DNV25" s="121"/>
      <c r="DNW25" s="121"/>
      <c r="DNX25" s="121"/>
      <c r="DNY25" s="121"/>
      <c r="DNZ25" s="121"/>
      <c r="DOA25" s="121"/>
      <c r="DOB25" s="121"/>
      <c r="DOC25" s="121"/>
      <c r="DOD25" s="121"/>
      <c r="DOE25" s="121"/>
      <c r="DOF25" s="121"/>
      <c r="DOG25" s="121"/>
      <c r="DOH25" s="121"/>
      <c r="DOI25" s="121"/>
      <c r="DOJ25" s="121"/>
      <c r="DOK25" s="121"/>
      <c r="DOL25" s="121"/>
      <c r="DOM25" s="121"/>
      <c r="DON25" s="121"/>
      <c r="DOO25" s="121"/>
      <c r="DOP25" s="121"/>
      <c r="DOQ25" s="121"/>
      <c r="DOR25" s="121"/>
      <c r="DOS25" s="121"/>
      <c r="DOT25" s="121"/>
      <c r="DOU25" s="121"/>
      <c r="DOV25" s="121"/>
      <c r="DOW25" s="121"/>
      <c r="DOX25" s="121"/>
      <c r="DOY25" s="121"/>
      <c r="DOZ25" s="121"/>
      <c r="DPA25" s="121"/>
      <c r="DPB25" s="121"/>
      <c r="DPC25" s="121"/>
      <c r="DPD25" s="121"/>
      <c r="DPE25" s="121"/>
      <c r="DPF25" s="121"/>
      <c r="DPG25" s="121"/>
      <c r="DPH25" s="121"/>
      <c r="DPI25" s="121"/>
      <c r="DPJ25" s="121"/>
      <c r="DPK25" s="121"/>
      <c r="DPL25" s="121"/>
      <c r="DPM25" s="121"/>
      <c r="DPN25" s="121"/>
      <c r="DPO25" s="121"/>
      <c r="DPP25" s="121"/>
      <c r="DPQ25" s="121"/>
      <c r="DPR25" s="121"/>
      <c r="DPS25" s="121"/>
      <c r="DPT25" s="121"/>
      <c r="DPU25" s="121"/>
      <c r="DPV25" s="121"/>
      <c r="DPW25" s="121"/>
      <c r="DPX25" s="121"/>
      <c r="DPY25" s="121"/>
      <c r="DPZ25" s="121"/>
      <c r="DQA25" s="121"/>
      <c r="DQB25" s="121"/>
      <c r="DQC25" s="121"/>
      <c r="DQD25" s="121"/>
      <c r="DQE25" s="121"/>
      <c r="DQF25" s="121"/>
      <c r="DQG25" s="121"/>
      <c r="DQH25" s="121"/>
      <c r="DQI25" s="121"/>
      <c r="DQJ25" s="121"/>
      <c r="DQK25" s="121"/>
      <c r="DQL25" s="121"/>
      <c r="DQM25" s="121"/>
      <c r="DQN25" s="121"/>
      <c r="DQO25" s="121"/>
      <c r="DQP25" s="121"/>
      <c r="DQQ25" s="121"/>
      <c r="DQR25" s="121"/>
      <c r="DQS25" s="121"/>
      <c r="DQT25" s="121"/>
      <c r="DQU25" s="121"/>
      <c r="DQV25" s="121"/>
      <c r="DQW25" s="121"/>
      <c r="DQX25" s="121"/>
      <c r="DQY25" s="121"/>
      <c r="DQZ25" s="121"/>
      <c r="DRA25" s="121"/>
      <c r="DRB25" s="121"/>
      <c r="DRC25" s="121"/>
      <c r="DRD25" s="121"/>
      <c r="DRE25" s="121"/>
      <c r="DRF25" s="121"/>
      <c r="DRG25" s="121"/>
      <c r="DRH25" s="121"/>
      <c r="DRI25" s="121"/>
      <c r="DRJ25" s="121"/>
      <c r="DRK25" s="121"/>
      <c r="DRL25" s="121"/>
      <c r="DRM25" s="121"/>
      <c r="DRN25" s="121"/>
      <c r="DRO25" s="121"/>
      <c r="DRP25" s="121"/>
      <c r="DRQ25" s="121"/>
      <c r="DRR25" s="121"/>
      <c r="DRS25" s="121"/>
      <c r="DRT25" s="121"/>
      <c r="DRU25" s="121"/>
      <c r="DRV25" s="121"/>
      <c r="DRW25" s="121"/>
      <c r="DRX25" s="121"/>
      <c r="DRY25" s="121"/>
      <c r="DRZ25" s="121"/>
      <c r="DSA25" s="121"/>
      <c r="DSB25" s="121"/>
      <c r="DSC25" s="121"/>
      <c r="DSD25" s="121"/>
      <c r="DSE25" s="121"/>
      <c r="DSF25" s="121"/>
      <c r="DSG25" s="121"/>
      <c r="DSH25" s="121"/>
      <c r="DSI25" s="121"/>
      <c r="DSJ25" s="121"/>
      <c r="DSK25" s="121"/>
      <c r="DSL25" s="121"/>
      <c r="DSM25" s="121"/>
      <c r="DSN25" s="121"/>
      <c r="DSO25" s="121"/>
      <c r="DSP25" s="121"/>
      <c r="DSQ25" s="121"/>
      <c r="DSR25" s="121"/>
      <c r="DSS25" s="121"/>
      <c r="DST25" s="121"/>
      <c r="DSU25" s="121"/>
      <c r="DSV25" s="121"/>
      <c r="DSW25" s="121"/>
      <c r="DSX25" s="121"/>
      <c r="DSY25" s="121"/>
      <c r="DSZ25" s="121"/>
      <c r="DTA25" s="121"/>
      <c r="DTB25" s="121"/>
      <c r="DTC25" s="121"/>
      <c r="DTD25" s="121"/>
      <c r="DTE25" s="121"/>
      <c r="DTF25" s="121"/>
      <c r="DTG25" s="121"/>
      <c r="DTH25" s="121"/>
      <c r="DTI25" s="121"/>
      <c r="DTJ25" s="121"/>
      <c r="DTK25" s="121"/>
      <c r="DTL25" s="121"/>
      <c r="DTM25" s="121"/>
      <c r="DTN25" s="121"/>
      <c r="DTO25" s="121"/>
      <c r="DTP25" s="121"/>
      <c r="DTQ25" s="121"/>
      <c r="DTR25" s="121"/>
      <c r="DTS25" s="121"/>
      <c r="DTT25" s="121"/>
      <c r="DTU25" s="121"/>
      <c r="DTV25" s="121"/>
      <c r="DTW25" s="121"/>
      <c r="DTX25" s="121"/>
      <c r="DTY25" s="121"/>
      <c r="DTZ25" s="121"/>
      <c r="DUA25" s="121"/>
      <c r="DUB25" s="121"/>
      <c r="DUC25" s="121"/>
      <c r="DUD25" s="121"/>
      <c r="DUE25" s="121"/>
      <c r="DUF25" s="121"/>
      <c r="DUG25" s="121"/>
      <c r="DUH25" s="121"/>
      <c r="DUI25" s="121"/>
      <c r="DUJ25" s="121"/>
      <c r="DUK25" s="121"/>
      <c r="DUL25" s="121"/>
      <c r="DUM25" s="121"/>
      <c r="DUN25" s="121"/>
      <c r="DUO25" s="121"/>
      <c r="DUP25" s="121"/>
      <c r="DUQ25" s="121"/>
      <c r="DUR25" s="121"/>
      <c r="DUS25" s="121"/>
      <c r="DUT25" s="121"/>
      <c r="DUU25" s="121"/>
      <c r="DUV25" s="121"/>
      <c r="DUW25" s="121"/>
      <c r="DUX25" s="121"/>
      <c r="DUY25" s="121"/>
      <c r="DUZ25" s="121"/>
      <c r="DVA25" s="121"/>
      <c r="DVB25" s="121"/>
      <c r="DVC25" s="121"/>
      <c r="DVD25" s="121"/>
      <c r="DVE25" s="121"/>
      <c r="DVF25" s="121"/>
      <c r="DVG25" s="121"/>
      <c r="DVH25" s="121"/>
      <c r="DVI25" s="121"/>
      <c r="DVJ25" s="121"/>
      <c r="DVK25" s="121"/>
      <c r="DVL25" s="121"/>
      <c r="DVM25" s="121"/>
      <c r="DVN25" s="121"/>
      <c r="DVO25" s="121"/>
      <c r="DVP25" s="121"/>
      <c r="DVQ25" s="121"/>
      <c r="DVR25" s="121"/>
      <c r="DVS25" s="121"/>
      <c r="DVT25" s="121"/>
      <c r="DVU25" s="121"/>
      <c r="DVV25" s="121"/>
      <c r="DVW25" s="121"/>
      <c r="DVX25" s="121"/>
      <c r="DVY25" s="121"/>
      <c r="DVZ25" s="121"/>
      <c r="DWA25" s="121"/>
      <c r="DWB25" s="121"/>
      <c r="DWC25" s="121"/>
      <c r="DWD25" s="121"/>
      <c r="DWE25" s="121"/>
      <c r="DWF25" s="121"/>
      <c r="DWG25" s="121"/>
      <c r="DWH25" s="121"/>
      <c r="DWI25" s="121"/>
      <c r="DWJ25" s="121"/>
      <c r="DWK25" s="121"/>
      <c r="DWL25" s="121"/>
      <c r="DWM25" s="121"/>
      <c r="DWN25" s="121"/>
      <c r="DWO25" s="121"/>
      <c r="DWP25" s="121"/>
      <c r="DWQ25" s="121"/>
      <c r="DWR25" s="121"/>
      <c r="DWS25" s="121"/>
      <c r="DWT25" s="121"/>
      <c r="DWU25" s="121"/>
      <c r="DWV25" s="121"/>
      <c r="DWW25" s="121"/>
      <c r="DWX25" s="121"/>
      <c r="DWY25" s="121"/>
      <c r="DWZ25" s="121"/>
      <c r="DXA25" s="121"/>
      <c r="DXB25" s="121"/>
      <c r="DXC25" s="121"/>
      <c r="DXD25" s="121"/>
      <c r="DXE25" s="121"/>
      <c r="DXF25" s="121"/>
      <c r="DXG25" s="121"/>
      <c r="DXH25" s="121"/>
      <c r="DXI25" s="121"/>
      <c r="DXJ25" s="121"/>
      <c r="DXK25" s="121"/>
      <c r="DXL25" s="121"/>
      <c r="DXM25" s="121"/>
      <c r="DXN25" s="121"/>
      <c r="DXO25" s="121"/>
      <c r="DXP25" s="121"/>
      <c r="DXQ25" s="121"/>
      <c r="DXR25" s="121"/>
      <c r="DXS25" s="121"/>
      <c r="DXT25" s="121"/>
      <c r="DXU25" s="121"/>
      <c r="DXV25" s="121"/>
      <c r="DXW25" s="121"/>
      <c r="DXX25" s="121"/>
      <c r="DXY25" s="121"/>
      <c r="DXZ25" s="121"/>
      <c r="DYA25" s="121"/>
      <c r="DYB25" s="121"/>
      <c r="DYC25" s="121"/>
      <c r="DYD25" s="121"/>
      <c r="DYE25" s="121"/>
      <c r="DYF25" s="121"/>
      <c r="DYG25" s="121"/>
      <c r="DYH25" s="121"/>
      <c r="DYI25" s="121"/>
      <c r="DYJ25" s="121"/>
      <c r="DYK25" s="121"/>
      <c r="DYL25" s="121"/>
      <c r="DYM25" s="121"/>
      <c r="DYN25" s="121"/>
      <c r="DYO25" s="121"/>
      <c r="DYP25" s="121"/>
      <c r="DYQ25" s="121"/>
      <c r="DYR25" s="121"/>
      <c r="DYS25" s="121"/>
      <c r="DYT25" s="121"/>
      <c r="DYU25" s="121"/>
      <c r="DYV25" s="121"/>
      <c r="DYW25" s="121"/>
      <c r="DYX25" s="121"/>
      <c r="DYY25" s="121"/>
      <c r="DYZ25" s="121"/>
      <c r="DZA25" s="121"/>
      <c r="DZB25" s="121"/>
      <c r="DZC25" s="121"/>
      <c r="DZD25" s="121"/>
      <c r="DZE25" s="121"/>
      <c r="DZF25" s="121"/>
      <c r="DZG25" s="121"/>
      <c r="DZH25" s="121"/>
      <c r="DZI25" s="121"/>
      <c r="DZJ25" s="121"/>
      <c r="DZK25" s="121"/>
      <c r="DZL25" s="121"/>
      <c r="DZM25" s="121"/>
      <c r="DZN25" s="121"/>
      <c r="DZO25" s="121"/>
      <c r="DZP25" s="121"/>
      <c r="DZQ25" s="121"/>
      <c r="DZR25" s="121"/>
      <c r="DZS25" s="121"/>
      <c r="DZT25" s="121"/>
      <c r="DZU25" s="121"/>
      <c r="DZV25" s="121"/>
      <c r="DZW25" s="121"/>
      <c r="DZX25" s="121"/>
      <c r="DZY25" s="121"/>
      <c r="DZZ25" s="121"/>
      <c r="EAA25" s="121"/>
      <c r="EAB25" s="121"/>
      <c r="EAC25" s="121"/>
      <c r="EAD25" s="121"/>
      <c r="EAE25" s="121"/>
      <c r="EAF25" s="121"/>
      <c r="EAG25" s="121"/>
      <c r="EAH25" s="121"/>
      <c r="EAI25" s="121"/>
      <c r="EAJ25" s="121"/>
      <c r="EAK25" s="121"/>
      <c r="EAL25" s="121"/>
      <c r="EAM25" s="121"/>
      <c r="EAN25" s="121"/>
      <c r="EAO25" s="121"/>
      <c r="EAP25" s="121"/>
      <c r="EAQ25" s="121"/>
      <c r="EAR25" s="121"/>
      <c r="EAS25" s="121"/>
      <c r="EAT25" s="121"/>
      <c r="EAU25" s="121"/>
      <c r="EAV25" s="121"/>
      <c r="EAW25" s="121"/>
      <c r="EAX25" s="121"/>
      <c r="EAY25" s="121"/>
      <c r="EAZ25" s="121"/>
      <c r="EBA25" s="121"/>
      <c r="EBB25" s="121"/>
      <c r="EBC25" s="121"/>
      <c r="EBD25" s="121"/>
      <c r="EBE25" s="121"/>
      <c r="EBF25" s="121"/>
      <c r="EBG25" s="121"/>
      <c r="EBH25" s="121"/>
      <c r="EBI25" s="121"/>
      <c r="EBJ25" s="121"/>
      <c r="EBK25" s="121"/>
      <c r="EBL25" s="121"/>
      <c r="EBM25" s="121"/>
      <c r="EBN25" s="121"/>
      <c r="EBO25" s="121"/>
      <c r="EBP25" s="121"/>
      <c r="EBQ25" s="121"/>
      <c r="EBR25" s="121"/>
      <c r="EBS25" s="121"/>
      <c r="EBT25" s="121"/>
      <c r="EBU25" s="121"/>
      <c r="EBV25" s="121"/>
      <c r="EBW25" s="121"/>
      <c r="EBX25" s="121"/>
      <c r="EBY25" s="121"/>
      <c r="EBZ25" s="121"/>
      <c r="ECA25" s="121"/>
      <c r="ECB25" s="121"/>
      <c r="ECC25" s="121"/>
      <c r="ECD25" s="121"/>
      <c r="ECE25" s="121"/>
      <c r="ECF25" s="121"/>
      <c r="ECG25" s="121"/>
      <c r="ECH25" s="121"/>
      <c r="ECI25" s="121"/>
      <c r="ECJ25" s="121"/>
      <c r="ECK25" s="121"/>
      <c r="ECL25" s="121"/>
      <c r="ECM25" s="121"/>
      <c r="ECN25" s="121"/>
      <c r="ECO25" s="121"/>
      <c r="ECP25" s="121"/>
      <c r="ECQ25" s="121"/>
      <c r="ECR25" s="121"/>
      <c r="ECS25" s="121"/>
      <c r="ECT25" s="121"/>
      <c r="ECU25" s="121"/>
      <c r="ECV25" s="121"/>
      <c r="ECW25" s="121"/>
      <c r="ECX25" s="121"/>
      <c r="ECY25" s="121"/>
      <c r="ECZ25" s="121"/>
      <c r="EDA25" s="121"/>
      <c r="EDB25" s="121"/>
      <c r="EDC25" s="121"/>
      <c r="EDD25" s="121"/>
      <c r="EDE25" s="121"/>
      <c r="EDF25" s="121"/>
      <c r="EDG25" s="121"/>
      <c r="EDH25" s="121"/>
      <c r="EDI25" s="121"/>
      <c r="EDJ25" s="121"/>
      <c r="EDK25" s="121"/>
      <c r="EDL25" s="121"/>
      <c r="EDM25" s="121"/>
      <c r="EDN25" s="121"/>
      <c r="EDO25" s="121"/>
      <c r="EDP25" s="121"/>
      <c r="EDQ25" s="121"/>
      <c r="EDR25" s="121"/>
      <c r="EDS25" s="121"/>
      <c r="EDT25" s="121"/>
      <c r="EDU25" s="121"/>
      <c r="EDV25" s="121"/>
      <c r="EDW25" s="121"/>
      <c r="EDX25" s="121"/>
      <c r="EDY25" s="121"/>
      <c r="EDZ25" s="121"/>
      <c r="EEA25" s="121"/>
      <c r="EEB25" s="121"/>
      <c r="EEC25" s="121"/>
      <c r="EED25" s="121"/>
      <c r="EEE25" s="121"/>
      <c r="EEF25" s="121"/>
      <c r="EEG25" s="121"/>
      <c r="EEH25" s="121"/>
      <c r="EEI25" s="121"/>
      <c r="EEJ25" s="121"/>
      <c r="EEK25" s="121"/>
      <c r="EEL25" s="121"/>
      <c r="EEM25" s="121"/>
      <c r="EEN25" s="121"/>
      <c r="EEO25" s="121"/>
      <c r="EEP25" s="121"/>
      <c r="EEQ25" s="121"/>
      <c r="EER25" s="121"/>
      <c r="EES25" s="121"/>
      <c r="EET25" s="121"/>
      <c r="EEU25" s="121"/>
      <c r="EEV25" s="121"/>
      <c r="EEW25" s="121"/>
      <c r="EEX25" s="121"/>
      <c r="EEY25" s="121"/>
      <c r="EEZ25" s="121"/>
      <c r="EFA25" s="121"/>
      <c r="EFB25" s="121"/>
      <c r="EFC25" s="121"/>
      <c r="EFD25" s="121"/>
      <c r="EFE25" s="121"/>
      <c r="EFF25" s="121"/>
      <c r="EFG25" s="121"/>
      <c r="EFH25" s="121"/>
      <c r="EFI25" s="121"/>
      <c r="EFJ25" s="121"/>
      <c r="EFK25" s="121"/>
      <c r="EFL25" s="121"/>
      <c r="EFM25" s="121"/>
      <c r="EFN25" s="121"/>
      <c r="EFO25" s="121"/>
      <c r="EFP25" s="121"/>
      <c r="EFQ25" s="121"/>
      <c r="EFR25" s="121"/>
      <c r="EFS25" s="121"/>
      <c r="EFT25" s="121"/>
      <c r="EFU25" s="121"/>
      <c r="EFV25" s="121"/>
      <c r="EFW25" s="121"/>
      <c r="EFX25" s="121"/>
      <c r="EFY25" s="121"/>
      <c r="EFZ25" s="121"/>
      <c r="EGA25" s="121"/>
      <c r="EGB25" s="121"/>
      <c r="EGC25" s="121"/>
      <c r="EGD25" s="121"/>
      <c r="EGE25" s="121"/>
      <c r="EGF25" s="121"/>
      <c r="EGG25" s="121"/>
      <c r="EGH25" s="121"/>
      <c r="EGI25" s="121"/>
      <c r="EGJ25" s="121"/>
      <c r="EGK25" s="121"/>
      <c r="EGL25" s="121"/>
      <c r="EGM25" s="121"/>
      <c r="EGN25" s="121"/>
      <c r="EGO25" s="121"/>
      <c r="EGP25" s="121"/>
      <c r="EGQ25" s="121"/>
      <c r="EGR25" s="121"/>
      <c r="EGS25" s="121"/>
      <c r="EGT25" s="121"/>
      <c r="EGU25" s="121"/>
      <c r="EGV25" s="121"/>
      <c r="EGW25" s="121"/>
      <c r="EGX25" s="121"/>
      <c r="EGY25" s="121"/>
      <c r="EGZ25" s="121"/>
      <c r="EHA25" s="121"/>
      <c r="EHB25" s="121"/>
      <c r="EHC25" s="121"/>
      <c r="EHD25" s="121"/>
      <c r="EHE25" s="121"/>
      <c r="EHF25" s="121"/>
      <c r="EHG25" s="121"/>
      <c r="EHH25" s="121"/>
      <c r="EHI25" s="121"/>
      <c r="EHJ25" s="121"/>
      <c r="EHK25" s="121"/>
      <c r="EHL25" s="121"/>
      <c r="EHM25" s="121"/>
      <c r="EHN25" s="121"/>
      <c r="EHO25" s="121"/>
      <c r="EHP25" s="121"/>
      <c r="EHQ25" s="121"/>
      <c r="EHR25" s="121"/>
      <c r="EHS25" s="121"/>
      <c r="EHT25" s="121"/>
      <c r="EHU25" s="121"/>
      <c r="EHV25" s="121"/>
      <c r="EHW25" s="121"/>
      <c r="EHX25" s="121"/>
      <c r="EHY25" s="121"/>
      <c r="EHZ25" s="121"/>
      <c r="EIA25" s="121"/>
      <c r="EIB25" s="121"/>
      <c r="EIC25" s="121"/>
      <c r="EID25" s="121"/>
      <c r="EIE25" s="121"/>
      <c r="EIF25" s="121"/>
      <c r="EIG25" s="121"/>
      <c r="EIH25" s="121"/>
      <c r="EII25" s="121"/>
      <c r="EIJ25" s="121"/>
      <c r="EIK25" s="121"/>
      <c r="EIL25" s="121"/>
      <c r="EIM25" s="121"/>
      <c r="EIN25" s="121"/>
      <c r="EIO25" s="121"/>
      <c r="EIP25" s="121"/>
      <c r="EIQ25" s="121"/>
      <c r="EIR25" s="121"/>
      <c r="EIS25" s="121"/>
      <c r="EIT25" s="121"/>
      <c r="EIU25" s="121"/>
      <c r="EIV25" s="121"/>
      <c r="EIW25" s="121"/>
      <c r="EIX25" s="121"/>
      <c r="EIY25" s="121"/>
      <c r="EIZ25" s="121"/>
      <c r="EJA25" s="121"/>
      <c r="EJB25" s="121"/>
      <c r="EJC25" s="121"/>
      <c r="EJD25" s="121"/>
      <c r="EJE25" s="121"/>
      <c r="EJF25" s="121"/>
      <c r="EJG25" s="121"/>
      <c r="EJH25" s="121"/>
      <c r="EJI25" s="121"/>
      <c r="EJJ25" s="121"/>
      <c r="EJK25" s="121"/>
      <c r="EJL25" s="121"/>
      <c r="EJM25" s="121"/>
      <c r="EJN25" s="121"/>
      <c r="EJO25" s="121"/>
      <c r="EJP25" s="121"/>
      <c r="EJQ25" s="121"/>
      <c r="EJR25" s="121"/>
      <c r="EJS25" s="121"/>
      <c r="EJT25" s="121"/>
      <c r="EJU25" s="121"/>
      <c r="EJV25" s="121"/>
      <c r="EJW25" s="121"/>
      <c r="EJX25" s="121"/>
      <c r="EJY25" s="121"/>
      <c r="EJZ25" s="121"/>
      <c r="EKA25" s="121"/>
      <c r="EKB25" s="121"/>
      <c r="EKC25" s="121"/>
      <c r="EKD25" s="121"/>
      <c r="EKE25" s="121"/>
      <c r="EKF25" s="121"/>
      <c r="EKG25" s="121"/>
      <c r="EKH25" s="121"/>
      <c r="EKI25" s="121"/>
      <c r="EKJ25" s="121"/>
      <c r="EKK25" s="121"/>
      <c r="EKL25" s="121"/>
      <c r="EKM25" s="121"/>
      <c r="EKN25" s="121"/>
      <c r="EKO25" s="121"/>
      <c r="EKP25" s="121"/>
      <c r="EKQ25" s="121"/>
      <c r="EKR25" s="121"/>
      <c r="EKS25" s="121"/>
      <c r="EKT25" s="121"/>
      <c r="EKU25" s="121"/>
      <c r="EKV25" s="121"/>
      <c r="EKW25" s="121"/>
      <c r="EKX25" s="121"/>
      <c r="EKY25" s="121"/>
      <c r="EKZ25" s="121"/>
      <c r="ELA25" s="121"/>
      <c r="ELB25" s="121"/>
      <c r="ELC25" s="121"/>
      <c r="ELD25" s="121"/>
      <c r="ELE25" s="121"/>
      <c r="ELF25" s="121"/>
      <c r="ELG25" s="121"/>
      <c r="ELH25" s="121"/>
      <c r="ELI25" s="121"/>
      <c r="ELJ25" s="121"/>
      <c r="ELK25" s="121"/>
      <c r="ELL25" s="121"/>
      <c r="ELM25" s="121"/>
      <c r="ELN25" s="121"/>
      <c r="ELO25" s="121"/>
      <c r="ELP25" s="121"/>
      <c r="ELQ25" s="121"/>
      <c r="ELR25" s="121"/>
      <c r="ELS25" s="121"/>
      <c r="ELT25" s="121"/>
      <c r="ELU25" s="121"/>
      <c r="ELV25" s="121"/>
      <c r="ELW25" s="121"/>
      <c r="ELX25" s="121"/>
      <c r="ELY25" s="121"/>
      <c r="ELZ25" s="121"/>
      <c r="EMA25" s="121"/>
      <c r="EMB25" s="121"/>
      <c r="EMC25" s="121"/>
      <c r="EMD25" s="121"/>
      <c r="EME25" s="121"/>
      <c r="EMF25" s="121"/>
      <c r="EMG25" s="121"/>
      <c r="EMH25" s="121"/>
      <c r="EMI25" s="121"/>
      <c r="EMJ25" s="121"/>
      <c r="EMK25" s="121"/>
      <c r="EML25" s="121"/>
      <c r="EMM25" s="121"/>
      <c r="EMN25" s="121"/>
      <c r="EMO25" s="121"/>
      <c r="EMP25" s="121"/>
      <c r="EMQ25" s="121"/>
      <c r="EMR25" s="121"/>
      <c r="EMS25" s="121"/>
      <c r="EMT25" s="121"/>
      <c r="EMU25" s="121"/>
      <c r="EMV25" s="121"/>
      <c r="EMW25" s="121"/>
      <c r="EMX25" s="121"/>
      <c r="EMY25" s="121"/>
      <c r="EMZ25" s="121"/>
      <c r="ENA25" s="121"/>
      <c r="ENB25" s="121"/>
      <c r="ENC25" s="121"/>
      <c r="END25" s="121"/>
      <c r="ENE25" s="121"/>
      <c r="ENF25" s="121"/>
      <c r="ENG25" s="121"/>
      <c r="ENH25" s="121"/>
      <c r="ENI25" s="121"/>
      <c r="ENJ25" s="121"/>
      <c r="ENK25" s="121"/>
      <c r="ENL25" s="121"/>
      <c r="ENM25" s="121"/>
      <c r="ENN25" s="121"/>
      <c r="ENO25" s="121"/>
      <c r="ENP25" s="121"/>
      <c r="ENQ25" s="121"/>
      <c r="ENR25" s="121"/>
      <c r="ENS25" s="121"/>
      <c r="ENT25" s="121"/>
      <c r="ENU25" s="121"/>
      <c r="ENV25" s="121"/>
      <c r="ENW25" s="121"/>
      <c r="ENX25" s="121"/>
      <c r="ENY25" s="121"/>
      <c r="ENZ25" s="121"/>
      <c r="EOA25" s="121"/>
      <c r="EOB25" s="121"/>
      <c r="EOC25" s="121"/>
      <c r="EOD25" s="121"/>
      <c r="EOE25" s="121"/>
      <c r="EOF25" s="121"/>
      <c r="EOG25" s="121"/>
      <c r="EOH25" s="121"/>
      <c r="EOI25" s="121"/>
      <c r="EOJ25" s="121"/>
      <c r="EOK25" s="121"/>
      <c r="EOL25" s="121"/>
      <c r="EOM25" s="121"/>
      <c r="EON25" s="121"/>
      <c r="EOO25" s="121"/>
      <c r="EOP25" s="121"/>
      <c r="EOQ25" s="121"/>
      <c r="EOR25" s="121"/>
      <c r="EOS25" s="121"/>
      <c r="EOT25" s="121"/>
      <c r="EOU25" s="121"/>
      <c r="EOV25" s="121"/>
      <c r="EOW25" s="121"/>
      <c r="EOX25" s="121"/>
      <c r="EOY25" s="121"/>
      <c r="EOZ25" s="121"/>
      <c r="EPA25" s="121"/>
      <c r="EPB25" s="121"/>
      <c r="EPC25" s="121"/>
      <c r="EPD25" s="121"/>
      <c r="EPE25" s="121"/>
      <c r="EPF25" s="121"/>
      <c r="EPG25" s="121"/>
      <c r="EPH25" s="121"/>
      <c r="EPI25" s="121"/>
      <c r="EPJ25" s="121"/>
      <c r="EPK25" s="121"/>
      <c r="EPL25" s="121"/>
      <c r="EPM25" s="121"/>
      <c r="EPN25" s="121"/>
      <c r="EPO25" s="121"/>
      <c r="EPP25" s="121"/>
      <c r="EPQ25" s="121"/>
      <c r="EPR25" s="121"/>
      <c r="EPS25" s="121"/>
      <c r="EPT25" s="121"/>
      <c r="EPU25" s="121"/>
      <c r="EPV25" s="121"/>
      <c r="EPW25" s="121"/>
      <c r="EPX25" s="121"/>
      <c r="EPY25" s="121"/>
      <c r="EPZ25" s="121"/>
      <c r="EQA25" s="121"/>
      <c r="EQB25" s="121"/>
      <c r="EQC25" s="121"/>
      <c r="EQD25" s="121"/>
      <c r="EQE25" s="121"/>
      <c r="EQF25" s="121"/>
      <c r="EQG25" s="121"/>
      <c r="EQH25" s="121"/>
      <c r="EQI25" s="121"/>
      <c r="EQJ25" s="121"/>
      <c r="EQK25" s="121"/>
      <c r="EQL25" s="121"/>
      <c r="EQM25" s="121"/>
      <c r="EQN25" s="121"/>
      <c r="EQO25" s="121"/>
      <c r="EQP25" s="121"/>
      <c r="EQQ25" s="121"/>
      <c r="EQR25" s="121"/>
      <c r="EQS25" s="121"/>
      <c r="EQT25" s="121"/>
      <c r="EQU25" s="121"/>
      <c r="EQV25" s="121"/>
      <c r="EQW25" s="121"/>
      <c r="EQX25" s="121"/>
      <c r="EQY25" s="121"/>
      <c r="EQZ25" s="121"/>
      <c r="ERA25" s="121"/>
      <c r="ERB25" s="121"/>
      <c r="ERC25" s="121"/>
      <c r="ERD25" s="121"/>
      <c r="ERE25" s="121"/>
      <c r="ERF25" s="121"/>
      <c r="ERG25" s="121"/>
      <c r="ERH25" s="121"/>
      <c r="ERI25" s="121"/>
      <c r="ERJ25" s="121"/>
      <c r="ERK25" s="121"/>
      <c r="ERL25" s="121"/>
      <c r="ERM25" s="121"/>
      <c r="ERN25" s="121"/>
      <c r="ERO25" s="121"/>
      <c r="ERP25" s="121"/>
      <c r="ERQ25" s="121"/>
      <c r="ERR25" s="121"/>
      <c r="ERS25" s="121"/>
      <c r="ERT25" s="121"/>
      <c r="ERU25" s="121"/>
      <c r="ERV25" s="121"/>
      <c r="ERW25" s="121"/>
      <c r="ERX25" s="121"/>
      <c r="ERY25" s="121"/>
      <c r="ERZ25" s="121"/>
      <c r="ESA25" s="121"/>
      <c r="ESB25" s="121"/>
      <c r="ESC25" s="121"/>
      <c r="ESD25" s="121"/>
      <c r="ESE25" s="121"/>
      <c r="ESF25" s="121"/>
      <c r="ESG25" s="121"/>
      <c r="ESH25" s="121"/>
      <c r="ESI25" s="121"/>
      <c r="ESJ25" s="121"/>
      <c r="ESK25" s="121"/>
      <c r="ESL25" s="121"/>
      <c r="ESM25" s="121"/>
      <c r="ESN25" s="121"/>
      <c r="ESO25" s="121"/>
      <c r="ESP25" s="121"/>
      <c r="ESQ25" s="121"/>
      <c r="ESR25" s="121"/>
      <c r="ESS25" s="121"/>
      <c r="EST25" s="121"/>
      <c r="ESU25" s="121"/>
      <c r="ESV25" s="121"/>
      <c r="ESW25" s="121"/>
      <c r="ESX25" s="121"/>
      <c r="ESY25" s="121"/>
      <c r="ESZ25" s="121"/>
      <c r="ETA25" s="121"/>
      <c r="ETB25" s="121"/>
      <c r="ETC25" s="121"/>
      <c r="ETD25" s="121"/>
      <c r="ETE25" s="121"/>
      <c r="ETF25" s="121"/>
      <c r="ETG25" s="121"/>
      <c r="ETH25" s="121"/>
      <c r="ETI25" s="121"/>
      <c r="ETJ25" s="121"/>
      <c r="ETK25" s="121"/>
      <c r="ETL25" s="121"/>
      <c r="ETM25" s="121"/>
      <c r="ETN25" s="121"/>
      <c r="ETO25" s="121"/>
      <c r="ETP25" s="121"/>
      <c r="ETQ25" s="121"/>
      <c r="ETR25" s="121"/>
      <c r="ETS25" s="121"/>
      <c r="ETT25" s="121"/>
      <c r="ETU25" s="121"/>
      <c r="ETV25" s="121"/>
      <c r="ETW25" s="121"/>
      <c r="ETX25" s="121"/>
      <c r="ETY25" s="121"/>
      <c r="ETZ25" s="121"/>
      <c r="EUA25" s="121"/>
      <c r="EUB25" s="121"/>
      <c r="EUC25" s="121"/>
      <c r="EUD25" s="121"/>
      <c r="EUE25" s="121"/>
      <c r="EUF25" s="121"/>
      <c r="EUG25" s="121"/>
      <c r="EUH25" s="121"/>
      <c r="EUI25" s="121"/>
      <c r="EUJ25" s="121"/>
      <c r="EUK25" s="121"/>
      <c r="EUL25" s="121"/>
      <c r="EUM25" s="121"/>
      <c r="EUN25" s="121"/>
      <c r="EUO25" s="121"/>
      <c r="EUP25" s="121"/>
      <c r="EUQ25" s="121"/>
      <c r="EUR25" s="121"/>
      <c r="EUS25" s="121"/>
      <c r="EUT25" s="121"/>
      <c r="EUU25" s="121"/>
      <c r="EUV25" s="121"/>
      <c r="EUW25" s="121"/>
      <c r="EUX25" s="121"/>
      <c r="EUY25" s="121"/>
      <c r="EUZ25" s="121"/>
      <c r="EVA25" s="121"/>
      <c r="EVB25" s="121"/>
      <c r="EVC25" s="121"/>
      <c r="EVD25" s="121"/>
      <c r="EVE25" s="121"/>
      <c r="EVF25" s="121"/>
      <c r="EVG25" s="121"/>
      <c r="EVH25" s="121"/>
      <c r="EVI25" s="121"/>
      <c r="EVJ25" s="121"/>
      <c r="EVK25" s="121"/>
      <c r="EVL25" s="121"/>
      <c r="EVM25" s="121"/>
      <c r="EVN25" s="121"/>
      <c r="EVO25" s="121"/>
      <c r="EVP25" s="121"/>
      <c r="EVQ25" s="121"/>
      <c r="EVR25" s="121"/>
      <c r="EVS25" s="121"/>
      <c r="EVT25" s="121"/>
      <c r="EVU25" s="121"/>
      <c r="EVV25" s="121"/>
      <c r="EVW25" s="121"/>
      <c r="EVX25" s="121"/>
      <c r="EVY25" s="121"/>
      <c r="EVZ25" s="121"/>
      <c r="EWA25" s="121"/>
      <c r="EWB25" s="121"/>
      <c r="EWC25" s="121"/>
      <c r="EWD25" s="121"/>
      <c r="EWE25" s="121"/>
      <c r="EWF25" s="121"/>
      <c r="EWG25" s="121"/>
      <c r="EWH25" s="121"/>
      <c r="EWI25" s="121"/>
      <c r="EWJ25" s="121"/>
      <c r="EWK25" s="121"/>
      <c r="EWL25" s="121"/>
      <c r="EWM25" s="121"/>
      <c r="EWN25" s="121"/>
      <c r="EWO25" s="121"/>
      <c r="EWP25" s="121"/>
      <c r="EWQ25" s="121"/>
      <c r="EWR25" s="121"/>
      <c r="EWS25" s="121"/>
      <c r="EWT25" s="121"/>
      <c r="EWU25" s="121"/>
      <c r="EWV25" s="121"/>
      <c r="EWW25" s="121"/>
      <c r="EWX25" s="121"/>
      <c r="EWY25" s="121"/>
      <c r="EWZ25" s="121"/>
      <c r="EXA25" s="121"/>
      <c r="EXB25" s="121"/>
      <c r="EXC25" s="121"/>
      <c r="EXD25" s="121"/>
      <c r="EXE25" s="121"/>
      <c r="EXF25" s="121"/>
      <c r="EXG25" s="121"/>
      <c r="EXH25" s="121"/>
      <c r="EXI25" s="121"/>
      <c r="EXJ25" s="121"/>
      <c r="EXK25" s="121"/>
      <c r="EXL25" s="121"/>
      <c r="EXM25" s="121"/>
      <c r="EXN25" s="121"/>
      <c r="EXO25" s="121"/>
      <c r="EXP25" s="121"/>
      <c r="EXQ25" s="121"/>
      <c r="EXR25" s="121"/>
      <c r="EXS25" s="121"/>
      <c r="EXT25" s="121"/>
      <c r="EXU25" s="121"/>
      <c r="EXV25" s="121"/>
      <c r="EXW25" s="121"/>
      <c r="EXX25" s="121"/>
      <c r="EXY25" s="121"/>
      <c r="EXZ25" s="121"/>
      <c r="EYA25" s="121"/>
      <c r="EYB25" s="121"/>
      <c r="EYC25" s="121"/>
      <c r="EYD25" s="121"/>
      <c r="EYE25" s="121"/>
      <c r="EYF25" s="121"/>
      <c r="EYG25" s="121"/>
      <c r="EYH25" s="121"/>
      <c r="EYI25" s="121"/>
      <c r="EYJ25" s="121"/>
      <c r="EYK25" s="121"/>
      <c r="EYL25" s="121"/>
      <c r="EYM25" s="121"/>
      <c r="EYN25" s="121"/>
      <c r="EYO25" s="121"/>
      <c r="EYP25" s="121"/>
      <c r="EYQ25" s="121"/>
      <c r="EYR25" s="121"/>
      <c r="EYS25" s="121"/>
      <c r="EYT25" s="121"/>
      <c r="EYU25" s="121"/>
      <c r="EYV25" s="121"/>
      <c r="EYW25" s="121"/>
      <c r="EYX25" s="121"/>
      <c r="EYY25" s="121"/>
      <c r="EYZ25" s="121"/>
      <c r="EZA25" s="121"/>
      <c r="EZB25" s="121"/>
      <c r="EZC25" s="121"/>
      <c r="EZD25" s="121"/>
      <c r="EZE25" s="121"/>
      <c r="EZF25" s="121"/>
      <c r="EZG25" s="121"/>
      <c r="EZH25" s="121"/>
      <c r="EZI25" s="121"/>
      <c r="EZJ25" s="121"/>
      <c r="EZK25" s="121"/>
      <c r="EZL25" s="121"/>
      <c r="EZM25" s="121"/>
      <c r="EZN25" s="121"/>
      <c r="EZO25" s="121"/>
      <c r="EZP25" s="121"/>
      <c r="EZQ25" s="121"/>
      <c r="EZR25" s="121"/>
      <c r="EZS25" s="121"/>
      <c r="EZT25" s="121"/>
      <c r="EZU25" s="121"/>
      <c r="EZV25" s="121"/>
      <c r="EZW25" s="121"/>
      <c r="EZX25" s="121"/>
      <c r="EZY25" s="121"/>
      <c r="EZZ25" s="121"/>
      <c r="FAA25" s="121"/>
      <c r="FAB25" s="121"/>
      <c r="FAC25" s="121"/>
      <c r="FAD25" s="121"/>
      <c r="FAE25" s="121"/>
      <c r="FAF25" s="121"/>
      <c r="FAG25" s="121"/>
      <c r="FAH25" s="121"/>
      <c r="FAI25" s="121"/>
      <c r="FAJ25" s="121"/>
      <c r="FAK25" s="121"/>
      <c r="FAL25" s="121"/>
      <c r="FAM25" s="121"/>
      <c r="FAN25" s="121"/>
      <c r="FAO25" s="121"/>
      <c r="FAP25" s="121"/>
      <c r="FAQ25" s="121"/>
      <c r="FAR25" s="121"/>
      <c r="FAS25" s="121"/>
      <c r="FAT25" s="121"/>
      <c r="FAU25" s="121"/>
      <c r="FAV25" s="121"/>
      <c r="FAW25" s="121"/>
      <c r="FAX25" s="121"/>
      <c r="FAY25" s="121"/>
      <c r="FAZ25" s="121"/>
      <c r="FBA25" s="121"/>
      <c r="FBB25" s="121"/>
      <c r="FBC25" s="121"/>
      <c r="FBD25" s="121"/>
      <c r="FBE25" s="121"/>
      <c r="FBF25" s="121"/>
      <c r="FBG25" s="121"/>
      <c r="FBH25" s="121"/>
      <c r="FBI25" s="121"/>
      <c r="FBJ25" s="121"/>
      <c r="FBK25" s="121"/>
      <c r="FBL25" s="121"/>
      <c r="FBM25" s="121"/>
      <c r="FBN25" s="121"/>
      <c r="FBO25" s="121"/>
      <c r="FBP25" s="121"/>
      <c r="FBQ25" s="121"/>
      <c r="FBR25" s="121"/>
      <c r="FBS25" s="121"/>
      <c r="FBT25" s="121"/>
      <c r="FBU25" s="121"/>
      <c r="FBV25" s="121"/>
      <c r="FBW25" s="121"/>
      <c r="FBX25" s="121"/>
      <c r="FBY25" s="121"/>
      <c r="FBZ25" s="121"/>
      <c r="FCA25" s="121"/>
      <c r="FCB25" s="121"/>
      <c r="FCC25" s="121"/>
      <c r="FCD25" s="121"/>
      <c r="FCE25" s="121"/>
      <c r="FCF25" s="121"/>
      <c r="FCG25" s="121"/>
      <c r="FCH25" s="121"/>
      <c r="FCI25" s="121"/>
      <c r="FCJ25" s="121"/>
      <c r="FCK25" s="121"/>
      <c r="FCL25" s="121"/>
      <c r="FCM25" s="121"/>
      <c r="FCN25" s="121"/>
      <c r="FCO25" s="121"/>
      <c r="FCP25" s="121"/>
      <c r="FCQ25" s="121"/>
      <c r="FCR25" s="121"/>
      <c r="FCS25" s="121"/>
      <c r="FCT25" s="121"/>
      <c r="FCU25" s="121"/>
      <c r="FCV25" s="121"/>
      <c r="FCW25" s="121"/>
      <c r="FCX25" s="121"/>
      <c r="FCY25" s="121"/>
      <c r="FCZ25" s="121"/>
      <c r="FDA25" s="121"/>
      <c r="FDB25" s="121"/>
      <c r="FDC25" s="121"/>
      <c r="FDD25" s="121"/>
      <c r="FDE25" s="121"/>
      <c r="FDF25" s="121"/>
      <c r="FDG25" s="121"/>
      <c r="FDH25" s="121"/>
      <c r="FDI25" s="121"/>
      <c r="FDJ25" s="121"/>
      <c r="FDK25" s="121"/>
      <c r="FDL25" s="121"/>
      <c r="FDM25" s="121"/>
      <c r="FDN25" s="121"/>
      <c r="FDO25" s="121"/>
      <c r="FDP25" s="121"/>
      <c r="FDQ25" s="121"/>
      <c r="FDR25" s="121"/>
      <c r="FDS25" s="121"/>
      <c r="FDT25" s="121"/>
      <c r="FDU25" s="121"/>
      <c r="FDV25" s="121"/>
      <c r="FDW25" s="121"/>
      <c r="FDX25" s="121"/>
      <c r="FDY25" s="121"/>
      <c r="FDZ25" s="121"/>
      <c r="FEA25" s="121"/>
      <c r="FEB25" s="121"/>
      <c r="FEC25" s="121"/>
      <c r="FED25" s="121"/>
      <c r="FEE25" s="121"/>
      <c r="FEF25" s="121"/>
      <c r="FEG25" s="121"/>
      <c r="FEH25" s="121"/>
      <c r="FEI25" s="121"/>
      <c r="FEJ25" s="121"/>
      <c r="FEK25" s="121"/>
      <c r="FEL25" s="121"/>
      <c r="FEM25" s="121"/>
      <c r="FEN25" s="121"/>
      <c r="FEO25" s="121"/>
      <c r="FEP25" s="121"/>
      <c r="FEQ25" s="121"/>
      <c r="FER25" s="121"/>
      <c r="FES25" s="121"/>
      <c r="FET25" s="121"/>
      <c r="FEU25" s="121"/>
      <c r="FEV25" s="121"/>
      <c r="FEW25" s="121"/>
      <c r="FEX25" s="121"/>
      <c r="FEY25" s="121"/>
      <c r="FEZ25" s="121"/>
      <c r="FFA25" s="121"/>
      <c r="FFB25" s="121"/>
      <c r="FFC25" s="121"/>
      <c r="FFD25" s="121"/>
      <c r="FFE25" s="121"/>
      <c r="FFF25" s="121"/>
      <c r="FFG25" s="121"/>
      <c r="FFH25" s="121"/>
      <c r="FFI25" s="121"/>
      <c r="FFJ25" s="121"/>
      <c r="FFK25" s="121"/>
      <c r="FFL25" s="121"/>
      <c r="FFM25" s="121"/>
      <c r="FFN25" s="121"/>
      <c r="FFO25" s="121"/>
      <c r="FFP25" s="121"/>
      <c r="FFQ25" s="121"/>
      <c r="FFR25" s="121"/>
      <c r="FFS25" s="121"/>
      <c r="FFT25" s="121"/>
      <c r="FFU25" s="121"/>
      <c r="FFV25" s="121"/>
      <c r="FFW25" s="121"/>
      <c r="FFX25" s="121"/>
      <c r="FFY25" s="121"/>
      <c r="FFZ25" s="121"/>
      <c r="FGA25" s="121"/>
      <c r="FGB25" s="121"/>
      <c r="FGC25" s="121"/>
      <c r="FGD25" s="121"/>
      <c r="FGE25" s="121"/>
      <c r="FGF25" s="121"/>
      <c r="FGG25" s="121"/>
      <c r="FGH25" s="121"/>
      <c r="FGI25" s="121"/>
      <c r="FGJ25" s="121"/>
      <c r="FGK25" s="121"/>
      <c r="FGL25" s="121"/>
      <c r="FGM25" s="121"/>
      <c r="FGN25" s="121"/>
      <c r="FGO25" s="121"/>
      <c r="FGP25" s="121"/>
      <c r="FGQ25" s="121"/>
      <c r="FGR25" s="121"/>
      <c r="FGS25" s="121"/>
      <c r="FGT25" s="121"/>
      <c r="FGU25" s="121"/>
      <c r="FGV25" s="121"/>
      <c r="FGW25" s="121"/>
      <c r="FGX25" s="121"/>
      <c r="FGY25" s="121"/>
      <c r="FGZ25" s="121"/>
      <c r="FHA25" s="121"/>
      <c r="FHB25" s="121"/>
      <c r="FHC25" s="121"/>
      <c r="FHD25" s="121"/>
      <c r="FHE25" s="121"/>
      <c r="FHF25" s="121"/>
      <c r="FHG25" s="121"/>
      <c r="FHH25" s="121"/>
      <c r="FHI25" s="121"/>
      <c r="FHJ25" s="121"/>
      <c r="FHK25" s="121"/>
      <c r="FHL25" s="121"/>
      <c r="FHM25" s="121"/>
      <c r="FHN25" s="121"/>
      <c r="FHO25" s="121"/>
      <c r="FHP25" s="121"/>
      <c r="FHQ25" s="121"/>
      <c r="FHR25" s="121"/>
      <c r="FHS25" s="121"/>
      <c r="FHT25" s="121"/>
      <c r="FHU25" s="121"/>
      <c r="FHV25" s="121"/>
      <c r="FHW25" s="121"/>
      <c r="FHX25" s="121"/>
      <c r="FHY25" s="121"/>
      <c r="FHZ25" s="121"/>
      <c r="FIA25" s="121"/>
      <c r="FIB25" s="121"/>
      <c r="FIC25" s="121"/>
      <c r="FID25" s="121"/>
      <c r="FIE25" s="121"/>
      <c r="FIF25" s="121"/>
      <c r="FIG25" s="121"/>
      <c r="FIH25" s="121"/>
      <c r="FII25" s="121"/>
      <c r="FIJ25" s="121"/>
      <c r="FIK25" s="121"/>
      <c r="FIL25" s="121"/>
      <c r="FIM25" s="121"/>
      <c r="FIN25" s="121"/>
      <c r="FIO25" s="121"/>
      <c r="FIP25" s="121"/>
      <c r="FIQ25" s="121"/>
      <c r="FIR25" s="121"/>
      <c r="FIS25" s="121"/>
      <c r="FIT25" s="121"/>
      <c r="FIU25" s="121"/>
      <c r="FIV25" s="121"/>
      <c r="FIW25" s="121"/>
      <c r="FIX25" s="121"/>
      <c r="FIY25" s="121"/>
      <c r="FIZ25" s="121"/>
      <c r="FJA25" s="121"/>
      <c r="FJB25" s="121"/>
      <c r="FJC25" s="121"/>
      <c r="FJD25" s="121"/>
      <c r="FJE25" s="121"/>
      <c r="FJF25" s="121"/>
      <c r="FJG25" s="121"/>
      <c r="FJH25" s="121"/>
      <c r="FJI25" s="121"/>
      <c r="FJJ25" s="121"/>
      <c r="FJK25" s="121"/>
      <c r="FJL25" s="121"/>
      <c r="FJM25" s="121"/>
      <c r="FJN25" s="121"/>
      <c r="FJO25" s="121"/>
      <c r="FJP25" s="121"/>
      <c r="FJQ25" s="121"/>
      <c r="FJR25" s="121"/>
      <c r="FJS25" s="121"/>
      <c r="FJT25" s="121"/>
      <c r="FJU25" s="121"/>
      <c r="FJV25" s="121"/>
      <c r="FJW25" s="121"/>
      <c r="FJX25" s="121"/>
      <c r="FJY25" s="121"/>
      <c r="FJZ25" s="121"/>
      <c r="FKA25" s="121"/>
      <c r="FKB25" s="121"/>
      <c r="FKC25" s="121"/>
      <c r="FKD25" s="121"/>
      <c r="FKE25" s="121"/>
      <c r="FKF25" s="121"/>
      <c r="FKG25" s="121"/>
      <c r="FKH25" s="121"/>
      <c r="FKI25" s="121"/>
      <c r="FKJ25" s="121"/>
      <c r="FKK25" s="121"/>
      <c r="FKL25" s="121"/>
      <c r="FKM25" s="121"/>
      <c r="FKN25" s="121"/>
      <c r="FKO25" s="121"/>
      <c r="FKP25" s="121"/>
      <c r="FKQ25" s="121"/>
      <c r="FKR25" s="121"/>
      <c r="FKS25" s="121"/>
      <c r="FKT25" s="121"/>
      <c r="FKU25" s="121"/>
      <c r="FKV25" s="121"/>
      <c r="FKW25" s="121"/>
      <c r="FKX25" s="121"/>
      <c r="FKY25" s="121"/>
      <c r="FKZ25" s="121"/>
      <c r="FLA25" s="121"/>
      <c r="FLB25" s="121"/>
      <c r="FLC25" s="121"/>
      <c r="FLD25" s="121"/>
      <c r="FLE25" s="121"/>
      <c r="FLF25" s="121"/>
      <c r="FLG25" s="121"/>
      <c r="FLH25" s="121"/>
      <c r="FLI25" s="121"/>
      <c r="FLJ25" s="121"/>
      <c r="FLK25" s="121"/>
      <c r="FLL25" s="121"/>
      <c r="FLM25" s="121"/>
      <c r="FLN25" s="121"/>
      <c r="FLO25" s="121"/>
      <c r="FLP25" s="121"/>
      <c r="FLQ25" s="121"/>
      <c r="FLR25" s="121"/>
      <c r="FLS25" s="121"/>
      <c r="FLT25" s="121"/>
      <c r="FLU25" s="121"/>
      <c r="FLV25" s="121"/>
      <c r="FLW25" s="121"/>
      <c r="FLX25" s="121"/>
      <c r="FLY25" s="121"/>
      <c r="FLZ25" s="121"/>
      <c r="FMA25" s="121"/>
      <c r="FMB25" s="121"/>
      <c r="FMC25" s="121"/>
      <c r="FMD25" s="121"/>
      <c r="FME25" s="121"/>
      <c r="FMF25" s="121"/>
      <c r="FMG25" s="121"/>
      <c r="FMH25" s="121"/>
      <c r="FMI25" s="121"/>
      <c r="FMJ25" s="121"/>
      <c r="FMK25" s="121"/>
      <c r="FML25" s="121"/>
      <c r="FMM25" s="121"/>
      <c r="FMN25" s="121"/>
      <c r="FMO25" s="121"/>
      <c r="FMP25" s="121"/>
      <c r="FMQ25" s="121"/>
      <c r="FMR25" s="121"/>
      <c r="FMS25" s="121"/>
      <c r="FMT25" s="121"/>
      <c r="FMU25" s="121"/>
      <c r="FMV25" s="121"/>
      <c r="FMW25" s="121"/>
      <c r="FMX25" s="121"/>
      <c r="FMY25" s="121"/>
      <c r="FMZ25" s="121"/>
      <c r="FNA25" s="121"/>
      <c r="FNB25" s="121"/>
      <c r="FNC25" s="121"/>
      <c r="FND25" s="121"/>
      <c r="FNE25" s="121"/>
      <c r="FNF25" s="121"/>
      <c r="FNG25" s="121"/>
      <c r="FNH25" s="121"/>
      <c r="FNI25" s="121"/>
      <c r="FNJ25" s="121"/>
      <c r="FNK25" s="121"/>
      <c r="FNL25" s="121"/>
      <c r="FNM25" s="121"/>
      <c r="FNN25" s="121"/>
      <c r="FNO25" s="121"/>
      <c r="FNP25" s="121"/>
      <c r="FNQ25" s="121"/>
      <c r="FNR25" s="121"/>
      <c r="FNS25" s="121"/>
      <c r="FNT25" s="121"/>
      <c r="FNU25" s="121"/>
      <c r="FNV25" s="121"/>
      <c r="FNW25" s="121"/>
      <c r="FNX25" s="121"/>
      <c r="FNY25" s="121"/>
      <c r="FNZ25" s="121"/>
      <c r="FOA25" s="121"/>
      <c r="FOB25" s="121"/>
      <c r="FOC25" s="121"/>
      <c r="FOD25" s="121"/>
      <c r="FOE25" s="121"/>
      <c r="FOF25" s="121"/>
      <c r="FOG25" s="121"/>
      <c r="FOH25" s="121"/>
      <c r="FOI25" s="121"/>
      <c r="FOJ25" s="121"/>
      <c r="FOK25" s="121"/>
      <c r="FOL25" s="121"/>
      <c r="FOM25" s="121"/>
      <c r="FON25" s="121"/>
      <c r="FOO25" s="121"/>
      <c r="FOP25" s="121"/>
      <c r="FOQ25" s="121"/>
      <c r="FOR25" s="121"/>
      <c r="FOS25" s="121"/>
      <c r="FOT25" s="121"/>
      <c r="FOU25" s="121"/>
      <c r="FOV25" s="121"/>
      <c r="FOW25" s="121"/>
      <c r="FOX25" s="121"/>
      <c r="FOY25" s="121"/>
      <c r="FOZ25" s="121"/>
      <c r="FPA25" s="121"/>
      <c r="FPB25" s="121"/>
      <c r="FPC25" s="121"/>
      <c r="FPD25" s="121"/>
      <c r="FPE25" s="121"/>
      <c r="FPF25" s="121"/>
      <c r="FPG25" s="121"/>
      <c r="FPH25" s="121"/>
      <c r="FPI25" s="121"/>
      <c r="FPJ25" s="121"/>
      <c r="FPK25" s="121"/>
      <c r="FPL25" s="121"/>
      <c r="FPM25" s="121"/>
      <c r="FPN25" s="121"/>
      <c r="FPO25" s="121"/>
      <c r="FPP25" s="121"/>
      <c r="FPQ25" s="121"/>
      <c r="FPR25" s="121"/>
      <c r="FPS25" s="121"/>
      <c r="FPT25" s="121"/>
      <c r="FPU25" s="121"/>
      <c r="FPV25" s="121"/>
      <c r="FPW25" s="121"/>
      <c r="FPX25" s="121"/>
      <c r="FPY25" s="121"/>
      <c r="FPZ25" s="121"/>
      <c r="FQA25" s="121"/>
      <c r="FQB25" s="121"/>
      <c r="FQC25" s="121"/>
      <c r="FQD25" s="121"/>
      <c r="FQE25" s="121"/>
      <c r="FQF25" s="121"/>
      <c r="FQG25" s="121"/>
      <c r="FQH25" s="121"/>
      <c r="FQI25" s="121"/>
      <c r="FQJ25" s="121"/>
      <c r="FQK25" s="121"/>
      <c r="FQL25" s="121"/>
      <c r="FQM25" s="121"/>
      <c r="FQN25" s="121"/>
      <c r="FQO25" s="121"/>
      <c r="FQP25" s="121"/>
      <c r="FQQ25" s="121"/>
      <c r="FQR25" s="121"/>
      <c r="FQS25" s="121"/>
      <c r="FQT25" s="121"/>
      <c r="FQU25" s="121"/>
      <c r="FQV25" s="121"/>
      <c r="FQW25" s="121"/>
      <c r="FQX25" s="121"/>
      <c r="FQY25" s="121"/>
      <c r="FQZ25" s="121"/>
      <c r="FRA25" s="121"/>
      <c r="FRB25" s="121"/>
      <c r="FRC25" s="121"/>
      <c r="FRD25" s="121"/>
      <c r="FRE25" s="121"/>
      <c r="FRF25" s="121"/>
      <c r="FRG25" s="121"/>
      <c r="FRH25" s="121"/>
      <c r="FRI25" s="121"/>
      <c r="FRJ25" s="121"/>
      <c r="FRK25" s="121"/>
      <c r="FRL25" s="121"/>
      <c r="FRM25" s="121"/>
      <c r="FRN25" s="121"/>
      <c r="FRO25" s="121"/>
      <c r="FRP25" s="121"/>
      <c r="FRQ25" s="121"/>
      <c r="FRR25" s="121"/>
      <c r="FRS25" s="121"/>
      <c r="FRT25" s="121"/>
      <c r="FRU25" s="121"/>
      <c r="FRV25" s="121"/>
      <c r="FRW25" s="121"/>
      <c r="FRX25" s="121"/>
      <c r="FRY25" s="121"/>
      <c r="FRZ25" s="121"/>
      <c r="FSA25" s="121"/>
      <c r="FSB25" s="121"/>
      <c r="FSC25" s="121"/>
      <c r="FSD25" s="121"/>
      <c r="FSE25" s="121"/>
      <c r="FSF25" s="121"/>
      <c r="FSG25" s="121"/>
      <c r="FSH25" s="121"/>
      <c r="FSI25" s="121"/>
      <c r="FSJ25" s="121"/>
      <c r="FSK25" s="121"/>
      <c r="FSL25" s="121"/>
      <c r="FSM25" s="121"/>
      <c r="FSN25" s="121"/>
      <c r="FSO25" s="121"/>
      <c r="FSP25" s="121"/>
      <c r="FSQ25" s="121"/>
      <c r="FSR25" s="121"/>
      <c r="FSS25" s="121"/>
      <c r="FST25" s="121"/>
      <c r="FSU25" s="121"/>
      <c r="FSV25" s="121"/>
      <c r="FSW25" s="121"/>
      <c r="FSX25" s="121"/>
      <c r="FSY25" s="121"/>
      <c r="FSZ25" s="121"/>
      <c r="FTA25" s="121"/>
      <c r="FTB25" s="121"/>
      <c r="FTC25" s="121"/>
      <c r="FTD25" s="121"/>
      <c r="FTE25" s="121"/>
      <c r="FTF25" s="121"/>
      <c r="FTG25" s="121"/>
      <c r="FTH25" s="121"/>
      <c r="FTI25" s="121"/>
      <c r="FTJ25" s="121"/>
      <c r="FTK25" s="121"/>
      <c r="FTL25" s="121"/>
      <c r="FTM25" s="121"/>
      <c r="FTN25" s="121"/>
      <c r="FTO25" s="121"/>
      <c r="FTP25" s="121"/>
      <c r="FTQ25" s="121"/>
      <c r="FTR25" s="121"/>
      <c r="FTS25" s="121"/>
      <c r="FTT25" s="121"/>
      <c r="FTU25" s="121"/>
      <c r="FTV25" s="121"/>
      <c r="FTW25" s="121"/>
      <c r="FTX25" s="121"/>
      <c r="FTY25" s="121"/>
      <c r="FTZ25" s="121"/>
      <c r="FUA25" s="121"/>
      <c r="FUB25" s="121"/>
      <c r="FUC25" s="121"/>
      <c r="FUD25" s="121"/>
      <c r="FUE25" s="121"/>
      <c r="FUF25" s="121"/>
      <c r="FUG25" s="121"/>
      <c r="FUH25" s="121"/>
      <c r="FUI25" s="121"/>
      <c r="FUJ25" s="121"/>
      <c r="FUK25" s="121"/>
      <c r="FUL25" s="121"/>
      <c r="FUM25" s="121"/>
      <c r="FUN25" s="121"/>
      <c r="FUO25" s="121"/>
      <c r="FUP25" s="121"/>
      <c r="FUQ25" s="121"/>
      <c r="FUR25" s="121"/>
      <c r="FUS25" s="121"/>
      <c r="FUT25" s="121"/>
      <c r="FUU25" s="121"/>
      <c r="FUV25" s="121"/>
      <c r="FUW25" s="121"/>
      <c r="FUX25" s="121"/>
      <c r="FUY25" s="121"/>
      <c r="FUZ25" s="121"/>
      <c r="FVA25" s="121"/>
      <c r="FVB25" s="121"/>
      <c r="FVC25" s="121"/>
      <c r="FVD25" s="121"/>
      <c r="FVE25" s="121"/>
      <c r="FVF25" s="121"/>
      <c r="FVG25" s="121"/>
      <c r="FVH25" s="121"/>
      <c r="FVI25" s="121"/>
      <c r="FVJ25" s="121"/>
      <c r="FVK25" s="121"/>
      <c r="FVL25" s="121"/>
      <c r="FVM25" s="121"/>
      <c r="FVN25" s="121"/>
      <c r="FVO25" s="121"/>
      <c r="FVP25" s="121"/>
      <c r="FVQ25" s="121"/>
      <c r="FVR25" s="121"/>
      <c r="FVS25" s="121"/>
      <c r="FVT25" s="121"/>
      <c r="FVU25" s="121"/>
      <c r="FVV25" s="121"/>
      <c r="FVW25" s="121"/>
      <c r="FVX25" s="121"/>
      <c r="FVY25" s="121"/>
      <c r="FVZ25" s="121"/>
      <c r="FWA25" s="121"/>
      <c r="FWB25" s="121"/>
      <c r="FWC25" s="121"/>
      <c r="FWD25" s="121"/>
      <c r="FWE25" s="121"/>
      <c r="FWF25" s="121"/>
      <c r="FWG25" s="121"/>
      <c r="FWH25" s="121"/>
      <c r="FWI25" s="121"/>
      <c r="FWJ25" s="121"/>
      <c r="FWK25" s="121"/>
      <c r="FWL25" s="121"/>
      <c r="FWM25" s="121"/>
      <c r="FWN25" s="121"/>
      <c r="FWO25" s="121"/>
      <c r="FWP25" s="121"/>
      <c r="FWQ25" s="121"/>
      <c r="FWR25" s="121"/>
      <c r="FWS25" s="121"/>
      <c r="FWT25" s="121"/>
      <c r="FWU25" s="121"/>
      <c r="FWV25" s="121"/>
      <c r="FWW25" s="121"/>
      <c r="FWX25" s="121"/>
      <c r="FWY25" s="121"/>
      <c r="FWZ25" s="121"/>
      <c r="FXA25" s="121"/>
      <c r="FXB25" s="121"/>
      <c r="FXC25" s="121"/>
      <c r="FXD25" s="121"/>
      <c r="FXE25" s="121"/>
      <c r="FXF25" s="121"/>
      <c r="FXG25" s="121"/>
      <c r="FXH25" s="121"/>
      <c r="FXI25" s="121"/>
      <c r="FXJ25" s="121"/>
      <c r="FXK25" s="121"/>
      <c r="FXL25" s="121"/>
      <c r="FXM25" s="121"/>
      <c r="FXN25" s="121"/>
      <c r="FXO25" s="121"/>
      <c r="FXP25" s="121"/>
      <c r="FXQ25" s="121"/>
      <c r="FXR25" s="121"/>
      <c r="FXS25" s="121"/>
      <c r="FXT25" s="121"/>
      <c r="FXU25" s="121"/>
      <c r="FXV25" s="121"/>
      <c r="FXW25" s="121"/>
      <c r="FXX25" s="121"/>
      <c r="FXY25" s="121"/>
      <c r="FXZ25" s="121"/>
      <c r="FYA25" s="121"/>
      <c r="FYB25" s="121"/>
      <c r="FYC25" s="121"/>
      <c r="FYD25" s="121"/>
      <c r="FYE25" s="121"/>
      <c r="FYF25" s="121"/>
      <c r="FYG25" s="121"/>
      <c r="FYH25" s="121"/>
      <c r="FYI25" s="121"/>
      <c r="FYJ25" s="121"/>
      <c r="FYK25" s="121"/>
      <c r="FYL25" s="121"/>
      <c r="FYM25" s="121"/>
      <c r="FYN25" s="121"/>
      <c r="FYO25" s="121"/>
      <c r="FYP25" s="121"/>
      <c r="FYQ25" s="121"/>
      <c r="FYR25" s="121"/>
      <c r="FYS25" s="121"/>
      <c r="FYT25" s="121"/>
      <c r="FYU25" s="121"/>
      <c r="FYV25" s="121"/>
      <c r="FYW25" s="121"/>
      <c r="FYX25" s="121"/>
      <c r="FYY25" s="121"/>
      <c r="FYZ25" s="121"/>
      <c r="FZA25" s="121"/>
      <c r="FZB25" s="121"/>
      <c r="FZC25" s="121"/>
      <c r="FZD25" s="121"/>
      <c r="FZE25" s="121"/>
      <c r="FZF25" s="121"/>
      <c r="FZG25" s="121"/>
      <c r="FZH25" s="121"/>
      <c r="FZI25" s="121"/>
      <c r="FZJ25" s="121"/>
      <c r="FZK25" s="121"/>
      <c r="FZL25" s="121"/>
      <c r="FZM25" s="121"/>
      <c r="FZN25" s="121"/>
      <c r="FZO25" s="121"/>
      <c r="FZP25" s="121"/>
      <c r="FZQ25" s="121"/>
      <c r="FZR25" s="121"/>
      <c r="FZS25" s="121"/>
      <c r="FZT25" s="121"/>
      <c r="FZU25" s="121"/>
      <c r="FZV25" s="121"/>
      <c r="FZW25" s="121"/>
      <c r="FZX25" s="121"/>
      <c r="FZY25" s="121"/>
      <c r="FZZ25" s="121"/>
      <c r="GAA25" s="121"/>
      <c r="GAB25" s="121"/>
      <c r="GAC25" s="121"/>
      <c r="GAD25" s="121"/>
      <c r="GAE25" s="121"/>
      <c r="GAF25" s="121"/>
      <c r="GAG25" s="121"/>
      <c r="GAH25" s="121"/>
      <c r="GAI25" s="121"/>
      <c r="GAJ25" s="121"/>
      <c r="GAK25" s="121"/>
      <c r="GAL25" s="121"/>
      <c r="GAM25" s="121"/>
      <c r="GAN25" s="121"/>
      <c r="GAO25" s="121"/>
      <c r="GAP25" s="121"/>
      <c r="GAQ25" s="121"/>
      <c r="GAR25" s="121"/>
      <c r="GAS25" s="121"/>
      <c r="GAT25" s="121"/>
      <c r="GAU25" s="121"/>
      <c r="GAV25" s="121"/>
      <c r="GAW25" s="121"/>
      <c r="GAX25" s="121"/>
      <c r="GAY25" s="121"/>
      <c r="GAZ25" s="121"/>
      <c r="GBA25" s="121"/>
      <c r="GBB25" s="121"/>
      <c r="GBC25" s="121"/>
      <c r="GBD25" s="121"/>
      <c r="GBE25" s="121"/>
      <c r="GBF25" s="121"/>
      <c r="GBG25" s="121"/>
      <c r="GBH25" s="121"/>
      <c r="GBI25" s="121"/>
      <c r="GBJ25" s="121"/>
      <c r="GBK25" s="121"/>
      <c r="GBL25" s="121"/>
      <c r="GBM25" s="121"/>
      <c r="GBN25" s="121"/>
      <c r="GBO25" s="121"/>
      <c r="GBP25" s="121"/>
      <c r="GBQ25" s="121"/>
      <c r="GBR25" s="121"/>
      <c r="GBS25" s="121"/>
      <c r="GBT25" s="121"/>
      <c r="GBU25" s="121"/>
      <c r="GBV25" s="121"/>
      <c r="GBW25" s="121"/>
      <c r="GBX25" s="121"/>
      <c r="GBY25" s="121"/>
      <c r="GBZ25" s="121"/>
      <c r="GCA25" s="121"/>
      <c r="GCB25" s="121"/>
      <c r="GCC25" s="121"/>
      <c r="GCD25" s="121"/>
      <c r="GCE25" s="121"/>
      <c r="GCF25" s="121"/>
      <c r="GCG25" s="121"/>
      <c r="GCH25" s="121"/>
      <c r="GCI25" s="121"/>
      <c r="GCJ25" s="121"/>
      <c r="GCK25" s="121"/>
      <c r="GCL25" s="121"/>
      <c r="GCM25" s="121"/>
      <c r="GCN25" s="121"/>
      <c r="GCO25" s="121"/>
      <c r="GCP25" s="121"/>
      <c r="GCQ25" s="121"/>
      <c r="GCR25" s="121"/>
      <c r="GCS25" s="121"/>
      <c r="GCT25" s="121"/>
      <c r="GCU25" s="121"/>
      <c r="GCV25" s="121"/>
      <c r="GCW25" s="121"/>
      <c r="GCX25" s="121"/>
      <c r="GCY25" s="121"/>
      <c r="GCZ25" s="121"/>
      <c r="GDA25" s="121"/>
      <c r="GDB25" s="121"/>
      <c r="GDC25" s="121"/>
      <c r="GDD25" s="121"/>
      <c r="GDE25" s="121"/>
      <c r="GDF25" s="121"/>
      <c r="GDG25" s="121"/>
      <c r="GDH25" s="121"/>
      <c r="GDI25" s="121"/>
      <c r="GDJ25" s="121"/>
      <c r="GDK25" s="121"/>
      <c r="GDL25" s="121"/>
      <c r="GDM25" s="121"/>
      <c r="GDN25" s="121"/>
      <c r="GDO25" s="121"/>
      <c r="GDP25" s="121"/>
      <c r="GDQ25" s="121"/>
      <c r="GDR25" s="121"/>
      <c r="GDS25" s="121"/>
      <c r="GDT25" s="121"/>
      <c r="GDU25" s="121"/>
      <c r="GDV25" s="121"/>
      <c r="GDW25" s="121"/>
      <c r="GDX25" s="121"/>
      <c r="GDY25" s="121"/>
      <c r="GDZ25" s="121"/>
      <c r="GEA25" s="121"/>
      <c r="GEB25" s="121"/>
      <c r="GEC25" s="121"/>
      <c r="GED25" s="121"/>
      <c r="GEE25" s="121"/>
      <c r="GEF25" s="121"/>
      <c r="GEG25" s="121"/>
      <c r="GEH25" s="121"/>
      <c r="GEI25" s="121"/>
      <c r="GEJ25" s="121"/>
      <c r="GEK25" s="121"/>
      <c r="GEL25" s="121"/>
      <c r="GEM25" s="121"/>
      <c r="GEN25" s="121"/>
      <c r="GEO25" s="121"/>
      <c r="GEP25" s="121"/>
      <c r="GEQ25" s="121"/>
      <c r="GER25" s="121"/>
      <c r="GES25" s="121"/>
      <c r="GET25" s="121"/>
      <c r="GEU25" s="121"/>
      <c r="GEV25" s="121"/>
      <c r="GEW25" s="121"/>
      <c r="GEX25" s="121"/>
      <c r="GEY25" s="121"/>
      <c r="GEZ25" s="121"/>
      <c r="GFA25" s="121"/>
      <c r="GFB25" s="121"/>
      <c r="GFC25" s="121"/>
      <c r="GFD25" s="121"/>
      <c r="GFE25" s="121"/>
      <c r="GFF25" s="121"/>
      <c r="GFG25" s="121"/>
      <c r="GFH25" s="121"/>
      <c r="GFI25" s="121"/>
      <c r="GFJ25" s="121"/>
      <c r="GFK25" s="121"/>
      <c r="GFL25" s="121"/>
      <c r="GFM25" s="121"/>
      <c r="GFN25" s="121"/>
      <c r="GFO25" s="121"/>
      <c r="GFP25" s="121"/>
      <c r="GFQ25" s="121"/>
      <c r="GFR25" s="121"/>
      <c r="GFS25" s="121"/>
      <c r="GFT25" s="121"/>
      <c r="GFU25" s="121"/>
      <c r="GFV25" s="121"/>
      <c r="GFW25" s="121"/>
      <c r="GFX25" s="121"/>
      <c r="GFY25" s="121"/>
      <c r="GFZ25" s="121"/>
      <c r="GGA25" s="121"/>
      <c r="GGB25" s="121"/>
      <c r="GGC25" s="121"/>
      <c r="GGD25" s="121"/>
      <c r="GGE25" s="121"/>
      <c r="GGF25" s="121"/>
      <c r="GGG25" s="121"/>
      <c r="GGH25" s="121"/>
      <c r="GGI25" s="121"/>
      <c r="GGJ25" s="121"/>
      <c r="GGK25" s="121"/>
      <c r="GGL25" s="121"/>
      <c r="GGM25" s="121"/>
      <c r="GGN25" s="121"/>
      <c r="GGO25" s="121"/>
      <c r="GGP25" s="121"/>
      <c r="GGQ25" s="121"/>
      <c r="GGR25" s="121"/>
      <c r="GGS25" s="121"/>
      <c r="GGT25" s="121"/>
      <c r="GGU25" s="121"/>
      <c r="GGV25" s="121"/>
      <c r="GGW25" s="121"/>
      <c r="GGX25" s="121"/>
      <c r="GGY25" s="121"/>
      <c r="GGZ25" s="121"/>
      <c r="GHA25" s="121"/>
      <c r="GHB25" s="121"/>
      <c r="GHC25" s="121"/>
      <c r="GHD25" s="121"/>
      <c r="GHE25" s="121"/>
      <c r="GHF25" s="121"/>
      <c r="GHG25" s="121"/>
      <c r="GHH25" s="121"/>
      <c r="GHI25" s="121"/>
      <c r="GHJ25" s="121"/>
      <c r="GHK25" s="121"/>
      <c r="GHL25" s="121"/>
      <c r="GHM25" s="121"/>
      <c r="GHN25" s="121"/>
      <c r="GHO25" s="121"/>
      <c r="GHP25" s="121"/>
      <c r="GHQ25" s="121"/>
      <c r="GHR25" s="121"/>
      <c r="GHS25" s="121"/>
      <c r="GHT25" s="121"/>
      <c r="GHU25" s="121"/>
      <c r="GHV25" s="121"/>
      <c r="GHW25" s="121"/>
      <c r="GHX25" s="121"/>
      <c r="GHY25" s="121"/>
      <c r="GHZ25" s="121"/>
      <c r="GIA25" s="121"/>
      <c r="GIB25" s="121"/>
      <c r="GIC25" s="121"/>
      <c r="GID25" s="121"/>
      <c r="GIE25" s="121"/>
      <c r="GIF25" s="121"/>
      <c r="GIG25" s="121"/>
      <c r="GIH25" s="121"/>
      <c r="GII25" s="121"/>
      <c r="GIJ25" s="121"/>
      <c r="GIK25" s="121"/>
      <c r="GIL25" s="121"/>
      <c r="GIM25" s="121"/>
      <c r="GIN25" s="121"/>
      <c r="GIO25" s="121"/>
      <c r="GIP25" s="121"/>
      <c r="GIQ25" s="121"/>
      <c r="GIR25" s="121"/>
      <c r="GIS25" s="121"/>
      <c r="GIT25" s="121"/>
      <c r="GIU25" s="121"/>
      <c r="GIV25" s="121"/>
      <c r="GIW25" s="121"/>
      <c r="GIX25" s="121"/>
      <c r="GIY25" s="121"/>
      <c r="GIZ25" s="121"/>
      <c r="GJA25" s="121"/>
      <c r="GJB25" s="121"/>
      <c r="GJC25" s="121"/>
      <c r="GJD25" s="121"/>
      <c r="GJE25" s="121"/>
      <c r="GJF25" s="121"/>
      <c r="GJG25" s="121"/>
      <c r="GJH25" s="121"/>
      <c r="GJI25" s="121"/>
      <c r="GJJ25" s="121"/>
      <c r="GJK25" s="121"/>
      <c r="GJL25" s="121"/>
      <c r="GJM25" s="121"/>
      <c r="GJN25" s="121"/>
      <c r="GJO25" s="121"/>
      <c r="GJP25" s="121"/>
      <c r="GJQ25" s="121"/>
      <c r="GJR25" s="121"/>
      <c r="GJS25" s="121"/>
      <c r="GJT25" s="121"/>
      <c r="GJU25" s="121"/>
      <c r="GJV25" s="121"/>
      <c r="GJW25" s="121"/>
      <c r="GJX25" s="121"/>
      <c r="GJY25" s="121"/>
      <c r="GJZ25" s="121"/>
      <c r="GKA25" s="121"/>
      <c r="GKB25" s="121"/>
      <c r="GKC25" s="121"/>
      <c r="GKD25" s="121"/>
      <c r="GKE25" s="121"/>
      <c r="GKF25" s="121"/>
      <c r="GKG25" s="121"/>
      <c r="GKH25" s="121"/>
      <c r="GKI25" s="121"/>
      <c r="GKJ25" s="121"/>
      <c r="GKK25" s="121"/>
      <c r="GKL25" s="121"/>
      <c r="GKM25" s="121"/>
      <c r="GKN25" s="121"/>
      <c r="GKO25" s="121"/>
      <c r="GKP25" s="121"/>
      <c r="GKQ25" s="121"/>
      <c r="GKR25" s="121"/>
      <c r="GKS25" s="121"/>
      <c r="GKT25" s="121"/>
      <c r="GKU25" s="121"/>
      <c r="GKV25" s="121"/>
      <c r="GKW25" s="121"/>
      <c r="GKX25" s="121"/>
      <c r="GKY25" s="121"/>
      <c r="GKZ25" s="121"/>
      <c r="GLA25" s="121"/>
      <c r="GLB25" s="121"/>
      <c r="GLC25" s="121"/>
      <c r="GLD25" s="121"/>
      <c r="GLE25" s="121"/>
      <c r="GLF25" s="121"/>
      <c r="GLG25" s="121"/>
      <c r="GLH25" s="121"/>
      <c r="GLI25" s="121"/>
      <c r="GLJ25" s="121"/>
      <c r="GLK25" s="121"/>
      <c r="GLL25" s="121"/>
      <c r="GLM25" s="121"/>
      <c r="GLN25" s="121"/>
      <c r="GLO25" s="121"/>
      <c r="GLP25" s="121"/>
      <c r="GLQ25" s="121"/>
      <c r="GLR25" s="121"/>
      <c r="GLS25" s="121"/>
      <c r="GLT25" s="121"/>
      <c r="GLU25" s="121"/>
      <c r="GLV25" s="121"/>
      <c r="GLW25" s="121"/>
      <c r="GLX25" s="121"/>
      <c r="GLY25" s="121"/>
      <c r="GLZ25" s="121"/>
      <c r="GMA25" s="121"/>
      <c r="GMB25" s="121"/>
      <c r="GMC25" s="121"/>
      <c r="GMD25" s="121"/>
      <c r="GME25" s="121"/>
      <c r="GMF25" s="121"/>
      <c r="GMG25" s="121"/>
      <c r="GMH25" s="121"/>
      <c r="GMI25" s="121"/>
      <c r="GMJ25" s="121"/>
      <c r="GMK25" s="121"/>
      <c r="GML25" s="121"/>
      <c r="GMM25" s="121"/>
      <c r="GMN25" s="121"/>
      <c r="GMO25" s="121"/>
      <c r="GMP25" s="121"/>
      <c r="GMQ25" s="121"/>
      <c r="GMR25" s="121"/>
      <c r="GMS25" s="121"/>
      <c r="GMT25" s="121"/>
      <c r="GMU25" s="121"/>
      <c r="GMV25" s="121"/>
      <c r="GMW25" s="121"/>
      <c r="GMX25" s="121"/>
      <c r="GMY25" s="121"/>
      <c r="GMZ25" s="121"/>
      <c r="GNA25" s="121"/>
      <c r="GNB25" s="121"/>
      <c r="GNC25" s="121"/>
      <c r="GND25" s="121"/>
      <c r="GNE25" s="121"/>
      <c r="GNF25" s="121"/>
      <c r="GNG25" s="121"/>
      <c r="GNH25" s="121"/>
      <c r="GNI25" s="121"/>
      <c r="GNJ25" s="121"/>
      <c r="GNK25" s="121"/>
      <c r="GNL25" s="121"/>
      <c r="GNM25" s="121"/>
      <c r="GNN25" s="121"/>
      <c r="GNO25" s="121"/>
      <c r="GNP25" s="121"/>
      <c r="GNQ25" s="121"/>
      <c r="GNR25" s="121"/>
      <c r="GNS25" s="121"/>
      <c r="GNT25" s="121"/>
      <c r="GNU25" s="121"/>
      <c r="GNV25" s="121"/>
      <c r="GNW25" s="121"/>
      <c r="GNX25" s="121"/>
      <c r="GNY25" s="121"/>
      <c r="GNZ25" s="121"/>
      <c r="GOA25" s="121"/>
      <c r="GOB25" s="121"/>
      <c r="GOC25" s="121"/>
      <c r="GOD25" s="121"/>
      <c r="GOE25" s="121"/>
      <c r="GOF25" s="121"/>
      <c r="GOG25" s="121"/>
      <c r="GOH25" s="121"/>
      <c r="GOI25" s="121"/>
      <c r="GOJ25" s="121"/>
      <c r="GOK25" s="121"/>
      <c r="GOL25" s="121"/>
      <c r="GOM25" s="121"/>
      <c r="GON25" s="121"/>
      <c r="GOO25" s="121"/>
      <c r="GOP25" s="121"/>
      <c r="GOQ25" s="121"/>
      <c r="GOR25" s="121"/>
      <c r="GOS25" s="121"/>
      <c r="GOT25" s="121"/>
      <c r="GOU25" s="121"/>
      <c r="GOV25" s="121"/>
      <c r="GOW25" s="121"/>
      <c r="GOX25" s="121"/>
      <c r="GOY25" s="121"/>
      <c r="GOZ25" s="121"/>
      <c r="GPA25" s="121"/>
      <c r="GPB25" s="121"/>
      <c r="GPC25" s="121"/>
      <c r="GPD25" s="121"/>
      <c r="GPE25" s="121"/>
      <c r="GPF25" s="121"/>
      <c r="GPG25" s="121"/>
      <c r="GPH25" s="121"/>
      <c r="GPI25" s="121"/>
      <c r="GPJ25" s="121"/>
      <c r="GPK25" s="121"/>
      <c r="GPL25" s="121"/>
      <c r="GPM25" s="121"/>
      <c r="GPN25" s="121"/>
      <c r="GPO25" s="121"/>
      <c r="GPP25" s="121"/>
      <c r="GPQ25" s="121"/>
      <c r="GPR25" s="121"/>
      <c r="GPS25" s="121"/>
      <c r="GPT25" s="121"/>
      <c r="GPU25" s="121"/>
      <c r="GPV25" s="121"/>
      <c r="GPW25" s="121"/>
      <c r="GPX25" s="121"/>
      <c r="GPY25" s="121"/>
      <c r="GPZ25" s="121"/>
      <c r="GQA25" s="121"/>
      <c r="GQB25" s="121"/>
      <c r="GQC25" s="121"/>
      <c r="GQD25" s="121"/>
      <c r="GQE25" s="121"/>
      <c r="GQF25" s="121"/>
      <c r="GQG25" s="121"/>
      <c r="GQH25" s="121"/>
      <c r="GQI25" s="121"/>
      <c r="GQJ25" s="121"/>
      <c r="GQK25" s="121"/>
      <c r="GQL25" s="121"/>
      <c r="GQM25" s="121"/>
      <c r="GQN25" s="121"/>
      <c r="GQO25" s="121"/>
      <c r="GQP25" s="121"/>
      <c r="GQQ25" s="121"/>
      <c r="GQR25" s="121"/>
      <c r="GQS25" s="121"/>
      <c r="GQT25" s="121"/>
      <c r="GQU25" s="121"/>
      <c r="GQV25" s="121"/>
      <c r="GQW25" s="121"/>
      <c r="GQX25" s="121"/>
      <c r="GQY25" s="121"/>
      <c r="GQZ25" s="121"/>
      <c r="GRA25" s="121"/>
      <c r="GRB25" s="121"/>
      <c r="GRC25" s="121"/>
      <c r="GRD25" s="121"/>
      <c r="GRE25" s="121"/>
      <c r="GRF25" s="121"/>
      <c r="GRG25" s="121"/>
      <c r="GRH25" s="121"/>
      <c r="GRI25" s="121"/>
      <c r="GRJ25" s="121"/>
      <c r="GRK25" s="121"/>
      <c r="GRL25" s="121"/>
      <c r="GRM25" s="121"/>
      <c r="GRN25" s="121"/>
      <c r="GRO25" s="121"/>
      <c r="GRP25" s="121"/>
      <c r="GRQ25" s="121"/>
      <c r="GRR25" s="121"/>
      <c r="GRS25" s="121"/>
      <c r="GRT25" s="121"/>
      <c r="GRU25" s="121"/>
      <c r="GRV25" s="121"/>
      <c r="GRW25" s="121"/>
      <c r="GRX25" s="121"/>
      <c r="GRY25" s="121"/>
      <c r="GRZ25" s="121"/>
      <c r="GSA25" s="121"/>
      <c r="GSB25" s="121"/>
      <c r="GSC25" s="121"/>
      <c r="GSD25" s="121"/>
      <c r="GSE25" s="121"/>
      <c r="GSF25" s="121"/>
      <c r="GSG25" s="121"/>
      <c r="GSH25" s="121"/>
      <c r="GSI25" s="121"/>
      <c r="GSJ25" s="121"/>
      <c r="GSK25" s="121"/>
      <c r="GSL25" s="121"/>
      <c r="GSM25" s="121"/>
      <c r="GSN25" s="121"/>
      <c r="GSO25" s="121"/>
      <c r="GSP25" s="121"/>
      <c r="GSQ25" s="121"/>
      <c r="GSR25" s="121"/>
      <c r="GSS25" s="121"/>
      <c r="GST25" s="121"/>
      <c r="GSU25" s="121"/>
      <c r="GSV25" s="121"/>
      <c r="GSW25" s="121"/>
      <c r="GSX25" s="121"/>
      <c r="GSY25" s="121"/>
      <c r="GSZ25" s="121"/>
      <c r="GTA25" s="121"/>
      <c r="GTB25" s="121"/>
      <c r="GTC25" s="121"/>
      <c r="GTD25" s="121"/>
      <c r="GTE25" s="121"/>
      <c r="GTF25" s="121"/>
      <c r="GTG25" s="121"/>
      <c r="GTH25" s="121"/>
      <c r="GTI25" s="121"/>
      <c r="GTJ25" s="121"/>
      <c r="GTK25" s="121"/>
      <c r="GTL25" s="121"/>
      <c r="GTM25" s="121"/>
      <c r="GTN25" s="121"/>
      <c r="GTO25" s="121"/>
      <c r="GTP25" s="121"/>
      <c r="GTQ25" s="121"/>
      <c r="GTR25" s="121"/>
      <c r="GTS25" s="121"/>
      <c r="GTT25" s="121"/>
      <c r="GTU25" s="121"/>
      <c r="GTV25" s="121"/>
      <c r="GTW25" s="121"/>
      <c r="GTX25" s="121"/>
      <c r="GTY25" s="121"/>
      <c r="GTZ25" s="121"/>
      <c r="GUA25" s="121"/>
      <c r="GUB25" s="121"/>
      <c r="GUC25" s="121"/>
      <c r="GUD25" s="121"/>
      <c r="GUE25" s="121"/>
      <c r="GUF25" s="121"/>
      <c r="GUG25" s="121"/>
      <c r="GUH25" s="121"/>
      <c r="GUI25" s="121"/>
      <c r="GUJ25" s="121"/>
      <c r="GUK25" s="121"/>
      <c r="GUL25" s="121"/>
      <c r="GUM25" s="121"/>
      <c r="GUN25" s="121"/>
      <c r="GUO25" s="121"/>
      <c r="GUP25" s="121"/>
      <c r="GUQ25" s="121"/>
      <c r="GUR25" s="121"/>
      <c r="GUS25" s="121"/>
      <c r="GUT25" s="121"/>
      <c r="GUU25" s="121"/>
      <c r="GUV25" s="121"/>
      <c r="GUW25" s="121"/>
      <c r="GUX25" s="121"/>
      <c r="GUY25" s="121"/>
      <c r="GUZ25" s="121"/>
      <c r="GVA25" s="121"/>
      <c r="GVB25" s="121"/>
      <c r="GVC25" s="121"/>
      <c r="GVD25" s="121"/>
      <c r="GVE25" s="121"/>
      <c r="GVF25" s="121"/>
      <c r="GVG25" s="121"/>
      <c r="GVH25" s="121"/>
      <c r="GVI25" s="121"/>
      <c r="GVJ25" s="121"/>
      <c r="GVK25" s="121"/>
      <c r="GVL25" s="121"/>
      <c r="GVM25" s="121"/>
      <c r="GVN25" s="121"/>
      <c r="GVO25" s="121"/>
      <c r="GVP25" s="121"/>
      <c r="GVQ25" s="121"/>
      <c r="GVR25" s="121"/>
      <c r="GVS25" s="121"/>
      <c r="GVT25" s="121"/>
      <c r="GVU25" s="121"/>
      <c r="GVV25" s="121"/>
      <c r="GVW25" s="121"/>
      <c r="GVX25" s="121"/>
      <c r="GVY25" s="121"/>
      <c r="GVZ25" s="121"/>
      <c r="GWA25" s="121"/>
      <c r="GWB25" s="121"/>
      <c r="GWC25" s="121"/>
      <c r="GWD25" s="121"/>
      <c r="GWE25" s="121"/>
      <c r="GWF25" s="121"/>
      <c r="GWG25" s="121"/>
      <c r="GWH25" s="121"/>
      <c r="GWI25" s="121"/>
      <c r="GWJ25" s="121"/>
      <c r="GWK25" s="121"/>
      <c r="GWL25" s="121"/>
      <c r="GWM25" s="121"/>
      <c r="GWN25" s="121"/>
      <c r="GWO25" s="121"/>
      <c r="GWP25" s="121"/>
      <c r="GWQ25" s="121"/>
      <c r="GWR25" s="121"/>
      <c r="GWS25" s="121"/>
      <c r="GWT25" s="121"/>
      <c r="GWU25" s="121"/>
      <c r="GWV25" s="121"/>
      <c r="GWW25" s="121"/>
      <c r="GWX25" s="121"/>
      <c r="GWY25" s="121"/>
      <c r="GWZ25" s="121"/>
      <c r="GXA25" s="121"/>
      <c r="GXB25" s="121"/>
      <c r="GXC25" s="121"/>
      <c r="GXD25" s="121"/>
      <c r="GXE25" s="121"/>
      <c r="GXF25" s="121"/>
      <c r="GXG25" s="121"/>
      <c r="GXH25" s="121"/>
      <c r="GXI25" s="121"/>
      <c r="GXJ25" s="121"/>
      <c r="GXK25" s="121"/>
      <c r="GXL25" s="121"/>
      <c r="GXM25" s="121"/>
      <c r="GXN25" s="121"/>
      <c r="GXO25" s="121"/>
      <c r="GXP25" s="121"/>
      <c r="GXQ25" s="121"/>
      <c r="GXR25" s="121"/>
      <c r="GXS25" s="121"/>
      <c r="GXT25" s="121"/>
      <c r="GXU25" s="121"/>
      <c r="GXV25" s="121"/>
      <c r="GXW25" s="121"/>
      <c r="GXX25" s="121"/>
      <c r="GXY25" s="121"/>
      <c r="GXZ25" s="121"/>
      <c r="GYA25" s="121"/>
      <c r="GYB25" s="121"/>
      <c r="GYC25" s="121"/>
      <c r="GYD25" s="121"/>
      <c r="GYE25" s="121"/>
      <c r="GYF25" s="121"/>
      <c r="GYG25" s="121"/>
      <c r="GYH25" s="121"/>
      <c r="GYI25" s="121"/>
      <c r="GYJ25" s="121"/>
      <c r="GYK25" s="121"/>
      <c r="GYL25" s="121"/>
      <c r="GYM25" s="121"/>
      <c r="GYN25" s="121"/>
      <c r="GYO25" s="121"/>
      <c r="GYP25" s="121"/>
      <c r="GYQ25" s="121"/>
      <c r="GYR25" s="121"/>
      <c r="GYS25" s="121"/>
      <c r="GYT25" s="121"/>
      <c r="GYU25" s="121"/>
      <c r="GYV25" s="121"/>
      <c r="GYW25" s="121"/>
      <c r="GYX25" s="121"/>
      <c r="GYY25" s="121"/>
      <c r="GYZ25" s="121"/>
      <c r="GZA25" s="121"/>
      <c r="GZB25" s="121"/>
      <c r="GZC25" s="121"/>
      <c r="GZD25" s="121"/>
      <c r="GZE25" s="121"/>
      <c r="GZF25" s="121"/>
      <c r="GZG25" s="121"/>
      <c r="GZH25" s="121"/>
      <c r="GZI25" s="121"/>
      <c r="GZJ25" s="121"/>
      <c r="GZK25" s="121"/>
      <c r="GZL25" s="121"/>
      <c r="GZM25" s="121"/>
      <c r="GZN25" s="121"/>
      <c r="GZO25" s="121"/>
      <c r="GZP25" s="121"/>
      <c r="GZQ25" s="121"/>
      <c r="GZR25" s="121"/>
      <c r="GZS25" s="121"/>
      <c r="GZT25" s="121"/>
      <c r="GZU25" s="121"/>
      <c r="GZV25" s="121"/>
      <c r="GZW25" s="121"/>
      <c r="GZX25" s="121"/>
      <c r="GZY25" s="121"/>
      <c r="GZZ25" s="121"/>
      <c r="HAA25" s="121"/>
      <c r="HAB25" s="121"/>
      <c r="HAC25" s="121"/>
      <c r="HAD25" s="121"/>
    </row>
    <row r="26" spans="1:5438" s="309" customFormat="1">
      <c r="A26" s="122" t="s">
        <v>33</v>
      </c>
      <c r="B26" s="120" t="s">
        <v>50</v>
      </c>
      <c r="C26" s="60"/>
      <c r="D26" s="60"/>
      <c r="E26" s="60"/>
      <c r="F26" s="78"/>
      <c r="G26" s="120"/>
      <c r="H26" s="46"/>
      <c r="I26" s="46"/>
      <c r="J26" s="46"/>
      <c r="K26" s="46"/>
      <c r="L26" s="46"/>
      <c r="M26" s="46"/>
      <c r="N26" s="24"/>
      <c r="O26" s="46"/>
      <c r="P26" s="46"/>
      <c r="Q26" s="46"/>
      <c r="R26" s="46"/>
      <c r="S26" s="46"/>
      <c r="T26" s="46"/>
      <c r="U26" s="24"/>
      <c r="V26" s="46"/>
      <c r="W26" s="46"/>
      <c r="X26" s="46"/>
      <c r="Y26" s="46"/>
      <c r="Z26" s="46"/>
      <c r="AA26" s="46"/>
      <c r="AB26" s="24"/>
      <c r="AC26" s="46"/>
      <c r="AD26" s="46"/>
      <c r="AE26" s="46"/>
      <c r="AF26" s="46"/>
      <c r="AG26" s="46"/>
      <c r="AH26" s="46"/>
      <c r="AI26" s="24"/>
      <c r="AJ26" s="46"/>
      <c r="AK26" s="46"/>
      <c r="AL26" s="46"/>
      <c r="AM26" s="46"/>
      <c r="AN26" s="46"/>
      <c r="AO26" s="46"/>
      <c r="AP26" s="24"/>
      <c r="AQ26" s="46"/>
      <c r="AR26" s="46"/>
      <c r="AS26" s="46"/>
      <c r="AT26" s="46"/>
      <c r="AU26" s="46"/>
      <c r="AV26" s="46"/>
      <c r="AW26" s="24"/>
      <c r="AX26" s="46"/>
      <c r="AY26" s="46"/>
      <c r="AZ26" s="46"/>
      <c r="BA26" s="46"/>
      <c r="BB26" s="46"/>
      <c r="BC26" s="46"/>
      <c r="BD26" s="24"/>
      <c r="BE26" s="46"/>
      <c r="BF26" s="46"/>
      <c r="BG26" s="46"/>
      <c r="BH26" s="46"/>
      <c r="BI26" s="46"/>
      <c r="BJ26" s="46"/>
      <c r="BK26" s="24"/>
      <c r="BL26" s="46"/>
      <c r="BM26" s="46"/>
      <c r="BN26" s="46"/>
      <c r="BO26" s="46"/>
      <c r="BP26" s="46"/>
      <c r="BQ26" s="46"/>
      <c r="BR26" s="24"/>
      <c r="BS26" s="46"/>
      <c r="BT26" s="46"/>
      <c r="BU26" s="46"/>
      <c r="BV26" s="46"/>
      <c r="BW26" s="46"/>
      <c r="BX26" s="46"/>
      <c r="BY26" s="24"/>
      <c r="BZ26" s="46"/>
      <c r="CA26" s="46"/>
      <c r="CB26" s="46"/>
      <c r="CC26" s="46"/>
      <c r="CD26" s="46"/>
      <c r="CE26" s="46"/>
      <c r="CF26" s="24"/>
      <c r="CG26" s="46"/>
      <c r="CH26" s="46"/>
      <c r="CI26" s="46"/>
      <c r="CJ26" s="46"/>
      <c r="CK26" s="46"/>
      <c r="CL26" s="46"/>
      <c r="CM26" s="24"/>
      <c r="CN26" s="46"/>
      <c r="CO26" s="46"/>
      <c r="CP26" s="46"/>
      <c r="CQ26" s="46"/>
      <c r="CR26" s="46"/>
      <c r="CS26" s="46"/>
      <c r="CT26" s="24"/>
      <c r="CU26" s="46"/>
      <c r="CV26" s="46"/>
      <c r="CW26" s="46"/>
      <c r="CX26" s="46"/>
      <c r="CY26" s="46"/>
      <c r="CZ26" s="46"/>
      <c r="DA26" s="24"/>
      <c r="DB26" s="46"/>
      <c r="DC26" s="46"/>
      <c r="DD26" s="46"/>
      <c r="DE26" s="46"/>
      <c r="DF26" s="46"/>
      <c r="DG26" s="46"/>
      <c r="DH26" s="24"/>
      <c r="DI26" s="46"/>
      <c r="DJ26" s="46"/>
      <c r="DK26" s="46"/>
      <c r="DL26" s="46"/>
      <c r="DM26" s="46"/>
      <c r="DN26" s="46"/>
      <c r="DO26" s="24"/>
      <c r="DP26" s="46"/>
      <c r="DQ26" s="46"/>
      <c r="DR26" s="46"/>
      <c r="DS26" s="46"/>
      <c r="DT26" s="46"/>
      <c r="DU26" s="46"/>
      <c r="DV26" s="24"/>
      <c r="DW26" s="46"/>
      <c r="DX26" s="46"/>
      <c r="DY26" s="46"/>
      <c r="DZ26" s="46"/>
      <c r="EA26" s="46"/>
      <c r="EB26" s="46"/>
      <c r="EC26" s="24"/>
      <c r="ED26" s="46"/>
      <c r="EE26" s="46"/>
      <c r="EF26" s="46"/>
      <c r="EG26" s="46"/>
      <c r="EH26" s="46"/>
      <c r="EI26" s="46"/>
      <c r="EJ26" s="24"/>
      <c r="EK26" s="46"/>
      <c r="EL26" s="46"/>
      <c r="EM26" s="46"/>
      <c r="EN26" s="46"/>
      <c r="EO26" s="46"/>
      <c r="EP26" s="46"/>
      <c r="EQ26" s="24"/>
      <c r="ER26" s="46"/>
      <c r="ES26" s="46"/>
      <c r="ET26" s="46"/>
      <c r="EU26" s="46"/>
      <c r="EV26" s="46"/>
      <c r="EW26" s="46"/>
      <c r="EX26" s="24"/>
      <c r="EY26" s="46"/>
      <c r="EZ26" s="46"/>
      <c r="FA26" s="46"/>
      <c r="FB26" s="46"/>
      <c r="FC26" s="46"/>
      <c r="FD26" s="46"/>
      <c r="FE26" s="24"/>
      <c r="FF26" s="46"/>
      <c r="FG26" s="46"/>
      <c r="FH26" s="46"/>
      <c r="FI26" s="46"/>
      <c r="FJ26" s="46"/>
      <c r="FK26" s="46"/>
      <c r="FL26" s="24"/>
      <c r="FM26" s="46"/>
      <c r="FN26" s="46"/>
      <c r="FO26" s="46"/>
      <c r="FP26" s="46"/>
      <c r="FQ26" s="46"/>
      <c r="FR26" s="46"/>
      <c r="FS26" s="24"/>
      <c r="FT26" s="46"/>
      <c r="FU26" s="46"/>
      <c r="FV26" s="46"/>
      <c r="FW26" s="46"/>
      <c r="FX26" s="46"/>
      <c r="FY26" s="46"/>
      <c r="FZ26" s="24"/>
      <c r="GA26" s="46"/>
      <c r="GB26" s="46"/>
      <c r="GC26" s="46"/>
      <c r="GD26" s="46"/>
      <c r="GE26" s="46"/>
      <c r="GF26" s="46"/>
      <c r="GG26" s="24"/>
      <c r="GH26" s="46"/>
      <c r="GI26" s="46"/>
      <c r="GJ26" s="46"/>
      <c r="GK26" s="46"/>
      <c r="GL26" s="46"/>
      <c r="GM26" s="46"/>
      <c r="GN26" s="24"/>
      <c r="GO26" s="46"/>
      <c r="GP26" s="46"/>
      <c r="GQ26" s="46"/>
      <c r="GR26" s="46"/>
      <c r="GS26" s="46"/>
      <c r="GT26" s="46"/>
      <c r="GU26" s="24"/>
      <c r="GV26" s="46"/>
      <c r="GW26" s="46"/>
      <c r="GX26" s="46"/>
      <c r="GY26" s="46"/>
      <c r="GZ26" s="46"/>
      <c r="HA26" s="46"/>
      <c r="HB26" s="24"/>
      <c r="HC26" s="46"/>
      <c r="HD26" s="46"/>
      <c r="HE26" s="46"/>
      <c r="HF26" s="46"/>
      <c r="HG26" s="46"/>
      <c r="HH26" s="46"/>
      <c r="HI26" s="24"/>
      <c r="HJ26" s="46"/>
      <c r="HK26" s="46"/>
      <c r="HL26" s="46"/>
      <c r="HM26" s="46"/>
      <c r="HN26" s="46"/>
      <c r="HO26" s="46"/>
      <c r="HP26" s="24"/>
      <c r="HQ26" s="46"/>
      <c r="HR26" s="46"/>
      <c r="HS26" s="46"/>
      <c r="HT26" s="46"/>
      <c r="HU26" s="46"/>
      <c r="HV26" s="46"/>
      <c r="HW26" s="24"/>
      <c r="HX26" s="46"/>
      <c r="HY26" s="46"/>
      <c r="HZ26" s="46"/>
      <c r="IA26" s="46"/>
      <c r="IB26" s="46"/>
      <c r="IC26" s="46"/>
      <c r="ID26" s="24"/>
      <c r="IE26" s="46"/>
      <c r="IF26" s="46"/>
      <c r="IG26" s="46"/>
      <c r="IH26" s="46"/>
      <c r="II26" s="46"/>
      <c r="IJ26" s="46"/>
      <c r="IK26" s="24"/>
      <c r="IL26" s="46"/>
      <c r="IM26" s="46"/>
      <c r="IN26" s="46"/>
      <c r="IO26" s="46"/>
      <c r="IP26" s="46"/>
      <c r="IQ26" s="46"/>
      <c r="IR26" s="24"/>
      <c r="IS26" s="46"/>
      <c r="IT26" s="46"/>
      <c r="IU26" s="46"/>
      <c r="IV26" s="46"/>
      <c r="IW26" s="46"/>
      <c r="IX26" s="46"/>
      <c r="IY26" s="24"/>
      <c r="IZ26" s="46"/>
      <c r="JA26" s="46"/>
      <c r="JB26" s="46"/>
      <c r="JC26" s="46"/>
      <c r="JD26" s="46"/>
      <c r="JE26" s="46"/>
      <c r="JF26" s="24"/>
      <c r="JG26" s="46"/>
      <c r="JH26" s="46"/>
      <c r="JI26" s="46"/>
      <c r="JJ26" s="46"/>
      <c r="JK26" s="46"/>
      <c r="JL26" s="46"/>
      <c r="JM26" s="24"/>
      <c r="JN26" s="46"/>
      <c r="JO26" s="46"/>
      <c r="JP26" s="46"/>
      <c r="JQ26" s="46"/>
      <c r="JR26" s="46"/>
      <c r="JS26" s="46"/>
      <c r="JT26" s="24"/>
      <c r="JU26" s="46"/>
      <c r="JV26" s="46"/>
      <c r="JW26" s="46"/>
      <c r="JX26" s="46"/>
      <c r="JY26" s="46"/>
      <c r="JZ26" s="46"/>
      <c r="KA26" s="24"/>
      <c r="KB26" s="46"/>
      <c r="KC26" s="46"/>
      <c r="KD26" s="46"/>
      <c r="KE26" s="46"/>
      <c r="KF26" s="46"/>
      <c r="KG26" s="46"/>
      <c r="KH26" s="24"/>
      <c r="KI26" s="46"/>
      <c r="KJ26" s="46"/>
      <c r="KK26" s="46"/>
      <c r="KL26" s="46"/>
      <c r="KM26" s="46"/>
      <c r="KN26" s="46"/>
      <c r="KO26" s="24"/>
      <c r="KP26" s="46"/>
      <c r="KQ26" s="46"/>
      <c r="KR26" s="46"/>
      <c r="KS26" s="46"/>
      <c r="KT26" s="46"/>
      <c r="KU26" s="46"/>
      <c r="KV26" s="24"/>
      <c r="KW26" s="46"/>
      <c r="KX26" s="46"/>
      <c r="KY26" s="46"/>
      <c r="KZ26" s="46"/>
      <c r="LA26" s="46"/>
      <c r="LB26" s="46"/>
      <c r="LC26" s="24"/>
      <c r="LD26" s="46"/>
      <c r="LE26" s="46"/>
      <c r="LF26" s="46"/>
      <c r="LG26" s="46"/>
      <c r="LH26" s="46"/>
      <c r="LI26" s="46"/>
      <c r="LJ26" s="24"/>
      <c r="LK26" s="46"/>
      <c r="LL26" s="46"/>
      <c r="LM26" s="46"/>
      <c r="LN26" s="46"/>
      <c r="LO26" s="46"/>
      <c r="LP26" s="46"/>
      <c r="LQ26" s="24"/>
      <c r="LR26" s="46"/>
      <c r="LS26" s="46"/>
      <c r="LT26" s="46"/>
      <c r="LU26" s="46"/>
      <c r="LV26" s="46"/>
      <c r="LW26" s="46"/>
      <c r="LX26" s="24"/>
      <c r="LY26" s="46"/>
      <c r="LZ26" s="46"/>
      <c r="MA26" s="46"/>
      <c r="MB26" s="46"/>
      <c r="MC26" s="46"/>
      <c r="MD26" s="46"/>
      <c r="ME26" s="24"/>
      <c r="MF26" s="46"/>
      <c r="MG26" s="46"/>
      <c r="MH26" s="46"/>
      <c r="MI26" s="46"/>
      <c r="MJ26" s="46"/>
      <c r="MK26" s="46"/>
      <c r="ML26" s="24"/>
      <c r="MM26" s="46"/>
      <c r="MN26" s="46"/>
      <c r="MO26" s="46"/>
      <c r="MP26" s="46"/>
      <c r="MQ26" s="46"/>
      <c r="MR26" s="46"/>
      <c r="MS26" s="24"/>
      <c r="MT26" s="46"/>
      <c r="MU26" s="46"/>
      <c r="MV26" s="46"/>
      <c r="MW26" s="46"/>
      <c r="MX26" s="46"/>
      <c r="MY26" s="46"/>
      <c r="MZ26" s="24"/>
      <c r="NA26" s="46"/>
      <c r="NB26" s="46"/>
      <c r="NC26" s="46"/>
      <c r="ND26" s="46"/>
      <c r="NE26" s="46"/>
      <c r="NF26" s="46"/>
      <c r="NG26" s="24"/>
      <c r="NH26" s="46"/>
      <c r="NI26" s="46"/>
      <c r="NJ26" s="46"/>
      <c r="NK26" s="46"/>
      <c r="NL26" s="46"/>
      <c r="NM26" s="46"/>
      <c r="NN26" s="24"/>
      <c r="NO26" s="46"/>
      <c r="NP26" s="46"/>
      <c r="NQ26" s="46"/>
      <c r="NR26" s="46"/>
      <c r="NS26" s="46"/>
      <c r="NT26" s="46"/>
      <c r="NU26" s="24"/>
      <c r="NV26" s="46"/>
      <c r="NW26" s="46"/>
      <c r="NX26" s="46"/>
      <c r="NY26" s="46"/>
      <c r="NZ26" s="46"/>
      <c r="OA26" s="46"/>
      <c r="OB26" s="24"/>
      <c r="OC26" s="46"/>
      <c r="OD26" s="46"/>
      <c r="OE26" s="46"/>
      <c r="OF26" s="46"/>
      <c r="OG26" s="46"/>
      <c r="OH26" s="46"/>
      <c r="OI26" s="24"/>
      <c r="OJ26" s="46"/>
      <c r="OK26" s="46"/>
      <c r="OL26" s="46"/>
      <c r="OM26" s="46"/>
      <c r="ON26" s="46"/>
      <c r="OO26" s="46"/>
      <c r="OP26" s="24"/>
      <c r="OQ26" s="46"/>
      <c r="OR26" s="46"/>
      <c r="OS26" s="46"/>
      <c r="OT26" s="46"/>
      <c r="OU26" s="46"/>
      <c r="OV26" s="46"/>
      <c r="OW26" s="24"/>
      <c r="OX26" s="46"/>
      <c r="OY26" s="46"/>
      <c r="OZ26" s="46"/>
      <c r="PA26" s="46"/>
      <c r="PB26" s="46"/>
      <c r="PC26" s="46"/>
      <c r="PD26" s="24"/>
      <c r="PE26" s="46"/>
      <c r="PF26" s="46"/>
      <c r="PG26" s="46"/>
      <c r="PH26" s="46"/>
      <c r="PI26" s="46"/>
      <c r="PJ26" s="46"/>
      <c r="PK26" s="24"/>
      <c r="PL26" s="46"/>
      <c r="PM26" s="46"/>
      <c r="PN26" s="46"/>
      <c r="PO26" s="46"/>
      <c r="PP26" s="46"/>
      <c r="PQ26" s="46"/>
      <c r="PR26" s="24"/>
      <c r="PS26" s="46"/>
      <c r="PT26" s="46"/>
      <c r="PU26" s="46"/>
      <c r="PV26" s="46"/>
      <c r="PW26" s="46"/>
      <c r="PX26" s="46"/>
      <c r="PY26" s="24"/>
      <c r="PZ26" s="46"/>
      <c r="QA26" s="46"/>
      <c r="QB26" s="46"/>
      <c r="QC26" s="46"/>
      <c r="QD26" s="46"/>
      <c r="QE26" s="46"/>
      <c r="QF26" s="24"/>
      <c r="QG26" s="46"/>
      <c r="QH26" s="46"/>
      <c r="QI26" s="46"/>
      <c r="QJ26" s="46"/>
      <c r="QK26" s="46"/>
      <c r="QL26" s="46"/>
      <c r="QM26" s="24"/>
      <c r="QN26" s="46"/>
      <c r="QO26" s="46"/>
      <c r="QP26" s="46"/>
      <c r="QQ26" s="46"/>
      <c r="QR26" s="46"/>
      <c r="QS26" s="46"/>
      <c r="QT26" s="24"/>
      <c r="QU26" s="46"/>
      <c r="QV26" s="46"/>
      <c r="QW26" s="46"/>
      <c r="QX26" s="46"/>
      <c r="QY26" s="46"/>
      <c r="QZ26" s="46"/>
      <c r="RA26" s="24"/>
      <c r="RB26" s="46"/>
      <c r="RC26" s="46"/>
      <c r="RD26" s="46"/>
      <c r="RE26" s="46"/>
      <c r="RF26" s="46"/>
      <c r="RG26" s="46"/>
      <c r="RH26" s="24"/>
      <c r="RI26" s="46"/>
      <c r="RJ26" s="46"/>
      <c r="RK26" s="46"/>
      <c r="RL26" s="46"/>
      <c r="RM26" s="46"/>
      <c r="RN26" s="46"/>
      <c r="RO26" s="24"/>
      <c r="RP26" s="46"/>
      <c r="RQ26" s="46"/>
      <c r="RR26" s="46"/>
      <c r="RS26" s="46"/>
      <c r="RT26" s="46"/>
      <c r="RU26" s="46"/>
      <c r="RV26" s="24"/>
      <c r="RW26" s="46"/>
      <c r="RX26" s="46"/>
      <c r="RY26" s="46"/>
      <c r="RZ26" s="46"/>
      <c r="SA26" s="46"/>
      <c r="SB26" s="46"/>
      <c r="SC26" s="24"/>
      <c r="SD26" s="46"/>
      <c r="SE26" s="46"/>
      <c r="SF26" s="46"/>
      <c r="SG26" s="46"/>
      <c r="SH26" s="46"/>
      <c r="SI26" s="46"/>
      <c r="SJ26" s="24"/>
      <c r="SK26" s="46"/>
      <c r="SL26" s="46"/>
      <c r="SM26" s="46"/>
      <c r="SN26" s="46"/>
      <c r="SO26" s="46"/>
      <c r="SP26" s="46"/>
      <c r="SQ26" s="24"/>
      <c r="SR26" s="46"/>
      <c r="SS26" s="46"/>
      <c r="ST26" s="46"/>
      <c r="SU26" s="46"/>
      <c r="SV26" s="46"/>
      <c r="SW26" s="46"/>
      <c r="SX26" s="24"/>
      <c r="SY26" s="46"/>
      <c r="SZ26" s="46"/>
      <c r="TA26" s="46"/>
      <c r="TB26" s="46"/>
      <c r="TC26" s="46"/>
      <c r="TD26" s="46"/>
      <c r="TE26" s="24"/>
      <c r="TF26" s="46"/>
      <c r="TG26" s="46"/>
      <c r="TH26" s="46"/>
      <c r="TI26" s="46"/>
      <c r="TJ26" s="46"/>
      <c r="TK26" s="46"/>
      <c r="TL26" s="24"/>
      <c r="TM26" s="46"/>
      <c r="TN26" s="46"/>
      <c r="TO26" s="46"/>
      <c r="TP26" s="46"/>
      <c r="TQ26" s="46"/>
      <c r="TR26" s="46"/>
      <c r="TS26" s="24"/>
      <c r="TT26" s="46"/>
      <c r="TU26" s="46"/>
      <c r="TV26" s="46"/>
      <c r="TW26" s="46"/>
      <c r="TX26" s="46"/>
      <c r="TY26" s="46"/>
      <c r="TZ26" s="24"/>
      <c r="UA26" s="46"/>
      <c r="UB26" s="46"/>
      <c r="UC26" s="46"/>
      <c r="UD26" s="46"/>
      <c r="UE26" s="46"/>
      <c r="UF26" s="46"/>
      <c r="UG26" s="24"/>
      <c r="UH26" s="46"/>
      <c r="UI26" s="46"/>
      <c r="UJ26" s="46"/>
      <c r="UK26" s="46"/>
      <c r="UL26" s="46"/>
      <c r="UM26" s="46"/>
      <c r="UN26" s="24"/>
      <c r="UO26" s="46"/>
      <c r="UP26" s="46"/>
      <c r="UQ26" s="46"/>
      <c r="UR26" s="46"/>
      <c r="US26" s="46"/>
      <c r="UT26" s="46"/>
      <c r="UU26" s="24"/>
      <c r="UV26" s="46"/>
      <c r="UW26" s="46"/>
      <c r="UX26" s="46"/>
      <c r="UY26" s="46"/>
      <c r="UZ26" s="46"/>
      <c r="VA26" s="46"/>
      <c r="VB26" s="24"/>
      <c r="VC26" s="46"/>
      <c r="VD26" s="46"/>
      <c r="VE26" s="46"/>
      <c r="VF26" s="46"/>
      <c r="VG26" s="46"/>
      <c r="VH26" s="46"/>
      <c r="VI26" s="24"/>
      <c r="VJ26" s="46"/>
      <c r="VK26" s="46"/>
      <c r="VL26" s="46"/>
      <c r="VM26" s="46"/>
      <c r="VN26" s="46"/>
      <c r="VO26" s="46"/>
      <c r="VP26" s="24"/>
      <c r="VQ26" s="46"/>
      <c r="VR26" s="46"/>
      <c r="VS26" s="46"/>
      <c r="VT26" s="46"/>
      <c r="VU26" s="46"/>
      <c r="VV26" s="46"/>
      <c r="VW26" s="24"/>
      <c r="VX26" s="46"/>
      <c r="VY26" s="46"/>
      <c r="VZ26" s="46"/>
      <c r="WA26" s="46"/>
      <c r="WB26" s="46"/>
      <c r="WC26" s="46"/>
      <c r="WD26" s="24"/>
      <c r="WE26" s="46"/>
      <c r="WF26" s="46"/>
      <c r="WG26" s="46"/>
      <c r="WH26" s="46"/>
      <c r="WI26" s="46"/>
      <c r="WJ26" s="46"/>
      <c r="WK26" s="24"/>
      <c r="WL26" s="46"/>
      <c r="WM26" s="46"/>
      <c r="WN26" s="46"/>
      <c r="WO26" s="46"/>
      <c r="WP26" s="46"/>
      <c r="WQ26" s="46"/>
      <c r="WR26" s="24"/>
      <c r="WS26" s="46"/>
      <c r="WT26" s="46"/>
      <c r="WU26" s="46"/>
      <c r="WV26" s="46"/>
      <c r="WW26" s="46"/>
      <c r="WX26" s="46"/>
      <c r="WY26" s="24"/>
      <c r="WZ26" s="46"/>
      <c r="XA26" s="46"/>
      <c r="XB26" s="46"/>
      <c r="XC26" s="46"/>
      <c r="XD26" s="46"/>
      <c r="XE26" s="46"/>
      <c r="XF26" s="24"/>
      <c r="XG26" s="46"/>
      <c r="XH26" s="46"/>
      <c r="XI26" s="46"/>
      <c r="XJ26" s="46"/>
      <c r="XK26" s="46"/>
      <c r="XL26" s="46"/>
      <c r="XM26" s="24"/>
      <c r="XN26" s="46"/>
      <c r="XO26" s="46"/>
      <c r="XP26" s="46"/>
      <c r="XQ26" s="46"/>
      <c r="XR26" s="46"/>
      <c r="XS26" s="46"/>
      <c r="XT26" s="24"/>
      <c r="XU26" s="46"/>
      <c r="XV26" s="46"/>
      <c r="XW26" s="46"/>
      <c r="XX26" s="46"/>
      <c r="XY26" s="46"/>
      <c r="XZ26" s="46"/>
      <c r="YA26" s="24"/>
      <c r="YB26" s="46"/>
      <c r="YC26" s="46"/>
      <c r="YD26" s="46"/>
      <c r="YE26" s="46"/>
      <c r="YF26" s="46"/>
      <c r="YG26" s="46"/>
      <c r="YH26" s="24"/>
      <c r="YI26" s="46"/>
      <c r="YJ26" s="46"/>
      <c r="YK26" s="46"/>
      <c r="YL26" s="46"/>
      <c r="YM26" s="46"/>
      <c r="YN26" s="46"/>
      <c r="YO26" s="24"/>
      <c r="YP26" s="46"/>
      <c r="YQ26" s="46"/>
      <c r="YR26" s="46"/>
      <c r="YS26" s="46"/>
      <c r="YT26" s="46"/>
      <c r="YU26" s="46"/>
      <c r="YV26" s="24"/>
      <c r="YW26" s="46"/>
      <c r="YX26" s="46"/>
      <c r="YY26" s="46"/>
      <c r="YZ26" s="46"/>
      <c r="ZA26" s="46"/>
      <c r="ZB26" s="46"/>
      <c r="ZC26" s="24"/>
      <c r="ZD26" s="46"/>
      <c r="ZE26" s="46"/>
      <c r="ZF26" s="46"/>
      <c r="ZG26" s="46"/>
      <c r="ZH26" s="46"/>
      <c r="ZI26" s="46"/>
      <c r="ZJ26" s="24"/>
      <c r="ZK26" s="46"/>
      <c r="ZL26" s="46"/>
      <c r="ZM26" s="46"/>
      <c r="ZN26" s="46"/>
      <c r="ZO26" s="46"/>
      <c r="ZP26" s="46"/>
      <c r="ZQ26" s="24"/>
      <c r="ZR26" s="46"/>
      <c r="ZS26" s="46"/>
      <c r="ZT26" s="46"/>
      <c r="ZU26" s="46"/>
      <c r="ZV26" s="46"/>
      <c r="ZW26" s="46"/>
      <c r="ZX26" s="24"/>
      <c r="ZY26" s="46"/>
      <c r="ZZ26" s="46"/>
      <c r="AAA26" s="46"/>
      <c r="AAB26" s="46"/>
      <c r="AAC26" s="46"/>
      <c r="AAD26" s="46"/>
      <c r="AAE26" s="24"/>
      <c r="AAF26" s="46"/>
      <c r="AAG26" s="46"/>
      <c r="AAH26" s="46"/>
      <c r="AAI26" s="46"/>
      <c r="AAJ26" s="46"/>
      <c r="AAK26" s="46"/>
      <c r="AAL26" s="24"/>
      <c r="AAM26" s="46"/>
      <c r="AAN26" s="46"/>
      <c r="AAO26" s="46"/>
      <c r="AAP26" s="46"/>
      <c r="AAQ26" s="46"/>
      <c r="AAR26" s="46"/>
      <c r="AAS26" s="24"/>
      <c r="AAT26" s="46"/>
      <c r="AAU26" s="46"/>
      <c r="AAV26" s="46"/>
      <c r="AAW26" s="46"/>
      <c r="AAX26" s="46"/>
      <c r="AAY26" s="46"/>
      <c r="AAZ26" s="24"/>
      <c r="ABA26" s="46"/>
      <c r="ABB26" s="46"/>
      <c r="ABC26" s="46"/>
      <c r="ABD26" s="46"/>
      <c r="ABE26" s="46"/>
      <c r="ABF26" s="46"/>
      <c r="ABG26" s="24"/>
      <c r="ABH26" s="46"/>
      <c r="ABI26" s="46"/>
      <c r="ABJ26" s="46"/>
      <c r="ABK26" s="46"/>
      <c r="ABL26" s="46"/>
      <c r="ABM26" s="46"/>
      <c r="ABN26" s="24"/>
      <c r="ABO26" s="46"/>
      <c r="ABP26" s="46"/>
      <c r="ABQ26" s="46"/>
      <c r="ABR26" s="46"/>
      <c r="ABS26" s="46"/>
      <c r="ABT26" s="46"/>
      <c r="ABU26" s="24"/>
      <c r="ABV26" s="46"/>
      <c r="ABW26" s="46"/>
      <c r="ABX26" s="46"/>
      <c r="ABY26" s="46"/>
      <c r="ABZ26" s="46"/>
      <c r="ACA26" s="46"/>
      <c r="ACB26" s="24"/>
      <c r="ACC26" s="46"/>
      <c r="ACD26" s="46"/>
      <c r="ACE26" s="46"/>
      <c r="ACF26" s="46"/>
      <c r="ACG26" s="46"/>
      <c r="ACH26" s="46"/>
      <c r="ACI26" s="24"/>
      <c r="ACJ26" s="46"/>
      <c r="ACK26" s="46"/>
      <c r="ACL26" s="46"/>
      <c r="ACM26" s="46"/>
      <c r="ACN26" s="46"/>
      <c r="ACO26" s="46"/>
      <c r="ACP26" s="24"/>
      <c r="ACQ26" s="46"/>
      <c r="ACR26" s="46"/>
      <c r="ACS26" s="46"/>
      <c r="ACT26" s="46"/>
      <c r="ACU26" s="46"/>
      <c r="ACV26" s="46"/>
      <c r="ACW26" s="24"/>
      <c r="ACX26" s="46"/>
      <c r="ACY26" s="46"/>
      <c r="ACZ26" s="46"/>
      <c r="ADA26" s="46"/>
      <c r="ADB26" s="46"/>
      <c r="ADC26" s="46"/>
      <c r="ADD26" s="24"/>
      <c r="ADE26" s="46"/>
      <c r="ADF26" s="46"/>
      <c r="ADG26" s="46"/>
      <c r="ADH26" s="46"/>
      <c r="ADI26" s="46"/>
      <c r="ADJ26" s="46"/>
      <c r="ADK26" s="24"/>
      <c r="ADL26" s="46"/>
      <c r="ADM26" s="46"/>
      <c r="ADN26" s="46"/>
      <c r="ADO26" s="46"/>
      <c r="ADP26" s="46"/>
      <c r="ADQ26" s="46"/>
      <c r="ADR26" s="24"/>
      <c r="ADS26" s="46"/>
      <c r="ADT26" s="46"/>
      <c r="ADU26" s="46"/>
      <c r="ADV26" s="46"/>
      <c r="ADW26" s="46"/>
      <c r="ADX26" s="46"/>
      <c r="ADY26" s="24"/>
      <c r="ADZ26" s="46"/>
      <c r="AEA26" s="46"/>
      <c r="AEB26" s="46"/>
      <c r="AEC26" s="46"/>
      <c r="AED26" s="46"/>
      <c r="AEE26" s="46"/>
      <c r="AEF26" s="24"/>
      <c r="AEG26" s="46"/>
      <c r="AEH26" s="46"/>
      <c r="AEI26" s="46"/>
      <c r="AEJ26" s="46"/>
      <c r="AEK26" s="46"/>
      <c r="AEL26" s="46"/>
      <c r="AEM26" s="24"/>
      <c r="AEN26" s="46"/>
      <c r="AEO26" s="46"/>
      <c r="AEP26" s="46"/>
      <c r="AEQ26" s="46"/>
      <c r="AER26" s="46"/>
      <c r="AES26" s="46"/>
      <c r="AET26" s="24"/>
      <c r="AEU26" s="46"/>
      <c r="AEV26" s="46"/>
      <c r="AEW26" s="46"/>
      <c r="AEX26" s="46"/>
      <c r="AEY26" s="46"/>
      <c r="AEZ26" s="46"/>
      <c r="AFA26" s="24"/>
      <c r="AFB26" s="46"/>
      <c r="AFC26" s="46"/>
      <c r="AFD26" s="46"/>
      <c r="AFE26" s="46"/>
      <c r="AFF26" s="46"/>
      <c r="AFG26" s="46"/>
      <c r="AFH26" s="24"/>
      <c r="AFI26" s="46"/>
      <c r="AFJ26" s="46"/>
      <c r="AFK26" s="46"/>
      <c r="AFL26" s="46"/>
      <c r="AFM26" s="46"/>
      <c r="AFN26" s="46"/>
      <c r="AFO26" s="24"/>
      <c r="AFP26" s="46"/>
      <c r="AFQ26" s="46"/>
      <c r="AFR26" s="46"/>
      <c r="AFS26" s="46"/>
      <c r="AFT26" s="46"/>
      <c r="AFU26" s="46"/>
      <c r="AFV26" s="24"/>
      <c r="AFW26" s="46"/>
      <c r="AFX26" s="46"/>
      <c r="AFY26" s="46"/>
      <c r="AFZ26" s="46"/>
      <c r="AGA26" s="46"/>
      <c r="AGB26" s="46"/>
      <c r="AGC26" s="24"/>
      <c r="AGD26" s="46"/>
      <c r="AGE26" s="46"/>
      <c r="AGF26" s="46"/>
      <c r="AGG26" s="46"/>
      <c r="AGH26" s="46"/>
      <c r="AGI26" s="46"/>
      <c r="AGJ26" s="24"/>
      <c r="AGK26" s="46"/>
      <c r="AGL26" s="46"/>
      <c r="AGM26" s="46"/>
      <c r="AGN26" s="46"/>
      <c r="AGO26" s="46"/>
      <c r="AGP26" s="46"/>
      <c r="AGQ26" s="24"/>
      <c r="AGR26" s="46"/>
      <c r="AGS26" s="46"/>
      <c r="AGT26" s="46"/>
      <c r="AGU26" s="46"/>
      <c r="AGV26" s="46"/>
      <c r="AGW26" s="46"/>
      <c r="AGX26" s="24"/>
      <c r="AGY26" s="46"/>
      <c r="AGZ26" s="46"/>
      <c r="AHA26" s="46"/>
      <c r="AHB26" s="46"/>
      <c r="AHC26" s="46"/>
      <c r="AHD26" s="46"/>
      <c r="AHE26" s="24"/>
      <c r="AHF26" s="46"/>
      <c r="AHG26" s="46"/>
      <c r="AHH26" s="46"/>
      <c r="AHI26" s="46"/>
      <c r="AHJ26" s="46"/>
      <c r="AHK26" s="46"/>
      <c r="AHL26" s="24"/>
      <c r="AHM26" s="46"/>
      <c r="AHN26" s="46"/>
      <c r="AHO26" s="46"/>
      <c r="AHP26" s="46"/>
      <c r="AHQ26" s="46"/>
      <c r="AHR26" s="46"/>
      <c r="AHS26" s="24"/>
      <c r="AHT26" s="46"/>
      <c r="AHU26" s="46"/>
      <c r="AHV26" s="46"/>
      <c r="AHW26" s="46"/>
      <c r="AHX26" s="46"/>
      <c r="AHY26" s="46"/>
      <c r="AHZ26" s="24"/>
      <c r="AIA26" s="46"/>
      <c r="AIB26" s="46"/>
      <c r="AIC26" s="46"/>
      <c r="AID26" s="46"/>
      <c r="AIE26" s="46"/>
      <c r="AIF26" s="46"/>
      <c r="AIG26" s="24"/>
      <c r="AIH26" s="46"/>
      <c r="AII26" s="46"/>
      <c r="AIJ26" s="46"/>
      <c r="AIK26" s="46"/>
      <c r="AIL26" s="46"/>
      <c r="AIM26" s="46"/>
      <c r="AIN26" s="24"/>
      <c r="AIO26" s="46"/>
      <c r="AIP26" s="46"/>
      <c r="AIQ26" s="46"/>
      <c r="AIR26" s="46"/>
      <c r="AIS26" s="46"/>
      <c r="AIT26" s="46"/>
      <c r="AIU26" s="24"/>
      <c r="AIV26" s="46"/>
      <c r="AIW26" s="46"/>
      <c r="AIX26" s="46"/>
      <c r="AIY26" s="46"/>
      <c r="AIZ26" s="46"/>
      <c r="AJA26" s="46"/>
      <c r="AJB26" s="24"/>
      <c r="AJC26" s="46"/>
      <c r="AJD26" s="46"/>
      <c r="AJE26" s="46"/>
      <c r="AJF26" s="46"/>
      <c r="AJG26" s="46"/>
      <c r="AJH26" s="46"/>
      <c r="AJI26" s="24"/>
      <c r="AJJ26" s="46"/>
      <c r="AJK26" s="46"/>
      <c r="AJL26" s="46"/>
      <c r="AJM26" s="46"/>
      <c r="AJN26" s="46"/>
      <c r="AJO26" s="46"/>
      <c r="AJP26" s="24"/>
      <c r="AJQ26" s="46"/>
      <c r="AJR26" s="46"/>
      <c r="AJS26" s="46"/>
      <c r="AJT26" s="46"/>
      <c r="AJU26" s="46"/>
      <c r="AJV26" s="46"/>
      <c r="AJW26" s="24"/>
      <c r="AJX26" s="46"/>
      <c r="AJY26" s="46"/>
      <c r="AJZ26" s="46"/>
      <c r="AKA26" s="46"/>
      <c r="AKB26" s="46"/>
      <c r="AKC26" s="46"/>
      <c r="AKD26" s="24"/>
      <c r="AKE26" s="46"/>
      <c r="AKF26" s="46"/>
      <c r="AKG26" s="46"/>
      <c r="AKH26" s="46"/>
      <c r="AKI26" s="46"/>
      <c r="AKJ26" s="46"/>
      <c r="AKK26" s="24"/>
      <c r="AKL26" s="46"/>
      <c r="AKM26" s="46"/>
      <c r="AKN26" s="46"/>
      <c r="AKO26" s="46"/>
      <c r="AKP26" s="46"/>
      <c r="AKQ26" s="46"/>
      <c r="AKR26" s="24"/>
      <c r="AKS26" s="46"/>
      <c r="AKT26" s="46"/>
      <c r="AKU26" s="46"/>
      <c r="AKV26" s="46"/>
      <c r="AKW26" s="46"/>
      <c r="AKX26" s="46"/>
      <c r="AKY26" s="24"/>
      <c r="AKZ26" s="46"/>
      <c r="ALA26" s="46"/>
      <c r="ALB26" s="46"/>
      <c r="ALC26" s="46"/>
      <c r="ALD26" s="46"/>
      <c r="ALE26" s="46"/>
      <c r="ALF26" s="24"/>
      <c r="ALG26" s="46"/>
      <c r="ALH26" s="46"/>
      <c r="ALI26" s="46"/>
      <c r="ALJ26" s="46"/>
      <c r="ALK26" s="46"/>
      <c r="ALL26" s="46"/>
      <c r="ALM26" s="24"/>
      <c r="ALN26" s="46"/>
      <c r="ALO26" s="46"/>
      <c r="ALP26" s="46"/>
      <c r="ALQ26" s="46"/>
      <c r="ALR26" s="46"/>
      <c r="ALS26" s="46"/>
      <c r="ALT26" s="24"/>
      <c r="ALU26" s="46"/>
      <c r="ALV26" s="46"/>
      <c r="ALW26" s="46"/>
      <c r="ALX26" s="46"/>
      <c r="ALY26" s="46"/>
      <c r="ALZ26" s="46"/>
      <c r="AMA26" s="24"/>
      <c r="AMB26" s="46"/>
      <c r="AMC26" s="46"/>
      <c r="AMD26" s="46"/>
      <c r="AME26" s="46"/>
      <c r="AMF26" s="46"/>
      <c r="AMG26" s="46"/>
      <c r="AMH26" s="24"/>
      <c r="AMI26" s="46"/>
      <c r="AMJ26" s="46"/>
      <c r="AMK26" s="46"/>
      <c r="AML26" s="46"/>
      <c r="AMM26" s="46"/>
      <c r="AMN26" s="46"/>
      <c r="AMO26" s="24"/>
      <c r="AMP26" s="46"/>
      <c r="AMQ26" s="46"/>
      <c r="AMR26" s="46"/>
      <c r="AMS26" s="46"/>
      <c r="AMT26" s="46"/>
      <c r="AMU26" s="46"/>
      <c r="AMV26" s="24"/>
      <c r="AMW26" s="46"/>
      <c r="AMX26" s="46"/>
      <c r="AMY26" s="46"/>
      <c r="AMZ26" s="46"/>
      <c r="ANA26" s="46"/>
      <c r="ANB26" s="46"/>
      <c r="ANC26" s="24"/>
      <c r="AND26" s="46"/>
      <c r="ANE26" s="46"/>
      <c r="ANF26" s="46"/>
      <c r="ANG26" s="46"/>
      <c r="ANH26" s="46"/>
      <c r="ANI26" s="46"/>
      <c r="ANJ26" s="24"/>
      <c r="ANK26" s="46"/>
      <c r="ANL26" s="46"/>
      <c r="ANM26" s="46"/>
      <c r="ANN26" s="46"/>
      <c r="ANO26" s="46"/>
      <c r="ANP26" s="46"/>
      <c r="ANQ26" s="24"/>
      <c r="ANR26" s="46"/>
      <c r="ANS26" s="46"/>
      <c r="ANT26" s="46"/>
      <c r="ANU26" s="46"/>
      <c r="ANV26" s="46"/>
      <c r="ANW26" s="46"/>
      <c r="ANX26" s="24"/>
      <c r="ANY26" s="46"/>
      <c r="ANZ26" s="46"/>
      <c r="AOA26" s="46"/>
      <c r="AOB26" s="46"/>
      <c r="AOC26" s="46"/>
      <c r="AOD26" s="46"/>
      <c r="AOE26" s="24"/>
      <c r="AOF26" s="46"/>
      <c r="AOG26" s="46"/>
      <c r="AOH26" s="46"/>
      <c r="AOI26" s="46"/>
      <c r="AOJ26" s="46"/>
      <c r="AOK26" s="46"/>
      <c r="AOL26" s="24"/>
      <c r="AOM26" s="46"/>
      <c r="AON26" s="46"/>
      <c r="AOO26" s="46"/>
      <c r="AOP26" s="46"/>
      <c r="AOQ26" s="46"/>
      <c r="AOR26" s="46"/>
      <c r="AOS26" s="24"/>
      <c r="AOT26" s="46"/>
      <c r="AOU26" s="46"/>
      <c r="AOV26" s="46"/>
      <c r="AOW26" s="46"/>
      <c r="AOX26" s="46"/>
      <c r="AOY26" s="46"/>
      <c r="AOZ26" s="24"/>
      <c r="APA26" s="46"/>
      <c r="APB26" s="46"/>
      <c r="APC26" s="46"/>
      <c r="APD26" s="46"/>
      <c r="APE26" s="46"/>
      <c r="APF26" s="46"/>
      <c r="APG26" s="24"/>
      <c r="APH26" s="46"/>
      <c r="API26" s="46"/>
      <c r="APJ26" s="46"/>
      <c r="APK26" s="46"/>
      <c r="APL26" s="46"/>
      <c r="APM26" s="46"/>
      <c r="APN26" s="24"/>
      <c r="APO26" s="46"/>
      <c r="APP26" s="46"/>
      <c r="APQ26" s="46"/>
      <c r="APR26" s="46"/>
      <c r="APS26" s="46"/>
      <c r="APT26" s="46"/>
      <c r="APU26" s="24"/>
      <c r="APV26" s="46"/>
      <c r="APW26" s="46"/>
      <c r="APX26" s="46"/>
      <c r="APY26" s="46"/>
      <c r="APZ26" s="46"/>
      <c r="AQA26" s="46"/>
      <c r="AQB26" s="24"/>
      <c r="AQC26" s="46"/>
      <c r="AQD26" s="46"/>
      <c r="AQE26" s="46"/>
      <c r="AQF26" s="46"/>
      <c r="AQG26" s="46"/>
      <c r="AQH26" s="46"/>
      <c r="AQI26" s="24"/>
      <c r="AQJ26" s="46"/>
      <c r="AQK26" s="46"/>
      <c r="AQL26" s="46"/>
      <c r="AQM26" s="46"/>
      <c r="AQN26" s="46"/>
      <c r="AQO26" s="46"/>
      <c r="AQP26" s="24"/>
      <c r="AQQ26" s="46"/>
      <c r="AQR26" s="46"/>
      <c r="AQS26" s="46"/>
      <c r="AQT26" s="46"/>
      <c r="AQU26" s="46"/>
      <c r="AQV26" s="46"/>
      <c r="AQW26" s="24"/>
      <c r="AQX26" s="46"/>
      <c r="AQY26" s="46"/>
      <c r="AQZ26" s="46"/>
      <c r="ARA26" s="46"/>
      <c r="ARB26" s="46"/>
      <c r="ARC26" s="46"/>
      <c r="ARD26" s="24"/>
      <c r="ARE26" s="47"/>
      <c r="ARF26" s="121"/>
      <c r="ARG26" s="121"/>
      <c r="ARH26" s="121"/>
      <c r="ARI26" s="121"/>
      <c r="ARJ26" s="121"/>
      <c r="ARK26" s="121"/>
      <c r="ARL26" s="121"/>
      <c r="ARM26" s="121"/>
      <c r="ARN26" s="121"/>
      <c r="ARO26" s="121"/>
      <c r="ARP26" s="121"/>
      <c r="ARQ26" s="121"/>
      <c r="ARR26" s="121"/>
      <c r="ARS26" s="121"/>
      <c r="ART26" s="121"/>
      <c r="ARU26" s="121"/>
      <c r="ARV26" s="121"/>
      <c r="ARW26" s="121"/>
      <c r="ARX26" s="121"/>
      <c r="ARY26" s="121"/>
      <c r="ARZ26" s="121"/>
      <c r="ASA26" s="121"/>
      <c r="ASB26" s="121"/>
      <c r="ASC26" s="121"/>
      <c r="ASD26" s="121"/>
      <c r="ASE26" s="121"/>
      <c r="ASF26" s="121"/>
      <c r="ASG26" s="121"/>
      <c r="ASH26" s="121"/>
      <c r="ASI26" s="121"/>
      <c r="ASJ26" s="121"/>
      <c r="ASK26" s="121"/>
      <c r="ASL26" s="121"/>
      <c r="ASM26" s="121"/>
      <c r="ASN26" s="121"/>
      <c r="ASO26" s="121"/>
      <c r="ASP26" s="121"/>
      <c r="ASQ26" s="121"/>
      <c r="ASR26" s="121"/>
      <c r="ASS26" s="121"/>
      <c r="AST26" s="121"/>
      <c r="ASU26" s="121"/>
      <c r="ASV26" s="121"/>
      <c r="ASW26" s="121"/>
      <c r="ASX26" s="121"/>
      <c r="ASY26" s="121"/>
      <c r="ASZ26" s="121"/>
      <c r="ATA26" s="121"/>
      <c r="ATB26" s="121"/>
      <c r="ATC26" s="121"/>
      <c r="ATD26" s="121"/>
      <c r="ATE26" s="121"/>
      <c r="ATF26" s="121"/>
      <c r="ATG26" s="121"/>
      <c r="ATH26" s="121"/>
      <c r="ATI26" s="121"/>
      <c r="ATJ26" s="121"/>
      <c r="ATK26" s="121"/>
      <c r="ATL26" s="121"/>
      <c r="ATM26" s="121"/>
      <c r="ATN26" s="121"/>
      <c r="ATO26" s="121"/>
      <c r="ATP26" s="121"/>
      <c r="ATQ26" s="121"/>
      <c r="ATR26" s="121"/>
      <c r="ATS26" s="121"/>
      <c r="ATT26" s="121"/>
      <c r="ATU26" s="121"/>
      <c r="ATV26" s="121"/>
      <c r="ATW26" s="121"/>
      <c r="ATX26" s="121"/>
      <c r="ATY26" s="121"/>
      <c r="ATZ26" s="121"/>
      <c r="AUA26" s="121"/>
      <c r="AUB26" s="121"/>
      <c r="AUC26" s="121"/>
      <c r="AUD26" s="121"/>
      <c r="AUE26" s="121"/>
      <c r="AUF26" s="121"/>
      <c r="AUG26" s="121"/>
      <c r="AUH26" s="121"/>
      <c r="AUI26" s="121"/>
      <c r="AUJ26" s="121"/>
      <c r="AUK26" s="121"/>
      <c r="AUL26" s="121"/>
      <c r="AUM26" s="121"/>
      <c r="AUN26" s="121"/>
      <c r="AUO26" s="121"/>
      <c r="AUP26" s="121"/>
      <c r="AUQ26" s="121"/>
      <c r="AUR26" s="121"/>
      <c r="AUS26" s="121"/>
      <c r="AUT26" s="121"/>
      <c r="AUU26" s="121"/>
      <c r="AUV26" s="121"/>
      <c r="AUW26" s="121"/>
      <c r="AUX26" s="121"/>
      <c r="AUY26" s="121"/>
      <c r="AUZ26" s="121"/>
      <c r="AVA26" s="121"/>
      <c r="AVB26" s="121"/>
      <c r="AVC26" s="121"/>
      <c r="AVD26" s="121"/>
      <c r="AVE26" s="121"/>
      <c r="AVF26" s="121"/>
      <c r="AVG26" s="121"/>
      <c r="AVH26" s="121"/>
      <c r="AVI26" s="121"/>
      <c r="AVJ26" s="121"/>
      <c r="AVK26" s="121"/>
      <c r="AVL26" s="121"/>
      <c r="AVM26" s="121"/>
      <c r="AVN26" s="121"/>
      <c r="AVO26" s="121"/>
      <c r="AVP26" s="121"/>
      <c r="AVQ26" s="121"/>
      <c r="AVR26" s="121"/>
      <c r="AVS26" s="121"/>
      <c r="AVT26" s="121"/>
      <c r="AVU26" s="121"/>
      <c r="AVV26" s="121"/>
      <c r="AVW26" s="121"/>
      <c r="AVX26" s="121"/>
      <c r="AVY26" s="121"/>
      <c r="AVZ26" s="121"/>
      <c r="AWA26" s="121"/>
      <c r="AWB26" s="121"/>
      <c r="AWC26" s="121"/>
      <c r="AWD26" s="121"/>
      <c r="AWE26" s="121"/>
      <c r="AWF26" s="121"/>
      <c r="AWG26" s="121"/>
      <c r="AWH26" s="121"/>
      <c r="AWI26" s="121"/>
      <c r="AWJ26" s="121"/>
      <c r="AWK26" s="121"/>
      <c r="AWL26" s="121"/>
      <c r="AWM26" s="121"/>
      <c r="AWN26" s="121"/>
      <c r="AWO26" s="121"/>
      <c r="AWP26" s="121"/>
      <c r="AWQ26" s="121"/>
      <c r="AWR26" s="121"/>
      <c r="AWS26" s="121"/>
      <c r="AWT26" s="121"/>
      <c r="AWU26" s="121"/>
      <c r="AWV26" s="121"/>
      <c r="AWW26" s="121"/>
      <c r="AWX26" s="121"/>
      <c r="AWY26" s="121"/>
      <c r="AWZ26" s="121"/>
      <c r="AXA26" s="121"/>
      <c r="AXB26" s="121"/>
      <c r="AXC26" s="121"/>
      <c r="AXD26" s="121"/>
      <c r="AXE26" s="121"/>
      <c r="AXF26" s="121"/>
      <c r="AXG26" s="121"/>
      <c r="AXH26" s="121"/>
      <c r="AXI26" s="121"/>
      <c r="AXJ26" s="121"/>
      <c r="AXK26" s="121"/>
      <c r="AXL26" s="121"/>
      <c r="AXM26" s="121"/>
      <c r="AXN26" s="121"/>
      <c r="AXO26" s="121"/>
      <c r="AXP26" s="121"/>
      <c r="AXQ26" s="121"/>
      <c r="AXR26" s="121"/>
      <c r="AXS26" s="121"/>
      <c r="AXT26" s="121"/>
      <c r="AXU26" s="121"/>
      <c r="AXV26" s="121"/>
      <c r="AXW26" s="121"/>
      <c r="AXX26" s="121"/>
      <c r="AXY26" s="121"/>
      <c r="AXZ26" s="121"/>
      <c r="AYA26" s="121"/>
      <c r="AYB26" s="121"/>
      <c r="AYC26" s="121"/>
      <c r="AYD26" s="121"/>
      <c r="AYE26" s="121"/>
      <c r="AYF26" s="121"/>
      <c r="AYG26" s="121"/>
      <c r="AYH26" s="121"/>
      <c r="AYI26" s="121"/>
      <c r="AYJ26" s="121"/>
      <c r="AYK26" s="121"/>
      <c r="AYL26" s="121"/>
      <c r="AYM26" s="121"/>
      <c r="AYN26" s="121"/>
      <c r="AYO26" s="121"/>
      <c r="AYP26" s="121"/>
      <c r="AYQ26" s="121"/>
      <c r="AYR26" s="121"/>
      <c r="AYS26" s="121"/>
      <c r="AYT26" s="121"/>
      <c r="AYU26" s="121"/>
      <c r="AYV26" s="121"/>
      <c r="AYW26" s="121"/>
      <c r="AYX26" s="121"/>
      <c r="AYY26" s="121"/>
      <c r="AYZ26" s="121"/>
      <c r="AZA26" s="121"/>
      <c r="AZB26" s="121"/>
      <c r="AZC26" s="121"/>
      <c r="AZD26" s="121"/>
      <c r="AZE26" s="121"/>
      <c r="AZF26" s="121"/>
      <c r="AZG26" s="121"/>
      <c r="AZH26" s="121"/>
      <c r="AZI26" s="121"/>
      <c r="AZJ26" s="121"/>
      <c r="AZK26" s="121"/>
      <c r="AZL26" s="121"/>
      <c r="AZM26" s="121"/>
      <c r="AZN26" s="121"/>
      <c r="AZO26" s="121"/>
      <c r="AZP26" s="121"/>
      <c r="AZQ26" s="121"/>
      <c r="AZR26" s="121"/>
      <c r="AZS26" s="121"/>
      <c r="AZT26" s="121"/>
      <c r="AZU26" s="121"/>
      <c r="AZV26" s="121"/>
      <c r="AZW26" s="121"/>
      <c r="AZX26" s="121"/>
      <c r="AZY26" s="121"/>
      <c r="AZZ26" s="121"/>
      <c r="BAA26" s="121"/>
      <c r="BAB26" s="121"/>
      <c r="BAC26" s="121"/>
      <c r="BAD26" s="121"/>
      <c r="BAE26" s="121"/>
      <c r="BAF26" s="121"/>
      <c r="BAG26" s="121"/>
      <c r="BAH26" s="121"/>
      <c r="BAI26" s="121"/>
      <c r="BAJ26" s="121"/>
      <c r="BAK26" s="121"/>
      <c r="BAL26" s="121"/>
      <c r="BAM26" s="121"/>
      <c r="BAN26" s="121"/>
      <c r="BAO26" s="121"/>
      <c r="BAP26" s="121"/>
      <c r="BAQ26" s="121"/>
      <c r="BAR26" s="121"/>
      <c r="BAS26" s="121"/>
      <c r="BAT26" s="121"/>
      <c r="BAU26" s="121"/>
      <c r="BAV26" s="121"/>
      <c r="BAW26" s="121"/>
      <c r="BAX26" s="121"/>
      <c r="BAY26" s="121"/>
      <c r="BAZ26" s="121"/>
      <c r="BBA26" s="121"/>
      <c r="BBB26" s="121"/>
      <c r="BBC26" s="121"/>
      <c r="BBD26" s="121"/>
      <c r="BBE26" s="121"/>
      <c r="BBF26" s="121"/>
      <c r="BBG26" s="121"/>
      <c r="BBH26" s="121"/>
      <c r="BBI26" s="121"/>
      <c r="BBJ26" s="121"/>
      <c r="BBK26" s="121"/>
      <c r="BBL26" s="121"/>
      <c r="BBM26" s="121"/>
      <c r="BBN26" s="121"/>
      <c r="BBO26" s="121"/>
      <c r="BBP26" s="121"/>
      <c r="BBQ26" s="121"/>
      <c r="BBR26" s="121"/>
      <c r="BBS26" s="121"/>
      <c r="BBT26" s="121"/>
      <c r="BBU26" s="121"/>
      <c r="BBV26" s="121"/>
      <c r="BBW26" s="121"/>
      <c r="BBX26" s="121"/>
      <c r="BBY26" s="121"/>
      <c r="BBZ26" s="121"/>
      <c r="BCA26" s="121"/>
      <c r="BCB26" s="121"/>
      <c r="BCC26" s="121"/>
      <c r="BCD26" s="121"/>
      <c r="BCE26" s="121"/>
      <c r="BCF26" s="121"/>
      <c r="BCG26" s="121"/>
      <c r="BCH26" s="121"/>
      <c r="BCI26" s="121"/>
      <c r="BCJ26" s="121"/>
      <c r="BCK26" s="121"/>
      <c r="BCL26" s="121"/>
      <c r="BCM26" s="121"/>
      <c r="BCN26" s="121"/>
      <c r="BCO26" s="121"/>
      <c r="BCP26" s="121"/>
      <c r="BCQ26" s="121"/>
      <c r="BCR26" s="121"/>
      <c r="BCS26" s="121"/>
      <c r="BCT26" s="121"/>
      <c r="BCU26" s="121"/>
      <c r="BCV26" s="121"/>
      <c r="BCW26" s="121"/>
      <c r="BCX26" s="121"/>
      <c r="BCY26" s="121"/>
      <c r="BCZ26" s="121"/>
      <c r="BDA26" s="121"/>
      <c r="BDB26" s="121"/>
      <c r="BDC26" s="121"/>
      <c r="BDD26" s="121"/>
      <c r="BDE26" s="121"/>
      <c r="BDF26" s="121"/>
      <c r="BDG26" s="121"/>
      <c r="BDH26" s="121"/>
      <c r="BDI26" s="121"/>
      <c r="BDJ26" s="121"/>
      <c r="BDK26" s="121"/>
      <c r="BDL26" s="121"/>
      <c r="BDM26" s="121"/>
      <c r="BDN26" s="121"/>
      <c r="BDO26" s="121"/>
      <c r="BDP26" s="121"/>
      <c r="BDQ26" s="121"/>
      <c r="BDR26" s="121"/>
      <c r="BDS26" s="121"/>
      <c r="BDT26" s="121"/>
      <c r="BDU26" s="121"/>
      <c r="BDV26" s="121"/>
      <c r="BDW26" s="121"/>
      <c r="BDX26" s="121"/>
      <c r="BDY26" s="121"/>
      <c r="BDZ26" s="121"/>
      <c r="BEA26" s="121"/>
      <c r="BEB26" s="121"/>
      <c r="BEC26" s="121"/>
      <c r="BED26" s="121"/>
      <c r="BEE26" s="121"/>
      <c r="BEF26" s="121"/>
      <c r="BEG26" s="121"/>
      <c r="BEH26" s="121"/>
      <c r="BEI26" s="121"/>
      <c r="BEJ26" s="121"/>
      <c r="BEK26" s="121"/>
      <c r="BEL26" s="121"/>
      <c r="BEM26" s="121"/>
      <c r="BEN26" s="121"/>
      <c r="BEO26" s="121"/>
      <c r="BEP26" s="121"/>
      <c r="BEQ26" s="121"/>
      <c r="BER26" s="121"/>
      <c r="BES26" s="121"/>
      <c r="BET26" s="121"/>
      <c r="BEU26" s="121"/>
      <c r="BEV26" s="121"/>
      <c r="BEW26" s="121"/>
      <c r="BEX26" s="121"/>
      <c r="BEY26" s="121"/>
      <c r="BEZ26" s="121"/>
      <c r="BFA26" s="121"/>
      <c r="BFB26" s="121"/>
      <c r="BFC26" s="121"/>
      <c r="BFD26" s="121"/>
      <c r="BFE26" s="121"/>
      <c r="BFF26" s="121"/>
      <c r="BFG26" s="121"/>
      <c r="BFH26" s="121"/>
      <c r="BFI26" s="121"/>
      <c r="BFJ26" s="121"/>
      <c r="BFK26" s="121"/>
      <c r="BFL26" s="121"/>
      <c r="BFM26" s="121"/>
      <c r="BFN26" s="121"/>
      <c r="BFO26" s="121"/>
      <c r="BFP26" s="121"/>
      <c r="BFQ26" s="121"/>
      <c r="BFR26" s="121"/>
      <c r="BFS26" s="121"/>
      <c r="BFT26" s="121"/>
      <c r="BFU26" s="121"/>
      <c r="BFV26" s="121"/>
      <c r="BFW26" s="121"/>
      <c r="BFX26" s="121"/>
      <c r="BFY26" s="121"/>
      <c r="BFZ26" s="121"/>
      <c r="BGA26" s="121"/>
      <c r="BGB26" s="121"/>
      <c r="BGC26" s="121"/>
      <c r="BGD26" s="121"/>
      <c r="BGE26" s="121"/>
      <c r="BGF26" s="121"/>
      <c r="BGG26" s="121"/>
      <c r="BGH26" s="121"/>
      <c r="BGI26" s="121"/>
      <c r="BGJ26" s="121"/>
      <c r="BGK26" s="121"/>
      <c r="BGL26" s="121"/>
      <c r="BGM26" s="121"/>
      <c r="BGN26" s="121"/>
      <c r="BGO26" s="121"/>
      <c r="BGP26" s="121"/>
      <c r="BGQ26" s="121"/>
      <c r="BGR26" s="121"/>
      <c r="BGS26" s="121"/>
      <c r="BGT26" s="121"/>
      <c r="BGU26" s="121"/>
      <c r="BGV26" s="121"/>
      <c r="BGW26" s="121"/>
      <c r="BGX26" s="121"/>
      <c r="BGY26" s="121"/>
      <c r="BGZ26" s="121"/>
      <c r="BHA26" s="121"/>
      <c r="BHB26" s="121"/>
      <c r="BHC26" s="121"/>
      <c r="BHD26" s="121"/>
      <c r="BHE26" s="121"/>
      <c r="BHF26" s="121"/>
      <c r="BHG26" s="121"/>
      <c r="BHH26" s="121"/>
      <c r="BHI26" s="121"/>
      <c r="BHJ26" s="121"/>
      <c r="BHK26" s="121"/>
      <c r="BHL26" s="121"/>
      <c r="BHM26" s="121"/>
      <c r="BHN26" s="121"/>
      <c r="BHO26" s="121"/>
      <c r="BHP26" s="121"/>
      <c r="BHQ26" s="121"/>
      <c r="BHR26" s="121"/>
      <c r="BHS26" s="121"/>
      <c r="BHT26" s="121"/>
      <c r="BHU26" s="121"/>
      <c r="BHV26" s="121"/>
      <c r="BHW26" s="121"/>
      <c r="BHX26" s="121"/>
      <c r="BHY26" s="121"/>
      <c r="BHZ26" s="121"/>
      <c r="BIA26" s="121"/>
      <c r="BIB26" s="121"/>
      <c r="BIC26" s="121"/>
      <c r="BID26" s="121"/>
      <c r="BIE26" s="121"/>
      <c r="BIF26" s="121"/>
      <c r="BIG26" s="121"/>
      <c r="BIH26" s="121"/>
      <c r="BII26" s="121"/>
      <c r="BIJ26" s="121"/>
      <c r="BIK26" s="121"/>
      <c r="BIL26" s="121"/>
      <c r="BIM26" s="121"/>
      <c r="BIN26" s="121"/>
      <c r="BIO26" s="121"/>
      <c r="BIP26" s="121"/>
      <c r="BIQ26" s="121"/>
      <c r="BIR26" s="121"/>
      <c r="BIS26" s="121"/>
      <c r="BIT26" s="121"/>
      <c r="BIU26" s="121"/>
      <c r="BIV26" s="121"/>
      <c r="BIW26" s="121"/>
      <c r="BIX26" s="121"/>
      <c r="BIY26" s="121"/>
      <c r="BIZ26" s="121"/>
      <c r="BJA26" s="121"/>
      <c r="BJB26" s="121"/>
      <c r="BJC26" s="121"/>
      <c r="BJD26" s="121"/>
      <c r="BJE26" s="121"/>
      <c r="BJF26" s="121"/>
      <c r="BJG26" s="121"/>
      <c r="BJH26" s="121"/>
      <c r="BJI26" s="121"/>
      <c r="BJJ26" s="121"/>
      <c r="BJK26" s="121"/>
      <c r="BJL26" s="121"/>
      <c r="BJM26" s="121"/>
      <c r="BJN26" s="121"/>
      <c r="BJO26" s="121"/>
      <c r="BJP26" s="121"/>
      <c r="BJQ26" s="121"/>
      <c r="BJR26" s="121"/>
      <c r="BJS26" s="121"/>
      <c r="BJT26" s="121"/>
      <c r="BJU26" s="121"/>
      <c r="BJV26" s="121"/>
      <c r="BJW26" s="121"/>
      <c r="BJX26" s="121"/>
      <c r="BJY26" s="121"/>
      <c r="BJZ26" s="121"/>
      <c r="BKA26" s="121"/>
      <c r="BKB26" s="121"/>
      <c r="BKC26" s="121"/>
      <c r="BKD26" s="121"/>
      <c r="BKE26" s="121"/>
      <c r="BKF26" s="121"/>
      <c r="BKG26" s="121"/>
      <c r="BKH26" s="121"/>
      <c r="BKI26" s="121"/>
      <c r="BKJ26" s="121"/>
      <c r="BKK26" s="121"/>
      <c r="BKL26" s="121"/>
      <c r="BKM26" s="121"/>
      <c r="BKN26" s="121"/>
      <c r="BKO26" s="121"/>
      <c r="BKP26" s="121"/>
      <c r="BKQ26" s="121"/>
      <c r="BKR26" s="121"/>
      <c r="BKS26" s="121"/>
      <c r="BKT26" s="121"/>
      <c r="BKU26" s="121"/>
      <c r="BKV26" s="121"/>
      <c r="BKW26" s="121"/>
      <c r="BKX26" s="121"/>
      <c r="BKY26" s="121"/>
      <c r="BKZ26" s="121"/>
      <c r="BLA26" s="121"/>
      <c r="BLB26" s="121"/>
      <c r="BLC26" s="121"/>
      <c r="BLD26" s="121"/>
      <c r="BLE26" s="121"/>
      <c r="BLF26" s="121"/>
      <c r="BLG26" s="121"/>
      <c r="BLH26" s="121"/>
      <c r="BLI26" s="121"/>
      <c r="BLJ26" s="121"/>
      <c r="BLK26" s="121"/>
      <c r="BLL26" s="121"/>
      <c r="BLM26" s="121"/>
      <c r="BLN26" s="121"/>
      <c r="BLO26" s="121"/>
      <c r="BLP26" s="121"/>
      <c r="BLQ26" s="121"/>
      <c r="BLR26" s="121"/>
      <c r="BLS26" s="121"/>
      <c r="BLT26" s="121"/>
      <c r="BLU26" s="121"/>
      <c r="BLV26" s="121"/>
      <c r="BLW26" s="121"/>
      <c r="BLX26" s="121"/>
      <c r="BLY26" s="121"/>
      <c r="BLZ26" s="121"/>
      <c r="BMA26" s="121"/>
      <c r="BMB26" s="121"/>
      <c r="BMC26" s="121"/>
      <c r="BMD26" s="121"/>
      <c r="BME26" s="121"/>
      <c r="BMF26" s="121"/>
      <c r="BMG26" s="121"/>
      <c r="BMH26" s="121"/>
      <c r="BMI26" s="121"/>
      <c r="BMJ26" s="121"/>
      <c r="BMK26" s="121"/>
      <c r="BML26" s="121"/>
      <c r="BMM26" s="121"/>
      <c r="BMN26" s="121"/>
      <c r="BMO26" s="121"/>
      <c r="BMP26" s="121"/>
      <c r="BMQ26" s="121"/>
      <c r="BMR26" s="121"/>
      <c r="BMS26" s="121"/>
      <c r="BMT26" s="121"/>
      <c r="BMU26" s="121"/>
      <c r="BMV26" s="121"/>
      <c r="BMW26" s="121"/>
      <c r="BMX26" s="121"/>
      <c r="BMY26" s="121"/>
      <c r="BMZ26" s="121"/>
      <c r="BNA26" s="121"/>
      <c r="BNB26" s="121"/>
      <c r="BNC26" s="121"/>
      <c r="BND26" s="121"/>
      <c r="BNE26" s="121"/>
      <c r="BNF26" s="121"/>
      <c r="BNG26" s="121"/>
      <c r="BNH26" s="121"/>
      <c r="BNI26" s="121"/>
      <c r="BNJ26" s="121"/>
      <c r="BNK26" s="121"/>
      <c r="BNL26" s="121"/>
      <c r="BNM26" s="121"/>
      <c r="BNN26" s="121"/>
      <c r="BNO26" s="121"/>
      <c r="BNP26" s="121"/>
      <c r="BNQ26" s="121"/>
      <c r="BNR26" s="121"/>
      <c r="BNS26" s="121"/>
      <c r="BNT26" s="121"/>
      <c r="BNU26" s="121"/>
      <c r="BNV26" s="121"/>
      <c r="BNW26" s="121"/>
      <c r="BNX26" s="121"/>
      <c r="BNY26" s="121"/>
      <c r="BNZ26" s="121"/>
      <c r="BOA26" s="121"/>
      <c r="BOB26" s="121"/>
      <c r="BOC26" s="121"/>
      <c r="BOD26" s="121"/>
      <c r="BOE26" s="121"/>
      <c r="BOF26" s="121"/>
      <c r="BOG26" s="121"/>
      <c r="BOH26" s="121"/>
      <c r="BOI26" s="121"/>
      <c r="BOJ26" s="121"/>
      <c r="BOK26" s="121"/>
      <c r="BOL26" s="121"/>
      <c r="BOM26" s="121"/>
      <c r="BON26" s="121"/>
      <c r="BOO26" s="121"/>
      <c r="BOP26" s="121"/>
      <c r="BOQ26" s="121"/>
      <c r="BOR26" s="121"/>
      <c r="BOS26" s="121"/>
      <c r="BOT26" s="121"/>
      <c r="BOU26" s="121"/>
      <c r="BOV26" s="121"/>
      <c r="BOW26" s="121"/>
      <c r="BOX26" s="121"/>
      <c r="BOY26" s="121"/>
      <c r="BOZ26" s="121"/>
      <c r="BPA26" s="121"/>
      <c r="BPB26" s="121"/>
      <c r="BPC26" s="121"/>
      <c r="BPD26" s="121"/>
      <c r="BPE26" s="121"/>
      <c r="BPF26" s="121"/>
      <c r="BPG26" s="121"/>
      <c r="BPH26" s="121"/>
      <c r="BPI26" s="121"/>
      <c r="BPJ26" s="121"/>
      <c r="BPK26" s="121"/>
      <c r="BPL26" s="121"/>
      <c r="BPM26" s="121"/>
      <c r="BPN26" s="121"/>
      <c r="BPO26" s="121"/>
      <c r="BPP26" s="121"/>
      <c r="BPQ26" s="121"/>
      <c r="BPR26" s="121"/>
      <c r="BPS26" s="121"/>
      <c r="BPT26" s="121"/>
      <c r="BPU26" s="121"/>
      <c r="BPV26" s="121"/>
      <c r="BPW26" s="121"/>
      <c r="BPX26" s="121"/>
      <c r="BPY26" s="121"/>
      <c r="BPZ26" s="121"/>
      <c r="BQA26" s="121"/>
      <c r="BQB26" s="121"/>
      <c r="BQC26" s="121"/>
      <c r="BQD26" s="121"/>
      <c r="BQE26" s="121"/>
      <c r="BQF26" s="121"/>
      <c r="BQG26" s="121"/>
      <c r="BQH26" s="121"/>
      <c r="BQI26" s="121"/>
      <c r="BQJ26" s="121"/>
      <c r="BQK26" s="121"/>
      <c r="BQL26" s="121"/>
      <c r="BQM26" s="121"/>
      <c r="BQN26" s="121"/>
      <c r="BQO26" s="121"/>
      <c r="BQP26" s="121"/>
      <c r="BQQ26" s="121"/>
      <c r="BQR26" s="121"/>
      <c r="BQS26" s="121"/>
      <c r="BQT26" s="121"/>
      <c r="BQU26" s="121"/>
      <c r="BQV26" s="121"/>
      <c r="BQW26" s="121"/>
      <c r="BQX26" s="121"/>
      <c r="BQY26" s="121"/>
      <c r="BQZ26" s="121"/>
      <c r="BRA26" s="121"/>
      <c r="BRB26" s="121"/>
      <c r="BRC26" s="121"/>
      <c r="BRD26" s="121"/>
      <c r="BRE26" s="121"/>
      <c r="BRF26" s="121"/>
      <c r="BRG26" s="121"/>
      <c r="BRH26" s="121"/>
      <c r="BRI26" s="121"/>
      <c r="BRJ26" s="121"/>
      <c r="BRK26" s="121"/>
      <c r="BRL26" s="121"/>
      <c r="BRM26" s="121"/>
      <c r="BRN26" s="121"/>
      <c r="BRO26" s="121"/>
      <c r="BRP26" s="121"/>
      <c r="BRQ26" s="121"/>
      <c r="BRR26" s="121"/>
      <c r="BRS26" s="121"/>
      <c r="BRT26" s="121"/>
      <c r="BRU26" s="121"/>
      <c r="BRV26" s="121"/>
      <c r="BRW26" s="121"/>
      <c r="BRX26" s="121"/>
      <c r="BRY26" s="121"/>
      <c r="BRZ26" s="121"/>
      <c r="BSA26" s="121"/>
      <c r="BSB26" s="121"/>
      <c r="BSC26" s="121"/>
      <c r="BSD26" s="121"/>
      <c r="BSE26" s="121"/>
      <c r="BSF26" s="121"/>
      <c r="BSG26" s="121"/>
      <c r="BSH26" s="121"/>
      <c r="BSI26" s="121"/>
      <c r="BSJ26" s="121"/>
      <c r="BSK26" s="121"/>
      <c r="BSL26" s="121"/>
      <c r="BSM26" s="121"/>
      <c r="BSN26" s="121"/>
      <c r="BSO26" s="121"/>
      <c r="BSP26" s="121"/>
      <c r="BSQ26" s="121"/>
      <c r="BSR26" s="121"/>
      <c r="BSS26" s="121"/>
      <c r="BST26" s="121"/>
      <c r="BSU26" s="121"/>
      <c r="BSV26" s="121"/>
      <c r="BSW26" s="121"/>
      <c r="BSX26" s="121"/>
      <c r="BSY26" s="121"/>
      <c r="BSZ26" s="121"/>
      <c r="BTA26" s="121"/>
      <c r="BTB26" s="121"/>
      <c r="BTC26" s="121"/>
      <c r="BTD26" s="121"/>
      <c r="BTE26" s="121"/>
      <c r="BTF26" s="121"/>
      <c r="BTG26" s="121"/>
      <c r="BTH26" s="121"/>
      <c r="BTI26" s="121"/>
      <c r="BTJ26" s="121"/>
      <c r="BTK26" s="121"/>
      <c r="BTL26" s="121"/>
      <c r="BTM26" s="121"/>
      <c r="BTN26" s="121"/>
      <c r="BTO26" s="121"/>
      <c r="BTP26" s="121"/>
      <c r="BTQ26" s="121"/>
      <c r="BTR26" s="121"/>
      <c r="BTS26" s="121"/>
      <c r="BTT26" s="121"/>
      <c r="BTU26" s="121"/>
      <c r="BTV26" s="121"/>
      <c r="BTW26" s="121"/>
      <c r="BTX26" s="121"/>
      <c r="BTY26" s="121"/>
      <c r="BTZ26" s="121"/>
      <c r="BUA26" s="121"/>
      <c r="BUB26" s="121"/>
      <c r="BUC26" s="121"/>
      <c r="BUD26" s="121"/>
      <c r="BUE26" s="121"/>
      <c r="BUF26" s="121"/>
      <c r="BUG26" s="121"/>
      <c r="BUH26" s="121"/>
      <c r="BUI26" s="121"/>
      <c r="BUJ26" s="121"/>
      <c r="BUK26" s="121"/>
      <c r="BUL26" s="121"/>
      <c r="BUM26" s="121"/>
      <c r="BUN26" s="121"/>
      <c r="BUO26" s="121"/>
      <c r="BUP26" s="121"/>
      <c r="BUQ26" s="121"/>
      <c r="BUR26" s="121"/>
      <c r="BUS26" s="121"/>
      <c r="BUT26" s="121"/>
      <c r="BUU26" s="121"/>
      <c r="BUV26" s="121"/>
      <c r="BUW26" s="121"/>
      <c r="BUX26" s="121"/>
      <c r="BUY26" s="121"/>
      <c r="BUZ26" s="121"/>
      <c r="BVA26" s="121"/>
      <c r="BVB26" s="121"/>
      <c r="BVC26" s="121"/>
      <c r="BVD26" s="121"/>
      <c r="BVE26" s="121"/>
      <c r="BVF26" s="121"/>
      <c r="BVG26" s="121"/>
      <c r="BVH26" s="121"/>
      <c r="BVI26" s="121"/>
      <c r="BVJ26" s="121"/>
      <c r="BVK26" s="121"/>
      <c r="BVL26" s="121"/>
      <c r="BVM26" s="121"/>
      <c r="BVN26" s="121"/>
      <c r="BVO26" s="121"/>
      <c r="BVP26" s="121"/>
      <c r="BVQ26" s="121"/>
      <c r="BVR26" s="121"/>
      <c r="BVS26" s="121"/>
      <c r="BVT26" s="121"/>
      <c r="BVU26" s="121"/>
      <c r="BVV26" s="121"/>
      <c r="BVW26" s="121"/>
      <c r="BVX26" s="121"/>
      <c r="BVY26" s="121"/>
      <c r="BVZ26" s="121"/>
      <c r="BWA26" s="121"/>
      <c r="BWB26" s="121"/>
      <c r="BWC26" s="121"/>
      <c r="BWD26" s="121"/>
      <c r="BWE26" s="121"/>
      <c r="BWF26" s="121"/>
      <c r="BWG26" s="121"/>
      <c r="BWH26" s="121"/>
      <c r="BWI26" s="121"/>
      <c r="BWJ26" s="121"/>
      <c r="BWK26" s="121"/>
      <c r="BWL26" s="121"/>
      <c r="BWM26" s="121"/>
      <c r="BWN26" s="121"/>
      <c r="BWO26" s="121"/>
      <c r="BWP26" s="121"/>
      <c r="BWQ26" s="121"/>
      <c r="BWR26" s="121"/>
      <c r="BWS26" s="121"/>
      <c r="BWT26" s="121"/>
      <c r="BWU26" s="121"/>
      <c r="BWV26" s="121"/>
      <c r="BWW26" s="121"/>
      <c r="BWX26" s="121"/>
      <c r="BWY26" s="121"/>
      <c r="BWZ26" s="121"/>
      <c r="BXA26" s="121"/>
      <c r="BXB26" s="121"/>
      <c r="BXC26" s="121"/>
      <c r="BXD26" s="121"/>
      <c r="BXE26" s="121"/>
      <c r="BXF26" s="121"/>
      <c r="BXG26" s="121"/>
      <c r="BXH26" s="121"/>
      <c r="BXI26" s="121"/>
      <c r="BXJ26" s="121"/>
      <c r="BXK26" s="121"/>
      <c r="BXL26" s="121"/>
      <c r="BXM26" s="121"/>
      <c r="BXN26" s="121"/>
      <c r="BXO26" s="121"/>
      <c r="BXP26" s="121"/>
      <c r="BXQ26" s="121"/>
      <c r="BXR26" s="121"/>
      <c r="BXS26" s="121"/>
      <c r="BXT26" s="121"/>
      <c r="BXU26" s="121"/>
      <c r="BXV26" s="121"/>
      <c r="BXW26" s="121"/>
      <c r="BXX26" s="121"/>
      <c r="BXY26" s="121"/>
      <c r="BXZ26" s="121"/>
      <c r="BYA26" s="121"/>
      <c r="BYB26" s="121"/>
      <c r="BYC26" s="121"/>
      <c r="BYD26" s="121"/>
      <c r="BYE26" s="121"/>
      <c r="BYF26" s="121"/>
      <c r="BYG26" s="121"/>
      <c r="BYH26" s="121"/>
      <c r="BYI26" s="121"/>
      <c r="BYJ26" s="121"/>
      <c r="BYK26" s="121"/>
      <c r="BYL26" s="121"/>
      <c r="BYM26" s="121"/>
      <c r="BYN26" s="121"/>
      <c r="BYO26" s="121"/>
      <c r="BYP26" s="121"/>
      <c r="BYQ26" s="121"/>
      <c r="BYR26" s="121"/>
      <c r="BYS26" s="121"/>
      <c r="BYT26" s="121"/>
      <c r="BYU26" s="121"/>
      <c r="BYV26" s="121"/>
      <c r="BYW26" s="121"/>
      <c r="BYX26" s="121"/>
      <c r="BYY26" s="121"/>
      <c r="BYZ26" s="121"/>
      <c r="BZA26" s="121"/>
      <c r="BZB26" s="121"/>
      <c r="BZC26" s="121"/>
      <c r="BZD26" s="121"/>
      <c r="BZE26" s="121"/>
      <c r="BZF26" s="121"/>
      <c r="BZG26" s="121"/>
      <c r="BZH26" s="121"/>
      <c r="BZI26" s="121"/>
      <c r="BZJ26" s="121"/>
      <c r="BZK26" s="121"/>
      <c r="BZL26" s="121"/>
      <c r="BZM26" s="121"/>
      <c r="BZN26" s="121"/>
      <c r="BZO26" s="121"/>
      <c r="BZP26" s="121"/>
      <c r="BZQ26" s="121"/>
      <c r="BZR26" s="121"/>
      <c r="BZS26" s="121"/>
      <c r="BZT26" s="121"/>
      <c r="BZU26" s="121"/>
      <c r="BZV26" s="121"/>
      <c r="BZW26" s="121"/>
      <c r="BZX26" s="121"/>
      <c r="BZY26" s="121"/>
      <c r="BZZ26" s="121"/>
      <c r="CAA26" s="121"/>
      <c r="CAB26" s="121"/>
      <c r="CAC26" s="121"/>
      <c r="CAD26" s="121"/>
      <c r="CAE26" s="121"/>
      <c r="CAF26" s="121"/>
      <c r="CAG26" s="121"/>
      <c r="CAH26" s="121"/>
      <c r="CAI26" s="121"/>
      <c r="CAJ26" s="121"/>
      <c r="CAK26" s="121"/>
      <c r="CAL26" s="121"/>
      <c r="CAM26" s="121"/>
      <c r="CAN26" s="121"/>
      <c r="CAO26" s="121"/>
      <c r="CAP26" s="121"/>
      <c r="CAQ26" s="121"/>
      <c r="CAR26" s="121"/>
      <c r="CAS26" s="121"/>
      <c r="CAT26" s="121"/>
      <c r="CAU26" s="121"/>
      <c r="CAV26" s="121"/>
      <c r="CAW26" s="121"/>
      <c r="CAX26" s="121"/>
      <c r="CAY26" s="121"/>
      <c r="CAZ26" s="121"/>
      <c r="CBA26" s="121"/>
      <c r="CBB26" s="121"/>
      <c r="CBC26" s="121"/>
      <c r="CBD26" s="121"/>
      <c r="CBE26" s="121"/>
      <c r="CBF26" s="121"/>
      <c r="CBG26" s="121"/>
      <c r="CBH26" s="121"/>
      <c r="CBI26" s="121"/>
      <c r="CBJ26" s="121"/>
      <c r="CBK26" s="121"/>
      <c r="CBL26" s="121"/>
      <c r="CBM26" s="121"/>
      <c r="CBN26" s="121"/>
      <c r="CBO26" s="121"/>
      <c r="CBP26" s="121"/>
      <c r="CBQ26" s="121"/>
      <c r="CBR26" s="121"/>
      <c r="CBS26" s="121"/>
      <c r="CBT26" s="121"/>
      <c r="CBU26" s="121"/>
      <c r="CBV26" s="121"/>
      <c r="CBW26" s="121"/>
      <c r="CBX26" s="121"/>
      <c r="CBY26" s="121"/>
      <c r="CBZ26" s="121"/>
      <c r="CCA26" s="121"/>
      <c r="CCB26" s="121"/>
      <c r="CCC26" s="121"/>
      <c r="CCD26" s="121"/>
      <c r="CCE26" s="121"/>
      <c r="CCF26" s="121"/>
      <c r="CCG26" s="121"/>
      <c r="CCH26" s="121"/>
      <c r="CCI26" s="121"/>
      <c r="CCJ26" s="121"/>
      <c r="CCK26" s="121"/>
      <c r="CCL26" s="121"/>
      <c r="CCM26" s="121"/>
      <c r="CCN26" s="121"/>
      <c r="CCO26" s="121"/>
      <c r="CCP26" s="121"/>
      <c r="CCQ26" s="121"/>
      <c r="CCR26" s="121"/>
      <c r="CCS26" s="121"/>
      <c r="CCT26" s="121"/>
      <c r="CCU26" s="121"/>
      <c r="CCV26" s="121"/>
      <c r="CCW26" s="121"/>
      <c r="CCX26" s="121"/>
      <c r="CCY26" s="121"/>
      <c r="CCZ26" s="121"/>
      <c r="CDA26" s="121"/>
      <c r="CDB26" s="121"/>
      <c r="CDC26" s="121"/>
      <c r="CDD26" s="121"/>
      <c r="CDE26" s="121"/>
      <c r="CDF26" s="121"/>
      <c r="CDG26" s="121"/>
      <c r="CDH26" s="121"/>
      <c r="CDI26" s="121"/>
      <c r="CDJ26" s="121"/>
      <c r="CDK26" s="121"/>
      <c r="CDL26" s="121"/>
      <c r="CDM26" s="121"/>
      <c r="CDN26" s="121"/>
      <c r="CDO26" s="121"/>
      <c r="CDP26" s="121"/>
      <c r="CDQ26" s="121"/>
      <c r="CDR26" s="121"/>
      <c r="CDS26" s="121"/>
      <c r="CDT26" s="121"/>
      <c r="CDU26" s="121"/>
      <c r="CDV26" s="121"/>
      <c r="CDW26" s="121"/>
      <c r="CDX26" s="121"/>
      <c r="CDY26" s="121"/>
      <c r="CDZ26" s="121"/>
      <c r="CEA26" s="121"/>
      <c r="CEB26" s="121"/>
      <c r="CEC26" s="121"/>
      <c r="CED26" s="121"/>
      <c r="CEE26" s="121"/>
      <c r="CEF26" s="121"/>
      <c r="CEG26" s="121"/>
      <c r="CEH26" s="121"/>
      <c r="CEI26" s="121"/>
      <c r="CEJ26" s="121"/>
      <c r="CEK26" s="121"/>
      <c r="CEL26" s="121"/>
      <c r="CEM26" s="121"/>
      <c r="CEN26" s="121"/>
      <c r="CEO26" s="121"/>
      <c r="CEP26" s="121"/>
      <c r="CEQ26" s="121"/>
      <c r="CER26" s="121"/>
      <c r="CES26" s="121"/>
      <c r="CET26" s="121"/>
      <c r="CEU26" s="121"/>
      <c r="CEV26" s="121"/>
      <c r="CEW26" s="121"/>
      <c r="CEX26" s="121"/>
      <c r="CEY26" s="121"/>
      <c r="CEZ26" s="121"/>
      <c r="CFA26" s="121"/>
      <c r="CFB26" s="121"/>
      <c r="CFC26" s="121"/>
      <c r="CFD26" s="121"/>
      <c r="CFE26" s="121"/>
      <c r="CFF26" s="121"/>
      <c r="CFG26" s="121"/>
      <c r="CFH26" s="121"/>
      <c r="CFI26" s="121"/>
      <c r="CFJ26" s="121"/>
      <c r="CFK26" s="121"/>
      <c r="CFL26" s="121"/>
      <c r="CFM26" s="121"/>
      <c r="CFN26" s="121"/>
      <c r="CFO26" s="121"/>
      <c r="CFP26" s="121"/>
      <c r="CFQ26" s="121"/>
      <c r="CFR26" s="121"/>
      <c r="CFS26" s="121"/>
      <c r="CFT26" s="121"/>
      <c r="CFU26" s="121"/>
      <c r="CFV26" s="121"/>
      <c r="CFW26" s="121"/>
      <c r="CFX26" s="121"/>
      <c r="CFY26" s="121"/>
      <c r="CFZ26" s="121"/>
      <c r="CGA26" s="121"/>
      <c r="CGB26" s="121"/>
      <c r="CGC26" s="121"/>
      <c r="CGD26" s="121"/>
      <c r="CGE26" s="121"/>
      <c r="CGF26" s="121"/>
      <c r="CGG26" s="121"/>
      <c r="CGH26" s="121"/>
      <c r="CGI26" s="121"/>
      <c r="CGJ26" s="121"/>
      <c r="CGK26" s="121"/>
      <c r="CGL26" s="121"/>
      <c r="CGM26" s="121"/>
      <c r="CGN26" s="121"/>
      <c r="CGO26" s="121"/>
      <c r="CGP26" s="121"/>
      <c r="CGQ26" s="121"/>
      <c r="CGR26" s="121"/>
      <c r="CGS26" s="121"/>
      <c r="CGT26" s="121"/>
      <c r="CGU26" s="121"/>
      <c r="CGV26" s="121"/>
      <c r="CGW26" s="121"/>
      <c r="CGX26" s="121"/>
      <c r="CGY26" s="121"/>
      <c r="CGZ26" s="121"/>
      <c r="CHA26" s="121"/>
      <c r="CHB26" s="121"/>
      <c r="CHC26" s="121"/>
      <c r="CHD26" s="121"/>
      <c r="CHE26" s="121"/>
      <c r="CHF26" s="121"/>
      <c r="CHG26" s="121"/>
      <c r="CHH26" s="121"/>
      <c r="CHI26" s="121"/>
      <c r="CHJ26" s="121"/>
      <c r="CHK26" s="121"/>
      <c r="CHL26" s="121"/>
      <c r="CHM26" s="121"/>
      <c r="CHN26" s="121"/>
      <c r="CHO26" s="121"/>
      <c r="CHP26" s="121"/>
      <c r="CHQ26" s="121"/>
      <c r="CHR26" s="121"/>
      <c r="CHS26" s="121"/>
      <c r="CHT26" s="121"/>
      <c r="CHU26" s="121"/>
      <c r="CHV26" s="121"/>
      <c r="CHW26" s="121"/>
      <c r="CHX26" s="121"/>
      <c r="CHY26" s="121"/>
      <c r="CHZ26" s="121"/>
      <c r="CIA26" s="121"/>
      <c r="CIB26" s="121"/>
      <c r="CIC26" s="121"/>
      <c r="CID26" s="121"/>
      <c r="CIE26" s="121"/>
      <c r="CIF26" s="121"/>
      <c r="CIG26" s="121"/>
      <c r="CIH26" s="121"/>
      <c r="CII26" s="121"/>
      <c r="CIJ26" s="121"/>
      <c r="CIK26" s="121"/>
      <c r="CIL26" s="121"/>
      <c r="CIM26" s="121"/>
      <c r="CIN26" s="121"/>
      <c r="CIO26" s="121"/>
      <c r="CIP26" s="121"/>
      <c r="CIQ26" s="121"/>
      <c r="CIR26" s="121"/>
      <c r="CIS26" s="121"/>
      <c r="CIT26" s="121"/>
      <c r="CIU26" s="121"/>
      <c r="CIV26" s="121"/>
      <c r="CIW26" s="121"/>
      <c r="CIX26" s="121"/>
      <c r="CIY26" s="121"/>
      <c r="CIZ26" s="121"/>
      <c r="CJA26" s="121"/>
      <c r="CJB26" s="121"/>
      <c r="CJC26" s="121"/>
      <c r="CJD26" s="121"/>
      <c r="CJE26" s="121"/>
      <c r="CJF26" s="121"/>
      <c r="CJG26" s="121"/>
      <c r="CJH26" s="121"/>
      <c r="CJI26" s="121"/>
      <c r="CJJ26" s="121"/>
      <c r="CJK26" s="121"/>
      <c r="CJL26" s="121"/>
      <c r="CJM26" s="121"/>
      <c r="CJN26" s="121"/>
      <c r="CJO26" s="121"/>
      <c r="CJP26" s="121"/>
      <c r="CJQ26" s="121"/>
      <c r="CJR26" s="121"/>
      <c r="CJS26" s="121"/>
      <c r="CJT26" s="121"/>
      <c r="CJU26" s="121"/>
      <c r="CJV26" s="121"/>
      <c r="CJW26" s="121"/>
      <c r="CJX26" s="121"/>
      <c r="CJY26" s="121"/>
      <c r="CJZ26" s="121"/>
      <c r="CKA26" s="121"/>
      <c r="CKB26" s="121"/>
      <c r="CKC26" s="121"/>
      <c r="CKD26" s="121"/>
      <c r="CKE26" s="121"/>
      <c r="CKF26" s="121"/>
      <c r="CKG26" s="121"/>
      <c r="CKH26" s="121"/>
      <c r="CKI26" s="121"/>
      <c r="CKJ26" s="121"/>
      <c r="CKK26" s="121"/>
      <c r="CKL26" s="121"/>
      <c r="CKM26" s="121"/>
      <c r="CKN26" s="121"/>
      <c r="CKO26" s="121"/>
      <c r="CKP26" s="121"/>
      <c r="CKQ26" s="121"/>
      <c r="CKR26" s="121"/>
      <c r="CKS26" s="121"/>
      <c r="CKT26" s="121"/>
      <c r="CKU26" s="121"/>
      <c r="CKV26" s="121"/>
      <c r="CKW26" s="121"/>
      <c r="CKX26" s="121"/>
      <c r="CKY26" s="121"/>
      <c r="CKZ26" s="121"/>
      <c r="CLA26" s="121"/>
      <c r="CLB26" s="121"/>
      <c r="CLC26" s="121"/>
      <c r="CLD26" s="121"/>
      <c r="CLE26" s="121"/>
      <c r="CLF26" s="121"/>
      <c r="CLG26" s="121"/>
      <c r="CLH26" s="121"/>
      <c r="CLI26" s="121"/>
      <c r="CLJ26" s="121"/>
      <c r="CLK26" s="121"/>
      <c r="CLL26" s="121"/>
      <c r="CLM26" s="121"/>
      <c r="CLN26" s="121"/>
      <c r="CLO26" s="121"/>
      <c r="CLP26" s="121"/>
      <c r="CLQ26" s="121"/>
      <c r="CLR26" s="121"/>
      <c r="CLS26" s="121"/>
      <c r="CLT26" s="121"/>
      <c r="CLU26" s="121"/>
      <c r="CLV26" s="121"/>
      <c r="CLW26" s="121"/>
      <c r="CLX26" s="121"/>
      <c r="CLY26" s="121"/>
      <c r="CLZ26" s="121"/>
      <c r="CMA26" s="121"/>
      <c r="CMB26" s="121"/>
      <c r="CMC26" s="121"/>
      <c r="CMD26" s="121"/>
      <c r="CME26" s="121"/>
      <c r="CMF26" s="121"/>
      <c r="CMG26" s="121"/>
      <c r="CMH26" s="121"/>
      <c r="CMI26" s="121"/>
      <c r="CMJ26" s="121"/>
      <c r="CMK26" s="121"/>
      <c r="CML26" s="121"/>
      <c r="CMM26" s="121"/>
      <c r="CMN26" s="121"/>
      <c r="CMO26" s="121"/>
      <c r="CMP26" s="121"/>
      <c r="CMQ26" s="121"/>
      <c r="CMR26" s="121"/>
      <c r="CMS26" s="121"/>
      <c r="CMT26" s="121"/>
      <c r="CMU26" s="121"/>
      <c r="CMV26" s="121"/>
      <c r="CMW26" s="121"/>
      <c r="CMX26" s="121"/>
      <c r="CMY26" s="121"/>
      <c r="CMZ26" s="121"/>
      <c r="CNA26" s="121"/>
      <c r="CNB26" s="121"/>
      <c r="CNC26" s="121"/>
      <c r="CND26" s="121"/>
      <c r="CNE26" s="121"/>
      <c r="CNF26" s="121"/>
      <c r="CNG26" s="121"/>
      <c r="CNH26" s="121"/>
      <c r="CNI26" s="121"/>
      <c r="CNJ26" s="121"/>
      <c r="CNK26" s="121"/>
      <c r="CNL26" s="121"/>
      <c r="CNM26" s="121"/>
      <c r="CNN26" s="121"/>
      <c r="CNO26" s="121"/>
      <c r="CNP26" s="121"/>
      <c r="CNQ26" s="121"/>
      <c r="CNR26" s="121"/>
      <c r="CNS26" s="121"/>
      <c r="CNT26" s="121"/>
      <c r="CNU26" s="121"/>
      <c r="CNV26" s="121"/>
      <c r="CNW26" s="121"/>
      <c r="CNX26" s="121"/>
      <c r="CNY26" s="121"/>
      <c r="CNZ26" s="121"/>
      <c r="COA26" s="121"/>
      <c r="COB26" s="121"/>
      <c r="COC26" s="121"/>
      <c r="COD26" s="121"/>
      <c r="COE26" s="121"/>
      <c r="COF26" s="121"/>
      <c r="COG26" s="121"/>
      <c r="COH26" s="121"/>
      <c r="COI26" s="121"/>
      <c r="COJ26" s="121"/>
      <c r="COK26" s="121"/>
      <c r="COL26" s="121"/>
      <c r="COM26" s="121"/>
      <c r="CON26" s="121"/>
      <c r="COO26" s="121"/>
      <c r="COP26" s="121"/>
      <c r="COQ26" s="121"/>
      <c r="COR26" s="121"/>
      <c r="COS26" s="121"/>
      <c r="COT26" s="121"/>
      <c r="COU26" s="121"/>
      <c r="COV26" s="121"/>
      <c r="COW26" s="121"/>
      <c r="COX26" s="121"/>
      <c r="COY26" s="121"/>
      <c r="COZ26" s="121"/>
      <c r="CPA26" s="121"/>
      <c r="CPB26" s="121"/>
      <c r="CPC26" s="121"/>
      <c r="CPD26" s="121"/>
      <c r="CPE26" s="121"/>
      <c r="CPF26" s="121"/>
      <c r="CPG26" s="121"/>
      <c r="CPH26" s="121"/>
      <c r="CPI26" s="121"/>
      <c r="CPJ26" s="121"/>
      <c r="CPK26" s="121"/>
      <c r="CPL26" s="121"/>
      <c r="CPM26" s="121"/>
      <c r="CPN26" s="121"/>
      <c r="CPO26" s="121"/>
      <c r="CPP26" s="121"/>
      <c r="CPQ26" s="121"/>
      <c r="CPR26" s="121"/>
      <c r="CPS26" s="121"/>
      <c r="CPT26" s="121"/>
      <c r="CPU26" s="121"/>
      <c r="CPV26" s="121"/>
      <c r="CPW26" s="121"/>
      <c r="CPX26" s="121"/>
      <c r="CPY26" s="121"/>
      <c r="CPZ26" s="121"/>
      <c r="CQA26" s="121"/>
      <c r="CQB26" s="121"/>
      <c r="CQC26" s="121"/>
      <c r="CQD26" s="121"/>
      <c r="CQE26" s="121"/>
      <c r="CQF26" s="121"/>
      <c r="CQG26" s="121"/>
      <c r="CQH26" s="121"/>
      <c r="CQI26" s="121"/>
      <c r="CQJ26" s="121"/>
      <c r="CQK26" s="121"/>
      <c r="CQL26" s="121"/>
      <c r="CQM26" s="121"/>
      <c r="CQN26" s="121"/>
      <c r="CQO26" s="121"/>
      <c r="CQP26" s="121"/>
      <c r="CQQ26" s="121"/>
      <c r="CQR26" s="121"/>
      <c r="CQS26" s="121"/>
      <c r="CQT26" s="121"/>
      <c r="CQU26" s="121"/>
      <c r="CQV26" s="121"/>
      <c r="CQW26" s="121"/>
      <c r="CQX26" s="121"/>
      <c r="CQY26" s="121"/>
      <c r="CQZ26" s="121"/>
      <c r="CRA26" s="121"/>
      <c r="CRB26" s="121"/>
      <c r="CRC26" s="121"/>
      <c r="CRD26" s="121"/>
      <c r="CRE26" s="121"/>
      <c r="CRF26" s="121"/>
      <c r="CRG26" s="121"/>
      <c r="CRH26" s="121"/>
      <c r="CRI26" s="121"/>
      <c r="CRJ26" s="121"/>
      <c r="CRK26" s="121"/>
      <c r="CRL26" s="121"/>
      <c r="CRM26" s="121"/>
      <c r="CRN26" s="121"/>
      <c r="CRO26" s="121"/>
      <c r="CRP26" s="121"/>
      <c r="CRQ26" s="121"/>
      <c r="CRR26" s="121"/>
      <c r="CRS26" s="121"/>
      <c r="CRT26" s="121"/>
      <c r="CRU26" s="121"/>
      <c r="CRV26" s="121"/>
      <c r="CRW26" s="121"/>
      <c r="CRX26" s="121"/>
      <c r="CRY26" s="121"/>
      <c r="CRZ26" s="121"/>
      <c r="CSA26" s="121"/>
      <c r="CSB26" s="121"/>
      <c r="CSC26" s="121"/>
      <c r="CSD26" s="121"/>
      <c r="CSE26" s="121"/>
      <c r="CSF26" s="121"/>
      <c r="CSG26" s="121"/>
      <c r="CSH26" s="121"/>
      <c r="CSI26" s="121"/>
      <c r="CSJ26" s="121"/>
      <c r="CSK26" s="121"/>
      <c r="CSL26" s="121"/>
      <c r="CSM26" s="121"/>
      <c r="CSN26" s="121"/>
      <c r="CSO26" s="121"/>
      <c r="CSP26" s="121"/>
      <c r="CSQ26" s="121"/>
      <c r="CSR26" s="121"/>
      <c r="CSS26" s="121"/>
      <c r="CST26" s="121"/>
      <c r="CSU26" s="121"/>
      <c r="CSV26" s="121"/>
      <c r="CSW26" s="121"/>
      <c r="CSX26" s="121"/>
      <c r="CSY26" s="121"/>
      <c r="CSZ26" s="121"/>
      <c r="CTA26" s="121"/>
      <c r="CTB26" s="121"/>
      <c r="CTC26" s="121"/>
      <c r="CTD26" s="121"/>
      <c r="CTE26" s="121"/>
      <c r="CTF26" s="121"/>
      <c r="CTG26" s="121"/>
      <c r="CTH26" s="121"/>
      <c r="CTI26" s="121"/>
      <c r="CTJ26" s="121"/>
      <c r="CTK26" s="121"/>
      <c r="CTL26" s="121"/>
      <c r="CTM26" s="121"/>
      <c r="CTN26" s="121"/>
      <c r="CTO26" s="121"/>
      <c r="CTP26" s="121"/>
      <c r="CTQ26" s="121"/>
      <c r="CTR26" s="121"/>
      <c r="CTS26" s="121"/>
      <c r="CTT26" s="121"/>
      <c r="CTU26" s="121"/>
      <c r="CTV26" s="121"/>
      <c r="CTW26" s="121"/>
      <c r="CTX26" s="121"/>
      <c r="CTY26" s="121"/>
      <c r="CTZ26" s="121"/>
      <c r="CUA26" s="121"/>
      <c r="CUB26" s="121"/>
      <c r="CUC26" s="121"/>
      <c r="CUD26" s="121"/>
      <c r="CUE26" s="121"/>
      <c r="CUF26" s="121"/>
      <c r="CUG26" s="121"/>
      <c r="CUH26" s="121"/>
      <c r="CUI26" s="121"/>
      <c r="CUJ26" s="121"/>
      <c r="CUK26" s="121"/>
      <c r="CUL26" s="121"/>
      <c r="CUM26" s="121"/>
      <c r="CUN26" s="121"/>
      <c r="CUO26" s="121"/>
      <c r="CUP26" s="121"/>
      <c r="CUQ26" s="121"/>
      <c r="CUR26" s="121"/>
      <c r="CUS26" s="121"/>
      <c r="CUT26" s="121"/>
      <c r="CUU26" s="121"/>
      <c r="CUV26" s="121"/>
      <c r="CUW26" s="121"/>
      <c r="CUX26" s="121"/>
      <c r="CUY26" s="121"/>
      <c r="CUZ26" s="121"/>
      <c r="CVA26" s="121"/>
      <c r="CVB26" s="121"/>
      <c r="CVC26" s="121"/>
      <c r="CVD26" s="121"/>
      <c r="CVE26" s="121"/>
      <c r="CVF26" s="121"/>
      <c r="CVG26" s="121"/>
      <c r="CVH26" s="121"/>
      <c r="CVI26" s="121"/>
      <c r="CVJ26" s="121"/>
      <c r="CVK26" s="121"/>
      <c r="CVL26" s="121"/>
      <c r="CVM26" s="121"/>
      <c r="CVN26" s="121"/>
      <c r="CVO26" s="121"/>
      <c r="CVP26" s="121"/>
      <c r="CVQ26" s="121"/>
      <c r="CVR26" s="121"/>
      <c r="CVS26" s="121"/>
      <c r="CVT26" s="121"/>
      <c r="CVU26" s="121"/>
      <c r="CVV26" s="121"/>
      <c r="CVW26" s="121"/>
      <c r="CVX26" s="121"/>
      <c r="CVY26" s="121"/>
      <c r="CVZ26" s="121"/>
      <c r="CWA26" s="121"/>
      <c r="CWB26" s="121"/>
      <c r="CWC26" s="121"/>
      <c r="CWD26" s="121"/>
      <c r="CWE26" s="121"/>
      <c r="CWF26" s="121"/>
      <c r="CWG26" s="121"/>
      <c r="CWH26" s="121"/>
      <c r="CWI26" s="121"/>
      <c r="CWJ26" s="121"/>
      <c r="CWK26" s="121"/>
      <c r="CWL26" s="121"/>
      <c r="CWM26" s="121"/>
      <c r="CWN26" s="121"/>
      <c r="CWO26" s="121"/>
      <c r="CWP26" s="121"/>
      <c r="CWQ26" s="121"/>
      <c r="CWR26" s="121"/>
      <c r="CWS26" s="121"/>
      <c r="CWT26" s="121"/>
      <c r="CWU26" s="121"/>
      <c r="CWV26" s="121"/>
      <c r="CWW26" s="121"/>
      <c r="CWX26" s="121"/>
      <c r="CWY26" s="121"/>
      <c r="CWZ26" s="121"/>
      <c r="CXA26" s="121"/>
      <c r="CXB26" s="121"/>
      <c r="CXC26" s="121"/>
      <c r="CXD26" s="121"/>
      <c r="CXE26" s="121"/>
      <c r="CXF26" s="121"/>
      <c r="CXG26" s="121"/>
      <c r="CXH26" s="121"/>
      <c r="CXI26" s="121"/>
      <c r="CXJ26" s="121"/>
      <c r="CXK26" s="121"/>
      <c r="CXL26" s="121"/>
      <c r="CXM26" s="121"/>
      <c r="CXN26" s="121"/>
      <c r="CXO26" s="121"/>
      <c r="CXP26" s="121"/>
      <c r="CXQ26" s="121"/>
      <c r="CXR26" s="121"/>
      <c r="CXS26" s="121"/>
      <c r="CXT26" s="121"/>
      <c r="CXU26" s="121"/>
      <c r="CXV26" s="121"/>
      <c r="CXW26" s="121"/>
      <c r="CXX26" s="121"/>
      <c r="CXY26" s="121"/>
      <c r="CXZ26" s="121"/>
      <c r="CYA26" s="121"/>
      <c r="CYB26" s="121"/>
      <c r="CYC26" s="121"/>
      <c r="CYD26" s="121"/>
      <c r="CYE26" s="121"/>
      <c r="CYF26" s="121"/>
      <c r="CYG26" s="121"/>
      <c r="CYH26" s="121"/>
      <c r="CYI26" s="121"/>
      <c r="CYJ26" s="121"/>
      <c r="CYK26" s="121"/>
      <c r="CYL26" s="121"/>
      <c r="CYM26" s="121"/>
      <c r="CYN26" s="121"/>
      <c r="CYO26" s="121"/>
      <c r="CYP26" s="121"/>
      <c r="CYQ26" s="121"/>
      <c r="CYR26" s="121"/>
      <c r="CYS26" s="121"/>
      <c r="CYT26" s="121"/>
      <c r="CYU26" s="121"/>
      <c r="CYV26" s="121"/>
      <c r="CYW26" s="121"/>
      <c r="CYX26" s="121"/>
      <c r="CYY26" s="121"/>
      <c r="CYZ26" s="121"/>
      <c r="CZA26" s="121"/>
      <c r="CZB26" s="121"/>
      <c r="CZC26" s="121"/>
      <c r="CZD26" s="121"/>
      <c r="CZE26" s="121"/>
      <c r="CZF26" s="121"/>
      <c r="CZG26" s="121"/>
      <c r="CZH26" s="121"/>
      <c r="CZI26" s="121"/>
      <c r="CZJ26" s="121"/>
      <c r="CZK26" s="121"/>
      <c r="CZL26" s="121"/>
      <c r="CZM26" s="121"/>
      <c r="CZN26" s="121"/>
      <c r="CZO26" s="121"/>
      <c r="CZP26" s="121"/>
      <c r="CZQ26" s="121"/>
      <c r="CZR26" s="121"/>
      <c r="CZS26" s="121"/>
      <c r="CZT26" s="121"/>
      <c r="CZU26" s="121"/>
      <c r="CZV26" s="121"/>
      <c r="CZW26" s="121"/>
      <c r="CZX26" s="121"/>
      <c r="CZY26" s="121"/>
      <c r="CZZ26" s="121"/>
      <c r="DAA26" s="121"/>
      <c r="DAB26" s="121"/>
      <c r="DAC26" s="121"/>
      <c r="DAD26" s="121"/>
      <c r="DAE26" s="121"/>
      <c r="DAF26" s="121"/>
      <c r="DAG26" s="121"/>
      <c r="DAH26" s="121"/>
      <c r="DAI26" s="121"/>
      <c r="DAJ26" s="121"/>
      <c r="DAK26" s="121"/>
      <c r="DAL26" s="121"/>
      <c r="DAM26" s="121"/>
      <c r="DAN26" s="121"/>
      <c r="DAO26" s="121"/>
      <c r="DAP26" s="121"/>
      <c r="DAQ26" s="121"/>
      <c r="DAR26" s="121"/>
      <c r="DAS26" s="121"/>
      <c r="DAT26" s="121"/>
      <c r="DAU26" s="121"/>
      <c r="DAV26" s="121"/>
      <c r="DAW26" s="121"/>
      <c r="DAX26" s="121"/>
      <c r="DAY26" s="121"/>
      <c r="DAZ26" s="121"/>
      <c r="DBA26" s="121"/>
      <c r="DBB26" s="121"/>
      <c r="DBC26" s="121"/>
      <c r="DBD26" s="121"/>
      <c r="DBE26" s="121"/>
      <c r="DBF26" s="121"/>
      <c r="DBG26" s="121"/>
      <c r="DBH26" s="121"/>
      <c r="DBI26" s="121"/>
      <c r="DBJ26" s="121"/>
      <c r="DBK26" s="121"/>
      <c r="DBL26" s="121"/>
      <c r="DBM26" s="121"/>
      <c r="DBN26" s="121"/>
      <c r="DBO26" s="121"/>
      <c r="DBP26" s="121"/>
      <c r="DBQ26" s="121"/>
      <c r="DBR26" s="121"/>
      <c r="DBS26" s="121"/>
      <c r="DBT26" s="121"/>
      <c r="DBU26" s="121"/>
      <c r="DBV26" s="121"/>
      <c r="DBW26" s="121"/>
      <c r="DBX26" s="121"/>
      <c r="DBY26" s="121"/>
      <c r="DBZ26" s="121"/>
      <c r="DCA26" s="121"/>
      <c r="DCB26" s="121"/>
      <c r="DCC26" s="121"/>
      <c r="DCD26" s="121"/>
      <c r="DCE26" s="121"/>
      <c r="DCF26" s="121"/>
      <c r="DCG26" s="121"/>
      <c r="DCH26" s="121"/>
      <c r="DCI26" s="121"/>
      <c r="DCJ26" s="121"/>
      <c r="DCK26" s="121"/>
      <c r="DCL26" s="121"/>
      <c r="DCM26" s="121"/>
      <c r="DCN26" s="121"/>
      <c r="DCO26" s="121"/>
      <c r="DCP26" s="121"/>
      <c r="DCQ26" s="121"/>
      <c r="DCR26" s="121"/>
      <c r="DCS26" s="121"/>
      <c r="DCT26" s="121"/>
      <c r="DCU26" s="121"/>
      <c r="DCV26" s="121"/>
      <c r="DCW26" s="121"/>
      <c r="DCX26" s="121"/>
      <c r="DCY26" s="121"/>
      <c r="DCZ26" s="121"/>
      <c r="DDA26" s="121"/>
      <c r="DDB26" s="121"/>
      <c r="DDC26" s="121"/>
      <c r="DDD26" s="121"/>
      <c r="DDE26" s="121"/>
      <c r="DDF26" s="121"/>
      <c r="DDG26" s="121"/>
      <c r="DDH26" s="121"/>
      <c r="DDI26" s="121"/>
      <c r="DDJ26" s="121"/>
      <c r="DDK26" s="121"/>
      <c r="DDL26" s="121"/>
      <c r="DDM26" s="121"/>
      <c r="DDN26" s="121"/>
      <c r="DDO26" s="121"/>
      <c r="DDP26" s="121"/>
      <c r="DDQ26" s="121"/>
      <c r="DDR26" s="121"/>
      <c r="DDS26" s="121"/>
      <c r="DDT26" s="121"/>
      <c r="DDU26" s="121"/>
      <c r="DDV26" s="121"/>
      <c r="DDW26" s="121"/>
      <c r="DDX26" s="121"/>
      <c r="DDY26" s="121"/>
      <c r="DDZ26" s="121"/>
      <c r="DEA26" s="121"/>
      <c r="DEB26" s="121"/>
      <c r="DEC26" s="121"/>
      <c r="DED26" s="121"/>
      <c r="DEE26" s="121"/>
      <c r="DEF26" s="121"/>
      <c r="DEG26" s="121"/>
      <c r="DEH26" s="121"/>
      <c r="DEI26" s="121"/>
      <c r="DEJ26" s="121"/>
      <c r="DEK26" s="121"/>
      <c r="DEL26" s="121"/>
      <c r="DEM26" s="121"/>
      <c r="DEN26" s="121"/>
      <c r="DEO26" s="121"/>
      <c r="DEP26" s="121"/>
      <c r="DEQ26" s="121"/>
      <c r="DER26" s="121"/>
      <c r="DES26" s="121"/>
      <c r="DET26" s="121"/>
      <c r="DEU26" s="121"/>
      <c r="DEV26" s="121"/>
      <c r="DEW26" s="121"/>
      <c r="DEX26" s="121"/>
      <c r="DEY26" s="121"/>
      <c r="DEZ26" s="121"/>
      <c r="DFA26" s="121"/>
      <c r="DFB26" s="121"/>
      <c r="DFC26" s="121"/>
      <c r="DFD26" s="121"/>
      <c r="DFE26" s="121"/>
      <c r="DFF26" s="121"/>
      <c r="DFG26" s="121"/>
      <c r="DFH26" s="121"/>
      <c r="DFI26" s="121"/>
      <c r="DFJ26" s="121"/>
      <c r="DFK26" s="121"/>
      <c r="DFL26" s="121"/>
      <c r="DFM26" s="121"/>
      <c r="DFN26" s="121"/>
      <c r="DFO26" s="121"/>
      <c r="DFP26" s="121"/>
      <c r="DFQ26" s="121"/>
      <c r="DFR26" s="121"/>
      <c r="DFS26" s="121"/>
      <c r="DFT26" s="121"/>
      <c r="DFU26" s="121"/>
      <c r="DFV26" s="121"/>
      <c r="DFW26" s="121"/>
      <c r="DFX26" s="121"/>
      <c r="DFY26" s="121"/>
      <c r="DFZ26" s="121"/>
      <c r="DGA26" s="121"/>
      <c r="DGB26" s="121"/>
      <c r="DGC26" s="121"/>
      <c r="DGD26" s="121"/>
      <c r="DGE26" s="121"/>
      <c r="DGF26" s="121"/>
      <c r="DGG26" s="121"/>
      <c r="DGH26" s="121"/>
      <c r="DGI26" s="121"/>
      <c r="DGJ26" s="121"/>
      <c r="DGK26" s="121"/>
      <c r="DGL26" s="121"/>
      <c r="DGM26" s="121"/>
      <c r="DGN26" s="121"/>
      <c r="DGO26" s="121"/>
      <c r="DGP26" s="121"/>
      <c r="DGQ26" s="121"/>
      <c r="DGR26" s="121"/>
      <c r="DGS26" s="121"/>
      <c r="DGT26" s="121"/>
      <c r="DGU26" s="121"/>
      <c r="DGV26" s="121"/>
      <c r="DGW26" s="121"/>
      <c r="DGX26" s="121"/>
      <c r="DGY26" s="121"/>
      <c r="DGZ26" s="121"/>
      <c r="DHA26" s="121"/>
      <c r="DHB26" s="121"/>
      <c r="DHC26" s="121"/>
      <c r="DHD26" s="121"/>
      <c r="DHE26" s="121"/>
      <c r="DHF26" s="121"/>
      <c r="DHG26" s="121"/>
      <c r="DHH26" s="121"/>
      <c r="DHI26" s="121"/>
      <c r="DHJ26" s="121"/>
      <c r="DHK26" s="121"/>
      <c r="DHL26" s="121"/>
      <c r="DHM26" s="121"/>
      <c r="DHN26" s="121"/>
      <c r="DHO26" s="121"/>
      <c r="DHP26" s="121"/>
      <c r="DHQ26" s="121"/>
      <c r="DHR26" s="121"/>
      <c r="DHS26" s="121"/>
      <c r="DHT26" s="121"/>
      <c r="DHU26" s="121"/>
      <c r="DHV26" s="121"/>
      <c r="DHW26" s="121"/>
      <c r="DHX26" s="121"/>
      <c r="DHY26" s="121"/>
      <c r="DHZ26" s="121"/>
      <c r="DIA26" s="121"/>
      <c r="DIB26" s="121"/>
      <c r="DIC26" s="121"/>
      <c r="DID26" s="121"/>
      <c r="DIE26" s="121"/>
      <c r="DIF26" s="121"/>
      <c r="DIG26" s="121"/>
      <c r="DIH26" s="121"/>
      <c r="DII26" s="121"/>
      <c r="DIJ26" s="121"/>
      <c r="DIK26" s="121"/>
      <c r="DIL26" s="121"/>
      <c r="DIM26" s="121"/>
      <c r="DIN26" s="121"/>
      <c r="DIO26" s="121"/>
      <c r="DIP26" s="121"/>
      <c r="DIQ26" s="121"/>
      <c r="DIR26" s="121"/>
      <c r="DIS26" s="121"/>
      <c r="DIT26" s="121"/>
      <c r="DIU26" s="121"/>
      <c r="DIV26" s="121"/>
      <c r="DIW26" s="121"/>
      <c r="DIX26" s="121"/>
      <c r="DIY26" s="121"/>
      <c r="DIZ26" s="121"/>
      <c r="DJA26" s="121"/>
      <c r="DJB26" s="121"/>
      <c r="DJC26" s="121"/>
      <c r="DJD26" s="121"/>
      <c r="DJE26" s="121"/>
      <c r="DJF26" s="121"/>
      <c r="DJG26" s="121"/>
      <c r="DJH26" s="121"/>
      <c r="DJI26" s="121"/>
      <c r="DJJ26" s="121"/>
      <c r="DJK26" s="121"/>
      <c r="DJL26" s="121"/>
      <c r="DJM26" s="121"/>
      <c r="DJN26" s="121"/>
      <c r="DJO26" s="121"/>
      <c r="DJP26" s="121"/>
      <c r="DJQ26" s="121"/>
      <c r="DJR26" s="121"/>
      <c r="DJS26" s="121"/>
      <c r="DJT26" s="121"/>
      <c r="DJU26" s="121"/>
      <c r="DJV26" s="121"/>
      <c r="DJW26" s="121"/>
      <c r="DJX26" s="121"/>
      <c r="DJY26" s="121"/>
      <c r="DJZ26" s="121"/>
      <c r="DKA26" s="121"/>
      <c r="DKB26" s="121"/>
      <c r="DKC26" s="121"/>
      <c r="DKD26" s="121"/>
      <c r="DKE26" s="121"/>
      <c r="DKF26" s="121"/>
      <c r="DKG26" s="121"/>
      <c r="DKH26" s="121"/>
      <c r="DKI26" s="121"/>
      <c r="DKJ26" s="121"/>
      <c r="DKK26" s="121"/>
      <c r="DKL26" s="121"/>
      <c r="DKM26" s="121"/>
      <c r="DKN26" s="121"/>
      <c r="DKO26" s="121"/>
      <c r="DKP26" s="121"/>
      <c r="DKQ26" s="121"/>
      <c r="DKR26" s="121"/>
      <c r="DKS26" s="121"/>
      <c r="DKT26" s="121"/>
      <c r="DKU26" s="121"/>
      <c r="DKV26" s="121"/>
      <c r="DKW26" s="121"/>
      <c r="DKX26" s="121"/>
      <c r="DKY26" s="121"/>
      <c r="DKZ26" s="121"/>
      <c r="DLA26" s="121"/>
      <c r="DLB26" s="121"/>
      <c r="DLC26" s="121"/>
      <c r="DLD26" s="121"/>
      <c r="DLE26" s="121"/>
      <c r="DLF26" s="121"/>
      <c r="DLG26" s="121"/>
      <c r="DLH26" s="121"/>
      <c r="DLI26" s="121"/>
      <c r="DLJ26" s="121"/>
      <c r="DLK26" s="121"/>
      <c r="DLL26" s="121"/>
      <c r="DLM26" s="121"/>
      <c r="DLN26" s="121"/>
      <c r="DLO26" s="121"/>
      <c r="DLP26" s="121"/>
      <c r="DLQ26" s="121"/>
      <c r="DLR26" s="121"/>
      <c r="DLS26" s="121"/>
      <c r="DLT26" s="121"/>
      <c r="DLU26" s="121"/>
      <c r="DLV26" s="121"/>
      <c r="DLW26" s="121"/>
      <c r="DLX26" s="121"/>
      <c r="DLY26" s="121"/>
      <c r="DLZ26" s="121"/>
      <c r="DMA26" s="121"/>
      <c r="DMB26" s="121"/>
      <c r="DMC26" s="121"/>
      <c r="DMD26" s="121"/>
      <c r="DME26" s="121"/>
      <c r="DMF26" s="121"/>
      <c r="DMG26" s="121"/>
      <c r="DMH26" s="121"/>
      <c r="DMI26" s="121"/>
      <c r="DMJ26" s="121"/>
      <c r="DMK26" s="121"/>
      <c r="DML26" s="121"/>
      <c r="DMM26" s="121"/>
      <c r="DMN26" s="121"/>
      <c r="DMO26" s="121"/>
      <c r="DMP26" s="121"/>
      <c r="DMQ26" s="121"/>
      <c r="DMR26" s="121"/>
      <c r="DMS26" s="121"/>
      <c r="DMT26" s="121"/>
      <c r="DMU26" s="121"/>
      <c r="DMV26" s="121"/>
      <c r="DMW26" s="121"/>
      <c r="DMX26" s="121"/>
      <c r="DMY26" s="121"/>
      <c r="DMZ26" s="121"/>
      <c r="DNA26" s="121"/>
      <c r="DNB26" s="121"/>
      <c r="DNC26" s="121"/>
      <c r="DND26" s="121"/>
      <c r="DNE26" s="121"/>
      <c r="DNF26" s="121"/>
      <c r="DNG26" s="121"/>
      <c r="DNH26" s="121"/>
      <c r="DNI26" s="121"/>
      <c r="DNJ26" s="121"/>
      <c r="DNK26" s="121"/>
      <c r="DNL26" s="121"/>
      <c r="DNM26" s="121"/>
      <c r="DNN26" s="121"/>
      <c r="DNO26" s="121"/>
      <c r="DNP26" s="121"/>
      <c r="DNQ26" s="121"/>
      <c r="DNR26" s="121"/>
      <c r="DNS26" s="121"/>
      <c r="DNT26" s="121"/>
      <c r="DNU26" s="121"/>
      <c r="DNV26" s="121"/>
      <c r="DNW26" s="121"/>
      <c r="DNX26" s="121"/>
      <c r="DNY26" s="121"/>
      <c r="DNZ26" s="121"/>
      <c r="DOA26" s="121"/>
      <c r="DOB26" s="121"/>
      <c r="DOC26" s="121"/>
      <c r="DOD26" s="121"/>
      <c r="DOE26" s="121"/>
      <c r="DOF26" s="121"/>
      <c r="DOG26" s="121"/>
      <c r="DOH26" s="121"/>
      <c r="DOI26" s="121"/>
      <c r="DOJ26" s="121"/>
      <c r="DOK26" s="121"/>
      <c r="DOL26" s="121"/>
      <c r="DOM26" s="121"/>
      <c r="DON26" s="121"/>
      <c r="DOO26" s="121"/>
      <c r="DOP26" s="121"/>
      <c r="DOQ26" s="121"/>
      <c r="DOR26" s="121"/>
      <c r="DOS26" s="121"/>
      <c r="DOT26" s="121"/>
      <c r="DOU26" s="121"/>
      <c r="DOV26" s="121"/>
      <c r="DOW26" s="121"/>
      <c r="DOX26" s="121"/>
      <c r="DOY26" s="121"/>
      <c r="DOZ26" s="121"/>
      <c r="DPA26" s="121"/>
      <c r="DPB26" s="121"/>
      <c r="DPC26" s="121"/>
      <c r="DPD26" s="121"/>
      <c r="DPE26" s="121"/>
      <c r="DPF26" s="121"/>
      <c r="DPG26" s="121"/>
      <c r="DPH26" s="121"/>
      <c r="DPI26" s="121"/>
      <c r="DPJ26" s="121"/>
      <c r="DPK26" s="121"/>
      <c r="DPL26" s="121"/>
      <c r="DPM26" s="121"/>
      <c r="DPN26" s="121"/>
      <c r="DPO26" s="121"/>
      <c r="DPP26" s="121"/>
      <c r="DPQ26" s="121"/>
      <c r="DPR26" s="121"/>
      <c r="DPS26" s="121"/>
      <c r="DPT26" s="121"/>
      <c r="DPU26" s="121"/>
      <c r="DPV26" s="121"/>
      <c r="DPW26" s="121"/>
      <c r="DPX26" s="121"/>
      <c r="DPY26" s="121"/>
      <c r="DPZ26" s="121"/>
      <c r="DQA26" s="121"/>
      <c r="DQB26" s="121"/>
      <c r="DQC26" s="121"/>
      <c r="DQD26" s="121"/>
      <c r="DQE26" s="121"/>
      <c r="DQF26" s="121"/>
      <c r="DQG26" s="121"/>
      <c r="DQH26" s="121"/>
      <c r="DQI26" s="121"/>
      <c r="DQJ26" s="121"/>
      <c r="DQK26" s="121"/>
      <c r="DQL26" s="121"/>
      <c r="DQM26" s="121"/>
      <c r="DQN26" s="121"/>
      <c r="DQO26" s="121"/>
      <c r="DQP26" s="121"/>
      <c r="DQQ26" s="121"/>
      <c r="DQR26" s="121"/>
      <c r="DQS26" s="121"/>
      <c r="DQT26" s="121"/>
      <c r="DQU26" s="121"/>
      <c r="DQV26" s="121"/>
      <c r="DQW26" s="121"/>
      <c r="DQX26" s="121"/>
      <c r="DQY26" s="121"/>
      <c r="DQZ26" s="121"/>
      <c r="DRA26" s="121"/>
      <c r="DRB26" s="121"/>
      <c r="DRC26" s="121"/>
      <c r="DRD26" s="121"/>
      <c r="DRE26" s="121"/>
      <c r="DRF26" s="121"/>
      <c r="DRG26" s="121"/>
      <c r="DRH26" s="121"/>
      <c r="DRI26" s="121"/>
      <c r="DRJ26" s="121"/>
      <c r="DRK26" s="121"/>
      <c r="DRL26" s="121"/>
      <c r="DRM26" s="121"/>
      <c r="DRN26" s="121"/>
      <c r="DRO26" s="121"/>
      <c r="DRP26" s="121"/>
      <c r="DRQ26" s="121"/>
      <c r="DRR26" s="121"/>
      <c r="DRS26" s="121"/>
      <c r="DRT26" s="121"/>
      <c r="DRU26" s="121"/>
      <c r="DRV26" s="121"/>
      <c r="DRW26" s="121"/>
      <c r="DRX26" s="121"/>
      <c r="DRY26" s="121"/>
      <c r="DRZ26" s="121"/>
      <c r="DSA26" s="121"/>
      <c r="DSB26" s="121"/>
      <c r="DSC26" s="121"/>
      <c r="DSD26" s="121"/>
      <c r="DSE26" s="121"/>
      <c r="DSF26" s="121"/>
      <c r="DSG26" s="121"/>
      <c r="DSH26" s="121"/>
      <c r="DSI26" s="121"/>
      <c r="DSJ26" s="121"/>
      <c r="DSK26" s="121"/>
      <c r="DSL26" s="121"/>
      <c r="DSM26" s="121"/>
      <c r="DSN26" s="121"/>
      <c r="DSO26" s="121"/>
      <c r="DSP26" s="121"/>
      <c r="DSQ26" s="121"/>
      <c r="DSR26" s="121"/>
      <c r="DSS26" s="121"/>
      <c r="DST26" s="121"/>
      <c r="DSU26" s="121"/>
      <c r="DSV26" s="121"/>
      <c r="DSW26" s="121"/>
      <c r="DSX26" s="121"/>
      <c r="DSY26" s="121"/>
      <c r="DSZ26" s="121"/>
      <c r="DTA26" s="121"/>
      <c r="DTB26" s="121"/>
      <c r="DTC26" s="121"/>
      <c r="DTD26" s="121"/>
      <c r="DTE26" s="121"/>
      <c r="DTF26" s="121"/>
      <c r="DTG26" s="121"/>
      <c r="DTH26" s="121"/>
      <c r="DTI26" s="121"/>
      <c r="DTJ26" s="121"/>
      <c r="DTK26" s="121"/>
      <c r="DTL26" s="121"/>
      <c r="DTM26" s="121"/>
      <c r="DTN26" s="121"/>
      <c r="DTO26" s="121"/>
      <c r="DTP26" s="121"/>
      <c r="DTQ26" s="121"/>
      <c r="DTR26" s="121"/>
      <c r="DTS26" s="121"/>
      <c r="DTT26" s="121"/>
      <c r="DTU26" s="121"/>
      <c r="DTV26" s="121"/>
      <c r="DTW26" s="121"/>
      <c r="DTX26" s="121"/>
      <c r="DTY26" s="121"/>
      <c r="DTZ26" s="121"/>
      <c r="DUA26" s="121"/>
      <c r="DUB26" s="121"/>
      <c r="DUC26" s="121"/>
      <c r="DUD26" s="121"/>
      <c r="DUE26" s="121"/>
      <c r="DUF26" s="121"/>
      <c r="DUG26" s="121"/>
      <c r="DUH26" s="121"/>
      <c r="DUI26" s="121"/>
      <c r="DUJ26" s="121"/>
      <c r="DUK26" s="121"/>
      <c r="DUL26" s="121"/>
      <c r="DUM26" s="121"/>
      <c r="DUN26" s="121"/>
      <c r="DUO26" s="121"/>
      <c r="DUP26" s="121"/>
      <c r="DUQ26" s="121"/>
      <c r="DUR26" s="121"/>
      <c r="DUS26" s="121"/>
      <c r="DUT26" s="121"/>
      <c r="DUU26" s="121"/>
      <c r="DUV26" s="121"/>
      <c r="DUW26" s="121"/>
      <c r="DUX26" s="121"/>
      <c r="DUY26" s="121"/>
      <c r="DUZ26" s="121"/>
      <c r="DVA26" s="121"/>
      <c r="DVB26" s="121"/>
      <c r="DVC26" s="121"/>
      <c r="DVD26" s="121"/>
      <c r="DVE26" s="121"/>
      <c r="DVF26" s="121"/>
      <c r="DVG26" s="121"/>
      <c r="DVH26" s="121"/>
      <c r="DVI26" s="121"/>
      <c r="DVJ26" s="121"/>
      <c r="DVK26" s="121"/>
      <c r="DVL26" s="121"/>
      <c r="DVM26" s="121"/>
      <c r="DVN26" s="121"/>
      <c r="DVO26" s="121"/>
      <c r="DVP26" s="121"/>
      <c r="DVQ26" s="121"/>
      <c r="DVR26" s="121"/>
      <c r="DVS26" s="121"/>
      <c r="DVT26" s="121"/>
      <c r="DVU26" s="121"/>
      <c r="DVV26" s="121"/>
      <c r="DVW26" s="121"/>
      <c r="DVX26" s="121"/>
      <c r="DVY26" s="121"/>
      <c r="DVZ26" s="121"/>
      <c r="DWA26" s="121"/>
      <c r="DWB26" s="121"/>
      <c r="DWC26" s="121"/>
      <c r="DWD26" s="121"/>
      <c r="DWE26" s="121"/>
      <c r="DWF26" s="121"/>
      <c r="DWG26" s="121"/>
      <c r="DWH26" s="121"/>
      <c r="DWI26" s="121"/>
      <c r="DWJ26" s="121"/>
      <c r="DWK26" s="121"/>
      <c r="DWL26" s="121"/>
      <c r="DWM26" s="121"/>
      <c r="DWN26" s="121"/>
      <c r="DWO26" s="121"/>
      <c r="DWP26" s="121"/>
      <c r="DWQ26" s="121"/>
      <c r="DWR26" s="121"/>
      <c r="DWS26" s="121"/>
      <c r="DWT26" s="121"/>
      <c r="DWU26" s="121"/>
      <c r="DWV26" s="121"/>
      <c r="DWW26" s="121"/>
      <c r="DWX26" s="121"/>
      <c r="DWY26" s="121"/>
      <c r="DWZ26" s="121"/>
      <c r="DXA26" s="121"/>
      <c r="DXB26" s="121"/>
      <c r="DXC26" s="121"/>
      <c r="DXD26" s="121"/>
      <c r="DXE26" s="121"/>
      <c r="DXF26" s="121"/>
      <c r="DXG26" s="121"/>
      <c r="DXH26" s="121"/>
      <c r="DXI26" s="121"/>
      <c r="DXJ26" s="121"/>
      <c r="DXK26" s="121"/>
      <c r="DXL26" s="121"/>
      <c r="DXM26" s="121"/>
      <c r="DXN26" s="121"/>
      <c r="DXO26" s="121"/>
      <c r="DXP26" s="121"/>
      <c r="DXQ26" s="121"/>
      <c r="DXR26" s="121"/>
      <c r="DXS26" s="121"/>
      <c r="DXT26" s="121"/>
      <c r="DXU26" s="121"/>
      <c r="DXV26" s="121"/>
      <c r="DXW26" s="121"/>
      <c r="DXX26" s="121"/>
      <c r="DXY26" s="121"/>
      <c r="DXZ26" s="121"/>
      <c r="DYA26" s="121"/>
      <c r="DYB26" s="121"/>
      <c r="DYC26" s="121"/>
      <c r="DYD26" s="121"/>
      <c r="DYE26" s="121"/>
      <c r="DYF26" s="121"/>
      <c r="DYG26" s="121"/>
      <c r="DYH26" s="121"/>
      <c r="DYI26" s="121"/>
      <c r="DYJ26" s="121"/>
      <c r="DYK26" s="121"/>
      <c r="DYL26" s="121"/>
      <c r="DYM26" s="121"/>
      <c r="DYN26" s="121"/>
      <c r="DYO26" s="121"/>
      <c r="DYP26" s="121"/>
      <c r="DYQ26" s="121"/>
      <c r="DYR26" s="121"/>
      <c r="DYS26" s="121"/>
      <c r="DYT26" s="121"/>
      <c r="DYU26" s="121"/>
      <c r="DYV26" s="121"/>
      <c r="DYW26" s="121"/>
      <c r="DYX26" s="121"/>
      <c r="DYY26" s="121"/>
      <c r="DYZ26" s="121"/>
      <c r="DZA26" s="121"/>
      <c r="DZB26" s="121"/>
      <c r="DZC26" s="121"/>
      <c r="DZD26" s="121"/>
      <c r="DZE26" s="121"/>
      <c r="DZF26" s="121"/>
      <c r="DZG26" s="121"/>
      <c r="DZH26" s="121"/>
      <c r="DZI26" s="121"/>
      <c r="DZJ26" s="121"/>
      <c r="DZK26" s="121"/>
      <c r="DZL26" s="121"/>
      <c r="DZM26" s="121"/>
      <c r="DZN26" s="121"/>
      <c r="DZO26" s="121"/>
      <c r="DZP26" s="121"/>
      <c r="DZQ26" s="121"/>
      <c r="DZR26" s="121"/>
      <c r="DZS26" s="121"/>
      <c r="DZT26" s="121"/>
      <c r="DZU26" s="121"/>
      <c r="DZV26" s="121"/>
      <c r="DZW26" s="121"/>
      <c r="DZX26" s="121"/>
      <c r="DZY26" s="121"/>
      <c r="DZZ26" s="121"/>
      <c r="EAA26" s="121"/>
      <c r="EAB26" s="121"/>
      <c r="EAC26" s="121"/>
      <c r="EAD26" s="121"/>
      <c r="EAE26" s="121"/>
      <c r="EAF26" s="121"/>
      <c r="EAG26" s="121"/>
      <c r="EAH26" s="121"/>
      <c r="EAI26" s="121"/>
      <c r="EAJ26" s="121"/>
      <c r="EAK26" s="121"/>
      <c r="EAL26" s="121"/>
      <c r="EAM26" s="121"/>
      <c r="EAN26" s="121"/>
      <c r="EAO26" s="121"/>
      <c r="EAP26" s="121"/>
      <c r="EAQ26" s="121"/>
      <c r="EAR26" s="121"/>
      <c r="EAS26" s="121"/>
      <c r="EAT26" s="121"/>
      <c r="EAU26" s="121"/>
      <c r="EAV26" s="121"/>
      <c r="EAW26" s="121"/>
      <c r="EAX26" s="121"/>
      <c r="EAY26" s="121"/>
      <c r="EAZ26" s="121"/>
      <c r="EBA26" s="121"/>
      <c r="EBB26" s="121"/>
      <c r="EBC26" s="121"/>
      <c r="EBD26" s="121"/>
      <c r="EBE26" s="121"/>
      <c r="EBF26" s="121"/>
      <c r="EBG26" s="121"/>
      <c r="EBH26" s="121"/>
      <c r="EBI26" s="121"/>
      <c r="EBJ26" s="121"/>
      <c r="EBK26" s="121"/>
      <c r="EBL26" s="121"/>
      <c r="EBM26" s="121"/>
      <c r="EBN26" s="121"/>
      <c r="EBO26" s="121"/>
      <c r="EBP26" s="121"/>
      <c r="EBQ26" s="121"/>
      <c r="EBR26" s="121"/>
      <c r="EBS26" s="121"/>
      <c r="EBT26" s="121"/>
      <c r="EBU26" s="121"/>
      <c r="EBV26" s="121"/>
      <c r="EBW26" s="121"/>
      <c r="EBX26" s="121"/>
      <c r="EBY26" s="121"/>
      <c r="EBZ26" s="121"/>
      <c r="ECA26" s="121"/>
      <c r="ECB26" s="121"/>
      <c r="ECC26" s="121"/>
      <c r="ECD26" s="121"/>
      <c r="ECE26" s="121"/>
      <c r="ECF26" s="121"/>
      <c r="ECG26" s="121"/>
      <c r="ECH26" s="121"/>
      <c r="ECI26" s="121"/>
      <c r="ECJ26" s="121"/>
      <c r="ECK26" s="121"/>
      <c r="ECL26" s="121"/>
      <c r="ECM26" s="121"/>
      <c r="ECN26" s="121"/>
      <c r="ECO26" s="121"/>
      <c r="ECP26" s="121"/>
      <c r="ECQ26" s="121"/>
      <c r="ECR26" s="121"/>
      <c r="ECS26" s="121"/>
      <c r="ECT26" s="121"/>
      <c r="ECU26" s="121"/>
      <c r="ECV26" s="121"/>
      <c r="ECW26" s="121"/>
      <c r="ECX26" s="121"/>
      <c r="ECY26" s="121"/>
      <c r="ECZ26" s="121"/>
      <c r="EDA26" s="121"/>
      <c r="EDB26" s="121"/>
      <c r="EDC26" s="121"/>
      <c r="EDD26" s="121"/>
      <c r="EDE26" s="121"/>
      <c r="EDF26" s="121"/>
      <c r="EDG26" s="121"/>
      <c r="EDH26" s="121"/>
      <c r="EDI26" s="121"/>
      <c r="EDJ26" s="121"/>
      <c r="EDK26" s="121"/>
      <c r="EDL26" s="121"/>
      <c r="EDM26" s="121"/>
      <c r="EDN26" s="121"/>
      <c r="EDO26" s="121"/>
      <c r="EDP26" s="121"/>
      <c r="EDQ26" s="121"/>
      <c r="EDR26" s="121"/>
      <c r="EDS26" s="121"/>
      <c r="EDT26" s="121"/>
      <c r="EDU26" s="121"/>
      <c r="EDV26" s="121"/>
      <c r="EDW26" s="121"/>
      <c r="EDX26" s="121"/>
      <c r="EDY26" s="121"/>
      <c r="EDZ26" s="121"/>
      <c r="EEA26" s="121"/>
      <c r="EEB26" s="121"/>
      <c r="EEC26" s="121"/>
      <c r="EED26" s="121"/>
      <c r="EEE26" s="121"/>
      <c r="EEF26" s="121"/>
      <c r="EEG26" s="121"/>
      <c r="EEH26" s="121"/>
      <c r="EEI26" s="121"/>
      <c r="EEJ26" s="121"/>
      <c r="EEK26" s="121"/>
      <c r="EEL26" s="121"/>
      <c r="EEM26" s="121"/>
      <c r="EEN26" s="121"/>
      <c r="EEO26" s="121"/>
      <c r="EEP26" s="121"/>
      <c r="EEQ26" s="121"/>
      <c r="EER26" s="121"/>
      <c r="EES26" s="121"/>
      <c r="EET26" s="121"/>
      <c r="EEU26" s="121"/>
      <c r="EEV26" s="121"/>
      <c r="EEW26" s="121"/>
      <c r="EEX26" s="121"/>
      <c r="EEY26" s="121"/>
      <c r="EEZ26" s="121"/>
      <c r="EFA26" s="121"/>
      <c r="EFB26" s="121"/>
      <c r="EFC26" s="121"/>
      <c r="EFD26" s="121"/>
      <c r="EFE26" s="121"/>
      <c r="EFF26" s="121"/>
      <c r="EFG26" s="121"/>
      <c r="EFH26" s="121"/>
      <c r="EFI26" s="121"/>
      <c r="EFJ26" s="121"/>
      <c r="EFK26" s="121"/>
      <c r="EFL26" s="121"/>
      <c r="EFM26" s="121"/>
      <c r="EFN26" s="121"/>
      <c r="EFO26" s="121"/>
      <c r="EFP26" s="121"/>
      <c r="EFQ26" s="121"/>
      <c r="EFR26" s="121"/>
      <c r="EFS26" s="121"/>
      <c r="EFT26" s="121"/>
      <c r="EFU26" s="121"/>
      <c r="EFV26" s="121"/>
      <c r="EFW26" s="121"/>
      <c r="EFX26" s="121"/>
      <c r="EFY26" s="121"/>
      <c r="EFZ26" s="121"/>
      <c r="EGA26" s="121"/>
      <c r="EGB26" s="121"/>
      <c r="EGC26" s="121"/>
      <c r="EGD26" s="121"/>
      <c r="EGE26" s="121"/>
      <c r="EGF26" s="121"/>
      <c r="EGG26" s="121"/>
      <c r="EGH26" s="121"/>
      <c r="EGI26" s="121"/>
      <c r="EGJ26" s="121"/>
      <c r="EGK26" s="121"/>
      <c r="EGL26" s="121"/>
      <c r="EGM26" s="121"/>
      <c r="EGN26" s="121"/>
      <c r="EGO26" s="121"/>
      <c r="EGP26" s="121"/>
      <c r="EGQ26" s="121"/>
      <c r="EGR26" s="121"/>
      <c r="EGS26" s="121"/>
      <c r="EGT26" s="121"/>
      <c r="EGU26" s="121"/>
      <c r="EGV26" s="121"/>
      <c r="EGW26" s="121"/>
      <c r="EGX26" s="121"/>
      <c r="EGY26" s="121"/>
      <c r="EGZ26" s="121"/>
      <c r="EHA26" s="121"/>
      <c r="EHB26" s="121"/>
      <c r="EHC26" s="121"/>
      <c r="EHD26" s="121"/>
      <c r="EHE26" s="121"/>
      <c r="EHF26" s="121"/>
      <c r="EHG26" s="121"/>
      <c r="EHH26" s="121"/>
      <c r="EHI26" s="121"/>
      <c r="EHJ26" s="121"/>
      <c r="EHK26" s="121"/>
      <c r="EHL26" s="121"/>
      <c r="EHM26" s="121"/>
      <c r="EHN26" s="121"/>
      <c r="EHO26" s="121"/>
      <c r="EHP26" s="121"/>
      <c r="EHQ26" s="121"/>
      <c r="EHR26" s="121"/>
      <c r="EHS26" s="121"/>
      <c r="EHT26" s="121"/>
      <c r="EHU26" s="121"/>
      <c r="EHV26" s="121"/>
      <c r="EHW26" s="121"/>
      <c r="EHX26" s="121"/>
      <c r="EHY26" s="121"/>
      <c r="EHZ26" s="121"/>
      <c r="EIA26" s="121"/>
      <c r="EIB26" s="121"/>
      <c r="EIC26" s="121"/>
      <c r="EID26" s="121"/>
      <c r="EIE26" s="121"/>
      <c r="EIF26" s="121"/>
      <c r="EIG26" s="121"/>
      <c r="EIH26" s="121"/>
      <c r="EII26" s="121"/>
      <c r="EIJ26" s="121"/>
      <c r="EIK26" s="121"/>
      <c r="EIL26" s="121"/>
      <c r="EIM26" s="121"/>
      <c r="EIN26" s="121"/>
      <c r="EIO26" s="121"/>
      <c r="EIP26" s="121"/>
      <c r="EIQ26" s="121"/>
      <c r="EIR26" s="121"/>
      <c r="EIS26" s="121"/>
      <c r="EIT26" s="121"/>
      <c r="EIU26" s="121"/>
      <c r="EIV26" s="121"/>
      <c r="EIW26" s="121"/>
      <c r="EIX26" s="121"/>
      <c r="EIY26" s="121"/>
      <c r="EIZ26" s="121"/>
      <c r="EJA26" s="121"/>
      <c r="EJB26" s="121"/>
      <c r="EJC26" s="121"/>
      <c r="EJD26" s="121"/>
      <c r="EJE26" s="121"/>
      <c r="EJF26" s="121"/>
      <c r="EJG26" s="121"/>
      <c r="EJH26" s="121"/>
      <c r="EJI26" s="121"/>
      <c r="EJJ26" s="121"/>
      <c r="EJK26" s="121"/>
      <c r="EJL26" s="121"/>
      <c r="EJM26" s="121"/>
      <c r="EJN26" s="121"/>
      <c r="EJO26" s="121"/>
      <c r="EJP26" s="121"/>
      <c r="EJQ26" s="121"/>
      <c r="EJR26" s="121"/>
      <c r="EJS26" s="121"/>
      <c r="EJT26" s="121"/>
      <c r="EJU26" s="121"/>
      <c r="EJV26" s="121"/>
      <c r="EJW26" s="121"/>
      <c r="EJX26" s="121"/>
      <c r="EJY26" s="121"/>
      <c r="EJZ26" s="121"/>
      <c r="EKA26" s="121"/>
      <c r="EKB26" s="121"/>
      <c r="EKC26" s="121"/>
      <c r="EKD26" s="121"/>
      <c r="EKE26" s="121"/>
      <c r="EKF26" s="121"/>
      <c r="EKG26" s="121"/>
      <c r="EKH26" s="121"/>
      <c r="EKI26" s="121"/>
      <c r="EKJ26" s="121"/>
      <c r="EKK26" s="121"/>
      <c r="EKL26" s="121"/>
      <c r="EKM26" s="121"/>
      <c r="EKN26" s="121"/>
      <c r="EKO26" s="121"/>
      <c r="EKP26" s="121"/>
      <c r="EKQ26" s="121"/>
      <c r="EKR26" s="121"/>
      <c r="EKS26" s="121"/>
      <c r="EKT26" s="121"/>
      <c r="EKU26" s="121"/>
      <c r="EKV26" s="121"/>
      <c r="EKW26" s="121"/>
      <c r="EKX26" s="121"/>
      <c r="EKY26" s="121"/>
      <c r="EKZ26" s="121"/>
      <c r="ELA26" s="121"/>
      <c r="ELB26" s="121"/>
      <c r="ELC26" s="121"/>
      <c r="ELD26" s="121"/>
      <c r="ELE26" s="121"/>
      <c r="ELF26" s="121"/>
      <c r="ELG26" s="121"/>
      <c r="ELH26" s="121"/>
      <c r="ELI26" s="121"/>
      <c r="ELJ26" s="121"/>
      <c r="ELK26" s="121"/>
      <c r="ELL26" s="121"/>
      <c r="ELM26" s="121"/>
      <c r="ELN26" s="121"/>
      <c r="ELO26" s="121"/>
      <c r="ELP26" s="121"/>
      <c r="ELQ26" s="121"/>
      <c r="ELR26" s="121"/>
      <c r="ELS26" s="121"/>
      <c r="ELT26" s="121"/>
      <c r="ELU26" s="121"/>
      <c r="ELV26" s="121"/>
      <c r="ELW26" s="121"/>
      <c r="ELX26" s="121"/>
      <c r="ELY26" s="121"/>
      <c r="ELZ26" s="121"/>
      <c r="EMA26" s="121"/>
      <c r="EMB26" s="121"/>
      <c r="EMC26" s="121"/>
      <c r="EMD26" s="121"/>
      <c r="EME26" s="121"/>
      <c r="EMF26" s="121"/>
      <c r="EMG26" s="121"/>
      <c r="EMH26" s="121"/>
      <c r="EMI26" s="121"/>
      <c r="EMJ26" s="121"/>
      <c r="EMK26" s="121"/>
      <c r="EML26" s="121"/>
      <c r="EMM26" s="121"/>
      <c r="EMN26" s="121"/>
      <c r="EMO26" s="121"/>
      <c r="EMP26" s="121"/>
      <c r="EMQ26" s="121"/>
      <c r="EMR26" s="121"/>
      <c r="EMS26" s="121"/>
      <c r="EMT26" s="121"/>
      <c r="EMU26" s="121"/>
      <c r="EMV26" s="121"/>
      <c r="EMW26" s="121"/>
      <c r="EMX26" s="121"/>
      <c r="EMY26" s="121"/>
      <c r="EMZ26" s="121"/>
      <c r="ENA26" s="121"/>
      <c r="ENB26" s="121"/>
      <c r="ENC26" s="121"/>
      <c r="END26" s="121"/>
      <c r="ENE26" s="121"/>
      <c r="ENF26" s="121"/>
      <c r="ENG26" s="121"/>
      <c r="ENH26" s="121"/>
      <c r="ENI26" s="121"/>
      <c r="ENJ26" s="121"/>
      <c r="ENK26" s="121"/>
      <c r="ENL26" s="121"/>
      <c r="ENM26" s="121"/>
      <c r="ENN26" s="121"/>
      <c r="ENO26" s="121"/>
      <c r="ENP26" s="121"/>
      <c r="ENQ26" s="121"/>
      <c r="ENR26" s="121"/>
      <c r="ENS26" s="121"/>
      <c r="ENT26" s="121"/>
      <c r="ENU26" s="121"/>
      <c r="ENV26" s="121"/>
      <c r="ENW26" s="121"/>
      <c r="ENX26" s="121"/>
      <c r="ENY26" s="121"/>
      <c r="ENZ26" s="121"/>
      <c r="EOA26" s="121"/>
      <c r="EOB26" s="121"/>
      <c r="EOC26" s="121"/>
      <c r="EOD26" s="121"/>
      <c r="EOE26" s="121"/>
      <c r="EOF26" s="121"/>
      <c r="EOG26" s="121"/>
      <c r="EOH26" s="121"/>
      <c r="EOI26" s="121"/>
      <c r="EOJ26" s="121"/>
      <c r="EOK26" s="121"/>
      <c r="EOL26" s="121"/>
      <c r="EOM26" s="121"/>
      <c r="EON26" s="121"/>
      <c r="EOO26" s="121"/>
      <c r="EOP26" s="121"/>
      <c r="EOQ26" s="121"/>
      <c r="EOR26" s="121"/>
      <c r="EOS26" s="121"/>
      <c r="EOT26" s="121"/>
      <c r="EOU26" s="121"/>
      <c r="EOV26" s="121"/>
      <c r="EOW26" s="121"/>
      <c r="EOX26" s="121"/>
      <c r="EOY26" s="121"/>
      <c r="EOZ26" s="121"/>
      <c r="EPA26" s="121"/>
      <c r="EPB26" s="121"/>
      <c r="EPC26" s="121"/>
      <c r="EPD26" s="121"/>
      <c r="EPE26" s="121"/>
      <c r="EPF26" s="121"/>
      <c r="EPG26" s="121"/>
      <c r="EPH26" s="121"/>
      <c r="EPI26" s="121"/>
      <c r="EPJ26" s="121"/>
      <c r="EPK26" s="121"/>
      <c r="EPL26" s="121"/>
      <c r="EPM26" s="121"/>
      <c r="EPN26" s="121"/>
      <c r="EPO26" s="121"/>
      <c r="EPP26" s="121"/>
      <c r="EPQ26" s="121"/>
      <c r="EPR26" s="121"/>
      <c r="EPS26" s="121"/>
      <c r="EPT26" s="121"/>
      <c r="EPU26" s="121"/>
      <c r="EPV26" s="121"/>
      <c r="EPW26" s="121"/>
      <c r="EPX26" s="121"/>
      <c r="EPY26" s="121"/>
      <c r="EPZ26" s="121"/>
      <c r="EQA26" s="121"/>
      <c r="EQB26" s="121"/>
      <c r="EQC26" s="121"/>
      <c r="EQD26" s="121"/>
      <c r="EQE26" s="121"/>
      <c r="EQF26" s="121"/>
      <c r="EQG26" s="121"/>
      <c r="EQH26" s="121"/>
      <c r="EQI26" s="121"/>
      <c r="EQJ26" s="121"/>
      <c r="EQK26" s="121"/>
      <c r="EQL26" s="121"/>
      <c r="EQM26" s="121"/>
      <c r="EQN26" s="121"/>
      <c r="EQO26" s="121"/>
      <c r="EQP26" s="121"/>
      <c r="EQQ26" s="121"/>
      <c r="EQR26" s="121"/>
      <c r="EQS26" s="121"/>
      <c r="EQT26" s="121"/>
      <c r="EQU26" s="121"/>
      <c r="EQV26" s="121"/>
      <c r="EQW26" s="121"/>
      <c r="EQX26" s="121"/>
      <c r="EQY26" s="121"/>
      <c r="EQZ26" s="121"/>
      <c r="ERA26" s="121"/>
      <c r="ERB26" s="121"/>
      <c r="ERC26" s="121"/>
      <c r="ERD26" s="121"/>
      <c r="ERE26" s="121"/>
      <c r="ERF26" s="121"/>
      <c r="ERG26" s="121"/>
      <c r="ERH26" s="121"/>
      <c r="ERI26" s="121"/>
      <c r="ERJ26" s="121"/>
      <c r="ERK26" s="121"/>
      <c r="ERL26" s="121"/>
      <c r="ERM26" s="121"/>
      <c r="ERN26" s="121"/>
      <c r="ERO26" s="121"/>
      <c r="ERP26" s="121"/>
      <c r="ERQ26" s="121"/>
      <c r="ERR26" s="121"/>
      <c r="ERS26" s="121"/>
      <c r="ERT26" s="121"/>
      <c r="ERU26" s="121"/>
      <c r="ERV26" s="121"/>
      <c r="ERW26" s="121"/>
      <c r="ERX26" s="121"/>
      <c r="ERY26" s="121"/>
      <c r="ERZ26" s="121"/>
      <c r="ESA26" s="121"/>
      <c r="ESB26" s="121"/>
      <c r="ESC26" s="121"/>
      <c r="ESD26" s="121"/>
      <c r="ESE26" s="121"/>
      <c r="ESF26" s="121"/>
      <c r="ESG26" s="121"/>
      <c r="ESH26" s="121"/>
      <c r="ESI26" s="121"/>
      <c r="ESJ26" s="121"/>
      <c r="ESK26" s="121"/>
      <c r="ESL26" s="121"/>
      <c r="ESM26" s="121"/>
      <c r="ESN26" s="121"/>
      <c r="ESO26" s="121"/>
      <c r="ESP26" s="121"/>
      <c r="ESQ26" s="121"/>
      <c r="ESR26" s="121"/>
      <c r="ESS26" s="121"/>
      <c r="EST26" s="121"/>
      <c r="ESU26" s="121"/>
      <c r="ESV26" s="121"/>
      <c r="ESW26" s="121"/>
      <c r="ESX26" s="121"/>
      <c r="ESY26" s="121"/>
      <c r="ESZ26" s="121"/>
      <c r="ETA26" s="121"/>
      <c r="ETB26" s="121"/>
      <c r="ETC26" s="121"/>
      <c r="ETD26" s="121"/>
      <c r="ETE26" s="121"/>
      <c r="ETF26" s="121"/>
      <c r="ETG26" s="121"/>
      <c r="ETH26" s="121"/>
      <c r="ETI26" s="121"/>
      <c r="ETJ26" s="121"/>
      <c r="ETK26" s="121"/>
      <c r="ETL26" s="121"/>
      <c r="ETM26" s="121"/>
      <c r="ETN26" s="121"/>
      <c r="ETO26" s="121"/>
      <c r="ETP26" s="121"/>
      <c r="ETQ26" s="121"/>
      <c r="ETR26" s="121"/>
      <c r="ETS26" s="121"/>
      <c r="ETT26" s="121"/>
      <c r="ETU26" s="121"/>
      <c r="ETV26" s="121"/>
      <c r="ETW26" s="121"/>
      <c r="ETX26" s="121"/>
      <c r="ETY26" s="121"/>
      <c r="ETZ26" s="121"/>
      <c r="EUA26" s="121"/>
      <c r="EUB26" s="121"/>
      <c r="EUC26" s="121"/>
      <c r="EUD26" s="121"/>
      <c r="EUE26" s="121"/>
      <c r="EUF26" s="121"/>
      <c r="EUG26" s="121"/>
      <c r="EUH26" s="121"/>
      <c r="EUI26" s="121"/>
      <c r="EUJ26" s="121"/>
      <c r="EUK26" s="121"/>
      <c r="EUL26" s="121"/>
      <c r="EUM26" s="121"/>
      <c r="EUN26" s="121"/>
      <c r="EUO26" s="121"/>
      <c r="EUP26" s="121"/>
      <c r="EUQ26" s="121"/>
      <c r="EUR26" s="121"/>
      <c r="EUS26" s="121"/>
      <c r="EUT26" s="121"/>
      <c r="EUU26" s="121"/>
      <c r="EUV26" s="121"/>
      <c r="EUW26" s="121"/>
      <c r="EUX26" s="121"/>
      <c r="EUY26" s="121"/>
      <c r="EUZ26" s="121"/>
      <c r="EVA26" s="121"/>
      <c r="EVB26" s="121"/>
      <c r="EVC26" s="121"/>
      <c r="EVD26" s="121"/>
      <c r="EVE26" s="121"/>
      <c r="EVF26" s="121"/>
      <c r="EVG26" s="121"/>
      <c r="EVH26" s="121"/>
      <c r="EVI26" s="121"/>
      <c r="EVJ26" s="121"/>
      <c r="EVK26" s="121"/>
      <c r="EVL26" s="121"/>
      <c r="EVM26" s="121"/>
      <c r="EVN26" s="121"/>
      <c r="EVO26" s="121"/>
      <c r="EVP26" s="121"/>
      <c r="EVQ26" s="121"/>
      <c r="EVR26" s="121"/>
      <c r="EVS26" s="121"/>
      <c r="EVT26" s="121"/>
      <c r="EVU26" s="121"/>
      <c r="EVV26" s="121"/>
      <c r="EVW26" s="121"/>
      <c r="EVX26" s="121"/>
      <c r="EVY26" s="121"/>
      <c r="EVZ26" s="121"/>
      <c r="EWA26" s="121"/>
      <c r="EWB26" s="121"/>
      <c r="EWC26" s="121"/>
      <c r="EWD26" s="121"/>
      <c r="EWE26" s="121"/>
      <c r="EWF26" s="121"/>
      <c r="EWG26" s="121"/>
      <c r="EWH26" s="121"/>
      <c r="EWI26" s="121"/>
      <c r="EWJ26" s="121"/>
      <c r="EWK26" s="121"/>
      <c r="EWL26" s="121"/>
      <c r="EWM26" s="121"/>
      <c r="EWN26" s="121"/>
      <c r="EWO26" s="121"/>
      <c r="EWP26" s="121"/>
      <c r="EWQ26" s="121"/>
      <c r="EWR26" s="121"/>
      <c r="EWS26" s="121"/>
      <c r="EWT26" s="121"/>
      <c r="EWU26" s="121"/>
      <c r="EWV26" s="121"/>
      <c r="EWW26" s="121"/>
      <c r="EWX26" s="121"/>
      <c r="EWY26" s="121"/>
      <c r="EWZ26" s="121"/>
      <c r="EXA26" s="121"/>
      <c r="EXB26" s="121"/>
      <c r="EXC26" s="121"/>
      <c r="EXD26" s="121"/>
      <c r="EXE26" s="121"/>
      <c r="EXF26" s="121"/>
      <c r="EXG26" s="121"/>
      <c r="EXH26" s="121"/>
      <c r="EXI26" s="121"/>
      <c r="EXJ26" s="121"/>
      <c r="EXK26" s="121"/>
      <c r="EXL26" s="121"/>
      <c r="EXM26" s="121"/>
      <c r="EXN26" s="121"/>
      <c r="EXO26" s="121"/>
      <c r="EXP26" s="121"/>
      <c r="EXQ26" s="121"/>
      <c r="EXR26" s="121"/>
      <c r="EXS26" s="121"/>
      <c r="EXT26" s="121"/>
      <c r="EXU26" s="121"/>
      <c r="EXV26" s="121"/>
      <c r="EXW26" s="121"/>
      <c r="EXX26" s="121"/>
      <c r="EXY26" s="121"/>
      <c r="EXZ26" s="121"/>
      <c r="EYA26" s="121"/>
      <c r="EYB26" s="121"/>
      <c r="EYC26" s="121"/>
      <c r="EYD26" s="121"/>
      <c r="EYE26" s="121"/>
      <c r="EYF26" s="121"/>
      <c r="EYG26" s="121"/>
      <c r="EYH26" s="121"/>
      <c r="EYI26" s="121"/>
      <c r="EYJ26" s="121"/>
      <c r="EYK26" s="121"/>
      <c r="EYL26" s="121"/>
      <c r="EYM26" s="121"/>
      <c r="EYN26" s="121"/>
      <c r="EYO26" s="121"/>
      <c r="EYP26" s="121"/>
      <c r="EYQ26" s="121"/>
      <c r="EYR26" s="121"/>
      <c r="EYS26" s="121"/>
      <c r="EYT26" s="121"/>
      <c r="EYU26" s="121"/>
      <c r="EYV26" s="121"/>
      <c r="EYW26" s="121"/>
      <c r="EYX26" s="121"/>
      <c r="EYY26" s="121"/>
      <c r="EYZ26" s="121"/>
      <c r="EZA26" s="121"/>
      <c r="EZB26" s="121"/>
      <c r="EZC26" s="121"/>
      <c r="EZD26" s="121"/>
      <c r="EZE26" s="121"/>
      <c r="EZF26" s="121"/>
      <c r="EZG26" s="121"/>
      <c r="EZH26" s="121"/>
      <c r="EZI26" s="121"/>
      <c r="EZJ26" s="121"/>
      <c r="EZK26" s="121"/>
      <c r="EZL26" s="121"/>
      <c r="EZM26" s="121"/>
      <c r="EZN26" s="121"/>
      <c r="EZO26" s="121"/>
      <c r="EZP26" s="121"/>
      <c r="EZQ26" s="121"/>
      <c r="EZR26" s="121"/>
      <c r="EZS26" s="121"/>
      <c r="EZT26" s="121"/>
      <c r="EZU26" s="121"/>
      <c r="EZV26" s="121"/>
      <c r="EZW26" s="121"/>
      <c r="EZX26" s="121"/>
      <c r="EZY26" s="121"/>
      <c r="EZZ26" s="121"/>
      <c r="FAA26" s="121"/>
      <c r="FAB26" s="121"/>
      <c r="FAC26" s="121"/>
      <c r="FAD26" s="121"/>
      <c r="FAE26" s="121"/>
      <c r="FAF26" s="121"/>
      <c r="FAG26" s="121"/>
      <c r="FAH26" s="121"/>
      <c r="FAI26" s="121"/>
      <c r="FAJ26" s="121"/>
      <c r="FAK26" s="121"/>
      <c r="FAL26" s="121"/>
      <c r="FAM26" s="121"/>
      <c r="FAN26" s="121"/>
      <c r="FAO26" s="121"/>
      <c r="FAP26" s="121"/>
      <c r="FAQ26" s="121"/>
      <c r="FAR26" s="121"/>
      <c r="FAS26" s="121"/>
      <c r="FAT26" s="121"/>
      <c r="FAU26" s="121"/>
      <c r="FAV26" s="121"/>
      <c r="FAW26" s="121"/>
      <c r="FAX26" s="121"/>
      <c r="FAY26" s="121"/>
      <c r="FAZ26" s="121"/>
      <c r="FBA26" s="121"/>
      <c r="FBB26" s="121"/>
      <c r="FBC26" s="121"/>
      <c r="FBD26" s="121"/>
      <c r="FBE26" s="121"/>
      <c r="FBF26" s="121"/>
      <c r="FBG26" s="121"/>
      <c r="FBH26" s="121"/>
      <c r="FBI26" s="121"/>
      <c r="FBJ26" s="121"/>
      <c r="FBK26" s="121"/>
      <c r="FBL26" s="121"/>
      <c r="FBM26" s="121"/>
      <c r="FBN26" s="121"/>
      <c r="FBO26" s="121"/>
      <c r="FBP26" s="121"/>
      <c r="FBQ26" s="121"/>
      <c r="FBR26" s="121"/>
      <c r="FBS26" s="121"/>
      <c r="FBT26" s="121"/>
      <c r="FBU26" s="121"/>
      <c r="FBV26" s="121"/>
      <c r="FBW26" s="121"/>
      <c r="FBX26" s="121"/>
      <c r="FBY26" s="121"/>
      <c r="FBZ26" s="121"/>
      <c r="FCA26" s="121"/>
      <c r="FCB26" s="121"/>
      <c r="FCC26" s="121"/>
      <c r="FCD26" s="121"/>
      <c r="FCE26" s="121"/>
      <c r="FCF26" s="121"/>
      <c r="FCG26" s="121"/>
      <c r="FCH26" s="121"/>
      <c r="FCI26" s="121"/>
      <c r="FCJ26" s="121"/>
      <c r="FCK26" s="121"/>
      <c r="FCL26" s="121"/>
      <c r="FCM26" s="121"/>
      <c r="FCN26" s="121"/>
      <c r="FCO26" s="121"/>
      <c r="FCP26" s="121"/>
      <c r="FCQ26" s="121"/>
      <c r="FCR26" s="121"/>
      <c r="FCS26" s="121"/>
      <c r="FCT26" s="121"/>
      <c r="FCU26" s="121"/>
      <c r="FCV26" s="121"/>
      <c r="FCW26" s="121"/>
      <c r="FCX26" s="121"/>
      <c r="FCY26" s="121"/>
      <c r="FCZ26" s="121"/>
      <c r="FDA26" s="121"/>
      <c r="FDB26" s="121"/>
      <c r="FDC26" s="121"/>
      <c r="FDD26" s="121"/>
      <c r="FDE26" s="121"/>
      <c r="FDF26" s="121"/>
      <c r="FDG26" s="121"/>
      <c r="FDH26" s="121"/>
      <c r="FDI26" s="121"/>
      <c r="FDJ26" s="121"/>
      <c r="FDK26" s="121"/>
      <c r="FDL26" s="121"/>
      <c r="FDM26" s="121"/>
      <c r="FDN26" s="121"/>
      <c r="FDO26" s="121"/>
      <c r="FDP26" s="121"/>
      <c r="FDQ26" s="121"/>
      <c r="FDR26" s="121"/>
      <c r="FDS26" s="121"/>
      <c r="FDT26" s="121"/>
      <c r="FDU26" s="121"/>
      <c r="FDV26" s="121"/>
      <c r="FDW26" s="121"/>
      <c r="FDX26" s="121"/>
      <c r="FDY26" s="121"/>
      <c r="FDZ26" s="121"/>
      <c r="FEA26" s="121"/>
      <c r="FEB26" s="121"/>
      <c r="FEC26" s="121"/>
      <c r="FED26" s="121"/>
      <c r="FEE26" s="121"/>
      <c r="FEF26" s="121"/>
      <c r="FEG26" s="121"/>
      <c r="FEH26" s="121"/>
      <c r="FEI26" s="121"/>
      <c r="FEJ26" s="121"/>
      <c r="FEK26" s="121"/>
      <c r="FEL26" s="121"/>
      <c r="FEM26" s="121"/>
      <c r="FEN26" s="121"/>
      <c r="FEO26" s="121"/>
      <c r="FEP26" s="121"/>
      <c r="FEQ26" s="121"/>
      <c r="FER26" s="121"/>
      <c r="FES26" s="121"/>
      <c r="FET26" s="121"/>
      <c r="FEU26" s="121"/>
      <c r="FEV26" s="121"/>
      <c r="FEW26" s="121"/>
      <c r="FEX26" s="121"/>
      <c r="FEY26" s="121"/>
      <c r="FEZ26" s="121"/>
      <c r="FFA26" s="121"/>
      <c r="FFB26" s="121"/>
      <c r="FFC26" s="121"/>
      <c r="FFD26" s="121"/>
      <c r="FFE26" s="121"/>
      <c r="FFF26" s="121"/>
      <c r="FFG26" s="121"/>
      <c r="FFH26" s="121"/>
      <c r="FFI26" s="121"/>
      <c r="FFJ26" s="121"/>
      <c r="FFK26" s="121"/>
      <c r="FFL26" s="121"/>
      <c r="FFM26" s="121"/>
      <c r="FFN26" s="121"/>
      <c r="FFO26" s="121"/>
      <c r="FFP26" s="121"/>
      <c r="FFQ26" s="121"/>
      <c r="FFR26" s="121"/>
      <c r="FFS26" s="121"/>
      <c r="FFT26" s="121"/>
      <c r="FFU26" s="121"/>
      <c r="FFV26" s="121"/>
      <c r="FFW26" s="121"/>
      <c r="FFX26" s="121"/>
      <c r="FFY26" s="121"/>
      <c r="FFZ26" s="121"/>
      <c r="FGA26" s="121"/>
      <c r="FGB26" s="121"/>
      <c r="FGC26" s="121"/>
      <c r="FGD26" s="121"/>
      <c r="FGE26" s="121"/>
      <c r="FGF26" s="121"/>
      <c r="FGG26" s="121"/>
      <c r="FGH26" s="121"/>
      <c r="FGI26" s="121"/>
      <c r="FGJ26" s="121"/>
      <c r="FGK26" s="121"/>
      <c r="FGL26" s="121"/>
      <c r="FGM26" s="121"/>
      <c r="FGN26" s="121"/>
      <c r="FGO26" s="121"/>
      <c r="FGP26" s="121"/>
      <c r="FGQ26" s="121"/>
      <c r="FGR26" s="121"/>
      <c r="FGS26" s="121"/>
      <c r="FGT26" s="121"/>
      <c r="FGU26" s="121"/>
      <c r="FGV26" s="121"/>
      <c r="FGW26" s="121"/>
      <c r="FGX26" s="121"/>
      <c r="FGY26" s="121"/>
      <c r="FGZ26" s="121"/>
      <c r="FHA26" s="121"/>
      <c r="FHB26" s="121"/>
      <c r="FHC26" s="121"/>
      <c r="FHD26" s="121"/>
      <c r="FHE26" s="121"/>
      <c r="FHF26" s="121"/>
      <c r="FHG26" s="121"/>
      <c r="FHH26" s="121"/>
      <c r="FHI26" s="121"/>
      <c r="FHJ26" s="121"/>
      <c r="FHK26" s="121"/>
      <c r="FHL26" s="121"/>
      <c r="FHM26" s="121"/>
      <c r="FHN26" s="121"/>
      <c r="FHO26" s="121"/>
      <c r="FHP26" s="121"/>
      <c r="FHQ26" s="121"/>
      <c r="FHR26" s="121"/>
      <c r="FHS26" s="121"/>
      <c r="FHT26" s="121"/>
      <c r="FHU26" s="121"/>
      <c r="FHV26" s="121"/>
      <c r="FHW26" s="121"/>
      <c r="FHX26" s="121"/>
      <c r="FHY26" s="121"/>
      <c r="FHZ26" s="121"/>
      <c r="FIA26" s="121"/>
      <c r="FIB26" s="121"/>
      <c r="FIC26" s="121"/>
      <c r="FID26" s="121"/>
      <c r="FIE26" s="121"/>
      <c r="FIF26" s="121"/>
      <c r="FIG26" s="121"/>
      <c r="FIH26" s="121"/>
      <c r="FII26" s="121"/>
      <c r="FIJ26" s="121"/>
      <c r="FIK26" s="121"/>
      <c r="FIL26" s="121"/>
      <c r="FIM26" s="121"/>
      <c r="FIN26" s="121"/>
      <c r="FIO26" s="121"/>
      <c r="FIP26" s="121"/>
      <c r="FIQ26" s="121"/>
      <c r="FIR26" s="121"/>
      <c r="FIS26" s="121"/>
      <c r="FIT26" s="121"/>
      <c r="FIU26" s="121"/>
      <c r="FIV26" s="121"/>
      <c r="FIW26" s="121"/>
      <c r="FIX26" s="121"/>
      <c r="FIY26" s="121"/>
      <c r="FIZ26" s="121"/>
      <c r="FJA26" s="121"/>
      <c r="FJB26" s="121"/>
      <c r="FJC26" s="121"/>
      <c r="FJD26" s="121"/>
      <c r="FJE26" s="121"/>
      <c r="FJF26" s="121"/>
      <c r="FJG26" s="121"/>
      <c r="FJH26" s="121"/>
      <c r="FJI26" s="121"/>
      <c r="FJJ26" s="121"/>
      <c r="FJK26" s="121"/>
      <c r="FJL26" s="121"/>
      <c r="FJM26" s="121"/>
      <c r="FJN26" s="121"/>
      <c r="FJO26" s="121"/>
      <c r="FJP26" s="121"/>
      <c r="FJQ26" s="121"/>
      <c r="FJR26" s="121"/>
      <c r="FJS26" s="121"/>
      <c r="FJT26" s="121"/>
      <c r="FJU26" s="121"/>
      <c r="FJV26" s="121"/>
      <c r="FJW26" s="121"/>
      <c r="FJX26" s="121"/>
      <c r="FJY26" s="121"/>
      <c r="FJZ26" s="121"/>
      <c r="FKA26" s="121"/>
      <c r="FKB26" s="121"/>
      <c r="FKC26" s="121"/>
      <c r="FKD26" s="121"/>
      <c r="FKE26" s="121"/>
      <c r="FKF26" s="121"/>
      <c r="FKG26" s="121"/>
      <c r="FKH26" s="121"/>
      <c r="FKI26" s="121"/>
      <c r="FKJ26" s="121"/>
      <c r="FKK26" s="121"/>
      <c r="FKL26" s="121"/>
      <c r="FKM26" s="121"/>
      <c r="FKN26" s="121"/>
      <c r="FKO26" s="121"/>
      <c r="FKP26" s="121"/>
      <c r="FKQ26" s="121"/>
      <c r="FKR26" s="121"/>
      <c r="FKS26" s="121"/>
      <c r="FKT26" s="121"/>
      <c r="FKU26" s="121"/>
      <c r="FKV26" s="121"/>
      <c r="FKW26" s="121"/>
      <c r="FKX26" s="121"/>
      <c r="FKY26" s="121"/>
      <c r="FKZ26" s="121"/>
      <c r="FLA26" s="121"/>
      <c r="FLB26" s="121"/>
      <c r="FLC26" s="121"/>
      <c r="FLD26" s="121"/>
      <c r="FLE26" s="121"/>
      <c r="FLF26" s="121"/>
      <c r="FLG26" s="121"/>
      <c r="FLH26" s="121"/>
      <c r="FLI26" s="121"/>
      <c r="FLJ26" s="121"/>
      <c r="FLK26" s="121"/>
      <c r="FLL26" s="121"/>
      <c r="FLM26" s="121"/>
      <c r="FLN26" s="121"/>
      <c r="FLO26" s="121"/>
      <c r="FLP26" s="121"/>
      <c r="FLQ26" s="121"/>
      <c r="FLR26" s="121"/>
      <c r="FLS26" s="121"/>
      <c r="FLT26" s="121"/>
      <c r="FLU26" s="121"/>
      <c r="FLV26" s="121"/>
      <c r="FLW26" s="121"/>
      <c r="FLX26" s="121"/>
      <c r="FLY26" s="121"/>
      <c r="FLZ26" s="121"/>
      <c r="FMA26" s="121"/>
      <c r="FMB26" s="121"/>
      <c r="FMC26" s="121"/>
      <c r="FMD26" s="121"/>
      <c r="FME26" s="121"/>
      <c r="FMF26" s="121"/>
      <c r="FMG26" s="121"/>
      <c r="FMH26" s="121"/>
      <c r="FMI26" s="121"/>
      <c r="FMJ26" s="121"/>
      <c r="FMK26" s="121"/>
      <c r="FML26" s="121"/>
      <c r="FMM26" s="121"/>
      <c r="FMN26" s="121"/>
      <c r="FMO26" s="121"/>
      <c r="FMP26" s="121"/>
      <c r="FMQ26" s="121"/>
      <c r="FMR26" s="121"/>
      <c r="FMS26" s="121"/>
      <c r="FMT26" s="121"/>
      <c r="FMU26" s="121"/>
      <c r="FMV26" s="121"/>
      <c r="FMW26" s="121"/>
      <c r="FMX26" s="121"/>
      <c r="FMY26" s="121"/>
      <c r="FMZ26" s="121"/>
      <c r="FNA26" s="121"/>
      <c r="FNB26" s="121"/>
      <c r="FNC26" s="121"/>
      <c r="FND26" s="121"/>
      <c r="FNE26" s="121"/>
      <c r="FNF26" s="121"/>
      <c r="FNG26" s="121"/>
      <c r="FNH26" s="121"/>
      <c r="FNI26" s="121"/>
      <c r="FNJ26" s="121"/>
      <c r="FNK26" s="121"/>
      <c r="FNL26" s="121"/>
      <c r="FNM26" s="121"/>
      <c r="FNN26" s="121"/>
      <c r="FNO26" s="121"/>
      <c r="FNP26" s="121"/>
      <c r="FNQ26" s="121"/>
      <c r="FNR26" s="121"/>
      <c r="FNS26" s="121"/>
      <c r="FNT26" s="121"/>
      <c r="FNU26" s="121"/>
      <c r="FNV26" s="121"/>
      <c r="FNW26" s="121"/>
      <c r="FNX26" s="121"/>
      <c r="FNY26" s="121"/>
      <c r="FNZ26" s="121"/>
      <c r="FOA26" s="121"/>
      <c r="FOB26" s="121"/>
      <c r="FOC26" s="121"/>
      <c r="FOD26" s="121"/>
      <c r="FOE26" s="121"/>
      <c r="FOF26" s="121"/>
      <c r="FOG26" s="121"/>
      <c r="FOH26" s="121"/>
      <c r="FOI26" s="121"/>
      <c r="FOJ26" s="121"/>
      <c r="FOK26" s="121"/>
      <c r="FOL26" s="121"/>
      <c r="FOM26" s="121"/>
      <c r="FON26" s="121"/>
      <c r="FOO26" s="121"/>
      <c r="FOP26" s="121"/>
      <c r="FOQ26" s="121"/>
      <c r="FOR26" s="121"/>
      <c r="FOS26" s="121"/>
      <c r="FOT26" s="121"/>
      <c r="FOU26" s="121"/>
      <c r="FOV26" s="121"/>
      <c r="FOW26" s="121"/>
      <c r="FOX26" s="121"/>
      <c r="FOY26" s="121"/>
      <c r="FOZ26" s="121"/>
      <c r="FPA26" s="121"/>
      <c r="FPB26" s="121"/>
      <c r="FPC26" s="121"/>
      <c r="FPD26" s="121"/>
      <c r="FPE26" s="121"/>
      <c r="FPF26" s="121"/>
      <c r="FPG26" s="121"/>
      <c r="FPH26" s="121"/>
      <c r="FPI26" s="121"/>
      <c r="FPJ26" s="121"/>
      <c r="FPK26" s="121"/>
      <c r="FPL26" s="121"/>
      <c r="FPM26" s="121"/>
      <c r="FPN26" s="121"/>
      <c r="FPO26" s="121"/>
      <c r="FPP26" s="121"/>
      <c r="FPQ26" s="121"/>
      <c r="FPR26" s="121"/>
      <c r="FPS26" s="121"/>
      <c r="FPT26" s="121"/>
      <c r="FPU26" s="121"/>
      <c r="FPV26" s="121"/>
      <c r="FPW26" s="121"/>
      <c r="FPX26" s="121"/>
      <c r="FPY26" s="121"/>
      <c r="FPZ26" s="121"/>
      <c r="FQA26" s="121"/>
      <c r="FQB26" s="121"/>
      <c r="FQC26" s="121"/>
      <c r="FQD26" s="121"/>
      <c r="FQE26" s="121"/>
      <c r="FQF26" s="121"/>
      <c r="FQG26" s="121"/>
      <c r="FQH26" s="121"/>
      <c r="FQI26" s="121"/>
      <c r="FQJ26" s="121"/>
      <c r="FQK26" s="121"/>
      <c r="FQL26" s="121"/>
      <c r="FQM26" s="121"/>
      <c r="FQN26" s="121"/>
      <c r="FQO26" s="121"/>
      <c r="FQP26" s="121"/>
      <c r="FQQ26" s="121"/>
      <c r="FQR26" s="121"/>
      <c r="FQS26" s="121"/>
      <c r="FQT26" s="121"/>
      <c r="FQU26" s="121"/>
      <c r="FQV26" s="121"/>
      <c r="FQW26" s="121"/>
      <c r="FQX26" s="121"/>
      <c r="FQY26" s="121"/>
      <c r="FQZ26" s="121"/>
      <c r="FRA26" s="121"/>
      <c r="FRB26" s="121"/>
      <c r="FRC26" s="121"/>
      <c r="FRD26" s="121"/>
      <c r="FRE26" s="121"/>
      <c r="FRF26" s="121"/>
      <c r="FRG26" s="121"/>
      <c r="FRH26" s="121"/>
      <c r="FRI26" s="121"/>
      <c r="FRJ26" s="121"/>
      <c r="FRK26" s="121"/>
      <c r="FRL26" s="121"/>
      <c r="FRM26" s="121"/>
      <c r="FRN26" s="121"/>
      <c r="FRO26" s="121"/>
      <c r="FRP26" s="121"/>
      <c r="FRQ26" s="121"/>
      <c r="FRR26" s="121"/>
      <c r="FRS26" s="121"/>
      <c r="FRT26" s="121"/>
      <c r="FRU26" s="121"/>
      <c r="FRV26" s="121"/>
      <c r="FRW26" s="121"/>
      <c r="FRX26" s="121"/>
      <c r="FRY26" s="121"/>
      <c r="FRZ26" s="121"/>
      <c r="FSA26" s="121"/>
      <c r="FSB26" s="121"/>
      <c r="FSC26" s="121"/>
      <c r="FSD26" s="121"/>
      <c r="FSE26" s="121"/>
      <c r="FSF26" s="121"/>
      <c r="FSG26" s="121"/>
      <c r="FSH26" s="121"/>
      <c r="FSI26" s="121"/>
      <c r="FSJ26" s="121"/>
      <c r="FSK26" s="121"/>
      <c r="FSL26" s="121"/>
      <c r="FSM26" s="121"/>
      <c r="FSN26" s="121"/>
      <c r="FSO26" s="121"/>
      <c r="FSP26" s="121"/>
      <c r="FSQ26" s="121"/>
      <c r="FSR26" s="121"/>
      <c r="FSS26" s="121"/>
      <c r="FST26" s="121"/>
      <c r="FSU26" s="121"/>
      <c r="FSV26" s="121"/>
      <c r="FSW26" s="121"/>
      <c r="FSX26" s="121"/>
      <c r="FSY26" s="121"/>
      <c r="FSZ26" s="121"/>
      <c r="FTA26" s="121"/>
      <c r="FTB26" s="121"/>
      <c r="FTC26" s="121"/>
      <c r="FTD26" s="121"/>
      <c r="FTE26" s="121"/>
      <c r="FTF26" s="121"/>
      <c r="FTG26" s="121"/>
      <c r="FTH26" s="121"/>
      <c r="FTI26" s="121"/>
      <c r="FTJ26" s="121"/>
      <c r="FTK26" s="121"/>
      <c r="FTL26" s="121"/>
      <c r="FTM26" s="121"/>
      <c r="FTN26" s="121"/>
      <c r="FTO26" s="121"/>
      <c r="FTP26" s="121"/>
      <c r="FTQ26" s="121"/>
      <c r="FTR26" s="121"/>
      <c r="FTS26" s="121"/>
      <c r="FTT26" s="121"/>
      <c r="FTU26" s="121"/>
      <c r="FTV26" s="121"/>
      <c r="FTW26" s="121"/>
      <c r="FTX26" s="121"/>
      <c r="FTY26" s="121"/>
      <c r="FTZ26" s="121"/>
      <c r="FUA26" s="121"/>
      <c r="FUB26" s="121"/>
      <c r="FUC26" s="121"/>
      <c r="FUD26" s="121"/>
      <c r="FUE26" s="121"/>
      <c r="FUF26" s="121"/>
      <c r="FUG26" s="121"/>
      <c r="FUH26" s="121"/>
      <c r="FUI26" s="121"/>
      <c r="FUJ26" s="121"/>
      <c r="FUK26" s="121"/>
      <c r="FUL26" s="121"/>
      <c r="FUM26" s="121"/>
      <c r="FUN26" s="121"/>
      <c r="FUO26" s="121"/>
      <c r="FUP26" s="121"/>
      <c r="FUQ26" s="121"/>
      <c r="FUR26" s="121"/>
      <c r="FUS26" s="121"/>
      <c r="FUT26" s="121"/>
      <c r="FUU26" s="121"/>
      <c r="FUV26" s="121"/>
      <c r="FUW26" s="121"/>
      <c r="FUX26" s="121"/>
      <c r="FUY26" s="121"/>
      <c r="FUZ26" s="121"/>
      <c r="FVA26" s="121"/>
      <c r="FVB26" s="121"/>
      <c r="FVC26" s="121"/>
      <c r="FVD26" s="121"/>
      <c r="FVE26" s="121"/>
      <c r="FVF26" s="121"/>
      <c r="FVG26" s="121"/>
      <c r="FVH26" s="121"/>
      <c r="FVI26" s="121"/>
      <c r="FVJ26" s="121"/>
      <c r="FVK26" s="121"/>
      <c r="FVL26" s="121"/>
      <c r="FVM26" s="121"/>
      <c r="FVN26" s="121"/>
      <c r="FVO26" s="121"/>
      <c r="FVP26" s="121"/>
      <c r="FVQ26" s="121"/>
      <c r="FVR26" s="121"/>
      <c r="FVS26" s="121"/>
      <c r="FVT26" s="121"/>
      <c r="FVU26" s="121"/>
      <c r="FVV26" s="121"/>
      <c r="FVW26" s="121"/>
      <c r="FVX26" s="121"/>
      <c r="FVY26" s="121"/>
      <c r="FVZ26" s="121"/>
      <c r="FWA26" s="121"/>
      <c r="FWB26" s="121"/>
      <c r="FWC26" s="121"/>
      <c r="FWD26" s="121"/>
      <c r="FWE26" s="121"/>
      <c r="FWF26" s="121"/>
      <c r="FWG26" s="121"/>
      <c r="FWH26" s="121"/>
      <c r="FWI26" s="121"/>
      <c r="FWJ26" s="121"/>
      <c r="FWK26" s="121"/>
      <c r="FWL26" s="121"/>
      <c r="FWM26" s="121"/>
      <c r="FWN26" s="121"/>
      <c r="FWO26" s="121"/>
      <c r="FWP26" s="121"/>
      <c r="FWQ26" s="121"/>
      <c r="FWR26" s="121"/>
      <c r="FWS26" s="121"/>
      <c r="FWT26" s="121"/>
      <c r="FWU26" s="121"/>
      <c r="FWV26" s="121"/>
      <c r="FWW26" s="121"/>
      <c r="FWX26" s="121"/>
      <c r="FWY26" s="121"/>
      <c r="FWZ26" s="121"/>
      <c r="FXA26" s="121"/>
      <c r="FXB26" s="121"/>
      <c r="FXC26" s="121"/>
      <c r="FXD26" s="121"/>
      <c r="FXE26" s="121"/>
      <c r="FXF26" s="121"/>
      <c r="FXG26" s="121"/>
      <c r="FXH26" s="121"/>
      <c r="FXI26" s="121"/>
      <c r="FXJ26" s="121"/>
      <c r="FXK26" s="121"/>
      <c r="FXL26" s="121"/>
      <c r="FXM26" s="121"/>
      <c r="FXN26" s="121"/>
      <c r="FXO26" s="121"/>
      <c r="FXP26" s="121"/>
      <c r="FXQ26" s="121"/>
      <c r="FXR26" s="121"/>
      <c r="FXS26" s="121"/>
      <c r="FXT26" s="121"/>
      <c r="FXU26" s="121"/>
      <c r="FXV26" s="121"/>
      <c r="FXW26" s="121"/>
      <c r="FXX26" s="121"/>
      <c r="FXY26" s="121"/>
      <c r="FXZ26" s="121"/>
      <c r="FYA26" s="121"/>
      <c r="FYB26" s="121"/>
      <c r="FYC26" s="121"/>
      <c r="FYD26" s="121"/>
      <c r="FYE26" s="121"/>
      <c r="FYF26" s="121"/>
      <c r="FYG26" s="121"/>
      <c r="FYH26" s="121"/>
      <c r="FYI26" s="121"/>
      <c r="FYJ26" s="121"/>
      <c r="FYK26" s="121"/>
      <c r="FYL26" s="121"/>
      <c r="FYM26" s="121"/>
      <c r="FYN26" s="121"/>
      <c r="FYO26" s="121"/>
      <c r="FYP26" s="121"/>
      <c r="FYQ26" s="121"/>
      <c r="FYR26" s="121"/>
      <c r="FYS26" s="121"/>
      <c r="FYT26" s="121"/>
      <c r="FYU26" s="121"/>
      <c r="FYV26" s="121"/>
      <c r="FYW26" s="121"/>
      <c r="FYX26" s="121"/>
      <c r="FYY26" s="121"/>
      <c r="FYZ26" s="121"/>
      <c r="FZA26" s="121"/>
      <c r="FZB26" s="121"/>
      <c r="FZC26" s="121"/>
      <c r="FZD26" s="121"/>
      <c r="FZE26" s="121"/>
      <c r="FZF26" s="121"/>
      <c r="FZG26" s="121"/>
      <c r="FZH26" s="121"/>
      <c r="FZI26" s="121"/>
      <c r="FZJ26" s="121"/>
      <c r="FZK26" s="121"/>
      <c r="FZL26" s="121"/>
      <c r="FZM26" s="121"/>
      <c r="FZN26" s="121"/>
      <c r="FZO26" s="121"/>
      <c r="FZP26" s="121"/>
      <c r="FZQ26" s="121"/>
      <c r="FZR26" s="121"/>
      <c r="FZS26" s="121"/>
      <c r="FZT26" s="121"/>
      <c r="FZU26" s="121"/>
      <c r="FZV26" s="121"/>
      <c r="FZW26" s="121"/>
      <c r="FZX26" s="121"/>
      <c r="FZY26" s="121"/>
      <c r="FZZ26" s="121"/>
      <c r="GAA26" s="121"/>
      <c r="GAB26" s="121"/>
      <c r="GAC26" s="121"/>
      <c r="GAD26" s="121"/>
      <c r="GAE26" s="121"/>
      <c r="GAF26" s="121"/>
      <c r="GAG26" s="121"/>
      <c r="GAH26" s="121"/>
      <c r="GAI26" s="121"/>
      <c r="GAJ26" s="121"/>
      <c r="GAK26" s="121"/>
      <c r="GAL26" s="121"/>
      <c r="GAM26" s="121"/>
      <c r="GAN26" s="121"/>
      <c r="GAO26" s="121"/>
      <c r="GAP26" s="121"/>
      <c r="GAQ26" s="121"/>
      <c r="GAR26" s="121"/>
      <c r="GAS26" s="121"/>
      <c r="GAT26" s="121"/>
      <c r="GAU26" s="121"/>
      <c r="GAV26" s="121"/>
      <c r="GAW26" s="121"/>
      <c r="GAX26" s="121"/>
      <c r="GAY26" s="121"/>
      <c r="GAZ26" s="121"/>
      <c r="GBA26" s="121"/>
      <c r="GBB26" s="121"/>
      <c r="GBC26" s="121"/>
      <c r="GBD26" s="121"/>
      <c r="GBE26" s="121"/>
      <c r="GBF26" s="121"/>
      <c r="GBG26" s="121"/>
      <c r="GBH26" s="121"/>
      <c r="GBI26" s="121"/>
      <c r="GBJ26" s="121"/>
      <c r="GBK26" s="121"/>
      <c r="GBL26" s="121"/>
      <c r="GBM26" s="121"/>
      <c r="GBN26" s="121"/>
      <c r="GBO26" s="121"/>
      <c r="GBP26" s="121"/>
      <c r="GBQ26" s="121"/>
      <c r="GBR26" s="121"/>
      <c r="GBS26" s="121"/>
      <c r="GBT26" s="121"/>
      <c r="GBU26" s="121"/>
      <c r="GBV26" s="121"/>
      <c r="GBW26" s="121"/>
      <c r="GBX26" s="121"/>
      <c r="GBY26" s="121"/>
      <c r="GBZ26" s="121"/>
      <c r="GCA26" s="121"/>
      <c r="GCB26" s="121"/>
      <c r="GCC26" s="121"/>
      <c r="GCD26" s="121"/>
      <c r="GCE26" s="121"/>
      <c r="GCF26" s="121"/>
      <c r="GCG26" s="121"/>
      <c r="GCH26" s="121"/>
      <c r="GCI26" s="121"/>
      <c r="GCJ26" s="121"/>
      <c r="GCK26" s="121"/>
      <c r="GCL26" s="121"/>
      <c r="GCM26" s="121"/>
      <c r="GCN26" s="121"/>
      <c r="GCO26" s="121"/>
      <c r="GCP26" s="121"/>
      <c r="GCQ26" s="121"/>
      <c r="GCR26" s="121"/>
      <c r="GCS26" s="121"/>
      <c r="GCT26" s="121"/>
      <c r="GCU26" s="121"/>
      <c r="GCV26" s="121"/>
      <c r="GCW26" s="121"/>
      <c r="GCX26" s="121"/>
      <c r="GCY26" s="121"/>
      <c r="GCZ26" s="121"/>
      <c r="GDA26" s="121"/>
      <c r="GDB26" s="121"/>
      <c r="GDC26" s="121"/>
      <c r="GDD26" s="121"/>
      <c r="GDE26" s="121"/>
      <c r="GDF26" s="121"/>
      <c r="GDG26" s="121"/>
      <c r="GDH26" s="121"/>
      <c r="GDI26" s="121"/>
      <c r="GDJ26" s="121"/>
      <c r="GDK26" s="121"/>
      <c r="GDL26" s="121"/>
      <c r="GDM26" s="121"/>
      <c r="GDN26" s="121"/>
      <c r="GDO26" s="121"/>
      <c r="GDP26" s="121"/>
      <c r="GDQ26" s="121"/>
      <c r="GDR26" s="121"/>
      <c r="GDS26" s="121"/>
      <c r="GDT26" s="121"/>
      <c r="GDU26" s="121"/>
      <c r="GDV26" s="121"/>
      <c r="GDW26" s="121"/>
      <c r="GDX26" s="121"/>
      <c r="GDY26" s="121"/>
      <c r="GDZ26" s="121"/>
      <c r="GEA26" s="121"/>
      <c r="GEB26" s="121"/>
      <c r="GEC26" s="121"/>
      <c r="GED26" s="121"/>
      <c r="GEE26" s="121"/>
      <c r="GEF26" s="121"/>
      <c r="GEG26" s="121"/>
      <c r="GEH26" s="121"/>
      <c r="GEI26" s="121"/>
      <c r="GEJ26" s="121"/>
      <c r="GEK26" s="121"/>
      <c r="GEL26" s="121"/>
      <c r="GEM26" s="121"/>
      <c r="GEN26" s="121"/>
      <c r="GEO26" s="121"/>
      <c r="GEP26" s="121"/>
      <c r="GEQ26" s="121"/>
      <c r="GER26" s="121"/>
      <c r="GES26" s="121"/>
      <c r="GET26" s="121"/>
      <c r="GEU26" s="121"/>
      <c r="GEV26" s="121"/>
      <c r="GEW26" s="121"/>
      <c r="GEX26" s="121"/>
      <c r="GEY26" s="121"/>
      <c r="GEZ26" s="121"/>
      <c r="GFA26" s="121"/>
      <c r="GFB26" s="121"/>
      <c r="GFC26" s="121"/>
      <c r="GFD26" s="121"/>
      <c r="GFE26" s="121"/>
      <c r="GFF26" s="121"/>
      <c r="GFG26" s="121"/>
      <c r="GFH26" s="121"/>
      <c r="GFI26" s="121"/>
      <c r="GFJ26" s="121"/>
      <c r="GFK26" s="121"/>
      <c r="GFL26" s="121"/>
      <c r="GFM26" s="121"/>
      <c r="GFN26" s="121"/>
      <c r="GFO26" s="121"/>
      <c r="GFP26" s="121"/>
      <c r="GFQ26" s="121"/>
      <c r="GFR26" s="121"/>
      <c r="GFS26" s="121"/>
      <c r="GFT26" s="121"/>
      <c r="GFU26" s="121"/>
      <c r="GFV26" s="121"/>
      <c r="GFW26" s="121"/>
      <c r="GFX26" s="121"/>
      <c r="GFY26" s="121"/>
      <c r="GFZ26" s="121"/>
      <c r="GGA26" s="121"/>
      <c r="GGB26" s="121"/>
      <c r="GGC26" s="121"/>
      <c r="GGD26" s="121"/>
      <c r="GGE26" s="121"/>
      <c r="GGF26" s="121"/>
      <c r="GGG26" s="121"/>
      <c r="GGH26" s="121"/>
      <c r="GGI26" s="121"/>
      <c r="GGJ26" s="121"/>
      <c r="GGK26" s="121"/>
      <c r="GGL26" s="121"/>
      <c r="GGM26" s="121"/>
      <c r="GGN26" s="121"/>
      <c r="GGO26" s="121"/>
      <c r="GGP26" s="121"/>
      <c r="GGQ26" s="121"/>
      <c r="GGR26" s="121"/>
      <c r="GGS26" s="121"/>
      <c r="GGT26" s="121"/>
      <c r="GGU26" s="121"/>
      <c r="GGV26" s="121"/>
      <c r="GGW26" s="121"/>
      <c r="GGX26" s="121"/>
      <c r="GGY26" s="121"/>
      <c r="GGZ26" s="121"/>
      <c r="GHA26" s="121"/>
      <c r="GHB26" s="121"/>
      <c r="GHC26" s="121"/>
      <c r="GHD26" s="121"/>
      <c r="GHE26" s="121"/>
      <c r="GHF26" s="121"/>
      <c r="GHG26" s="121"/>
      <c r="GHH26" s="121"/>
      <c r="GHI26" s="121"/>
      <c r="GHJ26" s="121"/>
      <c r="GHK26" s="121"/>
      <c r="GHL26" s="121"/>
      <c r="GHM26" s="121"/>
      <c r="GHN26" s="121"/>
      <c r="GHO26" s="121"/>
      <c r="GHP26" s="121"/>
      <c r="GHQ26" s="121"/>
      <c r="GHR26" s="121"/>
      <c r="GHS26" s="121"/>
      <c r="GHT26" s="121"/>
      <c r="GHU26" s="121"/>
      <c r="GHV26" s="121"/>
      <c r="GHW26" s="121"/>
      <c r="GHX26" s="121"/>
      <c r="GHY26" s="121"/>
      <c r="GHZ26" s="121"/>
      <c r="GIA26" s="121"/>
      <c r="GIB26" s="121"/>
      <c r="GIC26" s="121"/>
      <c r="GID26" s="121"/>
      <c r="GIE26" s="121"/>
      <c r="GIF26" s="121"/>
      <c r="GIG26" s="121"/>
      <c r="GIH26" s="121"/>
      <c r="GII26" s="121"/>
      <c r="GIJ26" s="121"/>
      <c r="GIK26" s="121"/>
      <c r="GIL26" s="121"/>
      <c r="GIM26" s="121"/>
      <c r="GIN26" s="121"/>
      <c r="GIO26" s="121"/>
      <c r="GIP26" s="121"/>
      <c r="GIQ26" s="121"/>
      <c r="GIR26" s="121"/>
      <c r="GIS26" s="121"/>
      <c r="GIT26" s="121"/>
      <c r="GIU26" s="121"/>
      <c r="GIV26" s="121"/>
      <c r="GIW26" s="121"/>
      <c r="GIX26" s="121"/>
      <c r="GIY26" s="121"/>
      <c r="GIZ26" s="121"/>
      <c r="GJA26" s="121"/>
      <c r="GJB26" s="121"/>
      <c r="GJC26" s="121"/>
      <c r="GJD26" s="121"/>
      <c r="GJE26" s="121"/>
      <c r="GJF26" s="121"/>
      <c r="GJG26" s="121"/>
      <c r="GJH26" s="121"/>
      <c r="GJI26" s="121"/>
      <c r="GJJ26" s="121"/>
      <c r="GJK26" s="121"/>
      <c r="GJL26" s="121"/>
      <c r="GJM26" s="121"/>
      <c r="GJN26" s="121"/>
      <c r="GJO26" s="121"/>
      <c r="GJP26" s="121"/>
      <c r="GJQ26" s="121"/>
      <c r="GJR26" s="121"/>
      <c r="GJS26" s="121"/>
      <c r="GJT26" s="121"/>
      <c r="GJU26" s="121"/>
      <c r="GJV26" s="121"/>
      <c r="GJW26" s="121"/>
      <c r="GJX26" s="121"/>
      <c r="GJY26" s="121"/>
      <c r="GJZ26" s="121"/>
      <c r="GKA26" s="121"/>
      <c r="GKB26" s="121"/>
      <c r="GKC26" s="121"/>
      <c r="GKD26" s="121"/>
      <c r="GKE26" s="121"/>
      <c r="GKF26" s="121"/>
      <c r="GKG26" s="121"/>
      <c r="GKH26" s="121"/>
      <c r="GKI26" s="121"/>
      <c r="GKJ26" s="121"/>
      <c r="GKK26" s="121"/>
      <c r="GKL26" s="121"/>
      <c r="GKM26" s="121"/>
      <c r="GKN26" s="121"/>
      <c r="GKO26" s="121"/>
      <c r="GKP26" s="121"/>
      <c r="GKQ26" s="121"/>
      <c r="GKR26" s="121"/>
      <c r="GKS26" s="121"/>
      <c r="GKT26" s="121"/>
      <c r="GKU26" s="121"/>
      <c r="GKV26" s="121"/>
      <c r="GKW26" s="121"/>
      <c r="GKX26" s="121"/>
      <c r="GKY26" s="121"/>
      <c r="GKZ26" s="121"/>
      <c r="GLA26" s="121"/>
      <c r="GLB26" s="121"/>
      <c r="GLC26" s="121"/>
      <c r="GLD26" s="121"/>
      <c r="GLE26" s="121"/>
      <c r="GLF26" s="121"/>
      <c r="GLG26" s="121"/>
      <c r="GLH26" s="121"/>
      <c r="GLI26" s="121"/>
      <c r="GLJ26" s="121"/>
      <c r="GLK26" s="121"/>
      <c r="GLL26" s="121"/>
      <c r="GLM26" s="121"/>
      <c r="GLN26" s="121"/>
      <c r="GLO26" s="121"/>
      <c r="GLP26" s="121"/>
      <c r="GLQ26" s="121"/>
      <c r="GLR26" s="121"/>
      <c r="GLS26" s="121"/>
      <c r="GLT26" s="121"/>
      <c r="GLU26" s="121"/>
      <c r="GLV26" s="121"/>
      <c r="GLW26" s="121"/>
      <c r="GLX26" s="121"/>
      <c r="GLY26" s="121"/>
      <c r="GLZ26" s="121"/>
      <c r="GMA26" s="121"/>
      <c r="GMB26" s="121"/>
      <c r="GMC26" s="121"/>
      <c r="GMD26" s="121"/>
      <c r="GME26" s="121"/>
      <c r="GMF26" s="121"/>
      <c r="GMG26" s="121"/>
      <c r="GMH26" s="121"/>
      <c r="GMI26" s="121"/>
      <c r="GMJ26" s="121"/>
      <c r="GMK26" s="121"/>
      <c r="GML26" s="121"/>
      <c r="GMM26" s="121"/>
      <c r="GMN26" s="121"/>
      <c r="GMO26" s="121"/>
      <c r="GMP26" s="121"/>
      <c r="GMQ26" s="121"/>
      <c r="GMR26" s="121"/>
      <c r="GMS26" s="121"/>
      <c r="GMT26" s="121"/>
      <c r="GMU26" s="121"/>
      <c r="GMV26" s="121"/>
      <c r="GMW26" s="121"/>
      <c r="GMX26" s="121"/>
      <c r="GMY26" s="121"/>
      <c r="GMZ26" s="121"/>
      <c r="GNA26" s="121"/>
      <c r="GNB26" s="121"/>
      <c r="GNC26" s="121"/>
      <c r="GND26" s="121"/>
      <c r="GNE26" s="121"/>
      <c r="GNF26" s="121"/>
      <c r="GNG26" s="121"/>
      <c r="GNH26" s="121"/>
      <c r="GNI26" s="121"/>
      <c r="GNJ26" s="121"/>
      <c r="GNK26" s="121"/>
      <c r="GNL26" s="121"/>
      <c r="GNM26" s="121"/>
      <c r="GNN26" s="121"/>
      <c r="GNO26" s="121"/>
      <c r="GNP26" s="121"/>
      <c r="GNQ26" s="121"/>
      <c r="GNR26" s="121"/>
      <c r="GNS26" s="121"/>
      <c r="GNT26" s="121"/>
      <c r="GNU26" s="121"/>
      <c r="GNV26" s="121"/>
      <c r="GNW26" s="121"/>
      <c r="GNX26" s="121"/>
      <c r="GNY26" s="121"/>
      <c r="GNZ26" s="121"/>
      <c r="GOA26" s="121"/>
      <c r="GOB26" s="121"/>
      <c r="GOC26" s="121"/>
      <c r="GOD26" s="121"/>
      <c r="GOE26" s="121"/>
      <c r="GOF26" s="121"/>
      <c r="GOG26" s="121"/>
      <c r="GOH26" s="121"/>
      <c r="GOI26" s="121"/>
      <c r="GOJ26" s="121"/>
      <c r="GOK26" s="121"/>
      <c r="GOL26" s="121"/>
      <c r="GOM26" s="121"/>
      <c r="GON26" s="121"/>
      <c r="GOO26" s="121"/>
      <c r="GOP26" s="121"/>
      <c r="GOQ26" s="121"/>
      <c r="GOR26" s="121"/>
      <c r="GOS26" s="121"/>
      <c r="GOT26" s="121"/>
      <c r="GOU26" s="121"/>
      <c r="GOV26" s="121"/>
      <c r="GOW26" s="121"/>
      <c r="GOX26" s="121"/>
      <c r="GOY26" s="121"/>
      <c r="GOZ26" s="121"/>
      <c r="GPA26" s="121"/>
      <c r="GPB26" s="121"/>
      <c r="GPC26" s="121"/>
      <c r="GPD26" s="121"/>
      <c r="GPE26" s="121"/>
      <c r="GPF26" s="121"/>
      <c r="GPG26" s="121"/>
      <c r="GPH26" s="121"/>
      <c r="GPI26" s="121"/>
      <c r="GPJ26" s="121"/>
      <c r="GPK26" s="121"/>
      <c r="GPL26" s="121"/>
      <c r="GPM26" s="121"/>
      <c r="GPN26" s="121"/>
      <c r="GPO26" s="121"/>
      <c r="GPP26" s="121"/>
      <c r="GPQ26" s="121"/>
      <c r="GPR26" s="121"/>
      <c r="GPS26" s="121"/>
      <c r="GPT26" s="121"/>
      <c r="GPU26" s="121"/>
      <c r="GPV26" s="121"/>
      <c r="GPW26" s="121"/>
      <c r="GPX26" s="121"/>
      <c r="GPY26" s="121"/>
      <c r="GPZ26" s="121"/>
      <c r="GQA26" s="121"/>
      <c r="GQB26" s="121"/>
      <c r="GQC26" s="121"/>
      <c r="GQD26" s="121"/>
      <c r="GQE26" s="121"/>
      <c r="GQF26" s="121"/>
      <c r="GQG26" s="121"/>
      <c r="GQH26" s="121"/>
      <c r="GQI26" s="121"/>
      <c r="GQJ26" s="121"/>
      <c r="GQK26" s="121"/>
      <c r="GQL26" s="121"/>
      <c r="GQM26" s="121"/>
      <c r="GQN26" s="121"/>
      <c r="GQO26" s="121"/>
      <c r="GQP26" s="121"/>
      <c r="GQQ26" s="121"/>
      <c r="GQR26" s="121"/>
      <c r="GQS26" s="121"/>
      <c r="GQT26" s="121"/>
      <c r="GQU26" s="121"/>
      <c r="GQV26" s="121"/>
      <c r="GQW26" s="121"/>
      <c r="GQX26" s="121"/>
      <c r="GQY26" s="121"/>
      <c r="GQZ26" s="121"/>
      <c r="GRA26" s="121"/>
      <c r="GRB26" s="121"/>
      <c r="GRC26" s="121"/>
      <c r="GRD26" s="121"/>
      <c r="GRE26" s="121"/>
      <c r="GRF26" s="121"/>
      <c r="GRG26" s="121"/>
      <c r="GRH26" s="121"/>
      <c r="GRI26" s="121"/>
      <c r="GRJ26" s="121"/>
      <c r="GRK26" s="121"/>
      <c r="GRL26" s="121"/>
      <c r="GRM26" s="121"/>
      <c r="GRN26" s="121"/>
      <c r="GRO26" s="121"/>
      <c r="GRP26" s="121"/>
      <c r="GRQ26" s="121"/>
      <c r="GRR26" s="121"/>
      <c r="GRS26" s="121"/>
      <c r="GRT26" s="121"/>
      <c r="GRU26" s="121"/>
      <c r="GRV26" s="121"/>
      <c r="GRW26" s="121"/>
      <c r="GRX26" s="121"/>
      <c r="GRY26" s="121"/>
      <c r="GRZ26" s="121"/>
      <c r="GSA26" s="121"/>
      <c r="GSB26" s="121"/>
      <c r="GSC26" s="121"/>
      <c r="GSD26" s="121"/>
      <c r="GSE26" s="121"/>
      <c r="GSF26" s="121"/>
      <c r="GSG26" s="121"/>
      <c r="GSH26" s="121"/>
      <c r="GSI26" s="121"/>
      <c r="GSJ26" s="121"/>
      <c r="GSK26" s="121"/>
      <c r="GSL26" s="121"/>
      <c r="GSM26" s="121"/>
      <c r="GSN26" s="121"/>
      <c r="GSO26" s="121"/>
      <c r="GSP26" s="121"/>
      <c r="GSQ26" s="121"/>
      <c r="GSR26" s="121"/>
      <c r="GSS26" s="121"/>
      <c r="GST26" s="121"/>
      <c r="GSU26" s="121"/>
      <c r="GSV26" s="121"/>
      <c r="GSW26" s="121"/>
      <c r="GSX26" s="121"/>
      <c r="GSY26" s="121"/>
      <c r="GSZ26" s="121"/>
      <c r="GTA26" s="121"/>
      <c r="GTB26" s="121"/>
      <c r="GTC26" s="121"/>
      <c r="GTD26" s="121"/>
      <c r="GTE26" s="121"/>
      <c r="GTF26" s="121"/>
      <c r="GTG26" s="121"/>
      <c r="GTH26" s="121"/>
      <c r="GTI26" s="121"/>
      <c r="GTJ26" s="121"/>
      <c r="GTK26" s="121"/>
      <c r="GTL26" s="121"/>
      <c r="GTM26" s="121"/>
      <c r="GTN26" s="121"/>
      <c r="GTO26" s="121"/>
      <c r="GTP26" s="121"/>
      <c r="GTQ26" s="121"/>
      <c r="GTR26" s="121"/>
      <c r="GTS26" s="121"/>
      <c r="GTT26" s="121"/>
      <c r="GTU26" s="121"/>
      <c r="GTV26" s="121"/>
      <c r="GTW26" s="121"/>
      <c r="GTX26" s="121"/>
      <c r="GTY26" s="121"/>
      <c r="GTZ26" s="121"/>
      <c r="GUA26" s="121"/>
      <c r="GUB26" s="121"/>
      <c r="GUC26" s="121"/>
      <c r="GUD26" s="121"/>
      <c r="GUE26" s="121"/>
      <c r="GUF26" s="121"/>
      <c r="GUG26" s="121"/>
      <c r="GUH26" s="121"/>
      <c r="GUI26" s="121"/>
      <c r="GUJ26" s="121"/>
      <c r="GUK26" s="121"/>
      <c r="GUL26" s="121"/>
      <c r="GUM26" s="121"/>
      <c r="GUN26" s="121"/>
      <c r="GUO26" s="121"/>
      <c r="GUP26" s="121"/>
      <c r="GUQ26" s="121"/>
      <c r="GUR26" s="121"/>
      <c r="GUS26" s="121"/>
      <c r="GUT26" s="121"/>
      <c r="GUU26" s="121"/>
      <c r="GUV26" s="121"/>
      <c r="GUW26" s="121"/>
      <c r="GUX26" s="121"/>
      <c r="GUY26" s="121"/>
      <c r="GUZ26" s="121"/>
      <c r="GVA26" s="121"/>
      <c r="GVB26" s="121"/>
      <c r="GVC26" s="121"/>
      <c r="GVD26" s="121"/>
      <c r="GVE26" s="121"/>
      <c r="GVF26" s="121"/>
      <c r="GVG26" s="121"/>
      <c r="GVH26" s="121"/>
      <c r="GVI26" s="121"/>
      <c r="GVJ26" s="121"/>
      <c r="GVK26" s="121"/>
      <c r="GVL26" s="121"/>
      <c r="GVM26" s="121"/>
      <c r="GVN26" s="121"/>
      <c r="GVO26" s="121"/>
      <c r="GVP26" s="121"/>
      <c r="GVQ26" s="121"/>
      <c r="GVR26" s="121"/>
      <c r="GVS26" s="121"/>
      <c r="GVT26" s="121"/>
      <c r="GVU26" s="121"/>
      <c r="GVV26" s="121"/>
      <c r="GVW26" s="121"/>
      <c r="GVX26" s="121"/>
      <c r="GVY26" s="121"/>
      <c r="GVZ26" s="121"/>
      <c r="GWA26" s="121"/>
      <c r="GWB26" s="121"/>
      <c r="GWC26" s="121"/>
      <c r="GWD26" s="121"/>
      <c r="GWE26" s="121"/>
      <c r="GWF26" s="121"/>
      <c r="GWG26" s="121"/>
      <c r="GWH26" s="121"/>
      <c r="GWI26" s="121"/>
      <c r="GWJ26" s="121"/>
      <c r="GWK26" s="121"/>
      <c r="GWL26" s="121"/>
      <c r="GWM26" s="121"/>
      <c r="GWN26" s="121"/>
      <c r="GWO26" s="121"/>
      <c r="GWP26" s="121"/>
      <c r="GWQ26" s="121"/>
      <c r="GWR26" s="121"/>
      <c r="GWS26" s="121"/>
      <c r="GWT26" s="121"/>
      <c r="GWU26" s="121"/>
      <c r="GWV26" s="121"/>
      <c r="GWW26" s="121"/>
      <c r="GWX26" s="121"/>
      <c r="GWY26" s="121"/>
      <c r="GWZ26" s="121"/>
      <c r="GXA26" s="121"/>
      <c r="GXB26" s="121"/>
      <c r="GXC26" s="121"/>
      <c r="GXD26" s="121"/>
      <c r="GXE26" s="121"/>
      <c r="GXF26" s="121"/>
      <c r="GXG26" s="121"/>
      <c r="GXH26" s="121"/>
      <c r="GXI26" s="121"/>
      <c r="GXJ26" s="121"/>
      <c r="GXK26" s="121"/>
      <c r="GXL26" s="121"/>
      <c r="GXM26" s="121"/>
      <c r="GXN26" s="121"/>
      <c r="GXO26" s="121"/>
      <c r="GXP26" s="121"/>
      <c r="GXQ26" s="121"/>
      <c r="GXR26" s="121"/>
      <c r="GXS26" s="121"/>
      <c r="GXT26" s="121"/>
      <c r="GXU26" s="121"/>
      <c r="GXV26" s="121"/>
      <c r="GXW26" s="121"/>
      <c r="GXX26" s="121"/>
      <c r="GXY26" s="121"/>
      <c r="GXZ26" s="121"/>
      <c r="GYA26" s="121"/>
      <c r="GYB26" s="121"/>
      <c r="GYC26" s="121"/>
      <c r="GYD26" s="121"/>
      <c r="GYE26" s="121"/>
      <c r="GYF26" s="121"/>
      <c r="GYG26" s="121"/>
      <c r="GYH26" s="121"/>
      <c r="GYI26" s="121"/>
      <c r="GYJ26" s="121"/>
      <c r="GYK26" s="121"/>
      <c r="GYL26" s="121"/>
      <c r="GYM26" s="121"/>
      <c r="GYN26" s="121"/>
      <c r="GYO26" s="121"/>
      <c r="GYP26" s="121"/>
      <c r="GYQ26" s="121"/>
      <c r="GYR26" s="121"/>
      <c r="GYS26" s="121"/>
      <c r="GYT26" s="121"/>
      <c r="GYU26" s="121"/>
      <c r="GYV26" s="121"/>
      <c r="GYW26" s="121"/>
      <c r="GYX26" s="121"/>
      <c r="GYY26" s="121"/>
      <c r="GYZ26" s="121"/>
      <c r="GZA26" s="121"/>
      <c r="GZB26" s="121"/>
      <c r="GZC26" s="121"/>
      <c r="GZD26" s="121"/>
      <c r="GZE26" s="121"/>
      <c r="GZF26" s="121"/>
      <c r="GZG26" s="121"/>
      <c r="GZH26" s="121"/>
      <c r="GZI26" s="121"/>
      <c r="GZJ26" s="121"/>
      <c r="GZK26" s="121"/>
      <c r="GZL26" s="121"/>
      <c r="GZM26" s="121"/>
      <c r="GZN26" s="121"/>
      <c r="GZO26" s="121"/>
      <c r="GZP26" s="121"/>
      <c r="GZQ26" s="121"/>
      <c r="GZR26" s="121"/>
      <c r="GZS26" s="121"/>
      <c r="GZT26" s="121"/>
      <c r="GZU26" s="121"/>
      <c r="GZV26" s="121"/>
      <c r="GZW26" s="121"/>
      <c r="GZX26" s="121"/>
      <c r="GZY26" s="121"/>
      <c r="GZZ26" s="121"/>
      <c r="HAA26" s="121"/>
      <c r="HAB26" s="121"/>
      <c r="HAC26" s="121"/>
      <c r="HAD26" s="121"/>
    </row>
    <row r="27" spans="1:5438" s="309" customFormat="1">
      <c r="A27" s="123" t="s">
        <v>48</v>
      </c>
      <c r="B27" s="80" t="s">
        <v>49</v>
      </c>
      <c r="C27" s="60"/>
      <c r="D27" s="60"/>
      <c r="E27" s="60"/>
      <c r="F27" s="78"/>
      <c r="G27" s="120"/>
      <c r="H27" s="46"/>
      <c r="I27" s="46"/>
      <c r="J27" s="46"/>
      <c r="K27" s="46"/>
      <c r="L27" s="46"/>
      <c r="M27" s="46"/>
      <c r="N27" s="121"/>
      <c r="O27" s="46"/>
      <c r="P27" s="46"/>
      <c r="Q27" s="46"/>
      <c r="R27" s="46"/>
      <c r="S27" s="46"/>
      <c r="T27" s="46"/>
      <c r="U27" s="121"/>
      <c r="V27" s="46"/>
      <c r="W27" s="46"/>
      <c r="X27" s="46"/>
      <c r="Y27" s="46"/>
      <c r="Z27" s="46"/>
      <c r="AA27" s="46"/>
      <c r="AB27" s="121"/>
      <c r="AC27" s="46"/>
      <c r="AD27" s="46"/>
      <c r="AE27" s="46"/>
      <c r="AF27" s="46"/>
      <c r="AG27" s="46"/>
      <c r="AH27" s="46"/>
      <c r="AI27" s="121"/>
      <c r="AJ27" s="46"/>
      <c r="AK27" s="46"/>
      <c r="AL27" s="46"/>
      <c r="AM27" s="46"/>
      <c r="AN27" s="46"/>
      <c r="AO27" s="46"/>
      <c r="AP27" s="121"/>
      <c r="AQ27" s="46"/>
      <c r="AR27" s="46"/>
      <c r="AS27" s="46"/>
      <c r="AT27" s="46"/>
      <c r="AU27" s="46"/>
      <c r="AV27" s="46"/>
      <c r="AW27" s="121"/>
      <c r="AX27" s="46"/>
      <c r="AY27" s="46"/>
      <c r="AZ27" s="46"/>
      <c r="BA27" s="46"/>
      <c r="BB27" s="46"/>
      <c r="BC27" s="46"/>
      <c r="BD27" s="121"/>
      <c r="BE27" s="46"/>
      <c r="BF27" s="46"/>
      <c r="BG27" s="46"/>
      <c r="BH27" s="46"/>
      <c r="BI27" s="46"/>
      <c r="BJ27" s="46"/>
      <c r="BK27" s="121"/>
      <c r="BL27" s="46"/>
      <c r="BM27" s="46"/>
      <c r="BN27" s="46"/>
      <c r="BO27" s="46"/>
      <c r="BP27" s="46"/>
      <c r="BQ27" s="46"/>
      <c r="BR27" s="121"/>
      <c r="BS27" s="46"/>
      <c r="BT27" s="46"/>
      <c r="BU27" s="46"/>
      <c r="BV27" s="46"/>
      <c r="BW27" s="46"/>
      <c r="BX27" s="46"/>
      <c r="BY27" s="121"/>
      <c r="BZ27" s="46"/>
      <c r="CA27" s="46"/>
      <c r="CB27" s="46"/>
      <c r="CC27" s="46"/>
      <c r="CD27" s="46"/>
      <c r="CE27" s="46"/>
      <c r="CF27" s="121"/>
      <c r="CG27" s="46"/>
      <c r="CH27" s="46"/>
      <c r="CI27" s="46"/>
      <c r="CJ27" s="46"/>
      <c r="CK27" s="46"/>
      <c r="CL27" s="46"/>
      <c r="CM27" s="121"/>
      <c r="CN27" s="46"/>
      <c r="CO27" s="46"/>
      <c r="CP27" s="46"/>
      <c r="CQ27" s="46"/>
      <c r="CR27" s="46"/>
      <c r="CS27" s="46"/>
      <c r="CT27" s="121"/>
      <c r="CU27" s="46"/>
      <c r="CV27" s="46"/>
      <c r="CW27" s="46"/>
      <c r="CX27" s="46"/>
      <c r="CY27" s="46"/>
      <c r="CZ27" s="46"/>
      <c r="DA27" s="121"/>
      <c r="DB27" s="46"/>
      <c r="DC27" s="46"/>
      <c r="DD27" s="46"/>
      <c r="DE27" s="46"/>
      <c r="DF27" s="46"/>
      <c r="DG27" s="46"/>
      <c r="DH27" s="121"/>
      <c r="DI27" s="46"/>
      <c r="DJ27" s="46"/>
      <c r="DK27" s="46"/>
      <c r="DL27" s="46"/>
      <c r="DM27" s="46"/>
      <c r="DN27" s="46"/>
      <c r="DO27" s="121"/>
      <c r="DP27" s="46"/>
      <c r="DQ27" s="46"/>
      <c r="DR27" s="46"/>
      <c r="DS27" s="46"/>
      <c r="DT27" s="46"/>
      <c r="DU27" s="46"/>
      <c r="DV27" s="121"/>
      <c r="DW27" s="46"/>
      <c r="DX27" s="46"/>
      <c r="DY27" s="46"/>
      <c r="DZ27" s="46"/>
      <c r="EA27" s="46"/>
      <c r="EB27" s="46"/>
      <c r="EC27" s="121"/>
      <c r="ED27" s="46"/>
      <c r="EE27" s="46"/>
      <c r="EF27" s="46"/>
      <c r="EG27" s="46"/>
      <c r="EH27" s="46"/>
      <c r="EI27" s="46"/>
      <c r="EJ27" s="121"/>
      <c r="EK27" s="46"/>
      <c r="EL27" s="46"/>
      <c r="EM27" s="46"/>
      <c r="EN27" s="46"/>
      <c r="EO27" s="46"/>
      <c r="EP27" s="46"/>
      <c r="EQ27" s="121"/>
      <c r="ER27" s="46"/>
      <c r="ES27" s="46"/>
      <c r="ET27" s="46"/>
      <c r="EU27" s="46"/>
      <c r="EV27" s="46"/>
      <c r="EW27" s="46"/>
      <c r="EX27" s="121"/>
      <c r="EY27" s="46"/>
      <c r="EZ27" s="46"/>
      <c r="FA27" s="46"/>
      <c r="FB27" s="46"/>
      <c r="FC27" s="46"/>
      <c r="FD27" s="46"/>
      <c r="FE27" s="121"/>
      <c r="FF27" s="46"/>
      <c r="FG27" s="46"/>
      <c r="FH27" s="46"/>
      <c r="FI27" s="46"/>
      <c r="FJ27" s="46"/>
      <c r="FK27" s="46"/>
      <c r="FL27" s="121"/>
      <c r="FM27" s="46"/>
      <c r="FN27" s="46"/>
      <c r="FO27" s="46"/>
      <c r="FP27" s="46"/>
      <c r="FQ27" s="46"/>
      <c r="FR27" s="46"/>
      <c r="FS27" s="121"/>
      <c r="FT27" s="46"/>
      <c r="FU27" s="46"/>
      <c r="FV27" s="46"/>
      <c r="FW27" s="46"/>
      <c r="FX27" s="46"/>
      <c r="FY27" s="46"/>
      <c r="FZ27" s="121"/>
      <c r="GA27" s="46"/>
      <c r="GB27" s="46"/>
      <c r="GC27" s="46"/>
      <c r="GD27" s="46"/>
      <c r="GE27" s="46"/>
      <c r="GF27" s="46"/>
      <c r="GG27" s="121"/>
      <c r="GH27" s="46"/>
      <c r="GI27" s="46"/>
      <c r="GJ27" s="46"/>
      <c r="GK27" s="46"/>
      <c r="GL27" s="46"/>
      <c r="GM27" s="46"/>
      <c r="GN27" s="121"/>
      <c r="GO27" s="46"/>
      <c r="GP27" s="46"/>
      <c r="GQ27" s="46"/>
      <c r="GR27" s="46"/>
      <c r="GS27" s="46"/>
      <c r="GT27" s="46"/>
      <c r="GU27" s="121"/>
      <c r="GV27" s="46"/>
      <c r="GW27" s="46"/>
      <c r="GX27" s="46"/>
      <c r="GY27" s="46"/>
      <c r="GZ27" s="46"/>
      <c r="HA27" s="46"/>
      <c r="HB27" s="121"/>
      <c r="HC27" s="46"/>
      <c r="HD27" s="46"/>
      <c r="HE27" s="46"/>
      <c r="HF27" s="46"/>
      <c r="HG27" s="46"/>
      <c r="HH27" s="46"/>
      <c r="HI27" s="121"/>
      <c r="HJ27" s="46"/>
      <c r="HK27" s="46"/>
      <c r="HL27" s="46"/>
      <c r="HM27" s="46"/>
      <c r="HN27" s="46"/>
      <c r="HO27" s="46"/>
      <c r="HP27" s="121"/>
      <c r="HQ27" s="46"/>
      <c r="HR27" s="46"/>
      <c r="HS27" s="46"/>
      <c r="HT27" s="46"/>
      <c r="HU27" s="46"/>
      <c r="HV27" s="46"/>
      <c r="HW27" s="121"/>
      <c r="HX27" s="46"/>
      <c r="HY27" s="46"/>
      <c r="HZ27" s="46"/>
      <c r="IA27" s="46"/>
      <c r="IB27" s="46"/>
      <c r="IC27" s="46"/>
      <c r="ID27" s="121"/>
      <c r="IE27" s="46"/>
      <c r="IF27" s="46"/>
      <c r="IG27" s="46"/>
      <c r="IH27" s="46"/>
      <c r="II27" s="46"/>
      <c r="IJ27" s="46"/>
      <c r="IK27" s="121"/>
      <c r="IL27" s="46"/>
      <c r="IM27" s="46"/>
      <c r="IN27" s="46"/>
      <c r="IO27" s="46"/>
      <c r="IP27" s="46"/>
      <c r="IQ27" s="46"/>
      <c r="IR27" s="121"/>
      <c r="IS27" s="46"/>
      <c r="IT27" s="46"/>
      <c r="IU27" s="46"/>
      <c r="IV27" s="46"/>
      <c r="IW27" s="46"/>
      <c r="IX27" s="46"/>
      <c r="IY27" s="121"/>
      <c r="IZ27" s="46"/>
      <c r="JA27" s="46"/>
      <c r="JB27" s="46"/>
      <c r="JC27" s="46"/>
      <c r="JD27" s="46"/>
      <c r="JE27" s="46"/>
      <c r="JF27" s="121"/>
      <c r="JG27" s="46"/>
      <c r="JH27" s="46"/>
      <c r="JI27" s="46"/>
      <c r="JJ27" s="46"/>
      <c r="JK27" s="46"/>
      <c r="JL27" s="46"/>
      <c r="JM27" s="121"/>
      <c r="JN27" s="46"/>
      <c r="JO27" s="46"/>
      <c r="JP27" s="46"/>
      <c r="JQ27" s="46"/>
      <c r="JR27" s="46"/>
      <c r="JS27" s="46"/>
      <c r="JT27" s="121"/>
      <c r="JU27" s="46"/>
      <c r="JV27" s="46"/>
      <c r="JW27" s="46"/>
      <c r="JX27" s="46"/>
      <c r="JY27" s="46"/>
      <c r="JZ27" s="46"/>
      <c r="KA27" s="121"/>
      <c r="KB27" s="46"/>
      <c r="KC27" s="46"/>
      <c r="KD27" s="46"/>
      <c r="KE27" s="46"/>
      <c r="KF27" s="46"/>
      <c r="KG27" s="46"/>
      <c r="KH27" s="121"/>
      <c r="KI27" s="46"/>
      <c r="KJ27" s="46"/>
      <c r="KK27" s="46"/>
      <c r="KL27" s="46"/>
      <c r="KM27" s="46"/>
      <c r="KN27" s="46"/>
      <c r="KO27" s="121"/>
      <c r="KP27" s="46"/>
      <c r="KQ27" s="46"/>
      <c r="KR27" s="46"/>
      <c r="KS27" s="46"/>
      <c r="KT27" s="46"/>
      <c r="KU27" s="46"/>
      <c r="KV27" s="121"/>
      <c r="KW27" s="46"/>
      <c r="KX27" s="46"/>
      <c r="KY27" s="46"/>
      <c r="KZ27" s="46"/>
      <c r="LA27" s="46"/>
      <c r="LB27" s="46"/>
      <c r="LC27" s="121"/>
      <c r="LD27" s="46"/>
      <c r="LE27" s="46"/>
      <c r="LF27" s="46"/>
      <c r="LG27" s="46"/>
      <c r="LH27" s="46"/>
      <c r="LI27" s="46"/>
      <c r="LJ27" s="121"/>
      <c r="LK27" s="46"/>
      <c r="LL27" s="46"/>
      <c r="LM27" s="46"/>
      <c r="LN27" s="46"/>
      <c r="LO27" s="46"/>
      <c r="LP27" s="46"/>
      <c r="LQ27" s="121"/>
      <c r="LR27" s="46"/>
      <c r="LS27" s="46"/>
      <c r="LT27" s="46"/>
      <c r="LU27" s="46"/>
      <c r="LV27" s="46"/>
      <c r="LW27" s="46"/>
      <c r="LX27" s="121"/>
      <c r="LY27" s="46"/>
      <c r="LZ27" s="46"/>
      <c r="MA27" s="46"/>
      <c r="MB27" s="46"/>
      <c r="MC27" s="46"/>
      <c r="MD27" s="46"/>
      <c r="ME27" s="121"/>
      <c r="MF27" s="46"/>
      <c r="MG27" s="46"/>
      <c r="MH27" s="46"/>
      <c r="MI27" s="46"/>
      <c r="MJ27" s="46"/>
      <c r="MK27" s="46"/>
      <c r="ML27" s="121"/>
      <c r="MM27" s="46"/>
      <c r="MN27" s="46"/>
      <c r="MO27" s="46"/>
      <c r="MP27" s="46"/>
      <c r="MQ27" s="46"/>
      <c r="MR27" s="46"/>
      <c r="MS27" s="121"/>
      <c r="MT27" s="46"/>
      <c r="MU27" s="46"/>
      <c r="MV27" s="46"/>
      <c r="MW27" s="46"/>
      <c r="MX27" s="46"/>
      <c r="MY27" s="46"/>
      <c r="MZ27" s="121"/>
      <c r="NA27" s="46"/>
      <c r="NB27" s="46"/>
      <c r="NC27" s="46"/>
      <c r="ND27" s="46"/>
      <c r="NE27" s="46"/>
      <c r="NF27" s="46"/>
      <c r="NG27" s="121"/>
      <c r="NH27" s="46"/>
      <c r="NI27" s="46"/>
      <c r="NJ27" s="46"/>
      <c r="NK27" s="46"/>
      <c r="NL27" s="46"/>
      <c r="NM27" s="46"/>
      <c r="NN27" s="121"/>
      <c r="NO27" s="46"/>
      <c r="NP27" s="46"/>
      <c r="NQ27" s="46"/>
      <c r="NR27" s="46"/>
      <c r="NS27" s="46"/>
      <c r="NT27" s="46"/>
      <c r="NU27" s="121"/>
      <c r="NV27" s="46"/>
      <c r="NW27" s="46"/>
      <c r="NX27" s="46"/>
      <c r="NY27" s="46"/>
      <c r="NZ27" s="46"/>
      <c r="OA27" s="46"/>
      <c r="OB27" s="121"/>
      <c r="OC27" s="46"/>
      <c r="OD27" s="46"/>
      <c r="OE27" s="46"/>
      <c r="OF27" s="46"/>
      <c r="OG27" s="46"/>
      <c r="OH27" s="46"/>
      <c r="OI27" s="121"/>
      <c r="OJ27" s="46"/>
      <c r="OK27" s="46"/>
      <c r="OL27" s="46"/>
      <c r="OM27" s="46"/>
      <c r="ON27" s="46"/>
      <c r="OO27" s="46"/>
      <c r="OP27" s="121"/>
      <c r="OQ27" s="46"/>
      <c r="OR27" s="46"/>
      <c r="OS27" s="46"/>
      <c r="OT27" s="46"/>
      <c r="OU27" s="46"/>
      <c r="OV27" s="46"/>
      <c r="OW27" s="121"/>
      <c r="OX27" s="46"/>
      <c r="OY27" s="46"/>
      <c r="OZ27" s="46"/>
      <c r="PA27" s="46"/>
      <c r="PB27" s="46"/>
      <c r="PC27" s="46"/>
      <c r="PD27" s="121"/>
      <c r="PE27" s="46"/>
      <c r="PF27" s="46"/>
      <c r="PG27" s="46"/>
      <c r="PH27" s="46"/>
      <c r="PI27" s="46"/>
      <c r="PJ27" s="46"/>
      <c r="PK27" s="121"/>
      <c r="PL27" s="46"/>
      <c r="PM27" s="46"/>
      <c r="PN27" s="46"/>
      <c r="PO27" s="46"/>
      <c r="PP27" s="46"/>
      <c r="PQ27" s="46"/>
      <c r="PR27" s="121"/>
      <c r="PS27" s="46"/>
      <c r="PT27" s="46"/>
      <c r="PU27" s="46"/>
      <c r="PV27" s="46"/>
      <c r="PW27" s="46"/>
      <c r="PX27" s="46"/>
      <c r="PY27" s="121"/>
      <c r="PZ27" s="46"/>
      <c r="QA27" s="46"/>
      <c r="QB27" s="46"/>
      <c r="QC27" s="46"/>
      <c r="QD27" s="46"/>
      <c r="QE27" s="46"/>
      <c r="QF27" s="121"/>
      <c r="QG27" s="46"/>
      <c r="QH27" s="46"/>
      <c r="QI27" s="46"/>
      <c r="QJ27" s="46"/>
      <c r="QK27" s="46"/>
      <c r="QL27" s="46"/>
      <c r="QM27" s="121"/>
      <c r="QN27" s="46"/>
      <c r="QO27" s="46"/>
      <c r="QP27" s="46"/>
      <c r="QQ27" s="46"/>
      <c r="QR27" s="46"/>
      <c r="QS27" s="46"/>
      <c r="QT27" s="121"/>
      <c r="QU27" s="46"/>
      <c r="QV27" s="46"/>
      <c r="QW27" s="46"/>
      <c r="QX27" s="46"/>
      <c r="QY27" s="46"/>
      <c r="QZ27" s="46"/>
      <c r="RA27" s="121"/>
      <c r="RB27" s="46"/>
      <c r="RC27" s="46"/>
      <c r="RD27" s="46"/>
      <c r="RE27" s="46"/>
      <c r="RF27" s="46"/>
      <c r="RG27" s="46"/>
      <c r="RH27" s="121"/>
      <c r="RI27" s="46"/>
      <c r="RJ27" s="46"/>
      <c r="RK27" s="46"/>
      <c r="RL27" s="46"/>
      <c r="RM27" s="46"/>
      <c r="RN27" s="46"/>
      <c r="RO27" s="121"/>
      <c r="RP27" s="46"/>
      <c r="RQ27" s="46"/>
      <c r="RR27" s="46"/>
      <c r="RS27" s="46"/>
      <c r="RT27" s="46"/>
      <c r="RU27" s="46"/>
      <c r="RV27" s="121"/>
      <c r="RW27" s="46"/>
      <c r="RX27" s="46"/>
      <c r="RY27" s="46"/>
      <c r="RZ27" s="46"/>
      <c r="SA27" s="46"/>
      <c r="SB27" s="46"/>
      <c r="SC27" s="121"/>
      <c r="SD27" s="46"/>
      <c r="SE27" s="46"/>
      <c r="SF27" s="46"/>
      <c r="SG27" s="46"/>
      <c r="SH27" s="46"/>
      <c r="SI27" s="46"/>
      <c r="SJ27" s="121"/>
      <c r="SK27" s="46"/>
      <c r="SL27" s="46"/>
      <c r="SM27" s="46"/>
      <c r="SN27" s="46"/>
      <c r="SO27" s="46"/>
      <c r="SP27" s="46"/>
      <c r="SQ27" s="121"/>
      <c r="SR27" s="46"/>
      <c r="SS27" s="46"/>
      <c r="ST27" s="46"/>
      <c r="SU27" s="46"/>
      <c r="SV27" s="46"/>
      <c r="SW27" s="46"/>
      <c r="SX27" s="121"/>
      <c r="SY27" s="46"/>
      <c r="SZ27" s="46"/>
      <c r="TA27" s="46"/>
      <c r="TB27" s="46"/>
      <c r="TC27" s="46"/>
      <c r="TD27" s="46"/>
      <c r="TE27" s="121"/>
      <c r="TF27" s="46"/>
      <c r="TG27" s="46"/>
      <c r="TH27" s="46"/>
      <c r="TI27" s="46"/>
      <c r="TJ27" s="46"/>
      <c r="TK27" s="46"/>
      <c r="TL27" s="121"/>
      <c r="TM27" s="46"/>
      <c r="TN27" s="46"/>
      <c r="TO27" s="46"/>
      <c r="TP27" s="46"/>
      <c r="TQ27" s="46"/>
      <c r="TR27" s="46"/>
      <c r="TS27" s="121"/>
      <c r="TT27" s="46"/>
      <c r="TU27" s="46"/>
      <c r="TV27" s="46"/>
      <c r="TW27" s="46"/>
      <c r="TX27" s="46"/>
      <c r="TY27" s="46"/>
      <c r="TZ27" s="121"/>
      <c r="UA27" s="46"/>
      <c r="UB27" s="46"/>
      <c r="UC27" s="46"/>
      <c r="UD27" s="46"/>
      <c r="UE27" s="46"/>
      <c r="UF27" s="46"/>
      <c r="UG27" s="121"/>
      <c r="UH27" s="46"/>
      <c r="UI27" s="46"/>
      <c r="UJ27" s="46"/>
      <c r="UK27" s="46"/>
      <c r="UL27" s="46"/>
      <c r="UM27" s="46"/>
      <c r="UN27" s="121"/>
      <c r="UO27" s="46"/>
      <c r="UP27" s="46"/>
      <c r="UQ27" s="46"/>
      <c r="UR27" s="46"/>
      <c r="US27" s="46"/>
      <c r="UT27" s="46"/>
      <c r="UU27" s="121"/>
      <c r="UV27" s="46"/>
      <c r="UW27" s="46"/>
      <c r="UX27" s="46"/>
      <c r="UY27" s="46"/>
      <c r="UZ27" s="46"/>
      <c r="VA27" s="46"/>
      <c r="VB27" s="121"/>
      <c r="VC27" s="46"/>
      <c r="VD27" s="46"/>
      <c r="VE27" s="46"/>
      <c r="VF27" s="46"/>
      <c r="VG27" s="46"/>
      <c r="VH27" s="46"/>
      <c r="VI27" s="121"/>
      <c r="VJ27" s="46"/>
      <c r="VK27" s="46"/>
      <c r="VL27" s="46"/>
      <c r="VM27" s="46"/>
      <c r="VN27" s="46"/>
      <c r="VO27" s="46"/>
      <c r="VP27" s="121"/>
      <c r="VQ27" s="46"/>
      <c r="VR27" s="46"/>
      <c r="VS27" s="46"/>
      <c r="VT27" s="46"/>
      <c r="VU27" s="46"/>
      <c r="VV27" s="46"/>
      <c r="VW27" s="121"/>
      <c r="VX27" s="46"/>
      <c r="VY27" s="46"/>
      <c r="VZ27" s="46"/>
      <c r="WA27" s="46"/>
      <c r="WB27" s="46"/>
      <c r="WC27" s="46"/>
      <c r="WD27" s="121"/>
      <c r="WE27" s="46"/>
      <c r="WF27" s="46"/>
      <c r="WG27" s="46"/>
      <c r="WH27" s="46"/>
      <c r="WI27" s="46"/>
      <c r="WJ27" s="46"/>
      <c r="WK27" s="121"/>
      <c r="WL27" s="46"/>
      <c r="WM27" s="46"/>
      <c r="WN27" s="46"/>
      <c r="WO27" s="46"/>
      <c r="WP27" s="46"/>
      <c r="WQ27" s="46"/>
      <c r="WR27" s="121"/>
      <c r="WS27" s="46"/>
      <c r="WT27" s="46"/>
      <c r="WU27" s="46"/>
      <c r="WV27" s="46"/>
      <c r="WW27" s="46"/>
      <c r="WX27" s="46"/>
      <c r="WY27" s="121"/>
      <c r="WZ27" s="46"/>
      <c r="XA27" s="46"/>
      <c r="XB27" s="46"/>
      <c r="XC27" s="46"/>
      <c r="XD27" s="46"/>
      <c r="XE27" s="46"/>
      <c r="XF27" s="121"/>
      <c r="XG27" s="46"/>
      <c r="XH27" s="46"/>
      <c r="XI27" s="46"/>
      <c r="XJ27" s="46"/>
      <c r="XK27" s="46"/>
      <c r="XL27" s="46"/>
      <c r="XM27" s="121"/>
      <c r="XN27" s="46"/>
      <c r="XO27" s="46"/>
      <c r="XP27" s="46"/>
      <c r="XQ27" s="46"/>
      <c r="XR27" s="46"/>
      <c r="XS27" s="46"/>
      <c r="XT27" s="121"/>
      <c r="XU27" s="46"/>
      <c r="XV27" s="46"/>
      <c r="XW27" s="46"/>
      <c r="XX27" s="46"/>
      <c r="XY27" s="46"/>
      <c r="XZ27" s="46"/>
      <c r="YA27" s="121"/>
      <c r="YB27" s="46"/>
      <c r="YC27" s="46"/>
      <c r="YD27" s="46"/>
      <c r="YE27" s="46"/>
      <c r="YF27" s="46"/>
      <c r="YG27" s="46"/>
      <c r="YH27" s="121"/>
      <c r="YI27" s="46"/>
      <c r="YJ27" s="46"/>
      <c r="YK27" s="46"/>
      <c r="YL27" s="46"/>
      <c r="YM27" s="46"/>
      <c r="YN27" s="46"/>
      <c r="YO27" s="121"/>
      <c r="YP27" s="46"/>
      <c r="YQ27" s="46"/>
      <c r="YR27" s="46"/>
      <c r="YS27" s="46"/>
      <c r="YT27" s="46"/>
      <c r="YU27" s="46"/>
      <c r="YV27" s="121"/>
      <c r="YW27" s="46"/>
      <c r="YX27" s="46"/>
      <c r="YY27" s="46"/>
      <c r="YZ27" s="46"/>
      <c r="ZA27" s="46"/>
      <c r="ZB27" s="46"/>
      <c r="ZC27" s="121"/>
      <c r="ZD27" s="46"/>
      <c r="ZE27" s="46"/>
      <c r="ZF27" s="46"/>
      <c r="ZG27" s="46"/>
      <c r="ZH27" s="46"/>
      <c r="ZI27" s="46"/>
      <c r="ZJ27" s="121"/>
      <c r="ZK27" s="46"/>
      <c r="ZL27" s="46"/>
      <c r="ZM27" s="46"/>
      <c r="ZN27" s="46"/>
      <c r="ZO27" s="46"/>
      <c r="ZP27" s="46"/>
      <c r="ZQ27" s="121"/>
      <c r="ZR27" s="46"/>
      <c r="ZS27" s="46"/>
      <c r="ZT27" s="46"/>
      <c r="ZU27" s="46"/>
      <c r="ZV27" s="46"/>
      <c r="ZW27" s="46"/>
      <c r="ZX27" s="121"/>
      <c r="ZY27" s="46"/>
      <c r="ZZ27" s="46"/>
      <c r="AAA27" s="46"/>
      <c r="AAB27" s="46"/>
      <c r="AAC27" s="46"/>
      <c r="AAD27" s="46"/>
      <c r="AAE27" s="121"/>
      <c r="AAF27" s="46"/>
      <c r="AAG27" s="46"/>
      <c r="AAH27" s="46"/>
      <c r="AAI27" s="46"/>
      <c r="AAJ27" s="46"/>
      <c r="AAK27" s="46"/>
      <c r="AAL27" s="121"/>
      <c r="AAM27" s="46"/>
      <c r="AAN27" s="46"/>
      <c r="AAO27" s="46"/>
      <c r="AAP27" s="46"/>
      <c r="AAQ27" s="46"/>
      <c r="AAR27" s="46"/>
      <c r="AAS27" s="121"/>
      <c r="AAT27" s="46"/>
      <c r="AAU27" s="46"/>
      <c r="AAV27" s="46"/>
      <c r="AAW27" s="46"/>
      <c r="AAX27" s="46"/>
      <c r="AAY27" s="46"/>
      <c r="AAZ27" s="121"/>
      <c r="ABA27" s="46"/>
      <c r="ABB27" s="46"/>
      <c r="ABC27" s="46"/>
      <c r="ABD27" s="46"/>
      <c r="ABE27" s="46"/>
      <c r="ABF27" s="46"/>
      <c r="ABG27" s="121"/>
      <c r="ABH27" s="46"/>
      <c r="ABI27" s="46"/>
      <c r="ABJ27" s="46"/>
      <c r="ABK27" s="46"/>
      <c r="ABL27" s="46"/>
      <c r="ABM27" s="46"/>
      <c r="ABN27" s="121"/>
      <c r="ABO27" s="46"/>
      <c r="ABP27" s="46"/>
      <c r="ABQ27" s="46"/>
      <c r="ABR27" s="46"/>
      <c r="ABS27" s="46"/>
      <c r="ABT27" s="46"/>
      <c r="ABU27" s="121"/>
      <c r="ABV27" s="46"/>
      <c r="ABW27" s="46"/>
      <c r="ABX27" s="46"/>
      <c r="ABY27" s="46"/>
      <c r="ABZ27" s="46"/>
      <c r="ACA27" s="46"/>
      <c r="ACB27" s="121"/>
      <c r="ACC27" s="46"/>
      <c r="ACD27" s="46"/>
      <c r="ACE27" s="46"/>
      <c r="ACF27" s="46"/>
      <c r="ACG27" s="46"/>
      <c r="ACH27" s="46"/>
      <c r="ACI27" s="121"/>
      <c r="ACJ27" s="46"/>
      <c r="ACK27" s="46"/>
      <c r="ACL27" s="46"/>
      <c r="ACM27" s="46"/>
      <c r="ACN27" s="46"/>
      <c r="ACO27" s="46"/>
      <c r="ACP27" s="121"/>
      <c r="ACQ27" s="46"/>
      <c r="ACR27" s="46"/>
      <c r="ACS27" s="46"/>
      <c r="ACT27" s="46"/>
      <c r="ACU27" s="46"/>
      <c r="ACV27" s="46"/>
      <c r="ACW27" s="121"/>
      <c r="ACX27" s="46"/>
      <c r="ACY27" s="46"/>
      <c r="ACZ27" s="46"/>
      <c r="ADA27" s="46"/>
      <c r="ADB27" s="46"/>
      <c r="ADC27" s="46"/>
      <c r="ADD27" s="121"/>
      <c r="ADE27" s="46"/>
      <c r="ADF27" s="46"/>
      <c r="ADG27" s="46"/>
      <c r="ADH27" s="46"/>
      <c r="ADI27" s="46"/>
      <c r="ADJ27" s="46"/>
      <c r="ADK27" s="121"/>
      <c r="ADL27" s="46"/>
      <c r="ADM27" s="46"/>
      <c r="ADN27" s="46"/>
      <c r="ADO27" s="46"/>
      <c r="ADP27" s="46"/>
      <c r="ADQ27" s="46"/>
      <c r="ADR27" s="121"/>
      <c r="ADS27" s="46"/>
      <c r="ADT27" s="46"/>
      <c r="ADU27" s="46"/>
      <c r="ADV27" s="46"/>
      <c r="ADW27" s="46"/>
      <c r="ADX27" s="46"/>
      <c r="ADY27" s="121"/>
      <c r="ADZ27" s="46"/>
      <c r="AEA27" s="46"/>
      <c r="AEB27" s="46"/>
      <c r="AEC27" s="46"/>
      <c r="AED27" s="46"/>
      <c r="AEE27" s="46"/>
      <c r="AEF27" s="121"/>
      <c r="AEG27" s="46"/>
      <c r="AEH27" s="46"/>
      <c r="AEI27" s="46"/>
      <c r="AEJ27" s="46"/>
      <c r="AEK27" s="46"/>
      <c r="AEL27" s="46"/>
      <c r="AEM27" s="121"/>
      <c r="AEN27" s="46"/>
      <c r="AEO27" s="46"/>
      <c r="AEP27" s="46"/>
      <c r="AEQ27" s="46"/>
      <c r="AER27" s="46"/>
      <c r="AES27" s="46"/>
      <c r="AET27" s="121"/>
      <c r="AEU27" s="46"/>
      <c r="AEV27" s="46"/>
      <c r="AEW27" s="46"/>
      <c r="AEX27" s="46"/>
      <c r="AEY27" s="46"/>
      <c r="AEZ27" s="46"/>
      <c r="AFA27" s="121"/>
      <c r="AFB27" s="46"/>
      <c r="AFC27" s="46"/>
      <c r="AFD27" s="46"/>
      <c r="AFE27" s="46"/>
      <c r="AFF27" s="46"/>
      <c r="AFG27" s="46"/>
      <c r="AFH27" s="121"/>
      <c r="AFI27" s="46"/>
      <c r="AFJ27" s="46"/>
      <c r="AFK27" s="46"/>
      <c r="AFL27" s="46"/>
      <c r="AFM27" s="46"/>
      <c r="AFN27" s="46"/>
      <c r="AFO27" s="121"/>
      <c r="AFP27" s="46"/>
      <c r="AFQ27" s="46"/>
      <c r="AFR27" s="46"/>
      <c r="AFS27" s="46"/>
      <c r="AFT27" s="46"/>
      <c r="AFU27" s="46"/>
      <c r="AFV27" s="121"/>
      <c r="AFW27" s="46"/>
      <c r="AFX27" s="46"/>
      <c r="AFY27" s="46"/>
      <c r="AFZ27" s="46"/>
      <c r="AGA27" s="46"/>
      <c r="AGB27" s="46"/>
      <c r="AGC27" s="121"/>
      <c r="AGD27" s="46"/>
      <c r="AGE27" s="46"/>
      <c r="AGF27" s="46"/>
      <c r="AGG27" s="46"/>
      <c r="AGH27" s="46"/>
      <c r="AGI27" s="46"/>
      <c r="AGJ27" s="121"/>
      <c r="AGK27" s="46"/>
      <c r="AGL27" s="46"/>
      <c r="AGM27" s="46"/>
      <c r="AGN27" s="46"/>
      <c r="AGO27" s="46"/>
      <c r="AGP27" s="46"/>
      <c r="AGQ27" s="121"/>
      <c r="AGR27" s="46"/>
      <c r="AGS27" s="46"/>
      <c r="AGT27" s="46"/>
      <c r="AGU27" s="46"/>
      <c r="AGV27" s="46"/>
      <c r="AGW27" s="46"/>
      <c r="AGX27" s="121"/>
      <c r="AGY27" s="46"/>
      <c r="AGZ27" s="46"/>
      <c r="AHA27" s="46"/>
      <c r="AHB27" s="46"/>
      <c r="AHC27" s="46"/>
      <c r="AHD27" s="46"/>
      <c r="AHE27" s="121"/>
      <c r="AHF27" s="46"/>
      <c r="AHG27" s="46"/>
      <c r="AHH27" s="46"/>
      <c r="AHI27" s="46"/>
      <c r="AHJ27" s="46"/>
      <c r="AHK27" s="46"/>
      <c r="AHL27" s="121"/>
      <c r="AHM27" s="46"/>
      <c r="AHN27" s="46"/>
      <c r="AHO27" s="46"/>
      <c r="AHP27" s="46"/>
      <c r="AHQ27" s="46"/>
      <c r="AHR27" s="46"/>
      <c r="AHS27" s="121"/>
      <c r="AHT27" s="46"/>
      <c r="AHU27" s="46"/>
      <c r="AHV27" s="46"/>
      <c r="AHW27" s="46"/>
      <c r="AHX27" s="46"/>
      <c r="AHY27" s="46"/>
      <c r="AHZ27" s="121"/>
      <c r="AIA27" s="46"/>
      <c r="AIB27" s="46"/>
      <c r="AIC27" s="46"/>
      <c r="AID27" s="46"/>
      <c r="AIE27" s="46"/>
      <c r="AIF27" s="46"/>
      <c r="AIG27" s="121"/>
      <c r="AIH27" s="46"/>
      <c r="AII27" s="46"/>
      <c r="AIJ27" s="46"/>
      <c r="AIK27" s="46"/>
      <c r="AIL27" s="46"/>
      <c r="AIM27" s="46"/>
      <c r="AIN27" s="121"/>
      <c r="AIO27" s="46"/>
      <c r="AIP27" s="46"/>
      <c r="AIQ27" s="46"/>
      <c r="AIR27" s="46"/>
      <c r="AIS27" s="46"/>
      <c r="AIT27" s="46"/>
      <c r="AIU27" s="121"/>
      <c r="AIV27" s="46"/>
      <c r="AIW27" s="46"/>
      <c r="AIX27" s="46"/>
      <c r="AIY27" s="46"/>
      <c r="AIZ27" s="46"/>
      <c r="AJA27" s="46"/>
      <c r="AJB27" s="121"/>
      <c r="AJC27" s="46"/>
      <c r="AJD27" s="46"/>
      <c r="AJE27" s="46"/>
      <c r="AJF27" s="46"/>
      <c r="AJG27" s="46"/>
      <c r="AJH27" s="46"/>
      <c r="AJI27" s="121"/>
      <c r="AJJ27" s="46"/>
      <c r="AJK27" s="46"/>
      <c r="AJL27" s="46"/>
      <c r="AJM27" s="46"/>
      <c r="AJN27" s="46"/>
      <c r="AJO27" s="46"/>
      <c r="AJP27" s="121"/>
      <c r="AJQ27" s="46"/>
      <c r="AJR27" s="46"/>
      <c r="AJS27" s="46"/>
      <c r="AJT27" s="46"/>
      <c r="AJU27" s="46"/>
      <c r="AJV27" s="46"/>
      <c r="AJW27" s="121"/>
      <c r="AJX27" s="46"/>
      <c r="AJY27" s="46"/>
      <c r="AJZ27" s="46"/>
      <c r="AKA27" s="46"/>
      <c r="AKB27" s="46"/>
      <c r="AKC27" s="46"/>
      <c r="AKD27" s="121"/>
      <c r="AKE27" s="46"/>
      <c r="AKF27" s="46"/>
      <c r="AKG27" s="46"/>
      <c r="AKH27" s="46"/>
      <c r="AKI27" s="46"/>
      <c r="AKJ27" s="46"/>
      <c r="AKK27" s="121"/>
      <c r="AKL27" s="46"/>
      <c r="AKM27" s="46"/>
      <c r="AKN27" s="46"/>
      <c r="AKO27" s="46"/>
      <c r="AKP27" s="46"/>
      <c r="AKQ27" s="46"/>
      <c r="AKR27" s="121"/>
      <c r="AKS27" s="46"/>
      <c r="AKT27" s="46"/>
      <c r="AKU27" s="46"/>
      <c r="AKV27" s="46"/>
      <c r="AKW27" s="46"/>
      <c r="AKX27" s="46"/>
      <c r="AKY27" s="121"/>
      <c r="AKZ27" s="46"/>
      <c r="ALA27" s="46"/>
      <c r="ALB27" s="46"/>
      <c r="ALC27" s="46"/>
      <c r="ALD27" s="46"/>
      <c r="ALE27" s="46"/>
      <c r="ALF27" s="121"/>
      <c r="ALG27" s="46"/>
      <c r="ALH27" s="46"/>
      <c r="ALI27" s="46"/>
      <c r="ALJ27" s="46"/>
      <c r="ALK27" s="46"/>
      <c r="ALL27" s="46"/>
      <c r="ALM27" s="121"/>
      <c r="ALN27" s="46"/>
      <c r="ALO27" s="46"/>
      <c r="ALP27" s="46"/>
      <c r="ALQ27" s="46"/>
      <c r="ALR27" s="46"/>
      <c r="ALS27" s="46"/>
      <c r="ALT27" s="121"/>
      <c r="ALU27" s="46"/>
      <c r="ALV27" s="46"/>
      <c r="ALW27" s="46"/>
      <c r="ALX27" s="46"/>
      <c r="ALY27" s="46"/>
      <c r="ALZ27" s="46"/>
      <c r="AMA27" s="121"/>
      <c r="AMB27" s="46"/>
      <c r="AMC27" s="46"/>
      <c r="AMD27" s="46"/>
      <c r="AME27" s="46"/>
      <c r="AMF27" s="46"/>
      <c r="AMG27" s="46"/>
      <c r="AMH27" s="121"/>
      <c r="AMI27" s="46"/>
      <c r="AMJ27" s="46"/>
      <c r="AMK27" s="46"/>
      <c r="AML27" s="46"/>
      <c r="AMM27" s="46"/>
      <c r="AMN27" s="46"/>
      <c r="AMO27" s="121"/>
      <c r="AMP27" s="46"/>
      <c r="AMQ27" s="46"/>
      <c r="AMR27" s="46"/>
      <c r="AMS27" s="46"/>
      <c r="AMT27" s="46"/>
      <c r="AMU27" s="46"/>
      <c r="AMV27" s="121"/>
      <c r="AMW27" s="46"/>
      <c r="AMX27" s="46"/>
      <c r="AMY27" s="46"/>
      <c r="AMZ27" s="46"/>
      <c r="ANA27" s="46"/>
      <c r="ANB27" s="46"/>
      <c r="ANC27" s="121"/>
      <c r="AND27" s="46"/>
      <c r="ANE27" s="46"/>
      <c r="ANF27" s="46"/>
      <c r="ANG27" s="46"/>
      <c r="ANH27" s="46"/>
      <c r="ANI27" s="46"/>
      <c r="ANJ27" s="121"/>
      <c r="ANK27" s="46"/>
      <c r="ANL27" s="46"/>
      <c r="ANM27" s="46"/>
      <c r="ANN27" s="46"/>
      <c r="ANO27" s="46"/>
      <c r="ANP27" s="46"/>
      <c r="ANQ27" s="121"/>
      <c r="ANR27" s="46"/>
      <c r="ANS27" s="46"/>
      <c r="ANT27" s="46"/>
      <c r="ANU27" s="46"/>
      <c r="ANV27" s="46"/>
      <c r="ANW27" s="46"/>
      <c r="ANX27" s="121"/>
      <c r="ANY27" s="46"/>
      <c r="ANZ27" s="46"/>
      <c r="AOA27" s="46"/>
      <c r="AOB27" s="46"/>
      <c r="AOC27" s="46"/>
      <c r="AOD27" s="46"/>
      <c r="AOE27" s="121"/>
      <c r="AOF27" s="46"/>
      <c r="AOG27" s="46"/>
      <c r="AOH27" s="46"/>
      <c r="AOI27" s="46"/>
      <c r="AOJ27" s="46"/>
      <c r="AOK27" s="46"/>
      <c r="AOL27" s="121"/>
      <c r="AOM27" s="46"/>
      <c r="AON27" s="46"/>
      <c r="AOO27" s="46"/>
      <c r="AOP27" s="46"/>
      <c r="AOQ27" s="46"/>
      <c r="AOR27" s="46"/>
      <c r="AOS27" s="121"/>
      <c r="AOT27" s="46"/>
      <c r="AOU27" s="46"/>
      <c r="AOV27" s="46"/>
      <c r="AOW27" s="46"/>
      <c r="AOX27" s="46"/>
      <c r="AOY27" s="46"/>
      <c r="AOZ27" s="121"/>
      <c r="APA27" s="46"/>
      <c r="APB27" s="46"/>
      <c r="APC27" s="46"/>
      <c r="APD27" s="46"/>
      <c r="APE27" s="46"/>
      <c r="APF27" s="46"/>
      <c r="APG27" s="121"/>
      <c r="APH27" s="46"/>
      <c r="API27" s="46"/>
      <c r="APJ27" s="46"/>
      <c r="APK27" s="46"/>
      <c r="APL27" s="46"/>
      <c r="APM27" s="46"/>
      <c r="APN27" s="121"/>
      <c r="APO27" s="46"/>
      <c r="APP27" s="46"/>
      <c r="APQ27" s="46"/>
      <c r="APR27" s="46"/>
      <c r="APS27" s="46"/>
      <c r="APT27" s="46"/>
      <c r="APU27" s="121"/>
      <c r="APV27" s="46"/>
      <c r="APW27" s="46"/>
      <c r="APX27" s="46"/>
      <c r="APY27" s="46"/>
      <c r="APZ27" s="46"/>
      <c r="AQA27" s="46"/>
      <c r="AQB27" s="121"/>
      <c r="AQC27" s="46"/>
      <c r="AQD27" s="46"/>
      <c r="AQE27" s="46"/>
      <c r="AQF27" s="46"/>
      <c r="AQG27" s="46"/>
      <c r="AQH27" s="46"/>
      <c r="AQI27" s="121"/>
      <c r="AQJ27" s="46"/>
      <c r="AQK27" s="46"/>
      <c r="AQL27" s="46"/>
      <c r="AQM27" s="46"/>
      <c r="AQN27" s="46"/>
      <c r="AQO27" s="46"/>
      <c r="AQP27" s="121"/>
      <c r="AQQ27" s="46"/>
      <c r="AQR27" s="46"/>
      <c r="AQS27" s="46"/>
      <c r="AQT27" s="46"/>
      <c r="AQU27" s="46"/>
      <c r="AQV27" s="46"/>
      <c r="AQW27" s="121"/>
      <c r="AQX27" s="46"/>
      <c r="AQY27" s="46"/>
      <c r="AQZ27" s="46"/>
      <c r="ARA27" s="46"/>
      <c r="ARB27" s="46"/>
      <c r="ARC27" s="46"/>
      <c r="ARD27" s="121"/>
      <c r="ARE27" s="121"/>
      <c r="ARF27" s="121"/>
      <c r="ARG27" s="121"/>
      <c r="ARH27" s="121"/>
      <c r="ARI27" s="121"/>
      <c r="ARJ27" s="121"/>
      <c r="ARK27" s="121"/>
      <c r="ARL27" s="121"/>
      <c r="ARM27" s="121"/>
      <c r="ARN27" s="121"/>
      <c r="ARO27" s="121"/>
      <c r="ARP27" s="121"/>
      <c r="ARQ27" s="121"/>
      <c r="ARR27" s="121"/>
      <c r="ARS27" s="121"/>
      <c r="ART27" s="121"/>
      <c r="ARU27" s="121"/>
      <c r="ARV27" s="121"/>
      <c r="ARW27" s="121"/>
      <c r="ARX27" s="121"/>
      <c r="ARY27" s="121"/>
      <c r="ARZ27" s="121"/>
      <c r="ASA27" s="121"/>
      <c r="ASB27" s="121"/>
      <c r="ASC27" s="121"/>
      <c r="ASD27" s="121"/>
      <c r="ASE27" s="121"/>
      <c r="ASF27" s="121"/>
      <c r="ASG27" s="121"/>
      <c r="ASH27" s="121"/>
      <c r="ASI27" s="121"/>
      <c r="ASJ27" s="121"/>
      <c r="ASK27" s="121"/>
      <c r="ASL27" s="121"/>
      <c r="ASM27" s="121"/>
      <c r="ASN27" s="121"/>
      <c r="ASO27" s="121"/>
      <c r="ASP27" s="121"/>
      <c r="ASQ27" s="121"/>
      <c r="ASR27" s="121"/>
      <c r="ASS27" s="121"/>
      <c r="AST27" s="121"/>
      <c r="ASU27" s="121"/>
      <c r="ASV27" s="121"/>
      <c r="ASW27" s="121"/>
      <c r="ASX27" s="121"/>
      <c r="ASY27" s="121"/>
      <c r="ASZ27" s="121"/>
      <c r="ATA27" s="121"/>
      <c r="ATB27" s="121"/>
      <c r="ATC27" s="121"/>
      <c r="ATD27" s="121"/>
      <c r="ATE27" s="121"/>
      <c r="ATF27" s="121"/>
      <c r="ATG27" s="121"/>
      <c r="ATH27" s="121"/>
      <c r="ATI27" s="121"/>
      <c r="ATJ27" s="121"/>
      <c r="ATK27" s="121"/>
      <c r="ATL27" s="121"/>
      <c r="ATM27" s="121"/>
      <c r="ATN27" s="121"/>
      <c r="ATO27" s="121"/>
      <c r="ATP27" s="121"/>
      <c r="ATQ27" s="121"/>
      <c r="ATR27" s="121"/>
      <c r="ATS27" s="121"/>
      <c r="ATT27" s="121"/>
      <c r="ATU27" s="121"/>
      <c r="ATV27" s="121"/>
      <c r="ATW27" s="121"/>
      <c r="ATX27" s="121"/>
      <c r="ATY27" s="121"/>
      <c r="ATZ27" s="121"/>
      <c r="AUA27" s="121"/>
      <c r="AUB27" s="121"/>
      <c r="AUC27" s="121"/>
      <c r="AUD27" s="121"/>
      <c r="AUE27" s="121"/>
      <c r="AUF27" s="121"/>
      <c r="AUG27" s="121"/>
      <c r="AUH27" s="121"/>
      <c r="AUI27" s="121"/>
      <c r="AUJ27" s="121"/>
      <c r="AUK27" s="121"/>
      <c r="AUL27" s="121"/>
      <c r="AUM27" s="121"/>
      <c r="AUN27" s="121"/>
      <c r="AUO27" s="121"/>
      <c r="AUP27" s="121"/>
      <c r="AUQ27" s="121"/>
      <c r="AUR27" s="121"/>
      <c r="AUS27" s="121"/>
      <c r="AUT27" s="121"/>
      <c r="AUU27" s="121"/>
      <c r="AUV27" s="121"/>
      <c r="AUW27" s="121"/>
      <c r="AUX27" s="121"/>
      <c r="AUY27" s="121"/>
      <c r="AUZ27" s="121"/>
      <c r="AVA27" s="121"/>
      <c r="AVB27" s="121"/>
      <c r="AVC27" s="121"/>
      <c r="AVD27" s="121"/>
      <c r="AVE27" s="121"/>
      <c r="AVF27" s="121"/>
      <c r="AVG27" s="121"/>
      <c r="AVH27" s="121"/>
      <c r="AVI27" s="121"/>
      <c r="AVJ27" s="121"/>
      <c r="AVK27" s="121"/>
      <c r="AVL27" s="121"/>
      <c r="AVM27" s="121"/>
      <c r="AVN27" s="121"/>
      <c r="AVO27" s="121"/>
      <c r="AVP27" s="121"/>
      <c r="AVQ27" s="121"/>
      <c r="AVR27" s="121"/>
      <c r="AVS27" s="121"/>
      <c r="AVT27" s="121"/>
      <c r="AVU27" s="121"/>
      <c r="AVV27" s="121"/>
      <c r="AVW27" s="121"/>
      <c r="AVX27" s="121"/>
      <c r="AVY27" s="121"/>
      <c r="AVZ27" s="121"/>
      <c r="AWA27" s="121"/>
      <c r="AWB27" s="121"/>
      <c r="AWC27" s="121"/>
      <c r="AWD27" s="121"/>
      <c r="AWE27" s="121"/>
      <c r="AWF27" s="121"/>
      <c r="AWG27" s="121"/>
      <c r="AWH27" s="121"/>
      <c r="AWI27" s="121"/>
      <c r="AWJ27" s="121"/>
      <c r="AWK27" s="121"/>
      <c r="AWL27" s="121"/>
      <c r="AWM27" s="121"/>
      <c r="AWN27" s="121"/>
      <c r="AWO27" s="121"/>
      <c r="AWP27" s="121"/>
      <c r="AWQ27" s="121"/>
      <c r="AWR27" s="121"/>
      <c r="AWS27" s="121"/>
      <c r="AWT27" s="121"/>
      <c r="AWU27" s="121"/>
      <c r="AWV27" s="121"/>
      <c r="AWW27" s="121"/>
      <c r="AWX27" s="121"/>
      <c r="AWY27" s="121"/>
      <c r="AWZ27" s="121"/>
      <c r="AXA27" s="121"/>
      <c r="AXB27" s="121"/>
      <c r="AXC27" s="121"/>
      <c r="AXD27" s="121"/>
      <c r="AXE27" s="121"/>
      <c r="AXF27" s="121"/>
      <c r="AXG27" s="121"/>
      <c r="AXH27" s="121"/>
      <c r="AXI27" s="121"/>
      <c r="AXJ27" s="121"/>
      <c r="AXK27" s="121"/>
      <c r="AXL27" s="121"/>
      <c r="AXM27" s="121"/>
      <c r="AXN27" s="121"/>
      <c r="AXO27" s="121"/>
      <c r="AXP27" s="121"/>
      <c r="AXQ27" s="121"/>
      <c r="AXR27" s="121"/>
      <c r="AXS27" s="121"/>
      <c r="AXT27" s="121"/>
      <c r="AXU27" s="121"/>
      <c r="AXV27" s="121"/>
      <c r="AXW27" s="121"/>
      <c r="AXX27" s="121"/>
      <c r="AXY27" s="121"/>
      <c r="AXZ27" s="121"/>
      <c r="AYA27" s="121"/>
      <c r="AYB27" s="121"/>
      <c r="AYC27" s="121"/>
      <c r="AYD27" s="121"/>
      <c r="AYE27" s="121"/>
      <c r="AYF27" s="121"/>
      <c r="AYG27" s="121"/>
      <c r="AYH27" s="121"/>
      <c r="AYI27" s="121"/>
      <c r="AYJ27" s="121"/>
      <c r="AYK27" s="121"/>
      <c r="AYL27" s="121"/>
      <c r="AYM27" s="121"/>
      <c r="AYN27" s="121"/>
      <c r="AYO27" s="121"/>
      <c r="AYP27" s="121"/>
      <c r="AYQ27" s="121"/>
      <c r="AYR27" s="121"/>
      <c r="AYS27" s="121"/>
      <c r="AYT27" s="121"/>
      <c r="AYU27" s="121"/>
      <c r="AYV27" s="121"/>
      <c r="AYW27" s="121"/>
      <c r="AYX27" s="121"/>
      <c r="AYY27" s="121"/>
      <c r="AYZ27" s="121"/>
      <c r="AZA27" s="121"/>
      <c r="AZB27" s="121"/>
      <c r="AZC27" s="121"/>
      <c r="AZD27" s="121"/>
      <c r="AZE27" s="121"/>
      <c r="AZF27" s="121"/>
      <c r="AZG27" s="121"/>
      <c r="AZH27" s="121"/>
      <c r="AZI27" s="121"/>
      <c r="AZJ27" s="121"/>
      <c r="AZK27" s="121"/>
      <c r="AZL27" s="121"/>
      <c r="AZM27" s="121"/>
      <c r="AZN27" s="121"/>
      <c r="AZO27" s="121"/>
      <c r="AZP27" s="121"/>
      <c r="AZQ27" s="121"/>
      <c r="AZR27" s="121"/>
      <c r="AZS27" s="121"/>
      <c r="AZT27" s="121"/>
      <c r="AZU27" s="121"/>
      <c r="AZV27" s="121"/>
      <c r="AZW27" s="121"/>
      <c r="AZX27" s="121"/>
      <c r="AZY27" s="121"/>
      <c r="AZZ27" s="121"/>
      <c r="BAA27" s="121"/>
      <c r="BAB27" s="121"/>
      <c r="BAC27" s="121"/>
      <c r="BAD27" s="121"/>
      <c r="BAE27" s="121"/>
      <c r="BAF27" s="121"/>
      <c r="BAG27" s="121"/>
      <c r="BAH27" s="121"/>
      <c r="BAI27" s="121"/>
      <c r="BAJ27" s="121"/>
      <c r="BAK27" s="121"/>
      <c r="BAL27" s="121"/>
      <c r="BAM27" s="121"/>
      <c r="BAN27" s="121"/>
      <c r="BAO27" s="121"/>
      <c r="BAP27" s="121"/>
      <c r="BAQ27" s="121"/>
      <c r="BAR27" s="121"/>
      <c r="BAS27" s="121"/>
      <c r="BAT27" s="121"/>
      <c r="BAU27" s="121"/>
      <c r="BAV27" s="121"/>
      <c r="BAW27" s="121"/>
      <c r="BAX27" s="121"/>
      <c r="BAY27" s="121"/>
      <c r="BAZ27" s="121"/>
      <c r="BBA27" s="121"/>
      <c r="BBB27" s="121"/>
      <c r="BBC27" s="121"/>
      <c r="BBD27" s="121"/>
      <c r="BBE27" s="121"/>
      <c r="BBF27" s="121"/>
      <c r="BBG27" s="121"/>
      <c r="BBH27" s="121"/>
      <c r="BBI27" s="121"/>
      <c r="BBJ27" s="121"/>
      <c r="BBK27" s="121"/>
      <c r="BBL27" s="121"/>
      <c r="BBM27" s="121"/>
      <c r="BBN27" s="121"/>
      <c r="BBO27" s="121"/>
      <c r="BBP27" s="121"/>
      <c r="BBQ27" s="121"/>
      <c r="BBR27" s="121"/>
      <c r="BBS27" s="121"/>
      <c r="BBT27" s="121"/>
      <c r="BBU27" s="121"/>
      <c r="BBV27" s="121"/>
      <c r="BBW27" s="121"/>
      <c r="BBX27" s="121"/>
      <c r="BBY27" s="121"/>
      <c r="BBZ27" s="121"/>
      <c r="BCA27" s="121"/>
      <c r="BCB27" s="121"/>
      <c r="BCC27" s="121"/>
      <c r="BCD27" s="121"/>
      <c r="BCE27" s="121"/>
      <c r="BCF27" s="121"/>
      <c r="BCG27" s="121"/>
      <c r="BCH27" s="121"/>
      <c r="BCI27" s="121"/>
      <c r="BCJ27" s="121"/>
      <c r="BCK27" s="121"/>
      <c r="BCL27" s="121"/>
      <c r="BCM27" s="121"/>
      <c r="BCN27" s="121"/>
      <c r="BCO27" s="121"/>
      <c r="BCP27" s="121"/>
      <c r="BCQ27" s="121"/>
      <c r="BCR27" s="121"/>
      <c r="BCS27" s="121"/>
      <c r="BCT27" s="121"/>
      <c r="BCU27" s="121"/>
      <c r="BCV27" s="121"/>
      <c r="BCW27" s="121"/>
      <c r="BCX27" s="121"/>
      <c r="BCY27" s="121"/>
      <c r="BCZ27" s="121"/>
      <c r="BDA27" s="121"/>
      <c r="BDB27" s="121"/>
      <c r="BDC27" s="121"/>
      <c r="BDD27" s="121"/>
      <c r="BDE27" s="121"/>
      <c r="BDF27" s="121"/>
      <c r="BDG27" s="121"/>
      <c r="BDH27" s="121"/>
      <c r="BDI27" s="121"/>
      <c r="BDJ27" s="121"/>
      <c r="BDK27" s="121"/>
      <c r="BDL27" s="121"/>
      <c r="BDM27" s="121"/>
      <c r="BDN27" s="121"/>
      <c r="BDO27" s="121"/>
      <c r="BDP27" s="121"/>
      <c r="BDQ27" s="121"/>
      <c r="BDR27" s="121"/>
      <c r="BDS27" s="121"/>
      <c r="BDT27" s="121"/>
      <c r="BDU27" s="121"/>
      <c r="BDV27" s="121"/>
      <c r="BDW27" s="121"/>
      <c r="BDX27" s="121"/>
      <c r="BDY27" s="121"/>
      <c r="BDZ27" s="121"/>
      <c r="BEA27" s="121"/>
      <c r="BEB27" s="121"/>
      <c r="BEC27" s="121"/>
      <c r="BED27" s="121"/>
      <c r="BEE27" s="121"/>
      <c r="BEF27" s="121"/>
      <c r="BEG27" s="121"/>
      <c r="BEH27" s="121"/>
      <c r="BEI27" s="121"/>
      <c r="BEJ27" s="121"/>
      <c r="BEK27" s="121"/>
      <c r="BEL27" s="121"/>
      <c r="BEM27" s="121"/>
      <c r="BEN27" s="121"/>
      <c r="BEO27" s="121"/>
      <c r="BEP27" s="121"/>
      <c r="BEQ27" s="121"/>
      <c r="BER27" s="121"/>
      <c r="BES27" s="121"/>
      <c r="BET27" s="121"/>
      <c r="BEU27" s="121"/>
      <c r="BEV27" s="121"/>
      <c r="BEW27" s="121"/>
      <c r="BEX27" s="121"/>
      <c r="BEY27" s="121"/>
      <c r="BEZ27" s="121"/>
      <c r="BFA27" s="121"/>
      <c r="BFB27" s="121"/>
      <c r="BFC27" s="121"/>
      <c r="BFD27" s="121"/>
      <c r="BFE27" s="121"/>
      <c r="BFF27" s="121"/>
      <c r="BFG27" s="121"/>
      <c r="BFH27" s="121"/>
      <c r="BFI27" s="121"/>
      <c r="BFJ27" s="121"/>
      <c r="BFK27" s="121"/>
      <c r="BFL27" s="121"/>
      <c r="BFM27" s="121"/>
      <c r="BFN27" s="121"/>
      <c r="BFO27" s="121"/>
      <c r="BFP27" s="121"/>
      <c r="BFQ27" s="121"/>
      <c r="BFR27" s="121"/>
      <c r="BFS27" s="121"/>
      <c r="BFT27" s="121"/>
      <c r="BFU27" s="121"/>
      <c r="BFV27" s="121"/>
      <c r="BFW27" s="121"/>
      <c r="BFX27" s="121"/>
      <c r="BFY27" s="121"/>
      <c r="BFZ27" s="121"/>
      <c r="BGA27" s="121"/>
      <c r="BGB27" s="121"/>
      <c r="BGC27" s="121"/>
      <c r="BGD27" s="121"/>
      <c r="BGE27" s="121"/>
      <c r="BGF27" s="121"/>
      <c r="BGG27" s="121"/>
      <c r="BGH27" s="121"/>
      <c r="BGI27" s="121"/>
      <c r="BGJ27" s="121"/>
      <c r="BGK27" s="121"/>
      <c r="BGL27" s="121"/>
      <c r="BGM27" s="121"/>
      <c r="BGN27" s="121"/>
      <c r="BGO27" s="121"/>
      <c r="BGP27" s="121"/>
      <c r="BGQ27" s="121"/>
      <c r="BGR27" s="121"/>
      <c r="BGS27" s="121"/>
      <c r="BGT27" s="121"/>
      <c r="BGU27" s="121"/>
      <c r="BGV27" s="121"/>
      <c r="BGW27" s="121"/>
      <c r="BGX27" s="121"/>
      <c r="BGY27" s="121"/>
      <c r="BGZ27" s="121"/>
      <c r="BHA27" s="121"/>
      <c r="BHB27" s="121"/>
      <c r="BHC27" s="121"/>
      <c r="BHD27" s="121"/>
      <c r="BHE27" s="121"/>
      <c r="BHF27" s="121"/>
      <c r="BHG27" s="121"/>
      <c r="BHH27" s="121"/>
      <c r="BHI27" s="121"/>
      <c r="BHJ27" s="121"/>
      <c r="BHK27" s="121"/>
      <c r="BHL27" s="121"/>
      <c r="BHM27" s="121"/>
      <c r="BHN27" s="121"/>
      <c r="BHO27" s="121"/>
      <c r="BHP27" s="121"/>
      <c r="BHQ27" s="121"/>
      <c r="BHR27" s="121"/>
      <c r="BHS27" s="121"/>
      <c r="BHT27" s="121"/>
      <c r="BHU27" s="121"/>
      <c r="BHV27" s="121"/>
      <c r="BHW27" s="121"/>
      <c r="BHX27" s="121"/>
      <c r="BHY27" s="121"/>
      <c r="BHZ27" s="121"/>
      <c r="BIA27" s="121"/>
      <c r="BIB27" s="121"/>
      <c r="BIC27" s="121"/>
      <c r="BID27" s="121"/>
      <c r="BIE27" s="121"/>
      <c r="BIF27" s="121"/>
      <c r="BIG27" s="121"/>
      <c r="BIH27" s="121"/>
      <c r="BII27" s="121"/>
      <c r="BIJ27" s="121"/>
      <c r="BIK27" s="121"/>
      <c r="BIL27" s="121"/>
      <c r="BIM27" s="121"/>
      <c r="BIN27" s="121"/>
      <c r="BIO27" s="121"/>
      <c r="BIP27" s="121"/>
      <c r="BIQ27" s="121"/>
      <c r="BIR27" s="121"/>
      <c r="BIS27" s="121"/>
      <c r="BIT27" s="121"/>
      <c r="BIU27" s="121"/>
      <c r="BIV27" s="121"/>
      <c r="BIW27" s="121"/>
      <c r="BIX27" s="121"/>
      <c r="BIY27" s="121"/>
      <c r="BIZ27" s="121"/>
      <c r="BJA27" s="121"/>
      <c r="BJB27" s="121"/>
      <c r="BJC27" s="121"/>
      <c r="BJD27" s="121"/>
      <c r="BJE27" s="121"/>
      <c r="BJF27" s="121"/>
      <c r="BJG27" s="121"/>
      <c r="BJH27" s="121"/>
      <c r="BJI27" s="121"/>
      <c r="BJJ27" s="121"/>
      <c r="BJK27" s="121"/>
      <c r="BJL27" s="121"/>
      <c r="BJM27" s="121"/>
      <c r="BJN27" s="121"/>
      <c r="BJO27" s="121"/>
      <c r="BJP27" s="121"/>
      <c r="BJQ27" s="121"/>
      <c r="BJR27" s="121"/>
      <c r="BJS27" s="121"/>
      <c r="BJT27" s="121"/>
      <c r="BJU27" s="121"/>
      <c r="BJV27" s="121"/>
      <c r="BJW27" s="121"/>
      <c r="BJX27" s="121"/>
      <c r="BJY27" s="121"/>
      <c r="BJZ27" s="121"/>
      <c r="BKA27" s="121"/>
      <c r="BKB27" s="121"/>
      <c r="BKC27" s="121"/>
      <c r="BKD27" s="121"/>
      <c r="BKE27" s="121"/>
      <c r="BKF27" s="121"/>
      <c r="BKG27" s="121"/>
      <c r="BKH27" s="121"/>
      <c r="BKI27" s="121"/>
      <c r="BKJ27" s="121"/>
      <c r="BKK27" s="121"/>
      <c r="BKL27" s="121"/>
      <c r="BKM27" s="121"/>
      <c r="BKN27" s="121"/>
      <c r="BKO27" s="121"/>
      <c r="BKP27" s="121"/>
      <c r="BKQ27" s="121"/>
      <c r="BKR27" s="121"/>
      <c r="BKS27" s="121"/>
      <c r="BKT27" s="121"/>
      <c r="BKU27" s="121"/>
      <c r="BKV27" s="121"/>
      <c r="BKW27" s="121"/>
      <c r="BKX27" s="121"/>
      <c r="BKY27" s="121"/>
      <c r="BKZ27" s="121"/>
      <c r="BLA27" s="121"/>
      <c r="BLB27" s="121"/>
      <c r="BLC27" s="121"/>
      <c r="BLD27" s="121"/>
      <c r="BLE27" s="121"/>
      <c r="BLF27" s="121"/>
      <c r="BLG27" s="121"/>
      <c r="BLH27" s="121"/>
      <c r="BLI27" s="121"/>
      <c r="BLJ27" s="121"/>
      <c r="BLK27" s="121"/>
      <c r="BLL27" s="121"/>
      <c r="BLM27" s="121"/>
      <c r="BLN27" s="121"/>
      <c r="BLO27" s="121"/>
      <c r="BLP27" s="121"/>
      <c r="BLQ27" s="121"/>
      <c r="BLR27" s="121"/>
      <c r="BLS27" s="121"/>
      <c r="BLT27" s="121"/>
      <c r="BLU27" s="121"/>
      <c r="BLV27" s="121"/>
      <c r="BLW27" s="121"/>
      <c r="BLX27" s="121"/>
      <c r="BLY27" s="121"/>
      <c r="BLZ27" s="121"/>
      <c r="BMA27" s="121"/>
      <c r="BMB27" s="121"/>
      <c r="BMC27" s="121"/>
      <c r="BMD27" s="121"/>
      <c r="BME27" s="121"/>
      <c r="BMF27" s="121"/>
      <c r="BMG27" s="121"/>
      <c r="BMH27" s="121"/>
      <c r="BMI27" s="121"/>
      <c r="BMJ27" s="121"/>
      <c r="BMK27" s="121"/>
      <c r="BML27" s="121"/>
      <c r="BMM27" s="121"/>
      <c r="BMN27" s="121"/>
      <c r="BMO27" s="121"/>
      <c r="BMP27" s="121"/>
      <c r="BMQ27" s="121"/>
      <c r="BMR27" s="121"/>
      <c r="BMS27" s="121"/>
      <c r="BMT27" s="121"/>
      <c r="BMU27" s="121"/>
      <c r="BMV27" s="121"/>
      <c r="BMW27" s="121"/>
      <c r="BMX27" s="121"/>
      <c r="BMY27" s="121"/>
      <c r="BMZ27" s="121"/>
      <c r="BNA27" s="121"/>
      <c r="BNB27" s="121"/>
      <c r="BNC27" s="121"/>
      <c r="BND27" s="121"/>
      <c r="BNE27" s="121"/>
      <c r="BNF27" s="121"/>
      <c r="BNG27" s="121"/>
      <c r="BNH27" s="121"/>
      <c r="BNI27" s="121"/>
      <c r="BNJ27" s="121"/>
      <c r="BNK27" s="121"/>
      <c r="BNL27" s="121"/>
      <c r="BNM27" s="121"/>
      <c r="BNN27" s="121"/>
      <c r="BNO27" s="121"/>
      <c r="BNP27" s="121"/>
      <c r="BNQ27" s="121"/>
      <c r="BNR27" s="121"/>
      <c r="BNS27" s="121"/>
      <c r="BNT27" s="121"/>
      <c r="BNU27" s="121"/>
      <c r="BNV27" s="121"/>
      <c r="BNW27" s="121"/>
      <c r="BNX27" s="121"/>
      <c r="BNY27" s="121"/>
      <c r="BNZ27" s="121"/>
      <c r="BOA27" s="121"/>
      <c r="BOB27" s="121"/>
      <c r="BOC27" s="121"/>
      <c r="BOD27" s="121"/>
      <c r="BOE27" s="121"/>
      <c r="BOF27" s="121"/>
      <c r="BOG27" s="121"/>
      <c r="BOH27" s="121"/>
      <c r="BOI27" s="121"/>
      <c r="BOJ27" s="121"/>
      <c r="BOK27" s="121"/>
      <c r="BOL27" s="121"/>
      <c r="BOM27" s="121"/>
      <c r="BON27" s="121"/>
      <c r="BOO27" s="121"/>
      <c r="BOP27" s="121"/>
      <c r="BOQ27" s="121"/>
      <c r="BOR27" s="121"/>
      <c r="BOS27" s="121"/>
      <c r="BOT27" s="121"/>
      <c r="BOU27" s="121"/>
      <c r="BOV27" s="121"/>
      <c r="BOW27" s="121"/>
      <c r="BOX27" s="121"/>
      <c r="BOY27" s="121"/>
      <c r="BOZ27" s="121"/>
      <c r="BPA27" s="121"/>
      <c r="BPB27" s="121"/>
      <c r="BPC27" s="121"/>
      <c r="BPD27" s="121"/>
      <c r="BPE27" s="121"/>
      <c r="BPF27" s="121"/>
      <c r="BPG27" s="121"/>
      <c r="BPH27" s="121"/>
      <c r="BPI27" s="121"/>
      <c r="BPJ27" s="121"/>
      <c r="BPK27" s="121"/>
      <c r="BPL27" s="121"/>
      <c r="BPM27" s="121"/>
      <c r="BPN27" s="121"/>
      <c r="BPO27" s="121"/>
      <c r="BPP27" s="121"/>
      <c r="BPQ27" s="121"/>
      <c r="BPR27" s="121"/>
      <c r="BPS27" s="121"/>
      <c r="BPT27" s="121"/>
      <c r="BPU27" s="121"/>
      <c r="BPV27" s="121"/>
      <c r="BPW27" s="121"/>
      <c r="BPX27" s="121"/>
      <c r="BPY27" s="121"/>
      <c r="BPZ27" s="121"/>
      <c r="BQA27" s="121"/>
      <c r="BQB27" s="121"/>
      <c r="BQC27" s="121"/>
      <c r="BQD27" s="121"/>
      <c r="BQE27" s="121"/>
      <c r="BQF27" s="121"/>
      <c r="BQG27" s="121"/>
      <c r="BQH27" s="121"/>
      <c r="BQI27" s="121"/>
      <c r="BQJ27" s="121"/>
      <c r="BQK27" s="121"/>
      <c r="BQL27" s="121"/>
      <c r="BQM27" s="121"/>
      <c r="BQN27" s="121"/>
      <c r="BQO27" s="121"/>
      <c r="BQP27" s="121"/>
      <c r="BQQ27" s="121"/>
      <c r="BQR27" s="121"/>
      <c r="BQS27" s="121"/>
      <c r="BQT27" s="121"/>
      <c r="BQU27" s="121"/>
      <c r="BQV27" s="121"/>
      <c r="BQW27" s="121"/>
      <c r="BQX27" s="121"/>
      <c r="BQY27" s="121"/>
      <c r="BQZ27" s="121"/>
      <c r="BRA27" s="121"/>
      <c r="BRB27" s="121"/>
      <c r="BRC27" s="121"/>
      <c r="BRD27" s="121"/>
      <c r="BRE27" s="121"/>
      <c r="BRF27" s="121"/>
      <c r="BRG27" s="121"/>
      <c r="BRH27" s="121"/>
      <c r="BRI27" s="121"/>
      <c r="BRJ27" s="121"/>
      <c r="BRK27" s="121"/>
      <c r="BRL27" s="121"/>
      <c r="BRM27" s="121"/>
      <c r="BRN27" s="121"/>
      <c r="BRO27" s="121"/>
      <c r="BRP27" s="121"/>
      <c r="BRQ27" s="121"/>
      <c r="BRR27" s="121"/>
      <c r="BRS27" s="121"/>
      <c r="BRT27" s="121"/>
      <c r="BRU27" s="121"/>
      <c r="BRV27" s="121"/>
      <c r="BRW27" s="121"/>
      <c r="BRX27" s="121"/>
      <c r="BRY27" s="121"/>
      <c r="BRZ27" s="121"/>
      <c r="BSA27" s="121"/>
      <c r="BSB27" s="121"/>
      <c r="BSC27" s="121"/>
      <c r="BSD27" s="121"/>
      <c r="BSE27" s="121"/>
      <c r="BSF27" s="121"/>
      <c r="BSG27" s="121"/>
      <c r="BSH27" s="121"/>
      <c r="BSI27" s="121"/>
      <c r="BSJ27" s="121"/>
      <c r="BSK27" s="121"/>
      <c r="BSL27" s="121"/>
      <c r="BSM27" s="121"/>
      <c r="BSN27" s="121"/>
      <c r="BSO27" s="121"/>
      <c r="BSP27" s="121"/>
      <c r="BSQ27" s="121"/>
      <c r="BSR27" s="121"/>
      <c r="BSS27" s="121"/>
      <c r="BST27" s="121"/>
      <c r="BSU27" s="121"/>
      <c r="BSV27" s="121"/>
      <c r="BSW27" s="121"/>
      <c r="BSX27" s="121"/>
      <c r="BSY27" s="121"/>
      <c r="BSZ27" s="121"/>
      <c r="BTA27" s="121"/>
      <c r="BTB27" s="121"/>
      <c r="BTC27" s="121"/>
      <c r="BTD27" s="121"/>
      <c r="BTE27" s="121"/>
      <c r="BTF27" s="121"/>
      <c r="BTG27" s="121"/>
      <c r="BTH27" s="121"/>
      <c r="BTI27" s="121"/>
      <c r="BTJ27" s="121"/>
      <c r="BTK27" s="121"/>
      <c r="BTL27" s="121"/>
      <c r="BTM27" s="121"/>
      <c r="BTN27" s="121"/>
      <c r="BTO27" s="121"/>
      <c r="BTP27" s="121"/>
      <c r="BTQ27" s="121"/>
      <c r="BTR27" s="121"/>
      <c r="BTS27" s="121"/>
      <c r="BTT27" s="121"/>
      <c r="BTU27" s="121"/>
      <c r="BTV27" s="121"/>
      <c r="BTW27" s="121"/>
      <c r="BTX27" s="121"/>
      <c r="BTY27" s="121"/>
      <c r="BTZ27" s="121"/>
      <c r="BUA27" s="121"/>
      <c r="BUB27" s="121"/>
      <c r="BUC27" s="121"/>
      <c r="BUD27" s="121"/>
      <c r="BUE27" s="121"/>
      <c r="BUF27" s="121"/>
      <c r="BUG27" s="121"/>
      <c r="BUH27" s="121"/>
      <c r="BUI27" s="121"/>
      <c r="BUJ27" s="121"/>
      <c r="BUK27" s="121"/>
      <c r="BUL27" s="121"/>
      <c r="BUM27" s="121"/>
      <c r="BUN27" s="121"/>
      <c r="BUO27" s="121"/>
      <c r="BUP27" s="121"/>
      <c r="BUQ27" s="121"/>
      <c r="BUR27" s="121"/>
      <c r="BUS27" s="121"/>
      <c r="BUT27" s="121"/>
      <c r="BUU27" s="121"/>
      <c r="BUV27" s="121"/>
      <c r="BUW27" s="121"/>
      <c r="BUX27" s="121"/>
      <c r="BUY27" s="121"/>
      <c r="BUZ27" s="121"/>
      <c r="BVA27" s="121"/>
      <c r="BVB27" s="121"/>
      <c r="BVC27" s="121"/>
      <c r="BVD27" s="121"/>
      <c r="BVE27" s="121"/>
      <c r="BVF27" s="121"/>
      <c r="BVG27" s="121"/>
      <c r="BVH27" s="121"/>
      <c r="BVI27" s="121"/>
      <c r="BVJ27" s="121"/>
      <c r="BVK27" s="121"/>
      <c r="BVL27" s="121"/>
      <c r="BVM27" s="121"/>
      <c r="BVN27" s="121"/>
      <c r="BVO27" s="121"/>
      <c r="BVP27" s="121"/>
      <c r="BVQ27" s="121"/>
      <c r="BVR27" s="121"/>
      <c r="BVS27" s="121"/>
      <c r="BVT27" s="121"/>
      <c r="BVU27" s="121"/>
      <c r="BVV27" s="121"/>
      <c r="BVW27" s="121"/>
      <c r="BVX27" s="121"/>
      <c r="BVY27" s="121"/>
      <c r="BVZ27" s="121"/>
      <c r="BWA27" s="121"/>
      <c r="BWB27" s="121"/>
      <c r="BWC27" s="121"/>
      <c r="BWD27" s="121"/>
      <c r="BWE27" s="121"/>
      <c r="BWF27" s="121"/>
      <c r="BWG27" s="121"/>
      <c r="BWH27" s="121"/>
      <c r="BWI27" s="121"/>
      <c r="BWJ27" s="121"/>
      <c r="BWK27" s="121"/>
      <c r="BWL27" s="121"/>
      <c r="BWM27" s="121"/>
      <c r="BWN27" s="121"/>
      <c r="BWO27" s="121"/>
      <c r="BWP27" s="121"/>
      <c r="BWQ27" s="121"/>
      <c r="BWR27" s="121"/>
      <c r="BWS27" s="121"/>
      <c r="BWT27" s="121"/>
      <c r="BWU27" s="121"/>
      <c r="BWV27" s="121"/>
      <c r="BWW27" s="121"/>
      <c r="BWX27" s="121"/>
      <c r="BWY27" s="121"/>
      <c r="BWZ27" s="121"/>
      <c r="BXA27" s="121"/>
      <c r="BXB27" s="121"/>
      <c r="BXC27" s="121"/>
      <c r="BXD27" s="121"/>
      <c r="BXE27" s="121"/>
      <c r="BXF27" s="121"/>
      <c r="BXG27" s="121"/>
      <c r="BXH27" s="121"/>
      <c r="BXI27" s="121"/>
      <c r="BXJ27" s="121"/>
      <c r="BXK27" s="121"/>
      <c r="BXL27" s="121"/>
      <c r="BXM27" s="121"/>
      <c r="BXN27" s="121"/>
      <c r="BXO27" s="121"/>
      <c r="BXP27" s="121"/>
      <c r="BXQ27" s="121"/>
      <c r="BXR27" s="121"/>
      <c r="BXS27" s="121"/>
      <c r="BXT27" s="121"/>
      <c r="BXU27" s="121"/>
      <c r="BXV27" s="121"/>
      <c r="BXW27" s="121"/>
      <c r="BXX27" s="121"/>
      <c r="BXY27" s="121"/>
      <c r="BXZ27" s="121"/>
      <c r="BYA27" s="121"/>
      <c r="BYB27" s="121"/>
      <c r="BYC27" s="121"/>
      <c r="BYD27" s="121"/>
      <c r="BYE27" s="121"/>
      <c r="BYF27" s="121"/>
      <c r="BYG27" s="121"/>
      <c r="BYH27" s="121"/>
      <c r="BYI27" s="121"/>
      <c r="BYJ27" s="121"/>
      <c r="BYK27" s="121"/>
      <c r="BYL27" s="121"/>
      <c r="BYM27" s="121"/>
      <c r="BYN27" s="121"/>
      <c r="BYO27" s="121"/>
      <c r="BYP27" s="121"/>
      <c r="BYQ27" s="121"/>
      <c r="BYR27" s="121"/>
      <c r="BYS27" s="121"/>
      <c r="BYT27" s="121"/>
      <c r="BYU27" s="121"/>
      <c r="BYV27" s="121"/>
      <c r="BYW27" s="121"/>
      <c r="BYX27" s="121"/>
      <c r="BYY27" s="121"/>
      <c r="BYZ27" s="121"/>
      <c r="BZA27" s="121"/>
      <c r="BZB27" s="121"/>
      <c r="BZC27" s="121"/>
      <c r="BZD27" s="121"/>
      <c r="BZE27" s="121"/>
      <c r="BZF27" s="121"/>
      <c r="BZG27" s="121"/>
      <c r="BZH27" s="121"/>
      <c r="BZI27" s="121"/>
      <c r="BZJ27" s="121"/>
      <c r="BZK27" s="121"/>
      <c r="BZL27" s="121"/>
      <c r="BZM27" s="121"/>
      <c r="BZN27" s="121"/>
      <c r="BZO27" s="121"/>
      <c r="BZP27" s="121"/>
      <c r="BZQ27" s="121"/>
      <c r="BZR27" s="121"/>
      <c r="BZS27" s="121"/>
      <c r="BZT27" s="121"/>
      <c r="BZU27" s="121"/>
      <c r="BZV27" s="121"/>
      <c r="BZW27" s="121"/>
      <c r="BZX27" s="121"/>
      <c r="BZY27" s="121"/>
      <c r="BZZ27" s="121"/>
      <c r="CAA27" s="121"/>
      <c r="CAB27" s="121"/>
      <c r="CAC27" s="121"/>
      <c r="CAD27" s="121"/>
      <c r="CAE27" s="121"/>
      <c r="CAF27" s="121"/>
      <c r="CAG27" s="121"/>
      <c r="CAH27" s="121"/>
      <c r="CAI27" s="121"/>
      <c r="CAJ27" s="121"/>
      <c r="CAK27" s="121"/>
      <c r="CAL27" s="121"/>
      <c r="CAM27" s="121"/>
      <c r="CAN27" s="121"/>
      <c r="CAO27" s="121"/>
      <c r="CAP27" s="121"/>
      <c r="CAQ27" s="121"/>
      <c r="CAR27" s="121"/>
      <c r="CAS27" s="121"/>
      <c r="CAT27" s="121"/>
      <c r="CAU27" s="121"/>
      <c r="CAV27" s="121"/>
      <c r="CAW27" s="121"/>
      <c r="CAX27" s="121"/>
      <c r="CAY27" s="121"/>
      <c r="CAZ27" s="121"/>
      <c r="CBA27" s="121"/>
      <c r="CBB27" s="121"/>
      <c r="CBC27" s="121"/>
      <c r="CBD27" s="121"/>
      <c r="CBE27" s="121"/>
      <c r="CBF27" s="121"/>
      <c r="CBG27" s="121"/>
      <c r="CBH27" s="121"/>
      <c r="CBI27" s="121"/>
      <c r="CBJ27" s="121"/>
      <c r="CBK27" s="121"/>
      <c r="CBL27" s="121"/>
      <c r="CBM27" s="121"/>
      <c r="CBN27" s="121"/>
      <c r="CBO27" s="121"/>
      <c r="CBP27" s="121"/>
      <c r="CBQ27" s="121"/>
      <c r="CBR27" s="121"/>
      <c r="CBS27" s="121"/>
      <c r="CBT27" s="121"/>
      <c r="CBU27" s="121"/>
      <c r="CBV27" s="121"/>
      <c r="CBW27" s="121"/>
      <c r="CBX27" s="121"/>
      <c r="CBY27" s="121"/>
      <c r="CBZ27" s="121"/>
      <c r="CCA27" s="121"/>
      <c r="CCB27" s="121"/>
      <c r="CCC27" s="121"/>
      <c r="CCD27" s="121"/>
      <c r="CCE27" s="121"/>
      <c r="CCF27" s="121"/>
      <c r="CCG27" s="121"/>
      <c r="CCH27" s="121"/>
      <c r="CCI27" s="121"/>
      <c r="CCJ27" s="121"/>
      <c r="CCK27" s="121"/>
      <c r="CCL27" s="121"/>
      <c r="CCM27" s="121"/>
      <c r="CCN27" s="121"/>
      <c r="CCO27" s="121"/>
      <c r="CCP27" s="121"/>
      <c r="CCQ27" s="121"/>
      <c r="CCR27" s="121"/>
      <c r="CCS27" s="121"/>
      <c r="CCT27" s="121"/>
      <c r="CCU27" s="121"/>
      <c r="CCV27" s="121"/>
      <c r="CCW27" s="121"/>
      <c r="CCX27" s="121"/>
      <c r="CCY27" s="121"/>
      <c r="CCZ27" s="121"/>
      <c r="CDA27" s="121"/>
      <c r="CDB27" s="121"/>
      <c r="CDC27" s="121"/>
      <c r="CDD27" s="121"/>
      <c r="CDE27" s="121"/>
      <c r="CDF27" s="121"/>
      <c r="CDG27" s="121"/>
      <c r="CDH27" s="121"/>
      <c r="CDI27" s="121"/>
      <c r="CDJ27" s="121"/>
      <c r="CDK27" s="121"/>
      <c r="CDL27" s="121"/>
      <c r="CDM27" s="121"/>
      <c r="CDN27" s="121"/>
      <c r="CDO27" s="121"/>
      <c r="CDP27" s="121"/>
      <c r="CDQ27" s="121"/>
      <c r="CDR27" s="121"/>
      <c r="CDS27" s="121"/>
      <c r="CDT27" s="121"/>
      <c r="CDU27" s="121"/>
      <c r="CDV27" s="121"/>
      <c r="CDW27" s="121"/>
      <c r="CDX27" s="121"/>
      <c r="CDY27" s="121"/>
      <c r="CDZ27" s="121"/>
      <c r="CEA27" s="121"/>
      <c r="CEB27" s="121"/>
      <c r="CEC27" s="121"/>
      <c r="CED27" s="121"/>
      <c r="CEE27" s="121"/>
      <c r="CEF27" s="121"/>
      <c r="CEG27" s="121"/>
      <c r="CEH27" s="121"/>
      <c r="CEI27" s="121"/>
      <c r="CEJ27" s="121"/>
      <c r="CEK27" s="121"/>
      <c r="CEL27" s="121"/>
      <c r="CEM27" s="121"/>
      <c r="CEN27" s="121"/>
      <c r="CEO27" s="121"/>
      <c r="CEP27" s="121"/>
      <c r="CEQ27" s="121"/>
      <c r="CER27" s="121"/>
      <c r="CES27" s="121"/>
      <c r="CET27" s="121"/>
      <c r="CEU27" s="121"/>
      <c r="CEV27" s="121"/>
      <c r="CEW27" s="121"/>
      <c r="CEX27" s="121"/>
      <c r="CEY27" s="121"/>
      <c r="CEZ27" s="121"/>
      <c r="CFA27" s="121"/>
      <c r="CFB27" s="121"/>
      <c r="CFC27" s="121"/>
      <c r="CFD27" s="121"/>
      <c r="CFE27" s="121"/>
      <c r="CFF27" s="121"/>
      <c r="CFG27" s="121"/>
      <c r="CFH27" s="121"/>
      <c r="CFI27" s="121"/>
      <c r="CFJ27" s="121"/>
      <c r="CFK27" s="121"/>
      <c r="CFL27" s="121"/>
      <c r="CFM27" s="121"/>
      <c r="CFN27" s="121"/>
      <c r="CFO27" s="121"/>
      <c r="CFP27" s="121"/>
      <c r="CFQ27" s="121"/>
      <c r="CFR27" s="121"/>
      <c r="CFS27" s="121"/>
      <c r="CFT27" s="121"/>
      <c r="CFU27" s="121"/>
      <c r="CFV27" s="121"/>
      <c r="CFW27" s="121"/>
      <c r="CFX27" s="121"/>
      <c r="CFY27" s="121"/>
      <c r="CFZ27" s="121"/>
      <c r="CGA27" s="121"/>
      <c r="CGB27" s="121"/>
      <c r="CGC27" s="121"/>
      <c r="CGD27" s="121"/>
      <c r="CGE27" s="121"/>
      <c r="CGF27" s="121"/>
      <c r="CGG27" s="121"/>
      <c r="CGH27" s="121"/>
      <c r="CGI27" s="121"/>
      <c r="CGJ27" s="121"/>
      <c r="CGK27" s="121"/>
      <c r="CGL27" s="121"/>
      <c r="CGM27" s="121"/>
      <c r="CGN27" s="121"/>
      <c r="CGO27" s="121"/>
      <c r="CGP27" s="121"/>
      <c r="CGQ27" s="121"/>
      <c r="CGR27" s="121"/>
      <c r="CGS27" s="121"/>
      <c r="CGT27" s="121"/>
      <c r="CGU27" s="121"/>
      <c r="CGV27" s="121"/>
      <c r="CGW27" s="121"/>
      <c r="CGX27" s="121"/>
      <c r="CGY27" s="121"/>
      <c r="CGZ27" s="121"/>
      <c r="CHA27" s="121"/>
      <c r="CHB27" s="121"/>
      <c r="CHC27" s="121"/>
      <c r="CHD27" s="121"/>
      <c r="CHE27" s="121"/>
      <c r="CHF27" s="121"/>
      <c r="CHG27" s="121"/>
      <c r="CHH27" s="121"/>
      <c r="CHI27" s="121"/>
      <c r="CHJ27" s="121"/>
      <c r="CHK27" s="121"/>
      <c r="CHL27" s="121"/>
      <c r="CHM27" s="121"/>
      <c r="CHN27" s="121"/>
      <c r="CHO27" s="121"/>
      <c r="CHP27" s="121"/>
      <c r="CHQ27" s="121"/>
      <c r="CHR27" s="121"/>
      <c r="CHS27" s="121"/>
      <c r="CHT27" s="121"/>
      <c r="CHU27" s="121"/>
      <c r="CHV27" s="121"/>
      <c r="CHW27" s="121"/>
      <c r="CHX27" s="121"/>
      <c r="CHY27" s="121"/>
      <c r="CHZ27" s="121"/>
      <c r="CIA27" s="121"/>
      <c r="CIB27" s="121"/>
      <c r="CIC27" s="121"/>
      <c r="CID27" s="121"/>
      <c r="CIE27" s="121"/>
      <c r="CIF27" s="121"/>
      <c r="CIG27" s="121"/>
      <c r="CIH27" s="121"/>
      <c r="CII27" s="121"/>
      <c r="CIJ27" s="121"/>
      <c r="CIK27" s="121"/>
      <c r="CIL27" s="121"/>
      <c r="CIM27" s="121"/>
      <c r="CIN27" s="121"/>
      <c r="CIO27" s="121"/>
      <c r="CIP27" s="121"/>
      <c r="CIQ27" s="121"/>
      <c r="CIR27" s="121"/>
      <c r="CIS27" s="121"/>
      <c r="CIT27" s="121"/>
      <c r="CIU27" s="121"/>
      <c r="CIV27" s="121"/>
      <c r="CIW27" s="121"/>
      <c r="CIX27" s="121"/>
      <c r="CIY27" s="121"/>
      <c r="CIZ27" s="121"/>
      <c r="CJA27" s="121"/>
      <c r="CJB27" s="121"/>
      <c r="CJC27" s="121"/>
      <c r="CJD27" s="121"/>
      <c r="CJE27" s="121"/>
      <c r="CJF27" s="121"/>
      <c r="CJG27" s="121"/>
      <c r="CJH27" s="121"/>
      <c r="CJI27" s="121"/>
      <c r="CJJ27" s="121"/>
      <c r="CJK27" s="121"/>
      <c r="CJL27" s="121"/>
      <c r="CJM27" s="121"/>
      <c r="CJN27" s="121"/>
      <c r="CJO27" s="121"/>
      <c r="CJP27" s="121"/>
      <c r="CJQ27" s="121"/>
      <c r="CJR27" s="121"/>
      <c r="CJS27" s="121"/>
      <c r="CJT27" s="121"/>
      <c r="CJU27" s="121"/>
      <c r="CJV27" s="121"/>
      <c r="CJW27" s="121"/>
      <c r="CJX27" s="121"/>
      <c r="CJY27" s="121"/>
      <c r="CJZ27" s="121"/>
      <c r="CKA27" s="121"/>
      <c r="CKB27" s="121"/>
      <c r="CKC27" s="121"/>
      <c r="CKD27" s="121"/>
      <c r="CKE27" s="121"/>
      <c r="CKF27" s="121"/>
      <c r="CKG27" s="121"/>
      <c r="CKH27" s="121"/>
      <c r="CKI27" s="121"/>
      <c r="CKJ27" s="121"/>
      <c r="CKK27" s="121"/>
      <c r="CKL27" s="121"/>
      <c r="CKM27" s="121"/>
      <c r="CKN27" s="121"/>
      <c r="CKO27" s="121"/>
      <c r="CKP27" s="121"/>
      <c r="CKQ27" s="121"/>
      <c r="CKR27" s="121"/>
      <c r="CKS27" s="121"/>
      <c r="CKT27" s="121"/>
      <c r="CKU27" s="121"/>
      <c r="CKV27" s="121"/>
      <c r="CKW27" s="121"/>
      <c r="CKX27" s="121"/>
      <c r="CKY27" s="121"/>
      <c r="CKZ27" s="121"/>
      <c r="CLA27" s="121"/>
      <c r="CLB27" s="121"/>
      <c r="CLC27" s="121"/>
      <c r="CLD27" s="121"/>
      <c r="CLE27" s="121"/>
      <c r="CLF27" s="121"/>
      <c r="CLG27" s="121"/>
      <c r="CLH27" s="121"/>
      <c r="CLI27" s="121"/>
      <c r="CLJ27" s="121"/>
      <c r="CLK27" s="121"/>
      <c r="CLL27" s="121"/>
      <c r="CLM27" s="121"/>
      <c r="CLN27" s="121"/>
      <c r="CLO27" s="121"/>
      <c r="CLP27" s="121"/>
      <c r="CLQ27" s="121"/>
      <c r="CLR27" s="121"/>
      <c r="CLS27" s="121"/>
      <c r="CLT27" s="121"/>
      <c r="CLU27" s="121"/>
      <c r="CLV27" s="121"/>
      <c r="CLW27" s="121"/>
      <c r="CLX27" s="121"/>
      <c r="CLY27" s="121"/>
      <c r="CLZ27" s="121"/>
      <c r="CMA27" s="121"/>
      <c r="CMB27" s="121"/>
      <c r="CMC27" s="121"/>
      <c r="CMD27" s="121"/>
      <c r="CME27" s="121"/>
      <c r="CMF27" s="121"/>
      <c r="CMG27" s="121"/>
      <c r="CMH27" s="121"/>
      <c r="CMI27" s="121"/>
      <c r="CMJ27" s="121"/>
      <c r="CMK27" s="121"/>
      <c r="CML27" s="121"/>
      <c r="CMM27" s="121"/>
      <c r="CMN27" s="121"/>
      <c r="CMO27" s="121"/>
      <c r="CMP27" s="121"/>
      <c r="CMQ27" s="121"/>
      <c r="CMR27" s="121"/>
      <c r="CMS27" s="121"/>
      <c r="CMT27" s="121"/>
      <c r="CMU27" s="121"/>
      <c r="CMV27" s="121"/>
      <c r="CMW27" s="121"/>
      <c r="CMX27" s="121"/>
      <c r="CMY27" s="121"/>
      <c r="CMZ27" s="121"/>
      <c r="CNA27" s="121"/>
      <c r="CNB27" s="121"/>
      <c r="CNC27" s="121"/>
      <c r="CND27" s="121"/>
      <c r="CNE27" s="121"/>
      <c r="CNF27" s="121"/>
      <c r="CNG27" s="121"/>
      <c r="CNH27" s="121"/>
      <c r="CNI27" s="121"/>
      <c r="CNJ27" s="121"/>
      <c r="CNK27" s="121"/>
      <c r="CNL27" s="121"/>
      <c r="CNM27" s="121"/>
      <c r="CNN27" s="121"/>
      <c r="CNO27" s="121"/>
      <c r="CNP27" s="121"/>
      <c r="CNQ27" s="121"/>
      <c r="CNR27" s="121"/>
      <c r="CNS27" s="121"/>
      <c r="CNT27" s="121"/>
      <c r="CNU27" s="121"/>
      <c r="CNV27" s="121"/>
      <c r="CNW27" s="121"/>
      <c r="CNX27" s="121"/>
      <c r="CNY27" s="121"/>
      <c r="CNZ27" s="121"/>
      <c r="COA27" s="121"/>
      <c r="COB27" s="121"/>
      <c r="COC27" s="121"/>
      <c r="COD27" s="121"/>
      <c r="COE27" s="121"/>
      <c r="COF27" s="121"/>
      <c r="COG27" s="121"/>
      <c r="COH27" s="121"/>
      <c r="COI27" s="121"/>
      <c r="COJ27" s="121"/>
      <c r="COK27" s="121"/>
      <c r="COL27" s="121"/>
      <c r="COM27" s="121"/>
      <c r="CON27" s="121"/>
      <c r="COO27" s="121"/>
      <c r="COP27" s="121"/>
      <c r="COQ27" s="121"/>
      <c r="COR27" s="121"/>
      <c r="COS27" s="121"/>
      <c r="COT27" s="121"/>
      <c r="COU27" s="121"/>
      <c r="COV27" s="121"/>
      <c r="COW27" s="121"/>
      <c r="COX27" s="121"/>
      <c r="COY27" s="121"/>
      <c r="COZ27" s="121"/>
      <c r="CPA27" s="121"/>
      <c r="CPB27" s="121"/>
      <c r="CPC27" s="121"/>
      <c r="CPD27" s="121"/>
      <c r="CPE27" s="121"/>
      <c r="CPF27" s="121"/>
      <c r="CPG27" s="121"/>
      <c r="CPH27" s="121"/>
      <c r="CPI27" s="121"/>
      <c r="CPJ27" s="121"/>
      <c r="CPK27" s="121"/>
      <c r="CPL27" s="121"/>
      <c r="CPM27" s="121"/>
      <c r="CPN27" s="121"/>
      <c r="CPO27" s="121"/>
      <c r="CPP27" s="121"/>
      <c r="CPQ27" s="121"/>
      <c r="CPR27" s="121"/>
      <c r="CPS27" s="121"/>
      <c r="CPT27" s="121"/>
      <c r="CPU27" s="121"/>
      <c r="CPV27" s="121"/>
      <c r="CPW27" s="121"/>
      <c r="CPX27" s="121"/>
      <c r="CPY27" s="121"/>
      <c r="CPZ27" s="121"/>
      <c r="CQA27" s="121"/>
      <c r="CQB27" s="121"/>
      <c r="CQC27" s="121"/>
      <c r="CQD27" s="121"/>
      <c r="CQE27" s="121"/>
      <c r="CQF27" s="121"/>
      <c r="CQG27" s="121"/>
      <c r="CQH27" s="121"/>
      <c r="CQI27" s="121"/>
      <c r="CQJ27" s="121"/>
      <c r="CQK27" s="121"/>
      <c r="CQL27" s="121"/>
      <c r="CQM27" s="121"/>
      <c r="CQN27" s="121"/>
      <c r="CQO27" s="121"/>
      <c r="CQP27" s="121"/>
      <c r="CQQ27" s="121"/>
      <c r="CQR27" s="121"/>
      <c r="CQS27" s="121"/>
      <c r="CQT27" s="121"/>
      <c r="CQU27" s="121"/>
      <c r="CQV27" s="121"/>
      <c r="CQW27" s="121"/>
      <c r="CQX27" s="121"/>
      <c r="CQY27" s="121"/>
      <c r="CQZ27" s="121"/>
      <c r="CRA27" s="121"/>
      <c r="CRB27" s="121"/>
      <c r="CRC27" s="121"/>
      <c r="CRD27" s="121"/>
      <c r="CRE27" s="121"/>
      <c r="CRF27" s="121"/>
      <c r="CRG27" s="121"/>
      <c r="CRH27" s="121"/>
      <c r="CRI27" s="121"/>
      <c r="CRJ27" s="121"/>
      <c r="CRK27" s="121"/>
      <c r="CRL27" s="121"/>
      <c r="CRM27" s="121"/>
      <c r="CRN27" s="121"/>
      <c r="CRO27" s="121"/>
      <c r="CRP27" s="121"/>
      <c r="CRQ27" s="121"/>
      <c r="CRR27" s="121"/>
      <c r="CRS27" s="121"/>
      <c r="CRT27" s="121"/>
      <c r="CRU27" s="121"/>
      <c r="CRV27" s="121"/>
      <c r="CRW27" s="121"/>
      <c r="CRX27" s="121"/>
      <c r="CRY27" s="121"/>
      <c r="CRZ27" s="121"/>
      <c r="CSA27" s="121"/>
      <c r="CSB27" s="121"/>
      <c r="CSC27" s="121"/>
      <c r="CSD27" s="121"/>
      <c r="CSE27" s="121"/>
      <c r="CSF27" s="121"/>
      <c r="CSG27" s="121"/>
      <c r="CSH27" s="121"/>
      <c r="CSI27" s="121"/>
      <c r="CSJ27" s="121"/>
      <c r="CSK27" s="121"/>
      <c r="CSL27" s="121"/>
      <c r="CSM27" s="121"/>
      <c r="CSN27" s="121"/>
      <c r="CSO27" s="121"/>
      <c r="CSP27" s="121"/>
      <c r="CSQ27" s="121"/>
      <c r="CSR27" s="121"/>
      <c r="CSS27" s="121"/>
      <c r="CST27" s="121"/>
      <c r="CSU27" s="121"/>
      <c r="CSV27" s="121"/>
      <c r="CSW27" s="121"/>
      <c r="CSX27" s="121"/>
      <c r="CSY27" s="121"/>
      <c r="CSZ27" s="121"/>
      <c r="CTA27" s="121"/>
      <c r="CTB27" s="121"/>
      <c r="CTC27" s="121"/>
      <c r="CTD27" s="121"/>
      <c r="CTE27" s="121"/>
      <c r="CTF27" s="121"/>
      <c r="CTG27" s="121"/>
      <c r="CTH27" s="121"/>
      <c r="CTI27" s="121"/>
      <c r="CTJ27" s="121"/>
      <c r="CTK27" s="121"/>
      <c r="CTL27" s="121"/>
      <c r="CTM27" s="121"/>
      <c r="CTN27" s="121"/>
      <c r="CTO27" s="121"/>
      <c r="CTP27" s="121"/>
      <c r="CTQ27" s="121"/>
      <c r="CTR27" s="121"/>
      <c r="CTS27" s="121"/>
      <c r="CTT27" s="121"/>
      <c r="CTU27" s="121"/>
      <c r="CTV27" s="121"/>
      <c r="CTW27" s="121"/>
      <c r="CTX27" s="121"/>
      <c r="CTY27" s="121"/>
      <c r="CTZ27" s="121"/>
      <c r="CUA27" s="121"/>
      <c r="CUB27" s="121"/>
      <c r="CUC27" s="121"/>
      <c r="CUD27" s="121"/>
      <c r="CUE27" s="121"/>
      <c r="CUF27" s="121"/>
      <c r="CUG27" s="121"/>
      <c r="CUH27" s="121"/>
      <c r="CUI27" s="121"/>
      <c r="CUJ27" s="121"/>
      <c r="CUK27" s="121"/>
      <c r="CUL27" s="121"/>
      <c r="CUM27" s="121"/>
      <c r="CUN27" s="121"/>
      <c r="CUO27" s="121"/>
      <c r="CUP27" s="121"/>
      <c r="CUQ27" s="121"/>
      <c r="CUR27" s="121"/>
      <c r="CUS27" s="121"/>
      <c r="CUT27" s="121"/>
      <c r="CUU27" s="121"/>
      <c r="CUV27" s="121"/>
      <c r="CUW27" s="121"/>
      <c r="CUX27" s="121"/>
      <c r="CUY27" s="121"/>
      <c r="CUZ27" s="121"/>
      <c r="CVA27" s="121"/>
      <c r="CVB27" s="121"/>
      <c r="CVC27" s="121"/>
      <c r="CVD27" s="121"/>
      <c r="CVE27" s="121"/>
      <c r="CVF27" s="121"/>
      <c r="CVG27" s="121"/>
      <c r="CVH27" s="121"/>
      <c r="CVI27" s="121"/>
      <c r="CVJ27" s="121"/>
      <c r="CVK27" s="121"/>
      <c r="CVL27" s="121"/>
      <c r="CVM27" s="121"/>
      <c r="CVN27" s="121"/>
      <c r="CVO27" s="121"/>
      <c r="CVP27" s="121"/>
      <c r="CVQ27" s="121"/>
      <c r="CVR27" s="121"/>
      <c r="CVS27" s="121"/>
      <c r="CVT27" s="121"/>
      <c r="CVU27" s="121"/>
      <c r="CVV27" s="121"/>
      <c r="CVW27" s="121"/>
      <c r="CVX27" s="121"/>
      <c r="CVY27" s="121"/>
      <c r="CVZ27" s="121"/>
      <c r="CWA27" s="121"/>
      <c r="CWB27" s="121"/>
      <c r="CWC27" s="121"/>
      <c r="CWD27" s="121"/>
      <c r="CWE27" s="121"/>
      <c r="CWF27" s="121"/>
      <c r="CWG27" s="121"/>
      <c r="CWH27" s="121"/>
      <c r="CWI27" s="121"/>
      <c r="CWJ27" s="121"/>
      <c r="CWK27" s="121"/>
      <c r="CWL27" s="121"/>
      <c r="CWM27" s="121"/>
      <c r="CWN27" s="121"/>
      <c r="CWO27" s="121"/>
      <c r="CWP27" s="121"/>
      <c r="CWQ27" s="121"/>
      <c r="CWR27" s="121"/>
      <c r="CWS27" s="121"/>
      <c r="CWT27" s="121"/>
      <c r="CWU27" s="121"/>
      <c r="CWV27" s="121"/>
      <c r="CWW27" s="121"/>
      <c r="CWX27" s="121"/>
      <c r="CWY27" s="121"/>
      <c r="CWZ27" s="121"/>
      <c r="CXA27" s="121"/>
      <c r="CXB27" s="121"/>
      <c r="CXC27" s="121"/>
      <c r="CXD27" s="121"/>
      <c r="CXE27" s="121"/>
      <c r="CXF27" s="121"/>
      <c r="CXG27" s="121"/>
      <c r="CXH27" s="121"/>
      <c r="CXI27" s="121"/>
      <c r="CXJ27" s="121"/>
      <c r="CXK27" s="121"/>
      <c r="CXL27" s="121"/>
      <c r="CXM27" s="121"/>
      <c r="CXN27" s="121"/>
      <c r="CXO27" s="121"/>
      <c r="CXP27" s="121"/>
      <c r="CXQ27" s="121"/>
      <c r="CXR27" s="121"/>
      <c r="CXS27" s="121"/>
      <c r="CXT27" s="121"/>
      <c r="CXU27" s="121"/>
      <c r="CXV27" s="121"/>
      <c r="CXW27" s="121"/>
      <c r="CXX27" s="121"/>
      <c r="CXY27" s="121"/>
      <c r="CXZ27" s="121"/>
      <c r="CYA27" s="121"/>
      <c r="CYB27" s="121"/>
      <c r="CYC27" s="121"/>
      <c r="CYD27" s="121"/>
      <c r="CYE27" s="121"/>
      <c r="CYF27" s="121"/>
      <c r="CYG27" s="121"/>
      <c r="CYH27" s="121"/>
      <c r="CYI27" s="121"/>
      <c r="CYJ27" s="121"/>
      <c r="CYK27" s="121"/>
      <c r="CYL27" s="121"/>
      <c r="CYM27" s="121"/>
      <c r="CYN27" s="121"/>
      <c r="CYO27" s="121"/>
      <c r="CYP27" s="121"/>
      <c r="CYQ27" s="121"/>
      <c r="CYR27" s="121"/>
      <c r="CYS27" s="121"/>
      <c r="CYT27" s="121"/>
      <c r="CYU27" s="121"/>
      <c r="CYV27" s="121"/>
      <c r="CYW27" s="121"/>
      <c r="CYX27" s="121"/>
      <c r="CYY27" s="121"/>
      <c r="CYZ27" s="121"/>
      <c r="CZA27" s="121"/>
      <c r="CZB27" s="121"/>
      <c r="CZC27" s="121"/>
      <c r="CZD27" s="121"/>
      <c r="CZE27" s="121"/>
      <c r="CZF27" s="121"/>
      <c r="CZG27" s="121"/>
      <c r="CZH27" s="121"/>
      <c r="CZI27" s="121"/>
      <c r="CZJ27" s="121"/>
      <c r="CZK27" s="121"/>
      <c r="CZL27" s="121"/>
      <c r="CZM27" s="121"/>
      <c r="CZN27" s="121"/>
      <c r="CZO27" s="121"/>
      <c r="CZP27" s="121"/>
      <c r="CZQ27" s="121"/>
      <c r="CZR27" s="121"/>
      <c r="CZS27" s="121"/>
      <c r="CZT27" s="121"/>
      <c r="CZU27" s="121"/>
      <c r="CZV27" s="121"/>
      <c r="CZW27" s="121"/>
      <c r="CZX27" s="121"/>
      <c r="CZY27" s="121"/>
      <c r="CZZ27" s="121"/>
      <c r="DAA27" s="121"/>
      <c r="DAB27" s="121"/>
      <c r="DAC27" s="121"/>
      <c r="DAD27" s="121"/>
      <c r="DAE27" s="121"/>
      <c r="DAF27" s="121"/>
      <c r="DAG27" s="121"/>
      <c r="DAH27" s="121"/>
      <c r="DAI27" s="121"/>
      <c r="DAJ27" s="121"/>
      <c r="DAK27" s="121"/>
      <c r="DAL27" s="121"/>
      <c r="DAM27" s="121"/>
      <c r="DAN27" s="121"/>
      <c r="DAO27" s="121"/>
      <c r="DAP27" s="121"/>
      <c r="DAQ27" s="121"/>
      <c r="DAR27" s="121"/>
      <c r="DAS27" s="121"/>
      <c r="DAT27" s="121"/>
      <c r="DAU27" s="121"/>
      <c r="DAV27" s="121"/>
      <c r="DAW27" s="121"/>
      <c r="DAX27" s="121"/>
      <c r="DAY27" s="121"/>
      <c r="DAZ27" s="121"/>
      <c r="DBA27" s="121"/>
      <c r="DBB27" s="121"/>
      <c r="DBC27" s="121"/>
      <c r="DBD27" s="121"/>
      <c r="DBE27" s="121"/>
      <c r="DBF27" s="121"/>
      <c r="DBG27" s="121"/>
      <c r="DBH27" s="121"/>
      <c r="DBI27" s="121"/>
      <c r="DBJ27" s="121"/>
      <c r="DBK27" s="121"/>
      <c r="DBL27" s="121"/>
      <c r="DBM27" s="121"/>
      <c r="DBN27" s="121"/>
      <c r="DBO27" s="121"/>
      <c r="DBP27" s="121"/>
      <c r="DBQ27" s="121"/>
      <c r="DBR27" s="121"/>
      <c r="DBS27" s="121"/>
      <c r="DBT27" s="121"/>
      <c r="DBU27" s="121"/>
      <c r="DBV27" s="121"/>
      <c r="DBW27" s="121"/>
      <c r="DBX27" s="121"/>
      <c r="DBY27" s="121"/>
      <c r="DBZ27" s="121"/>
      <c r="DCA27" s="121"/>
      <c r="DCB27" s="121"/>
      <c r="DCC27" s="121"/>
      <c r="DCD27" s="121"/>
      <c r="DCE27" s="121"/>
      <c r="DCF27" s="121"/>
      <c r="DCG27" s="121"/>
      <c r="DCH27" s="121"/>
      <c r="DCI27" s="121"/>
      <c r="DCJ27" s="121"/>
      <c r="DCK27" s="121"/>
      <c r="DCL27" s="121"/>
      <c r="DCM27" s="121"/>
      <c r="DCN27" s="121"/>
      <c r="DCO27" s="121"/>
      <c r="DCP27" s="121"/>
      <c r="DCQ27" s="121"/>
      <c r="DCR27" s="121"/>
      <c r="DCS27" s="121"/>
      <c r="DCT27" s="121"/>
      <c r="DCU27" s="121"/>
      <c r="DCV27" s="121"/>
      <c r="DCW27" s="121"/>
      <c r="DCX27" s="121"/>
      <c r="DCY27" s="121"/>
      <c r="DCZ27" s="121"/>
      <c r="DDA27" s="121"/>
      <c r="DDB27" s="121"/>
      <c r="DDC27" s="121"/>
      <c r="DDD27" s="121"/>
      <c r="DDE27" s="121"/>
      <c r="DDF27" s="121"/>
      <c r="DDG27" s="121"/>
      <c r="DDH27" s="121"/>
      <c r="DDI27" s="121"/>
      <c r="DDJ27" s="121"/>
      <c r="DDK27" s="121"/>
      <c r="DDL27" s="121"/>
      <c r="DDM27" s="121"/>
      <c r="DDN27" s="121"/>
      <c r="DDO27" s="121"/>
      <c r="DDP27" s="121"/>
      <c r="DDQ27" s="121"/>
      <c r="DDR27" s="121"/>
      <c r="DDS27" s="121"/>
      <c r="DDT27" s="121"/>
      <c r="DDU27" s="121"/>
      <c r="DDV27" s="121"/>
      <c r="DDW27" s="121"/>
      <c r="DDX27" s="121"/>
      <c r="DDY27" s="121"/>
      <c r="DDZ27" s="121"/>
      <c r="DEA27" s="121"/>
      <c r="DEB27" s="121"/>
      <c r="DEC27" s="121"/>
      <c r="DED27" s="121"/>
      <c r="DEE27" s="121"/>
      <c r="DEF27" s="121"/>
      <c r="DEG27" s="121"/>
      <c r="DEH27" s="121"/>
      <c r="DEI27" s="121"/>
      <c r="DEJ27" s="121"/>
      <c r="DEK27" s="121"/>
      <c r="DEL27" s="121"/>
      <c r="DEM27" s="121"/>
      <c r="DEN27" s="121"/>
      <c r="DEO27" s="121"/>
      <c r="DEP27" s="121"/>
      <c r="DEQ27" s="121"/>
      <c r="DER27" s="121"/>
      <c r="DES27" s="121"/>
      <c r="DET27" s="121"/>
      <c r="DEU27" s="121"/>
      <c r="DEV27" s="121"/>
      <c r="DEW27" s="121"/>
      <c r="DEX27" s="121"/>
      <c r="DEY27" s="121"/>
      <c r="DEZ27" s="121"/>
      <c r="DFA27" s="121"/>
      <c r="DFB27" s="121"/>
      <c r="DFC27" s="121"/>
      <c r="DFD27" s="121"/>
      <c r="DFE27" s="121"/>
      <c r="DFF27" s="121"/>
      <c r="DFG27" s="121"/>
      <c r="DFH27" s="121"/>
      <c r="DFI27" s="121"/>
      <c r="DFJ27" s="121"/>
      <c r="DFK27" s="121"/>
      <c r="DFL27" s="121"/>
      <c r="DFM27" s="121"/>
      <c r="DFN27" s="121"/>
      <c r="DFO27" s="121"/>
      <c r="DFP27" s="121"/>
      <c r="DFQ27" s="121"/>
      <c r="DFR27" s="121"/>
      <c r="DFS27" s="121"/>
      <c r="DFT27" s="121"/>
      <c r="DFU27" s="121"/>
      <c r="DFV27" s="121"/>
      <c r="DFW27" s="121"/>
      <c r="DFX27" s="121"/>
      <c r="DFY27" s="121"/>
      <c r="DFZ27" s="121"/>
      <c r="DGA27" s="121"/>
      <c r="DGB27" s="121"/>
      <c r="DGC27" s="121"/>
      <c r="DGD27" s="121"/>
      <c r="DGE27" s="121"/>
      <c r="DGF27" s="121"/>
      <c r="DGG27" s="121"/>
      <c r="DGH27" s="121"/>
      <c r="DGI27" s="121"/>
      <c r="DGJ27" s="121"/>
      <c r="DGK27" s="121"/>
      <c r="DGL27" s="121"/>
      <c r="DGM27" s="121"/>
      <c r="DGN27" s="121"/>
      <c r="DGO27" s="121"/>
      <c r="DGP27" s="121"/>
      <c r="DGQ27" s="121"/>
      <c r="DGR27" s="121"/>
      <c r="DGS27" s="121"/>
      <c r="DGT27" s="121"/>
      <c r="DGU27" s="121"/>
      <c r="DGV27" s="121"/>
      <c r="DGW27" s="121"/>
      <c r="DGX27" s="121"/>
      <c r="DGY27" s="121"/>
      <c r="DGZ27" s="121"/>
      <c r="DHA27" s="121"/>
      <c r="DHB27" s="121"/>
      <c r="DHC27" s="121"/>
      <c r="DHD27" s="121"/>
      <c r="DHE27" s="121"/>
      <c r="DHF27" s="121"/>
      <c r="DHG27" s="121"/>
      <c r="DHH27" s="121"/>
      <c r="DHI27" s="121"/>
      <c r="DHJ27" s="121"/>
      <c r="DHK27" s="121"/>
      <c r="DHL27" s="121"/>
      <c r="DHM27" s="121"/>
      <c r="DHN27" s="121"/>
      <c r="DHO27" s="121"/>
      <c r="DHP27" s="121"/>
      <c r="DHQ27" s="121"/>
      <c r="DHR27" s="121"/>
      <c r="DHS27" s="121"/>
      <c r="DHT27" s="121"/>
      <c r="DHU27" s="121"/>
      <c r="DHV27" s="121"/>
      <c r="DHW27" s="121"/>
      <c r="DHX27" s="121"/>
      <c r="DHY27" s="121"/>
      <c r="DHZ27" s="121"/>
      <c r="DIA27" s="121"/>
      <c r="DIB27" s="121"/>
      <c r="DIC27" s="121"/>
      <c r="DID27" s="121"/>
      <c r="DIE27" s="121"/>
      <c r="DIF27" s="121"/>
      <c r="DIG27" s="121"/>
      <c r="DIH27" s="121"/>
      <c r="DII27" s="121"/>
      <c r="DIJ27" s="121"/>
      <c r="DIK27" s="121"/>
      <c r="DIL27" s="121"/>
      <c r="DIM27" s="121"/>
      <c r="DIN27" s="121"/>
      <c r="DIO27" s="121"/>
      <c r="DIP27" s="121"/>
      <c r="DIQ27" s="121"/>
      <c r="DIR27" s="121"/>
      <c r="DIS27" s="121"/>
      <c r="DIT27" s="121"/>
      <c r="DIU27" s="121"/>
      <c r="DIV27" s="121"/>
      <c r="DIW27" s="121"/>
      <c r="DIX27" s="121"/>
      <c r="DIY27" s="121"/>
      <c r="DIZ27" s="121"/>
      <c r="DJA27" s="121"/>
      <c r="DJB27" s="121"/>
      <c r="DJC27" s="121"/>
      <c r="DJD27" s="121"/>
      <c r="DJE27" s="121"/>
      <c r="DJF27" s="121"/>
      <c r="DJG27" s="121"/>
      <c r="DJH27" s="121"/>
      <c r="DJI27" s="121"/>
      <c r="DJJ27" s="121"/>
      <c r="DJK27" s="121"/>
      <c r="DJL27" s="121"/>
      <c r="DJM27" s="121"/>
      <c r="DJN27" s="121"/>
      <c r="DJO27" s="121"/>
      <c r="DJP27" s="121"/>
      <c r="DJQ27" s="121"/>
      <c r="DJR27" s="121"/>
      <c r="DJS27" s="121"/>
      <c r="DJT27" s="121"/>
      <c r="DJU27" s="121"/>
      <c r="DJV27" s="121"/>
      <c r="DJW27" s="121"/>
      <c r="DJX27" s="121"/>
      <c r="DJY27" s="121"/>
      <c r="DJZ27" s="121"/>
      <c r="DKA27" s="121"/>
      <c r="DKB27" s="121"/>
      <c r="DKC27" s="121"/>
      <c r="DKD27" s="121"/>
      <c r="DKE27" s="121"/>
      <c r="DKF27" s="121"/>
      <c r="DKG27" s="121"/>
      <c r="DKH27" s="121"/>
      <c r="DKI27" s="121"/>
      <c r="DKJ27" s="121"/>
      <c r="DKK27" s="121"/>
      <c r="DKL27" s="121"/>
      <c r="DKM27" s="121"/>
      <c r="DKN27" s="121"/>
      <c r="DKO27" s="121"/>
      <c r="DKP27" s="121"/>
      <c r="DKQ27" s="121"/>
      <c r="DKR27" s="121"/>
      <c r="DKS27" s="121"/>
      <c r="DKT27" s="121"/>
      <c r="DKU27" s="121"/>
      <c r="DKV27" s="121"/>
      <c r="DKW27" s="121"/>
      <c r="DKX27" s="121"/>
      <c r="DKY27" s="121"/>
      <c r="DKZ27" s="121"/>
      <c r="DLA27" s="121"/>
      <c r="DLB27" s="121"/>
      <c r="DLC27" s="121"/>
      <c r="DLD27" s="121"/>
      <c r="DLE27" s="121"/>
      <c r="DLF27" s="121"/>
      <c r="DLG27" s="121"/>
      <c r="DLH27" s="121"/>
      <c r="DLI27" s="121"/>
      <c r="DLJ27" s="121"/>
      <c r="DLK27" s="121"/>
      <c r="DLL27" s="121"/>
      <c r="DLM27" s="121"/>
      <c r="DLN27" s="121"/>
      <c r="DLO27" s="121"/>
      <c r="DLP27" s="121"/>
      <c r="DLQ27" s="121"/>
      <c r="DLR27" s="121"/>
      <c r="DLS27" s="121"/>
      <c r="DLT27" s="121"/>
      <c r="DLU27" s="121"/>
      <c r="DLV27" s="121"/>
      <c r="DLW27" s="121"/>
      <c r="DLX27" s="121"/>
      <c r="DLY27" s="121"/>
      <c r="DLZ27" s="121"/>
      <c r="DMA27" s="121"/>
      <c r="DMB27" s="121"/>
      <c r="DMC27" s="121"/>
      <c r="DMD27" s="121"/>
      <c r="DME27" s="121"/>
      <c r="DMF27" s="121"/>
      <c r="DMG27" s="121"/>
      <c r="DMH27" s="121"/>
      <c r="DMI27" s="121"/>
      <c r="DMJ27" s="121"/>
      <c r="DMK27" s="121"/>
      <c r="DML27" s="121"/>
      <c r="DMM27" s="121"/>
      <c r="DMN27" s="121"/>
      <c r="DMO27" s="121"/>
      <c r="DMP27" s="121"/>
      <c r="DMQ27" s="121"/>
      <c r="DMR27" s="121"/>
      <c r="DMS27" s="121"/>
      <c r="DMT27" s="121"/>
      <c r="DMU27" s="121"/>
      <c r="DMV27" s="121"/>
      <c r="DMW27" s="121"/>
      <c r="DMX27" s="121"/>
      <c r="DMY27" s="121"/>
      <c r="DMZ27" s="121"/>
      <c r="DNA27" s="121"/>
      <c r="DNB27" s="121"/>
      <c r="DNC27" s="121"/>
      <c r="DND27" s="121"/>
      <c r="DNE27" s="121"/>
      <c r="DNF27" s="121"/>
      <c r="DNG27" s="121"/>
      <c r="DNH27" s="121"/>
      <c r="DNI27" s="121"/>
      <c r="DNJ27" s="121"/>
      <c r="DNK27" s="121"/>
      <c r="DNL27" s="121"/>
      <c r="DNM27" s="121"/>
      <c r="DNN27" s="121"/>
      <c r="DNO27" s="121"/>
      <c r="DNP27" s="121"/>
      <c r="DNQ27" s="121"/>
      <c r="DNR27" s="121"/>
      <c r="DNS27" s="121"/>
      <c r="DNT27" s="121"/>
      <c r="DNU27" s="121"/>
      <c r="DNV27" s="121"/>
      <c r="DNW27" s="121"/>
      <c r="DNX27" s="121"/>
      <c r="DNY27" s="121"/>
      <c r="DNZ27" s="121"/>
      <c r="DOA27" s="121"/>
      <c r="DOB27" s="121"/>
      <c r="DOC27" s="121"/>
      <c r="DOD27" s="121"/>
      <c r="DOE27" s="121"/>
      <c r="DOF27" s="121"/>
      <c r="DOG27" s="121"/>
      <c r="DOH27" s="121"/>
      <c r="DOI27" s="121"/>
      <c r="DOJ27" s="121"/>
      <c r="DOK27" s="121"/>
      <c r="DOL27" s="121"/>
      <c r="DOM27" s="121"/>
      <c r="DON27" s="121"/>
      <c r="DOO27" s="121"/>
      <c r="DOP27" s="121"/>
      <c r="DOQ27" s="121"/>
      <c r="DOR27" s="121"/>
      <c r="DOS27" s="121"/>
      <c r="DOT27" s="121"/>
      <c r="DOU27" s="121"/>
      <c r="DOV27" s="121"/>
      <c r="DOW27" s="121"/>
      <c r="DOX27" s="121"/>
      <c r="DOY27" s="121"/>
      <c r="DOZ27" s="121"/>
      <c r="DPA27" s="121"/>
      <c r="DPB27" s="121"/>
      <c r="DPC27" s="121"/>
      <c r="DPD27" s="121"/>
      <c r="DPE27" s="121"/>
      <c r="DPF27" s="121"/>
      <c r="DPG27" s="121"/>
      <c r="DPH27" s="121"/>
      <c r="DPI27" s="121"/>
      <c r="DPJ27" s="121"/>
      <c r="DPK27" s="121"/>
      <c r="DPL27" s="121"/>
      <c r="DPM27" s="121"/>
      <c r="DPN27" s="121"/>
      <c r="DPO27" s="121"/>
      <c r="DPP27" s="121"/>
      <c r="DPQ27" s="121"/>
      <c r="DPR27" s="121"/>
      <c r="DPS27" s="121"/>
      <c r="DPT27" s="121"/>
      <c r="DPU27" s="121"/>
      <c r="DPV27" s="121"/>
      <c r="DPW27" s="121"/>
      <c r="DPX27" s="121"/>
      <c r="DPY27" s="121"/>
      <c r="DPZ27" s="121"/>
      <c r="DQA27" s="121"/>
      <c r="DQB27" s="121"/>
      <c r="DQC27" s="121"/>
      <c r="DQD27" s="121"/>
      <c r="DQE27" s="121"/>
      <c r="DQF27" s="121"/>
      <c r="DQG27" s="121"/>
      <c r="DQH27" s="121"/>
      <c r="DQI27" s="121"/>
      <c r="DQJ27" s="121"/>
      <c r="DQK27" s="121"/>
      <c r="DQL27" s="121"/>
      <c r="DQM27" s="121"/>
      <c r="DQN27" s="121"/>
      <c r="DQO27" s="121"/>
      <c r="DQP27" s="121"/>
      <c r="DQQ27" s="121"/>
      <c r="DQR27" s="121"/>
      <c r="DQS27" s="121"/>
      <c r="DQT27" s="121"/>
      <c r="DQU27" s="121"/>
      <c r="DQV27" s="121"/>
      <c r="DQW27" s="121"/>
      <c r="DQX27" s="121"/>
      <c r="DQY27" s="121"/>
      <c r="DQZ27" s="121"/>
      <c r="DRA27" s="121"/>
      <c r="DRB27" s="121"/>
      <c r="DRC27" s="121"/>
      <c r="DRD27" s="121"/>
      <c r="DRE27" s="121"/>
      <c r="DRF27" s="121"/>
      <c r="DRG27" s="121"/>
      <c r="DRH27" s="121"/>
      <c r="DRI27" s="121"/>
      <c r="DRJ27" s="121"/>
      <c r="DRK27" s="121"/>
      <c r="DRL27" s="121"/>
      <c r="DRM27" s="121"/>
      <c r="DRN27" s="121"/>
      <c r="DRO27" s="121"/>
      <c r="DRP27" s="121"/>
      <c r="DRQ27" s="121"/>
      <c r="DRR27" s="121"/>
      <c r="DRS27" s="121"/>
      <c r="DRT27" s="121"/>
      <c r="DRU27" s="121"/>
      <c r="DRV27" s="121"/>
      <c r="DRW27" s="121"/>
      <c r="DRX27" s="121"/>
      <c r="DRY27" s="121"/>
      <c r="DRZ27" s="121"/>
      <c r="DSA27" s="121"/>
      <c r="DSB27" s="121"/>
      <c r="DSC27" s="121"/>
      <c r="DSD27" s="121"/>
      <c r="DSE27" s="121"/>
      <c r="DSF27" s="121"/>
      <c r="DSG27" s="121"/>
      <c r="DSH27" s="121"/>
      <c r="DSI27" s="121"/>
      <c r="DSJ27" s="121"/>
      <c r="DSK27" s="121"/>
      <c r="DSL27" s="121"/>
      <c r="DSM27" s="121"/>
      <c r="DSN27" s="121"/>
      <c r="DSO27" s="121"/>
      <c r="DSP27" s="121"/>
      <c r="DSQ27" s="121"/>
      <c r="DSR27" s="121"/>
      <c r="DSS27" s="121"/>
      <c r="DST27" s="121"/>
      <c r="DSU27" s="121"/>
      <c r="DSV27" s="121"/>
      <c r="DSW27" s="121"/>
      <c r="DSX27" s="121"/>
      <c r="DSY27" s="121"/>
      <c r="DSZ27" s="121"/>
      <c r="DTA27" s="121"/>
      <c r="DTB27" s="121"/>
      <c r="DTC27" s="121"/>
      <c r="DTD27" s="121"/>
      <c r="DTE27" s="121"/>
      <c r="DTF27" s="121"/>
      <c r="DTG27" s="121"/>
      <c r="DTH27" s="121"/>
      <c r="DTI27" s="121"/>
      <c r="DTJ27" s="121"/>
      <c r="DTK27" s="121"/>
      <c r="DTL27" s="121"/>
      <c r="DTM27" s="121"/>
      <c r="DTN27" s="121"/>
      <c r="DTO27" s="121"/>
      <c r="DTP27" s="121"/>
      <c r="DTQ27" s="121"/>
      <c r="DTR27" s="121"/>
      <c r="DTS27" s="121"/>
      <c r="DTT27" s="121"/>
      <c r="DTU27" s="121"/>
      <c r="DTV27" s="121"/>
      <c r="DTW27" s="121"/>
      <c r="DTX27" s="121"/>
      <c r="DTY27" s="121"/>
      <c r="DTZ27" s="121"/>
      <c r="DUA27" s="121"/>
      <c r="DUB27" s="121"/>
      <c r="DUC27" s="121"/>
      <c r="DUD27" s="121"/>
      <c r="DUE27" s="121"/>
      <c r="DUF27" s="121"/>
      <c r="DUG27" s="121"/>
      <c r="DUH27" s="121"/>
      <c r="DUI27" s="121"/>
      <c r="DUJ27" s="121"/>
      <c r="DUK27" s="121"/>
      <c r="DUL27" s="121"/>
      <c r="DUM27" s="121"/>
      <c r="DUN27" s="121"/>
      <c r="DUO27" s="121"/>
      <c r="DUP27" s="121"/>
      <c r="DUQ27" s="121"/>
      <c r="DUR27" s="121"/>
      <c r="DUS27" s="121"/>
      <c r="DUT27" s="121"/>
      <c r="DUU27" s="121"/>
      <c r="DUV27" s="121"/>
      <c r="DUW27" s="121"/>
      <c r="DUX27" s="121"/>
      <c r="DUY27" s="121"/>
      <c r="DUZ27" s="121"/>
      <c r="DVA27" s="121"/>
      <c r="DVB27" s="121"/>
      <c r="DVC27" s="121"/>
      <c r="DVD27" s="121"/>
      <c r="DVE27" s="121"/>
      <c r="DVF27" s="121"/>
      <c r="DVG27" s="121"/>
      <c r="DVH27" s="121"/>
      <c r="DVI27" s="121"/>
      <c r="DVJ27" s="121"/>
      <c r="DVK27" s="121"/>
      <c r="DVL27" s="121"/>
      <c r="DVM27" s="121"/>
      <c r="DVN27" s="121"/>
      <c r="DVO27" s="121"/>
      <c r="DVP27" s="121"/>
      <c r="DVQ27" s="121"/>
      <c r="DVR27" s="121"/>
      <c r="DVS27" s="121"/>
      <c r="DVT27" s="121"/>
      <c r="DVU27" s="121"/>
      <c r="DVV27" s="121"/>
      <c r="DVW27" s="121"/>
      <c r="DVX27" s="121"/>
      <c r="DVY27" s="121"/>
      <c r="DVZ27" s="121"/>
      <c r="DWA27" s="121"/>
      <c r="DWB27" s="121"/>
      <c r="DWC27" s="121"/>
      <c r="DWD27" s="121"/>
      <c r="DWE27" s="121"/>
      <c r="DWF27" s="121"/>
      <c r="DWG27" s="121"/>
      <c r="DWH27" s="121"/>
      <c r="DWI27" s="121"/>
      <c r="DWJ27" s="121"/>
      <c r="DWK27" s="121"/>
      <c r="DWL27" s="121"/>
      <c r="DWM27" s="121"/>
      <c r="DWN27" s="121"/>
      <c r="DWO27" s="121"/>
      <c r="DWP27" s="121"/>
      <c r="DWQ27" s="121"/>
      <c r="DWR27" s="121"/>
      <c r="DWS27" s="121"/>
      <c r="DWT27" s="121"/>
      <c r="DWU27" s="121"/>
      <c r="DWV27" s="121"/>
      <c r="DWW27" s="121"/>
      <c r="DWX27" s="121"/>
      <c r="DWY27" s="121"/>
      <c r="DWZ27" s="121"/>
      <c r="DXA27" s="121"/>
      <c r="DXB27" s="121"/>
      <c r="DXC27" s="121"/>
      <c r="DXD27" s="121"/>
      <c r="DXE27" s="121"/>
      <c r="DXF27" s="121"/>
      <c r="DXG27" s="121"/>
      <c r="DXH27" s="121"/>
      <c r="DXI27" s="121"/>
      <c r="DXJ27" s="121"/>
      <c r="DXK27" s="121"/>
      <c r="DXL27" s="121"/>
      <c r="DXM27" s="121"/>
      <c r="DXN27" s="121"/>
      <c r="DXO27" s="121"/>
      <c r="DXP27" s="121"/>
      <c r="DXQ27" s="121"/>
      <c r="DXR27" s="121"/>
      <c r="DXS27" s="121"/>
      <c r="DXT27" s="121"/>
      <c r="DXU27" s="121"/>
      <c r="DXV27" s="121"/>
      <c r="DXW27" s="121"/>
      <c r="DXX27" s="121"/>
      <c r="DXY27" s="121"/>
      <c r="DXZ27" s="121"/>
      <c r="DYA27" s="121"/>
      <c r="DYB27" s="121"/>
      <c r="DYC27" s="121"/>
      <c r="DYD27" s="121"/>
      <c r="DYE27" s="121"/>
      <c r="DYF27" s="121"/>
      <c r="DYG27" s="121"/>
      <c r="DYH27" s="121"/>
      <c r="DYI27" s="121"/>
      <c r="DYJ27" s="121"/>
      <c r="DYK27" s="121"/>
      <c r="DYL27" s="121"/>
      <c r="DYM27" s="121"/>
      <c r="DYN27" s="121"/>
      <c r="DYO27" s="121"/>
      <c r="DYP27" s="121"/>
      <c r="DYQ27" s="121"/>
      <c r="DYR27" s="121"/>
      <c r="DYS27" s="121"/>
      <c r="DYT27" s="121"/>
      <c r="DYU27" s="121"/>
      <c r="DYV27" s="121"/>
      <c r="DYW27" s="121"/>
      <c r="DYX27" s="121"/>
      <c r="DYY27" s="121"/>
      <c r="DYZ27" s="121"/>
      <c r="DZA27" s="121"/>
      <c r="DZB27" s="121"/>
      <c r="DZC27" s="121"/>
      <c r="DZD27" s="121"/>
      <c r="DZE27" s="121"/>
      <c r="DZF27" s="121"/>
      <c r="DZG27" s="121"/>
      <c r="DZH27" s="121"/>
      <c r="DZI27" s="121"/>
      <c r="DZJ27" s="121"/>
      <c r="DZK27" s="121"/>
      <c r="DZL27" s="121"/>
      <c r="DZM27" s="121"/>
      <c r="DZN27" s="121"/>
      <c r="DZO27" s="121"/>
      <c r="DZP27" s="121"/>
      <c r="DZQ27" s="121"/>
      <c r="DZR27" s="121"/>
      <c r="DZS27" s="121"/>
      <c r="DZT27" s="121"/>
      <c r="DZU27" s="121"/>
      <c r="DZV27" s="121"/>
      <c r="DZW27" s="121"/>
      <c r="DZX27" s="121"/>
      <c r="DZY27" s="121"/>
      <c r="DZZ27" s="121"/>
      <c r="EAA27" s="121"/>
      <c r="EAB27" s="121"/>
      <c r="EAC27" s="121"/>
      <c r="EAD27" s="121"/>
      <c r="EAE27" s="121"/>
      <c r="EAF27" s="121"/>
      <c r="EAG27" s="121"/>
      <c r="EAH27" s="121"/>
      <c r="EAI27" s="121"/>
      <c r="EAJ27" s="121"/>
      <c r="EAK27" s="121"/>
      <c r="EAL27" s="121"/>
      <c r="EAM27" s="121"/>
      <c r="EAN27" s="121"/>
      <c r="EAO27" s="121"/>
      <c r="EAP27" s="121"/>
      <c r="EAQ27" s="121"/>
      <c r="EAR27" s="121"/>
      <c r="EAS27" s="121"/>
      <c r="EAT27" s="121"/>
      <c r="EAU27" s="121"/>
      <c r="EAV27" s="121"/>
      <c r="EAW27" s="121"/>
      <c r="EAX27" s="121"/>
      <c r="EAY27" s="121"/>
      <c r="EAZ27" s="121"/>
      <c r="EBA27" s="121"/>
      <c r="EBB27" s="121"/>
      <c r="EBC27" s="121"/>
      <c r="EBD27" s="121"/>
      <c r="EBE27" s="121"/>
      <c r="EBF27" s="121"/>
      <c r="EBG27" s="121"/>
      <c r="EBH27" s="121"/>
      <c r="EBI27" s="121"/>
      <c r="EBJ27" s="121"/>
      <c r="EBK27" s="121"/>
      <c r="EBL27" s="121"/>
      <c r="EBM27" s="121"/>
      <c r="EBN27" s="121"/>
      <c r="EBO27" s="121"/>
      <c r="EBP27" s="121"/>
      <c r="EBQ27" s="121"/>
      <c r="EBR27" s="121"/>
      <c r="EBS27" s="121"/>
      <c r="EBT27" s="121"/>
      <c r="EBU27" s="121"/>
      <c r="EBV27" s="121"/>
      <c r="EBW27" s="121"/>
      <c r="EBX27" s="121"/>
      <c r="EBY27" s="121"/>
      <c r="EBZ27" s="121"/>
      <c r="ECA27" s="121"/>
      <c r="ECB27" s="121"/>
      <c r="ECC27" s="121"/>
      <c r="ECD27" s="121"/>
      <c r="ECE27" s="121"/>
      <c r="ECF27" s="121"/>
      <c r="ECG27" s="121"/>
      <c r="ECH27" s="121"/>
      <c r="ECI27" s="121"/>
      <c r="ECJ27" s="121"/>
      <c r="ECK27" s="121"/>
      <c r="ECL27" s="121"/>
      <c r="ECM27" s="121"/>
      <c r="ECN27" s="121"/>
      <c r="ECO27" s="121"/>
      <c r="ECP27" s="121"/>
      <c r="ECQ27" s="121"/>
      <c r="ECR27" s="121"/>
      <c r="ECS27" s="121"/>
      <c r="ECT27" s="121"/>
      <c r="ECU27" s="121"/>
      <c r="ECV27" s="121"/>
      <c r="ECW27" s="121"/>
      <c r="ECX27" s="121"/>
      <c r="ECY27" s="121"/>
      <c r="ECZ27" s="121"/>
      <c r="EDA27" s="121"/>
      <c r="EDB27" s="121"/>
      <c r="EDC27" s="121"/>
      <c r="EDD27" s="121"/>
      <c r="EDE27" s="121"/>
      <c r="EDF27" s="121"/>
      <c r="EDG27" s="121"/>
      <c r="EDH27" s="121"/>
      <c r="EDI27" s="121"/>
      <c r="EDJ27" s="121"/>
      <c r="EDK27" s="121"/>
      <c r="EDL27" s="121"/>
      <c r="EDM27" s="121"/>
      <c r="EDN27" s="121"/>
      <c r="EDO27" s="121"/>
      <c r="EDP27" s="121"/>
      <c r="EDQ27" s="121"/>
      <c r="EDR27" s="121"/>
      <c r="EDS27" s="121"/>
      <c r="EDT27" s="121"/>
      <c r="EDU27" s="121"/>
      <c r="EDV27" s="121"/>
      <c r="EDW27" s="121"/>
      <c r="EDX27" s="121"/>
      <c r="EDY27" s="121"/>
      <c r="EDZ27" s="121"/>
      <c r="EEA27" s="121"/>
      <c r="EEB27" s="121"/>
      <c r="EEC27" s="121"/>
      <c r="EED27" s="121"/>
      <c r="EEE27" s="121"/>
      <c r="EEF27" s="121"/>
      <c r="EEG27" s="121"/>
      <c r="EEH27" s="121"/>
      <c r="EEI27" s="121"/>
      <c r="EEJ27" s="121"/>
      <c r="EEK27" s="121"/>
      <c r="EEL27" s="121"/>
      <c r="EEM27" s="121"/>
      <c r="EEN27" s="121"/>
      <c r="EEO27" s="121"/>
      <c r="EEP27" s="121"/>
      <c r="EEQ27" s="121"/>
      <c r="EER27" s="121"/>
      <c r="EES27" s="121"/>
      <c r="EET27" s="121"/>
      <c r="EEU27" s="121"/>
      <c r="EEV27" s="121"/>
      <c r="EEW27" s="121"/>
      <c r="EEX27" s="121"/>
      <c r="EEY27" s="121"/>
      <c r="EEZ27" s="121"/>
      <c r="EFA27" s="121"/>
      <c r="EFB27" s="121"/>
      <c r="EFC27" s="121"/>
      <c r="EFD27" s="121"/>
      <c r="EFE27" s="121"/>
      <c r="EFF27" s="121"/>
      <c r="EFG27" s="121"/>
      <c r="EFH27" s="121"/>
      <c r="EFI27" s="121"/>
      <c r="EFJ27" s="121"/>
      <c r="EFK27" s="121"/>
      <c r="EFL27" s="121"/>
      <c r="EFM27" s="121"/>
      <c r="EFN27" s="121"/>
      <c r="EFO27" s="121"/>
      <c r="EFP27" s="121"/>
      <c r="EFQ27" s="121"/>
      <c r="EFR27" s="121"/>
      <c r="EFS27" s="121"/>
      <c r="EFT27" s="121"/>
      <c r="EFU27" s="121"/>
      <c r="EFV27" s="121"/>
      <c r="EFW27" s="121"/>
      <c r="EFX27" s="121"/>
      <c r="EFY27" s="121"/>
      <c r="EFZ27" s="121"/>
      <c r="EGA27" s="121"/>
      <c r="EGB27" s="121"/>
      <c r="EGC27" s="121"/>
      <c r="EGD27" s="121"/>
      <c r="EGE27" s="121"/>
      <c r="EGF27" s="121"/>
      <c r="EGG27" s="121"/>
      <c r="EGH27" s="121"/>
      <c r="EGI27" s="121"/>
      <c r="EGJ27" s="121"/>
      <c r="EGK27" s="121"/>
      <c r="EGL27" s="121"/>
      <c r="EGM27" s="121"/>
      <c r="EGN27" s="121"/>
      <c r="EGO27" s="121"/>
      <c r="EGP27" s="121"/>
      <c r="EGQ27" s="121"/>
      <c r="EGR27" s="121"/>
      <c r="EGS27" s="121"/>
      <c r="EGT27" s="121"/>
      <c r="EGU27" s="121"/>
      <c r="EGV27" s="121"/>
      <c r="EGW27" s="121"/>
      <c r="EGX27" s="121"/>
      <c r="EGY27" s="121"/>
      <c r="EGZ27" s="121"/>
      <c r="EHA27" s="121"/>
      <c r="EHB27" s="121"/>
      <c r="EHC27" s="121"/>
      <c r="EHD27" s="121"/>
      <c r="EHE27" s="121"/>
      <c r="EHF27" s="121"/>
      <c r="EHG27" s="121"/>
      <c r="EHH27" s="121"/>
      <c r="EHI27" s="121"/>
      <c r="EHJ27" s="121"/>
      <c r="EHK27" s="121"/>
      <c r="EHL27" s="121"/>
      <c r="EHM27" s="121"/>
      <c r="EHN27" s="121"/>
      <c r="EHO27" s="121"/>
      <c r="EHP27" s="121"/>
      <c r="EHQ27" s="121"/>
      <c r="EHR27" s="121"/>
      <c r="EHS27" s="121"/>
      <c r="EHT27" s="121"/>
      <c r="EHU27" s="121"/>
      <c r="EHV27" s="121"/>
      <c r="EHW27" s="121"/>
      <c r="EHX27" s="121"/>
      <c r="EHY27" s="121"/>
      <c r="EHZ27" s="121"/>
      <c r="EIA27" s="121"/>
      <c r="EIB27" s="121"/>
      <c r="EIC27" s="121"/>
      <c r="EID27" s="121"/>
      <c r="EIE27" s="121"/>
      <c r="EIF27" s="121"/>
      <c r="EIG27" s="121"/>
      <c r="EIH27" s="121"/>
      <c r="EII27" s="121"/>
      <c r="EIJ27" s="121"/>
      <c r="EIK27" s="121"/>
      <c r="EIL27" s="121"/>
      <c r="EIM27" s="121"/>
      <c r="EIN27" s="121"/>
      <c r="EIO27" s="121"/>
      <c r="EIP27" s="121"/>
      <c r="EIQ27" s="121"/>
      <c r="EIR27" s="121"/>
      <c r="EIS27" s="121"/>
      <c r="EIT27" s="121"/>
      <c r="EIU27" s="121"/>
      <c r="EIV27" s="121"/>
      <c r="EIW27" s="121"/>
      <c r="EIX27" s="121"/>
      <c r="EIY27" s="121"/>
      <c r="EIZ27" s="121"/>
      <c r="EJA27" s="121"/>
      <c r="EJB27" s="121"/>
      <c r="EJC27" s="121"/>
      <c r="EJD27" s="121"/>
      <c r="EJE27" s="121"/>
      <c r="EJF27" s="121"/>
      <c r="EJG27" s="121"/>
      <c r="EJH27" s="121"/>
      <c r="EJI27" s="121"/>
      <c r="EJJ27" s="121"/>
      <c r="EJK27" s="121"/>
      <c r="EJL27" s="121"/>
      <c r="EJM27" s="121"/>
      <c r="EJN27" s="121"/>
      <c r="EJO27" s="121"/>
      <c r="EJP27" s="121"/>
      <c r="EJQ27" s="121"/>
      <c r="EJR27" s="121"/>
      <c r="EJS27" s="121"/>
      <c r="EJT27" s="121"/>
      <c r="EJU27" s="121"/>
      <c r="EJV27" s="121"/>
      <c r="EJW27" s="121"/>
      <c r="EJX27" s="121"/>
      <c r="EJY27" s="121"/>
      <c r="EJZ27" s="121"/>
      <c r="EKA27" s="121"/>
      <c r="EKB27" s="121"/>
      <c r="EKC27" s="121"/>
      <c r="EKD27" s="121"/>
      <c r="EKE27" s="121"/>
      <c r="EKF27" s="121"/>
      <c r="EKG27" s="121"/>
      <c r="EKH27" s="121"/>
      <c r="EKI27" s="121"/>
      <c r="EKJ27" s="121"/>
      <c r="EKK27" s="121"/>
      <c r="EKL27" s="121"/>
      <c r="EKM27" s="121"/>
      <c r="EKN27" s="121"/>
      <c r="EKO27" s="121"/>
      <c r="EKP27" s="121"/>
      <c r="EKQ27" s="121"/>
      <c r="EKR27" s="121"/>
      <c r="EKS27" s="121"/>
      <c r="EKT27" s="121"/>
      <c r="EKU27" s="121"/>
      <c r="EKV27" s="121"/>
      <c r="EKW27" s="121"/>
      <c r="EKX27" s="121"/>
      <c r="EKY27" s="121"/>
      <c r="EKZ27" s="121"/>
      <c r="ELA27" s="121"/>
      <c r="ELB27" s="121"/>
      <c r="ELC27" s="121"/>
      <c r="ELD27" s="121"/>
      <c r="ELE27" s="121"/>
      <c r="ELF27" s="121"/>
      <c r="ELG27" s="121"/>
      <c r="ELH27" s="121"/>
      <c r="ELI27" s="121"/>
      <c r="ELJ27" s="121"/>
      <c r="ELK27" s="121"/>
      <c r="ELL27" s="121"/>
      <c r="ELM27" s="121"/>
      <c r="ELN27" s="121"/>
      <c r="ELO27" s="121"/>
      <c r="ELP27" s="121"/>
      <c r="ELQ27" s="121"/>
      <c r="ELR27" s="121"/>
      <c r="ELS27" s="121"/>
      <c r="ELT27" s="121"/>
      <c r="ELU27" s="121"/>
      <c r="ELV27" s="121"/>
      <c r="ELW27" s="121"/>
      <c r="ELX27" s="121"/>
      <c r="ELY27" s="121"/>
      <c r="ELZ27" s="121"/>
      <c r="EMA27" s="121"/>
      <c r="EMB27" s="121"/>
      <c r="EMC27" s="121"/>
      <c r="EMD27" s="121"/>
      <c r="EME27" s="121"/>
      <c r="EMF27" s="121"/>
      <c r="EMG27" s="121"/>
      <c r="EMH27" s="121"/>
      <c r="EMI27" s="121"/>
      <c r="EMJ27" s="121"/>
      <c r="EMK27" s="121"/>
      <c r="EML27" s="121"/>
      <c r="EMM27" s="121"/>
      <c r="EMN27" s="121"/>
      <c r="EMO27" s="121"/>
      <c r="EMP27" s="121"/>
      <c r="EMQ27" s="121"/>
      <c r="EMR27" s="121"/>
      <c r="EMS27" s="121"/>
      <c r="EMT27" s="121"/>
      <c r="EMU27" s="121"/>
      <c r="EMV27" s="121"/>
      <c r="EMW27" s="121"/>
      <c r="EMX27" s="121"/>
      <c r="EMY27" s="121"/>
      <c r="EMZ27" s="121"/>
      <c r="ENA27" s="121"/>
      <c r="ENB27" s="121"/>
      <c r="ENC27" s="121"/>
      <c r="END27" s="121"/>
      <c r="ENE27" s="121"/>
      <c r="ENF27" s="121"/>
      <c r="ENG27" s="121"/>
      <c r="ENH27" s="121"/>
      <c r="ENI27" s="121"/>
      <c r="ENJ27" s="121"/>
      <c r="ENK27" s="121"/>
      <c r="ENL27" s="121"/>
      <c r="ENM27" s="121"/>
      <c r="ENN27" s="121"/>
      <c r="ENO27" s="121"/>
      <c r="ENP27" s="121"/>
      <c r="ENQ27" s="121"/>
      <c r="ENR27" s="121"/>
      <c r="ENS27" s="121"/>
      <c r="ENT27" s="121"/>
      <c r="ENU27" s="121"/>
      <c r="ENV27" s="121"/>
      <c r="ENW27" s="121"/>
      <c r="ENX27" s="121"/>
      <c r="ENY27" s="121"/>
      <c r="ENZ27" s="121"/>
      <c r="EOA27" s="121"/>
      <c r="EOB27" s="121"/>
      <c r="EOC27" s="121"/>
      <c r="EOD27" s="121"/>
      <c r="EOE27" s="121"/>
      <c r="EOF27" s="121"/>
      <c r="EOG27" s="121"/>
      <c r="EOH27" s="121"/>
      <c r="EOI27" s="121"/>
      <c r="EOJ27" s="121"/>
      <c r="EOK27" s="121"/>
      <c r="EOL27" s="121"/>
      <c r="EOM27" s="121"/>
      <c r="EON27" s="121"/>
      <c r="EOO27" s="121"/>
      <c r="EOP27" s="121"/>
      <c r="EOQ27" s="121"/>
      <c r="EOR27" s="121"/>
      <c r="EOS27" s="121"/>
      <c r="EOT27" s="121"/>
      <c r="EOU27" s="121"/>
      <c r="EOV27" s="121"/>
      <c r="EOW27" s="121"/>
      <c r="EOX27" s="121"/>
      <c r="EOY27" s="121"/>
      <c r="EOZ27" s="121"/>
      <c r="EPA27" s="121"/>
      <c r="EPB27" s="121"/>
      <c r="EPC27" s="121"/>
      <c r="EPD27" s="121"/>
      <c r="EPE27" s="121"/>
      <c r="EPF27" s="121"/>
      <c r="EPG27" s="121"/>
      <c r="EPH27" s="121"/>
      <c r="EPI27" s="121"/>
      <c r="EPJ27" s="121"/>
      <c r="EPK27" s="121"/>
      <c r="EPL27" s="121"/>
      <c r="EPM27" s="121"/>
      <c r="EPN27" s="121"/>
      <c r="EPO27" s="121"/>
      <c r="EPP27" s="121"/>
      <c r="EPQ27" s="121"/>
      <c r="EPR27" s="121"/>
      <c r="EPS27" s="121"/>
      <c r="EPT27" s="121"/>
      <c r="EPU27" s="121"/>
      <c r="EPV27" s="121"/>
      <c r="EPW27" s="121"/>
      <c r="EPX27" s="121"/>
      <c r="EPY27" s="121"/>
      <c r="EPZ27" s="121"/>
      <c r="EQA27" s="121"/>
      <c r="EQB27" s="121"/>
      <c r="EQC27" s="121"/>
      <c r="EQD27" s="121"/>
      <c r="EQE27" s="121"/>
      <c r="EQF27" s="121"/>
      <c r="EQG27" s="121"/>
      <c r="EQH27" s="121"/>
      <c r="EQI27" s="121"/>
      <c r="EQJ27" s="121"/>
      <c r="EQK27" s="121"/>
      <c r="EQL27" s="121"/>
      <c r="EQM27" s="121"/>
      <c r="EQN27" s="121"/>
      <c r="EQO27" s="121"/>
      <c r="EQP27" s="121"/>
      <c r="EQQ27" s="121"/>
      <c r="EQR27" s="121"/>
      <c r="EQS27" s="121"/>
      <c r="EQT27" s="121"/>
      <c r="EQU27" s="121"/>
      <c r="EQV27" s="121"/>
      <c r="EQW27" s="121"/>
      <c r="EQX27" s="121"/>
      <c r="EQY27" s="121"/>
      <c r="EQZ27" s="121"/>
      <c r="ERA27" s="121"/>
      <c r="ERB27" s="121"/>
      <c r="ERC27" s="121"/>
      <c r="ERD27" s="121"/>
      <c r="ERE27" s="121"/>
      <c r="ERF27" s="121"/>
      <c r="ERG27" s="121"/>
      <c r="ERH27" s="121"/>
      <c r="ERI27" s="121"/>
      <c r="ERJ27" s="121"/>
      <c r="ERK27" s="121"/>
      <c r="ERL27" s="121"/>
      <c r="ERM27" s="121"/>
      <c r="ERN27" s="121"/>
      <c r="ERO27" s="121"/>
      <c r="ERP27" s="121"/>
      <c r="ERQ27" s="121"/>
      <c r="ERR27" s="121"/>
      <c r="ERS27" s="121"/>
      <c r="ERT27" s="121"/>
      <c r="ERU27" s="121"/>
      <c r="ERV27" s="121"/>
      <c r="ERW27" s="121"/>
      <c r="ERX27" s="121"/>
      <c r="ERY27" s="121"/>
      <c r="ERZ27" s="121"/>
      <c r="ESA27" s="121"/>
      <c r="ESB27" s="121"/>
      <c r="ESC27" s="121"/>
      <c r="ESD27" s="121"/>
      <c r="ESE27" s="121"/>
      <c r="ESF27" s="121"/>
      <c r="ESG27" s="121"/>
      <c r="ESH27" s="121"/>
      <c r="ESI27" s="121"/>
      <c r="ESJ27" s="121"/>
      <c r="ESK27" s="121"/>
      <c r="ESL27" s="121"/>
      <c r="ESM27" s="121"/>
      <c r="ESN27" s="121"/>
      <c r="ESO27" s="121"/>
      <c r="ESP27" s="121"/>
      <c r="ESQ27" s="121"/>
      <c r="ESR27" s="121"/>
      <c r="ESS27" s="121"/>
      <c r="EST27" s="121"/>
      <c r="ESU27" s="121"/>
      <c r="ESV27" s="121"/>
      <c r="ESW27" s="121"/>
      <c r="ESX27" s="121"/>
      <c r="ESY27" s="121"/>
      <c r="ESZ27" s="121"/>
      <c r="ETA27" s="121"/>
      <c r="ETB27" s="121"/>
      <c r="ETC27" s="121"/>
      <c r="ETD27" s="121"/>
      <c r="ETE27" s="121"/>
      <c r="ETF27" s="121"/>
      <c r="ETG27" s="121"/>
      <c r="ETH27" s="121"/>
      <c r="ETI27" s="121"/>
      <c r="ETJ27" s="121"/>
      <c r="ETK27" s="121"/>
      <c r="ETL27" s="121"/>
      <c r="ETM27" s="121"/>
      <c r="ETN27" s="121"/>
      <c r="ETO27" s="121"/>
      <c r="ETP27" s="121"/>
      <c r="ETQ27" s="121"/>
      <c r="ETR27" s="121"/>
      <c r="ETS27" s="121"/>
      <c r="ETT27" s="121"/>
      <c r="ETU27" s="121"/>
      <c r="ETV27" s="121"/>
      <c r="ETW27" s="121"/>
      <c r="ETX27" s="121"/>
      <c r="ETY27" s="121"/>
      <c r="ETZ27" s="121"/>
      <c r="EUA27" s="121"/>
      <c r="EUB27" s="121"/>
      <c r="EUC27" s="121"/>
      <c r="EUD27" s="121"/>
      <c r="EUE27" s="121"/>
      <c r="EUF27" s="121"/>
      <c r="EUG27" s="121"/>
      <c r="EUH27" s="121"/>
      <c r="EUI27" s="121"/>
      <c r="EUJ27" s="121"/>
      <c r="EUK27" s="121"/>
      <c r="EUL27" s="121"/>
      <c r="EUM27" s="121"/>
      <c r="EUN27" s="121"/>
      <c r="EUO27" s="121"/>
      <c r="EUP27" s="121"/>
      <c r="EUQ27" s="121"/>
      <c r="EUR27" s="121"/>
      <c r="EUS27" s="121"/>
      <c r="EUT27" s="121"/>
      <c r="EUU27" s="121"/>
      <c r="EUV27" s="121"/>
      <c r="EUW27" s="121"/>
      <c r="EUX27" s="121"/>
      <c r="EUY27" s="121"/>
      <c r="EUZ27" s="121"/>
      <c r="EVA27" s="121"/>
      <c r="EVB27" s="121"/>
      <c r="EVC27" s="121"/>
      <c r="EVD27" s="121"/>
      <c r="EVE27" s="121"/>
      <c r="EVF27" s="121"/>
      <c r="EVG27" s="121"/>
      <c r="EVH27" s="121"/>
      <c r="EVI27" s="121"/>
      <c r="EVJ27" s="121"/>
      <c r="EVK27" s="121"/>
      <c r="EVL27" s="121"/>
      <c r="EVM27" s="121"/>
      <c r="EVN27" s="121"/>
      <c r="EVO27" s="121"/>
      <c r="EVP27" s="121"/>
      <c r="EVQ27" s="121"/>
      <c r="EVR27" s="121"/>
      <c r="EVS27" s="121"/>
      <c r="EVT27" s="121"/>
      <c r="EVU27" s="121"/>
      <c r="EVV27" s="121"/>
      <c r="EVW27" s="121"/>
      <c r="EVX27" s="121"/>
      <c r="EVY27" s="121"/>
      <c r="EVZ27" s="121"/>
      <c r="EWA27" s="121"/>
      <c r="EWB27" s="121"/>
      <c r="EWC27" s="121"/>
      <c r="EWD27" s="121"/>
      <c r="EWE27" s="121"/>
      <c r="EWF27" s="121"/>
      <c r="EWG27" s="121"/>
      <c r="EWH27" s="121"/>
      <c r="EWI27" s="121"/>
      <c r="EWJ27" s="121"/>
      <c r="EWK27" s="121"/>
      <c r="EWL27" s="121"/>
      <c r="EWM27" s="121"/>
      <c r="EWN27" s="121"/>
      <c r="EWO27" s="121"/>
      <c r="EWP27" s="121"/>
      <c r="EWQ27" s="121"/>
      <c r="EWR27" s="121"/>
      <c r="EWS27" s="121"/>
      <c r="EWT27" s="121"/>
      <c r="EWU27" s="121"/>
      <c r="EWV27" s="121"/>
      <c r="EWW27" s="121"/>
      <c r="EWX27" s="121"/>
      <c r="EWY27" s="121"/>
      <c r="EWZ27" s="121"/>
      <c r="EXA27" s="121"/>
      <c r="EXB27" s="121"/>
      <c r="EXC27" s="121"/>
      <c r="EXD27" s="121"/>
      <c r="EXE27" s="121"/>
      <c r="EXF27" s="121"/>
      <c r="EXG27" s="121"/>
      <c r="EXH27" s="121"/>
      <c r="EXI27" s="121"/>
      <c r="EXJ27" s="121"/>
      <c r="EXK27" s="121"/>
      <c r="EXL27" s="121"/>
      <c r="EXM27" s="121"/>
      <c r="EXN27" s="121"/>
      <c r="EXO27" s="121"/>
      <c r="EXP27" s="121"/>
      <c r="EXQ27" s="121"/>
      <c r="EXR27" s="121"/>
      <c r="EXS27" s="121"/>
      <c r="EXT27" s="121"/>
      <c r="EXU27" s="121"/>
      <c r="EXV27" s="121"/>
      <c r="EXW27" s="121"/>
      <c r="EXX27" s="121"/>
      <c r="EXY27" s="121"/>
      <c r="EXZ27" s="121"/>
      <c r="EYA27" s="121"/>
      <c r="EYB27" s="121"/>
      <c r="EYC27" s="121"/>
      <c r="EYD27" s="121"/>
      <c r="EYE27" s="121"/>
      <c r="EYF27" s="121"/>
      <c r="EYG27" s="121"/>
      <c r="EYH27" s="121"/>
      <c r="EYI27" s="121"/>
      <c r="EYJ27" s="121"/>
      <c r="EYK27" s="121"/>
      <c r="EYL27" s="121"/>
      <c r="EYM27" s="121"/>
      <c r="EYN27" s="121"/>
      <c r="EYO27" s="121"/>
      <c r="EYP27" s="121"/>
      <c r="EYQ27" s="121"/>
      <c r="EYR27" s="121"/>
      <c r="EYS27" s="121"/>
      <c r="EYT27" s="121"/>
      <c r="EYU27" s="121"/>
      <c r="EYV27" s="121"/>
      <c r="EYW27" s="121"/>
      <c r="EYX27" s="121"/>
      <c r="EYY27" s="121"/>
      <c r="EYZ27" s="121"/>
      <c r="EZA27" s="121"/>
      <c r="EZB27" s="121"/>
      <c r="EZC27" s="121"/>
      <c r="EZD27" s="121"/>
      <c r="EZE27" s="121"/>
      <c r="EZF27" s="121"/>
      <c r="EZG27" s="121"/>
      <c r="EZH27" s="121"/>
      <c r="EZI27" s="121"/>
      <c r="EZJ27" s="121"/>
      <c r="EZK27" s="121"/>
      <c r="EZL27" s="121"/>
      <c r="EZM27" s="121"/>
      <c r="EZN27" s="121"/>
      <c r="EZO27" s="121"/>
      <c r="EZP27" s="121"/>
      <c r="EZQ27" s="121"/>
      <c r="EZR27" s="121"/>
      <c r="EZS27" s="121"/>
      <c r="EZT27" s="121"/>
      <c r="EZU27" s="121"/>
      <c r="EZV27" s="121"/>
      <c r="EZW27" s="121"/>
      <c r="EZX27" s="121"/>
      <c r="EZY27" s="121"/>
      <c r="EZZ27" s="121"/>
      <c r="FAA27" s="121"/>
      <c r="FAB27" s="121"/>
      <c r="FAC27" s="121"/>
      <c r="FAD27" s="121"/>
      <c r="FAE27" s="121"/>
      <c r="FAF27" s="121"/>
      <c r="FAG27" s="121"/>
      <c r="FAH27" s="121"/>
      <c r="FAI27" s="121"/>
      <c r="FAJ27" s="121"/>
      <c r="FAK27" s="121"/>
      <c r="FAL27" s="121"/>
      <c r="FAM27" s="121"/>
      <c r="FAN27" s="121"/>
      <c r="FAO27" s="121"/>
      <c r="FAP27" s="121"/>
      <c r="FAQ27" s="121"/>
      <c r="FAR27" s="121"/>
      <c r="FAS27" s="121"/>
      <c r="FAT27" s="121"/>
      <c r="FAU27" s="121"/>
      <c r="FAV27" s="121"/>
      <c r="FAW27" s="121"/>
      <c r="FAX27" s="121"/>
      <c r="FAY27" s="121"/>
      <c r="FAZ27" s="121"/>
      <c r="FBA27" s="121"/>
      <c r="FBB27" s="121"/>
      <c r="FBC27" s="121"/>
      <c r="FBD27" s="121"/>
      <c r="FBE27" s="121"/>
      <c r="FBF27" s="121"/>
      <c r="FBG27" s="121"/>
      <c r="FBH27" s="121"/>
      <c r="FBI27" s="121"/>
      <c r="FBJ27" s="121"/>
      <c r="FBK27" s="121"/>
      <c r="FBL27" s="121"/>
      <c r="FBM27" s="121"/>
      <c r="FBN27" s="121"/>
      <c r="FBO27" s="121"/>
      <c r="FBP27" s="121"/>
      <c r="FBQ27" s="121"/>
      <c r="FBR27" s="121"/>
      <c r="FBS27" s="121"/>
      <c r="FBT27" s="121"/>
      <c r="FBU27" s="121"/>
      <c r="FBV27" s="121"/>
      <c r="FBW27" s="121"/>
      <c r="FBX27" s="121"/>
      <c r="FBY27" s="121"/>
      <c r="FBZ27" s="121"/>
      <c r="FCA27" s="121"/>
      <c r="FCB27" s="121"/>
      <c r="FCC27" s="121"/>
      <c r="FCD27" s="121"/>
      <c r="FCE27" s="121"/>
      <c r="FCF27" s="121"/>
      <c r="FCG27" s="121"/>
      <c r="FCH27" s="121"/>
      <c r="FCI27" s="121"/>
      <c r="FCJ27" s="121"/>
      <c r="FCK27" s="121"/>
      <c r="FCL27" s="121"/>
      <c r="FCM27" s="121"/>
      <c r="FCN27" s="121"/>
      <c r="FCO27" s="121"/>
      <c r="FCP27" s="121"/>
      <c r="FCQ27" s="121"/>
      <c r="FCR27" s="121"/>
      <c r="FCS27" s="121"/>
      <c r="FCT27" s="121"/>
      <c r="FCU27" s="121"/>
      <c r="FCV27" s="121"/>
      <c r="FCW27" s="121"/>
      <c r="FCX27" s="121"/>
      <c r="FCY27" s="121"/>
      <c r="FCZ27" s="121"/>
      <c r="FDA27" s="121"/>
      <c r="FDB27" s="121"/>
      <c r="FDC27" s="121"/>
      <c r="FDD27" s="121"/>
      <c r="FDE27" s="121"/>
      <c r="FDF27" s="121"/>
      <c r="FDG27" s="121"/>
      <c r="FDH27" s="121"/>
      <c r="FDI27" s="121"/>
      <c r="FDJ27" s="121"/>
      <c r="FDK27" s="121"/>
      <c r="FDL27" s="121"/>
      <c r="FDM27" s="121"/>
      <c r="FDN27" s="121"/>
      <c r="FDO27" s="121"/>
      <c r="FDP27" s="121"/>
      <c r="FDQ27" s="121"/>
      <c r="FDR27" s="121"/>
      <c r="FDS27" s="121"/>
      <c r="FDT27" s="121"/>
      <c r="FDU27" s="121"/>
      <c r="FDV27" s="121"/>
      <c r="FDW27" s="121"/>
      <c r="FDX27" s="121"/>
      <c r="FDY27" s="121"/>
      <c r="FDZ27" s="121"/>
      <c r="FEA27" s="121"/>
      <c r="FEB27" s="121"/>
      <c r="FEC27" s="121"/>
      <c r="FED27" s="121"/>
      <c r="FEE27" s="121"/>
      <c r="FEF27" s="121"/>
      <c r="FEG27" s="121"/>
      <c r="FEH27" s="121"/>
      <c r="FEI27" s="121"/>
      <c r="FEJ27" s="121"/>
      <c r="FEK27" s="121"/>
      <c r="FEL27" s="121"/>
      <c r="FEM27" s="121"/>
      <c r="FEN27" s="121"/>
      <c r="FEO27" s="121"/>
      <c r="FEP27" s="121"/>
      <c r="FEQ27" s="121"/>
      <c r="FER27" s="121"/>
      <c r="FES27" s="121"/>
      <c r="FET27" s="121"/>
      <c r="FEU27" s="121"/>
      <c r="FEV27" s="121"/>
      <c r="FEW27" s="121"/>
      <c r="FEX27" s="121"/>
      <c r="FEY27" s="121"/>
      <c r="FEZ27" s="121"/>
      <c r="FFA27" s="121"/>
      <c r="FFB27" s="121"/>
      <c r="FFC27" s="121"/>
      <c r="FFD27" s="121"/>
      <c r="FFE27" s="121"/>
      <c r="FFF27" s="121"/>
      <c r="FFG27" s="121"/>
      <c r="FFH27" s="121"/>
      <c r="FFI27" s="121"/>
      <c r="FFJ27" s="121"/>
      <c r="FFK27" s="121"/>
      <c r="FFL27" s="121"/>
      <c r="FFM27" s="121"/>
      <c r="FFN27" s="121"/>
      <c r="FFO27" s="121"/>
      <c r="FFP27" s="121"/>
      <c r="FFQ27" s="121"/>
      <c r="FFR27" s="121"/>
      <c r="FFS27" s="121"/>
      <c r="FFT27" s="121"/>
      <c r="FFU27" s="121"/>
      <c r="FFV27" s="121"/>
      <c r="FFW27" s="121"/>
      <c r="FFX27" s="121"/>
      <c r="FFY27" s="121"/>
      <c r="FFZ27" s="121"/>
      <c r="FGA27" s="121"/>
      <c r="FGB27" s="121"/>
      <c r="FGC27" s="121"/>
      <c r="FGD27" s="121"/>
      <c r="FGE27" s="121"/>
      <c r="FGF27" s="121"/>
      <c r="FGG27" s="121"/>
      <c r="FGH27" s="121"/>
      <c r="FGI27" s="121"/>
      <c r="FGJ27" s="121"/>
      <c r="FGK27" s="121"/>
      <c r="FGL27" s="121"/>
      <c r="FGM27" s="121"/>
      <c r="FGN27" s="121"/>
      <c r="FGO27" s="121"/>
      <c r="FGP27" s="121"/>
      <c r="FGQ27" s="121"/>
      <c r="FGR27" s="121"/>
      <c r="FGS27" s="121"/>
      <c r="FGT27" s="121"/>
      <c r="FGU27" s="121"/>
      <c r="FGV27" s="121"/>
      <c r="FGW27" s="121"/>
      <c r="FGX27" s="121"/>
      <c r="FGY27" s="121"/>
      <c r="FGZ27" s="121"/>
      <c r="FHA27" s="121"/>
      <c r="FHB27" s="121"/>
      <c r="FHC27" s="121"/>
      <c r="FHD27" s="121"/>
      <c r="FHE27" s="121"/>
      <c r="FHF27" s="121"/>
      <c r="FHG27" s="121"/>
      <c r="FHH27" s="121"/>
      <c r="FHI27" s="121"/>
      <c r="FHJ27" s="121"/>
      <c r="FHK27" s="121"/>
      <c r="FHL27" s="121"/>
      <c r="FHM27" s="121"/>
      <c r="FHN27" s="121"/>
      <c r="FHO27" s="121"/>
      <c r="FHP27" s="121"/>
      <c r="FHQ27" s="121"/>
      <c r="FHR27" s="121"/>
      <c r="FHS27" s="121"/>
      <c r="FHT27" s="121"/>
      <c r="FHU27" s="121"/>
      <c r="FHV27" s="121"/>
      <c r="FHW27" s="121"/>
      <c r="FHX27" s="121"/>
      <c r="FHY27" s="121"/>
      <c r="FHZ27" s="121"/>
      <c r="FIA27" s="121"/>
      <c r="FIB27" s="121"/>
      <c r="FIC27" s="121"/>
      <c r="FID27" s="121"/>
      <c r="FIE27" s="121"/>
      <c r="FIF27" s="121"/>
      <c r="FIG27" s="121"/>
      <c r="FIH27" s="121"/>
      <c r="FII27" s="121"/>
      <c r="FIJ27" s="121"/>
      <c r="FIK27" s="121"/>
      <c r="FIL27" s="121"/>
      <c r="FIM27" s="121"/>
      <c r="FIN27" s="121"/>
      <c r="FIO27" s="121"/>
      <c r="FIP27" s="121"/>
      <c r="FIQ27" s="121"/>
      <c r="FIR27" s="121"/>
      <c r="FIS27" s="121"/>
      <c r="FIT27" s="121"/>
      <c r="FIU27" s="121"/>
      <c r="FIV27" s="121"/>
      <c r="FIW27" s="121"/>
      <c r="FIX27" s="121"/>
      <c r="FIY27" s="121"/>
      <c r="FIZ27" s="121"/>
      <c r="FJA27" s="121"/>
      <c r="FJB27" s="121"/>
      <c r="FJC27" s="121"/>
      <c r="FJD27" s="121"/>
      <c r="FJE27" s="121"/>
      <c r="FJF27" s="121"/>
      <c r="FJG27" s="121"/>
      <c r="FJH27" s="121"/>
      <c r="FJI27" s="121"/>
      <c r="FJJ27" s="121"/>
      <c r="FJK27" s="121"/>
      <c r="FJL27" s="121"/>
      <c r="FJM27" s="121"/>
      <c r="FJN27" s="121"/>
      <c r="FJO27" s="121"/>
      <c r="FJP27" s="121"/>
      <c r="FJQ27" s="121"/>
      <c r="FJR27" s="121"/>
      <c r="FJS27" s="121"/>
      <c r="FJT27" s="121"/>
      <c r="FJU27" s="121"/>
      <c r="FJV27" s="121"/>
      <c r="FJW27" s="121"/>
      <c r="FJX27" s="121"/>
      <c r="FJY27" s="121"/>
      <c r="FJZ27" s="121"/>
      <c r="FKA27" s="121"/>
      <c r="FKB27" s="121"/>
      <c r="FKC27" s="121"/>
      <c r="FKD27" s="121"/>
      <c r="FKE27" s="121"/>
      <c r="FKF27" s="121"/>
      <c r="FKG27" s="121"/>
      <c r="FKH27" s="121"/>
      <c r="FKI27" s="121"/>
      <c r="FKJ27" s="121"/>
      <c r="FKK27" s="121"/>
      <c r="FKL27" s="121"/>
      <c r="FKM27" s="121"/>
      <c r="FKN27" s="121"/>
      <c r="FKO27" s="121"/>
      <c r="FKP27" s="121"/>
      <c r="FKQ27" s="121"/>
      <c r="FKR27" s="121"/>
      <c r="FKS27" s="121"/>
      <c r="FKT27" s="121"/>
      <c r="FKU27" s="121"/>
      <c r="FKV27" s="121"/>
      <c r="FKW27" s="121"/>
      <c r="FKX27" s="121"/>
      <c r="FKY27" s="121"/>
      <c r="FKZ27" s="121"/>
      <c r="FLA27" s="121"/>
      <c r="FLB27" s="121"/>
      <c r="FLC27" s="121"/>
      <c r="FLD27" s="121"/>
      <c r="FLE27" s="121"/>
      <c r="FLF27" s="121"/>
      <c r="FLG27" s="121"/>
      <c r="FLH27" s="121"/>
      <c r="FLI27" s="121"/>
      <c r="FLJ27" s="121"/>
      <c r="FLK27" s="121"/>
      <c r="FLL27" s="121"/>
      <c r="FLM27" s="121"/>
      <c r="FLN27" s="121"/>
      <c r="FLO27" s="121"/>
      <c r="FLP27" s="121"/>
      <c r="FLQ27" s="121"/>
      <c r="FLR27" s="121"/>
      <c r="FLS27" s="121"/>
      <c r="FLT27" s="121"/>
      <c r="FLU27" s="121"/>
      <c r="FLV27" s="121"/>
      <c r="FLW27" s="121"/>
      <c r="FLX27" s="121"/>
      <c r="FLY27" s="121"/>
      <c r="FLZ27" s="121"/>
      <c r="FMA27" s="121"/>
      <c r="FMB27" s="121"/>
      <c r="FMC27" s="121"/>
      <c r="FMD27" s="121"/>
      <c r="FME27" s="121"/>
      <c r="FMF27" s="121"/>
      <c r="FMG27" s="121"/>
      <c r="FMH27" s="121"/>
      <c r="FMI27" s="121"/>
      <c r="FMJ27" s="121"/>
      <c r="FMK27" s="121"/>
      <c r="FML27" s="121"/>
      <c r="FMM27" s="121"/>
      <c r="FMN27" s="121"/>
      <c r="FMO27" s="121"/>
      <c r="FMP27" s="121"/>
      <c r="FMQ27" s="121"/>
      <c r="FMR27" s="121"/>
      <c r="FMS27" s="121"/>
      <c r="FMT27" s="121"/>
      <c r="FMU27" s="121"/>
      <c r="FMV27" s="121"/>
      <c r="FMW27" s="121"/>
      <c r="FMX27" s="121"/>
      <c r="FMY27" s="121"/>
      <c r="FMZ27" s="121"/>
      <c r="FNA27" s="121"/>
      <c r="FNB27" s="121"/>
      <c r="FNC27" s="121"/>
      <c r="FND27" s="121"/>
      <c r="FNE27" s="121"/>
      <c r="FNF27" s="121"/>
      <c r="FNG27" s="121"/>
      <c r="FNH27" s="121"/>
      <c r="FNI27" s="121"/>
      <c r="FNJ27" s="121"/>
      <c r="FNK27" s="121"/>
      <c r="FNL27" s="121"/>
      <c r="FNM27" s="121"/>
      <c r="FNN27" s="121"/>
      <c r="FNO27" s="121"/>
      <c r="FNP27" s="121"/>
      <c r="FNQ27" s="121"/>
      <c r="FNR27" s="121"/>
      <c r="FNS27" s="121"/>
      <c r="FNT27" s="121"/>
      <c r="FNU27" s="121"/>
      <c r="FNV27" s="121"/>
      <c r="FNW27" s="121"/>
      <c r="FNX27" s="121"/>
      <c r="FNY27" s="121"/>
      <c r="FNZ27" s="121"/>
      <c r="FOA27" s="121"/>
      <c r="FOB27" s="121"/>
      <c r="FOC27" s="121"/>
      <c r="FOD27" s="121"/>
      <c r="FOE27" s="121"/>
      <c r="FOF27" s="121"/>
      <c r="FOG27" s="121"/>
      <c r="FOH27" s="121"/>
      <c r="FOI27" s="121"/>
      <c r="FOJ27" s="121"/>
      <c r="FOK27" s="121"/>
      <c r="FOL27" s="121"/>
      <c r="FOM27" s="121"/>
      <c r="FON27" s="121"/>
      <c r="FOO27" s="121"/>
      <c r="FOP27" s="121"/>
      <c r="FOQ27" s="121"/>
      <c r="FOR27" s="121"/>
      <c r="FOS27" s="121"/>
      <c r="FOT27" s="121"/>
      <c r="FOU27" s="121"/>
      <c r="FOV27" s="121"/>
      <c r="FOW27" s="121"/>
      <c r="FOX27" s="121"/>
      <c r="FOY27" s="121"/>
      <c r="FOZ27" s="121"/>
      <c r="FPA27" s="121"/>
      <c r="FPB27" s="121"/>
      <c r="FPC27" s="121"/>
      <c r="FPD27" s="121"/>
      <c r="FPE27" s="121"/>
      <c r="FPF27" s="121"/>
      <c r="FPG27" s="121"/>
      <c r="FPH27" s="121"/>
      <c r="FPI27" s="121"/>
      <c r="FPJ27" s="121"/>
      <c r="FPK27" s="121"/>
      <c r="FPL27" s="121"/>
      <c r="FPM27" s="121"/>
      <c r="FPN27" s="121"/>
      <c r="FPO27" s="121"/>
      <c r="FPP27" s="121"/>
      <c r="FPQ27" s="121"/>
      <c r="FPR27" s="121"/>
      <c r="FPS27" s="121"/>
      <c r="FPT27" s="121"/>
      <c r="FPU27" s="121"/>
      <c r="FPV27" s="121"/>
      <c r="FPW27" s="121"/>
      <c r="FPX27" s="121"/>
      <c r="FPY27" s="121"/>
      <c r="FPZ27" s="121"/>
      <c r="FQA27" s="121"/>
      <c r="FQB27" s="121"/>
      <c r="FQC27" s="121"/>
      <c r="FQD27" s="121"/>
      <c r="FQE27" s="121"/>
      <c r="FQF27" s="121"/>
      <c r="FQG27" s="121"/>
      <c r="FQH27" s="121"/>
      <c r="FQI27" s="121"/>
      <c r="FQJ27" s="121"/>
      <c r="FQK27" s="121"/>
      <c r="FQL27" s="121"/>
      <c r="FQM27" s="121"/>
      <c r="FQN27" s="121"/>
      <c r="FQO27" s="121"/>
      <c r="FQP27" s="121"/>
      <c r="FQQ27" s="121"/>
      <c r="FQR27" s="121"/>
      <c r="FQS27" s="121"/>
      <c r="FQT27" s="121"/>
      <c r="FQU27" s="121"/>
      <c r="FQV27" s="121"/>
      <c r="FQW27" s="121"/>
      <c r="FQX27" s="121"/>
      <c r="FQY27" s="121"/>
      <c r="FQZ27" s="121"/>
      <c r="FRA27" s="121"/>
      <c r="FRB27" s="121"/>
      <c r="FRC27" s="121"/>
      <c r="FRD27" s="121"/>
      <c r="FRE27" s="121"/>
      <c r="FRF27" s="121"/>
      <c r="FRG27" s="121"/>
      <c r="FRH27" s="121"/>
      <c r="FRI27" s="121"/>
      <c r="FRJ27" s="121"/>
      <c r="FRK27" s="121"/>
      <c r="FRL27" s="121"/>
      <c r="FRM27" s="121"/>
      <c r="FRN27" s="121"/>
      <c r="FRO27" s="121"/>
      <c r="FRP27" s="121"/>
      <c r="FRQ27" s="121"/>
      <c r="FRR27" s="121"/>
      <c r="FRS27" s="121"/>
      <c r="FRT27" s="121"/>
      <c r="FRU27" s="121"/>
      <c r="FRV27" s="121"/>
      <c r="FRW27" s="121"/>
      <c r="FRX27" s="121"/>
      <c r="FRY27" s="121"/>
      <c r="FRZ27" s="121"/>
      <c r="FSA27" s="121"/>
      <c r="FSB27" s="121"/>
      <c r="FSC27" s="121"/>
      <c r="FSD27" s="121"/>
      <c r="FSE27" s="121"/>
      <c r="FSF27" s="121"/>
      <c r="FSG27" s="121"/>
      <c r="FSH27" s="121"/>
      <c r="FSI27" s="121"/>
      <c r="FSJ27" s="121"/>
      <c r="FSK27" s="121"/>
      <c r="FSL27" s="121"/>
      <c r="FSM27" s="121"/>
      <c r="FSN27" s="121"/>
      <c r="FSO27" s="121"/>
      <c r="FSP27" s="121"/>
      <c r="FSQ27" s="121"/>
      <c r="FSR27" s="121"/>
      <c r="FSS27" s="121"/>
      <c r="FST27" s="121"/>
      <c r="FSU27" s="121"/>
      <c r="FSV27" s="121"/>
      <c r="FSW27" s="121"/>
      <c r="FSX27" s="121"/>
      <c r="FSY27" s="121"/>
      <c r="FSZ27" s="121"/>
      <c r="FTA27" s="121"/>
      <c r="FTB27" s="121"/>
      <c r="FTC27" s="121"/>
      <c r="FTD27" s="121"/>
      <c r="FTE27" s="121"/>
      <c r="FTF27" s="121"/>
      <c r="FTG27" s="121"/>
      <c r="FTH27" s="121"/>
      <c r="FTI27" s="121"/>
      <c r="FTJ27" s="121"/>
      <c r="FTK27" s="121"/>
      <c r="FTL27" s="121"/>
      <c r="FTM27" s="121"/>
      <c r="FTN27" s="121"/>
      <c r="FTO27" s="121"/>
      <c r="FTP27" s="121"/>
      <c r="FTQ27" s="121"/>
      <c r="FTR27" s="121"/>
      <c r="FTS27" s="121"/>
      <c r="FTT27" s="121"/>
      <c r="FTU27" s="121"/>
      <c r="FTV27" s="121"/>
      <c r="FTW27" s="121"/>
      <c r="FTX27" s="121"/>
      <c r="FTY27" s="121"/>
      <c r="FTZ27" s="121"/>
      <c r="FUA27" s="121"/>
      <c r="FUB27" s="121"/>
      <c r="FUC27" s="121"/>
      <c r="FUD27" s="121"/>
      <c r="FUE27" s="121"/>
      <c r="FUF27" s="121"/>
      <c r="FUG27" s="121"/>
      <c r="FUH27" s="121"/>
      <c r="FUI27" s="121"/>
      <c r="FUJ27" s="121"/>
      <c r="FUK27" s="121"/>
      <c r="FUL27" s="121"/>
      <c r="FUM27" s="121"/>
      <c r="FUN27" s="121"/>
      <c r="FUO27" s="121"/>
      <c r="FUP27" s="121"/>
      <c r="FUQ27" s="121"/>
      <c r="FUR27" s="121"/>
      <c r="FUS27" s="121"/>
      <c r="FUT27" s="121"/>
      <c r="FUU27" s="121"/>
      <c r="FUV27" s="121"/>
      <c r="FUW27" s="121"/>
      <c r="FUX27" s="121"/>
      <c r="FUY27" s="121"/>
      <c r="FUZ27" s="121"/>
      <c r="FVA27" s="121"/>
      <c r="FVB27" s="121"/>
      <c r="FVC27" s="121"/>
      <c r="FVD27" s="121"/>
      <c r="FVE27" s="121"/>
      <c r="FVF27" s="121"/>
      <c r="FVG27" s="121"/>
      <c r="FVH27" s="121"/>
      <c r="FVI27" s="121"/>
      <c r="FVJ27" s="121"/>
      <c r="FVK27" s="121"/>
      <c r="FVL27" s="121"/>
      <c r="FVM27" s="121"/>
      <c r="FVN27" s="121"/>
      <c r="FVO27" s="121"/>
      <c r="FVP27" s="121"/>
      <c r="FVQ27" s="121"/>
      <c r="FVR27" s="121"/>
      <c r="FVS27" s="121"/>
      <c r="FVT27" s="121"/>
      <c r="FVU27" s="121"/>
      <c r="FVV27" s="121"/>
      <c r="FVW27" s="121"/>
      <c r="FVX27" s="121"/>
      <c r="FVY27" s="121"/>
      <c r="FVZ27" s="121"/>
      <c r="FWA27" s="121"/>
      <c r="FWB27" s="121"/>
      <c r="FWC27" s="121"/>
      <c r="FWD27" s="121"/>
      <c r="FWE27" s="121"/>
      <c r="FWF27" s="121"/>
      <c r="FWG27" s="121"/>
      <c r="FWH27" s="121"/>
      <c r="FWI27" s="121"/>
      <c r="FWJ27" s="121"/>
      <c r="FWK27" s="121"/>
      <c r="FWL27" s="121"/>
      <c r="FWM27" s="121"/>
      <c r="FWN27" s="121"/>
      <c r="FWO27" s="121"/>
      <c r="FWP27" s="121"/>
      <c r="FWQ27" s="121"/>
      <c r="FWR27" s="121"/>
      <c r="FWS27" s="121"/>
      <c r="FWT27" s="121"/>
      <c r="FWU27" s="121"/>
      <c r="FWV27" s="121"/>
      <c r="FWW27" s="121"/>
      <c r="FWX27" s="121"/>
      <c r="FWY27" s="121"/>
      <c r="FWZ27" s="121"/>
      <c r="FXA27" s="121"/>
      <c r="FXB27" s="121"/>
      <c r="FXC27" s="121"/>
      <c r="FXD27" s="121"/>
      <c r="FXE27" s="121"/>
      <c r="FXF27" s="121"/>
      <c r="FXG27" s="121"/>
      <c r="FXH27" s="121"/>
      <c r="FXI27" s="121"/>
      <c r="FXJ27" s="121"/>
      <c r="FXK27" s="121"/>
      <c r="FXL27" s="121"/>
      <c r="FXM27" s="121"/>
      <c r="FXN27" s="121"/>
      <c r="FXO27" s="121"/>
      <c r="FXP27" s="121"/>
      <c r="FXQ27" s="121"/>
      <c r="FXR27" s="121"/>
      <c r="FXS27" s="121"/>
      <c r="FXT27" s="121"/>
      <c r="FXU27" s="121"/>
      <c r="FXV27" s="121"/>
      <c r="FXW27" s="121"/>
      <c r="FXX27" s="121"/>
      <c r="FXY27" s="121"/>
      <c r="FXZ27" s="121"/>
      <c r="FYA27" s="121"/>
      <c r="FYB27" s="121"/>
      <c r="FYC27" s="121"/>
      <c r="FYD27" s="121"/>
      <c r="FYE27" s="121"/>
      <c r="FYF27" s="121"/>
      <c r="FYG27" s="121"/>
      <c r="FYH27" s="121"/>
      <c r="FYI27" s="121"/>
      <c r="FYJ27" s="121"/>
      <c r="FYK27" s="121"/>
      <c r="FYL27" s="121"/>
      <c r="FYM27" s="121"/>
      <c r="FYN27" s="121"/>
      <c r="FYO27" s="121"/>
      <c r="FYP27" s="121"/>
      <c r="FYQ27" s="121"/>
      <c r="FYR27" s="121"/>
      <c r="FYS27" s="121"/>
      <c r="FYT27" s="121"/>
      <c r="FYU27" s="121"/>
      <c r="FYV27" s="121"/>
      <c r="FYW27" s="121"/>
      <c r="FYX27" s="121"/>
      <c r="FYY27" s="121"/>
      <c r="FYZ27" s="121"/>
      <c r="FZA27" s="121"/>
      <c r="FZB27" s="121"/>
      <c r="FZC27" s="121"/>
      <c r="FZD27" s="121"/>
      <c r="FZE27" s="121"/>
      <c r="FZF27" s="121"/>
      <c r="FZG27" s="121"/>
      <c r="FZH27" s="121"/>
      <c r="FZI27" s="121"/>
      <c r="FZJ27" s="121"/>
      <c r="FZK27" s="121"/>
      <c r="FZL27" s="121"/>
      <c r="FZM27" s="121"/>
      <c r="FZN27" s="121"/>
      <c r="FZO27" s="121"/>
      <c r="FZP27" s="121"/>
      <c r="FZQ27" s="121"/>
      <c r="FZR27" s="121"/>
      <c r="FZS27" s="121"/>
      <c r="FZT27" s="121"/>
      <c r="FZU27" s="121"/>
      <c r="FZV27" s="121"/>
      <c r="FZW27" s="121"/>
      <c r="FZX27" s="121"/>
      <c r="FZY27" s="121"/>
      <c r="FZZ27" s="121"/>
      <c r="GAA27" s="121"/>
      <c r="GAB27" s="121"/>
      <c r="GAC27" s="121"/>
      <c r="GAD27" s="121"/>
      <c r="GAE27" s="121"/>
      <c r="GAF27" s="121"/>
      <c r="GAG27" s="121"/>
      <c r="GAH27" s="121"/>
      <c r="GAI27" s="121"/>
      <c r="GAJ27" s="121"/>
      <c r="GAK27" s="121"/>
      <c r="GAL27" s="121"/>
      <c r="GAM27" s="121"/>
      <c r="GAN27" s="121"/>
      <c r="GAO27" s="121"/>
      <c r="GAP27" s="121"/>
      <c r="GAQ27" s="121"/>
      <c r="GAR27" s="121"/>
      <c r="GAS27" s="121"/>
      <c r="GAT27" s="121"/>
      <c r="GAU27" s="121"/>
      <c r="GAV27" s="121"/>
      <c r="GAW27" s="121"/>
      <c r="GAX27" s="121"/>
      <c r="GAY27" s="121"/>
      <c r="GAZ27" s="121"/>
      <c r="GBA27" s="121"/>
      <c r="GBB27" s="121"/>
      <c r="GBC27" s="121"/>
      <c r="GBD27" s="121"/>
      <c r="GBE27" s="121"/>
      <c r="GBF27" s="121"/>
      <c r="GBG27" s="121"/>
      <c r="GBH27" s="121"/>
      <c r="GBI27" s="121"/>
      <c r="GBJ27" s="121"/>
      <c r="GBK27" s="121"/>
      <c r="GBL27" s="121"/>
      <c r="GBM27" s="121"/>
      <c r="GBN27" s="121"/>
      <c r="GBO27" s="121"/>
      <c r="GBP27" s="121"/>
      <c r="GBQ27" s="121"/>
      <c r="GBR27" s="121"/>
      <c r="GBS27" s="121"/>
      <c r="GBT27" s="121"/>
      <c r="GBU27" s="121"/>
      <c r="GBV27" s="121"/>
      <c r="GBW27" s="121"/>
      <c r="GBX27" s="121"/>
      <c r="GBY27" s="121"/>
      <c r="GBZ27" s="121"/>
      <c r="GCA27" s="121"/>
      <c r="GCB27" s="121"/>
      <c r="GCC27" s="121"/>
      <c r="GCD27" s="121"/>
      <c r="GCE27" s="121"/>
      <c r="GCF27" s="121"/>
      <c r="GCG27" s="121"/>
      <c r="GCH27" s="121"/>
      <c r="GCI27" s="121"/>
      <c r="GCJ27" s="121"/>
      <c r="GCK27" s="121"/>
      <c r="GCL27" s="121"/>
      <c r="GCM27" s="121"/>
      <c r="GCN27" s="121"/>
      <c r="GCO27" s="121"/>
      <c r="GCP27" s="121"/>
      <c r="GCQ27" s="121"/>
      <c r="GCR27" s="121"/>
      <c r="GCS27" s="121"/>
      <c r="GCT27" s="121"/>
      <c r="GCU27" s="121"/>
      <c r="GCV27" s="121"/>
      <c r="GCW27" s="121"/>
      <c r="GCX27" s="121"/>
      <c r="GCY27" s="121"/>
      <c r="GCZ27" s="121"/>
      <c r="GDA27" s="121"/>
      <c r="GDB27" s="121"/>
      <c r="GDC27" s="121"/>
      <c r="GDD27" s="121"/>
      <c r="GDE27" s="121"/>
      <c r="GDF27" s="121"/>
      <c r="GDG27" s="121"/>
      <c r="GDH27" s="121"/>
      <c r="GDI27" s="121"/>
      <c r="GDJ27" s="121"/>
      <c r="GDK27" s="121"/>
      <c r="GDL27" s="121"/>
      <c r="GDM27" s="121"/>
      <c r="GDN27" s="121"/>
      <c r="GDO27" s="121"/>
      <c r="GDP27" s="121"/>
      <c r="GDQ27" s="121"/>
      <c r="GDR27" s="121"/>
      <c r="GDS27" s="121"/>
      <c r="GDT27" s="121"/>
      <c r="GDU27" s="121"/>
      <c r="GDV27" s="121"/>
      <c r="GDW27" s="121"/>
      <c r="GDX27" s="121"/>
      <c r="GDY27" s="121"/>
      <c r="GDZ27" s="121"/>
      <c r="GEA27" s="121"/>
      <c r="GEB27" s="121"/>
      <c r="GEC27" s="121"/>
      <c r="GED27" s="121"/>
      <c r="GEE27" s="121"/>
      <c r="GEF27" s="121"/>
      <c r="GEG27" s="121"/>
      <c r="GEH27" s="121"/>
      <c r="GEI27" s="121"/>
      <c r="GEJ27" s="121"/>
      <c r="GEK27" s="121"/>
      <c r="GEL27" s="121"/>
      <c r="GEM27" s="121"/>
      <c r="GEN27" s="121"/>
      <c r="GEO27" s="121"/>
      <c r="GEP27" s="121"/>
      <c r="GEQ27" s="121"/>
      <c r="GER27" s="121"/>
      <c r="GES27" s="121"/>
      <c r="GET27" s="121"/>
      <c r="GEU27" s="121"/>
      <c r="GEV27" s="121"/>
      <c r="GEW27" s="121"/>
      <c r="GEX27" s="121"/>
      <c r="GEY27" s="121"/>
      <c r="GEZ27" s="121"/>
      <c r="GFA27" s="121"/>
      <c r="GFB27" s="121"/>
      <c r="GFC27" s="121"/>
      <c r="GFD27" s="121"/>
      <c r="GFE27" s="121"/>
      <c r="GFF27" s="121"/>
      <c r="GFG27" s="121"/>
      <c r="GFH27" s="121"/>
      <c r="GFI27" s="121"/>
      <c r="GFJ27" s="121"/>
      <c r="GFK27" s="121"/>
      <c r="GFL27" s="121"/>
      <c r="GFM27" s="121"/>
      <c r="GFN27" s="121"/>
      <c r="GFO27" s="121"/>
      <c r="GFP27" s="121"/>
      <c r="GFQ27" s="121"/>
      <c r="GFR27" s="121"/>
      <c r="GFS27" s="121"/>
      <c r="GFT27" s="121"/>
      <c r="GFU27" s="121"/>
      <c r="GFV27" s="121"/>
      <c r="GFW27" s="121"/>
      <c r="GFX27" s="121"/>
      <c r="GFY27" s="121"/>
      <c r="GFZ27" s="121"/>
      <c r="GGA27" s="121"/>
      <c r="GGB27" s="121"/>
      <c r="GGC27" s="121"/>
      <c r="GGD27" s="121"/>
      <c r="GGE27" s="121"/>
      <c r="GGF27" s="121"/>
      <c r="GGG27" s="121"/>
      <c r="GGH27" s="121"/>
      <c r="GGI27" s="121"/>
      <c r="GGJ27" s="121"/>
      <c r="GGK27" s="121"/>
      <c r="GGL27" s="121"/>
      <c r="GGM27" s="121"/>
      <c r="GGN27" s="121"/>
      <c r="GGO27" s="121"/>
      <c r="GGP27" s="121"/>
      <c r="GGQ27" s="121"/>
      <c r="GGR27" s="121"/>
      <c r="GGS27" s="121"/>
      <c r="GGT27" s="121"/>
      <c r="GGU27" s="121"/>
      <c r="GGV27" s="121"/>
      <c r="GGW27" s="121"/>
      <c r="GGX27" s="121"/>
      <c r="GGY27" s="121"/>
      <c r="GGZ27" s="121"/>
      <c r="GHA27" s="121"/>
      <c r="GHB27" s="121"/>
      <c r="GHC27" s="121"/>
      <c r="GHD27" s="121"/>
      <c r="GHE27" s="121"/>
      <c r="GHF27" s="121"/>
      <c r="GHG27" s="121"/>
      <c r="GHH27" s="121"/>
      <c r="GHI27" s="121"/>
      <c r="GHJ27" s="121"/>
      <c r="GHK27" s="121"/>
      <c r="GHL27" s="121"/>
      <c r="GHM27" s="121"/>
      <c r="GHN27" s="121"/>
      <c r="GHO27" s="121"/>
      <c r="GHP27" s="121"/>
      <c r="GHQ27" s="121"/>
      <c r="GHR27" s="121"/>
      <c r="GHS27" s="121"/>
      <c r="GHT27" s="121"/>
      <c r="GHU27" s="121"/>
      <c r="GHV27" s="121"/>
      <c r="GHW27" s="121"/>
      <c r="GHX27" s="121"/>
      <c r="GHY27" s="121"/>
      <c r="GHZ27" s="121"/>
      <c r="GIA27" s="121"/>
      <c r="GIB27" s="121"/>
      <c r="GIC27" s="121"/>
      <c r="GID27" s="121"/>
      <c r="GIE27" s="121"/>
      <c r="GIF27" s="121"/>
      <c r="GIG27" s="121"/>
      <c r="GIH27" s="121"/>
      <c r="GII27" s="121"/>
      <c r="GIJ27" s="121"/>
      <c r="GIK27" s="121"/>
      <c r="GIL27" s="121"/>
      <c r="GIM27" s="121"/>
      <c r="GIN27" s="121"/>
      <c r="GIO27" s="121"/>
      <c r="GIP27" s="121"/>
      <c r="GIQ27" s="121"/>
      <c r="GIR27" s="121"/>
      <c r="GIS27" s="121"/>
      <c r="GIT27" s="121"/>
      <c r="GIU27" s="121"/>
      <c r="GIV27" s="121"/>
      <c r="GIW27" s="121"/>
      <c r="GIX27" s="121"/>
      <c r="GIY27" s="121"/>
      <c r="GIZ27" s="121"/>
      <c r="GJA27" s="121"/>
      <c r="GJB27" s="121"/>
      <c r="GJC27" s="121"/>
      <c r="GJD27" s="121"/>
      <c r="GJE27" s="121"/>
      <c r="GJF27" s="121"/>
      <c r="GJG27" s="121"/>
      <c r="GJH27" s="121"/>
      <c r="GJI27" s="121"/>
      <c r="GJJ27" s="121"/>
      <c r="GJK27" s="121"/>
      <c r="GJL27" s="121"/>
      <c r="GJM27" s="121"/>
      <c r="GJN27" s="121"/>
      <c r="GJO27" s="121"/>
      <c r="GJP27" s="121"/>
      <c r="GJQ27" s="121"/>
      <c r="GJR27" s="121"/>
      <c r="GJS27" s="121"/>
      <c r="GJT27" s="121"/>
      <c r="GJU27" s="121"/>
      <c r="GJV27" s="121"/>
      <c r="GJW27" s="121"/>
      <c r="GJX27" s="121"/>
      <c r="GJY27" s="121"/>
      <c r="GJZ27" s="121"/>
      <c r="GKA27" s="121"/>
      <c r="GKB27" s="121"/>
      <c r="GKC27" s="121"/>
      <c r="GKD27" s="121"/>
      <c r="GKE27" s="121"/>
      <c r="GKF27" s="121"/>
      <c r="GKG27" s="121"/>
      <c r="GKH27" s="121"/>
      <c r="GKI27" s="121"/>
      <c r="GKJ27" s="121"/>
      <c r="GKK27" s="121"/>
      <c r="GKL27" s="121"/>
      <c r="GKM27" s="121"/>
      <c r="GKN27" s="121"/>
      <c r="GKO27" s="121"/>
      <c r="GKP27" s="121"/>
      <c r="GKQ27" s="121"/>
      <c r="GKR27" s="121"/>
      <c r="GKS27" s="121"/>
      <c r="GKT27" s="121"/>
      <c r="GKU27" s="121"/>
      <c r="GKV27" s="121"/>
      <c r="GKW27" s="121"/>
      <c r="GKX27" s="121"/>
      <c r="GKY27" s="121"/>
      <c r="GKZ27" s="121"/>
      <c r="GLA27" s="121"/>
      <c r="GLB27" s="121"/>
      <c r="GLC27" s="121"/>
      <c r="GLD27" s="121"/>
      <c r="GLE27" s="121"/>
      <c r="GLF27" s="121"/>
      <c r="GLG27" s="121"/>
      <c r="GLH27" s="121"/>
      <c r="GLI27" s="121"/>
      <c r="GLJ27" s="121"/>
      <c r="GLK27" s="121"/>
      <c r="GLL27" s="121"/>
      <c r="GLM27" s="121"/>
      <c r="GLN27" s="121"/>
      <c r="GLO27" s="121"/>
      <c r="GLP27" s="121"/>
      <c r="GLQ27" s="121"/>
      <c r="GLR27" s="121"/>
      <c r="GLS27" s="121"/>
      <c r="GLT27" s="121"/>
      <c r="GLU27" s="121"/>
      <c r="GLV27" s="121"/>
      <c r="GLW27" s="121"/>
      <c r="GLX27" s="121"/>
      <c r="GLY27" s="121"/>
      <c r="GLZ27" s="121"/>
      <c r="GMA27" s="121"/>
      <c r="GMB27" s="121"/>
      <c r="GMC27" s="121"/>
      <c r="GMD27" s="121"/>
      <c r="GME27" s="121"/>
      <c r="GMF27" s="121"/>
      <c r="GMG27" s="121"/>
      <c r="GMH27" s="121"/>
      <c r="GMI27" s="121"/>
      <c r="GMJ27" s="121"/>
      <c r="GMK27" s="121"/>
      <c r="GML27" s="121"/>
      <c r="GMM27" s="121"/>
      <c r="GMN27" s="121"/>
      <c r="GMO27" s="121"/>
      <c r="GMP27" s="121"/>
      <c r="GMQ27" s="121"/>
      <c r="GMR27" s="121"/>
      <c r="GMS27" s="121"/>
      <c r="GMT27" s="121"/>
      <c r="GMU27" s="121"/>
      <c r="GMV27" s="121"/>
      <c r="GMW27" s="121"/>
      <c r="GMX27" s="121"/>
      <c r="GMY27" s="121"/>
      <c r="GMZ27" s="121"/>
      <c r="GNA27" s="121"/>
      <c r="GNB27" s="121"/>
      <c r="GNC27" s="121"/>
      <c r="GND27" s="121"/>
      <c r="GNE27" s="121"/>
      <c r="GNF27" s="121"/>
      <c r="GNG27" s="121"/>
      <c r="GNH27" s="121"/>
      <c r="GNI27" s="121"/>
      <c r="GNJ27" s="121"/>
      <c r="GNK27" s="121"/>
      <c r="GNL27" s="121"/>
      <c r="GNM27" s="121"/>
      <c r="GNN27" s="121"/>
      <c r="GNO27" s="121"/>
      <c r="GNP27" s="121"/>
      <c r="GNQ27" s="121"/>
      <c r="GNR27" s="121"/>
      <c r="GNS27" s="121"/>
      <c r="GNT27" s="121"/>
      <c r="GNU27" s="121"/>
      <c r="GNV27" s="121"/>
      <c r="GNW27" s="121"/>
      <c r="GNX27" s="121"/>
      <c r="GNY27" s="121"/>
      <c r="GNZ27" s="121"/>
      <c r="GOA27" s="121"/>
      <c r="GOB27" s="121"/>
      <c r="GOC27" s="121"/>
      <c r="GOD27" s="121"/>
      <c r="GOE27" s="121"/>
      <c r="GOF27" s="121"/>
      <c r="GOG27" s="121"/>
      <c r="GOH27" s="121"/>
      <c r="GOI27" s="121"/>
      <c r="GOJ27" s="121"/>
      <c r="GOK27" s="121"/>
      <c r="GOL27" s="121"/>
      <c r="GOM27" s="121"/>
      <c r="GON27" s="121"/>
      <c r="GOO27" s="121"/>
      <c r="GOP27" s="121"/>
      <c r="GOQ27" s="121"/>
      <c r="GOR27" s="121"/>
      <c r="GOS27" s="121"/>
      <c r="GOT27" s="121"/>
      <c r="GOU27" s="121"/>
      <c r="GOV27" s="121"/>
      <c r="GOW27" s="121"/>
      <c r="GOX27" s="121"/>
      <c r="GOY27" s="121"/>
      <c r="GOZ27" s="121"/>
      <c r="GPA27" s="121"/>
      <c r="GPB27" s="121"/>
      <c r="GPC27" s="121"/>
      <c r="GPD27" s="121"/>
      <c r="GPE27" s="121"/>
      <c r="GPF27" s="121"/>
      <c r="GPG27" s="121"/>
      <c r="GPH27" s="121"/>
      <c r="GPI27" s="121"/>
      <c r="GPJ27" s="121"/>
      <c r="GPK27" s="121"/>
      <c r="GPL27" s="121"/>
      <c r="GPM27" s="121"/>
      <c r="GPN27" s="121"/>
      <c r="GPO27" s="121"/>
      <c r="GPP27" s="121"/>
      <c r="GPQ27" s="121"/>
      <c r="GPR27" s="121"/>
      <c r="GPS27" s="121"/>
      <c r="GPT27" s="121"/>
      <c r="GPU27" s="121"/>
      <c r="GPV27" s="121"/>
      <c r="GPW27" s="121"/>
      <c r="GPX27" s="121"/>
      <c r="GPY27" s="121"/>
      <c r="GPZ27" s="121"/>
      <c r="GQA27" s="121"/>
      <c r="GQB27" s="121"/>
      <c r="GQC27" s="121"/>
      <c r="GQD27" s="121"/>
      <c r="GQE27" s="121"/>
      <c r="GQF27" s="121"/>
      <c r="GQG27" s="121"/>
      <c r="GQH27" s="121"/>
      <c r="GQI27" s="121"/>
      <c r="GQJ27" s="121"/>
      <c r="GQK27" s="121"/>
      <c r="GQL27" s="121"/>
      <c r="GQM27" s="121"/>
      <c r="GQN27" s="121"/>
      <c r="GQO27" s="121"/>
      <c r="GQP27" s="121"/>
      <c r="GQQ27" s="121"/>
      <c r="GQR27" s="121"/>
      <c r="GQS27" s="121"/>
      <c r="GQT27" s="121"/>
      <c r="GQU27" s="121"/>
      <c r="GQV27" s="121"/>
      <c r="GQW27" s="121"/>
      <c r="GQX27" s="121"/>
      <c r="GQY27" s="121"/>
      <c r="GQZ27" s="121"/>
      <c r="GRA27" s="121"/>
      <c r="GRB27" s="121"/>
      <c r="GRC27" s="121"/>
      <c r="GRD27" s="121"/>
      <c r="GRE27" s="121"/>
      <c r="GRF27" s="121"/>
      <c r="GRG27" s="121"/>
      <c r="GRH27" s="121"/>
      <c r="GRI27" s="121"/>
      <c r="GRJ27" s="121"/>
      <c r="GRK27" s="121"/>
      <c r="GRL27" s="121"/>
      <c r="GRM27" s="121"/>
      <c r="GRN27" s="121"/>
      <c r="GRO27" s="121"/>
      <c r="GRP27" s="121"/>
      <c r="GRQ27" s="121"/>
      <c r="GRR27" s="121"/>
      <c r="GRS27" s="121"/>
      <c r="GRT27" s="121"/>
      <c r="GRU27" s="121"/>
      <c r="GRV27" s="121"/>
      <c r="GRW27" s="121"/>
      <c r="GRX27" s="121"/>
      <c r="GRY27" s="121"/>
      <c r="GRZ27" s="121"/>
      <c r="GSA27" s="121"/>
      <c r="GSB27" s="121"/>
      <c r="GSC27" s="121"/>
      <c r="GSD27" s="121"/>
      <c r="GSE27" s="121"/>
      <c r="GSF27" s="121"/>
      <c r="GSG27" s="121"/>
      <c r="GSH27" s="121"/>
      <c r="GSI27" s="121"/>
      <c r="GSJ27" s="121"/>
      <c r="GSK27" s="121"/>
      <c r="GSL27" s="121"/>
      <c r="GSM27" s="121"/>
      <c r="GSN27" s="121"/>
      <c r="GSO27" s="121"/>
      <c r="GSP27" s="121"/>
      <c r="GSQ27" s="121"/>
      <c r="GSR27" s="121"/>
      <c r="GSS27" s="121"/>
      <c r="GST27" s="121"/>
      <c r="GSU27" s="121"/>
      <c r="GSV27" s="121"/>
      <c r="GSW27" s="121"/>
      <c r="GSX27" s="121"/>
      <c r="GSY27" s="121"/>
      <c r="GSZ27" s="121"/>
      <c r="GTA27" s="121"/>
      <c r="GTB27" s="121"/>
      <c r="GTC27" s="121"/>
      <c r="GTD27" s="121"/>
      <c r="GTE27" s="121"/>
      <c r="GTF27" s="121"/>
      <c r="GTG27" s="121"/>
      <c r="GTH27" s="121"/>
      <c r="GTI27" s="121"/>
      <c r="GTJ27" s="121"/>
      <c r="GTK27" s="121"/>
      <c r="GTL27" s="121"/>
      <c r="GTM27" s="121"/>
      <c r="GTN27" s="121"/>
      <c r="GTO27" s="121"/>
      <c r="GTP27" s="121"/>
      <c r="GTQ27" s="121"/>
      <c r="GTR27" s="121"/>
      <c r="GTS27" s="121"/>
      <c r="GTT27" s="121"/>
      <c r="GTU27" s="121"/>
      <c r="GTV27" s="121"/>
      <c r="GTW27" s="121"/>
      <c r="GTX27" s="121"/>
      <c r="GTY27" s="121"/>
      <c r="GTZ27" s="121"/>
      <c r="GUA27" s="121"/>
      <c r="GUB27" s="121"/>
      <c r="GUC27" s="121"/>
      <c r="GUD27" s="121"/>
      <c r="GUE27" s="121"/>
      <c r="GUF27" s="121"/>
      <c r="GUG27" s="121"/>
      <c r="GUH27" s="121"/>
      <c r="GUI27" s="121"/>
      <c r="GUJ27" s="121"/>
      <c r="GUK27" s="121"/>
      <c r="GUL27" s="121"/>
      <c r="GUM27" s="121"/>
      <c r="GUN27" s="121"/>
      <c r="GUO27" s="121"/>
      <c r="GUP27" s="121"/>
      <c r="GUQ27" s="121"/>
      <c r="GUR27" s="121"/>
      <c r="GUS27" s="121"/>
      <c r="GUT27" s="121"/>
      <c r="GUU27" s="121"/>
      <c r="GUV27" s="121"/>
      <c r="GUW27" s="121"/>
      <c r="GUX27" s="121"/>
      <c r="GUY27" s="121"/>
      <c r="GUZ27" s="121"/>
      <c r="GVA27" s="121"/>
      <c r="GVB27" s="121"/>
      <c r="GVC27" s="121"/>
      <c r="GVD27" s="121"/>
      <c r="GVE27" s="121"/>
      <c r="GVF27" s="121"/>
      <c r="GVG27" s="121"/>
      <c r="GVH27" s="121"/>
      <c r="GVI27" s="121"/>
      <c r="GVJ27" s="121"/>
      <c r="GVK27" s="121"/>
      <c r="GVL27" s="121"/>
      <c r="GVM27" s="121"/>
      <c r="GVN27" s="121"/>
      <c r="GVO27" s="121"/>
      <c r="GVP27" s="121"/>
      <c r="GVQ27" s="121"/>
      <c r="GVR27" s="121"/>
      <c r="GVS27" s="121"/>
      <c r="GVT27" s="121"/>
      <c r="GVU27" s="121"/>
      <c r="GVV27" s="121"/>
      <c r="GVW27" s="121"/>
      <c r="GVX27" s="121"/>
      <c r="GVY27" s="121"/>
      <c r="GVZ27" s="121"/>
      <c r="GWA27" s="121"/>
      <c r="GWB27" s="121"/>
      <c r="GWC27" s="121"/>
      <c r="GWD27" s="121"/>
      <c r="GWE27" s="121"/>
      <c r="GWF27" s="121"/>
      <c r="GWG27" s="121"/>
      <c r="GWH27" s="121"/>
      <c r="GWI27" s="121"/>
      <c r="GWJ27" s="121"/>
      <c r="GWK27" s="121"/>
      <c r="GWL27" s="121"/>
      <c r="GWM27" s="121"/>
      <c r="GWN27" s="121"/>
      <c r="GWO27" s="121"/>
      <c r="GWP27" s="121"/>
      <c r="GWQ27" s="121"/>
      <c r="GWR27" s="121"/>
      <c r="GWS27" s="121"/>
      <c r="GWT27" s="121"/>
      <c r="GWU27" s="121"/>
      <c r="GWV27" s="121"/>
      <c r="GWW27" s="121"/>
      <c r="GWX27" s="121"/>
      <c r="GWY27" s="121"/>
      <c r="GWZ27" s="121"/>
      <c r="GXA27" s="121"/>
      <c r="GXB27" s="121"/>
      <c r="GXC27" s="121"/>
      <c r="GXD27" s="121"/>
      <c r="GXE27" s="121"/>
      <c r="GXF27" s="121"/>
      <c r="GXG27" s="121"/>
      <c r="GXH27" s="121"/>
      <c r="GXI27" s="121"/>
      <c r="GXJ27" s="121"/>
      <c r="GXK27" s="121"/>
      <c r="GXL27" s="121"/>
      <c r="GXM27" s="121"/>
      <c r="GXN27" s="121"/>
      <c r="GXO27" s="121"/>
      <c r="GXP27" s="121"/>
      <c r="GXQ27" s="121"/>
      <c r="GXR27" s="121"/>
      <c r="GXS27" s="121"/>
      <c r="GXT27" s="121"/>
      <c r="GXU27" s="121"/>
      <c r="GXV27" s="121"/>
      <c r="GXW27" s="121"/>
      <c r="GXX27" s="121"/>
      <c r="GXY27" s="121"/>
      <c r="GXZ27" s="121"/>
      <c r="GYA27" s="121"/>
      <c r="GYB27" s="121"/>
      <c r="GYC27" s="121"/>
      <c r="GYD27" s="121"/>
      <c r="GYE27" s="121"/>
      <c r="GYF27" s="121"/>
      <c r="GYG27" s="121"/>
      <c r="GYH27" s="121"/>
      <c r="GYI27" s="121"/>
      <c r="GYJ27" s="121"/>
      <c r="GYK27" s="121"/>
      <c r="GYL27" s="121"/>
      <c r="GYM27" s="121"/>
      <c r="GYN27" s="121"/>
      <c r="GYO27" s="121"/>
      <c r="GYP27" s="121"/>
      <c r="GYQ27" s="121"/>
      <c r="GYR27" s="121"/>
      <c r="GYS27" s="121"/>
      <c r="GYT27" s="121"/>
      <c r="GYU27" s="121"/>
      <c r="GYV27" s="121"/>
      <c r="GYW27" s="121"/>
      <c r="GYX27" s="121"/>
      <c r="GYY27" s="121"/>
      <c r="GYZ27" s="121"/>
      <c r="GZA27" s="121"/>
      <c r="GZB27" s="121"/>
      <c r="GZC27" s="121"/>
      <c r="GZD27" s="121"/>
      <c r="GZE27" s="121"/>
      <c r="GZF27" s="121"/>
      <c r="GZG27" s="121"/>
      <c r="GZH27" s="121"/>
      <c r="GZI27" s="121"/>
      <c r="GZJ27" s="121"/>
      <c r="GZK27" s="121"/>
      <c r="GZL27" s="121"/>
      <c r="GZM27" s="121"/>
      <c r="GZN27" s="121"/>
      <c r="GZO27" s="121"/>
      <c r="GZP27" s="121"/>
      <c r="GZQ27" s="121"/>
      <c r="GZR27" s="121"/>
      <c r="GZS27" s="121"/>
      <c r="GZT27" s="121"/>
      <c r="GZU27" s="121"/>
      <c r="GZV27" s="121"/>
      <c r="GZW27" s="121"/>
      <c r="GZX27" s="121"/>
      <c r="GZY27" s="121"/>
      <c r="GZZ27" s="121"/>
      <c r="HAA27" s="121"/>
      <c r="HAB27" s="121"/>
      <c r="HAC27" s="121"/>
      <c r="HAD27" s="121"/>
    </row>
    <row r="28" spans="1:5438" s="309" customFormat="1" ht="15.75" customHeight="1">
      <c r="A28" s="122" t="s">
        <v>19</v>
      </c>
      <c r="B28" s="311" t="s">
        <v>56</v>
      </c>
      <c r="C28" s="311"/>
      <c r="D28" s="311"/>
      <c r="E28" s="311"/>
      <c r="F28" s="311"/>
      <c r="G28" s="311"/>
      <c r="H28" s="311"/>
      <c r="I28" s="311"/>
      <c r="J28" s="311"/>
      <c r="K28" s="311"/>
      <c r="L28" s="311"/>
      <c r="M28" s="311"/>
      <c r="N28" s="311"/>
      <c r="O28" s="311"/>
      <c r="P28" s="311"/>
      <c r="Q28" s="311"/>
      <c r="R28" s="311"/>
      <c r="S28" s="311"/>
      <c r="T28" s="311"/>
      <c r="U28" s="311"/>
      <c r="V28" s="311"/>
      <c r="W28" s="311"/>
      <c r="X28" s="311"/>
      <c r="Y28" s="311"/>
      <c r="Z28" s="311"/>
      <c r="AA28" s="311"/>
      <c r="AB28" s="311"/>
      <c r="AC28" s="311"/>
      <c r="AD28" s="311"/>
      <c r="AE28" s="311"/>
      <c r="AF28" s="311"/>
      <c r="AG28" s="311"/>
      <c r="AH28" s="311"/>
      <c r="AI28" s="311"/>
      <c r="AJ28" s="311"/>
      <c r="AK28" s="311"/>
      <c r="AL28" s="311"/>
      <c r="AM28" s="311"/>
      <c r="AN28" s="311"/>
      <c r="AO28" s="311"/>
      <c r="AP28" s="311"/>
      <c r="AQ28" s="311"/>
      <c r="AR28" s="311"/>
      <c r="AS28" s="311"/>
      <c r="AT28" s="311"/>
      <c r="AU28" s="311"/>
      <c r="AV28" s="311"/>
      <c r="AW28" s="311"/>
      <c r="AX28" s="311"/>
      <c r="AY28" s="311"/>
      <c r="AZ28" s="311"/>
      <c r="BA28" s="311"/>
      <c r="BB28" s="311"/>
      <c r="BC28" s="311"/>
      <c r="BD28" s="311"/>
      <c r="BE28" s="311"/>
      <c r="BF28" s="311"/>
      <c r="BG28" s="311"/>
      <c r="BH28" s="311"/>
      <c r="BI28" s="311"/>
      <c r="BJ28" s="311"/>
      <c r="BK28" s="311"/>
      <c r="BL28" s="311"/>
      <c r="BM28" s="311"/>
      <c r="BN28" s="311"/>
      <c r="BO28" s="311"/>
      <c r="BP28" s="311"/>
      <c r="BQ28" s="311"/>
      <c r="BR28" s="311"/>
      <c r="BS28" s="311"/>
      <c r="BT28" s="311"/>
      <c r="BU28" s="311"/>
      <c r="BV28" s="311"/>
      <c r="BW28" s="311"/>
      <c r="BX28" s="311"/>
      <c r="BY28" s="311"/>
      <c r="BZ28" s="311"/>
      <c r="CA28" s="311"/>
      <c r="CB28" s="311"/>
      <c r="CC28" s="311"/>
      <c r="CD28" s="311"/>
      <c r="CE28" s="311"/>
      <c r="CF28" s="311"/>
      <c r="CG28" s="311"/>
      <c r="CH28" s="311"/>
      <c r="CI28" s="311"/>
      <c r="CJ28" s="311"/>
      <c r="CK28" s="311"/>
      <c r="CL28" s="311"/>
      <c r="CM28" s="311"/>
      <c r="CN28" s="311"/>
      <c r="CO28" s="311"/>
      <c r="CP28" s="311"/>
      <c r="CQ28" s="311"/>
      <c r="CR28" s="311"/>
      <c r="CS28" s="311"/>
      <c r="CT28" s="311"/>
      <c r="CU28" s="311"/>
      <c r="CV28" s="311"/>
      <c r="CW28" s="311"/>
      <c r="CX28" s="311"/>
      <c r="CY28" s="311"/>
      <c r="CZ28" s="311"/>
      <c r="DA28" s="311"/>
      <c r="DB28" s="311"/>
      <c r="DC28" s="311"/>
      <c r="DD28" s="311"/>
      <c r="DE28" s="311"/>
      <c r="DF28" s="311"/>
      <c r="DG28" s="311"/>
      <c r="DH28" s="311"/>
      <c r="DI28" s="311"/>
      <c r="DJ28" s="311"/>
      <c r="DK28" s="311"/>
      <c r="DL28" s="311"/>
      <c r="DM28" s="311"/>
      <c r="DN28" s="311"/>
      <c r="DO28" s="311"/>
      <c r="DP28" s="311"/>
      <c r="DQ28" s="311"/>
      <c r="DR28" s="311"/>
      <c r="DS28" s="311"/>
      <c r="DT28" s="311"/>
      <c r="DU28" s="311"/>
      <c r="DV28" s="311"/>
      <c r="DW28" s="311"/>
      <c r="DX28" s="311"/>
      <c r="DY28" s="311"/>
      <c r="DZ28" s="311"/>
      <c r="EA28" s="311"/>
      <c r="EB28" s="311"/>
      <c r="EC28" s="311"/>
      <c r="ED28" s="311"/>
      <c r="EE28" s="311"/>
      <c r="EF28" s="311"/>
      <c r="EG28" s="311"/>
      <c r="EH28" s="311"/>
      <c r="EI28" s="311"/>
      <c r="EJ28" s="311"/>
      <c r="EK28" s="311"/>
      <c r="EL28" s="311"/>
      <c r="EM28" s="311"/>
      <c r="EN28" s="311"/>
      <c r="EO28" s="311"/>
      <c r="EP28" s="311"/>
      <c r="EQ28" s="311"/>
      <c r="ER28" s="311"/>
      <c r="ES28" s="311"/>
      <c r="ET28" s="311"/>
      <c r="EU28" s="311"/>
      <c r="EV28" s="311"/>
      <c r="EW28" s="311"/>
      <c r="EX28" s="311"/>
      <c r="EY28" s="311"/>
      <c r="EZ28" s="311"/>
      <c r="FA28" s="311"/>
      <c r="FB28" s="311"/>
      <c r="FC28" s="311"/>
      <c r="FD28" s="311"/>
      <c r="FE28" s="311"/>
      <c r="FF28" s="311"/>
      <c r="FG28" s="311"/>
      <c r="FH28" s="311"/>
      <c r="FI28" s="311"/>
      <c r="FJ28" s="311"/>
      <c r="FK28" s="311"/>
      <c r="FL28" s="311"/>
      <c r="FM28" s="311"/>
      <c r="FN28" s="311"/>
      <c r="FO28" s="311"/>
      <c r="FP28" s="311"/>
      <c r="FQ28" s="311"/>
      <c r="FR28" s="311"/>
      <c r="FS28" s="311"/>
      <c r="FT28" s="311"/>
      <c r="FU28" s="311"/>
      <c r="FV28" s="311"/>
      <c r="FW28" s="311"/>
      <c r="FX28" s="311"/>
      <c r="FY28" s="311"/>
      <c r="FZ28" s="311"/>
      <c r="GA28" s="311"/>
      <c r="GB28" s="311"/>
      <c r="GC28" s="311"/>
      <c r="GD28" s="311"/>
      <c r="GE28" s="311"/>
      <c r="GF28" s="311"/>
      <c r="GG28" s="311"/>
      <c r="GH28" s="311"/>
      <c r="GI28" s="311"/>
      <c r="GJ28" s="311"/>
      <c r="GK28" s="311"/>
      <c r="GL28" s="311"/>
      <c r="GM28" s="311"/>
      <c r="GN28" s="311"/>
      <c r="GO28" s="311"/>
      <c r="GP28" s="311"/>
      <c r="GQ28" s="311"/>
      <c r="GR28" s="311"/>
      <c r="GS28" s="311"/>
      <c r="GT28" s="311"/>
      <c r="GU28" s="311"/>
      <c r="GV28" s="311"/>
      <c r="GW28" s="311"/>
      <c r="GX28" s="311"/>
      <c r="GY28" s="311"/>
      <c r="GZ28" s="311"/>
      <c r="HA28" s="311"/>
      <c r="HB28" s="311"/>
      <c r="HC28" s="311"/>
      <c r="HD28" s="311"/>
      <c r="HE28" s="311"/>
      <c r="HF28" s="311"/>
      <c r="HG28" s="311"/>
      <c r="HH28" s="311"/>
      <c r="HI28" s="311"/>
      <c r="HJ28" s="311"/>
      <c r="HK28" s="311"/>
      <c r="HL28" s="311"/>
      <c r="HM28" s="311"/>
      <c r="HN28" s="311"/>
      <c r="HO28" s="311"/>
      <c r="HP28" s="311"/>
      <c r="HQ28" s="311"/>
      <c r="HR28" s="311"/>
      <c r="HS28" s="311"/>
      <c r="HT28" s="311"/>
      <c r="HU28" s="311"/>
      <c r="HV28" s="311"/>
      <c r="HW28" s="311"/>
      <c r="HX28" s="311"/>
      <c r="HY28" s="311"/>
      <c r="HZ28" s="311"/>
      <c r="IA28" s="311"/>
      <c r="IB28" s="311"/>
      <c r="IC28" s="311"/>
      <c r="ID28" s="311"/>
      <c r="IE28" s="311"/>
      <c r="IF28" s="311"/>
      <c r="IG28" s="311"/>
      <c r="IH28" s="311"/>
      <c r="II28" s="311"/>
      <c r="IJ28" s="311"/>
      <c r="IK28" s="311"/>
      <c r="IL28" s="311"/>
      <c r="IM28" s="311"/>
      <c r="IN28" s="311"/>
      <c r="IO28" s="311"/>
      <c r="IP28" s="311"/>
      <c r="IQ28" s="311"/>
      <c r="IR28" s="311"/>
      <c r="IS28" s="311"/>
      <c r="IT28" s="311"/>
      <c r="IU28" s="311"/>
      <c r="IV28" s="311"/>
      <c r="IW28" s="311"/>
      <c r="IX28" s="311"/>
      <c r="IY28" s="311"/>
      <c r="IZ28" s="311"/>
      <c r="JA28" s="311"/>
      <c r="JB28" s="311"/>
      <c r="JC28" s="311"/>
      <c r="JD28" s="311"/>
      <c r="JE28" s="311"/>
      <c r="JF28" s="311"/>
      <c r="JG28" s="311"/>
      <c r="JH28" s="311"/>
      <c r="JI28" s="311"/>
      <c r="JJ28" s="311"/>
      <c r="JK28" s="311"/>
      <c r="JL28" s="311"/>
      <c r="JM28" s="311"/>
      <c r="JN28" s="311"/>
      <c r="JO28" s="311"/>
      <c r="JP28" s="311"/>
      <c r="JQ28" s="311"/>
      <c r="JR28" s="311"/>
      <c r="JS28" s="311"/>
      <c r="JT28" s="311"/>
      <c r="JU28" s="311"/>
      <c r="JV28" s="311"/>
      <c r="JW28" s="311"/>
      <c r="JX28" s="311"/>
      <c r="JY28" s="311"/>
      <c r="JZ28" s="311"/>
      <c r="KA28" s="311"/>
      <c r="KB28" s="311"/>
      <c r="KC28" s="311"/>
      <c r="KD28" s="311"/>
      <c r="KE28" s="311"/>
      <c r="KF28" s="311"/>
      <c r="KG28" s="311"/>
      <c r="KH28" s="311"/>
      <c r="KI28" s="311"/>
      <c r="KJ28" s="311"/>
      <c r="KK28" s="311"/>
      <c r="KL28" s="311"/>
      <c r="KM28" s="311"/>
      <c r="KN28" s="311"/>
      <c r="KO28" s="311"/>
      <c r="KP28" s="311"/>
      <c r="KQ28" s="311"/>
      <c r="KR28" s="311"/>
      <c r="KS28" s="311"/>
      <c r="KT28" s="311"/>
      <c r="KU28" s="311"/>
      <c r="KV28" s="311"/>
      <c r="KW28" s="311"/>
      <c r="KX28" s="311"/>
      <c r="KY28" s="311"/>
      <c r="KZ28" s="311"/>
      <c r="LA28" s="311"/>
      <c r="LB28" s="311"/>
      <c r="LC28" s="311"/>
      <c r="LD28" s="311"/>
      <c r="LE28" s="311"/>
      <c r="LF28" s="311"/>
      <c r="LG28" s="311"/>
      <c r="LH28" s="311"/>
      <c r="LI28" s="311"/>
      <c r="LJ28" s="311"/>
      <c r="LK28" s="311"/>
      <c r="LL28" s="311"/>
      <c r="LM28" s="311"/>
      <c r="LN28" s="311"/>
      <c r="LO28" s="311"/>
      <c r="LP28" s="311"/>
      <c r="LQ28" s="311"/>
      <c r="LR28" s="311"/>
      <c r="LS28" s="311"/>
      <c r="LT28" s="311"/>
      <c r="LU28" s="311"/>
      <c r="LV28" s="311"/>
      <c r="LW28" s="311"/>
      <c r="LX28" s="311"/>
      <c r="LY28" s="311"/>
      <c r="LZ28" s="311"/>
      <c r="MA28" s="311"/>
      <c r="MB28" s="311"/>
      <c r="MC28" s="311"/>
      <c r="MD28" s="311"/>
      <c r="ME28" s="311"/>
      <c r="MF28" s="311"/>
      <c r="MG28" s="311"/>
      <c r="MH28" s="311"/>
      <c r="MI28" s="311"/>
      <c r="MJ28" s="311"/>
      <c r="MK28" s="311"/>
      <c r="ML28" s="311"/>
      <c r="MM28" s="311"/>
      <c r="MN28" s="311"/>
      <c r="MO28" s="311"/>
      <c r="MP28" s="311"/>
      <c r="MQ28" s="311"/>
      <c r="MR28" s="311"/>
      <c r="MS28" s="311"/>
      <c r="MT28" s="311"/>
      <c r="MU28" s="311"/>
      <c r="MV28" s="311"/>
      <c r="MW28" s="311"/>
      <c r="MX28" s="311"/>
      <c r="MY28" s="311"/>
      <c r="MZ28" s="311"/>
      <c r="NA28" s="311"/>
      <c r="NB28" s="311"/>
      <c r="NC28" s="311"/>
      <c r="ND28" s="311"/>
      <c r="NE28" s="311"/>
      <c r="NF28" s="311"/>
      <c r="NG28" s="311"/>
      <c r="NH28" s="311"/>
      <c r="NI28" s="311"/>
      <c r="NJ28" s="311"/>
      <c r="NK28" s="311"/>
      <c r="NL28" s="311"/>
      <c r="NM28" s="311"/>
      <c r="NN28" s="311"/>
      <c r="NO28" s="311"/>
      <c r="NP28" s="311"/>
      <c r="NQ28" s="311"/>
      <c r="NR28" s="311"/>
      <c r="NS28" s="311"/>
      <c r="NT28" s="311"/>
      <c r="NU28" s="311"/>
      <c r="NV28" s="311"/>
      <c r="NW28" s="311"/>
      <c r="NX28" s="311"/>
      <c r="NY28" s="311"/>
      <c r="NZ28" s="311"/>
      <c r="OA28" s="311"/>
      <c r="OB28" s="311"/>
      <c r="OC28" s="311"/>
      <c r="OD28" s="311"/>
      <c r="OE28" s="311"/>
      <c r="OF28" s="311"/>
      <c r="OG28" s="311"/>
      <c r="OH28" s="311"/>
      <c r="OI28" s="311"/>
      <c r="OJ28" s="311"/>
      <c r="OK28" s="311"/>
      <c r="OL28" s="311"/>
      <c r="OM28" s="311"/>
      <c r="ON28" s="311"/>
      <c r="OO28" s="311"/>
      <c r="OP28" s="311"/>
      <c r="OQ28" s="311"/>
      <c r="OR28" s="311"/>
      <c r="OS28" s="311"/>
      <c r="OT28" s="311"/>
      <c r="OU28" s="311"/>
      <c r="OV28" s="311"/>
      <c r="OW28" s="311"/>
      <c r="OX28" s="311"/>
      <c r="OY28" s="311"/>
      <c r="OZ28" s="311"/>
      <c r="PA28" s="311"/>
      <c r="PB28" s="311"/>
      <c r="PC28" s="311"/>
      <c r="PD28" s="311"/>
      <c r="PE28" s="311"/>
      <c r="PF28" s="311"/>
      <c r="PG28" s="311"/>
      <c r="PH28" s="311"/>
      <c r="PI28" s="311"/>
      <c r="PJ28" s="311"/>
      <c r="PK28" s="311"/>
      <c r="PL28" s="311"/>
      <c r="PM28" s="311"/>
      <c r="PN28" s="311"/>
      <c r="PO28" s="311"/>
      <c r="PP28" s="311"/>
      <c r="PQ28" s="311"/>
      <c r="PR28" s="311"/>
      <c r="PS28" s="311"/>
      <c r="PT28" s="311"/>
      <c r="PU28" s="311"/>
      <c r="PV28" s="311"/>
      <c r="PW28" s="311"/>
      <c r="PX28" s="311"/>
      <c r="PY28" s="311"/>
      <c r="PZ28" s="311"/>
      <c r="QA28" s="311"/>
      <c r="QB28" s="311"/>
      <c r="QC28" s="311"/>
      <c r="QD28" s="311"/>
      <c r="QE28" s="311"/>
      <c r="QF28" s="311"/>
      <c r="QG28" s="311"/>
      <c r="QH28" s="311"/>
      <c r="QI28" s="311"/>
      <c r="QJ28" s="311"/>
      <c r="QK28" s="311"/>
      <c r="QL28" s="311"/>
      <c r="QM28" s="311"/>
      <c r="QN28" s="311"/>
      <c r="QO28" s="311"/>
      <c r="QP28" s="311"/>
      <c r="QQ28" s="311"/>
      <c r="QR28" s="311"/>
      <c r="QS28" s="311"/>
      <c r="QT28" s="311"/>
      <c r="QU28" s="311"/>
      <c r="QV28" s="311"/>
      <c r="QW28" s="311"/>
      <c r="QX28" s="311"/>
      <c r="QY28" s="311"/>
      <c r="QZ28" s="311"/>
      <c r="RA28" s="311"/>
      <c r="RB28" s="311"/>
      <c r="RC28" s="311"/>
      <c r="RD28" s="311"/>
      <c r="RE28" s="311"/>
      <c r="RF28" s="311"/>
      <c r="RG28" s="311"/>
      <c r="RH28" s="311"/>
      <c r="RI28" s="311"/>
      <c r="RJ28" s="311"/>
      <c r="RK28" s="311"/>
      <c r="RL28" s="311"/>
      <c r="RM28" s="311"/>
      <c r="RN28" s="311"/>
      <c r="RO28" s="311"/>
      <c r="RP28" s="311"/>
      <c r="RQ28" s="311"/>
      <c r="RR28" s="311"/>
      <c r="RS28" s="311"/>
      <c r="RT28" s="311"/>
      <c r="RU28" s="311"/>
      <c r="RV28" s="311"/>
      <c r="RW28" s="311"/>
      <c r="RX28" s="311"/>
      <c r="RY28" s="311"/>
      <c r="RZ28" s="311"/>
      <c r="SA28" s="311"/>
      <c r="SB28" s="311"/>
      <c r="SC28" s="311"/>
      <c r="SD28" s="311"/>
      <c r="SE28" s="311"/>
      <c r="SF28" s="311"/>
      <c r="SG28" s="311"/>
      <c r="SH28" s="311"/>
      <c r="SI28" s="311"/>
      <c r="SJ28" s="311"/>
      <c r="SK28" s="311"/>
      <c r="SL28" s="311"/>
      <c r="SM28" s="311"/>
      <c r="SN28" s="311"/>
      <c r="SO28" s="311"/>
      <c r="SP28" s="311"/>
      <c r="SQ28" s="311"/>
      <c r="SR28" s="311"/>
      <c r="SS28" s="311"/>
      <c r="ST28" s="311"/>
      <c r="SU28" s="311"/>
      <c r="SV28" s="311"/>
      <c r="SW28" s="311"/>
      <c r="SX28" s="311"/>
      <c r="SY28" s="311"/>
      <c r="SZ28" s="311"/>
      <c r="TA28" s="311"/>
      <c r="TB28" s="311"/>
      <c r="TC28" s="311"/>
      <c r="TD28" s="311"/>
      <c r="TE28" s="311"/>
      <c r="TF28" s="311"/>
      <c r="TG28" s="311"/>
      <c r="TH28" s="311"/>
      <c r="TI28" s="311"/>
      <c r="TJ28" s="311"/>
      <c r="TK28" s="311"/>
      <c r="TL28" s="311"/>
      <c r="TM28" s="311"/>
      <c r="TN28" s="311"/>
      <c r="TO28" s="311"/>
      <c r="TP28" s="311"/>
      <c r="TQ28" s="311"/>
      <c r="TR28" s="311"/>
      <c r="TS28" s="311"/>
      <c r="TT28" s="311"/>
      <c r="TU28" s="311"/>
      <c r="TV28" s="311"/>
      <c r="TW28" s="311"/>
      <c r="TX28" s="311"/>
      <c r="TY28" s="311"/>
      <c r="TZ28" s="311"/>
      <c r="UA28" s="311"/>
      <c r="UB28" s="311"/>
      <c r="UC28" s="311"/>
      <c r="UD28" s="311"/>
      <c r="UE28" s="311"/>
      <c r="UF28" s="311"/>
      <c r="UG28" s="311"/>
      <c r="UH28" s="311"/>
      <c r="UI28" s="311"/>
      <c r="UJ28" s="311"/>
      <c r="UK28" s="311"/>
      <c r="UL28" s="311"/>
      <c r="UM28" s="311"/>
      <c r="UN28" s="311"/>
      <c r="UO28" s="311"/>
      <c r="UP28" s="311"/>
      <c r="UQ28" s="311"/>
      <c r="UR28" s="311"/>
      <c r="US28" s="311"/>
      <c r="UT28" s="311"/>
      <c r="UU28" s="311"/>
      <c r="UV28" s="311"/>
      <c r="UW28" s="311"/>
      <c r="UX28" s="311"/>
      <c r="UY28" s="311"/>
      <c r="UZ28" s="311"/>
      <c r="VA28" s="311"/>
      <c r="VB28" s="311"/>
      <c r="VC28" s="311"/>
      <c r="VD28" s="311"/>
      <c r="VE28" s="311"/>
      <c r="VF28" s="311"/>
      <c r="VG28" s="311"/>
      <c r="VH28" s="311"/>
      <c r="VI28" s="311"/>
      <c r="VJ28" s="311"/>
      <c r="VK28" s="311"/>
      <c r="VL28" s="311"/>
      <c r="VM28" s="311"/>
      <c r="VN28" s="311"/>
      <c r="VO28" s="311"/>
      <c r="VP28" s="311"/>
      <c r="VQ28" s="311"/>
      <c r="VR28" s="311"/>
      <c r="VS28" s="311"/>
      <c r="VT28" s="311"/>
      <c r="VU28" s="311"/>
      <c r="VV28" s="311"/>
      <c r="VW28" s="311"/>
      <c r="VX28" s="311"/>
      <c r="VY28" s="311"/>
      <c r="VZ28" s="311"/>
      <c r="WA28" s="311"/>
      <c r="WB28" s="311"/>
      <c r="WC28" s="311"/>
      <c r="WD28" s="311"/>
      <c r="WE28" s="311"/>
      <c r="WF28" s="311"/>
      <c r="WG28" s="311"/>
      <c r="WH28" s="311"/>
      <c r="WI28" s="311"/>
      <c r="WJ28" s="311"/>
      <c r="WK28" s="311"/>
      <c r="WL28" s="311"/>
      <c r="WM28" s="311"/>
      <c r="WN28" s="311"/>
      <c r="WO28" s="311"/>
      <c r="WP28" s="311"/>
      <c r="WQ28" s="311"/>
      <c r="WR28" s="311"/>
      <c r="WS28" s="311"/>
      <c r="WT28" s="311"/>
      <c r="WU28" s="311"/>
      <c r="WV28" s="311"/>
      <c r="WW28" s="311"/>
      <c r="WX28" s="311"/>
      <c r="WY28" s="311"/>
      <c r="WZ28" s="311"/>
      <c r="XA28" s="311"/>
      <c r="XB28" s="311"/>
      <c r="XC28" s="311"/>
      <c r="XD28" s="311"/>
      <c r="XE28" s="311"/>
      <c r="XF28" s="311"/>
      <c r="XG28" s="311"/>
      <c r="XH28" s="311"/>
      <c r="XI28" s="311"/>
      <c r="XJ28" s="311"/>
      <c r="XK28" s="311"/>
      <c r="XL28" s="311"/>
      <c r="XM28" s="311"/>
      <c r="XN28" s="311"/>
      <c r="XO28" s="311"/>
      <c r="XP28" s="311"/>
      <c r="XQ28" s="311"/>
      <c r="XR28" s="311"/>
      <c r="XS28" s="311"/>
      <c r="XT28" s="311"/>
      <c r="XU28" s="311"/>
      <c r="XV28" s="311"/>
      <c r="XW28" s="311"/>
      <c r="XX28" s="311"/>
      <c r="XY28" s="311"/>
      <c r="XZ28" s="311"/>
      <c r="YA28" s="311"/>
      <c r="YB28" s="311"/>
      <c r="YC28" s="311"/>
      <c r="YD28" s="311"/>
      <c r="YE28" s="311"/>
      <c r="YF28" s="311"/>
      <c r="YG28" s="311"/>
      <c r="YH28" s="311"/>
      <c r="YI28" s="311"/>
      <c r="YJ28" s="311"/>
      <c r="YK28" s="311"/>
      <c r="YL28" s="311"/>
      <c r="YM28" s="311"/>
      <c r="YN28" s="311"/>
      <c r="YO28" s="311"/>
      <c r="YP28" s="311"/>
      <c r="YQ28" s="311"/>
      <c r="YR28" s="311"/>
      <c r="YS28" s="311"/>
      <c r="YT28" s="311"/>
      <c r="YU28" s="311"/>
      <c r="YV28" s="311"/>
      <c r="YW28" s="311"/>
      <c r="YX28" s="311"/>
      <c r="YY28" s="311"/>
      <c r="YZ28" s="311"/>
      <c r="ZA28" s="311"/>
      <c r="ZB28" s="311"/>
      <c r="ZC28" s="311"/>
      <c r="ZD28" s="311"/>
      <c r="ZE28" s="311"/>
      <c r="ZF28" s="311"/>
      <c r="ZG28" s="311"/>
      <c r="ZH28" s="311"/>
      <c r="ZI28" s="311"/>
      <c r="ZJ28" s="311"/>
      <c r="ZK28" s="311"/>
      <c r="ZL28" s="311"/>
      <c r="ZM28" s="311"/>
      <c r="ZN28" s="311"/>
      <c r="ZO28" s="311"/>
      <c r="ZP28" s="311"/>
      <c r="ZQ28" s="311"/>
      <c r="ZR28" s="311"/>
      <c r="ZS28" s="311"/>
      <c r="ZT28" s="311"/>
      <c r="ZU28" s="311"/>
      <c r="ZV28" s="311"/>
      <c r="ZW28" s="311"/>
      <c r="ZX28" s="311"/>
      <c r="ZY28" s="311"/>
      <c r="ZZ28" s="311"/>
      <c r="AAA28" s="311"/>
      <c r="AAB28" s="311"/>
      <c r="AAC28" s="311"/>
      <c r="AAD28" s="311"/>
      <c r="AAE28" s="311"/>
      <c r="AAF28" s="311"/>
      <c r="AAG28" s="311"/>
      <c r="AAH28" s="311"/>
      <c r="AAI28" s="311"/>
      <c r="AAJ28" s="311"/>
      <c r="AAK28" s="311"/>
      <c r="AAL28" s="311"/>
      <c r="AAM28" s="311"/>
      <c r="AAN28" s="311"/>
      <c r="AAO28" s="311"/>
      <c r="AAP28" s="311"/>
      <c r="AAQ28" s="311"/>
      <c r="AAR28" s="311"/>
      <c r="AAS28" s="311"/>
      <c r="AAT28" s="311"/>
      <c r="AAU28" s="311"/>
      <c r="AAV28" s="311"/>
      <c r="AAW28" s="311"/>
      <c r="AAX28" s="311"/>
      <c r="AAY28" s="311"/>
      <c r="AAZ28" s="311"/>
      <c r="ABA28" s="311"/>
      <c r="ABB28" s="311"/>
      <c r="ABC28" s="311"/>
      <c r="ABD28" s="311"/>
      <c r="ABE28" s="311"/>
      <c r="ABF28" s="311"/>
      <c r="ABG28" s="311"/>
      <c r="ABH28" s="311"/>
      <c r="ABI28" s="311"/>
      <c r="ABJ28" s="311"/>
      <c r="ABK28" s="311"/>
      <c r="ABL28" s="311"/>
      <c r="ABM28" s="311"/>
      <c r="ABN28" s="311"/>
      <c r="ABO28" s="311"/>
      <c r="ABP28" s="311"/>
      <c r="ABQ28" s="311"/>
      <c r="ABR28" s="311"/>
      <c r="ABS28" s="311"/>
      <c r="ABT28" s="311"/>
      <c r="ABU28" s="311"/>
      <c r="ABV28" s="311"/>
      <c r="ABW28" s="311"/>
      <c r="ABX28" s="311"/>
      <c r="ABY28" s="311"/>
      <c r="ABZ28" s="311"/>
      <c r="ACA28" s="311"/>
      <c r="ACB28" s="311"/>
      <c r="ACC28" s="311"/>
      <c r="ACD28" s="311"/>
      <c r="ACE28" s="311"/>
      <c r="ACF28" s="311"/>
      <c r="ACG28" s="311"/>
      <c r="ACH28" s="311"/>
      <c r="ACI28" s="311"/>
      <c r="ACJ28" s="311"/>
      <c r="ACK28" s="311"/>
      <c r="ACL28" s="311"/>
      <c r="ACM28" s="311"/>
      <c r="ACN28" s="311"/>
      <c r="ACO28" s="311"/>
      <c r="ACP28" s="311"/>
      <c r="ACQ28" s="311"/>
      <c r="ACR28" s="311"/>
      <c r="ACS28" s="311"/>
      <c r="ACT28" s="311"/>
      <c r="ACU28" s="311"/>
      <c r="ACV28" s="311"/>
      <c r="ACW28" s="311"/>
      <c r="ACX28" s="311"/>
      <c r="ACY28" s="311"/>
      <c r="ACZ28" s="311"/>
      <c r="ADA28" s="311"/>
      <c r="ADB28" s="311"/>
      <c r="ADC28" s="311"/>
      <c r="ADD28" s="311"/>
      <c r="ADE28" s="311"/>
      <c r="ADF28" s="311"/>
      <c r="ADG28" s="311"/>
      <c r="ADH28" s="311"/>
      <c r="ADI28" s="311"/>
      <c r="ADJ28" s="311"/>
      <c r="ADK28" s="311"/>
      <c r="ADL28" s="311"/>
      <c r="ADM28" s="311"/>
      <c r="ADN28" s="311"/>
      <c r="ADO28" s="311"/>
      <c r="ADP28" s="311"/>
      <c r="ADQ28" s="311"/>
      <c r="ADR28" s="311"/>
      <c r="ADS28" s="311"/>
      <c r="ADT28" s="311"/>
      <c r="ADU28" s="311"/>
      <c r="ADV28" s="311"/>
      <c r="ADW28" s="311"/>
      <c r="ADX28" s="311"/>
      <c r="ADY28" s="311"/>
      <c r="ADZ28" s="311"/>
      <c r="AEA28" s="311"/>
      <c r="AEB28" s="311"/>
      <c r="AEC28" s="311"/>
      <c r="AED28" s="311"/>
      <c r="AEE28" s="311"/>
      <c r="AEF28" s="311"/>
      <c r="AEG28" s="311"/>
      <c r="AEH28" s="311"/>
      <c r="AEI28" s="311"/>
      <c r="AEJ28" s="311"/>
      <c r="AEK28" s="311"/>
      <c r="AEL28" s="311"/>
      <c r="AEM28" s="311"/>
      <c r="AEN28" s="311"/>
      <c r="AEO28" s="311"/>
      <c r="AEP28" s="311"/>
      <c r="AEQ28" s="311"/>
      <c r="AER28" s="311"/>
      <c r="AES28" s="311"/>
      <c r="AET28" s="311"/>
      <c r="AEU28" s="311"/>
      <c r="AEV28" s="311"/>
      <c r="AEW28" s="311"/>
      <c r="AEX28" s="311"/>
      <c r="AEY28" s="311"/>
      <c r="AEZ28" s="311"/>
      <c r="AFA28" s="311"/>
      <c r="AFB28" s="311"/>
      <c r="AFC28" s="311"/>
      <c r="AFD28" s="311"/>
      <c r="AFE28" s="311"/>
      <c r="AFF28" s="311"/>
      <c r="AFG28" s="311"/>
      <c r="AFH28" s="311"/>
      <c r="AFI28" s="311"/>
      <c r="AFJ28" s="311"/>
      <c r="AFK28" s="311"/>
      <c r="AFL28" s="311"/>
      <c r="AFM28" s="311"/>
      <c r="AFN28" s="311"/>
      <c r="AFO28" s="311"/>
      <c r="AFP28" s="311"/>
      <c r="AFQ28" s="311"/>
      <c r="AFR28" s="311"/>
      <c r="AFS28" s="311"/>
      <c r="AFT28" s="311"/>
      <c r="AFU28" s="311"/>
      <c r="AFV28" s="311"/>
      <c r="AFW28" s="311"/>
      <c r="AFX28" s="311"/>
      <c r="AFY28" s="311"/>
      <c r="AFZ28" s="311"/>
      <c r="AGA28" s="311"/>
      <c r="AGB28" s="311"/>
      <c r="AGC28" s="311"/>
      <c r="AGD28" s="311"/>
      <c r="AGE28" s="311"/>
      <c r="AGF28" s="311"/>
      <c r="AGG28" s="311"/>
      <c r="AGH28" s="311"/>
      <c r="AGI28" s="311"/>
      <c r="AGJ28" s="311"/>
      <c r="AGK28" s="311"/>
      <c r="AGL28" s="311"/>
      <c r="AGM28" s="311"/>
      <c r="AGN28" s="311"/>
      <c r="AGO28" s="311"/>
      <c r="AGP28" s="311"/>
      <c r="AGQ28" s="311"/>
      <c r="AGR28" s="311"/>
      <c r="AGS28" s="311"/>
      <c r="AGT28" s="311"/>
      <c r="AGU28" s="311"/>
      <c r="AGV28" s="311"/>
      <c r="AGW28" s="311"/>
      <c r="AGX28" s="311"/>
      <c r="AGY28" s="311"/>
      <c r="AGZ28" s="311"/>
      <c r="AHA28" s="311"/>
      <c r="AHB28" s="311"/>
      <c r="AHC28" s="311"/>
      <c r="AHD28" s="311"/>
      <c r="AHE28" s="311"/>
      <c r="AHF28" s="311"/>
      <c r="AHG28" s="311"/>
      <c r="AHH28" s="311"/>
      <c r="AHI28" s="311"/>
      <c r="AHJ28" s="311"/>
      <c r="AHK28" s="311"/>
      <c r="AHL28" s="311"/>
      <c r="AHM28" s="311"/>
      <c r="AHN28" s="311"/>
      <c r="AHO28" s="311"/>
      <c r="AHP28" s="311"/>
      <c r="AHQ28" s="311"/>
      <c r="AHR28" s="311"/>
      <c r="AHS28" s="311"/>
      <c r="AHT28" s="311"/>
      <c r="AHU28" s="311"/>
      <c r="AHV28" s="311"/>
      <c r="AHW28" s="311"/>
      <c r="AHX28" s="311"/>
      <c r="AHY28" s="311"/>
      <c r="AHZ28" s="311"/>
      <c r="AIA28" s="311"/>
      <c r="AIB28" s="311"/>
      <c r="AIC28" s="311"/>
      <c r="AID28" s="311"/>
      <c r="AIE28" s="311"/>
      <c r="AIF28" s="311"/>
      <c r="AIG28" s="311"/>
      <c r="AIH28" s="311"/>
      <c r="AII28" s="311"/>
      <c r="AIJ28" s="311"/>
      <c r="AIK28" s="311"/>
      <c r="AIL28" s="311"/>
      <c r="AIM28" s="311"/>
      <c r="AIN28" s="311"/>
      <c r="AIO28" s="311"/>
      <c r="AIP28" s="311"/>
      <c r="AIQ28" s="311"/>
      <c r="AIR28" s="311"/>
      <c r="AIS28" s="311"/>
      <c r="AIT28" s="311"/>
      <c r="AIU28" s="311"/>
      <c r="AIV28" s="311"/>
      <c r="AIW28" s="311"/>
      <c r="AIX28" s="311"/>
      <c r="AIY28" s="311"/>
      <c r="AIZ28" s="311"/>
      <c r="AJA28" s="311"/>
      <c r="AJB28" s="311"/>
      <c r="AJC28" s="311"/>
      <c r="AJD28" s="311"/>
      <c r="AJE28" s="311"/>
      <c r="AJF28" s="311"/>
      <c r="AJG28" s="311"/>
      <c r="AJH28" s="311"/>
      <c r="AJI28" s="311"/>
      <c r="AJJ28" s="311"/>
      <c r="AJK28" s="311"/>
      <c r="AJL28" s="311"/>
      <c r="AJM28" s="311"/>
      <c r="AJN28" s="311"/>
      <c r="AJO28" s="311"/>
      <c r="AJP28" s="311"/>
      <c r="AJQ28" s="311"/>
      <c r="AJR28" s="311"/>
      <c r="AJS28" s="311"/>
      <c r="AJT28" s="311"/>
      <c r="AJU28" s="311"/>
      <c r="AJV28" s="311"/>
      <c r="AJW28" s="311"/>
      <c r="AJX28" s="311"/>
      <c r="AJY28" s="311"/>
      <c r="AJZ28" s="311"/>
      <c r="AKA28" s="311"/>
      <c r="AKB28" s="311"/>
      <c r="AKC28" s="311"/>
      <c r="AKD28" s="311"/>
      <c r="AKE28" s="311"/>
      <c r="AKF28" s="311"/>
      <c r="AKG28" s="311"/>
      <c r="AKH28" s="311"/>
      <c r="AKI28" s="311"/>
      <c r="AKJ28" s="311"/>
      <c r="AKK28" s="311"/>
      <c r="AKL28" s="311"/>
      <c r="AKM28" s="311"/>
      <c r="AKN28" s="311"/>
      <c r="AKO28" s="311"/>
      <c r="AKP28" s="311"/>
      <c r="AKQ28" s="311"/>
      <c r="AKR28" s="311"/>
      <c r="AKS28" s="311"/>
      <c r="AKT28" s="311"/>
      <c r="AKU28" s="311"/>
      <c r="AKV28" s="311"/>
      <c r="AKW28" s="311"/>
      <c r="AKX28" s="311"/>
      <c r="AKY28" s="311"/>
      <c r="AKZ28" s="311"/>
      <c r="ALA28" s="311"/>
      <c r="ALB28" s="311"/>
      <c r="ALC28" s="311"/>
      <c r="ALD28" s="311"/>
      <c r="ALE28" s="311"/>
      <c r="ALF28" s="311"/>
      <c r="ALG28" s="311"/>
      <c r="ALH28" s="311"/>
      <c r="ALI28" s="311"/>
      <c r="ALJ28" s="311"/>
      <c r="ALK28" s="311"/>
      <c r="ALL28" s="311"/>
      <c r="ALM28" s="311"/>
      <c r="ALN28" s="311"/>
      <c r="ALO28" s="311"/>
      <c r="ALP28" s="311"/>
      <c r="ALQ28" s="311"/>
      <c r="ALR28" s="311"/>
      <c r="ALS28" s="311"/>
      <c r="ALT28" s="311"/>
      <c r="ALU28" s="311"/>
      <c r="ALV28" s="311"/>
      <c r="ALW28" s="311"/>
      <c r="ALX28" s="311"/>
      <c r="ALY28" s="311"/>
      <c r="ALZ28" s="311"/>
      <c r="AMA28" s="311"/>
      <c r="AMB28" s="311"/>
      <c r="AMC28" s="311"/>
      <c r="AMD28" s="311"/>
      <c r="AME28" s="311"/>
      <c r="AMF28" s="311"/>
      <c r="AMG28" s="311"/>
      <c r="AMH28" s="311"/>
      <c r="AMI28" s="311"/>
      <c r="AMJ28" s="311"/>
      <c r="AMK28" s="311"/>
      <c r="AML28" s="311"/>
      <c r="AMM28" s="311"/>
      <c r="AMN28" s="311"/>
      <c r="AMO28" s="311"/>
      <c r="AMP28" s="311"/>
      <c r="AMQ28" s="311"/>
      <c r="AMR28" s="311"/>
      <c r="AMS28" s="311"/>
      <c r="AMT28" s="311"/>
      <c r="AMU28" s="311"/>
      <c r="AMV28" s="311"/>
      <c r="AMW28" s="311"/>
      <c r="AMX28" s="311"/>
      <c r="AMY28" s="311"/>
      <c r="AMZ28" s="311"/>
      <c r="ANA28" s="311"/>
      <c r="ANB28" s="311"/>
      <c r="ANC28" s="311"/>
      <c r="AND28" s="311"/>
      <c r="ANE28" s="311"/>
      <c r="ANF28" s="311"/>
      <c r="ANG28" s="311"/>
      <c r="ANH28" s="311"/>
      <c r="ANI28" s="311"/>
      <c r="ANJ28" s="311"/>
      <c r="ANK28" s="311"/>
      <c r="ANL28" s="311"/>
      <c r="ANM28" s="311"/>
      <c r="ANN28" s="311"/>
      <c r="ANO28" s="311"/>
      <c r="ANP28" s="311"/>
      <c r="ANQ28" s="311"/>
      <c r="ANR28" s="311"/>
      <c r="ANS28" s="311"/>
      <c r="ANT28" s="311"/>
      <c r="ANU28" s="311"/>
      <c r="ANV28" s="311"/>
      <c r="ANW28" s="311"/>
      <c r="ANX28" s="311"/>
      <c r="ANY28" s="311"/>
      <c r="ANZ28" s="311"/>
      <c r="AOA28" s="311"/>
      <c r="AOB28" s="311"/>
      <c r="AOC28" s="311"/>
      <c r="AOD28" s="311"/>
      <c r="AOE28" s="311"/>
      <c r="AOF28" s="311"/>
      <c r="AOG28" s="311"/>
      <c r="AOH28" s="311"/>
      <c r="AOI28" s="311"/>
      <c r="AOJ28" s="311"/>
      <c r="AOK28" s="311"/>
      <c r="AOL28" s="311"/>
      <c r="AOM28" s="311"/>
      <c r="AON28" s="311"/>
      <c r="AOO28" s="311"/>
      <c r="AOP28" s="311"/>
      <c r="AOQ28" s="311"/>
      <c r="AOR28" s="311"/>
      <c r="AOS28" s="311"/>
      <c r="AOT28" s="311"/>
      <c r="AOU28" s="311"/>
      <c r="AOV28" s="311"/>
      <c r="AOW28" s="311"/>
      <c r="AOX28" s="311"/>
      <c r="AOY28" s="311"/>
      <c r="AOZ28" s="311"/>
      <c r="APA28" s="311"/>
      <c r="APB28" s="311"/>
      <c r="APC28" s="311"/>
      <c r="APD28" s="311"/>
      <c r="APE28" s="311"/>
      <c r="APF28" s="311"/>
      <c r="APG28" s="311"/>
      <c r="APH28" s="311"/>
      <c r="API28" s="311"/>
      <c r="APJ28" s="311"/>
      <c r="APK28" s="311"/>
      <c r="APL28" s="311"/>
      <c r="APM28" s="311"/>
      <c r="APN28" s="311"/>
      <c r="APO28" s="311"/>
      <c r="APP28" s="311"/>
      <c r="APQ28" s="311"/>
      <c r="APR28" s="311"/>
      <c r="APS28" s="311"/>
      <c r="APT28" s="311"/>
      <c r="APU28" s="311"/>
      <c r="APV28" s="311"/>
      <c r="APW28" s="311"/>
      <c r="APX28" s="311"/>
      <c r="APY28" s="311"/>
      <c r="APZ28" s="311"/>
      <c r="AQA28" s="311"/>
      <c r="AQB28" s="311"/>
      <c r="AQC28" s="311"/>
      <c r="AQD28" s="311"/>
      <c r="AQE28" s="311"/>
      <c r="AQF28" s="311"/>
      <c r="AQG28" s="311"/>
      <c r="AQH28" s="311"/>
      <c r="AQI28" s="311"/>
      <c r="AQJ28" s="311"/>
      <c r="AQK28" s="311"/>
      <c r="AQL28" s="311"/>
      <c r="AQM28" s="311"/>
      <c r="AQN28" s="311"/>
      <c r="AQO28" s="311"/>
      <c r="AQP28" s="311"/>
      <c r="AQQ28" s="311"/>
      <c r="AQR28" s="311"/>
      <c r="AQS28" s="311"/>
      <c r="AQT28" s="311"/>
      <c r="AQU28" s="311"/>
      <c r="AQV28" s="311"/>
      <c r="AQW28" s="311"/>
      <c r="AQX28" s="311"/>
      <c r="AQY28" s="311"/>
      <c r="AQZ28" s="311"/>
      <c r="ARA28" s="311"/>
      <c r="ARB28" s="311"/>
      <c r="ARC28" s="311"/>
      <c r="ARD28" s="121"/>
      <c r="ARE28" s="121"/>
      <c r="ARF28" s="121"/>
      <c r="ARG28" s="121"/>
      <c r="ARH28" s="121"/>
      <c r="ARI28" s="121"/>
      <c r="ARJ28" s="121"/>
      <c r="ARK28" s="121"/>
      <c r="ARL28" s="121"/>
      <c r="ARM28" s="121"/>
      <c r="ARN28" s="121"/>
      <c r="ARO28" s="121"/>
      <c r="ARP28" s="121"/>
      <c r="ARQ28" s="121"/>
      <c r="ARR28" s="121"/>
      <c r="ARS28" s="121"/>
      <c r="ART28" s="121"/>
      <c r="ARU28" s="121"/>
      <c r="ARV28" s="121"/>
      <c r="ARW28" s="121"/>
      <c r="ARX28" s="121"/>
      <c r="ARY28" s="121"/>
      <c r="ARZ28" s="121"/>
      <c r="ASA28" s="121"/>
      <c r="ASB28" s="121"/>
      <c r="ASC28" s="121"/>
      <c r="ASD28" s="121"/>
      <c r="ASE28" s="121"/>
      <c r="ASF28" s="121"/>
      <c r="ASG28" s="121"/>
      <c r="ASH28" s="121"/>
      <c r="ASI28" s="121"/>
      <c r="ASJ28" s="121"/>
      <c r="ASK28" s="121"/>
      <c r="ASL28" s="121"/>
      <c r="ASM28" s="121"/>
      <c r="ASN28" s="121"/>
      <c r="ASO28" s="121"/>
      <c r="ASP28" s="121"/>
      <c r="ASQ28" s="121"/>
      <c r="ASR28" s="121"/>
      <c r="ASS28" s="121"/>
      <c r="AST28" s="121"/>
      <c r="ASU28" s="121"/>
      <c r="ASV28" s="121"/>
      <c r="ASW28" s="121"/>
      <c r="ASX28" s="121"/>
      <c r="ASY28" s="121"/>
      <c r="ASZ28" s="121"/>
      <c r="ATA28" s="121"/>
      <c r="ATB28" s="121"/>
      <c r="ATC28" s="121"/>
      <c r="ATD28" s="121"/>
      <c r="ATE28" s="121"/>
      <c r="ATF28" s="121"/>
      <c r="ATG28" s="121"/>
      <c r="ATH28" s="121"/>
      <c r="ATI28" s="121"/>
      <c r="ATJ28" s="121"/>
      <c r="ATK28" s="121"/>
      <c r="ATL28" s="121"/>
      <c r="ATM28" s="121"/>
      <c r="ATN28" s="121"/>
      <c r="ATO28" s="121"/>
      <c r="ATP28" s="121"/>
      <c r="ATQ28" s="121"/>
      <c r="ATR28" s="121"/>
      <c r="ATS28" s="121"/>
      <c r="ATT28" s="121"/>
      <c r="ATU28" s="121"/>
      <c r="ATV28" s="121"/>
      <c r="ATW28" s="121"/>
      <c r="ATX28" s="121"/>
      <c r="ATY28" s="121"/>
      <c r="ATZ28" s="121"/>
      <c r="AUA28" s="121"/>
      <c r="AUB28" s="121"/>
      <c r="AUC28" s="121"/>
      <c r="AUD28" s="121"/>
      <c r="AUE28" s="121"/>
      <c r="AUF28" s="121"/>
      <c r="AUG28" s="121"/>
      <c r="AUH28" s="121"/>
      <c r="AUI28" s="121"/>
      <c r="AUJ28" s="121"/>
      <c r="AUK28" s="121"/>
      <c r="AUL28" s="121"/>
      <c r="AUM28" s="121"/>
      <c r="AUN28" s="121"/>
      <c r="AUO28" s="121"/>
      <c r="AUP28" s="121"/>
      <c r="AUQ28" s="121"/>
      <c r="AUR28" s="121"/>
      <c r="AUS28" s="121"/>
      <c r="AUT28" s="121"/>
      <c r="AUU28" s="121"/>
      <c r="AUV28" s="121"/>
      <c r="AUW28" s="121"/>
      <c r="AUX28" s="121"/>
      <c r="AUY28" s="121"/>
      <c r="AUZ28" s="121"/>
      <c r="AVA28" s="121"/>
      <c r="AVB28" s="121"/>
      <c r="AVC28" s="121"/>
      <c r="AVD28" s="121"/>
      <c r="AVE28" s="121"/>
      <c r="AVF28" s="121"/>
      <c r="AVG28" s="121"/>
      <c r="AVH28" s="121"/>
      <c r="AVI28" s="121"/>
      <c r="AVJ28" s="121"/>
      <c r="AVK28" s="121"/>
      <c r="AVL28" s="121"/>
      <c r="AVM28" s="121"/>
      <c r="AVN28" s="121"/>
      <c r="AVO28" s="121"/>
      <c r="AVP28" s="121"/>
      <c r="AVQ28" s="121"/>
      <c r="AVR28" s="121"/>
      <c r="AVS28" s="121"/>
      <c r="AVT28" s="121"/>
      <c r="AVU28" s="121"/>
      <c r="AVV28" s="121"/>
      <c r="AVW28" s="121"/>
      <c r="AVX28" s="121"/>
      <c r="AVY28" s="121"/>
      <c r="AVZ28" s="121"/>
      <c r="AWA28" s="121"/>
      <c r="AWB28" s="121"/>
      <c r="AWC28" s="121"/>
      <c r="AWD28" s="121"/>
      <c r="AWE28" s="121"/>
      <c r="AWF28" s="121"/>
      <c r="AWG28" s="121"/>
      <c r="AWH28" s="121"/>
      <c r="AWI28" s="121"/>
      <c r="AWJ28" s="121"/>
      <c r="AWK28" s="121"/>
      <c r="AWL28" s="121"/>
      <c r="AWM28" s="121"/>
      <c r="AWN28" s="121"/>
      <c r="AWO28" s="121"/>
      <c r="AWP28" s="121"/>
      <c r="AWQ28" s="121"/>
      <c r="AWR28" s="121"/>
      <c r="AWS28" s="121"/>
      <c r="AWT28" s="121"/>
      <c r="AWU28" s="121"/>
      <c r="AWV28" s="121"/>
      <c r="AWW28" s="121"/>
      <c r="AWX28" s="121"/>
      <c r="AWY28" s="121"/>
      <c r="AWZ28" s="121"/>
      <c r="AXA28" s="121"/>
      <c r="AXB28" s="121"/>
      <c r="AXC28" s="121"/>
      <c r="AXD28" s="121"/>
      <c r="AXE28" s="121"/>
      <c r="AXF28" s="121"/>
      <c r="AXG28" s="121"/>
      <c r="AXH28" s="121"/>
      <c r="AXI28" s="121"/>
      <c r="AXJ28" s="121"/>
      <c r="AXK28" s="121"/>
      <c r="AXL28" s="121"/>
      <c r="AXM28" s="121"/>
      <c r="AXN28" s="121"/>
      <c r="AXO28" s="121"/>
      <c r="AXP28" s="121"/>
      <c r="AXQ28" s="121"/>
      <c r="AXR28" s="121"/>
      <c r="AXS28" s="121"/>
      <c r="AXT28" s="121"/>
      <c r="AXU28" s="121"/>
      <c r="AXV28" s="121"/>
      <c r="AXW28" s="121"/>
      <c r="AXX28" s="121"/>
      <c r="AXY28" s="121"/>
      <c r="AXZ28" s="121"/>
      <c r="AYA28" s="121"/>
      <c r="AYB28" s="121"/>
      <c r="AYC28" s="121"/>
      <c r="AYD28" s="121"/>
      <c r="AYE28" s="121"/>
      <c r="AYF28" s="121"/>
      <c r="AYG28" s="121"/>
      <c r="AYH28" s="121"/>
      <c r="AYI28" s="121"/>
      <c r="AYJ28" s="121"/>
      <c r="AYK28" s="121"/>
      <c r="AYL28" s="121"/>
      <c r="AYM28" s="121"/>
      <c r="AYN28" s="121"/>
      <c r="AYO28" s="121"/>
      <c r="AYP28" s="121"/>
      <c r="AYQ28" s="121"/>
      <c r="AYR28" s="121"/>
      <c r="AYS28" s="121"/>
      <c r="AYT28" s="121"/>
      <c r="AYU28" s="121"/>
      <c r="AYV28" s="121"/>
      <c r="AYW28" s="121"/>
      <c r="AYX28" s="121"/>
      <c r="AYY28" s="121"/>
      <c r="AYZ28" s="121"/>
      <c r="AZA28" s="121"/>
      <c r="AZB28" s="121"/>
      <c r="AZC28" s="121"/>
      <c r="AZD28" s="121"/>
      <c r="AZE28" s="121"/>
      <c r="AZF28" s="121"/>
      <c r="AZG28" s="121"/>
      <c r="AZH28" s="121"/>
      <c r="AZI28" s="121"/>
      <c r="AZJ28" s="121"/>
      <c r="AZK28" s="121"/>
      <c r="AZL28" s="121"/>
      <c r="AZM28" s="121"/>
      <c r="AZN28" s="121"/>
      <c r="AZO28" s="121"/>
      <c r="AZP28" s="121"/>
      <c r="AZQ28" s="121"/>
      <c r="AZR28" s="121"/>
      <c r="AZS28" s="121"/>
      <c r="AZT28" s="121"/>
      <c r="AZU28" s="121"/>
      <c r="AZV28" s="121"/>
      <c r="AZW28" s="121"/>
      <c r="AZX28" s="121"/>
      <c r="AZY28" s="121"/>
      <c r="AZZ28" s="121"/>
      <c r="BAA28" s="121"/>
      <c r="BAB28" s="121"/>
      <c r="BAC28" s="121"/>
      <c r="BAD28" s="121"/>
      <c r="BAE28" s="121"/>
      <c r="BAF28" s="121"/>
      <c r="BAG28" s="121"/>
      <c r="BAH28" s="121"/>
      <c r="BAI28" s="121"/>
      <c r="BAJ28" s="121"/>
      <c r="BAK28" s="121"/>
      <c r="BAL28" s="121"/>
      <c r="BAM28" s="121"/>
      <c r="BAN28" s="121"/>
      <c r="BAO28" s="121"/>
      <c r="BAP28" s="121"/>
      <c r="BAQ28" s="121"/>
      <c r="BAR28" s="121"/>
      <c r="BAS28" s="121"/>
      <c r="BAT28" s="121"/>
      <c r="BAU28" s="121"/>
      <c r="BAV28" s="121"/>
      <c r="BAW28" s="121"/>
      <c r="BAX28" s="121"/>
      <c r="BAY28" s="121"/>
      <c r="BAZ28" s="121"/>
      <c r="BBA28" s="121"/>
      <c r="BBB28" s="121"/>
      <c r="BBC28" s="121"/>
      <c r="BBD28" s="121"/>
      <c r="BBE28" s="121"/>
      <c r="BBF28" s="121"/>
      <c r="BBG28" s="121"/>
      <c r="BBH28" s="121"/>
      <c r="BBI28" s="121"/>
      <c r="BBJ28" s="121"/>
      <c r="BBK28" s="121"/>
      <c r="BBL28" s="121"/>
      <c r="BBM28" s="121"/>
      <c r="BBN28" s="121"/>
      <c r="BBO28" s="121"/>
      <c r="BBP28" s="121"/>
      <c r="BBQ28" s="121"/>
      <c r="BBR28" s="121"/>
      <c r="BBS28" s="121"/>
      <c r="BBT28" s="121"/>
      <c r="BBU28" s="121"/>
      <c r="BBV28" s="121"/>
      <c r="BBW28" s="121"/>
      <c r="BBX28" s="121"/>
      <c r="BBY28" s="121"/>
      <c r="BBZ28" s="121"/>
      <c r="BCA28" s="121"/>
      <c r="BCB28" s="121"/>
      <c r="BCC28" s="121"/>
      <c r="BCD28" s="121"/>
      <c r="BCE28" s="121"/>
      <c r="BCF28" s="121"/>
      <c r="BCG28" s="121"/>
      <c r="BCH28" s="121"/>
      <c r="BCI28" s="121"/>
      <c r="BCJ28" s="121"/>
      <c r="BCK28" s="121"/>
      <c r="BCL28" s="121"/>
      <c r="BCM28" s="121"/>
      <c r="BCN28" s="121"/>
      <c r="BCO28" s="121"/>
      <c r="BCP28" s="121"/>
      <c r="BCQ28" s="121"/>
      <c r="BCR28" s="121"/>
      <c r="BCS28" s="121"/>
      <c r="BCT28" s="121"/>
      <c r="BCU28" s="121"/>
      <c r="BCV28" s="121"/>
      <c r="BCW28" s="121"/>
      <c r="BCX28" s="121"/>
      <c r="BCY28" s="121"/>
      <c r="BCZ28" s="121"/>
      <c r="BDA28" s="121"/>
      <c r="BDB28" s="121"/>
      <c r="BDC28" s="121"/>
      <c r="BDD28" s="121"/>
      <c r="BDE28" s="121"/>
      <c r="BDF28" s="121"/>
      <c r="BDG28" s="121"/>
      <c r="BDH28" s="121"/>
      <c r="BDI28" s="121"/>
      <c r="BDJ28" s="121"/>
      <c r="BDK28" s="121"/>
      <c r="BDL28" s="121"/>
      <c r="BDM28" s="121"/>
      <c r="BDN28" s="121"/>
      <c r="BDO28" s="121"/>
      <c r="BDP28" s="121"/>
      <c r="BDQ28" s="121"/>
      <c r="BDR28" s="121"/>
      <c r="BDS28" s="121"/>
      <c r="BDT28" s="121"/>
      <c r="BDU28" s="121"/>
      <c r="BDV28" s="121"/>
      <c r="BDW28" s="121"/>
      <c r="BDX28" s="121"/>
      <c r="BDY28" s="121"/>
      <c r="BDZ28" s="121"/>
      <c r="BEA28" s="121"/>
      <c r="BEB28" s="121"/>
      <c r="BEC28" s="121"/>
      <c r="BED28" s="121"/>
      <c r="BEE28" s="121"/>
      <c r="BEF28" s="121"/>
      <c r="BEG28" s="121"/>
      <c r="BEH28" s="121"/>
      <c r="BEI28" s="121"/>
      <c r="BEJ28" s="121"/>
      <c r="BEK28" s="121"/>
      <c r="BEL28" s="121"/>
      <c r="BEM28" s="121"/>
      <c r="BEN28" s="121"/>
      <c r="BEO28" s="121"/>
      <c r="BEP28" s="121"/>
      <c r="BEQ28" s="121"/>
      <c r="BER28" s="121"/>
      <c r="BES28" s="121"/>
      <c r="BET28" s="121"/>
      <c r="BEU28" s="121"/>
      <c r="BEV28" s="121"/>
      <c r="BEW28" s="121"/>
      <c r="BEX28" s="121"/>
      <c r="BEY28" s="121"/>
      <c r="BEZ28" s="121"/>
      <c r="BFA28" s="121"/>
      <c r="BFB28" s="121"/>
      <c r="BFC28" s="121"/>
      <c r="BFD28" s="121"/>
      <c r="BFE28" s="121"/>
      <c r="BFF28" s="121"/>
      <c r="BFG28" s="121"/>
      <c r="BFH28" s="121"/>
      <c r="BFI28" s="121"/>
      <c r="BFJ28" s="121"/>
      <c r="BFK28" s="121"/>
      <c r="BFL28" s="121"/>
      <c r="BFM28" s="121"/>
      <c r="BFN28" s="121"/>
      <c r="BFO28" s="121"/>
      <c r="BFP28" s="121"/>
      <c r="BFQ28" s="121"/>
      <c r="BFR28" s="121"/>
      <c r="BFS28" s="121"/>
      <c r="BFT28" s="121"/>
      <c r="BFU28" s="121"/>
      <c r="BFV28" s="121"/>
      <c r="BFW28" s="121"/>
      <c r="BFX28" s="121"/>
      <c r="BFY28" s="121"/>
      <c r="BFZ28" s="121"/>
      <c r="BGA28" s="121"/>
      <c r="BGB28" s="121"/>
      <c r="BGC28" s="121"/>
      <c r="BGD28" s="121"/>
      <c r="BGE28" s="121"/>
      <c r="BGF28" s="121"/>
      <c r="BGG28" s="121"/>
      <c r="BGH28" s="121"/>
      <c r="BGI28" s="121"/>
      <c r="BGJ28" s="121"/>
      <c r="BGK28" s="121"/>
      <c r="BGL28" s="121"/>
      <c r="BGM28" s="121"/>
      <c r="BGN28" s="121"/>
      <c r="BGO28" s="121"/>
      <c r="BGP28" s="121"/>
      <c r="BGQ28" s="121"/>
      <c r="BGR28" s="121"/>
      <c r="BGS28" s="121"/>
      <c r="BGT28" s="121"/>
      <c r="BGU28" s="121"/>
      <c r="BGV28" s="121"/>
      <c r="BGW28" s="121"/>
      <c r="BGX28" s="121"/>
      <c r="BGY28" s="121"/>
      <c r="BGZ28" s="121"/>
      <c r="BHA28" s="121"/>
      <c r="BHB28" s="121"/>
      <c r="BHC28" s="121"/>
      <c r="BHD28" s="121"/>
      <c r="BHE28" s="121"/>
      <c r="BHF28" s="121"/>
      <c r="BHG28" s="121"/>
      <c r="BHH28" s="121"/>
      <c r="BHI28" s="121"/>
      <c r="BHJ28" s="121"/>
      <c r="BHK28" s="121"/>
      <c r="BHL28" s="121"/>
      <c r="BHM28" s="121"/>
      <c r="BHN28" s="121"/>
      <c r="BHO28" s="121"/>
      <c r="BHP28" s="121"/>
      <c r="BHQ28" s="121"/>
      <c r="BHR28" s="121"/>
      <c r="BHS28" s="121"/>
      <c r="BHT28" s="121"/>
      <c r="BHU28" s="121"/>
      <c r="BHV28" s="121"/>
      <c r="BHW28" s="121"/>
      <c r="BHX28" s="121"/>
      <c r="BHY28" s="121"/>
      <c r="BHZ28" s="121"/>
      <c r="BIA28" s="121"/>
      <c r="BIB28" s="121"/>
      <c r="BIC28" s="121"/>
      <c r="BID28" s="121"/>
      <c r="BIE28" s="121"/>
      <c r="BIF28" s="121"/>
      <c r="BIG28" s="121"/>
      <c r="BIH28" s="121"/>
      <c r="BII28" s="121"/>
      <c r="BIJ28" s="121"/>
      <c r="BIK28" s="121"/>
      <c r="BIL28" s="121"/>
      <c r="BIM28" s="121"/>
      <c r="BIN28" s="121"/>
      <c r="BIO28" s="121"/>
      <c r="BIP28" s="121"/>
      <c r="BIQ28" s="121"/>
      <c r="BIR28" s="121"/>
      <c r="BIS28" s="121"/>
      <c r="BIT28" s="121"/>
      <c r="BIU28" s="121"/>
      <c r="BIV28" s="121"/>
      <c r="BIW28" s="121"/>
      <c r="BIX28" s="121"/>
      <c r="BIY28" s="121"/>
      <c r="BIZ28" s="121"/>
      <c r="BJA28" s="121"/>
      <c r="BJB28" s="121"/>
      <c r="BJC28" s="121"/>
      <c r="BJD28" s="121"/>
      <c r="BJE28" s="121"/>
      <c r="BJF28" s="121"/>
      <c r="BJG28" s="121"/>
      <c r="BJH28" s="121"/>
      <c r="BJI28" s="121"/>
      <c r="BJJ28" s="121"/>
      <c r="BJK28" s="121"/>
      <c r="BJL28" s="121"/>
      <c r="BJM28" s="121"/>
      <c r="BJN28" s="121"/>
      <c r="BJO28" s="121"/>
      <c r="BJP28" s="121"/>
      <c r="BJQ28" s="121"/>
      <c r="BJR28" s="121"/>
      <c r="BJS28" s="121"/>
      <c r="BJT28" s="121"/>
      <c r="BJU28" s="121"/>
      <c r="BJV28" s="121"/>
      <c r="BJW28" s="121"/>
      <c r="BJX28" s="121"/>
      <c r="BJY28" s="121"/>
      <c r="BJZ28" s="121"/>
      <c r="BKA28" s="121"/>
      <c r="BKB28" s="121"/>
      <c r="BKC28" s="121"/>
      <c r="BKD28" s="121"/>
      <c r="BKE28" s="121"/>
      <c r="BKF28" s="121"/>
      <c r="BKG28" s="121"/>
      <c r="BKH28" s="121"/>
      <c r="BKI28" s="121"/>
      <c r="BKJ28" s="121"/>
      <c r="BKK28" s="121"/>
      <c r="BKL28" s="121"/>
      <c r="BKM28" s="121"/>
      <c r="BKN28" s="121"/>
      <c r="BKO28" s="121"/>
      <c r="BKP28" s="121"/>
      <c r="BKQ28" s="121"/>
      <c r="BKR28" s="121"/>
      <c r="BKS28" s="121"/>
      <c r="BKT28" s="121"/>
      <c r="BKU28" s="121"/>
      <c r="BKV28" s="121"/>
      <c r="BKW28" s="121"/>
      <c r="BKX28" s="121"/>
      <c r="BKY28" s="121"/>
      <c r="BKZ28" s="121"/>
      <c r="BLA28" s="121"/>
      <c r="BLB28" s="121"/>
      <c r="BLC28" s="121"/>
      <c r="BLD28" s="121"/>
      <c r="BLE28" s="121"/>
      <c r="BLF28" s="121"/>
      <c r="BLG28" s="121"/>
      <c r="BLH28" s="121"/>
      <c r="BLI28" s="121"/>
      <c r="BLJ28" s="121"/>
      <c r="BLK28" s="121"/>
      <c r="BLL28" s="121"/>
      <c r="BLM28" s="121"/>
      <c r="BLN28" s="121"/>
      <c r="BLO28" s="121"/>
      <c r="BLP28" s="121"/>
      <c r="BLQ28" s="121"/>
      <c r="BLR28" s="121"/>
      <c r="BLS28" s="121"/>
      <c r="BLT28" s="121"/>
      <c r="BLU28" s="121"/>
      <c r="BLV28" s="121"/>
      <c r="BLW28" s="121"/>
      <c r="BLX28" s="121"/>
      <c r="BLY28" s="121"/>
      <c r="BLZ28" s="121"/>
      <c r="BMA28" s="121"/>
      <c r="BMB28" s="121"/>
      <c r="BMC28" s="121"/>
      <c r="BMD28" s="121"/>
      <c r="BME28" s="121"/>
      <c r="BMF28" s="121"/>
      <c r="BMG28" s="121"/>
      <c r="BMH28" s="121"/>
      <c r="BMI28" s="121"/>
      <c r="BMJ28" s="121"/>
      <c r="BMK28" s="121"/>
      <c r="BML28" s="121"/>
      <c r="BMM28" s="121"/>
      <c r="BMN28" s="121"/>
      <c r="BMO28" s="121"/>
      <c r="BMP28" s="121"/>
      <c r="BMQ28" s="121"/>
      <c r="BMR28" s="121"/>
      <c r="BMS28" s="121"/>
      <c r="BMT28" s="121"/>
      <c r="BMU28" s="121"/>
      <c r="BMV28" s="121"/>
      <c r="BMW28" s="121"/>
      <c r="BMX28" s="121"/>
      <c r="BMY28" s="121"/>
      <c r="BMZ28" s="121"/>
      <c r="BNA28" s="121"/>
      <c r="BNB28" s="121"/>
      <c r="BNC28" s="121"/>
      <c r="BND28" s="121"/>
      <c r="BNE28" s="121"/>
      <c r="BNF28" s="121"/>
      <c r="BNG28" s="121"/>
      <c r="BNH28" s="121"/>
      <c r="BNI28" s="121"/>
      <c r="BNJ28" s="121"/>
      <c r="BNK28" s="121"/>
      <c r="BNL28" s="121"/>
      <c r="BNM28" s="121"/>
      <c r="BNN28" s="121"/>
      <c r="BNO28" s="121"/>
      <c r="BNP28" s="121"/>
      <c r="BNQ28" s="121"/>
      <c r="BNR28" s="121"/>
      <c r="BNS28" s="121"/>
      <c r="BNT28" s="121"/>
      <c r="BNU28" s="121"/>
      <c r="BNV28" s="121"/>
      <c r="BNW28" s="121"/>
      <c r="BNX28" s="121"/>
      <c r="BNY28" s="121"/>
      <c r="BNZ28" s="121"/>
      <c r="BOA28" s="121"/>
      <c r="BOB28" s="121"/>
      <c r="BOC28" s="121"/>
      <c r="BOD28" s="121"/>
      <c r="BOE28" s="121"/>
      <c r="BOF28" s="121"/>
      <c r="BOG28" s="121"/>
      <c r="BOH28" s="121"/>
      <c r="BOI28" s="121"/>
      <c r="BOJ28" s="121"/>
      <c r="BOK28" s="121"/>
      <c r="BOL28" s="121"/>
      <c r="BOM28" s="121"/>
      <c r="BON28" s="121"/>
      <c r="BOO28" s="121"/>
      <c r="BOP28" s="121"/>
      <c r="BOQ28" s="121"/>
      <c r="BOR28" s="121"/>
      <c r="BOS28" s="121"/>
      <c r="BOT28" s="121"/>
      <c r="BOU28" s="121"/>
      <c r="BOV28" s="121"/>
      <c r="BOW28" s="121"/>
      <c r="BOX28" s="121"/>
      <c r="BOY28" s="121"/>
      <c r="BOZ28" s="121"/>
      <c r="BPA28" s="121"/>
      <c r="BPB28" s="121"/>
      <c r="BPC28" s="121"/>
      <c r="BPD28" s="121"/>
      <c r="BPE28" s="121"/>
      <c r="BPF28" s="121"/>
      <c r="BPG28" s="121"/>
      <c r="BPH28" s="121"/>
      <c r="BPI28" s="121"/>
      <c r="BPJ28" s="121"/>
      <c r="BPK28" s="121"/>
      <c r="BPL28" s="121"/>
      <c r="BPM28" s="121"/>
      <c r="BPN28" s="121"/>
      <c r="BPO28" s="121"/>
      <c r="BPP28" s="121"/>
      <c r="BPQ28" s="121"/>
      <c r="BPR28" s="121"/>
      <c r="BPS28" s="121"/>
      <c r="BPT28" s="121"/>
      <c r="BPU28" s="121"/>
      <c r="BPV28" s="121"/>
      <c r="BPW28" s="121"/>
      <c r="BPX28" s="121"/>
      <c r="BPY28" s="121"/>
      <c r="BPZ28" s="121"/>
      <c r="BQA28" s="121"/>
      <c r="BQB28" s="121"/>
      <c r="BQC28" s="121"/>
      <c r="BQD28" s="121"/>
      <c r="BQE28" s="121"/>
      <c r="BQF28" s="121"/>
      <c r="BQG28" s="121"/>
      <c r="BQH28" s="121"/>
      <c r="BQI28" s="121"/>
      <c r="BQJ28" s="121"/>
      <c r="BQK28" s="121"/>
      <c r="BQL28" s="121"/>
      <c r="BQM28" s="121"/>
      <c r="BQN28" s="121"/>
      <c r="BQO28" s="121"/>
      <c r="BQP28" s="121"/>
      <c r="BQQ28" s="121"/>
      <c r="BQR28" s="121"/>
      <c r="BQS28" s="121"/>
      <c r="BQT28" s="121"/>
      <c r="BQU28" s="121"/>
      <c r="BQV28" s="121"/>
      <c r="BQW28" s="121"/>
      <c r="BQX28" s="121"/>
      <c r="BQY28" s="121"/>
      <c r="BQZ28" s="121"/>
      <c r="BRA28" s="121"/>
      <c r="BRB28" s="121"/>
      <c r="BRC28" s="121"/>
      <c r="BRD28" s="121"/>
      <c r="BRE28" s="121"/>
      <c r="BRF28" s="121"/>
      <c r="BRG28" s="121"/>
      <c r="BRH28" s="121"/>
      <c r="BRI28" s="121"/>
      <c r="BRJ28" s="121"/>
      <c r="BRK28" s="121"/>
      <c r="BRL28" s="121"/>
      <c r="BRM28" s="121"/>
      <c r="BRN28" s="121"/>
      <c r="BRO28" s="121"/>
      <c r="BRP28" s="121"/>
      <c r="BRQ28" s="121"/>
      <c r="BRR28" s="121"/>
      <c r="BRS28" s="121"/>
      <c r="BRT28" s="121"/>
      <c r="BRU28" s="121"/>
      <c r="BRV28" s="121"/>
      <c r="BRW28" s="121"/>
      <c r="BRX28" s="121"/>
      <c r="BRY28" s="121"/>
      <c r="BRZ28" s="121"/>
      <c r="BSA28" s="121"/>
      <c r="BSB28" s="121"/>
      <c r="BSC28" s="121"/>
      <c r="BSD28" s="121"/>
      <c r="BSE28" s="121"/>
      <c r="BSF28" s="121"/>
      <c r="BSG28" s="121"/>
      <c r="BSH28" s="121"/>
      <c r="BSI28" s="121"/>
      <c r="BSJ28" s="121"/>
      <c r="BSK28" s="121"/>
      <c r="BSL28" s="121"/>
      <c r="BSM28" s="121"/>
      <c r="BSN28" s="121"/>
      <c r="BSO28" s="121"/>
      <c r="BSP28" s="121"/>
      <c r="BSQ28" s="121"/>
      <c r="BSR28" s="121"/>
      <c r="BSS28" s="121"/>
      <c r="BST28" s="121"/>
      <c r="BSU28" s="121"/>
      <c r="BSV28" s="121"/>
      <c r="BSW28" s="121"/>
      <c r="BSX28" s="121"/>
      <c r="BSY28" s="121"/>
      <c r="BSZ28" s="121"/>
      <c r="BTA28" s="121"/>
      <c r="BTB28" s="121"/>
      <c r="BTC28" s="121"/>
      <c r="BTD28" s="121"/>
      <c r="BTE28" s="121"/>
      <c r="BTF28" s="121"/>
      <c r="BTG28" s="121"/>
      <c r="BTH28" s="121"/>
      <c r="BTI28" s="121"/>
      <c r="BTJ28" s="121"/>
      <c r="BTK28" s="121"/>
      <c r="BTL28" s="121"/>
      <c r="BTM28" s="121"/>
      <c r="BTN28" s="121"/>
      <c r="BTO28" s="121"/>
      <c r="BTP28" s="121"/>
      <c r="BTQ28" s="121"/>
      <c r="BTR28" s="121"/>
      <c r="BTS28" s="121"/>
      <c r="BTT28" s="121"/>
      <c r="BTU28" s="121"/>
      <c r="BTV28" s="121"/>
      <c r="BTW28" s="121"/>
      <c r="BTX28" s="121"/>
      <c r="BTY28" s="121"/>
      <c r="BTZ28" s="121"/>
      <c r="BUA28" s="121"/>
      <c r="BUB28" s="121"/>
      <c r="BUC28" s="121"/>
      <c r="BUD28" s="121"/>
      <c r="BUE28" s="121"/>
      <c r="BUF28" s="121"/>
      <c r="BUG28" s="121"/>
      <c r="BUH28" s="121"/>
      <c r="BUI28" s="121"/>
      <c r="BUJ28" s="121"/>
      <c r="BUK28" s="121"/>
      <c r="BUL28" s="121"/>
      <c r="BUM28" s="121"/>
      <c r="BUN28" s="121"/>
      <c r="BUO28" s="121"/>
      <c r="BUP28" s="121"/>
      <c r="BUQ28" s="121"/>
      <c r="BUR28" s="121"/>
      <c r="BUS28" s="121"/>
      <c r="BUT28" s="121"/>
      <c r="BUU28" s="121"/>
      <c r="BUV28" s="121"/>
      <c r="BUW28" s="121"/>
      <c r="BUX28" s="121"/>
      <c r="BUY28" s="121"/>
      <c r="BUZ28" s="121"/>
      <c r="BVA28" s="121"/>
      <c r="BVB28" s="121"/>
      <c r="BVC28" s="121"/>
      <c r="BVD28" s="121"/>
      <c r="BVE28" s="121"/>
      <c r="BVF28" s="121"/>
      <c r="BVG28" s="121"/>
      <c r="BVH28" s="121"/>
      <c r="BVI28" s="121"/>
      <c r="BVJ28" s="121"/>
      <c r="BVK28" s="121"/>
      <c r="BVL28" s="121"/>
      <c r="BVM28" s="121"/>
      <c r="BVN28" s="121"/>
      <c r="BVO28" s="121"/>
      <c r="BVP28" s="121"/>
      <c r="BVQ28" s="121"/>
      <c r="BVR28" s="121"/>
      <c r="BVS28" s="121"/>
      <c r="BVT28" s="121"/>
      <c r="BVU28" s="121"/>
      <c r="BVV28" s="121"/>
      <c r="BVW28" s="121"/>
      <c r="BVX28" s="121"/>
      <c r="BVY28" s="121"/>
      <c r="BVZ28" s="121"/>
      <c r="BWA28" s="121"/>
      <c r="BWB28" s="121"/>
      <c r="BWC28" s="121"/>
      <c r="BWD28" s="121"/>
      <c r="BWE28" s="121"/>
      <c r="BWF28" s="121"/>
      <c r="BWG28" s="121"/>
      <c r="BWH28" s="121"/>
      <c r="BWI28" s="121"/>
      <c r="BWJ28" s="121"/>
      <c r="BWK28" s="121"/>
      <c r="BWL28" s="121"/>
      <c r="BWM28" s="121"/>
      <c r="BWN28" s="121"/>
      <c r="BWO28" s="121"/>
      <c r="BWP28" s="121"/>
      <c r="BWQ28" s="121"/>
      <c r="BWR28" s="121"/>
      <c r="BWS28" s="121"/>
      <c r="BWT28" s="121"/>
      <c r="BWU28" s="121"/>
      <c r="BWV28" s="121"/>
      <c r="BWW28" s="121"/>
      <c r="BWX28" s="121"/>
      <c r="BWY28" s="121"/>
      <c r="BWZ28" s="121"/>
      <c r="BXA28" s="121"/>
      <c r="BXB28" s="121"/>
      <c r="BXC28" s="121"/>
      <c r="BXD28" s="121"/>
      <c r="BXE28" s="121"/>
      <c r="BXF28" s="121"/>
      <c r="BXG28" s="121"/>
      <c r="BXH28" s="121"/>
      <c r="BXI28" s="121"/>
      <c r="BXJ28" s="121"/>
      <c r="BXK28" s="121"/>
      <c r="BXL28" s="121"/>
      <c r="BXM28" s="121"/>
      <c r="BXN28" s="121"/>
      <c r="BXO28" s="121"/>
      <c r="BXP28" s="121"/>
      <c r="BXQ28" s="121"/>
      <c r="BXR28" s="121"/>
      <c r="BXS28" s="121"/>
      <c r="BXT28" s="121"/>
      <c r="BXU28" s="121"/>
      <c r="BXV28" s="121"/>
      <c r="BXW28" s="121"/>
      <c r="BXX28" s="121"/>
      <c r="BXY28" s="121"/>
      <c r="BXZ28" s="121"/>
      <c r="BYA28" s="121"/>
      <c r="BYB28" s="121"/>
      <c r="BYC28" s="121"/>
      <c r="BYD28" s="121"/>
      <c r="BYE28" s="121"/>
      <c r="BYF28" s="121"/>
      <c r="BYG28" s="121"/>
      <c r="BYH28" s="121"/>
      <c r="BYI28" s="121"/>
      <c r="BYJ28" s="121"/>
      <c r="BYK28" s="121"/>
      <c r="BYL28" s="121"/>
      <c r="BYM28" s="121"/>
      <c r="BYN28" s="121"/>
      <c r="BYO28" s="121"/>
      <c r="BYP28" s="121"/>
      <c r="BYQ28" s="121"/>
      <c r="BYR28" s="121"/>
      <c r="BYS28" s="121"/>
      <c r="BYT28" s="121"/>
      <c r="BYU28" s="121"/>
      <c r="BYV28" s="121"/>
      <c r="BYW28" s="121"/>
      <c r="BYX28" s="121"/>
      <c r="BYY28" s="121"/>
      <c r="BYZ28" s="121"/>
      <c r="BZA28" s="121"/>
      <c r="BZB28" s="121"/>
      <c r="BZC28" s="121"/>
      <c r="BZD28" s="121"/>
      <c r="BZE28" s="121"/>
      <c r="BZF28" s="121"/>
      <c r="BZG28" s="121"/>
      <c r="BZH28" s="121"/>
      <c r="BZI28" s="121"/>
      <c r="BZJ28" s="121"/>
      <c r="BZK28" s="121"/>
      <c r="BZL28" s="121"/>
      <c r="BZM28" s="121"/>
      <c r="BZN28" s="121"/>
      <c r="BZO28" s="121"/>
      <c r="BZP28" s="121"/>
      <c r="BZQ28" s="121"/>
      <c r="BZR28" s="121"/>
      <c r="BZS28" s="121"/>
      <c r="BZT28" s="121"/>
      <c r="BZU28" s="121"/>
      <c r="BZV28" s="121"/>
      <c r="BZW28" s="121"/>
      <c r="BZX28" s="121"/>
      <c r="BZY28" s="121"/>
      <c r="BZZ28" s="121"/>
      <c r="CAA28" s="121"/>
      <c r="CAB28" s="121"/>
      <c r="CAC28" s="121"/>
      <c r="CAD28" s="121"/>
      <c r="CAE28" s="121"/>
      <c r="CAF28" s="121"/>
      <c r="CAG28" s="121"/>
      <c r="CAH28" s="121"/>
      <c r="CAI28" s="121"/>
      <c r="CAJ28" s="121"/>
      <c r="CAK28" s="121"/>
      <c r="CAL28" s="121"/>
      <c r="CAM28" s="121"/>
      <c r="CAN28" s="121"/>
      <c r="CAO28" s="121"/>
      <c r="CAP28" s="121"/>
      <c r="CAQ28" s="121"/>
      <c r="CAR28" s="121"/>
      <c r="CAS28" s="121"/>
      <c r="CAT28" s="121"/>
      <c r="CAU28" s="121"/>
      <c r="CAV28" s="121"/>
      <c r="CAW28" s="121"/>
      <c r="CAX28" s="121"/>
      <c r="CAY28" s="121"/>
      <c r="CAZ28" s="121"/>
      <c r="CBA28" s="121"/>
      <c r="CBB28" s="121"/>
      <c r="CBC28" s="121"/>
      <c r="CBD28" s="121"/>
      <c r="CBE28" s="121"/>
      <c r="CBF28" s="121"/>
      <c r="CBG28" s="121"/>
      <c r="CBH28" s="121"/>
      <c r="CBI28" s="121"/>
      <c r="CBJ28" s="121"/>
      <c r="CBK28" s="121"/>
      <c r="CBL28" s="121"/>
      <c r="CBM28" s="121"/>
      <c r="CBN28" s="121"/>
      <c r="CBO28" s="121"/>
      <c r="CBP28" s="121"/>
      <c r="CBQ28" s="121"/>
      <c r="CBR28" s="121"/>
      <c r="CBS28" s="121"/>
      <c r="CBT28" s="121"/>
      <c r="CBU28" s="121"/>
      <c r="CBV28" s="121"/>
      <c r="CBW28" s="121"/>
      <c r="CBX28" s="121"/>
      <c r="CBY28" s="121"/>
      <c r="CBZ28" s="121"/>
      <c r="CCA28" s="121"/>
      <c r="CCB28" s="121"/>
      <c r="CCC28" s="121"/>
      <c r="CCD28" s="121"/>
      <c r="CCE28" s="121"/>
      <c r="CCF28" s="121"/>
      <c r="CCG28" s="121"/>
      <c r="CCH28" s="121"/>
      <c r="CCI28" s="121"/>
      <c r="CCJ28" s="121"/>
      <c r="CCK28" s="121"/>
      <c r="CCL28" s="121"/>
      <c r="CCM28" s="121"/>
      <c r="CCN28" s="121"/>
      <c r="CCO28" s="121"/>
      <c r="CCP28" s="121"/>
      <c r="CCQ28" s="121"/>
      <c r="CCR28" s="121"/>
      <c r="CCS28" s="121"/>
      <c r="CCT28" s="121"/>
      <c r="CCU28" s="121"/>
      <c r="CCV28" s="121"/>
      <c r="CCW28" s="121"/>
      <c r="CCX28" s="121"/>
      <c r="CCY28" s="121"/>
      <c r="CCZ28" s="121"/>
      <c r="CDA28" s="121"/>
      <c r="CDB28" s="121"/>
      <c r="CDC28" s="121"/>
      <c r="CDD28" s="121"/>
      <c r="CDE28" s="121"/>
      <c r="CDF28" s="121"/>
      <c r="CDG28" s="121"/>
      <c r="CDH28" s="121"/>
      <c r="CDI28" s="121"/>
      <c r="CDJ28" s="121"/>
      <c r="CDK28" s="121"/>
      <c r="CDL28" s="121"/>
      <c r="CDM28" s="121"/>
      <c r="CDN28" s="121"/>
      <c r="CDO28" s="121"/>
      <c r="CDP28" s="121"/>
      <c r="CDQ28" s="121"/>
      <c r="CDR28" s="121"/>
      <c r="CDS28" s="121"/>
      <c r="CDT28" s="121"/>
      <c r="CDU28" s="121"/>
      <c r="CDV28" s="121"/>
      <c r="CDW28" s="121"/>
      <c r="CDX28" s="121"/>
      <c r="CDY28" s="121"/>
      <c r="CDZ28" s="121"/>
      <c r="CEA28" s="121"/>
      <c r="CEB28" s="121"/>
      <c r="CEC28" s="121"/>
      <c r="CED28" s="121"/>
      <c r="CEE28" s="121"/>
      <c r="CEF28" s="121"/>
      <c r="CEG28" s="121"/>
      <c r="CEH28" s="121"/>
      <c r="CEI28" s="121"/>
      <c r="CEJ28" s="121"/>
      <c r="CEK28" s="121"/>
      <c r="CEL28" s="121"/>
      <c r="CEM28" s="121"/>
      <c r="CEN28" s="121"/>
      <c r="CEO28" s="121"/>
      <c r="CEP28" s="121"/>
      <c r="CEQ28" s="121"/>
      <c r="CER28" s="121"/>
      <c r="CES28" s="121"/>
      <c r="CET28" s="121"/>
      <c r="CEU28" s="121"/>
      <c r="CEV28" s="121"/>
      <c r="CEW28" s="121"/>
      <c r="CEX28" s="121"/>
      <c r="CEY28" s="121"/>
      <c r="CEZ28" s="121"/>
      <c r="CFA28" s="121"/>
      <c r="CFB28" s="121"/>
      <c r="CFC28" s="121"/>
      <c r="CFD28" s="121"/>
      <c r="CFE28" s="121"/>
      <c r="CFF28" s="121"/>
      <c r="CFG28" s="121"/>
      <c r="CFH28" s="121"/>
      <c r="CFI28" s="121"/>
      <c r="CFJ28" s="121"/>
      <c r="CFK28" s="121"/>
      <c r="CFL28" s="121"/>
      <c r="CFM28" s="121"/>
      <c r="CFN28" s="121"/>
      <c r="CFO28" s="121"/>
      <c r="CFP28" s="121"/>
      <c r="CFQ28" s="121"/>
      <c r="CFR28" s="121"/>
      <c r="CFS28" s="121"/>
      <c r="CFT28" s="121"/>
      <c r="CFU28" s="121"/>
      <c r="CFV28" s="121"/>
      <c r="CFW28" s="121"/>
      <c r="CFX28" s="121"/>
      <c r="CFY28" s="121"/>
      <c r="CFZ28" s="121"/>
      <c r="CGA28" s="121"/>
      <c r="CGB28" s="121"/>
      <c r="CGC28" s="121"/>
      <c r="CGD28" s="121"/>
      <c r="CGE28" s="121"/>
      <c r="CGF28" s="121"/>
      <c r="CGG28" s="121"/>
      <c r="CGH28" s="121"/>
      <c r="CGI28" s="121"/>
      <c r="CGJ28" s="121"/>
      <c r="CGK28" s="121"/>
      <c r="CGL28" s="121"/>
      <c r="CGM28" s="121"/>
      <c r="CGN28" s="121"/>
      <c r="CGO28" s="121"/>
      <c r="CGP28" s="121"/>
      <c r="CGQ28" s="121"/>
      <c r="CGR28" s="121"/>
      <c r="CGS28" s="121"/>
      <c r="CGT28" s="121"/>
      <c r="CGU28" s="121"/>
      <c r="CGV28" s="121"/>
      <c r="CGW28" s="121"/>
      <c r="CGX28" s="121"/>
      <c r="CGY28" s="121"/>
      <c r="CGZ28" s="121"/>
      <c r="CHA28" s="121"/>
      <c r="CHB28" s="121"/>
      <c r="CHC28" s="121"/>
      <c r="CHD28" s="121"/>
      <c r="CHE28" s="121"/>
      <c r="CHF28" s="121"/>
      <c r="CHG28" s="121"/>
      <c r="CHH28" s="121"/>
      <c r="CHI28" s="121"/>
      <c r="CHJ28" s="121"/>
      <c r="CHK28" s="121"/>
      <c r="CHL28" s="121"/>
      <c r="CHM28" s="121"/>
      <c r="CHN28" s="121"/>
      <c r="CHO28" s="121"/>
      <c r="CHP28" s="121"/>
      <c r="CHQ28" s="121"/>
      <c r="CHR28" s="121"/>
      <c r="CHS28" s="121"/>
      <c r="CHT28" s="121"/>
      <c r="CHU28" s="121"/>
      <c r="CHV28" s="121"/>
      <c r="CHW28" s="121"/>
      <c r="CHX28" s="121"/>
      <c r="CHY28" s="121"/>
      <c r="CHZ28" s="121"/>
      <c r="CIA28" s="121"/>
      <c r="CIB28" s="121"/>
      <c r="CIC28" s="121"/>
      <c r="CID28" s="121"/>
      <c r="CIE28" s="121"/>
      <c r="CIF28" s="121"/>
      <c r="CIG28" s="121"/>
      <c r="CIH28" s="121"/>
      <c r="CII28" s="121"/>
      <c r="CIJ28" s="121"/>
      <c r="CIK28" s="121"/>
      <c r="CIL28" s="121"/>
      <c r="CIM28" s="121"/>
      <c r="CIN28" s="121"/>
      <c r="CIO28" s="121"/>
      <c r="CIP28" s="121"/>
      <c r="CIQ28" s="121"/>
      <c r="CIR28" s="121"/>
      <c r="CIS28" s="121"/>
      <c r="CIT28" s="121"/>
      <c r="CIU28" s="121"/>
      <c r="CIV28" s="121"/>
      <c r="CIW28" s="121"/>
      <c r="CIX28" s="121"/>
      <c r="CIY28" s="121"/>
      <c r="CIZ28" s="121"/>
      <c r="CJA28" s="121"/>
      <c r="CJB28" s="121"/>
      <c r="CJC28" s="121"/>
      <c r="CJD28" s="121"/>
      <c r="CJE28" s="121"/>
      <c r="CJF28" s="121"/>
      <c r="CJG28" s="121"/>
      <c r="CJH28" s="121"/>
      <c r="CJI28" s="121"/>
      <c r="CJJ28" s="121"/>
      <c r="CJK28" s="121"/>
      <c r="CJL28" s="121"/>
      <c r="CJM28" s="121"/>
      <c r="CJN28" s="121"/>
      <c r="CJO28" s="121"/>
      <c r="CJP28" s="121"/>
      <c r="CJQ28" s="121"/>
      <c r="CJR28" s="121"/>
      <c r="CJS28" s="121"/>
      <c r="CJT28" s="121"/>
      <c r="CJU28" s="121"/>
      <c r="CJV28" s="121"/>
      <c r="CJW28" s="121"/>
      <c r="CJX28" s="121"/>
      <c r="CJY28" s="121"/>
      <c r="CJZ28" s="121"/>
      <c r="CKA28" s="121"/>
      <c r="CKB28" s="121"/>
      <c r="CKC28" s="121"/>
      <c r="CKD28" s="121"/>
      <c r="CKE28" s="121"/>
      <c r="CKF28" s="121"/>
      <c r="CKG28" s="121"/>
      <c r="CKH28" s="121"/>
      <c r="CKI28" s="121"/>
      <c r="CKJ28" s="121"/>
      <c r="CKK28" s="121"/>
      <c r="CKL28" s="121"/>
      <c r="CKM28" s="121"/>
      <c r="CKN28" s="121"/>
      <c r="CKO28" s="121"/>
      <c r="CKP28" s="121"/>
      <c r="CKQ28" s="121"/>
      <c r="CKR28" s="121"/>
      <c r="CKS28" s="121"/>
      <c r="CKT28" s="121"/>
      <c r="CKU28" s="121"/>
      <c r="CKV28" s="121"/>
      <c r="CKW28" s="121"/>
      <c r="CKX28" s="121"/>
      <c r="CKY28" s="121"/>
      <c r="CKZ28" s="121"/>
      <c r="CLA28" s="121"/>
      <c r="CLB28" s="121"/>
      <c r="CLC28" s="121"/>
      <c r="CLD28" s="121"/>
      <c r="CLE28" s="121"/>
      <c r="CLF28" s="121"/>
      <c r="CLG28" s="121"/>
      <c r="CLH28" s="121"/>
      <c r="CLI28" s="121"/>
      <c r="CLJ28" s="121"/>
      <c r="CLK28" s="121"/>
      <c r="CLL28" s="121"/>
      <c r="CLM28" s="121"/>
      <c r="CLN28" s="121"/>
      <c r="CLO28" s="121"/>
      <c r="CLP28" s="121"/>
      <c r="CLQ28" s="121"/>
      <c r="CLR28" s="121"/>
      <c r="CLS28" s="121"/>
      <c r="CLT28" s="121"/>
      <c r="CLU28" s="121"/>
      <c r="CLV28" s="121"/>
      <c r="CLW28" s="121"/>
      <c r="CLX28" s="121"/>
      <c r="CLY28" s="121"/>
      <c r="CLZ28" s="121"/>
      <c r="CMA28" s="121"/>
      <c r="CMB28" s="121"/>
      <c r="CMC28" s="121"/>
      <c r="CMD28" s="121"/>
      <c r="CME28" s="121"/>
      <c r="CMF28" s="121"/>
      <c r="CMG28" s="121"/>
      <c r="CMH28" s="121"/>
      <c r="CMI28" s="121"/>
      <c r="CMJ28" s="121"/>
      <c r="CMK28" s="121"/>
      <c r="CML28" s="121"/>
      <c r="CMM28" s="121"/>
      <c r="CMN28" s="121"/>
      <c r="CMO28" s="121"/>
      <c r="CMP28" s="121"/>
      <c r="CMQ28" s="121"/>
      <c r="CMR28" s="121"/>
      <c r="CMS28" s="121"/>
      <c r="CMT28" s="121"/>
      <c r="CMU28" s="121"/>
      <c r="CMV28" s="121"/>
      <c r="CMW28" s="121"/>
      <c r="CMX28" s="121"/>
      <c r="CMY28" s="121"/>
      <c r="CMZ28" s="121"/>
      <c r="CNA28" s="121"/>
      <c r="CNB28" s="121"/>
      <c r="CNC28" s="121"/>
      <c r="CND28" s="121"/>
      <c r="CNE28" s="121"/>
      <c r="CNF28" s="121"/>
      <c r="CNG28" s="121"/>
      <c r="CNH28" s="121"/>
      <c r="CNI28" s="121"/>
      <c r="CNJ28" s="121"/>
      <c r="CNK28" s="121"/>
      <c r="CNL28" s="121"/>
      <c r="CNM28" s="121"/>
      <c r="CNN28" s="121"/>
      <c r="CNO28" s="121"/>
      <c r="CNP28" s="121"/>
      <c r="CNQ28" s="121"/>
      <c r="CNR28" s="121"/>
      <c r="CNS28" s="121"/>
      <c r="CNT28" s="121"/>
      <c r="CNU28" s="121"/>
      <c r="CNV28" s="121"/>
      <c r="CNW28" s="121"/>
      <c r="CNX28" s="121"/>
      <c r="CNY28" s="121"/>
      <c r="CNZ28" s="121"/>
      <c r="COA28" s="121"/>
      <c r="COB28" s="121"/>
      <c r="COC28" s="121"/>
      <c r="COD28" s="121"/>
      <c r="COE28" s="121"/>
      <c r="COF28" s="121"/>
      <c r="COG28" s="121"/>
      <c r="COH28" s="121"/>
      <c r="COI28" s="121"/>
      <c r="COJ28" s="121"/>
      <c r="COK28" s="121"/>
      <c r="COL28" s="121"/>
      <c r="COM28" s="121"/>
      <c r="CON28" s="121"/>
      <c r="COO28" s="121"/>
      <c r="COP28" s="121"/>
      <c r="COQ28" s="121"/>
      <c r="COR28" s="121"/>
      <c r="COS28" s="121"/>
      <c r="COT28" s="121"/>
      <c r="COU28" s="121"/>
      <c r="COV28" s="121"/>
      <c r="COW28" s="121"/>
      <c r="COX28" s="121"/>
      <c r="COY28" s="121"/>
      <c r="COZ28" s="121"/>
      <c r="CPA28" s="121"/>
      <c r="CPB28" s="121"/>
      <c r="CPC28" s="121"/>
      <c r="CPD28" s="121"/>
      <c r="CPE28" s="121"/>
      <c r="CPF28" s="121"/>
      <c r="CPG28" s="121"/>
      <c r="CPH28" s="121"/>
      <c r="CPI28" s="121"/>
      <c r="CPJ28" s="121"/>
      <c r="CPK28" s="121"/>
      <c r="CPL28" s="121"/>
      <c r="CPM28" s="121"/>
      <c r="CPN28" s="121"/>
      <c r="CPO28" s="121"/>
      <c r="CPP28" s="121"/>
      <c r="CPQ28" s="121"/>
      <c r="CPR28" s="121"/>
      <c r="CPS28" s="121"/>
      <c r="CPT28" s="121"/>
      <c r="CPU28" s="121"/>
      <c r="CPV28" s="121"/>
      <c r="CPW28" s="121"/>
      <c r="CPX28" s="121"/>
      <c r="CPY28" s="121"/>
      <c r="CPZ28" s="121"/>
      <c r="CQA28" s="121"/>
      <c r="CQB28" s="121"/>
      <c r="CQC28" s="121"/>
      <c r="CQD28" s="121"/>
      <c r="CQE28" s="121"/>
      <c r="CQF28" s="121"/>
      <c r="CQG28" s="121"/>
      <c r="CQH28" s="121"/>
      <c r="CQI28" s="121"/>
      <c r="CQJ28" s="121"/>
      <c r="CQK28" s="121"/>
      <c r="CQL28" s="121"/>
      <c r="CQM28" s="121"/>
      <c r="CQN28" s="121"/>
      <c r="CQO28" s="121"/>
      <c r="CQP28" s="121"/>
      <c r="CQQ28" s="121"/>
      <c r="CQR28" s="121"/>
      <c r="CQS28" s="121"/>
      <c r="CQT28" s="121"/>
      <c r="CQU28" s="121"/>
      <c r="CQV28" s="121"/>
      <c r="CQW28" s="121"/>
      <c r="CQX28" s="121"/>
      <c r="CQY28" s="121"/>
      <c r="CQZ28" s="121"/>
      <c r="CRA28" s="121"/>
      <c r="CRB28" s="121"/>
      <c r="CRC28" s="121"/>
      <c r="CRD28" s="121"/>
      <c r="CRE28" s="121"/>
      <c r="CRF28" s="121"/>
      <c r="CRG28" s="121"/>
      <c r="CRH28" s="121"/>
      <c r="CRI28" s="121"/>
      <c r="CRJ28" s="121"/>
      <c r="CRK28" s="121"/>
      <c r="CRL28" s="121"/>
      <c r="CRM28" s="121"/>
      <c r="CRN28" s="121"/>
      <c r="CRO28" s="121"/>
      <c r="CRP28" s="121"/>
      <c r="CRQ28" s="121"/>
      <c r="CRR28" s="121"/>
      <c r="CRS28" s="121"/>
      <c r="CRT28" s="121"/>
      <c r="CRU28" s="121"/>
      <c r="CRV28" s="121"/>
      <c r="CRW28" s="121"/>
      <c r="CRX28" s="121"/>
      <c r="CRY28" s="121"/>
      <c r="CRZ28" s="121"/>
      <c r="CSA28" s="121"/>
      <c r="CSB28" s="121"/>
      <c r="CSC28" s="121"/>
      <c r="CSD28" s="121"/>
      <c r="CSE28" s="121"/>
      <c r="CSF28" s="121"/>
      <c r="CSG28" s="121"/>
      <c r="CSH28" s="121"/>
      <c r="CSI28" s="121"/>
      <c r="CSJ28" s="121"/>
      <c r="CSK28" s="121"/>
      <c r="CSL28" s="121"/>
      <c r="CSM28" s="121"/>
      <c r="CSN28" s="121"/>
      <c r="CSO28" s="121"/>
      <c r="CSP28" s="121"/>
      <c r="CSQ28" s="121"/>
      <c r="CSR28" s="121"/>
      <c r="CSS28" s="121"/>
      <c r="CST28" s="121"/>
      <c r="CSU28" s="121"/>
      <c r="CSV28" s="121"/>
      <c r="CSW28" s="121"/>
      <c r="CSX28" s="121"/>
      <c r="CSY28" s="121"/>
      <c r="CSZ28" s="121"/>
      <c r="CTA28" s="121"/>
      <c r="CTB28" s="121"/>
      <c r="CTC28" s="121"/>
      <c r="CTD28" s="121"/>
      <c r="CTE28" s="121"/>
      <c r="CTF28" s="121"/>
      <c r="CTG28" s="121"/>
      <c r="CTH28" s="121"/>
      <c r="CTI28" s="121"/>
      <c r="CTJ28" s="121"/>
      <c r="CTK28" s="121"/>
      <c r="CTL28" s="121"/>
      <c r="CTM28" s="121"/>
      <c r="CTN28" s="121"/>
      <c r="CTO28" s="121"/>
      <c r="CTP28" s="121"/>
      <c r="CTQ28" s="121"/>
      <c r="CTR28" s="121"/>
      <c r="CTS28" s="121"/>
      <c r="CTT28" s="121"/>
      <c r="CTU28" s="121"/>
      <c r="CTV28" s="121"/>
      <c r="CTW28" s="121"/>
      <c r="CTX28" s="121"/>
      <c r="CTY28" s="121"/>
      <c r="CTZ28" s="121"/>
      <c r="CUA28" s="121"/>
      <c r="CUB28" s="121"/>
      <c r="CUC28" s="121"/>
      <c r="CUD28" s="121"/>
      <c r="CUE28" s="121"/>
      <c r="CUF28" s="121"/>
      <c r="CUG28" s="121"/>
      <c r="CUH28" s="121"/>
      <c r="CUI28" s="121"/>
      <c r="CUJ28" s="121"/>
      <c r="CUK28" s="121"/>
      <c r="CUL28" s="121"/>
      <c r="CUM28" s="121"/>
      <c r="CUN28" s="121"/>
      <c r="CUO28" s="121"/>
      <c r="CUP28" s="121"/>
      <c r="CUQ28" s="121"/>
      <c r="CUR28" s="121"/>
      <c r="CUS28" s="121"/>
      <c r="CUT28" s="121"/>
      <c r="CUU28" s="121"/>
      <c r="CUV28" s="121"/>
      <c r="CUW28" s="121"/>
      <c r="CUX28" s="121"/>
      <c r="CUY28" s="121"/>
      <c r="CUZ28" s="121"/>
      <c r="CVA28" s="121"/>
      <c r="CVB28" s="121"/>
      <c r="CVC28" s="121"/>
      <c r="CVD28" s="121"/>
      <c r="CVE28" s="121"/>
      <c r="CVF28" s="121"/>
      <c r="CVG28" s="121"/>
      <c r="CVH28" s="121"/>
      <c r="CVI28" s="121"/>
      <c r="CVJ28" s="121"/>
      <c r="CVK28" s="121"/>
      <c r="CVL28" s="121"/>
      <c r="CVM28" s="121"/>
      <c r="CVN28" s="121"/>
      <c r="CVO28" s="121"/>
      <c r="CVP28" s="121"/>
      <c r="CVQ28" s="121"/>
      <c r="CVR28" s="121"/>
      <c r="CVS28" s="121"/>
      <c r="CVT28" s="121"/>
      <c r="CVU28" s="121"/>
      <c r="CVV28" s="121"/>
      <c r="CVW28" s="121"/>
      <c r="CVX28" s="121"/>
      <c r="CVY28" s="121"/>
      <c r="CVZ28" s="121"/>
      <c r="CWA28" s="121"/>
      <c r="CWB28" s="121"/>
      <c r="CWC28" s="121"/>
      <c r="CWD28" s="121"/>
      <c r="CWE28" s="121"/>
      <c r="CWF28" s="121"/>
      <c r="CWG28" s="121"/>
      <c r="CWH28" s="121"/>
      <c r="CWI28" s="121"/>
      <c r="CWJ28" s="121"/>
      <c r="CWK28" s="121"/>
      <c r="CWL28" s="121"/>
      <c r="CWM28" s="121"/>
      <c r="CWN28" s="121"/>
      <c r="CWO28" s="121"/>
      <c r="CWP28" s="121"/>
      <c r="CWQ28" s="121"/>
      <c r="CWR28" s="121"/>
      <c r="CWS28" s="121"/>
      <c r="CWT28" s="121"/>
      <c r="CWU28" s="121"/>
      <c r="CWV28" s="121"/>
      <c r="CWW28" s="121"/>
      <c r="CWX28" s="121"/>
      <c r="CWY28" s="121"/>
      <c r="CWZ28" s="121"/>
      <c r="CXA28" s="121"/>
      <c r="CXB28" s="121"/>
      <c r="CXC28" s="121"/>
      <c r="CXD28" s="121"/>
      <c r="CXE28" s="121"/>
      <c r="CXF28" s="121"/>
      <c r="CXG28" s="121"/>
      <c r="CXH28" s="121"/>
      <c r="CXI28" s="121"/>
      <c r="CXJ28" s="121"/>
      <c r="CXK28" s="121"/>
      <c r="CXL28" s="121"/>
      <c r="CXM28" s="121"/>
      <c r="CXN28" s="121"/>
      <c r="CXO28" s="121"/>
      <c r="CXP28" s="121"/>
      <c r="CXQ28" s="121"/>
      <c r="CXR28" s="121"/>
      <c r="CXS28" s="121"/>
      <c r="CXT28" s="121"/>
      <c r="CXU28" s="121"/>
      <c r="CXV28" s="121"/>
      <c r="CXW28" s="121"/>
      <c r="CXX28" s="121"/>
      <c r="CXY28" s="121"/>
      <c r="CXZ28" s="121"/>
      <c r="CYA28" s="121"/>
      <c r="CYB28" s="121"/>
      <c r="CYC28" s="121"/>
      <c r="CYD28" s="121"/>
      <c r="CYE28" s="121"/>
      <c r="CYF28" s="121"/>
      <c r="CYG28" s="121"/>
      <c r="CYH28" s="121"/>
      <c r="CYI28" s="121"/>
      <c r="CYJ28" s="121"/>
      <c r="CYK28" s="121"/>
      <c r="CYL28" s="121"/>
      <c r="CYM28" s="121"/>
      <c r="CYN28" s="121"/>
      <c r="CYO28" s="121"/>
      <c r="CYP28" s="121"/>
      <c r="CYQ28" s="121"/>
      <c r="CYR28" s="121"/>
      <c r="CYS28" s="121"/>
      <c r="CYT28" s="121"/>
      <c r="CYU28" s="121"/>
      <c r="CYV28" s="121"/>
      <c r="CYW28" s="121"/>
      <c r="CYX28" s="121"/>
      <c r="CYY28" s="121"/>
      <c r="CYZ28" s="121"/>
      <c r="CZA28" s="121"/>
      <c r="CZB28" s="121"/>
      <c r="CZC28" s="121"/>
      <c r="CZD28" s="121"/>
      <c r="CZE28" s="121"/>
      <c r="CZF28" s="121"/>
      <c r="CZG28" s="121"/>
      <c r="CZH28" s="121"/>
      <c r="CZI28" s="121"/>
      <c r="CZJ28" s="121"/>
      <c r="CZK28" s="121"/>
      <c r="CZL28" s="121"/>
      <c r="CZM28" s="121"/>
      <c r="CZN28" s="121"/>
      <c r="CZO28" s="121"/>
      <c r="CZP28" s="121"/>
      <c r="CZQ28" s="121"/>
      <c r="CZR28" s="121"/>
      <c r="CZS28" s="121"/>
      <c r="CZT28" s="121"/>
      <c r="CZU28" s="121"/>
      <c r="CZV28" s="121"/>
      <c r="CZW28" s="121"/>
      <c r="CZX28" s="121"/>
      <c r="CZY28" s="121"/>
      <c r="CZZ28" s="121"/>
      <c r="DAA28" s="121"/>
      <c r="DAB28" s="121"/>
      <c r="DAC28" s="121"/>
      <c r="DAD28" s="121"/>
      <c r="DAE28" s="121"/>
      <c r="DAF28" s="121"/>
      <c r="DAG28" s="121"/>
      <c r="DAH28" s="121"/>
      <c r="DAI28" s="121"/>
      <c r="DAJ28" s="121"/>
      <c r="DAK28" s="121"/>
      <c r="DAL28" s="121"/>
      <c r="DAM28" s="121"/>
      <c r="DAN28" s="121"/>
      <c r="DAO28" s="121"/>
      <c r="DAP28" s="121"/>
      <c r="DAQ28" s="121"/>
      <c r="DAR28" s="121"/>
      <c r="DAS28" s="121"/>
      <c r="DAT28" s="121"/>
      <c r="DAU28" s="121"/>
      <c r="DAV28" s="121"/>
      <c r="DAW28" s="121"/>
      <c r="DAX28" s="121"/>
      <c r="DAY28" s="121"/>
      <c r="DAZ28" s="121"/>
      <c r="DBA28" s="121"/>
      <c r="DBB28" s="121"/>
      <c r="DBC28" s="121"/>
      <c r="DBD28" s="121"/>
      <c r="DBE28" s="121"/>
      <c r="DBF28" s="121"/>
      <c r="DBG28" s="121"/>
      <c r="DBH28" s="121"/>
      <c r="DBI28" s="121"/>
      <c r="DBJ28" s="121"/>
      <c r="DBK28" s="121"/>
      <c r="DBL28" s="121"/>
      <c r="DBM28" s="121"/>
      <c r="DBN28" s="121"/>
      <c r="DBO28" s="121"/>
      <c r="DBP28" s="121"/>
      <c r="DBQ28" s="121"/>
      <c r="DBR28" s="121"/>
      <c r="DBS28" s="121"/>
      <c r="DBT28" s="121"/>
      <c r="DBU28" s="121"/>
      <c r="DBV28" s="121"/>
      <c r="DBW28" s="121"/>
      <c r="DBX28" s="121"/>
      <c r="DBY28" s="121"/>
      <c r="DBZ28" s="121"/>
      <c r="DCA28" s="121"/>
      <c r="DCB28" s="121"/>
      <c r="DCC28" s="121"/>
      <c r="DCD28" s="121"/>
      <c r="DCE28" s="121"/>
      <c r="DCF28" s="121"/>
      <c r="DCG28" s="121"/>
      <c r="DCH28" s="121"/>
      <c r="DCI28" s="121"/>
      <c r="DCJ28" s="121"/>
      <c r="DCK28" s="121"/>
      <c r="DCL28" s="121"/>
      <c r="DCM28" s="121"/>
      <c r="DCN28" s="121"/>
      <c r="DCO28" s="121"/>
      <c r="DCP28" s="121"/>
      <c r="DCQ28" s="121"/>
      <c r="DCR28" s="121"/>
      <c r="DCS28" s="121"/>
      <c r="DCT28" s="121"/>
      <c r="DCU28" s="121"/>
      <c r="DCV28" s="121"/>
      <c r="DCW28" s="121"/>
      <c r="DCX28" s="121"/>
      <c r="DCY28" s="121"/>
      <c r="DCZ28" s="121"/>
      <c r="DDA28" s="121"/>
      <c r="DDB28" s="121"/>
      <c r="DDC28" s="121"/>
      <c r="DDD28" s="121"/>
      <c r="DDE28" s="121"/>
      <c r="DDF28" s="121"/>
      <c r="DDG28" s="121"/>
      <c r="DDH28" s="121"/>
      <c r="DDI28" s="121"/>
      <c r="DDJ28" s="121"/>
      <c r="DDK28" s="121"/>
      <c r="DDL28" s="121"/>
      <c r="DDM28" s="121"/>
      <c r="DDN28" s="121"/>
      <c r="DDO28" s="121"/>
      <c r="DDP28" s="121"/>
      <c r="DDQ28" s="121"/>
      <c r="DDR28" s="121"/>
      <c r="DDS28" s="121"/>
      <c r="DDT28" s="121"/>
      <c r="DDU28" s="121"/>
      <c r="DDV28" s="121"/>
      <c r="DDW28" s="121"/>
      <c r="DDX28" s="121"/>
      <c r="DDY28" s="121"/>
      <c r="DDZ28" s="121"/>
      <c r="DEA28" s="121"/>
      <c r="DEB28" s="121"/>
      <c r="DEC28" s="121"/>
      <c r="DED28" s="121"/>
      <c r="DEE28" s="121"/>
      <c r="DEF28" s="121"/>
      <c r="DEG28" s="121"/>
      <c r="DEH28" s="121"/>
      <c r="DEI28" s="121"/>
      <c r="DEJ28" s="121"/>
      <c r="DEK28" s="121"/>
      <c r="DEL28" s="121"/>
      <c r="DEM28" s="121"/>
      <c r="DEN28" s="121"/>
      <c r="DEO28" s="121"/>
      <c r="DEP28" s="121"/>
      <c r="DEQ28" s="121"/>
      <c r="DER28" s="121"/>
      <c r="DES28" s="121"/>
      <c r="DET28" s="121"/>
      <c r="DEU28" s="121"/>
      <c r="DEV28" s="121"/>
      <c r="DEW28" s="121"/>
      <c r="DEX28" s="121"/>
      <c r="DEY28" s="121"/>
      <c r="DEZ28" s="121"/>
      <c r="DFA28" s="121"/>
      <c r="DFB28" s="121"/>
      <c r="DFC28" s="121"/>
      <c r="DFD28" s="121"/>
      <c r="DFE28" s="121"/>
      <c r="DFF28" s="121"/>
      <c r="DFG28" s="121"/>
      <c r="DFH28" s="121"/>
      <c r="DFI28" s="121"/>
      <c r="DFJ28" s="121"/>
      <c r="DFK28" s="121"/>
      <c r="DFL28" s="121"/>
      <c r="DFM28" s="121"/>
      <c r="DFN28" s="121"/>
      <c r="DFO28" s="121"/>
      <c r="DFP28" s="121"/>
      <c r="DFQ28" s="121"/>
      <c r="DFR28" s="121"/>
      <c r="DFS28" s="121"/>
      <c r="DFT28" s="121"/>
      <c r="DFU28" s="121"/>
      <c r="DFV28" s="121"/>
      <c r="DFW28" s="121"/>
      <c r="DFX28" s="121"/>
      <c r="DFY28" s="121"/>
      <c r="DFZ28" s="121"/>
      <c r="DGA28" s="121"/>
      <c r="DGB28" s="121"/>
      <c r="DGC28" s="121"/>
      <c r="DGD28" s="121"/>
      <c r="DGE28" s="121"/>
      <c r="DGF28" s="121"/>
      <c r="DGG28" s="121"/>
      <c r="DGH28" s="121"/>
      <c r="DGI28" s="121"/>
      <c r="DGJ28" s="121"/>
      <c r="DGK28" s="121"/>
      <c r="DGL28" s="121"/>
      <c r="DGM28" s="121"/>
      <c r="DGN28" s="121"/>
      <c r="DGO28" s="121"/>
      <c r="DGP28" s="121"/>
      <c r="DGQ28" s="121"/>
      <c r="DGR28" s="121"/>
      <c r="DGS28" s="121"/>
      <c r="DGT28" s="121"/>
      <c r="DGU28" s="121"/>
      <c r="DGV28" s="121"/>
      <c r="DGW28" s="121"/>
      <c r="DGX28" s="121"/>
      <c r="DGY28" s="121"/>
      <c r="DGZ28" s="121"/>
      <c r="DHA28" s="121"/>
      <c r="DHB28" s="121"/>
      <c r="DHC28" s="121"/>
      <c r="DHD28" s="121"/>
      <c r="DHE28" s="121"/>
      <c r="DHF28" s="121"/>
      <c r="DHG28" s="121"/>
      <c r="DHH28" s="121"/>
      <c r="DHI28" s="121"/>
      <c r="DHJ28" s="121"/>
      <c r="DHK28" s="121"/>
      <c r="DHL28" s="121"/>
      <c r="DHM28" s="121"/>
      <c r="DHN28" s="121"/>
      <c r="DHO28" s="121"/>
      <c r="DHP28" s="121"/>
      <c r="DHQ28" s="121"/>
      <c r="DHR28" s="121"/>
      <c r="DHS28" s="121"/>
      <c r="DHT28" s="121"/>
      <c r="DHU28" s="121"/>
      <c r="DHV28" s="121"/>
      <c r="DHW28" s="121"/>
      <c r="DHX28" s="121"/>
      <c r="DHY28" s="121"/>
      <c r="DHZ28" s="121"/>
      <c r="DIA28" s="121"/>
      <c r="DIB28" s="121"/>
      <c r="DIC28" s="121"/>
      <c r="DID28" s="121"/>
      <c r="DIE28" s="121"/>
      <c r="DIF28" s="121"/>
      <c r="DIG28" s="121"/>
      <c r="DIH28" s="121"/>
      <c r="DII28" s="121"/>
      <c r="DIJ28" s="121"/>
      <c r="DIK28" s="121"/>
      <c r="DIL28" s="121"/>
      <c r="DIM28" s="121"/>
      <c r="DIN28" s="121"/>
      <c r="DIO28" s="121"/>
      <c r="DIP28" s="121"/>
      <c r="DIQ28" s="121"/>
      <c r="DIR28" s="121"/>
      <c r="DIS28" s="121"/>
      <c r="DIT28" s="121"/>
      <c r="DIU28" s="121"/>
      <c r="DIV28" s="121"/>
      <c r="DIW28" s="121"/>
      <c r="DIX28" s="121"/>
      <c r="DIY28" s="121"/>
      <c r="DIZ28" s="121"/>
      <c r="DJA28" s="121"/>
      <c r="DJB28" s="121"/>
      <c r="DJC28" s="121"/>
      <c r="DJD28" s="121"/>
      <c r="DJE28" s="121"/>
      <c r="DJF28" s="121"/>
      <c r="DJG28" s="121"/>
      <c r="DJH28" s="121"/>
      <c r="DJI28" s="121"/>
      <c r="DJJ28" s="121"/>
      <c r="DJK28" s="121"/>
      <c r="DJL28" s="121"/>
      <c r="DJM28" s="121"/>
      <c r="DJN28" s="121"/>
      <c r="DJO28" s="121"/>
      <c r="DJP28" s="121"/>
      <c r="DJQ28" s="121"/>
      <c r="DJR28" s="121"/>
      <c r="DJS28" s="121"/>
      <c r="DJT28" s="121"/>
      <c r="DJU28" s="121"/>
      <c r="DJV28" s="121"/>
      <c r="DJW28" s="121"/>
      <c r="DJX28" s="121"/>
      <c r="DJY28" s="121"/>
      <c r="DJZ28" s="121"/>
      <c r="DKA28" s="121"/>
      <c r="DKB28" s="121"/>
      <c r="DKC28" s="121"/>
      <c r="DKD28" s="121"/>
      <c r="DKE28" s="121"/>
      <c r="DKF28" s="121"/>
      <c r="DKG28" s="121"/>
      <c r="DKH28" s="121"/>
      <c r="DKI28" s="121"/>
      <c r="DKJ28" s="121"/>
      <c r="DKK28" s="121"/>
      <c r="DKL28" s="121"/>
      <c r="DKM28" s="121"/>
      <c r="DKN28" s="121"/>
      <c r="DKO28" s="121"/>
      <c r="DKP28" s="121"/>
      <c r="DKQ28" s="121"/>
      <c r="DKR28" s="121"/>
      <c r="DKS28" s="121"/>
      <c r="DKT28" s="121"/>
      <c r="DKU28" s="121"/>
      <c r="DKV28" s="121"/>
      <c r="DKW28" s="121"/>
      <c r="DKX28" s="121"/>
      <c r="DKY28" s="121"/>
      <c r="DKZ28" s="121"/>
      <c r="DLA28" s="121"/>
      <c r="DLB28" s="121"/>
      <c r="DLC28" s="121"/>
      <c r="DLD28" s="121"/>
      <c r="DLE28" s="121"/>
      <c r="DLF28" s="121"/>
      <c r="DLG28" s="121"/>
      <c r="DLH28" s="121"/>
      <c r="DLI28" s="121"/>
      <c r="DLJ28" s="121"/>
      <c r="DLK28" s="121"/>
      <c r="DLL28" s="121"/>
      <c r="DLM28" s="121"/>
      <c r="DLN28" s="121"/>
      <c r="DLO28" s="121"/>
      <c r="DLP28" s="121"/>
      <c r="DLQ28" s="121"/>
      <c r="DLR28" s="121"/>
      <c r="DLS28" s="121"/>
      <c r="DLT28" s="121"/>
      <c r="DLU28" s="121"/>
      <c r="DLV28" s="121"/>
      <c r="DLW28" s="121"/>
      <c r="DLX28" s="121"/>
      <c r="DLY28" s="121"/>
      <c r="DLZ28" s="121"/>
      <c r="DMA28" s="121"/>
      <c r="DMB28" s="121"/>
      <c r="DMC28" s="121"/>
      <c r="DMD28" s="121"/>
      <c r="DME28" s="121"/>
      <c r="DMF28" s="121"/>
      <c r="DMG28" s="121"/>
      <c r="DMH28" s="121"/>
      <c r="DMI28" s="121"/>
      <c r="DMJ28" s="121"/>
      <c r="DMK28" s="121"/>
      <c r="DML28" s="121"/>
      <c r="DMM28" s="121"/>
      <c r="DMN28" s="121"/>
      <c r="DMO28" s="121"/>
      <c r="DMP28" s="121"/>
      <c r="DMQ28" s="121"/>
      <c r="DMR28" s="121"/>
      <c r="DMS28" s="121"/>
      <c r="DMT28" s="121"/>
      <c r="DMU28" s="121"/>
      <c r="DMV28" s="121"/>
      <c r="DMW28" s="121"/>
      <c r="DMX28" s="121"/>
      <c r="DMY28" s="121"/>
      <c r="DMZ28" s="121"/>
      <c r="DNA28" s="121"/>
      <c r="DNB28" s="121"/>
      <c r="DNC28" s="121"/>
      <c r="DND28" s="121"/>
      <c r="DNE28" s="121"/>
      <c r="DNF28" s="121"/>
      <c r="DNG28" s="121"/>
      <c r="DNH28" s="121"/>
      <c r="DNI28" s="121"/>
      <c r="DNJ28" s="121"/>
      <c r="DNK28" s="121"/>
      <c r="DNL28" s="121"/>
      <c r="DNM28" s="121"/>
      <c r="DNN28" s="121"/>
      <c r="DNO28" s="121"/>
      <c r="DNP28" s="121"/>
      <c r="DNQ28" s="121"/>
      <c r="DNR28" s="121"/>
      <c r="DNS28" s="121"/>
      <c r="DNT28" s="121"/>
      <c r="DNU28" s="121"/>
      <c r="DNV28" s="121"/>
      <c r="DNW28" s="121"/>
      <c r="DNX28" s="121"/>
      <c r="DNY28" s="121"/>
      <c r="DNZ28" s="121"/>
      <c r="DOA28" s="121"/>
      <c r="DOB28" s="121"/>
      <c r="DOC28" s="121"/>
      <c r="DOD28" s="121"/>
      <c r="DOE28" s="121"/>
      <c r="DOF28" s="121"/>
      <c r="DOG28" s="121"/>
      <c r="DOH28" s="121"/>
      <c r="DOI28" s="121"/>
      <c r="DOJ28" s="121"/>
      <c r="DOK28" s="121"/>
      <c r="DOL28" s="121"/>
      <c r="DOM28" s="121"/>
      <c r="DON28" s="121"/>
      <c r="DOO28" s="121"/>
      <c r="DOP28" s="121"/>
      <c r="DOQ28" s="121"/>
      <c r="DOR28" s="121"/>
      <c r="DOS28" s="121"/>
      <c r="DOT28" s="121"/>
      <c r="DOU28" s="121"/>
      <c r="DOV28" s="121"/>
      <c r="DOW28" s="121"/>
      <c r="DOX28" s="121"/>
      <c r="DOY28" s="121"/>
      <c r="DOZ28" s="121"/>
      <c r="DPA28" s="121"/>
      <c r="DPB28" s="121"/>
      <c r="DPC28" s="121"/>
      <c r="DPD28" s="121"/>
      <c r="DPE28" s="121"/>
      <c r="DPF28" s="121"/>
      <c r="DPG28" s="121"/>
      <c r="DPH28" s="121"/>
      <c r="DPI28" s="121"/>
      <c r="DPJ28" s="121"/>
      <c r="DPK28" s="121"/>
      <c r="DPL28" s="121"/>
      <c r="DPM28" s="121"/>
      <c r="DPN28" s="121"/>
      <c r="DPO28" s="121"/>
      <c r="DPP28" s="121"/>
      <c r="DPQ28" s="121"/>
      <c r="DPR28" s="121"/>
      <c r="DPS28" s="121"/>
      <c r="DPT28" s="121"/>
      <c r="DPU28" s="121"/>
      <c r="DPV28" s="121"/>
      <c r="DPW28" s="121"/>
      <c r="DPX28" s="121"/>
      <c r="DPY28" s="121"/>
      <c r="DPZ28" s="121"/>
      <c r="DQA28" s="121"/>
      <c r="DQB28" s="121"/>
      <c r="DQC28" s="121"/>
      <c r="DQD28" s="121"/>
      <c r="DQE28" s="121"/>
      <c r="DQF28" s="121"/>
      <c r="DQG28" s="121"/>
      <c r="DQH28" s="121"/>
      <c r="DQI28" s="121"/>
      <c r="DQJ28" s="121"/>
      <c r="DQK28" s="121"/>
      <c r="DQL28" s="121"/>
      <c r="DQM28" s="121"/>
      <c r="DQN28" s="121"/>
      <c r="DQO28" s="121"/>
      <c r="DQP28" s="121"/>
      <c r="DQQ28" s="121"/>
      <c r="DQR28" s="121"/>
      <c r="DQS28" s="121"/>
      <c r="DQT28" s="121"/>
      <c r="DQU28" s="121"/>
      <c r="DQV28" s="121"/>
      <c r="DQW28" s="121"/>
      <c r="DQX28" s="121"/>
      <c r="DQY28" s="121"/>
      <c r="DQZ28" s="121"/>
      <c r="DRA28" s="121"/>
      <c r="DRB28" s="121"/>
      <c r="DRC28" s="121"/>
      <c r="DRD28" s="121"/>
      <c r="DRE28" s="121"/>
      <c r="DRF28" s="121"/>
      <c r="DRG28" s="121"/>
      <c r="DRH28" s="121"/>
      <c r="DRI28" s="121"/>
      <c r="DRJ28" s="121"/>
      <c r="DRK28" s="121"/>
      <c r="DRL28" s="121"/>
      <c r="DRM28" s="121"/>
      <c r="DRN28" s="121"/>
      <c r="DRO28" s="121"/>
      <c r="DRP28" s="121"/>
      <c r="DRQ28" s="121"/>
      <c r="DRR28" s="121"/>
      <c r="DRS28" s="121"/>
      <c r="DRT28" s="121"/>
      <c r="DRU28" s="121"/>
      <c r="DRV28" s="121"/>
      <c r="DRW28" s="121"/>
      <c r="DRX28" s="121"/>
      <c r="DRY28" s="121"/>
      <c r="DRZ28" s="121"/>
      <c r="DSA28" s="121"/>
      <c r="DSB28" s="121"/>
      <c r="DSC28" s="121"/>
      <c r="DSD28" s="121"/>
      <c r="DSE28" s="121"/>
      <c r="DSF28" s="121"/>
      <c r="DSG28" s="121"/>
      <c r="DSH28" s="121"/>
      <c r="DSI28" s="121"/>
      <c r="DSJ28" s="121"/>
      <c r="DSK28" s="121"/>
      <c r="DSL28" s="121"/>
      <c r="DSM28" s="121"/>
      <c r="DSN28" s="121"/>
      <c r="DSO28" s="121"/>
      <c r="DSP28" s="121"/>
      <c r="DSQ28" s="121"/>
      <c r="DSR28" s="121"/>
      <c r="DSS28" s="121"/>
      <c r="DST28" s="121"/>
      <c r="DSU28" s="121"/>
      <c r="DSV28" s="121"/>
      <c r="DSW28" s="121"/>
      <c r="DSX28" s="121"/>
      <c r="DSY28" s="121"/>
      <c r="DSZ28" s="121"/>
      <c r="DTA28" s="121"/>
      <c r="DTB28" s="121"/>
      <c r="DTC28" s="121"/>
      <c r="DTD28" s="121"/>
      <c r="DTE28" s="121"/>
      <c r="DTF28" s="121"/>
      <c r="DTG28" s="121"/>
      <c r="DTH28" s="121"/>
      <c r="DTI28" s="121"/>
      <c r="DTJ28" s="121"/>
      <c r="DTK28" s="121"/>
      <c r="DTL28" s="121"/>
      <c r="DTM28" s="121"/>
      <c r="DTN28" s="121"/>
      <c r="DTO28" s="121"/>
      <c r="DTP28" s="121"/>
      <c r="DTQ28" s="121"/>
      <c r="DTR28" s="121"/>
      <c r="DTS28" s="121"/>
      <c r="DTT28" s="121"/>
      <c r="DTU28" s="121"/>
      <c r="DTV28" s="121"/>
      <c r="DTW28" s="121"/>
      <c r="DTX28" s="121"/>
      <c r="DTY28" s="121"/>
      <c r="DTZ28" s="121"/>
      <c r="DUA28" s="121"/>
      <c r="DUB28" s="121"/>
      <c r="DUC28" s="121"/>
      <c r="DUD28" s="121"/>
      <c r="DUE28" s="121"/>
      <c r="DUF28" s="121"/>
      <c r="DUG28" s="121"/>
      <c r="DUH28" s="121"/>
      <c r="DUI28" s="121"/>
      <c r="DUJ28" s="121"/>
      <c r="DUK28" s="121"/>
      <c r="DUL28" s="121"/>
      <c r="DUM28" s="121"/>
      <c r="DUN28" s="121"/>
      <c r="DUO28" s="121"/>
      <c r="DUP28" s="121"/>
      <c r="DUQ28" s="121"/>
      <c r="DUR28" s="121"/>
      <c r="DUS28" s="121"/>
      <c r="DUT28" s="121"/>
      <c r="DUU28" s="121"/>
      <c r="DUV28" s="121"/>
      <c r="DUW28" s="121"/>
      <c r="DUX28" s="121"/>
      <c r="DUY28" s="121"/>
      <c r="DUZ28" s="121"/>
      <c r="DVA28" s="121"/>
      <c r="DVB28" s="121"/>
      <c r="DVC28" s="121"/>
      <c r="DVD28" s="121"/>
      <c r="DVE28" s="121"/>
      <c r="DVF28" s="121"/>
      <c r="DVG28" s="121"/>
      <c r="DVH28" s="121"/>
      <c r="DVI28" s="121"/>
      <c r="DVJ28" s="121"/>
      <c r="DVK28" s="121"/>
      <c r="DVL28" s="121"/>
      <c r="DVM28" s="121"/>
      <c r="DVN28" s="121"/>
      <c r="DVO28" s="121"/>
      <c r="DVP28" s="121"/>
      <c r="DVQ28" s="121"/>
      <c r="DVR28" s="121"/>
      <c r="DVS28" s="121"/>
      <c r="DVT28" s="121"/>
      <c r="DVU28" s="121"/>
      <c r="DVV28" s="121"/>
      <c r="DVW28" s="121"/>
      <c r="DVX28" s="121"/>
      <c r="DVY28" s="121"/>
      <c r="DVZ28" s="121"/>
      <c r="DWA28" s="121"/>
      <c r="DWB28" s="121"/>
      <c r="DWC28" s="121"/>
      <c r="DWD28" s="121"/>
      <c r="DWE28" s="121"/>
      <c r="DWF28" s="121"/>
      <c r="DWG28" s="121"/>
      <c r="DWH28" s="121"/>
      <c r="DWI28" s="121"/>
      <c r="DWJ28" s="121"/>
      <c r="DWK28" s="121"/>
      <c r="DWL28" s="121"/>
      <c r="DWM28" s="121"/>
      <c r="DWN28" s="121"/>
      <c r="DWO28" s="121"/>
      <c r="DWP28" s="121"/>
      <c r="DWQ28" s="121"/>
      <c r="DWR28" s="121"/>
      <c r="DWS28" s="121"/>
      <c r="DWT28" s="121"/>
      <c r="DWU28" s="121"/>
      <c r="DWV28" s="121"/>
      <c r="DWW28" s="121"/>
      <c r="DWX28" s="121"/>
      <c r="DWY28" s="121"/>
      <c r="DWZ28" s="121"/>
      <c r="DXA28" s="121"/>
      <c r="DXB28" s="121"/>
      <c r="DXC28" s="121"/>
      <c r="DXD28" s="121"/>
      <c r="DXE28" s="121"/>
      <c r="DXF28" s="121"/>
      <c r="DXG28" s="121"/>
      <c r="DXH28" s="121"/>
      <c r="DXI28" s="121"/>
      <c r="DXJ28" s="121"/>
      <c r="DXK28" s="121"/>
      <c r="DXL28" s="121"/>
      <c r="DXM28" s="121"/>
      <c r="DXN28" s="121"/>
      <c r="DXO28" s="121"/>
      <c r="DXP28" s="121"/>
      <c r="DXQ28" s="121"/>
      <c r="DXR28" s="121"/>
      <c r="DXS28" s="121"/>
      <c r="DXT28" s="121"/>
      <c r="DXU28" s="121"/>
      <c r="DXV28" s="121"/>
      <c r="DXW28" s="121"/>
      <c r="DXX28" s="121"/>
      <c r="DXY28" s="121"/>
      <c r="DXZ28" s="121"/>
      <c r="DYA28" s="121"/>
      <c r="DYB28" s="121"/>
      <c r="DYC28" s="121"/>
      <c r="DYD28" s="121"/>
      <c r="DYE28" s="121"/>
      <c r="DYF28" s="121"/>
      <c r="DYG28" s="121"/>
      <c r="DYH28" s="121"/>
      <c r="DYI28" s="121"/>
      <c r="DYJ28" s="121"/>
      <c r="DYK28" s="121"/>
      <c r="DYL28" s="121"/>
      <c r="DYM28" s="121"/>
      <c r="DYN28" s="121"/>
      <c r="DYO28" s="121"/>
      <c r="DYP28" s="121"/>
      <c r="DYQ28" s="121"/>
      <c r="DYR28" s="121"/>
      <c r="DYS28" s="121"/>
      <c r="DYT28" s="121"/>
      <c r="DYU28" s="121"/>
      <c r="DYV28" s="121"/>
      <c r="DYW28" s="121"/>
      <c r="DYX28" s="121"/>
      <c r="DYY28" s="121"/>
      <c r="DYZ28" s="121"/>
      <c r="DZA28" s="121"/>
      <c r="DZB28" s="121"/>
      <c r="DZC28" s="121"/>
      <c r="DZD28" s="121"/>
      <c r="DZE28" s="121"/>
      <c r="DZF28" s="121"/>
      <c r="DZG28" s="121"/>
      <c r="DZH28" s="121"/>
      <c r="DZI28" s="121"/>
      <c r="DZJ28" s="121"/>
      <c r="DZK28" s="121"/>
      <c r="DZL28" s="121"/>
      <c r="DZM28" s="121"/>
      <c r="DZN28" s="121"/>
      <c r="DZO28" s="121"/>
      <c r="DZP28" s="121"/>
      <c r="DZQ28" s="121"/>
      <c r="DZR28" s="121"/>
      <c r="DZS28" s="121"/>
      <c r="DZT28" s="121"/>
      <c r="DZU28" s="121"/>
      <c r="DZV28" s="121"/>
      <c r="DZW28" s="121"/>
      <c r="DZX28" s="121"/>
      <c r="DZY28" s="121"/>
      <c r="DZZ28" s="121"/>
      <c r="EAA28" s="121"/>
      <c r="EAB28" s="121"/>
      <c r="EAC28" s="121"/>
      <c r="EAD28" s="121"/>
      <c r="EAE28" s="121"/>
      <c r="EAF28" s="121"/>
      <c r="EAG28" s="121"/>
      <c r="EAH28" s="121"/>
      <c r="EAI28" s="121"/>
      <c r="EAJ28" s="121"/>
      <c r="EAK28" s="121"/>
      <c r="EAL28" s="121"/>
      <c r="EAM28" s="121"/>
      <c r="EAN28" s="121"/>
      <c r="EAO28" s="121"/>
      <c r="EAP28" s="121"/>
      <c r="EAQ28" s="121"/>
      <c r="EAR28" s="121"/>
      <c r="EAS28" s="121"/>
      <c r="EAT28" s="121"/>
      <c r="EAU28" s="121"/>
      <c r="EAV28" s="121"/>
      <c r="EAW28" s="121"/>
      <c r="EAX28" s="121"/>
      <c r="EAY28" s="121"/>
      <c r="EAZ28" s="121"/>
      <c r="EBA28" s="121"/>
      <c r="EBB28" s="121"/>
      <c r="EBC28" s="121"/>
      <c r="EBD28" s="121"/>
      <c r="EBE28" s="121"/>
      <c r="EBF28" s="121"/>
      <c r="EBG28" s="121"/>
      <c r="EBH28" s="121"/>
      <c r="EBI28" s="121"/>
      <c r="EBJ28" s="121"/>
      <c r="EBK28" s="121"/>
      <c r="EBL28" s="121"/>
      <c r="EBM28" s="121"/>
      <c r="EBN28" s="121"/>
      <c r="EBO28" s="121"/>
      <c r="EBP28" s="121"/>
      <c r="EBQ28" s="121"/>
      <c r="EBR28" s="121"/>
      <c r="EBS28" s="121"/>
      <c r="EBT28" s="121"/>
      <c r="EBU28" s="121"/>
      <c r="EBV28" s="121"/>
      <c r="EBW28" s="121"/>
      <c r="EBX28" s="121"/>
      <c r="EBY28" s="121"/>
      <c r="EBZ28" s="121"/>
      <c r="ECA28" s="121"/>
      <c r="ECB28" s="121"/>
      <c r="ECC28" s="121"/>
      <c r="ECD28" s="121"/>
      <c r="ECE28" s="121"/>
      <c r="ECF28" s="121"/>
      <c r="ECG28" s="121"/>
      <c r="ECH28" s="121"/>
      <c r="ECI28" s="121"/>
      <c r="ECJ28" s="121"/>
      <c r="ECK28" s="121"/>
      <c r="ECL28" s="121"/>
      <c r="ECM28" s="121"/>
      <c r="ECN28" s="121"/>
      <c r="ECO28" s="121"/>
      <c r="ECP28" s="121"/>
      <c r="ECQ28" s="121"/>
      <c r="ECR28" s="121"/>
      <c r="ECS28" s="121"/>
      <c r="ECT28" s="121"/>
      <c r="ECU28" s="121"/>
      <c r="ECV28" s="121"/>
      <c r="ECW28" s="121"/>
      <c r="ECX28" s="121"/>
      <c r="ECY28" s="121"/>
      <c r="ECZ28" s="121"/>
      <c r="EDA28" s="121"/>
      <c r="EDB28" s="121"/>
      <c r="EDC28" s="121"/>
      <c r="EDD28" s="121"/>
      <c r="EDE28" s="121"/>
      <c r="EDF28" s="121"/>
      <c r="EDG28" s="121"/>
      <c r="EDH28" s="121"/>
      <c r="EDI28" s="121"/>
      <c r="EDJ28" s="121"/>
      <c r="EDK28" s="121"/>
      <c r="EDL28" s="121"/>
      <c r="EDM28" s="121"/>
      <c r="EDN28" s="121"/>
      <c r="EDO28" s="121"/>
      <c r="EDP28" s="121"/>
      <c r="EDQ28" s="121"/>
      <c r="EDR28" s="121"/>
      <c r="EDS28" s="121"/>
      <c r="EDT28" s="121"/>
      <c r="EDU28" s="121"/>
      <c r="EDV28" s="121"/>
      <c r="EDW28" s="121"/>
      <c r="EDX28" s="121"/>
      <c r="EDY28" s="121"/>
      <c r="EDZ28" s="121"/>
      <c r="EEA28" s="121"/>
      <c r="EEB28" s="121"/>
      <c r="EEC28" s="121"/>
      <c r="EED28" s="121"/>
      <c r="EEE28" s="121"/>
      <c r="EEF28" s="121"/>
      <c r="EEG28" s="121"/>
      <c r="EEH28" s="121"/>
      <c r="EEI28" s="121"/>
      <c r="EEJ28" s="121"/>
      <c r="EEK28" s="121"/>
      <c r="EEL28" s="121"/>
      <c r="EEM28" s="121"/>
      <c r="EEN28" s="121"/>
      <c r="EEO28" s="121"/>
      <c r="EEP28" s="121"/>
      <c r="EEQ28" s="121"/>
      <c r="EER28" s="121"/>
      <c r="EES28" s="121"/>
      <c r="EET28" s="121"/>
      <c r="EEU28" s="121"/>
      <c r="EEV28" s="121"/>
      <c r="EEW28" s="121"/>
      <c r="EEX28" s="121"/>
      <c r="EEY28" s="121"/>
      <c r="EEZ28" s="121"/>
      <c r="EFA28" s="121"/>
      <c r="EFB28" s="121"/>
      <c r="EFC28" s="121"/>
      <c r="EFD28" s="121"/>
      <c r="EFE28" s="121"/>
      <c r="EFF28" s="121"/>
      <c r="EFG28" s="121"/>
      <c r="EFH28" s="121"/>
      <c r="EFI28" s="121"/>
      <c r="EFJ28" s="121"/>
      <c r="EFK28" s="121"/>
      <c r="EFL28" s="121"/>
      <c r="EFM28" s="121"/>
      <c r="EFN28" s="121"/>
      <c r="EFO28" s="121"/>
      <c r="EFP28" s="121"/>
      <c r="EFQ28" s="121"/>
      <c r="EFR28" s="121"/>
      <c r="EFS28" s="121"/>
      <c r="EFT28" s="121"/>
      <c r="EFU28" s="121"/>
      <c r="EFV28" s="121"/>
      <c r="EFW28" s="121"/>
      <c r="EFX28" s="121"/>
      <c r="EFY28" s="121"/>
      <c r="EFZ28" s="121"/>
      <c r="EGA28" s="121"/>
      <c r="EGB28" s="121"/>
      <c r="EGC28" s="121"/>
      <c r="EGD28" s="121"/>
      <c r="EGE28" s="121"/>
      <c r="EGF28" s="121"/>
      <c r="EGG28" s="121"/>
      <c r="EGH28" s="121"/>
      <c r="EGI28" s="121"/>
      <c r="EGJ28" s="121"/>
      <c r="EGK28" s="121"/>
      <c r="EGL28" s="121"/>
      <c r="EGM28" s="121"/>
      <c r="EGN28" s="121"/>
      <c r="EGO28" s="121"/>
      <c r="EGP28" s="121"/>
      <c r="EGQ28" s="121"/>
      <c r="EGR28" s="121"/>
      <c r="EGS28" s="121"/>
      <c r="EGT28" s="121"/>
      <c r="EGU28" s="121"/>
      <c r="EGV28" s="121"/>
      <c r="EGW28" s="121"/>
      <c r="EGX28" s="121"/>
      <c r="EGY28" s="121"/>
      <c r="EGZ28" s="121"/>
      <c r="EHA28" s="121"/>
      <c r="EHB28" s="121"/>
      <c r="EHC28" s="121"/>
      <c r="EHD28" s="121"/>
      <c r="EHE28" s="121"/>
      <c r="EHF28" s="121"/>
      <c r="EHG28" s="121"/>
      <c r="EHH28" s="121"/>
      <c r="EHI28" s="121"/>
      <c r="EHJ28" s="121"/>
      <c r="EHK28" s="121"/>
      <c r="EHL28" s="121"/>
      <c r="EHM28" s="121"/>
      <c r="EHN28" s="121"/>
      <c r="EHO28" s="121"/>
      <c r="EHP28" s="121"/>
      <c r="EHQ28" s="121"/>
      <c r="EHR28" s="121"/>
      <c r="EHS28" s="121"/>
      <c r="EHT28" s="121"/>
      <c r="EHU28" s="121"/>
      <c r="EHV28" s="121"/>
      <c r="EHW28" s="121"/>
      <c r="EHX28" s="121"/>
      <c r="EHY28" s="121"/>
      <c r="EHZ28" s="121"/>
      <c r="EIA28" s="121"/>
      <c r="EIB28" s="121"/>
      <c r="EIC28" s="121"/>
      <c r="EID28" s="121"/>
      <c r="EIE28" s="121"/>
      <c r="EIF28" s="121"/>
      <c r="EIG28" s="121"/>
      <c r="EIH28" s="121"/>
      <c r="EII28" s="121"/>
      <c r="EIJ28" s="121"/>
      <c r="EIK28" s="121"/>
      <c r="EIL28" s="121"/>
      <c r="EIM28" s="121"/>
      <c r="EIN28" s="121"/>
      <c r="EIO28" s="121"/>
      <c r="EIP28" s="121"/>
      <c r="EIQ28" s="121"/>
      <c r="EIR28" s="121"/>
      <c r="EIS28" s="121"/>
      <c r="EIT28" s="121"/>
      <c r="EIU28" s="121"/>
      <c r="EIV28" s="121"/>
      <c r="EIW28" s="121"/>
      <c r="EIX28" s="121"/>
      <c r="EIY28" s="121"/>
      <c r="EIZ28" s="121"/>
      <c r="EJA28" s="121"/>
      <c r="EJB28" s="121"/>
      <c r="EJC28" s="121"/>
      <c r="EJD28" s="121"/>
      <c r="EJE28" s="121"/>
      <c r="EJF28" s="121"/>
      <c r="EJG28" s="121"/>
      <c r="EJH28" s="121"/>
      <c r="EJI28" s="121"/>
      <c r="EJJ28" s="121"/>
      <c r="EJK28" s="121"/>
      <c r="EJL28" s="121"/>
      <c r="EJM28" s="121"/>
      <c r="EJN28" s="121"/>
      <c r="EJO28" s="121"/>
      <c r="EJP28" s="121"/>
      <c r="EJQ28" s="121"/>
      <c r="EJR28" s="121"/>
      <c r="EJS28" s="121"/>
      <c r="EJT28" s="121"/>
      <c r="EJU28" s="121"/>
      <c r="EJV28" s="121"/>
      <c r="EJW28" s="121"/>
      <c r="EJX28" s="121"/>
      <c r="EJY28" s="121"/>
      <c r="EJZ28" s="121"/>
      <c r="EKA28" s="121"/>
      <c r="EKB28" s="121"/>
      <c r="EKC28" s="121"/>
      <c r="EKD28" s="121"/>
      <c r="EKE28" s="121"/>
      <c r="EKF28" s="121"/>
      <c r="EKG28" s="121"/>
      <c r="EKH28" s="121"/>
      <c r="EKI28" s="121"/>
      <c r="EKJ28" s="121"/>
      <c r="EKK28" s="121"/>
      <c r="EKL28" s="121"/>
      <c r="EKM28" s="121"/>
      <c r="EKN28" s="121"/>
      <c r="EKO28" s="121"/>
      <c r="EKP28" s="121"/>
      <c r="EKQ28" s="121"/>
      <c r="EKR28" s="121"/>
      <c r="EKS28" s="121"/>
      <c r="EKT28" s="121"/>
      <c r="EKU28" s="121"/>
      <c r="EKV28" s="121"/>
      <c r="EKW28" s="121"/>
      <c r="EKX28" s="121"/>
      <c r="EKY28" s="121"/>
      <c r="EKZ28" s="121"/>
      <c r="ELA28" s="121"/>
      <c r="ELB28" s="121"/>
      <c r="ELC28" s="121"/>
      <c r="ELD28" s="121"/>
      <c r="ELE28" s="121"/>
      <c r="ELF28" s="121"/>
      <c r="ELG28" s="121"/>
      <c r="ELH28" s="121"/>
      <c r="ELI28" s="121"/>
      <c r="ELJ28" s="121"/>
      <c r="ELK28" s="121"/>
      <c r="ELL28" s="121"/>
      <c r="ELM28" s="121"/>
      <c r="ELN28" s="121"/>
      <c r="ELO28" s="121"/>
      <c r="ELP28" s="121"/>
      <c r="ELQ28" s="121"/>
      <c r="ELR28" s="121"/>
      <c r="ELS28" s="121"/>
      <c r="ELT28" s="121"/>
      <c r="ELU28" s="121"/>
      <c r="ELV28" s="121"/>
      <c r="ELW28" s="121"/>
      <c r="ELX28" s="121"/>
      <c r="ELY28" s="121"/>
      <c r="ELZ28" s="121"/>
      <c r="EMA28" s="121"/>
      <c r="EMB28" s="121"/>
      <c r="EMC28" s="121"/>
      <c r="EMD28" s="121"/>
      <c r="EME28" s="121"/>
      <c r="EMF28" s="121"/>
      <c r="EMG28" s="121"/>
      <c r="EMH28" s="121"/>
      <c r="EMI28" s="121"/>
      <c r="EMJ28" s="121"/>
      <c r="EMK28" s="121"/>
      <c r="EML28" s="121"/>
      <c r="EMM28" s="121"/>
      <c r="EMN28" s="121"/>
      <c r="EMO28" s="121"/>
      <c r="EMP28" s="121"/>
      <c r="EMQ28" s="121"/>
      <c r="EMR28" s="121"/>
      <c r="EMS28" s="121"/>
      <c r="EMT28" s="121"/>
      <c r="EMU28" s="121"/>
      <c r="EMV28" s="121"/>
      <c r="EMW28" s="121"/>
      <c r="EMX28" s="121"/>
      <c r="EMY28" s="121"/>
      <c r="EMZ28" s="121"/>
      <c r="ENA28" s="121"/>
      <c r="ENB28" s="121"/>
      <c r="ENC28" s="121"/>
      <c r="END28" s="121"/>
      <c r="ENE28" s="121"/>
      <c r="ENF28" s="121"/>
      <c r="ENG28" s="121"/>
      <c r="ENH28" s="121"/>
      <c r="ENI28" s="121"/>
      <c r="ENJ28" s="121"/>
      <c r="ENK28" s="121"/>
      <c r="ENL28" s="121"/>
      <c r="ENM28" s="121"/>
      <c r="ENN28" s="121"/>
      <c r="ENO28" s="121"/>
      <c r="ENP28" s="121"/>
      <c r="ENQ28" s="121"/>
      <c r="ENR28" s="121"/>
      <c r="ENS28" s="121"/>
      <c r="ENT28" s="121"/>
      <c r="ENU28" s="121"/>
      <c r="ENV28" s="121"/>
      <c r="ENW28" s="121"/>
      <c r="ENX28" s="121"/>
      <c r="ENY28" s="121"/>
      <c r="ENZ28" s="121"/>
      <c r="EOA28" s="121"/>
      <c r="EOB28" s="121"/>
      <c r="EOC28" s="121"/>
      <c r="EOD28" s="121"/>
      <c r="EOE28" s="121"/>
      <c r="EOF28" s="121"/>
      <c r="EOG28" s="121"/>
      <c r="EOH28" s="121"/>
      <c r="EOI28" s="121"/>
      <c r="EOJ28" s="121"/>
      <c r="EOK28" s="121"/>
      <c r="EOL28" s="121"/>
      <c r="EOM28" s="121"/>
      <c r="EON28" s="121"/>
      <c r="EOO28" s="121"/>
      <c r="EOP28" s="121"/>
      <c r="EOQ28" s="121"/>
      <c r="EOR28" s="121"/>
      <c r="EOS28" s="121"/>
      <c r="EOT28" s="121"/>
      <c r="EOU28" s="121"/>
      <c r="EOV28" s="121"/>
      <c r="EOW28" s="121"/>
      <c r="EOX28" s="121"/>
      <c r="EOY28" s="121"/>
      <c r="EOZ28" s="121"/>
      <c r="EPA28" s="121"/>
      <c r="EPB28" s="121"/>
      <c r="EPC28" s="121"/>
      <c r="EPD28" s="121"/>
      <c r="EPE28" s="121"/>
      <c r="EPF28" s="121"/>
      <c r="EPG28" s="121"/>
      <c r="EPH28" s="121"/>
      <c r="EPI28" s="121"/>
      <c r="EPJ28" s="121"/>
      <c r="EPK28" s="121"/>
      <c r="EPL28" s="121"/>
      <c r="EPM28" s="121"/>
      <c r="EPN28" s="121"/>
      <c r="EPO28" s="121"/>
      <c r="EPP28" s="121"/>
      <c r="EPQ28" s="121"/>
      <c r="EPR28" s="121"/>
      <c r="EPS28" s="121"/>
      <c r="EPT28" s="121"/>
      <c r="EPU28" s="121"/>
      <c r="EPV28" s="121"/>
      <c r="EPW28" s="121"/>
      <c r="EPX28" s="121"/>
      <c r="EPY28" s="121"/>
      <c r="EPZ28" s="121"/>
      <c r="EQA28" s="121"/>
      <c r="EQB28" s="121"/>
      <c r="EQC28" s="121"/>
      <c r="EQD28" s="121"/>
      <c r="EQE28" s="121"/>
      <c r="EQF28" s="121"/>
      <c r="EQG28" s="121"/>
      <c r="EQH28" s="121"/>
      <c r="EQI28" s="121"/>
      <c r="EQJ28" s="121"/>
      <c r="EQK28" s="121"/>
      <c r="EQL28" s="121"/>
      <c r="EQM28" s="121"/>
      <c r="EQN28" s="121"/>
      <c r="EQO28" s="121"/>
      <c r="EQP28" s="121"/>
      <c r="EQQ28" s="121"/>
      <c r="EQR28" s="121"/>
      <c r="EQS28" s="121"/>
      <c r="EQT28" s="121"/>
      <c r="EQU28" s="121"/>
      <c r="EQV28" s="121"/>
      <c r="EQW28" s="121"/>
      <c r="EQX28" s="121"/>
      <c r="EQY28" s="121"/>
      <c r="EQZ28" s="121"/>
      <c r="ERA28" s="121"/>
      <c r="ERB28" s="121"/>
      <c r="ERC28" s="121"/>
      <c r="ERD28" s="121"/>
      <c r="ERE28" s="121"/>
      <c r="ERF28" s="121"/>
      <c r="ERG28" s="121"/>
      <c r="ERH28" s="121"/>
      <c r="ERI28" s="121"/>
      <c r="ERJ28" s="121"/>
      <c r="ERK28" s="121"/>
      <c r="ERL28" s="121"/>
      <c r="ERM28" s="121"/>
      <c r="ERN28" s="121"/>
      <c r="ERO28" s="121"/>
      <c r="ERP28" s="121"/>
      <c r="ERQ28" s="121"/>
      <c r="ERR28" s="121"/>
      <c r="ERS28" s="121"/>
      <c r="ERT28" s="121"/>
      <c r="ERU28" s="121"/>
      <c r="ERV28" s="121"/>
      <c r="ERW28" s="121"/>
      <c r="ERX28" s="121"/>
      <c r="ERY28" s="121"/>
      <c r="ERZ28" s="121"/>
      <c r="ESA28" s="121"/>
      <c r="ESB28" s="121"/>
      <c r="ESC28" s="121"/>
      <c r="ESD28" s="121"/>
      <c r="ESE28" s="121"/>
      <c r="ESF28" s="121"/>
      <c r="ESG28" s="121"/>
      <c r="ESH28" s="121"/>
      <c r="ESI28" s="121"/>
      <c r="ESJ28" s="121"/>
      <c r="ESK28" s="121"/>
      <c r="ESL28" s="121"/>
      <c r="ESM28" s="121"/>
      <c r="ESN28" s="121"/>
      <c r="ESO28" s="121"/>
      <c r="ESP28" s="121"/>
      <c r="ESQ28" s="121"/>
      <c r="ESR28" s="121"/>
      <c r="ESS28" s="121"/>
      <c r="EST28" s="121"/>
      <c r="ESU28" s="121"/>
      <c r="ESV28" s="121"/>
      <c r="ESW28" s="121"/>
      <c r="ESX28" s="121"/>
      <c r="ESY28" s="121"/>
      <c r="ESZ28" s="121"/>
      <c r="ETA28" s="121"/>
      <c r="ETB28" s="121"/>
      <c r="ETC28" s="121"/>
      <c r="ETD28" s="121"/>
      <c r="ETE28" s="121"/>
      <c r="ETF28" s="121"/>
      <c r="ETG28" s="121"/>
      <c r="ETH28" s="121"/>
      <c r="ETI28" s="121"/>
      <c r="ETJ28" s="121"/>
      <c r="ETK28" s="121"/>
      <c r="ETL28" s="121"/>
      <c r="ETM28" s="121"/>
      <c r="ETN28" s="121"/>
      <c r="ETO28" s="121"/>
      <c r="ETP28" s="121"/>
      <c r="ETQ28" s="121"/>
      <c r="ETR28" s="121"/>
      <c r="ETS28" s="121"/>
      <c r="ETT28" s="121"/>
      <c r="ETU28" s="121"/>
      <c r="ETV28" s="121"/>
      <c r="ETW28" s="121"/>
      <c r="ETX28" s="121"/>
      <c r="ETY28" s="121"/>
      <c r="ETZ28" s="121"/>
      <c r="EUA28" s="121"/>
      <c r="EUB28" s="121"/>
      <c r="EUC28" s="121"/>
      <c r="EUD28" s="121"/>
      <c r="EUE28" s="121"/>
      <c r="EUF28" s="121"/>
      <c r="EUG28" s="121"/>
      <c r="EUH28" s="121"/>
      <c r="EUI28" s="121"/>
      <c r="EUJ28" s="121"/>
      <c r="EUK28" s="121"/>
      <c r="EUL28" s="121"/>
      <c r="EUM28" s="121"/>
      <c r="EUN28" s="121"/>
      <c r="EUO28" s="121"/>
      <c r="EUP28" s="121"/>
      <c r="EUQ28" s="121"/>
      <c r="EUR28" s="121"/>
      <c r="EUS28" s="121"/>
      <c r="EUT28" s="121"/>
      <c r="EUU28" s="121"/>
      <c r="EUV28" s="121"/>
      <c r="EUW28" s="121"/>
      <c r="EUX28" s="121"/>
      <c r="EUY28" s="121"/>
      <c r="EUZ28" s="121"/>
      <c r="EVA28" s="121"/>
      <c r="EVB28" s="121"/>
      <c r="EVC28" s="121"/>
      <c r="EVD28" s="121"/>
      <c r="EVE28" s="121"/>
      <c r="EVF28" s="121"/>
      <c r="EVG28" s="121"/>
      <c r="EVH28" s="121"/>
      <c r="EVI28" s="121"/>
      <c r="EVJ28" s="121"/>
      <c r="EVK28" s="121"/>
      <c r="EVL28" s="121"/>
      <c r="EVM28" s="121"/>
      <c r="EVN28" s="121"/>
      <c r="EVO28" s="121"/>
      <c r="EVP28" s="121"/>
      <c r="EVQ28" s="121"/>
      <c r="EVR28" s="121"/>
      <c r="EVS28" s="121"/>
      <c r="EVT28" s="121"/>
      <c r="EVU28" s="121"/>
      <c r="EVV28" s="121"/>
      <c r="EVW28" s="121"/>
      <c r="EVX28" s="121"/>
      <c r="EVY28" s="121"/>
      <c r="EVZ28" s="121"/>
      <c r="EWA28" s="121"/>
      <c r="EWB28" s="121"/>
      <c r="EWC28" s="121"/>
      <c r="EWD28" s="121"/>
      <c r="EWE28" s="121"/>
      <c r="EWF28" s="121"/>
      <c r="EWG28" s="121"/>
      <c r="EWH28" s="121"/>
      <c r="EWI28" s="121"/>
      <c r="EWJ28" s="121"/>
      <c r="EWK28" s="121"/>
      <c r="EWL28" s="121"/>
      <c r="EWM28" s="121"/>
      <c r="EWN28" s="121"/>
      <c r="EWO28" s="121"/>
      <c r="EWP28" s="121"/>
      <c r="EWQ28" s="121"/>
      <c r="EWR28" s="121"/>
      <c r="EWS28" s="121"/>
      <c r="EWT28" s="121"/>
      <c r="EWU28" s="121"/>
      <c r="EWV28" s="121"/>
      <c r="EWW28" s="121"/>
      <c r="EWX28" s="121"/>
      <c r="EWY28" s="121"/>
      <c r="EWZ28" s="121"/>
      <c r="EXA28" s="121"/>
      <c r="EXB28" s="121"/>
      <c r="EXC28" s="121"/>
      <c r="EXD28" s="121"/>
      <c r="EXE28" s="121"/>
      <c r="EXF28" s="121"/>
      <c r="EXG28" s="121"/>
      <c r="EXH28" s="121"/>
      <c r="EXI28" s="121"/>
      <c r="EXJ28" s="121"/>
      <c r="EXK28" s="121"/>
      <c r="EXL28" s="121"/>
      <c r="EXM28" s="121"/>
      <c r="EXN28" s="121"/>
      <c r="EXO28" s="121"/>
      <c r="EXP28" s="121"/>
      <c r="EXQ28" s="121"/>
      <c r="EXR28" s="121"/>
      <c r="EXS28" s="121"/>
      <c r="EXT28" s="121"/>
      <c r="EXU28" s="121"/>
      <c r="EXV28" s="121"/>
      <c r="EXW28" s="121"/>
      <c r="EXX28" s="121"/>
      <c r="EXY28" s="121"/>
      <c r="EXZ28" s="121"/>
      <c r="EYA28" s="121"/>
      <c r="EYB28" s="121"/>
      <c r="EYC28" s="121"/>
      <c r="EYD28" s="121"/>
      <c r="EYE28" s="121"/>
      <c r="EYF28" s="121"/>
      <c r="EYG28" s="121"/>
      <c r="EYH28" s="121"/>
      <c r="EYI28" s="121"/>
      <c r="EYJ28" s="121"/>
      <c r="EYK28" s="121"/>
      <c r="EYL28" s="121"/>
      <c r="EYM28" s="121"/>
      <c r="EYN28" s="121"/>
      <c r="EYO28" s="121"/>
      <c r="EYP28" s="121"/>
      <c r="EYQ28" s="121"/>
      <c r="EYR28" s="121"/>
      <c r="EYS28" s="121"/>
      <c r="EYT28" s="121"/>
      <c r="EYU28" s="121"/>
      <c r="EYV28" s="121"/>
      <c r="EYW28" s="121"/>
      <c r="EYX28" s="121"/>
      <c r="EYY28" s="121"/>
      <c r="EYZ28" s="121"/>
      <c r="EZA28" s="121"/>
      <c r="EZB28" s="121"/>
      <c r="EZC28" s="121"/>
      <c r="EZD28" s="121"/>
      <c r="EZE28" s="121"/>
      <c r="EZF28" s="121"/>
      <c r="EZG28" s="121"/>
      <c r="EZH28" s="121"/>
      <c r="EZI28" s="121"/>
      <c r="EZJ28" s="121"/>
      <c r="EZK28" s="121"/>
      <c r="EZL28" s="121"/>
      <c r="EZM28" s="121"/>
      <c r="EZN28" s="121"/>
      <c r="EZO28" s="121"/>
      <c r="EZP28" s="121"/>
      <c r="EZQ28" s="121"/>
      <c r="EZR28" s="121"/>
      <c r="EZS28" s="121"/>
      <c r="EZT28" s="121"/>
      <c r="EZU28" s="121"/>
      <c r="EZV28" s="121"/>
      <c r="EZW28" s="121"/>
      <c r="EZX28" s="121"/>
      <c r="EZY28" s="121"/>
      <c r="EZZ28" s="121"/>
      <c r="FAA28" s="121"/>
      <c r="FAB28" s="121"/>
      <c r="FAC28" s="121"/>
      <c r="FAD28" s="121"/>
      <c r="FAE28" s="121"/>
      <c r="FAF28" s="121"/>
      <c r="FAG28" s="121"/>
      <c r="FAH28" s="121"/>
      <c r="FAI28" s="121"/>
      <c r="FAJ28" s="121"/>
      <c r="FAK28" s="121"/>
      <c r="FAL28" s="121"/>
      <c r="FAM28" s="121"/>
      <c r="FAN28" s="121"/>
      <c r="FAO28" s="121"/>
      <c r="FAP28" s="121"/>
      <c r="FAQ28" s="121"/>
      <c r="FAR28" s="121"/>
      <c r="FAS28" s="121"/>
      <c r="FAT28" s="121"/>
      <c r="FAU28" s="121"/>
      <c r="FAV28" s="121"/>
      <c r="FAW28" s="121"/>
      <c r="FAX28" s="121"/>
      <c r="FAY28" s="121"/>
      <c r="FAZ28" s="121"/>
      <c r="FBA28" s="121"/>
      <c r="FBB28" s="121"/>
      <c r="FBC28" s="121"/>
      <c r="FBD28" s="121"/>
      <c r="FBE28" s="121"/>
      <c r="FBF28" s="121"/>
      <c r="FBG28" s="121"/>
      <c r="FBH28" s="121"/>
      <c r="FBI28" s="121"/>
      <c r="FBJ28" s="121"/>
      <c r="FBK28" s="121"/>
      <c r="FBL28" s="121"/>
      <c r="FBM28" s="121"/>
      <c r="FBN28" s="121"/>
      <c r="FBO28" s="121"/>
      <c r="FBP28" s="121"/>
      <c r="FBQ28" s="121"/>
      <c r="FBR28" s="121"/>
      <c r="FBS28" s="121"/>
      <c r="FBT28" s="121"/>
      <c r="FBU28" s="121"/>
      <c r="FBV28" s="121"/>
      <c r="FBW28" s="121"/>
      <c r="FBX28" s="121"/>
      <c r="FBY28" s="121"/>
      <c r="FBZ28" s="121"/>
      <c r="FCA28" s="121"/>
      <c r="FCB28" s="121"/>
      <c r="FCC28" s="121"/>
      <c r="FCD28" s="121"/>
      <c r="FCE28" s="121"/>
      <c r="FCF28" s="121"/>
      <c r="FCG28" s="121"/>
      <c r="FCH28" s="121"/>
      <c r="FCI28" s="121"/>
      <c r="FCJ28" s="121"/>
      <c r="FCK28" s="121"/>
      <c r="FCL28" s="121"/>
      <c r="FCM28" s="121"/>
      <c r="FCN28" s="121"/>
      <c r="FCO28" s="121"/>
      <c r="FCP28" s="121"/>
      <c r="FCQ28" s="121"/>
      <c r="FCR28" s="121"/>
      <c r="FCS28" s="121"/>
      <c r="FCT28" s="121"/>
      <c r="FCU28" s="121"/>
      <c r="FCV28" s="121"/>
      <c r="FCW28" s="121"/>
      <c r="FCX28" s="121"/>
      <c r="FCY28" s="121"/>
      <c r="FCZ28" s="121"/>
      <c r="FDA28" s="121"/>
      <c r="FDB28" s="121"/>
      <c r="FDC28" s="121"/>
      <c r="FDD28" s="121"/>
      <c r="FDE28" s="121"/>
      <c r="FDF28" s="121"/>
      <c r="FDG28" s="121"/>
      <c r="FDH28" s="121"/>
      <c r="FDI28" s="121"/>
      <c r="FDJ28" s="121"/>
      <c r="FDK28" s="121"/>
      <c r="FDL28" s="121"/>
      <c r="FDM28" s="121"/>
      <c r="FDN28" s="121"/>
      <c r="FDO28" s="121"/>
      <c r="FDP28" s="121"/>
      <c r="FDQ28" s="121"/>
      <c r="FDR28" s="121"/>
      <c r="FDS28" s="121"/>
      <c r="FDT28" s="121"/>
      <c r="FDU28" s="121"/>
      <c r="FDV28" s="121"/>
      <c r="FDW28" s="121"/>
      <c r="FDX28" s="121"/>
      <c r="FDY28" s="121"/>
      <c r="FDZ28" s="121"/>
      <c r="FEA28" s="121"/>
      <c r="FEB28" s="121"/>
      <c r="FEC28" s="121"/>
      <c r="FED28" s="121"/>
      <c r="FEE28" s="121"/>
      <c r="FEF28" s="121"/>
      <c r="FEG28" s="121"/>
      <c r="FEH28" s="121"/>
      <c r="FEI28" s="121"/>
      <c r="FEJ28" s="121"/>
      <c r="FEK28" s="121"/>
      <c r="FEL28" s="121"/>
      <c r="FEM28" s="121"/>
      <c r="FEN28" s="121"/>
      <c r="FEO28" s="121"/>
      <c r="FEP28" s="121"/>
      <c r="FEQ28" s="121"/>
      <c r="FER28" s="121"/>
      <c r="FES28" s="121"/>
      <c r="FET28" s="121"/>
      <c r="FEU28" s="121"/>
      <c r="FEV28" s="121"/>
      <c r="FEW28" s="121"/>
      <c r="FEX28" s="121"/>
      <c r="FEY28" s="121"/>
      <c r="FEZ28" s="121"/>
      <c r="FFA28" s="121"/>
      <c r="FFB28" s="121"/>
      <c r="FFC28" s="121"/>
      <c r="FFD28" s="121"/>
      <c r="FFE28" s="121"/>
      <c r="FFF28" s="121"/>
      <c r="FFG28" s="121"/>
      <c r="FFH28" s="121"/>
      <c r="FFI28" s="121"/>
      <c r="FFJ28" s="121"/>
      <c r="FFK28" s="121"/>
      <c r="FFL28" s="121"/>
      <c r="FFM28" s="121"/>
      <c r="FFN28" s="121"/>
      <c r="FFO28" s="121"/>
      <c r="FFP28" s="121"/>
      <c r="FFQ28" s="121"/>
      <c r="FFR28" s="121"/>
      <c r="FFS28" s="121"/>
      <c r="FFT28" s="121"/>
      <c r="FFU28" s="121"/>
      <c r="FFV28" s="121"/>
      <c r="FFW28" s="121"/>
      <c r="FFX28" s="121"/>
      <c r="FFY28" s="121"/>
      <c r="FFZ28" s="121"/>
      <c r="FGA28" s="121"/>
      <c r="FGB28" s="121"/>
      <c r="FGC28" s="121"/>
      <c r="FGD28" s="121"/>
      <c r="FGE28" s="121"/>
      <c r="FGF28" s="121"/>
      <c r="FGG28" s="121"/>
      <c r="FGH28" s="121"/>
      <c r="FGI28" s="121"/>
      <c r="FGJ28" s="121"/>
      <c r="FGK28" s="121"/>
      <c r="FGL28" s="121"/>
      <c r="FGM28" s="121"/>
      <c r="FGN28" s="121"/>
      <c r="FGO28" s="121"/>
      <c r="FGP28" s="121"/>
      <c r="FGQ28" s="121"/>
      <c r="FGR28" s="121"/>
      <c r="FGS28" s="121"/>
      <c r="FGT28" s="121"/>
      <c r="FGU28" s="121"/>
      <c r="FGV28" s="121"/>
      <c r="FGW28" s="121"/>
      <c r="FGX28" s="121"/>
      <c r="FGY28" s="121"/>
      <c r="FGZ28" s="121"/>
      <c r="FHA28" s="121"/>
      <c r="FHB28" s="121"/>
      <c r="FHC28" s="121"/>
      <c r="FHD28" s="121"/>
      <c r="FHE28" s="121"/>
      <c r="FHF28" s="121"/>
      <c r="FHG28" s="121"/>
      <c r="FHH28" s="121"/>
      <c r="FHI28" s="121"/>
      <c r="FHJ28" s="121"/>
      <c r="FHK28" s="121"/>
      <c r="FHL28" s="121"/>
      <c r="FHM28" s="121"/>
      <c r="FHN28" s="121"/>
      <c r="FHO28" s="121"/>
      <c r="FHP28" s="121"/>
      <c r="FHQ28" s="121"/>
      <c r="FHR28" s="121"/>
      <c r="FHS28" s="121"/>
      <c r="FHT28" s="121"/>
      <c r="FHU28" s="121"/>
      <c r="FHV28" s="121"/>
      <c r="FHW28" s="121"/>
      <c r="FHX28" s="121"/>
      <c r="FHY28" s="121"/>
      <c r="FHZ28" s="121"/>
      <c r="FIA28" s="121"/>
      <c r="FIB28" s="121"/>
      <c r="FIC28" s="121"/>
      <c r="FID28" s="121"/>
      <c r="FIE28" s="121"/>
      <c r="FIF28" s="121"/>
      <c r="FIG28" s="121"/>
      <c r="FIH28" s="121"/>
      <c r="FII28" s="121"/>
      <c r="FIJ28" s="121"/>
      <c r="FIK28" s="121"/>
      <c r="FIL28" s="121"/>
      <c r="FIM28" s="121"/>
      <c r="FIN28" s="121"/>
      <c r="FIO28" s="121"/>
      <c r="FIP28" s="121"/>
      <c r="FIQ28" s="121"/>
      <c r="FIR28" s="121"/>
      <c r="FIS28" s="121"/>
      <c r="FIT28" s="121"/>
      <c r="FIU28" s="121"/>
      <c r="FIV28" s="121"/>
      <c r="FIW28" s="121"/>
      <c r="FIX28" s="121"/>
      <c r="FIY28" s="121"/>
      <c r="FIZ28" s="121"/>
      <c r="FJA28" s="121"/>
      <c r="FJB28" s="121"/>
      <c r="FJC28" s="121"/>
      <c r="FJD28" s="121"/>
      <c r="FJE28" s="121"/>
      <c r="FJF28" s="121"/>
      <c r="FJG28" s="121"/>
      <c r="FJH28" s="121"/>
      <c r="FJI28" s="121"/>
      <c r="FJJ28" s="121"/>
      <c r="FJK28" s="121"/>
      <c r="FJL28" s="121"/>
      <c r="FJM28" s="121"/>
      <c r="FJN28" s="121"/>
      <c r="FJO28" s="121"/>
      <c r="FJP28" s="121"/>
      <c r="FJQ28" s="121"/>
      <c r="FJR28" s="121"/>
      <c r="FJS28" s="121"/>
      <c r="FJT28" s="121"/>
      <c r="FJU28" s="121"/>
      <c r="FJV28" s="121"/>
      <c r="FJW28" s="121"/>
      <c r="FJX28" s="121"/>
      <c r="FJY28" s="121"/>
      <c r="FJZ28" s="121"/>
      <c r="FKA28" s="121"/>
      <c r="FKB28" s="121"/>
      <c r="FKC28" s="121"/>
      <c r="FKD28" s="121"/>
      <c r="FKE28" s="121"/>
      <c r="FKF28" s="121"/>
      <c r="FKG28" s="121"/>
      <c r="FKH28" s="121"/>
      <c r="FKI28" s="121"/>
      <c r="FKJ28" s="121"/>
      <c r="FKK28" s="121"/>
      <c r="FKL28" s="121"/>
      <c r="FKM28" s="121"/>
      <c r="FKN28" s="121"/>
      <c r="FKO28" s="121"/>
      <c r="FKP28" s="121"/>
      <c r="FKQ28" s="121"/>
      <c r="FKR28" s="121"/>
      <c r="FKS28" s="121"/>
      <c r="FKT28" s="121"/>
      <c r="FKU28" s="121"/>
      <c r="FKV28" s="121"/>
      <c r="FKW28" s="121"/>
      <c r="FKX28" s="121"/>
      <c r="FKY28" s="121"/>
      <c r="FKZ28" s="121"/>
      <c r="FLA28" s="121"/>
      <c r="FLB28" s="121"/>
      <c r="FLC28" s="121"/>
      <c r="FLD28" s="121"/>
      <c r="FLE28" s="121"/>
      <c r="FLF28" s="121"/>
      <c r="FLG28" s="121"/>
      <c r="FLH28" s="121"/>
      <c r="FLI28" s="121"/>
      <c r="FLJ28" s="121"/>
      <c r="FLK28" s="121"/>
      <c r="FLL28" s="121"/>
      <c r="FLM28" s="121"/>
      <c r="FLN28" s="121"/>
      <c r="FLO28" s="121"/>
      <c r="FLP28" s="121"/>
      <c r="FLQ28" s="121"/>
      <c r="FLR28" s="121"/>
      <c r="FLS28" s="121"/>
      <c r="FLT28" s="121"/>
      <c r="FLU28" s="121"/>
      <c r="FLV28" s="121"/>
      <c r="FLW28" s="121"/>
      <c r="FLX28" s="121"/>
      <c r="FLY28" s="121"/>
      <c r="FLZ28" s="121"/>
      <c r="FMA28" s="121"/>
      <c r="FMB28" s="121"/>
      <c r="FMC28" s="121"/>
      <c r="FMD28" s="121"/>
      <c r="FME28" s="121"/>
      <c r="FMF28" s="121"/>
      <c r="FMG28" s="121"/>
      <c r="FMH28" s="121"/>
      <c r="FMI28" s="121"/>
      <c r="FMJ28" s="121"/>
      <c r="FMK28" s="121"/>
      <c r="FML28" s="121"/>
      <c r="FMM28" s="121"/>
      <c r="FMN28" s="121"/>
      <c r="FMO28" s="121"/>
      <c r="FMP28" s="121"/>
      <c r="FMQ28" s="121"/>
      <c r="FMR28" s="121"/>
      <c r="FMS28" s="121"/>
      <c r="FMT28" s="121"/>
      <c r="FMU28" s="121"/>
      <c r="FMV28" s="121"/>
      <c r="FMW28" s="121"/>
      <c r="FMX28" s="121"/>
      <c r="FMY28" s="121"/>
      <c r="FMZ28" s="121"/>
      <c r="FNA28" s="121"/>
      <c r="FNB28" s="121"/>
      <c r="FNC28" s="121"/>
      <c r="FND28" s="121"/>
      <c r="FNE28" s="121"/>
      <c r="FNF28" s="121"/>
      <c r="FNG28" s="121"/>
      <c r="FNH28" s="121"/>
      <c r="FNI28" s="121"/>
      <c r="FNJ28" s="121"/>
      <c r="FNK28" s="121"/>
      <c r="FNL28" s="121"/>
      <c r="FNM28" s="121"/>
      <c r="FNN28" s="121"/>
      <c r="FNO28" s="121"/>
      <c r="FNP28" s="121"/>
      <c r="FNQ28" s="121"/>
      <c r="FNR28" s="121"/>
      <c r="FNS28" s="121"/>
      <c r="FNT28" s="121"/>
      <c r="FNU28" s="121"/>
      <c r="FNV28" s="121"/>
      <c r="FNW28" s="121"/>
      <c r="FNX28" s="121"/>
      <c r="FNY28" s="121"/>
      <c r="FNZ28" s="121"/>
      <c r="FOA28" s="121"/>
      <c r="FOB28" s="121"/>
      <c r="FOC28" s="121"/>
      <c r="FOD28" s="121"/>
      <c r="FOE28" s="121"/>
      <c r="FOF28" s="121"/>
      <c r="FOG28" s="121"/>
      <c r="FOH28" s="121"/>
      <c r="FOI28" s="121"/>
      <c r="FOJ28" s="121"/>
      <c r="FOK28" s="121"/>
      <c r="FOL28" s="121"/>
      <c r="FOM28" s="121"/>
      <c r="FON28" s="121"/>
      <c r="FOO28" s="121"/>
      <c r="FOP28" s="121"/>
      <c r="FOQ28" s="121"/>
      <c r="FOR28" s="121"/>
      <c r="FOS28" s="121"/>
      <c r="FOT28" s="121"/>
      <c r="FOU28" s="121"/>
      <c r="FOV28" s="121"/>
      <c r="FOW28" s="121"/>
      <c r="FOX28" s="121"/>
      <c r="FOY28" s="121"/>
      <c r="FOZ28" s="121"/>
      <c r="FPA28" s="121"/>
      <c r="FPB28" s="121"/>
      <c r="FPC28" s="121"/>
      <c r="FPD28" s="121"/>
      <c r="FPE28" s="121"/>
      <c r="FPF28" s="121"/>
      <c r="FPG28" s="121"/>
      <c r="FPH28" s="121"/>
      <c r="FPI28" s="121"/>
      <c r="FPJ28" s="121"/>
      <c r="FPK28" s="121"/>
      <c r="FPL28" s="121"/>
      <c r="FPM28" s="121"/>
      <c r="FPN28" s="121"/>
      <c r="FPO28" s="121"/>
      <c r="FPP28" s="121"/>
      <c r="FPQ28" s="121"/>
      <c r="FPR28" s="121"/>
      <c r="FPS28" s="121"/>
      <c r="FPT28" s="121"/>
      <c r="FPU28" s="121"/>
      <c r="FPV28" s="121"/>
      <c r="FPW28" s="121"/>
      <c r="FPX28" s="121"/>
      <c r="FPY28" s="121"/>
      <c r="FPZ28" s="121"/>
      <c r="FQA28" s="121"/>
      <c r="FQB28" s="121"/>
      <c r="FQC28" s="121"/>
      <c r="FQD28" s="121"/>
      <c r="FQE28" s="121"/>
      <c r="FQF28" s="121"/>
      <c r="FQG28" s="121"/>
      <c r="FQH28" s="121"/>
      <c r="FQI28" s="121"/>
      <c r="FQJ28" s="121"/>
      <c r="FQK28" s="121"/>
      <c r="FQL28" s="121"/>
      <c r="FQM28" s="121"/>
      <c r="FQN28" s="121"/>
      <c r="FQO28" s="121"/>
      <c r="FQP28" s="121"/>
      <c r="FQQ28" s="121"/>
      <c r="FQR28" s="121"/>
      <c r="FQS28" s="121"/>
      <c r="FQT28" s="121"/>
      <c r="FQU28" s="121"/>
      <c r="FQV28" s="121"/>
      <c r="FQW28" s="121"/>
      <c r="FQX28" s="121"/>
      <c r="FQY28" s="121"/>
      <c r="FQZ28" s="121"/>
      <c r="FRA28" s="121"/>
      <c r="FRB28" s="121"/>
      <c r="FRC28" s="121"/>
      <c r="FRD28" s="121"/>
      <c r="FRE28" s="121"/>
      <c r="FRF28" s="121"/>
      <c r="FRG28" s="121"/>
      <c r="FRH28" s="121"/>
      <c r="FRI28" s="121"/>
      <c r="FRJ28" s="121"/>
      <c r="FRK28" s="121"/>
      <c r="FRL28" s="121"/>
      <c r="FRM28" s="121"/>
      <c r="FRN28" s="121"/>
      <c r="FRO28" s="121"/>
      <c r="FRP28" s="121"/>
      <c r="FRQ28" s="121"/>
      <c r="FRR28" s="121"/>
      <c r="FRS28" s="121"/>
      <c r="FRT28" s="121"/>
      <c r="FRU28" s="121"/>
      <c r="FRV28" s="121"/>
      <c r="FRW28" s="121"/>
      <c r="FRX28" s="121"/>
      <c r="FRY28" s="121"/>
      <c r="FRZ28" s="121"/>
      <c r="FSA28" s="121"/>
      <c r="FSB28" s="121"/>
      <c r="FSC28" s="121"/>
      <c r="FSD28" s="121"/>
      <c r="FSE28" s="121"/>
      <c r="FSF28" s="121"/>
      <c r="FSG28" s="121"/>
      <c r="FSH28" s="121"/>
      <c r="FSI28" s="121"/>
      <c r="FSJ28" s="121"/>
      <c r="FSK28" s="121"/>
      <c r="FSL28" s="121"/>
      <c r="FSM28" s="121"/>
      <c r="FSN28" s="121"/>
      <c r="FSO28" s="121"/>
      <c r="FSP28" s="121"/>
      <c r="FSQ28" s="121"/>
      <c r="FSR28" s="121"/>
      <c r="FSS28" s="121"/>
      <c r="FST28" s="121"/>
      <c r="FSU28" s="121"/>
      <c r="FSV28" s="121"/>
      <c r="FSW28" s="121"/>
      <c r="FSX28" s="121"/>
      <c r="FSY28" s="121"/>
      <c r="FSZ28" s="121"/>
      <c r="FTA28" s="121"/>
      <c r="FTB28" s="121"/>
      <c r="FTC28" s="121"/>
      <c r="FTD28" s="121"/>
      <c r="FTE28" s="121"/>
      <c r="FTF28" s="121"/>
      <c r="FTG28" s="121"/>
      <c r="FTH28" s="121"/>
      <c r="FTI28" s="121"/>
      <c r="FTJ28" s="121"/>
      <c r="FTK28" s="121"/>
      <c r="FTL28" s="121"/>
      <c r="FTM28" s="121"/>
      <c r="FTN28" s="121"/>
      <c r="FTO28" s="121"/>
      <c r="FTP28" s="121"/>
      <c r="FTQ28" s="121"/>
      <c r="FTR28" s="121"/>
      <c r="FTS28" s="121"/>
      <c r="FTT28" s="121"/>
      <c r="FTU28" s="121"/>
      <c r="FTV28" s="121"/>
      <c r="FTW28" s="121"/>
      <c r="FTX28" s="121"/>
      <c r="FTY28" s="121"/>
      <c r="FTZ28" s="121"/>
      <c r="FUA28" s="121"/>
      <c r="FUB28" s="121"/>
      <c r="FUC28" s="121"/>
      <c r="FUD28" s="121"/>
      <c r="FUE28" s="121"/>
      <c r="FUF28" s="121"/>
      <c r="FUG28" s="121"/>
      <c r="FUH28" s="121"/>
      <c r="FUI28" s="121"/>
      <c r="FUJ28" s="121"/>
      <c r="FUK28" s="121"/>
      <c r="FUL28" s="121"/>
      <c r="FUM28" s="121"/>
      <c r="FUN28" s="121"/>
      <c r="FUO28" s="121"/>
      <c r="FUP28" s="121"/>
      <c r="FUQ28" s="121"/>
      <c r="FUR28" s="121"/>
      <c r="FUS28" s="121"/>
      <c r="FUT28" s="121"/>
      <c r="FUU28" s="121"/>
      <c r="FUV28" s="121"/>
      <c r="FUW28" s="121"/>
      <c r="FUX28" s="121"/>
      <c r="FUY28" s="121"/>
      <c r="FUZ28" s="121"/>
      <c r="FVA28" s="121"/>
      <c r="FVB28" s="121"/>
      <c r="FVC28" s="121"/>
      <c r="FVD28" s="121"/>
      <c r="FVE28" s="121"/>
      <c r="FVF28" s="121"/>
      <c r="FVG28" s="121"/>
      <c r="FVH28" s="121"/>
      <c r="FVI28" s="121"/>
      <c r="FVJ28" s="121"/>
      <c r="FVK28" s="121"/>
      <c r="FVL28" s="121"/>
      <c r="FVM28" s="121"/>
      <c r="FVN28" s="121"/>
      <c r="FVO28" s="121"/>
      <c r="FVP28" s="121"/>
      <c r="FVQ28" s="121"/>
      <c r="FVR28" s="121"/>
      <c r="FVS28" s="121"/>
      <c r="FVT28" s="121"/>
      <c r="FVU28" s="121"/>
      <c r="FVV28" s="121"/>
      <c r="FVW28" s="121"/>
      <c r="FVX28" s="121"/>
      <c r="FVY28" s="121"/>
      <c r="FVZ28" s="121"/>
      <c r="FWA28" s="121"/>
      <c r="FWB28" s="121"/>
      <c r="FWC28" s="121"/>
      <c r="FWD28" s="121"/>
      <c r="FWE28" s="121"/>
      <c r="FWF28" s="121"/>
      <c r="FWG28" s="121"/>
      <c r="FWH28" s="121"/>
      <c r="FWI28" s="121"/>
      <c r="FWJ28" s="121"/>
      <c r="FWK28" s="121"/>
      <c r="FWL28" s="121"/>
      <c r="FWM28" s="121"/>
      <c r="FWN28" s="121"/>
      <c r="FWO28" s="121"/>
      <c r="FWP28" s="121"/>
      <c r="FWQ28" s="121"/>
      <c r="FWR28" s="121"/>
      <c r="FWS28" s="121"/>
      <c r="FWT28" s="121"/>
      <c r="FWU28" s="121"/>
      <c r="FWV28" s="121"/>
      <c r="FWW28" s="121"/>
      <c r="FWX28" s="121"/>
      <c r="FWY28" s="121"/>
      <c r="FWZ28" s="121"/>
      <c r="FXA28" s="121"/>
      <c r="FXB28" s="121"/>
      <c r="FXC28" s="121"/>
      <c r="FXD28" s="121"/>
      <c r="FXE28" s="121"/>
      <c r="FXF28" s="121"/>
      <c r="FXG28" s="121"/>
      <c r="FXH28" s="121"/>
      <c r="FXI28" s="121"/>
      <c r="FXJ28" s="121"/>
      <c r="FXK28" s="121"/>
      <c r="FXL28" s="121"/>
      <c r="FXM28" s="121"/>
      <c r="FXN28" s="121"/>
      <c r="FXO28" s="121"/>
      <c r="FXP28" s="121"/>
      <c r="FXQ28" s="121"/>
      <c r="FXR28" s="121"/>
      <c r="FXS28" s="121"/>
      <c r="FXT28" s="121"/>
      <c r="FXU28" s="121"/>
      <c r="FXV28" s="121"/>
      <c r="FXW28" s="121"/>
      <c r="FXX28" s="121"/>
      <c r="FXY28" s="121"/>
      <c r="FXZ28" s="121"/>
      <c r="FYA28" s="121"/>
      <c r="FYB28" s="121"/>
      <c r="FYC28" s="121"/>
      <c r="FYD28" s="121"/>
      <c r="FYE28" s="121"/>
      <c r="FYF28" s="121"/>
      <c r="FYG28" s="121"/>
      <c r="FYH28" s="121"/>
      <c r="FYI28" s="121"/>
      <c r="FYJ28" s="121"/>
      <c r="FYK28" s="121"/>
      <c r="FYL28" s="121"/>
      <c r="FYM28" s="121"/>
      <c r="FYN28" s="121"/>
      <c r="FYO28" s="121"/>
      <c r="FYP28" s="121"/>
      <c r="FYQ28" s="121"/>
      <c r="FYR28" s="121"/>
      <c r="FYS28" s="121"/>
      <c r="FYT28" s="121"/>
      <c r="FYU28" s="121"/>
      <c r="FYV28" s="121"/>
      <c r="FYW28" s="121"/>
      <c r="FYX28" s="121"/>
      <c r="FYY28" s="121"/>
      <c r="FYZ28" s="121"/>
      <c r="FZA28" s="121"/>
      <c r="FZB28" s="121"/>
      <c r="FZC28" s="121"/>
      <c r="FZD28" s="121"/>
      <c r="FZE28" s="121"/>
      <c r="FZF28" s="121"/>
      <c r="FZG28" s="121"/>
      <c r="FZH28" s="121"/>
      <c r="FZI28" s="121"/>
      <c r="FZJ28" s="121"/>
      <c r="FZK28" s="121"/>
      <c r="FZL28" s="121"/>
      <c r="FZM28" s="121"/>
      <c r="FZN28" s="121"/>
      <c r="FZO28" s="121"/>
      <c r="FZP28" s="121"/>
      <c r="FZQ28" s="121"/>
      <c r="FZR28" s="121"/>
      <c r="FZS28" s="121"/>
      <c r="FZT28" s="121"/>
      <c r="FZU28" s="121"/>
      <c r="FZV28" s="121"/>
      <c r="FZW28" s="121"/>
      <c r="FZX28" s="121"/>
      <c r="FZY28" s="121"/>
      <c r="FZZ28" s="121"/>
      <c r="GAA28" s="121"/>
      <c r="GAB28" s="121"/>
      <c r="GAC28" s="121"/>
      <c r="GAD28" s="121"/>
      <c r="GAE28" s="121"/>
      <c r="GAF28" s="121"/>
      <c r="GAG28" s="121"/>
      <c r="GAH28" s="121"/>
      <c r="GAI28" s="121"/>
      <c r="GAJ28" s="121"/>
      <c r="GAK28" s="121"/>
      <c r="GAL28" s="121"/>
      <c r="GAM28" s="121"/>
      <c r="GAN28" s="121"/>
      <c r="GAO28" s="121"/>
      <c r="GAP28" s="121"/>
      <c r="GAQ28" s="121"/>
      <c r="GAR28" s="121"/>
      <c r="GAS28" s="121"/>
      <c r="GAT28" s="121"/>
      <c r="GAU28" s="121"/>
      <c r="GAV28" s="121"/>
      <c r="GAW28" s="121"/>
      <c r="GAX28" s="121"/>
      <c r="GAY28" s="121"/>
      <c r="GAZ28" s="121"/>
      <c r="GBA28" s="121"/>
      <c r="GBB28" s="121"/>
      <c r="GBC28" s="121"/>
      <c r="GBD28" s="121"/>
      <c r="GBE28" s="121"/>
      <c r="GBF28" s="121"/>
      <c r="GBG28" s="121"/>
      <c r="GBH28" s="121"/>
      <c r="GBI28" s="121"/>
      <c r="GBJ28" s="121"/>
      <c r="GBK28" s="121"/>
      <c r="GBL28" s="121"/>
      <c r="GBM28" s="121"/>
      <c r="GBN28" s="121"/>
      <c r="GBO28" s="121"/>
      <c r="GBP28" s="121"/>
      <c r="GBQ28" s="121"/>
      <c r="GBR28" s="121"/>
      <c r="GBS28" s="121"/>
      <c r="GBT28" s="121"/>
      <c r="GBU28" s="121"/>
      <c r="GBV28" s="121"/>
      <c r="GBW28" s="121"/>
      <c r="GBX28" s="121"/>
      <c r="GBY28" s="121"/>
      <c r="GBZ28" s="121"/>
      <c r="GCA28" s="121"/>
      <c r="GCB28" s="121"/>
      <c r="GCC28" s="121"/>
      <c r="GCD28" s="121"/>
      <c r="GCE28" s="121"/>
      <c r="GCF28" s="121"/>
      <c r="GCG28" s="121"/>
      <c r="GCH28" s="121"/>
      <c r="GCI28" s="121"/>
      <c r="GCJ28" s="121"/>
      <c r="GCK28" s="121"/>
      <c r="GCL28" s="121"/>
      <c r="GCM28" s="121"/>
      <c r="GCN28" s="121"/>
      <c r="GCO28" s="121"/>
      <c r="GCP28" s="121"/>
      <c r="GCQ28" s="121"/>
      <c r="GCR28" s="121"/>
      <c r="GCS28" s="121"/>
      <c r="GCT28" s="121"/>
      <c r="GCU28" s="121"/>
      <c r="GCV28" s="121"/>
      <c r="GCW28" s="121"/>
      <c r="GCX28" s="121"/>
      <c r="GCY28" s="121"/>
      <c r="GCZ28" s="121"/>
      <c r="GDA28" s="121"/>
      <c r="GDB28" s="121"/>
      <c r="GDC28" s="121"/>
      <c r="GDD28" s="121"/>
      <c r="GDE28" s="121"/>
      <c r="GDF28" s="121"/>
      <c r="GDG28" s="121"/>
      <c r="GDH28" s="121"/>
      <c r="GDI28" s="121"/>
      <c r="GDJ28" s="121"/>
      <c r="GDK28" s="121"/>
      <c r="GDL28" s="121"/>
      <c r="GDM28" s="121"/>
      <c r="GDN28" s="121"/>
      <c r="GDO28" s="121"/>
      <c r="GDP28" s="121"/>
      <c r="GDQ28" s="121"/>
      <c r="GDR28" s="121"/>
      <c r="GDS28" s="121"/>
      <c r="GDT28" s="121"/>
      <c r="GDU28" s="121"/>
      <c r="GDV28" s="121"/>
      <c r="GDW28" s="121"/>
      <c r="GDX28" s="121"/>
      <c r="GDY28" s="121"/>
      <c r="GDZ28" s="121"/>
      <c r="GEA28" s="121"/>
      <c r="GEB28" s="121"/>
      <c r="GEC28" s="121"/>
      <c r="GED28" s="121"/>
      <c r="GEE28" s="121"/>
      <c r="GEF28" s="121"/>
      <c r="GEG28" s="121"/>
      <c r="GEH28" s="121"/>
      <c r="GEI28" s="121"/>
      <c r="GEJ28" s="121"/>
      <c r="GEK28" s="121"/>
      <c r="GEL28" s="121"/>
      <c r="GEM28" s="121"/>
      <c r="GEN28" s="121"/>
      <c r="GEO28" s="121"/>
      <c r="GEP28" s="121"/>
      <c r="GEQ28" s="121"/>
      <c r="GER28" s="121"/>
      <c r="GES28" s="121"/>
      <c r="GET28" s="121"/>
      <c r="GEU28" s="121"/>
      <c r="GEV28" s="121"/>
      <c r="GEW28" s="121"/>
      <c r="GEX28" s="121"/>
      <c r="GEY28" s="121"/>
      <c r="GEZ28" s="121"/>
      <c r="GFA28" s="121"/>
      <c r="GFB28" s="121"/>
      <c r="GFC28" s="121"/>
      <c r="GFD28" s="121"/>
      <c r="GFE28" s="121"/>
      <c r="GFF28" s="121"/>
      <c r="GFG28" s="121"/>
      <c r="GFH28" s="121"/>
      <c r="GFI28" s="121"/>
      <c r="GFJ28" s="121"/>
      <c r="GFK28" s="121"/>
      <c r="GFL28" s="121"/>
      <c r="GFM28" s="121"/>
      <c r="GFN28" s="121"/>
      <c r="GFO28" s="121"/>
      <c r="GFP28" s="121"/>
      <c r="GFQ28" s="121"/>
      <c r="GFR28" s="121"/>
      <c r="GFS28" s="121"/>
      <c r="GFT28" s="121"/>
      <c r="GFU28" s="121"/>
      <c r="GFV28" s="121"/>
      <c r="GFW28" s="121"/>
      <c r="GFX28" s="121"/>
      <c r="GFY28" s="121"/>
      <c r="GFZ28" s="121"/>
      <c r="GGA28" s="121"/>
      <c r="GGB28" s="121"/>
      <c r="GGC28" s="121"/>
      <c r="GGD28" s="121"/>
      <c r="GGE28" s="121"/>
      <c r="GGF28" s="121"/>
      <c r="GGG28" s="121"/>
      <c r="GGH28" s="121"/>
      <c r="GGI28" s="121"/>
      <c r="GGJ28" s="121"/>
      <c r="GGK28" s="121"/>
      <c r="GGL28" s="121"/>
      <c r="GGM28" s="121"/>
      <c r="GGN28" s="121"/>
      <c r="GGO28" s="121"/>
      <c r="GGP28" s="121"/>
      <c r="GGQ28" s="121"/>
      <c r="GGR28" s="121"/>
      <c r="GGS28" s="121"/>
      <c r="GGT28" s="121"/>
      <c r="GGU28" s="121"/>
      <c r="GGV28" s="121"/>
      <c r="GGW28" s="121"/>
      <c r="GGX28" s="121"/>
      <c r="GGY28" s="121"/>
      <c r="GGZ28" s="121"/>
      <c r="GHA28" s="121"/>
      <c r="GHB28" s="121"/>
      <c r="GHC28" s="121"/>
      <c r="GHD28" s="121"/>
      <c r="GHE28" s="121"/>
      <c r="GHF28" s="121"/>
      <c r="GHG28" s="121"/>
      <c r="GHH28" s="121"/>
      <c r="GHI28" s="121"/>
      <c r="GHJ28" s="121"/>
      <c r="GHK28" s="121"/>
      <c r="GHL28" s="121"/>
      <c r="GHM28" s="121"/>
      <c r="GHN28" s="121"/>
      <c r="GHO28" s="121"/>
      <c r="GHP28" s="121"/>
      <c r="GHQ28" s="121"/>
      <c r="GHR28" s="121"/>
      <c r="GHS28" s="121"/>
      <c r="GHT28" s="121"/>
      <c r="GHU28" s="121"/>
      <c r="GHV28" s="121"/>
      <c r="GHW28" s="121"/>
      <c r="GHX28" s="121"/>
      <c r="GHY28" s="121"/>
      <c r="GHZ28" s="121"/>
      <c r="GIA28" s="121"/>
      <c r="GIB28" s="121"/>
      <c r="GIC28" s="121"/>
      <c r="GID28" s="121"/>
      <c r="GIE28" s="121"/>
      <c r="GIF28" s="121"/>
      <c r="GIG28" s="121"/>
      <c r="GIH28" s="121"/>
      <c r="GII28" s="121"/>
      <c r="GIJ28" s="121"/>
      <c r="GIK28" s="121"/>
      <c r="GIL28" s="121"/>
      <c r="GIM28" s="121"/>
      <c r="GIN28" s="121"/>
      <c r="GIO28" s="121"/>
      <c r="GIP28" s="121"/>
      <c r="GIQ28" s="121"/>
      <c r="GIR28" s="121"/>
      <c r="GIS28" s="121"/>
      <c r="GIT28" s="121"/>
      <c r="GIU28" s="121"/>
      <c r="GIV28" s="121"/>
      <c r="GIW28" s="121"/>
      <c r="GIX28" s="121"/>
      <c r="GIY28" s="121"/>
      <c r="GIZ28" s="121"/>
      <c r="GJA28" s="121"/>
      <c r="GJB28" s="121"/>
      <c r="GJC28" s="121"/>
      <c r="GJD28" s="121"/>
      <c r="GJE28" s="121"/>
      <c r="GJF28" s="121"/>
      <c r="GJG28" s="121"/>
      <c r="GJH28" s="121"/>
      <c r="GJI28" s="121"/>
      <c r="GJJ28" s="121"/>
      <c r="GJK28" s="121"/>
      <c r="GJL28" s="121"/>
      <c r="GJM28" s="121"/>
      <c r="GJN28" s="121"/>
      <c r="GJO28" s="121"/>
      <c r="GJP28" s="121"/>
      <c r="GJQ28" s="121"/>
      <c r="GJR28" s="121"/>
      <c r="GJS28" s="121"/>
      <c r="GJT28" s="121"/>
      <c r="GJU28" s="121"/>
      <c r="GJV28" s="121"/>
      <c r="GJW28" s="121"/>
      <c r="GJX28" s="121"/>
      <c r="GJY28" s="121"/>
      <c r="GJZ28" s="121"/>
      <c r="GKA28" s="121"/>
      <c r="GKB28" s="121"/>
      <c r="GKC28" s="121"/>
      <c r="GKD28" s="121"/>
      <c r="GKE28" s="121"/>
      <c r="GKF28" s="121"/>
      <c r="GKG28" s="121"/>
      <c r="GKH28" s="121"/>
      <c r="GKI28" s="121"/>
      <c r="GKJ28" s="121"/>
      <c r="GKK28" s="121"/>
      <c r="GKL28" s="121"/>
      <c r="GKM28" s="121"/>
      <c r="GKN28" s="121"/>
      <c r="GKO28" s="121"/>
      <c r="GKP28" s="121"/>
      <c r="GKQ28" s="121"/>
      <c r="GKR28" s="121"/>
      <c r="GKS28" s="121"/>
      <c r="GKT28" s="121"/>
      <c r="GKU28" s="121"/>
      <c r="GKV28" s="121"/>
      <c r="GKW28" s="121"/>
      <c r="GKX28" s="121"/>
      <c r="GKY28" s="121"/>
      <c r="GKZ28" s="121"/>
      <c r="GLA28" s="121"/>
      <c r="GLB28" s="121"/>
      <c r="GLC28" s="121"/>
      <c r="GLD28" s="121"/>
      <c r="GLE28" s="121"/>
      <c r="GLF28" s="121"/>
      <c r="GLG28" s="121"/>
      <c r="GLH28" s="121"/>
      <c r="GLI28" s="121"/>
      <c r="GLJ28" s="121"/>
      <c r="GLK28" s="121"/>
      <c r="GLL28" s="121"/>
      <c r="GLM28" s="121"/>
      <c r="GLN28" s="121"/>
      <c r="GLO28" s="121"/>
      <c r="GLP28" s="121"/>
      <c r="GLQ28" s="121"/>
      <c r="GLR28" s="121"/>
      <c r="GLS28" s="121"/>
      <c r="GLT28" s="121"/>
      <c r="GLU28" s="121"/>
      <c r="GLV28" s="121"/>
      <c r="GLW28" s="121"/>
      <c r="GLX28" s="121"/>
      <c r="GLY28" s="121"/>
      <c r="GLZ28" s="121"/>
      <c r="GMA28" s="121"/>
      <c r="GMB28" s="121"/>
      <c r="GMC28" s="121"/>
      <c r="GMD28" s="121"/>
      <c r="GME28" s="121"/>
      <c r="GMF28" s="121"/>
      <c r="GMG28" s="121"/>
      <c r="GMH28" s="121"/>
      <c r="GMI28" s="121"/>
      <c r="GMJ28" s="121"/>
      <c r="GMK28" s="121"/>
      <c r="GML28" s="121"/>
      <c r="GMM28" s="121"/>
      <c r="GMN28" s="121"/>
      <c r="GMO28" s="121"/>
      <c r="GMP28" s="121"/>
      <c r="GMQ28" s="121"/>
      <c r="GMR28" s="121"/>
      <c r="GMS28" s="121"/>
      <c r="GMT28" s="121"/>
      <c r="GMU28" s="121"/>
      <c r="GMV28" s="121"/>
      <c r="GMW28" s="121"/>
      <c r="GMX28" s="121"/>
      <c r="GMY28" s="121"/>
      <c r="GMZ28" s="121"/>
      <c r="GNA28" s="121"/>
      <c r="GNB28" s="121"/>
      <c r="GNC28" s="121"/>
      <c r="GND28" s="121"/>
      <c r="GNE28" s="121"/>
      <c r="GNF28" s="121"/>
      <c r="GNG28" s="121"/>
      <c r="GNH28" s="121"/>
      <c r="GNI28" s="121"/>
      <c r="GNJ28" s="121"/>
      <c r="GNK28" s="121"/>
      <c r="GNL28" s="121"/>
      <c r="GNM28" s="121"/>
      <c r="GNN28" s="121"/>
      <c r="GNO28" s="121"/>
      <c r="GNP28" s="121"/>
      <c r="GNQ28" s="121"/>
      <c r="GNR28" s="121"/>
      <c r="GNS28" s="121"/>
      <c r="GNT28" s="121"/>
      <c r="GNU28" s="121"/>
      <c r="GNV28" s="121"/>
      <c r="GNW28" s="121"/>
      <c r="GNX28" s="121"/>
      <c r="GNY28" s="121"/>
      <c r="GNZ28" s="121"/>
      <c r="GOA28" s="121"/>
      <c r="GOB28" s="121"/>
      <c r="GOC28" s="121"/>
      <c r="GOD28" s="121"/>
      <c r="GOE28" s="121"/>
      <c r="GOF28" s="121"/>
      <c r="GOG28" s="121"/>
      <c r="GOH28" s="121"/>
      <c r="GOI28" s="121"/>
      <c r="GOJ28" s="121"/>
      <c r="GOK28" s="121"/>
      <c r="GOL28" s="121"/>
      <c r="GOM28" s="121"/>
      <c r="GON28" s="121"/>
      <c r="GOO28" s="121"/>
      <c r="GOP28" s="121"/>
      <c r="GOQ28" s="121"/>
      <c r="GOR28" s="121"/>
      <c r="GOS28" s="121"/>
      <c r="GOT28" s="121"/>
      <c r="GOU28" s="121"/>
      <c r="GOV28" s="121"/>
      <c r="GOW28" s="121"/>
      <c r="GOX28" s="121"/>
      <c r="GOY28" s="121"/>
      <c r="GOZ28" s="121"/>
      <c r="GPA28" s="121"/>
      <c r="GPB28" s="121"/>
      <c r="GPC28" s="121"/>
      <c r="GPD28" s="121"/>
      <c r="GPE28" s="121"/>
      <c r="GPF28" s="121"/>
      <c r="GPG28" s="121"/>
      <c r="GPH28" s="121"/>
      <c r="GPI28" s="121"/>
      <c r="GPJ28" s="121"/>
      <c r="GPK28" s="121"/>
      <c r="GPL28" s="121"/>
      <c r="GPM28" s="121"/>
      <c r="GPN28" s="121"/>
      <c r="GPO28" s="121"/>
      <c r="GPP28" s="121"/>
      <c r="GPQ28" s="121"/>
      <c r="GPR28" s="121"/>
      <c r="GPS28" s="121"/>
      <c r="GPT28" s="121"/>
      <c r="GPU28" s="121"/>
      <c r="GPV28" s="121"/>
      <c r="GPW28" s="121"/>
      <c r="GPX28" s="121"/>
      <c r="GPY28" s="121"/>
      <c r="GPZ28" s="121"/>
      <c r="GQA28" s="121"/>
      <c r="GQB28" s="121"/>
      <c r="GQC28" s="121"/>
      <c r="GQD28" s="121"/>
      <c r="GQE28" s="121"/>
      <c r="GQF28" s="121"/>
      <c r="GQG28" s="121"/>
      <c r="GQH28" s="121"/>
      <c r="GQI28" s="121"/>
      <c r="GQJ28" s="121"/>
      <c r="GQK28" s="121"/>
      <c r="GQL28" s="121"/>
      <c r="GQM28" s="121"/>
      <c r="GQN28" s="121"/>
      <c r="GQO28" s="121"/>
      <c r="GQP28" s="121"/>
      <c r="GQQ28" s="121"/>
      <c r="GQR28" s="121"/>
      <c r="GQS28" s="121"/>
      <c r="GQT28" s="121"/>
      <c r="GQU28" s="121"/>
      <c r="GQV28" s="121"/>
      <c r="GQW28" s="121"/>
      <c r="GQX28" s="121"/>
      <c r="GQY28" s="121"/>
      <c r="GQZ28" s="121"/>
      <c r="GRA28" s="121"/>
      <c r="GRB28" s="121"/>
      <c r="GRC28" s="121"/>
      <c r="GRD28" s="121"/>
      <c r="GRE28" s="121"/>
      <c r="GRF28" s="121"/>
      <c r="GRG28" s="121"/>
      <c r="GRH28" s="121"/>
      <c r="GRI28" s="121"/>
      <c r="GRJ28" s="121"/>
      <c r="GRK28" s="121"/>
      <c r="GRL28" s="121"/>
      <c r="GRM28" s="121"/>
      <c r="GRN28" s="121"/>
      <c r="GRO28" s="121"/>
      <c r="GRP28" s="121"/>
      <c r="GRQ28" s="121"/>
      <c r="GRR28" s="121"/>
      <c r="GRS28" s="121"/>
      <c r="GRT28" s="121"/>
      <c r="GRU28" s="121"/>
      <c r="GRV28" s="121"/>
      <c r="GRW28" s="121"/>
      <c r="GRX28" s="121"/>
      <c r="GRY28" s="121"/>
      <c r="GRZ28" s="121"/>
      <c r="GSA28" s="121"/>
      <c r="GSB28" s="121"/>
      <c r="GSC28" s="121"/>
      <c r="GSD28" s="121"/>
      <c r="GSE28" s="121"/>
      <c r="GSF28" s="121"/>
      <c r="GSG28" s="121"/>
      <c r="GSH28" s="121"/>
      <c r="GSI28" s="121"/>
      <c r="GSJ28" s="121"/>
      <c r="GSK28" s="121"/>
      <c r="GSL28" s="121"/>
      <c r="GSM28" s="121"/>
      <c r="GSN28" s="121"/>
      <c r="GSO28" s="121"/>
      <c r="GSP28" s="121"/>
      <c r="GSQ28" s="121"/>
      <c r="GSR28" s="121"/>
      <c r="GSS28" s="121"/>
      <c r="GST28" s="121"/>
      <c r="GSU28" s="121"/>
      <c r="GSV28" s="121"/>
      <c r="GSW28" s="121"/>
      <c r="GSX28" s="121"/>
      <c r="GSY28" s="121"/>
      <c r="GSZ28" s="121"/>
      <c r="GTA28" s="121"/>
      <c r="GTB28" s="121"/>
      <c r="GTC28" s="121"/>
      <c r="GTD28" s="121"/>
      <c r="GTE28" s="121"/>
      <c r="GTF28" s="121"/>
      <c r="GTG28" s="121"/>
      <c r="GTH28" s="121"/>
      <c r="GTI28" s="121"/>
      <c r="GTJ28" s="121"/>
      <c r="GTK28" s="121"/>
      <c r="GTL28" s="121"/>
      <c r="GTM28" s="121"/>
      <c r="GTN28" s="121"/>
      <c r="GTO28" s="121"/>
      <c r="GTP28" s="121"/>
      <c r="GTQ28" s="121"/>
      <c r="GTR28" s="121"/>
      <c r="GTS28" s="121"/>
      <c r="GTT28" s="121"/>
      <c r="GTU28" s="121"/>
      <c r="GTV28" s="121"/>
      <c r="GTW28" s="121"/>
      <c r="GTX28" s="121"/>
      <c r="GTY28" s="121"/>
      <c r="GTZ28" s="121"/>
      <c r="GUA28" s="121"/>
      <c r="GUB28" s="121"/>
      <c r="GUC28" s="121"/>
      <c r="GUD28" s="121"/>
      <c r="GUE28" s="121"/>
      <c r="GUF28" s="121"/>
      <c r="GUG28" s="121"/>
      <c r="GUH28" s="121"/>
      <c r="GUI28" s="121"/>
      <c r="GUJ28" s="121"/>
      <c r="GUK28" s="121"/>
      <c r="GUL28" s="121"/>
      <c r="GUM28" s="121"/>
      <c r="GUN28" s="121"/>
      <c r="GUO28" s="121"/>
      <c r="GUP28" s="121"/>
      <c r="GUQ28" s="121"/>
      <c r="GUR28" s="121"/>
      <c r="GUS28" s="121"/>
      <c r="GUT28" s="121"/>
      <c r="GUU28" s="121"/>
      <c r="GUV28" s="121"/>
      <c r="GUW28" s="121"/>
      <c r="GUX28" s="121"/>
      <c r="GUY28" s="121"/>
      <c r="GUZ28" s="121"/>
      <c r="GVA28" s="121"/>
      <c r="GVB28" s="121"/>
      <c r="GVC28" s="121"/>
      <c r="GVD28" s="121"/>
      <c r="GVE28" s="121"/>
      <c r="GVF28" s="121"/>
      <c r="GVG28" s="121"/>
      <c r="GVH28" s="121"/>
      <c r="GVI28" s="121"/>
      <c r="GVJ28" s="121"/>
      <c r="GVK28" s="121"/>
      <c r="GVL28" s="121"/>
      <c r="GVM28" s="121"/>
      <c r="GVN28" s="121"/>
      <c r="GVO28" s="121"/>
      <c r="GVP28" s="121"/>
      <c r="GVQ28" s="121"/>
      <c r="GVR28" s="121"/>
      <c r="GVS28" s="121"/>
      <c r="GVT28" s="121"/>
      <c r="GVU28" s="121"/>
      <c r="GVV28" s="121"/>
      <c r="GVW28" s="121"/>
      <c r="GVX28" s="121"/>
      <c r="GVY28" s="121"/>
      <c r="GVZ28" s="121"/>
      <c r="GWA28" s="121"/>
      <c r="GWB28" s="121"/>
      <c r="GWC28" s="121"/>
      <c r="GWD28" s="121"/>
      <c r="GWE28" s="121"/>
      <c r="GWF28" s="121"/>
      <c r="GWG28" s="121"/>
      <c r="GWH28" s="121"/>
      <c r="GWI28" s="121"/>
      <c r="GWJ28" s="121"/>
      <c r="GWK28" s="121"/>
      <c r="GWL28" s="121"/>
      <c r="GWM28" s="121"/>
      <c r="GWN28" s="121"/>
      <c r="GWO28" s="121"/>
      <c r="GWP28" s="121"/>
      <c r="GWQ28" s="121"/>
      <c r="GWR28" s="121"/>
      <c r="GWS28" s="121"/>
      <c r="GWT28" s="121"/>
      <c r="GWU28" s="121"/>
      <c r="GWV28" s="121"/>
      <c r="GWW28" s="121"/>
      <c r="GWX28" s="121"/>
      <c r="GWY28" s="121"/>
      <c r="GWZ28" s="121"/>
      <c r="GXA28" s="121"/>
      <c r="GXB28" s="121"/>
      <c r="GXC28" s="121"/>
      <c r="GXD28" s="121"/>
      <c r="GXE28" s="121"/>
      <c r="GXF28" s="121"/>
      <c r="GXG28" s="121"/>
      <c r="GXH28" s="121"/>
      <c r="GXI28" s="121"/>
      <c r="GXJ28" s="121"/>
      <c r="GXK28" s="121"/>
      <c r="GXL28" s="121"/>
      <c r="GXM28" s="121"/>
      <c r="GXN28" s="121"/>
      <c r="GXO28" s="121"/>
      <c r="GXP28" s="121"/>
      <c r="GXQ28" s="121"/>
      <c r="GXR28" s="121"/>
      <c r="GXS28" s="121"/>
      <c r="GXT28" s="121"/>
      <c r="GXU28" s="121"/>
      <c r="GXV28" s="121"/>
      <c r="GXW28" s="121"/>
      <c r="GXX28" s="121"/>
      <c r="GXY28" s="121"/>
      <c r="GXZ28" s="121"/>
      <c r="GYA28" s="121"/>
      <c r="GYB28" s="121"/>
      <c r="GYC28" s="121"/>
      <c r="GYD28" s="121"/>
      <c r="GYE28" s="121"/>
      <c r="GYF28" s="121"/>
      <c r="GYG28" s="121"/>
      <c r="GYH28" s="121"/>
      <c r="GYI28" s="121"/>
      <c r="GYJ28" s="121"/>
      <c r="GYK28" s="121"/>
      <c r="GYL28" s="121"/>
      <c r="GYM28" s="121"/>
      <c r="GYN28" s="121"/>
      <c r="GYO28" s="121"/>
      <c r="GYP28" s="121"/>
      <c r="GYQ28" s="121"/>
      <c r="GYR28" s="121"/>
      <c r="GYS28" s="121"/>
      <c r="GYT28" s="121"/>
      <c r="GYU28" s="121"/>
      <c r="GYV28" s="121"/>
      <c r="GYW28" s="121"/>
      <c r="GYX28" s="121"/>
      <c r="GYY28" s="121"/>
      <c r="GYZ28" s="121"/>
      <c r="GZA28" s="121"/>
      <c r="GZB28" s="121"/>
      <c r="GZC28" s="121"/>
      <c r="GZD28" s="121"/>
      <c r="GZE28" s="121"/>
      <c r="GZF28" s="121"/>
      <c r="GZG28" s="121"/>
      <c r="GZH28" s="121"/>
      <c r="GZI28" s="121"/>
      <c r="GZJ28" s="121"/>
      <c r="GZK28" s="121"/>
      <c r="GZL28" s="121"/>
      <c r="GZM28" s="121"/>
      <c r="GZN28" s="121"/>
      <c r="GZO28" s="121"/>
      <c r="GZP28" s="121"/>
      <c r="GZQ28" s="121"/>
      <c r="GZR28" s="121"/>
      <c r="GZS28" s="121"/>
      <c r="GZT28" s="121"/>
      <c r="GZU28" s="121"/>
      <c r="GZV28" s="121"/>
      <c r="GZW28" s="121"/>
      <c r="GZX28" s="121"/>
      <c r="GZY28" s="121"/>
      <c r="GZZ28" s="121"/>
      <c r="HAA28" s="121"/>
      <c r="HAB28" s="121"/>
      <c r="HAC28" s="121"/>
      <c r="HAD28" s="121"/>
    </row>
    <row r="29" spans="1:5438" s="309" customFormat="1">
      <c r="A29" s="123" t="s">
        <v>48</v>
      </c>
      <c r="B29" s="189" t="s">
        <v>55</v>
      </c>
      <c r="C29" s="120"/>
      <c r="D29" s="120"/>
      <c r="E29" s="120"/>
      <c r="F29" s="120"/>
      <c r="G29" s="120"/>
      <c r="H29" s="121"/>
      <c r="I29" s="121"/>
      <c r="J29" s="121"/>
      <c r="K29" s="121"/>
      <c r="L29" s="121"/>
      <c r="M29" s="121"/>
      <c r="N29" s="121"/>
      <c r="O29" s="121"/>
      <c r="P29" s="121"/>
      <c r="Q29" s="121"/>
      <c r="R29" s="121"/>
      <c r="S29" s="121"/>
      <c r="T29" s="121"/>
      <c r="U29" s="121"/>
      <c r="V29" s="121"/>
      <c r="W29" s="121"/>
      <c r="X29" s="121"/>
      <c r="Y29" s="121"/>
      <c r="Z29" s="121"/>
      <c r="AA29" s="121"/>
      <c r="AB29" s="121"/>
      <c r="AC29" s="121"/>
      <c r="AD29" s="121"/>
      <c r="AE29" s="121"/>
      <c r="AF29" s="121"/>
      <c r="AG29" s="121"/>
      <c r="AH29" s="121"/>
      <c r="AI29" s="121"/>
      <c r="AJ29" s="121"/>
      <c r="AK29" s="121"/>
      <c r="AL29" s="121"/>
      <c r="AM29" s="121"/>
      <c r="AN29" s="121"/>
      <c r="AO29" s="121"/>
      <c r="AP29" s="121"/>
      <c r="AQ29" s="121"/>
      <c r="AR29" s="121"/>
      <c r="AS29" s="121"/>
      <c r="AT29" s="121"/>
      <c r="AU29" s="121"/>
      <c r="AV29" s="121"/>
      <c r="AW29" s="121"/>
      <c r="AX29" s="121"/>
      <c r="AY29" s="121"/>
      <c r="AZ29" s="121"/>
      <c r="BA29" s="121"/>
      <c r="BB29" s="121"/>
      <c r="BC29" s="121"/>
      <c r="BD29" s="121"/>
      <c r="BE29" s="121"/>
      <c r="BF29" s="121"/>
      <c r="BG29" s="121"/>
      <c r="BH29" s="121"/>
      <c r="BI29" s="121"/>
      <c r="BJ29" s="121"/>
      <c r="BK29" s="121"/>
      <c r="BL29" s="121"/>
      <c r="BM29" s="121"/>
      <c r="BN29" s="121"/>
      <c r="BO29" s="121"/>
      <c r="BP29" s="121"/>
      <c r="BQ29" s="121"/>
      <c r="BR29" s="121"/>
      <c r="BS29" s="121"/>
      <c r="BT29" s="121"/>
      <c r="BU29" s="121"/>
      <c r="BV29" s="121"/>
      <c r="BW29" s="121"/>
      <c r="BX29" s="121"/>
      <c r="BY29" s="121"/>
      <c r="BZ29" s="121"/>
      <c r="CA29" s="121"/>
      <c r="CB29" s="121"/>
      <c r="CC29" s="121"/>
      <c r="CD29" s="121"/>
      <c r="CE29" s="121"/>
      <c r="CF29" s="121"/>
      <c r="CG29" s="121"/>
      <c r="CH29" s="121"/>
      <c r="CI29" s="121"/>
      <c r="CJ29" s="121"/>
      <c r="CK29" s="121"/>
      <c r="CL29" s="121"/>
      <c r="CM29" s="121"/>
      <c r="CN29" s="121"/>
      <c r="CO29" s="121"/>
      <c r="CP29" s="121"/>
      <c r="CQ29" s="121"/>
      <c r="CR29" s="121"/>
      <c r="CS29" s="121"/>
      <c r="CT29" s="121"/>
      <c r="CU29" s="121"/>
      <c r="CV29" s="121"/>
      <c r="CW29" s="121"/>
      <c r="CX29" s="121"/>
      <c r="CY29" s="121"/>
      <c r="CZ29" s="121"/>
      <c r="DA29" s="121"/>
      <c r="DB29" s="121"/>
      <c r="DC29" s="121"/>
      <c r="DD29" s="121"/>
      <c r="DE29" s="121"/>
      <c r="DF29" s="121"/>
      <c r="DG29" s="121"/>
      <c r="DH29" s="121"/>
      <c r="DI29" s="121"/>
      <c r="DJ29" s="121"/>
      <c r="DK29" s="121"/>
      <c r="DL29" s="121"/>
      <c r="DM29" s="121"/>
      <c r="DN29" s="121"/>
      <c r="DO29" s="121"/>
      <c r="DP29" s="121"/>
      <c r="DQ29" s="121"/>
      <c r="DR29" s="121"/>
      <c r="DS29" s="121"/>
      <c r="DT29" s="121"/>
      <c r="DU29" s="121"/>
      <c r="DV29" s="121"/>
      <c r="DW29" s="121"/>
      <c r="DX29" s="121"/>
      <c r="DY29" s="121"/>
      <c r="DZ29" s="121"/>
      <c r="EA29" s="121"/>
      <c r="EB29" s="121"/>
      <c r="EC29" s="121"/>
      <c r="ED29" s="121"/>
      <c r="EE29" s="121"/>
      <c r="EF29" s="121"/>
      <c r="EG29" s="121"/>
      <c r="EH29" s="121"/>
      <c r="EI29" s="121"/>
      <c r="EJ29" s="121"/>
      <c r="EK29" s="121"/>
      <c r="EL29" s="121"/>
      <c r="EM29" s="121"/>
      <c r="EN29" s="121"/>
      <c r="EO29" s="121"/>
      <c r="EP29" s="121"/>
      <c r="EQ29" s="121"/>
      <c r="ER29" s="121"/>
      <c r="ES29" s="121"/>
      <c r="ET29" s="121"/>
      <c r="EU29" s="121"/>
      <c r="EV29" s="121"/>
      <c r="EW29" s="121"/>
      <c r="EX29" s="121"/>
      <c r="EY29" s="121"/>
      <c r="EZ29" s="121"/>
      <c r="FA29" s="121"/>
      <c r="FB29" s="121"/>
      <c r="FC29" s="121"/>
      <c r="FD29" s="121"/>
      <c r="FE29" s="121"/>
      <c r="FF29" s="121"/>
      <c r="FG29" s="121"/>
      <c r="FH29" s="121"/>
      <c r="FI29" s="121"/>
      <c r="FJ29" s="121"/>
      <c r="FK29" s="121"/>
      <c r="FL29" s="121"/>
      <c r="FM29" s="121"/>
      <c r="FN29" s="121"/>
      <c r="FO29" s="121"/>
      <c r="FP29" s="121"/>
      <c r="FQ29" s="121"/>
      <c r="FR29" s="121"/>
      <c r="FS29" s="121"/>
      <c r="FT29" s="121"/>
      <c r="FU29" s="121"/>
      <c r="FV29" s="121"/>
      <c r="FW29" s="121"/>
      <c r="FX29" s="121"/>
      <c r="FY29" s="121"/>
      <c r="FZ29" s="121"/>
      <c r="GA29" s="121"/>
      <c r="GB29" s="121"/>
      <c r="GC29" s="121"/>
      <c r="GD29" s="121"/>
      <c r="GE29" s="121"/>
      <c r="GF29" s="121"/>
      <c r="GG29" s="121"/>
      <c r="GH29" s="121"/>
      <c r="GI29" s="121"/>
      <c r="GJ29" s="121"/>
      <c r="GK29" s="121"/>
      <c r="GL29" s="121"/>
      <c r="GM29" s="121"/>
      <c r="GN29" s="121"/>
      <c r="GO29" s="121"/>
      <c r="GP29" s="121"/>
      <c r="GQ29" s="121"/>
      <c r="GR29" s="121"/>
      <c r="GS29" s="121"/>
      <c r="GT29" s="121"/>
      <c r="GU29" s="121"/>
      <c r="GV29" s="121"/>
      <c r="GW29" s="121"/>
      <c r="GX29" s="121"/>
      <c r="GY29" s="121"/>
      <c r="GZ29" s="121"/>
      <c r="HA29" s="121"/>
      <c r="HB29" s="121"/>
      <c r="HC29" s="121"/>
      <c r="HD29" s="121"/>
      <c r="HE29" s="121"/>
      <c r="HF29" s="121"/>
      <c r="HG29" s="121"/>
      <c r="HH29" s="121"/>
      <c r="HI29" s="121"/>
      <c r="HJ29" s="121"/>
      <c r="HK29" s="121"/>
      <c r="HL29" s="121"/>
      <c r="HM29" s="121"/>
      <c r="HN29" s="121"/>
      <c r="HO29" s="121"/>
      <c r="HP29" s="121"/>
      <c r="HQ29" s="121"/>
      <c r="HR29" s="121"/>
      <c r="HS29" s="121"/>
      <c r="HT29" s="121"/>
      <c r="HU29" s="121"/>
      <c r="HV29" s="121"/>
      <c r="HW29" s="121"/>
      <c r="HX29" s="121"/>
      <c r="HY29" s="121"/>
      <c r="HZ29" s="121"/>
      <c r="IA29" s="121"/>
      <c r="IB29" s="121"/>
      <c r="IC29" s="121"/>
      <c r="ID29" s="121"/>
      <c r="IE29" s="121"/>
      <c r="IF29" s="121"/>
      <c r="IG29" s="121"/>
      <c r="IH29" s="121"/>
      <c r="II29" s="121"/>
      <c r="IJ29" s="121"/>
      <c r="IK29" s="121"/>
      <c r="IL29" s="121"/>
      <c r="IM29" s="121"/>
      <c r="IN29" s="121"/>
      <c r="IO29" s="121"/>
      <c r="IP29" s="121"/>
      <c r="IQ29" s="121"/>
      <c r="IR29" s="121"/>
      <c r="IS29" s="121"/>
      <c r="IT29" s="121"/>
      <c r="IU29" s="121"/>
      <c r="IV29" s="121"/>
      <c r="IW29" s="121"/>
      <c r="IX29" s="121"/>
      <c r="IY29" s="121"/>
      <c r="IZ29" s="121"/>
      <c r="JA29" s="121"/>
      <c r="JB29" s="121"/>
      <c r="JC29" s="121"/>
      <c r="JD29" s="121"/>
      <c r="JE29" s="121"/>
      <c r="JF29" s="121"/>
      <c r="JG29" s="121"/>
      <c r="JH29" s="121"/>
      <c r="JI29" s="121"/>
      <c r="JJ29" s="121"/>
      <c r="JK29" s="121"/>
      <c r="JL29" s="121"/>
      <c r="JM29" s="121"/>
      <c r="JN29" s="121"/>
      <c r="JO29" s="121"/>
      <c r="JP29" s="121"/>
      <c r="JQ29" s="121"/>
      <c r="JR29" s="121"/>
      <c r="JS29" s="121"/>
      <c r="JT29" s="121"/>
      <c r="JU29" s="121"/>
      <c r="JV29" s="121"/>
      <c r="JW29" s="121"/>
      <c r="JX29" s="121"/>
      <c r="JY29" s="121"/>
      <c r="JZ29" s="121"/>
      <c r="KA29" s="121"/>
      <c r="KB29" s="121"/>
      <c r="KC29" s="121"/>
      <c r="KD29" s="121"/>
      <c r="KE29" s="121"/>
      <c r="KF29" s="121"/>
      <c r="KG29" s="121"/>
      <c r="KH29" s="121"/>
      <c r="KI29" s="121"/>
      <c r="KJ29" s="121"/>
      <c r="KK29" s="121"/>
      <c r="KL29" s="121"/>
      <c r="KM29" s="121"/>
      <c r="KN29" s="121"/>
      <c r="KO29" s="121"/>
      <c r="KP29" s="121"/>
      <c r="KQ29" s="121"/>
      <c r="KR29" s="121"/>
      <c r="KS29" s="121"/>
      <c r="KT29" s="121"/>
      <c r="KU29" s="121"/>
      <c r="KV29" s="121"/>
      <c r="KW29" s="121"/>
      <c r="KX29" s="121"/>
      <c r="KY29" s="121"/>
      <c r="KZ29" s="121"/>
      <c r="LA29" s="121"/>
      <c r="LB29" s="121"/>
      <c r="LC29" s="121"/>
      <c r="LD29" s="121"/>
      <c r="LE29" s="121"/>
      <c r="LF29" s="121"/>
      <c r="LG29" s="121"/>
      <c r="LH29" s="121"/>
      <c r="LI29" s="121"/>
      <c r="LJ29" s="121"/>
      <c r="LK29" s="121"/>
      <c r="LL29" s="121"/>
      <c r="LM29" s="121"/>
      <c r="LN29" s="121"/>
      <c r="LO29" s="121"/>
      <c r="LP29" s="121"/>
      <c r="LQ29" s="121"/>
      <c r="LR29" s="121"/>
      <c r="LS29" s="121"/>
      <c r="LT29" s="121"/>
      <c r="LU29" s="121"/>
      <c r="LV29" s="121"/>
      <c r="LW29" s="121"/>
      <c r="LX29" s="121"/>
      <c r="LY29" s="121"/>
      <c r="LZ29" s="121"/>
      <c r="MA29" s="121"/>
      <c r="MB29" s="121"/>
      <c r="MC29" s="121"/>
      <c r="MD29" s="121"/>
      <c r="ME29" s="121"/>
      <c r="MF29" s="121"/>
      <c r="MG29" s="121"/>
      <c r="MH29" s="121"/>
      <c r="MI29" s="121"/>
      <c r="MJ29" s="121"/>
      <c r="MK29" s="121"/>
      <c r="ML29" s="121"/>
      <c r="MM29" s="121"/>
      <c r="MN29" s="121"/>
      <c r="MO29" s="121"/>
      <c r="MP29" s="121"/>
      <c r="MQ29" s="121"/>
      <c r="MR29" s="121"/>
      <c r="MS29" s="121"/>
      <c r="MT29" s="121"/>
      <c r="MU29" s="121"/>
      <c r="MV29" s="121"/>
      <c r="MW29" s="121"/>
      <c r="MX29" s="121"/>
      <c r="MY29" s="121"/>
      <c r="MZ29" s="121"/>
      <c r="NA29" s="121"/>
      <c r="NB29" s="121"/>
      <c r="NC29" s="121"/>
      <c r="ND29" s="121"/>
      <c r="NE29" s="121"/>
      <c r="NF29" s="121"/>
      <c r="NG29" s="121"/>
      <c r="NH29" s="121"/>
      <c r="NI29" s="121"/>
      <c r="NJ29" s="121"/>
      <c r="NK29" s="121"/>
      <c r="NL29" s="121"/>
      <c r="NM29" s="121"/>
      <c r="NN29" s="121"/>
      <c r="NO29" s="121"/>
      <c r="NP29" s="121"/>
      <c r="NQ29" s="121"/>
      <c r="NR29" s="121"/>
      <c r="NS29" s="121"/>
      <c r="NT29" s="121"/>
      <c r="NU29" s="121"/>
      <c r="NV29" s="121"/>
      <c r="NW29" s="121"/>
      <c r="NX29" s="121"/>
      <c r="NY29" s="121"/>
      <c r="NZ29" s="121"/>
      <c r="OA29" s="121"/>
      <c r="OB29" s="121"/>
      <c r="OC29" s="121"/>
      <c r="OD29" s="121"/>
      <c r="OE29" s="121"/>
      <c r="OF29" s="121"/>
      <c r="OG29" s="121"/>
      <c r="OH29" s="121"/>
      <c r="OI29" s="121"/>
      <c r="OJ29" s="121"/>
      <c r="OK29" s="121"/>
      <c r="OL29" s="121"/>
      <c r="OM29" s="121"/>
      <c r="ON29" s="121"/>
      <c r="OO29" s="121"/>
      <c r="OP29" s="121"/>
      <c r="OQ29" s="121"/>
      <c r="OR29" s="121"/>
      <c r="OS29" s="121"/>
      <c r="OT29" s="121"/>
      <c r="OU29" s="121"/>
      <c r="OV29" s="121"/>
      <c r="OW29" s="121"/>
      <c r="OX29" s="121"/>
      <c r="OY29" s="121"/>
      <c r="OZ29" s="121"/>
      <c r="PA29" s="121"/>
      <c r="PB29" s="121"/>
      <c r="PC29" s="121"/>
      <c r="PD29" s="121"/>
      <c r="PE29" s="121"/>
      <c r="PF29" s="121"/>
      <c r="PG29" s="121"/>
      <c r="PH29" s="121"/>
      <c r="PI29" s="121"/>
      <c r="PJ29" s="121"/>
      <c r="PK29" s="121"/>
      <c r="PL29" s="121"/>
      <c r="PM29" s="121"/>
      <c r="PN29" s="121"/>
      <c r="PO29" s="121"/>
      <c r="PP29" s="121"/>
      <c r="PQ29" s="121"/>
      <c r="PR29" s="121"/>
      <c r="PS29" s="121"/>
      <c r="PT29" s="121"/>
      <c r="PU29" s="121"/>
      <c r="PV29" s="121"/>
      <c r="PW29" s="121"/>
      <c r="PX29" s="121"/>
      <c r="PY29" s="121"/>
      <c r="PZ29" s="121"/>
      <c r="QA29" s="121"/>
      <c r="QB29" s="121"/>
      <c r="QC29" s="121"/>
      <c r="QD29" s="121"/>
      <c r="QE29" s="121"/>
      <c r="QF29" s="121"/>
      <c r="QG29" s="121"/>
      <c r="QH29" s="121"/>
      <c r="QI29" s="121"/>
      <c r="QJ29" s="121"/>
      <c r="QK29" s="121"/>
      <c r="QL29" s="121"/>
      <c r="QM29" s="121"/>
      <c r="QN29" s="121"/>
      <c r="QO29" s="121"/>
      <c r="QP29" s="121"/>
      <c r="QQ29" s="121"/>
      <c r="QR29" s="121"/>
      <c r="QS29" s="121"/>
      <c r="QT29" s="121"/>
      <c r="QU29" s="121"/>
      <c r="QV29" s="121"/>
      <c r="QW29" s="121"/>
      <c r="QX29" s="121"/>
      <c r="QY29" s="121"/>
      <c r="QZ29" s="121"/>
      <c r="RA29" s="121"/>
      <c r="RB29" s="121"/>
      <c r="RC29" s="121"/>
      <c r="RD29" s="121"/>
      <c r="RE29" s="121"/>
      <c r="RF29" s="121"/>
      <c r="RG29" s="121"/>
      <c r="RH29" s="121"/>
      <c r="RI29" s="121"/>
      <c r="RJ29" s="121"/>
      <c r="RK29" s="121"/>
      <c r="RL29" s="121"/>
      <c r="RM29" s="121"/>
      <c r="RN29" s="121"/>
      <c r="RO29" s="121"/>
      <c r="RP29" s="121"/>
      <c r="RQ29" s="121"/>
      <c r="RR29" s="121"/>
      <c r="RS29" s="121"/>
      <c r="RT29" s="121"/>
      <c r="RU29" s="121"/>
      <c r="RV29" s="121"/>
      <c r="RW29" s="121"/>
      <c r="RX29" s="121"/>
      <c r="RY29" s="121"/>
      <c r="RZ29" s="121"/>
      <c r="SA29" s="121"/>
      <c r="SB29" s="121"/>
      <c r="SC29" s="121"/>
      <c r="SD29" s="121"/>
      <c r="SE29" s="121"/>
      <c r="SF29" s="121"/>
      <c r="SG29" s="121"/>
      <c r="SH29" s="121"/>
      <c r="SI29" s="121"/>
      <c r="SJ29" s="121"/>
      <c r="SK29" s="121"/>
      <c r="SL29" s="121"/>
      <c r="SM29" s="121"/>
      <c r="SN29" s="121"/>
      <c r="SO29" s="121"/>
      <c r="SP29" s="121"/>
      <c r="SQ29" s="121"/>
      <c r="SR29" s="121"/>
      <c r="SS29" s="121"/>
      <c r="ST29" s="121"/>
      <c r="SU29" s="121"/>
      <c r="SV29" s="121"/>
      <c r="SW29" s="121"/>
      <c r="SX29" s="121"/>
      <c r="SY29" s="121"/>
      <c r="SZ29" s="121"/>
      <c r="TA29" s="121"/>
      <c r="TB29" s="121"/>
      <c r="TC29" s="121"/>
      <c r="TD29" s="121"/>
      <c r="TE29" s="121"/>
      <c r="TF29" s="121"/>
      <c r="TG29" s="121"/>
      <c r="TH29" s="121"/>
      <c r="TI29" s="121"/>
      <c r="TJ29" s="121"/>
      <c r="TK29" s="121"/>
      <c r="TL29" s="121"/>
      <c r="TM29" s="121"/>
      <c r="TN29" s="121"/>
      <c r="TO29" s="121"/>
      <c r="TP29" s="121"/>
      <c r="TQ29" s="121"/>
      <c r="TR29" s="121"/>
      <c r="TS29" s="121"/>
      <c r="TT29" s="121"/>
      <c r="TU29" s="121"/>
      <c r="TV29" s="121"/>
      <c r="TW29" s="121"/>
      <c r="TX29" s="121"/>
      <c r="TY29" s="121"/>
      <c r="TZ29" s="121"/>
      <c r="UA29" s="121"/>
      <c r="UB29" s="121"/>
      <c r="UC29" s="121"/>
      <c r="UD29" s="121"/>
      <c r="UE29" s="121"/>
      <c r="UF29" s="121"/>
      <c r="UG29" s="121"/>
      <c r="UH29" s="121"/>
      <c r="UI29" s="121"/>
      <c r="UJ29" s="121"/>
      <c r="UK29" s="121"/>
      <c r="UL29" s="121"/>
      <c r="UM29" s="121"/>
      <c r="UN29" s="121"/>
      <c r="UO29" s="121"/>
      <c r="UP29" s="121"/>
      <c r="UQ29" s="121"/>
      <c r="UR29" s="121"/>
      <c r="US29" s="121"/>
      <c r="UT29" s="121"/>
      <c r="UU29" s="121"/>
      <c r="UV29" s="121"/>
      <c r="UW29" s="121"/>
      <c r="UX29" s="121"/>
      <c r="UY29" s="121"/>
      <c r="UZ29" s="121"/>
      <c r="VA29" s="121"/>
      <c r="VB29" s="121"/>
      <c r="VC29" s="121"/>
      <c r="VD29" s="121"/>
      <c r="VE29" s="121"/>
      <c r="VF29" s="121"/>
      <c r="VG29" s="121"/>
      <c r="VH29" s="121"/>
      <c r="VI29" s="121"/>
      <c r="VJ29" s="121"/>
      <c r="VK29" s="121"/>
      <c r="VL29" s="121"/>
      <c r="VM29" s="121"/>
      <c r="VN29" s="121"/>
      <c r="VO29" s="121"/>
      <c r="VP29" s="121"/>
      <c r="VQ29" s="121"/>
      <c r="VR29" s="121"/>
      <c r="VS29" s="121"/>
      <c r="VT29" s="121"/>
      <c r="VU29" s="121"/>
      <c r="VV29" s="121"/>
      <c r="VW29" s="121"/>
      <c r="VX29" s="121"/>
      <c r="VY29" s="121"/>
      <c r="VZ29" s="121"/>
      <c r="WA29" s="121"/>
      <c r="WB29" s="121"/>
      <c r="WC29" s="121"/>
      <c r="WD29" s="121"/>
      <c r="WE29" s="121"/>
      <c r="WF29" s="121"/>
      <c r="WG29" s="121"/>
      <c r="WH29" s="121"/>
      <c r="WI29" s="121"/>
      <c r="WJ29" s="121"/>
      <c r="WK29" s="121"/>
      <c r="WL29" s="121"/>
      <c r="WM29" s="121"/>
      <c r="WN29" s="121"/>
      <c r="WO29" s="121"/>
      <c r="WP29" s="121"/>
      <c r="WQ29" s="121"/>
      <c r="WR29" s="121"/>
      <c r="WS29" s="121"/>
      <c r="WT29" s="121"/>
      <c r="WU29" s="121"/>
      <c r="WV29" s="121"/>
      <c r="WW29" s="121"/>
      <c r="WX29" s="121"/>
      <c r="WY29" s="121"/>
      <c r="WZ29" s="121"/>
      <c r="XA29" s="121"/>
      <c r="XB29" s="121"/>
      <c r="XC29" s="121"/>
      <c r="XD29" s="121"/>
      <c r="XE29" s="121"/>
      <c r="XF29" s="121"/>
      <c r="XG29" s="121"/>
      <c r="XH29" s="121"/>
      <c r="XI29" s="121"/>
      <c r="XJ29" s="121"/>
      <c r="XK29" s="121"/>
      <c r="XL29" s="121"/>
      <c r="XM29" s="121"/>
      <c r="XN29" s="121"/>
      <c r="XO29" s="121"/>
      <c r="XP29" s="121"/>
      <c r="XQ29" s="121"/>
      <c r="XR29" s="121"/>
      <c r="XS29" s="121"/>
      <c r="XT29" s="121"/>
      <c r="XU29" s="121"/>
      <c r="XV29" s="121"/>
      <c r="XW29" s="121"/>
      <c r="XX29" s="121"/>
      <c r="XY29" s="121"/>
      <c r="XZ29" s="121"/>
      <c r="YA29" s="121"/>
      <c r="YB29" s="121"/>
      <c r="YC29" s="121"/>
      <c r="YD29" s="121"/>
      <c r="YE29" s="121"/>
      <c r="YF29" s="121"/>
      <c r="YG29" s="121"/>
      <c r="YH29" s="121"/>
      <c r="YI29" s="121"/>
      <c r="YJ29" s="121"/>
      <c r="YK29" s="121"/>
      <c r="YL29" s="121"/>
      <c r="YM29" s="121"/>
      <c r="YN29" s="121"/>
      <c r="YO29" s="121"/>
      <c r="YP29" s="121"/>
      <c r="YQ29" s="121"/>
      <c r="YR29" s="121"/>
      <c r="YS29" s="121"/>
      <c r="YT29" s="121"/>
      <c r="YU29" s="121"/>
      <c r="YV29" s="121"/>
      <c r="YW29" s="121"/>
      <c r="YX29" s="121"/>
      <c r="YY29" s="121"/>
      <c r="YZ29" s="121"/>
      <c r="ZA29" s="121"/>
      <c r="ZB29" s="121"/>
      <c r="ZC29" s="121"/>
      <c r="ZD29" s="121"/>
      <c r="ZE29" s="121"/>
      <c r="ZF29" s="121"/>
      <c r="ZG29" s="121"/>
      <c r="ZH29" s="121"/>
      <c r="ZI29" s="121"/>
      <c r="ZJ29" s="121"/>
      <c r="ZK29" s="121"/>
      <c r="ZL29" s="121"/>
      <c r="ZM29" s="121"/>
      <c r="ZN29" s="121"/>
      <c r="ZO29" s="121"/>
      <c r="ZP29" s="121"/>
      <c r="ZQ29" s="121"/>
      <c r="ZR29" s="121"/>
      <c r="ZS29" s="121"/>
      <c r="ZT29" s="121"/>
      <c r="ZU29" s="121"/>
      <c r="ZV29" s="121"/>
      <c r="ZW29" s="121"/>
      <c r="ZX29" s="121"/>
      <c r="ZY29" s="121"/>
      <c r="ZZ29" s="121"/>
      <c r="AAA29" s="121"/>
      <c r="AAB29" s="121"/>
      <c r="AAC29" s="121"/>
      <c r="AAD29" s="121"/>
      <c r="AAE29" s="121"/>
      <c r="AAF29" s="121"/>
      <c r="AAG29" s="121"/>
      <c r="AAH29" s="121"/>
      <c r="AAI29" s="121"/>
      <c r="AAJ29" s="121"/>
      <c r="AAK29" s="121"/>
      <c r="AAL29" s="121"/>
      <c r="AAM29" s="121"/>
      <c r="AAN29" s="121"/>
      <c r="AAO29" s="121"/>
      <c r="AAP29" s="121"/>
      <c r="AAQ29" s="121"/>
      <c r="AAR29" s="121"/>
      <c r="AAS29" s="121"/>
      <c r="AAT29" s="121"/>
      <c r="AAU29" s="121"/>
      <c r="AAV29" s="121"/>
      <c r="AAW29" s="121"/>
      <c r="AAX29" s="121"/>
      <c r="AAY29" s="121"/>
      <c r="AAZ29" s="121"/>
      <c r="ABA29" s="121"/>
      <c r="ABB29" s="121"/>
      <c r="ABC29" s="121"/>
      <c r="ABD29" s="121"/>
      <c r="ABE29" s="121"/>
      <c r="ABF29" s="121"/>
      <c r="ABG29" s="121"/>
      <c r="ABH29" s="121"/>
      <c r="ABI29" s="121"/>
      <c r="ABJ29" s="121"/>
      <c r="ABK29" s="121"/>
      <c r="ABL29" s="121"/>
      <c r="ABM29" s="121"/>
      <c r="ABN29" s="121"/>
      <c r="ABO29" s="121"/>
      <c r="ABP29" s="121"/>
      <c r="ABQ29" s="121"/>
      <c r="ABR29" s="121"/>
      <c r="ABS29" s="121"/>
      <c r="ABT29" s="121"/>
      <c r="ABU29" s="121"/>
      <c r="ABV29" s="121"/>
      <c r="ABW29" s="121"/>
      <c r="ABX29" s="121"/>
      <c r="ABY29" s="121"/>
      <c r="ABZ29" s="121"/>
      <c r="ACA29" s="121"/>
      <c r="ACB29" s="121"/>
      <c r="ACC29" s="121"/>
      <c r="ACD29" s="121"/>
      <c r="ACE29" s="121"/>
      <c r="ACF29" s="121"/>
      <c r="ACG29" s="121"/>
      <c r="ACH29" s="121"/>
      <c r="ACI29" s="121"/>
      <c r="ACJ29" s="121"/>
      <c r="ACK29" s="121"/>
      <c r="ACL29" s="121"/>
      <c r="ACM29" s="121"/>
      <c r="ACN29" s="121"/>
      <c r="ACO29" s="121"/>
      <c r="ACP29" s="121"/>
      <c r="ACQ29" s="121"/>
      <c r="ACR29" s="121"/>
      <c r="ACS29" s="121"/>
      <c r="ACT29" s="121"/>
      <c r="ACU29" s="121"/>
      <c r="ACV29" s="121"/>
      <c r="ACW29" s="121"/>
      <c r="ACX29" s="121"/>
      <c r="ACY29" s="121"/>
      <c r="ACZ29" s="121"/>
      <c r="ADA29" s="121"/>
      <c r="ADB29" s="121"/>
      <c r="ADC29" s="121"/>
      <c r="ADD29" s="121"/>
      <c r="ADE29" s="121"/>
      <c r="ADF29" s="121"/>
      <c r="ADG29" s="121"/>
      <c r="ADH29" s="121"/>
      <c r="ADI29" s="121"/>
      <c r="ADJ29" s="121"/>
      <c r="ADK29" s="121"/>
      <c r="ADL29" s="121"/>
      <c r="ADM29" s="121"/>
      <c r="ADN29" s="121"/>
      <c r="ADO29" s="121"/>
      <c r="ADP29" s="121"/>
      <c r="ADQ29" s="121"/>
      <c r="ADR29" s="121"/>
      <c r="ADS29" s="121"/>
      <c r="ADT29" s="121"/>
      <c r="ADU29" s="121"/>
      <c r="ADV29" s="121"/>
      <c r="ADW29" s="121"/>
      <c r="ADX29" s="121"/>
      <c r="ADY29" s="121"/>
      <c r="ADZ29" s="121"/>
      <c r="AEA29" s="121"/>
      <c r="AEB29" s="121"/>
      <c r="AEC29" s="121"/>
      <c r="AED29" s="121"/>
      <c r="AEE29" s="121"/>
      <c r="AEF29" s="121"/>
      <c r="AEG29" s="121"/>
      <c r="AEH29" s="121"/>
      <c r="AEI29" s="121"/>
      <c r="AEJ29" s="121"/>
      <c r="AEK29" s="121"/>
      <c r="AEL29" s="121"/>
      <c r="AEM29" s="121"/>
      <c r="AEN29" s="121"/>
      <c r="AEO29" s="121"/>
      <c r="AEP29" s="121"/>
      <c r="AEQ29" s="121"/>
      <c r="AER29" s="121"/>
      <c r="AES29" s="121"/>
      <c r="AET29" s="121"/>
      <c r="AEU29" s="121"/>
      <c r="AEV29" s="121"/>
      <c r="AEW29" s="121"/>
      <c r="AEX29" s="121"/>
      <c r="AEY29" s="121"/>
      <c r="AEZ29" s="121"/>
      <c r="AFA29" s="121"/>
      <c r="AFB29" s="121"/>
      <c r="AFC29" s="121"/>
      <c r="AFD29" s="121"/>
      <c r="AFE29" s="121"/>
      <c r="AFF29" s="121"/>
      <c r="AFG29" s="121"/>
      <c r="AFH29" s="121"/>
      <c r="AFI29" s="121"/>
      <c r="AFJ29" s="121"/>
      <c r="AFK29" s="121"/>
      <c r="AFL29" s="121"/>
      <c r="AFM29" s="121"/>
      <c r="AFN29" s="121"/>
      <c r="AFO29" s="121"/>
      <c r="AFP29" s="121"/>
      <c r="AFQ29" s="121"/>
      <c r="AFR29" s="121"/>
      <c r="AFS29" s="121"/>
      <c r="AFT29" s="121"/>
      <c r="AFU29" s="121"/>
      <c r="AFV29" s="121"/>
      <c r="AFW29" s="121"/>
      <c r="AFX29" s="121"/>
      <c r="AFY29" s="121"/>
      <c r="AFZ29" s="121"/>
      <c r="AGA29" s="121"/>
      <c r="AGB29" s="121"/>
      <c r="AGC29" s="121"/>
      <c r="AGD29" s="121"/>
      <c r="AGE29" s="121"/>
      <c r="AGF29" s="121"/>
      <c r="AGG29" s="121"/>
      <c r="AGH29" s="121"/>
      <c r="AGI29" s="121"/>
      <c r="AGJ29" s="121"/>
      <c r="AGK29" s="121"/>
      <c r="AGL29" s="121"/>
      <c r="AGM29" s="121"/>
      <c r="AGN29" s="121"/>
      <c r="AGO29" s="121"/>
      <c r="AGP29" s="121"/>
      <c r="AGQ29" s="121"/>
      <c r="AGR29" s="121"/>
      <c r="AGS29" s="121"/>
      <c r="AGT29" s="121"/>
      <c r="AGU29" s="121"/>
      <c r="AGV29" s="121"/>
      <c r="AGW29" s="121"/>
      <c r="AGX29" s="121"/>
      <c r="AGY29" s="121"/>
      <c r="AGZ29" s="121"/>
      <c r="AHA29" s="121"/>
      <c r="AHB29" s="121"/>
      <c r="AHC29" s="121"/>
      <c r="AHD29" s="121"/>
      <c r="AHE29" s="121"/>
      <c r="AHF29" s="121"/>
      <c r="AHG29" s="121"/>
      <c r="AHH29" s="121"/>
      <c r="AHI29" s="121"/>
      <c r="AHJ29" s="121"/>
      <c r="AHK29" s="121"/>
      <c r="AHL29" s="121"/>
      <c r="AHM29" s="121"/>
      <c r="AHN29" s="121"/>
      <c r="AHO29" s="121"/>
      <c r="AHP29" s="121"/>
      <c r="AHQ29" s="121"/>
      <c r="AHR29" s="121"/>
      <c r="AHS29" s="121"/>
      <c r="AHT29" s="121"/>
      <c r="AHU29" s="121"/>
      <c r="AHV29" s="121"/>
      <c r="AHW29" s="121"/>
      <c r="AHX29" s="121"/>
      <c r="AHY29" s="121"/>
      <c r="AHZ29" s="121"/>
      <c r="AIA29" s="121"/>
      <c r="AIB29" s="121"/>
      <c r="AIC29" s="121"/>
      <c r="AID29" s="121"/>
      <c r="AIE29" s="121"/>
      <c r="AIF29" s="121"/>
      <c r="AIG29" s="121"/>
      <c r="AIH29" s="121"/>
      <c r="AII29" s="121"/>
      <c r="AIJ29" s="121"/>
      <c r="AIK29" s="121"/>
      <c r="AIL29" s="121"/>
      <c r="AIM29" s="121"/>
      <c r="AIN29" s="121"/>
      <c r="AIO29" s="121"/>
      <c r="AIP29" s="121"/>
      <c r="AIQ29" s="121"/>
      <c r="AIR29" s="121"/>
      <c r="AIS29" s="121"/>
      <c r="AIT29" s="121"/>
      <c r="AIU29" s="121"/>
      <c r="AIV29" s="121"/>
      <c r="AIW29" s="121"/>
      <c r="AIX29" s="121"/>
      <c r="AIY29" s="121"/>
      <c r="AIZ29" s="121"/>
      <c r="AJA29" s="121"/>
      <c r="AJB29" s="121"/>
      <c r="AJC29" s="121"/>
      <c r="AJD29" s="121"/>
      <c r="AJE29" s="121"/>
      <c r="AJF29" s="121"/>
      <c r="AJG29" s="121"/>
      <c r="AJH29" s="121"/>
      <c r="AJI29" s="121"/>
      <c r="AJJ29" s="121"/>
      <c r="AJK29" s="121"/>
      <c r="AJL29" s="121"/>
      <c r="AJM29" s="121"/>
      <c r="AJN29" s="121"/>
      <c r="AJO29" s="121"/>
      <c r="AJP29" s="121"/>
      <c r="AJQ29" s="121"/>
      <c r="AJR29" s="121"/>
      <c r="AJS29" s="121"/>
      <c r="AJT29" s="121"/>
      <c r="AJU29" s="121"/>
      <c r="AJV29" s="121"/>
      <c r="AJW29" s="121"/>
      <c r="AJX29" s="121"/>
      <c r="AJY29" s="121"/>
      <c r="AJZ29" s="121"/>
      <c r="AKA29" s="121"/>
      <c r="AKB29" s="121"/>
      <c r="AKC29" s="121"/>
      <c r="AKD29" s="121"/>
      <c r="AKE29" s="121"/>
      <c r="AKF29" s="121"/>
      <c r="AKG29" s="121"/>
      <c r="AKH29" s="121"/>
      <c r="AKI29" s="121"/>
      <c r="AKJ29" s="121"/>
      <c r="AKK29" s="121"/>
      <c r="AKL29" s="121"/>
      <c r="AKM29" s="121"/>
      <c r="AKN29" s="121"/>
      <c r="AKO29" s="121"/>
      <c r="AKP29" s="121"/>
      <c r="AKQ29" s="121"/>
      <c r="AKR29" s="121"/>
      <c r="AKS29" s="121"/>
      <c r="AKT29" s="121"/>
      <c r="AKU29" s="121"/>
      <c r="AKV29" s="121"/>
      <c r="AKW29" s="121"/>
      <c r="AKX29" s="121"/>
      <c r="AKY29" s="121"/>
      <c r="AKZ29" s="121"/>
      <c r="ALA29" s="121"/>
      <c r="ALB29" s="121"/>
      <c r="ALC29" s="121"/>
      <c r="ALD29" s="121"/>
      <c r="ALE29" s="121"/>
      <c r="ALF29" s="121"/>
      <c r="ALG29" s="121"/>
      <c r="ALH29" s="121"/>
      <c r="ALI29" s="121"/>
      <c r="ALJ29" s="121"/>
      <c r="ALK29" s="121"/>
      <c r="ALL29" s="121"/>
      <c r="ALM29" s="121"/>
      <c r="ALN29" s="121"/>
      <c r="ALO29" s="121"/>
      <c r="ALP29" s="121"/>
      <c r="ALQ29" s="121"/>
      <c r="ALR29" s="121"/>
      <c r="ALS29" s="121"/>
      <c r="ALT29" s="121"/>
      <c r="ALU29" s="121"/>
      <c r="ALV29" s="121"/>
      <c r="ALW29" s="121"/>
      <c r="ALX29" s="121"/>
      <c r="ALY29" s="121"/>
      <c r="ALZ29" s="121"/>
      <c r="AMA29" s="121"/>
      <c r="AMB29" s="121"/>
      <c r="AMC29" s="121"/>
      <c r="AMD29" s="121"/>
      <c r="AME29" s="121"/>
      <c r="AMF29" s="121"/>
      <c r="AMG29" s="121"/>
      <c r="AMH29" s="121"/>
      <c r="AMI29" s="121"/>
      <c r="AMJ29" s="121"/>
      <c r="AMK29" s="121"/>
      <c r="AML29" s="121"/>
      <c r="AMM29" s="121"/>
      <c r="AMN29" s="121"/>
      <c r="AMO29" s="121"/>
      <c r="AMP29" s="121"/>
      <c r="AMQ29" s="121"/>
      <c r="AMR29" s="121"/>
      <c r="AMS29" s="121"/>
      <c r="AMT29" s="121"/>
      <c r="AMU29" s="121"/>
      <c r="AMV29" s="121"/>
      <c r="AMW29" s="121"/>
      <c r="AMX29" s="121"/>
      <c r="AMY29" s="121"/>
      <c r="AMZ29" s="121"/>
      <c r="ANA29" s="121"/>
      <c r="ANB29" s="121"/>
      <c r="ANC29" s="121"/>
      <c r="AND29" s="121"/>
      <c r="ANE29" s="121"/>
      <c r="ANF29" s="121"/>
      <c r="ANG29" s="121"/>
      <c r="ANH29" s="121"/>
      <c r="ANI29" s="121"/>
      <c r="ANJ29" s="121"/>
      <c r="ANK29" s="121"/>
      <c r="ANL29" s="121"/>
      <c r="ANM29" s="121"/>
      <c r="ANN29" s="121"/>
      <c r="ANO29" s="121"/>
      <c r="ANP29" s="121"/>
      <c r="ANQ29" s="121"/>
      <c r="ANR29" s="121"/>
      <c r="ANS29" s="121"/>
      <c r="ANT29" s="121"/>
      <c r="ANU29" s="121"/>
      <c r="ANV29" s="121"/>
      <c r="ANW29" s="121"/>
      <c r="ANX29" s="121"/>
      <c r="ANY29" s="121"/>
      <c r="ANZ29" s="121"/>
      <c r="AOA29" s="121"/>
      <c r="AOB29" s="121"/>
      <c r="AOC29" s="121"/>
      <c r="AOD29" s="121"/>
      <c r="AOE29" s="121"/>
      <c r="AOF29" s="121"/>
      <c r="AOG29" s="121"/>
      <c r="AOH29" s="121"/>
      <c r="AOI29" s="121"/>
      <c r="AOJ29" s="121"/>
      <c r="AOK29" s="121"/>
      <c r="AOL29" s="121"/>
      <c r="AOM29" s="121"/>
      <c r="AON29" s="121"/>
      <c r="AOO29" s="121"/>
      <c r="AOP29" s="121"/>
      <c r="AOQ29" s="121"/>
      <c r="AOR29" s="121"/>
      <c r="AOS29" s="121"/>
      <c r="AOT29" s="121"/>
      <c r="AOU29" s="121"/>
      <c r="AOV29" s="121"/>
      <c r="AOW29" s="121"/>
      <c r="AOX29" s="121"/>
      <c r="AOY29" s="121"/>
      <c r="AOZ29" s="121"/>
      <c r="APA29" s="121"/>
      <c r="APB29" s="121"/>
      <c r="APC29" s="121"/>
      <c r="APD29" s="121"/>
      <c r="APE29" s="121"/>
      <c r="APF29" s="121"/>
      <c r="APG29" s="121"/>
      <c r="APH29" s="121"/>
      <c r="API29" s="121"/>
      <c r="APJ29" s="121"/>
      <c r="APK29" s="121"/>
      <c r="APL29" s="121"/>
      <c r="APM29" s="121"/>
      <c r="APN29" s="121"/>
      <c r="APO29" s="121"/>
      <c r="APP29" s="121"/>
      <c r="APQ29" s="121"/>
      <c r="APR29" s="121"/>
      <c r="APS29" s="121"/>
      <c r="APT29" s="121"/>
      <c r="APU29" s="121"/>
      <c r="APV29" s="121"/>
      <c r="APW29" s="121"/>
      <c r="APX29" s="121"/>
      <c r="APY29" s="121"/>
      <c r="APZ29" s="121"/>
      <c r="AQA29" s="121"/>
      <c r="AQB29" s="121"/>
      <c r="AQC29" s="121"/>
      <c r="AQD29" s="121"/>
      <c r="AQE29" s="121"/>
      <c r="AQF29" s="121"/>
      <c r="AQG29" s="121"/>
      <c r="AQH29" s="121"/>
      <c r="AQI29" s="121"/>
      <c r="AQJ29" s="121"/>
      <c r="AQK29" s="121"/>
      <c r="AQL29" s="121"/>
      <c r="AQM29" s="121"/>
      <c r="AQN29" s="121"/>
      <c r="AQO29" s="121"/>
      <c r="AQP29" s="121"/>
      <c r="AQQ29" s="121"/>
      <c r="AQR29" s="121"/>
      <c r="AQS29" s="121"/>
      <c r="AQT29" s="121"/>
      <c r="AQU29" s="121"/>
      <c r="AQV29" s="121"/>
      <c r="AQW29" s="121"/>
      <c r="AQX29" s="121"/>
      <c r="AQY29" s="121"/>
      <c r="AQZ29" s="121"/>
      <c r="ARA29" s="121"/>
      <c r="ARB29" s="121"/>
      <c r="ARC29" s="121"/>
      <c r="ARD29" s="121"/>
      <c r="ARE29" s="121"/>
      <c r="ARF29" s="121"/>
      <c r="ARG29" s="121"/>
      <c r="ARH29" s="121"/>
      <c r="ARI29" s="121"/>
      <c r="ARJ29" s="121"/>
      <c r="ARK29" s="121"/>
      <c r="ARL29" s="121"/>
      <c r="ARM29" s="121"/>
      <c r="ARN29" s="121"/>
      <c r="ARO29" s="121"/>
      <c r="ARP29" s="121"/>
      <c r="ARQ29" s="121"/>
      <c r="ARR29" s="121"/>
      <c r="ARS29" s="121"/>
      <c r="ART29" s="121"/>
      <c r="ARU29" s="121"/>
      <c r="ARV29" s="121"/>
      <c r="ARW29" s="121"/>
      <c r="ARX29" s="121"/>
      <c r="ARY29" s="121"/>
      <c r="ARZ29" s="121"/>
      <c r="ASA29" s="121"/>
      <c r="ASB29" s="121"/>
      <c r="ASC29" s="121"/>
      <c r="ASD29" s="121"/>
      <c r="ASE29" s="121"/>
      <c r="ASF29" s="121"/>
      <c r="ASG29" s="121"/>
      <c r="ASH29" s="121"/>
      <c r="ASI29" s="121"/>
      <c r="ASJ29" s="121"/>
      <c r="ASK29" s="121"/>
      <c r="ASL29" s="121"/>
      <c r="ASM29" s="121"/>
      <c r="ASN29" s="121"/>
      <c r="ASO29" s="121"/>
      <c r="ASP29" s="121"/>
      <c r="ASQ29" s="121"/>
      <c r="ASR29" s="121"/>
      <c r="ASS29" s="121"/>
      <c r="AST29" s="121"/>
      <c r="ASU29" s="121"/>
      <c r="ASV29" s="121"/>
      <c r="ASW29" s="121"/>
      <c r="ASX29" s="121"/>
      <c r="ASY29" s="121"/>
      <c r="ASZ29" s="121"/>
      <c r="ATA29" s="121"/>
      <c r="ATB29" s="121"/>
      <c r="ATC29" s="121"/>
      <c r="ATD29" s="121"/>
      <c r="ATE29" s="121"/>
      <c r="ATF29" s="121"/>
      <c r="ATG29" s="121"/>
      <c r="ATH29" s="121"/>
      <c r="ATI29" s="121"/>
      <c r="ATJ29" s="121"/>
      <c r="ATK29" s="121"/>
      <c r="ATL29" s="121"/>
      <c r="ATM29" s="121"/>
      <c r="ATN29" s="121"/>
      <c r="ATO29" s="121"/>
      <c r="ATP29" s="121"/>
      <c r="ATQ29" s="121"/>
      <c r="ATR29" s="121"/>
      <c r="ATS29" s="121"/>
      <c r="ATT29" s="121"/>
      <c r="ATU29" s="121"/>
      <c r="ATV29" s="121"/>
      <c r="ATW29" s="121"/>
      <c r="ATX29" s="121"/>
      <c r="ATY29" s="121"/>
      <c r="ATZ29" s="121"/>
      <c r="AUA29" s="121"/>
      <c r="AUB29" s="121"/>
      <c r="AUC29" s="121"/>
      <c r="AUD29" s="121"/>
      <c r="AUE29" s="121"/>
      <c r="AUF29" s="121"/>
      <c r="AUG29" s="121"/>
      <c r="AUH29" s="121"/>
      <c r="AUI29" s="121"/>
      <c r="AUJ29" s="121"/>
      <c r="AUK29" s="121"/>
      <c r="AUL29" s="121"/>
      <c r="AUM29" s="121"/>
      <c r="AUN29" s="121"/>
      <c r="AUO29" s="121"/>
      <c r="AUP29" s="121"/>
      <c r="AUQ29" s="121"/>
      <c r="AUR29" s="121"/>
      <c r="AUS29" s="121"/>
      <c r="AUT29" s="121"/>
      <c r="AUU29" s="121"/>
      <c r="AUV29" s="121"/>
      <c r="AUW29" s="121"/>
      <c r="AUX29" s="121"/>
      <c r="AUY29" s="121"/>
      <c r="AUZ29" s="121"/>
      <c r="AVA29" s="121"/>
      <c r="AVB29" s="121"/>
      <c r="AVC29" s="121"/>
      <c r="AVD29" s="121"/>
      <c r="AVE29" s="121"/>
      <c r="AVF29" s="121"/>
      <c r="AVG29" s="121"/>
      <c r="AVH29" s="121"/>
      <c r="AVI29" s="121"/>
      <c r="AVJ29" s="121"/>
      <c r="AVK29" s="121"/>
      <c r="AVL29" s="121"/>
      <c r="AVM29" s="121"/>
      <c r="AVN29" s="121"/>
      <c r="AVO29" s="121"/>
      <c r="AVP29" s="121"/>
      <c r="AVQ29" s="121"/>
      <c r="AVR29" s="121"/>
      <c r="AVS29" s="121"/>
      <c r="AVT29" s="121"/>
      <c r="AVU29" s="121"/>
      <c r="AVV29" s="121"/>
      <c r="AVW29" s="121"/>
      <c r="AVX29" s="121"/>
      <c r="AVY29" s="121"/>
      <c r="AVZ29" s="121"/>
      <c r="AWA29" s="121"/>
      <c r="AWB29" s="121"/>
      <c r="AWC29" s="121"/>
      <c r="AWD29" s="121"/>
      <c r="AWE29" s="121"/>
      <c r="AWF29" s="121"/>
      <c r="AWG29" s="121"/>
      <c r="AWH29" s="121"/>
      <c r="AWI29" s="121"/>
      <c r="AWJ29" s="121"/>
      <c r="AWK29" s="121"/>
      <c r="AWL29" s="121"/>
      <c r="AWM29" s="121"/>
      <c r="AWN29" s="121"/>
      <c r="AWO29" s="121"/>
      <c r="AWP29" s="121"/>
      <c r="AWQ29" s="121"/>
      <c r="AWR29" s="121"/>
      <c r="AWS29" s="121"/>
      <c r="AWT29" s="121"/>
      <c r="AWU29" s="121"/>
      <c r="AWV29" s="121"/>
      <c r="AWW29" s="121"/>
      <c r="AWX29" s="121"/>
      <c r="AWY29" s="121"/>
      <c r="AWZ29" s="121"/>
      <c r="AXA29" s="121"/>
      <c r="AXB29" s="121"/>
      <c r="AXC29" s="121"/>
      <c r="AXD29" s="121"/>
      <c r="AXE29" s="121"/>
      <c r="AXF29" s="121"/>
      <c r="AXG29" s="121"/>
      <c r="AXH29" s="121"/>
      <c r="AXI29" s="121"/>
      <c r="AXJ29" s="121"/>
      <c r="AXK29" s="121"/>
      <c r="AXL29" s="121"/>
      <c r="AXM29" s="121"/>
      <c r="AXN29" s="121"/>
      <c r="AXO29" s="121"/>
      <c r="AXP29" s="121"/>
      <c r="AXQ29" s="121"/>
      <c r="AXR29" s="121"/>
      <c r="AXS29" s="121"/>
      <c r="AXT29" s="121"/>
      <c r="AXU29" s="121"/>
      <c r="AXV29" s="121"/>
      <c r="AXW29" s="121"/>
      <c r="AXX29" s="121"/>
      <c r="AXY29" s="121"/>
      <c r="AXZ29" s="121"/>
      <c r="AYA29" s="121"/>
      <c r="AYB29" s="121"/>
      <c r="AYC29" s="121"/>
      <c r="AYD29" s="121"/>
      <c r="AYE29" s="121"/>
      <c r="AYF29" s="121"/>
      <c r="AYG29" s="121"/>
      <c r="AYH29" s="121"/>
      <c r="AYI29" s="121"/>
      <c r="AYJ29" s="121"/>
      <c r="AYK29" s="121"/>
      <c r="AYL29" s="121"/>
      <c r="AYM29" s="121"/>
      <c r="AYN29" s="121"/>
      <c r="AYO29" s="121"/>
      <c r="AYP29" s="121"/>
      <c r="AYQ29" s="121"/>
      <c r="AYR29" s="121"/>
      <c r="AYS29" s="121"/>
      <c r="AYT29" s="121"/>
      <c r="AYU29" s="121"/>
      <c r="AYV29" s="121"/>
      <c r="AYW29" s="121"/>
      <c r="AYX29" s="121"/>
      <c r="AYY29" s="121"/>
      <c r="AYZ29" s="121"/>
      <c r="AZA29" s="121"/>
      <c r="AZB29" s="121"/>
      <c r="AZC29" s="121"/>
      <c r="AZD29" s="121"/>
      <c r="AZE29" s="121"/>
      <c r="AZF29" s="121"/>
      <c r="AZG29" s="121"/>
      <c r="AZH29" s="121"/>
      <c r="AZI29" s="121"/>
      <c r="AZJ29" s="121"/>
      <c r="AZK29" s="121"/>
      <c r="AZL29" s="121"/>
      <c r="AZM29" s="121"/>
      <c r="AZN29" s="121"/>
      <c r="AZO29" s="121"/>
      <c r="AZP29" s="121"/>
      <c r="AZQ29" s="121"/>
      <c r="AZR29" s="121"/>
      <c r="AZS29" s="121"/>
      <c r="AZT29" s="121"/>
      <c r="AZU29" s="121"/>
      <c r="AZV29" s="121"/>
      <c r="AZW29" s="121"/>
      <c r="AZX29" s="121"/>
      <c r="AZY29" s="121"/>
      <c r="AZZ29" s="121"/>
      <c r="BAA29" s="121"/>
      <c r="BAB29" s="121"/>
      <c r="BAC29" s="121"/>
      <c r="BAD29" s="121"/>
      <c r="BAE29" s="121"/>
      <c r="BAF29" s="121"/>
      <c r="BAG29" s="121"/>
      <c r="BAH29" s="121"/>
      <c r="BAI29" s="121"/>
      <c r="BAJ29" s="121"/>
      <c r="BAK29" s="121"/>
      <c r="BAL29" s="121"/>
      <c r="BAM29" s="121"/>
      <c r="BAN29" s="121"/>
      <c r="BAO29" s="121"/>
      <c r="BAP29" s="121"/>
      <c r="BAQ29" s="121"/>
      <c r="BAR29" s="121"/>
      <c r="BAS29" s="121"/>
      <c r="BAT29" s="121"/>
      <c r="BAU29" s="121"/>
      <c r="BAV29" s="121"/>
      <c r="BAW29" s="121"/>
      <c r="BAX29" s="121"/>
      <c r="BAY29" s="121"/>
      <c r="BAZ29" s="121"/>
      <c r="BBA29" s="121"/>
      <c r="BBB29" s="121"/>
      <c r="BBC29" s="121"/>
      <c r="BBD29" s="121"/>
      <c r="BBE29" s="121"/>
      <c r="BBF29" s="121"/>
      <c r="BBG29" s="121"/>
      <c r="BBH29" s="121"/>
      <c r="BBI29" s="121"/>
      <c r="BBJ29" s="121"/>
      <c r="BBK29" s="121"/>
      <c r="BBL29" s="121"/>
      <c r="BBM29" s="121"/>
      <c r="BBN29" s="121"/>
      <c r="BBO29" s="121"/>
      <c r="BBP29" s="121"/>
      <c r="BBQ29" s="121"/>
      <c r="BBR29" s="121"/>
      <c r="BBS29" s="121"/>
      <c r="BBT29" s="121"/>
      <c r="BBU29" s="121"/>
      <c r="BBV29" s="121"/>
      <c r="BBW29" s="121"/>
      <c r="BBX29" s="121"/>
      <c r="BBY29" s="121"/>
      <c r="BBZ29" s="121"/>
      <c r="BCA29" s="121"/>
      <c r="BCB29" s="121"/>
      <c r="BCC29" s="121"/>
      <c r="BCD29" s="121"/>
      <c r="BCE29" s="121"/>
      <c r="BCF29" s="121"/>
      <c r="BCG29" s="121"/>
      <c r="BCH29" s="121"/>
      <c r="BCI29" s="121"/>
      <c r="BCJ29" s="121"/>
      <c r="BCK29" s="121"/>
      <c r="BCL29" s="121"/>
      <c r="BCM29" s="121"/>
      <c r="BCN29" s="121"/>
      <c r="BCO29" s="121"/>
      <c r="BCP29" s="121"/>
      <c r="BCQ29" s="121"/>
      <c r="BCR29" s="121"/>
      <c r="BCS29" s="121"/>
      <c r="BCT29" s="121"/>
      <c r="BCU29" s="121"/>
      <c r="BCV29" s="121"/>
      <c r="BCW29" s="121"/>
      <c r="BCX29" s="121"/>
      <c r="BCY29" s="121"/>
      <c r="BCZ29" s="121"/>
      <c r="BDA29" s="121"/>
      <c r="BDB29" s="121"/>
      <c r="BDC29" s="121"/>
      <c r="BDD29" s="121"/>
      <c r="BDE29" s="121"/>
      <c r="BDF29" s="121"/>
      <c r="BDG29" s="121"/>
      <c r="BDH29" s="121"/>
      <c r="BDI29" s="121"/>
      <c r="BDJ29" s="121"/>
      <c r="BDK29" s="121"/>
      <c r="BDL29" s="121"/>
      <c r="BDM29" s="121"/>
      <c r="BDN29" s="121"/>
      <c r="BDO29" s="121"/>
      <c r="BDP29" s="121"/>
      <c r="BDQ29" s="121"/>
      <c r="BDR29" s="121"/>
      <c r="BDS29" s="121"/>
      <c r="BDT29" s="121"/>
      <c r="BDU29" s="121"/>
      <c r="BDV29" s="121"/>
      <c r="BDW29" s="121"/>
      <c r="BDX29" s="121"/>
      <c r="BDY29" s="121"/>
      <c r="BDZ29" s="121"/>
      <c r="BEA29" s="121"/>
      <c r="BEB29" s="121"/>
      <c r="BEC29" s="121"/>
      <c r="BED29" s="121"/>
      <c r="BEE29" s="121"/>
      <c r="BEF29" s="121"/>
      <c r="BEG29" s="121"/>
      <c r="BEH29" s="121"/>
      <c r="BEI29" s="121"/>
      <c r="BEJ29" s="121"/>
      <c r="BEK29" s="121"/>
      <c r="BEL29" s="121"/>
      <c r="BEM29" s="121"/>
      <c r="BEN29" s="121"/>
      <c r="BEO29" s="121"/>
      <c r="BEP29" s="121"/>
      <c r="BEQ29" s="121"/>
      <c r="BER29" s="121"/>
      <c r="BES29" s="121"/>
      <c r="BET29" s="121"/>
      <c r="BEU29" s="121"/>
      <c r="BEV29" s="121"/>
      <c r="BEW29" s="121"/>
      <c r="BEX29" s="121"/>
      <c r="BEY29" s="121"/>
      <c r="BEZ29" s="121"/>
      <c r="BFA29" s="121"/>
      <c r="BFB29" s="121"/>
      <c r="BFC29" s="121"/>
      <c r="BFD29" s="121"/>
      <c r="BFE29" s="121"/>
      <c r="BFF29" s="121"/>
      <c r="BFG29" s="121"/>
      <c r="BFH29" s="121"/>
      <c r="BFI29" s="121"/>
      <c r="BFJ29" s="121"/>
      <c r="BFK29" s="121"/>
      <c r="BFL29" s="121"/>
      <c r="BFM29" s="121"/>
      <c r="BFN29" s="121"/>
      <c r="BFO29" s="121"/>
      <c r="BFP29" s="121"/>
      <c r="BFQ29" s="121"/>
      <c r="BFR29" s="121"/>
      <c r="BFS29" s="121"/>
      <c r="BFT29" s="121"/>
      <c r="BFU29" s="121"/>
      <c r="BFV29" s="121"/>
      <c r="BFW29" s="121"/>
      <c r="BFX29" s="121"/>
      <c r="BFY29" s="121"/>
      <c r="BFZ29" s="121"/>
      <c r="BGA29" s="121"/>
      <c r="BGB29" s="121"/>
      <c r="BGC29" s="121"/>
      <c r="BGD29" s="121"/>
      <c r="BGE29" s="121"/>
      <c r="BGF29" s="121"/>
      <c r="BGG29" s="121"/>
      <c r="BGH29" s="121"/>
      <c r="BGI29" s="121"/>
      <c r="BGJ29" s="121"/>
      <c r="BGK29" s="121"/>
      <c r="BGL29" s="121"/>
      <c r="BGM29" s="121"/>
      <c r="BGN29" s="121"/>
      <c r="BGO29" s="121"/>
      <c r="BGP29" s="121"/>
      <c r="BGQ29" s="121"/>
      <c r="BGR29" s="121"/>
      <c r="BGS29" s="121"/>
      <c r="BGT29" s="121"/>
      <c r="BGU29" s="121"/>
      <c r="BGV29" s="121"/>
      <c r="BGW29" s="121"/>
      <c r="BGX29" s="121"/>
      <c r="BGY29" s="121"/>
      <c r="BGZ29" s="121"/>
      <c r="BHA29" s="121"/>
      <c r="BHB29" s="121"/>
      <c r="BHC29" s="121"/>
      <c r="BHD29" s="121"/>
      <c r="BHE29" s="121"/>
      <c r="BHF29" s="121"/>
      <c r="BHG29" s="121"/>
      <c r="BHH29" s="121"/>
      <c r="BHI29" s="121"/>
      <c r="BHJ29" s="121"/>
      <c r="BHK29" s="121"/>
      <c r="BHL29" s="121"/>
      <c r="BHM29" s="121"/>
      <c r="BHN29" s="121"/>
      <c r="BHO29" s="121"/>
      <c r="BHP29" s="121"/>
      <c r="BHQ29" s="121"/>
      <c r="BHR29" s="121"/>
      <c r="BHS29" s="121"/>
      <c r="BHT29" s="121"/>
      <c r="BHU29" s="121"/>
      <c r="BHV29" s="121"/>
      <c r="BHW29" s="121"/>
      <c r="BHX29" s="121"/>
      <c r="BHY29" s="121"/>
      <c r="BHZ29" s="121"/>
      <c r="BIA29" s="121"/>
      <c r="BIB29" s="121"/>
      <c r="BIC29" s="121"/>
      <c r="BID29" s="121"/>
      <c r="BIE29" s="121"/>
      <c r="BIF29" s="121"/>
      <c r="BIG29" s="121"/>
      <c r="BIH29" s="121"/>
      <c r="BII29" s="121"/>
      <c r="BIJ29" s="121"/>
      <c r="BIK29" s="121"/>
      <c r="BIL29" s="121"/>
      <c r="BIM29" s="121"/>
      <c r="BIN29" s="121"/>
      <c r="BIO29" s="121"/>
      <c r="BIP29" s="121"/>
      <c r="BIQ29" s="121"/>
      <c r="BIR29" s="121"/>
      <c r="BIS29" s="121"/>
      <c r="BIT29" s="121"/>
      <c r="BIU29" s="121"/>
      <c r="BIV29" s="121"/>
      <c r="BIW29" s="121"/>
      <c r="BIX29" s="121"/>
      <c r="BIY29" s="121"/>
      <c r="BIZ29" s="121"/>
      <c r="BJA29" s="121"/>
      <c r="BJB29" s="121"/>
      <c r="BJC29" s="121"/>
      <c r="BJD29" s="121"/>
      <c r="BJE29" s="121"/>
      <c r="BJF29" s="121"/>
      <c r="BJG29" s="121"/>
      <c r="BJH29" s="121"/>
      <c r="BJI29" s="121"/>
      <c r="BJJ29" s="121"/>
      <c r="BJK29" s="121"/>
      <c r="BJL29" s="121"/>
      <c r="BJM29" s="121"/>
      <c r="BJN29" s="121"/>
      <c r="BJO29" s="121"/>
      <c r="BJP29" s="121"/>
      <c r="BJQ29" s="121"/>
      <c r="BJR29" s="121"/>
      <c r="BJS29" s="121"/>
      <c r="BJT29" s="121"/>
      <c r="BJU29" s="121"/>
      <c r="BJV29" s="121"/>
      <c r="BJW29" s="121"/>
      <c r="BJX29" s="121"/>
      <c r="BJY29" s="121"/>
      <c r="BJZ29" s="121"/>
      <c r="BKA29" s="121"/>
      <c r="BKB29" s="121"/>
      <c r="BKC29" s="121"/>
      <c r="BKD29" s="121"/>
      <c r="BKE29" s="121"/>
      <c r="BKF29" s="121"/>
      <c r="BKG29" s="121"/>
      <c r="BKH29" s="121"/>
      <c r="BKI29" s="121"/>
      <c r="BKJ29" s="121"/>
      <c r="BKK29" s="121"/>
      <c r="BKL29" s="121"/>
      <c r="BKM29" s="121"/>
      <c r="BKN29" s="121"/>
      <c r="BKO29" s="121"/>
      <c r="BKP29" s="121"/>
      <c r="BKQ29" s="121"/>
      <c r="BKR29" s="121"/>
      <c r="BKS29" s="121"/>
      <c r="BKT29" s="121"/>
      <c r="BKU29" s="121"/>
      <c r="BKV29" s="121"/>
      <c r="BKW29" s="121"/>
      <c r="BKX29" s="121"/>
      <c r="BKY29" s="121"/>
      <c r="BKZ29" s="121"/>
      <c r="BLA29" s="121"/>
      <c r="BLB29" s="121"/>
      <c r="BLC29" s="121"/>
      <c r="BLD29" s="121"/>
      <c r="BLE29" s="121"/>
      <c r="BLF29" s="121"/>
      <c r="BLG29" s="121"/>
      <c r="BLH29" s="121"/>
      <c r="BLI29" s="121"/>
      <c r="BLJ29" s="121"/>
      <c r="BLK29" s="121"/>
      <c r="BLL29" s="121"/>
      <c r="BLM29" s="121"/>
      <c r="BLN29" s="121"/>
      <c r="BLO29" s="121"/>
      <c r="BLP29" s="121"/>
      <c r="BLQ29" s="121"/>
      <c r="BLR29" s="121"/>
      <c r="BLS29" s="121"/>
      <c r="BLT29" s="121"/>
      <c r="BLU29" s="121"/>
      <c r="BLV29" s="121"/>
      <c r="BLW29" s="121"/>
      <c r="BLX29" s="121"/>
      <c r="BLY29" s="121"/>
      <c r="BLZ29" s="121"/>
      <c r="BMA29" s="121"/>
      <c r="BMB29" s="121"/>
      <c r="BMC29" s="121"/>
      <c r="BMD29" s="121"/>
      <c r="BME29" s="121"/>
      <c r="BMF29" s="121"/>
      <c r="BMG29" s="121"/>
      <c r="BMH29" s="121"/>
      <c r="BMI29" s="121"/>
      <c r="BMJ29" s="121"/>
      <c r="BMK29" s="121"/>
      <c r="BML29" s="121"/>
      <c r="BMM29" s="121"/>
      <c r="BMN29" s="121"/>
      <c r="BMO29" s="121"/>
      <c r="BMP29" s="121"/>
      <c r="BMQ29" s="121"/>
      <c r="BMR29" s="121"/>
      <c r="BMS29" s="121"/>
      <c r="BMT29" s="121"/>
      <c r="BMU29" s="121"/>
      <c r="BMV29" s="121"/>
      <c r="BMW29" s="121"/>
      <c r="BMX29" s="121"/>
      <c r="BMY29" s="121"/>
      <c r="BMZ29" s="121"/>
      <c r="BNA29" s="121"/>
      <c r="BNB29" s="121"/>
      <c r="BNC29" s="121"/>
      <c r="BND29" s="121"/>
      <c r="BNE29" s="121"/>
      <c r="BNF29" s="121"/>
      <c r="BNG29" s="121"/>
      <c r="BNH29" s="121"/>
      <c r="BNI29" s="121"/>
      <c r="BNJ29" s="121"/>
      <c r="BNK29" s="121"/>
      <c r="BNL29" s="121"/>
      <c r="BNM29" s="121"/>
      <c r="BNN29" s="121"/>
      <c r="BNO29" s="121"/>
      <c r="BNP29" s="121"/>
      <c r="BNQ29" s="121"/>
      <c r="BNR29" s="121"/>
      <c r="BNS29" s="121"/>
      <c r="BNT29" s="121"/>
      <c r="BNU29" s="121"/>
      <c r="BNV29" s="121"/>
      <c r="BNW29" s="121"/>
      <c r="BNX29" s="121"/>
      <c r="BNY29" s="121"/>
      <c r="BNZ29" s="121"/>
      <c r="BOA29" s="121"/>
      <c r="BOB29" s="121"/>
      <c r="BOC29" s="121"/>
      <c r="BOD29" s="121"/>
      <c r="BOE29" s="121"/>
      <c r="BOF29" s="121"/>
      <c r="BOG29" s="121"/>
      <c r="BOH29" s="121"/>
      <c r="BOI29" s="121"/>
      <c r="BOJ29" s="121"/>
      <c r="BOK29" s="121"/>
      <c r="BOL29" s="121"/>
      <c r="BOM29" s="121"/>
      <c r="BON29" s="121"/>
      <c r="BOO29" s="121"/>
      <c r="BOP29" s="121"/>
      <c r="BOQ29" s="121"/>
      <c r="BOR29" s="121"/>
      <c r="BOS29" s="121"/>
      <c r="BOT29" s="121"/>
      <c r="BOU29" s="121"/>
      <c r="BOV29" s="121"/>
      <c r="BOW29" s="121"/>
      <c r="BOX29" s="121"/>
      <c r="BOY29" s="121"/>
      <c r="BOZ29" s="121"/>
      <c r="BPA29" s="121"/>
      <c r="BPB29" s="121"/>
      <c r="BPC29" s="121"/>
      <c r="BPD29" s="121"/>
      <c r="BPE29" s="121"/>
      <c r="BPF29" s="121"/>
      <c r="BPG29" s="121"/>
      <c r="BPH29" s="121"/>
      <c r="BPI29" s="121"/>
      <c r="BPJ29" s="121"/>
      <c r="BPK29" s="121"/>
      <c r="BPL29" s="121"/>
      <c r="BPM29" s="121"/>
      <c r="BPN29" s="121"/>
      <c r="BPO29" s="121"/>
      <c r="BPP29" s="121"/>
      <c r="BPQ29" s="121"/>
      <c r="BPR29" s="121"/>
      <c r="BPS29" s="121"/>
      <c r="BPT29" s="121"/>
      <c r="BPU29" s="121"/>
      <c r="BPV29" s="121"/>
      <c r="BPW29" s="121"/>
      <c r="BPX29" s="121"/>
      <c r="BPY29" s="121"/>
      <c r="BPZ29" s="121"/>
      <c r="BQA29" s="121"/>
      <c r="BQB29" s="121"/>
      <c r="BQC29" s="121"/>
      <c r="BQD29" s="121"/>
      <c r="BQE29" s="121"/>
      <c r="BQF29" s="121"/>
      <c r="BQG29" s="121"/>
      <c r="BQH29" s="121"/>
      <c r="BQI29" s="121"/>
      <c r="BQJ29" s="121"/>
      <c r="BQK29" s="121"/>
      <c r="BQL29" s="121"/>
      <c r="BQM29" s="121"/>
      <c r="BQN29" s="121"/>
      <c r="BQO29" s="121"/>
      <c r="BQP29" s="121"/>
      <c r="BQQ29" s="121"/>
      <c r="BQR29" s="121"/>
      <c r="BQS29" s="121"/>
      <c r="BQT29" s="121"/>
      <c r="BQU29" s="121"/>
      <c r="BQV29" s="121"/>
      <c r="BQW29" s="121"/>
      <c r="BQX29" s="121"/>
      <c r="BQY29" s="121"/>
      <c r="BQZ29" s="121"/>
      <c r="BRA29" s="121"/>
      <c r="BRB29" s="121"/>
      <c r="BRC29" s="121"/>
      <c r="BRD29" s="121"/>
      <c r="BRE29" s="121"/>
      <c r="BRF29" s="121"/>
      <c r="BRG29" s="121"/>
      <c r="BRH29" s="121"/>
      <c r="BRI29" s="121"/>
      <c r="BRJ29" s="121"/>
      <c r="BRK29" s="121"/>
      <c r="BRL29" s="121"/>
      <c r="BRM29" s="121"/>
      <c r="BRN29" s="121"/>
      <c r="BRO29" s="121"/>
      <c r="BRP29" s="121"/>
      <c r="BRQ29" s="121"/>
      <c r="BRR29" s="121"/>
      <c r="BRS29" s="121"/>
      <c r="BRT29" s="121"/>
      <c r="BRU29" s="121"/>
      <c r="BRV29" s="121"/>
      <c r="BRW29" s="121"/>
      <c r="BRX29" s="121"/>
      <c r="BRY29" s="121"/>
      <c r="BRZ29" s="121"/>
      <c r="BSA29" s="121"/>
      <c r="BSB29" s="121"/>
      <c r="BSC29" s="121"/>
      <c r="BSD29" s="121"/>
      <c r="BSE29" s="121"/>
      <c r="BSF29" s="121"/>
      <c r="BSG29" s="121"/>
      <c r="BSH29" s="121"/>
      <c r="BSI29" s="121"/>
      <c r="BSJ29" s="121"/>
      <c r="BSK29" s="121"/>
      <c r="BSL29" s="121"/>
      <c r="BSM29" s="121"/>
      <c r="BSN29" s="121"/>
      <c r="BSO29" s="121"/>
      <c r="BSP29" s="121"/>
      <c r="BSQ29" s="121"/>
      <c r="BSR29" s="121"/>
      <c r="BSS29" s="121"/>
      <c r="BST29" s="121"/>
      <c r="BSU29" s="121"/>
      <c r="BSV29" s="121"/>
      <c r="BSW29" s="121"/>
      <c r="BSX29" s="121"/>
      <c r="BSY29" s="121"/>
      <c r="BSZ29" s="121"/>
      <c r="BTA29" s="121"/>
      <c r="BTB29" s="121"/>
      <c r="BTC29" s="121"/>
      <c r="BTD29" s="121"/>
      <c r="BTE29" s="121"/>
      <c r="BTF29" s="121"/>
      <c r="BTG29" s="121"/>
      <c r="BTH29" s="121"/>
      <c r="BTI29" s="121"/>
      <c r="BTJ29" s="121"/>
      <c r="BTK29" s="121"/>
      <c r="BTL29" s="121"/>
      <c r="BTM29" s="121"/>
      <c r="BTN29" s="121"/>
      <c r="BTO29" s="121"/>
      <c r="BTP29" s="121"/>
      <c r="BTQ29" s="121"/>
      <c r="BTR29" s="121"/>
      <c r="BTS29" s="121"/>
      <c r="BTT29" s="121"/>
      <c r="BTU29" s="121"/>
      <c r="BTV29" s="121"/>
      <c r="BTW29" s="121"/>
      <c r="BTX29" s="121"/>
      <c r="BTY29" s="121"/>
      <c r="BTZ29" s="121"/>
      <c r="BUA29" s="121"/>
      <c r="BUB29" s="121"/>
      <c r="BUC29" s="121"/>
      <c r="BUD29" s="121"/>
      <c r="BUE29" s="121"/>
      <c r="BUF29" s="121"/>
      <c r="BUG29" s="121"/>
      <c r="BUH29" s="121"/>
      <c r="BUI29" s="121"/>
      <c r="BUJ29" s="121"/>
      <c r="BUK29" s="121"/>
      <c r="BUL29" s="121"/>
      <c r="BUM29" s="121"/>
      <c r="BUN29" s="121"/>
      <c r="BUO29" s="121"/>
      <c r="BUP29" s="121"/>
      <c r="BUQ29" s="121"/>
      <c r="BUR29" s="121"/>
      <c r="BUS29" s="121"/>
      <c r="BUT29" s="121"/>
      <c r="BUU29" s="121"/>
      <c r="BUV29" s="121"/>
      <c r="BUW29" s="121"/>
      <c r="BUX29" s="121"/>
      <c r="BUY29" s="121"/>
      <c r="BUZ29" s="121"/>
      <c r="BVA29" s="121"/>
      <c r="BVB29" s="121"/>
      <c r="BVC29" s="121"/>
      <c r="BVD29" s="121"/>
      <c r="BVE29" s="121"/>
      <c r="BVF29" s="121"/>
      <c r="BVG29" s="121"/>
      <c r="BVH29" s="121"/>
      <c r="BVI29" s="121"/>
      <c r="BVJ29" s="121"/>
      <c r="BVK29" s="121"/>
      <c r="BVL29" s="121"/>
      <c r="BVM29" s="121"/>
      <c r="BVN29" s="121"/>
      <c r="BVO29" s="121"/>
      <c r="BVP29" s="121"/>
      <c r="BVQ29" s="121"/>
      <c r="BVR29" s="121"/>
      <c r="BVS29" s="121"/>
      <c r="BVT29" s="121"/>
      <c r="BVU29" s="121"/>
      <c r="BVV29" s="121"/>
      <c r="BVW29" s="121"/>
      <c r="BVX29" s="121"/>
      <c r="BVY29" s="121"/>
      <c r="BVZ29" s="121"/>
      <c r="BWA29" s="121"/>
      <c r="BWB29" s="121"/>
      <c r="BWC29" s="121"/>
      <c r="BWD29" s="121"/>
      <c r="BWE29" s="121"/>
      <c r="BWF29" s="121"/>
      <c r="BWG29" s="121"/>
      <c r="BWH29" s="121"/>
      <c r="BWI29" s="121"/>
      <c r="BWJ29" s="121"/>
      <c r="BWK29" s="121"/>
      <c r="BWL29" s="121"/>
      <c r="BWM29" s="121"/>
      <c r="BWN29" s="121"/>
      <c r="BWO29" s="121"/>
      <c r="BWP29" s="121"/>
      <c r="BWQ29" s="121"/>
      <c r="BWR29" s="121"/>
      <c r="BWS29" s="121"/>
      <c r="BWT29" s="121"/>
      <c r="BWU29" s="121"/>
      <c r="BWV29" s="121"/>
      <c r="BWW29" s="121"/>
      <c r="BWX29" s="121"/>
      <c r="BWY29" s="121"/>
      <c r="BWZ29" s="121"/>
      <c r="BXA29" s="121"/>
      <c r="BXB29" s="121"/>
      <c r="BXC29" s="121"/>
      <c r="BXD29" s="121"/>
      <c r="BXE29" s="121"/>
      <c r="BXF29" s="121"/>
      <c r="BXG29" s="121"/>
      <c r="BXH29" s="121"/>
      <c r="BXI29" s="121"/>
      <c r="BXJ29" s="121"/>
      <c r="BXK29" s="121"/>
      <c r="BXL29" s="121"/>
      <c r="BXM29" s="121"/>
      <c r="BXN29" s="121"/>
      <c r="BXO29" s="121"/>
      <c r="BXP29" s="121"/>
      <c r="BXQ29" s="121"/>
      <c r="BXR29" s="121"/>
      <c r="BXS29" s="121"/>
      <c r="BXT29" s="121"/>
      <c r="BXU29" s="121"/>
      <c r="BXV29" s="121"/>
      <c r="BXW29" s="121"/>
      <c r="BXX29" s="121"/>
      <c r="BXY29" s="121"/>
      <c r="BXZ29" s="121"/>
      <c r="BYA29" s="121"/>
      <c r="BYB29" s="121"/>
      <c r="BYC29" s="121"/>
      <c r="BYD29" s="121"/>
      <c r="BYE29" s="121"/>
      <c r="BYF29" s="121"/>
      <c r="BYG29" s="121"/>
      <c r="BYH29" s="121"/>
      <c r="BYI29" s="121"/>
      <c r="BYJ29" s="121"/>
      <c r="BYK29" s="121"/>
      <c r="BYL29" s="121"/>
      <c r="BYM29" s="121"/>
      <c r="BYN29" s="121"/>
      <c r="BYO29" s="121"/>
      <c r="BYP29" s="121"/>
      <c r="BYQ29" s="121"/>
      <c r="BYR29" s="121"/>
      <c r="BYS29" s="121"/>
      <c r="BYT29" s="121"/>
      <c r="BYU29" s="121"/>
      <c r="BYV29" s="121"/>
      <c r="BYW29" s="121"/>
      <c r="BYX29" s="121"/>
      <c r="BYY29" s="121"/>
      <c r="BYZ29" s="121"/>
      <c r="BZA29" s="121"/>
      <c r="BZB29" s="121"/>
      <c r="BZC29" s="121"/>
      <c r="BZD29" s="121"/>
      <c r="BZE29" s="121"/>
      <c r="BZF29" s="121"/>
      <c r="BZG29" s="121"/>
      <c r="BZH29" s="121"/>
      <c r="BZI29" s="121"/>
      <c r="BZJ29" s="121"/>
      <c r="BZK29" s="121"/>
      <c r="BZL29" s="121"/>
      <c r="BZM29" s="121"/>
      <c r="BZN29" s="121"/>
      <c r="BZO29" s="121"/>
      <c r="BZP29" s="121"/>
      <c r="BZQ29" s="121"/>
      <c r="BZR29" s="121"/>
      <c r="BZS29" s="121"/>
      <c r="BZT29" s="121"/>
      <c r="BZU29" s="121"/>
      <c r="BZV29" s="121"/>
      <c r="BZW29" s="121"/>
      <c r="BZX29" s="121"/>
      <c r="BZY29" s="121"/>
      <c r="BZZ29" s="121"/>
      <c r="CAA29" s="121"/>
      <c r="CAB29" s="121"/>
      <c r="CAC29" s="121"/>
      <c r="CAD29" s="121"/>
      <c r="CAE29" s="121"/>
      <c r="CAF29" s="121"/>
      <c r="CAG29" s="121"/>
      <c r="CAH29" s="121"/>
      <c r="CAI29" s="121"/>
      <c r="CAJ29" s="121"/>
      <c r="CAK29" s="121"/>
      <c r="CAL29" s="121"/>
      <c r="CAM29" s="121"/>
      <c r="CAN29" s="121"/>
      <c r="CAO29" s="121"/>
      <c r="CAP29" s="121"/>
      <c r="CAQ29" s="121"/>
      <c r="CAR29" s="121"/>
      <c r="CAS29" s="121"/>
      <c r="CAT29" s="121"/>
      <c r="CAU29" s="121"/>
      <c r="CAV29" s="121"/>
      <c r="CAW29" s="121"/>
      <c r="CAX29" s="121"/>
      <c r="CAY29" s="121"/>
      <c r="CAZ29" s="121"/>
      <c r="CBA29" s="121"/>
      <c r="CBB29" s="121"/>
      <c r="CBC29" s="121"/>
      <c r="CBD29" s="121"/>
      <c r="CBE29" s="121"/>
      <c r="CBF29" s="121"/>
      <c r="CBG29" s="121"/>
      <c r="CBH29" s="121"/>
      <c r="CBI29" s="121"/>
      <c r="CBJ29" s="121"/>
      <c r="CBK29" s="121"/>
      <c r="CBL29" s="121"/>
      <c r="CBM29" s="121"/>
      <c r="CBN29" s="121"/>
      <c r="CBO29" s="121"/>
      <c r="CBP29" s="121"/>
      <c r="CBQ29" s="121"/>
      <c r="CBR29" s="121"/>
      <c r="CBS29" s="121"/>
      <c r="CBT29" s="121"/>
      <c r="CBU29" s="121"/>
      <c r="CBV29" s="121"/>
      <c r="CBW29" s="121"/>
      <c r="CBX29" s="121"/>
      <c r="CBY29" s="121"/>
      <c r="CBZ29" s="121"/>
      <c r="CCA29" s="121"/>
      <c r="CCB29" s="121"/>
      <c r="CCC29" s="121"/>
      <c r="CCD29" s="121"/>
      <c r="CCE29" s="121"/>
      <c r="CCF29" s="121"/>
      <c r="CCG29" s="121"/>
      <c r="CCH29" s="121"/>
      <c r="CCI29" s="121"/>
      <c r="CCJ29" s="121"/>
      <c r="CCK29" s="121"/>
      <c r="CCL29" s="121"/>
      <c r="CCM29" s="121"/>
      <c r="CCN29" s="121"/>
      <c r="CCO29" s="121"/>
      <c r="CCP29" s="121"/>
      <c r="CCQ29" s="121"/>
      <c r="CCR29" s="121"/>
      <c r="CCS29" s="121"/>
      <c r="CCT29" s="121"/>
      <c r="CCU29" s="121"/>
      <c r="CCV29" s="121"/>
      <c r="CCW29" s="121"/>
      <c r="CCX29" s="121"/>
      <c r="CCY29" s="121"/>
      <c r="CCZ29" s="121"/>
      <c r="CDA29" s="121"/>
      <c r="CDB29" s="121"/>
      <c r="CDC29" s="121"/>
      <c r="CDD29" s="121"/>
      <c r="CDE29" s="121"/>
      <c r="CDF29" s="121"/>
      <c r="CDG29" s="121"/>
      <c r="CDH29" s="121"/>
      <c r="CDI29" s="121"/>
      <c r="CDJ29" s="121"/>
      <c r="CDK29" s="121"/>
      <c r="CDL29" s="121"/>
      <c r="CDM29" s="121"/>
      <c r="CDN29" s="121"/>
      <c r="CDO29" s="121"/>
      <c r="CDP29" s="121"/>
      <c r="CDQ29" s="121"/>
      <c r="CDR29" s="121"/>
      <c r="CDS29" s="121"/>
      <c r="CDT29" s="121"/>
      <c r="CDU29" s="121"/>
      <c r="CDV29" s="121"/>
      <c r="CDW29" s="121"/>
      <c r="CDX29" s="121"/>
      <c r="CDY29" s="121"/>
      <c r="CDZ29" s="121"/>
      <c r="CEA29" s="121"/>
      <c r="CEB29" s="121"/>
      <c r="CEC29" s="121"/>
      <c r="CED29" s="121"/>
      <c r="CEE29" s="121"/>
      <c r="CEF29" s="121"/>
      <c r="CEG29" s="121"/>
      <c r="CEH29" s="121"/>
      <c r="CEI29" s="121"/>
      <c r="CEJ29" s="121"/>
      <c r="CEK29" s="121"/>
      <c r="CEL29" s="121"/>
      <c r="CEM29" s="121"/>
      <c r="CEN29" s="121"/>
      <c r="CEO29" s="121"/>
      <c r="CEP29" s="121"/>
      <c r="CEQ29" s="121"/>
      <c r="CER29" s="121"/>
      <c r="CES29" s="121"/>
      <c r="CET29" s="121"/>
      <c r="CEU29" s="121"/>
      <c r="CEV29" s="121"/>
      <c r="CEW29" s="121"/>
      <c r="CEX29" s="121"/>
      <c r="CEY29" s="121"/>
      <c r="CEZ29" s="121"/>
      <c r="CFA29" s="121"/>
      <c r="CFB29" s="121"/>
      <c r="CFC29" s="121"/>
      <c r="CFD29" s="121"/>
      <c r="CFE29" s="121"/>
      <c r="CFF29" s="121"/>
      <c r="CFG29" s="121"/>
      <c r="CFH29" s="121"/>
      <c r="CFI29" s="121"/>
      <c r="CFJ29" s="121"/>
      <c r="CFK29" s="121"/>
      <c r="CFL29" s="121"/>
      <c r="CFM29" s="121"/>
      <c r="CFN29" s="121"/>
      <c r="CFO29" s="121"/>
      <c r="CFP29" s="121"/>
      <c r="CFQ29" s="121"/>
      <c r="CFR29" s="121"/>
      <c r="CFS29" s="121"/>
      <c r="CFT29" s="121"/>
      <c r="CFU29" s="121"/>
      <c r="CFV29" s="121"/>
      <c r="CFW29" s="121"/>
      <c r="CFX29" s="121"/>
      <c r="CFY29" s="121"/>
      <c r="CFZ29" s="121"/>
      <c r="CGA29" s="121"/>
      <c r="CGB29" s="121"/>
      <c r="CGC29" s="121"/>
      <c r="CGD29" s="121"/>
      <c r="CGE29" s="121"/>
      <c r="CGF29" s="121"/>
      <c r="CGG29" s="121"/>
      <c r="CGH29" s="121"/>
      <c r="CGI29" s="121"/>
      <c r="CGJ29" s="121"/>
      <c r="CGK29" s="121"/>
      <c r="CGL29" s="121"/>
      <c r="CGM29" s="121"/>
      <c r="CGN29" s="121"/>
      <c r="CGO29" s="121"/>
      <c r="CGP29" s="121"/>
      <c r="CGQ29" s="121"/>
      <c r="CGR29" s="121"/>
      <c r="CGS29" s="121"/>
      <c r="CGT29" s="121"/>
      <c r="CGU29" s="121"/>
      <c r="CGV29" s="121"/>
      <c r="CGW29" s="121"/>
      <c r="CGX29" s="121"/>
      <c r="CGY29" s="121"/>
      <c r="CGZ29" s="121"/>
      <c r="CHA29" s="121"/>
      <c r="CHB29" s="121"/>
      <c r="CHC29" s="121"/>
      <c r="CHD29" s="121"/>
      <c r="CHE29" s="121"/>
      <c r="CHF29" s="121"/>
      <c r="CHG29" s="121"/>
      <c r="CHH29" s="121"/>
      <c r="CHI29" s="121"/>
      <c r="CHJ29" s="121"/>
      <c r="CHK29" s="121"/>
      <c r="CHL29" s="121"/>
      <c r="CHM29" s="121"/>
      <c r="CHN29" s="121"/>
      <c r="CHO29" s="121"/>
      <c r="CHP29" s="121"/>
      <c r="CHQ29" s="121"/>
      <c r="CHR29" s="121"/>
      <c r="CHS29" s="121"/>
      <c r="CHT29" s="121"/>
      <c r="CHU29" s="121"/>
      <c r="CHV29" s="121"/>
      <c r="CHW29" s="121"/>
      <c r="CHX29" s="121"/>
      <c r="CHY29" s="121"/>
      <c r="CHZ29" s="121"/>
      <c r="CIA29" s="121"/>
      <c r="CIB29" s="121"/>
      <c r="CIC29" s="121"/>
      <c r="CID29" s="121"/>
      <c r="CIE29" s="121"/>
      <c r="CIF29" s="121"/>
      <c r="CIG29" s="121"/>
      <c r="CIH29" s="121"/>
      <c r="CII29" s="121"/>
      <c r="CIJ29" s="121"/>
      <c r="CIK29" s="121"/>
      <c r="CIL29" s="121"/>
      <c r="CIM29" s="121"/>
      <c r="CIN29" s="121"/>
      <c r="CIO29" s="121"/>
      <c r="CIP29" s="121"/>
      <c r="CIQ29" s="121"/>
      <c r="CIR29" s="121"/>
      <c r="CIS29" s="121"/>
      <c r="CIT29" s="121"/>
      <c r="CIU29" s="121"/>
      <c r="CIV29" s="121"/>
      <c r="CIW29" s="121"/>
      <c r="CIX29" s="121"/>
      <c r="CIY29" s="121"/>
      <c r="CIZ29" s="121"/>
      <c r="CJA29" s="121"/>
      <c r="CJB29" s="121"/>
      <c r="CJC29" s="121"/>
      <c r="CJD29" s="121"/>
      <c r="CJE29" s="121"/>
      <c r="CJF29" s="121"/>
      <c r="CJG29" s="121"/>
      <c r="CJH29" s="121"/>
      <c r="CJI29" s="121"/>
      <c r="CJJ29" s="121"/>
      <c r="CJK29" s="121"/>
      <c r="CJL29" s="121"/>
      <c r="CJM29" s="121"/>
      <c r="CJN29" s="121"/>
      <c r="CJO29" s="121"/>
      <c r="CJP29" s="121"/>
      <c r="CJQ29" s="121"/>
      <c r="CJR29" s="121"/>
      <c r="CJS29" s="121"/>
      <c r="CJT29" s="121"/>
      <c r="CJU29" s="121"/>
      <c r="CJV29" s="121"/>
      <c r="CJW29" s="121"/>
      <c r="CJX29" s="121"/>
      <c r="CJY29" s="121"/>
      <c r="CJZ29" s="121"/>
      <c r="CKA29" s="121"/>
      <c r="CKB29" s="121"/>
      <c r="CKC29" s="121"/>
      <c r="CKD29" s="121"/>
      <c r="CKE29" s="121"/>
      <c r="CKF29" s="121"/>
      <c r="CKG29" s="121"/>
      <c r="CKH29" s="121"/>
      <c r="CKI29" s="121"/>
      <c r="CKJ29" s="121"/>
      <c r="CKK29" s="121"/>
      <c r="CKL29" s="121"/>
      <c r="CKM29" s="121"/>
      <c r="CKN29" s="121"/>
      <c r="CKO29" s="121"/>
      <c r="CKP29" s="121"/>
      <c r="CKQ29" s="121"/>
      <c r="CKR29" s="121"/>
      <c r="CKS29" s="121"/>
      <c r="CKT29" s="121"/>
      <c r="CKU29" s="121"/>
      <c r="CKV29" s="121"/>
      <c r="CKW29" s="121"/>
      <c r="CKX29" s="121"/>
      <c r="CKY29" s="121"/>
      <c r="CKZ29" s="121"/>
      <c r="CLA29" s="121"/>
      <c r="CLB29" s="121"/>
      <c r="CLC29" s="121"/>
      <c r="CLD29" s="121"/>
      <c r="CLE29" s="121"/>
      <c r="CLF29" s="121"/>
      <c r="CLG29" s="121"/>
      <c r="CLH29" s="121"/>
      <c r="CLI29" s="121"/>
      <c r="CLJ29" s="121"/>
      <c r="CLK29" s="121"/>
      <c r="CLL29" s="121"/>
      <c r="CLM29" s="121"/>
      <c r="CLN29" s="121"/>
      <c r="CLO29" s="121"/>
      <c r="CLP29" s="121"/>
      <c r="CLQ29" s="121"/>
      <c r="CLR29" s="121"/>
      <c r="CLS29" s="121"/>
      <c r="CLT29" s="121"/>
      <c r="CLU29" s="121"/>
      <c r="CLV29" s="121"/>
      <c r="CLW29" s="121"/>
      <c r="CLX29" s="121"/>
      <c r="CLY29" s="121"/>
      <c r="CLZ29" s="121"/>
      <c r="CMA29" s="121"/>
      <c r="CMB29" s="121"/>
      <c r="CMC29" s="121"/>
      <c r="CMD29" s="121"/>
      <c r="CME29" s="121"/>
      <c r="CMF29" s="121"/>
      <c r="CMG29" s="121"/>
      <c r="CMH29" s="121"/>
      <c r="CMI29" s="121"/>
      <c r="CMJ29" s="121"/>
      <c r="CMK29" s="121"/>
      <c r="CML29" s="121"/>
      <c r="CMM29" s="121"/>
      <c r="CMN29" s="121"/>
      <c r="CMO29" s="121"/>
      <c r="CMP29" s="121"/>
      <c r="CMQ29" s="121"/>
      <c r="CMR29" s="121"/>
      <c r="CMS29" s="121"/>
      <c r="CMT29" s="121"/>
      <c r="CMU29" s="121"/>
      <c r="CMV29" s="121"/>
      <c r="CMW29" s="121"/>
      <c r="CMX29" s="121"/>
      <c r="CMY29" s="121"/>
      <c r="CMZ29" s="121"/>
      <c r="CNA29" s="121"/>
      <c r="CNB29" s="121"/>
      <c r="CNC29" s="121"/>
      <c r="CND29" s="121"/>
      <c r="CNE29" s="121"/>
      <c r="CNF29" s="121"/>
      <c r="CNG29" s="121"/>
      <c r="CNH29" s="121"/>
      <c r="CNI29" s="121"/>
      <c r="CNJ29" s="121"/>
      <c r="CNK29" s="121"/>
      <c r="CNL29" s="121"/>
      <c r="CNM29" s="121"/>
      <c r="CNN29" s="121"/>
      <c r="CNO29" s="121"/>
      <c r="CNP29" s="121"/>
      <c r="CNQ29" s="121"/>
      <c r="CNR29" s="121"/>
      <c r="CNS29" s="121"/>
      <c r="CNT29" s="121"/>
      <c r="CNU29" s="121"/>
      <c r="CNV29" s="121"/>
      <c r="CNW29" s="121"/>
      <c r="CNX29" s="121"/>
      <c r="CNY29" s="121"/>
      <c r="CNZ29" s="121"/>
      <c r="COA29" s="121"/>
      <c r="COB29" s="121"/>
      <c r="COC29" s="121"/>
      <c r="COD29" s="121"/>
      <c r="COE29" s="121"/>
      <c r="COF29" s="121"/>
      <c r="COG29" s="121"/>
      <c r="COH29" s="121"/>
      <c r="COI29" s="121"/>
      <c r="COJ29" s="121"/>
      <c r="COK29" s="121"/>
      <c r="COL29" s="121"/>
      <c r="COM29" s="121"/>
      <c r="CON29" s="121"/>
      <c r="COO29" s="121"/>
      <c r="COP29" s="121"/>
      <c r="COQ29" s="121"/>
      <c r="COR29" s="121"/>
      <c r="COS29" s="121"/>
      <c r="COT29" s="121"/>
      <c r="COU29" s="121"/>
      <c r="COV29" s="121"/>
      <c r="COW29" s="121"/>
      <c r="COX29" s="121"/>
      <c r="COY29" s="121"/>
      <c r="COZ29" s="121"/>
      <c r="CPA29" s="121"/>
      <c r="CPB29" s="121"/>
      <c r="CPC29" s="121"/>
      <c r="CPD29" s="121"/>
      <c r="CPE29" s="121"/>
      <c r="CPF29" s="121"/>
      <c r="CPG29" s="121"/>
      <c r="CPH29" s="121"/>
      <c r="CPI29" s="121"/>
      <c r="CPJ29" s="121"/>
      <c r="CPK29" s="121"/>
      <c r="CPL29" s="121"/>
      <c r="CPM29" s="121"/>
      <c r="CPN29" s="121"/>
      <c r="CPO29" s="121"/>
      <c r="CPP29" s="121"/>
      <c r="CPQ29" s="121"/>
      <c r="CPR29" s="121"/>
      <c r="CPS29" s="121"/>
      <c r="CPT29" s="121"/>
      <c r="CPU29" s="121"/>
      <c r="CPV29" s="121"/>
      <c r="CPW29" s="121"/>
      <c r="CPX29" s="121"/>
      <c r="CPY29" s="121"/>
      <c r="CPZ29" s="121"/>
      <c r="CQA29" s="121"/>
      <c r="CQB29" s="121"/>
      <c r="CQC29" s="121"/>
      <c r="CQD29" s="121"/>
      <c r="CQE29" s="121"/>
      <c r="CQF29" s="121"/>
      <c r="CQG29" s="121"/>
      <c r="CQH29" s="121"/>
      <c r="CQI29" s="121"/>
      <c r="CQJ29" s="121"/>
      <c r="CQK29" s="121"/>
      <c r="CQL29" s="121"/>
      <c r="CQM29" s="121"/>
      <c r="CQN29" s="121"/>
      <c r="CQO29" s="121"/>
      <c r="CQP29" s="121"/>
      <c r="CQQ29" s="121"/>
      <c r="CQR29" s="121"/>
      <c r="CQS29" s="121"/>
      <c r="CQT29" s="121"/>
      <c r="CQU29" s="121"/>
      <c r="CQV29" s="121"/>
      <c r="CQW29" s="121"/>
      <c r="CQX29" s="121"/>
      <c r="CQY29" s="121"/>
      <c r="CQZ29" s="121"/>
      <c r="CRA29" s="121"/>
      <c r="CRB29" s="121"/>
      <c r="CRC29" s="121"/>
      <c r="CRD29" s="121"/>
      <c r="CRE29" s="121"/>
      <c r="CRF29" s="121"/>
      <c r="CRG29" s="121"/>
      <c r="CRH29" s="121"/>
      <c r="CRI29" s="121"/>
      <c r="CRJ29" s="121"/>
      <c r="CRK29" s="121"/>
      <c r="CRL29" s="121"/>
      <c r="CRM29" s="121"/>
      <c r="CRN29" s="121"/>
      <c r="CRO29" s="121"/>
      <c r="CRP29" s="121"/>
      <c r="CRQ29" s="121"/>
      <c r="CRR29" s="121"/>
      <c r="CRS29" s="121"/>
      <c r="CRT29" s="121"/>
      <c r="CRU29" s="121"/>
      <c r="CRV29" s="121"/>
      <c r="CRW29" s="121"/>
      <c r="CRX29" s="121"/>
      <c r="CRY29" s="121"/>
      <c r="CRZ29" s="121"/>
      <c r="CSA29" s="121"/>
      <c r="CSB29" s="121"/>
      <c r="CSC29" s="121"/>
      <c r="CSD29" s="121"/>
      <c r="CSE29" s="121"/>
      <c r="CSF29" s="121"/>
      <c r="CSG29" s="121"/>
      <c r="CSH29" s="121"/>
      <c r="CSI29" s="121"/>
      <c r="CSJ29" s="121"/>
      <c r="CSK29" s="121"/>
      <c r="CSL29" s="121"/>
      <c r="CSM29" s="121"/>
      <c r="CSN29" s="121"/>
      <c r="CSO29" s="121"/>
      <c r="CSP29" s="121"/>
      <c r="CSQ29" s="121"/>
      <c r="CSR29" s="121"/>
      <c r="CSS29" s="121"/>
      <c r="CST29" s="121"/>
      <c r="CSU29" s="121"/>
      <c r="CSV29" s="121"/>
      <c r="CSW29" s="121"/>
      <c r="CSX29" s="121"/>
      <c r="CSY29" s="121"/>
      <c r="CSZ29" s="121"/>
      <c r="CTA29" s="121"/>
      <c r="CTB29" s="121"/>
      <c r="CTC29" s="121"/>
      <c r="CTD29" s="121"/>
      <c r="CTE29" s="121"/>
      <c r="CTF29" s="121"/>
      <c r="CTG29" s="121"/>
      <c r="CTH29" s="121"/>
      <c r="CTI29" s="121"/>
      <c r="CTJ29" s="121"/>
      <c r="CTK29" s="121"/>
      <c r="CTL29" s="121"/>
      <c r="CTM29" s="121"/>
      <c r="CTN29" s="121"/>
      <c r="CTO29" s="121"/>
      <c r="CTP29" s="121"/>
      <c r="CTQ29" s="121"/>
      <c r="CTR29" s="121"/>
      <c r="CTS29" s="121"/>
      <c r="CTT29" s="121"/>
      <c r="CTU29" s="121"/>
      <c r="CTV29" s="121"/>
      <c r="CTW29" s="121"/>
      <c r="CTX29" s="121"/>
      <c r="CTY29" s="121"/>
      <c r="CTZ29" s="121"/>
      <c r="CUA29" s="121"/>
      <c r="CUB29" s="121"/>
      <c r="CUC29" s="121"/>
      <c r="CUD29" s="121"/>
      <c r="CUE29" s="121"/>
      <c r="CUF29" s="121"/>
      <c r="CUG29" s="121"/>
      <c r="CUH29" s="121"/>
      <c r="CUI29" s="121"/>
      <c r="CUJ29" s="121"/>
      <c r="CUK29" s="121"/>
      <c r="CUL29" s="121"/>
      <c r="CUM29" s="121"/>
      <c r="CUN29" s="121"/>
      <c r="CUO29" s="121"/>
      <c r="CUP29" s="121"/>
      <c r="CUQ29" s="121"/>
      <c r="CUR29" s="121"/>
      <c r="CUS29" s="121"/>
      <c r="CUT29" s="121"/>
      <c r="CUU29" s="121"/>
      <c r="CUV29" s="121"/>
      <c r="CUW29" s="121"/>
      <c r="CUX29" s="121"/>
      <c r="CUY29" s="121"/>
      <c r="CUZ29" s="121"/>
      <c r="CVA29" s="121"/>
      <c r="CVB29" s="121"/>
      <c r="CVC29" s="121"/>
      <c r="CVD29" s="121"/>
      <c r="CVE29" s="121"/>
      <c r="CVF29" s="121"/>
      <c r="CVG29" s="121"/>
      <c r="CVH29" s="121"/>
      <c r="CVI29" s="121"/>
      <c r="CVJ29" s="121"/>
      <c r="CVK29" s="121"/>
      <c r="CVL29" s="121"/>
      <c r="CVM29" s="121"/>
      <c r="CVN29" s="121"/>
      <c r="CVO29" s="121"/>
      <c r="CVP29" s="121"/>
      <c r="CVQ29" s="121"/>
      <c r="CVR29" s="121"/>
      <c r="CVS29" s="121"/>
      <c r="CVT29" s="121"/>
      <c r="CVU29" s="121"/>
      <c r="CVV29" s="121"/>
      <c r="CVW29" s="121"/>
      <c r="CVX29" s="121"/>
      <c r="CVY29" s="121"/>
      <c r="CVZ29" s="121"/>
      <c r="CWA29" s="121"/>
      <c r="CWB29" s="121"/>
      <c r="CWC29" s="121"/>
      <c r="CWD29" s="121"/>
      <c r="CWE29" s="121"/>
      <c r="CWF29" s="121"/>
      <c r="CWG29" s="121"/>
      <c r="CWH29" s="121"/>
      <c r="CWI29" s="121"/>
      <c r="CWJ29" s="121"/>
      <c r="CWK29" s="121"/>
      <c r="CWL29" s="121"/>
      <c r="CWM29" s="121"/>
      <c r="CWN29" s="121"/>
      <c r="CWO29" s="121"/>
      <c r="CWP29" s="121"/>
      <c r="CWQ29" s="121"/>
      <c r="CWR29" s="121"/>
      <c r="CWS29" s="121"/>
      <c r="CWT29" s="121"/>
      <c r="CWU29" s="121"/>
      <c r="CWV29" s="121"/>
      <c r="CWW29" s="121"/>
      <c r="CWX29" s="121"/>
      <c r="CWY29" s="121"/>
      <c r="CWZ29" s="121"/>
      <c r="CXA29" s="121"/>
      <c r="CXB29" s="121"/>
      <c r="CXC29" s="121"/>
      <c r="CXD29" s="121"/>
      <c r="CXE29" s="121"/>
      <c r="CXF29" s="121"/>
      <c r="CXG29" s="121"/>
      <c r="CXH29" s="121"/>
      <c r="CXI29" s="121"/>
      <c r="CXJ29" s="121"/>
      <c r="CXK29" s="121"/>
      <c r="CXL29" s="121"/>
      <c r="CXM29" s="121"/>
      <c r="CXN29" s="121"/>
      <c r="CXO29" s="121"/>
      <c r="CXP29" s="121"/>
      <c r="CXQ29" s="121"/>
      <c r="CXR29" s="121"/>
      <c r="CXS29" s="121"/>
      <c r="CXT29" s="121"/>
      <c r="CXU29" s="121"/>
      <c r="CXV29" s="121"/>
      <c r="CXW29" s="121"/>
      <c r="CXX29" s="121"/>
      <c r="CXY29" s="121"/>
      <c r="CXZ29" s="121"/>
      <c r="CYA29" s="121"/>
      <c r="CYB29" s="121"/>
      <c r="CYC29" s="121"/>
      <c r="CYD29" s="121"/>
      <c r="CYE29" s="121"/>
      <c r="CYF29" s="121"/>
      <c r="CYG29" s="121"/>
      <c r="CYH29" s="121"/>
      <c r="CYI29" s="121"/>
      <c r="CYJ29" s="121"/>
      <c r="CYK29" s="121"/>
      <c r="CYL29" s="121"/>
      <c r="CYM29" s="121"/>
      <c r="CYN29" s="121"/>
      <c r="CYO29" s="121"/>
      <c r="CYP29" s="121"/>
      <c r="CYQ29" s="121"/>
      <c r="CYR29" s="121"/>
      <c r="CYS29" s="121"/>
      <c r="CYT29" s="121"/>
      <c r="CYU29" s="121"/>
      <c r="CYV29" s="121"/>
      <c r="CYW29" s="121"/>
      <c r="CYX29" s="121"/>
      <c r="CYY29" s="121"/>
      <c r="CYZ29" s="121"/>
      <c r="CZA29" s="121"/>
      <c r="CZB29" s="121"/>
      <c r="CZC29" s="121"/>
      <c r="CZD29" s="121"/>
      <c r="CZE29" s="121"/>
      <c r="CZF29" s="121"/>
      <c r="CZG29" s="121"/>
      <c r="CZH29" s="121"/>
      <c r="CZI29" s="121"/>
      <c r="CZJ29" s="121"/>
      <c r="CZK29" s="121"/>
      <c r="CZL29" s="121"/>
      <c r="CZM29" s="121"/>
      <c r="CZN29" s="121"/>
      <c r="CZO29" s="121"/>
      <c r="CZP29" s="121"/>
      <c r="CZQ29" s="121"/>
      <c r="CZR29" s="121"/>
      <c r="CZS29" s="121"/>
      <c r="CZT29" s="121"/>
      <c r="CZU29" s="121"/>
      <c r="CZV29" s="121"/>
      <c r="CZW29" s="121"/>
      <c r="CZX29" s="121"/>
      <c r="CZY29" s="121"/>
      <c r="CZZ29" s="121"/>
      <c r="DAA29" s="121"/>
      <c r="DAB29" s="121"/>
      <c r="DAC29" s="121"/>
      <c r="DAD29" s="121"/>
      <c r="DAE29" s="121"/>
      <c r="DAF29" s="121"/>
      <c r="DAG29" s="121"/>
      <c r="DAH29" s="121"/>
      <c r="DAI29" s="121"/>
      <c r="DAJ29" s="121"/>
      <c r="DAK29" s="121"/>
      <c r="DAL29" s="121"/>
      <c r="DAM29" s="121"/>
      <c r="DAN29" s="121"/>
      <c r="DAO29" s="121"/>
      <c r="DAP29" s="121"/>
      <c r="DAQ29" s="121"/>
      <c r="DAR29" s="121"/>
      <c r="DAS29" s="121"/>
      <c r="DAT29" s="121"/>
      <c r="DAU29" s="121"/>
      <c r="DAV29" s="121"/>
      <c r="DAW29" s="121"/>
      <c r="DAX29" s="121"/>
      <c r="DAY29" s="121"/>
      <c r="DAZ29" s="121"/>
      <c r="DBA29" s="121"/>
      <c r="DBB29" s="121"/>
      <c r="DBC29" s="121"/>
      <c r="DBD29" s="121"/>
      <c r="DBE29" s="121"/>
      <c r="DBF29" s="121"/>
      <c r="DBG29" s="121"/>
      <c r="DBH29" s="121"/>
      <c r="DBI29" s="121"/>
      <c r="DBJ29" s="121"/>
      <c r="DBK29" s="121"/>
      <c r="DBL29" s="121"/>
      <c r="DBM29" s="121"/>
      <c r="DBN29" s="121"/>
      <c r="DBO29" s="121"/>
      <c r="DBP29" s="121"/>
      <c r="DBQ29" s="121"/>
      <c r="DBR29" s="121"/>
      <c r="DBS29" s="121"/>
      <c r="DBT29" s="121"/>
      <c r="DBU29" s="121"/>
      <c r="DBV29" s="121"/>
      <c r="DBW29" s="121"/>
      <c r="DBX29" s="121"/>
      <c r="DBY29" s="121"/>
      <c r="DBZ29" s="121"/>
      <c r="DCA29" s="121"/>
      <c r="DCB29" s="121"/>
      <c r="DCC29" s="121"/>
      <c r="DCD29" s="121"/>
      <c r="DCE29" s="121"/>
      <c r="DCF29" s="121"/>
      <c r="DCG29" s="121"/>
      <c r="DCH29" s="121"/>
      <c r="DCI29" s="121"/>
      <c r="DCJ29" s="121"/>
      <c r="DCK29" s="121"/>
      <c r="DCL29" s="121"/>
      <c r="DCM29" s="121"/>
      <c r="DCN29" s="121"/>
      <c r="DCO29" s="121"/>
      <c r="DCP29" s="121"/>
      <c r="DCQ29" s="121"/>
      <c r="DCR29" s="121"/>
      <c r="DCS29" s="121"/>
      <c r="DCT29" s="121"/>
      <c r="DCU29" s="121"/>
      <c r="DCV29" s="121"/>
      <c r="DCW29" s="121"/>
      <c r="DCX29" s="121"/>
      <c r="DCY29" s="121"/>
      <c r="DCZ29" s="121"/>
      <c r="DDA29" s="121"/>
      <c r="DDB29" s="121"/>
      <c r="DDC29" s="121"/>
      <c r="DDD29" s="121"/>
      <c r="DDE29" s="121"/>
      <c r="DDF29" s="121"/>
      <c r="DDG29" s="121"/>
      <c r="DDH29" s="121"/>
      <c r="DDI29" s="121"/>
      <c r="DDJ29" s="121"/>
      <c r="DDK29" s="121"/>
      <c r="DDL29" s="121"/>
      <c r="DDM29" s="121"/>
      <c r="DDN29" s="121"/>
      <c r="DDO29" s="121"/>
      <c r="DDP29" s="121"/>
      <c r="DDQ29" s="121"/>
      <c r="DDR29" s="121"/>
      <c r="DDS29" s="121"/>
      <c r="DDT29" s="121"/>
      <c r="DDU29" s="121"/>
      <c r="DDV29" s="121"/>
      <c r="DDW29" s="121"/>
      <c r="DDX29" s="121"/>
      <c r="DDY29" s="121"/>
      <c r="DDZ29" s="121"/>
      <c r="DEA29" s="121"/>
      <c r="DEB29" s="121"/>
      <c r="DEC29" s="121"/>
      <c r="DED29" s="121"/>
      <c r="DEE29" s="121"/>
      <c r="DEF29" s="121"/>
      <c r="DEG29" s="121"/>
      <c r="DEH29" s="121"/>
      <c r="DEI29" s="121"/>
      <c r="DEJ29" s="121"/>
      <c r="DEK29" s="121"/>
      <c r="DEL29" s="121"/>
      <c r="DEM29" s="121"/>
      <c r="DEN29" s="121"/>
      <c r="DEO29" s="121"/>
      <c r="DEP29" s="121"/>
      <c r="DEQ29" s="121"/>
      <c r="DER29" s="121"/>
      <c r="DES29" s="121"/>
      <c r="DET29" s="121"/>
      <c r="DEU29" s="121"/>
      <c r="DEV29" s="121"/>
      <c r="DEW29" s="121"/>
      <c r="DEX29" s="121"/>
      <c r="DEY29" s="121"/>
      <c r="DEZ29" s="121"/>
      <c r="DFA29" s="121"/>
      <c r="DFB29" s="121"/>
      <c r="DFC29" s="121"/>
      <c r="DFD29" s="121"/>
      <c r="DFE29" s="121"/>
      <c r="DFF29" s="121"/>
      <c r="DFG29" s="121"/>
      <c r="DFH29" s="121"/>
      <c r="DFI29" s="121"/>
      <c r="DFJ29" s="121"/>
      <c r="DFK29" s="121"/>
      <c r="DFL29" s="121"/>
      <c r="DFM29" s="121"/>
      <c r="DFN29" s="121"/>
      <c r="DFO29" s="121"/>
      <c r="DFP29" s="121"/>
      <c r="DFQ29" s="121"/>
      <c r="DFR29" s="121"/>
      <c r="DFS29" s="121"/>
      <c r="DFT29" s="121"/>
      <c r="DFU29" s="121"/>
      <c r="DFV29" s="121"/>
      <c r="DFW29" s="121"/>
      <c r="DFX29" s="121"/>
      <c r="DFY29" s="121"/>
      <c r="DFZ29" s="121"/>
      <c r="DGA29" s="121"/>
      <c r="DGB29" s="121"/>
      <c r="DGC29" s="121"/>
      <c r="DGD29" s="121"/>
      <c r="DGE29" s="121"/>
      <c r="DGF29" s="121"/>
      <c r="DGG29" s="121"/>
      <c r="DGH29" s="121"/>
      <c r="DGI29" s="121"/>
      <c r="DGJ29" s="121"/>
      <c r="DGK29" s="121"/>
      <c r="DGL29" s="121"/>
      <c r="DGM29" s="121"/>
      <c r="DGN29" s="121"/>
      <c r="DGO29" s="121"/>
      <c r="DGP29" s="121"/>
      <c r="DGQ29" s="121"/>
      <c r="DGR29" s="121"/>
      <c r="DGS29" s="121"/>
      <c r="DGT29" s="121"/>
      <c r="DGU29" s="121"/>
      <c r="DGV29" s="121"/>
      <c r="DGW29" s="121"/>
      <c r="DGX29" s="121"/>
      <c r="DGY29" s="121"/>
      <c r="DGZ29" s="121"/>
      <c r="DHA29" s="121"/>
      <c r="DHB29" s="121"/>
      <c r="DHC29" s="121"/>
      <c r="DHD29" s="121"/>
      <c r="DHE29" s="121"/>
      <c r="DHF29" s="121"/>
      <c r="DHG29" s="121"/>
      <c r="DHH29" s="121"/>
      <c r="DHI29" s="121"/>
      <c r="DHJ29" s="121"/>
      <c r="DHK29" s="121"/>
      <c r="DHL29" s="121"/>
      <c r="DHM29" s="121"/>
      <c r="DHN29" s="121"/>
      <c r="DHO29" s="121"/>
      <c r="DHP29" s="121"/>
      <c r="DHQ29" s="121"/>
      <c r="DHR29" s="121"/>
      <c r="DHS29" s="121"/>
      <c r="DHT29" s="121"/>
      <c r="DHU29" s="121"/>
      <c r="DHV29" s="121"/>
      <c r="DHW29" s="121"/>
      <c r="DHX29" s="121"/>
      <c r="DHY29" s="121"/>
      <c r="DHZ29" s="121"/>
      <c r="DIA29" s="121"/>
      <c r="DIB29" s="121"/>
      <c r="DIC29" s="121"/>
      <c r="DID29" s="121"/>
      <c r="DIE29" s="121"/>
      <c r="DIF29" s="121"/>
      <c r="DIG29" s="121"/>
      <c r="DIH29" s="121"/>
      <c r="DII29" s="121"/>
      <c r="DIJ29" s="121"/>
      <c r="DIK29" s="121"/>
      <c r="DIL29" s="121"/>
      <c r="DIM29" s="121"/>
      <c r="DIN29" s="121"/>
      <c r="DIO29" s="121"/>
      <c r="DIP29" s="121"/>
      <c r="DIQ29" s="121"/>
      <c r="DIR29" s="121"/>
      <c r="DIS29" s="121"/>
      <c r="DIT29" s="121"/>
      <c r="DIU29" s="121"/>
      <c r="DIV29" s="121"/>
      <c r="DIW29" s="121"/>
      <c r="DIX29" s="121"/>
      <c r="DIY29" s="121"/>
      <c r="DIZ29" s="121"/>
      <c r="DJA29" s="121"/>
      <c r="DJB29" s="121"/>
      <c r="DJC29" s="121"/>
      <c r="DJD29" s="121"/>
      <c r="DJE29" s="121"/>
      <c r="DJF29" s="121"/>
      <c r="DJG29" s="121"/>
      <c r="DJH29" s="121"/>
      <c r="DJI29" s="121"/>
      <c r="DJJ29" s="121"/>
      <c r="DJK29" s="121"/>
      <c r="DJL29" s="121"/>
      <c r="DJM29" s="121"/>
      <c r="DJN29" s="121"/>
      <c r="DJO29" s="121"/>
      <c r="DJP29" s="121"/>
      <c r="DJQ29" s="121"/>
      <c r="DJR29" s="121"/>
      <c r="DJS29" s="121"/>
      <c r="DJT29" s="121"/>
      <c r="DJU29" s="121"/>
      <c r="DJV29" s="121"/>
      <c r="DJW29" s="121"/>
      <c r="DJX29" s="121"/>
      <c r="DJY29" s="121"/>
      <c r="DJZ29" s="121"/>
      <c r="DKA29" s="121"/>
      <c r="DKB29" s="121"/>
      <c r="DKC29" s="121"/>
      <c r="DKD29" s="121"/>
      <c r="DKE29" s="121"/>
      <c r="DKF29" s="121"/>
      <c r="DKG29" s="121"/>
      <c r="DKH29" s="121"/>
      <c r="DKI29" s="121"/>
      <c r="DKJ29" s="121"/>
      <c r="DKK29" s="121"/>
      <c r="DKL29" s="121"/>
      <c r="DKM29" s="121"/>
      <c r="DKN29" s="121"/>
      <c r="DKO29" s="121"/>
      <c r="DKP29" s="121"/>
      <c r="DKQ29" s="121"/>
      <c r="DKR29" s="121"/>
      <c r="DKS29" s="121"/>
      <c r="DKT29" s="121"/>
      <c r="DKU29" s="121"/>
      <c r="DKV29" s="121"/>
      <c r="DKW29" s="121"/>
      <c r="DKX29" s="121"/>
      <c r="DKY29" s="121"/>
      <c r="DKZ29" s="121"/>
      <c r="DLA29" s="121"/>
      <c r="DLB29" s="121"/>
      <c r="DLC29" s="121"/>
      <c r="DLD29" s="121"/>
      <c r="DLE29" s="121"/>
      <c r="DLF29" s="121"/>
      <c r="DLG29" s="121"/>
      <c r="DLH29" s="121"/>
      <c r="DLI29" s="121"/>
      <c r="DLJ29" s="121"/>
      <c r="DLK29" s="121"/>
      <c r="DLL29" s="121"/>
      <c r="DLM29" s="121"/>
      <c r="DLN29" s="121"/>
      <c r="DLO29" s="121"/>
      <c r="DLP29" s="121"/>
      <c r="DLQ29" s="121"/>
      <c r="DLR29" s="121"/>
      <c r="DLS29" s="121"/>
      <c r="DLT29" s="121"/>
      <c r="DLU29" s="121"/>
      <c r="DLV29" s="121"/>
      <c r="DLW29" s="121"/>
      <c r="DLX29" s="121"/>
      <c r="DLY29" s="121"/>
      <c r="DLZ29" s="121"/>
      <c r="DMA29" s="121"/>
      <c r="DMB29" s="121"/>
      <c r="DMC29" s="121"/>
      <c r="DMD29" s="121"/>
      <c r="DME29" s="121"/>
      <c r="DMF29" s="121"/>
      <c r="DMG29" s="121"/>
      <c r="DMH29" s="121"/>
      <c r="DMI29" s="121"/>
      <c r="DMJ29" s="121"/>
      <c r="DMK29" s="121"/>
      <c r="DML29" s="121"/>
      <c r="DMM29" s="121"/>
      <c r="DMN29" s="121"/>
      <c r="DMO29" s="121"/>
      <c r="DMP29" s="121"/>
      <c r="DMQ29" s="121"/>
      <c r="DMR29" s="121"/>
      <c r="DMS29" s="121"/>
      <c r="DMT29" s="121"/>
      <c r="DMU29" s="121"/>
      <c r="DMV29" s="121"/>
      <c r="DMW29" s="121"/>
      <c r="DMX29" s="121"/>
      <c r="DMY29" s="121"/>
      <c r="DMZ29" s="121"/>
      <c r="DNA29" s="121"/>
      <c r="DNB29" s="121"/>
      <c r="DNC29" s="121"/>
      <c r="DND29" s="121"/>
      <c r="DNE29" s="121"/>
      <c r="DNF29" s="121"/>
      <c r="DNG29" s="121"/>
      <c r="DNH29" s="121"/>
      <c r="DNI29" s="121"/>
      <c r="DNJ29" s="121"/>
      <c r="DNK29" s="121"/>
      <c r="DNL29" s="121"/>
      <c r="DNM29" s="121"/>
      <c r="DNN29" s="121"/>
      <c r="DNO29" s="121"/>
      <c r="DNP29" s="121"/>
      <c r="DNQ29" s="121"/>
      <c r="DNR29" s="121"/>
      <c r="DNS29" s="121"/>
      <c r="DNT29" s="121"/>
      <c r="DNU29" s="121"/>
      <c r="DNV29" s="121"/>
      <c r="DNW29" s="121"/>
      <c r="DNX29" s="121"/>
      <c r="DNY29" s="121"/>
      <c r="DNZ29" s="121"/>
      <c r="DOA29" s="121"/>
      <c r="DOB29" s="121"/>
      <c r="DOC29" s="121"/>
      <c r="DOD29" s="121"/>
      <c r="DOE29" s="121"/>
      <c r="DOF29" s="121"/>
      <c r="DOG29" s="121"/>
      <c r="DOH29" s="121"/>
      <c r="DOI29" s="121"/>
      <c r="DOJ29" s="121"/>
      <c r="DOK29" s="121"/>
      <c r="DOL29" s="121"/>
      <c r="DOM29" s="121"/>
      <c r="DON29" s="121"/>
      <c r="DOO29" s="121"/>
      <c r="DOP29" s="121"/>
      <c r="DOQ29" s="121"/>
      <c r="DOR29" s="121"/>
      <c r="DOS29" s="121"/>
      <c r="DOT29" s="121"/>
      <c r="DOU29" s="121"/>
      <c r="DOV29" s="121"/>
      <c r="DOW29" s="121"/>
      <c r="DOX29" s="121"/>
      <c r="DOY29" s="121"/>
      <c r="DOZ29" s="121"/>
      <c r="DPA29" s="121"/>
      <c r="DPB29" s="121"/>
      <c r="DPC29" s="121"/>
      <c r="DPD29" s="121"/>
      <c r="DPE29" s="121"/>
      <c r="DPF29" s="121"/>
      <c r="DPG29" s="121"/>
      <c r="DPH29" s="121"/>
      <c r="DPI29" s="121"/>
      <c r="DPJ29" s="121"/>
      <c r="DPK29" s="121"/>
      <c r="DPL29" s="121"/>
      <c r="DPM29" s="121"/>
      <c r="DPN29" s="121"/>
      <c r="DPO29" s="121"/>
      <c r="DPP29" s="121"/>
      <c r="DPQ29" s="121"/>
      <c r="DPR29" s="121"/>
      <c r="DPS29" s="121"/>
      <c r="DPT29" s="121"/>
      <c r="DPU29" s="121"/>
      <c r="DPV29" s="121"/>
      <c r="DPW29" s="121"/>
      <c r="DPX29" s="121"/>
      <c r="DPY29" s="121"/>
      <c r="DPZ29" s="121"/>
      <c r="DQA29" s="121"/>
      <c r="DQB29" s="121"/>
      <c r="DQC29" s="121"/>
      <c r="DQD29" s="121"/>
      <c r="DQE29" s="121"/>
      <c r="DQF29" s="121"/>
      <c r="DQG29" s="121"/>
      <c r="DQH29" s="121"/>
      <c r="DQI29" s="121"/>
      <c r="DQJ29" s="121"/>
      <c r="DQK29" s="121"/>
      <c r="DQL29" s="121"/>
      <c r="DQM29" s="121"/>
      <c r="DQN29" s="121"/>
      <c r="DQO29" s="121"/>
      <c r="DQP29" s="121"/>
      <c r="DQQ29" s="121"/>
      <c r="DQR29" s="121"/>
      <c r="DQS29" s="121"/>
      <c r="DQT29" s="121"/>
      <c r="DQU29" s="121"/>
      <c r="DQV29" s="121"/>
      <c r="DQW29" s="121"/>
      <c r="DQX29" s="121"/>
      <c r="DQY29" s="121"/>
      <c r="DQZ29" s="121"/>
      <c r="DRA29" s="121"/>
      <c r="DRB29" s="121"/>
      <c r="DRC29" s="121"/>
      <c r="DRD29" s="121"/>
      <c r="DRE29" s="121"/>
      <c r="DRF29" s="121"/>
      <c r="DRG29" s="121"/>
      <c r="DRH29" s="121"/>
      <c r="DRI29" s="121"/>
      <c r="DRJ29" s="121"/>
      <c r="DRK29" s="121"/>
      <c r="DRL29" s="121"/>
      <c r="DRM29" s="121"/>
      <c r="DRN29" s="121"/>
      <c r="DRO29" s="121"/>
      <c r="DRP29" s="121"/>
      <c r="DRQ29" s="121"/>
      <c r="DRR29" s="121"/>
      <c r="DRS29" s="121"/>
      <c r="DRT29" s="121"/>
      <c r="DRU29" s="121"/>
      <c r="DRV29" s="121"/>
      <c r="DRW29" s="121"/>
      <c r="DRX29" s="121"/>
      <c r="DRY29" s="121"/>
      <c r="DRZ29" s="121"/>
      <c r="DSA29" s="121"/>
      <c r="DSB29" s="121"/>
      <c r="DSC29" s="121"/>
      <c r="DSD29" s="121"/>
      <c r="DSE29" s="121"/>
      <c r="DSF29" s="121"/>
      <c r="DSG29" s="121"/>
      <c r="DSH29" s="121"/>
      <c r="DSI29" s="121"/>
      <c r="DSJ29" s="121"/>
      <c r="DSK29" s="121"/>
      <c r="DSL29" s="121"/>
      <c r="DSM29" s="121"/>
      <c r="DSN29" s="121"/>
      <c r="DSO29" s="121"/>
      <c r="DSP29" s="121"/>
      <c r="DSQ29" s="121"/>
      <c r="DSR29" s="121"/>
      <c r="DSS29" s="121"/>
      <c r="DST29" s="121"/>
      <c r="DSU29" s="121"/>
      <c r="DSV29" s="121"/>
      <c r="DSW29" s="121"/>
      <c r="DSX29" s="121"/>
      <c r="DSY29" s="121"/>
      <c r="DSZ29" s="121"/>
      <c r="DTA29" s="121"/>
      <c r="DTB29" s="121"/>
      <c r="DTC29" s="121"/>
      <c r="DTD29" s="121"/>
      <c r="DTE29" s="121"/>
      <c r="DTF29" s="121"/>
      <c r="DTG29" s="121"/>
      <c r="DTH29" s="121"/>
      <c r="DTI29" s="121"/>
      <c r="DTJ29" s="121"/>
      <c r="DTK29" s="121"/>
      <c r="DTL29" s="121"/>
      <c r="DTM29" s="121"/>
      <c r="DTN29" s="121"/>
      <c r="DTO29" s="121"/>
      <c r="DTP29" s="121"/>
      <c r="DTQ29" s="121"/>
      <c r="DTR29" s="121"/>
      <c r="DTS29" s="121"/>
      <c r="DTT29" s="121"/>
      <c r="DTU29" s="121"/>
      <c r="DTV29" s="121"/>
      <c r="DTW29" s="121"/>
      <c r="DTX29" s="121"/>
      <c r="DTY29" s="121"/>
      <c r="DTZ29" s="121"/>
      <c r="DUA29" s="121"/>
      <c r="DUB29" s="121"/>
      <c r="DUC29" s="121"/>
      <c r="DUD29" s="121"/>
      <c r="DUE29" s="121"/>
      <c r="DUF29" s="121"/>
      <c r="DUG29" s="121"/>
      <c r="DUH29" s="121"/>
      <c r="DUI29" s="121"/>
      <c r="DUJ29" s="121"/>
      <c r="DUK29" s="121"/>
      <c r="DUL29" s="121"/>
      <c r="DUM29" s="121"/>
      <c r="DUN29" s="121"/>
      <c r="DUO29" s="121"/>
      <c r="DUP29" s="121"/>
      <c r="DUQ29" s="121"/>
      <c r="DUR29" s="121"/>
      <c r="DUS29" s="121"/>
      <c r="DUT29" s="121"/>
      <c r="DUU29" s="121"/>
      <c r="DUV29" s="121"/>
      <c r="DUW29" s="121"/>
      <c r="DUX29" s="121"/>
      <c r="DUY29" s="121"/>
      <c r="DUZ29" s="121"/>
      <c r="DVA29" s="121"/>
      <c r="DVB29" s="121"/>
      <c r="DVC29" s="121"/>
      <c r="DVD29" s="121"/>
      <c r="DVE29" s="121"/>
      <c r="DVF29" s="121"/>
      <c r="DVG29" s="121"/>
      <c r="DVH29" s="121"/>
      <c r="DVI29" s="121"/>
      <c r="DVJ29" s="121"/>
      <c r="DVK29" s="121"/>
      <c r="DVL29" s="121"/>
      <c r="DVM29" s="121"/>
      <c r="DVN29" s="121"/>
      <c r="DVO29" s="121"/>
      <c r="DVP29" s="121"/>
      <c r="DVQ29" s="121"/>
      <c r="DVR29" s="121"/>
      <c r="DVS29" s="121"/>
      <c r="DVT29" s="121"/>
      <c r="DVU29" s="121"/>
      <c r="DVV29" s="121"/>
      <c r="DVW29" s="121"/>
      <c r="DVX29" s="121"/>
      <c r="DVY29" s="121"/>
      <c r="DVZ29" s="121"/>
      <c r="DWA29" s="121"/>
      <c r="DWB29" s="121"/>
      <c r="DWC29" s="121"/>
      <c r="DWD29" s="121"/>
      <c r="DWE29" s="121"/>
      <c r="DWF29" s="121"/>
      <c r="DWG29" s="121"/>
      <c r="DWH29" s="121"/>
      <c r="DWI29" s="121"/>
      <c r="DWJ29" s="121"/>
      <c r="DWK29" s="121"/>
      <c r="DWL29" s="121"/>
      <c r="DWM29" s="121"/>
      <c r="DWN29" s="121"/>
      <c r="DWO29" s="121"/>
      <c r="DWP29" s="121"/>
      <c r="DWQ29" s="121"/>
      <c r="DWR29" s="121"/>
      <c r="DWS29" s="121"/>
      <c r="DWT29" s="121"/>
      <c r="DWU29" s="121"/>
      <c r="DWV29" s="121"/>
      <c r="DWW29" s="121"/>
      <c r="DWX29" s="121"/>
      <c r="DWY29" s="121"/>
      <c r="DWZ29" s="121"/>
      <c r="DXA29" s="121"/>
      <c r="DXB29" s="121"/>
      <c r="DXC29" s="121"/>
      <c r="DXD29" s="121"/>
      <c r="DXE29" s="121"/>
      <c r="DXF29" s="121"/>
      <c r="DXG29" s="121"/>
      <c r="DXH29" s="121"/>
      <c r="DXI29" s="121"/>
      <c r="DXJ29" s="121"/>
      <c r="DXK29" s="121"/>
      <c r="DXL29" s="121"/>
      <c r="DXM29" s="121"/>
      <c r="DXN29" s="121"/>
      <c r="DXO29" s="121"/>
      <c r="DXP29" s="121"/>
      <c r="DXQ29" s="121"/>
      <c r="DXR29" s="121"/>
      <c r="DXS29" s="121"/>
      <c r="DXT29" s="121"/>
      <c r="DXU29" s="121"/>
      <c r="DXV29" s="121"/>
      <c r="DXW29" s="121"/>
      <c r="DXX29" s="121"/>
      <c r="DXY29" s="121"/>
      <c r="DXZ29" s="121"/>
      <c r="DYA29" s="121"/>
      <c r="DYB29" s="121"/>
      <c r="DYC29" s="121"/>
      <c r="DYD29" s="121"/>
      <c r="DYE29" s="121"/>
      <c r="DYF29" s="121"/>
      <c r="DYG29" s="121"/>
      <c r="DYH29" s="121"/>
      <c r="DYI29" s="121"/>
      <c r="DYJ29" s="121"/>
      <c r="DYK29" s="121"/>
      <c r="DYL29" s="121"/>
      <c r="DYM29" s="121"/>
      <c r="DYN29" s="121"/>
      <c r="DYO29" s="121"/>
      <c r="DYP29" s="121"/>
      <c r="DYQ29" s="121"/>
      <c r="DYR29" s="121"/>
      <c r="DYS29" s="121"/>
      <c r="DYT29" s="121"/>
      <c r="DYU29" s="121"/>
      <c r="DYV29" s="121"/>
      <c r="DYW29" s="121"/>
      <c r="DYX29" s="121"/>
      <c r="DYY29" s="121"/>
      <c r="DYZ29" s="121"/>
      <c r="DZA29" s="121"/>
      <c r="DZB29" s="121"/>
      <c r="DZC29" s="121"/>
      <c r="DZD29" s="121"/>
      <c r="DZE29" s="121"/>
      <c r="DZF29" s="121"/>
      <c r="DZG29" s="121"/>
      <c r="DZH29" s="121"/>
      <c r="DZI29" s="121"/>
      <c r="DZJ29" s="121"/>
      <c r="DZK29" s="121"/>
      <c r="DZL29" s="121"/>
      <c r="DZM29" s="121"/>
      <c r="DZN29" s="121"/>
      <c r="DZO29" s="121"/>
      <c r="DZP29" s="121"/>
      <c r="DZQ29" s="121"/>
      <c r="DZR29" s="121"/>
      <c r="DZS29" s="121"/>
      <c r="DZT29" s="121"/>
      <c r="DZU29" s="121"/>
      <c r="DZV29" s="121"/>
      <c r="DZW29" s="121"/>
      <c r="DZX29" s="121"/>
      <c r="DZY29" s="121"/>
      <c r="DZZ29" s="121"/>
      <c r="EAA29" s="121"/>
      <c r="EAB29" s="121"/>
      <c r="EAC29" s="121"/>
      <c r="EAD29" s="121"/>
      <c r="EAE29" s="121"/>
      <c r="EAF29" s="121"/>
      <c r="EAG29" s="121"/>
      <c r="EAH29" s="121"/>
      <c r="EAI29" s="121"/>
      <c r="EAJ29" s="121"/>
      <c r="EAK29" s="121"/>
      <c r="EAL29" s="121"/>
      <c r="EAM29" s="121"/>
      <c r="EAN29" s="121"/>
      <c r="EAO29" s="121"/>
      <c r="EAP29" s="121"/>
      <c r="EAQ29" s="121"/>
      <c r="EAR29" s="121"/>
      <c r="EAS29" s="121"/>
      <c r="EAT29" s="121"/>
      <c r="EAU29" s="121"/>
      <c r="EAV29" s="121"/>
      <c r="EAW29" s="121"/>
      <c r="EAX29" s="121"/>
      <c r="EAY29" s="121"/>
      <c r="EAZ29" s="121"/>
      <c r="EBA29" s="121"/>
      <c r="EBB29" s="121"/>
      <c r="EBC29" s="121"/>
      <c r="EBD29" s="121"/>
      <c r="EBE29" s="121"/>
      <c r="EBF29" s="121"/>
      <c r="EBG29" s="121"/>
      <c r="EBH29" s="121"/>
      <c r="EBI29" s="121"/>
      <c r="EBJ29" s="121"/>
      <c r="EBK29" s="121"/>
      <c r="EBL29" s="121"/>
      <c r="EBM29" s="121"/>
      <c r="EBN29" s="121"/>
      <c r="EBO29" s="121"/>
      <c r="EBP29" s="121"/>
      <c r="EBQ29" s="121"/>
      <c r="EBR29" s="121"/>
      <c r="EBS29" s="121"/>
      <c r="EBT29" s="121"/>
      <c r="EBU29" s="121"/>
      <c r="EBV29" s="121"/>
      <c r="EBW29" s="121"/>
      <c r="EBX29" s="121"/>
      <c r="EBY29" s="121"/>
      <c r="EBZ29" s="121"/>
      <c r="ECA29" s="121"/>
      <c r="ECB29" s="121"/>
      <c r="ECC29" s="121"/>
      <c r="ECD29" s="121"/>
      <c r="ECE29" s="121"/>
      <c r="ECF29" s="121"/>
      <c r="ECG29" s="121"/>
      <c r="ECH29" s="121"/>
      <c r="ECI29" s="121"/>
      <c r="ECJ29" s="121"/>
      <c r="ECK29" s="121"/>
      <c r="ECL29" s="121"/>
      <c r="ECM29" s="121"/>
      <c r="ECN29" s="121"/>
      <c r="ECO29" s="121"/>
      <c r="ECP29" s="121"/>
      <c r="ECQ29" s="121"/>
      <c r="ECR29" s="121"/>
      <c r="ECS29" s="121"/>
      <c r="ECT29" s="121"/>
      <c r="ECU29" s="121"/>
      <c r="ECV29" s="121"/>
      <c r="ECW29" s="121"/>
      <c r="ECX29" s="121"/>
      <c r="ECY29" s="121"/>
      <c r="ECZ29" s="121"/>
      <c r="EDA29" s="121"/>
      <c r="EDB29" s="121"/>
      <c r="EDC29" s="121"/>
      <c r="EDD29" s="121"/>
      <c r="EDE29" s="121"/>
      <c r="EDF29" s="121"/>
      <c r="EDG29" s="121"/>
      <c r="EDH29" s="121"/>
      <c r="EDI29" s="121"/>
      <c r="EDJ29" s="121"/>
      <c r="EDK29" s="121"/>
      <c r="EDL29" s="121"/>
      <c r="EDM29" s="121"/>
      <c r="EDN29" s="121"/>
      <c r="EDO29" s="121"/>
      <c r="EDP29" s="121"/>
      <c r="EDQ29" s="121"/>
      <c r="EDR29" s="121"/>
      <c r="EDS29" s="121"/>
      <c r="EDT29" s="121"/>
      <c r="EDU29" s="121"/>
      <c r="EDV29" s="121"/>
      <c r="EDW29" s="121"/>
      <c r="EDX29" s="121"/>
      <c r="EDY29" s="121"/>
      <c r="EDZ29" s="121"/>
      <c r="EEA29" s="121"/>
      <c r="EEB29" s="121"/>
      <c r="EEC29" s="121"/>
      <c r="EED29" s="121"/>
      <c r="EEE29" s="121"/>
      <c r="EEF29" s="121"/>
      <c r="EEG29" s="121"/>
      <c r="EEH29" s="121"/>
      <c r="EEI29" s="121"/>
      <c r="EEJ29" s="121"/>
      <c r="EEK29" s="121"/>
      <c r="EEL29" s="121"/>
      <c r="EEM29" s="121"/>
      <c r="EEN29" s="121"/>
      <c r="EEO29" s="121"/>
      <c r="EEP29" s="121"/>
      <c r="EEQ29" s="121"/>
      <c r="EER29" s="121"/>
      <c r="EES29" s="121"/>
      <c r="EET29" s="121"/>
      <c r="EEU29" s="121"/>
      <c r="EEV29" s="121"/>
      <c r="EEW29" s="121"/>
      <c r="EEX29" s="121"/>
      <c r="EEY29" s="121"/>
      <c r="EEZ29" s="121"/>
      <c r="EFA29" s="121"/>
      <c r="EFB29" s="121"/>
      <c r="EFC29" s="121"/>
      <c r="EFD29" s="121"/>
      <c r="EFE29" s="121"/>
      <c r="EFF29" s="121"/>
      <c r="EFG29" s="121"/>
      <c r="EFH29" s="121"/>
      <c r="EFI29" s="121"/>
      <c r="EFJ29" s="121"/>
      <c r="EFK29" s="121"/>
      <c r="EFL29" s="121"/>
      <c r="EFM29" s="121"/>
      <c r="EFN29" s="121"/>
      <c r="EFO29" s="121"/>
      <c r="EFP29" s="121"/>
      <c r="EFQ29" s="121"/>
      <c r="EFR29" s="121"/>
      <c r="EFS29" s="121"/>
      <c r="EFT29" s="121"/>
      <c r="EFU29" s="121"/>
      <c r="EFV29" s="121"/>
      <c r="EFW29" s="121"/>
      <c r="EFX29" s="121"/>
      <c r="EFY29" s="121"/>
      <c r="EFZ29" s="121"/>
      <c r="EGA29" s="121"/>
      <c r="EGB29" s="121"/>
      <c r="EGC29" s="121"/>
      <c r="EGD29" s="121"/>
      <c r="EGE29" s="121"/>
      <c r="EGF29" s="121"/>
      <c r="EGG29" s="121"/>
      <c r="EGH29" s="121"/>
      <c r="EGI29" s="121"/>
      <c r="EGJ29" s="121"/>
      <c r="EGK29" s="121"/>
      <c r="EGL29" s="121"/>
      <c r="EGM29" s="121"/>
      <c r="EGN29" s="121"/>
      <c r="EGO29" s="121"/>
      <c r="EGP29" s="121"/>
      <c r="EGQ29" s="121"/>
      <c r="EGR29" s="121"/>
      <c r="EGS29" s="121"/>
      <c r="EGT29" s="121"/>
      <c r="EGU29" s="121"/>
      <c r="EGV29" s="121"/>
      <c r="EGW29" s="121"/>
      <c r="EGX29" s="121"/>
      <c r="EGY29" s="121"/>
      <c r="EGZ29" s="121"/>
      <c r="EHA29" s="121"/>
      <c r="EHB29" s="121"/>
      <c r="EHC29" s="121"/>
      <c r="EHD29" s="121"/>
      <c r="EHE29" s="121"/>
      <c r="EHF29" s="121"/>
      <c r="EHG29" s="121"/>
      <c r="EHH29" s="121"/>
      <c r="EHI29" s="121"/>
      <c r="EHJ29" s="121"/>
      <c r="EHK29" s="121"/>
      <c r="EHL29" s="121"/>
      <c r="EHM29" s="121"/>
      <c r="EHN29" s="121"/>
      <c r="EHO29" s="121"/>
      <c r="EHP29" s="121"/>
      <c r="EHQ29" s="121"/>
      <c r="EHR29" s="121"/>
      <c r="EHS29" s="121"/>
      <c r="EHT29" s="121"/>
      <c r="EHU29" s="121"/>
      <c r="EHV29" s="121"/>
      <c r="EHW29" s="121"/>
      <c r="EHX29" s="121"/>
      <c r="EHY29" s="121"/>
      <c r="EHZ29" s="121"/>
      <c r="EIA29" s="121"/>
      <c r="EIB29" s="121"/>
      <c r="EIC29" s="121"/>
      <c r="EID29" s="121"/>
      <c r="EIE29" s="121"/>
      <c r="EIF29" s="121"/>
      <c r="EIG29" s="121"/>
      <c r="EIH29" s="121"/>
      <c r="EII29" s="121"/>
      <c r="EIJ29" s="121"/>
      <c r="EIK29" s="121"/>
      <c r="EIL29" s="121"/>
      <c r="EIM29" s="121"/>
      <c r="EIN29" s="121"/>
      <c r="EIO29" s="121"/>
      <c r="EIP29" s="121"/>
      <c r="EIQ29" s="121"/>
      <c r="EIR29" s="121"/>
      <c r="EIS29" s="121"/>
      <c r="EIT29" s="121"/>
      <c r="EIU29" s="121"/>
      <c r="EIV29" s="121"/>
      <c r="EIW29" s="121"/>
      <c r="EIX29" s="121"/>
      <c r="EIY29" s="121"/>
      <c r="EIZ29" s="121"/>
      <c r="EJA29" s="121"/>
      <c r="EJB29" s="121"/>
      <c r="EJC29" s="121"/>
      <c r="EJD29" s="121"/>
      <c r="EJE29" s="121"/>
      <c r="EJF29" s="121"/>
      <c r="EJG29" s="121"/>
      <c r="EJH29" s="121"/>
      <c r="EJI29" s="121"/>
      <c r="EJJ29" s="121"/>
      <c r="EJK29" s="121"/>
      <c r="EJL29" s="121"/>
      <c r="EJM29" s="121"/>
      <c r="EJN29" s="121"/>
      <c r="EJO29" s="121"/>
      <c r="EJP29" s="121"/>
      <c r="EJQ29" s="121"/>
      <c r="EJR29" s="121"/>
      <c r="EJS29" s="121"/>
      <c r="EJT29" s="121"/>
      <c r="EJU29" s="121"/>
      <c r="EJV29" s="121"/>
      <c r="EJW29" s="121"/>
      <c r="EJX29" s="121"/>
      <c r="EJY29" s="121"/>
      <c r="EJZ29" s="121"/>
      <c r="EKA29" s="121"/>
      <c r="EKB29" s="121"/>
      <c r="EKC29" s="121"/>
      <c r="EKD29" s="121"/>
      <c r="EKE29" s="121"/>
      <c r="EKF29" s="121"/>
      <c r="EKG29" s="121"/>
      <c r="EKH29" s="121"/>
      <c r="EKI29" s="121"/>
      <c r="EKJ29" s="121"/>
      <c r="EKK29" s="121"/>
      <c r="EKL29" s="121"/>
      <c r="EKM29" s="121"/>
      <c r="EKN29" s="121"/>
      <c r="EKO29" s="121"/>
      <c r="EKP29" s="121"/>
      <c r="EKQ29" s="121"/>
      <c r="EKR29" s="121"/>
      <c r="EKS29" s="121"/>
      <c r="EKT29" s="121"/>
      <c r="EKU29" s="121"/>
      <c r="EKV29" s="121"/>
      <c r="EKW29" s="121"/>
      <c r="EKX29" s="121"/>
      <c r="EKY29" s="121"/>
      <c r="EKZ29" s="121"/>
      <c r="ELA29" s="121"/>
      <c r="ELB29" s="121"/>
      <c r="ELC29" s="121"/>
      <c r="ELD29" s="121"/>
      <c r="ELE29" s="121"/>
      <c r="ELF29" s="121"/>
      <c r="ELG29" s="121"/>
      <c r="ELH29" s="121"/>
      <c r="ELI29" s="121"/>
      <c r="ELJ29" s="121"/>
      <c r="ELK29" s="121"/>
      <c r="ELL29" s="121"/>
      <c r="ELM29" s="121"/>
      <c r="ELN29" s="121"/>
      <c r="ELO29" s="121"/>
      <c r="ELP29" s="121"/>
      <c r="ELQ29" s="121"/>
      <c r="ELR29" s="121"/>
      <c r="ELS29" s="121"/>
      <c r="ELT29" s="121"/>
      <c r="ELU29" s="121"/>
      <c r="ELV29" s="121"/>
      <c r="ELW29" s="121"/>
      <c r="ELX29" s="121"/>
      <c r="ELY29" s="121"/>
      <c r="ELZ29" s="121"/>
      <c r="EMA29" s="121"/>
      <c r="EMB29" s="121"/>
      <c r="EMC29" s="121"/>
      <c r="EMD29" s="121"/>
      <c r="EME29" s="121"/>
      <c r="EMF29" s="121"/>
      <c r="EMG29" s="121"/>
      <c r="EMH29" s="121"/>
      <c r="EMI29" s="121"/>
      <c r="EMJ29" s="121"/>
      <c r="EMK29" s="121"/>
      <c r="EML29" s="121"/>
      <c r="EMM29" s="121"/>
      <c r="EMN29" s="121"/>
      <c r="EMO29" s="121"/>
      <c r="EMP29" s="121"/>
      <c r="EMQ29" s="121"/>
      <c r="EMR29" s="121"/>
      <c r="EMS29" s="121"/>
      <c r="EMT29" s="121"/>
      <c r="EMU29" s="121"/>
      <c r="EMV29" s="121"/>
      <c r="EMW29" s="121"/>
      <c r="EMX29" s="121"/>
      <c r="EMY29" s="121"/>
      <c r="EMZ29" s="121"/>
      <c r="ENA29" s="121"/>
      <c r="ENB29" s="121"/>
      <c r="ENC29" s="121"/>
      <c r="END29" s="121"/>
      <c r="ENE29" s="121"/>
      <c r="ENF29" s="121"/>
      <c r="ENG29" s="121"/>
      <c r="ENH29" s="121"/>
      <c r="ENI29" s="121"/>
      <c r="ENJ29" s="121"/>
      <c r="ENK29" s="121"/>
      <c r="ENL29" s="121"/>
      <c r="ENM29" s="121"/>
      <c r="ENN29" s="121"/>
      <c r="ENO29" s="121"/>
      <c r="ENP29" s="121"/>
      <c r="ENQ29" s="121"/>
      <c r="ENR29" s="121"/>
      <c r="ENS29" s="121"/>
      <c r="ENT29" s="121"/>
      <c r="ENU29" s="121"/>
      <c r="ENV29" s="121"/>
      <c r="ENW29" s="121"/>
      <c r="ENX29" s="121"/>
      <c r="ENY29" s="121"/>
      <c r="ENZ29" s="121"/>
      <c r="EOA29" s="121"/>
      <c r="EOB29" s="121"/>
      <c r="EOC29" s="121"/>
      <c r="EOD29" s="121"/>
      <c r="EOE29" s="121"/>
      <c r="EOF29" s="121"/>
      <c r="EOG29" s="121"/>
      <c r="EOH29" s="121"/>
      <c r="EOI29" s="121"/>
      <c r="EOJ29" s="121"/>
      <c r="EOK29" s="121"/>
      <c r="EOL29" s="121"/>
      <c r="EOM29" s="121"/>
      <c r="EON29" s="121"/>
      <c r="EOO29" s="121"/>
      <c r="EOP29" s="121"/>
      <c r="EOQ29" s="121"/>
      <c r="EOR29" s="121"/>
      <c r="EOS29" s="121"/>
      <c r="EOT29" s="121"/>
      <c r="EOU29" s="121"/>
      <c r="EOV29" s="121"/>
      <c r="EOW29" s="121"/>
      <c r="EOX29" s="121"/>
      <c r="EOY29" s="121"/>
      <c r="EOZ29" s="121"/>
      <c r="EPA29" s="121"/>
      <c r="EPB29" s="121"/>
      <c r="EPC29" s="121"/>
      <c r="EPD29" s="121"/>
      <c r="EPE29" s="121"/>
      <c r="EPF29" s="121"/>
      <c r="EPG29" s="121"/>
      <c r="EPH29" s="121"/>
      <c r="EPI29" s="121"/>
      <c r="EPJ29" s="121"/>
      <c r="EPK29" s="121"/>
      <c r="EPL29" s="121"/>
      <c r="EPM29" s="121"/>
      <c r="EPN29" s="121"/>
      <c r="EPO29" s="121"/>
      <c r="EPP29" s="121"/>
      <c r="EPQ29" s="121"/>
      <c r="EPR29" s="121"/>
      <c r="EPS29" s="121"/>
      <c r="EPT29" s="121"/>
      <c r="EPU29" s="121"/>
      <c r="EPV29" s="121"/>
      <c r="EPW29" s="121"/>
      <c r="EPX29" s="121"/>
      <c r="EPY29" s="121"/>
      <c r="EPZ29" s="121"/>
      <c r="EQA29" s="121"/>
      <c r="EQB29" s="121"/>
      <c r="EQC29" s="121"/>
      <c r="EQD29" s="121"/>
      <c r="EQE29" s="121"/>
      <c r="EQF29" s="121"/>
      <c r="EQG29" s="121"/>
      <c r="EQH29" s="121"/>
      <c r="EQI29" s="121"/>
      <c r="EQJ29" s="121"/>
      <c r="EQK29" s="121"/>
      <c r="EQL29" s="121"/>
      <c r="EQM29" s="121"/>
      <c r="EQN29" s="121"/>
      <c r="EQO29" s="121"/>
      <c r="EQP29" s="121"/>
      <c r="EQQ29" s="121"/>
      <c r="EQR29" s="121"/>
      <c r="EQS29" s="121"/>
      <c r="EQT29" s="121"/>
      <c r="EQU29" s="121"/>
      <c r="EQV29" s="121"/>
      <c r="EQW29" s="121"/>
      <c r="EQX29" s="121"/>
      <c r="EQY29" s="121"/>
      <c r="EQZ29" s="121"/>
      <c r="ERA29" s="121"/>
      <c r="ERB29" s="121"/>
      <c r="ERC29" s="121"/>
      <c r="ERD29" s="121"/>
      <c r="ERE29" s="121"/>
      <c r="ERF29" s="121"/>
      <c r="ERG29" s="121"/>
      <c r="ERH29" s="121"/>
      <c r="ERI29" s="121"/>
      <c r="ERJ29" s="121"/>
      <c r="ERK29" s="121"/>
      <c r="ERL29" s="121"/>
      <c r="ERM29" s="121"/>
      <c r="ERN29" s="121"/>
      <c r="ERO29" s="121"/>
      <c r="ERP29" s="121"/>
      <c r="ERQ29" s="121"/>
      <c r="ERR29" s="121"/>
      <c r="ERS29" s="121"/>
      <c r="ERT29" s="121"/>
      <c r="ERU29" s="121"/>
      <c r="ERV29" s="121"/>
      <c r="ERW29" s="121"/>
      <c r="ERX29" s="121"/>
      <c r="ERY29" s="121"/>
      <c r="ERZ29" s="121"/>
      <c r="ESA29" s="121"/>
      <c r="ESB29" s="121"/>
      <c r="ESC29" s="121"/>
      <c r="ESD29" s="121"/>
      <c r="ESE29" s="121"/>
      <c r="ESF29" s="121"/>
      <c r="ESG29" s="121"/>
      <c r="ESH29" s="121"/>
      <c r="ESI29" s="121"/>
      <c r="ESJ29" s="121"/>
      <c r="ESK29" s="121"/>
      <c r="ESL29" s="121"/>
      <c r="ESM29" s="121"/>
      <c r="ESN29" s="121"/>
      <c r="ESO29" s="121"/>
      <c r="ESP29" s="121"/>
      <c r="ESQ29" s="121"/>
      <c r="ESR29" s="121"/>
      <c r="ESS29" s="121"/>
      <c r="EST29" s="121"/>
      <c r="ESU29" s="121"/>
      <c r="ESV29" s="121"/>
      <c r="ESW29" s="121"/>
      <c r="ESX29" s="121"/>
      <c r="ESY29" s="121"/>
      <c r="ESZ29" s="121"/>
      <c r="ETA29" s="121"/>
      <c r="ETB29" s="121"/>
      <c r="ETC29" s="121"/>
      <c r="ETD29" s="121"/>
      <c r="ETE29" s="121"/>
      <c r="ETF29" s="121"/>
      <c r="ETG29" s="121"/>
      <c r="ETH29" s="121"/>
      <c r="ETI29" s="121"/>
      <c r="ETJ29" s="121"/>
      <c r="ETK29" s="121"/>
      <c r="ETL29" s="121"/>
      <c r="ETM29" s="121"/>
      <c r="ETN29" s="121"/>
      <c r="ETO29" s="121"/>
      <c r="ETP29" s="121"/>
      <c r="ETQ29" s="121"/>
      <c r="ETR29" s="121"/>
      <c r="ETS29" s="121"/>
      <c r="ETT29" s="121"/>
      <c r="ETU29" s="121"/>
      <c r="ETV29" s="121"/>
      <c r="ETW29" s="121"/>
      <c r="ETX29" s="121"/>
      <c r="ETY29" s="121"/>
      <c r="ETZ29" s="121"/>
      <c r="EUA29" s="121"/>
      <c r="EUB29" s="121"/>
      <c r="EUC29" s="121"/>
      <c r="EUD29" s="121"/>
      <c r="EUE29" s="121"/>
      <c r="EUF29" s="121"/>
      <c r="EUG29" s="121"/>
      <c r="EUH29" s="121"/>
      <c r="EUI29" s="121"/>
      <c r="EUJ29" s="121"/>
      <c r="EUK29" s="121"/>
      <c r="EUL29" s="121"/>
      <c r="EUM29" s="121"/>
      <c r="EUN29" s="121"/>
      <c r="EUO29" s="121"/>
      <c r="EUP29" s="121"/>
      <c r="EUQ29" s="121"/>
      <c r="EUR29" s="121"/>
      <c r="EUS29" s="121"/>
      <c r="EUT29" s="121"/>
      <c r="EUU29" s="121"/>
      <c r="EUV29" s="121"/>
      <c r="EUW29" s="121"/>
      <c r="EUX29" s="121"/>
      <c r="EUY29" s="121"/>
      <c r="EUZ29" s="121"/>
      <c r="EVA29" s="121"/>
      <c r="EVB29" s="121"/>
      <c r="EVC29" s="121"/>
      <c r="EVD29" s="121"/>
      <c r="EVE29" s="121"/>
      <c r="EVF29" s="121"/>
      <c r="EVG29" s="121"/>
      <c r="EVH29" s="121"/>
      <c r="EVI29" s="121"/>
      <c r="EVJ29" s="121"/>
      <c r="EVK29" s="121"/>
      <c r="EVL29" s="121"/>
      <c r="EVM29" s="121"/>
      <c r="EVN29" s="121"/>
      <c r="EVO29" s="121"/>
      <c r="EVP29" s="121"/>
      <c r="EVQ29" s="121"/>
      <c r="EVR29" s="121"/>
      <c r="EVS29" s="121"/>
      <c r="EVT29" s="121"/>
      <c r="EVU29" s="121"/>
      <c r="EVV29" s="121"/>
      <c r="EVW29" s="121"/>
      <c r="EVX29" s="121"/>
      <c r="EVY29" s="121"/>
      <c r="EVZ29" s="121"/>
      <c r="EWA29" s="121"/>
      <c r="EWB29" s="121"/>
      <c r="EWC29" s="121"/>
      <c r="EWD29" s="121"/>
      <c r="EWE29" s="121"/>
      <c r="EWF29" s="121"/>
      <c r="EWG29" s="121"/>
      <c r="EWH29" s="121"/>
      <c r="EWI29" s="121"/>
      <c r="EWJ29" s="121"/>
      <c r="EWK29" s="121"/>
      <c r="EWL29" s="121"/>
      <c r="EWM29" s="121"/>
      <c r="EWN29" s="121"/>
      <c r="EWO29" s="121"/>
      <c r="EWP29" s="121"/>
      <c r="EWQ29" s="121"/>
      <c r="EWR29" s="121"/>
      <c r="EWS29" s="121"/>
      <c r="EWT29" s="121"/>
      <c r="EWU29" s="121"/>
      <c r="EWV29" s="121"/>
      <c r="EWW29" s="121"/>
      <c r="EWX29" s="121"/>
      <c r="EWY29" s="121"/>
      <c r="EWZ29" s="121"/>
      <c r="EXA29" s="121"/>
      <c r="EXB29" s="121"/>
      <c r="EXC29" s="121"/>
      <c r="EXD29" s="121"/>
      <c r="EXE29" s="121"/>
      <c r="EXF29" s="121"/>
      <c r="EXG29" s="121"/>
      <c r="EXH29" s="121"/>
      <c r="EXI29" s="121"/>
      <c r="EXJ29" s="121"/>
      <c r="EXK29" s="121"/>
      <c r="EXL29" s="121"/>
      <c r="EXM29" s="121"/>
      <c r="EXN29" s="121"/>
      <c r="EXO29" s="121"/>
      <c r="EXP29" s="121"/>
      <c r="EXQ29" s="121"/>
      <c r="EXR29" s="121"/>
      <c r="EXS29" s="121"/>
      <c r="EXT29" s="121"/>
      <c r="EXU29" s="121"/>
      <c r="EXV29" s="121"/>
      <c r="EXW29" s="121"/>
      <c r="EXX29" s="121"/>
      <c r="EXY29" s="121"/>
      <c r="EXZ29" s="121"/>
      <c r="EYA29" s="121"/>
      <c r="EYB29" s="121"/>
      <c r="EYC29" s="121"/>
      <c r="EYD29" s="121"/>
      <c r="EYE29" s="121"/>
      <c r="EYF29" s="121"/>
      <c r="EYG29" s="121"/>
      <c r="EYH29" s="121"/>
      <c r="EYI29" s="121"/>
      <c r="EYJ29" s="121"/>
      <c r="EYK29" s="121"/>
      <c r="EYL29" s="121"/>
      <c r="EYM29" s="121"/>
      <c r="EYN29" s="121"/>
      <c r="EYO29" s="121"/>
      <c r="EYP29" s="121"/>
      <c r="EYQ29" s="121"/>
      <c r="EYR29" s="121"/>
      <c r="EYS29" s="121"/>
      <c r="EYT29" s="121"/>
      <c r="EYU29" s="121"/>
      <c r="EYV29" s="121"/>
      <c r="EYW29" s="121"/>
      <c r="EYX29" s="121"/>
      <c r="EYY29" s="121"/>
      <c r="EYZ29" s="121"/>
      <c r="EZA29" s="121"/>
      <c r="EZB29" s="121"/>
      <c r="EZC29" s="121"/>
      <c r="EZD29" s="121"/>
      <c r="EZE29" s="121"/>
      <c r="EZF29" s="121"/>
      <c r="EZG29" s="121"/>
      <c r="EZH29" s="121"/>
      <c r="EZI29" s="121"/>
      <c r="EZJ29" s="121"/>
      <c r="EZK29" s="121"/>
      <c r="EZL29" s="121"/>
      <c r="EZM29" s="121"/>
      <c r="EZN29" s="121"/>
      <c r="EZO29" s="121"/>
      <c r="EZP29" s="121"/>
      <c r="EZQ29" s="121"/>
      <c r="EZR29" s="121"/>
      <c r="EZS29" s="121"/>
      <c r="EZT29" s="121"/>
      <c r="EZU29" s="121"/>
      <c r="EZV29" s="121"/>
      <c r="EZW29" s="121"/>
      <c r="EZX29" s="121"/>
      <c r="EZY29" s="121"/>
      <c r="EZZ29" s="121"/>
      <c r="FAA29" s="121"/>
      <c r="FAB29" s="121"/>
      <c r="FAC29" s="121"/>
      <c r="FAD29" s="121"/>
      <c r="FAE29" s="121"/>
      <c r="FAF29" s="121"/>
      <c r="FAG29" s="121"/>
      <c r="FAH29" s="121"/>
      <c r="FAI29" s="121"/>
      <c r="FAJ29" s="121"/>
      <c r="FAK29" s="121"/>
      <c r="FAL29" s="121"/>
      <c r="FAM29" s="121"/>
      <c r="FAN29" s="121"/>
      <c r="FAO29" s="121"/>
      <c r="FAP29" s="121"/>
      <c r="FAQ29" s="121"/>
      <c r="FAR29" s="121"/>
      <c r="FAS29" s="121"/>
      <c r="FAT29" s="121"/>
      <c r="FAU29" s="121"/>
      <c r="FAV29" s="121"/>
      <c r="FAW29" s="121"/>
      <c r="FAX29" s="121"/>
      <c r="FAY29" s="121"/>
      <c r="FAZ29" s="121"/>
      <c r="FBA29" s="121"/>
      <c r="FBB29" s="121"/>
      <c r="FBC29" s="121"/>
      <c r="FBD29" s="121"/>
      <c r="FBE29" s="121"/>
      <c r="FBF29" s="121"/>
      <c r="FBG29" s="121"/>
      <c r="FBH29" s="121"/>
      <c r="FBI29" s="121"/>
      <c r="FBJ29" s="121"/>
      <c r="FBK29" s="121"/>
      <c r="FBL29" s="121"/>
      <c r="FBM29" s="121"/>
      <c r="FBN29" s="121"/>
      <c r="FBO29" s="121"/>
      <c r="FBP29" s="121"/>
      <c r="FBQ29" s="121"/>
      <c r="FBR29" s="121"/>
      <c r="FBS29" s="121"/>
      <c r="FBT29" s="121"/>
      <c r="FBU29" s="121"/>
      <c r="FBV29" s="121"/>
      <c r="FBW29" s="121"/>
      <c r="FBX29" s="121"/>
      <c r="FBY29" s="121"/>
      <c r="FBZ29" s="121"/>
      <c r="FCA29" s="121"/>
      <c r="FCB29" s="121"/>
      <c r="FCC29" s="121"/>
      <c r="FCD29" s="121"/>
      <c r="FCE29" s="121"/>
      <c r="FCF29" s="121"/>
      <c r="FCG29" s="121"/>
      <c r="FCH29" s="121"/>
      <c r="FCI29" s="121"/>
      <c r="FCJ29" s="121"/>
      <c r="FCK29" s="121"/>
      <c r="FCL29" s="121"/>
      <c r="FCM29" s="121"/>
      <c r="FCN29" s="121"/>
      <c r="FCO29" s="121"/>
      <c r="FCP29" s="121"/>
      <c r="FCQ29" s="121"/>
      <c r="FCR29" s="121"/>
      <c r="FCS29" s="121"/>
      <c r="FCT29" s="121"/>
      <c r="FCU29" s="121"/>
      <c r="FCV29" s="121"/>
      <c r="FCW29" s="121"/>
      <c r="FCX29" s="121"/>
      <c r="FCY29" s="121"/>
      <c r="FCZ29" s="121"/>
      <c r="FDA29" s="121"/>
      <c r="FDB29" s="121"/>
      <c r="FDC29" s="121"/>
      <c r="FDD29" s="121"/>
      <c r="FDE29" s="121"/>
      <c r="FDF29" s="121"/>
      <c r="FDG29" s="121"/>
      <c r="FDH29" s="121"/>
      <c r="FDI29" s="121"/>
      <c r="FDJ29" s="121"/>
      <c r="FDK29" s="121"/>
      <c r="FDL29" s="121"/>
      <c r="FDM29" s="121"/>
      <c r="FDN29" s="121"/>
      <c r="FDO29" s="121"/>
      <c r="FDP29" s="121"/>
      <c r="FDQ29" s="121"/>
      <c r="FDR29" s="121"/>
      <c r="FDS29" s="121"/>
      <c r="FDT29" s="121"/>
      <c r="FDU29" s="121"/>
      <c r="FDV29" s="121"/>
      <c r="FDW29" s="121"/>
      <c r="FDX29" s="121"/>
      <c r="FDY29" s="121"/>
      <c r="FDZ29" s="121"/>
      <c r="FEA29" s="121"/>
      <c r="FEB29" s="121"/>
      <c r="FEC29" s="121"/>
      <c r="FED29" s="121"/>
      <c r="FEE29" s="121"/>
      <c r="FEF29" s="121"/>
      <c r="FEG29" s="121"/>
      <c r="FEH29" s="121"/>
      <c r="FEI29" s="121"/>
      <c r="FEJ29" s="121"/>
      <c r="FEK29" s="121"/>
      <c r="FEL29" s="121"/>
      <c r="FEM29" s="121"/>
      <c r="FEN29" s="121"/>
      <c r="FEO29" s="121"/>
      <c r="FEP29" s="121"/>
      <c r="FEQ29" s="121"/>
      <c r="FER29" s="121"/>
      <c r="FES29" s="121"/>
      <c r="FET29" s="121"/>
      <c r="FEU29" s="121"/>
      <c r="FEV29" s="121"/>
      <c r="FEW29" s="121"/>
      <c r="FEX29" s="121"/>
      <c r="FEY29" s="121"/>
      <c r="FEZ29" s="121"/>
      <c r="FFA29" s="121"/>
      <c r="FFB29" s="121"/>
      <c r="FFC29" s="121"/>
      <c r="FFD29" s="121"/>
      <c r="FFE29" s="121"/>
      <c r="FFF29" s="121"/>
      <c r="FFG29" s="121"/>
      <c r="FFH29" s="121"/>
      <c r="FFI29" s="121"/>
      <c r="FFJ29" s="121"/>
      <c r="FFK29" s="121"/>
      <c r="FFL29" s="121"/>
      <c r="FFM29" s="121"/>
      <c r="FFN29" s="121"/>
      <c r="FFO29" s="121"/>
      <c r="FFP29" s="121"/>
      <c r="FFQ29" s="121"/>
      <c r="FFR29" s="121"/>
      <c r="FFS29" s="121"/>
      <c r="FFT29" s="121"/>
      <c r="FFU29" s="121"/>
      <c r="FFV29" s="121"/>
      <c r="FFW29" s="121"/>
      <c r="FFX29" s="121"/>
      <c r="FFY29" s="121"/>
      <c r="FFZ29" s="121"/>
      <c r="FGA29" s="121"/>
      <c r="FGB29" s="121"/>
      <c r="FGC29" s="121"/>
      <c r="FGD29" s="121"/>
      <c r="FGE29" s="121"/>
      <c r="FGF29" s="121"/>
      <c r="FGG29" s="121"/>
      <c r="FGH29" s="121"/>
      <c r="FGI29" s="121"/>
      <c r="FGJ29" s="121"/>
      <c r="FGK29" s="121"/>
      <c r="FGL29" s="121"/>
      <c r="FGM29" s="121"/>
      <c r="FGN29" s="121"/>
      <c r="FGO29" s="121"/>
      <c r="FGP29" s="121"/>
      <c r="FGQ29" s="121"/>
      <c r="FGR29" s="121"/>
      <c r="FGS29" s="121"/>
      <c r="FGT29" s="121"/>
      <c r="FGU29" s="121"/>
      <c r="FGV29" s="121"/>
      <c r="FGW29" s="121"/>
      <c r="FGX29" s="121"/>
      <c r="FGY29" s="121"/>
      <c r="FGZ29" s="121"/>
      <c r="FHA29" s="121"/>
      <c r="FHB29" s="121"/>
      <c r="FHC29" s="121"/>
      <c r="FHD29" s="121"/>
      <c r="FHE29" s="121"/>
      <c r="FHF29" s="121"/>
      <c r="FHG29" s="121"/>
      <c r="FHH29" s="121"/>
      <c r="FHI29" s="121"/>
      <c r="FHJ29" s="121"/>
      <c r="FHK29" s="121"/>
      <c r="FHL29" s="121"/>
      <c r="FHM29" s="121"/>
      <c r="FHN29" s="121"/>
      <c r="FHO29" s="121"/>
      <c r="FHP29" s="121"/>
      <c r="FHQ29" s="121"/>
      <c r="FHR29" s="121"/>
      <c r="FHS29" s="121"/>
      <c r="FHT29" s="121"/>
      <c r="FHU29" s="121"/>
      <c r="FHV29" s="121"/>
      <c r="FHW29" s="121"/>
      <c r="FHX29" s="121"/>
      <c r="FHY29" s="121"/>
      <c r="FHZ29" s="121"/>
      <c r="FIA29" s="121"/>
      <c r="FIB29" s="121"/>
      <c r="FIC29" s="121"/>
      <c r="FID29" s="121"/>
      <c r="FIE29" s="121"/>
      <c r="FIF29" s="121"/>
      <c r="FIG29" s="121"/>
      <c r="FIH29" s="121"/>
      <c r="FII29" s="121"/>
      <c r="FIJ29" s="121"/>
      <c r="FIK29" s="121"/>
      <c r="FIL29" s="121"/>
      <c r="FIM29" s="121"/>
      <c r="FIN29" s="121"/>
      <c r="FIO29" s="121"/>
      <c r="FIP29" s="121"/>
      <c r="FIQ29" s="121"/>
      <c r="FIR29" s="121"/>
      <c r="FIS29" s="121"/>
      <c r="FIT29" s="121"/>
      <c r="FIU29" s="121"/>
      <c r="FIV29" s="121"/>
      <c r="FIW29" s="121"/>
      <c r="FIX29" s="121"/>
      <c r="FIY29" s="121"/>
      <c r="FIZ29" s="121"/>
      <c r="FJA29" s="121"/>
      <c r="FJB29" s="121"/>
      <c r="FJC29" s="121"/>
      <c r="FJD29" s="121"/>
      <c r="FJE29" s="121"/>
      <c r="FJF29" s="121"/>
      <c r="FJG29" s="121"/>
      <c r="FJH29" s="121"/>
      <c r="FJI29" s="121"/>
      <c r="FJJ29" s="121"/>
      <c r="FJK29" s="121"/>
      <c r="FJL29" s="121"/>
      <c r="FJM29" s="121"/>
      <c r="FJN29" s="121"/>
      <c r="FJO29" s="121"/>
      <c r="FJP29" s="121"/>
      <c r="FJQ29" s="121"/>
      <c r="FJR29" s="121"/>
      <c r="FJS29" s="121"/>
      <c r="FJT29" s="121"/>
      <c r="FJU29" s="121"/>
      <c r="FJV29" s="121"/>
      <c r="FJW29" s="121"/>
      <c r="FJX29" s="121"/>
      <c r="FJY29" s="121"/>
      <c r="FJZ29" s="121"/>
      <c r="FKA29" s="121"/>
      <c r="FKB29" s="121"/>
      <c r="FKC29" s="121"/>
      <c r="FKD29" s="121"/>
      <c r="FKE29" s="121"/>
      <c r="FKF29" s="121"/>
      <c r="FKG29" s="121"/>
      <c r="FKH29" s="121"/>
      <c r="FKI29" s="121"/>
      <c r="FKJ29" s="121"/>
      <c r="FKK29" s="121"/>
      <c r="FKL29" s="121"/>
      <c r="FKM29" s="121"/>
      <c r="FKN29" s="121"/>
      <c r="FKO29" s="121"/>
      <c r="FKP29" s="121"/>
      <c r="FKQ29" s="121"/>
      <c r="FKR29" s="121"/>
      <c r="FKS29" s="121"/>
      <c r="FKT29" s="121"/>
      <c r="FKU29" s="121"/>
      <c r="FKV29" s="121"/>
      <c r="FKW29" s="121"/>
      <c r="FKX29" s="121"/>
      <c r="FKY29" s="121"/>
      <c r="FKZ29" s="121"/>
      <c r="FLA29" s="121"/>
      <c r="FLB29" s="121"/>
      <c r="FLC29" s="121"/>
      <c r="FLD29" s="121"/>
      <c r="FLE29" s="121"/>
      <c r="FLF29" s="121"/>
      <c r="FLG29" s="121"/>
      <c r="FLH29" s="121"/>
      <c r="FLI29" s="121"/>
      <c r="FLJ29" s="121"/>
      <c r="FLK29" s="121"/>
      <c r="FLL29" s="121"/>
      <c r="FLM29" s="121"/>
      <c r="FLN29" s="121"/>
      <c r="FLO29" s="121"/>
      <c r="FLP29" s="121"/>
      <c r="FLQ29" s="121"/>
      <c r="FLR29" s="121"/>
      <c r="FLS29" s="121"/>
      <c r="FLT29" s="121"/>
      <c r="FLU29" s="121"/>
      <c r="FLV29" s="121"/>
      <c r="FLW29" s="121"/>
      <c r="FLX29" s="121"/>
      <c r="FLY29" s="121"/>
      <c r="FLZ29" s="121"/>
      <c r="FMA29" s="121"/>
      <c r="FMB29" s="121"/>
      <c r="FMC29" s="121"/>
      <c r="FMD29" s="121"/>
      <c r="FME29" s="121"/>
      <c r="FMF29" s="121"/>
      <c r="FMG29" s="121"/>
      <c r="FMH29" s="121"/>
      <c r="FMI29" s="121"/>
      <c r="FMJ29" s="121"/>
      <c r="FMK29" s="121"/>
      <c r="FML29" s="121"/>
      <c r="FMM29" s="121"/>
      <c r="FMN29" s="121"/>
      <c r="FMO29" s="121"/>
      <c r="FMP29" s="121"/>
      <c r="FMQ29" s="121"/>
      <c r="FMR29" s="121"/>
      <c r="FMS29" s="121"/>
      <c r="FMT29" s="121"/>
      <c r="FMU29" s="121"/>
      <c r="FMV29" s="121"/>
      <c r="FMW29" s="121"/>
      <c r="FMX29" s="121"/>
      <c r="FMY29" s="121"/>
      <c r="FMZ29" s="121"/>
      <c r="FNA29" s="121"/>
      <c r="FNB29" s="121"/>
      <c r="FNC29" s="121"/>
      <c r="FND29" s="121"/>
      <c r="FNE29" s="121"/>
      <c r="FNF29" s="121"/>
      <c r="FNG29" s="121"/>
      <c r="FNH29" s="121"/>
      <c r="FNI29" s="121"/>
      <c r="FNJ29" s="121"/>
      <c r="FNK29" s="121"/>
      <c r="FNL29" s="121"/>
      <c r="FNM29" s="121"/>
      <c r="FNN29" s="121"/>
      <c r="FNO29" s="121"/>
      <c r="FNP29" s="121"/>
      <c r="FNQ29" s="121"/>
      <c r="FNR29" s="121"/>
      <c r="FNS29" s="121"/>
      <c r="FNT29" s="121"/>
      <c r="FNU29" s="121"/>
      <c r="FNV29" s="121"/>
      <c r="FNW29" s="121"/>
      <c r="FNX29" s="121"/>
      <c r="FNY29" s="121"/>
      <c r="FNZ29" s="121"/>
      <c r="FOA29" s="121"/>
      <c r="FOB29" s="121"/>
      <c r="FOC29" s="121"/>
      <c r="FOD29" s="121"/>
      <c r="FOE29" s="121"/>
      <c r="FOF29" s="121"/>
      <c r="FOG29" s="121"/>
      <c r="FOH29" s="121"/>
      <c r="FOI29" s="121"/>
      <c r="FOJ29" s="121"/>
      <c r="FOK29" s="121"/>
      <c r="FOL29" s="121"/>
      <c r="FOM29" s="121"/>
      <c r="FON29" s="121"/>
      <c r="FOO29" s="121"/>
      <c r="FOP29" s="121"/>
      <c r="FOQ29" s="121"/>
      <c r="FOR29" s="121"/>
      <c r="FOS29" s="121"/>
      <c r="FOT29" s="121"/>
      <c r="FOU29" s="121"/>
      <c r="FOV29" s="121"/>
      <c r="FOW29" s="121"/>
      <c r="FOX29" s="121"/>
      <c r="FOY29" s="121"/>
      <c r="FOZ29" s="121"/>
      <c r="FPA29" s="121"/>
      <c r="FPB29" s="121"/>
      <c r="FPC29" s="121"/>
      <c r="FPD29" s="121"/>
      <c r="FPE29" s="121"/>
      <c r="FPF29" s="121"/>
      <c r="FPG29" s="121"/>
      <c r="FPH29" s="121"/>
      <c r="FPI29" s="121"/>
      <c r="FPJ29" s="121"/>
      <c r="FPK29" s="121"/>
      <c r="FPL29" s="121"/>
      <c r="FPM29" s="121"/>
      <c r="FPN29" s="121"/>
      <c r="FPO29" s="121"/>
      <c r="FPP29" s="121"/>
      <c r="FPQ29" s="121"/>
      <c r="FPR29" s="121"/>
      <c r="FPS29" s="121"/>
      <c r="FPT29" s="121"/>
      <c r="FPU29" s="121"/>
      <c r="FPV29" s="121"/>
      <c r="FPW29" s="121"/>
      <c r="FPX29" s="121"/>
      <c r="FPY29" s="121"/>
      <c r="FPZ29" s="121"/>
      <c r="FQA29" s="121"/>
      <c r="FQB29" s="121"/>
      <c r="FQC29" s="121"/>
      <c r="FQD29" s="121"/>
      <c r="FQE29" s="121"/>
      <c r="FQF29" s="121"/>
      <c r="FQG29" s="121"/>
      <c r="FQH29" s="121"/>
      <c r="FQI29" s="121"/>
      <c r="FQJ29" s="121"/>
      <c r="FQK29" s="121"/>
      <c r="FQL29" s="121"/>
      <c r="FQM29" s="121"/>
      <c r="FQN29" s="121"/>
      <c r="FQO29" s="121"/>
      <c r="FQP29" s="121"/>
      <c r="FQQ29" s="121"/>
      <c r="FQR29" s="121"/>
      <c r="FQS29" s="121"/>
      <c r="FQT29" s="121"/>
      <c r="FQU29" s="121"/>
      <c r="FQV29" s="121"/>
      <c r="FQW29" s="121"/>
      <c r="FQX29" s="121"/>
      <c r="FQY29" s="121"/>
      <c r="FQZ29" s="121"/>
      <c r="FRA29" s="121"/>
      <c r="FRB29" s="121"/>
      <c r="FRC29" s="121"/>
      <c r="FRD29" s="121"/>
      <c r="FRE29" s="121"/>
      <c r="FRF29" s="121"/>
      <c r="FRG29" s="121"/>
      <c r="FRH29" s="121"/>
      <c r="FRI29" s="121"/>
      <c r="FRJ29" s="121"/>
      <c r="FRK29" s="121"/>
      <c r="FRL29" s="121"/>
      <c r="FRM29" s="121"/>
      <c r="FRN29" s="121"/>
      <c r="FRO29" s="121"/>
      <c r="FRP29" s="121"/>
      <c r="FRQ29" s="121"/>
      <c r="FRR29" s="121"/>
      <c r="FRS29" s="121"/>
      <c r="FRT29" s="121"/>
      <c r="FRU29" s="121"/>
      <c r="FRV29" s="121"/>
      <c r="FRW29" s="121"/>
      <c r="FRX29" s="121"/>
      <c r="FRY29" s="121"/>
      <c r="FRZ29" s="121"/>
      <c r="FSA29" s="121"/>
      <c r="FSB29" s="121"/>
      <c r="FSC29" s="121"/>
      <c r="FSD29" s="121"/>
      <c r="FSE29" s="121"/>
      <c r="FSF29" s="121"/>
      <c r="FSG29" s="121"/>
      <c r="FSH29" s="121"/>
      <c r="FSI29" s="121"/>
      <c r="FSJ29" s="121"/>
      <c r="FSK29" s="121"/>
      <c r="FSL29" s="121"/>
      <c r="FSM29" s="121"/>
      <c r="FSN29" s="121"/>
      <c r="FSO29" s="121"/>
      <c r="FSP29" s="121"/>
      <c r="FSQ29" s="121"/>
      <c r="FSR29" s="121"/>
      <c r="FSS29" s="121"/>
      <c r="FST29" s="121"/>
      <c r="FSU29" s="121"/>
      <c r="FSV29" s="121"/>
      <c r="FSW29" s="121"/>
      <c r="FSX29" s="121"/>
      <c r="FSY29" s="121"/>
      <c r="FSZ29" s="121"/>
      <c r="FTA29" s="121"/>
      <c r="FTB29" s="121"/>
      <c r="FTC29" s="121"/>
      <c r="FTD29" s="121"/>
      <c r="FTE29" s="121"/>
      <c r="FTF29" s="121"/>
      <c r="FTG29" s="121"/>
      <c r="FTH29" s="121"/>
      <c r="FTI29" s="121"/>
      <c r="FTJ29" s="121"/>
      <c r="FTK29" s="121"/>
      <c r="FTL29" s="121"/>
      <c r="FTM29" s="121"/>
      <c r="FTN29" s="121"/>
      <c r="FTO29" s="121"/>
      <c r="FTP29" s="121"/>
      <c r="FTQ29" s="121"/>
      <c r="FTR29" s="121"/>
      <c r="FTS29" s="121"/>
      <c r="FTT29" s="121"/>
      <c r="FTU29" s="121"/>
      <c r="FTV29" s="121"/>
      <c r="FTW29" s="121"/>
      <c r="FTX29" s="121"/>
      <c r="FTY29" s="121"/>
      <c r="FTZ29" s="121"/>
      <c r="FUA29" s="121"/>
      <c r="FUB29" s="121"/>
      <c r="FUC29" s="121"/>
      <c r="FUD29" s="121"/>
      <c r="FUE29" s="121"/>
      <c r="FUF29" s="121"/>
      <c r="FUG29" s="121"/>
      <c r="FUH29" s="121"/>
      <c r="FUI29" s="121"/>
      <c r="FUJ29" s="121"/>
      <c r="FUK29" s="121"/>
      <c r="FUL29" s="121"/>
      <c r="FUM29" s="121"/>
      <c r="FUN29" s="121"/>
      <c r="FUO29" s="121"/>
      <c r="FUP29" s="121"/>
      <c r="FUQ29" s="121"/>
      <c r="FUR29" s="121"/>
      <c r="FUS29" s="121"/>
      <c r="FUT29" s="121"/>
      <c r="FUU29" s="121"/>
      <c r="FUV29" s="121"/>
      <c r="FUW29" s="121"/>
      <c r="FUX29" s="121"/>
      <c r="FUY29" s="121"/>
      <c r="FUZ29" s="121"/>
      <c r="FVA29" s="121"/>
      <c r="FVB29" s="121"/>
      <c r="FVC29" s="121"/>
      <c r="FVD29" s="121"/>
      <c r="FVE29" s="121"/>
      <c r="FVF29" s="121"/>
      <c r="FVG29" s="121"/>
      <c r="FVH29" s="121"/>
      <c r="FVI29" s="121"/>
      <c r="FVJ29" s="121"/>
      <c r="FVK29" s="121"/>
      <c r="FVL29" s="121"/>
      <c r="FVM29" s="121"/>
      <c r="FVN29" s="121"/>
      <c r="FVO29" s="121"/>
      <c r="FVP29" s="121"/>
      <c r="FVQ29" s="121"/>
      <c r="FVR29" s="121"/>
      <c r="FVS29" s="121"/>
      <c r="FVT29" s="121"/>
      <c r="FVU29" s="121"/>
      <c r="FVV29" s="121"/>
      <c r="FVW29" s="121"/>
      <c r="FVX29" s="121"/>
      <c r="FVY29" s="121"/>
      <c r="FVZ29" s="121"/>
      <c r="FWA29" s="121"/>
      <c r="FWB29" s="121"/>
      <c r="FWC29" s="121"/>
      <c r="FWD29" s="121"/>
      <c r="FWE29" s="121"/>
      <c r="FWF29" s="121"/>
      <c r="FWG29" s="121"/>
      <c r="FWH29" s="121"/>
      <c r="FWI29" s="121"/>
      <c r="FWJ29" s="121"/>
      <c r="FWK29" s="121"/>
      <c r="FWL29" s="121"/>
      <c r="FWM29" s="121"/>
      <c r="FWN29" s="121"/>
      <c r="FWO29" s="121"/>
      <c r="FWP29" s="121"/>
      <c r="FWQ29" s="121"/>
      <c r="FWR29" s="121"/>
      <c r="FWS29" s="121"/>
      <c r="FWT29" s="121"/>
      <c r="FWU29" s="121"/>
      <c r="FWV29" s="121"/>
      <c r="FWW29" s="121"/>
      <c r="FWX29" s="121"/>
      <c r="FWY29" s="121"/>
      <c r="FWZ29" s="121"/>
      <c r="FXA29" s="121"/>
      <c r="FXB29" s="121"/>
      <c r="FXC29" s="121"/>
      <c r="FXD29" s="121"/>
      <c r="FXE29" s="121"/>
      <c r="FXF29" s="121"/>
      <c r="FXG29" s="121"/>
      <c r="FXH29" s="121"/>
      <c r="FXI29" s="121"/>
      <c r="FXJ29" s="121"/>
      <c r="FXK29" s="121"/>
      <c r="FXL29" s="121"/>
      <c r="FXM29" s="121"/>
      <c r="FXN29" s="121"/>
      <c r="FXO29" s="121"/>
      <c r="FXP29" s="121"/>
      <c r="FXQ29" s="121"/>
      <c r="FXR29" s="121"/>
      <c r="FXS29" s="121"/>
      <c r="FXT29" s="121"/>
      <c r="FXU29" s="121"/>
      <c r="FXV29" s="121"/>
      <c r="FXW29" s="121"/>
      <c r="FXX29" s="121"/>
      <c r="FXY29" s="121"/>
      <c r="FXZ29" s="121"/>
      <c r="FYA29" s="121"/>
      <c r="FYB29" s="121"/>
      <c r="FYC29" s="121"/>
      <c r="FYD29" s="121"/>
      <c r="FYE29" s="121"/>
      <c r="FYF29" s="121"/>
      <c r="FYG29" s="121"/>
      <c r="FYH29" s="121"/>
      <c r="FYI29" s="121"/>
      <c r="FYJ29" s="121"/>
      <c r="FYK29" s="121"/>
      <c r="FYL29" s="121"/>
      <c r="FYM29" s="121"/>
      <c r="FYN29" s="121"/>
      <c r="FYO29" s="121"/>
      <c r="FYP29" s="121"/>
      <c r="FYQ29" s="121"/>
      <c r="FYR29" s="121"/>
      <c r="FYS29" s="121"/>
      <c r="FYT29" s="121"/>
      <c r="FYU29" s="121"/>
      <c r="FYV29" s="121"/>
      <c r="FYW29" s="121"/>
      <c r="FYX29" s="121"/>
      <c r="FYY29" s="121"/>
      <c r="FYZ29" s="121"/>
      <c r="FZA29" s="121"/>
      <c r="FZB29" s="121"/>
      <c r="FZC29" s="121"/>
      <c r="FZD29" s="121"/>
      <c r="FZE29" s="121"/>
      <c r="FZF29" s="121"/>
      <c r="FZG29" s="121"/>
      <c r="FZH29" s="121"/>
      <c r="FZI29" s="121"/>
      <c r="FZJ29" s="121"/>
      <c r="FZK29" s="121"/>
      <c r="FZL29" s="121"/>
      <c r="FZM29" s="121"/>
      <c r="FZN29" s="121"/>
      <c r="FZO29" s="121"/>
      <c r="FZP29" s="121"/>
      <c r="FZQ29" s="121"/>
      <c r="FZR29" s="121"/>
      <c r="FZS29" s="121"/>
      <c r="FZT29" s="121"/>
      <c r="FZU29" s="121"/>
      <c r="FZV29" s="121"/>
      <c r="FZW29" s="121"/>
      <c r="FZX29" s="121"/>
      <c r="FZY29" s="121"/>
      <c r="FZZ29" s="121"/>
      <c r="GAA29" s="121"/>
      <c r="GAB29" s="121"/>
      <c r="GAC29" s="121"/>
      <c r="GAD29" s="121"/>
      <c r="GAE29" s="121"/>
      <c r="GAF29" s="121"/>
      <c r="GAG29" s="121"/>
      <c r="GAH29" s="121"/>
      <c r="GAI29" s="121"/>
      <c r="GAJ29" s="121"/>
      <c r="GAK29" s="121"/>
      <c r="GAL29" s="121"/>
      <c r="GAM29" s="121"/>
      <c r="GAN29" s="121"/>
      <c r="GAO29" s="121"/>
      <c r="GAP29" s="121"/>
      <c r="GAQ29" s="121"/>
      <c r="GAR29" s="121"/>
      <c r="GAS29" s="121"/>
      <c r="GAT29" s="121"/>
      <c r="GAU29" s="121"/>
      <c r="GAV29" s="121"/>
      <c r="GAW29" s="121"/>
      <c r="GAX29" s="121"/>
      <c r="GAY29" s="121"/>
      <c r="GAZ29" s="121"/>
      <c r="GBA29" s="121"/>
      <c r="GBB29" s="121"/>
      <c r="GBC29" s="121"/>
      <c r="GBD29" s="121"/>
      <c r="GBE29" s="121"/>
      <c r="GBF29" s="121"/>
      <c r="GBG29" s="121"/>
      <c r="GBH29" s="121"/>
      <c r="GBI29" s="121"/>
      <c r="GBJ29" s="121"/>
      <c r="GBK29" s="121"/>
      <c r="GBL29" s="121"/>
      <c r="GBM29" s="121"/>
      <c r="GBN29" s="121"/>
      <c r="GBO29" s="121"/>
      <c r="GBP29" s="121"/>
      <c r="GBQ29" s="121"/>
      <c r="GBR29" s="121"/>
      <c r="GBS29" s="121"/>
      <c r="GBT29" s="121"/>
      <c r="GBU29" s="121"/>
      <c r="GBV29" s="121"/>
      <c r="GBW29" s="121"/>
      <c r="GBX29" s="121"/>
      <c r="GBY29" s="121"/>
      <c r="GBZ29" s="121"/>
      <c r="GCA29" s="121"/>
      <c r="GCB29" s="121"/>
      <c r="GCC29" s="121"/>
      <c r="GCD29" s="121"/>
      <c r="GCE29" s="121"/>
      <c r="GCF29" s="121"/>
      <c r="GCG29" s="121"/>
      <c r="GCH29" s="121"/>
      <c r="GCI29" s="121"/>
      <c r="GCJ29" s="121"/>
      <c r="GCK29" s="121"/>
      <c r="GCL29" s="121"/>
      <c r="GCM29" s="121"/>
      <c r="GCN29" s="121"/>
      <c r="GCO29" s="121"/>
      <c r="GCP29" s="121"/>
      <c r="GCQ29" s="121"/>
      <c r="GCR29" s="121"/>
      <c r="GCS29" s="121"/>
      <c r="GCT29" s="121"/>
      <c r="GCU29" s="121"/>
      <c r="GCV29" s="121"/>
      <c r="GCW29" s="121"/>
      <c r="GCX29" s="121"/>
      <c r="GCY29" s="121"/>
      <c r="GCZ29" s="121"/>
      <c r="GDA29" s="121"/>
      <c r="GDB29" s="121"/>
      <c r="GDC29" s="121"/>
      <c r="GDD29" s="121"/>
      <c r="GDE29" s="121"/>
      <c r="GDF29" s="121"/>
      <c r="GDG29" s="121"/>
      <c r="GDH29" s="121"/>
      <c r="GDI29" s="121"/>
      <c r="GDJ29" s="121"/>
      <c r="GDK29" s="121"/>
      <c r="GDL29" s="121"/>
      <c r="GDM29" s="121"/>
      <c r="GDN29" s="121"/>
      <c r="GDO29" s="121"/>
      <c r="GDP29" s="121"/>
      <c r="GDQ29" s="121"/>
      <c r="GDR29" s="121"/>
      <c r="GDS29" s="121"/>
      <c r="GDT29" s="121"/>
      <c r="GDU29" s="121"/>
      <c r="GDV29" s="121"/>
      <c r="GDW29" s="121"/>
      <c r="GDX29" s="121"/>
      <c r="GDY29" s="121"/>
      <c r="GDZ29" s="121"/>
      <c r="GEA29" s="121"/>
      <c r="GEB29" s="121"/>
      <c r="GEC29" s="121"/>
      <c r="GED29" s="121"/>
      <c r="GEE29" s="121"/>
      <c r="GEF29" s="121"/>
      <c r="GEG29" s="121"/>
      <c r="GEH29" s="121"/>
      <c r="GEI29" s="121"/>
      <c r="GEJ29" s="121"/>
      <c r="GEK29" s="121"/>
      <c r="GEL29" s="121"/>
      <c r="GEM29" s="121"/>
      <c r="GEN29" s="121"/>
      <c r="GEO29" s="121"/>
      <c r="GEP29" s="121"/>
      <c r="GEQ29" s="121"/>
      <c r="GER29" s="121"/>
      <c r="GES29" s="121"/>
      <c r="GET29" s="121"/>
      <c r="GEU29" s="121"/>
      <c r="GEV29" s="121"/>
      <c r="GEW29" s="121"/>
      <c r="GEX29" s="121"/>
      <c r="GEY29" s="121"/>
      <c r="GEZ29" s="121"/>
      <c r="GFA29" s="121"/>
      <c r="GFB29" s="121"/>
      <c r="GFC29" s="121"/>
      <c r="GFD29" s="121"/>
      <c r="GFE29" s="121"/>
      <c r="GFF29" s="121"/>
      <c r="GFG29" s="121"/>
      <c r="GFH29" s="121"/>
      <c r="GFI29" s="121"/>
      <c r="GFJ29" s="121"/>
      <c r="GFK29" s="121"/>
      <c r="GFL29" s="121"/>
      <c r="GFM29" s="121"/>
      <c r="GFN29" s="121"/>
      <c r="GFO29" s="121"/>
      <c r="GFP29" s="121"/>
      <c r="GFQ29" s="121"/>
      <c r="GFR29" s="121"/>
      <c r="GFS29" s="121"/>
      <c r="GFT29" s="121"/>
      <c r="GFU29" s="121"/>
      <c r="GFV29" s="121"/>
      <c r="GFW29" s="121"/>
      <c r="GFX29" s="121"/>
      <c r="GFY29" s="121"/>
      <c r="GFZ29" s="121"/>
      <c r="GGA29" s="121"/>
      <c r="GGB29" s="121"/>
      <c r="GGC29" s="121"/>
      <c r="GGD29" s="121"/>
      <c r="GGE29" s="121"/>
      <c r="GGF29" s="121"/>
      <c r="GGG29" s="121"/>
      <c r="GGH29" s="121"/>
      <c r="GGI29" s="121"/>
      <c r="GGJ29" s="121"/>
      <c r="GGK29" s="121"/>
      <c r="GGL29" s="121"/>
      <c r="GGM29" s="121"/>
      <c r="GGN29" s="121"/>
      <c r="GGO29" s="121"/>
      <c r="GGP29" s="121"/>
      <c r="GGQ29" s="121"/>
      <c r="GGR29" s="121"/>
      <c r="GGS29" s="121"/>
      <c r="GGT29" s="121"/>
      <c r="GGU29" s="121"/>
      <c r="GGV29" s="121"/>
      <c r="GGW29" s="121"/>
      <c r="GGX29" s="121"/>
      <c r="GGY29" s="121"/>
      <c r="GGZ29" s="121"/>
      <c r="GHA29" s="121"/>
      <c r="GHB29" s="121"/>
      <c r="GHC29" s="121"/>
      <c r="GHD29" s="121"/>
      <c r="GHE29" s="121"/>
      <c r="GHF29" s="121"/>
      <c r="GHG29" s="121"/>
      <c r="GHH29" s="121"/>
      <c r="GHI29" s="121"/>
      <c r="GHJ29" s="121"/>
      <c r="GHK29" s="121"/>
      <c r="GHL29" s="121"/>
      <c r="GHM29" s="121"/>
      <c r="GHN29" s="121"/>
      <c r="GHO29" s="121"/>
      <c r="GHP29" s="121"/>
      <c r="GHQ29" s="121"/>
      <c r="GHR29" s="121"/>
      <c r="GHS29" s="121"/>
      <c r="GHT29" s="121"/>
      <c r="GHU29" s="121"/>
      <c r="GHV29" s="121"/>
      <c r="GHW29" s="121"/>
      <c r="GHX29" s="121"/>
      <c r="GHY29" s="121"/>
      <c r="GHZ29" s="121"/>
      <c r="GIA29" s="121"/>
      <c r="GIB29" s="121"/>
      <c r="GIC29" s="121"/>
      <c r="GID29" s="121"/>
      <c r="GIE29" s="121"/>
      <c r="GIF29" s="121"/>
      <c r="GIG29" s="121"/>
      <c r="GIH29" s="121"/>
      <c r="GII29" s="121"/>
      <c r="GIJ29" s="121"/>
      <c r="GIK29" s="121"/>
      <c r="GIL29" s="121"/>
      <c r="GIM29" s="121"/>
      <c r="GIN29" s="121"/>
      <c r="GIO29" s="121"/>
      <c r="GIP29" s="121"/>
      <c r="GIQ29" s="121"/>
      <c r="GIR29" s="121"/>
      <c r="GIS29" s="121"/>
      <c r="GIT29" s="121"/>
      <c r="GIU29" s="121"/>
      <c r="GIV29" s="121"/>
      <c r="GIW29" s="121"/>
      <c r="GIX29" s="121"/>
      <c r="GIY29" s="121"/>
      <c r="GIZ29" s="121"/>
      <c r="GJA29" s="121"/>
      <c r="GJB29" s="121"/>
      <c r="GJC29" s="121"/>
      <c r="GJD29" s="121"/>
      <c r="GJE29" s="121"/>
      <c r="GJF29" s="121"/>
      <c r="GJG29" s="121"/>
      <c r="GJH29" s="121"/>
      <c r="GJI29" s="121"/>
      <c r="GJJ29" s="121"/>
      <c r="GJK29" s="121"/>
      <c r="GJL29" s="121"/>
      <c r="GJM29" s="121"/>
      <c r="GJN29" s="121"/>
      <c r="GJO29" s="121"/>
      <c r="GJP29" s="121"/>
      <c r="GJQ29" s="121"/>
      <c r="GJR29" s="121"/>
      <c r="GJS29" s="121"/>
      <c r="GJT29" s="121"/>
      <c r="GJU29" s="121"/>
      <c r="GJV29" s="121"/>
      <c r="GJW29" s="121"/>
      <c r="GJX29" s="121"/>
      <c r="GJY29" s="121"/>
      <c r="GJZ29" s="121"/>
      <c r="GKA29" s="121"/>
      <c r="GKB29" s="121"/>
      <c r="GKC29" s="121"/>
      <c r="GKD29" s="121"/>
      <c r="GKE29" s="121"/>
      <c r="GKF29" s="121"/>
      <c r="GKG29" s="121"/>
      <c r="GKH29" s="121"/>
      <c r="GKI29" s="121"/>
      <c r="GKJ29" s="121"/>
      <c r="GKK29" s="121"/>
      <c r="GKL29" s="121"/>
      <c r="GKM29" s="121"/>
      <c r="GKN29" s="121"/>
      <c r="GKO29" s="121"/>
      <c r="GKP29" s="121"/>
      <c r="GKQ29" s="121"/>
      <c r="GKR29" s="121"/>
      <c r="GKS29" s="121"/>
      <c r="GKT29" s="121"/>
      <c r="GKU29" s="121"/>
      <c r="GKV29" s="121"/>
      <c r="GKW29" s="121"/>
      <c r="GKX29" s="121"/>
      <c r="GKY29" s="121"/>
      <c r="GKZ29" s="121"/>
      <c r="GLA29" s="121"/>
      <c r="GLB29" s="121"/>
      <c r="GLC29" s="121"/>
      <c r="GLD29" s="121"/>
      <c r="GLE29" s="121"/>
      <c r="GLF29" s="121"/>
      <c r="GLG29" s="121"/>
      <c r="GLH29" s="121"/>
      <c r="GLI29" s="121"/>
      <c r="GLJ29" s="121"/>
      <c r="GLK29" s="121"/>
      <c r="GLL29" s="121"/>
      <c r="GLM29" s="121"/>
      <c r="GLN29" s="121"/>
      <c r="GLO29" s="121"/>
      <c r="GLP29" s="121"/>
      <c r="GLQ29" s="121"/>
      <c r="GLR29" s="121"/>
      <c r="GLS29" s="121"/>
      <c r="GLT29" s="121"/>
      <c r="GLU29" s="121"/>
      <c r="GLV29" s="121"/>
      <c r="GLW29" s="121"/>
      <c r="GLX29" s="121"/>
      <c r="GLY29" s="121"/>
      <c r="GLZ29" s="121"/>
      <c r="GMA29" s="121"/>
      <c r="GMB29" s="121"/>
      <c r="GMC29" s="121"/>
      <c r="GMD29" s="121"/>
      <c r="GME29" s="121"/>
      <c r="GMF29" s="121"/>
      <c r="GMG29" s="121"/>
      <c r="GMH29" s="121"/>
      <c r="GMI29" s="121"/>
      <c r="GMJ29" s="121"/>
      <c r="GMK29" s="121"/>
      <c r="GML29" s="121"/>
      <c r="GMM29" s="121"/>
      <c r="GMN29" s="121"/>
      <c r="GMO29" s="121"/>
      <c r="GMP29" s="121"/>
      <c r="GMQ29" s="121"/>
      <c r="GMR29" s="121"/>
      <c r="GMS29" s="121"/>
      <c r="GMT29" s="121"/>
      <c r="GMU29" s="121"/>
      <c r="GMV29" s="121"/>
      <c r="GMW29" s="121"/>
      <c r="GMX29" s="121"/>
      <c r="GMY29" s="121"/>
      <c r="GMZ29" s="121"/>
      <c r="GNA29" s="121"/>
      <c r="GNB29" s="121"/>
      <c r="GNC29" s="121"/>
      <c r="GND29" s="121"/>
      <c r="GNE29" s="121"/>
      <c r="GNF29" s="121"/>
      <c r="GNG29" s="121"/>
      <c r="GNH29" s="121"/>
      <c r="GNI29" s="121"/>
      <c r="GNJ29" s="121"/>
      <c r="GNK29" s="121"/>
      <c r="GNL29" s="121"/>
      <c r="GNM29" s="121"/>
      <c r="GNN29" s="121"/>
      <c r="GNO29" s="121"/>
      <c r="GNP29" s="121"/>
      <c r="GNQ29" s="121"/>
      <c r="GNR29" s="121"/>
      <c r="GNS29" s="121"/>
      <c r="GNT29" s="121"/>
      <c r="GNU29" s="121"/>
      <c r="GNV29" s="121"/>
      <c r="GNW29" s="121"/>
      <c r="GNX29" s="121"/>
      <c r="GNY29" s="121"/>
      <c r="GNZ29" s="121"/>
      <c r="GOA29" s="121"/>
      <c r="GOB29" s="121"/>
      <c r="GOC29" s="121"/>
      <c r="GOD29" s="121"/>
      <c r="GOE29" s="121"/>
      <c r="GOF29" s="121"/>
      <c r="GOG29" s="121"/>
      <c r="GOH29" s="121"/>
      <c r="GOI29" s="121"/>
      <c r="GOJ29" s="121"/>
      <c r="GOK29" s="121"/>
      <c r="GOL29" s="121"/>
      <c r="GOM29" s="121"/>
      <c r="GON29" s="121"/>
      <c r="GOO29" s="121"/>
      <c r="GOP29" s="121"/>
      <c r="GOQ29" s="121"/>
      <c r="GOR29" s="121"/>
      <c r="GOS29" s="121"/>
      <c r="GOT29" s="121"/>
      <c r="GOU29" s="121"/>
      <c r="GOV29" s="121"/>
      <c r="GOW29" s="121"/>
      <c r="GOX29" s="121"/>
      <c r="GOY29" s="121"/>
      <c r="GOZ29" s="121"/>
      <c r="GPA29" s="121"/>
      <c r="GPB29" s="121"/>
      <c r="GPC29" s="121"/>
      <c r="GPD29" s="121"/>
      <c r="GPE29" s="121"/>
      <c r="GPF29" s="121"/>
      <c r="GPG29" s="121"/>
      <c r="GPH29" s="121"/>
      <c r="GPI29" s="121"/>
      <c r="GPJ29" s="121"/>
      <c r="GPK29" s="121"/>
      <c r="GPL29" s="121"/>
      <c r="GPM29" s="121"/>
      <c r="GPN29" s="121"/>
      <c r="GPO29" s="121"/>
      <c r="GPP29" s="121"/>
      <c r="GPQ29" s="121"/>
      <c r="GPR29" s="121"/>
      <c r="GPS29" s="121"/>
      <c r="GPT29" s="121"/>
      <c r="GPU29" s="121"/>
      <c r="GPV29" s="121"/>
      <c r="GPW29" s="121"/>
      <c r="GPX29" s="121"/>
      <c r="GPY29" s="121"/>
      <c r="GPZ29" s="121"/>
      <c r="GQA29" s="121"/>
      <c r="GQB29" s="121"/>
      <c r="GQC29" s="121"/>
      <c r="GQD29" s="121"/>
      <c r="GQE29" s="121"/>
      <c r="GQF29" s="121"/>
      <c r="GQG29" s="121"/>
      <c r="GQH29" s="121"/>
      <c r="GQI29" s="121"/>
      <c r="GQJ29" s="121"/>
      <c r="GQK29" s="121"/>
      <c r="GQL29" s="121"/>
      <c r="GQM29" s="121"/>
      <c r="GQN29" s="121"/>
      <c r="GQO29" s="121"/>
      <c r="GQP29" s="121"/>
      <c r="GQQ29" s="121"/>
      <c r="GQR29" s="121"/>
      <c r="GQS29" s="121"/>
      <c r="GQT29" s="121"/>
      <c r="GQU29" s="121"/>
      <c r="GQV29" s="121"/>
      <c r="GQW29" s="121"/>
      <c r="GQX29" s="121"/>
      <c r="GQY29" s="121"/>
      <c r="GQZ29" s="121"/>
      <c r="GRA29" s="121"/>
      <c r="GRB29" s="121"/>
      <c r="GRC29" s="121"/>
      <c r="GRD29" s="121"/>
      <c r="GRE29" s="121"/>
      <c r="GRF29" s="121"/>
      <c r="GRG29" s="121"/>
      <c r="GRH29" s="121"/>
      <c r="GRI29" s="121"/>
      <c r="GRJ29" s="121"/>
      <c r="GRK29" s="121"/>
      <c r="GRL29" s="121"/>
      <c r="GRM29" s="121"/>
      <c r="GRN29" s="121"/>
      <c r="GRO29" s="121"/>
      <c r="GRP29" s="121"/>
      <c r="GRQ29" s="121"/>
      <c r="GRR29" s="121"/>
      <c r="GRS29" s="121"/>
      <c r="GRT29" s="121"/>
      <c r="GRU29" s="121"/>
      <c r="GRV29" s="121"/>
      <c r="GRW29" s="121"/>
      <c r="GRX29" s="121"/>
      <c r="GRY29" s="121"/>
      <c r="GRZ29" s="121"/>
      <c r="GSA29" s="121"/>
      <c r="GSB29" s="121"/>
      <c r="GSC29" s="121"/>
      <c r="GSD29" s="121"/>
      <c r="GSE29" s="121"/>
      <c r="GSF29" s="121"/>
      <c r="GSG29" s="121"/>
      <c r="GSH29" s="121"/>
      <c r="GSI29" s="121"/>
      <c r="GSJ29" s="121"/>
      <c r="GSK29" s="121"/>
      <c r="GSL29" s="121"/>
      <c r="GSM29" s="121"/>
      <c r="GSN29" s="121"/>
      <c r="GSO29" s="121"/>
      <c r="GSP29" s="121"/>
      <c r="GSQ29" s="121"/>
      <c r="GSR29" s="121"/>
      <c r="GSS29" s="121"/>
      <c r="GST29" s="121"/>
      <c r="GSU29" s="121"/>
      <c r="GSV29" s="121"/>
      <c r="GSW29" s="121"/>
      <c r="GSX29" s="121"/>
      <c r="GSY29" s="121"/>
      <c r="GSZ29" s="121"/>
      <c r="GTA29" s="121"/>
      <c r="GTB29" s="121"/>
      <c r="GTC29" s="121"/>
      <c r="GTD29" s="121"/>
      <c r="GTE29" s="121"/>
      <c r="GTF29" s="121"/>
      <c r="GTG29" s="121"/>
      <c r="GTH29" s="121"/>
      <c r="GTI29" s="121"/>
      <c r="GTJ29" s="121"/>
      <c r="GTK29" s="121"/>
      <c r="GTL29" s="121"/>
      <c r="GTM29" s="121"/>
      <c r="GTN29" s="121"/>
      <c r="GTO29" s="121"/>
      <c r="GTP29" s="121"/>
      <c r="GTQ29" s="121"/>
      <c r="GTR29" s="121"/>
      <c r="GTS29" s="121"/>
      <c r="GTT29" s="121"/>
      <c r="GTU29" s="121"/>
      <c r="GTV29" s="121"/>
      <c r="GTW29" s="121"/>
      <c r="GTX29" s="121"/>
      <c r="GTY29" s="121"/>
      <c r="GTZ29" s="121"/>
      <c r="GUA29" s="121"/>
      <c r="GUB29" s="121"/>
      <c r="GUC29" s="121"/>
      <c r="GUD29" s="121"/>
      <c r="GUE29" s="121"/>
      <c r="GUF29" s="121"/>
      <c r="GUG29" s="121"/>
      <c r="GUH29" s="121"/>
      <c r="GUI29" s="121"/>
      <c r="GUJ29" s="121"/>
      <c r="GUK29" s="121"/>
      <c r="GUL29" s="121"/>
      <c r="GUM29" s="121"/>
      <c r="GUN29" s="121"/>
      <c r="GUO29" s="121"/>
      <c r="GUP29" s="121"/>
      <c r="GUQ29" s="121"/>
      <c r="GUR29" s="121"/>
      <c r="GUS29" s="121"/>
      <c r="GUT29" s="121"/>
      <c r="GUU29" s="121"/>
      <c r="GUV29" s="121"/>
      <c r="GUW29" s="121"/>
      <c r="GUX29" s="121"/>
      <c r="GUY29" s="121"/>
      <c r="GUZ29" s="121"/>
      <c r="GVA29" s="121"/>
      <c r="GVB29" s="121"/>
      <c r="GVC29" s="121"/>
      <c r="GVD29" s="121"/>
      <c r="GVE29" s="121"/>
      <c r="GVF29" s="121"/>
      <c r="GVG29" s="121"/>
      <c r="GVH29" s="121"/>
      <c r="GVI29" s="121"/>
      <c r="GVJ29" s="121"/>
      <c r="GVK29" s="121"/>
      <c r="GVL29" s="121"/>
      <c r="GVM29" s="121"/>
      <c r="GVN29" s="121"/>
      <c r="GVO29" s="121"/>
      <c r="GVP29" s="121"/>
      <c r="GVQ29" s="121"/>
      <c r="GVR29" s="121"/>
      <c r="GVS29" s="121"/>
      <c r="GVT29" s="121"/>
      <c r="GVU29" s="121"/>
      <c r="GVV29" s="121"/>
      <c r="GVW29" s="121"/>
      <c r="GVX29" s="121"/>
      <c r="GVY29" s="121"/>
      <c r="GVZ29" s="121"/>
      <c r="GWA29" s="121"/>
      <c r="GWB29" s="121"/>
      <c r="GWC29" s="121"/>
      <c r="GWD29" s="121"/>
      <c r="GWE29" s="121"/>
      <c r="GWF29" s="121"/>
      <c r="GWG29" s="121"/>
      <c r="GWH29" s="121"/>
      <c r="GWI29" s="121"/>
      <c r="GWJ29" s="121"/>
      <c r="GWK29" s="121"/>
      <c r="GWL29" s="121"/>
      <c r="GWM29" s="121"/>
      <c r="GWN29" s="121"/>
      <c r="GWO29" s="121"/>
      <c r="GWP29" s="121"/>
      <c r="GWQ29" s="121"/>
      <c r="GWR29" s="121"/>
      <c r="GWS29" s="121"/>
      <c r="GWT29" s="121"/>
      <c r="GWU29" s="121"/>
      <c r="GWV29" s="121"/>
      <c r="GWW29" s="121"/>
      <c r="GWX29" s="121"/>
      <c r="GWY29" s="121"/>
      <c r="GWZ29" s="121"/>
      <c r="GXA29" s="121"/>
      <c r="GXB29" s="121"/>
      <c r="GXC29" s="121"/>
      <c r="GXD29" s="121"/>
      <c r="GXE29" s="121"/>
      <c r="GXF29" s="121"/>
      <c r="GXG29" s="121"/>
      <c r="GXH29" s="121"/>
      <c r="GXI29" s="121"/>
      <c r="GXJ29" s="121"/>
      <c r="GXK29" s="121"/>
      <c r="GXL29" s="121"/>
      <c r="GXM29" s="121"/>
      <c r="GXN29" s="121"/>
      <c r="GXO29" s="121"/>
      <c r="GXP29" s="121"/>
      <c r="GXQ29" s="121"/>
      <c r="GXR29" s="121"/>
      <c r="GXS29" s="121"/>
      <c r="GXT29" s="121"/>
      <c r="GXU29" s="121"/>
      <c r="GXV29" s="121"/>
      <c r="GXW29" s="121"/>
      <c r="GXX29" s="121"/>
      <c r="GXY29" s="121"/>
      <c r="GXZ29" s="121"/>
      <c r="GYA29" s="121"/>
      <c r="GYB29" s="121"/>
      <c r="GYC29" s="121"/>
      <c r="GYD29" s="121"/>
      <c r="GYE29" s="121"/>
      <c r="GYF29" s="121"/>
      <c r="GYG29" s="121"/>
      <c r="GYH29" s="121"/>
      <c r="GYI29" s="121"/>
      <c r="GYJ29" s="121"/>
      <c r="GYK29" s="121"/>
      <c r="GYL29" s="121"/>
      <c r="GYM29" s="121"/>
      <c r="GYN29" s="121"/>
      <c r="GYO29" s="121"/>
      <c r="GYP29" s="121"/>
      <c r="GYQ29" s="121"/>
      <c r="GYR29" s="121"/>
      <c r="GYS29" s="121"/>
      <c r="GYT29" s="121"/>
      <c r="GYU29" s="121"/>
      <c r="GYV29" s="121"/>
      <c r="GYW29" s="121"/>
      <c r="GYX29" s="121"/>
      <c r="GYY29" s="121"/>
      <c r="GYZ29" s="121"/>
      <c r="GZA29" s="121"/>
      <c r="GZB29" s="121"/>
      <c r="GZC29" s="121"/>
      <c r="GZD29" s="121"/>
      <c r="GZE29" s="121"/>
      <c r="GZF29" s="121"/>
      <c r="GZG29" s="121"/>
      <c r="GZH29" s="121"/>
      <c r="GZI29" s="121"/>
      <c r="GZJ29" s="121"/>
      <c r="GZK29" s="121"/>
      <c r="GZL29" s="121"/>
      <c r="GZM29" s="121"/>
      <c r="GZN29" s="121"/>
      <c r="GZO29" s="121"/>
      <c r="GZP29" s="121"/>
      <c r="GZQ29" s="121"/>
      <c r="GZR29" s="121"/>
      <c r="GZS29" s="121"/>
      <c r="GZT29" s="121"/>
      <c r="GZU29" s="121"/>
      <c r="GZV29" s="121"/>
      <c r="GZW29" s="121"/>
      <c r="GZX29" s="121"/>
      <c r="GZY29" s="121"/>
      <c r="GZZ29" s="121"/>
      <c r="HAA29" s="121"/>
      <c r="HAB29" s="121"/>
      <c r="HAC29" s="121"/>
      <c r="HAD29" s="121"/>
    </row>
    <row r="30" spans="1:5438" s="309" customFormat="1">
      <c r="A30" s="123"/>
      <c r="B30" s="121"/>
      <c r="C30" s="120"/>
      <c r="D30" s="120"/>
      <c r="E30" s="120"/>
      <c r="F30" s="120"/>
      <c r="G30" s="120"/>
      <c r="H30" s="121"/>
      <c r="I30" s="121"/>
      <c r="J30" s="121"/>
      <c r="K30" s="121"/>
      <c r="L30" s="121"/>
      <c r="M30" s="121"/>
      <c r="N30" s="121"/>
      <c r="O30" s="121"/>
      <c r="P30" s="121"/>
      <c r="Q30" s="121"/>
      <c r="R30" s="121"/>
      <c r="S30" s="121"/>
      <c r="T30" s="121"/>
      <c r="U30" s="121"/>
      <c r="V30" s="121"/>
      <c r="W30" s="121"/>
      <c r="X30" s="121"/>
      <c r="Y30" s="121"/>
      <c r="Z30" s="121"/>
      <c r="AA30" s="121"/>
      <c r="AB30" s="121"/>
      <c r="AC30" s="121"/>
      <c r="AD30" s="121"/>
      <c r="AE30" s="121"/>
      <c r="AF30" s="121"/>
      <c r="AG30" s="121"/>
      <c r="AH30" s="121"/>
      <c r="AI30" s="121"/>
      <c r="AJ30" s="121"/>
      <c r="AK30" s="121"/>
      <c r="AL30" s="121"/>
      <c r="AM30" s="121"/>
      <c r="AN30" s="121"/>
      <c r="AO30" s="121"/>
      <c r="AP30" s="121"/>
      <c r="AQ30" s="121"/>
      <c r="AR30" s="121"/>
      <c r="AS30" s="121"/>
      <c r="AT30" s="121"/>
      <c r="AU30" s="121"/>
      <c r="AV30" s="121"/>
      <c r="AW30" s="121"/>
      <c r="AX30" s="121"/>
      <c r="AY30" s="121"/>
      <c r="AZ30" s="121"/>
      <c r="BA30" s="121"/>
      <c r="BB30" s="121"/>
      <c r="BC30" s="121"/>
      <c r="BD30" s="121"/>
      <c r="BE30" s="121"/>
      <c r="BF30" s="121"/>
      <c r="BG30" s="121"/>
      <c r="BH30" s="121"/>
      <c r="BI30" s="121"/>
      <c r="BJ30" s="121"/>
      <c r="BK30" s="121"/>
      <c r="BL30" s="121"/>
      <c r="BM30" s="121"/>
      <c r="BN30" s="121"/>
      <c r="BO30" s="121"/>
      <c r="BP30" s="121"/>
      <c r="BQ30" s="121"/>
      <c r="BR30" s="121"/>
      <c r="BS30" s="121"/>
      <c r="BT30" s="121"/>
      <c r="BU30" s="121"/>
      <c r="BV30" s="121"/>
      <c r="BW30" s="121"/>
      <c r="BX30" s="121"/>
      <c r="BY30" s="121"/>
      <c r="BZ30" s="121"/>
      <c r="CA30" s="121"/>
      <c r="CB30" s="121"/>
      <c r="CC30" s="121"/>
      <c r="CD30" s="121"/>
      <c r="CE30" s="121"/>
      <c r="CF30" s="121"/>
      <c r="CG30" s="121"/>
      <c r="CH30" s="121"/>
      <c r="CI30" s="121"/>
      <c r="CJ30" s="121"/>
      <c r="CK30" s="121"/>
      <c r="CL30" s="121"/>
      <c r="CM30" s="121"/>
      <c r="CN30" s="121"/>
      <c r="CO30" s="121"/>
      <c r="CP30" s="121"/>
      <c r="CQ30" s="121"/>
      <c r="CR30" s="121"/>
      <c r="CS30" s="121"/>
      <c r="CT30" s="121"/>
      <c r="CU30" s="121"/>
      <c r="CV30" s="121"/>
      <c r="CW30" s="121"/>
      <c r="CX30" s="121"/>
      <c r="CY30" s="121"/>
      <c r="CZ30" s="121"/>
      <c r="DA30" s="121"/>
      <c r="DB30" s="121"/>
      <c r="DC30" s="121"/>
      <c r="DD30" s="121"/>
      <c r="DE30" s="121"/>
      <c r="DF30" s="121"/>
      <c r="DG30" s="121"/>
      <c r="DH30" s="121"/>
      <c r="DI30" s="121"/>
      <c r="DJ30" s="121"/>
      <c r="DK30" s="121"/>
      <c r="DL30" s="121"/>
      <c r="DM30" s="121"/>
      <c r="DN30" s="121"/>
      <c r="DO30" s="121"/>
      <c r="DP30" s="121"/>
      <c r="DQ30" s="121"/>
      <c r="DR30" s="121"/>
      <c r="DS30" s="121"/>
      <c r="DT30" s="121"/>
      <c r="DU30" s="121"/>
      <c r="DV30" s="121"/>
      <c r="DW30" s="121"/>
      <c r="DX30" s="121"/>
      <c r="DY30" s="121"/>
      <c r="DZ30" s="121"/>
      <c r="EA30" s="121"/>
      <c r="EB30" s="121"/>
      <c r="EC30" s="121"/>
      <c r="ED30" s="121"/>
      <c r="EE30" s="121"/>
      <c r="EF30" s="121"/>
      <c r="EG30" s="121"/>
      <c r="EH30" s="121"/>
      <c r="EI30" s="121"/>
      <c r="EJ30" s="121"/>
      <c r="EK30" s="121"/>
      <c r="EL30" s="121"/>
      <c r="EM30" s="121"/>
      <c r="EN30" s="121"/>
      <c r="EO30" s="121"/>
      <c r="EP30" s="121"/>
      <c r="EQ30" s="121"/>
      <c r="ER30" s="121"/>
      <c r="ES30" s="121"/>
      <c r="ET30" s="121"/>
      <c r="EU30" s="121"/>
      <c r="EV30" s="121"/>
      <c r="EW30" s="121"/>
      <c r="EX30" s="121"/>
      <c r="EY30" s="121"/>
      <c r="EZ30" s="121"/>
      <c r="FA30" s="121"/>
      <c r="FB30" s="121"/>
      <c r="FC30" s="121"/>
      <c r="FD30" s="121"/>
      <c r="FE30" s="121"/>
      <c r="FF30" s="121"/>
      <c r="FG30" s="121"/>
      <c r="FH30" s="121"/>
      <c r="FI30" s="121"/>
      <c r="FJ30" s="121"/>
      <c r="FK30" s="121"/>
      <c r="FL30" s="121"/>
      <c r="FM30" s="121"/>
      <c r="FN30" s="121"/>
      <c r="FO30" s="121"/>
      <c r="FP30" s="121"/>
      <c r="FQ30" s="121"/>
      <c r="FR30" s="121"/>
      <c r="FS30" s="121"/>
      <c r="FT30" s="121"/>
      <c r="FU30" s="121"/>
      <c r="FV30" s="121"/>
      <c r="FW30" s="121"/>
      <c r="FX30" s="121"/>
      <c r="FY30" s="121"/>
      <c r="FZ30" s="121"/>
      <c r="GA30" s="121"/>
      <c r="GB30" s="121"/>
      <c r="GC30" s="121"/>
      <c r="GD30" s="121"/>
      <c r="GE30" s="121"/>
      <c r="GF30" s="121"/>
      <c r="GG30" s="121"/>
      <c r="GH30" s="121"/>
      <c r="GI30" s="121"/>
      <c r="GJ30" s="121"/>
      <c r="GK30" s="121"/>
      <c r="GL30" s="121"/>
      <c r="GM30" s="121"/>
      <c r="GN30" s="121"/>
      <c r="GO30" s="121"/>
      <c r="GP30" s="121"/>
      <c r="GQ30" s="121"/>
      <c r="GR30" s="121"/>
      <c r="GS30" s="121"/>
      <c r="GT30" s="121"/>
      <c r="GU30" s="121"/>
      <c r="GV30" s="121"/>
      <c r="GW30" s="121"/>
      <c r="GX30" s="121"/>
      <c r="GY30" s="121"/>
      <c r="GZ30" s="121"/>
      <c r="HA30" s="121"/>
      <c r="HB30" s="121"/>
      <c r="HC30" s="121"/>
      <c r="HD30" s="121"/>
      <c r="HE30" s="121"/>
      <c r="HF30" s="121"/>
      <c r="HG30" s="121"/>
      <c r="HH30" s="121"/>
      <c r="HI30" s="121"/>
      <c r="HJ30" s="121"/>
      <c r="HK30" s="121"/>
      <c r="HL30" s="121"/>
      <c r="HM30" s="121"/>
      <c r="HN30" s="121"/>
      <c r="HO30" s="121"/>
      <c r="HP30" s="121"/>
      <c r="HQ30" s="121"/>
      <c r="HR30" s="121"/>
      <c r="HS30" s="121"/>
      <c r="HT30" s="121"/>
      <c r="HU30" s="121"/>
      <c r="HV30" s="121"/>
      <c r="HW30" s="121"/>
      <c r="HX30" s="121"/>
      <c r="HY30" s="121"/>
      <c r="HZ30" s="121"/>
      <c r="IA30" s="121"/>
      <c r="IB30" s="121"/>
      <c r="IC30" s="121"/>
      <c r="ID30" s="121"/>
      <c r="IE30" s="121"/>
      <c r="IF30" s="121"/>
      <c r="IG30" s="121"/>
      <c r="IH30" s="121"/>
      <c r="II30" s="121"/>
      <c r="IJ30" s="121"/>
      <c r="IK30" s="121"/>
      <c r="IL30" s="121"/>
      <c r="IM30" s="121"/>
      <c r="IN30" s="121"/>
      <c r="IO30" s="121"/>
      <c r="IP30" s="121"/>
      <c r="IQ30" s="121"/>
      <c r="IR30" s="121"/>
      <c r="IS30" s="121"/>
      <c r="IT30" s="121"/>
      <c r="IU30" s="121"/>
      <c r="IV30" s="121"/>
      <c r="IW30" s="121"/>
      <c r="IX30" s="121"/>
      <c r="IY30" s="121"/>
      <c r="IZ30" s="121"/>
      <c r="JA30" s="121"/>
      <c r="JB30" s="121"/>
      <c r="JC30" s="121"/>
      <c r="JD30" s="121"/>
      <c r="JE30" s="121"/>
      <c r="JF30" s="121"/>
      <c r="JG30" s="121"/>
      <c r="JH30" s="121"/>
      <c r="JI30" s="121"/>
      <c r="JJ30" s="121"/>
      <c r="JK30" s="121"/>
      <c r="JL30" s="121"/>
      <c r="JM30" s="121"/>
      <c r="JN30" s="121"/>
      <c r="JO30" s="121"/>
      <c r="JP30" s="121"/>
      <c r="JQ30" s="121"/>
      <c r="JR30" s="121"/>
      <c r="JS30" s="121"/>
      <c r="JT30" s="121"/>
      <c r="JU30" s="121"/>
      <c r="JV30" s="121"/>
      <c r="JW30" s="121"/>
      <c r="JX30" s="121"/>
      <c r="JY30" s="121"/>
      <c r="JZ30" s="121"/>
      <c r="KA30" s="121"/>
      <c r="KB30" s="121"/>
      <c r="KC30" s="121"/>
      <c r="KD30" s="121"/>
      <c r="KE30" s="121"/>
      <c r="KF30" s="121"/>
      <c r="KG30" s="121"/>
      <c r="KH30" s="121"/>
      <c r="KI30" s="121"/>
      <c r="KJ30" s="121"/>
      <c r="KK30" s="121"/>
      <c r="KL30" s="121"/>
      <c r="KM30" s="121"/>
      <c r="KN30" s="121"/>
      <c r="KO30" s="121"/>
      <c r="KP30" s="121"/>
      <c r="KQ30" s="121"/>
      <c r="KR30" s="121"/>
      <c r="KS30" s="121"/>
      <c r="KT30" s="121"/>
      <c r="KU30" s="121"/>
      <c r="KV30" s="121"/>
      <c r="KW30" s="121"/>
      <c r="KX30" s="121"/>
      <c r="KY30" s="121"/>
      <c r="KZ30" s="121"/>
      <c r="LA30" s="121"/>
      <c r="LB30" s="121"/>
      <c r="LC30" s="121"/>
      <c r="LD30" s="121"/>
      <c r="LE30" s="121"/>
      <c r="LF30" s="121"/>
      <c r="LG30" s="121"/>
      <c r="LH30" s="121"/>
      <c r="LI30" s="121"/>
      <c r="LJ30" s="121"/>
      <c r="LK30" s="121"/>
      <c r="LL30" s="121"/>
      <c r="LM30" s="121"/>
      <c r="LN30" s="121"/>
      <c r="LO30" s="121"/>
      <c r="LP30" s="121"/>
      <c r="LQ30" s="121"/>
      <c r="LR30" s="121"/>
      <c r="LS30" s="121"/>
      <c r="LT30" s="121"/>
      <c r="LU30" s="121"/>
      <c r="LV30" s="121"/>
      <c r="LW30" s="121"/>
      <c r="LX30" s="121"/>
      <c r="LY30" s="121"/>
      <c r="LZ30" s="121"/>
      <c r="MA30" s="121"/>
      <c r="MB30" s="121"/>
      <c r="MC30" s="121"/>
      <c r="MD30" s="121"/>
      <c r="ME30" s="121"/>
      <c r="MF30" s="121"/>
      <c r="MG30" s="121"/>
      <c r="MH30" s="121"/>
      <c r="MI30" s="121"/>
      <c r="MJ30" s="121"/>
      <c r="MK30" s="121"/>
      <c r="ML30" s="121"/>
      <c r="MM30" s="121"/>
      <c r="MN30" s="121"/>
      <c r="MO30" s="121"/>
      <c r="MP30" s="121"/>
      <c r="MQ30" s="121"/>
      <c r="MR30" s="121"/>
      <c r="MS30" s="121"/>
      <c r="MT30" s="121"/>
      <c r="MU30" s="121"/>
      <c r="MV30" s="121"/>
      <c r="MW30" s="121"/>
      <c r="MX30" s="121"/>
      <c r="MY30" s="121"/>
      <c r="MZ30" s="121"/>
      <c r="NA30" s="121"/>
      <c r="NB30" s="121"/>
      <c r="NC30" s="121"/>
      <c r="ND30" s="121"/>
      <c r="NE30" s="121"/>
      <c r="NF30" s="121"/>
      <c r="NG30" s="121"/>
      <c r="NH30" s="121"/>
      <c r="NI30" s="121"/>
      <c r="NJ30" s="121"/>
      <c r="NK30" s="121"/>
      <c r="NL30" s="121"/>
      <c r="NM30" s="121"/>
      <c r="NN30" s="121"/>
      <c r="NO30" s="121"/>
      <c r="NP30" s="121"/>
      <c r="NQ30" s="121"/>
      <c r="NR30" s="121"/>
      <c r="NS30" s="121"/>
      <c r="NT30" s="121"/>
      <c r="NU30" s="121"/>
      <c r="NV30" s="121"/>
      <c r="NW30" s="121"/>
      <c r="NX30" s="121"/>
      <c r="NY30" s="121"/>
      <c r="NZ30" s="121"/>
      <c r="OA30" s="121"/>
      <c r="OB30" s="121"/>
      <c r="OC30" s="121"/>
      <c r="OD30" s="121"/>
      <c r="OE30" s="121"/>
      <c r="OF30" s="121"/>
      <c r="OG30" s="121"/>
      <c r="OH30" s="121"/>
      <c r="OI30" s="121"/>
      <c r="OJ30" s="121"/>
      <c r="OK30" s="121"/>
      <c r="OL30" s="121"/>
      <c r="OM30" s="121"/>
      <c r="ON30" s="121"/>
      <c r="OO30" s="121"/>
      <c r="OP30" s="121"/>
      <c r="OQ30" s="121"/>
      <c r="OR30" s="121"/>
      <c r="OS30" s="121"/>
      <c r="OT30" s="121"/>
      <c r="OU30" s="121"/>
      <c r="OV30" s="121"/>
      <c r="OW30" s="121"/>
      <c r="OX30" s="121"/>
      <c r="OY30" s="121"/>
      <c r="OZ30" s="121"/>
      <c r="PA30" s="121"/>
      <c r="PB30" s="121"/>
      <c r="PC30" s="121"/>
      <c r="PD30" s="121"/>
      <c r="PE30" s="121"/>
      <c r="PF30" s="121"/>
      <c r="PG30" s="121"/>
      <c r="PH30" s="121"/>
      <c r="PI30" s="121"/>
      <c r="PJ30" s="121"/>
      <c r="PK30" s="121"/>
      <c r="PL30" s="121"/>
      <c r="PM30" s="121"/>
      <c r="PN30" s="121"/>
      <c r="PO30" s="121"/>
      <c r="PP30" s="121"/>
      <c r="PQ30" s="121"/>
      <c r="PR30" s="121"/>
      <c r="PS30" s="121"/>
      <c r="PT30" s="121"/>
      <c r="PU30" s="121"/>
      <c r="PV30" s="121"/>
      <c r="PW30" s="121"/>
      <c r="PX30" s="121"/>
      <c r="PY30" s="121"/>
      <c r="PZ30" s="121"/>
      <c r="QA30" s="121"/>
      <c r="QB30" s="121"/>
      <c r="QC30" s="121"/>
      <c r="QD30" s="121"/>
      <c r="QE30" s="121"/>
      <c r="QF30" s="121"/>
      <c r="QG30" s="121"/>
      <c r="QH30" s="121"/>
      <c r="QI30" s="121"/>
      <c r="QJ30" s="121"/>
      <c r="QK30" s="121"/>
      <c r="QL30" s="121"/>
      <c r="QM30" s="121"/>
      <c r="QN30" s="121"/>
      <c r="QO30" s="121"/>
      <c r="QP30" s="121"/>
      <c r="QQ30" s="121"/>
      <c r="QR30" s="121"/>
      <c r="QS30" s="121"/>
      <c r="QT30" s="121"/>
      <c r="QU30" s="121"/>
      <c r="QV30" s="121"/>
      <c r="QW30" s="121"/>
      <c r="QX30" s="121"/>
      <c r="QY30" s="121"/>
      <c r="QZ30" s="121"/>
      <c r="RA30" s="121"/>
      <c r="RB30" s="121"/>
      <c r="RC30" s="121"/>
      <c r="RD30" s="121"/>
      <c r="RE30" s="121"/>
      <c r="RF30" s="121"/>
      <c r="RG30" s="121"/>
      <c r="RH30" s="121"/>
      <c r="RI30" s="121"/>
      <c r="RJ30" s="121"/>
      <c r="RK30" s="121"/>
      <c r="RL30" s="121"/>
      <c r="RM30" s="121"/>
      <c r="RN30" s="121"/>
      <c r="RO30" s="121"/>
      <c r="RP30" s="121"/>
      <c r="RQ30" s="121"/>
      <c r="RR30" s="121"/>
      <c r="RS30" s="121"/>
      <c r="RT30" s="121"/>
      <c r="RU30" s="121"/>
      <c r="RV30" s="121"/>
      <c r="RW30" s="121"/>
      <c r="RX30" s="121"/>
      <c r="RY30" s="121"/>
      <c r="RZ30" s="121"/>
      <c r="SA30" s="121"/>
      <c r="SB30" s="121"/>
      <c r="SC30" s="121"/>
      <c r="SD30" s="121"/>
      <c r="SE30" s="121"/>
      <c r="SF30" s="121"/>
      <c r="SG30" s="121"/>
      <c r="SH30" s="121"/>
      <c r="SI30" s="121"/>
      <c r="SJ30" s="121"/>
      <c r="SK30" s="121"/>
      <c r="SL30" s="121"/>
      <c r="SM30" s="121"/>
      <c r="SN30" s="121"/>
      <c r="SO30" s="121"/>
      <c r="SP30" s="121"/>
      <c r="SQ30" s="121"/>
      <c r="SR30" s="121"/>
      <c r="SS30" s="121"/>
      <c r="ST30" s="121"/>
      <c r="SU30" s="121"/>
      <c r="SV30" s="121"/>
      <c r="SW30" s="121"/>
      <c r="SX30" s="121"/>
      <c r="SY30" s="121"/>
      <c r="SZ30" s="121"/>
      <c r="TA30" s="121"/>
      <c r="TB30" s="121"/>
      <c r="TC30" s="121"/>
      <c r="TD30" s="121"/>
      <c r="TE30" s="121"/>
      <c r="TF30" s="121"/>
      <c r="TG30" s="121"/>
      <c r="TH30" s="121"/>
      <c r="TI30" s="121"/>
      <c r="TJ30" s="121"/>
      <c r="TK30" s="121"/>
      <c r="TL30" s="121"/>
      <c r="TM30" s="121"/>
      <c r="TN30" s="121"/>
      <c r="TO30" s="121"/>
      <c r="TP30" s="121"/>
      <c r="TQ30" s="121"/>
      <c r="TR30" s="121"/>
      <c r="TS30" s="121"/>
      <c r="TT30" s="121"/>
      <c r="TU30" s="121"/>
      <c r="TV30" s="121"/>
      <c r="TW30" s="121"/>
      <c r="TX30" s="121"/>
      <c r="TY30" s="121"/>
      <c r="TZ30" s="121"/>
      <c r="UA30" s="121"/>
      <c r="UB30" s="121"/>
      <c r="UC30" s="121"/>
      <c r="UD30" s="121"/>
      <c r="UE30" s="121"/>
      <c r="UF30" s="121"/>
      <c r="UG30" s="121"/>
      <c r="UH30" s="121"/>
      <c r="UI30" s="121"/>
      <c r="UJ30" s="121"/>
      <c r="UK30" s="121"/>
      <c r="UL30" s="121"/>
      <c r="UM30" s="121"/>
      <c r="UN30" s="121"/>
      <c r="UO30" s="121"/>
      <c r="UP30" s="121"/>
      <c r="UQ30" s="121"/>
      <c r="UR30" s="121"/>
      <c r="US30" s="121"/>
      <c r="UT30" s="121"/>
      <c r="UU30" s="121"/>
      <c r="UV30" s="121"/>
      <c r="UW30" s="121"/>
      <c r="UX30" s="121"/>
      <c r="UY30" s="121"/>
      <c r="UZ30" s="121"/>
      <c r="VA30" s="121"/>
      <c r="VB30" s="121"/>
      <c r="VC30" s="121"/>
      <c r="VD30" s="121"/>
      <c r="VE30" s="121"/>
      <c r="VF30" s="121"/>
      <c r="VG30" s="121"/>
      <c r="VH30" s="121"/>
      <c r="VI30" s="121"/>
      <c r="VJ30" s="121"/>
      <c r="VK30" s="121"/>
      <c r="VL30" s="121"/>
      <c r="VM30" s="121"/>
      <c r="VN30" s="121"/>
      <c r="VO30" s="121"/>
      <c r="VP30" s="121"/>
      <c r="VQ30" s="121"/>
      <c r="VR30" s="121"/>
      <c r="VS30" s="121"/>
      <c r="VT30" s="121"/>
      <c r="VU30" s="121"/>
      <c r="VV30" s="121"/>
      <c r="VW30" s="121"/>
      <c r="VX30" s="121"/>
      <c r="VY30" s="121"/>
      <c r="VZ30" s="121"/>
      <c r="WA30" s="121"/>
      <c r="WB30" s="121"/>
      <c r="WC30" s="121"/>
      <c r="WD30" s="121"/>
      <c r="WE30" s="121"/>
      <c r="WF30" s="121"/>
      <c r="WG30" s="121"/>
      <c r="WH30" s="121"/>
      <c r="WI30" s="121"/>
      <c r="WJ30" s="121"/>
      <c r="WK30" s="121"/>
      <c r="WL30" s="121"/>
      <c r="WM30" s="121"/>
      <c r="WN30" s="121"/>
      <c r="WO30" s="121"/>
      <c r="WP30" s="121"/>
      <c r="WQ30" s="121"/>
      <c r="WR30" s="121"/>
      <c r="WS30" s="121"/>
      <c r="WT30" s="121"/>
      <c r="WU30" s="121"/>
      <c r="WV30" s="121"/>
      <c r="WW30" s="121"/>
      <c r="WX30" s="121"/>
      <c r="WY30" s="121"/>
      <c r="WZ30" s="121"/>
      <c r="XA30" s="121"/>
      <c r="XB30" s="121"/>
      <c r="XC30" s="121"/>
      <c r="XD30" s="121"/>
      <c r="XE30" s="121"/>
      <c r="XF30" s="121"/>
      <c r="XG30" s="121"/>
      <c r="XH30" s="121"/>
      <c r="XI30" s="121"/>
      <c r="XJ30" s="121"/>
      <c r="XK30" s="121"/>
      <c r="XL30" s="121"/>
      <c r="XM30" s="121"/>
      <c r="XN30" s="121"/>
      <c r="XO30" s="121"/>
      <c r="XP30" s="121"/>
      <c r="XQ30" s="121"/>
      <c r="XR30" s="121"/>
      <c r="XS30" s="121"/>
      <c r="XT30" s="121"/>
      <c r="XU30" s="121"/>
      <c r="XV30" s="121"/>
      <c r="XW30" s="121"/>
      <c r="XX30" s="121"/>
      <c r="XY30" s="121"/>
      <c r="XZ30" s="121"/>
      <c r="YA30" s="121"/>
      <c r="YB30" s="121"/>
      <c r="YC30" s="121"/>
      <c r="YD30" s="121"/>
      <c r="YE30" s="121"/>
      <c r="YF30" s="121"/>
      <c r="YG30" s="121"/>
      <c r="YH30" s="121"/>
      <c r="YI30" s="121"/>
      <c r="YJ30" s="121"/>
      <c r="YK30" s="121"/>
      <c r="YL30" s="121"/>
      <c r="YM30" s="121"/>
      <c r="YN30" s="121"/>
      <c r="YO30" s="121"/>
      <c r="YP30" s="121"/>
      <c r="YQ30" s="121"/>
      <c r="YR30" s="121"/>
      <c r="YS30" s="121"/>
      <c r="YT30" s="121"/>
      <c r="YU30" s="121"/>
      <c r="YV30" s="121"/>
      <c r="YW30" s="121"/>
      <c r="YX30" s="121"/>
      <c r="YY30" s="121"/>
      <c r="YZ30" s="121"/>
      <c r="ZA30" s="121"/>
      <c r="ZB30" s="121"/>
      <c r="ZC30" s="121"/>
      <c r="ZD30" s="121"/>
      <c r="ZE30" s="121"/>
      <c r="ZF30" s="121"/>
      <c r="ZG30" s="121"/>
      <c r="ZH30" s="121"/>
      <c r="ZI30" s="121"/>
      <c r="ZJ30" s="121"/>
      <c r="ZK30" s="121"/>
      <c r="ZL30" s="121"/>
      <c r="ZM30" s="121"/>
      <c r="ZN30" s="121"/>
      <c r="ZO30" s="121"/>
      <c r="ZP30" s="121"/>
      <c r="ZQ30" s="121"/>
      <c r="ZR30" s="121"/>
      <c r="ZS30" s="121"/>
      <c r="ZT30" s="121"/>
      <c r="ZU30" s="121"/>
      <c r="ZV30" s="121"/>
      <c r="ZW30" s="121"/>
      <c r="ZX30" s="121"/>
      <c r="ZY30" s="121"/>
      <c r="ZZ30" s="121"/>
      <c r="AAA30" s="121"/>
      <c r="AAB30" s="121"/>
      <c r="AAC30" s="121"/>
      <c r="AAD30" s="121"/>
      <c r="AAE30" s="121"/>
      <c r="AAF30" s="121"/>
      <c r="AAG30" s="121"/>
      <c r="AAH30" s="121"/>
      <c r="AAI30" s="121"/>
      <c r="AAJ30" s="121"/>
      <c r="AAK30" s="121"/>
      <c r="AAL30" s="121"/>
      <c r="AAM30" s="121"/>
      <c r="AAN30" s="121"/>
      <c r="AAO30" s="121"/>
      <c r="AAP30" s="121"/>
      <c r="AAQ30" s="121"/>
      <c r="AAR30" s="121"/>
      <c r="AAS30" s="121"/>
      <c r="AAT30" s="121"/>
      <c r="AAU30" s="121"/>
      <c r="AAV30" s="121"/>
      <c r="AAW30" s="121"/>
      <c r="AAX30" s="121"/>
      <c r="AAY30" s="121"/>
      <c r="AAZ30" s="121"/>
      <c r="ABA30" s="121"/>
      <c r="ABB30" s="121"/>
      <c r="ABC30" s="121"/>
      <c r="ABD30" s="121"/>
      <c r="ABE30" s="121"/>
      <c r="ABF30" s="121"/>
      <c r="ABG30" s="121"/>
      <c r="ABH30" s="121"/>
      <c r="ABI30" s="121"/>
      <c r="ABJ30" s="121"/>
      <c r="ABK30" s="121"/>
      <c r="ABL30" s="121"/>
      <c r="ABM30" s="121"/>
      <c r="ABN30" s="121"/>
      <c r="ABO30" s="121"/>
      <c r="ABP30" s="121"/>
      <c r="ABQ30" s="121"/>
      <c r="ABR30" s="121"/>
      <c r="ABS30" s="121"/>
      <c r="ABT30" s="121"/>
      <c r="ABU30" s="121"/>
      <c r="ABV30" s="121"/>
      <c r="ABW30" s="121"/>
      <c r="ABX30" s="121"/>
      <c r="ABY30" s="121"/>
      <c r="ABZ30" s="121"/>
      <c r="ACA30" s="121"/>
      <c r="ACB30" s="121"/>
      <c r="ACC30" s="121"/>
      <c r="ACD30" s="121"/>
      <c r="ACE30" s="121"/>
      <c r="ACF30" s="121"/>
      <c r="ACG30" s="121"/>
      <c r="ACH30" s="121"/>
      <c r="ACI30" s="121"/>
      <c r="ACJ30" s="121"/>
      <c r="ACK30" s="121"/>
      <c r="ACL30" s="121"/>
      <c r="ACM30" s="121"/>
      <c r="ACN30" s="121"/>
      <c r="ACO30" s="121"/>
      <c r="ACP30" s="121"/>
      <c r="ACQ30" s="121"/>
      <c r="ACR30" s="121"/>
      <c r="ACS30" s="121"/>
      <c r="ACT30" s="121"/>
      <c r="ACU30" s="121"/>
      <c r="ACV30" s="121"/>
      <c r="ACW30" s="121"/>
      <c r="ACX30" s="121"/>
      <c r="ACY30" s="121"/>
      <c r="ACZ30" s="121"/>
      <c r="ADA30" s="121"/>
      <c r="ADB30" s="121"/>
      <c r="ADC30" s="121"/>
      <c r="ADD30" s="121"/>
      <c r="ADE30" s="121"/>
      <c r="ADF30" s="121"/>
      <c r="ADG30" s="121"/>
      <c r="ADH30" s="121"/>
      <c r="ADI30" s="121"/>
      <c r="ADJ30" s="121"/>
      <c r="ADK30" s="121"/>
      <c r="ADL30" s="121"/>
      <c r="ADM30" s="121"/>
      <c r="ADN30" s="121"/>
      <c r="ADO30" s="121"/>
      <c r="ADP30" s="121"/>
      <c r="ADQ30" s="121"/>
      <c r="ADR30" s="121"/>
      <c r="ADS30" s="121"/>
      <c r="ADT30" s="121"/>
      <c r="ADU30" s="121"/>
      <c r="ADV30" s="121"/>
      <c r="ADW30" s="121"/>
      <c r="ADX30" s="121"/>
      <c r="ADY30" s="121"/>
      <c r="ADZ30" s="121"/>
      <c r="AEA30" s="121"/>
      <c r="AEB30" s="121"/>
      <c r="AEC30" s="121"/>
      <c r="AED30" s="121"/>
      <c r="AEE30" s="121"/>
      <c r="AEF30" s="121"/>
      <c r="AEG30" s="121"/>
      <c r="AEH30" s="121"/>
      <c r="AEI30" s="121"/>
      <c r="AEJ30" s="121"/>
      <c r="AEK30" s="121"/>
      <c r="AEL30" s="121"/>
      <c r="AEM30" s="121"/>
      <c r="AEN30" s="121"/>
      <c r="AEO30" s="121"/>
      <c r="AEP30" s="121"/>
      <c r="AEQ30" s="121"/>
      <c r="AER30" s="121"/>
      <c r="AES30" s="121"/>
      <c r="AET30" s="121"/>
      <c r="AEU30" s="121"/>
      <c r="AEV30" s="121"/>
      <c r="AEW30" s="121"/>
      <c r="AEX30" s="121"/>
      <c r="AEY30" s="121"/>
      <c r="AEZ30" s="121"/>
      <c r="AFA30" s="121"/>
      <c r="AFB30" s="121"/>
      <c r="AFC30" s="121"/>
      <c r="AFD30" s="121"/>
      <c r="AFE30" s="121"/>
      <c r="AFF30" s="121"/>
      <c r="AFG30" s="121"/>
      <c r="AFH30" s="121"/>
      <c r="AFI30" s="121"/>
      <c r="AFJ30" s="121"/>
      <c r="AFK30" s="121"/>
      <c r="AFL30" s="121"/>
      <c r="AFM30" s="121"/>
      <c r="AFN30" s="121"/>
      <c r="AFO30" s="121"/>
      <c r="AFP30" s="121"/>
      <c r="AFQ30" s="121"/>
      <c r="AFR30" s="121"/>
      <c r="AFS30" s="121"/>
      <c r="AFT30" s="121"/>
      <c r="AFU30" s="121"/>
      <c r="AFV30" s="121"/>
      <c r="AFW30" s="121"/>
      <c r="AFX30" s="121"/>
      <c r="AFY30" s="121"/>
      <c r="AFZ30" s="121"/>
      <c r="AGA30" s="121"/>
      <c r="AGB30" s="121"/>
      <c r="AGC30" s="121"/>
      <c r="AGD30" s="121"/>
      <c r="AGE30" s="121"/>
      <c r="AGF30" s="121"/>
      <c r="AGG30" s="121"/>
      <c r="AGH30" s="121"/>
      <c r="AGI30" s="121"/>
      <c r="AGJ30" s="121"/>
      <c r="AGK30" s="121"/>
      <c r="AGL30" s="121"/>
      <c r="AGM30" s="121"/>
      <c r="AGN30" s="121"/>
      <c r="AGO30" s="121"/>
      <c r="AGP30" s="121"/>
      <c r="AGQ30" s="121"/>
      <c r="AGR30" s="121"/>
      <c r="AGS30" s="121"/>
      <c r="AGT30" s="121"/>
      <c r="AGU30" s="121"/>
      <c r="AGV30" s="121"/>
      <c r="AGW30" s="121"/>
      <c r="AGX30" s="121"/>
      <c r="AGY30" s="121"/>
      <c r="AGZ30" s="121"/>
      <c r="AHA30" s="121"/>
      <c r="AHB30" s="121"/>
      <c r="AHC30" s="121"/>
      <c r="AHD30" s="121"/>
      <c r="AHE30" s="121"/>
      <c r="AHF30" s="121"/>
      <c r="AHG30" s="121"/>
      <c r="AHH30" s="121"/>
      <c r="AHI30" s="121"/>
      <c r="AHJ30" s="121"/>
      <c r="AHK30" s="121"/>
      <c r="AHL30" s="121"/>
      <c r="AHM30" s="121"/>
      <c r="AHN30" s="121"/>
      <c r="AHO30" s="121"/>
      <c r="AHP30" s="121"/>
      <c r="AHQ30" s="121"/>
      <c r="AHR30" s="121"/>
      <c r="AHS30" s="121"/>
      <c r="AHT30" s="121"/>
      <c r="AHU30" s="121"/>
      <c r="AHV30" s="121"/>
      <c r="AHW30" s="121"/>
      <c r="AHX30" s="121"/>
      <c r="AHY30" s="121"/>
      <c r="AHZ30" s="121"/>
      <c r="AIA30" s="121"/>
      <c r="AIB30" s="121"/>
      <c r="AIC30" s="121"/>
      <c r="AID30" s="121"/>
      <c r="AIE30" s="121"/>
      <c r="AIF30" s="121"/>
      <c r="AIG30" s="121"/>
      <c r="AIH30" s="121"/>
      <c r="AII30" s="121"/>
      <c r="AIJ30" s="121"/>
      <c r="AIK30" s="121"/>
      <c r="AIL30" s="121"/>
      <c r="AIM30" s="121"/>
      <c r="AIN30" s="121"/>
      <c r="AIO30" s="121"/>
      <c r="AIP30" s="121"/>
      <c r="AIQ30" s="121"/>
      <c r="AIR30" s="121"/>
      <c r="AIS30" s="121"/>
      <c r="AIT30" s="121"/>
      <c r="AIU30" s="121"/>
      <c r="AIV30" s="121"/>
      <c r="AIW30" s="121"/>
      <c r="AIX30" s="121"/>
      <c r="AIY30" s="121"/>
      <c r="AIZ30" s="121"/>
      <c r="AJA30" s="121"/>
      <c r="AJB30" s="121"/>
      <c r="AJC30" s="121"/>
      <c r="AJD30" s="121"/>
      <c r="AJE30" s="121"/>
      <c r="AJF30" s="121"/>
      <c r="AJG30" s="121"/>
      <c r="AJH30" s="121"/>
      <c r="AJI30" s="121"/>
      <c r="AJJ30" s="121"/>
      <c r="AJK30" s="121"/>
      <c r="AJL30" s="121"/>
      <c r="AJM30" s="121"/>
      <c r="AJN30" s="121"/>
      <c r="AJO30" s="121"/>
      <c r="AJP30" s="121"/>
      <c r="AJQ30" s="121"/>
      <c r="AJR30" s="121"/>
      <c r="AJS30" s="121"/>
      <c r="AJT30" s="121"/>
      <c r="AJU30" s="121"/>
      <c r="AJV30" s="121"/>
      <c r="AJW30" s="121"/>
      <c r="AJX30" s="121"/>
      <c r="AJY30" s="121"/>
      <c r="AJZ30" s="121"/>
      <c r="AKA30" s="121"/>
      <c r="AKB30" s="121"/>
      <c r="AKC30" s="121"/>
      <c r="AKD30" s="121"/>
      <c r="AKE30" s="121"/>
      <c r="AKF30" s="121"/>
      <c r="AKG30" s="121"/>
      <c r="AKH30" s="121"/>
      <c r="AKI30" s="121"/>
      <c r="AKJ30" s="121"/>
      <c r="AKK30" s="121"/>
      <c r="AKL30" s="121"/>
      <c r="AKM30" s="121"/>
      <c r="AKN30" s="121"/>
      <c r="AKO30" s="121"/>
      <c r="AKP30" s="121"/>
      <c r="AKQ30" s="121"/>
      <c r="AKR30" s="121"/>
      <c r="AKS30" s="121"/>
      <c r="AKT30" s="121"/>
      <c r="AKU30" s="121"/>
      <c r="AKV30" s="121"/>
      <c r="AKW30" s="121"/>
      <c r="AKX30" s="121"/>
      <c r="AKY30" s="121"/>
      <c r="AKZ30" s="121"/>
      <c r="ALA30" s="121"/>
      <c r="ALB30" s="121"/>
      <c r="ALC30" s="121"/>
      <c r="ALD30" s="121"/>
      <c r="ALE30" s="121"/>
      <c r="ALF30" s="121"/>
      <c r="ALG30" s="121"/>
      <c r="ALH30" s="121"/>
      <c r="ALI30" s="121"/>
      <c r="ALJ30" s="121"/>
      <c r="ALK30" s="121"/>
      <c r="ALL30" s="121"/>
      <c r="ALM30" s="121"/>
      <c r="ALN30" s="121"/>
      <c r="ALO30" s="121"/>
      <c r="ALP30" s="121"/>
      <c r="ALQ30" s="121"/>
      <c r="ALR30" s="121"/>
      <c r="ALS30" s="121"/>
      <c r="ALT30" s="121"/>
      <c r="ALU30" s="121"/>
      <c r="ALV30" s="121"/>
      <c r="ALW30" s="121"/>
      <c r="ALX30" s="121"/>
      <c r="ALY30" s="121"/>
      <c r="ALZ30" s="121"/>
      <c r="AMA30" s="121"/>
      <c r="AMB30" s="121"/>
      <c r="AMC30" s="121"/>
      <c r="AMD30" s="121"/>
      <c r="AME30" s="121"/>
      <c r="AMF30" s="121"/>
      <c r="AMG30" s="121"/>
      <c r="AMH30" s="121"/>
      <c r="AMI30" s="121"/>
      <c r="AMJ30" s="121"/>
      <c r="AMK30" s="121"/>
      <c r="AML30" s="121"/>
      <c r="AMM30" s="121"/>
      <c r="AMN30" s="121"/>
      <c r="AMO30" s="121"/>
      <c r="AMP30" s="121"/>
      <c r="AMQ30" s="121"/>
      <c r="AMR30" s="121"/>
      <c r="AMS30" s="121"/>
      <c r="AMT30" s="121"/>
      <c r="AMU30" s="121"/>
      <c r="AMV30" s="121"/>
      <c r="AMW30" s="121"/>
      <c r="AMX30" s="121"/>
      <c r="AMY30" s="121"/>
      <c r="AMZ30" s="121"/>
      <c r="ANA30" s="121"/>
      <c r="ANB30" s="121"/>
      <c r="ANC30" s="121"/>
      <c r="AND30" s="121"/>
      <c r="ANE30" s="121"/>
      <c r="ANF30" s="121"/>
      <c r="ANG30" s="121"/>
      <c r="ANH30" s="121"/>
      <c r="ANI30" s="121"/>
      <c r="ANJ30" s="121"/>
      <c r="ANK30" s="121"/>
      <c r="ANL30" s="121"/>
      <c r="ANM30" s="121"/>
      <c r="ANN30" s="121"/>
      <c r="ANO30" s="121"/>
      <c r="ANP30" s="121"/>
      <c r="ANQ30" s="121"/>
      <c r="ANR30" s="121"/>
      <c r="ANS30" s="121"/>
      <c r="ANT30" s="121"/>
      <c r="ANU30" s="121"/>
      <c r="ANV30" s="121"/>
      <c r="ANW30" s="121"/>
      <c r="ANX30" s="121"/>
      <c r="ANY30" s="121"/>
      <c r="ANZ30" s="121"/>
      <c r="AOA30" s="121"/>
      <c r="AOB30" s="121"/>
      <c r="AOC30" s="121"/>
      <c r="AOD30" s="121"/>
      <c r="AOE30" s="121"/>
      <c r="AOF30" s="121"/>
      <c r="AOG30" s="121"/>
      <c r="AOH30" s="121"/>
      <c r="AOI30" s="121"/>
      <c r="AOJ30" s="121"/>
      <c r="AOK30" s="121"/>
      <c r="AOL30" s="121"/>
      <c r="AOM30" s="121"/>
      <c r="AON30" s="121"/>
      <c r="AOO30" s="121"/>
      <c r="AOP30" s="121"/>
      <c r="AOQ30" s="121"/>
      <c r="AOR30" s="121"/>
      <c r="AOS30" s="121"/>
      <c r="AOT30" s="121"/>
      <c r="AOU30" s="121"/>
      <c r="AOV30" s="121"/>
      <c r="AOW30" s="121"/>
      <c r="AOX30" s="121"/>
      <c r="AOY30" s="121"/>
      <c r="AOZ30" s="121"/>
      <c r="APA30" s="121"/>
      <c r="APB30" s="121"/>
      <c r="APC30" s="121"/>
      <c r="APD30" s="121"/>
      <c r="APE30" s="121"/>
      <c r="APF30" s="121"/>
      <c r="APG30" s="121"/>
      <c r="APH30" s="121"/>
      <c r="API30" s="121"/>
      <c r="APJ30" s="121"/>
      <c r="APK30" s="121"/>
      <c r="APL30" s="121"/>
      <c r="APM30" s="121"/>
      <c r="APN30" s="121"/>
      <c r="APO30" s="121"/>
      <c r="APP30" s="121"/>
      <c r="APQ30" s="121"/>
      <c r="APR30" s="121"/>
      <c r="APS30" s="121"/>
      <c r="APT30" s="121"/>
      <c r="APU30" s="121"/>
      <c r="APV30" s="121"/>
      <c r="APW30" s="121"/>
      <c r="APX30" s="121"/>
      <c r="APY30" s="121"/>
      <c r="APZ30" s="121"/>
      <c r="AQA30" s="121"/>
      <c r="AQB30" s="121"/>
      <c r="AQC30" s="121"/>
      <c r="AQD30" s="121"/>
      <c r="AQE30" s="121"/>
      <c r="AQF30" s="121"/>
      <c r="AQG30" s="121"/>
      <c r="AQH30" s="121"/>
      <c r="AQI30" s="121"/>
      <c r="AQJ30" s="121"/>
      <c r="AQK30" s="121"/>
      <c r="AQL30" s="121"/>
      <c r="AQM30" s="121"/>
      <c r="AQN30" s="121"/>
      <c r="AQO30" s="121"/>
      <c r="AQP30" s="121"/>
      <c r="AQQ30" s="121"/>
      <c r="AQR30" s="121"/>
      <c r="AQS30" s="121"/>
      <c r="AQT30" s="121"/>
      <c r="AQU30" s="121"/>
      <c r="AQV30" s="121"/>
      <c r="AQW30" s="121"/>
      <c r="AQX30" s="121"/>
      <c r="AQY30" s="121"/>
      <c r="AQZ30" s="121"/>
      <c r="ARA30" s="121"/>
      <c r="ARB30" s="121"/>
      <c r="ARC30" s="121"/>
      <c r="ARD30" s="121"/>
      <c r="ARE30" s="121"/>
      <c r="ARF30" s="121"/>
      <c r="ARG30" s="121"/>
      <c r="ARH30" s="121"/>
      <c r="ARI30" s="121"/>
      <c r="ARJ30" s="121"/>
      <c r="ARK30" s="121"/>
      <c r="ARL30" s="121"/>
      <c r="ARM30" s="121"/>
      <c r="ARN30" s="121"/>
      <c r="ARO30" s="121"/>
      <c r="ARP30" s="121"/>
      <c r="ARQ30" s="121"/>
      <c r="ARR30" s="121"/>
      <c r="ARS30" s="121"/>
      <c r="ART30" s="121"/>
      <c r="ARU30" s="121"/>
      <c r="ARV30" s="121"/>
      <c r="ARW30" s="121"/>
      <c r="ARX30" s="121"/>
      <c r="ARY30" s="121"/>
      <c r="ARZ30" s="121"/>
      <c r="ASA30" s="121"/>
      <c r="ASB30" s="121"/>
      <c r="ASC30" s="121"/>
      <c r="ASD30" s="121"/>
      <c r="ASE30" s="121"/>
      <c r="ASF30" s="121"/>
      <c r="ASG30" s="121"/>
      <c r="ASH30" s="121"/>
      <c r="ASI30" s="121"/>
      <c r="ASJ30" s="121"/>
      <c r="ASK30" s="121"/>
      <c r="ASL30" s="121"/>
      <c r="ASM30" s="121"/>
      <c r="ASN30" s="121"/>
      <c r="ASO30" s="121"/>
      <c r="ASP30" s="121"/>
      <c r="ASQ30" s="121"/>
      <c r="ASR30" s="121"/>
      <c r="ASS30" s="121"/>
      <c r="AST30" s="121"/>
      <c r="ASU30" s="121"/>
      <c r="ASV30" s="121"/>
      <c r="ASW30" s="121"/>
      <c r="ASX30" s="121"/>
      <c r="ASY30" s="121"/>
      <c r="ASZ30" s="121"/>
      <c r="ATA30" s="121"/>
      <c r="ATB30" s="121"/>
      <c r="ATC30" s="121"/>
      <c r="ATD30" s="121"/>
      <c r="ATE30" s="121"/>
      <c r="ATF30" s="121"/>
      <c r="ATG30" s="121"/>
      <c r="ATH30" s="121"/>
      <c r="ATI30" s="121"/>
      <c r="ATJ30" s="121"/>
      <c r="ATK30" s="121"/>
      <c r="ATL30" s="121"/>
      <c r="ATM30" s="121"/>
      <c r="ATN30" s="121"/>
      <c r="ATO30" s="121"/>
      <c r="ATP30" s="121"/>
      <c r="ATQ30" s="121"/>
      <c r="ATR30" s="121"/>
      <c r="ATS30" s="121"/>
      <c r="ATT30" s="121"/>
      <c r="ATU30" s="121"/>
      <c r="ATV30" s="121"/>
      <c r="ATW30" s="121"/>
      <c r="ATX30" s="121"/>
      <c r="ATY30" s="121"/>
      <c r="ATZ30" s="121"/>
      <c r="AUA30" s="121"/>
      <c r="AUB30" s="121"/>
      <c r="AUC30" s="121"/>
      <c r="AUD30" s="121"/>
      <c r="AUE30" s="121"/>
      <c r="AUF30" s="121"/>
      <c r="AUG30" s="121"/>
      <c r="AUH30" s="121"/>
      <c r="AUI30" s="121"/>
      <c r="AUJ30" s="121"/>
      <c r="AUK30" s="121"/>
      <c r="AUL30" s="121"/>
      <c r="AUM30" s="121"/>
      <c r="AUN30" s="121"/>
      <c r="AUO30" s="121"/>
      <c r="AUP30" s="121"/>
      <c r="AUQ30" s="121"/>
      <c r="AUR30" s="121"/>
      <c r="AUS30" s="121"/>
      <c r="AUT30" s="121"/>
      <c r="AUU30" s="121"/>
      <c r="AUV30" s="121"/>
      <c r="AUW30" s="121"/>
      <c r="AUX30" s="121"/>
      <c r="AUY30" s="121"/>
      <c r="AUZ30" s="121"/>
      <c r="AVA30" s="121"/>
      <c r="AVB30" s="121"/>
      <c r="AVC30" s="121"/>
      <c r="AVD30" s="121"/>
      <c r="AVE30" s="121"/>
      <c r="AVF30" s="121"/>
      <c r="AVG30" s="121"/>
      <c r="AVH30" s="121"/>
      <c r="AVI30" s="121"/>
      <c r="AVJ30" s="121"/>
      <c r="AVK30" s="121"/>
      <c r="AVL30" s="121"/>
      <c r="AVM30" s="121"/>
      <c r="AVN30" s="121"/>
      <c r="AVO30" s="121"/>
      <c r="AVP30" s="121"/>
      <c r="AVQ30" s="121"/>
      <c r="AVR30" s="121"/>
      <c r="AVS30" s="121"/>
      <c r="AVT30" s="121"/>
      <c r="AVU30" s="121"/>
      <c r="AVV30" s="121"/>
      <c r="AVW30" s="121"/>
      <c r="AVX30" s="121"/>
      <c r="AVY30" s="121"/>
      <c r="AVZ30" s="121"/>
      <c r="AWA30" s="121"/>
      <c r="AWB30" s="121"/>
      <c r="AWC30" s="121"/>
      <c r="AWD30" s="121"/>
      <c r="AWE30" s="121"/>
      <c r="AWF30" s="121"/>
      <c r="AWG30" s="121"/>
      <c r="AWH30" s="121"/>
      <c r="AWI30" s="121"/>
      <c r="AWJ30" s="121"/>
      <c r="AWK30" s="121"/>
      <c r="AWL30" s="121"/>
      <c r="AWM30" s="121"/>
      <c r="AWN30" s="121"/>
      <c r="AWO30" s="121"/>
      <c r="AWP30" s="121"/>
      <c r="AWQ30" s="121"/>
      <c r="AWR30" s="121"/>
      <c r="AWS30" s="121"/>
      <c r="AWT30" s="121"/>
      <c r="AWU30" s="121"/>
      <c r="AWV30" s="121"/>
      <c r="AWW30" s="121"/>
      <c r="AWX30" s="121"/>
      <c r="AWY30" s="121"/>
      <c r="AWZ30" s="121"/>
      <c r="AXA30" s="121"/>
      <c r="AXB30" s="121"/>
      <c r="AXC30" s="121"/>
      <c r="AXD30" s="121"/>
      <c r="AXE30" s="121"/>
      <c r="AXF30" s="121"/>
      <c r="AXG30" s="121"/>
      <c r="AXH30" s="121"/>
      <c r="AXI30" s="121"/>
      <c r="AXJ30" s="121"/>
      <c r="AXK30" s="121"/>
      <c r="AXL30" s="121"/>
      <c r="AXM30" s="121"/>
      <c r="AXN30" s="121"/>
      <c r="AXO30" s="121"/>
      <c r="AXP30" s="121"/>
      <c r="AXQ30" s="121"/>
      <c r="AXR30" s="121"/>
      <c r="AXS30" s="121"/>
      <c r="AXT30" s="121"/>
      <c r="AXU30" s="121"/>
      <c r="AXV30" s="121"/>
      <c r="AXW30" s="121"/>
      <c r="AXX30" s="121"/>
      <c r="AXY30" s="121"/>
      <c r="AXZ30" s="121"/>
      <c r="AYA30" s="121"/>
      <c r="AYB30" s="121"/>
      <c r="AYC30" s="121"/>
      <c r="AYD30" s="121"/>
      <c r="AYE30" s="121"/>
      <c r="AYF30" s="121"/>
      <c r="AYG30" s="121"/>
      <c r="AYH30" s="121"/>
      <c r="AYI30" s="121"/>
      <c r="AYJ30" s="121"/>
      <c r="AYK30" s="121"/>
      <c r="AYL30" s="121"/>
      <c r="AYM30" s="121"/>
      <c r="AYN30" s="121"/>
      <c r="AYO30" s="121"/>
      <c r="AYP30" s="121"/>
      <c r="AYQ30" s="121"/>
      <c r="AYR30" s="121"/>
      <c r="AYS30" s="121"/>
      <c r="AYT30" s="121"/>
      <c r="AYU30" s="121"/>
      <c r="AYV30" s="121"/>
      <c r="AYW30" s="121"/>
      <c r="AYX30" s="121"/>
      <c r="AYY30" s="121"/>
      <c r="AYZ30" s="121"/>
      <c r="AZA30" s="121"/>
      <c r="AZB30" s="121"/>
      <c r="AZC30" s="121"/>
      <c r="AZD30" s="121"/>
      <c r="AZE30" s="121"/>
      <c r="AZF30" s="121"/>
      <c r="AZG30" s="121"/>
      <c r="AZH30" s="121"/>
      <c r="AZI30" s="121"/>
      <c r="AZJ30" s="121"/>
      <c r="AZK30" s="121"/>
      <c r="AZL30" s="121"/>
      <c r="AZM30" s="121"/>
      <c r="AZN30" s="121"/>
      <c r="AZO30" s="121"/>
      <c r="AZP30" s="121"/>
      <c r="AZQ30" s="121"/>
      <c r="AZR30" s="121"/>
      <c r="AZS30" s="121"/>
      <c r="AZT30" s="121"/>
      <c r="AZU30" s="121"/>
      <c r="AZV30" s="121"/>
      <c r="AZW30" s="121"/>
      <c r="AZX30" s="121"/>
      <c r="AZY30" s="121"/>
      <c r="AZZ30" s="121"/>
      <c r="BAA30" s="121"/>
      <c r="BAB30" s="121"/>
      <c r="BAC30" s="121"/>
      <c r="BAD30" s="121"/>
      <c r="BAE30" s="121"/>
      <c r="BAF30" s="121"/>
      <c r="BAG30" s="121"/>
      <c r="BAH30" s="121"/>
      <c r="BAI30" s="121"/>
      <c r="BAJ30" s="121"/>
      <c r="BAK30" s="121"/>
      <c r="BAL30" s="121"/>
      <c r="BAM30" s="121"/>
      <c r="BAN30" s="121"/>
      <c r="BAO30" s="121"/>
      <c r="BAP30" s="121"/>
      <c r="BAQ30" s="121"/>
      <c r="BAR30" s="121"/>
      <c r="BAS30" s="121"/>
      <c r="BAT30" s="121"/>
      <c r="BAU30" s="121"/>
      <c r="BAV30" s="121"/>
      <c r="BAW30" s="121"/>
      <c r="BAX30" s="121"/>
      <c r="BAY30" s="121"/>
      <c r="BAZ30" s="121"/>
      <c r="BBA30" s="121"/>
      <c r="BBB30" s="121"/>
      <c r="BBC30" s="121"/>
      <c r="BBD30" s="121"/>
      <c r="BBE30" s="121"/>
      <c r="BBF30" s="121"/>
      <c r="BBG30" s="121"/>
      <c r="BBH30" s="121"/>
      <c r="BBI30" s="121"/>
      <c r="BBJ30" s="121"/>
      <c r="BBK30" s="121"/>
      <c r="BBL30" s="121"/>
      <c r="BBM30" s="121"/>
      <c r="BBN30" s="121"/>
      <c r="BBO30" s="121"/>
      <c r="BBP30" s="121"/>
      <c r="BBQ30" s="121"/>
      <c r="BBR30" s="121"/>
      <c r="BBS30" s="121"/>
      <c r="BBT30" s="121"/>
      <c r="BBU30" s="121"/>
      <c r="BBV30" s="121"/>
      <c r="BBW30" s="121"/>
      <c r="BBX30" s="121"/>
      <c r="BBY30" s="121"/>
      <c r="BBZ30" s="121"/>
      <c r="BCA30" s="121"/>
      <c r="BCB30" s="121"/>
      <c r="BCC30" s="121"/>
      <c r="BCD30" s="121"/>
      <c r="BCE30" s="121"/>
      <c r="BCF30" s="121"/>
      <c r="BCG30" s="121"/>
      <c r="BCH30" s="121"/>
      <c r="BCI30" s="121"/>
      <c r="BCJ30" s="121"/>
      <c r="BCK30" s="121"/>
      <c r="BCL30" s="121"/>
      <c r="BCM30" s="121"/>
      <c r="BCN30" s="121"/>
      <c r="BCO30" s="121"/>
      <c r="BCP30" s="121"/>
      <c r="BCQ30" s="121"/>
      <c r="BCR30" s="121"/>
      <c r="BCS30" s="121"/>
      <c r="BCT30" s="121"/>
      <c r="BCU30" s="121"/>
      <c r="BCV30" s="121"/>
      <c r="BCW30" s="121"/>
      <c r="BCX30" s="121"/>
      <c r="BCY30" s="121"/>
      <c r="BCZ30" s="121"/>
      <c r="BDA30" s="121"/>
      <c r="BDB30" s="121"/>
      <c r="BDC30" s="121"/>
      <c r="BDD30" s="121"/>
      <c r="BDE30" s="121"/>
      <c r="BDF30" s="121"/>
      <c r="BDG30" s="121"/>
      <c r="BDH30" s="121"/>
      <c r="BDI30" s="121"/>
      <c r="BDJ30" s="121"/>
      <c r="BDK30" s="121"/>
      <c r="BDL30" s="121"/>
      <c r="BDM30" s="121"/>
      <c r="BDN30" s="121"/>
      <c r="BDO30" s="121"/>
      <c r="BDP30" s="121"/>
      <c r="BDQ30" s="121"/>
      <c r="BDR30" s="121"/>
      <c r="BDS30" s="121"/>
      <c r="BDT30" s="121"/>
      <c r="BDU30" s="121"/>
      <c r="BDV30" s="121"/>
      <c r="BDW30" s="121"/>
      <c r="BDX30" s="121"/>
      <c r="BDY30" s="121"/>
      <c r="BDZ30" s="121"/>
      <c r="BEA30" s="121"/>
      <c r="BEB30" s="121"/>
      <c r="BEC30" s="121"/>
      <c r="BED30" s="121"/>
      <c r="BEE30" s="121"/>
      <c r="BEF30" s="121"/>
      <c r="BEG30" s="121"/>
      <c r="BEH30" s="121"/>
      <c r="BEI30" s="121"/>
      <c r="BEJ30" s="121"/>
      <c r="BEK30" s="121"/>
      <c r="BEL30" s="121"/>
      <c r="BEM30" s="121"/>
      <c r="BEN30" s="121"/>
      <c r="BEO30" s="121"/>
      <c r="BEP30" s="121"/>
      <c r="BEQ30" s="121"/>
      <c r="BER30" s="121"/>
      <c r="BES30" s="121"/>
      <c r="BET30" s="121"/>
      <c r="BEU30" s="121"/>
      <c r="BEV30" s="121"/>
      <c r="BEW30" s="121"/>
      <c r="BEX30" s="121"/>
      <c r="BEY30" s="121"/>
      <c r="BEZ30" s="121"/>
      <c r="BFA30" s="121"/>
      <c r="BFB30" s="121"/>
      <c r="BFC30" s="121"/>
      <c r="BFD30" s="121"/>
      <c r="BFE30" s="121"/>
      <c r="BFF30" s="121"/>
      <c r="BFG30" s="121"/>
      <c r="BFH30" s="121"/>
      <c r="BFI30" s="121"/>
      <c r="BFJ30" s="121"/>
      <c r="BFK30" s="121"/>
      <c r="BFL30" s="121"/>
      <c r="BFM30" s="121"/>
      <c r="BFN30" s="121"/>
      <c r="BFO30" s="121"/>
      <c r="BFP30" s="121"/>
      <c r="BFQ30" s="121"/>
      <c r="BFR30" s="121"/>
      <c r="BFS30" s="121"/>
      <c r="BFT30" s="121"/>
      <c r="BFU30" s="121"/>
      <c r="BFV30" s="121"/>
      <c r="BFW30" s="121"/>
      <c r="BFX30" s="121"/>
      <c r="BFY30" s="121"/>
      <c r="BFZ30" s="121"/>
      <c r="BGA30" s="121"/>
      <c r="BGB30" s="121"/>
      <c r="BGC30" s="121"/>
      <c r="BGD30" s="121"/>
      <c r="BGE30" s="121"/>
      <c r="BGF30" s="121"/>
      <c r="BGG30" s="121"/>
      <c r="BGH30" s="121"/>
      <c r="BGI30" s="121"/>
      <c r="BGJ30" s="121"/>
      <c r="BGK30" s="121"/>
      <c r="BGL30" s="121"/>
      <c r="BGM30" s="121"/>
      <c r="BGN30" s="121"/>
      <c r="BGO30" s="121"/>
      <c r="BGP30" s="121"/>
      <c r="BGQ30" s="121"/>
      <c r="BGR30" s="121"/>
      <c r="BGS30" s="121"/>
      <c r="BGT30" s="121"/>
      <c r="BGU30" s="121"/>
      <c r="BGV30" s="121"/>
      <c r="BGW30" s="121"/>
      <c r="BGX30" s="121"/>
      <c r="BGY30" s="121"/>
      <c r="BGZ30" s="121"/>
      <c r="BHA30" s="121"/>
      <c r="BHB30" s="121"/>
      <c r="BHC30" s="121"/>
      <c r="BHD30" s="121"/>
      <c r="BHE30" s="121"/>
      <c r="BHF30" s="121"/>
      <c r="BHG30" s="121"/>
      <c r="BHH30" s="121"/>
      <c r="BHI30" s="121"/>
      <c r="BHJ30" s="121"/>
      <c r="BHK30" s="121"/>
      <c r="BHL30" s="121"/>
      <c r="BHM30" s="121"/>
      <c r="BHN30" s="121"/>
      <c r="BHO30" s="121"/>
      <c r="BHP30" s="121"/>
      <c r="BHQ30" s="121"/>
      <c r="BHR30" s="121"/>
      <c r="BHS30" s="121"/>
      <c r="BHT30" s="121"/>
      <c r="BHU30" s="121"/>
      <c r="BHV30" s="121"/>
      <c r="BHW30" s="121"/>
      <c r="BHX30" s="121"/>
      <c r="BHY30" s="121"/>
      <c r="BHZ30" s="121"/>
      <c r="BIA30" s="121"/>
      <c r="BIB30" s="121"/>
      <c r="BIC30" s="121"/>
      <c r="BID30" s="121"/>
      <c r="BIE30" s="121"/>
      <c r="BIF30" s="121"/>
      <c r="BIG30" s="121"/>
      <c r="BIH30" s="121"/>
      <c r="BII30" s="121"/>
      <c r="BIJ30" s="121"/>
      <c r="BIK30" s="121"/>
      <c r="BIL30" s="121"/>
      <c r="BIM30" s="121"/>
      <c r="BIN30" s="121"/>
      <c r="BIO30" s="121"/>
      <c r="BIP30" s="121"/>
      <c r="BIQ30" s="121"/>
      <c r="BIR30" s="121"/>
      <c r="BIS30" s="121"/>
      <c r="BIT30" s="121"/>
      <c r="BIU30" s="121"/>
      <c r="BIV30" s="121"/>
      <c r="BIW30" s="121"/>
      <c r="BIX30" s="121"/>
      <c r="BIY30" s="121"/>
      <c r="BIZ30" s="121"/>
      <c r="BJA30" s="121"/>
      <c r="BJB30" s="121"/>
      <c r="BJC30" s="121"/>
      <c r="BJD30" s="121"/>
      <c r="BJE30" s="121"/>
      <c r="BJF30" s="121"/>
      <c r="BJG30" s="121"/>
      <c r="BJH30" s="121"/>
      <c r="BJI30" s="121"/>
      <c r="BJJ30" s="121"/>
      <c r="BJK30" s="121"/>
      <c r="BJL30" s="121"/>
      <c r="BJM30" s="121"/>
      <c r="BJN30" s="121"/>
      <c r="BJO30" s="121"/>
      <c r="BJP30" s="121"/>
      <c r="BJQ30" s="121"/>
      <c r="BJR30" s="121"/>
      <c r="BJS30" s="121"/>
      <c r="BJT30" s="121"/>
      <c r="BJU30" s="121"/>
      <c r="BJV30" s="121"/>
      <c r="BJW30" s="121"/>
      <c r="BJX30" s="121"/>
      <c r="BJY30" s="121"/>
      <c r="BJZ30" s="121"/>
      <c r="BKA30" s="121"/>
      <c r="BKB30" s="121"/>
      <c r="BKC30" s="121"/>
      <c r="BKD30" s="121"/>
      <c r="BKE30" s="121"/>
      <c r="BKF30" s="121"/>
      <c r="BKG30" s="121"/>
      <c r="BKH30" s="121"/>
      <c r="BKI30" s="121"/>
      <c r="BKJ30" s="121"/>
      <c r="BKK30" s="121"/>
      <c r="BKL30" s="121"/>
      <c r="BKM30" s="121"/>
      <c r="BKN30" s="121"/>
      <c r="BKO30" s="121"/>
      <c r="BKP30" s="121"/>
      <c r="BKQ30" s="121"/>
      <c r="BKR30" s="121"/>
      <c r="BKS30" s="121"/>
      <c r="BKT30" s="121"/>
      <c r="BKU30" s="121"/>
      <c r="BKV30" s="121"/>
      <c r="BKW30" s="121"/>
      <c r="BKX30" s="121"/>
      <c r="BKY30" s="121"/>
      <c r="BKZ30" s="121"/>
      <c r="BLA30" s="121"/>
      <c r="BLB30" s="121"/>
      <c r="BLC30" s="121"/>
      <c r="BLD30" s="121"/>
      <c r="BLE30" s="121"/>
      <c r="BLF30" s="121"/>
      <c r="BLG30" s="121"/>
      <c r="BLH30" s="121"/>
      <c r="BLI30" s="121"/>
      <c r="BLJ30" s="121"/>
      <c r="BLK30" s="121"/>
      <c r="BLL30" s="121"/>
      <c r="BLM30" s="121"/>
      <c r="BLN30" s="121"/>
      <c r="BLO30" s="121"/>
      <c r="BLP30" s="121"/>
      <c r="BLQ30" s="121"/>
      <c r="BLR30" s="121"/>
      <c r="BLS30" s="121"/>
      <c r="BLT30" s="121"/>
      <c r="BLU30" s="121"/>
      <c r="BLV30" s="121"/>
      <c r="BLW30" s="121"/>
      <c r="BLX30" s="121"/>
      <c r="BLY30" s="121"/>
      <c r="BLZ30" s="121"/>
      <c r="BMA30" s="121"/>
      <c r="BMB30" s="121"/>
      <c r="BMC30" s="121"/>
      <c r="BMD30" s="121"/>
      <c r="BME30" s="121"/>
      <c r="BMF30" s="121"/>
      <c r="BMG30" s="121"/>
      <c r="BMH30" s="121"/>
      <c r="BMI30" s="121"/>
      <c r="BMJ30" s="121"/>
      <c r="BMK30" s="121"/>
      <c r="BML30" s="121"/>
      <c r="BMM30" s="121"/>
      <c r="BMN30" s="121"/>
      <c r="BMO30" s="121"/>
      <c r="BMP30" s="121"/>
      <c r="BMQ30" s="121"/>
      <c r="BMR30" s="121"/>
      <c r="BMS30" s="121"/>
      <c r="BMT30" s="121"/>
      <c r="BMU30" s="121"/>
      <c r="BMV30" s="121"/>
      <c r="BMW30" s="121"/>
      <c r="BMX30" s="121"/>
      <c r="BMY30" s="121"/>
      <c r="BMZ30" s="121"/>
      <c r="BNA30" s="121"/>
      <c r="BNB30" s="121"/>
      <c r="BNC30" s="121"/>
      <c r="BND30" s="121"/>
      <c r="BNE30" s="121"/>
      <c r="BNF30" s="121"/>
      <c r="BNG30" s="121"/>
      <c r="BNH30" s="121"/>
      <c r="BNI30" s="121"/>
      <c r="BNJ30" s="121"/>
      <c r="BNK30" s="121"/>
      <c r="BNL30" s="121"/>
      <c r="BNM30" s="121"/>
      <c r="BNN30" s="121"/>
      <c r="BNO30" s="121"/>
      <c r="BNP30" s="121"/>
      <c r="BNQ30" s="121"/>
      <c r="BNR30" s="121"/>
      <c r="BNS30" s="121"/>
      <c r="BNT30" s="121"/>
      <c r="BNU30" s="121"/>
      <c r="BNV30" s="121"/>
      <c r="BNW30" s="121"/>
      <c r="BNX30" s="121"/>
      <c r="BNY30" s="121"/>
      <c r="BNZ30" s="121"/>
      <c r="BOA30" s="121"/>
      <c r="BOB30" s="121"/>
      <c r="BOC30" s="121"/>
      <c r="BOD30" s="121"/>
      <c r="BOE30" s="121"/>
      <c r="BOF30" s="121"/>
      <c r="BOG30" s="121"/>
      <c r="BOH30" s="121"/>
      <c r="BOI30" s="121"/>
      <c r="BOJ30" s="121"/>
      <c r="BOK30" s="121"/>
      <c r="BOL30" s="121"/>
      <c r="BOM30" s="121"/>
      <c r="BON30" s="121"/>
      <c r="BOO30" s="121"/>
      <c r="BOP30" s="121"/>
      <c r="BOQ30" s="121"/>
      <c r="BOR30" s="121"/>
      <c r="BOS30" s="121"/>
      <c r="BOT30" s="121"/>
      <c r="BOU30" s="121"/>
      <c r="BOV30" s="121"/>
      <c r="BOW30" s="121"/>
      <c r="BOX30" s="121"/>
      <c r="BOY30" s="121"/>
      <c r="BOZ30" s="121"/>
      <c r="BPA30" s="121"/>
      <c r="BPB30" s="121"/>
      <c r="BPC30" s="121"/>
      <c r="BPD30" s="121"/>
      <c r="BPE30" s="121"/>
      <c r="BPF30" s="121"/>
      <c r="BPG30" s="121"/>
      <c r="BPH30" s="121"/>
      <c r="BPI30" s="121"/>
      <c r="BPJ30" s="121"/>
      <c r="BPK30" s="121"/>
      <c r="BPL30" s="121"/>
      <c r="BPM30" s="121"/>
      <c r="BPN30" s="121"/>
      <c r="BPO30" s="121"/>
      <c r="BPP30" s="121"/>
      <c r="BPQ30" s="121"/>
      <c r="BPR30" s="121"/>
      <c r="BPS30" s="121"/>
      <c r="BPT30" s="121"/>
      <c r="BPU30" s="121"/>
      <c r="BPV30" s="121"/>
      <c r="BPW30" s="121"/>
      <c r="BPX30" s="121"/>
      <c r="BPY30" s="121"/>
      <c r="BPZ30" s="121"/>
      <c r="BQA30" s="121"/>
      <c r="BQB30" s="121"/>
      <c r="BQC30" s="121"/>
      <c r="BQD30" s="121"/>
      <c r="BQE30" s="121"/>
      <c r="BQF30" s="121"/>
      <c r="BQG30" s="121"/>
      <c r="BQH30" s="121"/>
      <c r="BQI30" s="121"/>
      <c r="BQJ30" s="121"/>
      <c r="BQK30" s="121"/>
      <c r="BQL30" s="121"/>
      <c r="BQM30" s="121"/>
      <c r="BQN30" s="121"/>
      <c r="BQO30" s="121"/>
      <c r="BQP30" s="121"/>
      <c r="BQQ30" s="121"/>
      <c r="BQR30" s="121"/>
      <c r="BQS30" s="121"/>
      <c r="BQT30" s="121"/>
      <c r="BQU30" s="121"/>
      <c r="BQV30" s="121"/>
      <c r="BQW30" s="121"/>
      <c r="BQX30" s="121"/>
      <c r="BQY30" s="121"/>
      <c r="BQZ30" s="121"/>
      <c r="BRA30" s="121"/>
      <c r="BRB30" s="121"/>
      <c r="BRC30" s="121"/>
      <c r="BRD30" s="121"/>
      <c r="BRE30" s="121"/>
      <c r="BRF30" s="121"/>
      <c r="BRG30" s="121"/>
      <c r="BRH30" s="121"/>
      <c r="BRI30" s="121"/>
      <c r="BRJ30" s="121"/>
      <c r="BRK30" s="121"/>
      <c r="BRL30" s="121"/>
      <c r="BRM30" s="121"/>
      <c r="BRN30" s="121"/>
      <c r="BRO30" s="121"/>
      <c r="BRP30" s="121"/>
      <c r="BRQ30" s="121"/>
      <c r="BRR30" s="121"/>
      <c r="BRS30" s="121"/>
      <c r="BRT30" s="121"/>
      <c r="BRU30" s="121"/>
      <c r="BRV30" s="121"/>
      <c r="BRW30" s="121"/>
      <c r="BRX30" s="121"/>
      <c r="BRY30" s="121"/>
      <c r="BRZ30" s="121"/>
      <c r="BSA30" s="121"/>
      <c r="BSB30" s="121"/>
      <c r="BSC30" s="121"/>
      <c r="BSD30" s="121"/>
      <c r="BSE30" s="121"/>
      <c r="BSF30" s="121"/>
      <c r="BSG30" s="121"/>
      <c r="BSH30" s="121"/>
      <c r="BSI30" s="121"/>
      <c r="BSJ30" s="121"/>
      <c r="BSK30" s="121"/>
      <c r="BSL30" s="121"/>
      <c r="BSM30" s="121"/>
      <c r="BSN30" s="121"/>
      <c r="BSO30" s="121"/>
      <c r="BSP30" s="121"/>
      <c r="BSQ30" s="121"/>
      <c r="BSR30" s="121"/>
      <c r="BSS30" s="121"/>
      <c r="BST30" s="121"/>
      <c r="BSU30" s="121"/>
      <c r="BSV30" s="121"/>
      <c r="BSW30" s="121"/>
      <c r="BSX30" s="121"/>
      <c r="BSY30" s="121"/>
      <c r="BSZ30" s="121"/>
      <c r="BTA30" s="121"/>
      <c r="BTB30" s="121"/>
      <c r="BTC30" s="121"/>
      <c r="BTD30" s="121"/>
      <c r="BTE30" s="121"/>
      <c r="BTF30" s="121"/>
      <c r="BTG30" s="121"/>
      <c r="BTH30" s="121"/>
      <c r="BTI30" s="121"/>
      <c r="BTJ30" s="121"/>
      <c r="BTK30" s="121"/>
      <c r="BTL30" s="121"/>
      <c r="BTM30" s="121"/>
      <c r="BTN30" s="121"/>
      <c r="BTO30" s="121"/>
      <c r="BTP30" s="121"/>
      <c r="BTQ30" s="121"/>
      <c r="BTR30" s="121"/>
      <c r="BTS30" s="121"/>
      <c r="BTT30" s="121"/>
      <c r="BTU30" s="121"/>
      <c r="BTV30" s="121"/>
      <c r="BTW30" s="121"/>
      <c r="BTX30" s="121"/>
      <c r="BTY30" s="121"/>
      <c r="BTZ30" s="121"/>
      <c r="BUA30" s="121"/>
      <c r="BUB30" s="121"/>
      <c r="BUC30" s="121"/>
      <c r="BUD30" s="121"/>
      <c r="BUE30" s="121"/>
      <c r="BUF30" s="121"/>
      <c r="BUG30" s="121"/>
      <c r="BUH30" s="121"/>
      <c r="BUI30" s="121"/>
      <c r="BUJ30" s="121"/>
      <c r="BUK30" s="121"/>
      <c r="BUL30" s="121"/>
      <c r="BUM30" s="121"/>
      <c r="BUN30" s="121"/>
      <c r="BUO30" s="121"/>
      <c r="BUP30" s="121"/>
      <c r="BUQ30" s="121"/>
      <c r="BUR30" s="121"/>
      <c r="BUS30" s="121"/>
      <c r="BUT30" s="121"/>
      <c r="BUU30" s="121"/>
      <c r="BUV30" s="121"/>
      <c r="BUW30" s="121"/>
      <c r="BUX30" s="121"/>
      <c r="BUY30" s="121"/>
      <c r="BUZ30" s="121"/>
      <c r="BVA30" s="121"/>
      <c r="BVB30" s="121"/>
      <c r="BVC30" s="121"/>
      <c r="BVD30" s="121"/>
      <c r="BVE30" s="121"/>
      <c r="BVF30" s="121"/>
      <c r="BVG30" s="121"/>
      <c r="BVH30" s="121"/>
      <c r="BVI30" s="121"/>
      <c r="BVJ30" s="121"/>
      <c r="BVK30" s="121"/>
      <c r="BVL30" s="121"/>
      <c r="BVM30" s="121"/>
      <c r="BVN30" s="121"/>
      <c r="BVO30" s="121"/>
      <c r="BVP30" s="121"/>
      <c r="BVQ30" s="121"/>
      <c r="BVR30" s="121"/>
      <c r="BVS30" s="121"/>
      <c r="BVT30" s="121"/>
      <c r="BVU30" s="121"/>
      <c r="BVV30" s="121"/>
      <c r="BVW30" s="121"/>
      <c r="BVX30" s="121"/>
      <c r="BVY30" s="121"/>
      <c r="BVZ30" s="121"/>
      <c r="BWA30" s="121"/>
      <c r="BWB30" s="121"/>
      <c r="BWC30" s="121"/>
      <c r="BWD30" s="121"/>
      <c r="BWE30" s="121"/>
      <c r="BWF30" s="121"/>
      <c r="BWG30" s="121"/>
      <c r="BWH30" s="121"/>
      <c r="BWI30" s="121"/>
      <c r="BWJ30" s="121"/>
      <c r="BWK30" s="121"/>
      <c r="BWL30" s="121"/>
      <c r="BWM30" s="121"/>
      <c r="BWN30" s="121"/>
      <c r="BWO30" s="121"/>
      <c r="BWP30" s="121"/>
      <c r="BWQ30" s="121"/>
      <c r="BWR30" s="121"/>
      <c r="BWS30" s="121"/>
      <c r="BWT30" s="121"/>
      <c r="BWU30" s="121"/>
      <c r="BWV30" s="121"/>
      <c r="BWW30" s="121"/>
      <c r="BWX30" s="121"/>
      <c r="BWY30" s="121"/>
      <c r="BWZ30" s="121"/>
      <c r="BXA30" s="121"/>
      <c r="BXB30" s="121"/>
      <c r="BXC30" s="121"/>
      <c r="BXD30" s="121"/>
      <c r="BXE30" s="121"/>
      <c r="BXF30" s="121"/>
      <c r="BXG30" s="121"/>
      <c r="BXH30" s="121"/>
      <c r="BXI30" s="121"/>
      <c r="BXJ30" s="121"/>
      <c r="BXK30" s="121"/>
      <c r="BXL30" s="121"/>
      <c r="BXM30" s="121"/>
      <c r="BXN30" s="121"/>
      <c r="BXO30" s="121"/>
      <c r="BXP30" s="121"/>
      <c r="BXQ30" s="121"/>
      <c r="BXR30" s="121"/>
      <c r="BXS30" s="121"/>
      <c r="BXT30" s="121"/>
      <c r="BXU30" s="121"/>
      <c r="BXV30" s="121"/>
      <c r="BXW30" s="121"/>
      <c r="BXX30" s="121"/>
      <c r="BXY30" s="121"/>
      <c r="BXZ30" s="121"/>
      <c r="BYA30" s="121"/>
      <c r="BYB30" s="121"/>
      <c r="BYC30" s="121"/>
      <c r="BYD30" s="121"/>
      <c r="BYE30" s="121"/>
      <c r="BYF30" s="121"/>
      <c r="BYG30" s="121"/>
      <c r="BYH30" s="121"/>
      <c r="BYI30" s="121"/>
      <c r="BYJ30" s="121"/>
      <c r="BYK30" s="121"/>
      <c r="BYL30" s="121"/>
      <c r="BYM30" s="121"/>
      <c r="BYN30" s="121"/>
      <c r="BYO30" s="121"/>
      <c r="BYP30" s="121"/>
      <c r="BYQ30" s="121"/>
      <c r="BYR30" s="121"/>
      <c r="BYS30" s="121"/>
      <c r="BYT30" s="121"/>
      <c r="BYU30" s="121"/>
      <c r="BYV30" s="121"/>
      <c r="BYW30" s="121"/>
      <c r="BYX30" s="121"/>
      <c r="BYY30" s="121"/>
      <c r="BYZ30" s="121"/>
      <c r="BZA30" s="121"/>
      <c r="BZB30" s="121"/>
      <c r="BZC30" s="121"/>
      <c r="BZD30" s="121"/>
      <c r="BZE30" s="121"/>
      <c r="BZF30" s="121"/>
      <c r="BZG30" s="121"/>
      <c r="BZH30" s="121"/>
      <c r="BZI30" s="121"/>
      <c r="BZJ30" s="121"/>
      <c r="BZK30" s="121"/>
      <c r="BZL30" s="121"/>
      <c r="BZM30" s="121"/>
      <c r="BZN30" s="121"/>
      <c r="BZO30" s="121"/>
      <c r="BZP30" s="121"/>
      <c r="BZQ30" s="121"/>
      <c r="BZR30" s="121"/>
      <c r="BZS30" s="121"/>
      <c r="BZT30" s="121"/>
      <c r="BZU30" s="121"/>
      <c r="BZV30" s="121"/>
      <c r="BZW30" s="121"/>
      <c r="BZX30" s="121"/>
      <c r="BZY30" s="121"/>
      <c r="BZZ30" s="121"/>
      <c r="CAA30" s="121"/>
      <c r="CAB30" s="121"/>
      <c r="CAC30" s="121"/>
      <c r="CAD30" s="121"/>
      <c r="CAE30" s="121"/>
      <c r="CAF30" s="121"/>
      <c r="CAG30" s="121"/>
      <c r="CAH30" s="121"/>
      <c r="CAI30" s="121"/>
      <c r="CAJ30" s="121"/>
      <c r="CAK30" s="121"/>
      <c r="CAL30" s="121"/>
      <c r="CAM30" s="121"/>
      <c r="CAN30" s="121"/>
      <c r="CAO30" s="121"/>
      <c r="CAP30" s="121"/>
      <c r="CAQ30" s="121"/>
      <c r="CAR30" s="121"/>
      <c r="CAS30" s="121"/>
      <c r="CAT30" s="121"/>
      <c r="CAU30" s="121"/>
      <c r="CAV30" s="121"/>
      <c r="CAW30" s="121"/>
      <c r="CAX30" s="121"/>
      <c r="CAY30" s="121"/>
      <c r="CAZ30" s="121"/>
      <c r="CBA30" s="121"/>
      <c r="CBB30" s="121"/>
      <c r="CBC30" s="121"/>
      <c r="CBD30" s="121"/>
      <c r="CBE30" s="121"/>
      <c r="CBF30" s="121"/>
      <c r="CBG30" s="121"/>
      <c r="CBH30" s="121"/>
      <c r="CBI30" s="121"/>
      <c r="CBJ30" s="121"/>
      <c r="CBK30" s="121"/>
      <c r="CBL30" s="121"/>
      <c r="CBM30" s="121"/>
      <c r="CBN30" s="121"/>
      <c r="CBO30" s="121"/>
      <c r="CBP30" s="121"/>
      <c r="CBQ30" s="121"/>
      <c r="CBR30" s="121"/>
      <c r="CBS30" s="121"/>
      <c r="CBT30" s="121"/>
      <c r="CBU30" s="121"/>
      <c r="CBV30" s="121"/>
      <c r="CBW30" s="121"/>
      <c r="CBX30" s="121"/>
      <c r="CBY30" s="121"/>
      <c r="CBZ30" s="121"/>
      <c r="CCA30" s="121"/>
      <c r="CCB30" s="121"/>
      <c r="CCC30" s="121"/>
      <c r="CCD30" s="121"/>
      <c r="CCE30" s="121"/>
      <c r="CCF30" s="121"/>
      <c r="CCG30" s="121"/>
      <c r="CCH30" s="121"/>
      <c r="CCI30" s="121"/>
      <c r="CCJ30" s="121"/>
      <c r="CCK30" s="121"/>
      <c r="CCL30" s="121"/>
      <c r="CCM30" s="121"/>
      <c r="CCN30" s="121"/>
      <c r="CCO30" s="121"/>
      <c r="CCP30" s="121"/>
      <c r="CCQ30" s="121"/>
      <c r="CCR30" s="121"/>
      <c r="CCS30" s="121"/>
      <c r="CCT30" s="121"/>
      <c r="CCU30" s="121"/>
      <c r="CCV30" s="121"/>
      <c r="CCW30" s="121"/>
      <c r="CCX30" s="121"/>
      <c r="CCY30" s="121"/>
      <c r="CCZ30" s="121"/>
      <c r="CDA30" s="121"/>
      <c r="CDB30" s="121"/>
      <c r="CDC30" s="121"/>
      <c r="CDD30" s="121"/>
      <c r="CDE30" s="121"/>
      <c r="CDF30" s="121"/>
      <c r="CDG30" s="121"/>
      <c r="CDH30" s="121"/>
      <c r="CDI30" s="121"/>
      <c r="CDJ30" s="121"/>
      <c r="CDK30" s="121"/>
      <c r="CDL30" s="121"/>
      <c r="CDM30" s="121"/>
      <c r="CDN30" s="121"/>
      <c r="CDO30" s="121"/>
      <c r="CDP30" s="121"/>
      <c r="CDQ30" s="121"/>
      <c r="CDR30" s="121"/>
      <c r="CDS30" s="121"/>
      <c r="CDT30" s="121"/>
      <c r="CDU30" s="121"/>
      <c r="CDV30" s="121"/>
      <c r="CDW30" s="121"/>
      <c r="CDX30" s="121"/>
      <c r="CDY30" s="121"/>
      <c r="CDZ30" s="121"/>
      <c r="CEA30" s="121"/>
      <c r="CEB30" s="121"/>
      <c r="CEC30" s="121"/>
      <c r="CED30" s="121"/>
      <c r="CEE30" s="121"/>
      <c r="CEF30" s="121"/>
      <c r="CEG30" s="121"/>
      <c r="CEH30" s="121"/>
      <c r="CEI30" s="121"/>
      <c r="CEJ30" s="121"/>
      <c r="CEK30" s="121"/>
      <c r="CEL30" s="121"/>
      <c r="CEM30" s="121"/>
      <c r="CEN30" s="121"/>
      <c r="CEO30" s="121"/>
      <c r="CEP30" s="121"/>
      <c r="CEQ30" s="121"/>
      <c r="CER30" s="121"/>
      <c r="CES30" s="121"/>
      <c r="CET30" s="121"/>
      <c r="CEU30" s="121"/>
      <c r="CEV30" s="121"/>
      <c r="CEW30" s="121"/>
      <c r="CEX30" s="121"/>
      <c r="CEY30" s="121"/>
      <c r="CEZ30" s="121"/>
      <c r="CFA30" s="121"/>
      <c r="CFB30" s="121"/>
      <c r="CFC30" s="121"/>
      <c r="CFD30" s="121"/>
      <c r="CFE30" s="121"/>
      <c r="CFF30" s="121"/>
      <c r="CFG30" s="121"/>
      <c r="CFH30" s="121"/>
      <c r="CFI30" s="121"/>
      <c r="CFJ30" s="121"/>
      <c r="CFK30" s="121"/>
      <c r="CFL30" s="121"/>
      <c r="CFM30" s="121"/>
      <c r="CFN30" s="121"/>
      <c r="CFO30" s="121"/>
      <c r="CFP30" s="121"/>
      <c r="CFQ30" s="121"/>
      <c r="CFR30" s="121"/>
      <c r="CFS30" s="121"/>
      <c r="CFT30" s="121"/>
      <c r="CFU30" s="121"/>
      <c r="CFV30" s="121"/>
      <c r="CFW30" s="121"/>
      <c r="CFX30" s="121"/>
      <c r="CFY30" s="121"/>
      <c r="CFZ30" s="121"/>
      <c r="CGA30" s="121"/>
      <c r="CGB30" s="121"/>
      <c r="CGC30" s="121"/>
      <c r="CGD30" s="121"/>
      <c r="CGE30" s="121"/>
      <c r="CGF30" s="121"/>
      <c r="CGG30" s="121"/>
      <c r="CGH30" s="121"/>
      <c r="CGI30" s="121"/>
      <c r="CGJ30" s="121"/>
      <c r="CGK30" s="121"/>
      <c r="CGL30" s="121"/>
      <c r="CGM30" s="121"/>
      <c r="CGN30" s="121"/>
      <c r="CGO30" s="121"/>
      <c r="CGP30" s="121"/>
      <c r="CGQ30" s="121"/>
      <c r="CGR30" s="121"/>
      <c r="CGS30" s="121"/>
      <c r="CGT30" s="121"/>
      <c r="CGU30" s="121"/>
      <c r="CGV30" s="121"/>
      <c r="CGW30" s="121"/>
      <c r="CGX30" s="121"/>
      <c r="CGY30" s="121"/>
      <c r="CGZ30" s="121"/>
      <c r="CHA30" s="121"/>
      <c r="CHB30" s="121"/>
      <c r="CHC30" s="121"/>
      <c r="CHD30" s="121"/>
      <c r="CHE30" s="121"/>
      <c r="CHF30" s="121"/>
      <c r="CHG30" s="121"/>
      <c r="CHH30" s="121"/>
      <c r="CHI30" s="121"/>
      <c r="CHJ30" s="121"/>
      <c r="CHK30" s="121"/>
      <c r="CHL30" s="121"/>
      <c r="CHM30" s="121"/>
      <c r="CHN30" s="121"/>
      <c r="CHO30" s="121"/>
      <c r="CHP30" s="121"/>
      <c r="CHQ30" s="121"/>
      <c r="CHR30" s="121"/>
      <c r="CHS30" s="121"/>
      <c r="CHT30" s="121"/>
      <c r="CHU30" s="121"/>
      <c r="CHV30" s="121"/>
      <c r="CHW30" s="121"/>
      <c r="CHX30" s="121"/>
      <c r="CHY30" s="121"/>
      <c r="CHZ30" s="121"/>
      <c r="CIA30" s="121"/>
      <c r="CIB30" s="121"/>
      <c r="CIC30" s="121"/>
      <c r="CID30" s="121"/>
      <c r="CIE30" s="121"/>
      <c r="CIF30" s="121"/>
      <c r="CIG30" s="121"/>
      <c r="CIH30" s="121"/>
      <c r="CII30" s="121"/>
      <c r="CIJ30" s="121"/>
      <c r="CIK30" s="121"/>
      <c r="CIL30" s="121"/>
      <c r="CIM30" s="121"/>
      <c r="CIN30" s="121"/>
      <c r="CIO30" s="121"/>
      <c r="CIP30" s="121"/>
      <c r="CIQ30" s="121"/>
      <c r="CIR30" s="121"/>
      <c r="CIS30" s="121"/>
      <c r="CIT30" s="121"/>
      <c r="CIU30" s="121"/>
      <c r="CIV30" s="121"/>
      <c r="CIW30" s="121"/>
      <c r="CIX30" s="121"/>
      <c r="CIY30" s="121"/>
      <c r="CIZ30" s="121"/>
      <c r="CJA30" s="121"/>
      <c r="CJB30" s="121"/>
      <c r="CJC30" s="121"/>
      <c r="CJD30" s="121"/>
      <c r="CJE30" s="121"/>
      <c r="CJF30" s="121"/>
      <c r="CJG30" s="121"/>
      <c r="CJH30" s="121"/>
      <c r="CJI30" s="121"/>
      <c r="CJJ30" s="121"/>
      <c r="CJK30" s="121"/>
      <c r="CJL30" s="121"/>
      <c r="CJM30" s="121"/>
      <c r="CJN30" s="121"/>
      <c r="CJO30" s="121"/>
      <c r="CJP30" s="121"/>
      <c r="CJQ30" s="121"/>
      <c r="CJR30" s="121"/>
      <c r="CJS30" s="121"/>
      <c r="CJT30" s="121"/>
      <c r="CJU30" s="121"/>
      <c r="CJV30" s="121"/>
      <c r="CJW30" s="121"/>
      <c r="CJX30" s="121"/>
      <c r="CJY30" s="121"/>
      <c r="CJZ30" s="121"/>
      <c r="CKA30" s="121"/>
      <c r="CKB30" s="121"/>
      <c r="CKC30" s="121"/>
      <c r="CKD30" s="121"/>
      <c r="CKE30" s="121"/>
      <c r="CKF30" s="121"/>
      <c r="CKG30" s="121"/>
      <c r="CKH30" s="121"/>
      <c r="CKI30" s="121"/>
      <c r="CKJ30" s="121"/>
      <c r="CKK30" s="121"/>
      <c r="CKL30" s="121"/>
      <c r="CKM30" s="121"/>
      <c r="CKN30" s="121"/>
      <c r="CKO30" s="121"/>
      <c r="CKP30" s="121"/>
      <c r="CKQ30" s="121"/>
      <c r="CKR30" s="121"/>
      <c r="CKS30" s="121"/>
      <c r="CKT30" s="121"/>
      <c r="CKU30" s="121"/>
      <c r="CKV30" s="121"/>
      <c r="CKW30" s="121"/>
      <c r="CKX30" s="121"/>
      <c r="CKY30" s="121"/>
      <c r="CKZ30" s="121"/>
      <c r="CLA30" s="121"/>
      <c r="CLB30" s="121"/>
      <c r="CLC30" s="121"/>
      <c r="CLD30" s="121"/>
      <c r="CLE30" s="121"/>
      <c r="CLF30" s="121"/>
      <c r="CLG30" s="121"/>
      <c r="CLH30" s="121"/>
      <c r="CLI30" s="121"/>
      <c r="CLJ30" s="121"/>
      <c r="CLK30" s="121"/>
      <c r="CLL30" s="121"/>
      <c r="CLM30" s="121"/>
      <c r="CLN30" s="121"/>
      <c r="CLO30" s="121"/>
      <c r="CLP30" s="121"/>
      <c r="CLQ30" s="121"/>
      <c r="CLR30" s="121"/>
      <c r="CLS30" s="121"/>
      <c r="CLT30" s="121"/>
      <c r="CLU30" s="121"/>
      <c r="CLV30" s="121"/>
      <c r="CLW30" s="121"/>
      <c r="CLX30" s="121"/>
      <c r="CLY30" s="121"/>
      <c r="CLZ30" s="121"/>
      <c r="CMA30" s="121"/>
      <c r="CMB30" s="121"/>
      <c r="CMC30" s="121"/>
      <c r="CMD30" s="121"/>
      <c r="CME30" s="121"/>
      <c r="CMF30" s="121"/>
      <c r="CMG30" s="121"/>
      <c r="CMH30" s="121"/>
      <c r="CMI30" s="121"/>
      <c r="CMJ30" s="121"/>
      <c r="CMK30" s="121"/>
      <c r="CML30" s="121"/>
      <c r="CMM30" s="121"/>
      <c r="CMN30" s="121"/>
      <c r="CMO30" s="121"/>
      <c r="CMP30" s="121"/>
      <c r="CMQ30" s="121"/>
      <c r="CMR30" s="121"/>
      <c r="CMS30" s="121"/>
      <c r="CMT30" s="121"/>
      <c r="CMU30" s="121"/>
      <c r="CMV30" s="121"/>
      <c r="CMW30" s="121"/>
      <c r="CMX30" s="121"/>
      <c r="CMY30" s="121"/>
      <c r="CMZ30" s="121"/>
      <c r="CNA30" s="121"/>
      <c r="CNB30" s="121"/>
      <c r="CNC30" s="121"/>
      <c r="CND30" s="121"/>
      <c r="CNE30" s="121"/>
      <c r="CNF30" s="121"/>
      <c r="CNG30" s="121"/>
      <c r="CNH30" s="121"/>
      <c r="CNI30" s="121"/>
      <c r="CNJ30" s="121"/>
      <c r="CNK30" s="121"/>
      <c r="CNL30" s="121"/>
      <c r="CNM30" s="121"/>
      <c r="CNN30" s="121"/>
      <c r="CNO30" s="121"/>
      <c r="CNP30" s="121"/>
      <c r="CNQ30" s="121"/>
      <c r="CNR30" s="121"/>
      <c r="CNS30" s="121"/>
      <c r="CNT30" s="121"/>
      <c r="CNU30" s="121"/>
      <c r="CNV30" s="121"/>
      <c r="CNW30" s="121"/>
      <c r="CNX30" s="121"/>
      <c r="CNY30" s="121"/>
      <c r="CNZ30" s="121"/>
      <c r="COA30" s="121"/>
      <c r="COB30" s="121"/>
      <c r="COC30" s="121"/>
      <c r="COD30" s="121"/>
      <c r="COE30" s="121"/>
      <c r="COF30" s="121"/>
      <c r="COG30" s="121"/>
      <c r="COH30" s="121"/>
      <c r="COI30" s="121"/>
      <c r="COJ30" s="121"/>
      <c r="COK30" s="121"/>
      <c r="COL30" s="121"/>
      <c r="COM30" s="121"/>
      <c r="CON30" s="121"/>
      <c r="COO30" s="121"/>
      <c r="COP30" s="121"/>
      <c r="COQ30" s="121"/>
      <c r="COR30" s="121"/>
      <c r="COS30" s="121"/>
      <c r="COT30" s="121"/>
      <c r="COU30" s="121"/>
      <c r="COV30" s="121"/>
      <c r="COW30" s="121"/>
      <c r="COX30" s="121"/>
      <c r="COY30" s="121"/>
      <c r="COZ30" s="121"/>
      <c r="CPA30" s="121"/>
      <c r="CPB30" s="121"/>
      <c r="CPC30" s="121"/>
      <c r="CPD30" s="121"/>
      <c r="CPE30" s="121"/>
      <c r="CPF30" s="121"/>
      <c r="CPG30" s="121"/>
      <c r="CPH30" s="121"/>
      <c r="CPI30" s="121"/>
      <c r="CPJ30" s="121"/>
      <c r="CPK30" s="121"/>
      <c r="CPL30" s="121"/>
      <c r="CPM30" s="121"/>
      <c r="CPN30" s="121"/>
      <c r="CPO30" s="121"/>
      <c r="CPP30" s="121"/>
      <c r="CPQ30" s="121"/>
      <c r="CPR30" s="121"/>
      <c r="CPS30" s="121"/>
      <c r="CPT30" s="121"/>
      <c r="CPU30" s="121"/>
      <c r="CPV30" s="121"/>
      <c r="CPW30" s="121"/>
      <c r="CPX30" s="121"/>
      <c r="CPY30" s="121"/>
      <c r="CPZ30" s="121"/>
      <c r="CQA30" s="121"/>
      <c r="CQB30" s="121"/>
      <c r="CQC30" s="121"/>
      <c r="CQD30" s="121"/>
      <c r="CQE30" s="121"/>
      <c r="CQF30" s="121"/>
      <c r="CQG30" s="121"/>
      <c r="CQH30" s="121"/>
      <c r="CQI30" s="121"/>
      <c r="CQJ30" s="121"/>
      <c r="CQK30" s="121"/>
      <c r="CQL30" s="121"/>
      <c r="CQM30" s="121"/>
      <c r="CQN30" s="121"/>
      <c r="CQO30" s="121"/>
      <c r="CQP30" s="121"/>
      <c r="CQQ30" s="121"/>
      <c r="CQR30" s="121"/>
      <c r="CQS30" s="121"/>
      <c r="CQT30" s="121"/>
      <c r="CQU30" s="121"/>
      <c r="CQV30" s="121"/>
      <c r="CQW30" s="121"/>
      <c r="CQX30" s="121"/>
      <c r="CQY30" s="121"/>
      <c r="CQZ30" s="121"/>
      <c r="CRA30" s="121"/>
      <c r="CRB30" s="121"/>
      <c r="CRC30" s="121"/>
      <c r="CRD30" s="121"/>
      <c r="CRE30" s="121"/>
      <c r="CRF30" s="121"/>
      <c r="CRG30" s="121"/>
      <c r="CRH30" s="121"/>
      <c r="CRI30" s="121"/>
      <c r="CRJ30" s="121"/>
      <c r="CRK30" s="121"/>
      <c r="CRL30" s="121"/>
      <c r="CRM30" s="121"/>
      <c r="CRN30" s="121"/>
      <c r="CRO30" s="121"/>
      <c r="CRP30" s="121"/>
      <c r="CRQ30" s="121"/>
      <c r="CRR30" s="121"/>
      <c r="CRS30" s="121"/>
      <c r="CRT30" s="121"/>
      <c r="CRU30" s="121"/>
      <c r="CRV30" s="121"/>
      <c r="CRW30" s="121"/>
      <c r="CRX30" s="121"/>
      <c r="CRY30" s="121"/>
      <c r="CRZ30" s="121"/>
      <c r="CSA30" s="121"/>
      <c r="CSB30" s="121"/>
      <c r="CSC30" s="121"/>
      <c r="CSD30" s="121"/>
      <c r="CSE30" s="121"/>
      <c r="CSF30" s="121"/>
      <c r="CSG30" s="121"/>
      <c r="CSH30" s="121"/>
      <c r="CSI30" s="121"/>
      <c r="CSJ30" s="121"/>
      <c r="CSK30" s="121"/>
      <c r="CSL30" s="121"/>
      <c r="CSM30" s="121"/>
      <c r="CSN30" s="121"/>
      <c r="CSO30" s="121"/>
      <c r="CSP30" s="121"/>
      <c r="CSQ30" s="121"/>
      <c r="CSR30" s="121"/>
      <c r="CSS30" s="121"/>
      <c r="CST30" s="121"/>
      <c r="CSU30" s="121"/>
      <c r="CSV30" s="121"/>
      <c r="CSW30" s="121"/>
      <c r="CSX30" s="121"/>
      <c r="CSY30" s="121"/>
      <c r="CSZ30" s="121"/>
      <c r="CTA30" s="121"/>
      <c r="CTB30" s="121"/>
      <c r="CTC30" s="121"/>
      <c r="CTD30" s="121"/>
      <c r="CTE30" s="121"/>
      <c r="CTF30" s="121"/>
      <c r="CTG30" s="121"/>
      <c r="CTH30" s="121"/>
      <c r="CTI30" s="121"/>
      <c r="CTJ30" s="121"/>
      <c r="CTK30" s="121"/>
      <c r="CTL30" s="121"/>
      <c r="CTM30" s="121"/>
      <c r="CTN30" s="121"/>
      <c r="CTO30" s="121"/>
      <c r="CTP30" s="121"/>
      <c r="CTQ30" s="121"/>
      <c r="CTR30" s="121"/>
      <c r="CTS30" s="121"/>
      <c r="CTT30" s="121"/>
      <c r="CTU30" s="121"/>
      <c r="CTV30" s="121"/>
      <c r="CTW30" s="121"/>
      <c r="CTX30" s="121"/>
      <c r="CTY30" s="121"/>
      <c r="CTZ30" s="121"/>
      <c r="CUA30" s="121"/>
      <c r="CUB30" s="121"/>
      <c r="CUC30" s="121"/>
      <c r="CUD30" s="121"/>
      <c r="CUE30" s="121"/>
      <c r="CUF30" s="121"/>
      <c r="CUG30" s="121"/>
      <c r="CUH30" s="121"/>
      <c r="CUI30" s="121"/>
      <c r="CUJ30" s="121"/>
      <c r="CUK30" s="121"/>
      <c r="CUL30" s="121"/>
      <c r="CUM30" s="121"/>
      <c r="CUN30" s="121"/>
      <c r="CUO30" s="121"/>
      <c r="CUP30" s="121"/>
      <c r="CUQ30" s="121"/>
      <c r="CUR30" s="121"/>
      <c r="CUS30" s="121"/>
      <c r="CUT30" s="121"/>
      <c r="CUU30" s="121"/>
      <c r="CUV30" s="121"/>
      <c r="CUW30" s="121"/>
      <c r="CUX30" s="121"/>
      <c r="CUY30" s="121"/>
      <c r="CUZ30" s="121"/>
      <c r="CVA30" s="121"/>
      <c r="CVB30" s="121"/>
      <c r="CVC30" s="121"/>
      <c r="CVD30" s="121"/>
      <c r="CVE30" s="121"/>
      <c r="CVF30" s="121"/>
      <c r="CVG30" s="121"/>
      <c r="CVH30" s="121"/>
      <c r="CVI30" s="121"/>
      <c r="CVJ30" s="121"/>
      <c r="CVK30" s="121"/>
      <c r="CVL30" s="121"/>
      <c r="CVM30" s="121"/>
      <c r="CVN30" s="121"/>
      <c r="CVO30" s="121"/>
      <c r="CVP30" s="121"/>
      <c r="CVQ30" s="121"/>
      <c r="CVR30" s="121"/>
      <c r="CVS30" s="121"/>
      <c r="CVT30" s="121"/>
      <c r="CVU30" s="121"/>
      <c r="CVV30" s="121"/>
      <c r="CVW30" s="121"/>
      <c r="CVX30" s="121"/>
      <c r="CVY30" s="121"/>
      <c r="CVZ30" s="121"/>
      <c r="CWA30" s="121"/>
      <c r="CWB30" s="121"/>
      <c r="CWC30" s="121"/>
      <c r="CWD30" s="121"/>
      <c r="CWE30" s="121"/>
      <c r="CWF30" s="121"/>
      <c r="CWG30" s="121"/>
      <c r="CWH30" s="121"/>
      <c r="CWI30" s="121"/>
      <c r="CWJ30" s="121"/>
      <c r="CWK30" s="121"/>
      <c r="CWL30" s="121"/>
      <c r="CWM30" s="121"/>
      <c r="CWN30" s="121"/>
      <c r="CWO30" s="121"/>
      <c r="CWP30" s="121"/>
      <c r="CWQ30" s="121"/>
      <c r="CWR30" s="121"/>
      <c r="CWS30" s="121"/>
      <c r="CWT30" s="121"/>
      <c r="CWU30" s="121"/>
      <c r="CWV30" s="121"/>
      <c r="CWW30" s="121"/>
      <c r="CWX30" s="121"/>
      <c r="CWY30" s="121"/>
      <c r="CWZ30" s="121"/>
      <c r="CXA30" s="121"/>
      <c r="CXB30" s="121"/>
      <c r="CXC30" s="121"/>
      <c r="CXD30" s="121"/>
      <c r="CXE30" s="121"/>
      <c r="CXF30" s="121"/>
      <c r="CXG30" s="121"/>
      <c r="CXH30" s="121"/>
      <c r="CXI30" s="121"/>
      <c r="CXJ30" s="121"/>
      <c r="CXK30" s="121"/>
      <c r="CXL30" s="121"/>
      <c r="CXM30" s="121"/>
      <c r="CXN30" s="121"/>
      <c r="CXO30" s="121"/>
      <c r="CXP30" s="121"/>
      <c r="CXQ30" s="121"/>
      <c r="CXR30" s="121"/>
      <c r="CXS30" s="121"/>
      <c r="CXT30" s="121"/>
      <c r="CXU30" s="121"/>
      <c r="CXV30" s="121"/>
      <c r="CXW30" s="121"/>
      <c r="CXX30" s="121"/>
      <c r="CXY30" s="121"/>
      <c r="CXZ30" s="121"/>
      <c r="CYA30" s="121"/>
      <c r="CYB30" s="121"/>
      <c r="CYC30" s="121"/>
      <c r="CYD30" s="121"/>
      <c r="CYE30" s="121"/>
      <c r="CYF30" s="121"/>
      <c r="CYG30" s="121"/>
      <c r="CYH30" s="121"/>
      <c r="CYI30" s="121"/>
      <c r="CYJ30" s="121"/>
      <c r="CYK30" s="121"/>
      <c r="CYL30" s="121"/>
      <c r="CYM30" s="121"/>
      <c r="CYN30" s="121"/>
      <c r="CYO30" s="121"/>
      <c r="CYP30" s="121"/>
      <c r="CYQ30" s="121"/>
      <c r="CYR30" s="121"/>
      <c r="CYS30" s="121"/>
      <c r="CYT30" s="121"/>
      <c r="CYU30" s="121"/>
      <c r="CYV30" s="121"/>
      <c r="CYW30" s="121"/>
      <c r="CYX30" s="121"/>
      <c r="CYY30" s="121"/>
      <c r="CYZ30" s="121"/>
      <c r="CZA30" s="121"/>
      <c r="CZB30" s="121"/>
      <c r="CZC30" s="121"/>
      <c r="CZD30" s="121"/>
      <c r="CZE30" s="121"/>
      <c r="CZF30" s="121"/>
      <c r="CZG30" s="121"/>
      <c r="CZH30" s="121"/>
      <c r="CZI30" s="121"/>
      <c r="CZJ30" s="121"/>
      <c r="CZK30" s="121"/>
      <c r="CZL30" s="121"/>
      <c r="CZM30" s="121"/>
      <c r="CZN30" s="121"/>
      <c r="CZO30" s="121"/>
      <c r="CZP30" s="121"/>
      <c r="CZQ30" s="121"/>
      <c r="CZR30" s="121"/>
      <c r="CZS30" s="121"/>
      <c r="CZT30" s="121"/>
      <c r="CZU30" s="121"/>
      <c r="CZV30" s="121"/>
      <c r="CZW30" s="121"/>
      <c r="CZX30" s="121"/>
      <c r="CZY30" s="121"/>
      <c r="CZZ30" s="121"/>
      <c r="DAA30" s="121"/>
      <c r="DAB30" s="121"/>
      <c r="DAC30" s="121"/>
      <c r="DAD30" s="121"/>
      <c r="DAE30" s="121"/>
      <c r="DAF30" s="121"/>
      <c r="DAG30" s="121"/>
      <c r="DAH30" s="121"/>
      <c r="DAI30" s="121"/>
      <c r="DAJ30" s="121"/>
      <c r="DAK30" s="121"/>
      <c r="DAL30" s="121"/>
      <c r="DAM30" s="121"/>
      <c r="DAN30" s="121"/>
      <c r="DAO30" s="121"/>
      <c r="DAP30" s="121"/>
      <c r="DAQ30" s="121"/>
      <c r="DAR30" s="121"/>
      <c r="DAS30" s="121"/>
      <c r="DAT30" s="121"/>
      <c r="DAU30" s="121"/>
      <c r="DAV30" s="121"/>
      <c r="DAW30" s="121"/>
      <c r="DAX30" s="121"/>
      <c r="DAY30" s="121"/>
      <c r="DAZ30" s="121"/>
      <c r="DBA30" s="121"/>
      <c r="DBB30" s="121"/>
      <c r="DBC30" s="121"/>
      <c r="DBD30" s="121"/>
      <c r="DBE30" s="121"/>
      <c r="DBF30" s="121"/>
      <c r="DBG30" s="121"/>
      <c r="DBH30" s="121"/>
      <c r="DBI30" s="121"/>
      <c r="DBJ30" s="121"/>
      <c r="DBK30" s="121"/>
      <c r="DBL30" s="121"/>
      <c r="DBM30" s="121"/>
      <c r="DBN30" s="121"/>
      <c r="DBO30" s="121"/>
      <c r="DBP30" s="121"/>
      <c r="DBQ30" s="121"/>
      <c r="DBR30" s="121"/>
      <c r="DBS30" s="121"/>
      <c r="DBT30" s="121"/>
      <c r="DBU30" s="121"/>
      <c r="DBV30" s="121"/>
      <c r="DBW30" s="121"/>
      <c r="DBX30" s="121"/>
      <c r="DBY30" s="121"/>
      <c r="DBZ30" s="121"/>
      <c r="DCA30" s="121"/>
      <c r="DCB30" s="121"/>
      <c r="DCC30" s="121"/>
      <c r="DCD30" s="121"/>
      <c r="DCE30" s="121"/>
      <c r="DCF30" s="121"/>
      <c r="DCG30" s="121"/>
      <c r="DCH30" s="121"/>
      <c r="DCI30" s="121"/>
      <c r="DCJ30" s="121"/>
      <c r="DCK30" s="121"/>
      <c r="DCL30" s="121"/>
      <c r="DCM30" s="121"/>
      <c r="DCN30" s="121"/>
      <c r="DCO30" s="121"/>
      <c r="DCP30" s="121"/>
      <c r="DCQ30" s="121"/>
      <c r="DCR30" s="121"/>
      <c r="DCS30" s="121"/>
      <c r="DCT30" s="121"/>
      <c r="DCU30" s="121"/>
      <c r="DCV30" s="121"/>
      <c r="DCW30" s="121"/>
      <c r="DCX30" s="121"/>
      <c r="DCY30" s="121"/>
      <c r="DCZ30" s="121"/>
      <c r="DDA30" s="121"/>
      <c r="DDB30" s="121"/>
      <c r="DDC30" s="121"/>
      <c r="DDD30" s="121"/>
      <c r="DDE30" s="121"/>
      <c r="DDF30" s="121"/>
      <c r="DDG30" s="121"/>
      <c r="DDH30" s="121"/>
      <c r="DDI30" s="121"/>
      <c r="DDJ30" s="121"/>
      <c r="DDK30" s="121"/>
      <c r="DDL30" s="121"/>
      <c r="DDM30" s="121"/>
      <c r="DDN30" s="121"/>
      <c r="DDO30" s="121"/>
      <c r="DDP30" s="121"/>
      <c r="DDQ30" s="121"/>
      <c r="DDR30" s="121"/>
      <c r="DDS30" s="121"/>
      <c r="DDT30" s="121"/>
      <c r="DDU30" s="121"/>
      <c r="DDV30" s="121"/>
      <c r="DDW30" s="121"/>
      <c r="DDX30" s="121"/>
      <c r="DDY30" s="121"/>
      <c r="DDZ30" s="121"/>
      <c r="DEA30" s="121"/>
      <c r="DEB30" s="121"/>
      <c r="DEC30" s="121"/>
      <c r="DED30" s="121"/>
      <c r="DEE30" s="121"/>
      <c r="DEF30" s="121"/>
      <c r="DEG30" s="121"/>
      <c r="DEH30" s="121"/>
      <c r="DEI30" s="121"/>
      <c r="DEJ30" s="121"/>
      <c r="DEK30" s="121"/>
      <c r="DEL30" s="121"/>
      <c r="DEM30" s="121"/>
      <c r="DEN30" s="121"/>
      <c r="DEO30" s="121"/>
      <c r="DEP30" s="121"/>
      <c r="DEQ30" s="121"/>
      <c r="DER30" s="121"/>
      <c r="DES30" s="121"/>
      <c r="DET30" s="121"/>
      <c r="DEU30" s="121"/>
      <c r="DEV30" s="121"/>
      <c r="DEW30" s="121"/>
      <c r="DEX30" s="121"/>
      <c r="DEY30" s="121"/>
      <c r="DEZ30" s="121"/>
      <c r="DFA30" s="121"/>
      <c r="DFB30" s="121"/>
      <c r="DFC30" s="121"/>
      <c r="DFD30" s="121"/>
      <c r="DFE30" s="121"/>
      <c r="DFF30" s="121"/>
      <c r="DFG30" s="121"/>
      <c r="DFH30" s="121"/>
      <c r="DFI30" s="121"/>
      <c r="DFJ30" s="121"/>
      <c r="DFK30" s="121"/>
      <c r="DFL30" s="121"/>
      <c r="DFM30" s="121"/>
      <c r="DFN30" s="121"/>
      <c r="DFO30" s="121"/>
      <c r="DFP30" s="121"/>
      <c r="DFQ30" s="121"/>
      <c r="DFR30" s="121"/>
      <c r="DFS30" s="121"/>
      <c r="DFT30" s="121"/>
      <c r="DFU30" s="121"/>
      <c r="DFV30" s="121"/>
      <c r="DFW30" s="121"/>
      <c r="DFX30" s="121"/>
      <c r="DFY30" s="121"/>
      <c r="DFZ30" s="121"/>
      <c r="DGA30" s="121"/>
      <c r="DGB30" s="121"/>
      <c r="DGC30" s="121"/>
      <c r="DGD30" s="121"/>
      <c r="DGE30" s="121"/>
      <c r="DGF30" s="121"/>
      <c r="DGG30" s="121"/>
      <c r="DGH30" s="121"/>
      <c r="DGI30" s="121"/>
      <c r="DGJ30" s="121"/>
      <c r="DGK30" s="121"/>
      <c r="DGL30" s="121"/>
      <c r="DGM30" s="121"/>
      <c r="DGN30" s="121"/>
      <c r="DGO30" s="121"/>
      <c r="DGP30" s="121"/>
      <c r="DGQ30" s="121"/>
      <c r="DGR30" s="121"/>
      <c r="DGS30" s="121"/>
      <c r="DGT30" s="121"/>
      <c r="DGU30" s="121"/>
      <c r="DGV30" s="121"/>
      <c r="DGW30" s="121"/>
      <c r="DGX30" s="121"/>
      <c r="DGY30" s="121"/>
      <c r="DGZ30" s="121"/>
      <c r="DHA30" s="121"/>
      <c r="DHB30" s="121"/>
      <c r="DHC30" s="121"/>
      <c r="DHD30" s="121"/>
      <c r="DHE30" s="121"/>
      <c r="DHF30" s="121"/>
      <c r="DHG30" s="121"/>
      <c r="DHH30" s="121"/>
      <c r="DHI30" s="121"/>
      <c r="DHJ30" s="121"/>
      <c r="DHK30" s="121"/>
      <c r="DHL30" s="121"/>
      <c r="DHM30" s="121"/>
      <c r="DHN30" s="121"/>
      <c r="DHO30" s="121"/>
      <c r="DHP30" s="121"/>
      <c r="DHQ30" s="121"/>
      <c r="DHR30" s="121"/>
      <c r="DHS30" s="121"/>
      <c r="DHT30" s="121"/>
      <c r="DHU30" s="121"/>
      <c r="DHV30" s="121"/>
      <c r="DHW30" s="121"/>
      <c r="DHX30" s="121"/>
      <c r="DHY30" s="121"/>
      <c r="DHZ30" s="121"/>
      <c r="DIA30" s="121"/>
      <c r="DIB30" s="121"/>
      <c r="DIC30" s="121"/>
      <c r="DID30" s="121"/>
      <c r="DIE30" s="121"/>
      <c r="DIF30" s="121"/>
      <c r="DIG30" s="121"/>
      <c r="DIH30" s="121"/>
      <c r="DII30" s="121"/>
      <c r="DIJ30" s="121"/>
      <c r="DIK30" s="121"/>
      <c r="DIL30" s="121"/>
      <c r="DIM30" s="121"/>
      <c r="DIN30" s="121"/>
      <c r="DIO30" s="121"/>
      <c r="DIP30" s="121"/>
      <c r="DIQ30" s="121"/>
      <c r="DIR30" s="121"/>
      <c r="DIS30" s="121"/>
      <c r="DIT30" s="121"/>
      <c r="DIU30" s="121"/>
      <c r="DIV30" s="121"/>
      <c r="DIW30" s="121"/>
      <c r="DIX30" s="121"/>
      <c r="DIY30" s="121"/>
      <c r="DIZ30" s="121"/>
      <c r="DJA30" s="121"/>
      <c r="DJB30" s="121"/>
      <c r="DJC30" s="121"/>
      <c r="DJD30" s="121"/>
      <c r="DJE30" s="121"/>
      <c r="DJF30" s="121"/>
      <c r="DJG30" s="121"/>
      <c r="DJH30" s="121"/>
      <c r="DJI30" s="121"/>
      <c r="DJJ30" s="121"/>
      <c r="DJK30" s="121"/>
      <c r="DJL30" s="121"/>
      <c r="DJM30" s="121"/>
      <c r="DJN30" s="121"/>
      <c r="DJO30" s="121"/>
      <c r="DJP30" s="121"/>
      <c r="DJQ30" s="121"/>
      <c r="DJR30" s="121"/>
      <c r="DJS30" s="121"/>
      <c r="DJT30" s="121"/>
      <c r="DJU30" s="121"/>
      <c r="DJV30" s="121"/>
      <c r="DJW30" s="121"/>
      <c r="DJX30" s="121"/>
      <c r="DJY30" s="121"/>
      <c r="DJZ30" s="121"/>
      <c r="DKA30" s="121"/>
      <c r="DKB30" s="121"/>
      <c r="DKC30" s="121"/>
      <c r="DKD30" s="121"/>
      <c r="DKE30" s="121"/>
      <c r="DKF30" s="121"/>
      <c r="DKG30" s="121"/>
      <c r="DKH30" s="121"/>
      <c r="DKI30" s="121"/>
      <c r="DKJ30" s="121"/>
      <c r="DKK30" s="121"/>
      <c r="DKL30" s="121"/>
      <c r="DKM30" s="121"/>
      <c r="DKN30" s="121"/>
      <c r="DKO30" s="121"/>
      <c r="DKP30" s="121"/>
      <c r="DKQ30" s="121"/>
      <c r="DKR30" s="121"/>
      <c r="DKS30" s="121"/>
      <c r="DKT30" s="121"/>
      <c r="DKU30" s="121"/>
      <c r="DKV30" s="121"/>
      <c r="DKW30" s="121"/>
      <c r="DKX30" s="121"/>
      <c r="DKY30" s="121"/>
      <c r="DKZ30" s="121"/>
      <c r="DLA30" s="121"/>
      <c r="DLB30" s="121"/>
      <c r="DLC30" s="121"/>
      <c r="DLD30" s="121"/>
      <c r="DLE30" s="121"/>
      <c r="DLF30" s="121"/>
      <c r="DLG30" s="121"/>
      <c r="DLH30" s="121"/>
      <c r="DLI30" s="121"/>
      <c r="DLJ30" s="121"/>
      <c r="DLK30" s="121"/>
      <c r="DLL30" s="121"/>
      <c r="DLM30" s="121"/>
      <c r="DLN30" s="121"/>
      <c r="DLO30" s="121"/>
      <c r="DLP30" s="121"/>
      <c r="DLQ30" s="121"/>
      <c r="DLR30" s="121"/>
      <c r="DLS30" s="121"/>
      <c r="DLT30" s="121"/>
      <c r="DLU30" s="121"/>
      <c r="DLV30" s="121"/>
      <c r="DLW30" s="121"/>
      <c r="DLX30" s="121"/>
      <c r="DLY30" s="121"/>
      <c r="DLZ30" s="121"/>
      <c r="DMA30" s="121"/>
      <c r="DMB30" s="121"/>
      <c r="DMC30" s="121"/>
      <c r="DMD30" s="121"/>
      <c r="DME30" s="121"/>
      <c r="DMF30" s="121"/>
      <c r="DMG30" s="121"/>
      <c r="DMH30" s="121"/>
      <c r="DMI30" s="121"/>
      <c r="DMJ30" s="121"/>
      <c r="DMK30" s="121"/>
      <c r="DML30" s="121"/>
      <c r="DMM30" s="121"/>
      <c r="DMN30" s="121"/>
      <c r="DMO30" s="121"/>
      <c r="DMP30" s="121"/>
      <c r="DMQ30" s="121"/>
      <c r="DMR30" s="121"/>
      <c r="DMS30" s="121"/>
      <c r="DMT30" s="121"/>
      <c r="DMU30" s="121"/>
      <c r="DMV30" s="121"/>
      <c r="DMW30" s="121"/>
      <c r="DMX30" s="121"/>
      <c r="DMY30" s="121"/>
      <c r="DMZ30" s="121"/>
      <c r="DNA30" s="121"/>
      <c r="DNB30" s="121"/>
      <c r="DNC30" s="121"/>
      <c r="DND30" s="121"/>
      <c r="DNE30" s="121"/>
      <c r="DNF30" s="121"/>
      <c r="DNG30" s="121"/>
      <c r="DNH30" s="121"/>
      <c r="DNI30" s="121"/>
      <c r="DNJ30" s="121"/>
      <c r="DNK30" s="121"/>
      <c r="DNL30" s="121"/>
      <c r="DNM30" s="121"/>
      <c r="DNN30" s="121"/>
      <c r="DNO30" s="121"/>
      <c r="DNP30" s="121"/>
      <c r="DNQ30" s="121"/>
      <c r="DNR30" s="121"/>
      <c r="DNS30" s="121"/>
      <c r="DNT30" s="121"/>
      <c r="DNU30" s="121"/>
      <c r="DNV30" s="121"/>
      <c r="DNW30" s="121"/>
      <c r="DNX30" s="121"/>
      <c r="DNY30" s="121"/>
      <c r="DNZ30" s="121"/>
      <c r="DOA30" s="121"/>
      <c r="DOB30" s="121"/>
      <c r="DOC30" s="121"/>
      <c r="DOD30" s="121"/>
      <c r="DOE30" s="121"/>
      <c r="DOF30" s="121"/>
      <c r="DOG30" s="121"/>
      <c r="DOH30" s="121"/>
      <c r="DOI30" s="121"/>
      <c r="DOJ30" s="121"/>
      <c r="DOK30" s="121"/>
      <c r="DOL30" s="121"/>
      <c r="DOM30" s="121"/>
      <c r="DON30" s="121"/>
      <c r="DOO30" s="121"/>
      <c r="DOP30" s="121"/>
      <c r="DOQ30" s="121"/>
      <c r="DOR30" s="121"/>
      <c r="DOS30" s="121"/>
      <c r="DOT30" s="121"/>
      <c r="DOU30" s="121"/>
      <c r="DOV30" s="121"/>
      <c r="DOW30" s="121"/>
      <c r="DOX30" s="121"/>
      <c r="DOY30" s="121"/>
      <c r="DOZ30" s="121"/>
      <c r="DPA30" s="121"/>
      <c r="DPB30" s="121"/>
      <c r="DPC30" s="121"/>
      <c r="DPD30" s="121"/>
      <c r="DPE30" s="121"/>
      <c r="DPF30" s="121"/>
      <c r="DPG30" s="121"/>
      <c r="DPH30" s="121"/>
      <c r="DPI30" s="121"/>
      <c r="DPJ30" s="121"/>
      <c r="DPK30" s="121"/>
      <c r="DPL30" s="121"/>
      <c r="DPM30" s="121"/>
      <c r="DPN30" s="121"/>
      <c r="DPO30" s="121"/>
      <c r="DPP30" s="121"/>
      <c r="DPQ30" s="121"/>
      <c r="DPR30" s="121"/>
      <c r="DPS30" s="121"/>
      <c r="DPT30" s="121"/>
      <c r="DPU30" s="121"/>
      <c r="DPV30" s="121"/>
      <c r="DPW30" s="121"/>
      <c r="DPX30" s="121"/>
      <c r="DPY30" s="121"/>
      <c r="DPZ30" s="121"/>
      <c r="DQA30" s="121"/>
      <c r="DQB30" s="121"/>
      <c r="DQC30" s="121"/>
      <c r="DQD30" s="121"/>
      <c r="DQE30" s="121"/>
      <c r="DQF30" s="121"/>
      <c r="DQG30" s="121"/>
      <c r="DQH30" s="121"/>
      <c r="DQI30" s="121"/>
      <c r="DQJ30" s="121"/>
      <c r="DQK30" s="121"/>
      <c r="DQL30" s="121"/>
      <c r="DQM30" s="121"/>
      <c r="DQN30" s="121"/>
      <c r="DQO30" s="121"/>
      <c r="DQP30" s="121"/>
      <c r="DQQ30" s="121"/>
      <c r="DQR30" s="121"/>
      <c r="DQS30" s="121"/>
      <c r="DQT30" s="121"/>
      <c r="DQU30" s="121"/>
      <c r="DQV30" s="121"/>
      <c r="DQW30" s="121"/>
      <c r="DQX30" s="121"/>
      <c r="DQY30" s="121"/>
      <c r="DQZ30" s="121"/>
      <c r="DRA30" s="121"/>
      <c r="DRB30" s="121"/>
      <c r="DRC30" s="121"/>
      <c r="DRD30" s="121"/>
      <c r="DRE30" s="121"/>
      <c r="DRF30" s="121"/>
      <c r="DRG30" s="121"/>
      <c r="DRH30" s="121"/>
      <c r="DRI30" s="121"/>
      <c r="DRJ30" s="121"/>
      <c r="DRK30" s="121"/>
      <c r="DRL30" s="121"/>
      <c r="DRM30" s="121"/>
      <c r="DRN30" s="121"/>
      <c r="DRO30" s="121"/>
      <c r="DRP30" s="121"/>
      <c r="DRQ30" s="121"/>
      <c r="DRR30" s="121"/>
      <c r="DRS30" s="121"/>
      <c r="DRT30" s="121"/>
      <c r="DRU30" s="121"/>
      <c r="DRV30" s="121"/>
      <c r="DRW30" s="121"/>
      <c r="DRX30" s="121"/>
      <c r="DRY30" s="121"/>
      <c r="DRZ30" s="121"/>
      <c r="DSA30" s="121"/>
      <c r="DSB30" s="121"/>
      <c r="DSC30" s="121"/>
      <c r="DSD30" s="121"/>
      <c r="DSE30" s="121"/>
      <c r="DSF30" s="121"/>
      <c r="DSG30" s="121"/>
      <c r="DSH30" s="121"/>
      <c r="DSI30" s="121"/>
      <c r="DSJ30" s="121"/>
      <c r="DSK30" s="121"/>
      <c r="DSL30" s="121"/>
      <c r="DSM30" s="121"/>
      <c r="DSN30" s="121"/>
      <c r="DSO30" s="121"/>
      <c r="DSP30" s="121"/>
      <c r="DSQ30" s="121"/>
      <c r="DSR30" s="121"/>
      <c r="DSS30" s="121"/>
      <c r="DST30" s="121"/>
      <c r="DSU30" s="121"/>
      <c r="DSV30" s="121"/>
      <c r="DSW30" s="121"/>
      <c r="DSX30" s="121"/>
      <c r="DSY30" s="121"/>
      <c r="DSZ30" s="121"/>
      <c r="DTA30" s="121"/>
      <c r="DTB30" s="121"/>
      <c r="DTC30" s="121"/>
      <c r="DTD30" s="121"/>
      <c r="DTE30" s="121"/>
      <c r="DTF30" s="121"/>
      <c r="DTG30" s="121"/>
      <c r="DTH30" s="121"/>
      <c r="DTI30" s="121"/>
      <c r="DTJ30" s="121"/>
      <c r="DTK30" s="121"/>
      <c r="DTL30" s="121"/>
      <c r="DTM30" s="121"/>
      <c r="DTN30" s="121"/>
      <c r="DTO30" s="121"/>
      <c r="DTP30" s="121"/>
      <c r="DTQ30" s="121"/>
      <c r="DTR30" s="121"/>
      <c r="DTS30" s="121"/>
      <c r="DTT30" s="121"/>
      <c r="DTU30" s="121"/>
      <c r="DTV30" s="121"/>
      <c r="DTW30" s="121"/>
      <c r="DTX30" s="121"/>
      <c r="DTY30" s="121"/>
      <c r="DTZ30" s="121"/>
      <c r="DUA30" s="121"/>
      <c r="DUB30" s="121"/>
      <c r="DUC30" s="121"/>
      <c r="DUD30" s="121"/>
      <c r="DUE30" s="121"/>
      <c r="DUF30" s="121"/>
      <c r="DUG30" s="121"/>
      <c r="DUH30" s="121"/>
      <c r="DUI30" s="121"/>
      <c r="DUJ30" s="121"/>
      <c r="DUK30" s="121"/>
      <c r="DUL30" s="121"/>
      <c r="DUM30" s="121"/>
      <c r="DUN30" s="121"/>
      <c r="DUO30" s="121"/>
      <c r="DUP30" s="121"/>
      <c r="DUQ30" s="121"/>
      <c r="DUR30" s="121"/>
      <c r="DUS30" s="121"/>
      <c r="DUT30" s="121"/>
      <c r="DUU30" s="121"/>
      <c r="DUV30" s="121"/>
      <c r="DUW30" s="121"/>
      <c r="DUX30" s="121"/>
      <c r="DUY30" s="121"/>
      <c r="DUZ30" s="121"/>
      <c r="DVA30" s="121"/>
      <c r="DVB30" s="121"/>
      <c r="DVC30" s="121"/>
      <c r="DVD30" s="121"/>
      <c r="DVE30" s="121"/>
      <c r="DVF30" s="121"/>
      <c r="DVG30" s="121"/>
      <c r="DVH30" s="121"/>
      <c r="DVI30" s="121"/>
      <c r="DVJ30" s="121"/>
      <c r="DVK30" s="121"/>
      <c r="DVL30" s="121"/>
      <c r="DVM30" s="121"/>
      <c r="DVN30" s="121"/>
      <c r="DVO30" s="121"/>
      <c r="DVP30" s="121"/>
      <c r="DVQ30" s="121"/>
      <c r="DVR30" s="121"/>
      <c r="DVS30" s="121"/>
      <c r="DVT30" s="121"/>
      <c r="DVU30" s="121"/>
      <c r="DVV30" s="121"/>
      <c r="DVW30" s="121"/>
      <c r="DVX30" s="121"/>
      <c r="DVY30" s="121"/>
      <c r="DVZ30" s="121"/>
      <c r="DWA30" s="121"/>
      <c r="DWB30" s="121"/>
      <c r="DWC30" s="121"/>
      <c r="DWD30" s="121"/>
      <c r="DWE30" s="121"/>
      <c r="DWF30" s="121"/>
      <c r="DWG30" s="121"/>
      <c r="DWH30" s="121"/>
      <c r="DWI30" s="121"/>
      <c r="DWJ30" s="121"/>
      <c r="DWK30" s="121"/>
      <c r="DWL30" s="121"/>
      <c r="DWM30" s="121"/>
      <c r="DWN30" s="121"/>
      <c r="DWO30" s="121"/>
      <c r="DWP30" s="121"/>
      <c r="DWQ30" s="121"/>
      <c r="DWR30" s="121"/>
      <c r="DWS30" s="121"/>
      <c r="DWT30" s="121"/>
      <c r="DWU30" s="121"/>
      <c r="DWV30" s="121"/>
      <c r="DWW30" s="121"/>
      <c r="DWX30" s="121"/>
      <c r="DWY30" s="121"/>
      <c r="DWZ30" s="121"/>
      <c r="DXA30" s="121"/>
      <c r="DXB30" s="121"/>
      <c r="DXC30" s="121"/>
      <c r="DXD30" s="121"/>
      <c r="DXE30" s="121"/>
      <c r="DXF30" s="121"/>
      <c r="DXG30" s="121"/>
      <c r="DXH30" s="121"/>
      <c r="DXI30" s="121"/>
      <c r="DXJ30" s="121"/>
      <c r="DXK30" s="121"/>
      <c r="DXL30" s="121"/>
      <c r="DXM30" s="121"/>
      <c r="DXN30" s="121"/>
      <c r="DXO30" s="121"/>
      <c r="DXP30" s="121"/>
      <c r="DXQ30" s="121"/>
      <c r="DXR30" s="121"/>
      <c r="DXS30" s="121"/>
      <c r="DXT30" s="121"/>
      <c r="DXU30" s="121"/>
      <c r="DXV30" s="121"/>
      <c r="DXW30" s="121"/>
      <c r="DXX30" s="121"/>
      <c r="DXY30" s="121"/>
      <c r="DXZ30" s="121"/>
      <c r="DYA30" s="121"/>
      <c r="DYB30" s="121"/>
      <c r="DYC30" s="121"/>
      <c r="DYD30" s="121"/>
      <c r="DYE30" s="121"/>
      <c r="DYF30" s="121"/>
      <c r="DYG30" s="121"/>
      <c r="DYH30" s="121"/>
      <c r="DYI30" s="121"/>
      <c r="DYJ30" s="121"/>
      <c r="DYK30" s="121"/>
      <c r="DYL30" s="121"/>
      <c r="DYM30" s="121"/>
      <c r="DYN30" s="121"/>
      <c r="DYO30" s="121"/>
      <c r="DYP30" s="121"/>
      <c r="DYQ30" s="121"/>
      <c r="DYR30" s="121"/>
      <c r="DYS30" s="121"/>
      <c r="DYT30" s="121"/>
      <c r="DYU30" s="121"/>
      <c r="DYV30" s="121"/>
      <c r="DYW30" s="121"/>
      <c r="DYX30" s="121"/>
      <c r="DYY30" s="121"/>
      <c r="DYZ30" s="121"/>
      <c r="DZA30" s="121"/>
      <c r="DZB30" s="121"/>
      <c r="DZC30" s="121"/>
      <c r="DZD30" s="121"/>
      <c r="DZE30" s="121"/>
      <c r="DZF30" s="121"/>
      <c r="DZG30" s="121"/>
      <c r="DZH30" s="121"/>
      <c r="DZI30" s="121"/>
      <c r="DZJ30" s="121"/>
      <c r="DZK30" s="121"/>
      <c r="DZL30" s="121"/>
      <c r="DZM30" s="121"/>
      <c r="DZN30" s="121"/>
      <c r="DZO30" s="121"/>
      <c r="DZP30" s="121"/>
      <c r="DZQ30" s="121"/>
      <c r="DZR30" s="121"/>
      <c r="DZS30" s="121"/>
      <c r="DZT30" s="121"/>
      <c r="DZU30" s="121"/>
      <c r="DZV30" s="121"/>
      <c r="DZW30" s="121"/>
      <c r="DZX30" s="121"/>
      <c r="DZY30" s="121"/>
      <c r="DZZ30" s="121"/>
      <c r="EAA30" s="121"/>
      <c r="EAB30" s="121"/>
      <c r="EAC30" s="121"/>
      <c r="EAD30" s="121"/>
      <c r="EAE30" s="121"/>
      <c r="EAF30" s="121"/>
      <c r="EAG30" s="121"/>
      <c r="EAH30" s="121"/>
      <c r="EAI30" s="121"/>
      <c r="EAJ30" s="121"/>
      <c r="EAK30" s="121"/>
      <c r="EAL30" s="121"/>
      <c r="EAM30" s="121"/>
      <c r="EAN30" s="121"/>
      <c r="EAO30" s="121"/>
      <c r="EAP30" s="121"/>
      <c r="EAQ30" s="121"/>
      <c r="EAR30" s="121"/>
      <c r="EAS30" s="121"/>
      <c r="EAT30" s="121"/>
      <c r="EAU30" s="121"/>
      <c r="EAV30" s="121"/>
      <c r="EAW30" s="121"/>
      <c r="EAX30" s="121"/>
      <c r="EAY30" s="121"/>
      <c r="EAZ30" s="121"/>
      <c r="EBA30" s="121"/>
      <c r="EBB30" s="121"/>
      <c r="EBC30" s="121"/>
      <c r="EBD30" s="121"/>
      <c r="EBE30" s="121"/>
      <c r="EBF30" s="121"/>
      <c r="EBG30" s="121"/>
      <c r="EBH30" s="121"/>
      <c r="EBI30" s="121"/>
      <c r="EBJ30" s="121"/>
      <c r="EBK30" s="121"/>
      <c r="EBL30" s="121"/>
      <c r="EBM30" s="121"/>
      <c r="EBN30" s="121"/>
      <c r="EBO30" s="121"/>
      <c r="EBP30" s="121"/>
      <c r="EBQ30" s="121"/>
      <c r="EBR30" s="121"/>
      <c r="EBS30" s="121"/>
      <c r="EBT30" s="121"/>
      <c r="EBU30" s="121"/>
      <c r="EBV30" s="121"/>
      <c r="EBW30" s="121"/>
      <c r="EBX30" s="121"/>
      <c r="EBY30" s="121"/>
      <c r="EBZ30" s="121"/>
      <c r="ECA30" s="121"/>
      <c r="ECB30" s="121"/>
      <c r="ECC30" s="121"/>
      <c r="ECD30" s="121"/>
      <c r="ECE30" s="121"/>
      <c r="ECF30" s="121"/>
      <c r="ECG30" s="121"/>
      <c r="ECH30" s="121"/>
      <c r="ECI30" s="121"/>
      <c r="ECJ30" s="121"/>
      <c r="ECK30" s="121"/>
      <c r="ECL30" s="121"/>
      <c r="ECM30" s="121"/>
      <c r="ECN30" s="121"/>
      <c r="ECO30" s="121"/>
      <c r="ECP30" s="121"/>
      <c r="ECQ30" s="121"/>
      <c r="ECR30" s="121"/>
      <c r="ECS30" s="121"/>
      <c r="ECT30" s="121"/>
      <c r="ECU30" s="121"/>
      <c r="ECV30" s="121"/>
      <c r="ECW30" s="121"/>
      <c r="ECX30" s="121"/>
      <c r="ECY30" s="121"/>
      <c r="ECZ30" s="121"/>
      <c r="EDA30" s="121"/>
      <c r="EDB30" s="121"/>
      <c r="EDC30" s="121"/>
      <c r="EDD30" s="121"/>
      <c r="EDE30" s="121"/>
      <c r="EDF30" s="121"/>
      <c r="EDG30" s="121"/>
      <c r="EDH30" s="121"/>
      <c r="EDI30" s="121"/>
      <c r="EDJ30" s="121"/>
      <c r="EDK30" s="121"/>
      <c r="EDL30" s="121"/>
      <c r="EDM30" s="121"/>
      <c r="EDN30" s="121"/>
      <c r="EDO30" s="121"/>
      <c r="EDP30" s="121"/>
      <c r="EDQ30" s="121"/>
      <c r="EDR30" s="121"/>
      <c r="EDS30" s="121"/>
      <c r="EDT30" s="121"/>
      <c r="EDU30" s="121"/>
      <c r="EDV30" s="121"/>
      <c r="EDW30" s="121"/>
      <c r="EDX30" s="121"/>
      <c r="EDY30" s="121"/>
      <c r="EDZ30" s="121"/>
      <c r="EEA30" s="121"/>
      <c r="EEB30" s="121"/>
      <c r="EEC30" s="121"/>
      <c r="EED30" s="121"/>
      <c r="EEE30" s="121"/>
      <c r="EEF30" s="121"/>
      <c r="EEG30" s="121"/>
      <c r="EEH30" s="121"/>
      <c r="EEI30" s="121"/>
      <c r="EEJ30" s="121"/>
      <c r="EEK30" s="121"/>
      <c r="EEL30" s="121"/>
      <c r="EEM30" s="121"/>
      <c r="EEN30" s="121"/>
      <c r="EEO30" s="121"/>
      <c r="EEP30" s="121"/>
      <c r="EEQ30" s="121"/>
      <c r="EER30" s="121"/>
      <c r="EES30" s="121"/>
      <c r="EET30" s="121"/>
      <c r="EEU30" s="121"/>
      <c r="EEV30" s="121"/>
      <c r="EEW30" s="121"/>
      <c r="EEX30" s="121"/>
      <c r="EEY30" s="121"/>
      <c r="EEZ30" s="121"/>
      <c r="EFA30" s="121"/>
      <c r="EFB30" s="121"/>
      <c r="EFC30" s="121"/>
      <c r="EFD30" s="121"/>
      <c r="EFE30" s="121"/>
      <c r="EFF30" s="121"/>
      <c r="EFG30" s="121"/>
      <c r="EFH30" s="121"/>
      <c r="EFI30" s="121"/>
      <c r="EFJ30" s="121"/>
      <c r="EFK30" s="121"/>
      <c r="EFL30" s="121"/>
      <c r="EFM30" s="121"/>
      <c r="EFN30" s="121"/>
      <c r="EFO30" s="121"/>
      <c r="EFP30" s="121"/>
      <c r="EFQ30" s="121"/>
      <c r="EFR30" s="121"/>
      <c r="EFS30" s="121"/>
      <c r="EFT30" s="121"/>
      <c r="EFU30" s="121"/>
      <c r="EFV30" s="121"/>
      <c r="EFW30" s="121"/>
      <c r="EFX30" s="121"/>
      <c r="EFY30" s="121"/>
      <c r="EFZ30" s="121"/>
      <c r="EGA30" s="121"/>
      <c r="EGB30" s="121"/>
      <c r="EGC30" s="121"/>
      <c r="EGD30" s="121"/>
      <c r="EGE30" s="121"/>
      <c r="EGF30" s="121"/>
      <c r="EGG30" s="121"/>
      <c r="EGH30" s="121"/>
      <c r="EGI30" s="121"/>
      <c r="EGJ30" s="121"/>
      <c r="EGK30" s="121"/>
      <c r="EGL30" s="121"/>
      <c r="EGM30" s="121"/>
      <c r="EGN30" s="121"/>
      <c r="EGO30" s="121"/>
      <c r="EGP30" s="121"/>
      <c r="EGQ30" s="121"/>
      <c r="EGR30" s="121"/>
      <c r="EGS30" s="121"/>
      <c r="EGT30" s="121"/>
      <c r="EGU30" s="121"/>
      <c r="EGV30" s="121"/>
      <c r="EGW30" s="121"/>
      <c r="EGX30" s="121"/>
      <c r="EGY30" s="121"/>
      <c r="EGZ30" s="121"/>
      <c r="EHA30" s="121"/>
      <c r="EHB30" s="121"/>
      <c r="EHC30" s="121"/>
      <c r="EHD30" s="121"/>
      <c r="EHE30" s="121"/>
      <c r="EHF30" s="121"/>
      <c r="EHG30" s="121"/>
      <c r="EHH30" s="121"/>
      <c r="EHI30" s="121"/>
      <c r="EHJ30" s="121"/>
      <c r="EHK30" s="121"/>
      <c r="EHL30" s="121"/>
      <c r="EHM30" s="121"/>
      <c r="EHN30" s="121"/>
      <c r="EHO30" s="121"/>
      <c r="EHP30" s="121"/>
      <c r="EHQ30" s="121"/>
      <c r="EHR30" s="121"/>
      <c r="EHS30" s="121"/>
      <c r="EHT30" s="121"/>
      <c r="EHU30" s="121"/>
      <c r="EHV30" s="121"/>
      <c r="EHW30" s="121"/>
      <c r="EHX30" s="121"/>
      <c r="EHY30" s="121"/>
      <c r="EHZ30" s="121"/>
      <c r="EIA30" s="121"/>
      <c r="EIB30" s="121"/>
      <c r="EIC30" s="121"/>
      <c r="EID30" s="121"/>
      <c r="EIE30" s="121"/>
      <c r="EIF30" s="121"/>
      <c r="EIG30" s="121"/>
      <c r="EIH30" s="121"/>
      <c r="EII30" s="121"/>
      <c r="EIJ30" s="121"/>
      <c r="EIK30" s="121"/>
      <c r="EIL30" s="121"/>
      <c r="EIM30" s="121"/>
      <c r="EIN30" s="121"/>
      <c r="EIO30" s="121"/>
      <c r="EIP30" s="121"/>
      <c r="EIQ30" s="121"/>
      <c r="EIR30" s="121"/>
      <c r="EIS30" s="121"/>
      <c r="EIT30" s="121"/>
      <c r="EIU30" s="121"/>
      <c r="EIV30" s="121"/>
      <c r="EIW30" s="121"/>
      <c r="EIX30" s="121"/>
      <c r="EIY30" s="121"/>
      <c r="EIZ30" s="121"/>
      <c r="EJA30" s="121"/>
      <c r="EJB30" s="121"/>
      <c r="EJC30" s="121"/>
      <c r="EJD30" s="121"/>
      <c r="EJE30" s="121"/>
      <c r="EJF30" s="121"/>
      <c r="EJG30" s="121"/>
      <c r="EJH30" s="121"/>
      <c r="EJI30" s="121"/>
      <c r="EJJ30" s="121"/>
      <c r="EJK30" s="121"/>
      <c r="EJL30" s="121"/>
      <c r="EJM30" s="121"/>
      <c r="EJN30" s="121"/>
      <c r="EJO30" s="121"/>
      <c r="EJP30" s="121"/>
      <c r="EJQ30" s="121"/>
      <c r="EJR30" s="121"/>
      <c r="EJS30" s="121"/>
      <c r="EJT30" s="121"/>
      <c r="EJU30" s="121"/>
      <c r="EJV30" s="121"/>
      <c r="EJW30" s="121"/>
      <c r="EJX30" s="121"/>
      <c r="EJY30" s="121"/>
      <c r="EJZ30" s="121"/>
      <c r="EKA30" s="121"/>
      <c r="EKB30" s="121"/>
      <c r="EKC30" s="121"/>
      <c r="EKD30" s="121"/>
      <c r="EKE30" s="121"/>
      <c r="EKF30" s="121"/>
      <c r="EKG30" s="121"/>
      <c r="EKH30" s="121"/>
      <c r="EKI30" s="121"/>
      <c r="EKJ30" s="121"/>
      <c r="EKK30" s="121"/>
      <c r="EKL30" s="121"/>
      <c r="EKM30" s="121"/>
      <c r="EKN30" s="121"/>
      <c r="EKO30" s="121"/>
      <c r="EKP30" s="121"/>
      <c r="EKQ30" s="121"/>
      <c r="EKR30" s="121"/>
      <c r="EKS30" s="121"/>
      <c r="EKT30" s="121"/>
      <c r="EKU30" s="121"/>
      <c r="EKV30" s="121"/>
      <c r="EKW30" s="121"/>
      <c r="EKX30" s="121"/>
      <c r="EKY30" s="121"/>
      <c r="EKZ30" s="121"/>
      <c r="ELA30" s="121"/>
      <c r="ELB30" s="121"/>
      <c r="ELC30" s="121"/>
      <c r="ELD30" s="121"/>
      <c r="ELE30" s="121"/>
      <c r="ELF30" s="121"/>
      <c r="ELG30" s="121"/>
      <c r="ELH30" s="121"/>
      <c r="ELI30" s="121"/>
      <c r="ELJ30" s="121"/>
      <c r="ELK30" s="121"/>
      <c r="ELL30" s="121"/>
      <c r="ELM30" s="121"/>
      <c r="ELN30" s="121"/>
      <c r="ELO30" s="121"/>
      <c r="ELP30" s="121"/>
      <c r="ELQ30" s="121"/>
      <c r="ELR30" s="121"/>
      <c r="ELS30" s="121"/>
      <c r="ELT30" s="121"/>
      <c r="ELU30" s="121"/>
      <c r="ELV30" s="121"/>
      <c r="ELW30" s="121"/>
      <c r="ELX30" s="121"/>
      <c r="ELY30" s="121"/>
      <c r="ELZ30" s="121"/>
      <c r="EMA30" s="121"/>
      <c r="EMB30" s="121"/>
      <c r="EMC30" s="121"/>
      <c r="EMD30" s="121"/>
      <c r="EME30" s="121"/>
      <c r="EMF30" s="121"/>
      <c r="EMG30" s="121"/>
      <c r="EMH30" s="121"/>
      <c r="EMI30" s="121"/>
      <c r="EMJ30" s="121"/>
      <c r="EMK30" s="121"/>
      <c r="EML30" s="121"/>
      <c r="EMM30" s="121"/>
      <c r="EMN30" s="121"/>
      <c r="EMO30" s="121"/>
      <c r="EMP30" s="121"/>
      <c r="EMQ30" s="121"/>
      <c r="EMR30" s="121"/>
      <c r="EMS30" s="121"/>
      <c r="EMT30" s="121"/>
      <c r="EMU30" s="121"/>
      <c r="EMV30" s="121"/>
      <c r="EMW30" s="121"/>
      <c r="EMX30" s="121"/>
      <c r="EMY30" s="121"/>
      <c r="EMZ30" s="121"/>
      <c r="ENA30" s="121"/>
      <c r="ENB30" s="121"/>
      <c r="ENC30" s="121"/>
      <c r="END30" s="121"/>
      <c r="ENE30" s="121"/>
      <c r="ENF30" s="121"/>
      <c r="ENG30" s="121"/>
      <c r="ENH30" s="121"/>
      <c r="ENI30" s="121"/>
      <c r="ENJ30" s="121"/>
      <c r="ENK30" s="121"/>
      <c r="ENL30" s="121"/>
      <c r="ENM30" s="121"/>
      <c r="ENN30" s="121"/>
      <c r="ENO30" s="121"/>
      <c r="ENP30" s="121"/>
      <c r="ENQ30" s="121"/>
      <c r="ENR30" s="121"/>
      <c r="ENS30" s="121"/>
      <c r="ENT30" s="121"/>
      <c r="ENU30" s="121"/>
      <c r="ENV30" s="121"/>
      <c r="ENW30" s="121"/>
      <c r="ENX30" s="121"/>
      <c r="ENY30" s="121"/>
      <c r="ENZ30" s="121"/>
      <c r="EOA30" s="121"/>
      <c r="EOB30" s="121"/>
      <c r="EOC30" s="121"/>
      <c r="EOD30" s="121"/>
      <c r="EOE30" s="121"/>
      <c r="EOF30" s="121"/>
      <c r="EOG30" s="121"/>
      <c r="EOH30" s="121"/>
      <c r="EOI30" s="121"/>
      <c r="EOJ30" s="121"/>
      <c r="EOK30" s="121"/>
      <c r="EOL30" s="121"/>
      <c r="EOM30" s="121"/>
      <c r="EON30" s="121"/>
      <c r="EOO30" s="121"/>
      <c r="EOP30" s="121"/>
      <c r="EOQ30" s="121"/>
      <c r="EOR30" s="121"/>
      <c r="EOS30" s="121"/>
      <c r="EOT30" s="121"/>
      <c r="EOU30" s="121"/>
      <c r="EOV30" s="121"/>
      <c r="EOW30" s="121"/>
      <c r="EOX30" s="121"/>
      <c r="EOY30" s="121"/>
      <c r="EOZ30" s="121"/>
      <c r="EPA30" s="121"/>
      <c r="EPB30" s="121"/>
      <c r="EPC30" s="121"/>
      <c r="EPD30" s="121"/>
      <c r="EPE30" s="121"/>
      <c r="EPF30" s="121"/>
      <c r="EPG30" s="121"/>
      <c r="EPH30" s="121"/>
      <c r="EPI30" s="121"/>
      <c r="EPJ30" s="121"/>
      <c r="EPK30" s="121"/>
      <c r="EPL30" s="121"/>
      <c r="EPM30" s="121"/>
      <c r="EPN30" s="121"/>
      <c r="EPO30" s="121"/>
      <c r="EPP30" s="121"/>
      <c r="EPQ30" s="121"/>
      <c r="EPR30" s="121"/>
      <c r="EPS30" s="121"/>
      <c r="EPT30" s="121"/>
      <c r="EPU30" s="121"/>
      <c r="EPV30" s="121"/>
      <c r="EPW30" s="121"/>
      <c r="EPX30" s="121"/>
      <c r="EPY30" s="121"/>
      <c r="EPZ30" s="121"/>
      <c r="EQA30" s="121"/>
      <c r="EQB30" s="121"/>
      <c r="EQC30" s="121"/>
      <c r="EQD30" s="121"/>
      <c r="EQE30" s="121"/>
      <c r="EQF30" s="121"/>
      <c r="EQG30" s="121"/>
      <c r="EQH30" s="121"/>
      <c r="EQI30" s="121"/>
      <c r="EQJ30" s="121"/>
      <c r="EQK30" s="121"/>
      <c r="EQL30" s="121"/>
      <c r="EQM30" s="121"/>
      <c r="EQN30" s="121"/>
      <c r="EQO30" s="121"/>
      <c r="EQP30" s="121"/>
      <c r="EQQ30" s="121"/>
      <c r="EQR30" s="121"/>
      <c r="EQS30" s="121"/>
      <c r="EQT30" s="121"/>
      <c r="EQU30" s="121"/>
      <c r="EQV30" s="121"/>
      <c r="EQW30" s="121"/>
      <c r="EQX30" s="121"/>
      <c r="EQY30" s="121"/>
      <c r="EQZ30" s="121"/>
      <c r="ERA30" s="121"/>
      <c r="ERB30" s="121"/>
      <c r="ERC30" s="121"/>
      <c r="ERD30" s="121"/>
      <c r="ERE30" s="121"/>
      <c r="ERF30" s="121"/>
      <c r="ERG30" s="121"/>
      <c r="ERH30" s="121"/>
      <c r="ERI30" s="121"/>
      <c r="ERJ30" s="121"/>
      <c r="ERK30" s="121"/>
      <c r="ERL30" s="121"/>
      <c r="ERM30" s="121"/>
      <c r="ERN30" s="121"/>
      <c r="ERO30" s="121"/>
      <c r="ERP30" s="121"/>
      <c r="ERQ30" s="121"/>
      <c r="ERR30" s="121"/>
      <c r="ERS30" s="121"/>
      <c r="ERT30" s="121"/>
      <c r="ERU30" s="121"/>
      <c r="ERV30" s="121"/>
      <c r="ERW30" s="121"/>
      <c r="ERX30" s="121"/>
      <c r="ERY30" s="121"/>
      <c r="ERZ30" s="121"/>
      <c r="ESA30" s="121"/>
      <c r="ESB30" s="121"/>
      <c r="ESC30" s="121"/>
      <c r="ESD30" s="121"/>
      <c r="ESE30" s="121"/>
      <c r="ESF30" s="121"/>
      <c r="ESG30" s="121"/>
      <c r="ESH30" s="121"/>
      <c r="ESI30" s="121"/>
      <c r="ESJ30" s="121"/>
      <c r="ESK30" s="121"/>
      <c r="ESL30" s="121"/>
      <c r="ESM30" s="121"/>
      <c r="ESN30" s="121"/>
      <c r="ESO30" s="121"/>
      <c r="ESP30" s="121"/>
      <c r="ESQ30" s="121"/>
      <c r="ESR30" s="121"/>
      <c r="ESS30" s="121"/>
      <c r="EST30" s="121"/>
      <c r="ESU30" s="121"/>
      <c r="ESV30" s="121"/>
      <c r="ESW30" s="121"/>
      <c r="ESX30" s="121"/>
      <c r="ESY30" s="121"/>
      <c r="ESZ30" s="121"/>
      <c r="ETA30" s="121"/>
      <c r="ETB30" s="121"/>
      <c r="ETC30" s="121"/>
      <c r="ETD30" s="121"/>
      <c r="ETE30" s="121"/>
      <c r="ETF30" s="121"/>
      <c r="ETG30" s="121"/>
      <c r="ETH30" s="121"/>
      <c r="ETI30" s="121"/>
      <c r="ETJ30" s="121"/>
      <c r="ETK30" s="121"/>
      <c r="ETL30" s="121"/>
      <c r="ETM30" s="121"/>
      <c r="ETN30" s="121"/>
      <c r="ETO30" s="121"/>
      <c r="ETP30" s="121"/>
      <c r="ETQ30" s="121"/>
      <c r="ETR30" s="121"/>
      <c r="ETS30" s="121"/>
      <c r="ETT30" s="121"/>
      <c r="ETU30" s="121"/>
      <c r="ETV30" s="121"/>
      <c r="ETW30" s="121"/>
      <c r="ETX30" s="121"/>
      <c r="ETY30" s="121"/>
      <c r="ETZ30" s="121"/>
      <c r="EUA30" s="121"/>
      <c r="EUB30" s="121"/>
      <c r="EUC30" s="121"/>
      <c r="EUD30" s="121"/>
      <c r="EUE30" s="121"/>
      <c r="EUF30" s="121"/>
      <c r="EUG30" s="121"/>
      <c r="EUH30" s="121"/>
      <c r="EUI30" s="121"/>
      <c r="EUJ30" s="121"/>
      <c r="EUK30" s="121"/>
      <c r="EUL30" s="121"/>
      <c r="EUM30" s="121"/>
      <c r="EUN30" s="121"/>
      <c r="EUO30" s="121"/>
      <c r="EUP30" s="121"/>
      <c r="EUQ30" s="121"/>
      <c r="EUR30" s="121"/>
      <c r="EUS30" s="121"/>
      <c r="EUT30" s="121"/>
      <c r="EUU30" s="121"/>
      <c r="EUV30" s="121"/>
      <c r="EUW30" s="121"/>
      <c r="EUX30" s="121"/>
      <c r="EUY30" s="121"/>
      <c r="EUZ30" s="121"/>
      <c r="EVA30" s="121"/>
      <c r="EVB30" s="121"/>
      <c r="EVC30" s="121"/>
      <c r="EVD30" s="121"/>
      <c r="EVE30" s="121"/>
      <c r="EVF30" s="121"/>
      <c r="EVG30" s="121"/>
      <c r="EVH30" s="121"/>
      <c r="EVI30" s="121"/>
      <c r="EVJ30" s="121"/>
      <c r="EVK30" s="121"/>
      <c r="EVL30" s="121"/>
      <c r="EVM30" s="121"/>
      <c r="EVN30" s="121"/>
      <c r="EVO30" s="121"/>
      <c r="EVP30" s="121"/>
      <c r="EVQ30" s="121"/>
      <c r="EVR30" s="121"/>
      <c r="EVS30" s="121"/>
      <c r="EVT30" s="121"/>
      <c r="EVU30" s="121"/>
      <c r="EVV30" s="121"/>
      <c r="EVW30" s="121"/>
      <c r="EVX30" s="121"/>
      <c r="EVY30" s="121"/>
      <c r="EVZ30" s="121"/>
      <c r="EWA30" s="121"/>
      <c r="EWB30" s="121"/>
      <c r="EWC30" s="121"/>
      <c r="EWD30" s="121"/>
      <c r="EWE30" s="121"/>
      <c r="EWF30" s="121"/>
      <c r="EWG30" s="121"/>
      <c r="EWH30" s="121"/>
      <c r="EWI30" s="121"/>
      <c r="EWJ30" s="121"/>
      <c r="EWK30" s="121"/>
      <c r="EWL30" s="121"/>
      <c r="EWM30" s="121"/>
      <c r="EWN30" s="121"/>
      <c r="EWO30" s="121"/>
      <c r="EWP30" s="121"/>
      <c r="EWQ30" s="121"/>
      <c r="EWR30" s="121"/>
      <c r="EWS30" s="121"/>
      <c r="EWT30" s="121"/>
      <c r="EWU30" s="121"/>
      <c r="EWV30" s="121"/>
      <c r="EWW30" s="121"/>
      <c r="EWX30" s="121"/>
      <c r="EWY30" s="121"/>
      <c r="EWZ30" s="121"/>
      <c r="EXA30" s="121"/>
      <c r="EXB30" s="121"/>
      <c r="EXC30" s="121"/>
      <c r="EXD30" s="121"/>
      <c r="EXE30" s="121"/>
      <c r="EXF30" s="121"/>
      <c r="EXG30" s="121"/>
      <c r="EXH30" s="121"/>
      <c r="EXI30" s="121"/>
      <c r="EXJ30" s="121"/>
      <c r="EXK30" s="121"/>
      <c r="EXL30" s="121"/>
      <c r="EXM30" s="121"/>
      <c r="EXN30" s="121"/>
      <c r="EXO30" s="121"/>
      <c r="EXP30" s="121"/>
      <c r="EXQ30" s="121"/>
      <c r="EXR30" s="121"/>
      <c r="EXS30" s="121"/>
      <c r="EXT30" s="121"/>
      <c r="EXU30" s="121"/>
      <c r="EXV30" s="121"/>
      <c r="EXW30" s="121"/>
      <c r="EXX30" s="121"/>
      <c r="EXY30" s="121"/>
      <c r="EXZ30" s="121"/>
      <c r="EYA30" s="121"/>
      <c r="EYB30" s="121"/>
      <c r="EYC30" s="121"/>
      <c r="EYD30" s="121"/>
      <c r="EYE30" s="121"/>
      <c r="EYF30" s="121"/>
      <c r="EYG30" s="121"/>
      <c r="EYH30" s="121"/>
      <c r="EYI30" s="121"/>
      <c r="EYJ30" s="121"/>
      <c r="EYK30" s="121"/>
      <c r="EYL30" s="121"/>
      <c r="EYM30" s="121"/>
      <c r="EYN30" s="121"/>
      <c r="EYO30" s="121"/>
      <c r="EYP30" s="121"/>
      <c r="EYQ30" s="121"/>
      <c r="EYR30" s="121"/>
      <c r="EYS30" s="121"/>
      <c r="EYT30" s="121"/>
      <c r="EYU30" s="121"/>
      <c r="EYV30" s="121"/>
      <c r="EYW30" s="121"/>
      <c r="EYX30" s="121"/>
      <c r="EYY30" s="121"/>
      <c r="EYZ30" s="121"/>
      <c r="EZA30" s="121"/>
      <c r="EZB30" s="121"/>
      <c r="EZC30" s="121"/>
      <c r="EZD30" s="121"/>
      <c r="EZE30" s="121"/>
      <c r="EZF30" s="121"/>
      <c r="EZG30" s="121"/>
      <c r="EZH30" s="121"/>
      <c r="EZI30" s="121"/>
      <c r="EZJ30" s="121"/>
      <c r="EZK30" s="121"/>
      <c r="EZL30" s="121"/>
      <c r="EZM30" s="121"/>
      <c r="EZN30" s="121"/>
      <c r="EZO30" s="121"/>
      <c r="EZP30" s="121"/>
      <c r="EZQ30" s="121"/>
      <c r="EZR30" s="121"/>
      <c r="EZS30" s="121"/>
      <c r="EZT30" s="121"/>
      <c r="EZU30" s="121"/>
      <c r="EZV30" s="121"/>
      <c r="EZW30" s="121"/>
      <c r="EZX30" s="121"/>
      <c r="EZY30" s="121"/>
      <c r="EZZ30" s="121"/>
      <c r="FAA30" s="121"/>
      <c r="FAB30" s="121"/>
      <c r="FAC30" s="121"/>
      <c r="FAD30" s="121"/>
      <c r="FAE30" s="121"/>
      <c r="FAF30" s="121"/>
      <c r="FAG30" s="121"/>
      <c r="FAH30" s="121"/>
      <c r="FAI30" s="121"/>
      <c r="FAJ30" s="121"/>
      <c r="FAK30" s="121"/>
      <c r="FAL30" s="121"/>
      <c r="FAM30" s="121"/>
      <c r="FAN30" s="121"/>
      <c r="FAO30" s="121"/>
      <c r="FAP30" s="121"/>
      <c r="FAQ30" s="121"/>
      <c r="FAR30" s="121"/>
      <c r="FAS30" s="121"/>
      <c r="FAT30" s="121"/>
      <c r="FAU30" s="121"/>
      <c r="FAV30" s="121"/>
      <c r="FAW30" s="121"/>
      <c r="FAX30" s="121"/>
      <c r="FAY30" s="121"/>
      <c r="FAZ30" s="121"/>
      <c r="FBA30" s="121"/>
      <c r="FBB30" s="121"/>
      <c r="FBC30" s="121"/>
      <c r="FBD30" s="121"/>
      <c r="FBE30" s="121"/>
      <c r="FBF30" s="121"/>
      <c r="FBG30" s="121"/>
      <c r="FBH30" s="121"/>
      <c r="FBI30" s="121"/>
      <c r="FBJ30" s="121"/>
      <c r="FBK30" s="121"/>
      <c r="FBL30" s="121"/>
      <c r="FBM30" s="121"/>
      <c r="FBN30" s="121"/>
      <c r="FBO30" s="121"/>
      <c r="FBP30" s="121"/>
      <c r="FBQ30" s="121"/>
      <c r="FBR30" s="121"/>
      <c r="FBS30" s="121"/>
      <c r="FBT30" s="121"/>
      <c r="FBU30" s="121"/>
      <c r="FBV30" s="121"/>
      <c r="FBW30" s="121"/>
      <c r="FBX30" s="121"/>
      <c r="FBY30" s="121"/>
      <c r="FBZ30" s="121"/>
      <c r="FCA30" s="121"/>
      <c r="FCB30" s="121"/>
      <c r="FCC30" s="121"/>
      <c r="FCD30" s="121"/>
      <c r="FCE30" s="121"/>
      <c r="FCF30" s="121"/>
      <c r="FCG30" s="121"/>
      <c r="FCH30" s="121"/>
      <c r="FCI30" s="121"/>
      <c r="FCJ30" s="121"/>
      <c r="FCK30" s="121"/>
      <c r="FCL30" s="121"/>
      <c r="FCM30" s="121"/>
      <c r="FCN30" s="121"/>
      <c r="FCO30" s="121"/>
      <c r="FCP30" s="121"/>
      <c r="FCQ30" s="121"/>
      <c r="FCR30" s="121"/>
      <c r="FCS30" s="121"/>
      <c r="FCT30" s="121"/>
      <c r="FCU30" s="121"/>
      <c r="FCV30" s="121"/>
      <c r="FCW30" s="121"/>
      <c r="FCX30" s="121"/>
      <c r="FCY30" s="121"/>
      <c r="FCZ30" s="121"/>
      <c r="FDA30" s="121"/>
      <c r="FDB30" s="121"/>
      <c r="FDC30" s="121"/>
      <c r="FDD30" s="121"/>
      <c r="FDE30" s="121"/>
      <c r="FDF30" s="121"/>
      <c r="FDG30" s="121"/>
      <c r="FDH30" s="121"/>
      <c r="FDI30" s="121"/>
      <c r="FDJ30" s="121"/>
      <c r="FDK30" s="121"/>
      <c r="FDL30" s="121"/>
      <c r="FDM30" s="121"/>
      <c r="FDN30" s="121"/>
      <c r="FDO30" s="121"/>
      <c r="FDP30" s="121"/>
      <c r="FDQ30" s="121"/>
      <c r="FDR30" s="121"/>
      <c r="FDS30" s="121"/>
      <c r="FDT30" s="121"/>
      <c r="FDU30" s="121"/>
      <c r="FDV30" s="121"/>
      <c r="FDW30" s="121"/>
      <c r="FDX30" s="121"/>
      <c r="FDY30" s="121"/>
      <c r="FDZ30" s="121"/>
      <c r="FEA30" s="121"/>
      <c r="FEB30" s="121"/>
      <c r="FEC30" s="121"/>
      <c r="FED30" s="121"/>
      <c r="FEE30" s="121"/>
      <c r="FEF30" s="121"/>
      <c r="FEG30" s="121"/>
      <c r="FEH30" s="121"/>
      <c r="FEI30" s="121"/>
      <c r="FEJ30" s="121"/>
      <c r="FEK30" s="121"/>
      <c r="FEL30" s="121"/>
      <c r="FEM30" s="121"/>
      <c r="FEN30" s="121"/>
      <c r="FEO30" s="121"/>
      <c r="FEP30" s="121"/>
      <c r="FEQ30" s="121"/>
      <c r="FER30" s="121"/>
      <c r="FES30" s="121"/>
      <c r="FET30" s="121"/>
      <c r="FEU30" s="121"/>
      <c r="FEV30" s="121"/>
      <c r="FEW30" s="121"/>
      <c r="FEX30" s="121"/>
      <c r="FEY30" s="121"/>
      <c r="FEZ30" s="121"/>
      <c r="FFA30" s="121"/>
      <c r="FFB30" s="121"/>
      <c r="FFC30" s="121"/>
      <c r="FFD30" s="121"/>
      <c r="FFE30" s="121"/>
      <c r="FFF30" s="121"/>
      <c r="FFG30" s="121"/>
      <c r="FFH30" s="121"/>
      <c r="FFI30" s="121"/>
      <c r="FFJ30" s="121"/>
      <c r="FFK30" s="121"/>
      <c r="FFL30" s="121"/>
      <c r="FFM30" s="121"/>
      <c r="FFN30" s="121"/>
      <c r="FFO30" s="121"/>
      <c r="FFP30" s="121"/>
      <c r="FFQ30" s="121"/>
      <c r="FFR30" s="121"/>
      <c r="FFS30" s="121"/>
      <c r="FFT30" s="121"/>
      <c r="FFU30" s="121"/>
      <c r="FFV30" s="121"/>
      <c r="FFW30" s="121"/>
      <c r="FFX30" s="121"/>
      <c r="FFY30" s="121"/>
      <c r="FFZ30" s="121"/>
      <c r="FGA30" s="121"/>
      <c r="FGB30" s="121"/>
      <c r="FGC30" s="121"/>
      <c r="FGD30" s="121"/>
      <c r="FGE30" s="121"/>
      <c r="FGF30" s="121"/>
      <c r="FGG30" s="121"/>
      <c r="FGH30" s="121"/>
      <c r="FGI30" s="121"/>
      <c r="FGJ30" s="121"/>
      <c r="FGK30" s="121"/>
      <c r="FGL30" s="121"/>
      <c r="FGM30" s="121"/>
      <c r="FGN30" s="121"/>
      <c r="FGO30" s="121"/>
      <c r="FGP30" s="121"/>
      <c r="FGQ30" s="121"/>
      <c r="FGR30" s="121"/>
      <c r="FGS30" s="121"/>
      <c r="FGT30" s="121"/>
      <c r="FGU30" s="121"/>
      <c r="FGV30" s="121"/>
      <c r="FGW30" s="121"/>
      <c r="FGX30" s="121"/>
      <c r="FGY30" s="121"/>
      <c r="FGZ30" s="121"/>
      <c r="FHA30" s="121"/>
      <c r="FHB30" s="121"/>
      <c r="FHC30" s="121"/>
      <c r="FHD30" s="121"/>
      <c r="FHE30" s="121"/>
      <c r="FHF30" s="121"/>
      <c r="FHG30" s="121"/>
      <c r="FHH30" s="121"/>
      <c r="FHI30" s="121"/>
      <c r="FHJ30" s="121"/>
      <c r="FHK30" s="121"/>
      <c r="FHL30" s="121"/>
      <c r="FHM30" s="121"/>
      <c r="FHN30" s="121"/>
      <c r="FHO30" s="121"/>
      <c r="FHP30" s="121"/>
      <c r="FHQ30" s="121"/>
      <c r="FHR30" s="121"/>
      <c r="FHS30" s="121"/>
      <c r="FHT30" s="121"/>
      <c r="FHU30" s="121"/>
      <c r="FHV30" s="121"/>
      <c r="FHW30" s="121"/>
      <c r="FHX30" s="121"/>
      <c r="FHY30" s="121"/>
      <c r="FHZ30" s="121"/>
      <c r="FIA30" s="121"/>
      <c r="FIB30" s="121"/>
      <c r="FIC30" s="121"/>
      <c r="FID30" s="121"/>
      <c r="FIE30" s="121"/>
      <c r="FIF30" s="121"/>
      <c r="FIG30" s="121"/>
      <c r="FIH30" s="121"/>
      <c r="FII30" s="121"/>
      <c r="FIJ30" s="121"/>
      <c r="FIK30" s="121"/>
      <c r="FIL30" s="121"/>
      <c r="FIM30" s="121"/>
      <c r="FIN30" s="121"/>
      <c r="FIO30" s="121"/>
      <c r="FIP30" s="121"/>
      <c r="FIQ30" s="121"/>
      <c r="FIR30" s="121"/>
      <c r="FIS30" s="121"/>
      <c r="FIT30" s="121"/>
      <c r="FIU30" s="121"/>
      <c r="FIV30" s="121"/>
      <c r="FIW30" s="121"/>
      <c r="FIX30" s="121"/>
      <c r="FIY30" s="121"/>
      <c r="FIZ30" s="121"/>
      <c r="FJA30" s="121"/>
      <c r="FJB30" s="121"/>
      <c r="FJC30" s="121"/>
      <c r="FJD30" s="121"/>
      <c r="FJE30" s="121"/>
      <c r="FJF30" s="121"/>
      <c r="FJG30" s="121"/>
      <c r="FJH30" s="121"/>
      <c r="FJI30" s="121"/>
      <c r="FJJ30" s="121"/>
      <c r="FJK30" s="121"/>
      <c r="FJL30" s="121"/>
      <c r="FJM30" s="121"/>
      <c r="FJN30" s="121"/>
      <c r="FJO30" s="121"/>
      <c r="FJP30" s="121"/>
      <c r="FJQ30" s="121"/>
      <c r="FJR30" s="121"/>
      <c r="FJS30" s="121"/>
      <c r="FJT30" s="121"/>
      <c r="FJU30" s="121"/>
      <c r="FJV30" s="121"/>
      <c r="FJW30" s="121"/>
      <c r="FJX30" s="121"/>
      <c r="FJY30" s="121"/>
      <c r="FJZ30" s="121"/>
      <c r="FKA30" s="121"/>
      <c r="FKB30" s="121"/>
      <c r="FKC30" s="121"/>
      <c r="FKD30" s="121"/>
      <c r="FKE30" s="121"/>
      <c r="FKF30" s="121"/>
      <c r="FKG30" s="121"/>
      <c r="FKH30" s="121"/>
      <c r="FKI30" s="121"/>
      <c r="FKJ30" s="121"/>
      <c r="FKK30" s="121"/>
      <c r="FKL30" s="121"/>
      <c r="FKM30" s="121"/>
      <c r="FKN30" s="121"/>
      <c r="FKO30" s="121"/>
      <c r="FKP30" s="121"/>
      <c r="FKQ30" s="121"/>
      <c r="FKR30" s="121"/>
      <c r="FKS30" s="121"/>
      <c r="FKT30" s="121"/>
      <c r="FKU30" s="121"/>
      <c r="FKV30" s="121"/>
      <c r="FKW30" s="121"/>
      <c r="FKX30" s="121"/>
      <c r="FKY30" s="121"/>
      <c r="FKZ30" s="121"/>
      <c r="FLA30" s="121"/>
      <c r="FLB30" s="121"/>
      <c r="FLC30" s="121"/>
      <c r="FLD30" s="121"/>
      <c r="FLE30" s="121"/>
      <c r="FLF30" s="121"/>
      <c r="FLG30" s="121"/>
      <c r="FLH30" s="121"/>
      <c r="FLI30" s="121"/>
      <c r="FLJ30" s="121"/>
      <c r="FLK30" s="121"/>
      <c r="FLL30" s="121"/>
      <c r="FLM30" s="121"/>
      <c r="FLN30" s="121"/>
      <c r="FLO30" s="121"/>
      <c r="FLP30" s="121"/>
      <c r="FLQ30" s="121"/>
      <c r="FLR30" s="121"/>
      <c r="FLS30" s="121"/>
      <c r="FLT30" s="121"/>
      <c r="FLU30" s="121"/>
      <c r="FLV30" s="121"/>
      <c r="FLW30" s="121"/>
      <c r="FLX30" s="121"/>
      <c r="FLY30" s="121"/>
      <c r="FLZ30" s="121"/>
      <c r="FMA30" s="121"/>
      <c r="FMB30" s="121"/>
      <c r="FMC30" s="121"/>
      <c r="FMD30" s="121"/>
      <c r="FME30" s="121"/>
      <c r="FMF30" s="121"/>
      <c r="FMG30" s="121"/>
      <c r="FMH30" s="121"/>
      <c r="FMI30" s="121"/>
      <c r="FMJ30" s="121"/>
      <c r="FMK30" s="121"/>
      <c r="FML30" s="121"/>
      <c r="FMM30" s="121"/>
      <c r="FMN30" s="121"/>
      <c r="FMO30" s="121"/>
      <c r="FMP30" s="121"/>
      <c r="FMQ30" s="121"/>
      <c r="FMR30" s="121"/>
      <c r="FMS30" s="121"/>
      <c r="FMT30" s="121"/>
      <c r="FMU30" s="121"/>
      <c r="FMV30" s="121"/>
      <c r="FMW30" s="121"/>
      <c r="FMX30" s="121"/>
      <c r="FMY30" s="121"/>
      <c r="FMZ30" s="121"/>
      <c r="FNA30" s="121"/>
      <c r="FNB30" s="121"/>
      <c r="FNC30" s="121"/>
      <c r="FND30" s="121"/>
      <c r="FNE30" s="121"/>
      <c r="FNF30" s="121"/>
      <c r="FNG30" s="121"/>
      <c r="FNH30" s="121"/>
      <c r="FNI30" s="121"/>
      <c r="FNJ30" s="121"/>
      <c r="FNK30" s="121"/>
      <c r="FNL30" s="121"/>
      <c r="FNM30" s="121"/>
      <c r="FNN30" s="121"/>
      <c r="FNO30" s="121"/>
      <c r="FNP30" s="121"/>
      <c r="FNQ30" s="121"/>
      <c r="FNR30" s="121"/>
      <c r="FNS30" s="121"/>
      <c r="FNT30" s="121"/>
      <c r="FNU30" s="121"/>
      <c r="FNV30" s="121"/>
      <c r="FNW30" s="121"/>
      <c r="FNX30" s="121"/>
      <c r="FNY30" s="121"/>
      <c r="FNZ30" s="121"/>
      <c r="FOA30" s="121"/>
      <c r="FOB30" s="121"/>
      <c r="FOC30" s="121"/>
      <c r="FOD30" s="121"/>
      <c r="FOE30" s="121"/>
      <c r="FOF30" s="121"/>
      <c r="FOG30" s="121"/>
      <c r="FOH30" s="121"/>
      <c r="FOI30" s="121"/>
      <c r="FOJ30" s="121"/>
      <c r="FOK30" s="121"/>
      <c r="FOL30" s="121"/>
      <c r="FOM30" s="121"/>
      <c r="FON30" s="121"/>
      <c r="FOO30" s="121"/>
      <c r="FOP30" s="121"/>
      <c r="FOQ30" s="121"/>
      <c r="FOR30" s="121"/>
      <c r="FOS30" s="121"/>
      <c r="FOT30" s="121"/>
      <c r="FOU30" s="121"/>
      <c r="FOV30" s="121"/>
      <c r="FOW30" s="121"/>
      <c r="FOX30" s="121"/>
      <c r="FOY30" s="121"/>
      <c r="FOZ30" s="121"/>
      <c r="FPA30" s="121"/>
      <c r="FPB30" s="121"/>
      <c r="FPC30" s="121"/>
      <c r="FPD30" s="121"/>
      <c r="FPE30" s="121"/>
      <c r="FPF30" s="121"/>
      <c r="FPG30" s="121"/>
      <c r="FPH30" s="121"/>
      <c r="FPI30" s="121"/>
      <c r="FPJ30" s="121"/>
      <c r="FPK30" s="121"/>
      <c r="FPL30" s="121"/>
      <c r="FPM30" s="121"/>
      <c r="FPN30" s="121"/>
      <c r="FPO30" s="121"/>
      <c r="FPP30" s="121"/>
      <c r="FPQ30" s="121"/>
      <c r="FPR30" s="121"/>
      <c r="FPS30" s="121"/>
      <c r="FPT30" s="121"/>
      <c r="FPU30" s="121"/>
      <c r="FPV30" s="121"/>
      <c r="FPW30" s="121"/>
      <c r="FPX30" s="121"/>
      <c r="FPY30" s="121"/>
      <c r="FPZ30" s="121"/>
      <c r="FQA30" s="121"/>
      <c r="FQB30" s="121"/>
      <c r="FQC30" s="121"/>
      <c r="FQD30" s="121"/>
      <c r="FQE30" s="121"/>
      <c r="FQF30" s="121"/>
      <c r="FQG30" s="121"/>
      <c r="FQH30" s="121"/>
      <c r="FQI30" s="121"/>
      <c r="FQJ30" s="121"/>
      <c r="FQK30" s="121"/>
      <c r="FQL30" s="121"/>
      <c r="FQM30" s="121"/>
      <c r="FQN30" s="121"/>
      <c r="FQO30" s="121"/>
      <c r="FQP30" s="121"/>
      <c r="FQQ30" s="121"/>
      <c r="FQR30" s="121"/>
      <c r="FQS30" s="121"/>
      <c r="FQT30" s="121"/>
      <c r="FQU30" s="121"/>
      <c r="FQV30" s="121"/>
      <c r="FQW30" s="121"/>
      <c r="FQX30" s="121"/>
      <c r="FQY30" s="121"/>
      <c r="FQZ30" s="121"/>
      <c r="FRA30" s="121"/>
      <c r="FRB30" s="121"/>
      <c r="FRC30" s="121"/>
      <c r="FRD30" s="121"/>
      <c r="FRE30" s="121"/>
      <c r="FRF30" s="121"/>
      <c r="FRG30" s="121"/>
      <c r="FRH30" s="121"/>
      <c r="FRI30" s="121"/>
      <c r="FRJ30" s="121"/>
      <c r="FRK30" s="121"/>
      <c r="FRL30" s="121"/>
      <c r="FRM30" s="121"/>
      <c r="FRN30" s="121"/>
      <c r="FRO30" s="121"/>
      <c r="FRP30" s="121"/>
      <c r="FRQ30" s="121"/>
      <c r="FRR30" s="121"/>
      <c r="FRS30" s="121"/>
      <c r="FRT30" s="121"/>
      <c r="FRU30" s="121"/>
      <c r="FRV30" s="121"/>
      <c r="FRW30" s="121"/>
      <c r="FRX30" s="121"/>
      <c r="FRY30" s="121"/>
      <c r="FRZ30" s="121"/>
      <c r="FSA30" s="121"/>
      <c r="FSB30" s="121"/>
      <c r="FSC30" s="121"/>
      <c r="FSD30" s="121"/>
      <c r="FSE30" s="121"/>
      <c r="FSF30" s="121"/>
      <c r="FSG30" s="121"/>
      <c r="FSH30" s="121"/>
      <c r="FSI30" s="121"/>
      <c r="FSJ30" s="121"/>
      <c r="FSK30" s="121"/>
      <c r="FSL30" s="121"/>
      <c r="FSM30" s="121"/>
      <c r="FSN30" s="121"/>
      <c r="FSO30" s="121"/>
      <c r="FSP30" s="121"/>
      <c r="FSQ30" s="121"/>
      <c r="FSR30" s="121"/>
      <c r="FSS30" s="121"/>
      <c r="FST30" s="121"/>
      <c r="FSU30" s="121"/>
      <c r="FSV30" s="121"/>
      <c r="FSW30" s="121"/>
      <c r="FSX30" s="121"/>
      <c r="FSY30" s="121"/>
      <c r="FSZ30" s="121"/>
      <c r="FTA30" s="121"/>
      <c r="FTB30" s="121"/>
      <c r="FTC30" s="121"/>
      <c r="FTD30" s="121"/>
      <c r="FTE30" s="121"/>
      <c r="FTF30" s="121"/>
      <c r="FTG30" s="121"/>
      <c r="FTH30" s="121"/>
      <c r="FTI30" s="121"/>
      <c r="FTJ30" s="121"/>
      <c r="FTK30" s="121"/>
      <c r="FTL30" s="121"/>
      <c r="FTM30" s="121"/>
      <c r="FTN30" s="121"/>
      <c r="FTO30" s="121"/>
      <c r="FTP30" s="121"/>
      <c r="FTQ30" s="121"/>
      <c r="FTR30" s="121"/>
      <c r="FTS30" s="121"/>
      <c r="FTT30" s="121"/>
      <c r="FTU30" s="121"/>
      <c r="FTV30" s="121"/>
      <c r="FTW30" s="121"/>
      <c r="FTX30" s="121"/>
      <c r="FTY30" s="121"/>
      <c r="FTZ30" s="121"/>
      <c r="FUA30" s="121"/>
      <c r="FUB30" s="121"/>
      <c r="FUC30" s="121"/>
      <c r="FUD30" s="121"/>
      <c r="FUE30" s="121"/>
      <c r="FUF30" s="121"/>
      <c r="FUG30" s="121"/>
      <c r="FUH30" s="121"/>
      <c r="FUI30" s="121"/>
      <c r="FUJ30" s="121"/>
      <c r="FUK30" s="121"/>
      <c r="FUL30" s="121"/>
      <c r="FUM30" s="121"/>
      <c r="FUN30" s="121"/>
      <c r="FUO30" s="121"/>
      <c r="FUP30" s="121"/>
      <c r="FUQ30" s="121"/>
      <c r="FUR30" s="121"/>
      <c r="FUS30" s="121"/>
      <c r="FUT30" s="121"/>
      <c r="FUU30" s="121"/>
      <c r="FUV30" s="121"/>
      <c r="FUW30" s="121"/>
      <c r="FUX30" s="121"/>
      <c r="FUY30" s="121"/>
      <c r="FUZ30" s="121"/>
      <c r="FVA30" s="121"/>
      <c r="FVB30" s="121"/>
      <c r="FVC30" s="121"/>
      <c r="FVD30" s="121"/>
      <c r="FVE30" s="121"/>
      <c r="FVF30" s="121"/>
      <c r="FVG30" s="121"/>
      <c r="FVH30" s="121"/>
      <c r="FVI30" s="121"/>
      <c r="FVJ30" s="121"/>
      <c r="FVK30" s="121"/>
      <c r="FVL30" s="121"/>
      <c r="FVM30" s="121"/>
      <c r="FVN30" s="121"/>
      <c r="FVO30" s="121"/>
      <c r="FVP30" s="121"/>
      <c r="FVQ30" s="121"/>
      <c r="FVR30" s="121"/>
      <c r="FVS30" s="121"/>
      <c r="FVT30" s="121"/>
      <c r="FVU30" s="121"/>
      <c r="FVV30" s="121"/>
      <c r="FVW30" s="121"/>
      <c r="FVX30" s="121"/>
      <c r="FVY30" s="121"/>
      <c r="FVZ30" s="121"/>
      <c r="FWA30" s="121"/>
      <c r="FWB30" s="121"/>
      <c r="FWC30" s="121"/>
      <c r="FWD30" s="121"/>
      <c r="FWE30" s="121"/>
      <c r="FWF30" s="121"/>
      <c r="FWG30" s="121"/>
      <c r="FWH30" s="121"/>
      <c r="FWI30" s="121"/>
      <c r="FWJ30" s="121"/>
      <c r="FWK30" s="121"/>
      <c r="FWL30" s="121"/>
      <c r="FWM30" s="121"/>
      <c r="FWN30" s="121"/>
      <c r="FWO30" s="121"/>
      <c r="FWP30" s="121"/>
      <c r="FWQ30" s="121"/>
      <c r="FWR30" s="121"/>
      <c r="FWS30" s="121"/>
      <c r="FWT30" s="121"/>
      <c r="FWU30" s="121"/>
      <c r="FWV30" s="121"/>
      <c r="FWW30" s="121"/>
      <c r="FWX30" s="121"/>
      <c r="FWY30" s="121"/>
      <c r="FWZ30" s="121"/>
      <c r="FXA30" s="121"/>
      <c r="FXB30" s="121"/>
      <c r="FXC30" s="121"/>
      <c r="FXD30" s="121"/>
      <c r="FXE30" s="121"/>
      <c r="FXF30" s="121"/>
      <c r="FXG30" s="121"/>
      <c r="FXH30" s="121"/>
      <c r="FXI30" s="121"/>
      <c r="FXJ30" s="121"/>
      <c r="FXK30" s="121"/>
      <c r="FXL30" s="121"/>
      <c r="FXM30" s="121"/>
      <c r="FXN30" s="121"/>
      <c r="FXO30" s="121"/>
      <c r="FXP30" s="121"/>
      <c r="FXQ30" s="121"/>
      <c r="FXR30" s="121"/>
      <c r="FXS30" s="121"/>
      <c r="FXT30" s="121"/>
      <c r="FXU30" s="121"/>
      <c r="FXV30" s="121"/>
      <c r="FXW30" s="121"/>
      <c r="FXX30" s="121"/>
      <c r="FXY30" s="121"/>
      <c r="FXZ30" s="121"/>
      <c r="FYA30" s="121"/>
      <c r="FYB30" s="121"/>
      <c r="FYC30" s="121"/>
      <c r="FYD30" s="121"/>
      <c r="FYE30" s="121"/>
      <c r="FYF30" s="121"/>
      <c r="FYG30" s="121"/>
      <c r="FYH30" s="121"/>
      <c r="FYI30" s="121"/>
      <c r="FYJ30" s="121"/>
      <c r="FYK30" s="121"/>
      <c r="FYL30" s="121"/>
      <c r="FYM30" s="121"/>
      <c r="FYN30" s="121"/>
      <c r="FYO30" s="121"/>
      <c r="FYP30" s="121"/>
      <c r="FYQ30" s="121"/>
      <c r="FYR30" s="121"/>
      <c r="FYS30" s="121"/>
      <c r="FYT30" s="121"/>
      <c r="FYU30" s="121"/>
      <c r="FYV30" s="121"/>
      <c r="FYW30" s="121"/>
      <c r="FYX30" s="121"/>
      <c r="FYY30" s="121"/>
      <c r="FYZ30" s="121"/>
      <c r="FZA30" s="121"/>
      <c r="FZB30" s="121"/>
      <c r="FZC30" s="121"/>
      <c r="FZD30" s="121"/>
      <c r="FZE30" s="121"/>
      <c r="FZF30" s="121"/>
      <c r="FZG30" s="121"/>
      <c r="FZH30" s="121"/>
      <c r="FZI30" s="121"/>
      <c r="FZJ30" s="121"/>
      <c r="FZK30" s="121"/>
      <c r="FZL30" s="121"/>
      <c r="FZM30" s="121"/>
      <c r="FZN30" s="121"/>
      <c r="FZO30" s="121"/>
      <c r="FZP30" s="121"/>
      <c r="FZQ30" s="121"/>
      <c r="FZR30" s="121"/>
      <c r="FZS30" s="121"/>
      <c r="FZT30" s="121"/>
      <c r="FZU30" s="121"/>
      <c r="FZV30" s="121"/>
      <c r="FZW30" s="121"/>
      <c r="FZX30" s="121"/>
      <c r="FZY30" s="121"/>
      <c r="FZZ30" s="121"/>
      <c r="GAA30" s="121"/>
      <c r="GAB30" s="121"/>
      <c r="GAC30" s="121"/>
      <c r="GAD30" s="121"/>
      <c r="GAE30" s="121"/>
      <c r="GAF30" s="121"/>
      <c r="GAG30" s="121"/>
      <c r="GAH30" s="121"/>
      <c r="GAI30" s="121"/>
      <c r="GAJ30" s="121"/>
      <c r="GAK30" s="121"/>
      <c r="GAL30" s="121"/>
      <c r="GAM30" s="121"/>
      <c r="GAN30" s="121"/>
      <c r="GAO30" s="121"/>
      <c r="GAP30" s="121"/>
      <c r="GAQ30" s="121"/>
      <c r="GAR30" s="121"/>
      <c r="GAS30" s="121"/>
      <c r="GAT30" s="121"/>
      <c r="GAU30" s="121"/>
      <c r="GAV30" s="121"/>
      <c r="GAW30" s="121"/>
      <c r="GAX30" s="121"/>
      <c r="GAY30" s="121"/>
      <c r="GAZ30" s="121"/>
      <c r="GBA30" s="121"/>
      <c r="GBB30" s="121"/>
      <c r="GBC30" s="121"/>
      <c r="GBD30" s="121"/>
      <c r="GBE30" s="121"/>
      <c r="GBF30" s="121"/>
      <c r="GBG30" s="121"/>
      <c r="GBH30" s="121"/>
      <c r="GBI30" s="121"/>
      <c r="GBJ30" s="121"/>
      <c r="GBK30" s="121"/>
      <c r="GBL30" s="121"/>
      <c r="GBM30" s="121"/>
      <c r="GBN30" s="121"/>
      <c r="GBO30" s="121"/>
      <c r="GBP30" s="121"/>
      <c r="GBQ30" s="121"/>
      <c r="GBR30" s="121"/>
      <c r="GBS30" s="121"/>
      <c r="GBT30" s="121"/>
      <c r="GBU30" s="121"/>
      <c r="GBV30" s="121"/>
      <c r="GBW30" s="121"/>
      <c r="GBX30" s="121"/>
      <c r="GBY30" s="121"/>
      <c r="GBZ30" s="121"/>
      <c r="GCA30" s="121"/>
      <c r="GCB30" s="121"/>
      <c r="GCC30" s="121"/>
      <c r="GCD30" s="121"/>
      <c r="GCE30" s="121"/>
      <c r="GCF30" s="121"/>
      <c r="GCG30" s="121"/>
      <c r="GCH30" s="121"/>
      <c r="GCI30" s="121"/>
      <c r="GCJ30" s="121"/>
      <c r="GCK30" s="121"/>
      <c r="GCL30" s="121"/>
      <c r="GCM30" s="121"/>
      <c r="GCN30" s="121"/>
      <c r="GCO30" s="121"/>
      <c r="GCP30" s="121"/>
      <c r="GCQ30" s="121"/>
      <c r="GCR30" s="121"/>
      <c r="GCS30" s="121"/>
      <c r="GCT30" s="121"/>
      <c r="GCU30" s="121"/>
      <c r="GCV30" s="121"/>
      <c r="GCW30" s="121"/>
      <c r="GCX30" s="121"/>
      <c r="GCY30" s="121"/>
      <c r="GCZ30" s="121"/>
      <c r="GDA30" s="121"/>
      <c r="GDB30" s="121"/>
      <c r="GDC30" s="121"/>
      <c r="GDD30" s="121"/>
      <c r="GDE30" s="121"/>
      <c r="GDF30" s="121"/>
      <c r="GDG30" s="121"/>
      <c r="GDH30" s="121"/>
      <c r="GDI30" s="121"/>
      <c r="GDJ30" s="121"/>
      <c r="GDK30" s="121"/>
      <c r="GDL30" s="121"/>
      <c r="GDM30" s="121"/>
      <c r="GDN30" s="121"/>
      <c r="GDO30" s="121"/>
      <c r="GDP30" s="121"/>
      <c r="GDQ30" s="121"/>
      <c r="GDR30" s="121"/>
      <c r="GDS30" s="121"/>
      <c r="GDT30" s="121"/>
      <c r="GDU30" s="121"/>
      <c r="GDV30" s="121"/>
      <c r="GDW30" s="121"/>
      <c r="GDX30" s="121"/>
      <c r="GDY30" s="121"/>
      <c r="GDZ30" s="121"/>
      <c r="GEA30" s="121"/>
      <c r="GEB30" s="121"/>
      <c r="GEC30" s="121"/>
      <c r="GED30" s="121"/>
      <c r="GEE30" s="121"/>
      <c r="GEF30" s="121"/>
      <c r="GEG30" s="121"/>
      <c r="GEH30" s="121"/>
      <c r="GEI30" s="121"/>
      <c r="GEJ30" s="121"/>
      <c r="GEK30" s="121"/>
      <c r="GEL30" s="121"/>
      <c r="GEM30" s="121"/>
      <c r="GEN30" s="121"/>
      <c r="GEO30" s="121"/>
      <c r="GEP30" s="121"/>
      <c r="GEQ30" s="121"/>
      <c r="GER30" s="121"/>
      <c r="GES30" s="121"/>
      <c r="GET30" s="121"/>
      <c r="GEU30" s="121"/>
      <c r="GEV30" s="121"/>
      <c r="GEW30" s="121"/>
      <c r="GEX30" s="121"/>
      <c r="GEY30" s="121"/>
      <c r="GEZ30" s="121"/>
      <c r="GFA30" s="121"/>
      <c r="GFB30" s="121"/>
      <c r="GFC30" s="121"/>
      <c r="GFD30" s="121"/>
      <c r="GFE30" s="121"/>
      <c r="GFF30" s="121"/>
      <c r="GFG30" s="121"/>
      <c r="GFH30" s="121"/>
      <c r="GFI30" s="121"/>
      <c r="GFJ30" s="121"/>
      <c r="GFK30" s="121"/>
      <c r="GFL30" s="121"/>
      <c r="GFM30" s="121"/>
      <c r="GFN30" s="121"/>
      <c r="GFO30" s="121"/>
      <c r="GFP30" s="121"/>
      <c r="GFQ30" s="121"/>
      <c r="GFR30" s="121"/>
      <c r="GFS30" s="121"/>
      <c r="GFT30" s="121"/>
      <c r="GFU30" s="121"/>
      <c r="GFV30" s="121"/>
      <c r="GFW30" s="121"/>
      <c r="GFX30" s="121"/>
      <c r="GFY30" s="121"/>
      <c r="GFZ30" s="121"/>
      <c r="GGA30" s="121"/>
      <c r="GGB30" s="121"/>
      <c r="GGC30" s="121"/>
      <c r="GGD30" s="121"/>
      <c r="GGE30" s="121"/>
      <c r="GGF30" s="121"/>
      <c r="GGG30" s="121"/>
      <c r="GGH30" s="121"/>
      <c r="GGI30" s="121"/>
      <c r="GGJ30" s="121"/>
      <c r="GGK30" s="121"/>
      <c r="GGL30" s="121"/>
      <c r="GGM30" s="121"/>
      <c r="GGN30" s="121"/>
      <c r="GGO30" s="121"/>
      <c r="GGP30" s="121"/>
      <c r="GGQ30" s="121"/>
      <c r="GGR30" s="121"/>
      <c r="GGS30" s="121"/>
      <c r="GGT30" s="121"/>
      <c r="GGU30" s="121"/>
      <c r="GGV30" s="121"/>
      <c r="GGW30" s="121"/>
      <c r="GGX30" s="121"/>
      <c r="GGY30" s="121"/>
      <c r="GGZ30" s="121"/>
      <c r="GHA30" s="121"/>
      <c r="GHB30" s="121"/>
      <c r="GHC30" s="121"/>
      <c r="GHD30" s="121"/>
      <c r="GHE30" s="121"/>
      <c r="GHF30" s="121"/>
      <c r="GHG30" s="121"/>
      <c r="GHH30" s="121"/>
      <c r="GHI30" s="121"/>
      <c r="GHJ30" s="121"/>
      <c r="GHK30" s="121"/>
      <c r="GHL30" s="121"/>
      <c r="GHM30" s="121"/>
      <c r="GHN30" s="121"/>
      <c r="GHO30" s="121"/>
      <c r="GHP30" s="121"/>
      <c r="GHQ30" s="121"/>
      <c r="GHR30" s="121"/>
      <c r="GHS30" s="121"/>
      <c r="GHT30" s="121"/>
      <c r="GHU30" s="121"/>
      <c r="GHV30" s="121"/>
      <c r="GHW30" s="121"/>
      <c r="GHX30" s="121"/>
      <c r="GHY30" s="121"/>
      <c r="GHZ30" s="121"/>
      <c r="GIA30" s="121"/>
      <c r="GIB30" s="121"/>
      <c r="GIC30" s="121"/>
      <c r="GID30" s="121"/>
      <c r="GIE30" s="121"/>
      <c r="GIF30" s="121"/>
      <c r="GIG30" s="121"/>
      <c r="GIH30" s="121"/>
      <c r="GII30" s="121"/>
      <c r="GIJ30" s="121"/>
      <c r="GIK30" s="121"/>
      <c r="GIL30" s="121"/>
      <c r="GIM30" s="121"/>
      <c r="GIN30" s="121"/>
      <c r="GIO30" s="121"/>
      <c r="GIP30" s="121"/>
      <c r="GIQ30" s="121"/>
      <c r="GIR30" s="121"/>
      <c r="GIS30" s="121"/>
      <c r="GIT30" s="121"/>
      <c r="GIU30" s="121"/>
      <c r="GIV30" s="121"/>
      <c r="GIW30" s="121"/>
      <c r="GIX30" s="121"/>
      <c r="GIY30" s="121"/>
      <c r="GIZ30" s="121"/>
      <c r="GJA30" s="121"/>
      <c r="GJB30" s="121"/>
      <c r="GJC30" s="121"/>
      <c r="GJD30" s="121"/>
      <c r="GJE30" s="121"/>
      <c r="GJF30" s="121"/>
      <c r="GJG30" s="121"/>
      <c r="GJH30" s="121"/>
      <c r="GJI30" s="121"/>
      <c r="GJJ30" s="121"/>
      <c r="GJK30" s="121"/>
      <c r="GJL30" s="121"/>
      <c r="GJM30" s="121"/>
      <c r="GJN30" s="121"/>
      <c r="GJO30" s="121"/>
      <c r="GJP30" s="121"/>
      <c r="GJQ30" s="121"/>
      <c r="GJR30" s="121"/>
      <c r="GJS30" s="121"/>
      <c r="GJT30" s="121"/>
      <c r="GJU30" s="121"/>
      <c r="GJV30" s="121"/>
      <c r="GJW30" s="121"/>
      <c r="GJX30" s="121"/>
      <c r="GJY30" s="121"/>
      <c r="GJZ30" s="121"/>
      <c r="GKA30" s="121"/>
      <c r="GKB30" s="121"/>
      <c r="GKC30" s="121"/>
      <c r="GKD30" s="121"/>
      <c r="GKE30" s="121"/>
      <c r="GKF30" s="121"/>
      <c r="GKG30" s="121"/>
      <c r="GKH30" s="121"/>
      <c r="GKI30" s="121"/>
      <c r="GKJ30" s="121"/>
      <c r="GKK30" s="121"/>
      <c r="GKL30" s="121"/>
      <c r="GKM30" s="121"/>
      <c r="GKN30" s="121"/>
      <c r="GKO30" s="121"/>
      <c r="GKP30" s="121"/>
      <c r="GKQ30" s="121"/>
      <c r="GKR30" s="121"/>
      <c r="GKS30" s="121"/>
      <c r="GKT30" s="121"/>
      <c r="GKU30" s="121"/>
      <c r="GKV30" s="121"/>
      <c r="GKW30" s="121"/>
      <c r="GKX30" s="121"/>
      <c r="GKY30" s="121"/>
      <c r="GKZ30" s="121"/>
      <c r="GLA30" s="121"/>
      <c r="GLB30" s="121"/>
      <c r="GLC30" s="121"/>
      <c r="GLD30" s="121"/>
      <c r="GLE30" s="121"/>
      <c r="GLF30" s="121"/>
      <c r="GLG30" s="121"/>
      <c r="GLH30" s="121"/>
      <c r="GLI30" s="121"/>
      <c r="GLJ30" s="121"/>
      <c r="GLK30" s="121"/>
      <c r="GLL30" s="121"/>
      <c r="GLM30" s="121"/>
      <c r="GLN30" s="121"/>
      <c r="GLO30" s="121"/>
      <c r="GLP30" s="121"/>
      <c r="GLQ30" s="121"/>
      <c r="GLR30" s="121"/>
      <c r="GLS30" s="121"/>
      <c r="GLT30" s="121"/>
      <c r="GLU30" s="121"/>
      <c r="GLV30" s="121"/>
      <c r="GLW30" s="121"/>
      <c r="GLX30" s="121"/>
      <c r="GLY30" s="121"/>
      <c r="GLZ30" s="121"/>
      <c r="GMA30" s="121"/>
      <c r="GMB30" s="121"/>
      <c r="GMC30" s="121"/>
      <c r="GMD30" s="121"/>
      <c r="GME30" s="121"/>
      <c r="GMF30" s="121"/>
      <c r="GMG30" s="121"/>
      <c r="GMH30" s="121"/>
      <c r="GMI30" s="121"/>
      <c r="GMJ30" s="121"/>
      <c r="GMK30" s="121"/>
      <c r="GML30" s="121"/>
      <c r="GMM30" s="121"/>
      <c r="GMN30" s="121"/>
      <c r="GMO30" s="121"/>
      <c r="GMP30" s="121"/>
      <c r="GMQ30" s="121"/>
      <c r="GMR30" s="121"/>
      <c r="GMS30" s="121"/>
      <c r="GMT30" s="121"/>
      <c r="GMU30" s="121"/>
      <c r="GMV30" s="121"/>
      <c r="GMW30" s="121"/>
      <c r="GMX30" s="121"/>
      <c r="GMY30" s="121"/>
      <c r="GMZ30" s="121"/>
      <c r="GNA30" s="121"/>
      <c r="GNB30" s="121"/>
      <c r="GNC30" s="121"/>
      <c r="GND30" s="121"/>
      <c r="GNE30" s="121"/>
      <c r="GNF30" s="121"/>
      <c r="GNG30" s="121"/>
      <c r="GNH30" s="121"/>
      <c r="GNI30" s="121"/>
      <c r="GNJ30" s="121"/>
      <c r="GNK30" s="121"/>
      <c r="GNL30" s="121"/>
      <c r="GNM30" s="121"/>
      <c r="GNN30" s="121"/>
      <c r="GNO30" s="121"/>
      <c r="GNP30" s="121"/>
      <c r="GNQ30" s="121"/>
      <c r="GNR30" s="121"/>
      <c r="GNS30" s="121"/>
      <c r="GNT30" s="121"/>
      <c r="GNU30" s="121"/>
      <c r="GNV30" s="121"/>
      <c r="GNW30" s="121"/>
      <c r="GNX30" s="121"/>
      <c r="GNY30" s="121"/>
      <c r="GNZ30" s="121"/>
      <c r="GOA30" s="121"/>
      <c r="GOB30" s="121"/>
      <c r="GOC30" s="121"/>
      <c r="GOD30" s="121"/>
      <c r="GOE30" s="121"/>
      <c r="GOF30" s="121"/>
      <c r="GOG30" s="121"/>
      <c r="GOH30" s="121"/>
      <c r="GOI30" s="121"/>
      <c r="GOJ30" s="121"/>
      <c r="GOK30" s="121"/>
      <c r="GOL30" s="121"/>
      <c r="GOM30" s="121"/>
      <c r="GON30" s="121"/>
      <c r="GOO30" s="121"/>
      <c r="GOP30" s="121"/>
      <c r="GOQ30" s="121"/>
      <c r="GOR30" s="121"/>
      <c r="GOS30" s="121"/>
      <c r="GOT30" s="121"/>
      <c r="GOU30" s="121"/>
      <c r="GOV30" s="121"/>
      <c r="GOW30" s="121"/>
      <c r="GOX30" s="121"/>
      <c r="GOY30" s="121"/>
      <c r="GOZ30" s="121"/>
      <c r="GPA30" s="121"/>
      <c r="GPB30" s="121"/>
      <c r="GPC30" s="121"/>
      <c r="GPD30" s="121"/>
      <c r="GPE30" s="121"/>
      <c r="GPF30" s="121"/>
      <c r="GPG30" s="121"/>
      <c r="GPH30" s="121"/>
      <c r="GPI30" s="121"/>
      <c r="GPJ30" s="121"/>
      <c r="GPK30" s="121"/>
      <c r="GPL30" s="121"/>
      <c r="GPM30" s="121"/>
      <c r="GPN30" s="121"/>
      <c r="GPO30" s="121"/>
      <c r="GPP30" s="121"/>
      <c r="GPQ30" s="121"/>
      <c r="GPR30" s="121"/>
      <c r="GPS30" s="121"/>
      <c r="GPT30" s="121"/>
      <c r="GPU30" s="121"/>
      <c r="GPV30" s="121"/>
      <c r="GPW30" s="121"/>
      <c r="GPX30" s="121"/>
      <c r="GPY30" s="121"/>
      <c r="GPZ30" s="121"/>
      <c r="GQA30" s="121"/>
      <c r="GQB30" s="121"/>
      <c r="GQC30" s="121"/>
      <c r="GQD30" s="121"/>
      <c r="GQE30" s="121"/>
      <c r="GQF30" s="121"/>
      <c r="GQG30" s="121"/>
      <c r="GQH30" s="121"/>
      <c r="GQI30" s="121"/>
      <c r="GQJ30" s="121"/>
      <c r="GQK30" s="121"/>
      <c r="GQL30" s="121"/>
      <c r="GQM30" s="121"/>
      <c r="GQN30" s="121"/>
      <c r="GQO30" s="121"/>
      <c r="GQP30" s="121"/>
      <c r="GQQ30" s="121"/>
      <c r="GQR30" s="121"/>
      <c r="GQS30" s="121"/>
      <c r="GQT30" s="121"/>
      <c r="GQU30" s="121"/>
      <c r="GQV30" s="121"/>
      <c r="GQW30" s="121"/>
      <c r="GQX30" s="121"/>
      <c r="GQY30" s="121"/>
      <c r="GQZ30" s="121"/>
      <c r="GRA30" s="121"/>
      <c r="GRB30" s="121"/>
      <c r="GRC30" s="121"/>
      <c r="GRD30" s="121"/>
      <c r="GRE30" s="121"/>
      <c r="GRF30" s="121"/>
      <c r="GRG30" s="121"/>
      <c r="GRH30" s="121"/>
      <c r="GRI30" s="121"/>
      <c r="GRJ30" s="121"/>
      <c r="GRK30" s="121"/>
      <c r="GRL30" s="121"/>
      <c r="GRM30" s="121"/>
      <c r="GRN30" s="121"/>
      <c r="GRO30" s="121"/>
      <c r="GRP30" s="121"/>
      <c r="GRQ30" s="121"/>
      <c r="GRR30" s="121"/>
      <c r="GRS30" s="121"/>
      <c r="GRT30" s="121"/>
      <c r="GRU30" s="121"/>
      <c r="GRV30" s="121"/>
      <c r="GRW30" s="121"/>
      <c r="GRX30" s="121"/>
      <c r="GRY30" s="121"/>
      <c r="GRZ30" s="121"/>
      <c r="GSA30" s="121"/>
      <c r="GSB30" s="121"/>
      <c r="GSC30" s="121"/>
      <c r="GSD30" s="121"/>
      <c r="GSE30" s="121"/>
      <c r="GSF30" s="121"/>
      <c r="GSG30" s="121"/>
      <c r="GSH30" s="121"/>
      <c r="GSI30" s="121"/>
      <c r="GSJ30" s="121"/>
      <c r="GSK30" s="121"/>
      <c r="GSL30" s="121"/>
      <c r="GSM30" s="121"/>
      <c r="GSN30" s="121"/>
      <c r="GSO30" s="121"/>
      <c r="GSP30" s="121"/>
      <c r="GSQ30" s="121"/>
      <c r="GSR30" s="121"/>
      <c r="GSS30" s="121"/>
      <c r="GST30" s="121"/>
      <c r="GSU30" s="121"/>
      <c r="GSV30" s="121"/>
      <c r="GSW30" s="121"/>
      <c r="GSX30" s="121"/>
      <c r="GSY30" s="121"/>
      <c r="GSZ30" s="121"/>
      <c r="GTA30" s="121"/>
      <c r="GTB30" s="121"/>
      <c r="GTC30" s="121"/>
      <c r="GTD30" s="121"/>
      <c r="GTE30" s="121"/>
      <c r="GTF30" s="121"/>
      <c r="GTG30" s="121"/>
      <c r="GTH30" s="121"/>
      <c r="GTI30" s="121"/>
      <c r="GTJ30" s="121"/>
      <c r="GTK30" s="121"/>
      <c r="GTL30" s="121"/>
      <c r="GTM30" s="121"/>
      <c r="GTN30" s="121"/>
      <c r="GTO30" s="121"/>
      <c r="GTP30" s="121"/>
      <c r="GTQ30" s="121"/>
      <c r="GTR30" s="121"/>
      <c r="GTS30" s="121"/>
      <c r="GTT30" s="121"/>
      <c r="GTU30" s="121"/>
      <c r="GTV30" s="121"/>
      <c r="GTW30" s="121"/>
      <c r="GTX30" s="121"/>
      <c r="GTY30" s="121"/>
      <c r="GTZ30" s="121"/>
      <c r="GUA30" s="121"/>
      <c r="GUB30" s="121"/>
      <c r="GUC30" s="121"/>
      <c r="GUD30" s="121"/>
      <c r="GUE30" s="121"/>
      <c r="GUF30" s="121"/>
      <c r="GUG30" s="121"/>
      <c r="GUH30" s="121"/>
      <c r="GUI30" s="121"/>
      <c r="GUJ30" s="121"/>
      <c r="GUK30" s="121"/>
      <c r="GUL30" s="121"/>
      <c r="GUM30" s="121"/>
      <c r="GUN30" s="121"/>
      <c r="GUO30" s="121"/>
      <c r="GUP30" s="121"/>
      <c r="GUQ30" s="121"/>
      <c r="GUR30" s="121"/>
      <c r="GUS30" s="121"/>
      <c r="GUT30" s="121"/>
      <c r="GUU30" s="121"/>
      <c r="GUV30" s="121"/>
      <c r="GUW30" s="121"/>
      <c r="GUX30" s="121"/>
      <c r="GUY30" s="121"/>
      <c r="GUZ30" s="121"/>
      <c r="GVA30" s="121"/>
      <c r="GVB30" s="121"/>
      <c r="GVC30" s="121"/>
      <c r="GVD30" s="121"/>
      <c r="GVE30" s="121"/>
      <c r="GVF30" s="121"/>
      <c r="GVG30" s="121"/>
      <c r="GVH30" s="121"/>
      <c r="GVI30" s="121"/>
      <c r="GVJ30" s="121"/>
      <c r="GVK30" s="121"/>
      <c r="GVL30" s="121"/>
      <c r="GVM30" s="121"/>
      <c r="GVN30" s="121"/>
      <c r="GVO30" s="121"/>
      <c r="GVP30" s="121"/>
      <c r="GVQ30" s="121"/>
      <c r="GVR30" s="121"/>
      <c r="GVS30" s="121"/>
      <c r="GVT30" s="121"/>
      <c r="GVU30" s="121"/>
      <c r="GVV30" s="121"/>
      <c r="GVW30" s="121"/>
      <c r="GVX30" s="121"/>
      <c r="GVY30" s="121"/>
      <c r="GVZ30" s="121"/>
      <c r="GWA30" s="121"/>
      <c r="GWB30" s="121"/>
      <c r="GWC30" s="121"/>
      <c r="GWD30" s="121"/>
      <c r="GWE30" s="121"/>
      <c r="GWF30" s="121"/>
      <c r="GWG30" s="121"/>
      <c r="GWH30" s="121"/>
      <c r="GWI30" s="121"/>
      <c r="GWJ30" s="121"/>
      <c r="GWK30" s="121"/>
      <c r="GWL30" s="121"/>
      <c r="GWM30" s="121"/>
      <c r="GWN30" s="121"/>
      <c r="GWO30" s="121"/>
      <c r="GWP30" s="121"/>
      <c r="GWQ30" s="121"/>
      <c r="GWR30" s="121"/>
      <c r="GWS30" s="121"/>
      <c r="GWT30" s="121"/>
      <c r="GWU30" s="121"/>
      <c r="GWV30" s="121"/>
      <c r="GWW30" s="121"/>
      <c r="GWX30" s="121"/>
      <c r="GWY30" s="121"/>
      <c r="GWZ30" s="121"/>
      <c r="GXA30" s="121"/>
      <c r="GXB30" s="121"/>
      <c r="GXC30" s="121"/>
      <c r="GXD30" s="121"/>
      <c r="GXE30" s="121"/>
      <c r="GXF30" s="121"/>
      <c r="GXG30" s="121"/>
      <c r="GXH30" s="121"/>
      <c r="GXI30" s="121"/>
      <c r="GXJ30" s="121"/>
      <c r="GXK30" s="121"/>
      <c r="GXL30" s="121"/>
      <c r="GXM30" s="121"/>
      <c r="GXN30" s="121"/>
      <c r="GXO30" s="121"/>
      <c r="GXP30" s="121"/>
      <c r="GXQ30" s="121"/>
      <c r="GXR30" s="121"/>
      <c r="GXS30" s="121"/>
      <c r="GXT30" s="121"/>
      <c r="GXU30" s="121"/>
      <c r="GXV30" s="121"/>
      <c r="GXW30" s="121"/>
      <c r="GXX30" s="121"/>
      <c r="GXY30" s="121"/>
      <c r="GXZ30" s="121"/>
      <c r="GYA30" s="121"/>
      <c r="GYB30" s="121"/>
      <c r="GYC30" s="121"/>
      <c r="GYD30" s="121"/>
      <c r="GYE30" s="121"/>
      <c r="GYF30" s="121"/>
      <c r="GYG30" s="121"/>
      <c r="GYH30" s="121"/>
      <c r="GYI30" s="121"/>
      <c r="GYJ30" s="121"/>
      <c r="GYK30" s="121"/>
      <c r="GYL30" s="121"/>
      <c r="GYM30" s="121"/>
      <c r="GYN30" s="121"/>
      <c r="GYO30" s="121"/>
      <c r="GYP30" s="121"/>
      <c r="GYQ30" s="121"/>
      <c r="GYR30" s="121"/>
      <c r="GYS30" s="121"/>
      <c r="GYT30" s="121"/>
      <c r="GYU30" s="121"/>
      <c r="GYV30" s="121"/>
      <c r="GYW30" s="121"/>
      <c r="GYX30" s="121"/>
      <c r="GYY30" s="121"/>
      <c r="GYZ30" s="121"/>
      <c r="GZA30" s="121"/>
      <c r="GZB30" s="121"/>
      <c r="GZC30" s="121"/>
      <c r="GZD30" s="121"/>
      <c r="GZE30" s="121"/>
      <c r="GZF30" s="121"/>
      <c r="GZG30" s="121"/>
      <c r="GZH30" s="121"/>
      <c r="GZI30" s="121"/>
      <c r="GZJ30" s="121"/>
      <c r="GZK30" s="121"/>
      <c r="GZL30" s="121"/>
      <c r="GZM30" s="121"/>
      <c r="GZN30" s="121"/>
      <c r="GZO30" s="121"/>
      <c r="GZP30" s="121"/>
      <c r="GZQ30" s="121"/>
      <c r="GZR30" s="121"/>
      <c r="GZS30" s="121"/>
      <c r="GZT30" s="121"/>
      <c r="GZU30" s="121"/>
      <c r="GZV30" s="121"/>
      <c r="GZW30" s="121"/>
      <c r="GZX30" s="121"/>
      <c r="GZY30" s="121"/>
      <c r="GZZ30" s="121"/>
      <c r="HAA30" s="121"/>
      <c r="HAB30" s="121"/>
      <c r="HAC30" s="121"/>
      <c r="HAD30" s="121"/>
    </row>
    <row r="31" spans="1:5438" s="309" customFormat="1">
      <c r="A31" s="106"/>
      <c r="B31" s="120"/>
      <c r="C31" s="120"/>
      <c r="D31" s="120"/>
      <c r="E31" s="120"/>
      <c r="F31" s="120"/>
      <c r="G31" s="120"/>
      <c r="H31" s="77"/>
      <c r="I31" s="77"/>
      <c r="J31" s="77"/>
      <c r="K31" s="77"/>
      <c r="L31" s="77"/>
      <c r="M31" s="77"/>
      <c r="N31" s="77"/>
      <c r="O31" s="77"/>
      <c r="P31" s="77"/>
      <c r="Q31" s="77"/>
      <c r="R31" s="77"/>
      <c r="S31" s="77"/>
      <c r="T31" s="77"/>
      <c r="U31" s="77"/>
      <c r="V31" s="77"/>
      <c r="W31" s="77"/>
      <c r="X31" s="77"/>
      <c r="Y31" s="77"/>
      <c r="Z31" s="77"/>
      <c r="AA31" s="77"/>
      <c r="AB31" s="77"/>
      <c r="AC31" s="77"/>
      <c r="AD31" s="77"/>
      <c r="AE31" s="77"/>
      <c r="AF31" s="77"/>
      <c r="AG31" s="77"/>
      <c r="AH31" s="77"/>
      <c r="AI31" s="77"/>
      <c r="AJ31" s="77"/>
      <c r="AK31" s="77"/>
      <c r="AL31" s="77"/>
      <c r="AM31" s="77"/>
      <c r="AN31" s="77"/>
      <c r="AO31" s="77"/>
      <c r="AP31" s="77"/>
      <c r="AQ31" s="77"/>
      <c r="AR31" s="77"/>
      <c r="AS31" s="77"/>
      <c r="AT31" s="77"/>
      <c r="AU31" s="77"/>
      <c r="AV31" s="77"/>
      <c r="AW31" s="77"/>
      <c r="AX31" s="77"/>
      <c r="AY31" s="77"/>
      <c r="AZ31" s="77"/>
      <c r="BA31" s="77"/>
      <c r="BB31" s="77"/>
      <c r="BC31" s="77"/>
      <c r="BD31" s="77"/>
      <c r="BE31" s="77"/>
      <c r="BF31" s="77"/>
      <c r="BG31" s="77"/>
      <c r="BH31" s="77"/>
      <c r="BI31" s="77"/>
      <c r="BJ31" s="77"/>
      <c r="BK31" s="77"/>
      <c r="BL31" s="77"/>
      <c r="BM31" s="77"/>
      <c r="BN31" s="77"/>
      <c r="BO31" s="77"/>
      <c r="BP31" s="77"/>
      <c r="BQ31" s="77"/>
      <c r="BR31" s="77"/>
      <c r="BS31" s="77"/>
      <c r="BT31" s="77"/>
      <c r="BU31" s="77"/>
      <c r="BV31" s="77"/>
      <c r="BW31" s="77"/>
      <c r="BX31" s="77"/>
      <c r="BY31" s="77"/>
      <c r="BZ31" s="77"/>
      <c r="CA31" s="77"/>
      <c r="CB31" s="77"/>
      <c r="CC31" s="77"/>
      <c r="CD31" s="77"/>
      <c r="CE31" s="77"/>
      <c r="CF31" s="77"/>
      <c r="CG31" s="77"/>
      <c r="CH31" s="77"/>
      <c r="CI31" s="77"/>
      <c r="CJ31" s="77"/>
      <c r="CK31" s="77"/>
      <c r="CL31" s="77"/>
      <c r="CM31" s="77"/>
      <c r="CN31" s="77"/>
      <c r="CO31" s="77"/>
      <c r="CP31" s="77"/>
      <c r="CQ31" s="77"/>
      <c r="CR31" s="77"/>
      <c r="CS31" s="77"/>
      <c r="CT31" s="77"/>
      <c r="CU31" s="77"/>
      <c r="CV31" s="77"/>
      <c r="CW31" s="77"/>
      <c r="CX31" s="77"/>
      <c r="CY31" s="77"/>
      <c r="CZ31" s="77"/>
      <c r="DA31" s="77"/>
      <c r="DB31" s="77"/>
      <c r="DC31" s="77"/>
      <c r="DD31" s="77"/>
      <c r="DE31" s="77"/>
      <c r="DF31" s="77"/>
      <c r="DG31" s="77"/>
      <c r="DH31" s="77"/>
      <c r="DI31" s="77"/>
      <c r="DJ31" s="77"/>
      <c r="DK31" s="77"/>
      <c r="DL31" s="77"/>
      <c r="DM31" s="77"/>
      <c r="DN31" s="77"/>
      <c r="DO31" s="77"/>
      <c r="DP31" s="77"/>
      <c r="DQ31" s="77"/>
      <c r="DR31" s="77"/>
      <c r="DS31" s="77"/>
      <c r="DT31" s="77"/>
      <c r="DU31" s="77"/>
      <c r="DV31" s="77"/>
      <c r="DW31" s="77"/>
      <c r="DX31" s="77"/>
      <c r="DY31" s="77"/>
      <c r="DZ31" s="77"/>
      <c r="EA31" s="77"/>
      <c r="EB31" s="77"/>
      <c r="EC31" s="77"/>
      <c r="ED31" s="77"/>
      <c r="EE31" s="77"/>
      <c r="EF31" s="77"/>
      <c r="EG31" s="77"/>
      <c r="EH31" s="77"/>
      <c r="EI31" s="77"/>
      <c r="EJ31" s="77"/>
      <c r="EK31" s="77"/>
      <c r="EL31" s="77"/>
      <c r="EM31" s="77"/>
      <c r="EN31" s="77"/>
      <c r="EO31" s="77"/>
      <c r="EP31" s="77"/>
      <c r="EQ31" s="77"/>
      <c r="ER31" s="77"/>
      <c r="ES31" s="77"/>
      <c r="ET31" s="77"/>
      <c r="EU31" s="77"/>
      <c r="EV31" s="77"/>
      <c r="EW31" s="77"/>
      <c r="EX31" s="77"/>
      <c r="EY31" s="77"/>
      <c r="EZ31" s="77"/>
      <c r="FA31" s="77"/>
      <c r="FB31" s="77"/>
      <c r="FC31" s="77"/>
      <c r="FD31" s="77"/>
      <c r="FE31" s="77"/>
      <c r="FF31" s="77"/>
      <c r="FG31" s="77"/>
      <c r="FH31" s="77"/>
      <c r="FI31" s="77"/>
      <c r="FJ31" s="77"/>
      <c r="FK31" s="77"/>
      <c r="FL31" s="77"/>
      <c r="FM31" s="77"/>
      <c r="FN31" s="77"/>
      <c r="FO31" s="77"/>
      <c r="FP31" s="77"/>
      <c r="FQ31" s="77"/>
      <c r="FR31" s="77"/>
      <c r="FS31" s="77"/>
      <c r="FT31" s="77"/>
      <c r="FU31" s="77"/>
      <c r="FV31" s="77"/>
      <c r="FW31" s="77"/>
      <c r="FX31" s="77"/>
      <c r="FY31" s="77"/>
      <c r="FZ31" s="77"/>
      <c r="GA31" s="77"/>
      <c r="GB31" s="77"/>
      <c r="GC31" s="77"/>
      <c r="GD31" s="77"/>
      <c r="GE31" s="77"/>
      <c r="GF31" s="77"/>
      <c r="GG31" s="77"/>
      <c r="GH31" s="77"/>
      <c r="GI31" s="77"/>
      <c r="GJ31" s="77"/>
      <c r="GK31" s="77"/>
      <c r="GL31" s="77"/>
      <c r="GM31" s="77"/>
      <c r="GN31" s="77"/>
      <c r="GO31" s="77"/>
      <c r="GP31" s="77"/>
      <c r="GQ31" s="77"/>
      <c r="GR31" s="77"/>
      <c r="GS31" s="77"/>
      <c r="GT31" s="77"/>
      <c r="GU31" s="77"/>
      <c r="GV31" s="77"/>
      <c r="GW31" s="77"/>
      <c r="GX31" s="77"/>
      <c r="GY31" s="77"/>
      <c r="GZ31" s="77"/>
      <c r="HA31" s="77"/>
      <c r="HB31" s="77"/>
      <c r="HC31" s="77"/>
      <c r="HD31" s="77"/>
      <c r="HE31" s="77"/>
      <c r="HF31" s="77"/>
      <c r="HG31" s="77"/>
      <c r="HH31" s="77"/>
      <c r="HI31" s="77"/>
      <c r="HJ31" s="77"/>
      <c r="HK31" s="77"/>
      <c r="HL31" s="77"/>
      <c r="HM31" s="77"/>
      <c r="HN31" s="77"/>
      <c r="HO31" s="77"/>
      <c r="HP31" s="77"/>
      <c r="HQ31" s="77"/>
      <c r="HR31" s="77"/>
      <c r="HS31" s="77"/>
      <c r="HT31" s="77"/>
      <c r="HU31" s="77"/>
      <c r="HV31" s="77"/>
      <c r="HW31" s="77"/>
      <c r="HX31" s="77"/>
      <c r="HY31" s="77"/>
      <c r="HZ31" s="77"/>
      <c r="IA31" s="77"/>
      <c r="IB31" s="77"/>
      <c r="IC31" s="77"/>
      <c r="ID31" s="77"/>
      <c r="IE31" s="77"/>
      <c r="IF31" s="77"/>
      <c r="IG31" s="77"/>
      <c r="IH31" s="77"/>
      <c r="II31" s="77"/>
      <c r="IJ31" s="77"/>
      <c r="IK31" s="77"/>
      <c r="IL31" s="77"/>
      <c r="IM31" s="77"/>
      <c r="IN31" s="77"/>
      <c r="IO31" s="77"/>
      <c r="IP31" s="77"/>
      <c r="IQ31" s="77"/>
      <c r="IR31" s="77"/>
      <c r="IS31" s="77"/>
      <c r="IT31" s="77"/>
      <c r="IU31" s="77"/>
      <c r="IV31" s="77"/>
      <c r="IW31" s="77"/>
      <c r="IX31" s="77"/>
      <c r="IY31" s="77"/>
      <c r="IZ31" s="77"/>
      <c r="JA31" s="77"/>
      <c r="JB31" s="77"/>
      <c r="JC31" s="77"/>
      <c r="JD31" s="77"/>
      <c r="JE31" s="77"/>
      <c r="JF31" s="77"/>
      <c r="JG31" s="77"/>
      <c r="JH31" s="77"/>
      <c r="JI31" s="77"/>
      <c r="JJ31" s="77"/>
      <c r="JK31" s="77"/>
      <c r="JL31" s="77"/>
      <c r="JM31" s="77"/>
      <c r="JN31" s="77"/>
      <c r="JO31" s="77"/>
      <c r="JP31" s="77"/>
      <c r="JQ31" s="77"/>
      <c r="JR31" s="77"/>
      <c r="JS31" s="77"/>
      <c r="JT31" s="77"/>
      <c r="JU31" s="77"/>
      <c r="JV31" s="77"/>
      <c r="JW31" s="77"/>
      <c r="JX31" s="77"/>
      <c r="JY31" s="77"/>
      <c r="JZ31" s="77"/>
      <c r="KA31" s="77"/>
      <c r="KB31" s="77"/>
      <c r="KC31" s="77"/>
      <c r="KD31" s="77"/>
      <c r="KE31" s="77"/>
      <c r="KF31" s="77"/>
      <c r="KG31" s="77"/>
      <c r="KH31" s="77"/>
      <c r="KI31" s="77"/>
      <c r="KJ31" s="77"/>
      <c r="KK31" s="77"/>
      <c r="KL31" s="77"/>
      <c r="KM31" s="77"/>
      <c r="KN31" s="77"/>
      <c r="KO31" s="77"/>
      <c r="KP31" s="77"/>
      <c r="KQ31" s="77"/>
      <c r="KR31" s="77"/>
      <c r="KS31" s="77"/>
      <c r="KT31" s="77"/>
      <c r="KU31" s="77"/>
      <c r="KV31" s="77"/>
      <c r="KW31" s="77"/>
      <c r="KX31" s="77"/>
      <c r="KY31" s="77"/>
      <c r="KZ31" s="77"/>
      <c r="LA31" s="77"/>
      <c r="LB31" s="77"/>
      <c r="LC31" s="77"/>
      <c r="LD31" s="77"/>
      <c r="LE31" s="77"/>
      <c r="LF31" s="77"/>
      <c r="LG31" s="77"/>
      <c r="LH31" s="77"/>
      <c r="LI31" s="77"/>
      <c r="LJ31" s="77"/>
      <c r="LK31" s="77"/>
      <c r="LL31" s="77"/>
      <c r="LM31" s="77"/>
      <c r="LN31" s="77"/>
      <c r="LO31" s="77"/>
      <c r="LP31" s="77"/>
      <c r="LQ31" s="77"/>
      <c r="LR31" s="77"/>
      <c r="LS31" s="77"/>
      <c r="LT31" s="77"/>
      <c r="LU31" s="77"/>
      <c r="LV31" s="77"/>
      <c r="LW31" s="77"/>
      <c r="LX31" s="77"/>
      <c r="LY31" s="77"/>
      <c r="LZ31" s="77"/>
      <c r="MA31" s="77"/>
      <c r="MB31" s="77"/>
      <c r="MC31" s="77"/>
      <c r="MD31" s="77"/>
      <c r="ME31" s="77"/>
      <c r="MF31" s="77"/>
      <c r="MG31" s="77"/>
      <c r="MH31" s="77"/>
      <c r="MI31" s="77"/>
      <c r="MJ31" s="77"/>
      <c r="MK31" s="77"/>
      <c r="ML31" s="77"/>
      <c r="MM31" s="77"/>
      <c r="MN31" s="77"/>
      <c r="MO31" s="77"/>
      <c r="MP31" s="77"/>
      <c r="MQ31" s="77"/>
      <c r="MR31" s="77"/>
      <c r="MS31" s="77"/>
      <c r="MT31" s="77"/>
      <c r="MU31" s="77"/>
      <c r="MV31" s="77"/>
      <c r="MW31" s="77"/>
      <c r="MX31" s="77"/>
      <c r="MY31" s="77"/>
      <c r="MZ31" s="77"/>
      <c r="NA31" s="77"/>
      <c r="NB31" s="77"/>
      <c r="NC31" s="77"/>
      <c r="ND31" s="77"/>
      <c r="NE31" s="77"/>
      <c r="NF31" s="77"/>
      <c r="NG31" s="77"/>
      <c r="NH31" s="77"/>
      <c r="NI31" s="77"/>
      <c r="NJ31" s="77"/>
      <c r="NK31" s="77"/>
      <c r="NL31" s="77"/>
      <c r="NM31" s="77"/>
      <c r="NN31" s="77"/>
      <c r="NO31" s="77"/>
      <c r="NP31" s="77"/>
      <c r="NQ31" s="77"/>
      <c r="NR31" s="77"/>
      <c r="NS31" s="77"/>
      <c r="NT31" s="77"/>
      <c r="NU31" s="77"/>
      <c r="NV31" s="77"/>
      <c r="NW31" s="77"/>
      <c r="NX31" s="77"/>
      <c r="NY31" s="77"/>
      <c r="NZ31" s="77"/>
      <c r="OA31" s="77"/>
      <c r="OB31" s="77"/>
      <c r="OC31" s="77"/>
      <c r="OD31" s="77"/>
      <c r="OE31" s="77"/>
      <c r="OF31" s="77"/>
      <c r="OG31" s="77"/>
      <c r="OH31" s="77"/>
      <c r="OI31" s="77"/>
      <c r="OJ31" s="77"/>
      <c r="OK31" s="77"/>
      <c r="OL31" s="77"/>
      <c r="OM31" s="77"/>
      <c r="ON31" s="77"/>
      <c r="OO31" s="77"/>
      <c r="OP31" s="77"/>
      <c r="OQ31" s="77"/>
      <c r="OR31" s="77"/>
      <c r="OS31" s="77"/>
      <c r="OT31" s="77"/>
      <c r="OU31" s="77"/>
      <c r="OV31" s="77"/>
      <c r="OW31" s="77"/>
      <c r="OX31" s="77"/>
      <c r="OY31" s="77"/>
      <c r="OZ31" s="77"/>
      <c r="PA31" s="77"/>
      <c r="PB31" s="77"/>
      <c r="PC31" s="77"/>
      <c r="PD31" s="77"/>
      <c r="PE31" s="77"/>
      <c r="PF31" s="77"/>
      <c r="PG31" s="77"/>
      <c r="PH31" s="77"/>
      <c r="PI31" s="77"/>
      <c r="PJ31" s="77"/>
      <c r="PK31" s="77"/>
      <c r="PL31" s="77"/>
      <c r="PM31" s="77"/>
      <c r="PN31" s="77"/>
      <c r="PO31" s="77"/>
      <c r="PP31" s="77"/>
      <c r="PQ31" s="77"/>
      <c r="PR31" s="77"/>
      <c r="PS31" s="77"/>
      <c r="PT31" s="77"/>
      <c r="PU31" s="77"/>
      <c r="PV31" s="77"/>
      <c r="PW31" s="77"/>
      <c r="PX31" s="77"/>
      <c r="PY31" s="77"/>
      <c r="PZ31" s="77"/>
      <c r="QA31" s="77"/>
      <c r="QB31" s="77"/>
      <c r="QC31" s="77"/>
      <c r="QD31" s="77"/>
      <c r="QE31" s="77"/>
      <c r="QF31" s="77"/>
      <c r="QG31" s="77"/>
      <c r="QH31" s="77"/>
      <c r="QI31" s="77"/>
      <c r="QJ31" s="77"/>
      <c r="QK31" s="77"/>
      <c r="QL31" s="77"/>
      <c r="QM31" s="77"/>
      <c r="QN31" s="77"/>
      <c r="QO31" s="77"/>
      <c r="QP31" s="77"/>
      <c r="QQ31" s="77"/>
      <c r="QR31" s="77"/>
      <c r="QS31" s="77"/>
      <c r="QT31" s="77"/>
      <c r="QU31" s="77"/>
      <c r="QV31" s="77"/>
      <c r="QW31" s="77"/>
      <c r="QX31" s="77"/>
      <c r="QY31" s="77"/>
      <c r="QZ31" s="77"/>
      <c r="RA31" s="77"/>
      <c r="RB31" s="77"/>
      <c r="RC31" s="77"/>
      <c r="RD31" s="77"/>
      <c r="RE31" s="77"/>
      <c r="RF31" s="77"/>
      <c r="RG31" s="77"/>
      <c r="RH31" s="77"/>
      <c r="RI31" s="77"/>
      <c r="RJ31" s="77"/>
      <c r="RK31" s="77"/>
      <c r="RL31" s="77"/>
      <c r="RM31" s="77"/>
      <c r="RN31" s="77"/>
      <c r="RO31" s="77"/>
      <c r="RP31" s="77"/>
      <c r="RQ31" s="77"/>
      <c r="RR31" s="77"/>
      <c r="RS31" s="77"/>
      <c r="RT31" s="77"/>
      <c r="RU31" s="77"/>
      <c r="RV31" s="77"/>
      <c r="RW31" s="77"/>
      <c r="RX31" s="77"/>
      <c r="RY31" s="77"/>
      <c r="RZ31" s="77"/>
      <c r="SA31" s="77"/>
      <c r="SB31" s="77"/>
      <c r="SC31" s="77"/>
      <c r="SD31" s="77"/>
      <c r="SE31" s="77"/>
      <c r="SF31" s="77"/>
      <c r="SG31" s="77"/>
      <c r="SH31" s="77"/>
      <c r="SI31" s="77"/>
      <c r="SJ31" s="77"/>
      <c r="SK31" s="77"/>
      <c r="SL31" s="77"/>
      <c r="SM31" s="77"/>
      <c r="SN31" s="77"/>
      <c r="SO31" s="77"/>
      <c r="SP31" s="77"/>
      <c r="SQ31" s="77"/>
      <c r="SR31" s="77"/>
      <c r="SS31" s="77"/>
      <c r="ST31" s="77"/>
      <c r="SU31" s="77"/>
      <c r="SV31" s="77"/>
      <c r="SW31" s="77"/>
      <c r="SX31" s="77"/>
      <c r="SY31" s="77"/>
      <c r="SZ31" s="77"/>
      <c r="TA31" s="77"/>
      <c r="TB31" s="77"/>
      <c r="TC31" s="77"/>
      <c r="TD31" s="77"/>
      <c r="TE31" s="77"/>
      <c r="TF31" s="77"/>
      <c r="TG31" s="77"/>
      <c r="TH31" s="77"/>
      <c r="TI31" s="77"/>
      <c r="TJ31" s="77"/>
      <c r="TK31" s="77"/>
      <c r="TL31" s="77"/>
      <c r="TM31" s="77"/>
      <c r="TN31" s="77"/>
      <c r="TO31" s="77"/>
      <c r="TP31" s="77"/>
      <c r="TQ31" s="77"/>
      <c r="TR31" s="77"/>
      <c r="TS31" s="77"/>
      <c r="TT31" s="77"/>
      <c r="TU31" s="77"/>
      <c r="TV31" s="77"/>
      <c r="TW31" s="77"/>
      <c r="TX31" s="77"/>
      <c r="TY31" s="77"/>
      <c r="TZ31" s="77"/>
      <c r="UA31" s="77"/>
      <c r="UB31" s="77"/>
      <c r="UC31" s="77"/>
      <c r="UD31" s="77"/>
      <c r="UE31" s="77"/>
      <c r="UF31" s="77"/>
      <c r="UG31" s="77"/>
      <c r="UH31" s="77"/>
      <c r="UI31" s="77"/>
      <c r="UJ31" s="77"/>
      <c r="UK31" s="77"/>
      <c r="UL31" s="77"/>
      <c r="UM31" s="77"/>
      <c r="UN31" s="77"/>
      <c r="UO31" s="77"/>
      <c r="UP31" s="77"/>
      <c r="UQ31" s="77"/>
      <c r="UR31" s="77"/>
      <c r="US31" s="77"/>
      <c r="UT31" s="77"/>
      <c r="UU31" s="77"/>
      <c r="UV31" s="77"/>
      <c r="UW31" s="77"/>
      <c r="UX31" s="77"/>
      <c r="UY31" s="77"/>
      <c r="UZ31" s="77"/>
      <c r="VA31" s="77"/>
      <c r="VB31" s="77"/>
      <c r="VC31" s="77"/>
      <c r="VD31" s="77"/>
      <c r="VE31" s="77"/>
      <c r="VF31" s="77"/>
      <c r="VG31" s="77"/>
      <c r="VH31" s="77"/>
      <c r="VI31" s="77"/>
      <c r="VJ31" s="77"/>
      <c r="VK31" s="77"/>
      <c r="VL31" s="77"/>
      <c r="VM31" s="77"/>
      <c r="VN31" s="77"/>
      <c r="VO31" s="77"/>
      <c r="VP31" s="77"/>
      <c r="VQ31" s="77"/>
      <c r="VR31" s="77"/>
      <c r="VS31" s="77"/>
      <c r="VT31" s="77"/>
      <c r="VU31" s="77"/>
      <c r="VV31" s="77"/>
      <c r="VW31" s="77"/>
      <c r="VX31" s="77"/>
      <c r="VY31" s="77"/>
      <c r="VZ31" s="77"/>
      <c r="WA31" s="77"/>
      <c r="WB31" s="77"/>
      <c r="WC31" s="77"/>
      <c r="WD31" s="77"/>
      <c r="WE31" s="77"/>
      <c r="WF31" s="77"/>
      <c r="WG31" s="77"/>
      <c r="WH31" s="77"/>
      <c r="WI31" s="77"/>
      <c r="WJ31" s="77"/>
      <c r="WK31" s="77"/>
      <c r="WL31" s="77"/>
      <c r="WM31" s="77"/>
      <c r="WN31" s="77"/>
      <c r="WO31" s="77"/>
      <c r="WP31" s="77"/>
      <c r="WQ31" s="77"/>
      <c r="WR31" s="77"/>
      <c r="WS31" s="77"/>
      <c r="WT31" s="77"/>
      <c r="WU31" s="77"/>
      <c r="WV31" s="77"/>
      <c r="WW31" s="77"/>
      <c r="WX31" s="77"/>
      <c r="WY31" s="77"/>
      <c r="WZ31" s="77"/>
      <c r="XA31" s="77"/>
      <c r="XB31" s="77"/>
      <c r="XC31" s="77"/>
      <c r="XD31" s="77"/>
      <c r="XE31" s="77"/>
      <c r="XF31" s="77"/>
      <c r="XG31" s="77"/>
      <c r="XH31" s="77"/>
      <c r="XI31" s="77"/>
      <c r="XJ31" s="77"/>
      <c r="XK31" s="77"/>
      <c r="XL31" s="77"/>
      <c r="XM31" s="77"/>
      <c r="XN31" s="77"/>
      <c r="XO31" s="77"/>
      <c r="XP31" s="77"/>
      <c r="XQ31" s="77"/>
      <c r="XR31" s="77"/>
      <c r="XS31" s="77"/>
      <c r="XT31" s="77"/>
      <c r="XU31" s="77"/>
      <c r="XV31" s="77"/>
      <c r="XW31" s="77"/>
      <c r="XX31" s="77"/>
      <c r="XY31" s="77"/>
      <c r="XZ31" s="77"/>
      <c r="YA31" s="77"/>
      <c r="YB31" s="77"/>
      <c r="YC31" s="77"/>
      <c r="YD31" s="77"/>
      <c r="YE31" s="77"/>
      <c r="YF31" s="77"/>
      <c r="YG31" s="77"/>
      <c r="YH31" s="77"/>
      <c r="YI31" s="77"/>
      <c r="YJ31" s="77"/>
      <c r="YK31" s="77"/>
      <c r="YL31" s="77"/>
      <c r="YM31" s="77"/>
      <c r="YN31" s="77"/>
      <c r="YO31" s="77"/>
      <c r="YP31" s="77"/>
      <c r="YQ31" s="77"/>
      <c r="YR31" s="77"/>
      <c r="YS31" s="77"/>
      <c r="YT31" s="77"/>
      <c r="YU31" s="77"/>
      <c r="YV31" s="77"/>
      <c r="YW31" s="77"/>
      <c r="YX31" s="77"/>
      <c r="YY31" s="77"/>
      <c r="YZ31" s="77"/>
      <c r="ZA31" s="77"/>
      <c r="ZB31" s="77"/>
      <c r="ZC31" s="77"/>
      <c r="ZD31" s="77"/>
      <c r="ZE31" s="77"/>
      <c r="ZF31" s="77"/>
      <c r="ZG31" s="77"/>
      <c r="ZH31" s="77"/>
      <c r="ZI31" s="77"/>
      <c r="ZJ31" s="77"/>
      <c r="ZK31" s="77"/>
      <c r="ZL31" s="77"/>
      <c r="ZM31" s="77"/>
      <c r="ZN31" s="77"/>
      <c r="ZO31" s="77"/>
      <c r="ZP31" s="77"/>
      <c r="ZQ31" s="77"/>
      <c r="ZR31" s="77"/>
      <c r="ZS31" s="77"/>
      <c r="ZT31" s="77"/>
      <c r="ZU31" s="77"/>
      <c r="ZV31" s="77"/>
      <c r="ZW31" s="77"/>
      <c r="ZX31" s="77"/>
      <c r="ZY31" s="77"/>
      <c r="ZZ31" s="77"/>
      <c r="AAA31" s="77"/>
      <c r="AAB31" s="77"/>
      <c r="AAC31" s="77"/>
      <c r="AAD31" s="77"/>
      <c r="AAE31" s="77"/>
      <c r="AAF31" s="77"/>
      <c r="AAG31" s="77"/>
      <c r="AAH31" s="77"/>
      <c r="AAI31" s="77"/>
      <c r="AAJ31" s="77"/>
      <c r="AAK31" s="77"/>
      <c r="AAL31" s="77"/>
      <c r="AAM31" s="77"/>
      <c r="AAN31" s="77"/>
      <c r="AAO31" s="77"/>
      <c r="AAP31" s="77"/>
      <c r="AAQ31" s="77"/>
      <c r="AAR31" s="77"/>
      <c r="AAS31" s="77"/>
      <c r="AAT31" s="77"/>
      <c r="AAU31" s="77"/>
      <c r="AAV31" s="77"/>
      <c r="AAW31" s="77"/>
      <c r="AAX31" s="77"/>
      <c r="AAY31" s="77"/>
      <c r="AAZ31" s="77"/>
      <c r="ABA31" s="77"/>
      <c r="ABB31" s="77"/>
      <c r="ABC31" s="77"/>
      <c r="ABD31" s="77"/>
      <c r="ABE31" s="77"/>
      <c r="ABF31" s="77"/>
      <c r="ABG31" s="77"/>
      <c r="ABH31" s="77"/>
      <c r="ABI31" s="77"/>
      <c r="ABJ31" s="77"/>
      <c r="ABK31" s="77"/>
      <c r="ABL31" s="77"/>
      <c r="ABM31" s="77"/>
      <c r="ABN31" s="77"/>
      <c r="ABO31" s="77"/>
      <c r="ABP31" s="77"/>
      <c r="ABQ31" s="77"/>
      <c r="ABR31" s="77"/>
      <c r="ABS31" s="77"/>
      <c r="ABT31" s="77"/>
      <c r="ABU31" s="77"/>
      <c r="ABV31" s="77"/>
      <c r="ABW31" s="77"/>
      <c r="ABX31" s="77"/>
      <c r="ABY31" s="77"/>
      <c r="ABZ31" s="77"/>
      <c r="ACA31" s="77"/>
      <c r="ACB31" s="77"/>
      <c r="ACC31" s="77"/>
      <c r="ACD31" s="77"/>
      <c r="ACE31" s="77"/>
      <c r="ACF31" s="77"/>
      <c r="ACG31" s="77"/>
      <c r="ACH31" s="77"/>
      <c r="ACI31" s="77"/>
      <c r="ACJ31" s="77"/>
      <c r="ACK31" s="77"/>
      <c r="ACL31" s="77"/>
      <c r="ACM31" s="77"/>
      <c r="ACN31" s="77"/>
      <c r="ACO31" s="77"/>
      <c r="ACP31" s="77"/>
      <c r="ACQ31" s="77"/>
      <c r="ACR31" s="77"/>
      <c r="ACS31" s="77"/>
      <c r="ACT31" s="77"/>
      <c r="ACU31" s="77"/>
      <c r="ACV31" s="77"/>
      <c r="ACW31" s="77"/>
      <c r="ACX31" s="77"/>
      <c r="ACY31" s="77"/>
      <c r="ACZ31" s="77"/>
      <c r="ADA31" s="77"/>
      <c r="ADB31" s="77"/>
      <c r="ADC31" s="77"/>
      <c r="ADD31" s="77"/>
      <c r="ADE31" s="77"/>
      <c r="ADF31" s="77"/>
      <c r="ADG31" s="77"/>
      <c r="ADH31" s="77"/>
      <c r="ADI31" s="77"/>
      <c r="ADJ31" s="77"/>
      <c r="ADK31" s="77"/>
      <c r="ADL31" s="77"/>
      <c r="ADM31" s="77"/>
      <c r="ADN31" s="77"/>
      <c r="ADO31" s="77"/>
      <c r="ADP31" s="77"/>
      <c r="ADQ31" s="77"/>
      <c r="ADR31" s="77"/>
      <c r="ADS31" s="77"/>
      <c r="ADT31" s="77"/>
      <c r="ADU31" s="77"/>
      <c r="ADV31" s="77"/>
      <c r="ADW31" s="77"/>
      <c r="ADX31" s="77"/>
      <c r="ADY31" s="77"/>
      <c r="ADZ31" s="77"/>
      <c r="AEA31" s="77"/>
      <c r="AEB31" s="77"/>
      <c r="AEC31" s="77"/>
      <c r="AED31" s="77"/>
      <c r="AEE31" s="77"/>
      <c r="AEF31" s="77"/>
      <c r="AEG31" s="77"/>
      <c r="AEH31" s="77"/>
      <c r="AEI31" s="77"/>
      <c r="AEJ31" s="77"/>
      <c r="AEK31" s="77"/>
      <c r="AEL31" s="77"/>
      <c r="AEM31" s="77"/>
      <c r="AEN31" s="77"/>
      <c r="AEO31" s="77"/>
      <c r="AEP31" s="77"/>
      <c r="AEQ31" s="77"/>
      <c r="AER31" s="77"/>
      <c r="AES31" s="77"/>
      <c r="AET31" s="77"/>
      <c r="AEU31" s="77"/>
      <c r="AEV31" s="77"/>
      <c r="AEW31" s="77"/>
      <c r="AEX31" s="77"/>
      <c r="AEY31" s="77"/>
      <c r="AEZ31" s="77"/>
      <c r="AFA31" s="77"/>
      <c r="AFB31" s="77"/>
      <c r="AFC31" s="77"/>
      <c r="AFD31" s="77"/>
      <c r="AFE31" s="77"/>
      <c r="AFF31" s="77"/>
      <c r="AFG31" s="77"/>
      <c r="AFH31" s="77"/>
      <c r="AFI31" s="77"/>
      <c r="AFJ31" s="77"/>
      <c r="AFK31" s="77"/>
      <c r="AFL31" s="77"/>
      <c r="AFM31" s="77"/>
      <c r="AFN31" s="77"/>
      <c r="AFO31" s="77"/>
      <c r="AFP31" s="77"/>
      <c r="AFQ31" s="77"/>
      <c r="AFR31" s="77"/>
      <c r="AFS31" s="77"/>
      <c r="AFT31" s="77"/>
      <c r="AFU31" s="77"/>
      <c r="AFV31" s="77"/>
      <c r="AFW31" s="77"/>
      <c r="AFX31" s="77"/>
      <c r="AFY31" s="77"/>
      <c r="AFZ31" s="77"/>
      <c r="AGA31" s="77"/>
      <c r="AGB31" s="77"/>
      <c r="AGC31" s="77"/>
      <c r="AGD31" s="77"/>
      <c r="AGE31" s="77"/>
      <c r="AGF31" s="77"/>
      <c r="AGG31" s="77"/>
      <c r="AGH31" s="77"/>
      <c r="AGI31" s="77"/>
      <c r="AGJ31" s="77"/>
      <c r="AGK31" s="77"/>
      <c r="AGL31" s="77"/>
      <c r="AGM31" s="77"/>
      <c r="AGN31" s="77"/>
      <c r="AGO31" s="77"/>
      <c r="AGP31" s="77"/>
      <c r="AGQ31" s="77"/>
      <c r="AGR31" s="77"/>
      <c r="AGS31" s="77"/>
      <c r="AGT31" s="77"/>
      <c r="AGU31" s="77"/>
      <c r="AGV31" s="77"/>
      <c r="AGW31" s="77"/>
      <c r="AGX31" s="77"/>
      <c r="AGY31" s="77"/>
      <c r="AGZ31" s="77"/>
      <c r="AHA31" s="77"/>
      <c r="AHB31" s="77"/>
      <c r="AHC31" s="77"/>
      <c r="AHD31" s="77"/>
      <c r="AHE31" s="77"/>
      <c r="AHF31" s="77"/>
      <c r="AHG31" s="77"/>
      <c r="AHH31" s="77"/>
      <c r="AHI31" s="77"/>
      <c r="AHJ31" s="77"/>
      <c r="AHK31" s="77"/>
      <c r="AHL31" s="77"/>
      <c r="AHM31" s="77"/>
      <c r="AHN31" s="77"/>
      <c r="AHO31" s="77"/>
      <c r="AHP31" s="77"/>
      <c r="AHQ31" s="77"/>
      <c r="AHR31" s="77"/>
      <c r="AHS31" s="77"/>
      <c r="AHT31" s="77"/>
      <c r="AHU31" s="77"/>
      <c r="AHV31" s="77"/>
      <c r="AHW31" s="77"/>
      <c r="AHX31" s="77"/>
      <c r="AHY31" s="77"/>
      <c r="AHZ31" s="77"/>
      <c r="AIA31" s="77"/>
      <c r="AIB31" s="77"/>
      <c r="AIC31" s="77"/>
      <c r="AID31" s="77"/>
      <c r="AIE31" s="77"/>
      <c r="AIF31" s="77"/>
      <c r="AIG31" s="77"/>
      <c r="AIH31" s="77"/>
      <c r="AII31" s="77"/>
      <c r="AIJ31" s="77"/>
      <c r="AIK31" s="77"/>
      <c r="AIL31" s="77"/>
      <c r="AIM31" s="77"/>
      <c r="AIN31" s="77"/>
      <c r="AIO31" s="77"/>
      <c r="AIP31" s="77"/>
      <c r="AIQ31" s="77"/>
      <c r="AIR31" s="77"/>
      <c r="AIS31" s="77"/>
      <c r="AIT31" s="77"/>
      <c r="AIU31" s="77"/>
      <c r="AIV31" s="77"/>
      <c r="AIW31" s="77"/>
      <c r="AIX31" s="77"/>
      <c r="AIY31" s="77"/>
      <c r="AIZ31" s="77"/>
      <c r="AJA31" s="77"/>
      <c r="AJB31" s="77"/>
      <c r="AJC31" s="77"/>
      <c r="AJD31" s="77"/>
      <c r="AJE31" s="77"/>
      <c r="AJF31" s="77"/>
      <c r="AJG31" s="77"/>
      <c r="AJH31" s="77"/>
      <c r="AJI31" s="77"/>
      <c r="AJJ31" s="77"/>
      <c r="AJK31" s="77"/>
      <c r="AJL31" s="77"/>
      <c r="AJM31" s="77"/>
      <c r="AJN31" s="77"/>
      <c r="AJO31" s="77"/>
      <c r="AJP31" s="77"/>
      <c r="AJQ31" s="77"/>
      <c r="AJR31" s="77"/>
      <c r="AJS31" s="77"/>
      <c r="AJT31" s="77"/>
      <c r="AJU31" s="77"/>
      <c r="AJV31" s="77"/>
      <c r="AJW31" s="77"/>
      <c r="AJX31" s="77"/>
      <c r="AJY31" s="77"/>
      <c r="AJZ31" s="77"/>
      <c r="AKA31" s="77"/>
      <c r="AKB31" s="77"/>
      <c r="AKC31" s="77"/>
      <c r="AKD31" s="77"/>
      <c r="AKE31" s="77"/>
      <c r="AKF31" s="77"/>
      <c r="AKG31" s="77"/>
      <c r="AKH31" s="77"/>
      <c r="AKI31" s="77"/>
      <c r="AKJ31" s="77"/>
      <c r="AKK31" s="77"/>
      <c r="AKL31" s="77"/>
      <c r="AKM31" s="77"/>
      <c r="AKN31" s="77"/>
      <c r="AKO31" s="77"/>
      <c r="AKP31" s="77"/>
      <c r="AKQ31" s="77"/>
      <c r="AKR31" s="77"/>
      <c r="AKS31" s="77"/>
      <c r="AKT31" s="77"/>
      <c r="AKU31" s="77"/>
      <c r="AKV31" s="77"/>
      <c r="AKW31" s="77"/>
      <c r="AKX31" s="77"/>
      <c r="AKY31" s="77"/>
      <c r="AKZ31" s="77"/>
      <c r="ALA31" s="77"/>
      <c r="ALB31" s="77"/>
      <c r="ALC31" s="77"/>
      <c r="ALD31" s="77"/>
      <c r="ALE31" s="77"/>
      <c r="ALF31" s="77"/>
      <c r="ALG31" s="77"/>
      <c r="ALH31" s="77"/>
      <c r="ALI31" s="77"/>
      <c r="ALJ31" s="77"/>
      <c r="ALK31" s="77"/>
      <c r="ALL31" s="77"/>
      <c r="ALM31" s="77"/>
      <c r="ALN31" s="77"/>
      <c r="ALO31" s="77"/>
      <c r="ALP31" s="77"/>
      <c r="ALQ31" s="77"/>
      <c r="ALR31" s="77"/>
      <c r="ALS31" s="77"/>
      <c r="ALT31" s="77"/>
      <c r="ALU31" s="77"/>
      <c r="ALV31" s="77"/>
      <c r="ALW31" s="77"/>
      <c r="ALX31" s="77"/>
      <c r="ALY31" s="77"/>
      <c r="ALZ31" s="77"/>
      <c r="AMA31" s="77"/>
      <c r="AMB31" s="77"/>
      <c r="AMC31" s="77"/>
      <c r="AMD31" s="77"/>
      <c r="AME31" s="77"/>
      <c r="AMF31" s="77"/>
      <c r="AMG31" s="77"/>
      <c r="AMH31" s="77"/>
      <c r="AMI31" s="77"/>
      <c r="AMJ31" s="77"/>
      <c r="AMK31" s="77"/>
      <c r="AML31" s="77"/>
      <c r="AMM31" s="77"/>
      <c r="AMN31" s="77"/>
      <c r="AMO31" s="77"/>
      <c r="AMP31" s="77"/>
      <c r="AMQ31" s="77"/>
      <c r="AMR31" s="77"/>
      <c r="AMS31" s="77"/>
      <c r="AMT31" s="77"/>
      <c r="AMU31" s="77"/>
      <c r="AMV31" s="77"/>
      <c r="AMW31" s="77"/>
      <c r="AMX31" s="77"/>
      <c r="AMY31" s="77"/>
      <c r="AMZ31" s="77"/>
      <c r="ANA31" s="77"/>
      <c r="ANB31" s="77"/>
      <c r="ANC31" s="77"/>
      <c r="AND31" s="77"/>
      <c r="ANE31" s="77"/>
      <c r="ANF31" s="77"/>
      <c r="ANG31" s="77"/>
      <c r="ANH31" s="77"/>
      <c r="ANI31" s="77"/>
      <c r="ANJ31" s="77"/>
      <c r="ANK31" s="77"/>
      <c r="ANL31" s="77"/>
      <c r="ANM31" s="77"/>
      <c r="ANN31" s="77"/>
      <c r="ANO31" s="77"/>
      <c r="ANP31" s="77"/>
      <c r="ANQ31" s="77"/>
      <c r="ANR31" s="77"/>
      <c r="ANS31" s="77"/>
      <c r="ANT31" s="77"/>
      <c r="ANU31" s="77"/>
      <c r="ANV31" s="77"/>
      <c r="ANW31" s="77"/>
      <c r="ANX31" s="77"/>
      <c r="ANY31" s="77"/>
      <c r="ANZ31" s="77"/>
      <c r="AOA31" s="77"/>
      <c r="AOB31" s="77"/>
      <c r="AOC31" s="77"/>
      <c r="AOD31" s="77"/>
      <c r="AOE31" s="77"/>
      <c r="AOF31" s="77"/>
      <c r="AOG31" s="77"/>
      <c r="AOH31" s="77"/>
      <c r="AOI31" s="77"/>
      <c r="AOJ31" s="77"/>
      <c r="AOK31" s="77"/>
      <c r="AOL31" s="77"/>
      <c r="AOM31" s="77"/>
      <c r="AON31" s="77"/>
      <c r="AOO31" s="77"/>
      <c r="AOP31" s="77"/>
      <c r="AOQ31" s="77"/>
      <c r="AOR31" s="77"/>
      <c r="AOS31" s="77"/>
      <c r="AOT31" s="77"/>
      <c r="AOU31" s="77"/>
      <c r="AOV31" s="77"/>
      <c r="AOW31" s="77"/>
      <c r="AOX31" s="77"/>
      <c r="AOY31" s="77"/>
      <c r="AOZ31" s="77"/>
      <c r="APA31" s="77"/>
      <c r="APB31" s="77"/>
      <c r="APC31" s="77"/>
      <c r="APD31" s="77"/>
      <c r="APE31" s="77"/>
      <c r="APF31" s="77"/>
      <c r="APG31" s="77"/>
      <c r="APH31" s="77"/>
      <c r="API31" s="77"/>
      <c r="APJ31" s="77"/>
      <c r="APK31" s="77"/>
      <c r="APL31" s="77"/>
      <c r="APM31" s="77"/>
      <c r="APN31" s="77"/>
      <c r="APO31" s="77"/>
      <c r="APP31" s="77"/>
      <c r="APQ31" s="77"/>
      <c r="APR31" s="77"/>
      <c r="APS31" s="77"/>
      <c r="APT31" s="77"/>
      <c r="APU31" s="77"/>
      <c r="APV31" s="77"/>
      <c r="APW31" s="77"/>
      <c r="APX31" s="77"/>
      <c r="APY31" s="77"/>
      <c r="APZ31" s="77"/>
      <c r="AQA31" s="77"/>
      <c r="AQB31" s="77"/>
      <c r="AQC31" s="77"/>
      <c r="AQD31" s="77"/>
      <c r="AQE31" s="77"/>
      <c r="AQF31" s="77"/>
      <c r="AQG31" s="77"/>
      <c r="AQH31" s="77"/>
      <c r="AQI31" s="77"/>
      <c r="AQJ31" s="77"/>
      <c r="AQK31" s="77"/>
      <c r="AQL31" s="77"/>
      <c r="AQM31" s="77"/>
      <c r="AQN31" s="77"/>
      <c r="AQO31" s="77"/>
      <c r="AQP31" s="77"/>
      <c r="AQQ31" s="77"/>
      <c r="AQR31" s="77"/>
      <c r="AQS31" s="77"/>
      <c r="AQT31" s="77"/>
      <c r="AQU31" s="77"/>
      <c r="AQV31" s="77"/>
      <c r="AQW31" s="77"/>
      <c r="AQX31" s="77"/>
      <c r="AQY31" s="77"/>
      <c r="AQZ31" s="77"/>
      <c r="ARA31" s="77"/>
      <c r="ARB31" s="77"/>
      <c r="ARC31" s="77"/>
      <c r="ARD31" s="77"/>
      <c r="ARE31" s="77"/>
      <c r="ARF31" s="77"/>
      <c r="ARG31" s="77"/>
      <c r="ARH31" s="77"/>
      <c r="ARI31" s="77"/>
      <c r="ARJ31" s="77"/>
      <c r="ARK31" s="77"/>
      <c r="ARL31" s="77"/>
      <c r="ARM31" s="77"/>
      <c r="ARN31" s="77"/>
      <c r="ARO31" s="77"/>
      <c r="ARP31" s="77"/>
      <c r="ARQ31" s="77"/>
      <c r="ARR31" s="77"/>
      <c r="ARS31" s="77"/>
      <c r="ART31" s="77"/>
      <c r="ARU31" s="77"/>
      <c r="ARV31" s="77"/>
      <c r="ARW31" s="77"/>
      <c r="ARX31" s="77"/>
      <c r="ARY31" s="77"/>
      <c r="ARZ31" s="77"/>
      <c r="ASA31" s="77"/>
      <c r="ASB31" s="77"/>
      <c r="ASC31" s="77"/>
      <c r="ASD31" s="77"/>
      <c r="ASE31" s="77"/>
      <c r="ASF31" s="77"/>
      <c r="ASG31" s="77"/>
      <c r="ASH31" s="77"/>
      <c r="ASI31" s="77"/>
      <c r="ASJ31" s="77"/>
      <c r="ASK31" s="77"/>
      <c r="ASL31" s="77"/>
      <c r="ASM31" s="77"/>
      <c r="ASN31" s="77"/>
      <c r="ASO31" s="77"/>
      <c r="ASP31" s="77"/>
      <c r="ASQ31" s="77"/>
      <c r="ASR31" s="77"/>
      <c r="ASS31" s="77"/>
      <c r="AST31" s="77"/>
      <c r="ASU31" s="77"/>
      <c r="ASV31" s="77"/>
      <c r="ASW31" s="77"/>
      <c r="ASX31" s="77"/>
      <c r="ASY31" s="77"/>
      <c r="ASZ31" s="77"/>
      <c r="ATA31" s="77"/>
      <c r="ATB31" s="77"/>
      <c r="ATC31" s="77"/>
      <c r="ATD31" s="77"/>
      <c r="ATE31" s="77"/>
      <c r="ATF31" s="77"/>
      <c r="ATG31" s="77"/>
      <c r="ATH31" s="77"/>
      <c r="ATI31" s="77"/>
      <c r="ATJ31" s="77"/>
      <c r="ATK31" s="77"/>
      <c r="ATL31" s="77"/>
      <c r="ATM31" s="77"/>
      <c r="ATN31" s="77"/>
      <c r="ATO31" s="77"/>
      <c r="ATP31" s="77"/>
      <c r="ATQ31" s="77"/>
      <c r="ATR31" s="77"/>
      <c r="ATS31" s="77"/>
      <c r="ATT31" s="77"/>
      <c r="ATU31" s="77"/>
      <c r="ATV31" s="77"/>
      <c r="ATW31" s="77"/>
      <c r="ATX31" s="77"/>
      <c r="ATY31" s="77"/>
      <c r="ATZ31" s="77"/>
      <c r="AUA31" s="77"/>
      <c r="AUB31" s="77"/>
      <c r="AUC31" s="77"/>
      <c r="AUD31" s="77"/>
      <c r="AUE31" s="77"/>
      <c r="AUF31" s="77"/>
      <c r="AUG31" s="77"/>
      <c r="AUH31" s="77"/>
      <c r="AUI31" s="77"/>
      <c r="AUJ31" s="77"/>
      <c r="AUK31" s="77"/>
      <c r="AUL31" s="77"/>
      <c r="AUM31" s="77"/>
      <c r="AUN31" s="77"/>
      <c r="AUO31" s="77"/>
      <c r="AUP31" s="77"/>
      <c r="AUQ31" s="77"/>
      <c r="AUR31" s="77"/>
      <c r="AUS31" s="77"/>
      <c r="AUT31" s="77"/>
      <c r="AUU31" s="77"/>
      <c r="AUV31" s="77"/>
      <c r="AUW31" s="77"/>
      <c r="AUX31" s="77"/>
      <c r="AUY31" s="77"/>
      <c r="AUZ31" s="77"/>
      <c r="AVA31" s="77"/>
      <c r="AVB31" s="77"/>
      <c r="AVC31" s="77"/>
      <c r="AVD31" s="77"/>
      <c r="AVE31" s="77"/>
      <c r="AVF31" s="77"/>
      <c r="AVG31" s="77"/>
      <c r="AVH31" s="77"/>
      <c r="AVI31" s="77"/>
      <c r="AVJ31" s="77"/>
      <c r="AVK31" s="77"/>
      <c r="AVL31" s="77"/>
      <c r="AVM31" s="77"/>
      <c r="AVN31" s="77"/>
      <c r="AVO31" s="77"/>
      <c r="AVP31" s="77"/>
      <c r="AVQ31" s="77"/>
      <c r="AVR31" s="77"/>
      <c r="AVS31" s="77"/>
      <c r="AVT31" s="77"/>
      <c r="AVU31" s="77"/>
      <c r="AVV31" s="77"/>
      <c r="AVW31" s="77"/>
      <c r="AVX31" s="77"/>
      <c r="AVY31" s="77"/>
      <c r="AVZ31" s="77"/>
      <c r="AWA31" s="77"/>
      <c r="AWB31" s="77"/>
      <c r="AWC31" s="77"/>
      <c r="AWD31" s="77"/>
      <c r="AWE31" s="77"/>
      <c r="AWF31" s="77"/>
      <c r="AWG31" s="77"/>
      <c r="AWH31" s="77"/>
      <c r="AWI31" s="77"/>
      <c r="AWJ31" s="77"/>
      <c r="AWK31" s="77"/>
      <c r="AWL31" s="77"/>
      <c r="AWM31" s="77"/>
      <c r="AWN31" s="77"/>
      <c r="AWO31" s="77"/>
      <c r="AWP31" s="77"/>
      <c r="AWQ31" s="77"/>
      <c r="AWR31" s="77"/>
      <c r="AWS31" s="77"/>
      <c r="AWT31" s="77"/>
      <c r="AWU31" s="77"/>
      <c r="AWV31" s="77"/>
      <c r="AWW31" s="77"/>
      <c r="AWX31" s="77"/>
      <c r="AWY31" s="77"/>
      <c r="AWZ31" s="77"/>
      <c r="AXA31" s="77"/>
      <c r="AXB31" s="77"/>
      <c r="AXC31" s="77"/>
      <c r="AXD31" s="77"/>
      <c r="AXE31" s="77"/>
      <c r="AXF31" s="77"/>
      <c r="AXG31" s="77"/>
      <c r="AXH31" s="77"/>
      <c r="AXI31" s="77"/>
      <c r="AXJ31" s="77"/>
      <c r="AXK31" s="77"/>
      <c r="AXL31" s="77"/>
      <c r="AXM31" s="77"/>
      <c r="AXN31" s="77"/>
      <c r="AXO31" s="77"/>
      <c r="AXP31" s="77"/>
      <c r="AXQ31" s="77"/>
      <c r="AXR31" s="77"/>
      <c r="AXS31" s="77"/>
      <c r="AXT31" s="77"/>
      <c r="AXU31" s="77"/>
      <c r="AXV31" s="77"/>
      <c r="AXW31" s="77"/>
      <c r="AXX31" s="77"/>
      <c r="AXY31" s="77"/>
      <c r="AXZ31" s="77"/>
      <c r="AYA31" s="77"/>
      <c r="AYB31" s="77"/>
      <c r="AYC31" s="77"/>
      <c r="AYD31" s="77"/>
      <c r="AYE31" s="77"/>
      <c r="AYF31" s="77"/>
      <c r="AYG31" s="77"/>
      <c r="AYH31" s="77"/>
      <c r="AYI31" s="77"/>
      <c r="AYJ31" s="77"/>
      <c r="AYK31" s="77"/>
      <c r="AYL31" s="77"/>
      <c r="AYM31" s="77"/>
      <c r="AYN31" s="77"/>
      <c r="AYO31" s="77"/>
      <c r="AYP31" s="77"/>
      <c r="AYQ31" s="77"/>
      <c r="AYR31" s="77"/>
      <c r="AYS31" s="77"/>
      <c r="AYT31" s="77"/>
      <c r="AYU31" s="77"/>
      <c r="AYV31" s="77"/>
      <c r="AYW31" s="77"/>
      <c r="AYX31" s="77"/>
      <c r="AYY31" s="77"/>
      <c r="AYZ31" s="77"/>
      <c r="AZA31" s="77"/>
      <c r="AZB31" s="77"/>
      <c r="AZC31" s="77"/>
      <c r="AZD31" s="77"/>
      <c r="AZE31" s="77"/>
      <c r="AZF31" s="77"/>
      <c r="AZG31" s="77"/>
      <c r="AZH31" s="77"/>
      <c r="AZI31" s="77"/>
      <c r="AZJ31" s="77"/>
      <c r="AZK31" s="77"/>
      <c r="AZL31" s="77"/>
      <c r="AZM31" s="77"/>
      <c r="AZN31" s="77"/>
      <c r="AZO31" s="77"/>
      <c r="AZP31" s="77"/>
      <c r="AZQ31" s="77"/>
      <c r="AZR31" s="77"/>
      <c r="AZS31" s="77"/>
      <c r="AZT31" s="77"/>
      <c r="AZU31" s="77"/>
      <c r="AZV31" s="77"/>
      <c r="AZW31" s="77"/>
      <c r="AZX31" s="77"/>
      <c r="AZY31" s="77"/>
      <c r="AZZ31" s="77"/>
      <c r="BAA31" s="77"/>
      <c r="BAB31" s="77"/>
      <c r="BAC31" s="77"/>
      <c r="BAD31" s="77"/>
      <c r="BAE31" s="77"/>
      <c r="BAF31" s="77"/>
      <c r="BAG31" s="77"/>
      <c r="BAH31" s="77"/>
      <c r="BAI31" s="77"/>
      <c r="BAJ31" s="77"/>
      <c r="BAK31" s="77"/>
      <c r="BAL31" s="77"/>
      <c r="BAM31" s="77"/>
      <c r="BAN31" s="77"/>
      <c r="BAO31" s="77"/>
      <c r="BAP31" s="77"/>
      <c r="BAQ31" s="77"/>
      <c r="BAR31" s="77"/>
      <c r="BAS31" s="77"/>
      <c r="BAT31" s="77"/>
      <c r="BAU31" s="77"/>
      <c r="BAV31" s="77"/>
      <c r="BAW31" s="77"/>
      <c r="BAX31" s="77"/>
      <c r="BAY31" s="77"/>
      <c r="BAZ31" s="77"/>
      <c r="BBA31" s="77"/>
      <c r="BBB31" s="77"/>
      <c r="BBC31" s="77"/>
      <c r="BBD31" s="77"/>
      <c r="BBE31" s="77"/>
      <c r="BBF31" s="77"/>
      <c r="BBG31" s="77"/>
      <c r="BBH31" s="77"/>
      <c r="BBI31" s="77"/>
      <c r="BBJ31" s="77"/>
      <c r="BBK31" s="77"/>
      <c r="BBL31" s="77"/>
      <c r="BBM31" s="77"/>
      <c r="BBN31" s="77"/>
      <c r="BBO31" s="77"/>
      <c r="BBP31" s="77"/>
      <c r="BBQ31" s="77"/>
      <c r="BBR31" s="77"/>
      <c r="BBS31" s="77"/>
      <c r="BBT31" s="77"/>
      <c r="BBU31" s="77"/>
      <c r="BBV31" s="77"/>
      <c r="BBW31" s="77"/>
      <c r="BBX31" s="77"/>
      <c r="BBY31" s="77"/>
      <c r="BBZ31" s="77"/>
      <c r="BCA31" s="77"/>
      <c r="BCB31" s="77"/>
      <c r="BCC31" s="77"/>
      <c r="BCD31" s="77"/>
      <c r="BCE31" s="77"/>
      <c r="BCF31" s="77"/>
      <c r="BCG31" s="77"/>
      <c r="BCH31" s="77"/>
      <c r="BCI31" s="77"/>
      <c r="BCJ31" s="77"/>
      <c r="BCK31" s="77"/>
      <c r="BCL31" s="77"/>
      <c r="BCM31" s="77"/>
      <c r="BCN31" s="77"/>
      <c r="BCO31" s="77"/>
      <c r="BCP31" s="77"/>
      <c r="BCQ31" s="77"/>
      <c r="BCR31" s="77"/>
      <c r="BCS31" s="77"/>
      <c r="BCT31" s="77"/>
      <c r="BCU31" s="77"/>
      <c r="BCV31" s="77"/>
      <c r="BCW31" s="77"/>
      <c r="BCX31" s="77"/>
      <c r="BCY31" s="77"/>
      <c r="BCZ31" s="77"/>
      <c r="BDA31" s="77"/>
      <c r="BDB31" s="77"/>
      <c r="BDC31" s="77"/>
      <c r="BDD31" s="77"/>
      <c r="BDE31" s="77"/>
      <c r="BDF31" s="77"/>
      <c r="BDG31" s="77"/>
      <c r="BDH31" s="77"/>
      <c r="BDI31" s="77"/>
      <c r="BDJ31" s="77"/>
      <c r="BDK31" s="77"/>
      <c r="BDL31" s="77"/>
      <c r="BDM31" s="77"/>
      <c r="BDN31" s="77"/>
      <c r="BDO31" s="77"/>
      <c r="BDP31" s="77"/>
      <c r="BDQ31" s="77"/>
      <c r="BDR31" s="77"/>
      <c r="BDS31" s="77"/>
      <c r="BDT31" s="77"/>
      <c r="BDU31" s="77"/>
      <c r="BDV31" s="77"/>
      <c r="BDW31" s="77"/>
      <c r="BDX31" s="77"/>
      <c r="BDY31" s="77"/>
      <c r="BDZ31" s="77"/>
      <c r="BEA31" s="77"/>
      <c r="BEB31" s="77"/>
      <c r="BEC31" s="77"/>
      <c r="BED31" s="77"/>
      <c r="BEE31" s="77"/>
      <c r="BEF31" s="77"/>
      <c r="BEG31" s="77"/>
      <c r="BEH31" s="77"/>
      <c r="BEI31" s="77"/>
      <c r="BEJ31" s="77"/>
      <c r="BEK31" s="77"/>
      <c r="BEL31" s="77"/>
      <c r="BEM31" s="77"/>
      <c r="BEN31" s="77"/>
      <c r="BEO31" s="77"/>
      <c r="BEP31" s="77"/>
      <c r="BEQ31" s="77"/>
      <c r="BER31" s="77"/>
      <c r="BES31" s="77"/>
      <c r="BET31" s="77"/>
      <c r="BEU31" s="77"/>
      <c r="BEV31" s="77"/>
      <c r="BEW31" s="77"/>
      <c r="BEX31" s="77"/>
      <c r="BEY31" s="77"/>
      <c r="BEZ31" s="77"/>
      <c r="BFA31" s="77"/>
      <c r="BFB31" s="77"/>
      <c r="BFC31" s="77"/>
      <c r="BFD31" s="77"/>
      <c r="BFE31" s="77"/>
      <c r="BFF31" s="77"/>
      <c r="BFG31" s="77"/>
      <c r="BFH31" s="77"/>
      <c r="BFI31" s="77"/>
      <c r="BFJ31" s="77"/>
      <c r="BFK31" s="77"/>
      <c r="BFL31" s="77"/>
      <c r="BFM31" s="77"/>
      <c r="BFN31" s="77"/>
      <c r="BFO31" s="77"/>
      <c r="BFP31" s="77"/>
      <c r="BFQ31" s="77"/>
      <c r="BFR31" s="77"/>
      <c r="BFS31" s="77"/>
      <c r="BFT31" s="77"/>
      <c r="BFU31" s="77"/>
      <c r="BFV31" s="77"/>
      <c r="BFW31" s="77"/>
      <c r="BFX31" s="77"/>
      <c r="BFY31" s="77"/>
      <c r="BFZ31" s="77"/>
      <c r="BGA31" s="77"/>
      <c r="BGB31" s="77"/>
      <c r="BGC31" s="77"/>
      <c r="BGD31" s="77"/>
      <c r="BGE31" s="77"/>
      <c r="BGF31" s="77"/>
      <c r="BGG31" s="77"/>
      <c r="BGH31" s="77"/>
      <c r="BGI31" s="77"/>
      <c r="BGJ31" s="77"/>
      <c r="BGK31" s="77"/>
      <c r="BGL31" s="77"/>
      <c r="BGM31" s="77"/>
      <c r="BGN31" s="77"/>
      <c r="BGO31" s="77"/>
      <c r="BGP31" s="77"/>
      <c r="BGQ31" s="77"/>
      <c r="BGR31" s="77"/>
      <c r="BGS31" s="77"/>
      <c r="BGT31" s="77"/>
      <c r="BGU31" s="77"/>
      <c r="BGV31" s="77"/>
      <c r="BGW31" s="77"/>
      <c r="BGX31" s="77"/>
      <c r="BGY31" s="77"/>
      <c r="BGZ31" s="77"/>
      <c r="BHA31" s="77"/>
      <c r="BHB31" s="77"/>
      <c r="BHC31" s="77"/>
      <c r="BHD31" s="77"/>
      <c r="BHE31" s="77"/>
      <c r="BHF31" s="77"/>
      <c r="BHG31" s="77"/>
      <c r="BHH31" s="77"/>
      <c r="BHI31" s="77"/>
      <c r="BHJ31" s="77"/>
      <c r="BHK31" s="77"/>
      <c r="BHL31" s="77"/>
      <c r="BHM31" s="77"/>
      <c r="BHN31" s="77"/>
      <c r="BHO31" s="77"/>
      <c r="BHP31" s="77"/>
      <c r="BHQ31" s="77"/>
      <c r="BHR31" s="77"/>
      <c r="BHS31" s="77"/>
      <c r="BHT31" s="77"/>
      <c r="BHU31" s="77"/>
      <c r="BHV31" s="77"/>
      <c r="BHW31" s="77"/>
      <c r="BHX31" s="77"/>
      <c r="BHY31" s="77"/>
      <c r="BHZ31" s="77"/>
      <c r="BIA31" s="77"/>
      <c r="BIB31" s="77"/>
      <c r="BIC31" s="77"/>
      <c r="BID31" s="77"/>
      <c r="BIE31" s="77"/>
      <c r="BIF31" s="77"/>
      <c r="BIG31" s="77"/>
      <c r="BIH31" s="77"/>
      <c r="BII31" s="77"/>
      <c r="BIJ31" s="77"/>
      <c r="BIK31" s="77"/>
      <c r="BIL31" s="77"/>
      <c r="BIM31" s="77"/>
      <c r="BIN31" s="77"/>
      <c r="BIO31" s="77"/>
      <c r="BIP31" s="77"/>
      <c r="BIQ31" s="77"/>
      <c r="BIR31" s="77"/>
      <c r="BIS31" s="77"/>
      <c r="BIT31" s="77"/>
      <c r="BIU31" s="77"/>
      <c r="BIV31" s="77"/>
      <c r="BIW31" s="77"/>
      <c r="BIX31" s="77"/>
      <c r="BIY31" s="77"/>
      <c r="BIZ31" s="77"/>
      <c r="BJA31" s="77"/>
      <c r="BJB31" s="77"/>
      <c r="BJC31" s="77"/>
      <c r="BJD31" s="77"/>
      <c r="BJE31" s="77"/>
      <c r="BJF31" s="77"/>
      <c r="BJG31" s="77"/>
      <c r="BJH31" s="77"/>
      <c r="BJI31" s="77"/>
      <c r="BJJ31" s="77"/>
      <c r="BJK31" s="77"/>
      <c r="BJL31" s="77"/>
      <c r="BJM31" s="77"/>
      <c r="BJN31" s="77"/>
      <c r="BJO31" s="77"/>
      <c r="BJP31" s="77"/>
      <c r="BJQ31" s="77"/>
      <c r="BJR31" s="77"/>
      <c r="BJS31" s="77"/>
      <c r="BJT31" s="77"/>
      <c r="BJU31" s="77"/>
      <c r="BJV31" s="77"/>
      <c r="BJW31" s="77"/>
      <c r="BJX31" s="77"/>
      <c r="BJY31" s="77"/>
      <c r="BJZ31" s="77"/>
      <c r="BKA31" s="77"/>
      <c r="BKB31" s="77"/>
      <c r="BKC31" s="77"/>
      <c r="BKD31" s="77"/>
      <c r="BKE31" s="77"/>
      <c r="BKF31" s="77"/>
      <c r="BKG31" s="77"/>
      <c r="BKH31" s="77"/>
      <c r="BKI31" s="77"/>
      <c r="BKJ31" s="77"/>
      <c r="BKK31" s="77"/>
      <c r="BKL31" s="77"/>
      <c r="BKM31" s="77"/>
      <c r="BKN31" s="77"/>
      <c r="BKO31" s="77"/>
      <c r="BKP31" s="77"/>
      <c r="BKQ31" s="77"/>
      <c r="BKR31" s="77"/>
      <c r="BKS31" s="77"/>
      <c r="BKT31" s="77"/>
      <c r="BKU31" s="77"/>
      <c r="BKV31" s="77"/>
      <c r="BKW31" s="77"/>
      <c r="BKX31" s="77"/>
      <c r="BKY31" s="77"/>
      <c r="BKZ31" s="77"/>
      <c r="BLA31" s="77"/>
      <c r="BLB31" s="77"/>
      <c r="BLC31" s="77"/>
      <c r="BLD31" s="77"/>
      <c r="BLE31" s="77"/>
      <c r="BLF31" s="77"/>
      <c r="BLG31" s="77"/>
      <c r="BLH31" s="77"/>
      <c r="BLI31" s="77"/>
      <c r="BLJ31" s="77"/>
      <c r="BLK31" s="77"/>
      <c r="BLL31" s="77"/>
      <c r="BLM31" s="77"/>
      <c r="BLN31" s="77"/>
      <c r="BLO31" s="77"/>
      <c r="BLP31" s="77"/>
      <c r="BLQ31" s="77"/>
      <c r="BLR31" s="77"/>
      <c r="BLS31" s="77"/>
      <c r="BLT31" s="77"/>
      <c r="BLU31" s="77"/>
      <c r="BLV31" s="77"/>
      <c r="BLW31" s="77"/>
      <c r="BLX31" s="77"/>
      <c r="BLY31" s="77"/>
      <c r="BLZ31" s="77"/>
      <c r="BMA31" s="77"/>
      <c r="BMB31" s="77"/>
      <c r="BMC31" s="77"/>
      <c r="BMD31" s="77"/>
      <c r="BME31" s="77"/>
      <c r="BMF31" s="77"/>
      <c r="BMG31" s="77"/>
      <c r="BMH31" s="77"/>
      <c r="BMI31" s="77"/>
      <c r="BMJ31" s="77"/>
      <c r="BMK31" s="77"/>
      <c r="BML31" s="77"/>
      <c r="BMM31" s="77"/>
      <c r="BMN31" s="77"/>
      <c r="BMO31" s="77"/>
      <c r="BMP31" s="77"/>
      <c r="BMQ31" s="77"/>
      <c r="BMR31" s="77"/>
      <c r="BMS31" s="77"/>
      <c r="BMT31" s="77"/>
      <c r="BMU31" s="77"/>
      <c r="BMV31" s="77"/>
      <c r="BMW31" s="77"/>
      <c r="BMX31" s="77"/>
      <c r="BMY31" s="77"/>
      <c r="BMZ31" s="77"/>
      <c r="BNA31" s="77"/>
      <c r="BNB31" s="77"/>
      <c r="BNC31" s="77"/>
      <c r="BND31" s="77"/>
      <c r="BNE31" s="77"/>
      <c r="BNF31" s="77"/>
      <c r="BNG31" s="77"/>
      <c r="BNH31" s="77"/>
      <c r="BNI31" s="77"/>
      <c r="BNJ31" s="77"/>
      <c r="BNK31" s="77"/>
      <c r="BNL31" s="77"/>
      <c r="BNM31" s="77"/>
      <c r="BNN31" s="77"/>
      <c r="BNO31" s="77"/>
      <c r="BNP31" s="77"/>
      <c r="BNQ31" s="77"/>
      <c r="BNR31" s="77"/>
      <c r="BNS31" s="77"/>
      <c r="BNT31" s="77"/>
      <c r="BNU31" s="77"/>
      <c r="BNV31" s="77"/>
      <c r="BNW31" s="77"/>
      <c r="BNX31" s="77"/>
      <c r="BNY31" s="77"/>
      <c r="BNZ31" s="77"/>
      <c r="BOA31" s="77"/>
      <c r="BOB31" s="77"/>
      <c r="BOC31" s="77"/>
      <c r="BOD31" s="77"/>
      <c r="BOE31" s="77"/>
      <c r="BOF31" s="77"/>
      <c r="BOG31" s="77"/>
      <c r="BOH31" s="77"/>
      <c r="BOI31" s="77"/>
      <c r="BOJ31" s="77"/>
      <c r="BOK31" s="77"/>
      <c r="BOL31" s="77"/>
      <c r="BOM31" s="77"/>
      <c r="BON31" s="77"/>
      <c r="BOO31" s="77"/>
      <c r="BOP31" s="77"/>
      <c r="BOQ31" s="77"/>
      <c r="BOR31" s="77"/>
      <c r="BOS31" s="77"/>
      <c r="BOT31" s="77"/>
      <c r="BOU31" s="77"/>
      <c r="BOV31" s="77"/>
      <c r="BOW31" s="77"/>
      <c r="BOX31" s="77"/>
      <c r="BOY31" s="77"/>
      <c r="BOZ31" s="77"/>
      <c r="BPA31" s="77"/>
      <c r="BPB31" s="77"/>
      <c r="BPC31" s="77"/>
      <c r="BPD31" s="77"/>
      <c r="BPE31" s="77"/>
      <c r="BPF31" s="77"/>
      <c r="BPG31" s="77"/>
      <c r="BPH31" s="77"/>
      <c r="BPI31" s="77"/>
      <c r="BPJ31" s="77"/>
      <c r="BPK31" s="77"/>
      <c r="BPL31" s="77"/>
      <c r="BPM31" s="77"/>
      <c r="BPN31" s="77"/>
      <c r="BPO31" s="77"/>
      <c r="BPP31" s="77"/>
      <c r="BPQ31" s="77"/>
      <c r="BPR31" s="77"/>
      <c r="BPS31" s="77"/>
      <c r="BPT31" s="77"/>
      <c r="BPU31" s="77"/>
      <c r="BPV31" s="77"/>
      <c r="BPW31" s="77"/>
      <c r="BPX31" s="77"/>
      <c r="BPY31" s="77"/>
      <c r="BPZ31" s="77"/>
      <c r="BQA31" s="77"/>
      <c r="BQB31" s="77"/>
      <c r="BQC31" s="77"/>
      <c r="BQD31" s="77"/>
      <c r="BQE31" s="77"/>
      <c r="BQF31" s="77"/>
      <c r="BQG31" s="77"/>
      <c r="BQH31" s="77"/>
      <c r="BQI31" s="77"/>
      <c r="BQJ31" s="77"/>
      <c r="BQK31" s="77"/>
      <c r="BQL31" s="77"/>
      <c r="BQM31" s="77"/>
      <c r="BQN31" s="77"/>
      <c r="BQO31" s="77"/>
      <c r="BQP31" s="77"/>
      <c r="BQQ31" s="77"/>
      <c r="BQR31" s="77"/>
      <c r="BQS31" s="77"/>
      <c r="BQT31" s="77"/>
      <c r="BQU31" s="77"/>
      <c r="BQV31" s="77"/>
      <c r="BQW31" s="77"/>
      <c r="BQX31" s="77"/>
      <c r="BQY31" s="77"/>
      <c r="BQZ31" s="77"/>
      <c r="BRA31" s="77"/>
      <c r="BRB31" s="77"/>
      <c r="BRC31" s="77"/>
      <c r="BRD31" s="77"/>
      <c r="BRE31" s="77"/>
      <c r="BRF31" s="77"/>
      <c r="BRG31" s="77"/>
      <c r="BRH31" s="77"/>
      <c r="BRI31" s="77"/>
      <c r="BRJ31" s="77"/>
      <c r="BRK31" s="77"/>
      <c r="BRL31" s="77"/>
      <c r="BRM31" s="77"/>
      <c r="BRN31" s="77"/>
      <c r="BRO31" s="77"/>
      <c r="BRP31" s="77"/>
      <c r="BRQ31" s="77"/>
      <c r="BRR31" s="77"/>
      <c r="BRS31" s="77"/>
      <c r="BRT31" s="77"/>
      <c r="BRU31" s="77"/>
      <c r="BRV31" s="77"/>
      <c r="BRW31" s="77"/>
      <c r="BRX31" s="77"/>
      <c r="BRY31" s="77"/>
      <c r="BRZ31" s="77"/>
      <c r="BSA31" s="77"/>
      <c r="BSB31" s="77"/>
      <c r="BSC31" s="77"/>
      <c r="BSD31" s="77"/>
      <c r="BSE31" s="77"/>
      <c r="BSF31" s="77"/>
      <c r="BSG31" s="77"/>
      <c r="BSH31" s="77"/>
      <c r="BSI31" s="77"/>
      <c r="BSJ31" s="77"/>
      <c r="BSK31" s="77"/>
      <c r="BSL31" s="77"/>
      <c r="BSM31" s="77"/>
      <c r="BSN31" s="77"/>
      <c r="BSO31" s="77"/>
      <c r="BSP31" s="77"/>
      <c r="BSQ31" s="77"/>
      <c r="BSR31" s="77"/>
      <c r="BSS31" s="77"/>
      <c r="BST31" s="77"/>
      <c r="BSU31" s="77"/>
      <c r="BSV31" s="77"/>
      <c r="BSW31" s="77"/>
      <c r="BSX31" s="77"/>
      <c r="BSY31" s="77"/>
      <c r="BSZ31" s="77"/>
      <c r="BTA31" s="77"/>
      <c r="BTB31" s="77"/>
      <c r="BTC31" s="77"/>
      <c r="BTD31" s="77"/>
      <c r="BTE31" s="77"/>
      <c r="BTF31" s="77"/>
      <c r="BTG31" s="77"/>
      <c r="BTH31" s="77"/>
      <c r="BTI31" s="77"/>
      <c r="BTJ31" s="77"/>
      <c r="BTK31" s="77"/>
      <c r="BTL31" s="77"/>
      <c r="BTM31" s="77"/>
      <c r="BTN31" s="77"/>
      <c r="BTO31" s="77"/>
      <c r="BTP31" s="77"/>
      <c r="BTQ31" s="77"/>
      <c r="BTR31" s="77"/>
      <c r="BTS31" s="77"/>
      <c r="BTT31" s="77"/>
      <c r="BTU31" s="77"/>
      <c r="BTV31" s="77"/>
      <c r="BTW31" s="77"/>
      <c r="BTX31" s="77"/>
      <c r="BTY31" s="77"/>
      <c r="BTZ31" s="77"/>
      <c r="BUA31" s="77"/>
      <c r="BUB31" s="77"/>
      <c r="BUC31" s="77"/>
      <c r="BUD31" s="77"/>
      <c r="BUE31" s="77"/>
      <c r="BUF31" s="77"/>
      <c r="BUG31" s="77"/>
      <c r="BUH31" s="77"/>
      <c r="BUI31" s="77"/>
      <c r="BUJ31" s="77"/>
      <c r="BUK31" s="77"/>
      <c r="BUL31" s="77"/>
      <c r="BUM31" s="77"/>
      <c r="BUN31" s="77"/>
      <c r="BUO31" s="77"/>
      <c r="BUP31" s="77"/>
      <c r="BUQ31" s="77"/>
      <c r="BUR31" s="77"/>
      <c r="BUS31" s="77"/>
      <c r="BUT31" s="77"/>
      <c r="BUU31" s="77"/>
      <c r="BUV31" s="77"/>
      <c r="BUW31" s="77"/>
      <c r="BUX31" s="77"/>
      <c r="BUY31" s="77"/>
      <c r="BUZ31" s="77"/>
      <c r="BVA31" s="77"/>
      <c r="BVB31" s="77"/>
      <c r="BVC31" s="77"/>
      <c r="BVD31" s="77"/>
      <c r="BVE31" s="77"/>
      <c r="BVF31" s="77"/>
      <c r="BVG31" s="77"/>
      <c r="BVH31" s="77"/>
      <c r="BVI31" s="77"/>
      <c r="BVJ31" s="77"/>
      <c r="BVK31" s="77"/>
      <c r="BVL31" s="77"/>
      <c r="BVM31" s="77"/>
      <c r="BVN31" s="77"/>
      <c r="BVO31" s="77"/>
      <c r="BVP31" s="77"/>
      <c r="BVQ31" s="77"/>
      <c r="BVR31" s="77"/>
      <c r="BVS31" s="77"/>
      <c r="BVT31" s="77"/>
      <c r="BVU31" s="77"/>
      <c r="BVV31" s="77"/>
      <c r="BVW31" s="77"/>
      <c r="BVX31" s="77"/>
      <c r="BVY31" s="77"/>
      <c r="BVZ31" s="77"/>
      <c r="BWA31" s="77"/>
      <c r="BWB31" s="77"/>
      <c r="BWC31" s="77"/>
      <c r="BWD31" s="77"/>
      <c r="BWE31" s="77"/>
      <c r="BWF31" s="77"/>
      <c r="BWG31" s="77"/>
      <c r="BWH31" s="77"/>
      <c r="BWI31" s="77"/>
      <c r="BWJ31" s="77"/>
      <c r="BWK31" s="77"/>
      <c r="BWL31" s="77"/>
      <c r="BWM31" s="77"/>
      <c r="BWN31" s="77"/>
      <c r="BWO31" s="77"/>
      <c r="BWP31" s="77"/>
      <c r="BWQ31" s="77"/>
      <c r="BWR31" s="77"/>
      <c r="BWS31" s="77"/>
      <c r="BWT31" s="77"/>
      <c r="BWU31" s="77"/>
      <c r="BWV31" s="77"/>
      <c r="BWW31" s="77"/>
      <c r="BWX31" s="77"/>
      <c r="BWY31" s="77"/>
      <c r="BWZ31" s="77"/>
      <c r="BXA31" s="77"/>
      <c r="BXB31" s="77"/>
      <c r="BXC31" s="77"/>
      <c r="BXD31" s="77"/>
      <c r="BXE31" s="77"/>
      <c r="BXF31" s="77"/>
      <c r="BXG31" s="77"/>
      <c r="BXH31" s="77"/>
      <c r="BXI31" s="77"/>
      <c r="BXJ31" s="77"/>
      <c r="BXK31" s="77"/>
      <c r="BXL31" s="77"/>
      <c r="BXM31" s="77"/>
      <c r="BXN31" s="77"/>
      <c r="BXO31" s="77"/>
      <c r="BXP31" s="77"/>
      <c r="BXQ31" s="77"/>
      <c r="BXR31" s="77"/>
      <c r="BXS31" s="77"/>
      <c r="BXT31" s="77"/>
      <c r="BXU31" s="77"/>
      <c r="BXV31" s="77"/>
      <c r="BXW31" s="77"/>
      <c r="BXX31" s="77"/>
      <c r="BXY31" s="77"/>
      <c r="BXZ31" s="77"/>
      <c r="BYA31" s="77"/>
      <c r="BYB31" s="77"/>
      <c r="BYC31" s="77"/>
      <c r="BYD31" s="77"/>
      <c r="BYE31" s="77"/>
      <c r="BYF31" s="77"/>
      <c r="BYG31" s="77"/>
      <c r="BYH31" s="77"/>
      <c r="BYI31" s="77"/>
      <c r="BYJ31" s="77"/>
      <c r="BYK31" s="77"/>
      <c r="BYL31" s="77"/>
      <c r="BYM31" s="77"/>
      <c r="BYN31" s="77"/>
      <c r="BYO31" s="77"/>
      <c r="BYP31" s="77"/>
      <c r="BYQ31" s="77"/>
      <c r="BYR31" s="77"/>
      <c r="BYS31" s="77"/>
      <c r="BYT31" s="77"/>
      <c r="BYU31" s="77"/>
      <c r="BYV31" s="77"/>
      <c r="BYW31" s="77"/>
      <c r="BYX31" s="77"/>
      <c r="BYY31" s="77"/>
      <c r="BYZ31" s="77"/>
      <c r="BZA31" s="77"/>
      <c r="BZB31" s="77"/>
      <c r="BZC31" s="77"/>
      <c r="BZD31" s="77"/>
      <c r="BZE31" s="77"/>
      <c r="BZF31" s="77"/>
      <c r="BZG31" s="77"/>
      <c r="BZH31" s="77"/>
      <c r="BZI31" s="77"/>
      <c r="BZJ31" s="77"/>
      <c r="BZK31" s="77"/>
      <c r="BZL31" s="77"/>
      <c r="BZM31" s="77"/>
      <c r="BZN31" s="77"/>
      <c r="BZO31" s="77"/>
      <c r="BZP31" s="77"/>
      <c r="BZQ31" s="77"/>
      <c r="BZR31" s="77"/>
      <c r="BZS31" s="77"/>
      <c r="BZT31" s="77"/>
      <c r="BZU31" s="77"/>
      <c r="BZV31" s="77"/>
      <c r="BZW31" s="77"/>
      <c r="BZX31" s="77"/>
      <c r="BZY31" s="77"/>
      <c r="BZZ31" s="77"/>
      <c r="CAA31" s="77"/>
      <c r="CAB31" s="77"/>
      <c r="CAC31" s="77"/>
      <c r="CAD31" s="77"/>
      <c r="CAE31" s="77"/>
      <c r="CAF31" s="77"/>
      <c r="CAG31" s="77"/>
      <c r="CAH31" s="77"/>
      <c r="CAI31" s="77"/>
      <c r="CAJ31" s="77"/>
      <c r="CAK31" s="77"/>
      <c r="CAL31" s="77"/>
      <c r="CAM31" s="77"/>
      <c r="CAN31" s="77"/>
      <c r="CAO31" s="77"/>
      <c r="CAP31" s="77"/>
      <c r="CAQ31" s="77"/>
      <c r="CAR31" s="77"/>
      <c r="CAS31" s="77"/>
      <c r="CAT31" s="77"/>
      <c r="CAU31" s="77"/>
      <c r="CAV31" s="77"/>
      <c r="CAW31" s="77"/>
      <c r="CAX31" s="77"/>
      <c r="CAY31" s="77"/>
      <c r="CAZ31" s="77"/>
      <c r="CBA31" s="77"/>
      <c r="CBB31" s="77"/>
      <c r="CBC31" s="77"/>
      <c r="CBD31" s="77"/>
      <c r="CBE31" s="77"/>
      <c r="CBF31" s="77"/>
      <c r="CBG31" s="77"/>
      <c r="CBH31" s="77"/>
      <c r="CBI31" s="77"/>
      <c r="CBJ31" s="77"/>
      <c r="CBK31" s="77"/>
      <c r="CBL31" s="77"/>
      <c r="CBM31" s="77"/>
      <c r="CBN31" s="77"/>
      <c r="CBO31" s="77"/>
      <c r="CBP31" s="77"/>
      <c r="CBQ31" s="77"/>
      <c r="CBR31" s="77"/>
      <c r="CBS31" s="77"/>
      <c r="CBT31" s="77"/>
      <c r="CBU31" s="77"/>
      <c r="CBV31" s="77"/>
      <c r="CBW31" s="77"/>
      <c r="CBX31" s="77"/>
      <c r="CBY31" s="77"/>
      <c r="CBZ31" s="77"/>
      <c r="CCA31" s="77"/>
      <c r="CCB31" s="77"/>
      <c r="CCC31" s="77"/>
      <c r="CCD31" s="77"/>
      <c r="CCE31" s="77"/>
      <c r="CCF31" s="77"/>
      <c r="CCG31" s="77"/>
      <c r="CCH31" s="77"/>
      <c r="CCI31" s="77"/>
      <c r="CCJ31" s="77"/>
      <c r="CCK31" s="77"/>
      <c r="CCL31" s="77"/>
      <c r="CCM31" s="77"/>
      <c r="CCN31" s="77"/>
      <c r="CCO31" s="77"/>
      <c r="CCP31" s="77"/>
      <c r="CCQ31" s="77"/>
      <c r="CCR31" s="77"/>
      <c r="CCS31" s="77"/>
      <c r="CCT31" s="77"/>
      <c r="CCU31" s="77"/>
      <c r="CCV31" s="77"/>
      <c r="CCW31" s="77"/>
      <c r="CCX31" s="77"/>
      <c r="CCY31" s="77"/>
      <c r="CCZ31" s="77"/>
      <c r="CDA31" s="77"/>
      <c r="CDB31" s="77"/>
      <c r="CDC31" s="77"/>
      <c r="CDD31" s="77"/>
      <c r="CDE31" s="77"/>
      <c r="CDF31" s="77"/>
      <c r="CDG31" s="77"/>
      <c r="CDH31" s="77"/>
      <c r="CDI31" s="77"/>
      <c r="CDJ31" s="77"/>
      <c r="CDK31" s="77"/>
      <c r="CDL31" s="77"/>
      <c r="CDM31" s="77"/>
      <c r="CDN31" s="51"/>
      <c r="CDO31" s="51"/>
      <c r="CDP31" s="51"/>
      <c r="CDQ31" s="51"/>
      <c r="CDR31" s="51"/>
      <c r="CDS31" s="51"/>
      <c r="CDT31" s="51"/>
      <c r="CDU31" s="51"/>
      <c r="CDV31" s="51"/>
      <c r="CDW31" s="51"/>
      <c r="CDX31" s="51"/>
      <c r="CDY31" s="51"/>
      <c r="CDZ31" s="51"/>
      <c r="CEA31" s="51"/>
      <c r="CEB31" s="51"/>
      <c r="CEC31" s="51"/>
      <c r="CED31" s="51"/>
      <c r="CEE31" s="51"/>
      <c r="CEF31" s="51"/>
      <c r="CEG31" s="51"/>
      <c r="CEH31" s="51"/>
      <c r="CEI31" s="51"/>
      <c r="CEJ31" s="51"/>
      <c r="CEK31" s="51"/>
      <c r="CEL31" s="51"/>
      <c r="CEM31" s="51"/>
      <c r="CEN31" s="51"/>
      <c r="CEO31" s="51"/>
      <c r="CEP31" s="51"/>
      <c r="CEQ31" s="51"/>
      <c r="CER31" s="51"/>
      <c r="CES31" s="51"/>
      <c r="CET31" s="51"/>
      <c r="CEU31" s="51"/>
      <c r="CEV31" s="51"/>
      <c r="CEW31" s="51"/>
      <c r="CEX31" s="51"/>
      <c r="CEY31" s="51"/>
      <c r="CEZ31" s="51"/>
      <c r="CFA31" s="51"/>
      <c r="CFB31" s="51"/>
      <c r="CFC31" s="51"/>
      <c r="CFD31" s="51"/>
      <c r="CFE31" s="51"/>
      <c r="CFF31" s="51"/>
      <c r="CFG31" s="51"/>
      <c r="CFH31" s="51"/>
      <c r="CFI31" s="51"/>
      <c r="CFJ31" s="51"/>
      <c r="CFK31" s="51"/>
      <c r="CFL31" s="51"/>
      <c r="CFM31" s="51"/>
      <c r="CFN31" s="51"/>
      <c r="CFO31" s="51"/>
      <c r="CFP31" s="51"/>
      <c r="CFQ31" s="51"/>
      <c r="CFR31" s="51"/>
      <c r="CFS31" s="51"/>
      <c r="CFT31" s="51"/>
      <c r="CFU31" s="51"/>
      <c r="CFV31" s="51"/>
      <c r="CFW31" s="51"/>
      <c r="CFX31" s="51"/>
      <c r="CFY31" s="51"/>
      <c r="CFZ31" s="51"/>
      <c r="CGA31" s="51"/>
      <c r="CGB31" s="51"/>
      <c r="CGC31" s="51"/>
      <c r="CGD31" s="51"/>
      <c r="CGE31" s="51"/>
      <c r="CGF31" s="51"/>
      <c r="CGG31" s="51"/>
      <c r="CGH31" s="51"/>
      <c r="CGI31" s="51"/>
      <c r="CGJ31" s="51"/>
      <c r="CGK31" s="51"/>
      <c r="CGL31" s="51"/>
      <c r="CGM31" s="51"/>
      <c r="CGN31" s="51"/>
      <c r="CGO31" s="51"/>
      <c r="CGP31" s="51"/>
      <c r="CGQ31" s="51"/>
      <c r="CGR31" s="51"/>
      <c r="CGS31" s="51"/>
      <c r="CGT31" s="51"/>
      <c r="CGU31" s="51"/>
      <c r="CGV31" s="51"/>
      <c r="CGW31" s="51"/>
      <c r="CGX31" s="51"/>
      <c r="CGY31" s="51"/>
      <c r="CGZ31" s="51"/>
      <c r="CHA31" s="51"/>
      <c r="CHB31" s="51"/>
      <c r="CHC31" s="51"/>
      <c r="CHD31" s="51"/>
      <c r="CHE31" s="51"/>
      <c r="CHF31" s="51"/>
      <c r="CHG31" s="51"/>
      <c r="CHH31" s="51"/>
      <c r="CHI31" s="51"/>
      <c r="CHJ31" s="51"/>
      <c r="CHK31" s="51"/>
      <c r="CHL31" s="51"/>
      <c r="CHM31" s="51"/>
      <c r="CHN31" s="51"/>
      <c r="CHO31" s="51"/>
      <c r="CHP31" s="51"/>
      <c r="CHQ31" s="51"/>
      <c r="CHR31" s="51"/>
      <c r="CHS31" s="51"/>
      <c r="CHT31" s="51"/>
      <c r="CHU31" s="51"/>
      <c r="CHV31" s="51"/>
      <c r="CHW31" s="51"/>
      <c r="CHX31" s="51"/>
      <c r="CHY31" s="51"/>
      <c r="CHZ31" s="51"/>
      <c r="CIA31" s="51"/>
      <c r="CIB31" s="51"/>
      <c r="CIC31" s="51"/>
      <c r="CID31" s="51"/>
      <c r="CIE31" s="51"/>
      <c r="CIF31" s="51"/>
      <c r="CIG31" s="51"/>
      <c r="CIH31" s="51"/>
      <c r="CII31" s="51"/>
      <c r="CIJ31" s="51"/>
      <c r="CIK31" s="51"/>
      <c r="CIL31" s="51"/>
      <c r="CIM31" s="51"/>
      <c r="CIN31" s="51"/>
      <c r="CIO31" s="51"/>
      <c r="CIP31" s="51"/>
      <c r="CIQ31" s="51"/>
      <c r="CIR31" s="51"/>
      <c r="CIS31" s="51"/>
      <c r="CIT31" s="51"/>
      <c r="CIU31" s="51"/>
      <c r="CIV31" s="51"/>
      <c r="CIW31" s="51"/>
      <c r="CIX31" s="51"/>
      <c r="CIY31" s="51"/>
      <c r="CIZ31" s="51"/>
      <c r="CJA31" s="51"/>
      <c r="CJB31" s="51"/>
      <c r="CJC31" s="51"/>
      <c r="CJD31" s="51"/>
      <c r="CJE31" s="51"/>
      <c r="CJF31" s="51"/>
      <c r="CJG31" s="51"/>
      <c r="CJH31" s="51"/>
      <c r="CJI31" s="51"/>
      <c r="CJJ31" s="51"/>
      <c r="CJK31" s="51"/>
      <c r="CJL31" s="51"/>
      <c r="CJM31" s="51"/>
      <c r="CJN31" s="51"/>
      <c r="CJO31" s="51"/>
      <c r="CJP31" s="51"/>
      <c r="CJQ31" s="51"/>
      <c r="CJR31" s="51"/>
      <c r="CJS31" s="51"/>
      <c r="CJT31" s="51"/>
      <c r="CJU31" s="51"/>
      <c r="CJV31" s="51"/>
      <c r="CJW31" s="51"/>
      <c r="CJX31" s="51"/>
      <c r="CJY31" s="51"/>
      <c r="CJZ31" s="51"/>
      <c r="CKA31" s="51"/>
      <c r="CKB31" s="51"/>
      <c r="CKC31" s="51"/>
      <c r="CKD31" s="51"/>
      <c r="CKE31" s="51"/>
      <c r="CKF31" s="51"/>
      <c r="CKG31" s="51"/>
      <c r="CKH31" s="51"/>
      <c r="CKI31" s="51"/>
      <c r="CKJ31" s="51"/>
      <c r="CKK31" s="51"/>
      <c r="CKL31" s="51"/>
      <c r="CKM31" s="51"/>
      <c r="CKN31" s="51"/>
      <c r="CKO31" s="51"/>
      <c r="CKP31" s="51"/>
      <c r="CKQ31" s="51"/>
      <c r="CKR31" s="51"/>
      <c r="CKS31" s="51"/>
      <c r="CKT31" s="51"/>
      <c r="CKU31" s="51"/>
      <c r="CKV31" s="51"/>
      <c r="CKW31" s="51"/>
      <c r="CKX31" s="51"/>
      <c r="CKY31" s="51"/>
      <c r="CKZ31" s="51"/>
      <c r="CLA31" s="51"/>
      <c r="CLB31" s="51"/>
      <c r="CLC31" s="51"/>
      <c r="CLD31" s="51"/>
      <c r="CLE31" s="51"/>
      <c r="CLF31" s="51"/>
      <c r="CLG31" s="51"/>
      <c r="CLH31" s="51"/>
      <c r="CLI31" s="51"/>
      <c r="CLJ31" s="51"/>
      <c r="CLK31" s="51"/>
      <c r="CLL31" s="51"/>
      <c r="CLM31" s="51"/>
      <c r="CLN31" s="51"/>
      <c r="CLO31" s="51"/>
      <c r="CLP31" s="51"/>
      <c r="CLQ31" s="51"/>
      <c r="CLR31" s="51"/>
      <c r="CLS31" s="51"/>
      <c r="CLT31" s="51"/>
      <c r="CLU31" s="51"/>
      <c r="CLV31" s="51"/>
      <c r="CLW31" s="51"/>
      <c r="CLX31" s="51"/>
      <c r="CLY31" s="51"/>
      <c r="CLZ31" s="51"/>
      <c r="CMA31" s="51"/>
      <c r="CMB31" s="51"/>
      <c r="CMC31" s="51"/>
      <c r="CMD31" s="51"/>
      <c r="CME31" s="51"/>
      <c r="CMF31" s="51"/>
      <c r="CMG31" s="51"/>
      <c r="CMH31" s="51"/>
      <c r="CMI31" s="51"/>
      <c r="CMJ31" s="51"/>
      <c r="CMK31" s="51"/>
      <c r="CML31" s="51"/>
      <c r="CMM31" s="51"/>
      <c r="CMN31" s="51"/>
      <c r="CMO31" s="51"/>
      <c r="CMP31" s="51"/>
      <c r="CMQ31" s="51"/>
      <c r="CMR31" s="51"/>
      <c r="CMS31" s="51"/>
      <c r="CMT31" s="51"/>
      <c r="CMU31" s="51"/>
      <c r="CMV31" s="51"/>
      <c r="CMW31" s="51"/>
      <c r="CMX31" s="51"/>
      <c r="CMY31" s="51"/>
      <c r="CMZ31" s="51"/>
      <c r="CNA31" s="51"/>
      <c r="CNB31" s="51"/>
      <c r="CNC31" s="51"/>
      <c r="CND31" s="51"/>
      <c r="CNE31" s="51"/>
      <c r="CNF31" s="51"/>
      <c r="CNG31" s="51"/>
      <c r="CNH31" s="51"/>
      <c r="CNI31" s="51"/>
      <c r="CNJ31" s="51"/>
      <c r="CNK31" s="51"/>
      <c r="CNL31" s="51"/>
      <c r="CNM31" s="51"/>
      <c r="CNN31" s="51"/>
      <c r="CNO31" s="51"/>
      <c r="CNP31" s="51"/>
      <c r="CNQ31" s="51"/>
      <c r="CNR31" s="51"/>
      <c r="CNS31" s="51"/>
      <c r="CNT31" s="51"/>
      <c r="CNU31" s="51"/>
      <c r="CNV31" s="51"/>
      <c r="CNW31" s="51"/>
      <c r="CNX31" s="51"/>
      <c r="CNY31" s="51"/>
      <c r="CNZ31" s="51"/>
      <c r="COA31" s="51"/>
      <c r="COB31" s="51"/>
      <c r="COC31" s="51"/>
      <c r="COD31" s="51"/>
      <c r="COE31" s="51"/>
      <c r="COF31" s="51"/>
      <c r="COG31" s="51"/>
      <c r="COH31" s="51"/>
      <c r="COI31" s="51"/>
      <c r="COJ31" s="51"/>
      <c r="COK31" s="51"/>
      <c r="COL31" s="51"/>
      <c r="COM31" s="51"/>
      <c r="CON31" s="51"/>
      <c r="COO31" s="51"/>
      <c r="COP31" s="51"/>
      <c r="COQ31" s="51"/>
      <c r="COR31" s="51"/>
      <c r="COS31" s="51"/>
      <c r="COT31" s="51"/>
      <c r="COU31" s="51"/>
      <c r="COV31" s="51"/>
      <c r="COW31" s="51"/>
      <c r="COX31" s="51"/>
      <c r="COY31" s="51"/>
      <c r="COZ31" s="51"/>
      <c r="CPA31" s="51"/>
      <c r="CPB31" s="51"/>
      <c r="CPC31" s="51"/>
      <c r="CPD31" s="51"/>
      <c r="CPE31" s="51"/>
      <c r="CPF31" s="51"/>
      <c r="CPG31" s="51"/>
      <c r="CPH31" s="51"/>
      <c r="CPI31" s="51"/>
      <c r="CPJ31" s="51"/>
      <c r="CPK31" s="51"/>
      <c r="CPL31" s="51"/>
      <c r="CPM31" s="51"/>
      <c r="CPN31" s="51"/>
      <c r="CPO31" s="51"/>
      <c r="CPP31" s="51"/>
      <c r="CPQ31" s="51"/>
      <c r="CPR31" s="51"/>
      <c r="CPS31" s="51"/>
      <c r="CPT31" s="51"/>
      <c r="CPU31" s="51"/>
      <c r="CPV31" s="51"/>
      <c r="CPW31" s="51"/>
      <c r="CPX31" s="51"/>
      <c r="CPY31" s="51"/>
      <c r="CPZ31" s="51"/>
      <c r="CQA31" s="51"/>
      <c r="CQB31" s="51"/>
      <c r="CQC31" s="51"/>
      <c r="CQD31" s="51"/>
      <c r="CQE31" s="51"/>
      <c r="CQF31" s="51"/>
      <c r="CQG31" s="51"/>
      <c r="CQH31" s="51"/>
      <c r="CQI31" s="51"/>
      <c r="CQJ31" s="51"/>
      <c r="CQK31" s="51"/>
      <c r="CQL31" s="51"/>
      <c r="CQM31" s="51"/>
      <c r="CQN31" s="51"/>
      <c r="CQO31" s="51"/>
      <c r="CQP31" s="51"/>
      <c r="CQQ31" s="51"/>
      <c r="CQR31" s="51"/>
      <c r="CQS31" s="51"/>
      <c r="CQT31" s="51"/>
      <c r="CQU31" s="51"/>
      <c r="CQV31" s="51"/>
      <c r="CQW31" s="51"/>
      <c r="CQX31" s="51"/>
      <c r="CQY31" s="51"/>
      <c r="CQZ31" s="51"/>
      <c r="CRA31" s="51"/>
      <c r="CRB31" s="51"/>
      <c r="CRC31" s="51"/>
      <c r="CRD31" s="51"/>
      <c r="CRE31" s="51"/>
      <c r="CRF31" s="51"/>
      <c r="CRG31" s="51"/>
      <c r="CRH31" s="51"/>
      <c r="CRI31" s="51"/>
      <c r="CRJ31" s="51"/>
      <c r="CRK31" s="51"/>
      <c r="CRL31" s="51"/>
      <c r="CRM31" s="51"/>
      <c r="CRN31" s="51"/>
      <c r="CRO31" s="51"/>
      <c r="CRP31" s="51"/>
      <c r="CRQ31" s="51"/>
      <c r="CRR31" s="51"/>
      <c r="CRS31" s="51"/>
      <c r="CRT31" s="51"/>
      <c r="CRU31" s="51"/>
      <c r="CRV31" s="51"/>
      <c r="CRW31" s="51"/>
      <c r="CRX31" s="51"/>
      <c r="CRY31" s="51"/>
      <c r="CRZ31" s="51"/>
      <c r="CSA31" s="51"/>
      <c r="CSB31" s="51"/>
      <c r="CSC31" s="51"/>
      <c r="CSD31" s="51"/>
      <c r="CSE31" s="51"/>
      <c r="CSF31" s="51"/>
      <c r="CSG31" s="51"/>
      <c r="CSH31" s="51"/>
      <c r="CSI31" s="51"/>
      <c r="CSJ31" s="51"/>
      <c r="CSK31" s="51"/>
      <c r="CSL31" s="51"/>
      <c r="CSM31" s="51"/>
      <c r="CSN31" s="51"/>
      <c r="CSO31" s="51"/>
      <c r="CSP31" s="51"/>
      <c r="CSQ31" s="51"/>
      <c r="CSR31" s="51"/>
      <c r="CSS31" s="51"/>
      <c r="CST31" s="51"/>
      <c r="CSU31" s="51"/>
      <c r="CSV31" s="51"/>
      <c r="CSW31" s="51"/>
      <c r="CSX31" s="51"/>
      <c r="CSY31" s="51"/>
      <c r="CSZ31" s="51"/>
      <c r="CTA31" s="51"/>
      <c r="CTB31" s="51"/>
      <c r="CTC31" s="51"/>
      <c r="CTD31" s="51"/>
      <c r="CTE31" s="51"/>
      <c r="CTF31" s="51"/>
      <c r="CTG31" s="51"/>
      <c r="CTH31" s="51"/>
      <c r="CTI31" s="51"/>
      <c r="CTJ31" s="51"/>
      <c r="CTK31" s="51"/>
      <c r="CTL31" s="51"/>
      <c r="CTM31" s="51"/>
      <c r="CTN31" s="51"/>
      <c r="CTO31" s="51"/>
      <c r="CTP31" s="51"/>
      <c r="CTQ31" s="51"/>
      <c r="CTR31" s="51"/>
      <c r="CTS31" s="51"/>
      <c r="CTT31" s="51"/>
      <c r="CTU31" s="51"/>
      <c r="CTV31" s="51"/>
      <c r="CTW31" s="51"/>
      <c r="CTX31" s="51"/>
      <c r="CTY31" s="51"/>
      <c r="CTZ31" s="51"/>
      <c r="CUA31" s="51"/>
      <c r="CUB31" s="51"/>
      <c r="CUC31" s="51"/>
      <c r="CUD31" s="51"/>
      <c r="CUE31" s="51"/>
      <c r="CUF31" s="51"/>
      <c r="CUG31" s="51"/>
      <c r="CUH31" s="51"/>
      <c r="CUI31" s="51"/>
      <c r="CUJ31" s="51"/>
      <c r="CUK31" s="51"/>
      <c r="CUL31" s="51"/>
      <c r="CUM31" s="51"/>
      <c r="CUN31" s="51"/>
      <c r="CUO31" s="51"/>
      <c r="CUP31" s="51"/>
      <c r="CUQ31" s="51"/>
      <c r="CUR31" s="51"/>
      <c r="CUS31" s="51"/>
      <c r="CUT31" s="51"/>
      <c r="CUU31" s="51"/>
      <c r="CUV31" s="51"/>
      <c r="CUW31" s="51"/>
      <c r="CUX31" s="51"/>
      <c r="CUY31" s="51"/>
      <c r="CUZ31" s="51"/>
      <c r="CVA31" s="51"/>
      <c r="CVB31" s="51"/>
      <c r="CVC31" s="51"/>
      <c r="CVD31" s="51"/>
      <c r="CVE31" s="51"/>
      <c r="CVF31" s="51"/>
      <c r="CVG31" s="51"/>
      <c r="CVH31" s="51"/>
      <c r="CVI31" s="51"/>
      <c r="CVJ31" s="51"/>
      <c r="CVK31" s="51"/>
      <c r="CVL31" s="51"/>
      <c r="CVM31" s="51"/>
      <c r="CVN31" s="51"/>
      <c r="CVO31" s="51"/>
      <c r="CVP31" s="51"/>
      <c r="CVQ31" s="51"/>
      <c r="CVR31" s="51"/>
      <c r="CVS31" s="51"/>
      <c r="CVT31" s="51"/>
      <c r="CVU31" s="51"/>
      <c r="CVV31" s="51"/>
      <c r="CVW31" s="51"/>
      <c r="CVX31" s="51"/>
      <c r="CVY31" s="51"/>
      <c r="CVZ31" s="51"/>
      <c r="CWA31" s="51"/>
      <c r="CWB31" s="51"/>
      <c r="CWC31" s="51"/>
      <c r="CWD31" s="51"/>
      <c r="CWE31" s="51"/>
      <c r="CWF31" s="51"/>
      <c r="CWG31" s="51"/>
      <c r="CWH31" s="51"/>
      <c r="CWI31" s="51"/>
      <c r="CWJ31" s="51"/>
      <c r="CWK31" s="51"/>
      <c r="CWL31" s="51"/>
      <c r="CWM31" s="51"/>
      <c r="CWN31" s="51"/>
      <c r="CWO31" s="51"/>
      <c r="CWP31" s="51"/>
      <c r="CWQ31" s="51"/>
      <c r="CWR31" s="51"/>
      <c r="CWS31" s="51"/>
      <c r="CWT31" s="51"/>
      <c r="CWU31" s="51"/>
      <c r="CWV31" s="51"/>
      <c r="CWW31" s="51"/>
      <c r="CWX31" s="51"/>
      <c r="CWY31" s="51"/>
      <c r="CWZ31" s="51"/>
      <c r="CXA31" s="51"/>
      <c r="CXB31" s="51"/>
      <c r="CXC31" s="51"/>
      <c r="CXD31" s="51"/>
      <c r="CXE31" s="51"/>
      <c r="CXF31" s="51"/>
      <c r="CXG31" s="51"/>
      <c r="CXH31" s="51"/>
      <c r="CXI31" s="51"/>
      <c r="CXJ31" s="51"/>
      <c r="CXK31" s="51"/>
      <c r="CXL31" s="51"/>
      <c r="CXM31" s="51"/>
      <c r="CXN31" s="51"/>
      <c r="CXO31" s="51"/>
      <c r="CXP31" s="51"/>
      <c r="CXQ31" s="51"/>
      <c r="CXR31" s="51"/>
      <c r="CXS31" s="51"/>
      <c r="CXT31" s="51"/>
      <c r="CXU31" s="51"/>
      <c r="CXV31" s="51"/>
      <c r="CXW31" s="51"/>
      <c r="CXX31" s="51"/>
      <c r="CXY31" s="51"/>
      <c r="CXZ31" s="51"/>
      <c r="CYA31" s="51"/>
      <c r="CYB31" s="51"/>
      <c r="CYC31" s="51"/>
      <c r="CYD31" s="51"/>
      <c r="CYE31" s="51"/>
      <c r="CYF31" s="51"/>
      <c r="CYG31" s="51"/>
      <c r="CYH31" s="51"/>
      <c r="CYI31" s="51"/>
      <c r="CYJ31" s="51"/>
      <c r="CYK31" s="51"/>
      <c r="CYL31" s="51"/>
      <c r="CYM31" s="51"/>
      <c r="CYN31" s="51"/>
      <c r="CYO31" s="51"/>
      <c r="CYP31" s="51"/>
      <c r="CYQ31" s="51"/>
      <c r="CYR31" s="51"/>
      <c r="CYS31" s="51"/>
      <c r="CYT31" s="51"/>
      <c r="CYU31" s="51"/>
      <c r="CYV31" s="51"/>
      <c r="CYW31" s="51"/>
      <c r="CYX31" s="51"/>
      <c r="CYY31" s="51"/>
      <c r="CYZ31" s="51"/>
      <c r="CZA31" s="51"/>
      <c r="CZB31" s="51"/>
      <c r="CZC31" s="51"/>
      <c r="CZD31" s="51"/>
      <c r="CZE31" s="51"/>
      <c r="CZF31" s="51"/>
      <c r="CZG31" s="51"/>
      <c r="CZH31" s="51"/>
      <c r="CZI31" s="51"/>
      <c r="CZJ31" s="51"/>
      <c r="CZK31" s="51"/>
      <c r="CZL31" s="51"/>
      <c r="CZM31" s="51"/>
      <c r="CZN31" s="51"/>
      <c r="CZO31" s="51"/>
      <c r="CZP31" s="51"/>
      <c r="CZQ31" s="51"/>
      <c r="CZR31" s="51"/>
      <c r="CZS31" s="51"/>
      <c r="CZT31" s="51"/>
      <c r="CZU31" s="51"/>
      <c r="CZV31" s="51"/>
      <c r="CZW31" s="51"/>
      <c r="CZX31" s="51"/>
      <c r="CZY31" s="51"/>
      <c r="CZZ31" s="51"/>
      <c r="DAA31" s="51"/>
      <c r="DAB31" s="51"/>
      <c r="DAC31" s="51"/>
      <c r="DAD31" s="51"/>
      <c r="DAE31" s="51"/>
      <c r="DAF31" s="51"/>
      <c r="DAG31" s="51"/>
      <c r="DAH31" s="51"/>
      <c r="DAI31" s="51"/>
      <c r="DAJ31" s="51"/>
      <c r="DAK31" s="51"/>
      <c r="DAL31" s="51"/>
      <c r="DAM31" s="51"/>
      <c r="DAN31" s="51"/>
      <c r="DAO31" s="51"/>
      <c r="DAP31" s="51"/>
      <c r="DAQ31" s="51"/>
      <c r="DAR31" s="51"/>
      <c r="DAS31" s="51"/>
      <c r="DAT31" s="51"/>
      <c r="DAU31" s="51"/>
      <c r="DAV31" s="51"/>
      <c r="DAW31" s="51"/>
      <c r="DAX31" s="51"/>
      <c r="DAY31" s="51"/>
      <c r="DAZ31" s="51"/>
      <c r="DBA31" s="51"/>
      <c r="DBB31" s="51"/>
      <c r="DBC31" s="51"/>
      <c r="DBD31" s="51"/>
      <c r="DBE31" s="51"/>
      <c r="DBF31" s="51"/>
      <c r="DBG31" s="51"/>
      <c r="DBH31" s="51"/>
      <c r="DBI31" s="51"/>
      <c r="DBJ31" s="51"/>
      <c r="DBK31" s="51"/>
      <c r="DBL31" s="51"/>
      <c r="DBM31" s="51"/>
      <c r="DBN31" s="51"/>
      <c r="DBO31" s="51"/>
      <c r="DBP31" s="51"/>
      <c r="DBQ31" s="51"/>
      <c r="DBR31" s="51"/>
      <c r="DBS31" s="51"/>
      <c r="DBT31" s="51"/>
      <c r="DBU31" s="51"/>
      <c r="DBV31" s="51"/>
      <c r="DBW31" s="51"/>
      <c r="DBX31" s="51"/>
      <c r="DBY31" s="51"/>
      <c r="DBZ31" s="51"/>
      <c r="DCA31" s="51"/>
      <c r="DCB31" s="51"/>
      <c r="DCC31" s="51"/>
      <c r="DCD31" s="51"/>
      <c r="DCE31" s="51"/>
      <c r="DCF31" s="51"/>
      <c r="DCG31" s="51"/>
      <c r="DCH31" s="51"/>
      <c r="DCI31" s="51"/>
      <c r="DCJ31" s="51"/>
      <c r="DCK31" s="51"/>
      <c r="DCL31" s="51"/>
      <c r="DCM31" s="51"/>
      <c r="DCN31" s="51"/>
      <c r="DCO31" s="51"/>
      <c r="DCP31" s="51"/>
      <c r="DCQ31" s="51"/>
      <c r="DCR31" s="51"/>
      <c r="DCS31" s="51"/>
      <c r="DCT31" s="51"/>
      <c r="DCU31" s="51"/>
      <c r="DCV31" s="51"/>
      <c r="DCW31" s="51"/>
      <c r="DCX31" s="51"/>
      <c r="DCY31" s="51"/>
      <c r="DCZ31" s="51"/>
      <c r="DDA31" s="51"/>
      <c r="DDB31" s="51"/>
      <c r="DDC31" s="51"/>
      <c r="DDD31" s="51"/>
      <c r="DDE31" s="51"/>
      <c r="DDF31" s="51"/>
      <c r="DDG31" s="51"/>
      <c r="DDH31" s="51"/>
      <c r="DDI31" s="51"/>
      <c r="DDJ31" s="51"/>
      <c r="DDK31" s="51"/>
      <c r="DDL31" s="51"/>
      <c r="DDM31" s="51"/>
      <c r="DDN31" s="51"/>
      <c r="DDO31" s="51"/>
      <c r="DDP31" s="51"/>
      <c r="DDQ31" s="51"/>
      <c r="DDR31" s="51"/>
      <c r="DDS31" s="51"/>
      <c r="DDT31" s="51"/>
      <c r="DDU31" s="51"/>
      <c r="DDV31" s="51"/>
      <c r="DDW31" s="51"/>
      <c r="DDX31" s="51"/>
      <c r="DDY31" s="51"/>
      <c r="DDZ31" s="51"/>
      <c r="DEA31" s="51"/>
      <c r="DEB31" s="51"/>
      <c r="DEC31" s="51"/>
      <c r="DED31" s="51"/>
      <c r="DEE31" s="51"/>
      <c r="DEF31" s="51"/>
      <c r="DEG31" s="51"/>
      <c r="DEH31" s="51"/>
      <c r="DEI31" s="51"/>
      <c r="DEJ31" s="51"/>
      <c r="DEK31" s="51"/>
      <c r="DEL31" s="51"/>
      <c r="DEM31" s="51"/>
      <c r="DEN31" s="51"/>
      <c r="DEO31" s="51"/>
      <c r="DEP31" s="51"/>
      <c r="DEQ31" s="51"/>
      <c r="DER31" s="51"/>
      <c r="DES31" s="51"/>
      <c r="DET31" s="51"/>
      <c r="DEU31" s="51"/>
      <c r="DEV31" s="51"/>
      <c r="DEW31" s="51"/>
      <c r="DEX31" s="51"/>
      <c r="DEY31" s="51"/>
      <c r="DEZ31" s="51"/>
      <c r="DFA31" s="51"/>
      <c r="DFB31" s="51"/>
      <c r="DFC31" s="51"/>
      <c r="DFD31" s="51"/>
      <c r="DFE31" s="51"/>
      <c r="DFF31" s="51"/>
      <c r="DFG31" s="51"/>
      <c r="DFH31" s="51"/>
      <c r="DFI31" s="51"/>
      <c r="DFJ31" s="51"/>
      <c r="DFK31" s="51"/>
      <c r="DFL31" s="51"/>
      <c r="DFM31" s="51"/>
      <c r="DFN31" s="51"/>
      <c r="DFO31" s="51"/>
      <c r="DFP31" s="51"/>
      <c r="DFQ31" s="51"/>
      <c r="DFR31" s="51"/>
      <c r="DFS31" s="51"/>
      <c r="DFT31" s="51"/>
      <c r="DFU31" s="51"/>
      <c r="DFV31" s="51"/>
      <c r="DFW31" s="51"/>
      <c r="DFX31" s="51"/>
      <c r="DFY31" s="51"/>
      <c r="DFZ31" s="51"/>
      <c r="DGA31" s="51"/>
      <c r="DGB31" s="51"/>
      <c r="DGC31" s="51"/>
      <c r="DGD31" s="51"/>
      <c r="DGE31" s="51"/>
      <c r="DGF31" s="51"/>
      <c r="DGG31" s="51"/>
      <c r="DGH31" s="51"/>
      <c r="DGI31" s="51"/>
      <c r="DGJ31" s="51"/>
      <c r="DGK31" s="51"/>
      <c r="DGL31" s="51"/>
      <c r="DGM31" s="51"/>
      <c r="DGN31" s="51"/>
      <c r="DGO31" s="51"/>
      <c r="DGP31" s="51"/>
      <c r="DGQ31" s="51"/>
      <c r="DGR31" s="51"/>
      <c r="DGS31" s="51"/>
      <c r="DGT31" s="51"/>
      <c r="DGU31" s="51"/>
      <c r="DGV31" s="51"/>
      <c r="DGW31" s="51"/>
      <c r="DGX31" s="51"/>
      <c r="DGY31" s="51"/>
      <c r="DGZ31" s="51"/>
      <c r="DHA31" s="51"/>
      <c r="DHB31" s="51"/>
      <c r="DHC31" s="51"/>
      <c r="DHD31" s="51"/>
      <c r="DHE31" s="51"/>
      <c r="DHF31" s="51"/>
      <c r="DHG31" s="51"/>
      <c r="DHH31" s="51"/>
      <c r="DHI31" s="51"/>
      <c r="DHJ31" s="51"/>
      <c r="DHK31" s="51"/>
      <c r="DHL31" s="51"/>
      <c r="DHM31" s="51"/>
      <c r="DHN31" s="51"/>
      <c r="DHO31" s="51"/>
      <c r="DHP31" s="51"/>
      <c r="DHQ31" s="51"/>
      <c r="DHR31" s="51"/>
      <c r="DHS31" s="51"/>
      <c r="DHT31" s="51"/>
      <c r="DHU31" s="51"/>
      <c r="DHV31" s="51"/>
      <c r="DHW31" s="51"/>
      <c r="DHX31" s="51"/>
      <c r="DHY31" s="51"/>
      <c r="DHZ31" s="51"/>
      <c r="DIA31" s="51"/>
      <c r="DIB31" s="51"/>
      <c r="DIC31" s="51"/>
      <c r="DID31" s="51"/>
      <c r="DIE31" s="51"/>
      <c r="DIF31" s="51"/>
      <c r="DIG31" s="51"/>
      <c r="DIH31" s="51"/>
      <c r="DII31" s="51"/>
      <c r="DIJ31" s="51"/>
      <c r="DIK31" s="51"/>
      <c r="DIL31" s="51"/>
      <c r="DIM31" s="51"/>
      <c r="DIN31" s="51"/>
      <c r="DIO31" s="51"/>
      <c r="DIP31" s="51"/>
      <c r="DIQ31" s="51"/>
      <c r="DIR31" s="51"/>
      <c r="DIS31" s="51"/>
      <c r="DIT31" s="51"/>
      <c r="DIU31" s="51"/>
      <c r="DIV31" s="51"/>
      <c r="DIW31" s="51"/>
      <c r="DIX31" s="51"/>
      <c r="DIY31" s="51"/>
      <c r="DIZ31" s="51"/>
      <c r="DJA31" s="51"/>
      <c r="DJB31" s="51"/>
      <c r="DJC31" s="51"/>
      <c r="DJD31" s="51"/>
      <c r="DJE31" s="51"/>
      <c r="DJF31" s="51"/>
      <c r="DJG31" s="51"/>
      <c r="DJH31" s="51"/>
      <c r="DJI31" s="51"/>
      <c r="DJJ31" s="51"/>
      <c r="DJK31" s="51"/>
      <c r="DJL31" s="51"/>
      <c r="DJM31" s="51"/>
      <c r="DJN31" s="51"/>
      <c r="DJO31" s="51"/>
      <c r="DJP31" s="51"/>
      <c r="DJQ31" s="51"/>
      <c r="DJR31" s="51"/>
      <c r="DJS31" s="51"/>
      <c r="DJT31" s="51"/>
      <c r="DJU31" s="51"/>
      <c r="DJV31" s="51"/>
      <c r="DJW31" s="51"/>
      <c r="DJX31" s="51"/>
      <c r="DJY31" s="51"/>
      <c r="DJZ31" s="51"/>
      <c r="DKA31" s="51"/>
      <c r="DKB31" s="51"/>
      <c r="DKC31" s="51"/>
      <c r="DKD31" s="51"/>
      <c r="DKE31" s="51"/>
      <c r="DKF31" s="51"/>
      <c r="DKG31" s="51"/>
      <c r="DKH31" s="51"/>
      <c r="DKI31" s="51"/>
      <c r="DKJ31" s="51"/>
      <c r="DKK31" s="51"/>
      <c r="DKL31" s="51"/>
      <c r="DKM31" s="51"/>
      <c r="DKN31" s="51"/>
      <c r="DKO31" s="51"/>
      <c r="DKP31" s="51"/>
      <c r="DKQ31" s="51"/>
      <c r="DKR31" s="51"/>
      <c r="DKS31" s="51"/>
      <c r="DKT31" s="51"/>
      <c r="DKU31" s="51"/>
      <c r="DKV31" s="51"/>
      <c r="DKW31" s="51"/>
      <c r="DKX31" s="51"/>
      <c r="DKY31" s="51"/>
      <c r="DKZ31" s="51"/>
      <c r="DLA31" s="51"/>
      <c r="DLB31" s="51"/>
      <c r="DLC31" s="51"/>
      <c r="DLD31" s="51"/>
      <c r="DLE31" s="51"/>
      <c r="DLF31" s="51"/>
      <c r="DLG31" s="51"/>
      <c r="DLH31" s="51"/>
      <c r="DLI31" s="51"/>
      <c r="DLJ31" s="51"/>
      <c r="DLK31" s="51"/>
      <c r="DLL31" s="51"/>
      <c r="DLM31" s="51"/>
      <c r="DLN31" s="51"/>
      <c r="DLO31" s="51"/>
      <c r="DLP31" s="51"/>
      <c r="DLQ31" s="51"/>
      <c r="DLR31" s="51"/>
      <c r="DLS31" s="51"/>
      <c r="DLT31" s="51"/>
      <c r="DLU31" s="51"/>
      <c r="DLV31" s="51"/>
      <c r="DLW31" s="51"/>
      <c r="DLX31" s="51"/>
      <c r="DLY31" s="51"/>
      <c r="DLZ31" s="51"/>
      <c r="DMA31" s="51"/>
      <c r="DMB31" s="51"/>
      <c r="DMC31" s="51"/>
      <c r="DMD31" s="51"/>
      <c r="DME31" s="51"/>
      <c r="DMF31" s="51"/>
      <c r="DMG31" s="51"/>
      <c r="DMH31" s="51"/>
      <c r="DMI31" s="51"/>
      <c r="DMJ31" s="51"/>
      <c r="DMK31" s="51"/>
      <c r="DML31" s="51"/>
      <c r="DMM31" s="51"/>
      <c r="DMN31" s="51"/>
      <c r="DMO31" s="51"/>
      <c r="DMP31" s="51"/>
      <c r="DMQ31" s="51"/>
      <c r="DMR31" s="51"/>
      <c r="DMS31" s="51"/>
      <c r="DMT31" s="51"/>
      <c r="DMU31" s="51"/>
      <c r="DMV31" s="51"/>
      <c r="DMW31" s="51"/>
      <c r="DMX31" s="51"/>
      <c r="DMY31" s="51"/>
      <c r="DMZ31" s="51"/>
      <c r="DNA31" s="51"/>
      <c r="DNB31" s="51"/>
      <c r="DNC31" s="51"/>
      <c r="DND31" s="51"/>
      <c r="DNE31" s="51"/>
      <c r="DNF31" s="51"/>
      <c r="DNG31" s="51"/>
      <c r="DNH31" s="51"/>
      <c r="DNI31" s="51"/>
      <c r="DNJ31" s="51"/>
      <c r="DNK31" s="51"/>
      <c r="DNL31" s="51"/>
      <c r="DNM31" s="51"/>
      <c r="DNN31" s="51"/>
      <c r="DNO31" s="51"/>
      <c r="DNP31" s="51"/>
      <c r="DNQ31" s="51"/>
      <c r="DNR31" s="51"/>
      <c r="DNS31" s="51"/>
      <c r="DNT31" s="51"/>
      <c r="DNU31" s="51"/>
      <c r="DNV31" s="51"/>
      <c r="DNW31" s="51"/>
      <c r="DNX31" s="51"/>
      <c r="DNY31" s="51"/>
      <c r="DNZ31" s="51"/>
      <c r="DOA31" s="51"/>
      <c r="DOB31" s="51"/>
      <c r="DOC31" s="51"/>
      <c r="DOD31" s="51"/>
      <c r="DOE31" s="51"/>
      <c r="DOF31" s="51"/>
      <c r="DOG31" s="51"/>
      <c r="DOH31" s="51"/>
      <c r="DOI31" s="51"/>
      <c r="DOJ31" s="51"/>
      <c r="DOK31" s="51"/>
      <c r="DOL31" s="51"/>
      <c r="DOM31" s="51"/>
      <c r="DON31" s="51"/>
      <c r="DOO31" s="51"/>
      <c r="DOP31" s="51"/>
      <c r="DOQ31" s="51"/>
      <c r="DOR31" s="51"/>
      <c r="DOS31" s="51"/>
      <c r="DOT31" s="51"/>
      <c r="DOU31" s="51"/>
      <c r="DOV31" s="51"/>
      <c r="DOW31" s="51"/>
      <c r="DOX31" s="51"/>
      <c r="DOY31" s="51"/>
      <c r="DOZ31" s="51"/>
      <c r="DPA31" s="51"/>
      <c r="DPB31" s="51"/>
      <c r="DPC31" s="51"/>
      <c r="DPD31" s="51"/>
      <c r="DPE31" s="51"/>
      <c r="DPF31" s="51"/>
      <c r="DPG31" s="51"/>
      <c r="DPH31" s="51"/>
      <c r="DPI31" s="51"/>
      <c r="DPJ31" s="51"/>
      <c r="DPK31" s="51"/>
      <c r="DPL31" s="51"/>
      <c r="DPM31" s="51"/>
      <c r="DPN31" s="51"/>
      <c r="DPO31" s="51"/>
      <c r="DPP31" s="51"/>
      <c r="DPQ31" s="51"/>
      <c r="DPR31" s="51"/>
      <c r="DPS31" s="51"/>
      <c r="DPT31" s="51"/>
      <c r="DPU31" s="51"/>
      <c r="DPV31" s="51"/>
      <c r="DPW31" s="51"/>
      <c r="DPX31" s="51"/>
      <c r="DPY31" s="51"/>
      <c r="DPZ31" s="51"/>
      <c r="DQA31" s="51"/>
      <c r="DQB31" s="51"/>
      <c r="DQC31" s="51"/>
      <c r="DQD31" s="51"/>
      <c r="DQE31" s="51"/>
      <c r="DQF31" s="51"/>
      <c r="DQG31" s="51"/>
      <c r="DQH31" s="51"/>
      <c r="DQI31" s="51"/>
      <c r="DQJ31" s="51"/>
      <c r="DQK31" s="51"/>
      <c r="DQL31" s="51"/>
      <c r="DQM31" s="51"/>
      <c r="DQN31" s="51"/>
      <c r="DQO31" s="51"/>
      <c r="DQP31" s="51"/>
      <c r="DQQ31" s="51"/>
      <c r="DQR31" s="51"/>
      <c r="DQS31" s="51"/>
      <c r="DQT31" s="51"/>
      <c r="DQU31" s="51"/>
      <c r="DQV31" s="51"/>
      <c r="DQW31" s="51"/>
      <c r="DQX31" s="51"/>
      <c r="DQY31" s="51"/>
      <c r="DQZ31" s="51"/>
      <c r="DRA31" s="51"/>
      <c r="DRB31" s="51"/>
      <c r="DRC31" s="51"/>
      <c r="DRD31" s="51"/>
      <c r="DRE31" s="51"/>
      <c r="DRF31" s="51"/>
      <c r="DRG31" s="51"/>
      <c r="DRH31" s="51"/>
      <c r="DRI31" s="51"/>
      <c r="DRJ31" s="51"/>
      <c r="DRK31" s="51"/>
      <c r="DRL31" s="51"/>
      <c r="DRM31" s="51"/>
      <c r="DRN31" s="51"/>
      <c r="DRO31" s="51"/>
      <c r="DRP31" s="51"/>
      <c r="DRQ31" s="51"/>
      <c r="DRR31" s="51"/>
      <c r="DRS31" s="51"/>
      <c r="DRT31" s="51"/>
      <c r="DRU31" s="51"/>
      <c r="DRV31" s="51"/>
      <c r="DRW31" s="51"/>
      <c r="DRX31" s="51"/>
      <c r="DRY31" s="51"/>
      <c r="DRZ31" s="51"/>
      <c r="DSA31" s="51"/>
      <c r="DSB31" s="51"/>
      <c r="DSC31" s="51"/>
      <c r="DSD31" s="51"/>
      <c r="DSE31" s="51"/>
      <c r="DSF31" s="51"/>
      <c r="DSG31" s="51"/>
      <c r="DSH31" s="51"/>
      <c r="DSI31" s="51"/>
      <c r="DSJ31" s="51"/>
      <c r="DSK31" s="51"/>
      <c r="DSL31" s="51"/>
      <c r="DSM31" s="51"/>
      <c r="DSN31" s="51"/>
      <c r="DSO31" s="51"/>
      <c r="DSP31" s="51"/>
      <c r="DSQ31" s="51"/>
      <c r="DSR31" s="51"/>
      <c r="DSS31" s="51"/>
      <c r="DST31" s="51"/>
      <c r="DSU31" s="51"/>
      <c r="DSV31" s="51"/>
      <c r="DSW31" s="51"/>
      <c r="DSX31" s="51"/>
      <c r="DSY31" s="51"/>
      <c r="DSZ31" s="51"/>
      <c r="DTA31" s="51"/>
      <c r="DTB31" s="51"/>
      <c r="DTC31" s="51"/>
      <c r="DTD31" s="51"/>
      <c r="DTE31" s="51"/>
      <c r="DTF31" s="51"/>
      <c r="DTG31" s="51"/>
      <c r="DTH31" s="51"/>
      <c r="DTI31" s="51"/>
      <c r="DTJ31" s="51"/>
      <c r="DTK31" s="51"/>
      <c r="DTL31" s="51"/>
      <c r="DTM31" s="51"/>
      <c r="DTN31" s="51"/>
      <c r="DTO31" s="51"/>
      <c r="DTP31" s="51"/>
      <c r="DTQ31" s="51"/>
      <c r="DTR31" s="51"/>
      <c r="DTS31" s="51"/>
      <c r="DTT31" s="51"/>
      <c r="DTU31" s="51"/>
      <c r="DTV31" s="51"/>
      <c r="DTW31" s="51"/>
      <c r="DTX31" s="51"/>
      <c r="DTY31" s="51"/>
      <c r="DTZ31" s="51"/>
      <c r="DUA31" s="51"/>
      <c r="DUB31" s="51"/>
      <c r="DUC31" s="51"/>
      <c r="DUD31" s="51"/>
      <c r="DUE31" s="51"/>
      <c r="DUF31" s="51"/>
      <c r="DUG31" s="51"/>
      <c r="DUH31" s="51"/>
      <c r="DUI31" s="51"/>
      <c r="DUJ31" s="51"/>
      <c r="DUK31" s="51"/>
      <c r="DUL31" s="51"/>
      <c r="DUM31" s="51"/>
      <c r="DUN31" s="51"/>
      <c r="DUO31" s="51"/>
      <c r="DUP31" s="51"/>
      <c r="DUQ31" s="51"/>
      <c r="DUR31" s="51"/>
      <c r="DUS31" s="51"/>
      <c r="DUT31" s="51"/>
      <c r="DUU31" s="51"/>
      <c r="DUV31" s="51"/>
      <c r="DUW31" s="51"/>
      <c r="DUX31" s="51"/>
      <c r="DUY31" s="51"/>
      <c r="DUZ31" s="51"/>
      <c r="DVA31" s="51"/>
      <c r="DVB31" s="51"/>
      <c r="DVC31" s="51"/>
      <c r="DVD31" s="51"/>
      <c r="DVE31" s="51"/>
      <c r="DVF31" s="51"/>
      <c r="DVG31" s="51"/>
      <c r="DVH31" s="51"/>
      <c r="DVI31" s="51"/>
      <c r="DVJ31" s="51"/>
      <c r="DVK31" s="51"/>
      <c r="DVL31" s="51"/>
      <c r="DVM31" s="51"/>
      <c r="DVN31" s="51"/>
      <c r="DVO31" s="51"/>
      <c r="DVP31" s="51"/>
      <c r="DVQ31" s="51"/>
      <c r="DVR31" s="51"/>
      <c r="DVS31" s="51"/>
      <c r="DVT31" s="51"/>
      <c r="DVU31" s="51"/>
      <c r="DVV31" s="51"/>
      <c r="DVW31" s="51"/>
      <c r="DVX31" s="51"/>
      <c r="DVY31" s="51"/>
      <c r="DVZ31" s="51"/>
      <c r="DWA31" s="51"/>
      <c r="DWB31" s="51"/>
      <c r="DWC31" s="51"/>
      <c r="DWD31" s="51"/>
      <c r="DWE31" s="51"/>
      <c r="DWF31" s="51"/>
      <c r="DWG31" s="51"/>
      <c r="DWH31" s="51"/>
      <c r="DWI31" s="51"/>
      <c r="DWJ31" s="51"/>
      <c r="DWK31" s="51"/>
      <c r="DWL31" s="51"/>
      <c r="DWM31" s="51"/>
      <c r="DWN31" s="51"/>
      <c r="DWO31" s="51"/>
      <c r="DWP31" s="51"/>
      <c r="DWQ31" s="51"/>
      <c r="DWR31" s="51"/>
      <c r="DWS31" s="51"/>
      <c r="DWT31" s="51"/>
      <c r="DWU31" s="51"/>
      <c r="DWV31" s="51"/>
      <c r="DWW31" s="51"/>
      <c r="DWX31" s="51"/>
      <c r="DWY31" s="51"/>
      <c r="DWZ31" s="51"/>
      <c r="DXA31" s="51"/>
      <c r="DXB31" s="51"/>
      <c r="DXC31" s="51"/>
      <c r="DXD31" s="51"/>
      <c r="DXE31" s="51"/>
      <c r="DXF31" s="51"/>
      <c r="DXG31" s="51"/>
      <c r="DXH31" s="51"/>
      <c r="DXI31" s="51"/>
      <c r="DXJ31" s="51"/>
      <c r="DXK31" s="51"/>
      <c r="DXL31" s="51"/>
      <c r="DXM31" s="51"/>
      <c r="DXN31" s="51"/>
      <c r="DXO31" s="51"/>
      <c r="DXP31" s="51"/>
      <c r="DXQ31" s="51"/>
      <c r="DXR31" s="51"/>
      <c r="DXS31" s="51"/>
      <c r="DXT31" s="51"/>
      <c r="DXU31" s="51"/>
      <c r="DXV31" s="51"/>
      <c r="DXW31" s="51"/>
      <c r="DXX31" s="51"/>
      <c r="DXY31" s="51"/>
      <c r="DXZ31" s="51"/>
      <c r="DYA31" s="51"/>
      <c r="DYB31" s="51"/>
      <c r="DYC31" s="51"/>
      <c r="DYD31" s="51"/>
      <c r="DYE31" s="51"/>
      <c r="DYF31" s="51"/>
      <c r="DYG31" s="51"/>
      <c r="DYH31" s="51"/>
      <c r="DYI31" s="51"/>
      <c r="DYJ31" s="51"/>
      <c r="DYK31" s="51"/>
      <c r="DYL31" s="51"/>
      <c r="DYM31" s="51"/>
      <c r="DYN31" s="51"/>
      <c r="DYO31" s="51"/>
      <c r="DYP31" s="51"/>
      <c r="DYQ31" s="51"/>
      <c r="DYR31" s="51"/>
      <c r="DYS31" s="51"/>
      <c r="DYT31" s="51"/>
      <c r="DYU31" s="51"/>
      <c r="DYV31" s="51"/>
      <c r="DYW31" s="51"/>
      <c r="DYX31" s="51"/>
      <c r="DYY31" s="51"/>
      <c r="DYZ31" s="51"/>
      <c r="DZA31" s="51"/>
      <c r="DZB31" s="51"/>
      <c r="DZC31" s="51"/>
      <c r="DZD31" s="51"/>
      <c r="DZE31" s="51"/>
      <c r="DZF31" s="51"/>
      <c r="DZG31" s="51"/>
      <c r="DZH31" s="51"/>
      <c r="DZI31" s="51"/>
      <c r="DZJ31" s="51"/>
      <c r="DZK31" s="51"/>
      <c r="DZL31" s="51"/>
      <c r="DZM31" s="51"/>
      <c r="DZN31" s="51"/>
      <c r="DZO31" s="51"/>
      <c r="DZP31" s="51"/>
      <c r="DZQ31" s="51"/>
      <c r="DZR31" s="51"/>
      <c r="DZS31" s="51"/>
      <c r="DZT31" s="51"/>
      <c r="DZU31" s="51"/>
      <c r="DZV31" s="51"/>
      <c r="DZW31" s="51"/>
      <c r="DZX31" s="51"/>
      <c r="DZY31" s="51"/>
      <c r="DZZ31" s="51"/>
      <c r="EAA31" s="51"/>
      <c r="EAB31" s="51"/>
      <c r="EAC31" s="51"/>
      <c r="EAD31" s="51"/>
      <c r="EAE31" s="51"/>
      <c r="EAF31" s="51"/>
      <c r="EAG31" s="51"/>
      <c r="EAH31" s="51"/>
      <c r="EAI31" s="51"/>
      <c r="EAJ31" s="51"/>
      <c r="EAK31" s="51"/>
      <c r="EAL31" s="51"/>
      <c r="EAM31" s="51"/>
      <c r="EAN31" s="51"/>
      <c r="EAO31" s="51"/>
      <c r="EAP31" s="51"/>
      <c r="EAQ31" s="51"/>
      <c r="EAR31" s="51"/>
      <c r="EAS31" s="51"/>
      <c r="EAT31" s="51"/>
      <c r="EAU31" s="51"/>
      <c r="EAV31" s="51"/>
      <c r="EAW31" s="51"/>
      <c r="EAX31" s="51"/>
      <c r="EAY31" s="51"/>
      <c r="EAZ31" s="51"/>
      <c r="EBA31" s="51"/>
      <c r="EBB31" s="51"/>
      <c r="EBC31" s="51"/>
      <c r="EBD31" s="51"/>
      <c r="EBE31" s="51"/>
      <c r="EBF31" s="51"/>
      <c r="EBG31" s="51"/>
      <c r="EBH31" s="51"/>
      <c r="EBI31" s="51"/>
      <c r="EBJ31" s="51"/>
      <c r="EBK31" s="51"/>
      <c r="EBL31" s="51"/>
      <c r="EBM31" s="51"/>
      <c r="EBN31" s="51"/>
      <c r="EBO31" s="51"/>
      <c r="EBP31" s="51"/>
      <c r="EBQ31" s="51"/>
      <c r="EBR31" s="51"/>
      <c r="EBS31" s="51"/>
      <c r="EBT31" s="51"/>
      <c r="EBU31" s="51"/>
      <c r="EBV31" s="51"/>
      <c r="EBW31" s="51"/>
      <c r="EBX31" s="51"/>
      <c r="EBY31" s="51"/>
      <c r="EBZ31" s="51"/>
      <c r="ECA31" s="51"/>
      <c r="ECB31" s="51"/>
      <c r="ECC31" s="51"/>
      <c r="ECD31" s="51"/>
      <c r="ECE31" s="51"/>
      <c r="ECF31" s="51"/>
      <c r="ECG31" s="51"/>
      <c r="ECH31" s="51"/>
      <c r="ECI31" s="51"/>
      <c r="ECJ31" s="51"/>
      <c r="ECK31" s="51"/>
      <c r="ECL31" s="51"/>
      <c r="ECM31" s="51"/>
      <c r="ECN31" s="51"/>
      <c r="ECO31" s="51"/>
      <c r="ECP31" s="51"/>
      <c r="ECQ31" s="51"/>
      <c r="ECR31" s="51"/>
      <c r="ECS31" s="51"/>
      <c r="ECT31" s="51"/>
      <c r="ECU31" s="51"/>
      <c r="ECV31" s="51"/>
      <c r="ECW31" s="51"/>
      <c r="ECX31" s="51"/>
      <c r="ECY31" s="51"/>
      <c r="ECZ31" s="51"/>
      <c r="EDA31" s="51"/>
      <c r="EDB31" s="51"/>
      <c r="EDC31" s="51"/>
      <c r="EDD31" s="51"/>
      <c r="EDE31" s="51"/>
      <c r="EDF31" s="51"/>
      <c r="EDG31" s="51"/>
      <c r="EDH31" s="51"/>
      <c r="EDI31" s="51"/>
      <c r="EDJ31" s="51"/>
      <c r="EDK31" s="51"/>
      <c r="EDL31" s="51"/>
      <c r="EDM31" s="51"/>
      <c r="EDN31" s="51"/>
      <c r="EDO31" s="51"/>
      <c r="EDP31" s="51"/>
      <c r="EDQ31" s="51"/>
      <c r="EDR31" s="51"/>
      <c r="EDS31" s="51"/>
      <c r="EDT31" s="51"/>
      <c r="EDU31" s="51"/>
      <c r="EDV31" s="51"/>
      <c r="EDW31" s="51"/>
      <c r="EDX31" s="51"/>
      <c r="EDY31" s="51"/>
      <c r="EDZ31" s="51"/>
      <c r="EEA31" s="51"/>
      <c r="EEB31" s="51"/>
      <c r="EEC31" s="51"/>
      <c r="EED31" s="51"/>
      <c r="EEE31" s="51"/>
      <c r="EEF31" s="51"/>
      <c r="EEG31" s="51"/>
      <c r="EEH31" s="51"/>
      <c r="EEI31" s="51"/>
      <c r="EEJ31" s="51"/>
      <c r="EEK31" s="51"/>
      <c r="EEL31" s="51"/>
      <c r="EEM31" s="51"/>
      <c r="EEN31" s="51"/>
      <c r="EEO31" s="51"/>
      <c r="EEP31" s="51"/>
      <c r="EEQ31" s="51"/>
      <c r="EER31" s="51"/>
      <c r="EES31" s="51"/>
      <c r="EET31" s="51"/>
      <c r="EEU31" s="51"/>
      <c r="EEV31" s="51"/>
      <c r="EEW31" s="51"/>
      <c r="EEX31" s="51"/>
      <c r="EEY31" s="51"/>
      <c r="EEZ31" s="51"/>
      <c r="EFA31" s="51"/>
      <c r="EFB31" s="51"/>
      <c r="EFC31" s="51"/>
      <c r="EFD31" s="51"/>
      <c r="EFE31" s="51"/>
      <c r="EFF31" s="51"/>
      <c r="EFG31" s="51"/>
      <c r="EFH31" s="51"/>
      <c r="EFI31" s="51"/>
      <c r="EFJ31" s="51"/>
      <c r="EFK31" s="51"/>
      <c r="EFL31" s="51"/>
      <c r="EFM31" s="51"/>
      <c r="EFN31" s="51"/>
      <c r="EFO31" s="51"/>
      <c r="EFP31" s="51"/>
      <c r="EFQ31" s="51"/>
      <c r="EFR31" s="51"/>
      <c r="EFS31" s="51"/>
      <c r="EFT31" s="51"/>
      <c r="EFU31" s="51"/>
      <c r="EFV31" s="51"/>
      <c r="EFW31" s="51"/>
      <c r="EFX31" s="51"/>
      <c r="EFY31" s="51"/>
      <c r="EFZ31" s="51"/>
      <c r="EGA31" s="51"/>
      <c r="EGB31" s="51"/>
      <c r="EGC31" s="51"/>
      <c r="EGD31" s="51"/>
      <c r="EGE31" s="51"/>
      <c r="EGF31" s="51"/>
      <c r="EGG31" s="51"/>
      <c r="EGH31" s="51"/>
      <c r="EGI31" s="51"/>
      <c r="EGJ31" s="51"/>
      <c r="EGK31" s="51"/>
      <c r="EGL31" s="51"/>
      <c r="EGM31" s="51"/>
      <c r="EGN31" s="51"/>
      <c r="EGO31" s="51"/>
      <c r="EGP31" s="51"/>
      <c r="EGQ31" s="51"/>
      <c r="EGR31" s="51"/>
      <c r="EGS31" s="51"/>
      <c r="EGT31" s="51"/>
      <c r="EGU31" s="51"/>
      <c r="EGV31" s="51"/>
      <c r="EGW31" s="51"/>
      <c r="EGX31" s="51"/>
      <c r="EGY31" s="51"/>
      <c r="EGZ31" s="51"/>
      <c r="EHA31" s="51"/>
      <c r="EHB31" s="51"/>
      <c r="EHC31" s="51"/>
      <c r="EHD31" s="51"/>
      <c r="EHE31" s="51"/>
      <c r="EHF31" s="51"/>
      <c r="EHG31" s="51"/>
      <c r="EHH31" s="51"/>
      <c r="EHI31" s="51"/>
      <c r="EHJ31" s="51"/>
      <c r="EHK31" s="51"/>
      <c r="EHL31" s="51"/>
      <c r="EHM31" s="51"/>
      <c r="EHN31" s="51"/>
      <c r="EHO31" s="51"/>
      <c r="EHP31" s="51"/>
      <c r="EHQ31" s="51"/>
      <c r="EHR31" s="51"/>
      <c r="EHS31" s="51"/>
      <c r="EHT31" s="51"/>
      <c r="EHU31" s="51"/>
      <c r="EHV31" s="51"/>
      <c r="EHW31" s="51"/>
      <c r="EHX31" s="51"/>
      <c r="EHY31" s="51"/>
      <c r="EHZ31" s="51"/>
      <c r="EIA31" s="51"/>
      <c r="EIB31" s="51"/>
      <c r="EIC31" s="51"/>
      <c r="EID31" s="51"/>
      <c r="EIE31" s="51"/>
      <c r="EIF31" s="51"/>
      <c r="EIG31" s="51"/>
      <c r="EIH31" s="51"/>
      <c r="EII31" s="51"/>
      <c r="EIJ31" s="51"/>
      <c r="EIK31" s="51"/>
      <c r="EIL31" s="51"/>
      <c r="EIM31" s="51"/>
      <c r="EIN31" s="51"/>
      <c r="EIO31" s="51"/>
      <c r="EIP31" s="51"/>
      <c r="EIQ31" s="51"/>
      <c r="EIR31" s="51"/>
      <c r="EIS31" s="51"/>
      <c r="EIT31" s="51"/>
      <c r="EIU31" s="51"/>
      <c r="EIV31" s="51"/>
      <c r="EIW31" s="51"/>
      <c r="EIX31" s="51"/>
      <c r="EIY31" s="51"/>
      <c r="EIZ31" s="51"/>
      <c r="EJA31" s="51"/>
      <c r="EJB31" s="51"/>
      <c r="EJC31" s="51"/>
      <c r="EJD31" s="51"/>
      <c r="EJE31" s="51"/>
      <c r="EJF31" s="51"/>
      <c r="EJG31" s="51"/>
      <c r="EJH31" s="51"/>
      <c r="EJI31" s="51"/>
      <c r="EJJ31" s="51"/>
      <c r="EJK31" s="51"/>
      <c r="EJL31" s="51"/>
      <c r="EJM31" s="51"/>
      <c r="EJN31" s="51"/>
      <c r="EJO31" s="51"/>
      <c r="EJP31" s="51"/>
      <c r="EJQ31" s="51"/>
      <c r="EJR31" s="51"/>
      <c r="EJS31" s="51"/>
      <c r="EJT31" s="51"/>
      <c r="EJU31" s="51"/>
      <c r="EJV31" s="51"/>
      <c r="EJW31" s="51"/>
      <c r="EJX31" s="51"/>
      <c r="EJY31" s="51"/>
      <c r="EJZ31" s="51"/>
      <c r="EKA31" s="51"/>
      <c r="EKB31" s="51"/>
      <c r="EKC31" s="51"/>
      <c r="EKD31" s="51"/>
      <c r="EKE31" s="51"/>
      <c r="EKF31" s="51"/>
      <c r="EKG31" s="51"/>
      <c r="EKH31" s="51"/>
      <c r="EKI31" s="51"/>
      <c r="EKJ31" s="51"/>
      <c r="EKK31" s="51"/>
      <c r="EKL31" s="51"/>
      <c r="EKM31" s="51"/>
      <c r="EKN31" s="51"/>
      <c r="EKO31" s="51"/>
      <c r="EKP31" s="51"/>
      <c r="EKQ31" s="51"/>
      <c r="EKR31" s="51"/>
      <c r="EKS31" s="51"/>
      <c r="EKT31" s="51"/>
      <c r="EKU31" s="51"/>
      <c r="EKV31" s="51"/>
      <c r="EKW31" s="51"/>
      <c r="EKX31" s="51"/>
      <c r="EKY31" s="51"/>
      <c r="EKZ31" s="51"/>
      <c r="ELA31" s="51"/>
      <c r="ELB31" s="51"/>
      <c r="ELC31" s="51"/>
      <c r="ELD31" s="51"/>
      <c r="ELE31" s="51"/>
      <c r="ELF31" s="51"/>
      <c r="ELG31" s="51"/>
      <c r="ELH31" s="51"/>
      <c r="ELI31" s="51"/>
      <c r="ELJ31" s="51"/>
      <c r="ELK31" s="51"/>
      <c r="ELL31" s="51"/>
      <c r="ELM31" s="51"/>
      <c r="ELN31" s="51"/>
      <c r="ELO31" s="51"/>
      <c r="ELP31" s="51"/>
      <c r="ELQ31" s="51"/>
      <c r="ELR31" s="51"/>
      <c r="ELS31" s="51"/>
      <c r="ELT31" s="51"/>
      <c r="ELU31" s="51"/>
      <c r="ELV31" s="51"/>
      <c r="ELW31" s="51"/>
      <c r="ELX31" s="51"/>
      <c r="ELY31" s="51"/>
      <c r="ELZ31" s="51"/>
      <c r="EMA31" s="51"/>
      <c r="EMB31" s="51"/>
      <c r="EMC31" s="51"/>
      <c r="EMD31" s="51"/>
      <c r="EME31" s="51"/>
      <c r="EMF31" s="51"/>
      <c r="EMG31" s="51"/>
      <c r="EMH31" s="51"/>
      <c r="EMI31" s="51"/>
      <c r="EMJ31" s="51"/>
      <c r="EMK31" s="51"/>
      <c r="EML31" s="51"/>
      <c r="EMM31" s="51"/>
      <c r="EMN31" s="51"/>
      <c r="EMO31" s="51"/>
      <c r="EMP31" s="51"/>
      <c r="EMQ31" s="51"/>
      <c r="EMR31" s="51"/>
      <c r="EMS31" s="51"/>
      <c r="EMT31" s="51"/>
      <c r="EMU31" s="51"/>
      <c r="EMV31" s="51"/>
      <c r="EMW31" s="51"/>
      <c r="EMX31" s="51"/>
      <c r="EMY31" s="51"/>
      <c r="EMZ31" s="51"/>
      <c r="ENA31" s="51"/>
      <c r="ENB31" s="51"/>
      <c r="ENC31" s="51"/>
      <c r="END31" s="51"/>
      <c r="ENE31" s="51"/>
      <c r="ENF31" s="51"/>
      <c r="ENG31" s="51"/>
      <c r="ENH31" s="51"/>
      <c r="ENI31" s="51"/>
      <c r="ENJ31" s="51"/>
      <c r="ENK31" s="51"/>
      <c r="ENL31" s="51"/>
      <c r="ENM31" s="51"/>
      <c r="ENN31" s="51"/>
      <c r="ENO31" s="51"/>
      <c r="ENP31" s="51"/>
      <c r="ENQ31" s="51"/>
      <c r="ENR31" s="51"/>
      <c r="ENS31" s="51"/>
      <c r="ENT31" s="51"/>
      <c r="ENU31" s="51"/>
      <c r="ENV31" s="51"/>
      <c r="ENW31" s="51"/>
      <c r="ENX31" s="51"/>
      <c r="ENY31" s="51"/>
      <c r="ENZ31" s="51"/>
      <c r="EOA31" s="51"/>
      <c r="EOB31" s="51"/>
      <c r="EOC31" s="51"/>
      <c r="EOD31" s="51"/>
      <c r="EOE31" s="51"/>
      <c r="EOF31" s="51"/>
      <c r="EOG31" s="51"/>
      <c r="EOH31" s="51"/>
      <c r="EOI31" s="51"/>
      <c r="EOJ31" s="51"/>
      <c r="EOK31" s="51"/>
      <c r="EOL31" s="51"/>
      <c r="EOM31" s="51"/>
      <c r="EON31" s="51"/>
      <c r="EOO31" s="51"/>
      <c r="EOP31" s="51"/>
      <c r="EOQ31" s="51"/>
      <c r="EOR31" s="51"/>
      <c r="EOS31" s="51"/>
      <c r="EOT31" s="51"/>
      <c r="EOU31" s="51"/>
      <c r="EOV31" s="51"/>
      <c r="EOW31" s="51"/>
      <c r="EOX31" s="51"/>
      <c r="EOY31" s="51"/>
      <c r="EOZ31" s="51"/>
      <c r="EPA31" s="51"/>
      <c r="EPB31" s="51"/>
      <c r="EPC31" s="51"/>
      <c r="EPD31" s="51"/>
      <c r="EPE31" s="51"/>
      <c r="EPF31" s="51"/>
      <c r="EPG31" s="51"/>
      <c r="EPH31" s="51"/>
      <c r="EPI31" s="51"/>
      <c r="EPJ31" s="51"/>
      <c r="EPK31" s="51"/>
      <c r="EPL31" s="51"/>
      <c r="EPM31" s="51"/>
      <c r="EPN31" s="51"/>
      <c r="EPO31" s="51"/>
      <c r="EPP31" s="51"/>
      <c r="EPQ31" s="51"/>
      <c r="EPR31" s="51"/>
      <c r="EPS31" s="51"/>
      <c r="EPT31" s="51"/>
      <c r="EPU31" s="51"/>
      <c r="EPV31" s="51"/>
      <c r="EPW31" s="51"/>
      <c r="EPX31" s="51"/>
      <c r="EPY31" s="51"/>
      <c r="EPZ31" s="51"/>
      <c r="EQA31" s="51"/>
      <c r="EQB31" s="51"/>
      <c r="EQC31" s="51"/>
      <c r="EQD31" s="51"/>
      <c r="EQE31" s="51"/>
      <c r="EQF31" s="51"/>
      <c r="EQG31" s="51"/>
      <c r="EQH31" s="51"/>
      <c r="EQI31" s="51"/>
      <c r="EQJ31" s="51"/>
      <c r="EQK31" s="51"/>
      <c r="EQL31" s="51"/>
      <c r="EQM31" s="51"/>
      <c r="EQN31" s="51"/>
      <c r="EQO31" s="51"/>
      <c r="EQP31" s="51"/>
      <c r="EQQ31" s="51"/>
      <c r="EQR31" s="51"/>
      <c r="EQS31" s="51"/>
      <c r="EQT31" s="51"/>
      <c r="EQU31" s="51"/>
      <c r="EQV31" s="51"/>
      <c r="EQW31" s="51"/>
      <c r="EQX31" s="51"/>
      <c r="EQY31" s="51"/>
      <c r="EQZ31" s="51"/>
      <c r="ERA31" s="51"/>
      <c r="ERB31" s="51"/>
      <c r="ERC31" s="51"/>
      <c r="ERD31" s="51"/>
      <c r="ERE31" s="51"/>
      <c r="ERF31" s="51"/>
      <c r="ERG31" s="51"/>
      <c r="ERH31" s="51"/>
      <c r="ERI31" s="51"/>
      <c r="ERJ31" s="51"/>
      <c r="ERK31" s="51"/>
      <c r="ERL31" s="51"/>
      <c r="ERM31" s="51"/>
      <c r="ERN31" s="51"/>
      <c r="ERO31" s="51"/>
      <c r="ERP31" s="51"/>
      <c r="ERQ31" s="51"/>
      <c r="ERR31" s="51"/>
      <c r="ERS31" s="51"/>
      <c r="ERT31" s="51"/>
      <c r="ERU31" s="51"/>
      <c r="ERV31" s="51"/>
      <c r="ERW31" s="51"/>
      <c r="ERX31" s="51"/>
      <c r="ERY31" s="51"/>
      <c r="ERZ31" s="51"/>
      <c r="ESA31" s="51"/>
      <c r="ESB31" s="51"/>
      <c r="ESC31" s="51"/>
      <c r="ESD31" s="51"/>
      <c r="ESE31" s="51"/>
      <c r="ESF31" s="51"/>
      <c r="ESG31" s="51"/>
      <c r="ESH31" s="51"/>
      <c r="ESI31" s="51"/>
      <c r="ESJ31" s="51"/>
      <c r="ESK31" s="51"/>
      <c r="ESL31" s="51"/>
      <c r="ESM31" s="51"/>
      <c r="ESN31" s="51"/>
      <c r="ESO31" s="51"/>
      <c r="ESP31" s="51"/>
      <c r="ESQ31" s="51"/>
      <c r="ESR31" s="51"/>
      <c r="ESS31" s="51"/>
      <c r="EST31" s="51"/>
      <c r="ESU31" s="51"/>
      <c r="ESV31" s="51"/>
      <c r="ESW31" s="51"/>
      <c r="ESX31" s="51"/>
      <c r="ESY31" s="51"/>
      <c r="ESZ31" s="51"/>
      <c r="ETA31" s="51"/>
      <c r="ETB31" s="51"/>
      <c r="ETC31" s="51"/>
      <c r="ETD31" s="51"/>
      <c r="ETE31" s="51"/>
      <c r="ETF31" s="51"/>
      <c r="ETG31" s="51"/>
      <c r="ETH31" s="51"/>
      <c r="ETI31" s="51"/>
      <c r="ETJ31" s="51"/>
      <c r="ETK31" s="51"/>
      <c r="ETL31" s="51"/>
      <c r="ETM31" s="51"/>
      <c r="ETN31" s="51"/>
      <c r="ETO31" s="51"/>
      <c r="ETP31" s="51"/>
      <c r="ETQ31" s="51"/>
      <c r="ETR31" s="51"/>
      <c r="ETS31" s="51"/>
      <c r="ETT31" s="51"/>
      <c r="ETU31" s="51"/>
      <c r="ETV31" s="51"/>
      <c r="ETW31" s="51"/>
      <c r="ETX31" s="51"/>
      <c r="ETY31" s="51"/>
      <c r="ETZ31" s="51"/>
      <c r="EUA31" s="51"/>
      <c r="EUB31" s="51"/>
      <c r="EUC31" s="51"/>
      <c r="EUD31" s="51"/>
      <c r="EUE31" s="51"/>
      <c r="EUF31" s="51"/>
      <c r="EUG31" s="51"/>
      <c r="EUH31" s="51"/>
      <c r="EUI31" s="51"/>
      <c r="EUJ31" s="51"/>
      <c r="EUK31" s="51"/>
      <c r="EUL31" s="51"/>
      <c r="EUM31" s="51"/>
      <c r="EUN31" s="51"/>
      <c r="EUO31" s="51"/>
      <c r="EUP31" s="51"/>
      <c r="EUQ31" s="51"/>
      <c r="EUR31" s="51"/>
      <c r="EUS31" s="51"/>
      <c r="EUT31" s="51"/>
      <c r="EUU31" s="51"/>
      <c r="EUV31" s="51"/>
      <c r="EUW31" s="51"/>
      <c r="EUX31" s="51"/>
      <c r="EUY31" s="51"/>
      <c r="EUZ31" s="51"/>
      <c r="EVA31" s="51"/>
      <c r="EVB31" s="51"/>
      <c r="EVC31" s="51"/>
      <c r="EVD31" s="51"/>
      <c r="EVE31" s="51"/>
      <c r="EVF31" s="51"/>
      <c r="EVG31" s="51"/>
      <c r="EVH31" s="51"/>
      <c r="EVI31" s="51"/>
      <c r="EVJ31" s="51"/>
      <c r="EVK31" s="51"/>
      <c r="EVL31" s="51"/>
      <c r="EVM31" s="51"/>
      <c r="EVN31" s="51"/>
      <c r="EVO31" s="51"/>
      <c r="EVP31" s="51"/>
      <c r="EVQ31" s="51"/>
      <c r="EVR31" s="51"/>
      <c r="EVS31" s="51"/>
      <c r="EVT31" s="51"/>
      <c r="EVU31" s="51"/>
      <c r="EVV31" s="51"/>
      <c r="EVW31" s="51"/>
      <c r="EVX31" s="51"/>
      <c r="EVY31" s="51"/>
      <c r="EVZ31" s="51"/>
      <c r="EWA31" s="51"/>
      <c r="EWB31" s="51"/>
      <c r="EWC31" s="51"/>
      <c r="EWD31" s="51"/>
      <c r="EWE31" s="51"/>
      <c r="EWF31" s="51"/>
      <c r="EWG31" s="51"/>
      <c r="EWH31" s="51"/>
      <c r="EWI31" s="51"/>
      <c r="EWJ31" s="51"/>
      <c r="EWK31" s="51"/>
      <c r="EWL31" s="51"/>
      <c r="EWM31" s="51"/>
      <c r="EWN31" s="51"/>
      <c r="EWO31" s="51"/>
      <c r="EWP31" s="51"/>
      <c r="EWQ31" s="51"/>
      <c r="EWR31" s="51"/>
      <c r="EWS31" s="51"/>
      <c r="EWT31" s="51"/>
      <c r="EWU31" s="51"/>
      <c r="EWV31" s="51"/>
      <c r="EWW31" s="51"/>
      <c r="EWX31" s="51"/>
      <c r="EWY31" s="51"/>
      <c r="EWZ31" s="51"/>
      <c r="EXA31" s="51"/>
      <c r="EXB31" s="51"/>
      <c r="EXC31" s="51"/>
      <c r="EXD31" s="51"/>
      <c r="EXE31" s="51"/>
      <c r="EXF31" s="51"/>
      <c r="EXG31" s="51"/>
      <c r="EXH31" s="51"/>
      <c r="EXI31" s="51"/>
      <c r="EXJ31" s="51"/>
      <c r="EXK31" s="51"/>
      <c r="EXL31" s="51"/>
      <c r="EXM31" s="51"/>
      <c r="EXN31" s="51"/>
      <c r="EXO31" s="51"/>
      <c r="EXP31" s="51"/>
      <c r="EXQ31" s="51"/>
      <c r="EXR31" s="51"/>
      <c r="EXS31" s="51"/>
      <c r="EXT31" s="51"/>
      <c r="EXU31" s="51"/>
      <c r="EXV31" s="51"/>
      <c r="EXW31" s="51"/>
      <c r="EXX31" s="51"/>
      <c r="EXY31" s="51"/>
      <c r="EXZ31" s="51"/>
      <c r="EYA31" s="51"/>
      <c r="EYB31" s="51"/>
      <c r="EYC31" s="51"/>
      <c r="EYD31" s="51"/>
      <c r="EYE31" s="51"/>
      <c r="EYF31" s="51"/>
      <c r="EYG31" s="51"/>
      <c r="EYH31" s="51"/>
      <c r="EYI31" s="51"/>
      <c r="EYJ31" s="51"/>
      <c r="EYK31" s="51"/>
      <c r="EYL31" s="51"/>
      <c r="EYM31" s="51"/>
      <c r="EYN31" s="51"/>
      <c r="EYO31" s="51"/>
      <c r="EYP31" s="51"/>
      <c r="EYQ31" s="51"/>
      <c r="EYR31" s="51"/>
      <c r="EYS31" s="51"/>
      <c r="EYT31" s="51"/>
      <c r="EYU31" s="51"/>
      <c r="EYV31" s="51"/>
      <c r="EYW31" s="51"/>
      <c r="EYX31" s="51"/>
      <c r="EYY31" s="51"/>
      <c r="EYZ31" s="51"/>
      <c r="EZA31" s="51"/>
      <c r="EZB31" s="51"/>
      <c r="EZC31" s="51"/>
      <c r="EZD31" s="51"/>
      <c r="EZE31" s="51"/>
      <c r="EZF31" s="51"/>
      <c r="EZG31" s="51"/>
      <c r="EZH31" s="51"/>
      <c r="EZI31" s="51"/>
      <c r="EZJ31" s="51"/>
      <c r="EZK31" s="51"/>
      <c r="EZL31" s="51"/>
      <c r="EZM31" s="51"/>
      <c r="EZN31" s="51"/>
      <c r="EZO31" s="51"/>
      <c r="EZP31" s="51"/>
      <c r="EZQ31" s="51"/>
      <c r="EZR31" s="51"/>
      <c r="EZS31" s="51"/>
      <c r="EZT31" s="51"/>
      <c r="EZU31" s="51"/>
      <c r="EZV31" s="51"/>
      <c r="EZW31" s="51"/>
      <c r="EZX31" s="51"/>
      <c r="EZY31" s="51"/>
      <c r="EZZ31" s="51"/>
      <c r="FAA31" s="51"/>
      <c r="FAB31" s="51"/>
      <c r="FAC31" s="51"/>
      <c r="FAD31" s="51"/>
      <c r="FAE31" s="51"/>
      <c r="FAF31" s="51"/>
      <c r="FAG31" s="51"/>
      <c r="FAH31" s="51"/>
      <c r="FAI31" s="51"/>
      <c r="FAJ31" s="51"/>
      <c r="FAK31" s="51"/>
      <c r="FAL31" s="51"/>
      <c r="FAM31" s="51"/>
      <c r="FAN31" s="51"/>
      <c r="FAO31" s="51"/>
      <c r="FAP31" s="51"/>
      <c r="FAQ31" s="51"/>
      <c r="FAR31" s="51"/>
      <c r="FAS31" s="51"/>
      <c r="FAT31" s="51"/>
      <c r="FAU31" s="51"/>
      <c r="FAV31" s="51"/>
      <c r="FAW31" s="51"/>
      <c r="FAX31" s="51"/>
      <c r="FAY31" s="51"/>
      <c r="FAZ31" s="51"/>
      <c r="FBA31" s="51"/>
      <c r="FBB31" s="51"/>
      <c r="FBC31" s="51"/>
      <c r="FBD31" s="51"/>
      <c r="FBE31" s="51"/>
      <c r="FBF31" s="51"/>
      <c r="FBG31" s="51"/>
      <c r="FBH31" s="51"/>
      <c r="FBI31" s="51"/>
      <c r="FBJ31" s="51"/>
      <c r="FBK31" s="51"/>
      <c r="FBL31" s="51"/>
      <c r="FBM31" s="51"/>
      <c r="FBN31" s="51"/>
      <c r="FBO31" s="51"/>
      <c r="FBP31" s="51"/>
      <c r="FBQ31" s="51"/>
      <c r="FBR31" s="51"/>
      <c r="FBS31" s="51"/>
      <c r="FBT31" s="51"/>
      <c r="FBU31" s="51"/>
      <c r="FBV31" s="51"/>
      <c r="FBW31" s="51"/>
      <c r="FBX31" s="51"/>
      <c r="FBY31" s="51"/>
      <c r="FBZ31" s="51"/>
      <c r="FCA31" s="51"/>
      <c r="FCB31" s="51"/>
      <c r="FCC31" s="51"/>
      <c r="FCD31" s="51"/>
      <c r="FCE31" s="51"/>
      <c r="FCF31" s="51"/>
      <c r="FCG31" s="51"/>
      <c r="FCH31" s="51"/>
      <c r="FCI31" s="51"/>
      <c r="FCJ31" s="51"/>
      <c r="FCK31" s="51"/>
      <c r="FCL31" s="51"/>
      <c r="FCM31" s="51"/>
      <c r="FCN31" s="51"/>
      <c r="FCO31" s="51"/>
      <c r="FCP31" s="51"/>
      <c r="FCQ31" s="51"/>
      <c r="FCR31" s="51"/>
      <c r="FCS31" s="51"/>
      <c r="FCT31" s="51"/>
      <c r="FCU31" s="51"/>
      <c r="FCV31" s="51"/>
      <c r="FCW31" s="51"/>
      <c r="FCX31" s="51"/>
      <c r="FCY31" s="51"/>
      <c r="FCZ31" s="51"/>
      <c r="FDA31" s="51"/>
      <c r="FDB31" s="51"/>
      <c r="FDC31" s="51"/>
      <c r="FDD31" s="51"/>
      <c r="FDE31" s="51"/>
      <c r="FDF31" s="51"/>
      <c r="FDG31" s="51"/>
      <c r="FDH31" s="51"/>
      <c r="FDI31" s="51"/>
      <c r="FDJ31" s="51"/>
      <c r="FDK31" s="51"/>
      <c r="FDL31" s="51"/>
      <c r="FDM31" s="51"/>
      <c r="FDN31" s="51"/>
      <c r="FDO31" s="51"/>
      <c r="FDP31" s="51"/>
      <c r="FDQ31" s="51"/>
      <c r="FDR31" s="51"/>
      <c r="FDS31" s="51"/>
      <c r="FDT31" s="51"/>
      <c r="FDU31" s="51"/>
      <c r="FDV31" s="51"/>
      <c r="FDW31" s="51"/>
      <c r="FDX31" s="51"/>
      <c r="FDY31" s="51"/>
      <c r="FDZ31" s="51"/>
      <c r="FEA31" s="51"/>
      <c r="FEB31" s="51"/>
      <c r="FEC31" s="51"/>
      <c r="FED31" s="51"/>
      <c r="FEE31" s="51"/>
      <c r="FEF31" s="51"/>
      <c r="FEG31" s="51"/>
      <c r="FEH31" s="51"/>
      <c r="FEI31" s="51"/>
      <c r="FEJ31" s="51"/>
      <c r="FEK31" s="51"/>
      <c r="FEL31" s="51"/>
      <c r="FEM31" s="51"/>
      <c r="FEN31" s="51"/>
      <c r="FEO31" s="51"/>
      <c r="FEP31" s="51"/>
      <c r="FEQ31" s="51"/>
      <c r="FER31" s="51"/>
      <c r="FES31" s="51"/>
      <c r="FET31" s="51"/>
      <c r="FEU31" s="51"/>
      <c r="FEV31" s="51"/>
      <c r="FEW31" s="51"/>
      <c r="FEX31" s="51"/>
      <c r="FEY31" s="51"/>
      <c r="FEZ31" s="51"/>
      <c r="FFA31" s="51"/>
      <c r="FFB31" s="51"/>
      <c r="FFC31" s="51"/>
      <c r="FFD31" s="51"/>
      <c r="FFE31" s="51"/>
      <c r="FFF31" s="51"/>
      <c r="FFG31" s="51"/>
      <c r="FFH31" s="51"/>
      <c r="FFI31" s="51"/>
      <c r="FFJ31" s="51"/>
      <c r="FFK31" s="51"/>
      <c r="FFL31" s="51"/>
      <c r="FFM31" s="51"/>
      <c r="FFN31" s="51"/>
      <c r="FFO31" s="51"/>
      <c r="FFP31" s="51"/>
      <c r="FFQ31" s="51"/>
      <c r="FFR31" s="51"/>
      <c r="FFS31" s="51"/>
      <c r="FFT31" s="51"/>
      <c r="FFU31" s="51"/>
      <c r="FFV31" s="51"/>
      <c r="FFW31" s="51"/>
      <c r="FFX31" s="51"/>
      <c r="FFY31" s="51"/>
      <c r="FFZ31" s="51"/>
      <c r="FGA31" s="51"/>
      <c r="FGB31" s="51"/>
      <c r="FGC31" s="51"/>
      <c r="FGD31" s="51"/>
      <c r="FGE31" s="51"/>
      <c r="FGF31" s="51"/>
      <c r="FGG31" s="51"/>
      <c r="FGH31" s="51"/>
      <c r="FGI31" s="51"/>
      <c r="FGJ31" s="51"/>
      <c r="FGK31" s="51"/>
      <c r="FGL31" s="51"/>
      <c r="FGM31" s="51"/>
      <c r="FGN31" s="51"/>
      <c r="FGO31" s="51"/>
      <c r="FGP31" s="51"/>
      <c r="FGQ31" s="51"/>
      <c r="FGR31" s="51"/>
      <c r="FGS31" s="51"/>
      <c r="FGT31" s="51"/>
      <c r="FGU31" s="51"/>
      <c r="FGV31" s="51"/>
      <c r="FGW31" s="51"/>
      <c r="FGX31" s="51"/>
      <c r="FGY31" s="51"/>
      <c r="FGZ31" s="51"/>
      <c r="FHA31" s="51"/>
      <c r="FHB31" s="51"/>
      <c r="FHC31" s="51"/>
      <c r="FHD31" s="51"/>
      <c r="FHE31" s="51"/>
      <c r="FHF31" s="51"/>
      <c r="FHG31" s="51"/>
      <c r="FHH31" s="51"/>
      <c r="FHI31" s="51"/>
      <c r="FHJ31" s="51"/>
      <c r="FHK31" s="51"/>
      <c r="FHL31" s="51"/>
      <c r="FHM31" s="51"/>
      <c r="FHN31" s="51"/>
      <c r="FHO31" s="51"/>
      <c r="FHP31" s="51"/>
      <c r="FHQ31" s="51"/>
      <c r="FHR31" s="51"/>
      <c r="FHS31" s="51"/>
      <c r="FHT31" s="51"/>
      <c r="FHU31" s="51"/>
      <c r="FHV31" s="51"/>
      <c r="FHW31" s="51"/>
      <c r="FHX31" s="51"/>
      <c r="FHY31" s="51"/>
      <c r="FHZ31" s="51"/>
      <c r="FIA31" s="51"/>
      <c r="FIB31" s="51"/>
      <c r="FIC31" s="51"/>
      <c r="FID31" s="51"/>
      <c r="FIE31" s="51"/>
      <c r="FIF31" s="51"/>
      <c r="FIG31" s="51"/>
      <c r="FIH31" s="51"/>
      <c r="FII31" s="51"/>
      <c r="FIJ31" s="51"/>
      <c r="FIK31" s="51"/>
      <c r="FIL31" s="51"/>
      <c r="FIM31" s="51"/>
      <c r="FIN31" s="51"/>
      <c r="FIO31" s="51"/>
      <c r="FIP31" s="51"/>
      <c r="FIQ31" s="51"/>
      <c r="FIR31" s="51"/>
      <c r="FIS31" s="51"/>
      <c r="FIT31" s="51"/>
      <c r="FIU31" s="51"/>
      <c r="FIV31" s="51"/>
      <c r="FIW31" s="51"/>
      <c r="FIX31" s="51"/>
      <c r="FIY31" s="51"/>
      <c r="FIZ31" s="51"/>
      <c r="FJA31" s="51"/>
      <c r="FJB31" s="51"/>
      <c r="FJC31" s="51"/>
      <c r="FJD31" s="51"/>
      <c r="FJE31" s="51"/>
      <c r="FJF31" s="51"/>
      <c r="FJG31" s="51"/>
      <c r="FJH31" s="51"/>
      <c r="FJI31" s="51"/>
      <c r="FJJ31" s="51"/>
      <c r="FJK31" s="51"/>
      <c r="FJL31" s="51"/>
      <c r="FJM31" s="51"/>
      <c r="FJN31" s="51"/>
      <c r="FJO31" s="51"/>
      <c r="FJP31" s="51"/>
      <c r="FJQ31" s="51"/>
      <c r="FJR31" s="51"/>
      <c r="FJS31" s="51"/>
      <c r="FJT31" s="51"/>
      <c r="FJU31" s="51"/>
      <c r="FJV31" s="51"/>
      <c r="FJW31" s="51"/>
      <c r="FJX31" s="51"/>
      <c r="FJY31" s="51"/>
      <c r="FJZ31" s="51"/>
      <c r="FKA31" s="51"/>
      <c r="FKB31" s="51"/>
      <c r="FKC31" s="51"/>
      <c r="FKD31" s="51"/>
      <c r="FKE31" s="51"/>
      <c r="FKF31" s="51"/>
      <c r="FKG31" s="51"/>
      <c r="FKH31" s="51"/>
      <c r="FKI31" s="51"/>
      <c r="FKJ31" s="51"/>
      <c r="FKK31" s="51"/>
      <c r="FKL31" s="51"/>
      <c r="FKM31" s="51"/>
      <c r="FKN31" s="51"/>
      <c r="FKO31" s="51"/>
      <c r="FKP31" s="51"/>
      <c r="FKQ31" s="51"/>
      <c r="FKR31" s="51"/>
      <c r="FKS31" s="51"/>
      <c r="FKT31" s="51"/>
      <c r="FKU31" s="51"/>
      <c r="FKV31" s="51"/>
      <c r="FKW31" s="51"/>
      <c r="FKX31" s="51"/>
      <c r="FKY31" s="51"/>
      <c r="FKZ31" s="51"/>
      <c r="FLA31" s="51"/>
      <c r="FLB31" s="51"/>
      <c r="FLC31" s="51"/>
      <c r="FLD31" s="51"/>
      <c r="FLE31" s="51"/>
      <c r="FLF31" s="51"/>
      <c r="FLG31" s="51"/>
      <c r="FLH31" s="51"/>
      <c r="FLI31" s="51"/>
      <c r="FLJ31" s="51"/>
      <c r="FLK31" s="51"/>
      <c r="FLL31" s="51"/>
      <c r="FLM31" s="51"/>
      <c r="FLN31" s="51"/>
      <c r="FLO31" s="51"/>
      <c r="FLP31" s="51"/>
      <c r="FLQ31" s="51"/>
      <c r="FLR31" s="51"/>
      <c r="FLS31" s="51"/>
      <c r="FLT31" s="51"/>
      <c r="FLU31" s="51"/>
      <c r="FLV31" s="51"/>
      <c r="FLW31" s="51"/>
      <c r="FLX31" s="51"/>
      <c r="FLY31" s="51"/>
      <c r="FLZ31" s="51"/>
      <c r="FMA31" s="51"/>
      <c r="FMB31" s="51"/>
      <c r="FMC31" s="51"/>
      <c r="FMD31" s="51"/>
      <c r="FME31" s="51"/>
      <c r="FMF31" s="51"/>
      <c r="FMG31" s="51"/>
      <c r="FMH31" s="51"/>
      <c r="FMI31" s="51"/>
      <c r="FMJ31" s="51"/>
      <c r="FMK31" s="51"/>
      <c r="FML31" s="51"/>
      <c r="FMM31" s="51"/>
      <c r="FMN31" s="51"/>
      <c r="FMO31" s="51"/>
      <c r="FMP31" s="51"/>
      <c r="FMQ31" s="51"/>
      <c r="FMR31" s="51"/>
      <c r="FMS31" s="51"/>
      <c r="FMT31" s="51"/>
      <c r="FMU31" s="51"/>
      <c r="FMV31" s="51"/>
      <c r="FMW31" s="51"/>
      <c r="FMX31" s="51"/>
      <c r="FMY31" s="51"/>
      <c r="FMZ31" s="51"/>
      <c r="FNA31" s="51"/>
      <c r="FNB31" s="51"/>
      <c r="FNC31" s="51"/>
      <c r="FND31" s="51"/>
      <c r="FNE31" s="51"/>
      <c r="FNF31" s="51"/>
      <c r="FNG31" s="51"/>
      <c r="FNH31" s="51"/>
      <c r="FNI31" s="51"/>
      <c r="FNJ31" s="51"/>
      <c r="FNK31" s="51"/>
      <c r="FNL31" s="51"/>
      <c r="FNM31" s="51"/>
      <c r="FNN31" s="51"/>
      <c r="FNO31" s="51"/>
      <c r="FNP31" s="51"/>
      <c r="FNQ31" s="51"/>
      <c r="FNR31" s="51"/>
      <c r="FNS31" s="51"/>
      <c r="FNT31" s="51"/>
      <c r="FNU31" s="51"/>
      <c r="FNV31" s="51"/>
      <c r="FNW31" s="51"/>
      <c r="FNX31" s="51"/>
      <c r="FNY31" s="51"/>
      <c r="FNZ31" s="51"/>
      <c r="FOA31" s="51"/>
      <c r="FOB31" s="51"/>
      <c r="FOC31" s="51"/>
      <c r="FOD31" s="51"/>
      <c r="FOE31" s="51"/>
      <c r="FOF31" s="51"/>
      <c r="FOG31" s="51"/>
      <c r="FOH31" s="51"/>
      <c r="FOI31" s="51"/>
      <c r="FOJ31" s="51"/>
      <c r="FOK31" s="51"/>
      <c r="FOL31" s="51"/>
      <c r="FOM31" s="51"/>
      <c r="FON31" s="51"/>
      <c r="FOO31" s="51"/>
      <c r="FOP31" s="51"/>
      <c r="FOQ31" s="51"/>
      <c r="FOR31" s="51"/>
      <c r="FOS31" s="51"/>
      <c r="FOT31" s="51"/>
      <c r="FOU31" s="51"/>
      <c r="FOV31" s="51"/>
      <c r="FOW31" s="51"/>
      <c r="FOX31" s="51"/>
      <c r="FOY31" s="51"/>
      <c r="FOZ31" s="51"/>
      <c r="FPA31" s="51"/>
      <c r="FPB31" s="51"/>
      <c r="FPC31" s="51"/>
      <c r="FPD31" s="51"/>
      <c r="FPE31" s="51"/>
      <c r="FPF31" s="51"/>
      <c r="FPG31" s="51"/>
      <c r="FPH31" s="51"/>
      <c r="FPI31" s="51"/>
      <c r="FPJ31" s="51"/>
      <c r="FPK31" s="51"/>
      <c r="FPL31" s="51"/>
      <c r="FPM31" s="51"/>
      <c r="FPN31" s="51"/>
      <c r="FPO31" s="51"/>
      <c r="FPP31" s="51"/>
      <c r="FPQ31" s="51"/>
      <c r="FPR31" s="51"/>
      <c r="FPS31" s="51"/>
      <c r="FPT31" s="51"/>
      <c r="FPU31" s="51"/>
      <c r="FPV31" s="51"/>
      <c r="FPW31" s="51"/>
      <c r="FPX31" s="51"/>
      <c r="FPY31" s="51"/>
      <c r="FPZ31" s="51"/>
      <c r="FQA31" s="51"/>
      <c r="FQB31" s="51"/>
      <c r="FQC31" s="51"/>
      <c r="FQD31" s="51"/>
      <c r="FQE31" s="51"/>
      <c r="FQF31" s="51"/>
      <c r="FQG31" s="51"/>
      <c r="FQH31" s="51"/>
      <c r="FQI31" s="51"/>
      <c r="FQJ31" s="51"/>
      <c r="FQK31" s="51"/>
      <c r="FQL31" s="51"/>
      <c r="FQM31" s="51"/>
      <c r="FQN31" s="51"/>
      <c r="FQO31" s="51"/>
      <c r="FQP31" s="51"/>
      <c r="FQQ31" s="51"/>
      <c r="FQR31" s="51"/>
      <c r="FQS31" s="51"/>
      <c r="FQT31" s="51"/>
      <c r="FQU31" s="51"/>
      <c r="FQV31" s="51"/>
      <c r="FQW31" s="51"/>
      <c r="FQX31" s="51"/>
      <c r="FQY31" s="51"/>
      <c r="FQZ31" s="51"/>
      <c r="FRA31" s="51"/>
      <c r="FRB31" s="51"/>
      <c r="FRC31" s="51"/>
      <c r="FRD31" s="51"/>
      <c r="FRE31" s="51"/>
      <c r="FRF31" s="51"/>
      <c r="FRG31" s="51"/>
      <c r="FRH31" s="51"/>
      <c r="FRI31" s="51"/>
      <c r="FRJ31" s="51"/>
      <c r="FRK31" s="51"/>
      <c r="FRL31" s="51"/>
      <c r="FRM31" s="51"/>
      <c r="FRN31" s="51"/>
      <c r="FRO31" s="51"/>
      <c r="FRP31" s="51"/>
      <c r="FRQ31" s="51"/>
      <c r="FRR31" s="51"/>
      <c r="FRS31" s="51"/>
      <c r="FRT31" s="51"/>
      <c r="FRU31" s="51"/>
      <c r="FRV31" s="51"/>
      <c r="FRW31" s="51"/>
      <c r="FRX31" s="51"/>
      <c r="FRY31" s="51"/>
      <c r="FRZ31" s="51"/>
      <c r="FSA31" s="51"/>
      <c r="FSB31" s="51"/>
      <c r="FSC31" s="51"/>
      <c r="FSD31" s="51"/>
      <c r="FSE31" s="51"/>
      <c r="FSF31" s="51"/>
      <c r="FSG31" s="51"/>
      <c r="FSH31" s="51"/>
      <c r="FSI31" s="51"/>
      <c r="FSJ31" s="51"/>
      <c r="FSK31" s="51"/>
      <c r="FSL31" s="51"/>
      <c r="FSM31" s="51"/>
      <c r="FSN31" s="51"/>
      <c r="FSO31" s="51"/>
      <c r="FSP31" s="51"/>
      <c r="FSQ31" s="51"/>
      <c r="FSR31" s="51"/>
      <c r="FSS31" s="51"/>
      <c r="FST31" s="51"/>
      <c r="FSU31" s="51"/>
      <c r="FSV31" s="51"/>
      <c r="FSW31" s="51"/>
      <c r="FSX31" s="51"/>
      <c r="FSY31" s="51"/>
      <c r="FSZ31" s="51"/>
      <c r="FTA31" s="51"/>
      <c r="FTB31" s="51"/>
      <c r="FTC31" s="51"/>
      <c r="FTD31" s="51"/>
      <c r="FTE31" s="51"/>
      <c r="FTF31" s="51"/>
      <c r="FTG31" s="51"/>
      <c r="FTH31" s="51"/>
      <c r="FTI31" s="51"/>
      <c r="FTJ31" s="51"/>
      <c r="FTK31" s="51"/>
      <c r="FTL31" s="51"/>
      <c r="FTM31" s="51"/>
      <c r="FTN31" s="51"/>
      <c r="FTO31" s="51"/>
      <c r="FTP31" s="51"/>
      <c r="FTQ31" s="51"/>
      <c r="FTR31" s="51"/>
      <c r="FTS31" s="51"/>
      <c r="FTT31" s="51"/>
      <c r="FTU31" s="51"/>
      <c r="FTV31" s="51"/>
      <c r="FTW31" s="51"/>
      <c r="FTX31" s="51"/>
      <c r="FTY31" s="51"/>
      <c r="FTZ31" s="51"/>
      <c r="FUA31" s="51"/>
      <c r="FUB31" s="51"/>
      <c r="FUC31" s="51"/>
      <c r="FUD31" s="51"/>
      <c r="FUE31" s="51"/>
      <c r="FUF31" s="51"/>
      <c r="FUG31" s="51"/>
      <c r="FUH31" s="51"/>
      <c r="FUI31" s="51"/>
      <c r="FUJ31" s="51"/>
      <c r="FUK31" s="51"/>
      <c r="FUL31" s="51"/>
      <c r="FUM31" s="51"/>
      <c r="FUN31" s="51"/>
      <c r="FUO31" s="51"/>
      <c r="FUP31" s="51"/>
      <c r="FUQ31" s="51"/>
      <c r="FUR31" s="51"/>
      <c r="FUS31" s="51"/>
      <c r="FUT31" s="51"/>
      <c r="FUU31" s="51"/>
      <c r="FUV31" s="51"/>
      <c r="FUW31" s="51"/>
      <c r="FUX31" s="51"/>
      <c r="FUY31" s="51"/>
      <c r="FUZ31" s="51"/>
      <c r="FVA31" s="51"/>
      <c r="FVB31" s="51"/>
      <c r="FVC31" s="51"/>
      <c r="FVD31" s="51"/>
      <c r="FVE31" s="51"/>
      <c r="FVF31" s="51"/>
      <c r="FVG31" s="51"/>
      <c r="FVH31" s="51"/>
      <c r="FVI31" s="51"/>
      <c r="FVJ31" s="51"/>
      <c r="FVK31" s="51"/>
      <c r="FVL31" s="51"/>
      <c r="FVM31" s="51"/>
      <c r="FVN31" s="51"/>
      <c r="FVO31" s="51"/>
      <c r="FVP31" s="51"/>
      <c r="FVQ31" s="51"/>
      <c r="FVR31" s="51"/>
      <c r="FVS31" s="51"/>
      <c r="FVT31" s="51"/>
      <c r="FVU31" s="51"/>
      <c r="FVV31" s="51"/>
      <c r="FVW31" s="51"/>
      <c r="FVX31" s="51"/>
      <c r="FVY31" s="51"/>
      <c r="FVZ31" s="51"/>
      <c r="FWA31" s="51"/>
      <c r="FWB31" s="51"/>
      <c r="FWC31" s="51"/>
      <c r="FWD31" s="51"/>
      <c r="FWE31" s="51"/>
      <c r="FWF31" s="51"/>
      <c r="FWG31" s="51"/>
      <c r="FWH31" s="51"/>
      <c r="FWI31" s="51"/>
      <c r="FWJ31" s="51"/>
      <c r="FWK31" s="51"/>
      <c r="FWL31" s="51"/>
      <c r="FWM31" s="51"/>
      <c r="FWN31" s="51"/>
      <c r="FWO31" s="51"/>
      <c r="FWP31" s="51"/>
      <c r="FWQ31" s="51"/>
      <c r="FWR31" s="51"/>
      <c r="FWS31" s="51"/>
      <c r="FWT31" s="51"/>
      <c r="FWU31" s="51"/>
      <c r="FWV31" s="51"/>
      <c r="FWW31" s="51"/>
      <c r="FWX31" s="51"/>
      <c r="FWY31" s="51"/>
      <c r="FWZ31" s="51"/>
      <c r="FXA31" s="51"/>
      <c r="FXB31" s="51"/>
      <c r="FXC31" s="51"/>
      <c r="FXD31" s="51"/>
      <c r="FXE31" s="51"/>
      <c r="FXF31" s="51"/>
      <c r="FXG31" s="51"/>
      <c r="FXH31" s="51"/>
      <c r="FXI31" s="51"/>
      <c r="FXJ31" s="51"/>
      <c r="FXK31" s="51"/>
      <c r="FXL31" s="51"/>
      <c r="FXM31" s="51"/>
      <c r="FXN31" s="51"/>
      <c r="FXO31" s="51"/>
      <c r="FXP31" s="51"/>
      <c r="FXQ31" s="51"/>
      <c r="FXR31" s="51"/>
      <c r="FXS31" s="51"/>
      <c r="FXT31" s="51"/>
      <c r="FXU31" s="51"/>
      <c r="FXV31" s="51"/>
      <c r="FXW31" s="51"/>
      <c r="FXX31" s="51"/>
      <c r="FXY31" s="51"/>
      <c r="FXZ31" s="51"/>
      <c r="FYA31" s="51"/>
      <c r="FYB31" s="51"/>
      <c r="FYC31" s="51"/>
      <c r="FYD31" s="51"/>
      <c r="FYE31" s="51"/>
      <c r="FYF31" s="51"/>
      <c r="FYG31" s="51"/>
      <c r="FYH31" s="51"/>
      <c r="FYI31" s="51"/>
      <c r="FYJ31" s="51"/>
      <c r="FYK31" s="51"/>
      <c r="FYL31" s="51"/>
      <c r="FYM31" s="51"/>
      <c r="FYN31" s="51"/>
      <c r="FYO31" s="51"/>
      <c r="FYP31" s="51"/>
      <c r="FYQ31" s="51"/>
      <c r="FYR31" s="51"/>
      <c r="FYS31" s="51"/>
      <c r="FYT31" s="51"/>
      <c r="FYU31" s="51"/>
      <c r="FYV31" s="51"/>
      <c r="FYW31" s="51"/>
      <c r="FYX31" s="51"/>
      <c r="FYY31" s="51"/>
      <c r="FYZ31" s="51"/>
      <c r="FZA31" s="51"/>
      <c r="FZB31" s="51"/>
      <c r="FZC31" s="51"/>
      <c r="FZD31" s="51"/>
      <c r="FZE31" s="51"/>
      <c r="FZF31" s="51"/>
      <c r="FZG31" s="51"/>
      <c r="FZH31" s="51"/>
      <c r="FZI31" s="51"/>
      <c r="FZJ31" s="51"/>
      <c r="FZK31" s="51"/>
      <c r="FZL31" s="51"/>
      <c r="FZM31" s="51"/>
      <c r="FZN31" s="51"/>
      <c r="FZO31" s="51"/>
      <c r="FZP31" s="51"/>
      <c r="FZQ31" s="51"/>
      <c r="FZR31" s="51"/>
      <c r="FZS31" s="51"/>
      <c r="FZT31" s="51"/>
      <c r="FZU31" s="51"/>
      <c r="FZV31" s="51"/>
      <c r="FZW31" s="51"/>
      <c r="FZX31" s="51"/>
      <c r="FZY31" s="51"/>
      <c r="FZZ31" s="51"/>
      <c r="GAA31" s="51"/>
      <c r="GAB31" s="51"/>
      <c r="GAC31" s="51"/>
      <c r="GAD31" s="51"/>
      <c r="GAE31" s="51"/>
      <c r="GAF31" s="51"/>
      <c r="GAG31" s="51"/>
      <c r="GAH31" s="51"/>
      <c r="GAI31" s="51"/>
      <c r="GAJ31" s="51"/>
      <c r="GAK31" s="51"/>
      <c r="GAL31" s="51"/>
      <c r="GAM31" s="51"/>
      <c r="GAN31" s="51"/>
      <c r="GAO31" s="51"/>
      <c r="GAP31" s="51"/>
      <c r="GAQ31" s="51"/>
      <c r="GAR31" s="51"/>
      <c r="GAS31" s="51"/>
      <c r="GAT31" s="51"/>
      <c r="GAU31" s="51"/>
      <c r="GAV31" s="51"/>
      <c r="GAW31" s="51"/>
      <c r="GAX31" s="51"/>
      <c r="GAY31" s="51"/>
      <c r="GAZ31" s="51"/>
      <c r="GBA31" s="51"/>
      <c r="GBB31" s="51"/>
      <c r="GBC31" s="51"/>
      <c r="GBD31" s="51"/>
      <c r="GBE31" s="51"/>
      <c r="GBF31" s="51"/>
      <c r="GBG31" s="51"/>
      <c r="GBH31" s="51"/>
      <c r="GBI31" s="51"/>
      <c r="GBJ31" s="51"/>
      <c r="GBK31" s="51"/>
      <c r="GBL31" s="51"/>
      <c r="GBM31" s="51"/>
      <c r="GBN31" s="51"/>
      <c r="GBO31" s="51"/>
      <c r="GBP31" s="51"/>
      <c r="GBQ31" s="51"/>
      <c r="GBR31" s="51"/>
      <c r="GBS31" s="51"/>
      <c r="GBT31" s="51"/>
      <c r="GBU31" s="51"/>
      <c r="GBV31" s="51"/>
      <c r="GBW31" s="51"/>
      <c r="GBX31" s="51"/>
      <c r="GBY31" s="51"/>
      <c r="GBZ31" s="51"/>
      <c r="GCA31" s="51"/>
      <c r="GCB31" s="51"/>
      <c r="GCC31" s="51"/>
      <c r="GCD31" s="51"/>
      <c r="GCE31" s="51"/>
      <c r="GCF31" s="51"/>
      <c r="GCG31" s="51"/>
      <c r="GCH31" s="51"/>
      <c r="GCI31" s="51"/>
      <c r="GCJ31" s="51"/>
      <c r="GCK31" s="51"/>
      <c r="GCL31" s="51"/>
      <c r="GCM31" s="51"/>
      <c r="GCN31" s="51"/>
      <c r="GCO31" s="51"/>
      <c r="GCP31" s="51"/>
      <c r="GCQ31" s="51"/>
      <c r="GCR31" s="51"/>
      <c r="GCS31" s="51"/>
      <c r="GCT31" s="51"/>
      <c r="GCU31" s="51"/>
      <c r="GCV31" s="51"/>
      <c r="GCW31" s="51"/>
      <c r="GCX31" s="51"/>
      <c r="GCY31" s="51"/>
      <c r="GCZ31" s="51"/>
      <c r="GDA31" s="51"/>
      <c r="GDB31" s="51"/>
      <c r="GDC31" s="51"/>
      <c r="GDD31" s="51"/>
      <c r="GDE31" s="51"/>
      <c r="GDF31" s="51"/>
      <c r="GDG31" s="51"/>
      <c r="GDH31" s="51"/>
      <c r="GDI31" s="51"/>
      <c r="GDJ31" s="51"/>
      <c r="GDK31" s="51"/>
      <c r="GDL31" s="51"/>
      <c r="GDM31" s="51"/>
      <c r="GDN31" s="51"/>
      <c r="GDO31" s="51"/>
      <c r="GDP31" s="51"/>
      <c r="GDQ31" s="51"/>
      <c r="GDR31" s="51"/>
      <c r="GDS31" s="51"/>
      <c r="GDT31" s="51"/>
      <c r="GDU31" s="51"/>
      <c r="GDV31" s="51"/>
      <c r="GDW31" s="51"/>
      <c r="GDX31" s="51"/>
      <c r="GDY31" s="51"/>
      <c r="GDZ31" s="51"/>
      <c r="GEA31" s="51"/>
      <c r="GEB31" s="51"/>
      <c r="GEC31" s="51"/>
      <c r="GED31" s="51"/>
      <c r="GEE31" s="51"/>
      <c r="GEF31" s="51"/>
      <c r="GEG31" s="51"/>
      <c r="GEH31" s="51"/>
      <c r="GEI31" s="51"/>
      <c r="GEJ31" s="51"/>
      <c r="GEK31" s="51"/>
      <c r="GEL31" s="51"/>
      <c r="GEM31" s="51"/>
      <c r="GEN31" s="51"/>
      <c r="GEO31" s="51"/>
      <c r="GEP31" s="51"/>
      <c r="GEQ31" s="51"/>
      <c r="GER31" s="51"/>
      <c r="GES31" s="51"/>
      <c r="GET31" s="51"/>
      <c r="GEU31" s="51"/>
      <c r="GEV31" s="51"/>
      <c r="GEW31" s="51"/>
      <c r="GEX31" s="51"/>
      <c r="GEY31" s="51"/>
      <c r="GEZ31" s="51"/>
      <c r="GFA31" s="51"/>
      <c r="GFB31" s="51"/>
      <c r="GFC31" s="51"/>
      <c r="GFD31" s="51"/>
      <c r="GFE31" s="51"/>
      <c r="GFF31" s="51"/>
      <c r="GFG31" s="51"/>
      <c r="GFH31" s="51"/>
      <c r="GFI31" s="51"/>
      <c r="GFJ31" s="51"/>
      <c r="GFK31" s="51"/>
      <c r="GFL31" s="51"/>
      <c r="GFM31" s="51"/>
      <c r="GFN31" s="51"/>
      <c r="GFO31" s="51"/>
      <c r="GFP31" s="51"/>
      <c r="GFQ31" s="51"/>
      <c r="GFR31" s="51"/>
      <c r="GFS31" s="51"/>
      <c r="GFT31" s="51"/>
      <c r="GFU31" s="51"/>
      <c r="GFV31" s="51"/>
      <c r="GFW31" s="51"/>
      <c r="GFX31" s="51"/>
      <c r="GFY31" s="51"/>
      <c r="GFZ31" s="51"/>
      <c r="GGA31" s="51"/>
      <c r="GGB31" s="51"/>
      <c r="GGC31" s="51"/>
      <c r="GGD31" s="51"/>
      <c r="GGE31" s="51"/>
      <c r="GGF31" s="51"/>
      <c r="GGG31" s="51"/>
      <c r="GGH31" s="51"/>
      <c r="GGI31" s="51"/>
      <c r="GGJ31" s="51"/>
      <c r="GGK31" s="51"/>
      <c r="GGL31" s="51"/>
      <c r="GGM31" s="51"/>
      <c r="GGN31" s="51"/>
      <c r="GGO31" s="51"/>
      <c r="GGP31" s="51"/>
      <c r="GGQ31" s="51"/>
      <c r="GGR31" s="51"/>
      <c r="GGS31" s="51"/>
      <c r="GGT31" s="51"/>
      <c r="GGU31" s="51"/>
      <c r="GGV31" s="51"/>
      <c r="GGW31" s="51"/>
      <c r="GGX31" s="51"/>
      <c r="GGY31" s="51"/>
      <c r="GGZ31" s="51"/>
      <c r="GHA31" s="51"/>
      <c r="GHB31" s="51"/>
      <c r="GHC31" s="51"/>
      <c r="GHD31" s="51"/>
      <c r="GHE31" s="51"/>
      <c r="GHF31" s="51"/>
      <c r="GHG31" s="51"/>
      <c r="GHH31" s="51"/>
      <c r="GHI31" s="51"/>
      <c r="GHJ31" s="51"/>
      <c r="GHK31" s="51"/>
      <c r="GHL31" s="51"/>
      <c r="GHM31" s="51"/>
      <c r="GHN31" s="51"/>
      <c r="GHO31" s="51"/>
      <c r="GHP31" s="51"/>
      <c r="GHQ31" s="51"/>
      <c r="GHR31" s="51"/>
      <c r="GHS31" s="51"/>
      <c r="GHT31" s="51"/>
      <c r="GHU31" s="51"/>
      <c r="GHV31" s="51"/>
      <c r="GHW31" s="51"/>
      <c r="GHX31" s="51"/>
      <c r="GHY31" s="51"/>
      <c r="GHZ31" s="51"/>
      <c r="GIA31" s="51"/>
      <c r="GIB31" s="51"/>
      <c r="GIC31" s="51"/>
      <c r="GID31" s="51"/>
      <c r="GIE31" s="51"/>
      <c r="GIF31" s="51"/>
      <c r="GIG31" s="51"/>
      <c r="GIH31" s="51"/>
      <c r="GII31" s="51"/>
      <c r="GIJ31" s="51"/>
      <c r="GIK31" s="51"/>
      <c r="GIL31" s="51"/>
      <c r="GIM31" s="51"/>
      <c r="GIN31" s="51"/>
      <c r="GIO31" s="51"/>
      <c r="GIP31" s="51"/>
      <c r="GIQ31" s="51"/>
      <c r="GIR31" s="51"/>
      <c r="GIS31" s="51"/>
      <c r="GIT31" s="51"/>
      <c r="GIU31" s="51"/>
      <c r="GIV31" s="51"/>
      <c r="GIW31" s="51"/>
      <c r="GIX31" s="51"/>
      <c r="GIY31" s="51"/>
      <c r="GIZ31" s="51"/>
      <c r="GJA31" s="51"/>
      <c r="GJB31" s="51"/>
      <c r="GJC31" s="51"/>
      <c r="GJD31" s="51"/>
      <c r="GJE31" s="51"/>
      <c r="GJF31" s="51"/>
      <c r="GJG31" s="51"/>
      <c r="GJH31" s="51"/>
      <c r="GJI31" s="51"/>
      <c r="GJJ31" s="51"/>
      <c r="GJK31" s="51"/>
      <c r="GJL31" s="51"/>
      <c r="GJM31" s="51"/>
      <c r="GJN31" s="51"/>
      <c r="GJO31" s="51"/>
      <c r="GJP31" s="51"/>
      <c r="GJQ31" s="51"/>
      <c r="GJR31" s="51"/>
      <c r="GJS31" s="51"/>
      <c r="GJT31" s="51"/>
      <c r="GJU31" s="51"/>
      <c r="GJV31" s="51"/>
      <c r="GJW31" s="51"/>
      <c r="GJX31" s="51"/>
      <c r="GJY31" s="51"/>
      <c r="GJZ31" s="51"/>
      <c r="GKA31" s="51"/>
      <c r="GKB31" s="51"/>
      <c r="GKC31" s="51"/>
      <c r="GKD31" s="51"/>
      <c r="GKE31" s="51"/>
      <c r="GKF31" s="51"/>
      <c r="GKG31" s="51"/>
      <c r="GKH31" s="51"/>
      <c r="GKI31" s="51"/>
      <c r="GKJ31" s="51"/>
      <c r="GKK31" s="51"/>
      <c r="GKL31" s="51"/>
      <c r="GKM31" s="51"/>
      <c r="GKN31" s="51"/>
      <c r="GKO31" s="51"/>
      <c r="GKP31" s="51"/>
      <c r="GKQ31" s="51"/>
      <c r="GKR31" s="51"/>
      <c r="GKS31" s="51"/>
      <c r="GKT31" s="51"/>
      <c r="GKU31" s="51"/>
      <c r="GKV31" s="51"/>
      <c r="GKW31" s="51"/>
      <c r="GKX31" s="51"/>
      <c r="GKY31" s="51"/>
      <c r="GKZ31" s="51"/>
      <c r="GLA31" s="51"/>
      <c r="GLB31" s="51"/>
      <c r="GLC31" s="51"/>
      <c r="GLD31" s="51"/>
      <c r="GLE31" s="51"/>
      <c r="GLF31" s="51"/>
      <c r="GLG31" s="51"/>
      <c r="GLH31" s="51"/>
      <c r="GLI31" s="51"/>
      <c r="GLJ31" s="51"/>
      <c r="GLK31" s="51"/>
      <c r="GLL31" s="51"/>
      <c r="GLM31" s="51"/>
      <c r="GLN31" s="51"/>
      <c r="GLO31" s="51"/>
      <c r="GLP31" s="51"/>
      <c r="GLQ31" s="51"/>
      <c r="GLR31" s="51"/>
      <c r="GLS31" s="51"/>
      <c r="GLT31" s="51"/>
      <c r="GLU31" s="51"/>
      <c r="GLV31" s="51"/>
      <c r="GLW31" s="51"/>
      <c r="GLX31" s="51"/>
      <c r="GLY31" s="51"/>
      <c r="GLZ31" s="51"/>
      <c r="GMA31" s="51"/>
      <c r="GMB31" s="51"/>
      <c r="GMC31" s="51"/>
      <c r="GMD31" s="51"/>
      <c r="GME31" s="51"/>
      <c r="GMF31" s="51"/>
      <c r="GMG31" s="51"/>
      <c r="GMH31" s="51"/>
      <c r="GMI31" s="51"/>
      <c r="GMJ31" s="51"/>
      <c r="GMK31" s="51"/>
      <c r="GML31" s="51"/>
      <c r="GMM31" s="51"/>
      <c r="GMN31" s="51"/>
      <c r="GMO31" s="51"/>
      <c r="GMP31" s="51"/>
      <c r="GMQ31" s="51"/>
      <c r="GMR31" s="51"/>
      <c r="GMS31" s="51"/>
      <c r="GMT31" s="51"/>
      <c r="GMU31" s="51"/>
      <c r="GMV31" s="51"/>
      <c r="GMW31" s="51"/>
      <c r="GMX31" s="51"/>
      <c r="GMY31" s="51"/>
      <c r="GMZ31" s="51"/>
      <c r="GNA31" s="51"/>
      <c r="GNB31" s="51"/>
      <c r="GNC31" s="51"/>
      <c r="GND31" s="51"/>
      <c r="GNE31" s="51"/>
      <c r="GNF31" s="51"/>
      <c r="GNG31" s="51"/>
      <c r="GNH31" s="51"/>
      <c r="GNI31" s="51"/>
      <c r="GNJ31" s="51"/>
      <c r="GNK31" s="51"/>
      <c r="GNL31" s="51"/>
      <c r="GNM31" s="51"/>
      <c r="GNN31" s="51"/>
      <c r="GNO31" s="51"/>
      <c r="GNP31" s="51"/>
      <c r="GNQ31" s="51"/>
      <c r="GNR31" s="51"/>
      <c r="GNS31" s="51"/>
      <c r="GNT31" s="51"/>
      <c r="GNU31" s="51"/>
      <c r="GNV31" s="51"/>
      <c r="GNW31" s="51"/>
      <c r="GNX31" s="51"/>
      <c r="GNY31" s="51"/>
      <c r="GNZ31" s="51"/>
      <c r="GOA31" s="51"/>
      <c r="GOB31" s="51"/>
      <c r="GOC31" s="51"/>
      <c r="GOD31" s="51"/>
      <c r="GOE31" s="51"/>
      <c r="GOF31" s="51"/>
      <c r="GOG31" s="51"/>
      <c r="GOH31" s="51"/>
      <c r="GOI31" s="51"/>
      <c r="GOJ31" s="51"/>
      <c r="GOK31" s="51"/>
      <c r="GOL31" s="51"/>
      <c r="GOM31" s="51"/>
      <c r="GON31" s="51"/>
      <c r="GOO31" s="51"/>
      <c r="GOP31" s="51"/>
      <c r="GOQ31" s="51"/>
      <c r="GOR31" s="51"/>
      <c r="GOS31" s="51"/>
      <c r="GOT31" s="51"/>
      <c r="GOU31" s="51"/>
      <c r="GOV31" s="51"/>
      <c r="GOW31" s="51"/>
      <c r="GOX31" s="51"/>
      <c r="GOY31" s="51"/>
      <c r="GOZ31" s="51"/>
      <c r="GPA31" s="51"/>
      <c r="GPB31" s="51"/>
      <c r="GPC31" s="51"/>
      <c r="GPD31" s="51"/>
      <c r="GPE31" s="51"/>
      <c r="GPF31" s="51"/>
      <c r="GPG31" s="51"/>
      <c r="GPH31" s="51"/>
      <c r="GPI31" s="51"/>
      <c r="GPJ31" s="51"/>
      <c r="GPK31" s="51"/>
      <c r="GPL31" s="51"/>
      <c r="GPM31" s="51"/>
      <c r="GPN31" s="51"/>
      <c r="GPO31" s="51"/>
      <c r="GPP31" s="51"/>
      <c r="GPQ31" s="51"/>
      <c r="GPR31" s="51"/>
      <c r="GPS31" s="51"/>
      <c r="GPT31" s="51"/>
      <c r="GPU31" s="51"/>
      <c r="GPV31" s="51"/>
      <c r="GPW31" s="51"/>
      <c r="GPX31" s="51"/>
      <c r="GPY31" s="51"/>
      <c r="GPZ31" s="51"/>
      <c r="GQA31" s="51"/>
      <c r="GQB31" s="51"/>
      <c r="GQC31" s="51"/>
      <c r="GQD31" s="51"/>
      <c r="GQE31" s="51"/>
      <c r="GQF31" s="51"/>
      <c r="GQG31" s="51"/>
      <c r="GQH31" s="51"/>
      <c r="GQI31" s="51"/>
      <c r="GQJ31" s="51"/>
      <c r="GQK31" s="51"/>
      <c r="GQL31" s="51"/>
      <c r="GQM31" s="51"/>
      <c r="GQN31" s="51"/>
      <c r="GQO31" s="51"/>
      <c r="GQP31" s="51"/>
      <c r="GQQ31" s="51"/>
      <c r="GQR31" s="51"/>
      <c r="GQS31" s="51"/>
      <c r="GQT31" s="51"/>
      <c r="GQU31" s="51"/>
      <c r="GQV31" s="51"/>
      <c r="GQW31" s="51"/>
      <c r="GQX31" s="51"/>
      <c r="GQY31" s="51"/>
      <c r="GQZ31" s="51"/>
      <c r="GRA31" s="51"/>
      <c r="GRB31" s="51"/>
      <c r="GRC31" s="51"/>
      <c r="GRD31" s="51"/>
      <c r="GRE31" s="51"/>
      <c r="GRF31" s="51"/>
      <c r="GRG31" s="51"/>
      <c r="GRH31" s="51"/>
      <c r="GRI31" s="51"/>
      <c r="GRJ31" s="51"/>
      <c r="GRK31" s="51"/>
      <c r="GRL31" s="51"/>
      <c r="GRM31" s="51"/>
      <c r="GRN31" s="51"/>
      <c r="GRO31" s="51"/>
      <c r="GRP31" s="51"/>
      <c r="GRQ31" s="51"/>
      <c r="GRR31" s="51"/>
      <c r="GRS31" s="51"/>
      <c r="GRT31" s="51"/>
      <c r="GRU31" s="51"/>
      <c r="GRV31" s="51"/>
      <c r="GRW31" s="51"/>
      <c r="GRX31" s="51"/>
      <c r="GRY31" s="51"/>
      <c r="GRZ31" s="51"/>
      <c r="GSA31" s="51"/>
      <c r="GSB31" s="51"/>
      <c r="GSC31" s="51"/>
      <c r="GSD31" s="51"/>
      <c r="GSE31" s="51"/>
      <c r="GSF31" s="51"/>
      <c r="GSG31" s="51"/>
      <c r="GSH31" s="51"/>
      <c r="GSI31" s="51"/>
      <c r="GSJ31" s="51"/>
      <c r="GSK31" s="51"/>
      <c r="GSL31" s="51"/>
      <c r="GSM31" s="51"/>
      <c r="GSN31" s="51"/>
      <c r="GSO31" s="51"/>
      <c r="GSP31" s="51"/>
      <c r="GSQ31" s="51"/>
      <c r="GSR31" s="51"/>
      <c r="GSS31" s="51"/>
      <c r="GST31" s="51"/>
      <c r="GSU31" s="51"/>
      <c r="GSV31" s="51"/>
      <c r="GSW31" s="51"/>
      <c r="GSX31" s="51"/>
      <c r="GSY31" s="51"/>
      <c r="GSZ31" s="51"/>
      <c r="GTA31" s="51"/>
      <c r="GTB31" s="51"/>
      <c r="GTC31" s="51"/>
      <c r="GTD31" s="51"/>
      <c r="GTE31" s="51"/>
      <c r="GTF31" s="51"/>
      <c r="GTG31" s="51"/>
      <c r="GTH31" s="51"/>
      <c r="GTI31" s="51"/>
      <c r="GTJ31" s="51"/>
      <c r="GTK31" s="51"/>
      <c r="GTL31" s="51"/>
      <c r="GTM31" s="51"/>
      <c r="GTN31" s="51"/>
      <c r="GTO31" s="51"/>
      <c r="GTP31" s="51"/>
      <c r="GTQ31" s="51"/>
      <c r="GTR31" s="51"/>
      <c r="GTS31" s="51"/>
      <c r="GTT31" s="51"/>
      <c r="GTU31" s="51"/>
      <c r="GTV31" s="51"/>
      <c r="GTW31" s="51"/>
      <c r="GTX31" s="51"/>
      <c r="GTY31" s="51"/>
      <c r="GTZ31" s="51"/>
      <c r="GUA31" s="51"/>
      <c r="GUB31" s="51"/>
      <c r="GUC31" s="51"/>
      <c r="GUD31" s="51"/>
      <c r="GUE31" s="51"/>
      <c r="GUF31" s="51"/>
      <c r="GUG31" s="51"/>
      <c r="GUH31" s="51"/>
      <c r="GUI31" s="51"/>
      <c r="GUJ31" s="51"/>
      <c r="GUK31" s="51"/>
      <c r="GUL31" s="51"/>
      <c r="GUM31" s="51"/>
      <c r="GUN31" s="51"/>
      <c r="GUO31" s="51"/>
      <c r="GUP31" s="51"/>
      <c r="GUQ31" s="51"/>
      <c r="GUR31" s="51"/>
      <c r="GUS31" s="51"/>
      <c r="GUT31" s="51"/>
      <c r="GUU31" s="51"/>
      <c r="GUV31" s="51"/>
      <c r="GUW31" s="51"/>
      <c r="GUX31" s="51"/>
      <c r="GUY31" s="51"/>
      <c r="GUZ31" s="51"/>
      <c r="GVA31" s="51"/>
      <c r="GVB31" s="51"/>
      <c r="GVC31" s="51"/>
      <c r="GVD31" s="51"/>
      <c r="GVE31" s="51"/>
      <c r="GVF31" s="51"/>
      <c r="GVG31" s="51"/>
      <c r="GVH31" s="51"/>
      <c r="GVI31" s="51"/>
      <c r="GVJ31" s="51"/>
      <c r="GVK31" s="51"/>
      <c r="GVL31" s="51"/>
      <c r="GVM31" s="51"/>
      <c r="GVN31" s="51"/>
      <c r="GVO31" s="51"/>
      <c r="GVP31" s="51"/>
      <c r="GVQ31" s="51"/>
      <c r="GVR31" s="51"/>
      <c r="GVS31" s="51"/>
      <c r="GVT31" s="51"/>
      <c r="GVU31" s="51"/>
      <c r="GVV31" s="51"/>
      <c r="GVW31" s="51"/>
      <c r="GVX31" s="51"/>
      <c r="GVY31" s="51"/>
      <c r="GVZ31" s="51"/>
      <c r="GWA31" s="51"/>
      <c r="GWB31" s="51"/>
      <c r="GWC31" s="51"/>
      <c r="GWD31" s="51"/>
      <c r="GWE31" s="51"/>
      <c r="GWF31" s="51"/>
      <c r="GWG31" s="51"/>
      <c r="GWH31" s="51"/>
      <c r="GWI31" s="51"/>
      <c r="GWJ31" s="51"/>
      <c r="GWK31" s="51"/>
      <c r="GWL31" s="51"/>
      <c r="GWM31" s="51"/>
      <c r="GWN31" s="51"/>
      <c r="GWO31" s="51"/>
      <c r="GWP31" s="51"/>
      <c r="GWQ31" s="51"/>
      <c r="GWR31" s="51"/>
      <c r="GWS31" s="51"/>
      <c r="GWT31" s="51"/>
      <c r="GWU31" s="51"/>
      <c r="GWV31" s="51"/>
      <c r="GWW31" s="51"/>
      <c r="GWX31" s="51"/>
      <c r="GWY31" s="51"/>
      <c r="GWZ31" s="51"/>
      <c r="GXA31" s="51"/>
      <c r="GXB31" s="51"/>
      <c r="GXC31" s="51"/>
      <c r="GXD31" s="51"/>
      <c r="GXE31" s="51"/>
      <c r="GXF31" s="51"/>
      <c r="GXG31" s="51"/>
      <c r="GXH31" s="51"/>
      <c r="GXI31" s="51"/>
      <c r="GXJ31" s="51"/>
      <c r="GXK31" s="51"/>
      <c r="GXL31" s="51"/>
      <c r="GXM31" s="51"/>
      <c r="GXN31" s="51"/>
      <c r="GXO31" s="51"/>
      <c r="GXP31" s="51"/>
      <c r="GXQ31" s="51"/>
      <c r="GXR31" s="51"/>
      <c r="GXS31" s="51"/>
      <c r="GXT31" s="51"/>
      <c r="GXU31" s="51"/>
      <c r="GXV31" s="51"/>
      <c r="GXW31" s="51"/>
      <c r="GXX31" s="51"/>
      <c r="GXY31" s="51"/>
      <c r="GXZ31" s="51"/>
      <c r="GYA31" s="51"/>
      <c r="GYB31" s="51"/>
      <c r="GYC31" s="51"/>
      <c r="GYD31" s="51"/>
      <c r="GYE31" s="51"/>
      <c r="GYF31" s="51"/>
      <c r="GYG31" s="51"/>
      <c r="GYH31" s="51"/>
      <c r="GYI31" s="215"/>
      <c r="GYJ31" s="51"/>
      <c r="GYK31" s="51"/>
      <c r="GYL31" s="51"/>
      <c r="GYM31" s="51"/>
      <c r="GYN31" s="51"/>
      <c r="GYO31" s="51"/>
      <c r="GYP31" s="216"/>
      <c r="GYQ31" s="121"/>
      <c r="GYR31" s="121"/>
      <c r="GYS31" s="121"/>
      <c r="GYT31" s="121"/>
      <c r="GYU31" s="121"/>
      <c r="GYV31" s="121"/>
      <c r="GYW31" s="121"/>
      <c r="GYX31" s="121"/>
      <c r="GYY31" s="121"/>
      <c r="GYZ31" s="121"/>
      <c r="GZA31" s="121"/>
      <c r="GZB31" s="121"/>
      <c r="GZC31" s="121"/>
      <c r="GZD31" s="121"/>
      <c r="GZE31" s="121"/>
      <c r="GZF31" s="121"/>
      <c r="GZG31" s="121"/>
      <c r="GZH31" s="121"/>
      <c r="GZI31" s="121"/>
      <c r="GZJ31" s="121"/>
      <c r="GZK31" s="121"/>
      <c r="GZL31" s="121"/>
      <c r="GZM31" s="121"/>
      <c r="GZN31" s="121"/>
      <c r="GZO31" s="121"/>
      <c r="GZP31" s="121"/>
      <c r="GZQ31" s="121"/>
      <c r="GZR31" s="121"/>
      <c r="GZS31" s="121"/>
      <c r="GZT31" s="121"/>
      <c r="GZU31" s="121"/>
      <c r="GZV31" s="121"/>
      <c r="GZW31" s="121"/>
      <c r="GZX31" s="121"/>
      <c r="GZY31" s="121"/>
      <c r="GZZ31" s="121"/>
      <c r="HAA31" s="121"/>
      <c r="HAB31" s="121"/>
      <c r="HAC31" s="121"/>
      <c r="HAD31" s="121"/>
    </row>
    <row r="32" spans="1:5438">
      <c r="A32" s="51"/>
      <c r="B32" s="24"/>
      <c r="C32" s="120"/>
      <c r="D32" s="120"/>
      <c r="E32" s="120"/>
      <c r="F32" s="120"/>
      <c r="G32" s="120"/>
      <c r="H32" s="121"/>
      <c r="I32" s="121"/>
      <c r="J32" s="121"/>
      <c r="K32" s="121"/>
      <c r="L32" s="121"/>
      <c r="M32" s="121"/>
      <c r="N32" s="121"/>
      <c r="O32" s="121"/>
      <c r="P32" s="121"/>
      <c r="Q32" s="121"/>
      <c r="R32" s="121"/>
      <c r="S32" s="121"/>
      <c r="T32" s="121"/>
      <c r="U32" s="121"/>
      <c r="V32" s="121"/>
      <c r="W32" s="121"/>
      <c r="X32" s="121"/>
      <c r="Y32" s="121"/>
      <c r="Z32" s="121"/>
      <c r="AA32" s="121"/>
      <c r="AB32" s="121"/>
      <c r="AC32" s="121"/>
      <c r="AD32" s="121"/>
      <c r="AE32" s="121"/>
      <c r="AF32" s="121"/>
      <c r="AG32" s="121"/>
      <c r="AH32" s="121"/>
      <c r="AI32" s="121"/>
      <c r="AJ32" s="121"/>
      <c r="AK32" s="121"/>
      <c r="AL32" s="121"/>
      <c r="AM32" s="121"/>
      <c r="AN32" s="121"/>
      <c r="AO32" s="121"/>
      <c r="AP32" s="121"/>
      <c r="AQ32" s="121"/>
      <c r="AR32" s="121"/>
      <c r="AS32" s="121"/>
      <c r="AT32" s="121"/>
      <c r="AU32" s="121"/>
      <c r="AV32" s="121"/>
      <c r="AW32" s="121"/>
      <c r="AX32" s="121"/>
      <c r="AY32" s="121"/>
      <c r="AZ32" s="121"/>
      <c r="BA32" s="121"/>
      <c r="BB32" s="121"/>
      <c r="BC32" s="121"/>
      <c r="BD32" s="121"/>
      <c r="BE32" s="121"/>
      <c r="BF32" s="121"/>
      <c r="BG32" s="121"/>
      <c r="BH32" s="121"/>
      <c r="BI32" s="121"/>
      <c r="BJ32" s="121"/>
      <c r="BK32" s="121"/>
      <c r="BL32" s="121"/>
      <c r="BM32" s="121"/>
      <c r="BN32" s="121"/>
      <c r="BO32" s="121"/>
      <c r="BP32" s="121"/>
      <c r="BQ32" s="121"/>
      <c r="BR32" s="121"/>
      <c r="BS32" s="121"/>
      <c r="BT32" s="121"/>
      <c r="BU32" s="121"/>
      <c r="BV32" s="121"/>
      <c r="BW32" s="121"/>
      <c r="BX32" s="121"/>
      <c r="BY32" s="121"/>
      <c r="BZ32" s="121"/>
      <c r="CA32" s="121"/>
      <c r="CB32" s="121"/>
      <c r="CC32" s="121"/>
      <c r="CD32" s="121"/>
      <c r="CE32" s="121"/>
      <c r="CF32" s="121"/>
      <c r="CG32" s="121"/>
      <c r="CH32" s="121"/>
      <c r="CI32" s="121"/>
      <c r="CJ32" s="121"/>
      <c r="CK32" s="121"/>
      <c r="CL32" s="121"/>
      <c r="CM32" s="121"/>
      <c r="CN32" s="121"/>
      <c r="CO32" s="121"/>
      <c r="CP32" s="121"/>
      <c r="CQ32" s="121"/>
      <c r="CR32" s="121"/>
      <c r="CS32" s="121"/>
      <c r="CT32" s="121"/>
      <c r="CU32" s="121"/>
      <c r="CV32" s="121"/>
      <c r="CW32" s="121"/>
      <c r="CX32" s="121"/>
      <c r="CY32" s="121"/>
      <c r="CZ32" s="121"/>
      <c r="DA32" s="121"/>
      <c r="DB32" s="121"/>
      <c r="DC32" s="121"/>
      <c r="DD32" s="121"/>
      <c r="DE32" s="121"/>
      <c r="DF32" s="121"/>
      <c r="DG32" s="121"/>
      <c r="DH32" s="121"/>
      <c r="DI32" s="121"/>
      <c r="DJ32" s="121"/>
      <c r="DK32" s="121"/>
      <c r="DL32" s="121"/>
      <c r="DM32" s="121"/>
      <c r="DN32" s="121"/>
      <c r="DO32" s="121"/>
      <c r="DP32" s="121"/>
      <c r="DQ32" s="121"/>
      <c r="DR32" s="121"/>
      <c r="DS32" s="121"/>
      <c r="DT32" s="121"/>
      <c r="DU32" s="121"/>
      <c r="DV32" s="121"/>
      <c r="DW32" s="121"/>
      <c r="DX32" s="121"/>
      <c r="DY32" s="121"/>
      <c r="DZ32" s="121"/>
      <c r="EA32" s="121"/>
      <c r="EB32" s="121"/>
      <c r="EC32" s="121"/>
      <c r="ED32" s="121"/>
      <c r="EE32" s="121"/>
      <c r="EF32" s="121"/>
      <c r="EG32" s="121"/>
      <c r="EH32" s="121"/>
      <c r="EI32" s="121"/>
      <c r="EJ32" s="121"/>
      <c r="EK32" s="121"/>
      <c r="EL32" s="121"/>
      <c r="EM32" s="121"/>
      <c r="EN32" s="121"/>
      <c r="EO32" s="121"/>
      <c r="EP32" s="121"/>
      <c r="EQ32" s="121"/>
      <c r="ER32" s="121"/>
      <c r="ES32" s="121"/>
      <c r="ET32" s="121"/>
      <c r="EU32" s="121"/>
      <c r="EV32" s="121"/>
      <c r="EW32" s="121"/>
      <c r="EX32" s="121"/>
      <c r="EY32" s="121"/>
      <c r="EZ32" s="121"/>
      <c r="FA32" s="121"/>
      <c r="FB32" s="121"/>
      <c r="FC32" s="121"/>
      <c r="FD32" s="121"/>
      <c r="FE32" s="121"/>
      <c r="FF32" s="121"/>
      <c r="FG32" s="121"/>
      <c r="FH32" s="121"/>
      <c r="FI32" s="121"/>
      <c r="FJ32" s="121"/>
      <c r="FK32" s="121"/>
      <c r="FL32" s="121"/>
      <c r="FM32" s="121"/>
      <c r="FN32" s="121"/>
      <c r="FO32" s="121"/>
      <c r="FP32" s="121"/>
      <c r="FQ32" s="121"/>
      <c r="FR32" s="121"/>
      <c r="FS32" s="121"/>
      <c r="FT32" s="121"/>
      <c r="FU32" s="121"/>
      <c r="FV32" s="121"/>
      <c r="FW32" s="121"/>
      <c r="FX32" s="121"/>
      <c r="FY32" s="121"/>
      <c r="FZ32" s="121"/>
      <c r="GA32" s="121"/>
      <c r="GB32" s="121"/>
      <c r="GC32" s="121"/>
      <c r="GD32" s="121"/>
      <c r="GE32" s="121"/>
      <c r="GF32" s="121"/>
      <c r="GG32" s="121"/>
      <c r="GH32" s="121"/>
      <c r="GI32" s="121"/>
      <c r="GJ32" s="121"/>
      <c r="GK32" s="121"/>
      <c r="GL32" s="121"/>
      <c r="GM32" s="121"/>
      <c r="GN32" s="121"/>
      <c r="GO32" s="121"/>
      <c r="GP32" s="121"/>
      <c r="GQ32" s="121"/>
      <c r="GR32" s="121"/>
      <c r="GS32" s="121"/>
      <c r="GT32" s="121"/>
      <c r="GU32" s="121"/>
      <c r="GV32" s="121"/>
      <c r="GW32" s="121"/>
      <c r="GX32" s="121"/>
      <c r="GY32" s="121"/>
      <c r="GZ32" s="121"/>
      <c r="HA32" s="121"/>
      <c r="HB32" s="121"/>
      <c r="HC32" s="121"/>
      <c r="HD32" s="121"/>
      <c r="HE32" s="121"/>
      <c r="HF32" s="121"/>
      <c r="HG32" s="121"/>
      <c r="HH32" s="121"/>
      <c r="HI32" s="121"/>
      <c r="HJ32" s="121"/>
      <c r="HK32" s="121"/>
      <c r="HL32" s="121"/>
      <c r="HM32" s="121"/>
      <c r="HN32" s="121"/>
      <c r="HO32" s="121"/>
      <c r="HP32" s="121"/>
      <c r="HQ32" s="121"/>
      <c r="HR32" s="121"/>
      <c r="HS32" s="121"/>
      <c r="HT32" s="121"/>
      <c r="HU32" s="121"/>
      <c r="HV32" s="121"/>
      <c r="HW32" s="121"/>
      <c r="HX32" s="121"/>
      <c r="HY32" s="121"/>
      <c r="HZ32" s="121"/>
      <c r="IA32" s="121"/>
      <c r="IB32" s="121"/>
      <c r="IC32" s="121"/>
      <c r="ID32" s="121"/>
      <c r="IE32" s="121"/>
      <c r="IF32" s="121"/>
      <c r="IG32" s="121"/>
      <c r="IH32" s="121"/>
      <c r="II32" s="121"/>
      <c r="IJ32" s="121"/>
      <c r="IK32" s="121"/>
      <c r="IL32" s="121"/>
      <c r="IM32" s="121"/>
      <c r="IN32" s="121"/>
      <c r="IO32" s="121"/>
      <c r="IP32" s="121"/>
      <c r="IQ32" s="121"/>
      <c r="IR32" s="121"/>
      <c r="IS32" s="121"/>
      <c r="IT32" s="121"/>
      <c r="IU32" s="121"/>
      <c r="IV32" s="121"/>
      <c r="IW32" s="121"/>
      <c r="IX32" s="121"/>
      <c r="IY32" s="121"/>
      <c r="IZ32" s="121"/>
      <c r="JA32" s="121"/>
      <c r="JB32" s="121"/>
      <c r="JC32" s="121"/>
      <c r="JD32" s="121"/>
      <c r="JE32" s="121"/>
      <c r="JF32" s="121"/>
      <c r="JG32" s="121"/>
      <c r="JH32" s="121"/>
      <c r="JI32" s="121"/>
      <c r="JJ32" s="121"/>
      <c r="JK32" s="121"/>
      <c r="JL32" s="121"/>
      <c r="JM32" s="121"/>
      <c r="JN32" s="121"/>
      <c r="JO32" s="121"/>
      <c r="JP32" s="121"/>
      <c r="JQ32" s="121"/>
      <c r="JR32" s="121"/>
      <c r="JS32" s="121"/>
      <c r="JT32" s="121"/>
      <c r="JU32" s="121"/>
      <c r="JV32" s="121"/>
      <c r="JW32" s="121"/>
      <c r="JX32" s="121"/>
      <c r="JY32" s="121"/>
      <c r="JZ32" s="121"/>
      <c r="KA32" s="121"/>
      <c r="KB32" s="121"/>
      <c r="KC32" s="121"/>
      <c r="KD32" s="121"/>
      <c r="KE32" s="121"/>
      <c r="KF32" s="121"/>
      <c r="KG32" s="121"/>
      <c r="KH32" s="121"/>
      <c r="KI32" s="121"/>
      <c r="KJ32" s="121"/>
      <c r="KK32" s="121"/>
      <c r="KL32" s="121"/>
      <c r="KM32" s="121"/>
      <c r="KN32" s="121"/>
      <c r="KO32" s="121"/>
      <c r="KP32" s="121"/>
      <c r="KQ32" s="121"/>
      <c r="KR32" s="121"/>
      <c r="KS32" s="121"/>
      <c r="KT32" s="121"/>
      <c r="KU32" s="121"/>
      <c r="KV32" s="121"/>
      <c r="KW32" s="121"/>
      <c r="KX32" s="121"/>
      <c r="KY32" s="121"/>
      <c r="KZ32" s="121"/>
      <c r="LA32" s="121"/>
      <c r="LB32" s="121"/>
      <c r="LC32" s="121"/>
      <c r="LD32" s="121"/>
      <c r="LE32" s="121"/>
      <c r="LF32" s="121"/>
      <c r="LG32" s="121"/>
      <c r="LH32" s="121"/>
      <c r="LI32" s="121"/>
      <c r="LJ32" s="121"/>
      <c r="LK32" s="121"/>
      <c r="LL32" s="121"/>
      <c r="LM32" s="121"/>
      <c r="LN32" s="121"/>
      <c r="LO32" s="121"/>
      <c r="LP32" s="121"/>
      <c r="LQ32" s="121"/>
      <c r="LR32" s="121"/>
      <c r="LS32" s="121"/>
      <c r="LT32" s="121"/>
      <c r="LU32" s="121"/>
      <c r="LV32" s="121"/>
      <c r="LW32" s="121"/>
      <c r="LX32" s="121"/>
      <c r="LY32" s="121"/>
      <c r="LZ32" s="121"/>
      <c r="MA32" s="121"/>
      <c r="MB32" s="121"/>
      <c r="MC32" s="121"/>
      <c r="MD32" s="121"/>
      <c r="ME32" s="121"/>
      <c r="MF32" s="121"/>
      <c r="MG32" s="121"/>
      <c r="MH32" s="121"/>
      <c r="MI32" s="121"/>
      <c r="MJ32" s="121"/>
      <c r="MK32" s="121"/>
      <c r="ML32" s="121"/>
      <c r="MM32" s="121"/>
      <c r="MN32" s="121"/>
      <c r="MO32" s="121"/>
      <c r="MP32" s="121"/>
      <c r="MQ32" s="121"/>
      <c r="MR32" s="121"/>
      <c r="MS32" s="121"/>
      <c r="MT32" s="121"/>
      <c r="MU32" s="121"/>
      <c r="MV32" s="121"/>
      <c r="MW32" s="121"/>
      <c r="MX32" s="121"/>
      <c r="MY32" s="121"/>
      <c r="MZ32" s="121"/>
      <c r="NA32" s="121"/>
      <c r="NB32" s="121"/>
      <c r="NC32" s="121"/>
      <c r="ND32" s="121"/>
      <c r="NE32" s="121"/>
      <c r="NF32" s="121"/>
      <c r="NG32" s="121"/>
      <c r="NH32" s="121"/>
      <c r="NI32" s="121"/>
      <c r="NJ32" s="121"/>
      <c r="NK32" s="121"/>
      <c r="NL32" s="121"/>
      <c r="NM32" s="121"/>
      <c r="NN32" s="121"/>
      <c r="NO32" s="121"/>
      <c r="NP32" s="121"/>
      <c r="NQ32" s="121"/>
      <c r="NR32" s="121"/>
      <c r="NS32" s="121"/>
      <c r="NT32" s="121"/>
      <c r="NU32" s="121"/>
      <c r="NV32" s="121"/>
      <c r="NW32" s="121"/>
      <c r="NX32" s="121"/>
      <c r="NY32" s="121"/>
      <c r="NZ32" s="121"/>
      <c r="OA32" s="121"/>
      <c r="OB32" s="121"/>
      <c r="OC32" s="121"/>
      <c r="OD32" s="121"/>
      <c r="OE32" s="121"/>
      <c r="OF32" s="121"/>
      <c r="OG32" s="121"/>
      <c r="OH32" s="121"/>
      <c r="OI32" s="121"/>
      <c r="OJ32" s="121"/>
      <c r="OK32" s="121"/>
      <c r="OL32" s="121"/>
      <c r="OM32" s="121"/>
      <c r="ON32" s="121"/>
      <c r="OO32" s="121"/>
      <c r="OP32" s="121"/>
      <c r="OQ32" s="121"/>
      <c r="OR32" s="121"/>
      <c r="OS32" s="121"/>
      <c r="OT32" s="121"/>
      <c r="OU32" s="121"/>
      <c r="OV32" s="121"/>
      <c r="OW32" s="121"/>
      <c r="OX32" s="121"/>
      <c r="OY32" s="121"/>
      <c r="OZ32" s="121"/>
      <c r="PA32" s="121"/>
      <c r="PB32" s="121"/>
      <c r="PC32" s="121"/>
      <c r="PD32" s="121"/>
      <c r="PE32" s="121"/>
      <c r="PF32" s="121"/>
      <c r="PG32" s="121"/>
      <c r="PH32" s="121"/>
      <c r="PI32" s="121"/>
      <c r="PJ32" s="121"/>
      <c r="PK32" s="121"/>
      <c r="PL32" s="121"/>
      <c r="PM32" s="121"/>
      <c r="PN32" s="121"/>
      <c r="PO32" s="121"/>
      <c r="PP32" s="121"/>
      <c r="PQ32" s="121"/>
      <c r="PR32" s="121"/>
      <c r="PS32" s="121"/>
      <c r="PT32" s="121"/>
      <c r="PU32" s="121"/>
      <c r="PV32" s="121"/>
      <c r="PW32" s="121"/>
      <c r="PX32" s="121"/>
      <c r="PY32" s="121"/>
      <c r="PZ32" s="121"/>
      <c r="QA32" s="121"/>
      <c r="QB32" s="121"/>
      <c r="QC32" s="121"/>
      <c r="QD32" s="121"/>
      <c r="QE32" s="121"/>
      <c r="QF32" s="121"/>
      <c r="QG32" s="121"/>
      <c r="QH32" s="121"/>
      <c r="QI32" s="121"/>
      <c r="QJ32" s="121"/>
      <c r="QK32" s="121"/>
      <c r="QL32" s="121"/>
      <c r="QM32" s="121"/>
      <c r="QN32" s="121"/>
      <c r="QO32" s="121"/>
      <c r="QP32" s="121"/>
      <c r="QQ32" s="121"/>
      <c r="QR32" s="121"/>
      <c r="QS32" s="121"/>
      <c r="QT32" s="121"/>
      <c r="QU32" s="121"/>
      <c r="QV32" s="121"/>
      <c r="QW32" s="121"/>
      <c r="QX32" s="121"/>
      <c r="QY32" s="121"/>
      <c r="QZ32" s="121"/>
      <c r="RA32" s="121"/>
      <c r="RB32" s="121"/>
      <c r="RC32" s="121"/>
      <c r="RD32" s="121"/>
      <c r="RE32" s="121"/>
      <c r="RF32" s="121"/>
      <c r="RG32" s="121"/>
      <c r="RH32" s="121"/>
      <c r="RI32" s="121"/>
      <c r="RJ32" s="121"/>
      <c r="RK32" s="121"/>
      <c r="RL32" s="121"/>
      <c r="RM32" s="121"/>
      <c r="RN32" s="121"/>
      <c r="RO32" s="121"/>
      <c r="RP32" s="121"/>
      <c r="RQ32" s="121"/>
      <c r="RR32" s="121"/>
      <c r="RS32" s="121"/>
      <c r="RT32" s="121"/>
      <c r="RU32" s="121"/>
      <c r="RV32" s="121"/>
      <c r="RW32" s="121"/>
      <c r="RX32" s="121"/>
      <c r="RY32" s="121"/>
      <c r="RZ32" s="121"/>
      <c r="SA32" s="121"/>
      <c r="SB32" s="121"/>
      <c r="SC32" s="121"/>
      <c r="SD32" s="121"/>
      <c r="SE32" s="121"/>
      <c r="SF32" s="121"/>
      <c r="SG32" s="121"/>
      <c r="SH32" s="121"/>
      <c r="SI32" s="121"/>
      <c r="SJ32" s="121"/>
      <c r="SK32" s="121"/>
      <c r="SL32" s="121"/>
      <c r="SM32" s="121"/>
      <c r="SN32" s="121"/>
      <c r="SO32" s="121"/>
      <c r="SP32" s="121"/>
      <c r="SQ32" s="121"/>
      <c r="SR32" s="121"/>
      <c r="SS32" s="121"/>
      <c r="ST32" s="121"/>
      <c r="SU32" s="121"/>
      <c r="SV32" s="121"/>
      <c r="SW32" s="121"/>
      <c r="SX32" s="121"/>
      <c r="SY32" s="121"/>
      <c r="SZ32" s="121"/>
      <c r="TA32" s="121"/>
      <c r="TB32" s="121"/>
      <c r="TC32" s="121"/>
      <c r="TD32" s="121"/>
      <c r="TE32" s="121"/>
      <c r="TF32" s="121"/>
      <c r="TG32" s="121"/>
      <c r="TH32" s="121"/>
      <c r="TI32" s="121"/>
      <c r="TJ32" s="121"/>
      <c r="TK32" s="121"/>
      <c r="TL32" s="121"/>
      <c r="TM32" s="121"/>
      <c r="TN32" s="121"/>
      <c r="TO32" s="121"/>
      <c r="TP32" s="121"/>
      <c r="TQ32" s="121"/>
      <c r="TR32" s="121"/>
      <c r="TS32" s="121"/>
      <c r="TT32" s="121"/>
      <c r="TU32" s="121"/>
      <c r="TV32" s="121"/>
      <c r="TW32" s="121"/>
      <c r="TX32" s="121"/>
      <c r="TY32" s="121"/>
      <c r="TZ32" s="121"/>
      <c r="UA32" s="121"/>
      <c r="UB32" s="121"/>
      <c r="UC32" s="121"/>
      <c r="UD32" s="121"/>
      <c r="UE32" s="121"/>
      <c r="UF32" s="121"/>
      <c r="UG32" s="121"/>
      <c r="UH32" s="121"/>
      <c r="UI32" s="121"/>
      <c r="UJ32" s="121"/>
      <c r="UK32" s="121"/>
      <c r="UL32" s="121"/>
      <c r="UM32" s="121"/>
      <c r="UN32" s="121"/>
      <c r="UO32" s="121"/>
      <c r="UP32" s="121"/>
      <c r="UQ32" s="121"/>
      <c r="UR32" s="121"/>
      <c r="US32" s="121"/>
      <c r="UT32" s="121"/>
      <c r="UU32" s="121"/>
      <c r="UV32" s="121"/>
      <c r="UW32" s="121"/>
      <c r="UX32" s="121"/>
      <c r="UY32" s="121"/>
      <c r="UZ32" s="121"/>
      <c r="VA32" s="121"/>
      <c r="VB32" s="121"/>
      <c r="VC32" s="121"/>
      <c r="VD32" s="121"/>
      <c r="VE32" s="121"/>
      <c r="VF32" s="121"/>
      <c r="VG32" s="121"/>
      <c r="VH32" s="121"/>
      <c r="VI32" s="121"/>
      <c r="VJ32" s="121"/>
      <c r="VK32" s="121"/>
      <c r="VL32" s="121"/>
      <c r="VM32" s="121"/>
      <c r="VN32" s="121"/>
      <c r="VO32" s="121"/>
      <c r="VP32" s="121"/>
      <c r="VQ32" s="121"/>
      <c r="VR32" s="121"/>
      <c r="VS32" s="121"/>
      <c r="VT32" s="121"/>
      <c r="VU32" s="121"/>
      <c r="VV32" s="121"/>
      <c r="VW32" s="121"/>
      <c r="VX32" s="121"/>
      <c r="VY32" s="121"/>
      <c r="VZ32" s="121"/>
      <c r="WA32" s="121"/>
      <c r="WB32" s="121"/>
      <c r="WC32" s="121"/>
      <c r="WD32" s="121"/>
      <c r="WE32" s="121"/>
      <c r="WF32" s="121"/>
      <c r="WG32" s="121"/>
      <c r="WH32" s="121"/>
      <c r="WI32" s="121"/>
      <c r="WJ32" s="121"/>
      <c r="WK32" s="121"/>
      <c r="WL32" s="121"/>
      <c r="WM32" s="121"/>
      <c r="WN32" s="121"/>
      <c r="WO32" s="121"/>
      <c r="WP32" s="121"/>
      <c r="WQ32" s="121"/>
      <c r="WR32" s="121"/>
      <c r="WS32" s="121"/>
      <c r="WT32" s="121"/>
      <c r="WU32" s="121"/>
      <c r="WV32" s="121"/>
      <c r="WW32" s="121"/>
      <c r="WX32" s="121"/>
      <c r="WY32" s="121"/>
      <c r="WZ32" s="121"/>
      <c r="XA32" s="121"/>
      <c r="XB32" s="121"/>
      <c r="XC32" s="121"/>
      <c r="XD32" s="121"/>
      <c r="XE32" s="121"/>
      <c r="XF32" s="121"/>
      <c r="XG32" s="121"/>
      <c r="XH32" s="121"/>
      <c r="XI32" s="121"/>
      <c r="XJ32" s="121"/>
      <c r="XK32" s="121"/>
      <c r="XL32" s="121"/>
      <c r="XM32" s="121"/>
      <c r="XN32" s="121"/>
      <c r="XO32" s="121"/>
      <c r="XP32" s="121"/>
      <c r="XQ32" s="121"/>
      <c r="XR32" s="121"/>
      <c r="XS32" s="121"/>
      <c r="XT32" s="121"/>
      <c r="XU32" s="121"/>
      <c r="XV32" s="121"/>
      <c r="XW32" s="121"/>
      <c r="XX32" s="121"/>
      <c r="XY32" s="121"/>
      <c r="XZ32" s="121"/>
      <c r="YA32" s="121"/>
      <c r="YB32" s="121"/>
      <c r="YC32" s="121"/>
      <c r="YD32" s="121"/>
      <c r="YE32" s="121"/>
      <c r="YF32" s="121"/>
      <c r="YG32" s="121"/>
      <c r="YH32" s="121"/>
      <c r="YI32" s="121"/>
      <c r="YJ32" s="121"/>
      <c r="YK32" s="121"/>
      <c r="YL32" s="121"/>
      <c r="YM32" s="121"/>
      <c r="YN32" s="121"/>
      <c r="YO32" s="121"/>
      <c r="YP32" s="121"/>
      <c r="YQ32" s="121"/>
      <c r="YR32" s="121"/>
      <c r="YS32" s="121"/>
      <c r="YT32" s="121"/>
      <c r="YU32" s="121"/>
      <c r="YV32" s="121"/>
      <c r="YW32" s="121"/>
      <c r="YX32" s="121"/>
      <c r="YY32" s="121"/>
      <c r="YZ32" s="121"/>
      <c r="ZA32" s="121"/>
      <c r="ZB32" s="121"/>
      <c r="ZC32" s="121"/>
      <c r="ZD32" s="121"/>
      <c r="ZE32" s="121"/>
      <c r="ZF32" s="121"/>
      <c r="ZG32" s="121"/>
      <c r="ZH32" s="121"/>
      <c r="ZI32" s="121"/>
      <c r="ZJ32" s="121"/>
      <c r="ZK32" s="121"/>
      <c r="ZL32" s="121"/>
      <c r="ZM32" s="121"/>
      <c r="ZN32" s="121"/>
      <c r="ZO32" s="121"/>
      <c r="ZP32" s="121"/>
      <c r="ZQ32" s="121"/>
      <c r="ZR32" s="121"/>
      <c r="ZS32" s="121"/>
      <c r="ZT32" s="121"/>
      <c r="ZU32" s="121"/>
      <c r="ZV32" s="121"/>
      <c r="ZW32" s="121"/>
      <c r="ZX32" s="121"/>
      <c r="ZY32" s="121"/>
      <c r="ZZ32" s="121"/>
      <c r="AAA32" s="121"/>
      <c r="AAB32" s="121"/>
      <c r="AAC32" s="121"/>
      <c r="AAD32" s="121"/>
      <c r="AAE32" s="121"/>
      <c r="AAF32" s="121"/>
      <c r="AAG32" s="121"/>
      <c r="AAH32" s="121"/>
      <c r="AAI32" s="121"/>
      <c r="AAJ32" s="121"/>
      <c r="AAK32" s="121"/>
      <c r="AAL32" s="121"/>
      <c r="AAM32" s="121"/>
      <c r="AAN32" s="121"/>
      <c r="AAO32" s="121"/>
      <c r="AAP32" s="121"/>
      <c r="AAQ32" s="121"/>
      <c r="AAR32" s="121"/>
      <c r="AAS32" s="121"/>
      <c r="AAT32" s="121"/>
      <c r="AAU32" s="121"/>
      <c r="AAV32" s="121"/>
      <c r="AAW32" s="121"/>
      <c r="AAX32" s="121"/>
      <c r="AAY32" s="121"/>
      <c r="AAZ32" s="121"/>
      <c r="ABA32" s="121"/>
      <c r="ABB32" s="121"/>
      <c r="ABC32" s="121"/>
      <c r="ABD32" s="121"/>
      <c r="ABE32" s="121"/>
      <c r="ABF32" s="121"/>
      <c r="ABG32" s="121"/>
      <c r="ABH32" s="121"/>
      <c r="ABI32" s="121"/>
      <c r="ABJ32" s="121"/>
      <c r="ABK32" s="121"/>
      <c r="ABL32" s="121"/>
      <c r="ABM32" s="121"/>
      <c r="ABN32" s="121"/>
      <c r="ABO32" s="121"/>
      <c r="ABP32" s="121"/>
      <c r="ABQ32" s="121"/>
      <c r="ABR32" s="121"/>
      <c r="ABS32" s="121"/>
      <c r="ABT32" s="121"/>
      <c r="ABU32" s="121"/>
      <c r="ABV32" s="121"/>
      <c r="ABW32" s="121"/>
      <c r="ABX32" s="121"/>
      <c r="ABY32" s="121"/>
      <c r="ABZ32" s="121"/>
      <c r="ACA32" s="121"/>
      <c r="ACB32" s="121"/>
      <c r="ACC32" s="121"/>
      <c r="ACD32" s="121"/>
      <c r="ACE32" s="121"/>
      <c r="ACF32" s="121"/>
      <c r="ACG32" s="121"/>
      <c r="ACH32" s="121"/>
      <c r="ACI32" s="121"/>
      <c r="ACJ32" s="121"/>
      <c r="ACK32" s="121"/>
      <c r="ACL32" s="121"/>
      <c r="ACM32" s="121"/>
      <c r="ACN32" s="121"/>
      <c r="ACO32" s="121"/>
      <c r="ACP32" s="121"/>
      <c r="ACQ32" s="121"/>
      <c r="ACR32" s="121"/>
      <c r="ACS32" s="121"/>
      <c r="ACT32" s="121"/>
      <c r="ACU32" s="121"/>
      <c r="ACV32" s="121"/>
      <c r="ACW32" s="121"/>
      <c r="ACX32" s="121"/>
      <c r="ACY32" s="121"/>
      <c r="ACZ32" s="121"/>
      <c r="ADA32" s="121"/>
      <c r="ADB32" s="121"/>
      <c r="ADC32" s="121"/>
      <c r="ADD32" s="121"/>
      <c r="ADE32" s="121"/>
      <c r="ADF32" s="121"/>
      <c r="ADG32" s="121"/>
      <c r="ADH32" s="121"/>
      <c r="ADI32" s="121"/>
      <c r="ADJ32" s="121"/>
      <c r="ADK32" s="121"/>
      <c r="ADL32" s="121"/>
      <c r="ADM32" s="121"/>
      <c r="ADN32" s="121"/>
      <c r="ADO32" s="121"/>
      <c r="ADP32" s="121"/>
      <c r="ADQ32" s="121"/>
      <c r="ADR32" s="121"/>
      <c r="ADS32" s="121"/>
      <c r="ADT32" s="121"/>
      <c r="ADU32" s="121"/>
      <c r="ADV32" s="121"/>
      <c r="ADW32" s="121"/>
      <c r="ADX32" s="121"/>
      <c r="ADY32" s="121"/>
      <c r="ADZ32" s="121"/>
      <c r="AEA32" s="121"/>
      <c r="AEB32" s="121"/>
      <c r="AEC32" s="121"/>
      <c r="AED32" s="121"/>
      <c r="AEE32" s="121"/>
      <c r="AEF32" s="121"/>
      <c r="AEG32" s="121"/>
      <c r="AEH32" s="121"/>
      <c r="AEI32" s="121"/>
      <c r="AEJ32" s="121"/>
      <c r="AEK32" s="121"/>
      <c r="AEL32" s="121"/>
      <c r="AEM32" s="121"/>
      <c r="AEN32" s="121"/>
      <c r="AEO32" s="121"/>
      <c r="AEP32" s="121"/>
      <c r="AEQ32" s="121"/>
      <c r="AER32" s="121"/>
      <c r="AES32" s="121"/>
      <c r="AET32" s="121"/>
      <c r="AEU32" s="121"/>
      <c r="AEV32" s="121"/>
      <c r="AEW32" s="121"/>
      <c r="AEX32" s="121"/>
      <c r="AEY32" s="121"/>
      <c r="AEZ32" s="121"/>
      <c r="AFA32" s="121"/>
      <c r="AFB32" s="121"/>
      <c r="AFC32" s="121"/>
      <c r="AFD32" s="121"/>
      <c r="AFE32" s="121"/>
      <c r="AFF32" s="121"/>
      <c r="AFG32" s="121"/>
      <c r="AFH32" s="121"/>
      <c r="AFI32" s="121"/>
      <c r="AFJ32" s="121"/>
      <c r="AFK32" s="121"/>
      <c r="AFL32" s="121"/>
      <c r="AFM32" s="121"/>
      <c r="AFN32" s="121"/>
      <c r="AFO32" s="121"/>
      <c r="AFP32" s="121"/>
      <c r="AFQ32" s="121"/>
      <c r="AFR32" s="121"/>
      <c r="AFS32" s="121"/>
      <c r="AFT32" s="121"/>
      <c r="AFU32" s="121"/>
      <c r="AFV32" s="121"/>
      <c r="AFW32" s="121"/>
      <c r="AFX32" s="121"/>
      <c r="AFY32" s="121"/>
      <c r="AFZ32" s="121"/>
      <c r="AGA32" s="121"/>
      <c r="AGB32" s="121"/>
      <c r="AGC32" s="121"/>
      <c r="AGD32" s="121"/>
      <c r="AGE32" s="121"/>
      <c r="AGF32" s="121"/>
      <c r="AGG32" s="121"/>
      <c r="AGH32" s="121"/>
      <c r="AGI32" s="121"/>
      <c r="AGJ32" s="121"/>
      <c r="AGK32" s="121"/>
      <c r="AGL32" s="121"/>
      <c r="AGM32" s="121"/>
      <c r="AGN32" s="121"/>
      <c r="AGO32" s="121"/>
      <c r="AGP32" s="121"/>
      <c r="AGQ32" s="121"/>
      <c r="AGR32" s="121"/>
      <c r="AGS32" s="121"/>
      <c r="AGT32" s="121"/>
      <c r="AGU32" s="121"/>
      <c r="AGV32" s="121"/>
      <c r="AGW32" s="121"/>
      <c r="AGX32" s="121"/>
      <c r="AGY32" s="121"/>
      <c r="AGZ32" s="121"/>
      <c r="AHA32" s="121"/>
      <c r="AHB32" s="121"/>
      <c r="AHC32" s="121"/>
      <c r="AHD32" s="121"/>
      <c r="AHE32" s="121"/>
      <c r="AHF32" s="121"/>
      <c r="AHG32" s="121"/>
      <c r="AHH32" s="121"/>
      <c r="AHI32" s="121"/>
      <c r="AHJ32" s="121"/>
      <c r="AHK32" s="121"/>
      <c r="AHL32" s="121"/>
      <c r="AHM32" s="121"/>
      <c r="AHN32" s="121"/>
      <c r="AHO32" s="121"/>
      <c r="AHP32" s="121"/>
      <c r="AHQ32" s="121"/>
      <c r="AHR32" s="121"/>
      <c r="AHS32" s="121"/>
      <c r="AHT32" s="121"/>
      <c r="AHU32" s="121"/>
      <c r="AHV32" s="121"/>
      <c r="AHW32" s="121"/>
      <c r="AHX32" s="121"/>
      <c r="AHY32" s="121"/>
      <c r="AHZ32" s="121"/>
      <c r="AIA32" s="121"/>
      <c r="AIB32" s="121"/>
      <c r="AIC32" s="121"/>
      <c r="AID32" s="121"/>
      <c r="AIE32" s="121"/>
      <c r="AIF32" s="121"/>
      <c r="AIG32" s="121"/>
      <c r="AIH32" s="121"/>
      <c r="AII32" s="121"/>
      <c r="AIJ32" s="121"/>
      <c r="AIK32" s="121"/>
      <c r="AIL32" s="121"/>
      <c r="AIM32" s="121"/>
      <c r="AIN32" s="121"/>
      <c r="AIO32" s="121"/>
      <c r="AIP32" s="121"/>
      <c r="AIQ32" s="121"/>
      <c r="AIR32" s="121"/>
      <c r="AIS32" s="121"/>
      <c r="AIT32" s="121"/>
      <c r="AIU32" s="121"/>
      <c r="AIV32" s="121"/>
      <c r="AIW32" s="121"/>
      <c r="AIX32" s="121"/>
      <c r="AIY32" s="121"/>
      <c r="AIZ32" s="121"/>
      <c r="AJA32" s="121"/>
      <c r="AJB32" s="121"/>
      <c r="AJC32" s="121"/>
      <c r="AJD32" s="121"/>
      <c r="AJE32" s="121"/>
      <c r="AJF32" s="121"/>
      <c r="AJG32" s="121"/>
      <c r="AJH32" s="121"/>
      <c r="AJI32" s="121"/>
      <c r="AJJ32" s="121"/>
      <c r="AJK32" s="121"/>
      <c r="AJL32" s="121"/>
      <c r="AJM32" s="121"/>
      <c r="AJN32" s="121"/>
      <c r="AJO32" s="121"/>
      <c r="AJP32" s="121"/>
      <c r="AJQ32" s="121"/>
      <c r="AJR32" s="121"/>
      <c r="AJS32" s="121"/>
      <c r="AJT32" s="121"/>
      <c r="AJU32" s="121"/>
      <c r="AJV32" s="121"/>
      <c r="AJW32" s="121"/>
      <c r="AJX32" s="121"/>
      <c r="AJY32" s="121"/>
      <c r="AJZ32" s="121"/>
      <c r="AKA32" s="121"/>
      <c r="AKB32" s="121"/>
      <c r="AKC32" s="121"/>
      <c r="AKD32" s="121"/>
      <c r="AKE32" s="121"/>
      <c r="AKF32" s="121"/>
      <c r="AKG32" s="121"/>
      <c r="AKH32" s="121"/>
      <c r="AKI32" s="121"/>
      <c r="AKJ32" s="121"/>
      <c r="AKK32" s="121"/>
      <c r="AKL32" s="121"/>
      <c r="AKM32" s="121"/>
      <c r="AKN32" s="121"/>
      <c r="AKO32" s="121"/>
      <c r="AKP32" s="121"/>
      <c r="AKQ32" s="121"/>
      <c r="AKR32" s="121"/>
      <c r="AKS32" s="121"/>
      <c r="AKT32" s="121"/>
      <c r="AKU32" s="121"/>
      <c r="AKV32" s="121"/>
      <c r="AKW32" s="121"/>
      <c r="AKX32" s="121"/>
      <c r="AKY32" s="121"/>
      <c r="AKZ32" s="121"/>
      <c r="ALA32" s="121"/>
      <c r="ALB32" s="121"/>
      <c r="ALC32" s="121"/>
      <c r="ALD32" s="121"/>
      <c r="ALE32" s="121"/>
      <c r="ALF32" s="121"/>
      <c r="ALG32" s="121"/>
      <c r="ALH32" s="121"/>
      <c r="ALI32" s="121"/>
      <c r="ALJ32" s="121"/>
      <c r="ALK32" s="121"/>
      <c r="ALL32" s="121"/>
      <c r="ALM32" s="121"/>
      <c r="ALN32" s="121"/>
      <c r="ALO32" s="121"/>
      <c r="ALP32" s="121"/>
      <c r="ALQ32" s="121"/>
      <c r="ALR32" s="121"/>
      <c r="ALS32" s="121"/>
      <c r="ALT32" s="121"/>
      <c r="ALU32" s="121"/>
      <c r="ALV32" s="121"/>
      <c r="ALW32" s="121"/>
      <c r="ALX32" s="121"/>
      <c r="ALY32" s="121"/>
      <c r="ALZ32" s="121"/>
      <c r="AMA32" s="121"/>
      <c r="AMB32" s="121"/>
      <c r="AMC32" s="121"/>
      <c r="AMD32" s="121"/>
      <c r="AME32" s="121"/>
      <c r="AMF32" s="121"/>
      <c r="AMG32" s="121"/>
      <c r="AMH32" s="121"/>
      <c r="AMI32" s="121"/>
      <c r="AMJ32" s="121"/>
      <c r="AMK32" s="121"/>
      <c r="AML32" s="121"/>
      <c r="AMM32" s="121"/>
      <c r="AMN32" s="121"/>
      <c r="AMO32" s="121"/>
      <c r="AMP32" s="121"/>
      <c r="AMQ32" s="121"/>
      <c r="AMR32" s="121"/>
      <c r="AMS32" s="121"/>
      <c r="AMT32" s="121"/>
      <c r="AMU32" s="121"/>
      <c r="AMV32" s="121"/>
      <c r="AMW32" s="121"/>
      <c r="AMX32" s="121"/>
      <c r="AMY32" s="121"/>
      <c r="AMZ32" s="121"/>
      <c r="ANA32" s="121"/>
      <c r="ANB32" s="121"/>
      <c r="ANC32" s="121"/>
      <c r="AND32" s="121"/>
      <c r="ANE32" s="121"/>
      <c r="ANF32" s="121"/>
      <c r="ANG32" s="121"/>
      <c r="ANH32" s="121"/>
      <c r="ANI32" s="121"/>
      <c r="ANJ32" s="121"/>
      <c r="ANK32" s="121"/>
      <c r="ANL32" s="121"/>
      <c r="ANM32" s="121"/>
      <c r="ANN32" s="121"/>
      <c r="ANO32" s="121"/>
      <c r="ANP32" s="121"/>
      <c r="ANQ32" s="121"/>
      <c r="ANR32" s="121"/>
      <c r="ANS32" s="121"/>
      <c r="ANT32" s="121"/>
      <c r="ANU32" s="121"/>
      <c r="ANV32" s="121"/>
      <c r="ANW32" s="121"/>
      <c r="ANX32" s="121"/>
      <c r="ANY32" s="121"/>
      <c r="ANZ32" s="121"/>
      <c r="AOA32" s="121"/>
      <c r="AOB32" s="121"/>
      <c r="AOC32" s="121"/>
      <c r="AOD32" s="121"/>
      <c r="AOE32" s="121"/>
      <c r="AOF32" s="121"/>
      <c r="AOG32" s="121"/>
      <c r="AOH32" s="121"/>
      <c r="AOI32" s="121"/>
      <c r="AOJ32" s="121"/>
      <c r="AOK32" s="121"/>
      <c r="AOL32" s="121"/>
      <c r="AOM32" s="121"/>
      <c r="AON32" s="121"/>
      <c r="AOO32" s="121"/>
      <c r="AOP32" s="121"/>
      <c r="AOQ32" s="121"/>
      <c r="AOR32" s="121"/>
      <c r="AOS32" s="121"/>
      <c r="AOT32" s="121"/>
      <c r="AOU32" s="121"/>
      <c r="AOV32" s="121"/>
      <c r="AOW32" s="121"/>
      <c r="AOX32" s="121"/>
      <c r="AOY32" s="121"/>
      <c r="AOZ32" s="121"/>
      <c r="APA32" s="121"/>
      <c r="APB32" s="121"/>
      <c r="APC32" s="121"/>
      <c r="APD32" s="121"/>
      <c r="APE32" s="121"/>
      <c r="APF32" s="121"/>
      <c r="APG32" s="121"/>
      <c r="APH32" s="121"/>
      <c r="API32" s="121"/>
      <c r="APJ32" s="121"/>
      <c r="APK32" s="121"/>
      <c r="APL32" s="121"/>
      <c r="APM32" s="121"/>
      <c r="APN32" s="121"/>
      <c r="APO32" s="121"/>
      <c r="APP32" s="121"/>
      <c r="APQ32" s="121"/>
      <c r="APR32" s="121"/>
      <c r="APS32" s="121"/>
      <c r="APT32" s="121"/>
      <c r="APU32" s="121"/>
      <c r="APV32" s="121"/>
      <c r="APW32" s="121"/>
      <c r="APX32" s="121"/>
      <c r="APY32" s="121"/>
      <c r="APZ32" s="121"/>
      <c r="AQA32" s="121"/>
      <c r="AQB32" s="121"/>
      <c r="AQC32" s="121"/>
      <c r="AQD32" s="121"/>
      <c r="AQE32" s="121"/>
      <c r="AQF32" s="121"/>
      <c r="AQG32" s="121"/>
      <c r="AQH32" s="121"/>
      <c r="AQI32" s="121"/>
      <c r="AQJ32" s="121"/>
      <c r="AQK32" s="121"/>
      <c r="AQL32" s="121"/>
      <c r="AQM32" s="121"/>
      <c r="AQN32" s="121"/>
      <c r="AQO32" s="121"/>
      <c r="AQP32" s="121"/>
      <c r="AQQ32" s="121"/>
      <c r="AQR32" s="121"/>
      <c r="AQS32" s="121"/>
      <c r="AQT32" s="121"/>
      <c r="AQU32" s="121"/>
      <c r="AQV32" s="121"/>
      <c r="AQW32" s="121"/>
      <c r="AQX32" s="121"/>
      <c r="AQY32" s="121"/>
      <c r="AQZ32" s="121"/>
      <c r="ARA32" s="121"/>
      <c r="ARB32" s="121"/>
      <c r="ARC32" s="121"/>
      <c r="ARD32" s="121"/>
      <c r="ARE32" s="121"/>
      <c r="ARF32" s="121"/>
      <c r="ARG32" s="121"/>
      <c r="ARH32" s="121"/>
      <c r="ARI32" s="121"/>
      <c r="ARJ32" s="121"/>
      <c r="ARK32" s="121"/>
      <c r="ARL32" s="121"/>
      <c r="ARM32" s="121"/>
      <c r="ARN32" s="121"/>
      <c r="ARO32" s="121"/>
      <c r="ARP32" s="121"/>
      <c r="ARQ32" s="121"/>
      <c r="ARR32" s="121"/>
      <c r="ARS32" s="121"/>
      <c r="ART32" s="121"/>
      <c r="ARU32" s="121"/>
      <c r="ARV32" s="121"/>
      <c r="ARW32" s="121"/>
      <c r="ARX32" s="121"/>
      <c r="ARY32" s="121"/>
      <c r="ARZ32" s="121"/>
      <c r="ASA32" s="121"/>
      <c r="ASB32" s="121"/>
      <c r="ASC32" s="121"/>
      <c r="ASD32" s="121"/>
      <c r="ASE32" s="121"/>
      <c r="ASF32" s="121"/>
      <c r="ASG32" s="121"/>
      <c r="ASH32" s="121"/>
      <c r="ASI32" s="121"/>
      <c r="ASJ32" s="121"/>
      <c r="ASK32" s="121"/>
      <c r="ASL32" s="121"/>
      <c r="ASM32" s="121"/>
      <c r="ASN32" s="121"/>
      <c r="ASO32" s="121"/>
      <c r="ASP32" s="121"/>
      <c r="ASQ32" s="121"/>
      <c r="ASR32" s="121"/>
      <c r="ASS32" s="121"/>
      <c r="AST32" s="121"/>
      <c r="ASU32" s="121"/>
      <c r="ASV32" s="121"/>
      <c r="ASW32" s="121"/>
      <c r="ASX32" s="121"/>
      <c r="ASY32" s="121"/>
      <c r="ASZ32" s="121"/>
      <c r="ATA32" s="121"/>
      <c r="ATB32" s="121"/>
      <c r="ATC32" s="121"/>
      <c r="ATD32" s="121"/>
      <c r="ATE32" s="121"/>
      <c r="ATF32" s="121"/>
      <c r="ATG32" s="121"/>
      <c r="ATH32" s="121"/>
      <c r="ATI32" s="121"/>
      <c r="ATJ32" s="121"/>
      <c r="ATK32" s="121"/>
      <c r="ATL32" s="121"/>
      <c r="ATM32" s="121"/>
      <c r="ATN32" s="121"/>
      <c r="ATO32" s="121"/>
      <c r="ATP32" s="121"/>
      <c r="ATQ32" s="121"/>
      <c r="ATR32" s="121"/>
      <c r="ATS32" s="121"/>
      <c r="ATT32" s="121"/>
      <c r="ATU32" s="121"/>
      <c r="ATV32" s="121"/>
      <c r="ATW32" s="121"/>
      <c r="ATX32" s="121"/>
      <c r="ATY32" s="121"/>
      <c r="ATZ32" s="121"/>
      <c r="AUA32" s="121"/>
      <c r="AUB32" s="121"/>
      <c r="AUC32" s="121"/>
      <c r="AUD32" s="121"/>
      <c r="AUE32" s="121"/>
      <c r="AUF32" s="121"/>
      <c r="AUG32" s="121"/>
      <c r="AUH32" s="121"/>
      <c r="AUI32" s="121"/>
      <c r="AUJ32" s="121"/>
      <c r="AUK32" s="121"/>
      <c r="AUL32" s="121"/>
      <c r="AUM32" s="121"/>
      <c r="AUN32" s="121"/>
      <c r="AUO32" s="121"/>
      <c r="AUP32" s="121"/>
      <c r="AUQ32" s="121"/>
      <c r="AUR32" s="121"/>
      <c r="AUS32" s="121"/>
      <c r="AUT32" s="121"/>
      <c r="AUU32" s="121"/>
      <c r="AUV32" s="121"/>
      <c r="AUW32" s="121"/>
      <c r="AUX32" s="121"/>
      <c r="AUY32" s="121"/>
      <c r="AUZ32" s="121"/>
      <c r="AVA32" s="121"/>
      <c r="AVB32" s="121"/>
      <c r="AVC32" s="121"/>
      <c r="AVD32" s="121"/>
      <c r="AVE32" s="121"/>
      <c r="AVF32" s="121"/>
      <c r="AVG32" s="121"/>
      <c r="AVH32" s="121"/>
      <c r="AVI32" s="121"/>
      <c r="AVJ32" s="121"/>
      <c r="AVK32" s="121"/>
      <c r="AVL32" s="121"/>
      <c r="AVM32" s="121"/>
      <c r="AVN32" s="121"/>
      <c r="AVO32" s="121"/>
      <c r="AVP32" s="121"/>
      <c r="AVQ32" s="121"/>
      <c r="AVR32" s="121"/>
      <c r="AVS32" s="121"/>
      <c r="AVT32" s="121"/>
      <c r="AVU32" s="121"/>
      <c r="AVV32" s="121"/>
      <c r="AVW32" s="121"/>
      <c r="AVX32" s="121"/>
      <c r="AVY32" s="121"/>
      <c r="AVZ32" s="121"/>
      <c r="AWA32" s="121"/>
      <c r="AWB32" s="121"/>
      <c r="AWC32" s="121"/>
      <c r="AWD32" s="121"/>
      <c r="AWE32" s="121"/>
      <c r="AWF32" s="121"/>
      <c r="AWG32" s="121"/>
      <c r="AWH32" s="121"/>
      <c r="AWI32" s="121"/>
      <c r="AWJ32" s="121"/>
      <c r="AWK32" s="121"/>
      <c r="AWL32" s="121"/>
      <c r="AWM32" s="121"/>
      <c r="AWN32" s="121"/>
      <c r="AWO32" s="121"/>
      <c r="AWP32" s="121"/>
      <c r="AWQ32" s="121"/>
      <c r="AWR32" s="121"/>
      <c r="AWS32" s="121"/>
      <c r="AWT32" s="121"/>
      <c r="AWU32" s="121"/>
      <c r="AWV32" s="121"/>
      <c r="AWW32" s="121"/>
      <c r="AWX32" s="121"/>
      <c r="AWY32" s="121"/>
      <c r="AWZ32" s="121"/>
      <c r="AXA32" s="121"/>
      <c r="AXB32" s="121"/>
      <c r="AXC32" s="121"/>
      <c r="AXD32" s="121"/>
      <c r="AXE32" s="121"/>
      <c r="AXF32" s="121"/>
      <c r="AXG32" s="121"/>
      <c r="AXH32" s="121"/>
      <c r="AXI32" s="121"/>
      <c r="AXJ32" s="121"/>
      <c r="AXK32" s="121"/>
      <c r="AXL32" s="121"/>
      <c r="AXM32" s="121"/>
      <c r="AXN32" s="121"/>
      <c r="AXO32" s="121"/>
      <c r="AXP32" s="121"/>
      <c r="AXQ32" s="121"/>
      <c r="AXR32" s="121"/>
      <c r="AXS32" s="121"/>
      <c r="AXT32" s="121"/>
      <c r="AXU32" s="121"/>
      <c r="AXV32" s="121"/>
      <c r="AXW32" s="121"/>
      <c r="AXX32" s="121"/>
      <c r="AXY32" s="121"/>
      <c r="AXZ32" s="121"/>
      <c r="AYA32" s="121"/>
      <c r="AYB32" s="121"/>
      <c r="AYC32" s="121"/>
      <c r="AYD32" s="121"/>
      <c r="AYE32" s="121"/>
      <c r="AYF32" s="121"/>
      <c r="AYG32" s="121"/>
      <c r="AYH32" s="121"/>
      <c r="AYI32" s="121"/>
      <c r="AYJ32" s="121"/>
      <c r="AYK32" s="121"/>
      <c r="AYL32" s="121"/>
      <c r="AYM32" s="121"/>
      <c r="AYN32" s="121"/>
      <c r="AYO32" s="121"/>
      <c r="AYP32" s="121"/>
      <c r="AYQ32" s="121"/>
      <c r="AYR32" s="121"/>
      <c r="AYS32" s="121"/>
      <c r="AYT32" s="121"/>
      <c r="AYU32" s="121"/>
      <c r="AYV32" s="121"/>
      <c r="AYW32" s="121"/>
      <c r="AYX32" s="121"/>
      <c r="AYY32" s="121"/>
      <c r="AYZ32" s="121"/>
      <c r="AZA32" s="121"/>
      <c r="AZB32" s="121"/>
      <c r="AZC32" s="121"/>
      <c r="AZD32" s="121"/>
      <c r="AZE32" s="121"/>
      <c r="AZF32" s="121"/>
      <c r="AZG32" s="121"/>
      <c r="AZH32" s="121"/>
      <c r="AZI32" s="121"/>
      <c r="AZJ32" s="121"/>
      <c r="AZK32" s="121"/>
      <c r="AZL32" s="121"/>
      <c r="AZM32" s="121"/>
      <c r="AZN32" s="121"/>
      <c r="AZO32" s="121"/>
      <c r="AZP32" s="121"/>
      <c r="AZQ32" s="121"/>
      <c r="AZR32" s="121"/>
      <c r="AZS32" s="121"/>
      <c r="AZT32" s="121"/>
      <c r="AZU32" s="121"/>
      <c r="AZV32" s="121"/>
      <c r="AZW32" s="121"/>
      <c r="AZX32" s="121"/>
      <c r="AZY32" s="121"/>
      <c r="AZZ32" s="121"/>
      <c r="BAA32" s="121"/>
      <c r="BAB32" s="121"/>
      <c r="BAC32" s="121"/>
      <c r="BAD32" s="121"/>
      <c r="BAE32" s="121"/>
      <c r="BAF32" s="121"/>
      <c r="BAG32" s="121"/>
      <c r="BAH32" s="121"/>
      <c r="BAI32" s="121"/>
      <c r="BAJ32" s="121"/>
      <c r="BAK32" s="121"/>
      <c r="BAL32" s="121"/>
      <c r="BAM32" s="121"/>
      <c r="BAN32" s="121"/>
      <c r="BAO32" s="121"/>
      <c r="BAP32" s="121"/>
      <c r="BAQ32" s="121"/>
      <c r="BAR32" s="121"/>
      <c r="BAS32" s="121"/>
      <c r="BAT32" s="121"/>
      <c r="BAU32" s="121"/>
      <c r="BAV32" s="121"/>
      <c r="BAW32" s="121"/>
      <c r="BAX32" s="121"/>
      <c r="BAY32" s="121"/>
      <c r="BAZ32" s="121"/>
      <c r="BBA32" s="121"/>
      <c r="BBB32" s="121"/>
      <c r="BBC32" s="121"/>
      <c r="BBD32" s="121"/>
      <c r="BBE32" s="121"/>
      <c r="BBF32" s="121"/>
      <c r="BBG32" s="121"/>
      <c r="BBH32" s="121"/>
      <c r="BBI32" s="121"/>
      <c r="BBJ32" s="121"/>
      <c r="BBK32" s="121"/>
      <c r="BBL32" s="121"/>
      <c r="BBM32" s="121"/>
      <c r="BBN32" s="121"/>
      <c r="BBO32" s="121"/>
      <c r="BBP32" s="121"/>
      <c r="BBQ32" s="121"/>
      <c r="BBR32" s="121"/>
      <c r="BBS32" s="121"/>
      <c r="BBT32" s="121"/>
      <c r="BBU32" s="121"/>
      <c r="BBV32" s="121"/>
      <c r="BBW32" s="121"/>
      <c r="BBX32" s="121"/>
      <c r="BBY32" s="121"/>
      <c r="BBZ32" s="121"/>
      <c r="BCA32" s="121"/>
      <c r="BCB32" s="121"/>
      <c r="BCC32" s="121"/>
      <c r="BCD32" s="121"/>
      <c r="BCE32" s="121"/>
      <c r="BCF32" s="121"/>
      <c r="BCG32" s="121"/>
      <c r="BCH32" s="121"/>
      <c r="BCI32" s="121"/>
      <c r="BCJ32" s="121"/>
      <c r="BCK32" s="121"/>
      <c r="BCL32" s="121"/>
      <c r="BCM32" s="121"/>
      <c r="BCN32" s="121"/>
      <c r="BCO32" s="121"/>
      <c r="BCP32" s="121"/>
      <c r="BCQ32" s="121"/>
      <c r="BCR32" s="121"/>
      <c r="BCS32" s="121"/>
      <c r="BCT32" s="121"/>
      <c r="BCU32" s="121"/>
      <c r="BCV32" s="121"/>
      <c r="BCW32" s="121"/>
      <c r="BCX32" s="121"/>
      <c r="BCY32" s="121"/>
      <c r="BCZ32" s="121"/>
      <c r="BDA32" s="121"/>
      <c r="BDB32" s="121"/>
      <c r="BDC32" s="121"/>
      <c r="BDD32" s="121"/>
      <c r="BDE32" s="121"/>
      <c r="BDF32" s="121"/>
      <c r="BDG32" s="121"/>
      <c r="BDH32" s="121"/>
      <c r="BDI32" s="121"/>
      <c r="BDJ32" s="121"/>
      <c r="BDK32" s="121"/>
      <c r="BDL32" s="121"/>
      <c r="BDM32" s="121"/>
      <c r="BDN32" s="121"/>
      <c r="BDO32" s="121"/>
      <c r="BDP32" s="121"/>
      <c r="BDQ32" s="121"/>
      <c r="BDR32" s="121"/>
      <c r="BDS32" s="121"/>
      <c r="BDT32" s="121"/>
      <c r="BDU32" s="121"/>
      <c r="BDV32" s="121"/>
      <c r="BDW32" s="121"/>
      <c r="BDX32" s="121"/>
      <c r="BDY32" s="121"/>
      <c r="BDZ32" s="121"/>
      <c r="BEA32" s="121"/>
      <c r="BEB32" s="121"/>
      <c r="BEC32" s="121"/>
      <c r="BED32" s="121"/>
      <c r="BEE32" s="121"/>
      <c r="BEF32" s="121"/>
      <c r="BEG32" s="121"/>
      <c r="BEH32" s="121"/>
      <c r="BEI32" s="121"/>
      <c r="BEJ32" s="121"/>
      <c r="BEK32" s="121"/>
      <c r="BEL32" s="121"/>
      <c r="BEM32" s="121"/>
      <c r="BEN32" s="121"/>
      <c r="BEO32" s="121"/>
      <c r="BEP32" s="121"/>
      <c r="BEQ32" s="121"/>
      <c r="BER32" s="121"/>
      <c r="BES32" s="121"/>
      <c r="BET32" s="121"/>
      <c r="BEU32" s="121"/>
      <c r="BEV32" s="121"/>
      <c r="BEW32" s="121"/>
      <c r="BEX32" s="121"/>
      <c r="BEY32" s="121"/>
      <c r="BEZ32" s="121"/>
      <c r="BFA32" s="121"/>
      <c r="BFB32" s="121"/>
      <c r="BFC32" s="121"/>
      <c r="BFD32" s="121"/>
      <c r="BFE32" s="121"/>
      <c r="BFF32" s="121"/>
      <c r="BFG32" s="121"/>
      <c r="BFH32" s="121"/>
      <c r="BFI32" s="121"/>
      <c r="BFJ32" s="121"/>
      <c r="BFK32" s="121"/>
      <c r="BFL32" s="121"/>
      <c r="BFM32" s="121"/>
      <c r="BFN32" s="121"/>
      <c r="BFO32" s="121"/>
      <c r="BFP32" s="121"/>
      <c r="BFQ32" s="121"/>
      <c r="BFR32" s="121"/>
      <c r="BFS32" s="121"/>
      <c r="BFT32" s="121"/>
      <c r="BFU32" s="121"/>
      <c r="BFV32" s="121"/>
      <c r="BFW32" s="121"/>
      <c r="BFX32" s="121"/>
      <c r="BFY32" s="121"/>
      <c r="BFZ32" s="121"/>
      <c r="BGA32" s="121"/>
      <c r="BGB32" s="121"/>
      <c r="BGC32" s="121"/>
      <c r="BGD32" s="121"/>
      <c r="BGE32" s="121"/>
      <c r="BGF32" s="121"/>
      <c r="BGG32" s="121"/>
      <c r="BGH32" s="121"/>
      <c r="BGI32" s="121"/>
      <c r="BGJ32" s="121"/>
      <c r="BGK32" s="121"/>
      <c r="BGL32" s="121"/>
      <c r="BGM32" s="121"/>
      <c r="BGN32" s="121"/>
      <c r="BGO32" s="121"/>
      <c r="BGP32" s="121"/>
      <c r="BGQ32" s="121"/>
      <c r="BGR32" s="121"/>
      <c r="BGS32" s="121"/>
      <c r="BGT32" s="121"/>
      <c r="BGU32" s="121"/>
      <c r="BGV32" s="121"/>
      <c r="BGW32" s="121"/>
      <c r="BGX32" s="121"/>
      <c r="BGY32" s="121"/>
      <c r="BGZ32" s="121"/>
      <c r="BHA32" s="121"/>
      <c r="BHB32" s="121"/>
      <c r="BHC32" s="121"/>
      <c r="BHD32" s="121"/>
      <c r="BHE32" s="121"/>
      <c r="BHF32" s="121"/>
      <c r="BHG32" s="121"/>
      <c r="BHH32" s="121"/>
      <c r="BHI32" s="121"/>
      <c r="BHJ32" s="121"/>
      <c r="BHK32" s="121"/>
      <c r="BHL32" s="121"/>
      <c r="BHM32" s="121"/>
      <c r="BHN32" s="121"/>
      <c r="BHO32" s="121"/>
      <c r="BHP32" s="121"/>
      <c r="BHQ32" s="121"/>
      <c r="BHR32" s="121"/>
      <c r="BHS32" s="121"/>
      <c r="BHT32" s="121"/>
      <c r="BHU32" s="121"/>
      <c r="BHV32" s="121"/>
      <c r="BHW32" s="121"/>
      <c r="BHX32" s="121"/>
      <c r="BHY32" s="121"/>
      <c r="BHZ32" s="121"/>
      <c r="BIA32" s="121"/>
      <c r="BIB32" s="121"/>
      <c r="BIC32" s="121"/>
      <c r="BID32" s="121"/>
      <c r="BIE32" s="121"/>
      <c r="BIF32" s="121"/>
      <c r="BIG32" s="121"/>
      <c r="BIH32" s="121"/>
      <c r="BII32" s="121"/>
      <c r="BIJ32" s="121"/>
      <c r="BIK32" s="121"/>
      <c r="BIL32" s="121"/>
      <c r="BIM32" s="121"/>
      <c r="BIN32" s="121"/>
      <c r="BIO32" s="121"/>
      <c r="BIP32" s="121"/>
      <c r="BIQ32" s="121"/>
      <c r="BIR32" s="121"/>
      <c r="BIS32" s="121"/>
      <c r="BIT32" s="121"/>
      <c r="BIU32" s="121"/>
      <c r="BIV32" s="121"/>
      <c r="BIW32" s="121"/>
      <c r="BIX32" s="121"/>
      <c r="BIY32" s="121"/>
      <c r="BIZ32" s="121"/>
      <c r="BJA32" s="121"/>
      <c r="BJB32" s="121"/>
      <c r="BJC32" s="121"/>
      <c r="BJD32" s="121"/>
      <c r="BJE32" s="121"/>
      <c r="BJF32" s="121"/>
      <c r="BJG32" s="121"/>
      <c r="BJH32" s="121"/>
      <c r="BJI32" s="121"/>
      <c r="BJJ32" s="121"/>
      <c r="BJK32" s="121"/>
      <c r="BJL32" s="121"/>
      <c r="BJM32" s="121"/>
      <c r="BJN32" s="121"/>
      <c r="BJO32" s="121"/>
      <c r="BJP32" s="121"/>
      <c r="BJQ32" s="121"/>
      <c r="BJR32" s="121"/>
      <c r="BJS32" s="121"/>
      <c r="BJT32" s="121"/>
      <c r="BJU32" s="121"/>
      <c r="BJV32" s="121"/>
      <c r="BJW32" s="121"/>
      <c r="BJX32" s="121"/>
      <c r="BJY32" s="121"/>
      <c r="BJZ32" s="121"/>
      <c r="BKA32" s="121"/>
      <c r="BKB32" s="121"/>
      <c r="BKC32" s="121"/>
      <c r="BKD32" s="121"/>
      <c r="BKE32" s="121"/>
      <c r="BKF32" s="121"/>
      <c r="BKG32" s="121"/>
      <c r="BKH32" s="121"/>
      <c r="BKI32" s="121"/>
      <c r="BKJ32" s="121"/>
      <c r="BKK32" s="121"/>
      <c r="BKL32" s="121"/>
      <c r="BKM32" s="121"/>
      <c r="BKN32" s="121"/>
      <c r="BKO32" s="121"/>
      <c r="BKP32" s="121"/>
      <c r="BKQ32" s="121"/>
      <c r="BKR32" s="121"/>
      <c r="BKS32" s="121"/>
      <c r="BKT32" s="121"/>
      <c r="BKU32" s="121"/>
      <c r="BKV32" s="121"/>
      <c r="BKW32" s="121"/>
      <c r="BKX32" s="121"/>
      <c r="BKY32" s="121"/>
      <c r="BKZ32" s="121"/>
      <c r="BLA32" s="121"/>
      <c r="BLB32" s="121"/>
      <c r="BLC32" s="121"/>
      <c r="BLD32" s="121"/>
      <c r="BLE32" s="121"/>
      <c r="BLF32" s="121"/>
      <c r="BLG32" s="121"/>
      <c r="BLH32" s="121"/>
      <c r="BLI32" s="121"/>
      <c r="BLJ32" s="121"/>
      <c r="BLK32" s="121"/>
      <c r="BLL32" s="121"/>
      <c r="BLM32" s="121"/>
      <c r="BLN32" s="121"/>
      <c r="BLO32" s="121"/>
      <c r="BLP32" s="121"/>
      <c r="BLQ32" s="121"/>
      <c r="BLR32" s="121"/>
      <c r="BLS32" s="121"/>
      <c r="BLT32" s="121"/>
      <c r="BLU32" s="121"/>
      <c r="BLV32" s="121"/>
      <c r="BLW32" s="121"/>
      <c r="BLX32" s="121"/>
      <c r="BLY32" s="121"/>
      <c r="BLZ32" s="121"/>
      <c r="BMA32" s="121"/>
      <c r="BMB32" s="121"/>
      <c r="BMC32" s="121"/>
      <c r="BMD32" s="121"/>
      <c r="BME32" s="121"/>
      <c r="BMF32" s="121"/>
      <c r="BMG32" s="121"/>
      <c r="BMH32" s="121"/>
      <c r="BMI32" s="121"/>
      <c r="BMJ32" s="121"/>
      <c r="BMK32" s="121"/>
      <c r="BML32" s="121"/>
      <c r="BMM32" s="121"/>
      <c r="BMN32" s="121"/>
      <c r="BMO32" s="121"/>
      <c r="BMP32" s="121"/>
      <c r="BMQ32" s="121"/>
      <c r="BMR32" s="121"/>
      <c r="BMS32" s="121"/>
      <c r="BMT32" s="121"/>
      <c r="BMU32" s="121"/>
      <c r="BMV32" s="121"/>
      <c r="BMW32" s="121"/>
      <c r="BMX32" s="121"/>
      <c r="BMY32" s="121"/>
      <c r="BMZ32" s="121"/>
      <c r="BNA32" s="121"/>
      <c r="BNB32" s="121"/>
      <c r="BNC32" s="121"/>
      <c r="BND32" s="121"/>
      <c r="BNE32" s="121"/>
      <c r="BNF32" s="121"/>
      <c r="BNG32" s="121"/>
      <c r="BNH32" s="121"/>
      <c r="BNI32" s="121"/>
      <c r="BNJ32" s="121"/>
      <c r="BNK32" s="121"/>
      <c r="BNL32" s="121"/>
      <c r="BNM32" s="121"/>
      <c r="BNN32" s="121"/>
      <c r="BNO32" s="121"/>
      <c r="BNP32" s="121"/>
      <c r="BNQ32" s="121"/>
      <c r="BNR32" s="121"/>
      <c r="BNS32" s="121"/>
      <c r="BNT32" s="121"/>
      <c r="BNU32" s="121"/>
      <c r="BNV32" s="121"/>
      <c r="BNW32" s="121"/>
      <c r="BNX32" s="121"/>
      <c r="BNY32" s="121"/>
      <c r="BNZ32" s="121"/>
      <c r="BOA32" s="121"/>
      <c r="BOB32" s="121"/>
      <c r="BOC32" s="121"/>
      <c r="BOD32" s="121"/>
      <c r="BOE32" s="121"/>
      <c r="BOF32" s="121"/>
      <c r="BOG32" s="121"/>
      <c r="BOH32" s="121"/>
      <c r="BOI32" s="121"/>
      <c r="BOJ32" s="121"/>
      <c r="BOK32" s="121"/>
      <c r="BOL32" s="121"/>
      <c r="BOM32" s="121"/>
      <c r="BON32" s="121"/>
      <c r="BOO32" s="121"/>
      <c r="BOP32" s="121"/>
      <c r="BOQ32" s="121"/>
      <c r="BOR32" s="121"/>
      <c r="BOS32" s="121"/>
      <c r="BOT32" s="121"/>
      <c r="BOU32" s="121"/>
      <c r="BOV32" s="121"/>
      <c r="BOW32" s="121"/>
      <c r="BOX32" s="121"/>
      <c r="BOY32" s="121"/>
      <c r="BOZ32" s="121"/>
      <c r="BPA32" s="121"/>
      <c r="BPB32" s="121"/>
      <c r="BPC32" s="121"/>
      <c r="BPD32" s="121"/>
      <c r="BPE32" s="121"/>
      <c r="BPF32" s="121"/>
      <c r="BPG32" s="121"/>
      <c r="BPH32" s="121"/>
      <c r="BPI32" s="121"/>
      <c r="BPJ32" s="121"/>
      <c r="BPK32" s="121"/>
      <c r="BPL32" s="121"/>
      <c r="BPM32" s="121"/>
      <c r="BPN32" s="121"/>
      <c r="BPO32" s="121"/>
      <c r="BPP32" s="121"/>
      <c r="BPQ32" s="121"/>
      <c r="BPR32" s="121"/>
      <c r="BPS32" s="121"/>
      <c r="BPT32" s="121"/>
      <c r="BPU32" s="121"/>
      <c r="BPV32" s="121"/>
      <c r="BPW32" s="121"/>
      <c r="BPX32" s="121"/>
      <c r="BPY32" s="121"/>
      <c r="BPZ32" s="121"/>
      <c r="BQA32" s="121"/>
      <c r="BQB32" s="121"/>
      <c r="BQC32" s="121"/>
      <c r="BQD32" s="121"/>
      <c r="BQE32" s="121"/>
      <c r="BQF32" s="121"/>
      <c r="BQG32" s="121"/>
      <c r="BQH32" s="121"/>
      <c r="BQI32" s="121"/>
      <c r="BQJ32" s="121"/>
      <c r="BQK32" s="121"/>
      <c r="BQL32" s="121"/>
      <c r="BQM32" s="121"/>
      <c r="BQN32" s="121"/>
      <c r="BQO32" s="121"/>
      <c r="BQP32" s="121"/>
      <c r="BQQ32" s="121"/>
      <c r="BQR32" s="121"/>
      <c r="BQS32" s="121"/>
      <c r="BQT32" s="121"/>
      <c r="BQU32" s="121"/>
      <c r="BQV32" s="121"/>
      <c r="BQW32" s="121"/>
      <c r="BQX32" s="121"/>
      <c r="BQY32" s="121"/>
      <c r="BQZ32" s="121"/>
      <c r="BRA32" s="121"/>
      <c r="BRB32" s="121"/>
      <c r="BRC32" s="121"/>
      <c r="BRD32" s="121"/>
      <c r="BRE32" s="121"/>
      <c r="BRF32" s="121"/>
      <c r="BRG32" s="121"/>
      <c r="BRH32" s="121"/>
      <c r="BRI32" s="121"/>
      <c r="BRJ32" s="121"/>
      <c r="BRK32" s="121"/>
      <c r="BRL32" s="121"/>
      <c r="BRM32" s="121"/>
      <c r="BRN32" s="121"/>
      <c r="BRO32" s="121"/>
      <c r="BRP32" s="121"/>
      <c r="BRQ32" s="121"/>
      <c r="BRR32" s="121"/>
      <c r="BRS32" s="121"/>
      <c r="BRT32" s="121"/>
      <c r="BRU32" s="121"/>
      <c r="BRV32" s="121"/>
      <c r="BRW32" s="121"/>
      <c r="BRX32" s="121"/>
      <c r="BRY32" s="121"/>
      <c r="BRZ32" s="121"/>
      <c r="BSA32" s="121"/>
      <c r="BSB32" s="121"/>
      <c r="BSC32" s="121"/>
      <c r="BSD32" s="121"/>
      <c r="BSE32" s="121"/>
      <c r="BSF32" s="121"/>
      <c r="BSG32" s="121"/>
      <c r="BSH32" s="121"/>
      <c r="BSI32" s="121"/>
      <c r="BSJ32" s="121"/>
      <c r="BSK32" s="121"/>
      <c r="BSL32" s="121"/>
      <c r="BSM32" s="121"/>
      <c r="BSN32" s="121"/>
      <c r="BSO32" s="121"/>
      <c r="BSP32" s="121"/>
      <c r="BSQ32" s="121"/>
      <c r="BSR32" s="121"/>
      <c r="BSS32" s="121"/>
      <c r="BST32" s="121"/>
      <c r="BSU32" s="121"/>
      <c r="BSV32" s="121"/>
      <c r="BSW32" s="121"/>
      <c r="BSX32" s="121"/>
      <c r="BSY32" s="121"/>
      <c r="BSZ32" s="121"/>
      <c r="BTA32" s="121"/>
      <c r="BTB32" s="121"/>
      <c r="BTC32" s="121"/>
      <c r="BTD32" s="121"/>
      <c r="BTE32" s="121"/>
      <c r="BTF32" s="121"/>
      <c r="BTG32" s="121"/>
      <c r="BTH32" s="121"/>
      <c r="BTI32" s="121"/>
      <c r="BTJ32" s="121"/>
      <c r="BTK32" s="121"/>
      <c r="BTL32" s="121"/>
      <c r="BTM32" s="121"/>
      <c r="BTN32" s="121"/>
      <c r="BTO32" s="121"/>
      <c r="BTP32" s="121"/>
      <c r="BTQ32" s="121"/>
      <c r="BTR32" s="121"/>
      <c r="BTS32" s="121"/>
      <c r="BTT32" s="121"/>
      <c r="BTU32" s="121"/>
      <c r="BTV32" s="121"/>
      <c r="BTW32" s="121"/>
      <c r="BTX32" s="121"/>
      <c r="BTY32" s="121"/>
      <c r="BTZ32" s="121"/>
      <c r="BUA32" s="121"/>
      <c r="BUB32" s="121"/>
      <c r="BUC32" s="121"/>
      <c r="BUD32" s="121"/>
      <c r="BUE32" s="121"/>
      <c r="BUF32" s="121"/>
      <c r="BUG32" s="121"/>
      <c r="BUH32" s="121"/>
      <c r="BUI32" s="121"/>
      <c r="BUJ32" s="121"/>
      <c r="BUK32" s="121"/>
      <c r="BUL32" s="121"/>
      <c r="BUM32" s="121"/>
      <c r="BUN32" s="121"/>
      <c r="BUO32" s="121"/>
      <c r="BUP32" s="121"/>
      <c r="BUQ32" s="121"/>
      <c r="BUR32" s="121"/>
      <c r="BUS32" s="121"/>
      <c r="BUT32" s="121"/>
      <c r="BUU32" s="121"/>
      <c r="BUV32" s="121"/>
      <c r="BUW32" s="121"/>
      <c r="BUX32" s="121"/>
      <c r="BUY32" s="121"/>
      <c r="BUZ32" s="121"/>
      <c r="BVA32" s="121"/>
      <c r="BVB32" s="121"/>
      <c r="BVC32" s="121"/>
      <c r="BVD32" s="121"/>
      <c r="BVE32" s="121"/>
      <c r="BVF32" s="121"/>
      <c r="BVG32" s="121"/>
      <c r="BVH32" s="121"/>
      <c r="BVI32" s="121"/>
      <c r="BVJ32" s="121"/>
      <c r="BVK32" s="121"/>
      <c r="BVL32" s="121"/>
      <c r="BVM32" s="121"/>
      <c r="BVN32" s="121"/>
      <c r="BVO32" s="121"/>
      <c r="BVP32" s="121"/>
      <c r="BVQ32" s="121"/>
      <c r="BVR32" s="121"/>
      <c r="BVS32" s="121"/>
      <c r="BVT32" s="121"/>
      <c r="BVU32" s="121"/>
      <c r="BVV32" s="121"/>
      <c r="BVW32" s="121"/>
      <c r="BVX32" s="121"/>
      <c r="BVY32" s="121"/>
      <c r="BVZ32" s="121"/>
      <c r="BWA32" s="121"/>
      <c r="BWB32" s="121"/>
      <c r="BWC32" s="121"/>
      <c r="BWD32" s="121"/>
      <c r="BWE32" s="121"/>
      <c r="BWF32" s="121"/>
      <c r="BWG32" s="121"/>
      <c r="BWH32" s="121"/>
      <c r="BWI32" s="121"/>
      <c r="BWJ32" s="121"/>
      <c r="BWK32" s="121"/>
      <c r="BWL32" s="121"/>
      <c r="BWM32" s="121"/>
      <c r="BWN32" s="121"/>
      <c r="BWO32" s="121"/>
      <c r="BWP32" s="121"/>
      <c r="BWQ32" s="121"/>
      <c r="BWR32" s="121"/>
      <c r="BWS32" s="121"/>
      <c r="BWT32" s="121"/>
      <c r="BWU32" s="121"/>
      <c r="BWV32" s="121"/>
      <c r="BWW32" s="121"/>
      <c r="BWX32" s="121"/>
      <c r="BWY32" s="121"/>
      <c r="BWZ32" s="121"/>
      <c r="BXA32" s="121"/>
      <c r="BXB32" s="121"/>
      <c r="BXC32" s="121"/>
      <c r="BXD32" s="121"/>
      <c r="BXE32" s="121"/>
      <c r="BXF32" s="121"/>
      <c r="BXG32" s="121"/>
      <c r="BXH32" s="121"/>
      <c r="BXI32" s="121"/>
      <c r="BXJ32" s="121"/>
      <c r="BXK32" s="121"/>
      <c r="BXL32" s="121"/>
      <c r="BXM32" s="121"/>
      <c r="BXN32" s="121"/>
      <c r="BXO32" s="121"/>
      <c r="BXP32" s="121"/>
      <c r="BXQ32" s="121"/>
      <c r="BXR32" s="121"/>
      <c r="BXS32" s="121"/>
      <c r="BXT32" s="121"/>
      <c r="BXU32" s="121"/>
      <c r="BXV32" s="121"/>
      <c r="BXW32" s="121"/>
      <c r="BXX32" s="121"/>
      <c r="BXY32" s="121"/>
      <c r="BXZ32" s="121"/>
      <c r="BYA32" s="121"/>
      <c r="BYB32" s="121"/>
      <c r="BYC32" s="121"/>
      <c r="BYD32" s="121"/>
      <c r="BYE32" s="121"/>
      <c r="BYF32" s="121"/>
      <c r="BYG32" s="121"/>
      <c r="BYH32" s="121"/>
      <c r="BYI32" s="121"/>
      <c r="BYJ32" s="121"/>
      <c r="BYK32" s="121"/>
      <c r="BYL32" s="121"/>
      <c r="BYM32" s="121"/>
      <c r="BYN32" s="121"/>
      <c r="BYO32" s="121"/>
      <c r="BYP32" s="121"/>
      <c r="BYQ32" s="121"/>
      <c r="BYR32" s="121"/>
      <c r="BYS32" s="121"/>
      <c r="BYT32" s="121"/>
      <c r="BYU32" s="121"/>
      <c r="BYV32" s="121"/>
      <c r="BYW32" s="121"/>
      <c r="BYX32" s="121"/>
      <c r="BYY32" s="121"/>
      <c r="BYZ32" s="121"/>
      <c r="BZA32" s="121"/>
      <c r="BZB32" s="121"/>
      <c r="BZC32" s="121"/>
      <c r="BZD32" s="121"/>
      <c r="BZE32" s="121"/>
      <c r="BZF32" s="121"/>
      <c r="BZG32" s="121"/>
      <c r="BZH32" s="121"/>
      <c r="BZI32" s="121"/>
      <c r="BZJ32" s="121"/>
      <c r="BZK32" s="121"/>
      <c r="BZL32" s="121"/>
      <c r="BZM32" s="121"/>
      <c r="BZN32" s="121"/>
      <c r="BZO32" s="121"/>
      <c r="BZP32" s="121"/>
      <c r="BZQ32" s="121"/>
      <c r="BZR32" s="121"/>
      <c r="BZS32" s="121"/>
      <c r="BZT32" s="121"/>
      <c r="BZU32" s="121"/>
      <c r="BZV32" s="121"/>
      <c r="BZW32" s="121"/>
      <c r="BZX32" s="121"/>
      <c r="BZY32" s="121"/>
      <c r="BZZ32" s="121"/>
      <c r="CAA32" s="121"/>
      <c r="CAB32" s="121"/>
      <c r="CAC32" s="121"/>
      <c r="CAD32" s="121"/>
      <c r="CAE32" s="121"/>
      <c r="CAF32" s="121"/>
      <c r="CAG32" s="121"/>
      <c r="CAH32" s="121"/>
      <c r="CAI32" s="121"/>
      <c r="CAJ32" s="121"/>
      <c r="CAK32" s="121"/>
      <c r="CAL32" s="121"/>
      <c r="CAM32" s="121"/>
      <c r="CAN32" s="121"/>
      <c r="CAO32" s="121"/>
      <c r="CAP32" s="121"/>
      <c r="CAQ32" s="121"/>
      <c r="CAR32" s="121"/>
      <c r="CAS32" s="121"/>
      <c r="CAT32" s="121"/>
      <c r="CAU32" s="121"/>
      <c r="CAV32" s="121"/>
      <c r="CAW32" s="121"/>
      <c r="CAX32" s="121"/>
      <c r="CAY32" s="121"/>
      <c r="CAZ32" s="121"/>
      <c r="CBA32" s="121"/>
      <c r="CBB32" s="121"/>
      <c r="CBC32" s="121"/>
      <c r="CBD32" s="121"/>
      <c r="CBE32" s="121"/>
      <c r="CBF32" s="121"/>
      <c r="CBG32" s="121"/>
      <c r="CBH32" s="121"/>
      <c r="CBI32" s="121"/>
      <c r="CBJ32" s="121"/>
      <c r="CBK32" s="121"/>
      <c r="CBL32" s="121"/>
      <c r="CBM32" s="121"/>
      <c r="CBN32" s="121"/>
      <c r="CBO32" s="121"/>
      <c r="CBP32" s="121"/>
      <c r="CBQ32" s="121"/>
      <c r="CBR32" s="121"/>
      <c r="CBS32" s="121"/>
      <c r="CBT32" s="121"/>
      <c r="CBU32" s="121"/>
      <c r="CBV32" s="121"/>
      <c r="CBW32" s="121"/>
      <c r="CBX32" s="121"/>
      <c r="CBY32" s="121"/>
      <c r="CBZ32" s="121"/>
      <c r="CCA32" s="121"/>
      <c r="CCB32" s="121"/>
      <c r="CCC32" s="121"/>
      <c r="CCD32" s="121"/>
      <c r="CCE32" s="121"/>
      <c r="CCF32" s="121"/>
      <c r="CCG32" s="121"/>
      <c r="CCH32" s="121"/>
      <c r="CCI32" s="121"/>
      <c r="CCJ32" s="121"/>
      <c r="CCK32" s="121"/>
      <c r="CCL32" s="121"/>
      <c r="CCM32" s="121"/>
      <c r="CCN32" s="121"/>
      <c r="CCO32" s="121"/>
      <c r="CCP32" s="121"/>
      <c r="CCQ32" s="121"/>
      <c r="CCR32" s="121"/>
      <c r="CCS32" s="121"/>
      <c r="CCT32" s="121"/>
      <c r="CCU32" s="121"/>
      <c r="CCV32" s="121"/>
      <c r="CCW32" s="121"/>
      <c r="CCX32" s="121"/>
      <c r="CCY32" s="121"/>
      <c r="CCZ32" s="121"/>
      <c r="CDA32" s="121"/>
      <c r="CDB32" s="121"/>
      <c r="CDC32" s="121"/>
      <c r="CDD32" s="121"/>
      <c r="CDE32" s="121"/>
      <c r="CDF32" s="121"/>
      <c r="CDG32" s="121"/>
      <c r="CDH32" s="121"/>
      <c r="CDI32" s="121"/>
      <c r="CDJ32" s="121"/>
      <c r="CDK32" s="121"/>
      <c r="CDL32" s="121"/>
      <c r="CDM32" s="121"/>
      <c r="CDN32" s="121"/>
      <c r="CDO32" s="121"/>
      <c r="CDP32" s="121"/>
      <c r="CDQ32" s="121"/>
      <c r="CDR32" s="121"/>
      <c r="CDS32" s="121"/>
      <c r="CDT32" s="121"/>
      <c r="CDU32" s="121"/>
      <c r="CDV32" s="121"/>
      <c r="CDW32" s="121"/>
      <c r="CDX32" s="121"/>
      <c r="CDY32" s="121"/>
      <c r="CDZ32" s="121"/>
      <c r="CEA32" s="121"/>
      <c r="CEB32" s="121"/>
      <c r="CEC32" s="121"/>
      <c r="CED32" s="121"/>
      <c r="CEE32" s="121"/>
      <c r="CEF32" s="121"/>
      <c r="CEG32" s="121"/>
      <c r="CEH32" s="121"/>
      <c r="CEI32" s="121"/>
      <c r="CEJ32" s="121"/>
      <c r="CEK32" s="121"/>
      <c r="CEL32" s="121"/>
      <c r="CEM32" s="121"/>
      <c r="CEN32" s="121"/>
      <c r="CEO32" s="121"/>
      <c r="CEP32" s="121"/>
      <c r="CEQ32" s="121"/>
      <c r="CER32" s="121"/>
      <c r="CES32" s="121"/>
      <c r="CET32" s="121"/>
      <c r="CEU32" s="121"/>
      <c r="CEV32" s="121"/>
      <c r="CEW32" s="121"/>
      <c r="CEX32" s="121"/>
      <c r="CEY32" s="121"/>
      <c r="CEZ32" s="121"/>
      <c r="CFA32" s="121"/>
      <c r="CFB32" s="121"/>
      <c r="CFC32" s="121"/>
      <c r="CFD32" s="121"/>
      <c r="CFE32" s="121"/>
      <c r="CFF32" s="121"/>
      <c r="CFG32" s="121"/>
      <c r="CFH32" s="121"/>
      <c r="CFI32" s="121"/>
      <c r="CFJ32" s="121"/>
      <c r="CFK32" s="121"/>
      <c r="CFL32" s="121"/>
      <c r="CFM32" s="121"/>
      <c r="CFN32" s="121"/>
      <c r="CFO32" s="121"/>
      <c r="CFP32" s="121"/>
      <c r="CFQ32" s="121"/>
      <c r="CFR32" s="121"/>
      <c r="CFS32" s="121"/>
      <c r="CFT32" s="121"/>
      <c r="CFU32" s="121"/>
      <c r="CFV32" s="121"/>
      <c r="CFW32" s="121"/>
      <c r="CFX32" s="121"/>
      <c r="CFY32" s="121"/>
      <c r="CFZ32" s="121"/>
      <c r="CGA32" s="121"/>
      <c r="CGB32" s="121"/>
      <c r="CGC32" s="121"/>
      <c r="CGD32" s="121"/>
      <c r="CGE32" s="121"/>
      <c r="CGF32" s="121"/>
      <c r="CGG32" s="121"/>
      <c r="CGH32" s="121"/>
      <c r="CGI32" s="121"/>
      <c r="CGJ32" s="121"/>
      <c r="CGK32" s="121"/>
      <c r="CGL32" s="121"/>
      <c r="CGM32" s="121"/>
      <c r="CGN32" s="121"/>
      <c r="CGO32" s="121"/>
      <c r="CGP32" s="121"/>
      <c r="CGQ32" s="121"/>
      <c r="CGR32" s="121"/>
      <c r="CGS32" s="121"/>
      <c r="CGT32" s="121"/>
      <c r="CGU32" s="121"/>
      <c r="CGV32" s="121"/>
      <c r="CGW32" s="121"/>
      <c r="CGX32" s="121"/>
      <c r="CGY32" s="121"/>
      <c r="CGZ32" s="121"/>
      <c r="CHA32" s="121"/>
      <c r="CHB32" s="121"/>
      <c r="CHC32" s="121"/>
      <c r="CHD32" s="121"/>
      <c r="CHE32" s="121"/>
      <c r="CHF32" s="121"/>
      <c r="CHG32" s="121"/>
      <c r="CHH32" s="121"/>
      <c r="CHI32" s="121"/>
      <c r="CHJ32" s="121"/>
      <c r="CHK32" s="121"/>
      <c r="CHL32" s="121"/>
      <c r="CHM32" s="121"/>
      <c r="CHN32" s="121"/>
      <c r="CHO32" s="121"/>
      <c r="CHP32" s="121"/>
      <c r="CHQ32" s="121"/>
      <c r="CHR32" s="121"/>
      <c r="CHS32" s="121"/>
      <c r="CHT32" s="121"/>
      <c r="CHU32" s="121"/>
      <c r="CHV32" s="121"/>
      <c r="CHW32" s="121"/>
      <c r="CHX32" s="121"/>
      <c r="CHY32" s="121"/>
      <c r="CHZ32" s="121"/>
      <c r="CIA32" s="121"/>
      <c r="CIB32" s="121"/>
      <c r="CIC32" s="121"/>
      <c r="CID32" s="121"/>
      <c r="CIE32" s="121"/>
      <c r="CIF32" s="121"/>
      <c r="CIG32" s="121"/>
      <c r="CIH32" s="121"/>
      <c r="CII32" s="121"/>
      <c r="CIJ32" s="121"/>
      <c r="CIK32" s="121"/>
      <c r="CIL32" s="121"/>
      <c r="CIM32" s="121"/>
      <c r="CIN32" s="121"/>
      <c r="CIO32" s="121"/>
      <c r="CIP32" s="121"/>
      <c r="CIQ32" s="121"/>
      <c r="CIR32" s="121"/>
      <c r="CIS32" s="121"/>
      <c r="CIT32" s="121"/>
      <c r="CIU32" s="121"/>
      <c r="CIV32" s="121"/>
      <c r="CIW32" s="121"/>
      <c r="CIX32" s="121"/>
      <c r="CIY32" s="121"/>
      <c r="CIZ32" s="121"/>
      <c r="CJA32" s="121"/>
      <c r="CJB32" s="121"/>
      <c r="CJC32" s="121"/>
      <c r="CJD32" s="121"/>
      <c r="CJE32" s="121"/>
      <c r="CJF32" s="121"/>
      <c r="CJG32" s="121"/>
      <c r="CJH32" s="121"/>
      <c r="CJI32" s="121"/>
      <c r="CJJ32" s="121"/>
      <c r="CJK32" s="121"/>
      <c r="CJL32" s="121"/>
      <c r="CJM32" s="121"/>
      <c r="CJN32" s="121"/>
      <c r="CJO32" s="121"/>
      <c r="CJP32" s="121"/>
      <c r="CJQ32" s="121"/>
      <c r="CJR32" s="121"/>
      <c r="CJS32" s="121"/>
      <c r="CJT32" s="121"/>
      <c r="CJU32" s="121"/>
      <c r="CJV32" s="121"/>
      <c r="CJW32" s="121"/>
      <c r="CJX32" s="121"/>
      <c r="CJY32" s="121"/>
      <c r="CJZ32" s="121"/>
      <c r="CKA32" s="121"/>
      <c r="CKB32" s="121"/>
      <c r="CKC32" s="121"/>
      <c r="CKD32" s="121"/>
      <c r="CKE32" s="121"/>
      <c r="CKF32" s="121"/>
      <c r="CKG32" s="121"/>
      <c r="CKH32" s="121"/>
      <c r="CKI32" s="121"/>
      <c r="CKJ32" s="121"/>
      <c r="CKK32" s="121"/>
      <c r="CKL32" s="121"/>
      <c r="CKM32" s="121"/>
      <c r="CKN32" s="121"/>
      <c r="CKO32" s="121"/>
      <c r="CKP32" s="121"/>
      <c r="CKQ32" s="121"/>
      <c r="CKR32" s="121"/>
      <c r="CKS32" s="121"/>
      <c r="CKT32" s="121"/>
      <c r="CKU32" s="121"/>
      <c r="CKV32" s="121"/>
      <c r="CKW32" s="121"/>
      <c r="CKX32" s="121"/>
      <c r="CKY32" s="121"/>
      <c r="CKZ32" s="121"/>
      <c r="CLA32" s="121"/>
      <c r="CLB32" s="121"/>
      <c r="CLC32" s="121"/>
      <c r="CLD32" s="121"/>
      <c r="CLE32" s="121"/>
      <c r="CLF32" s="121"/>
      <c r="CLG32" s="121"/>
      <c r="CLH32" s="121"/>
      <c r="CLI32" s="121"/>
      <c r="CLJ32" s="121"/>
      <c r="CLK32" s="121"/>
      <c r="CLL32" s="121"/>
      <c r="CLM32" s="121"/>
      <c r="CLN32" s="121"/>
      <c r="CLO32" s="121"/>
      <c r="CLP32" s="121"/>
      <c r="CLQ32" s="121"/>
      <c r="CLR32" s="121"/>
      <c r="CLS32" s="121"/>
      <c r="CLT32" s="121"/>
      <c r="CLU32" s="121"/>
      <c r="CLV32" s="121"/>
      <c r="CLW32" s="121"/>
      <c r="CLX32" s="121"/>
      <c r="CLY32" s="121"/>
      <c r="CLZ32" s="121"/>
      <c r="CMA32" s="121"/>
      <c r="CMB32" s="121"/>
      <c r="CMC32" s="121"/>
      <c r="CMD32" s="121"/>
      <c r="CME32" s="121"/>
      <c r="CMF32" s="121"/>
      <c r="CMG32" s="121"/>
      <c r="CMH32" s="121"/>
      <c r="CMI32" s="121"/>
      <c r="CMJ32" s="121"/>
      <c r="CMK32" s="121"/>
      <c r="CML32" s="121"/>
      <c r="CMM32" s="121"/>
      <c r="CMN32" s="121"/>
      <c r="CMO32" s="121"/>
      <c r="CMP32" s="121"/>
      <c r="CMQ32" s="121"/>
      <c r="CMR32" s="121"/>
      <c r="CMS32" s="121"/>
      <c r="CMT32" s="121"/>
      <c r="CMU32" s="121"/>
      <c r="CMV32" s="121"/>
      <c r="CMW32" s="121"/>
      <c r="CMX32" s="121"/>
      <c r="CMY32" s="121"/>
      <c r="CMZ32" s="121"/>
      <c r="CNA32" s="121"/>
      <c r="CNB32" s="121"/>
      <c r="CNC32" s="121"/>
      <c r="CND32" s="121"/>
      <c r="CNE32" s="121"/>
      <c r="CNF32" s="121"/>
      <c r="CNG32" s="121"/>
      <c r="CNH32" s="121"/>
      <c r="CNI32" s="121"/>
      <c r="CNJ32" s="121"/>
      <c r="CNK32" s="121"/>
      <c r="CNL32" s="121"/>
      <c r="CNM32" s="121"/>
      <c r="CNN32" s="121"/>
      <c r="CNO32" s="121"/>
      <c r="CNP32" s="121"/>
      <c r="CNQ32" s="121"/>
      <c r="CNR32" s="121"/>
      <c r="CNS32" s="121"/>
      <c r="CNT32" s="121"/>
      <c r="CNU32" s="121"/>
      <c r="CNV32" s="121"/>
      <c r="CNW32" s="121"/>
      <c r="CNX32" s="121"/>
      <c r="CNY32" s="121"/>
      <c r="CNZ32" s="121"/>
      <c r="COA32" s="121"/>
      <c r="COB32" s="121"/>
      <c r="COC32" s="121"/>
      <c r="COD32" s="121"/>
      <c r="COE32" s="121"/>
      <c r="COF32" s="121"/>
      <c r="COG32" s="121"/>
      <c r="COH32" s="121"/>
      <c r="COI32" s="121"/>
      <c r="COJ32" s="121"/>
      <c r="COK32" s="121"/>
      <c r="COL32" s="121"/>
      <c r="COM32" s="121"/>
      <c r="CON32" s="121"/>
      <c r="COO32" s="121"/>
      <c r="COP32" s="121"/>
      <c r="COQ32" s="121"/>
      <c r="COR32" s="121"/>
      <c r="COS32" s="121"/>
      <c r="COT32" s="121"/>
      <c r="COU32" s="121"/>
      <c r="COV32" s="121"/>
      <c r="COW32" s="121"/>
      <c r="COX32" s="121"/>
      <c r="COY32" s="121"/>
      <c r="COZ32" s="121"/>
      <c r="CPA32" s="121"/>
      <c r="CPB32" s="121"/>
      <c r="CPC32" s="121"/>
      <c r="CPD32" s="121"/>
      <c r="CPE32" s="121"/>
      <c r="CPF32" s="121"/>
      <c r="CPG32" s="121"/>
      <c r="CPH32" s="121"/>
      <c r="CPI32" s="121"/>
      <c r="CPJ32" s="121"/>
      <c r="CPK32" s="121"/>
      <c r="CPL32" s="121"/>
      <c r="CPM32" s="121"/>
      <c r="CPN32" s="121"/>
      <c r="CPO32" s="121"/>
      <c r="CPP32" s="121"/>
      <c r="CPQ32" s="121"/>
      <c r="CPR32" s="121"/>
      <c r="CPS32" s="121"/>
      <c r="CPT32" s="121"/>
      <c r="CPU32" s="121"/>
      <c r="CPV32" s="121"/>
      <c r="CPW32" s="121"/>
      <c r="CPX32" s="121"/>
      <c r="CPY32" s="121"/>
      <c r="CPZ32" s="121"/>
      <c r="CQA32" s="121"/>
      <c r="CQB32" s="121"/>
      <c r="CQC32" s="121"/>
      <c r="CQD32" s="121"/>
      <c r="CQE32" s="121"/>
      <c r="CQF32" s="121"/>
      <c r="CQG32" s="121"/>
      <c r="CQH32" s="121"/>
      <c r="CQI32" s="121"/>
      <c r="CQJ32" s="121"/>
      <c r="CQK32" s="121"/>
      <c r="CQL32" s="121"/>
      <c r="CQM32" s="121"/>
      <c r="CQN32" s="121"/>
      <c r="CQO32" s="121"/>
      <c r="CQP32" s="121"/>
      <c r="CQQ32" s="121"/>
      <c r="CQR32" s="121"/>
      <c r="CQS32" s="121"/>
      <c r="CQT32" s="121"/>
      <c r="CQU32" s="121"/>
      <c r="CQV32" s="121"/>
      <c r="CQW32" s="121"/>
      <c r="CQX32" s="121"/>
      <c r="CQY32" s="121"/>
      <c r="CQZ32" s="121"/>
      <c r="CRA32" s="121"/>
      <c r="CRB32" s="121"/>
      <c r="CRC32" s="121"/>
      <c r="CRD32" s="121"/>
      <c r="CRE32" s="121"/>
      <c r="CRF32" s="121"/>
      <c r="CRG32" s="121"/>
      <c r="CRH32" s="121"/>
      <c r="CRI32" s="121"/>
      <c r="CRJ32" s="121"/>
      <c r="CRK32" s="121"/>
      <c r="CRL32" s="121"/>
      <c r="CRM32" s="121"/>
      <c r="CRN32" s="121"/>
      <c r="CRO32" s="121"/>
      <c r="CRP32" s="121"/>
      <c r="CRQ32" s="121"/>
      <c r="CRR32" s="121"/>
      <c r="CRS32" s="121"/>
      <c r="CRT32" s="121"/>
      <c r="CRU32" s="121"/>
      <c r="CRV32" s="121"/>
      <c r="CRW32" s="121"/>
      <c r="CRX32" s="121"/>
      <c r="CRY32" s="121"/>
      <c r="CRZ32" s="121"/>
      <c r="CSA32" s="121"/>
      <c r="CSB32" s="121"/>
      <c r="CSC32" s="121"/>
      <c r="CSD32" s="121"/>
      <c r="CSE32" s="121"/>
      <c r="CSF32" s="121"/>
      <c r="CSG32" s="121"/>
      <c r="CSH32" s="121"/>
      <c r="CSI32" s="121"/>
      <c r="CSJ32" s="121"/>
      <c r="CSK32" s="121"/>
      <c r="CSL32" s="121"/>
      <c r="CSM32" s="121"/>
      <c r="CSN32" s="121"/>
      <c r="CSO32" s="121"/>
      <c r="CSP32" s="121"/>
      <c r="CSQ32" s="121"/>
      <c r="CSR32" s="121"/>
      <c r="CSS32" s="121"/>
      <c r="CST32" s="121"/>
      <c r="CSU32" s="121"/>
      <c r="CSV32" s="121"/>
      <c r="CSW32" s="121"/>
      <c r="CSX32" s="121"/>
      <c r="CSY32" s="121"/>
      <c r="CSZ32" s="121"/>
      <c r="CTA32" s="121"/>
      <c r="CTB32" s="121"/>
      <c r="CTC32" s="121"/>
      <c r="CTD32" s="121"/>
      <c r="CTE32" s="121"/>
      <c r="CTF32" s="121"/>
      <c r="CTG32" s="121"/>
      <c r="CTH32" s="121"/>
      <c r="CTI32" s="121"/>
      <c r="CTJ32" s="121"/>
      <c r="CTK32" s="121"/>
      <c r="CTL32" s="121"/>
      <c r="CTM32" s="121"/>
      <c r="CTN32" s="121"/>
      <c r="CTO32" s="121"/>
      <c r="CTP32" s="121"/>
      <c r="CTQ32" s="121"/>
      <c r="CTR32" s="121"/>
      <c r="CTS32" s="121"/>
      <c r="CTT32" s="121"/>
      <c r="CTU32" s="121"/>
      <c r="CTV32" s="121"/>
      <c r="CTW32" s="121"/>
      <c r="CTX32" s="121"/>
      <c r="CTY32" s="121"/>
      <c r="CTZ32" s="121"/>
      <c r="CUA32" s="121"/>
      <c r="CUB32" s="121"/>
      <c r="CUC32" s="121"/>
      <c r="CUD32" s="121"/>
      <c r="CUE32" s="121"/>
      <c r="CUF32" s="121"/>
      <c r="CUG32" s="121"/>
      <c r="CUH32" s="121"/>
      <c r="CUI32" s="121"/>
      <c r="CUJ32" s="121"/>
      <c r="CUK32" s="121"/>
      <c r="CUL32" s="121"/>
      <c r="CUM32" s="121"/>
      <c r="CUN32" s="121"/>
      <c r="CUO32" s="121"/>
      <c r="CUP32" s="121"/>
      <c r="CUQ32" s="121"/>
      <c r="CUR32" s="121"/>
      <c r="CUS32" s="121"/>
      <c r="CUT32" s="121"/>
      <c r="CUU32" s="121"/>
      <c r="CUV32" s="121"/>
      <c r="CUW32" s="121"/>
      <c r="CUX32" s="121"/>
      <c r="CUY32" s="121"/>
      <c r="CUZ32" s="121"/>
      <c r="CVA32" s="121"/>
      <c r="CVB32" s="121"/>
      <c r="CVC32" s="121"/>
      <c r="CVD32" s="121"/>
      <c r="CVE32" s="121"/>
      <c r="CVF32" s="121"/>
      <c r="CVG32" s="121"/>
      <c r="CVH32" s="121"/>
      <c r="CVI32" s="121"/>
      <c r="CVJ32" s="121"/>
      <c r="CVK32" s="121"/>
      <c r="CVL32" s="121"/>
      <c r="CVM32" s="121"/>
      <c r="CVN32" s="121"/>
      <c r="CVO32" s="121"/>
      <c r="CVP32" s="121"/>
      <c r="CVQ32" s="121"/>
      <c r="CVR32" s="121"/>
      <c r="CVS32" s="121"/>
      <c r="CVT32" s="121"/>
      <c r="CVU32" s="121"/>
      <c r="CVV32" s="121"/>
      <c r="CVW32" s="121"/>
      <c r="CVX32" s="121"/>
      <c r="CVY32" s="121"/>
      <c r="CVZ32" s="121"/>
      <c r="CWA32" s="121"/>
      <c r="CWB32" s="121"/>
      <c r="CWC32" s="121"/>
      <c r="CWD32" s="121"/>
      <c r="CWE32" s="121"/>
      <c r="CWF32" s="121"/>
      <c r="CWG32" s="121"/>
      <c r="CWH32" s="121"/>
      <c r="CWI32" s="121"/>
      <c r="CWJ32" s="121"/>
      <c r="CWK32" s="121"/>
      <c r="CWL32" s="121"/>
      <c r="CWM32" s="121"/>
      <c r="CWN32" s="121"/>
      <c r="CWO32" s="121"/>
      <c r="CWP32" s="121"/>
      <c r="CWQ32" s="121"/>
      <c r="CWR32" s="121"/>
      <c r="CWS32" s="121"/>
      <c r="CWT32" s="121"/>
      <c r="CWU32" s="121"/>
      <c r="CWV32" s="121"/>
      <c r="CWW32" s="121"/>
      <c r="CWX32" s="121"/>
      <c r="CWY32" s="121"/>
      <c r="CWZ32" s="121"/>
      <c r="CXA32" s="121"/>
      <c r="CXB32" s="121"/>
      <c r="CXC32" s="121"/>
      <c r="CXD32" s="121"/>
      <c r="CXE32" s="121"/>
      <c r="CXF32" s="121"/>
      <c r="CXG32" s="121"/>
      <c r="CXH32" s="121"/>
      <c r="CXI32" s="121"/>
      <c r="CXJ32" s="121"/>
      <c r="CXK32" s="121"/>
      <c r="CXL32" s="121"/>
      <c r="CXM32" s="121"/>
      <c r="CXN32" s="121"/>
      <c r="CXO32" s="121"/>
      <c r="CXP32" s="121"/>
      <c r="CXQ32" s="121"/>
      <c r="CXR32" s="121"/>
      <c r="CXS32" s="121"/>
      <c r="CXT32" s="121"/>
      <c r="CXU32" s="121"/>
      <c r="CXV32" s="121"/>
      <c r="CXW32" s="121"/>
      <c r="CXX32" s="121"/>
      <c r="CXY32" s="121"/>
      <c r="CXZ32" s="121"/>
      <c r="CYA32" s="121"/>
      <c r="CYB32" s="121"/>
      <c r="CYC32" s="121"/>
      <c r="CYD32" s="121"/>
      <c r="CYE32" s="121"/>
      <c r="CYF32" s="121"/>
      <c r="CYG32" s="121"/>
      <c r="CYH32" s="121"/>
      <c r="CYI32" s="121"/>
      <c r="CYJ32" s="121"/>
      <c r="CYK32" s="121"/>
      <c r="CYL32" s="121"/>
      <c r="CYM32" s="121"/>
      <c r="CYN32" s="121"/>
      <c r="CYO32" s="121"/>
      <c r="CYP32" s="121"/>
      <c r="CYQ32" s="121"/>
      <c r="CYR32" s="121"/>
      <c r="CYS32" s="121"/>
      <c r="CYT32" s="121"/>
      <c r="CYU32" s="121"/>
      <c r="CYV32" s="121"/>
      <c r="CYW32" s="121"/>
      <c r="CYX32" s="121"/>
      <c r="CYY32" s="121"/>
      <c r="CYZ32" s="121"/>
      <c r="CZA32" s="121"/>
      <c r="CZB32" s="121"/>
      <c r="CZC32" s="121"/>
      <c r="CZD32" s="121"/>
      <c r="CZE32" s="121"/>
      <c r="CZF32" s="121"/>
      <c r="CZG32" s="121"/>
      <c r="CZH32" s="121"/>
      <c r="CZI32" s="121"/>
      <c r="CZJ32" s="121"/>
      <c r="CZK32" s="121"/>
      <c r="CZL32" s="121"/>
      <c r="CZM32" s="121"/>
      <c r="CZN32" s="121"/>
      <c r="CZO32" s="121"/>
      <c r="CZP32" s="121"/>
      <c r="CZQ32" s="121"/>
      <c r="CZR32" s="121"/>
      <c r="CZS32" s="121"/>
      <c r="CZT32" s="121"/>
      <c r="CZU32" s="121"/>
      <c r="CZV32" s="121"/>
      <c r="CZW32" s="121"/>
      <c r="CZX32" s="121"/>
      <c r="CZY32" s="121"/>
      <c r="CZZ32" s="121"/>
      <c r="DAA32" s="121"/>
      <c r="DAB32" s="121"/>
      <c r="DAC32" s="121"/>
      <c r="DAD32" s="121"/>
      <c r="DAE32" s="121"/>
      <c r="DAF32" s="121"/>
      <c r="DAG32" s="121"/>
      <c r="DAH32" s="121"/>
      <c r="DAI32" s="121"/>
      <c r="DAJ32" s="121"/>
      <c r="DAK32" s="121"/>
      <c r="DAL32" s="121"/>
      <c r="DAM32" s="121"/>
      <c r="DAN32" s="121"/>
      <c r="DAO32" s="121"/>
      <c r="DAP32" s="121"/>
      <c r="DAQ32" s="121"/>
      <c r="DAR32" s="121"/>
      <c r="DAS32" s="121"/>
      <c r="DAT32" s="121"/>
      <c r="DAU32" s="121"/>
      <c r="DAV32" s="121"/>
      <c r="DAW32" s="121"/>
      <c r="DAX32" s="121"/>
      <c r="DAY32" s="121"/>
      <c r="DAZ32" s="121"/>
      <c r="DBA32" s="121"/>
      <c r="DBB32" s="121"/>
      <c r="DBC32" s="121"/>
      <c r="DBD32" s="121"/>
      <c r="DBE32" s="121"/>
      <c r="DBF32" s="121"/>
      <c r="DBG32" s="121"/>
      <c r="DBH32" s="121"/>
      <c r="DBI32" s="121"/>
      <c r="DBJ32" s="121"/>
      <c r="DBK32" s="121"/>
      <c r="DBL32" s="121"/>
      <c r="DBM32" s="121"/>
      <c r="DBN32" s="121"/>
      <c r="DBO32" s="121"/>
      <c r="DBP32" s="121"/>
      <c r="DBQ32" s="121"/>
      <c r="DBR32" s="121"/>
      <c r="DBS32" s="121"/>
      <c r="DBT32" s="121"/>
      <c r="DBU32" s="121"/>
      <c r="DBV32" s="121"/>
      <c r="DBW32" s="121"/>
      <c r="DBX32" s="121"/>
      <c r="DBY32" s="121"/>
      <c r="DBZ32" s="121"/>
      <c r="DCA32" s="121"/>
      <c r="DCB32" s="121"/>
      <c r="DCC32" s="121"/>
      <c r="DCD32" s="121"/>
      <c r="DCE32" s="121"/>
      <c r="DCF32" s="121"/>
      <c r="DCG32" s="121"/>
      <c r="DCH32" s="121"/>
      <c r="DCI32" s="121"/>
      <c r="DCJ32" s="121"/>
      <c r="DCK32" s="121"/>
      <c r="DCL32" s="121"/>
      <c r="DCM32" s="121"/>
      <c r="DCN32" s="121"/>
      <c r="DCO32" s="121"/>
      <c r="DCP32" s="121"/>
      <c r="DCQ32" s="121"/>
      <c r="DCR32" s="121"/>
      <c r="DCS32" s="121"/>
      <c r="DCT32" s="121"/>
      <c r="DCU32" s="121"/>
      <c r="DCV32" s="121"/>
      <c r="DCW32" s="121"/>
      <c r="DCX32" s="121"/>
      <c r="DCY32" s="121"/>
      <c r="DCZ32" s="121"/>
      <c r="DDA32" s="121"/>
      <c r="DDB32" s="121"/>
      <c r="DDC32" s="121"/>
      <c r="DDD32" s="121"/>
      <c r="DDE32" s="121"/>
      <c r="DDF32" s="121"/>
      <c r="DDG32" s="121"/>
      <c r="DDH32" s="121"/>
      <c r="DDI32" s="121"/>
      <c r="DDJ32" s="121"/>
      <c r="DDK32" s="121"/>
      <c r="DDL32" s="121"/>
      <c r="DDM32" s="121"/>
      <c r="DDN32" s="121"/>
      <c r="DDO32" s="121"/>
      <c r="DDP32" s="121"/>
      <c r="DDQ32" s="121"/>
      <c r="DDR32" s="121"/>
      <c r="DDS32" s="121"/>
      <c r="DDT32" s="121"/>
      <c r="DDU32" s="121"/>
      <c r="DDV32" s="121"/>
      <c r="DDW32" s="121"/>
      <c r="DDX32" s="121"/>
      <c r="DDY32" s="121"/>
      <c r="DDZ32" s="121"/>
      <c r="DEA32" s="121"/>
      <c r="DEB32" s="121"/>
      <c r="DEC32" s="121"/>
      <c r="DED32" s="121"/>
      <c r="DEE32" s="121"/>
      <c r="DEF32" s="121"/>
      <c r="DEG32" s="121"/>
      <c r="DEH32" s="121"/>
      <c r="DEI32" s="121"/>
      <c r="DEJ32" s="121"/>
      <c r="DEK32" s="121"/>
      <c r="DEL32" s="121"/>
      <c r="DEM32" s="121"/>
      <c r="DEN32" s="121"/>
      <c r="DEO32" s="121"/>
      <c r="DEP32" s="121"/>
      <c r="DEQ32" s="121"/>
      <c r="DER32" s="121"/>
      <c r="DES32" s="121"/>
      <c r="DET32" s="121"/>
      <c r="DEU32" s="121"/>
      <c r="DEV32" s="121"/>
      <c r="DEW32" s="121"/>
      <c r="DEX32" s="121"/>
      <c r="DEY32" s="121"/>
      <c r="DEZ32" s="121"/>
      <c r="DFA32" s="121"/>
      <c r="DFB32" s="121"/>
      <c r="DFC32" s="121"/>
      <c r="DFD32" s="121"/>
      <c r="DFE32" s="121"/>
      <c r="DFF32" s="121"/>
      <c r="DFG32" s="121"/>
      <c r="DFH32" s="121"/>
      <c r="DFI32" s="121"/>
      <c r="DFJ32" s="121"/>
      <c r="DFK32" s="121"/>
      <c r="DFL32" s="121"/>
      <c r="DFM32" s="121"/>
      <c r="DFN32" s="121"/>
      <c r="DFO32" s="121"/>
      <c r="DFP32" s="121"/>
      <c r="DFQ32" s="121"/>
      <c r="DFR32" s="121"/>
      <c r="DFS32" s="121"/>
      <c r="DFT32" s="121"/>
      <c r="DFU32" s="121"/>
      <c r="DFV32" s="121"/>
      <c r="DFW32" s="121"/>
      <c r="DFX32" s="121"/>
      <c r="DFY32" s="121"/>
      <c r="DFZ32" s="121"/>
      <c r="DGA32" s="121"/>
      <c r="DGB32" s="121"/>
      <c r="DGC32" s="121"/>
      <c r="DGD32" s="121"/>
      <c r="DGE32" s="121"/>
      <c r="DGF32" s="121"/>
      <c r="DGG32" s="121"/>
      <c r="DGH32" s="121"/>
      <c r="DGI32" s="121"/>
      <c r="DGJ32" s="121"/>
      <c r="DGK32" s="121"/>
      <c r="DGL32" s="121"/>
      <c r="DGM32" s="121"/>
      <c r="DGN32" s="121"/>
      <c r="DGO32" s="121"/>
      <c r="DGP32" s="121"/>
      <c r="DGQ32" s="121"/>
      <c r="DGR32" s="121"/>
      <c r="DGS32" s="121"/>
      <c r="DGT32" s="121"/>
      <c r="DGU32" s="121"/>
      <c r="DGV32" s="121"/>
      <c r="DGW32" s="121"/>
      <c r="DGX32" s="121"/>
      <c r="DGY32" s="121"/>
      <c r="DGZ32" s="121"/>
      <c r="DHA32" s="121"/>
      <c r="DHB32" s="121"/>
      <c r="DHC32" s="121"/>
      <c r="DHD32" s="121"/>
      <c r="DHE32" s="121"/>
      <c r="DHF32" s="121"/>
      <c r="DHG32" s="121"/>
      <c r="DHH32" s="121"/>
      <c r="DHI32" s="121"/>
      <c r="DHJ32" s="121"/>
      <c r="DHK32" s="121"/>
      <c r="DHL32" s="121"/>
      <c r="DHM32" s="121"/>
      <c r="DHN32" s="121"/>
      <c r="DHO32" s="121"/>
      <c r="DHP32" s="121"/>
      <c r="DHQ32" s="121"/>
      <c r="DHR32" s="121"/>
      <c r="DHS32" s="121"/>
      <c r="DHT32" s="121"/>
      <c r="DHU32" s="121"/>
      <c r="DHV32" s="121"/>
      <c r="DHW32" s="121"/>
      <c r="DHX32" s="121"/>
      <c r="DHY32" s="121"/>
      <c r="DHZ32" s="121"/>
      <c r="DIA32" s="121"/>
      <c r="DIB32" s="121"/>
      <c r="DIC32" s="121"/>
      <c r="DID32" s="121"/>
      <c r="DIE32" s="121"/>
      <c r="DIF32" s="121"/>
      <c r="DIG32" s="121"/>
      <c r="DIH32" s="121"/>
      <c r="DII32" s="121"/>
      <c r="DIJ32" s="121"/>
      <c r="DIK32" s="121"/>
      <c r="DIL32" s="121"/>
      <c r="DIM32" s="121"/>
      <c r="DIN32" s="121"/>
      <c r="DIO32" s="121"/>
      <c r="DIP32" s="121"/>
      <c r="DIQ32" s="121"/>
      <c r="DIR32" s="121"/>
      <c r="DIS32" s="121"/>
      <c r="DIT32" s="121"/>
      <c r="DIU32" s="121"/>
      <c r="DIV32" s="121"/>
      <c r="DIW32" s="121"/>
      <c r="DIX32" s="121"/>
      <c r="DIY32" s="121"/>
      <c r="DIZ32" s="121"/>
      <c r="DJA32" s="121"/>
      <c r="DJB32" s="121"/>
      <c r="DJC32" s="121"/>
      <c r="DJD32" s="121"/>
      <c r="DJE32" s="121"/>
      <c r="DJF32" s="121"/>
      <c r="DJG32" s="121"/>
      <c r="DJH32" s="121"/>
      <c r="DJI32" s="121"/>
      <c r="DJJ32" s="121"/>
      <c r="DJK32" s="121"/>
      <c r="DJL32" s="121"/>
      <c r="DJM32" s="121"/>
      <c r="DJN32" s="121"/>
      <c r="DJO32" s="121"/>
      <c r="DJP32" s="121"/>
      <c r="DJQ32" s="121"/>
      <c r="DJR32" s="121"/>
      <c r="DJS32" s="121"/>
      <c r="DJT32" s="121"/>
      <c r="DJU32" s="121"/>
      <c r="DJV32" s="121"/>
      <c r="DJW32" s="121"/>
      <c r="DJX32" s="121"/>
      <c r="DJY32" s="121"/>
      <c r="DJZ32" s="121"/>
      <c r="DKA32" s="121"/>
      <c r="DKB32" s="121"/>
      <c r="DKC32" s="121"/>
      <c r="DKD32" s="121"/>
      <c r="DKE32" s="121"/>
      <c r="DKF32" s="121"/>
      <c r="DKG32" s="121"/>
      <c r="DKH32" s="121"/>
      <c r="DKI32" s="121"/>
      <c r="DKJ32" s="121"/>
      <c r="DKK32" s="121"/>
      <c r="DKL32" s="121"/>
      <c r="DKM32" s="121"/>
      <c r="DKN32" s="121"/>
      <c r="DKO32" s="121"/>
      <c r="DKP32" s="121"/>
      <c r="DKQ32" s="121"/>
      <c r="DKR32" s="121"/>
      <c r="DKS32" s="121"/>
      <c r="DKT32" s="121"/>
      <c r="DKU32" s="121"/>
      <c r="DKV32" s="121"/>
      <c r="DKW32" s="121"/>
      <c r="DKX32" s="121"/>
      <c r="DKY32" s="121"/>
      <c r="DKZ32" s="121"/>
      <c r="DLA32" s="121"/>
      <c r="DLB32" s="121"/>
      <c r="DLC32" s="121"/>
      <c r="DLD32" s="121"/>
      <c r="DLE32" s="121"/>
      <c r="DLF32" s="121"/>
      <c r="DLG32" s="121"/>
      <c r="DLH32" s="121"/>
      <c r="DLI32" s="121"/>
      <c r="DLJ32" s="121"/>
      <c r="DLK32" s="121"/>
      <c r="DLL32" s="121"/>
      <c r="DLM32" s="121"/>
      <c r="DLN32" s="121"/>
      <c r="DLO32" s="121"/>
      <c r="DLP32" s="121"/>
      <c r="DLQ32" s="121"/>
      <c r="DLR32" s="121"/>
      <c r="DLS32" s="121"/>
      <c r="DLT32" s="121"/>
      <c r="DLU32" s="121"/>
      <c r="DLV32" s="121"/>
      <c r="DLW32" s="121"/>
      <c r="DLX32" s="121"/>
      <c r="DLY32" s="121"/>
      <c r="DLZ32" s="121"/>
      <c r="DMA32" s="121"/>
      <c r="DMB32" s="121"/>
      <c r="DMC32" s="121"/>
      <c r="DMD32" s="121"/>
      <c r="DME32" s="121"/>
      <c r="DMF32" s="121"/>
      <c r="DMG32" s="121"/>
      <c r="DMH32" s="121"/>
      <c r="DMI32" s="121"/>
      <c r="DMJ32" s="121"/>
      <c r="DMK32" s="121"/>
      <c r="DML32" s="121"/>
      <c r="DMM32" s="121"/>
      <c r="DMN32" s="121"/>
      <c r="DMO32" s="121"/>
      <c r="DMP32" s="121"/>
      <c r="DMQ32" s="121"/>
      <c r="DMR32" s="121"/>
      <c r="DMS32" s="121"/>
      <c r="DMT32" s="121"/>
      <c r="DMU32" s="121"/>
      <c r="DMV32" s="121"/>
      <c r="DMW32" s="121"/>
      <c r="DMX32" s="121"/>
      <c r="DMY32" s="121"/>
      <c r="DMZ32" s="121"/>
      <c r="DNA32" s="121"/>
      <c r="DNB32" s="121"/>
      <c r="DNC32" s="121"/>
      <c r="DND32" s="121"/>
      <c r="DNE32" s="121"/>
      <c r="DNF32" s="121"/>
      <c r="DNG32" s="121"/>
      <c r="DNH32" s="121"/>
      <c r="DNI32" s="121"/>
      <c r="DNJ32" s="121"/>
      <c r="DNK32" s="121"/>
      <c r="DNL32" s="121"/>
      <c r="DNM32" s="121"/>
      <c r="DNN32" s="121"/>
      <c r="DNO32" s="121"/>
      <c r="DNP32" s="121"/>
      <c r="DNQ32" s="121"/>
      <c r="DNR32" s="121"/>
      <c r="DNS32" s="121"/>
      <c r="DNT32" s="121"/>
      <c r="DNU32" s="121"/>
      <c r="DNV32" s="121"/>
      <c r="DNW32" s="121"/>
      <c r="DNX32" s="121"/>
      <c r="DNY32" s="121"/>
      <c r="DNZ32" s="121"/>
      <c r="DOA32" s="121"/>
      <c r="DOB32" s="121"/>
      <c r="DOC32" s="121"/>
      <c r="DOD32" s="121"/>
      <c r="DOE32" s="121"/>
      <c r="DOF32" s="121"/>
      <c r="DOG32" s="121"/>
      <c r="DOH32" s="121"/>
      <c r="DOI32" s="121"/>
      <c r="DOJ32" s="121"/>
      <c r="DOK32" s="121"/>
      <c r="DOL32" s="121"/>
      <c r="DOM32" s="121"/>
      <c r="DON32" s="121"/>
      <c r="DOO32" s="121"/>
      <c r="DOP32" s="121"/>
      <c r="DOQ32" s="121"/>
      <c r="DOR32" s="121"/>
      <c r="DOS32" s="121"/>
      <c r="DOT32" s="121"/>
      <c r="DOU32" s="121"/>
      <c r="DOV32" s="121"/>
      <c r="DOW32" s="121"/>
      <c r="DOX32" s="121"/>
      <c r="DOY32" s="121"/>
      <c r="DOZ32" s="121"/>
      <c r="DPA32" s="121"/>
      <c r="DPB32" s="121"/>
      <c r="DPC32" s="121"/>
      <c r="DPD32" s="121"/>
      <c r="DPE32" s="121"/>
      <c r="DPF32" s="121"/>
      <c r="DPG32" s="121"/>
      <c r="DPH32" s="121"/>
      <c r="DPI32" s="121"/>
      <c r="DPJ32" s="121"/>
      <c r="DPK32" s="121"/>
      <c r="DPL32" s="121"/>
      <c r="DPM32" s="121"/>
      <c r="DPN32" s="121"/>
      <c r="DPO32" s="121"/>
      <c r="DPP32" s="121"/>
      <c r="DPQ32" s="121"/>
      <c r="DPR32" s="121"/>
      <c r="DPS32" s="121"/>
      <c r="DPT32" s="121"/>
      <c r="DPU32" s="121"/>
      <c r="DPV32" s="121"/>
      <c r="DPW32" s="121"/>
      <c r="DPX32" s="121"/>
      <c r="DPY32" s="121"/>
      <c r="DPZ32" s="121"/>
      <c r="DQA32" s="121"/>
      <c r="DQB32" s="121"/>
      <c r="DQC32" s="121"/>
      <c r="DQD32" s="121"/>
      <c r="DQE32" s="121"/>
      <c r="DQF32" s="121"/>
      <c r="DQG32" s="121"/>
      <c r="DQH32" s="121"/>
      <c r="DQI32" s="121"/>
      <c r="DQJ32" s="121"/>
      <c r="DQK32" s="121"/>
      <c r="DQL32" s="121"/>
      <c r="DQM32" s="121"/>
      <c r="DQN32" s="121"/>
      <c r="DQO32" s="121"/>
      <c r="DQP32" s="121"/>
      <c r="DQQ32" s="121"/>
      <c r="DQR32" s="121"/>
      <c r="DQS32" s="121"/>
      <c r="DQT32" s="121"/>
      <c r="DQU32" s="121"/>
      <c r="DQV32" s="121"/>
      <c r="DQW32" s="121"/>
      <c r="DQX32" s="121"/>
      <c r="DQY32" s="121"/>
      <c r="DQZ32" s="121"/>
      <c r="DRA32" s="121"/>
      <c r="DRB32" s="121"/>
      <c r="DRC32" s="121"/>
      <c r="DRD32" s="121"/>
      <c r="DRE32" s="121"/>
      <c r="DRF32" s="121"/>
      <c r="DRG32" s="121"/>
      <c r="DRH32" s="121"/>
      <c r="DRI32" s="121"/>
      <c r="DRJ32" s="121"/>
      <c r="DRK32" s="121"/>
      <c r="DRL32" s="121"/>
      <c r="DRM32" s="121"/>
      <c r="DRN32" s="121"/>
      <c r="DRO32" s="121"/>
      <c r="DRP32" s="121"/>
      <c r="DRQ32" s="121"/>
      <c r="DRR32" s="121"/>
      <c r="DRS32" s="121"/>
      <c r="DRT32" s="121"/>
      <c r="DRU32" s="121"/>
      <c r="DRV32" s="121"/>
      <c r="DRW32" s="121"/>
      <c r="DRX32" s="121"/>
      <c r="DRY32" s="121"/>
      <c r="DRZ32" s="121"/>
      <c r="DSA32" s="121"/>
      <c r="DSB32" s="121"/>
      <c r="DSC32" s="121"/>
      <c r="DSD32" s="121"/>
      <c r="DSE32" s="121"/>
      <c r="DSF32" s="121"/>
      <c r="DSG32" s="121"/>
      <c r="DSH32" s="121"/>
      <c r="DSI32" s="121"/>
      <c r="DSJ32" s="121"/>
      <c r="DSK32" s="121"/>
      <c r="DSL32" s="121"/>
      <c r="DSM32" s="121"/>
      <c r="DSN32" s="121"/>
      <c r="DSO32" s="121"/>
      <c r="DSP32" s="121"/>
      <c r="DSQ32" s="121"/>
      <c r="DSR32" s="121"/>
      <c r="DSS32" s="121"/>
      <c r="DST32" s="121"/>
      <c r="DSU32" s="121"/>
      <c r="DSV32" s="121"/>
      <c r="DSW32" s="121"/>
      <c r="DSX32" s="121"/>
      <c r="DSY32" s="121"/>
      <c r="DSZ32" s="121"/>
      <c r="DTA32" s="121"/>
      <c r="DTB32" s="121"/>
      <c r="DTC32" s="121"/>
      <c r="DTD32" s="121"/>
      <c r="DTE32" s="121"/>
      <c r="DTF32" s="121"/>
      <c r="DTG32" s="121"/>
      <c r="DTH32" s="121"/>
      <c r="DTI32" s="121"/>
      <c r="DTJ32" s="121"/>
      <c r="DTK32" s="121"/>
      <c r="DTL32" s="121"/>
      <c r="DTM32" s="121"/>
      <c r="DTN32" s="121"/>
      <c r="DTO32" s="121"/>
      <c r="DTP32" s="121"/>
      <c r="DTQ32" s="121"/>
      <c r="DTR32" s="121"/>
      <c r="DTS32" s="121"/>
      <c r="DTT32" s="121"/>
      <c r="DTU32" s="121"/>
      <c r="DTV32" s="121"/>
      <c r="DTW32" s="121"/>
      <c r="DTX32" s="121"/>
      <c r="DTY32" s="121"/>
      <c r="DTZ32" s="121"/>
      <c r="DUA32" s="121"/>
      <c r="DUB32" s="121"/>
      <c r="DUC32" s="121"/>
      <c r="DUD32" s="121"/>
      <c r="DUE32" s="121"/>
      <c r="DUF32" s="121"/>
      <c r="DUG32" s="121"/>
      <c r="DUH32" s="121"/>
      <c r="DUI32" s="121"/>
      <c r="DUJ32" s="121"/>
      <c r="DUK32" s="121"/>
      <c r="DUL32" s="121"/>
      <c r="DUM32" s="121"/>
      <c r="DUN32" s="121"/>
      <c r="DUO32" s="121"/>
      <c r="DUP32" s="121"/>
      <c r="DUQ32" s="121"/>
      <c r="DUR32" s="121"/>
      <c r="DUS32" s="121"/>
      <c r="DUT32" s="121"/>
      <c r="DUU32" s="121"/>
      <c r="DUV32" s="121"/>
      <c r="DUW32" s="121"/>
      <c r="DUX32" s="121"/>
      <c r="DUY32" s="121"/>
      <c r="DUZ32" s="121"/>
      <c r="DVA32" s="121"/>
      <c r="DVB32" s="121"/>
      <c r="DVC32" s="121"/>
      <c r="DVD32" s="121"/>
      <c r="DVE32" s="121"/>
      <c r="DVF32" s="121"/>
      <c r="DVG32" s="121"/>
      <c r="DVH32" s="121"/>
      <c r="DVI32" s="121"/>
      <c r="DVJ32" s="121"/>
      <c r="DVK32" s="121"/>
      <c r="DVL32" s="121"/>
      <c r="DVM32" s="121"/>
      <c r="DVN32" s="121"/>
      <c r="DVO32" s="121"/>
      <c r="DVP32" s="121"/>
      <c r="DVQ32" s="121"/>
      <c r="DVR32" s="121"/>
      <c r="DVS32" s="121"/>
      <c r="DVT32" s="121"/>
      <c r="DVU32" s="121"/>
      <c r="DVV32" s="121"/>
      <c r="DVW32" s="121"/>
      <c r="DVX32" s="121"/>
      <c r="DVY32" s="121"/>
      <c r="DVZ32" s="121"/>
      <c r="DWA32" s="121"/>
      <c r="DWB32" s="121"/>
      <c r="DWC32" s="121"/>
      <c r="DWD32" s="121"/>
      <c r="DWE32" s="121"/>
      <c r="DWF32" s="121"/>
      <c r="DWG32" s="121"/>
      <c r="DWH32" s="121"/>
      <c r="DWI32" s="121"/>
      <c r="DWJ32" s="121"/>
      <c r="DWK32" s="121"/>
      <c r="DWL32" s="121"/>
      <c r="DWM32" s="121"/>
      <c r="DWN32" s="121"/>
      <c r="DWO32" s="121"/>
      <c r="DWP32" s="121"/>
      <c r="DWQ32" s="121"/>
      <c r="DWR32" s="121"/>
      <c r="DWS32" s="121"/>
      <c r="DWT32" s="121"/>
      <c r="DWU32" s="121"/>
      <c r="DWV32" s="121"/>
      <c r="DWW32" s="121"/>
      <c r="DWX32" s="121"/>
      <c r="DWY32" s="121"/>
      <c r="DWZ32" s="121"/>
      <c r="DXA32" s="121"/>
      <c r="DXB32" s="121"/>
      <c r="DXC32" s="121"/>
      <c r="DXD32" s="121"/>
      <c r="DXE32" s="121"/>
      <c r="DXF32" s="121"/>
      <c r="DXG32" s="121"/>
      <c r="DXH32" s="121"/>
      <c r="DXI32" s="121"/>
      <c r="DXJ32" s="121"/>
      <c r="DXK32" s="121"/>
      <c r="DXL32" s="121"/>
      <c r="DXM32" s="121"/>
      <c r="DXN32" s="121"/>
      <c r="DXO32" s="121"/>
      <c r="DXP32" s="121"/>
      <c r="DXQ32" s="121"/>
      <c r="DXR32" s="121"/>
      <c r="DXS32" s="121"/>
      <c r="DXT32" s="121"/>
      <c r="DXU32" s="121"/>
      <c r="DXV32" s="121"/>
      <c r="DXW32" s="121"/>
      <c r="DXX32" s="121"/>
      <c r="DXY32" s="121"/>
      <c r="DXZ32" s="121"/>
      <c r="DYA32" s="121"/>
      <c r="DYB32" s="121"/>
      <c r="DYC32" s="121"/>
      <c r="DYD32" s="121"/>
      <c r="DYE32" s="121"/>
      <c r="DYF32" s="121"/>
      <c r="DYG32" s="121"/>
      <c r="DYH32" s="121"/>
      <c r="DYI32" s="121"/>
      <c r="DYJ32" s="121"/>
      <c r="DYK32" s="121"/>
      <c r="DYL32" s="121"/>
      <c r="DYM32" s="121"/>
      <c r="DYN32" s="121"/>
      <c r="DYO32" s="121"/>
      <c r="DYP32" s="121"/>
      <c r="DYQ32" s="121"/>
      <c r="DYR32" s="121"/>
      <c r="DYS32" s="121"/>
      <c r="DYT32" s="121"/>
      <c r="DYU32" s="121"/>
      <c r="DYV32" s="121"/>
      <c r="DYW32" s="121"/>
      <c r="DYX32" s="121"/>
      <c r="DYY32" s="121"/>
      <c r="DYZ32" s="121"/>
      <c r="DZA32" s="121"/>
      <c r="DZB32" s="121"/>
      <c r="DZC32" s="121"/>
      <c r="DZD32" s="121"/>
      <c r="DZE32" s="121"/>
      <c r="DZF32" s="121"/>
      <c r="DZG32" s="121"/>
      <c r="DZH32" s="121"/>
      <c r="DZI32" s="121"/>
      <c r="DZJ32" s="121"/>
      <c r="DZK32" s="121"/>
      <c r="DZL32" s="121"/>
      <c r="DZM32" s="121"/>
      <c r="DZN32" s="121"/>
      <c r="DZO32" s="121"/>
      <c r="DZP32" s="121"/>
      <c r="DZQ32" s="121"/>
      <c r="DZR32" s="121"/>
      <c r="DZS32" s="121"/>
      <c r="DZT32" s="121"/>
      <c r="DZU32" s="121"/>
      <c r="DZV32" s="121"/>
      <c r="DZW32" s="121"/>
      <c r="DZX32" s="121"/>
      <c r="DZY32" s="121"/>
      <c r="DZZ32" s="121"/>
      <c r="EAA32" s="121"/>
      <c r="EAB32" s="121"/>
      <c r="EAC32" s="121"/>
      <c r="EAD32" s="121"/>
      <c r="EAE32" s="121"/>
      <c r="EAF32" s="121"/>
      <c r="EAG32" s="121"/>
      <c r="EAH32" s="121"/>
      <c r="EAI32" s="121"/>
      <c r="EAJ32" s="121"/>
      <c r="EAK32" s="121"/>
      <c r="EAL32" s="121"/>
      <c r="EAM32" s="121"/>
      <c r="EAN32" s="121"/>
      <c r="EAO32" s="121"/>
      <c r="EAP32" s="121"/>
      <c r="EAQ32" s="121"/>
      <c r="EAR32" s="121"/>
      <c r="EAS32" s="121"/>
      <c r="EAT32" s="121"/>
      <c r="EAU32" s="121"/>
      <c r="EAV32" s="121"/>
      <c r="EAW32" s="121"/>
      <c r="EAX32" s="121"/>
      <c r="EAY32" s="121"/>
      <c r="EAZ32" s="121"/>
      <c r="EBA32" s="121"/>
      <c r="EBB32" s="121"/>
      <c r="EBC32" s="121"/>
      <c r="EBD32" s="121"/>
      <c r="EBE32" s="121"/>
      <c r="EBF32" s="121"/>
      <c r="EBG32" s="121"/>
      <c r="EBH32" s="121"/>
      <c r="EBI32" s="121"/>
      <c r="EBJ32" s="121"/>
      <c r="EBK32" s="121"/>
      <c r="EBL32" s="121"/>
      <c r="EBM32" s="121"/>
      <c r="EBN32" s="121"/>
      <c r="EBO32" s="121"/>
      <c r="EBP32" s="121"/>
      <c r="EBQ32" s="121"/>
      <c r="EBR32" s="121"/>
      <c r="EBS32" s="121"/>
      <c r="EBT32" s="121"/>
      <c r="EBU32" s="121"/>
      <c r="EBV32" s="121"/>
      <c r="EBW32" s="121"/>
      <c r="EBX32" s="121"/>
      <c r="EBY32" s="121"/>
      <c r="EBZ32" s="121"/>
      <c r="ECA32" s="121"/>
      <c r="ECB32" s="121"/>
      <c r="ECC32" s="121"/>
      <c r="ECD32" s="121"/>
      <c r="ECE32" s="121"/>
      <c r="ECF32" s="121"/>
      <c r="ECG32" s="121"/>
      <c r="ECH32" s="121"/>
      <c r="ECI32" s="121"/>
      <c r="ECJ32" s="121"/>
      <c r="ECK32" s="121"/>
      <c r="ECL32" s="121"/>
      <c r="ECM32" s="121"/>
      <c r="ECN32" s="121"/>
      <c r="ECO32" s="121"/>
      <c r="ECP32" s="121"/>
      <c r="ECQ32" s="121"/>
      <c r="ECR32" s="121"/>
      <c r="ECS32" s="121"/>
      <c r="ECT32" s="121"/>
      <c r="ECU32" s="121"/>
      <c r="ECV32" s="121"/>
      <c r="ECW32" s="121"/>
      <c r="ECX32" s="121"/>
      <c r="ECY32" s="121"/>
      <c r="ECZ32" s="121"/>
      <c r="EDA32" s="121"/>
      <c r="EDB32" s="121"/>
      <c r="EDC32" s="121"/>
      <c r="EDD32" s="121"/>
      <c r="EDE32" s="121"/>
      <c r="EDF32" s="121"/>
      <c r="EDG32" s="121"/>
      <c r="EDH32" s="121"/>
      <c r="EDI32" s="121"/>
      <c r="EDJ32" s="121"/>
      <c r="EDK32" s="121"/>
      <c r="EDL32" s="121"/>
      <c r="EDM32" s="121"/>
      <c r="EDN32" s="121"/>
      <c r="EDO32" s="121"/>
      <c r="EDP32" s="121"/>
      <c r="EDQ32" s="121"/>
      <c r="EDR32" s="121"/>
      <c r="EDS32" s="121"/>
      <c r="EDT32" s="121"/>
      <c r="EDU32" s="121"/>
      <c r="EDV32" s="121"/>
      <c r="EDW32" s="121"/>
      <c r="EDX32" s="121"/>
      <c r="EDY32" s="121"/>
      <c r="EDZ32" s="121"/>
      <c r="EEA32" s="121"/>
      <c r="EEB32" s="121"/>
      <c r="EEC32" s="121"/>
      <c r="EED32" s="121"/>
      <c r="EEE32" s="121"/>
      <c r="EEF32" s="121"/>
      <c r="EEG32" s="121"/>
      <c r="EEH32" s="121"/>
      <c r="EEI32" s="121"/>
      <c r="EEJ32" s="121"/>
      <c r="EEK32" s="121"/>
      <c r="EEL32" s="121"/>
      <c r="EEM32" s="121"/>
      <c r="EEN32" s="121"/>
      <c r="EEO32" s="121"/>
      <c r="EEP32" s="121"/>
      <c r="EEQ32" s="121"/>
      <c r="EER32" s="121"/>
      <c r="EES32" s="121"/>
      <c r="EET32" s="121"/>
      <c r="EEU32" s="121"/>
      <c r="EEV32" s="121"/>
      <c r="EEW32" s="121"/>
      <c r="EEX32" s="121"/>
      <c r="EEY32" s="121"/>
      <c r="EEZ32" s="121"/>
      <c r="EFA32" s="121"/>
      <c r="EFB32" s="121"/>
      <c r="EFC32" s="121"/>
      <c r="EFD32" s="121"/>
      <c r="EFE32" s="121"/>
      <c r="EFF32" s="121"/>
      <c r="EFG32" s="121"/>
      <c r="EFH32" s="121"/>
      <c r="EFI32" s="121"/>
      <c r="EFJ32" s="121"/>
      <c r="EFK32" s="121"/>
      <c r="EFL32" s="121"/>
      <c r="EFM32" s="121"/>
      <c r="EFN32" s="121"/>
      <c r="EFO32" s="121"/>
      <c r="EFP32" s="121"/>
      <c r="EFQ32" s="121"/>
      <c r="EFR32" s="121"/>
      <c r="EFS32" s="121"/>
      <c r="EFT32" s="121"/>
      <c r="EFU32" s="121"/>
      <c r="EFV32" s="121"/>
      <c r="EFW32" s="121"/>
      <c r="EFX32" s="121"/>
      <c r="EFY32" s="121"/>
      <c r="EFZ32" s="121"/>
      <c r="EGA32" s="121"/>
      <c r="EGB32" s="121"/>
      <c r="EGC32" s="121"/>
      <c r="EGD32" s="121"/>
      <c r="EGE32" s="121"/>
      <c r="EGF32" s="121"/>
      <c r="EGG32" s="121"/>
      <c r="EGH32" s="121"/>
      <c r="EGI32" s="121"/>
      <c r="EGJ32" s="121"/>
      <c r="EGK32" s="121"/>
      <c r="EGL32" s="121"/>
      <c r="EGM32" s="121"/>
      <c r="EGN32" s="121"/>
      <c r="EGO32" s="121"/>
      <c r="EGP32" s="121"/>
      <c r="EGQ32" s="121"/>
      <c r="EGR32" s="121"/>
      <c r="EGS32" s="121"/>
      <c r="EGT32" s="121"/>
      <c r="EGU32" s="121"/>
      <c r="EGV32" s="121"/>
      <c r="EGW32" s="121"/>
      <c r="EGX32" s="121"/>
      <c r="EGY32" s="121"/>
      <c r="EGZ32" s="121"/>
      <c r="EHA32" s="121"/>
      <c r="EHB32" s="121"/>
      <c r="EHC32" s="121"/>
      <c r="EHD32" s="121"/>
      <c r="EHE32" s="121"/>
      <c r="EHF32" s="121"/>
      <c r="EHG32" s="121"/>
      <c r="EHH32" s="121"/>
      <c r="EHI32" s="121"/>
      <c r="EHJ32" s="121"/>
      <c r="EHK32" s="121"/>
      <c r="EHL32" s="121"/>
      <c r="EHM32" s="121"/>
      <c r="EHN32" s="121"/>
      <c r="EHO32" s="121"/>
      <c r="EHP32" s="121"/>
      <c r="EHQ32" s="121"/>
      <c r="EHR32" s="121"/>
      <c r="EHS32" s="121"/>
      <c r="EHT32" s="121"/>
      <c r="EHU32" s="121"/>
      <c r="EHV32" s="121"/>
      <c r="EHW32" s="121"/>
      <c r="EHX32" s="121"/>
      <c r="EHY32" s="121"/>
      <c r="EHZ32" s="121"/>
      <c r="EIA32" s="121"/>
      <c r="EIB32" s="121"/>
      <c r="EIC32" s="121"/>
      <c r="EID32" s="121"/>
      <c r="EIE32" s="121"/>
      <c r="EIF32" s="121"/>
      <c r="EIG32" s="121"/>
      <c r="EIH32" s="121"/>
      <c r="EII32" s="121"/>
      <c r="EIJ32" s="121"/>
      <c r="EIK32" s="121"/>
      <c r="EIL32" s="121"/>
      <c r="EIM32" s="121"/>
      <c r="EIN32" s="121"/>
      <c r="EIO32" s="121"/>
      <c r="EIP32" s="121"/>
      <c r="EIQ32" s="121"/>
      <c r="EIR32" s="121"/>
      <c r="EIS32" s="121"/>
      <c r="EIT32" s="121"/>
      <c r="EIU32" s="121"/>
      <c r="EIV32" s="121"/>
      <c r="EIW32" s="121"/>
      <c r="EIX32" s="121"/>
      <c r="EIY32" s="121"/>
      <c r="EIZ32" s="121"/>
      <c r="EJA32" s="121"/>
      <c r="EJB32" s="121"/>
      <c r="EJC32" s="121"/>
      <c r="EJD32" s="121"/>
      <c r="EJE32" s="121"/>
      <c r="EJF32" s="121"/>
      <c r="EJG32" s="121"/>
      <c r="EJH32" s="121"/>
      <c r="EJI32" s="121"/>
      <c r="EJJ32" s="121"/>
      <c r="EJK32" s="121"/>
      <c r="EJL32" s="121"/>
      <c r="EJM32" s="121"/>
      <c r="EJN32" s="121"/>
      <c r="EJO32" s="121"/>
      <c r="EJP32" s="121"/>
      <c r="EJQ32" s="121"/>
      <c r="EJR32" s="121"/>
      <c r="EJS32" s="121"/>
      <c r="EJT32" s="121"/>
      <c r="EJU32" s="121"/>
      <c r="EJV32" s="121"/>
      <c r="EJW32" s="121"/>
      <c r="EJX32" s="121"/>
      <c r="EJY32" s="121"/>
      <c r="EJZ32" s="121"/>
      <c r="EKA32" s="121"/>
      <c r="EKB32" s="121"/>
      <c r="EKC32" s="121"/>
      <c r="EKD32" s="121"/>
      <c r="EKE32" s="121"/>
      <c r="EKF32" s="121"/>
      <c r="EKG32" s="121"/>
      <c r="EKH32" s="121"/>
      <c r="EKI32" s="121"/>
      <c r="EKJ32" s="121"/>
      <c r="EKK32" s="121"/>
      <c r="EKL32" s="121"/>
      <c r="EKM32" s="121"/>
      <c r="EKN32" s="121"/>
      <c r="EKO32" s="121"/>
      <c r="EKP32" s="121"/>
      <c r="EKQ32" s="121"/>
      <c r="EKR32" s="121"/>
      <c r="EKS32" s="121"/>
      <c r="EKT32" s="121"/>
      <c r="EKU32" s="121"/>
      <c r="EKV32" s="121"/>
      <c r="EKW32" s="121"/>
      <c r="EKX32" s="121"/>
      <c r="EKY32" s="121"/>
      <c r="EKZ32" s="121"/>
      <c r="ELA32" s="121"/>
      <c r="ELB32" s="121"/>
      <c r="ELC32" s="121"/>
      <c r="ELD32" s="121"/>
      <c r="ELE32" s="121"/>
      <c r="ELF32" s="121"/>
      <c r="ELG32" s="121"/>
      <c r="ELH32" s="121"/>
      <c r="ELI32" s="121"/>
      <c r="ELJ32" s="121"/>
      <c r="ELK32" s="121"/>
      <c r="ELL32" s="121"/>
      <c r="ELM32" s="121"/>
      <c r="ELN32" s="121"/>
      <c r="ELO32" s="121"/>
      <c r="ELP32" s="121"/>
      <c r="ELQ32" s="121"/>
      <c r="ELR32" s="121"/>
      <c r="ELS32" s="121"/>
      <c r="ELT32" s="121"/>
      <c r="ELU32" s="121"/>
      <c r="ELV32" s="121"/>
      <c r="ELW32" s="121"/>
      <c r="ELX32" s="121"/>
      <c r="ELY32" s="121"/>
      <c r="ELZ32" s="121"/>
      <c r="EMA32" s="121"/>
      <c r="EMB32" s="121"/>
      <c r="EMC32" s="121"/>
      <c r="EMD32" s="121"/>
      <c r="EME32" s="121"/>
      <c r="EMF32" s="121"/>
      <c r="EMG32" s="121"/>
      <c r="EMH32" s="121"/>
      <c r="EMI32" s="121"/>
      <c r="EMJ32" s="121"/>
      <c r="EMK32" s="121"/>
      <c r="EML32" s="121"/>
      <c r="EMM32" s="121"/>
      <c r="EMN32" s="121"/>
      <c r="EMO32" s="121"/>
      <c r="EMP32" s="121"/>
      <c r="EMQ32" s="121"/>
      <c r="EMR32" s="121"/>
      <c r="EMS32" s="121"/>
      <c r="EMT32" s="121"/>
      <c r="EMU32" s="121"/>
      <c r="EMV32" s="121"/>
      <c r="EMW32" s="121"/>
      <c r="EMX32" s="121"/>
      <c r="EMY32" s="121"/>
      <c r="EMZ32" s="121"/>
      <c r="ENA32" s="121"/>
      <c r="ENB32" s="121"/>
      <c r="ENC32" s="121"/>
      <c r="END32" s="121"/>
      <c r="ENE32" s="121"/>
      <c r="ENF32" s="121"/>
      <c r="ENG32" s="121"/>
      <c r="ENH32" s="121"/>
      <c r="ENI32" s="121"/>
      <c r="ENJ32" s="121"/>
      <c r="ENK32" s="121"/>
      <c r="ENL32" s="121"/>
      <c r="ENM32" s="121"/>
      <c r="ENN32" s="121"/>
      <c r="ENO32" s="121"/>
      <c r="ENP32" s="121"/>
      <c r="ENQ32" s="121"/>
      <c r="ENR32" s="121"/>
      <c r="ENS32" s="121"/>
      <c r="ENT32" s="121"/>
      <c r="ENU32" s="121"/>
      <c r="ENV32" s="121"/>
      <c r="ENW32" s="121"/>
      <c r="ENX32" s="121"/>
      <c r="ENY32" s="121"/>
      <c r="ENZ32" s="121"/>
      <c r="EOA32" s="121"/>
      <c r="EOB32" s="121"/>
      <c r="EOC32" s="121"/>
      <c r="EOD32" s="121"/>
      <c r="EOE32" s="121"/>
      <c r="EOF32" s="121"/>
      <c r="EOG32" s="121"/>
      <c r="EOH32" s="121"/>
      <c r="EOI32" s="121"/>
      <c r="EOJ32" s="121"/>
      <c r="EOK32" s="121"/>
      <c r="EOL32" s="121"/>
      <c r="EOM32" s="121"/>
      <c r="EON32" s="121"/>
      <c r="EOO32" s="121"/>
      <c r="EOP32" s="121"/>
      <c r="EOQ32" s="121"/>
      <c r="EOR32" s="121"/>
      <c r="EOS32" s="121"/>
      <c r="EOT32" s="121"/>
      <c r="EOU32" s="121"/>
      <c r="EOV32" s="121"/>
      <c r="EOW32" s="121"/>
      <c r="EOX32" s="121"/>
      <c r="EOY32" s="121"/>
      <c r="EOZ32" s="121"/>
      <c r="EPA32" s="121"/>
      <c r="EPB32" s="121"/>
      <c r="EPC32" s="121"/>
      <c r="EPD32" s="121"/>
      <c r="EPE32" s="121"/>
      <c r="EPF32" s="121"/>
      <c r="EPG32" s="121"/>
      <c r="EPH32" s="121"/>
      <c r="EPI32" s="121"/>
      <c r="EPJ32" s="121"/>
      <c r="EPK32" s="121"/>
      <c r="EPL32" s="121"/>
      <c r="EPM32" s="121"/>
      <c r="EPN32" s="121"/>
      <c r="EPO32" s="121"/>
      <c r="EPP32" s="121"/>
      <c r="EPQ32" s="121"/>
      <c r="EPR32" s="121"/>
      <c r="EPS32" s="121"/>
      <c r="EPT32" s="121"/>
      <c r="EPU32" s="121"/>
      <c r="EPV32" s="121"/>
      <c r="EPW32" s="121"/>
      <c r="EPX32" s="121"/>
      <c r="EPY32" s="121"/>
      <c r="EPZ32" s="121"/>
      <c r="EQA32" s="121"/>
      <c r="EQB32" s="121"/>
      <c r="EQC32" s="121"/>
      <c r="EQD32" s="121"/>
      <c r="EQE32" s="121"/>
      <c r="EQF32" s="121"/>
      <c r="EQG32" s="121"/>
      <c r="EQH32" s="121"/>
      <c r="EQI32" s="121"/>
      <c r="EQJ32" s="121"/>
      <c r="EQK32" s="121"/>
      <c r="EQL32" s="121"/>
      <c r="EQM32" s="121"/>
      <c r="EQN32" s="121"/>
      <c r="EQO32" s="121"/>
      <c r="EQP32" s="121"/>
      <c r="EQQ32" s="121"/>
      <c r="EQR32" s="121"/>
      <c r="EQS32" s="121"/>
      <c r="EQT32" s="121"/>
      <c r="EQU32" s="121"/>
      <c r="EQV32" s="121"/>
      <c r="EQW32" s="121"/>
      <c r="EQX32" s="121"/>
      <c r="EQY32" s="121"/>
      <c r="EQZ32" s="121"/>
      <c r="ERA32" s="121"/>
      <c r="ERB32" s="121"/>
      <c r="ERC32" s="121"/>
      <c r="ERD32" s="121"/>
      <c r="ERE32" s="121"/>
      <c r="ERF32" s="121"/>
      <c r="ERG32" s="121"/>
      <c r="ERH32" s="121"/>
      <c r="ERI32" s="121"/>
      <c r="ERJ32" s="121"/>
      <c r="ERK32" s="121"/>
      <c r="ERL32" s="121"/>
      <c r="ERM32" s="121"/>
      <c r="ERN32" s="121"/>
      <c r="ERO32" s="121"/>
      <c r="ERP32" s="121"/>
      <c r="ERQ32" s="121"/>
      <c r="ERR32" s="121"/>
      <c r="ERS32" s="121"/>
      <c r="ERT32" s="121"/>
      <c r="ERU32" s="121"/>
      <c r="ERV32" s="121"/>
      <c r="ERW32" s="121"/>
      <c r="ERX32" s="121"/>
      <c r="ERY32" s="121"/>
      <c r="ERZ32" s="121"/>
      <c r="ESA32" s="121"/>
      <c r="ESB32" s="121"/>
      <c r="ESC32" s="121"/>
      <c r="ESD32" s="121"/>
      <c r="ESE32" s="121"/>
      <c r="ESF32" s="121"/>
      <c r="ESG32" s="121"/>
      <c r="ESH32" s="121"/>
      <c r="ESI32" s="121"/>
      <c r="ESJ32" s="121"/>
      <c r="ESK32" s="121"/>
      <c r="ESL32" s="121"/>
      <c r="ESM32" s="121"/>
      <c r="ESN32" s="121"/>
      <c r="ESO32" s="121"/>
      <c r="ESP32" s="121"/>
      <c r="ESQ32" s="121"/>
      <c r="ESR32" s="121"/>
      <c r="ESS32" s="121"/>
      <c r="EST32" s="121"/>
      <c r="ESU32" s="121"/>
      <c r="ESV32" s="121"/>
      <c r="ESW32" s="121"/>
      <c r="ESX32" s="121"/>
      <c r="ESY32" s="121"/>
      <c r="ESZ32" s="121"/>
      <c r="ETA32" s="121"/>
      <c r="ETB32" s="121"/>
      <c r="ETC32" s="121"/>
      <c r="ETD32" s="121"/>
      <c r="ETE32" s="121"/>
      <c r="ETF32" s="121"/>
      <c r="ETG32" s="121"/>
      <c r="ETH32" s="121"/>
      <c r="ETI32" s="121"/>
      <c r="ETJ32" s="121"/>
      <c r="ETK32" s="121"/>
      <c r="ETL32" s="121"/>
      <c r="ETM32" s="121"/>
      <c r="ETN32" s="121"/>
      <c r="ETO32" s="121"/>
      <c r="ETP32" s="121"/>
      <c r="ETQ32" s="121"/>
      <c r="ETR32" s="121"/>
      <c r="ETS32" s="121"/>
      <c r="ETT32" s="121"/>
      <c r="ETU32" s="121"/>
      <c r="ETV32" s="121"/>
      <c r="ETW32" s="121"/>
      <c r="ETX32" s="121"/>
      <c r="ETY32" s="121"/>
      <c r="ETZ32" s="121"/>
      <c r="EUA32" s="121"/>
      <c r="EUB32" s="121"/>
      <c r="EUC32" s="121"/>
      <c r="EUD32" s="121"/>
      <c r="EUE32" s="121"/>
      <c r="EUF32" s="121"/>
      <c r="EUG32" s="121"/>
      <c r="EUH32" s="121"/>
      <c r="EUI32" s="121"/>
      <c r="EUJ32" s="121"/>
      <c r="EUK32" s="121"/>
      <c r="EUL32" s="121"/>
      <c r="EUM32" s="121"/>
      <c r="EUN32" s="121"/>
      <c r="EUO32" s="121"/>
      <c r="EUP32" s="121"/>
      <c r="EUQ32" s="121"/>
      <c r="EUR32" s="121"/>
      <c r="EUS32" s="121"/>
      <c r="EUT32" s="121"/>
      <c r="EUU32" s="121"/>
      <c r="EUV32" s="121"/>
      <c r="EUW32" s="121"/>
      <c r="EUX32" s="121"/>
      <c r="EUY32" s="121"/>
      <c r="EUZ32" s="121"/>
      <c r="EVA32" s="121"/>
      <c r="EVB32" s="121"/>
      <c r="EVC32" s="121"/>
      <c r="EVD32" s="121"/>
      <c r="EVE32" s="121"/>
      <c r="EVF32" s="121"/>
      <c r="EVG32" s="121"/>
      <c r="EVH32" s="121"/>
      <c r="EVI32" s="121"/>
      <c r="EVJ32" s="121"/>
      <c r="EVK32" s="121"/>
      <c r="EVL32" s="121"/>
      <c r="EVM32" s="121"/>
      <c r="EVN32" s="121"/>
      <c r="EVO32" s="121"/>
      <c r="EVP32" s="121"/>
      <c r="EVQ32" s="121"/>
      <c r="EVR32" s="121"/>
      <c r="EVS32" s="121"/>
      <c r="EVT32" s="121"/>
      <c r="EVU32" s="121"/>
      <c r="EVV32" s="121"/>
      <c r="EVW32" s="121"/>
      <c r="EVX32" s="121"/>
      <c r="EVY32" s="121"/>
      <c r="EVZ32" s="121"/>
      <c r="EWA32" s="121"/>
      <c r="EWB32" s="121"/>
      <c r="EWC32" s="121"/>
      <c r="EWD32" s="121"/>
      <c r="EWE32" s="121"/>
      <c r="EWF32" s="121"/>
      <c r="EWG32" s="121"/>
      <c r="EWH32" s="121"/>
      <c r="EWI32" s="121"/>
      <c r="EWJ32" s="121"/>
      <c r="EWK32" s="121"/>
      <c r="EWL32" s="121"/>
      <c r="EWM32" s="121"/>
      <c r="EWN32" s="121"/>
      <c r="EWO32" s="121"/>
      <c r="EWP32" s="121"/>
      <c r="EWQ32" s="121"/>
      <c r="EWR32" s="121"/>
      <c r="EWS32" s="121"/>
      <c r="EWT32" s="121"/>
      <c r="EWU32" s="121"/>
      <c r="EWV32" s="121"/>
      <c r="EWW32" s="121"/>
      <c r="EWX32" s="121"/>
      <c r="EWY32" s="121"/>
      <c r="EWZ32" s="121"/>
      <c r="EXA32" s="121"/>
      <c r="EXB32" s="121"/>
      <c r="EXC32" s="121"/>
      <c r="EXD32" s="121"/>
      <c r="EXE32" s="121"/>
      <c r="EXF32" s="121"/>
      <c r="EXG32" s="121"/>
      <c r="EXH32" s="121"/>
      <c r="EXI32" s="121"/>
      <c r="EXJ32" s="121"/>
      <c r="EXK32" s="121"/>
      <c r="EXL32" s="121"/>
      <c r="EXM32" s="121"/>
      <c r="EXN32" s="121"/>
      <c r="EXO32" s="121"/>
      <c r="EXP32" s="121"/>
      <c r="EXQ32" s="121"/>
      <c r="EXR32" s="121"/>
      <c r="EXS32" s="121"/>
      <c r="EXT32" s="121"/>
      <c r="EXU32" s="121"/>
      <c r="EXV32" s="121"/>
      <c r="EXW32" s="121"/>
      <c r="EXX32" s="121"/>
      <c r="EXY32" s="121"/>
      <c r="EXZ32" s="121"/>
      <c r="EYA32" s="121"/>
      <c r="EYB32" s="121"/>
      <c r="EYC32" s="121"/>
      <c r="EYD32" s="121"/>
      <c r="EYE32" s="121"/>
      <c r="EYF32" s="121"/>
      <c r="EYG32" s="121"/>
      <c r="EYH32" s="121"/>
      <c r="EYI32" s="121"/>
      <c r="EYJ32" s="121"/>
      <c r="EYK32" s="121"/>
      <c r="EYL32" s="121"/>
      <c r="EYM32" s="121"/>
      <c r="EYN32" s="121"/>
      <c r="EYO32" s="121"/>
      <c r="EYP32" s="121"/>
      <c r="EYQ32" s="121"/>
      <c r="EYR32" s="121"/>
      <c r="EYS32" s="121"/>
      <c r="EYT32" s="121"/>
      <c r="EYU32" s="121"/>
      <c r="EYV32" s="121"/>
      <c r="EYW32" s="121"/>
      <c r="EYX32" s="121"/>
      <c r="EYY32" s="121"/>
      <c r="EYZ32" s="121"/>
      <c r="EZA32" s="121"/>
      <c r="EZB32" s="121"/>
      <c r="EZC32" s="121"/>
      <c r="EZD32" s="121"/>
      <c r="EZE32" s="121"/>
      <c r="EZF32" s="121"/>
      <c r="EZG32" s="121"/>
      <c r="EZH32" s="121"/>
      <c r="EZI32" s="121"/>
      <c r="EZJ32" s="121"/>
      <c r="EZK32" s="121"/>
      <c r="EZL32" s="121"/>
      <c r="EZM32" s="121"/>
      <c r="EZN32" s="121"/>
      <c r="EZO32" s="121"/>
      <c r="EZP32" s="121"/>
      <c r="EZQ32" s="121"/>
      <c r="EZR32" s="121"/>
      <c r="EZS32" s="121"/>
      <c r="EZT32" s="121"/>
      <c r="EZU32" s="121"/>
      <c r="EZV32" s="121"/>
      <c r="EZW32" s="121"/>
      <c r="EZX32" s="121"/>
      <c r="EZY32" s="121"/>
      <c r="EZZ32" s="121"/>
      <c r="FAA32" s="121"/>
      <c r="FAB32" s="121"/>
      <c r="FAC32" s="121"/>
      <c r="FAD32" s="121"/>
      <c r="FAE32" s="121"/>
      <c r="FAF32" s="121"/>
      <c r="FAG32" s="121"/>
      <c r="FAH32" s="121"/>
      <c r="FAI32" s="121"/>
      <c r="FAJ32" s="121"/>
      <c r="FAK32" s="121"/>
      <c r="FAL32" s="121"/>
      <c r="FAM32" s="121"/>
      <c r="FAN32" s="121"/>
      <c r="FAO32" s="121"/>
      <c r="FAP32" s="121"/>
      <c r="FAQ32" s="121"/>
      <c r="FAR32" s="121"/>
      <c r="FAS32" s="121"/>
      <c r="FAT32" s="121"/>
      <c r="FAU32" s="121"/>
      <c r="FAV32" s="121"/>
      <c r="FAW32" s="121"/>
      <c r="FAX32" s="121"/>
      <c r="FAY32" s="121"/>
      <c r="FAZ32" s="121"/>
      <c r="FBA32" s="121"/>
      <c r="FBB32" s="121"/>
      <c r="FBC32" s="121"/>
      <c r="FBD32" s="121"/>
      <c r="FBE32" s="121"/>
      <c r="FBF32" s="121"/>
      <c r="FBG32" s="121"/>
      <c r="FBH32" s="121"/>
      <c r="FBI32" s="121"/>
      <c r="FBJ32" s="121"/>
      <c r="FBK32" s="121"/>
      <c r="FBL32" s="121"/>
      <c r="FBM32" s="121"/>
      <c r="FBN32" s="121"/>
      <c r="FBO32" s="121"/>
      <c r="FBP32" s="121"/>
      <c r="FBQ32" s="121"/>
      <c r="FBR32" s="121"/>
      <c r="FBS32" s="121"/>
      <c r="FBT32" s="121"/>
      <c r="FBU32" s="121"/>
      <c r="FBV32" s="121"/>
      <c r="FBW32" s="121"/>
      <c r="FBX32" s="121"/>
      <c r="FBY32" s="121"/>
      <c r="FBZ32" s="121"/>
      <c r="FCA32" s="121"/>
      <c r="FCB32" s="121"/>
      <c r="FCC32" s="121"/>
      <c r="FCD32" s="121"/>
      <c r="FCE32" s="121"/>
      <c r="FCF32" s="121"/>
      <c r="FCG32" s="121"/>
      <c r="FCH32" s="121"/>
      <c r="FCI32" s="121"/>
      <c r="FCJ32" s="121"/>
      <c r="FCK32" s="121"/>
      <c r="FCL32" s="121"/>
      <c r="FCM32" s="121"/>
      <c r="FCN32" s="121"/>
      <c r="FCO32" s="121"/>
      <c r="FCP32" s="121"/>
      <c r="FCQ32" s="121"/>
      <c r="FCR32" s="121"/>
      <c r="FCS32" s="121"/>
      <c r="FCT32" s="121"/>
      <c r="FCU32" s="121"/>
      <c r="FCV32" s="121"/>
      <c r="FCW32" s="121"/>
      <c r="FCX32" s="121"/>
      <c r="FCY32" s="121"/>
      <c r="FCZ32" s="121"/>
      <c r="FDA32" s="121"/>
      <c r="FDB32" s="121"/>
      <c r="FDC32" s="121"/>
      <c r="FDD32" s="121"/>
      <c r="FDE32" s="121"/>
      <c r="FDF32" s="121"/>
      <c r="FDG32" s="121"/>
      <c r="FDH32" s="121"/>
      <c r="FDI32" s="121"/>
      <c r="FDJ32" s="121"/>
      <c r="FDK32" s="121"/>
      <c r="FDL32" s="121"/>
      <c r="FDM32" s="121"/>
      <c r="FDN32" s="121"/>
      <c r="FDO32" s="121"/>
      <c r="FDP32" s="121"/>
      <c r="FDQ32" s="121"/>
      <c r="FDR32" s="121"/>
      <c r="FDS32" s="121"/>
      <c r="FDT32" s="121"/>
      <c r="FDU32" s="121"/>
      <c r="FDV32" s="121"/>
      <c r="FDW32" s="121"/>
      <c r="FDX32" s="121"/>
      <c r="FDY32" s="121"/>
      <c r="FDZ32" s="121"/>
      <c r="FEA32" s="121"/>
      <c r="FEB32" s="121"/>
      <c r="FEC32" s="121"/>
      <c r="FED32" s="121"/>
      <c r="FEE32" s="121"/>
      <c r="FEF32" s="121"/>
      <c r="FEG32" s="121"/>
      <c r="FEH32" s="121"/>
      <c r="FEI32" s="121"/>
      <c r="FEJ32" s="121"/>
      <c r="FEK32" s="121"/>
      <c r="FEL32" s="121"/>
      <c r="FEM32" s="121"/>
      <c r="FEN32" s="121"/>
      <c r="FEO32" s="121"/>
      <c r="FEP32" s="121"/>
      <c r="FEQ32" s="121"/>
      <c r="FER32" s="121"/>
      <c r="FES32" s="121"/>
      <c r="FET32" s="121"/>
      <c r="FEU32" s="121"/>
      <c r="FEV32" s="121"/>
      <c r="FEW32" s="121"/>
      <c r="FEX32" s="121"/>
      <c r="FEY32" s="121"/>
      <c r="FEZ32" s="121"/>
      <c r="FFA32" s="121"/>
      <c r="FFB32" s="121"/>
      <c r="FFC32" s="121"/>
      <c r="FFD32" s="121"/>
      <c r="FFE32" s="121"/>
      <c r="FFF32" s="121"/>
      <c r="FFG32" s="121"/>
      <c r="FFH32" s="121"/>
      <c r="FFI32" s="121"/>
      <c r="FFJ32" s="121"/>
      <c r="FFK32" s="121"/>
      <c r="FFL32" s="121"/>
      <c r="FFM32" s="121"/>
      <c r="FFN32" s="121"/>
      <c r="FFO32" s="121"/>
      <c r="FFP32" s="121"/>
      <c r="FFQ32" s="121"/>
      <c r="FFR32" s="121"/>
      <c r="FFS32" s="121"/>
      <c r="FFT32" s="121"/>
      <c r="FFU32" s="121"/>
      <c r="FFV32" s="121"/>
      <c r="FFW32" s="121"/>
      <c r="FFX32" s="121"/>
      <c r="FFY32" s="121"/>
      <c r="FFZ32" s="121"/>
      <c r="FGA32" s="121"/>
      <c r="FGB32" s="121"/>
      <c r="FGC32" s="121"/>
      <c r="FGD32" s="121"/>
      <c r="FGE32" s="121"/>
      <c r="FGF32" s="121"/>
      <c r="FGG32" s="121"/>
      <c r="FGH32" s="121"/>
      <c r="FGI32" s="121"/>
      <c r="FGJ32" s="121"/>
      <c r="FGK32" s="121"/>
      <c r="FGL32" s="121"/>
      <c r="FGM32" s="121"/>
      <c r="FGN32" s="121"/>
      <c r="FGO32" s="121"/>
      <c r="FGP32" s="121"/>
      <c r="FGQ32" s="121"/>
      <c r="FGR32" s="121"/>
      <c r="FGS32" s="121"/>
      <c r="FGT32" s="121"/>
      <c r="FGU32" s="121"/>
      <c r="FGV32" s="121"/>
      <c r="FGW32" s="121"/>
      <c r="FGX32" s="121"/>
      <c r="FGY32" s="121"/>
      <c r="FGZ32" s="121"/>
      <c r="FHA32" s="121"/>
      <c r="FHB32" s="121"/>
      <c r="FHC32" s="121"/>
      <c r="FHD32" s="121"/>
      <c r="FHE32" s="121"/>
      <c r="FHF32" s="121"/>
      <c r="FHG32" s="121"/>
      <c r="FHH32" s="121"/>
      <c r="FHI32" s="121"/>
      <c r="FHJ32" s="121"/>
      <c r="FHK32" s="121"/>
      <c r="FHL32" s="121"/>
      <c r="FHM32" s="121"/>
      <c r="FHN32" s="121"/>
      <c r="FHO32" s="121"/>
      <c r="FHP32" s="121"/>
      <c r="FHQ32" s="121"/>
      <c r="FHR32" s="121"/>
      <c r="FHS32" s="121"/>
      <c r="FHT32" s="121"/>
      <c r="FHU32" s="121"/>
      <c r="FHV32" s="121"/>
      <c r="FHW32" s="121"/>
      <c r="FHX32" s="121"/>
      <c r="FHY32" s="121"/>
      <c r="FHZ32" s="121"/>
      <c r="FIA32" s="121"/>
      <c r="FIB32" s="121"/>
      <c r="FIC32" s="121"/>
      <c r="FID32" s="121"/>
      <c r="FIE32" s="121"/>
      <c r="FIF32" s="121"/>
      <c r="FIG32" s="121"/>
      <c r="FIH32" s="121"/>
      <c r="FII32" s="121"/>
      <c r="FIJ32" s="121"/>
      <c r="FIK32" s="121"/>
      <c r="FIL32" s="121"/>
      <c r="FIM32" s="121"/>
      <c r="FIN32" s="121"/>
      <c r="FIO32" s="121"/>
      <c r="FIP32" s="121"/>
      <c r="FIQ32" s="121"/>
      <c r="FIR32" s="121"/>
      <c r="FIS32" s="121"/>
      <c r="FIT32" s="121"/>
      <c r="FIU32" s="121"/>
      <c r="FIV32" s="121"/>
      <c r="FIW32" s="121"/>
      <c r="FIX32" s="121"/>
      <c r="FIY32" s="121"/>
      <c r="FIZ32" s="121"/>
      <c r="FJA32" s="121"/>
      <c r="FJB32" s="121"/>
      <c r="FJC32" s="121"/>
      <c r="FJD32" s="121"/>
      <c r="FJE32" s="121"/>
      <c r="FJF32" s="121"/>
      <c r="FJG32" s="121"/>
      <c r="FJH32" s="121"/>
      <c r="FJI32" s="121"/>
      <c r="FJJ32" s="121"/>
      <c r="FJK32" s="121"/>
      <c r="FJL32" s="121"/>
      <c r="FJM32" s="121"/>
      <c r="FJN32" s="121"/>
      <c r="FJO32" s="121"/>
      <c r="FJP32" s="121"/>
      <c r="FJQ32" s="121"/>
      <c r="FJR32" s="121"/>
      <c r="FJS32" s="121"/>
      <c r="FJT32" s="121"/>
      <c r="FJU32" s="121"/>
      <c r="FJV32" s="121"/>
      <c r="FJW32" s="121"/>
      <c r="FJX32" s="121"/>
      <c r="FJY32" s="121"/>
      <c r="FJZ32" s="121"/>
      <c r="FKA32" s="121"/>
      <c r="FKB32" s="121"/>
      <c r="FKC32" s="121"/>
      <c r="FKD32" s="121"/>
      <c r="FKE32" s="121"/>
      <c r="FKF32" s="121"/>
      <c r="FKG32" s="121"/>
      <c r="FKH32" s="121"/>
      <c r="FKI32" s="121"/>
      <c r="FKJ32" s="121"/>
      <c r="FKK32" s="121"/>
      <c r="FKL32" s="121"/>
      <c r="FKM32" s="121"/>
      <c r="FKN32" s="121"/>
      <c r="FKO32" s="121"/>
      <c r="FKP32" s="121"/>
      <c r="FKQ32" s="121"/>
      <c r="FKR32" s="121"/>
      <c r="FKS32" s="121"/>
      <c r="FKT32" s="121"/>
      <c r="FKU32" s="121"/>
      <c r="FKV32" s="121"/>
      <c r="FKW32" s="121"/>
      <c r="FKX32" s="121"/>
      <c r="FKY32" s="121"/>
      <c r="FKZ32" s="121"/>
      <c r="FLA32" s="121"/>
      <c r="FLB32" s="121"/>
      <c r="FLC32" s="121"/>
      <c r="FLD32" s="121"/>
      <c r="FLE32" s="121"/>
      <c r="FLF32" s="121"/>
      <c r="FLG32" s="121"/>
      <c r="FLH32" s="121"/>
      <c r="FLI32" s="121"/>
      <c r="FLJ32" s="121"/>
      <c r="FLK32" s="121"/>
      <c r="FLL32" s="121"/>
      <c r="FLM32" s="121"/>
      <c r="FLN32" s="121"/>
      <c r="FLO32" s="121"/>
      <c r="FLP32" s="121"/>
      <c r="FLQ32" s="121"/>
      <c r="FLR32" s="121"/>
      <c r="FLS32" s="121"/>
      <c r="FLT32" s="121"/>
      <c r="FLU32" s="121"/>
      <c r="FLV32" s="121"/>
      <c r="FLW32" s="121"/>
      <c r="FLX32" s="121"/>
      <c r="FLY32" s="121"/>
      <c r="FLZ32" s="121"/>
      <c r="FMA32" s="121"/>
      <c r="FMB32" s="121"/>
      <c r="FMC32" s="121"/>
      <c r="FMD32" s="121"/>
      <c r="FME32" s="121"/>
      <c r="FMF32" s="121"/>
      <c r="FMG32" s="121"/>
      <c r="FMH32" s="121"/>
      <c r="FMI32" s="121"/>
      <c r="FMJ32" s="121"/>
      <c r="FMK32" s="121"/>
      <c r="FML32" s="121"/>
      <c r="FMM32" s="121"/>
      <c r="FMN32" s="121"/>
      <c r="FMO32" s="121"/>
      <c r="FMP32" s="121"/>
      <c r="FMQ32" s="121"/>
      <c r="FMR32" s="121"/>
      <c r="FMS32" s="121"/>
      <c r="FMT32" s="121"/>
      <c r="FMU32" s="121"/>
      <c r="FMV32" s="121"/>
      <c r="FMW32" s="121"/>
      <c r="FMX32" s="121"/>
      <c r="FMY32" s="121"/>
      <c r="FMZ32" s="121"/>
      <c r="FNA32" s="121"/>
      <c r="FNB32" s="121"/>
      <c r="FNC32" s="121"/>
      <c r="FND32" s="121"/>
      <c r="FNE32" s="121"/>
      <c r="FNF32" s="121"/>
      <c r="FNG32" s="121"/>
      <c r="FNH32" s="121"/>
      <c r="FNI32" s="121"/>
      <c r="FNJ32" s="121"/>
      <c r="FNK32" s="121"/>
      <c r="FNL32" s="121"/>
      <c r="FNM32" s="121"/>
      <c r="FNN32" s="121"/>
      <c r="FNO32" s="121"/>
      <c r="FNP32" s="121"/>
      <c r="FNQ32" s="121"/>
      <c r="FNR32" s="121"/>
      <c r="FNS32" s="121"/>
      <c r="FNT32" s="121"/>
      <c r="FNU32" s="121"/>
      <c r="FNV32" s="121"/>
      <c r="FNW32" s="121"/>
      <c r="FNX32" s="121"/>
      <c r="FNY32" s="121"/>
      <c r="FNZ32" s="121"/>
      <c r="FOA32" s="121"/>
      <c r="FOB32" s="121"/>
      <c r="FOC32" s="121"/>
      <c r="FOD32" s="121"/>
      <c r="FOE32" s="121"/>
      <c r="FOF32" s="121"/>
      <c r="FOG32" s="121"/>
      <c r="FOH32" s="121"/>
      <c r="FOI32" s="121"/>
      <c r="FOJ32" s="121"/>
      <c r="FOK32" s="121"/>
      <c r="FOL32" s="121"/>
      <c r="FOM32" s="121"/>
      <c r="FON32" s="121"/>
      <c r="FOO32" s="121"/>
      <c r="FOP32" s="121"/>
      <c r="FOQ32" s="121"/>
      <c r="FOR32" s="121"/>
      <c r="FOS32" s="121"/>
      <c r="FOT32" s="121"/>
      <c r="FOU32" s="121"/>
      <c r="FOV32" s="121"/>
      <c r="FOW32" s="121"/>
      <c r="FOX32" s="121"/>
      <c r="FOY32" s="121"/>
      <c r="FOZ32" s="121"/>
      <c r="FPA32" s="121"/>
      <c r="FPB32" s="121"/>
      <c r="FPC32" s="121"/>
      <c r="FPD32" s="121"/>
      <c r="FPE32" s="121"/>
      <c r="FPF32" s="121"/>
      <c r="FPG32" s="121"/>
      <c r="FPH32" s="121"/>
      <c r="FPI32" s="121"/>
      <c r="FPJ32" s="121"/>
      <c r="FPK32" s="121"/>
      <c r="FPL32" s="121"/>
      <c r="FPM32" s="121"/>
      <c r="FPN32" s="121"/>
      <c r="FPO32" s="121"/>
      <c r="FPP32" s="121"/>
      <c r="FPQ32" s="121"/>
      <c r="FPR32" s="121"/>
      <c r="FPS32" s="121"/>
      <c r="FPT32" s="121"/>
      <c r="FPU32" s="121"/>
      <c r="FPV32" s="121"/>
      <c r="FPW32" s="121"/>
      <c r="FPX32" s="121"/>
      <c r="FPY32" s="121"/>
      <c r="FPZ32" s="121"/>
      <c r="FQA32" s="121"/>
      <c r="FQB32" s="121"/>
      <c r="FQC32" s="121"/>
      <c r="FQD32" s="121"/>
      <c r="FQE32" s="121"/>
      <c r="FQF32" s="121"/>
      <c r="FQG32" s="121"/>
      <c r="FQH32" s="121"/>
      <c r="FQI32" s="121"/>
      <c r="FQJ32" s="121"/>
      <c r="FQK32" s="121"/>
      <c r="FQL32" s="121"/>
      <c r="FQM32" s="121"/>
      <c r="FQN32" s="121"/>
      <c r="FQO32" s="121"/>
      <c r="FQP32" s="121"/>
      <c r="FQQ32" s="121"/>
      <c r="FQR32" s="121"/>
      <c r="FQS32" s="121"/>
      <c r="FQT32" s="121"/>
      <c r="FQU32" s="121"/>
      <c r="FQV32" s="121"/>
      <c r="FQW32" s="121"/>
      <c r="FQX32" s="121"/>
      <c r="FQY32" s="121"/>
      <c r="FQZ32" s="121"/>
      <c r="FRA32" s="121"/>
      <c r="FRB32" s="121"/>
      <c r="FRC32" s="121"/>
      <c r="FRD32" s="121"/>
      <c r="FRE32" s="121"/>
      <c r="FRF32" s="121"/>
      <c r="FRG32" s="121"/>
      <c r="FRH32" s="121"/>
      <c r="FRI32" s="121"/>
      <c r="FRJ32" s="121"/>
      <c r="FRK32" s="121"/>
      <c r="FRL32" s="121"/>
      <c r="FRM32" s="121"/>
      <c r="FRN32" s="121"/>
      <c r="FRO32" s="121"/>
      <c r="FRP32" s="121"/>
      <c r="FRQ32" s="121"/>
      <c r="FRR32" s="121"/>
      <c r="FRS32" s="121"/>
      <c r="FRT32" s="121"/>
      <c r="FRU32" s="121"/>
      <c r="FRV32" s="121"/>
      <c r="FRW32" s="121"/>
      <c r="FRX32" s="121"/>
      <c r="FRY32" s="121"/>
      <c r="FRZ32" s="121"/>
      <c r="FSA32" s="121"/>
      <c r="FSB32" s="121"/>
      <c r="FSC32" s="121"/>
      <c r="FSD32" s="121"/>
      <c r="FSE32" s="121"/>
      <c r="FSF32" s="121"/>
      <c r="FSG32" s="121"/>
      <c r="FSH32" s="121"/>
      <c r="FSI32" s="121"/>
      <c r="FSJ32" s="121"/>
      <c r="FSK32" s="121"/>
      <c r="FSL32" s="121"/>
      <c r="FSM32" s="121"/>
      <c r="FSN32" s="121"/>
      <c r="FSO32" s="121"/>
      <c r="FSP32" s="121"/>
      <c r="FSQ32" s="121"/>
      <c r="FSR32" s="121"/>
      <c r="FSS32" s="121"/>
      <c r="FST32" s="121"/>
      <c r="FSU32" s="121"/>
      <c r="FSV32" s="121"/>
      <c r="FSW32" s="121"/>
      <c r="FSX32" s="121"/>
      <c r="FSY32" s="121"/>
      <c r="FSZ32" s="121"/>
      <c r="FTA32" s="121"/>
      <c r="FTB32" s="121"/>
      <c r="FTC32" s="121"/>
      <c r="FTD32" s="121"/>
      <c r="FTE32" s="121"/>
      <c r="FTF32" s="121"/>
      <c r="FTG32" s="121"/>
      <c r="FTH32" s="121"/>
      <c r="FTI32" s="121"/>
      <c r="FTJ32" s="121"/>
      <c r="FTK32" s="121"/>
      <c r="FTL32" s="121"/>
      <c r="FTM32" s="121"/>
      <c r="FTN32" s="121"/>
      <c r="FTO32" s="121"/>
      <c r="FTP32" s="121"/>
      <c r="FTQ32" s="121"/>
      <c r="FTR32" s="121"/>
      <c r="FTS32" s="121"/>
      <c r="FTT32" s="121"/>
      <c r="FTU32" s="121"/>
      <c r="FTV32" s="121"/>
      <c r="FTW32" s="121"/>
      <c r="FTX32" s="121"/>
      <c r="FTY32" s="121"/>
      <c r="FTZ32" s="121"/>
      <c r="FUA32" s="121"/>
      <c r="FUB32" s="121"/>
      <c r="FUC32" s="121"/>
      <c r="FUD32" s="121"/>
      <c r="FUE32" s="121"/>
      <c r="FUF32" s="121"/>
      <c r="FUG32" s="121"/>
      <c r="FUH32" s="121"/>
      <c r="FUI32" s="121"/>
      <c r="FUJ32" s="121"/>
      <c r="FUK32" s="121"/>
      <c r="FUL32" s="121"/>
      <c r="FUM32" s="121"/>
      <c r="FUN32" s="121"/>
      <c r="FUO32" s="121"/>
      <c r="FUP32" s="121"/>
      <c r="FUQ32" s="121"/>
      <c r="FUR32" s="121"/>
      <c r="FUS32" s="121"/>
      <c r="FUT32" s="121"/>
      <c r="FUU32" s="121"/>
      <c r="FUV32" s="121"/>
      <c r="FUW32" s="121"/>
      <c r="FUX32" s="121"/>
      <c r="FUY32" s="121"/>
      <c r="FUZ32" s="121"/>
      <c r="FVA32" s="121"/>
      <c r="FVB32" s="121"/>
      <c r="FVC32" s="121"/>
      <c r="FVD32" s="121"/>
      <c r="FVE32" s="121"/>
      <c r="FVF32" s="121"/>
      <c r="FVG32" s="121"/>
      <c r="FVH32" s="121"/>
      <c r="FVI32" s="121"/>
      <c r="FVJ32" s="121"/>
      <c r="FVK32" s="121"/>
      <c r="FVL32" s="121"/>
      <c r="FVM32" s="121"/>
      <c r="FVN32" s="121"/>
      <c r="FVO32" s="121"/>
      <c r="FVP32" s="121"/>
      <c r="FVQ32" s="121"/>
      <c r="FVR32" s="121"/>
      <c r="FVS32" s="121"/>
      <c r="FVT32" s="121"/>
      <c r="FVU32" s="121"/>
      <c r="FVV32" s="121"/>
      <c r="FVW32" s="121"/>
      <c r="FVX32" s="121"/>
      <c r="FVY32" s="121"/>
      <c r="FVZ32" s="121"/>
      <c r="FWA32" s="121"/>
      <c r="FWB32" s="121"/>
      <c r="FWC32" s="121"/>
      <c r="FWD32" s="121"/>
      <c r="FWE32" s="121"/>
      <c r="FWF32" s="121"/>
      <c r="FWG32" s="121"/>
      <c r="FWH32" s="121"/>
      <c r="FWI32" s="121"/>
      <c r="FWJ32" s="121"/>
      <c r="FWK32" s="121"/>
      <c r="FWL32" s="121"/>
      <c r="FWM32" s="121"/>
      <c r="FWN32" s="121"/>
      <c r="FWO32" s="121"/>
      <c r="FWP32" s="121"/>
      <c r="FWQ32" s="121"/>
      <c r="FWR32" s="121"/>
      <c r="FWS32" s="121"/>
      <c r="FWT32" s="121"/>
      <c r="FWU32" s="121"/>
      <c r="FWV32" s="121"/>
      <c r="FWW32" s="121"/>
      <c r="FWX32" s="121"/>
      <c r="FWY32" s="121"/>
      <c r="FWZ32" s="121"/>
      <c r="FXA32" s="121"/>
      <c r="FXB32" s="121"/>
      <c r="FXC32" s="121"/>
      <c r="FXD32" s="121"/>
      <c r="FXE32" s="121"/>
      <c r="FXF32" s="121"/>
      <c r="FXG32" s="121"/>
      <c r="FXH32" s="121"/>
      <c r="FXI32" s="121"/>
      <c r="FXJ32" s="121"/>
      <c r="FXK32" s="121"/>
      <c r="FXL32" s="121"/>
      <c r="FXM32" s="121"/>
      <c r="FXN32" s="121"/>
      <c r="FXO32" s="121"/>
      <c r="FXP32" s="121"/>
      <c r="FXQ32" s="121"/>
      <c r="FXR32" s="121"/>
      <c r="FXS32" s="121"/>
      <c r="FXT32" s="121"/>
      <c r="FXU32" s="121"/>
      <c r="FXV32" s="121"/>
      <c r="FXW32" s="121"/>
      <c r="FXX32" s="121"/>
      <c r="FXY32" s="121"/>
      <c r="FXZ32" s="121"/>
      <c r="FYA32" s="121"/>
      <c r="FYB32" s="121"/>
      <c r="FYC32" s="121"/>
      <c r="FYD32" s="121"/>
      <c r="FYE32" s="121"/>
      <c r="FYF32" s="121"/>
      <c r="FYG32" s="121"/>
      <c r="FYH32" s="121"/>
      <c r="FYI32" s="121"/>
      <c r="FYJ32" s="121"/>
      <c r="FYK32" s="121"/>
      <c r="FYL32" s="121"/>
      <c r="FYM32" s="121"/>
      <c r="FYN32" s="121"/>
      <c r="FYO32" s="121"/>
      <c r="FYP32" s="121"/>
      <c r="FYQ32" s="121"/>
      <c r="FYR32" s="121"/>
      <c r="FYS32" s="121"/>
      <c r="FYT32" s="121"/>
      <c r="FYU32" s="121"/>
      <c r="FYV32" s="121"/>
      <c r="FYW32" s="121"/>
      <c r="FYX32" s="121"/>
      <c r="FYY32" s="121"/>
      <c r="FYZ32" s="121"/>
      <c r="FZA32" s="121"/>
      <c r="FZB32" s="121"/>
      <c r="FZC32" s="121"/>
      <c r="FZD32" s="121"/>
      <c r="FZE32" s="121"/>
      <c r="FZF32" s="121"/>
      <c r="FZG32" s="121"/>
      <c r="FZH32" s="121"/>
      <c r="FZI32" s="121"/>
      <c r="FZJ32" s="121"/>
      <c r="FZK32" s="121"/>
      <c r="FZL32" s="121"/>
      <c r="FZM32" s="121"/>
      <c r="FZN32" s="121"/>
      <c r="FZO32" s="121"/>
      <c r="FZP32" s="121"/>
      <c r="FZQ32" s="121"/>
      <c r="FZR32" s="121"/>
      <c r="FZS32" s="121"/>
      <c r="FZT32" s="121"/>
      <c r="FZU32" s="121"/>
      <c r="FZV32" s="121"/>
      <c r="FZW32" s="121"/>
      <c r="FZX32" s="121"/>
      <c r="FZY32" s="121"/>
      <c r="FZZ32" s="121"/>
      <c r="GAA32" s="121"/>
      <c r="GAB32" s="121"/>
      <c r="GAC32" s="121"/>
      <c r="GAD32" s="121"/>
      <c r="GAE32" s="121"/>
      <c r="GAF32" s="121"/>
      <c r="GAG32" s="121"/>
      <c r="GAH32" s="121"/>
      <c r="GAI32" s="121"/>
      <c r="GAJ32" s="121"/>
      <c r="GAK32" s="121"/>
      <c r="GAL32" s="121"/>
      <c r="GAM32" s="121"/>
      <c r="GAN32" s="121"/>
      <c r="GAO32" s="121"/>
      <c r="GAP32" s="121"/>
      <c r="GAQ32" s="121"/>
      <c r="GAR32" s="121"/>
      <c r="GAS32" s="121"/>
      <c r="GAT32" s="121"/>
      <c r="GAU32" s="121"/>
      <c r="GAV32" s="121"/>
      <c r="GAW32" s="121"/>
      <c r="GAX32" s="121"/>
      <c r="GAY32" s="121"/>
      <c r="GAZ32" s="121"/>
      <c r="GBA32" s="121"/>
      <c r="GBB32" s="121"/>
      <c r="GBC32" s="121"/>
      <c r="GBD32" s="121"/>
      <c r="GBE32" s="121"/>
      <c r="GBF32" s="121"/>
      <c r="GBG32" s="121"/>
      <c r="GBH32" s="121"/>
      <c r="GBI32" s="121"/>
      <c r="GBJ32" s="121"/>
      <c r="GBK32" s="121"/>
      <c r="GBL32" s="121"/>
      <c r="GBM32" s="121"/>
      <c r="GBN32" s="121"/>
      <c r="GBO32" s="121"/>
      <c r="GBP32" s="121"/>
      <c r="GBQ32" s="121"/>
      <c r="GBR32" s="121"/>
      <c r="GBS32" s="121"/>
      <c r="GBT32" s="121"/>
      <c r="GBU32" s="121"/>
      <c r="GBV32" s="121"/>
      <c r="GBW32" s="121"/>
      <c r="GBX32" s="121"/>
      <c r="GBY32" s="121"/>
      <c r="GBZ32" s="121"/>
      <c r="GCA32" s="121"/>
      <c r="GCB32" s="121"/>
      <c r="GCC32" s="121"/>
      <c r="GCD32" s="121"/>
      <c r="GCE32" s="121"/>
      <c r="GCF32" s="121"/>
      <c r="GCG32" s="121"/>
      <c r="GCH32" s="121"/>
      <c r="GCI32" s="121"/>
      <c r="GCJ32" s="121"/>
      <c r="GCK32" s="121"/>
      <c r="GCL32" s="121"/>
      <c r="GCM32" s="121"/>
      <c r="GCN32" s="121"/>
      <c r="GCO32" s="121"/>
      <c r="GCP32" s="121"/>
      <c r="GCQ32" s="121"/>
      <c r="GCR32" s="121"/>
      <c r="GCS32" s="121"/>
      <c r="GCT32" s="121"/>
      <c r="GCU32" s="121"/>
      <c r="GCV32" s="121"/>
      <c r="GCW32" s="121"/>
      <c r="GCX32" s="121"/>
      <c r="GCY32" s="121"/>
      <c r="GCZ32" s="121"/>
      <c r="GDA32" s="121"/>
      <c r="GDB32" s="121"/>
      <c r="GDC32" s="121"/>
      <c r="GDD32" s="121"/>
      <c r="GDE32" s="121"/>
      <c r="GDF32" s="121"/>
      <c r="GDG32" s="121"/>
      <c r="GDH32" s="121"/>
      <c r="GDI32" s="121"/>
      <c r="GDJ32" s="121"/>
      <c r="GDK32" s="121"/>
      <c r="GDL32" s="121"/>
      <c r="GDM32" s="121"/>
      <c r="GDN32" s="121"/>
      <c r="GDO32" s="121"/>
      <c r="GDP32" s="121"/>
      <c r="GDQ32" s="121"/>
      <c r="GDR32" s="121"/>
      <c r="GDS32" s="121"/>
      <c r="GDT32" s="121"/>
      <c r="GDU32" s="121"/>
      <c r="GDV32" s="121"/>
      <c r="GDW32" s="121"/>
      <c r="GDX32" s="121"/>
      <c r="GDY32" s="121"/>
      <c r="GDZ32" s="121"/>
      <c r="GEA32" s="121"/>
      <c r="GEB32" s="121"/>
      <c r="GEC32" s="121"/>
      <c r="GED32" s="121"/>
      <c r="GEE32" s="121"/>
      <c r="GEF32" s="121"/>
      <c r="GEG32" s="121"/>
      <c r="GEH32" s="121"/>
      <c r="GEI32" s="121"/>
      <c r="GEJ32" s="121"/>
      <c r="GEK32" s="121"/>
      <c r="GEL32" s="121"/>
      <c r="GEM32" s="121"/>
      <c r="GEN32" s="121"/>
      <c r="GEO32" s="121"/>
      <c r="GEP32" s="121"/>
      <c r="GEQ32" s="121"/>
      <c r="GER32" s="121"/>
      <c r="GES32" s="121"/>
      <c r="GET32" s="121"/>
      <c r="GEU32" s="121"/>
      <c r="GEV32" s="121"/>
      <c r="GEW32" s="121"/>
      <c r="GEX32" s="121"/>
      <c r="GEY32" s="121"/>
      <c r="GEZ32" s="121"/>
      <c r="GFA32" s="121"/>
      <c r="GFB32" s="121"/>
      <c r="GFC32" s="121"/>
      <c r="GFD32" s="121"/>
      <c r="GFE32" s="121"/>
      <c r="GFF32" s="121"/>
      <c r="GFG32" s="121"/>
      <c r="GFH32" s="121"/>
      <c r="GFI32" s="121"/>
      <c r="GFJ32" s="121"/>
      <c r="GFK32" s="121"/>
      <c r="GFL32" s="121"/>
      <c r="GFM32" s="121"/>
      <c r="GFN32" s="121"/>
      <c r="GFO32" s="121"/>
      <c r="GFP32" s="121"/>
      <c r="GFQ32" s="121"/>
      <c r="GFR32" s="121"/>
      <c r="GFS32" s="121"/>
      <c r="GFT32" s="121"/>
      <c r="GFU32" s="121"/>
      <c r="GFV32" s="121"/>
      <c r="GFW32" s="121"/>
      <c r="GFX32" s="121"/>
      <c r="GFY32" s="121"/>
      <c r="GFZ32" s="121"/>
      <c r="GGA32" s="121"/>
      <c r="GGB32" s="121"/>
      <c r="GGC32" s="121"/>
      <c r="GGD32" s="121"/>
      <c r="GGE32" s="121"/>
      <c r="GGF32" s="121"/>
      <c r="GGG32" s="121"/>
      <c r="GGH32" s="121"/>
      <c r="GGI32" s="121"/>
      <c r="GGJ32" s="121"/>
      <c r="GGK32" s="121"/>
      <c r="GGL32" s="121"/>
      <c r="GGM32" s="121"/>
      <c r="GGN32" s="121"/>
      <c r="GGO32" s="121"/>
      <c r="GGP32" s="121"/>
      <c r="GGQ32" s="121"/>
      <c r="GGR32" s="121"/>
      <c r="GGS32" s="121"/>
      <c r="GGT32" s="121"/>
      <c r="GGU32" s="121"/>
      <c r="GGV32" s="121"/>
      <c r="GGW32" s="121"/>
      <c r="GGX32" s="121"/>
      <c r="GGY32" s="121"/>
      <c r="GGZ32" s="121"/>
      <c r="GHA32" s="121"/>
      <c r="GHB32" s="121"/>
      <c r="GHC32" s="121"/>
      <c r="GHD32" s="121"/>
      <c r="GHE32" s="121"/>
      <c r="GHF32" s="121"/>
      <c r="GHG32" s="121"/>
      <c r="GHH32" s="121"/>
      <c r="GHI32" s="121"/>
      <c r="GHJ32" s="121"/>
      <c r="GHK32" s="121"/>
      <c r="GHL32" s="121"/>
      <c r="GHM32" s="121"/>
      <c r="GHN32" s="121"/>
      <c r="GHO32" s="121"/>
      <c r="GHP32" s="121"/>
      <c r="GHQ32" s="121"/>
      <c r="GHR32" s="121"/>
      <c r="GHS32" s="121"/>
      <c r="GHT32" s="121"/>
      <c r="GHU32" s="121"/>
      <c r="GHV32" s="121"/>
      <c r="GHW32" s="121"/>
      <c r="GHX32" s="121"/>
      <c r="GHY32" s="121"/>
      <c r="GHZ32" s="121"/>
      <c r="GIA32" s="121"/>
      <c r="GIB32" s="121"/>
      <c r="GIC32" s="121"/>
      <c r="GID32" s="121"/>
      <c r="GIE32" s="121"/>
      <c r="GIF32" s="121"/>
      <c r="GIG32" s="121"/>
      <c r="GIH32" s="121"/>
      <c r="GII32" s="121"/>
      <c r="GIJ32" s="121"/>
      <c r="GIK32" s="121"/>
      <c r="GIL32" s="121"/>
      <c r="GIM32" s="121"/>
      <c r="GIN32" s="121"/>
      <c r="GIO32" s="121"/>
      <c r="GIP32" s="121"/>
      <c r="GIQ32" s="121"/>
      <c r="GIR32" s="121"/>
      <c r="GIS32" s="121"/>
      <c r="GIT32" s="121"/>
      <c r="GIU32" s="121"/>
      <c r="GIV32" s="121"/>
      <c r="GIW32" s="121"/>
      <c r="GIX32" s="121"/>
      <c r="GIY32" s="121"/>
      <c r="GIZ32" s="121"/>
      <c r="GJA32" s="121"/>
      <c r="GJB32" s="121"/>
      <c r="GJC32" s="121"/>
      <c r="GJD32" s="121"/>
      <c r="GJE32" s="121"/>
      <c r="GJF32" s="121"/>
      <c r="GJG32" s="121"/>
      <c r="GJH32" s="121"/>
      <c r="GJI32" s="121"/>
      <c r="GJJ32" s="121"/>
      <c r="GJK32" s="121"/>
      <c r="GJL32" s="121"/>
      <c r="GJM32" s="121"/>
      <c r="GJN32" s="121"/>
      <c r="GJO32" s="121"/>
      <c r="GJP32" s="121"/>
      <c r="GJQ32" s="121"/>
      <c r="GJR32" s="121"/>
      <c r="GJS32" s="121"/>
      <c r="GJT32" s="121"/>
      <c r="GJU32" s="121"/>
      <c r="GJV32" s="121"/>
      <c r="GJW32" s="121"/>
      <c r="GJX32" s="121"/>
      <c r="GJY32" s="121"/>
      <c r="GJZ32" s="121"/>
      <c r="GKA32" s="121"/>
      <c r="GKB32" s="121"/>
      <c r="GKC32" s="121"/>
      <c r="GKD32" s="121"/>
      <c r="GKE32" s="121"/>
      <c r="GKF32" s="121"/>
      <c r="GKG32" s="121"/>
      <c r="GKH32" s="121"/>
      <c r="GKI32" s="121"/>
      <c r="GKJ32" s="121"/>
      <c r="GKK32" s="121"/>
      <c r="GKL32" s="121"/>
      <c r="GKM32" s="121"/>
      <c r="GKN32" s="121"/>
      <c r="GKO32" s="121"/>
      <c r="GKP32" s="121"/>
      <c r="GKQ32" s="121"/>
      <c r="GKR32" s="121"/>
      <c r="GKS32" s="121"/>
      <c r="GKT32" s="121"/>
      <c r="GKU32" s="121"/>
      <c r="GKV32" s="121"/>
      <c r="GKW32" s="121"/>
      <c r="GKX32" s="121"/>
      <c r="GKY32" s="121"/>
      <c r="GKZ32" s="121"/>
      <c r="GLA32" s="121"/>
      <c r="GLB32" s="121"/>
      <c r="GLC32" s="121"/>
      <c r="GLD32" s="121"/>
      <c r="GLE32" s="121"/>
      <c r="GLF32" s="121"/>
      <c r="GLG32" s="121"/>
      <c r="GLH32" s="121"/>
      <c r="GLI32" s="121"/>
      <c r="GLJ32" s="121"/>
      <c r="GLK32" s="121"/>
      <c r="GLL32" s="121"/>
      <c r="GLM32" s="121"/>
      <c r="GLN32" s="121"/>
      <c r="GLO32" s="121"/>
      <c r="GLP32" s="121"/>
      <c r="GLQ32" s="121"/>
      <c r="GLR32" s="121"/>
      <c r="GLS32" s="121"/>
      <c r="GLT32" s="121"/>
      <c r="GLU32" s="121"/>
      <c r="GLV32" s="121"/>
      <c r="GLW32" s="121"/>
      <c r="GLX32" s="121"/>
      <c r="GLY32" s="121"/>
      <c r="GLZ32" s="121"/>
      <c r="GMA32" s="121"/>
      <c r="GMB32" s="121"/>
      <c r="GMC32" s="121"/>
      <c r="GMD32" s="121"/>
      <c r="GME32" s="121"/>
      <c r="GMF32" s="121"/>
      <c r="GMG32" s="121"/>
      <c r="GMH32" s="121"/>
      <c r="GMI32" s="121"/>
      <c r="GMJ32" s="121"/>
      <c r="GMK32" s="121"/>
      <c r="GML32" s="121"/>
      <c r="GMM32" s="121"/>
      <c r="GMN32" s="121"/>
      <c r="GMO32" s="121"/>
      <c r="GMP32" s="121"/>
      <c r="GMQ32" s="121"/>
      <c r="GMR32" s="121"/>
      <c r="GMS32" s="121"/>
      <c r="GMT32" s="121"/>
      <c r="GMU32" s="121"/>
      <c r="GMV32" s="121"/>
      <c r="GMW32" s="121"/>
      <c r="GMX32" s="121"/>
      <c r="GMY32" s="121"/>
      <c r="GMZ32" s="121"/>
      <c r="GNA32" s="121"/>
      <c r="GNB32" s="121"/>
      <c r="GNC32" s="121"/>
      <c r="GND32" s="121"/>
      <c r="GNE32" s="121"/>
      <c r="GNF32" s="121"/>
      <c r="GNG32" s="121"/>
      <c r="GNH32" s="121"/>
      <c r="GNI32" s="121"/>
      <c r="GNJ32" s="121"/>
      <c r="GNK32" s="121"/>
      <c r="GNL32" s="121"/>
      <c r="GNM32" s="121"/>
      <c r="GNN32" s="121"/>
      <c r="GNO32" s="121"/>
      <c r="GNP32" s="121"/>
      <c r="GNQ32" s="121"/>
      <c r="GNR32" s="121"/>
      <c r="GNS32" s="121"/>
      <c r="GNT32" s="121"/>
      <c r="GNU32" s="121"/>
      <c r="GNV32" s="121"/>
      <c r="GNW32" s="121"/>
      <c r="GNX32" s="121"/>
      <c r="GNY32" s="121"/>
      <c r="GNZ32" s="121"/>
      <c r="GOA32" s="121"/>
      <c r="GOB32" s="121"/>
      <c r="GOC32" s="121"/>
      <c r="GOD32" s="121"/>
      <c r="GOE32" s="121"/>
      <c r="GOF32" s="121"/>
      <c r="GOG32" s="121"/>
      <c r="GOH32" s="121"/>
      <c r="GOI32" s="121"/>
      <c r="GOJ32" s="121"/>
      <c r="GOK32" s="121"/>
      <c r="GOL32" s="121"/>
      <c r="GOM32" s="121"/>
      <c r="GON32" s="121"/>
      <c r="GOO32" s="121"/>
      <c r="GOP32" s="121"/>
      <c r="GOQ32" s="121"/>
      <c r="GOR32" s="121"/>
      <c r="GOS32" s="121"/>
      <c r="GOT32" s="121"/>
      <c r="GOU32" s="121"/>
      <c r="GOV32" s="121"/>
      <c r="GOW32" s="121"/>
      <c r="GOX32" s="121"/>
      <c r="GOY32" s="121"/>
      <c r="GOZ32" s="121"/>
      <c r="GPA32" s="121"/>
      <c r="GPB32" s="121"/>
      <c r="GPC32" s="121"/>
      <c r="GPD32" s="121"/>
      <c r="GPE32" s="121"/>
      <c r="GPF32" s="121"/>
      <c r="GPG32" s="121"/>
      <c r="GPH32" s="121"/>
      <c r="GPI32" s="121"/>
      <c r="GPJ32" s="121"/>
      <c r="GPK32" s="121"/>
      <c r="GPL32" s="121"/>
      <c r="GPM32" s="121"/>
      <c r="GPN32" s="121"/>
      <c r="GPO32" s="121"/>
      <c r="GPP32" s="121"/>
      <c r="GPQ32" s="121"/>
      <c r="GPR32" s="121"/>
      <c r="GPS32" s="121"/>
      <c r="GPT32" s="121"/>
      <c r="GPU32" s="121"/>
      <c r="GPV32" s="121"/>
      <c r="GPW32" s="121"/>
      <c r="GPX32" s="121"/>
      <c r="GPY32" s="121"/>
      <c r="GPZ32" s="121"/>
      <c r="GQA32" s="121"/>
      <c r="GQB32" s="121"/>
      <c r="GQC32" s="121"/>
      <c r="GQD32" s="121"/>
      <c r="GQE32" s="121"/>
      <c r="GQF32" s="121"/>
      <c r="GQG32" s="121"/>
      <c r="GQH32" s="121"/>
      <c r="GQI32" s="121"/>
      <c r="GQJ32" s="121"/>
      <c r="GQK32" s="121"/>
      <c r="GQL32" s="121"/>
      <c r="GQM32" s="121"/>
      <c r="GQN32" s="121"/>
      <c r="GQO32" s="121"/>
      <c r="GQP32" s="121"/>
      <c r="GQQ32" s="121"/>
      <c r="GQR32" s="121"/>
      <c r="GQS32" s="121"/>
      <c r="GQT32" s="121"/>
      <c r="GQU32" s="121"/>
      <c r="GQV32" s="121"/>
      <c r="GQW32" s="121"/>
      <c r="GQX32" s="121"/>
      <c r="GQY32" s="121"/>
      <c r="GQZ32" s="121"/>
      <c r="GRA32" s="121"/>
      <c r="GRB32" s="121"/>
      <c r="GRC32" s="121"/>
      <c r="GRD32" s="121"/>
      <c r="GRE32" s="121"/>
      <c r="GRF32" s="121"/>
      <c r="GRG32" s="121"/>
      <c r="GRH32" s="121"/>
      <c r="GRI32" s="121"/>
      <c r="GRJ32" s="121"/>
      <c r="GRK32" s="121"/>
      <c r="GRL32" s="121"/>
      <c r="GRM32" s="121"/>
      <c r="GRN32" s="121"/>
      <c r="GRO32" s="121"/>
      <c r="GRP32" s="121"/>
      <c r="GRQ32" s="121"/>
      <c r="GRR32" s="121"/>
      <c r="GRS32" s="121"/>
      <c r="GRT32" s="121"/>
      <c r="GRU32" s="121"/>
      <c r="GRV32" s="121"/>
      <c r="GRW32" s="121"/>
      <c r="GRX32" s="121"/>
      <c r="GRY32" s="121"/>
      <c r="GRZ32" s="121"/>
      <c r="GSA32" s="121"/>
      <c r="GSB32" s="121"/>
      <c r="GSC32" s="121"/>
      <c r="GSD32" s="121"/>
      <c r="GSE32" s="121"/>
      <c r="GSF32" s="121"/>
      <c r="GSG32" s="121"/>
      <c r="GSH32" s="121"/>
      <c r="GSI32" s="121"/>
      <c r="GSJ32" s="121"/>
      <c r="GSK32" s="121"/>
      <c r="GSL32" s="121"/>
      <c r="GSM32" s="121"/>
      <c r="GSN32" s="121"/>
      <c r="GSO32" s="121"/>
      <c r="GSP32" s="121"/>
      <c r="GSQ32" s="121"/>
      <c r="GSR32" s="121"/>
      <c r="GSS32" s="121"/>
      <c r="GST32" s="121"/>
      <c r="GSU32" s="121"/>
      <c r="GSV32" s="121"/>
      <c r="GSW32" s="121"/>
      <c r="GSX32" s="121"/>
      <c r="GSY32" s="121"/>
      <c r="GSZ32" s="121"/>
      <c r="GTA32" s="121"/>
      <c r="GTB32" s="121"/>
      <c r="GTC32" s="121"/>
      <c r="GTD32" s="121"/>
      <c r="GTE32" s="121"/>
      <c r="GTF32" s="121"/>
      <c r="GTG32" s="121"/>
      <c r="GTH32" s="121"/>
      <c r="GTI32" s="121"/>
      <c r="GTJ32" s="121"/>
      <c r="GTK32" s="121"/>
      <c r="GTL32" s="121"/>
      <c r="GTM32" s="121"/>
      <c r="GTN32" s="121"/>
      <c r="GTO32" s="121"/>
      <c r="GTP32" s="121"/>
      <c r="GTQ32" s="121"/>
      <c r="GTR32" s="121"/>
      <c r="GTS32" s="121"/>
      <c r="GTT32" s="121"/>
      <c r="GTU32" s="121"/>
      <c r="GTV32" s="121"/>
      <c r="GTW32" s="121"/>
      <c r="GTX32" s="121"/>
      <c r="GTY32" s="121"/>
      <c r="GTZ32" s="121"/>
      <c r="GUA32" s="121"/>
      <c r="GUB32" s="121"/>
      <c r="GUC32" s="121"/>
      <c r="GUD32" s="121"/>
      <c r="GUE32" s="121"/>
      <c r="GUF32" s="121"/>
      <c r="GUG32" s="121"/>
      <c r="GUH32" s="121"/>
      <c r="GUI32" s="121"/>
      <c r="GUJ32" s="121"/>
      <c r="GUK32" s="121"/>
      <c r="GUL32" s="121"/>
      <c r="GUM32" s="121"/>
      <c r="GUN32" s="121"/>
      <c r="GUO32" s="121"/>
      <c r="GUP32" s="121"/>
      <c r="GUQ32" s="121"/>
      <c r="GUR32" s="121"/>
      <c r="GUS32" s="121"/>
      <c r="GUT32" s="121"/>
      <c r="GUU32" s="121"/>
      <c r="GUV32" s="121"/>
      <c r="GUW32" s="121"/>
      <c r="GUX32" s="121"/>
      <c r="GUY32" s="121"/>
      <c r="GUZ32" s="121"/>
      <c r="GVA32" s="121"/>
      <c r="GVB32" s="121"/>
      <c r="GVC32" s="121"/>
      <c r="GVD32" s="121"/>
      <c r="GVE32" s="121"/>
      <c r="GVF32" s="121"/>
      <c r="GVG32" s="121"/>
      <c r="GVH32" s="121"/>
      <c r="GVI32" s="121"/>
      <c r="GVJ32" s="121"/>
      <c r="GVK32" s="121"/>
      <c r="GVL32" s="121"/>
      <c r="GVM32" s="121"/>
      <c r="GVN32" s="121"/>
      <c r="GVO32" s="121"/>
      <c r="GVP32" s="121"/>
      <c r="GVQ32" s="121"/>
      <c r="GVR32" s="121"/>
      <c r="GVS32" s="121"/>
      <c r="GVT32" s="121"/>
      <c r="GVU32" s="121"/>
      <c r="GVV32" s="121"/>
      <c r="GVW32" s="121"/>
      <c r="GVX32" s="121"/>
      <c r="GVY32" s="121"/>
      <c r="GVZ32" s="121"/>
      <c r="GWA32" s="121"/>
      <c r="GWB32" s="121"/>
      <c r="GWC32" s="121"/>
      <c r="GWD32" s="121"/>
      <c r="GWE32" s="121"/>
      <c r="GWF32" s="121"/>
      <c r="GWG32" s="121"/>
      <c r="GWH32" s="121"/>
      <c r="GWI32" s="121"/>
      <c r="GWJ32" s="121"/>
      <c r="GWK32" s="121"/>
      <c r="GWL32" s="121"/>
      <c r="GWM32" s="121"/>
      <c r="GWN32" s="121"/>
      <c r="GWO32" s="121"/>
      <c r="GWP32" s="121"/>
      <c r="GWQ32" s="121"/>
      <c r="GWR32" s="121"/>
      <c r="GWS32" s="121"/>
      <c r="GWT32" s="121"/>
      <c r="GWU32" s="121"/>
      <c r="GWV32" s="121"/>
      <c r="GWW32" s="121"/>
      <c r="GWX32" s="121"/>
      <c r="GWY32" s="121"/>
      <c r="GWZ32" s="121"/>
      <c r="GXA32" s="121"/>
      <c r="GXB32" s="121"/>
      <c r="GXC32" s="121"/>
      <c r="GXD32" s="121"/>
      <c r="GXE32" s="121"/>
      <c r="GXF32" s="121"/>
      <c r="GXG32" s="121"/>
      <c r="GXH32" s="121"/>
      <c r="GXI32" s="121"/>
      <c r="GXJ32" s="121"/>
      <c r="GXK32" s="121"/>
      <c r="GXL32" s="121"/>
      <c r="GXM32" s="121"/>
      <c r="GXN32" s="121"/>
      <c r="GXO32" s="121"/>
      <c r="GXP32" s="121"/>
      <c r="GXQ32" s="121"/>
      <c r="GXR32" s="121"/>
      <c r="GXS32" s="121"/>
      <c r="GXT32" s="121"/>
      <c r="GXU32" s="121"/>
      <c r="GXV32" s="121"/>
      <c r="GXW32" s="121"/>
      <c r="GXX32" s="121"/>
      <c r="GXY32" s="121"/>
      <c r="GXZ32" s="121"/>
      <c r="GYA32" s="121"/>
      <c r="GYB32" s="121"/>
      <c r="GYC32" s="121"/>
      <c r="GYD32" s="121"/>
      <c r="GYE32" s="121"/>
      <c r="GYF32" s="121"/>
      <c r="GYG32" s="121"/>
      <c r="GYH32" s="121"/>
      <c r="GYI32" s="121"/>
      <c r="GYJ32" s="121"/>
      <c r="GYK32" s="121"/>
      <c r="GYL32" s="121"/>
      <c r="GYM32" s="121"/>
      <c r="GYN32" s="121"/>
      <c r="GYO32" s="121"/>
      <c r="GYP32" s="215"/>
      <c r="GYQ32" s="51"/>
      <c r="GYR32" s="51"/>
      <c r="GYS32" s="51"/>
      <c r="GYT32" s="51"/>
      <c r="GYU32" s="51"/>
      <c r="GYV32" s="51"/>
      <c r="GYW32" s="51"/>
      <c r="GYX32" s="51"/>
      <c r="GYY32" s="51"/>
      <c r="GYZ32" s="51"/>
      <c r="GZA32" s="51"/>
      <c r="GZB32" s="51"/>
      <c r="GZC32" s="51"/>
      <c r="GZD32" s="51"/>
      <c r="GZE32" s="51"/>
      <c r="GZF32" s="51"/>
      <c r="GZG32" s="51"/>
      <c r="GZH32" s="51"/>
      <c r="GZI32" s="51"/>
      <c r="GZJ32" s="51"/>
      <c r="GZK32" s="51"/>
      <c r="GZL32" s="51"/>
      <c r="GZM32" s="51"/>
      <c r="GZN32" s="51"/>
      <c r="GZO32" s="51"/>
      <c r="GZP32" s="51"/>
      <c r="GZQ32" s="51"/>
      <c r="GZR32" s="51"/>
      <c r="GZS32" s="51"/>
      <c r="GZT32" s="51"/>
      <c r="GZU32" s="51"/>
      <c r="GZV32" s="51"/>
      <c r="GZW32" s="51"/>
      <c r="GZX32" s="51"/>
      <c r="GZY32" s="51"/>
      <c r="GZZ32" s="51"/>
      <c r="HAA32" s="51"/>
      <c r="HAB32" s="51"/>
      <c r="HAC32" s="51"/>
      <c r="HAD32" s="51"/>
    </row>
    <row r="33" spans="1:5438" s="309" customFormat="1">
      <c r="A33" s="117"/>
      <c r="B33" s="93"/>
      <c r="C33" s="120"/>
      <c r="D33" s="120"/>
      <c r="E33" s="120"/>
      <c r="F33" s="120"/>
      <c r="G33" s="120"/>
      <c r="H33" s="121"/>
      <c r="I33" s="121"/>
      <c r="J33" s="121"/>
      <c r="K33" s="121"/>
      <c r="L33" s="121"/>
      <c r="M33" s="121"/>
      <c r="N33" s="121"/>
      <c r="O33" s="121"/>
      <c r="P33" s="121"/>
      <c r="Q33" s="121"/>
      <c r="R33" s="121"/>
      <c r="S33" s="121"/>
      <c r="T33" s="121"/>
      <c r="U33" s="121"/>
      <c r="V33" s="121"/>
      <c r="W33" s="121"/>
      <c r="X33" s="121"/>
      <c r="Y33" s="121"/>
      <c r="Z33" s="121"/>
      <c r="AA33" s="121"/>
      <c r="AB33" s="121"/>
      <c r="AC33" s="121"/>
      <c r="AD33" s="121"/>
      <c r="AE33" s="121"/>
      <c r="AF33" s="121"/>
      <c r="AG33" s="121"/>
      <c r="AH33" s="121"/>
      <c r="AI33" s="121"/>
      <c r="AJ33" s="121"/>
      <c r="AK33" s="121"/>
      <c r="AL33" s="121"/>
      <c r="AM33" s="121"/>
      <c r="AN33" s="121"/>
      <c r="AO33" s="121"/>
      <c r="AP33" s="121"/>
      <c r="AQ33" s="121"/>
      <c r="AR33" s="121"/>
      <c r="AS33" s="121"/>
      <c r="AT33" s="121"/>
      <c r="AU33" s="121"/>
      <c r="AV33" s="121"/>
      <c r="AW33" s="121"/>
      <c r="AX33" s="121"/>
      <c r="AY33" s="121"/>
      <c r="AZ33" s="121"/>
      <c r="BA33" s="121"/>
      <c r="BB33" s="121"/>
      <c r="BC33" s="121"/>
      <c r="BD33" s="121"/>
      <c r="BE33" s="121"/>
      <c r="BF33" s="121"/>
      <c r="BG33" s="121"/>
      <c r="BH33" s="121"/>
      <c r="BI33" s="121"/>
      <c r="BJ33" s="121"/>
      <c r="BK33" s="121"/>
      <c r="BL33" s="121"/>
      <c r="BM33" s="121"/>
      <c r="BN33" s="121"/>
      <c r="BO33" s="121"/>
      <c r="BP33" s="121"/>
      <c r="BQ33" s="121"/>
      <c r="BR33" s="121"/>
      <c r="BS33" s="121"/>
      <c r="BT33" s="121"/>
      <c r="BU33" s="121"/>
      <c r="BV33" s="121"/>
      <c r="BW33" s="121"/>
      <c r="BX33" s="121"/>
      <c r="BY33" s="121"/>
      <c r="BZ33" s="121"/>
      <c r="CA33" s="121"/>
      <c r="CB33" s="121"/>
      <c r="CC33" s="121"/>
      <c r="CD33" s="121"/>
      <c r="CE33" s="121"/>
      <c r="CF33" s="121"/>
      <c r="CG33" s="121"/>
      <c r="CH33" s="121"/>
      <c r="CI33" s="121"/>
      <c r="CJ33" s="121"/>
      <c r="CK33" s="121"/>
      <c r="CL33" s="121"/>
      <c r="CM33" s="121"/>
      <c r="CN33" s="121"/>
      <c r="CO33" s="121"/>
      <c r="CP33" s="121"/>
      <c r="CQ33" s="121"/>
      <c r="CR33" s="121"/>
      <c r="CS33" s="121"/>
      <c r="CT33" s="121"/>
      <c r="CU33" s="121"/>
      <c r="CV33" s="121"/>
      <c r="CW33" s="121"/>
      <c r="CX33" s="121"/>
      <c r="CY33" s="121"/>
      <c r="CZ33" s="121"/>
      <c r="DA33" s="121"/>
      <c r="DB33" s="121"/>
      <c r="DC33" s="121"/>
      <c r="DD33" s="121"/>
      <c r="DE33" s="121"/>
      <c r="DF33" s="121"/>
      <c r="DG33" s="121"/>
      <c r="DH33" s="121"/>
      <c r="DI33" s="121"/>
      <c r="DJ33" s="121"/>
      <c r="DK33" s="121"/>
      <c r="DL33" s="121"/>
      <c r="DM33" s="121"/>
      <c r="DN33" s="121"/>
      <c r="DO33" s="121"/>
      <c r="DP33" s="121"/>
      <c r="DQ33" s="121"/>
      <c r="DR33" s="121"/>
      <c r="DS33" s="121"/>
      <c r="DT33" s="121"/>
      <c r="DU33" s="121"/>
      <c r="DV33" s="121"/>
      <c r="DW33" s="121"/>
      <c r="DX33" s="121"/>
      <c r="DY33" s="121"/>
      <c r="DZ33" s="121"/>
      <c r="EA33" s="121"/>
      <c r="EB33" s="121"/>
      <c r="EC33" s="121"/>
      <c r="ED33" s="121"/>
      <c r="EE33" s="121"/>
      <c r="EF33" s="121"/>
      <c r="EG33" s="121"/>
      <c r="EH33" s="121"/>
      <c r="EI33" s="121"/>
      <c r="EJ33" s="121"/>
      <c r="EK33" s="121"/>
      <c r="EL33" s="121"/>
      <c r="EM33" s="121"/>
      <c r="EN33" s="121"/>
      <c r="EO33" s="121"/>
      <c r="EP33" s="121"/>
      <c r="EQ33" s="121"/>
      <c r="ER33" s="121"/>
      <c r="ES33" s="121"/>
      <c r="ET33" s="121"/>
      <c r="EU33" s="121"/>
      <c r="EV33" s="121"/>
      <c r="EW33" s="121"/>
      <c r="EX33" s="121"/>
      <c r="EY33" s="121"/>
      <c r="EZ33" s="121"/>
      <c r="FA33" s="121"/>
      <c r="FB33" s="121"/>
      <c r="FC33" s="121"/>
      <c r="FD33" s="121"/>
      <c r="FE33" s="121"/>
      <c r="FF33" s="121"/>
      <c r="FG33" s="121"/>
      <c r="FH33" s="121"/>
      <c r="FI33" s="121"/>
      <c r="FJ33" s="121"/>
      <c r="FK33" s="121"/>
      <c r="FL33" s="121"/>
      <c r="FM33" s="121"/>
      <c r="FN33" s="121"/>
      <c r="FO33" s="121"/>
      <c r="FP33" s="121"/>
      <c r="FQ33" s="121"/>
      <c r="FR33" s="121"/>
      <c r="FS33" s="121"/>
      <c r="FT33" s="121"/>
      <c r="FU33" s="121"/>
      <c r="FV33" s="121"/>
      <c r="FW33" s="121"/>
      <c r="FX33" s="121"/>
      <c r="FY33" s="121"/>
      <c r="FZ33" s="121"/>
      <c r="GA33" s="121"/>
      <c r="GB33" s="121"/>
      <c r="GC33" s="121"/>
      <c r="GD33" s="121"/>
      <c r="GE33" s="121"/>
      <c r="GF33" s="121"/>
      <c r="GG33" s="121"/>
      <c r="GH33" s="121"/>
      <c r="GI33" s="121"/>
      <c r="GJ33" s="121"/>
      <c r="GK33" s="121"/>
      <c r="GL33" s="121"/>
      <c r="GM33" s="121"/>
      <c r="GN33" s="121"/>
      <c r="GO33" s="121"/>
      <c r="GP33" s="121"/>
      <c r="GQ33" s="121"/>
      <c r="GR33" s="121"/>
      <c r="GS33" s="121"/>
      <c r="GT33" s="121"/>
      <c r="GU33" s="121"/>
      <c r="GV33" s="121"/>
      <c r="GW33" s="121"/>
      <c r="GX33" s="121"/>
      <c r="GY33" s="121"/>
      <c r="GZ33" s="121"/>
      <c r="HA33" s="121"/>
      <c r="HB33" s="121"/>
      <c r="HC33" s="121"/>
      <c r="HD33" s="121"/>
      <c r="HE33" s="121"/>
      <c r="HF33" s="121"/>
      <c r="HG33" s="121"/>
      <c r="HH33" s="121"/>
      <c r="HI33" s="121"/>
      <c r="HJ33" s="121"/>
      <c r="HK33" s="121"/>
      <c r="HL33" s="121"/>
      <c r="HM33" s="121"/>
      <c r="HN33" s="121"/>
      <c r="HO33" s="121"/>
      <c r="HP33" s="121"/>
      <c r="HQ33" s="121"/>
      <c r="HR33" s="121"/>
      <c r="HS33" s="121"/>
      <c r="HT33" s="121"/>
      <c r="HU33" s="121"/>
      <c r="HV33" s="121"/>
      <c r="HW33" s="121"/>
      <c r="HX33" s="121"/>
      <c r="HY33" s="121"/>
      <c r="HZ33" s="121"/>
      <c r="IA33" s="121"/>
      <c r="IB33" s="121"/>
      <c r="IC33" s="121"/>
      <c r="ID33" s="121"/>
      <c r="IE33" s="121"/>
      <c r="IF33" s="121"/>
      <c r="IG33" s="121"/>
      <c r="IH33" s="121"/>
      <c r="II33" s="121"/>
      <c r="IJ33" s="121"/>
      <c r="IK33" s="121"/>
      <c r="IL33" s="121"/>
      <c r="IM33" s="121"/>
      <c r="IN33" s="121"/>
      <c r="IO33" s="121"/>
      <c r="IP33" s="121"/>
      <c r="IQ33" s="121"/>
      <c r="IR33" s="121"/>
      <c r="IS33" s="121"/>
      <c r="IT33" s="121"/>
      <c r="IU33" s="121"/>
      <c r="IV33" s="121"/>
      <c r="IW33" s="121"/>
      <c r="IX33" s="121"/>
      <c r="IY33" s="121"/>
      <c r="IZ33" s="121"/>
      <c r="JA33" s="121"/>
      <c r="JB33" s="121"/>
      <c r="JC33" s="121"/>
      <c r="JD33" s="121"/>
      <c r="JE33" s="121"/>
      <c r="JF33" s="121"/>
      <c r="JG33" s="121"/>
      <c r="JH33" s="121"/>
      <c r="JI33" s="121"/>
      <c r="JJ33" s="121"/>
      <c r="JK33" s="121"/>
      <c r="JL33" s="121"/>
      <c r="JM33" s="121"/>
      <c r="JN33" s="121"/>
      <c r="JO33" s="121"/>
      <c r="JP33" s="121"/>
      <c r="JQ33" s="121"/>
      <c r="JR33" s="121"/>
      <c r="JS33" s="121"/>
      <c r="JT33" s="121"/>
      <c r="JU33" s="121"/>
      <c r="JV33" s="121"/>
      <c r="JW33" s="121"/>
      <c r="JX33" s="121"/>
      <c r="JY33" s="121"/>
      <c r="JZ33" s="121"/>
      <c r="KA33" s="121"/>
      <c r="KB33" s="121"/>
      <c r="KC33" s="121"/>
      <c r="KD33" s="121"/>
      <c r="KE33" s="121"/>
      <c r="KF33" s="121"/>
      <c r="KG33" s="121"/>
      <c r="KH33" s="121"/>
      <c r="KI33" s="121"/>
      <c r="KJ33" s="121"/>
      <c r="KK33" s="121"/>
      <c r="KL33" s="121"/>
      <c r="KM33" s="121"/>
      <c r="KN33" s="121"/>
      <c r="KO33" s="121"/>
      <c r="KP33" s="121"/>
      <c r="KQ33" s="121"/>
      <c r="KR33" s="121"/>
      <c r="KS33" s="121"/>
      <c r="KT33" s="121"/>
      <c r="KU33" s="121"/>
      <c r="KV33" s="121"/>
      <c r="KW33" s="121"/>
      <c r="KX33" s="121"/>
      <c r="KY33" s="121"/>
      <c r="KZ33" s="121"/>
      <c r="LA33" s="121"/>
      <c r="LB33" s="121"/>
      <c r="LC33" s="121"/>
      <c r="LD33" s="121"/>
      <c r="LE33" s="121"/>
      <c r="LF33" s="121"/>
      <c r="LG33" s="121"/>
      <c r="LH33" s="121"/>
      <c r="LI33" s="121"/>
      <c r="LJ33" s="121"/>
      <c r="LK33" s="121"/>
      <c r="LL33" s="121"/>
      <c r="LM33" s="121"/>
      <c r="LN33" s="121"/>
      <c r="LO33" s="121"/>
      <c r="LP33" s="121"/>
      <c r="LQ33" s="121"/>
      <c r="LR33" s="121"/>
      <c r="LS33" s="121"/>
      <c r="LT33" s="121"/>
      <c r="LU33" s="121"/>
      <c r="LV33" s="121"/>
      <c r="LW33" s="121"/>
      <c r="LX33" s="121"/>
      <c r="LY33" s="121"/>
      <c r="LZ33" s="121"/>
      <c r="MA33" s="121"/>
      <c r="MB33" s="121"/>
      <c r="MC33" s="121"/>
      <c r="MD33" s="121"/>
      <c r="ME33" s="121"/>
      <c r="MF33" s="121"/>
      <c r="MG33" s="121"/>
      <c r="MH33" s="121"/>
      <c r="MI33" s="121"/>
      <c r="MJ33" s="121"/>
      <c r="MK33" s="121"/>
      <c r="ML33" s="121"/>
      <c r="MM33" s="121"/>
      <c r="MN33" s="121"/>
      <c r="MO33" s="121"/>
      <c r="MP33" s="121"/>
      <c r="MQ33" s="121"/>
      <c r="MR33" s="121"/>
      <c r="MS33" s="121"/>
      <c r="MT33" s="121"/>
      <c r="MU33" s="121"/>
      <c r="MV33" s="121"/>
      <c r="MW33" s="121"/>
      <c r="MX33" s="121"/>
      <c r="MY33" s="121"/>
      <c r="MZ33" s="121"/>
      <c r="NA33" s="121"/>
      <c r="NB33" s="121"/>
      <c r="NC33" s="121"/>
      <c r="ND33" s="121"/>
      <c r="NE33" s="121"/>
      <c r="NF33" s="121"/>
      <c r="NG33" s="121"/>
      <c r="NH33" s="121"/>
      <c r="NI33" s="121"/>
      <c r="NJ33" s="121"/>
      <c r="NK33" s="121"/>
      <c r="NL33" s="121"/>
      <c r="NM33" s="121"/>
      <c r="NN33" s="121"/>
      <c r="NO33" s="121"/>
      <c r="NP33" s="121"/>
      <c r="NQ33" s="121"/>
      <c r="NR33" s="121"/>
      <c r="NS33" s="121"/>
      <c r="NT33" s="121"/>
      <c r="NU33" s="121"/>
      <c r="NV33" s="121"/>
      <c r="NW33" s="121"/>
      <c r="NX33" s="121"/>
      <c r="NY33" s="121"/>
      <c r="NZ33" s="121"/>
      <c r="OA33" s="121"/>
      <c r="OB33" s="121"/>
      <c r="OC33" s="121"/>
      <c r="OD33" s="121"/>
      <c r="OE33" s="121"/>
      <c r="OF33" s="121"/>
      <c r="OG33" s="121"/>
      <c r="OH33" s="121"/>
      <c r="OI33" s="121"/>
      <c r="OJ33" s="121"/>
      <c r="OK33" s="121"/>
      <c r="OL33" s="121"/>
      <c r="OM33" s="121"/>
      <c r="ON33" s="121"/>
      <c r="OO33" s="121"/>
      <c r="OP33" s="121"/>
      <c r="OQ33" s="121"/>
      <c r="OR33" s="121"/>
      <c r="OS33" s="121"/>
      <c r="OT33" s="121"/>
      <c r="OU33" s="121"/>
      <c r="OV33" s="121"/>
      <c r="OW33" s="121"/>
      <c r="OX33" s="121"/>
      <c r="OY33" s="121"/>
      <c r="OZ33" s="121"/>
      <c r="PA33" s="121"/>
      <c r="PB33" s="121"/>
      <c r="PC33" s="121"/>
      <c r="PD33" s="121"/>
      <c r="PE33" s="121"/>
      <c r="PF33" s="121"/>
      <c r="PG33" s="121"/>
      <c r="PH33" s="121"/>
      <c r="PI33" s="121"/>
      <c r="PJ33" s="121"/>
      <c r="PK33" s="121"/>
      <c r="PL33" s="121"/>
      <c r="PM33" s="121"/>
      <c r="PN33" s="121"/>
      <c r="PO33" s="121"/>
      <c r="PP33" s="121"/>
      <c r="PQ33" s="121"/>
      <c r="PR33" s="121"/>
      <c r="PS33" s="121"/>
      <c r="PT33" s="121"/>
      <c r="PU33" s="121"/>
      <c r="PV33" s="121"/>
      <c r="PW33" s="121"/>
      <c r="PX33" s="121"/>
      <c r="PY33" s="121"/>
      <c r="PZ33" s="121"/>
      <c r="QA33" s="121"/>
      <c r="QB33" s="121"/>
      <c r="QC33" s="121"/>
      <c r="QD33" s="121"/>
      <c r="QE33" s="121"/>
      <c r="QF33" s="121"/>
      <c r="QG33" s="121"/>
      <c r="QH33" s="121"/>
      <c r="QI33" s="121"/>
      <c r="QJ33" s="121"/>
      <c r="QK33" s="121"/>
      <c r="QL33" s="121"/>
      <c r="QM33" s="121"/>
      <c r="QN33" s="121"/>
      <c r="QO33" s="121"/>
      <c r="QP33" s="121"/>
      <c r="QQ33" s="121"/>
      <c r="QR33" s="121"/>
      <c r="QS33" s="121"/>
      <c r="QT33" s="121"/>
      <c r="QU33" s="121"/>
      <c r="QV33" s="121"/>
      <c r="QW33" s="121"/>
      <c r="QX33" s="121"/>
      <c r="QY33" s="121"/>
      <c r="QZ33" s="121"/>
      <c r="RA33" s="121"/>
      <c r="RB33" s="121"/>
      <c r="RC33" s="121"/>
      <c r="RD33" s="121"/>
      <c r="RE33" s="121"/>
      <c r="RF33" s="121"/>
      <c r="RG33" s="121"/>
      <c r="RH33" s="121"/>
      <c r="RI33" s="121"/>
      <c r="RJ33" s="121"/>
      <c r="RK33" s="121"/>
      <c r="RL33" s="121"/>
      <c r="RM33" s="121"/>
      <c r="RN33" s="121"/>
      <c r="RO33" s="121"/>
      <c r="RP33" s="121"/>
      <c r="RQ33" s="121"/>
      <c r="RR33" s="121"/>
      <c r="RS33" s="121"/>
      <c r="RT33" s="121"/>
      <c r="RU33" s="121"/>
      <c r="RV33" s="121"/>
      <c r="RW33" s="121"/>
      <c r="RX33" s="121"/>
      <c r="RY33" s="121"/>
      <c r="RZ33" s="121"/>
      <c r="SA33" s="121"/>
      <c r="SB33" s="121"/>
      <c r="SC33" s="121"/>
      <c r="SD33" s="121"/>
      <c r="SE33" s="121"/>
      <c r="SF33" s="121"/>
      <c r="SG33" s="121"/>
      <c r="SH33" s="121"/>
      <c r="SI33" s="121"/>
      <c r="SJ33" s="121"/>
      <c r="SK33" s="121"/>
      <c r="SL33" s="121"/>
      <c r="SM33" s="121"/>
      <c r="SN33" s="121"/>
      <c r="SO33" s="121"/>
      <c r="SP33" s="121"/>
      <c r="SQ33" s="121"/>
      <c r="SR33" s="121"/>
      <c r="SS33" s="121"/>
      <c r="ST33" s="121"/>
      <c r="SU33" s="121"/>
      <c r="SV33" s="121"/>
      <c r="SW33" s="121"/>
      <c r="SX33" s="121"/>
      <c r="SY33" s="121"/>
      <c r="SZ33" s="121"/>
      <c r="TA33" s="121"/>
      <c r="TB33" s="121"/>
      <c r="TC33" s="121"/>
      <c r="TD33" s="121"/>
      <c r="TE33" s="121"/>
      <c r="TF33" s="121"/>
      <c r="TG33" s="121"/>
      <c r="TH33" s="121"/>
      <c r="TI33" s="121"/>
      <c r="TJ33" s="121"/>
      <c r="TK33" s="121"/>
      <c r="TL33" s="121"/>
      <c r="TM33" s="121"/>
      <c r="TN33" s="121"/>
      <c r="TO33" s="121"/>
      <c r="TP33" s="121"/>
      <c r="TQ33" s="121"/>
      <c r="TR33" s="121"/>
      <c r="TS33" s="121"/>
      <c r="TT33" s="121"/>
      <c r="TU33" s="121"/>
      <c r="TV33" s="121"/>
      <c r="TW33" s="121"/>
      <c r="TX33" s="121"/>
      <c r="TY33" s="121"/>
      <c r="TZ33" s="121"/>
      <c r="UA33" s="121"/>
      <c r="UB33" s="121"/>
      <c r="UC33" s="121"/>
      <c r="UD33" s="121"/>
      <c r="UE33" s="121"/>
      <c r="UF33" s="121"/>
      <c r="UG33" s="121"/>
      <c r="UH33" s="121"/>
      <c r="UI33" s="121"/>
      <c r="UJ33" s="121"/>
      <c r="UK33" s="121"/>
      <c r="UL33" s="121"/>
      <c r="UM33" s="121"/>
      <c r="UN33" s="121"/>
      <c r="UO33" s="121"/>
      <c r="UP33" s="121"/>
      <c r="UQ33" s="121"/>
      <c r="UR33" s="121"/>
      <c r="US33" s="121"/>
      <c r="UT33" s="121"/>
      <c r="UU33" s="121"/>
      <c r="UV33" s="121"/>
      <c r="UW33" s="121"/>
      <c r="UX33" s="121"/>
      <c r="UY33" s="121"/>
      <c r="UZ33" s="121"/>
      <c r="VA33" s="121"/>
      <c r="VB33" s="121"/>
      <c r="VC33" s="121"/>
      <c r="VD33" s="121"/>
      <c r="VE33" s="121"/>
      <c r="VF33" s="121"/>
      <c r="VG33" s="121"/>
      <c r="VH33" s="121"/>
      <c r="VI33" s="121"/>
      <c r="VJ33" s="121"/>
      <c r="VK33" s="121"/>
      <c r="VL33" s="121"/>
      <c r="VM33" s="121"/>
      <c r="VN33" s="121"/>
      <c r="VO33" s="121"/>
      <c r="VP33" s="121"/>
      <c r="VQ33" s="121"/>
      <c r="VR33" s="121"/>
      <c r="VS33" s="121"/>
      <c r="VT33" s="121"/>
      <c r="VU33" s="121"/>
      <c r="VV33" s="121"/>
      <c r="VW33" s="121"/>
      <c r="VX33" s="121"/>
      <c r="VY33" s="121"/>
      <c r="VZ33" s="121"/>
      <c r="WA33" s="121"/>
      <c r="WB33" s="121"/>
      <c r="WC33" s="121"/>
      <c r="WD33" s="121"/>
      <c r="WE33" s="121"/>
      <c r="WF33" s="121"/>
      <c r="WG33" s="121"/>
      <c r="WH33" s="121"/>
      <c r="WI33" s="121"/>
      <c r="WJ33" s="121"/>
      <c r="WK33" s="121"/>
      <c r="WL33" s="121"/>
      <c r="WM33" s="121"/>
      <c r="WN33" s="121"/>
      <c r="WO33" s="121"/>
      <c r="WP33" s="121"/>
      <c r="WQ33" s="121"/>
      <c r="WR33" s="121"/>
      <c r="WS33" s="121"/>
      <c r="WT33" s="121"/>
      <c r="WU33" s="121"/>
      <c r="WV33" s="121"/>
      <c r="WW33" s="121"/>
      <c r="WX33" s="121"/>
      <c r="WY33" s="121"/>
      <c r="WZ33" s="121"/>
      <c r="XA33" s="121"/>
      <c r="XB33" s="121"/>
      <c r="XC33" s="121"/>
      <c r="XD33" s="121"/>
      <c r="XE33" s="121"/>
      <c r="XF33" s="121"/>
      <c r="XG33" s="121"/>
      <c r="XH33" s="121"/>
      <c r="XI33" s="121"/>
      <c r="XJ33" s="121"/>
      <c r="XK33" s="121"/>
      <c r="XL33" s="121"/>
      <c r="XM33" s="121"/>
      <c r="XN33" s="121"/>
      <c r="XO33" s="121"/>
      <c r="XP33" s="121"/>
      <c r="XQ33" s="121"/>
      <c r="XR33" s="121"/>
      <c r="XS33" s="121"/>
      <c r="XT33" s="121"/>
      <c r="XU33" s="121"/>
      <c r="XV33" s="121"/>
      <c r="XW33" s="121"/>
      <c r="XX33" s="121"/>
      <c r="XY33" s="121"/>
      <c r="XZ33" s="121"/>
      <c r="YA33" s="121"/>
      <c r="YB33" s="121"/>
      <c r="YC33" s="121"/>
      <c r="YD33" s="121"/>
      <c r="YE33" s="121"/>
      <c r="YF33" s="121"/>
      <c r="YG33" s="121"/>
      <c r="YH33" s="121"/>
      <c r="YI33" s="121"/>
      <c r="YJ33" s="121"/>
      <c r="YK33" s="121"/>
      <c r="YL33" s="121"/>
      <c r="YM33" s="121"/>
      <c r="YN33" s="121"/>
      <c r="YO33" s="121"/>
      <c r="YP33" s="121"/>
      <c r="YQ33" s="121"/>
      <c r="YR33" s="121"/>
      <c r="YS33" s="121"/>
      <c r="YT33" s="121"/>
      <c r="YU33" s="121"/>
      <c r="YV33" s="121"/>
      <c r="YW33" s="121"/>
      <c r="YX33" s="121"/>
      <c r="YY33" s="121"/>
      <c r="YZ33" s="121"/>
      <c r="ZA33" s="121"/>
      <c r="ZB33" s="121"/>
      <c r="ZC33" s="121"/>
      <c r="ZD33" s="121"/>
      <c r="ZE33" s="121"/>
      <c r="ZF33" s="121"/>
      <c r="ZG33" s="121"/>
      <c r="ZH33" s="121"/>
      <c r="ZI33" s="121"/>
      <c r="ZJ33" s="121"/>
      <c r="ZK33" s="121"/>
      <c r="ZL33" s="121"/>
      <c r="ZM33" s="121"/>
      <c r="ZN33" s="121"/>
      <c r="ZO33" s="121"/>
      <c r="ZP33" s="121"/>
      <c r="ZQ33" s="121"/>
      <c r="ZR33" s="121"/>
      <c r="ZS33" s="121"/>
      <c r="ZT33" s="121"/>
      <c r="ZU33" s="121"/>
      <c r="ZV33" s="121"/>
      <c r="ZW33" s="121"/>
      <c r="ZX33" s="121"/>
      <c r="ZY33" s="121"/>
      <c r="ZZ33" s="121"/>
      <c r="AAA33" s="121"/>
      <c r="AAB33" s="121"/>
      <c r="AAC33" s="121"/>
      <c r="AAD33" s="121"/>
      <c r="AAE33" s="121"/>
      <c r="AAF33" s="121"/>
      <c r="AAG33" s="121"/>
      <c r="AAH33" s="121"/>
      <c r="AAI33" s="121"/>
      <c r="AAJ33" s="121"/>
      <c r="AAK33" s="121"/>
      <c r="AAL33" s="121"/>
      <c r="AAM33" s="121"/>
      <c r="AAN33" s="121"/>
      <c r="AAO33" s="121"/>
      <c r="AAP33" s="121"/>
      <c r="AAQ33" s="121"/>
      <c r="AAR33" s="121"/>
      <c r="AAS33" s="121"/>
      <c r="AAT33" s="121"/>
      <c r="AAU33" s="121"/>
      <c r="AAV33" s="121"/>
      <c r="AAW33" s="121"/>
      <c r="AAX33" s="121"/>
      <c r="AAY33" s="121"/>
      <c r="AAZ33" s="121"/>
      <c r="ABA33" s="121"/>
      <c r="ABB33" s="121"/>
      <c r="ABC33" s="121"/>
      <c r="ABD33" s="121"/>
      <c r="ABE33" s="121"/>
      <c r="ABF33" s="121"/>
      <c r="ABG33" s="121"/>
      <c r="ABH33" s="121"/>
      <c r="ABI33" s="121"/>
      <c r="ABJ33" s="121"/>
      <c r="ABK33" s="121"/>
      <c r="ABL33" s="121"/>
      <c r="ABM33" s="121"/>
      <c r="ABN33" s="121"/>
      <c r="ABO33" s="121"/>
      <c r="ABP33" s="121"/>
      <c r="ABQ33" s="121"/>
      <c r="ABR33" s="121"/>
      <c r="ABS33" s="121"/>
      <c r="ABT33" s="121"/>
      <c r="ABU33" s="121"/>
      <c r="ABV33" s="121"/>
      <c r="ABW33" s="121"/>
      <c r="ABX33" s="121"/>
      <c r="ABY33" s="121"/>
      <c r="ABZ33" s="121"/>
      <c r="ACA33" s="121"/>
      <c r="ACB33" s="121"/>
      <c r="ACC33" s="121"/>
      <c r="ACD33" s="121"/>
      <c r="ACE33" s="121"/>
      <c r="ACF33" s="121"/>
      <c r="ACG33" s="121"/>
      <c r="ACH33" s="121"/>
      <c r="ACI33" s="121"/>
      <c r="ACJ33" s="121"/>
      <c r="ACK33" s="121"/>
      <c r="ACL33" s="121"/>
      <c r="ACM33" s="121"/>
      <c r="ACN33" s="121"/>
      <c r="ACO33" s="121"/>
      <c r="ACP33" s="121"/>
      <c r="ACQ33" s="121"/>
      <c r="ACR33" s="121"/>
      <c r="ACS33" s="121"/>
      <c r="ACT33" s="121"/>
      <c r="ACU33" s="121"/>
      <c r="ACV33" s="121"/>
      <c r="ACW33" s="121"/>
      <c r="ACX33" s="121"/>
      <c r="ACY33" s="121"/>
      <c r="ACZ33" s="121"/>
      <c r="ADA33" s="121"/>
      <c r="ADB33" s="121"/>
      <c r="ADC33" s="121"/>
      <c r="ADD33" s="121"/>
      <c r="ADE33" s="121"/>
      <c r="ADF33" s="121"/>
      <c r="ADG33" s="121"/>
      <c r="ADH33" s="121"/>
      <c r="ADI33" s="121"/>
      <c r="ADJ33" s="121"/>
      <c r="ADK33" s="121"/>
      <c r="ADL33" s="121"/>
      <c r="ADM33" s="121"/>
      <c r="ADN33" s="121"/>
      <c r="ADO33" s="121"/>
      <c r="ADP33" s="121"/>
      <c r="ADQ33" s="121"/>
      <c r="ADR33" s="121"/>
      <c r="ADS33" s="121"/>
      <c r="ADT33" s="121"/>
      <c r="ADU33" s="121"/>
      <c r="ADV33" s="121"/>
      <c r="ADW33" s="121"/>
      <c r="ADX33" s="121"/>
      <c r="ADY33" s="121"/>
      <c r="ADZ33" s="121"/>
      <c r="AEA33" s="121"/>
      <c r="AEB33" s="121"/>
      <c r="AEC33" s="121"/>
      <c r="AED33" s="121"/>
      <c r="AEE33" s="121"/>
      <c r="AEF33" s="121"/>
      <c r="AEG33" s="121"/>
      <c r="AEH33" s="121"/>
      <c r="AEI33" s="121"/>
      <c r="AEJ33" s="121"/>
      <c r="AEK33" s="121"/>
      <c r="AEL33" s="121"/>
      <c r="AEM33" s="121"/>
      <c r="AEN33" s="121"/>
      <c r="AEO33" s="121"/>
      <c r="AEP33" s="121"/>
      <c r="AEQ33" s="121"/>
      <c r="AER33" s="121"/>
      <c r="AES33" s="121"/>
      <c r="AET33" s="121"/>
      <c r="AEU33" s="121"/>
      <c r="AEV33" s="121"/>
      <c r="AEW33" s="121"/>
      <c r="AEX33" s="121"/>
      <c r="AEY33" s="121"/>
      <c r="AEZ33" s="121"/>
      <c r="AFA33" s="121"/>
      <c r="AFB33" s="121"/>
      <c r="AFC33" s="121"/>
      <c r="AFD33" s="121"/>
      <c r="AFE33" s="121"/>
      <c r="AFF33" s="121"/>
      <c r="AFG33" s="121"/>
      <c r="AFH33" s="121"/>
      <c r="AFI33" s="121"/>
      <c r="AFJ33" s="121"/>
      <c r="AFK33" s="121"/>
      <c r="AFL33" s="121"/>
      <c r="AFM33" s="121"/>
      <c r="AFN33" s="121"/>
      <c r="AFO33" s="121"/>
      <c r="AFP33" s="121"/>
      <c r="AFQ33" s="121"/>
      <c r="AFR33" s="121"/>
      <c r="AFS33" s="121"/>
      <c r="AFT33" s="121"/>
      <c r="AFU33" s="121"/>
      <c r="AFV33" s="121"/>
      <c r="AFW33" s="121"/>
      <c r="AFX33" s="121"/>
      <c r="AFY33" s="121"/>
      <c r="AFZ33" s="121"/>
      <c r="AGA33" s="121"/>
      <c r="AGB33" s="121"/>
      <c r="AGC33" s="121"/>
      <c r="AGD33" s="121"/>
      <c r="AGE33" s="121"/>
      <c r="AGF33" s="121"/>
      <c r="AGG33" s="121"/>
      <c r="AGH33" s="121"/>
      <c r="AGI33" s="121"/>
      <c r="AGJ33" s="121"/>
      <c r="AGK33" s="121"/>
      <c r="AGL33" s="121"/>
      <c r="AGM33" s="121"/>
      <c r="AGN33" s="121"/>
      <c r="AGO33" s="121"/>
      <c r="AGP33" s="121"/>
      <c r="AGQ33" s="121"/>
      <c r="AGR33" s="121"/>
      <c r="AGS33" s="121"/>
      <c r="AGT33" s="121"/>
      <c r="AGU33" s="121"/>
      <c r="AGV33" s="121"/>
      <c r="AGW33" s="121"/>
      <c r="AGX33" s="121"/>
      <c r="AGY33" s="121"/>
      <c r="AGZ33" s="121"/>
      <c r="AHA33" s="121"/>
      <c r="AHB33" s="121"/>
      <c r="AHC33" s="121"/>
      <c r="AHD33" s="121"/>
      <c r="AHE33" s="121"/>
      <c r="AHF33" s="121"/>
      <c r="AHG33" s="121"/>
      <c r="AHH33" s="121"/>
      <c r="AHI33" s="121"/>
      <c r="AHJ33" s="121"/>
      <c r="AHK33" s="121"/>
      <c r="AHL33" s="121"/>
      <c r="AHM33" s="121"/>
      <c r="AHN33" s="121"/>
      <c r="AHO33" s="121"/>
      <c r="AHP33" s="121"/>
      <c r="AHQ33" s="121"/>
      <c r="AHR33" s="121"/>
      <c r="AHS33" s="121"/>
      <c r="AHT33" s="121"/>
      <c r="AHU33" s="121"/>
      <c r="AHV33" s="121"/>
      <c r="AHW33" s="121"/>
      <c r="AHX33" s="121"/>
      <c r="AHY33" s="121"/>
      <c r="AHZ33" s="121"/>
      <c r="AIA33" s="121"/>
      <c r="AIB33" s="121"/>
      <c r="AIC33" s="121"/>
      <c r="AID33" s="121"/>
      <c r="AIE33" s="121"/>
      <c r="AIF33" s="121"/>
      <c r="AIG33" s="121"/>
      <c r="AIH33" s="121"/>
      <c r="AII33" s="121"/>
      <c r="AIJ33" s="121"/>
      <c r="AIK33" s="121"/>
      <c r="AIL33" s="121"/>
      <c r="AIM33" s="121"/>
      <c r="AIN33" s="121"/>
      <c r="AIO33" s="121"/>
      <c r="AIP33" s="121"/>
      <c r="AIQ33" s="121"/>
      <c r="AIR33" s="121"/>
      <c r="AIS33" s="121"/>
      <c r="AIT33" s="121"/>
      <c r="AIU33" s="121"/>
      <c r="AIV33" s="121"/>
      <c r="AIW33" s="121"/>
      <c r="AIX33" s="121"/>
      <c r="AIY33" s="121"/>
      <c r="AIZ33" s="121"/>
      <c r="AJA33" s="121"/>
      <c r="AJB33" s="121"/>
      <c r="AJC33" s="121"/>
      <c r="AJD33" s="121"/>
      <c r="AJE33" s="121"/>
      <c r="AJF33" s="121"/>
      <c r="AJG33" s="121"/>
      <c r="AJH33" s="121"/>
      <c r="AJI33" s="121"/>
      <c r="AJJ33" s="121"/>
      <c r="AJK33" s="121"/>
      <c r="AJL33" s="121"/>
      <c r="AJM33" s="121"/>
      <c r="AJN33" s="121"/>
      <c r="AJO33" s="121"/>
      <c r="AJP33" s="121"/>
      <c r="AJQ33" s="121"/>
      <c r="AJR33" s="121"/>
      <c r="AJS33" s="121"/>
      <c r="AJT33" s="121"/>
      <c r="AJU33" s="121"/>
      <c r="AJV33" s="121"/>
      <c r="AJW33" s="121"/>
      <c r="AJX33" s="121"/>
      <c r="AJY33" s="121"/>
      <c r="AJZ33" s="121"/>
      <c r="AKA33" s="121"/>
      <c r="AKB33" s="121"/>
      <c r="AKC33" s="121"/>
      <c r="AKD33" s="121"/>
      <c r="AKE33" s="121"/>
      <c r="AKF33" s="121"/>
      <c r="AKG33" s="121"/>
      <c r="AKH33" s="121"/>
      <c r="AKI33" s="121"/>
      <c r="AKJ33" s="121"/>
      <c r="AKK33" s="121"/>
      <c r="AKL33" s="121"/>
      <c r="AKM33" s="121"/>
      <c r="AKN33" s="121"/>
      <c r="AKO33" s="121"/>
      <c r="AKP33" s="121"/>
      <c r="AKQ33" s="121"/>
      <c r="AKR33" s="121"/>
      <c r="AKS33" s="121"/>
      <c r="AKT33" s="121"/>
      <c r="AKU33" s="121"/>
      <c r="AKV33" s="121"/>
      <c r="AKW33" s="121"/>
      <c r="AKX33" s="121"/>
      <c r="AKY33" s="121"/>
      <c r="AKZ33" s="121"/>
      <c r="ALA33" s="121"/>
      <c r="ALB33" s="121"/>
      <c r="ALC33" s="121"/>
      <c r="ALD33" s="121"/>
      <c r="ALE33" s="121"/>
      <c r="ALF33" s="121"/>
      <c r="ALG33" s="121"/>
      <c r="ALH33" s="121"/>
      <c r="ALI33" s="121"/>
      <c r="ALJ33" s="121"/>
      <c r="ALK33" s="121"/>
      <c r="ALL33" s="121"/>
      <c r="ALM33" s="121"/>
      <c r="ALN33" s="121"/>
      <c r="ALO33" s="121"/>
      <c r="ALP33" s="121"/>
      <c r="ALQ33" s="121"/>
      <c r="ALR33" s="121"/>
      <c r="ALS33" s="121"/>
      <c r="ALT33" s="121"/>
      <c r="ALU33" s="121"/>
      <c r="ALV33" s="121"/>
      <c r="ALW33" s="121"/>
      <c r="ALX33" s="121"/>
      <c r="ALY33" s="121"/>
      <c r="ALZ33" s="121"/>
      <c r="AMA33" s="121"/>
      <c r="AMB33" s="121"/>
      <c r="AMC33" s="121"/>
      <c r="AMD33" s="121"/>
      <c r="AME33" s="121"/>
      <c r="AMF33" s="121"/>
      <c r="AMG33" s="121"/>
      <c r="AMH33" s="121"/>
      <c r="AMI33" s="121"/>
      <c r="AMJ33" s="121"/>
      <c r="AMK33" s="121"/>
      <c r="AML33" s="121"/>
      <c r="AMM33" s="121"/>
      <c r="AMN33" s="121"/>
      <c r="AMO33" s="121"/>
      <c r="AMP33" s="121"/>
      <c r="AMQ33" s="121"/>
      <c r="AMR33" s="121"/>
      <c r="AMS33" s="121"/>
      <c r="AMT33" s="121"/>
      <c r="AMU33" s="121"/>
      <c r="AMV33" s="121"/>
      <c r="AMW33" s="121"/>
      <c r="AMX33" s="121"/>
      <c r="AMY33" s="121"/>
      <c r="AMZ33" s="121"/>
      <c r="ANA33" s="121"/>
      <c r="ANB33" s="121"/>
      <c r="ANC33" s="121"/>
      <c r="AND33" s="121"/>
      <c r="ANE33" s="121"/>
      <c r="ANF33" s="121"/>
      <c r="ANG33" s="121"/>
      <c r="ANH33" s="121"/>
      <c r="ANI33" s="121"/>
      <c r="ANJ33" s="121"/>
      <c r="ANK33" s="121"/>
      <c r="ANL33" s="121"/>
      <c r="ANM33" s="121"/>
      <c r="ANN33" s="121"/>
      <c r="ANO33" s="121"/>
      <c r="ANP33" s="121"/>
      <c r="ANQ33" s="121"/>
      <c r="ANR33" s="121"/>
      <c r="ANS33" s="121"/>
      <c r="ANT33" s="121"/>
      <c r="ANU33" s="121"/>
      <c r="ANV33" s="121"/>
      <c r="ANW33" s="121"/>
      <c r="ANX33" s="121"/>
      <c r="ANY33" s="121"/>
      <c r="ANZ33" s="121"/>
      <c r="AOA33" s="121"/>
      <c r="AOB33" s="121"/>
      <c r="AOC33" s="121"/>
      <c r="AOD33" s="121"/>
      <c r="AOE33" s="121"/>
      <c r="AOF33" s="121"/>
      <c r="AOG33" s="121"/>
      <c r="AOH33" s="121"/>
      <c r="AOI33" s="121"/>
      <c r="AOJ33" s="121"/>
      <c r="AOK33" s="121"/>
      <c r="AOL33" s="121"/>
      <c r="AOM33" s="121"/>
      <c r="AON33" s="121"/>
      <c r="AOO33" s="121"/>
      <c r="AOP33" s="121"/>
      <c r="AOQ33" s="121"/>
      <c r="AOR33" s="121"/>
      <c r="AOS33" s="121"/>
      <c r="AOT33" s="121"/>
      <c r="AOU33" s="121"/>
      <c r="AOV33" s="121"/>
      <c r="AOW33" s="121"/>
      <c r="AOX33" s="121"/>
      <c r="AOY33" s="121"/>
      <c r="AOZ33" s="121"/>
      <c r="APA33" s="121"/>
      <c r="APB33" s="121"/>
      <c r="APC33" s="121"/>
      <c r="APD33" s="121"/>
      <c r="APE33" s="121"/>
      <c r="APF33" s="121"/>
      <c r="APG33" s="121"/>
      <c r="APH33" s="121"/>
      <c r="API33" s="121"/>
      <c r="APJ33" s="121"/>
      <c r="APK33" s="121"/>
      <c r="APL33" s="121"/>
      <c r="APM33" s="121"/>
      <c r="APN33" s="121"/>
      <c r="APO33" s="121"/>
      <c r="APP33" s="121"/>
      <c r="APQ33" s="121"/>
      <c r="APR33" s="121"/>
      <c r="APS33" s="121"/>
      <c r="APT33" s="121"/>
      <c r="APU33" s="121"/>
      <c r="APV33" s="121"/>
      <c r="APW33" s="121"/>
      <c r="APX33" s="121"/>
      <c r="APY33" s="121"/>
      <c r="APZ33" s="121"/>
      <c r="AQA33" s="121"/>
      <c r="AQB33" s="121"/>
      <c r="AQC33" s="121"/>
      <c r="AQD33" s="121"/>
      <c r="AQE33" s="121"/>
      <c r="AQF33" s="121"/>
      <c r="AQG33" s="121"/>
      <c r="AQH33" s="121"/>
      <c r="AQI33" s="121"/>
      <c r="AQJ33" s="121"/>
      <c r="AQK33" s="121"/>
      <c r="AQL33" s="121"/>
      <c r="AQM33" s="121"/>
      <c r="AQN33" s="121"/>
      <c r="AQO33" s="121"/>
      <c r="AQP33" s="121"/>
      <c r="AQQ33" s="121"/>
      <c r="AQR33" s="121"/>
      <c r="AQS33" s="121"/>
      <c r="AQT33" s="121"/>
      <c r="AQU33" s="121"/>
      <c r="AQV33" s="121"/>
      <c r="AQW33" s="121"/>
      <c r="AQX33" s="121"/>
      <c r="AQY33" s="121"/>
      <c r="AQZ33" s="121"/>
      <c r="ARA33" s="121"/>
      <c r="ARB33" s="121"/>
      <c r="ARC33" s="121"/>
      <c r="ARD33" s="121"/>
      <c r="ARE33" s="121"/>
      <c r="ARF33" s="121"/>
      <c r="ARG33" s="121"/>
      <c r="ARH33" s="121"/>
      <c r="ARI33" s="121"/>
      <c r="ARJ33" s="121"/>
      <c r="ARK33" s="121"/>
      <c r="ARL33" s="121"/>
      <c r="ARM33" s="121"/>
      <c r="ARN33" s="121"/>
      <c r="ARO33" s="121"/>
      <c r="ARP33" s="121"/>
      <c r="ARQ33" s="121"/>
      <c r="ARR33" s="121"/>
      <c r="ARS33" s="121"/>
      <c r="ART33" s="121"/>
      <c r="ARU33" s="121"/>
      <c r="ARV33" s="121"/>
      <c r="ARW33" s="121"/>
      <c r="ARX33" s="121"/>
      <c r="ARY33" s="121"/>
      <c r="ARZ33" s="121"/>
      <c r="ASA33" s="121"/>
      <c r="ASB33" s="121"/>
      <c r="ASC33" s="121"/>
      <c r="ASD33" s="121"/>
      <c r="ASE33" s="121"/>
      <c r="ASF33" s="121"/>
      <c r="ASG33" s="121"/>
      <c r="ASH33" s="121"/>
      <c r="ASI33" s="121"/>
      <c r="ASJ33" s="121"/>
      <c r="ASK33" s="121"/>
      <c r="ASL33" s="121"/>
      <c r="ASM33" s="121"/>
      <c r="ASN33" s="121"/>
      <c r="ASO33" s="121"/>
      <c r="ASP33" s="121"/>
      <c r="ASQ33" s="121"/>
      <c r="ASR33" s="121"/>
      <c r="ASS33" s="121"/>
      <c r="AST33" s="121"/>
      <c r="ASU33" s="121"/>
      <c r="ASV33" s="121"/>
      <c r="ASW33" s="121"/>
      <c r="ASX33" s="121"/>
      <c r="ASY33" s="121"/>
      <c r="ASZ33" s="121"/>
      <c r="ATA33" s="121"/>
      <c r="ATB33" s="121"/>
      <c r="ATC33" s="121"/>
      <c r="ATD33" s="121"/>
      <c r="ATE33" s="121"/>
      <c r="ATF33" s="121"/>
      <c r="ATG33" s="121"/>
      <c r="ATH33" s="121"/>
      <c r="ATI33" s="121"/>
      <c r="ATJ33" s="121"/>
      <c r="ATK33" s="121"/>
      <c r="ATL33" s="121"/>
      <c r="ATM33" s="121"/>
      <c r="ATN33" s="121"/>
      <c r="ATO33" s="121"/>
      <c r="ATP33" s="121"/>
      <c r="ATQ33" s="121"/>
      <c r="ATR33" s="121"/>
      <c r="ATS33" s="121"/>
      <c r="ATT33" s="121"/>
      <c r="ATU33" s="121"/>
      <c r="ATV33" s="121"/>
      <c r="ATW33" s="121"/>
      <c r="ATX33" s="121"/>
      <c r="ATY33" s="121"/>
      <c r="ATZ33" s="121"/>
      <c r="AUA33" s="121"/>
      <c r="AUB33" s="121"/>
      <c r="AUC33" s="121"/>
      <c r="AUD33" s="121"/>
      <c r="AUE33" s="121"/>
      <c r="AUF33" s="121"/>
      <c r="AUG33" s="121"/>
      <c r="AUH33" s="121"/>
      <c r="AUI33" s="121"/>
      <c r="AUJ33" s="121"/>
      <c r="AUK33" s="121"/>
      <c r="AUL33" s="121"/>
      <c r="AUM33" s="121"/>
      <c r="AUN33" s="121"/>
      <c r="AUO33" s="121"/>
      <c r="AUP33" s="121"/>
      <c r="AUQ33" s="121"/>
      <c r="AUR33" s="121"/>
      <c r="AUS33" s="121"/>
      <c r="AUT33" s="121"/>
      <c r="AUU33" s="121"/>
      <c r="AUV33" s="121"/>
      <c r="AUW33" s="121"/>
      <c r="AUX33" s="121"/>
      <c r="AUY33" s="121"/>
      <c r="AUZ33" s="121"/>
      <c r="AVA33" s="121"/>
      <c r="AVB33" s="121"/>
      <c r="AVC33" s="121"/>
      <c r="AVD33" s="121"/>
      <c r="AVE33" s="121"/>
      <c r="AVF33" s="121"/>
      <c r="AVG33" s="121"/>
      <c r="AVH33" s="121"/>
      <c r="AVI33" s="121"/>
      <c r="AVJ33" s="121"/>
      <c r="AVK33" s="121"/>
      <c r="AVL33" s="121"/>
      <c r="AVM33" s="121"/>
      <c r="AVN33" s="121"/>
      <c r="AVO33" s="121"/>
      <c r="AVP33" s="121"/>
      <c r="AVQ33" s="121"/>
      <c r="AVR33" s="121"/>
      <c r="AVS33" s="121"/>
      <c r="AVT33" s="121"/>
      <c r="AVU33" s="121"/>
      <c r="AVV33" s="121"/>
      <c r="AVW33" s="121"/>
      <c r="AVX33" s="121"/>
      <c r="AVY33" s="121"/>
      <c r="AVZ33" s="121"/>
      <c r="AWA33" s="121"/>
      <c r="AWB33" s="121"/>
      <c r="AWC33" s="121"/>
      <c r="AWD33" s="121"/>
      <c r="AWE33" s="121"/>
      <c r="AWF33" s="121"/>
      <c r="AWG33" s="121"/>
      <c r="AWH33" s="121"/>
      <c r="AWI33" s="121"/>
      <c r="AWJ33" s="121"/>
      <c r="AWK33" s="121"/>
      <c r="AWL33" s="121"/>
      <c r="AWM33" s="121"/>
      <c r="AWN33" s="121"/>
      <c r="AWO33" s="121"/>
      <c r="AWP33" s="121"/>
      <c r="AWQ33" s="121"/>
      <c r="AWR33" s="121"/>
      <c r="AWS33" s="121"/>
      <c r="AWT33" s="121"/>
      <c r="AWU33" s="121"/>
      <c r="AWV33" s="121"/>
      <c r="AWW33" s="121"/>
      <c r="AWX33" s="121"/>
      <c r="AWY33" s="121"/>
      <c r="AWZ33" s="121"/>
      <c r="AXA33" s="121"/>
      <c r="AXB33" s="121"/>
      <c r="AXC33" s="121"/>
      <c r="AXD33" s="121"/>
      <c r="AXE33" s="121"/>
      <c r="AXF33" s="121"/>
      <c r="AXG33" s="121"/>
      <c r="AXH33" s="121"/>
      <c r="AXI33" s="121"/>
      <c r="AXJ33" s="121"/>
      <c r="AXK33" s="121"/>
      <c r="AXL33" s="121"/>
      <c r="AXM33" s="121"/>
      <c r="AXN33" s="121"/>
      <c r="AXO33" s="121"/>
      <c r="AXP33" s="121"/>
      <c r="AXQ33" s="121"/>
      <c r="AXR33" s="121"/>
      <c r="AXS33" s="121"/>
      <c r="AXT33" s="121"/>
      <c r="AXU33" s="121"/>
      <c r="AXV33" s="121"/>
      <c r="AXW33" s="121"/>
      <c r="AXX33" s="121"/>
      <c r="AXY33" s="121"/>
      <c r="AXZ33" s="121"/>
      <c r="AYA33" s="121"/>
      <c r="AYB33" s="121"/>
      <c r="AYC33" s="121"/>
      <c r="AYD33" s="121"/>
      <c r="AYE33" s="121"/>
      <c r="AYF33" s="121"/>
      <c r="AYG33" s="121"/>
      <c r="AYH33" s="121"/>
      <c r="AYI33" s="121"/>
      <c r="AYJ33" s="121"/>
      <c r="AYK33" s="121"/>
      <c r="AYL33" s="121"/>
      <c r="AYM33" s="121"/>
      <c r="AYN33" s="121"/>
      <c r="AYO33" s="121"/>
      <c r="AYP33" s="121"/>
      <c r="AYQ33" s="121"/>
      <c r="AYR33" s="121"/>
      <c r="AYS33" s="121"/>
      <c r="AYT33" s="121"/>
      <c r="AYU33" s="121"/>
      <c r="AYV33" s="121"/>
      <c r="AYW33" s="121"/>
      <c r="AYX33" s="121"/>
      <c r="AYY33" s="121"/>
      <c r="AYZ33" s="121"/>
      <c r="AZA33" s="121"/>
      <c r="AZB33" s="121"/>
      <c r="AZC33" s="121"/>
      <c r="AZD33" s="121"/>
      <c r="AZE33" s="121"/>
      <c r="AZF33" s="121"/>
      <c r="AZG33" s="121"/>
      <c r="AZH33" s="121"/>
      <c r="AZI33" s="121"/>
      <c r="AZJ33" s="121"/>
      <c r="AZK33" s="121"/>
      <c r="AZL33" s="121"/>
      <c r="AZM33" s="121"/>
      <c r="AZN33" s="121"/>
      <c r="AZO33" s="121"/>
      <c r="AZP33" s="121"/>
      <c r="AZQ33" s="121"/>
      <c r="AZR33" s="121"/>
      <c r="AZS33" s="121"/>
      <c r="AZT33" s="121"/>
      <c r="AZU33" s="121"/>
      <c r="AZV33" s="121"/>
      <c r="AZW33" s="121"/>
      <c r="AZX33" s="121"/>
      <c r="AZY33" s="121"/>
      <c r="AZZ33" s="121"/>
      <c r="BAA33" s="121"/>
      <c r="BAB33" s="121"/>
      <c r="BAC33" s="121"/>
      <c r="BAD33" s="121"/>
      <c r="BAE33" s="121"/>
      <c r="BAF33" s="121"/>
      <c r="BAG33" s="121"/>
      <c r="BAH33" s="121"/>
      <c r="BAI33" s="121"/>
      <c r="BAJ33" s="121"/>
      <c r="BAK33" s="121"/>
      <c r="BAL33" s="121"/>
      <c r="BAM33" s="121"/>
      <c r="BAN33" s="121"/>
      <c r="BAO33" s="121"/>
      <c r="BAP33" s="121"/>
      <c r="BAQ33" s="121"/>
      <c r="BAR33" s="121"/>
      <c r="BAS33" s="121"/>
      <c r="BAT33" s="121"/>
      <c r="BAU33" s="121"/>
      <c r="BAV33" s="121"/>
      <c r="BAW33" s="121"/>
      <c r="BAX33" s="121"/>
      <c r="BAY33" s="121"/>
      <c r="BAZ33" s="121"/>
      <c r="BBA33" s="121"/>
      <c r="BBB33" s="121"/>
      <c r="BBC33" s="121"/>
      <c r="BBD33" s="121"/>
      <c r="BBE33" s="121"/>
      <c r="BBF33" s="121"/>
      <c r="BBG33" s="121"/>
      <c r="BBH33" s="121"/>
      <c r="BBI33" s="121"/>
      <c r="BBJ33" s="121"/>
      <c r="BBK33" s="121"/>
      <c r="BBL33" s="121"/>
      <c r="BBM33" s="121"/>
      <c r="BBN33" s="121"/>
      <c r="BBO33" s="121"/>
      <c r="BBP33" s="121"/>
      <c r="BBQ33" s="121"/>
      <c r="BBR33" s="121"/>
      <c r="BBS33" s="121"/>
      <c r="BBT33" s="121"/>
      <c r="BBU33" s="121"/>
      <c r="BBV33" s="121"/>
      <c r="BBW33" s="121"/>
      <c r="BBX33" s="121"/>
      <c r="BBY33" s="121"/>
      <c r="BBZ33" s="121"/>
      <c r="BCA33" s="121"/>
      <c r="BCB33" s="121"/>
      <c r="BCC33" s="121"/>
      <c r="BCD33" s="121"/>
      <c r="BCE33" s="121"/>
      <c r="BCF33" s="121"/>
      <c r="BCG33" s="121"/>
      <c r="BCH33" s="121"/>
      <c r="BCI33" s="121"/>
      <c r="BCJ33" s="121"/>
      <c r="BCK33" s="121"/>
      <c r="BCL33" s="121"/>
      <c r="BCM33" s="121"/>
      <c r="BCN33" s="121"/>
      <c r="BCO33" s="121"/>
      <c r="BCP33" s="121"/>
      <c r="BCQ33" s="121"/>
      <c r="BCR33" s="121"/>
      <c r="BCS33" s="121"/>
      <c r="BCT33" s="121"/>
      <c r="BCU33" s="121"/>
      <c r="BCV33" s="121"/>
      <c r="BCW33" s="121"/>
      <c r="BCX33" s="121"/>
      <c r="BCY33" s="121"/>
      <c r="BCZ33" s="121"/>
      <c r="BDA33" s="121"/>
      <c r="BDB33" s="121"/>
      <c r="BDC33" s="121"/>
      <c r="BDD33" s="121"/>
      <c r="BDE33" s="121"/>
      <c r="BDF33" s="121"/>
      <c r="BDG33" s="121"/>
      <c r="BDH33" s="121"/>
      <c r="BDI33" s="121"/>
      <c r="BDJ33" s="121"/>
      <c r="BDK33" s="121"/>
      <c r="BDL33" s="121"/>
      <c r="BDM33" s="121"/>
      <c r="BDN33" s="121"/>
      <c r="BDO33" s="121"/>
      <c r="BDP33" s="121"/>
      <c r="BDQ33" s="121"/>
      <c r="BDR33" s="121"/>
      <c r="BDS33" s="121"/>
      <c r="BDT33" s="121"/>
      <c r="BDU33" s="121"/>
      <c r="BDV33" s="121"/>
      <c r="BDW33" s="121"/>
      <c r="BDX33" s="121"/>
      <c r="BDY33" s="121"/>
      <c r="BDZ33" s="121"/>
      <c r="BEA33" s="121"/>
      <c r="BEB33" s="121"/>
      <c r="BEC33" s="121"/>
      <c r="BED33" s="121"/>
      <c r="BEE33" s="121"/>
      <c r="BEF33" s="121"/>
      <c r="BEG33" s="121"/>
      <c r="BEH33" s="121"/>
      <c r="BEI33" s="121"/>
      <c r="BEJ33" s="121"/>
      <c r="BEK33" s="121"/>
      <c r="BEL33" s="121"/>
      <c r="BEM33" s="121"/>
      <c r="BEN33" s="121"/>
      <c r="BEO33" s="121"/>
      <c r="BEP33" s="121"/>
      <c r="BEQ33" s="121"/>
      <c r="BER33" s="121"/>
      <c r="BES33" s="121"/>
      <c r="BET33" s="121"/>
      <c r="BEU33" s="121"/>
      <c r="BEV33" s="121"/>
      <c r="BEW33" s="121"/>
      <c r="BEX33" s="121"/>
      <c r="BEY33" s="121"/>
      <c r="BEZ33" s="121"/>
      <c r="BFA33" s="121"/>
      <c r="BFB33" s="121"/>
      <c r="BFC33" s="121"/>
      <c r="BFD33" s="121"/>
      <c r="BFE33" s="121"/>
      <c r="BFF33" s="121"/>
      <c r="BFG33" s="121"/>
      <c r="BFH33" s="121"/>
      <c r="BFI33" s="121"/>
      <c r="BFJ33" s="121"/>
      <c r="BFK33" s="121"/>
      <c r="BFL33" s="121"/>
      <c r="BFM33" s="121"/>
      <c r="BFN33" s="121"/>
      <c r="BFO33" s="121"/>
      <c r="BFP33" s="121"/>
      <c r="BFQ33" s="121"/>
      <c r="BFR33" s="121"/>
      <c r="BFS33" s="121"/>
      <c r="BFT33" s="121"/>
      <c r="BFU33" s="121"/>
      <c r="BFV33" s="121"/>
      <c r="BFW33" s="121"/>
      <c r="BFX33" s="121"/>
      <c r="BFY33" s="121"/>
      <c r="BFZ33" s="121"/>
      <c r="BGA33" s="121"/>
      <c r="BGB33" s="121"/>
      <c r="BGC33" s="121"/>
      <c r="BGD33" s="121"/>
      <c r="BGE33" s="121"/>
      <c r="BGF33" s="121"/>
      <c r="BGG33" s="121"/>
      <c r="BGH33" s="121"/>
      <c r="BGI33" s="121"/>
      <c r="BGJ33" s="121"/>
      <c r="BGK33" s="121"/>
      <c r="BGL33" s="121"/>
      <c r="BGM33" s="121"/>
      <c r="BGN33" s="121"/>
      <c r="BGO33" s="121"/>
      <c r="BGP33" s="121"/>
      <c r="BGQ33" s="121"/>
      <c r="BGR33" s="121"/>
      <c r="BGS33" s="121"/>
      <c r="BGT33" s="121"/>
      <c r="BGU33" s="121"/>
      <c r="BGV33" s="121"/>
      <c r="BGW33" s="121"/>
      <c r="BGX33" s="121"/>
      <c r="BGY33" s="121"/>
      <c r="BGZ33" s="121"/>
      <c r="BHA33" s="121"/>
      <c r="BHB33" s="121"/>
      <c r="BHC33" s="121"/>
      <c r="BHD33" s="121"/>
      <c r="BHE33" s="121"/>
      <c r="BHF33" s="121"/>
      <c r="BHG33" s="121"/>
      <c r="BHH33" s="121"/>
      <c r="BHI33" s="121"/>
      <c r="BHJ33" s="121"/>
      <c r="BHK33" s="121"/>
      <c r="BHL33" s="121"/>
      <c r="BHM33" s="121"/>
      <c r="BHN33" s="121"/>
      <c r="BHO33" s="121"/>
      <c r="BHP33" s="121"/>
      <c r="BHQ33" s="121"/>
      <c r="BHR33" s="121"/>
      <c r="BHS33" s="121"/>
      <c r="BHT33" s="121"/>
      <c r="BHU33" s="121"/>
      <c r="BHV33" s="121"/>
      <c r="BHW33" s="121"/>
      <c r="BHX33" s="121"/>
      <c r="BHY33" s="121"/>
      <c r="BHZ33" s="121"/>
      <c r="BIA33" s="121"/>
      <c r="BIB33" s="121"/>
      <c r="BIC33" s="121"/>
      <c r="BID33" s="121"/>
      <c r="BIE33" s="121"/>
      <c r="BIF33" s="121"/>
      <c r="BIG33" s="121"/>
      <c r="BIH33" s="121"/>
      <c r="BII33" s="121"/>
      <c r="BIJ33" s="121"/>
      <c r="BIK33" s="121"/>
      <c r="BIL33" s="121"/>
      <c r="BIM33" s="121"/>
      <c r="BIN33" s="121"/>
      <c r="BIO33" s="121"/>
      <c r="BIP33" s="121"/>
      <c r="BIQ33" s="121"/>
      <c r="BIR33" s="121"/>
      <c r="BIS33" s="121"/>
      <c r="BIT33" s="121"/>
      <c r="BIU33" s="121"/>
      <c r="BIV33" s="121"/>
      <c r="BIW33" s="121"/>
      <c r="BIX33" s="121"/>
      <c r="BIY33" s="121"/>
      <c r="BIZ33" s="121"/>
      <c r="BJA33" s="121"/>
      <c r="BJB33" s="121"/>
      <c r="BJC33" s="121"/>
      <c r="BJD33" s="121"/>
      <c r="BJE33" s="121"/>
      <c r="BJF33" s="121"/>
      <c r="BJG33" s="121"/>
      <c r="BJH33" s="121"/>
      <c r="BJI33" s="121"/>
      <c r="BJJ33" s="121"/>
      <c r="BJK33" s="121"/>
      <c r="BJL33" s="121"/>
      <c r="BJM33" s="121"/>
      <c r="BJN33" s="121"/>
      <c r="BJO33" s="121"/>
      <c r="BJP33" s="121"/>
      <c r="BJQ33" s="121"/>
      <c r="BJR33" s="121"/>
      <c r="BJS33" s="121"/>
      <c r="BJT33" s="121"/>
      <c r="BJU33" s="121"/>
      <c r="BJV33" s="121"/>
      <c r="BJW33" s="121"/>
      <c r="BJX33" s="121"/>
      <c r="BJY33" s="121"/>
      <c r="BJZ33" s="121"/>
      <c r="BKA33" s="121"/>
      <c r="BKB33" s="121"/>
      <c r="BKC33" s="121"/>
      <c r="BKD33" s="121"/>
      <c r="BKE33" s="121"/>
      <c r="BKF33" s="121"/>
      <c r="BKG33" s="121"/>
      <c r="BKH33" s="121"/>
      <c r="BKI33" s="121"/>
      <c r="BKJ33" s="121"/>
      <c r="BKK33" s="121"/>
      <c r="BKL33" s="121"/>
      <c r="BKM33" s="121"/>
      <c r="BKN33" s="121"/>
      <c r="BKO33" s="121"/>
      <c r="BKP33" s="121"/>
      <c r="BKQ33" s="121"/>
      <c r="BKR33" s="121"/>
      <c r="BKS33" s="121"/>
      <c r="BKT33" s="121"/>
      <c r="BKU33" s="121"/>
      <c r="BKV33" s="121"/>
      <c r="BKW33" s="121"/>
      <c r="BKX33" s="121"/>
      <c r="BKY33" s="121"/>
      <c r="BKZ33" s="121"/>
      <c r="BLA33" s="121"/>
      <c r="BLB33" s="121"/>
      <c r="BLC33" s="121"/>
      <c r="BLD33" s="121"/>
      <c r="BLE33" s="121"/>
      <c r="BLF33" s="121"/>
      <c r="BLG33" s="121"/>
      <c r="BLH33" s="121"/>
      <c r="BLI33" s="121"/>
      <c r="BLJ33" s="121"/>
      <c r="BLK33" s="121"/>
      <c r="BLL33" s="121"/>
      <c r="BLM33" s="121"/>
      <c r="BLN33" s="121"/>
      <c r="BLO33" s="121"/>
      <c r="BLP33" s="121"/>
      <c r="BLQ33" s="121"/>
      <c r="BLR33" s="121"/>
      <c r="BLS33" s="121"/>
      <c r="BLT33" s="121"/>
      <c r="BLU33" s="121"/>
      <c r="BLV33" s="121"/>
      <c r="BLW33" s="121"/>
      <c r="BLX33" s="121"/>
      <c r="BLY33" s="121"/>
      <c r="BLZ33" s="121"/>
      <c r="BMA33" s="121"/>
      <c r="BMB33" s="121"/>
      <c r="BMC33" s="121"/>
      <c r="BMD33" s="121"/>
      <c r="BME33" s="121"/>
      <c r="BMF33" s="121"/>
      <c r="BMG33" s="121"/>
      <c r="BMH33" s="121"/>
      <c r="BMI33" s="121"/>
      <c r="BMJ33" s="121"/>
      <c r="BMK33" s="121"/>
      <c r="BML33" s="121"/>
      <c r="BMM33" s="121"/>
      <c r="BMN33" s="121"/>
      <c r="BMO33" s="121"/>
      <c r="BMP33" s="121"/>
      <c r="BMQ33" s="121"/>
      <c r="BMR33" s="121"/>
      <c r="BMS33" s="121"/>
      <c r="BMT33" s="121"/>
      <c r="BMU33" s="121"/>
      <c r="BMV33" s="121"/>
      <c r="BMW33" s="121"/>
      <c r="BMX33" s="121"/>
      <c r="BMY33" s="121"/>
      <c r="BMZ33" s="121"/>
      <c r="BNA33" s="121"/>
      <c r="BNB33" s="121"/>
      <c r="BNC33" s="121"/>
      <c r="BND33" s="121"/>
      <c r="BNE33" s="121"/>
      <c r="BNF33" s="121"/>
      <c r="BNG33" s="121"/>
      <c r="BNH33" s="121"/>
      <c r="BNI33" s="121"/>
      <c r="BNJ33" s="121"/>
      <c r="BNK33" s="121"/>
      <c r="BNL33" s="121"/>
      <c r="BNM33" s="121"/>
      <c r="BNN33" s="121"/>
      <c r="BNO33" s="121"/>
      <c r="BNP33" s="121"/>
      <c r="BNQ33" s="121"/>
      <c r="BNR33" s="121"/>
      <c r="BNS33" s="121"/>
      <c r="BNT33" s="121"/>
      <c r="BNU33" s="121"/>
      <c r="BNV33" s="121"/>
      <c r="BNW33" s="121"/>
      <c r="BNX33" s="121"/>
      <c r="BNY33" s="121"/>
      <c r="BNZ33" s="121"/>
      <c r="BOA33" s="121"/>
      <c r="BOB33" s="121"/>
      <c r="BOC33" s="121"/>
      <c r="BOD33" s="121"/>
      <c r="BOE33" s="121"/>
      <c r="BOF33" s="121"/>
      <c r="BOG33" s="121"/>
      <c r="BOH33" s="121"/>
      <c r="BOI33" s="121"/>
      <c r="BOJ33" s="121"/>
      <c r="BOK33" s="121"/>
      <c r="BOL33" s="121"/>
      <c r="BOM33" s="121"/>
      <c r="BON33" s="121"/>
      <c r="BOO33" s="121"/>
      <c r="BOP33" s="121"/>
      <c r="BOQ33" s="121"/>
      <c r="BOR33" s="121"/>
      <c r="BOS33" s="121"/>
      <c r="BOT33" s="121"/>
      <c r="BOU33" s="121"/>
      <c r="BOV33" s="121"/>
      <c r="BOW33" s="121"/>
      <c r="BOX33" s="121"/>
      <c r="BOY33" s="121"/>
      <c r="BOZ33" s="121"/>
      <c r="BPA33" s="121"/>
      <c r="BPB33" s="121"/>
      <c r="BPC33" s="121"/>
      <c r="BPD33" s="121"/>
      <c r="BPE33" s="121"/>
      <c r="BPF33" s="121"/>
      <c r="BPG33" s="121"/>
      <c r="BPH33" s="121"/>
      <c r="BPI33" s="121"/>
      <c r="BPJ33" s="121"/>
      <c r="BPK33" s="121"/>
      <c r="BPL33" s="121"/>
      <c r="BPM33" s="121"/>
      <c r="BPN33" s="121"/>
      <c r="BPO33" s="121"/>
      <c r="BPP33" s="121"/>
      <c r="BPQ33" s="121"/>
      <c r="BPR33" s="121"/>
      <c r="BPS33" s="121"/>
      <c r="BPT33" s="121"/>
      <c r="BPU33" s="121"/>
      <c r="BPV33" s="121"/>
      <c r="BPW33" s="121"/>
      <c r="BPX33" s="121"/>
      <c r="BPY33" s="121"/>
      <c r="BPZ33" s="121"/>
      <c r="BQA33" s="121"/>
      <c r="BQB33" s="121"/>
      <c r="BQC33" s="121"/>
      <c r="BQD33" s="121"/>
      <c r="BQE33" s="121"/>
      <c r="BQF33" s="121"/>
      <c r="BQG33" s="121"/>
      <c r="BQH33" s="121"/>
      <c r="BQI33" s="121"/>
      <c r="BQJ33" s="121"/>
      <c r="BQK33" s="121"/>
      <c r="BQL33" s="121"/>
      <c r="BQM33" s="121"/>
      <c r="BQN33" s="121"/>
      <c r="BQO33" s="121"/>
      <c r="BQP33" s="121"/>
      <c r="BQQ33" s="121"/>
      <c r="BQR33" s="121"/>
      <c r="BQS33" s="121"/>
      <c r="BQT33" s="121"/>
      <c r="BQU33" s="121"/>
      <c r="BQV33" s="121"/>
      <c r="BQW33" s="121"/>
      <c r="BQX33" s="121"/>
      <c r="BQY33" s="121"/>
      <c r="BQZ33" s="121"/>
      <c r="BRA33" s="121"/>
      <c r="BRB33" s="121"/>
      <c r="BRC33" s="121"/>
      <c r="BRD33" s="121"/>
      <c r="BRE33" s="121"/>
      <c r="BRF33" s="121"/>
      <c r="BRG33" s="121"/>
      <c r="BRH33" s="121"/>
      <c r="BRI33" s="121"/>
      <c r="BRJ33" s="121"/>
      <c r="BRK33" s="121"/>
      <c r="BRL33" s="121"/>
      <c r="BRM33" s="121"/>
      <c r="BRN33" s="121"/>
      <c r="BRO33" s="121"/>
      <c r="BRP33" s="121"/>
      <c r="BRQ33" s="121"/>
      <c r="BRR33" s="121"/>
      <c r="BRS33" s="121"/>
      <c r="BRT33" s="121"/>
      <c r="BRU33" s="121"/>
      <c r="BRV33" s="121"/>
      <c r="BRW33" s="121"/>
      <c r="BRX33" s="121"/>
      <c r="BRY33" s="121"/>
      <c r="BRZ33" s="121"/>
      <c r="BSA33" s="121"/>
      <c r="BSB33" s="121"/>
      <c r="BSC33" s="121"/>
      <c r="BSD33" s="121"/>
      <c r="BSE33" s="121"/>
      <c r="BSF33" s="121"/>
      <c r="BSG33" s="121"/>
      <c r="BSH33" s="121"/>
      <c r="BSI33" s="121"/>
      <c r="BSJ33" s="121"/>
      <c r="BSK33" s="121"/>
      <c r="BSL33" s="121"/>
      <c r="BSM33" s="121"/>
      <c r="BSN33" s="121"/>
      <c r="BSO33" s="121"/>
      <c r="BSP33" s="121"/>
      <c r="BSQ33" s="121"/>
      <c r="BSR33" s="121"/>
      <c r="BSS33" s="121"/>
      <c r="BST33" s="121"/>
      <c r="BSU33" s="121"/>
      <c r="BSV33" s="121"/>
      <c r="BSW33" s="121"/>
      <c r="BSX33" s="121"/>
      <c r="BSY33" s="121"/>
      <c r="BSZ33" s="121"/>
      <c r="BTA33" s="121"/>
      <c r="BTB33" s="121"/>
      <c r="BTC33" s="121"/>
      <c r="BTD33" s="121"/>
      <c r="BTE33" s="121"/>
      <c r="BTF33" s="121"/>
      <c r="BTG33" s="121"/>
      <c r="BTH33" s="121"/>
      <c r="BTI33" s="121"/>
      <c r="BTJ33" s="121"/>
      <c r="BTK33" s="121"/>
      <c r="BTL33" s="121"/>
      <c r="BTM33" s="121"/>
      <c r="BTN33" s="121"/>
      <c r="BTO33" s="121"/>
      <c r="BTP33" s="121"/>
      <c r="BTQ33" s="121"/>
      <c r="BTR33" s="121"/>
      <c r="BTS33" s="121"/>
      <c r="BTT33" s="121"/>
      <c r="BTU33" s="121"/>
      <c r="BTV33" s="121"/>
      <c r="BTW33" s="121"/>
      <c r="BTX33" s="121"/>
      <c r="BTY33" s="121"/>
      <c r="BTZ33" s="121"/>
      <c r="BUA33" s="121"/>
      <c r="BUB33" s="121"/>
      <c r="BUC33" s="121"/>
      <c r="BUD33" s="121"/>
      <c r="BUE33" s="121"/>
      <c r="BUF33" s="121"/>
      <c r="BUG33" s="121"/>
      <c r="BUH33" s="121"/>
      <c r="BUI33" s="121"/>
      <c r="BUJ33" s="121"/>
      <c r="BUK33" s="121"/>
      <c r="BUL33" s="121"/>
      <c r="BUM33" s="121"/>
      <c r="BUN33" s="121"/>
      <c r="BUO33" s="121"/>
      <c r="BUP33" s="121"/>
      <c r="BUQ33" s="121"/>
      <c r="BUR33" s="121"/>
      <c r="BUS33" s="121"/>
      <c r="BUT33" s="121"/>
      <c r="BUU33" s="121"/>
      <c r="BUV33" s="121"/>
      <c r="BUW33" s="121"/>
      <c r="BUX33" s="121"/>
      <c r="BUY33" s="121"/>
      <c r="BUZ33" s="121"/>
      <c r="BVA33" s="121"/>
      <c r="BVB33" s="121"/>
      <c r="BVC33" s="121"/>
      <c r="BVD33" s="121"/>
      <c r="BVE33" s="121"/>
      <c r="BVF33" s="121"/>
      <c r="BVG33" s="121"/>
      <c r="BVH33" s="121"/>
      <c r="BVI33" s="121"/>
      <c r="BVJ33" s="121"/>
      <c r="BVK33" s="121"/>
      <c r="BVL33" s="121"/>
      <c r="BVM33" s="121"/>
      <c r="BVN33" s="121"/>
      <c r="BVO33" s="121"/>
      <c r="BVP33" s="121"/>
      <c r="BVQ33" s="121"/>
      <c r="BVR33" s="121"/>
      <c r="BVS33" s="121"/>
      <c r="BVT33" s="121"/>
      <c r="BVU33" s="121"/>
      <c r="BVV33" s="121"/>
      <c r="BVW33" s="121"/>
      <c r="BVX33" s="121"/>
      <c r="BVY33" s="121"/>
      <c r="BVZ33" s="121"/>
      <c r="BWA33" s="121"/>
      <c r="BWB33" s="121"/>
      <c r="BWC33" s="121"/>
      <c r="BWD33" s="121"/>
      <c r="BWE33" s="121"/>
      <c r="BWF33" s="121"/>
      <c r="BWG33" s="121"/>
      <c r="BWH33" s="121"/>
      <c r="BWI33" s="121"/>
      <c r="BWJ33" s="121"/>
      <c r="BWK33" s="121"/>
      <c r="BWL33" s="121"/>
      <c r="BWM33" s="121"/>
      <c r="BWN33" s="121"/>
      <c r="BWO33" s="121"/>
      <c r="BWP33" s="121"/>
      <c r="BWQ33" s="121"/>
      <c r="BWR33" s="121"/>
      <c r="BWS33" s="121"/>
      <c r="BWT33" s="121"/>
      <c r="BWU33" s="121"/>
      <c r="BWV33" s="121"/>
      <c r="BWW33" s="121"/>
      <c r="BWX33" s="121"/>
      <c r="BWY33" s="121"/>
      <c r="BWZ33" s="121"/>
      <c r="BXA33" s="121"/>
      <c r="BXB33" s="121"/>
      <c r="BXC33" s="121"/>
      <c r="BXD33" s="121"/>
      <c r="BXE33" s="121"/>
      <c r="BXF33" s="121"/>
      <c r="BXG33" s="121"/>
      <c r="BXH33" s="121"/>
      <c r="BXI33" s="121"/>
      <c r="BXJ33" s="121"/>
      <c r="BXK33" s="121"/>
      <c r="BXL33" s="121"/>
      <c r="BXM33" s="121"/>
      <c r="BXN33" s="121"/>
      <c r="BXO33" s="121"/>
      <c r="BXP33" s="121"/>
      <c r="BXQ33" s="121"/>
      <c r="BXR33" s="121"/>
      <c r="BXS33" s="121"/>
      <c r="BXT33" s="121"/>
      <c r="BXU33" s="121"/>
      <c r="BXV33" s="121"/>
      <c r="BXW33" s="121"/>
      <c r="BXX33" s="121"/>
      <c r="BXY33" s="121"/>
      <c r="BXZ33" s="121"/>
      <c r="BYA33" s="121"/>
      <c r="BYB33" s="121"/>
      <c r="BYC33" s="121"/>
      <c r="BYD33" s="121"/>
      <c r="BYE33" s="121"/>
      <c r="BYF33" s="121"/>
      <c r="BYG33" s="121"/>
      <c r="BYH33" s="121"/>
      <c r="BYI33" s="121"/>
      <c r="BYJ33" s="121"/>
      <c r="BYK33" s="121"/>
      <c r="BYL33" s="121"/>
      <c r="BYM33" s="121"/>
      <c r="BYN33" s="121"/>
      <c r="BYO33" s="121"/>
      <c r="BYP33" s="121"/>
      <c r="BYQ33" s="121"/>
      <c r="BYR33" s="121"/>
      <c r="BYS33" s="121"/>
      <c r="BYT33" s="121"/>
      <c r="BYU33" s="121"/>
      <c r="BYV33" s="121"/>
      <c r="BYW33" s="121"/>
      <c r="BYX33" s="121"/>
      <c r="BYY33" s="121"/>
      <c r="BYZ33" s="121"/>
      <c r="BZA33" s="121"/>
      <c r="BZB33" s="121"/>
      <c r="BZC33" s="121"/>
      <c r="BZD33" s="121"/>
      <c r="BZE33" s="121"/>
      <c r="BZF33" s="121"/>
      <c r="BZG33" s="121"/>
      <c r="BZH33" s="121"/>
      <c r="BZI33" s="121"/>
      <c r="BZJ33" s="121"/>
      <c r="BZK33" s="121"/>
      <c r="BZL33" s="121"/>
      <c r="BZM33" s="121"/>
      <c r="BZN33" s="121"/>
      <c r="BZO33" s="121"/>
      <c r="BZP33" s="121"/>
      <c r="BZQ33" s="121"/>
      <c r="BZR33" s="121"/>
      <c r="BZS33" s="121"/>
      <c r="BZT33" s="121"/>
      <c r="BZU33" s="121"/>
      <c r="BZV33" s="121"/>
      <c r="BZW33" s="121"/>
      <c r="BZX33" s="121"/>
      <c r="BZY33" s="121"/>
      <c r="BZZ33" s="121"/>
      <c r="CAA33" s="121"/>
      <c r="CAB33" s="121"/>
      <c r="CAC33" s="121"/>
      <c r="CAD33" s="121"/>
      <c r="CAE33" s="121"/>
      <c r="CAF33" s="121"/>
      <c r="CAG33" s="121"/>
      <c r="CAH33" s="121"/>
      <c r="CAI33" s="121"/>
      <c r="CAJ33" s="121"/>
      <c r="CAK33" s="121"/>
      <c r="CAL33" s="121"/>
      <c r="CAM33" s="121"/>
      <c r="CAN33" s="121"/>
      <c r="CAO33" s="121"/>
      <c r="CAP33" s="121"/>
      <c r="CAQ33" s="121"/>
      <c r="CAR33" s="121"/>
      <c r="CAS33" s="121"/>
      <c r="CAT33" s="121"/>
      <c r="CAU33" s="121"/>
      <c r="CAV33" s="121"/>
      <c r="CAW33" s="121"/>
      <c r="CAX33" s="121"/>
      <c r="CAY33" s="121"/>
      <c r="CAZ33" s="121"/>
      <c r="CBA33" s="121"/>
      <c r="CBB33" s="121"/>
      <c r="CBC33" s="121"/>
      <c r="CBD33" s="121"/>
      <c r="CBE33" s="121"/>
      <c r="CBF33" s="121"/>
      <c r="CBG33" s="121"/>
      <c r="CBH33" s="121"/>
      <c r="CBI33" s="121"/>
      <c r="CBJ33" s="121"/>
      <c r="CBK33" s="121"/>
      <c r="CBL33" s="121"/>
      <c r="CBM33" s="121"/>
      <c r="CBN33" s="121"/>
      <c r="CBO33" s="121"/>
      <c r="CBP33" s="121"/>
      <c r="CBQ33" s="121"/>
      <c r="CBR33" s="121"/>
      <c r="CBS33" s="121"/>
      <c r="CBT33" s="121"/>
      <c r="CBU33" s="121"/>
      <c r="CBV33" s="121"/>
      <c r="CBW33" s="121"/>
      <c r="CBX33" s="121"/>
      <c r="CBY33" s="121"/>
      <c r="CBZ33" s="121"/>
      <c r="CCA33" s="121"/>
      <c r="CCB33" s="121"/>
      <c r="CCC33" s="121"/>
      <c r="CCD33" s="121"/>
      <c r="CCE33" s="121"/>
      <c r="CCF33" s="121"/>
      <c r="CCG33" s="121"/>
      <c r="CCH33" s="121"/>
      <c r="CCI33" s="121"/>
      <c r="CCJ33" s="121"/>
      <c r="CCK33" s="121"/>
      <c r="CCL33" s="121"/>
      <c r="CCM33" s="121"/>
      <c r="CCN33" s="121"/>
      <c r="CCO33" s="121"/>
      <c r="CCP33" s="121"/>
      <c r="CCQ33" s="121"/>
      <c r="CCR33" s="121"/>
      <c r="CCS33" s="121"/>
      <c r="CCT33" s="121"/>
      <c r="CCU33" s="121"/>
      <c r="CCV33" s="121"/>
      <c r="CCW33" s="121"/>
      <c r="CCX33" s="121"/>
      <c r="CCY33" s="121"/>
      <c r="CCZ33" s="121"/>
      <c r="CDA33" s="121"/>
      <c r="CDB33" s="121"/>
      <c r="CDC33" s="121"/>
      <c r="CDD33" s="121"/>
      <c r="CDE33" s="121"/>
      <c r="CDF33" s="121"/>
      <c r="CDG33" s="121"/>
      <c r="CDH33" s="121"/>
      <c r="CDI33" s="121"/>
      <c r="CDJ33" s="121"/>
      <c r="CDK33" s="121"/>
      <c r="CDL33" s="121"/>
      <c r="CDM33" s="121"/>
      <c r="CDN33" s="121"/>
      <c r="CDO33" s="121"/>
      <c r="CDP33" s="121"/>
      <c r="CDQ33" s="121"/>
      <c r="CDR33" s="121"/>
      <c r="CDS33" s="121"/>
      <c r="CDT33" s="121"/>
      <c r="CDU33" s="121"/>
      <c r="CDV33" s="121"/>
      <c r="CDW33" s="121"/>
      <c r="CDX33" s="121"/>
      <c r="CDY33" s="121"/>
      <c r="CDZ33" s="121"/>
      <c r="CEA33" s="121"/>
      <c r="CEB33" s="121"/>
      <c r="CEC33" s="121"/>
      <c r="CED33" s="121"/>
      <c r="CEE33" s="121"/>
      <c r="CEF33" s="121"/>
      <c r="CEG33" s="121"/>
      <c r="CEH33" s="121"/>
      <c r="CEI33" s="121"/>
      <c r="CEJ33" s="121"/>
      <c r="CEK33" s="121"/>
      <c r="CEL33" s="121"/>
      <c r="CEM33" s="121"/>
      <c r="CEN33" s="121"/>
      <c r="CEO33" s="121"/>
      <c r="CEP33" s="121"/>
      <c r="CEQ33" s="121"/>
      <c r="CER33" s="121"/>
      <c r="CES33" s="121"/>
      <c r="CET33" s="121"/>
      <c r="CEU33" s="121"/>
      <c r="CEV33" s="121"/>
      <c r="CEW33" s="121"/>
      <c r="CEX33" s="121"/>
      <c r="CEY33" s="121"/>
      <c r="CEZ33" s="121"/>
      <c r="CFA33" s="121"/>
      <c r="CFB33" s="121"/>
      <c r="CFC33" s="121"/>
      <c r="CFD33" s="121"/>
      <c r="CFE33" s="121"/>
      <c r="CFF33" s="121"/>
      <c r="CFG33" s="121"/>
      <c r="CFH33" s="121"/>
      <c r="CFI33" s="121"/>
      <c r="CFJ33" s="121"/>
      <c r="CFK33" s="121"/>
      <c r="CFL33" s="121"/>
      <c r="CFM33" s="121"/>
      <c r="CFN33" s="121"/>
      <c r="CFO33" s="121"/>
      <c r="CFP33" s="121"/>
      <c r="CFQ33" s="121"/>
      <c r="CFR33" s="121"/>
      <c r="CFS33" s="121"/>
      <c r="CFT33" s="121"/>
      <c r="CFU33" s="121"/>
      <c r="CFV33" s="121"/>
      <c r="CFW33" s="121"/>
      <c r="CFX33" s="121"/>
      <c r="CFY33" s="121"/>
      <c r="CFZ33" s="121"/>
      <c r="CGA33" s="121"/>
      <c r="CGB33" s="121"/>
      <c r="CGC33" s="121"/>
      <c r="CGD33" s="121"/>
      <c r="CGE33" s="121"/>
      <c r="CGF33" s="121"/>
      <c r="CGG33" s="121"/>
      <c r="CGH33" s="121"/>
      <c r="CGI33" s="121"/>
      <c r="CGJ33" s="121"/>
      <c r="CGK33" s="121"/>
      <c r="CGL33" s="121"/>
      <c r="CGM33" s="121"/>
      <c r="CGN33" s="121"/>
      <c r="CGO33" s="121"/>
      <c r="CGP33" s="121"/>
      <c r="CGQ33" s="121"/>
      <c r="CGR33" s="121"/>
      <c r="CGS33" s="121"/>
      <c r="CGT33" s="121"/>
      <c r="CGU33" s="121"/>
      <c r="CGV33" s="121"/>
      <c r="CGW33" s="121"/>
      <c r="CGX33" s="121"/>
      <c r="CGY33" s="121"/>
      <c r="CGZ33" s="121"/>
      <c r="CHA33" s="121"/>
      <c r="CHB33" s="121"/>
      <c r="CHC33" s="121"/>
      <c r="CHD33" s="121"/>
      <c r="CHE33" s="121"/>
      <c r="CHF33" s="121"/>
      <c r="CHG33" s="121"/>
      <c r="CHH33" s="121"/>
      <c r="CHI33" s="121"/>
      <c r="CHJ33" s="121"/>
      <c r="CHK33" s="121"/>
      <c r="CHL33" s="121"/>
      <c r="CHM33" s="121"/>
      <c r="CHN33" s="121"/>
      <c r="CHO33" s="121"/>
      <c r="CHP33" s="121"/>
      <c r="CHQ33" s="121"/>
      <c r="CHR33" s="121"/>
      <c r="CHS33" s="121"/>
      <c r="CHT33" s="121"/>
      <c r="CHU33" s="121"/>
      <c r="CHV33" s="121"/>
      <c r="CHW33" s="121"/>
      <c r="CHX33" s="121"/>
      <c r="CHY33" s="121"/>
      <c r="CHZ33" s="121"/>
      <c r="CIA33" s="121"/>
      <c r="CIB33" s="121"/>
      <c r="CIC33" s="121"/>
      <c r="CID33" s="121"/>
      <c r="CIE33" s="121"/>
      <c r="CIF33" s="121"/>
      <c r="CIG33" s="121"/>
      <c r="CIH33" s="121"/>
      <c r="CII33" s="121"/>
      <c r="CIJ33" s="121"/>
      <c r="CIK33" s="121"/>
      <c r="CIL33" s="121"/>
      <c r="CIM33" s="121"/>
      <c r="CIN33" s="121"/>
      <c r="CIO33" s="121"/>
      <c r="CIP33" s="121"/>
      <c r="CIQ33" s="121"/>
      <c r="CIR33" s="121"/>
      <c r="CIS33" s="121"/>
      <c r="CIT33" s="121"/>
      <c r="CIU33" s="121"/>
      <c r="CIV33" s="121"/>
      <c r="CIW33" s="121"/>
      <c r="CIX33" s="121"/>
      <c r="CIY33" s="121"/>
      <c r="CIZ33" s="121"/>
      <c r="CJA33" s="121"/>
      <c r="CJB33" s="121"/>
      <c r="CJC33" s="121"/>
      <c r="CJD33" s="121"/>
      <c r="CJE33" s="121"/>
      <c r="CJF33" s="121"/>
      <c r="CJG33" s="121"/>
      <c r="CJH33" s="121"/>
      <c r="CJI33" s="121"/>
      <c r="CJJ33" s="121"/>
      <c r="CJK33" s="121"/>
      <c r="CJL33" s="121"/>
      <c r="CJM33" s="121"/>
      <c r="CJN33" s="121"/>
      <c r="CJO33" s="121"/>
      <c r="CJP33" s="121"/>
      <c r="CJQ33" s="121"/>
      <c r="CJR33" s="121"/>
      <c r="CJS33" s="121"/>
      <c r="CJT33" s="121"/>
      <c r="CJU33" s="121"/>
      <c r="CJV33" s="121"/>
      <c r="CJW33" s="121"/>
      <c r="CJX33" s="121"/>
      <c r="CJY33" s="121"/>
      <c r="CJZ33" s="121"/>
      <c r="CKA33" s="121"/>
      <c r="CKB33" s="121"/>
      <c r="CKC33" s="121"/>
      <c r="CKD33" s="121"/>
      <c r="CKE33" s="121"/>
      <c r="CKF33" s="121"/>
      <c r="CKG33" s="121"/>
      <c r="CKH33" s="121"/>
      <c r="CKI33" s="121"/>
      <c r="CKJ33" s="121"/>
      <c r="CKK33" s="121"/>
      <c r="CKL33" s="121"/>
      <c r="CKM33" s="121"/>
      <c r="CKN33" s="121"/>
      <c r="CKO33" s="121"/>
      <c r="CKP33" s="121"/>
      <c r="CKQ33" s="121"/>
      <c r="CKR33" s="121"/>
      <c r="CKS33" s="121"/>
      <c r="CKT33" s="121"/>
      <c r="CKU33" s="121"/>
      <c r="CKV33" s="121"/>
      <c r="CKW33" s="121"/>
      <c r="CKX33" s="121"/>
      <c r="CKY33" s="121"/>
      <c r="CKZ33" s="121"/>
      <c r="CLA33" s="121"/>
      <c r="CLB33" s="121"/>
      <c r="CLC33" s="121"/>
      <c r="CLD33" s="121"/>
      <c r="CLE33" s="121"/>
      <c r="CLF33" s="121"/>
      <c r="CLG33" s="121"/>
      <c r="CLH33" s="121"/>
      <c r="CLI33" s="121"/>
      <c r="CLJ33" s="121"/>
      <c r="CLK33" s="121"/>
      <c r="CLL33" s="121"/>
      <c r="CLM33" s="121"/>
      <c r="CLN33" s="121"/>
      <c r="CLO33" s="121"/>
      <c r="CLP33" s="121"/>
      <c r="CLQ33" s="121"/>
      <c r="CLR33" s="121"/>
      <c r="CLS33" s="121"/>
      <c r="CLT33" s="121"/>
      <c r="CLU33" s="121"/>
      <c r="CLV33" s="121"/>
      <c r="CLW33" s="121"/>
      <c r="CLX33" s="121"/>
      <c r="CLY33" s="121"/>
      <c r="CLZ33" s="121"/>
      <c r="CMA33" s="121"/>
      <c r="CMB33" s="121"/>
      <c r="CMC33" s="121"/>
      <c r="CMD33" s="121"/>
      <c r="CME33" s="121"/>
      <c r="CMF33" s="121"/>
      <c r="CMG33" s="121"/>
      <c r="CMH33" s="121"/>
      <c r="CMI33" s="121"/>
      <c r="CMJ33" s="121"/>
      <c r="CMK33" s="121"/>
      <c r="CML33" s="121"/>
      <c r="CMM33" s="121"/>
      <c r="CMN33" s="121"/>
      <c r="CMO33" s="121"/>
      <c r="CMP33" s="121"/>
      <c r="CMQ33" s="121"/>
      <c r="CMR33" s="121"/>
      <c r="CMS33" s="121"/>
      <c r="CMT33" s="121"/>
      <c r="CMU33" s="121"/>
      <c r="CMV33" s="121"/>
      <c r="CMW33" s="121"/>
      <c r="CMX33" s="121"/>
      <c r="CMY33" s="121"/>
      <c r="CMZ33" s="121"/>
      <c r="CNA33" s="121"/>
      <c r="CNB33" s="121"/>
      <c r="CNC33" s="121"/>
      <c r="CND33" s="121"/>
      <c r="CNE33" s="121"/>
      <c r="CNF33" s="121"/>
      <c r="CNG33" s="121"/>
      <c r="CNH33" s="121"/>
      <c r="CNI33" s="121"/>
      <c r="CNJ33" s="121"/>
      <c r="CNK33" s="121"/>
      <c r="CNL33" s="121"/>
      <c r="CNM33" s="121"/>
      <c r="CNN33" s="121"/>
      <c r="CNO33" s="121"/>
      <c r="CNP33" s="121"/>
      <c r="CNQ33" s="121"/>
      <c r="CNR33" s="121"/>
      <c r="CNS33" s="121"/>
      <c r="CNT33" s="121"/>
      <c r="CNU33" s="121"/>
      <c r="CNV33" s="121"/>
      <c r="CNW33" s="121"/>
      <c r="CNX33" s="121"/>
      <c r="CNY33" s="121"/>
      <c r="CNZ33" s="121"/>
      <c r="COA33" s="121"/>
      <c r="COB33" s="121"/>
      <c r="COC33" s="121"/>
      <c r="COD33" s="121"/>
      <c r="COE33" s="121"/>
      <c r="COF33" s="121"/>
      <c r="COG33" s="121"/>
      <c r="COH33" s="121"/>
      <c r="COI33" s="121"/>
      <c r="COJ33" s="121"/>
      <c r="COK33" s="121"/>
      <c r="COL33" s="121"/>
      <c r="COM33" s="121"/>
      <c r="CON33" s="121"/>
      <c r="COO33" s="121"/>
      <c r="COP33" s="121"/>
      <c r="COQ33" s="121"/>
      <c r="COR33" s="121"/>
      <c r="COS33" s="121"/>
      <c r="COT33" s="121"/>
      <c r="COU33" s="121"/>
      <c r="COV33" s="121"/>
      <c r="COW33" s="121"/>
      <c r="COX33" s="121"/>
      <c r="COY33" s="121"/>
      <c r="COZ33" s="121"/>
      <c r="CPA33" s="121"/>
      <c r="CPB33" s="121"/>
      <c r="CPC33" s="121"/>
      <c r="CPD33" s="121"/>
      <c r="CPE33" s="121"/>
      <c r="CPF33" s="121"/>
      <c r="CPG33" s="121"/>
      <c r="CPH33" s="121"/>
      <c r="CPI33" s="121"/>
      <c r="CPJ33" s="121"/>
      <c r="CPK33" s="121"/>
      <c r="CPL33" s="121"/>
      <c r="CPM33" s="121"/>
      <c r="CPN33" s="121"/>
      <c r="CPO33" s="121"/>
      <c r="CPP33" s="121"/>
      <c r="CPQ33" s="121"/>
      <c r="CPR33" s="121"/>
      <c r="CPS33" s="121"/>
      <c r="CPT33" s="121"/>
      <c r="CPU33" s="121"/>
      <c r="CPV33" s="121"/>
      <c r="CPW33" s="121"/>
      <c r="CPX33" s="121"/>
      <c r="CPY33" s="121"/>
      <c r="CPZ33" s="121"/>
      <c r="CQA33" s="121"/>
      <c r="CQB33" s="121"/>
      <c r="CQC33" s="121"/>
      <c r="CQD33" s="121"/>
      <c r="CQE33" s="121"/>
      <c r="CQF33" s="121"/>
      <c r="CQG33" s="121"/>
      <c r="CQH33" s="121"/>
      <c r="CQI33" s="121"/>
      <c r="CQJ33" s="121"/>
      <c r="CQK33" s="121"/>
      <c r="CQL33" s="121"/>
      <c r="CQM33" s="121"/>
      <c r="CQN33" s="121"/>
      <c r="CQO33" s="121"/>
      <c r="CQP33" s="121"/>
      <c r="CQQ33" s="121"/>
      <c r="CQR33" s="121"/>
      <c r="CQS33" s="121"/>
      <c r="CQT33" s="121"/>
      <c r="CQU33" s="121"/>
      <c r="CQV33" s="121"/>
      <c r="CQW33" s="121"/>
      <c r="CQX33" s="121"/>
      <c r="CQY33" s="121"/>
      <c r="CQZ33" s="121"/>
      <c r="CRA33" s="121"/>
      <c r="CRB33" s="121"/>
      <c r="CRC33" s="121"/>
      <c r="CRD33" s="121"/>
      <c r="CRE33" s="121"/>
      <c r="CRF33" s="121"/>
      <c r="CRG33" s="121"/>
      <c r="CRH33" s="121"/>
      <c r="CRI33" s="121"/>
      <c r="CRJ33" s="121"/>
      <c r="CRK33" s="121"/>
      <c r="CRL33" s="121"/>
      <c r="CRM33" s="121"/>
      <c r="CRN33" s="121"/>
      <c r="CRO33" s="121"/>
      <c r="CRP33" s="121"/>
      <c r="CRQ33" s="121"/>
      <c r="CRR33" s="121"/>
      <c r="CRS33" s="121"/>
      <c r="CRT33" s="121"/>
      <c r="CRU33" s="121"/>
      <c r="CRV33" s="121"/>
      <c r="CRW33" s="121"/>
      <c r="CRX33" s="121"/>
      <c r="CRY33" s="121"/>
      <c r="CRZ33" s="121"/>
      <c r="CSA33" s="121"/>
      <c r="CSB33" s="121"/>
      <c r="CSC33" s="121"/>
      <c r="CSD33" s="121"/>
      <c r="CSE33" s="121"/>
      <c r="CSF33" s="121"/>
      <c r="CSG33" s="121"/>
      <c r="CSH33" s="121"/>
      <c r="CSI33" s="121"/>
      <c r="CSJ33" s="121"/>
      <c r="CSK33" s="121"/>
      <c r="CSL33" s="121"/>
      <c r="CSM33" s="121"/>
      <c r="CSN33" s="121"/>
      <c r="CSO33" s="121"/>
      <c r="CSP33" s="121"/>
      <c r="CSQ33" s="121"/>
      <c r="CSR33" s="121"/>
      <c r="CSS33" s="121"/>
      <c r="CST33" s="121"/>
      <c r="CSU33" s="121"/>
      <c r="CSV33" s="121"/>
      <c r="CSW33" s="121"/>
      <c r="CSX33" s="121"/>
      <c r="CSY33" s="121"/>
      <c r="CSZ33" s="121"/>
      <c r="CTA33" s="121"/>
      <c r="CTB33" s="121"/>
      <c r="CTC33" s="121"/>
      <c r="CTD33" s="121"/>
      <c r="CTE33" s="121"/>
      <c r="CTF33" s="121"/>
      <c r="CTG33" s="121"/>
      <c r="CTH33" s="121"/>
      <c r="CTI33" s="121"/>
      <c r="CTJ33" s="121"/>
      <c r="CTK33" s="121"/>
      <c r="CTL33" s="121"/>
      <c r="CTM33" s="121"/>
      <c r="CTN33" s="121"/>
      <c r="CTO33" s="121"/>
      <c r="CTP33" s="121"/>
      <c r="CTQ33" s="121"/>
      <c r="CTR33" s="121"/>
      <c r="CTS33" s="121"/>
      <c r="CTT33" s="121"/>
      <c r="CTU33" s="121"/>
      <c r="CTV33" s="121"/>
      <c r="CTW33" s="121"/>
      <c r="CTX33" s="121"/>
      <c r="CTY33" s="121"/>
      <c r="CTZ33" s="121"/>
      <c r="CUA33" s="121"/>
      <c r="CUB33" s="121"/>
      <c r="CUC33" s="121"/>
      <c r="CUD33" s="121"/>
      <c r="CUE33" s="121"/>
      <c r="CUF33" s="121"/>
      <c r="CUG33" s="121"/>
      <c r="CUH33" s="121"/>
      <c r="CUI33" s="121"/>
      <c r="CUJ33" s="121"/>
      <c r="CUK33" s="121"/>
      <c r="CUL33" s="121"/>
      <c r="CUM33" s="121"/>
      <c r="CUN33" s="121"/>
      <c r="CUO33" s="121"/>
      <c r="CUP33" s="121"/>
      <c r="CUQ33" s="121"/>
      <c r="CUR33" s="121"/>
      <c r="CUS33" s="121"/>
      <c r="CUT33" s="121"/>
      <c r="CUU33" s="121"/>
      <c r="CUV33" s="121"/>
      <c r="CUW33" s="121"/>
      <c r="CUX33" s="121"/>
      <c r="CUY33" s="121"/>
      <c r="CUZ33" s="121"/>
      <c r="CVA33" s="121"/>
      <c r="CVB33" s="121"/>
      <c r="CVC33" s="121"/>
      <c r="CVD33" s="121"/>
      <c r="CVE33" s="121"/>
      <c r="CVF33" s="121"/>
      <c r="CVG33" s="121"/>
      <c r="CVH33" s="121"/>
      <c r="CVI33" s="121"/>
      <c r="CVJ33" s="121"/>
      <c r="CVK33" s="121"/>
      <c r="CVL33" s="121"/>
      <c r="CVM33" s="121"/>
      <c r="CVN33" s="121"/>
      <c r="CVO33" s="121"/>
      <c r="CVP33" s="121"/>
      <c r="CVQ33" s="121"/>
      <c r="CVR33" s="121"/>
      <c r="CVS33" s="121"/>
      <c r="CVT33" s="121"/>
      <c r="CVU33" s="121"/>
      <c r="CVV33" s="121"/>
      <c r="CVW33" s="121"/>
      <c r="CVX33" s="121"/>
      <c r="CVY33" s="121"/>
      <c r="CVZ33" s="121"/>
      <c r="CWA33" s="121"/>
      <c r="CWB33" s="121"/>
      <c r="CWC33" s="121"/>
      <c r="CWD33" s="121"/>
      <c r="CWE33" s="121"/>
      <c r="CWF33" s="121"/>
      <c r="CWG33" s="121"/>
      <c r="CWH33" s="121"/>
      <c r="CWI33" s="121"/>
      <c r="CWJ33" s="121"/>
      <c r="CWK33" s="121"/>
      <c r="CWL33" s="121"/>
      <c r="CWM33" s="121"/>
      <c r="CWN33" s="121"/>
      <c r="CWO33" s="121"/>
      <c r="CWP33" s="121"/>
      <c r="CWQ33" s="121"/>
      <c r="CWR33" s="121"/>
      <c r="CWS33" s="121"/>
      <c r="CWT33" s="121"/>
      <c r="CWU33" s="121"/>
      <c r="CWV33" s="121"/>
      <c r="CWW33" s="121"/>
      <c r="CWX33" s="121"/>
      <c r="CWY33" s="121"/>
      <c r="CWZ33" s="121"/>
      <c r="CXA33" s="121"/>
      <c r="CXB33" s="121"/>
      <c r="CXC33" s="121"/>
      <c r="CXD33" s="121"/>
      <c r="CXE33" s="121"/>
      <c r="CXF33" s="121"/>
      <c r="CXG33" s="121"/>
      <c r="CXH33" s="121"/>
      <c r="CXI33" s="121"/>
      <c r="CXJ33" s="121"/>
      <c r="CXK33" s="121"/>
      <c r="CXL33" s="121"/>
      <c r="CXM33" s="121"/>
      <c r="CXN33" s="121"/>
      <c r="CXO33" s="121"/>
      <c r="CXP33" s="121"/>
      <c r="CXQ33" s="121"/>
      <c r="CXR33" s="121"/>
      <c r="CXS33" s="121"/>
      <c r="CXT33" s="121"/>
      <c r="CXU33" s="121"/>
      <c r="CXV33" s="121"/>
      <c r="CXW33" s="121"/>
      <c r="CXX33" s="121"/>
      <c r="CXY33" s="121"/>
      <c r="CXZ33" s="121"/>
      <c r="CYA33" s="121"/>
      <c r="CYB33" s="121"/>
      <c r="CYC33" s="121"/>
      <c r="CYD33" s="121"/>
      <c r="CYE33" s="121"/>
      <c r="CYF33" s="121"/>
      <c r="CYG33" s="121"/>
      <c r="CYH33" s="121"/>
      <c r="CYI33" s="121"/>
      <c r="CYJ33" s="121"/>
      <c r="CYK33" s="121"/>
      <c r="CYL33" s="121"/>
      <c r="CYM33" s="121"/>
      <c r="CYN33" s="121"/>
      <c r="CYO33" s="121"/>
      <c r="CYP33" s="121"/>
      <c r="CYQ33" s="121"/>
      <c r="CYR33" s="121"/>
      <c r="CYS33" s="121"/>
      <c r="CYT33" s="121"/>
      <c r="CYU33" s="121"/>
      <c r="CYV33" s="121"/>
      <c r="CYW33" s="121"/>
      <c r="CYX33" s="121"/>
      <c r="CYY33" s="121"/>
      <c r="CYZ33" s="121"/>
      <c r="CZA33" s="121"/>
      <c r="CZB33" s="121"/>
      <c r="CZC33" s="121"/>
      <c r="CZD33" s="121"/>
      <c r="CZE33" s="121"/>
      <c r="CZF33" s="121"/>
      <c r="CZG33" s="121"/>
      <c r="CZH33" s="121"/>
      <c r="CZI33" s="121"/>
      <c r="CZJ33" s="121"/>
      <c r="CZK33" s="121"/>
      <c r="CZL33" s="121"/>
      <c r="CZM33" s="121"/>
      <c r="CZN33" s="121"/>
      <c r="CZO33" s="121"/>
      <c r="CZP33" s="121"/>
      <c r="CZQ33" s="121"/>
      <c r="CZR33" s="121"/>
      <c r="CZS33" s="121"/>
      <c r="CZT33" s="121"/>
      <c r="CZU33" s="121"/>
      <c r="CZV33" s="121"/>
      <c r="CZW33" s="121"/>
      <c r="CZX33" s="121"/>
      <c r="CZY33" s="121"/>
      <c r="CZZ33" s="121"/>
      <c r="DAA33" s="121"/>
      <c r="DAB33" s="121"/>
      <c r="DAC33" s="121"/>
      <c r="DAD33" s="121"/>
      <c r="DAE33" s="121"/>
      <c r="DAF33" s="121"/>
      <c r="DAG33" s="121"/>
      <c r="DAH33" s="121"/>
      <c r="DAI33" s="121"/>
      <c r="DAJ33" s="121"/>
      <c r="DAK33" s="121"/>
      <c r="DAL33" s="121"/>
      <c r="DAM33" s="121"/>
      <c r="DAN33" s="121"/>
      <c r="DAO33" s="121"/>
      <c r="DAP33" s="121"/>
      <c r="DAQ33" s="121"/>
      <c r="DAR33" s="121"/>
      <c r="DAS33" s="121"/>
      <c r="DAT33" s="121"/>
      <c r="DAU33" s="121"/>
      <c r="DAV33" s="121"/>
      <c r="DAW33" s="121"/>
      <c r="DAX33" s="121"/>
      <c r="DAY33" s="121"/>
      <c r="DAZ33" s="121"/>
      <c r="DBA33" s="121"/>
      <c r="DBB33" s="121"/>
      <c r="DBC33" s="121"/>
      <c r="DBD33" s="121"/>
      <c r="DBE33" s="121"/>
      <c r="DBF33" s="121"/>
      <c r="DBG33" s="121"/>
      <c r="DBH33" s="121"/>
      <c r="DBI33" s="121"/>
      <c r="DBJ33" s="121"/>
      <c r="DBK33" s="121"/>
      <c r="DBL33" s="121"/>
      <c r="DBM33" s="121"/>
      <c r="DBN33" s="121"/>
      <c r="DBO33" s="121"/>
      <c r="DBP33" s="121"/>
      <c r="DBQ33" s="121"/>
      <c r="DBR33" s="121"/>
      <c r="DBS33" s="121"/>
      <c r="DBT33" s="121"/>
      <c r="DBU33" s="121"/>
      <c r="DBV33" s="121"/>
      <c r="DBW33" s="121"/>
      <c r="DBX33" s="121"/>
      <c r="DBY33" s="121"/>
      <c r="DBZ33" s="121"/>
      <c r="DCA33" s="121"/>
      <c r="DCB33" s="121"/>
      <c r="DCC33" s="121"/>
      <c r="DCD33" s="121"/>
      <c r="DCE33" s="121"/>
      <c r="DCF33" s="121"/>
      <c r="DCG33" s="121"/>
      <c r="DCH33" s="121"/>
      <c r="DCI33" s="121"/>
      <c r="DCJ33" s="121"/>
      <c r="DCK33" s="121"/>
      <c r="DCL33" s="121"/>
      <c r="DCM33" s="121"/>
      <c r="DCN33" s="121"/>
      <c r="DCO33" s="121"/>
      <c r="DCP33" s="121"/>
      <c r="DCQ33" s="121"/>
      <c r="DCR33" s="121"/>
      <c r="DCS33" s="121"/>
      <c r="DCT33" s="121"/>
      <c r="DCU33" s="121"/>
      <c r="DCV33" s="121"/>
      <c r="DCW33" s="121"/>
      <c r="DCX33" s="121"/>
      <c r="DCY33" s="121"/>
      <c r="DCZ33" s="121"/>
      <c r="DDA33" s="121"/>
      <c r="DDB33" s="121"/>
      <c r="DDC33" s="121"/>
      <c r="DDD33" s="121"/>
      <c r="DDE33" s="121"/>
      <c r="DDF33" s="121"/>
      <c r="DDG33" s="121"/>
      <c r="DDH33" s="121"/>
      <c r="DDI33" s="121"/>
      <c r="DDJ33" s="121"/>
      <c r="DDK33" s="121"/>
      <c r="DDL33" s="121"/>
      <c r="DDM33" s="121"/>
      <c r="DDN33" s="121"/>
      <c r="DDO33" s="121"/>
      <c r="DDP33" s="121"/>
      <c r="DDQ33" s="121"/>
      <c r="DDR33" s="121"/>
      <c r="DDS33" s="121"/>
      <c r="DDT33" s="121"/>
      <c r="DDU33" s="121"/>
      <c r="DDV33" s="121"/>
      <c r="DDW33" s="121"/>
      <c r="DDX33" s="121"/>
      <c r="DDY33" s="121"/>
      <c r="DDZ33" s="121"/>
      <c r="DEA33" s="121"/>
      <c r="DEB33" s="121"/>
      <c r="DEC33" s="121"/>
      <c r="DED33" s="121"/>
      <c r="DEE33" s="121"/>
      <c r="DEF33" s="121"/>
      <c r="DEG33" s="121"/>
      <c r="DEH33" s="121"/>
      <c r="DEI33" s="121"/>
      <c r="DEJ33" s="121"/>
      <c r="DEK33" s="121"/>
      <c r="DEL33" s="121"/>
      <c r="DEM33" s="121"/>
      <c r="DEN33" s="121"/>
      <c r="DEO33" s="121"/>
      <c r="DEP33" s="121"/>
      <c r="DEQ33" s="121"/>
      <c r="DER33" s="121"/>
      <c r="DES33" s="121"/>
      <c r="DET33" s="121"/>
      <c r="DEU33" s="121"/>
      <c r="DEV33" s="121"/>
      <c r="DEW33" s="121"/>
      <c r="DEX33" s="121"/>
      <c r="DEY33" s="121"/>
      <c r="DEZ33" s="121"/>
      <c r="DFA33" s="121"/>
      <c r="DFB33" s="121"/>
      <c r="DFC33" s="121"/>
      <c r="DFD33" s="121"/>
      <c r="DFE33" s="121"/>
      <c r="DFF33" s="121"/>
      <c r="DFG33" s="121"/>
      <c r="DFH33" s="121"/>
      <c r="DFI33" s="121"/>
      <c r="DFJ33" s="121"/>
      <c r="DFK33" s="121"/>
      <c r="DFL33" s="121"/>
      <c r="DFM33" s="121"/>
      <c r="DFN33" s="121"/>
      <c r="DFO33" s="121"/>
      <c r="DFP33" s="121"/>
      <c r="DFQ33" s="121"/>
      <c r="DFR33" s="121"/>
      <c r="DFS33" s="121"/>
      <c r="DFT33" s="121"/>
      <c r="DFU33" s="121"/>
      <c r="DFV33" s="121"/>
      <c r="DFW33" s="121"/>
      <c r="DFX33" s="121"/>
      <c r="DFY33" s="121"/>
      <c r="DFZ33" s="121"/>
      <c r="DGA33" s="121"/>
      <c r="DGB33" s="121"/>
      <c r="DGC33" s="121"/>
      <c r="DGD33" s="121"/>
      <c r="DGE33" s="121"/>
      <c r="DGF33" s="121"/>
      <c r="DGG33" s="121"/>
      <c r="DGH33" s="121"/>
      <c r="DGI33" s="121"/>
      <c r="DGJ33" s="121"/>
      <c r="DGK33" s="121"/>
      <c r="DGL33" s="121"/>
      <c r="DGM33" s="121"/>
      <c r="DGN33" s="121"/>
      <c r="DGO33" s="121"/>
      <c r="DGP33" s="121"/>
      <c r="DGQ33" s="121"/>
      <c r="DGR33" s="121"/>
      <c r="DGS33" s="121"/>
      <c r="DGT33" s="121"/>
      <c r="DGU33" s="121"/>
      <c r="DGV33" s="121"/>
      <c r="DGW33" s="121"/>
      <c r="DGX33" s="121"/>
      <c r="DGY33" s="121"/>
      <c r="DGZ33" s="121"/>
      <c r="DHA33" s="121"/>
      <c r="DHB33" s="121"/>
      <c r="DHC33" s="121"/>
      <c r="DHD33" s="121"/>
      <c r="DHE33" s="121"/>
      <c r="DHF33" s="121"/>
      <c r="DHG33" s="121"/>
      <c r="DHH33" s="121"/>
      <c r="DHI33" s="121"/>
      <c r="DHJ33" s="121"/>
      <c r="DHK33" s="121"/>
      <c r="DHL33" s="121"/>
      <c r="DHM33" s="121"/>
      <c r="DHN33" s="121"/>
      <c r="DHO33" s="121"/>
      <c r="DHP33" s="121"/>
      <c r="DHQ33" s="121"/>
      <c r="DHR33" s="121"/>
      <c r="DHS33" s="121"/>
      <c r="DHT33" s="121"/>
      <c r="DHU33" s="121"/>
      <c r="DHV33" s="121"/>
      <c r="DHW33" s="121"/>
      <c r="DHX33" s="121"/>
      <c r="DHY33" s="121"/>
      <c r="DHZ33" s="121"/>
      <c r="DIA33" s="121"/>
      <c r="DIB33" s="121"/>
      <c r="DIC33" s="121"/>
      <c r="DID33" s="121"/>
      <c r="DIE33" s="121"/>
      <c r="DIF33" s="121"/>
      <c r="DIG33" s="121"/>
      <c r="DIH33" s="121"/>
      <c r="DII33" s="121"/>
      <c r="DIJ33" s="121"/>
      <c r="DIK33" s="121"/>
      <c r="DIL33" s="121"/>
      <c r="DIM33" s="121"/>
      <c r="DIN33" s="121"/>
      <c r="DIO33" s="121"/>
      <c r="DIP33" s="121"/>
      <c r="DIQ33" s="121"/>
      <c r="DIR33" s="121"/>
      <c r="DIS33" s="121"/>
      <c r="DIT33" s="121"/>
      <c r="DIU33" s="121"/>
      <c r="DIV33" s="121"/>
      <c r="DIW33" s="121"/>
      <c r="DIX33" s="121"/>
      <c r="DIY33" s="121"/>
      <c r="DIZ33" s="121"/>
      <c r="DJA33" s="121"/>
      <c r="DJB33" s="121"/>
      <c r="DJC33" s="121"/>
      <c r="DJD33" s="121"/>
      <c r="DJE33" s="121"/>
      <c r="DJF33" s="121"/>
      <c r="DJG33" s="121"/>
      <c r="DJH33" s="121"/>
      <c r="DJI33" s="121"/>
      <c r="DJJ33" s="121"/>
      <c r="DJK33" s="121"/>
      <c r="DJL33" s="121"/>
      <c r="DJM33" s="121"/>
      <c r="DJN33" s="121"/>
      <c r="DJO33" s="121"/>
      <c r="DJP33" s="121"/>
      <c r="DJQ33" s="121"/>
      <c r="DJR33" s="121"/>
      <c r="DJS33" s="121"/>
      <c r="DJT33" s="121"/>
      <c r="DJU33" s="121"/>
      <c r="DJV33" s="121"/>
      <c r="DJW33" s="121"/>
      <c r="DJX33" s="121"/>
      <c r="DJY33" s="121"/>
      <c r="DJZ33" s="121"/>
      <c r="DKA33" s="121"/>
      <c r="DKB33" s="121"/>
      <c r="DKC33" s="121"/>
      <c r="DKD33" s="121"/>
      <c r="DKE33" s="121"/>
      <c r="DKF33" s="121"/>
      <c r="DKG33" s="121"/>
      <c r="DKH33" s="121"/>
      <c r="DKI33" s="121"/>
      <c r="DKJ33" s="121"/>
      <c r="DKK33" s="121"/>
      <c r="DKL33" s="121"/>
      <c r="DKM33" s="121"/>
      <c r="DKN33" s="121"/>
      <c r="DKO33" s="121"/>
      <c r="DKP33" s="121"/>
      <c r="DKQ33" s="121"/>
      <c r="DKR33" s="121"/>
      <c r="DKS33" s="121"/>
      <c r="DKT33" s="121"/>
      <c r="DKU33" s="121"/>
      <c r="DKV33" s="121"/>
      <c r="DKW33" s="121"/>
      <c r="DKX33" s="121"/>
      <c r="DKY33" s="121"/>
      <c r="DKZ33" s="121"/>
      <c r="DLA33" s="121"/>
      <c r="DLB33" s="121"/>
      <c r="DLC33" s="121"/>
      <c r="DLD33" s="121"/>
      <c r="DLE33" s="121"/>
      <c r="DLF33" s="121"/>
      <c r="DLG33" s="121"/>
      <c r="DLH33" s="121"/>
      <c r="DLI33" s="121"/>
      <c r="DLJ33" s="121"/>
      <c r="DLK33" s="121"/>
      <c r="DLL33" s="121"/>
      <c r="DLM33" s="121"/>
      <c r="DLN33" s="121"/>
      <c r="DLO33" s="121"/>
      <c r="DLP33" s="121"/>
      <c r="DLQ33" s="121"/>
      <c r="DLR33" s="121"/>
      <c r="DLS33" s="121"/>
      <c r="DLT33" s="121"/>
      <c r="DLU33" s="121"/>
      <c r="DLV33" s="121"/>
      <c r="DLW33" s="121"/>
      <c r="DLX33" s="121"/>
      <c r="DLY33" s="121"/>
      <c r="DLZ33" s="121"/>
      <c r="DMA33" s="121"/>
      <c r="DMB33" s="121"/>
      <c r="DMC33" s="121"/>
      <c r="DMD33" s="121"/>
      <c r="DME33" s="121"/>
      <c r="DMF33" s="121"/>
      <c r="DMG33" s="121"/>
      <c r="DMH33" s="121"/>
      <c r="DMI33" s="121"/>
      <c r="DMJ33" s="121"/>
      <c r="DMK33" s="121"/>
      <c r="DML33" s="121"/>
      <c r="DMM33" s="121"/>
      <c r="DMN33" s="121"/>
      <c r="DMO33" s="121"/>
      <c r="DMP33" s="121"/>
      <c r="DMQ33" s="121"/>
      <c r="DMR33" s="121"/>
      <c r="DMS33" s="121"/>
      <c r="DMT33" s="121"/>
      <c r="DMU33" s="121"/>
      <c r="DMV33" s="121"/>
      <c r="DMW33" s="121"/>
      <c r="DMX33" s="121"/>
      <c r="DMY33" s="121"/>
      <c r="DMZ33" s="121"/>
      <c r="DNA33" s="121"/>
      <c r="DNB33" s="121"/>
      <c r="DNC33" s="121"/>
      <c r="DND33" s="121"/>
      <c r="DNE33" s="121"/>
      <c r="DNF33" s="121"/>
      <c r="DNG33" s="121"/>
      <c r="DNH33" s="121"/>
      <c r="DNI33" s="121"/>
      <c r="DNJ33" s="121"/>
      <c r="DNK33" s="121"/>
      <c r="DNL33" s="121"/>
      <c r="DNM33" s="121"/>
      <c r="DNN33" s="121"/>
      <c r="DNO33" s="121"/>
      <c r="DNP33" s="121"/>
      <c r="DNQ33" s="121"/>
      <c r="DNR33" s="121"/>
      <c r="DNS33" s="121"/>
      <c r="DNT33" s="121"/>
      <c r="DNU33" s="121"/>
      <c r="DNV33" s="121"/>
      <c r="DNW33" s="121"/>
      <c r="DNX33" s="121"/>
      <c r="DNY33" s="121"/>
      <c r="DNZ33" s="121"/>
      <c r="DOA33" s="121"/>
      <c r="DOB33" s="121"/>
      <c r="DOC33" s="121"/>
      <c r="DOD33" s="121"/>
      <c r="DOE33" s="121"/>
      <c r="DOF33" s="121"/>
      <c r="DOG33" s="121"/>
      <c r="DOH33" s="121"/>
      <c r="DOI33" s="121"/>
      <c r="DOJ33" s="121"/>
      <c r="DOK33" s="121"/>
      <c r="DOL33" s="121"/>
      <c r="DOM33" s="121"/>
      <c r="DON33" s="121"/>
      <c r="DOO33" s="121"/>
      <c r="DOP33" s="121"/>
      <c r="DOQ33" s="121"/>
      <c r="DOR33" s="121"/>
      <c r="DOS33" s="121"/>
      <c r="DOT33" s="121"/>
      <c r="DOU33" s="121"/>
      <c r="DOV33" s="121"/>
      <c r="DOW33" s="121"/>
      <c r="DOX33" s="121"/>
      <c r="DOY33" s="121"/>
      <c r="DOZ33" s="121"/>
      <c r="DPA33" s="121"/>
      <c r="DPB33" s="121"/>
      <c r="DPC33" s="121"/>
      <c r="DPD33" s="121"/>
      <c r="DPE33" s="121"/>
      <c r="DPF33" s="121"/>
      <c r="DPG33" s="121"/>
      <c r="DPH33" s="121"/>
      <c r="DPI33" s="121"/>
      <c r="DPJ33" s="121"/>
      <c r="DPK33" s="121"/>
      <c r="DPL33" s="121"/>
      <c r="DPM33" s="121"/>
      <c r="DPN33" s="121"/>
      <c r="DPO33" s="121"/>
      <c r="DPP33" s="121"/>
      <c r="DPQ33" s="121"/>
      <c r="DPR33" s="121"/>
      <c r="DPS33" s="121"/>
      <c r="DPT33" s="121"/>
      <c r="DPU33" s="121"/>
      <c r="DPV33" s="121"/>
      <c r="DPW33" s="121"/>
      <c r="DPX33" s="121"/>
      <c r="DPY33" s="121"/>
      <c r="DPZ33" s="121"/>
      <c r="DQA33" s="121"/>
      <c r="DQB33" s="121"/>
      <c r="DQC33" s="121"/>
      <c r="DQD33" s="121"/>
      <c r="DQE33" s="121"/>
      <c r="DQF33" s="121"/>
      <c r="DQG33" s="121"/>
      <c r="DQH33" s="121"/>
      <c r="DQI33" s="121"/>
      <c r="DQJ33" s="121"/>
      <c r="DQK33" s="121"/>
      <c r="DQL33" s="121"/>
      <c r="DQM33" s="121"/>
      <c r="DQN33" s="121"/>
      <c r="DQO33" s="121"/>
      <c r="DQP33" s="121"/>
      <c r="DQQ33" s="121"/>
      <c r="DQR33" s="121"/>
      <c r="DQS33" s="121"/>
      <c r="DQT33" s="121"/>
      <c r="DQU33" s="121"/>
      <c r="DQV33" s="121"/>
      <c r="DQW33" s="121"/>
      <c r="DQX33" s="121"/>
      <c r="DQY33" s="121"/>
      <c r="DQZ33" s="121"/>
      <c r="DRA33" s="121"/>
      <c r="DRB33" s="121"/>
      <c r="DRC33" s="121"/>
      <c r="DRD33" s="121"/>
      <c r="DRE33" s="121"/>
      <c r="DRF33" s="121"/>
      <c r="DRG33" s="121"/>
      <c r="DRH33" s="121"/>
      <c r="DRI33" s="121"/>
      <c r="DRJ33" s="121"/>
      <c r="DRK33" s="121"/>
      <c r="DRL33" s="121"/>
      <c r="DRM33" s="121"/>
      <c r="DRN33" s="121"/>
      <c r="DRO33" s="121"/>
      <c r="DRP33" s="121"/>
      <c r="DRQ33" s="121"/>
      <c r="DRR33" s="121"/>
      <c r="DRS33" s="121"/>
      <c r="DRT33" s="121"/>
      <c r="DRU33" s="121"/>
      <c r="DRV33" s="121"/>
      <c r="DRW33" s="121"/>
      <c r="DRX33" s="121"/>
      <c r="DRY33" s="121"/>
      <c r="DRZ33" s="121"/>
      <c r="DSA33" s="121"/>
      <c r="DSB33" s="121"/>
      <c r="DSC33" s="121"/>
      <c r="DSD33" s="121"/>
      <c r="DSE33" s="121"/>
      <c r="DSF33" s="121"/>
      <c r="DSG33" s="121"/>
      <c r="DSH33" s="121"/>
      <c r="DSI33" s="121"/>
      <c r="DSJ33" s="121"/>
      <c r="DSK33" s="121"/>
      <c r="DSL33" s="121"/>
      <c r="DSM33" s="121"/>
      <c r="DSN33" s="121"/>
      <c r="DSO33" s="121"/>
      <c r="DSP33" s="121"/>
      <c r="DSQ33" s="121"/>
      <c r="DSR33" s="121"/>
      <c r="DSS33" s="121"/>
      <c r="DST33" s="121"/>
      <c r="DSU33" s="121"/>
      <c r="DSV33" s="121"/>
      <c r="DSW33" s="121"/>
      <c r="DSX33" s="121"/>
      <c r="DSY33" s="121"/>
      <c r="DSZ33" s="121"/>
      <c r="DTA33" s="121"/>
      <c r="DTB33" s="121"/>
      <c r="DTC33" s="121"/>
      <c r="DTD33" s="121"/>
      <c r="DTE33" s="121"/>
      <c r="DTF33" s="121"/>
      <c r="DTG33" s="121"/>
      <c r="DTH33" s="121"/>
      <c r="DTI33" s="121"/>
      <c r="DTJ33" s="121"/>
      <c r="DTK33" s="121"/>
      <c r="DTL33" s="121"/>
      <c r="DTM33" s="121"/>
      <c r="DTN33" s="121"/>
      <c r="DTO33" s="121"/>
      <c r="DTP33" s="121"/>
      <c r="DTQ33" s="121"/>
      <c r="DTR33" s="121"/>
      <c r="DTS33" s="121"/>
      <c r="DTT33" s="121"/>
      <c r="DTU33" s="121"/>
      <c r="DTV33" s="121"/>
      <c r="DTW33" s="121"/>
      <c r="DTX33" s="121"/>
      <c r="DTY33" s="121"/>
      <c r="DTZ33" s="121"/>
      <c r="DUA33" s="121"/>
      <c r="DUB33" s="121"/>
      <c r="DUC33" s="121"/>
      <c r="DUD33" s="121"/>
      <c r="DUE33" s="121"/>
      <c r="DUF33" s="121"/>
      <c r="DUG33" s="121"/>
      <c r="DUH33" s="121"/>
      <c r="DUI33" s="121"/>
      <c r="DUJ33" s="121"/>
      <c r="DUK33" s="121"/>
      <c r="DUL33" s="121"/>
      <c r="DUM33" s="121"/>
      <c r="DUN33" s="121"/>
      <c r="DUO33" s="121"/>
      <c r="DUP33" s="121"/>
      <c r="DUQ33" s="121"/>
      <c r="DUR33" s="121"/>
      <c r="DUS33" s="121"/>
      <c r="DUT33" s="121"/>
      <c r="DUU33" s="121"/>
      <c r="DUV33" s="121"/>
      <c r="DUW33" s="121"/>
      <c r="DUX33" s="121"/>
      <c r="DUY33" s="121"/>
      <c r="DUZ33" s="121"/>
      <c r="DVA33" s="121"/>
      <c r="DVB33" s="121"/>
      <c r="DVC33" s="121"/>
      <c r="DVD33" s="121"/>
      <c r="DVE33" s="121"/>
      <c r="DVF33" s="121"/>
      <c r="DVG33" s="121"/>
      <c r="DVH33" s="121"/>
      <c r="DVI33" s="121"/>
      <c r="DVJ33" s="121"/>
      <c r="DVK33" s="121"/>
      <c r="DVL33" s="121"/>
      <c r="DVM33" s="121"/>
      <c r="DVN33" s="121"/>
      <c r="DVO33" s="121"/>
      <c r="DVP33" s="121"/>
      <c r="DVQ33" s="121"/>
      <c r="DVR33" s="121"/>
      <c r="DVS33" s="121"/>
      <c r="DVT33" s="121"/>
      <c r="DVU33" s="121"/>
      <c r="DVV33" s="121"/>
      <c r="DVW33" s="121"/>
      <c r="DVX33" s="121"/>
      <c r="DVY33" s="121"/>
      <c r="DVZ33" s="121"/>
      <c r="DWA33" s="121"/>
      <c r="DWB33" s="121"/>
      <c r="DWC33" s="121"/>
      <c r="DWD33" s="121"/>
      <c r="DWE33" s="121"/>
      <c r="DWF33" s="121"/>
      <c r="DWG33" s="121"/>
      <c r="DWH33" s="121"/>
      <c r="DWI33" s="121"/>
      <c r="DWJ33" s="121"/>
      <c r="DWK33" s="121"/>
      <c r="DWL33" s="121"/>
      <c r="DWM33" s="121"/>
      <c r="DWN33" s="121"/>
      <c r="DWO33" s="121"/>
      <c r="DWP33" s="121"/>
      <c r="DWQ33" s="121"/>
      <c r="DWR33" s="121"/>
      <c r="DWS33" s="121"/>
      <c r="DWT33" s="121"/>
      <c r="DWU33" s="121"/>
      <c r="DWV33" s="121"/>
      <c r="DWW33" s="121"/>
      <c r="DWX33" s="121"/>
      <c r="DWY33" s="121"/>
      <c r="DWZ33" s="121"/>
      <c r="DXA33" s="121"/>
      <c r="DXB33" s="121"/>
      <c r="DXC33" s="121"/>
      <c r="DXD33" s="121"/>
      <c r="DXE33" s="121"/>
      <c r="DXF33" s="121"/>
      <c r="DXG33" s="121"/>
      <c r="DXH33" s="121"/>
      <c r="DXI33" s="121"/>
      <c r="DXJ33" s="121"/>
      <c r="DXK33" s="121"/>
      <c r="DXL33" s="121"/>
      <c r="DXM33" s="121"/>
      <c r="DXN33" s="121"/>
      <c r="DXO33" s="121"/>
      <c r="DXP33" s="121"/>
      <c r="DXQ33" s="121"/>
      <c r="DXR33" s="121"/>
      <c r="DXS33" s="121"/>
      <c r="DXT33" s="121"/>
      <c r="DXU33" s="121"/>
      <c r="DXV33" s="121"/>
      <c r="DXW33" s="121"/>
      <c r="DXX33" s="121"/>
      <c r="DXY33" s="121"/>
      <c r="DXZ33" s="121"/>
      <c r="DYA33" s="121"/>
      <c r="DYB33" s="121"/>
      <c r="DYC33" s="121"/>
      <c r="DYD33" s="121"/>
      <c r="DYE33" s="121"/>
      <c r="DYF33" s="121"/>
      <c r="DYG33" s="121"/>
      <c r="DYH33" s="121"/>
      <c r="DYI33" s="121"/>
      <c r="DYJ33" s="121"/>
      <c r="DYK33" s="121"/>
      <c r="DYL33" s="121"/>
      <c r="DYM33" s="121"/>
      <c r="DYN33" s="121"/>
      <c r="DYO33" s="121"/>
      <c r="DYP33" s="121"/>
      <c r="DYQ33" s="121"/>
      <c r="DYR33" s="121"/>
      <c r="DYS33" s="121"/>
      <c r="DYT33" s="121"/>
      <c r="DYU33" s="121"/>
      <c r="DYV33" s="121"/>
      <c r="DYW33" s="121"/>
      <c r="DYX33" s="121"/>
      <c r="DYY33" s="121"/>
      <c r="DYZ33" s="121"/>
      <c r="DZA33" s="121"/>
      <c r="DZB33" s="121"/>
      <c r="DZC33" s="121"/>
      <c r="DZD33" s="121"/>
      <c r="DZE33" s="121"/>
      <c r="DZF33" s="121"/>
      <c r="DZG33" s="121"/>
      <c r="DZH33" s="121"/>
      <c r="DZI33" s="121"/>
      <c r="DZJ33" s="121"/>
      <c r="DZK33" s="121"/>
      <c r="DZL33" s="121"/>
      <c r="DZM33" s="121"/>
      <c r="DZN33" s="121"/>
      <c r="DZO33" s="121"/>
      <c r="DZP33" s="121"/>
      <c r="DZQ33" s="121"/>
      <c r="DZR33" s="121"/>
      <c r="DZS33" s="121"/>
      <c r="DZT33" s="121"/>
      <c r="DZU33" s="121"/>
      <c r="DZV33" s="121"/>
      <c r="DZW33" s="121"/>
      <c r="DZX33" s="121"/>
      <c r="DZY33" s="121"/>
      <c r="DZZ33" s="121"/>
      <c r="EAA33" s="121"/>
      <c r="EAB33" s="121"/>
      <c r="EAC33" s="121"/>
      <c r="EAD33" s="121"/>
      <c r="EAE33" s="121"/>
      <c r="EAF33" s="121"/>
      <c r="EAG33" s="121"/>
      <c r="EAH33" s="121"/>
      <c r="EAI33" s="121"/>
      <c r="EAJ33" s="121"/>
      <c r="EAK33" s="121"/>
      <c r="EAL33" s="121"/>
      <c r="EAM33" s="121"/>
      <c r="EAN33" s="121"/>
      <c r="EAO33" s="121"/>
      <c r="EAP33" s="121"/>
      <c r="EAQ33" s="121"/>
      <c r="EAR33" s="121"/>
      <c r="EAS33" s="121"/>
      <c r="EAT33" s="121"/>
      <c r="EAU33" s="121"/>
      <c r="EAV33" s="121"/>
      <c r="EAW33" s="121"/>
      <c r="EAX33" s="121"/>
      <c r="EAY33" s="121"/>
      <c r="EAZ33" s="121"/>
      <c r="EBA33" s="121"/>
      <c r="EBB33" s="121"/>
      <c r="EBC33" s="121"/>
      <c r="EBD33" s="121"/>
      <c r="EBE33" s="121"/>
      <c r="EBF33" s="121"/>
      <c r="EBG33" s="121"/>
      <c r="EBH33" s="121"/>
      <c r="EBI33" s="121"/>
      <c r="EBJ33" s="121"/>
      <c r="EBK33" s="121"/>
      <c r="EBL33" s="121"/>
      <c r="EBM33" s="121"/>
      <c r="EBN33" s="121"/>
      <c r="EBO33" s="121"/>
      <c r="EBP33" s="121"/>
      <c r="EBQ33" s="121"/>
      <c r="EBR33" s="121"/>
      <c r="EBS33" s="121"/>
      <c r="EBT33" s="121"/>
      <c r="EBU33" s="121"/>
      <c r="EBV33" s="121"/>
      <c r="EBW33" s="121"/>
      <c r="EBX33" s="121"/>
      <c r="EBY33" s="121"/>
      <c r="EBZ33" s="121"/>
      <c r="ECA33" s="121"/>
      <c r="ECB33" s="121"/>
      <c r="ECC33" s="121"/>
      <c r="ECD33" s="121"/>
      <c r="ECE33" s="121"/>
      <c r="ECF33" s="121"/>
      <c r="ECG33" s="121"/>
      <c r="ECH33" s="121"/>
      <c r="ECI33" s="121"/>
      <c r="ECJ33" s="121"/>
      <c r="ECK33" s="121"/>
      <c r="ECL33" s="121"/>
      <c r="ECM33" s="121"/>
      <c r="ECN33" s="121"/>
      <c r="ECO33" s="121"/>
      <c r="ECP33" s="121"/>
      <c r="ECQ33" s="121"/>
      <c r="ECR33" s="121"/>
      <c r="ECS33" s="121"/>
      <c r="ECT33" s="121"/>
      <c r="ECU33" s="121"/>
      <c r="ECV33" s="121"/>
      <c r="ECW33" s="121"/>
      <c r="ECX33" s="121"/>
      <c r="ECY33" s="121"/>
      <c r="ECZ33" s="121"/>
      <c r="EDA33" s="121"/>
      <c r="EDB33" s="121"/>
      <c r="EDC33" s="121"/>
      <c r="EDD33" s="121"/>
      <c r="EDE33" s="121"/>
      <c r="EDF33" s="121"/>
      <c r="EDG33" s="121"/>
      <c r="EDH33" s="121"/>
      <c r="EDI33" s="121"/>
      <c r="EDJ33" s="121"/>
      <c r="EDK33" s="121"/>
      <c r="EDL33" s="121"/>
      <c r="EDM33" s="121"/>
      <c r="EDN33" s="121"/>
      <c r="EDO33" s="121"/>
      <c r="EDP33" s="121"/>
      <c r="EDQ33" s="121"/>
      <c r="EDR33" s="121"/>
      <c r="EDS33" s="121"/>
      <c r="EDT33" s="121"/>
      <c r="EDU33" s="121"/>
      <c r="EDV33" s="121"/>
      <c r="EDW33" s="121"/>
      <c r="EDX33" s="121"/>
      <c r="EDY33" s="121"/>
      <c r="EDZ33" s="121"/>
      <c r="EEA33" s="121"/>
      <c r="EEB33" s="121"/>
      <c r="EEC33" s="121"/>
      <c r="EED33" s="121"/>
      <c r="EEE33" s="121"/>
      <c r="EEF33" s="121"/>
      <c r="EEG33" s="121"/>
      <c r="EEH33" s="121"/>
      <c r="EEI33" s="121"/>
      <c r="EEJ33" s="121"/>
      <c r="EEK33" s="121"/>
      <c r="EEL33" s="121"/>
      <c r="EEM33" s="121"/>
      <c r="EEN33" s="121"/>
      <c r="EEO33" s="121"/>
      <c r="EEP33" s="121"/>
      <c r="EEQ33" s="121"/>
      <c r="EER33" s="121"/>
      <c r="EES33" s="121"/>
      <c r="EET33" s="121"/>
      <c r="EEU33" s="121"/>
      <c r="EEV33" s="121"/>
      <c r="EEW33" s="121"/>
      <c r="EEX33" s="121"/>
      <c r="EEY33" s="121"/>
      <c r="EEZ33" s="121"/>
      <c r="EFA33" s="121"/>
      <c r="EFB33" s="121"/>
      <c r="EFC33" s="121"/>
      <c r="EFD33" s="121"/>
      <c r="EFE33" s="121"/>
      <c r="EFF33" s="121"/>
      <c r="EFG33" s="121"/>
      <c r="EFH33" s="121"/>
      <c r="EFI33" s="121"/>
      <c r="EFJ33" s="121"/>
      <c r="EFK33" s="121"/>
      <c r="EFL33" s="121"/>
      <c r="EFM33" s="121"/>
      <c r="EFN33" s="121"/>
      <c r="EFO33" s="121"/>
      <c r="EFP33" s="121"/>
      <c r="EFQ33" s="121"/>
      <c r="EFR33" s="121"/>
      <c r="EFS33" s="121"/>
      <c r="EFT33" s="121"/>
      <c r="EFU33" s="121"/>
      <c r="EFV33" s="121"/>
      <c r="EFW33" s="121"/>
      <c r="EFX33" s="121"/>
      <c r="EFY33" s="121"/>
      <c r="EFZ33" s="121"/>
      <c r="EGA33" s="121"/>
      <c r="EGB33" s="121"/>
      <c r="EGC33" s="121"/>
      <c r="EGD33" s="121"/>
      <c r="EGE33" s="121"/>
      <c r="EGF33" s="121"/>
      <c r="EGG33" s="121"/>
      <c r="EGH33" s="121"/>
      <c r="EGI33" s="121"/>
      <c r="EGJ33" s="121"/>
      <c r="EGK33" s="121"/>
      <c r="EGL33" s="121"/>
      <c r="EGM33" s="121"/>
      <c r="EGN33" s="121"/>
      <c r="EGO33" s="121"/>
      <c r="EGP33" s="121"/>
      <c r="EGQ33" s="121"/>
      <c r="EGR33" s="121"/>
      <c r="EGS33" s="121"/>
      <c r="EGT33" s="121"/>
      <c r="EGU33" s="121"/>
      <c r="EGV33" s="121"/>
      <c r="EGW33" s="121"/>
      <c r="EGX33" s="121"/>
      <c r="EGY33" s="121"/>
      <c r="EGZ33" s="121"/>
      <c r="EHA33" s="121"/>
      <c r="EHB33" s="121"/>
      <c r="EHC33" s="121"/>
      <c r="EHD33" s="121"/>
      <c r="EHE33" s="121"/>
      <c r="EHF33" s="121"/>
      <c r="EHG33" s="121"/>
      <c r="EHH33" s="121"/>
      <c r="EHI33" s="121"/>
      <c r="EHJ33" s="121"/>
      <c r="EHK33" s="121"/>
      <c r="EHL33" s="121"/>
      <c r="EHM33" s="121"/>
      <c r="EHN33" s="121"/>
      <c r="EHO33" s="121"/>
      <c r="EHP33" s="121"/>
      <c r="EHQ33" s="121"/>
      <c r="EHR33" s="121"/>
      <c r="EHS33" s="121"/>
      <c r="EHT33" s="121"/>
      <c r="EHU33" s="121"/>
      <c r="EHV33" s="121"/>
      <c r="EHW33" s="121"/>
      <c r="EHX33" s="121"/>
      <c r="EHY33" s="121"/>
      <c r="EHZ33" s="121"/>
      <c r="EIA33" s="121"/>
      <c r="EIB33" s="121"/>
      <c r="EIC33" s="121"/>
      <c r="EID33" s="121"/>
      <c r="EIE33" s="121"/>
      <c r="EIF33" s="121"/>
      <c r="EIG33" s="121"/>
      <c r="EIH33" s="121"/>
      <c r="EII33" s="121"/>
      <c r="EIJ33" s="121"/>
      <c r="EIK33" s="121"/>
      <c r="EIL33" s="121"/>
      <c r="EIM33" s="121"/>
      <c r="EIN33" s="121"/>
      <c r="EIO33" s="121"/>
      <c r="EIP33" s="121"/>
      <c r="EIQ33" s="121"/>
      <c r="EIR33" s="121"/>
      <c r="EIS33" s="121"/>
      <c r="EIT33" s="121"/>
      <c r="EIU33" s="121"/>
      <c r="EIV33" s="121"/>
      <c r="EIW33" s="121"/>
      <c r="EIX33" s="121"/>
      <c r="EIY33" s="121"/>
      <c r="EIZ33" s="121"/>
      <c r="EJA33" s="121"/>
      <c r="EJB33" s="121"/>
      <c r="EJC33" s="121"/>
      <c r="EJD33" s="121"/>
      <c r="EJE33" s="121"/>
      <c r="EJF33" s="121"/>
      <c r="EJG33" s="121"/>
      <c r="EJH33" s="121"/>
      <c r="EJI33" s="121"/>
      <c r="EJJ33" s="121"/>
      <c r="EJK33" s="121"/>
      <c r="EJL33" s="121"/>
      <c r="EJM33" s="121"/>
      <c r="EJN33" s="121"/>
      <c r="EJO33" s="121"/>
      <c r="EJP33" s="121"/>
      <c r="EJQ33" s="121"/>
      <c r="EJR33" s="121"/>
      <c r="EJS33" s="121"/>
      <c r="EJT33" s="121"/>
      <c r="EJU33" s="121"/>
      <c r="EJV33" s="121"/>
      <c r="EJW33" s="121"/>
      <c r="EJX33" s="121"/>
      <c r="EJY33" s="121"/>
      <c r="EJZ33" s="121"/>
      <c r="EKA33" s="121"/>
      <c r="EKB33" s="121"/>
      <c r="EKC33" s="121"/>
      <c r="EKD33" s="121"/>
      <c r="EKE33" s="121"/>
      <c r="EKF33" s="121"/>
      <c r="EKG33" s="121"/>
      <c r="EKH33" s="121"/>
      <c r="EKI33" s="121"/>
      <c r="EKJ33" s="121"/>
      <c r="EKK33" s="121"/>
      <c r="EKL33" s="121"/>
      <c r="EKM33" s="121"/>
      <c r="EKN33" s="121"/>
      <c r="EKO33" s="121"/>
      <c r="EKP33" s="121"/>
      <c r="EKQ33" s="121"/>
      <c r="EKR33" s="121"/>
      <c r="EKS33" s="121"/>
      <c r="EKT33" s="121"/>
      <c r="EKU33" s="121"/>
      <c r="EKV33" s="121"/>
      <c r="EKW33" s="121"/>
      <c r="EKX33" s="121"/>
      <c r="EKY33" s="121"/>
      <c r="EKZ33" s="121"/>
      <c r="ELA33" s="121"/>
      <c r="ELB33" s="121"/>
      <c r="ELC33" s="121"/>
      <c r="ELD33" s="121"/>
      <c r="ELE33" s="121"/>
      <c r="ELF33" s="121"/>
      <c r="ELG33" s="121"/>
      <c r="ELH33" s="121"/>
      <c r="ELI33" s="121"/>
      <c r="ELJ33" s="121"/>
      <c r="ELK33" s="121"/>
      <c r="ELL33" s="121"/>
      <c r="ELM33" s="121"/>
      <c r="ELN33" s="121"/>
      <c r="ELO33" s="121"/>
      <c r="ELP33" s="121"/>
      <c r="ELQ33" s="121"/>
      <c r="ELR33" s="121"/>
      <c r="ELS33" s="121"/>
      <c r="ELT33" s="121"/>
      <c r="ELU33" s="121"/>
      <c r="ELV33" s="121"/>
      <c r="ELW33" s="121"/>
      <c r="ELX33" s="121"/>
      <c r="ELY33" s="121"/>
      <c r="ELZ33" s="121"/>
      <c r="EMA33" s="121"/>
      <c r="EMB33" s="121"/>
      <c r="EMC33" s="121"/>
      <c r="EMD33" s="121"/>
      <c r="EME33" s="121"/>
      <c r="EMF33" s="121"/>
      <c r="EMG33" s="121"/>
      <c r="EMH33" s="121"/>
      <c r="EMI33" s="121"/>
      <c r="EMJ33" s="121"/>
      <c r="EMK33" s="121"/>
      <c r="EML33" s="121"/>
      <c r="EMM33" s="121"/>
      <c r="EMN33" s="121"/>
      <c r="EMO33" s="121"/>
      <c r="EMP33" s="121"/>
      <c r="EMQ33" s="121"/>
      <c r="EMR33" s="121"/>
      <c r="EMS33" s="121"/>
      <c r="EMT33" s="121"/>
      <c r="EMU33" s="121"/>
      <c r="EMV33" s="121"/>
      <c r="EMW33" s="121"/>
      <c r="EMX33" s="121"/>
      <c r="EMY33" s="121"/>
      <c r="EMZ33" s="121"/>
      <c r="ENA33" s="121"/>
      <c r="ENB33" s="121"/>
      <c r="ENC33" s="121"/>
      <c r="END33" s="121"/>
      <c r="ENE33" s="121"/>
      <c r="ENF33" s="121"/>
      <c r="ENG33" s="121"/>
      <c r="ENH33" s="121"/>
      <c r="ENI33" s="121"/>
      <c r="ENJ33" s="121"/>
      <c r="ENK33" s="121"/>
      <c r="ENL33" s="121"/>
      <c r="ENM33" s="121"/>
      <c r="ENN33" s="121"/>
      <c r="ENO33" s="121"/>
      <c r="ENP33" s="121"/>
      <c r="ENQ33" s="121"/>
      <c r="ENR33" s="121"/>
      <c r="ENS33" s="121"/>
      <c r="ENT33" s="121"/>
      <c r="ENU33" s="121"/>
      <c r="ENV33" s="121"/>
      <c r="ENW33" s="121"/>
      <c r="ENX33" s="121"/>
      <c r="ENY33" s="121"/>
      <c r="ENZ33" s="121"/>
      <c r="EOA33" s="121"/>
      <c r="EOB33" s="121"/>
      <c r="EOC33" s="121"/>
      <c r="EOD33" s="121"/>
      <c r="EOE33" s="121"/>
      <c r="EOF33" s="121"/>
      <c r="EOG33" s="121"/>
      <c r="EOH33" s="121"/>
      <c r="EOI33" s="121"/>
      <c r="EOJ33" s="121"/>
      <c r="EOK33" s="121"/>
      <c r="EOL33" s="121"/>
      <c r="EOM33" s="121"/>
      <c r="EON33" s="121"/>
      <c r="EOO33" s="121"/>
      <c r="EOP33" s="121"/>
      <c r="EOQ33" s="121"/>
      <c r="EOR33" s="121"/>
      <c r="EOS33" s="121"/>
      <c r="EOT33" s="121"/>
      <c r="EOU33" s="121"/>
      <c r="EOV33" s="121"/>
      <c r="EOW33" s="121"/>
      <c r="EOX33" s="121"/>
      <c r="EOY33" s="121"/>
      <c r="EOZ33" s="121"/>
      <c r="EPA33" s="121"/>
      <c r="EPB33" s="121"/>
      <c r="EPC33" s="121"/>
      <c r="EPD33" s="121"/>
      <c r="EPE33" s="121"/>
      <c r="EPF33" s="121"/>
      <c r="EPG33" s="121"/>
      <c r="EPH33" s="121"/>
      <c r="EPI33" s="121"/>
      <c r="EPJ33" s="121"/>
      <c r="EPK33" s="121"/>
      <c r="EPL33" s="121"/>
      <c r="EPM33" s="121"/>
      <c r="EPN33" s="121"/>
      <c r="EPO33" s="121"/>
      <c r="EPP33" s="121"/>
      <c r="EPQ33" s="121"/>
      <c r="EPR33" s="121"/>
      <c r="EPS33" s="121"/>
      <c r="EPT33" s="121"/>
      <c r="EPU33" s="121"/>
      <c r="EPV33" s="121"/>
      <c r="EPW33" s="121"/>
      <c r="EPX33" s="121"/>
      <c r="EPY33" s="121"/>
      <c r="EPZ33" s="121"/>
      <c r="EQA33" s="121"/>
      <c r="EQB33" s="121"/>
      <c r="EQC33" s="121"/>
      <c r="EQD33" s="121"/>
      <c r="EQE33" s="121"/>
      <c r="EQF33" s="121"/>
      <c r="EQG33" s="121"/>
      <c r="EQH33" s="121"/>
      <c r="EQI33" s="121"/>
      <c r="EQJ33" s="121"/>
      <c r="EQK33" s="121"/>
      <c r="EQL33" s="121"/>
      <c r="EQM33" s="121"/>
      <c r="EQN33" s="121"/>
      <c r="EQO33" s="121"/>
      <c r="EQP33" s="121"/>
      <c r="EQQ33" s="121"/>
      <c r="EQR33" s="121"/>
      <c r="EQS33" s="121"/>
      <c r="EQT33" s="121"/>
      <c r="EQU33" s="121"/>
      <c r="EQV33" s="121"/>
      <c r="EQW33" s="121"/>
      <c r="EQX33" s="121"/>
      <c r="EQY33" s="121"/>
      <c r="EQZ33" s="121"/>
      <c r="ERA33" s="121"/>
      <c r="ERB33" s="121"/>
      <c r="ERC33" s="121"/>
      <c r="ERD33" s="121"/>
      <c r="ERE33" s="121"/>
      <c r="ERF33" s="121"/>
      <c r="ERG33" s="121"/>
      <c r="ERH33" s="121"/>
      <c r="ERI33" s="121"/>
      <c r="ERJ33" s="121"/>
      <c r="ERK33" s="121"/>
      <c r="ERL33" s="121"/>
      <c r="ERM33" s="121"/>
      <c r="ERN33" s="121"/>
      <c r="ERO33" s="121"/>
      <c r="ERP33" s="121"/>
      <c r="ERQ33" s="121"/>
      <c r="ERR33" s="121"/>
      <c r="ERS33" s="121"/>
      <c r="ERT33" s="121"/>
      <c r="ERU33" s="121"/>
      <c r="ERV33" s="121"/>
      <c r="ERW33" s="121"/>
      <c r="ERX33" s="121"/>
      <c r="ERY33" s="121"/>
      <c r="ERZ33" s="121"/>
      <c r="ESA33" s="121"/>
      <c r="ESB33" s="121"/>
      <c r="ESC33" s="121"/>
      <c r="ESD33" s="121"/>
      <c r="ESE33" s="121"/>
      <c r="ESF33" s="121"/>
      <c r="ESG33" s="121"/>
      <c r="ESH33" s="121"/>
      <c r="ESI33" s="121"/>
      <c r="ESJ33" s="121"/>
      <c r="ESK33" s="121"/>
      <c r="ESL33" s="121"/>
      <c r="ESM33" s="121"/>
      <c r="ESN33" s="121"/>
      <c r="ESO33" s="121"/>
      <c r="ESP33" s="121"/>
      <c r="ESQ33" s="121"/>
      <c r="ESR33" s="121"/>
      <c r="ESS33" s="121"/>
      <c r="EST33" s="121"/>
      <c r="ESU33" s="121"/>
      <c r="ESV33" s="121"/>
      <c r="ESW33" s="121"/>
      <c r="ESX33" s="121"/>
      <c r="ESY33" s="121"/>
      <c r="ESZ33" s="121"/>
      <c r="ETA33" s="121"/>
      <c r="ETB33" s="121"/>
      <c r="ETC33" s="121"/>
      <c r="ETD33" s="121"/>
      <c r="ETE33" s="121"/>
      <c r="ETF33" s="121"/>
      <c r="ETG33" s="121"/>
      <c r="ETH33" s="121"/>
      <c r="ETI33" s="121"/>
      <c r="ETJ33" s="121"/>
      <c r="ETK33" s="121"/>
      <c r="ETL33" s="121"/>
      <c r="ETM33" s="121"/>
      <c r="ETN33" s="121"/>
      <c r="ETO33" s="121"/>
      <c r="ETP33" s="121"/>
      <c r="ETQ33" s="121"/>
      <c r="ETR33" s="121"/>
      <c r="ETS33" s="121"/>
      <c r="ETT33" s="121"/>
      <c r="ETU33" s="121"/>
      <c r="ETV33" s="121"/>
      <c r="ETW33" s="121"/>
      <c r="ETX33" s="121"/>
      <c r="ETY33" s="121"/>
      <c r="ETZ33" s="121"/>
      <c r="EUA33" s="121"/>
      <c r="EUB33" s="121"/>
      <c r="EUC33" s="121"/>
      <c r="EUD33" s="121"/>
      <c r="EUE33" s="121"/>
      <c r="EUF33" s="121"/>
      <c r="EUG33" s="121"/>
      <c r="EUH33" s="121"/>
      <c r="EUI33" s="121"/>
      <c r="EUJ33" s="121"/>
      <c r="EUK33" s="121"/>
      <c r="EUL33" s="121"/>
      <c r="EUM33" s="121"/>
      <c r="EUN33" s="121"/>
      <c r="EUO33" s="121"/>
      <c r="EUP33" s="121"/>
      <c r="EUQ33" s="121"/>
      <c r="EUR33" s="121"/>
      <c r="EUS33" s="121"/>
      <c r="EUT33" s="121"/>
      <c r="EUU33" s="121"/>
      <c r="EUV33" s="121"/>
      <c r="EUW33" s="121"/>
      <c r="EUX33" s="121"/>
      <c r="EUY33" s="121"/>
      <c r="EUZ33" s="121"/>
      <c r="EVA33" s="121"/>
      <c r="EVB33" s="121"/>
      <c r="EVC33" s="121"/>
      <c r="EVD33" s="121"/>
      <c r="EVE33" s="121"/>
      <c r="EVF33" s="121"/>
      <c r="EVG33" s="121"/>
      <c r="EVH33" s="121"/>
      <c r="EVI33" s="121"/>
      <c r="EVJ33" s="121"/>
      <c r="EVK33" s="121"/>
      <c r="EVL33" s="121"/>
      <c r="EVM33" s="121"/>
      <c r="EVN33" s="121"/>
      <c r="EVO33" s="121"/>
      <c r="EVP33" s="121"/>
      <c r="EVQ33" s="121"/>
      <c r="EVR33" s="121"/>
      <c r="EVS33" s="121"/>
      <c r="EVT33" s="121"/>
      <c r="EVU33" s="121"/>
      <c r="EVV33" s="121"/>
      <c r="EVW33" s="121"/>
      <c r="EVX33" s="121"/>
      <c r="EVY33" s="121"/>
      <c r="EVZ33" s="121"/>
      <c r="EWA33" s="121"/>
      <c r="EWB33" s="121"/>
      <c r="EWC33" s="121"/>
      <c r="EWD33" s="121"/>
      <c r="EWE33" s="121"/>
      <c r="EWF33" s="121"/>
      <c r="EWG33" s="121"/>
      <c r="EWH33" s="121"/>
      <c r="EWI33" s="121"/>
      <c r="EWJ33" s="121"/>
      <c r="EWK33" s="121"/>
      <c r="EWL33" s="121"/>
      <c r="EWM33" s="121"/>
      <c r="EWN33" s="121"/>
      <c r="EWO33" s="121"/>
      <c r="EWP33" s="121"/>
      <c r="EWQ33" s="121"/>
      <c r="EWR33" s="121"/>
      <c r="EWS33" s="121"/>
      <c r="EWT33" s="121"/>
      <c r="EWU33" s="121"/>
      <c r="EWV33" s="121"/>
      <c r="EWW33" s="121"/>
      <c r="EWX33" s="121"/>
      <c r="EWY33" s="121"/>
      <c r="EWZ33" s="121"/>
      <c r="EXA33" s="121"/>
      <c r="EXB33" s="121"/>
      <c r="EXC33" s="121"/>
      <c r="EXD33" s="121"/>
      <c r="EXE33" s="121"/>
      <c r="EXF33" s="121"/>
      <c r="EXG33" s="121"/>
      <c r="EXH33" s="121"/>
      <c r="EXI33" s="121"/>
      <c r="EXJ33" s="121"/>
      <c r="EXK33" s="121"/>
      <c r="EXL33" s="121"/>
      <c r="EXM33" s="121"/>
      <c r="EXN33" s="121"/>
      <c r="EXO33" s="121"/>
      <c r="EXP33" s="121"/>
      <c r="EXQ33" s="121"/>
      <c r="EXR33" s="121"/>
      <c r="EXS33" s="121"/>
      <c r="EXT33" s="121"/>
      <c r="EXU33" s="121"/>
      <c r="EXV33" s="121"/>
      <c r="EXW33" s="121"/>
      <c r="EXX33" s="121"/>
      <c r="EXY33" s="121"/>
      <c r="EXZ33" s="121"/>
      <c r="EYA33" s="121"/>
      <c r="EYB33" s="121"/>
      <c r="EYC33" s="121"/>
      <c r="EYD33" s="121"/>
      <c r="EYE33" s="121"/>
      <c r="EYF33" s="121"/>
      <c r="EYG33" s="121"/>
      <c r="EYH33" s="121"/>
      <c r="EYI33" s="121"/>
      <c r="EYJ33" s="121"/>
      <c r="EYK33" s="121"/>
      <c r="EYL33" s="121"/>
      <c r="EYM33" s="121"/>
      <c r="EYN33" s="121"/>
      <c r="EYO33" s="121"/>
      <c r="EYP33" s="121"/>
      <c r="EYQ33" s="121"/>
      <c r="EYR33" s="121"/>
      <c r="EYS33" s="121"/>
      <c r="EYT33" s="121"/>
      <c r="EYU33" s="121"/>
      <c r="EYV33" s="121"/>
      <c r="EYW33" s="121"/>
      <c r="EYX33" s="121"/>
      <c r="EYY33" s="121"/>
      <c r="EYZ33" s="121"/>
      <c r="EZA33" s="121"/>
      <c r="EZB33" s="121"/>
      <c r="EZC33" s="121"/>
      <c r="EZD33" s="121"/>
      <c r="EZE33" s="121"/>
      <c r="EZF33" s="121"/>
      <c r="EZG33" s="121"/>
      <c r="EZH33" s="121"/>
      <c r="EZI33" s="121"/>
      <c r="EZJ33" s="121"/>
      <c r="EZK33" s="121"/>
      <c r="EZL33" s="121"/>
      <c r="EZM33" s="121"/>
      <c r="EZN33" s="121"/>
      <c r="EZO33" s="121"/>
      <c r="EZP33" s="121"/>
      <c r="EZQ33" s="121"/>
      <c r="EZR33" s="121"/>
      <c r="EZS33" s="121"/>
      <c r="EZT33" s="121"/>
      <c r="EZU33" s="121"/>
      <c r="EZV33" s="121"/>
      <c r="EZW33" s="121"/>
      <c r="EZX33" s="121"/>
      <c r="EZY33" s="121"/>
      <c r="EZZ33" s="121"/>
      <c r="FAA33" s="121"/>
      <c r="FAB33" s="121"/>
      <c r="FAC33" s="121"/>
      <c r="FAD33" s="121"/>
      <c r="FAE33" s="121"/>
      <c r="FAF33" s="121"/>
      <c r="FAG33" s="121"/>
      <c r="FAH33" s="121"/>
      <c r="FAI33" s="121"/>
      <c r="FAJ33" s="121"/>
      <c r="FAK33" s="121"/>
      <c r="FAL33" s="121"/>
      <c r="FAM33" s="121"/>
      <c r="FAN33" s="121"/>
      <c r="FAO33" s="121"/>
      <c r="FAP33" s="121"/>
      <c r="FAQ33" s="121"/>
      <c r="FAR33" s="121"/>
      <c r="FAS33" s="121"/>
      <c r="FAT33" s="121"/>
      <c r="FAU33" s="121"/>
      <c r="FAV33" s="121"/>
      <c r="FAW33" s="121"/>
      <c r="FAX33" s="121"/>
      <c r="FAY33" s="121"/>
      <c r="FAZ33" s="121"/>
      <c r="FBA33" s="121"/>
      <c r="FBB33" s="121"/>
      <c r="FBC33" s="121"/>
      <c r="FBD33" s="121"/>
      <c r="FBE33" s="121"/>
      <c r="FBF33" s="121"/>
      <c r="FBG33" s="121"/>
      <c r="FBH33" s="121"/>
      <c r="FBI33" s="121"/>
      <c r="FBJ33" s="121"/>
      <c r="FBK33" s="121"/>
      <c r="FBL33" s="121"/>
      <c r="FBM33" s="121"/>
      <c r="FBN33" s="121"/>
      <c r="FBO33" s="121"/>
      <c r="FBP33" s="121"/>
      <c r="FBQ33" s="121"/>
      <c r="FBR33" s="121"/>
      <c r="FBS33" s="121"/>
      <c r="FBT33" s="121"/>
      <c r="FBU33" s="121"/>
      <c r="FBV33" s="121"/>
      <c r="FBW33" s="121"/>
      <c r="FBX33" s="121"/>
      <c r="FBY33" s="121"/>
      <c r="FBZ33" s="121"/>
      <c r="FCA33" s="121"/>
      <c r="FCB33" s="121"/>
      <c r="FCC33" s="121"/>
      <c r="FCD33" s="121"/>
      <c r="FCE33" s="121"/>
      <c r="FCF33" s="121"/>
      <c r="FCG33" s="121"/>
      <c r="FCH33" s="121"/>
      <c r="FCI33" s="121"/>
      <c r="FCJ33" s="121"/>
      <c r="FCK33" s="121"/>
      <c r="FCL33" s="121"/>
      <c r="FCM33" s="121"/>
      <c r="FCN33" s="121"/>
      <c r="FCO33" s="121"/>
      <c r="FCP33" s="121"/>
      <c r="FCQ33" s="121"/>
      <c r="FCR33" s="121"/>
      <c r="FCS33" s="121"/>
      <c r="FCT33" s="121"/>
      <c r="FCU33" s="121"/>
      <c r="FCV33" s="121"/>
      <c r="FCW33" s="121"/>
      <c r="FCX33" s="121"/>
      <c r="FCY33" s="121"/>
      <c r="FCZ33" s="121"/>
      <c r="FDA33" s="121"/>
      <c r="FDB33" s="121"/>
      <c r="FDC33" s="121"/>
      <c r="FDD33" s="121"/>
      <c r="FDE33" s="121"/>
      <c r="FDF33" s="121"/>
      <c r="FDG33" s="121"/>
      <c r="FDH33" s="121"/>
      <c r="FDI33" s="121"/>
      <c r="FDJ33" s="121"/>
      <c r="FDK33" s="121"/>
      <c r="FDL33" s="121"/>
      <c r="FDM33" s="121"/>
      <c r="FDN33" s="121"/>
      <c r="FDO33" s="121"/>
      <c r="FDP33" s="121"/>
      <c r="FDQ33" s="121"/>
      <c r="FDR33" s="121"/>
      <c r="FDS33" s="121"/>
      <c r="FDT33" s="121"/>
      <c r="FDU33" s="121"/>
      <c r="FDV33" s="121"/>
      <c r="FDW33" s="121"/>
      <c r="FDX33" s="121"/>
      <c r="FDY33" s="121"/>
      <c r="FDZ33" s="121"/>
      <c r="FEA33" s="121"/>
      <c r="FEB33" s="121"/>
      <c r="FEC33" s="121"/>
      <c r="FED33" s="121"/>
      <c r="FEE33" s="121"/>
      <c r="FEF33" s="121"/>
      <c r="FEG33" s="121"/>
      <c r="FEH33" s="121"/>
      <c r="FEI33" s="121"/>
      <c r="FEJ33" s="121"/>
      <c r="FEK33" s="121"/>
      <c r="FEL33" s="121"/>
      <c r="FEM33" s="121"/>
      <c r="FEN33" s="121"/>
      <c r="FEO33" s="121"/>
      <c r="FEP33" s="121"/>
      <c r="FEQ33" s="121"/>
      <c r="FER33" s="121"/>
      <c r="FES33" s="121"/>
      <c r="FET33" s="121"/>
      <c r="FEU33" s="121"/>
      <c r="FEV33" s="121"/>
      <c r="FEW33" s="121"/>
      <c r="FEX33" s="121"/>
      <c r="FEY33" s="121"/>
      <c r="FEZ33" s="121"/>
      <c r="FFA33" s="121"/>
      <c r="FFB33" s="121"/>
      <c r="FFC33" s="121"/>
      <c r="FFD33" s="121"/>
      <c r="FFE33" s="121"/>
      <c r="FFF33" s="121"/>
      <c r="FFG33" s="121"/>
      <c r="FFH33" s="121"/>
      <c r="FFI33" s="121"/>
      <c r="FFJ33" s="121"/>
      <c r="FFK33" s="121"/>
      <c r="FFL33" s="121"/>
      <c r="FFM33" s="121"/>
      <c r="FFN33" s="121"/>
      <c r="FFO33" s="121"/>
      <c r="FFP33" s="121"/>
      <c r="FFQ33" s="121"/>
      <c r="FFR33" s="121"/>
      <c r="FFS33" s="121"/>
      <c r="FFT33" s="121"/>
      <c r="FFU33" s="121"/>
      <c r="FFV33" s="121"/>
      <c r="FFW33" s="121"/>
      <c r="FFX33" s="121"/>
      <c r="FFY33" s="121"/>
      <c r="FFZ33" s="121"/>
      <c r="FGA33" s="121"/>
      <c r="FGB33" s="121"/>
      <c r="FGC33" s="121"/>
      <c r="FGD33" s="121"/>
      <c r="FGE33" s="121"/>
      <c r="FGF33" s="121"/>
      <c r="FGG33" s="121"/>
      <c r="FGH33" s="121"/>
      <c r="FGI33" s="121"/>
      <c r="FGJ33" s="121"/>
      <c r="FGK33" s="121"/>
      <c r="FGL33" s="121"/>
      <c r="FGM33" s="121"/>
      <c r="FGN33" s="121"/>
      <c r="FGO33" s="121"/>
      <c r="FGP33" s="121"/>
      <c r="FGQ33" s="121"/>
      <c r="FGR33" s="121"/>
      <c r="FGS33" s="121"/>
      <c r="FGT33" s="121"/>
      <c r="FGU33" s="121"/>
      <c r="FGV33" s="121"/>
      <c r="FGW33" s="121"/>
      <c r="FGX33" s="121"/>
      <c r="FGY33" s="121"/>
      <c r="FGZ33" s="121"/>
      <c r="FHA33" s="121"/>
      <c r="FHB33" s="121"/>
      <c r="FHC33" s="121"/>
      <c r="FHD33" s="121"/>
      <c r="FHE33" s="121"/>
      <c r="FHF33" s="121"/>
      <c r="FHG33" s="121"/>
      <c r="FHH33" s="121"/>
      <c r="FHI33" s="121"/>
      <c r="FHJ33" s="121"/>
      <c r="FHK33" s="121"/>
      <c r="FHL33" s="121"/>
      <c r="FHM33" s="121"/>
      <c r="FHN33" s="121"/>
      <c r="FHO33" s="121"/>
      <c r="FHP33" s="121"/>
      <c r="FHQ33" s="121"/>
      <c r="FHR33" s="121"/>
      <c r="FHS33" s="121"/>
      <c r="FHT33" s="121"/>
      <c r="FHU33" s="121"/>
      <c r="FHV33" s="121"/>
      <c r="FHW33" s="121"/>
      <c r="FHX33" s="121"/>
      <c r="FHY33" s="121"/>
      <c r="FHZ33" s="121"/>
      <c r="FIA33" s="121"/>
      <c r="FIB33" s="121"/>
      <c r="FIC33" s="121"/>
      <c r="FID33" s="121"/>
      <c r="FIE33" s="121"/>
      <c r="FIF33" s="121"/>
      <c r="FIG33" s="121"/>
      <c r="FIH33" s="121"/>
      <c r="FII33" s="121"/>
      <c r="FIJ33" s="121"/>
      <c r="FIK33" s="121"/>
      <c r="FIL33" s="121"/>
      <c r="FIM33" s="121"/>
      <c r="FIN33" s="121"/>
      <c r="FIO33" s="121"/>
      <c r="FIP33" s="121"/>
      <c r="FIQ33" s="121"/>
      <c r="FIR33" s="121"/>
      <c r="FIS33" s="121"/>
      <c r="FIT33" s="121"/>
      <c r="FIU33" s="121"/>
      <c r="FIV33" s="121"/>
      <c r="FIW33" s="121"/>
      <c r="FIX33" s="121"/>
      <c r="FIY33" s="121"/>
      <c r="FIZ33" s="121"/>
      <c r="FJA33" s="121"/>
      <c r="FJB33" s="121"/>
      <c r="FJC33" s="121"/>
      <c r="FJD33" s="121"/>
      <c r="FJE33" s="121"/>
      <c r="FJF33" s="121"/>
      <c r="FJG33" s="121"/>
      <c r="FJH33" s="121"/>
      <c r="FJI33" s="121"/>
      <c r="FJJ33" s="121"/>
      <c r="FJK33" s="121"/>
      <c r="FJL33" s="121"/>
      <c r="FJM33" s="121"/>
      <c r="FJN33" s="121"/>
      <c r="FJO33" s="121"/>
      <c r="FJP33" s="121"/>
      <c r="FJQ33" s="121"/>
      <c r="FJR33" s="121"/>
      <c r="FJS33" s="121"/>
      <c r="FJT33" s="121"/>
      <c r="FJU33" s="121"/>
      <c r="FJV33" s="121"/>
      <c r="FJW33" s="121"/>
      <c r="FJX33" s="121"/>
      <c r="FJY33" s="121"/>
      <c r="FJZ33" s="121"/>
      <c r="FKA33" s="121"/>
      <c r="FKB33" s="121"/>
      <c r="FKC33" s="121"/>
      <c r="FKD33" s="121"/>
      <c r="FKE33" s="121"/>
      <c r="FKF33" s="121"/>
      <c r="FKG33" s="121"/>
      <c r="FKH33" s="121"/>
      <c r="FKI33" s="121"/>
      <c r="FKJ33" s="121"/>
      <c r="FKK33" s="121"/>
      <c r="FKL33" s="121"/>
      <c r="FKM33" s="121"/>
      <c r="FKN33" s="121"/>
      <c r="FKO33" s="121"/>
      <c r="FKP33" s="121"/>
      <c r="FKQ33" s="121"/>
      <c r="FKR33" s="121"/>
      <c r="FKS33" s="121"/>
      <c r="FKT33" s="121"/>
      <c r="FKU33" s="121"/>
      <c r="FKV33" s="121"/>
      <c r="FKW33" s="121"/>
      <c r="FKX33" s="121"/>
      <c r="FKY33" s="121"/>
      <c r="FKZ33" s="121"/>
      <c r="FLA33" s="121"/>
      <c r="FLB33" s="121"/>
      <c r="FLC33" s="121"/>
      <c r="FLD33" s="121"/>
      <c r="FLE33" s="121"/>
      <c r="FLF33" s="121"/>
      <c r="FLG33" s="121"/>
      <c r="FLH33" s="121"/>
      <c r="FLI33" s="121"/>
      <c r="FLJ33" s="121"/>
      <c r="FLK33" s="121"/>
      <c r="FLL33" s="121"/>
      <c r="FLM33" s="121"/>
      <c r="FLN33" s="121"/>
      <c r="FLO33" s="121"/>
      <c r="FLP33" s="121"/>
      <c r="FLQ33" s="121"/>
      <c r="FLR33" s="121"/>
      <c r="FLS33" s="121"/>
      <c r="FLT33" s="121"/>
      <c r="FLU33" s="121"/>
      <c r="FLV33" s="121"/>
      <c r="FLW33" s="121"/>
      <c r="FLX33" s="121"/>
      <c r="FLY33" s="121"/>
      <c r="FLZ33" s="121"/>
      <c r="FMA33" s="121"/>
      <c r="FMB33" s="121"/>
      <c r="FMC33" s="121"/>
      <c r="FMD33" s="121"/>
      <c r="FME33" s="121"/>
      <c r="FMF33" s="121"/>
      <c r="FMG33" s="121"/>
      <c r="FMH33" s="121"/>
      <c r="FMI33" s="121"/>
      <c r="FMJ33" s="121"/>
      <c r="FMK33" s="121"/>
      <c r="FML33" s="121"/>
      <c r="FMM33" s="121"/>
      <c r="FMN33" s="121"/>
      <c r="FMO33" s="121"/>
      <c r="FMP33" s="121"/>
      <c r="FMQ33" s="121"/>
      <c r="FMR33" s="121"/>
      <c r="FMS33" s="121"/>
      <c r="FMT33" s="121"/>
      <c r="FMU33" s="121"/>
      <c r="FMV33" s="121"/>
      <c r="FMW33" s="121"/>
      <c r="FMX33" s="121"/>
      <c r="FMY33" s="121"/>
      <c r="FMZ33" s="121"/>
      <c r="FNA33" s="121"/>
      <c r="FNB33" s="121"/>
      <c r="FNC33" s="121"/>
      <c r="FND33" s="121"/>
      <c r="FNE33" s="121"/>
      <c r="FNF33" s="121"/>
      <c r="FNG33" s="121"/>
      <c r="FNH33" s="121"/>
      <c r="FNI33" s="121"/>
      <c r="FNJ33" s="121"/>
      <c r="FNK33" s="121"/>
      <c r="FNL33" s="121"/>
      <c r="FNM33" s="121"/>
      <c r="FNN33" s="121"/>
      <c r="FNO33" s="121"/>
      <c r="FNP33" s="121"/>
      <c r="FNQ33" s="121"/>
      <c r="FNR33" s="121"/>
      <c r="FNS33" s="121"/>
      <c r="FNT33" s="121"/>
      <c r="FNU33" s="121"/>
      <c r="FNV33" s="121"/>
      <c r="FNW33" s="121"/>
      <c r="FNX33" s="121"/>
      <c r="FNY33" s="121"/>
      <c r="FNZ33" s="121"/>
      <c r="FOA33" s="121"/>
      <c r="FOB33" s="121"/>
      <c r="FOC33" s="121"/>
      <c r="FOD33" s="121"/>
      <c r="FOE33" s="121"/>
      <c r="FOF33" s="121"/>
      <c r="FOG33" s="121"/>
      <c r="FOH33" s="121"/>
      <c r="FOI33" s="121"/>
      <c r="FOJ33" s="121"/>
      <c r="FOK33" s="121"/>
      <c r="FOL33" s="121"/>
      <c r="FOM33" s="121"/>
      <c r="FON33" s="121"/>
      <c r="FOO33" s="121"/>
      <c r="FOP33" s="121"/>
      <c r="FOQ33" s="121"/>
      <c r="FOR33" s="121"/>
      <c r="FOS33" s="121"/>
      <c r="FOT33" s="121"/>
      <c r="FOU33" s="121"/>
      <c r="FOV33" s="121"/>
      <c r="FOW33" s="121"/>
      <c r="FOX33" s="121"/>
      <c r="FOY33" s="121"/>
      <c r="FOZ33" s="121"/>
      <c r="FPA33" s="121"/>
      <c r="FPB33" s="121"/>
      <c r="FPC33" s="121"/>
      <c r="FPD33" s="121"/>
      <c r="FPE33" s="121"/>
      <c r="FPF33" s="121"/>
      <c r="FPG33" s="121"/>
      <c r="FPH33" s="121"/>
      <c r="FPI33" s="121"/>
      <c r="FPJ33" s="121"/>
      <c r="FPK33" s="121"/>
      <c r="FPL33" s="121"/>
      <c r="FPM33" s="121"/>
      <c r="FPN33" s="121"/>
      <c r="FPO33" s="121"/>
      <c r="FPP33" s="121"/>
      <c r="FPQ33" s="121"/>
      <c r="FPR33" s="121"/>
      <c r="FPS33" s="121"/>
      <c r="FPT33" s="121"/>
      <c r="FPU33" s="121"/>
      <c r="FPV33" s="121"/>
      <c r="FPW33" s="121"/>
      <c r="FPX33" s="121"/>
      <c r="FPY33" s="121"/>
      <c r="FPZ33" s="121"/>
      <c r="FQA33" s="121"/>
      <c r="FQB33" s="121"/>
      <c r="FQC33" s="121"/>
      <c r="FQD33" s="121"/>
      <c r="FQE33" s="121"/>
      <c r="FQF33" s="121"/>
      <c r="FQG33" s="121"/>
      <c r="FQH33" s="121"/>
      <c r="FQI33" s="121"/>
      <c r="FQJ33" s="121"/>
      <c r="FQK33" s="121"/>
      <c r="FQL33" s="121"/>
      <c r="FQM33" s="121"/>
      <c r="FQN33" s="121"/>
      <c r="FQO33" s="121"/>
      <c r="FQP33" s="121"/>
      <c r="FQQ33" s="121"/>
      <c r="FQR33" s="121"/>
      <c r="FQS33" s="121"/>
      <c r="FQT33" s="121"/>
      <c r="FQU33" s="121"/>
      <c r="FQV33" s="121"/>
      <c r="FQW33" s="121"/>
      <c r="FQX33" s="121"/>
      <c r="FQY33" s="121"/>
      <c r="FQZ33" s="121"/>
      <c r="FRA33" s="121"/>
      <c r="FRB33" s="121"/>
      <c r="FRC33" s="121"/>
      <c r="FRD33" s="121"/>
      <c r="FRE33" s="121"/>
      <c r="FRF33" s="121"/>
      <c r="FRG33" s="121"/>
      <c r="FRH33" s="121"/>
      <c r="FRI33" s="121"/>
      <c r="FRJ33" s="121"/>
      <c r="FRK33" s="121"/>
      <c r="FRL33" s="121"/>
      <c r="FRM33" s="121"/>
      <c r="FRN33" s="121"/>
      <c r="FRO33" s="121"/>
      <c r="FRP33" s="121"/>
      <c r="FRQ33" s="121"/>
      <c r="FRR33" s="121"/>
      <c r="FRS33" s="121"/>
      <c r="FRT33" s="121"/>
      <c r="FRU33" s="121"/>
      <c r="FRV33" s="121"/>
      <c r="FRW33" s="121"/>
      <c r="FRX33" s="121"/>
      <c r="FRY33" s="121"/>
      <c r="FRZ33" s="121"/>
      <c r="FSA33" s="121"/>
      <c r="FSB33" s="121"/>
      <c r="FSC33" s="121"/>
      <c r="FSD33" s="121"/>
      <c r="FSE33" s="121"/>
      <c r="FSF33" s="121"/>
      <c r="FSG33" s="121"/>
      <c r="FSH33" s="121"/>
      <c r="FSI33" s="121"/>
      <c r="FSJ33" s="121"/>
      <c r="FSK33" s="121"/>
      <c r="FSL33" s="121"/>
      <c r="FSM33" s="121"/>
      <c r="FSN33" s="121"/>
      <c r="FSO33" s="121"/>
      <c r="FSP33" s="121"/>
      <c r="FSQ33" s="121"/>
      <c r="FSR33" s="121"/>
      <c r="FSS33" s="121"/>
      <c r="FST33" s="121"/>
      <c r="FSU33" s="121"/>
      <c r="FSV33" s="121"/>
      <c r="FSW33" s="121"/>
      <c r="FSX33" s="121"/>
      <c r="FSY33" s="121"/>
      <c r="FSZ33" s="121"/>
      <c r="FTA33" s="121"/>
      <c r="FTB33" s="121"/>
      <c r="FTC33" s="121"/>
      <c r="FTD33" s="121"/>
      <c r="FTE33" s="121"/>
      <c r="FTF33" s="121"/>
      <c r="FTG33" s="121"/>
      <c r="FTH33" s="121"/>
      <c r="FTI33" s="121"/>
      <c r="FTJ33" s="121"/>
      <c r="FTK33" s="121"/>
      <c r="FTL33" s="121"/>
      <c r="FTM33" s="121"/>
      <c r="FTN33" s="121"/>
      <c r="FTO33" s="121"/>
      <c r="FTP33" s="121"/>
      <c r="FTQ33" s="121"/>
      <c r="FTR33" s="121"/>
      <c r="FTS33" s="121"/>
      <c r="FTT33" s="121"/>
      <c r="FTU33" s="121"/>
      <c r="FTV33" s="121"/>
      <c r="FTW33" s="121"/>
      <c r="FTX33" s="121"/>
      <c r="FTY33" s="121"/>
      <c r="FTZ33" s="121"/>
      <c r="FUA33" s="121"/>
      <c r="FUB33" s="121"/>
      <c r="FUC33" s="121"/>
      <c r="FUD33" s="121"/>
      <c r="FUE33" s="121"/>
      <c r="FUF33" s="121"/>
      <c r="FUG33" s="121"/>
      <c r="FUH33" s="121"/>
      <c r="FUI33" s="121"/>
      <c r="FUJ33" s="121"/>
      <c r="FUK33" s="121"/>
      <c r="FUL33" s="121"/>
      <c r="FUM33" s="121"/>
      <c r="FUN33" s="121"/>
      <c r="FUO33" s="121"/>
      <c r="FUP33" s="121"/>
      <c r="FUQ33" s="121"/>
      <c r="FUR33" s="121"/>
      <c r="FUS33" s="121"/>
      <c r="FUT33" s="121"/>
      <c r="FUU33" s="121"/>
      <c r="FUV33" s="121"/>
      <c r="FUW33" s="121"/>
      <c r="FUX33" s="121"/>
      <c r="FUY33" s="121"/>
      <c r="FUZ33" s="121"/>
      <c r="FVA33" s="121"/>
      <c r="FVB33" s="121"/>
      <c r="FVC33" s="121"/>
      <c r="FVD33" s="121"/>
      <c r="FVE33" s="121"/>
      <c r="FVF33" s="121"/>
      <c r="FVG33" s="121"/>
      <c r="FVH33" s="121"/>
      <c r="FVI33" s="121"/>
      <c r="FVJ33" s="121"/>
      <c r="FVK33" s="121"/>
      <c r="FVL33" s="121"/>
      <c r="FVM33" s="121"/>
      <c r="FVN33" s="121"/>
      <c r="FVO33" s="121"/>
      <c r="FVP33" s="121"/>
      <c r="FVQ33" s="121"/>
      <c r="FVR33" s="121"/>
      <c r="FVS33" s="121"/>
      <c r="FVT33" s="121"/>
      <c r="FVU33" s="121"/>
      <c r="FVV33" s="121"/>
      <c r="FVW33" s="121"/>
      <c r="FVX33" s="121"/>
      <c r="FVY33" s="121"/>
      <c r="FVZ33" s="121"/>
      <c r="FWA33" s="121"/>
      <c r="FWB33" s="121"/>
      <c r="FWC33" s="121"/>
      <c r="FWD33" s="121"/>
      <c r="FWE33" s="121"/>
      <c r="FWF33" s="121"/>
      <c r="FWG33" s="121"/>
      <c r="FWH33" s="121"/>
      <c r="FWI33" s="121"/>
      <c r="FWJ33" s="121"/>
      <c r="FWK33" s="121"/>
      <c r="FWL33" s="121"/>
      <c r="FWM33" s="121"/>
      <c r="FWN33" s="121"/>
      <c r="FWO33" s="121"/>
      <c r="FWP33" s="121"/>
      <c r="FWQ33" s="121"/>
      <c r="FWR33" s="121"/>
      <c r="FWS33" s="121"/>
      <c r="FWT33" s="121"/>
      <c r="FWU33" s="121"/>
      <c r="FWV33" s="121"/>
      <c r="FWW33" s="121"/>
      <c r="FWX33" s="121"/>
      <c r="FWY33" s="121"/>
      <c r="FWZ33" s="121"/>
      <c r="FXA33" s="121"/>
      <c r="FXB33" s="121"/>
      <c r="FXC33" s="121"/>
      <c r="FXD33" s="121"/>
      <c r="FXE33" s="121"/>
      <c r="FXF33" s="121"/>
      <c r="FXG33" s="121"/>
      <c r="FXH33" s="121"/>
      <c r="FXI33" s="121"/>
      <c r="FXJ33" s="121"/>
      <c r="FXK33" s="121"/>
      <c r="FXL33" s="121"/>
      <c r="FXM33" s="121"/>
      <c r="FXN33" s="121"/>
      <c r="FXO33" s="121"/>
      <c r="FXP33" s="121"/>
      <c r="FXQ33" s="121"/>
      <c r="FXR33" s="121"/>
      <c r="FXS33" s="121"/>
      <c r="FXT33" s="121"/>
      <c r="FXU33" s="121"/>
      <c r="FXV33" s="121"/>
      <c r="FXW33" s="121"/>
      <c r="FXX33" s="121"/>
      <c r="FXY33" s="121"/>
      <c r="FXZ33" s="121"/>
      <c r="FYA33" s="121"/>
      <c r="FYB33" s="121"/>
      <c r="FYC33" s="121"/>
      <c r="FYD33" s="121"/>
      <c r="FYE33" s="121"/>
      <c r="FYF33" s="121"/>
      <c r="FYG33" s="121"/>
      <c r="FYH33" s="121"/>
      <c r="FYI33" s="121"/>
      <c r="FYJ33" s="121"/>
      <c r="FYK33" s="121"/>
      <c r="FYL33" s="121"/>
      <c r="FYM33" s="121"/>
      <c r="FYN33" s="121"/>
      <c r="FYO33" s="121"/>
      <c r="FYP33" s="121"/>
      <c r="FYQ33" s="121"/>
      <c r="FYR33" s="121"/>
      <c r="FYS33" s="121"/>
      <c r="FYT33" s="121"/>
      <c r="FYU33" s="121"/>
      <c r="FYV33" s="121"/>
      <c r="FYW33" s="121"/>
      <c r="FYX33" s="121"/>
      <c r="FYY33" s="121"/>
      <c r="FYZ33" s="121"/>
      <c r="FZA33" s="121"/>
      <c r="FZB33" s="121"/>
      <c r="FZC33" s="121"/>
      <c r="FZD33" s="121"/>
      <c r="FZE33" s="121"/>
      <c r="FZF33" s="121"/>
      <c r="FZG33" s="121"/>
      <c r="FZH33" s="121"/>
      <c r="FZI33" s="121"/>
      <c r="FZJ33" s="121"/>
      <c r="FZK33" s="121"/>
      <c r="FZL33" s="121"/>
      <c r="FZM33" s="121"/>
      <c r="FZN33" s="121"/>
      <c r="FZO33" s="121"/>
      <c r="FZP33" s="121"/>
      <c r="FZQ33" s="121"/>
      <c r="FZR33" s="121"/>
      <c r="FZS33" s="121"/>
      <c r="FZT33" s="121"/>
      <c r="FZU33" s="121"/>
      <c r="FZV33" s="121"/>
      <c r="FZW33" s="121"/>
      <c r="FZX33" s="121"/>
      <c r="FZY33" s="121"/>
      <c r="FZZ33" s="121"/>
      <c r="GAA33" s="121"/>
      <c r="GAB33" s="121"/>
      <c r="GAC33" s="121"/>
      <c r="GAD33" s="121"/>
      <c r="GAE33" s="121"/>
      <c r="GAF33" s="121"/>
      <c r="GAG33" s="121"/>
      <c r="GAH33" s="121"/>
      <c r="GAI33" s="121"/>
      <c r="GAJ33" s="121"/>
      <c r="GAK33" s="121"/>
      <c r="GAL33" s="121"/>
      <c r="GAM33" s="121"/>
      <c r="GAN33" s="121"/>
      <c r="GAO33" s="121"/>
      <c r="GAP33" s="121"/>
      <c r="GAQ33" s="121"/>
      <c r="GAR33" s="121"/>
      <c r="GAS33" s="121"/>
      <c r="GAT33" s="121"/>
      <c r="GAU33" s="121"/>
      <c r="GAV33" s="121"/>
      <c r="GAW33" s="121"/>
      <c r="GAX33" s="121"/>
      <c r="GAY33" s="121"/>
      <c r="GAZ33" s="121"/>
      <c r="GBA33" s="121"/>
      <c r="GBB33" s="121"/>
      <c r="GBC33" s="121"/>
      <c r="GBD33" s="121"/>
      <c r="GBE33" s="121"/>
      <c r="GBF33" s="121"/>
      <c r="GBG33" s="121"/>
      <c r="GBH33" s="121"/>
      <c r="GBI33" s="121"/>
      <c r="GBJ33" s="121"/>
      <c r="GBK33" s="121"/>
      <c r="GBL33" s="121"/>
      <c r="GBM33" s="121"/>
      <c r="GBN33" s="121"/>
      <c r="GBO33" s="121"/>
      <c r="GBP33" s="121"/>
      <c r="GBQ33" s="121"/>
      <c r="GBR33" s="121"/>
      <c r="GBS33" s="121"/>
      <c r="GBT33" s="121"/>
      <c r="GBU33" s="121"/>
      <c r="GBV33" s="121"/>
      <c r="GBW33" s="121"/>
      <c r="GBX33" s="121"/>
      <c r="GBY33" s="121"/>
      <c r="GBZ33" s="121"/>
      <c r="GCA33" s="121"/>
      <c r="GCB33" s="121"/>
      <c r="GCC33" s="121"/>
      <c r="GCD33" s="121"/>
      <c r="GCE33" s="121"/>
      <c r="GCF33" s="121"/>
      <c r="GCG33" s="121"/>
      <c r="GCH33" s="121"/>
      <c r="GCI33" s="121"/>
      <c r="GCJ33" s="121"/>
      <c r="GCK33" s="121"/>
      <c r="GCL33" s="121"/>
      <c r="GCM33" s="121"/>
      <c r="GCN33" s="121"/>
      <c r="GCO33" s="121"/>
      <c r="GCP33" s="121"/>
      <c r="GCQ33" s="121"/>
      <c r="GCR33" s="121"/>
      <c r="GCS33" s="121"/>
      <c r="GCT33" s="121"/>
      <c r="GCU33" s="121"/>
      <c r="GCV33" s="121"/>
      <c r="GCW33" s="121"/>
      <c r="GCX33" s="121"/>
      <c r="GCY33" s="121"/>
      <c r="GCZ33" s="121"/>
      <c r="GDA33" s="121"/>
      <c r="GDB33" s="121"/>
      <c r="GDC33" s="121"/>
      <c r="GDD33" s="121"/>
      <c r="GDE33" s="121"/>
      <c r="GDF33" s="121"/>
      <c r="GDG33" s="121"/>
      <c r="GDH33" s="121"/>
      <c r="GDI33" s="121"/>
      <c r="GDJ33" s="121"/>
      <c r="GDK33" s="121"/>
      <c r="GDL33" s="121"/>
      <c r="GDM33" s="121"/>
      <c r="GDN33" s="121"/>
      <c r="GDO33" s="121"/>
      <c r="GDP33" s="121"/>
      <c r="GDQ33" s="121"/>
      <c r="GDR33" s="121"/>
      <c r="GDS33" s="121"/>
      <c r="GDT33" s="121"/>
      <c r="GDU33" s="121"/>
      <c r="GDV33" s="121"/>
      <c r="GDW33" s="121"/>
      <c r="GDX33" s="121"/>
      <c r="GDY33" s="121"/>
      <c r="GDZ33" s="121"/>
      <c r="GEA33" s="121"/>
      <c r="GEB33" s="121"/>
      <c r="GEC33" s="121"/>
      <c r="GED33" s="121"/>
      <c r="GEE33" s="121"/>
      <c r="GEF33" s="121"/>
      <c r="GEG33" s="121"/>
      <c r="GEH33" s="121"/>
      <c r="GEI33" s="121"/>
      <c r="GEJ33" s="121"/>
      <c r="GEK33" s="121"/>
      <c r="GEL33" s="121"/>
      <c r="GEM33" s="121"/>
      <c r="GEN33" s="121"/>
      <c r="GEO33" s="121"/>
      <c r="GEP33" s="121"/>
      <c r="GEQ33" s="121"/>
      <c r="GER33" s="121"/>
      <c r="GES33" s="121"/>
      <c r="GET33" s="121"/>
      <c r="GEU33" s="121"/>
      <c r="GEV33" s="121"/>
      <c r="GEW33" s="121"/>
      <c r="GEX33" s="121"/>
      <c r="GEY33" s="121"/>
      <c r="GEZ33" s="121"/>
      <c r="GFA33" s="121"/>
      <c r="GFB33" s="121"/>
      <c r="GFC33" s="121"/>
      <c r="GFD33" s="121"/>
      <c r="GFE33" s="121"/>
      <c r="GFF33" s="121"/>
      <c r="GFG33" s="121"/>
      <c r="GFH33" s="121"/>
      <c r="GFI33" s="121"/>
      <c r="GFJ33" s="121"/>
      <c r="GFK33" s="121"/>
      <c r="GFL33" s="121"/>
      <c r="GFM33" s="121"/>
      <c r="GFN33" s="121"/>
      <c r="GFO33" s="121"/>
      <c r="GFP33" s="121"/>
      <c r="GFQ33" s="121"/>
      <c r="GFR33" s="121"/>
      <c r="GFS33" s="121"/>
      <c r="GFT33" s="121"/>
      <c r="GFU33" s="121"/>
      <c r="GFV33" s="121"/>
      <c r="GFW33" s="121"/>
      <c r="GFX33" s="121"/>
      <c r="GFY33" s="121"/>
      <c r="GFZ33" s="121"/>
      <c r="GGA33" s="121"/>
      <c r="GGB33" s="121"/>
      <c r="GGC33" s="121"/>
      <c r="GGD33" s="121"/>
      <c r="GGE33" s="121"/>
      <c r="GGF33" s="121"/>
      <c r="GGG33" s="121"/>
      <c r="GGH33" s="121"/>
      <c r="GGI33" s="121"/>
      <c r="GGJ33" s="121"/>
      <c r="GGK33" s="121"/>
      <c r="GGL33" s="121"/>
      <c r="GGM33" s="121"/>
      <c r="GGN33" s="121"/>
      <c r="GGO33" s="121"/>
      <c r="GGP33" s="121"/>
      <c r="GGQ33" s="121"/>
      <c r="GGR33" s="121"/>
      <c r="GGS33" s="121"/>
      <c r="GGT33" s="121"/>
      <c r="GGU33" s="121"/>
      <c r="GGV33" s="121"/>
      <c r="GGW33" s="121"/>
      <c r="GGX33" s="121"/>
      <c r="GGY33" s="121"/>
      <c r="GGZ33" s="121"/>
      <c r="GHA33" s="121"/>
      <c r="GHB33" s="121"/>
      <c r="GHC33" s="121"/>
      <c r="GHD33" s="121"/>
      <c r="GHE33" s="121"/>
      <c r="GHF33" s="121"/>
      <c r="GHG33" s="121"/>
      <c r="GHH33" s="121"/>
      <c r="GHI33" s="121"/>
      <c r="GHJ33" s="121"/>
      <c r="GHK33" s="121"/>
      <c r="GHL33" s="121"/>
      <c r="GHM33" s="121"/>
      <c r="GHN33" s="121"/>
      <c r="GHO33" s="121"/>
      <c r="GHP33" s="121"/>
      <c r="GHQ33" s="121"/>
      <c r="GHR33" s="121"/>
      <c r="GHS33" s="121"/>
      <c r="GHT33" s="121"/>
      <c r="GHU33" s="121"/>
      <c r="GHV33" s="121"/>
      <c r="GHW33" s="121"/>
      <c r="GHX33" s="121"/>
      <c r="GHY33" s="121"/>
      <c r="GHZ33" s="121"/>
      <c r="GIA33" s="121"/>
      <c r="GIB33" s="121"/>
      <c r="GIC33" s="121"/>
      <c r="GID33" s="121"/>
      <c r="GIE33" s="121"/>
      <c r="GIF33" s="121"/>
      <c r="GIG33" s="121"/>
      <c r="GIH33" s="121"/>
      <c r="GII33" s="121"/>
      <c r="GIJ33" s="121"/>
      <c r="GIK33" s="121"/>
      <c r="GIL33" s="121"/>
      <c r="GIM33" s="121"/>
      <c r="GIN33" s="121"/>
      <c r="GIO33" s="121"/>
      <c r="GIP33" s="121"/>
      <c r="GIQ33" s="121"/>
      <c r="GIR33" s="121"/>
      <c r="GIS33" s="121"/>
      <c r="GIT33" s="121"/>
      <c r="GIU33" s="121"/>
      <c r="GIV33" s="121"/>
      <c r="GIW33" s="121"/>
      <c r="GIX33" s="121"/>
      <c r="GIY33" s="121"/>
      <c r="GIZ33" s="121"/>
      <c r="GJA33" s="121"/>
      <c r="GJB33" s="121"/>
      <c r="GJC33" s="121"/>
      <c r="GJD33" s="121"/>
      <c r="GJE33" s="121"/>
      <c r="GJF33" s="121"/>
      <c r="GJG33" s="121"/>
      <c r="GJH33" s="121"/>
      <c r="GJI33" s="121"/>
      <c r="GJJ33" s="121"/>
      <c r="GJK33" s="121"/>
      <c r="GJL33" s="121"/>
      <c r="GJM33" s="121"/>
      <c r="GJN33" s="121"/>
      <c r="GJO33" s="121"/>
      <c r="GJP33" s="121"/>
      <c r="GJQ33" s="121"/>
      <c r="GJR33" s="121"/>
      <c r="GJS33" s="121"/>
      <c r="GJT33" s="121"/>
      <c r="GJU33" s="121"/>
      <c r="GJV33" s="121"/>
      <c r="GJW33" s="121"/>
      <c r="GJX33" s="121"/>
      <c r="GJY33" s="121"/>
      <c r="GJZ33" s="121"/>
      <c r="GKA33" s="121"/>
      <c r="GKB33" s="121"/>
      <c r="GKC33" s="121"/>
      <c r="GKD33" s="121"/>
      <c r="GKE33" s="121"/>
      <c r="GKF33" s="121"/>
      <c r="GKG33" s="121"/>
      <c r="GKH33" s="121"/>
      <c r="GKI33" s="121"/>
      <c r="GKJ33" s="121"/>
      <c r="GKK33" s="121"/>
      <c r="GKL33" s="121"/>
      <c r="GKM33" s="121"/>
      <c r="GKN33" s="121"/>
      <c r="GKO33" s="121"/>
      <c r="GKP33" s="121"/>
      <c r="GKQ33" s="121"/>
      <c r="GKR33" s="121"/>
      <c r="GKS33" s="121"/>
      <c r="GKT33" s="121"/>
      <c r="GKU33" s="121"/>
      <c r="GKV33" s="121"/>
      <c r="GKW33" s="121"/>
      <c r="GKX33" s="121"/>
      <c r="GKY33" s="121"/>
      <c r="GKZ33" s="121"/>
      <c r="GLA33" s="121"/>
      <c r="GLB33" s="121"/>
      <c r="GLC33" s="121"/>
      <c r="GLD33" s="121"/>
      <c r="GLE33" s="121"/>
      <c r="GLF33" s="121"/>
      <c r="GLG33" s="121"/>
      <c r="GLH33" s="121"/>
      <c r="GLI33" s="121"/>
      <c r="GLJ33" s="121"/>
      <c r="GLK33" s="121"/>
      <c r="GLL33" s="121"/>
      <c r="GLM33" s="121"/>
      <c r="GLN33" s="121"/>
      <c r="GLO33" s="121"/>
      <c r="GLP33" s="121"/>
      <c r="GLQ33" s="121"/>
      <c r="GLR33" s="121"/>
      <c r="GLS33" s="121"/>
      <c r="GLT33" s="121"/>
      <c r="GLU33" s="121"/>
      <c r="GLV33" s="121"/>
      <c r="GLW33" s="121"/>
      <c r="GLX33" s="121"/>
      <c r="GLY33" s="121"/>
      <c r="GLZ33" s="121"/>
      <c r="GMA33" s="121"/>
      <c r="GMB33" s="121"/>
      <c r="GMC33" s="121"/>
      <c r="GMD33" s="121"/>
      <c r="GME33" s="121"/>
      <c r="GMF33" s="121"/>
      <c r="GMG33" s="121"/>
      <c r="GMH33" s="121"/>
      <c r="GMI33" s="121"/>
      <c r="GMJ33" s="121"/>
      <c r="GMK33" s="121"/>
      <c r="GML33" s="121"/>
      <c r="GMM33" s="121"/>
      <c r="GMN33" s="121"/>
      <c r="GMO33" s="121"/>
      <c r="GMP33" s="121"/>
      <c r="GMQ33" s="121"/>
      <c r="GMR33" s="121"/>
      <c r="GMS33" s="121"/>
      <c r="GMT33" s="121"/>
      <c r="GMU33" s="121"/>
      <c r="GMV33" s="121"/>
      <c r="GMW33" s="121"/>
      <c r="GMX33" s="121"/>
      <c r="GMY33" s="121"/>
      <c r="GMZ33" s="121"/>
      <c r="GNA33" s="121"/>
      <c r="GNB33" s="121"/>
      <c r="GNC33" s="121"/>
      <c r="GND33" s="121"/>
      <c r="GNE33" s="121"/>
      <c r="GNF33" s="121"/>
      <c r="GNG33" s="121"/>
      <c r="GNH33" s="121"/>
      <c r="GNI33" s="121"/>
      <c r="GNJ33" s="121"/>
      <c r="GNK33" s="121"/>
      <c r="GNL33" s="121"/>
      <c r="GNM33" s="121"/>
      <c r="GNN33" s="121"/>
      <c r="GNO33" s="121"/>
      <c r="GNP33" s="121"/>
      <c r="GNQ33" s="121"/>
      <c r="GNR33" s="121"/>
      <c r="GNS33" s="121"/>
      <c r="GNT33" s="121"/>
      <c r="GNU33" s="121"/>
      <c r="GNV33" s="121"/>
      <c r="GNW33" s="121"/>
      <c r="GNX33" s="121"/>
      <c r="GNY33" s="121"/>
      <c r="GNZ33" s="121"/>
      <c r="GOA33" s="121"/>
      <c r="GOB33" s="121"/>
      <c r="GOC33" s="121"/>
      <c r="GOD33" s="121"/>
      <c r="GOE33" s="121"/>
      <c r="GOF33" s="121"/>
      <c r="GOG33" s="121"/>
      <c r="GOH33" s="121"/>
      <c r="GOI33" s="121"/>
      <c r="GOJ33" s="121"/>
      <c r="GOK33" s="121"/>
      <c r="GOL33" s="121"/>
      <c r="GOM33" s="121"/>
      <c r="GON33" s="121"/>
      <c r="GOO33" s="121"/>
      <c r="GOP33" s="121"/>
      <c r="GOQ33" s="121"/>
      <c r="GOR33" s="121"/>
      <c r="GOS33" s="121"/>
      <c r="GOT33" s="121"/>
      <c r="GOU33" s="121"/>
      <c r="GOV33" s="121"/>
      <c r="GOW33" s="121"/>
      <c r="GOX33" s="121"/>
      <c r="GOY33" s="121"/>
      <c r="GOZ33" s="121"/>
      <c r="GPA33" s="121"/>
      <c r="GPB33" s="121"/>
      <c r="GPC33" s="121"/>
      <c r="GPD33" s="121"/>
      <c r="GPE33" s="121"/>
      <c r="GPF33" s="121"/>
      <c r="GPG33" s="121"/>
      <c r="GPH33" s="121"/>
      <c r="GPI33" s="121"/>
      <c r="GPJ33" s="121"/>
      <c r="GPK33" s="121"/>
      <c r="GPL33" s="121"/>
      <c r="GPM33" s="121"/>
      <c r="GPN33" s="121"/>
      <c r="GPO33" s="121"/>
      <c r="GPP33" s="121"/>
      <c r="GPQ33" s="121"/>
      <c r="GPR33" s="121"/>
      <c r="GPS33" s="121"/>
      <c r="GPT33" s="121"/>
      <c r="GPU33" s="121"/>
      <c r="GPV33" s="121"/>
      <c r="GPW33" s="121"/>
      <c r="GPX33" s="121"/>
      <c r="GPY33" s="121"/>
      <c r="GPZ33" s="121"/>
      <c r="GQA33" s="121"/>
      <c r="GQB33" s="121"/>
      <c r="GQC33" s="121"/>
      <c r="GQD33" s="121"/>
      <c r="GQE33" s="121"/>
      <c r="GQF33" s="121"/>
      <c r="GQG33" s="121"/>
      <c r="GQH33" s="121"/>
      <c r="GQI33" s="121"/>
      <c r="GQJ33" s="121"/>
      <c r="GQK33" s="121"/>
      <c r="GQL33" s="121"/>
      <c r="GQM33" s="121"/>
      <c r="GQN33" s="121"/>
      <c r="GQO33" s="121"/>
      <c r="GQP33" s="121"/>
      <c r="GQQ33" s="121"/>
      <c r="GQR33" s="121"/>
      <c r="GQS33" s="121"/>
      <c r="GQT33" s="121"/>
      <c r="GQU33" s="121"/>
      <c r="GQV33" s="121"/>
      <c r="GQW33" s="121"/>
      <c r="GQX33" s="121"/>
      <c r="GQY33" s="121"/>
      <c r="GQZ33" s="121"/>
      <c r="GRA33" s="121"/>
      <c r="GRB33" s="121"/>
      <c r="GRC33" s="121"/>
      <c r="GRD33" s="121"/>
      <c r="GRE33" s="121"/>
      <c r="GRF33" s="121"/>
      <c r="GRG33" s="121"/>
      <c r="GRH33" s="121"/>
      <c r="GRI33" s="121"/>
      <c r="GRJ33" s="121"/>
      <c r="GRK33" s="121"/>
      <c r="GRL33" s="121"/>
      <c r="GRM33" s="121"/>
      <c r="GRN33" s="121"/>
      <c r="GRO33" s="121"/>
      <c r="GRP33" s="121"/>
      <c r="GRQ33" s="121"/>
      <c r="GRR33" s="121"/>
      <c r="GRS33" s="121"/>
      <c r="GRT33" s="121"/>
      <c r="GRU33" s="121"/>
      <c r="GRV33" s="121"/>
      <c r="GRW33" s="121"/>
      <c r="GRX33" s="121"/>
      <c r="GRY33" s="121"/>
      <c r="GRZ33" s="121"/>
      <c r="GSA33" s="121"/>
      <c r="GSB33" s="121"/>
      <c r="GSC33" s="121"/>
      <c r="GSD33" s="121"/>
      <c r="GSE33" s="121"/>
      <c r="GSF33" s="121"/>
      <c r="GSG33" s="121"/>
      <c r="GSH33" s="121"/>
      <c r="GSI33" s="121"/>
      <c r="GSJ33" s="121"/>
      <c r="GSK33" s="121"/>
      <c r="GSL33" s="121"/>
      <c r="GSM33" s="121"/>
      <c r="GSN33" s="121"/>
      <c r="GSO33" s="121"/>
      <c r="GSP33" s="121"/>
      <c r="GSQ33" s="121"/>
      <c r="GSR33" s="121"/>
      <c r="GSS33" s="121"/>
      <c r="GST33" s="121"/>
      <c r="GSU33" s="121"/>
      <c r="GSV33" s="121"/>
      <c r="GSW33" s="121"/>
      <c r="GSX33" s="121"/>
      <c r="GSY33" s="121"/>
      <c r="GSZ33" s="121"/>
      <c r="GTA33" s="121"/>
      <c r="GTB33" s="121"/>
      <c r="GTC33" s="121"/>
      <c r="GTD33" s="121"/>
      <c r="GTE33" s="121"/>
      <c r="GTF33" s="121"/>
      <c r="GTG33" s="121"/>
      <c r="GTH33" s="121"/>
      <c r="GTI33" s="121"/>
      <c r="GTJ33" s="121"/>
      <c r="GTK33" s="121"/>
      <c r="GTL33" s="121"/>
      <c r="GTM33" s="121"/>
      <c r="GTN33" s="121"/>
      <c r="GTO33" s="121"/>
      <c r="GTP33" s="121"/>
      <c r="GTQ33" s="121"/>
      <c r="GTR33" s="121"/>
      <c r="GTS33" s="121"/>
      <c r="GTT33" s="121"/>
      <c r="GTU33" s="121"/>
      <c r="GTV33" s="121"/>
      <c r="GTW33" s="121"/>
      <c r="GTX33" s="121"/>
      <c r="GTY33" s="121"/>
      <c r="GTZ33" s="121"/>
      <c r="GUA33" s="121"/>
      <c r="GUB33" s="121"/>
      <c r="GUC33" s="121"/>
      <c r="GUD33" s="121"/>
      <c r="GUE33" s="121"/>
      <c r="GUF33" s="121"/>
      <c r="GUG33" s="121"/>
      <c r="GUH33" s="121"/>
      <c r="GUI33" s="121"/>
      <c r="GUJ33" s="121"/>
      <c r="GUK33" s="121"/>
      <c r="GUL33" s="121"/>
      <c r="GUM33" s="121"/>
      <c r="GUN33" s="121"/>
      <c r="GUO33" s="121"/>
      <c r="GUP33" s="121"/>
      <c r="GUQ33" s="121"/>
      <c r="GUR33" s="121"/>
      <c r="GUS33" s="121"/>
      <c r="GUT33" s="121"/>
      <c r="GUU33" s="121"/>
      <c r="GUV33" s="121"/>
      <c r="GUW33" s="121"/>
      <c r="GUX33" s="121"/>
      <c r="GUY33" s="121"/>
      <c r="GUZ33" s="121"/>
      <c r="GVA33" s="121"/>
      <c r="GVB33" s="121"/>
      <c r="GVC33" s="121"/>
      <c r="GVD33" s="121"/>
      <c r="GVE33" s="121"/>
      <c r="GVF33" s="121"/>
      <c r="GVG33" s="121"/>
      <c r="GVH33" s="121"/>
      <c r="GVI33" s="121"/>
      <c r="GVJ33" s="121"/>
      <c r="GVK33" s="121"/>
      <c r="GVL33" s="121"/>
      <c r="GVM33" s="121"/>
      <c r="GVN33" s="121"/>
      <c r="GVO33" s="121"/>
      <c r="GVP33" s="121"/>
      <c r="GVQ33" s="121"/>
      <c r="GVR33" s="121"/>
      <c r="GVS33" s="121"/>
      <c r="GVT33" s="121"/>
      <c r="GVU33" s="121"/>
      <c r="GVV33" s="121"/>
      <c r="GVW33" s="121"/>
      <c r="GVX33" s="121"/>
      <c r="GVY33" s="121"/>
      <c r="GVZ33" s="121"/>
      <c r="GWA33" s="121"/>
      <c r="GWB33" s="121"/>
      <c r="GWC33" s="121"/>
      <c r="GWD33" s="121"/>
      <c r="GWE33" s="121"/>
      <c r="GWF33" s="121"/>
      <c r="GWG33" s="121"/>
      <c r="GWH33" s="121"/>
      <c r="GWI33" s="121"/>
      <c r="GWJ33" s="121"/>
      <c r="GWK33" s="121"/>
      <c r="GWL33" s="121"/>
      <c r="GWM33" s="121"/>
      <c r="GWN33" s="121"/>
      <c r="GWO33" s="121"/>
      <c r="GWP33" s="121"/>
      <c r="GWQ33" s="121"/>
      <c r="GWR33" s="121"/>
      <c r="GWS33" s="121"/>
      <c r="GWT33" s="121"/>
      <c r="GWU33" s="121"/>
      <c r="GWV33" s="121"/>
      <c r="GWW33" s="121"/>
      <c r="GWX33" s="121"/>
      <c r="GWY33" s="121"/>
      <c r="GWZ33" s="121"/>
      <c r="GXA33" s="121"/>
      <c r="GXB33" s="121"/>
      <c r="GXC33" s="121"/>
      <c r="GXD33" s="121"/>
      <c r="GXE33" s="121"/>
      <c r="GXF33" s="121"/>
      <c r="GXG33" s="121"/>
      <c r="GXH33" s="121"/>
      <c r="GXI33" s="121"/>
      <c r="GXJ33" s="121"/>
      <c r="GXK33" s="121"/>
      <c r="GXL33" s="121"/>
      <c r="GXM33" s="121"/>
      <c r="GXN33" s="121"/>
      <c r="GXO33" s="121"/>
      <c r="GXP33" s="121"/>
      <c r="GXQ33" s="121"/>
      <c r="GXR33" s="121"/>
      <c r="GXS33" s="121"/>
      <c r="GXT33" s="121"/>
      <c r="GXU33" s="121"/>
      <c r="GXV33" s="121"/>
      <c r="GXW33" s="121"/>
      <c r="GXX33" s="121"/>
      <c r="GXY33" s="121"/>
      <c r="GXZ33" s="121"/>
      <c r="GYA33" s="121"/>
      <c r="GYB33" s="121"/>
      <c r="GYC33" s="121"/>
      <c r="GYD33" s="121"/>
      <c r="GYE33" s="121"/>
      <c r="GYF33" s="121"/>
      <c r="GYG33" s="121"/>
      <c r="GYH33" s="121"/>
      <c r="GYI33" s="121"/>
      <c r="GYJ33" s="121"/>
      <c r="GYK33" s="121"/>
      <c r="GYL33" s="121"/>
      <c r="GYM33" s="121"/>
      <c r="GYN33" s="121"/>
      <c r="GYO33" s="121"/>
      <c r="GYP33" s="121"/>
      <c r="GYQ33" s="121"/>
      <c r="GYR33" s="121"/>
      <c r="GYS33" s="121"/>
      <c r="GYT33" s="121"/>
      <c r="GYU33" s="121"/>
      <c r="GYV33" s="121"/>
      <c r="GYW33" s="121"/>
      <c r="GYX33" s="121"/>
      <c r="GYY33" s="121"/>
      <c r="GYZ33" s="121"/>
      <c r="GZA33" s="121"/>
      <c r="GZB33" s="121"/>
      <c r="GZC33" s="121"/>
      <c r="GZD33" s="121"/>
      <c r="GZE33" s="121"/>
      <c r="GZF33" s="121"/>
      <c r="GZG33" s="121"/>
      <c r="GZH33" s="121"/>
      <c r="GZI33" s="121"/>
      <c r="GZJ33" s="121"/>
      <c r="GZK33" s="121"/>
      <c r="GZL33" s="121"/>
      <c r="GZM33" s="121"/>
      <c r="GZN33" s="121"/>
      <c r="GZO33" s="121"/>
      <c r="GZP33" s="121"/>
      <c r="GZQ33" s="121"/>
      <c r="GZR33" s="121"/>
      <c r="GZS33" s="121"/>
      <c r="GZT33" s="121"/>
      <c r="GZU33" s="121"/>
      <c r="GZV33" s="121"/>
      <c r="GZW33" s="121"/>
      <c r="GZX33" s="121"/>
      <c r="GZY33" s="121"/>
      <c r="GZZ33" s="121"/>
      <c r="HAA33" s="121"/>
      <c r="HAB33" s="121"/>
      <c r="HAC33" s="121"/>
      <c r="HAD33" s="121"/>
    </row>
    <row r="34" spans="1:5438" s="309" customFormat="1">
      <c r="A34" s="117"/>
      <c r="B34" s="93"/>
      <c r="C34" s="120"/>
      <c r="D34" s="120"/>
      <c r="E34" s="120"/>
      <c r="F34" s="120"/>
      <c r="G34" s="120"/>
      <c r="H34" s="121"/>
      <c r="I34" s="121"/>
      <c r="J34" s="121"/>
      <c r="K34" s="121"/>
      <c r="L34" s="121"/>
      <c r="M34" s="121"/>
      <c r="N34" s="121"/>
      <c r="O34" s="121"/>
      <c r="P34" s="121"/>
      <c r="Q34" s="121"/>
      <c r="R34" s="121"/>
      <c r="S34" s="121"/>
      <c r="T34" s="121"/>
      <c r="U34" s="121"/>
      <c r="V34" s="121"/>
      <c r="W34" s="121"/>
      <c r="X34" s="121"/>
      <c r="Y34" s="121"/>
      <c r="Z34" s="121"/>
      <c r="AA34" s="121"/>
      <c r="AB34" s="121"/>
      <c r="AC34" s="121"/>
      <c r="AD34" s="121"/>
      <c r="AE34" s="121"/>
      <c r="AF34" s="121"/>
      <c r="AG34" s="121"/>
      <c r="AH34" s="121"/>
      <c r="AI34" s="121"/>
      <c r="AJ34" s="121"/>
      <c r="AK34" s="121"/>
      <c r="AL34" s="121"/>
      <c r="AM34" s="121"/>
      <c r="AN34" s="121"/>
      <c r="AO34" s="121"/>
      <c r="AP34" s="121"/>
      <c r="AQ34" s="121"/>
      <c r="AR34" s="121"/>
      <c r="AS34" s="121"/>
      <c r="AT34" s="121"/>
      <c r="AU34" s="121"/>
      <c r="AV34" s="121"/>
      <c r="AW34" s="121"/>
      <c r="AX34" s="121"/>
      <c r="AY34" s="121"/>
      <c r="AZ34" s="121"/>
      <c r="BA34" s="121"/>
      <c r="BB34" s="121"/>
      <c r="BC34" s="121"/>
      <c r="BD34" s="121"/>
      <c r="BE34" s="121"/>
      <c r="BF34" s="121"/>
      <c r="BG34" s="121"/>
      <c r="BH34" s="121"/>
      <c r="BI34" s="121"/>
      <c r="BJ34" s="121"/>
      <c r="BK34" s="121"/>
      <c r="BL34" s="121"/>
      <c r="BM34" s="121"/>
      <c r="BN34" s="121"/>
      <c r="BO34" s="121"/>
      <c r="BP34" s="121"/>
      <c r="BQ34" s="121"/>
      <c r="BR34" s="121"/>
      <c r="BS34" s="121"/>
      <c r="BT34" s="121"/>
      <c r="BU34" s="121"/>
      <c r="BV34" s="121"/>
      <c r="BW34" s="121"/>
      <c r="BX34" s="121"/>
      <c r="BY34" s="121"/>
      <c r="BZ34" s="121"/>
      <c r="CA34" s="121"/>
      <c r="CB34" s="121"/>
      <c r="CC34" s="121"/>
      <c r="CD34" s="121"/>
      <c r="CE34" s="121"/>
      <c r="CF34" s="121"/>
      <c r="CG34" s="121"/>
      <c r="CH34" s="121"/>
      <c r="CI34" s="121"/>
      <c r="CJ34" s="121"/>
      <c r="CK34" s="121"/>
      <c r="CL34" s="121"/>
      <c r="CM34" s="121"/>
      <c r="CN34" s="121"/>
      <c r="CO34" s="121"/>
      <c r="CP34" s="121"/>
      <c r="CQ34" s="121"/>
      <c r="CR34" s="121"/>
      <c r="CS34" s="121"/>
      <c r="CT34" s="121"/>
      <c r="CU34" s="121"/>
      <c r="CV34" s="121"/>
      <c r="CW34" s="121"/>
      <c r="CX34" s="121"/>
      <c r="CY34" s="121"/>
      <c r="CZ34" s="121"/>
      <c r="DA34" s="121"/>
      <c r="DB34" s="121"/>
      <c r="DC34" s="121"/>
      <c r="DD34" s="121"/>
      <c r="DE34" s="121"/>
      <c r="DF34" s="121"/>
      <c r="DG34" s="121"/>
      <c r="DH34" s="121"/>
      <c r="DI34" s="121"/>
      <c r="DJ34" s="121"/>
      <c r="DK34" s="121"/>
      <c r="DL34" s="121"/>
      <c r="DM34" s="121"/>
      <c r="DN34" s="121"/>
      <c r="DO34" s="121"/>
      <c r="DP34" s="121"/>
      <c r="DQ34" s="121"/>
      <c r="DR34" s="121"/>
      <c r="DS34" s="121"/>
      <c r="DT34" s="121"/>
      <c r="DU34" s="121"/>
      <c r="DV34" s="121"/>
      <c r="DW34" s="121"/>
      <c r="DX34" s="121"/>
      <c r="DY34" s="121"/>
      <c r="DZ34" s="121"/>
      <c r="EA34" s="121"/>
      <c r="EB34" s="121"/>
      <c r="EC34" s="121"/>
      <c r="ED34" s="121"/>
      <c r="EE34" s="121"/>
      <c r="EF34" s="121"/>
      <c r="EG34" s="121"/>
      <c r="EH34" s="121"/>
      <c r="EI34" s="121"/>
      <c r="EJ34" s="121"/>
      <c r="EK34" s="121"/>
      <c r="EL34" s="121"/>
      <c r="EM34" s="121"/>
      <c r="EN34" s="121"/>
      <c r="EO34" s="121"/>
      <c r="EP34" s="121"/>
      <c r="EQ34" s="121"/>
      <c r="ER34" s="121"/>
      <c r="ES34" s="121"/>
      <c r="ET34" s="121"/>
      <c r="EU34" s="121"/>
      <c r="EV34" s="121"/>
      <c r="EW34" s="121"/>
      <c r="EX34" s="121"/>
      <c r="EY34" s="121"/>
      <c r="EZ34" s="121"/>
      <c r="FA34" s="121"/>
      <c r="FB34" s="121"/>
      <c r="FC34" s="121"/>
      <c r="FD34" s="121"/>
      <c r="FE34" s="121"/>
      <c r="FF34" s="121"/>
      <c r="FG34" s="121"/>
      <c r="FH34" s="121"/>
      <c r="FI34" s="121"/>
      <c r="FJ34" s="121"/>
      <c r="FK34" s="121"/>
      <c r="FL34" s="121"/>
      <c r="FM34" s="121"/>
      <c r="FN34" s="121"/>
      <c r="FO34" s="121"/>
      <c r="FP34" s="121"/>
      <c r="FQ34" s="121"/>
      <c r="FR34" s="121"/>
      <c r="FS34" s="121"/>
      <c r="FT34" s="121"/>
      <c r="FU34" s="121"/>
      <c r="FV34" s="121"/>
      <c r="FW34" s="121"/>
      <c r="FX34" s="121"/>
      <c r="FY34" s="121"/>
      <c r="FZ34" s="121"/>
      <c r="GA34" s="121"/>
      <c r="GB34" s="121"/>
      <c r="GC34" s="121"/>
      <c r="GD34" s="121"/>
      <c r="GE34" s="121"/>
      <c r="GF34" s="121"/>
      <c r="GG34" s="121"/>
      <c r="GH34" s="121"/>
      <c r="GI34" s="121"/>
      <c r="GJ34" s="121"/>
      <c r="GK34" s="121"/>
      <c r="GL34" s="121"/>
      <c r="GM34" s="121"/>
      <c r="GN34" s="121"/>
      <c r="GO34" s="121"/>
      <c r="GP34" s="121"/>
      <c r="GQ34" s="121"/>
      <c r="GR34" s="121"/>
      <c r="GS34" s="121"/>
      <c r="GT34" s="121"/>
      <c r="GU34" s="121"/>
      <c r="GV34" s="121"/>
      <c r="GW34" s="121"/>
      <c r="GX34" s="121"/>
      <c r="GY34" s="121"/>
      <c r="GZ34" s="121"/>
      <c r="HA34" s="121"/>
      <c r="HB34" s="121"/>
      <c r="HC34" s="121"/>
      <c r="HD34" s="121"/>
      <c r="HE34" s="121"/>
      <c r="HF34" s="121"/>
      <c r="HG34" s="121"/>
      <c r="HH34" s="121"/>
      <c r="HI34" s="121"/>
      <c r="HJ34" s="121"/>
      <c r="HK34" s="121"/>
      <c r="HL34" s="121"/>
      <c r="HM34" s="121"/>
      <c r="HN34" s="121"/>
      <c r="HO34" s="121"/>
      <c r="HP34" s="121"/>
      <c r="HQ34" s="121"/>
      <c r="HR34" s="121"/>
      <c r="HS34" s="121"/>
      <c r="HT34" s="121"/>
      <c r="HU34" s="121"/>
      <c r="HV34" s="121"/>
      <c r="HW34" s="121"/>
      <c r="HX34" s="121"/>
      <c r="HY34" s="121"/>
      <c r="HZ34" s="121"/>
      <c r="IA34" s="121"/>
      <c r="IB34" s="121"/>
      <c r="IC34" s="121"/>
      <c r="ID34" s="121"/>
      <c r="IE34" s="121"/>
      <c r="IF34" s="121"/>
      <c r="IG34" s="121"/>
      <c r="IH34" s="121"/>
      <c r="II34" s="121"/>
      <c r="IJ34" s="121"/>
      <c r="IK34" s="121"/>
      <c r="IL34" s="121"/>
      <c r="IM34" s="121"/>
      <c r="IN34" s="121"/>
      <c r="IO34" s="121"/>
      <c r="IP34" s="121"/>
      <c r="IQ34" s="121"/>
      <c r="IR34" s="121"/>
      <c r="IS34" s="121"/>
      <c r="IT34" s="121"/>
      <c r="IU34" s="121"/>
      <c r="IV34" s="121"/>
      <c r="IW34" s="121"/>
      <c r="IX34" s="121"/>
      <c r="IY34" s="121"/>
      <c r="IZ34" s="121"/>
      <c r="JA34" s="121"/>
      <c r="JB34" s="121"/>
      <c r="JC34" s="121"/>
      <c r="JD34" s="121"/>
      <c r="JE34" s="121"/>
      <c r="JF34" s="121"/>
      <c r="JG34" s="121"/>
      <c r="JH34" s="121"/>
      <c r="JI34" s="121"/>
      <c r="JJ34" s="121"/>
      <c r="JK34" s="121"/>
      <c r="JL34" s="121"/>
      <c r="JM34" s="121"/>
      <c r="JN34" s="121"/>
      <c r="JO34" s="121"/>
      <c r="JP34" s="121"/>
      <c r="JQ34" s="121"/>
      <c r="JR34" s="121"/>
      <c r="JS34" s="121"/>
      <c r="JT34" s="121"/>
      <c r="JU34" s="121"/>
      <c r="JV34" s="121"/>
      <c r="JW34" s="121"/>
      <c r="JX34" s="121"/>
      <c r="JY34" s="121"/>
      <c r="JZ34" s="121"/>
      <c r="KA34" s="121"/>
      <c r="KB34" s="121"/>
      <c r="KC34" s="121"/>
      <c r="KD34" s="121"/>
      <c r="KE34" s="121"/>
      <c r="KF34" s="121"/>
      <c r="KG34" s="121"/>
      <c r="KH34" s="121"/>
      <c r="KI34" s="121"/>
      <c r="KJ34" s="121"/>
      <c r="KK34" s="121"/>
      <c r="KL34" s="121"/>
      <c r="KM34" s="121"/>
      <c r="KN34" s="121"/>
      <c r="KO34" s="121"/>
      <c r="KP34" s="121"/>
      <c r="KQ34" s="121"/>
      <c r="KR34" s="121"/>
      <c r="KS34" s="121"/>
      <c r="KT34" s="121"/>
      <c r="KU34" s="121"/>
      <c r="KV34" s="121"/>
      <c r="KW34" s="121"/>
      <c r="KX34" s="121"/>
      <c r="KY34" s="121"/>
      <c r="KZ34" s="121"/>
      <c r="LA34" s="121"/>
      <c r="LB34" s="121"/>
      <c r="LC34" s="121"/>
      <c r="LD34" s="121"/>
      <c r="LE34" s="121"/>
      <c r="LF34" s="121"/>
      <c r="LG34" s="121"/>
      <c r="LH34" s="121"/>
      <c r="LI34" s="121"/>
      <c r="LJ34" s="121"/>
      <c r="LK34" s="121"/>
      <c r="LL34" s="121"/>
      <c r="LM34" s="121"/>
      <c r="LN34" s="121"/>
      <c r="LO34" s="121"/>
      <c r="LP34" s="121"/>
      <c r="LQ34" s="121"/>
      <c r="LR34" s="121"/>
      <c r="LS34" s="121"/>
      <c r="LT34" s="121"/>
      <c r="LU34" s="121"/>
      <c r="LV34" s="121"/>
      <c r="LW34" s="121"/>
      <c r="LX34" s="121"/>
      <c r="LY34" s="121"/>
      <c r="LZ34" s="121"/>
      <c r="MA34" s="121"/>
      <c r="MB34" s="121"/>
      <c r="MC34" s="121"/>
      <c r="MD34" s="121"/>
      <c r="ME34" s="121"/>
      <c r="MF34" s="121"/>
      <c r="MG34" s="121"/>
      <c r="MH34" s="121"/>
      <c r="MI34" s="121"/>
      <c r="MJ34" s="121"/>
      <c r="MK34" s="121"/>
      <c r="ML34" s="121"/>
      <c r="MM34" s="121"/>
      <c r="MN34" s="121"/>
      <c r="MO34" s="121"/>
      <c r="MP34" s="121"/>
      <c r="MQ34" s="121"/>
      <c r="MR34" s="121"/>
      <c r="MS34" s="121"/>
      <c r="MT34" s="121"/>
      <c r="MU34" s="121"/>
      <c r="MV34" s="121"/>
      <c r="MW34" s="121"/>
      <c r="MX34" s="121"/>
      <c r="MY34" s="121"/>
      <c r="MZ34" s="121"/>
      <c r="NA34" s="121"/>
      <c r="NB34" s="121"/>
      <c r="NC34" s="121"/>
      <c r="ND34" s="121"/>
      <c r="NE34" s="121"/>
      <c r="NF34" s="121"/>
      <c r="NG34" s="121"/>
      <c r="NH34" s="121"/>
      <c r="NI34" s="121"/>
      <c r="NJ34" s="121"/>
      <c r="NK34" s="121"/>
      <c r="NL34" s="121"/>
      <c r="NM34" s="121"/>
      <c r="NN34" s="121"/>
      <c r="NO34" s="121"/>
      <c r="NP34" s="121"/>
      <c r="NQ34" s="121"/>
      <c r="NR34" s="121"/>
      <c r="NS34" s="121"/>
      <c r="NT34" s="121"/>
      <c r="NU34" s="121"/>
      <c r="NV34" s="121"/>
      <c r="NW34" s="121"/>
      <c r="NX34" s="121"/>
      <c r="NY34" s="121"/>
      <c r="NZ34" s="121"/>
      <c r="OA34" s="121"/>
      <c r="OB34" s="121"/>
      <c r="OC34" s="121"/>
      <c r="OD34" s="121"/>
      <c r="OE34" s="121"/>
      <c r="OF34" s="121"/>
      <c r="OG34" s="121"/>
      <c r="OH34" s="121"/>
      <c r="OI34" s="121"/>
      <c r="OJ34" s="121"/>
      <c r="OK34" s="121"/>
      <c r="OL34" s="121"/>
      <c r="OM34" s="121"/>
      <c r="ON34" s="121"/>
      <c r="OO34" s="121"/>
      <c r="OP34" s="121"/>
      <c r="OQ34" s="121"/>
      <c r="OR34" s="121"/>
      <c r="OS34" s="121"/>
      <c r="OT34" s="121"/>
      <c r="OU34" s="121"/>
      <c r="OV34" s="121"/>
      <c r="OW34" s="121"/>
      <c r="OX34" s="121"/>
      <c r="OY34" s="121"/>
      <c r="OZ34" s="121"/>
      <c r="PA34" s="121"/>
      <c r="PB34" s="121"/>
      <c r="PC34" s="121"/>
      <c r="PD34" s="121"/>
      <c r="PE34" s="121"/>
      <c r="PF34" s="121"/>
      <c r="PG34" s="121"/>
      <c r="PH34" s="121"/>
      <c r="PI34" s="121"/>
      <c r="PJ34" s="121"/>
      <c r="PK34" s="121"/>
      <c r="PL34" s="121"/>
      <c r="PM34" s="121"/>
      <c r="PN34" s="121"/>
      <c r="PO34" s="121"/>
      <c r="PP34" s="121"/>
      <c r="PQ34" s="121"/>
      <c r="PR34" s="121"/>
      <c r="PS34" s="121"/>
      <c r="PT34" s="121"/>
      <c r="PU34" s="121"/>
      <c r="PV34" s="121"/>
      <c r="PW34" s="121"/>
      <c r="PX34" s="121"/>
      <c r="PY34" s="121"/>
      <c r="PZ34" s="121"/>
      <c r="QA34" s="121"/>
      <c r="QB34" s="121"/>
      <c r="QC34" s="121"/>
      <c r="QD34" s="121"/>
      <c r="QE34" s="121"/>
      <c r="QF34" s="121"/>
      <c r="QG34" s="121"/>
      <c r="QH34" s="121"/>
      <c r="QI34" s="121"/>
      <c r="QJ34" s="121"/>
      <c r="QK34" s="121"/>
      <c r="QL34" s="121"/>
      <c r="QM34" s="121"/>
      <c r="QN34" s="121"/>
      <c r="QO34" s="121"/>
      <c r="QP34" s="121"/>
      <c r="QQ34" s="121"/>
      <c r="QR34" s="121"/>
      <c r="QS34" s="121"/>
      <c r="QT34" s="121"/>
      <c r="QU34" s="121"/>
      <c r="QV34" s="121"/>
      <c r="QW34" s="121"/>
      <c r="QX34" s="121"/>
      <c r="QY34" s="121"/>
      <c r="QZ34" s="121"/>
      <c r="RA34" s="121"/>
      <c r="RB34" s="121"/>
      <c r="RC34" s="121"/>
      <c r="RD34" s="121"/>
      <c r="RE34" s="121"/>
      <c r="RF34" s="121"/>
      <c r="RG34" s="121"/>
      <c r="RH34" s="121"/>
      <c r="RI34" s="121"/>
      <c r="RJ34" s="121"/>
      <c r="RK34" s="121"/>
      <c r="RL34" s="121"/>
      <c r="RM34" s="121"/>
      <c r="RN34" s="121"/>
      <c r="RO34" s="121"/>
      <c r="RP34" s="121"/>
      <c r="RQ34" s="121"/>
      <c r="RR34" s="121"/>
      <c r="RS34" s="121"/>
      <c r="RT34" s="121"/>
      <c r="RU34" s="121"/>
      <c r="RV34" s="121"/>
      <c r="RW34" s="121"/>
      <c r="RX34" s="121"/>
      <c r="RY34" s="121"/>
      <c r="RZ34" s="121"/>
      <c r="SA34" s="121"/>
      <c r="SB34" s="121"/>
      <c r="SC34" s="121"/>
      <c r="SD34" s="121"/>
      <c r="SE34" s="121"/>
      <c r="SF34" s="121"/>
      <c r="SG34" s="121"/>
      <c r="SH34" s="121"/>
      <c r="SI34" s="121"/>
      <c r="SJ34" s="121"/>
      <c r="SK34" s="121"/>
      <c r="SL34" s="121"/>
      <c r="SM34" s="121"/>
      <c r="SN34" s="121"/>
      <c r="SO34" s="121"/>
      <c r="SP34" s="121"/>
      <c r="SQ34" s="121"/>
      <c r="SR34" s="121"/>
      <c r="SS34" s="121"/>
      <c r="ST34" s="121"/>
      <c r="SU34" s="121"/>
      <c r="SV34" s="121"/>
      <c r="SW34" s="121"/>
      <c r="SX34" s="121"/>
      <c r="SY34" s="121"/>
      <c r="SZ34" s="121"/>
      <c r="TA34" s="121"/>
      <c r="TB34" s="121"/>
      <c r="TC34" s="121"/>
      <c r="TD34" s="121"/>
      <c r="TE34" s="121"/>
      <c r="TF34" s="121"/>
      <c r="TG34" s="121"/>
      <c r="TH34" s="121"/>
      <c r="TI34" s="121"/>
      <c r="TJ34" s="121"/>
      <c r="TK34" s="121"/>
      <c r="TL34" s="121"/>
      <c r="TM34" s="121"/>
      <c r="TN34" s="121"/>
      <c r="TO34" s="121"/>
      <c r="TP34" s="121"/>
      <c r="TQ34" s="121"/>
      <c r="TR34" s="121"/>
      <c r="TS34" s="121"/>
      <c r="TT34" s="121"/>
      <c r="TU34" s="121"/>
      <c r="TV34" s="121"/>
      <c r="TW34" s="121"/>
      <c r="TX34" s="121"/>
      <c r="TY34" s="121"/>
      <c r="TZ34" s="121"/>
      <c r="UA34" s="121"/>
      <c r="UB34" s="121"/>
      <c r="UC34" s="121"/>
      <c r="UD34" s="121"/>
      <c r="UE34" s="121"/>
      <c r="UF34" s="121"/>
      <c r="UG34" s="121"/>
      <c r="UH34" s="121"/>
      <c r="UI34" s="121"/>
      <c r="UJ34" s="121"/>
      <c r="UK34" s="121"/>
      <c r="UL34" s="121"/>
      <c r="UM34" s="121"/>
      <c r="UN34" s="121"/>
      <c r="UO34" s="121"/>
      <c r="UP34" s="121"/>
      <c r="UQ34" s="121"/>
      <c r="UR34" s="121"/>
      <c r="US34" s="121"/>
      <c r="UT34" s="121"/>
      <c r="UU34" s="121"/>
      <c r="UV34" s="121"/>
      <c r="UW34" s="121"/>
      <c r="UX34" s="121"/>
      <c r="UY34" s="121"/>
      <c r="UZ34" s="121"/>
      <c r="VA34" s="121"/>
      <c r="VB34" s="121"/>
      <c r="VC34" s="121"/>
      <c r="VD34" s="121"/>
      <c r="VE34" s="121"/>
      <c r="VF34" s="121"/>
      <c r="VG34" s="121"/>
      <c r="VH34" s="121"/>
      <c r="VI34" s="121"/>
      <c r="VJ34" s="121"/>
      <c r="VK34" s="121"/>
      <c r="VL34" s="121"/>
      <c r="VM34" s="121"/>
      <c r="VN34" s="121"/>
      <c r="VO34" s="121"/>
      <c r="VP34" s="121"/>
      <c r="VQ34" s="121"/>
      <c r="VR34" s="121"/>
      <c r="VS34" s="121"/>
      <c r="VT34" s="121"/>
      <c r="VU34" s="121"/>
      <c r="VV34" s="121"/>
      <c r="VW34" s="121"/>
      <c r="VX34" s="121"/>
      <c r="VY34" s="121"/>
      <c r="VZ34" s="121"/>
      <c r="WA34" s="121"/>
      <c r="WB34" s="121"/>
      <c r="WC34" s="121"/>
      <c r="WD34" s="121"/>
      <c r="WE34" s="121"/>
      <c r="WF34" s="121"/>
      <c r="WG34" s="121"/>
      <c r="WH34" s="121"/>
      <c r="WI34" s="121"/>
      <c r="WJ34" s="121"/>
      <c r="WK34" s="121"/>
      <c r="WL34" s="121"/>
      <c r="WM34" s="121"/>
      <c r="WN34" s="121"/>
      <c r="WO34" s="121"/>
      <c r="WP34" s="121"/>
      <c r="WQ34" s="121"/>
      <c r="WR34" s="121"/>
      <c r="WS34" s="121"/>
      <c r="WT34" s="121"/>
      <c r="WU34" s="121"/>
      <c r="WV34" s="121"/>
      <c r="WW34" s="121"/>
      <c r="WX34" s="121"/>
      <c r="WY34" s="121"/>
      <c r="WZ34" s="121"/>
      <c r="XA34" s="121"/>
      <c r="XB34" s="121"/>
      <c r="XC34" s="121"/>
      <c r="XD34" s="121"/>
      <c r="XE34" s="121"/>
      <c r="XF34" s="121"/>
      <c r="XG34" s="121"/>
      <c r="XH34" s="121"/>
      <c r="XI34" s="121"/>
      <c r="XJ34" s="121"/>
      <c r="XK34" s="121"/>
      <c r="XL34" s="121"/>
      <c r="XM34" s="121"/>
      <c r="XN34" s="121"/>
      <c r="XO34" s="121"/>
      <c r="XP34" s="121"/>
      <c r="XQ34" s="121"/>
      <c r="XR34" s="121"/>
      <c r="XS34" s="121"/>
      <c r="XT34" s="121"/>
      <c r="XU34" s="121"/>
      <c r="XV34" s="121"/>
      <c r="XW34" s="121"/>
      <c r="XX34" s="121"/>
      <c r="XY34" s="121"/>
      <c r="XZ34" s="121"/>
      <c r="YA34" s="121"/>
      <c r="YB34" s="121"/>
      <c r="YC34" s="121"/>
      <c r="YD34" s="121"/>
      <c r="YE34" s="121"/>
      <c r="YF34" s="121"/>
      <c r="YG34" s="121"/>
      <c r="YH34" s="121"/>
      <c r="YI34" s="121"/>
      <c r="YJ34" s="121"/>
      <c r="YK34" s="121"/>
      <c r="YL34" s="121"/>
      <c r="YM34" s="121"/>
      <c r="YN34" s="121"/>
      <c r="YO34" s="121"/>
      <c r="YP34" s="121"/>
      <c r="YQ34" s="121"/>
      <c r="YR34" s="121"/>
      <c r="YS34" s="121"/>
      <c r="YT34" s="121"/>
      <c r="YU34" s="121"/>
      <c r="YV34" s="121"/>
      <c r="YW34" s="121"/>
      <c r="YX34" s="121"/>
      <c r="YY34" s="121"/>
      <c r="YZ34" s="121"/>
      <c r="ZA34" s="121"/>
      <c r="ZB34" s="121"/>
      <c r="ZC34" s="121"/>
      <c r="ZD34" s="121"/>
      <c r="ZE34" s="121"/>
      <c r="ZF34" s="121"/>
      <c r="ZG34" s="121"/>
      <c r="ZH34" s="121"/>
      <c r="ZI34" s="121"/>
      <c r="ZJ34" s="121"/>
      <c r="ZK34" s="121"/>
      <c r="ZL34" s="121"/>
      <c r="ZM34" s="121"/>
      <c r="ZN34" s="121"/>
      <c r="ZO34" s="121"/>
      <c r="ZP34" s="121"/>
      <c r="ZQ34" s="121"/>
      <c r="ZR34" s="121"/>
      <c r="ZS34" s="121"/>
      <c r="ZT34" s="121"/>
      <c r="ZU34" s="121"/>
      <c r="ZV34" s="121"/>
      <c r="ZW34" s="121"/>
      <c r="ZX34" s="121"/>
      <c r="ZY34" s="121"/>
      <c r="ZZ34" s="121"/>
      <c r="AAA34" s="121"/>
      <c r="AAB34" s="121"/>
      <c r="AAC34" s="121"/>
      <c r="AAD34" s="121"/>
      <c r="AAE34" s="121"/>
      <c r="AAF34" s="121"/>
      <c r="AAG34" s="121"/>
      <c r="AAH34" s="121"/>
      <c r="AAI34" s="121"/>
      <c r="AAJ34" s="121"/>
      <c r="AAK34" s="121"/>
      <c r="AAL34" s="121"/>
      <c r="AAM34" s="121"/>
      <c r="AAN34" s="121"/>
      <c r="AAO34" s="121"/>
      <c r="AAP34" s="121"/>
      <c r="AAQ34" s="121"/>
      <c r="AAR34" s="121"/>
      <c r="AAS34" s="121"/>
      <c r="AAT34" s="121"/>
      <c r="AAU34" s="121"/>
      <c r="AAV34" s="121"/>
      <c r="AAW34" s="121"/>
      <c r="AAX34" s="121"/>
      <c r="AAY34" s="121"/>
      <c r="AAZ34" s="121"/>
      <c r="ABA34" s="121"/>
      <c r="ABB34" s="121"/>
      <c r="ABC34" s="121"/>
      <c r="ABD34" s="121"/>
      <c r="ABE34" s="121"/>
      <c r="ABF34" s="121"/>
      <c r="ABG34" s="121"/>
      <c r="ABH34" s="121"/>
      <c r="ABI34" s="121"/>
      <c r="ABJ34" s="121"/>
      <c r="ABK34" s="121"/>
      <c r="ABL34" s="121"/>
      <c r="ABM34" s="121"/>
      <c r="ABN34" s="121"/>
      <c r="ABO34" s="121"/>
      <c r="ABP34" s="121"/>
      <c r="ABQ34" s="121"/>
      <c r="ABR34" s="121"/>
      <c r="ABS34" s="121"/>
      <c r="ABT34" s="121"/>
      <c r="ABU34" s="121"/>
      <c r="ABV34" s="121"/>
      <c r="ABW34" s="121"/>
      <c r="ABX34" s="121"/>
      <c r="ABY34" s="121"/>
      <c r="ABZ34" s="121"/>
      <c r="ACA34" s="121"/>
      <c r="ACB34" s="121"/>
      <c r="ACC34" s="121"/>
      <c r="ACD34" s="121"/>
      <c r="ACE34" s="121"/>
      <c r="ACF34" s="121"/>
      <c r="ACG34" s="121"/>
      <c r="ACH34" s="121"/>
      <c r="ACI34" s="121"/>
      <c r="ACJ34" s="121"/>
      <c r="ACK34" s="121"/>
      <c r="ACL34" s="121"/>
      <c r="ACM34" s="121"/>
      <c r="ACN34" s="121"/>
      <c r="ACO34" s="121"/>
      <c r="ACP34" s="121"/>
      <c r="ACQ34" s="121"/>
      <c r="ACR34" s="121"/>
      <c r="ACS34" s="121"/>
      <c r="ACT34" s="121"/>
      <c r="ACU34" s="121"/>
      <c r="ACV34" s="121"/>
      <c r="ACW34" s="121"/>
      <c r="ACX34" s="121"/>
      <c r="ACY34" s="121"/>
      <c r="ACZ34" s="121"/>
      <c r="ADA34" s="121"/>
      <c r="ADB34" s="121"/>
      <c r="ADC34" s="121"/>
      <c r="ADD34" s="121"/>
      <c r="ADE34" s="121"/>
      <c r="ADF34" s="121"/>
      <c r="ADG34" s="121"/>
      <c r="ADH34" s="121"/>
      <c r="ADI34" s="121"/>
      <c r="ADJ34" s="121"/>
      <c r="ADK34" s="121"/>
      <c r="ADL34" s="121"/>
      <c r="ADM34" s="121"/>
      <c r="ADN34" s="121"/>
      <c r="ADO34" s="121"/>
      <c r="ADP34" s="121"/>
      <c r="ADQ34" s="121"/>
      <c r="ADR34" s="121"/>
      <c r="ADS34" s="121"/>
      <c r="ADT34" s="121"/>
      <c r="ADU34" s="121"/>
      <c r="ADV34" s="121"/>
      <c r="ADW34" s="121"/>
      <c r="ADX34" s="121"/>
      <c r="ADY34" s="121"/>
      <c r="ADZ34" s="121"/>
      <c r="AEA34" s="121"/>
      <c r="AEB34" s="121"/>
      <c r="AEC34" s="121"/>
      <c r="AED34" s="121"/>
      <c r="AEE34" s="121"/>
      <c r="AEF34" s="121"/>
      <c r="AEG34" s="121"/>
      <c r="AEH34" s="121"/>
      <c r="AEI34" s="121"/>
      <c r="AEJ34" s="121"/>
      <c r="AEK34" s="121"/>
      <c r="AEL34" s="121"/>
      <c r="AEM34" s="121"/>
      <c r="AEN34" s="121"/>
      <c r="AEO34" s="121"/>
      <c r="AEP34" s="121"/>
      <c r="AEQ34" s="121"/>
      <c r="AER34" s="121"/>
      <c r="AES34" s="121"/>
      <c r="AET34" s="121"/>
      <c r="AEU34" s="121"/>
      <c r="AEV34" s="121"/>
      <c r="AEW34" s="121"/>
      <c r="AEX34" s="121"/>
      <c r="AEY34" s="121"/>
      <c r="AEZ34" s="121"/>
      <c r="AFA34" s="121"/>
      <c r="AFB34" s="121"/>
      <c r="AFC34" s="121"/>
      <c r="AFD34" s="121"/>
      <c r="AFE34" s="121"/>
      <c r="AFF34" s="121"/>
      <c r="AFG34" s="121"/>
      <c r="AFH34" s="121"/>
      <c r="AFI34" s="121"/>
      <c r="AFJ34" s="121"/>
      <c r="AFK34" s="121"/>
      <c r="AFL34" s="121"/>
      <c r="AFM34" s="121"/>
      <c r="AFN34" s="121"/>
      <c r="AFO34" s="121"/>
      <c r="AFP34" s="121"/>
      <c r="AFQ34" s="121"/>
      <c r="AFR34" s="121"/>
      <c r="AFS34" s="121"/>
      <c r="AFT34" s="121"/>
      <c r="AFU34" s="121"/>
      <c r="AFV34" s="121"/>
      <c r="AFW34" s="121"/>
      <c r="AFX34" s="121"/>
      <c r="AFY34" s="121"/>
      <c r="AFZ34" s="121"/>
      <c r="AGA34" s="121"/>
      <c r="AGB34" s="121"/>
      <c r="AGC34" s="121"/>
      <c r="AGD34" s="121"/>
      <c r="AGE34" s="121"/>
      <c r="AGF34" s="121"/>
      <c r="AGG34" s="121"/>
      <c r="AGH34" s="121"/>
      <c r="AGI34" s="121"/>
      <c r="AGJ34" s="121"/>
      <c r="AGK34" s="121"/>
      <c r="AGL34" s="121"/>
      <c r="AGM34" s="121"/>
      <c r="AGN34" s="121"/>
      <c r="AGO34" s="121"/>
      <c r="AGP34" s="121"/>
      <c r="AGQ34" s="121"/>
      <c r="AGR34" s="121"/>
      <c r="AGS34" s="121"/>
      <c r="AGT34" s="121"/>
      <c r="AGU34" s="121"/>
      <c r="AGV34" s="121"/>
      <c r="AGW34" s="121"/>
      <c r="AGX34" s="121"/>
      <c r="AGY34" s="121"/>
      <c r="AGZ34" s="121"/>
      <c r="AHA34" s="121"/>
      <c r="AHB34" s="121"/>
      <c r="AHC34" s="121"/>
      <c r="AHD34" s="121"/>
      <c r="AHE34" s="121"/>
      <c r="AHF34" s="121"/>
      <c r="AHG34" s="121"/>
      <c r="AHH34" s="121"/>
      <c r="AHI34" s="121"/>
      <c r="AHJ34" s="121"/>
      <c r="AHK34" s="121"/>
      <c r="AHL34" s="121"/>
      <c r="AHM34" s="121"/>
      <c r="AHN34" s="121"/>
      <c r="AHO34" s="121"/>
      <c r="AHP34" s="121"/>
      <c r="AHQ34" s="121"/>
      <c r="AHR34" s="121"/>
      <c r="AHS34" s="121"/>
      <c r="AHT34" s="121"/>
      <c r="AHU34" s="121"/>
      <c r="AHV34" s="121"/>
      <c r="AHW34" s="121"/>
      <c r="AHX34" s="121"/>
      <c r="AHY34" s="121"/>
      <c r="AHZ34" s="121"/>
      <c r="AIA34" s="121"/>
      <c r="AIB34" s="121"/>
      <c r="AIC34" s="121"/>
      <c r="AID34" s="121"/>
      <c r="AIE34" s="121"/>
      <c r="AIF34" s="121"/>
      <c r="AIG34" s="121"/>
      <c r="AIH34" s="121"/>
      <c r="AII34" s="121"/>
      <c r="AIJ34" s="121"/>
      <c r="AIK34" s="121"/>
      <c r="AIL34" s="121"/>
      <c r="AIM34" s="121"/>
      <c r="AIN34" s="121"/>
      <c r="AIO34" s="121"/>
      <c r="AIP34" s="121"/>
      <c r="AIQ34" s="121"/>
      <c r="AIR34" s="121"/>
      <c r="AIS34" s="121"/>
      <c r="AIT34" s="121"/>
      <c r="AIU34" s="121"/>
      <c r="AIV34" s="121"/>
      <c r="AIW34" s="121"/>
      <c r="AIX34" s="121"/>
      <c r="AIY34" s="121"/>
      <c r="AIZ34" s="121"/>
      <c r="AJA34" s="121"/>
      <c r="AJB34" s="121"/>
      <c r="AJC34" s="121"/>
      <c r="AJD34" s="121"/>
      <c r="AJE34" s="121"/>
      <c r="AJF34" s="121"/>
      <c r="AJG34" s="121"/>
      <c r="AJH34" s="121"/>
      <c r="AJI34" s="121"/>
      <c r="AJJ34" s="121"/>
      <c r="AJK34" s="121"/>
      <c r="AJL34" s="121"/>
      <c r="AJM34" s="121"/>
      <c r="AJN34" s="121"/>
      <c r="AJO34" s="121"/>
      <c r="AJP34" s="121"/>
      <c r="AJQ34" s="121"/>
      <c r="AJR34" s="121"/>
      <c r="AJS34" s="121"/>
      <c r="AJT34" s="121"/>
      <c r="AJU34" s="121"/>
      <c r="AJV34" s="121"/>
      <c r="AJW34" s="121"/>
      <c r="AJX34" s="121"/>
      <c r="AJY34" s="121"/>
      <c r="AJZ34" s="121"/>
      <c r="AKA34" s="121"/>
      <c r="AKB34" s="121"/>
      <c r="AKC34" s="121"/>
      <c r="AKD34" s="121"/>
      <c r="AKE34" s="121"/>
      <c r="AKF34" s="121"/>
      <c r="AKG34" s="121"/>
      <c r="AKH34" s="121"/>
      <c r="AKI34" s="121"/>
      <c r="AKJ34" s="121"/>
      <c r="AKK34" s="121"/>
      <c r="AKL34" s="121"/>
      <c r="AKM34" s="121"/>
      <c r="AKN34" s="121"/>
      <c r="AKO34" s="121"/>
      <c r="AKP34" s="121"/>
      <c r="AKQ34" s="121"/>
      <c r="AKR34" s="121"/>
      <c r="AKS34" s="121"/>
      <c r="AKT34" s="121"/>
      <c r="AKU34" s="121"/>
      <c r="AKV34" s="121"/>
      <c r="AKW34" s="121"/>
      <c r="AKX34" s="121"/>
      <c r="AKY34" s="121"/>
      <c r="AKZ34" s="121"/>
      <c r="ALA34" s="121"/>
      <c r="ALB34" s="121"/>
      <c r="ALC34" s="121"/>
      <c r="ALD34" s="121"/>
      <c r="ALE34" s="121"/>
      <c r="ALF34" s="121"/>
      <c r="ALG34" s="121"/>
      <c r="ALH34" s="121"/>
      <c r="ALI34" s="121"/>
      <c r="ALJ34" s="121"/>
      <c r="ALK34" s="121"/>
      <c r="ALL34" s="121"/>
      <c r="ALM34" s="121"/>
      <c r="ALN34" s="121"/>
      <c r="ALO34" s="121"/>
      <c r="ALP34" s="121"/>
      <c r="ALQ34" s="121"/>
      <c r="ALR34" s="121"/>
      <c r="ALS34" s="121"/>
      <c r="ALT34" s="121"/>
      <c r="ALU34" s="121"/>
      <c r="ALV34" s="121"/>
      <c r="ALW34" s="121"/>
      <c r="ALX34" s="121"/>
      <c r="ALY34" s="121"/>
      <c r="ALZ34" s="121"/>
      <c r="AMA34" s="121"/>
      <c r="AMB34" s="121"/>
      <c r="AMC34" s="121"/>
      <c r="AMD34" s="121"/>
      <c r="AME34" s="121"/>
      <c r="AMF34" s="121"/>
      <c r="AMG34" s="121"/>
      <c r="AMH34" s="121"/>
      <c r="AMI34" s="121"/>
      <c r="AMJ34" s="121"/>
      <c r="AMK34" s="121"/>
      <c r="AML34" s="121"/>
      <c r="AMM34" s="121"/>
      <c r="AMN34" s="121"/>
      <c r="AMO34" s="121"/>
      <c r="AMP34" s="121"/>
      <c r="AMQ34" s="121"/>
      <c r="AMR34" s="121"/>
      <c r="AMS34" s="121"/>
      <c r="AMT34" s="121"/>
      <c r="AMU34" s="121"/>
      <c r="AMV34" s="121"/>
      <c r="AMW34" s="121"/>
      <c r="AMX34" s="121"/>
      <c r="AMY34" s="121"/>
      <c r="AMZ34" s="121"/>
      <c r="ANA34" s="121"/>
      <c r="ANB34" s="121"/>
      <c r="ANC34" s="121"/>
      <c r="AND34" s="121"/>
      <c r="ANE34" s="121"/>
      <c r="ANF34" s="121"/>
      <c r="ANG34" s="121"/>
      <c r="ANH34" s="121"/>
      <c r="ANI34" s="121"/>
      <c r="ANJ34" s="121"/>
      <c r="ANK34" s="121"/>
      <c r="ANL34" s="121"/>
      <c r="ANM34" s="121"/>
      <c r="ANN34" s="121"/>
      <c r="ANO34" s="121"/>
      <c r="ANP34" s="121"/>
      <c r="ANQ34" s="121"/>
      <c r="ANR34" s="121"/>
      <c r="ANS34" s="121"/>
      <c r="ANT34" s="121"/>
      <c r="ANU34" s="121"/>
      <c r="ANV34" s="121"/>
      <c r="ANW34" s="121"/>
      <c r="ANX34" s="121"/>
      <c r="ANY34" s="121"/>
      <c r="ANZ34" s="121"/>
      <c r="AOA34" s="121"/>
      <c r="AOB34" s="121"/>
      <c r="AOC34" s="121"/>
      <c r="AOD34" s="121"/>
      <c r="AOE34" s="121"/>
      <c r="AOF34" s="121"/>
      <c r="AOG34" s="121"/>
      <c r="AOH34" s="121"/>
      <c r="AOI34" s="121"/>
      <c r="AOJ34" s="121"/>
      <c r="AOK34" s="121"/>
      <c r="AOL34" s="121"/>
      <c r="AOM34" s="121"/>
      <c r="AON34" s="121"/>
      <c r="AOO34" s="121"/>
      <c r="AOP34" s="121"/>
      <c r="AOQ34" s="121"/>
      <c r="AOR34" s="121"/>
      <c r="AOS34" s="121"/>
      <c r="AOT34" s="121"/>
      <c r="AOU34" s="121"/>
      <c r="AOV34" s="121"/>
      <c r="AOW34" s="121"/>
      <c r="AOX34" s="121"/>
      <c r="AOY34" s="121"/>
      <c r="AOZ34" s="121"/>
      <c r="APA34" s="121"/>
      <c r="APB34" s="121"/>
      <c r="APC34" s="121"/>
      <c r="APD34" s="121"/>
      <c r="APE34" s="121"/>
      <c r="APF34" s="121"/>
      <c r="APG34" s="121"/>
      <c r="APH34" s="121"/>
      <c r="API34" s="121"/>
      <c r="APJ34" s="121"/>
      <c r="APK34" s="121"/>
      <c r="APL34" s="121"/>
      <c r="APM34" s="121"/>
      <c r="APN34" s="121"/>
      <c r="APO34" s="121"/>
      <c r="APP34" s="121"/>
      <c r="APQ34" s="121"/>
      <c r="APR34" s="121"/>
      <c r="APS34" s="121"/>
      <c r="APT34" s="121"/>
      <c r="APU34" s="121"/>
      <c r="APV34" s="121"/>
      <c r="APW34" s="121"/>
      <c r="APX34" s="121"/>
      <c r="APY34" s="121"/>
      <c r="APZ34" s="121"/>
      <c r="AQA34" s="121"/>
      <c r="AQB34" s="121"/>
      <c r="AQC34" s="121"/>
      <c r="AQD34" s="121"/>
      <c r="AQE34" s="121"/>
      <c r="AQF34" s="121"/>
      <c r="AQG34" s="121"/>
      <c r="AQH34" s="121"/>
      <c r="AQI34" s="121"/>
      <c r="AQJ34" s="121"/>
      <c r="AQK34" s="121"/>
      <c r="AQL34" s="121"/>
      <c r="AQM34" s="121"/>
      <c r="AQN34" s="121"/>
      <c r="AQO34" s="121"/>
      <c r="AQP34" s="121"/>
      <c r="AQQ34" s="121"/>
      <c r="AQR34" s="121"/>
      <c r="AQS34" s="121"/>
      <c r="AQT34" s="121"/>
      <c r="AQU34" s="121"/>
      <c r="AQV34" s="121"/>
      <c r="AQW34" s="121"/>
      <c r="AQX34" s="121"/>
      <c r="AQY34" s="121"/>
      <c r="AQZ34" s="121"/>
      <c r="ARA34" s="121"/>
      <c r="ARB34" s="121"/>
      <c r="ARC34" s="121"/>
      <c r="ARD34" s="121"/>
      <c r="ARE34" s="121"/>
      <c r="ARF34" s="121"/>
      <c r="ARG34" s="121"/>
      <c r="ARH34" s="121"/>
      <c r="ARI34" s="121"/>
      <c r="ARJ34" s="121"/>
      <c r="ARK34" s="121"/>
      <c r="ARL34" s="121"/>
      <c r="ARM34" s="121"/>
      <c r="ARN34" s="121"/>
      <c r="ARO34" s="121"/>
      <c r="ARP34" s="121"/>
      <c r="ARQ34" s="121"/>
      <c r="ARR34" s="121"/>
      <c r="ARS34" s="121"/>
      <c r="ART34" s="121"/>
      <c r="ARU34" s="121"/>
      <c r="ARV34" s="121"/>
      <c r="ARW34" s="121"/>
      <c r="ARX34" s="121"/>
      <c r="ARY34" s="121"/>
      <c r="ARZ34" s="121"/>
      <c r="ASA34" s="121"/>
      <c r="ASB34" s="121"/>
      <c r="ASC34" s="121"/>
      <c r="ASD34" s="121"/>
      <c r="ASE34" s="121"/>
      <c r="ASF34" s="121"/>
      <c r="ASG34" s="121"/>
      <c r="ASH34" s="121"/>
      <c r="ASI34" s="121"/>
      <c r="ASJ34" s="121"/>
      <c r="ASK34" s="121"/>
      <c r="ASL34" s="121"/>
      <c r="ASM34" s="121"/>
      <c r="ASN34" s="121"/>
      <c r="ASO34" s="121"/>
      <c r="ASP34" s="121"/>
      <c r="ASQ34" s="121"/>
      <c r="ASR34" s="121"/>
      <c r="ASS34" s="121"/>
      <c r="AST34" s="121"/>
      <c r="ASU34" s="121"/>
      <c r="ASV34" s="121"/>
      <c r="ASW34" s="121"/>
      <c r="ASX34" s="121"/>
      <c r="ASY34" s="121"/>
      <c r="ASZ34" s="121"/>
      <c r="ATA34" s="121"/>
      <c r="ATB34" s="121"/>
      <c r="ATC34" s="121"/>
      <c r="ATD34" s="121"/>
      <c r="ATE34" s="121"/>
      <c r="ATF34" s="121"/>
      <c r="ATG34" s="121"/>
      <c r="ATH34" s="121"/>
      <c r="ATI34" s="121"/>
      <c r="ATJ34" s="121"/>
      <c r="ATK34" s="121"/>
      <c r="ATL34" s="121"/>
      <c r="ATM34" s="121"/>
      <c r="ATN34" s="121"/>
      <c r="ATO34" s="121"/>
      <c r="ATP34" s="121"/>
      <c r="ATQ34" s="121"/>
      <c r="ATR34" s="121"/>
      <c r="ATS34" s="121"/>
      <c r="ATT34" s="121"/>
      <c r="ATU34" s="121"/>
      <c r="ATV34" s="121"/>
      <c r="ATW34" s="121"/>
      <c r="ATX34" s="121"/>
      <c r="ATY34" s="121"/>
      <c r="ATZ34" s="121"/>
      <c r="AUA34" s="121"/>
      <c r="AUB34" s="121"/>
      <c r="AUC34" s="121"/>
      <c r="AUD34" s="121"/>
      <c r="AUE34" s="121"/>
      <c r="AUF34" s="121"/>
      <c r="AUG34" s="121"/>
      <c r="AUH34" s="121"/>
      <c r="AUI34" s="121"/>
      <c r="AUJ34" s="121"/>
      <c r="AUK34" s="121"/>
      <c r="AUL34" s="121"/>
      <c r="AUM34" s="121"/>
      <c r="AUN34" s="121"/>
      <c r="AUO34" s="121"/>
      <c r="AUP34" s="121"/>
      <c r="AUQ34" s="121"/>
      <c r="AUR34" s="121"/>
      <c r="AUS34" s="121"/>
      <c r="AUT34" s="121"/>
      <c r="AUU34" s="121"/>
      <c r="AUV34" s="121"/>
      <c r="AUW34" s="121"/>
      <c r="AUX34" s="121"/>
      <c r="AUY34" s="121"/>
      <c r="AUZ34" s="121"/>
      <c r="AVA34" s="121"/>
      <c r="AVB34" s="121"/>
      <c r="AVC34" s="121"/>
      <c r="AVD34" s="121"/>
      <c r="AVE34" s="121"/>
      <c r="AVF34" s="121"/>
      <c r="AVG34" s="121"/>
      <c r="AVH34" s="121"/>
      <c r="AVI34" s="121"/>
      <c r="AVJ34" s="121"/>
      <c r="AVK34" s="121"/>
      <c r="AVL34" s="121"/>
      <c r="AVM34" s="121"/>
      <c r="AVN34" s="121"/>
      <c r="AVO34" s="121"/>
      <c r="AVP34" s="121"/>
      <c r="AVQ34" s="121"/>
      <c r="AVR34" s="121"/>
      <c r="AVS34" s="121"/>
      <c r="AVT34" s="121"/>
      <c r="AVU34" s="121"/>
      <c r="AVV34" s="121"/>
      <c r="AVW34" s="121"/>
      <c r="AVX34" s="121"/>
      <c r="AVY34" s="121"/>
      <c r="AVZ34" s="121"/>
      <c r="AWA34" s="121"/>
      <c r="AWB34" s="121"/>
      <c r="AWC34" s="121"/>
      <c r="AWD34" s="121"/>
      <c r="AWE34" s="121"/>
      <c r="AWF34" s="121"/>
      <c r="AWG34" s="121"/>
      <c r="AWH34" s="121"/>
      <c r="AWI34" s="121"/>
      <c r="AWJ34" s="121"/>
      <c r="AWK34" s="121"/>
      <c r="AWL34" s="121"/>
      <c r="AWM34" s="121"/>
      <c r="AWN34" s="121"/>
      <c r="AWO34" s="121"/>
      <c r="AWP34" s="121"/>
      <c r="AWQ34" s="121"/>
      <c r="AWR34" s="121"/>
      <c r="AWS34" s="121"/>
      <c r="AWT34" s="121"/>
      <c r="AWU34" s="121"/>
      <c r="AWV34" s="121"/>
      <c r="AWW34" s="121"/>
      <c r="AWX34" s="121"/>
      <c r="AWY34" s="121"/>
      <c r="AWZ34" s="121"/>
      <c r="AXA34" s="121"/>
      <c r="AXB34" s="121"/>
      <c r="AXC34" s="121"/>
      <c r="AXD34" s="121"/>
      <c r="AXE34" s="121"/>
      <c r="AXF34" s="121"/>
      <c r="AXG34" s="121"/>
      <c r="AXH34" s="121"/>
      <c r="AXI34" s="121"/>
      <c r="AXJ34" s="121"/>
      <c r="AXK34" s="121"/>
      <c r="AXL34" s="121"/>
      <c r="AXM34" s="121"/>
      <c r="AXN34" s="121"/>
      <c r="AXO34" s="121"/>
      <c r="AXP34" s="121"/>
      <c r="AXQ34" s="121"/>
      <c r="AXR34" s="121"/>
      <c r="AXS34" s="121"/>
      <c r="AXT34" s="121"/>
      <c r="AXU34" s="121"/>
      <c r="AXV34" s="121"/>
      <c r="AXW34" s="121"/>
      <c r="AXX34" s="121"/>
      <c r="AXY34" s="121"/>
      <c r="AXZ34" s="121"/>
      <c r="AYA34" s="121"/>
      <c r="AYB34" s="121"/>
      <c r="AYC34" s="121"/>
      <c r="AYD34" s="121"/>
      <c r="AYE34" s="121"/>
      <c r="AYF34" s="121"/>
      <c r="AYG34" s="121"/>
      <c r="AYH34" s="121"/>
      <c r="AYI34" s="121"/>
      <c r="AYJ34" s="121"/>
      <c r="AYK34" s="121"/>
      <c r="AYL34" s="121"/>
      <c r="AYM34" s="121"/>
      <c r="AYN34" s="121"/>
      <c r="AYO34" s="121"/>
      <c r="AYP34" s="121"/>
      <c r="AYQ34" s="121"/>
      <c r="AYR34" s="121"/>
      <c r="AYS34" s="121"/>
      <c r="AYT34" s="121"/>
      <c r="AYU34" s="121"/>
      <c r="AYV34" s="121"/>
      <c r="AYW34" s="121"/>
      <c r="AYX34" s="121"/>
      <c r="AYY34" s="121"/>
      <c r="AYZ34" s="121"/>
      <c r="AZA34" s="121"/>
      <c r="AZB34" s="121"/>
      <c r="AZC34" s="121"/>
      <c r="AZD34" s="121"/>
      <c r="AZE34" s="121"/>
      <c r="AZF34" s="121"/>
      <c r="AZG34" s="121"/>
      <c r="AZH34" s="121"/>
      <c r="AZI34" s="121"/>
      <c r="AZJ34" s="121"/>
      <c r="AZK34" s="121"/>
      <c r="AZL34" s="121"/>
      <c r="AZM34" s="121"/>
      <c r="AZN34" s="121"/>
      <c r="AZO34" s="121"/>
      <c r="AZP34" s="121"/>
      <c r="AZQ34" s="121"/>
      <c r="AZR34" s="121"/>
      <c r="AZS34" s="121"/>
      <c r="AZT34" s="121"/>
      <c r="AZU34" s="121"/>
      <c r="AZV34" s="121"/>
      <c r="AZW34" s="121"/>
      <c r="AZX34" s="121"/>
      <c r="AZY34" s="121"/>
      <c r="AZZ34" s="121"/>
      <c r="BAA34" s="121"/>
      <c r="BAB34" s="121"/>
      <c r="BAC34" s="121"/>
      <c r="BAD34" s="121"/>
      <c r="BAE34" s="121"/>
      <c r="BAF34" s="121"/>
      <c r="BAG34" s="121"/>
      <c r="BAH34" s="121"/>
      <c r="BAI34" s="121"/>
      <c r="BAJ34" s="121"/>
      <c r="BAK34" s="121"/>
      <c r="BAL34" s="121"/>
      <c r="BAM34" s="121"/>
      <c r="BAN34" s="121"/>
      <c r="BAO34" s="121"/>
      <c r="BAP34" s="121"/>
      <c r="BAQ34" s="121"/>
      <c r="BAR34" s="121"/>
      <c r="BAS34" s="121"/>
      <c r="BAT34" s="121"/>
      <c r="BAU34" s="121"/>
      <c r="BAV34" s="121"/>
      <c r="BAW34" s="121"/>
      <c r="BAX34" s="121"/>
      <c r="BAY34" s="121"/>
      <c r="BAZ34" s="121"/>
      <c r="BBA34" s="121"/>
      <c r="BBB34" s="121"/>
      <c r="BBC34" s="121"/>
      <c r="BBD34" s="121"/>
      <c r="BBE34" s="121"/>
      <c r="BBF34" s="121"/>
      <c r="BBG34" s="121"/>
      <c r="BBH34" s="121"/>
      <c r="BBI34" s="121"/>
      <c r="BBJ34" s="121"/>
      <c r="BBK34" s="121"/>
      <c r="BBL34" s="121"/>
      <c r="BBM34" s="121"/>
      <c r="BBN34" s="121"/>
      <c r="BBO34" s="121"/>
      <c r="BBP34" s="121"/>
      <c r="BBQ34" s="121"/>
      <c r="BBR34" s="121"/>
      <c r="BBS34" s="121"/>
      <c r="BBT34" s="121"/>
      <c r="BBU34" s="121"/>
      <c r="BBV34" s="121"/>
      <c r="BBW34" s="121"/>
      <c r="BBX34" s="121"/>
      <c r="BBY34" s="121"/>
      <c r="BBZ34" s="121"/>
      <c r="BCA34" s="121"/>
      <c r="BCB34" s="121"/>
      <c r="BCC34" s="121"/>
      <c r="BCD34" s="121"/>
      <c r="BCE34" s="121"/>
      <c r="BCF34" s="121"/>
      <c r="BCG34" s="121"/>
      <c r="BCH34" s="121"/>
      <c r="BCI34" s="121"/>
      <c r="BCJ34" s="121"/>
      <c r="BCK34" s="121"/>
      <c r="BCL34" s="121"/>
      <c r="BCM34" s="121"/>
      <c r="BCN34" s="121"/>
      <c r="BCO34" s="121"/>
      <c r="BCP34" s="121"/>
      <c r="BCQ34" s="121"/>
      <c r="BCR34" s="121"/>
      <c r="BCS34" s="121"/>
      <c r="BCT34" s="121"/>
      <c r="BCU34" s="121"/>
      <c r="BCV34" s="121"/>
      <c r="BCW34" s="121"/>
      <c r="BCX34" s="121"/>
      <c r="BCY34" s="121"/>
      <c r="BCZ34" s="121"/>
      <c r="BDA34" s="121"/>
      <c r="BDB34" s="121"/>
      <c r="BDC34" s="121"/>
      <c r="BDD34" s="121"/>
      <c r="BDE34" s="121"/>
      <c r="BDF34" s="121"/>
      <c r="BDG34" s="121"/>
      <c r="BDH34" s="121"/>
      <c r="BDI34" s="121"/>
      <c r="BDJ34" s="121"/>
      <c r="BDK34" s="121"/>
      <c r="BDL34" s="121"/>
      <c r="BDM34" s="121"/>
      <c r="BDN34" s="121"/>
      <c r="BDO34" s="121"/>
      <c r="BDP34" s="121"/>
      <c r="BDQ34" s="121"/>
      <c r="BDR34" s="121"/>
      <c r="BDS34" s="121"/>
      <c r="BDT34" s="121"/>
      <c r="BDU34" s="121"/>
      <c r="BDV34" s="121"/>
      <c r="BDW34" s="121"/>
      <c r="BDX34" s="121"/>
      <c r="BDY34" s="121"/>
      <c r="BDZ34" s="121"/>
      <c r="BEA34" s="121"/>
      <c r="BEB34" s="121"/>
      <c r="BEC34" s="121"/>
      <c r="BED34" s="121"/>
      <c r="BEE34" s="121"/>
      <c r="BEF34" s="121"/>
      <c r="BEG34" s="121"/>
      <c r="BEH34" s="121"/>
      <c r="BEI34" s="121"/>
      <c r="BEJ34" s="121"/>
      <c r="BEK34" s="121"/>
      <c r="BEL34" s="121"/>
      <c r="BEM34" s="121"/>
      <c r="BEN34" s="121"/>
      <c r="BEO34" s="121"/>
      <c r="BEP34" s="121"/>
      <c r="BEQ34" s="121"/>
      <c r="BER34" s="121"/>
      <c r="BES34" s="121"/>
      <c r="BET34" s="121"/>
      <c r="BEU34" s="121"/>
      <c r="BEV34" s="121"/>
      <c r="BEW34" s="121"/>
      <c r="BEX34" s="121"/>
      <c r="BEY34" s="121"/>
      <c r="BEZ34" s="121"/>
      <c r="BFA34" s="121"/>
      <c r="BFB34" s="121"/>
      <c r="BFC34" s="121"/>
      <c r="BFD34" s="121"/>
      <c r="BFE34" s="121"/>
      <c r="BFF34" s="121"/>
      <c r="BFG34" s="121"/>
      <c r="BFH34" s="121"/>
      <c r="BFI34" s="121"/>
      <c r="BFJ34" s="121"/>
      <c r="BFK34" s="121"/>
      <c r="BFL34" s="121"/>
      <c r="BFM34" s="121"/>
      <c r="BFN34" s="121"/>
      <c r="BFO34" s="121"/>
      <c r="BFP34" s="121"/>
      <c r="BFQ34" s="121"/>
      <c r="BFR34" s="121"/>
      <c r="BFS34" s="121"/>
      <c r="BFT34" s="121"/>
      <c r="BFU34" s="121"/>
      <c r="BFV34" s="121"/>
      <c r="BFW34" s="121"/>
      <c r="BFX34" s="121"/>
      <c r="BFY34" s="121"/>
      <c r="BFZ34" s="121"/>
      <c r="BGA34" s="121"/>
      <c r="BGB34" s="121"/>
      <c r="BGC34" s="121"/>
      <c r="BGD34" s="121"/>
      <c r="BGE34" s="121"/>
      <c r="BGF34" s="121"/>
      <c r="BGG34" s="121"/>
      <c r="BGH34" s="121"/>
      <c r="BGI34" s="121"/>
      <c r="BGJ34" s="121"/>
      <c r="BGK34" s="121"/>
      <c r="BGL34" s="121"/>
      <c r="BGM34" s="121"/>
      <c r="BGN34" s="121"/>
      <c r="BGO34" s="121"/>
      <c r="BGP34" s="121"/>
      <c r="BGQ34" s="121"/>
      <c r="BGR34" s="121"/>
      <c r="BGS34" s="121"/>
      <c r="BGT34" s="121"/>
      <c r="BGU34" s="121"/>
      <c r="BGV34" s="121"/>
      <c r="BGW34" s="121"/>
      <c r="BGX34" s="121"/>
      <c r="BGY34" s="121"/>
      <c r="BGZ34" s="121"/>
      <c r="BHA34" s="121"/>
      <c r="BHB34" s="121"/>
      <c r="BHC34" s="121"/>
      <c r="BHD34" s="121"/>
      <c r="BHE34" s="121"/>
      <c r="BHF34" s="121"/>
      <c r="BHG34" s="121"/>
      <c r="BHH34" s="121"/>
      <c r="BHI34" s="121"/>
      <c r="BHJ34" s="121"/>
      <c r="BHK34" s="121"/>
      <c r="BHL34" s="121"/>
      <c r="BHM34" s="121"/>
      <c r="BHN34" s="121"/>
      <c r="BHO34" s="121"/>
      <c r="BHP34" s="121"/>
      <c r="BHQ34" s="121"/>
      <c r="BHR34" s="121"/>
      <c r="BHS34" s="121"/>
      <c r="BHT34" s="121"/>
      <c r="BHU34" s="121"/>
      <c r="BHV34" s="121"/>
      <c r="BHW34" s="121"/>
      <c r="BHX34" s="121"/>
      <c r="BHY34" s="121"/>
      <c r="BHZ34" s="121"/>
      <c r="BIA34" s="121"/>
      <c r="BIB34" s="121"/>
      <c r="BIC34" s="121"/>
      <c r="BID34" s="121"/>
      <c r="BIE34" s="121"/>
      <c r="BIF34" s="121"/>
      <c r="BIG34" s="121"/>
      <c r="BIH34" s="121"/>
      <c r="BII34" s="121"/>
      <c r="BIJ34" s="121"/>
      <c r="BIK34" s="121"/>
      <c r="BIL34" s="121"/>
      <c r="BIM34" s="121"/>
      <c r="BIN34" s="121"/>
      <c r="BIO34" s="121"/>
      <c r="BIP34" s="121"/>
      <c r="BIQ34" s="121"/>
      <c r="BIR34" s="121"/>
      <c r="BIS34" s="121"/>
      <c r="BIT34" s="121"/>
      <c r="BIU34" s="121"/>
      <c r="BIV34" s="121"/>
      <c r="BIW34" s="121"/>
      <c r="BIX34" s="121"/>
      <c r="BIY34" s="121"/>
      <c r="BIZ34" s="121"/>
      <c r="BJA34" s="121"/>
      <c r="BJB34" s="121"/>
      <c r="BJC34" s="121"/>
      <c r="BJD34" s="121"/>
      <c r="BJE34" s="121"/>
      <c r="BJF34" s="121"/>
      <c r="BJG34" s="121"/>
      <c r="BJH34" s="121"/>
      <c r="BJI34" s="121"/>
      <c r="BJJ34" s="121"/>
      <c r="BJK34" s="121"/>
      <c r="BJL34" s="121"/>
      <c r="BJM34" s="121"/>
      <c r="BJN34" s="121"/>
      <c r="BJO34" s="121"/>
      <c r="BJP34" s="121"/>
      <c r="BJQ34" s="121"/>
      <c r="BJR34" s="121"/>
      <c r="BJS34" s="121"/>
      <c r="BJT34" s="121"/>
      <c r="BJU34" s="121"/>
      <c r="BJV34" s="121"/>
      <c r="BJW34" s="121"/>
      <c r="BJX34" s="121"/>
      <c r="BJY34" s="121"/>
      <c r="BJZ34" s="121"/>
      <c r="BKA34" s="121"/>
      <c r="BKB34" s="121"/>
      <c r="BKC34" s="121"/>
      <c r="BKD34" s="121"/>
      <c r="BKE34" s="121"/>
      <c r="BKF34" s="121"/>
      <c r="BKG34" s="121"/>
      <c r="BKH34" s="121"/>
      <c r="BKI34" s="121"/>
      <c r="BKJ34" s="121"/>
      <c r="BKK34" s="121"/>
      <c r="BKL34" s="121"/>
      <c r="BKM34" s="121"/>
      <c r="BKN34" s="121"/>
      <c r="BKO34" s="121"/>
      <c r="BKP34" s="121"/>
      <c r="BKQ34" s="121"/>
      <c r="BKR34" s="121"/>
      <c r="BKS34" s="121"/>
      <c r="BKT34" s="121"/>
      <c r="BKU34" s="121"/>
      <c r="BKV34" s="121"/>
      <c r="BKW34" s="121"/>
      <c r="BKX34" s="121"/>
      <c r="BKY34" s="121"/>
      <c r="BKZ34" s="121"/>
      <c r="BLA34" s="121"/>
      <c r="BLB34" s="121"/>
      <c r="BLC34" s="121"/>
      <c r="BLD34" s="121"/>
      <c r="BLE34" s="121"/>
      <c r="BLF34" s="121"/>
      <c r="BLG34" s="121"/>
      <c r="BLH34" s="121"/>
      <c r="BLI34" s="121"/>
      <c r="BLJ34" s="121"/>
      <c r="BLK34" s="121"/>
      <c r="BLL34" s="121"/>
      <c r="BLM34" s="121"/>
      <c r="BLN34" s="121"/>
      <c r="BLO34" s="121"/>
      <c r="BLP34" s="121"/>
      <c r="BLQ34" s="121"/>
      <c r="BLR34" s="121"/>
      <c r="BLS34" s="121"/>
      <c r="BLT34" s="121"/>
      <c r="BLU34" s="121"/>
      <c r="BLV34" s="121"/>
      <c r="BLW34" s="121"/>
      <c r="BLX34" s="121"/>
      <c r="BLY34" s="121"/>
      <c r="BLZ34" s="121"/>
      <c r="BMA34" s="121"/>
      <c r="BMB34" s="121"/>
      <c r="BMC34" s="121"/>
      <c r="BMD34" s="121"/>
      <c r="BME34" s="121"/>
      <c r="BMF34" s="121"/>
      <c r="BMG34" s="121"/>
      <c r="BMH34" s="121"/>
      <c r="BMI34" s="121"/>
      <c r="BMJ34" s="121"/>
      <c r="BMK34" s="121"/>
      <c r="BML34" s="121"/>
      <c r="BMM34" s="121"/>
      <c r="BMN34" s="121"/>
      <c r="BMO34" s="121"/>
      <c r="BMP34" s="121"/>
      <c r="BMQ34" s="121"/>
      <c r="BMR34" s="121"/>
      <c r="BMS34" s="121"/>
      <c r="BMT34" s="121"/>
      <c r="BMU34" s="121"/>
      <c r="BMV34" s="121"/>
      <c r="BMW34" s="121"/>
      <c r="BMX34" s="121"/>
      <c r="BMY34" s="121"/>
      <c r="BMZ34" s="121"/>
      <c r="BNA34" s="121"/>
      <c r="BNB34" s="121"/>
      <c r="BNC34" s="121"/>
      <c r="BND34" s="121"/>
      <c r="BNE34" s="121"/>
      <c r="BNF34" s="121"/>
      <c r="BNG34" s="121"/>
      <c r="BNH34" s="121"/>
      <c r="BNI34" s="121"/>
      <c r="BNJ34" s="121"/>
      <c r="BNK34" s="121"/>
      <c r="BNL34" s="121"/>
      <c r="BNM34" s="121"/>
      <c r="BNN34" s="121"/>
      <c r="BNO34" s="121"/>
      <c r="BNP34" s="121"/>
      <c r="BNQ34" s="121"/>
      <c r="BNR34" s="121"/>
      <c r="BNS34" s="121"/>
      <c r="BNT34" s="121"/>
      <c r="BNU34" s="121"/>
      <c r="BNV34" s="121"/>
      <c r="BNW34" s="121"/>
      <c r="BNX34" s="121"/>
      <c r="BNY34" s="121"/>
      <c r="BNZ34" s="121"/>
      <c r="BOA34" s="121"/>
      <c r="BOB34" s="121"/>
      <c r="BOC34" s="121"/>
      <c r="BOD34" s="121"/>
      <c r="BOE34" s="121"/>
      <c r="BOF34" s="121"/>
      <c r="BOG34" s="121"/>
      <c r="BOH34" s="121"/>
      <c r="BOI34" s="121"/>
      <c r="BOJ34" s="121"/>
      <c r="BOK34" s="121"/>
      <c r="BOL34" s="121"/>
      <c r="BOM34" s="121"/>
      <c r="BON34" s="121"/>
      <c r="BOO34" s="121"/>
      <c r="BOP34" s="121"/>
      <c r="BOQ34" s="121"/>
      <c r="BOR34" s="121"/>
      <c r="BOS34" s="121"/>
      <c r="BOT34" s="121"/>
      <c r="BOU34" s="121"/>
      <c r="BOV34" s="121"/>
      <c r="BOW34" s="121"/>
      <c r="BOX34" s="121"/>
      <c r="BOY34" s="121"/>
      <c r="BOZ34" s="121"/>
      <c r="BPA34" s="121"/>
      <c r="BPB34" s="121"/>
      <c r="BPC34" s="121"/>
      <c r="BPD34" s="121"/>
      <c r="BPE34" s="121"/>
      <c r="BPF34" s="121"/>
      <c r="BPG34" s="121"/>
      <c r="BPH34" s="121"/>
      <c r="BPI34" s="121"/>
      <c r="BPJ34" s="121"/>
      <c r="BPK34" s="121"/>
      <c r="BPL34" s="121"/>
      <c r="BPM34" s="121"/>
      <c r="BPN34" s="121"/>
      <c r="BPO34" s="121"/>
      <c r="BPP34" s="121"/>
      <c r="BPQ34" s="121"/>
      <c r="BPR34" s="121"/>
      <c r="BPS34" s="121"/>
      <c r="BPT34" s="121"/>
      <c r="BPU34" s="121"/>
      <c r="BPV34" s="121"/>
      <c r="BPW34" s="121"/>
      <c r="BPX34" s="121"/>
      <c r="BPY34" s="121"/>
      <c r="BPZ34" s="121"/>
      <c r="BQA34" s="121"/>
      <c r="BQB34" s="121"/>
      <c r="BQC34" s="121"/>
      <c r="BQD34" s="121"/>
      <c r="BQE34" s="121"/>
      <c r="BQF34" s="121"/>
      <c r="BQG34" s="121"/>
      <c r="BQH34" s="121"/>
      <c r="BQI34" s="121"/>
      <c r="BQJ34" s="121"/>
      <c r="BQK34" s="121"/>
      <c r="BQL34" s="121"/>
      <c r="BQM34" s="121"/>
      <c r="BQN34" s="121"/>
      <c r="BQO34" s="121"/>
      <c r="BQP34" s="121"/>
      <c r="BQQ34" s="121"/>
      <c r="BQR34" s="121"/>
      <c r="BQS34" s="121"/>
      <c r="BQT34" s="121"/>
      <c r="BQU34" s="121"/>
      <c r="BQV34" s="121"/>
      <c r="BQW34" s="121"/>
      <c r="BQX34" s="121"/>
      <c r="BQY34" s="121"/>
      <c r="BQZ34" s="121"/>
      <c r="BRA34" s="121"/>
      <c r="BRB34" s="121"/>
      <c r="BRC34" s="121"/>
      <c r="BRD34" s="121"/>
      <c r="BRE34" s="121"/>
      <c r="BRF34" s="121"/>
      <c r="BRG34" s="121"/>
      <c r="BRH34" s="121"/>
      <c r="BRI34" s="121"/>
      <c r="BRJ34" s="121"/>
      <c r="BRK34" s="121"/>
      <c r="BRL34" s="121"/>
      <c r="BRM34" s="121"/>
      <c r="BRN34" s="121"/>
      <c r="BRO34" s="121"/>
      <c r="BRP34" s="121"/>
      <c r="BRQ34" s="121"/>
      <c r="BRR34" s="121"/>
      <c r="BRS34" s="121"/>
      <c r="BRT34" s="121"/>
      <c r="BRU34" s="121"/>
      <c r="BRV34" s="121"/>
      <c r="BRW34" s="121"/>
      <c r="BRX34" s="121"/>
      <c r="BRY34" s="121"/>
      <c r="BRZ34" s="121"/>
      <c r="BSA34" s="121"/>
      <c r="BSB34" s="121"/>
      <c r="BSC34" s="121"/>
      <c r="BSD34" s="121"/>
      <c r="BSE34" s="121"/>
      <c r="BSF34" s="121"/>
      <c r="BSG34" s="121"/>
      <c r="BSH34" s="121"/>
      <c r="BSI34" s="121"/>
      <c r="BSJ34" s="121"/>
      <c r="BSK34" s="121"/>
      <c r="BSL34" s="121"/>
      <c r="BSM34" s="121"/>
      <c r="BSN34" s="121"/>
      <c r="BSO34" s="121"/>
      <c r="BSP34" s="121"/>
      <c r="BSQ34" s="121"/>
      <c r="BSR34" s="121"/>
      <c r="BSS34" s="121"/>
      <c r="BST34" s="121"/>
      <c r="BSU34" s="121"/>
      <c r="BSV34" s="121"/>
      <c r="BSW34" s="121"/>
      <c r="BSX34" s="121"/>
      <c r="BSY34" s="121"/>
      <c r="BSZ34" s="121"/>
      <c r="BTA34" s="121"/>
      <c r="BTB34" s="121"/>
      <c r="BTC34" s="121"/>
      <c r="BTD34" s="121"/>
      <c r="BTE34" s="121"/>
      <c r="BTF34" s="121"/>
      <c r="BTG34" s="121"/>
      <c r="BTH34" s="121"/>
      <c r="BTI34" s="121"/>
      <c r="BTJ34" s="121"/>
      <c r="BTK34" s="121"/>
      <c r="BTL34" s="121"/>
      <c r="BTM34" s="121"/>
      <c r="BTN34" s="121"/>
      <c r="BTO34" s="121"/>
      <c r="BTP34" s="121"/>
      <c r="BTQ34" s="121"/>
      <c r="BTR34" s="121"/>
      <c r="BTS34" s="121"/>
      <c r="BTT34" s="121"/>
      <c r="BTU34" s="121"/>
      <c r="BTV34" s="121"/>
      <c r="BTW34" s="121"/>
      <c r="BTX34" s="121"/>
      <c r="BTY34" s="121"/>
      <c r="BTZ34" s="121"/>
      <c r="BUA34" s="121"/>
      <c r="BUB34" s="121"/>
      <c r="BUC34" s="121"/>
      <c r="BUD34" s="121"/>
      <c r="BUE34" s="121"/>
      <c r="BUF34" s="121"/>
      <c r="BUG34" s="121"/>
      <c r="BUH34" s="121"/>
      <c r="BUI34" s="121"/>
      <c r="BUJ34" s="121"/>
      <c r="BUK34" s="121"/>
      <c r="BUL34" s="121"/>
      <c r="BUM34" s="121"/>
      <c r="BUN34" s="121"/>
      <c r="BUO34" s="121"/>
      <c r="BUP34" s="121"/>
      <c r="BUQ34" s="121"/>
      <c r="BUR34" s="121"/>
      <c r="BUS34" s="121"/>
      <c r="BUT34" s="121"/>
      <c r="BUU34" s="121"/>
      <c r="BUV34" s="121"/>
      <c r="BUW34" s="121"/>
      <c r="BUX34" s="121"/>
      <c r="BUY34" s="121"/>
      <c r="BUZ34" s="121"/>
      <c r="BVA34" s="121"/>
      <c r="BVB34" s="121"/>
      <c r="BVC34" s="121"/>
      <c r="BVD34" s="121"/>
      <c r="BVE34" s="121"/>
      <c r="BVF34" s="121"/>
      <c r="BVG34" s="121"/>
      <c r="BVH34" s="121"/>
      <c r="BVI34" s="121"/>
      <c r="BVJ34" s="121"/>
      <c r="BVK34" s="121"/>
      <c r="BVL34" s="121"/>
      <c r="BVM34" s="121"/>
      <c r="BVN34" s="121"/>
      <c r="BVO34" s="121"/>
      <c r="BVP34" s="121"/>
      <c r="BVQ34" s="121"/>
      <c r="BVR34" s="121"/>
      <c r="BVS34" s="121"/>
      <c r="BVT34" s="121"/>
      <c r="BVU34" s="121"/>
      <c r="BVV34" s="121"/>
      <c r="BVW34" s="121"/>
      <c r="BVX34" s="121"/>
      <c r="BVY34" s="121"/>
      <c r="BVZ34" s="121"/>
      <c r="BWA34" s="121"/>
      <c r="BWB34" s="121"/>
      <c r="BWC34" s="121"/>
      <c r="BWD34" s="121"/>
      <c r="BWE34" s="121"/>
      <c r="BWF34" s="121"/>
      <c r="BWG34" s="121"/>
      <c r="BWH34" s="121"/>
      <c r="BWI34" s="121"/>
      <c r="BWJ34" s="121"/>
      <c r="BWK34" s="121"/>
      <c r="BWL34" s="121"/>
      <c r="BWM34" s="121"/>
      <c r="BWN34" s="121"/>
      <c r="BWO34" s="121"/>
      <c r="BWP34" s="121"/>
      <c r="BWQ34" s="121"/>
      <c r="BWR34" s="121"/>
      <c r="BWS34" s="121"/>
      <c r="BWT34" s="121"/>
      <c r="BWU34" s="121"/>
      <c r="BWV34" s="121"/>
      <c r="BWW34" s="121"/>
      <c r="BWX34" s="121"/>
      <c r="BWY34" s="121"/>
      <c r="BWZ34" s="121"/>
      <c r="BXA34" s="121"/>
      <c r="BXB34" s="121"/>
      <c r="BXC34" s="121"/>
      <c r="BXD34" s="121"/>
      <c r="BXE34" s="121"/>
      <c r="BXF34" s="121"/>
      <c r="BXG34" s="121"/>
      <c r="BXH34" s="121"/>
      <c r="BXI34" s="121"/>
      <c r="BXJ34" s="121"/>
      <c r="BXK34" s="121"/>
      <c r="BXL34" s="121"/>
      <c r="BXM34" s="121"/>
      <c r="BXN34" s="121"/>
      <c r="BXO34" s="121"/>
      <c r="BXP34" s="121"/>
      <c r="BXQ34" s="121"/>
      <c r="BXR34" s="121"/>
      <c r="BXS34" s="121"/>
      <c r="BXT34" s="121"/>
      <c r="BXU34" s="121"/>
      <c r="BXV34" s="121"/>
      <c r="BXW34" s="121"/>
      <c r="BXX34" s="121"/>
      <c r="BXY34" s="121"/>
      <c r="BXZ34" s="121"/>
      <c r="BYA34" s="121"/>
      <c r="BYB34" s="121"/>
      <c r="BYC34" s="121"/>
      <c r="BYD34" s="121"/>
      <c r="BYE34" s="121"/>
      <c r="BYF34" s="121"/>
      <c r="BYG34" s="121"/>
      <c r="BYH34" s="121"/>
      <c r="BYI34" s="121"/>
      <c r="BYJ34" s="121"/>
      <c r="BYK34" s="121"/>
      <c r="BYL34" s="121"/>
      <c r="BYM34" s="121"/>
      <c r="BYN34" s="121"/>
      <c r="BYO34" s="121"/>
      <c r="BYP34" s="121"/>
      <c r="BYQ34" s="121"/>
      <c r="BYR34" s="121"/>
      <c r="BYS34" s="121"/>
      <c r="BYT34" s="121"/>
      <c r="BYU34" s="121"/>
      <c r="BYV34" s="121"/>
      <c r="BYW34" s="121"/>
      <c r="BYX34" s="121"/>
      <c r="BYY34" s="121"/>
      <c r="BYZ34" s="121"/>
      <c r="BZA34" s="121"/>
      <c r="BZB34" s="121"/>
      <c r="BZC34" s="121"/>
      <c r="BZD34" s="121"/>
      <c r="BZE34" s="121"/>
      <c r="BZF34" s="121"/>
      <c r="BZG34" s="121"/>
      <c r="BZH34" s="121"/>
      <c r="BZI34" s="121"/>
      <c r="BZJ34" s="121"/>
      <c r="BZK34" s="121"/>
      <c r="BZL34" s="121"/>
      <c r="BZM34" s="121"/>
      <c r="BZN34" s="121"/>
      <c r="BZO34" s="121"/>
      <c r="BZP34" s="121"/>
      <c r="BZQ34" s="121"/>
      <c r="BZR34" s="121"/>
      <c r="BZS34" s="121"/>
      <c r="BZT34" s="121"/>
      <c r="BZU34" s="121"/>
      <c r="BZV34" s="121"/>
      <c r="BZW34" s="121"/>
      <c r="BZX34" s="121"/>
      <c r="BZY34" s="121"/>
      <c r="BZZ34" s="121"/>
      <c r="CAA34" s="121"/>
      <c r="CAB34" s="121"/>
      <c r="CAC34" s="121"/>
      <c r="CAD34" s="121"/>
      <c r="CAE34" s="121"/>
      <c r="CAF34" s="121"/>
      <c r="CAG34" s="121"/>
      <c r="CAH34" s="121"/>
      <c r="CAI34" s="121"/>
      <c r="CAJ34" s="121"/>
      <c r="CAK34" s="121"/>
      <c r="CAL34" s="121"/>
      <c r="CAM34" s="121"/>
      <c r="CAN34" s="121"/>
      <c r="CAO34" s="121"/>
      <c r="CAP34" s="121"/>
      <c r="CAQ34" s="121"/>
      <c r="CAR34" s="121"/>
      <c r="CAS34" s="121"/>
      <c r="CAT34" s="121"/>
      <c r="CAU34" s="121"/>
      <c r="CAV34" s="121"/>
      <c r="CAW34" s="121"/>
      <c r="CAX34" s="121"/>
      <c r="CAY34" s="121"/>
      <c r="CAZ34" s="121"/>
      <c r="CBA34" s="121"/>
      <c r="CBB34" s="121"/>
      <c r="CBC34" s="121"/>
      <c r="CBD34" s="121"/>
      <c r="CBE34" s="121"/>
      <c r="CBF34" s="121"/>
      <c r="CBG34" s="121"/>
      <c r="CBH34" s="121"/>
      <c r="CBI34" s="121"/>
      <c r="CBJ34" s="121"/>
      <c r="CBK34" s="121"/>
      <c r="CBL34" s="121"/>
      <c r="CBM34" s="121"/>
      <c r="CBN34" s="121"/>
      <c r="CBO34" s="121"/>
      <c r="CBP34" s="121"/>
      <c r="CBQ34" s="121"/>
      <c r="CBR34" s="121"/>
      <c r="CBS34" s="121"/>
      <c r="CBT34" s="121"/>
      <c r="CBU34" s="121"/>
      <c r="CBV34" s="121"/>
      <c r="CBW34" s="121"/>
      <c r="CBX34" s="121"/>
      <c r="CBY34" s="121"/>
      <c r="CBZ34" s="121"/>
      <c r="CCA34" s="121"/>
      <c r="CCB34" s="121"/>
      <c r="CCC34" s="121"/>
      <c r="CCD34" s="121"/>
      <c r="CCE34" s="121"/>
      <c r="CCF34" s="121"/>
      <c r="CCG34" s="121"/>
      <c r="CCH34" s="121"/>
      <c r="CCI34" s="121"/>
      <c r="CCJ34" s="121"/>
      <c r="CCK34" s="121"/>
      <c r="CCL34" s="121"/>
      <c r="CCM34" s="121"/>
      <c r="CCN34" s="121"/>
      <c r="CCO34" s="121"/>
      <c r="CCP34" s="121"/>
      <c r="CCQ34" s="121"/>
      <c r="CCR34" s="121"/>
      <c r="CCS34" s="121"/>
      <c r="CCT34" s="121"/>
      <c r="CCU34" s="121"/>
      <c r="CCV34" s="121"/>
      <c r="CCW34" s="121"/>
      <c r="CCX34" s="121"/>
      <c r="CCY34" s="121"/>
      <c r="CCZ34" s="121"/>
      <c r="CDA34" s="121"/>
      <c r="CDB34" s="121"/>
      <c r="CDC34" s="121"/>
      <c r="CDD34" s="121"/>
      <c r="CDE34" s="121"/>
      <c r="CDF34" s="121"/>
      <c r="CDG34" s="121"/>
      <c r="CDH34" s="121"/>
      <c r="CDI34" s="121"/>
      <c r="CDJ34" s="121"/>
      <c r="CDK34" s="121"/>
      <c r="CDL34" s="121"/>
      <c r="CDM34" s="121"/>
      <c r="CDN34" s="121"/>
      <c r="CDO34" s="121"/>
      <c r="CDP34" s="121"/>
      <c r="CDQ34" s="121"/>
      <c r="CDR34" s="121"/>
      <c r="CDS34" s="121"/>
      <c r="CDT34" s="121"/>
      <c r="CDU34" s="121"/>
      <c r="CDV34" s="121"/>
      <c r="CDW34" s="121"/>
      <c r="CDX34" s="121"/>
      <c r="CDY34" s="121"/>
      <c r="CDZ34" s="121"/>
      <c r="CEA34" s="121"/>
      <c r="CEB34" s="121"/>
      <c r="CEC34" s="121"/>
      <c r="CED34" s="121"/>
      <c r="CEE34" s="121"/>
      <c r="CEF34" s="121"/>
      <c r="CEG34" s="121"/>
      <c r="CEH34" s="121"/>
      <c r="CEI34" s="121"/>
      <c r="CEJ34" s="121"/>
      <c r="CEK34" s="121"/>
      <c r="CEL34" s="121"/>
      <c r="CEM34" s="121"/>
      <c r="CEN34" s="121"/>
      <c r="CEO34" s="121"/>
      <c r="CEP34" s="121"/>
      <c r="CEQ34" s="121"/>
      <c r="CER34" s="121"/>
      <c r="CES34" s="121"/>
      <c r="CET34" s="121"/>
      <c r="CEU34" s="121"/>
      <c r="CEV34" s="121"/>
      <c r="CEW34" s="121"/>
      <c r="CEX34" s="121"/>
      <c r="CEY34" s="121"/>
      <c r="CEZ34" s="121"/>
      <c r="CFA34" s="121"/>
      <c r="CFB34" s="121"/>
      <c r="CFC34" s="121"/>
      <c r="CFD34" s="121"/>
      <c r="CFE34" s="121"/>
      <c r="CFF34" s="121"/>
      <c r="CFG34" s="121"/>
      <c r="CFH34" s="121"/>
      <c r="CFI34" s="121"/>
      <c r="CFJ34" s="121"/>
      <c r="CFK34" s="121"/>
      <c r="CFL34" s="121"/>
      <c r="CFM34" s="121"/>
      <c r="CFN34" s="121"/>
      <c r="CFO34" s="121"/>
      <c r="CFP34" s="121"/>
      <c r="CFQ34" s="121"/>
      <c r="CFR34" s="121"/>
      <c r="CFS34" s="121"/>
      <c r="CFT34" s="121"/>
      <c r="CFU34" s="121"/>
      <c r="CFV34" s="121"/>
      <c r="CFW34" s="121"/>
      <c r="CFX34" s="121"/>
      <c r="CFY34" s="121"/>
      <c r="CFZ34" s="121"/>
      <c r="CGA34" s="121"/>
      <c r="CGB34" s="121"/>
      <c r="CGC34" s="121"/>
      <c r="CGD34" s="121"/>
      <c r="CGE34" s="121"/>
      <c r="CGF34" s="121"/>
      <c r="CGG34" s="121"/>
      <c r="CGH34" s="121"/>
      <c r="CGI34" s="121"/>
      <c r="CGJ34" s="121"/>
      <c r="CGK34" s="121"/>
      <c r="CGL34" s="121"/>
      <c r="CGM34" s="121"/>
      <c r="CGN34" s="121"/>
      <c r="CGO34" s="121"/>
      <c r="CGP34" s="121"/>
      <c r="CGQ34" s="121"/>
      <c r="CGR34" s="121"/>
      <c r="CGS34" s="121"/>
      <c r="CGT34" s="121"/>
      <c r="CGU34" s="121"/>
      <c r="CGV34" s="121"/>
      <c r="CGW34" s="121"/>
      <c r="CGX34" s="121"/>
      <c r="CGY34" s="121"/>
      <c r="CGZ34" s="121"/>
      <c r="CHA34" s="121"/>
      <c r="CHB34" s="121"/>
      <c r="CHC34" s="121"/>
      <c r="CHD34" s="121"/>
      <c r="CHE34" s="121"/>
      <c r="CHF34" s="121"/>
      <c r="CHG34" s="121"/>
      <c r="CHH34" s="121"/>
      <c r="CHI34" s="121"/>
      <c r="CHJ34" s="121"/>
      <c r="CHK34" s="121"/>
      <c r="CHL34" s="121"/>
      <c r="CHM34" s="121"/>
      <c r="CHN34" s="121"/>
      <c r="CHO34" s="121"/>
      <c r="CHP34" s="121"/>
      <c r="CHQ34" s="121"/>
      <c r="CHR34" s="121"/>
      <c r="CHS34" s="121"/>
      <c r="CHT34" s="121"/>
      <c r="CHU34" s="121"/>
      <c r="CHV34" s="121"/>
      <c r="CHW34" s="121"/>
      <c r="CHX34" s="121"/>
      <c r="CHY34" s="121"/>
      <c r="CHZ34" s="121"/>
      <c r="CIA34" s="121"/>
      <c r="CIB34" s="121"/>
      <c r="CIC34" s="121"/>
      <c r="CID34" s="121"/>
      <c r="CIE34" s="121"/>
      <c r="CIF34" s="121"/>
      <c r="CIG34" s="121"/>
      <c r="CIH34" s="121"/>
      <c r="CII34" s="121"/>
      <c r="CIJ34" s="121"/>
      <c r="CIK34" s="121"/>
      <c r="CIL34" s="121"/>
      <c r="CIM34" s="121"/>
      <c r="CIN34" s="121"/>
      <c r="CIO34" s="121"/>
      <c r="CIP34" s="121"/>
      <c r="CIQ34" s="121"/>
      <c r="CIR34" s="121"/>
      <c r="CIS34" s="121"/>
      <c r="CIT34" s="121"/>
      <c r="CIU34" s="121"/>
      <c r="CIV34" s="121"/>
      <c r="CIW34" s="121"/>
      <c r="CIX34" s="121"/>
      <c r="CIY34" s="121"/>
      <c r="CIZ34" s="121"/>
      <c r="CJA34" s="121"/>
      <c r="CJB34" s="121"/>
      <c r="CJC34" s="121"/>
      <c r="CJD34" s="121"/>
      <c r="CJE34" s="121"/>
      <c r="CJF34" s="121"/>
      <c r="CJG34" s="121"/>
      <c r="CJH34" s="121"/>
      <c r="CJI34" s="121"/>
      <c r="CJJ34" s="121"/>
      <c r="CJK34" s="121"/>
      <c r="CJL34" s="121"/>
      <c r="CJM34" s="121"/>
      <c r="CJN34" s="121"/>
      <c r="CJO34" s="121"/>
      <c r="CJP34" s="121"/>
      <c r="CJQ34" s="121"/>
      <c r="CJR34" s="121"/>
      <c r="CJS34" s="121"/>
      <c r="CJT34" s="121"/>
      <c r="CJU34" s="121"/>
      <c r="CJV34" s="121"/>
      <c r="CJW34" s="121"/>
      <c r="CJX34" s="121"/>
      <c r="CJY34" s="121"/>
      <c r="CJZ34" s="121"/>
      <c r="CKA34" s="121"/>
      <c r="CKB34" s="121"/>
      <c r="CKC34" s="121"/>
      <c r="CKD34" s="121"/>
      <c r="CKE34" s="121"/>
      <c r="CKF34" s="121"/>
      <c r="CKG34" s="121"/>
      <c r="CKH34" s="121"/>
      <c r="CKI34" s="121"/>
      <c r="CKJ34" s="121"/>
      <c r="CKK34" s="121"/>
      <c r="CKL34" s="121"/>
      <c r="CKM34" s="121"/>
      <c r="CKN34" s="121"/>
      <c r="CKO34" s="121"/>
      <c r="CKP34" s="121"/>
      <c r="CKQ34" s="121"/>
      <c r="CKR34" s="121"/>
      <c r="CKS34" s="121"/>
      <c r="CKT34" s="121"/>
      <c r="CKU34" s="121"/>
      <c r="CKV34" s="121"/>
      <c r="CKW34" s="121"/>
      <c r="CKX34" s="121"/>
      <c r="CKY34" s="121"/>
      <c r="CKZ34" s="121"/>
      <c r="CLA34" s="121"/>
      <c r="CLB34" s="121"/>
      <c r="CLC34" s="121"/>
      <c r="CLD34" s="121"/>
      <c r="CLE34" s="121"/>
      <c r="CLF34" s="121"/>
      <c r="CLG34" s="121"/>
      <c r="CLH34" s="121"/>
      <c r="CLI34" s="121"/>
      <c r="CLJ34" s="121"/>
      <c r="CLK34" s="121"/>
      <c r="CLL34" s="121"/>
      <c r="CLM34" s="121"/>
      <c r="CLN34" s="121"/>
      <c r="CLO34" s="121"/>
      <c r="CLP34" s="121"/>
      <c r="CLQ34" s="121"/>
      <c r="CLR34" s="121"/>
      <c r="CLS34" s="121"/>
      <c r="CLT34" s="121"/>
      <c r="CLU34" s="121"/>
      <c r="CLV34" s="121"/>
      <c r="CLW34" s="121"/>
      <c r="CLX34" s="121"/>
      <c r="CLY34" s="121"/>
      <c r="CLZ34" s="121"/>
      <c r="CMA34" s="121"/>
      <c r="CMB34" s="121"/>
      <c r="CMC34" s="121"/>
      <c r="CMD34" s="121"/>
      <c r="CME34" s="121"/>
      <c r="CMF34" s="121"/>
      <c r="CMG34" s="121"/>
      <c r="CMH34" s="121"/>
      <c r="CMI34" s="121"/>
      <c r="CMJ34" s="121"/>
      <c r="CMK34" s="121"/>
      <c r="CML34" s="121"/>
      <c r="CMM34" s="121"/>
      <c r="CMN34" s="121"/>
      <c r="CMO34" s="121"/>
      <c r="CMP34" s="121"/>
      <c r="CMQ34" s="121"/>
      <c r="CMR34" s="121"/>
      <c r="CMS34" s="121"/>
      <c r="CMT34" s="121"/>
      <c r="CMU34" s="121"/>
      <c r="CMV34" s="121"/>
      <c r="CMW34" s="121"/>
      <c r="CMX34" s="121"/>
      <c r="CMY34" s="121"/>
      <c r="CMZ34" s="121"/>
      <c r="CNA34" s="121"/>
      <c r="CNB34" s="121"/>
      <c r="CNC34" s="121"/>
      <c r="CND34" s="121"/>
      <c r="CNE34" s="121"/>
      <c r="CNF34" s="121"/>
      <c r="CNG34" s="121"/>
      <c r="CNH34" s="121"/>
      <c r="CNI34" s="121"/>
      <c r="CNJ34" s="121"/>
      <c r="CNK34" s="121"/>
      <c r="CNL34" s="121"/>
      <c r="CNM34" s="121"/>
      <c r="CNN34" s="121"/>
      <c r="CNO34" s="121"/>
      <c r="CNP34" s="121"/>
      <c r="CNQ34" s="121"/>
      <c r="CNR34" s="121"/>
      <c r="CNS34" s="121"/>
      <c r="CNT34" s="121"/>
      <c r="CNU34" s="121"/>
      <c r="CNV34" s="121"/>
      <c r="CNW34" s="121"/>
      <c r="CNX34" s="121"/>
      <c r="CNY34" s="121"/>
      <c r="CNZ34" s="121"/>
      <c r="COA34" s="121"/>
      <c r="COB34" s="121"/>
      <c r="COC34" s="121"/>
      <c r="COD34" s="121"/>
      <c r="COE34" s="121"/>
      <c r="COF34" s="121"/>
      <c r="COG34" s="121"/>
      <c r="COH34" s="121"/>
      <c r="COI34" s="121"/>
      <c r="COJ34" s="121"/>
      <c r="COK34" s="121"/>
      <c r="COL34" s="121"/>
      <c r="COM34" s="121"/>
      <c r="CON34" s="121"/>
      <c r="COO34" s="121"/>
      <c r="COP34" s="121"/>
      <c r="COQ34" s="121"/>
      <c r="COR34" s="121"/>
      <c r="COS34" s="121"/>
      <c r="COT34" s="121"/>
      <c r="COU34" s="121"/>
      <c r="COV34" s="121"/>
      <c r="COW34" s="121"/>
      <c r="COX34" s="121"/>
      <c r="COY34" s="121"/>
      <c r="COZ34" s="121"/>
      <c r="CPA34" s="121"/>
      <c r="CPB34" s="121"/>
      <c r="CPC34" s="121"/>
      <c r="CPD34" s="121"/>
      <c r="CPE34" s="121"/>
      <c r="CPF34" s="121"/>
      <c r="CPG34" s="121"/>
      <c r="CPH34" s="121"/>
      <c r="CPI34" s="121"/>
      <c r="CPJ34" s="121"/>
      <c r="CPK34" s="121"/>
      <c r="CPL34" s="121"/>
      <c r="CPM34" s="121"/>
      <c r="CPN34" s="121"/>
      <c r="CPO34" s="121"/>
      <c r="CPP34" s="121"/>
      <c r="CPQ34" s="121"/>
      <c r="CPR34" s="121"/>
      <c r="CPS34" s="121"/>
      <c r="CPT34" s="121"/>
      <c r="CPU34" s="121"/>
      <c r="CPV34" s="121"/>
      <c r="CPW34" s="121"/>
      <c r="CPX34" s="121"/>
      <c r="CPY34" s="121"/>
      <c r="CPZ34" s="121"/>
      <c r="CQA34" s="121"/>
      <c r="CQB34" s="121"/>
      <c r="CQC34" s="121"/>
      <c r="CQD34" s="121"/>
      <c r="CQE34" s="121"/>
      <c r="CQF34" s="121"/>
      <c r="CQG34" s="121"/>
      <c r="CQH34" s="121"/>
      <c r="CQI34" s="121"/>
      <c r="CQJ34" s="121"/>
      <c r="CQK34" s="121"/>
      <c r="CQL34" s="121"/>
      <c r="CQM34" s="121"/>
      <c r="CQN34" s="121"/>
      <c r="CQO34" s="121"/>
      <c r="CQP34" s="121"/>
      <c r="CQQ34" s="121"/>
      <c r="CQR34" s="121"/>
      <c r="CQS34" s="121"/>
      <c r="CQT34" s="121"/>
      <c r="CQU34" s="121"/>
      <c r="CQV34" s="121"/>
      <c r="CQW34" s="121"/>
      <c r="CQX34" s="121"/>
      <c r="CQY34" s="121"/>
      <c r="CQZ34" s="121"/>
      <c r="CRA34" s="121"/>
      <c r="CRB34" s="121"/>
      <c r="CRC34" s="121"/>
      <c r="CRD34" s="121"/>
      <c r="CRE34" s="121"/>
      <c r="CRF34" s="121"/>
      <c r="CRG34" s="121"/>
      <c r="CRH34" s="121"/>
      <c r="CRI34" s="121"/>
      <c r="CRJ34" s="121"/>
      <c r="CRK34" s="121"/>
      <c r="CRL34" s="121"/>
      <c r="CRM34" s="121"/>
      <c r="CRN34" s="121"/>
      <c r="CRO34" s="121"/>
      <c r="CRP34" s="121"/>
      <c r="CRQ34" s="121"/>
      <c r="CRR34" s="121"/>
      <c r="CRS34" s="121"/>
      <c r="CRT34" s="121"/>
      <c r="CRU34" s="121"/>
      <c r="CRV34" s="121"/>
      <c r="CRW34" s="121"/>
      <c r="CRX34" s="121"/>
      <c r="CRY34" s="121"/>
      <c r="CRZ34" s="121"/>
      <c r="CSA34" s="121"/>
      <c r="CSB34" s="121"/>
      <c r="CSC34" s="121"/>
      <c r="CSD34" s="121"/>
      <c r="CSE34" s="121"/>
      <c r="CSF34" s="121"/>
      <c r="CSG34" s="121"/>
      <c r="CSH34" s="121"/>
      <c r="CSI34" s="121"/>
      <c r="CSJ34" s="121"/>
      <c r="CSK34" s="121"/>
      <c r="CSL34" s="121"/>
      <c r="CSM34" s="121"/>
      <c r="CSN34" s="121"/>
      <c r="CSO34" s="121"/>
      <c r="CSP34" s="121"/>
      <c r="CSQ34" s="121"/>
      <c r="CSR34" s="121"/>
      <c r="CSS34" s="121"/>
      <c r="CST34" s="121"/>
      <c r="CSU34" s="121"/>
      <c r="CSV34" s="121"/>
      <c r="CSW34" s="121"/>
      <c r="CSX34" s="121"/>
      <c r="CSY34" s="121"/>
      <c r="CSZ34" s="121"/>
      <c r="CTA34" s="121"/>
      <c r="CTB34" s="121"/>
      <c r="CTC34" s="121"/>
      <c r="CTD34" s="121"/>
      <c r="CTE34" s="121"/>
      <c r="CTF34" s="121"/>
      <c r="CTG34" s="121"/>
      <c r="CTH34" s="121"/>
      <c r="CTI34" s="121"/>
      <c r="CTJ34" s="121"/>
      <c r="CTK34" s="121"/>
      <c r="CTL34" s="121"/>
      <c r="CTM34" s="121"/>
      <c r="CTN34" s="121"/>
      <c r="CTO34" s="121"/>
      <c r="CTP34" s="121"/>
      <c r="CTQ34" s="121"/>
      <c r="CTR34" s="121"/>
      <c r="CTS34" s="121"/>
      <c r="CTT34" s="121"/>
      <c r="CTU34" s="121"/>
      <c r="CTV34" s="121"/>
      <c r="CTW34" s="121"/>
      <c r="CTX34" s="121"/>
      <c r="CTY34" s="121"/>
      <c r="CTZ34" s="121"/>
      <c r="CUA34" s="121"/>
      <c r="CUB34" s="121"/>
      <c r="CUC34" s="121"/>
      <c r="CUD34" s="121"/>
      <c r="CUE34" s="121"/>
      <c r="CUF34" s="121"/>
      <c r="CUG34" s="121"/>
      <c r="CUH34" s="121"/>
      <c r="CUI34" s="121"/>
      <c r="CUJ34" s="121"/>
      <c r="CUK34" s="121"/>
      <c r="CUL34" s="121"/>
      <c r="CUM34" s="121"/>
      <c r="CUN34" s="121"/>
      <c r="CUO34" s="121"/>
      <c r="CUP34" s="121"/>
      <c r="CUQ34" s="121"/>
      <c r="CUR34" s="121"/>
      <c r="CUS34" s="121"/>
      <c r="CUT34" s="121"/>
      <c r="CUU34" s="121"/>
      <c r="CUV34" s="121"/>
      <c r="CUW34" s="121"/>
      <c r="CUX34" s="121"/>
      <c r="CUY34" s="121"/>
      <c r="CUZ34" s="121"/>
      <c r="CVA34" s="121"/>
      <c r="CVB34" s="121"/>
      <c r="CVC34" s="121"/>
      <c r="CVD34" s="121"/>
      <c r="CVE34" s="121"/>
      <c r="CVF34" s="121"/>
      <c r="CVG34" s="121"/>
      <c r="CVH34" s="121"/>
      <c r="CVI34" s="121"/>
      <c r="CVJ34" s="121"/>
      <c r="CVK34" s="121"/>
      <c r="CVL34" s="121"/>
      <c r="CVM34" s="121"/>
      <c r="CVN34" s="121"/>
      <c r="CVO34" s="121"/>
      <c r="CVP34" s="121"/>
      <c r="CVQ34" s="121"/>
      <c r="CVR34" s="121"/>
      <c r="CVS34" s="121"/>
      <c r="CVT34" s="121"/>
      <c r="CVU34" s="121"/>
      <c r="CVV34" s="121"/>
      <c r="CVW34" s="121"/>
      <c r="CVX34" s="121"/>
      <c r="CVY34" s="121"/>
      <c r="CVZ34" s="121"/>
      <c r="CWA34" s="121"/>
      <c r="CWB34" s="121"/>
      <c r="CWC34" s="121"/>
      <c r="CWD34" s="121"/>
      <c r="CWE34" s="121"/>
      <c r="CWF34" s="121"/>
      <c r="CWG34" s="121"/>
      <c r="CWH34" s="121"/>
      <c r="CWI34" s="121"/>
      <c r="CWJ34" s="121"/>
      <c r="CWK34" s="121"/>
      <c r="CWL34" s="121"/>
      <c r="CWM34" s="121"/>
      <c r="CWN34" s="121"/>
      <c r="CWO34" s="121"/>
      <c r="CWP34" s="121"/>
      <c r="CWQ34" s="121"/>
      <c r="CWR34" s="121"/>
      <c r="CWS34" s="121"/>
      <c r="CWT34" s="121"/>
      <c r="CWU34" s="121"/>
      <c r="CWV34" s="121"/>
      <c r="CWW34" s="121"/>
      <c r="CWX34" s="121"/>
      <c r="CWY34" s="121"/>
      <c r="CWZ34" s="121"/>
      <c r="CXA34" s="121"/>
      <c r="CXB34" s="121"/>
      <c r="CXC34" s="121"/>
      <c r="CXD34" s="121"/>
      <c r="CXE34" s="121"/>
      <c r="CXF34" s="121"/>
      <c r="CXG34" s="121"/>
      <c r="CXH34" s="121"/>
      <c r="CXI34" s="121"/>
      <c r="CXJ34" s="121"/>
      <c r="CXK34" s="121"/>
      <c r="CXL34" s="121"/>
      <c r="CXM34" s="121"/>
      <c r="CXN34" s="121"/>
      <c r="CXO34" s="121"/>
      <c r="CXP34" s="121"/>
      <c r="CXQ34" s="121"/>
      <c r="CXR34" s="121"/>
      <c r="CXS34" s="121"/>
      <c r="CXT34" s="121"/>
      <c r="CXU34" s="121"/>
      <c r="CXV34" s="121"/>
      <c r="CXW34" s="121"/>
      <c r="CXX34" s="121"/>
      <c r="CXY34" s="121"/>
      <c r="CXZ34" s="121"/>
      <c r="CYA34" s="121"/>
      <c r="CYB34" s="121"/>
      <c r="CYC34" s="121"/>
      <c r="CYD34" s="121"/>
      <c r="CYE34" s="121"/>
      <c r="CYF34" s="121"/>
      <c r="CYG34" s="121"/>
      <c r="CYH34" s="121"/>
      <c r="CYI34" s="121"/>
      <c r="CYJ34" s="121"/>
      <c r="CYK34" s="121"/>
      <c r="CYL34" s="121"/>
      <c r="CYM34" s="121"/>
      <c r="CYN34" s="121"/>
      <c r="CYO34" s="121"/>
      <c r="CYP34" s="121"/>
      <c r="CYQ34" s="121"/>
      <c r="CYR34" s="121"/>
      <c r="CYS34" s="121"/>
      <c r="CYT34" s="121"/>
      <c r="CYU34" s="121"/>
      <c r="CYV34" s="121"/>
      <c r="CYW34" s="121"/>
      <c r="CYX34" s="121"/>
      <c r="CYY34" s="121"/>
      <c r="CYZ34" s="121"/>
      <c r="CZA34" s="121"/>
      <c r="CZB34" s="121"/>
      <c r="CZC34" s="121"/>
      <c r="CZD34" s="121"/>
      <c r="CZE34" s="121"/>
      <c r="CZF34" s="121"/>
      <c r="CZG34" s="121"/>
      <c r="CZH34" s="121"/>
      <c r="CZI34" s="121"/>
      <c r="CZJ34" s="121"/>
      <c r="CZK34" s="121"/>
      <c r="CZL34" s="121"/>
      <c r="CZM34" s="121"/>
      <c r="CZN34" s="121"/>
      <c r="CZO34" s="121"/>
      <c r="CZP34" s="121"/>
      <c r="CZQ34" s="121"/>
      <c r="CZR34" s="121"/>
      <c r="CZS34" s="121"/>
      <c r="CZT34" s="121"/>
      <c r="CZU34" s="121"/>
      <c r="CZV34" s="121"/>
      <c r="CZW34" s="121"/>
      <c r="CZX34" s="121"/>
      <c r="CZY34" s="121"/>
      <c r="CZZ34" s="121"/>
      <c r="DAA34" s="121"/>
      <c r="DAB34" s="121"/>
      <c r="DAC34" s="121"/>
      <c r="DAD34" s="121"/>
      <c r="DAE34" s="121"/>
      <c r="DAF34" s="121"/>
      <c r="DAG34" s="121"/>
      <c r="DAH34" s="121"/>
      <c r="DAI34" s="121"/>
      <c r="DAJ34" s="121"/>
      <c r="DAK34" s="121"/>
      <c r="DAL34" s="121"/>
      <c r="DAM34" s="121"/>
      <c r="DAN34" s="121"/>
      <c r="DAO34" s="121"/>
      <c r="DAP34" s="121"/>
      <c r="DAQ34" s="121"/>
      <c r="DAR34" s="121"/>
      <c r="DAS34" s="121"/>
      <c r="DAT34" s="121"/>
      <c r="DAU34" s="121"/>
      <c r="DAV34" s="121"/>
      <c r="DAW34" s="121"/>
      <c r="DAX34" s="121"/>
      <c r="DAY34" s="121"/>
      <c r="DAZ34" s="121"/>
      <c r="DBA34" s="121"/>
      <c r="DBB34" s="121"/>
      <c r="DBC34" s="121"/>
      <c r="DBD34" s="121"/>
      <c r="DBE34" s="121"/>
      <c r="DBF34" s="121"/>
      <c r="DBG34" s="121"/>
      <c r="DBH34" s="121"/>
      <c r="DBI34" s="121"/>
      <c r="DBJ34" s="121"/>
      <c r="DBK34" s="121"/>
      <c r="DBL34" s="121"/>
      <c r="DBM34" s="121"/>
      <c r="DBN34" s="121"/>
      <c r="DBO34" s="121"/>
      <c r="DBP34" s="121"/>
      <c r="DBQ34" s="121"/>
      <c r="DBR34" s="121"/>
      <c r="DBS34" s="121"/>
      <c r="DBT34" s="121"/>
      <c r="DBU34" s="121"/>
      <c r="DBV34" s="121"/>
      <c r="DBW34" s="121"/>
      <c r="DBX34" s="121"/>
      <c r="DBY34" s="121"/>
      <c r="DBZ34" s="121"/>
      <c r="DCA34" s="121"/>
      <c r="DCB34" s="121"/>
      <c r="DCC34" s="121"/>
      <c r="DCD34" s="121"/>
      <c r="DCE34" s="121"/>
      <c r="DCF34" s="121"/>
      <c r="DCG34" s="121"/>
      <c r="DCH34" s="121"/>
      <c r="DCI34" s="121"/>
      <c r="DCJ34" s="121"/>
      <c r="DCK34" s="121"/>
      <c r="DCL34" s="121"/>
      <c r="DCM34" s="121"/>
      <c r="DCN34" s="121"/>
      <c r="DCO34" s="121"/>
      <c r="DCP34" s="121"/>
      <c r="DCQ34" s="121"/>
      <c r="DCR34" s="121"/>
      <c r="DCS34" s="121"/>
      <c r="DCT34" s="121"/>
      <c r="DCU34" s="121"/>
      <c r="DCV34" s="121"/>
      <c r="DCW34" s="121"/>
      <c r="DCX34" s="121"/>
      <c r="DCY34" s="121"/>
      <c r="DCZ34" s="121"/>
      <c r="DDA34" s="121"/>
      <c r="DDB34" s="121"/>
      <c r="DDC34" s="121"/>
      <c r="DDD34" s="121"/>
      <c r="DDE34" s="121"/>
      <c r="DDF34" s="121"/>
      <c r="DDG34" s="121"/>
      <c r="DDH34" s="121"/>
      <c r="DDI34" s="121"/>
      <c r="DDJ34" s="121"/>
      <c r="DDK34" s="121"/>
      <c r="DDL34" s="121"/>
      <c r="DDM34" s="121"/>
      <c r="DDN34" s="121"/>
      <c r="DDO34" s="121"/>
      <c r="DDP34" s="121"/>
      <c r="DDQ34" s="121"/>
      <c r="DDR34" s="121"/>
      <c r="DDS34" s="121"/>
      <c r="DDT34" s="121"/>
      <c r="DDU34" s="121"/>
      <c r="DDV34" s="121"/>
      <c r="DDW34" s="121"/>
      <c r="DDX34" s="121"/>
      <c r="DDY34" s="121"/>
      <c r="DDZ34" s="121"/>
      <c r="DEA34" s="121"/>
      <c r="DEB34" s="121"/>
      <c r="DEC34" s="121"/>
      <c r="DED34" s="121"/>
      <c r="DEE34" s="121"/>
      <c r="DEF34" s="121"/>
      <c r="DEG34" s="121"/>
      <c r="DEH34" s="121"/>
      <c r="DEI34" s="121"/>
      <c r="DEJ34" s="121"/>
      <c r="DEK34" s="121"/>
      <c r="DEL34" s="121"/>
      <c r="DEM34" s="121"/>
      <c r="DEN34" s="121"/>
      <c r="DEO34" s="121"/>
      <c r="DEP34" s="121"/>
      <c r="DEQ34" s="121"/>
      <c r="DER34" s="121"/>
      <c r="DES34" s="121"/>
      <c r="DET34" s="121"/>
      <c r="DEU34" s="121"/>
      <c r="DEV34" s="121"/>
      <c r="DEW34" s="121"/>
      <c r="DEX34" s="121"/>
      <c r="DEY34" s="121"/>
      <c r="DEZ34" s="121"/>
      <c r="DFA34" s="121"/>
      <c r="DFB34" s="121"/>
      <c r="DFC34" s="121"/>
      <c r="DFD34" s="121"/>
      <c r="DFE34" s="121"/>
      <c r="DFF34" s="121"/>
      <c r="DFG34" s="121"/>
      <c r="DFH34" s="121"/>
      <c r="DFI34" s="121"/>
      <c r="DFJ34" s="121"/>
      <c r="DFK34" s="121"/>
      <c r="DFL34" s="121"/>
      <c r="DFM34" s="121"/>
      <c r="DFN34" s="121"/>
      <c r="DFO34" s="121"/>
      <c r="DFP34" s="121"/>
      <c r="DFQ34" s="121"/>
      <c r="DFR34" s="121"/>
      <c r="DFS34" s="121"/>
      <c r="DFT34" s="121"/>
      <c r="DFU34" s="121"/>
      <c r="DFV34" s="121"/>
      <c r="DFW34" s="121"/>
      <c r="DFX34" s="121"/>
      <c r="DFY34" s="121"/>
      <c r="DFZ34" s="121"/>
      <c r="DGA34" s="121"/>
      <c r="DGB34" s="121"/>
      <c r="DGC34" s="121"/>
      <c r="DGD34" s="121"/>
      <c r="DGE34" s="121"/>
      <c r="DGF34" s="121"/>
      <c r="DGG34" s="121"/>
      <c r="DGH34" s="121"/>
      <c r="DGI34" s="121"/>
      <c r="DGJ34" s="121"/>
      <c r="DGK34" s="121"/>
      <c r="DGL34" s="121"/>
      <c r="DGM34" s="121"/>
      <c r="DGN34" s="121"/>
      <c r="DGO34" s="121"/>
      <c r="DGP34" s="121"/>
      <c r="DGQ34" s="121"/>
      <c r="DGR34" s="121"/>
      <c r="DGS34" s="121"/>
      <c r="DGT34" s="121"/>
      <c r="DGU34" s="121"/>
      <c r="DGV34" s="121"/>
      <c r="DGW34" s="121"/>
      <c r="DGX34" s="121"/>
      <c r="DGY34" s="121"/>
      <c r="DGZ34" s="121"/>
      <c r="DHA34" s="121"/>
      <c r="DHB34" s="121"/>
      <c r="DHC34" s="121"/>
      <c r="DHD34" s="121"/>
      <c r="DHE34" s="121"/>
      <c r="DHF34" s="121"/>
      <c r="DHG34" s="121"/>
      <c r="DHH34" s="121"/>
      <c r="DHI34" s="121"/>
      <c r="DHJ34" s="121"/>
      <c r="DHK34" s="121"/>
      <c r="DHL34" s="121"/>
      <c r="DHM34" s="121"/>
      <c r="DHN34" s="121"/>
      <c r="DHO34" s="121"/>
      <c r="DHP34" s="121"/>
      <c r="DHQ34" s="121"/>
      <c r="DHR34" s="121"/>
      <c r="DHS34" s="121"/>
      <c r="DHT34" s="121"/>
      <c r="DHU34" s="121"/>
      <c r="DHV34" s="121"/>
      <c r="DHW34" s="121"/>
      <c r="DHX34" s="121"/>
      <c r="DHY34" s="121"/>
      <c r="DHZ34" s="121"/>
      <c r="DIA34" s="121"/>
      <c r="DIB34" s="121"/>
      <c r="DIC34" s="121"/>
      <c r="DID34" s="121"/>
      <c r="DIE34" s="121"/>
      <c r="DIF34" s="121"/>
      <c r="DIG34" s="121"/>
      <c r="DIH34" s="121"/>
      <c r="DII34" s="121"/>
      <c r="DIJ34" s="121"/>
      <c r="DIK34" s="121"/>
      <c r="DIL34" s="121"/>
      <c r="DIM34" s="121"/>
      <c r="DIN34" s="121"/>
      <c r="DIO34" s="121"/>
      <c r="DIP34" s="121"/>
      <c r="DIQ34" s="121"/>
      <c r="DIR34" s="121"/>
      <c r="DIS34" s="121"/>
      <c r="DIT34" s="121"/>
      <c r="DIU34" s="121"/>
      <c r="DIV34" s="121"/>
      <c r="DIW34" s="121"/>
      <c r="DIX34" s="121"/>
      <c r="DIY34" s="121"/>
      <c r="DIZ34" s="121"/>
      <c r="DJA34" s="121"/>
      <c r="DJB34" s="121"/>
      <c r="DJC34" s="121"/>
      <c r="DJD34" s="121"/>
      <c r="DJE34" s="121"/>
      <c r="DJF34" s="121"/>
      <c r="DJG34" s="121"/>
      <c r="DJH34" s="121"/>
      <c r="DJI34" s="121"/>
      <c r="DJJ34" s="121"/>
      <c r="DJK34" s="121"/>
      <c r="DJL34" s="121"/>
      <c r="DJM34" s="121"/>
      <c r="DJN34" s="121"/>
      <c r="DJO34" s="121"/>
      <c r="DJP34" s="121"/>
      <c r="DJQ34" s="121"/>
      <c r="DJR34" s="121"/>
      <c r="DJS34" s="121"/>
      <c r="DJT34" s="121"/>
      <c r="DJU34" s="121"/>
      <c r="DJV34" s="121"/>
      <c r="DJW34" s="121"/>
      <c r="DJX34" s="121"/>
      <c r="DJY34" s="121"/>
      <c r="DJZ34" s="121"/>
      <c r="DKA34" s="121"/>
      <c r="DKB34" s="121"/>
      <c r="DKC34" s="121"/>
      <c r="DKD34" s="121"/>
      <c r="DKE34" s="121"/>
      <c r="DKF34" s="121"/>
      <c r="DKG34" s="121"/>
      <c r="DKH34" s="121"/>
      <c r="DKI34" s="121"/>
      <c r="DKJ34" s="121"/>
      <c r="DKK34" s="121"/>
      <c r="DKL34" s="121"/>
      <c r="DKM34" s="121"/>
      <c r="DKN34" s="121"/>
      <c r="DKO34" s="121"/>
      <c r="DKP34" s="121"/>
      <c r="DKQ34" s="121"/>
      <c r="DKR34" s="121"/>
      <c r="DKS34" s="121"/>
      <c r="DKT34" s="121"/>
      <c r="DKU34" s="121"/>
      <c r="DKV34" s="121"/>
      <c r="DKW34" s="121"/>
      <c r="DKX34" s="121"/>
      <c r="DKY34" s="121"/>
      <c r="DKZ34" s="121"/>
      <c r="DLA34" s="121"/>
      <c r="DLB34" s="121"/>
      <c r="DLC34" s="121"/>
      <c r="DLD34" s="121"/>
      <c r="DLE34" s="121"/>
      <c r="DLF34" s="121"/>
      <c r="DLG34" s="121"/>
      <c r="DLH34" s="121"/>
      <c r="DLI34" s="121"/>
      <c r="DLJ34" s="121"/>
      <c r="DLK34" s="121"/>
      <c r="DLL34" s="121"/>
      <c r="DLM34" s="121"/>
      <c r="DLN34" s="121"/>
      <c r="DLO34" s="121"/>
      <c r="DLP34" s="121"/>
      <c r="DLQ34" s="121"/>
      <c r="DLR34" s="121"/>
      <c r="DLS34" s="121"/>
      <c r="DLT34" s="121"/>
      <c r="DLU34" s="121"/>
      <c r="DLV34" s="121"/>
      <c r="DLW34" s="121"/>
      <c r="DLX34" s="121"/>
      <c r="DLY34" s="121"/>
      <c r="DLZ34" s="121"/>
      <c r="DMA34" s="121"/>
      <c r="DMB34" s="121"/>
      <c r="DMC34" s="121"/>
      <c r="DMD34" s="121"/>
      <c r="DME34" s="121"/>
      <c r="DMF34" s="121"/>
      <c r="DMG34" s="121"/>
      <c r="DMH34" s="121"/>
      <c r="DMI34" s="121"/>
      <c r="DMJ34" s="121"/>
      <c r="DMK34" s="121"/>
      <c r="DML34" s="121"/>
      <c r="DMM34" s="121"/>
      <c r="DMN34" s="121"/>
      <c r="DMO34" s="121"/>
      <c r="DMP34" s="121"/>
      <c r="DMQ34" s="121"/>
      <c r="DMR34" s="121"/>
      <c r="DMS34" s="121"/>
      <c r="DMT34" s="121"/>
      <c r="DMU34" s="121"/>
      <c r="DMV34" s="121"/>
      <c r="DMW34" s="121"/>
      <c r="DMX34" s="121"/>
      <c r="DMY34" s="121"/>
      <c r="DMZ34" s="121"/>
      <c r="DNA34" s="121"/>
      <c r="DNB34" s="121"/>
      <c r="DNC34" s="121"/>
      <c r="DND34" s="121"/>
      <c r="DNE34" s="121"/>
      <c r="DNF34" s="121"/>
      <c r="DNG34" s="121"/>
      <c r="DNH34" s="121"/>
      <c r="DNI34" s="121"/>
      <c r="DNJ34" s="121"/>
      <c r="DNK34" s="121"/>
      <c r="DNL34" s="121"/>
      <c r="DNM34" s="121"/>
      <c r="DNN34" s="121"/>
      <c r="DNO34" s="121"/>
      <c r="DNP34" s="121"/>
      <c r="DNQ34" s="121"/>
      <c r="DNR34" s="121"/>
      <c r="DNS34" s="121"/>
      <c r="DNT34" s="121"/>
      <c r="DNU34" s="121"/>
      <c r="DNV34" s="121"/>
      <c r="DNW34" s="121"/>
      <c r="DNX34" s="121"/>
      <c r="DNY34" s="121"/>
      <c r="DNZ34" s="121"/>
      <c r="DOA34" s="121"/>
      <c r="DOB34" s="121"/>
      <c r="DOC34" s="121"/>
      <c r="DOD34" s="121"/>
      <c r="DOE34" s="121"/>
      <c r="DOF34" s="121"/>
      <c r="DOG34" s="121"/>
      <c r="DOH34" s="121"/>
      <c r="DOI34" s="121"/>
      <c r="DOJ34" s="121"/>
      <c r="DOK34" s="121"/>
      <c r="DOL34" s="121"/>
      <c r="DOM34" s="121"/>
      <c r="DON34" s="121"/>
      <c r="DOO34" s="121"/>
      <c r="DOP34" s="121"/>
      <c r="DOQ34" s="121"/>
      <c r="DOR34" s="121"/>
      <c r="DOS34" s="121"/>
      <c r="DOT34" s="121"/>
      <c r="DOU34" s="121"/>
      <c r="DOV34" s="121"/>
      <c r="DOW34" s="121"/>
      <c r="DOX34" s="121"/>
      <c r="DOY34" s="121"/>
      <c r="DOZ34" s="121"/>
      <c r="DPA34" s="121"/>
      <c r="DPB34" s="121"/>
      <c r="DPC34" s="121"/>
      <c r="DPD34" s="121"/>
      <c r="DPE34" s="121"/>
      <c r="DPF34" s="121"/>
      <c r="DPG34" s="121"/>
      <c r="DPH34" s="121"/>
      <c r="DPI34" s="121"/>
      <c r="DPJ34" s="121"/>
      <c r="DPK34" s="121"/>
      <c r="DPL34" s="121"/>
      <c r="DPM34" s="121"/>
      <c r="DPN34" s="121"/>
      <c r="DPO34" s="121"/>
      <c r="DPP34" s="121"/>
      <c r="DPQ34" s="121"/>
      <c r="DPR34" s="121"/>
      <c r="DPS34" s="121"/>
      <c r="DPT34" s="121"/>
      <c r="DPU34" s="121"/>
      <c r="DPV34" s="121"/>
      <c r="DPW34" s="121"/>
      <c r="DPX34" s="121"/>
      <c r="DPY34" s="121"/>
      <c r="DPZ34" s="121"/>
      <c r="DQA34" s="121"/>
      <c r="DQB34" s="121"/>
      <c r="DQC34" s="121"/>
      <c r="DQD34" s="121"/>
      <c r="DQE34" s="121"/>
      <c r="DQF34" s="121"/>
      <c r="DQG34" s="121"/>
      <c r="DQH34" s="121"/>
      <c r="DQI34" s="121"/>
      <c r="DQJ34" s="121"/>
      <c r="DQK34" s="121"/>
      <c r="DQL34" s="121"/>
      <c r="DQM34" s="121"/>
      <c r="DQN34" s="121"/>
      <c r="DQO34" s="121"/>
      <c r="DQP34" s="121"/>
      <c r="DQQ34" s="121"/>
      <c r="DQR34" s="121"/>
      <c r="DQS34" s="121"/>
      <c r="DQT34" s="121"/>
      <c r="DQU34" s="121"/>
      <c r="DQV34" s="121"/>
      <c r="DQW34" s="121"/>
      <c r="DQX34" s="121"/>
      <c r="DQY34" s="121"/>
      <c r="DQZ34" s="121"/>
      <c r="DRA34" s="121"/>
      <c r="DRB34" s="121"/>
      <c r="DRC34" s="121"/>
      <c r="DRD34" s="121"/>
      <c r="DRE34" s="121"/>
      <c r="DRF34" s="121"/>
      <c r="DRG34" s="121"/>
      <c r="DRH34" s="121"/>
      <c r="DRI34" s="121"/>
      <c r="DRJ34" s="121"/>
      <c r="DRK34" s="121"/>
      <c r="DRL34" s="121"/>
      <c r="DRM34" s="121"/>
      <c r="DRN34" s="121"/>
      <c r="DRO34" s="121"/>
      <c r="DRP34" s="121"/>
      <c r="DRQ34" s="121"/>
      <c r="DRR34" s="121"/>
      <c r="DRS34" s="121"/>
      <c r="DRT34" s="121"/>
      <c r="DRU34" s="121"/>
      <c r="DRV34" s="121"/>
      <c r="DRW34" s="121"/>
      <c r="DRX34" s="121"/>
      <c r="DRY34" s="121"/>
      <c r="DRZ34" s="121"/>
      <c r="DSA34" s="121"/>
      <c r="DSB34" s="121"/>
      <c r="DSC34" s="121"/>
      <c r="DSD34" s="121"/>
      <c r="DSE34" s="121"/>
      <c r="DSF34" s="121"/>
      <c r="DSG34" s="121"/>
      <c r="DSH34" s="121"/>
      <c r="DSI34" s="121"/>
      <c r="DSJ34" s="121"/>
      <c r="DSK34" s="121"/>
      <c r="DSL34" s="121"/>
      <c r="DSM34" s="121"/>
      <c r="DSN34" s="121"/>
      <c r="DSO34" s="121"/>
      <c r="DSP34" s="121"/>
      <c r="DSQ34" s="121"/>
      <c r="DSR34" s="121"/>
      <c r="DSS34" s="121"/>
      <c r="DST34" s="121"/>
      <c r="DSU34" s="121"/>
      <c r="DSV34" s="121"/>
      <c r="DSW34" s="121"/>
      <c r="DSX34" s="121"/>
      <c r="DSY34" s="121"/>
      <c r="DSZ34" s="121"/>
      <c r="DTA34" s="121"/>
      <c r="DTB34" s="121"/>
      <c r="DTC34" s="121"/>
      <c r="DTD34" s="121"/>
      <c r="DTE34" s="121"/>
      <c r="DTF34" s="121"/>
      <c r="DTG34" s="121"/>
      <c r="DTH34" s="121"/>
      <c r="DTI34" s="121"/>
      <c r="DTJ34" s="121"/>
      <c r="DTK34" s="121"/>
      <c r="DTL34" s="121"/>
      <c r="DTM34" s="121"/>
      <c r="DTN34" s="121"/>
      <c r="DTO34" s="121"/>
      <c r="DTP34" s="121"/>
      <c r="DTQ34" s="121"/>
      <c r="DTR34" s="121"/>
      <c r="DTS34" s="121"/>
      <c r="DTT34" s="121"/>
      <c r="DTU34" s="121"/>
      <c r="DTV34" s="121"/>
      <c r="DTW34" s="121"/>
      <c r="DTX34" s="121"/>
      <c r="DTY34" s="121"/>
      <c r="DTZ34" s="121"/>
      <c r="DUA34" s="121"/>
      <c r="DUB34" s="121"/>
      <c r="DUC34" s="121"/>
      <c r="DUD34" s="121"/>
      <c r="DUE34" s="121"/>
      <c r="DUF34" s="121"/>
      <c r="DUG34" s="121"/>
      <c r="DUH34" s="121"/>
      <c r="DUI34" s="121"/>
      <c r="DUJ34" s="121"/>
      <c r="DUK34" s="121"/>
      <c r="DUL34" s="121"/>
      <c r="DUM34" s="121"/>
      <c r="DUN34" s="121"/>
      <c r="DUO34" s="121"/>
      <c r="DUP34" s="121"/>
      <c r="DUQ34" s="121"/>
      <c r="DUR34" s="121"/>
      <c r="DUS34" s="121"/>
      <c r="DUT34" s="121"/>
      <c r="DUU34" s="121"/>
      <c r="DUV34" s="121"/>
      <c r="DUW34" s="121"/>
      <c r="DUX34" s="121"/>
      <c r="DUY34" s="121"/>
      <c r="DUZ34" s="121"/>
      <c r="DVA34" s="121"/>
      <c r="DVB34" s="121"/>
      <c r="DVC34" s="121"/>
      <c r="DVD34" s="121"/>
      <c r="DVE34" s="121"/>
      <c r="DVF34" s="121"/>
      <c r="DVG34" s="121"/>
      <c r="DVH34" s="121"/>
      <c r="DVI34" s="121"/>
      <c r="DVJ34" s="121"/>
      <c r="DVK34" s="121"/>
      <c r="DVL34" s="121"/>
      <c r="DVM34" s="121"/>
      <c r="DVN34" s="121"/>
      <c r="DVO34" s="121"/>
      <c r="DVP34" s="121"/>
      <c r="DVQ34" s="121"/>
      <c r="DVR34" s="121"/>
      <c r="DVS34" s="121"/>
      <c r="DVT34" s="121"/>
      <c r="DVU34" s="121"/>
      <c r="DVV34" s="121"/>
      <c r="DVW34" s="121"/>
      <c r="DVX34" s="121"/>
      <c r="DVY34" s="121"/>
      <c r="DVZ34" s="121"/>
      <c r="DWA34" s="121"/>
      <c r="DWB34" s="121"/>
      <c r="DWC34" s="121"/>
      <c r="DWD34" s="121"/>
      <c r="DWE34" s="121"/>
      <c r="DWF34" s="121"/>
      <c r="DWG34" s="121"/>
      <c r="DWH34" s="121"/>
      <c r="DWI34" s="121"/>
      <c r="DWJ34" s="121"/>
      <c r="DWK34" s="121"/>
      <c r="DWL34" s="121"/>
      <c r="DWM34" s="121"/>
      <c r="DWN34" s="121"/>
      <c r="DWO34" s="121"/>
      <c r="DWP34" s="121"/>
      <c r="DWQ34" s="121"/>
      <c r="DWR34" s="121"/>
      <c r="DWS34" s="121"/>
      <c r="DWT34" s="121"/>
      <c r="DWU34" s="121"/>
      <c r="DWV34" s="121"/>
      <c r="DWW34" s="121"/>
      <c r="DWX34" s="121"/>
      <c r="DWY34" s="121"/>
      <c r="DWZ34" s="121"/>
      <c r="DXA34" s="121"/>
      <c r="DXB34" s="121"/>
      <c r="DXC34" s="121"/>
      <c r="DXD34" s="121"/>
      <c r="DXE34" s="121"/>
      <c r="DXF34" s="121"/>
      <c r="DXG34" s="121"/>
      <c r="DXH34" s="121"/>
      <c r="DXI34" s="121"/>
      <c r="DXJ34" s="121"/>
      <c r="DXK34" s="121"/>
      <c r="DXL34" s="121"/>
      <c r="DXM34" s="121"/>
      <c r="DXN34" s="121"/>
      <c r="DXO34" s="121"/>
      <c r="DXP34" s="121"/>
      <c r="DXQ34" s="121"/>
      <c r="DXR34" s="121"/>
      <c r="DXS34" s="121"/>
      <c r="DXT34" s="121"/>
      <c r="DXU34" s="121"/>
      <c r="DXV34" s="121"/>
      <c r="DXW34" s="121"/>
      <c r="DXX34" s="121"/>
      <c r="DXY34" s="121"/>
      <c r="DXZ34" s="121"/>
      <c r="DYA34" s="121"/>
      <c r="DYB34" s="121"/>
      <c r="DYC34" s="121"/>
      <c r="DYD34" s="121"/>
      <c r="DYE34" s="121"/>
      <c r="DYF34" s="121"/>
      <c r="DYG34" s="121"/>
      <c r="DYH34" s="121"/>
      <c r="DYI34" s="121"/>
      <c r="DYJ34" s="121"/>
      <c r="DYK34" s="121"/>
      <c r="DYL34" s="121"/>
      <c r="DYM34" s="121"/>
      <c r="DYN34" s="121"/>
      <c r="DYO34" s="121"/>
      <c r="DYP34" s="121"/>
      <c r="DYQ34" s="121"/>
      <c r="DYR34" s="121"/>
      <c r="DYS34" s="121"/>
      <c r="DYT34" s="121"/>
      <c r="DYU34" s="121"/>
      <c r="DYV34" s="121"/>
      <c r="DYW34" s="121"/>
      <c r="DYX34" s="121"/>
      <c r="DYY34" s="121"/>
      <c r="DYZ34" s="121"/>
      <c r="DZA34" s="121"/>
      <c r="DZB34" s="121"/>
      <c r="DZC34" s="121"/>
      <c r="DZD34" s="121"/>
      <c r="DZE34" s="121"/>
      <c r="DZF34" s="121"/>
      <c r="DZG34" s="121"/>
      <c r="DZH34" s="121"/>
      <c r="DZI34" s="121"/>
      <c r="DZJ34" s="121"/>
      <c r="DZK34" s="121"/>
      <c r="DZL34" s="121"/>
      <c r="DZM34" s="121"/>
      <c r="DZN34" s="121"/>
      <c r="DZO34" s="121"/>
      <c r="DZP34" s="121"/>
      <c r="DZQ34" s="121"/>
      <c r="DZR34" s="121"/>
      <c r="DZS34" s="121"/>
      <c r="DZT34" s="121"/>
      <c r="DZU34" s="121"/>
      <c r="DZV34" s="121"/>
      <c r="DZW34" s="121"/>
      <c r="DZX34" s="121"/>
      <c r="DZY34" s="121"/>
      <c r="DZZ34" s="121"/>
      <c r="EAA34" s="121"/>
      <c r="EAB34" s="121"/>
      <c r="EAC34" s="121"/>
      <c r="EAD34" s="121"/>
      <c r="EAE34" s="121"/>
      <c r="EAF34" s="121"/>
      <c r="EAG34" s="121"/>
      <c r="EAH34" s="121"/>
      <c r="EAI34" s="121"/>
      <c r="EAJ34" s="121"/>
      <c r="EAK34" s="121"/>
      <c r="EAL34" s="121"/>
      <c r="EAM34" s="121"/>
      <c r="EAN34" s="121"/>
      <c r="EAO34" s="121"/>
      <c r="EAP34" s="121"/>
      <c r="EAQ34" s="121"/>
      <c r="EAR34" s="121"/>
      <c r="EAS34" s="121"/>
      <c r="EAT34" s="121"/>
      <c r="EAU34" s="121"/>
      <c r="EAV34" s="121"/>
      <c r="EAW34" s="121"/>
      <c r="EAX34" s="121"/>
      <c r="EAY34" s="121"/>
      <c r="EAZ34" s="121"/>
      <c r="EBA34" s="121"/>
      <c r="EBB34" s="121"/>
      <c r="EBC34" s="121"/>
      <c r="EBD34" s="121"/>
      <c r="EBE34" s="121"/>
      <c r="EBF34" s="121"/>
      <c r="EBG34" s="121"/>
      <c r="EBH34" s="121"/>
      <c r="EBI34" s="121"/>
      <c r="EBJ34" s="121"/>
      <c r="EBK34" s="121"/>
      <c r="EBL34" s="121"/>
      <c r="EBM34" s="121"/>
      <c r="EBN34" s="121"/>
      <c r="EBO34" s="121"/>
      <c r="EBP34" s="121"/>
      <c r="EBQ34" s="121"/>
      <c r="EBR34" s="121"/>
      <c r="EBS34" s="121"/>
      <c r="EBT34" s="121"/>
      <c r="EBU34" s="121"/>
      <c r="EBV34" s="121"/>
      <c r="EBW34" s="121"/>
      <c r="EBX34" s="121"/>
      <c r="EBY34" s="121"/>
      <c r="EBZ34" s="121"/>
      <c r="ECA34" s="121"/>
      <c r="ECB34" s="121"/>
      <c r="ECC34" s="121"/>
      <c r="ECD34" s="121"/>
      <c r="ECE34" s="121"/>
      <c r="ECF34" s="121"/>
      <c r="ECG34" s="121"/>
      <c r="ECH34" s="121"/>
      <c r="ECI34" s="121"/>
      <c r="ECJ34" s="121"/>
      <c r="ECK34" s="121"/>
      <c r="ECL34" s="121"/>
      <c r="ECM34" s="121"/>
      <c r="ECN34" s="121"/>
      <c r="ECO34" s="121"/>
      <c r="ECP34" s="121"/>
      <c r="ECQ34" s="121"/>
      <c r="ECR34" s="121"/>
      <c r="ECS34" s="121"/>
      <c r="ECT34" s="121"/>
      <c r="ECU34" s="121"/>
      <c r="ECV34" s="121"/>
      <c r="ECW34" s="121"/>
      <c r="ECX34" s="121"/>
      <c r="ECY34" s="121"/>
      <c r="ECZ34" s="121"/>
      <c r="EDA34" s="121"/>
      <c r="EDB34" s="121"/>
      <c r="EDC34" s="121"/>
      <c r="EDD34" s="121"/>
      <c r="EDE34" s="121"/>
      <c r="EDF34" s="121"/>
      <c r="EDG34" s="121"/>
      <c r="EDH34" s="121"/>
      <c r="EDI34" s="121"/>
      <c r="EDJ34" s="121"/>
      <c r="EDK34" s="121"/>
      <c r="EDL34" s="121"/>
      <c r="EDM34" s="121"/>
      <c r="EDN34" s="121"/>
      <c r="EDO34" s="121"/>
      <c r="EDP34" s="121"/>
      <c r="EDQ34" s="121"/>
      <c r="EDR34" s="121"/>
      <c r="EDS34" s="121"/>
      <c r="EDT34" s="121"/>
      <c r="EDU34" s="121"/>
      <c r="EDV34" s="121"/>
      <c r="EDW34" s="121"/>
      <c r="EDX34" s="121"/>
      <c r="EDY34" s="121"/>
      <c r="EDZ34" s="121"/>
      <c r="EEA34" s="121"/>
      <c r="EEB34" s="121"/>
      <c r="EEC34" s="121"/>
      <c r="EED34" s="121"/>
      <c r="EEE34" s="121"/>
      <c r="EEF34" s="121"/>
      <c r="EEG34" s="121"/>
      <c r="EEH34" s="121"/>
      <c r="EEI34" s="121"/>
      <c r="EEJ34" s="121"/>
      <c r="EEK34" s="121"/>
      <c r="EEL34" s="121"/>
      <c r="EEM34" s="121"/>
      <c r="EEN34" s="121"/>
      <c r="EEO34" s="121"/>
      <c r="EEP34" s="121"/>
      <c r="EEQ34" s="121"/>
      <c r="EER34" s="121"/>
      <c r="EES34" s="121"/>
      <c r="EET34" s="121"/>
      <c r="EEU34" s="121"/>
      <c r="EEV34" s="121"/>
      <c r="EEW34" s="121"/>
      <c r="EEX34" s="121"/>
      <c r="EEY34" s="121"/>
      <c r="EEZ34" s="121"/>
      <c r="EFA34" s="121"/>
      <c r="EFB34" s="121"/>
      <c r="EFC34" s="121"/>
      <c r="EFD34" s="121"/>
      <c r="EFE34" s="121"/>
      <c r="EFF34" s="121"/>
      <c r="EFG34" s="121"/>
      <c r="EFH34" s="121"/>
      <c r="EFI34" s="121"/>
      <c r="EFJ34" s="121"/>
      <c r="EFK34" s="121"/>
      <c r="EFL34" s="121"/>
      <c r="EFM34" s="121"/>
      <c r="EFN34" s="121"/>
      <c r="EFO34" s="121"/>
      <c r="EFP34" s="121"/>
      <c r="EFQ34" s="121"/>
      <c r="EFR34" s="121"/>
      <c r="EFS34" s="121"/>
      <c r="EFT34" s="121"/>
      <c r="EFU34" s="121"/>
      <c r="EFV34" s="121"/>
      <c r="EFW34" s="121"/>
      <c r="EFX34" s="121"/>
      <c r="EFY34" s="121"/>
      <c r="EFZ34" s="121"/>
      <c r="EGA34" s="121"/>
      <c r="EGB34" s="121"/>
      <c r="EGC34" s="121"/>
      <c r="EGD34" s="121"/>
      <c r="EGE34" s="121"/>
      <c r="EGF34" s="121"/>
      <c r="EGG34" s="121"/>
      <c r="EGH34" s="121"/>
      <c r="EGI34" s="121"/>
      <c r="EGJ34" s="121"/>
      <c r="EGK34" s="121"/>
      <c r="EGL34" s="121"/>
      <c r="EGM34" s="121"/>
      <c r="EGN34" s="121"/>
      <c r="EGO34" s="121"/>
      <c r="EGP34" s="121"/>
      <c r="EGQ34" s="121"/>
      <c r="EGR34" s="121"/>
      <c r="EGS34" s="121"/>
      <c r="EGT34" s="121"/>
      <c r="EGU34" s="121"/>
      <c r="EGV34" s="121"/>
      <c r="EGW34" s="121"/>
      <c r="EGX34" s="121"/>
      <c r="EGY34" s="121"/>
      <c r="EGZ34" s="121"/>
      <c r="EHA34" s="121"/>
      <c r="EHB34" s="121"/>
      <c r="EHC34" s="121"/>
      <c r="EHD34" s="121"/>
      <c r="EHE34" s="121"/>
      <c r="EHF34" s="121"/>
      <c r="EHG34" s="121"/>
      <c r="EHH34" s="121"/>
      <c r="EHI34" s="121"/>
      <c r="EHJ34" s="121"/>
      <c r="EHK34" s="121"/>
      <c r="EHL34" s="121"/>
      <c r="EHM34" s="121"/>
      <c r="EHN34" s="121"/>
      <c r="EHO34" s="121"/>
      <c r="EHP34" s="121"/>
      <c r="EHQ34" s="121"/>
      <c r="EHR34" s="121"/>
      <c r="EHS34" s="121"/>
      <c r="EHT34" s="121"/>
      <c r="EHU34" s="121"/>
      <c r="EHV34" s="121"/>
      <c r="EHW34" s="121"/>
      <c r="EHX34" s="121"/>
      <c r="EHY34" s="121"/>
      <c r="EHZ34" s="121"/>
      <c r="EIA34" s="121"/>
      <c r="EIB34" s="121"/>
      <c r="EIC34" s="121"/>
      <c r="EID34" s="121"/>
      <c r="EIE34" s="121"/>
      <c r="EIF34" s="121"/>
      <c r="EIG34" s="121"/>
      <c r="EIH34" s="121"/>
      <c r="EII34" s="121"/>
      <c r="EIJ34" s="121"/>
      <c r="EIK34" s="121"/>
      <c r="EIL34" s="121"/>
      <c r="EIM34" s="121"/>
      <c r="EIN34" s="121"/>
      <c r="EIO34" s="121"/>
      <c r="EIP34" s="121"/>
      <c r="EIQ34" s="121"/>
      <c r="EIR34" s="121"/>
      <c r="EIS34" s="121"/>
      <c r="EIT34" s="121"/>
      <c r="EIU34" s="121"/>
      <c r="EIV34" s="121"/>
      <c r="EIW34" s="121"/>
      <c r="EIX34" s="121"/>
      <c r="EIY34" s="121"/>
      <c r="EIZ34" s="121"/>
      <c r="EJA34" s="121"/>
      <c r="EJB34" s="121"/>
      <c r="EJC34" s="121"/>
      <c r="EJD34" s="121"/>
      <c r="EJE34" s="121"/>
      <c r="EJF34" s="121"/>
      <c r="EJG34" s="121"/>
      <c r="EJH34" s="121"/>
      <c r="EJI34" s="121"/>
      <c r="EJJ34" s="121"/>
      <c r="EJK34" s="121"/>
      <c r="EJL34" s="121"/>
      <c r="EJM34" s="121"/>
      <c r="EJN34" s="121"/>
      <c r="EJO34" s="121"/>
      <c r="EJP34" s="121"/>
      <c r="EJQ34" s="121"/>
      <c r="EJR34" s="121"/>
      <c r="EJS34" s="121"/>
      <c r="EJT34" s="121"/>
      <c r="EJU34" s="121"/>
      <c r="EJV34" s="121"/>
      <c r="EJW34" s="121"/>
      <c r="EJX34" s="121"/>
      <c r="EJY34" s="121"/>
      <c r="EJZ34" s="121"/>
      <c r="EKA34" s="121"/>
      <c r="EKB34" s="121"/>
      <c r="EKC34" s="121"/>
      <c r="EKD34" s="121"/>
      <c r="EKE34" s="121"/>
      <c r="EKF34" s="121"/>
      <c r="EKG34" s="121"/>
      <c r="EKH34" s="121"/>
      <c r="EKI34" s="121"/>
      <c r="EKJ34" s="121"/>
      <c r="EKK34" s="121"/>
      <c r="EKL34" s="121"/>
      <c r="EKM34" s="121"/>
      <c r="EKN34" s="121"/>
      <c r="EKO34" s="121"/>
      <c r="EKP34" s="121"/>
      <c r="EKQ34" s="121"/>
      <c r="EKR34" s="121"/>
      <c r="EKS34" s="121"/>
      <c r="EKT34" s="121"/>
      <c r="EKU34" s="121"/>
      <c r="EKV34" s="121"/>
      <c r="EKW34" s="121"/>
      <c r="EKX34" s="121"/>
      <c r="EKY34" s="121"/>
      <c r="EKZ34" s="121"/>
      <c r="ELA34" s="121"/>
      <c r="ELB34" s="121"/>
      <c r="ELC34" s="121"/>
      <c r="ELD34" s="121"/>
      <c r="ELE34" s="121"/>
      <c r="ELF34" s="121"/>
      <c r="ELG34" s="121"/>
      <c r="ELH34" s="121"/>
      <c r="ELI34" s="121"/>
      <c r="ELJ34" s="121"/>
      <c r="ELK34" s="121"/>
      <c r="ELL34" s="121"/>
      <c r="ELM34" s="121"/>
      <c r="ELN34" s="121"/>
      <c r="ELO34" s="121"/>
      <c r="ELP34" s="121"/>
      <c r="ELQ34" s="121"/>
      <c r="ELR34" s="121"/>
      <c r="ELS34" s="121"/>
      <c r="ELT34" s="121"/>
      <c r="ELU34" s="121"/>
      <c r="ELV34" s="121"/>
      <c r="ELW34" s="121"/>
      <c r="ELX34" s="121"/>
      <c r="ELY34" s="121"/>
      <c r="ELZ34" s="121"/>
      <c r="EMA34" s="121"/>
      <c r="EMB34" s="121"/>
      <c r="EMC34" s="121"/>
      <c r="EMD34" s="121"/>
      <c r="EME34" s="121"/>
      <c r="EMF34" s="121"/>
      <c r="EMG34" s="121"/>
      <c r="EMH34" s="121"/>
      <c r="EMI34" s="121"/>
      <c r="EMJ34" s="121"/>
      <c r="EMK34" s="121"/>
      <c r="EML34" s="121"/>
      <c r="EMM34" s="121"/>
      <c r="EMN34" s="121"/>
      <c r="EMO34" s="121"/>
      <c r="EMP34" s="121"/>
      <c r="EMQ34" s="121"/>
      <c r="EMR34" s="121"/>
      <c r="EMS34" s="121"/>
      <c r="EMT34" s="121"/>
      <c r="EMU34" s="121"/>
      <c r="EMV34" s="121"/>
      <c r="EMW34" s="121"/>
      <c r="EMX34" s="121"/>
      <c r="EMY34" s="121"/>
      <c r="EMZ34" s="121"/>
      <c r="ENA34" s="121"/>
      <c r="ENB34" s="121"/>
      <c r="ENC34" s="121"/>
      <c r="END34" s="121"/>
      <c r="ENE34" s="121"/>
      <c r="ENF34" s="121"/>
      <c r="ENG34" s="121"/>
      <c r="ENH34" s="121"/>
      <c r="ENI34" s="121"/>
      <c r="ENJ34" s="121"/>
      <c r="ENK34" s="121"/>
      <c r="ENL34" s="121"/>
      <c r="ENM34" s="121"/>
      <c r="ENN34" s="121"/>
      <c r="ENO34" s="121"/>
      <c r="ENP34" s="121"/>
      <c r="ENQ34" s="121"/>
      <c r="ENR34" s="121"/>
      <c r="ENS34" s="121"/>
      <c r="ENT34" s="121"/>
      <c r="ENU34" s="121"/>
      <c r="ENV34" s="121"/>
      <c r="ENW34" s="121"/>
      <c r="ENX34" s="121"/>
      <c r="ENY34" s="121"/>
      <c r="ENZ34" s="121"/>
      <c r="EOA34" s="121"/>
      <c r="EOB34" s="121"/>
      <c r="EOC34" s="121"/>
      <c r="EOD34" s="121"/>
      <c r="EOE34" s="121"/>
      <c r="EOF34" s="121"/>
      <c r="EOG34" s="121"/>
      <c r="EOH34" s="121"/>
      <c r="EOI34" s="121"/>
      <c r="EOJ34" s="121"/>
      <c r="EOK34" s="121"/>
      <c r="EOL34" s="121"/>
      <c r="EOM34" s="121"/>
      <c r="EON34" s="121"/>
      <c r="EOO34" s="121"/>
      <c r="EOP34" s="121"/>
      <c r="EOQ34" s="121"/>
      <c r="EOR34" s="121"/>
      <c r="EOS34" s="121"/>
      <c r="EOT34" s="121"/>
      <c r="EOU34" s="121"/>
      <c r="EOV34" s="121"/>
      <c r="EOW34" s="121"/>
      <c r="EOX34" s="121"/>
      <c r="EOY34" s="121"/>
      <c r="EOZ34" s="121"/>
      <c r="EPA34" s="121"/>
      <c r="EPB34" s="121"/>
      <c r="EPC34" s="121"/>
      <c r="EPD34" s="121"/>
      <c r="EPE34" s="121"/>
      <c r="EPF34" s="121"/>
      <c r="EPG34" s="121"/>
      <c r="EPH34" s="121"/>
      <c r="EPI34" s="121"/>
      <c r="EPJ34" s="121"/>
      <c r="EPK34" s="121"/>
      <c r="EPL34" s="121"/>
      <c r="EPM34" s="121"/>
      <c r="EPN34" s="121"/>
      <c r="EPO34" s="121"/>
      <c r="EPP34" s="121"/>
      <c r="EPQ34" s="121"/>
      <c r="EPR34" s="121"/>
      <c r="EPS34" s="121"/>
      <c r="EPT34" s="121"/>
      <c r="EPU34" s="121"/>
      <c r="EPV34" s="121"/>
      <c r="EPW34" s="121"/>
      <c r="EPX34" s="121"/>
      <c r="EPY34" s="121"/>
      <c r="EPZ34" s="121"/>
      <c r="EQA34" s="121"/>
      <c r="EQB34" s="121"/>
      <c r="EQC34" s="121"/>
      <c r="EQD34" s="121"/>
      <c r="EQE34" s="121"/>
      <c r="EQF34" s="121"/>
      <c r="EQG34" s="121"/>
      <c r="EQH34" s="121"/>
      <c r="EQI34" s="121"/>
      <c r="EQJ34" s="121"/>
      <c r="EQK34" s="121"/>
      <c r="EQL34" s="121"/>
      <c r="EQM34" s="121"/>
      <c r="EQN34" s="121"/>
      <c r="EQO34" s="121"/>
      <c r="EQP34" s="121"/>
      <c r="EQQ34" s="121"/>
      <c r="EQR34" s="121"/>
      <c r="EQS34" s="121"/>
      <c r="EQT34" s="121"/>
      <c r="EQU34" s="121"/>
      <c r="EQV34" s="121"/>
      <c r="EQW34" s="121"/>
      <c r="EQX34" s="121"/>
      <c r="EQY34" s="121"/>
      <c r="EQZ34" s="121"/>
      <c r="ERA34" s="121"/>
      <c r="ERB34" s="121"/>
      <c r="ERC34" s="121"/>
      <c r="ERD34" s="121"/>
      <c r="ERE34" s="121"/>
      <c r="ERF34" s="121"/>
      <c r="ERG34" s="121"/>
      <c r="ERH34" s="121"/>
      <c r="ERI34" s="121"/>
      <c r="ERJ34" s="121"/>
      <c r="ERK34" s="121"/>
      <c r="ERL34" s="121"/>
      <c r="ERM34" s="121"/>
      <c r="ERN34" s="121"/>
      <c r="ERO34" s="121"/>
      <c r="ERP34" s="121"/>
      <c r="ERQ34" s="121"/>
      <c r="ERR34" s="121"/>
      <c r="ERS34" s="121"/>
      <c r="ERT34" s="121"/>
      <c r="ERU34" s="121"/>
      <c r="ERV34" s="121"/>
      <c r="ERW34" s="121"/>
      <c r="ERX34" s="121"/>
      <c r="ERY34" s="121"/>
      <c r="ERZ34" s="121"/>
      <c r="ESA34" s="121"/>
      <c r="ESB34" s="121"/>
      <c r="ESC34" s="121"/>
      <c r="ESD34" s="121"/>
      <c r="ESE34" s="121"/>
      <c r="ESF34" s="121"/>
      <c r="ESG34" s="121"/>
      <c r="ESH34" s="121"/>
      <c r="ESI34" s="121"/>
      <c r="ESJ34" s="121"/>
      <c r="ESK34" s="121"/>
      <c r="ESL34" s="121"/>
      <c r="ESM34" s="121"/>
      <c r="ESN34" s="121"/>
      <c r="ESO34" s="121"/>
      <c r="ESP34" s="121"/>
      <c r="ESQ34" s="121"/>
      <c r="ESR34" s="121"/>
      <c r="ESS34" s="121"/>
      <c r="EST34" s="121"/>
      <c r="ESU34" s="121"/>
      <c r="ESV34" s="121"/>
      <c r="ESW34" s="121"/>
      <c r="ESX34" s="121"/>
      <c r="ESY34" s="121"/>
      <c r="ESZ34" s="121"/>
      <c r="ETA34" s="121"/>
      <c r="ETB34" s="121"/>
      <c r="ETC34" s="121"/>
      <c r="ETD34" s="121"/>
      <c r="ETE34" s="121"/>
      <c r="ETF34" s="121"/>
      <c r="ETG34" s="121"/>
      <c r="ETH34" s="121"/>
      <c r="ETI34" s="121"/>
      <c r="ETJ34" s="121"/>
      <c r="ETK34" s="121"/>
      <c r="ETL34" s="121"/>
      <c r="ETM34" s="121"/>
      <c r="ETN34" s="121"/>
      <c r="ETO34" s="121"/>
      <c r="ETP34" s="121"/>
      <c r="ETQ34" s="121"/>
      <c r="ETR34" s="121"/>
      <c r="ETS34" s="121"/>
      <c r="ETT34" s="121"/>
      <c r="ETU34" s="121"/>
      <c r="ETV34" s="121"/>
      <c r="ETW34" s="121"/>
      <c r="ETX34" s="121"/>
      <c r="ETY34" s="121"/>
      <c r="ETZ34" s="121"/>
      <c r="EUA34" s="121"/>
      <c r="EUB34" s="121"/>
      <c r="EUC34" s="121"/>
      <c r="EUD34" s="121"/>
      <c r="EUE34" s="121"/>
      <c r="EUF34" s="121"/>
      <c r="EUG34" s="121"/>
      <c r="EUH34" s="121"/>
      <c r="EUI34" s="121"/>
      <c r="EUJ34" s="121"/>
      <c r="EUK34" s="121"/>
      <c r="EUL34" s="121"/>
      <c r="EUM34" s="121"/>
      <c r="EUN34" s="121"/>
      <c r="EUO34" s="121"/>
      <c r="EUP34" s="121"/>
      <c r="EUQ34" s="121"/>
      <c r="EUR34" s="121"/>
      <c r="EUS34" s="121"/>
      <c r="EUT34" s="121"/>
      <c r="EUU34" s="121"/>
      <c r="EUV34" s="121"/>
      <c r="EUW34" s="121"/>
      <c r="EUX34" s="121"/>
      <c r="EUY34" s="121"/>
      <c r="EUZ34" s="121"/>
      <c r="EVA34" s="121"/>
      <c r="EVB34" s="121"/>
      <c r="EVC34" s="121"/>
      <c r="EVD34" s="121"/>
      <c r="EVE34" s="121"/>
      <c r="EVF34" s="121"/>
      <c r="EVG34" s="121"/>
      <c r="EVH34" s="121"/>
      <c r="EVI34" s="121"/>
      <c r="EVJ34" s="121"/>
      <c r="EVK34" s="121"/>
      <c r="EVL34" s="121"/>
      <c r="EVM34" s="121"/>
      <c r="EVN34" s="121"/>
      <c r="EVO34" s="121"/>
      <c r="EVP34" s="121"/>
      <c r="EVQ34" s="121"/>
      <c r="EVR34" s="121"/>
      <c r="EVS34" s="121"/>
      <c r="EVT34" s="121"/>
      <c r="EVU34" s="121"/>
      <c r="EVV34" s="121"/>
      <c r="EVW34" s="121"/>
      <c r="EVX34" s="121"/>
      <c r="EVY34" s="121"/>
      <c r="EVZ34" s="121"/>
      <c r="EWA34" s="121"/>
      <c r="EWB34" s="121"/>
      <c r="EWC34" s="121"/>
      <c r="EWD34" s="121"/>
      <c r="EWE34" s="121"/>
      <c r="EWF34" s="121"/>
      <c r="EWG34" s="121"/>
      <c r="EWH34" s="121"/>
      <c r="EWI34" s="121"/>
      <c r="EWJ34" s="121"/>
      <c r="EWK34" s="121"/>
      <c r="EWL34" s="121"/>
      <c r="EWM34" s="121"/>
      <c r="EWN34" s="121"/>
      <c r="EWO34" s="121"/>
      <c r="EWP34" s="121"/>
      <c r="EWQ34" s="121"/>
      <c r="EWR34" s="121"/>
      <c r="EWS34" s="121"/>
      <c r="EWT34" s="121"/>
      <c r="EWU34" s="121"/>
      <c r="EWV34" s="121"/>
      <c r="EWW34" s="121"/>
      <c r="EWX34" s="121"/>
      <c r="EWY34" s="121"/>
      <c r="EWZ34" s="121"/>
      <c r="EXA34" s="121"/>
      <c r="EXB34" s="121"/>
      <c r="EXC34" s="121"/>
      <c r="EXD34" s="121"/>
      <c r="EXE34" s="121"/>
      <c r="EXF34" s="121"/>
      <c r="EXG34" s="121"/>
      <c r="EXH34" s="121"/>
      <c r="EXI34" s="121"/>
      <c r="EXJ34" s="121"/>
      <c r="EXK34" s="121"/>
      <c r="EXL34" s="121"/>
      <c r="EXM34" s="121"/>
      <c r="EXN34" s="121"/>
      <c r="EXO34" s="121"/>
      <c r="EXP34" s="121"/>
      <c r="EXQ34" s="121"/>
      <c r="EXR34" s="121"/>
      <c r="EXS34" s="121"/>
      <c r="EXT34" s="121"/>
      <c r="EXU34" s="121"/>
      <c r="EXV34" s="121"/>
      <c r="EXW34" s="121"/>
      <c r="EXX34" s="121"/>
      <c r="EXY34" s="121"/>
      <c r="EXZ34" s="121"/>
      <c r="EYA34" s="121"/>
      <c r="EYB34" s="121"/>
      <c r="EYC34" s="121"/>
      <c r="EYD34" s="121"/>
      <c r="EYE34" s="121"/>
      <c r="EYF34" s="121"/>
      <c r="EYG34" s="121"/>
      <c r="EYH34" s="121"/>
      <c r="EYI34" s="121"/>
      <c r="EYJ34" s="121"/>
      <c r="EYK34" s="121"/>
      <c r="EYL34" s="121"/>
      <c r="EYM34" s="121"/>
      <c r="EYN34" s="121"/>
      <c r="EYO34" s="121"/>
      <c r="EYP34" s="121"/>
      <c r="EYQ34" s="121"/>
      <c r="EYR34" s="121"/>
      <c r="EYS34" s="121"/>
      <c r="EYT34" s="121"/>
      <c r="EYU34" s="121"/>
      <c r="EYV34" s="121"/>
      <c r="EYW34" s="121"/>
      <c r="EYX34" s="121"/>
      <c r="EYY34" s="121"/>
      <c r="EYZ34" s="121"/>
      <c r="EZA34" s="121"/>
      <c r="EZB34" s="121"/>
      <c r="EZC34" s="121"/>
      <c r="EZD34" s="121"/>
      <c r="EZE34" s="121"/>
      <c r="EZF34" s="121"/>
      <c r="EZG34" s="121"/>
      <c r="EZH34" s="121"/>
      <c r="EZI34" s="121"/>
      <c r="EZJ34" s="121"/>
      <c r="EZK34" s="121"/>
      <c r="EZL34" s="121"/>
      <c r="EZM34" s="121"/>
      <c r="EZN34" s="121"/>
      <c r="EZO34" s="121"/>
      <c r="EZP34" s="121"/>
      <c r="EZQ34" s="121"/>
      <c r="EZR34" s="121"/>
      <c r="EZS34" s="121"/>
      <c r="EZT34" s="121"/>
      <c r="EZU34" s="121"/>
      <c r="EZV34" s="121"/>
      <c r="EZW34" s="121"/>
      <c r="EZX34" s="121"/>
      <c r="EZY34" s="121"/>
      <c r="EZZ34" s="121"/>
      <c r="FAA34" s="121"/>
      <c r="FAB34" s="121"/>
      <c r="FAC34" s="121"/>
      <c r="FAD34" s="121"/>
      <c r="FAE34" s="121"/>
      <c r="FAF34" s="121"/>
      <c r="FAG34" s="121"/>
      <c r="FAH34" s="121"/>
      <c r="FAI34" s="121"/>
      <c r="FAJ34" s="121"/>
      <c r="FAK34" s="121"/>
      <c r="FAL34" s="121"/>
      <c r="FAM34" s="121"/>
      <c r="FAN34" s="121"/>
      <c r="FAO34" s="121"/>
      <c r="FAP34" s="121"/>
      <c r="FAQ34" s="121"/>
      <c r="FAR34" s="121"/>
      <c r="FAS34" s="121"/>
      <c r="FAT34" s="121"/>
      <c r="FAU34" s="121"/>
      <c r="FAV34" s="121"/>
      <c r="FAW34" s="121"/>
      <c r="FAX34" s="121"/>
      <c r="FAY34" s="121"/>
      <c r="FAZ34" s="121"/>
      <c r="FBA34" s="121"/>
      <c r="FBB34" s="121"/>
      <c r="FBC34" s="121"/>
      <c r="FBD34" s="121"/>
      <c r="FBE34" s="121"/>
      <c r="FBF34" s="121"/>
      <c r="FBG34" s="121"/>
      <c r="FBH34" s="121"/>
      <c r="FBI34" s="121"/>
      <c r="FBJ34" s="121"/>
      <c r="FBK34" s="121"/>
      <c r="FBL34" s="121"/>
      <c r="FBM34" s="121"/>
      <c r="FBN34" s="121"/>
      <c r="FBO34" s="121"/>
      <c r="FBP34" s="121"/>
      <c r="FBQ34" s="121"/>
      <c r="FBR34" s="121"/>
      <c r="FBS34" s="121"/>
      <c r="FBT34" s="121"/>
      <c r="FBU34" s="121"/>
      <c r="FBV34" s="121"/>
      <c r="FBW34" s="121"/>
      <c r="FBX34" s="121"/>
      <c r="FBY34" s="121"/>
      <c r="FBZ34" s="121"/>
      <c r="FCA34" s="121"/>
      <c r="FCB34" s="121"/>
      <c r="FCC34" s="121"/>
      <c r="FCD34" s="121"/>
      <c r="FCE34" s="121"/>
      <c r="FCF34" s="121"/>
      <c r="FCG34" s="121"/>
      <c r="FCH34" s="121"/>
      <c r="FCI34" s="121"/>
      <c r="FCJ34" s="121"/>
      <c r="FCK34" s="121"/>
      <c r="FCL34" s="121"/>
      <c r="FCM34" s="121"/>
      <c r="FCN34" s="121"/>
      <c r="FCO34" s="121"/>
      <c r="FCP34" s="121"/>
      <c r="FCQ34" s="121"/>
      <c r="FCR34" s="121"/>
      <c r="FCS34" s="121"/>
      <c r="FCT34" s="121"/>
      <c r="FCU34" s="121"/>
      <c r="FCV34" s="121"/>
      <c r="FCW34" s="121"/>
      <c r="FCX34" s="121"/>
      <c r="FCY34" s="121"/>
      <c r="FCZ34" s="121"/>
      <c r="FDA34" s="121"/>
      <c r="FDB34" s="121"/>
      <c r="FDC34" s="121"/>
      <c r="FDD34" s="121"/>
      <c r="FDE34" s="121"/>
      <c r="FDF34" s="121"/>
      <c r="FDG34" s="121"/>
      <c r="FDH34" s="121"/>
      <c r="FDI34" s="121"/>
      <c r="FDJ34" s="121"/>
      <c r="FDK34" s="121"/>
      <c r="FDL34" s="121"/>
      <c r="FDM34" s="121"/>
      <c r="FDN34" s="121"/>
      <c r="FDO34" s="121"/>
      <c r="FDP34" s="121"/>
      <c r="FDQ34" s="121"/>
      <c r="FDR34" s="121"/>
      <c r="FDS34" s="121"/>
      <c r="FDT34" s="121"/>
      <c r="FDU34" s="121"/>
      <c r="FDV34" s="121"/>
      <c r="FDW34" s="121"/>
      <c r="FDX34" s="121"/>
      <c r="FDY34" s="121"/>
      <c r="FDZ34" s="121"/>
      <c r="FEA34" s="121"/>
      <c r="FEB34" s="121"/>
      <c r="FEC34" s="121"/>
      <c r="FED34" s="121"/>
      <c r="FEE34" s="121"/>
      <c r="FEF34" s="121"/>
      <c r="FEG34" s="121"/>
      <c r="FEH34" s="121"/>
      <c r="FEI34" s="121"/>
      <c r="FEJ34" s="121"/>
      <c r="FEK34" s="121"/>
      <c r="FEL34" s="121"/>
      <c r="FEM34" s="121"/>
      <c r="FEN34" s="121"/>
      <c r="FEO34" s="121"/>
      <c r="FEP34" s="121"/>
      <c r="FEQ34" s="121"/>
      <c r="FER34" s="121"/>
      <c r="FES34" s="121"/>
      <c r="FET34" s="121"/>
      <c r="FEU34" s="121"/>
      <c r="FEV34" s="121"/>
      <c r="FEW34" s="121"/>
      <c r="FEX34" s="121"/>
      <c r="FEY34" s="121"/>
      <c r="FEZ34" s="121"/>
      <c r="FFA34" s="121"/>
      <c r="FFB34" s="121"/>
      <c r="FFC34" s="121"/>
      <c r="FFD34" s="121"/>
      <c r="FFE34" s="121"/>
      <c r="FFF34" s="121"/>
      <c r="FFG34" s="121"/>
      <c r="FFH34" s="121"/>
      <c r="FFI34" s="121"/>
      <c r="FFJ34" s="121"/>
      <c r="FFK34" s="121"/>
      <c r="FFL34" s="121"/>
      <c r="FFM34" s="121"/>
      <c r="FFN34" s="121"/>
      <c r="FFO34" s="121"/>
      <c r="FFP34" s="121"/>
      <c r="FFQ34" s="121"/>
      <c r="FFR34" s="121"/>
      <c r="FFS34" s="121"/>
      <c r="FFT34" s="121"/>
      <c r="FFU34" s="121"/>
      <c r="FFV34" s="121"/>
      <c r="FFW34" s="121"/>
      <c r="FFX34" s="121"/>
      <c r="FFY34" s="121"/>
      <c r="FFZ34" s="121"/>
      <c r="FGA34" s="121"/>
      <c r="FGB34" s="121"/>
      <c r="FGC34" s="121"/>
      <c r="FGD34" s="121"/>
      <c r="FGE34" s="121"/>
      <c r="FGF34" s="121"/>
      <c r="FGG34" s="121"/>
      <c r="FGH34" s="121"/>
      <c r="FGI34" s="121"/>
      <c r="FGJ34" s="121"/>
      <c r="FGK34" s="121"/>
      <c r="FGL34" s="121"/>
      <c r="FGM34" s="121"/>
      <c r="FGN34" s="121"/>
      <c r="FGO34" s="121"/>
      <c r="FGP34" s="121"/>
      <c r="FGQ34" s="121"/>
      <c r="FGR34" s="121"/>
      <c r="FGS34" s="121"/>
      <c r="FGT34" s="121"/>
      <c r="FGU34" s="121"/>
      <c r="FGV34" s="121"/>
      <c r="FGW34" s="121"/>
      <c r="FGX34" s="121"/>
      <c r="FGY34" s="121"/>
      <c r="FGZ34" s="121"/>
      <c r="FHA34" s="121"/>
      <c r="FHB34" s="121"/>
      <c r="FHC34" s="121"/>
      <c r="FHD34" s="121"/>
      <c r="FHE34" s="121"/>
      <c r="FHF34" s="121"/>
      <c r="FHG34" s="121"/>
      <c r="FHH34" s="121"/>
      <c r="FHI34" s="121"/>
      <c r="FHJ34" s="121"/>
      <c r="FHK34" s="121"/>
      <c r="FHL34" s="121"/>
      <c r="FHM34" s="121"/>
      <c r="FHN34" s="121"/>
      <c r="FHO34" s="121"/>
      <c r="FHP34" s="121"/>
      <c r="FHQ34" s="121"/>
      <c r="FHR34" s="121"/>
      <c r="FHS34" s="121"/>
      <c r="FHT34" s="121"/>
      <c r="FHU34" s="121"/>
      <c r="FHV34" s="121"/>
      <c r="FHW34" s="121"/>
      <c r="FHX34" s="121"/>
      <c r="FHY34" s="121"/>
      <c r="FHZ34" s="121"/>
      <c r="FIA34" s="121"/>
      <c r="FIB34" s="121"/>
      <c r="FIC34" s="121"/>
      <c r="FID34" s="121"/>
      <c r="FIE34" s="121"/>
      <c r="FIF34" s="121"/>
      <c r="FIG34" s="121"/>
      <c r="FIH34" s="121"/>
      <c r="FII34" s="121"/>
      <c r="FIJ34" s="121"/>
      <c r="FIK34" s="121"/>
      <c r="FIL34" s="121"/>
      <c r="FIM34" s="121"/>
      <c r="FIN34" s="121"/>
      <c r="FIO34" s="121"/>
      <c r="FIP34" s="121"/>
      <c r="FIQ34" s="121"/>
      <c r="FIR34" s="121"/>
      <c r="FIS34" s="121"/>
      <c r="FIT34" s="121"/>
      <c r="FIU34" s="121"/>
      <c r="FIV34" s="121"/>
      <c r="FIW34" s="121"/>
      <c r="FIX34" s="121"/>
      <c r="FIY34" s="121"/>
      <c r="FIZ34" s="121"/>
      <c r="FJA34" s="121"/>
      <c r="FJB34" s="121"/>
      <c r="FJC34" s="121"/>
      <c r="FJD34" s="121"/>
      <c r="FJE34" s="121"/>
      <c r="FJF34" s="121"/>
      <c r="FJG34" s="121"/>
      <c r="FJH34" s="121"/>
      <c r="FJI34" s="121"/>
      <c r="FJJ34" s="121"/>
      <c r="FJK34" s="121"/>
      <c r="FJL34" s="121"/>
      <c r="FJM34" s="121"/>
      <c r="FJN34" s="121"/>
      <c r="FJO34" s="121"/>
      <c r="FJP34" s="121"/>
      <c r="FJQ34" s="121"/>
      <c r="FJR34" s="121"/>
      <c r="FJS34" s="121"/>
      <c r="FJT34" s="121"/>
      <c r="FJU34" s="121"/>
      <c r="FJV34" s="121"/>
      <c r="FJW34" s="121"/>
      <c r="FJX34" s="121"/>
      <c r="FJY34" s="121"/>
      <c r="FJZ34" s="121"/>
      <c r="FKA34" s="121"/>
      <c r="FKB34" s="121"/>
      <c r="FKC34" s="121"/>
      <c r="FKD34" s="121"/>
      <c r="FKE34" s="121"/>
      <c r="FKF34" s="121"/>
      <c r="FKG34" s="121"/>
      <c r="FKH34" s="121"/>
      <c r="FKI34" s="121"/>
      <c r="FKJ34" s="121"/>
      <c r="FKK34" s="121"/>
      <c r="FKL34" s="121"/>
      <c r="FKM34" s="121"/>
      <c r="FKN34" s="121"/>
      <c r="FKO34" s="121"/>
      <c r="FKP34" s="121"/>
      <c r="FKQ34" s="121"/>
      <c r="FKR34" s="121"/>
      <c r="FKS34" s="121"/>
      <c r="FKT34" s="121"/>
      <c r="FKU34" s="121"/>
      <c r="FKV34" s="121"/>
      <c r="FKW34" s="121"/>
      <c r="FKX34" s="121"/>
      <c r="FKY34" s="121"/>
      <c r="FKZ34" s="121"/>
      <c r="FLA34" s="121"/>
      <c r="FLB34" s="121"/>
      <c r="FLC34" s="121"/>
      <c r="FLD34" s="121"/>
      <c r="FLE34" s="121"/>
      <c r="FLF34" s="121"/>
      <c r="FLG34" s="121"/>
      <c r="FLH34" s="121"/>
      <c r="FLI34" s="121"/>
      <c r="FLJ34" s="121"/>
      <c r="FLK34" s="121"/>
      <c r="FLL34" s="121"/>
      <c r="FLM34" s="121"/>
      <c r="FLN34" s="121"/>
      <c r="FLO34" s="121"/>
      <c r="FLP34" s="121"/>
      <c r="FLQ34" s="121"/>
      <c r="FLR34" s="121"/>
      <c r="FLS34" s="121"/>
      <c r="FLT34" s="121"/>
      <c r="FLU34" s="121"/>
      <c r="FLV34" s="121"/>
      <c r="FLW34" s="121"/>
      <c r="FLX34" s="121"/>
      <c r="FLY34" s="121"/>
      <c r="FLZ34" s="121"/>
      <c r="FMA34" s="121"/>
      <c r="FMB34" s="121"/>
      <c r="FMC34" s="121"/>
      <c r="FMD34" s="121"/>
      <c r="FME34" s="121"/>
      <c r="FMF34" s="121"/>
      <c r="FMG34" s="121"/>
      <c r="FMH34" s="121"/>
      <c r="FMI34" s="121"/>
      <c r="FMJ34" s="121"/>
      <c r="FMK34" s="121"/>
      <c r="FML34" s="121"/>
      <c r="FMM34" s="121"/>
      <c r="FMN34" s="121"/>
      <c r="FMO34" s="121"/>
      <c r="FMP34" s="121"/>
      <c r="FMQ34" s="121"/>
      <c r="FMR34" s="121"/>
      <c r="FMS34" s="121"/>
      <c r="FMT34" s="121"/>
      <c r="FMU34" s="121"/>
      <c r="FMV34" s="121"/>
      <c r="FMW34" s="121"/>
      <c r="FMX34" s="121"/>
      <c r="FMY34" s="121"/>
      <c r="FMZ34" s="121"/>
      <c r="FNA34" s="121"/>
      <c r="FNB34" s="121"/>
      <c r="FNC34" s="121"/>
      <c r="FND34" s="121"/>
      <c r="FNE34" s="121"/>
      <c r="FNF34" s="121"/>
      <c r="FNG34" s="121"/>
      <c r="FNH34" s="121"/>
      <c r="FNI34" s="121"/>
      <c r="FNJ34" s="121"/>
      <c r="FNK34" s="121"/>
      <c r="FNL34" s="121"/>
      <c r="FNM34" s="121"/>
      <c r="FNN34" s="121"/>
      <c r="FNO34" s="121"/>
      <c r="FNP34" s="121"/>
      <c r="FNQ34" s="121"/>
      <c r="FNR34" s="121"/>
      <c r="FNS34" s="121"/>
      <c r="FNT34" s="121"/>
      <c r="FNU34" s="121"/>
      <c r="FNV34" s="121"/>
      <c r="FNW34" s="121"/>
      <c r="FNX34" s="121"/>
      <c r="FNY34" s="121"/>
      <c r="FNZ34" s="121"/>
      <c r="FOA34" s="121"/>
      <c r="FOB34" s="121"/>
      <c r="FOC34" s="121"/>
      <c r="FOD34" s="121"/>
      <c r="FOE34" s="121"/>
      <c r="FOF34" s="121"/>
      <c r="FOG34" s="121"/>
      <c r="FOH34" s="121"/>
      <c r="FOI34" s="121"/>
      <c r="FOJ34" s="121"/>
      <c r="FOK34" s="121"/>
      <c r="FOL34" s="121"/>
      <c r="FOM34" s="121"/>
      <c r="FON34" s="121"/>
      <c r="FOO34" s="121"/>
      <c r="FOP34" s="121"/>
      <c r="FOQ34" s="121"/>
      <c r="FOR34" s="121"/>
      <c r="FOS34" s="121"/>
      <c r="FOT34" s="121"/>
      <c r="FOU34" s="121"/>
      <c r="FOV34" s="121"/>
      <c r="FOW34" s="121"/>
      <c r="FOX34" s="121"/>
      <c r="FOY34" s="121"/>
      <c r="FOZ34" s="121"/>
      <c r="FPA34" s="121"/>
      <c r="FPB34" s="121"/>
      <c r="FPC34" s="121"/>
      <c r="FPD34" s="121"/>
      <c r="FPE34" s="121"/>
      <c r="FPF34" s="121"/>
      <c r="FPG34" s="121"/>
      <c r="FPH34" s="121"/>
      <c r="FPI34" s="121"/>
      <c r="FPJ34" s="121"/>
      <c r="FPK34" s="121"/>
      <c r="FPL34" s="121"/>
      <c r="FPM34" s="121"/>
      <c r="FPN34" s="121"/>
      <c r="FPO34" s="121"/>
      <c r="FPP34" s="121"/>
      <c r="FPQ34" s="121"/>
      <c r="FPR34" s="121"/>
      <c r="FPS34" s="121"/>
      <c r="FPT34" s="121"/>
      <c r="FPU34" s="121"/>
      <c r="FPV34" s="121"/>
      <c r="FPW34" s="121"/>
      <c r="FPX34" s="121"/>
      <c r="FPY34" s="121"/>
      <c r="FPZ34" s="121"/>
      <c r="FQA34" s="121"/>
      <c r="FQB34" s="121"/>
      <c r="FQC34" s="121"/>
      <c r="FQD34" s="121"/>
      <c r="FQE34" s="121"/>
      <c r="FQF34" s="121"/>
      <c r="FQG34" s="121"/>
      <c r="FQH34" s="121"/>
      <c r="FQI34" s="121"/>
      <c r="FQJ34" s="121"/>
      <c r="FQK34" s="121"/>
      <c r="FQL34" s="121"/>
      <c r="FQM34" s="121"/>
      <c r="FQN34" s="121"/>
      <c r="FQO34" s="121"/>
      <c r="FQP34" s="121"/>
      <c r="FQQ34" s="121"/>
      <c r="FQR34" s="121"/>
      <c r="FQS34" s="121"/>
      <c r="FQT34" s="121"/>
      <c r="FQU34" s="121"/>
      <c r="FQV34" s="121"/>
      <c r="FQW34" s="121"/>
      <c r="FQX34" s="121"/>
      <c r="FQY34" s="121"/>
      <c r="FQZ34" s="121"/>
      <c r="FRA34" s="121"/>
      <c r="FRB34" s="121"/>
      <c r="FRC34" s="121"/>
      <c r="FRD34" s="121"/>
      <c r="FRE34" s="121"/>
      <c r="FRF34" s="121"/>
      <c r="FRG34" s="121"/>
      <c r="FRH34" s="121"/>
      <c r="FRI34" s="121"/>
      <c r="FRJ34" s="121"/>
      <c r="FRK34" s="121"/>
      <c r="FRL34" s="121"/>
      <c r="FRM34" s="121"/>
      <c r="FRN34" s="121"/>
      <c r="FRO34" s="121"/>
      <c r="FRP34" s="121"/>
      <c r="FRQ34" s="121"/>
      <c r="FRR34" s="121"/>
      <c r="FRS34" s="121"/>
      <c r="FRT34" s="121"/>
      <c r="FRU34" s="121"/>
      <c r="FRV34" s="121"/>
      <c r="FRW34" s="121"/>
      <c r="FRX34" s="121"/>
      <c r="FRY34" s="121"/>
      <c r="FRZ34" s="121"/>
      <c r="FSA34" s="121"/>
      <c r="FSB34" s="121"/>
      <c r="FSC34" s="121"/>
      <c r="FSD34" s="121"/>
      <c r="FSE34" s="121"/>
      <c r="FSF34" s="121"/>
      <c r="FSG34" s="121"/>
      <c r="FSH34" s="121"/>
      <c r="FSI34" s="121"/>
      <c r="FSJ34" s="121"/>
      <c r="FSK34" s="121"/>
      <c r="FSL34" s="121"/>
      <c r="FSM34" s="121"/>
      <c r="FSN34" s="121"/>
      <c r="FSO34" s="121"/>
      <c r="FSP34" s="121"/>
      <c r="FSQ34" s="121"/>
      <c r="FSR34" s="121"/>
      <c r="FSS34" s="121"/>
      <c r="FST34" s="121"/>
      <c r="FSU34" s="121"/>
      <c r="FSV34" s="121"/>
      <c r="FSW34" s="121"/>
      <c r="FSX34" s="121"/>
      <c r="FSY34" s="121"/>
      <c r="FSZ34" s="121"/>
      <c r="FTA34" s="121"/>
      <c r="FTB34" s="121"/>
      <c r="FTC34" s="121"/>
      <c r="FTD34" s="121"/>
      <c r="FTE34" s="121"/>
      <c r="FTF34" s="121"/>
      <c r="FTG34" s="121"/>
      <c r="FTH34" s="121"/>
      <c r="FTI34" s="121"/>
      <c r="FTJ34" s="121"/>
      <c r="FTK34" s="121"/>
      <c r="FTL34" s="121"/>
      <c r="FTM34" s="121"/>
      <c r="FTN34" s="121"/>
      <c r="FTO34" s="121"/>
      <c r="FTP34" s="121"/>
      <c r="FTQ34" s="121"/>
      <c r="FTR34" s="121"/>
      <c r="FTS34" s="121"/>
      <c r="FTT34" s="121"/>
      <c r="FTU34" s="121"/>
      <c r="FTV34" s="121"/>
      <c r="FTW34" s="121"/>
      <c r="FTX34" s="121"/>
      <c r="FTY34" s="121"/>
      <c r="FTZ34" s="121"/>
      <c r="FUA34" s="121"/>
      <c r="FUB34" s="121"/>
      <c r="FUC34" s="121"/>
      <c r="FUD34" s="121"/>
      <c r="FUE34" s="121"/>
      <c r="FUF34" s="121"/>
      <c r="FUG34" s="121"/>
      <c r="FUH34" s="121"/>
      <c r="FUI34" s="121"/>
      <c r="FUJ34" s="121"/>
      <c r="FUK34" s="121"/>
      <c r="FUL34" s="121"/>
      <c r="FUM34" s="121"/>
      <c r="FUN34" s="121"/>
      <c r="FUO34" s="121"/>
      <c r="FUP34" s="121"/>
      <c r="FUQ34" s="121"/>
      <c r="FUR34" s="121"/>
      <c r="FUS34" s="121"/>
      <c r="FUT34" s="121"/>
      <c r="FUU34" s="121"/>
      <c r="FUV34" s="121"/>
      <c r="FUW34" s="121"/>
      <c r="FUX34" s="121"/>
      <c r="FUY34" s="121"/>
      <c r="FUZ34" s="121"/>
      <c r="FVA34" s="121"/>
      <c r="FVB34" s="121"/>
      <c r="FVC34" s="121"/>
      <c r="FVD34" s="121"/>
      <c r="FVE34" s="121"/>
      <c r="FVF34" s="121"/>
      <c r="FVG34" s="121"/>
      <c r="FVH34" s="121"/>
      <c r="FVI34" s="121"/>
      <c r="FVJ34" s="121"/>
      <c r="FVK34" s="121"/>
      <c r="FVL34" s="121"/>
      <c r="FVM34" s="121"/>
      <c r="FVN34" s="121"/>
      <c r="FVO34" s="121"/>
      <c r="FVP34" s="121"/>
      <c r="FVQ34" s="121"/>
      <c r="FVR34" s="121"/>
      <c r="FVS34" s="121"/>
      <c r="FVT34" s="121"/>
      <c r="FVU34" s="121"/>
      <c r="FVV34" s="121"/>
      <c r="FVW34" s="121"/>
      <c r="FVX34" s="121"/>
      <c r="FVY34" s="121"/>
      <c r="FVZ34" s="121"/>
      <c r="FWA34" s="121"/>
      <c r="FWB34" s="121"/>
      <c r="FWC34" s="121"/>
      <c r="FWD34" s="121"/>
      <c r="FWE34" s="121"/>
      <c r="FWF34" s="121"/>
      <c r="FWG34" s="121"/>
      <c r="FWH34" s="121"/>
      <c r="FWI34" s="121"/>
      <c r="FWJ34" s="121"/>
      <c r="FWK34" s="121"/>
      <c r="FWL34" s="121"/>
      <c r="FWM34" s="121"/>
      <c r="FWN34" s="121"/>
      <c r="FWO34" s="121"/>
      <c r="FWP34" s="121"/>
      <c r="FWQ34" s="121"/>
      <c r="FWR34" s="121"/>
      <c r="FWS34" s="121"/>
      <c r="FWT34" s="121"/>
      <c r="FWU34" s="121"/>
      <c r="FWV34" s="121"/>
      <c r="FWW34" s="121"/>
      <c r="FWX34" s="121"/>
      <c r="FWY34" s="121"/>
      <c r="FWZ34" s="121"/>
      <c r="FXA34" s="121"/>
      <c r="FXB34" s="121"/>
      <c r="FXC34" s="121"/>
      <c r="FXD34" s="121"/>
      <c r="FXE34" s="121"/>
      <c r="FXF34" s="121"/>
      <c r="FXG34" s="121"/>
      <c r="FXH34" s="121"/>
      <c r="FXI34" s="121"/>
      <c r="FXJ34" s="121"/>
      <c r="FXK34" s="121"/>
      <c r="FXL34" s="121"/>
      <c r="FXM34" s="121"/>
      <c r="FXN34" s="121"/>
      <c r="FXO34" s="121"/>
      <c r="FXP34" s="121"/>
      <c r="FXQ34" s="121"/>
      <c r="FXR34" s="121"/>
      <c r="FXS34" s="121"/>
      <c r="FXT34" s="121"/>
      <c r="FXU34" s="121"/>
      <c r="FXV34" s="121"/>
      <c r="FXW34" s="121"/>
      <c r="FXX34" s="121"/>
      <c r="FXY34" s="121"/>
      <c r="FXZ34" s="121"/>
      <c r="FYA34" s="121"/>
      <c r="FYB34" s="121"/>
      <c r="FYC34" s="121"/>
      <c r="FYD34" s="121"/>
      <c r="FYE34" s="121"/>
      <c r="FYF34" s="121"/>
      <c r="FYG34" s="121"/>
      <c r="FYH34" s="121"/>
      <c r="FYI34" s="121"/>
      <c r="FYJ34" s="121"/>
      <c r="FYK34" s="121"/>
      <c r="FYL34" s="121"/>
      <c r="FYM34" s="121"/>
      <c r="FYN34" s="121"/>
      <c r="FYO34" s="121"/>
      <c r="FYP34" s="121"/>
      <c r="FYQ34" s="121"/>
      <c r="FYR34" s="121"/>
      <c r="FYS34" s="121"/>
      <c r="FYT34" s="121"/>
      <c r="FYU34" s="121"/>
      <c r="FYV34" s="121"/>
      <c r="FYW34" s="121"/>
      <c r="FYX34" s="121"/>
      <c r="FYY34" s="121"/>
      <c r="FYZ34" s="121"/>
      <c r="FZA34" s="121"/>
      <c r="FZB34" s="121"/>
      <c r="FZC34" s="121"/>
      <c r="FZD34" s="121"/>
      <c r="FZE34" s="121"/>
      <c r="FZF34" s="121"/>
      <c r="FZG34" s="121"/>
      <c r="FZH34" s="121"/>
      <c r="FZI34" s="121"/>
      <c r="FZJ34" s="121"/>
      <c r="FZK34" s="121"/>
      <c r="FZL34" s="121"/>
      <c r="FZM34" s="121"/>
      <c r="FZN34" s="121"/>
      <c r="FZO34" s="121"/>
      <c r="FZP34" s="121"/>
      <c r="FZQ34" s="121"/>
      <c r="FZR34" s="121"/>
      <c r="FZS34" s="121"/>
      <c r="FZT34" s="121"/>
      <c r="FZU34" s="121"/>
      <c r="FZV34" s="121"/>
      <c r="FZW34" s="121"/>
      <c r="FZX34" s="121"/>
      <c r="FZY34" s="121"/>
      <c r="FZZ34" s="121"/>
      <c r="GAA34" s="121"/>
      <c r="GAB34" s="121"/>
      <c r="GAC34" s="121"/>
      <c r="GAD34" s="121"/>
      <c r="GAE34" s="121"/>
      <c r="GAF34" s="121"/>
      <c r="GAG34" s="121"/>
      <c r="GAH34" s="121"/>
      <c r="GAI34" s="121"/>
      <c r="GAJ34" s="121"/>
      <c r="GAK34" s="121"/>
      <c r="GAL34" s="121"/>
      <c r="GAM34" s="121"/>
      <c r="GAN34" s="121"/>
      <c r="GAO34" s="121"/>
      <c r="GAP34" s="121"/>
      <c r="GAQ34" s="121"/>
      <c r="GAR34" s="121"/>
      <c r="GAS34" s="121"/>
      <c r="GAT34" s="121"/>
      <c r="GAU34" s="121"/>
      <c r="GAV34" s="121"/>
      <c r="GAW34" s="121"/>
      <c r="GAX34" s="121"/>
      <c r="GAY34" s="121"/>
      <c r="GAZ34" s="121"/>
      <c r="GBA34" s="121"/>
      <c r="GBB34" s="121"/>
      <c r="GBC34" s="121"/>
      <c r="GBD34" s="121"/>
      <c r="GBE34" s="121"/>
      <c r="GBF34" s="121"/>
      <c r="GBG34" s="121"/>
      <c r="GBH34" s="121"/>
      <c r="GBI34" s="121"/>
      <c r="GBJ34" s="121"/>
      <c r="GBK34" s="121"/>
      <c r="GBL34" s="121"/>
      <c r="GBM34" s="121"/>
      <c r="GBN34" s="121"/>
      <c r="GBO34" s="121"/>
      <c r="GBP34" s="121"/>
      <c r="GBQ34" s="121"/>
      <c r="GBR34" s="121"/>
      <c r="GBS34" s="121"/>
      <c r="GBT34" s="121"/>
      <c r="GBU34" s="121"/>
      <c r="GBV34" s="121"/>
      <c r="GBW34" s="121"/>
      <c r="GBX34" s="121"/>
      <c r="GBY34" s="121"/>
      <c r="GBZ34" s="121"/>
      <c r="GCA34" s="121"/>
      <c r="GCB34" s="121"/>
      <c r="GCC34" s="121"/>
      <c r="GCD34" s="121"/>
      <c r="GCE34" s="121"/>
      <c r="GCF34" s="121"/>
      <c r="GCG34" s="121"/>
      <c r="GCH34" s="121"/>
      <c r="GCI34" s="121"/>
      <c r="GCJ34" s="121"/>
      <c r="GCK34" s="121"/>
      <c r="GCL34" s="121"/>
      <c r="GCM34" s="121"/>
      <c r="GCN34" s="121"/>
      <c r="GCO34" s="121"/>
      <c r="GCP34" s="121"/>
      <c r="GCQ34" s="121"/>
      <c r="GCR34" s="121"/>
      <c r="GCS34" s="121"/>
      <c r="GCT34" s="121"/>
      <c r="GCU34" s="121"/>
      <c r="GCV34" s="121"/>
      <c r="GCW34" s="121"/>
      <c r="GCX34" s="121"/>
      <c r="GCY34" s="121"/>
      <c r="GCZ34" s="121"/>
      <c r="GDA34" s="121"/>
      <c r="GDB34" s="121"/>
      <c r="GDC34" s="121"/>
      <c r="GDD34" s="121"/>
      <c r="GDE34" s="121"/>
      <c r="GDF34" s="121"/>
      <c r="GDG34" s="121"/>
      <c r="GDH34" s="121"/>
      <c r="GDI34" s="121"/>
      <c r="GDJ34" s="121"/>
      <c r="GDK34" s="121"/>
      <c r="GDL34" s="121"/>
      <c r="GDM34" s="121"/>
      <c r="GDN34" s="121"/>
      <c r="GDO34" s="121"/>
      <c r="GDP34" s="121"/>
      <c r="GDQ34" s="121"/>
      <c r="GDR34" s="121"/>
      <c r="GDS34" s="121"/>
      <c r="GDT34" s="121"/>
      <c r="GDU34" s="121"/>
      <c r="GDV34" s="121"/>
      <c r="GDW34" s="121"/>
      <c r="GDX34" s="121"/>
      <c r="GDY34" s="121"/>
      <c r="GDZ34" s="121"/>
      <c r="GEA34" s="121"/>
      <c r="GEB34" s="121"/>
      <c r="GEC34" s="121"/>
      <c r="GED34" s="121"/>
      <c r="GEE34" s="121"/>
      <c r="GEF34" s="121"/>
      <c r="GEG34" s="121"/>
      <c r="GEH34" s="121"/>
      <c r="GEI34" s="121"/>
      <c r="GEJ34" s="121"/>
      <c r="GEK34" s="121"/>
      <c r="GEL34" s="121"/>
      <c r="GEM34" s="121"/>
      <c r="GEN34" s="121"/>
      <c r="GEO34" s="121"/>
      <c r="GEP34" s="121"/>
      <c r="GEQ34" s="121"/>
      <c r="GER34" s="121"/>
      <c r="GES34" s="121"/>
      <c r="GET34" s="121"/>
      <c r="GEU34" s="121"/>
      <c r="GEV34" s="121"/>
      <c r="GEW34" s="121"/>
      <c r="GEX34" s="121"/>
      <c r="GEY34" s="121"/>
      <c r="GEZ34" s="121"/>
      <c r="GFA34" s="121"/>
      <c r="GFB34" s="121"/>
      <c r="GFC34" s="121"/>
      <c r="GFD34" s="121"/>
      <c r="GFE34" s="121"/>
      <c r="GFF34" s="121"/>
      <c r="GFG34" s="121"/>
      <c r="GFH34" s="121"/>
      <c r="GFI34" s="121"/>
      <c r="GFJ34" s="121"/>
      <c r="GFK34" s="121"/>
      <c r="GFL34" s="121"/>
      <c r="GFM34" s="121"/>
      <c r="GFN34" s="121"/>
      <c r="GFO34" s="121"/>
      <c r="GFP34" s="121"/>
      <c r="GFQ34" s="121"/>
      <c r="GFR34" s="121"/>
      <c r="GFS34" s="121"/>
      <c r="GFT34" s="121"/>
      <c r="GFU34" s="121"/>
      <c r="GFV34" s="121"/>
      <c r="GFW34" s="121"/>
      <c r="GFX34" s="121"/>
      <c r="GFY34" s="121"/>
      <c r="GFZ34" s="121"/>
      <c r="GGA34" s="121"/>
      <c r="GGB34" s="121"/>
      <c r="GGC34" s="121"/>
      <c r="GGD34" s="121"/>
      <c r="GGE34" s="121"/>
      <c r="GGF34" s="121"/>
      <c r="GGG34" s="121"/>
      <c r="GGH34" s="121"/>
      <c r="GGI34" s="121"/>
      <c r="GGJ34" s="121"/>
      <c r="GGK34" s="121"/>
      <c r="GGL34" s="121"/>
      <c r="GGM34" s="121"/>
      <c r="GGN34" s="121"/>
      <c r="GGO34" s="121"/>
      <c r="GGP34" s="121"/>
      <c r="GGQ34" s="121"/>
      <c r="GGR34" s="121"/>
      <c r="GGS34" s="121"/>
      <c r="GGT34" s="121"/>
      <c r="GGU34" s="121"/>
      <c r="GGV34" s="121"/>
      <c r="GGW34" s="121"/>
      <c r="GGX34" s="121"/>
      <c r="GGY34" s="121"/>
      <c r="GGZ34" s="121"/>
      <c r="GHA34" s="121"/>
      <c r="GHB34" s="121"/>
      <c r="GHC34" s="121"/>
      <c r="GHD34" s="121"/>
      <c r="GHE34" s="121"/>
      <c r="GHF34" s="121"/>
      <c r="GHG34" s="121"/>
      <c r="GHH34" s="121"/>
      <c r="GHI34" s="121"/>
      <c r="GHJ34" s="121"/>
      <c r="GHK34" s="121"/>
      <c r="GHL34" s="121"/>
      <c r="GHM34" s="121"/>
      <c r="GHN34" s="121"/>
      <c r="GHO34" s="121"/>
      <c r="GHP34" s="121"/>
      <c r="GHQ34" s="121"/>
      <c r="GHR34" s="121"/>
      <c r="GHS34" s="121"/>
      <c r="GHT34" s="121"/>
      <c r="GHU34" s="121"/>
      <c r="GHV34" s="121"/>
      <c r="GHW34" s="121"/>
      <c r="GHX34" s="121"/>
      <c r="GHY34" s="121"/>
      <c r="GHZ34" s="121"/>
      <c r="GIA34" s="121"/>
      <c r="GIB34" s="121"/>
      <c r="GIC34" s="121"/>
      <c r="GID34" s="121"/>
      <c r="GIE34" s="121"/>
      <c r="GIF34" s="121"/>
      <c r="GIG34" s="121"/>
      <c r="GIH34" s="121"/>
      <c r="GII34" s="121"/>
      <c r="GIJ34" s="121"/>
      <c r="GIK34" s="121"/>
      <c r="GIL34" s="121"/>
      <c r="GIM34" s="121"/>
      <c r="GIN34" s="121"/>
      <c r="GIO34" s="121"/>
      <c r="GIP34" s="121"/>
      <c r="GIQ34" s="121"/>
      <c r="GIR34" s="121"/>
      <c r="GIS34" s="121"/>
      <c r="GIT34" s="121"/>
      <c r="GIU34" s="121"/>
      <c r="GIV34" s="121"/>
      <c r="GIW34" s="121"/>
      <c r="GIX34" s="121"/>
      <c r="GIY34" s="121"/>
      <c r="GIZ34" s="121"/>
      <c r="GJA34" s="121"/>
      <c r="GJB34" s="121"/>
      <c r="GJC34" s="121"/>
      <c r="GJD34" s="121"/>
      <c r="GJE34" s="121"/>
      <c r="GJF34" s="121"/>
      <c r="GJG34" s="121"/>
      <c r="GJH34" s="121"/>
      <c r="GJI34" s="121"/>
      <c r="GJJ34" s="121"/>
      <c r="GJK34" s="121"/>
      <c r="GJL34" s="121"/>
      <c r="GJM34" s="121"/>
      <c r="GJN34" s="121"/>
      <c r="GJO34" s="121"/>
      <c r="GJP34" s="121"/>
      <c r="GJQ34" s="121"/>
      <c r="GJR34" s="121"/>
      <c r="GJS34" s="121"/>
      <c r="GJT34" s="121"/>
      <c r="GJU34" s="121"/>
      <c r="GJV34" s="121"/>
      <c r="GJW34" s="121"/>
      <c r="GJX34" s="121"/>
      <c r="GJY34" s="121"/>
      <c r="GJZ34" s="121"/>
      <c r="GKA34" s="121"/>
      <c r="GKB34" s="121"/>
      <c r="GKC34" s="121"/>
      <c r="GKD34" s="121"/>
      <c r="GKE34" s="121"/>
      <c r="GKF34" s="121"/>
      <c r="GKG34" s="121"/>
      <c r="GKH34" s="121"/>
      <c r="GKI34" s="121"/>
      <c r="GKJ34" s="121"/>
      <c r="GKK34" s="121"/>
      <c r="GKL34" s="121"/>
      <c r="GKM34" s="121"/>
      <c r="GKN34" s="121"/>
      <c r="GKO34" s="121"/>
      <c r="GKP34" s="121"/>
      <c r="GKQ34" s="121"/>
      <c r="GKR34" s="121"/>
      <c r="GKS34" s="121"/>
      <c r="GKT34" s="121"/>
      <c r="GKU34" s="121"/>
      <c r="GKV34" s="121"/>
      <c r="GKW34" s="121"/>
      <c r="GKX34" s="121"/>
      <c r="GKY34" s="121"/>
      <c r="GKZ34" s="121"/>
      <c r="GLA34" s="121"/>
      <c r="GLB34" s="121"/>
      <c r="GLC34" s="121"/>
      <c r="GLD34" s="121"/>
      <c r="GLE34" s="121"/>
      <c r="GLF34" s="121"/>
      <c r="GLG34" s="121"/>
      <c r="GLH34" s="121"/>
      <c r="GLI34" s="121"/>
      <c r="GLJ34" s="121"/>
      <c r="GLK34" s="121"/>
      <c r="GLL34" s="121"/>
      <c r="GLM34" s="121"/>
      <c r="GLN34" s="121"/>
      <c r="GLO34" s="121"/>
      <c r="GLP34" s="121"/>
      <c r="GLQ34" s="121"/>
      <c r="GLR34" s="121"/>
      <c r="GLS34" s="121"/>
      <c r="GLT34" s="121"/>
      <c r="GLU34" s="121"/>
      <c r="GLV34" s="121"/>
      <c r="GLW34" s="121"/>
      <c r="GLX34" s="121"/>
      <c r="GLY34" s="121"/>
      <c r="GLZ34" s="121"/>
      <c r="GMA34" s="121"/>
      <c r="GMB34" s="121"/>
      <c r="GMC34" s="121"/>
      <c r="GMD34" s="121"/>
      <c r="GME34" s="121"/>
      <c r="GMF34" s="121"/>
      <c r="GMG34" s="121"/>
      <c r="GMH34" s="121"/>
      <c r="GMI34" s="121"/>
      <c r="GMJ34" s="121"/>
      <c r="GMK34" s="121"/>
      <c r="GML34" s="121"/>
      <c r="GMM34" s="121"/>
      <c r="GMN34" s="121"/>
      <c r="GMO34" s="121"/>
      <c r="GMP34" s="121"/>
      <c r="GMQ34" s="121"/>
      <c r="GMR34" s="121"/>
      <c r="GMS34" s="121"/>
      <c r="GMT34" s="121"/>
      <c r="GMU34" s="121"/>
      <c r="GMV34" s="121"/>
      <c r="GMW34" s="121"/>
      <c r="GMX34" s="121"/>
      <c r="GMY34" s="121"/>
      <c r="GMZ34" s="121"/>
      <c r="GNA34" s="121"/>
      <c r="GNB34" s="121"/>
      <c r="GNC34" s="121"/>
      <c r="GND34" s="121"/>
      <c r="GNE34" s="121"/>
      <c r="GNF34" s="121"/>
      <c r="GNG34" s="121"/>
      <c r="GNH34" s="121"/>
      <c r="GNI34" s="121"/>
      <c r="GNJ34" s="121"/>
      <c r="GNK34" s="121"/>
      <c r="GNL34" s="121"/>
      <c r="GNM34" s="121"/>
      <c r="GNN34" s="121"/>
      <c r="GNO34" s="121"/>
      <c r="GNP34" s="121"/>
      <c r="GNQ34" s="121"/>
      <c r="GNR34" s="121"/>
      <c r="GNS34" s="121"/>
      <c r="GNT34" s="121"/>
      <c r="GNU34" s="121"/>
      <c r="GNV34" s="121"/>
      <c r="GNW34" s="121"/>
      <c r="GNX34" s="121"/>
      <c r="GNY34" s="121"/>
      <c r="GNZ34" s="121"/>
      <c r="GOA34" s="121"/>
      <c r="GOB34" s="121"/>
      <c r="GOC34" s="121"/>
      <c r="GOD34" s="121"/>
      <c r="GOE34" s="121"/>
      <c r="GOF34" s="121"/>
      <c r="GOG34" s="121"/>
      <c r="GOH34" s="121"/>
      <c r="GOI34" s="121"/>
      <c r="GOJ34" s="121"/>
      <c r="GOK34" s="121"/>
      <c r="GOL34" s="121"/>
      <c r="GOM34" s="121"/>
      <c r="GON34" s="121"/>
      <c r="GOO34" s="121"/>
      <c r="GOP34" s="121"/>
      <c r="GOQ34" s="121"/>
      <c r="GOR34" s="121"/>
      <c r="GOS34" s="121"/>
      <c r="GOT34" s="121"/>
      <c r="GOU34" s="121"/>
      <c r="GOV34" s="121"/>
      <c r="GOW34" s="121"/>
      <c r="GOX34" s="121"/>
      <c r="GOY34" s="121"/>
      <c r="GOZ34" s="121"/>
      <c r="GPA34" s="121"/>
      <c r="GPB34" s="121"/>
      <c r="GPC34" s="121"/>
      <c r="GPD34" s="121"/>
      <c r="GPE34" s="121"/>
      <c r="GPF34" s="121"/>
      <c r="GPG34" s="121"/>
      <c r="GPH34" s="121"/>
      <c r="GPI34" s="121"/>
      <c r="GPJ34" s="121"/>
      <c r="GPK34" s="121"/>
      <c r="GPL34" s="121"/>
      <c r="GPM34" s="121"/>
      <c r="GPN34" s="121"/>
      <c r="GPO34" s="121"/>
      <c r="GPP34" s="121"/>
      <c r="GPQ34" s="121"/>
      <c r="GPR34" s="121"/>
      <c r="GPS34" s="121"/>
      <c r="GPT34" s="121"/>
      <c r="GPU34" s="121"/>
      <c r="GPV34" s="121"/>
      <c r="GPW34" s="121"/>
      <c r="GPX34" s="121"/>
      <c r="GPY34" s="121"/>
      <c r="GPZ34" s="121"/>
      <c r="GQA34" s="121"/>
      <c r="GQB34" s="121"/>
      <c r="GQC34" s="121"/>
      <c r="GQD34" s="121"/>
      <c r="GQE34" s="121"/>
      <c r="GQF34" s="121"/>
      <c r="GQG34" s="121"/>
      <c r="GQH34" s="121"/>
      <c r="GQI34" s="121"/>
      <c r="GQJ34" s="121"/>
      <c r="GQK34" s="121"/>
      <c r="GQL34" s="121"/>
      <c r="GQM34" s="121"/>
      <c r="GQN34" s="121"/>
      <c r="GQO34" s="121"/>
      <c r="GQP34" s="121"/>
      <c r="GQQ34" s="121"/>
      <c r="GQR34" s="121"/>
      <c r="GQS34" s="121"/>
      <c r="GQT34" s="121"/>
      <c r="GQU34" s="121"/>
      <c r="GQV34" s="121"/>
      <c r="GQW34" s="121"/>
      <c r="GQX34" s="121"/>
      <c r="GQY34" s="121"/>
      <c r="GQZ34" s="121"/>
      <c r="GRA34" s="121"/>
      <c r="GRB34" s="121"/>
      <c r="GRC34" s="121"/>
      <c r="GRD34" s="121"/>
      <c r="GRE34" s="121"/>
      <c r="GRF34" s="121"/>
      <c r="GRG34" s="121"/>
      <c r="GRH34" s="121"/>
      <c r="GRI34" s="121"/>
      <c r="GRJ34" s="121"/>
      <c r="GRK34" s="121"/>
      <c r="GRL34" s="121"/>
      <c r="GRM34" s="121"/>
      <c r="GRN34" s="121"/>
      <c r="GRO34" s="121"/>
      <c r="GRP34" s="121"/>
      <c r="GRQ34" s="121"/>
      <c r="GRR34" s="121"/>
      <c r="GRS34" s="121"/>
      <c r="GRT34" s="121"/>
      <c r="GRU34" s="121"/>
      <c r="GRV34" s="121"/>
      <c r="GRW34" s="121"/>
      <c r="GRX34" s="121"/>
      <c r="GRY34" s="121"/>
      <c r="GRZ34" s="121"/>
      <c r="GSA34" s="121"/>
      <c r="GSB34" s="121"/>
      <c r="GSC34" s="121"/>
      <c r="GSD34" s="121"/>
      <c r="GSE34" s="121"/>
      <c r="GSF34" s="121"/>
      <c r="GSG34" s="121"/>
      <c r="GSH34" s="121"/>
      <c r="GSI34" s="121"/>
      <c r="GSJ34" s="121"/>
      <c r="GSK34" s="121"/>
      <c r="GSL34" s="121"/>
      <c r="GSM34" s="121"/>
      <c r="GSN34" s="121"/>
      <c r="GSO34" s="121"/>
      <c r="GSP34" s="121"/>
      <c r="GSQ34" s="121"/>
      <c r="GSR34" s="121"/>
      <c r="GSS34" s="121"/>
      <c r="GST34" s="121"/>
      <c r="GSU34" s="121"/>
      <c r="GSV34" s="121"/>
      <c r="GSW34" s="121"/>
      <c r="GSX34" s="121"/>
      <c r="GSY34" s="121"/>
      <c r="GSZ34" s="121"/>
      <c r="GTA34" s="121"/>
      <c r="GTB34" s="121"/>
      <c r="GTC34" s="121"/>
      <c r="GTD34" s="121"/>
      <c r="GTE34" s="121"/>
      <c r="GTF34" s="121"/>
      <c r="GTG34" s="121"/>
      <c r="GTH34" s="121"/>
      <c r="GTI34" s="121"/>
      <c r="GTJ34" s="121"/>
      <c r="GTK34" s="121"/>
      <c r="GTL34" s="121"/>
      <c r="GTM34" s="121"/>
      <c r="GTN34" s="121"/>
      <c r="GTO34" s="121"/>
      <c r="GTP34" s="121"/>
      <c r="GTQ34" s="121"/>
      <c r="GTR34" s="121"/>
      <c r="GTS34" s="121"/>
      <c r="GTT34" s="121"/>
      <c r="GTU34" s="121"/>
      <c r="GTV34" s="121"/>
      <c r="GTW34" s="121"/>
      <c r="GTX34" s="121"/>
      <c r="GTY34" s="121"/>
      <c r="GTZ34" s="121"/>
      <c r="GUA34" s="121"/>
      <c r="GUB34" s="121"/>
      <c r="GUC34" s="121"/>
      <c r="GUD34" s="121"/>
      <c r="GUE34" s="121"/>
      <c r="GUF34" s="121"/>
      <c r="GUG34" s="121"/>
      <c r="GUH34" s="121"/>
      <c r="GUI34" s="121"/>
      <c r="GUJ34" s="121"/>
      <c r="GUK34" s="121"/>
      <c r="GUL34" s="121"/>
      <c r="GUM34" s="121"/>
      <c r="GUN34" s="121"/>
      <c r="GUO34" s="121"/>
      <c r="GUP34" s="121"/>
      <c r="GUQ34" s="121"/>
      <c r="GUR34" s="121"/>
      <c r="GUS34" s="121"/>
      <c r="GUT34" s="121"/>
      <c r="GUU34" s="121"/>
      <c r="GUV34" s="121"/>
      <c r="GUW34" s="121"/>
      <c r="GUX34" s="121"/>
      <c r="GUY34" s="121"/>
      <c r="GUZ34" s="121"/>
      <c r="GVA34" s="121"/>
      <c r="GVB34" s="121"/>
      <c r="GVC34" s="121"/>
      <c r="GVD34" s="121"/>
      <c r="GVE34" s="121"/>
      <c r="GVF34" s="121"/>
      <c r="GVG34" s="121"/>
      <c r="GVH34" s="121"/>
      <c r="GVI34" s="121"/>
      <c r="GVJ34" s="121"/>
      <c r="GVK34" s="121"/>
      <c r="GVL34" s="121"/>
      <c r="GVM34" s="121"/>
      <c r="GVN34" s="121"/>
      <c r="GVO34" s="121"/>
      <c r="GVP34" s="121"/>
      <c r="GVQ34" s="121"/>
      <c r="GVR34" s="121"/>
      <c r="GVS34" s="121"/>
      <c r="GVT34" s="121"/>
      <c r="GVU34" s="121"/>
      <c r="GVV34" s="121"/>
      <c r="GVW34" s="121"/>
      <c r="GVX34" s="121"/>
      <c r="GVY34" s="121"/>
      <c r="GVZ34" s="121"/>
      <c r="GWA34" s="121"/>
      <c r="GWB34" s="121"/>
      <c r="GWC34" s="121"/>
      <c r="GWD34" s="121"/>
      <c r="GWE34" s="121"/>
      <c r="GWF34" s="121"/>
      <c r="GWG34" s="121"/>
      <c r="GWH34" s="121"/>
      <c r="GWI34" s="121"/>
      <c r="GWJ34" s="121"/>
      <c r="GWK34" s="121"/>
      <c r="GWL34" s="121"/>
      <c r="GWM34" s="121"/>
      <c r="GWN34" s="121"/>
      <c r="GWO34" s="121"/>
      <c r="GWP34" s="121"/>
      <c r="GWQ34" s="121"/>
      <c r="GWR34" s="121"/>
      <c r="GWS34" s="121"/>
      <c r="GWT34" s="121"/>
      <c r="GWU34" s="121"/>
      <c r="GWV34" s="121"/>
      <c r="GWW34" s="121"/>
      <c r="GWX34" s="121"/>
      <c r="GWY34" s="121"/>
      <c r="GWZ34" s="121"/>
      <c r="GXA34" s="121"/>
      <c r="GXB34" s="121"/>
      <c r="GXC34" s="121"/>
      <c r="GXD34" s="121"/>
      <c r="GXE34" s="121"/>
      <c r="GXF34" s="121"/>
      <c r="GXG34" s="121"/>
      <c r="GXH34" s="121"/>
      <c r="GXI34" s="121"/>
      <c r="GXJ34" s="121"/>
      <c r="GXK34" s="121"/>
      <c r="GXL34" s="121"/>
      <c r="GXM34" s="121"/>
      <c r="GXN34" s="121"/>
      <c r="GXO34" s="121"/>
      <c r="GXP34" s="121"/>
      <c r="GXQ34" s="121"/>
      <c r="GXR34" s="121"/>
      <c r="GXS34" s="121"/>
      <c r="GXT34" s="121"/>
      <c r="GXU34" s="121"/>
      <c r="GXV34" s="121"/>
      <c r="GXW34" s="121"/>
      <c r="GXX34" s="121"/>
      <c r="GXY34" s="121"/>
      <c r="GXZ34" s="121"/>
      <c r="GYA34" s="121"/>
      <c r="GYB34" s="121"/>
      <c r="GYC34" s="121"/>
      <c r="GYD34" s="121"/>
      <c r="GYE34" s="121"/>
      <c r="GYF34" s="121"/>
      <c r="GYG34" s="121"/>
      <c r="GYH34" s="121"/>
      <c r="GYI34" s="121"/>
      <c r="GYJ34" s="121"/>
      <c r="GYK34" s="121"/>
      <c r="GYL34" s="121"/>
      <c r="GYM34" s="121"/>
      <c r="GYN34" s="121"/>
      <c r="GYO34" s="121"/>
      <c r="GYP34" s="121"/>
      <c r="GYQ34" s="121"/>
      <c r="GYR34" s="121"/>
      <c r="GYS34" s="121"/>
      <c r="GYT34" s="121"/>
      <c r="GYU34" s="121"/>
      <c r="GYV34" s="121"/>
      <c r="GYW34" s="121"/>
      <c r="GYX34" s="121"/>
      <c r="GYY34" s="121"/>
      <c r="GYZ34" s="121"/>
      <c r="GZA34" s="121"/>
      <c r="GZB34" s="121"/>
      <c r="GZC34" s="121"/>
      <c r="GZD34" s="121"/>
      <c r="GZE34" s="121"/>
      <c r="GZF34" s="121"/>
      <c r="GZG34" s="121"/>
      <c r="GZH34" s="121"/>
      <c r="GZI34" s="121"/>
      <c r="GZJ34" s="121"/>
      <c r="GZK34" s="121"/>
      <c r="GZL34" s="121"/>
      <c r="GZM34" s="121"/>
      <c r="GZN34" s="121"/>
      <c r="GZO34" s="121"/>
      <c r="GZP34" s="121"/>
      <c r="GZQ34" s="121"/>
      <c r="GZR34" s="121"/>
      <c r="GZS34" s="121"/>
      <c r="GZT34" s="121"/>
      <c r="GZU34" s="121"/>
      <c r="GZV34" s="121"/>
      <c r="GZW34" s="121"/>
      <c r="GZX34" s="121"/>
      <c r="GZY34" s="121"/>
      <c r="GZZ34" s="121"/>
      <c r="HAA34" s="121"/>
      <c r="HAB34" s="121"/>
      <c r="HAC34" s="121"/>
      <c r="HAD34" s="121"/>
    </row>
    <row r="35" spans="1:5438" s="309" customFormat="1">
      <c r="A35" s="117"/>
      <c r="B35" s="93"/>
      <c r="C35" s="120"/>
      <c r="D35" s="120"/>
      <c r="E35" s="120"/>
      <c r="F35" s="120"/>
      <c r="G35" s="120"/>
      <c r="H35" s="121"/>
      <c r="I35" s="121"/>
      <c r="J35" s="121"/>
      <c r="K35" s="121"/>
      <c r="L35" s="121"/>
      <c r="M35" s="121"/>
      <c r="N35" s="121"/>
      <c r="O35" s="121"/>
      <c r="P35" s="121"/>
      <c r="Q35" s="121"/>
      <c r="R35" s="121"/>
      <c r="S35" s="121"/>
      <c r="T35" s="121"/>
      <c r="U35" s="121"/>
      <c r="V35" s="121"/>
      <c r="W35" s="121"/>
      <c r="X35" s="121"/>
      <c r="Y35" s="121"/>
      <c r="Z35" s="121"/>
      <c r="AA35" s="121"/>
      <c r="AB35" s="121"/>
      <c r="AC35" s="121"/>
      <c r="AD35" s="121"/>
      <c r="AE35" s="121"/>
      <c r="AF35" s="121"/>
      <c r="AG35" s="121"/>
      <c r="AH35" s="121"/>
      <c r="AI35" s="121"/>
      <c r="AJ35" s="121"/>
      <c r="AK35" s="121"/>
      <c r="AL35" s="121"/>
      <c r="AM35" s="121"/>
      <c r="AN35" s="121"/>
      <c r="AO35" s="121"/>
      <c r="AP35" s="121"/>
      <c r="AQ35" s="121"/>
      <c r="AR35" s="121"/>
      <c r="AS35" s="121"/>
      <c r="AT35" s="121"/>
      <c r="AU35" s="121"/>
      <c r="AV35" s="121"/>
      <c r="AW35" s="121"/>
      <c r="AX35" s="121"/>
      <c r="AY35" s="121"/>
      <c r="AZ35" s="121"/>
      <c r="BA35" s="121"/>
      <c r="BB35" s="121"/>
      <c r="BC35" s="121"/>
      <c r="BD35" s="121"/>
      <c r="BE35" s="121"/>
      <c r="BF35" s="121"/>
      <c r="BG35" s="121"/>
      <c r="BH35" s="121"/>
      <c r="BI35" s="121"/>
      <c r="BJ35" s="121"/>
      <c r="BK35" s="121"/>
      <c r="BL35" s="121"/>
      <c r="BM35" s="121"/>
      <c r="BN35" s="121"/>
      <c r="BO35" s="121"/>
      <c r="BP35" s="121"/>
      <c r="BQ35" s="121"/>
      <c r="BR35" s="121"/>
      <c r="BS35" s="121"/>
      <c r="BT35" s="121"/>
      <c r="BU35" s="121"/>
      <c r="BV35" s="121"/>
      <c r="BW35" s="121"/>
      <c r="BX35" s="121"/>
      <c r="BY35" s="121"/>
      <c r="BZ35" s="121"/>
      <c r="CA35" s="121"/>
      <c r="CB35" s="121"/>
      <c r="CC35" s="121"/>
      <c r="CD35" s="121"/>
      <c r="CE35" s="121"/>
      <c r="CF35" s="121"/>
      <c r="CG35" s="121"/>
      <c r="CH35" s="121"/>
      <c r="CI35" s="121"/>
      <c r="CJ35" s="121"/>
      <c r="CK35" s="121"/>
      <c r="CL35" s="121"/>
      <c r="CM35" s="121"/>
      <c r="CN35" s="121"/>
      <c r="CO35" s="121"/>
      <c r="CP35" s="121"/>
      <c r="CQ35" s="121"/>
      <c r="CR35" s="121"/>
      <c r="CS35" s="121"/>
      <c r="CT35" s="121"/>
      <c r="CU35" s="121"/>
      <c r="CV35" s="121"/>
      <c r="CW35" s="121"/>
      <c r="CX35" s="121"/>
      <c r="CY35" s="121"/>
      <c r="CZ35" s="121"/>
      <c r="DA35" s="121"/>
      <c r="DB35" s="121"/>
      <c r="DC35" s="121"/>
      <c r="DD35" s="121"/>
      <c r="DE35" s="121"/>
      <c r="DF35" s="121"/>
      <c r="DG35" s="121"/>
      <c r="DH35" s="121"/>
      <c r="DI35" s="121"/>
      <c r="DJ35" s="121"/>
      <c r="DK35" s="121"/>
      <c r="DL35" s="121"/>
      <c r="DM35" s="121"/>
      <c r="DN35" s="121"/>
      <c r="DO35" s="121"/>
      <c r="DP35" s="121"/>
      <c r="DQ35" s="121"/>
      <c r="DR35" s="121"/>
      <c r="DS35" s="121"/>
      <c r="DT35" s="121"/>
      <c r="DU35" s="121"/>
      <c r="DV35" s="121"/>
      <c r="DW35" s="121"/>
      <c r="DX35" s="121"/>
      <c r="DY35" s="121"/>
      <c r="DZ35" s="121"/>
      <c r="EA35" s="121"/>
      <c r="EB35" s="121"/>
      <c r="EC35" s="121"/>
      <c r="ED35" s="121"/>
      <c r="EE35" s="121"/>
      <c r="EF35" s="121"/>
      <c r="EG35" s="121"/>
      <c r="EH35" s="121"/>
      <c r="EI35" s="121"/>
      <c r="EJ35" s="121"/>
      <c r="EK35" s="121"/>
      <c r="EL35" s="121"/>
      <c r="EM35" s="121"/>
      <c r="EN35" s="121"/>
      <c r="EO35" s="121"/>
      <c r="EP35" s="121"/>
      <c r="EQ35" s="121"/>
      <c r="ER35" s="121"/>
      <c r="ES35" s="121"/>
      <c r="ET35" s="121"/>
      <c r="EU35" s="121"/>
      <c r="EV35" s="121"/>
      <c r="EW35" s="121"/>
      <c r="EX35" s="121"/>
      <c r="EY35" s="121"/>
      <c r="EZ35" s="121"/>
      <c r="FA35" s="121"/>
      <c r="FB35" s="121"/>
      <c r="FC35" s="121"/>
      <c r="FD35" s="121"/>
      <c r="FE35" s="121"/>
      <c r="FF35" s="121"/>
      <c r="FG35" s="121"/>
      <c r="FH35" s="121"/>
      <c r="FI35" s="121"/>
      <c r="FJ35" s="121"/>
      <c r="FK35" s="121"/>
      <c r="FL35" s="121"/>
      <c r="FM35" s="121"/>
      <c r="FN35" s="121"/>
      <c r="FO35" s="121"/>
      <c r="FP35" s="121"/>
      <c r="FQ35" s="121"/>
      <c r="FR35" s="121"/>
      <c r="FS35" s="121"/>
      <c r="FT35" s="121"/>
      <c r="FU35" s="121"/>
      <c r="FV35" s="121"/>
      <c r="FW35" s="121"/>
      <c r="FX35" s="121"/>
      <c r="FY35" s="121"/>
      <c r="FZ35" s="121"/>
      <c r="GA35" s="121"/>
      <c r="GB35" s="121"/>
      <c r="GC35" s="121"/>
      <c r="GD35" s="121"/>
      <c r="GE35" s="121"/>
      <c r="GF35" s="121"/>
      <c r="GG35" s="121"/>
      <c r="GH35" s="121"/>
      <c r="GI35" s="121"/>
      <c r="GJ35" s="121"/>
      <c r="GK35" s="121"/>
      <c r="GL35" s="121"/>
      <c r="GM35" s="121"/>
      <c r="GN35" s="121"/>
      <c r="GO35" s="121"/>
      <c r="GP35" s="121"/>
      <c r="GQ35" s="121"/>
      <c r="GR35" s="121"/>
      <c r="GS35" s="121"/>
      <c r="GT35" s="121"/>
      <c r="GU35" s="121"/>
      <c r="GV35" s="121"/>
      <c r="GW35" s="121"/>
      <c r="GX35" s="121"/>
      <c r="GY35" s="121"/>
      <c r="GZ35" s="121"/>
      <c r="HA35" s="121"/>
      <c r="HB35" s="121"/>
      <c r="HC35" s="121"/>
      <c r="HD35" s="121"/>
      <c r="HE35" s="121"/>
      <c r="HF35" s="121"/>
      <c r="HG35" s="121"/>
      <c r="HH35" s="121"/>
      <c r="HI35" s="121"/>
      <c r="HJ35" s="121"/>
      <c r="HK35" s="121"/>
      <c r="HL35" s="121"/>
      <c r="HM35" s="121"/>
      <c r="HN35" s="121"/>
      <c r="HO35" s="121"/>
      <c r="HP35" s="121"/>
      <c r="HQ35" s="121"/>
      <c r="HR35" s="121"/>
      <c r="HS35" s="121"/>
      <c r="HT35" s="121"/>
      <c r="HU35" s="121"/>
      <c r="HV35" s="121"/>
      <c r="HW35" s="121"/>
      <c r="HX35" s="121"/>
      <c r="HY35" s="121"/>
      <c r="HZ35" s="121"/>
      <c r="IA35" s="121"/>
      <c r="IB35" s="121"/>
      <c r="IC35" s="121"/>
      <c r="ID35" s="121"/>
      <c r="IE35" s="121"/>
      <c r="IF35" s="121"/>
      <c r="IG35" s="121"/>
      <c r="IH35" s="121"/>
      <c r="II35" s="121"/>
      <c r="IJ35" s="121"/>
      <c r="IK35" s="121"/>
      <c r="IL35" s="121"/>
      <c r="IM35" s="121"/>
      <c r="IN35" s="121"/>
      <c r="IO35" s="121"/>
      <c r="IP35" s="121"/>
      <c r="IQ35" s="121"/>
      <c r="IR35" s="121"/>
      <c r="IS35" s="121"/>
      <c r="IT35" s="121"/>
      <c r="IU35" s="121"/>
      <c r="IV35" s="121"/>
      <c r="IW35" s="121"/>
      <c r="IX35" s="121"/>
      <c r="IY35" s="121"/>
      <c r="IZ35" s="121"/>
      <c r="JA35" s="121"/>
      <c r="JB35" s="121"/>
      <c r="JC35" s="121"/>
      <c r="JD35" s="121"/>
      <c r="JE35" s="121"/>
      <c r="JF35" s="121"/>
      <c r="JG35" s="121"/>
      <c r="JH35" s="121"/>
      <c r="JI35" s="121"/>
      <c r="JJ35" s="121"/>
      <c r="JK35" s="121"/>
      <c r="JL35" s="121"/>
      <c r="JM35" s="121"/>
      <c r="JN35" s="121"/>
      <c r="JO35" s="121"/>
      <c r="JP35" s="121"/>
      <c r="JQ35" s="121"/>
      <c r="JR35" s="121"/>
      <c r="JS35" s="121"/>
      <c r="JT35" s="121"/>
      <c r="JU35" s="121"/>
      <c r="JV35" s="121"/>
      <c r="JW35" s="121"/>
      <c r="JX35" s="121"/>
      <c r="JY35" s="121"/>
      <c r="JZ35" s="121"/>
      <c r="KA35" s="121"/>
      <c r="KB35" s="121"/>
      <c r="KC35" s="121"/>
      <c r="KD35" s="121"/>
      <c r="KE35" s="121"/>
      <c r="KF35" s="121"/>
      <c r="KG35" s="121"/>
      <c r="KH35" s="121"/>
      <c r="KI35" s="121"/>
      <c r="KJ35" s="121"/>
      <c r="KK35" s="121"/>
      <c r="KL35" s="121"/>
      <c r="KM35" s="121"/>
      <c r="KN35" s="121"/>
      <c r="KO35" s="121"/>
      <c r="KP35" s="121"/>
      <c r="KQ35" s="121"/>
      <c r="KR35" s="121"/>
      <c r="KS35" s="121"/>
      <c r="KT35" s="121"/>
      <c r="KU35" s="121"/>
      <c r="KV35" s="121"/>
      <c r="KW35" s="121"/>
      <c r="KX35" s="121"/>
      <c r="KY35" s="121"/>
      <c r="KZ35" s="121"/>
      <c r="LA35" s="121"/>
      <c r="LB35" s="121"/>
      <c r="LC35" s="121"/>
      <c r="LD35" s="121"/>
      <c r="LE35" s="121"/>
      <c r="LF35" s="121"/>
      <c r="LG35" s="121"/>
      <c r="LH35" s="121"/>
      <c r="LI35" s="121"/>
      <c r="LJ35" s="121"/>
      <c r="LK35" s="121"/>
      <c r="LL35" s="121"/>
      <c r="LM35" s="121"/>
      <c r="LN35" s="121"/>
      <c r="LO35" s="121"/>
      <c r="LP35" s="121"/>
      <c r="LQ35" s="121"/>
      <c r="LR35" s="121"/>
      <c r="LS35" s="121"/>
      <c r="LT35" s="121"/>
      <c r="LU35" s="121"/>
      <c r="LV35" s="121"/>
      <c r="LW35" s="121"/>
      <c r="LX35" s="121"/>
      <c r="LY35" s="121"/>
      <c r="LZ35" s="121"/>
      <c r="MA35" s="121"/>
      <c r="MB35" s="121"/>
      <c r="MC35" s="121"/>
      <c r="MD35" s="121"/>
      <c r="ME35" s="121"/>
      <c r="MF35" s="121"/>
      <c r="MG35" s="121"/>
      <c r="MH35" s="121"/>
      <c r="MI35" s="121"/>
      <c r="MJ35" s="121"/>
      <c r="MK35" s="121"/>
      <c r="ML35" s="121"/>
      <c r="MM35" s="121"/>
      <c r="MN35" s="121"/>
      <c r="MO35" s="121"/>
      <c r="MP35" s="121"/>
      <c r="MQ35" s="121"/>
      <c r="MR35" s="121"/>
      <c r="MS35" s="121"/>
      <c r="MT35" s="121"/>
      <c r="MU35" s="121"/>
      <c r="MV35" s="121"/>
      <c r="MW35" s="121"/>
      <c r="MX35" s="121"/>
      <c r="MY35" s="121"/>
      <c r="MZ35" s="121"/>
      <c r="NA35" s="121"/>
      <c r="NB35" s="121"/>
      <c r="NC35" s="121"/>
      <c r="ND35" s="121"/>
      <c r="NE35" s="121"/>
      <c r="NF35" s="121"/>
      <c r="NG35" s="121"/>
      <c r="NH35" s="121"/>
      <c r="NI35" s="121"/>
      <c r="NJ35" s="121"/>
      <c r="NK35" s="121"/>
      <c r="NL35" s="121"/>
      <c r="NM35" s="121"/>
      <c r="NN35" s="121"/>
      <c r="NO35" s="121"/>
      <c r="NP35" s="121"/>
      <c r="NQ35" s="121"/>
      <c r="NR35" s="121"/>
      <c r="NS35" s="121"/>
      <c r="NT35" s="121"/>
      <c r="NU35" s="121"/>
      <c r="NV35" s="121"/>
      <c r="NW35" s="121"/>
      <c r="NX35" s="121"/>
      <c r="NY35" s="121"/>
      <c r="NZ35" s="121"/>
      <c r="OA35" s="121"/>
      <c r="OB35" s="121"/>
      <c r="OC35" s="121"/>
      <c r="OD35" s="121"/>
      <c r="OE35" s="121"/>
      <c r="OF35" s="121"/>
      <c r="OG35" s="121"/>
      <c r="OH35" s="121"/>
      <c r="OI35" s="121"/>
      <c r="OJ35" s="121"/>
      <c r="OK35" s="121"/>
      <c r="OL35" s="121"/>
      <c r="OM35" s="121"/>
      <c r="ON35" s="121"/>
      <c r="OO35" s="121"/>
      <c r="OP35" s="121"/>
      <c r="OQ35" s="121"/>
      <c r="OR35" s="121"/>
      <c r="OS35" s="121"/>
      <c r="OT35" s="121"/>
      <c r="OU35" s="121"/>
      <c r="OV35" s="121"/>
      <c r="OW35" s="121"/>
      <c r="OX35" s="121"/>
      <c r="OY35" s="121"/>
      <c r="OZ35" s="121"/>
      <c r="PA35" s="121"/>
      <c r="PB35" s="121"/>
      <c r="PC35" s="121"/>
      <c r="PD35" s="121"/>
      <c r="PE35" s="121"/>
      <c r="PF35" s="121"/>
      <c r="PG35" s="121"/>
      <c r="PH35" s="121"/>
      <c r="PI35" s="121"/>
      <c r="PJ35" s="121"/>
      <c r="PK35" s="121"/>
      <c r="PL35" s="121"/>
      <c r="PM35" s="121"/>
      <c r="PN35" s="121"/>
      <c r="PO35" s="121"/>
      <c r="PP35" s="121"/>
      <c r="PQ35" s="121"/>
      <c r="PR35" s="121"/>
      <c r="PS35" s="121"/>
      <c r="PT35" s="121"/>
      <c r="PU35" s="121"/>
      <c r="PV35" s="121"/>
      <c r="PW35" s="121"/>
      <c r="PX35" s="121"/>
      <c r="PY35" s="121"/>
      <c r="PZ35" s="121"/>
      <c r="QA35" s="121"/>
      <c r="QB35" s="121"/>
      <c r="QC35" s="121"/>
      <c r="QD35" s="121"/>
      <c r="QE35" s="121"/>
      <c r="QF35" s="121"/>
      <c r="QG35" s="121"/>
      <c r="QH35" s="121"/>
      <c r="QI35" s="121"/>
      <c r="QJ35" s="121"/>
      <c r="QK35" s="121"/>
      <c r="QL35" s="121"/>
      <c r="QM35" s="121"/>
      <c r="QN35" s="121"/>
      <c r="QO35" s="121"/>
      <c r="QP35" s="121"/>
      <c r="QQ35" s="121"/>
      <c r="QR35" s="121"/>
      <c r="QS35" s="121"/>
      <c r="QT35" s="121"/>
      <c r="QU35" s="121"/>
      <c r="QV35" s="121"/>
      <c r="QW35" s="121"/>
      <c r="QX35" s="121"/>
      <c r="QY35" s="121"/>
      <c r="QZ35" s="121"/>
      <c r="RA35" s="121"/>
      <c r="RB35" s="121"/>
      <c r="RC35" s="121"/>
      <c r="RD35" s="121"/>
      <c r="RE35" s="121"/>
      <c r="RF35" s="121"/>
      <c r="RG35" s="121"/>
      <c r="RH35" s="121"/>
      <c r="RI35" s="121"/>
      <c r="RJ35" s="121"/>
      <c r="RK35" s="121"/>
      <c r="RL35" s="121"/>
      <c r="RM35" s="121"/>
      <c r="RN35" s="121"/>
      <c r="RO35" s="121"/>
      <c r="RP35" s="121"/>
      <c r="RQ35" s="121"/>
      <c r="RR35" s="121"/>
      <c r="RS35" s="121"/>
      <c r="RT35" s="121"/>
      <c r="RU35" s="121"/>
      <c r="RV35" s="121"/>
      <c r="RW35" s="121"/>
      <c r="RX35" s="121"/>
      <c r="RY35" s="121"/>
      <c r="RZ35" s="121"/>
      <c r="SA35" s="121"/>
      <c r="SB35" s="121"/>
      <c r="SC35" s="121"/>
      <c r="SD35" s="121"/>
      <c r="SE35" s="121"/>
      <c r="SF35" s="121"/>
      <c r="SG35" s="121"/>
      <c r="SH35" s="121"/>
      <c r="SI35" s="121"/>
      <c r="SJ35" s="121"/>
      <c r="SK35" s="121"/>
      <c r="SL35" s="121"/>
      <c r="SM35" s="121"/>
      <c r="SN35" s="121"/>
      <c r="SO35" s="121"/>
      <c r="SP35" s="121"/>
      <c r="SQ35" s="121"/>
      <c r="SR35" s="121"/>
      <c r="SS35" s="121"/>
      <c r="ST35" s="121"/>
      <c r="SU35" s="121"/>
      <c r="SV35" s="121"/>
      <c r="SW35" s="121"/>
      <c r="SX35" s="121"/>
      <c r="SY35" s="121"/>
      <c r="SZ35" s="121"/>
      <c r="TA35" s="121"/>
      <c r="TB35" s="121"/>
      <c r="TC35" s="121"/>
      <c r="TD35" s="121"/>
      <c r="TE35" s="121"/>
      <c r="TF35" s="121"/>
      <c r="TG35" s="121"/>
      <c r="TH35" s="121"/>
      <c r="TI35" s="121"/>
      <c r="TJ35" s="121"/>
      <c r="TK35" s="121"/>
      <c r="TL35" s="121"/>
      <c r="TM35" s="121"/>
      <c r="TN35" s="121"/>
      <c r="TO35" s="121"/>
      <c r="TP35" s="121"/>
      <c r="TQ35" s="121"/>
      <c r="TR35" s="121"/>
      <c r="TS35" s="121"/>
      <c r="TT35" s="121"/>
      <c r="TU35" s="121"/>
      <c r="TV35" s="121"/>
      <c r="TW35" s="121"/>
      <c r="TX35" s="121"/>
      <c r="TY35" s="121"/>
      <c r="TZ35" s="121"/>
      <c r="UA35" s="121"/>
      <c r="UB35" s="121"/>
      <c r="UC35" s="121"/>
      <c r="UD35" s="121"/>
      <c r="UE35" s="121"/>
      <c r="UF35" s="121"/>
      <c r="UG35" s="121"/>
      <c r="UH35" s="121"/>
      <c r="UI35" s="121"/>
      <c r="UJ35" s="121"/>
      <c r="UK35" s="121"/>
      <c r="UL35" s="121"/>
      <c r="UM35" s="121"/>
      <c r="UN35" s="121"/>
      <c r="UO35" s="121"/>
      <c r="UP35" s="121"/>
      <c r="UQ35" s="121"/>
      <c r="UR35" s="121"/>
      <c r="US35" s="121"/>
      <c r="UT35" s="121"/>
      <c r="UU35" s="121"/>
      <c r="UV35" s="121"/>
      <c r="UW35" s="121"/>
      <c r="UX35" s="121"/>
      <c r="UY35" s="121"/>
      <c r="UZ35" s="121"/>
      <c r="VA35" s="121"/>
      <c r="VB35" s="121"/>
      <c r="VC35" s="121"/>
      <c r="VD35" s="121"/>
      <c r="VE35" s="121"/>
      <c r="VF35" s="121"/>
      <c r="VG35" s="121"/>
      <c r="VH35" s="121"/>
      <c r="VI35" s="121"/>
      <c r="VJ35" s="121"/>
      <c r="VK35" s="121"/>
      <c r="VL35" s="121"/>
      <c r="VM35" s="121"/>
      <c r="VN35" s="121"/>
      <c r="VO35" s="121"/>
      <c r="VP35" s="121"/>
      <c r="VQ35" s="121"/>
      <c r="VR35" s="121"/>
      <c r="VS35" s="121"/>
      <c r="VT35" s="121"/>
      <c r="VU35" s="121"/>
      <c r="VV35" s="121"/>
      <c r="VW35" s="121"/>
      <c r="VX35" s="121"/>
      <c r="VY35" s="121"/>
      <c r="VZ35" s="121"/>
      <c r="WA35" s="121"/>
      <c r="WB35" s="121"/>
      <c r="WC35" s="121"/>
      <c r="WD35" s="121"/>
      <c r="WE35" s="121"/>
      <c r="WF35" s="121"/>
      <c r="WG35" s="121"/>
      <c r="WH35" s="121"/>
      <c r="WI35" s="121"/>
      <c r="WJ35" s="121"/>
      <c r="WK35" s="121"/>
      <c r="WL35" s="121"/>
      <c r="WM35" s="121"/>
      <c r="WN35" s="121"/>
      <c r="WO35" s="121"/>
      <c r="WP35" s="121"/>
      <c r="WQ35" s="121"/>
      <c r="WR35" s="121"/>
      <c r="WS35" s="121"/>
      <c r="WT35" s="121"/>
      <c r="WU35" s="121"/>
      <c r="WV35" s="121"/>
      <c r="WW35" s="121"/>
      <c r="WX35" s="121"/>
      <c r="WY35" s="121"/>
      <c r="WZ35" s="121"/>
      <c r="XA35" s="121"/>
      <c r="XB35" s="121"/>
      <c r="XC35" s="121"/>
      <c r="XD35" s="121"/>
      <c r="XE35" s="121"/>
      <c r="XF35" s="121"/>
      <c r="XG35" s="121"/>
      <c r="XH35" s="121"/>
      <c r="XI35" s="121"/>
      <c r="XJ35" s="121"/>
      <c r="XK35" s="121"/>
      <c r="XL35" s="121"/>
      <c r="XM35" s="121"/>
      <c r="XN35" s="121"/>
      <c r="XO35" s="121"/>
      <c r="XP35" s="121"/>
      <c r="XQ35" s="121"/>
      <c r="XR35" s="121"/>
      <c r="XS35" s="121"/>
      <c r="XT35" s="121"/>
      <c r="XU35" s="121"/>
      <c r="XV35" s="121"/>
      <c r="XW35" s="121"/>
      <c r="XX35" s="121"/>
      <c r="XY35" s="121"/>
      <c r="XZ35" s="121"/>
      <c r="YA35" s="121"/>
      <c r="YB35" s="121"/>
      <c r="YC35" s="121"/>
      <c r="YD35" s="121"/>
      <c r="YE35" s="121"/>
      <c r="YF35" s="121"/>
      <c r="YG35" s="121"/>
      <c r="YH35" s="121"/>
      <c r="YI35" s="121"/>
      <c r="YJ35" s="121"/>
      <c r="YK35" s="121"/>
      <c r="YL35" s="121"/>
      <c r="YM35" s="121"/>
      <c r="YN35" s="121"/>
      <c r="YO35" s="121"/>
      <c r="YP35" s="121"/>
      <c r="YQ35" s="121"/>
      <c r="YR35" s="121"/>
      <c r="YS35" s="121"/>
      <c r="YT35" s="121"/>
      <c r="YU35" s="121"/>
      <c r="YV35" s="121"/>
      <c r="YW35" s="121"/>
      <c r="YX35" s="121"/>
      <c r="YY35" s="121"/>
      <c r="YZ35" s="121"/>
      <c r="ZA35" s="121"/>
      <c r="ZB35" s="121"/>
      <c r="ZC35" s="121"/>
      <c r="ZD35" s="121"/>
      <c r="ZE35" s="121"/>
      <c r="ZF35" s="121"/>
      <c r="ZG35" s="121"/>
      <c r="ZH35" s="121"/>
      <c r="ZI35" s="121"/>
      <c r="ZJ35" s="121"/>
      <c r="ZK35" s="121"/>
      <c r="ZL35" s="121"/>
      <c r="ZM35" s="121"/>
      <c r="ZN35" s="121"/>
      <c r="ZO35" s="121"/>
      <c r="ZP35" s="121"/>
      <c r="ZQ35" s="121"/>
      <c r="ZR35" s="121"/>
      <c r="ZS35" s="121"/>
      <c r="ZT35" s="121"/>
      <c r="ZU35" s="121"/>
      <c r="ZV35" s="121"/>
      <c r="ZW35" s="121"/>
      <c r="ZX35" s="121"/>
      <c r="ZY35" s="121"/>
      <c r="ZZ35" s="121"/>
      <c r="AAA35" s="121"/>
      <c r="AAB35" s="121"/>
      <c r="AAC35" s="121"/>
      <c r="AAD35" s="121"/>
      <c r="AAE35" s="121"/>
      <c r="AAF35" s="121"/>
      <c r="AAG35" s="121"/>
      <c r="AAH35" s="121"/>
      <c r="AAI35" s="121"/>
      <c r="AAJ35" s="121"/>
      <c r="AAK35" s="121"/>
      <c r="AAL35" s="121"/>
      <c r="AAM35" s="121"/>
      <c r="AAN35" s="121"/>
      <c r="AAO35" s="121"/>
      <c r="AAP35" s="121"/>
      <c r="AAQ35" s="121"/>
      <c r="AAR35" s="121"/>
      <c r="AAS35" s="121"/>
      <c r="AAT35" s="121"/>
      <c r="AAU35" s="121"/>
      <c r="AAV35" s="121"/>
      <c r="AAW35" s="121"/>
      <c r="AAX35" s="121"/>
      <c r="AAY35" s="121"/>
      <c r="AAZ35" s="121"/>
      <c r="ABA35" s="121"/>
      <c r="ABB35" s="121"/>
      <c r="ABC35" s="121"/>
      <c r="ABD35" s="121"/>
      <c r="ABE35" s="121"/>
      <c r="ABF35" s="121"/>
      <c r="ABG35" s="121"/>
      <c r="ABH35" s="121"/>
      <c r="ABI35" s="121"/>
      <c r="ABJ35" s="121"/>
      <c r="ABK35" s="121"/>
      <c r="ABL35" s="121"/>
      <c r="ABM35" s="121"/>
      <c r="ABN35" s="121"/>
      <c r="ABO35" s="121"/>
      <c r="ABP35" s="121"/>
      <c r="ABQ35" s="121"/>
      <c r="ABR35" s="121"/>
      <c r="ABS35" s="121"/>
      <c r="ABT35" s="121"/>
      <c r="ABU35" s="121"/>
      <c r="ABV35" s="121"/>
      <c r="ABW35" s="121"/>
      <c r="ABX35" s="121"/>
      <c r="ABY35" s="121"/>
      <c r="ABZ35" s="121"/>
      <c r="ACA35" s="121"/>
      <c r="ACB35" s="121"/>
      <c r="ACC35" s="121"/>
      <c r="ACD35" s="121"/>
      <c r="ACE35" s="121"/>
      <c r="ACF35" s="121"/>
      <c r="ACG35" s="121"/>
      <c r="ACH35" s="121"/>
      <c r="ACI35" s="121"/>
      <c r="ACJ35" s="121"/>
      <c r="ACK35" s="121"/>
      <c r="ACL35" s="121"/>
      <c r="ACM35" s="121"/>
      <c r="ACN35" s="121"/>
      <c r="ACO35" s="121"/>
      <c r="ACP35" s="121"/>
      <c r="ACQ35" s="121"/>
      <c r="ACR35" s="121"/>
      <c r="ACS35" s="121"/>
      <c r="ACT35" s="121"/>
      <c r="ACU35" s="121"/>
      <c r="ACV35" s="121"/>
      <c r="ACW35" s="121"/>
      <c r="ACX35" s="121"/>
      <c r="ACY35" s="121"/>
      <c r="ACZ35" s="121"/>
      <c r="ADA35" s="121"/>
      <c r="ADB35" s="121"/>
      <c r="ADC35" s="121"/>
      <c r="ADD35" s="121"/>
      <c r="ADE35" s="121"/>
      <c r="ADF35" s="121"/>
      <c r="ADG35" s="121"/>
      <c r="ADH35" s="121"/>
      <c r="ADI35" s="121"/>
      <c r="ADJ35" s="121"/>
      <c r="ADK35" s="121"/>
      <c r="ADL35" s="121"/>
      <c r="ADM35" s="121"/>
      <c r="ADN35" s="121"/>
      <c r="ADO35" s="121"/>
      <c r="ADP35" s="121"/>
      <c r="ADQ35" s="121"/>
      <c r="ADR35" s="121"/>
      <c r="ADS35" s="121"/>
      <c r="ADT35" s="121"/>
      <c r="ADU35" s="121"/>
      <c r="ADV35" s="121"/>
      <c r="ADW35" s="121"/>
      <c r="ADX35" s="121"/>
      <c r="ADY35" s="121"/>
      <c r="ADZ35" s="121"/>
      <c r="AEA35" s="121"/>
      <c r="AEB35" s="121"/>
      <c r="AEC35" s="121"/>
      <c r="AED35" s="121"/>
      <c r="AEE35" s="121"/>
      <c r="AEF35" s="121"/>
      <c r="AEG35" s="121"/>
      <c r="AEH35" s="121"/>
      <c r="AEI35" s="121"/>
      <c r="AEJ35" s="121"/>
      <c r="AEK35" s="121"/>
      <c r="AEL35" s="121"/>
      <c r="AEM35" s="121"/>
      <c r="AEN35" s="121"/>
      <c r="AEO35" s="121"/>
      <c r="AEP35" s="121"/>
      <c r="AEQ35" s="121"/>
      <c r="AER35" s="121"/>
      <c r="AES35" s="121"/>
      <c r="AET35" s="121"/>
      <c r="AEU35" s="121"/>
      <c r="AEV35" s="121"/>
      <c r="AEW35" s="121"/>
      <c r="AEX35" s="121"/>
      <c r="AEY35" s="121"/>
      <c r="AEZ35" s="121"/>
      <c r="AFA35" s="121"/>
      <c r="AFB35" s="121"/>
      <c r="AFC35" s="121"/>
      <c r="AFD35" s="121"/>
      <c r="AFE35" s="121"/>
      <c r="AFF35" s="121"/>
      <c r="AFG35" s="121"/>
      <c r="AFH35" s="121"/>
      <c r="AFI35" s="121"/>
      <c r="AFJ35" s="121"/>
      <c r="AFK35" s="121"/>
      <c r="AFL35" s="121"/>
      <c r="AFM35" s="121"/>
      <c r="AFN35" s="121"/>
      <c r="AFO35" s="121"/>
      <c r="AFP35" s="121"/>
      <c r="AFQ35" s="121"/>
      <c r="AFR35" s="121"/>
      <c r="AFS35" s="121"/>
      <c r="AFT35" s="121"/>
      <c r="AFU35" s="121"/>
      <c r="AFV35" s="121"/>
      <c r="AFW35" s="121"/>
      <c r="AFX35" s="121"/>
      <c r="AFY35" s="121"/>
      <c r="AFZ35" s="121"/>
      <c r="AGA35" s="121"/>
      <c r="AGB35" s="121"/>
      <c r="AGC35" s="121"/>
      <c r="AGD35" s="121"/>
      <c r="AGE35" s="121"/>
      <c r="AGF35" s="121"/>
      <c r="AGG35" s="121"/>
      <c r="AGH35" s="121"/>
      <c r="AGI35" s="121"/>
      <c r="AGJ35" s="121"/>
      <c r="AGK35" s="121"/>
      <c r="AGL35" s="121"/>
      <c r="AGM35" s="121"/>
      <c r="AGN35" s="121"/>
      <c r="AGO35" s="121"/>
      <c r="AGP35" s="121"/>
      <c r="AGQ35" s="121"/>
      <c r="AGR35" s="121"/>
      <c r="AGS35" s="121"/>
      <c r="AGT35" s="121"/>
      <c r="AGU35" s="121"/>
      <c r="AGV35" s="121"/>
      <c r="AGW35" s="121"/>
      <c r="AGX35" s="121"/>
      <c r="AGY35" s="121"/>
      <c r="AGZ35" s="121"/>
      <c r="AHA35" s="121"/>
      <c r="AHB35" s="121"/>
      <c r="AHC35" s="121"/>
      <c r="AHD35" s="121"/>
      <c r="AHE35" s="121"/>
      <c r="AHF35" s="121"/>
      <c r="AHG35" s="121"/>
      <c r="AHH35" s="121"/>
      <c r="AHI35" s="121"/>
      <c r="AHJ35" s="121"/>
      <c r="AHK35" s="121"/>
      <c r="AHL35" s="121"/>
      <c r="AHM35" s="121"/>
      <c r="AHN35" s="121"/>
      <c r="AHO35" s="121"/>
      <c r="AHP35" s="121"/>
      <c r="AHQ35" s="121"/>
      <c r="AHR35" s="121"/>
      <c r="AHS35" s="121"/>
      <c r="AHT35" s="121"/>
      <c r="AHU35" s="121"/>
      <c r="AHV35" s="121"/>
      <c r="AHW35" s="121"/>
      <c r="AHX35" s="121"/>
      <c r="AHY35" s="121"/>
      <c r="AHZ35" s="121"/>
      <c r="AIA35" s="121"/>
      <c r="AIB35" s="121"/>
      <c r="AIC35" s="121"/>
      <c r="AID35" s="121"/>
      <c r="AIE35" s="121"/>
      <c r="AIF35" s="121"/>
      <c r="AIG35" s="121"/>
      <c r="AIH35" s="121"/>
      <c r="AII35" s="121"/>
      <c r="AIJ35" s="121"/>
      <c r="AIK35" s="121"/>
      <c r="AIL35" s="121"/>
      <c r="AIM35" s="121"/>
      <c r="AIN35" s="121"/>
      <c r="AIO35" s="121"/>
      <c r="AIP35" s="121"/>
      <c r="AIQ35" s="121"/>
      <c r="AIR35" s="121"/>
      <c r="AIS35" s="121"/>
      <c r="AIT35" s="121"/>
      <c r="AIU35" s="121"/>
      <c r="AIV35" s="121"/>
      <c r="AIW35" s="121"/>
      <c r="AIX35" s="121"/>
      <c r="AIY35" s="121"/>
      <c r="AIZ35" s="121"/>
      <c r="AJA35" s="121"/>
      <c r="AJB35" s="121"/>
      <c r="AJC35" s="121"/>
      <c r="AJD35" s="121"/>
      <c r="AJE35" s="121"/>
      <c r="AJF35" s="121"/>
      <c r="AJG35" s="121"/>
      <c r="AJH35" s="121"/>
      <c r="AJI35" s="121"/>
      <c r="AJJ35" s="121"/>
      <c r="AJK35" s="121"/>
      <c r="AJL35" s="121"/>
      <c r="AJM35" s="121"/>
      <c r="AJN35" s="121"/>
      <c r="AJO35" s="121"/>
      <c r="AJP35" s="121"/>
      <c r="AJQ35" s="121"/>
      <c r="AJR35" s="121"/>
      <c r="AJS35" s="121"/>
      <c r="AJT35" s="121"/>
      <c r="AJU35" s="121"/>
      <c r="AJV35" s="121"/>
      <c r="AJW35" s="121"/>
      <c r="AJX35" s="121"/>
      <c r="AJY35" s="121"/>
      <c r="AJZ35" s="121"/>
      <c r="AKA35" s="121"/>
      <c r="AKB35" s="121"/>
      <c r="AKC35" s="121"/>
      <c r="AKD35" s="121"/>
      <c r="AKE35" s="121"/>
      <c r="AKF35" s="121"/>
      <c r="AKG35" s="121"/>
      <c r="AKH35" s="121"/>
      <c r="AKI35" s="121"/>
      <c r="AKJ35" s="121"/>
      <c r="AKK35" s="121"/>
      <c r="AKL35" s="121"/>
      <c r="AKM35" s="121"/>
      <c r="AKN35" s="121"/>
      <c r="AKO35" s="121"/>
      <c r="AKP35" s="121"/>
      <c r="AKQ35" s="121"/>
      <c r="AKR35" s="121"/>
      <c r="AKS35" s="121"/>
      <c r="AKT35" s="121"/>
      <c r="AKU35" s="121"/>
      <c r="AKV35" s="121"/>
      <c r="AKW35" s="121"/>
      <c r="AKX35" s="121"/>
      <c r="AKY35" s="121"/>
      <c r="AKZ35" s="121"/>
      <c r="ALA35" s="121"/>
      <c r="ALB35" s="121"/>
      <c r="ALC35" s="121"/>
      <c r="ALD35" s="121"/>
      <c r="ALE35" s="121"/>
      <c r="ALF35" s="121"/>
      <c r="ALG35" s="121"/>
      <c r="ALH35" s="121"/>
      <c r="ALI35" s="121"/>
      <c r="ALJ35" s="121"/>
      <c r="ALK35" s="121"/>
      <c r="ALL35" s="121"/>
      <c r="ALM35" s="121"/>
      <c r="ALN35" s="121"/>
      <c r="ALO35" s="121"/>
      <c r="ALP35" s="121"/>
      <c r="ALQ35" s="121"/>
      <c r="ALR35" s="121"/>
      <c r="ALS35" s="121"/>
      <c r="ALT35" s="121"/>
      <c r="ALU35" s="121"/>
      <c r="ALV35" s="121"/>
      <c r="ALW35" s="121"/>
      <c r="ALX35" s="121"/>
      <c r="ALY35" s="121"/>
      <c r="ALZ35" s="121"/>
      <c r="AMA35" s="121"/>
      <c r="AMB35" s="121"/>
      <c r="AMC35" s="121"/>
      <c r="AMD35" s="121"/>
      <c r="AME35" s="121"/>
      <c r="AMF35" s="121"/>
      <c r="AMG35" s="121"/>
      <c r="AMH35" s="121"/>
      <c r="AMI35" s="121"/>
      <c r="AMJ35" s="121"/>
      <c r="AMK35" s="121"/>
      <c r="AML35" s="121"/>
      <c r="AMM35" s="121"/>
      <c r="AMN35" s="121"/>
      <c r="AMO35" s="121"/>
      <c r="AMP35" s="121"/>
      <c r="AMQ35" s="121"/>
      <c r="AMR35" s="121"/>
      <c r="AMS35" s="121"/>
      <c r="AMT35" s="121"/>
      <c r="AMU35" s="121"/>
      <c r="AMV35" s="121"/>
      <c r="AMW35" s="121"/>
      <c r="AMX35" s="121"/>
      <c r="AMY35" s="121"/>
      <c r="AMZ35" s="121"/>
      <c r="ANA35" s="121"/>
      <c r="ANB35" s="121"/>
      <c r="ANC35" s="121"/>
      <c r="AND35" s="121"/>
      <c r="ANE35" s="121"/>
      <c r="ANF35" s="121"/>
      <c r="ANG35" s="121"/>
      <c r="ANH35" s="121"/>
      <c r="ANI35" s="121"/>
      <c r="ANJ35" s="121"/>
      <c r="ANK35" s="121"/>
      <c r="ANL35" s="121"/>
      <c r="ANM35" s="121"/>
      <c r="ANN35" s="121"/>
      <c r="ANO35" s="121"/>
      <c r="ANP35" s="121"/>
      <c r="ANQ35" s="121"/>
      <c r="ANR35" s="121"/>
      <c r="ANS35" s="121"/>
      <c r="ANT35" s="121"/>
      <c r="ANU35" s="121"/>
      <c r="ANV35" s="121"/>
      <c r="ANW35" s="121"/>
      <c r="ANX35" s="121"/>
      <c r="ANY35" s="121"/>
      <c r="ANZ35" s="121"/>
      <c r="AOA35" s="121"/>
      <c r="AOB35" s="121"/>
      <c r="AOC35" s="121"/>
      <c r="AOD35" s="121"/>
      <c r="AOE35" s="121"/>
      <c r="AOF35" s="121"/>
      <c r="AOG35" s="121"/>
      <c r="AOH35" s="121"/>
      <c r="AOI35" s="121"/>
      <c r="AOJ35" s="121"/>
      <c r="AOK35" s="121"/>
      <c r="AOL35" s="121"/>
      <c r="AOM35" s="121"/>
      <c r="AON35" s="121"/>
      <c r="AOO35" s="121"/>
      <c r="AOP35" s="121"/>
      <c r="AOQ35" s="121"/>
      <c r="AOR35" s="121"/>
      <c r="AOS35" s="121"/>
      <c r="AOT35" s="121"/>
      <c r="AOU35" s="121"/>
      <c r="AOV35" s="121"/>
      <c r="AOW35" s="121"/>
      <c r="AOX35" s="121"/>
      <c r="AOY35" s="121"/>
      <c r="AOZ35" s="121"/>
      <c r="APA35" s="121"/>
      <c r="APB35" s="121"/>
      <c r="APC35" s="121"/>
      <c r="APD35" s="121"/>
      <c r="APE35" s="121"/>
      <c r="APF35" s="121"/>
      <c r="APG35" s="121"/>
      <c r="APH35" s="121"/>
      <c r="API35" s="121"/>
      <c r="APJ35" s="121"/>
      <c r="APK35" s="121"/>
      <c r="APL35" s="121"/>
      <c r="APM35" s="121"/>
      <c r="APN35" s="121"/>
      <c r="APO35" s="121"/>
      <c r="APP35" s="121"/>
      <c r="APQ35" s="121"/>
      <c r="APR35" s="121"/>
      <c r="APS35" s="121"/>
      <c r="APT35" s="121"/>
      <c r="APU35" s="121"/>
      <c r="APV35" s="121"/>
      <c r="APW35" s="121"/>
      <c r="APX35" s="121"/>
      <c r="APY35" s="121"/>
      <c r="APZ35" s="121"/>
      <c r="AQA35" s="121"/>
      <c r="AQB35" s="121"/>
      <c r="AQC35" s="121"/>
      <c r="AQD35" s="121"/>
      <c r="AQE35" s="121"/>
      <c r="AQF35" s="121"/>
      <c r="AQG35" s="121"/>
      <c r="AQH35" s="121"/>
      <c r="AQI35" s="121"/>
      <c r="AQJ35" s="121"/>
      <c r="AQK35" s="121"/>
      <c r="AQL35" s="121"/>
      <c r="AQM35" s="121"/>
      <c r="AQN35" s="121"/>
      <c r="AQO35" s="121"/>
      <c r="AQP35" s="121"/>
      <c r="AQQ35" s="121"/>
      <c r="AQR35" s="121"/>
      <c r="AQS35" s="121"/>
      <c r="AQT35" s="121"/>
      <c r="AQU35" s="121"/>
      <c r="AQV35" s="121"/>
      <c r="AQW35" s="121"/>
      <c r="AQX35" s="121"/>
      <c r="AQY35" s="121"/>
      <c r="AQZ35" s="121"/>
      <c r="ARA35" s="121"/>
      <c r="ARB35" s="121"/>
      <c r="ARC35" s="121"/>
      <c r="ARD35" s="121"/>
      <c r="ARE35" s="121"/>
      <c r="ARF35" s="121"/>
      <c r="ARG35" s="121"/>
      <c r="ARH35" s="121"/>
      <c r="ARI35" s="121"/>
      <c r="ARJ35" s="121"/>
      <c r="ARK35" s="121"/>
      <c r="ARL35" s="121"/>
      <c r="ARM35" s="121"/>
      <c r="ARN35" s="121"/>
      <c r="ARO35" s="121"/>
      <c r="ARP35" s="121"/>
      <c r="ARQ35" s="121"/>
      <c r="ARR35" s="121"/>
      <c r="ARS35" s="121"/>
      <c r="ART35" s="121"/>
      <c r="ARU35" s="121"/>
      <c r="ARV35" s="121"/>
      <c r="ARW35" s="121"/>
      <c r="ARX35" s="121"/>
      <c r="ARY35" s="121"/>
      <c r="ARZ35" s="121"/>
      <c r="ASA35" s="121"/>
      <c r="ASB35" s="121"/>
      <c r="ASC35" s="121"/>
      <c r="ASD35" s="121"/>
      <c r="ASE35" s="121"/>
      <c r="ASF35" s="121"/>
      <c r="ASG35" s="121"/>
      <c r="ASH35" s="121"/>
      <c r="ASI35" s="121"/>
      <c r="ASJ35" s="121"/>
      <c r="ASK35" s="121"/>
      <c r="ASL35" s="121"/>
      <c r="ASM35" s="121"/>
      <c r="ASN35" s="121"/>
      <c r="ASO35" s="121"/>
      <c r="ASP35" s="121"/>
      <c r="ASQ35" s="121"/>
      <c r="ASR35" s="121"/>
      <c r="ASS35" s="121"/>
      <c r="AST35" s="121"/>
      <c r="ASU35" s="121"/>
      <c r="ASV35" s="121"/>
      <c r="ASW35" s="121"/>
      <c r="ASX35" s="121"/>
      <c r="ASY35" s="121"/>
      <c r="ASZ35" s="121"/>
      <c r="ATA35" s="121"/>
      <c r="ATB35" s="121"/>
      <c r="ATC35" s="121"/>
      <c r="ATD35" s="121"/>
      <c r="ATE35" s="121"/>
      <c r="ATF35" s="121"/>
      <c r="ATG35" s="121"/>
      <c r="ATH35" s="121"/>
      <c r="ATI35" s="121"/>
      <c r="ATJ35" s="121"/>
      <c r="ATK35" s="121"/>
      <c r="ATL35" s="121"/>
      <c r="ATM35" s="121"/>
      <c r="ATN35" s="121"/>
      <c r="ATO35" s="121"/>
      <c r="ATP35" s="121"/>
      <c r="ATQ35" s="121"/>
      <c r="ATR35" s="121"/>
      <c r="ATS35" s="121"/>
      <c r="ATT35" s="121"/>
      <c r="ATU35" s="121"/>
      <c r="ATV35" s="121"/>
      <c r="ATW35" s="121"/>
      <c r="ATX35" s="121"/>
      <c r="ATY35" s="121"/>
      <c r="ATZ35" s="121"/>
      <c r="AUA35" s="121"/>
      <c r="AUB35" s="121"/>
      <c r="AUC35" s="121"/>
      <c r="AUD35" s="121"/>
      <c r="AUE35" s="121"/>
      <c r="AUF35" s="121"/>
      <c r="AUG35" s="121"/>
      <c r="AUH35" s="121"/>
      <c r="AUI35" s="121"/>
      <c r="AUJ35" s="121"/>
      <c r="AUK35" s="121"/>
      <c r="AUL35" s="121"/>
      <c r="AUM35" s="121"/>
      <c r="AUN35" s="121"/>
      <c r="AUO35" s="121"/>
      <c r="AUP35" s="121"/>
      <c r="AUQ35" s="121"/>
      <c r="AUR35" s="121"/>
      <c r="AUS35" s="121"/>
      <c r="AUT35" s="121"/>
      <c r="AUU35" s="121"/>
      <c r="AUV35" s="121"/>
      <c r="AUW35" s="121"/>
      <c r="AUX35" s="121"/>
      <c r="AUY35" s="121"/>
      <c r="AUZ35" s="121"/>
      <c r="AVA35" s="121"/>
      <c r="AVB35" s="121"/>
      <c r="AVC35" s="121"/>
      <c r="AVD35" s="121"/>
      <c r="AVE35" s="121"/>
      <c r="AVF35" s="121"/>
      <c r="AVG35" s="121"/>
      <c r="AVH35" s="121"/>
      <c r="AVI35" s="121"/>
      <c r="AVJ35" s="121"/>
      <c r="AVK35" s="121"/>
      <c r="AVL35" s="121"/>
      <c r="AVM35" s="121"/>
      <c r="AVN35" s="121"/>
      <c r="AVO35" s="121"/>
      <c r="AVP35" s="121"/>
      <c r="AVQ35" s="121"/>
      <c r="AVR35" s="121"/>
      <c r="AVS35" s="121"/>
      <c r="AVT35" s="121"/>
      <c r="AVU35" s="121"/>
      <c r="AVV35" s="121"/>
      <c r="AVW35" s="121"/>
      <c r="AVX35" s="121"/>
      <c r="AVY35" s="121"/>
      <c r="AVZ35" s="121"/>
      <c r="AWA35" s="121"/>
      <c r="AWB35" s="121"/>
      <c r="AWC35" s="121"/>
      <c r="AWD35" s="121"/>
      <c r="AWE35" s="121"/>
      <c r="AWF35" s="121"/>
      <c r="AWG35" s="121"/>
      <c r="AWH35" s="121"/>
      <c r="AWI35" s="121"/>
      <c r="AWJ35" s="121"/>
      <c r="AWK35" s="121"/>
      <c r="AWL35" s="121"/>
      <c r="AWM35" s="121"/>
      <c r="AWN35" s="121"/>
      <c r="AWO35" s="121"/>
      <c r="AWP35" s="121"/>
      <c r="AWQ35" s="121"/>
      <c r="AWR35" s="121"/>
      <c r="AWS35" s="121"/>
      <c r="AWT35" s="121"/>
      <c r="AWU35" s="121"/>
      <c r="AWV35" s="121"/>
      <c r="AWW35" s="121"/>
      <c r="AWX35" s="121"/>
      <c r="AWY35" s="121"/>
      <c r="AWZ35" s="121"/>
      <c r="AXA35" s="121"/>
      <c r="AXB35" s="121"/>
      <c r="AXC35" s="121"/>
      <c r="AXD35" s="121"/>
      <c r="AXE35" s="121"/>
      <c r="AXF35" s="121"/>
      <c r="AXG35" s="121"/>
      <c r="AXH35" s="121"/>
      <c r="AXI35" s="121"/>
      <c r="AXJ35" s="121"/>
      <c r="AXK35" s="121"/>
      <c r="AXL35" s="121"/>
      <c r="AXM35" s="121"/>
      <c r="AXN35" s="121"/>
      <c r="AXO35" s="121"/>
      <c r="AXP35" s="121"/>
      <c r="AXQ35" s="121"/>
      <c r="AXR35" s="121"/>
      <c r="AXS35" s="121"/>
      <c r="AXT35" s="121"/>
      <c r="AXU35" s="121"/>
      <c r="AXV35" s="121"/>
      <c r="AXW35" s="121"/>
      <c r="AXX35" s="121"/>
      <c r="AXY35" s="121"/>
      <c r="AXZ35" s="121"/>
      <c r="AYA35" s="121"/>
      <c r="AYB35" s="121"/>
      <c r="AYC35" s="121"/>
      <c r="AYD35" s="121"/>
      <c r="AYE35" s="121"/>
      <c r="AYF35" s="121"/>
      <c r="AYG35" s="121"/>
      <c r="AYH35" s="121"/>
      <c r="AYI35" s="121"/>
      <c r="AYJ35" s="121"/>
      <c r="AYK35" s="121"/>
      <c r="AYL35" s="121"/>
      <c r="AYM35" s="121"/>
      <c r="AYN35" s="121"/>
      <c r="AYO35" s="121"/>
      <c r="AYP35" s="121"/>
      <c r="AYQ35" s="121"/>
      <c r="AYR35" s="121"/>
      <c r="AYS35" s="121"/>
      <c r="AYT35" s="121"/>
      <c r="AYU35" s="121"/>
      <c r="AYV35" s="121"/>
      <c r="AYW35" s="121"/>
      <c r="AYX35" s="121"/>
      <c r="AYY35" s="121"/>
      <c r="AYZ35" s="121"/>
      <c r="AZA35" s="121"/>
      <c r="AZB35" s="121"/>
      <c r="AZC35" s="121"/>
      <c r="AZD35" s="121"/>
      <c r="AZE35" s="121"/>
      <c r="AZF35" s="121"/>
      <c r="AZG35" s="121"/>
      <c r="AZH35" s="121"/>
      <c r="AZI35" s="121"/>
      <c r="AZJ35" s="121"/>
      <c r="AZK35" s="121"/>
      <c r="AZL35" s="121"/>
      <c r="AZM35" s="121"/>
      <c r="AZN35" s="121"/>
      <c r="AZO35" s="121"/>
      <c r="AZP35" s="121"/>
      <c r="AZQ35" s="121"/>
      <c r="AZR35" s="121"/>
      <c r="AZS35" s="121"/>
      <c r="AZT35" s="121"/>
      <c r="AZU35" s="121"/>
      <c r="AZV35" s="121"/>
      <c r="AZW35" s="121"/>
      <c r="AZX35" s="121"/>
      <c r="AZY35" s="121"/>
      <c r="AZZ35" s="121"/>
      <c r="BAA35" s="121"/>
      <c r="BAB35" s="121"/>
      <c r="BAC35" s="121"/>
      <c r="BAD35" s="121"/>
      <c r="BAE35" s="121"/>
      <c r="BAF35" s="121"/>
      <c r="BAG35" s="121"/>
      <c r="BAH35" s="121"/>
      <c r="BAI35" s="121"/>
      <c r="BAJ35" s="121"/>
      <c r="BAK35" s="121"/>
      <c r="BAL35" s="121"/>
      <c r="BAM35" s="121"/>
      <c r="BAN35" s="121"/>
      <c r="BAO35" s="121"/>
      <c r="BAP35" s="121"/>
      <c r="BAQ35" s="121"/>
      <c r="BAR35" s="121"/>
      <c r="BAS35" s="121"/>
      <c r="BAT35" s="121"/>
      <c r="BAU35" s="121"/>
      <c r="BAV35" s="121"/>
      <c r="BAW35" s="121"/>
      <c r="BAX35" s="121"/>
      <c r="BAY35" s="121"/>
      <c r="BAZ35" s="121"/>
      <c r="BBA35" s="121"/>
      <c r="BBB35" s="121"/>
      <c r="BBC35" s="121"/>
      <c r="BBD35" s="121"/>
      <c r="BBE35" s="121"/>
      <c r="BBF35" s="121"/>
      <c r="BBG35" s="121"/>
      <c r="BBH35" s="121"/>
      <c r="BBI35" s="121"/>
      <c r="BBJ35" s="121"/>
      <c r="BBK35" s="121"/>
      <c r="BBL35" s="121"/>
      <c r="BBM35" s="121"/>
      <c r="BBN35" s="121"/>
      <c r="BBO35" s="121"/>
      <c r="BBP35" s="121"/>
      <c r="BBQ35" s="121"/>
      <c r="BBR35" s="121"/>
      <c r="BBS35" s="121"/>
      <c r="BBT35" s="121"/>
      <c r="BBU35" s="121"/>
      <c r="BBV35" s="121"/>
      <c r="BBW35" s="121"/>
      <c r="BBX35" s="121"/>
      <c r="BBY35" s="121"/>
      <c r="BBZ35" s="121"/>
      <c r="BCA35" s="121"/>
      <c r="BCB35" s="121"/>
      <c r="BCC35" s="121"/>
      <c r="BCD35" s="121"/>
      <c r="BCE35" s="121"/>
      <c r="BCF35" s="121"/>
      <c r="BCG35" s="121"/>
      <c r="BCH35" s="121"/>
      <c r="BCI35" s="121"/>
      <c r="BCJ35" s="121"/>
      <c r="BCK35" s="121"/>
      <c r="BCL35" s="121"/>
      <c r="BCM35" s="121"/>
      <c r="BCN35" s="121"/>
      <c r="BCO35" s="121"/>
      <c r="BCP35" s="121"/>
      <c r="BCQ35" s="121"/>
      <c r="BCR35" s="121"/>
      <c r="BCS35" s="121"/>
      <c r="BCT35" s="121"/>
      <c r="BCU35" s="121"/>
      <c r="BCV35" s="121"/>
      <c r="BCW35" s="121"/>
      <c r="BCX35" s="121"/>
      <c r="BCY35" s="121"/>
      <c r="BCZ35" s="121"/>
      <c r="BDA35" s="121"/>
      <c r="BDB35" s="121"/>
      <c r="BDC35" s="121"/>
      <c r="BDD35" s="121"/>
      <c r="BDE35" s="121"/>
      <c r="BDF35" s="121"/>
      <c r="BDG35" s="121"/>
      <c r="BDH35" s="121"/>
      <c r="BDI35" s="121"/>
      <c r="BDJ35" s="121"/>
      <c r="BDK35" s="121"/>
      <c r="BDL35" s="121"/>
      <c r="BDM35" s="121"/>
      <c r="BDN35" s="121"/>
      <c r="BDO35" s="121"/>
      <c r="BDP35" s="121"/>
      <c r="BDQ35" s="121"/>
      <c r="BDR35" s="121"/>
      <c r="BDS35" s="121"/>
      <c r="BDT35" s="121"/>
      <c r="BDU35" s="121"/>
      <c r="BDV35" s="121"/>
      <c r="BDW35" s="121"/>
      <c r="BDX35" s="121"/>
      <c r="BDY35" s="121"/>
      <c r="BDZ35" s="121"/>
      <c r="BEA35" s="121"/>
      <c r="BEB35" s="121"/>
      <c r="BEC35" s="121"/>
      <c r="BED35" s="121"/>
      <c r="BEE35" s="121"/>
      <c r="BEF35" s="121"/>
      <c r="BEG35" s="121"/>
      <c r="BEH35" s="121"/>
      <c r="BEI35" s="121"/>
      <c r="BEJ35" s="121"/>
      <c r="BEK35" s="121"/>
      <c r="BEL35" s="121"/>
      <c r="BEM35" s="121"/>
      <c r="BEN35" s="121"/>
      <c r="BEO35" s="121"/>
      <c r="BEP35" s="121"/>
      <c r="BEQ35" s="121"/>
      <c r="BER35" s="121"/>
      <c r="BES35" s="121"/>
      <c r="BET35" s="121"/>
      <c r="BEU35" s="121"/>
      <c r="BEV35" s="121"/>
      <c r="BEW35" s="121"/>
      <c r="BEX35" s="121"/>
      <c r="BEY35" s="121"/>
      <c r="BEZ35" s="121"/>
      <c r="BFA35" s="121"/>
      <c r="BFB35" s="121"/>
      <c r="BFC35" s="121"/>
      <c r="BFD35" s="121"/>
      <c r="BFE35" s="121"/>
      <c r="BFF35" s="121"/>
      <c r="BFG35" s="121"/>
      <c r="BFH35" s="121"/>
      <c r="BFI35" s="121"/>
      <c r="BFJ35" s="121"/>
      <c r="BFK35" s="121"/>
      <c r="BFL35" s="121"/>
      <c r="BFM35" s="121"/>
      <c r="BFN35" s="121"/>
      <c r="BFO35" s="121"/>
      <c r="BFP35" s="121"/>
      <c r="BFQ35" s="121"/>
      <c r="BFR35" s="121"/>
      <c r="BFS35" s="121"/>
      <c r="BFT35" s="121"/>
      <c r="BFU35" s="121"/>
      <c r="BFV35" s="121"/>
      <c r="BFW35" s="121"/>
      <c r="BFX35" s="121"/>
      <c r="BFY35" s="121"/>
      <c r="BFZ35" s="121"/>
      <c r="BGA35" s="121"/>
      <c r="BGB35" s="121"/>
      <c r="BGC35" s="121"/>
      <c r="BGD35" s="121"/>
      <c r="BGE35" s="121"/>
      <c r="BGF35" s="121"/>
      <c r="BGG35" s="121"/>
      <c r="BGH35" s="121"/>
      <c r="BGI35" s="121"/>
      <c r="BGJ35" s="121"/>
      <c r="BGK35" s="121"/>
      <c r="BGL35" s="121"/>
      <c r="BGM35" s="121"/>
      <c r="BGN35" s="121"/>
      <c r="BGO35" s="121"/>
      <c r="BGP35" s="121"/>
      <c r="BGQ35" s="121"/>
      <c r="BGR35" s="121"/>
      <c r="BGS35" s="121"/>
      <c r="BGT35" s="121"/>
      <c r="BGU35" s="121"/>
      <c r="BGV35" s="121"/>
      <c r="BGW35" s="121"/>
      <c r="BGX35" s="121"/>
      <c r="BGY35" s="121"/>
      <c r="BGZ35" s="121"/>
      <c r="BHA35" s="121"/>
      <c r="BHB35" s="121"/>
      <c r="BHC35" s="121"/>
      <c r="BHD35" s="121"/>
      <c r="BHE35" s="121"/>
      <c r="BHF35" s="121"/>
      <c r="BHG35" s="121"/>
      <c r="BHH35" s="121"/>
      <c r="BHI35" s="121"/>
      <c r="BHJ35" s="121"/>
      <c r="BHK35" s="121"/>
      <c r="BHL35" s="121"/>
      <c r="BHM35" s="121"/>
      <c r="BHN35" s="121"/>
      <c r="BHO35" s="121"/>
      <c r="BHP35" s="121"/>
      <c r="BHQ35" s="121"/>
      <c r="BHR35" s="121"/>
      <c r="BHS35" s="121"/>
      <c r="BHT35" s="121"/>
      <c r="BHU35" s="121"/>
      <c r="BHV35" s="121"/>
      <c r="BHW35" s="121"/>
      <c r="BHX35" s="121"/>
      <c r="BHY35" s="121"/>
      <c r="BHZ35" s="121"/>
      <c r="BIA35" s="121"/>
      <c r="BIB35" s="121"/>
      <c r="BIC35" s="121"/>
      <c r="BID35" s="121"/>
      <c r="BIE35" s="121"/>
      <c r="BIF35" s="121"/>
      <c r="BIG35" s="121"/>
      <c r="BIH35" s="121"/>
      <c r="BII35" s="121"/>
      <c r="BIJ35" s="121"/>
      <c r="BIK35" s="121"/>
      <c r="BIL35" s="121"/>
      <c r="BIM35" s="121"/>
      <c r="BIN35" s="121"/>
      <c r="BIO35" s="121"/>
      <c r="BIP35" s="121"/>
      <c r="BIQ35" s="121"/>
      <c r="BIR35" s="121"/>
      <c r="BIS35" s="121"/>
      <c r="BIT35" s="121"/>
      <c r="BIU35" s="121"/>
      <c r="BIV35" s="121"/>
      <c r="BIW35" s="121"/>
      <c r="BIX35" s="121"/>
      <c r="BIY35" s="121"/>
      <c r="BIZ35" s="121"/>
      <c r="BJA35" s="121"/>
      <c r="BJB35" s="121"/>
      <c r="BJC35" s="121"/>
      <c r="BJD35" s="121"/>
      <c r="BJE35" s="121"/>
      <c r="BJF35" s="121"/>
      <c r="BJG35" s="121"/>
      <c r="BJH35" s="121"/>
      <c r="BJI35" s="121"/>
      <c r="BJJ35" s="121"/>
      <c r="BJK35" s="121"/>
      <c r="BJL35" s="121"/>
      <c r="BJM35" s="121"/>
      <c r="BJN35" s="121"/>
      <c r="BJO35" s="121"/>
      <c r="BJP35" s="121"/>
      <c r="BJQ35" s="121"/>
      <c r="BJR35" s="121"/>
      <c r="BJS35" s="121"/>
      <c r="BJT35" s="121"/>
      <c r="BJU35" s="121"/>
      <c r="BJV35" s="121"/>
      <c r="BJW35" s="121"/>
      <c r="BJX35" s="121"/>
      <c r="BJY35" s="121"/>
      <c r="BJZ35" s="121"/>
      <c r="BKA35" s="121"/>
      <c r="BKB35" s="121"/>
      <c r="BKC35" s="121"/>
      <c r="BKD35" s="121"/>
      <c r="BKE35" s="121"/>
      <c r="BKF35" s="121"/>
      <c r="BKG35" s="121"/>
      <c r="BKH35" s="121"/>
      <c r="BKI35" s="121"/>
      <c r="BKJ35" s="121"/>
      <c r="BKK35" s="121"/>
      <c r="BKL35" s="121"/>
      <c r="BKM35" s="121"/>
      <c r="BKN35" s="121"/>
      <c r="BKO35" s="121"/>
      <c r="BKP35" s="121"/>
      <c r="BKQ35" s="121"/>
      <c r="BKR35" s="121"/>
      <c r="BKS35" s="121"/>
      <c r="BKT35" s="121"/>
      <c r="BKU35" s="121"/>
      <c r="BKV35" s="121"/>
      <c r="BKW35" s="121"/>
      <c r="BKX35" s="121"/>
      <c r="BKY35" s="121"/>
      <c r="BKZ35" s="121"/>
      <c r="BLA35" s="121"/>
      <c r="BLB35" s="121"/>
      <c r="BLC35" s="121"/>
      <c r="BLD35" s="121"/>
      <c r="BLE35" s="121"/>
      <c r="BLF35" s="121"/>
      <c r="BLG35" s="121"/>
      <c r="BLH35" s="121"/>
      <c r="BLI35" s="121"/>
      <c r="BLJ35" s="121"/>
      <c r="BLK35" s="121"/>
      <c r="BLL35" s="121"/>
      <c r="BLM35" s="121"/>
      <c r="BLN35" s="121"/>
      <c r="BLO35" s="121"/>
      <c r="BLP35" s="121"/>
      <c r="BLQ35" s="121"/>
      <c r="BLR35" s="121"/>
      <c r="BLS35" s="121"/>
      <c r="BLT35" s="121"/>
      <c r="BLU35" s="121"/>
      <c r="BLV35" s="121"/>
      <c r="BLW35" s="121"/>
      <c r="BLX35" s="121"/>
      <c r="BLY35" s="121"/>
      <c r="BLZ35" s="121"/>
      <c r="BMA35" s="121"/>
      <c r="BMB35" s="121"/>
      <c r="BMC35" s="121"/>
      <c r="BMD35" s="121"/>
      <c r="BME35" s="121"/>
      <c r="BMF35" s="121"/>
      <c r="BMG35" s="121"/>
      <c r="BMH35" s="121"/>
      <c r="BMI35" s="121"/>
      <c r="BMJ35" s="121"/>
      <c r="BMK35" s="121"/>
      <c r="BML35" s="121"/>
      <c r="BMM35" s="121"/>
      <c r="BMN35" s="121"/>
      <c r="BMO35" s="121"/>
      <c r="BMP35" s="121"/>
      <c r="BMQ35" s="121"/>
      <c r="BMR35" s="121"/>
      <c r="BMS35" s="121"/>
      <c r="BMT35" s="121"/>
      <c r="BMU35" s="121"/>
      <c r="BMV35" s="121"/>
      <c r="BMW35" s="121"/>
      <c r="BMX35" s="121"/>
      <c r="BMY35" s="121"/>
      <c r="BMZ35" s="121"/>
      <c r="BNA35" s="121"/>
      <c r="BNB35" s="121"/>
      <c r="BNC35" s="121"/>
      <c r="BND35" s="121"/>
      <c r="BNE35" s="121"/>
      <c r="BNF35" s="121"/>
      <c r="BNG35" s="121"/>
      <c r="BNH35" s="121"/>
      <c r="BNI35" s="121"/>
      <c r="BNJ35" s="121"/>
      <c r="BNK35" s="121"/>
      <c r="BNL35" s="121"/>
      <c r="BNM35" s="121"/>
      <c r="BNN35" s="121"/>
      <c r="BNO35" s="121"/>
      <c r="BNP35" s="121"/>
      <c r="BNQ35" s="121"/>
      <c r="BNR35" s="121"/>
      <c r="BNS35" s="121"/>
      <c r="BNT35" s="121"/>
      <c r="BNU35" s="121"/>
      <c r="BNV35" s="121"/>
      <c r="BNW35" s="121"/>
      <c r="BNX35" s="121"/>
      <c r="BNY35" s="121"/>
      <c r="BNZ35" s="121"/>
      <c r="BOA35" s="121"/>
      <c r="BOB35" s="121"/>
      <c r="BOC35" s="121"/>
      <c r="BOD35" s="121"/>
      <c r="BOE35" s="121"/>
      <c r="BOF35" s="121"/>
      <c r="BOG35" s="121"/>
      <c r="BOH35" s="121"/>
      <c r="BOI35" s="121"/>
      <c r="BOJ35" s="121"/>
      <c r="BOK35" s="121"/>
      <c r="BOL35" s="121"/>
      <c r="BOM35" s="121"/>
      <c r="BON35" s="121"/>
      <c r="BOO35" s="121"/>
      <c r="BOP35" s="121"/>
      <c r="BOQ35" s="121"/>
      <c r="BOR35" s="121"/>
      <c r="BOS35" s="121"/>
      <c r="BOT35" s="121"/>
      <c r="BOU35" s="121"/>
      <c r="BOV35" s="121"/>
      <c r="BOW35" s="121"/>
      <c r="BOX35" s="121"/>
      <c r="BOY35" s="121"/>
      <c r="BOZ35" s="121"/>
      <c r="BPA35" s="121"/>
      <c r="BPB35" s="121"/>
      <c r="BPC35" s="121"/>
      <c r="BPD35" s="121"/>
      <c r="BPE35" s="121"/>
      <c r="BPF35" s="121"/>
      <c r="BPG35" s="121"/>
      <c r="BPH35" s="121"/>
      <c r="BPI35" s="121"/>
      <c r="BPJ35" s="121"/>
      <c r="BPK35" s="121"/>
      <c r="BPL35" s="121"/>
      <c r="BPM35" s="121"/>
      <c r="BPN35" s="121"/>
      <c r="BPO35" s="121"/>
      <c r="BPP35" s="121"/>
      <c r="BPQ35" s="121"/>
      <c r="BPR35" s="121"/>
      <c r="BPS35" s="121"/>
      <c r="BPT35" s="121"/>
      <c r="BPU35" s="121"/>
      <c r="BPV35" s="121"/>
      <c r="BPW35" s="121"/>
      <c r="BPX35" s="121"/>
      <c r="BPY35" s="121"/>
      <c r="BPZ35" s="121"/>
      <c r="BQA35" s="121"/>
      <c r="BQB35" s="121"/>
      <c r="BQC35" s="121"/>
      <c r="BQD35" s="121"/>
      <c r="BQE35" s="121"/>
      <c r="BQF35" s="121"/>
      <c r="BQG35" s="121"/>
      <c r="BQH35" s="121"/>
      <c r="BQI35" s="121"/>
      <c r="BQJ35" s="121"/>
      <c r="BQK35" s="121"/>
      <c r="BQL35" s="121"/>
      <c r="BQM35" s="121"/>
      <c r="BQN35" s="121"/>
      <c r="BQO35" s="121"/>
      <c r="BQP35" s="121"/>
      <c r="BQQ35" s="121"/>
      <c r="BQR35" s="121"/>
      <c r="BQS35" s="121"/>
      <c r="BQT35" s="121"/>
      <c r="BQU35" s="121"/>
      <c r="BQV35" s="121"/>
      <c r="BQW35" s="121"/>
      <c r="BQX35" s="121"/>
      <c r="BQY35" s="121"/>
      <c r="BQZ35" s="121"/>
      <c r="BRA35" s="121"/>
      <c r="BRB35" s="121"/>
      <c r="BRC35" s="121"/>
      <c r="BRD35" s="121"/>
      <c r="BRE35" s="121"/>
      <c r="BRF35" s="121"/>
      <c r="BRG35" s="121"/>
      <c r="BRH35" s="121"/>
      <c r="BRI35" s="121"/>
      <c r="BRJ35" s="121"/>
      <c r="BRK35" s="121"/>
      <c r="BRL35" s="121"/>
      <c r="BRM35" s="121"/>
      <c r="BRN35" s="121"/>
      <c r="BRO35" s="121"/>
      <c r="BRP35" s="121"/>
      <c r="BRQ35" s="121"/>
      <c r="BRR35" s="121"/>
      <c r="BRS35" s="121"/>
      <c r="BRT35" s="121"/>
      <c r="BRU35" s="121"/>
      <c r="BRV35" s="121"/>
      <c r="BRW35" s="121"/>
      <c r="BRX35" s="121"/>
      <c r="BRY35" s="121"/>
      <c r="BRZ35" s="121"/>
      <c r="BSA35" s="121"/>
      <c r="BSB35" s="121"/>
      <c r="BSC35" s="121"/>
      <c r="BSD35" s="121"/>
      <c r="BSE35" s="121"/>
      <c r="BSF35" s="121"/>
      <c r="BSG35" s="121"/>
      <c r="BSH35" s="121"/>
      <c r="BSI35" s="121"/>
      <c r="BSJ35" s="121"/>
      <c r="BSK35" s="121"/>
      <c r="BSL35" s="121"/>
      <c r="BSM35" s="121"/>
      <c r="BSN35" s="121"/>
      <c r="BSO35" s="121"/>
      <c r="BSP35" s="121"/>
      <c r="BSQ35" s="121"/>
      <c r="BSR35" s="121"/>
      <c r="BSS35" s="121"/>
      <c r="BST35" s="121"/>
      <c r="BSU35" s="121"/>
      <c r="BSV35" s="121"/>
      <c r="BSW35" s="121"/>
      <c r="BSX35" s="121"/>
      <c r="BSY35" s="121"/>
      <c r="BSZ35" s="121"/>
      <c r="BTA35" s="121"/>
      <c r="BTB35" s="121"/>
      <c r="BTC35" s="121"/>
      <c r="BTD35" s="121"/>
      <c r="BTE35" s="121"/>
      <c r="BTF35" s="121"/>
      <c r="BTG35" s="121"/>
      <c r="BTH35" s="121"/>
      <c r="BTI35" s="121"/>
      <c r="BTJ35" s="121"/>
      <c r="BTK35" s="121"/>
      <c r="BTL35" s="121"/>
      <c r="BTM35" s="121"/>
      <c r="BTN35" s="121"/>
      <c r="BTO35" s="121"/>
      <c r="BTP35" s="121"/>
      <c r="BTQ35" s="121"/>
      <c r="BTR35" s="121"/>
      <c r="BTS35" s="121"/>
      <c r="BTT35" s="121"/>
      <c r="BTU35" s="121"/>
      <c r="BTV35" s="121"/>
      <c r="BTW35" s="121"/>
      <c r="BTX35" s="121"/>
      <c r="BTY35" s="121"/>
      <c r="BTZ35" s="121"/>
      <c r="BUA35" s="121"/>
      <c r="BUB35" s="121"/>
      <c r="BUC35" s="121"/>
      <c r="BUD35" s="121"/>
      <c r="BUE35" s="121"/>
      <c r="BUF35" s="121"/>
      <c r="BUG35" s="121"/>
      <c r="BUH35" s="121"/>
      <c r="BUI35" s="121"/>
      <c r="BUJ35" s="121"/>
      <c r="BUK35" s="121"/>
      <c r="BUL35" s="121"/>
      <c r="BUM35" s="121"/>
      <c r="BUN35" s="121"/>
      <c r="BUO35" s="121"/>
      <c r="BUP35" s="121"/>
      <c r="BUQ35" s="121"/>
      <c r="BUR35" s="121"/>
      <c r="BUS35" s="121"/>
      <c r="BUT35" s="121"/>
      <c r="BUU35" s="121"/>
      <c r="BUV35" s="121"/>
      <c r="BUW35" s="121"/>
      <c r="BUX35" s="121"/>
      <c r="BUY35" s="121"/>
      <c r="BUZ35" s="121"/>
      <c r="BVA35" s="121"/>
      <c r="BVB35" s="121"/>
      <c r="BVC35" s="121"/>
      <c r="BVD35" s="121"/>
      <c r="BVE35" s="121"/>
      <c r="BVF35" s="121"/>
      <c r="BVG35" s="121"/>
      <c r="BVH35" s="121"/>
      <c r="BVI35" s="121"/>
      <c r="BVJ35" s="121"/>
      <c r="BVK35" s="121"/>
      <c r="BVL35" s="121"/>
      <c r="BVM35" s="121"/>
      <c r="BVN35" s="121"/>
      <c r="BVO35" s="121"/>
      <c r="BVP35" s="121"/>
      <c r="BVQ35" s="121"/>
      <c r="BVR35" s="121"/>
      <c r="BVS35" s="121"/>
      <c r="BVT35" s="121"/>
      <c r="BVU35" s="121"/>
      <c r="BVV35" s="121"/>
      <c r="BVW35" s="121"/>
      <c r="BVX35" s="121"/>
      <c r="BVY35" s="121"/>
      <c r="BVZ35" s="121"/>
      <c r="BWA35" s="121"/>
      <c r="BWB35" s="121"/>
      <c r="BWC35" s="121"/>
      <c r="BWD35" s="121"/>
      <c r="BWE35" s="121"/>
      <c r="BWF35" s="121"/>
      <c r="BWG35" s="121"/>
      <c r="BWH35" s="121"/>
      <c r="BWI35" s="121"/>
      <c r="BWJ35" s="121"/>
      <c r="BWK35" s="121"/>
      <c r="BWL35" s="121"/>
      <c r="BWM35" s="121"/>
      <c r="BWN35" s="121"/>
      <c r="BWO35" s="121"/>
      <c r="BWP35" s="121"/>
      <c r="BWQ35" s="121"/>
      <c r="BWR35" s="121"/>
      <c r="BWS35" s="121"/>
      <c r="BWT35" s="121"/>
      <c r="BWU35" s="121"/>
      <c r="BWV35" s="121"/>
      <c r="BWW35" s="121"/>
      <c r="BWX35" s="121"/>
      <c r="BWY35" s="121"/>
      <c r="BWZ35" s="121"/>
      <c r="BXA35" s="121"/>
      <c r="BXB35" s="121"/>
      <c r="BXC35" s="121"/>
      <c r="BXD35" s="121"/>
      <c r="BXE35" s="121"/>
      <c r="BXF35" s="121"/>
      <c r="BXG35" s="121"/>
      <c r="BXH35" s="121"/>
      <c r="BXI35" s="121"/>
      <c r="BXJ35" s="121"/>
      <c r="BXK35" s="121"/>
      <c r="BXL35" s="121"/>
      <c r="BXM35" s="121"/>
      <c r="BXN35" s="121"/>
      <c r="BXO35" s="121"/>
      <c r="BXP35" s="121"/>
      <c r="BXQ35" s="121"/>
      <c r="BXR35" s="121"/>
      <c r="BXS35" s="121"/>
      <c r="BXT35" s="121"/>
      <c r="BXU35" s="121"/>
      <c r="BXV35" s="121"/>
      <c r="BXW35" s="121"/>
      <c r="BXX35" s="121"/>
      <c r="BXY35" s="121"/>
      <c r="BXZ35" s="121"/>
      <c r="BYA35" s="121"/>
      <c r="BYB35" s="121"/>
      <c r="BYC35" s="121"/>
      <c r="BYD35" s="121"/>
      <c r="BYE35" s="121"/>
      <c r="BYF35" s="121"/>
      <c r="BYG35" s="121"/>
      <c r="BYH35" s="121"/>
      <c r="BYI35" s="121"/>
      <c r="BYJ35" s="121"/>
      <c r="BYK35" s="121"/>
      <c r="BYL35" s="121"/>
      <c r="BYM35" s="121"/>
      <c r="BYN35" s="121"/>
      <c r="BYO35" s="121"/>
      <c r="BYP35" s="121"/>
      <c r="BYQ35" s="121"/>
      <c r="BYR35" s="121"/>
      <c r="BYS35" s="121"/>
      <c r="BYT35" s="121"/>
      <c r="BYU35" s="121"/>
      <c r="BYV35" s="121"/>
      <c r="BYW35" s="121"/>
      <c r="BYX35" s="121"/>
      <c r="BYY35" s="121"/>
      <c r="BYZ35" s="121"/>
      <c r="BZA35" s="121"/>
      <c r="BZB35" s="121"/>
      <c r="BZC35" s="121"/>
      <c r="BZD35" s="121"/>
      <c r="BZE35" s="121"/>
      <c r="BZF35" s="121"/>
      <c r="BZG35" s="121"/>
      <c r="BZH35" s="121"/>
      <c r="BZI35" s="121"/>
      <c r="BZJ35" s="121"/>
      <c r="BZK35" s="121"/>
      <c r="BZL35" s="121"/>
      <c r="BZM35" s="121"/>
      <c r="BZN35" s="121"/>
      <c r="BZO35" s="121"/>
      <c r="BZP35" s="121"/>
      <c r="BZQ35" s="121"/>
      <c r="BZR35" s="121"/>
      <c r="BZS35" s="121"/>
      <c r="BZT35" s="121"/>
      <c r="BZU35" s="121"/>
      <c r="BZV35" s="121"/>
      <c r="BZW35" s="121"/>
      <c r="BZX35" s="121"/>
      <c r="BZY35" s="121"/>
      <c r="BZZ35" s="121"/>
      <c r="CAA35" s="121"/>
      <c r="CAB35" s="121"/>
      <c r="CAC35" s="121"/>
      <c r="CAD35" s="121"/>
      <c r="CAE35" s="121"/>
      <c r="CAF35" s="121"/>
      <c r="CAG35" s="121"/>
      <c r="CAH35" s="121"/>
      <c r="CAI35" s="121"/>
      <c r="CAJ35" s="121"/>
      <c r="CAK35" s="121"/>
      <c r="CAL35" s="121"/>
      <c r="CAM35" s="121"/>
      <c r="CAN35" s="121"/>
      <c r="CAO35" s="121"/>
      <c r="CAP35" s="121"/>
      <c r="CAQ35" s="121"/>
      <c r="CAR35" s="121"/>
      <c r="CAS35" s="121"/>
      <c r="CAT35" s="121"/>
      <c r="CAU35" s="121"/>
      <c r="CAV35" s="121"/>
      <c r="CAW35" s="121"/>
      <c r="CAX35" s="121"/>
      <c r="CAY35" s="121"/>
      <c r="CAZ35" s="121"/>
      <c r="CBA35" s="121"/>
      <c r="CBB35" s="121"/>
      <c r="CBC35" s="121"/>
      <c r="CBD35" s="121"/>
      <c r="CBE35" s="121"/>
      <c r="CBF35" s="121"/>
      <c r="CBG35" s="121"/>
      <c r="CBH35" s="121"/>
      <c r="CBI35" s="121"/>
      <c r="CBJ35" s="121"/>
      <c r="CBK35" s="121"/>
      <c r="CBL35" s="121"/>
      <c r="CBM35" s="121"/>
      <c r="CBN35" s="121"/>
      <c r="CBO35" s="121"/>
      <c r="CBP35" s="121"/>
      <c r="CBQ35" s="121"/>
      <c r="CBR35" s="121"/>
      <c r="CBS35" s="121"/>
      <c r="CBT35" s="121"/>
      <c r="CBU35" s="121"/>
      <c r="CBV35" s="121"/>
      <c r="CBW35" s="121"/>
      <c r="CBX35" s="121"/>
      <c r="CBY35" s="121"/>
      <c r="CBZ35" s="121"/>
      <c r="CCA35" s="121"/>
      <c r="CCB35" s="121"/>
      <c r="CCC35" s="121"/>
      <c r="CCD35" s="121"/>
      <c r="CCE35" s="121"/>
      <c r="CCF35" s="121"/>
      <c r="CCG35" s="121"/>
      <c r="CCH35" s="121"/>
      <c r="CCI35" s="121"/>
      <c r="CCJ35" s="121"/>
      <c r="CCK35" s="121"/>
      <c r="CCL35" s="121"/>
      <c r="CCM35" s="121"/>
      <c r="CCN35" s="121"/>
      <c r="CCO35" s="121"/>
      <c r="CCP35" s="121"/>
      <c r="CCQ35" s="121"/>
      <c r="CCR35" s="121"/>
      <c r="CCS35" s="121"/>
      <c r="CCT35" s="121"/>
      <c r="CCU35" s="121"/>
      <c r="CCV35" s="121"/>
      <c r="CCW35" s="121"/>
      <c r="CCX35" s="121"/>
      <c r="CCY35" s="121"/>
      <c r="CCZ35" s="121"/>
      <c r="CDA35" s="121"/>
      <c r="CDB35" s="121"/>
      <c r="CDC35" s="121"/>
      <c r="CDD35" s="121"/>
      <c r="CDE35" s="121"/>
      <c r="CDF35" s="121"/>
      <c r="CDG35" s="121"/>
      <c r="CDH35" s="121"/>
      <c r="CDI35" s="121"/>
      <c r="CDJ35" s="121"/>
      <c r="CDK35" s="121"/>
      <c r="CDL35" s="121"/>
      <c r="CDM35" s="121"/>
      <c r="CDN35" s="121"/>
      <c r="CDO35" s="121"/>
      <c r="CDP35" s="121"/>
      <c r="CDQ35" s="121"/>
      <c r="CDR35" s="121"/>
      <c r="CDS35" s="121"/>
      <c r="CDT35" s="121"/>
      <c r="CDU35" s="121"/>
      <c r="CDV35" s="121"/>
      <c r="CDW35" s="121"/>
      <c r="CDX35" s="121"/>
      <c r="CDY35" s="121"/>
      <c r="CDZ35" s="121"/>
      <c r="CEA35" s="121"/>
      <c r="CEB35" s="121"/>
      <c r="CEC35" s="121"/>
      <c r="CED35" s="121"/>
      <c r="CEE35" s="121"/>
      <c r="CEF35" s="121"/>
      <c r="CEG35" s="121"/>
      <c r="CEH35" s="121"/>
      <c r="CEI35" s="121"/>
      <c r="CEJ35" s="121"/>
      <c r="CEK35" s="121"/>
      <c r="CEL35" s="121"/>
      <c r="CEM35" s="121"/>
      <c r="CEN35" s="121"/>
      <c r="CEO35" s="121"/>
      <c r="CEP35" s="121"/>
      <c r="CEQ35" s="121"/>
      <c r="CER35" s="121"/>
      <c r="CES35" s="121"/>
      <c r="CET35" s="121"/>
      <c r="CEU35" s="121"/>
      <c r="CEV35" s="121"/>
      <c r="CEW35" s="121"/>
      <c r="CEX35" s="121"/>
      <c r="CEY35" s="121"/>
      <c r="CEZ35" s="121"/>
      <c r="CFA35" s="121"/>
      <c r="CFB35" s="121"/>
      <c r="CFC35" s="121"/>
      <c r="CFD35" s="121"/>
      <c r="CFE35" s="121"/>
      <c r="CFF35" s="121"/>
      <c r="CFG35" s="121"/>
      <c r="CFH35" s="121"/>
      <c r="CFI35" s="121"/>
      <c r="CFJ35" s="121"/>
      <c r="CFK35" s="121"/>
      <c r="CFL35" s="121"/>
      <c r="CFM35" s="121"/>
      <c r="CFN35" s="121"/>
      <c r="CFO35" s="121"/>
      <c r="CFP35" s="121"/>
      <c r="CFQ35" s="121"/>
      <c r="CFR35" s="121"/>
      <c r="CFS35" s="121"/>
      <c r="CFT35" s="121"/>
      <c r="CFU35" s="121"/>
      <c r="CFV35" s="121"/>
      <c r="CFW35" s="121"/>
      <c r="CFX35" s="121"/>
      <c r="CFY35" s="121"/>
      <c r="CFZ35" s="121"/>
      <c r="CGA35" s="121"/>
      <c r="CGB35" s="121"/>
      <c r="CGC35" s="121"/>
      <c r="CGD35" s="121"/>
      <c r="CGE35" s="121"/>
      <c r="CGF35" s="121"/>
      <c r="CGG35" s="121"/>
      <c r="CGH35" s="121"/>
      <c r="CGI35" s="121"/>
      <c r="CGJ35" s="121"/>
      <c r="CGK35" s="121"/>
      <c r="CGL35" s="121"/>
      <c r="CGM35" s="121"/>
      <c r="CGN35" s="121"/>
      <c r="CGO35" s="121"/>
      <c r="CGP35" s="121"/>
      <c r="CGQ35" s="121"/>
      <c r="CGR35" s="121"/>
      <c r="CGS35" s="121"/>
      <c r="CGT35" s="121"/>
      <c r="CGU35" s="121"/>
      <c r="CGV35" s="121"/>
      <c r="CGW35" s="121"/>
      <c r="CGX35" s="121"/>
      <c r="CGY35" s="121"/>
      <c r="CGZ35" s="121"/>
      <c r="CHA35" s="121"/>
      <c r="CHB35" s="121"/>
      <c r="CHC35" s="121"/>
      <c r="CHD35" s="121"/>
      <c r="CHE35" s="121"/>
      <c r="CHF35" s="121"/>
      <c r="CHG35" s="121"/>
      <c r="CHH35" s="121"/>
      <c r="CHI35" s="121"/>
      <c r="CHJ35" s="121"/>
      <c r="CHK35" s="121"/>
      <c r="CHL35" s="121"/>
      <c r="CHM35" s="121"/>
      <c r="CHN35" s="121"/>
      <c r="CHO35" s="121"/>
      <c r="CHP35" s="121"/>
      <c r="CHQ35" s="121"/>
      <c r="CHR35" s="121"/>
      <c r="CHS35" s="121"/>
      <c r="CHT35" s="121"/>
      <c r="CHU35" s="121"/>
      <c r="CHV35" s="121"/>
      <c r="CHW35" s="121"/>
      <c r="CHX35" s="121"/>
      <c r="CHY35" s="121"/>
      <c r="CHZ35" s="121"/>
      <c r="CIA35" s="121"/>
      <c r="CIB35" s="121"/>
      <c r="CIC35" s="121"/>
      <c r="CID35" s="121"/>
      <c r="CIE35" s="121"/>
      <c r="CIF35" s="121"/>
      <c r="CIG35" s="121"/>
      <c r="CIH35" s="121"/>
      <c r="CII35" s="121"/>
      <c r="CIJ35" s="121"/>
      <c r="CIK35" s="121"/>
      <c r="CIL35" s="121"/>
      <c r="CIM35" s="121"/>
      <c r="CIN35" s="121"/>
      <c r="CIO35" s="121"/>
      <c r="CIP35" s="121"/>
      <c r="CIQ35" s="121"/>
      <c r="CIR35" s="121"/>
      <c r="CIS35" s="121"/>
      <c r="CIT35" s="121"/>
      <c r="CIU35" s="121"/>
      <c r="CIV35" s="121"/>
      <c r="CIW35" s="121"/>
      <c r="CIX35" s="121"/>
      <c r="CIY35" s="121"/>
      <c r="CIZ35" s="121"/>
      <c r="CJA35" s="121"/>
      <c r="CJB35" s="121"/>
      <c r="CJC35" s="121"/>
      <c r="CJD35" s="121"/>
      <c r="CJE35" s="121"/>
      <c r="CJF35" s="121"/>
      <c r="CJG35" s="121"/>
      <c r="CJH35" s="121"/>
      <c r="CJI35" s="121"/>
      <c r="CJJ35" s="121"/>
      <c r="CJK35" s="121"/>
      <c r="CJL35" s="121"/>
      <c r="CJM35" s="121"/>
      <c r="CJN35" s="121"/>
      <c r="CJO35" s="121"/>
      <c r="CJP35" s="121"/>
      <c r="CJQ35" s="121"/>
      <c r="CJR35" s="121"/>
      <c r="CJS35" s="121"/>
      <c r="CJT35" s="121"/>
      <c r="CJU35" s="121"/>
      <c r="CJV35" s="121"/>
      <c r="CJW35" s="121"/>
      <c r="CJX35" s="121"/>
      <c r="CJY35" s="121"/>
      <c r="CJZ35" s="121"/>
      <c r="CKA35" s="121"/>
      <c r="CKB35" s="121"/>
      <c r="CKC35" s="121"/>
      <c r="CKD35" s="121"/>
      <c r="CKE35" s="121"/>
      <c r="CKF35" s="121"/>
      <c r="CKG35" s="121"/>
      <c r="CKH35" s="121"/>
      <c r="CKI35" s="121"/>
      <c r="CKJ35" s="121"/>
      <c r="CKK35" s="121"/>
      <c r="CKL35" s="121"/>
      <c r="CKM35" s="121"/>
      <c r="CKN35" s="121"/>
      <c r="CKO35" s="121"/>
      <c r="CKP35" s="121"/>
      <c r="CKQ35" s="121"/>
      <c r="CKR35" s="121"/>
      <c r="CKS35" s="121"/>
      <c r="CKT35" s="121"/>
      <c r="CKU35" s="121"/>
      <c r="CKV35" s="121"/>
      <c r="CKW35" s="121"/>
      <c r="CKX35" s="121"/>
      <c r="CKY35" s="121"/>
      <c r="CKZ35" s="121"/>
      <c r="CLA35" s="121"/>
      <c r="CLB35" s="121"/>
      <c r="CLC35" s="121"/>
      <c r="CLD35" s="121"/>
      <c r="CLE35" s="121"/>
      <c r="CLF35" s="121"/>
      <c r="CLG35" s="121"/>
      <c r="CLH35" s="121"/>
      <c r="CLI35" s="121"/>
      <c r="CLJ35" s="121"/>
      <c r="CLK35" s="121"/>
      <c r="CLL35" s="121"/>
      <c r="CLM35" s="121"/>
      <c r="CLN35" s="121"/>
      <c r="CLO35" s="121"/>
      <c r="CLP35" s="121"/>
      <c r="CLQ35" s="121"/>
      <c r="CLR35" s="121"/>
      <c r="CLS35" s="121"/>
      <c r="CLT35" s="121"/>
      <c r="CLU35" s="121"/>
      <c r="CLV35" s="121"/>
      <c r="CLW35" s="121"/>
      <c r="CLX35" s="121"/>
      <c r="CLY35" s="121"/>
      <c r="CLZ35" s="121"/>
      <c r="CMA35" s="121"/>
      <c r="CMB35" s="121"/>
      <c r="CMC35" s="121"/>
      <c r="CMD35" s="121"/>
      <c r="CME35" s="121"/>
      <c r="CMF35" s="121"/>
      <c r="CMG35" s="121"/>
      <c r="CMH35" s="121"/>
      <c r="CMI35" s="121"/>
      <c r="CMJ35" s="121"/>
      <c r="CMK35" s="121"/>
      <c r="CML35" s="121"/>
      <c r="CMM35" s="121"/>
      <c r="CMN35" s="121"/>
      <c r="CMO35" s="121"/>
      <c r="CMP35" s="121"/>
      <c r="CMQ35" s="121"/>
      <c r="CMR35" s="121"/>
      <c r="CMS35" s="121"/>
      <c r="CMT35" s="121"/>
      <c r="CMU35" s="121"/>
      <c r="CMV35" s="121"/>
      <c r="CMW35" s="121"/>
      <c r="CMX35" s="121"/>
      <c r="CMY35" s="121"/>
      <c r="CMZ35" s="121"/>
      <c r="CNA35" s="121"/>
      <c r="CNB35" s="121"/>
      <c r="CNC35" s="121"/>
      <c r="CND35" s="121"/>
      <c r="CNE35" s="121"/>
      <c r="CNF35" s="121"/>
      <c r="CNG35" s="121"/>
      <c r="CNH35" s="121"/>
      <c r="CNI35" s="121"/>
      <c r="CNJ35" s="121"/>
      <c r="CNK35" s="121"/>
      <c r="CNL35" s="121"/>
      <c r="CNM35" s="121"/>
      <c r="CNN35" s="121"/>
      <c r="CNO35" s="121"/>
      <c r="CNP35" s="121"/>
      <c r="CNQ35" s="121"/>
      <c r="CNR35" s="121"/>
      <c r="CNS35" s="121"/>
      <c r="CNT35" s="121"/>
      <c r="CNU35" s="121"/>
      <c r="CNV35" s="121"/>
      <c r="CNW35" s="121"/>
      <c r="CNX35" s="121"/>
      <c r="CNY35" s="121"/>
      <c r="CNZ35" s="121"/>
      <c r="COA35" s="121"/>
      <c r="COB35" s="121"/>
      <c r="COC35" s="121"/>
      <c r="COD35" s="121"/>
      <c r="COE35" s="121"/>
      <c r="COF35" s="121"/>
      <c r="COG35" s="121"/>
      <c r="COH35" s="121"/>
      <c r="COI35" s="121"/>
      <c r="COJ35" s="121"/>
      <c r="COK35" s="121"/>
      <c r="COL35" s="121"/>
      <c r="COM35" s="121"/>
      <c r="CON35" s="121"/>
      <c r="COO35" s="121"/>
      <c r="COP35" s="121"/>
      <c r="COQ35" s="121"/>
      <c r="COR35" s="121"/>
      <c r="COS35" s="121"/>
      <c r="COT35" s="121"/>
      <c r="COU35" s="121"/>
      <c r="COV35" s="121"/>
      <c r="COW35" s="121"/>
      <c r="COX35" s="121"/>
      <c r="COY35" s="121"/>
      <c r="COZ35" s="121"/>
      <c r="CPA35" s="121"/>
      <c r="CPB35" s="121"/>
      <c r="CPC35" s="121"/>
      <c r="CPD35" s="121"/>
      <c r="CPE35" s="121"/>
      <c r="CPF35" s="121"/>
      <c r="CPG35" s="121"/>
      <c r="CPH35" s="121"/>
      <c r="CPI35" s="121"/>
      <c r="CPJ35" s="121"/>
      <c r="CPK35" s="121"/>
      <c r="CPL35" s="121"/>
      <c r="CPM35" s="121"/>
      <c r="CPN35" s="121"/>
      <c r="CPO35" s="121"/>
      <c r="CPP35" s="121"/>
      <c r="CPQ35" s="121"/>
      <c r="CPR35" s="121"/>
      <c r="CPS35" s="121"/>
      <c r="CPT35" s="121"/>
      <c r="CPU35" s="121"/>
      <c r="CPV35" s="121"/>
      <c r="CPW35" s="121"/>
      <c r="CPX35" s="121"/>
      <c r="CPY35" s="121"/>
      <c r="CPZ35" s="121"/>
      <c r="CQA35" s="121"/>
      <c r="CQB35" s="121"/>
      <c r="CQC35" s="121"/>
      <c r="CQD35" s="121"/>
      <c r="CQE35" s="121"/>
      <c r="CQF35" s="121"/>
      <c r="CQG35" s="121"/>
      <c r="CQH35" s="121"/>
      <c r="CQI35" s="121"/>
      <c r="CQJ35" s="121"/>
      <c r="CQK35" s="121"/>
      <c r="CQL35" s="121"/>
      <c r="CQM35" s="121"/>
      <c r="CQN35" s="121"/>
      <c r="CQO35" s="121"/>
      <c r="CQP35" s="121"/>
      <c r="CQQ35" s="121"/>
      <c r="CQR35" s="121"/>
      <c r="CQS35" s="121"/>
      <c r="CQT35" s="121"/>
      <c r="CQU35" s="121"/>
      <c r="CQV35" s="121"/>
      <c r="CQW35" s="121"/>
      <c r="CQX35" s="121"/>
      <c r="CQY35" s="121"/>
      <c r="CQZ35" s="121"/>
      <c r="CRA35" s="121"/>
      <c r="CRB35" s="121"/>
      <c r="CRC35" s="121"/>
      <c r="CRD35" s="121"/>
      <c r="CRE35" s="121"/>
      <c r="CRF35" s="121"/>
      <c r="CRG35" s="121"/>
      <c r="CRH35" s="121"/>
      <c r="CRI35" s="121"/>
      <c r="CRJ35" s="121"/>
      <c r="CRK35" s="121"/>
      <c r="CRL35" s="121"/>
      <c r="CRM35" s="121"/>
      <c r="CRN35" s="121"/>
      <c r="CRO35" s="121"/>
      <c r="CRP35" s="121"/>
      <c r="CRQ35" s="121"/>
      <c r="CRR35" s="121"/>
      <c r="CRS35" s="121"/>
      <c r="CRT35" s="121"/>
      <c r="CRU35" s="121"/>
      <c r="CRV35" s="121"/>
      <c r="CRW35" s="121"/>
      <c r="CRX35" s="121"/>
      <c r="CRY35" s="121"/>
      <c r="CRZ35" s="121"/>
      <c r="CSA35" s="121"/>
      <c r="CSB35" s="121"/>
      <c r="CSC35" s="121"/>
      <c r="CSD35" s="121"/>
      <c r="CSE35" s="121"/>
      <c r="CSF35" s="121"/>
      <c r="CSG35" s="121"/>
      <c r="CSH35" s="121"/>
      <c r="CSI35" s="121"/>
      <c r="CSJ35" s="121"/>
      <c r="CSK35" s="121"/>
      <c r="CSL35" s="121"/>
      <c r="CSM35" s="121"/>
      <c r="CSN35" s="121"/>
      <c r="CSO35" s="121"/>
      <c r="CSP35" s="121"/>
      <c r="CSQ35" s="121"/>
      <c r="CSR35" s="121"/>
      <c r="CSS35" s="121"/>
      <c r="CST35" s="121"/>
      <c r="CSU35" s="121"/>
      <c r="CSV35" s="121"/>
      <c r="CSW35" s="121"/>
      <c r="CSX35" s="121"/>
      <c r="CSY35" s="121"/>
      <c r="CSZ35" s="121"/>
      <c r="CTA35" s="121"/>
      <c r="CTB35" s="121"/>
      <c r="CTC35" s="121"/>
      <c r="CTD35" s="121"/>
      <c r="CTE35" s="121"/>
      <c r="CTF35" s="121"/>
      <c r="CTG35" s="121"/>
      <c r="CTH35" s="121"/>
      <c r="CTI35" s="121"/>
      <c r="CTJ35" s="121"/>
      <c r="CTK35" s="121"/>
      <c r="CTL35" s="121"/>
      <c r="CTM35" s="121"/>
      <c r="CTN35" s="121"/>
      <c r="CTO35" s="121"/>
      <c r="CTP35" s="121"/>
      <c r="CTQ35" s="121"/>
      <c r="CTR35" s="121"/>
      <c r="CTS35" s="121"/>
      <c r="CTT35" s="121"/>
      <c r="CTU35" s="121"/>
      <c r="CTV35" s="121"/>
      <c r="CTW35" s="121"/>
      <c r="CTX35" s="121"/>
      <c r="CTY35" s="121"/>
      <c r="CTZ35" s="121"/>
      <c r="CUA35" s="121"/>
      <c r="CUB35" s="121"/>
      <c r="CUC35" s="121"/>
      <c r="CUD35" s="121"/>
      <c r="CUE35" s="121"/>
      <c r="CUF35" s="121"/>
      <c r="CUG35" s="121"/>
      <c r="CUH35" s="121"/>
      <c r="CUI35" s="121"/>
      <c r="CUJ35" s="121"/>
      <c r="CUK35" s="121"/>
      <c r="CUL35" s="121"/>
      <c r="CUM35" s="121"/>
      <c r="CUN35" s="121"/>
      <c r="CUO35" s="121"/>
      <c r="CUP35" s="121"/>
      <c r="CUQ35" s="121"/>
      <c r="CUR35" s="121"/>
      <c r="CUS35" s="121"/>
      <c r="CUT35" s="121"/>
      <c r="CUU35" s="121"/>
      <c r="CUV35" s="121"/>
      <c r="CUW35" s="121"/>
      <c r="CUX35" s="121"/>
      <c r="CUY35" s="121"/>
      <c r="CUZ35" s="121"/>
      <c r="CVA35" s="121"/>
      <c r="CVB35" s="121"/>
      <c r="CVC35" s="121"/>
      <c r="CVD35" s="121"/>
      <c r="CVE35" s="121"/>
      <c r="CVF35" s="121"/>
      <c r="CVG35" s="121"/>
      <c r="CVH35" s="121"/>
      <c r="CVI35" s="121"/>
      <c r="CVJ35" s="121"/>
      <c r="CVK35" s="121"/>
      <c r="CVL35" s="121"/>
      <c r="CVM35" s="121"/>
      <c r="CVN35" s="121"/>
      <c r="CVO35" s="121"/>
      <c r="CVP35" s="121"/>
      <c r="CVQ35" s="121"/>
      <c r="CVR35" s="121"/>
      <c r="CVS35" s="121"/>
      <c r="CVT35" s="121"/>
      <c r="CVU35" s="121"/>
      <c r="CVV35" s="121"/>
      <c r="CVW35" s="121"/>
      <c r="CVX35" s="121"/>
      <c r="CVY35" s="121"/>
      <c r="CVZ35" s="121"/>
      <c r="CWA35" s="121"/>
      <c r="CWB35" s="121"/>
      <c r="CWC35" s="121"/>
      <c r="CWD35" s="121"/>
      <c r="CWE35" s="121"/>
      <c r="CWF35" s="121"/>
      <c r="CWG35" s="121"/>
      <c r="CWH35" s="121"/>
      <c r="CWI35" s="121"/>
      <c r="CWJ35" s="121"/>
      <c r="CWK35" s="121"/>
      <c r="CWL35" s="121"/>
      <c r="CWM35" s="121"/>
      <c r="CWN35" s="121"/>
      <c r="CWO35" s="121"/>
      <c r="CWP35" s="121"/>
      <c r="CWQ35" s="121"/>
      <c r="CWR35" s="121"/>
      <c r="CWS35" s="121"/>
      <c r="CWT35" s="121"/>
      <c r="CWU35" s="121"/>
      <c r="CWV35" s="121"/>
      <c r="CWW35" s="121"/>
      <c r="CWX35" s="121"/>
      <c r="CWY35" s="121"/>
      <c r="CWZ35" s="121"/>
      <c r="CXA35" s="121"/>
      <c r="CXB35" s="121"/>
      <c r="CXC35" s="121"/>
      <c r="CXD35" s="121"/>
      <c r="CXE35" s="121"/>
      <c r="CXF35" s="121"/>
      <c r="CXG35" s="121"/>
      <c r="CXH35" s="121"/>
      <c r="CXI35" s="121"/>
      <c r="CXJ35" s="121"/>
      <c r="CXK35" s="121"/>
      <c r="CXL35" s="121"/>
      <c r="CXM35" s="121"/>
      <c r="CXN35" s="121"/>
      <c r="CXO35" s="121"/>
      <c r="CXP35" s="121"/>
      <c r="CXQ35" s="121"/>
      <c r="CXR35" s="121"/>
      <c r="CXS35" s="121"/>
      <c r="CXT35" s="121"/>
      <c r="CXU35" s="121"/>
      <c r="CXV35" s="121"/>
      <c r="CXW35" s="121"/>
      <c r="CXX35" s="121"/>
      <c r="CXY35" s="121"/>
      <c r="CXZ35" s="121"/>
      <c r="CYA35" s="121"/>
      <c r="CYB35" s="121"/>
      <c r="CYC35" s="121"/>
      <c r="CYD35" s="121"/>
      <c r="CYE35" s="121"/>
      <c r="CYF35" s="121"/>
      <c r="CYG35" s="121"/>
      <c r="CYH35" s="121"/>
      <c r="CYI35" s="121"/>
      <c r="CYJ35" s="121"/>
      <c r="CYK35" s="121"/>
      <c r="CYL35" s="121"/>
      <c r="CYM35" s="121"/>
      <c r="CYN35" s="121"/>
      <c r="CYO35" s="121"/>
      <c r="CYP35" s="121"/>
      <c r="CYQ35" s="121"/>
      <c r="CYR35" s="121"/>
      <c r="CYS35" s="121"/>
      <c r="CYT35" s="121"/>
      <c r="CYU35" s="121"/>
      <c r="CYV35" s="121"/>
      <c r="CYW35" s="121"/>
      <c r="CYX35" s="121"/>
      <c r="CYY35" s="121"/>
      <c r="CYZ35" s="121"/>
      <c r="CZA35" s="121"/>
      <c r="CZB35" s="121"/>
      <c r="CZC35" s="121"/>
      <c r="CZD35" s="121"/>
      <c r="CZE35" s="121"/>
      <c r="CZF35" s="121"/>
      <c r="CZG35" s="121"/>
      <c r="CZH35" s="121"/>
      <c r="CZI35" s="121"/>
      <c r="CZJ35" s="121"/>
      <c r="CZK35" s="121"/>
      <c r="CZL35" s="121"/>
      <c r="CZM35" s="121"/>
      <c r="CZN35" s="121"/>
      <c r="CZO35" s="121"/>
      <c r="CZP35" s="121"/>
      <c r="CZQ35" s="121"/>
      <c r="CZR35" s="121"/>
      <c r="CZS35" s="121"/>
      <c r="CZT35" s="121"/>
      <c r="CZU35" s="121"/>
      <c r="CZV35" s="121"/>
      <c r="CZW35" s="121"/>
      <c r="CZX35" s="121"/>
      <c r="CZY35" s="121"/>
      <c r="CZZ35" s="121"/>
      <c r="DAA35" s="121"/>
      <c r="DAB35" s="121"/>
      <c r="DAC35" s="121"/>
      <c r="DAD35" s="121"/>
      <c r="DAE35" s="121"/>
      <c r="DAF35" s="121"/>
      <c r="DAG35" s="121"/>
      <c r="DAH35" s="121"/>
      <c r="DAI35" s="121"/>
      <c r="DAJ35" s="121"/>
      <c r="DAK35" s="121"/>
      <c r="DAL35" s="121"/>
      <c r="DAM35" s="121"/>
      <c r="DAN35" s="121"/>
      <c r="DAO35" s="121"/>
      <c r="DAP35" s="121"/>
      <c r="DAQ35" s="121"/>
      <c r="DAR35" s="121"/>
      <c r="DAS35" s="121"/>
      <c r="DAT35" s="121"/>
      <c r="DAU35" s="121"/>
      <c r="DAV35" s="121"/>
      <c r="DAW35" s="121"/>
      <c r="DAX35" s="121"/>
      <c r="DAY35" s="121"/>
      <c r="DAZ35" s="121"/>
      <c r="DBA35" s="121"/>
      <c r="DBB35" s="121"/>
      <c r="DBC35" s="121"/>
      <c r="DBD35" s="121"/>
      <c r="DBE35" s="121"/>
      <c r="DBF35" s="121"/>
      <c r="DBG35" s="121"/>
      <c r="DBH35" s="121"/>
      <c r="DBI35" s="121"/>
      <c r="DBJ35" s="121"/>
      <c r="DBK35" s="121"/>
      <c r="DBL35" s="121"/>
      <c r="DBM35" s="121"/>
      <c r="DBN35" s="121"/>
      <c r="DBO35" s="121"/>
      <c r="DBP35" s="121"/>
      <c r="DBQ35" s="121"/>
      <c r="DBR35" s="121"/>
      <c r="DBS35" s="121"/>
      <c r="DBT35" s="121"/>
      <c r="DBU35" s="121"/>
      <c r="DBV35" s="121"/>
      <c r="DBW35" s="121"/>
      <c r="DBX35" s="121"/>
      <c r="DBY35" s="121"/>
      <c r="DBZ35" s="121"/>
      <c r="DCA35" s="121"/>
      <c r="DCB35" s="121"/>
      <c r="DCC35" s="121"/>
      <c r="DCD35" s="121"/>
      <c r="DCE35" s="121"/>
      <c r="DCF35" s="121"/>
      <c r="DCG35" s="121"/>
      <c r="DCH35" s="121"/>
      <c r="DCI35" s="121"/>
      <c r="DCJ35" s="121"/>
      <c r="DCK35" s="121"/>
      <c r="DCL35" s="121"/>
      <c r="DCM35" s="121"/>
      <c r="DCN35" s="121"/>
      <c r="DCO35" s="121"/>
      <c r="DCP35" s="121"/>
      <c r="DCQ35" s="121"/>
      <c r="DCR35" s="121"/>
      <c r="DCS35" s="121"/>
      <c r="DCT35" s="121"/>
      <c r="DCU35" s="121"/>
      <c r="DCV35" s="121"/>
      <c r="DCW35" s="121"/>
      <c r="DCX35" s="121"/>
      <c r="DCY35" s="121"/>
      <c r="DCZ35" s="121"/>
      <c r="DDA35" s="121"/>
      <c r="DDB35" s="121"/>
      <c r="DDC35" s="121"/>
      <c r="DDD35" s="121"/>
      <c r="DDE35" s="121"/>
      <c r="DDF35" s="121"/>
      <c r="DDG35" s="121"/>
      <c r="DDH35" s="121"/>
      <c r="DDI35" s="121"/>
      <c r="DDJ35" s="121"/>
      <c r="DDK35" s="121"/>
      <c r="DDL35" s="121"/>
      <c r="DDM35" s="121"/>
      <c r="DDN35" s="121"/>
      <c r="DDO35" s="121"/>
      <c r="DDP35" s="121"/>
      <c r="DDQ35" s="121"/>
      <c r="DDR35" s="121"/>
      <c r="DDS35" s="121"/>
      <c r="DDT35" s="121"/>
      <c r="DDU35" s="121"/>
      <c r="DDV35" s="121"/>
      <c r="DDW35" s="121"/>
      <c r="DDX35" s="121"/>
      <c r="DDY35" s="121"/>
      <c r="DDZ35" s="121"/>
      <c r="DEA35" s="121"/>
      <c r="DEB35" s="121"/>
      <c r="DEC35" s="121"/>
      <c r="DED35" s="121"/>
      <c r="DEE35" s="121"/>
      <c r="DEF35" s="121"/>
      <c r="DEG35" s="121"/>
      <c r="DEH35" s="121"/>
      <c r="DEI35" s="121"/>
      <c r="DEJ35" s="121"/>
      <c r="DEK35" s="121"/>
      <c r="DEL35" s="121"/>
      <c r="DEM35" s="121"/>
      <c r="DEN35" s="121"/>
      <c r="DEO35" s="121"/>
      <c r="DEP35" s="121"/>
      <c r="DEQ35" s="121"/>
      <c r="DER35" s="121"/>
      <c r="DES35" s="121"/>
      <c r="DET35" s="121"/>
      <c r="DEU35" s="121"/>
      <c r="DEV35" s="121"/>
      <c r="DEW35" s="121"/>
      <c r="DEX35" s="121"/>
      <c r="DEY35" s="121"/>
      <c r="DEZ35" s="121"/>
      <c r="DFA35" s="121"/>
      <c r="DFB35" s="121"/>
      <c r="DFC35" s="121"/>
      <c r="DFD35" s="121"/>
      <c r="DFE35" s="121"/>
      <c r="DFF35" s="121"/>
      <c r="DFG35" s="121"/>
      <c r="DFH35" s="121"/>
      <c r="DFI35" s="121"/>
      <c r="DFJ35" s="121"/>
      <c r="DFK35" s="121"/>
      <c r="DFL35" s="121"/>
      <c r="DFM35" s="121"/>
      <c r="DFN35" s="121"/>
      <c r="DFO35" s="121"/>
      <c r="DFP35" s="121"/>
      <c r="DFQ35" s="121"/>
      <c r="DFR35" s="121"/>
      <c r="DFS35" s="121"/>
      <c r="DFT35" s="121"/>
      <c r="DFU35" s="121"/>
      <c r="DFV35" s="121"/>
      <c r="DFW35" s="121"/>
      <c r="DFX35" s="121"/>
      <c r="DFY35" s="121"/>
      <c r="DFZ35" s="121"/>
      <c r="DGA35" s="121"/>
      <c r="DGB35" s="121"/>
      <c r="DGC35" s="121"/>
      <c r="DGD35" s="121"/>
      <c r="DGE35" s="121"/>
      <c r="DGF35" s="121"/>
      <c r="DGG35" s="121"/>
      <c r="DGH35" s="121"/>
      <c r="DGI35" s="121"/>
      <c r="DGJ35" s="121"/>
      <c r="DGK35" s="121"/>
      <c r="DGL35" s="121"/>
      <c r="DGM35" s="121"/>
      <c r="DGN35" s="121"/>
      <c r="DGO35" s="121"/>
      <c r="DGP35" s="121"/>
      <c r="DGQ35" s="121"/>
      <c r="DGR35" s="121"/>
      <c r="DGS35" s="121"/>
      <c r="DGT35" s="121"/>
      <c r="DGU35" s="121"/>
      <c r="DGV35" s="121"/>
      <c r="DGW35" s="121"/>
      <c r="DGX35" s="121"/>
      <c r="DGY35" s="121"/>
      <c r="DGZ35" s="121"/>
      <c r="DHA35" s="121"/>
      <c r="DHB35" s="121"/>
      <c r="DHC35" s="121"/>
      <c r="DHD35" s="121"/>
      <c r="DHE35" s="121"/>
      <c r="DHF35" s="121"/>
      <c r="DHG35" s="121"/>
      <c r="DHH35" s="121"/>
      <c r="DHI35" s="121"/>
      <c r="DHJ35" s="121"/>
      <c r="DHK35" s="121"/>
      <c r="DHL35" s="121"/>
      <c r="DHM35" s="121"/>
      <c r="DHN35" s="121"/>
      <c r="DHO35" s="121"/>
      <c r="DHP35" s="121"/>
      <c r="DHQ35" s="121"/>
      <c r="DHR35" s="121"/>
      <c r="DHS35" s="121"/>
      <c r="DHT35" s="121"/>
      <c r="DHU35" s="121"/>
      <c r="DHV35" s="121"/>
      <c r="DHW35" s="121"/>
      <c r="DHX35" s="121"/>
      <c r="DHY35" s="121"/>
      <c r="DHZ35" s="121"/>
      <c r="DIA35" s="121"/>
      <c r="DIB35" s="121"/>
      <c r="DIC35" s="121"/>
      <c r="DID35" s="121"/>
      <c r="DIE35" s="121"/>
      <c r="DIF35" s="121"/>
      <c r="DIG35" s="121"/>
      <c r="DIH35" s="121"/>
      <c r="DII35" s="121"/>
      <c r="DIJ35" s="121"/>
      <c r="DIK35" s="121"/>
      <c r="DIL35" s="121"/>
      <c r="DIM35" s="121"/>
      <c r="DIN35" s="121"/>
      <c r="DIO35" s="121"/>
      <c r="DIP35" s="121"/>
      <c r="DIQ35" s="121"/>
      <c r="DIR35" s="121"/>
      <c r="DIS35" s="121"/>
      <c r="DIT35" s="121"/>
      <c r="DIU35" s="121"/>
      <c r="DIV35" s="121"/>
      <c r="DIW35" s="121"/>
      <c r="DIX35" s="121"/>
      <c r="DIY35" s="121"/>
      <c r="DIZ35" s="121"/>
      <c r="DJA35" s="121"/>
      <c r="DJB35" s="121"/>
      <c r="DJC35" s="121"/>
      <c r="DJD35" s="121"/>
      <c r="DJE35" s="121"/>
      <c r="DJF35" s="121"/>
      <c r="DJG35" s="121"/>
      <c r="DJH35" s="121"/>
      <c r="DJI35" s="121"/>
      <c r="DJJ35" s="121"/>
      <c r="DJK35" s="121"/>
      <c r="DJL35" s="121"/>
      <c r="DJM35" s="121"/>
      <c r="DJN35" s="121"/>
      <c r="DJO35" s="121"/>
      <c r="DJP35" s="121"/>
      <c r="DJQ35" s="121"/>
      <c r="DJR35" s="121"/>
      <c r="DJS35" s="121"/>
      <c r="DJT35" s="121"/>
      <c r="DJU35" s="121"/>
      <c r="DJV35" s="121"/>
      <c r="DJW35" s="121"/>
      <c r="DJX35" s="121"/>
      <c r="DJY35" s="121"/>
      <c r="DJZ35" s="121"/>
      <c r="DKA35" s="121"/>
      <c r="DKB35" s="121"/>
      <c r="DKC35" s="121"/>
      <c r="DKD35" s="121"/>
      <c r="DKE35" s="121"/>
      <c r="DKF35" s="121"/>
      <c r="DKG35" s="121"/>
      <c r="DKH35" s="121"/>
      <c r="DKI35" s="121"/>
      <c r="DKJ35" s="121"/>
      <c r="DKK35" s="121"/>
      <c r="DKL35" s="121"/>
      <c r="DKM35" s="121"/>
      <c r="DKN35" s="121"/>
      <c r="DKO35" s="121"/>
      <c r="DKP35" s="121"/>
      <c r="DKQ35" s="121"/>
      <c r="DKR35" s="121"/>
      <c r="DKS35" s="121"/>
      <c r="DKT35" s="121"/>
      <c r="DKU35" s="121"/>
      <c r="DKV35" s="121"/>
      <c r="DKW35" s="121"/>
      <c r="DKX35" s="121"/>
      <c r="DKY35" s="121"/>
      <c r="DKZ35" s="121"/>
      <c r="DLA35" s="121"/>
      <c r="DLB35" s="121"/>
      <c r="DLC35" s="121"/>
      <c r="DLD35" s="121"/>
      <c r="DLE35" s="121"/>
      <c r="DLF35" s="121"/>
      <c r="DLG35" s="121"/>
      <c r="DLH35" s="121"/>
      <c r="DLI35" s="121"/>
      <c r="DLJ35" s="121"/>
      <c r="DLK35" s="121"/>
      <c r="DLL35" s="121"/>
      <c r="DLM35" s="121"/>
      <c r="DLN35" s="121"/>
      <c r="DLO35" s="121"/>
      <c r="DLP35" s="121"/>
      <c r="DLQ35" s="121"/>
      <c r="DLR35" s="121"/>
      <c r="DLS35" s="121"/>
      <c r="DLT35" s="121"/>
      <c r="DLU35" s="121"/>
      <c r="DLV35" s="121"/>
      <c r="DLW35" s="121"/>
      <c r="DLX35" s="121"/>
      <c r="DLY35" s="121"/>
      <c r="DLZ35" s="121"/>
      <c r="DMA35" s="121"/>
      <c r="DMB35" s="121"/>
      <c r="DMC35" s="121"/>
      <c r="DMD35" s="121"/>
      <c r="DME35" s="121"/>
      <c r="DMF35" s="121"/>
      <c r="DMG35" s="121"/>
      <c r="DMH35" s="121"/>
      <c r="DMI35" s="121"/>
      <c r="DMJ35" s="121"/>
      <c r="DMK35" s="121"/>
      <c r="DML35" s="121"/>
      <c r="DMM35" s="121"/>
      <c r="DMN35" s="121"/>
      <c r="DMO35" s="121"/>
      <c r="DMP35" s="121"/>
      <c r="DMQ35" s="121"/>
      <c r="DMR35" s="121"/>
      <c r="DMS35" s="121"/>
      <c r="DMT35" s="121"/>
      <c r="DMU35" s="121"/>
      <c r="DMV35" s="121"/>
      <c r="DMW35" s="121"/>
      <c r="DMX35" s="121"/>
      <c r="DMY35" s="121"/>
      <c r="DMZ35" s="121"/>
      <c r="DNA35" s="121"/>
      <c r="DNB35" s="121"/>
      <c r="DNC35" s="121"/>
      <c r="DND35" s="121"/>
      <c r="DNE35" s="121"/>
      <c r="DNF35" s="121"/>
      <c r="DNG35" s="121"/>
      <c r="DNH35" s="121"/>
      <c r="DNI35" s="121"/>
      <c r="DNJ35" s="121"/>
      <c r="DNK35" s="121"/>
      <c r="DNL35" s="121"/>
      <c r="DNM35" s="121"/>
      <c r="DNN35" s="121"/>
      <c r="DNO35" s="121"/>
      <c r="DNP35" s="121"/>
      <c r="DNQ35" s="121"/>
      <c r="DNR35" s="121"/>
      <c r="DNS35" s="121"/>
      <c r="DNT35" s="121"/>
      <c r="DNU35" s="121"/>
      <c r="DNV35" s="121"/>
      <c r="DNW35" s="121"/>
      <c r="DNX35" s="121"/>
      <c r="DNY35" s="121"/>
      <c r="DNZ35" s="121"/>
      <c r="DOA35" s="121"/>
      <c r="DOB35" s="121"/>
      <c r="DOC35" s="121"/>
      <c r="DOD35" s="121"/>
      <c r="DOE35" s="121"/>
      <c r="DOF35" s="121"/>
      <c r="DOG35" s="121"/>
      <c r="DOH35" s="121"/>
      <c r="DOI35" s="121"/>
      <c r="DOJ35" s="121"/>
      <c r="DOK35" s="121"/>
      <c r="DOL35" s="121"/>
      <c r="DOM35" s="121"/>
      <c r="DON35" s="121"/>
      <c r="DOO35" s="121"/>
      <c r="DOP35" s="121"/>
      <c r="DOQ35" s="121"/>
      <c r="DOR35" s="121"/>
      <c r="DOS35" s="121"/>
      <c r="DOT35" s="121"/>
      <c r="DOU35" s="121"/>
      <c r="DOV35" s="121"/>
      <c r="DOW35" s="121"/>
      <c r="DOX35" s="121"/>
      <c r="DOY35" s="121"/>
      <c r="DOZ35" s="121"/>
      <c r="DPA35" s="121"/>
      <c r="DPB35" s="121"/>
      <c r="DPC35" s="121"/>
      <c r="DPD35" s="121"/>
      <c r="DPE35" s="121"/>
      <c r="DPF35" s="121"/>
      <c r="DPG35" s="121"/>
      <c r="DPH35" s="121"/>
      <c r="DPI35" s="121"/>
      <c r="DPJ35" s="121"/>
      <c r="DPK35" s="121"/>
      <c r="DPL35" s="121"/>
      <c r="DPM35" s="121"/>
      <c r="DPN35" s="121"/>
      <c r="DPO35" s="121"/>
      <c r="DPP35" s="121"/>
      <c r="DPQ35" s="121"/>
      <c r="DPR35" s="121"/>
      <c r="DPS35" s="121"/>
      <c r="DPT35" s="121"/>
      <c r="DPU35" s="121"/>
      <c r="DPV35" s="121"/>
      <c r="DPW35" s="121"/>
      <c r="DPX35" s="121"/>
      <c r="DPY35" s="121"/>
      <c r="DPZ35" s="121"/>
      <c r="DQA35" s="121"/>
      <c r="DQB35" s="121"/>
      <c r="DQC35" s="121"/>
      <c r="DQD35" s="121"/>
      <c r="DQE35" s="121"/>
      <c r="DQF35" s="121"/>
      <c r="DQG35" s="121"/>
      <c r="DQH35" s="121"/>
      <c r="DQI35" s="121"/>
      <c r="DQJ35" s="121"/>
      <c r="DQK35" s="121"/>
      <c r="DQL35" s="121"/>
      <c r="DQM35" s="121"/>
      <c r="DQN35" s="121"/>
      <c r="DQO35" s="121"/>
      <c r="DQP35" s="121"/>
      <c r="DQQ35" s="121"/>
      <c r="DQR35" s="121"/>
      <c r="DQS35" s="121"/>
      <c r="DQT35" s="121"/>
      <c r="DQU35" s="121"/>
      <c r="DQV35" s="121"/>
      <c r="DQW35" s="121"/>
      <c r="DQX35" s="121"/>
      <c r="DQY35" s="121"/>
      <c r="DQZ35" s="121"/>
      <c r="DRA35" s="121"/>
      <c r="DRB35" s="121"/>
      <c r="DRC35" s="121"/>
      <c r="DRD35" s="121"/>
      <c r="DRE35" s="121"/>
      <c r="DRF35" s="121"/>
      <c r="DRG35" s="121"/>
      <c r="DRH35" s="121"/>
      <c r="DRI35" s="121"/>
      <c r="DRJ35" s="121"/>
      <c r="DRK35" s="121"/>
      <c r="DRL35" s="121"/>
      <c r="DRM35" s="121"/>
      <c r="DRN35" s="121"/>
      <c r="DRO35" s="121"/>
      <c r="DRP35" s="121"/>
      <c r="DRQ35" s="121"/>
      <c r="DRR35" s="121"/>
      <c r="DRS35" s="121"/>
      <c r="DRT35" s="121"/>
      <c r="DRU35" s="121"/>
      <c r="DRV35" s="121"/>
      <c r="DRW35" s="121"/>
      <c r="DRX35" s="121"/>
      <c r="DRY35" s="121"/>
      <c r="DRZ35" s="121"/>
      <c r="DSA35" s="121"/>
      <c r="DSB35" s="121"/>
      <c r="DSC35" s="121"/>
      <c r="DSD35" s="121"/>
      <c r="DSE35" s="121"/>
      <c r="DSF35" s="121"/>
      <c r="DSG35" s="121"/>
      <c r="DSH35" s="121"/>
      <c r="DSI35" s="121"/>
      <c r="DSJ35" s="121"/>
      <c r="DSK35" s="121"/>
      <c r="DSL35" s="121"/>
      <c r="DSM35" s="121"/>
      <c r="DSN35" s="121"/>
      <c r="DSO35" s="121"/>
      <c r="DSP35" s="121"/>
      <c r="DSQ35" s="121"/>
      <c r="DSR35" s="121"/>
      <c r="DSS35" s="121"/>
      <c r="DST35" s="121"/>
      <c r="DSU35" s="121"/>
      <c r="DSV35" s="121"/>
      <c r="DSW35" s="121"/>
      <c r="DSX35" s="121"/>
      <c r="DSY35" s="121"/>
      <c r="DSZ35" s="121"/>
      <c r="DTA35" s="121"/>
      <c r="DTB35" s="121"/>
      <c r="DTC35" s="121"/>
      <c r="DTD35" s="121"/>
      <c r="DTE35" s="121"/>
      <c r="DTF35" s="121"/>
      <c r="DTG35" s="121"/>
      <c r="DTH35" s="121"/>
      <c r="DTI35" s="121"/>
      <c r="DTJ35" s="121"/>
      <c r="DTK35" s="121"/>
      <c r="DTL35" s="121"/>
      <c r="DTM35" s="121"/>
      <c r="DTN35" s="121"/>
      <c r="DTO35" s="121"/>
      <c r="DTP35" s="121"/>
      <c r="DTQ35" s="121"/>
      <c r="DTR35" s="121"/>
      <c r="DTS35" s="121"/>
      <c r="DTT35" s="121"/>
      <c r="DTU35" s="121"/>
      <c r="DTV35" s="121"/>
      <c r="DTW35" s="121"/>
      <c r="DTX35" s="121"/>
      <c r="DTY35" s="121"/>
      <c r="DTZ35" s="121"/>
      <c r="DUA35" s="121"/>
      <c r="DUB35" s="121"/>
      <c r="DUC35" s="121"/>
      <c r="DUD35" s="121"/>
      <c r="DUE35" s="121"/>
      <c r="DUF35" s="121"/>
      <c r="DUG35" s="121"/>
      <c r="DUH35" s="121"/>
      <c r="DUI35" s="121"/>
      <c r="DUJ35" s="121"/>
      <c r="DUK35" s="121"/>
      <c r="DUL35" s="121"/>
      <c r="DUM35" s="121"/>
      <c r="DUN35" s="121"/>
      <c r="DUO35" s="121"/>
      <c r="DUP35" s="121"/>
      <c r="DUQ35" s="121"/>
      <c r="DUR35" s="121"/>
      <c r="DUS35" s="121"/>
      <c r="DUT35" s="121"/>
      <c r="DUU35" s="121"/>
      <c r="DUV35" s="121"/>
      <c r="DUW35" s="121"/>
      <c r="DUX35" s="121"/>
      <c r="DUY35" s="121"/>
      <c r="DUZ35" s="121"/>
      <c r="DVA35" s="121"/>
      <c r="DVB35" s="121"/>
      <c r="DVC35" s="121"/>
      <c r="DVD35" s="121"/>
      <c r="DVE35" s="121"/>
      <c r="DVF35" s="121"/>
      <c r="DVG35" s="121"/>
      <c r="DVH35" s="121"/>
      <c r="DVI35" s="121"/>
      <c r="DVJ35" s="121"/>
      <c r="DVK35" s="121"/>
      <c r="DVL35" s="121"/>
      <c r="DVM35" s="121"/>
      <c r="DVN35" s="121"/>
      <c r="DVO35" s="121"/>
      <c r="DVP35" s="121"/>
      <c r="DVQ35" s="121"/>
      <c r="DVR35" s="121"/>
      <c r="DVS35" s="121"/>
      <c r="DVT35" s="121"/>
      <c r="DVU35" s="121"/>
      <c r="DVV35" s="121"/>
      <c r="DVW35" s="121"/>
      <c r="DVX35" s="121"/>
      <c r="DVY35" s="121"/>
      <c r="DVZ35" s="121"/>
      <c r="DWA35" s="121"/>
      <c r="DWB35" s="121"/>
      <c r="DWC35" s="121"/>
      <c r="DWD35" s="121"/>
      <c r="DWE35" s="121"/>
      <c r="DWF35" s="121"/>
      <c r="DWG35" s="121"/>
      <c r="DWH35" s="121"/>
      <c r="DWI35" s="121"/>
      <c r="DWJ35" s="121"/>
      <c r="DWK35" s="121"/>
      <c r="DWL35" s="121"/>
      <c r="DWM35" s="121"/>
      <c r="DWN35" s="121"/>
      <c r="DWO35" s="121"/>
      <c r="DWP35" s="121"/>
      <c r="DWQ35" s="121"/>
      <c r="DWR35" s="121"/>
      <c r="DWS35" s="121"/>
      <c r="DWT35" s="121"/>
      <c r="DWU35" s="121"/>
      <c r="DWV35" s="121"/>
      <c r="DWW35" s="121"/>
      <c r="DWX35" s="121"/>
      <c r="DWY35" s="121"/>
      <c r="DWZ35" s="121"/>
      <c r="DXA35" s="121"/>
      <c r="DXB35" s="121"/>
      <c r="DXC35" s="121"/>
      <c r="DXD35" s="121"/>
      <c r="DXE35" s="121"/>
      <c r="DXF35" s="121"/>
      <c r="DXG35" s="121"/>
      <c r="DXH35" s="121"/>
      <c r="DXI35" s="121"/>
      <c r="DXJ35" s="121"/>
      <c r="DXK35" s="121"/>
      <c r="DXL35" s="121"/>
      <c r="DXM35" s="121"/>
      <c r="DXN35" s="121"/>
      <c r="DXO35" s="121"/>
      <c r="DXP35" s="121"/>
      <c r="DXQ35" s="121"/>
      <c r="DXR35" s="121"/>
      <c r="DXS35" s="121"/>
      <c r="DXT35" s="121"/>
      <c r="DXU35" s="121"/>
      <c r="DXV35" s="121"/>
      <c r="DXW35" s="121"/>
      <c r="DXX35" s="121"/>
      <c r="DXY35" s="121"/>
      <c r="DXZ35" s="121"/>
      <c r="DYA35" s="121"/>
      <c r="DYB35" s="121"/>
      <c r="DYC35" s="121"/>
      <c r="DYD35" s="121"/>
      <c r="DYE35" s="121"/>
      <c r="DYF35" s="121"/>
      <c r="DYG35" s="121"/>
      <c r="DYH35" s="121"/>
      <c r="DYI35" s="121"/>
      <c r="DYJ35" s="121"/>
      <c r="DYK35" s="121"/>
      <c r="DYL35" s="121"/>
      <c r="DYM35" s="121"/>
      <c r="DYN35" s="121"/>
      <c r="DYO35" s="121"/>
      <c r="DYP35" s="121"/>
      <c r="DYQ35" s="121"/>
      <c r="DYR35" s="121"/>
      <c r="DYS35" s="121"/>
      <c r="DYT35" s="121"/>
      <c r="DYU35" s="121"/>
      <c r="DYV35" s="121"/>
      <c r="DYW35" s="121"/>
      <c r="DYX35" s="121"/>
      <c r="DYY35" s="121"/>
      <c r="DYZ35" s="121"/>
      <c r="DZA35" s="121"/>
      <c r="DZB35" s="121"/>
      <c r="DZC35" s="121"/>
      <c r="DZD35" s="121"/>
      <c r="DZE35" s="121"/>
      <c r="DZF35" s="121"/>
      <c r="DZG35" s="121"/>
      <c r="DZH35" s="121"/>
      <c r="DZI35" s="121"/>
      <c r="DZJ35" s="121"/>
      <c r="DZK35" s="121"/>
      <c r="DZL35" s="121"/>
      <c r="DZM35" s="121"/>
      <c r="DZN35" s="121"/>
      <c r="DZO35" s="121"/>
      <c r="DZP35" s="121"/>
      <c r="DZQ35" s="121"/>
      <c r="DZR35" s="121"/>
      <c r="DZS35" s="121"/>
      <c r="DZT35" s="121"/>
      <c r="DZU35" s="121"/>
      <c r="DZV35" s="121"/>
      <c r="DZW35" s="121"/>
      <c r="DZX35" s="121"/>
      <c r="DZY35" s="121"/>
      <c r="DZZ35" s="121"/>
      <c r="EAA35" s="121"/>
      <c r="EAB35" s="121"/>
      <c r="EAC35" s="121"/>
      <c r="EAD35" s="121"/>
      <c r="EAE35" s="121"/>
      <c r="EAF35" s="121"/>
      <c r="EAG35" s="121"/>
      <c r="EAH35" s="121"/>
      <c r="EAI35" s="121"/>
      <c r="EAJ35" s="121"/>
      <c r="EAK35" s="121"/>
      <c r="EAL35" s="121"/>
      <c r="EAM35" s="121"/>
      <c r="EAN35" s="121"/>
      <c r="EAO35" s="121"/>
      <c r="EAP35" s="121"/>
      <c r="EAQ35" s="121"/>
      <c r="EAR35" s="121"/>
      <c r="EAS35" s="121"/>
      <c r="EAT35" s="121"/>
      <c r="EAU35" s="121"/>
      <c r="EAV35" s="121"/>
      <c r="EAW35" s="121"/>
      <c r="EAX35" s="121"/>
      <c r="EAY35" s="121"/>
      <c r="EAZ35" s="121"/>
      <c r="EBA35" s="121"/>
      <c r="EBB35" s="121"/>
      <c r="EBC35" s="121"/>
      <c r="EBD35" s="121"/>
      <c r="EBE35" s="121"/>
      <c r="EBF35" s="121"/>
      <c r="EBG35" s="121"/>
      <c r="EBH35" s="121"/>
      <c r="EBI35" s="121"/>
      <c r="EBJ35" s="121"/>
      <c r="EBK35" s="121"/>
      <c r="EBL35" s="121"/>
      <c r="EBM35" s="121"/>
      <c r="EBN35" s="121"/>
      <c r="EBO35" s="121"/>
      <c r="EBP35" s="121"/>
      <c r="EBQ35" s="121"/>
      <c r="EBR35" s="121"/>
      <c r="EBS35" s="121"/>
      <c r="EBT35" s="121"/>
      <c r="EBU35" s="121"/>
      <c r="EBV35" s="121"/>
      <c r="EBW35" s="121"/>
      <c r="EBX35" s="121"/>
      <c r="EBY35" s="121"/>
      <c r="EBZ35" s="121"/>
      <c r="ECA35" s="121"/>
      <c r="ECB35" s="121"/>
      <c r="ECC35" s="121"/>
      <c r="ECD35" s="121"/>
      <c r="ECE35" s="121"/>
      <c r="ECF35" s="121"/>
      <c r="ECG35" s="121"/>
      <c r="ECH35" s="121"/>
      <c r="ECI35" s="121"/>
      <c r="ECJ35" s="121"/>
      <c r="ECK35" s="121"/>
      <c r="ECL35" s="121"/>
      <c r="ECM35" s="121"/>
      <c r="ECN35" s="121"/>
      <c r="ECO35" s="121"/>
      <c r="ECP35" s="121"/>
      <c r="ECQ35" s="121"/>
      <c r="ECR35" s="121"/>
      <c r="ECS35" s="121"/>
      <c r="ECT35" s="121"/>
      <c r="ECU35" s="121"/>
      <c r="ECV35" s="121"/>
      <c r="ECW35" s="121"/>
      <c r="ECX35" s="121"/>
      <c r="ECY35" s="121"/>
      <c r="ECZ35" s="121"/>
      <c r="EDA35" s="121"/>
      <c r="EDB35" s="121"/>
      <c r="EDC35" s="121"/>
      <c r="EDD35" s="121"/>
      <c r="EDE35" s="121"/>
      <c r="EDF35" s="121"/>
      <c r="EDG35" s="121"/>
      <c r="EDH35" s="121"/>
      <c r="EDI35" s="121"/>
      <c r="EDJ35" s="121"/>
      <c r="EDK35" s="121"/>
      <c r="EDL35" s="121"/>
      <c r="EDM35" s="121"/>
      <c r="EDN35" s="121"/>
      <c r="EDO35" s="121"/>
      <c r="EDP35" s="121"/>
      <c r="EDQ35" s="121"/>
      <c r="EDR35" s="121"/>
      <c r="EDS35" s="121"/>
      <c r="EDT35" s="121"/>
      <c r="EDU35" s="121"/>
      <c r="EDV35" s="121"/>
      <c r="EDW35" s="121"/>
      <c r="EDX35" s="121"/>
      <c r="EDY35" s="121"/>
      <c r="EDZ35" s="121"/>
      <c r="EEA35" s="121"/>
      <c r="EEB35" s="121"/>
      <c r="EEC35" s="121"/>
      <c r="EED35" s="121"/>
      <c r="EEE35" s="121"/>
      <c r="EEF35" s="121"/>
      <c r="EEG35" s="121"/>
      <c r="EEH35" s="121"/>
      <c r="EEI35" s="121"/>
      <c r="EEJ35" s="121"/>
      <c r="EEK35" s="121"/>
      <c r="EEL35" s="121"/>
      <c r="EEM35" s="121"/>
      <c r="EEN35" s="121"/>
      <c r="EEO35" s="121"/>
      <c r="EEP35" s="121"/>
      <c r="EEQ35" s="121"/>
      <c r="EER35" s="121"/>
      <c r="EES35" s="121"/>
      <c r="EET35" s="121"/>
      <c r="EEU35" s="121"/>
      <c r="EEV35" s="121"/>
      <c r="EEW35" s="121"/>
      <c r="EEX35" s="121"/>
      <c r="EEY35" s="121"/>
      <c r="EEZ35" s="121"/>
      <c r="EFA35" s="121"/>
      <c r="EFB35" s="121"/>
      <c r="EFC35" s="121"/>
      <c r="EFD35" s="121"/>
      <c r="EFE35" s="121"/>
      <c r="EFF35" s="121"/>
      <c r="EFG35" s="121"/>
      <c r="EFH35" s="121"/>
      <c r="EFI35" s="121"/>
      <c r="EFJ35" s="121"/>
      <c r="EFK35" s="121"/>
      <c r="EFL35" s="121"/>
      <c r="EFM35" s="121"/>
      <c r="EFN35" s="121"/>
      <c r="EFO35" s="121"/>
      <c r="EFP35" s="121"/>
      <c r="EFQ35" s="121"/>
      <c r="EFR35" s="121"/>
      <c r="EFS35" s="121"/>
      <c r="EFT35" s="121"/>
      <c r="EFU35" s="121"/>
      <c r="EFV35" s="121"/>
      <c r="EFW35" s="121"/>
      <c r="EFX35" s="121"/>
      <c r="EFY35" s="121"/>
      <c r="EFZ35" s="121"/>
      <c r="EGA35" s="121"/>
      <c r="EGB35" s="121"/>
      <c r="EGC35" s="121"/>
      <c r="EGD35" s="121"/>
      <c r="EGE35" s="121"/>
      <c r="EGF35" s="121"/>
      <c r="EGG35" s="121"/>
      <c r="EGH35" s="121"/>
      <c r="EGI35" s="121"/>
      <c r="EGJ35" s="121"/>
      <c r="EGK35" s="121"/>
      <c r="EGL35" s="121"/>
      <c r="EGM35" s="121"/>
      <c r="EGN35" s="121"/>
      <c r="EGO35" s="121"/>
      <c r="EGP35" s="121"/>
      <c r="EGQ35" s="121"/>
      <c r="EGR35" s="121"/>
      <c r="EGS35" s="121"/>
      <c r="EGT35" s="121"/>
      <c r="EGU35" s="121"/>
      <c r="EGV35" s="121"/>
      <c r="EGW35" s="121"/>
      <c r="EGX35" s="121"/>
      <c r="EGY35" s="121"/>
      <c r="EGZ35" s="121"/>
      <c r="EHA35" s="121"/>
      <c r="EHB35" s="121"/>
      <c r="EHC35" s="121"/>
      <c r="EHD35" s="121"/>
      <c r="EHE35" s="121"/>
      <c r="EHF35" s="121"/>
      <c r="EHG35" s="121"/>
      <c r="EHH35" s="121"/>
      <c r="EHI35" s="121"/>
      <c r="EHJ35" s="121"/>
      <c r="EHK35" s="121"/>
      <c r="EHL35" s="121"/>
      <c r="EHM35" s="121"/>
      <c r="EHN35" s="121"/>
      <c r="EHO35" s="121"/>
      <c r="EHP35" s="121"/>
      <c r="EHQ35" s="121"/>
      <c r="EHR35" s="121"/>
      <c r="EHS35" s="121"/>
      <c r="EHT35" s="121"/>
      <c r="EHU35" s="121"/>
      <c r="EHV35" s="121"/>
      <c r="EHW35" s="121"/>
      <c r="EHX35" s="121"/>
      <c r="EHY35" s="121"/>
      <c r="EHZ35" s="121"/>
      <c r="EIA35" s="121"/>
      <c r="EIB35" s="121"/>
      <c r="EIC35" s="121"/>
      <c r="EID35" s="121"/>
      <c r="EIE35" s="121"/>
      <c r="EIF35" s="121"/>
      <c r="EIG35" s="121"/>
      <c r="EIH35" s="121"/>
      <c r="EII35" s="121"/>
      <c r="EIJ35" s="121"/>
      <c r="EIK35" s="121"/>
      <c r="EIL35" s="121"/>
      <c r="EIM35" s="121"/>
      <c r="EIN35" s="121"/>
      <c r="EIO35" s="121"/>
      <c r="EIP35" s="121"/>
      <c r="EIQ35" s="121"/>
      <c r="EIR35" s="121"/>
      <c r="EIS35" s="121"/>
      <c r="EIT35" s="121"/>
      <c r="EIU35" s="121"/>
      <c r="EIV35" s="121"/>
      <c r="EIW35" s="121"/>
      <c r="EIX35" s="121"/>
      <c r="EIY35" s="121"/>
      <c r="EIZ35" s="121"/>
      <c r="EJA35" s="121"/>
      <c r="EJB35" s="121"/>
      <c r="EJC35" s="121"/>
      <c r="EJD35" s="121"/>
      <c r="EJE35" s="121"/>
      <c r="EJF35" s="121"/>
      <c r="EJG35" s="121"/>
      <c r="EJH35" s="121"/>
      <c r="EJI35" s="121"/>
      <c r="EJJ35" s="121"/>
      <c r="EJK35" s="121"/>
      <c r="EJL35" s="121"/>
      <c r="EJM35" s="121"/>
      <c r="EJN35" s="121"/>
      <c r="EJO35" s="121"/>
      <c r="EJP35" s="121"/>
      <c r="EJQ35" s="121"/>
      <c r="EJR35" s="121"/>
      <c r="EJS35" s="121"/>
      <c r="EJT35" s="121"/>
      <c r="EJU35" s="121"/>
      <c r="EJV35" s="121"/>
      <c r="EJW35" s="121"/>
      <c r="EJX35" s="121"/>
      <c r="EJY35" s="121"/>
      <c r="EJZ35" s="121"/>
      <c r="EKA35" s="121"/>
      <c r="EKB35" s="121"/>
      <c r="EKC35" s="121"/>
      <c r="EKD35" s="121"/>
      <c r="EKE35" s="121"/>
      <c r="EKF35" s="121"/>
      <c r="EKG35" s="121"/>
      <c r="EKH35" s="121"/>
      <c r="EKI35" s="121"/>
      <c r="EKJ35" s="121"/>
      <c r="EKK35" s="121"/>
      <c r="EKL35" s="121"/>
      <c r="EKM35" s="121"/>
      <c r="EKN35" s="121"/>
      <c r="EKO35" s="121"/>
      <c r="EKP35" s="121"/>
      <c r="EKQ35" s="121"/>
      <c r="EKR35" s="121"/>
      <c r="EKS35" s="121"/>
      <c r="EKT35" s="121"/>
      <c r="EKU35" s="121"/>
      <c r="EKV35" s="121"/>
      <c r="EKW35" s="121"/>
      <c r="EKX35" s="121"/>
      <c r="EKY35" s="121"/>
      <c r="EKZ35" s="121"/>
      <c r="ELA35" s="121"/>
      <c r="ELB35" s="121"/>
      <c r="ELC35" s="121"/>
      <c r="ELD35" s="121"/>
      <c r="ELE35" s="121"/>
      <c r="ELF35" s="121"/>
      <c r="ELG35" s="121"/>
      <c r="ELH35" s="121"/>
      <c r="ELI35" s="121"/>
      <c r="ELJ35" s="121"/>
      <c r="ELK35" s="121"/>
      <c r="ELL35" s="121"/>
      <c r="ELM35" s="121"/>
      <c r="ELN35" s="121"/>
      <c r="ELO35" s="121"/>
      <c r="ELP35" s="121"/>
      <c r="ELQ35" s="121"/>
      <c r="ELR35" s="121"/>
      <c r="ELS35" s="121"/>
      <c r="ELT35" s="121"/>
      <c r="ELU35" s="121"/>
      <c r="ELV35" s="121"/>
      <c r="ELW35" s="121"/>
      <c r="ELX35" s="121"/>
      <c r="ELY35" s="121"/>
      <c r="ELZ35" s="121"/>
      <c r="EMA35" s="121"/>
      <c r="EMB35" s="121"/>
      <c r="EMC35" s="121"/>
      <c r="EMD35" s="121"/>
      <c r="EME35" s="121"/>
      <c r="EMF35" s="121"/>
      <c r="EMG35" s="121"/>
      <c r="EMH35" s="121"/>
      <c r="EMI35" s="121"/>
      <c r="EMJ35" s="121"/>
      <c r="EMK35" s="121"/>
      <c r="EML35" s="121"/>
      <c r="EMM35" s="121"/>
      <c r="EMN35" s="121"/>
      <c r="EMO35" s="121"/>
      <c r="EMP35" s="121"/>
      <c r="EMQ35" s="121"/>
      <c r="EMR35" s="121"/>
      <c r="EMS35" s="121"/>
      <c r="EMT35" s="121"/>
      <c r="EMU35" s="121"/>
      <c r="EMV35" s="121"/>
      <c r="EMW35" s="121"/>
      <c r="EMX35" s="121"/>
      <c r="EMY35" s="121"/>
      <c r="EMZ35" s="121"/>
      <c r="ENA35" s="121"/>
      <c r="ENB35" s="121"/>
      <c r="ENC35" s="121"/>
      <c r="END35" s="121"/>
      <c r="ENE35" s="121"/>
      <c r="ENF35" s="121"/>
      <c r="ENG35" s="121"/>
      <c r="ENH35" s="121"/>
      <c r="ENI35" s="121"/>
      <c r="ENJ35" s="121"/>
      <c r="ENK35" s="121"/>
      <c r="ENL35" s="121"/>
      <c r="ENM35" s="121"/>
      <c r="ENN35" s="121"/>
      <c r="ENO35" s="121"/>
      <c r="ENP35" s="121"/>
      <c r="ENQ35" s="121"/>
      <c r="ENR35" s="121"/>
      <c r="ENS35" s="121"/>
      <c r="ENT35" s="121"/>
      <c r="ENU35" s="121"/>
      <c r="ENV35" s="121"/>
      <c r="ENW35" s="121"/>
      <c r="ENX35" s="121"/>
      <c r="ENY35" s="121"/>
      <c r="ENZ35" s="121"/>
      <c r="EOA35" s="121"/>
      <c r="EOB35" s="121"/>
      <c r="EOC35" s="121"/>
      <c r="EOD35" s="121"/>
      <c r="EOE35" s="121"/>
      <c r="EOF35" s="121"/>
      <c r="EOG35" s="121"/>
      <c r="EOH35" s="121"/>
      <c r="EOI35" s="121"/>
      <c r="EOJ35" s="121"/>
      <c r="EOK35" s="121"/>
      <c r="EOL35" s="121"/>
      <c r="EOM35" s="121"/>
      <c r="EON35" s="121"/>
      <c r="EOO35" s="121"/>
      <c r="EOP35" s="121"/>
      <c r="EOQ35" s="121"/>
      <c r="EOR35" s="121"/>
      <c r="EOS35" s="121"/>
      <c r="EOT35" s="121"/>
      <c r="EOU35" s="121"/>
      <c r="EOV35" s="121"/>
      <c r="EOW35" s="121"/>
      <c r="EOX35" s="121"/>
      <c r="EOY35" s="121"/>
      <c r="EOZ35" s="121"/>
      <c r="EPA35" s="121"/>
      <c r="EPB35" s="121"/>
      <c r="EPC35" s="121"/>
      <c r="EPD35" s="121"/>
      <c r="EPE35" s="121"/>
      <c r="EPF35" s="121"/>
      <c r="EPG35" s="121"/>
      <c r="EPH35" s="121"/>
      <c r="EPI35" s="121"/>
      <c r="EPJ35" s="121"/>
      <c r="EPK35" s="121"/>
      <c r="EPL35" s="121"/>
      <c r="EPM35" s="121"/>
      <c r="EPN35" s="121"/>
      <c r="EPO35" s="121"/>
      <c r="EPP35" s="121"/>
      <c r="EPQ35" s="121"/>
      <c r="EPR35" s="121"/>
      <c r="EPS35" s="121"/>
      <c r="EPT35" s="121"/>
      <c r="EPU35" s="121"/>
      <c r="EPV35" s="121"/>
      <c r="EPW35" s="121"/>
      <c r="EPX35" s="121"/>
      <c r="EPY35" s="121"/>
      <c r="EPZ35" s="121"/>
      <c r="EQA35" s="121"/>
      <c r="EQB35" s="121"/>
      <c r="EQC35" s="121"/>
      <c r="EQD35" s="121"/>
      <c r="EQE35" s="121"/>
      <c r="EQF35" s="121"/>
      <c r="EQG35" s="121"/>
      <c r="EQH35" s="121"/>
      <c r="EQI35" s="121"/>
      <c r="EQJ35" s="121"/>
      <c r="EQK35" s="121"/>
      <c r="EQL35" s="121"/>
      <c r="EQM35" s="121"/>
      <c r="EQN35" s="121"/>
      <c r="EQO35" s="121"/>
      <c r="EQP35" s="121"/>
      <c r="EQQ35" s="121"/>
      <c r="EQR35" s="121"/>
      <c r="EQS35" s="121"/>
      <c r="EQT35" s="121"/>
      <c r="EQU35" s="121"/>
      <c r="EQV35" s="121"/>
      <c r="EQW35" s="121"/>
      <c r="EQX35" s="121"/>
      <c r="EQY35" s="121"/>
      <c r="EQZ35" s="121"/>
      <c r="ERA35" s="121"/>
      <c r="ERB35" s="121"/>
      <c r="ERC35" s="121"/>
      <c r="ERD35" s="121"/>
      <c r="ERE35" s="121"/>
      <c r="ERF35" s="121"/>
      <c r="ERG35" s="121"/>
      <c r="ERH35" s="121"/>
      <c r="ERI35" s="121"/>
      <c r="ERJ35" s="121"/>
      <c r="ERK35" s="121"/>
      <c r="ERL35" s="121"/>
      <c r="ERM35" s="121"/>
      <c r="ERN35" s="121"/>
      <c r="ERO35" s="121"/>
      <c r="ERP35" s="121"/>
      <c r="ERQ35" s="121"/>
      <c r="ERR35" s="121"/>
      <c r="ERS35" s="121"/>
      <c r="ERT35" s="121"/>
      <c r="ERU35" s="121"/>
      <c r="ERV35" s="121"/>
      <c r="ERW35" s="121"/>
      <c r="ERX35" s="121"/>
      <c r="ERY35" s="121"/>
      <c r="ERZ35" s="121"/>
      <c r="ESA35" s="121"/>
      <c r="ESB35" s="121"/>
      <c r="ESC35" s="121"/>
      <c r="ESD35" s="121"/>
      <c r="ESE35" s="121"/>
      <c r="ESF35" s="121"/>
      <c r="ESG35" s="121"/>
      <c r="ESH35" s="121"/>
      <c r="ESI35" s="121"/>
      <c r="ESJ35" s="121"/>
      <c r="ESK35" s="121"/>
      <c r="ESL35" s="121"/>
      <c r="ESM35" s="121"/>
      <c r="ESN35" s="121"/>
      <c r="ESO35" s="121"/>
      <c r="ESP35" s="121"/>
      <c r="ESQ35" s="121"/>
      <c r="ESR35" s="121"/>
      <c r="ESS35" s="121"/>
      <c r="EST35" s="121"/>
      <c r="ESU35" s="121"/>
      <c r="ESV35" s="121"/>
      <c r="ESW35" s="121"/>
      <c r="ESX35" s="121"/>
      <c r="ESY35" s="121"/>
      <c r="ESZ35" s="121"/>
      <c r="ETA35" s="121"/>
      <c r="ETB35" s="121"/>
      <c r="ETC35" s="121"/>
      <c r="ETD35" s="121"/>
      <c r="ETE35" s="121"/>
      <c r="ETF35" s="121"/>
      <c r="ETG35" s="121"/>
      <c r="ETH35" s="121"/>
      <c r="ETI35" s="121"/>
      <c r="ETJ35" s="121"/>
      <c r="ETK35" s="121"/>
      <c r="ETL35" s="121"/>
      <c r="ETM35" s="121"/>
      <c r="ETN35" s="121"/>
      <c r="ETO35" s="121"/>
      <c r="ETP35" s="121"/>
      <c r="ETQ35" s="121"/>
      <c r="ETR35" s="121"/>
      <c r="ETS35" s="121"/>
      <c r="ETT35" s="121"/>
      <c r="ETU35" s="121"/>
      <c r="ETV35" s="121"/>
      <c r="ETW35" s="121"/>
      <c r="ETX35" s="121"/>
      <c r="ETY35" s="121"/>
      <c r="ETZ35" s="121"/>
      <c r="EUA35" s="121"/>
      <c r="EUB35" s="121"/>
      <c r="EUC35" s="121"/>
      <c r="EUD35" s="121"/>
      <c r="EUE35" s="121"/>
      <c r="EUF35" s="121"/>
      <c r="EUG35" s="121"/>
      <c r="EUH35" s="121"/>
      <c r="EUI35" s="121"/>
      <c r="EUJ35" s="121"/>
      <c r="EUK35" s="121"/>
      <c r="EUL35" s="121"/>
      <c r="EUM35" s="121"/>
      <c r="EUN35" s="121"/>
      <c r="EUO35" s="121"/>
      <c r="EUP35" s="121"/>
      <c r="EUQ35" s="121"/>
      <c r="EUR35" s="121"/>
      <c r="EUS35" s="121"/>
      <c r="EUT35" s="121"/>
      <c r="EUU35" s="121"/>
      <c r="EUV35" s="121"/>
      <c r="EUW35" s="121"/>
      <c r="EUX35" s="121"/>
      <c r="EUY35" s="121"/>
      <c r="EUZ35" s="121"/>
      <c r="EVA35" s="121"/>
      <c r="EVB35" s="121"/>
      <c r="EVC35" s="121"/>
      <c r="EVD35" s="121"/>
      <c r="EVE35" s="121"/>
      <c r="EVF35" s="121"/>
      <c r="EVG35" s="121"/>
      <c r="EVH35" s="121"/>
      <c r="EVI35" s="121"/>
      <c r="EVJ35" s="121"/>
      <c r="EVK35" s="121"/>
      <c r="EVL35" s="121"/>
      <c r="EVM35" s="121"/>
      <c r="EVN35" s="121"/>
      <c r="EVO35" s="121"/>
      <c r="EVP35" s="121"/>
      <c r="EVQ35" s="121"/>
      <c r="EVR35" s="121"/>
      <c r="EVS35" s="121"/>
      <c r="EVT35" s="121"/>
      <c r="EVU35" s="121"/>
      <c r="EVV35" s="121"/>
      <c r="EVW35" s="121"/>
      <c r="EVX35" s="121"/>
      <c r="EVY35" s="121"/>
      <c r="EVZ35" s="121"/>
      <c r="EWA35" s="121"/>
      <c r="EWB35" s="121"/>
      <c r="EWC35" s="121"/>
      <c r="EWD35" s="121"/>
      <c r="EWE35" s="121"/>
      <c r="EWF35" s="121"/>
      <c r="EWG35" s="121"/>
      <c r="EWH35" s="121"/>
      <c r="EWI35" s="121"/>
      <c r="EWJ35" s="121"/>
      <c r="EWK35" s="121"/>
      <c r="EWL35" s="121"/>
      <c r="EWM35" s="121"/>
      <c r="EWN35" s="121"/>
      <c r="EWO35" s="121"/>
      <c r="EWP35" s="121"/>
      <c r="EWQ35" s="121"/>
      <c r="EWR35" s="121"/>
      <c r="EWS35" s="121"/>
      <c r="EWT35" s="121"/>
      <c r="EWU35" s="121"/>
      <c r="EWV35" s="121"/>
      <c r="EWW35" s="121"/>
      <c r="EWX35" s="121"/>
      <c r="EWY35" s="121"/>
      <c r="EWZ35" s="121"/>
      <c r="EXA35" s="121"/>
      <c r="EXB35" s="121"/>
      <c r="EXC35" s="121"/>
      <c r="EXD35" s="121"/>
      <c r="EXE35" s="121"/>
      <c r="EXF35" s="121"/>
      <c r="EXG35" s="121"/>
      <c r="EXH35" s="121"/>
      <c r="EXI35" s="121"/>
      <c r="EXJ35" s="121"/>
      <c r="EXK35" s="121"/>
      <c r="EXL35" s="121"/>
      <c r="EXM35" s="121"/>
      <c r="EXN35" s="121"/>
      <c r="EXO35" s="121"/>
      <c r="EXP35" s="121"/>
      <c r="EXQ35" s="121"/>
      <c r="EXR35" s="121"/>
      <c r="EXS35" s="121"/>
      <c r="EXT35" s="121"/>
      <c r="EXU35" s="121"/>
      <c r="EXV35" s="121"/>
      <c r="EXW35" s="121"/>
      <c r="EXX35" s="121"/>
      <c r="EXY35" s="121"/>
      <c r="EXZ35" s="121"/>
      <c r="EYA35" s="121"/>
      <c r="EYB35" s="121"/>
      <c r="EYC35" s="121"/>
      <c r="EYD35" s="121"/>
      <c r="EYE35" s="121"/>
      <c r="EYF35" s="121"/>
      <c r="EYG35" s="121"/>
      <c r="EYH35" s="121"/>
      <c r="EYI35" s="121"/>
      <c r="EYJ35" s="121"/>
      <c r="EYK35" s="121"/>
      <c r="EYL35" s="121"/>
      <c r="EYM35" s="121"/>
      <c r="EYN35" s="121"/>
      <c r="EYO35" s="121"/>
      <c r="EYP35" s="121"/>
      <c r="EYQ35" s="121"/>
      <c r="EYR35" s="121"/>
      <c r="EYS35" s="121"/>
      <c r="EYT35" s="121"/>
      <c r="EYU35" s="121"/>
      <c r="EYV35" s="121"/>
      <c r="EYW35" s="121"/>
      <c r="EYX35" s="121"/>
      <c r="EYY35" s="121"/>
      <c r="EYZ35" s="121"/>
      <c r="EZA35" s="121"/>
      <c r="EZB35" s="121"/>
      <c r="EZC35" s="121"/>
      <c r="EZD35" s="121"/>
      <c r="EZE35" s="121"/>
      <c r="EZF35" s="121"/>
      <c r="EZG35" s="121"/>
      <c r="EZH35" s="121"/>
      <c r="EZI35" s="121"/>
      <c r="EZJ35" s="121"/>
      <c r="EZK35" s="121"/>
      <c r="EZL35" s="121"/>
      <c r="EZM35" s="121"/>
      <c r="EZN35" s="121"/>
      <c r="EZO35" s="121"/>
      <c r="EZP35" s="121"/>
      <c r="EZQ35" s="121"/>
      <c r="EZR35" s="121"/>
      <c r="EZS35" s="121"/>
      <c r="EZT35" s="121"/>
      <c r="EZU35" s="121"/>
      <c r="EZV35" s="121"/>
      <c r="EZW35" s="121"/>
      <c r="EZX35" s="121"/>
      <c r="EZY35" s="121"/>
      <c r="EZZ35" s="121"/>
      <c r="FAA35" s="121"/>
      <c r="FAB35" s="121"/>
      <c r="FAC35" s="121"/>
      <c r="FAD35" s="121"/>
      <c r="FAE35" s="121"/>
      <c r="FAF35" s="121"/>
      <c r="FAG35" s="121"/>
      <c r="FAH35" s="121"/>
      <c r="FAI35" s="121"/>
      <c r="FAJ35" s="121"/>
      <c r="FAK35" s="121"/>
      <c r="FAL35" s="121"/>
      <c r="FAM35" s="121"/>
      <c r="FAN35" s="121"/>
      <c r="FAO35" s="121"/>
      <c r="FAP35" s="121"/>
      <c r="FAQ35" s="121"/>
      <c r="FAR35" s="121"/>
      <c r="FAS35" s="121"/>
      <c r="FAT35" s="121"/>
      <c r="FAU35" s="121"/>
      <c r="FAV35" s="121"/>
      <c r="FAW35" s="121"/>
      <c r="FAX35" s="121"/>
      <c r="FAY35" s="121"/>
      <c r="FAZ35" s="121"/>
      <c r="FBA35" s="121"/>
      <c r="FBB35" s="121"/>
      <c r="FBC35" s="121"/>
      <c r="FBD35" s="121"/>
      <c r="FBE35" s="121"/>
      <c r="FBF35" s="121"/>
      <c r="FBG35" s="121"/>
      <c r="FBH35" s="121"/>
      <c r="FBI35" s="121"/>
      <c r="FBJ35" s="121"/>
      <c r="FBK35" s="121"/>
      <c r="FBL35" s="121"/>
      <c r="FBM35" s="121"/>
      <c r="FBN35" s="121"/>
      <c r="FBO35" s="121"/>
      <c r="FBP35" s="121"/>
      <c r="FBQ35" s="121"/>
      <c r="FBR35" s="121"/>
      <c r="FBS35" s="121"/>
      <c r="FBT35" s="121"/>
      <c r="FBU35" s="121"/>
      <c r="FBV35" s="121"/>
      <c r="FBW35" s="121"/>
      <c r="FBX35" s="121"/>
      <c r="FBY35" s="121"/>
      <c r="FBZ35" s="121"/>
      <c r="FCA35" s="121"/>
      <c r="FCB35" s="121"/>
      <c r="FCC35" s="121"/>
      <c r="FCD35" s="121"/>
      <c r="FCE35" s="121"/>
      <c r="FCF35" s="121"/>
      <c r="FCG35" s="121"/>
      <c r="FCH35" s="121"/>
      <c r="FCI35" s="121"/>
      <c r="FCJ35" s="121"/>
      <c r="FCK35" s="121"/>
      <c r="FCL35" s="121"/>
      <c r="FCM35" s="121"/>
      <c r="FCN35" s="121"/>
      <c r="FCO35" s="121"/>
      <c r="FCP35" s="121"/>
      <c r="FCQ35" s="121"/>
      <c r="FCR35" s="121"/>
      <c r="FCS35" s="121"/>
      <c r="FCT35" s="121"/>
      <c r="FCU35" s="121"/>
      <c r="FCV35" s="121"/>
      <c r="FCW35" s="121"/>
      <c r="FCX35" s="121"/>
      <c r="FCY35" s="121"/>
      <c r="FCZ35" s="121"/>
      <c r="FDA35" s="121"/>
      <c r="FDB35" s="121"/>
      <c r="FDC35" s="121"/>
      <c r="FDD35" s="121"/>
      <c r="FDE35" s="121"/>
      <c r="FDF35" s="121"/>
      <c r="FDG35" s="121"/>
      <c r="FDH35" s="121"/>
      <c r="FDI35" s="121"/>
      <c r="FDJ35" s="121"/>
      <c r="FDK35" s="121"/>
      <c r="FDL35" s="121"/>
      <c r="FDM35" s="121"/>
      <c r="FDN35" s="121"/>
      <c r="FDO35" s="121"/>
      <c r="FDP35" s="121"/>
      <c r="FDQ35" s="121"/>
      <c r="FDR35" s="121"/>
      <c r="FDS35" s="121"/>
      <c r="FDT35" s="121"/>
      <c r="FDU35" s="121"/>
      <c r="FDV35" s="121"/>
      <c r="FDW35" s="121"/>
      <c r="FDX35" s="121"/>
      <c r="FDY35" s="121"/>
      <c r="FDZ35" s="121"/>
      <c r="FEA35" s="121"/>
      <c r="FEB35" s="121"/>
      <c r="FEC35" s="121"/>
      <c r="FED35" s="121"/>
      <c r="FEE35" s="121"/>
      <c r="FEF35" s="121"/>
      <c r="FEG35" s="121"/>
      <c r="FEH35" s="121"/>
      <c r="FEI35" s="121"/>
      <c r="FEJ35" s="121"/>
      <c r="FEK35" s="121"/>
      <c r="FEL35" s="121"/>
      <c r="FEM35" s="121"/>
      <c r="FEN35" s="121"/>
      <c r="FEO35" s="121"/>
      <c r="FEP35" s="121"/>
      <c r="FEQ35" s="121"/>
      <c r="FER35" s="121"/>
      <c r="FES35" s="121"/>
      <c r="FET35" s="121"/>
      <c r="FEU35" s="121"/>
      <c r="FEV35" s="121"/>
      <c r="FEW35" s="121"/>
      <c r="FEX35" s="121"/>
      <c r="FEY35" s="121"/>
      <c r="FEZ35" s="121"/>
      <c r="FFA35" s="121"/>
      <c r="FFB35" s="121"/>
      <c r="FFC35" s="121"/>
      <c r="FFD35" s="121"/>
      <c r="FFE35" s="121"/>
      <c r="FFF35" s="121"/>
      <c r="FFG35" s="121"/>
      <c r="FFH35" s="121"/>
      <c r="FFI35" s="121"/>
      <c r="FFJ35" s="121"/>
      <c r="FFK35" s="121"/>
      <c r="FFL35" s="121"/>
      <c r="FFM35" s="121"/>
      <c r="FFN35" s="121"/>
      <c r="FFO35" s="121"/>
      <c r="FFP35" s="121"/>
      <c r="FFQ35" s="121"/>
      <c r="FFR35" s="121"/>
      <c r="FFS35" s="121"/>
      <c r="FFT35" s="121"/>
      <c r="FFU35" s="121"/>
      <c r="FFV35" s="121"/>
      <c r="FFW35" s="121"/>
      <c r="FFX35" s="121"/>
      <c r="FFY35" s="121"/>
      <c r="FFZ35" s="121"/>
      <c r="FGA35" s="121"/>
      <c r="FGB35" s="121"/>
      <c r="FGC35" s="121"/>
      <c r="FGD35" s="121"/>
      <c r="FGE35" s="121"/>
      <c r="FGF35" s="121"/>
      <c r="FGG35" s="121"/>
      <c r="FGH35" s="121"/>
      <c r="FGI35" s="121"/>
      <c r="FGJ35" s="121"/>
      <c r="FGK35" s="121"/>
      <c r="FGL35" s="121"/>
      <c r="FGM35" s="121"/>
      <c r="FGN35" s="121"/>
      <c r="FGO35" s="121"/>
      <c r="FGP35" s="121"/>
      <c r="FGQ35" s="121"/>
      <c r="FGR35" s="121"/>
      <c r="FGS35" s="121"/>
      <c r="FGT35" s="121"/>
      <c r="FGU35" s="121"/>
      <c r="FGV35" s="121"/>
      <c r="FGW35" s="121"/>
      <c r="FGX35" s="121"/>
      <c r="FGY35" s="121"/>
      <c r="FGZ35" s="121"/>
      <c r="FHA35" s="121"/>
      <c r="FHB35" s="121"/>
      <c r="FHC35" s="121"/>
      <c r="FHD35" s="121"/>
      <c r="FHE35" s="121"/>
      <c r="FHF35" s="121"/>
      <c r="FHG35" s="121"/>
      <c r="FHH35" s="121"/>
      <c r="FHI35" s="121"/>
      <c r="FHJ35" s="121"/>
      <c r="FHK35" s="121"/>
      <c r="FHL35" s="121"/>
      <c r="FHM35" s="121"/>
      <c r="FHN35" s="121"/>
      <c r="FHO35" s="121"/>
      <c r="FHP35" s="121"/>
      <c r="FHQ35" s="121"/>
      <c r="FHR35" s="121"/>
      <c r="FHS35" s="121"/>
      <c r="FHT35" s="121"/>
      <c r="FHU35" s="121"/>
      <c r="FHV35" s="121"/>
      <c r="FHW35" s="121"/>
      <c r="FHX35" s="121"/>
      <c r="FHY35" s="121"/>
      <c r="FHZ35" s="121"/>
      <c r="FIA35" s="121"/>
      <c r="FIB35" s="121"/>
      <c r="FIC35" s="121"/>
      <c r="FID35" s="121"/>
      <c r="FIE35" s="121"/>
      <c r="FIF35" s="121"/>
      <c r="FIG35" s="121"/>
      <c r="FIH35" s="121"/>
      <c r="FII35" s="121"/>
      <c r="FIJ35" s="121"/>
      <c r="FIK35" s="121"/>
      <c r="FIL35" s="121"/>
      <c r="FIM35" s="121"/>
      <c r="FIN35" s="121"/>
      <c r="FIO35" s="121"/>
      <c r="FIP35" s="121"/>
      <c r="FIQ35" s="121"/>
      <c r="FIR35" s="121"/>
      <c r="FIS35" s="121"/>
      <c r="FIT35" s="121"/>
      <c r="FIU35" s="121"/>
      <c r="FIV35" s="121"/>
      <c r="FIW35" s="121"/>
      <c r="FIX35" s="121"/>
      <c r="FIY35" s="121"/>
      <c r="FIZ35" s="121"/>
      <c r="FJA35" s="121"/>
      <c r="FJB35" s="121"/>
      <c r="FJC35" s="121"/>
      <c r="FJD35" s="121"/>
      <c r="FJE35" s="121"/>
      <c r="FJF35" s="121"/>
      <c r="FJG35" s="121"/>
      <c r="FJH35" s="121"/>
      <c r="FJI35" s="121"/>
      <c r="FJJ35" s="121"/>
      <c r="FJK35" s="121"/>
      <c r="FJL35" s="121"/>
      <c r="FJM35" s="121"/>
      <c r="FJN35" s="121"/>
      <c r="FJO35" s="121"/>
      <c r="FJP35" s="121"/>
      <c r="FJQ35" s="121"/>
      <c r="FJR35" s="121"/>
      <c r="FJS35" s="121"/>
      <c r="FJT35" s="121"/>
      <c r="FJU35" s="121"/>
      <c r="FJV35" s="121"/>
      <c r="FJW35" s="121"/>
      <c r="FJX35" s="121"/>
      <c r="FJY35" s="121"/>
      <c r="FJZ35" s="121"/>
      <c r="FKA35" s="121"/>
      <c r="FKB35" s="121"/>
      <c r="FKC35" s="121"/>
      <c r="FKD35" s="121"/>
      <c r="FKE35" s="121"/>
      <c r="FKF35" s="121"/>
      <c r="FKG35" s="121"/>
      <c r="FKH35" s="121"/>
      <c r="FKI35" s="121"/>
      <c r="FKJ35" s="121"/>
      <c r="FKK35" s="121"/>
      <c r="FKL35" s="121"/>
      <c r="FKM35" s="121"/>
      <c r="FKN35" s="121"/>
      <c r="FKO35" s="121"/>
      <c r="FKP35" s="121"/>
      <c r="FKQ35" s="121"/>
      <c r="FKR35" s="121"/>
      <c r="FKS35" s="121"/>
      <c r="FKT35" s="121"/>
      <c r="FKU35" s="121"/>
      <c r="FKV35" s="121"/>
      <c r="FKW35" s="121"/>
      <c r="FKX35" s="121"/>
      <c r="FKY35" s="121"/>
      <c r="FKZ35" s="121"/>
      <c r="FLA35" s="121"/>
      <c r="FLB35" s="121"/>
      <c r="FLC35" s="121"/>
      <c r="FLD35" s="121"/>
      <c r="FLE35" s="121"/>
      <c r="FLF35" s="121"/>
      <c r="FLG35" s="121"/>
      <c r="FLH35" s="121"/>
      <c r="FLI35" s="121"/>
      <c r="FLJ35" s="121"/>
      <c r="FLK35" s="121"/>
      <c r="FLL35" s="121"/>
      <c r="FLM35" s="121"/>
      <c r="FLN35" s="121"/>
      <c r="FLO35" s="121"/>
      <c r="FLP35" s="121"/>
      <c r="FLQ35" s="121"/>
      <c r="FLR35" s="121"/>
      <c r="FLS35" s="121"/>
      <c r="FLT35" s="121"/>
      <c r="FLU35" s="121"/>
      <c r="FLV35" s="121"/>
      <c r="FLW35" s="121"/>
      <c r="FLX35" s="121"/>
      <c r="FLY35" s="121"/>
      <c r="FLZ35" s="121"/>
      <c r="FMA35" s="121"/>
      <c r="FMB35" s="121"/>
      <c r="FMC35" s="121"/>
      <c r="FMD35" s="121"/>
      <c r="FME35" s="121"/>
      <c r="FMF35" s="121"/>
      <c r="FMG35" s="121"/>
      <c r="FMH35" s="121"/>
      <c r="FMI35" s="121"/>
      <c r="FMJ35" s="121"/>
      <c r="FMK35" s="121"/>
      <c r="FML35" s="121"/>
      <c r="FMM35" s="121"/>
      <c r="FMN35" s="121"/>
      <c r="FMO35" s="121"/>
      <c r="FMP35" s="121"/>
      <c r="FMQ35" s="121"/>
      <c r="FMR35" s="121"/>
      <c r="FMS35" s="121"/>
      <c r="FMT35" s="121"/>
      <c r="FMU35" s="121"/>
      <c r="FMV35" s="121"/>
      <c r="FMW35" s="121"/>
      <c r="FMX35" s="121"/>
      <c r="FMY35" s="121"/>
      <c r="FMZ35" s="121"/>
      <c r="FNA35" s="121"/>
      <c r="FNB35" s="121"/>
      <c r="FNC35" s="121"/>
      <c r="FND35" s="121"/>
      <c r="FNE35" s="121"/>
      <c r="FNF35" s="121"/>
      <c r="FNG35" s="121"/>
      <c r="FNH35" s="121"/>
      <c r="FNI35" s="121"/>
      <c r="FNJ35" s="121"/>
      <c r="FNK35" s="121"/>
      <c r="FNL35" s="121"/>
      <c r="FNM35" s="121"/>
      <c r="FNN35" s="121"/>
      <c r="FNO35" s="121"/>
      <c r="FNP35" s="121"/>
      <c r="FNQ35" s="121"/>
      <c r="FNR35" s="121"/>
      <c r="FNS35" s="121"/>
      <c r="FNT35" s="121"/>
      <c r="FNU35" s="121"/>
      <c r="FNV35" s="121"/>
      <c r="FNW35" s="121"/>
      <c r="FNX35" s="121"/>
      <c r="FNY35" s="121"/>
      <c r="FNZ35" s="121"/>
      <c r="FOA35" s="121"/>
      <c r="FOB35" s="121"/>
      <c r="FOC35" s="121"/>
      <c r="FOD35" s="121"/>
      <c r="FOE35" s="121"/>
      <c r="FOF35" s="121"/>
      <c r="FOG35" s="121"/>
      <c r="FOH35" s="121"/>
      <c r="FOI35" s="121"/>
      <c r="FOJ35" s="121"/>
      <c r="FOK35" s="121"/>
      <c r="FOL35" s="121"/>
      <c r="FOM35" s="121"/>
      <c r="FON35" s="121"/>
      <c r="FOO35" s="121"/>
      <c r="FOP35" s="121"/>
      <c r="FOQ35" s="121"/>
      <c r="FOR35" s="121"/>
      <c r="FOS35" s="121"/>
      <c r="FOT35" s="121"/>
      <c r="FOU35" s="121"/>
      <c r="FOV35" s="121"/>
      <c r="FOW35" s="121"/>
      <c r="FOX35" s="121"/>
      <c r="FOY35" s="121"/>
      <c r="FOZ35" s="121"/>
      <c r="FPA35" s="121"/>
      <c r="FPB35" s="121"/>
      <c r="FPC35" s="121"/>
      <c r="FPD35" s="121"/>
      <c r="FPE35" s="121"/>
      <c r="FPF35" s="121"/>
      <c r="FPG35" s="121"/>
      <c r="FPH35" s="121"/>
      <c r="FPI35" s="121"/>
      <c r="FPJ35" s="121"/>
      <c r="FPK35" s="121"/>
      <c r="FPL35" s="121"/>
      <c r="FPM35" s="121"/>
      <c r="FPN35" s="121"/>
      <c r="FPO35" s="121"/>
      <c r="FPP35" s="121"/>
      <c r="FPQ35" s="121"/>
      <c r="FPR35" s="121"/>
      <c r="FPS35" s="121"/>
      <c r="FPT35" s="121"/>
      <c r="FPU35" s="121"/>
      <c r="FPV35" s="121"/>
      <c r="FPW35" s="121"/>
      <c r="FPX35" s="121"/>
      <c r="FPY35" s="121"/>
      <c r="FPZ35" s="121"/>
      <c r="FQA35" s="121"/>
      <c r="FQB35" s="121"/>
      <c r="FQC35" s="121"/>
      <c r="FQD35" s="121"/>
      <c r="FQE35" s="121"/>
      <c r="FQF35" s="121"/>
      <c r="FQG35" s="121"/>
      <c r="FQH35" s="121"/>
      <c r="FQI35" s="121"/>
      <c r="FQJ35" s="121"/>
      <c r="FQK35" s="121"/>
      <c r="FQL35" s="121"/>
      <c r="FQM35" s="121"/>
      <c r="FQN35" s="121"/>
      <c r="FQO35" s="121"/>
      <c r="FQP35" s="121"/>
      <c r="FQQ35" s="121"/>
      <c r="FQR35" s="121"/>
      <c r="FQS35" s="121"/>
      <c r="FQT35" s="121"/>
      <c r="FQU35" s="121"/>
      <c r="FQV35" s="121"/>
      <c r="FQW35" s="121"/>
      <c r="FQX35" s="121"/>
      <c r="FQY35" s="121"/>
      <c r="FQZ35" s="121"/>
      <c r="FRA35" s="121"/>
      <c r="FRB35" s="121"/>
      <c r="FRC35" s="121"/>
      <c r="FRD35" s="121"/>
      <c r="FRE35" s="121"/>
      <c r="FRF35" s="121"/>
      <c r="FRG35" s="121"/>
      <c r="FRH35" s="121"/>
      <c r="FRI35" s="121"/>
      <c r="FRJ35" s="121"/>
      <c r="FRK35" s="121"/>
      <c r="FRL35" s="121"/>
      <c r="FRM35" s="121"/>
      <c r="FRN35" s="121"/>
      <c r="FRO35" s="121"/>
      <c r="FRP35" s="121"/>
      <c r="FRQ35" s="121"/>
      <c r="FRR35" s="121"/>
      <c r="FRS35" s="121"/>
      <c r="FRT35" s="121"/>
      <c r="FRU35" s="121"/>
      <c r="FRV35" s="121"/>
      <c r="FRW35" s="121"/>
      <c r="FRX35" s="121"/>
      <c r="FRY35" s="121"/>
      <c r="FRZ35" s="121"/>
      <c r="FSA35" s="121"/>
      <c r="FSB35" s="121"/>
      <c r="FSC35" s="121"/>
      <c r="FSD35" s="121"/>
      <c r="FSE35" s="121"/>
      <c r="FSF35" s="121"/>
      <c r="FSG35" s="121"/>
      <c r="FSH35" s="121"/>
      <c r="FSI35" s="121"/>
      <c r="FSJ35" s="121"/>
      <c r="FSK35" s="121"/>
      <c r="FSL35" s="121"/>
      <c r="FSM35" s="121"/>
      <c r="FSN35" s="121"/>
      <c r="FSO35" s="121"/>
      <c r="FSP35" s="121"/>
      <c r="FSQ35" s="121"/>
      <c r="FSR35" s="121"/>
      <c r="FSS35" s="121"/>
      <c r="FST35" s="121"/>
      <c r="FSU35" s="121"/>
      <c r="FSV35" s="121"/>
      <c r="FSW35" s="121"/>
      <c r="FSX35" s="121"/>
      <c r="FSY35" s="121"/>
      <c r="FSZ35" s="121"/>
      <c r="FTA35" s="121"/>
      <c r="FTB35" s="121"/>
      <c r="FTC35" s="121"/>
      <c r="FTD35" s="121"/>
      <c r="FTE35" s="121"/>
      <c r="FTF35" s="121"/>
      <c r="FTG35" s="121"/>
      <c r="FTH35" s="121"/>
      <c r="FTI35" s="121"/>
      <c r="FTJ35" s="121"/>
      <c r="FTK35" s="121"/>
      <c r="FTL35" s="121"/>
      <c r="FTM35" s="121"/>
      <c r="FTN35" s="121"/>
      <c r="FTO35" s="121"/>
      <c r="FTP35" s="121"/>
      <c r="FTQ35" s="121"/>
      <c r="FTR35" s="121"/>
      <c r="FTS35" s="121"/>
      <c r="FTT35" s="121"/>
      <c r="FTU35" s="121"/>
      <c r="FTV35" s="121"/>
      <c r="FTW35" s="121"/>
      <c r="FTX35" s="121"/>
      <c r="FTY35" s="121"/>
      <c r="FTZ35" s="121"/>
      <c r="FUA35" s="121"/>
      <c r="FUB35" s="121"/>
      <c r="FUC35" s="121"/>
      <c r="FUD35" s="121"/>
      <c r="FUE35" s="121"/>
      <c r="FUF35" s="121"/>
      <c r="FUG35" s="121"/>
      <c r="FUH35" s="121"/>
      <c r="FUI35" s="121"/>
      <c r="FUJ35" s="121"/>
      <c r="FUK35" s="121"/>
      <c r="FUL35" s="121"/>
      <c r="FUM35" s="121"/>
      <c r="FUN35" s="121"/>
      <c r="FUO35" s="121"/>
      <c r="FUP35" s="121"/>
      <c r="FUQ35" s="121"/>
      <c r="FUR35" s="121"/>
      <c r="FUS35" s="121"/>
      <c r="FUT35" s="121"/>
      <c r="FUU35" s="121"/>
      <c r="FUV35" s="121"/>
      <c r="FUW35" s="121"/>
      <c r="FUX35" s="121"/>
      <c r="FUY35" s="121"/>
      <c r="FUZ35" s="121"/>
      <c r="FVA35" s="121"/>
      <c r="FVB35" s="121"/>
      <c r="FVC35" s="121"/>
      <c r="FVD35" s="121"/>
      <c r="FVE35" s="121"/>
      <c r="FVF35" s="121"/>
      <c r="FVG35" s="121"/>
      <c r="FVH35" s="121"/>
      <c r="FVI35" s="121"/>
      <c r="FVJ35" s="121"/>
      <c r="FVK35" s="121"/>
      <c r="FVL35" s="121"/>
      <c r="FVM35" s="121"/>
      <c r="FVN35" s="121"/>
      <c r="FVO35" s="121"/>
      <c r="FVP35" s="121"/>
      <c r="FVQ35" s="121"/>
      <c r="FVR35" s="121"/>
      <c r="FVS35" s="121"/>
      <c r="FVT35" s="121"/>
      <c r="FVU35" s="121"/>
      <c r="FVV35" s="121"/>
      <c r="FVW35" s="121"/>
      <c r="FVX35" s="121"/>
      <c r="FVY35" s="121"/>
      <c r="FVZ35" s="121"/>
      <c r="FWA35" s="121"/>
      <c r="FWB35" s="121"/>
      <c r="FWC35" s="121"/>
      <c r="FWD35" s="121"/>
      <c r="FWE35" s="121"/>
      <c r="FWF35" s="121"/>
      <c r="FWG35" s="121"/>
      <c r="FWH35" s="121"/>
      <c r="FWI35" s="121"/>
      <c r="FWJ35" s="121"/>
      <c r="FWK35" s="121"/>
      <c r="FWL35" s="121"/>
      <c r="FWM35" s="121"/>
      <c r="FWN35" s="121"/>
      <c r="FWO35" s="121"/>
      <c r="FWP35" s="121"/>
      <c r="FWQ35" s="121"/>
      <c r="FWR35" s="121"/>
      <c r="FWS35" s="121"/>
      <c r="FWT35" s="121"/>
      <c r="FWU35" s="121"/>
      <c r="FWV35" s="121"/>
      <c r="FWW35" s="121"/>
      <c r="FWX35" s="121"/>
      <c r="FWY35" s="121"/>
      <c r="FWZ35" s="121"/>
      <c r="FXA35" s="121"/>
      <c r="FXB35" s="121"/>
      <c r="FXC35" s="121"/>
      <c r="FXD35" s="121"/>
      <c r="FXE35" s="121"/>
      <c r="FXF35" s="121"/>
      <c r="FXG35" s="121"/>
      <c r="FXH35" s="121"/>
      <c r="FXI35" s="121"/>
      <c r="FXJ35" s="121"/>
      <c r="FXK35" s="121"/>
      <c r="FXL35" s="121"/>
      <c r="FXM35" s="121"/>
      <c r="FXN35" s="121"/>
      <c r="FXO35" s="121"/>
      <c r="FXP35" s="121"/>
      <c r="FXQ35" s="121"/>
      <c r="FXR35" s="121"/>
      <c r="FXS35" s="121"/>
      <c r="FXT35" s="121"/>
      <c r="FXU35" s="121"/>
      <c r="FXV35" s="121"/>
      <c r="FXW35" s="121"/>
      <c r="FXX35" s="121"/>
      <c r="FXY35" s="121"/>
      <c r="FXZ35" s="121"/>
      <c r="FYA35" s="121"/>
      <c r="FYB35" s="121"/>
      <c r="FYC35" s="121"/>
      <c r="FYD35" s="121"/>
      <c r="FYE35" s="121"/>
      <c r="FYF35" s="121"/>
      <c r="FYG35" s="121"/>
      <c r="FYH35" s="121"/>
      <c r="FYI35" s="121"/>
      <c r="FYJ35" s="121"/>
      <c r="FYK35" s="121"/>
      <c r="FYL35" s="121"/>
      <c r="FYM35" s="121"/>
      <c r="FYN35" s="121"/>
      <c r="FYO35" s="121"/>
      <c r="FYP35" s="121"/>
      <c r="FYQ35" s="121"/>
      <c r="FYR35" s="121"/>
      <c r="FYS35" s="121"/>
      <c r="FYT35" s="121"/>
      <c r="FYU35" s="121"/>
      <c r="FYV35" s="121"/>
      <c r="FYW35" s="121"/>
      <c r="FYX35" s="121"/>
      <c r="FYY35" s="121"/>
      <c r="FYZ35" s="121"/>
      <c r="FZA35" s="121"/>
      <c r="FZB35" s="121"/>
      <c r="FZC35" s="121"/>
      <c r="FZD35" s="121"/>
      <c r="FZE35" s="121"/>
      <c r="FZF35" s="121"/>
      <c r="FZG35" s="121"/>
      <c r="FZH35" s="121"/>
      <c r="FZI35" s="121"/>
      <c r="FZJ35" s="121"/>
      <c r="FZK35" s="121"/>
      <c r="FZL35" s="121"/>
      <c r="FZM35" s="121"/>
      <c r="FZN35" s="121"/>
      <c r="FZO35" s="121"/>
      <c r="FZP35" s="121"/>
      <c r="FZQ35" s="121"/>
      <c r="FZR35" s="121"/>
      <c r="FZS35" s="121"/>
      <c r="FZT35" s="121"/>
      <c r="FZU35" s="121"/>
      <c r="FZV35" s="121"/>
      <c r="FZW35" s="121"/>
      <c r="FZX35" s="121"/>
      <c r="FZY35" s="121"/>
      <c r="FZZ35" s="121"/>
      <c r="GAA35" s="121"/>
      <c r="GAB35" s="121"/>
      <c r="GAC35" s="121"/>
      <c r="GAD35" s="121"/>
      <c r="GAE35" s="121"/>
      <c r="GAF35" s="121"/>
      <c r="GAG35" s="121"/>
      <c r="GAH35" s="121"/>
      <c r="GAI35" s="121"/>
      <c r="GAJ35" s="121"/>
      <c r="GAK35" s="121"/>
      <c r="GAL35" s="121"/>
      <c r="GAM35" s="121"/>
      <c r="GAN35" s="121"/>
      <c r="GAO35" s="121"/>
      <c r="GAP35" s="121"/>
      <c r="GAQ35" s="121"/>
      <c r="GAR35" s="121"/>
      <c r="GAS35" s="121"/>
      <c r="GAT35" s="121"/>
      <c r="GAU35" s="121"/>
      <c r="GAV35" s="121"/>
      <c r="GAW35" s="121"/>
      <c r="GAX35" s="121"/>
      <c r="GAY35" s="121"/>
      <c r="GAZ35" s="121"/>
      <c r="GBA35" s="121"/>
      <c r="GBB35" s="121"/>
      <c r="GBC35" s="121"/>
      <c r="GBD35" s="121"/>
      <c r="GBE35" s="121"/>
      <c r="GBF35" s="121"/>
      <c r="GBG35" s="121"/>
      <c r="GBH35" s="121"/>
      <c r="GBI35" s="121"/>
      <c r="GBJ35" s="121"/>
      <c r="GBK35" s="121"/>
      <c r="GBL35" s="121"/>
      <c r="GBM35" s="121"/>
      <c r="GBN35" s="121"/>
      <c r="GBO35" s="121"/>
      <c r="GBP35" s="121"/>
      <c r="GBQ35" s="121"/>
      <c r="GBR35" s="121"/>
      <c r="GBS35" s="121"/>
      <c r="GBT35" s="121"/>
      <c r="GBU35" s="121"/>
      <c r="GBV35" s="121"/>
      <c r="GBW35" s="121"/>
      <c r="GBX35" s="121"/>
      <c r="GBY35" s="121"/>
      <c r="GBZ35" s="121"/>
      <c r="GCA35" s="121"/>
      <c r="GCB35" s="121"/>
      <c r="GCC35" s="121"/>
      <c r="GCD35" s="121"/>
      <c r="GCE35" s="121"/>
      <c r="GCF35" s="121"/>
      <c r="GCG35" s="121"/>
      <c r="GCH35" s="121"/>
      <c r="GCI35" s="121"/>
      <c r="GCJ35" s="121"/>
      <c r="GCK35" s="121"/>
      <c r="GCL35" s="121"/>
      <c r="GCM35" s="121"/>
      <c r="GCN35" s="121"/>
      <c r="GCO35" s="121"/>
      <c r="GCP35" s="121"/>
      <c r="GCQ35" s="121"/>
      <c r="GCR35" s="121"/>
      <c r="GCS35" s="121"/>
      <c r="GCT35" s="121"/>
      <c r="GCU35" s="121"/>
      <c r="GCV35" s="121"/>
      <c r="GCW35" s="121"/>
      <c r="GCX35" s="121"/>
      <c r="GCY35" s="121"/>
      <c r="GCZ35" s="121"/>
      <c r="GDA35" s="121"/>
      <c r="GDB35" s="121"/>
      <c r="GDC35" s="121"/>
      <c r="GDD35" s="121"/>
      <c r="GDE35" s="121"/>
      <c r="GDF35" s="121"/>
      <c r="GDG35" s="121"/>
      <c r="GDH35" s="121"/>
      <c r="GDI35" s="121"/>
      <c r="GDJ35" s="121"/>
      <c r="GDK35" s="121"/>
      <c r="GDL35" s="121"/>
      <c r="GDM35" s="121"/>
      <c r="GDN35" s="121"/>
      <c r="GDO35" s="121"/>
      <c r="GDP35" s="121"/>
      <c r="GDQ35" s="121"/>
      <c r="GDR35" s="121"/>
      <c r="GDS35" s="121"/>
      <c r="GDT35" s="121"/>
      <c r="GDU35" s="121"/>
      <c r="GDV35" s="121"/>
      <c r="GDW35" s="121"/>
      <c r="GDX35" s="121"/>
      <c r="GDY35" s="121"/>
      <c r="GDZ35" s="121"/>
      <c r="GEA35" s="121"/>
      <c r="GEB35" s="121"/>
      <c r="GEC35" s="121"/>
      <c r="GED35" s="121"/>
      <c r="GEE35" s="121"/>
      <c r="GEF35" s="121"/>
      <c r="GEG35" s="121"/>
      <c r="GEH35" s="121"/>
      <c r="GEI35" s="121"/>
      <c r="GEJ35" s="121"/>
      <c r="GEK35" s="121"/>
      <c r="GEL35" s="121"/>
      <c r="GEM35" s="121"/>
      <c r="GEN35" s="121"/>
      <c r="GEO35" s="121"/>
      <c r="GEP35" s="121"/>
      <c r="GEQ35" s="121"/>
      <c r="GER35" s="121"/>
      <c r="GES35" s="121"/>
      <c r="GET35" s="121"/>
      <c r="GEU35" s="121"/>
      <c r="GEV35" s="121"/>
      <c r="GEW35" s="121"/>
      <c r="GEX35" s="121"/>
      <c r="GEY35" s="121"/>
      <c r="GEZ35" s="121"/>
      <c r="GFA35" s="121"/>
      <c r="GFB35" s="121"/>
      <c r="GFC35" s="121"/>
      <c r="GFD35" s="121"/>
      <c r="GFE35" s="121"/>
      <c r="GFF35" s="121"/>
      <c r="GFG35" s="121"/>
      <c r="GFH35" s="121"/>
      <c r="GFI35" s="121"/>
      <c r="GFJ35" s="121"/>
      <c r="GFK35" s="121"/>
      <c r="GFL35" s="121"/>
      <c r="GFM35" s="121"/>
      <c r="GFN35" s="121"/>
      <c r="GFO35" s="121"/>
      <c r="GFP35" s="121"/>
      <c r="GFQ35" s="121"/>
      <c r="GFR35" s="121"/>
      <c r="GFS35" s="121"/>
      <c r="GFT35" s="121"/>
      <c r="GFU35" s="121"/>
      <c r="GFV35" s="121"/>
      <c r="GFW35" s="121"/>
      <c r="GFX35" s="121"/>
      <c r="GFY35" s="121"/>
      <c r="GFZ35" s="121"/>
      <c r="GGA35" s="121"/>
      <c r="GGB35" s="121"/>
      <c r="GGC35" s="121"/>
      <c r="GGD35" s="121"/>
      <c r="GGE35" s="121"/>
      <c r="GGF35" s="121"/>
      <c r="GGG35" s="121"/>
      <c r="GGH35" s="121"/>
      <c r="GGI35" s="121"/>
      <c r="GGJ35" s="121"/>
      <c r="GGK35" s="121"/>
      <c r="GGL35" s="121"/>
      <c r="GGM35" s="121"/>
      <c r="GGN35" s="121"/>
      <c r="GGO35" s="121"/>
      <c r="GGP35" s="121"/>
      <c r="GGQ35" s="121"/>
      <c r="GGR35" s="121"/>
      <c r="GGS35" s="121"/>
      <c r="GGT35" s="121"/>
      <c r="GGU35" s="121"/>
      <c r="GGV35" s="121"/>
      <c r="GGW35" s="121"/>
      <c r="GGX35" s="121"/>
      <c r="GGY35" s="121"/>
      <c r="GGZ35" s="121"/>
      <c r="GHA35" s="121"/>
      <c r="GHB35" s="121"/>
      <c r="GHC35" s="121"/>
      <c r="GHD35" s="121"/>
      <c r="GHE35" s="121"/>
      <c r="GHF35" s="121"/>
      <c r="GHG35" s="121"/>
      <c r="GHH35" s="121"/>
      <c r="GHI35" s="121"/>
      <c r="GHJ35" s="121"/>
      <c r="GHK35" s="121"/>
      <c r="GHL35" s="121"/>
      <c r="GHM35" s="121"/>
      <c r="GHN35" s="121"/>
      <c r="GHO35" s="121"/>
      <c r="GHP35" s="121"/>
      <c r="GHQ35" s="121"/>
      <c r="GHR35" s="121"/>
      <c r="GHS35" s="121"/>
      <c r="GHT35" s="121"/>
      <c r="GHU35" s="121"/>
      <c r="GHV35" s="121"/>
      <c r="GHW35" s="121"/>
      <c r="GHX35" s="121"/>
      <c r="GHY35" s="121"/>
      <c r="GHZ35" s="121"/>
      <c r="GIA35" s="121"/>
      <c r="GIB35" s="121"/>
      <c r="GIC35" s="121"/>
      <c r="GID35" s="121"/>
      <c r="GIE35" s="121"/>
      <c r="GIF35" s="121"/>
      <c r="GIG35" s="121"/>
      <c r="GIH35" s="121"/>
      <c r="GII35" s="121"/>
      <c r="GIJ35" s="121"/>
      <c r="GIK35" s="121"/>
      <c r="GIL35" s="121"/>
      <c r="GIM35" s="121"/>
      <c r="GIN35" s="121"/>
      <c r="GIO35" s="121"/>
      <c r="GIP35" s="121"/>
      <c r="GIQ35" s="121"/>
      <c r="GIR35" s="121"/>
      <c r="GIS35" s="121"/>
      <c r="GIT35" s="121"/>
      <c r="GIU35" s="121"/>
      <c r="GIV35" s="121"/>
      <c r="GIW35" s="121"/>
      <c r="GIX35" s="121"/>
      <c r="GIY35" s="121"/>
      <c r="GIZ35" s="121"/>
      <c r="GJA35" s="121"/>
      <c r="GJB35" s="121"/>
      <c r="GJC35" s="121"/>
      <c r="GJD35" s="121"/>
      <c r="GJE35" s="121"/>
      <c r="GJF35" s="121"/>
      <c r="GJG35" s="121"/>
      <c r="GJH35" s="121"/>
      <c r="GJI35" s="121"/>
      <c r="GJJ35" s="121"/>
      <c r="GJK35" s="121"/>
      <c r="GJL35" s="121"/>
      <c r="GJM35" s="121"/>
      <c r="GJN35" s="121"/>
      <c r="GJO35" s="121"/>
      <c r="GJP35" s="121"/>
      <c r="GJQ35" s="121"/>
      <c r="GJR35" s="121"/>
      <c r="GJS35" s="121"/>
      <c r="GJT35" s="121"/>
      <c r="GJU35" s="121"/>
      <c r="GJV35" s="121"/>
      <c r="GJW35" s="121"/>
      <c r="GJX35" s="121"/>
      <c r="GJY35" s="121"/>
      <c r="GJZ35" s="121"/>
      <c r="GKA35" s="121"/>
      <c r="GKB35" s="121"/>
      <c r="GKC35" s="121"/>
      <c r="GKD35" s="121"/>
      <c r="GKE35" s="121"/>
      <c r="GKF35" s="121"/>
      <c r="GKG35" s="121"/>
      <c r="GKH35" s="121"/>
      <c r="GKI35" s="121"/>
      <c r="GKJ35" s="121"/>
      <c r="GKK35" s="121"/>
      <c r="GKL35" s="121"/>
      <c r="GKM35" s="121"/>
      <c r="GKN35" s="121"/>
      <c r="GKO35" s="121"/>
      <c r="GKP35" s="121"/>
      <c r="GKQ35" s="121"/>
      <c r="GKR35" s="121"/>
      <c r="GKS35" s="121"/>
      <c r="GKT35" s="121"/>
      <c r="GKU35" s="121"/>
      <c r="GKV35" s="121"/>
      <c r="GKW35" s="121"/>
      <c r="GKX35" s="121"/>
      <c r="GKY35" s="121"/>
      <c r="GKZ35" s="121"/>
      <c r="GLA35" s="121"/>
      <c r="GLB35" s="121"/>
      <c r="GLC35" s="121"/>
      <c r="GLD35" s="121"/>
      <c r="GLE35" s="121"/>
      <c r="GLF35" s="121"/>
      <c r="GLG35" s="121"/>
      <c r="GLH35" s="121"/>
      <c r="GLI35" s="121"/>
      <c r="GLJ35" s="121"/>
      <c r="GLK35" s="121"/>
      <c r="GLL35" s="121"/>
      <c r="GLM35" s="121"/>
      <c r="GLN35" s="121"/>
      <c r="GLO35" s="121"/>
      <c r="GLP35" s="121"/>
      <c r="GLQ35" s="121"/>
      <c r="GLR35" s="121"/>
      <c r="GLS35" s="121"/>
      <c r="GLT35" s="121"/>
      <c r="GLU35" s="121"/>
      <c r="GLV35" s="121"/>
      <c r="GLW35" s="121"/>
      <c r="GLX35" s="121"/>
      <c r="GLY35" s="121"/>
      <c r="GLZ35" s="121"/>
      <c r="GMA35" s="121"/>
      <c r="GMB35" s="121"/>
      <c r="GMC35" s="121"/>
      <c r="GMD35" s="121"/>
      <c r="GME35" s="121"/>
      <c r="GMF35" s="121"/>
      <c r="GMG35" s="121"/>
      <c r="GMH35" s="121"/>
      <c r="GMI35" s="121"/>
      <c r="GMJ35" s="121"/>
      <c r="GMK35" s="121"/>
      <c r="GML35" s="121"/>
      <c r="GMM35" s="121"/>
      <c r="GMN35" s="121"/>
      <c r="GMO35" s="121"/>
      <c r="GMP35" s="121"/>
      <c r="GMQ35" s="121"/>
      <c r="GMR35" s="121"/>
      <c r="GMS35" s="121"/>
      <c r="GMT35" s="121"/>
      <c r="GMU35" s="121"/>
      <c r="GMV35" s="121"/>
      <c r="GMW35" s="121"/>
      <c r="GMX35" s="121"/>
      <c r="GMY35" s="121"/>
      <c r="GMZ35" s="121"/>
      <c r="GNA35" s="121"/>
      <c r="GNB35" s="121"/>
      <c r="GNC35" s="121"/>
      <c r="GND35" s="121"/>
      <c r="GNE35" s="121"/>
      <c r="GNF35" s="121"/>
      <c r="GNG35" s="121"/>
      <c r="GNH35" s="121"/>
      <c r="GNI35" s="121"/>
      <c r="GNJ35" s="121"/>
      <c r="GNK35" s="121"/>
      <c r="GNL35" s="121"/>
      <c r="GNM35" s="121"/>
      <c r="GNN35" s="121"/>
      <c r="GNO35" s="121"/>
      <c r="GNP35" s="121"/>
      <c r="GNQ35" s="121"/>
      <c r="GNR35" s="121"/>
      <c r="GNS35" s="121"/>
      <c r="GNT35" s="121"/>
      <c r="GNU35" s="121"/>
      <c r="GNV35" s="121"/>
      <c r="GNW35" s="121"/>
      <c r="GNX35" s="121"/>
      <c r="GNY35" s="121"/>
      <c r="GNZ35" s="121"/>
      <c r="GOA35" s="121"/>
      <c r="GOB35" s="121"/>
      <c r="GOC35" s="121"/>
      <c r="GOD35" s="121"/>
      <c r="GOE35" s="121"/>
      <c r="GOF35" s="121"/>
      <c r="GOG35" s="121"/>
      <c r="GOH35" s="121"/>
      <c r="GOI35" s="121"/>
      <c r="GOJ35" s="121"/>
      <c r="GOK35" s="121"/>
      <c r="GOL35" s="121"/>
      <c r="GOM35" s="121"/>
      <c r="GON35" s="121"/>
      <c r="GOO35" s="121"/>
      <c r="GOP35" s="121"/>
      <c r="GOQ35" s="121"/>
      <c r="GOR35" s="121"/>
      <c r="GOS35" s="121"/>
      <c r="GOT35" s="121"/>
      <c r="GOU35" s="121"/>
      <c r="GOV35" s="121"/>
      <c r="GOW35" s="121"/>
      <c r="GOX35" s="121"/>
      <c r="GOY35" s="121"/>
      <c r="GOZ35" s="121"/>
      <c r="GPA35" s="121"/>
      <c r="GPB35" s="121"/>
      <c r="GPC35" s="121"/>
      <c r="GPD35" s="121"/>
      <c r="GPE35" s="121"/>
      <c r="GPF35" s="121"/>
      <c r="GPG35" s="121"/>
      <c r="GPH35" s="121"/>
      <c r="GPI35" s="121"/>
      <c r="GPJ35" s="121"/>
      <c r="GPK35" s="121"/>
      <c r="GPL35" s="121"/>
      <c r="GPM35" s="121"/>
      <c r="GPN35" s="121"/>
      <c r="GPO35" s="121"/>
      <c r="GPP35" s="121"/>
      <c r="GPQ35" s="121"/>
      <c r="GPR35" s="121"/>
      <c r="GPS35" s="121"/>
      <c r="GPT35" s="121"/>
      <c r="GPU35" s="121"/>
      <c r="GPV35" s="121"/>
      <c r="GPW35" s="121"/>
      <c r="GPX35" s="121"/>
      <c r="GPY35" s="121"/>
      <c r="GPZ35" s="121"/>
      <c r="GQA35" s="121"/>
      <c r="GQB35" s="121"/>
      <c r="GQC35" s="121"/>
      <c r="GQD35" s="121"/>
      <c r="GQE35" s="121"/>
      <c r="GQF35" s="121"/>
      <c r="GQG35" s="121"/>
      <c r="GQH35" s="121"/>
      <c r="GQI35" s="121"/>
      <c r="GQJ35" s="121"/>
      <c r="GQK35" s="121"/>
      <c r="GQL35" s="121"/>
      <c r="GQM35" s="121"/>
      <c r="GQN35" s="121"/>
      <c r="GQO35" s="121"/>
      <c r="GQP35" s="121"/>
      <c r="GQQ35" s="121"/>
      <c r="GQR35" s="121"/>
      <c r="GQS35" s="121"/>
      <c r="GQT35" s="121"/>
      <c r="GQU35" s="121"/>
      <c r="GQV35" s="121"/>
      <c r="GQW35" s="121"/>
      <c r="GQX35" s="121"/>
      <c r="GQY35" s="121"/>
      <c r="GQZ35" s="121"/>
      <c r="GRA35" s="121"/>
      <c r="GRB35" s="121"/>
      <c r="GRC35" s="121"/>
      <c r="GRD35" s="121"/>
      <c r="GRE35" s="121"/>
      <c r="GRF35" s="121"/>
      <c r="GRG35" s="121"/>
      <c r="GRH35" s="121"/>
      <c r="GRI35" s="121"/>
      <c r="GRJ35" s="121"/>
      <c r="GRK35" s="121"/>
      <c r="GRL35" s="121"/>
      <c r="GRM35" s="121"/>
      <c r="GRN35" s="121"/>
      <c r="GRO35" s="121"/>
      <c r="GRP35" s="121"/>
      <c r="GRQ35" s="121"/>
      <c r="GRR35" s="121"/>
      <c r="GRS35" s="121"/>
      <c r="GRT35" s="121"/>
      <c r="GRU35" s="121"/>
      <c r="GRV35" s="121"/>
      <c r="GRW35" s="121"/>
      <c r="GRX35" s="121"/>
      <c r="GRY35" s="121"/>
      <c r="GRZ35" s="121"/>
      <c r="GSA35" s="121"/>
      <c r="GSB35" s="121"/>
      <c r="GSC35" s="121"/>
      <c r="GSD35" s="121"/>
      <c r="GSE35" s="121"/>
      <c r="GSF35" s="121"/>
      <c r="GSG35" s="121"/>
      <c r="GSH35" s="121"/>
      <c r="GSI35" s="121"/>
      <c r="GSJ35" s="121"/>
      <c r="GSK35" s="121"/>
      <c r="GSL35" s="121"/>
      <c r="GSM35" s="121"/>
      <c r="GSN35" s="121"/>
      <c r="GSO35" s="121"/>
      <c r="GSP35" s="121"/>
      <c r="GSQ35" s="121"/>
      <c r="GSR35" s="121"/>
      <c r="GSS35" s="121"/>
      <c r="GST35" s="121"/>
      <c r="GSU35" s="121"/>
      <c r="GSV35" s="121"/>
      <c r="GSW35" s="121"/>
      <c r="GSX35" s="121"/>
      <c r="GSY35" s="121"/>
      <c r="GSZ35" s="121"/>
      <c r="GTA35" s="121"/>
      <c r="GTB35" s="121"/>
      <c r="GTC35" s="121"/>
      <c r="GTD35" s="121"/>
      <c r="GTE35" s="121"/>
      <c r="GTF35" s="121"/>
      <c r="GTG35" s="121"/>
      <c r="GTH35" s="121"/>
      <c r="GTI35" s="121"/>
      <c r="GTJ35" s="121"/>
      <c r="GTK35" s="121"/>
      <c r="GTL35" s="121"/>
      <c r="GTM35" s="121"/>
      <c r="GTN35" s="121"/>
      <c r="GTO35" s="121"/>
      <c r="GTP35" s="121"/>
      <c r="GTQ35" s="121"/>
      <c r="GTR35" s="121"/>
      <c r="GTS35" s="121"/>
      <c r="GTT35" s="121"/>
      <c r="GTU35" s="121"/>
      <c r="GTV35" s="121"/>
      <c r="GTW35" s="121"/>
      <c r="GTX35" s="121"/>
      <c r="GTY35" s="121"/>
      <c r="GTZ35" s="121"/>
      <c r="GUA35" s="121"/>
      <c r="GUB35" s="121"/>
      <c r="GUC35" s="121"/>
      <c r="GUD35" s="121"/>
      <c r="GUE35" s="121"/>
      <c r="GUF35" s="121"/>
      <c r="GUG35" s="121"/>
      <c r="GUH35" s="121"/>
      <c r="GUI35" s="121"/>
      <c r="GUJ35" s="121"/>
      <c r="GUK35" s="121"/>
      <c r="GUL35" s="121"/>
      <c r="GUM35" s="121"/>
      <c r="GUN35" s="121"/>
      <c r="GUO35" s="121"/>
      <c r="GUP35" s="121"/>
      <c r="GUQ35" s="121"/>
      <c r="GUR35" s="121"/>
      <c r="GUS35" s="121"/>
      <c r="GUT35" s="121"/>
      <c r="GUU35" s="121"/>
      <c r="GUV35" s="121"/>
      <c r="GUW35" s="121"/>
      <c r="GUX35" s="121"/>
      <c r="GUY35" s="121"/>
      <c r="GUZ35" s="121"/>
      <c r="GVA35" s="121"/>
      <c r="GVB35" s="121"/>
      <c r="GVC35" s="121"/>
      <c r="GVD35" s="121"/>
      <c r="GVE35" s="121"/>
      <c r="GVF35" s="121"/>
      <c r="GVG35" s="121"/>
      <c r="GVH35" s="121"/>
      <c r="GVI35" s="121"/>
      <c r="GVJ35" s="121"/>
      <c r="GVK35" s="121"/>
      <c r="GVL35" s="121"/>
      <c r="GVM35" s="121"/>
      <c r="GVN35" s="121"/>
      <c r="GVO35" s="121"/>
      <c r="GVP35" s="121"/>
      <c r="GVQ35" s="121"/>
      <c r="GVR35" s="121"/>
      <c r="GVS35" s="121"/>
      <c r="GVT35" s="121"/>
      <c r="GVU35" s="121"/>
      <c r="GVV35" s="121"/>
      <c r="GVW35" s="121"/>
      <c r="GVX35" s="121"/>
      <c r="GVY35" s="121"/>
      <c r="GVZ35" s="121"/>
      <c r="GWA35" s="121"/>
      <c r="GWB35" s="121"/>
      <c r="GWC35" s="121"/>
      <c r="GWD35" s="121"/>
      <c r="GWE35" s="121"/>
      <c r="GWF35" s="121"/>
      <c r="GWG35" s="121"/>
      <c r="GWH35" s="121"/>
      <c r="GWI35" s="121"/>
      <c r="GWJ35" s="121"/>
      <c r="GWK35" s="121"/>
      <c r="GWL35" s="121"/>
      <c r="GWM35" s="121"/>
      <c r="GWN35" s="121"/>
      <c r="GWO35" s="121"/>
      <c r="GWP35" s="121"/>
      <c r="GWQ35" s="121"/>
      <c r="GWR35" s="121"/>
      <c r="GWS35" s="121"/>
      <c r="GWT35" s="121"/>
      <c r="GWU35" s="121"/>
      <c r="GWV35" s="121"/>
      <c r="GWW35" s="121"/>
      <c r="GWX35" s="121"/>
      <c r="GWY35" s="121"/>
      <c r="GWZ35" s="121"/>
      <c r="GXA35" s="121"/>
      <c r="GXB35" s="121"/>
      <c r="GXC35" s="121"/>
      <c r="GXD35" s="121"/>
      <c r="GXE35" s="121"/>
      <c r="GXF35" s="121"/>
      <c r="GXG35" s="121"/>
      <c r="GXH35" s="121"/>
      <c r="GXI35" s="121"/>
      <c r="GXJ35" s="121"/>
      <c r="GXK35" s="121"/>
      <c r="GXL35" s="121"/>
      <c r="GXM35" s="121"/>
      <c r="GXN35" s="121"/>
      <c r="GXO35" s="121"/>
      <c r="GXP35" s="121"/>
      <c r="GXQ35" s="121"/>
      <c r="GXR35" s="121"/>
      <c r="GXS35" s="121"/>
      <c r="GXT35" s="121"/>
      <c r="GXU35" s="121"/>
      <c r="GXV35" s="121"/>
      <c r="GXW35" s="121"/>
      <c r="GXX35" s="121"/>
      <c r="GXY35" s="121"/>
      <c r="GXZ35" s="121"/>
      <c r="GYA35" s="121"/>
      <c r="GYB35" s="121"/>
      <c r="GYC35" s="121"/>
      <c r="GYD35" s="121"/>
      <c r="GYE35" s="121"/>
      <c r="GYF35" s="121"/>
      <c r="GYG35" s="121"/>
      <c r="GYH35" s="121"/>
      <c r="GYI35" s="121"/>
      <c r="GYJ35" s="121"/>
      <c r="GYK35" s="121"/>
      <c r="GYL35" s="121"/>
      <c r="GYM35" s="121"/>
      <c r="GYN35" s="121"/>
      <c r="GYO35" s="121"/>
      <c r="GYP35" s="121"/>
      <c r="GYQ35" s="121"/>
      <c r="GYR35" s="121"/>
      <c r="GYS35" s="121"/>
      <c r="GYT35" s="121"/>
      <c r="GYU35" s="121"/>
      <c r="GYV35" s="121"/>
      <c r="GYW35" s="121"/>
      <c r="GYX35" s="121"/>
      <c r="GYY35" s="121"/>
      <c r="GYZ35" s="121"/>
      <c r="GZA35" s="121"/>
      <c r="GZB35" s="121"/>
      <c r="GZC35" s="121"/>
      <c r="GZD35" s="121"/>
      <c r="GZE35" s="121"/>
      <c r="GZF35" s="121"/>
      <c r="GZG35" s="121"/>
      <c r="GZH35" s="121"/>
      <c r="GZI35" s="121"/>
      <c r="GZJ35" s="121"/>
      <c r="GZK35" s="121"/>
      <c r="GZL35" s="121"/>
      <c r="GZM35" s="121"/>
      <c r="GZN35" s="121"/>
      <c r="GZO35" s="121"/>
      <c r="GZP35" s="121"/>
      <c r="GZQ35" s="121"/>
      <c r="GZR35" s="121"/>
      <c r="GZS35" s="121"/>
      <c r="GZT35" s="121"/>
      <c r="GZU35" s="121"/>
      <c r="GZV35" s="121"/>
      <c r="GZW35" s="121"/>
      <c r="GZX35" s="121"/>
      <c r="GZY35" s="121"/>
      <c r="GZZ35" s="121"/>
      <c r="HAA35" s="121"/>
      <c r="HAB35" s="121"/>
      <c r="HAC35" s="121"/>
      <c r="HAD35" s="121"/>
    </row>
    <row r="36" spans="1:5438" s="309" customFormat="1">
      <c r="A36" s="107"/>
      <c r="B36" s="93"/>
      <c r="C36" s="120"/>
      <c r="D36" s="120"/>
      <c r="E36" s="120"/>
      <c r="F36" s="120"/>
      <c r="G36" s="120"/>
      <c r="H36" s="121"/>
      <c r="I36" s="121"/>
      <c r="J36" s="121"/>
      <c r="K36" s="121"/>
      <c r="L36" s="121"/>
      <c r="M36" s="121"/>
      <c r="N36" s="121"/>
      <c r="O36" s="121"/>
      <c r="P36" s="121"/>
      <c r="Q36" s="121"/>
      <c r="R36" s="121"/>
      <c r="S36" s="121"/>
      <c r="T36" s="121"/>
      <c r="U36" s="121"/>
      <c r="V36" s="121"/>
      <c r="W36" s="121"/>
      <c r="X36" s="121"/>
      <c r="Y36" s="121"/>
      <c r="Z36" s="121"/>
      <c r="AA36" s="121"/>
      <c r="AB36" s="121"/>
      <c r="AC36" s="121"/>
      <c r="AD36" s="121"/>
      <c r="AE36" s="121"/>
      <c r="AF36" s="121"/>
      <c r="AG36" s="121"/>
      <c r="AH36" s="121"/>
      <c r="AI36" s="121"/>
      <c r="AJ36" s="121"/>
      <c r="AK36" s="121"/>
      <c r="AL36" s="121"/>
      <c r="AM36" s="121"/>
      <c r="AN36" s="121"/>
      <c r="AO36" s="121"/>
      <c r="AP36" s="121"/>
      <c r="AQ36" s="121"/>
      <c r="AR36" s="121"/>
      <c r="AS36" s="121"/>
      <c r="AT36" s="121"/>
      <c r="AU36" s="121"/>
      <c r="AV36" s="121"/>
      <c r="AW36" s="121"/>
      <c r="AX36" s="121"/>
      <c r="AY36" s="121"/>
      <c r="AZ36" s="121"/>
      <c r="BA36" s="121"/>
      <c r="BB36" s="121"/>
      <c r="BC36" s="121"/>
      <c r="BD36" s="121"/>
      <c r="BE36" s="121"/>
      <c r="BF36" s="121"/>
      <c r="BG36" s="121"/>
      <c r="BH36" s="121"/>
      <c r="BI36" s="121"/>
      <c r="BJ36" s="121"/>
      <c r="BK36" s="121"/>
      <c r="BL36" s="121"/>
      <c r="BM36" s="121"/>
      <c r="BN36" s="121"/>
      <c r="BO36" s="121"/>
      <c r="BP36" s="121"/>
      <c r="BQ36" s="121"/>
      <c r="BR36" s="121"/>
      <c r="BS36" s="121"/>
      <c r="BT36" s="121"/>
      <c r="BU36" s="121"/>
      <c r="BV36" s="121"/>
      <c r="BW36" s="121"/>
      <c r="BX36" s="121"/>
      <c r="BY36" s="121"/>
      <c r="BZ36" s="121"/>
      <c r="CA36" s="121"/>
      <c r="CB36" s="121"/>
      <c r="CC36" s="121"/>
      <c r="CD36" s="121"/>
      <c r="CE36" s="121"/>
      <c r="CF36" s="121"/>
      <c r="CG36" s="121"/>
      <c r="CH36" s="121"/>
      <c r="CI36" s="121"/>
      <c r="CJ36" s="121"/>
      <c r="CK36" s="121"/>
      <c r="CL36" s="121"/>
      <c r="CM36" s="121"/>
      <c r="CN36" s="121"/>
      <c r="CO36" s="121"/>
      <c r="CP36" s="121"/>
      <c r="CQ36" s="121"/>
      <c r="CR36" s="121"/>
      <c r="CS36" s="121"/>
      <c r="CT36" s="121"/>
      <c r="CU36" s="121"/>
      <c r="CV36" s="121"/>
      <c r="CW36" s="121"/>
      <c r="CX36" s="121"/>
      <c r="CY36" s="121"/>
      <c r="CZ36" s="121"/>
      <c r="DA36" s="121"/>
      <c r="DB36" s="121"/>
      <c r="DC36" s="121"/>
      <c r="DD36" s="121"/>
      <c r="DE36" s="121"/>
      <c r="DF36" s="121"/>
      <c r="DG36" s="121"/>
      <c r="DH36" s="121"/>
      <c r="DI36" s="121"/>
      <c r="DJ36" s="121"/>
      <c r="DK36" s="121"/>
      <c r="DL36" s="121"/>
      <c r="DM36" s="121"/>
      <c r="DN36" s="121"/>
      <c r="DO36" s="121"/>
      <c r="DP36" s="121"/>
      <c r="DQ36" s="121"/>
      <c r="DR36" s="121"/>
      <c r="DS36" s="121"/>
      <c r="DT36" s="121"/>
      <c r="DU36" s="121"/>
      <c r="DV36" s="121"/>
      <c r="DW36" s="121"/>
      <c r="DX36" s="121"/>
      <c r="DY36" s="121"/>
      <c r="DZ36" s="121"/>
      <c r="EA36" s="121"/>
      <c r="EB36" s="121"/>
      <c r="EC36" s="121"/>
      <c r="ED36" s="121"/>
      <c r="EE36" s="121"/>
      <c r="EF36" s="121"/>
      <c r="EG36" s="121"/>
      <c r="EH36" s="121"/>
      <c r="EI36" s="121"/>
      <c r="EJ36" s="121"/>
      <c r="EK36" s="121"/>
      <c r="EL36" s="121"/>
      <c r="EM36" s="121"/>
      <c r="EN36" s="121"/>
      <c r="EO36" s="121"/>
      <c r="EP36" s="121"/>
      <c r="EQ36" s="121"/>
      <c r="ER36" s="121"/>
      <c r="ES36" s="121"/>
      <c r="ET36" s="121"/>
      <c r="EU36" s="121"/>
      <c r="EV36" s="121"/>
      <c r="EW36" s="121"/>
      <c r="EX36" s="121"/>
      <c r="EY36" s="121"/>
      <c r="EZ36" s="121"/>
      <c r="FA36" s="121"/>
      <c r="FB36" s="121"/>
      <c r="FC36" s="121"/>
      <c r="FD36" s="121"/>
      <c r="FE36" s="121"/>
      <c r="FF36" s="121"/>
      <c r="FG36" s="121"/>
      <c r="FH36" s="121"/>
      <c r="FI36" s="121"/>
      <c r="FJ36" s="121"/>
      <c r="FK36" s="121"/>
      <c r="FL36" s="121"/>
      <c r="FM36" s="121"/>
      <c r="FN36" s="121"/>
      <c r="FO36" s="121"/>
      <c r="FP36" s="121"/>
      <c r="FQ36" s="121"/>
      <c r="FR36" s="121"/>
      <c r="FS36" s="121"/>
      <c r="FT36" s="121"/>
      <c r="FU36" s="121"/>
      <c r="FV36" s="121"/>
      <c r="FW36" s="121"/>
      <c r="FX36" s="121"/>
      <c r="FY36" s="121"/>
      <c r="FZ36" s="121"/>
      <c r="GA36" s="121"/>
      <c r="GB36" s="121"/>
      <c r="GC36" s="121"/>
      <c r="GD36" s="121"/>
      <c r="GE36" s="121"/>
      <c r="GF36" s="121"/>
      <c r="GG36" s="121"/>
      <c r="GH36" s="121"/>
      <c r="GI36" s="121"/>
      <c r="GJ36" s="121"/>
      <c r="GK36" s="121"/>
      <c r="GL36" s="121"/>
      <c r="GM36" s="121"/>
      <c r="GN36" s="121"/>
      <c r="GO36" s="121"/>
      <c r="GP36" s="121"/>
      <c r="GQ36" s="121"/>
      <c r="GR36" s="121"/>
      <c r="GS36" s="121"/>
      <c r="GT36" s="121"/>
      <c r="GU36" s="121"/>
      <c r="GV36" s="121"/>
      <c r="GW36" s="121"/>
      <c r="GX36" s="121"/>
      <c r="GY36" s="121"/>
      <c r="GZ36" s="121"/>
      <c r="HA36" s="121"/>
      <c r="HB36" s="121"/>
      <c r="HC36" s="121"/>
      <c r="HD36" s="121"/>
      <c r="HE36" s="121"/>
      <c r="HF36" s="121"/>
      <c r="HG36" s="121"/>
      <c r="HH36" s="121"/>
      <c r="HI36" s="121"/>
      <c r="HJ36" s="121"/>
      <c r="HK36" s="121"/>
      <c r="HL36" s="121"/>
      <c r="HM36" s="121"/>
      <c r="HN36" s="121"/>
      <c r="HO36" s="121"/>
      <c r="HP36" s="121"/>
      <c r="HQ36" s="121"/>
      <c r="HR36" s="121"/>
      <c r="HS36" s="121"/>
      <c r="HT36" s="121"/>
      <c r="HU36" s="121"/>
      <c r="HV36" s="121"/>
      <c r="HW36" s="121"/>
      <c r="HX36" s="121"/>
      <c r="HY36" s="121"/>
      <c r="HZ36" s="121"/>
      <c r="IA36" s="121"/>
      <c r="IB36" s="121"/>
      <c r="IC36" s="121"/>
      <c r="ID36" s="121"/>
      <c r="IE36" s="121"/>
      <c r="IF36" s="121"/>
      <c r="IG36" s="121"/>
      <c r="IH36" s="121"/>
      <c r="II36" s="121"/>
      <c r="IJ36" s="121"/>
      <c r="IK36" s="121"/>
      <c r="IL36" s="121"/>
      <c r="IM36" s="121"/>
      <c r="IN36" s="121"/>
      <c r="IO36" s="121"/>
      <c r="IP36" s="121"/>
      <c r="IQ36" s="121"/>
      <c r="IR36" s="121"/>
      <c r="IS36" s="121"/>
      <c r="IT36" s="121"/>
      <c r="IU36" s="121"/>
      <c r="IV36" s="121"/>
      <c r="IW36" s="121"/>
      <c r="IX36" s="121"/>
      <c r="IY36" s="121"/>
      <c r="IZ36" s="121"/>
      <c r="JA36" s="121"/>
      <c r="JB36" s="121"/>
      <c r="JC36" s="121"/>
      <c r="JD36" s="121"/>
      <c r="JE36" s="121"/>
      <c r="JF36" s="121"/>
      <c r="JG36" s="121"/>
      <c r="JH36" s="121"/>
      <c r="JI36" s="121"/>
      <c r="JJ36" s="121"/>
      <c r="JK36" s="121"/>
      <c r="JL36" s="121"/>
      <c r="JM36" s="121"/>
      <c r="JN36" s="121"/>
      <c r="JO36" s="121"/>
      <c r="JP36" s="121"/>
      <c r="JQ36" s="121"/>
      <c r="JR36" s="121"/>
      <c r="JS36" s="121"/>
      <c r="JT36" s="121"/>
      <c r="JU36" s="121"/>
      <c r="JV36" s="121"/>
      <c r="JW36" s="121"/>
      <c r="JX36" s="121"/>
      <c r="JY36" s="121"/>
      <c r="JZ36" s="121"/>
      <c r="KA36" s="121"/>
      <c r="KB36" s="121"/>
      <c r="KC36" s="121"/>
      <c r="KD36" s="121"/>
      <c r="KE36" s="121"/>
      <c r="KF36" s="121"/>
      <c r="KG36" s="121"/>
      <c r="KH36" s="121"/>
      <c r="KI36" s="121"/>
      <c r="KJ36" s="121"/>
      <c r="KK36" s="121"/>
      <c r="KL36" s="121"/>
      <c r="KM36" s="121"/>
      <c r="KN36" s="121"/>
      <c r="KO36" s="121"/>
      <c r="KP36" s="121"/>
      <c r="KQ36" s="121"/>
      <c r="KR36" s="121"/>
      <c r="KS36" s="121"/>
      <c r="KT36" s="121"/>
      <c r="KU36" s="121"/>
      <c r="KV36" s="121"/>
      <c r="KW36" s="121"/>
      <c r="KX36" s="121"/>
      <c r="KY36" s="121"/>
      <c r="KZ36" s="121"/>
      <c r="LA36" s="121"/>
      <c r="LB36" s="121"/>
      <c r="LC36" s="121"/>
      <c r="LD36" s="121"/>
      <c r="LE36" s="121"/>
      <c r="LF36" s="121"/>
      <c r="LG36" s="121"/>
      <c r="LH36" s="121"/>
      <c r="LI36" s="121"/>
      <c r="LJ36" s="121"/>
      <c r="LK36" s="121"/>
      <c r="LL36" s="121"/>
      <c r="LM36" s="121"/>
      <c r="LN36" s="121"/>
      <c r="LO36" s="121"/>
      <c r="LP36" s="121"/>
      <c r="LQ36" s="121"/>
      <c r="LR36" s="121"/>
      <c r="LS36" s="121"/>
      <c r="LT36" s="121"/>
      <c r="LU36" s="121"/>
      <c r="LV36" s="121"/>
      <c r="LW36" s="121"/>
      <c r="LX36" s="121"/>
      <c r="LY36" s="121"/>
      <c r="LZ36" s="121"/>
      <c r="MA36" s="121"/>
      <c r="MB36" s="121"/>
      <c r="MC36" s="121"/>
      <c r="MD36" s="121"/>
      <c r="ME36" s="121"/>
      <c r="MF36" s="121"/>
      <c r="MG36" s="121"/>
      <c r="MH36" s="121"/>
      <c r="MI36" s="121"/>
      <c r="MJ36" s="121"/>
      <c r="MK36" s="121"/>
      <c r="ML36" s="121"/>
      <c r="MM36" s="121"/>
      <c r="MN36" s="121"/>
      <c r="MO36" s="121"/>
      <c r="MP36" s="121"/>
      <c r="MQ36" s="121"/>
      <c r="MR36" s="121"/>
      <c r="MS36" s="121"/>
      <c r="MT36" s="121"/>
      <c r="MU36" s="121"/>
      <c r="MV36" s="121"/>
      <c r="MW36" s="121"/>
      <c r="MX36" s="121"/>
      <c r="MY36" s="121"/>
      <c r="MZ36" s="121"/>
      <c r="NA36" s="121"/>
      <c r="NB36" s="121"/>
      <c r="NC36" s="121"/>
      <c r="ND36" s="121"/>
      <c r="NE36" s="121"/>
      <c r="NF36" s="121"/>
      <c r="NG36" s="121"/>
      <c r="NH36" s="121"/>
      <c r="NI36" s="121"/>
      <c r="NJ36" s="121"/>
      <c r="NK36" s="121"/>
      <c r="NL36" s="121"/>
      <c r="NM36" s="121"/>
      <c r="NN36" s="121"/>
      <c r="NO36" s="121"/>
      <c r="NP36" s="121"/>
      <c r="NQ36" s="121"/>
      <c r="NR36" s="121"/>
      <c r="NS36" s="121"/>
      <c r="NT36" s="121"/>
      <c r="NU36" s="121"/>
      <c r="NV36" s="121"/>
      <c r="NW36" s="121"/>
      <c r="NX36" s="121"/>
      <c r="NY36" s="121"/>
      <c r="NZ36" s="121"/>
      <c r="OA36" s="121"/>
      <c r="OB36" s="121"/>
      <c r="OC36" s="121"/>
      <c r="OD36" s="121"/>
      <c r="OE36" s="121"/>
      <c r="OF36" s="121"/>
      <c r="OG36" s="121"/>
      <c r="OH36" s="121"/>
      <c r="OI36" s="121"/>
      <c r="OJ36" s="121"/>
      <c r="OK36" s="121"/>
      <c r="OL36" s="121"/>
      <c r="OM36" s="121"/>
      <c r="ON36" s="121"/>
      <c r="OO36" s="121"/>
      <c r="OP36" s="121"/>
      <c r="OQ36" s="121"/>
      <c r="OR36" s="121"/>
      <c r="OS36" s="121"/>
      <c r="OT36" s="121"/>
      <c r="OU36" s="121"/>
      <c r="OV36" s="121"/>
      <c r="OW36" s="121"/>
      <c r="OX36" s="121"/>
      <c r="OY36" s="121"/>
      <c r="OZ36" s="121"/>
      <c r="PA36" s="121"/>
      <c r="PB36" s="121"/>
      <c r="PC36" s="121"/>
      <c r="PD36" s="121"/>
      <c r="PE36" s="121"/>
      <c r="PF36" s="121"/>
      <c r="PG36" s="121"/>
      <c r="PH36" s="121"/>
      <c r="PI36" s="121"/>
      <c r="PJ36" s="121"/>
      <c r="PK36" s="121"/>
      <c r="PL36" s="121"/>
      <c r="PM36" s="121"/>
      <c r="PN36" s="121"/>
      <c r="PO36" s="121"/>
      <c r="PP36" s="121"/>
      <c r="PQ36" s="121"/>
      <c r="PR36" s="121"/>
      <c r="PS36" s="121"/>
      <c r="PT36" s="121"/>
      <c r="PU36" s="121"/>
      <c r="PV36" s="121"/>
      <c r="PW36" s="121"/>
      <c r="PX36" s="121"/>
      <c r="PY36" s="121"/>
      <c r="PZ36" s="121"/>
      <c r="QA36" s="121"/>
      <c r="QB36" s="121"/>
      <c r="QC36" s="121"/>
      <c r="QD36" s="121"/>
      <c r="QE36" s="121"/>
      <c r="QF36" s="121"/>
      <c r="QG36" s="121"/>
      <c r="QH36" s="121"/>
      <c r="QI36" s="121"/>
      <c r="QJ36" s="121"/>
      <c r="QK36" s="121"/>
      <c r="QL36" s="121"/>
      <c r="QM36" s="121"/>
      <c r="QN36" s="121"/>
      <c r="QO36" s="121"/>
      <c r="QP36" s="121"/>
      <c r="QQ36" s="121"/>
      <c r="QR36" s="121"/>
      <c r="QS36" s="121"/>
      <c r="QT36" s="121"/>
      <c r="QU36" s="121"/>
      <c r="QV36" s="121"/>
      <c r="QW36" s="121"/>
      <c r="QX36" s="121"/>
      <c r="QY36" s="121"/>
      <c r="QZ36" s="121"/>
      <c r="RA36" s="121"/>
      <c r="RB36" s="121"/>
      <c r="RC36" s="121"/>
      <c r="RD36" s="121"/>
      <c r="RE36" s="121"/>
      <c r="RF36" s="121"/>
      <c r="RG36" s="121"/>
      <c r="RH36" s="121"/>
      <c r="RI36" s="121"/>
      <c r="RJ36" s="121"/>
      <c r="RK36" s="121"/>
      <c r="RL36" s="121"/>
      <c r="RM36" s="121"/>
      <c r="RN36" s="121"/>
      <c r="RO36" s="121"/>
      <c r="RP36" s="121"/>
      <c r="RQ36" s="121"/>
      <c r="RR36" s="121"/>
      <c r="RS36" s="121"/>
      <c r="RT36" s="121"/>
      <c r="RU36" s="121"/>
      <c r="RV36" s="121"/>
      <c r="RW36" s="121"/>
      <c r="RX36" s="121"/>
      <c r="RY36" s="121"/>
      <c r="RZ36" s="121"/>
      <c r="SA36" s="121"/>
      <c r="SB36" s="121"/>
      <c r="SC36" s="121"/>
      <c r="SD36" s="121"/>
      <c r="SE36" s="121"/>
      <c r="SF36" s="121"/>
      <c r="SG36" s="121"/>
      <c r="SH36" s="121"/>
      <c r="SI36" s="121"/>
      <c r="SJ36" s="121"/>
      <c r="SK36" s="121"/>
      <c r="SL36" s="121"/>
      <c r="SM36" s="121"/>
      <c r="SN36" s="121"/>
      <c r="SO36" s="121"/>
      <c r="SP36" s="121"/>
      <c r="SQ36" s="121"/>
      <c r="SR36" s="121"/>
      <c r="SS36" s="121"/>
      <c r="ST36" s="121"/>
      <c r="SU36" s="121"/>
      <c r="SV36" s="121"/>
      <c r="SW36" s="121"/>
      <c r="SX36" s="121"/>
      <c r="SY36" s="121"/>
      <c r="SZ36" s="121"/>
      <c r="TA36" s="121"/>
      <c r="TB36" s="121"/>
      <c r="TC36" s="121"/>
      <c r="TD36" s="121"/>
      <c r="TE36" s="121"/>
      <c r="TF36" s="121"/>
      <c r="TG36" s="121"/>
      <c r="TH36" s="121"/>
      <c r="TI36" s="121"/>
      <c r="TJ36" s="121"/>
      <c r="TK36" s="121"/>
      <c r="TL36" s="121"/>
      <c r="TM36" s="121"/>
      <c r="TN36" s="121"/>
      <c r="TO36" s="121"/>
      <c r="TP36" s="121"/>
      <c r="TQ36" s="121"/>
      <c r="TR36" s="121"/>
      <c r="TS36" s="121"/>
      <c r="TT36" s="121"/>
      <c r="TU36" s="121"/>
      <c r="TV36" s="121"/>
      <c r="TW36" s="121"/>
      <c r="TX36" s="121"/>
      <c r="TY36" s="121"/>
      <c r="TZ36" s="121"/>
      <c r="UA36" s="121"/>
      <c r="UB36" s="121"/>
      <c r="UC36" s="121"/>
      <c r="UD36" s="121"/>
      <c r="UE36" s="121"/>
      <c r="UF36" s="121"/>
      <c r="UG36" s="121"/>
      <c r="UH36" s="121"/>
      <c r="UI36" s="121"/>
      <c r="UJ36" s="121"/>
      <c r="UK36" s="121"/>
      <c r="UL36" s="121"/>
      <c r="UM36" s="121"/>
      <c r="UN36" s="121"/>
      <c r="UO36" s="121"/>
      <c r="UP36" s="121"/>
      <c r="UQ36" s="121"/>
      <c r="UR36" s="121"/>
      <c r="US36" s="121"/>
      <c r="UT36" s="121"/>
      <c r="UU36" s="121"/>
      <c r="UV36" s="121"/>
      <c r="UW36" s="121"/>
      <c r="UX36" s="121"/>
      <c r="UY36" s="121"/>
      <c r="UZ36" s="121"/>
      <c r="VA36" s="121"/>
      <c r="VB36" s="121"/>
      <c r="VC36" s="121"/>
      <c r="VD36" s="121"/>
      <c r="VE36" s="121"/>
      <c r="VF36" s="121"/>
      <c r="VG36" s="121"/>
      <c r="VH36" s="121"/>
      <c r="VI36" s="121"/>
      <c r="VJ36" s="121"/>
      <c r="VK36" s="121"/>
      <c r="VL36" s="121"/>
      <c r="VM36" s="121"/>
      <c r="VN36" s="121"/>
      <c r="VO36" s="121"/>
      <c r="VP36" s="121"/>
      <c r="VQ36" s="121"/>
      <c r="VR36" s="121"/>
      <c r="VS36" s="121"/>
      <c r="VT36" s="121"/>
      <c r="VU36" s="121"/>
      <c r="VV36" s="121"/>
      <c r="VW36" s="121"/>
      <c r="VX36" s="121"/>
      <c r="VY36" s="121"/>
      <c r="VZ36" s="121"/>
      <c r="WA36" s="121"/>
      <c r="WB36" s="121"/>
      <c r="WC36" s="121"/>
      <c r="WD36" s="121"/>
      <c r="WE36" s="121"/>
      <c r="WF36" s="121"/>
      <c r="WG36" s="121"/>
      <c r="WH36" s="121"/>
      <c r="WI36" s="121"/>
      <c r="WJ36" s="121"/>
      <c r="WK36" s="121"/>
      <c r="WL36" s="121"/>
      <c r="WM36" s="121"/>
      <c r="WN36" s="121"/>
      <c r="WO36" s="121"/>
      <c r="WP36" s="121"/>
      <c r="WQ36" s="121"/>
      <c r="WR36" s="121"/>
      <c r="WS36" s="121"/>
      <c r="WT36" s="121"/>
      <c r="WU36" s="121"/>
      <c r="WV36" s="121"/>
      <c r="WW36" s="121"/>
      <c r="WX36" s="121"/>
      <c r="WY36" s="121"/>
      <c r="WZ36" s="121"/>
      <c r="XA36" s="121"/>
      <c r="XB36" s="121"/>
      <c r="XC36" s="121"/>
      <c r="XD36" s="121"/>
      <c r="XE36" s="121"/>
      <c r="XF36" s="121"/>
      <c r="XG36" s="121"/>
      <c r="XH36" s="121"/>
      <c r="XI36" s="121"/>
      <c r="XJ36" s="121"/>
      <c r="XK36" s="121"/>
      <c r="XL36" s="121"/>
      <c r="XM36" s="121"/>
      <c r="XN36" s="121"/>
      <c r="XO36" s="121"/>
      <c r="XP36" s="121"/>
      <c r="XQ36" s="121"/>
      <c r="XR36" s="121"/>
      <c r="XS36" s="121"/>
      <c r="XT36" s="121"/>
      <c r="XU36" s="121"/>
      <c r="XV36" s="121"/>
      <c r="XW36" s="121"/>
      <c r="XX36" s="121"/>
      <c r="XY36" s="121"/>
      <c r="XZ36" s="121"/>
      <c r="YA36" s="121"/>
      <c r="YB36" s="121"/>
      <c r="YC36" s="121"/>
      <c r="YD36" s="121"/>
      <c r="YE36" s="121"/>
      <c r="YF36" s="121"/>
      <c r="YG36" s="121"/>
      <c r="YH36" s="121"/>
      <c r="YI36" s="121"/>
      <c r="YJ36" s="121"/>
      <c r="YK36" s="121"/>
      <c r="YL36" s="121"/>
      <c r="YM36" s="121"/>
      <c r="YN36" s="121"/>
      <c r="YO36" s="121"/>
      <c r="YP36" s="121"/>
      <c r="YQ36" s="121"/>
      <c r="YR36" s="121"/>
      <c r="YS36" s="121"/>
      <c r="YT36" s="121"/>
      <c r="YU36" s="121"/>
      <c r="YV36" s="121"/>
      <c r="YW36" s="121"/>
      <c r="YX36" s="121"/>
      <c r="YY36" s="121"/>
      <c r="YZ36" s="121"/>
      <c r="ZA36" s="121"/>
      <c r="ZB36" s="121"/>
      <c r="ZC36" s="121"/>
      <c r="ZD36" s="121"/>
      <c r="ZE36" s="121"/>
      <c r="ZF36" s="121"/>
      <c r="ZG36" s="121"/>
      <c r="ZH36" s="121"/>
      <c r="ZI36" s="121"/>
      <c r="ZJ36" s="121"/>
      <c r="ZK36" s="121"/>
      <c r="ZL36" s="121"/>
      <c r="ZM36" s="121"/>
      <c r="ZN36" s="121"/>
      <c r="ZO36" s="121"/>
      <c r="ZP36" s="121"/>
      <c r="ZQ36" s="121"/>
      <c r="ZR36" s="121"/>
      <c r="ZS36" s="121"/>
      <c r="ZT36" s="121"/>
      <c r="ZU36" s="121"/>
      <c r="ZV36" s="121"/>
      <c r="ZW36" s="121"/>
      <c r="ZX36" s="121"/>
      <c r="ZY36" s="121"/>
      <c r="ZZ36" s="121"/>
      <c r="AAA36" s="121"/>
      <c r="AAB36" s="121"/>
      <c r="AAC36" s="121"/>
      <c r="AAD36" s="121"/>
      <c r="AAE36" s="121"/>
      <c r="AAF36" s="121"/>
      <c r="AAG36" s="121"/>
      <c r="AAH36" s="121"/>
      <c r="AAI36" s="121"/>
      <c r="AAJ36" s="121"/>
      <c r="AAK36" s="121"/>
      <c r="AAL36" s="121"/>
      <c r="AAM36" s="121"/>
      <c r="AAN36" s="121"/>
      <c r="AAO36" s="121"/>
      <c r="AAP36" s="121"/>
      <c r="AAQ36" s="121"/>
      <c r="AAR36" s="121"/>
      <c r="AAS36" s="121"/>
      <c r="AAT36" s="121"/>
      <c r="AAU36" s="121"/>
      <c r="AAV36" s="121"/>
      <c r="AAW36" s="121"/>
      <c r="AAX36" s="121"/>
      <c r="AAY36" s="121"/>
      <c r="AAZ36" s="121"/>
      <c r="ABA36" s="121"/>
      <c r="ABB36" s="121"/>
      <c r="ABC36" s="121"/>
      <c r="ABD36" s="121"/>
      <c r="ABE36" s="121"/>
      <c r="ABF36" s="121"/>
      <c r="ABG36" s="121"/>
      <c r="ABH36" s="121"/>
      <c r="ABI36" s="121"/>
      <c r="ABJ36" s="121"/>
      <c r="ABK36" s="121"/>
      <c r="ABL36" s="121"/>
      <c r="ABM36" s="121"/>
      <c r="ABN36" s="121"/>
      <c r="ABO36" s="121"/>
      <c r="ABP36" s="121"/>
      <c r="ABQ36" s="121"/>
      <c r="ABR36" s="121"/>
      <c r="ABS36" s="121"/>
      <c r="ABT36" s="121"/>
      <c r="ABU36" s="121"/>
      <c r="ABV36" s="121"/>
      <c r="ABW36" s="121"/>
      <c r="ABX36" s="121"/>
      <c r="ABY36" s="121"/>
      <c r="ABZ36" s="121"/>
      <c r="ACA36" s="121"/>
      <c r="ACB36" s="121"/>
      <c r="ACC36" s="121"/>
      <c r="ACD36" s="121"/>
      <c r="ACE36" s="121"/>
      <c r="ACF36" s="121"/>
      <c r="ACG36" s="121"/>
      <c r="ACH36" s="121"/>
      <c r="ACI36" s="121"/>
      <c r="ACJ36" s="121"/>
      <c r="ACK36" s="121"/>
      <c r="ACL36" s="121"/>
      <c r="ACM36" s="121"/>
      <c r="ACN36" s="121"/>
      <c r="ACO36" s="121"/>
      <c r="ACP36" s="121"/>
      <c r="ACQ36" s="121"/>
      <c r="ACR36" s="121"/>
      <c r="ACS36" s="121"/>
      <c r="ACT36" s="121"/>
      <c r="ACU36" s="121"/>
      <c r="ACV36" s="121"/>
      <c r="ACW36" s="121"/>
      <c r="ACX36" s="121"/>
      <c r="ACY36" s="121"/>
      <c r="ACZ36" s="121"/>
      <c r="ADA36" s="121"/>
      <c r="ADB36" s="121"/>
      <c r="ADC36" s="121"/>
      <c r="ADD36" s="121"/>
      <c r="ADE36" s="121"/>
      <c r="ADF36" s="121"/>
      <c r="ADG36" s="121"/>
      <c r="ADH36" s="121"/>
      <c r="ADI36" s="121"/>
      <c r="ADJ36" s="121"/>
      <c r="ADK36" s="121"/>
      <c r="ADL36" s="121"/>
      <c r="ADM36" s="121"/>
      <c r="ADN36" s="121"/>
      <c r="ADO36" s="121"/>
      <c r="ADP36" s="121"/>
      <c r="ADQ36" s="121"/>
      <c r="ADR36" s="121"/>
      <c r="ADS36" s="121"/>
      <c r="ADT36" s="121"/>
      <c r="ADU36" s="121"/>
      <c r="ADV36" s="121"/>
      <c r="ADW36" s="121"/>
      <c r="ADX36" s="121"/>
      <c r="ADY36" s="121"/>
      <c r="ADZ36" s="121"/>
      <c r="AEA36" s="121"/>
      <c r="AEB36" s="121"/>
      <c r="AEC36" s="121"/>
      <c r="AED36" s="121"/>
      <c r="AEE36" s="121"/>
      <c r="AEF36" s="121"/>
      <c r="AEG36" s="121"/>
      <c r="AEH36" s="121"/>
      <c r="AEI36" s="121"/>
      <c r="AEJ36" s="121"/>
      <c r="AEK36" s="121"/>
      <c r="AEL36" s="121"/>
      <c r="AEM36" s="121"/>
      <c r="AEN36" s="121"/>
      <c r="AEO36" s="121"/>
      <c r="AEP36" s="121"/>
      <c r="AEQ36" s="121"/>
      <c r="AER36" s="121"/>
      <c r="AES36" s="121"/>
      <c r="AET36" s="121"/>
      <c r="AEU36" s="121"/>
      <c r="AEV36" s="121"/>
      <c r="AEW36" s="121"/>
      <c r="AEX36" s="121"/>
      <c r="AEY36" s="121"/>
      <c r="AEZ36" s="121"/>
      <c r="AFA36" s="121"/>
      <c r="AFB36" s="121"/>
      <c r="AFC36" s="121"/>
      <c r="AFD36" s="121"/>
      <c r="AFE36" s="121"/>
      <c r="AFF36" s="121"/>
      <c r="AFG36" s="121"/>
      <c r="AFH36" s="121"/>
      <c r="AFI36" s="121"/>
      <c r="AFJ36" s="121"/>
      <c r="AFK36" s="121"/>
      <c r="AFL36" s="121"/>
      <c r="AFM36" s="121"/>
      <c r="AFN36" s="121"/>
      <c r="AFO36" s="121"/>
      <c r="AFP36" s="121"/>
      <c r="AFQ36" s="121"/>
      <c r="AFR36" s="121"/>
      <c r="AFS36" s="121"/>
      <c r="AFT36" s="121"/>
      <c r="AFU36" s="121"/>
      <c r="AFV36" s="121"/>
      <c r="AFW36" s="121"/>
      <c r="AFX36" s="121"/>
      <c r="AFY36" s="121"/>
      <c r="AFZ36" s="121"/>
      <c r="AGA36" s="121"/>
      <c r="AGB36" s="121"/>
      <c r="AGC36" s="121"/>
      <c r="AGD36" s="121"/>
      <c r="AGE36" s="121"/>
      <c r="AGF36" s="121"/>
      <c r="AGG36" s="121"/>
      <c r="AGH36" s="121"/>
      <c r="AGI36" s="121"/>
      <c r="AGJ36" s="121"/>
      <c r="AGK36" s="121"/>
      <c r="AGL36" s="121"/>
      <c r="AGM36" s="121"/>
      <c r="AGN36" s="121"/>
      <c r="AGO36" s="121"/>
      <c r="AGP36" s="121"/>
      <c r="AGQ36" s="121"/>
      <c r="AGR36" s="121"/>
      <c r="AGS36" s="121"/>
      <c r="AGT36" s="121"/>
      <c r="AGU36" s="121"/>
      <c r="AGV36" s="121"/>
      <c r="AGW36" s="121"/>
      <c r="AGX36" s="121"/>
      <c r="AGY36" s="121"/>
      <c r="AGZ36" s="121"/>
      <c r="AHA36" s="121"/>
      <c r="AHB36" s="121"/>
      <c r="AHC36" s="121"/>
      <c r="AHD36" s="121"/>
      <c r="AHE36" s="121"/>
      <c r="AHF36" s="121"/>
      <c r="AHG36" s="121"/>
      <c r="AHH36" s="121"/>
      <c r="AHI36" s="121"/>
      <c r="AHJ36" s="121"/>
      <c r="AHK36" s="121"/>
      <c r="AHL36" s="121"/>
      <c r="AHM36" s="121"/>
      <c r="AHN36" s="121"/>
      <c r="AHO36" s="121"/>
      <c r="AHP36" s="121"/>
      <c r="AHQ36" s="121"/>
      <c r="AHR36" s="121"/>
      <c r="AHS36" s="121"/>
      <c r="AHT36" s="121"/>
      <c r="AHU36" s="121"/>
      <c r="AHV36" s="121"/>
      <c r="AHW36" s="121"/>
      <c r="AHX36" s="121"/>
      <c r="AHY36" s="121"/>
      <c r="AHZ36" s="121"/>
      <c r="AIA36" s="121"/>
      <c r="AIB36" s="121"/>
      <c r="AIC36" s="121"/>
      <c r="AID36" s="121"/>
      <c r="AIE36" s="121"/>
      <c r="AIF36" s="121"/>
      <c r="AIG36" s="121"/>
      <c r="AIH36" s="121"/>
      <c r="AII36" s="121"/>
      <c r="AIJ36" s="121"/>
      <c r="AIK36" s="121"/>
      <c r="AIL36" s="121"/>
      <c r="AIM36" s="121"/>
      <c r="AIN36" s="121"/>
      <c r="AIO36" s="121"/>
      <c r="AIP36" s="121"/>
      <c r="AIQ36" s="121"/>
      <c r="AIR36" s="121"/>
      <c r="AIS36" s="121"/>
      <c r="AIT36" s="121"/>
      <c r="AIU36" s="121"/>
      <c r="AIV36" s="121"/>
      <c r="AIW36" s="121"/>
      <c r="AIX36" s="121"/>
      <c r="AIY36" s="121"/>
      <c r="AIZ36" s="121"/>
      <c r="AJA36" s="121"/>
      <c r="AJB36" s="121"/>
      <c r="AJC36" s="121"/>
      <c r="AJD36" s="121"/>
      <c r="AJE36" s="121"/>
      <c r="AJF36" s="121"/>
      <c r="AJG36" s="121"/>
      <c r="AJH36" s="121"/>
      <c r="AJI36" s="121"/>
      <c r="AJJ36" s="121"/>
      <c r="AJK36" s="121"/>
      <c r="AJL36" s="121"/>
      <c r="AJM36" s="121"/>
      <c r="AJN36" s="121"/>
      <c r="AJO36" s="121"/>
      <c r="AJP36" s="121"/>
      <c r="AJQ36" s="121"/>
      <c r="AJR36" s="121"/>
      <c r="AJS36" s="121"/>
      <c r="AJT36" s="121"/>
      <c r="AJU36" s="121"/>
      <c r="AJV36" s="121"/>
      <c r="AJW36" s="121"/>
      <c r="AJX36" s="121"/>
      <c r="AJY36" s="121"/>
      <c r="AJZ36" s="121"/>
      <c r="AKA36" s="121"/>
      <c r="AKB36" s="121"/>
      <c r="AKC36" s="121"/>
      <c r="AKD36" s="121"/>
      <c r="AKE36" s="121"/>
      <c r="AKF36" s="121"/>
      <c r="AKG36" s="121"/>
      <c r="AKH36" s="121"/>
      <c r="AKI36" s="121"/>
      <c r="AKJ36" s="121"/>
      <c r="AKK36" s="121"/>
      <c r="AKL36" s="121"/>
      <c r="AKM36" s="121"/>
      <c r="AKN36" s="121"/>
      <c r="AKO36" s="121"/>
      <c r="AKP36" s="121"/>
      <c r="AKQ36" s="121"/>
      <c r="AKR36" s="121"/>
      <c r="AKS36" s="121"/>
      <c r="AKT36" s="121"/>
      <c r="AKU36" s="121"/>
      <c r="AKV36" s="121"/>
      <c r="AKW36" s="121"/>
      <c r="AKX36" s="121"/>
      <c r="AKY36" s="121"/>
      <c r="AKZ36" s="121"/>
      <c r="ALA36" s="121"/>
      <c r="ALB36" s="121"/>
      <c r="ALC36" s="121"/>
      <c r="ALD36" s="121"/>
      <c r="ALE36" s="121"/>
      <c r="ALF36" s="121"/>
      <c r="ALG36" s="121"/>
      <c r="ALH36" s="121"/>
      <c r="ALI36" s="121"/>
      <c r="ALJ36" s="121"/>
      <c r="ALK36" s="121"/>
      <c r="ALL36" s="121"/>
      <c r="ALM36" s="121"/>
      <c r="ALN36" s="121"/>
      <c r="ALO36" s="121"/>
      <c r="ALP36" s="121"/>
      <c r="ALQ36" s="121"/>
      <c r="ALR36" s="121"/>
      <c r="ALS36" s="121"/>
      <c r="ALT36" s="121"/>
      <c r="ALU36" s="121"/>
      <c r="ALV36" s="121"/>
      <c r="ALW36" s="121"/>
      <c r="ALX36" s="121"/>
      <c r="ALY36" s="121"/>
      <c r="ALZ36" s="121"/>
      <c r="AMA36" s="121"/>
      <c r="AMB36" s="121"/>
      <c r="AMC36" s="121"/>
      <c r="AMD36" s="121"/>
      <c r="AME36" s="121"/>
      <c r="AMF36" s="121"/>
      <c r="AMG36" s="121"/>
      <c r="AMH36" s="121"/>
      <c r="AMI36" s="121"/>
      <c r="AMJ36" s="121"/>
      <c r="AMK36" s="121"/>
      <c r="AML36" s="121"/>
      <c r="AMM36" s="121"/>
      <c r="AMN36" s="121"/>
      <c r="AMO36" s="121"/>
      <c r="AMP36" s="121"/>
      <c r="AMQ36" s="121"/>
      <c r="AMR36" s="121"/>
      <c r="AMS36" s="121"/>
      <c r="AMT36" s="121"/>
      <c r="AMU36" s="121"/>
      <c r="AMV36" s="121"/>
      <c r="AMW36" s="121"/>
      <c r="AMX36" s="121"/>
      <c r="AMY36" s="121"/>
      <c r="AMZ36" s="121"/>
      <c r="ANA36" s="121"/>
      <c r="ANB36" s="121"/>
      <c r="ANC36" s="121"/>
      <c r="AND36" s="121"/>
      <c r="ANE36" s="121"/>
      <c r="ANF36" s="121"/>
      <c r="ANG36" s="121"/>
      <c r="ANH36" s="121"/>
      <c r="ANI36" s="121"/>
      <c r="ANJ36" s="121"/>
      <c r="ANK36" s="121"/>
      <c r="ANL36" s="121"/>
      <c r="ANM36" s="121"/>
      <c r="ANN36" s="121"/>
      <c r="ANO36" s="121"/>
      <c r="ANP36" s="121"/>
      <c r="ANQ36" s="121"/>
      <c r="ANR36" s="121"/>
      <c r="ANS36" s="121"/>
      <c r="ANT36" s="121"/>
      <c r="ANU36" s="121"/>
      <c r="ANV36" s="121"/>
      <c r="ANW36" s="121"/>
      <c r="ANX36" s="121"/>
      <c r="ANY36" s="121"/>
      <c r="ANZ36" s="121"/>
      <c r="AOA36" s="121"/>
      <c r="AOB36" s="121"/>
      <c r="AOC36" s="121"/>
      <c r="AOD36" s="121"/>
      <c r="AOE36" s="121"/>
      <c r="AOF36" s="121"/>
      <c r="AOG36" s="121"/>
      <c r="AOH36" s="121"/>
      <c r="AOI36" s="121"/>
      <c r="AOJ36" s="121"/>
      <c r="AOK36" s="121"/>
      <c r="AOL36" s="121"/>
      <c r="AOM36" s="121"/>
      <c r="AON36" s="121"/>
      <c r="AOO36" s="121"/>
      <c r="AOP36" s="121"/>
      <c r="AOQ36" s="121"/>
      <c r="AOR36" s="121"/>
      <c r="AOS36" s="121"/>
      <c r="AOT36" s="121"/>
      <c r="AOU36" s="121"/>
      <c r="AOV36" s="121"/>
      <c r="AOW36" s="121"/>
      <c r="AOX36" s="121"/>
      <c r="AOY36" s="121"/>
      <c r="AOZ36" s="121"/>
      <c r="APA36" s="121"/>
      <c r="APB36" s="121"/>
      <c r="APC36" s="121"/>
      <c r="APD36" s="121"/>
      <c r="APE36" s="121"/>
      <c r="APF36" s="121"/>
      <c r="APG36" s="121"/>
      <c r="APH36" s="121"/>
      <c r="API36" s="121"/>
      <c r="APJ36" s="121"/>
      <c r="APK36" s="121"/>
      <c r="APL36" s="121"/>
      <c r="APM36" s="121"/>
      <c r="APN36" s="121"/>
      <c r="APO36" s="121"/>
      <c r="APP36" s="121"/>
      <c r="APQ36" s="121"/>
      <c r="APR36" s="121"/>
      <c r="APS36" s="121"/>
      <c r="APT36" s="121"/>
      <c r="APU36" s="121"/>
      <c r="APV36" s="121"/>
      <c r="APW36" s="121"/>
      <c r="APX36" s="121"/>
      <c r="APY36" s="121"/>
      <c r="APZ36" s="121"/>
      <c r="AQA36" s="121"/>
      <c r="AQB36" s="121"/>
      <c r="AQC36" s="121"/>
      <c r="AQD36" s="121"/>
      <c r="AQE36" s="121"/>
      <c r="AQF36" s="121"/>
      <c r="AQG36" s="121"/>
      <c r="AQH36" s="121"/>
      <c r="AQI36" s="121"/>
      <c r="AQJ36" s="121"/>
      <c r="AQK36" s="121"/>
      <c r="AQL36" s="121"/>
      <c r="AQM36" s="121"/>
      <c r="AQN36" s="121"/>
      <c r="AQO36" s="121"/>
      <c r="AQP36" s="121"/>
      <c r="AQQ36" s="121"/>
      <c r="AQR36" s="121"/>
      <c r="AQS36" s="121"/>
      <c r="AQT36" s="121"/>
      <c r="AQU36" s="121"/>
      <c r="AQV36" s="121"/>
      <c r="AQW36" s="121"/>
      <c r="AQX36" s="121"/>
      <c r="AQY36" s="121"/>
      <c r="AQZ36" s="121"/>
      <c r="ARA36" s="121"/>
      <c r="ARB36" s="121"/>
      <c r="ARC36" s="121"/>
      <c r="ARD36" s="121"/>
      <c r="ARE36" s="121"/>
      <c r="ARF36" s="121"/>
      <c r="ARG36" s="121"/>
      <c r="ARH36" s="121"/>
      <c r="ARI36" s="121"/>
      <c r="ARJ36" s="121"/>
      <c r="ARK36" s="121"/>
      <c r="ARL36" s="121"/>
      <c r="ARM36" s="121"/>
      <c r="ARN36" s="121"/>
      <c r="ARO36" s="121"/>
      <c r="ARP36" s="121"/>
      <c r="ARQ36" s="121"/>
      <c r="ARR36" s="121"/>
      <c r="ARS36" s="121"/>
      <c r="ART36" s="121"/>
      <c r="ARU36" s="121"/>
      <c r="ARV36" s="121"/>
      <c r="ARW36" s="121"/>
      <c r="ARX36" s="121"/>
      <c r="ARY36" s="121"/>
      <c r="ARZ36" s="121"/>
      <c r="ASA36" s="121"/>
      <c r="ASB36" s="121"/>
      <c r="ASC36" s="121"/>
      <c r="ASD36" s="121"/>
      <c r="ASE36" s="121"/>
      <c r="ASF36" s="121"/>
      <c r="ASG36" s="121"/>
      <c r="ASH36" s="121"/>
      <c r="ASI36" s="121"/>
      <c r="ASJ36" s="121"/>
      <c r="ASK36" s="121"/>
      <c r="ASL36" s="121"/>
      <c r="ASM36" s="121"/>
      <c r="ASN36" s="121"/>
      <c r="ASO36" s="121"/>
      <c r="ASP36" s="121"/>
      <c r="ASQ36" s="121"/>
      <c r="ASR36" s="121"/>
      <c r="ASS36" s="121"/>
      <c r="AST36" s="121"/>
      <c r="ASU36" s="121"/>
      <c r="ASV36" s="121"/>
      <c r="ASW36" s="121"/>
      <c r="ASX36" s="121"/>
      <c r="ASY36" s="121"/>
      <c r="ASZ36" s="121"/>
      <c r="ATA36" s="121"/>
      <c r="ATB36" s="121"/>
      <c r="ATC36" s="121"/>
      <c r="ATD36" s="121"/>
      <c r="ATE36" s="121"/>
      <c r="ATF36" s="121"/>
      <c r="ATG36" s="121"/>
      <c r="ATH36" s="121"/>
      <c r="ATI36" s="121"/>
      <c r="ATJ36" s="121"/>
      <c r="ATK36" s="121"/>
      <c r="ATL36" s="121"/>
      <c r="ATM36" s="121"/>
      <c r="ATN36" s="121"/>
      <c r="ATO36" s="121"/>
      <c r="ATP36" s="121"/>
      <c r="ATQ36" s="121"/>
      <c r="ATR36" s="121"/>
      <c r="ATS36" s="121"/>
      <c r="ATT36" s="121"/>
      <c r="ATU36" s="121"/>
      <c r="ATV36" s="121"/>
      <c r="ATW36" s="121"/>
      <c r="ATX36" s="121"/>
      <c r="ATY36" s="121"/>
      <c r="ATZ36" s="121"/>
      <c r="AUA36" s="121"/>
      <c r="AUB36" s="121"/>
      <c r="AUC36" s="121"/>
      <c r="AUD36" s="121"/>
      <c r="AUE36" s="121"/>
      <c r="AUF36" s="121"/>
      <c r="AUG36" s="121"/>
      <c r="AUH36" s="121"/>
      <c r="AUI36" s="121"/>
      <c r="AUJ36" s="121"/>
      <c r="AUK36" s="121"/>
      <c r="AUL36" s="121"/>
      <c r="AUM36" s="121"/>
      <c r="AUN36" s="121"/>
      <c r="AUO36" s="121"/>
      <c r="AUP36" s="121"/>
      <c r="AUQ36" s="121"/>
      <c r="AUR36" s="121"/>
      <c r="AUS36" s="121"/>
      <c r="AUT36" s="121"/>
      <c r="AUU36" s="121"/>
      <c r="AUV36" s="121"/>
      <c r="AUW36" s="121"/>
      <c r="AUX36" s="121"/>
      <c r="AUY36" s="121"/>
      <c r="AUZ36" s="121"/>
      <c r="AVA36" s="121"/>
      <c r="AVB36" s="121"/>
      <c r="AVC36" s="121"/>
      <c r="AVD36" s="121"/>
      <c r="AVE36" s="121"/>
      <c r="AVF36" s="121"/>
      <c r="AVG36" s="121"/>
      <c r="AVH36" s="121"/>
      <c r="AVI36" s="121"/>
      <c r="AVJ36" s="121"/>
      <c r="AVK36" s="121"/>
      <c r="AVL36" s="121"/>
      <c r="AVM36" s="121"/>
      <c r="AVN36" s="121"/>
      <c r="AVO36" s="121"/>
      <c r="AVP36" s="121"/>
      <c r="AVQ36" s="121"/>
      <c r="AVR36" s="121"/>
      <c r="AVS36" s="121"/>
      <c r="AVT36" s="121"/>
      <c r="AVU36" s="121"/>
      <c r="AVV36" s="121"/>
      <c r="AVW36" s="121"/>
      <c r="AVX36" s="121"/>
      <c r="AVY36" s="121"/>
      <c r="AVZ36" s="121"/>
      <c r="AWA36" s="121"/>
      <c r="AWB36" s="121"/>
      <c r="AWC36" s="121"/>
      <c r="AWD36" s="121"/>
      <c r="AWE36" s="121"/>
      <c r="AWF36" s="121"/>
      <c r="AWG36" s="121"/>
      <c r="AWH36" s="121"/>
      <c r="AWI36" s="121"/>
      <c r="AWJ36" s="121"/>
      <c r="AWK36" s="121"/>
      <c r="AWL36" s="121"/>
      <c r="AWM36" s="121"/>
      <c r="AWN36" s="121"/>
      <c r="AWO36" s="121"/>
      <c r="AWP36" s="121"/>
      <c r="AWQ36" s="121"/>
      <c r="AWR36" s="121"/>
      <c r="AWS36" s="121"/>
      <c r="AWT36" s="121"/>
      <c r="AWU36" s="121"/>
      <c r="AWV36" s="121"/>
      <c r="AWW36" s="121"/>
      <c r="AWX36" s="121"/>
      <c r="AWY36" s="121"/>
      <c r="AWZ36" s="121"/>
      <c r="AXA36" s="121"/>
      <c r="AXB36" s="121"/>
      <c r="AXC36" s="121"/>
      <c r="AXD36" s="121"/>
      <c r="AXE36" s="121"/>
      <c r="AXF36" s="121"/>
      <c r="AXG36" s="121"/>
      <c r="AXH36" s="121"/>
      <c r="AXI36" s="121"/>
      <c r="AXJ36" s="121"/>
      <c r="AXK36" s="121"/>
      <c r="AXL36" s="121"/>
      <c r="AXM36" s="121"/>
      <c r="AXN36" s="121"/>
      <c r="AXO36" s="121"/>
      <c r="AXP36" s="121"/>
      <c r="AXQ36" s="121"/>
      <c r="AXR36" s="121"/>
      <c r="AXS36" s="121"/>
      <c r="AXT36" s="121"/>
      <c r="AXU36" s="121"/>
      <c r="AXV36" s="121"/>
      <c r="AXW36" s="121"/>
      <c r="AXX36" s="121"/>
      <c r="AXY36" s="121"/>
      <c r="AXZ36" s="121"/>
      <c r="AYA36" s="121"/>
      <c r="AYB36" s="121"/>
      <c r="AYC36" s="121"/>
      <c r="AYD36" s="121"/>
      <c r="AYE36" s="121"/>
      <c r="AYF36" s="121"/>
      <c r="AYG36" s="121"/>
      <c r="AYH36" s="121"/>
      <c r="AYI36" s="121"/>
      <c r="AYJ36" s="121"/>
      <c r="AYK36" s="121"/>
      <c r="AYL36" s="121"/>
      <c r="AYM36" s="121"/>
      <c r="AYN36" s="121"/>
      <c r="AYO36" s="121"/>
      <c r="AYP36" s="121"/>
      <c r="AYQ36" s="121"/>
      <c r="AYR36" s="121"/>
      <c r="AYS36" s="121"/>
      <c r="AYT36" s="121"/>
      <c r="AYU36" s="121"/>
      <c r="AYV36" s="121"/>
      <c r="AYW36" s="121"/>
      <c r="AYX36" s="121"/>
      <c r="AYY36" s="121"/>
      <c r="AYZ36" s="121"/>
      <c r="AZA36" s="121"/>
      <c r="AZB36" s="121"/>
      <c r="AZC36" s="121"/>
      <c r="AZD36" s="121"/>
      <c r="AZE36" s="121"/>
      <c r="AZF36" s="121"/>
      <c r="AZG36" s="121"/>
      <c r="AZH36" s="121"/>
      <c r="AZI36" s="121"/>
      <c r="AZJ36" s="121"/>
      <c r="AZK36" s="121"/>
      <c r="AZL36" s="121"/>
      <c r="AZM36" s="121"/>
      <c r="AZN36" s="121"/>
      <c r="AZO36" s="121"/>
      <c r="AZP36" s="121"/>
      <c r="AZQ36" s="121"/>
      <c r="AZR36" s="121"/>
      <c r="AZS36" s="121"/>
      <c r="AZT36" s="121"/>
      <c r="AZU36" s="121"/>
      <c r="AZV36" s="121"/>
      <c r="AZW36" s="121"/>
      <c r="AZX36" s="121"/>
      <c r="AZY36" s="121"/>
      <c r="AZZ36" s="121"/>
      <c r="BAA36" s="121"/>
      <c r="BAB36" s="121"/>
      <c r="BAC36" s="121"/>
      <c r="BAD36" s="121"/>
      <c r="BAE36" s="121"/>
      <c r="BAF36" s="121"/>
      <c r="BAG36" s="121"/>
      <c r="BAH36" s="121"/>
      <c r="BAI36" s="121"/>
      <c r="BAJ36" s="121"/>
      <c r="BAK36" s="121"/>
      <c r="BAL36" s="121"/>
      <c r="BAM36" s="121"/>
      <c r="BAN36" s="121"/>
      <c r="BAO36" s="121"/>
      <c r="BAP36" s="121"/>
      <c r="BAQ36" s="121"/>
      <c r="BAR36" s="121"/>
      <c r="BAS36" s="121"/>
      <c r="BAT36" s="121"/>
      <c r="BAU36" s="121"/>
      <c r="BAV36" s="121"/>
      <c r="BAW36" s="121"/>
      <c r="BAX36" s="121"/>
      <c r="BAY36" s="121"/>
      <c r="BAZ36" s="121"/>
      <c r="BBA36" s="121"/>
      <c r="BBB36" s="121"/>
      <c r="BBC36" s="121"/>
      <c r="BBD36" s="121"/>
      <c r="BBE36" s="121"/>
      <c r="BBF36" s="121"/>
      <c r="BBG36" s="121"/>
      <c r="BBH36" s="121"/>
      <c r="BBI36" s="121"/>
      <c r="BBJ36" s="121"/>
      <c r="BBK36" s="121"/>
      <c r="BBL36" s="121"/>
      <c r="BBM36" s="121"/>
      <c r="BBN36" s="121"/>
      <c r="BBO36" s="121"/>
      <c r="BBP36" s="121"/>
      <c r="BBQ36" s="121"/>
      <c r="BBR36" s="121"/>
      <c r="BBS36" s="121"/>
      <c r="BBT36" s="121"/>
      <c r="BBU36" s="121"/>
      <c r="BBV36" s="121"/>
      <c r="BBW36" s="121"/>
      <c r="BBX36" s="121"/>
      <c r="BBY36" s="121"/>
      <c r="BBZ36" s="121"/>
      <c r="BCA36" s="121"/>
      <c r="BCB36" s="121"/>
      <c r="BCC36" s="121"/>
      <c r="BCD36" s="121"/>
      <c r="BCE36" s="121"/>
      <c r="BCF36" s="121"/>
      <c r="BCG36" s="121"/>
      <c r="BCH36" s="121"/>
      <c r="BCI36" s="121"/>
      <c r="BCJ36" s="121"/>
      <c r="BCK36" s="121"/>
      <c r="BCL36" s="121"/>
      <c r="BCM36" s="121"/>
      <c r="BCN36" s="121"/>
      <c r="BCO36" s="121"/>
      <c r="BCP36" s="121"/>
      <c r="BCQ36" s="121"/>
      <c r="BCR36" s="121"/>
      <c r="BCS36" s="121"/>
      <c r="BCT36" s="121"/>
      <c r="BCU36" s="121"/>
      <c r="BCV36" s="121"/>
      <c r="BCW36" s="121"/>
      <c r="BCX36" s="121"/>
      <c r="BCY36" s="121"/>
      <c r="BCZ36" s="121"/>
      <c r="BDA36" s="121"/>
      <c r="BDB36" s="121"/>
      <c r="BDC36" s="121"/>
      <c r="BDD36" s="121"/>
      <c r="BDE36" s="121"/>
      <c r="BDF36" s="121"/>
      <c r="BDG36" s="121"/>
      <c r="BDH36" s="121"/>
      <c r="BDI36" s="121"/>
      <c r="BDJ36" s="121"/>
      <c r="BDK36" s="121"/>
      <c r="BDL36" s="121"/>
      <c r="BDM36" s="121"/>
      <c r="BDN36" s="121"/>
      <c r="BDO36" s="121"/>
      <c r="BDP36" s="121"/>
      <c r="BDQ36" s="121"/>
      <c r="BDR36" s="121"/>
      <c r="BDS36" s="121"/>
      <c r="BDT36" s="121"/>
      <c r="BDU36" s="121"/>
      <c r="BDV36" s="121"/>
      <c r="BDW36" s="121"/>
      <c r="BDX36" s="121"/>
      <c r="BDY36" s="121"/>
      <c r="BDZ36" s="121"/>
      <c r="BEA36" s="121"/>
      <c r="BEB36" s="121"/>
      <c r="BEC36" s="121"/>
      <c r="BED36" s="121"/>
      <c r="BEE36" s="121"/>
      <c r="BEF36" s="121"/>
      <c r="BEG36" s="121"/>
      <c r="BEH36" s="121"/>
      <c r="BEI36" s="121"/>
      <c r="BEJ36" s="121"/>
      <c r="BEK36" s="121"/>
      <c r="BEL36" s="121"/>
      <c r="BEM36" s="121"/>
      <c r="BEN36" s="121"/>
      <c r="BEO36" s="121"/>
      <c r="BEP36" s="121"/>
      <c r="BEQ36" s="121"/>
      <c r="BER36" s="121"/>
      <c r="BES36" s="121"/>
      <c r="BET36" s="121"/>
      <c r="BEU36" s="121"/>
      <c r="BEV36" s="121"/>
      <c r="BEW36" s="121"/>
      <c r="BEX36" s="121"/>
      <c r="BEY36" s="121"/>
      <c r="BEZ36" s="121"/>
      <c r="BFA36" s="121"/>
      <c r="BFB36" s="121"/>
      <c r="BFC36" s="121"/>
      <c r="BFD36" s="121"/>
      <c r="BFE36" s="121"/>
      <c r="BFF36" s="121"/>
      <c r="BFG36" s="121"/>
      <c r="BFH36" s="121"/>
      <c r="BFI36" s="121"/>
      <c r="BFJ36" s="121"/>
      <c r="BFK36" s="121"/>
      <c r="BFL36" s="121"/>
      <c r="BFM36" s="121"/>
      <c r="BFN36" s="121"/>
      <c r="BFO36" s="121"/>
      <c r="BFP36" s="121"/>
      <c r="BFQ36" s="121"/>
      <c r="BFR36" s="121"/>
      <c r="BFS36" s="121"/>
      <c r="BFT36" s="121"/>
      <c r="BFU36" s="121"/>
      <c r="BFV36" s="121"/>
      <c r="BFW36" s="121"/>
      <c r="BFX36" s="121"/>
      <c r="BFY36" s="121"/>
      <c r="BFZ36" s="121"/>
      <c r="BGA36" s="121"/>
      <c r="BGB36" s="121"/>
      <c r="BGC36" s="121"/>
      <c r="BGD36" s="121"/>
      <c r="BGE36" s="121"/>
      <c r="BGF36" s="121"/>
      <c r="BGG36" s="121"/>
      <c r="BGH36" s="121"/>
      <c r="BGI36" s="121"/>
      <c r="BGJ36" s="121"/>
      <c r="BGK36" s="121"/>
      <c r="BGL36" s="121"/>
      <c r="BGM36" s="121"/>
      <c r="BGN36" s="121"/>
      <c r="BGO36" s="121"/>
      <c r="BGP36" s="121"/>
      <c r="BGQ36" s="121"/>
      <c r="BGR36" s="121"/>
      <c r="BGS36" s="121"/>
      <c r="BGT36" s="121"/>
      <c r="BGU36" s="121"/>
      <c r="BGV36" s="121"/>
      <c r="BGW36" s="121"/>
      <c r="BGX36" s="121"/>
      <c r="BGY36" s="121"/>
      <c r="BGZ36" s="121"/>
      <c r="BHA36" s="121"/>
      <c r="BHB36" s="121"/>
      <c r="BHC36" s="121"/>
      <c r="BHD36" s="121"/>
      <c r="BHE36" s="121"/>
      <c r="BHF36" s="121"/>
      <c r="BHG36" s="121"/>
      <c r="BHH36" s="121"/>
      <c r="BHI36" s="121"/>
      <c r="BHJ36" s="121"/>
      <c r="BHK36" s="121"/>
      <c r="BHL36" s="121"/>
      <c r="BHM36" s="121"/>
      <c r="BHN36" s="121"/>
      <c r="BHO36" s="121"/>
      <c r="BHP36" s="121"/>
      <c r="BHQ36" s="121"/>
      <c r="BHR36" s="121"/>
      <c r="BHS36" s="121"/>
      <c r="BHT36" s="121"/>
      <c r="BHU36" s="121"/>
      <c r="BHV36" s="121"/>
      <c r="BHW36" s="121"/>
      <c r="BHX36" s="121"/>
      <c r="BHY36" s="121"/>
      <c r="BHZ36" s="121"/>
      <c r="BIA36" s="121"/>
      <c r="BIB36" s="121"/>
      <c r="BIC36" s="121"/>
      <c r="BID36" s="121"/>
      <c r="BIE36" s="121"/>
      <c r="BIF36" s="121"/>
      <c r="BIG36" s="121"/>
      <c r="BIH36" s="121"/>
      <c r="BII36" s="121"/>
      <c r="BIJ36" s="121"/>
      <c r="BIK36" s="121"/>
      <c r="BIL36" s="121"/>
      <c r="BIM36" s="121"/>
      <c r="BIN36" s="121"/>
      <c r="BIO36" s="121"/>
      <c r="BIP36" s="121"/>
      <c r="BIQ36" s="121"/>
      <c r="BIR36" s="121"/>
      <c r="BIS36" s="121"/>
      <c r="BIT36" s="121"/>
      <c r="BIU36" s="121"/>
      <c r="BIV36" s="121"/>
      <c r="BIW36" s="121"/>
      <c r="BIX36" s="121"/>
      <c r="BIY36" s="121"/>
      <c r="BIZ36" s="121"/>
      <c r="BJA36" s="121"/>
      <c r="BJB36" s="121"/>
      <c r="BJC36" s="121"/>
      <c r="BJD36" s="121"/>
      <c r="BJE36" s="121"/>
      <c r="BJF36" s="121"/>
      <c r="BJG36" s="121"/>
      <c r="BJH36" s="121"/>
      <c r="BJI36" s="121"/>
      <c r="BJJ36" s="121"/>
      <c r="BJK36" s="121"/>
      <c r="BJL36" s="121"/>
      <c r="BJM36" s="121"/>
      <c r="BJN36" s="121"/>
      <c r="BJO36" s="121"/>
      <c r="BJP36" s="121"/>
      <c r="BJQ36" s="121"/>
      <c r="BJR36" s="121"/>
      <c r="BJS36" s="121"/>
      <c r="BJT36" s="121"/>
      <c r="BJU36" s="121"/>
      <c r="BJV36" s="121"/>
      <c r="BJW36" s="121"/>
      <c r="BJX36" s="121"/>
      <c r="BJY36" s="121"/>
      <c r="BJZ36" s="121"/>
      <c r="BKA36" s="121"/>
      <c r="BKB36" s="121"/>
      <c r="BKC36" s="121"/>
      <c r="BKD36" s="121"/>
      <c r="BKE36" s="121"/>
      <c r="BKF36" s="121"/>
      <c r="BKG36" s="121"/>
      <c r="BKH36" s="121"/>
      <c r="BKI36" s="121"/>
      <c r="BKJ36" s="121"/>
      <c r="BKK36" s="121"/>
      <c r="BKL36" s="121"/>
      <c r="BKM36" s="121"/>
      <c r="BKN36" s="121"/>
      <c r="BKO36" s="121"/>
      <c r="BKP36" s="121"/>
      <c r="BKQ36" s="121"/>
      <c r="BKR36" s="121"/>
      <c r="BKS36" s="121"/>
      <c r="BKT36" s="121"/>
      <c r="BKU36" s="121"/>
      <c r="BKV36" s="121"/>
      <c r="BKW36" s="121"/>
      <c r="BKX36" s="121"/>
      <c r="BKY36" s="121"/>
      <c r="BKZ36" s="121"/>
      <c r="BLA36" s="121"/>
      <c r="BLB36" s="121"/>
      <c r="BLC36" s="121"/>
      <c r="BLD36" s="121"/>
      <c r="BLE36" s="121"/>
      <c r="BLF36" s="121"/>
      <c r="BLG36" s="121"/>
      <c r="BLH36" s="121"/>
      <c r="BLI36" s="121"/>
      <c r="BLJ36" s="121"/>
      <c r="BLK36" s="121"/>
      <c r="BLL36" s="121"/>
      <c r="BLM36" s="121"/>
      <c r="BLN36" s="121"/>
      <c r="BLO36" s="121"/>
      <c r="BLP36" s="121"/>
      <c r="BLQ36" s="121"/>
      <c r="BLR36" s="121"/>
      <c r="BLS36" s="121"/>
      <c r="BLT36" s="121"/>
      <c r="BLU36" s="121"/>
      <c r="BLV36" s="121"/>
      <c r="BLW36" s="121"/>
      <c r="BLX36" s="121"/>
      <c r="BLY36" s="121"/>
      <c r="BLZ36" s="121"/>
      <c r="BMA36" s="121"/>
      <c r="BMB36" s="121"/>
      <c r="BMC36" s="121"/>
      <c r="BMD36" s="121"/>
      <c r="BME36" s="121"/>
      <c r="BMF36" s="121"/>
      <c r="BMG36" s="121"/>
      <c r="BMH36" s="121"/>
      <c r="BMI36" s="121"/>
      <c r="BMJ36" s="121"/>
      <c r="BMK36" s="121"/>
      <c r="BML36" s="121"/>
      <c r="BMM36" s="121"/>
      <c r="BMN36" s="121"/>
      <c r="BMO36" s="121"/>
      <c r="BMP36" s="121"/>
      <c r="BMQ36" s="121"/>
      <c r="BMR36" s="121"/>
      <c r="BMS36" s="121"/>
      <c r="BMT36" s="121"/>
      <c r="BMU36" s="121"/>
      <c r="BMV36" s="121"/>
      <c r="BMW36" s="121"/>
      <c r="BMX36" s="121"/>
      <c r="BMY36" s="121"/>
      <c r="BMZ36" s="121"/>
      <c r="BNA36" s="121"/>
      <c r="BNB36" s="121"/>
      <c r="BNC36" s="121"/>
      <c r="BND36" s="121"/>
      <c r="BNE36" s="121"/>
      <c r="BNF36" s="121"/>
      <c r="BNG36" s="121"/>
      <c r="BNH36" s="121"/>
      <c r="BNI36" s="121"/>
      <c r="BNJ36" s="121"/>
      <c r="BNK36" s="121"/>
      <c r="BNL36" s="121"/>
      <c r="BNM36" s="121"/>
      <c r="BNN36" s="121"/>
      <c r="BNO36" s="121"/>
      <c r="BNP36" s="121"/>
      <c r="BNQ36" s="121"/>
      <c r="BNR36" s="121"/>
      <c r="BNS36" s="121"/>
      <c r="BNT36" s="121"/>
      <c r="BNU36" s="121"/>
      <c r="BNV36" s="121"/>
      <c r="BNW36" s="121"/>
      <c r="BNX36" s="121"/>
      <c r="BNY36" s="121"/>
      <c r="BNZ36" s="121"/>
      <c r="BOA36" s="121"/>
      <c r="BOB36" s="121"/>
      <c r="BOC36" s="121"/>
      <c r="BOD36" s="121"/>
      <c r="BOE36" s="121"/>
      <c r="BOF36" s="121"/>
      <c r="BOG36" s="121"/>
      <c r="BOH36" s="121"/>
      <c r="BOI36" s="121"/>
      <c r="BOJ36" s="121"/>
      <c r="BOK36" s="121"/>
      <c r="BOL36" s="121"/>
      <c r="BOM36" s="121"/>
      <c r="BON36" s="121"/>
      <c r="BOO36" s="121"/>
      <c r="BOP36" s="121"/>
      <c r="BOQ36" s="121"/>
      <c r="BOR36" s="121"/>
      <c r="BOS36" s="121"/>
      <c r="BOT36" s="121"/>
      <c r="BOU36" s="121"/>
      <c r="BOV36" s="121"/>
      <c r="BOW36" s="121"/>
      <c r="BOX36" s="121"/>
      <c r="BOY36" s="121"/>
      <c r="BOZ36" s="121"/>
      <c r="BPA36" s="121"/>
      <c r="BPB36" s="121"/>
      <c r="BPC36" s="121"/>
      <c r="BPD36" s="121"/>
      <c r="BPE36" s="121"/>
      <c r="BPF36" s="121"/>
      <c r="BPG36" s="121"/>
      <c r="BPH36" s="121"/>
      <c r="BPI36" s="121"/>
      <c r="BPJ36" s="121"/>
      <c r="BPK36" s="121"/>
      <c r="BPL36" s="121"/>
      <c r="BPM36" s="121"/>
      <c r="BPN36" s="121"/>
      <c r="BPO36" s="121"/>
      <c r="BPP36" s="121"/>
      <c r="BPQ36" s="121"/>
      <c r="BPR36" s="121"/>
      <c r="BPS36" s="121"/>
      <c r="BPT36" s="121"/>
      <c r="BPU36" s="121"/>
      <c r="BPV36" s="121"/>
      <c r="BPW36" s="121"/>
      <c r="BPX36" s="121"/>
      <c r="BPY36" s="121"/>
      <c r="BPZ36" s="121"/>
      <c r="BQA36" s="121"/>
      <c r="BQB36" s="121"/>
      <c r="BQC36" s="121"/>
      <c r="BQD36" s="121"/>
      <c r="BQE36" s="121"/>
      <c r="BQF36" s="121"/>
      <c r="BQG36" s="121"/>
      <c r="BQH36" s="121"/>
      <c r="BQI36" s="121"/>
      <c r="BQJ36" s="121"/>
      <c r="BQK36" s="121"/>
      <c r="BQL36" s="121"/>
      <c r="BQM36" s="121"/>
      <c r="BQN36" s="121"/>
      <c r="BQO36" s="121"/>
      <c r="BQP36" s="121"/>
      <c r="BQQ36" s="121"/>
      <c r="BQR36" s="121"/>
      <c r="BQS36" s="121"/>
      <c r="BQT36" s="121"/>
      <c r="BQU36" s="121"/>
      <c r="BQV36" s="121"/>
      <c r="BQW36" s="121"/>
      <c r="BQX36" s="121"/>
      <c r="BQY36" s="121"/>
      <c r="BQZ36" s="121"/>
      <c r="BRA36" s="121"/>
      <c r="BRB36" s="121"/>
      <c r="BRC36" s="121"/>
      <c r="BRD36" s="121"/>
      <c r="BRE36" s="121"/>
      <c r="BRF36" s="121"/>
      <c r="BRG36" s="121"/>
      <c r="BRH36" s="121"/>
      <c r="BRI36" s="121"/>
      <c r="BRJ36" s="121"/>
      <c r="BRK36" s="121"/>
      <c r="BRL36" s="121"/>
      <c r="BRM36" s="121"/>
      <c r="BRN36" s="121"/>
      <c r="BRO36" s="121"/>
      <c r="BRP36" s="121"/>
      <c r="BRQ36" s="121"/>
      <c r="BRR36" s="121"/>
      <c r="BRS36" s="121"/>
      <c r="BRT36" s="121"/>
      <c r="BRU36" s="121"/>
      <c r="BRV36" s="121"/>
      <c r="BRW36" s="121"/>
      <c r="BRX36" s="121"/>
      <c r="BRY36" s="121"/>
      <c r="BRZ36" s="121"/>
      <c r="BSA36" s="121"/>
      <c r="BSB36" s="121"/>
      <c r="BSC36" s="121"/>
      <c r="BSD36" s="121"/>
      <c r="BSE36" s="121"/>
      <c r="BSF36" s="121"/>
      <c r="BSG36" s="121"/>
      <c r="BSH36" s="121"/>
      <c r="BSI36" s="121"/>
      <c r="BSJ36" s="121"/>
      <c r="BSK36" s="121"/>
      <c r="BSL36" s="121"/>
      <c r="BSM36" s="121"/>
      <c r="BSN36" s="121"/>
      <c r="BSO36" s="121"/>
      <c r="BSP36" s="121"/>
      <c r="BSQ36" s="121"/>
      <c r="BSR36" s="121"/>
      <c r="BSS36" s="121"/>
      <c r="BST36" s="121"/>
      <c r="BSU36" s="121"/>
      <c r="BSV36" s="121"/>
      <c r="BSW36" s="121"/>
      <c r="BSX36" s="121"/>
      <c r="BSY36" s="121"/>
      <c r="BSZ36" s="121"/>
      <c r="BTA36" s="121"/>
      <c r="BTB36" s="121"/>
      <c r="BTC36" s="121"/>
      <c r="BTD36" s="121"/>
      <c r="BTE36" s="121"/>
      <c r="BTF36" s="121"/>
      <c r="BTG36" s="121"/>
      <c r="BTH36" s="121"/>
      <c r="BTI36" s="121"/>
      <c r="BTJ36" s="121"/>
      <c r="BTK36" s="121"/>
      <c r="BTL36" s="121"/>
      <c r="BTM36" s="121"/>
      <c r="BTN36" s="121"/>
      <c r="BTO36" s="121"/>
      <c r="BTP36" s="121"/>
      <c r="BTQ36" s="121"/>
      <c r="BTR36" s="121"/>
      <c r="BTS36" s="121"/>
      <c r="BTT36" s="121"/>
      <c r="BTU36" s="121"/>
      <c r="BTV36" s="121"/>
      <c r="BTW36" s="121"/>
      <c r="BTX36" s="121"/>
      <c r="BTY36" s="121"/>
      <c r="BTZ36" s="121"/>
      <c r="BUA36" s="121"/>
      <c r="BUB36" s="121"/>
      <c r="BUC36" s="121"/>
      <c r="BUD36" s="121"/>
      <c r="BUE36" s="121"/>
      <c r="BUF36" s="121"/>
      <c r="BUG36" s="121"/>
      <c r="BUH36" s="121"/>
      <c r="BUI36" s="121"/>
      <c r="BUJ36" s="121"/>
      <c r="BUK36" s="121"/>
      <c r="BUL36" s="121"/>
      <c r="BUM36" s="121"/>
      <c r="BUN36" s="121"/>
      <c r="BUO36" s="121"/>
      <c r="BUP36" s="121"/>
      <c r="BUQ36" s="121"/>
      <c r="BUR36" s="121"/>
      <c r="BUS36" s="121"/>
      <c r="BUT36" s="121"/>
      <c r="BUU36" s="121"/>
      <c r="BUV36" s="121"/>
      <c r="BUW36" s="121"/>
      <c r="BUX36" s="121"/>
      <c r="BUY36" s="121"/>
      <c r="BUZ36" s="121"/>
      <c r="BVA36" s="121"/>
      <c r="BVB36" s="121"/>
      <c r="BVC36" s="121"/>
      <c r="BVD36" s="121"/>
      <c r="BVE36" s="121"/>
      <c r="BVF36" s="121"/>
      <c r="BVG36" s="121"/>
      <c r="BVH36" s="121"/>
      <c r="BVI36" s="121"/>
      <c r="BVJ36" s="121"/>
      <c r="BVK36" s="121"/>
      <c r="BVL36" s="121"/>
      <c r="BVM36" s="121"/>
      <c r="BVN36" s="121"/>
      <c r="BVO36" s="121"/>
      <c r="BVP36" s="121"/>
      <c r="BVQ36" s="121"/>
      <c r="BVR36" s="121"/>
      <c r="BVS36" s="121"/>
      <c r="BVT36" s="121"/>
      <c r="BVU36" s="121"/>
      <c r="BVV36" s="121"/>
      <c r="BVW36" s="121"/>
      <c r="BVX36" s="121"/>
      <c r="BVY36" s="121"/>
      <c r="BVZ36" s="121"/>
      <c r="BWA36" s="121"/>
      <c r="BWB36" s="121"/>
      <c r="BWC36" s="121"/>
      <c r="BWD36" s="121"/>
      <c r="BWE36" s="121"/>
      <c r="BWF36" s="121"/>
      <c r="BWG36" s="121"/>
      <c r="BWH36" s="121"/>
      <c r="BWI36" s="121"/>
      <c r="BWJ36" s="121"/>
      <c r="BWK36" s="121"/>
      <c r="BWL36" s="121"/>
      <c r="BWM36" s="121"/>
      <c r="BWN36" s="121"/>
      <c r="BWO36" s="121"/>
      <c r="BWP36" s="121"/>
      <c r="BWQ36" s="121"/>
      <c r="BWR36" s="121"/>
      <c r="BWS36" s="121"/>
      <c r="BWT36" s="121"/>
      <c r="BWU36" s="121"/>
      <c r="BWV36" s="121"/>
      <c r="BWW36" s="121"/>
      <c r="BWX36" s="121"/>
      <c r="BWY36" s="121"/>
      <c r="BWZ36" s="121"/>
      <c r="BXA36" s="121"/>
      <c r="BXB36" s="121"/>
      <c r="BXC36" s="121"/>
      <c r="BXD36" s="121"/>
      <c r="BXE36" s="121"/>
      <c r="BXF36" s="121"/>
      <c r="BXG36" s="121"/>
      <c r="BXH36" s="121"/>
      <c r="BXI36" s="121"/>
      <c r="BXJ36" s="121"/>
      <c r="BXK36" s="121"/>
      <c r="BXL36" s="121"/>
      <c r="BXM36" s="121"/>
      <c r="BXN36" s="121"/>
      <c r="BXO36" s="121"/>
      <c r="BXP36" s="121"/>
      <c r="BXQ36" s="121"/>
      <c r="BXR36" s="121"/>
      <c r="BXS36" s="121"/>
      <c r="BXT36" s="121"/>
      <c r="BXU36" s="121"/>
      <c r="BXV36" s="121"/>
      <c r="BXW36" s="121"/>
      <c r="BXX36" s="121"/>
      <c r="BXY36" s="121"/>
      <c r="BXZ36" s="121"/>
      <c r="BYA36" s="121"/>
      <c r="BYB36" s="121"/>
      <c r="BYC36" s="121"/>
      <c r="BYD36" s="121"/>
      <c r="BYE36" s="121"/>
      <c r="BYF36" s="121"/>
      <c r="BYG36" s="121"/>
      <c r="BYH36" s="121"/>
      <c r="BYI36" s="121"/>
      <c r="BYJ36" s="121"/>
      <c r="BYK36" s="121"/>
      <c r="BYL36" s="121"/>
      <c r="BYM36" s="121"/>
      <c r="BYN36" s="121"/>
      <c r="BYO36" s="121"/>
      <c r="BYP36" s="121"/>
      <c r="BYQ36" s="121"/>
      <c r="BYR36" s="121"/>
      <c r="BYS36" s="121"/>
      <c r="BYT36" s="121"/>
      <c r="BYU36" s="121"/>
      <c r="BYV36" s="121"/>
      <c r="BYW36" s="121"/>
      <c r="BYX36" s="121"/>
      <c r="BYY36" s="121"/>
      <c r="BYZ36" s="121"/>
      <c r="BZA36" s="121"/>
      <c r="BZB36" s="121"/>
      <c r="BZC36" s="121"/>
      <c r="BZD36" s="121"/>
      <c r="BZE36" s="121"/>
      <c r="BZF36" s="121"/>
      <c r="BZG36" s="121"/>
      <c r="BZH36" s="121"/>
      <c r="BZI36" s="121"/>
      <c r="BZJ36" s="121"/>
      <c r="BZK36" s="121"/>
      <c r="BZL36" s="121"/>
      <c r="BZM36" s="121"/>
      <c r="BZN36" s="121"/>
      <c r="BZO36" s="121"/>
      <c r="BZP36" s="121"/>
      <c r="BZQ36" s="121"/>
      <c r="BZR36" s="121"/>
      <c r="BZS36" s="121"/>
      <c r="BZT36" s="121"/>
      <c r="BZU36" s="121"/>
      <c r="BZV36" s="121"/>
      <c r="BZW36" s="121"/>
      <c r="BZX36" s="121"/>
      <c r="BZY36" s="121"/>
      <c r="BZZ36" s="121"/>
      <c r="CAA36" s="121"/>
      <c r="CAB36" s="121"/>
      <c r="CAC36" s="121"/>
      <c r="CAD36" s="121"/>
      <c r="CAE36" s="121"/>
      <c r="CAF36" s="121"/>
      <c r="CAG36" s="121"/>
      <c r="CAH36" s="121"/>
      <c r="CAI36" s="121"/>
      <c r="CAJ36" s="121"/>
      <c r="CAK36" s="121"/>
      <c r="CAL36" s="121"/>
      <c r="CAM36" s="121"/>
      <c r="CAN36" s="121"/>
      <c r="CAO36" s="121"/>
      <c r="CAP36" s="121"/>
      <c r="CAQ36" s="121"/>
      <c r="CAR36" s="121"/>
      <c r="CAS36" s="121"/>
      <c r="CAT36" s="121"/>
      <c r="CAU36" s="121"/>
      <c r="CAV36" s="121"/>
      <c r="CAW36" s="121"/>
      <c r="CAX36" s="121"/>
      <c r="CAY36" s="121"/>
      <c r="CAZ36" s="121"/>
      <c r="CBA36" s="121"/>
      <c r="CBB36" s="121"/>
      <c r="CBC36" s="121"/>
      <c r="CBD36" s="121"/>
      <c r="CBE36" s="121"/>
      <c r="CBF36" s="121"/>
      <c r="CBG36" s="121"/>
      <c r="CBH36" s="121"/>
      <c r="CBI36" s="121"/>
      <c r="CBJ36" s="121"/>
      <c r="CBK36" s="121"/>
      <c r="CBL36" s="121"/>
      <c r="CBM36" s="121"/>
      <c r="CBN36" s="121"/>
      <c r="CBO36" s="121"/>
      <c r="CBP36" s="121"/>
      <c r="CBQ36" s="121"/>
      <c r="CBR36" s="121"/>
      <c r="CBS36" s="121"/>
      <c r="CBT36" s="121"/>
      <c r="CBU36" s="121"/>
      <c r="CBV36" s="121"/>
      <c r="CBW36" s="121"/>
      <c r="CBX36" s="121"/>
      <c r="CBY36" s="121"/>
      <c r="CBZ36" s="121"/>
      <c r="CCA36" s="121"/>
      <c r="CCB36" s="121"/>
      <c r="CCC36" s="121"/>
      <c r="CCD36" s="121"/>
      <c r="CCE36" s="121"/>
      <c r="CCF36" s="121"/>
      <c r="CCG36" s="121"/>
      <c r="CCH36" s="121"/>
      <c r="CCI36" s="121"/>
      <c r="CCJ36" s="121"/>
      <c r="CCK36" s="121"/>
      <c r="CCL36" s="121"/>
      <c r="CCM36" s="121"/>
      <c r="CCN36" s="121"/>
      <c r="CCO36" s="121"/>
      <c r="CCP36" s="121"/>
      <c r="CCQ36" s="121"/>
      <c r="CCR36" s="121"/>
      <c r="CCS36" s="121"/>
      <c r="CCT36" s="121"/>
      <c r="CCU36" s="121"/>
      <c r="CCV36" s="121"/>
      <c r="CCW36" s="121"/>
      <c r="CCX36" s="121"/>
      <c r="CCY36" s="121"/>
      <c r="CCZ36" s="121"/>
      <c r="CDA36" s="121"/>
      <c r="CDB36" s="121"/>
      <c r="CDC36" s="121"/>
      <c r="CDD36" s="121"/>
      <c r="CDE36" s="121"/>
      <c r="CDF36" s="121"/>
      <c r="CDG36" s="121"/>
      <c r="CDH36" s="121"/>
      <c r="CDI36" s="121"/>
      <c r="CDJ36" s="121"/>
      <c r="CDK36" s="121"/>
      <c r="CDL36" s="121"/>
      <c r="CDM36" s="121"/>
      <c r="CDN36" s="121"/>
      <c r="CDO36" s="121"/>
      <c r="CDP36" s="121"/>
      <c r="CDQ36" s="121"/>
      <c r="CDR36" s="121"/>
      <c r="CDS36" s="121"/>
      <c r="CDT36" s="121"/>
      <c r="CDU36" s="121"/>
      <c r="CDV36" s="121"/>
      <c r="CDW36" s="121"/>
      <c r="CDX36" s="121"/>
      <c r="CDY36" s="121"/>
      <c r="CDZ36" s="121"/>
      <c r="CEA36" s="121"/>
      <c r="CEB36" s="121"/>
      <c r="CEC36" s="121"/>
      <c r="CED36" s="121"/>
      <c r="CEE36" s="121"/>
      <c r="CEF36" s="121"/>
      <c r="CEG36" s="121"/>
      <c r="CEH36" s="121"/>
      <c r="CEI36" s="121"/>
      <c r="CEJ36" s="121"/>
      <c r="CEK36" s="121"/>
      <c r="CEL36" s="121"/>
      <c r="CEM36" s="121"/>
      <c r="CEN36" s="121"/>
      <c r="CEO36" s="121"/>
      <c r="CEP36" s="121"/>
      <c r="CEQ36" s="121"/>
      <c r="CER36" s="121"/>
      <c r="CES36" s="121"/>
      <c r="CET36" s="121"/>
      <c r="CEU36" s="121"/>
      <c r="CEV36" s="121"/>
      <c r="CEW36" s="121"/>
      <c r="CEX36" s="121"/>
      <c r="CEY36" s="121"/>
      <c r="CEZ36" s="121"/>
      <c r="CFA36" s="121"/>
      <c r="CFB36" s="121"/>
      <c r="CFC36" s="121"/>
      <c r="CFD36" s="121"/>
      <c r="CFE36" s="121"/>
      <c r="CFF36" s="121"/>
      <c r="CFG36" s="121"/>
      <c r="CFH36" s="121"/>
      <c r="CFI36" s="121"/>
      <c r="CFJ36" s="121"/>
      <c r="CFK36" s="121"/>
      <c r="CFL36" s="121"/>
      <c r="CFM36" s="121"/>
      <c r="CFN36" s="121"/>
      <c r="CFO36" s="121"/>
      <c r="CFP36" s="121"/>
      <c r="CFQ36" s="121"/>
      <c r="CFR36" s="121"/>
      <c r="CFS36" s="121"/>
      <c r="CFT36" s="121"/>
      <c r="CFU36" s="121"/>
      <c r="CFV36" s="121"/>
      <c r="CFW36" s="121"/>
      <c r="CFX36" s="121"/>
      <c r="CFY36" s="121"/>
      <c r="CFZ36" s="121"/>
      <c r="CGA36" s="121"/>
      <c r="CGB36" s="121"/>
      <c r="CGC36" s="121"/>
      <c r="CGD36" s="121"/>
      <c r="CGE36" s="121"/>
      <c r="CGF36" s="121"/>
      <c r="CGG36" s="121"/>
      <c r="CGH36" s="121"/>
      <c r="CGI36" s="121"/>
      <c r="CGJ36" s="121"/>
      <c r="CGK36" s="121"/>
      <c r="CGL36" s="121"/>
      <c r="CGM36" s="121"/>
      <c r="CGN36" s="121"/>
      <c r="CGO36" s="121"/>
      <c r="CGP36" s="121"/>
      <c r="CGQ36" s="121"/>
      <c r="CGR36" s="121"/>
      <c r="CGS36" s="121"/>
      <c r="CGT36" s="121"/>
      <c r="CGU36" s="121"/>
      <c r="CGV36" s="121"/>
      <c r="CGW36" s="121"/>
      <c r="CGX36" s="121"/>
      <c r="CGY36" s="121"/>
      <c r="CGZ36" s="121"/>
      <c r="CHA36" s="121"/>
      <c r="CHB36" s="121"/>
      <c r="CHC36" s="121"/>
      <c r="CHD36" s="121"/>
      <c r="CHE36" s="121"/>
      <c r="CHF36" s="121"/>
      <c r="CHG36" s="121"/>
      <c r="CHH36" s="121"/>
      <c r="CHI36" s="121"/>
      <c r="CHJ36" s="121"/>
      <c r="CHK36" s="121"/>
      <c r="CHL36" s="121"/>
      <c r="CHM36" s="121"/>
      <c r="CHN36" s="121"/>
      <c r="CHO36" s="121"/>
      <c r="CHP36" s="121"/>
      <c r="CHQ36" s="121"/>
      <c r="CHR36" s="121"/>
      <c r="CHS36" s="121"/>
      <c r="CHT36" s="121"/>
      <c r="CHU36" s="121"/>
      <c r="CHV36" s="121"/>
      <c r="CHW36" s="121"/>
      <c r="CHX36" s="121"/>
      <c r="CHY36" s="121"/>
      <c r="CHZ36" s="121"/>
      <c r="CIA36" s="121"/>
      <c r="CIB36" s="121"/>
      <c r="CIC36" s="121"/>
      <c r="CID36" s="121"/>
      <c r="CIE36" s="121"/>
      <c r="CIF36" s="121"/>
      <c r="CIG36" s="121"/>
      <c r="CIH36" s="121"/>
      <c r="CII36" s="121"/>
      <c r="CIJ36" s="121"/>
      <c r="CIK36" s="121"/>
      <c r="CIL36" s="121"/>
      <c r="CIM36" s="121"/>
      <c r="CIN36" s="121"/>
      <c r="CIO36" s="121"/>
      <c r="CIP36" s="121"/>
      <c r="CIQ36" s="121"/>
      <c r="CIR36" s="121"/>
      <c r="CIS36" s="121"/>
      <c r="CIT36" s="121"/>
      <c r="CIU36" s="121"/>
      <c r="CIV36" s="121"/>
      <c r="CIW36" s="121"/>
      <c r="CIX36" s="121"/>
      <c r="CIY36" s="121"/>
      <c r="CIZ36" s="121"/>
      <c r="CJA36" s="121"/>
      <c r="CJB36" s="121"/>
      <c r="CJC36" s="121"/>
      <c r="CJD36" s="121"/>
      <c r="CJE36" s="121"/>
      <c r="CJF36" s="121"/>
      <c r="CJG36" s="121"/>
      <c r="CJH36" s="121"/>
      <c r="CJI36" s="121"/>
      <c r="CJJ36" s="121"/>
      <c r="CJK36" s="121"/>
      <c r="CJL36" s="121"/>
      <c r="CJM36" s="121"/>
      <c r="CJN36" s="121"/>
      <c r="CJO36" s="121"/>
      <c r="CJP36" s="121"/>
      <c r="CJQ36" s="121"/>
      <c r="CJR36" s="121"/>
      <c r="CJS36" s="121"/>
      <c r="CJT36" s="121"/>
      <c r="CJU36" s="121"/>
      <c r="CJV36" s="121"/>
      <c r="CJW36" s="121"/>
      <c r="CJX36" s="121"/>
      <c r="CJY36" s="121"/>
      <c r="CJZ36" s="121"/>
      <c r="CKA36" s="121"/>
      <c r="CKB36" s="121"/>
      <c r="CKC36" s="121"/>
      <c r="CKD36" s="121"/>
      <c r="CKE36" s="121"/>
      <c r="CKF36" s="121"/>
      <c r="CKG36" s="121"/>
      <c r="CKH36" s="121"/>
      <c r="CKI36" s="121"/>
      <c r="CKJ36" s="121"/>
      <c r="CKK36" s="121"/>
      <c r="CKL36" s="121"/>
      <c r="CKM36" s="121"/>
      <c r="CKN36" s="121"/>
      <c r="CKO36" s="121"/>
      <c r="CKP36" s="121"/>
      <c r="CKQ36" s="121"/>
      <c r="CKR36" s="121"/>
      <c r="CKS36" s="121"/>
      <c r="CKT36" s="121"/>
      <c r="CKU36" s="121"/>
      <c r="CKV36" s="121"/>
      <c r="CKW36" s="121"/>
      <c r="CKX36" s="121"/>
      <c r="CKY36" s="121"/>
      <c r="CKZ36" s="121"/>
      <c r="CLA36" s="121"/>
      <c r="CLB36" s="121"/>
      <c r="CLC36" s="121"/>
      <c r="CLD36" s="121"/>
      <c r="CLE36" s="121"/>
      <c r="CLF36" s="121"/>
      <c r="CLG36" s="121"/>
      <c r="CLH36" s="121"/>
      <c r="CLI36" s="121"/>
      <c r="CLJ36" s="121"/>
      <c r="CLK36" s="121"/>
      <c r="CLL36" s="121"/>
      <c r="CLM36" s="121"/>
      <c r="CLN36" s="121"/>
      <c r="CLO36" s="121"/>
      <c r="CLP36" s="121"/>
      <c r="CLQ36" s="121"/>
      <c r="CLR36" s="121"/>
      <c r="CLS36" s="121"/>
      <c r="CLT36" s="121"/>
      <c r="CLU36" s="121"/>
      <c r="CLV36" s="121"/>
      <c r="CLW36" s="121"/>
      <c r="CLX36" s="121"/>
      <c r="CLY36" s="121"/>
      <c r="CLZ36" s="121"/>
      <c r="CMA36" s="121"/>
      <c r="CMB36" s="121"/>
      <c r="CMC36" s="121"/>
      <c r="CMD36" s="121"/>
      <c r="CME36" s="121"/>
      <c r="CMF36" s="121"/>
      <c r="CMG36" s="121"/>
      <c r="CMH36" s="121"/>
      <c r="CMI36" s="121"/>
      <c r="CMJ36" s="121"/>
      <c r="CMK36" s="121"/>
      <c r="CML36" s="121"/>
      <c r="CMM36" s="121"/>
      <c r="CMN36" s="121"/>
      <c r="CMO36" s="121"/>
      <c r="CMP36" s="121"/>
      <c r="CMQ36" s="121"/>
      <c r="CMR36" s="121"/>
      <c r="CMS36" s="121"/>
      <c r="CMT36" s="121"/>
      <c r="CMU36" s="121"/>
      <c r="CMV36" s="121"/>
      <c r="CMW36" s="121"/>
      <c r="CMX36" s="121"/>
      <c r="CMY36" s="121"/>
      <c r="CMZ36" s="121"/>
      <c r="CNA36" s="121"/>
      <c r="CNB36" s="121"/>
      <c r="CNC36" s="121"/>
      <c r="CND36" s="121"/>
      <c r="CNE36" s="121"/>
      <c r="CNF36" s="121"/>
      <c r="CNG36" s="121"/>
      <c r="CNH36" s="121"/>
      <c r="CNI36" s="121"/>
      <c r="CNJ36" s="121"/>
      <c r="CNK36" s="121"/>
      <c r="CNL36" s="121"/>
      <c r="CNM36" s="121"/>
      <c r="CNN36" s="121"/>
      <c r="CNO36" s="121"/>
      <c r="CNP36" s="121"/>
      <c r="CNQ36" s="121"/>
      <c r="CNR36" s="121"/>
      <c r="CNS36" s="121"/>
      <c r="CNT36" s="121"/>
      <c r="CNU36" s="121"/>
      <c r="CNV36" s="121"/>
      <c r="CNW36" s="121"/>
      <c r="CNX36" s="121"/>
      <c r="CNY36" s="121"/>
      <c r="CNZ36" s="121"/>
      <c r="COA36" s="121"/>
      <c r="COB36" s="121"/>
      <c r="COC36" s="121"/>
      <c r="COD36" s="121"/>
      <c r="COE36" s="121"/>
      <c r="COF36" s="121"/>
      <c r="COG36" s="121"/>
      <c r="COH36" s="121"/>
      <c r="COI36" s="121"/>
      <c r="COJ36" s="121"/>
      <c r="COK36" s="121"/>
      <c r="COL36" s="121"/>
      <c r="COM36" s="121"/>
      <c r="CON36" s="121"/>
      <c r="COO36" s="121"/>
      <c r="COP36" s="121"/>
      <c r="COQ36" s="121"/>
      <c r="COR36" s="121"/>
      <c r="COS36" s="121"/>
      <c r="COT36" s="121"/>
      <c r="COU36" s="121"/>
      <c r="COV36" s="121"/>
      <c r="COW36" s="121"/>
      <c r="COX36" s="121"/>
      <c r="COY36" s="121"/>
      <c r="COZ36" s="121"/>
      <c r="CPA36" s="121"/>
      <c r="CPB36" s="121"/>
      <c r="CPC36" s="121"/>
      <c r="CPD36" s="121"/>
      <c r="CPE36" s="121"/>
      <c r="CPF36" s="121"/>
      <c r="CPG36" s="121"/>
      <c r="CPH36" s="121"/>
      <c r="CPI36" s="121"/>
      <c r="CPJ36" s="121"/>
      <c r="CPK36" s="121"/>
      <c r="CPL36" s="121"/>
      <c r="CPM36" s="121"/>
      <c r="CPN36" s="121"/>
      <c r="CPO36" s="121"/>
      <c r="CPP36" s="121"/>
      <c r="CPQ36" s="121"/>
      <c r="CPR36" s="121"/>
      <c r="CPS36" s="121"/>
      <c r="CPT36" s="121"/>
      <c r="CPU36" s="121"/>
      <c r="CPV36" s="121"/>
      <c r="CPW36" s="121"/>
      <c r="CPX36" s="121"/>
      <c r="CPY36" s="121"/>
      <c r="CPZ36" s="121"/>
      <c r="CQA36" s="121"/>
      <c r="CQB36" s="121"/>
      <c r="CQC36" s="121"/>
      <c r="CQD36" s="121"/>
      <c r="CQE36" s="121"/>
      <c r="CQF36" s="121"/>
      <c r="CQG36" s="121"/>
      <c r="CQH36" s="121"/>
      <c r="CQI36" s="121"/>
      <c r="CQJ36" s="121"/>
      <c r="CQK36" s="121"/>
      <c r="CQL36" s="121"/>
      <c r="CQM36" s="121"/>
      <c r="CQN36" s="121"/>
      <c r="CQO36" s="121"/>
      <c r="CQP36" s="121"/>
      <c r="CQQ36" s="121"/>
      <c r="CQR36" s="121"/>
      <c r="CQS36" s="121"/>
      <c r="CQT36" s="121"/>
      <c r="CQU36" s="121"/>
      <c r="CQV36" s="121"/>
      <c r="CQW36" s="121"/>
      <c r="CQX36" s="121"/>
      <c r="CQY36" s="121"/>
      <c r="CQZ36" s="121"/>
      <c r="CRA36" s="121"/>
      <c r="CRB36" s="121"/>
      <c r="CRC36" s="121"/>
      <c r="CRD36" s="121"/>
      <c r="CRE36" s="121"/>
      <c r="CRF36" s="121"/>
      <c r="CRG36" s="121"/>
      <c r="CRH36" s="121"/>
      <c r="CRI36" s="121"/>
      <c r="CRJ36" s="121"/>
      <c r="CRK36" s="121"/>
      <c r="CRL36" s="121"/>
      <c r="CRM36" s="121"/>
      <c r="CRN36" s="121"/>
      <c r="CRO36" s="121"/>
      <c r="CRP36" s="121"/>
      <c r="CRQ36" s="121"/>
      <c r="CRR36" s="121"/>
      <c r="CRS36" s="121"/>
      <c r="CRT36" s="121"/>
      <c r="CRU36" s="121"/>
      <c r="CRV36" s="121"/>
      <c r="CRW36" s="121"/>
      <c r="CRX36" s="121"/>
      <c r="CRY36" s="121"/>
      <c r="CRZ36" s="121"/>
      <c r="CSA36" s="121"/>
      <c r="CSB36" s="121"/>
      <c r="CSC36" s="121"/>
      <c r="CSD36" s="121"/>
      <c r="CSE36" s="121"/>
      <c r="CSF36" s="121"/>
      <c r="CSG36" s="121"/>
      <c r="CSH36" s="121"/>
      <c r="CSI36" s="121"/>
      <c r="CSJ36" s="121"/>
      <c r="CSK36" s="121"/>
      <c r="CSL36" s="121"/>
      <c r="CSM36" s="121"/>
      <c r="CSN36" s="121"/>
      <c r="CSO36" s="121"/>
      <c r="CSP36" s="121"/>
      <c r="CSQ36" s="121"/>
      <c r="CSR36" s="121"/>
      <c r="CSS36" s="121"/>
      <c r="CST36" s="121"/>
      <c r="CSU36" s="121"/>
      <c r="CSV36" s="121"/>
      <c r="CSW36" s="121"/>
      <c r="CSX36" s="121"/>
      <c r="CSY36" s="121"/>
      <c r="CSZ36" s="121"/>
      <c r="CTA36" s="121"/>
      <c r="CTB36" s="121"/>
      <c r="CTC36" s="121"/>
      <c r="CTD36" s="121"/>
      <c r="CTE36" s="121"/>
      <c r="CTF36" s="121"/>
      <c r="CTG36" s="121"/>
      <c r="CTH36" s="121"/>
      <c r="CTI36" s="121"/>
      <c r="CTJ36" s="121"/>
      <c r="CTK36" s="121"/>
      <c r="CTL36" s="121"/>
      <c r="CTM36" s="121"/>
      <c r="CTN36" s="121"/>
      <c r="CTO36" s="121"/>
      <c r="CTP36" s="121"/>
      <c r="CTQ36" s="121"/>
      <c r="CTR36" s="121"/>
      <c r="CTS36" s="121"/>
      <c r="CTT36" s="121"/>
      <c r="CTU36" s="121"/>
      <c r="CTV36" s="121"/>
      <c r="CTW36" s="121"/>
      <c r="CTX36" s="121"/>
      <c r="CTY36" s="121"/>
      <c r="CTZ36" s="121"/>
      <c r="CUA36" s="121"/>
      <c r="CUB36" s="121"/>
      <c r="CUC36" s="121"/>
      <c r="CUD36" s="121"/>
      <c r="CUE36" s="121"/>
      <c r="CUF36" s="121"/>
      <c r="CUG36" s="121"/>
      <c r="CUH36" s="121"/>
      <c r="CUI36" s="121"/>
      <c r="CUJ36" s="121"/>
      <c r="CUK36" s="121"/>
      <c r="CUL36" s="121"/>
      <c r="CUM36" s="121"/>
      <c r="CUN36" s="121"/>
      <c r="CUO36" s="121"/>
      <c r="CUP36" s="121"/>
      <c r="CUQ36" s="121"/>
      <c r="CUR36" s="121"/>
      <c r="CUS36" s="121"/>
      <c r="CUT36" s="121"/>
      <c r="CUU36" s="121"/>
      <c r="CUV36" s="121"/>
      <c r="CUW36" s="121"/>
      <c r="CUX36" s="121"/>
      <c r="CUY36" s="121"/>
      <c r="CUZ36" s="121"/>
      <c r="CVA36" s="121"/>
      <c r="CVB36" s="121"/>
      <c r="CVC36" s="121"/>
      <c r="CVD36" s="121"/>
      <c r="CVE36" s="121"/>
      <c r="CVF36" s="121"/>
      <c r="CVG36" s="121"/>
      <c r="CVH36" s="121"/>
      <c r="CVI36" s="121"/>
      <c r="CVJ36" s="121"/>
      <c r="CVK36" s="121"/>
      <c r="CVL36" s="121"/>
      <c r="CVM36" s="121"/>
      <c r="CVN36" s="121"/>
      <c r="CVO36" s="121"/>
      <c r="CVP36" s="121"/>
      <c r="CVQ36" s="121"/>
      <c r="CVR36" s="121"/>
      <c r="CVS36" s="121"/>
      <c r="CVT36" s="121"/>
      <c r="CVU36" s="121"/>
      <c r="CVV36" s="121"/>
      <c r="CVW36" s="121"/>
      <c r="CVX36" s="121"/>
      <c r="CVY36" s="121"/>
      <c r="CVZ36" s="121"/>
      <c r="CWA36" s="121"/>
      <c r="CWB36" s="121"/>
      <c r="CWC36" s="121"/>
      <c r="CWD36" s="121"/>
      <c r="CWE36" s="121"/>
      <c r="CWF36" s="121"/>
      <c r="CWG36" s="121"/>
      <c r="CWH36" s="121"/>
      <c r="CWI36" s="121"/>
      <c r="CWJ36" s="121"/>
      <c r="CWK36" s="121"/>
      <c r="CWL36" s="121"/>
      <c r="CWM36" s="121"/>
      <c r="CWN36" s="121"/>
      <c r="CWO36" s="121"/>
      <c r="CWP36" s="121"/>
      <c r="CWQ36" s="121"/>
      <c r="CWR36" s="121"/>
      <c r="CWS36" s="121"/>
      <c r="CWT36" s="121"/>
      <c r="CWU36" s="121"/>
      <c r="CWV36" s="121"/>
      <c r="CWW36" s="121"/>
      <c r="CWX36" s="121"/>
      <c r="CWY36" s="121"/>
      <c r="CWZ36" s="121"/>
      <c r="CXA36" s="121"/>
      <c r="CXB36" s="121"/>
      <c r="CXC36" s="121"/>
      <c r="CXD36" s="121"/>
      <c r="CXE36" s="121"/>
      <c r="CXF36" s="121"/>
      <c r="CXG36" s="121"/>
      <c r="CXH36" s="121"/>
      <c r="CXI36" s="121"/>
      <c r="CXJ36" s="121"/>
      <c r="CXK36" s="121"/>
      <c r="CXL36" s="121"/>
      <c r="CXM36" s="121"/>
      <c r="CXN36" s="121"/>
      <c r="CXO36" s="121"/>
      <c r="CXP36" s="121"/>
      <c r="CXQ36" s="121"/>
      <c r="CXR36" s="121"/>
      <c r="CXS36" s="121"/>
      <c r="CXT36" s="121"/>
      <c r="CXU36" s="121"/>
      <c r="CXV36" s="121"/>
      <c r="CXW36" s="121"/>
      <c r="CXX36" s="121"/>
      <c r="CXY36" s="121"/>
      <c r="CXZ36" s="121"/>
      <c r="CYA36" s="121"/>
      <c r="CYB36" s="121"/>
      <c r="CYC36" s="121"/>
      <c r="CYD36" s="121"/>
      <c r="CYE36" s="121"/>
      <c r="CYF36" s="121"/>
      <c r="CYG36" s="121"/>
      <c r="CYH36" s="121"/>
      <c r="CYI36" s="121"/>
      <c r="CYJ36" s="121"/>
      <c r="CYK36" s="121"/>
      <c r="CYL36" s="121"/>
      <c r="CYM36" s="121"/>
      <c r="CYN36" s="121"/>
      <c r="CYO36" s="121"/>
      <c r="CYP36" s="121"/>
      <c r="CYQ36" s="121"/>
      <c r="CYR36" s="121"/>
      <c r="CYS36" s="121"/>
      <c r="CYT36" s="121"/>
      <c r="CYU36" s="121"/>
      <c r="CYV36" s="121"/>
      <c r="CYW36" s="121"/>
      <c r="CYX36" s="121"/>
      <c r="CYY36" s="121"/>
      <c r="CYZ36" s="121"/>
      <c r="CZA36" s="121"/>
      <c r="CZB36" s="121"/>
      <c r="CZC36" s="121"/>
      <c r="CZD36" s="121"/>
      <c r="CZE36" s="121"/>
      <c r="CZF36" s="121"/>
      <c r="CZG36" s="121"/>
      <c r="CZH36" s="121"/>
      <c r="CZI36" s="121"/>
      <c r="CZJ36" s="121"/>
      <c r="CZK36" s="121"/>
      <c r="CZL36" s="121"/>
      <c r="CZM36" s="121"/>
      <c r="CZN36" s="121"/>
      <c r="CZO36" s="121"/>
      <c r="CZP36" s="121"/>
      <c r="CZQ36" s="121"/>
      <c r="CZR36" s="121"/>
      <c r="CZS36" s="121"/>
      <c r="CZT36" s="121"/>
      <c r="CZU36" s="121"/>
      <c r="CZV36" s="121"/>
      <c r="CZW36" s="121"/>
      <c r="CZX36" s="121"/>
      <c r="CZY36" s="121"/>
      <c r="CZZ36" s="121"/>
      <c r="DAA36" s="121"/>
      <c r="DAB36" s="121"/>
      <c r="DAC36" s="121"/>
      <c r="DAD36" s="121"/>
      <c r="DAE36" s="121"/>
      <c r="DAF36" s="121"/>
      <c r="DAG36" s="121"/>
      <c r="DAH36" s="121"/>
      <c r="DAI36" s="121"/>
      <c r="DAJ36" s="121"/>
      <c r="DAK36" s="121"/>
      <c r="DAL36" s="121"/>
      <c r="DAM36" s="121"/>
      <c r="DAN36" s="121"/>
      <c r="DAO36" s="121"/>
      <c r="DAP36" s="121"/>
      <c r="DAQ36" s="121"/>
      <c r="DAR36" s="121"/>
      <c r="DAS36" s="121"/>
      <c r="DAT36" s="121"/>
      <c r="DAU36" s="121"/>
      <c r="DAV36" s="121"/>
      <c r="DAW36" s="121"/>
      <c r="DAX36" s="121"/>
      <c r="DAY36" s="121"/>
      <c r="DAZ36" s="121"/>
      <c r="DBA36" s="121"/>
      <c r="DBB36" s="121"/>
      <c r="DBC36" s="121"/>
      <c r="DBD36" s="121"/>
      <c r="DBE36" s="121"/>
      <c r="DBF36" s="121"/>
      <c r="DBG36" s="121"/>
      <c r="DBH36" s="121"/>
      <c r="DBI36" s="121"/>
      <c r="DBJ36" s="121"/>
      <c r="DBK36" s="121"/>
      <c r="DBL36" s="121"/>
      <c r="DBM36" s="121"/>
      <c r="DBN36" s="121"/>
      <c r="DBO36" s="121"/>
      <c r="DBP36" s="121"/>
      <c r="DBQ36" s="121"/>
      <c r="DBR36" s="121"/>
      <c r="DBS36" s="121"/>
      <c r="DBT36" s="121"/>
      <c r="DBU36" s="121"/>
      <c r="DBV36" s="121"/>
      <c r="DBW36" s="121"/>
      <c r="DBX36" s="121"/>
      <c r="DBY36" s="121"/>
      <c r="DBZ36" s="121"/>
      <c r="DCA36" s="121"/>
      <c r="DCB36" s="121"/>
      <c r="DCC36" s="121"/>
      <c r="DCD36" s="121"/>
      <c r="DCE36" s="121"/>
      <c r="DCF36" s="121"/>
      <c r="DCG36" s="121"/>
      <c r="DCH36" s="121"/>
      <c r="DCI36" s="121"/>
      <c r="DCJ36" s="121"/>
      <c r="DCK36" s="121"/>
      <c r="DCL36" s="121"/>
      <c r="DCM36" s="121"/>
      <c r="DCN36" s="121"/>
      <c r="DCO36" s="121"/>
      <c r="DCP36" s="121"/>
      <c r="DCQ36" s="121"/>
      <c r="DCR36" s="121"/>
      <c r="DCS36" s="121"/>
      <c r="DCT36" s="121"/>
      <c r="DCU36" s="121"/>
      <c r="DCV36" s="121"/>
      <c r="DCW36" s="121"/>
      <c r="DCX36" s="121"/>
      <c r="DCY36" s="121"/>
      <c r="DCZ36" s="121"/>
      <c r="DDA36" s="121"/>
      <c r="DDB36" s="121"/>
      <c r="DDC36" s="121"/>
      <c r="DDD36" s="121"/>
      <c r="DDE36" s="121"/>
      <c r="DDF36" s="121"/>
      <c r="DDG36" s="121"/>
      <c r="DDH36" s="121"/>
      <c r="DDI36" s="121"/>
      <c r="DDJ36" s="121"/>
      <c r="DDK36" s="121"/>
      <c r="DDL36" s="121"/>
      <c r="DDM36" s="121"/>
      <c r="DDN36" s="121"/>
      <c r="DDO36" s="121"/>
      <c r="DDP36" s="121"/>
      <c r="DDQ36" s="121"/>
      <c r="DDR36" s="121"/>
      <c r="DDS36" s="121"/>
      <c r="DDT36" s="121"/>
      <c r="DDU36" s="121"/>
      <c r="DDV36" s="121"/>
      <c r="DDW36" s="121"/>
      <c r="DDX36" s="121"/>
      <c r="DDY36" s="121"/>
      <c r="DDZ36" s="121"/>
      <c r="DEA36" s="121"/>
      <c r="DEB36" s="121"/>
      <c r="DEC36" s="121"/>
      <c r="DED36" s="121"/>
      <c r="DEE36" s="121"/>
      <c r="DEF36" s="121"/>
      <c r="DEG36" s="121"/>
      <c r="DEH36" s="121"/>
      <c r="DEI36" s="121"/>
      <c r="DEJ36" s="121"/>
      <c r="DEK36" s="121"/>
      <c r="DEL36" s="121"/>
      <c r="DEM36" s="121"/>
      <c r="DEN36" s="121"/>
      <c r="DEO36" s="121"/>
      <c r="DEP36" s="121"/>
      <c r="DEQ36" s="121"/>
      <c r="DER36" s="121"/>
      <c r="DES36" s="121"/>
      <c r="DET36" s="121"/>
      <c r="DEU36" s="121"/>
      <c r="DEV36" s="121"/>
      <c r="DEW36" s="121"/>
      <c r="DEX36" s="121"/>
      <c r="DEY36" s="121"/>
      <c r="DEZ36" s="121"/>
      <c r="DFA36" s="121"/>
      <c r="DFB36" s="121"/>
      <c r="DFC36" s="121"/>
      <c r="DFD36" s="121"/>
      <c r="DFE36" s="121"/>
      <c r="DFF36" s="121"/>
      <c r="DFG36" s="121"/>
      <c r="DFH36" s="121"/>
      <c r="DFI36" s="121"/>
      <c r="DFJ36" s="121"/>
      <c r="DFK36" s="121"/>
      <c r="DFL36" s="121"/>
      <c r="DFM36" s="121"/>
      <c r="DFN36" s="121"/>
      <c r="DFO36" s="121"/>
      <c r="DFP36" s="121"/>
      <c r="DFQ36" s="121"/>
      <c r="DFR36" s="121"/>
      <c r="DFS36" s="121"/>
      <c r="DFT36" s="121"/>
      <c r="DFU36" s="121"/>
      <c r="DFV36" s="121"/>
      <c r="DFW36" s="121"/>
      <c r="DFX36" s="121"/>
      <c r="DFY36" s="121"/>
      <c r="DFZ36" s="121"/>
      <c r="DGA36" s="121"/>
      <c r="DGB36" s="121"/>
      <c r="DGC36" s="121"/>
      <c r="DGD36" s="121"/>
      <c r="DGE36" s="121"/>
      <c r="DGF36" s="121"/>
      <c r="DGG36" s="121"/>
      <c r="DGH36" s="121"/>
      <c r="DGI36" s="121"/>
      <c r="DGJ36" s="121"/>
      <c r="DGK36" s="121"/>
      <c r="DGL36" s="121"/>
      <c r="DGM36" s="121"/>
      <c r="DGN36" s="121"/>
      <c r="DGO36" s="121"/>
      <c r="DGP36" s="121"/>
      <c r="DGQ36" s="121"/>
      <c r="DGR36" s="121"/>
      <c r="DGS36" s="121"/>
      <c r="DGT36" s="121"/>
      <c r="DGU36" s="121"/>
      <c r="DGV36" s="121"/>
      <c r="DGW36" s="121"/>
      <c r="DGX36" s="121"/>
      <c r="DGY36" s="121"/>
      <c r="DGZ36" s="121"/>
      <c r="DHA36" s="121"/>
      <c r="DHB36" s="121"/>
      <c r="DHC36" s="121"/>
      <c r="DHD36" s="121"/>
      <c r="DHE36" s="121"/>
      <c r="DHF36" s="121"/>
      <c r="DHG36" s="121"/>
      <c r="DHH36" s="121"/>
      <c r="DHI36" s="121"/>
      <c r="DHJ36" s="121"/>
      <c r="DHK36" s="121"/>
      <c r="DHL36" s="121"/>
      <c r="DHM36" s="121"/>
      <c r="DHN36" s="121"/>
      <c r="DHO36" s="121"/>
      <c r="DHP36" s="121"/>
      <c r="DHQ36" s="121"/>
      <c r="DHR36" s="121"/>
      <c r="DHS36" s="121"/>
      <c r="DHT36" s="121"/>
      <c r="DHU36" s="121"/>
      <c r="DHV36" s="121"/>
      <c r="DHW36" s="121"/>
      <c r="DHX36" s="121"/>
      <c r="DHY36" s="121"/>
      <c r="DHZ36" s="121"/>
      <c r="DIA36" s="121"/>
      <c r="DIB36" s="121"/>
      <c r="DIC36" s="121"/>
      <c r="DID36" s="121"/>
      <c r="DIE36" s="121"/>
      <c r="DIF36" s="121"/>
      <c r="DIG36" s="121"/>
      <c r="DIH36" s="121"/>
      <c r="DII36" s="121"/>
      <c r="DIJ36" s="121"/>
      <c r="DIK36" s="121"/>
      <c r="DIL36" s="121"/>
      <c r="DIM36" s="121"/>
      <c r="DIN36" s="121"/>
      <c r="DIO36" s="121"/>
      <c r="DIP36" s="121"/>
      <c r="DIQ36" s="121"/>
      <c r="DIR36" s="121"/>
      <c r="DIS36" s="121"/>
      <c r="DIT36" s="121"/>
      <c r="DIU36" s="121"/>
      <c r="DIV36" s="121"/>
      <c r="DIW36" s="121"/>
      <c r="DIX36" s="121"/>
      <c r="DIY36" s="121"/>
      <c r="DIZ36" s="121"/>
      <c r="DJA36" s="121"/>
      <c r="DJB36" s="121"/>
      <c r="DJC36" s="121"/>
      <c r="DJD36" s="121"/>
      <c r="DJE36" s="121"/>
      <c r="DJF36" s="121"/>
      <c r="DJG36" s="121"/>
      <c r="DJH36" s="121"/>
      <c r="DJI36" s="121"/>
      <c r="DJJ36" s="121"/>
      <c r="DJK36" s="121"/>
      <c r="DJL36" s="121"/>
      <c r="DJM36" s="121"/>
      <c r="DJN36" s="121"/>
      <c r="DJO36" s="121"/>
      <c r="DJP36" s="121"/>
      <c r="DJQ36" s="121"/>
      <c r="DJR36" s="121"/>
      <c r="DJS36" s="121"/>
      <c r="DJT36" s="121"/>
      <c r="DJU36" s="121"/>
      <c r="DJV36" s="121"/>
      <c r="DJW36" s="121"/>
      <c r="DJX36" s="121"/>
      <c r="DJY36" s="121"/>
      <c r="DJZ36" s="121"/>
      <c r="DKA36" s="121"/>
      <c r="DKB36" s="121"/>
      <c r="DKC36" s="121"/>
      <c r="DKD36" s="121"/>
      <c r="DKE36" s="121"/>
      <c r="DKF36" s="121"/>
      <c r="DKG36" s="121"/>
      <c r="DKH36" s="121"/>
      <c r="DKI36" s="121"/>
      <c r="DKJ36" s="121"/>
      <c r="DKK36" s="121"/>
      <c r="DKL36" s="121"/>
      <c r="DKM36" s="121"/>
      <c r="DKN36" s="121"/>
      <c r="DKO36" s="121"/>
      <c r="DKP36" s="121"/>
      <c r="DKQ36" s="121"/>
      <c r="DKR36" s="121"/>
      <c r="DKS36" s="121"/>
      <c r="DKT36" s="121"/>
      <c r="DKU36" s="121"/>
      <c r="DKV36" s="121"/>
      <c r="DKW36" s="121"/>
      <c r="DKX36" s="121"/>
      <c r="DKY36" s="121"/>
      <c r="DKZ36" s="121"/>
      <c r="DLA36" s="121"/>
      <c r="DLB36" s="121"/>
      <c r="DLC36" s="121"/>
      <c r="DLD36" s="121"/>
      <c r="DLE36" s="121"/>
      <c r="DLF36" s="121"/>
      <c r="DLG36" s="121"/>
      <c r="DLH36" s="121"/>
      <c r="DLI36" s="121"/>
      <c r="DLJ36" s="121"/>
      <c r="DLK36" s="121"/>
      <c r="DLL36" s="121"/>
      <c r="DLM36" s="121"/>
      <c r="DLN36" s="121"/>
      <c r="DLO36" s="121"/>
      <c r="DLP36" s="121"/>
      <c r="DLQ36" s="121"/>
      <c r="DLR36" s="121"/>
      <c r="DLS36" s="121"/>
      <c r="DLT36" s="121"/>
      <c r="DLU36" s="121"/>
      <c r="DLV36" s="121"/>
      <c r="DLW36" s="121"/>
      <c r="DLX36" s="121"/>
      <c r="DLY36" s="121"/>
      <c r="DLZ36" s="121"/>
      <c r="DMA36" s="121"/>
      <c r="DMB36" s="121"/>
      <c r="DMC36" s="121"/>
      <c r="DMD36" s="121"/>
      <c r="DME36" s="121"/>
      <c r="DMF36" s="121"/>
      <c r="DMG36" s="121"/>
      <c r="DMH36" s="121"/>
      <c r="DMI36" s="121"/>
      <c r="DMJ36" s="121"/>
      <c r="DMK36" s="121"/>
      <c r="DML36" s="121"/>
      <c r="DMM36" s="121"/>
      <c r="DMN36" s="121"/>
      <c r="DMO36" s="121"/>
      <c r="DMP36" s="121"/>
      <c r="DMQ36" s="121"/>
      <c r="DMR36" s="121"/>
      <c r="DMS36" s="121"/>
      <c r="DMT36" s="121"/>
      <c r="DMU36" s="121"/>
      <c r="DMV36" s="121"/>
      <c r="DMW36" s="121"/>
      <c r="DMX36" s="121"/>
      <c r="DMY36" s="121"/>
      <c r="DMZ36" s="121"/>
      <c r="DNA36" s="121"/>
      <c r="DNB36" s="121"/>
      <c r="DNC36" s="121"/>
      <c r="DND36" s="121"/>
      <c r="DNE36" s="121"/>
      <c r="DNF36" s="121"/>
      <c r="DNG36" s="121"/>
      <c r="DNH36" s="121"/>
      <c r="DNI36" s="121"/>
      <c r="DNJ36" s="121"/>
      <c r="DNK36" s="121"/>
      <c r="DNL36" s="121"/>
      <c r="DNM36" s="121"/>
      <c r="DNN36" s="121"/>
      <c r="DNO36" s="121"/>
      <c r="DNP36" s="121"/>
      <c r="DNQ36" s="121"/>
      <c r="DNR36" s="121"/>
      <c r="DNS36" s="121"/>
      <c r="DNT36" s="121"/>
      <c r="DNU36" s="121"/>
      <c r="DNV36" s="121"/>
      <c r="DNW36" s="121"/>
      <c r="DNX36" s="121"/>
      <c r="DNY36" s="121"/>
      <c r="DNZ36" s="121"/>
      <c r="DOA36" s="121"/>
      <c r="DOB36" s="121"/>
      <c r="DOC36" s="121"/>
      <c r="DOD36" s="121"/>
      <c r="DOE36" s="121"/>
      <c r="DOF36" s="121"/>
      <c r="DOG36" s="121"/>
      <c r="DOH36" s="121"/>
      <c r="DOI36" s="121"/>
      <c r="DOJ36" s="121"/>
      <c r="DOK36" s="121"/>
      <c r="DOL36" s="121"/>
      <c r="DOM36" s="121"/>
      <c r="DON36" s="121"/>
      <c r="DOO36" s="121"/>
      <c r="DOP36" s="121"/>
      <c r="DOQ36" s="121"/>
      <c r="DOR36" s="121"/>
      <c r="DOS36" s="121"/>
      <c r="DOT36" s="121"/>
      <c r="DOU36" s="121"/>
      <c r="DOV36" s="121"/>
      <c r="DOW36" s="121"/>
      <c r="DOX36" s="121"/>
      <c r="DOY36" s="121"/>
      <c r="DOZ36" s="121"/>
      <c r="DPA36" s="121"/>
      <c r="DPB36" s="121"/>
      <c r="DPC36" s="121"/>
      <c r="DPD36" s="121"/>
      <c r="DPE36" s="121"/>
      <c r="DPF36" s="121"/>
      <c r="DPG36" s="121"/>
      <c r="DPH36" s="121"/>
      <c r="DPI36" s="121"/>
      <c r="DPJ36" s="121"/>
      <c r="DPK36" s="121"/>
      <c r="DPL36" s="121"/>
      <c r="DPM36" s="121"/>
      <c r="DPN36" s="121"/>
      <c r="DPO36" s="121"/>
      <c r="DPP36" s="121"/>
      <c r="DPQ36" s="121"/>
      <c r="DPR36" s="121"/>
      <c r="DPS36" s="121"/>
      <c r="DPT36" s="121"/>
      <c r="DPU36" s="121"/>
      <c r="DPV36" s="121"/>
      <c r="DPW36" s="121"/>
      <c r="DPX36" s="121"/>
      <c r="DPY36" s="121"/>
      <c r="DPZ36" s="121"/>
      <c r="DQA36" s="121"/>
      <c r="DQB36" s="121"/>
      <c r="DQC36" s="121"/>
      <c r="DQD36" s="121"/>
      <c r="DQE36" s="121"/>
      <c r="DQF36" s="121"/>
      <c r="DQG36" s="121"/>
      <c r="DQH36" s="121"/>
      <c r="DQI36" s="121"/>
      <c r="DQJ36" s="121"/>
      <c r="DQK36" s="121"/>
      <c r="DQL36" s="121"/>
      <c r="DQM36" s="121"/>
      <c r="DQN36" s="121"/>
      <c r="DQO36" s="121"/>
      <c r="DQP36" s="121"/>
      <c r="DQQ36" s="121"/>
      <c r="DQR36" s="121"/>
      <c r="DQS36" s="121"/>
      <c r="DQT36" s="121"/>
      <c r="DQU36" s="121"/>
      <c r="DQV36" s="121"/>
      <c r="DQW36" s="121"/>
      <c r="DQX36" s="121"/>
      <c r="DQY36" s="121"/>
      <c r="DQZ36" s="121"/>
      <c r="DRA36" s="121"/>
      <c r="DRB36" s="121"/>
      <c r="DRC36" s="121"/>
      <c r="DRD36" s="121"/>
      <c r="DRE36" s="121"/>
      <c r="DRF36" s="121"/>
      <c r="DRG36" s="121"/>
      <c r="DRH36" s="121"/>
      <c r="DRI36" s="121"/>
      <c r="DRJ36" s="121"/>
      <c r="DRK36" s="121"/>
      <c r="DRL36" s="121"/>
      <c r="DRM36" s="121"/>
      <c r="DRN36" s="121"/>
      <c r="DRO36" s="121"/>
      <c r="DRP36" s="121"/>
      <c r="DRQ36" s="121"/>
      <c r="DRR36" s="121"/>
      <c r="DRS36" s="121"/>
      <c r="DRT36" s="121"/>
      <c r="DRU36" s="121"/>
      <c r="DRV36" s="121"/>
      <c r="DRW36" s="121"/>
      <c r="DRX36" s="121"/>
      <c r="DRY36" s="121"/>
      <c r="DRZ36" s="121"/>
      <c r="DSA36" s="121"/>
      <c r="DSB36" s="121"/>
      <c r="DSC36" s="121"/>
      <c r="DSD36" s="121"/>
      <c r="DSE36" s="121"/>
      <c r="DSF36" s="121"/>
      <c r="DSG36" s="121"/>
      <c r="DSH36" s="121"/>
      <c r="DSI36" s="121"/>
      <c r="DSJ36" s="121"/>
      <c r="DSK36" s="121"/>
      <c r="DSL36" s="121"/>
      <c r="DSM36" s="121"/>
      <c r="DSN36" s="121"/>
      <c r="DSO36" s="121"/>
      <c r="DSP36" s="121"/>
      <c r="DSQ36" s="121"/>
      <c r="DSR36" s="121"/>
      <c r="DSS36" s="121"/>
      <c r="DST36" s="121"/>
      <c r="DSU36" s="121"/>
      <c r="DSV36" s="121"/>
      <c r="DSW36" s="121"/>
      <c r="DSX36" s="121"/>
      <c r="DSY36" s="121"/>
      <c r="DSZ36" s="121"/>
      <c r="DTA36" s="121"/>
      <c r="DTB36" s="121"/>
      <c r="DTC36" s="121"/>
      <c r="DTD36" s="121"/>
      <c r="DTE36" s="121"/>
      <c r="DTF36" s="121"/>
      <c r="DTG36" s="121"/>
      <c r="DTH36" s="121"/>
      <c r="DTI36" s="121"/>
      <c r="DTJ36" s="121"/>
      <c r="DTK36" s="121"/>
      <c r="DTL36" s="121"/>
      <c r="DTM36" s="121"/>
      <c r="DTN36" s="121"/>
      <c r="DTO36" s="121"/>
      <c r="DTP36" s="121"/>
      <c r="DTQ36" s="121"/>
      <c r="DTR36" s="121"/>
      <c r="DTS36" s="121"/>
      <c r="DTT36" s="121"/>
      <c r="DTU36" s="121"/>
      <c r="DTV36" s="121"/>
      <c r="DTW36" s="121"/>
      <c r="DTX36" s="121"/>
      <c r="DTY36" s="121"/>
      <c r="DTZ36" s="121"/>
      <c r="DUA36" s="121"/>
      <c r="DUB36" s="121"/>
      <c r="DUC36" s="121"/>
      <c r="DUD36" s="121"/>
      <c r="DUE36" s="121"/>
      <c r="DUF36" s="121"/>
      <c r="DUG36" s="121"/>
      <c r="DUH36" s="121"/>
      <c r="DUI36" s="121"/>
      <c r="DUJ36" s="121"/>
      <c r="DUK36" s="121"/>
      <c r="DUL36" s="121"/>
      <c r="DUM36" s="121"/>
      <c r="DUN36" s="121"/>
      <c r="DUO36" s="121"/>
      <c r="DUP36" s="121"/>
      <c r="DUQ36" s="121"/>
      <c r="DUR36" s="121"/>
      <c r="DUS36" s="121"/>
      <c r="DUT36" s="121"/>
      <c r="DUU36" s="121"/>
      <c r="DUV36" s="121"/>
      <c r="DUW36" s="121"/>
      <c r="DUX36" s="121"/>
      <c r="DUY36" s="121"/>
      <c r="DUZ36" s="121"/>
      <c r="DVA36" s="121"/>
      <c r="DVB36" s="121"/>
      <c r="DVC36" s="121"/>
      <c r="DVD36" s="121"/>
      <c r="DVE36" s="121"/>
      <c r="DVF36" s="121"/>
      <c r="DVG36" s="121"/>
      <c r="DVH36" s="121"/>
      <c r="DVI36" s="121"/>
      <c r="DVJ36" s="121"/>
      <c r="DVK36" s="121"/>
      <c r="DVL36" s="121"/>
      <c r="DVM36" s="121"/>
      <c r="DVN36" s="121"/>
      <c r="DVO36" s="121"/>
      <c r="DVP36" s="121"/>
      <c r="DVQ36" s="121"/>
      <c r="DVR36" s="121"/>
      <c r="DVS36" s="121"/>
      <c r="DVT36" s="121"/>
      <c r="DVU36" s="121"/>
      <c r="DVV36" s="121"/>
      <c r="DVW36" s="121"/>
      <c r="DVX36" s="121"/>
      <c r="DVY36" s="121"/>
      <c r="DVZ36" s="121"/>
      <c r="DWA36" s="121"/>
      <c r="DWB36" s="121"/>
      <c r="DWC36" s="121"/>
      <c r="DWD36" s="121"/>
      <c r="DWE36" s="121"/>
      <c r="DWF36" s="121"/>
      <c r="DWG36" s="121"/>
      <c r="DWH36" s="121"/>
      <c r="DWI36" s="121"/>
      <c r="DWJ36" s="121"/>
      <c r="DWK36" s="121"/>
      <c r="DWL36" s="121"/>
      <c r="DWM36" s="121"/>
      <c r="DWN36" s="121"/>
      <c r="DWO36" s="121"/>
      <c r="DWP36" s="121"/>
      <c r="DWQ36" s="121"/>
      <c r="DWR36" s="121"/>
      <c r="DWS36" s="121"/>
      <c r="DWT36" s="121"/>
      <c r="DWU36" s="121"/>
      <c r="DWV36" s="121"/>
      <c r="DWW36" s="121"/>
      <c r="DWX36" s="121"/>
      <c r="DWY36" s="121"/>
      <c r="DWZ36" s="121"/>
      <c r="DXA36" s="121"/>
      <c r="DXB36" s="121"/>
      <c r="DXC36" s="121"/>
      <c r="DXD36" s="121"/>
      <c r="DXE36" s="121"/>
      <c r="DXF36" s="121"/>
      <c r="DXG36" s="121"/>
      <c r="DXH36" s="121"/>
      <c r="DXI36" s="121"/>
      <c r="DXJ36" s="121"/>
      <c r="DXK36" s="121"/>
      <c r="DXL36" s="121"/>
      <c r="DXM36" s="121"/>
      <c r="DXN36" s="121"/>
      <c r="DXO36" s="121"/>
      <c r="DXP36" s="121"/>
      <c r="DXQ36" s="121"/>
      <c r="DXR36" s="121"/>
      <c r="DXS36" s="121"/>
      <c r="DXT36" s="121"/>
      <c r="DXU36" s="121"/>
      <c r="DXV36" s="121"/>
      <c r="DXW36" s="121"/>
      <c r="DXX36" s="121"/>
      <c r="DXY36" s="121"/>
      <c r="DXZ36" s="121"/>
      <c r="DYA36" s="121"/>
      <c r="DYB36" s="121"/>
      <c r="DYC36" s="121"/>
      <c r="DYD36" s="121"/>
      <c r="DYE36" s="121"/>
      <c r="DYF36" s="121"/>
      <c r="DYG36" s="121"/>
      <c r="DYH36" s="121"/>
      <c r="DYI36" s="121"/>
      <c r="DYJ36" s="121"/>
      <c r="DYK36" s="121"/>
      <c r="DYL36" s="121"/>
      <c r="DYM36" s="121"/>
      <c r="DYN36" s="121"/>
      <c r="DYO36" s="121"/>
      <c r="DYP36" s="121"/>
      <c r="DYQ36" s="121"/>
      <c r="DYR36" s="121"/>
      <c r="DYS36" s="121"/>
      <c r="DYT36" s="121"/>
      <c r="DYU36" s="121"/>
      <c r="DYV36" s="121"/>
      <c r="DYW36" s="121"/>
      <c r="DYX36" s="121"/>
      <c r="DYY36" s="121"/>
      <c r="DYZ36" s="121"/>
      <c r="DZA36" s="121"/>
      <c r="DZB36" s="121"/>
      <c r="DZC36" s="121"/>
      <c r="DZD36" s="121"/>
      <c r="DZE36" s="121"/>
      <c r="DZF36" s="121"/>
      <c r="DZG36" s="121"/>
      <c r="DZH36" s="121"/>
      <c r="DZI36" s="121"/>
      <c r="DZJ36" s="121"/>
      <c r="DZK36" s="121"/>
      <c r="DZL36" s="121"/>
      <c r="DZM36" s="121"/>
      <c r="DZN36" s="121"/>
      <c r="DZO36" s="121"/>
      <c r="DZP36" s="121"/>
      <c r="DZQ36" s="121"/>
      <c r="DZR36" s="121"/>
      <c r="DZS36" s="121"/>
      <c r="DZT36" s="121"/>
      <c r="DZU36" s="121"/>
      <c r="DZV36" s="121"/>
      <c r="DZW36" s="121"/>
      <c r="DZX36" s="121"/>
      <c r="DZY36" s="121"/>
      <c r="DZZ36" s="121"/>
      <c r="EAA36" s="121"/>
      <c r="EAB36" s="121"/>
      <c r="EAC36" s="121"/>
      <c r="EAD36" s="121"/>
      <c r="EAE36" s="121"/>
      <c r="EAF36" s="121"/>
      <c r="EAG36" s="121"/>
      <c r="EAH36" s="121"/>
      <c r="EAI36" s="121"/>
      <c r="EAJ36" s="121"/>
      <c r="EAK36" s="121"/>
      <c r="EAL36" s="121"/>
      <c r="EAM36" s="121"/>
      <c r="EAN36" s="121"/>
      <c r="EAO36" s="121"/>
      <c r="EAP36" s="121"/>
      <c r="EAQ36" s="121"/>
      <c r="EAR36" s="121"/>
      <c r="EAS36" s="121"/>
      <c r="EAT36" s="121"/>
      <c r="EAU36" s="121"/>
      <c r="EAV36" s="121"/>
      <c r="EAW36" s="121"/>
      <c r="EAX36" s="121"/>
      <c r="EAY36" s="121"/>
      <c r="EAZ36" s="121"/>
      <c r="EBA36" s="121"/>
      <c r="EBB36" s="121"/>
      <c r="EBC36" s="121"/>
      <c r="EBD36" s="121"/>
      <c r="EBE36" s="121"/>
      <c r="EBF36" s="121"/>
      <c r="EBG36" s="121"/>
      <c r="EBH36" s="121"/>
      <c r="EBI36" s="121"/>
      <c r="EBJ36" s="121"/>
      <c r="EBK36" s="121"/>
      <c r="EBL36" s="121"/>
      <c r="EBM36" s="121"/>
      <c r="EBN36" s="121"/>
      <c r="EBO36" s="121"/>
      <c r="EBP36" s="121"/>
      <c r="EBQ36" s="121"/>
      <c r="EBR36" s="121"/>
      <c r="EBS36" s="121"/>
      <c r="EBT36" s="121"/>
      <c r="EBU36" s="121"/>
      <c r="EBV36" s="121"/>
      <c r="EBW36" s="121"/>
      <c r="EBX36" s="121"/>
      <c r="EBY36" s="121"/>
      <c r="EBZ36" s="121"/>
      <c r="ECA36" s="121"/>
      <c r="ECB36" s="121"/>
      <c r="ECC36" s="121"/>
      <c r="ECD36" s="121"/>
      <c r="ECE36" s="121"/>
      <c r="ECF36" s="121"/>
      <c r="ECG36" s="121"/>
      <c r="ECH36" s="121"/>
      <c r="ECI36" s="121"/>
      <c r="ECJ36" s="121"/>
      <c r="ECK36" s="121"/>
      <c r="ECL36" s="121"/>
      <c r="ECM36" s="121"/>
      <c r="ECN36" s="121"/>
      <c r="ECO36" s="121"/>
      <c r="ECP36" s="121"/>
      <c r="ECQ36" s="121"/>
      <c r="ECR36" s="121"/>
      <c r="ECS36" s="121"/>
      <c r="ECT36" s="121"/>
      <c r="ECU36" s="121"/>
      <c r="ECV36" s="121"/>
      <c r="ECW36" s="121"/>
      <c r="ECX36" s="121"/>
      <c r="ECY36" s="121"/>
      <c r="ECZ36" s="121"/>
      <c r="EDA36" s="121"/>
      <c r="EDB36" s="121"/>
      <c r="EDC36" s="121"/>
      <c r="EDD36" s="121"/>
      <c r="EDE36" s="121"/>
      <c r="EDF36" s="121"/>
      <c r="EDG36" s="121"/>
      <c r="EDH36" s="121"/>
      <c r="EDI36" s="121"/>
      <c r="EDJ36" s="121"/>
      <c r="EDK36" s="121"/>
      <c r="EDL36" s="121"/>
      <c r="EDM36" s="121"/>
      <c r="EDN36" s="121"/>
      <c r="EDO36" s="121"/>
      <c r="EDP36" s="121"/>
      <c r="EDQ36" s="121"/>
      <c r="EDR36" s="121"/>
      <c r="EDS36" s="121"/>
      <c r="EDT36" s="121"/>
      <c r="EDU36" s="121"/>
      <c r="EDV36" s="121"/>
      <c r="EDW36" s="121"/>
      <c r="EDX36" s="121"/>
      <c r="EDY36" s="121"/>
      <c r="EDZ36" s="121"/>
      <c r="EEA36" s="121"/>
      <c r="EEB36" s="121"/>
      <c r="EEC36" s="121"/>
      <c r="EED36" s="121"/>
      <c r="EEE36" s="121"/>
      <c r="EEF36" s="121"/>
      <c r="EEG36" s="121"/>
      <c r="EEH36" s="121"/>
      <c r="EEI36" s="121"/>
      <c r="EEJ36" s="121"/>
      <c r="EEK36" s="121"/>
      <c r="EEL36" s="121"/>
      <c r="EEM36" s="121"/>
      <c r="EEN36" s="121"/>
      <c r="EEO36" s="121"/>
      <c r="EEP36" s="121"/>
      <c r="EEQ36" s="121"/>
      <c r="EER36" s="121"/>
      <c r="EES36" s="121"/>
      <c r="EET36" s="121"/>
      <c r="EEU36" s="121"/>
      <c r="EEV36" s="121"/>
      <c r="EEW36" s="121"/>
      <c r="EEX36" s="121"/>
      <c r="EEY36" s="121"/>
      <c r="EEZ36" s="121"/>
      <c r="EFA36" s="121"/>
      <c r="EFB36" s="121"/>
      <c r="EFC36" s="121"/>
      <c r="EFD36" s="121"/>
      <c r="EFE36" s="121"/>
      <c r="EFF36" s="121"/>
      <c r="EFG36" s="121"/>
      <c r="EFH36" s="121"/>
      <c r="EFI36" s="121"/>
      <c r="EFJ36" s="121"/>
      <c r="EFK36" s="121"/>
      <c r="EFL36" s="121"/>
      <c r="EFM36" s="121"/>
      <c r="EFN36" s="121"/>
      <c r="EFO36" s="121"/>
      <c r="EFP36" s="121"/>
      <c r="EFQ36" s="121"/>
      <c r="EFR36" s="121"/>
      <c r="EFS36" s="121"/>
      <c r="EFT36" s="121"/>
      <c r="EFU36" s="121"/>
      <c r="EFV36" s="121"/>
      <c r="EFW36" s="121"/>
      <c r="EFX36" s="121"/>
      <c r="EFY36" s="121"/>
      <c r="EFZ36" s="121"/>
      <c r="EGA36" s="121"/>
      <c r="EGB36" s="121"/>
      <c r="EGC36" s="121"/>
      <c r="EGD36" s="121"/>
      <c r="EGE36" s="121"/>
      <c r="EGF36" s="121"/>
      <c r="EGG36" s="121"/>
      <c r="EGH36" s="121"/>
      <c r="EGI36" s="121"/>
      <c r="EGJ36" s="121"/>
      <c r="EGK36" s="121"/>
      <c r="EGL36" s="121"/>
      <c r="EGM36" s="121"/>
      <c r="EGN36" s="121"/>
      <c r="EGO36" s="121"/>
      <c r="EGP36" s="121"/>
      <c r="EGQ36" s="121"/>
      <c r="EGR36" s="121"/>
      <c r="EGS36" s="121"/>
      <c r="EGT36" s="121"/>
      <c r="EGU36" s="121"/>
      <c r="EGV36" s="121"/>
      <c r="EGW36" s="121"/>
      <c r="EGX36" s="121"/>
      <c r="EGY36" s="121"/>
      <c r="EGZ36" s="121"/>
      <c r="EHA36" s="121"/>
      <c r="EHB36" s="121"/>
      <c r="EHC36" s="121"/>
      <c r="EHD36" s="121"/>
      <c r="EHE36" s="121"/>
      <c r="EHF36" s="121"/>
      <c r="EHG36" s="121"/>
      <c r="EHH36" s="121"/>
      <c r="EHI36" s="121"/>
      <c r="EHJ36" s="121"/>
      <c r="EHK36" s="121"/>
      <c r="EHL36" s="121"/>
      <c r="EHM36" s="121"/>
      <c r="EHN36" s="121"/>
      <c r="EHO36" s="121"/>
      <c r="EHP36" s="121"/>
      <c r="EHQ36" s="121"/>
      <c r="EHR36" s="121"/>
      <c r="EHS36" s="121"/>
      <c r="EHT36" s="121"/>
      <c r="EHU36" s="121"/>
      <c r="EHV36" s="121"/>
      <c r="EHW36" s="121"/>
      <c r="EHX36" s="121"/>
      <c r="EHY36" s="121"/>
      <c r="EHZ36" s="121"/>
      <c r="EIA36" s="121"/>
      <c r="EIB36" s="121"/>
      <c r="EIC36" s="121"/>
      <c r="EID36" s="121"/>
      <c r="EIE36" s="121"/>
      <c r="EIF36" s="121"/>
      <c r="EIG36" s="121"/>
      <c r="EIH36" s="121"/>
      <c r="EII36" s="121"/>
      <c r="EIJ36" s="121"/>
      <c r="EIK36" s="121"/>
      <c r="EIL36" s="121"/>
      <c r="EIM36" s="121"/>
      <c r="EIN36" s="121"/>
      <c r="EIO36" s="121"/>
      <c r="EIP36" s="121"/>
      <c r="EIQ36" s="121"/>
      <c r="EIR36" s="121"/>
      <c r="EIS36" s="121"/>
      <c r="EIT36" s="121"/>
      <c r="EIU36" s="121"/>
      <c r="EIV36" s="121"/>
      <c r="EIW36" s="121"/>
      <c r="EIX36" s="121"/>
      <c r="EIY36" s="121"/>
      <c r="EIZ36" s="121"/>
      <c r="EJA36" s="121"/>
      <c r="EJB36" s="121"/>
      <c r="EJC36" s="121"/>
      <c r="EJD36" s="121"/>
      <c r="EJE36" s="121"/>
      <c r="EJF36" s="121"/>
      <c r="EJG36" s="121"/>
      <c r="EJH36" s="121"/>
      <c r="EJI36" s="121"/>
      <c r="EJJ36" s="121"/>
      <c r="EJK36" s="121"/>
      <c r="EJL36" s="121"/>
      <c r="EJM36" s="121"/>
      <c r="EJN36" s="121"/>
      <c r="EJO36" s="121"/>
      <c r="EJP36" s="121"/>
      <c r="EJQ36" s="121"/>
      <c r="EJR36" s="121"/>
      <c r="EJS36" s="121"/>
      <c r="EJT36" s="121"/>
      <c r="EJU36" s="121"/>
      <c r="EJV36" s="121"/>
      <c r="EJW36" s="121"/>
      <c r="EJX36" s="121"/>
      <c r="EJY36" s="121"/>
      <c r="EJZ36" s="121"/>
      <c r="EKA36" s="121"/>
      <c r="EKB36" s="121"/>
      <c r="EKC36" s="121"/>
      <c r="EKD36" s="121"/>
      <c r="EKE36" s="121"/>
      <c r="EKF36" s="121"/>
      <c r="EKG36" s="121"/>
      <c r="EKH36" s="121"/>
      <c r="EKI36" s="121"/>
      <c r="EKJ36" s="121"/>
      <c r="EKK36" s="121"/>
      <c r="EKL36" s="121"/>
      <c r="EKM36" s="121"/>
      <c r="EKN36" s="121"/>
      <c r="EKO36" s="121"/>
      <c r="EKP36" s="121"/>
      <c r="EKQ36" s="121"/>
      <c r="EKR36" s="121"/>
      <c r="EKS36" s="121"/>
      <c r="EKT36" s="121"/>
      <c r="EKU36" s="121"/>
      <c r="EKV36" s="121"/>
      <c r="EKW36" s="121"/>
      <c r="EKX36" s="121"/>
      <c r="EKY36" s="121"/>
      <c r="EKZ36" s="121"/>
      <c r="ELA36" s="121"/>
      <c r="ELB36" s="121"/>
      <c r="ELC36" s="121"/>
      <c r="ELD36" s="121"/>
      <c r="ELE36" s="121"/>
      <c r="ELF36" s="121"/>
      <c r="ELG36" s="121"/>
      <c r="ELH36" s="121"/>
      <c r="ELI36" s="121"/>
      <c r="ELJ36" s="121"/>
      <c r="ELK36" s="121"/>
      <c r="ELL36" s="121"/>
      <c r="ELM36" s="121"/>
      <c r="ELN36" s="121"/>
      <c r="ELO36" s="121"/>
      <c r="ELP36" s="121"/>
      <c r="ELQ36" s="121"/>
      <c r="ELR36" s="121"/>
      <c r="ELS36" s="121"/>
      <c r="ELT36" s="121"/>
      <c r="ELU36" s="121"/>
      <c r="ELV36" s="121"/>
      <c r="ELW36" s="121"/>
      <c r="ELX36" s="121"/>
      <c r="ELY36" s="121"/>
      <c r="ELZ36" s="121"/>
      <c r="EMA36" s="121"/>
      <c r="EMB36" s="121"/>
      <c r="EMC36" s="121"/>
      <c r="EMD36" s="121"/>
      <c r="EME36" s="121"/>
      <c r="EMF36" s="121"/>
      <c r="EMG36" s="121"/>
      <c r="EMH36" s="121"/>
      <c r="EMI36" s="121"/>
      <c r="EMJ36" s="121"/>
      <c r="EMK36" s="121"/>
      <c r="EML36" s="121"/>
      <c r="EMM36" s="121"/>
      <c r="EMN36" s="121"/>
      <c r="EMO36" s="121"/>
      <c r="EMP36" s="121"/>
      <c r="EMQ36" s="121"/>
      <c r="EMR36" s="121"/>
      <c r="EMS36" s="121"/>
      <c r="EMT36" s="121"/>
      <c r="EMU36" s="121"/>
      <c r="EMV36" s="121"/>
      <c r="EMW36" s="121"/>
      <c r="EMX36" s="121"/>
      <c r="EMY36" s="121"/>
      <c r="EMZ36" s="121"/>
      <c r="ENA36" s="121"/>
      <c r="ENB36" s="121"/>
      <c r="ENC36" s="121"/>
      <c r="END36" s="121"/>
      <c r="ENE36" s="121"/>
      <c r="ENF36" s="121"/>
      <c r="ENG36" s="121"/>
      <c r="ENH36" s="121"/>
      <c r="ENI36" s="121"/>
      <c r="ENJ36" s="121"/>
      <c r="ENK36" s="121"/>
      <c r="ENL36" s="121"/>
      <c r="ENM36" s="121"/>
      <c r="ENN36" s="121"/>
      <c r="ENO36" s="121"/>
      <c r="ENP36" s="121"/>
      <c r="ENQ36" s="121"/>
      <c r="ENR36" s="121"/>
      <c r="ENS36" s="121"/>
      <c r="ENT36" s="121"/>
      <c r="ENU36" s="121"/>
      <c r="ENV36" s="121"/>
      <c r="ENW36" s="121"/>
      <c r="ENX36" s="121"/>
      <c r="ENY36" s="121"/>
      <c r="ENZ36" s="121"/>
      <c r="EOA36" s="121"/>
      <c r="EOB36" s="121"/>
      <c r="EOC36" s="121"/>
      <c r="EOD36" s="121"/>
      <c r="EOE36" s="121"/>
      <c r="EOF36" s="121"/>
      <c r="EOG36" s="121"/>
      <c r="EOH36" s="121"/>
      <c r="EOI36" s="121"/>
      <c r="EOJ36" s="121"/>
      <c r="EOK36" s="121"/>
      <c r="EOL36" s="121"/>
      <c r="EOM36" s="121"/>
      <c r="EON36" s="121"/>
      <c r="EOO36" s="121"/>
      <c r="EOP36" s="121"/>
      <c r="EOQ36" s="121"/>
      <c r="EOR36" s="121"/>
      <c r="EOS36" s="121"/>
      <c r="EOT36" s="121"/>
      <c r="EOU36" s="121"/>
      <c r="EOV36" s="121"/>
      <c r="EOW36" s="121"/>
      <c r="EOX36" s="121"/>
      <c r="EOY36" s="121"/>
      <c r="EOZ36" s="121"/>
      <c r="EPA36" s="121"/>
      <c r="EPB36" s="121"/>
      <c r="EPC36" s="121"/>
      <c r="EPD36" s="121"/>
      <c r="EPE36" s="121"/>
      <c r="EPF36" s="121"/>
      <c r="EPG36" s="121"/>
      <c r="EPH36" s="121"/>
      <c r="EPI36" s="121"/>
      <c r="EPJ36" s="121"/>
      <c r="EPK36" s="121"/>
      <c r="EPL36" s="121"/>
      <c r="EPM36" s="121"/>
      <c r="EPN36" s="121"/>
      <c r="EPO36" s="121"/>
      <c r="EPP36" s="121"/>
      <c r="EPQ36" s="121"/>
      <c r="EPR36" s="121"/>
      <c r="EPS36" s="121"/>
      <c r="EPT36" s="121"/>
      <c r="EPU36" s="121"/>
      <c r="EPV36" s="121"/>
      <c r="EPW36" s="121"/>
      <c r="EPX36" s="121"/>
      <c r="EPY36" s="121"/>
      <c r="EPZ36" s="121"/>
      <c r="EQA36" s="121"/>
      <c r="EQB36" s="121"/>
      <c r="EQC36" s="121"/>
      <c r="EQD36" s="121"/>
      <c r="EQE36" s="121"/>
      <c r="EQF36" s="121"/>
      <c r="EQG36" s="121"/>
      <c r="EQH36" s="121"/>
      <c r="EQI36" s="121"/>
      <c r="EQJ36" s="121"/>
      <c r="EQK36" s="121"/>
      <c r="EQL36" s="121"/>
      <c r="EQM36" s="121"/>
      <c r="EQN36" s="121"/>
      <c r="EQO36" s="121"/>
      <c r="EQP36" s="121"/>
      <c r="EQQ36" s="121"/>
      <c r="EQR36" s="121"/>
      <c r="EQS36" s="121"/>
      <c r="EQT36" s="121"/>
      <c r="EQU36" s="121"/>
      <c r="EQV36" s="121"/>
      <c r="EQW36" s="121"/>
      <c r="EQX36" s="121"/>
      <c r="EQY36" s="121"/>
      <c r="EQZ36" s="121"/>
      <c r="ERA36" s="121"/>
      <c r="ERB36" s="121"/>
      <c r="ERC36" s="121"/>
      <c r="ERD36" s="121"/>
      <c r="ERE36" s="121"/>
      <c r="ERF36" s="121"/>
      <c r="ERG36" s="121"/>
      <c r="ERH36" s="121"/>
      <c r="ERI36" s="121"/>
      <c r="ERJ36" s="121"/>
      <c r="ERK36" s="121"/>
      <c r="ERL36" s="121"/>
      <c r="ERM36" s="121"/>
      <c r="ERN36" s="121"/>
      <c r="ERO36" s="121"/>
      <c r="ERP36" s="121"/>
      <c r="ERQ36" s="121"/>
      <c r="ERR36" s="121"/>
      <c r="ERS36" s="121"/>
      <c r="ERT36" s="121"/>
      <c r="ERU36" s="121"/>
      <c r="ERV36" s="121"/>
      <c r="ERW36" s="121"/>
      <c r="ERX36" s="121"/>
      <c r="ERY36" s="121"/>
      <c r="ERZ36" s="121"/>
      <c r="ESA36" s="121"/>
      <c r="ESB36" s="121"/>
      <c r="ESC36" s="121"/>
      <c r="ESD36" s="121"/>
      <c r="ESE36" s="121"/>
      <c r="ESF36" s="121"/>
      <c r="ESG36" s="121"/>
      <c r="ESH36" s="121"/>
      <c r="ESI36" s="121"/>
      <c r="ESJ36" s="121"/>
      <c r="ESK36" s="121"/>
      <c r="ESL36" s="121"/>
      <c r="ESM36" s="121"/>
      <c r="ESN36" s="121"/>
      <c r="ESO36" s="121"/>
      <c r="ESP36" s="121"/>
      <c r="ESQ36" s="121"/>
      <c r="ESR36" s="121"/>
      <c r="ESS36" s="121"/>
      <c r="EST36" s="121"/>
      <c r="ESU36" s="121"/>
      <c r="ESV36" s="121"/>
      <c r="ESW36" s="121"/>
      <c r="ESX36" s="121"/>
      <c r="ESY36" s="121"/>
      <c r="ESZ36" s="121"/>
      <c r="ETA36" s="121"/>
      <c r="ETB36" s="121"/>
      <c r="ETC36" s="121"/>
      <c r="ETD36" s="121"/>
      <c r="ETE36" s="121"/>
      <c r="ETF36" s="121"/>
      <c r="ETG36" s="121"/>
      <c r="ETH36" s="121"/>
      <c r="ETI36" s="121"/>
      <c r="ETJ36" s="121"/>
      <c r="ETK36" s="121"/>
      <c r="ETL36" s="121"/>
      <c r="ETM36" s="121"/>
      <c r="ETN36" s="121"/>
      <c r="ETO36" s="121"/>
      <c r="ETP36" s="121"/>
      <c r="ETQ36" s="121"/>
      <c r="ETR36" s="121"/>
      <c r="ETS36" s="121"/>
      <c r="ETT36" s="121"/>
      <c r="ETU36" s="121"/>
      <c r="ETV36" s="121"/>
      <c r="ETW36" s="121"/>
      <c r="ETX36" s="121"/>
      <c r="ETY36" s="121"/>
      <c r="ETZ36" s="121"/>
      <c r="EUA36" s="121"/>
      <c r="EUB36" s="121"/>
      <c r="EUC36" s="121"/>
      <c r="EUD36" s="121"/>
      <c r="EUE36" s="121"/>
      <c r="EUF36" s="121"/>
      <c r="EUG36" s="121"/>
      <c r="EUH36" s="121"/>
      <c r="EUI36" s="121"/>
      <c r="EUJ36" s="121"/>
      <c r="EUK36" s="121"/>
      <c r="EUL36" s="121"/>
      <c r="EUM36" s="121"/>
      <c r="EUN36" s="121"/>
      <c r="EUO36" s="121"/>
      <c r="EUP36" s="121"/>
      <c r="EUQ36" s="121"/>
      <c r="EUR36" s="121"/>
      <c r="EUS36" s="121"/>
      <c r="EUT36" s="121"/>
      <c r="EUU36" s="121"/>
      <c r="EUV36" s="121"/>
      <c r="EUW36" s="121"/>
      <c r="EUX36" s="121"/>
      <c r="EUY36" s="121"/>
      <c r="EUZ36" s="121"/>
      <c r="EVA36" s="121"/>
      <c r="EVB36" s="121"/>
      <c r="EVC36" s="121"/>
      <c r="EVD36" s="121"/>
      <c r="EVE36" s="121"/>
      <c r="EVF36" s="121"/>
      <c r="EVG36" s="121"/>
      <c r="EVH36" s="121"/>
      <c r="EVI36" s="121"/>
      <c r="EVJ36" s="121"/>
      <c r="EVK36" s="121"/>
      <c r="EVL36" s="121"/>
      <c r="EVM36" s="121"/>
      <c r="EVN36" s="121"/>
      <c r="EVO36" s="121"/>
      <c r="EVP36" s="121"/>
      <c r="EVQ36" s="121"/>
      <c r="EVR36" s="121"/>
      <c r="EVS36" s="121"/>
      <c r="EVT36" s="121"/>
      <c r="EVU36" s="121"/>
      <c r="EVV36" s="121"/>
      <c r="EVW36" s="121"/>
      <c r="EVX36" s="121"/>
      <c r="EVY36" s="121"/>
      <c r="EVZ36" s="121"/>
      <c r="EWA36" s="121"/>
      <c r="EWB36" s="121"/>
      <c r="EWC36" s="121"/>
      <c r="EWD36" s="121"/>
      <c r="EWE36" s="121"/>
      <c r="EWF36" s="121"/>
      <c r="EWG36" s="121"/>
      <c r="EWH36" s="121"/>
      <c r="EWI36" s="121"/>
      <c r="EWJ36" s="121"/>
      <c r="EWK36" s="121"/>
      <c r="EWL36" s="121"/>
      <c r="EWM36" s="121"/>
      <c r="EWN36" s="121"/>
      <c r="EWO36" s="121"/>
      <c r="EWP36" s="121"/>
      <c r="EWQ36" s="121"/>
      <c r="EWR36" s="121"/>
      <c r="EWS36" s="121"/>
      <c r="EWT36" s="121"/>
      <c r="EWU36" s="121"/>
      <c r="EWV36" s="121"/>
      <c r="EWW36" s="121"/>
      <c r="EWX36" s="121"/>
      <c r="EWY36" s="121"/>
      <c r="EWZ36" s="121"/>
      <c r="EXA36" s="121"/>
      <c r="EXB36" s="121"/>
      <c r="EXC36" s="121"/>
      <c r="EXD36" s="121"/>
      <c r="EXE36" s="121"/>
      <c r="EXF36" s="121"/>
      <c r="EXG36" s="121"/>
      <c r="EXH36" s="121"/>
      <c r="EXI36" s="121"/>
      <c r="EXJ36" s="121"/>
      <c r="EXK36" s="121"/>
      <c r="EXL36" s="121"/>
      <c r="EXM36" s="121"/>
      <c r="EXN36" s="121"/>
      <c r="EXO36" s="121"/>
      <c r="EXP36" s="121"/>
      <c r="EXQ36" s="121"/>
      <c r="EXR36" s="121"/>
      <c r="EXS36" s="121"/>
      <c r="EXT36" s="121"/>
      <c r="EXU36" s="121"/>
      <c r="EXV36" s="121"/>
      <c r="EXW36" s="121"/>
      <c r="EXX36" s="121"/>
      <c r="EXY36" s="121"/>
      <c r="EXZ36" s="121"/>
      <c r="EYA36" s="121"/>
      <c r="EYB36" s="121"/>
      <c r="EYC36" s="121"/>
      <c r="EYD36" s="121"/>
      <c r="EYE36" s="121"/>
      <c r="EYF36" s="121"/>
      <c r="EYG36" s="121"/>
      <c r="EYH36" s="121"/>
      <c r="EYI36" s="121"/>
      <c r="EYJ36" s="121"/>
      <c r="EYK36" s="121"/>
      <c r="EYL36" s="121"/>
      <c r="EYM36" s="121"/>
      <c r="EYN36" s="121"/>
      <c r="EYO36" s="121"/>
      <c r="EYP36" s="121"/>
      <c r="EYQ36" s="121"/>
      <c r="EYR36" s="121"/>
      <c r="EYS36" s="121"/>
      <c r="EYT36" s="121"/>
      <c r="EYU36" s="121"/>
      <c r="EYV36" s="121"/>
      <c r="EYW36" s="121"/>
      <c r="EYX36" s="121"/>
      <c r="EYY36" s="121"/>
      <c r="EYZ36" s="121"/>
      <c r="EZA36" s="121"/>
      <c r="EZB36" s="121"/>
      <c r="EZC36" s="121"/>
      <c r="EZD36" s="121"/>
      <c r="EZE36" s="121"/>
      <c r="EZF36" s="121"/>
      <c r="EZG36" s="121"/>
      <c r="EZH36" s="121"/>
      <c r="EZI36" s="121"/>
      <c r="EZJ36" s="121"/>
      <c r="EZK36" s="121"/>
      <c r="EZL36" s="121"/>
      <c r="EZM36" s="121"/>
      <c r="EZN36" s="121"/>
      <c r="EZO36" s="121"/>
      <c r="EZP36" s="121"/>
      <c r="EZQ36" s="121"/>
      <c r="EZR36" s="121"/>
      <c r="EZS36" s="121"/>
      <c r="EZT36" s="121"/>
      <c r="EZU36" s="121"/>
      <c r="EZV36" s="121"/>
      <c r="EZW36" s="121"/>
      <c r="EZX36" s="121"/>
      <c r="EZY36" s="121"/>
      <c r="EZZ36" s="121"/>
      <c r="FAA36" s="121"/>
      <c r="FAB36" s="121"/>
      <c r="FAC36" s="121"/>
      <c r="FAD36" s="121"/>
      <c r="FAE36" s="121"/>
      <c r="FAF36" s="121"/>
      <c r="FAG36" s="121"/>
      <c r="FAH36" s="121"/>
      <c r="FAI36" s="121"/>
      <c r="FAJ36" s="121"/>
      <c r="FAK36" s="121"/>
      <c r="FAL36" s="121"/>
      <c r="FAM36" s="121"/>
      <c r="FAN36" s="121"/>
      <c r="FAO36" s="121"/>
      <c r="FAP36" s="121"/>
      <c r="FAQ36" s="121"/>
      <c r="FAR36" s="121"/>
      <c r="FAS36" s="121"/>
      <c r="FAT36" s="121"/>
      <c r="FAU36" s="121"/>
      <c r="FAV36" s="121"/>
      <c r="FAW36" s="121"/>
      <c r="FAX36" s="121"/>
      <c r="FAY36" s="121"/>
      <c r="FAZ36" s="121"/>
      <c r="FBA36" s="121"/>
      <c r="FBB36" s="121"/>
      <c r="FBC36" s="121"/>
      <c r="FBD36" s="121"/>
      <c r="FBE36" s="121"/>
      <c r="FBF36" s="121"/>
      <c r="FBG36" s="121"/>
      <c r="FBH36" s="121"/>
      <c r="FBI36" s="121"/>
      <c r="FBJ36" s="121"/>
      <c r="FBK36" s="121"/>
      <c r="FBL36" s="121"/>
      <c r="FBM36" s="121"/>
      <c r="FBN36" s="121"/>
      <c r="FBO36" s="121"/>
      <c r="FBP36" s="121"/>
      <c r="FBQ36" s="121"/>
      <c r="FBR36" s="121"/>
      <c r="FBS36" s="121"/>
      <c r="FBT36" s="121"/>
      <c r="FBU36" s="121"/>
      <c r="FBV36" s="121"/>
      <c r="FBW36" s="121"/>
      <c r="FBX36" s="121"/>
      <c r="FBY36" s="121"/>
      <c r="FBZ36" s="121"/>
      <c r="FCA36" s="121"/>
      <c r="FCB36" s="121"/>
      <c r="FCC36" s="121"/>
      <c r="FCD36" s="121"/>
      <c r="FCE36" s="121"/>
      <c r="FCF36" s="121"/>
      <c r="FCG36" s="121"/>
      <c r="FCH36" s="121"/>
      <c r="FCI36" s="121"/>
      <c r="FCJ36" s="121"/>
      <c r="FCK36" s="121"/>
      <c r="FCL36" s="121"/>
      <c r="FCM36" s="121"/>
      <c r="FCN36" s="121"/>
      <c r="FCO36" s="121"/>
      <c r="FCP36" s="121"/>
      <c r="FCQ36" s="121"/>
      <c r="FCR36" s="121"/>
      <c r="FCS36" s="121"/>
      <c r="FCT36" s="121"/>
      <c r="FCU36" s="121"/>
      <c r="FCV36" s="121"/>
      <c r="FCW36" s="121"/>
      <c r="FCX36" s="121"/>
      <c r="FCY36" s="121"/>
      <c r="FCZ36" s="121"/>
      <c r="FDA36" s="121"/>
      <c r="FDB36" s="121"/>
      <c r="FDC36" s="121"/>
      <c r="FDD36" s="121"/>
      <c r="FDE36" s="121"/>
      <c r="FDF36" s="121"/>
      <c r="FDG36" s="121"/>
      <c r="FDH36" s="121"/>
      <c r="FDI36" s="121"/>
      <c r="FDJ36" s="121"/>
      <c r="FDK36" s="121"/>
      <c r="FDL36" s="121"/>
      <c r="FDM36" s="121"/>
      <c r="FDN36" s="121"/>
      <c r="FDO36" s="121"/>
      <c r="FDP36" s="121"/>
      <c r="FDQ36" s="121"/>
      <c r="FDR36" s="121"/>
      <c r="FDS36" s="121"/>
      <c r="FDT36" s="121"/>
      <c r="FDU36" s="121"/>
      <c r="FDV36" s="121"/>
      <c r="FDW36" s="121"/>
      <c r="FDX36" s="121"/>
      <c r="FDY36" s="121"/>
      <c r="FDZ36" s="121"/>
      <c r="FEA36" s="121"/>
      <c r="FEB36" s="121"/>
      <c r="FEC36" s="121"/>
      <c r="FED36" s="121"/>
      <c r="FEE36" s="121"/>
      <c r="FEF36" s="121"/>
      <c r="FEG36" s="121"/>
      <c r="FEH36" s="121"/>
      <c r="FEI36" s="121"/>
      <c r="FEJ36" s="121"/>
      <c r="FEK36" s="121"/>
      <c r="FEL36" s="121"/>
      <c r="FEM36" s="121"/>
      <c r="FEN36" s="121"/>
      <c r="FEO36" s="121"/>
      <c r="FEP36" s="121"/>
      <c r="FEQ36" s="121"/>
      <c r="FER36" s="121"/>
      <c r="FES36" s="121"/>
      <c r="FET36" s="121"/>
      <c r="FEU36" s="121"/>
      <c r="FEV36" s="121"/>
      <c r="FEW36" s="121"/>
      <c r="FEX36" s="121"/>
      <c r="FEY36" s="121"/>
      <c r="FEZ36" s="121"/>
      <c r="FFA36" s="121"/>
      <c r="FFB36" s="121"/>
      <c r="FFC36" s="121"/>
      <c r="FFD36" s="121"/>
      <c r="FFE36" s="121"/>
      <c r="FFF36" s="121"/>
      <c r="FFG36" s="121"/>
      <c r="FFH36" s="121"/>
      <c r="FFI36" s="121"/>
      <c r="FFJ36" s="121"/>
      <c r="FFK36" s="121"/>
      <c r="FFL36" s="121"/>
      <c r="FFM36" s="121"/>
      <c r="FFN36" s="121"/>
      <c r="FFO36" s="121"/>
      <c r="FFP36" s="121"/>
      <c r="FFQ36" s="121"/>
      <c r="FFR36" s="121"/>
      <c r="FFS36" s="121"/>
      <c r="FFT36" s="121"/>
      <c r="FFU36" s="121"/>
      <c r="FFV36" s="121"/>
      <c r="FFW36" s="121"/>
      <c r="FFX36" s="121"/>
      <c r="FFY36" s="121"/>
      <c r="FFZ36" s="121"/>
      <c r="FGA36" s="121"/>
      <c r="FGB36" s="121"/>
      <c r="FGC36" s="121"/>
      <c r="FGD36" s="121"/>
      <c r="FGE36" s="121"/>
      <c r="FGF36" s="121"/>
      <c r="FGG36" s="121"/>
      <c r="FGH36" s="121"/>
      <c r="FGI36" s="121"/>
      <c r="FGJ36" s="121"/>
      <c r="FGK36" s="121"/>
      <c r="FGL36" s="121"/>
      <c r="FGM36" s="121"/>
      <c r="FGN36" s="121"/>
      <c r="FGO36" s="121"/>
      <c r="FGP36" s="121"/>
      <c r="FGQ36" s="121"/>
      <c r="FGR36" s="121"/>
      <c r="FGS36" s="121"/>
      <c r="FGT36" s="121"/>
      <c r="FGU36" s="121"/>
      <c r="FGV36" s="121"/>
      <c r="FGW36" s="121"/>
      <c r="FGX36" s="121"/>
      <c r="FGY36" s="121"/>
      <c r="FGZ36" s="121"/>
      <c r="FHA36" s="121"/>
      <c r="FHB36" s="121"/>
      <c r="FHC36" s="121"/>
      <c r="FHD36" s="121"/>
      <c r="FHE36" s="121"/>
      <c r="FHF36" s="121"/>
      <c r="FHG36" s="121"/>
      <c r="FHH36" s="121"/>
      <c r="FHI36" s="121"/>
      <c r="FHJ36" s="121"/>
      <c r="FHK36" s="121"/>
      <c r="FHL36" s="121"/>
      <c r="FHM36" s="121"/>
      <c r="FHN36" s="121"/>
      <c r="FHO36" s="121"/>
      <c r="FHP36" s="121"/>
      <c r="FHQ36" s="121"/>
      <c r="FHR36" s="121"/>
      <c r="FHS36" s="121"/>
      <c r="FHT36" s="121"/>
      <c r="FHU36" s="121"/>
      <c r="FHV36" s="121"/>
      <c r="FHW36" s="121"/>
      <c r="FHX36" s="121"/>
      <c r="FHY36" s="121"/>
      <c r="FHZ36" s="121"/>
      <c r="FIA36" s="121"/>
      <c r="FIB36" s="121"/>
      <c r="FIC36" s="121"/>
      <c r="FID36" s="121"/>
      <c r="FIE36" s="121"/>
      <c r="FIF36" s="121"/>
      <c r="FIG36" s="121"/>
      <c r="FIH36" s="121"/>
      <c r="FII36" s="121"/>
      <c r="FIJ36" s="121"/>
      <c r="FIK36" s="121"/>
      <c r="FIL36" s="121"/>
      <c r="FIM36" s="121"/>
      <c r="FIN36" s="121"/>
      <c r="FIO36" s="121"/>
      <c r="FIP36" s="121"/>
      <c r="FIQ36" s="121"/>
      <c r="FIR36" s="121"/>
      <c r="FIS36" s="121"/>
      <c r="FIT36" s="121"/>
      <c r="FIU36" s="121"/>
      <c r="FIV36" s="121"/>
      <c r="FIW36" s="121"/>
      <c r="FIX36" s="121"/>
      <c r="FIY36" s="121"/>
      <c r="FIZ36" s="121"/>
      <c r="FJA36" s="121"/>
      <c r="FJB36" s="121"/>
      <c r="FJC36" s="121"/>
      <c r="FJD36" s="121"/>
      <c r="FJE36" s="121"/>
      <c r="FJF36" s="121"/>
      <c r="FJG36" s="121"/>
      <c r="FJH36" s="121"/>
      <c r="FJI36" s="121"/>
      <c r="FJJ36" s="121"/>
      <c r="FJK36" s="121"/>
      <c r="FJL36" s="121"/>
      <c r="FJM36" s="121"/>
      <c r="FJN36" s="121"/>
      <c r="FJO36" s="121"/>
      <c r="FJP36" s="121"/>
      <c r="FJQ36" s="121"/>
      <c r="FJR36" s="121"/>
      <c r="FJS36" s="121"/>
      <c r="FJT36" s="121"/>
      <c r="FJU36" s="121"/>
      <c r="FJV36" s="121"/>
      <c r="FJW36" s="121"/>
      <c r="FJX36" s="121"/>
      <c r="FJY36" s="121"/>
      <c r="FJZ36" s="121"/>
      <c r="FKA36" s="121"/>
      <c r="FKB36" s="121"/>
      <c r="FKC36" s="121"/>
      <c r="FKD36" s="121"/>
      <c r="FKE36" s="121"/>
      <c r="FKF36" s="121"/>
      <c r="FKG36" s="121"/>
      <c r="FKH36" s="121"/>
      <c r="FKI36" s="121"/>
      <c r="FKJ36" s="121"/>
      <c r="FKK36" s="121"/>
      <c r="FKL36" s="121"/>
      <c r="FKM36" s="121"/>
      <c r="FKN36" s="121"/>
      <c r="FKO36" s="121"/>
      <c r="FKP36" s="121"/>
      <c r="FKQ36" s="121"/>
      <c r="FKR36" s="121"/>
      <c r="FKS36" s="121"/>
      <c r="FKT36" s="121"/>
      <c r="FKU36" s="121"/>
      <c r="FKV36" s="121"/>
      <c r="FKW36" s="121"/>
      <c r="FKX36" s="121"/>
      <c r="FKY36" s="121"/>
      <c r="FKZ36" s="121"/>
      <c r="FLA36" s="121"/>
      <c r="FLB36" s="121"/>
      <c r="FLC36" s="121"/>
      <c r="FLD36" s="121"/>
      <c r="FLE36" s="121"/>
      <c r="FLF36" s="121"/>
      <c r="FLG36" s="121"/>
      <c r="FLH36" s="121"/>
      <c r="FLI36" s="121"/>
      <c r="FLJ36" s="121"/>
      <c r="FLK36" s="121"/>
      <c r="FLL36" s="121"/>
      <c r="FLM36" s="121"/>
      <c r="FLN36" s="121"/>
      <c r="FLO36" s="121"/>
      <c r="FLP36" s="121"/>
      <c r="FLQ36" s="121"/>
      <c r="FLR36" s="121"/>
      <c r="FLS36" s="121"/>
      <c r="FLT36" s="121"/>
      <c r="FLU36" s="121"/>
      <c r="FLV36" s="121"/>
      <c r="FLW36" s="121"/>
      <c r="FLX36" s="121"/>
      <c r="FLY36" s="121"/>
      <c r="FLZ36" s="121"/>
      <c r="FMA36" s="121"/>
      <c r="FMB36" s="121"/>
      <c r="FMC36" s="121"/>
      <c r="FMD36" s="121"/>
      <c r="FME36" s="121"/>
      <c r="FMF36" s="121"/>
      <c r="FMG36" s="121"/>
      <c r="FMH36" s="121"/>
      <c r="FMI36" s="121"/>
      <c r="FMJ36" s="121"/>
      <c r="FMK36" s="121"/>
      <c r="FML36" s="121"/>
      <c r="FMM36" s="121"/>
      <c r="FMN36" s="121"/>
      <c r="FMO36" s="121"/>
      <c r="FMP36" s="121"/>
      <c r="FMQ36" s="121"/>
      <c r="FMR36" s="121"/>
      <c r="FMS36" s="121"/>
      <c r="FMT36" s="121"/>
      <c r="FMU36" s="121"/>
      <c r="FMV36" s="121"/>
      <c r="FMW36" s="121"/>
      <c r="FMX36" s="121"/>
      <c r="FMY36" s="121"/>
      <c r="FMZ36" s="121"/>
      <c r="FNA36" s="121"/>
      <c r="FNB36" s="121"/>
      <c r="FNC36" s="121"/>
      <c r="FND36" s="121"/>
      <c r="FNE36" s="121"/>
      <c r="FNF36" s="121"/>
      <c r="FNG36" s="121"/>
      <c r="FNH36" s="121"/>
      <c r="FNI36" s="121"/>
      <c r="FNJ36" s="121"/>
      <c r="FNK36" s="121"/>
      <c r="FNL36" s="121"/>
      <c r="FNM36" s="121"/>
      <c r="FNN36" s="121"/>
      <c r="FNO36" s="121"/>
      <c r="FNP36" s="121"/>
      <c r="FNQ36" s="121"/>
      <c r="FNR36" s="121"/>
      <c r="FNS36" s="121"/>
      <c r="FNT36" s="121"/>
      <c r="FNU36" s="121"/>
      <c r="FNV36" s="121"/>
      <c r="FNW36" s="121"/>
      <c r="FNX36" s="121"/>
      <c r="FNY36" s="121"/>
      <c r="FNZ36" s="121"/>
      <c r="FOA36" s="121"/>
      <c r="FOB36" s="121"/>
      <c r="FOC36" s="121"/>
      <c r="FOD36" s="121"/>
      <c r="FOE36" s="121"/>
      <c r="FOF36" s="121"/>
      <c r="FOG36" s="121"/>
      <c r="FOH36" s="121"/>
      <c r="FOI36" s="121"/>
      <c r="FOJ36" s="121"/>
      <c r="FOK36" s="121"/>
      <c r="FOL36" s="121"/>
      <c r="FOM36" s="121"/>
      <c r="FON36" s="121"/>
      <c r="FOO36" s="121"/>
      <c r="FOP36" s="121"/>
      <c r="FOQ36" s="121"/>
      <c r="FOR36" s="121"/>
      <c r="FOS36" s="121"/>
      <c r="FOT36" s="121"/>
      <c r="FOU36" s="121"/>
      <c r="FOV36" s="121"/>
      <c r="FOW36" s="121"/>
      <c r="FOX36" s="121"/>
      <c r="FOY36" s="121"/>
      <c r="FOZ36" s="121"/>
      <c r="FPA36" s="121"/>
      <c r="FPB36" s="121"/>
      <c r="FPC36" s="121"/>
      <c r="FPD36" s="121"/>
      <c r="FPE36" s="121"/>
      <c r="FPF36" s="121"/>
      <c r="FPG36" s="121"/>
      <c r="FPH36" s="121"/>
      <c r="FPI36" s="121"/>
      <c r="FPJ36" s="121"/>
      <c r="FPK36" s="121"/>
      <c r="FPL36" s="121"/>
      <c r="FPM36" s="121"/>
      <c r="FPN36" s="121"/>
      <c r="FPO36" s="121"/>
      <c r="FPP36" s="121"/>
      <c r="FPQ36" s="121"/>
      <c r="FPR36" s="121"/>
      <c r="FPS36" s="121"/>
      <c r="FPT36" s="121"/>
      <c r="FPU36" s="121"/>
      <c r="FPV36" s="121"/>
      <c r="FPW36" s="121"/>
      <c r="FPX36" s="121"/>
      <c r="FPY36" s="121"/>
      <c r="FPZ36" s="121"/>
      <c r="FQA36" s="121"/>
      <c r="FQB36" s="121"/>
      <c r="FQC36" s="121"/>
      <c r="FQD36" s="121"/>
      <c r="FQE36" s="121"/>
      <c r="FQF36" s="121"/>
      <c r="FQG36" s="121"/>
      <c r="FQH36" s="121"/>
      <c r="FQI36" s="121"/>
      <c r="FQJ36" s="121"/>
      <c r="FQK36" s="121"/>
      <c r="FQL36" s="121"/>
      <c r="FQM36" s="121"/>
      <c r="FQN36" s="121"/>
      <c r="FQO36" s="121"/>
      <c r="FQP36" s="121"/>
      <c r="FQQ36" s="121"/>
      <c r="FQR36" s="121"/>
      <c r="FQS36" s="121"/>
      <c r="FQT36" s="121"/>
      <c r="FQU36" s="121"/>
      <c r="FQV36" s="121"/>
      <c r="FQW36" s="121"/>
      <c r="FQX36" s="121"/>
      <c r="FQY36" s="121"/>
      <c r="FQZ36" s="121"/>
      <c r="FRA36" s="121"/>
      <c r="FRB36" s="121"/>
      <c r="FRC36" s="121"/>
      <c r="FRD36" s="121"/>
      <c r="FRE36" s="121"/>
      <c r="FRF36" s="121"/>
      <c r="FRG36" s="121"/>
      <c r="FRH36" s="121"/>
      <c r="FRI36" s="121"/>
      <c r="FRJ36" s="121"/>
      <c r="FRK36" s="121"/>
      <c r="FRL36" s="121"/>
      <c r="FRM36" s="121"/>
      <c r="FRN36" s="121"/>
      <c r="FRO36" s="121"/>
      <c r="FRP36" s="121"/>
      <c r="FRQ36" s="121"/>
      <c r="FRR36" s="121"/>
      <c r="FRS36" s="121"/>
      <c r="FRT36" s="121"/>
      <c r="FRU36" s="121"/>
      <c r="FRV36" s="121"/>
      <c r="FRW36" s="121"/>
      <c r="FRX36" s="121"/>
      <c r="FRY36" s="121"/>
      <c r="FRZ36" s="121"/>
      <c r="FSA36" s="121"/>
      <c r="FSB36" s="121"/>
      <c r="FSC36" s="121"/>
      <c r="FSD36" s="121"/>
      <c r="FSE36" s="121"/>
      <c r="FSF36" s="121"/>
      <c r="FSG36" s="121"/>
      <c r="FSH36" s="121"/>
      <c r="FSI36" s="121"/>
      <c r="FSJ36" s="121"/>
      <c r="FSK36" s="121"/>
      <c r="FSL36" s="121"/>
      <c r="FSM36" s="121"/>
      <c r="FSN36" s="121"/>
      <c r="FSO36" s="121"/>
      <c r="FSP36" s="121"/>
      <c r="FSQ36" s="121"/>
      <c r="FSR36" s="121"/>
      <c r="FSS36" s="121"/>
      <c r="FST36" s="121"/>
      <c r="FSU36" s="121"/>
      <c r="FSV36" s="121"/>
      <c r="FSW36" s="121"/>
      <c r="FSX36" s="121"/>
      <c r="FSY36" s="121"/>
      <c r="FSZ36" s="121"/>
      <c r="FTA36" s="121"/>
      <c r="FTB36" s="121"/>
      <c r="FTC36" s="121"/>
      <c r="FTD36" s="121"/>
      <c r="FTE36" s="121"/>
      <c r="FTF36" s="121"/>
      <c r="FTG36" s="121"/>
      <c r="FTH36" s="121"/>
      <c r="FTI36" s="121"/>
      <c r="FTJ36" s="121"/>
      <c r="FTK36" s="121"/>
      <c r="FTL36" s="121"/>
      <c r="FTM36" s="121"/>
      <c r="FTN36" s="121"/>
      <c r="FTO36" s="121"/>
      <c r="FTP36" s="121"/>
      <c r="FTQ36" s="121"/>
      <c r="FTR36" s="121"/>
      <c r="FTS36" s="121"/>
      <c r="FTT36" s="121"/>
      <c r="FTU36" s="121"/>
      <c r="FTV36" s="121"/>
      <c r="FTW36" s="121"/>
      <c r="FTX36" s="121"/>
      <c r="FTY36" s="121"/>
      <c r="FTZ36" s="121"/>
      <c r="FUA36" s="121"/>
      <c r="FUB36" s="121"/>
      <c r="FUC36" s="121"/>
      <c r="FUD36" s="121"/>
      <c r="FUE36" s="121"/>
      <c r="FUF36" s="121"/>
      <c r="FUG36" s="121"/>
      <c r="FUH36" s="121"/>
      <c r="FUI36" s="121"/>
      <c r="FUJ36" s="121"/>
      <c r="FUK36" s="121"/>
      <c r="FUL36" s="121"/>
      <c r="FUM36" s="121"/>
      <c r="FUN36" s="121"/>
      <c r="FUO36" s="121"/>
      <c r="FUP36" s="121"/>
      <c r="FUQ36" s="121"/>
      <c r="FUR36" s="121"/>
      <c r="FUS36" s="121"/>
      <c r="FUT36" s="121"/>
      <c r="FUU36" s="121"/>
      <c r="FUV36" s="121"/>
      <c r="FUW36" s="121"/>
      <c r="FUX36" s="121"/>
      <c r="FUY36" s="121"/>
      <c r="FUZ36" s="121"/>
      <c r="FVA36" s="121"/>
      <c r="FVB36" s="121"/>
      <c r="FVC36" s="121"/>
      <c r="FVD36" s="121"/>
      <c r="FVE36" s="121"/>
      <c r="FVF36" s="121"/>
      <c r="FVG36" s="121"/>
      <c r="FVH36" s="121"/>
      <c r="FVI36" s="121"/>
      <c r="FVJ36" s="121"/>
      <c r="FVK36" s="121"/>
      <c r="FVL36" s="121"/>
      <c r="FVM36" s="121"/>
      <c r="FVN36" s="121"/>
      <c r="FVO36" s="121"/>
      <c r="FVP36" s="121"/>
      <c r="FVQ36" s="121"/>
      <c r="FVR36" s="121"/>
      <c r="FVS36" s="121"/>
      <c r="FVT36" s="121"/>
      <c r="FVU36" s="121"/>
      <c r="FVV36" s="121"/>
      <c r="FVW36" s="121"/>
      <c r="FVX36" s="121"/>
      <c r="FVY36" s="121"/>
      <c r="FVZ36" s="121"/>
      <c r="FWA36" s="121"/>
      <c r="FWB36" s="121"/>
      <c r="FWC36" s="121"/>
      <c r="FWD36" s="121"/>
      <c r="FWE36" s="121"/>
      <c r="FWF36" s="121"/>
      <c r="FWG36" s="121"/>
      <c r="FWH36" s="121"/>
      <c r="FWI36" s="121"/>
      <c r="FWJ36" s="121"/>
      <c r="FWK36" s="121"/>
      <c r="FWL36" s="121"/>
      <c r="FWM36" s="121"/>
      <c r="FWN36" s="121"/>
      <c r="FWO36" s="121"/>
      <c r="FWP36" s="121"/>
      <c r="FWQ36" s="121"/>
      <c r="FWR36" s="121"/>
      <c r="FWS36" s="121"/>
      <c r="FWT36" s="121"/>
      <c r="FWU36" s="121"/>
      <c r="FWV36" s="121"/>
      <c r="FWW36" s="121"/>
      <c r="FWX36" s="121"/>
      <c r="FWY36" s="121"/>
      <c r="FWZ36" s="121"/>
      <c r="FXA36" s="121"/>
      <c r="FXB36" s="121"/>
      <c r="FXC36" s="121"/>
      <c r="FXD36" s="121"/>
      <c r="FXE36" s="121"/>
      <c r="FXF36" s="121"/>
      <c r="FXG36" s="121"/>
      <c r="FXH36" s="121"/>
      <c r="FXI36" s="121"/>
      <c r="FXJ36" s="121"/>
      <c r="FXK36" s="121"/>
      <c r="FXL36" s="121"/>
      <c r="FXM36" s="121"/>
      <c r="FXN36" s="121"/>
      <c r="FXO36" s="121"/>
      <c r="FXP36" s="121"/>
      <c r="FXQ36" s="121"/>
      <c r="FXR36" s="121"/>
      <c r="FXS36" s="121"/>
      <c r="FXT36" s="121"/>
      <c r="FXU36" s="121"/>
      <c r="FXV36" s="121"/>
      <c r="FXW36" s="121"/>
      <c r="FXX36" s="121"/>
      <c r="FXY36" s="121"/>
      <c r="FXZ36" s="121"/>
      <c r="FYA36" s="121"/>
      <c r="FYB36" s="121"/>
      <c r="FYC36" s="121"/>
      <c r="FYD36" s="121"/>
      <c r="FYE36" s="121"/>
      <c r="FYF36" s="121"/>
      <c r="FYG36" s="121"/>
      <c r="FYH36" s="121"/>
      <c r="FYI36" s="121"/>
      <c r="FYJ36" s="121"/>
      <c r="FYK36" s="121"/>
      <c r="FYL36" s="121"/>
      <c r="FYM36" s="121"/>
      <c r="FYN36" s="121"/>
      <c r="FYO36" s="121"/>
      <c r="FYP36" s="121"/>
      <c r="FYQ36" s="121"/>
      <c r="FYR36" s="121"/>
      <c r="FYS36" s="121"/>
      <c r="FYT36" s="121"/>
      <c r="FYU36" s="121"/>
      <c r="FYV36" s="121"/>
      <c r="FYW36" s="121"/>
      <c r="FYX36" s="121"/>
      <c r="FYY36" s="121"/>
      <c r="FYZ36" s="121"/>
      <c r="FZA36" s="121"/>
      <c r="FZB36" s="121"/>
      <c r="FZC36" s="121"/>
      <c r="FZD36" s="121"/>
      <c r="FZE36" s="121"/>
      <c r="FZF36" s="121"/>
      <c r="FZG36" s="121"/>
      <c r="FZH36" s="121"/>
      <c r="FZI36" s="121"/>
      <c r="FZJ36" s="121"/>
      <c r="FZK36" s="121"/>
      <c r="FZL36" s="121"/>
      <c r="FZM36" s="121"/>
      <c r="FZN36" s="121"/>
      <c r="FZO36" s="121"/>
      <c r="FZP36" s="121"/>
      <c r="FZQ36" s="121"/>
      <c r="FZR36" s="121"/>
      <c r="FZS36" s="121"/>
      <c r="FZT36" s="121"/>
      <c r="FZU36" s="121"/>
      <c r="FZV36" s="121"/>
      <c r="FZW36" s="121"/>
      <c r="FZX36" s="121"/>
      <c r="FZY36" s="121"/>
      <c r="FZZ36" s="121"/>
      <c r="GAA36" s="121"/>
      <c r="GAB36" s="121"/>
      <c r="GAC36" s="121"/>
      <c r="GAD36" s="121"/>
      <c r="GAE36" s="121"/>
      <c r="GAF36" s="121"/>
      <c r="GAG36" s="121"/>
      <c r="GAH36" s="121"/>
      <c r="GAI36" s="121"/>
      <c r="GAJ36" s="121"/>
      <c r="GAK36" s="121"/>
      <c r="GAL36" s="121"/>
      <c r="GAM36" s="121"/>
      <c r="GAN36" s="121"/>
      <c r="GAO36" s="121"/>
      <c r="GAP36" s="121"/>
      <c r="GAQ36" s="121"/>
      <c r="GAR36" s="121"/>
      <c r="GAS36" s="121"/>
      <c r="GAT36" s="121"/>
      <c r="GAU36" s="121"/>
      <c r="GAV36" s="121"/>
      <c r="GAW36" s="121"/>
      <c r="GAX36" s="121"/>
      <c r="GAY36" s="121"/>
      <c r="GAZ36" s="121"/>
      <c r="GBA36" s="121"/>
      <c r="GBB36" s="121"/>
      <c r="GBC36" s="121"/>
      <c r="GBD36" s="121"/>
      <c r="GBE36" s="121"/>
      <c r="GBF36" s="121"/>
      <c r="GBG36" s="121"/>
      <c r="GBH36" s="121"/>
      <c r="GBI36" s="121"/>
      <c r="GBJ36" s="121"/>
      <c r="GBK36" s="121"/>
      <c r="GBL36" s="121"/>
      <c r="GBM36" s="121"/>
      <c r="GBN36" s="121"/>
      <c r="GBO36" s="121"/>
      <c r="GBP36" s="121"/>
      <c r="GBQ36" s="121"/>
      <c r="GBR36" s="121"/>
      <c r="GBS36" s="121"/>
      <c r="GBT36" s="121"/>
      <c r="GBU36" s="121"/>
      <c r="GBV36" s="121"/>
      <c r="GBW36" s="121"/>
      <c r="GBX36" s="121"/>
      <c r="GBY36" s="121"/>
      <c r="GBZ36" s="121"/>
      <c r="GCA36" s="121"/>
      <c r="GCB36" s="121"/>
      <c r="GCC36" s="121"/>
      <c r="GCD36" s="121"/>
      <c r="GCE36" s="121"/>
      <c r="GCF36" s="121"/>
      <c r="GCG36" s="121"/>
      <c r="GCH36" s="121"/>
      <c r="GCI36" s="121"/>
      <c r="GCJ36" s="121"/>
      <c r="GCK36" s="121"/>
      <c r="GCL36" s="121"/>
      <c r="GCM36" s="121"/>
      <c r="GCN36" s="121"/>
      <c r="GCO36" s="121"/>
      <c r="GCP36" s="121"/>
      <c r="GCQ36" s="121"/>
      <c r="GCR36" s="121"/>
      <c r="GCS36" s="121"/>
      <c r="GCT36" s="121"/>
      <c r="GCU36" s="121"/>
      <c r="GCV36" s="121"/>
      <c r="GCW36" s="121"/>
      <c r="GCX36" s="121"/>
      <c r="GCY36" s="121"/>
      <c r="GCZ36" s="121"/>
      <c r="GDA36" s="121"/>
      <c r="GDB36" s="121"/>
      <c r="GDC36" s="121"/>
      <c r="GDD36" s="121"/>
      <c r="GDE36" s="121"/>
      <c r="GDF36" s="121"/>
      <c r="GDG36" s="121"/>
      <c r="GDH36" s="121"/>
      <c r="GDI36" s="121"/>
      <c r="GDJ36" s="121"/>
      <c r="GDK36" s="121"/>
      <c r="GDL36" s="121"/>
      <c r="GDM36" s="121"/>
      <c r="GDN36" s="121"/>
      <c r="GDO36" s="121"/>
      <c r="GDP36" s="121"/>
      <c r="GDQ36" s="121"/>
      <c r="GDR36" s="121"/>
      <c r="GDS36" s="121"/>
      <c r="GDT36" s="121"/>
      <c r="GDU36" s="121"/>
      <c r="GDV36" s="121"/>
      <c r="GDW36" s="121"/>
      <c r="GDX36" s="121"/>
      <c r="GDY36" s="121"/>
      <c r="GDZ36" s="121"/>
      <c r="GEA36" s="121"/>
      <c r="GEB36" s="121"/>
      <c r="GEC36" s="121"/>
      <c r="GED36" s="121"/>
      <c r="GEE36" s="121"/>
      <c r="GEF36" s="121"/>
      <c r="GEG36" s="121"/>
      <c r="GEH36" s="121"/>
      <c r="GEI36" s="121"/>
      <c r="GEJ36" s="121"/>
      <c r="GEK36" s="121"/>
      <c r="GEL36" s="121"/>
      <c r="GEM36" s="121"/>
      <c r="GEN36" s="121"/>
      <c r="GEO36" s="121"/>
      <c r="GEP36" s="121"/>
      <c r="GEQ36" s="121"/>
      <c r="GER36" s="121"/>
      <c r="GES36" s="121"/>
      <c r="GET36" s="121"/>
      <c r="GEU36" s="121"/>
      <c r="GEV36" s="121"/>
      <c r="GEW36" s="121"/>
      <c r="GEX36" s="121"/>
      <c r="GEY36" s="121"/>
      <c r="GEZ36" s="121"/>
      <c r="GFA36" s="121"/>
      <c r="GFB36" s="121"/>
      <c r="GFC36" s="121"/>
      <c r="GFD36" s="121"/>
      <c r="GFE36" s="121"/>
      <c r="GFF36" s="121"/>
      <c r="GFG36" s="121"/>
      <c r="GFH36" s="121"/>
      <c r="GFI36" s="121"/>
      <c r="GFJ36" s="121"/>
      <c r="GFK36" s="121"/>
      <c r="GFL36" s="121"/>
      <c r="GFM36" s="121"/>
      <c r="GFN36" s="121"/>
      <c r="GFO36" s="121"/>
      <c r="GFP36" s="121"/>
      <c r="GFQ36" s="121"/>
      <c r="GFR36" s="121"/>
      <c r="GFS36" s="121"/>
      <c r="GFT36" s="121"/>
      <c r="GFU36" s="121"/>
      <c r="GFV36" s="121"/>
      <c r="GFW36" s="121"/>
      <c r="GFX36" s="121"/>
      <c r="GFY36" s="121"/>
      <c r="GFZ36" s="121"/>
      <c r="GGA36" s="121"/>
      <c r="GGB36" s="121"/>
      <c r="GGC36" s="121"/>
      <c r="GGD36" s="121"/>
      <c r="GGE36" s="121"/>
      <c r="GGF36" s="121"/>
      <c r="GGG36" s="121"/>
      <c r="GGH36" s="121"/>
      <c r="GGI36" s="121"/>
      <c r="GGJ36" s="121"/>
      <c r="GGK36" s="121"/>
      <c r="GGL36" s="121"/>
      <c r="GGM36" s="121"/>
      <c r="GGN36" s="121"/>
      <c r="GGO36" s="121"/>
      <c r="GGP36" s="121"/>
      <c r="GGQ36" s="121"/>
      <c r="GGR36" s="121"/>
      <c r="GGS36" s="121"/>
      <c r="GGT36" s="121"/>
      <c r="GGU36" s="121"/>
      <c r="GGV36" s="121"/>
      <c r="GGW36" s="121"/>
      <c r="GGX36" s="121"/>
      <c r="GGY36" s="121"/>
      <c r="GGZ36" s="121"/>
      <c r="GHA36" s="121"/>
      <c r="GHB36" s="121"/>
      <c r="GHC36" s="121"/>
      <c r="GHD36" s="121"/>
      <c r="GHE36" s="121"/>
      <c r="GHF36" s="121"/>
      <c r="GHG36" s="121"/>
      <c r="GHH36" s="121"/>
      <c r="GHI36" s="121"/>
      <c r="GHJ36" s="121"/>
      <c r="GHK36" s="121"/>
      <c r="GHL36" s="121"/>
      <c r="GHM36" s="121"/>
      <c r="GHN36" s="121"/>
      <c r="GHO36" s="121"/>
      <c r="GHP36" s="121"/>
      <c r="GHQ36" s="121"/>
      <c r="GHR36" s="121"/>
      <c r="GHS36" s="121"/>
      <c r="GHT36" s="121"/>
      <c r="GHU36" s="121"/>
      <c r="GHV36" s="121"/>
      <c r="GHW36" s="121"/>
      <c r="GHX36" s="121"/>
      <c r="GHY36" s="121"/>
      <c r="GHZ36" s="121"/>
      <c r="GIA36" s="121"/>
      <c r="GIB36" s="121"/>
      <c r="GIC36" s="121"/>
      <c r="GID36" s="121"/>
      <c r="GIE36" s="121"/>
      <c r="GIF36" s="121"/>
      <c r="GIG36" s="121"/>
      <c r="GIH36" s="121"/>
      <c r="GII36" s="121"/>
      <c r="GIJ36" s="121"/>
      <c r="GIK36" s="121"/>
      <c r="GIL36" s="121"/>
      <c r="GIM36" s="121"/>
      <c r="GIN36" s="121"/>
      <c r="GIO36" s="121"/>
      <c r="GIP36" s="121"/>
      <c r="GIQ36" s="121"/>
      <c r="GIR36" s="121"/>
      <c r="GIS36" s="121"/>
      <c r="GIT36" s="121"/>
      <c r="GIU36" s="121"/>
      <c r="GIV36" s="121"/>
      <c r="GIW36" s="121"/>
      <c r="GIX36" s="121"/>
      <c r="GIY36" s="121"/>
      <c r="GIZ36" s="121"/>
      <c r="GJA36" s="121"/>
      <c r="GJB36" s="121"/>
      <c r="GJC36" s="121"/>
      <c r="GJD36" s="121"/>
      <c r="GJE36" s="121"/>
      <c r="GJF36" s="121"/>
      <c r="GJG36" s="121"/>
      <c r="GJH36" s="121"/>
      <c r="GJI36" s="121"/>
      <c r="GJJ36" s="121"/>
      <c r="GJK36" s="121"/>
      <c r="GJL36" s="121"/>
      <c r="GJM36" s="121"/>
      <c r="GJN36" s="121"/>
      <c r="GJO36" s="121"/>
      <c r="GJP36" s="121"/>
      <c r="GJQ36" s="121"/>
      <c r="GJR36" s="121"/>
      <c r="GJS36" s="121"/>
      <c r="GJT36" s="121"/>
      <c r="GJU36" s="121"/>
      <c r="GJV36" s="121"/>
      <c r="GJW36" s="121"/>
      <c r="GJX36" s="121"/>
      <c r="GJY36" s="121"/>
      <c r="GJZ36" s="121"/>
      <c r="GKA36" s="121"/>
      <c r="GKB36" s="121"/>
      <c r="GKC36" s="121"/>
      <c r="GKD36" s="121"/>
      <c r="GKE36" s="121"/>
      <c r="GKF36" s="121"/>
      <c r="GKG36" s="121"/>
      <c r="GKH36" s="121"/>
      <c r="GKI36" s="121"/>
      <c r="GKJ36" s="121"/>
      <c r="GKK36" s="121"/>
      <c r="GKL36" s="121"/>
      <c r="GKM36" s="121"/>
      <c r="GKN36" s="121"/>
      <c r="GKO36" s="121"/>
      <c r="GKP36" s="121"/>
      <c r="GKQ36" s="121"/>
      <c r="GKR36" s="121"/>
      <c r="GKS36" s="121"/>
      <c r="GKT36" s="121"/>
      <c r="GKU36" s="121"/>
      <c r="GKV36" s="121"/>
      <c r="GKW36" s="121"/>
      <c r="GKX36" s="121"/>
      <c r="GKY36" s="121"/>
      <c r="GKZ36" s="121"/>
      <c r="GLA36" s="121"/>
      <c r="GLB36" s="121"/>
      <c r="GLC36" s="121"/>
      <c r="GLD36" s="121"/>
      <c r="GLE36" s="121"/>
      <c r="GLF36" s="121"/>
      <c r="GLG36" s="121"/>
      <c r="GLH36" s="121"/>
      <c r="GLI36" s="121"/>
      <c r="GLJ36" s="121"/>
      <c r="GLK36" s="121"/>
      <c r="GLL36" s="121"/>
      <c r="GLM36" s="121"/>
      <c r="GLN36" s="121"/>
      <c r="GLO36" s="121"/>
      <c r="GLP36" s="121"/>
      <c r="GLQ36" s="121"/>
      <c r="GLR36" s="121"/>
      <c r="GLS36" s="121"/>
      <c r="GLT36" s="121"/>
      <c r="GLU36" s="121"/>
      <c r="GLV36" s="121"/>
      <c r="GLW36" s="121"/>
      <c r="GLX36" s="121"/>
      <c r="GLY36" s="121"/>
      <c r="GLZ36" s="121"/>
      <c r="GMA36" s="121"/>
      <c r="GMB36" s="121"/>
      <c r="GMC36" s="121"/>
      <c r="GMD36" s="121"/>
      <c r="GME36" s="121"/>
      <c r="GMF36" s="121"/>
      <c r="GMG36" s="121"/>
      <c r="GMH36" s="121"/>
      <c r="GMI36" s="121"/>
      <c r="GMJ36" s="121"/>
      <c r="GMK36" s="121"/>
      <c r="GML36" s="121"/>
      <c r="GMM36" s="121"/>
      <c r="GMN36" s="121"/>
      <c r="GMO36" s="121"/>
      <c r="GMP36" s="121"/>
      <c r="GMQ36" s="121"/>
      <c r="GMR36" s="121"/>
      <c r="GMS36" s="121"/>
      <c r="GMT36" s="121"/>
      <c r="GMU36" s="121"/>
      <c r="GMV36" s="121"/>
      <c r="GMW36" s="121"/>
      <c r="GMX36" s="121"/>
      <c r="GMY36" s="121"/>
      <c r="GMZ36" s="121"/>
      <c r="GNA36" s="121"/>
      <c r="GNB36" s="121"/>
      <c r="GNC36" s="121"/>
      <c r="GND36" s="121"/>
      <c r="GNE36" s="121"/>
      <c r="GNF36" s="121"/>
      <c r="GNG36" s="121"/>
      <c r="GNH36" s="121"/>
      <c r="GNI36" s="121"/>
      <c r="GNJ36" s="121"/>
      <c r="GNK36" s="121"/>
      <c r="GNL36" s="121"/>
      <c r="GNM36" s="121"/>
      <c r="GNN36" s="121"/>
      <c r="GNO36" s="121"/>
      <c r="GNP36" s="121"/>
      <c r="GNQ36" s="121"/>
      <c r="GNR36" s="121"/>
      <c r="GNS36" s="121"/>
      <c r="GNT36" s="121"/>
      <c r="GNU36" s="121"/>
      <c r="GNV36" s="121"/>
      <c r="GNW36" s="121"/>
      <c r="GNX36" s="121"/>
      <c r="GNY36" s="121"/>
      <c r="GNZ36" s="121"/>
      <c r="GOA36" s="121"/>
      <c r="GOB36" s="121"/>
      <c r="GOC36" s="121"/>
      <c r="GOD36" s="121"/>
      <c r="GOE36" s="121"/>
      <c r="GOF36" s="121"/>
      <c r="GOG36" s="121"/>
      <c r="GOH36" s="121"/>
      <c r="GOI36" s="121"/>
      <c r="GOJ36" s="121"/>
      <c r="GOK36" s="121"/>
      <c r="GOL36" s="121"/>
      <c r="GOM36" s="121"/>
      <c r="GON36" s="121"/>
      <c r="GOO36" s="121"/>
      <c r="GOP36" s="121"/>
      <c r="GOQ36" s="121"/>
      <c r="GOR36" s="121"/>
      <c r="GOS36" s="121"/>
      <c r="GOT36" s="121"/>
      <c r="GOU36" s="121"/>
      <c r="GOV36" s="121"/>
      <c r="GOW36" s="121"/>
      <c r="GOX36" s="121"/>
      <c r="GOY36" s="121"/>
      <c r="GOZ36" s="121"/>
      <c r="GPA36" s="121"/>
      <c r="GPB36" s="121"/>
      <c r="GPC36" s="121"/>
      <c r="GPD36" s="121"/>
      <c r="GPE36" s="121"/>
      <c r="GPF36" s="121"/>
      <c r="GPG36" s="121"/>
      <c r="GPH36" s="121"/>
      <c r="GPI36" s="121"/>
      <c r="GPJ36" s="121"/>
      <c r="GPK36" s="121"/>
      <c r="GPL36" s="121"/>
      <c r="GPM36" s="121"/>
      <c r="GPN36" s="121"/>
      <c r="GPO36" s="121"/>
      <c r="GPP36" s="121"/>
      <c r="GPQ36" s="121"/>
      <c r="GPR36" s="121"/>
      <c r="GPS36" s="121"/>
      <c r="GPT36" s="121"/>
      <c r="GPU36" s="121"/>
      <c r="GPV36" s="121"/>
      <c r="GPW36" s="121"/>
      <c r="GPX36" s="121"/>
      <c r="GPY36" s="121"/>
      <c r="GPZ36" s="121"/>
      <c r="GQA36" s="121"/>
      <c r="GQB36" s="121"/>
      <c r="GQC36" s="121"/>
      <c r="GQD36" s="121"/>
      <c r="GQE36" s="121"/>
      <c r="GQF36" s="121"/>
      <c r="GQG36" s="121"/>
      <c r="GQH36" s="121"/>
      <c r="GQI36" s="121"/>
      <c r="GQJ36" s="121"/>
      <c r="GQK36" s="121"/>
      <c r="GQL36" s="121"/>
      <c r="GQM36" s="121"/>
      <c r="GQN36" s="121"/>
      <c r="GQO36" s="121"/>
      <c r="GQP36" s="121"/>
      <c r="GQQ36" s="121"/>
      <c r="GQR36" s="121"/>
      <c r="GQS36" s="121"/>
      <c r="GQT36" s="121"/>
      <c r="GQU36" s="121"/>
      <c r="GQV36" s="121"/>
      <c r="GQW36" s="121"/>
      <c r="GQX36" s="121"/>
      <c r="GQY36" s="121"/>
      <c r="GQZ36" s="121"/>
      <c r="GRA36" s="121"/>
      <c r="GRB36" s="121"/>
      <c r="GRC36" s="121"/>
      <c r="GRD36" s="121"/>
      <c r="GRE36" s="121"/>
      <c r="GRF36" s="121"/>
      <c r="GRG36" s="121"/>
      <c r="GRH36" s="121"/>
      <c r="GRI36" s="121"/>
      <c r="GRJ36" s="121"/>
      <c r="GRK36" s="121"/>
      <c r="GRL36" s="121"/>
      <c r="GRM36" s="121"/>
      <c r="GRN36" s="121"/>
      <c r="GRO36" s="121"/>
      <c r="GRP36" s="121"/>
      <c r="GRQ36" s="121"/>
      <c r="GRR36" s="121"/>
      <c r="GRS36" s="121"/>
      <c r="GRT36" s="121"/>
      <c r="GRU36" s="121"/>
      <c r="GRV36" s="121"/>
      <c r="GRW36" s="121"/>
      <c r="GRX36" s="121"/>
      <c r="GRY36" s="121"/>
      <c r="GRZ36" s="121"/>
      <c r="GSA36" s="121"/>
      <c r="GSB36" s="121"/>
      <c r="GSC36" s="121"/>
      <c r="GSD36" s="121"/>
      <c r="GSE36" s="121"/>
      <c r="GSF36" s="121"/>
      <c r="GSG36" s="121"/>
      <c r="GSH36" s="121"/>
      <c r="GSI36" s="121"/>
      <c r="GSJ36" s="121"/>
      <c r="GSK36" s="121"/>
      <c r="GSL36" s="121"/>
      <c r="GSM36" s="121"/>
      <c r="GSN36" s="121"/>
      <c r="GSO36" s="121"/>
      <c r="GSP36" s="121"/>
      <c r="GSQ36" s="121"/>
      <c r="GSR36" s="121"/>
      <c r="GSS36" s="121"/>
      <c r="GST36" s="121"/>
      <c r="GSU36" s="121"/>
      <c r="GSV36" s="121"/>
      <c r="GSW36" s="121"/>
      <c r="GSX36" s="121"/>
      <c r="GSY36" s="121"/>
      <c r="GSZ36" s="121"/>
      <c r="GTA36" s="121"/>
      <c r="GTB36" s="121"/>
      <c r="GTC36" s="121"/>
      <c r="GTD36" s="121"/>
      <c r="GTE36" s="121"/>
      <c r="GTF36" s="121"/>
      <c r="GTG36" s="121"/>
      <c r="GTH36" s="121"/>
      <c r="GTI36" s="121"/>
      <c r="GTJ36" s="121"/>
      <c r="GTK36" s="121"/>
      <c r="GTL36" s="121"/>
      <c r="GTM36" s="121"/>
      <c r="GTN36" s="121"/>
      <c r="GTO36" s="121"/>
      <c r="GTP36" s="121"/>
      <c r="GTQ36" s="121"/>
      <c r="GTR36" s="121"/>
      <c r="GTS36" s="121"/>
      <c r="GTT36" s="121"/>
      <c r="GTU36" s="121"/>
      <c r="GTV36" s="121"/>
      <c r="GTW36" s="121"/>
      <c r="GTX36" s="121"/>
      <c r="GTY36" s="121"/>
      <c r="GTZ36" s="121"/>
      <c r="GUA36" s="121"/>
      <c r="GUB36" s="121"/>
      <c r="GUC36" s="121"/>
      <c r="GUD36" s="121"/>
      <c r="GUE36" s="121"/>
      <c r="GUF36" s="121"/>
      <c r="GUG36" s="121"/>
      <c r="GUH36" s="121"/>
      <c r="GUI36" s="121"/>
      <c r="GUJ36" s="121"/>
      <c r="GUK36" s="121"/>
      <c r="GUL36" s="121"/>
      <c r="GUM36" s="121"/>
      <c r="GUN36" s="121"/>
      <c r="GUO36" s="121"/>
      <c r="GUP36" s="121"/>
      <c r="GUQ36" s="121"/>
      <c r="GUR36" s="121"/>
      <c r="GUS36" s="121"/>
      <c r="GUT36" s="121"/>
      <c r="GUU36" s="121"/>
      <c r="GUV36" s="121"/>
      <c r="GUW36" s="121"/>
      <c r="GUX36" s="121"/>
      <c r="GUY36" s="121"/>
      <c r="GUZ36" s="121"/>
      <c r="GVA36" s="121"/>
      <c r="GVB36" s="121"/>
      <c r="GVC36" s="121"/>
      <c r="GVD36" s="121"/>
      <c r="GVE36" s="121"/>
      <c r="GVF36" s="121"/>
      <c r="GVG36" s="121"/>
      <c r="GVH36" s="121"/>
      <c r="GVI36" s="121"/>
      <c r="GVJ36" s="121"/>
      <c r="GVK36" s="121"/>
      <c r="GVL36" s="121"/>
      <c r="GVM36" s="121"/>
      <c r="GVN36" s="121"/>
      <c r="GVO36" s="121"/>
      <c r="GVP36" s="121"/>
      <c r="GVQ36" s="121"/>
      <c r="GVR36" s="121"/>
      <c r="GVS36" s="121"/>
      <c r="GVT36" s="121"/>
      <c r="GVU36" s="121"/>
      <c r="GVV36" s="121"/>
      <c r="GVW36" s="121"/>
      <c r="GVX36" s="121"/>
      <c r="GVY36" s="121"/>
      <c r="GVZ36" s="121"/>
      <c r="GWA36" s="121"/>
      <c r="GWB36" s="121"/>
      <c r="GWC36" s="121"/>
      <c r="GWD36" s="121"/>
      <c r="GWE36" s="121"/>
      <c r="GWF36" s="121"/>
      <c r="GWG36" s="121"/>
      <c r="GWH36" s="121"/>
      <c r="GWI36" s="121"/>
      <c r="GWJ36" s="121"/>
      <c r="GWK36" s="121"/>
      <c r="GWL36" s="121"/>
      <c r="GWM36" s="121"/>
      <c r="GWN36" s="121"/>
      <c r="GWO36" s="121"/>
      <c r="GWP36" s="121"/>
      <c r="GWQ36" s="121"/>
      <c r="GWR36" s="121"/>
      <c r="GWS36" s="121"/>
      <c r="GWT36" s="121"/>
      <c r="GWU36" s="121"/>
      <c r="GWV36" s="121"/>
      <c r="GWW36" s="121"/>
      <c r="GWX36" s="121"/>
      <c r="GWY36" s="121"/>
      <c r="GWZ36" s="121"/>
      <c r="GXA36" s="121"/>
      <c r="GXB36" s="121"/>
      <c r="GXC36" s="121"/>
      <c r="GXD36" s="121"/>
      <c r="GXE36" s="121"/>
      <c r="GXF36" s="121"/>
      <c r="GXG36" s="121"/>
      <c r="GXH36" s="121"/>
      <c r="GXI36" s="121"/>
      <c r="GXJ36" s="121"/>
      <c r="GXK36" s="121"/>
      <c r="GXL36" s="121"/>
      <c r="GXM36" s="121"/>
      <c r="GXN36" s="121"/>
      <c r="GXO36" s="121"/>
      <c r="GXP36" s="121"/>
      <c r="GXQ36" s="121"/>
      <c r="GXR36" s="121"/>
      <c r="GXS36" s="121"/>
      <c r="GXT36" s="121"/>
      <c r="GXU36" s="121"/>
      <c r="GXV36" s="121"/>
      <c r="GXW36" s="121"/>
      <c r="GXX36" s="121"/>
      <c r="GXY36" s="121"/>
      <c r="GXZ36" s="121"/>
      <c r="GYA36" s="121"/>
      <c r="GYB36" s="121"/>
      <c r="GYC36" s="121"/>
      <c r="GYD36" s="121"/>
      <c r="GYE36" s="121"/>
      <c r="GYF36" s="121"/>
      <c r="GYG36" s="121"/>
      <c r="GYH36" s="121"/>
      <c r="GYI36" s="121"/>
      <c r="GYJ36" s="121"/>
      <c r="GYK36" s="121"/>
      <c r="GYL36" s="121"/>
      <c r="GYM36" s="121"/>
      <c r="GYN36" s="121"/>
      <c r="GYO36" s="121"/>
      <c r="GYP36" s="121"/>
      <c r="GYQ36" s="121"/>
      <c r="GYR36" s="121"/>
      <c r="GYS36" s="121"/>
      <c r="GYT36" s="121"/>
      <c r="GYU36" s="121"/>
      <c r="GYV36" s="121"/>
      <c r="GYW36" s="121"/>
      <c r="GYX36" s="121"/>
      <c r="GYY36" s="121"/>
      <c r="GYZ36" s="121"/>
      <c r="GZA36" s="121"/>
      <c r="GZB36" s="121"/>
      <c r="GZC36" s="121"/>
      <c r="GZD36" s="121"/>
      <c r="GZE36" s="121"/>
      <c r="GZF36" s="121"/>
      <c r="GZG36" s="121"/>
      <c r="GZH36" s="121"/>
      <c r="GZI36" s="121"/>
      <c r="GZJ36" s="121"/>
      <c r="GZK36" s="121"/>
      <c r="GZL36" s="121"/>
      <c r="GZM36" s="121"/>
      <c r="GZN36" s="121"/>
      <c r="GZO36" s="121"/>
      <c r="GZP36" s="121"/>
      <c r="GZQ36" s="121"/>
      <c r="GZR36" s="121"/>
      <c r="GZS36" s="121"/>
      <c r="GZT36" s="121"/>
      <c r="GZU36" s="121"/>
      <c r="GZV36" s="121"/>
      <c r="GZW36" s="121"/>
      <c r="GZX36" s="121"/>
      <c r="GZY36" s="121"/>
      <c r="GZZ36" s="121"/>
      <c r="HAA36" s="121"/>
      <c r="HAB36" s="121"/>
      <c r="HAC36" s="121"/>
      <c r="HAD36" s="121"/>
    </row>
    <row r="37" spans="1:5438" s="309" customFormat="1">
      <c r="A37" s="131"/>
      <c r="B37" s="93"/>
      <c r="C37" s="120"/>
      <c r="D37" s="120"/>
      <c r="E37" s="120"/>
      <c r="F37" s="120"/>
      <c r="G37" s="120"/>
      <c r="H37" s="121"/>
      <c r="I37" s="121"/>
      <c r="J37" s="121"/>
      <c r="K37" s="121"/>
      <c r="L37" s="121"/>
      <c r="M37" s="121"/>
      <c r="N37" s="121"/>
      <c r="O37" s="121"/>
      <c r="P37" s="121"/>
      <c r="Q37" s="121"/>
      <c r="R37" s="121"/>
      <c r="S37" s="121"/>
      <c r="T37" s="121"/>
      <c r="U37" s="121"/>
      <c r="V37" s="121"/>
      <c r="W37" s="121"/>
      <c r="X37" s="121"/>
      <c r="Y37" s="121"/>
      <c r="Z37" s="121"/>
      <c r="AA37" s="121"/>
      <c r="AB37" s="121"/>
      <c r="AC37" s="121"/>
      <c r="AD37" s="121"/>
      <c r="AE37" s="121"/>
      <c r="AF37" s="121"/>
      <c r="AG37" s="121"/>
      <c r="AH37" s="121"/>
      <c r="AI37" s="121"/>
      <c r="AJ37" s="121"/>
      <c r="AK37" s="121"/>
      <c r="AL37" s="121"/>
      <c r="AM37" s="121"/>
      <c r="AN37" s="121"/>
      <c r="AO37" s="121"/>
      <c r="AP37" s="121"/>
      <c r="AQ37" s="121"/>
      <c r="AR37" s="121"/>
      <c r="AS37" s="121"/>
      <c r="AT37" s="121"/>
      <c r="AU37" s="121"/>
      <c r="AV37" s="121"/>
      <c r="AW37" s="121"/>
      <c r="AX37" s="121"/>
      <c r="AY37" s="121"/>
      <c r="AZ37" s="121"/>
      <c r="BA37" s="121"/>
      <c r="BB37" s="121"/>
      <c r="BC37" s="121"/>
      <c r="BD37" s="121"/>
      <c r="BE37" s="121"/>
      <c r="BF37" s="121"/>
      <c r="BG37" s="121"/>
      <c r="BH37" s="121"/>
      <c r="BI37" s="121"/>
      <c r="BJ37" s="121"/>
      <c r="BK37" s="121"/>
      <c r="BL37" s="121"/>
      <c r="BM37" s="121"/>
      <c r="BN37" s="121"/>
      <c r="BO37" s="121"/>
      <c r="BP37" s="121"/>
      <c r="BQ37" s="121"/>
      <c r="BR37" s="121"/>
      <c r="BS37" s="121"/>
      <c r="BT37" s="121"/>
      <c r="BU37" s="121"/>
      <c r="BV37" s="121"/>
      <c r="BW37" s="121"/>
      <c r="BX37" s="121"/>
      <c r="BY37" s="121"/>
      <c r="BZ37" s="121"/>
      <c r="CA37" s="121"/>
      <c r="CB37" s="121"/>
      <c r="CC37" s="121"/>
      <c r="CD37" s="121"/>
      <c r="CE37" s="121"/>
      <c r="CF37" s="121"/>
      <c r="CG37" s="121"/>
      <c r="CH37" s="121"/>
      <c r="CI37" s="121"/>
      <c r="CJ37" s="121"/>
      <c r="CK37" s="121"/>
      <c r="CL37" s="121"/>
      <c r="CM37" s="121"/>
      <c r="CN37" s="121"/>
      <c r="CO37" s="121"/>
      <c r="CP37" s="121"/>
      <c r="CQ37" s="121"/>
      <c r="CR37" s="121"/>
      <c r="CS37" s="121"/>
      <c r="CT37" s="121"/>
      <c r="CU37" s="121"/>
      <c r="CV37" s="121"/>
      <c r="CW37" s="121"/>
      <c r="CX37" s="121"/>
      <c r="CY37" s="121"/>
      <c r="CZ37" s="121"/>
      <c r="DA37" s="121"/>
      <c r="DB37" s="121"/>
      <c r="DC37" s="121"/>
      <c r="DD37" s="121"/>
      <c r="DE37" s="121"/>
      <c r="DF37" s="121"/>
      <c r="DG37" s="121"/>
      <c r="DH37" s="121"/>
      <c r="DI37" s="121"/>
      <c r="DJ37" s="121"/>
      <c r="DK37" s="121"/>
      <c r="DL37" s="121"/>
      <c r="DM37" s="121"/>
      <c r="DN37" s="121"/>
      <c r="DO37" s="121"/>
      <c r="DP37" s="121"/>
      <c r="DQ37" s="121"/>
      <c r="DR37" s="121"/>
      <c r="DS37" s="121"/>
      <c r="DT37" s="121"/>
      <c r="DU37" s="121"/>
      <c r="DV37" s="121"/>
      <c r="DW37" s="121"/>
      <c r="DX37" s="121"/>
      <c r="DY37" s="121"/>
      <c r="DZ37" s="121"/>
      <c r="EA37" s="121"/>
      <c r="EB37" s="121"/>
      <c r="EC37" s="121"/>
      <c r="ED37" s="121"/>
      <c r="EE37" s="121"/>
      <c r="EF37" s="121"/>
      <c r="EG37" s="121"/>
      <c r="EH37" s="121"/>
      <c r="EI37" s="121"/>
      <c r="EJ37" s="121"/>
      <c r="EK37" s="121"/>
      <c r="EL37" s="121"/>
      <c r="EM37" s="121"/>
      <c r="EN37" s="121"/>
      <c r="EO37" s="121"/>
      <c r="EP37" s="121"/>
      <c r="EQ37" s="121"/>
      <c r="ER37" s="121"/>
      <c r="ES37" s="121"/>
      <c r="ET37" s="121"/>
      <c r="EU37" s="121"/>
      <c r="EV37" s="121"/>
      <c r="EW37" s="121"/>
      <c r="EX37" s="121"/>
      <c r="EY37" s="121"/>
      <c r="EZ37" s="121"/>
      <c r="FA37" s="121"/>
      <c r="FB37" s="121"/>
      <c r="FC37" s="121"/>
      <c r="FD37" s="121"/>
      <c r="FE37" s="121"/>
      <c r="FF37" s="121"/>
      <c r="FG37" s="121"/>
      <c r="FH37" s="121"/>
      <c r="FI37" s="121"/>
      <c r="FJ37" s="121"/>
      <c r="FK37" s="121"/>
      <c r="FL37" s="121"/>
      <c r="FM37" s="121"/>
      <c r="FN37" s="121"/>
      <c r="FO37" s="121"/>
      <c r="FP37" s="121"/>
      <c r="FQ37" s="121"/>
      <c r="FR37" s="121"/>
      <c r="FS37" s="121"/>
      <c r="FT37" s="121"/>
      <c r="FU37" s="121"/>
      <c r="FV37" s="121"/>
      <c r="FW37" s="121"/>
      <c r="FX37" s="121"/>
      <c r="FY37" s="121"/>
      <c r="FZ37" s="121"/>
      <c r="GA37" s="121"/>
      <c r="GB37" s="121"/>
      <c r="GC37" s="121"/>
      <c r="GD37" s="121"/>
      <c r="GE37" s="121"/>
      <c r="GF37" s="121"/>
      <c r="GG37" s="121"/>
      <c r="GH37" s="121"/>
      <c r="GI37" s="121"/>
      <c r="GJ37" s="121"/>
      <c r="GK37" s="121"/>
      <c r="GL37" s="121"/>
      <c r="GM37" s="121"/>
      <c r="GN37" s="121"/>
      <c r="GO37" s="121"/>
      <c r="GP37" s="121"/>
      <c r="GQ37" s="121"/>
      <c r="GR37" s="121"/>
      <c r="GS37" s="121"/>
      <c r="GT37" s="121"/>
      <c r="GU37" s="121"/>
      <c r="GV37" s="121"/>
      <c r="GW37" s="121"/>
      <c r="GX37" s="121"/>
      <c r="GY37" s="121"/>
      <c r="GZ37" s="121"/>
      <c r="HA37" s="121"/>
      <c r="HB37" s="121"/>
      <c r="HC37" s="121"/>
      <c r="HD37" s="121"/>
      <c r="HE37" s="121"/>
      <c r="HF37" s="121"/>
      <c r="HG37" s="121"/>
      <c r="HH37" s="121"/>
      <c r="HI37" s="121"/>
      <c r="HJ37" s="121"/>
      <c r="HK37" s="121"/>
      <c r="HL37" s="121"/>
      <c r="HM37" s="121"/>
      <c r="HN37" s="121"/>
      <c r="HO37" s="121"/>
      <c r="HP37" s="121"/>
      <c r="HQ37" s="121"/>
      <c r="HR37" s="121"/>
      <c r="HS37" s="121"/>
      <c r="HT37" s="121"/>
      <c r="HU37" s="121"/>
      <c r="HV37" s="121"/>
      <c r="HW37" s="121"/>
      <c r="HX37" s="121"/>
      <c r="HY37" s="121"/>
      <c r="HZ37" s="121"/>
      <c r="IA37" s="121"/>
      <c r="IB37" s="121"/>
      <c r="IC37" s="121"/>
      <c r="ID37" s="121"/>
      <c r="IE37" s="121"/>
      <c r="IF37" s="121"/>
      <c r="IG37" s="121"/>
      <c r="IH37" s="121"/>
      <c r="II37" s="121"/>
      <c r="IJ37" s="121"/>
      <c r="IK37" s="121"/>
      <c r="IL37" s="121"/>
      <c r="IM37" s="121"/>
      <c r="IN37" s="121"/>
      <c r="IO37" s="121"/>
      <c r="IP37" s="121"/>
      <c r="IQ37" s="121"/>
      <c r="IR37" s="121"/>
      <c r="IS37" s="121"/>
      <c r="IT37" s="121"/>
      <c r="IU37" s="121"/>
      <c r="IV37" s="121"/>
      <c r="IW37" s="121"/>
      <c r="IX37" s="121"/>
      <c r="IY37" s="121"/>
      <c r="IZ37" s="121"/>
      <c r="JA37" s="121"/>
      <c r="JB37" s="121"/>
      <c r="JC37" s="121"/>
      <c r="JD37" s="121"/>
      <c r="JE37" s="121"/>
      <c r="JF37" s="121"/>
      <c r="JG37" s="121"/>
      <c r="JH37" s="121"/>
      <c r="JI37" s="121"/>
      <c r="JJ37" s="121"/>
      <c r="JK37" s="121"/>
      <c r="JL37" s="121"/>
      <c r="JM37" s="121"/>
      <c r="JN37" s="121"/>
      <c r="JO37" s="121"/>
      <c r="JP37" s="121"/>
      <c r="JQ37" s="121"/>
      <c r="JR37" s="121"/>
      <c r="JS37" s="121"/>
      <c r="JT37" s="121"/>
      <c r="JU37" s="121"/>
      <c r="JV37" s="121"/>
      <c r="JW37" s="121"/>
      <c r="JX37" s="121"/>
      <c r="JY37" s="121"/>
      <c r="JZ37" s="121"/>
      <c r="KA37" s="121"/>
      <c r="KB37" s="121"/>
      <c r="KC37" s="121"/>
      <c r="KD37" s="121"/>
      <c r="KE37" s="121"/>
      <c r="KF37" s="121"/>
      <c r="KG37" s="121"/>
      <c r="KH37" s="121"/>
      <c r="KI37" s="121"/>
      <c r="KJ37" s="121"/>
      <c r="KK37" s="121"/>
      <c r="KL37" s="121"/>
      <c r="KM37" s="121"/>
      <c r="KN37" s="121"/>
      <c r="KO37" s="121"/>
      <c r="KP37" s="121"/>
      <c r="KQ37" s="121"/>
      <c r="KR37" s="121"/>
      <c r="KS37" s="121"/>
      <c r="KT37" s="121"/>
      <c r="KU37" s="121"/>
      <c r="KV37" s="121"/>
      <c r="KW37" s="121"/>
      <c r="KX37" s="121"/>
      <c r="KY37" s="121"/>
      <c r="KZ37" s="121"/>
      <c r="LA37" s="121"/>
      <c r="LB37" s="121"/>
      <c r="LC37" s="121"/>
      <c r="LD37" s="121"/>
      <c r="LE37" s="121"/>
      <c r="LF37" s="121"/>
      <c r="LG37" s="121"/>
      <c r="LH37" s="121"/>
      <c r="LI37" s="121"/>
      <c r="LJ37" s="121"/>
      <c r="LK37" s="121"/>
      <c r="LL37" s="121"/>
      <c r="LM37" s="121"/>
      <c r="LN37" s="121"/>
      <c r="LO37" s="121"/>
      <c r="LP37" s="121"/>
      <c r="LQ37" s="121"/>
      <c r="LR37" s="121"/>
      <c r="LS37" s="121"/>
      <c r="LT37" s="121"/>
      <c r="LU37" s="121"/>
      <c r="LV37" s="121"/>
      <c r="LW37" s="121"/>
      <c r="LX37" s="121"/>
      <c r="LY37" s="121"/>
      <c r="LZ37" s="121"/>
      <c r="MA37" s="121"/>
      <c r="MB37" s="121"/>
      <c r="MC37" s="121"/>
      <c r="MD37" s="121"/>
      <c r="ME37" s="121"/>
      <c r="MF37" s="121"/>
      <c r="MG37" s="121"/>
      <c r="MH37" s="121"/>
      <c r="MI37" s="121"/>
      <c r="MJ37" s="121"/>
      <c r="MK37" s="121"/>
      <c r="ML37" s="121"/>
      <c r="MM37" s="121"/>
      <c r="MN37" s="121"/>
      <c r="MO37" s="121"/>
      <c r="MP37" s="121"/>
      <c r="MQ37" s="121"/>
      <c r="MR37" s="121"/>
      <c r="MS37" s="121"/>
      <c r="MT37" s="121"/>
      <c r="MU37" s="121"/>
      <c r="MV37" s="121"/>
      <c r="MW37" s="121"/>
      <c r="MX37" s="121"/>
      <c r="MY37" s="121"/>
      <c r="MZ37" s="121"/>
      <c r="NA37" s="121"/>
      <c r="NB37" s="121"/>
      <c r="NC37" s="121"/>
      <c r="ND37" s="121"/>
      <c r="NE37" s="121"/>
      <c r="NF37" s="121"/>
      <c r="NG37" s="121"/>
      <c r="NH37" s="121"/>
      <c r="NI37" s="121"/>
      <c r="NJ37" s="121"/>
      <c r="NK37" s="121"/>
      <c r="NL37" s="121"/>
      <c r="NM37" s="121"/>
      <c r="NN37" s="121"/>
      <c r="NO37" s="121"/>
      <c r="NP37" s="121"/>
      <c r="NQ37" s="121"/>
      <c r="NR37" s="121"/>
      <c r="NS37" s="121"/>
      <c r="NT37" s="121"/>
      <c r="NU37" s="121"/>
      <c r="NV37" s="121"/>
      <c r="NW37" s="121"/>
      <c r="NX37" s="121"/>
      <c r="NY37" s="121"/>
      <c r="NZ37" s="121"/>
      <c r="OA37" s="121"/>
      <c r="OB37" s="121"/>
      <c r="OC37" s="121"/>
      <c r="OD37" s="121"/>
      <c r="OE37" s="121"/>
      <c r="OF37" s="121"/>
      <c r="OG37" s="121"/>
      <c r="OH37" s="121"/>
      <c r="OI37" s="121"/>
      <c r="OJ37" s="121"/>
      <c r="OK37" s="121"/>
      <c r="OL37" s="121"/>
      <c r="OM37" s="121"/>
      <c r="ON37" s="121"/>
      <c r="OO37" s="121"/>
      <c r="OP37" s="121"/>
      <c r="OQ37" s="121"/>
      <c r="OR37" s="121"/>
      <c r="OS37" s="121"/>
      <c r="OT37" s="121"/>
      <c r="OU37" s="121"/>
      <c r="OV37" s="121"/>
      <c r="OW37" s="121"/>
      <c r="OX37" s="121"/>
      <c r="OY37" s="121"/>
      <c r="OZ37" s="121"/>
      <c r="PA37" s="121"/>
      <c r="PB37" s="121"/>
      <c r="PC37" s="121"/>
      <c r="PD37" s="121"/>
      <c r="PE37" s="121"/>
      <c r="PF37" s="121"/>
      <c r="PG37" s="121"/>
      <c r="PH37" s="121"/>
      <c r="PI37" s="121"/>
      <c r="PJ37" s="121"/>
      <c r="PK37" s="121"/>
      <c r="PL37" s="121"/>
      <c r="PM37" s="121"/>
      <c r="PN37" s="121"/>
      <c r="PO37" s="121"/>
      <c r="PP37" s="121"/>
      <c r="PQ37" s="121"/>
      <c r="PR37" s="121"/>
      <c r="PS37" s="121"/>
      <c r="PT37" s="121"/>
      <c r="PU37" s="121"/>
      <c r="PV37" s="121"/>
      <c r="PW37" s="121"/>
      <c r="PX37" s="121"/>
      <c r="PY37" s="121"/>
      <c r="PZ37" s="121"/>
      <c r="QA37" s="121"/>
      <c r="QB37" s="121"/>
      <c r="QC37" s="121"/>
      <c r="QD37" s="121"/>
      <c r="QE37" s="121"/>
      <c r="QF37" s="121"/>
      <c r="QG37" s="121"/>
      <c r="QH37" s="121"/>
      <c r="QI37" s="121"/>
      <c r="QJ37" s="121"/>
      <c r="QK37" s="121"/>
      <c r="QL37" s="121"/>
      <c r="QM37" s="121"/>
      <c r="QN37" s="121"/>
      <c r="QO37" s="121"/>
      <c r="QP37" s="121"/>
      <c r="QQ37" s="121"/>
      <c r="QR37" s="121"/>
      <c r="QS37" s="121"/>
      <c r="QT37" s="121"/>
      <c r="QU37" s="121"/>
      <c r="QV37" s="121"/>
      <c r="QW37" s="121"/>
      <c r="QX37" s="121"/>
      <c r="QY37" s="121"/>
      <c r="QZ37" s="121"/>
      <c r="RA37" s="121"/>
      <c r="RB37" s="121"/>
      <c r="RC37" s="121"/>
      <c r="RD37" s="121"/>
      <c r="RE37" s="121"/>
      <c r="RF37" s="121"/>
      <c r="RG37" s="121"/>
      <c r="RH37" s="121"/>
      <c r="RI37" s="121"/>
      <c r="RJ37" s="121"/>
      <c r="RK37" s="121"/>
      <c r="RL37" s="121"/>
      <c r="RM37" s="121"/>
      <c r="RN37" s="121"/>
      <c r="RO37" s="121"/>
      <c r="RP37" s="121"/>
      <c r="RQ37" s="121"/>
      <c r="RR37" s="121"/>
      <c r="RS37" s="121"/>
      <c r="RT37" s="121"/>
      <c r="RU37" s="121"/>
      <c r="RV37" s="121"/>
      <c r="RW37" s="121"/>
      <c r="RX37" s="121"/>
      <c r="RY37" s="121"/>
      <c r="RZ37" s="121"/>
      <c r="SA37" s="121"/>
      <c r="SB37" s="121"/>
      <c r="SC37" s="121"/>
      <c r="SD37" s="121"/>
      <c r="SE37" s="121"/>
      <c r="SF37" s="121"/>
      <c r="SG37" s="121"/>
      <c r="SH37" s="121"/>
      <c r="SI37" s="121"/>
      <c r="SJ37" s="121"/>
      <c r="SK37" s="121"/>
      <c r="SL37" s="121"/>
      <c r="SM37" s="121"/>
      <c r="SN37" s="121"/>
      <c r="SO37" s="121"/>
      <c r="SP37" s="121"/>
      <c r="SQ37" s="121"/>
      <c r="SR37" s="121"/>
      <c r="SS37" s="121"/>
      <c r="ST37" s="121"/>
      <c r="SU37" s="121"/>
      <c r="SV37" s="121"/>
      <c r="SW37" s="121"/>
      <c r="SX37" s="121"/>
      <c r="SY37" s="121"/>
      <c r="SZ37" s="121"/>
      <c r="TA37" s="121"/>
      <c r="TB37" s="121"/>
      <c r="TC37" s="121"/>
      <c r="TD37" s="121"/>
      <c r="TE37" s="121"/>
      <c r="TF37" s="121"/>
      <c r="TG37" s="121"/>
      <c r="TH37" s="121"/>
      <c r="TI37" s="121"/>
      <c r="TJ37" s="121"/>
      <c r="TK37" s="121"/>
      <c r="TL37" s="121"/>
      <c r="TM37" s="121"/>
      <c r="TN37" s="121"/>
      <c r="TO37" s="121"/>
      <c r="TP37" s="121"/>
      <c r="TQ37" s="121"/>
      <c r="TR37" s="121"/>
      <c r="TS37" s="121"/>
      <c r="TT37" s="121"/>
      <c r="TU37" s="121"/>
      <c r="TV37" s="121"/>
      <c r="TW37" s="121"/>
      <c r="TX37" s="121"/>
      <c r="TY37" s="121"/>
      <c r="TZ37" s="121"/>
      <c r="UA37" s="121"/>
      <c r="UB37" s="121"/>
      <c r="UC37" s="121"/>
      <c r="UD37" s="121"/>
      <c r="UE37" s="121"/>
      <c r="UF37" s="121"/>
      <c r="UG37" s="121"/>
      <c r="UH37" s="121"/>
      <c r="UI37" s="121"/>
      <c r="UJ37" s="121"/>
      <c r="UK37" s="121"/>
      <c r="UL37" s="121"/>
      <c r="UM37" s="121"/>
      <c r="UN37" s="121"/>
      <c r="UO37" s="121"/>
      <c r="UP37" s="121"/>
      <c r="UQ37" s="121"/>
      <c r="UR37" s="121"/>
      <c r="US37" s="121"/>
      <c r="UT37" s="121"/>
      <c r="UU37" s="121"/>
      <c r="UV37" s="121"/>
      <c r="UW37" s="121"/>
      <c r="UX37" s="121"/>
      <c r="UY37" s="121"/>
      <c r="UZ37" s="121"/>
      <c r="VA37" s="121"/>
      <c r="VB37" s="121"/>
      <c r="VC37" s="121"/>
      <c r="VD37" s="121"/>
      <c r="VE37" s="121"/>
      <c r="VF37" s="121"/>
      <c r="VG37" s="121"/>
      <c r="VH37" s="121"/>
      <c r="VI37" s="121"/>
      <c r="VJ37" s="121"/>
      <c r="VK37" s="121"/>
      <c r="VL37" s="121"/>
      <c r="VM37" s="121"/>
      <c r="VN37" s="121"/>
      <c r="VO37" s="121"/>
      <c r="VP37" s="121"/>
      <c r="VQ37" s="121"/>
      <c r="VR37" s="121"/>
      <c r="VS37" s="121"/>
      <c r="VT37" s="121"/>
      <c r="VU37" s="121"/>
      <c r="VV37" s="121"/>
      <c r="VW37" s="121"/>
      <c r="VX37" s="121"/>
      <c r="VY37" s="121"/>
      <c r="VZ37" s="121"/>
      <c r="WA37" s="121"/>
      <c r="WB37" s="121"/>
      <c r="WC37" s="121"/>
      <c r="WD37" s="121"/>
      <c r="WE37" s="121"/>
      <c r="WF37" s="121"/>
      <c r="WG37" s="121"/>
      <c r="WH37" s="121"/>
      <c r="WI37" s="121"/>
      <c r="WJ37" s="121"/>
      <c r="WK37" s="121"/>
      <c r="WL37" s="121"/>
      <c r="WM37" s="121"/>
      <c r="WN37" s="121"/>
      <c r="WO37" s="121"/>
      <c r="WP37" s="121"/>
      <c r="WQ37" s="121"/>
      <c r="WR37" s="121"/>
      <c r="WS37" s="121"/>
      <c r="WT37" s="121"/>
      <c r="WU37" s="121"/>
      <c r="WV37" s="121"/>
      <c r="WW37" s="121"/>
      <c r="WX37" s="121"/>
      <c r="WY37" s="121"/>
      <c r="WZ37" s="121"/>
      <c r="XA37" s="121"/>
      <c r="XB37" s="121"/>
      <c r="XC37" s="121"/>
      <c r="XD37" s="121"/>
      <c r="XE37" s="121"/>
      <c r="XF37" s="121"/>
      <c r="XG37" s="121"/>
      <c r="XH37" s="121"/>
      <c r="XI37" s="121"/>
      <c r="XJ37" s="121"/>
      <c r="XK37" s="121"/>
      <c r="XL37" s="121"/>
      <c r="XM37" s="121"/>
      <c r="XN37" s="121"/>
      <c r="XO37" s="121"/>
      <c r="XP37" s="121"/>
      <c r="XQ37" s="121"/>
      <c r="XR37" s="121"/>
      <c r="XS37" s="121"/>
      <c r="XT37" s="121"/>
      <c r="XU37" s="121"/>
      <c r="XV37" s="121"/>
      <c r="XW37" s="121"/>
      <c r="XX37" s="121"/>
      <c r="XY37" s="121"/>
      <c r="XZ37" s="121"/>
      <c r="YA37" s="121"/>
      <c r="YB37" s="121"/>
      <c r="YC37" s="121"/>
      <c r="YD37" s="121"/>
      <c r="YE37" s="121"/>
      <c r="YF37" s="121"/>
      <c r="YG37" s="121"/>
      <c r="YH37" s="121"/>
      <c r="YI37" s="121"/>
      <c r="YJ37" s="121"/>
      <c r="YK37" s="121"/>
      <c r="YL37" s="121"/>
      <c r="YM37" s="121"/>
      <c r="YN37" s="121"/>
      <c r="YO37" s="121"/>
      <c r="YP37" s="121"/>
      <c r="YQ37" s="121"/>
      <c r="YR37" s="121"/>
      <c r="YS37" s="121"/>
      <c r="YT37" s="121"/>
      <c r="YU37" s="121"/>
      <c r="YV37" s="121"/>
      <c r="YW37" s="121"/>
      <c r="YX37" s="121"/>
      <c r="YY37" s="121"/>
      <c r="YZ37" s="121"/>
      <c r="ZA37" s="121"/>
      <c r="ZB37" s="121"/>
      <c r="ZC37" s="121"/>
      <c r="ZD37" s="121"/>
      <c r="ZE37" s="121"/>
      <c r="ZF37" s="121"/>
      <c r="ZG37" s="121"/>
      <c r="ZH37" s="121"/>
      <c r="ZI37" s="121"/>
      <c r="ZJ37" s="121"/>
      <c r="ZK37" s="121"/>
      <c r="ZL37" s="121"/>
      <c r="ZM37" s="121"/>
      <c r="ZN37" s="121"/>
      <c r="ZO37" s="121"/>
      <c r="ZP37" s="121"/>
      <c r="ZQ37" s="121"/>
      <c r="ZR37" s="121"/>
      <c r="ZS37" s="121"/>
      <c r="ZT37" s="121"/>
      <c r="ZU37" s="121"/>
      <c r="ZV37" s="121"/>
      <c r="ZW37" s="121"/>
      <c r="ZX37" s="121"/>
      <c r="ZY37" s="121"/>
      <c r="ZZ37" s="121"/>
      <c r="AAA37" s="121"/>
      <c r="AAB37" s="121"/>
      <c r="AAC37" s="121"/>
      <c r="AAD37" s="121"/>
      <c r="AAE37" s="121"/>
      <c r="AAF37" s="121"/>
      <c r="AAG37" s="121"/>
      <c r="AAH37" s="121"/>
      <c r="AAI37" s="121"/>
      <c r="AAJ37" s="121"/>
      <c r="AAK37" s="121"/>
      <c r="AAL37" s="121"/>
      <c r="AAM37" s="121"/>
      <c r="AAN37" s="121"/>
      <c r="AAO37" s="121"/>
      <c r="AAP37" s="121"/>
      <c r="AAQ37" s="121"/>
      <c r="AAR37" s="121"/>
      <c r="AAS37" s="121"/>
      <c r="AAT37" s="121"/>
      <c r="AAU37" s="121"/>
      <c r="AAV37" s="121"/>
      <c r="AAW37" s="121"/>
      <c r="AAX37" s="121"/>
      <c r="AAY37" s="121"/>
      <c r="AAZ37" s="121"/>
      <c r="ABA37" s="121"/>
      <c r="ABB37" s="121"/>
      <c r="ABC37" s="121"/>
      <c r="ABD37" s="121"/>
      <c r="ABE37" s="121"/>
      <c r="ABF37" s="121"/>
      <c r="ABG37" s="121"/>
      <c r="ABH37" s="121"/>
      <c r="ABI37" s="121"/>
      <c r="ABJ37" s="121"/>
      <c r="ABK37" s="121"/>
      <c r="ABL37" s="121"/>
      <c r="ABM37" s="121"/>
      <c r="ABN37" s="121"/>
      <c r="ABO37" s="121"/>
      <c r="ABP37" s="121"/>
      <c r="ABQ37" s="121"/>
      <c r="ABR37" s="121"/>
      <c r="ABS37" s="121"/>
      <c r="ABT37" s="121"/>
      <c r="ABU37" s="121"/>
      <c r="ABV37" s="121"/>
      <c r="ABW37" s="121"/>
      <c r="ABX37" s="121"/>
      <c r="ABY37" s="121"/>
      <c r="ABZ37" s="121"/>
      <c r="ACA37" s="121"/>
      <c r="ACB37" s="121"/>
      <c r="ACC37" s="121"/>
      <c r="ACD37" s="121"/>
      <c r="ACE37" s="121"/>
      <c r="ACF37" s="121"/>
      <c r="ACG37" s="121"/>
      <c r="ACH37" s="121"/>
      <c r="ACI37" s="121"/>
      <c r="ACJ37" s="121"/>
      <c r="ACK37" s="121"/>
      <c r="ACL37" s="121"/>
      <c r="ACM37" s="121"/>
      <c r="ACN37" s="121"/>
      <c r="ACO37" s="121"/>
      <c r="ACP37" s="121"/>
      <c r="ACQ37" s="121"/>
      <c r="ACR37" s="121"/>
      <c r="ACS37" s="121"/>
      <c r="ACT37" s="121"/>
      <c r="ACU37" s="121"/>
      <c r="ACV37" s="121"/>
      <c r="ACW37" s="121"/>
      <c r="ACX37" s="121"/>
      <c r="ACY37" s="121"/>
      <c r="ACZ37" s="121"/>
      <c r="ADA37" s="121"/>
      <c r="ADB37" s="121"/>
      <c r="ADC37" s="121"/>
      <c r="ADD37" s="121"/>
      <c r="ADE37" s="121"/>
      <c r="ADF37" s="121"/>
      <c r="ADG37" s="121"/>
      <c r="ADH37" s="121"/>
      <c r="ADI37" s="121"/>
      <c r="ADJ37" s="121"/>
      <c r="ADK37" s="121"/>
      <c r="ADL37" s="121"/>
      <c r="ADM37" s="121"/>
      <c r="ADN37" s="121"/>
      <c r="ADO37" s="121"/>
      <c r="ADP37" s="121"/>
      <c r="ADQ37" s="121"/>
      <c r="ADR37" s="121"/>
      <c r="ADS37" s="121"/>
      <c r="ADT37" s="121"/>
      <c r="ADU37" s="121"/>
      <c r="ADV37" s="121"/>
      <c r="ADW37" s="121"/>
      <c r="ADX37" s="121"/>
      <c r="ADY37" s="121"/>
      <c r="ADZ37" s="121"/>
      <c r="AEA37" s="121"/>
      <c r="AEB37" s="121"/>
      <c r="AEC37" s="121"/>
      <c r="AED37" s="121"/>
      <c r="AEE37" s="121"/>
      <c r="AEF37" s="121"/>
      <c r="AEG37" s="121"/>
      <c r="AEH37" s="121"/>
      <c r="AEI37" s="121"/>
      <c r="AEJ37" s="121"/>
      <c r="AEK37" s="121"/>
      <c r="AEL37" s="121"/>
      <c r="AEM37" s="121"/>
      <c r="AEN37" s="121"/>
      <c r="AEO37" s="121"/>
      <c r="AEP37" s="121"/>
      <c r="AEQ37" s="121"/>
      <c r="AER37" s="121"/>
      <c r="AES37" s="121"/>
      <c r="AET37" s="121"/>
      <c r="AEU37" s="121"/>
      <c r="AEV37" s="121"/>
      <c r="AEW37" s="121"/>
      <c r="AEX37" s="121"/>
      <c r="AEY37" s="121"/>
      <c r="AEZ37" s="121"/>
      <c r="AFA37" s="121"/>
      <c r="AFB37" s="121"/>
      <c r="AFC37" s="121"/>
      <c r="AFD37" s="121"/>
      <c r="AFE37" s="121"/>
      <c r="AFF37" s="121"/>
      <c r="AFG37" s="121"/>
      <c r="AFH37" s="121"/>
      <c r="AFI37" s="121"/>
      <c r="AFJ37" s="121"/>
      <c r="AFK37" s="121"/>
      <c r="AFL37" s="121"/>
      <c r="AFM37" s="121"/>
      <c r="AFN37" s="121"/>
      <c r="AFO37" s="121"/>
      <c r="AFP37" s="121"/>
      <c r="AFQ37" s="121"/>
      <c r="AFR37" s="121"/>
      <c r="AFS37" s="121"/>
      <c r="AFT37" s="121"/>
      <c r="AFU37" s="121"/>
      <c r="AFV37" s="121"/>
      <c r="AFW37" s="121"/>
      <c r="AFX37" s="121"/>
      <c r="AFY37" s="121"/>
      <c r="AFZ37" s="121"/>
      <c r="AGA37" s="121"/>
      <c r="AGB37" s="121"/>
      <c r="AGC37" s="121"/>
      <c r="AGD37" s="121"/>
      <c r="AGE37" s="121"/>
      <c r="AGF37" s="121"/>
      <c r="AGG37" s="121"/>
      <c r="AGH37" s="121"/>
      <c r="AGI37" s="121"/>
      <c r="AGJ37" s="121"/>
      <c r="AGK37" s="121"/>
      <c r="AGL37" s="121"/>
      <c r="AGM37" s="121"/>
      <c r="AGN37" s="121"/>
      <c r="AGO37" s="121"/>
      <c r="AGP37" s="121"/>
      <c r="AGQ37" s="121"/>
      <c r="AGR37" s="121"/>
      <c r="AGS37" s="121"/>
      <c r="AGT37" s="121"/>
      <c r="AGU37" s="121"/>
      <c r="AGV37" s="121"/>
      <c r="AGW37" s="121"/>
      <c r="AGX37" s="121"/>
      <c r="AGY37" s="121"/>
      <c r="AGZ37" s="121"/>
      <c r="AHA37" s="121"/>
      <c r="AHB37" s="121"/>
      <c r="AHC37" s="121"/>
      <c r="AHD37" s="121"/>
      <c r="AHE37" s="121"/>
      <c r="AHF37" s="121"/>
      <c r="AHG37" s="121"/>
      <c r="AHH37" s="121"/>
      <c r="AHI37" s="121"/>
      <c r="AHJ37" s="121"/>
      <c r="AHK37" s="121"/>
      <c r="AHL37" s="121"/>
      <c r="AHM37" s="121"/>
      <c r="AHN37" s="121"/>
      <c r="AHO37" s="121"/>
      <c r="AHP37" s="121"/>
      <c r="AHQ37" s="121"/>
      <c r="AHR37" s="121"/>
      <c r="AHS37" s="121"/>
      <c r="AHT37" s="121"/>
      <c r="AHU37" s="121"/>
      <c r="AHV37" s="121"/>
      <c r="AHW37" s="121"/>
      <c r="AHX37" s="121"/>
      <c r="AHY37" s="121"/>
      <c r="AHZ37" s="121"/>
      <c r="AIA37" s="121"/>
      <c r="AIB37" s="121"/>
      <c r="AIC37" s="121"/>
      <c r="AID37" s="121"/>
      <c r="AIE37" s="121"/>
      <c r="AIF37" s="121"/>
      <c r="AIG37" s="121"/>
      <c r="AIH37" s="121"/>
      <c r="AII37" s="121"/>
      <c r="AIJ37" s="121"/>
      <c r="AIK37" s="121"/>
      <c r="AIL37" s="121"/>
      <c r="AIM37" s="121"/>
      <c r="AIN37" s="121"/>
      <c r="AIO37" s="121"/>
      <c r="AIP37" s="121"/>
      <c r="AIQ37" s="121"/>
      <c r="AIR37" s="121"/>
      <c r="AIS37" s="121"/>
      <c r="AIT37" s="121"/>
      <c r="AIU37" s="121"/>
      <c r="AIV37" s="121"/>
      <c r="AIW37" s="121"/>
      <c r="AIX37" s="121"/>
      <c r="AIY37" s="121"/>
      <c r="AIZ37" s="121"/>
      <c r="AJA37" s="121"/>
      <c r="AJB37" s="121"/>
      <c r="AJC37" s="121"/>
      <c r="AJD37" s="121"/>
      <c r="AJE37" s="121"/>
      <c r="AJF37" s="121"/>
      <c r="AJG37" s="121"/>
      <c r="AJH37" s="121"/>
      <c r="AJI37" s="121"/>
      <c r="AJJ37" s="121"/>
      <c r="AJK37" s="121"/>
      <c r="AJL37" s="121"/>
      <c r="AJM37" s="121"/>
      <c r="AJN37" s="121"/>
      <c r="AJO37" s="121"/>
      <c r="AJP37" s="121"/>
      <c r="AJQ37" s="121"/>
      <c r="AJR37" s="121"/>
      <c r="AJS37" s="121"/>
      <c r="AJT37" s="121"/>
      <c r="AJU37" s="121"/>
      <c r="AJV37" s="121"/>
      <c r="AJW37" s="121"/>
      <c r="AJX37" s="121"/>
      <c r="AJY37" s="121"/>
      <c r="AJZ37" s="121"/>
      <c r="AKA37" s="121"/>
      <c r="AKB37" s="121"/>
      <c r="AKC37" s="121"/>
      <c r="AKD37" s="121"/>
      <c r="AKE37" s="121"/>
      <c r="AKF37" s="121"/>
      <c r="AKG37" s="121"/>
      <c r="AKH37" s="121"/>
      <c r="AKI37" s="121"/>
      <c r="AKJ37" s="121"/>
      <c r="AKK37" s="121"/>
      <c r="AKL37" s="121"/>
      <c r="AKM37" s="121"/>
      <c r="AKN37" s="121"/>
      <c r="AKO37" s="121"/>
      <c r="AKP37" s="121"/>
      <c r="AKQ37" s="121"/>
      <c r="AKR37" s="121"/>
      <c r="AKS37" s="121"/>
      <c r="AKT37" s="121"/>
      <c r="AKU37" s="121"/>
      <c r="AKV37" s="121"/>
      <c r="AKW37" s="121"/>
      <c r="AKX37" s="121"/>
      <c r="AKY37" s="121"/>
      <c r="AKZ37" s="121"/>
      <c r="ALA37" s="121"/>
      <c r="ALB37" s="121"/>
      <c r="ALC37" s="121"/>
      <c r="ALD37" s="121"/>
      <c r="ALE37" s="121"/>
      <c r="ALF37" s="121"/>
      <c r="ALG37" s="121"/>
      <c r="ALH37" s="121"/>
      <c r="ALI37" s="121"/>
      <c r="ALJ37" s="121"/>
      <c r="ALK37" s="121"/>
      <c r="ALL37" s="121"/>
      <c r="ALM37" s="121"/>
      <c r="ALN37" s="121"/>
      <c r="ALO37" s="121"/>
      <c r="ALP37" s="121"/>
      <c r="ALQ37" s="121"/>
      <c r="ALR37" s="121"/>
      <c r="ALS37" s="121"/>
      <c r="ALT37" s="121"/>
      <c r="ALU37" s="121"/>
      <c r="ALV37" s="121"/>
      <c r="ALW37" s="121"/>
      <c r="ALX37" s="121"/>
      <c r="ALY37" s="121"/>
      <c r="ALZ37" s="121"/>
      <c r="AMA37" s="121"/>
      <c r="AMB37" s="121"/>
      <c r="AMC37" s="121"/>
      <c r="AMD37" s="121"/>
      <c r="AME37" s="121"/>
      <c r="AMF37" s="121"/>
      <c r="AMG37" s="121"/>
      <c r="AMH37" s="121"/>
      <c r="AMI37" s="121"/>
      <c r="AMJ37" s="121"/>
      <c r="AMK37" s="121"/>
      <c r="AML37" s="121"/>
      <c r="AMM37" s="121"/>
      <c r="AMN37" s="121"/>
      <c r="AMO37" s="121"/>
      <c r="AMP37" s="121"/>
      <c r="AMQ37" s="121"/>
      <c r="AMR37" s="121"/>
      <c r="AMS37" s="121"/>
      <c r="AMT37" s="121"/>
      <c r="AMU37" s="121"/>
      <c r="AMV37" s="121"/>
      <c r="AMW37" s="121"/>
      <c r="AMX37" s="121"/>
      <c r="AMY37" s="121"/>
      <c r="AMZ37" s="121"/>
      <c r="ANA37" s="121"/>
      <c r="ANB37" s="121"/>
      <c r="ANC37" s="121"/>
      <c r="AND37" s="121"/>
      <c r="ANE37" s="121"/>
      <c r="ANF37" s="121"/>
      <c r="ANG37" s="121"/>
      <c r="ANH37" s="121"/>
      <c r="ANI37" s="121"/>
      <c r="ANJ37" s="121"/>
      <c r="ANK37" s="121"/>
      <c r="ANL37" s="121"/>
      <c r="ANM37" s="121"/>
      <c r="ANN37" s="121"/>
      <c r="ANO37" s="121"/>
      <c r="ANP37" s="121"/>
      <c r="ANQ37" s="121"/>
      <c r="ANR37" s="121"/>
      <c r="ANS37" s="121"/>
      <c r="ANT37" s="121"/>
      <c r="ANU37" s="121"/>
      <c r="ANV37" s="121"/>
      <c r="ANW37" s="121"/>
      <c r="ANX37" s="121"/>
      <c r="ANY37" s="121"/>
      <c r="ANZ37" s="121"/>
      <c r="AOA37" s="121"/>
      <c r="AOB37" s="121"/>
      <c r="AOC37" s="121"/>
      <c r="AOD37" s="121"/>
      <c r="AOE37" s="121"/>
      <c r="AOF37" s="121"/>
      <c r="AOG37" s="121"/>
      <c r="AOH37" s="121"/>
      <c r="AOI37" s="121"/>
      <c r="AOJ37" s="121"/>
      <c r="AOK37" s="121"/>
      <c r="AOL37" s="121"/>
      <c r="AOM37" s="121"/>
      <c r="AON37" s="121"/>
      <c r="AOO37" s="121"/>
      <c r="AOP37" s="121"/>
      <c r="AOQ37" s="121"/>
      <c r="AOR37" s="121"/>
      <c r="AOS37" s="121"/>
      <c r="AOT37" s="121"/>
      <c r="AOU37" s="121"/>
      <c r="AOV37" s="121"/>
      <c r="AOW37" s="121"/>
      <c r="AOX37" s="121"/>
      <c r="AOY37" s="121"/>
      <c r="AOZ37" s="121"/>
      <c r="APA37" s="121"/>
      <c r="APB37" s="121"/>
      <c r="APC37" s="121"/>
      <c r="APD37" s="121"/>
      <c r="APE37" s="121"/>
      <c r="APF37" s="121"/>
      <c r="APG37" s="121"/>
      <c r="APH37" s="121"/>
      <c r="API37" s="121"/>
      <c r="APJ37" s="121"/>
      <c r="APK37" s="121"/>
      <c r="APL37" s="121"/>
      <c r="APM37" s="121"/>
      <c r="APN37" s="121"/>
      <c r="APO37" s="121"/>
      <c r="APP37" s="121"/>
      <c r="APQ37" s="121"/>
      <c r="APR37" s="121"/>
      <c r="APS37" s="121"/>
      <c r="APT37" s="121"/>
      <c r="APU37" s="121"/>
      <c r="APV37" s="121"/>
      <c r="APW37" s="121"/>
      <c r="APX37" s="121"/>
      <c r="APY37" s="121"/>
      <c r="APZ37" s="121"/>
      <c r="AQA37" s="121"/>
      <c r="AQB37" s="121"/>
      <c r="AQC37" s="121"/>
      <c r="AQD37" s="121"/>
      <c r="AQE37" s="121"/>
      <c r="AQF37" s="121"/>
      <c r="AQG37" s="121"/>
      <c r="AQH37" s="121"/>
      <c r="AQI37" s="121"/>
      <c r="AQJ37" s="121"/>
      <c r="AQK37" s="121"/>
      <c r="AQL37" s="121"/>
      <c r="AQM37" s="121"/>
      <c r="AQN37" s="121"/>
      <c r="AQO37" s="121"/>
      <c r="AQP37" s="121"/>
      <c r="AQQ37" s="121"/>
      <c r="AQR37" s="121"/>
      <c r="AQS37" s="121"/>
      <c r="AQT37" s="121"/>
      <c r="AQU37" s="121"/>
      <c r="AQV37" s="121"/>
      <c r="AQW37" s="121"/>
      <c r="AQX37" s="121"/>
      <c r="AQY37" s="121"/>
      <c r="AQZ37" s="121"/>
      <c r="ARA37" s="121"/>
      <c r="ARB37" s="121"/>
      <c r="ARC37" s="121"/>
      <c r="ARD37" s="121"/>
      <c r="ARE37" s="121"/>
      <c r="ARF37" s="121"/>
      <c r="ARG37" s="121"/>
      <c r="ARH37" s="121"/>
      <c r="ARI37" s="121"/>
      <c r="ARJ37" s="121"/>
      <c r="ARK37" s="121"/>
      <c r="ARL37" s="121"/>
      <c r="ARM37" s="121"/>
      <c r="ARN37" s="121"/>
      <c r="ARO37" s="121"/>
      <c r="ARP37" s="121"/>
      <c r="ARQ37" s="121"/>
      <c r="ARR37" s="121"/>
      <c r="ARS37" s="121"/>
      <c r="ART37" s="121"/>
      <c r="ARU37" s="121"/>
      <c r="ARV37" s="121"/>
      <c r="ARW37" s="121"/>
      <c r="ARX37" s="121"/>
      <c r="ARY37" s="121"/>
      <c r="ARZ37" s="121"/>
      <c r="ASA37" s="121"/>
      <c r="ASB37" s="121"/>
      <c r="ASC37" s="121"/>
      <c r="ASD37" s="121"/>
      <c r="ASE37" s="121"/>
      <c r="ASF37" s="121"/>
      <c r="ASG37" s="121"/>
      <c r="ASH37" s="121"/>
      <c r="ASI37" s="121"/>
      <c r="ASJ37" s="121"/>
      <c r="ASK37" s="121"/>
      <c r="ASL37" s="121"/>
      <c r="ASM37" s="121"/>
      <c r="ASN37" s="121"/>
      <c r="ASO37" s="121"/>
      <c r="ASP37" s="121"/>
      <c r="ASQ37" s="121"/>
      <c r="ASR37" s="121"/>
      <c r="ASS37" s="121"/>
      <c r="AST37" s="121"/>
      <c r="ASU37" s="121"/>
      <c r="ASV37" s="121"/>
      <c r="ASW37" s="121"/>
      <c r="ASX37" s="121"/>
      <c r="ASY37" s="121"/>
      <c r="ASZ37" s="121"/>
      <c r="ATA37" s="121"/>
      <c r="ATB37" s="121"/>
      <c r="ATC37" s="121"/>
      <c r="ATD37" s="121"/>
      <c r="ATE37" s="121"/>
      <c r="ATF37" s="121"/>
      <c r="ATG37" s="121"/>
      <c r="ATH37" s="121"/>
      <c r="ATI37" s="121"/>
      <c r="ATJ37" s="121"/>
      <c r="ATK37" s="121"/>
      <c r="ATL37" s="121"/>
      <c r="ATM37" s="121"/>
      <c r="ATN37" s="121"/>
      <c r="ATO37" s="121"/>
      <c r="ATP37" s="121"/>
      <c r="ATQ37" s="121"/>
      <c r="ATR37" s="121"/>
      <c r="ATS37" s="121"/>
      <c r="ATT37" s="121"/>
      <c r="ATU37" s="121"/>
      <c r="ATV37" s="121"/>
      <c r="ATW37" s="121"/>
      <c r="ATX37" s="121"/>
      <c r="ATY37" s="121"/>
      <c r="ATZ37" s="121"/>
      <c r="AUA37" s="121"/>
      <c r="AUB37" s="121"/>
      <c r="AUC37" s="121"/>
      <c r="AUD37" s="121"/>
      <c r="AUE37" s="121"/>
      <c r="AUF37" s="121"/>
      <c r="AUG37" s="121"/>
      <c r="AUH37" s="121"/>
      <c r="AUI37" s="121"/>
      <c r="AUJ37" s="121"/>
      <c r="AUK37" s="121"/>
      <c r="AUL37" s="121"/>
      <c r="AUM37" s="121"/>
      <c r="AUN37" s="121"/>
      <c r="AUO37" s="121"/>
      <c r="AUP37" s="121"/>
      <c r="AUQ37" s="121"/>
      <c r="AUR37" s="121"/>
      <c r="AUS37" s="121"/>
      <c r="AUT37" s="121"/>
      <c r="AUU37" s="121"/>
      <c r="AUV37" s="121"/>
      <c r="AUW37" s="121"/>
      <c r="AUX37" s="121"/>
      <c r="AUY37" s="121"/>
      <c r="AUZ37" s="121"/>
      <c r="AVA37" s="121"/>
      <c r="AVB37" s="121"/>
      <c r="AVC37" s="121"/>
      <c r="AVD37" s="121"/>
      <c r="AVE37" s="121"/>
      <c r="AVF37" s="121"/>
      <c r="AVG37" s="121"/>
      <c r="AVH37" s="121"/>
      <c r="AVI37" s="121"/>
      <c r="AVJ37" s="121"/>
      <c r="AVK37" s="121"/>
      <c r="AVL37" s="121"/>
      <c r="AVM37" s="121"/>
      <c r="AVN37" s="121"/>
      <c r="AVO37" s="121"/>
      <c r="AVP37" s="121"/>
      <c r="AVQ37" s="121"/>
      <c r="AVR37" s="121"/>
      <c r="AVS37" s="121"/>
      <c r="AVT37" s="121"/>
      <c r="AVU37" s="121"/>
      <c r="AVV37" s="121"/>
      <c r="AVW37" s="121"/>
      <c r="AVX37" s="121"/>
      <c r="AVY37" s="121"/>
      <c r="AVZ37" s="121"/>
      <c r="AWA37" s="121"/>
      <c r="AWB37" s="121"/>
      <c r="AWC37" s="121"/>
      <c r="AWD37" s="121"/>
      <c r="AWE37" s="121"/>
      <c r="AWF37" s="121"/>
      <c r="AWG37" s="121"/>
      <c r="AWH37" s="121"/>
      <c r="AWI37" s="121"/>
      <c r="AWJ37" s="121"/>
      <c r="AWK37" s="121"/>
      <c r="AWL37" s="121"/>
      <c r="AWM37" s="121"/>
      <c r="AWN37" s="121"/>
      <c r="AWO37" s="121"/>
      <c r="AWP37" s="121"/>
      <c r="AWQ37" s="121"/>
      <c r="AWR37" s="121"/>
      <c r="AWS37" s="121"/>
      <c r="AWT37" s="121"/>
      <c r="AWU37" s="121"/>
      <c r="AWV37" s="121"/>
      <c r="AWW37" s="121"/>
      <c r="AWX37" s="121"/>
      <c r="AWY37" s="121"/>
      <c r="AWZ37" s="121"/>
      <c r="AXA37" s="121"/>
      <c r="AXB37" s="121"/>
      <c r="AXC37" s="121"/>
      <c r="AXD37" s="121"/>
      <c r="AXE37" s="121"/>
      <c r="AXF37" s="121"/>
      <c r="AXG37" s="121"/>
      <c r="AXH37" s="121"/>
      <c r="AXI37" s="121"/>
      <c r="AXJ37" s="121"/>
      <c r="AXK37" s="121"/>
      <c r="AXL37" s="121"/>
      <c r="AXM37" s="121"/>
      <c r="AXN37" s="121"/>
      <c r="AXO37" s="121"/>
      <c r="AXP37" s="121"/>
      <c r="AXQ37" s="121"/>
      <c r="AXR37" s="121"/>
      <c r="AXS37" s="121"/>
      <c r="AXT37" s="121"/>
      <c r="AXU37" s="121"/>
      <c r="AXV37" s="121"/>
      <c r="AXW37" s="121"/>
      <c r="AXX37" s="121"/>
      <c r="AXY37" s="121"/>
      <c r="AXZ37" s="121"/>
      <c r="AYA37" s="121"/>
      <c r="AYB37" s="121"/>
      <c r="AYC37" s="121"/>
      <c r="AYD37" s="121"/>
      <c r="AYE37" s="121"/>
      <c r="AYF37" s="121"/>
      <c r="AYG37" s="121"/>
      <c r="AYH37" s="121"/>
      <c r="AYI37" s="121"/>
      <c r="AYJ37" s="121"/>
      <c r="AYK37" s="121"/>
      <c r="AYL37" s="121"/>
      <c r="AYM37" s="121"/>
      <c r="AYN37" s="121"/>
      <c r="AYO37" s="121"/>
      <c r="AYP37" s="121"/>
      <c r="AYQ37" s="121"/>
      <c r="AYR37" s="121"/>
      <c r="AYS37" s="121"/>
      <c r="AYT37" s="121"/>
      <c r="AYU37" s="121"/>
      <c r="AYV37" s="121"/>
      <c r="AYW37" s="121"/>
      <c r="AYX37" s="121"/>
      <c r="AYY37" s="121"/>
      <c r="AYZ37" s="121"/>
      <c r="AZA37" s="121"/>
      <c r="AZB37" s="121"/>
      <c r="AZC37" s="121"/>
      <c r="AZD37" s="121"/>
      <c r="AZE37" s="121"/>
      <c r="AZF37" s="121"/>
      <c r="AZG37" s="121"/>
      <c r="AZH37" s="121"/>
      <c r="AZI37" s="121"/>
      <c r="AZJ37" s="121"/>
      <c r="AZK37" s="121"/>
      <c r="AZL37" s="121"/>
      <c r="AZM37" s="121"/>
      <c r="AZN37" s="121"/>
      <c r="AZO37" s="121"/>
      <c r="AZP37" s="121"/>
      <c r="AZQ37" s="121"/>
      <c r="AZR37" s="121"/>
      <c r="AZS37" s="121"/>
      <c r="AZT37" s="121"/>
      <c r="AZU37" s="121"/>
      <c r="AZV37" s="121"/>
      <c r="AZW37" s="121"/>
      <c r="AZX37" s="121"/>
      <c r="AZY37" s="121"/>
      <c r="AZZ37" s="121"/>
      <c r="BAA37" s="121"/>
      <c r="BAB37" s="121"/>
      <c r="BAC37" s="121"/>
      <c r="BAD37" s="121"/>
      <c r="BAE37" s="121"/>
      <c r="BAF37" s="121"/>
      <c r="BAG37" s="121"/>
      <c r="BAH37" s="121"/>
      <c r="BAI37" s="121"/>
      <c r="BAJ37" s="121"/>
      <c r="BAK37" s="121"/>
      <c r="BAL37" s="121"/>
      <c r="BAM37" s="121"/>
      <c r="BAN37" s="121"/>
      <c r="BAO37" s="121"/>
      <c r="BAP37" s="121"/>
      <c r="BAQ37" s="121"/>
      <c r="BAR37" s="121"/>
      <c r="BAS37" s="121"/>
      <c r="BAT37" s="121"/>
      <c r="BAU37" s="121"/>
      <c r="BAV37" s="121"/>
      <c r="BAW37" s="121"/>
      <c r="BAX37" s="121"/>
      <c r="BAY37" s="121"/>
      <c r="BAZ37" s="121"/>
      <c r="BBA37" s="121"/>
      <c r="BBB37" s="121"/>
      <c r="BBC37" s="121"/>
      <c r="BBD37" s="121"/>
      <c r="BBE37" s="121"/>
      <c r="BBF37" s="121"/>
      <c r="BBG37" s="121"/>
      <c r="BBH37" s="121"/>
      <c r="BBI37" s="121"/>
      <c r="BBJ37" s="121"/>
      <c r="BBK37" s="121"/>
      <c r="BBL37" s="121"/>
      <c r="BBM37" s="121"/>
      <c r="BBN37" s="121"/>
      <c r="BBO37" s="121"/>
      <c r="BBP37" s="121"/>
      <c r="BBQ37" s="121"/>
      <c r="BBR37" s="121"/>
      <c r="BBS37" s="121"/>
      <c r="BBT37" s="121"/>
      <c r="BBU37" s="121"/>
      <c r="BBV37" s="121"/>
      <c r="BBW37" s="121"/>
      <c r="BBX37" s="121"/>
      <c r="BBY37" s="121"/>
      <c r="BBZ37" s="121"/>
      <c r="BCA37" s="121"/>
      <c r="BCB37" s="121"/>
      <c r="BCC37" s="121"/>
      <c r="BCD37" s="121"/>
      <c r="BCE37" s="121"/>
      <c r="BCF37" s="121"/>
      <c r="BCG37" s="121"/>
      <c r="BCH37" s="121"/>
      <c r="BCI37" s="121"/>
      <c r="BCJ37" s="121"/>
      <c r="BCK37" s="121"/>
      <c r="BCL37" s="121"/>
      <c r="BCM37" s="121"/>
      <c r="BCN37" s="121"/>
      <c r="BCO37" s="121"/>
      <c r="BCP37" s="121"/>
      <c r="BCQ37" s="121"/>
      <c r="BCR37" s="121"/>
      <c r="BCS37" s="121"/>
      <c r="BCT37" s="121"/>
      <c r="BCU37" s="121"/>
      <c r="BCV37" s="121"/>
      <c r="BCW37" s="121"/>
      <c r="BCX37" s="121"/>
      <c r="BCY37" s="121"/>
      <c r="BCZ37" s="121"/>
      <c r="BDA37" s="121"/>
      <c r="BDB37" s="121"/>
      <c r="BDC37" s="121"/>
      <c r="BDD37" s="121"/>
      <c r="BDE37" s="121"/>
      <c r="BDF37" s="121"/>
      <c r="BDG37" s="121"/>
      <c r="BDH37" s="121"/>
      <c r="BDI37" s="121"/>
      <c r="BDJ37" s="121"/>
      <c r="BDK37" s="121"/>
      <c r="BDL37" s="121"/>
      <c r="BDM37" s="121"/>
      <c r="BDN37" s="121"/>
      <c r="BDO37" s="121"/>
      <c r="BDP37" s="121"/>
      <c r="BDQ37" s="121"/>
      <c r="BDR37" s="121"/>
      <c r="BDS37" s="121"/>
      <c r="BDT37" s="121"/>
      <c r="BDU37" s="121"/>
      <c r="BDV37" s="121"/>
      <c r="BDW37" s="121"/>
      <c r="BDX37" s="121"/>
      <c r="BDY37" s="121"/>
      <c r="BDZ37" s="121"/>
      <c r="BEA37" s="121"/>
      <c r="BEB37" s="121"/>
      <c r="BEC37" s="121"/>
      <c r="BED37" s="121"/>
      <c r="BEE37" s="121"/>
      <c r="BEF37" s="121"/>
      <c r="BEG37" s="121"/>
      <c r="BEH37" s="121"/>
      <c r="BEI37" s="121"/>
      <c r="BEJ37" s="121"/>
      <c r="BEK37" s="121"/>
      <c r="BEL37" s="121"/>
      <c r="BEM37" s="121"/>
      <c r="BEN37" s="121"/>
      <c r="BEO37" s="121"/>
      <c r="BEP37" s="121"/>
      <c r="BEQ37" s="121"/>
      <c r="BER37" s="121"/>
      <c r="BES37" s="121"/>
      <c r="BET37" s="121"/>
      <c r="BEU37" s="121"/>
      <c r="BEV37" s="121"/>
      <c r="BEW37" s="121"/>
      <c r="BEX37" s="121"/>
      <c r="BEY37" s="121"/>
      <c r="BEZ37" s="121"/>
      <c r="BFA37" s="121"/>
      <c r="BFB37" s="121"/>
      <c r="BFC37" s="121"/>
      <c r="BFD37" s="121"/>
      <c r="BFE37" s="121"/>
      <c r="BFF37" s="121"/>
      <c r="BFG37" s="121"/>
      <c r="BFH37" s="121"/>
      <c r="BFI37" s="121"/>
      <c r="BFJ37" s="121"/>
      <c r="BFK37" s="121"/>
      <c r="BFL37" s="121"/>
      <c r="BFM37" s="121"/>
      <c r="BFN37" s="121"/>
      <c r="BFO37" s="121"/>
      <c r="BFP37" s="121"/>
      <c r="BFQ37" s="121"/>
      <c r="BFR37" s="121"/>
      <c r="BFS37" s="121"/>
      <c r="BFT37" s="121"/>
      <c r="BFU37" s="121"/>
      <c r="BFV37" s="121"/>
      <c r="BFW37" s="121"/>
      <c r="BFX37" s="121"/>
      <c r="BFY37" s="121"/>
      <c r="BFZ37" s="121"/>
      <c r="BGA37" s="121"/>
      <c r="BGB37" s="121"/>
      <c r="BGC37" s="121"/>
      <c r="BGD37" s="121"/>
      <c r="BGE37" s="121"/>
      <c r="BGF37" s="121"/>
      <c r="BGG37" s="121"/>
      <c r="BGH37" s="121"/>
      <c r="BGI37" s="121"/>
      <c r="BGJ37" s="121"/>
      <c r="BGK37" s="121"/>
      <c r="BGL37" s="121"/>
      <c r="BGM37" s="121"/>
      <c r="BGN37" s="121"/>
      <c r="BGO37" s="121"/>
      <c r="BGP37" s="121"/>
      <c r="BGQ37" s="121"/>
      <c r="BGR37" s="121"/>
      <c r="BGS37" s="121"/>
      <c r="BGT37" s="121"/>
      <c r="BGU37" s="121"/>
      <c r="BGV37" s="121"/>
      <c r="BGW37" s="121"/>
      <c r="BGX37" s="121"/>
      <c r="BGY37" s="121"/>
      <c r="BGZ37" s="121"/>
      <c r="BHA37" s="121"/>
      <c r="BHB37" s="121"/>
      <c r="BHC37" s="121"/>
      <c r="BHD37" s="121"/>
      <c r="BHE37" s="121"/>
      <c r="BHF37" s="121"/>
      <c r="BHG37" s="121"/>
      <c r="BHH37" s="121"/>
      <c r="BHI37" s="121"/>
      <c r="BHJ37" s="121"/>
      <c r="BHK37" s="121"/>
      <c r="BHL37" s="121"/>
      <c r="BHM37" s="121"/>
      <c r="BHN37" s="121"/>
      <c r="BHO37" s="121"/>
      <c r="BHP37" s="121"/>
      <c r="BHQ37" s="121"/>
      <c r="BHR37" s="121"/>
      <c r="BHS37" s="121"/>
      <c r="BHT37" s="121"/>
      <c r="BHU37" s="121"/>
      <c r="BHV37" s="121"/>
      <c r="BHW37" s="121"/>
      <c r="BHX37" s="121"/>
      <c r="BHY37" s="121"/>
      <c r="BHZ37" s="121"/>
      <c r="BIA37" s="121"/>
      <c r="BIB37" s="121"/>
      <c r="BIC37" s="121"/>
      <c r="BID37" s="121"/>
      <c r="BIE37" s="121"/>
      <c r="BIF37" s="121"/>
      <c r="BIG37" s="121"/>
      <c r="BIH37" s="121"/>
      <c r="BII37" s="121"/>
      <c r="BIJ37" s="121"/>
      <c r="BIK37" s="121"/>
      <c r="BIL37" s="121"/>
      <c r="BIM37" s="121"/>
      <c r="BIN37" s="121"/>
      <c r="BIO37" s="121"/>
      <c r="BIP37" s="121"/>
      <c r="BIQ37" s="121"/>
      <c r="BIR37" s="121"/>
      <c r="BIS37" s="121"/>
      <c r="BIT37" s="121"/>
      <c r="BIU37" s="121"/>
      <c r="BIV37" s="121"/>
      <c r="BIW37" s="121"/>
      <c r="BIX37" s="121"/>
      <c r="BIY37" s="121"/>
      <c r="BIZ37" s="121"/>
      <c r="BJA37" s="121"/>
      <c r="BJB37" s="121"/>
      <c r="BJC37" s="121"/>
      <c r="BJD37" s="121"/>
      <c r="BJE37" s="121"/>
      <c r="BJF37" s="121"/>
      <c r="BJG37" s="121"/>
      <c r="BJH37" s="121"/>
      <c r="BJI37" s="121"/>
      <c r="BJJ37" s="121"/>
      <c r="BJK37" s="121"/>
      <c r="BJL37" s="121"/>
      <c r="BJM37" s="121"/>
      <c r="BJN37" s="121"/>
      <c r="BJO37" s="121"/>
      <c r="BJP37" s="121"/>
      <c r="BJQ37" s="121"/>
      <c r="BJR37" s="121"/>
      <c r="BJS37" s="121"/>
      <c r="BJT37" s="121"/>
      <c r="BJU37" s="121"/>
      <c r="BJV37" s="121"/>
      <c r="BJW37" s="121"/>
      <c r="BJX37" s="121"/>
      <c r="BJY37" s="121"/>
      <c r="BJZ37" s="121"/>
      <c r="BKA37" s="121"/>
      <c r="BKB37" s="121"/>
      <c r="BKC37" s="121"/>
      <c r="BKD37" s="121"/>
      <c r="BKE37" s="121"/>
      <c r="BKF37" s="121"/>
      <c r="BKG37" s="121"/>
      <c r="BKH37" s="121"/>
      <c r="BKI37" s="121"/>
      <c r="BKJ37" s="121"/>
      <c r="BKK37" s="121"/>
      <c r="BKL37" s="121"/>
      <c r="BKM37" s="121"/>
      <c r="BKN37" s="121"/>
      <c r="BKO37" s="121"/>
      <c r="BKP37" s="121"/>
      <c r="BKQ37" s="121"/>
      <c r="BKR37" s="121"/>
      <c r="BKS37" s="121"/>
      <c r="BKT37" s="121"/>
      <c r="BKU37" s="121"/>
      <c r="BKV37" s="121"/>
      <c r="BKW37" s="121"/>
      <c r="BKX37" s="121"/>
      <c r="BKY37" s="121"/>
      <c r="BKZ37" s="121"/>
      <c r="BLA37" s="121"/>
      <c r="BLB37" s="121"/>
      <c r="BLC37" s="121"/>
      <c r="BLD37" s="121"/>
      <c r="BLE37" s="121"/>
      <c r="BLF37" s="121"/>
      <c r="BLG37" s="121"/>
      <c r="BLH37" s="121"/>
      <c r="BLI37" s="121"/>
      <c r="BLJ37" s="121"/>
      <c r="BLK37" s="121"/>
      <c r="BLL37" s="121"/>
      <c r="BLM37" s="121"/>
      <c r="BLN37" s="121"/>
      <c r="BLO37" s="121"/>
      <c r="BLP37" s="121"/>
      <c r="BLQ37" s="121"/>
      <c r="BLR37" s="121"/>
      <c r="BLS37" s="121"/>
      <c r="BLT37" s="121"/>
      <c r="BLU37" s="121"/>
      <c r="BLV37" s="121"/>
      <c r="BLW37" s="121"/>
      <c r="BLX37" s="121"/>
      <c r="BLY37" s="121"/>
      <c r="BLZ37" s="121"/>
      <c r="BMA37" s="121"/>
      <c r="BMB37" s="121"/>
      <c r="BMC37" s="121"/>
      <c r="BMD37" s="121"/>
      <c r="BME37" s="121"/>
      <c r="BMF37" s="121"/>
      <c r="BMG37" s="121"/>
      <c r="BMH37" s="121"/>
      <c r="BMI37" s="121"/>
      <c r="BMJ37" s="121"/>
      <c r="BMK37" s="121"/>
      <c r="BML37" s="121"/>
      <c r="BMM37" s="121"/>
      <c r="BMN37" s="121"/>
      <c r="BMO37" s="121"/>
      <c r="BMP37" s="121"/>
      <c r="BMQ37" s="121"/>
      <c r="BMR37" s="121"/>
      <c r="BMS37" s="121"/>
      <c r="BMT37" s="121"/>
      <c r="BMU37" s="121"/>
      <c r="BMV37" s="121"/>
      <c r="BMW37" s="121"/>
      <c r="BMX37" s="121"/>
      <c r="BMY37" s="121"/>
      <c r="BMZ37" s="121"/>
      <c r="BNA37" s="121"/>
      <c r="BNB37" s="121"/>
      <c r="BNC37" s="121"/>
      <c r="BND37" s="121"/>
      <c r="BNE37" s="121"/>
      <c r="BNF37" s="121"/>
      <c r="BNG37" s="121"/>
      <c r="BNH37" s="121"/>
      <c r="BNI37" s="121"/>
      <c r="BNJ37" s="121"/>
      <c r="BNK37" s="121"/>
      <c r="BNL37" s="121"/>
      <c r="BNM37" s="121"/>
      <c r="BNN37" s="121"/>
      <c r="BNO37" s="121"/>
      <c r="BNP37" s="121"/>
      <c r="BNQ37" s="121"/>
      <c r="BNR37" s="121"/>
      <c r="BNS37" s="121"/>
      <c r="BNT37" s="121"/>
      <c r="BNU37" s="121"/>
      <c r="BNV37" s="121"/>
      <c r="BNW37" s="121"/>
      <c r="BNX37" s="121"/>
      <c r="BNY37" s="121"/>
      <c r="BNZ37" s="121"/>
      <c r="BOA37" s="121"/>
      <c r="BOB37" s="121"/>
      <c r="BOC37" s="121"/>
      <c r="BOD37" s="121"/>
      <c r="BOE37" s="121"/>
      <c r="BOF37" s="121"/>
      <c r="BOG37" s="121"/>
      <c r="BOH37" s="121"/>
      <c r="BOI37" s="121"/>
      <c r="BOJ37" s="121"/>
      <c r="BOK37" s="121"/>
      <c r="BOL37" s="121"/>
      <c r="BOM37" s="121"/>
      <c r="BON37" s="121"/>
      <c r="BOO37" s="121"/>
      <c r="BOP37" s="121"/>
      <c r="BOQ37" s="121"/>
      <c r="BOR37" s="121"/>
      <c r="BOS37" s="121"/>
      <c r="BOT37" s="121"/>
      <c r="BOU37" s="121"/>
      <c r="BOV37" s="121"/>
      <c r="BOW37" s="121"/>
      <c r="BOX37" s="121"/>
      <c r="BOY37" s="121"/>
      <c r="BOZ37" s="121"/>
      <c r="BPA37" s="121"/>
      <c r="BPB37" s="121"/>
      <c r="BPC37" s="121"/>
      <c r="BPD37" s="121"/>
      <c r="BPE37" s="121"/>
      <c r="BPF37" s="121"/>
      <c r="BPG37" s="121"/>
      <c r="BPH37" s="121"/>
      <c r="BPI37" s="121"/>
      <c r="BPJ37" s="121"/>
      <c r="BPK37" s="121"/>
      <c r="BPL37" s="121"/>
      <c r="BPM37" s="121"/>
      <c r="BPN37" s="121"/>
      <c r="BPO37" s="121"/>
      <c r="BPP37" s="121"/>
      <c r="BPQ37" s="121"/>
      <c r="BPR37" s="121"/>
      <c r="BPS37" s="121"/>
      <c r="BPT37" s="121"/>
      <c r="BPU37" s="121"/>
      <c r="BPV37" s="121"/>
      <c r="BPW37" s="121"/>
      <c r="BPX37" s="121"/>
      <c r="BPY37" s="121"/>
      <c r="BPZ37" s="121"/>
      <c r="BQA37" s="121"/>
      <c r="BQB37" s="121"/>
      <c r="BQC37" s="121"/>
      <c r="BQD37" s="121"/>
      <c r="BQE37" s="121"/>
      <c r="BQF37" s="121"/>
      <c r="BQG37" s="121"/>
      <c r="BQH37" s="121"/>
      <c r="BQI37" s="121"/>
      <c r="BQJ37" s="121"/>
      <c r="BQK37" s="121"/>
      <c r="BQL37" s="121"/>
      <c r="BQM37" s="121"/>
      <c r="BQN37" s="121"/>
      <c r="BQO37" s="121"/>
      <c r="BQP37" s="121"/>
      <c r="BQQ37" s="121"/>
      <c r="BQR37" s="121"/>
      <c r="BQS37" s="121"/>
      <c r="BQT37" s="121"/>
      <c r="BQU37" s="121"/>
      <c r="BQV37" s="121"/>
      <c r="BQW37" s="121"/>
      <c r="BQX37" s="121"/>
      <c r="BQY37" s="121"/>
      <c r="BQZ37" s="121"/>
      <c r="BRA37" s="121"/>
      <c r="BRB37" s="121"/>
      <c r="BRC37" s="121"/>
      <c r="BRD37" s="121"/>
      <c r="BRE37" s="121"/>
      <c r="BRF37" s="121"/>
      <c r="BRG37" s="121"/>
      <c r="BRH37" s="121"/>
      <c r="BRI37" s="121"/>
      <c r="BRJ37" s="121"/>
      <c r="BRK37" s="121"/>
      <c r="BRL37" s="121"/>
      <c r="BRM37" s="121"/>
      <c r="BRN37" s="121"/>
      <c r="BRO37" s="121"/>
      <c r="BRP37" s="121"/>
      <c r="BRQ37" s="121"/>
      <c r="BRR37" s="121"/>
      <c r="BRS37" s="121"/>
      <c r="BRT37" s="121"/>
      <c r="BRU37" s="121"/>
      <c r="BRV37" s="121"/>
      <c r="BRW37" s="121"/>
      <c r="BRX37" s="121"/>
      <c r="BRY37" s="121"/>
      <c r="BRZ37" s="121"/>
      <c r="BSA37" s="121"/>
      <c r="BSB37" s="121"/>
      <c r="BSC37" s="121"/>
      <c r="BSD37" s="121"/>
      <c r="BSE37" s="121"/>
      <c r="BSF37" s="121"/>
      <c r="BSG37" s="121"/>
      <c r="BSH37" s="121"/>
      <c r="BSI37" s="121"/>
      <c r="BSJ37" s="121"/>
      <c r="BSK37" s="121"/>
      <c r="BSL37" s="121"/>
      <c r="BSM37" s="121"/>
      <c r="BSN37" s="121"/>
      <c r="BSO37" s="121"/>
      <c r="BSP37" s="121"/>
      <c r="BSQ37" s="121"/>
      <c r="BSR37" s="121"/>
      <c r="BSS37" s="121"/>
      <c r="BST37" s="121"/>
      <c r="BSU37" s="121"/>
      <c r="BSV37" s="121"/>
      <c r="BSW37" s="121"/>
      <c r="BSX37" s="121"/>
      <c r="BSY37" s="121"/>
      <c r="BSZ37" s="121"/>
      <c r="BTA37" s="121"/>
      <c r="BTB37" s="121"/>
      <c r="BTC37" s="121"/>
      <c r="BTD37" s="121"/>
      <c r="BTE37" s="121"/>
      <c r="BTF37" s="121"/>
      <c r="BTG37" s="121"/>
      <c r="BTH37" s="121"/>
      <c r="BTI37" s="121"/>
      <c r="BTJ37" s="121"/>
      <c r="BTK37" s="121"/>
      <c r="BTL37" s="121"/>
      <c r="BTM37" s="121"/>
      <c r="BTN37" s="121"/>
      <c r="BTO37" s="121"/>
      <c r="BTP37" s="121"/>
      <c r="BTQ37" s="121"/>
      <c r="BTR37" s="121"/>
      <c r="BTS37" s="121"/>
      <c r="BTT37" s="121"/>
      <c r="BTU37" s="121"/>
      <c r="BTV37" s="121"/>
      <c r="BTW37" s="121"/>
      <c r="BTX37" s="121"/>
      <c r="BTY37" s="121"/>
      <c r="BTZ37" s="121"/>
      <c r="BUA37" s="121"/>
      <c r="BUB37" s="121"/>
      <c r="BUC37" s="121"/>
      <c r="BUD37" s="121"/>
      <c r="BUE37" s="121"/>
      <c r="BUF37" s="121"/>
      <c r="BUG37" s="121"/>
      <c r="BUH37" s="121"/>
      <c r="BUI37" s="121"/>
      <c r="BUJ37" s="121"/>
      <c r="BUK37" s="121"/>
      <c r="BUL37" s="121"/>
      <c r="BUM37" s="121"/>
      <c r="BUN37" s="121"/>
      <c r="BUO37" s="121"/>
      <c r="BUP37" s="121"/>
      <c r="BUQ37" s="121"/>
      <c r="BUR37" s="121"/>
      <c r="BUS37" s="121"/>
      <c r="BUT37" s="121"/>
      <c r="BUU37" s="121"/>
      <c r="BUV37" s="121"/>
      <c r="BUW37" s="121"/>
      <c r="BUX37" s="121"/>
      <c r="BUY37" s="121"/>
      <c r="BUZ37" s="121"/>
      <c r="BVA37" s="121"/>
      <c r="BVB37" s="121"/>
      <c r="BVC37" s="121"/>
      <c r="BVD37" s="121"/>
      <c r="BVE37" s="121"/>
      <c r="BVF37" s="121"/>
      <c r="BVG37" s="121"/>
      <c r="BVH37" s="121"/>
      <c r="BVI37" s="121"/>
      <c r="BVJ37" s="121"/>
      <c r="BVK37" s="121"/>
      <c r="BVL37" s="121"/>
      <c r="BVM37" s="121"/>
      <c r="BVN37" s="121"/>
      <c r="BVO37" s="121"/>
      <c r="BVP37" s="121"/>
      <c r="BVQ37" s="121"/>
      <c r="BVR37" s="121"/>
      <c r="BVS37" s="121"/>
      <c r="BVT37" s="121"/>
      <c r="BVU37" s="121"/>
      <c r="BVV37" s="121"/>
      <c r="BVW37" s="121"/>
      <c r="BVX37" s="121"/>
      <c r="BVY37" s="121"/>
      <c r="BVZ37" s="121"/>
      <c r="BWA37" s="121"/>
      <c r="BWB37" s="121"/>
      <c r="BWC37" s="121"/>
      <c r="BWD37" s="121"/>
      <c r="BWE37" s="121"/>
      <c r="BWF37" s="121"/>
      <c r="BWG37" s="121"/>
      <c r="BWH37" s="121"/>
      <c r="BWI37" s="121"/>
      <c r="BWJ37" s="121"/>
      <c r="BWK37" s="121"/>
      <c r="BWL37" s="121"/>
      <c r="BWM37" s="121"/>
      <c r="BWN37" s="121"/>
      <c r="BWO37" s="121"/>
      <c r="BWP37" s="121"/>
      <c r="BWQ37" s="121"/>
      <c r="BWR37" s="121"/>
      <c r="BWS37" s="121"/>
      <c r="BWT37" s="121"/>
      <c r="BWU37" s="121"/>
      <c r="BWV37" s="121"/>
      <c r="BWW37" s="121"/>
      <c r="BWX37" s="121"/>
      <c r="BWY37" s="121"/>
      <c r="BWZ37" s="121"/>
      <c r="BXA37" s="121"/>
      <c r="BXB37" s="121"/>
      <c r="BXC37" s="121"/>
      <c r="BXD37" s="121"/>
      <c r="BXE37" s="121"/>
      <c r="BXF37" s="121"/>
      <c r="BXG37" s="121"/>
      <c r="BXH37" s="121"/>
      <c r="BXI37" s="121"/>
      <c r="BXJ37" s="121"/>
      <c r="BXK37" s="121"/>
      <c r="BXL37" s="121"/>
      <c r="BXM37" s="121"/>
      <c r="BXN37" s="121"/>
      <c r="BXO37" s="121"/>
      <c r="BXP37" s="121"/>
      <c r="BXQ37" s="121"/>
      <c r="BXR37" s="121"/>
      <c r="BXS37" s="121"/>
      <c r="BXT37" s="121"/>
      <c r="BXU37" s="121"/>
      <c r="BXV37" s="121"/>
      <c r="BXW37" s="121"/>
      <c r="BXX37" s="121"/>
      <c r="BXY37" s="121"/>
      <c r="BXZ37" s="121"/>
      <c r="BYA37" s="121"/>
      <c r="BYB37" s="121"/>
      <c r="BYC37" s="121"/>
      <c r="BYD37" s="121"/>
      <c r="BYE37" s="121"/>
      <c r="BYF37" s="121"/>
      <c r="BYG37" s="121"/>
      <c r="BYH37" s="121"/>
      <c r="BYI37" s="121"/>
      <c r="BYJ37" s="121"/>
      <c r="BYK37" s="121"/>
      <c r="BYL37" s="121"/>
      <c r="BYM37" s="121"/>
      <c r="BYN37" s="121"/>
      <c r="BYO37" s="121"/>
      <c r="BYP37" s="121"/>
      <c r="BYQ37" s="121"/>
      <c r="BYR37" s="121"/>
      <c r="BYS37" s="121"/>
      <c r="BYT37" s="121"/>
      <c r="BYU37" s="121"/>
      <c r="BYV37" s="121"/>
      <c r="BYW37" s="121"/>
      <c r="BYX37" s="121"/>
      <c r="BYY37" s="121"/>
      <c r="BYZ37" s="121"/>
      <c r="BZA37" s="121"/>
      <c r="BZB37" s="121"/>
      <c r="BZC37" s="121"/>
      <c r="BZD37" s="121"/>
      <c r="BZE37" s="121"/>
      <c r="BZF37" s="121"/>
      <c r="BZG37" s="121"/>
      <c r="BZH37" s="121"/>
      <c r="BZI37" s="121"/>
      <c r="BZJ37" s="121"/>
      <c r="BZK37" s="121"/>
      <c r="BZL37" s="121"/>
      <c r="BZM37" s="121"/>
      <c r="BZN37" s="121"/>
      <c r="BZO37" s="121"/>
      <c r="BZP37" s="121"/>
      <c r="BZQ37" s="121"/>
      <c r="BZR37" s="121"/>
      <c r="BZS37" s="121"/>
      <c r="BZT37" s="121"/>
      <c r="BZU37" s="121"/>
      <c r="BZV37" s="121"/>
      <c r="BZW37" s="121"/>
      <c r="BZX37" s="121"/>
      <c r="BZY37" s="121"/>
      <c r="BZZ37" s="121"/>
      <c r="CAA37" s="121"/>
      <c r="CAB37" s="121"/>
      <c r="CAC37" s="121"/>
      <c r="CAD37" s="121"/>
      <c r="CAE37" s="121"/>
      <c r="CAF37" s="121"/>
      <c r="CAG37" s="121"/>
      <c r="CAH37" s="121"/>
      <c r="CAI37" s="121"/>
      <c r="CAJ37" s="121"/>
      <c r="CAK37" s="121"/>
      <c r="CAL37" s="121"/>
      <c r="CAM37" s="121"/>
      <c r="CAN37" s="121"/>
      <c r="CAO37" s="121"/>
      <c r="CAP37" s="121"/>
      <c r="CAQ37" s="121"/>
      <c r="CAR37" s="121"/>
      <c r="CAS37" s="121"/>
      <c r="CAT37" s="121"/>
      <c r="CAU37" s="121"/>
      <c r="CAV37" s="121"/>
      <c r="CAW37" s="121"/>
      <c r="CAX37" s="121"/>
      <c r="CAY37" s="121"/>
      <c r="CAZ37" s="121"/>
      <c r="CBA37" s="121"/>
      <c r="CBB37" s="121"/>
      <c r="CBC37" s="121"/>
      <c r="CBD37" s="121"/>
      <c r="CBE37" s="121"/>
      <c r="CBF37" s="121"/>
      <c r="CBG37" s="121"/>
      <c r="CBH37" s="121"/>
      <c r="CBI37" s="121"/>
      <c r="CBJ37" s="121"/>
      <c r="CBK37" s="121"/>
      <c r="CBL37" s="121"/>
      <c r="CBM37" s="121"/>
      <c r="CBN37" s="121"/>
      <c r="CBO37" s="121"/>
      <c r="CBP37" s="121"/>
      <c r="CBQ37" s="121"/>
      <c r="CBR37" s="121"/>
      <c r="CBS37" s="121"/>
      <c r="CBT37" s="121"/>
      <c r="CBU37" s="121"/>
      <c r="CBV37" s="121"/>
      <c r="CBW37" s="121"/>
      <c r="CBX37" s="121"/>
      <c r="CBY37" s="121"/>
      <c r="CBZ37" s="121"/>
      <c r="CCA37" s="121"/>
      <c r="CCB37" s="121"/>
      <c r="CCC37" s="121"/>
      <c r="CCD37" s="121"/>
      <c r="CCE37" s="121"/>
      <c r="CCF37" s="121"/>
      <c r="CCG37" s="121"/>
      <c r="CCH37" s="121"/>
      <c r="CCI37" s="121"/>
      <c r="CCJ37" s="121"/>
      <c r="CCK37" s="121"/>
      <c r="CCL37" s="121"/>
      <c r="CCM37" s="121"/>
      <c r="CCN37" s="121"/>
      <c r="CCO37" s="121"/>
      <c r="CCP37" s="121"/>
      <c r="CCQ37" s="121"/>
      <c r="CCR37" s="121"/>
      <c r="CCS37" s="121"/>
      <c r="CCT37" s="121"/>
      <c r="CCU37" s="121"/>
      <c r="CCV37" s="121"/>
      <c r="CCW37" s="121"/>
      <c r="CCX37" s="121"/>
      <c r="CCY37" s="121"/>
      <c r="CCZ37" s="121"/>
      <c r="CDA37" s="121"/>
      <c r="CDB37" s="121"/>
      <c r="CDC37" s="121"/>
      <c r="CDD37" s="121"/>
      <c r="CDE37" s="121"/>
      <c r="CDF37" s="121"/>
      <c r="CDG37" s="121"/>
      <c r="CDH37" s="121"/>
      <c r="CDI37" s="121"/>
      <c r="CDJ37" s="121"/>
      <c r="CDK37" s="121"/>
      <c r="CDL37" s="121"/>
      <c r="CDM37" s="121"/>
      <c r="CDN37" s="121"/>
      <c r="CDO37" s="121"/>
      <c r="CDP37" s="121"/>
      <c r="CDQ37" s="121"/>
      <c r="CDR37" s="121"/>
      <c r="CDS37" s="121"/>
      <c r="CDT37" s="121"/>
      <c r="CDU37" s="121"/>
      <c r="CDV37" s="121"/>
      <c r="CDW37" s="121"/>
      <c r="CDX37" s="121"/>
      <c r="CDY37" s="121"/>
      <c r="CDZ37" s="121"/>
      <c r="CEA37" s="121"/>
      <c r="CEB37" s="121"/>
      <c r="CEC37" s="121"/>
      <c r="CED37" s="121"/>
      <c r="CEE37" s="121"/>
      <c r="CEF37" s="121"/>
      <c r="CEG37" s="121"/>
      <c r="CEH37" s="121"/>
      <c r="CEI37" s="121"/>
      <c r="CEJ37" s="121"/>
      <c r="CEK37" s="121"/>
      <c r="CEL37" s="121"/>
      <c r="CEM37" s="121"/>
      <c r="CEN37" s="121"/>
      <c r="CEO37" s="121"/>
      <c r="CEP37" s="121"/>
      <c r="CEQ37" s="121"/>
      <c r="CER37" s="121"/>
      <c r="CES37" s="121"/>
      <c r="CET37" s="121"/>
      <c r="CEU37" s="121"/>
      <c r="CEV37" s="121"/>
      <c r="CEW37" s="121"/>
      <c r="CEX37" s="121"/>
      <c r="CEY37" s="121"/>
      <c r="CEZ37" s="121"/>
      <c r="CFA37" s="121"/>
      <c r="CFB37" s="121"/>
      <c r="CFC37" s="121"/>
      <c r="CFD37" s="121"/>
      <c r="CFE37" s="121"/>
      <c r="CFF37" s="121"/>
      <c r="CFG37" s="121"/>
      <c r="CFH37" s="121"/>
      <c r="CFI37" s="121"/>
      <c r="CFJ37" s="121"/>
      <c r="CFK37" s="121"/>
      <c r="CFL37" s="121"/>
      <c r="CFM37" s="121"/>
      <c r="CFN37" s="121"/>
      <c r="CFO37" s="121"/>
      <c r="CFP37" s="121"/>
      <c r="CFQ37" s="121"/>
      <c r="CFR37" s="121"/>
      <c r="CFS37" s="121"/>
      <c r="CFT37" s="121"/>
      <c r="CFU37" s="121"/>
      <c r="CFV37" s="121"/>
      <c r="CFW37" s="121"/>
      <c r="CFX37" s="121"/>
      <c r="CFY37" s="121"/>
      <c r="CFZ37" s="121"/>
      <c r="CGA37" s="121"/>
      <c r="CGB37" s="121"/>
      <c r="CGC37" s="121"/>
      <c r="CGD37" s="121"/>
      <c r="CGE37" s="121"/>
      <c r="CGF37" s="121"/>
      <c r="CGG37" s="121"/>
      <c r="CGH37" s="121"/>
      <c r="CGI37" s="121"/>
      <c r="CGJ37" s="121"/>
      <c r="CGK37" s="121"/>
      <c r="CGL37" s="121"/>
      <c r="CGM37" s="121"/>
      <c r="CGN37" s="121"/>
      <c r="CGO37" s="121"/>
      <c r="CGP37" s="121"/>
      <c r="CGQ37" s="121"/>
      <c r="CGR37" s="121"/>
      <c r="CGS37" s="121"/>
      <c r="CGT37" s="121"/>
      <c r="CGU37" s="121"/>
      <c r="CGV37" s="121"/>
      <c r="CGW37" s="121"/>
      <c r="CGX37" s="121"/>
      <c r="CGY37" s="121"/>
      <c r="CGZ37" s="121"/>
      <c r="CHA37" s="121"/>
      <c r="CHB37" s="121"/>
      <c r="CHC37" s="121"/>
      <c r="CHD37" s="121"/>
      <c r="CHE37" s="121"/>
      <c r="CHF37" s="121"/>
      <c r="CHG37" s="121"/>
      <c r="CHH37" s="121"/>
      <c r="CHI37" s="121"/>
      <c r="CHJ37" s="121"/>
      <c r="CHK37" s="121"/>
      <c r="CHL37" s="121"/>
      <c r="CHM37" s="121"/>
      <c r="CHN37" s="121"/>
      <c r="CHO37" s="121"/>
      <c r="CHP37" s="121"/>
      <c r="CHQ37" s="121"/>
      <c r="CHR37" s="121"/>
      <c r="CHS37" s="121"/>
      <c r="CHT37" s="121"/>
      <c r="CHU37" s="121"/>
      <c r="CHV37" s="121"/>
      <c r="CHW37" s="121"/>
      <c r="CHX37" s="121"/>
      <c r="CHY37" s="121"/>
      <c r="CHZ37" s="121"/>
      <c r="CIA37" s="121"/>
      <c r="CIB37" s="121"/>
      <c r="CIC37" s="121"/>
      <c r="CID37" s="121"/>
      <c r="CIE37" s="121"/>
      <c r="CIF37" s="121"/>
      <c r="CIG37" s="121"/>
      <c r="CIH37" s="121"/>
      <c r="CII37" s="121"/>
      <c r="CIJ37" s="121"/>
      <c r="CIK37" s="121"/>
      <c r="CIL37" s="121"/>
      <c r="CIM37" s="121"/>
      <c r="CIN37" s="121"/>
      <c r="CIO37" s="121"/>
      <c r="CIP37" s="121"/>
      <c r="CIQ37" s="121"/>
      <c r="CIR37" s="121"/>
      <c r="CIS37" s="121"/>
      <c r="CIT37" s="121"/>
      <c r="CIU37" s="121"/>
      <c r="CIV37" s="121"/>
      <c r="CIW37" s="121"/>
      <c r="CIX37" s="121"/>
      <c r="CIY37" s="121"/>
      <c r="CIZ37" s="121"/>
      <c r="CJA37" s="121"/>
      <c r="CJB37" s="121"/>
      <c r="CJC37" s="121"/>
      <c r="CJD37" s="121"/>
      <c r="CJE37" s="121"/>
      <c r="CJF37" s="121"/>
      <c r="CJG37" s="121"/>
      <c r="CJH37" s="121"/>
      <c r="CJI37" s="121"/>
      <c r="CJJ37" s="121"/>
      <c r="CJK37" s="121"/>
      <c r="CJL37" s="121"/>
      <c r="CJM37" s="121"/>
      <c r="CJN37" s="121"/>
      <c r="CJO37" s="121"/>
      <c r="CJP37" s="121"/>
      <c r="CJQ37" s="121"/>
      <c r="CJR37" s="121"/>
      <c r="CJS37" s="121"/>
      <c r="CJT37" s="121"/>
      <c r="CJU37" s="121"/>
      <c r="CJV37" s="121"/>
      <c r="CJW37" s="121"/>
      <c r="CJX37" s="121"/>
      <c r="CJY37" s="121"/>
      <c r="CJZ37" s="121"/>
      <c r="CKA37" s="121"/>
      <c r="CKB37" s="121"/>
      <c r="CKC37" s="121"/>
      <c r="CKD37" s="121"/>
      <c r="CKE37" s="121"/>
      <c r="CKF37" s="121"/>
      <c r="CKG37" s="121"/>
      <c r="CKH37" s="121"/>
      <c r="CKI37" s="121"/>
      <c r="CKJ37" s="121"/>
      <c r="CKK37" s="121"/>
      <c r="CKL37" s="121"/>
      <c r="CKM37" s="121"/>
      <c r="CKN37" s="121"/>
      <c r="CKO37" s="121"/>
      <c r="CKP37" s="121"/>
      <c r="CKQ37" s="121"/>
      <c r="CKR37" s="121"/>
      <c r="CKS37" s="121"/>
      <c r="CKT37" s="121"/>
      <c r="CKU37" s="121"/>
      <c r="CKV37" s="121"/>
      <c r="CKW37" s="121"/>
      <c r="CKX37" s="121"/>
      <c r="CKY37" s="121"/>
      <c r="CKZ37" s="121"/>
      <c r="CLA37" s="121"/>
      <c r="CLB37" s="121"/>
      <c r="CLC37" s="121"/>
      <c r="CLD37" s="121"/>
      <c r="CLE37" s="121"/>
      <c r="CLF37" s="121"/>
      <c r="CLG37" s="121"/>
      <c r="CLH37" s="121"/>
      <c r="CLI37" s="121"/>
      <c r="CLJ37" s="121"/>
      <c r="CLK37" s="121"/>
      <c r="CLL37" s="121"/>
      <c r="CLM37" s="121"/>
      <c r="CLN37" s="121"/>
      <c r="CLO37" s="121"/>
      <c r="CLP37" s="121"/>
      <c r="CLQ37" s="121"/>
      <c r="CLR37" s="121"/>
      <c r="CLS37" s="121"/>
      <c r="CLT37" s="121"/>
      <c r="CLU37" s="121"/>
      <c r="CLV37" s="121"/>
      <c r="CLW37" s="121"/>
      <c r="CLX37" s="121"/>
      <c r="CLY37" s="121"/>
      <c r="CLZ37" s="121"/>
      <c r="CMA37" s="121"/>
      <c r="CMB37" s="121"/>
      <c r="CMC37" s="121"/>
      <c r="CMD37" s="121"/>
      <c r="CME37" s="121"/>
      <c r="CMF37" s="121"/>
      <c r="CMG37" s="121"/>
      <c r="CMH37" s="121"/>
      <c r="CMI37" s="121"/>
      <c r="CMJ37" s="121"/>
      <c r="CMK37" s="121"/>
      <c r="CML37" s="121"/>
      <c r="CMM37" s="121"/>
      <c r="CMN37" s="121"/>
      <c r="CMO37" s="121"/>
      <c r="CMP37" s="121"/>
      <c r="CMQ37" s="121"/>
      <c r="CMR37" s="121"/>
      <c r="CMS37" s="121"/>
      <c r="CMT37" s="121"/>
      <c r="CMU37" s="121"/>
      <c r="CMV37" s="121"/>
      <c r="CMW37" s="121"/>
      <c r="CMX37" s="121"/>
      <c r="CMY37" s="121"/>
      <c r="CMZ37" s="121"/>
      <c r="CNA37" s="121"/>
      <c r="CNB37" s="121"/>
      <c r="CNC37" s="121"/>
      <c r="CND37" s="121"/>
      <c r="CNE37" s="121"/>
      <c r="CNF37" s="121"/>
      <c r="CNG37" s="121"/>
      <c r="CNH37" s="121"/>
      <c r="CNI37" s="121"/>
      <c r="CNJ37" s="121"/>
      <c r="CNK37" s="121"/>
      <c r="CNL37" s="121"/>
      <c r="CNM37" s="121"/>
      <c r="CNN37" s="121"/>
      <c r="CNO37" s="121"/>
      <c r="CNP37" s="121"/>
      <c r="CNQ37" s="121"/>
      <c r="CNR37" s="121"/>
      <c r="CNS37" s="121"/>
      <c r="CNT37" s="121"/>
      <c r="CNU37" s="121"/>
      <c r="CNV37" s="121"/>
      <c r="CNW37" s="121"/>
      <c r="CNX37" s="121"/>
      <c r="CNY37" s="121"/>
      <c r="CNZ37" s="121"/>
      <c r="COA37" s="121"/>
      <c r="COB37" s="121"/>
      <c r="COC37" s="121"/>
      <c r="COD37" s="121"/>
      <c r="COE37" s="121"/>
      <c r="COF37" s="121"/>
      <c r="COG37" s="121"/>
      <c r="COH37" s="121"/>
      <c r="COI37" s="121"/>
      <c r="COJ37" s="121"/>
      <c r="COK37" s="121"/>
      <c r="COL37" s="121"/>
      <c r="COM37" s="121"/>
      <c r="CON37" s="121"/>
      <c r="COO37" s="121"/>
      <c r="COP37" s="121"/>
      <c r="COQ37" s="121"/>
      <c r="COR37" s="121"/>
      <c r="COS37" s="121"/>
      <c r="COT37" s="121"/>
      <c r="COU37" s="121"/>
      <c r="COV37" s="121"/>
      <c r="COW37" s="121"/>
      <c r="COX37" s="121"/>
      <c r="COY37" s="121"/>
      <c r="COZ37" s="121"/>
      <c r="CPA37" s="121"/>
      <c r="CPB37" s="121"/>
      <c r="CPC37" s="121"/>
      <c r="CPD37" s="121"/>
      <c r="CPE37" s="121"/>
      <c r="CPF37" s="121"/>
      <c r="CPG37" s="121"/>
      <c r="CPH37" s="121"/>
      <c r="CPI37" s="121"/>
      <c r="CPJ37" s="121"/>
      <c r="CPK37" s="121"/>
      <c r="CPL37" s="121"/>
      <c r="CPM37" s="121"/>
      <c r="CPN37" s="121"/>
      <c r="CPO37" s="121"/>
      <c r="CPP37" s="121"/>
      <c r="CPQ37" s="121"/>
      <c r="CPR37" s="121"/>
      <c r="CPS37" s="121"/>
      <c r="CPT37" s="121"/>
      <c r="CPU37" s="121"/>
      <c r="CPV37" s="121"/>
      <c r="CPW37" s="121"/>
      <c r="CPX37" s="121"/>
      <c r="CPY37" s="121"/>
      <c r="CPZ37" s="121"/>
      <c r="CQA37" s="121"/>
      <c r="CQB37" s="121"/>
      <c r="CQC37" s="121"/>
      <c r="CQD37" s="121"/>
      <c r="CQE37" s="121"/>
      <c r="CQF37" s="121"/>
      <c r="CQG37" s="121"/>
      <c r="CQH37" s="121"/>
      <c r="CQI37" s="121"/>
      <c r="CQJ37" s="121"/>
      <c r="CQK37" s="121"/>
      <c r="CQL37" s="121"/>
      <c r="CQM37" s="121"/>
      <c r="CQN37" s="121"/>
      <c r="CQO37" s="121"/>
      <c r="CQP37" s="121"/>
      <c r="CQQ37" s="121"/>
      <c r="CQR37" s="121"/>
      <c r="CQS37" s="121"/>
      <c r="CQT37" s="121"/>
      <c r="CQU37" s="121"/>
      <c r="CQV37" s="121"/>
      <c r="CQW37" s="121"/>
      <c r="CQX37" s="121"/>
      <c r="CQY37" s="121"/>
      <c r="CQZ37" s="121"/>
      <c r="CRA37" s="121"/>
      <c r="CRB37" s="121"/>
      <c r="CRC37" s="121"/>
      <c r="CRD37" s="121"/>
      <c r="CRE37" s="121"/>
      <c r="CRF37" s="121"/>
      <c r="CRG37" s="121"/>
      <c r="CRH37" s="121"/>
      <c r="CRI37" s="121"/>
      <c r="CRJ37" s="121"/>
      <c r="CRK37" s="121"/>
      <c r="CRL37" s="121"/>
      <c r="CRM37" s="121"/>
      <c r="CRN37" s="121"/>
      <c r="CRO37" s="121"/>
      <c r="CRP37" s="121"/>
      <c r="CRQ37" s="121"/>
      <c r="CRR37" s="121"/>
      <c r="CRS37" s="121"/>
      <c r="CRT37" s="121"/>
      <c r="CRU37" s="121"/>
      <c r="CRV37" s="121"/>
      <c r="CRW37" s="121"/>
      <c r="CRX37" s="121"/>
      <c r="CRY37" s="121"/>
      <c r="CRZ37" s="121"/>
      <c r="CSA37" s="121"/>
      <c r="CSB37" s="121"/>
      <c r="CSC37" s="121"/>
      <c r="CSD37" s="121"/>
      <c r="CSE37" s="121"/>
      <c r="CSF37" s="121"/>
      <c r="CSG37" s="121"/>
      <c r="CSH37" s="121"/>
      <c r="CSI37" s="121"/>
      <c r="CSJ37" s="121"/>
      <c r="CSK37" s="121"/>
      <c r="CSL37" s="121"/>
      <c r="CSM37" s="121"/>
      <c r="CSN37" s="121"/>
      <c r="CSO37" s="121"/>
      <c r="CSP37" s="121"/>
      <c r="CSQ37" s="121"/>
      <c r="CSR37" s="121"/>
      <c r="CSS37" s="121"/>
      <c r="CST37" s="121"/>
      <c r="CSU37" s="121"/>
      <c r="CSV37" s="121"/>
      <c r="CSW37" s="121"/>
      <c r="CSX37" s="121"/>
      <c r="CSY37" s="121"/>
      <c r="CSZ37" s="121"/>
      <c r="CTA37" s="121"/>
      <c r="CTB37" s="121"/>
      <c r="CTC37" s="121"/>
      <c r="CTD37" s="121"/>
      <c r="CTE37" s="121"/>
      <c r="CTF37" s="121"/>
      <c r="CTG37" s="121"/>
      <c r="CTH37" s="121"/>
      <c r="CTI37" s="121"/>
      <c r="CTJ37" s="121"/>
      <c r="CTK37" s="121"/>
      <c r="CTL37" s="121"/>
      <c r="CTM37" s="121"/>
      <c r="CTN37" s="121"/>
      <c r="CTO37" s="121"/>
      <c r="CTP37" s="121"/>
      <c r="CTQ37" s="121"/>
      <c r="CTR37" s="121"/>
      <c r="CTS37" s="121"/>
      <c r="CTT37" s="121"/>
      <c r="CTU37" s="121"/>
      <c r="CTV37" s="121"/>
      <c r="CTW37" s="121"/>
      <c r="CTX37" s="121"/>
      <c r="CTY37" s="121"/>
      <c r="CTZ37" s="121"/>
      <c r="CUA37" s="121"/>
      <c r="CUB37" s="121"/>
      <c r="CUC37" s="121"/>
      <c r="CUD37" s="121"/>
      <c r="CUE37" s="121"/>
      <c r="CUF37" s="121"/>
      <c r="CUG37" s="121"/>
      <c r="CUH37" s="121"/>
      <c r="CUI37" s="121"/>
      <c r="CUJ37" s="121"/>
      <c r="CUK37" s="121"/>
      <c r="CUL37" s="121"/>
      <c r="CUM37" s="121"/>
      <c r="CUN37" s="121"/>
      <c r="CUO37" s="121"/>
      <c r="CUP37" s="121"/>
      <c r="CUQ37" s="121"/>
      <c r="CUR37" s="121"/>
      <c r="CUS37" s="121"/>
      <c r="CUT37" s="121"/>
      <c r="CUU37" s="121"/>
      <c r="CUV37" s="121"/>
      <c r="CUW37" s="121"/>
      <c r="CUX37" s="121"/>
      <c r="CUY37" s="121"/>
      <c r="CUZ37" s="121"/>
      <c r="CVA37" s="121"/>
      <c r="CVB37" s="121"/>
      <c r="CVC37" s="121"/>
      <c r="CVD37" s="121"/>
      <c r="CVE37" s="121"/>
      <c r="CVF37" s="121"/>
      <c r="CVG37" s="121"/>
      <c r="CVH37" s="121"/>
      <c r="CVI37" s="121"/>
      <c r="CVJ37" s="121"/>
      <c r="CVK37" s="121"/>
      <c r="CVL37" s="121"/>
      <c r="CVM37" s="121"/>
      <c r="CVN37" s="121"/>
      <c r="CVO37" s="121"/>
      <c r="CVP37" s="121"/>
      <c r="CVQ37" s="121"/>
      <c r="CVR37" s="121"/>
      <c r="CVS37" s="121"/>
      <c r="CVT37" s="121"/>
      <c r="CVU37" s="121"/>
      <c r="CVV37" s="121"/>
      <c r="CVW37" s="121"/>
      <c r="CVX37" s="121"/>
      <c r="CVY37" s="121"/>
      <c r="CVZ37" s="121"/>
      <c r="CWA37" s="121"/>
      <c r="CWB37" s="121"/>
      <c r="CWC37" s="121"/>
      <c r="CWD37" s="121"/>
      <c r="CWE37" s="121"/>
      <c r="CWF37" s="121"/>
      <c r="CWG37" s="121"/>
      <c r="CWH37" s="121"/>
      <c r="CWI37" s="121"/>
      <c r="CWJ37" s="121"/>
      <c r="CWK37" s="121"/>
      <c r="CWL37" s="121"/>
      <c r="CWM37" s="121"/>
      <c r="CWN37" s="121"/>
      <c r="CWO37" s="121"/>
      <c r="CWP37" s="121"/>
      <c r="CWQ37" s="121"/>
      <c r="CWR37" s="121"/>
      <c r="CWS37" s="121"/>
      <c r="CWT37" s="121"/>
      <c r="CWU37" s="121"/>
      <c r="CWV37" s="121"/>
      <c r="CWW37" s="121"/>
      <c r="CWX37" s="121"/>
      <c r="CWY37" s="121"/>
      <c r="CWZ37" s="121"/>
      <c r="CXA37" s="121"/>
      <c r="CXB37" s="121"/>
      <c r="CXC37" s="121"/>
      <c r="CXD37" s="121"/>
      <c r="CXE37" s="121"/>
      <c r="CXF37" s="121"/>
      <c r="CXG37" s="121"/>
      <c r="CXH37" s="121"/>
      <c r="CXI37" s="121"/>
      <c r="CXJ37" s="121"/>
      <c r="CXK37" s="121"/>
      <c r="CXL37" s="121"/>
      <c r="CXM37" s="121"/>
      <c r="CXN37" s="121"/>
      <c r="CXO37" s="121"/>
      <c r="CXP37" s="121"/>
      <c r="CXQ37" s="121"/>
      <c r="CXR37" s="121"/>
      <c r="CXS37" s="121"/>
      <c r="CXT37" s="121"/>
      <c r="CXU37" s="121"/>
      <c r="CXV37" s="121"/>
      <c r="CXW37" s="121"/>
      <c r="CXX37" s="121"/>
      <c r="CXY37" s="121"/>
      <c r="CXZ37" s="121"/>
      <c r="CYA37" s="121"/>
      <c r="CYB37" s="121"/>
      <c r="CYC37" s="121"/>
      <c r="CYD37" s="121"/>
      <c r="CYE37" s="121"/>
      <c r="CYF37" s="121"/>
      <c r="CYG37" s="121"/>
      <c r="CYH37" s="121"/>
      <c r="CYI37" s="121"/>
      <c r="CYJ37" s="121"/>
      <c r="CYK37" s="121"/>
      <c r="CYL37" s="121"/>
      <c r="CYM37" s="121"/>
      <c r="CYN37" s="121"/>
      <c r="CYO37" s="121"/>
      <c r="CYP37" s="121"/>
      <c r="CYQ37" s="121"/>
      <c r="CYR37" s="121"/>
      <c r="CYS37" s="121"/>
      <c r="CYT37" s="121"/>
      <c r="CYU37" s="121"/>
      <c r="CYV37" s="121"/>
      <c r="CYW37" s="121"/>
      <c r="CYX37" s="121"/>
      <c r="CYY37" s="121"/>
      <c r="CYZ37" s="121"/>
      <c r="CZA37" s="121"/>
      <c r="CZB37" s="121"/>
      <c r="CZC37" s="121"/>
      <c r="CZD37" s="121"/>
      <c r="CZE37" s="121"/>
      <c r="CZF37" s="121"/>
      <c r="CZG37" s="121"/>
      <c r="CZH37" s="121"/>
      <c r="CZI37" s="121"/>
      <c r="CZJ37" s="121"/>
      <c r="CZK37" s="121"/>
      <c r="CZL37" s="121"/>
      <c r="CZM37" s="121"/>
      <c r="CZN37" s="121"/>
      <c r="CZO37" s="121"/>
      <c r="CZP37" s="121"/>
      <c r="CZQ37" s="121"/>
      <c r="CZR37" s="121"/>
      <c r="CZS37" s="121"/>
      <c r="CZT37" s="121"/>
      <c r="CZU37" s="121"/>
      <c r="CZV37" s="121"/>
      <c r="CZW37" s="121"/>
      <c r="CZX37" s="121"/>
      <c r="CZY37" s="121"/>
      <c r="CZZ37" s="121"/>
      <c r="DAA37" s="121"/>
      <c r="DAB37" s="121"/>
      <c r="DAC37" s="121"/>
      <c r="DAD37" s="121"/>
      <c r="DAE37" s="121"/>
      <c r="DAF37" s="121"/>
      <c r="DAG37" s="121"/>
      <c r="DAH37" s="121"/>
      <c r="DAI37" s="121"/>
      <c r="DAJ37" s="121"/>
      <c r="DAK37" s="121"/>
      <c r="DAL37" s="121"/>
      <c r="DAM37" s="121"/>
      <c r="DAN37" s="121"/>
      <c r="DAO37" s="121"/>
      <c r="DAP37" s="121"/>
      <c r="DAQ37" s="121"/>
      <c r="DAR37" s="121"/>
      <c r="DAS37" s="121"/>
      <c r="DAT37" s="121"/>
      <c r="DAU37" s="121"/>
      <c r="DAV37" s="121"/>
      <c r="DAW37" s="121"/>
      <c r="DAX37" s="121"/>
      <c r="DAY37" s="121"/>
      <c r="DAZ37" s="121"/>
      <c r="DBA37" s="121"/>
      <c r="DBB37" s="121"/>
      <c r="DBC37" s="121"/>
      <c r="DBD37" s="121"/>
      <c r="DBE37" s="121"/>
      <c r="DBF37" s="121"/>
      <c r="DBG37" s="121"/>
      <c r="DBH37" s="121"/>
      <c r="DBI37" s="121"/>
      <c r="DBJ37" s="121"/>
      <c r="DBK37" s="121"/>
      <c r="DBL37" s="121"/>
      <c r="DBM37" s="121"/>
      <c r="DBN37" s="121"/>
      <c r="DBO37" s="121"/>
      <c r="DBP37" s="121"/>
      <c r="DBQ37" s="121"/>
      <c r="DBR37" s="121"/>
      <c r="DBS37" s="121"/>
      <c r="DBT37" s="121"/>
      <c r="DBU37" s="121"/>
      <c r="DBV37" s="121"/>
      <c r="DBW37" s="121"/>
      <c r="DBX37" s="121"/>
      <c r="DBY37" s="121"/>
      <c r="DBZ37" s="121"/>
      <c r="DCA37" s="121"/>
      <c r="DCB37" s="121"/>
      <c r="DCC37" s="121"/>
      <c r="DCD37" s="121"/>
      <c r="DCE37" s="121"/>
      <c r="DCF37" s="121"/>
      <c r="DCG37" s="121"/>
      <c r="DCH37" s="121"/>
      <c r="DCI37" s="121"/>
      <c r="DCJ37" s="121"/>
      <c r="DCK37" s="121"/>
      <c r="DCL37" s="121"/>
      <c r="DCM37" s="121"/>
      <c r="DCN37" s="121"/>
      <c r="DCO37" s="121"/>
      <c r="DCP37" s="121"/>
      <c r="DCQ37" s="121"/>
      <c r="DCR37" s="121"/>
      <c r="DCS37" s="121"/>
      <c r="DCT37" s="121"/>
      <c r="DCU37" s="121"/>
      <c r="DCV37" s="121"/>
      <c r="DCW37" s="121"/>
      <c r="DCX37" s="121"/>
      <c r="DCY37" s="121"/>
      <c r="DCZ37" s="121"/>
      <c r="DDA37" s="121"/>
      <c r="DDB37" s="121"/>
      <c r="DDC37" s="121"/>
      <c r="DDD37" s="121"/>
      <c r="DDE37" s="121"/>
      <c r="DDF37" s="121"/>
      <c r="DDG37" s="121"/>
      <c r="DDH37" s="121"/>
      <c r="DDI37" s="121"/>
      <c r="DDJ37" s="121"/>
      <c r="DDK37" s="121"/>
      <c r="DDL37" s="121"/>
      <c r="DDM37" s="121"/>
      <c r="DDN37" s="121"/>
      <c r="DDO37" s="121"/>
      <c r="DDP37" s="121"/>
      <c r="DDQ37" s="121"/>
      <c r="DDR37" s="121"/>
      <c r="DDS37" s="121"/>
      <c r="DDT37" s="121"/>
      <c r="DDU37" s="121"/>
      <c r="DDV37" s="121"/>
      <c r="DDW37" s="121"/>
      <c r="DDX37" s="121"/>
      <c r="DDY37" s="121"/>
      <c r="DDZ37" s="121"/>
      <c r="DEA37" s="121"/>
      <c r="DEB37" s="121"/>
      <c r="DEC37" s="121"/>
      <c r="DED37" s="121"/>
      <c r="DEE37" s="121"/>
      <c r="DEF37" s="121"/>
      <c r="DEG37" s="121"/>
      <c r="DEH37" s="121"/>
      <c r="DEI37" s="121"/>
      <c r="DEJ37" s="121"/>
      <c r="DEK37" s="121"/>
      <c r="DEL37" s="121"/>
      <c r="DEM37" s="121"/>
      <c r="DEN37" s="121"/>
      <c r="DEO37" s="121"/>
      <c r="DEP37" s="121"/>
      <c r="DEQ37" s="121"/>
      <c r="DER37" s="121"/>
      <c r="DES37" s="121"/>
      <c r="DET37" s="121"/>
      <c r="DEU37" s="121"/>
      <c r="DEV37" s="121"/>
      <c r="DEW37" s="121"/>
      <c r="DEX37" s="121"/>
      <c r="DEY37" s="121"/>
      <c r="DEZ37" s="121"/>
      <c r="DFA37" s="121"/>
      <c r="DFB37" s="121"/>
      <c r="DFC37" s="121"/>
      <c r="DFD37" s="121"/>
      <c r="DFE37" s="121"/>
      <c r="DFF37" s="121"/>
      <c r="DFG37" s="121"/>
      <c r="DFH37" s="121"/>
      <c r="DFI37" s="121"/>
      <c r="DFJ37" s="121"/>
      <c r="DFK37" s="121"/>
      <c r="DFL37" s="121"/>
      <c r="DFM37" s="121"/>
      <c r="DFN37" s="121"/>
      <c r="DFO37" s="121"/>
      <c r="DFP37" s="121"/>
      <c r="DFQ37" s="121"/>
      <c r="DFR37" s="121"/>
      <c r="DFS37" s="121"/>
      <c r="DFT37" s="121"/>
      <c r="DFU37" s="121"/>
      <c r="DFV37" s="121"/>
      <c r="DFW37" s="121"/>
      <c r="DFX37" s="121"/>
      <c r="DFY37" s="121"/>
      <c r="DFZ37" s="121"/>
      <c r="DGA37" s="121"/>
      <c r="DGB37" s="121"/>
      <c r="DGC37" s="121"/>
      <c r="DGD37" s="121"/>
      <c r="DGE37" s="121"/>
      <c r="DGF37" s="121"/>
      <c r="DGG37" s="121"/>
      <c r="DGH37" s="121"/>
      <c r="DGI37" s="121"/>
      <c r="DGJ37" s="121"/>
      <c r="DGK37" s="121"/>
      <c r="DGL37" s="121"/>
      <c r="DGM37" s="121"/>
      <c r="DGN37" s="121"/>
      <c r="DGO37" s="121"/>
      <c r="DGP37" s="121"/>
      <c r="DGQ37" s="121"/>
      <c r="DGR37" s="121"/>
      <c r="DGS37" s="121"/>
      <c r="DGT37" s="121"/>
      <c r="DGU37" s="121"/>
      <c r="DGV37" s="121"/>
      <c r="DGW37" s="121"/>
      <c r="DGX37" s="121"/>
      <c r="DGY37" s="121"/>
      <c r="DGZ37" s="121"/>
      <c r="DHA37" s="121"/>
      <c r="DHB37" s="121"/>
      <c r="DHC37" s="121"/>
      <c r="DHD37" s="121"/>
      <c r="DHE37" s="121"/>
      <c r="DHF37" s="121"/>
      <c r="DHG37" s="121"/>
      <c r="DHH37" s="121"/>
      <c r="DHI37" s="121"/>
      <c r="DHJ37" s="121"/>
      <c r="DHK37" s="121"/>
      <c r="DHL37" s="121"/>
      <c r="DHM37" s="121"/>
      <c r="DHN37" s="121"/>
      <c r="DHO37" s="121"/>
      <c r="DHP37" s="121"/>
      <c r="DHQ37" s="121"/>
      <c r="DHR37" s="121"/>
      <c r="DHS37" s="121"/>
      <c r="DHT37" s="121"/>
      <c r="DHU37" s="121"/>
      <c r="DHV37" s="121"/>
      <c r="DHW37" s="121"/>
      <c r="DHX37" s="121"/>
      <c r="DHY37" s="121"/>
      <c r="DHZ37" s="121"/>
      <c r="DIA37" s="121"/>
      <c r="DIB37" s="121"/>
      <c r="DIC37" s="121"/>
      <c r="DID37" s="121"/>
      <c r="DIE37" s="121"/>
      <c r="DIF37" s="121"/>
      <c r="DIG37" s="121"/>
      <c r="DIH37" s="121"/>
      <c r="DII37" s="121"/>
      <c r="DIJ37" s="121"/>
      <c r="DIK37" s="121"/>
      <c r="DIL37" s="121"/>
      <c r="DIM37" s="121"/>
      <c r="DIN37" s="121"/>
      <c r="DIO37" s="121"/>
      <c r="DIP37" s="121"/>
      <c r="DIQ37" s="121"/>
      <c r="DIR37" s="121"/>
      <c r="DIS37" s="121"/>
      <c r="DIT37" s="121"/>
      <c r="DIU37" s="121"/>
      <c r="DIV37" s="121"/>
      <c r="DIW37" s="121"/>
      <c r="DIX37" s="121"/>
      <c r="DIY37" s="121"/>
      <c r="DIZ37" s="121"/>
      <c r="DJA37" s="121"/>
      <c r="DJB37" s="121"/>
      <c r="DJC37" s="121"/>
      <c r="DJD37" s="121"/>
      <c r="DJE37" s="121"/>
      <c r="DJF37" s="121"/>
      <c r="DJG37" s="121"/>
      <c r="DJH37" s="121"/>
      <c r="DJI37" s="121"/>
      <c r="DJJ37" s="121"/>
      <c r="DJK37" s="121"/>
      <c r="DJL37" s="121"/>
      <c r="DJM37" s="121"/>
      <c r="DJN37" s="121"/>
      <c r="DJO37" s="121"/>
      <c r="DJP37" s="121"/>
      <c r="DJQ37" s="121"/>
      <c r="DJR37" s="121"/>
      <c r="DJS37" s="121"/>
      <c r="DJT37" s="121"/>
      <c r="DJU37" s="121"/>
      <c r="DJV37" s="121"/>
      <c r="DJW37" s="121"/>
      <c r="DJX37" s="121"/>
      <c r="DJY37" s="121"/>
      <c r="DJZ37" s="121"/>
      <c r="DKA37" s="121"/>
      <c r="DKB37" s="121"/>
      <c r="DKC37" s="121"/>
      <c r="DKD37" s="121"/>
      <c r="DKE37" s="121"/>
      <c r="DKF37" s="121"/>
      <c r="DKG37" s="121"/>
      <c r="DKH37" s="121"/>
      <c r="DKI37" s="121"/>
      <c r="DKJ37" s="121"/>
      <c r="DKK37" s="121"/>
      <c r="DKL37" s="121"/>
      <c r="DKM37" s="121"/>
      <c r="DKN37" s="121"/>
      <c r="DKO37" s="121"/>
      <c r="DKP37" s="121"/>
      <c r="DKQ37" s="121"/>
      <c r="DKR37" s="121"/>
      <c r="DKS37" s="121"/>
      <c r="DKT37" s="121"/>
      <c r="DKU37" s="121"/>
      <c r="DKV37" s="121"/>
      <c r="DKW37" s="121"/>
      <c r="DKX37" s="121"/>
      <c r="DKY37" s="121"/>
      <c r="DKZ37" s="121"/>
      <c r="DLA37" s="121"/>
      <c r="DLB37" s="121"/>
      <c r="DLC37" s="121"/>
      <c r="DLD37" s="121"/>
      <c r="DLE37" s="121"/>
      <c r="DLF37" s="121"/>
      <c r="DLG37" s="121"/>
      <c r="DLH37" s="121"/>
      <c r="DLI37" s="121"/>
      <c r="DLJ37" s="121"/>
      <c r="DLK37" s="121"/>
      <c r="DLL37" s="121"/>
      <c r="DLM37" s="121"/>
      <c r="DLN37" s="121"/>
      <c r="DLO37" s="121"/>
      <c r="DLP37" s="121"/>
      <c r="DLQ37" s="121"/>
      <c r="DLR37" s="121"/>
      <c r="DLS37" s="121"/>
      <c r="DLT37" s="121"/>
      <c r="DLU37" s="121"/>
      <c r="DLV37" s="121"/>
      <c r="DLW37" s="121"/>
      <c r="DLX37" s="121"/>
      <c r="DLY37" s="121"/>
      <c r="DLZ37" s="121"/>
      <c r="DMA37" s="121"/>
      <c r="DMB37" s="121"/>
      <c r="DMC37" s="121"/>
      <c r="DMD37" s="121"/>
      <c r="DME37" s="121"/>
      <c r="DMF37" s="121"/>
      <c r="DMG37" s="121"/>
      <c r="DMH37" s="121"/>
      <c r="DMI37" s="121"/>
      <c r="DMJ37" s="121"/>
      <c r="DMK37" s="121"/>
      <c r="DML37" s="121"/>
      <c r="DMM37" s="121"/>
      <c r="DMN37" s="121"/>
      <c r="DMO37" s="121"/>
      <c r="DMP37" s="121"/>
      <c r="DMQ37" s="121"/>
      <c r="DMR37" s="121"/>
      <c r="DMS37" s="121"/>
      <c r="DMT37" s="121"/>
      <c r="DMU37" s="121"/>
      <c r="DMV37" s="121"/>
      <c r="DMW37" s="121"/>
      <c r="DMX37" s="121"/>
      <c r="DMY37" s="121"/>
      <c r="DMZ37" s="121"/>
      <c r="DNA37" s="121"/>
      <c r="DNB37" s="121"/>
      <c r="DNC37" s="121"/>
      <c r="DND37" s="121"/>
      <c r="DNE37" s="121"/>
      <c r="DNF37" s="121"/>
      <c r="DNG37" s="121"/>
      <c r="DNH37" s="121"/>
      <c r="DNI37" s="121"/>
      <c r="DNJ37" s="121"/>
      <c r="DNK37" s="121"/>
      <c r="DNL37" s="121"/>
      <c r="DNM37" s="121"/>
      <c r="DNN37" s="121"/>
      <c r="DNO37" s="121"/>
      <c r="DNP37" s="121"/>
      <c r="DNQ37" s="121"/>
      <c r="DNR37" s="121"/>
      <c r="DNS37" s="121"/>
      <c r="DNT37" s="121"/>
      <c r="DNU37" s="121"/>
      <c r="DNV37" s="121"/>
      <c r="DNW37" s="121"/>
      <c r="DNX37" s="121"/>
      <c r="DNY37" s="121"/>
      <c r="DNZ37" s="121"/>
      <c r="DOA37" s="121"/>
      <c r="DOB37" s="121"/>
      <c r="DOC37" s="121"/>
      <c r="DOD37" s="121"/>
      <c r="DOE37" s="121"/>
      <c r="DOF37" s="121"/>
      <c r="DOG37" s="121"/>
      <c r="DOH37" s="121"/>
      <c r="DOI37" s="121"/>
      <c r="DOJ37" s="121"/>
      <c r="DOK37" s="121"/>
      <c r="DOL37" s="121"/>
      <c r="DOM37" s="121"/>
      <c r="DON37" s="121"/>
      <c r="DOO37" s="121"/>
      <c r="DOP37" s="121"/>
      <c r="DOQ37" s="121"/>
      <c r="DOR37" s="121"/>
      <c r="DOS37" s="121"/>
      <c r="DOT37" s="121"/>
      <c r="DOU37" s="121"/>
      <c r="DOV37" s="121"/>
      <c r="DOW37" s="121"/>
      <c r="DOX37" s="121"/>
      <c r="DOY37" s="121"/>
      <c r="DOZ37" s="121"/>
      <c r="DPA37" s="121"/>
      <c r="DPB37" s="121"/>
      <c r="DPC37" s="121"/>
      <c r="DPD37" s="121"/>
      <c r="DPE37" s="121"/>
      <c r="DPF37" s="121"/>
      <c r="DPG37" s="121"/>
      <c r="DPH37" s="121"/>
      <c r="DPI37" s="121"/>
      <c r="DPJ37" s="121"/>
      <c r="DPK37" s="121"/>
      <c r="DPL37" s="121"/>
      <c r="DPM37" s="121"/>
      <c r="DPN37" s="121"/>
      <c r="DPO37" s="121"/>
      <c r="DPP37" s="121"/>
      <c r="DPQ37" s="121"/>
      <c r="DPR37" s="121"/>
      <c r="DPS37" s="121"/>
      <c r="DPT37" s="121"/>
      <c r="DPU37" s="121"/>
      <c r="DPV37" s="121"/>
      <c r="DPW37" s="121"/>
      <c r="DPX37" s="121"/>
      <c r="DPY37" s="121"/>
      <c r="DPZ37" s="121"/>
      <c r="DQA37" s="121"/>
      <c r="DQB37" s="121"/>
      <c r="DQC37" s="121"/>
      <c r="DQD37" s="121"/>
      <c r="DQE37" s="121"/>
      <c r="DQF37" s="121"/>
      <c r="DQG37" s="121"/>
      <c r="DQH37" s="121"/>
      <c r="DQI37" s="121"/>
      <c r="DQJ37" s="121"/>
      <c r="DQK37" s="121"/>
      <c r="DQL37" s="121"/>
      <c r="DQM37" s="121"/>
      <c r="DQN37" s="121"/>
      <c r="DQO37" s="121"/>
      <c r="DQP37" s="121"/>
      <c r="DQQ37" s="121"/>
      <c r="DQR37" s="121"/>
      <c r="DQS37" s="121"/>
      <c r="DQT37" s="121"/>
      <c r="DQU37" s="121"/>
      <c r="DQV37" s="121"/>
      <c r="DQW37" s="121"/>
      <c r="DQX37" s="121"/>
      <c r="DQY37" s="121"/>
      <c r="DQZ37" s="121"/>
      <c r="DRA37" s="121"/>
      <c r="DRB37" s="121"/>
      <c r="DRC37" s="121"/>
      <c r="DRD37" s="121"/>
      <c r="DRE37" s="121"/>
      <c r="DRF37" s="121"/>
      <c r="DRG37" s="121"/>
      <c r="DRH37" s="121"/>
      <c r="DRI37" s="121"/>
      <c r="DRJ37" s="121"/>
      <c r="DRK37" s="121"/>
      <c r="DRL37" s="121"/>
      <c r="DRM37" s="121"/>
      <c r="DRN37" s="121"/>
      <c r="DRO37" s="121"/>
      <c r="DRP37" s="121"/>
      <c r="DRQ37" s="121"/>
      <c r="DRR37" s="121"/>
      <c r="DRS37" s="121"/>
      <c r="DRT37" s="121"/>
      <c r="DRU37" s="121"/>
      <c r="DRV37" s="121"/>
      <c r="DRW37" s="121"/>
      <c r="DRX37" s="121"/>
      <c r="DRY37" s="121"/>
      <c r="DRZ37" s="121"/>
      <c r="DSA37" s="121"/>
      <c r="DSB37" s="121"/>
      <c r="DSC37" s="121"/>
      <c r="DSD37" s="121"/>
      <c r="DSE37" s="121"/>
      <c r="DSF37" s="121"/>
      <c r="DSG37" s="121"/>
      <c r="DSH37" s="121"/>
      <c r="DSI37" s="121"/>
      <c r="DSJ37" s="121"/>
      <c r="DSK37" s="121"/>
      <c r="DSL37" s="121"/>
      <c r="DSM37" s="121"/>
      <c r="DSN37" s="121"/>
      <c r="DSO37" s="121"/>
      <c r="DSP37" s="121"/>
      <c r="DSQ37" s="121"/>
      <c r="DSR37" s="121"/>
      <c r="DSS37" s="121"/>
      <c r="DST37" s="121"/>
      <c r="DSU37" s="121"/>
      <c r="DSV37" s="121"/>
      <c r="DSW37" s="121"/>
      <c r="DSX37" s="121"/>
      <c r="DSY37" s="121"/>
      <c r="DSZ37" s="121"/>
      <c r="DTA37" s="121"/>
      <c r="DTB37" s="121"/>
      <c r="DTC37" s="121"/>
      <c r="DTD37" s="121"/>
      <c r="DTE37" s="121"/>
      <c r="DTF37" s="121"/>
      <c r="DTG37" s="121"/>
      <c r="DTH37" s="121"/>
      <c r="DTI37" s="121"/>
      <c r="DTJ37" s="121"/>
      <c r="DTK37" s="121"/>
      <c r="DTL37" s="121"/>
      <c r="DTM37" s="121"/>
      <c r="DTN37" s="121"/>
      <c r="DTO37" s="121"/>
      <c r="DTP37" s="121"/>
      <c r="DTQ37" s="121"/>
      <c r="DTR37" s="121"/>
      <c r="DTS37" s="121"/>
      <c r="DTT37" s="121"/>
      <c r="DTU37" s="121"/>
      <c r="DTV37" s="121"/>
      <c r="DTW37" s="121"/>
      <c r="DTX37" s="121"/>
      <c r="DTY37" s="121"/>
      <c r="DTZ37" s="121"/>
      <c r="DUA37" s="121"/>
      <c r="DUB37" s="121"/>
      <c r="DUC37" s="121"/>
      <c r="DUD37" s="121"/>
      <c r="DUE37" s="121"/>
      <c r="DUF37" s="121"/>
      <c r="DUG37" s="121"/>
      <c r="DUH37" s="121"/>
      <c r="DUI37" s="121"/>
      <c r="DUJ37" s="121"/>
      <c r="DUK37" s="121"/>
      <c r="DUL37" s="121"/>
      <c r="DUM37" s="121"/>
      <c r="DUN37" s="121"/>
      <c r="DUO37" s="121"/>
      <c r="DUP37" s="121"/>
      <c r="DUQ37" s="121"/>
      <c r="DUR37" s="121"/>
      <c r="DUS37" s="121"/>
      <c r="DUT37" s="121"/>
      <c r="DUU37" s="121"/>
      <c r="DUV37" s="121"/>
      <c r="DUW37" s="121"/>
      <c r="DUX37" s="121"/>
      <c r="DUY37" s="121"/>
      <c r="DUZ37" s="121"/>
      <c r="DVA37" s="121"/>
      <c r="DVB37" s="121"/>
      <c r="DVC37" s="121"/>
      <c r="DVD37" s="121"/>
      <c r="DVE37" s="121"/>
      <c r="DVF37" s="121"/>
      <c r="DVG37" s="121"/>
      <c r="DVH37" s="121"/>
      <c r="DVI37" s="121"/>
      <c r="DVJ37" s="121"/>
      <c r="DVK37" s="121"/>
      <c r="DVL37" s="121"/>
      <c r="DVM37" s="121"/>
      <c r="DVN37" s="121"/>
      <c r="DVO37" s="121"/>
      <c r="DVP37" s="121"/>
      <c r="DVQ37" s="121"/>
      <c r="DVR37" s="121"/>
      <c r="DVS37" s="121"/>
      <c r="DVT37" s="121"/>
      <c r="DVU37" s="121"/>
      <c r="DVV37" s="121"/>
      <c r="DVW37" s="121"/>
      <c r="DVX37" s="121"/>
      <c r="DVY37" s="121"/>
      <c r="DVZ37" s="121"/>
      <c r="DWA37" s="121"/>
      <c r="DWB37" s="121"/>
      <c r="DWC37" s="121"/>
      <c r="DWD37" s="121"/>
      <c r="DWE37" s="121"/>
      <c r="DWF37" s="121"/>
      <c r="DWG37" s="121"/>
      <c r="DWH37" s="121"/>
      <c r="DWI37" s="121"/>
      <c r="DWJ37" s="121"/>
      <c r="DWK37" s="121"/>
      <c r="DWL37" s="121"/>
      <c r="DWM37" s="121"/>
      <c r="DWN37" s="121"/>
      <c r="DWO37" s="121"/>
      <c r="DWP37" s="121"/>
      <c r="DWQ37" s="121"/>
      <c r="DWR37" s="121"/>
      <c r="DWS37" s="121"/>
      <c r="DWT37" s="121"/>
      <c r="DWU37" s="121"/>
      <c r="DWV37" s="121"/>
      <c r="DWW37" s="121"/>
      <c r="DWX37" s="121"/>
      <c r="DWY37" s="121"/>
      <c r="DWZ37" s="121"/>
      <c r="DXA37" s="121"/>
      <c r="DXB37" s="121"/>
      <c r="DXC37" s="121"/>
      <c r="DXD37" s="121"/>
      <c r="DXE37" s="121"/>
      <c r="DXF37" s="121"/>
      <c r="DXG37" s="121"/>
      <c r="DXH37" s="121"/>
      <c r="DXI37" s="121"/>
      <c r="DXJ37" s="121"/>
      <c r="DXK37" s="121"/>
      <c r="DXL37" s="121"/>
      <c r="DXM37" s="121"/>
      <c r="DXN37" s="121"/>
      <c r="DXO37" s="121"/>
      <c r="DXP37" s="121"/>
      <c r="DXQ37" s="121"/>
      <c r="DXR37" s="121"/>
      <c r="DXS37" s="121"/>
      <c r="DXT37" s="121"/>
      <c r="DXU37" s="121"/>
      <c r="DXV37" s="121"/>
      <c r="DXW37" s="121"/>
      <c r="DXX37" s="121"/>
      <c r="DXY37" s="121"/>
      <c r="DXZ37" s="121"/>
      <c r="DYA37" s="121"/>
      <c r="DYB37" s="121"/>
      <c r="DYC37" s="121"/>
      <c r="DYD37" s="121"/>
      <c r="DYE37" s="121"/>
      <c r="DYF37" s="121"/>
      <c r="DYG37" s="121"/>
      <c r="DYH37" s="121"/>
      <c r="DYI37" s="121"/>
      <c r="DYJ37" s="121"/>
      <c r="DYK37" s="121"/>
      <c r="DYL37" s="121"/>
      <c r="DYM37" s="121"/>
      <c r="DYN37" s="121"/>
      <c r="DYO37" s="121"/>
      <c r="DYP37" s="121"/>
      <c r="DYQ37" s="121"/>
      <c r="DYR37" s="121"/>
      <c r="DYS37" s="121"/>
      <c r="DYT37" s="121"/>
      <c r="DYU37" s="121"/>
      <c r="DYV37" s="121"/>
      <c r="DYW37" s="121"/>
      <c r="DYX37" s="121"/>
      <c r="DYY37" s="121"/>
      <c r="DYZ37" s="121"/>
      <c r="DZA37" s="121"/>
      <c r="DZB37" s="121"/>
      <c r="DZC37" s="121"/>
      <c r="DZD37" s="121"/>
      <c r="DZE37" s="121"/>
      <c r="DZF37" s="121"/>
      <c r="DZG37" s="121"/>
      <c r="DZH37" s="121"/>
      <c r="DZI37" s="121"/>
      <c r="DZJ37" s="121"/>
      <c r="DZK37" s="121"/>
      <c r="DZL37" s="121"/>
      <c r="DZM37" s="121"/>
      <c r="DZN37" s="121"/>
      <c r="DZO37" s="121"/>
      <c r="DZP37" s="121"/>
      <c r="DZQ37" s="121"/>
      <c r="DZR37" s="121"/>
      <c r="DZS37" s="121"/>
      <c r="DZT37" s="121"/>
      <c r="DZU37" s="121"/>
      <c r="DZV37" s="121"/>
      <c r="DZW37" s="121"/>
      <c r="DZX37" s="121"/>
      <c r="DZY37" s="121"/>
      <c r="DZZ37" s="121"/>
      <c r="EAA37" s="121"/>
      <c r="EAB37" s="121"/>
      <c r="EAC37" s="121"/>
      <c r="EAD37" s="121"/>
      <c r="EAE37" s="121"/>
      <c r="EAF37" s="121"/>
      <c r="EAG37" s="121"/>
      <c r="EAH37" s="121"/>
      <c r="EAI37" s="121"/>
      <c r="EAJ37" s="121"/>
      <c r="EAK37" s="121"/>
      <c r="EAL37" s="121"/>
      <c r="EAM37" s="121"/>
      <c r="EAN37" s="121"/>
      <c r="EAO37" s="121"/>
      <c r="EAP37" s="121"/>
      <c r="EAQ37" s="121"/>
      <c r="EAR37" s="121"/>
      <c r="EAS37" s="121"/>
      <c r="EAT37" s="121"/>
      <c r="EAU37" s="121"/>
      <c r="EAV37" s="121"/>
      <c r="EAW37" s="121"/>
      <c r="EAX37" s="121"/>
      <c r="EAY37" s="121"/>
      <c r="EAZ37" s="121"/>
      <c r="EBA37" s="121"/>
      <c r="EBB37" s="121"/>
      <c r="EBC37" s="121"/>
      <c r="EBD37" s="121"/>
      <c r="EBE37" s="121"/>
      <c r="EBF37" s="121"/>
      <c r="EBG37" s="121"/>
      <c r="EBH37" s="121"/>
      <c r="EBI37" s="121"/>
      <c r="EBJ37" s="121"/>
      <c r="EBK37" s="121"/>
      <c r="EBL37" s="121"/>
      <c r="EBM37" s="121"/>
      <c r="EBN37" s="121"/>
      <c r="EBO37" s="121"/>
      <c r="EBP37" s="121"/>
      <c r="EBQ37" s="121"/>
      <c r="EBR37" s="121"/>
      <c r="EBS37" s="121"/>
      <c r="EBT37" s="121"/>
      <c r="EBU37" s="121"/>
      <c r="EBV37" s="121"/>
      <c r="EBW37" s="121"/>
      <c r="EBX37" s="121"/>
      <c r="EBY37" s="121"/>
      <c r="EBZ37" s="121"/>
      <c r="ECA37" s="121"/>
      <c r="ECB37" s="121"/>
      <c r="ECC37" s="121"/>
      <c r="ECD37" s="121"/>
      <c r="ECE37" s="121"/>
      <c r="ECF37" s="121"/>
      <c r="ECG37" s="121"/>
      <c r="ECH37" s="121"/>
      <c r="ECI37" s="121"/>
      <c r="ECJ37" s="121"/>
      <c r="ECK37" s="121"/>
      <c r="ECL37" s="121"/>
      <c r="ECM37" s="121"/>
      <c r="ECN37" s="121"/>
      <c r="ECO37" s="121"/>
      <c r="ECP37" s="121"/>
      <c r="ECQ37" s="121"/>
      <c r="ECR37" s="121"/>
      <c r="ECS37" s="121"/>
      <c r="ECT37" s="121"/>
      <c r="ECU37" s="121"/>
      <c r="ECV37" s="121"/>
      <c r="ECW37" s="121"/>
      <c r="ECX37" s="121"/>
      <c r="ECY37" s="121"/>
      <c r="ECZ37" s="121"/>
      <c r="EDA37" s="121"/>
      <c r="EDB37" s="121"/>
      <c r="EDC37" s="121"/>
      <c r="EDD37" s="121"/>
      <c r="EDE37" s="121"/>
      <c r="EDF37" s="121"/>
      <c r="EDG37" s="121"/>
      <c r="EDH37" s="121"/>
      <c r="EDI37" s="121"/>
      <c r="EDJ37" s="121"/>
      <c r="EDK37" s="121"/>
      <c r="EDL37" s="121"/>
      <c r="EDM37" s="121"/>
      <c r="EDN37" s="121"/>
      <c r="EDO37" s="121"/>
      <c r="EDP37" s="121"/>
      <c r="EDQ37" s="121"/>
      <c r="EDR37" s="121"/>
      <c r="EDS37" s="121"/>
      <c r="EDT37" s="121"/>
      <c r="EDU37" s="121"/>
      <c r="EDV37" s="121"/>
      <c r="EDW37" s="121"/>
      <c r="EDX37" s="121"/>
      <c r="EDY37" s="121"/>
      <c r="EDZ37" s="121"/>
      <c r="EEA37" s="121"/>
      <c r="EEB37" s="121"/>
      <c r="EEC37" s="121"/>
      <c r="EED37" s="121"/>
      <c r="EEE37" s="121"/>
      <c r="EEF37" s="121"/>
      <c r="EEG37" s="121"/>
      <c r="EEH37" s="121"/>
      <c r="EEI37" s="121"/>
      <c r="EEJ37" s="121"/>
      <c r="EEK37" s="121"/>
      <c r="EEL37" s="121"/>
      <c r="EEM37" s="121"/>
      <c r="EEN37" s="121"/>
      <c r="EEO37" s="121"/>
      <c r="EEP37" s="121"/>
      <c r="EEQ37" s="121"/>
      <c r="EER37" s="121"/>
      <c r="EES37" s="121"/>
      <c r="EET37" s="121"/>
      <c r="EEU37" s="121"/>
      <c r="EEV37" s="121"/>
      <c r="EEW37" s="121"/>
      <c r="EEX37" s="121"/>
      <c r="EEY37" s="121"/>
      <c r="EEZ37" s="121"/>
      <c r="EFA37" s="121"/>
      <c r="EFB37" s="121"/>
      <c r="EFC37" s="121"/>
      <c r="EFD37" s="121"/>
      <c r="EFE37" s="121"/>
      <c r="EFF37" s="121"/>
      <c r="EFG37" s="121"/>
      <c r="EFH37" s="121"/>
      <c r="EFI37" s="121"/>
      <c r="EFJ37" s="121"/>
      <c r="EFK37" s="121"/>
      <c r="EFL37" s="121"/>
      <c r="EFM37" s="121"/>
      <c r="EFN37" s="121"/>
      <c r="EFO37" s="121"/>
      <c r="EFP37" s="121"/>
      <c r="EFQ37" s="121"/>
      <c r="EFR37" s="121"/>
      <c r="EFS37" s="121"/>
      <c r="EFT37" s="121"/>
      <c r="EFU37" s="121"/>
      <c r="EFV37" s="121"/>
      <c r="EFW37" s="121"/>
      <c r="EFX37" s="121"/>
      <c r="EFY37" s="121"/>
      <c r="EFZ37" s="121"/>
      <c r="EGA37" s="121"/>
      <c r="EGB37" s="121"/>
      <c r="EGC37" s="121"/>
      <c r="EGD37" s="121"/>
      <c r="EGE37" s="121"/>
      <c r="EGF37" s="121"/>
      <c r="EGG37" s="121"/>
      <c r="EGH37" s="121"/>
      <c r="EGI37" s="121"/>
      <c r="EGJ37" s="121"/>
      <c r="EGK37" s="121"/>
      <c r="EGL37" s="121"/>
      <c r="EGM37" s="121"/>
      <c r="EGN37" s="121"/>
      <c r="EGO37" s="121"/>
      <c r="EGP37" s="121"/>
      <c r="EGQ37" s="121"/>
      <c r="EGR37" s="121"/>
      <c r="EGS37" s="121"/>
      <c r="EGT37" s="121"/>
      <c r="EGU37" s="121"/>
      <c r="EGV37" s="121"/>
      <c r="EGW37" s="121"/>
      <c r="EGX37" s="121"/>
      <c r="EGY37" s="121"/>
      <c r="EGZ37" s="121"/>
      <c r="EHA37" s="121"/>
      <c r="EHB37" s="121"/>
      <c r="EHC37" s="121"/>
      <c r="EHD37" s="121"/>
      <c r="EHE37" s="121"/>
      <c r="EHF37" s="121"/>
      <c r="EHG37" s="121"/>
      <c r="EHH37" s="121"/>
      <c r="EHI37" s="121"/>
      <c r="EHJ37" s="121"/>
      <c r="EHK37" s="121"/>
      <c r="EHL37" s="121"/>
      <c r="EHM37" s="121"/>
      <c r="EHN37" s="121"/>
      <c r="EHO37" s="121"/>
      <c r="EHP37" s="121"/>
      <c r="EHQ37" s="121"/>
      <c r="EHR37" s="121"/>
      <c r="EHS37" s="121"/>
      <c r="EHT37" s="121"/>
      <c r="EHU37" s="121"/>
      <c r="EHV37" s="121"/>
      <c r="EHW37" s="121"/>
      <c r="EHX37" s="121"/>
      <c r="EHY37" s="121"/>
      <c r="EHZ37" s="121"/>
      <c r="EIA37" s="121"/>
      <c r="EIB37" s="121"/>
      <c r="EIC37" s="121"/>
      <c r="EID37" s="121"/>
      <c r="EIE37" s="121"/>
      <c r="EIF37" s="121"/>
      <c r="EIG37" s="121"/>
      <c r="EIH37" s="121"/>
      <c r="EII37" s="121"/>
      <c r="EIJ37" s="121"/>
      <c r="EIK37" s="121"/>
      <c r="EIL37" s="121"/>
      <c r="EIM37" s="121"/>
      <c r="EIN37" s="121"/>
      <c r="EIO37" s="121"/>
      <c r="EIP37" s="121"/>
      <c r="EIQ37" s="121"/>
      <c r="EIR37" s="121"/>
      <c r="EIS37" s="121"/>
      <c r="EIT37" s="121"/>
      <c r="EIU37" s="121"/>
      <c r="EIV37" s="121"/>
      <c r="EIW37" s="121"/>
      <c r="EIX37" s="121"/>
      <c r="EIY37" s="121"/>
      <c r="EIZ37" s="121"/>
      <c r="EJA37" s="121"/>
      <c r="EJB37" s="121"/>
      <c r="EJC37" s="121"/>
      <c r="EJD37" s="121"/>
      <c r="EJE37" s="121"/>
      <c r="EJF37" s="121"/>
      <c r="EJG37" s="121"/>
      <c r="EJH37" s="121"/>
      <c r="EJI37" s="121"/>
      <c r="EJJ37" s="121"/>
      <c r="EJK37" s="121"/>
      <c r="EJL37" s="121"/>
      <c r="EJM37" s="121"/>
      <c r="EJN37" s="121"/>
      <c r="EJO37" s="121"/>
      <c r="EJP37" s="121"/>
      <c r="EJQ37" s="121"/>
      <c r="EJR37" s="121"/>
      <c r="EJS37" s="121"/>
      <c r="EJT37" s="121"/>
      <c r="EJU37" s="121"/>
      <c r="EJV37" s="121"/>
      <c r="EJW37" s="121"/>
      <c r="EJX37" s="121"/>
      <c r="EJY37" s="121"/>
      <c r="EJZ37" s="121"/>
      <c r="EKA37" s="121"/>
      <c r="EKB37" s="121"/>
      <c r="EKC37" s="121"/>
      <c r="EKD37" s="121"/>
      <c r="EKE37" s="121"/>
      <c r="EKF37" s="121"/>
      <c r="EKG37" s="121"/>
      <c r="EKH37" s="121"/>
      <c r="EKI37" s="121"/>
      <c r="EKJ37" s="121"/>
      <c r="EKK37" s="121"/>
      <c r="EKL37" s="121"/>
      <c r="EKM37" s="121"/>
      <c r="EKN37" s="121"/>
      <c r="EKO37" s="121"/>
      <c r="EKP37" s="121"/>
      <c r="EKQ37" s="121"/>
      <c r="EKR37" s="121"/>
      <c r="EKS37" s="121"/>
      <c r="EKT37" s="121"/>
      <c r="EKU37" s="121"/>
      <c r="EKV37" s="121"/>
      <c r="EKW37" s="121"/>
      <c r="EKX37" s="121"/>
      <c r="EKY37" s="121"/>
      <c r="EKZ37" s="121"/>
      <c r="ELA37" s="121"/>
      <c r="ELB37" s="121"/>
      <c r="ELC37" s="121"/>
      <c r="ELD37" s="121"/>
      <c r="ELE37" s="121"/>
      <c r="ELF37" s="121"/>
      <c r="ELG37" s="121"/>
      <c r="ELH37" s="121"/>
      <c r="ELI37" s="121"/>
      <c r="ELJ37" s="121"/>
      <c r="ELK37" s="121"/>
      <c r="ELL37" s="121"/>
      <c r="ELM37" s="121"/>
      <c r="ELN37" s="121"/>
      <c r="ELO37" s="121"/>
      <c r="ELP37" s="121"/>
      <c r="ELQ37" s="121"/>
      <c r="ELR37" s="121"/>
      <c r="ELS37" s="121"/>
      <c r="ELT37" s="121"/>
      <c r="ELU37" s="121"/>
      <c r="ELV37" s="121"/>
      <c r="ELW37" s="121"/>
      <c r="ELX37" s="121"/>
      <c r="ELY37" s="121"/>
      <c r="ELZ37" s="121"/>
      <c r="EMA37" s="121"/>
      <c r="EMB37" s="121"/>
      <c r="EMC37" s="121"/>
      <c r="EMD37" s="121"/>
      <c r="EME37" s="121"/>
      <c r="EMF37" s="121"/>
      <c r="EMG37" s="121"/>
      <c r="EMH37" s="121"/>
      <c r="EMI37" s="121"/>
      <c r="EMJ37" s="121"/>
      <c r="EMK37" s="121"/>
      <c r="EML37" s="121"/>
      <c r="EMM37" s="121"/>
      <c r="EMN37" s="121"/>
      <c r="EMO37" s="121"/>
      <c r="EMP37" s="121"/>
      <c r="EMQ37" s="121"/>
      <c r="EMR37" s="121"/>
      <c r="EMS37" s="121"/>
      <c r="EMT37" s="121"/>
      <c r="EMU37" s="121"/>
      <c r="EMV37" s="121"/>
      <c r="EMW37" s="121"/>
      <c r="EMX37" s="121"/>
      <c r="EMY37" s="121"/>
      <c r="EMZ37" s="121"/>
      <c r="ENA37" s="121"/>
      <c r="ENB37" s="121"/>
      <c r="ENC37" s="121"/>
      <c r="END37" s="121"/>
      <c r="ENE37" s="121"/>
      <c r="ENF37" s="121"/>
      <c r="ENG37" s="121"/>
      <c r="ENH37" s="121"/>
      <c r="ENI37" s="121"/>
      <c r="ENJ37" s="121"/>
      <c r="ENK37" s="121"/>
      <c r="ENL37" s="121"/>
      <c r="ENM37" s="121"/>
      <c r="ENN37" s="121"/>
      <c r="ENO37" s="121"/>
      <c r="ENP37" s="121"/>
      <c r="ENQ37" s="121"/>
      <c r="ENR37" s="121"/>
      <c r="ENS37" s="121"/>
      <c r="ENT37" s="121"/>
      <c r="ENU37" s="121"/>
      <c r="ENV37" s="121"/>
      <c r="ENW37" s="121"/>
      <c r="ENX37" s="121"/>
      <c r="ENY37" s="121"/>
      <c r="ENZ37" s="121"/>
      <c r="EOA37" s="121"/>
      <c r="EOB37" s="121"/>
      <c r="EOC37" s="121"/>
      <c r="EOD37" s="121"/>
      <c r="EOE37" s="121"/>
      <c r="EOF37" s="121"/>
      <c r="EOG37" s="121"/>
      <c r="EOH37" s="121"/>
      <c r="EOI37" s="121"/>
      <c r="EOJ37" s="121"/>
      <c r="EOK37" s="121"/>
      <c r="EOL37" s="121"/>
      <c r="EOM37" s="121"/>
      <c r="EON37" s="121"/>
      <c r="EOO37" s="121"/>
      <c r="EOP37" s="121"/>
      <c r="EOQ37" s="121"/>
      <c r="EOR37" s="121"/>
      <c r="EOS37" s="121"/>
      <c r="EOT37" s="121"/>
      <c r="EOU37" s="121"/>
      <c r="EOV37" s="121"/>
      <c r="EOW37" s="121"/>
      <c r="EOX37" s="121"/>
      <c r="EOY37" s="121"/>
      <c r="EOZ37" s="121"/>
      <c r="EPA37" s="121"/>
      <c r="EPB37" s="121"/>
      <c r="EPC37" s="121"/>
      <c r="EPD37" s="121"/>
      <c r="EPE37" s="121"/>
      <c r="EPF37" s="121"/>
      <c r="EPG37" s="121"/>
      <c r="EPH37" s="121"/>
      <c r="EPI37" s="121"/>
      <c r="EPJ37" s="121"/>
      <c r="EPK37" s="121"/>
      <c r="EPL37" s="121"/>
      <c r="EPM37" s="121"/>
      <c r="EPN37" s="121"/>
      <c r="EPO37" s="121"/>
      <c r="EPP37" s="121"/>
      <c r="EPQ37" s="121"/>
      <c r="EPR37" s="121"/>
      <c r="EPS37" s="121"/>
      <c r="EPT37" s="121"/>
      <c r="EPU37" s="121"/>
      <c r="EPV37" s="121"/>
      <c r="EPW37" s="121"/>
      <c r="EPX37" s="121"/>
      <c r="EPY37" s="121"/>
      <c r="EPZ37" s="121"/>
      <c r="EQA37" s="121"/>
      <c r="EQB37" s="121"/>
      <c r="EQC37" s="121"/>
      <c r="EQD37" s="121"/>
      <c r="EQE37" s="121"/>
      <c r="EQF37" s="121"/>
      <c r="EQG37" s="121"/>
      <c r="EQH37" s="121"/>
      <c r="EQI37" s="121"/>
      <c r="EQJ37" s="121"/>
      <c r="EQK37" s="121"/>
      <c r="EQL37" s="121"/>
      <c r="EQM37" s="121"/>
      <c r="EQN37" s="121"/>
      <c r="EQO37" s="121"/>
      <c r="EQP37" s="121"/>
      <c r="EQQ37" s="121"/>
      <c r="EQR37" s="121"/>
      <c r="EQS37" s="121"/>
      <c r="EQT37" s="121"/>
      <c r="EQU37" s="121"/>
      <c r="EQV37" s="121"/>
      <c r="EQW37" s="121"/>
      <c r="EQX37" s="121"/>
      <c r="EQY37" s="121"/>
      <c r="EQZ37" s="121"/>
      <c r="ERA37" s="121"/>
      <c r="ERB37" s="121"/>
      <c r="ERC37" s="121"/>
      <c r="ERD37" s="121"/>
      <c r="ERE37" s="121"/>
      <c r="ERF37" s="121"/>
      <c r="ERG37" s="121"/>
      <c r="ERH37" s="121"/>
      <c r="ERI37" s="121"/>
      <c r="ERJ37" s="121"/>
      <c r="ERK37" s="121"/>
      <c r="ERL37" s="121"/>
      <c r="ERM37" s="121"/>
      <c r="ERN37" s="121"/>
      <c r="ERO37" s="121"/>
      <c r="ERP37" s="121"/>
      <c r="ERQ37" s="121"/>
      <c r="ERR37" s="121"/>
      <c r="ERS37" s="121"/>
      <c r="ERT37" s="121"/>
      <c r="ERU37" s="121"/>
      <c r="ERV37" s="121"/>
      <c r="ERW37" s="121"/>
      <c r="ERX37" s="121"/>
      <c r="ERY37" s="121"/>
      <c r="ERZ37" s="121"/>
      <c r="ESA37" s="121"/>
      <c r="ESB37" s="121"/>
      <c r="ESC37" s="121"/>
      <c r="ESD37" s="121"/>
      <c r="ESE37" s="121"/>
      <c r="ESF37" s="121"/>
      <c r="ESG37" s="121"/>
      <c r="ESH37" s="121"/>
      <c r="ESI37" s="121"/>
      <c r="ESJ37" s="121"/>
      <c r="ESK37" s="121"/>
      <c r="ESL37" s="121"/>
      <c r="ESM37" s="121"/>
      <c r="ESN37" s="121"/>
      <c r="ESO37" s="121"/>
      <c r="ESP37" s="121"/>
      <c r="ESQ37" s="121"/>
      <c r="ESR37" s="121"/>
      <c r="ESS37" s="121"/>
      <c r="EST37" s="121"/>
      <c r="ESU37" s="121"/>
      <c r="ESV37" s="121"/>
      <c r="ESW37" s="121"/>
      <c r="ESX37" s="121"/>
      <c r="ESY37" s="121"/>
      <c r="ESZ37" s="121"/>
      <c r="ETA37" s="121"/>
      <c r="ETB37" s="121"/>
      <c r="ETC37" s="121"/>
      <c r="ETD37" s="121"/>
      <c r="ETE37" s="121"/>
      <c r="ETF37" s="121"/>
      <c r="ETG37" s="121"/>
      <c r="ETH37" s="121"/>
      <c r="ETI37" s="121"/>
      <c r="ETJ37" s="121"/>
      <c r="ETK37" s="121"/>
      <c r="ETL37" s="121"/>
      <c r="ETM37" s="121"/>
      <c r="ETN37" s="121"/>
      <c r="ETO37" s="121"/>
      <c r="ETP37" s="121"/>
      <c r="ETQ37" s="121"/>
      <c r="ETR37" s="121"/>
      <c r="ETS37" s="121"/>
      <c r="ETT37" s="121"/>
      <c r="ETU37" s="121"/>
      <c r="ETV37" s="121"/>
      <c r="ETW37" s="121"/>
      <c r="ETX37" s="121"/>
      <c r="ETY37" s="121"/>
      <c r="ETZ37" s="121"/>
      <c r="EUA37" s="121"/>
      <c r="EUB37" s="121"/>
      <c r="EUC37" s="121"/>
      <c r="EUD37" s="121"/>
      <c r="EUE37" s="121"/>
      <c r="EUF37" s="121"/>
      <c r="EUG37" s="121"/>
      <c r="EUH37" s="121"/>
      <c r="EUI37" s="121"/>
      <c r="EUJ37" s="121"/>
      <c r="EUK37" s="121"/>
      <c r="EUL37" s="121"/>
      <c r="EUM37" s="121"/>
      <c r="EUN37" s="121"/>
      <c r="EUO37" s="121"/>
      <c r="EUP37" s="121"/>
      <c r="EUQ37" s="121"/>
      <c r="EUR37" s="121"/>
      <c r="EUS37" s="121"/>
      <c r="EUT37" s="121"/>
      <c r="EUU37" s="121"/>
      <c r="EUV37" s="121"/>
      <c r="EUW37" s="121"/>
      <c r="EUX37" s="121"/>
      <c r="EUY37" s="121"/>
      <c r="EUZ37" s="121"/>
      <c r="EVA37" s="121"/>
      <c r="EVB37" s="121"/>
      <c r="EVC37" s="121"/>
      <c r="EVD37" s="121"/>
      <c r="EVE37" s="121"/>
      <c r="EVF37" s="121"/>
      <c r="EVG37" s="121"/>
      <c r="EVH37" s="121"/>
      <c r="EVI37" s="121"/>
      <c r="EVJ37" s="121"/>
      <c r="EVK37" s="121"/>
      <c r="EVL37" s="121"/>
      <c r="EVM37" s="121"/>
      <c r="EVN37" s="121"/>
      <c r="EVO37" s="121"/>
      <c r="EVP37" s="121"/>
      <c r="EVQ37" s="121"/>
      <c r="EVR37" s="121"/>
      <c r="EVS37" s="121"/>
      <c r="EVT37" s="121"/>
      <c r="EVU37" s="121"/>
      <c r="EVV37" s="121"/>
      <c r="EVW37" s="121"/>
      <c r="EVX37" s="121"/>
      <c r="EVY37" s="121"/>
      <c r="EVZ37" s="121"/>
      <c r="EWA37" s="121"/>
      <c r="EWB37" s="121"/>
      <c r="EWC37" s="121"/>
      <c r="EWD37" s="121"/>
      <c r="EWE37" s="121"/>
      <c r="EWF37" s="121"/>
      <c r="EWG37" s="121"/>
      <c r="EWH37" s="121"/>
      <c r="EWI37" s="121"/>
      <c r="EWJ37" s="121"/>
      <c r="EWK37" s="121"/>
      <c r="EWL37" s="121"/>
      <c r="EWM37" s="121"/>
      <c r="EWN37" s="121"/>
      <c r="EWO37" s="121"/>
      <c r="EWP37" s="121"/>
      <c r="EWQ37" s="121"/>
      <c r="EWR37" s="121"/>
      <c r="EWS37" s="121"/>
      <c r="EWT37" s="121"/>
      <c r="EWU37" s="121"/>
      <c r="EWV37" s="121"/>
      <c r="EWW37" s="121"/>
      <c r="EWX37" s="121"/>
      <c r="EWY37" s="121"/>
      <c r="EWZ37" s="121"/>
      <c r="EXA37" s="121"/>
      <c r="EXB37" s="121"/>
      <c r="EXC37" s="121"/>
      <c r="EXD37" s="121"/>
      <c r="EXE37" s="121"/>
      <c r="EXF37" s="121"/>
      <c r="EXG37" s="121"/>
      <c r="EXH37" s="121"/>
      <c r="EXI37" s="121"/>
      <c r="EXJ37" s="121"/>
      <c r="EXK37" s="121"/>
      <c r="EXL37" s="121"/>
      <c r="EXM37" s="121"/>
      <c r="EXN37" s="121"/>
      <c r="EXO37" s="121"/>
      <c r="EXP37" s="121"/>
      <c r="EXQ37" s="121"/>
      <c r="EXR37" s="121"/>
      <c r="EXS37" s="121"/>
      <c r="EXT37" s="121"/>
      <c r="EXU37" s="121"/>
      <c r="EXV37" s="121"/>
      <c r="EXW37" s="121"/>
      <c r="EXX37" s="121"/>
      <c r="EXY37" s="121"/>
      <c r="EXZ37" s="121"/>
      <c r="EYA37" s="121"/>
      <c r="EYB37" s="121"/>
      <c r="EYC37" s="121"/>
      <c r="EYD37" s="121"/>
      <c r="EYE37" s="121"/>
      <c r="EYF37" s="121"/>
      <c r="EYG37" s="121"/>
      <c r="EYH37" s="121"/>
      <c r="EYI37" s="121"/>
      <c r="EYJ37" s="121"/>
      <c r="EYK37" s="121"/>
      <c r="EYL37" s="121"/>
      <c r="EYM37" s="121"/>
      <c r="EYN37" s="121"/>
      <c r="EYO37" s="121"/>
      <c r="EYP37" s="121"/>
      <c r="EYQ37" s="121"/>
      <c r="EYR37" s="121"/>
      <c r="EYS37" s="121"/>
      <c r="EYT37" s="121"/>
      <c r="EYU37" s="121"/>
      <c r="EYV37" s="121"/>
      <c r="EYW37" s="121"/>
      <c r="EYX37" s="121"/>
      <c r="EYY37" s="121"/>
      <c r="EYZ37" s="121"/>
      <c r="EZA37" s="121"/>
      <c r="EZB37" s="121"/>
      <c r="EZC37" s="121"/>
      <c r="EZD37" s="121"/>
      <c r="EZE37" s="121"/>
      <c r="EZF37" s="121"/>
      <c r="EZG37" s="121"/>
      <c r="EZH37" s="121"/>
      <c r="EZI37" s="121"/>
      <c r="EZJ37" s="121"/>
      <c r="EZK37" s="121"/>
      <c r="EZL37" s="121"/>
      <c r="EZM37" s="121"/>
      <c r="EZN37" s="121"/>
      <c r="EZO37" s="121"/>
      <c r="EZP37" s="121"/>
      <c r="EZQ37" s="121"/>
      <c r="EZR37" s="121"/>
      <c r="EZS37" s="121"/>
      <c r="EZT37" s="121"/>
      <c r="EZU37" s="121"/>
      <c r="EZV37" s="121"/>
      <c r="EZW37" s="121"/>
      <c r="EZX37" s="121"/>
      <c r="EZY37" s="121"/>
      <c r="EZZ37" s="121"/>
      <c r="FAA37" s="121"/>
      <c r="FAB37" s="121"/>
      <c r="FAC37" s="121"/>
      <c r="FAD37" s="121"/>
      <c r="FAE37" s="121"/>
      <c r="FAF37" s="121"/>
      <c r="FAG37" s="121"/>
      <c r="FAH37" s="121"/>
      <c r="FAI37" s="121"/>
      <c r="FAJ37" s="121"/>
      <c r="FAK37" s="121"/>
      <c r="FAL37" s="121"/>
      <c r="FAM37" s="121"/>
      <c r="FAN37" s="121"/>
      <c r="FAO37" s="121"/>
      <c r="FAP37" s="121"/>
      <c r="FAQ37" s="121"/>
      <c r="FAR37" s="121"/>
      <c r="FAS37" s="121"/>
      <c r="FAT37" s="121"/>
      <c r="FAU37" s="121"/>
      <c r="FAV37" s="121"/>
      <c r="FAW37" s="121"/>
      <c r="FAX37" s="121"/>
      <c r="FAY37" s="121"/>
      <c r="FAZ37" s="121"/>
      <c r="FBA37" s="121"/>
      <c r="FBB37" s="121"/>
      <c r="FBC37" s="121"/>
      <c r="FBD37" s="121"/>
      <c r="FBE37" s="121"/>
      <c r="FBF37" s="121"/>
      <c r="FBG37" s="121"/>
      <c r="FBH37" s="121"/>
      <c r="FBI37" s="121"/>
      <c r="FBJ37" s="121"/>
      <c r="FBK37" s="121"/>
      <c r="FBL37" s="121"/>
      <c r="FBM37" s="121"/>
      <c r="FBN37" s="121"/>
      <c r="FBO37" s="121"/>
      <c r="FBP37" s="121"/>
      <c r="FBQ37" s="121"/>
      <c r="FBR37" s="121"/>
      <c r="FBS37" s="121"/>
      <c r="FBT37" s="121"/>
      <c r="FBU37" s="121"/>
      <c r="FBV37" s="121"/>
      <c r="FBW37" s="121"/>
      <c r="FBX37" s="121"/>
      <c r="FBY37" s="121"/>
      <c r="FBZ37" s="121"/>
      <c r="FCA37" s="121"/>
      <c r="FCB37" s="121"/>
      <c r="FCC37" s="121"/>
      <c r="FCD37" s="121"/>
      <c r="FCE37" s="121"/>
      <c r="FCF37" s="121"/>
      <c r="FCG37" s="121"/>
      <c r="FCH37" s="121"/>
      <c r="FCI37" s="121"/>
      <c r="FCJ37" s="121"/>
      <c r="FCK37" s="121"/>
      <c r="FCL37" s="121"/>
      <c r="FCM37" s="121"/>
      <c r="FCN37" s="121"/>
      <c r="FCO37" s="121"/>
      <c r="FCP37" s="121"/>
      <c r="FCQ37" s="121"/>
      <c r="FCR37" s="121"/>
      <c r="FCS37" s="121"/>
      <c r="FCT37" s="121"/>
      <c r="FCU37" s="121"/>
      <c r="FCV37" s="121"/>
      <c r="FCW37" s="121"/>
      <c r="FCX37" s="121"/>
      <c r="FCY37" s="121"/>
      <c r="FCZ37" s="121"/>
      <c r="FDA37" s="121"/>
      <c r="FDB37" s="121"/>
      <c r="FDC37" s="121"/>
      <c r="FDD37" s="121"/>
      <c r="FDE37" s="121"/>
      <c r="FDF37" s="121"/>
      <c r="FDG37" s="121"/>
      <c r="FDH37" s="121"/>
      <c r="FDI37" s="121"/>
      <c r="FDJ37" s="121"/>
      <c r="FDK37" s="121"/>
      <c r="FDL37" s="121"/>
      <c r="FDM37" s="121"/>
      <c r="FDN37" s="121"/>
      <c r="FDO37" s="121"/>
      <c r="FDP37" s="121"/>
      <c r="FDQ37" s="121"/>
      <c r="FDR37" s="121"/>
      <c r="FDS37" s="121"/>
      <c r="FDT37" s="121"/>
      <c r="FDU37" s="121"/>
      <c r="FDV37" s="121"/>
      <c r="FDW37" s="121"/>
      <c r="FDX37" s="121"/>
      <c r="FDY37" s="121"/>
      <c r="FDZ37" s="121"/>
      <c r="FEA37" s="121"/>
      <c r="FEB37" s="121"/>
      <c r="FEC37" s="121"/>
      <c r="FED37" s="121"/>
      <c r="FEE37" s="121"/>
      <c r="FEF37" s="121"/>
      <c r="FEG37" s="121"/>
      <c r="FEH37" s="121"/>
      <c r="FEI37" s="121"/>
      <c r="FEJ37" s="121"/>
      <c r="FEK37" s="121"/>
      <c r="FEL37" s="121"/>
      <c r="FEM37" s="121"/>
      <c r="FEN37" s="121"/>
      <c r="FEO37" s="121"/>
      <c r="FEP37" s="121"/>
      <c r="FEQ37" s="121"/>
      <c r="FER37" s="121"/>
      <c r="FES37" s="121"/>
      <c r="FET37" s="121"/>
      <c r="FEU37" s="121"/>
      <c r="FEV37" s="121"/>
      <c r="FEW37" s="121"/>
      <c r="FEX37" s="121"/>
      <c r="FEY37" s="121"/>
      <c r="FEZ37" s="121"/>
      <c r="FFA37" s="121"/>
      <c r="FFB37" s="121"/>
      <c r="FFC37" s="121"/>
      <c r="FFD37" s="121"/>
      <c r="FFE37" s="121"/>
      <c r="FFF37" s="121"/>
      <c r="FFG37" s="121"/>
      <c r="FFH37" s="121"/>
      <c r="FFI37" s="121"/>
      <c r="FFJ37" s="121"/>
      <c r="FFK37" s="121"/>
      <c r="FFL37" s="121"/>
      <c r="FFM37" s="121"/>
      <c r="FFN37" s="121"/>
      <c r="FFO37" s="121"/>
      <c r="FFP37" s="121"/>
      <c r="FFQ37" s="121"/>
      <c r="FFR37" s="121"/>
      <c r="FFS37" s="121"/>
      <c r="FFT37" s="121"/>
      <c r="FFU37" s="121"/>
      <c r="FFV37" s="121"/>
      <c r="FFW37" s="121"/>
      <c r="FFX37" s="121"/>
      <c r="FFY37" s="121"/>
      <c r="FFZ37" s="121"/>
      <c r="FGA37" s="121"/>
      <c r="FGB37" s="121"/>
      <c r="FGC37" s="121"/>
      <c r="FGD37" s="121"/>
      <c r="FGE37" s="121"/>
      <c r="FGF37" s="121"/>
      <c r="FGG37" s="121"/>
      <c r="FGH37" s="121"/>
      <c r="FGI37" s="121"/>
      <c r="FGJ37" s="121"/>
      <c r="FGK37" s="121"/>
      <c r="FGL37" s="121"/>
      <c r="FGM37" s="121"/>
      <c r="FGN37" s="121"/>
      <c r="FGO37" s="121"/>
      <c r="FGP37" s="121"/>
      <c r="FGQ37" s="121"/>
      <c r="FGR37" s="121"/>
      <c r="FGS37" s="121"/>
      <c r="FGT37" s="121"/>
      <c r="FGU37" s="121"/>
      <c r="FGV37" s="121"/>
      <c r="FGW37" s="121"/>
      <c r="FGX37" s="121"/>
      <c r="FGY37" s="121"/>
      <c r="FGZ37" s="121"/>
      <c r="FHA37" s="121"/>
      <c r="FHB37" s="121"/>
      <c r="FHC37" s="121"/>
      <c r="FHD37" s="121"/>
      <c r="FHE37" s="121"/>
      <c r="FHF37" s="121"/>
      <c r="FHG37" s="121"/>
      <c r="FHH37" s="121"/>
      <c r="FHI37" s="121"/>
      <c r="FHJ37" s="121"/>
      <c r="FHK37" s="121"/>
      <c r="FHL37" s="121"/>
      <c r="FHM37" s="121"/>
      <c r="FHN37" s="121"/>
      <c r="FHO37" s="121"/>
      <c r="FHP37" s="121"/>
      <c r="FHQ37" s="121"/>
      <c r="FHR37" s="121"/>
      <c r="FHS37" s="121"/>
      <c r="FHT37" s="121"/>
      <c r="FHU37" s="121"/>
      <c r="FHV37" s="121"/>
      <c r="FHW37" s="121"/>
      <c r="FHX37" s="121"/>
      <c r="FHY37" s="121"/>
      <c r="FHZ37" s="121"/>
      <c r="FIA37" s="121"/>
      <c r="FIB37" s="121"/>
      <c r="FIC37" s="121"/>
      <c r="FID37" s="121"/>
      <c r="FIE37" s="121"/>
      <c r="FIF37" s="121"/>
      <c r="FIG37" s="121"/>
      <c r="FIH37" s="121"/>
      <c r="FII37" s="121"/>
      <c r="FIJ37" s="121"/>
      <c r="FIK37" s="121"/>
      <c r="FIL37" s="121"/>
      <c r="FIM37" s="121"/>
      <c r="FIN37" s="121"/>
      <c r="FIO37" s="121"/>
      <c r="FIP37" s="121"/>
      <c r="FIQ37" s="121"/>
      <c r="FIR37" s="121"/>
      <c r="FIS37" s="121"/>
      <c r="FIT37" s="121"/>
      <c r="FIU37" s="121"/>
      <c r="FIV37" s="121"/>
      <c r="FIW37" s="121"/>
      <c r="FIX37" s="121"/>
      <c r="FIY37" s="121"/>
      <c r="FIZ37" s="121"/>
      <c r="FJA37" s="121"/>
      <c r="FJB37" s="121"/>
      <c r="FJC37" s="121"/>
      <c r="FJD37" s="121"/>
      <c r="FJE37" s="121"/>
      <c r="FJF37" s="121"/>
      <c r="FJG37" s="121"/>
      <c r="FJH37" s="121"/>
      <c r="FJI37" s="121"/>
      <c r="FJJ37" s="121"/>
      <c r="FJK37" s="121"/>
      <c r="FJL37" s="121"/>
      <c r="FJM37" s="121"/>
      <c r="FJN37" s="121"/>
      <c r="FJO37" s="121"/>
      <c r="FJP37" s="121"/>
      <c r="FJQ37" s="121"/>
      <c r="FJR37" s="121"/>
      <c r="FJS37" s="121"/>
      <c r="FJT37" s="121"/>
      <c r="FJU37" s="121"/>
      <c r="FJV37" s="121"/>
      <c r="FJW37" s="121"/>
      <c r="FJX37" s="121"/>
      <c r="FJY37" s="121"/>
      <c r="FJZ37" s="121"/>
      <c r="FKA37" s="121"/>
      <c r="FKB37" s="121"/>
      <c r="FKC37" s="121"/>
      <c r="FKD37" s="121"/>
      <c r="FKE37" s="121"/>
      <c r="FKF37" s="121"/>
      <c r="FKG37" s="121"/>
      <c r="FKH37" s="121"/>
      <c r="FKI37" s="121"/>
      <c r="FKJ37" s="121"/>
      <c r="FKK37" s="121"/>
      <c r="FKL37" s="121"/>
      <c r="FKM37" s="121"/>
      <c r="FKN37" s="121"/>
      <c r="FKO37" s="121"/>
      <c r="FKP37" s="121"/>
      <c r="FKQ37" s="121"/>
      <c r="FKR37" s="121"/>
      <c r="FKS37" s="121"/>
      <c r="FKT37" s="121"/>
      <c r="FKU37" s="121"/>
      <c r="FKV37" s="121"/>
      <c r="FKW37" s="121"/>
      <c r="FKX37" s="121"/>
      <c r="FKY37" s="121"/>
      <c r="FKZ37" s="121"/>
      <c r="FLA37" s="121"/>
      <c r="FLB37" s="121"/>
      <c r="FLC37" s="121"/>
      <c r="FLD37" s="121"/>
      <c r="FLE37" s="121"/>
      <c r="FLF37" s="121"/>
      <c r="FLG37" s="121"/>
      <c r="FLH37" s="121"/>
      <c r="FLI37" s="121"/>
      <c r="FLJ37" s="121"/>
      <c r="FLK37" s="121"/>
      <c r="FLL37" s="121"/>
      <c r="FLM37" s="121"/>
      <c r="FLN37" s="121"/>
      <c r="FLO37" s="121"/>
      <c r="FLP37" s="121"/>
      <c r="FLQ37" s="121"/>
      <c r="FLR37" s="121"/>
      <c r="FLS37" s="121"/>
      <c r="FLT37" s="121"/>
      <c r="FLU37" s="121"/>
      <c r="FLV37" s="121"/>
      <c r="FLW37" s="121"/>
      <c r="FLX37" s="121"/>
      <c r="FLY37" s="121"/>
      <c r="FLZ37" s="121"/>
      <c r="FMA37" s="121"/>
      <c r="FMB37" s="121"/>
      <c r="FMC37" s="121"/>
      <c r="FMD37" s="121"/>
      <c r="FME37" s="121"/>
      <c r="FMF37" s="121"/>
      <c r="FMG37" s="121"/>
      <c r="FMH37" s="121"/>
      <c r="FMI37" s="121"/>
      <c r="FMJ37" s="121"/>
      <c r="FMK37" s="121"/>
      <c r="FML37" s="121"/>
      <c r="FMM37" s="121"/>
      <c r="FMN37" s="121"/>
      <c r="FMO37" s="121"/>
      <c r="FMP37" s="121"/>
      <c r="FMQ37" s="121"/>
      <c r="FMR37" s="121"/>
      <c r="FMS37" s="121"/>
      <c r="FMT37" s="121"/>
      <c r="FMU37" s="121"/>
      <c r="FMV37" s="121"/>
      <c r="FMW37" s="121"/>
      <c r="FMX37" s="121"/>
      <c r="FMY37" s="121"/>
      <c r="FMZ37" s="121"/>
      <c r="FNA37" s="121"/>
      <c r="FNB37" s="121"/>
      <c r="FNC37" s="121"/>
      <c r="FND37" s="121"/>
      <c r="FNE37" s="121"/>
      <c r="FNF37" s="121"/>
      <c r="FNG37" s="121"/>
      <c r="FNH37" s="121"/>
      <c r="FNI37" s="121"/>
      <c r="FNJ37" s="121"/>
      <c r="FNK37" s="121"/>
      <c r="FNL37" s="121"/>
      <c r="FNM37" s="121"/>
      <c r="FNN37" s="121"/>
      <c r="FNO37" s="121"/>
      <c r="FNP37" s="121"/>
      <c r="FNQ37" s="121"/>
      <c r="FNR37" s="121"/>
      <c r="FNS37" s="121"/>
      <c r="FNT37" s="121"/>
      <c r="FNU37" s="121"/>
      <c r="FNV37" s="121"/>
      <c r="FNW37" s="121"/>
      <c r="FNX37" s="121"/>
      <c r="FNY37" s="121"/>
      <c r="FNZ37" s="121"/>
      <c r="FOA37" s="121"/>
      <c r="FOB37" s="121"/>
      <c r="FOC37" s="121"/>
      <c r="FOD37" s="121"/>
      <c r="FOE37" s="121"/>
      <c r="FOF37" s="121"/>
      <c r="FOG37" s="121"/>
      <c r="FOH37" s="121"/>
      <c r="FOI37" s="121"/>
      <c r="FOJ37" s="121"/>
      <c r="FOK37" s="121"/>
      <c r="FOL37" s="121"/>
      <c r="FOM37" s="121"/>
      <c r="FON37" s="121"/>
      <c r="FOO37" s="121"/>
      <c r="FOP37" s="121"/>
      <c r="FOQ37" s="121"/>
      <c r="FOR37" s="121"/>
      <c r="FOS37" s="121"/>
      <c r="FOT37" s="121"/>
      <c r="FOU37" s="121"/>
      <c r="FOV37" s="121"/>
      <c r="FOW37" s="121"/>
      <c r="FOX37" s="121"/>
      <c r="FOY37" s="121"/>
      <c r="FOZ37" s="121"/>
      <c r="FPA37" s="121"/>
      <c r="FPB37" s="121"/>
      <c r="FPC37" s="121"/>
      <c r="FPD37" s="121"/>
      <c r="FPE37" s="121"/>
      <c r="FPF37" s="121"/>
      <c r="FPG37" s="121"/>
      <c r="FPH37" s="121"/>
      <c r="FPI37" s="121"/>
      <c r="FPJ37" s="121"/>
      <c r="FPK37" s="121"/>
      <c r="FPL37" s="121"/>
      <c r="FPM37" s="121"/>
      <c r="FPN37" s="121"/>
      <c r="FPO37" s="121"/>
      <c r="FPP37" s="121"/>
      <c r="FPQ37" s="121"/>
      <c r="FPR37" s="121"/>
      <c r="FPS37" s="121"/>
      <c r="FPT37" s="121"/>
      <c r="FPU37" s="121"/>
      <c r="FPV37" s="121"/>
      <c r="FPW37" s="121"/>
      <c r="FPX37" s="121"/>
      <c r="FPY37" s="121"/>
      <c r="FPZ37" s="121"/>
      <c r="FQA37" s="121"/>
      <c r="FQB37" s="121"/>
      <c r="FQC37" s="121"/>
      <c r="FQD37" s="121"/>
      <c r="FQE37" s="121"/>
      <c r="FQF37" s="121"/>
      <c r="FQG37" s="121"/>
      <c r="FQH37" s="121"/>
      <c r="FQI37" s="121"/>
      <c r="FQJ37" s="121"/>
      <c r="FQK37" s="121"/>
      <c r="FQL37" s="121"/>
      <c r="FQM37" s="121"/>
      <c r="FQN37" s="121"/>
      <c r="FQO37" s="121"/>
      <c r="FQP37" s="121"/>
      <c r="FQQ37" s="121"/>
      <c r="FQR37" s="121"/>
      <c r="FQS37" s="121"/>
      <c r="FQT37" s="121"/>
      <c r="FQU37" s="121"/>
      <c r="FQV37" s="121"/>
      <c r="FQW37" s="121"/>
      <c r="FQX37" s="121"/>
      <c r="FQY37" s="121"/>
      <c r="FQZ37" s="121"/>
      <c r="FRA37" s="121"/>
      <c r="FRB37" s="121"/>
      <c r="FRC37" s="121"/>
      <c r="FRD37" s="121"/>
      <c r="FRE37" s="121"/>
      <c r="FRF37" s="121"/>
      <c r="FRG37" s="121"/>
      <c r="FRH37" s="121"/>
      <c r="FRI37" s="121"/>
      <c r="FRJ37" s="121"/>
      <c r="FRK37" s="121"/>
      <c r="FRL37" s="121"/>
      <c r="FRM37" s="121"/>
      <c r="FRN37" s="121"/>
      <c r="FRO37" s="121"/>
      <c r="FRP37" s="121"/>
      <c r="FRQ37" s="121"/>
      <c r="FRR37" s="121"/>
      <c r="FRS37" s="121"/>
      <c r="FRT37" s="121"/>
      <c r="FRU37" s="121"/>
      <c r="FRV37" s="121"/>
      <c r="FRW37" s="121"/>
      <c r="FRX37" s="121"/>
      <c r="FRY37" s="121"/>
      <c r="FRZ37" s="121"/>
      <c r="FSA37" s="121"/>
      <c r="FSB37" s="121"/>
      <c r="FSC37" s="121"/>
      <c r="FSD37" s="121"/>
      <c r="FSE37" s="121"/>
      <c r="FSF37" s="121"/>
      <c r="FSG37" s="121"/>
      <c r="FSH37" s="121"/>
      <c r="FSI37" s="121"/>
      <c r="FSJ37" s="121"/>
      <c r="FSK37" s="121"/>
      <c r="FSL37" s="121"/>
      <c r="FSM37" s="121"/>
      <c r="FSN37" s="121"/>
      <c r="FSO37" s="121"/>
      <c r="FSP37" s="121"/>
      <c r="FSQ37" s="121"/>
      <c r="FSR37" s="121"/>
      <c r="FSS37" s="121"/>
      <c r="FST37" s="121"/>
      <c r="FSU37" s="121"/>
      <c r="FSV37" s="121"/>
      <c r="FSW37" s="121"/>
      <c r="FSX37" s="121"/>
      <c r="FSY37" s="121"/>
      <c r="FSZ37" s="121"/>
      <c r="FTA37" s="121"/>
      <c r="FTB37" s="121"/>
      <c r="FTC37" s="121"/>
      <c r="FTD37" s="121"/>
      <c r="FTE37" s="121"/>
      <c r="FTF37" s="121"/>
      <c r="FTG37" s="121"/>
      <c r="FTH37" s="121"/>
      <c r="FTI37" s="121"/>
      <c r="FTJ37" s="121"/>
      <c r="FTK37" s="121"/>
      <c r="FTL37" s="121"/>
      <c r="FTM37" s="121"/>
      <c r="FTN37" s="121"/>
      <c r="FTO37" s="121"/>
      <c r="FTP37" s="121"/>
      <c r="FTQ37" s="121"/>
      <c r="FTR37" s="121"/>
      <c r="FTS37" s="121"/>
      <c r="FTT37" s="121"/>
      <c r="FTU37" s="121"/>
      <c r="FTV37" s="121"/>
      <c r="FTW37" s="121"/>
      <c r="FTX37" s="121"/>
      <c r="FTY37" s="121"/>
      <c r="FTZ37" s="121"/>
      <c r="FUA37" s="121"/>
      <c r="FUB37" s="121"/>
      <c r="FUC37" s="121"/>
      <c r="FUD37" s="121"/>
      <c r="FUE37" s="121"/>
      <c r="FUF37" s="121"/>
      <c r="FUG37" s="121"/>
      <c r="FUH37" s="121"/>
      <c r="FUI37" s="121"/>
      <c r="FUJ37" s="121"/>
      <c r="FUK37" s="121"/>
      <c r="FUL37" s="121"/>
      <c r="FUM37" s="121"/>
      <c r="FUN37" s="121"/>
      <c r="FUO37" s="121"/>
      <c r="FUP37" s="121"/>
      <c r="FUQ37" s="121"/>
      <c r="FUR37" s="121"/>
      <c r="FUS37" s="121"/>
      <c r="FUT37" s="121"/>
      <c r="FUU37" s="121"/>
      <c r="FUV37" s="121"/>
      <c r="FUW37" s="121"/>
      <c r="FUX37" s="121"/>
      <c r="FUY37" s="121"/>
      <c r="FUZ37" s="121"/>
      <c r="FVA37" s="121"/>
      <c r="FVB37" s="121"/>
      <c r="FVC37" s="121"/>
      <c r="FVD37" s="121"/>
      <c r="FVE37" s="121"/>
      <c r="FVF37" s="121"/>
      <c r="FVG37" s="121"/>
      <c r="FVH37" s="121"/>
      <c r="FVI37" s="121"/>
      <c r="FVJ37" s="121"/>
      <c r="FVK37" s="121"/>
      <c r="FVL37" s="121"/>
      <c r="FVM37" s="121"/>
      <c r="FVN37" s="121"/>
      <c r="FVO37" s="121"/>
      <c r="FVP37" s="121"/>
      <c r="FVQ37" s="121"/>
      <c r="FVR37" s="121"/>
      <c r="FVS37" s="121"/>
      <c r="FVT37" s="121"/>
      <c r="FVU37" s="121"/>
      <c r="FVV37" s="121"/>
      <c r="FVW37" s="121"/>
      <c r="FVX37" s="121"/>
      <c r="FVY37" s="121"/>
      <c r="FVZ37" s="121"/>
      <c r="FWA37" s="121"/>
      <c r="FWB37" s="121"/>
      <c r="FWC37" s="121"/>
      <c r="FWD37" s="121"/>
      <c r="FWE37" s="121"/>
      <c r="FWF37" s="121"/>
      <c r="FWG37" s="121"/>
      <c r="FWH37" s="121"/>
      <c r="FWI37" s="121"/>
      <c r="FWJ37" s="121"/>
      <c r="FWK37" s="121"/>
      <c r="FWL37" s="121"/>
      <c r="FWM37" s="121"/>
      <c r="FWN37" s="121"/>
      <c r="FWO37" s="121"/>
      <c r="FWP37" s="121"/>
      <c r="FWQ37" s="121"/>
      <c r="FWR37" s="121"/>
      <c r="FWS37" s="121"/>
      <c r="FWT37" s="121"/>
      <c r="FWU37" s="121"/>
      <c r="FWV37" s="121"/>
      <c r="FWW37" s="121"/>
      <c r="FWX37" s="121"/>
      <c r="FWY37" s="121"/>
      <c r="FWZ37" s="121"/>
      <c r="FXA37" s="121"/>
      <c r="FXB37" s="121"/>
      <c r="FXC37" s="121"/>
      <c r="FXD37" s="121"/>
      <c r="FXE37" s="121"/>
      <c r="FXF37" s="121"/>
      <c r="FXG37" s="121"/>
      <c r="FXH37" s="121"/>
      <c r="FXI37" s="121"/>
      <c r="FXJ37" s="121"/>
      <c r="FXK37" s="121"/>
      <c r="FXL37" s="121"/>
      <c r="FXM37" s="121"/>
      <c r="FXN37" s="121"/>
      <c r="FXO37" s="121"/>
      <c r="FXP37" s="121"/>
      <c r="FXQ37" s="121"/>
      <c r="FXR37" s="121"/>
      <c r="FXS37" s="121"/>
      <c r="FXT37" s="121"/>
      <c r="FXU37" s="121"/>
      <c r="FXV37" s="121"/>
      <c r="FXW37" s="121"/>
      <c r="FXX37" s="121"/>
      <c r="FXY37" s="121"/>
      <c r="FXZ37" s="121"/>
      <c r="FYA37" s="121"/>
      <c r="FYB37" s="121"/>
      <c r="FYC37" s="121"/>
      <c r="FYD37" s="121"/>
      <c r="FYE37" s="121"/>
      <c r="FYF37" s="121"/>
      <c r="FYG37" s="121"/>
      <c r="FYH37" s="121"/>
      <c r="FYI37" s="121"/>
      <c r="FYJ37" s="121"/>
      <c r="FYK37" s="121"/>
      <c r="FYL37" s="121"/>
      <c r="FYM37" s="121"/>
      <c r="FYN37" s="121"/>
      <c r="FYO37" s="121"/>
      <c r="FYP37" s="121"/>
      <c r="FYQ37" s="121"/>
      <c r="FYR37" s="121"/>
      <c r="FYS37" s="121"/>
      <c r="FYT37" s="121"/>
      <c r="FYU37" s="121"/>
      <c r="FYV37" s="121"/>
      <c r="FYW37" s="121"/>
      <c r="FYX37" s="121"/>
      <c r="FYY37" s="121"/>
      <c r="FYZ37" s="121"/>
      <c r="FZA37" s="121"/>
      <c r="FZB37" s="121"/>
      <c r="FZC37" s="121"/>
      <c r="FZD37" s="121"/>
      <c r="FZE37" s="121"/>
      <c r="FZF37" s="121"/>
      <c r="FZG37" s="121"/>
      <c r="FZH37" s="121"/>
      <c r="FZI37" s="121"/>
      <c r="FZJ37" s="121"/>
      <c r="FZK37" s="121"/>
      <c r="FZL37" s="121"/>
      <c r="FZM37" s="121"/>
      <c r="FZN37" s="121"/>
      <c r="FZO37" s="121"/>
      <c r="FZP37" s="121"/>
      <c r="FZQ37" s="121"/>
      <c r="FZR37" s="121"/>
      <c r="FZS37" s="121"/>
      <c r="FZT37" s="121"/>
      <c r="FZU37" s="121"/>
      <c r="FZV37" s="121"/>
      <c r="FZW37" s="121"/>
      <c r="FZX37" s="121"/>
      <c r="FZY37" s="121"/>
      <c r="FZZ37" s="121"/>
      <c r="GAA37" s="121"/>
      <c r="GAB37" s="121"/>
      <c r="GAC37" s="121"/>
      <c r="GAD37" s="121"/>
      <c r="GAE37" s="121"/>
      <c r="GAF37" s="121"/>
      <c r="GAG37" s="121"/>
      <c r="GAH37" s="121"/>
      <c r="GAI37" s="121"/>
      <c r="GAJ37" s="121"/>
      <c r="GAK37" s="121"/>
      <c r="GAL37" s="121"/>
      <c r="GAM37" s="121"/>
      <c r="GAN37" s="121"/>
      <c r="GAO37" s="121"/>
      <c r="GAP37" s="121"/>
      <c r="GAQ37" s="121"/>
      <c r="GAR37" s="121"/>
      <c r="GAS37" s="121"/>
      <c r="GAT37" s="121"/>
      <c r="GAU37" s="121"/>
      <c r="GAV37" s="121"/>
      <c r="GAW37" s="121"/>
      <c r="GAX37" s="121"/>
      <c r="GAY37" s="121"/>
      <c r="GAZ37" s="121"/>
      <c r="GBA37" s="121"/>
      <c r="GBB37" s="121"/>
      <c r="GBC37" s="121"/>
      <c r="GBD37" s="121"/>
      <c r="GBE37" s="121"/>
      <c r="GBF37" s="121"/>
      <c r="GBG37" s="121"/>
      <c r="GBH37" s="121"/>
      <c r="GBI37" s="121"/>
      <c r="GBJ37" s="121"/>
      <c r="GBK37" s="121"/>
      <c r="GBL37" s="121"/>
      <c r="GBM37" s="121"/>
      <c r="GBN37" s="121"/>
      <c r="GBO37" s="121"/>
      <c r="GBP37" s="121"/>
      <c r="GBQ37" s="121"/>
      <c r="GBR37" s="121"/>
      <c r="GBS37" s="121"/>
      <c r="GBT37" s="121"/>
      <c r="GBU37" s="121"/>
      <c r="GBV37" s="121"/>
      <c r="GBW37" s="121"/>
      <c r="GBX37" s="121"/>
      <c r="GBY37" s="121"/>
      <c r="GBZ37" s="121"/>
      <c r="GCA37" s="121"/>
      <c r="GCB37" s="121"/>
      <c r="GCC37" s="121"/>
      <c r="GCD37" s="121"/>
      <c r="GCE37" s="121"/>
      <c r="GCF37" s="121"/>
      <c r="GCG37" s="121"/>
      <c r="GCH37" s="121"/>
      <c r="GCI37" s="121"/>
      <c r="GCJ37" s="121"/>
      <c r="GCK37" s="121"/>
      <c r="GCL37" s="121"/>
      <c r="GCM37" s="121"/>
      <c r="GCN37" s="121"/>
      <c r="GCO37" s="121"/>
      <c r="GCP37" s="121"/>
      <c r="GCQ37" s="121"/>
      <c r="GCR37" s="121"/>
      <c r="GCS37" s="121"/>
      <c r="GCT37" s="121"/>
      <c r="GCU37" s="121"/>
      <c r="GCV37" s="121"/>
      <c r="GCW37" s="121"/>
      <c r="GCX37" s="121"/>
      <c r="GCY37" s="121"/>
      <c r="GCZ37" s="121"/>
      <c r="GDA37" s="121"/>
      <c r="GDB37" s="121"/>
      <c r="GDC37" s="121"/>
      <c r="GDD37" s="121"/>
      <c r="GDE37" s="121"/>
      <c r="GDF37" s="121"/>
      <c r="GDG37" s="121"/>
      <c r="GDH37" s="121"/>
      <c r="GDI37" s="121"/>
      <c r="GDJ37" s="121"/>
      <c r="GDK37" s="121"/>
      <c r="GDL37" s="121"/>
      <c r="GDM37" s="121"/>
      <c r="GDN37" s="121"/>
      <c r="GDO37" s="121"/>
      <c r="GDP37" s="121"/>
      <c r="GDQ37" s="121"/>
      <c r="GDR37" s="121"/>
      <c r="GDS37" s="121"/>
      <c r="GDT37" s="121"/>
      <c r="GDU37" s="121"/>
      <c r="GDV37" s="121"/>
      <c r="GDW37" s="121"/>
      <c r="GDX37" s="121"/>
      <c r="GDY37" s="121"/>
      <c r="GDZ37" s="121"/>
      <c r="GEA37" s="121"/>
      <c r="GEB37" s="121"/>
      <c r="GEC37" s="121"/>
      <c r="GED37" s="121"/>
      <c r="GEE37" s="121"/>
      <c r="GEF37" s="121"/>
      <c r="GEG37" s="121"/>
      <c r="GEH37" s="121"/>
      <c r="GEI37" s="121"/>
      <c r="GEJ37" s="121"/>
      <c r="GEK37" s="121"/>
      <c r="GEL37" s="121"/>
      <c r="GEM37" s="121"/>
      <c r="GEN37" s="121"/>
      <c r="GEO37" s="121"/>
      <c r="GEP37" s="121"/>
      <c r="GEQ37" s="121"/>
      <c r="GER37" s="121"/>
      <c r="GES37" s="121"/>
      <c r="GET37" s="121"/>
      <c r="GEU37" s="121"/>
      <c r="GEV37" s="121"/>
      <c r="GEW37" s="121"/>
      <c r="GEX37" s="121"/>
      <c r="GEY37" s="121"/>
      <c r="GEZ37" s="121"/>
      <c r="GFA37" s="121"/>
      <c r="GFB37" s="121"/>
      <c r="GFC37" s="121"/>
      <c r="GFD37" s="121"/>
      <c r="GFE37" s="121"/>
      <c r="GFF37" s="121"/>
      <c r="GFG37" s="121"/>
      <c r="GFH37" s="121"/>
      <c r="GFI37" s="121"/>
      <c r="GFJ37" s="121"/>
      <c r="GFK37" s="121"/>
      <c r="GFL37" s="121"/>
      <c r="GFM37" s="121"/>
      <c r="GFN37" s="121"/>
      <c r="GFO37" s="121"/>
      <c r="GFP37" s="121"/>
      <c r="GFQ37" s="121"/>
      <c r="GFR37" s="121"/>
      <c r="GFS37" s="121"/>
      <c r="GFT37" s="121"/>
      <c r="GFU37" s="121"/>
      <c r="GFV37" s="121"/>
      <c r="GFW37" s="121"/>
      <c r="GFX37" s="121"/>
      <c r="GFY37" s="121"/>
      <c r="GFZ37" s="121"/>
      <c r="GGA37" s="121"/>
      <c r="GGB37" s="121"/>
      <c r="GGC37" s="121"/>
      <c r="GGD37" s="121"/>
      <c r="GGE37" s="121"/>
      <c r="GGF37" s="121"/>
      <c r="GGG37" s="121"/>
      <c r="GGH37" s="121"/>
      <c r="GGI37" s="121"/>
      <c r="GGJ37" s="121"/>
      <c r="GGK37" s="121"/>
      <c r="GGL37" s="121"/>
      <c r="GGM37" s="121"/>
      <c r="GGN37" s="121"/>
      <c r="GGO37" s="121"/>
      <c r="GGP37" s="121"/>
      <c r="GGQ37" s="121"/>
      <c r="GGR37" s="121"/>
      <c r="GGS37" s="121"/>
      <c r="GGT37" s="121"/>
      <c r="GGU37" s="121"/>
      <c r="GGV37" s="121"/>
      <c r="GGW37" s="121"/>
      <c r="GGX37" s="121"/>
      <c r="GGY37" s="121"/>
      <c r="GGZ37" s="121"/>
      <c r="GHA37" s="121"/>
      <c r="GHB37" s="121"/>
      <c r="GHC37" s="121"/>
      <c r="GHD37" s="121"/>
      <c r="GHE37" s="121"/>
      <c r="GHF37" s="121"/>
      <c r="GHG37" s="121"/>
      <c r="GHH37" s="121"/>
      <c r="GHI37" s="121"/>
      <c r="GHJ37" s="121"/>
      <c r="GHK37" s="121"/>
      <c r="GHL37" s="121"/>
      <c r="GHM37" s="121"/>
      <c r="GHN37" s="121"/>
      <c r="GHO37" s="121"/>
      <c r="GHP37" s="121"/>
      <c r="GHQ37" s="121"/>
      <c r="GHR37" s="121"/>
      <c r="GHS37" s="121"/>
      <c r="GHT37" s="121"/>
      <c r="GHU37" s="121"/>
      <c r="GHV37" s="121"/>
      <c r="GHW37" s="121"/>
      <c r="GHX37" s="121"/>
      <c r="GHY37" s="121"/>
      <c r="GHZ37" s="121"/>
      <c r="GIA37" s="121"/>
      <c r="GIB37" s="121"/>
      <c r="GIC37" s="121"/>
      <c r="GID37" s="121"/>
      <c r="GIE37" s="121"/>
      <c r="GIF37" s="121"/>
      <c r="GIG37" s="121"/>
      <c r="GIH37" s="121"/>
      <c r="GII37" s="121"/>
      <c r="GIJ37" s="121"/>
      <c r="GIK37" s="121"/>
      <c r="GIL37" s="121"/>
      <c r="GIM37" s="121"/>
      <c r="GIN37" s="121"/>
      <c r="GIO37" s="121"/>
      <c r="GIP37" s="121"/>
      <c r="GIQ37" s="121"/>
      <c r="GIR37" s="121"/>
      <c r="GIS37" s="121"/>
      <c r="GIT37" s="121"/>
      <c r="GIU37" s="121"/>
      <c r="GIV37" s="121"/>
      <c r="GIW37" s="121"/>
      <c r="GIX37" s="121"/>
      <c r="GIY37" s="121"/>
      <c r="GIZ37" s="121"/>
      <c r="GJA37" s="121"/>
      <c r="GJB37" s="121"/>
      <c r="GJC37" s="121"/>
      <c r="GJD37" s="121"/>
      <c r="GJE37" s="121"/>
      <c r="GJF37" s="121"/>
      <c r="GJG37" s="121"/>
      <c r="GJH37" s="121"/>
      <c r="GJI37" s="121"/>
      <c r="GJJ37" s="121"/>
      <c r="GJK37" s="121"/>
      <c r="GJL37" s="121"/>
      <c r="GJM37" s="121"/>
      <c r="GJN37" s="121"/>
      <c r="GJO37" s="121"/>
      <c r="GJP37" s="121"/>
      <c r="GJQ37" s="121"/>
      <c r="GJR37" s="121"/>
      <c r="GJS37" s="121"/>
      <c r="GJT37" s="121"/>
      <c r="GJU37" s="121"/>
      <c r="GJV37" s="121"/>
      <c r="GJW37" s="121"/>
      <c r="GJX37" s="121"/>
      <c r="GJY37" s="121"/>
      <c r="GJZ37" s="121"/>
      <c r="GKA37" s="121"/>
      <c r="GKB37" s="121"/>
      <c r="GKC37" s="121"/>
      <c r="GKD37" s="121"/>
      <c r="GKE37" s="121"/>
      <c r="GKF37" s="121"/>
      <c r="GKG37" s="121"/>
      <c r="GKH37" s="121"/>
      <c r="GKI37" s="121"/>
      <c r="GKJ37" s="121"/>
      <c r="GKK37" s="121"/>
      <c r="GKL37" s="121"/>
      <c r="GKM37" s="121"/>
      <c r="GKN37" s="121"/>
      <c r="GKO37" s="121"/>
      <c r="GKP37" s="121"/>
      <c r="GKQ37" s="121"/>
      <c r="GKR37" s="121"/>
      <c r="GKS37" s="121"/>
      <c r="GKT37" s="121"/>
      <c r="GKU37" s="121"/>
      <c r="GKV37" s="121"/>
      <c r="GKW37" s="121"/>
      <c r="GKX37" s="121"/>
      <c r="GKY37" s="121"/>
      <c r="GKZ37" s="121"/>
      <c r="GLA37" s="121"/>
      <c r="GLB37" s="121"/>
      <c r="GLC37" s="121"/>
      <c r="GLD37" s="121"/>
      <c r="GLE37" s="121"/>
      <c r="GLF37" s="121"/>
      <c r="GLG37" s="121"/>
      <c r="GLH37" s="121"/>
      <c r="GLI37" s="121"/>
      <c r="GLJ37" s="121"/>
      <c r="GLK37" s="121"/>
      <c r="GLL37" s="121"/>
      <c r="GLM37" s="121"/>
      <c r="GLN37" s="121"/>
      <c r="GLO37" s="121"/>
      <c r="GLP37" s="121"/>
      <c r="GLQ37" s="121"/>
      <c r="GLR37" s="121"/>
      <c r="GLS37" s="121"/>
      <c r="GLT37" s="121"/>
      <c r="GLU37" s="121"/>
      <c r="GLV37" s="121"/>
      <c r="GLW37" s="121"/>
      <c r="GLX37" s="121"/>
      <c r="GLY37" s="121"/>
      <c r="GLZ37" s="121"/>
      <c r="GMA37" s="121"/>
      <c r="GMB37" s="121"/>
      <c r="GMC37" s="121"/>
      <c r="GMD37" s="121"/>
      <c r="GME37" s="121"/>
      <c r="GMF37" s="121"/>
      <c r="GMG37" s="121"/>
      <c r="GMH37" s="121"/>
      <c r="GMI37" s="121"/>
      <c r="GMJ37" s="121"/>
      <c r="GMK37" s="121"/>
      <c r="GML37" s="121"/>
      <c r="GMM37" s="121"/>
      <c r="GMN37" s="121"/>
      <c r="GMO37" s="121"/>
      <c r="GMP37" s="121"/>
      <c r="GMQ37" s="121"/>
      <c r="GMR37" s="121"/>
      <c r="GMS37" s="121"/>
      <c r="GMT37" s="121"/>
      <c r="GMU37" s="121"/>
      <c r="GMV37" s="121"/>
      <c r="GMW37" s="121"/>
      <c r="GMX37" s="121"/>
      <c r="GMY37" s="121"/>
      <c r="GMZ37" s="121"/>
      <c r="GNA37" s="121"/>
      <c r="GNB37" s="121"/>
      <c r="GNC37" s="121"/>
      <c r="GND37" s="121"/>
      <c r="GNE37" s="121"/>
      <c r="GNF37" s="121"/>
      <c r="GNG37" s="121"/>
      <c r="GNH37" s="121"/>
      <c r="GNI37" s="121"/>
      <c r="GNJ37" s="121"/>
      <c r="GNK37" s="121"/>
      <c r="GNL37" s="121"/>
      <c r="GNM37" s="121"/>
      <c r="GNN37" s="121"/>
      <c r="GNO37" s="121"/>
      <c r="GNP37" s="121"/>
      <c r="GNQ37" s="121"/>
      <c r="GNR37" s="121"/>
      <c r="GNS37" s="121"/>
      <c r="GNT37" s="121"/>
      <c r="GNU37" s="121"/>
      <c r="GNV37" s="121"/>
      <c r="GNW37" s="121"/>
      <c r="GNX37" s="121"/>
      <c r="GNY37" s="121"/>
      <c r="GNZ37" s="121"/>
      <c r="GOA37" s="121"/>
      <c r="GOB37" s="121"/>
      <c r="GOC37" s="121"/>
      <c r="GOD37" s="121"/>
      <c r="GOE37" s="121"/>
      <c r="GOF37" s="121"/>
      <c r="GOG37" s="121"/>
      <c r="GOH37" s="121"/>
      <c r="GOI37" s="121"/>
      <c r="GOJ37" s="121"/>
      <c r="GOK37" s="121"/>
      <c r="GOL37" s="121"/>
      <c r="GOM37" s="121"/>
      <c r="GON37" s="121"/>
      <c r="GOO37" s="121"/>
      <c r="GOP37" s="121"/>
      <c r="GOQ37" s="121"/>
      <c r="GOR37" s="121"/>
      <c r="GOS37" s="121"/>
      <c r="GOT37" s="121"/>
      <c r="GOU37" s="121"/>
      <c r="GOV37" s="121"/>
      <c r="GOW37" s="121"/>
      <c r="GOX37" s="121"/>
      <c r="GOY37" s="121"/>
      <c r="GOZ37" s="121"/>
      <c r="GPA37" s="121"/>
      <c r="GPB37" s="121"/>
      <c r="GPC37" s="121"/>
      <c r="GPD37" s="121"/>
      <c r="GPE37" s="121"/>
      <c r="GPF37" s="121"/>
      <c r="GPG37" s="121"/>
      <c r="GPH37" s="121"/>
      <c r="GPI37" s="121"/>
      <c r="GPJ37" s="121"/>
      <c r="GPK37" s="121"/>
      <c r="GPL37" s="121"/>
      <c r="GPM37" s="121"/>
      <c r="GPN37" s="121"/>
      <c r="GPO37" s="121"/>
      <c r="GPP37" s="121"/>
      <c r="GPQ37" s="121"/>
      <c r="GPR37" s="121"/>
      <c r="GPS37" s="121"/>
      <c r="GPT37" s="121"/>
      <c r="GPU37" s="121"/>
      <c r="GPV37" s="121"/>
      <c r="GPW37" s="121"/>
      <c r="GPX37" s="121"/>
      <c r="GPY37" s="121"/>
      <c r="GPZ37" s="121"/>
      <c r="GQA37" s="121"/>
      <c r="GQB37" s="121"/>
      <c r="GQC37" s="121"/>
      <c r="GQD37" s="121"/>
      <c r="GQE37" s="121"/>
      <c r="GQF37" s="121"/>
      <c r="GQG37" s="121"/>
      <c r="GQH37" s="121"/>
      <c r="GQI37" s="121"/>
      <c r="GQJ37" s="121"/>
      <c r="GQK37" s="121"/>
      <c r="GQL37" s="121"/>
      <c r="GQM37" s="121"/>
      <c r="GQN37" s="121"/>
      <c r="GQO37" s="121"/>
      <c r="GQP37" s="121"/>
      <c r="GQQ37" s="121"/>
      <c r="GQR37" s="121"/>
      <c r="GQS37" s="121"/>
      <c r="GQT37" s="121"/>
      <c r="GQU37" s="121"/>
      <c r="GQV37" s="121"/>
      <c r="GQW37" s="121"/>
      <c r="GQX37" s="121"/>
      <c r="GQY37" s="121"/>
      <c r="GQZ37" s="121"/>
      <c r="GRA37" s="121"/>
      <c r="GRB37" s="121"/>
      <c r="GRC37" s="121"/>
      <c r="GRD37" s="121"/>
      <c r="GRE37" s="121"/>
      <c r="GRF37" s="121"/>
      <c r="GRG37" s="121"/>
      <c r="GRH37" s="121"/>
      <c r="GRI37" s="121"/>
      <c r="GRJ37" s="121"/>
      <c r="GRK37" s="121"/>
      <c r="GRL37" s="121"/>
      <c r="GRM37" s="121"/>
      <c r="GRN37" s="121"/>
      <c r="GRO37" s="121"/>
      <c r="GRP37" s="121"/>
      <c r="GRQ37" s="121"/>
      <c r="GRR37" s="121"/>
      <c r="GRS37" s="121"/>
      <c r="GRT37" s="121"/>
      <c r="GRU37" s="121"/>
      <c r="GRV37" s="121"/>
      <c r="GRW37" s="121"/>
      <c r="GRX37" s="121"/>
      <c r="GRY37" s="121"/>
      <c r="GRZ37" s="121"/>
      <c r="GSA37" s="121"/>
      <c r="GSB37" s="121"/>
      <c r="GSC37" s="121"/>
      <c r="GSD37" s="121"/>
      <c r="GSE37" s="121"/>
      <c r="GSF37" s="121"/>
      <c r="GSG37" s="121"/>
      <c r="GSH37" s="121"/>
      <c r="GSI37" s="121"/>
      <c r="GSJ37" s="121"/>
      <c r="GSK37" s="121"/>
      <c r="GSL37" s="121"/>
      <c r="GSM37" s="121"/>
      <c r="GSN37" s="121"/>
      <c r="GSO37" s="121"/>
      <c r="GSP37" s="121"/>
      <c r="GSQ37" s="121"/>
      <c r="GSR37" s="121"/>
      <c r="GSS37" s="121"/>
      <c r="GST37" s="121"/>
      <c r="GSU37" s="121"/>
      <c r="GSV37" s="121"/>
      <c r="GSW37" s="121"/>
      <c r="GSX37" s="121"/>
      <c r="GSY37" s="121"/>
      <c r="GSZ37" s="121"/>
      <c r="GTA37" s="121"/>
      <c r="GTB37" s="121"/>
      <c r="GTC37" s="121"/>
      <c r="GTD37" s="121"/>
      <c r="GTE37" s="121"/>
      <c r="GTF37" s="121"/>
      <c r="GTG37" s="121"/>
      <c r="GTH37" s="121"/>
      <c r="GTI37" s="121"/>
      <c r="GTJ37" s="121"/>
      <c r="GTK37" s="121"/>
      <c r="GTL37" s="121"/>
      <c r="GTM37" s="121"/>
      <c r="GTN37" s="121"/>
      <c r="GTO37" s="121"/>
      <c r="GTP37" s="121"/>
      <c r="GTQ37" s="121"/>
      <c r="GTR37" s="121"/>
      <c r="GTS37" s="121"/>
      <c r="GTT37" s="121"/>
      <c r="GTU37" s="121"/>
      <c r="GTV37" s="121"/>
      <c r="GTW37" s="121"/>
      <c r="GTX37" s="121"/>
      <c r="GTY37" s="121"/>
      <c r="GTZ37" s="121"/>
      <c r="GUA37" s="121"/>
      <c r="GUB37" s="121"/>
      <c r="GUC37" s="121"/>
      <c r="GUD37" s="121"/>
      <c r="GUE37" s="121"/>
      <c r="GUF37" s="121"/>
      <c r="GUG37" s="121"/>
      <c r="GUH37" s="121"/>
      <c r="GUI37" s="121"/>
      <c r="GUJ37" s="121"/>
      <c r="GUK37" s="121"/>
      <c r="GUL37" s="121"/>
      <c r="GUM37" s="121"/>
      <c r="GUN37" s="121"/>
      <c r="GUO37" s="121"/>
      <c r="GUP37" s="121"/>
      <c r="GUQ37" s="121"/>
      <c r="GUR37" s="121"/>
      <c r="GUS37" s="121"/>
      <c r="GUT37" s="121"/>
      <c r="GUU37" s="121"/>
      <c r="GUV37" s="121"/>
      <c r="GUW37" s="121"/>
      <c r="GUX37" s="121"/>
      <c r="GUY37" s="121"/>
      <c r="GUZ37" s="121"/>
      <c r="GVA37" s="121"/>
      <c r="GVB37" s="121"/>
      <c r="GVC37" s="121"/>
      <c r="GVD37" s="121"/>
      <c r="GVE37" s="121"/>
      <c r="GVF37" s="121"/>
      <c r="GVG37" s="121"/>
      <c r="GVH37" s="121"/>
      <c r="GVI37" s="121"/>
      <c r="GVJ37" s="121"/>
      <c r="GVK37" s="121"/>
      <c r="GVL37" s="121"/>
      <c r="GVM37" s="121"/>
      <c r="GVN37" s="121"/>
      <c r="GVO37" s="121"/>
      <c r="GVP37" s="121"/>
      <c r="GVQ37" s="121"/>
      <c r="GVR37" s="121"/>
      <c r="GVS37" s="121"/>
      <c r="GVT37" s="121"/>
      <c r="GVU37" s="121"/>
      <c r="GVV37" s="121"/>
      <c r="GVW37" s="121"/>
      <c r="GVX37" s="121"/>
      <c r="GVY37" s="121"/>
      <c r="GVZ37" s="121"/>
      <c r="GWA37" s="121"/>
      <c r="GWB37" s="121"/>
      <c r="GWC37" s="121"/>
      <c r="GWD37" s="121"/>
      <c r="GWE37" s="121"/>
      <c r="GWF37" s="121"/>
      <c r="GWG37" s="121"/>
      <c r="GWH37" s="121"/>
      <c r="GWI37" s="121"/>
      <c r="GWJ37" s="121"/>
      <c r="GWK37" s="121"/>
      <c r="GWL37" s="121"/>
      <c r="GWM37" s="121"/>
      <c r="GWN37" s="121"/>
      <c r="GWO37" s="121"/>
      <c r="GWP37" s="121"/>
      <c r="GWQ37" s="121"/>
      <c r="GWR37" s="121"/>
      <c r="GWS37" s="121"/>
      <c r="GWT37" s="121"/>
      <c r="GWU37" s="121"/>
      <c r="GWV37" s="121"/>
      <c r="GWW37" s="121"/>
      <c r="GWX37" s="121"/>
      <c r="GWY37" s="121"/>
      <c r="GWZ37" s="121"/>
      <c r="GXA37" s="121"/>
      <c r="GXB37" s="121"/>
      <c r="GXC37" s="121"/>
      <c r="GXD37" s="121"/>
      <c r="GXE37" s="121"/>
      <c r="GXF37" s="121"/>
      <c r="GXG37" s="121"/>
      <c r="GXH37" s="121"/>
      <c r="GXI37" s="121"/>
      <c r="GXJ37" s="121"/>
      <c r="GXK37" s="121"/>
      <c r="GXL37" s="121"/>
      <c r="GXM37" s="121"/>
      <c r="GXN37" s="121"/>
      <c r="GXO37" s="121"/>
      <c r="GXP37" s="121"/>
      <c r="GXQ37" s="121"/>
      <c r="GXR37" s="121"/>
      <c r="GXS37" s="121"/>
      <c r="GXT37" s="121"/>
      <c r="GXU37" s="121"/>
      <c r="GXV37" s="121"/>
      <c r="GXW37" s="121"/>
      <c r="GXX37" s="121"/>
      <c r="GXY37" s="121"/>
      <c r="GXZ37" s="121"/>
      <c r="GYA37" s="121"/>
      <c r="GYB37" s="121"/>
      <c r="GYC37" s="121"/>
      <c r="GYD37" s="121"/>
      <c r="GYE37" s="121"/>
      <c r="GYF37" s="121"/>
      <c r="GYG37" s="121"/>
      <c r="GYH37" s="121"/>
      <c r="GYI37" s="121"/>
      <c r="GYJ37" s="121"/>
      <c r="GYK37" s="121"/>
      <c r="GYL37" s="121"/>
      <c r="GYM37" s="121"/>
      <c r="GYN37" s="121"/>
      <c r="GYO37" s="121"/>
      <c r="GYP37" s="121"/>
      <c r="GYQ37" s="121"/>
      <c r="GYR37" s="121"/>
      <c r="GYS37" s="121"/>
      <c r="GYT37" s="121"/>
      <c r="GYU37" s="121"/>
      <c r="GYV37" s="121"/>
      <c r="GYW37" s="121"/>
      <c r="GYX37" s="121"/>
      <c r="GYY37" s="121"/>
      <c r="GYZ37" s="121"/>
      <c r="GZA37" s="121"/>
      <c r="GZB37" s="121"/>
      <c r="GZC37" s="121"/>
      <c r="GZD37" s="121"/>
      <c r="GZE37" s="121"/>
      <c r="GZF37" s="121"/>
      <c r="GZG37" s="121"/>
      <c r="GZH37" s="121"/>
      <c r="GZI37" s="121"/>
      <c r="GZJ37" s="121"/>
      <c r="GZK37" s="121"/>
      <c r="GZL37" s="121"/>
      <c r="GZM37" s="121"/>
      <c r="GZN37" s="121"/>
      <c r="GZO37" s="121"/>
      <c r="GZP37" s="121"/>
      <c r="GZQ37" s="121"/>
      <c r="GZR37" s="121"/>
      <c r="GZS37" s="121"/>
      <c r="GZT37" s="121"/>
      <c r="GZU37" s="121"/>
      <c r="GZV37" s="121"/>
      <c r="GZW37" s="121"/>
      <c r="GZX37" s="121"/>
      <c r="GZY37" s="121"/>
      <c r="GZZ37" s="121"/>
      <c r="HAA37" s="121"/>
      <c r="HAB37" s="121"/>
      <c r="HAC37" s="121"/>
      <c r="HAD37" s="121"/>
    </row>
    <row r="38" spans="1:5438" s="309" customFormat="1">
      <c r="A38" s="131"/>
      <c r="B38" s="93"/>
      <c r="C38" s="80"/>
      <c r="D38" s="120"/>
      <c r="E38" s="120"/>
      <c r="F38" s="120"/>
      <c r="G38" s="120"/>
      <c r="H38" s="121"/>
      <c r="I38" s="121"/>
      <c r="J38" s="121"/>
      <c r="K38" s="121"/>
      <c r="L38" s="121"/>
      <c r="M38" s="121"/>
      <c r="N38" s="121"/>
      <c r="O38" s="121"/>
      <c r="P38" s="121"/>
      <c r="Q38" s="121"/>
      <c r="R38" s="121"/>
      <c r="S38" s="121"/>
      <c r="T38" s="121"/>
      <c r="U38" s="121"/>
      <c r="V38" s="121"/>
      <c r="W38" s="121"/>
      <c r="X38" s="121"/>
      <c r="Y38" s="121"/>
      <c r="Z38" s="121"/>
      <c r="AA38" s="121"/>
      <c r="AB38" s="121"/>
      <c r="AC38" s="121"/>
      <c r="AD38" s="121"/>
      <c r="AE38" s="121"/>
      <c r="AF38" s="121"/>
      <c r="AG38" s="121"/>
      <c r="AH38" s="121"/>
      <c r="AI38" s="121"/>
      <c r="AJ38" s="121"/>
      <c r="AK38" s="121"/>
      <c r="AL38" s="121"/>
      <c r="AM38" s="121"/>
      <c r="AN38" s="121"/>
      <c r="AO38" s="121"/>
      <c r="AP38" s="121"/>
      <c r="AQ38" s="121"/>
      <c r="AR38" s="121"/>
      <c r="AS38" s="121"/>
      <c r="AT38" s="121"/>
      <c r="AU38" s="121"/>
      <c r="AV38" s="121"/>
      <c r="AW38" s="121"/>
      <c r="AX38" s="121"/>
      <c r="AY38" s="121"/>
      <c r="AZ38" s="121"/>
      <c r="BA38" s="121"/>
      <c r="BB38" s="121"/>
      <c r="BC38" s="121"/>
      <c r="BD38" s="121"/>
      <c r="BE38" s="121"/>
      <c r="BF38" s="121"/>
      <c r="BG38" s="121"/>
      <c r="BH38" s="121"/>
      <c r="BI38" s="121"/>
      <c r="BJ38" s="121"/>
      <c r="BK38" s="121"/>
      <c r="BL38" s="121"/>
      <c r="BM38" s="121"/>
      <c r="BN38" s="121"/>
      <c r="BO38" s="121"/>
      <c r="BP38" s="121"/>
      <c r="BQ38" s="121"/>
      <c r="BR38" s="121"/>
      <c r="BS38" s="121"/>
      <c r="BT38" s="121"/>
      <c r="BU38" s="121"/>
      <c r="BV38" s="121"/>
      <c r="BW38" s="121"/>
      <c r="BX38" s="121"/>
      <c r="BY38" s="121"/>
      <c r="BZ38" s="121"/>
      <c r="CA38" s="121"/>
      <c r="CB38" s="121"/>
      <c r="CC38" s="121"/>
      <c r="CD38" s="121"/>
      <c r="CE38" s="121"/>
      <c r="CF38" s="121"/>
      <c r="CG38" s="121"/>
      <c r="CH38" s="121"/>
      <c r="CI38" s="121"/>
      <c r="CJ38" s="121"/>
      <c r="CK38" s="121"/>
      <c r="CL38" s="121"/>
      <c r="CM38" s="121"/>
      <c r="CN38" s="121"/>
      <c r="CO38" s="121"/>
      <c r="CP38" s="121"/>
      <c r="CQ38" s="121"/>
      <c r="CR38" s="121"/>
      <c r="CS38" s="121"/>
      <c r="CT38" s="121"/>
      <c r="CU38" s="121"/>
      <c r="CV38" s="121"/>
      <c r="CW38" s="121"/>
      <c r="CX38" s="121"/>
      <c r="CY38" s="121"/>
      <c r="CZ38" s="121"/>
      <c r="DA38" s="121"/>
      <c r="DB38" s="121"/>
      <c r="DC38" s="121"/>
      <c r="DD38" s="121"/>
      <c r="DE38" s="121"/>
      <c r="DF38" s="121"/>
      <c r="DG38" s="121"/>
      <c r="DH38" s="121"/>
      <c r="DI38" s="121"/>
      <c r="DJ38" s="121"/>
      <c r="DK38" s="121"/>
      <c r="DL38" s="121"/>
      <c r="DM38" s="121"/>
      <c r="DN38" s="121"/>
      <c r="DO38" s="121"/>
      <c r="DP38" s="121"/>
      <c r="DQ38" s="121"/>
      <c r="DR38" s="121"/>
      <c r="DS38" s="121"/>
      <c r="DT38" s="121"/>
      <c r="DU38" s="121"/>
      <c r="DV38" s="121"/>
      <c r="DW38" s="121"/>
      <c r="DX38" s="121"/>
      <c r="DY38" s="121"/>
      <c r="DZ38" s="121"/>
      <c r="EA38" s="121"/>
      <c r="EB38" s="121"/>
      <c r="EC38" s="121"/>
      <c r="ED38" s="121"/>
      <c r="EE38" s="121"/>
      <c r="EF38" s="121"/>
      <c r="EG38" s="121"/>
      <c r="EH38" s="121"/>
      <c r="EI38" s="121"/>
      <c r="EJ38" s="121"/>
      <c r="EK38" s="121"/>
      <c r="EL38" s="121"/>
      <c r="EM38" s="121"/>
      <c r="EN38" s="121"/>
      <c r="EO38" s="121"/>
      <c r="EP38" s="121"/>
      <c r="EQ38" s="121"/>
      <c r="ER38" s="121"/>
      <c r="ES38" s="121"/>
      <c r="ET38" s="121"/>
      <c r="EU38" s="121"/>
      <c r="EV38" s="121"/>
      <c r="EW38" s="121"/>
      <c r="EX38" s="121"/>
      <c r="EY38" s="121"/>
      <c r="EZ38" s="121"/>
      <c r="FA38" s="121"/>
      <c r="FB38" s="121"/>
      <c r="FC38" s="121"/>
      <c r="FD38" s="121"/>
      <c r="FE38" s="121"/>
      <c r="FF38" s="121"/>
      <c r="FG38" s="121"/>
      <c r="FH38" s="121"/>
      <c r="FI38" s="121"/>
      <c r="FJ38" s="121"/>
      <c r="FK38" s="121"/>
      <c r="FL38" s="121"/>
      <c r="FM38" s="121"/>
      <c r="FN38" s="121"/>
      <c r="FO38" s="121"/>
      <c r="FP38" s="121"/>
      <c r="FQ38" s="121"/>
      <c r="FR38" s="121"/>
      <c r="FS38" s="121"/>
      <c r="FT38" s="121"/>
      <c r="FU38" s="121"/>
      <c r="FV38" s="121"/>
      <c r="FW38" s="121"/>
      <c r="FX38" s="121"/>
      <c r="FY38" s="121"/>
      <c r="FZ38" s="121"/>
      <c r="GA38" s="121"/>
      <c r="GB38" s="121"/>
      <c r="GC38" s="121"/>
      <c r="GD38" s="121"/>
      <c r="GE38" s="121"/>
      <c r="GF38" s="121"/>
      <c r="GG38" s="121"/>
      <c r="GH38" s="121"/>
      <c r="GI38" s="121"/>
      <c r="GJ38" s="121"/>
      <c r="GK38" s="121"/>
      <c r="GL38" s="121"/>
      <c r="GM38" s="121"/>
      <c r="GN38" s="121"/>
      <c r="GO38" s="121"/>
      <c r="GP38" s="121"/>
      <c r="GQ38" s="121"/>
      <c r="GR38" s="121"/>
      <c r="GS38" s="121"/>
      <c r="GT38" s="121"/>
      <c r="GU38" s="121"/>
      <c r="GV38" s="121"/>
      <c r="GW38" s="121"/>
      <c r="GX38" s="121"/>
      <c r="GY38" s="121"/>
      <c r="GZ38" s="121"/>
      <c r="HA38" s="121"/>
      <c r="HB38" s="121"/>
      <c r="HC38" s="121"/>
      <c r="HD38" s="121"/>
      <c r="HE38" s="121"/>
      <c r="HF38" s="121"/>
      <c r="HG38" s="121"/>
      <c r="HH38" s="121"/>
      <c r="HI38" s="121"/>
      <c r="HJ38" s="121"/>
      <c r="HK38" s="121"/>
      <c r="HL38" s="121"/>
      <c r="HM38" s="121"/>
      <c r="HN38" s="121"/>
      <c r="HO38" s="121"/>
      <c r="HP38" s="121"/>
      <c r="HQ38" s="121"/>
      <c r="HR38" s="121"/>
      <c r="HS38" s="121"/>
      <c r="HT38" s="121"/>
      <c r="HU38" s="121"/>
      <c r="HV38" s="121"/>
      <c r="HW38" s="121"/>
      <c r="HX38" s="121"/>
      <c r="HY38" s="121"/>
      <c r="HZ38" s="121"/>
      <c r="IA38" s="121"/>
      <c r="IB38" s="121"/>
      <c r="IC38" s="121"/>
      <c r="ID38" s="121"/>
      <c r="IE38" s="121"/>
      <c r="IF38" s="121"/>
      <c r="IG38" s="121"/>
      <c r="IH38" s="121"/>
      <c r="II38" s="121"/>
      <c r="IJ38" s="121"/>
      <c r="IK38" s="121"/>
      <c r="IL38" s="121"/>
      <c r="IM38" s="121"/>
      <c r="IN38" s="121"/>
      <c r="IO38" s="121"/>
      <c r="IP38" s="121"/>
      <c r="IQ38" s="121"/>
      <c r="IR38" s="121"/>
      <c r="IS38" s="121"/>
      <c r="IT38" s="121"/>
      <c r="IU38" s="121"/>
      <c r="IV38" s="121"/>
      <c r="IW38" s="121"/>
      <c r="IX38" s="121"/>
      <c r="IY38" s="121"/>
      <c r="IZ38" s="121"/>
      <c r="JA38" s="121"/>
      <c r="JB38" s="121"/>
      <c r="JC38" s="121"/>
      <c r="JD38" s="121"/>
      <c r="JE38" s="121"/>
      <c r="JF38" s="121"/>
      <c r="JG38" s="121"/>
      <c r="JH38" s="121"/>
      <c r="JI38" s="121"/>
      <c r="JJ38" s="121"/>
      <c r="JK38" s="121"/>
      <c r="JL38" s="121"/>
      <c r="JM38" s="121"/>
      <c r="JN38" s="121"/>
      <c r="JO38" s="121"/>
      <c r="JP38" s="121"/>
      <c r="JQ38" s="121"/>
      <c r="JR38" s="121"/>
      <c r="JS38" s="121"/>
      <c r="JT38" s="121"/>
      <c r="JU38" s="121"/>
      <c r="JV38" s="121"/>
      <c r="JW38" s="121"/>
      <c r="JX38" s="121"/>
      <c r="JY38" s="121"/>
      <c r="JZ38" s="121"/>
      <c r="KA38" s="121"/>
      <c r="KB38" s="121"/>
      <c r="KC38" s="121"/>
      <c r="KD38" s="121"/>
      <c r="KE38" s="121"/>
      <c r="KF38" s="121"/>
      <c r="KG38" s="121"/>
      <c r="KH38" s="121"/>
      <c r="KI38" s="121"/>
      <c r="KJ38" s="121"/>
      <c r="KK38" s="121"/>
      <c r="KL38" s="121"/>
      <c r="KM38" s="121"/>
      <c r="KN38" s="121"/>
      <c r="KO38" s="121"/>
      <c r="KP38" s="121"/>
      <c r="KQ38" s="121"/>
      <c r="KR38" s="121"/>
      <c r="KS38" s="121"/>
      <c r="KT38" s="121"/>
      <c r="KU38" s="121"/>
      <c r="KV38" s="121"/>
      <c r="KW38" s="121"/>
      <c r="KX38" s="121"/>
      <c r="KY38" s="121"/>
      <c r="KZ38" s="121"/>
      <c r="LA38" s="121"/>
      <c r="LB38" s="121"/>
      <c r="LC38" s="121"/>
      <c r="LD38" s="121"/>
      <c r="LE38" s="121"/>
      <c r="LF38" s="121"/>
      <c r="LG38" s="121"/>
      <c r="LH38" s="121"/>
      <c r="LI38" s="121"/>
      <c r="LJ38" s="121"/>
      <c r="LK38" s="121"/>
      <c r="LL38" s="121"/>
      <c r="LM38" s="121"/>
      <c r="LN38" s="121"/>
      <c r="LO38" s="121"/>
      <c r="LP38" s="121"/>
      <c r="LQ38" s="121"/>
      <c r="LR38" s="121"/>
      <c r="LS38" s="121"/>
      <c r="LT38" s="121"/>
      <c r="LU38" s="121"/>
      <c r="LV38" s="121"/>
      <c r="LW38" s="121"/>
      <c r="LX38" s="121"/>
      <c r="LY38" s="121"/>
      <c r="LZ38" s="121"/>
      <c r="MA38" s="121"/>
      <c r="MB38" s="121"/>
      <c r="MC38" s="121"/>
      <c r="MD38" s="121"/>
      <c r="ME38" s="121"/>
      <c r="MF38" s="121"/>
      <c r="MG38" s="121"/>
      <c r="MH38" s="121"/>
      <c r="MI38" s="121"/>
      <c r="MJ38" s="121"/>
      <c r="MK38" s="121"/>
      <c r="ML38" s="121"/>
      <c r="MM38" s="121"/>
      <c r="MN38" s="121"/>
      <c r="MO38" s="121"/>
      <c r="MP38" s="121"/>
      <c r="MQ38" s="121"/>
      <c r="MR38" s="121"/>
      <c r="MS38" s="121"/>
      <c r="MT38" s="121"/>
      <c r="MU38" s="121"/>
      <c r="MV38" s="121"/>
      <c r="MW38" s="121"/>
      <c r="MX38" s="121"/>
      <c r="MY38" s="121"/>
      <c r="MZ38" s="121"/>
      <c r="NA38" s="121"/>
      <c r="NB38" s="121"/>
      <c r="NC38" s="121"/>
      <c r="ND38" s="121"/>
      <c r="NE38" s="121"/>
      <c r="NF38" s="121"/>
      <c r="NG38" s="121"/>
      <c r="NH38" s="121"/>
      <c r="NI38" s="121"/>
      <c r="NJ38" s="121"/>
      <c r="NK38" s="121"/>
      <c r="NL38" s="121"/>
      <c r="NM38" s="121"/>
      <c r="NN38" s="121"/>
      <c r="NO38" s="121"/>
      <c r="NP38" s="121"/>
      <c r="NQ38" s="121"/>
      <c r="NR38" s="121"/>
      <c r="NS38" s="121"/>
      <c r="NT38" s="121"/>
      <c r="NU38" s="121"/>
      <c r="NV38" s="121"/>
      <c r="NW38" s="121"/>
      <c r="NX38" s="121"/>
      <c r="NY38" s="121"/>
      <c r="NZ38" s="121"/>
      <c r="OA38" s="121"/>
      <c r="OB38" s="121"/>
      <c r="OC38" s="121"/>
      <c r="OD38" s="121"/>
      <c r="OE38" s="121"/>
      <c r="OF38" s="121"/>
      <c r="OG38" s="121"/>
      <c r="OH38" s="121"/>
      <c r="OI38" s="121"/>
      <c r="OJ38" s="121"/>
      <c r="OK38" s="121"/>
      <c r="OL38" s="121"/>
      <c r="OM38" s="121"/>
      <c r="ON38" s="121"/>
      <c r="OO38" s="121"/>
      <c r="OP38" s="121"/>
      <c r="OQ38" s="121"/>
      <c r="OR38" s="121"/>
      <c r="OS38" s="121"/>
      <c r="OT38" s="121"/>
      <c r="OU38" s="121"/>
      <c r="OV38" s="121"/>
      <c r="OW38" s="121"/>
      <c r="OX38" s="121"/>
      <c r="OY38" s="121"/>
      <c r="OZ38" s="121"/>
      <c r="PA38" s="121"/>
      <c r="PB38" s="121"/>
      <c r="PC38" s="121"/>
      <c r="PD38" s="121"/>
      <c r="PE38" s="121"/>
      <c r="PF38" s="121"/>
      <c r="PG38" s="121"/>
      <c r="PH38" s="121"/>
      <c r="PI38" s="121"/>
      <c r="PJ38" s="121"/>
      <c r="PK38" s="121"/>
      <c r="PL38" s="121"/>
      <c r="PM38" s="121"/>
      <c r="PN38" s="121"/>
      <c r="PO38" s="121"/>
      <c r="PP38" s="121"/>
      <c r="PQ38" s="121"/>
      <c r="PR38" s="121"/>
      <c r="PS38" s="121"/>
      <c r="PT38" s="121"/>
      <c r="PU38" s="121"/>
      <c r="PV38" s="121"/>
      <c r="PW38" s="121"/>
      <c r="PX38" s="121"/>
      <c r="PY38" s="121"/>
      <c r="PZ38" s="121"/>
      <c r="QA38" s="121"/>
      <c r="QB38" s="121"/>
      <c r="QC38" s="121"/>
      <c r="QD38" s="121"/>
      <c r="QE38" s="121"/>
      <c r="QF38" s="121"/>
      <c r="QG38" s="121"/>
      <c r="QH38" s="121"/>
      <c r="QI38" s="121"/>
      <c r="QJ38" s="121"/>
      <c r="QK38" s="121"/>
      <c r="QL38" s="121"/>
      <c r="QM38" s="121"/>
      <c r="QN38" s="121"/>
      <c r="QO38" s="121"/>
      <c r="QP38" s="121"/>
      <c r="QQ38" s="121"/>
      <c r="QR38" s="121"/>
      <c r="QS38" s="121"/>
      <c r="QT38" s="121"/>
      <c r="QU38" s="121"/>
      <c r="QV38" s="121"/>
      <c r="QW38" s="121"/>
      <c r="QX38" s="121"/>
      <c r="QY38" s="121"/>
      <c r="QZ38" s="121"/>
      <c r="RA38" s="121"/>
      <c r="RB38" s="121"/>
      <c r="RC38" s="121"/>
      <c r="RD38" s="121"/>
      <c r="RE38" s="121"/>
      <c r="RF38" s="121"/>
      <c r="RG38" s="121"/>
      <c r="RH38" s="121"/>
      <c r="RI38" s="121"/>
      <c r="RJ38" s="121"/>
      <c r="RK38" s="121"/>
      <c r="RL38" s="121"/>
      <c r="RM38" s="121"/>
      <c r="RN38" s="121"/>
      <c r="RO38" s="121"/>
      <c r="RP38" s="121"/>
      <c r="RQ38" s="121"/>
      <c r="RR38" s="121"/>
      <c r="RS38" s="121"/>
      <c r="RT38" s="121"/>
      <c r="RU38" s="121"/>
      <c r="RV38" s="121"/>
      <c r="RW38" s="121"/>
      <c r="RX38" s="121"/>
      <c r="RY38" s="121"/>
      <c r="RZ38" s="121"/>
      <c r="SA38" s="121"/>
      <c r="SB38" s="121"/>
      <c r="SC38" s="121"/>
      <c r="SD38" s="121"/>
      <c r="SE38" s="121"/>
      <c r="SF38" s="121"/>
      <c r="SG38" s="121"/>
      <c r="SH38" s="121"/>
      <c r="SI38" s="121"/>
      <c r="SJ38" s="121"/>
      <c r="SK38" s="121"/>
      <c r="SL38" s="121"/>
      <c r="SM38" s="121"/>
      <c r="SN38" s="121"/>
      <c r="SO38" s="121"/>
      <c r="SP38" s="121"/>
      <c r="SQ38" s="121"/>
      <c r="SR38" s="121"/>
      <c r="SS38" s="121"/>
      <c r="ST38" s="121"/>
      <c r="SU38" s="121"/>
      <c r="SV38" s="121"/>
      <c r="SW38" s="121"/>
      <c r="SX38" s="121"/>
      <c r="SY38" s="121"/>
      <c r="SZ38" s="121"/>
      <c r="TA38" s="121"/>
      <c r="TB38" s="121"/>
      <c r="TC38" s="121"/>
      <c r="TD38" s="121"/>
      <c r="TE38" s="121"/>
      <c r="TF38" s="121"/>
      <c r="TG38" s="121"/>
      <c r="TH38" s="121"/>
      <c r="TI38" s="121"/>
      <c r="TJ38" s="121"/>
      <c r="TK38" s="121"/>
      <c r="TL38" s="121"/>
      <c r="TM38" s="121"/>
      <c r="TN38" s="121"/>
      <c r="TO38" s="121"/>
      <c r="TP38" s="121"/>
      <c r="TQ38" s="121"/>
      <c r="TR38" s="121"/>
      <c r="TS38" s="121"/>
      <c r="TT38" s="121"/>
      <c r="TU38" s="121"/>
      <c r="TV38" s="121"/>
      <c r="TW38" s="121"/>
      <c r="TX38" s="121"/>
      <c r="TY38" s="121"/>
      <c r="TZ38" s="121"/>
      <c r="UA38" s="121"/>
      <c r="UB38" s="121"/>
      <c r="UC38" s="121"/>
      <c r="UD38" s="121"/>
      <c r="UE38" s="121"/>
      <c r="UF38" s="121"/>
      <c r="UG38" s="121"/>
      <c r="UH38" s="121"/>
      <c r="UI38" s="121"/>
      <c r="UJ38" s="121"/>
      <c r="UK38" s="121"/>
      <c r="UL38" s="121"/>
      <c r="UM38" s="121"/>
      <c r="UN38" s="121"/>
      <c r="UO38" s="121"/>
      <c r="UP38" s="121"/>
      <c r="UQ38" s="121"/>
      <c r="UR38" s="121"/>
      <c r="US38" s="121"/>
      <c r="UT38" s="121"/>
      <c r="UU38" s="121"/>
      <c r="UV38" s="121"/>
      <c r="UW38" s="121"/>
      <c r="UX38" s="121"/>
      <c r="UY38" s="121"/>
      <c r="UZ38" s="121"/>
      <c r="VA38" s="121"/>
      <c r="VB38" s="121"/>
      <c r="VC38" s="121"/>
      <c r="VD38" s="121"/>
      <c r="VE38" s="121"/>
      <c r="VF38" s="121"/>
      <c r="VG38" s="121"/>
      <c r="VH38" s="121"/>
      <c r="VI38" s="121"/>
      <c r="VJ38" s="121"/>
      <c r="VK38" s="121"/>
      <c r="VL38" s="121"/>
      <c r="VM38" s="121"/>
      <c r="VN38" s="121"/>
      <c r="VO38" s="121"/>
      <c r="VP38" s="121"/>
      <c r="VQ38" s="121"/>
      <c r="VR38" s="121"/>
      <c r="VS38" s="121"/>
      <c r="VT38" s="121"/>
      <c r="VU38" s="121"/>
      <c r="VV38" s="121"/>
      <c r="VW38" s="121"/>
      <c r="VX38" s="121"/>
      <c r="VY38" s="121"/>
      <c r="VZ38" s="121"/>
      <c r="WA38" s="121"/>
      <c r="WB38" s="121"/>
      <c r="WC38" s="121"/>
      <c r="WD38" s="121"/>
      <c r="WE38" s="121"/>
      <c r="WF38" s="121"/>
      <c r="WG38" s="121"/>
      <c r="WH38" s="121"/>
      <c r="WI38" s="121"/>
      <c r="WJ38" s="121"/>
      <c r="WK38" s="121"/>
      <c r="WL38" s="121"/>
      <c r="WM38" s="121"/>
      <c r="WN38" s="121"/>
      <c r="WO38" s="121"/>
      <c r="WP38" s="121"/>
      <c r="WQ38" s="121"/>
      <c r="WR38" s="121"/>
      <c r="WS38" s="121"/>
      <c r="WT38" s="121"/>
      <c r="WU38" s="121"/>
      <c r="WV38" s="121"/>
      <c r="WW38" s="121"/>
      <c r="WX38" s="121"/>
      <c r="WY38" s="121"/>
      <c r="WZ38" s="121"/>
      <c r="XA38" s="121"/>
      <c r="XB38" s="121"/>
      <c r="XC38" s="121"/>
      <c r="XD38" s="121"/>
      <c r="XE38" s="121"/>
      <c r="XF38" s="121"/>
      <c r="XG38" s="121"/>
      <c r="XH38" s="121"/>
      <c r="XI38" s="121"/>
      <c r="XJ38" s="121"/>
      <c r="XK38" s="121"/>
      <c r="XL38" s="121"/>
      <c r="XM38" s="121"/>
      <c r="XN38" s="121"/>
      <c r="XO38" s="121"/>
      <c r="XP38" s="121"/>
      <c r="XQ38" s="121"/>
      <c r="XR38" s="121"/>
      <c r="XS38" s="121"/>
      <c r="XT38" s="121"/>
      <c r="XU38" s="121"/>
      <c r="XV38" s="121"/>
      <c r="XW38" s="121"/>
      <c r="XX38" s="121"/>
      <c r="XY38" s="121"/>
      <c r="XZ38" s="121"/>
      <c r="YA38" s="121"/>
      <c r="YB38" s="121"/>
      <c r="YC38" s="121"/>
      <c r="YD38" s="121"/>
      <c r="YE38" s="121"/>
      <c r="YF38" s="121"/>
      <c r="YG38" s="121"/>
      <c r="YH38" s="121"/>
      <c r="YI38" s="121"/>
      <c r="YJ38" s="121"/>
      <c r="YK38" s="121"/>
      <c r="YL38" s="121"/>
      <c r="YM38" s="121"/>
      <c r="YN38" s="121"/>
      <c r="YO38" s="121"/>
      <c r="YP38" s="121"/>
      <c r="YQ38" s="121"/>
      <c r="YR38" s="121"/>
      <c r="YS38" s="121"/>
      <c r="YT38" s="121"/>
      <c r="YU38" s="121"/>
      <c r="YV38" s="121"/>
      <c r="YW38" s="121"/>
      <c r="YX38" s="121"/>
      <c r="YY38" s="121"/>
      <c r="YZ38" s="121"/>
      <c r="ZA38" s="121"/>
      <c r="ZB38" s="121"/>
      <c r="ZC38" s="121"/>
      <c r="ZD38" s="121"/>
      <c r="ZE38" s="121"/>
      <c r="ZF38" s="121"/>
      <c r="ZG38" s="121"/>
      <c r="ZH38" s="121"/>
      <c r="ZI38" s="121"/>
      <c r="ZJ38" s="121"/>
      <c r="ZK38" s="121"/>
      <c r="ZL38" s="121"/>
      <c r="ZM38" s="121"/>
      <c r="ZN38" s="121"/>
      <c r="ZO38" s="121"/>
      <c r="ZP38" s="121"/>
      <c r="ZQ38" s="121"/>
      <c r="ZR38" s="121"/>
      <c r="ZS38" s="121"/>
      <c r="ZT38" s="121"/>
      <c r="ZU38" s="121"/>
      <c r="ZV38" s="121"/>
      <c r="ZW38" s="121"/>
      <c r="ZX38" s="121"/>
      <c r="ZY38" s="121"/>
      <c r="ZZ38" s="121"/>
      <c r="AAA38" s="121"/>
      <c r="AAB38" s="121"/>
      <c r="AAC38" s="121"/>
      <c r="AAD38" s="121"/>
      <c r="AAE38" s="121"/>
      <c r="AAF38" s="121"/>
      <c r="AAG38" s="121"/>
      <c r="AAH38" s="121"/>
      <c r="AAI38" s="121"/>
      <c r="AAJ38" s="121"/>
      <c r="AAK38" s="121"/>
      <c r="AAL38" s="121"/>
      <c r="AAM38" s="121"/>
      <c r="AAN38" s="121"/>
      <c r="AAO38" s="121"/>
      <c r="AAP38" s="121"/>
      <c r="AAQ38" s="121"/>
      <c r="AAR38" s="121"/>
      <c r="AAS38" s="121"/>
      <c r="AAT38" s="121"/>
      <c r="AAU38" s="121"/>
      <c r="AAV38" s="121"/>
      <c r="AAW38" s="121"/>
      <c r="AAX38" s="121"/>
      <c r="AAY38" s="121"/>
      <c r="AAZ38" s="121"/>
      <c r="ABA38" s="121"/>
      <c r="ABB38" s="121"/>
      <c r="ABC38" s="121"/>
      <c r="ABD38" s="121"/>
      <c r="ABE38" s="121"/>
      <c r="ABF38" s="121"/>
      <c r="ABG38" s="121"/>
      <c r="ABH38" s="121"/>
      <c r="ABI38" s="121"/>
      <c r="ABJ38" s="121"/>
      <c r="ABK38" s="121"/>
      <c r="ABL38" s="121"/>
      <c r="ABM38" s="121"/>
      <c r="ABN38" s="121"/>
      <c r="ABO38" s="121"/>
      <c r="ABP38" s="121"/>
      <c r="ABQ38" s="121"/>
      <c r="ABR38" s="121"/>
      <c r="ABS38" s="121"/>
      <c r="ABT38" s="121"/>
      <c r="ABU38" s="121"/>
      <c r="ABV38" s="121"/>
      <c r="ABW38" s="121"/>
      <c r="ABX38" s="121"/>
      <c r="ABY38" s="121"/>
      <c r="ABZ38" s="121"/>
      <c r="ACA38" s="121"/>
      <c r="ACB38" s="121"/>
      <c r="ACC38" s="121"/>
      <c r="ACD38" s="121"/>
      <c r="ACE38" s="121"/>
      <c r="ACF38" s="121"/>
      <c r="ACG38" s="121"/>
      <c r="ACH38" s="121"/>
      <c r="ACI38" s="121"/>
      <c r="ACJ38" s="121"/>
      <c r="ACK38" s="121"/>
      <c r="ACL38" s="121"/>
      <c r="ACM38" s="121"/>
      <c r="ACN38" s="121"/>
      <c r="ACO38" s="121"/>
      <c r="ACP38" s="121"/>
      <c r="ACQ38" s="121"/>
      <c r="ACR38" s="121"/>
      <c r="ACS38" s="121"/>
      <c r="ACT38" s="121"/>
      <c r="ACU38" s="121"/>
      <c r="ACV38" s="121"/>
      <c r="ACW38" s="121"/>
      <c r="ACX38" s="121"/>
      <c r="ACY38" s="121"/>
      <c r="ACZ38" s="121"/>
      <c r="ADA38" s="121"/>
      <c r="ADB38" s="121"/>
      <c r="ADC38" s="121"/>
      <c r="ADD38" s="121"/>
      <c r="ADE38" s="121"/>
      <c r="ADF38" s="121"/>
      <c r="ADG38" s="121"/>
      <c r="ADH38" s="121"/>
      <c r="ADI38" s="121"/>
      <c r="ADJ38" s="121"/>
      <c r="ADK38" s="121"/>
      <c r="ADL38" s="121"/>
      <c r="ADM38" s="121"/>
      <c r="ADN38" s="121"/>
      <c r="ADO38" s="121"/>
      <c r="ADP38" s="121"/>
      <c r="ADQ38" s="121"/>
      <c r="ADR38" s="121"/>
      <c r="ADS38" s="121"/>
      <c r="ADT38" s="121"/>
      <c r="ADU38" s="121"/>
      <c r="ADV38" s="121"/>
      <c r="ADW38" s="121"/>
      <c r="ADX38" s="121"/>
      <c r="ADY38" s="121"/>
      <c r="ADZ38" s="121"/>
      <c r="AEA38" s="121"/>
      <c r="AEB38" s="121"/>
      <c r="AEC38" s="121"/>
      <c r="AED38" s="121"/>
      <c r="AEE38" s="121"/>
      <c r="AEF38" s="121"/>
      <c r="AEG38" s="121"/>
      <c r="AEH38" s="121"/>
      <c r="AEI38" s="121"/>
      <c r="AEJ38" s="121"/>
      <c r="AEK38" s="121"/>
      <c r="AEL38" s="121"/>
      <c r="AEM38" s="121"/>
      <c r="AEN38" s="121"/>
      <c r="AEO38" s="121"/>
      <c r="AEP38" s="121"/>
      <c r="AEQ38" s="121"/>
      <c r="AER38" s="121"/>
      <c r="AES38" s="121"/>
      <c r="AET38" s="121"/>
      <c r="AEU38" s="121"/>
      <c r="AEV38" s="121"/>
      <c r="AEW38" s="121"/>
      <c r="AEX38" s="121"/>
      <c r="AEY38" s="121"/>
      <c r="AEZ38" s="121"/>
      <c r="AFA38" s="121"/>
      <c r="AFB38" s="121"/>
      <c r="AFC38" s="121"/>
      <c r="AFD38" s="121"/>
      <c r="AFE38" s="121"/>
      <c r="AFF38" s="121"/>
      <c r="AFG38" s="121"/>
      <c r="AFH38" s="121"/>
      <c r="AFI38" s="121"/>
      <c r="AFJ38" s="121"/>
      <c r="AFK38" s="121"/>
      <c r="AFL38" s="121"/>
      <c r="AFM38" s="121"/>
      <c r="AFN38" s="121"/>
      <c r="AFO38" s="121"/>
      <c r="AFP38" s="121"/>
      <c r="AFQ38" s="121"/>
      <c r="AFR38" s="121"/>
      <c r="AFS38" s="121"/>
      <c r="AFT38" s="121"/>
      <c r="AFU38" s="121"/>
      <c r="AFV38" s="121"/>
      <c r="AFW38" s="121"/>
      <c r="AFX38" s="121"/>
      <c r="AFY38" s="121"/>
      <c r="AFZ38" s="121"/>
      <c r="AGA38" s="121"/>
      <c r="AGB38" s="121"/>
      <c r="AGC38" s="121"/>
      <c r="AGD38" s="121"/>
      <c r="AGE38" s="121"/>
      <c r="AGF38" s="121"/>
      <c r="AGG38" s="121"/>
      <c r="AGH38" s="121"/>
      <c r="AGI38" s="121"/>
      <c r="AGJ38" s="121"/>
      <c r="AGK38" s="121"/>
      <c r="AGL38" s="121"/>
      <c r="AGM38" s="121"/>
      <c r="AGN38" s="121"/>
      <c r="AGO38" s="121"/>
      <c r="AGP38" s="121"/>
      <c r="AGQ38" s="121"/>
      <c r="AGR38" s="121"/>
      <c r="AGS38" s="121"/>
      <c r="AGT38" s="121"/>
      <c r="AGU38" s="121"/>
      <c r="AGV38" s="121"/>
      <c r="AGW38" s="121"/>
      <c r="AGX38" s="121"/>
      <c r="AGY38" s="121"/>
      <c r="AGZ38" s="121"/>
      <c r="AHA38" s="121"/>
      <c r="AHB38" s="121"/>
      <c r="AHC38" s="121"/>
      <c r="AHD38" s="121"/>
      <c r="AHE38" s="121"/>
      <c r="AHF38" s="121"/>
      <c r="AHG38" s="121"/>
      <c r="AHH38" s="121"/>
      <c r="AHI38" s="121"/>
      <c r="AHJ38" s="121"/>
      <c r="AHK38" s="121"/>
      <c r="AHL38" s="121"/>
      <c r="AHM38" s="121"/>
      <c r="AHN38" s="121"/>
      <c r="AHO38" s="121"/>
      <c r="AHP38" s="121"/>
      <c r="AHQ38" s="121"/>
      <c r="AHR38" s="121"/>
      <c r="AHS38" s="121"/>
      <c r="AHT38" s="121"/>
      <c r="AHU38" s="121"/>
      <c r="AHV38" s="121"/>
      <c r="AHW38" s="121"/>
      <c r="AHX38" s="121"/>
      <c r="AHY38" s="121"/>
      <c r="AHZ38" s="121"/>
      <c r="AIA38" s="121"/>
      <c r="AIB38" s="121"/>
      <c r="AIC38" s="121"/>
      <c r="AID38" s="121"/>
      <c r="AIE38" s="121"/>
      <c r="AIF38" s="121"/>
      <c r="AIG38" s="121"/>
      <c r="AIH38" s="121"/>
      <c r="AII38" s="121"/>
      <c r="AIJ38" s="121"/>
      <c r="AIK38" s="121"/>
      <c r="AIL38" s="121"/>
      <c r="AIM38" s="121"/>
      <c r="AIN38" s="121"/>
      <c r="AIO38" s="121"/>
      <c r="AIP38" s="121"/>
      <c r="AIQ38" s="121"/>
      <c r="AIR38" s="121"/>
      <c r="AIS38" s="121"/>
      <c r="AIT38" s="121"/>
      <c r="AIU38" s="121"/>
      <c r="AIV38" s="121"/>
      <c r="AIW38" s="121"/>
      <c r="AIX38" s="121"/>
      <c r="AIY38" s="121"/>
      <c r="AIZ38" s="121"/>
      <c r="AJA38" s="121"/>
      <c r="AJB38" s="121"/>
      <c r="AJC38" s="121"/>
      <c r="AJD38" s="121"/>
      <c r="AJE38" s="121"/>
      <c r="AJF38" s="121"/>
      <c r="AJG38" s="121"/>
      <c r="AJH38" s="121"/>
      <c r="AJI38" s="121"/>
      <c r="AJJ38" s="121"/>
      <c r="AJK38" s="121"/>
      <c r="AJL38" s="121"/>
      <c r="AJM38" s="121"/>
      <c r="AJN38" s="121"/>
      <c r="AJO38" s="121"/>
      <c r="AJP38" s="121"/>
      <c r="AJQ38" s="121"/>
      <c r="AJR38" s="121"/>
      <c r="AJS38" s="121"/>
      <c r="AJT38" s="121"/>
      <c r="AJU38" s="121"/>
      <c r="AJV38" s="121"/>
      <c r="AJW38" s="121"/>
      <c r="AJX38" s="121"/>
      <c r="AJY38" s="121"/>
      <c r="AJZ38" s="121"/>
      <c r="AKA38" s="121"/>
      <c r="AKB38" s="121"/>
      <c r="AKC38" s="121"/>
      <c r="AKD38" s="121"/>
      <c r="AKE38" s="121"/>
      <c r="AKF38" s="121"/>
      <c r="AKG38" s="121"/>
      <c r="AKH38" s="121"/>
      <c r="AKI38" s="121"/>
      <c r="AKJ38" s="121"/>
      <c r="AKK38" s="121"/>
      <c r="AKL38" s="121"/>
      <c r="AKM38" s="121"/>
      <c r="AKN38" s="121"/>
      <c r="AKO38" s="121"/>
      <c r="AKP38" s="121"/>
      <c r="AKQ38" s="121"/>
      <c r="AKR38" s="121"/>
      <c r="AKS38" s="121"/>
      <c r="AKT38" s="121"/>
      <c r="AKU38" s="121"/>
      <c r="AKV38" s="121"/>
      <c r="AKW38" s="121"/>
      <c r="AKX38" s="121"/>
      <c r="AKY38" s="121"/>
      <c r="AKZ38" s="121"/>
      <c r="ALA38" s="121"/>
      <c r="ALB38" s="121"/>
      <c r="ALC38" s="121"/>
      <c r="ALD38" s="121"/>
      <c r="ALE38" s="121"/>
      <c r="ALF38" s="121"/>
      <c r="ALG38" s="121"/>
      <c r="ALH38" s="121"/>
      <c r="ALI38" s="121"/>
      <c r="ALJ38" s="121"/>
      <c r="ALK38" s="121"/>
      <c r="ALL38" s="121"/>
      <c r="ALM38" s="121"/>
      <c r="ALN38" s="121"/>
      <c r="ALO38" s="121"/>
      <c r="ALP38" s="121"/>
      <c r="ALQ38" s="121"/>
      <c r="ALR38" s="121"/>
      <c r="ALS38" s="121"/>
      <c r="ALT38" s="121"/>
      <c r="ALU38" s="121"/>
      <c r="ALV38" s="121"/>
      <c r="ALW38" s="121"/>
      <c r="ALX38" s="121"/>
      <c r="ALY38" s="121"/>
      <c r="ALZ38" s="121"/>
      <c r="AMA38" s="121"/>
      <c r="AMB38" s="121"/>
      <c r="AMC38" s="121"/>
      <c r="AMD38" s="121"/>
      <c r="AME38" s="121"/>
      <c r="AMF38" s="121"/>
      <c r="AMG38" s="121"/>
      <c r="AMH38" s="121"/>
      <c r="AMI38" s="121"/>
      <c r="AMJ38" s="121"/>
      <c r="AMK38" s="121"/>
      <c r="AML38" s="121"/>
      <c r="AMM38" s="121"/>
      <c r="AMN38" s="121"/>
      <c r="AMO38" s="121"/>
      <c r="AMP38" s="121"/>
      <c r="AMQ38" s="121"/>
      <c r="AMR38" s="121"/>
      <c r="AMS38" s="121"/>
      <c r="AMT38" s="121"/>
      <c r="AMU38" s="121"/>
      <c r="AMV38" s="121"/>
      <c r="AMW38" s="121"/>
      <c r="AMX38" s="121"/>
      <c r="AMY38" s="121"/>
      <c r="AMZ38" s="121"/>
      <c r="ANA38" s="121"/>
      <c r="ANB38" s="121"/>
      <c r="ANC38" s="121"/>
      <c r="AND38" s="121"/>
      <c r="ANE38" s="121"/>
      <c r="ANF38" s="121"/>
      <c r="ANG38" s="121"/>
      <c r="ANH38" s="121"/>
      <c r="ANI38" s="121"/>
      <c r="ANJ38" s="121"/>
      <c r="ANK38" s="121"/>
      <c r="ANL38" s="121"/>
      <c r="ANM38" s="121"/>
      <c r="ANN38" s="121"/>
      <c r="ANO38" s="121"/>
      <c r="ANP38" s="121"/>
      <c r="ANQ38" s="121"/>
      <c r="ANR38" s="121"/>
      <c r="ANS38" s="121"/>
      <c r="ANT38" s="121"/>
      <c r="ANU38" s="121"/>
      <c r="ANV38" s="121"/>
      <c r="ANW38" s="121"/>
      <c r="ANX38" s="121"/>
      <c r="ANY38" s="121"/>
      <c r="ANZ38" s="121"/>
      <c r="AOA38" s="121"/>
      <c r="AOB38" s="121"/>
      <c r="AOC38" s="121"/>
      <c r="AOD38" s="121"/>
      <c r="AOE38" s="121"/>
      <c r="AOF38" s="121"/>
      <c r="AOG38" s="121"/>
      <c r="AOH38" s="121"/>
      <c r="AOI38" s="121"/>
      <c r="AOJ38" s="121"/>
      <c r="AOK38" s="121"/>
      <c r="AOL38" s="121"/>
      <c r="AOM38" s="121"/>
      <c r="AON38" s="121"/>
      <c r="AOO38" s="121"/>
      <c r="AOP38" s="121"/>
      <c r="AOQ38" s="121"/>
      <c r="AOR38" s="121"/>
      <c r="AOS38" s="121"/>
      <c r="AOT38" s="121"/>
      <c r="AOU38" s="121"/>
      <c r="AOV38" s="121"/>
      <c r="AOW38" s="121"/>
      <c r="AOX38" s="121"/>
      <c r="AOY38" s="121"/>
      <c r="AOZ38" s="121"/>
      <c r="APA38" s="121"/>
      <c r="APB38" s="121"/>
      <c r="APC38" s="121"/>
      <c r="APD38" s="121"/>
      <c r="APE38" s="121"/>
      <c r="APF38" s="121"/>
      <c r="APG38" s="121"/>
      <c r="APH38" s="121"/>
      <c r="API38" s="121"/>
      <c r="APJ38" s="121"/>
      <c r="APK38" s="121"/>
      <c r="APL38" s="121"/>
      <c r="APM38" s="121"/>
      <c r="APN38" s="121"/>
      <c r="APO38" s="121"/>
      <c r="APP38" s="121"/>
      <c r="APQ38" s="121"/>
      <c r="APR38" s="121"/>
      <c r="APS38" s="121"/>
      <c r="APT38" s="121"/>
      <c r="APU38" s="121"/>
      <c r="APV38" s="121"/>
      <c r="APW38" s="121"/>
      <c r="APX38" s="121"/>
      <c r="APY38" s="121"/>
      <c r="APZ38" s="121"/>
      <c r="AQA38" s="121"/>
      <c r="AQB38" s="121"/>
      <c r="AQC38" s="121"/>
      <c r="AQD38" s="121"/>
      <c r="AQE38" s="121"/>
      <c r="AQF38" s="121"/>
      <c r="AQG38" s="121"/>
      <c r="AQH38" s="121"/>
      <c r="AQI38" s="121"/>
      <c r="AQJ38" s="121"/>
      <c r="AQK38" s="121"/>
      <c r="AQL38" s="121"/>
      <c r="AQM38" s="121"/>
      <c r="AQN38" s="121"/>
      <c r="AQO38" s="121"/>
      <c r="AQP38" s="121"/>
      <c r="AQQ38" s="121"/>
      <c r="AQR38" s="121"/>
      <c r="AQS38" s="121"/>
      <c r="AQT38" s="121"/>
      <c r="AQU38" s="121"/>
      <c r="AQV38" s="121"/>
      <c r="AQW38" s="121"/>
      <c r="AQX38" s="121"/>
      <c r="AQY38" s="121"/>
      <c r="AQZ38" s="121"/>
      <c r="ARA38" s="121"/>
      <c r="ARB38" s="121"/>
      <c r="ARC38" s="121"/>
      <c r="ARD38" s="121"/>
      <c r="ARE38" s="121"/>
      <c r="ARF38" s="121"/>
      <c r="ARG38" s="121"/>
      <c r="ARH38" s="121"/>
      <c r="ARI38" s="121"/>
      <c r="ARJ38" s="121"/>
      <c r="ARK38" s="121"/>
      <c r="ARL38" s="121"/>
      <c r="ARM38" s="121"/>
      <c r="ARN38" s="121"/>
      <c r="ARO38" s="121"/>
      <c r="ARP38" s="121"/>
      <c r="ARQ38" s="121"/>
      <c r="ARR38" s="121"/>
      <c r="ARS38" s="121"/>
      <c r="ART38" s="121"/>
      <c r="ARU38" s="121"/>
      <c r="ARV38" s="121"/>
      <c r="ARW38" s="121"/>
      <c r="ARX38" s="121"/>
      <c r="ARY38" s="121"/>
      <c r="ARZ38" s="121"/>
      <c r="ASA38" s="121"/>
      <c r="ASB38" s="121"/>
      <c r="ASC38" s="121"/>
      <c r="ASD38" s="121"/>
      <c r="ASE38" s="121"/>
      <c r="ASF38" s="121"/>
      <c r="ASG38" s="121"/>
      <c r="ASH38" s="121"/>
      <c r="ASI38" s="121"/>
      <c r="ASJ38" s="121"/>
      <c r="ASK38" s="121"/>
      <c r="ASL38" s="121"/>
      <c r="ASM38" s="121"/>
      <c r="ASN38" s="121"/>
      <c r="ASO38" s="121"/>
      <c r="ASP38" s="121"/>
      <c r="ASQ38" s="121"/>
      <c r="ASR38" s="121"/>
      <c r="ASS38" s="121"/>
      <c r="AST38" s="121"/>
      <c r="ASU38" s="121"/>
      <c r="ASV38" s="121"/>
      <c r="ASW38" s="121"/>
      <c r="ASX38" s="121"/>
      <c r="ASY38" s="121"/>
      <c r="ASZ38" s="121"/>
      <c r="ATA38" s="121"/>
      <c r="ATB38" s="121"/>
      <c r="ATC38" s="121"/>
      <c r="ATD38" s="121"/>
      <c r="ATE38" s="121"/>
      <c r="ATF38" s="121"/>
      <c r="ATG38" s="121"/>
      <c r="ATH38" s="121"/>
      <c r="ATI38" s="121"/>
      <c r="ATJ38" s="121"/>
      <c r="ATK38" s="121"/>
      <c r="ATL38" s="121"/>
      <c r="ATM38" s="121"/>
      <c r="ATN38" s="121"/>
      <c r="ATO38" s="121"/>
      <c r="ATP38" s="121"/>
      <c r="ATQ38" s="121"/>
      <c r="ATR38" s="121"/>
      <c r="ATS38" s="121"/>
      <c r="ATT38" s="121"/>
      <c r="ATU38" s="121"/>
      <c r="ATV38" s="121"/>
      <c r="ATW38" s="121"/>
      <c r="ATX38" s="121"/>
      <c r="ATY38" s="121"/>
      <c r="ATZ38" s="121"/>
      <c r="AUA38" s="121"/>
      <c r="AUB38" s="121"/>
      <c r="AUC38" s="121"/>
      <c r="AUD38" s="121"/>
      <c r="AUE38" s="121"/>
      <c r="AUF38" s="121"/>
      <c r="AUG38" s="121"/>
      <c r="AUH38" s="121"/>
      <c r="AUI38" s="121"/>
      <c r="AUJ38" s="121"/>
      <c r="AUK38" s="121"/>
      <c r="AUL38" s="121"/>
      <c r="AUM38" s="121"/>
      <c r="AUN38" s="121"/>
      <c r="AUO38" s="121"/>
      <c r="AUP38" s="121"/>
      <c r="AUQ38" s="121"/>
      <c r="AUR38" s="121"/>
      <c r="AUS38" s="121"/>
      <c r="AUT38" s="121"/>
      <c r="AUU38" s="121"/>
      <c r="AUV38" s="121"/>
      <c r="AUW38" s="121"/>
      <c r="AUX38" s="121"/>
      <c r="AUY38" s="121"/>
      <c r="AUZ38" s="121"/>
      <c r="AVA38" s="121"/>
      <c r="AVB38" s="121"/>
      <c r="AVC38" s="121"/>
      <c r="AVD38" s="121"/>
      <c r="AVE38" s="121"/>
      <c r="AVF38" s="121"/>
      <c r="AVG38" s="121"/>
      <c r="AVH38" s="121"/>
      <c r="AVI38" s="121"/>
      <c r="AVJ38" s="121"/>
      <c r="AVK38" s="121"/>
      <c r="AVL38" s="121"/>
      <c r="AVM38" s="121"/>
      <c r="AVN38" s="121"/>
      <c r="AVO38" s="121"/>
      <c r="AVP38" s="121"/>
      <c r="AVQ38" s="121"/>
      <c r="AVR38" s="121"/>
      <c r="AVS38" s="121"/>
      <c r="AVT38" s="121"/>
      <c r="AVU38" s="121"/>
      <c r="AVV38" s="121"/>
      <c r="AVW38" s="121"/>
      <c r="AVX38" s="121"/>
      <c r="AVY38" s="121"/>
      <c r="AVZ38" s="121"/>
      <c r="AWA38" s="121"/>
      <c r="AWB38" s="121"/>
      <c r="AWC38" s="121"/>
      <c r="AWD38" s="121"/>
      <c r="AWE38" s="121"/>
      <c r="AWF38" s="121"/>
      <c r="AWG38" s="121"/>
      <c r="AWH38" s="121"/>
      <c r="AWI38" s="121"/>
      <c r="AWJ38" s="121"/>
      <c r="AWK38" s="121"/>
      <c r="AWL38" s="121"/>
      <c r="AWM38" s="121"/>
      <c r="AWN38" s="121"/>
      <c r="AWO38" s="121"/>
      <c r="AWP38" s="121"/>
      <c r="AWQ38" s="121"/>
      <c r="AWR38" s="121"/>
      <c r="AWS38" s="121"/>
      <c r="AWT38" s="121"/>
      <c r="AWU38" s="121"/>
      <c r="AWV38" s="121"/>
      <c r="AWW38" s="121"/>
      <c r="AWX38" s="121"/>
      <c r="AWY38" s="121"/>
      <c r="AWZ38" s="121"/>
      <c r="AXA38" s="121"/>
      <c r="AXB38" s="121"/>
      <c r="AXC38" s="121"/>
      <c r="AXD38" s="121"/>
      <c r="AXE38" s="121"/>
      <c r="AXF38" s="121"/>
      <c r="AXG38" s="121"/>
      <c r="AXH38" s="121"/>
      <c r="AXI38" s="121"/>
      <c r="AXJ38" s="121"/>
      <c r="AXK38" s="121"/>
      <c r="AXL38" s="121"/>
      <c r="AXM38" s="121"/>
      <c r="AXN38" s="121"/>
      <c r="AXO38" s="121"/>
      <c r="AXP38" s="121"/>
      <c r="AXQ38" s="121"/>
      <c r="AXR38" s="121"/>
      <c r="AXS38" s="121"/>
      <c r="AXT38" s="121"/>
      <c r="AXU38" s="121"/>
      <c r="AXV38" s="121"/>
      <c r="AXW38" s="121"/>
      <c r="AXX38" s="121"/>
      <c r="AXY38" s="121"/>
      <c r="AXZ38" s="121"/>
      <c r="AYA38" s="121"/>
      <c r="AYB38" s="121"/>
      <c r="AYC38" s="121"/>
      <c r="AYD38" s="121"/>
      <c r="AYE38" s="121"/>
      <c r="AYF38" s="121"/>
      <c r="AYG38" s="121"/>
      <c r="AYH38" s="121"/>
      <c r="AYI38" s="121"/>
      <c r="AYJ38" s="121"/>
      <c r="AYK38" s="121"/>
      <c r="AYL38" s="121"/>
      <c r="AYM38" s="121"/>
      <c r="AYN38" s="121"/>
      <c r="AYO38" s="121"/>
      <c r="AYP38" s="121"/>
      <c r="AYQ38" s="121"/>
      <c r="AYR38" s="121"/>
      <c r="AYS38" s="121"/>
      <c r="AYT38" s="121"/>
      <c r="AYU38" s="121"/>
      <c r="AYV38" s="121"/>
      <c r="AYW38" s="121"/>
      <c r="AYX38" s="121"/>
      <c r="AYY38" s="121"/>
      <c r="AYZ38" s="121"/>
      <c r="AZA38" s="121"/>
      <c r="AZB38" s="121"/>
      <c r="AZC38" s="121"/>
      <c r="AZD38" s="121"/>
      <c r="AZE38" s="121"/>
      <c r="AZF38" s="121"/>
      <c r="AZG38" s="121"/>
      <c r="AZH38" s="121"/>
      <c r="AZI38" s="121"/>
      <c r="AZJ38" s="121"/>
      <c r="AZK38" s="121"/>
      <c r="AZL38" s="121"/>
      <c r="AZM38" s="121"/>
      <c r="AZN38" s="121"/>
      <c r="AZO38" s="121"/>
      <c r="AZP38" s="121"/>
      <c r="AZQ38" s="121"/>
      <c r="AZR38" s="121"/>
      <c r="AZS38" s="121"/>
      <c r="AZT38" s="121"/>
      <c r="AZU38" s="121"/>
      <c r="AZV38" s="121"/>
      <c r="AZW38" s="121"/>
      <c r="AZX38" s="121"/>
      <c r="AZY38" s="121"/>
      <c r="AZZ38" s="121"/>
      <c r="BAA38" s="121"/>
      <c r="BAB38" s="121"/>
      <c r="BAC38" s="121"/>
      <c r="BAD38" s="121"/>
      <c r="BAE38" s="121"/>
      <c r="BAF38" s="121"/>
      <c r="BAG38" s="121"/>
      <c r="BAH38" s="121"/>
      <c r="BAI38" s="121"/>
      <c r="BAJ38" s="121"/>
      <c r="BAK38" s="121"/>
      <c r="BAL38" s="121"/>
      <c r="BAM38" s="121"/>
      <c r="BAN38" s="121"/>
      <c r="BAO38" s="121"/>
      <c r="BAP38" s="121"/>
      <c r="BAQ38" s="121"/>
      <c r="BAR38" s="121"/>
      <c r="BAS38" s="121"/>
      <c r="BAT38" s="121"/>
      <c r="BAU38" s="121"/>
      <c r="BAV38" s="121"/>
      <c r="BAW38" s="121"/>
      <c r="BAX38" s="121"/>
      <c r="BAY38" s="121"/>
      <c r="BAZ38" s="121"/>
      <c r="BBA38" s="121"/>
      <c r="BBB38" s="121"/>
      <c r="BBC38" s="121"/>
      <c r="BBD38" s="121"/>
      <c r="BBE38" s="121"/>
      <c r="BBF38" s="121"/>
      <c r="BBG38" s="121"/>
      <c r="BBH38" s="121"/>
      <c r="BBI38" s="121"/>
      <c r="BBJ38" s="121"/>
      <c r="BBK38" s="121"/>
      <c r="BBL38" s="121"/>
      <c r="BBM38" s="121"/>
      <c r="BBN38" s="121"/>
      <c r="BBO38" s="121"/>
      <c r="BBP38" s="121"/>
      <c r="BBQ38" s="121"/>
      <c r="BBR38" s="121"/>
      <c r="BBS38" s="121"/>
      <c r="BBT38" s="121"/>
      <c r="BBU38" s="121"/>
      <c r="BBV38" s="121"/>
      <c r="BBW38" s="121"/>
      <c r="BBX38" s="121"/>
      <c r="BBY38" s="121"/>
      <c r="BBZ38" s="121"/>
      <c r="BCA38" s="121"/>
      <c r="BCB38" s="121"/>
      <c r="BCC38" s="121"/>
      <c r="BCD38" s="121"/>
      <c r="BCE38" s="121"/>
      <c r="BCF38" s="121"/>
      <c r="BCG38" s="121"/>
      <c r="BCH38" s="121"/>
      <c r="BCI38" s="121"/>
      <c r="BCJ38" s="121"/>
      <c r="BCK38" s="121"/>
      <c r="BCL38" s="121"/>
      <c r="BCM38" s="121"/>
      <c r="BCN38" s="121"/>
      <c r="BCO38" s="121"/>
      <c r="BCP38" s="121"/>
      <c r="BCQ38" s="121"/>
      <c r="BCR38" s="121"/>
      <c r="BCS38" s="121"/>
      <c r="BCT38" s="121"/>
      <c r="BCU38" s="121"/>
      <c r="BCV38" s="121"/>
      <c r="BCW38" s="121"/>
      <c r="BCX38" s="121"/>
      <c r="BCY38" s="121"/>
      <c r="BCZ38" s="121"/>
      <c r="BDA38" s="121"/>
      <c r="BDB38" s="121"/>
      <c r="BDC38" s="121"/>
      <c r="BDD38" s="121"/>
      <c r="BDE38" s="121"/>
      <c r="BDF38" s="121"/>
      <c r="BDG38" s="121"/>
      <c r="BDH38" s="121"/>
      <c r="BDI38" s="121"/>
      <c r="BDJ38" s="121"/>
      <c r="BDK38" s="121"/>
      <c r="BDL38" s="121"/>
      <c r="BDM38" s="121"/>
      <c r="BDN38" s="121"/>
      <c r="BDO38" s="121"/>
      <c r="BDP38" s="121"/>
      <c r="BDQ38" s="121"/>
      <c r="BDR38" s="121"/>
      <c r="BDS38" s="121"/>
      <c r="BDT38" s="121"/>
      <c r="BDU38" s="121"/>
      <c r="BDV38" s="121"/>
      <c r="BDW38" s="121"/>
      <c r="BDX38" s="121"/>
      <c r="BDY38" s="121"/>
      <c r="BDZ38" s="121"/>
      <c r="BEA38" s="121"/>
      <c r="BEB38" s="121"/>
      <c r="BEC38" s="121"/>
      <c r="BED38" s="121"/>
      <c r="BEE38" s="121"/>
      <c r="BEF38" s="121"/>
      <c r="BEG38" s="121"/>
      <c r="BEH38" s="121"/>
      <c r="BEI38" s="121"/>
      <c r="BEJ38" s="121"/>
      <c r="BEK38" s="121"/>
      <c r="BEL38" s="121"/>
      <c r="BEM38" s="121"/>
      <c r="BEN38" s="121"/>
      <c r="BEO38" s="121"/>
      <c r="BEP38" s="121"/>
      <c r="BEQ38" s="121"/>
      <c r="BER38" s="121"/>
      <c r="BES38" s="121"/>
      <c r="BET38" s="121"/>
      <c r="BEU38" s="121"/>
      <c r="BEV38" s="121"/>
      <c r="BEW38" s="121"/>
      <c r="BEX38" s="121"/>
      <c r="BEY38" s="121"/>
      <c r="BEZ38" s="121"/>
      <c r="BFA38" s="121"/>
      <c r="BFB38" s="121"/>
      <c r="BFC38" s="121"/>
      <c r="BFD38" s="121"/>
      <c r="BFE38" s="121"/>
      <c r="BFF38" s="121"/>
      <c r="BFG38" s="121"/>
      <c r="BFH38" s="121"/>
      <c r="BFI38" s="121"/>
      <c r="BFJ38" s="121"/>
      <c r="BFK38" s="121"/>
      <c r="BFL38" s="121"/>
      <c r="BFM38" s="121"/>
      <c r="BFN38" s="121"/>
      <c r="BFO38" s="121"/>
      <c r="BFP38" s="121"/>
      <c r="BFQ38" s="121"/>
      <c r="BFR38" s="121"/>
      <c r="BFS38" s="121"/>
      <c r="BFT38" s="121"/>
      <c r="BFU38" s="121"/>
      <c r="BFV38" s="121"/>
      <c r="BFW38" s="121"/>
      <c r="BFX38" s="121"/>
      <c r="BFY38" s="121"/>
      <c r="BFZ38" s="121"/>
      <c r="BGA38" s="121"/>
      <c r="BGB38" s="121"/>
      <c r="BGC38" s="121"/>
      <c r="BGD38" s="121"/>
      <c r="BGE38" s="121"/>
      <c r="BGF38" s="121"/>
      <c r="BGG38" s="121"/>
      <c r="BGH38" s="121"/>
      <c r="BGI38" s="121"/>
      <c r="BGJ38" s="121"/>
      <c r="BGK38" s="121"/>
      <c r="BGL38" s="121"/>
      <c r="BGM38" s="121"/>
      <c r="BGN38" s="121"/>
      <c r="BGO38" s="121"/>
      <c r="BGP38" s="121"/>
      <c r="BGQ38" s="121"/>
      <c r="BGR38" s="121"/>
      <c r="BGS38" s="121"/>
      <c r="BGT38" s="121"/>
      <c r="BGU38" s="121"/>
      <c r="BGV38" s="121"/>
      <c r="BGW38" s="121"/>
      <c r="BGX38" s="121"/>
      <c r="BGY38" s="121"/>
      <c r="BGZ38" s="121"/>
      <c r="BHA38" s="121"/>
      <c r="BHB38" s="121"/>
      <c r="BHC38" s="121"/>
      <c r="BHD38" s="121"/>
      <c r="BHE38" s="121"/>
      <c r="BHF38" s="121"/>
      <c r="BHG38" s="121"/>
      <c r="BHH38" s="121"/>
      <c r="BHI38" s="121"/>
      <c r="BHJ38" s="121"/>
      <c r="BHK38" s="121"/>
      <c r="BHL38" s="121"/>
      <c r="BHM38" s="121"/>
      <c r="BHN38" s="121"/>
      <c r="BHO38" s="121"/>
      <c r="BHP38" s="121"/>
      <c r="BHQ38" s="121"/>
      <c r="BHR38" s="121"/>
      <c r="BHS38" s="121"/>
      <c r="BHT38" s="121"/>
      <c r="BHU38" s="121"/>
      <c r="BHV38" s="121"/>
      <c r="BHW38" s="121"/>
      <c r="BHX38" s="121"/>
      <c r="BHY38" s="121"/>
      <c r="BHZ38" s="121"/>
      <c r="BIA38" s="121"/>
      <c r="BIB38" s="121"/>
      <c r="BIC38" s="121"/>
      <c r="BID38" s="121"/>
      <c r="BIE38" s="121"/>
      <c r="BIF38" s="121"/>
      <c r="BIG38" s="121"/>
      <c r="BIH38" s="121"/>
      <c r="BII38" s="121"/>
      <c r="BIJ38" s="121"/>
      <c r="BIK38" s="121"/>
      <c r="BIL38" s="121"/>
      <c r="BIM38" s="121"/>
      <c r="BIN38" s="121"/>
      <c r="BIO38" s="121"/>
      <c r="BIP38" s="121"/>
      <c r="BIQ38" s="121"/>
      <c r="BIR38" s="121"/>
      <c r="BIS38" s="121"/>
      <c r="BIT38" s="121"/>
      <c r="BIU38" s="121"/>
      <c r="BIV38" s="121"/>
      <c r="BIW38" s="121"/>
      <c r="BIX38" s="121"/>
      <c r="BIY38" s="121"/>
      <c r="BIZ38" s="121"/>
      <c r="BJA38" s="121"/>
      <c r="BJB38" s="121"/>
      <c r="BJC38" s="121"/>
      <c r="BJD38" s="121"/>
      <c r="BJE38" s="121"/>
      <c r="BJF38" s="121"/>
      <c r="BJG38" s="121"/>
      <c r="BJH38" s="121"/>
      <c r="BJI38" s="121"/>
      <c r="BJJ38" s="121"/>
      <c r="BJK38" s="121"/>
      <c r="BJL38" s="121"/>
      <c r="BJM38" s="121"/>
      <c r="BJN38" s="121"/>
      <c r="BJO38" s="121"/>
      <c r="BJP38" s="121"/>
      <c r="BJQ38" s="121"/>
      <c r="BJR38" s="121"/>
      <c r="BJS38" s="121"/>
      <c r="BJT38" s="121"/>
      <c r="BJU38" s="121"/>
      <c r="BJV38" s="121"/>
      <c r="BJW38" s="121"/>
      <c r="BJX38" s="121"/>
      <c r="BJY38" s="121"/>
      <c r="BJZ38" s="121"/>
      <c r="BKA38" s="121"/>
      <c r="BKB38" s="121"/>
      <c r="BKC38" s="121"/>
      <c r="BKD38" s="121"/>
      <c r="BKE38" s="121"/>
      <c r="BKF38" s="121"/>
      <c r="BKG38" s="121"/>
      <c r="BKH38" s="121"/>
      <c r="BKI38" s="121"/>
      <c r="BKJ38" s="121"/>
      <c r="BKK38" s="121"/>
      <c r="BKL38" s="121"/>
      <c r="BKM38" s="121"/>
      <c r="BKN38" s="121"/>
      <c r="BKO38" s="121"/>
      <c r="BKP38" s="121"/>
      <c r="BKQ38" s="121"/>
      <c r="BKR38" s="121"/>
      <c r="BKS38" s="121"/>
      <c r="BKT38" s="121"/>
      <c r="BKU38" s="121"/>
      <c r="BKV38" s="121"/>
      <c r="BKW38" s="121"/>
      <c r="BKX38" s="121"/>
      <c r="BKY38" s="121"/>
      <c r="BKZ38" s="121"/>
      <c r="BLA38" s="121"/>
      <c r="BLB38" s="121"/>
      <c r="BLC38" s="121"/>
      <c r="BLD38" s="121"/>
      <c r="BLE38" s="121"/>
      <c r="BLF38" s="121"/>
      <c r="BLG38" s="121"/>
      <c r="BLH38" s="121"/>
      <c r="BLI38" s="121"/>
      <c r="BLJ38" s="121"/>
      <c r="BLK38" s="121"/>
      <c r="BLL38" s="121"/>
      <c r="BLM38" s="121"/>
      <c r="BLN38" s="121"/>
      <c r="BLO38" s="121"/>
      <c r="BLP38" s="121"/>
      <c r="BLQ38" s="121"/>
      <c r="BLR38" s="121"/>
      <c r="BLS38" s="121"/>
      <c r="BLT38" s="121"/>
      <c r="BLU38" s="121"/>
      <c r="BLV38" s="121"/>
      <c r="BLW38" s="121"/>
      <c r="BLX38" s="121"/>
      <c r="BLY38" s="121"/>
      <c r="BLZ38" s="121"/>
      <c r="BMA38" s="121"/>
      <c r="BMB38" s="121"/>
      <c r="BMC38" s="121"/>
      <c r="BMD38" s="121"/>
      <c r="BME38" s="121"/>
      <c r="BMF38" s="121"/>
      <c r="BMG38" s="121"/>
      <c r="BMH38" s="121"/>
      <c r="BMI38" s="121"/>
      <c r="BMJ38" s="121"/>
      <c r="BMK38" s="121"/>
      <c r="BML38" s="121"/>
      <c r="BMM38" s="121"/>
      <c r="BMN38" s="121"/>
      <c r="BMO38" s="121"/>
      <c r="BMP38" s="121"/>
      <c r="BMQ38" s="121"/>
      <c r="BMR38" s="121"/>
      <c r="BMS38" s="121"/>
      <c r="BMT38" s="121"/>
      <c r="BMU38" s="121"/>
      <c r="BMV38" s="121"/>
      <c r="BMW38" s="121"/>
      <c r="BMX38" s="121"/>
      <c r="BMY38" s="121"/>
      <c r="BMZ38" s="121"/>
      <c r="BNA38" s="121"/>
      <c r="BNB38" s="121"/>
      <c r="BNC38" s="121"/>
      <c r="BND38" s="121"/>
      <c r="BNE38" s="121"/>
      <c r="BNF38" s="121"/>
      <c r="BNG38" s="121"/>
      <c r="BNH38" s="121"/>
      <c r="BNI38" s="121"/>
      <c r="BNJ38" s="121"/>
      <c r="BNK38" s="121"/>
      <c r="BNL38" s="121"/>
      <c r="BNM38" s="121"/>
      <c r="BNN38" s="121"/>
      <c r="BNO38" s="121"/>
      <c r="BNP38" s="121"/>
      <c r="BNQ38" s="121"/>
      <c r="BNR38" s="121"/>
      <c r="BNS38" s="121"/>
      <c r="BNT38" s="121"/>
      <c r="BNU38" s="121"/>
      <c r="BNV38" s="121"/>
      <c r="BNW38" s="121"/>
      <c r="BNX38" s="121"/>
      <c r="BNY38" s="121"/>
      <c r="BNZ38" s="121"/>
      <c r="BOA38" s="121"/>
      <c r="BOB38" s="121"/>
      <c r="BOC38" s="121"/>
      <c r="BOD38" s="121"/>
      <c r="BOE38" s="121"/>
      <c r="BOF38" s="121"/>
      <c r="BOG38" s="121"/>
      <c r="BOH38" s="121"/>
      <c r="BOI38" s="121"/>
      <c r="BOJ38" s="121"/>
      <c r="BOK38" s="121"/>
      <c r="BOL38" s="121"/>
      <c r="BOM38" s="121"/>
      <c r="BON38" s="121"/>
      <c r="BOO38" s="121"/>
      <c r="BOP38" s="121"/>
      <c r="BOQ38" s="121"/>
      <c r="BOR38" s="121"/>
      <c r="BOS38" s="121"/>
      <c r="BOT38" s="121"/>
      <c r="BOU38" s="121"/>
      <c r="BOV38" s="121"/>
      <c r="BOW38" s="121"/>
      <c r="BOX38" s="121"/>
      <c r="BOY38" s="121"/>
      <c r="BOZ38" s="121"/>
      <c r="BPA38" s="121"/>
      <c r="BPB38" s="121"/>
      <c r="BPC38" s="121"/>
      <c r="BPD38" s="121"/>
      <c r="BPE38" s="121"/>
      <c r="BPF38" s="121"/>
      <c r="BPG38" s="121"/>
      <c r="BPH38" s="121"/>
      <c r="BPI38" s="121"/>
      <c r="BPJ38" s="121"/>
      <c r="BPK38" s="121"/>
      <c r="BPL38" s="121"/>
      <c r="BPM38" s="121"/>
      <c r="BPN38" s="121"/>
      <c r="BPO38" s="121"/>
      <c r="BPP38" s="121"/>
      <c r="BPQ38" s="121"/>
      <c r="BPR38" s="121"/>
      <c r="BPS38" s="121"/>
      <c r="BPT38" s="121"/>
      <c r="BPU38" s="121"/>
      <c r="BPV38" s="121"/>
      <c r="BPW38" s="121"/>
      <c r="BPX38" s="121"/>
      <c r="BPY38" s="121"/>
      <c r="BPZ38" s="121"/>
      <c r="BQA38" s="121"/>
      <c r="BQB38" s="121"/>
      <c r="BQC38" s="121"/>
      <c r="BQD38" s="121"/>
      <c r="BQE38" s="121"/>
      <c r="BQF38" s="121"/>
      <c r="BQG38" s="121"/>
      <c r="BQH38" s="121"/>
      <c r="BQI38" s="121"/>
      <c r="BQJ38" s="121"/>
      <c r="BQK38" s="121"/>
      <c r="BQL38" s="121"/>
      <c r="BQM38" s="121"/>
      <c r="BQN38" s="121"/>
      <c r="BQO38" s="121"/>
      <c r="BQP38" s="121"/>
      <c r="BQQ38" s="121"/>
      <c r="BQR38" s="121"/>
      <c r="BQS38" s="121"/>
      <c r="BQT38" s="121"/>
      <c r="BQU38" s="121"/>
      <c r="BQV38" s="121"/>
      <c r="BQW38" s="121"/>
      <c r="BQX38" s="121"/>
      <c r="BQY38" s="121"/>
      <c r="BQZ38" s="121"/>
      <c r="BRA38" s="121"/>
      <c r="BRB38" s="121"/>
      <c r="BRC38" s="121"/>
      <c r="BRD38" s="121"/>
      <c r="BRE38" s="121"/>
      <c r="BRF38" s="121"/>
      <c r="BRG38" s="121"/>
      <c r="BRH38" s="121"/>
      <c r="BRI38" s="121"/>
      <c r="BRJ38" s="121"/>
      <c r="BRK38" s="121"/>
      <c r="BRL38" s="121"/>
      <c r="BRM38" s="121"/>
      <c r="BRN38" s="121"/>
      <c r="BRO38" s="121"/>
      <c r="BRP38" s="121"/>
      <c r="BRQ38" s="121"/>
      <c r="BRR38" s="121"/>
      <c r="BRS38" s="121"/>
      <c r="BRT38" s="121"/>
      <c r="BRU38" s="121"/>
      <c r="BRV38" s="121"/>
      <c r="BRW38" s="121"/>
      <c r="BRX38" s="121"/>
      <c r="BRY38" s="121"/>
      <c r="BRZ38" s="121"/>
      <c r="BSA38" s="121"/>
      <c r="BSB38" s="121"/>
      <c r="BSC38" s="121"/>
      <c r="BSD38" s="121"/>
      <c r="BSE38" s="121"/>
      <c r="BSF38" s="121"/>
      <c r="BSG38" s="121"/>
      <c r="BSH38" s="121"/>
      <c r="BSI38" s="121"/>
      <c r="BSJ38" s="121"/>
      <c r="BSK38" s="121"/>
      <c r="BSL38" s="121"/>
      <c r="BSM38" s="121"/>
      <c r="BSN38" s="121"/>
      <c r="BSO38" s="121"/>
      <c r="BSP38" s="121"/>
      <c r="BSQ38" s="121"/>
      <c r="BSR38" s="121"/>
      <c r="BSS38" s="121"/>
      <c r="BST38" s="121"/>
      <c r="BSU38" s="121"/>
      <c r="BSV38" s="121"/>
      <c r="BSW38" s="121"/>
      <c r="BSX38" s="121"/>
      <c r="BSY38" s="121"/>
      <c r="BSZ38" s="121"/>
      <c r="BTA38" s="121"/>
      <c r="BTB38" s="121"/>
      <c r="BTC38" s="121"/>
      <c r="BTD38" s="121"/>
      <c r="BTE38" s="121"/>
      <c r="BTF38" s="121"/>
      <c r="BTG38" s="121"/>
      <c r="BTH38" s="121"/>
      <c r="BTI38" s="121"/>
      <c r="BTJ38" s="121"/>
      <c r="BTK38" s="121"/>
      <c r="BTL38" s="121"/>
      <c r="BTM38" s="121"/>
      <c r="BTN38" s="121"/>
      <c r="BTO38" s="121"/>
      <c r="BTP38" s="121"/>
      <c r="BTQ38" s="121"/>
      <c r="BTR38" s="121"/>
      <c r="BTS38" s="121"/>
      <c r="BTT38" s="121"/>
      <c r="BTU38" s="121"/>
      <c r="BTV38" s="121"/>
      <c r="BTW38" s="121"/>
      <c r="BTX38" s="121"/>
      <c r="BTY38" s="121"/>
      <c r="BTZ38" s="121"/>
      <c r="BUA38" s="121"/>
      <c r="BUB38" s="121"/>
      <c r="BUC38" s="121"/>
      <c r="BUD38" s="121"/>
      <c r="BUE38" s="121"/>
      <c r="BUF38" s="121"/>
      <c r="BUG38" s="121"/>
      <c r="BUH38" s="121"/>
      <c r="BUI38" s="121"/>
      <c r="BUJ38" s="121"/>
      <c r="BUK38" s="121"/>
      <c r="BUL38" s="121"/>
      <c r="BUM38" s="121"/>
      <c r="BUN38" s="121"/>
      <c r="BUO38" s="121"/>
      <c r="BUP38" s="121"/>
      <c r="BUQ38" s="121"/>
      <c r="BUR38" s="121"/>
      <c r="BUS38" s="121"/>
      <c r="BUT38" s="121"/>
      <c r="BUU38" s="121"/>
      <c r="BUV38" s="121"/>
      <c r="BUW38" s="121"/>
      <c r="BUX38" s="121"/>
      <c r="BUY38" s="121"/>
      <c r="BUZ38" s="121"/>
      <c r="BVA38" s="121"/>
      <c r="BVB38" s="121"/>
      <c r="BVC38" s="121"/>
      <c r="BVD38" s="121"/>
      <c r="BVE38" s="121"/>
      <c r="BVF38" s="121"/>
      <c r="BVG38" s="121"/>
      <c r="BVH38" s="121"/>
      <c r="BVI38" s="121"/>
      <c r="BVJ38" s="121"/>
      <c r="BVK38" s="121"/>
      <c r="BVL38" s="121"/>
      <c r="BVM38" s="121"/>
      <c r="BVN38" s="121"/>
      <c r="BVO38" s="121"/>
      <c r="BVP38" s="121"/>
      <c r="BVQ38" s="121"/>
      <c r="BVR38" s="121"/>
      <c r="BVS38" s="121"/>
      <c r="BVT38" s="121"/>
      <c r="BVU38" s="121"/>
      <c r="BVV38" s="121"/>
      <c r="BVW38" s="121"/>
      <c r="BVX38" s="121"/>
      <c r="BVY38" s="121"/>
      <c r="BVZ38" s="121"/>
      <c r="BWA38" s="121"/>
      <c r="BWB38" s="121"/>
      <c r="BWC38" s="121"/>
      <c r="BWD38" s="121"/>
      <c r="BWE38" s="121"/>
      <c r="BWF38" s="121"/>
      <c r="BWG38" s="121"/>
      <c r="BWH38" s="121"/>
      <c r="BWI38" s="121"/>
      <c r="BWJ38" s="121"/>
      <c r="BWK38" s="121"/>
      <c r="BWL38" s="121"/>
      <c r="BWM38" s="121"/>
      <c r="BWN38" s="121"/>
      <c r="BWO38" s="121"/>
      <c r="BWP38" s="121"/>
      <c r="BWQ38" s="121"/>
      <c r="BWR38" s="121"/>
      <c r="BWS38" s="121"/>
      <c r="BWT38" s="121"/>
      <c r="BWU38" s="121"/>
      <c r="BWV38" s="121"/>
      <c r="BWW38" s="121"/>
      <c r="BWX38" s="121"/>
      <c r="BWY38" s="121"/>
      <c r="BWZ38" s="121"/>
      <c r="BXA38" s="121"/>
      <c r="BXB38" s="121"/>
      <c r="BXC38" s="121"/>
      <c r="BXD38" s="121"/>
      <c r="BXE38" s="121"/>
      <c r="BXF38" s="121"/>
      <c r="BXG38" s="121"/>
      <c r="BXH38" s="121"/>
      <c r="BXI38" s="121"/>
      <c r="BXJ38" s="121"/>
      <c r="BXK38" s="121"/>
      <c r="BXL38" s="121"/>
      <c r="BXM38" s="121"/>
      <c r="BXN38" s="121"/>
      <c r="BXO38" s="121"/>
      <c r="BXP38" s="121"/>
      <c r="BXQ38" s="121"/>
      <c r="BXR38" s="121"/>
      <c r="BXS38" s="121"/>
      <c r="BXT38" s="121"/>
      <c r="BXU38" s="121"/>
      <c r="BXV38" s="121"/>
      <c r="BXW38" s="121"/>
      <c r="BXX38" s="121"/>
      <c r="BXY38" s="121"/>
      <c r="BXZ38" s="121"/>
      <c r="BYA38" s="121"/>
      <c r="BYB38" s="121"/>
      <c r="BYC38" s="121"/>
      <c r="BYD38" s="121"/>
      <c r="BYE38" s="121"/>
      <c r="BYF38" s="121"/>
      <c r="BYG38" s="121"/>
      <c r="BYH38" s="121"/>
      <c r="BYI38" s="121"/>
      <c r="BYJ38" s="121"/>
      <c r="BYK38" s="121"/>
      <c r="BYL38" s="121"/>
      <c r="BYM38" s="121"/>
      <c r="BYN38" s="121"/>
      <c r="BYO38" s="121"/>
      <c r="BYP38" s="121"/>
      <c r="BYQ38" s="121"/>
      <c r="BYR38" s="121"/>
      <c r="BYS38" s="121"/>
      <c r="BYT38" s="121"/>
      <c r="BYU38" s="121"/>
      <c r="BYV38" s="121"/>
      <c r="BYW38" s="121"/>
      <c r="BYX38" s="121"/>
      <c r="BYY38" s="121"/>
      <c r="BYZ38" s="121"/>
      <c r="BZA38" s="121"/>
      <c r="BZB38" s="121"/>
      <c r="BZC38" s="121"/>
      <c r="BZD38" s="121"/>
      <c r="BZE38" s="121"/>
      <c r="BZF38" s="121"/>
      <c r="BZG38" s="121"/>
      <c r="BZH38" s="121"/>
      <c r="BZI38" s="121"/>
      <c r="BZJ38" s="121"/>
      <c r="BZK38" s="121"/>
      <c r="BZL38" s="121"/>
      <c r="BZM38" s="121"/>
      <c r="BZN38" s="121"/>
      <c r="BZO38" s="121"/>
      <c r="BZP38" s="121"/>
      <c r="BZQ38" s="121"/>
      <c r="BZR38" s="121"/>
      <c r="BZS38" s="121"/>
      <c r="BZT38" s="121"/>
      <c r="BZU38" s="121"/>
      <c r="BZV38" s="121"/>
      <c r="BZW38" s="121"/>
      <c r="BZX38" s="121"/>
      <c r="BZY38" s="121"/>
      <c r="BZZ38" s="121"/>
      <c r="CAA38" s="121"/>
      <c r="CAB38" s="121"/>
      <c r="CAC38" s="121"/>
      <c r="CAD38" s="121"/>
      <c r="CAE38" s="121"/>
      <c r="CAF38" s="121"/>
      <c r="CAG38" s="121"/>
      <c r="CAH38" s="121"/>
      <c r="CAI38" s="121"/>
      <c r="CAJ38" s="121"/>
      <c r="CAK38" s="121"/>
      <c r="CAL38" s="121"/>
      <c r="CAM38" s="121"/>
      <c r="CAN38" s="121"/>
      <c r="CAO38" s="121"/>
      <c r="CAP38" s="121"/>
      <c r="CAQ38" s="121"/>
      <c r="CAR38" s="121"/>
      <c r="CAS38" s="121"/>
      <c r="CAT38" s="121"/>
      <c r="CAU38" s="121"/>
      <c r="CAV38" s="121"/>
      <c r="CAW38" s="121"/>
      <c r="CAX38" s="121"/>
      <c r="CAY38" s="121"/>
      <c r="CAZ38" s="121"/>
      <c r="CBA38" s="121"/>
      <c r="CBB38" s="121"/>
      <c r="CBC38" s="121"/>
      <c r="CBD38" s="121"/>
      <c r="CBE38" s="121"/>
      <c r="CBF38" s="121"/>
      <c r="CBG38" s="121"/>
      <c r="CBH38" s="121"/>
      <c r="CBI38" s="121"/>
      <c r="CBJ38" s="121"/>
      <c r="CBK38" s="121"/>
      <c r="CBL38" s="121"/>
      <c r="CBM38" s="121"/>
      <c r="CBN38" s="121"/>
      <c r="CBO38" s="121"/>
      <c r="CBP38" s="121"/>
      <c r="CBQ38" s="121"/>
      <c r="CBR38" s="121"/>
      <c r="CBS38" s="121"/>
      <c r="CBT38" s="121"/>
      <c r="CBU38" s="121"/>
      <c r="CBV38" s="121"/>
      <c r="CBW38" s="121"/>
      <c r="CBX38" s="121"/>
      <c r="CBY38" s="121"/>
      <c r="CBZ38" s="121"/>
      <c r="CCA38" s="121"/>
      <c r="CCB38" s="121"/>
      <c r="CCC38" s="121"/>
      <c r="CCD38" s="121"/>
      <c r="CCE38" s="121"/>
      <c r="CCF38" s="121"/>
      <c r="CCG38" s="121"/>
      <c r="CCH38" s="121"/>
      <c r="CCI38" s="121"/>
      <c r="CCJ38" s="121"/>
      <c r="CCK38" s="121"/>
      <c r="CCL38" s="121"/>
      <c r="CCM38" s="121"/>
      <c r="CCN38" s="121"/>
      <c r="CCO38" s="121"/>
      <c r="CCP38" s="121"/>
      <c r="CCQ38" s="121"/>
      <c r="CCR38" s="121"/>
      <c r="CCS38" s="121"/>
      <c r="CCT38" s="121"/>
      <c r="CCU38" s="121"/>
      <c r="CCV38" s="121"/>
      <c r="CCW38" s="121"/>
      <c r="CCX38" s="121"/>
      <c r="CCY38" s="121"/>
      <c r="CCZ38" s="121"/>
      <c r="CDA38" s="121"/>
      <c r="CDB38" s="121"/>
      <c r="CDC38" s="121"/>
      <c r="CDD38" s="121"/>
      <c r="CDE38" s="121"/>
      <c r="CDF38" s="121"/>
      <c r="CDG38" s="121"/>
      <c r="CDH38" s="121"/>
      <c r="CDI38" s="121"/>
      <c r="CDJ38" s="121"/>
      <c r="CDK38" s="121"/>
      <c r="CDL38" s="121"/>
      <c r="CDM38" s="121"/>
      <c r="CDN38" s="121"/>
      <c r="CDO38" s="121"/>
      <c r="CDP38" s="121"/>
      <c r="CDQ38" s="121"/>
      <c r="CDR38" s="121"/>
      <c r="CDS38" s="121"/>
      <c r="CDT38" s="121"/>
      <c r="CDU38" s="121"/>
      <c r="CDV38" s="121"/>
      <c r="CDW38" s="121"/>
      <c r="CDX38" s="121"/>
      <c r="CDY38" s="121"/>
      <c r="CDZ38" s="121"/>
      <c r="CEA38" s="121"/>
      <c r="CEB38" s="121"/>
      <c r="CEC38" s="121"/>
      <c r="CED38" s="121"/>
      <c r="CEE38" s="121"/>
      <c r="CEF38" s="121"/>
      <c r="CEG38" s="121"/>
      <c r="CEH38" s="121"/>
      <c r="CEI38" s="121"/>
      <c r="CEJ38" s="121"/>
      <c r="CEK38" s="121"/>
      <c r="CEL38" s="121"/>
      <c r="CEM38" s="121"/>
      <c r="CEN38" s="121"/>
      <c r="CEO38" s="121"/>
      <c r="CEP38" s="121"/>
      <c r="CEQ38" s="121"/>
      <c r="CER38" s="121"/>
      <c r="CES38" s="121"/>
      <c r="CET38" s="121"/>
      <c r="CEU38" s="121"/>
      <c r="CEV38" s="121"/>
      <c r="CEW38" s="121"/>
      <c r="CEX38" s="121"/>
      <c r="CEY38" s="121"/>
      <c r="CEZ38" s="121"/>
      <c r="CFA38" s="121"/>
      <c r="CFB38" s="121"/>
      <c r="CFC38" s="121"/>
      <c r="CFD38" s="121"/>
      <c r="CFE38" s="121"/>
      <c r="CFF38" s="121"/>
      <c r="CFG38" s="121"/>
      <c r="CFH38" s="121"/>
      <c r="CFI38" s="121"/>
      <c r="CFJ38" s="121"/>
      <c r="CFK38" s="121"/>
      <c r="CFL38" s="121"/>
      <c r="CFM38" s="121"/>
      <c r="CFN38" s="121"/>
      <c r="CFO38" s="121"/>
      <c r="CFP38" s="121"/>
      <c r="CFQ38" s="121"/>
      <c r="CFR38" s="121"/>
      <c r="CFS38" s="121"/>
      <c r="CFT38" s="121"/>
      <c r="CFU38" s="121"/>
      <c r="CFV38" s="121"/>
      <c r="CFW38" s="121"/>
      <c r="CFX38" s="121"/>
      <c r="CFY38" s="121"/>
      <c r="CFZ38" s="121"/>
      <c r="CGA38" s="121"/>
      <c r="CGB38" s="121"/>
      <c r="CGC38" s="121"/>
      <c r="CGD38" s="121"/>
      <c r="CGE38" s="121"/>
      <c r="CGF38" s="121"/>
      <c r="CGG38" s="121"/>
      <c r="CGH38" s="121"/>
      <c r="CGI38" s="121"/>
      <c r="CGJ38" s="121"/>
      <c r="CGK38" s="121"/>
      <c r="CGL38" s="121"/>
      <c r="CGM38" s="121"/>
      <c r="CGN38" s="121"/>
      <c r="CGO38" s="121"/>
      <c r="CGP38" s="121"/>
      <c r="CGQ38" s="121"/>
      <c r="CGR38" s="121"/>
      <c r="CGS38" s="121"/>
      <c r="CGT38" s="121"/>
      <c r="CGU38" s="121"/>
      <c r="CGV38" s="121"/>
      <c r="CGW38" s="121"/>
      <c r="CGX38" s="121"/>
      <c r="CGY38" s="121"/>
      <c r="CGZ38" s="121"/>
      <c r="CHA38" s="121"/>
      <c r="CHB38" s="121"/>
      <c r="CHC38" s="121"/>
      <c r="CHD38" s="121"/>
      <c r="CHE38" s="121"/>
      <c r="CHF38" s="121"/>
      <c r="CHG38" s="121"/>
      <c r="CHH38" s="121"/>
      <c r="CHI38" s="121"/>
      <c r="CHJ38" s="121"/>
      <c r="CHK38" s="121"/>
      <c r="CHL38" s="121"/>
      <c r="CHM38" s="121"/>
      <c r="CHN38" s="121"/>
      <c r="CHO38" s="121"/>
      <c r="CHP38" s="121"/>
      <c r="CHQ38" s="121"/>
      <c r="CHR38" s="121"/>
      <c r="CHS38" s="121"/>
      <c r="CHT38" s="121"/>
      <c r="CHU38" s="121"/>
      <c r="CHV38" s="121"/>
      <c r="CHW38" s="121"/>
      <c r="CHX38" s="121"/>
      <c r="CHY38" s="121"/>
      <c r="CHZ38" s="121"/>
      <c r="CIA38" s="121"/>
      <c r="CIB38" s="121"/>
      <c r="CIC38" s="121"/>
      <c r="CID38" s="121"/>
      <c r="CIE38" s="121"/>
      <c r="CIF38" s="121"/>
      <c r="CIG38" s="121"/>
      <c r="CIH38" s="121"/>
      <c r="CII38" s="121"/>
      <c r="CIJ38" s="121"/>
      <c r="CIK38" s="121"/>
      <c r="CIL38" s="121"/>
      <c r="CIM38" s="121"/>
      <c r="CIN38" s="121"/>
      <c r="CIO38" s="121"/>
      <c r="CIP38" s="121"/>
      <c r="CIQ38" s="121"/>
      <c r="CIR38" s="121"/>
      <c r="CIS38" s="121"/>
      <c r="CIT38" s="121"/>
      <c r="CIU38" s="121"/>
      <c r="CIV38" s="121"/>
      <c r="CIW38" s="121"/>
      <c r="CIX38" s="121"/>
      <c r="CIY38" s="121"/>
      <c r="CIZ38" s="121"/>
      <c r="CJA38" s="121"/>
      <c r="CJB38" s="121"/>
      <c r="CJC38" s="121"/>
      <c r="CJD38" s="121"/>
      <c r="CJE38" s="121"/>
      <c r="CJF38" s="121"/>
      <c r="CJG38" s="121"/>
      <c r="CJH38" s="121"/>
      <c r="CJI38" s="121"/>
      <c r="CJJ38" s="121"/>
      <c r="CJK38" s="121"/>
      <c r="CJL38" s="121"/>
      <c r="CJM38" s="121"/>
      <c r="CJN38" s="121"/>
      <c r="CJO38" s="121"/>
      <c r="CJP38" s="121"/>
      <c r="CJQ38" s="121"/>
      <c r="CJR38" s="121"/>
      <c r="CJS38" s="121"/>
      <c r="CJT38" s="121"/>
      <c r="CJU38" s="121"/>
      <c r="CJV38" s="121"/>
      <c r="CJW38" s="121"/>
      <c r="CJX38" s="121"/>
      <c r="CJY38" s="121"/>
      <c r="CJZ38" s="121"/>
      <c r="CKA38" s="121"/>
      <c r="CKB38" s="121"/>
      <c r="CKC38" s="121"/>
      <c r="CKD38" s="121"/>
      <c r="CKE38" s="121"/>
      <c r="CKF38" s="121"/>
      <c r="CKG38" s="121"/>
      <c r="CKH38" s="121"/>
      <c r="CKI38" s="121"/>
      <c r="CKJ38" s="121"/>
      <c r="CKK38" s="121"/>
      <c r="CKL38" s="121"/>
      <c r="CKM38" s="121"/>
      <c r="CKN38" s="121"/>
      <c r="CKO38" s="121"/>
      <c r="CKP38" s="121"/>
      <c r="CKQ38" s="121"/>
      <c r="CKR38" s="121"/>
      <c r="CKS38" s="121"/>
      <c r="CKT38" s="121"/>
      <c r="CKU38" s="121"/>
      <c r="CKV38" s="121"/>
      <c r="CKW38" s="121"/>
      <c r="CKX38" s="121"/>
      <c r="CKY38" s="121"/>
      <c r="CKZ38" s="121"/>
      <c r="CLA38" s="121"/>
      <c r="CLB38" s="121"/>
      <c r="CLC38" s="121"/>
      <c r="CLD38" s="121"/>
      <c r="CLE38" s="121"/>
      <c r="CLF38" s="121"/>
      <c r="CLG38" s="121"/>
      <c r="CLH38" s="121"/>
      <c r="CLI38" s="121"/>
      <c r="CLJ38" s="121"/>
      <c r="CLK38" s="121"/>
      <c r="CLL38" s="121"/>
      <c r="CLM38" s="121"/>
      <c r="CLN38" s="121"/>
      <c r="CLO38" s="121"/>
      <c r="CLP38" s="121"/>
      <c r="CLQ38" s="121"/>
      <c r="CLR38" s="121"/>
      <c r="CLS38" s="121"/>
      <c r="CLT38" s="121"/>
      <c r="CLU38" s="121"/>
      <c r="CLV38" s="121"/>
      <c r="CLW38" s="121"/>
      <c r="CLX38" s="121"/>
      <c r="CLY38" s="121"/>
      <c r="CLZ38" s="121"/>
      <c r="CMA38" s="121"/>
      <c r="CMB38" s="121"/>
      <c r="CMC38" s="121"/>
      <c r="CMD38" s="121"/>
      <c r="CME38" s="121"/>
      <c r="CMF38" s="121"/>
      <c r="CMG38" s="121"/>
      <c r="CMH38" s="121"/>
      <c r="CMI38" s="121"/>
      <c r="CMJ38" s="121"/>
      <c r="CMK38" s="121"/>
      <c r="CML38" s="121"/>
      <c r="CMM38" s="121"/>
      <c r="CMN38" s="121"/>
      <c r="CMO38" s="121"/>
      <c r="CMP38" s="121"/>
      <c r="CMQ38" s="121"/>
      <c r="CMR38" s="121"/>
      <c r="CMS38" s="121"/>
      <c r="CMT38" s="121"/>
      <c r="CMU38" s="121"/>
      <c r="CMV38" s="121"/>
      <c r="CMW38" s="121"/>
      <c r="CMX38" s="121"/>
      <c r="CMY38" s="121"/>
      <c r="CMZ38" s="121"/>
      <c r="CNA38" s="121"/>
      <c r="CNB38" s="121"/>
      <c r="CNC38" s="121"/>
      <c r="CND38" s="121"/>
      <c r="CNE38" s="121"/>
      <c r="CNF38" s="121"/>
      <c r="CNG38" s="121"/>
      <c r="CNH38" s="121"/>
      <c r="CNI38" s="121"/>
      <c r="CNJ38" s="121"/>
      <c r="CNK38" s="121"/>
      <c r="CNL38" s="121"/>
      <c r="CNM38" s="121"/>
      <c r="CNN38" s="121"/>
      <c r="CNO38" s="121"/>
      <c r="CNP38" s="121"/>
      <c r="CNQ38" s="121"/>
      <c r="CNR38" s="121"/>
      <c r="CNS38" s="121"/>
      <c r="CNT38" s="121"/>
      <c r="CNU38" s="121"/>
      <c r="CNV38" s="121"/>
      <c r="CNW38" s="121"/>
      <c r="CNX38" s="121"/>
      <c r="CNY38" s="121"/>
      <c r="CNZ38" s="121"/>
      <c r="COA38" s="121"/>
      <c r="COB38" s="121"/>
      <c r="COC38" s="121"/>
      <c r="COD38" s="121"/>
      <c r="COE38" s="121"/>
      <c r="COF38" s="121"/>
      <c r="COG38" s="121"/>
      <c r="COH38" s="121"/>
      <c r="COI38" s="121"/>
      <c r="COJ38" s="121"/>
      <c r="COK38" s="121"/>
      <c r="COL38" s="121"/>
      <c r="COM38" s="121"/>
      <c r="CON38" s="121"/>
      <c r="COO38" s="121"/>
      <c r="COP38" s="121"/>
      <c r="COQ38" s="121"/>
      <c r="COR38" s="121"/>
      <c r="COS38" s="121"/>
      <c r="COT38" s="121"/>
      <c r="COU38" s="121"/>
      <c r="COV38" s="121"/>
      <c r="COW38" s="121"/>
      <c r="COX38" s="121"/>
      <c r="COY38" s="121"/>
      <c r="COZ38" s="121"/>
      <c r="CPA38" s="121"/>
      <c r="CPB38" s="121"/>
      <c r="CPC38" s="121"/>
      <c r="CPD38" s="121"/>
      <c r="CPE38" s="121"/>
      <c r="CPF38" s="121"/>
      <c r="CPG38" s="121"/>
      <c r="CPH38" s="121"/>
      <c r="CPI38" s="121"/>
      <c r="CPJ38" s="121"/>
      <c r="CPK38" s="121"/>
      <c r="CPL38" s="121"/>
      <c r="CPM38" s="121"/>
      <c r="CPN38" s="121"/>
      <c r="CPO38" s="121"/>
      <c r="CPP38" s="121"/>
      <c r="CPQ38" s="121"/>
      <c r="CPR38" s="121"/>
      <c r="CPS38" s="121"/>
      <c r="CPT38" s="121"/>
      <c r="CPU38" s="121"/>
      <c r="CPV38" s="121"/>
      <c r="CPW38" s="121"/>
      <c r="CPX38" s="121"/>
      <c r="CPY38" s="121"/>
      <c r="CPZ38" s="121"/>
      <c r="CQA38" s="121"/>
      <c r="CQB38" s="121"/>
      <c r="CQC38" s="121"/>
      <c r="CQD38" s="121"/>
      <c r="CQE38" s="121"/>
      <c r="CQF38" s="121"/>
      <c r="CQG38" s="121"/>
      <c r="CQH38" s="121"/>
      <c r="CQI38" s="121"/>
      <c r="CQJ38" s="121"/>
      <c r="CQK38" s="121"/>
      <c r="CQL38" s="121"/>
      <c r="CQM38" s="121"/>
      <c r="CQN38" s="121"/>
      <c r="CQO38" s="121"/>
      <c r="CQP38" s="121"/>
      <c r="CQQ38" s="121"/>
      <c r="CQR38" s="121"/>
      <c r="CQS38" s="121"/>
      <c r="CQT38" s="121"/>
      <c r="CQU38" s="121"/>
      <c r="CQV38" s="121"/>
      <c r="CQW38" s="121"/>
      <c r="CQX38" s="121"/>
      <c r="CQY38" s="121"/>
      <c r="CQZ38" s="121"/>
      <c r="CRA38" s="121"/>
      <c r="CRB38" s="121"/>
      <c r="CRC38" s="121"/>
      <c r="CRD38" s="121"/>
      <c r="CRE38" s="121"/>
      <c r="CRF38" s="121"/>
      <c r="CRG38" s="121"/>
      <c r="CRH38" s="121"/>
      <c r="CRI38" s="121"/>
      <c r="CRJ38" s="121"/>
      <c r="CRK38" s="121"/>
      <c r="CRL38" s="121"/>
      <c r="CRM38" s="121"/>
      <c r="CRN38" s="121"/>
      <c r="CRO38" s="121"/>
      <c r="CRP38" s="121"/>
      <c r="CRQ38" s="121"/>
      <c r="CRR38" s="121"/>
      <c r="CRS38" s="121"/>
      <c r="CRT38" s="121"/>
      <c r="CRU38" s="121"/>
      <c r="CRV38" s="121"/>
      <c r="CRW38" s="121"/>
      <c r="CRX38" s="121"/>
      <c r="CRY38" s="121"/>
      <c r="CRZ38" s="121"/>
      <c r="CSA38" s="121"/>
      <c r="CSB38" s="121"/>
      <c r="CSC38" s="121"/>
      <c r="CSD38" s="121"/>
      <c r="CSE38" s="121"/>
      <c r="CSF38" s="121"/>
      <c r="CSG38" s="121"/>
      <c r="CSH38" s="121"/>
      <c r="CSI38" s="121"/>
      <c r="CSJ38" s="121"/>
      <c r="CSK38" s="121"/>
      <c r="CSL38" s="121"/>
      <c r="CSM38" s="121"/>
      <c r="CSN38" s="121"/>
      <c r="CSO38" s="121"/>
      <c r="CSP38" s="121"/>
      <c r="CSQ38" s="121"/>
      <c r="CSR38" s="121"/>
      <c r="CSS38" s="121"/>
      <c r="CST38" s="121"/>
      <c r="CSU38" s="121"/>
      <c r="CSV38" s="121"/>
      <c r="CSW38" s="121"/>
      <c r="CSX38" s="121"/>
      <c r="CSY38" s="121"/>
      <c r="CSZ38" s="121"/>
      <c r="CTA38" s="121"/>
      <c r="CTB38" s="121"/>
      <c r="CTC38" s="121"/>
      <c r="CTD38" s="121"/>
      <c r="CTE38" s="121"/>
      <c r="CTF38" s="121"/>
      <c r="CTG38" s="121"/>
      <c r="CTH38" s="121"/>
      <c r="CTI38" s="121"/>
      <c r="CTJ38" s="121"/>
      <c r="CTK38" s="121"/>
      <c r="CTL38" s="121"/>
      <c r="CTM38" s="121"/>
      <c r="CTN38" s="121"/>
      <c r="CTO38" s="121"/>
      <c r="CTP38" s="121"/>
      <c r="CTQ38" s="121"/>
      <c r="CTR38" s="121"/>
      <c r="CTS38" s="121"/>
      <c r="CTT38" s="121"/>
      <c r="CTU38" s="121"/>
      <c r="CTV38" s="121"/>
      <c r="CTW38" s="121"/>
      <c r="CTX38" s="121"/>
      <c r="CTY38" s="121"/>
      <c r="CTZ38" s="121"/>
      <c r="CUA38" s="121"/>
      <c r="CUB38" s="121"/>
      <c r="CUC38" s="121"/>
      <c r="CUD38" s="121"/>
      <c r="CUE38" s="121"/>
      <c r="CUF38" s="121"/>
      <c r="CUG38" s="121"/>
      <c r="CUH38" s="121"/>
      <c r="CUI38" s="121"/>
      <c r="CUJ38" s="121"/>
      <c r="CUK38" s="121"/>
      <c r="CUL38" s="121"/>
      <c r="CUM38" s="121"/>
      <c r="CUN38" s="121"/>
      <c r="CUO38" s="121"/>
      <c r="CUP38" s="121"/>
      <c r="CUQ38" s="121"/>
      <c r="CUR38" s="121"/>
      <c r="CUS38" s="121"/>
      <c r="CUT38" s="121"/>
      <c r="CUU38" s="121"/>
      <c r="CUV38" s="121"/>
      <c r="CUW38" s="121"/>
      <c r="CUX38" s="121"/>
      <c r="CUY38" s="121"/>
      <c r="CUZ38" s="121"/>
      <c r="CVA38" s="121"/>
      <c r="CVB38" s="121"/>
      <c r="CVC38" s="121"/>
      <c r="CVD38" s="121"/>
      <c r="CVE38" s="121"/>
      <c r="CVF38" s="121"/>
      <c r="CVG38" s="121"/>
      <c r="CVH38" s="121"/>
      <c r="CVI38" s="121"/>
      <c r="CVJ38" s="121"/>
      <c r="CVK38" s="121"/>
      <c r="CVL38" s="121"/>
      <c r="CVM38" s="121"/>
      <c r="CVN38" s="121"/>
      <c r="CVO38" s="121"/>
      <c r="CVP38" s="121"/>
      <c r="CVQ38" s="121"/>
      <c r="CVR38" s="121"/>
      <c r="CVS38" s="121"/>
      <c r="CVT38" s="121"/>
      <c r="CVU38" s="121"/>
      <c r="CVV38" s="121"/>
      <c r="CVW38" s="121"/>
      <c r="CVX38" s="121"/>
      <c r="CVY38" s="121"/>
      <c r="CVZ38" s="121"/>
      <c r="CWA38" s="121"/>
      <c r="CWB38" s="121"/>
      <c r="CWC38" s="121"/>
      <c r="CWD38" s="121"/>
      <c r="CWE38" s="121"/>
      <c r="CWF38" s="121"/>
      <c r="CWG38" s="121"/>
      <c r="CWH38" s="121"/>
      <c r="CWI38" s="121"/>
      <c r="CWJ38" s="121"/>
      <c r="CWK38" s="121"/>
      <c r="CWL38" s="121"/>
      <c r="CWM38" s="121"/>
      <c r="CWN38" s="121"/>
      <c r="CWO38" s="121"/>
      <c r="CWP38" s="121"/>
      <c r="CWQ38" s="121"/>
      <c r="CWR38" s="121"/>
      <c r="CWS38" s="121"/>
      <c r="CWT38" s="121"/>
      <c r="CWU38" s="121"/>
      <c r="CWV38" s="121"/>
      <c r="CWW38" s="121"/>
      <c r="CWX38" s="121"/>
      <c r="CWY38" s="121"/>
      <c r="CWZ38" s="121"/>
      <c r="CXA38" s="121"/>
      <c r="CXB38" s="121"/>
      <c r="CXC38" s="121"/>
      <c r="CXD38" s="121"/>
      <c r="CXE38" s="121"/>
      <c r="CXF38" s="121"/>
      <c r="CXG38" s="121"/>
      <c r="CXH38" s="121"/>
      <c r="CXI38" s="121"/>
      <c r="CXJ38" s="121"/>
      <c r="CXK38" s="121"/>
      <c r="CXL38" s="121"/>
      <c r="CXM38" s="121"/>
      <c r="CXN38" s="121"/>
      <c r="CXO38" s="121"/>
      <c r="CXP38" s="121"/>
      <c r="CXQ38" s="121"/>
      <c r="CXR38" s="121"/>
      <c r="CXS38" s="121"/>
      <c r="CXT38" s="121"/>
      <c r="CXU38" s="121"/>
      <c r="CXV38" s="121"/>
      <c r="CXW38" s="121"/>
      <c r="CXX38" s="121"/>
      <c r="CXY38" s="121"/>
      <c r="CXZ38" s="121"/>
      <c r="CYA38" s="121"/>
      <c r="CYB38" s="121"/>
      <c r="CYC38" s="121"/>
      <c r="CYD38" s="121"/>
      <c r="CYE38" s="121"/>
      <c r="CYF38" s="121"/>
      <c r="CYG38" s="121"/>
      <c r="CYH38" s="121"/>
      <c r="CYI38" s="121"/>
      <c r="CYJ38" s="121"/>
      <c r="CYK38" s="121"/>
      <c r="CYL38" s="121"/>
      <c r="CYM38" s="121"/>
      <c r="CYN38" s="121"/>
      <c r="CYO38" s="121"/>
      <c r="CYP38" s="121"/>
      <c r="CYQ38" s="121"/>
      <c r="CYR38" s="121"/>
      <c r="CYS38" s="121"/>
      <c r="CYT38" s="121"/>
      <c r="CYU38" s="121"/>
      <c r="CYV38" s="121"/>
      <c r="CYW38" s="121"/>
      <c r="CYX38" s="121"/>
      <c r="CYY38" s="121"/>
      <c r="CYZ38" s="121"/>
      <c r="CZA38" s="121"/>
      <c r="CZB38" s="121"/>
      <c r="CZC38" s="121"/>
      <c r="CZD38" s="121"/>
      <c r="CZE38" s="121"/>
      <c r="CZF38" s="121"/>
      <c r="CZG38" s="121"/>
      <c r="CZH38" s="121"/>
      <c r="CZI38" s="121"/>
      <c r="CZJ38" s="121"/>
      <c r="CZK38" s="121"/>
      <c r="CZL38" s="121"/>
      <c r="CZM38" s="121"/>
      <c r="CZN38" s="121"/>
      <c r="CZO38" s="121"/>
      <c r="CZP38" s="121"/>
      <c r="CZQ38" s="121"/>
      <c r="CZR38" s="121"/>
      <c r="CZS38" s="121"/>
      <c r="CZT38" s="121"/>
      <c r="CZU38" s="121"/>
      <c r="CZV38" s="121"/>
      <c r="CZW38" s="121"/>
      <c r="CZX38" s="121"/>
      <c r="CZY38" s="121"/>
      <c r="CZZ38" s="121"/>
      <c r="DAA38" s="121"/>
      <c r="DAB38" s="121"/>
      <c r="DAC38" s="121"/>
      <c r="DAD38" s="121"/>
      <c r="DAE38" s="121"/>
      <c r="DAF38" s="121"/>
      <c r="DAG38" s="121"/>
      <c r="DAH38" s="121"/>
      <c r="DAI38" s="121"/>
      <c r="DAJ38" s="121"/>
      <c r="DAK38" s="121"/>
      <c r="DAL38" s="121"/>
      <c r="DAM38" s="121"/>
      <c r="DAN38" s="121"/>
      <c r="DAO38" s="121"/>
      <c r="DAP38" s="121"/>
      <c r="DAQ38" s="121"/>
      <c r="DAR38" s="121"/>
      <c r="DAS38" s="121"/>
      <c r="DAT38" s="121"/>
      <c r="DAU38" s="121"/>
      <c r="DAV38" s="121"/>
      <c r="DAW38" s="121"/>
      <c r="DAX38" s="121"/>
      <c r="DAY38" s="121"/>
      <c r="DAZ38" s="121"/>
      <c r="DBA38" s="121"/>
      <c r="DBB38" s="121"/>
      <c r="DBC38" s="121"/>
      <c r="DBD38" s="121"/>
      <c r="DBE38" s="121"/>
      <c r="DBF38" s="121"/>
      <c r="DBG38" s="121"/>
      <c r="DBH38" s="121"/>
      <c r="DBI38" s="121"/>
      <c r="DBJ38" s="121"/>
      <c r="DBK38" s="121"/>
      <c r="DBL38" s="121"/>
      <c r="DBM38" s="121"/>
      <c r="DBN38" s="121"/>
      <c r="DBO38" s="121"/>
      <c r="DBP38" s="121"/>
      <c r="DBQ38" s="121"/>
      <c r="DBR38" s="121"/>
      <c r="DBS38" s="121"/>
      <c r="DBT38" s="121"/>
      <c r="DBU38" s="121"/>
      <c r="DBV38" s="121"/>
      <c r="DBW38" s="121"/>
      <c r="DBX38" s="121"/>
      <c r="DBY38" s="121"/>
      <c r="DBZ38" s="121"/>
      <c r="DCA38" s="121"/>
      <c r="DCB38" s="121"/>
      <c r="DCC38" s="121"/>
      <c r="DCD38" s="121"/>
      <c r="DCE38" s="121"/>
      <c r="DCF38" s="121"/>
      <c r="DCG38" s="121"/>
      <c r="DCH38" s="121"/>
      <c r="DCI38" s="121"/>
      <c r="DCJ38" s="121"/>
      <c r="DCK38" s="121"/>
      <c r="DCL38" s="121"/>
      <c r="DCM38" s="121"/>
      <c r="DCN38" s="121"/>
      <c r="DCO38" s="121"/>
      <c r="DCP38" s="121"/>
      <c r="DCQ38" s="121"/>
      <c r="DCR38" s="121"/>
      <c r="DCS38" s="121"/>
      <c r="DCT38" s="121"/>
      <c r="DCU38" s="121"/>
      <c r="DCV38" s="121"/>
      <c r="DCW38" s="121"/>
      <c r="DCX38" s="121"/>
      <c r="DCY38" s="121"/>
      <c r="DCZ38" s="121"/>
      <c r="DDA38" s="121"/>
      <c r="DDB38" s="121"/>
      <c r="DDC38" s="121"/>
      <c r="DDD38" s="121"/>
      <c r="DDE38" s="121"/>
      <c r="DDF38" s="121"/>
      <c r="DDG38" s="121"/>
      <c r="DDH38" s="121"/>
      <c r="DDI38" s="121"/>
      <c r="DDJ38" s="121"/>
      <c r="DDK38" s="121"/>
      <c r="DDL38" s="121"/>
      <c r="DDM38" s="121"/>
      <c r="DDN38" s="121"/>
      <c r="DDO38" s="121"/>
      <c r="DDP38" s="121"/>
      <c r="DDQ38" s="121"/>
      <c r="DDR38" s="121"/>
      <c r="DDS38" s="121"/>
      <c r="DDT38" s="121"/>
      <c r="DDU38" s="121"/>
      <c r="DDV38" s="121"/>
      <c r="DDW38" s="121"/>
      <c r="DDX38" s="121"/>
      <c r="DDY38" s="121"/>
      <c r="DDZ38" s="121"/>
      <c r="DEA38" s="121"/>
      <c r="DEB38" s="121"/>
      <c r="DEC38" s="121"/>
      <c r="DED38" s="121"/>
      <c r="DEE38" s="121"/>
      <c r="DEF38" s="121"/>
      <c r="DEG38" s="121"/>
      <c r="DEH38" s="121"/>
      <c r="DEI38" s="121"/>
      <c r="DEJ38" s="121"/>
      <c r="DEK38" s="121"/>
      <c r="DEL38" s="121"/>
      <c r="DEM38" s="121"/>
      <c r="DEN38" s="121"/>
      <c r="DEO38" s="121"/>
      <c r="DEP38" s="121"/>
      <c r="DEQ38" s="121"/>
      <c r="DER38" s="121"/>
      <c r="DES38" s="121"/>
      <c r="DET38" s="121"/>
      <c r="DEU38" s="121"/>
      <c r="DEV38" s="121"/>
      <c r="DEW38" s="121"/>
      <c r="DEX38" s="121"/>
      <c r="DEY38" s="121"/>
      <c r="DEZ38" s="121"/>
      <c r="DFA38" s="121"/>
      <c r="DFB38" s="121"/>
      <c r="DFC38" s="121"/>
      <c r="DFD38" s="121"/>
      <c r="DFE38" s="121"/>
      <c r="DFF38" s="121"/>
      <c r="DFG38" s="121"/>
      <c r="DFH38" s="121"/>
      <c r="DFI38" s="121"/>
      <c r="DFJ38" s="121"/>
      <c r="DFK38" s="121"/>
      <c r="DFL38" s="121"/>
      <c r="DFM38" s="121"/>
      <c r="DFN38" s="121"/>
      <c r="DFO38" s="121"/>
      <c r="DFP38" s="121"/>
      <c r="DFQ38" s="121"/>
      <c r="DFR38" s="121"/>
      <c r="DFS38" s="121"/>
      <c r="DFT38" s="121"/>
      <c r="DFU38" s="121"/>
      <c r="DFV38" s="121"/>
      <c r="DFW38" s="121"/>
      <c r="DFX38" s="121"/>
      <c r="DFY38" s="121"/>
      <c r="DFZ38" s="121"/>
      <c r="DGA38" s="121"/>
      <c r="DGB38" s="121"/>
      <c r="DGC38" s="121"/>
      <c r="DGD38" s="121"/>
      <c r="DGE38" s="121"/>
      <c r="DGF38" s="121"/>
      <c r="DGG38" s="121"/>
      <c r="DGH38" s="121"/>
      <c r="DGI38" s="121"/>
      <c r="DGJ38" s="121"/>
      <c r="DGK38" s="121"/>
      <c r="DGL38" s="121"/>
      <c r="DGM38" s="121"/>
      <c r="DGN38" s="121"/>
      <c r="DGO38" s="121"/>
      <c r="DGP38" s="121"/>
      <c r="DGQ38" s="121"/>
      <c r="DGR38" s="121"/>
      <c r="DGS38" s="121"/>
      <c r="DGT38" s="121"/>
      <c r="DGU38" s="121"/>
      <c r="DGV38" s="121"/>
      <c r="DGW38" s="121"/>
      <c r="DGX38" s="121"/>
      <c r="DGY38" s="121"/>
      <c r="DGZ38" s="121"/>
      <c r="DHA38" s="121"/>
      <c r="DHB38" s="121"/>
      <c r="DHC38" s="121"/>
      <c r="DHD38" s="121"/>
      <c r="DHE38" s="121"/>
      <c r="DHF38" s="121"/>
      <c r="DHG38" s="121"/>
      <c r="DHH38" s="121"/>
      <c r="DHI38" s="121"/>
      <c r="DHJ38" s="121"/>
      <c r="DHK38" s="121"/>
      <c r="DHL38" s="121"/>
      <c r="DHM38" s="121"/>
      <c r="DHN38" s="121"/>
      <c r="DHO38" s="121"/>
      <c r="DHP38" s="121"/>
      <c r="DHQ38" s="121"/>
      <c r="DHR38" s="121"/>
      <c r="DHS38" s="121"/>
      <c r="DHT38" s="121"/>
      <c r="DHU38" s="121"/>
      <c r="DHV38" s="121"/>
      <c r="DHW38" s="121"/>
      <c r="DHX38" s="121"/>
      <c r="DHY38" s="121"/>
      <c r="DHZ38" s="121"/>
      <c r="DIA38" s="121"/>
      <c r="DIB38" s="121"/>
      <c r="DIC38" s="121"/>
      <c r="DID38" s="121"/>
      <c r="DIE38" s="121"/>
      <c r="DIF38" s="121"/>
      <c r="DIG38" s="121"/>
      <c r="DIH38" s="121"/>
      <c r="DII38" s="121"/>
      <c r="DIJ38" s="121"/>
      <c r="DIK38" s="121"/>
      <c r="DIL38" s="121"/>
      <c r="DIM38" s="121"/>
      <c r="DIN38" s="121"/>
      <c r="DIO38" s="121"/>
      <c r="DIP38" s="121"/>
      <c r="DIQ38" s="121"/>
      <c r="DIR38" s="121"/>
      <c r="DIS38" s="121"/>
      <c r="DIT38" s="121"/>
      <c r="DIU38" s="121"/>
      <c r="DIV38" s="121"/>
      <c r="DIW38" s="121"/>
      <c r="DIX38" s="121"/>
      <c r="DIY38" s="121"/>
      <c r="DIZ38" s="121"/>
      <c r="DJA38" s="121"/>
      <c r="DJB38" s="121"/>
      <c r="DJC38" s="121"/>
      <c r="DJD38" s="121"/>
      <c r="DJE38" s="121"/>
      <c r="DJF38" s="121"/>
      <c r="DJG38" s="121"/>
      <c r="DJH38" s="121"/>
      <c r="DJI38" s="121"/>
      <c r="DJJ38" s="121"/>
      <c r="DJK38" s="121"/>
      <c r="DJL38" s="121"/>
      <c r="DJM38" s="121"/>
      <c r="DJN38" s="121"/>
      <c r="DJO38" s="121"/>
      <c r="DJP38" s="121"/>
      <c r="DJQ38" s="121"/>
      <c r="DJR38" s="121"/>
      <c r="DJS38" s="121"/>
      <c r="DJT38" s="121"/>
      <c r="DJU38" s="121"/>
      <c r="DJV38" s="121"/>
      <c r="DJW38" s="121"/>
      <c r="DJX38" s="121"/>
      <c r="DJY38" s="121"/>
      <c r="DJZ38" s="121"/>
      <c r="DKA38" s="121"/>
      <c r="DKB38" s="121"/>
      <c r="DKC38" s="121"/>
      <c r="DKD38" s="121"/>
      <c r="DKE38" s="121"/>
      <c r="DKF38" s="121"/>
      <c r="DKG38" s="121"/>
      <c r="DKH38" s="121"/>
      <c r="DKI38" s="121"/>
      <c r="DKJ38" s="121"/>
      <c r="DKK38" s="121"/>
      <c r="DKL38" s="121"/>
      <c r="DKM38" s="121"/>
      <c r="DKN38" s="121"/>
      <c r="DKO38" s="121"/>
      <c r="DKP38" s="121"/>
      <c r="DKQ38" s="121"/>
      <c r="DKR38" s="121"/>
      <c r="DKS38" s="121"/>
      <c r="DKT38" s="121"/>
      <c r="DKU38" s="121"/>
      <c r="DKV38" s="121"/>
      <c r="DKW38" s="121"/>
      <c r="DKX38" s="121"/>
      <c r="DKY38" s="121"/>
      <c r="DKZ38" s="121"/>
      <c r="DLA38" s="121"/>
      <c r="DLB38" s="121"/>
      <c r="DLC38" s="121"/>
      <c r="DLD38" s="121"/>
      <c r="DLE38" s="121"/>
      <c r="DLF38" s="121"/>
      <c r="DLG38" s="121"/>
      <c r="DLH38" s="121"/>
      <c r="DLI38" s="121"/>
      <c r="DLJ38" s="121"/>
      <c r="DLK38" s="121"/>
      <c r="DLL38" s="121"/>
      <c r="DLM38" s="121"/>
      <c r="DLN38" s="121"/>
      <c r="DLO38" s="121"/>
      <c r="DLP38" s="121"/>
      <c r="DLQ38" s="121"/>
      <c r="DLR38" s="121"/>
      <c r="DLS38" s="121"/>
      <c r="DLT38" s="121"/>
      <c r="DLU38" s="121"/>
      <c r="DLV38" s="121"/>
      <c r="DLW38" s="121"/>
      <c r="DLX38" s="121"/>
      <c r="DLY38" s="121"/>
      <c r="DLZ38" s="121"/>
      <c r="DMA38" s="121"/>
      <c r="DMB38" s="121"/>
      <c r="DMC38" s="121"/>
      <c r="DMD38" s="121"/>
      <c r="DME38" s="121"/>
      <c r="DMF38" s="121"/>
      <c r="DMG38" s="121"/>
      <c r="DMH38" s="121"/>
      <c r="DMI38" s="121"/>
      <c r="DMJ38" s="121"/>
      <c r="DMK38" s="121"/>
      <c r="DML38" s="121"/>
      <c r="DMM38" s="121"/>
      <c r="DMN38" s="121"/>
      <c r="DMO38" s="121"/>
      <c r="DMP38" s="121"/>
      <c r="DMQ38" s="121"/>
      <c r="DMR38" s="121"/>
      <c r="DMS38" s="121"/>
      <c r="DMT38" s="121"/>
      <c r="DMU38" s="121"/>
      <c r="DMV38" s="121"/>
      <c r="DMW38" s="121"/>
      <c r="DMX38" s="121"/>
      <c r="DMY38" s="121"/>
      <c r="DMZ38" s="121"/>
      <c r="DNA38" s="121"/>
      <c r="DNB38" s="121"/>
      <c r="DNC38" s="121"/>
      <c r="DND38" s="121"/>
      <c r="DNE38" s="121"/>
      <c r="DNF38" s="121"/>
      <c r="DNG38" s="121"/>
      <c r="DNH38" s="121"/>
      <c r="DNI38" s="121"/>
      <c r="DNJ38" s="121"/>
      <c r="DNK38" s="121"/>
      <c r="DNL38" s="121"/>
      <c r="DNM38" s="121"/>
      <c r="DNN38" s="121"/>
      <c r="DNO38" s="121"/>
      <c r="DNP38" s="121"/>
      <c r="DNQ38" s="121"/>
      <c r="DNR38" s="121"/>
      <c r="DNS38" s="121"/>
      <c r="DNT38" s="121"/>
      <c r="DNU38" s="121"/>
      <c r="DNV38" s="121"/>
      <c r="DNW38" s="121"/>
      <c r="DNX38" s="121"/>
      <c r="DNY38" s="121"/>
      <c r="DNZ38" s="121"/>
      <c r="DOA38" s="121"/>
      <c r="DOB38" s="121"/>
      <c r="DOC38" s="121"/>
      <c r="DOD38" s="121"/>
      <c r="DOE38" s="121"/>
      <c r="DOF38" s="121"/>
      <c r="DOG38" s="121"/>
      <c r="DOH38" s="121"/>
      <c r="DOI38" s="121"/>
      <c r="DOJ38" s="121"/>
      <c r="DOK38" s="121"/>
      <c r="DOL38" s="121"/>
      <c r="DOM38" s="121"/>
      <c r="DON38" s="121"/>
      <c r="DOO38" s="121"/>
      <c r="DOP38" s="121"/>
      <c r="DOQ38" s="121"/>
      <c r="DOR38" s="121"/>
      <c r="DOS38" s="121"/>
      <c r="DOT38" s="121"/>
      <c r="DOU38" s="121"/>
      <c r="DOV38" s="121"/>
      <c r="DOW38" s="121"/>
      <c r="DOX38" s="121"/>
      <c r="DOY38" s="121"/>
      <c r="DOZ38" s="121"/>
      <c r="DPA38" s="121"/>
      <c r="DPB38" s="121"/>
      <c r="DPC38" s="121"/>
      <c r="DPD38" s="121"/>
      <c r="DPE38" s="121"/>
      <c r="DPF38" s="121"/>
      <c r="DPG38" s="121"/>
      <c r="DPH38" s="121"/>
      <c r="DPI38" s="121"/>
      <c r="DPJ38" s="121"/>
      <c r="DPK38" s="121"/>
      <c r="DPL38" s="121"/>
      <c r="DPM38" s="121"/>
      <c r="DPN38" s="121"/>
      <c r="DPO38" s="121"/>
      <c r="DPP38" s="121"/>
      <c r="DPQ38" s="121"/>
      <c r="DPR38" s="121"/>
      <c r="DPS38" s="121"/>
      <c r="DPT38" s="121"/>
      <c r="DPU38" s="121"/>
      <c r="DPV38" s="121"/>
      <c r="DPW38" s="121"/>
      <c r="DPX38" s="121"/>
      <c r="DPY38" s="121"/>
      <c r="DPZ38" s="121"/>
      <c r="DQA38" s="121"/>
      <c r="DQB38" s="121"/>
      <c r="DQC38" s="121"/>
      <c r="DQD38" s="121"/>
      <c r="DQE38" s="121"/>
      <c r="DQF38" s="121"/>
      <c r="DQG38" s="121"/>
      <c r="DQH38" s="121"/>
      <c r="DQI38" s="121"/>
      <c r="DQJ38" s="121"/>
      <c r="DQK38" s="121"/>
      <c r="DQL38" s="121"/>
      <c r="DQM38" s="121"/>
      <c r="DQN38" s="121"/>
      <c r="DQO38" s="121"/>
      <c r="DQP38" s="121"/>
      <c r="DQQ38" s="121"/>
      <c r="DQR38" s="121"/>
      <c r="DQS38" s="121"/>
      <c r="DQT38" s="121"/>
      <c r="DQU38" s="121"/>
      <c r="DQV38" s="121"/>
      <c r="DQW38" s="121"/>
      <c r="DQX38" s="121"/>
      <c r="DQY38" s="121"/>
      <c r="DQZ38" s="121"/>
      <c r="DRA38" s="121"/>
      <c r="DRB38" s="121"/>
      <c r="DRC38" s="121"/>
      <c r="DRD38" s="121"/>
      <c r="DRE38" s="121"/>
      <c r="DRF38" s="121"/>
      <c r="DRG38" s="121"/>
      <c r="DRH38" s="121"/>
      <c r="DRI38" s="121"/>
      <c r="DRJ38" s="121"/>
      <c r="DRK38" s="121"/>
      <c r="DRL38" s="121"/>
      <c r="DRM38" s="121"/>
      <c r="DRN38" s="121"/>
      <c r="DRO38" s="121"/>
      <c r="DRP38" s="121"/>
      <c r="DRQ38" s="121"/>
      <c r="DRR38" s="121"/>
      <c r="DRS38" s="121"/>
      <c r="DRT38" s="121"/>
      <c r="DRU38" s="121"/>
      <c r="DRV38" s="121"/>
      <c r="DRW38" s="121"/>
      <c r="DRX38" s="121"/>
      <c r="DRY38" s="121"/>
      <c r="DRZ38" s="121"/>
      <c r="DSA38" s="121"/>
      <c r="DSB38" s="121"/>
      <c r="DSC38" s="121"/>
      <c r="DSD38" s="121"/>
      <c r="DSE38" s="121"/>
      <c r="DSF38" s="121"/>
      <c r="DSG38" s="121"/>
      <c r="DSH38" s="121"/>
      <c r="DSI38" s="121"/>
      <c r="DSJ38" s="121"/>
      <c r="DSK38" s="121"/>
      <c r="DSL38" s="121"/>
      <c r="DSM38" s="121"/>
      <c r="DSN38" s="121"/>
      <c r="DSO38" s="121"/>
      <c r="DSP38" s="121"/>
      <c r="DSQ38" s="121"/>
      <c r="DSR38" s="121"/>
      <c r="DSS38" s="121"/>
      <c r="DST38" s="121"/>
      <c r="DSU38" s="121"/>
      <c r="DSV38" s="121"/>
      <c r="DSW38" s="121"/>
      <c r="DSX38" s="121"/>
      <c r="DSY38" s="121"/>
      <c r="DSZ38" s="121"/>
      <c r="DTA38" s="121"/>
      <c r="DTB38" s="121"/>
      <c r="DTC38" s="121"/>
      <c r="DTD38" s="121"/>
      <c r="DTE38" s="121"/>
      <c r="DTF38" s="121"/>
      <c r="DTG38" s="121"/>
      <c r="DTH38" s="121"/>
      <c r="DTI38" s="121"/>
      <c r="DTJ38" s="121"/>
      <c r="DTK38" s="121"/>
      <c r="DTL38" s="121"/>
      <c r="DTM38" s="121"/>
      <c r="DTN38" s="121"/>
      <c r="DTO38" s="121"/>
      <c r="DTP38" s="121"/>
      <c r="DTQ38" s="121"/>
      <c r="DTR38" s="121"/>
      <c r="DTS38" s="121"/>
      <c r="DTT38" s="121"/>
      <c r="DTU38" s="121"/>
      <c r="DTV38" s="121"/>
      <c r="DTW38" s="121"/>
      <c r="DTX38" s="121"/>
      <c r="DTY38" s="121"/>
      <c r="DTZ38" s="121"/>
      <c r="DUA38" s="121"/>
      <c r="DUB38" s="121"/>
      <c r="DUC38" s="121"/>
      <c r="DUD38" s="121"/>
      <c r="DUE38" s="121"/>
      <c r="DUF38" s="121"/>
      <c r="DUG38" s="121"/>
      <c r="DUH38" s="121"/>
      <c r="DUI38" s="121"/>
      <c r="DUJ38" s="121"/>
      <c r="DUK38" s="121"/>
      <c r="DUL38" s="121"/>
      <c r="DUM38" s="121"/>
      <c r="DUN38" s="121"/>
      <c r="DUO38" s="121"/>
      <c r="DUP38" s="121"/>
      <c r="DUQ38" s="121"/>
      <c r="DUR38" s="121"/>
      <c r="DUS38" s="121"/>
      <c r="DUT38" s="121"/>
      <c r="DUU38" s="121"/>
      <c r="DUV38" s="121"/>
      <c r="DUW38" s="121"/>
      <c r="DUX38" s="121"/>
      <c r="DUY38" s="121"/>
      <c r="DUZ38" s="121"/>
      <c r="DVA38" s="121"/>
      <c r="DVB38" s="121"/>
      <c r="DVC38" s="121"/>
      <c r="DVD38" s="121"/>
      <c r="DVE38" s="121"/>
      <c r="DVF38" s="121"/>
      <c r="DVG38" s="121"/>
      <c r="DVH38" s="121"/>
      <c r="DVI38" s="121"/>
      <c r="DVJ38" s="121"/>
      <c r="DVK38" s="121"/>
      <c r="DVL38" s="121"/>
      <c r="DVM38" s="121"/>
      <c r="DVN38" s="121"/>
      <c r="DVO38" s="121"/>
      <c r="DVP38" s="121"/>
      <c r="DVQ38" s="121"/>
      <c r="DVR38" s="121"/>
      <c r="DVS38" s="121"/>
      <c r="DVT38" s="121"/>
      <c r="DVU38" s="121"/>
      <c r="DVV38" s="121"/>
      <c r="DVW38" s="121"/>
      <c r="DVX38" s="121"/>
      <c r="DVY38" s="121"/>
      <c r="DVZ38" s="121"/>
      <c r="DWA38" s="121"/>
      <c r="DWB38" s="121"/>
      <c r="DWC38" s="121"/>
      <c r="DWD38" s="121"/>
      <c r="DWE38" s="121"/>
      <c r="DWF38" s="121"/>
      <c r="DWG38" s="121"/>
      <c r="DWH38" s="121"/>
      <c r="DWI38" s="121"/>
      <c r="DWJ38" s="121"/>
      <c r="DWK38" s="121"/>
      <c r="DWL38" s="121"/>
      <c r="DWM38" s="121"/>
      <c r="DWN38" s="121"/>
      <c r="DWO38" s="121"/>
      <c r="DWP38" s="121"/>
      <c r="DWQ38" s="121"/>
      <c r="DWR38" s="121"/>
      <c r="DWS38" s="121"/>
      <c r="DWT38" s="121"/>
      <c r="DWU38" s="121"/>
      <c r="DWV38" s="121"/>
      <c r="DWW38" s="121"/>
      <c r="DWX38" s="121"/>
      <c r="DWY38" s="121"/>
      <c r="DWZ38" s="121"/>
      <c r="DXA38" s="121"/>
      <c r="DXB38" s="121"/>
      <c r="DXC38" s="121"/>
      <c r="DXD38" s="121"/>
      <c r="DXE38" s="121"/>
      <c r="DXF38" s="121"/>
      <c r="DXG38" s="121"/>
      <c r="DXH38" s="121"/>
      <c r="DXI38" s="121"/>
      <c r="DXJ38" s="121"/>
      <c r="DXK38" s="121"/>
      <c r="DXL38" s="121"/>
      <c r="DXM38" s="121"/>
      <c r="DXN38" s="121"/>
      <c r="DXO38" s="121"/>
      <c r="DXP38" s="121"/>
      <c r="DXQ38" s="121"/>
      <c r="DXR38" s="121"/>
      <c r="DXS38" s="121"/>
      <c r="DXT38" s="121"/>
      <c r="DXU38" s="121"/>
      <c r="DXV38" s="121"/>
      <c r="DXW38" s="121"/>
      <c r="DXX38" s="121"/>
      <c r="DXY38" s="121"/>
      <c r="DXZ38" s="121"/>
      <c r="DYA38" s="121"/>
      <c r="DYB38" s="121"/>
      <c r="DYC38" s="121"/>
      <c r="DYD38" s="121"/>
      <c r="DYE38" s="121"/>
      <c r="DYF38" s="121"/>
      <c r="DYG38" s="121"/>
      <c r="DYH38" s="121"/>
      <c r="DYI38" s="121"/>
      <c r="DYJ38" s="121"/>
      <c r="DYK38" s="121"/>
      <c r="DYL38" s="121"/>
      <c r="DYM38" s="121"/>
      <c r="DYN38" s="121"/>
      <c r="DYO38" s="121"/>
      <c r="DYP38" s="121"/>
      <c r="DYQ38" s="121"/>
      <c r="DYR38" s="121"/>
      <c r="DYS38" s="121"/>
      <c r="DYT38" s="121"/>
      <c r="DYU38" s="121"/>
      <c r="DYV38" s="121"/>
      <c r="DYW38" s="121"/>
      <c r="DYX38" s="121"/>
      <c r="DYY38" s="121"/>
      <c r="DYZ38" s="121"/>
      <c r="DZA38" s="121"/>
      <c r="DZB38" s="121"/>
      <c r="DZC38" s="121"/>
      <c r="DZD38" s="121"/>
      <c r="DZE38" s="121"/>
      <c r="DZF38" s="121"/>
      <c r="DZG38" s="121"/>
      <c r="DZH38" s="121"/>
      <c r="DZI38" s="121"/>
      <c r="DZJ38" s="121"/>
      <c r="DZK38" s="121"/>
      <c r="DZL38" s="121"/>
      <c r="DZM38" s="121"/>
      <c r="DZN38" s="121"/>
      <c r="DZO38" s="121"/>
      <c r="DZP38" s="121"/>
      <c r="DZQ38" s="121"/>
      <c r="DZR38" s="121"/>
      <c r="DZS38" s="121"/>
      <c r="DZT38" s="121"/>
      <c r="DZU38" s="121"/>
      <c r="DZV38" s="121"/>
      <c r="DZW38" s="121"/>
      <c r="DZX38" s="121"/>
      <c r="DZY38" s="121"/>
      <c r="DZZ38" s="121"/>
      <c r="EAA38" s="121"/>
      <c r="EAB38" s="121"/>
      <c r="EAC38" s="121"/>
      <c r="EAD38" s="121"/>
      <c r="EAE38" s="121"/>
      <c r="EAF38" s="121"/>
      <c r="EAG38" s="121"/>
      <c r="EAH38" s="121"/>
      <c r="EAI38" s="121"/>
      <c r="EAJ38" s="121"/>
      <c r="EAK38" s="121"/>
      <c r="EAL38" s="121"/>
      <c r="EAM38" s="121"/>
      <c r="EAN38" s="121"/>
      <c r="EAO38" s="121"/>
      <c r="EAP38" s="121"/>
      <c r="EAQ38" s="121"/>
      <c r="EAR38" s="121"/>
      <c r="EAS38" s="121"/>
      <c r="EAT38" s="121"/>
      <c r="EAU38" s="121"/>
      <c r="EAV38" s="121"/>
      <c r="EAW38" s="121"/>
      <c r="EAX38" s="121"/>
      <c r="EAY38" s="121"/>
      <c r="EAZ38" s="121"/>
      <c r="EBA38" s="121"/>
      <c r="EBB38" s="121"/>
      <c r="EBC38" s="121"/>
      <c r="EBD38" s="121"/>
      <c r="EBE38" s="121"/>
      <c r="EBF38" s="121"/>
      <c r="EBG38" s="121"/>
      <c r="EBH38" s="121"/>
      <c r="EBI38" s="121"/>
      <c r="EBJ38" s="121"/>
      <c r="EBK38" s="121"/>
      <c r="EBL38" s="121"/>
      <c r="EBM38" s="121"/>
      <c r="EBN38" s="121"/>
      <c r="EBO38" s="121"/>
      <c r="EBP38" s="121"/>
      <c r="EBQ38" s="121"/>
      <c r="EBR38" s="121"/>
      <c r="EBS38" s="121"/>
      <c r="EBT38" s="121"/>
      <c r="EBU38" s="121"/>
      <c r="EBV38" s="121"/>
      <c r="EBW38" s="121"/>
      <c r="EBX38" s="121"/>
      <c r="EBY38" s="121"/>
      <c r="EBZ38" s="121"/>
      <c r="ECA38" s="121"/>
      <c r="ECB38" s="121"/>
      <c r="ECC38" s="121"/>
      <c r="ECD38" s="121"/>
      <c r="ECE38" s="121"/>
      <c r="ECF38" s="121"/>
      <c r="ECG38" s="121"/>
      <c r="ECH38" s="121"/>
      <c r="ECI38" s="121"/>
      <c r="ECJ38" s="121"/>
      <c r="ECK38" s="121"/>
      <c r="ECL38" s="121"/>
      <c r="ECM38" s="121"/>
      <c r="ECN38" s="121"/>
      <c r="ECO38" s="121"/>
      <c r="ECP38" s="121"/>
      <c r="ECQ38" s="121"/>
      <c r="ECR38" s="121"/>
      <c r="ECS38" s="121"/>
      <c r="ECT38" s="121"/>
      <c r="ECU38" s="121"/>
      <c r="ECV38" s="121"/>
      <c r="ECW38" s="121"/>
      <c r="ECX38" s="121"/>
      <c r="ECY38" s="121"/>
      <c r="ECZ38" s="121"/>
      <c r="EDA38" s="121"/>
      <c r="EDB38" s="121"/>
      <c r="EDC38" s="121"/>
      <c r="EDD38" s="121"/>
      <c r="EDE38" s="121"/>
      <c r="EDF38" s="121"/>
      <c r="EDG38" s="121"/>
      <c r="EDH38" s="121"/>
      <c r="EDI38" s="121"/>
      <c r="EDJ38" s="121"/>
      <c r="EDK38" s="121"/>
      <c r="EDL38" s="121"/>
      <c r="EDM38" s="121"/>
      <c r="EDN38" s="121"/>
      <c r="EDO38" s="121"/>
      <c r="EDP38" s="121"/>
      <c r="EDQ38" s="121"/>
      <c r="EDR38" s="121"/>
      <c r="EDS38" s="121"/>
      <c r="EDT38" s="121"/>
      <c r="EDU38" s="121"/>
      <c r="EDV38" s="121"/>
      <c r="EDW38" s="121"/>
      <c r="EDX38" s="121"/>
      <c r="EDY38" s="121"/>
      <c r="EDZ38" s="121"/>
      <c r="EEA38" s="121"/>
      <c r="EEB38" s="121"/>
      <c r="EEC38" s="121"/>
      <c r="EED38" s="121"/>
      <c r="EEE38" s="121"/>
      <c r="EEF38" s="121"/>
      <c r="EEG38" s="121"/>
      <c r="EEH38" s="121"/>
      <c r="EEI38" s="121"/>
      <c r="EEJ38" s="121"/>
      <c r="EEK38" s="121"/>
      <c r="EEL38" s="121"/>
      <c r="EEM38" s="121"/>
      <c r="EEN38" s="121"/>
      <c r="EEO38" s="121"/>
      <c r="EEP38" s="121"/>
      <c r="EEQ38" s="121"/>
      <c r="EER38" s="121"/>
      <c r="EES38" s="121"/>
      <c r="EET38" s="121"/>
      <c r="EEU38" s="121"/>
      <c r="EEV38" s="121"/>
      <c r="EEW38" s="121"/>
      <c r="EEX38" s="121"/>
      <c r="EEY38" s="121"/>
      <c r="EEZ38" s="121"/>
      <c r="EFA38" s="121"/>
      <c r="EFB38" s="121"/>
      <c r="EFC38" s="121"/>
      <c r="EFD38" s="121"/>
      <c r="EFE38" s="121"/>
      <c r="EFF38" s="121"/>
      <c r="EFG38" s="121"/>
      <c r="EFH38" s="121"/>
      <c r="EFI38" s="121"/>
      <c r="EFJ38" s="121"/>
      <c r="EFK38" s="121"/>
      <c r="EFL38" s="121"/>
      <c r="EFM38" s="121"/>
      <c r="EFN38" s="121"/>
      <c r="EFO38" s="121"/>
      <c r="EFP38" s="121"/>
      <c r="EFQ38" s="121"/>
      <c r="EFR38" s="121"/>
      <c r="EFS38" s="121"/>
      <c r="EFT38" s="121"/>
      <c r="EFU38" s="121"/>
      <c r="EFV38" s="121"/>
      <c r="EFW38" s="121"/>
      <c r="EFX38" s="121"/>
      <c r="EFY38" s="121"/>
      <c r="EFZ38" s="121"/>
      <c r="EGA38" s="121"/>
      <c r="EGB38" s="121"/>
      <c r="EGC38" s="121"/>
      <c r="EGD38" s="121"/>
      <c r="EGE38" s="121"/>
      <c r="EGF38" s="121"/>
      <c r="EGG38" s="121"/>
      <c r="EGH38" s="121"/>
      <c r="EGI38" s="121"/>
      <c r="EGJ38" s="121"/>
      <c r="EGK38" s="121"/>
      <c r="EGL38" s="121"/>
      <c r="EGM38" s="121"/>
      <c r="EGN38" s="121"/>
      <c r="EGO38" s="121"/>
      <c r="EGP38" s="121"/>
      <c r="EGQ38" s="121"/>
      <c r="EGR38" s="121"/>
      <c r="EGS38" s="121"/>
      <c r="EGT38" s="121"/>
      <c r="EGU38" s="121"/>
      <c r="EGV38" s="121"/>
      <c r="EGW38" s="121"/>
      <c r="EGX38" s="121"/>
      <c r="EGY38" s="121"/>
      <c r="EGZ38" s="121"/>
      <c r="EHA38" s="121"/>
      <c r="EHB38" s="121"/>
      <c r="EHC38" s="121"/>
      <c r="EHD38" s="121"/>
      <c r="EHE38" s="121"/>
      <c r="EHF38" s="121"/>
      <c r="EHG38" s="121"/>
      <c r="EHH38" s="121"/>
      <c r="EHI38" s="121"/>
      <c r="EHJ38" s="121"/>
      <c r="EHK38" s="121"/>
      <c r="EHL38" s="121"/>
      <c r="EHM38" s="121"/>
      <c r="EHN38" s="121"/>
      <c r="EHO38" s="121"/>
      <c r="EHP38" s="121"/>
      <c r="EHQ38" s="121"/>
      <c r="EHR38" s="121"/>
      <c r="EHS38" s="121"/>
      <c r="EHT38" s="121"/>
      <c r="EHU38" s="121"/>
      <c r="EHV38" s="121"/>
      <c r="EHW38" s="121"/>
      <c r="EHX38" s="121"/>
      <c r="EHY38" s="121"/>
      <c r="EHZ38" s="121"/>
      <c r="EIA38" s="121"/>
      <c r="EIB38" s="121"/>
      <c r="EIC38" s="121"/>
      <c r="EID38" s="121"/>
      <c r="EIE38" s="121"/>
      <c r="EIF38" s="121"/>
      <c r="EIG38" s="121"/>
      <c r="EIH38" s="121"/>
      <c r="EII38" s="121"/>
      <c r="EIJ38" s="121"/>
      <c r="EIK38" s="121"/>
      <c r="EIL38" s="121"/>
      <c r="EIM38" s="121"/>
      <c r="EIN38" s="121"/>
      <c r="EIO38" s="121"/>
      <c r="EIP38" s="121"/>
      <c r="EIQ38" s="121"/>
      <c r="EIR38" s="121"/>
      <c r="EIS38" s="121"/>
      <c r="EIT38" s="121"/>
      <c r="EIU38" s="121"/>
      <c r="EIV38" s="121"/>
      <c r="EIW38" s="121"/>
      <c r="EIX38" s="121"/>
      <c r="EIY38" s="121"/>
      <c r="EIZ38" s="121"/>
      <c r="EJA38" s="121"/>
      <c r="EJB38" s="121"/>
      <c r="EJC38" s="121"/>
      <c r="EJD38" s="121"/>
      <c r="EJE38" s="121"/>
      <c r="EJF38" s="121"/>
      <c r="EJG38" s="121"/>
      <c r="EJH38" s="121"/>
      <c r="EJI38" s="121"/>
      <c r="EJJ38" s="121"/>
      <c r="EJK38" s="121"/>
      <c r="EJL38" s="121"/>
      <c r="EJM38" s="121"/>
      <c r="EJN38" s="121"/>
      <c r="EJO38" s="121"/>
      <c r="EJP38" s="121"/>
      <c r="EJQ38" s="121"/>
      <c r="EJR38" s="121"/>
      <c r="EJS38" s="121"/>
      <c r="EJT38" s="121"/>
      <c r="EJU38" s="121"/>
      <c r="EJV38" s="121"/>
      <c r="EJW38" s="121"/>
      <c r="EJX38" s="121"/>
      <c r="EJY38" s="121"/>
      <c r="EJZ38" s="121"/>
      <c r="EKA38" s="121"/>
      <c r="EKB38" s="121"/>
      <c r="EKC38" s="121"/>
      <c r="EKD38" s="121"/>
      <c r="EKE38" s="121"/>
      <c r="EKF38" s="121"/>
      <c r="EKG38" s="121"/>
      <c r="EKH38" s="121"/>
      <c r="EKI38" s="121"/>
      <c r="EKJ38" s="121"/>
      <c r="EKK38" s="121"/>
      <c r="EKL38" s="121"/>
      <c r="EKM38" s="121"/>
      <c r="EKN38" s="121"/>
      <c r="EKO38" s="121"/>
      <c r="EKP38" s="121"/>
      <c r="EKQ38" s="121"/>
      <c r="EKR38" s="121"/>
      <c r="EKS38" s="121"/>
      <c r="EKT38" s="121"/>
      <c r="EKU38" s="121"/>
      <c r="EKV38" s="121"/>
      <c r="EKW38" s="121"/>
      <c r="EKX38" s="121"/>
      <c r="EKY38" s="121"/>
      <c r="EKZ38" s="121"/>
      <c r="ELA38" s="121"/>
      <c r="ELB38" s="121"/>
      <c r="ELC38" s="121"/>
      <c r="ELD38" s="121"/>
      <c r="ELE38" s="121"/>
      <c r="ELF38" s="121"/>
      <c r="ELG38" s="121"/>
      <c r="ELH38" s="121"/>
      <c r="ELI38" s="121"/>
      <c r="ELJ38" s="121"/>
      <c r="ELK38" s="121"/>
      <c r="ELL38" s="121"/>
      <c r="ELM38" s="121"/>
      <c r="ELN38" s="121"/>
      <c r="ELO38" s="121"/>
      <c r="ELP38" s="121"/>
      <c r="ELQ38" s="121"/>
      <c r="ELR38" s="121"/>
      <c r="ELS38" s="121"/>
      <c r="ELT38" s="121"/>
      <c r="ELU38" s="121"/>
      <c r="ELV38" s="121"/>
      <c r="ELW38" s="121"/>
      <c r="ELX38" s="121"/>
      <c r="ELY38" s="121"/>
      <c r="ELZ38" s="121"/>
      <c r="EMA38" s="121"/>
      <c r="EMB38" s="121"/>
      <c r="EMC38" s="121"/>
      <c r="EMD38" s="121"/>
      <c r="EME38" s="121"/>
      <c r="EMF38" s="121"/>
      <c r="EMG38" s="121"/>
      <c r="EMH38" s="121"/>
      <c r="EMI38" s="121"/>
      <c r="EMJ38" s="121"/>
      <c r="EMK38" s="121"/>
      <c r="EML38" s="121"/>
      <c r="EMM38" s="121"/>
      <c r="EMN38" s="121"/>
      <c r="EMO38" s="121"/>
      <c r="EMP38" s="121"/>
      <c r="EMQ38" s="121"/>
      <c r="EMR38" s="121"/>
      <c r="EMS38" s="121"/>
      <c r="EMT38" s="121"/>
      <c r="EMU38" s="121"/>
      <c r="EMV38" s="121"/>
      <c r="EMW38" s="121"/>
      <c r="EMX38" s="121"/>
      <c r="EMY38" s="121"/>
      <c r="EMZ38" s="121"/>
      <c r="ENA38" s="121"/>
      <c r="ENB38" s="121"/>
      <c r="ENC38" s="121"/>
      <c r="END38" s="121"/>
      <c r="ENE38" s="121"/>
      <c r="ENF38" s="121"/>
      <c r="ENG38" s="121"/>
      <c r="ENH38" s="121"/>
      <c r="ENI38" s="121"/>
      <c r="ENJ38" s="121"/>
      <c r="ENK38" s="121"/>
      <c r="ENL38" s="121"/>
      <c r="ENM38" s="121"/>
      <c r="ENN38" s="121"/>
      <c r="ENO38" s="121"/>
      <c r="ENP38" s="121"/>
      <c r="ENQ38" s="121"/>
      <c r="ENR38" s="121"/>
      <c r="ENS38" s="121"/>
      <c r="ENT38" s="121"/>
      <c r="ENU38" s="121"/>
      <c r="ENV38" s="121"/>
      <c r="ENW38" s="121"/>
      <c r="ENX38" s="121"/>
      <c r="ENY38" s="121"/>
      <c r="ENZ38" s="121"/>
      <c r="EOA38" s="121"/>
      <c r="EOB38" s="121"/>
      <c r="EOC38" s="121"/>
      <c r="EOD38" s="121"/>
      <c r="EOE38" s="121"/>
      <c r="EOF38" s="121"/>
      <c r="EOG38" s="121"/>
      <c r="EOH38" s="121"/>
      <c r="EOI38" s="121"/>
      <c r="EOJ38" s="121"/>
      <c r="EOK38" s="121"/>
      <c r="EOL38" s="121"/>
      <c r="EOM38" s="121"/>
      <c r="EON38" s="121"/>
      <c r="EOO38" s="121"/>
      <c r="EOP38" s="121"/>
      <c r="EOQ38" s="121"/>
      <c r="EOR38" s="121"/>
      <c r="EOS38" s="121"/>
      <c r="EOT38" s="121"/>
      <c r="EOU38" s="121"/>
      <c r="EOV38" s="121"/>
      <c r="EOW38" s="121"/>
      <c r="EOX38" s="121"/>
      <c r="EOY38" s="121"/>
      <c r="EOZ38" s="121"/>
      <c r="EPA38" s="121"/>
      <c r="EPB38" s="121"/>
      <c r="EPC38" s="121"/>
      <c r="EPD38" s="121"/>
      <c r="EPE38" s="121"/>
      <c r="EPF38" s="121"/>
      <c r="EPG38" s="121"/>
      <c r="EPH38" s="121"/>
      <c r="EPI38" s="121"/>
      <c r="EPJ38" s="121"/>
      <c r="EPK38" s="121"/>
      <c r="EPL38" s="121"/>
      <c r="EPM38" s="121"/>
      <c r="EPN38" s="121"/>
      <c r="EPO38" s="121"/>
      <c r="EPP38" s="121"/>
      <c r="EPQ38" s="121"/>
      <c r="EPR38" s="121"/>
      <c r="EPS38" s="121"/>
      <c r="EPT38" s="121"/>
      <c r="EPU38" s="121"/>
      <c r="EPV38" s="121"/>
      <c r="EPW38" s="121"/>
      <c r="EPX38" s="121"/>
      <c r="EPY38" s="121"/>
      <c r="EPZ38" s="121"/>
      <c r="EQA38" s="121"/>
      <c r="EQB38" s="121"/>
      <c r="EQC38" s="121"/>
      <c r="EQD38" s="121"/>
      <c r="EQE38" s="121"/>
      <c r="EQF38" s="121"/>
      <c r="EQG38" s="121"/>
      <c r="EQH38" s="121"/>
      <c r="EQI38" s="121"/>
      <c r="EQJ38" s="121"/>
      <c r="EQK38" s="121"/>
      <c r="EQL38" s="121"/>
      <c r="EQM38" s="121"/>
      <c r="EQN38" s="121"/>
      <c r="EQO38" s="121"/>
      <c r="EQP38" s="121"/>
      <c r="EQQ38" s="121"/>
      <c r="EQR38" s="121"/>
      <c r="EQS38" s="121"/>
      <c r="EQT38" s="121"/>
      <c r="EQU38" s="121"/>
      <c r="EQV38" s="121"/>
      <c r="EQW38" s="121"/>
      <c r="EQX38" s="121"/>
      <c r="EQY38" s="121"/>
      <c r="EQZ38" s="121"/>
      <c r="ERA38" s="121"/>
      <c r="ERB38" s="121"/>
      <c r="ERC38" s="121"/>
      <c r="ERD38" s="121"/>
      <c r="ERE38" s="121"/>
      <c r="ERF38" s="121"/>
      <c r="ERG38" s="121"/>
      <c r="ERH38" s="121"/>
      <c r="ERI38" s="121"/>
      <c r="ERJ38" s="121"/>
      <c r="ERK38" s="121"/>
      <c r="ERL38" s="121"/>
      <c r="ERM38" s="121"/>
      <c r="ERN38" s="121"/>
      <c r="ERO38" s="121"/>
      <c r="ERP38" s="121"/>
      <c r="ERQ38" s="121"/>
      <c r="ERR38" s="121"/>
      <c r="ERS38" s="121"/>
      <c r="ERT38" s="121"/>
      <c r="ERU38" s="121"/>
      <c r="ERV38" s="121"/>
      <c r="ERW38" s="121"/>
      <c r="ERX38" s="121"/>
      <c r="ERY38" s="121"/>
      <c r="ERZ38" s="121"/>
      <c r="ESA38" s="121"/>
      <c r="ESB38" s="121"/>
      <c r="ESC38" s="121"/>
      <c r="ESD38" s="121"/>
      <c r="ESE38" s="121"/>
      <c r="ESF38" s="121"/>
      <c r="ESG38" s="121"/>
      <c r="ESH38" s="121"/>
      <c r="ESI38" s="121"/>
      <c r="ESJ38" s="121"/>
      <c r="ESK38" s="121"/>
      <c r="ESL38" s="121"/>
      <c r="ESM38" s="121"/>
      <c r="ESN38" s="121"/>
      <c r="ESO38" s="121"/>
      <c r="ESP38" s="121"/>
      <c r="ESQ38" s="121"/>
      <c r="ESR38" s="121"/>
      <c r="ESS38" s="121"/>
      <c r="EST38" s="121"/>
      <c r="ESU38" s="121"/>
      <c r="ESV38" s="121"/>
      <c r="ESW38" s="121"/>
      <c r="ESX38" s="121"/>
      <c r="ESY38" s="121"/>
      <c r="ESZ38" s="121"/>
      <c r="ETA38" s="121"/>
      <c r="ETB38" s="121"/>
      <c r="ETC38" s="121"/>
      <c r="ETD38" s="121"/>
      <c r="ETE38" s="121"/>
      <c r="ETF38" s="121"/>
      <c r="ETG38" s="121"/>
      <c r="ETH38" s="121"/>
      <c r="ETI38" s="121"/>
      <c r="ETJ38" s="121"/>
      <c r="ETK38" s="121"/>
      <c r="ETL38" s="121"/>
      <c r="ETM38" s="121"/>
      <c r="ETN38" s="121"/>
      <c r="ETO38" s="121"/>
      <c r="ETP38" s="121"/>
      <c r="ETQ38" s="121"/>
      <c r="ETR38" s="121"/>
      <c r="ETS38" s="121"/>
      <c r="ETT38" s="121"/>
      <c r="ETU38" s="121"/>
      <c r="ETV38" s="121"/>
      <c r="ETW38" s="121"/>
      <c r="ETX38" s="121"/>
      <c r="ETY38" s="121"/>
      <c r="ETZ38" s="121"/>
      <c r="EUA38" s="121"/>
      <c r="EUB38" s="121"/>
      <c r="EUC38" s="121"/>
      <c r="EUD38" s="121"/>
      <c r="EUE38" s="121"/>
      <c r="EUF38" s="121"/>
      <c r="EUG38" s="121"/>
      <c r="EUH38" s="121"/>
      <c r="EUI38" s="121"/>
      <c r="EUJ38" s="121"/>
      <c r="EUK38" s="121"/>
      <c r="EUL38" s="121"/>
      <c r="EUM38" s="121"/>
      <c r="EUN38" s="121"/>
      <c r="EUO38" s="121"/>
      <c r="EUP38" s="121"/>
      <c r="EUQ38" s="121"/>
      <c r="EUR38" s="121"/>
      <c r="EUS38" s="121"/>
      <c r="EUT38" s="121"/>
      <c r="EUU38" s="121"/>
      <c r="EUV38" s="121"/>
      <c r="EUW38" s="121"/>
      <c r="EUX38" s="121"/>
      <c r="EUY38" s="121"/>
      <c r="EUZ38" s="121"/>
      <c r="EVA38" s="121"/>
      <c r="EVB38" s="121"/>
      <c r="EVC38" s="121"/>
      <c r="EVD38" s="121"/>
      <c r="EVE38" s="121"/>
      <c r="EVF38" s="121"/>
      <c r="EVG38" s="121"/>
      <c r="EVH38" s="121"/>
      <c r="EVI38" s="121"/>
      <c r="EVJ38" s="121"/>
      <c r="EVK38" s="121"/>
      <c r="EVL38" s="121"/>
      <c r="EVM38" s="121"/>
      <c r="EVN38" s="121"/>
      <c r="EVO38" s="121"/>
      <c r="EVP38" s="121"/>
      <c r="EVQ38" s="121"/>
      <c r="EVR38" s="121"/>
      <c r="EVS38" s="121"/>
      <c r="EVT38" s="121"/>
      <c r="EVU38" s="121"/>
      <c r="EVV38" s="121"/>
      <c r="EVW38" s="121"/>
      <c r="EVX38" s="121"/>
      <c r="EVY38" s="121"/>
      <c r="EVZ38" s="121"/>
      <c r="EWA38" s="121"/>
      <c r="EWB38" s="121"/>
      <c r="EWC38" s="121"/>
      <c r="EWD38" s="121"/>
      <c r="EWE38" s="121"/>
      <c r="EWF38" s="121"/>
      <c r="EWG38" s="121"/>
      <c r="EWH38" s="121"/>
      <c r="EWI38" s="121"/>
      <c r="EWJ38" s="121"/>
      <c r="EWK38" s="121"/>
      <c r="EWL38" s="121"/>
      <c r="EWM38" s="121"/>
      <c r="EWN38" s="121"/>
      <c r="EWO38" s="121"/>
      <c r="EWP38" s="121"/>
      <c r="EWQ38" s="121"/>
      <c r="EWR38" s="121"/>
      <c r="EWS38" s="121"/>
      <c r="EWT38" s="121"/>
      <c r="EWU38" s="121"/>
      <c r="EWV38" s="121"/>
      <c r="EWW38" s="121"/>
      <c r="EWX38" s="121"/>
      <c r="EWY38" s="121"/>
      <c r="EWZ38" s="121"/>
      <c r="EXA38" s="121"/>
      <c r="EXB38" s="121"/>
      <c r="EXC38" s="121"/>
      <c r="EXD38" s="121"/>
      <c r="EXE38" s="121"/>
      <c r="EXF38" s="121"/>
      <c r="EXG38" s="121"/>
      <c r="EXH38" s="121"/>
      <c r="EXI38" s="121"/>
      <c r="EXJ38" s="121"/>
      <c r="EXK38" s="121"/>
      <c r="EXL38" s="121"/>
      <c r="EXM38" s="121"/>
      <c r="EXN38" s="121"/>
      <c r="EXO38" s="121"/>
      <c r="EXP38" s="121"/>
      <c r="EXQ38" s="121"/>
      <c r="EXR38" s="121"/>
      <c r="EXS38" s="121"/>
      <c r="EXT38" s="121"/>
      <c r="EXU38" s="121"/>
      <c r="EXV38" s="121"/>
      <c r="EXW38" s="121"/>
      <c r="EXX38" s="121"/>
      <c r="EXY38" s="121"/>
      <c r="EXZ38" s="121"/>
      <c r="EYA38" s="121"/>
      <c r="EYB38" s="121"/>
      <c r="EYC38" s="121"/>
      <c r="EYD38" s="121"/>
      <c r="EYE38" s="121"/>
      <c r="EYF38" s="121"/>
      <c r="EYG38" s="121"/>
      <c r="EYH38" s="121"/>
      <c r="EYI38" s="121"/>
      <c r="EYJ38" s="121"/>
      <c r="EYK38" s="121"/>
      <c r="EYL38" s="121"/>
      <c r="EYM38" s="121"/>
      <c r="EYN38" s="121"/>
      <c r="EYO38" s="121"/>
      <c r="EYP38" s="121"/>
      <c r="EYQ38" s="121"/>
      <c r="EYR38" s="121"/>
      <c r="EYS38" s="121"/>
      <c r="EYT38" s="121"/>
      <c r="EYU38" s="121"/>
      <c r="EYV38" s="121"/>
      <c r="EYW38" s="121"/>
      <c r="EYX38" s="121"/>
      <c r="EYY38" s="121"/>
      <c r="EYZ38" s="121"/>
      <c r="EZA38" s="121"/>
      <c r="EZB38" s="121"/>
      <c r="EZC38" s="121"/>
      <c r="EZD38" s="121"/>
      <c r="EZE38" s="121"/>
      <c r="EZF38" s="121"/>
      <c r="EZG38" s="121"/>
      <c r="EZH38" s="121"/>
      <c r="EZI38" s="121"/>
      <c r="EZJ38" s="121"/>
      <c r="EZK38" s="121"/>
      <c r="EZL38" s="121"/>
      <c r="EZM38" s="121"/>
      <c r="EZN38" s="121"/>
      <c r="EZO38" s="121"/>
      <c r="EZP38" s="121"/>
      <c r="EZQ38" s="121"/>
      <c r="EZR38" s="121"/>
      <c r="EZS38" s="121"/>
      <c r="EZT38" s="121"/>
      <c r="EZU38" s="121"/>
      <c r="EZV38" s="121"/>
      <c r="EZW38" s="121"/>
      <c r="EZX38" s="121"/>
      <c r="EZY38" s="121"/>
      <c r="EZZ38" s="121"/>
      <c r="FAA38" s="121"/>
      <c r="FAB38" s="121"/>
      <c r="FAC38" s="121"/>
      <c r="FAD38" s="121"/>
      <c r="FAE38" s="121"/>
      <c r="FAF38" s="121"/>
      <c r="FAG38" s="121"/>
      <c r="FAH38" s="121"/>
      <c r="FAI38" s="121"/>
      <c r="FAJ38" s="121"/>
      <c r="FAK38" s="121"/>
      <c r="FAL38" s="121"/>
      <c r="FAM38" s="121"/>
      <c r="FAN38" s="121"/>
      <c r="FAO38" s="121"/>
      <c r="FAP38" s="121"/>
      <c r="FAQ38" s="121"/>
      <c r="FAR38" s="121"/>
      <c r="FAS38" s="121"/>
      <c r="FAT38" s="121"/>
      <c r="FAU38" s="121"/>
      <c r="FAV38" s="121"/>
      <c r="FAW38" s="121"/>
      <c r="FAX38" s="121"/>
      <c r="FAY38" s="121"/>
      <c r="FAZ38" s="121"/>
      <c r="FBA38" s="121"/>
      <c r="FBB38" s="121"/>
      <c r="FBC38" s="121"/>
      <c r="FBD38" s="121"/>
      <c r="FBE38" s="121"/>
      <c r="FBF38" s="121"/>
      <c r="FBG38" s="121"/>
      <c r="FBH38" s="121"/>
      <c r="FBI38" s="121"/>
      <c r="FBJ38" s="121"/>
      <c r="FBK38" s="121"/>
      <c r="FBL38" s="121"/>
      <c r="FBM38" s="121"/>
      <c r="FBN38" s="121"/>
      <c r="FBO38" s="121"/>
      <c r="FBP38" s="121"/>
      <c r="FBQ38" s="121"/>
      <c r="FBR38" s="121"/>
      <c r="FBS38" s="121"/>
      <c r="FBT38" s="121"/>
      <c r="FBU38" s="121"/>
      <c r="FBV38" s="121"/>
      <c r="FBW38" s="121"/>
      <c r="FBX38" s="121"/>
      <c r="FBY38" s="121"/>
      <c r="FBZ38" s="121"/>
      <c r="FCA38" s="121"/>
      <c r="FCB38" s="121"/>
      <c r="FCC38" s="121"/>
      <c r="FCD38" s="121"/>
      <c r="FCE38" s="121"/>
      <c r="FCF38" s="121"/>
      <c r="FCG38" s="121"/>
      <c r="FCH38" s="121"/>
      <c r="FCI38" s="121"/>
      <c r="FCJ38" s="121"/>
      <c r="FCK38" s="121"/>
      <c r="FCL38" s="121"/>
      <c r="FCM38" s="121"/>
      <c r="FCN38" s="121"/>
      <c r="FCO38" s="121"/>
      <c r="FCP38" s="121"/>
      <c r="FCQ38" s="121"/>
      <c r="FCR38" s="121"/>
      <c r="FCS38" s="121"/>
      <c r="FCT38" s="121"/>
      <c r="FCU38" s="121"/>
      <c r="FCV38" s="121"/>
      <c r="FCW38" s="121"/>
      <c r="FCX38" s="121"/>
      <c r="FCY38" s="121"/>
      <c r="FCZ38" s="121"/>
      <c r="FDA38" s="121"/>
      <c r="FDB38" s="121"/>
      <c r="FDC38" s="121"/>
      <c r="FDD38" s="121"/>
      <c r="FDE38" s="121"/>
      <c r="FDF38" s="121"/>
      <c r="FDG38" s="121"/>
      <c r="FDH38" s="121"/>
      <c r="FDI38" s="121"/>
      <c r="FDJ38" s="121"/>
      <c r="FDK38" s="121"/>
      <c r="FDL38" s="121"/>
      <c r="FDM38" s="121"/>
      <c r="FDN38" s="121"/>
      <c r="FDO38" s="121"/>
      <c r="FDP38" s="121"/>
      <c r="FDQ38" s="121"/>
      <c r="FDR38" s="121"/>
      <c r="FDS38" s="121"/>
      <c r="FDT38" s="121"/>
      <c r="FDU38" s="121"/>
      <c r="FDV38" s="121"/>
      <c r="FDW38" s="121"/>
      <c r="FDX38" s="121"/>
      <c r="FDY38" s="121"/>
      <c r="FDZ38" s="121"/>
      <c r="FEA38" s="121"/>
      <c r="FEB38" s="121"/>
      <c r="FEC38" s="121"/>
      <c r="FED38" s="121"/>
      <c r="FEE38" s="121"/>
      <c r="FEF38" s="121"/>
      <c r="FEG38" s="121"/>
      <c r="FEH38" s="121"/>
      <c r="FEI38" s="121"/>
      <c r="FEJ38" s="121"/>
      <c r="FEK38" s="121"/>
      <c r="FEL38" s="121"/>
      <c r="FEM38" s="121"/>
      <c r="FEN38" s="121"/>
      <c r="FEO38" s="121"/>
      <c r="FEP38" s="121"/>
      <c r="FEQ38" s="121"/>
      <c r="FER38" s="121"/>
      <c r="FES38" s="121"/>
      <c r="FET38" s="121"/>
      <c r="FEU38" s="121"/>
      <c r="FEV38" s="121"/>
      <c r="FEW38" s="121"/>
      <c r="FEX38" s="121"/>
      <c r="FEY38" s="121"/>
      <c r="FEZ38" s="121"/>
      <c r="FFA38" s="121"/>
      <c r="FFB38" s="121"/>
      <c r="FFC38" s="121"/>
      <c r="FFD38" s="121"/>
      <c r="FFE38" s="121"/>
      <c r="FFF38" s="121"/>
      <c r="FFG38" s="121"/>
      <c r="FFH38" s="121"/>
      <c r="FFI38" s="121"/>
      <c r="FFJ38" s="121"/>
      <c r="FFK38" s="121"/>
      <c r="FFL38" s="121"/>
      <c r="FFM38" s="121"/>
      <c r="FFN38" s="121"/>
      <c r="FFO38" s="121"/>
      <c r="FFP38" s="121"/>
      <c r="FFQ38" s="121"/>
      <c r="FFR38" s="121"/>
      <c r="FFS38" s="121"/>
      <c r="FFT38" s="121"/>
      <c r="FFU38" s="121"/>
      <c r="FFV38" s="121"/>
      <c r="FFW38" s="121"/>
      <c r="FFX38" s="121"/>
      <c r="FFY38" s="121"/>
      <c r="FFZ38" s="121"/>
      <c r="FGA38" s="121"/>
      <c r="FGB38" s="121"/>
      <c r="FGC38" s="121"/>
      <c r="FGD38" s="121"/>
      <c r="FGE38" s="121"/>
      <c r="FGF38" s="121"/>
      <c r="FGG38" s="121"/>
      <c r="FGH38" s="121"/>
      <c r="FGI38" s="121"/>
      <c r="FGJ38" s="121"/>
      <c r="FGK38" s="121"/>
      <c r="FGL38" s="121"/>
      <c r="FGM38" s="121"/>
      <c r="FGN38" s="121"/>
      <c r="FGO38" s="121"/>
      <c r="FGP38" s="121"/>
      <c r="FGQ38" s="121"/>
      <c r="FGR38" s="121"/>
      <c r="FGS38" s="121"/>
      <c r="FGT38" s="121"/>
      <c r="FGU38" s="121"/>
      <c r="FGV38" s="121"/>
      <c r="FGW38" s="121"/>
      <c r="FGX38" s="121"/>
      <c r="FGY38" s="121"/>
      <c r="FGZ38" s="121"/>
      <c r="FHA38" s="121"/>
      <c r="FHB38" s="121"/>
      <c r="FHC38" s="121"/>
      <c r="FHD38" s="121"/>
      <c r="FHE38" s="121"/>
      <c r="FHF38" s="121"/>
      <c r="FHG38" s="121"/>
      <c r="FHH38" s="121"/>
      <c r="FHI38" s="121"/>
      <c r="FHJ38" s="121"/>
      <c r="FHK38" s="121"/>
      <c r="FHL38" s="121"/>
      <c r="FHM38" s="121"/>
      <c r="FHN38" s="121"/>
      <c r="FHO38" s="121"/>
      <c r="FHP38" s="121"/>
      <c r="FHQ38" s="121"/>
      <c r="FHR38" s="121"/>
      <c r="FHS38" s="121"/>
      <c r="FHT38" s="121"/>
      <c r="FHU38" s="121"/>
      <c r="FHV38" s="121"/>
      <c r="FHW38" s="121"/>
      <c r="FHX38" s="121"/>
      <c r="FHY38" s="121"/>
      <c r="FHZ38" s="121"/>
      <c r="FIA38" s="121"/>
      <c r="FIB38" s="121"/>
      <c r="FIC38" s="121"/>
      <c r="FID38" s="121"/>
      <c r="FIE38" s="121"/>
      <c r="FIF38" s="121"/>
      <c r="FIG38" s="121"/>
      <c r="FIH38" s="121"/>
      <c r="FII38" s="121"/>
      <c r="FIJ38" s="121"/>
      <c r="FIK38" s="121"/>
      <c r="FIL38" s="121"/>
      <c r="FIM38" s="121"/>
      <c r="FIN38" s="121"/>
      <c r="FIO38" s="121"/>
      <c r="FIP38" s="121"/>
      <c r="FIQ38" s="121"/>
      <c r="FIR38" s="121"/>
      <c r="FIS38" s="121"/>
      <c r="FIT38" s="121"/>
      <c r="FIU38" s="121"/>
      <c r="FIV38" s="121"/>
      <c r="FIW38" s="121"/>
      <c r="FIX38" s="121"/>
      <c r="FIY38" s="121"/>
      <c r="FIZ38" s="121"/>
      <c r="FJA38" s="121"/>
      <c r="FJB38" s="121"/>
      <c r="FJC38" s="121"/>
      <c r="FJD38" s="121"/>
      <c r="FJE38" s="121"/>
      <c r="FJF38" s="121"/>
      <c r="FJG38" s="121"/>
      <c r="FJH38" s="121"/>
      <c r="FJI38" s="121"/>
      <c r="FJJ38" s="121"/>
      <c r="FJK38" s="121"/>
      <c r="FJL38" s="121"/>
      <c r="FJM38" s="121"/>
      <c r="FJN38" s="121"/>
      <c r="FJO38" s="121"/>
      <c r="FJP38" s="121"/>
      <c r="FJQ38" s="121"/>
      <c r="FJR38" s="121"/>
      <c r="FJS38" s="121"/>
      <c r="FJT38" s="121"/>
      <c r="FJU38" s="121"/>
      <c r="FJV38" s="121"/>
      <c r="FJW38" s="121"/>
      <c r="FJX38" s="121"/>
      <c r="FJY38" s="121"/>
      <c r="FJZ38" s="121"/>
      <c r="FKA38" s="121"/>
      <c r="FKB38" s="121"/>
      <c r="FKC38" s="121"/>
      <c r="FKD38" s="121"/>
      <c r="FKE38" s="121"/>
      <c r="FKF38" s="121"/>
      <c r="FKG38" s="121"/>
      <c r="FKH38" s="121"/>
      <c r="FKI38" s="121"/>
      <c r="FKJ38" s="121"/>
      <c r="FKK38" s="121"/>
      <c r="FKL38" s="121"/>
      <c r="FKM38" s="121"/>
      <c r="FKN38" s="121"/>
      <c r="FKO38" s="121"/>
      <c r="FKP38" s="121"/>
      <c r="FKQ38" s="121"/>
      <c r="FKR38" s="121"/>
      <c r="FKS38" s="121"/>
      <c r="FKT38" s="121"/>
      <c r="FKU38" s="121"/>
      <c r="FKV38" s="121"/>
      <c r="FKW38" s="121"/>
      <c r="FKX38" s="121"/>
      <c r="FKY38" s="121"/>
      <c r="FKZ38" s="121"/>
      <c r="FLA38" s="121"/>
      <c r="FLB38" s="121"/>
      <c r="FLC38" s="121"/>
      <c r="FLD38" s="121"/>
      <c r="FLE38" s="121"/>
      <c r="FLF38" s="121"/>
      <c r="FLG38" s="121"/>
      <c r="FLH38" s="121"/>
      <c r="FLI38" s="121"/>
      <c r="FLJ38" s="121"/>
      <c r="FLK38" s="121"/>
      <c r="FLL38" s="121"/>
      <c r="FLM38" s="121"/>
      <c r="FLN38" s="121"/>
      <c r="FLO38" s="121"/>
      <c r="FLP38" s="121"/>
      <c r="FLQ38" s="121"/>
      <c r="FLR38" s="121"/>
      <c r="FLS38" s="121"/>
      <c r="FLT38" s="121"/>
      <c r="FLU38" s="121"/>
      <c r="FLV38" s="121"/>
      <c r="FLW38" s="121"/>
      <c r="FLX38" s="121"/>
      <c r="FLY38" s="121"/>
      <c r="FLZ38" s="121"/>
      <c r="FMA38" s="121"/>
      <c r="FMB38" s="121"/>
      <c r="FMC38" s="121"/>
      <c r="FMD38" s="121"/>
      <c r="FME38" s="121"/>
      <c r="FMF38" s="121"/>
      <c r="FMG38" s="121"/>
      <c r="FMH38" s="121"/>
      <c r="FMI38" s="121"/>
      <c r="FMJ38" s="121"/>
      <c r="FMK38" s="121"/>
      <c r="FML38" s="121"/>
      <c r="FMM38" s="121"/>
      <c r="FMN38" s="121"/>
      <c r="FMO38" s="121"/>
      <c r="FMP38" s="121"/>
      <c r="FMQ38" s="121"/>
      <c r="FMR38" s="121"/>
      <c r="FMS38" s="121"/>
      <c r="FMT38" s="121"/>
      <c r="FMU38" s="121"/>
      <c r="FMV38" s="121"/>
      <c r="FMW38" s="121"/>
      <c r="FMX38" s="121"/>
      <c r="FMY38" s="121"/>
      <c r="FMZ38" s="121"/>
      <c r="FNA38" s="121"/>
      <c r="FNB38" s="121"/>
      <c r="FNC38" s="121"/>
      <c r="FND38" s="121"/>
      <c r="FNE38" s="121"/>
      <c r="FNF38" s="121"/>
      <c r="FNG38" s="121"/>
      <c r="FNH38" s="121"/>
      <c r="FNI38" s="121"/>
      <c r="FNJ38" s="121"/>
      <c r="FNK38" s="121"/>
      <c r="FNL38" s="121"/>
      <c r="FNM38" s="121"/>
      <c r="FNN38" s="121"/>
      <c r="FNO38" s="121"/>
      <c r="FNP38" s="121"/>
      <c r="FNQ38" s="121"/>
      <c r="FNR38" s="121"/>
      <c r="FNS38" s="121"/>
      <c r="FNT38" s="121"/>
      <c r="FNU38" s="121"/>
      <c r="FNV38" s="121"/>
      <c r="FNW38" s="121"/>
      <c r="FNX38" s="121"/>
      <c r="FNY38" s="121"/>
      <c r="FNZ38" s="121"/>
      <c r="FOA38" s="121"/>
      <c r="FOB38" s="121"/>
      <c r="FOC38" s="121"/>
      <c r="FOD38" s="121"/>
      <c r="FOE38" s="121"/>
      <c r="FOF38" s="121"/>
      <c r="FOG38" s="121"/>
      <c r="FOH38" s="121"/>
      <c r="FOI38" s="121"/>
      <c r="FOJ38" s="121"/>
      <c r="FOK38" s="121"/>
      <c r="FOL38" s="121"/>
      <c r="FOM38" s="121"/>
      <c r="FON38" s="121"/>
      <c r="FOO38" s="121"/>
      <c r="FOP38" s="121"/>
      <c r="FOQ38" s="121"/>
      <c r="FOR38" s="121"/>
      <c r="FOS38" s="121"/>
      <c r="FOT38" s="121"/>
      <c r="FOU38" s="121"/>
      <c r="FOV38" s="121"/>
      <c r="FOW38" s="121"/>
      <c r="FOX38" s="121"/>
      <c r="FOY38" s="121"/>
      <c r="FOZ38" s="121"/>
      <c r="FPA38" s="121"/>
      <c r="FPB38" s="121"/>
      <c r="FPC38" s="121"/>
      <c r="FPD38" s="121"/>
      <c r="FPE38" s="121"/>
      <c r="FPF38" s="121"/>
      <c r="FPG38" s="121"/>
      <c r="FPH38" s="121"/>
      <c r="FPI38" s="121"/>
      <c r="FPJ38" s="121"/>
      <c r="FPK38" s="121"/>
      <c r="FPL38" s="121"/>
      <c r="FPM38" s="121"/>
      <c r="FPN38" s="121"/>
      <c r="FPO38" s="121"/>
      <c r="FPP38" s="121"/>
      <c r="FPQ38" s="121"/>
      <c r="FPR38" s="121"/>
      <c r="FPS38" s="121"/>
      <c r="FPT38" s="121"/>
      <c r="FPU38" s="121"/>
      <c r="FPV38" s="121"/>
      <c r="FPW38" s="121"/>
      <c r="FPX38" s="121"/>
      <c r="FPY38" s="121"/>
      <c r="FPZ38" s="121"/>
      <c r="FQA38" s="121"/>
      <c r="FQB38" s="121"/>
      <c r="FQC38" s="121"/>
      <c r="FQD38" s="121"/>
      <c r="FQE38" s="121"/>
      <c r="FQF38" s="121"/>
      <c r="FQG38" s="121"/>
      <c r="FQH38" s="121"/>
      <c r="FQI38" s="121"/>
      <c r="FQJ38" s="121"/>
      <c r="FQK38" s="121"/>
      <c r="FQL38" s="121"/>
      <c r="FQM38" s="121"/>
      <c r="FQN38" s="121"/>
      <c r="FQO38" s="121"/>
      <c r="FQP38" s="121"/>
      <c r="FQQ38" s="121"/>
      <c r="FQR38" s="121"/>
      <c r="FQS38" s="121"/>
      <c r="FQT38" s="121"/>
      <c r="FQU38" s="121"/>
      <c r="FQV38" s="121"/>
      <c r="FQW38" s="121"/>
      <c r="FQX38" s="121"/>
      <c r="FQY38" s="121"/>
      <c r="FQZ38" s="121"/>
      <c r="FRA38" s="121"/>
      <c r="FRB38" s="121"/>
      <c r="FRC38" s="121"/>
      <c r="FRD38" s="121"/>
      <c r="FRE38" s="121"/>
      <c r="FRF38" s="121"/>
      <c r="FRG38" s="121"/>
      <c r="FRH38" s="121"/>
      <c r="FRI38" s="121"/>
      <c r="FRJ38" s="121"/>
      <c r="FRK38" s="121"/>
      <c r="FRL38" s="121"/>
      <c r="FRM38" s="121"/>
      <c r="FRN38" s="121"/>
      <c r="FRO38" s="121"/>
      <c r="FRP38" s="121"/>
      <c r="FRQ38" s="121"/>
      <c r="FRR38" s="121"/>
      <c r="FRS38" s="121"/>
      <c r="FRT38" s="121"/>
      <c r="FRU38" s="121"/>
      <c r="FRV38" s="121"/>
      <c r="FRW38" s="121"/>
      <c r="FRX38" s="121"/>
      <c r="FRY38" s="121"/>
      <c r="FRZ38" s="121"/>
      <c r="FSA38" s="121"/>
      <c r="FSB38" s="121"/>
      <c r="FSC38" s="121"/>
      <c r="FSD38" s="121"/>
      <c r="FSE38" s="121"/>
      <c r="FSF38" s="121"/>
      <c r="FSG38" s="121"/>
      <c r="FSH38" s="121"/>
      <c r="FSI38" s="121"/>
      <c r="FSJ38" s="121"/>
      <c r="FSK38" s="121"/>
      <c r="FSL38" s="121"/>
      <c r="FSM38" s="121"/>
      <c r="FSN38" s="121"/>
      <c r="FSO38" s="121"/>
      <c r="FSP38" s="121"/>
      <c r="FSQ38" s="121"/>
      <c r="FSR38" s="121"/>
      <c r="FSS38" s="121"/>
      <c r="FST38" s="121"/>
      <c r="FSU38" s="121"/>
      <c r="FSV38" s="121"/>
      <c r="FSW38" s="121"/>
      <c r="FSX38" s="121"/>
      <c r="FSY38" s="121"/>
      <c r="FSZ38" s="121"/>
      <c r="FTA38" s="121"/>
      <c r="FTB38" s="121"/>
      <c r="FTC38" s="121"/>
      <c r="FTD38" s="121"/>
      <c r="FTE38" s="121"/>
      <c r="FTF38" s="121"/>
      <c r="FTG38" s="121"/>
      <c r="FTH38" s="121"/>
      <c r="FTI38" s="121"/>
      <c r="FTJ38" s="121"/>
      <c r="FTK38" s="121"/>
      <c r="FTL38" s="121"/>
      <c r="FTM38" s="121"/>
      <c r="FTN38" s="121"/>
      <c r="FTO38" s="121"/>
      <c r="FTP38" s="121"/>
      <c r="FTQ38" s="121"/>
      <c r="FTR38" s="121"/>
      <c r="FTS38" s="121"/>
      <c r="FTT38" s="121"/>
      <c r="FTU38" s="121"/>
      <c r="FTV38" s="121"/>
      <c r="FTW38" s="121"/>
      <c r="FTX38" s="121"/>
      <c r="FTY38" s="121"/>
      <c r="FTZ38" s="121"/>
      <c r="FUA38" s="121"/>
      <c r="FUB38" s="121"/>
      <c r="FUC38" s="121"/>
      <c r="FUD38" s="121"/>
      <c r="FUE38" s="121"/>
      <c r="FUF38" s="121"/>
      <c r="FUG38" s="121"/>
      <c r="FUH38" s="121"/>
      <c r="FUI38" s="121"/>
      <c r="FUJ38" s="121"/>
      <c r="FUK38" s="121"/>
      <c r="FUL38" s="121"/>
      <c r="FUM38" s="121"/>
      <c r="FUN38" s="121"/>
      <c r="FUO38" s="121"/>
      <c r="FUP38" s="121"/>
      <c r="FUQ38" s="121"/>
      <c r="FUR38" s="121"/>
      <c r="FUS38" s="121"/>
      <c r="FUT38" s="121"/>
      <c r="FUU38" s="121"/>
      <c r="FUV38" s="121"/>
      <c r="FUW38" s="121"/>
      <c r="FUX38" s="121"/>
      <c r="FUY38" s="121"/>
      <c r="FUZ38" s="121"/>
      <c r="FVA38" s="121"/>
      <c r="FVB38" s="121"/>
      <c r="FVC38" s="121"/>
      <c r="FVD38" s="121"/>
      <c r="FVE38" s="121"/>
      <c r="FVF38" s="121"/>
      <c r="FVG38" s="121"/>
      <c r="FVH38" s="121"/>
      <c r="FVI38" s="121"/>
      <c r="FVJ38" s="121"/>
      <c r="FVK38" s="121"/>
      <c r="FVL38" s="121"/>
      <c r="FVM38" s="121"/>
      <c r="FVN38" s="121"/>
      <c r="FVO38" s="121"/>
      <c r="FVP38" s="121"/>
      <c r="FVQ38" s="121"/>
      <c r="FVR38" s="121"/>
      <c r="FVS38" s="121"/>
      <c r="FVT38" s="121"/>
      <c r="FVU38" s="121"/>
      <c r="FVV38" s="121"/>
      <c r="FVW38" s="121"/>
      <c r="FVX38" s="121"/>
      <c r="FVY38" s="121"/>
      <c r="FVZ38" s="121"/>
      <c r="FWA38" s="121"/>
      <c r="FWB38" s="121"/>
      <c r="FWC38" s="121"/>
      <c r="FWD38" s="121"/>
      <c r="FWE38" s="121"/>
      <c r="FWF38" s="121"/>
      <c r="FWG38" s="121"/>
      <c r="FWH38" s="121"/>
      <c r="FWI38" s="121"/>
      <c r="FWJ38" s="121"/>
      <c r="FWK38" s="121"/>
      <c r="FWL38" s="121"/>
      <c r="FWM38" s="121"/>
      <c r="FWN38" s="121"/>
      <c r="FWO38" s="121"/>
      <c r="FWP38" s="121"/>
      <c r="FWQ38" s="121"/>
      <c r="FWR38" s="121"/>
      <c r="FWS38" s="121"/>
      <c r="FWT38" s="121"/>
      <c r="FWU38" s="121"/>
      <c r="FWV38" s="121"/>
      <c r="FWW38" s="121"/>
      <c r="FWX38" s="121"/>
      <c r="FWY38" s="121"/>
      <c r="FWZ38" s="121"/>
      <c r="FXA38" s="121"/>
      <c r="FXB38" s="121"/>
      <c r="FXC38" s="121"/>
      <c r="FXD38" s="121"/>
      <c r="FXE38" s="121"/>
      <c r="FXF38" s="121"/>
      <c r="FXG38" s="121"/>
      <c r="FXH38" s="121"/>
      <c r="FXI38" s="121"/>
      <c r="FXJ38" s="121"/>
      <c r="FXK38" s="121"/>
      <c r="FXL38" s="121"/>
      <c r="FXM38" s="121"/>
      <c r="FXN38" s="121"/>
      <c r="FXO38" s="121"/>
      <c r="FXP38" s="121"/>
      <c r="FXQ38" s="121"/>
      <c r="FXR38" s="121"/>
      <c r="FXS38" s="121"/>
      <c r="FXT38" s="121"/>
      <c r="FXU38" s="121"/>
      <c r="FXV38" s="121"/>
      <c r="FXW38" s="121"/>
      <c r="FXX38" s="121"/>
      <c r="FXY38" s="121"/>
      <c r="FXZ38" s="121"/>
      <c r="FYA38" s="121"/>
      <c r="FYB38" s="121"/>
      <c r="FYC38" s="121"/>
      <c r="FYD38" s="121"/>
      <c r="FYE38" s="121"/>
      <c r="FYF38" s="121"/>
      <c r="FYG38" s="121"/>
      <c r="FYH38" s="121"/>
      <c r="FYI38" s="121"/>
      <c r="FYJ38" s="121"/>
      <c r="FYK38" s="121"/>
      <c r="FYL38" s="121"/>
      <c r="FYM38" s="121"/>
      <c r="FYN38" s="121"/>
      <c r="FYO38" s="121"/>
      <c r="FYP38" s="121"/>
      <c r="FYQ38" s="121"/>
      <c r="FYR38" s="121"/>
      <c r="FYS38" s="121"/>
      <c r="FYT38" s="121"/>
      <c r="FYU38" s="121"/>
      <c r="FYV38" s="121"/>
      <c r="FYW38" s="121"/>
      <c r="FYX38" s="121"/>
      <c r="FYY38" s="121"/>
      <c r="FYZ38" s="121"/>
      <c r="FZA38" s="121"/>
      <c r="FZB38" s="121"/>
      <c r="FZC38" s="121"/>
      <c r="FZD38" s="121"/>
      <c r="FZE38" s="121"/>
      <c r="FZF38" s="121"/>
      <c r="FZG38" s="121"/>
      <c r="FZH38" s="121"/>
      <c r="FZI38" s="121"/>
      <c r="FZJ38" s="121"/>
      <c r="FZK38" s="121"/>
      <c r="FZL38" s="121"/>
      <c r="FZM38" s="121"/>
      <c r="FZN38" s="121"/>
      <c r="FZO38" s="121"/>
      <c r="FZP38" s="121"/>
      <c r="FZQ38" s="121"/>
      <c r="FZR38" s="121"/>
      <c r="FZS38" s="121"/>
      <c r="FZT38" s="121"/>
      <c r="FZU38" s="121"/>
      <c r="FZV38" s="121"/>
      <c r="FZW38" s="121"/>
      <c r="FZX38" s="121"/>
      <c r="FZY38" s="121"/>
      <c r="FZZ38" s="121"/>
      <c r="GAA38" s="121"/>
      <c r="GAB38" s="121"/>
      <c r="GAC38" s="121"/>
      <c r="GAD38" s="121"/>
      <c r="GAE38" s="121"/>
      <c r="GAF38" s="121"/>
      <c r="GAG38" s="121"/>
      <c r="GAH38" s="121"/>
      <c r="GAI38" s="121"/>
      <c r="GAJ38" s="121"/>
      <c r="GAK38" s="121"/>
      <c r="GAL38" s="121"/>
      <c r="GAM38" s="121"/>
      <c r="GAN38" s="121"/>
      <c r="GAO38" s="121"/>
      <c r="GAP38" s="121"/>
      <c r="GAQ38" s="121"/>
      <c r="GAR38" s="121"/>
      <c r="GAS38" s="121"/>
      <c r="GAT38" s="121"/>
      <c r="GAU38" s="121"/>
      <c r="GAV38" s="121"/>
      <c r="GAW38" s="121"/>
      <c r="GAX38" s="121"/>
      <c r="GAY38" s="121"/>
      <c r="GAZ38" s="121"/>
      <c r="GBA38" s="121"/>
      <c r="GBB38" s="121"/>
      <c r="GBC38" s="121"/>
      <c r="GBD38" s="121"/>
      <c r="GBE38" s="121"/>
      <c r="GBF38" s="121"/>
      <c r="GBG38" s="121"/>
      <c r="GBH38" s="121"/>
      <c r="GBI38" s="121"/>
      <c r="GBJ38" s="121"/>
      <c r="GBK38" s="121"/>
      <c r="GBL38" s="121"/>
      <c r="GBM38" s="121"/>
      <c r="GBN38" s="121"/>
      <c r="GBO38" s="121"/>
      <c r="GBP38" s="121"/>
      <c r="GBQ38" s="121"/>
      <c r="GBR38" s="121"/>
      <c r="GBS38" s="121"/>
      <c r="GBT38" s="121"/>
      <c r="GBU38" s="121"/>
      <c r="GBV38" s="121"/>
      <c r="GBW38" s="121"/>
      <c r="GBX38" s="121"/>
      <c r="GBY38" s="121"/>
      <c r="GBZ38" s="121"/>
      <c r="GCA38" s="121"/>
      <c r="GCB38" s="121"/>
      <c r="GCC38" s="121"/>
      <c r="GCD38" s="121"/>
      <c r="GCE38" s="121"/>
      <c r="GCF38" s="121"/>
      <c r="GCG38" s="121"/>
      <c r="GCH38" s="121"/>
      <c r="GCI38" s="121"/>
      <c r="GCJ38" s="121"/>
      <c r="GCK38" s="121"/>
      <c r="GCL38" s="121"/>
      <c r="GCM38" s="121"/>
      <c r="GCN38" s="121"/>
      <c r="GCO38" s="121"/>
      <c r="GCP38" s="121"/>
      <c r="GCQ38" s="121"/>
      <c r="GCR38" s="121"/>
      <c r="GCS38" s="121"/>
      <c r="GCT38" s="121"/>
      <c r="GCU38" s="121"/>
      <c r="GCV38" s="121"/>
      <c r="GCW38" s="121"/>
      <c r="GCX38" s="121"/>
      <c r="GCY38" s="121"/>
      <c r="GCZ38" s="121"/>
      <c r="GDA38" s="121"/>
      <c r="GDB38" s="121"/>
      <c r="GDC38" s="121"/>
      <c r="GDD38" s="121"/>
      <c r="GDE38" s="121"/>
      <c r="GDF38" s="121"/>
      <c r="GDG38" s="121"/>
      <c r="GDH38" s="121"/>
      <c r="GDI38" s="121"/>
      <c r="GDJ38" s="121"/>
      <c r="GDK38" s="121"/>
      <c r="GDL38" s="121"/>
      <c r="GDM38" s="121"/>
      <c r="GDN38" s="121"/>
      <c r="GDO38" s="121"/>
      <c r="GDP38" s="121"/>
      <c r="GDQ38" s="121"/>
      <c r="GDR38" s="121"/>
      <c r="GDS38" s="121"/>
      <c r="GDT38" s="121"/>
      <c r="GDU38" s="121"/>
      <c r="GDV38" s="121"/>
      <c r="GDW38" s="121"/>
      <c r="GDX38" s="121"/>
      <c r="GDY38" s="121"/>
      <c r="GDZ38" s="121"/>
      <c r="GEA38" s="121"/>
      <c r="GEB38" s="121"/>
      <c r="GEC38" s="121"/>
      <c r="GED38" s="121"/>
      <c r="GEE38" s="121"/>
      <c r="GEF38" s="121"/>
      <c r="GEG38" s="121"/>
      <c r="GEH38" s="121"/>
      <c r="GEI38" s="121"/>
      <c r="GEJ38" s="121"/>
      <c r="GEK38" s="121"/>
      <c r="GEL38" s="121"/>
      <c r="GEM38" s="121"/>
      <c r="GEN38" s="121"/>
      <c r="GEO38" s="121"/>
      <c r="GEP38" s="121"/>
      <c r="GEQ38" s="121"/>
      <c r="GER38" s="121"/>
      <c r="GES38" s="121"/>
      <c r="GET38" s="121"/>
      <c r="GEU38" s="121"/>
      <c r="GEV38" s="121"/>
      <c r="GEW38" s="121"/>
      <c r="GEX38" s="121"/>
      <c r="GEY38" s="121"/>
      <c r="GEZ38" s="121"/>
      <c r="GFA38" s="121"/>
      <c r="GFB38" s="121"/>
      <c r="GFC38" s="121"/>
      <c r="GFD38" s="121"/>
      <c r="GFE38" s="121"/>
      <c r="GFF38" s="121"/>
      <c r="GFG38" s="121"/>
      <c r="GFH38" s="121"/>
      <c r="GFI38" s="121"/>
      <c r="GFJ38" s="121"/>
      <c r="GFK38" s="121"/>
      <c r="GFL38" s="121"/>
      <c r="GFM38" s="121"/>
      <c r="GFN38" s="121"/>
      <c r="GFO38" s="121"/>
      <c r="GFP38" s="121"/>
      <c r="GFQ38" s="121"/>
      <c r="GFR38" s="121"/>
      <c r="GFS38" s="121"/>
      <c r="GFT38" s="121"/>
      <c r="GFU38" s="121"/>
      <c r="GFV38" s="121"/>
      <c r="GFW38" s="121"/>
      <c r="GFX38" s="121"/>
      <c r="GFY38" s="121"/>
      <c r="GFZ38" s="121"/>
      <c r="GGA38" s="121"/>
      <c r="GGB38" s="121"/>
      <c r="GGC38" s="121"/>
      <c r="GGD38" s="121"/>
      <c r="GGE38" s="121"/>
      <c r="GGF38" s="121"/>
      <c r="GGG38" s="121"/>
      <c r="GGH38" s="121"/>
      <c r="GGI38" s="121"/>
      <c r="GGJ38" s="121"/>
      <c r="GGK38" s="121"/>
      <c r="GGL38" s="121"/>
      <c r="GGM38" s="121"/>
      <c r="GGN38" s="121"/>
      <c r="GGO38" s="121"/>
      <c r="GGP38" s="121"/>
      <c r="GGQ38" s="121"/>
      <c r="GGR38" s="121"/>
      <c r="GGS38" s="121"/>
      <c r="GGT38" s="121"/>
      <c r="GGU38" s="121"/>
      <c r="GGV38" s="121"/>
      <c r="GGW38" s="121"/>
      <c r="GGX38" s="121"/>
      <c r="GGY38" s="121"/>
      <c r="GGZ38" s="121"/>
      <c r="GHA38" s="121"/>
      <c r="GHB38" s="121"/>
      <c r="GHC38" s="121"/>
      <c r="GHD38" s="121"/>
      <c r="GHE38" s="121"/>
      <c r="GHF38" s="121"/>
      <c r="GHG38" s="121"/>
      <c r="GHH38" s="121"/>
      <c r="GHI38" s="121"/>
      <c r="GHJ38" s="121"/>
      <c r="GHK38" s="121"/>
      <c r="GHL38" s="121"/>
      <c r="GHM38" s="121"/>
      <c r="GHN38" s="121"/>
      <c r="GHO38" s="121"/>
      <c r="GHP38" s="121"/>
      <c r="GHQ38" s="121"/>
      <c r="GHR38" s="121"/>
      <c r="GHS38" s="121"/>
      <c r="GHT38" s="121"/>
      <c r="GHU38" s="121"/>
      <c r="GHV38" s="121"/>
      <c r="GHW38" s="121"/>
      <c r="GHX38" s="121"/>
      <c r="GHY38" s="121"/>
      <c r="GHZ38" s="121"/>
      <c r="GIA38" s="121"/>
      <c r="GIB38" s="121"/>
      <c r="GIC38" s="121"/>
      <c r="GID38" s="121"/>
      <c r="GIE38" s="121"/>
      <c r="GIF38" s="121"/>
      <c r="GIG38" s="121"/>
      <c r="GIH38" s="121"/>
      <c r="GII38" s="121"/>
      <c r="GIJ38" s="121"/>
      <c r="GIK38" s="121"/>
      <c r="GIL38" s="121"/>
      <c r="GIM38" s="121"/>
      <c r="GIN38" s="121"/>
      <c r="GIO38" s="121"/>
      <c r="GIP38" s="121"/>
      <c r="GIQ38" s="121"/>
      <c r="GIR38" s="121"/>
      <c r="GIS38" s="121"/>
      <c r="GIT38" s="121"/>
      <c r="GIU38" s="121"/>
      <c r="GIV38" s="121"/>
      <c r="GIW38" s="121"/>
      <c r="GIX38" s="121"/>
      <c r="GIY38" s="121"/>
      <c r="GIZ38" s="121"/>
      <c r="GJA38" s="121"/>
      <c r="GJB38" s="121"/>
      <c r="GJC38" s="121"/>
      <c r="GJD38" s="121"/>
      <c r="GJE38" s="121"/>
      <c r="GJF38" s="121"/>
      <c r="GJG38" s="121"/>
      <c r="GJH38" s="121"/>
      <c r="GJI38" s="121"/>
      <c r="GJJ38" s="121"/>
      <c r="GJK38" s="121"/>
      <c r="GJL38" s="121"/>
      <c r="GJM38" s="121"/>
      <c r="GJN38" s="121"/>
      <c r="GJO38" s="121"/>
      <c r="GJP38" s="121"/>
      <c r="GJQ38" s="121"/>
      <c r="GJR38" s="121"/>
      <c r="GJS38" s="121"/>
      <c r="GJT38" s="121"/>
      <c r="GJU38" s="121"/>
      <c r="GJV38" s="121"/>
      <c r="GJW38" s="121"/>
      <c r="GJX38" s="121"/>
      <c r="GJY38" s="121"/>
      <c r="GJZ38" s="121"/>
      <c r="GKA38" s="121"/>
      <c r="GKB38" s="121"/>
      <c r="GKC38" s="121"/>
      <c r="GKD38" s="121"/>
      <c r="GKE38" s="121"/>
      <c r="GKF38" s="121"/>
      <c r="GKG38" s="121"/>
      <c r="GKH38" s="121"/>
      <c r="GKI38" s="121"/>
      <c r="GKJ38" s="121"/>
      <c r="GKK38" s="121"/>
      <c r="GKL38" s="121"/>
      <c r="GKM38" s="121"/>
      <c r="GKN38" s="121"/>
      <c r="GKO38" s="121"/>
      <c r="GKP38" s="121"/>
      <c r="GKQ38" s="121"/>
      <c r="GKR38" s="121"/>
      <c r="GKS38" s="121"/>
      <c r="GKT38" s="121"/>
      <c r="GKU38" s="121"/>
      <c r="GKV38" s="121"/>
      <c r="GKW38" s="121"/>
      <c r="GKX38" s="121"/>
      <c r="GKY38" s="121"/>
      <c r="GKZ38" s="121"/>
      <c r="GLA38" s="121"/>
      <c r="GLB38" s="121"/>
      <c r="GLC38" s="121"/>
      <c r="GLD38" s="121"/>
      <c r="GLE38" s="121"/>
      <c r="GLF38" s="121"/>
      <c r="GLG38" s="121"/>
      <c r="GLH38" s="121"/>
      <c r="GLI38" s="121"/>
      <c r="GLJ38" s="121"/>
      <c r="GLK38" s="121"/>
      <c r="GLL38" s="121"/>
      <c r="GLM38" s="121"/>
      <c r="GLN38" s="121"/>
      <c r="GLO38" s="121"/>
      <c r="GLP38" s="121"/>
      <c r="GLQ38" s="121"/>
      <c r="GLR38" s="121"/>
      <c r="GLS38" s="121"/>
      <c r="GLT38" s="121"/>
      <c r="GLU38" s="121"/>
      <c r="GLV38" s="121"/>
      <c r="GLW38" s="121"/>
      <c r="GLX38" s="121"/>
      <c r="GLY38" s="121"/>
      <c r="GLZ38" s="121"/>
      <c r="GMA38" s="121"/>
      <c r="GMB38" s="121"/>
      <c r="GMC38" s="121"/>
      <c r="GMD38" s="121"/>
      <c r="GME38" s="121"/>
      <c r="GMF38" s="121"/>
      <c r="GMG38" s="121"/>
      <c r="GMH38" s="121"/>
      <c r="GMI38" s="121"/>
      <c r="GMJ38" s="121"/>
      <c r="GMK38" s="121"/>
      <c r="GML38" s="121"/>
      <c r="GMM38" s="121"/>
      <c r="GMN38" s="121"/>
      <c r="GMO38" s="121"/>
      <c r="GMP38" s="121"/>
      <c r="GMQ38" s="121"/>
      <c r="GMR38" s="121"/>
      <c r="GMS38" s="121"/>
      <c r="GMT38" s="121"/>
      <c r="GMU38" s="121"/>
      <c r="GMV38" s="121"/>
      <c r="GMW38" s="121"/>
      <c r="GMX38" s="121"/>
      <c r="GMY38" s="121"/>
      <c r="GMZ38" s="121"/>
      <c r="GNA38" s="121"/>
      <c r="GNB38" s="121"/>
      <c r="GNC38" s="121"/>
      <c r="GND38" s="121"/>
      <c r="GNE38" s="121"/>
      <c r="GNF38" s="121"/>
      <c r="GNG38" s="121"/>
      <c r="GNH38" s="121"/>
      <c r="GNI38" s="121"/>
      <c r="GNJ38" s="121"/>
      <c r="GNK38" s="121"/>
      <c r="GNL38" s="121"/>
      <c r="GNM38" s="121"/>
      <c r="GNN38" s="121"/>
      <c r="GNO38" s="121"/>
      <c r="GNP38" s="121"/>
      <c r="GNQ38" s="121"/>
      <c r="GNR38" s="121"/>
      <c r="GNS38" s="121"/>
      <c r="GNT38" s="121"/>
      <c r="GNU38" s="121"/>
      <c r="GNV38" s="121"/>
      <c r="GNW38" s="121"/>
      <c r="GNX38" s="121"/>
      <c r="GNY38" s="121"/>
      <c r="GNZ38" s="121"/>
      <c r="GOA38" s="121"/>
      <c r="GOB38" s="121"/>
      <c r="GOC38" s="121"/>
      <c r="GOD38" s="121"/>
      <c r="GOE38" s="121"/>
      <c r="GOF38" s="121"/>
      <c r="GOG38" s="121"/>
      <c r="GOH38" s="121"/>
      <c r="GOI38" s="121"/>
      <c r="GOJ38" s="121"/>
      <c r="GOK38" s="121"/>
      <c r="GOL38" s="121"/>
      <c r="GOM38" s="121"/>
      <c r="GON38" s="121"/>
      <c r="GOO38" s="121"/>
      <c r="GOP38" s="121"/>
      <c r="GOQ38" s="121"/>
      <c r="GOR38" s="121"/>
      <c r="GOS38" s="121"/>
      <c r="GOT38" s="121"/>
      <c r="GOU38" s="121"/>
      <c r="GOV38" s="121"/>
      <c r="GOW38" s="121"/>
      <c r="GOX38" s="121"/>
      <c r="GOY38" s="121"/>
      <c r="GOZ38" s="121"/>
      <c r="GPA38" s="121"/>
      <c r="GPB38" s="121"/>
      <c r="GPC38" s="121"/>
      <c r="GPD38" s="121"/>
      <c r="GPE38" s="121"/>
      <c r="GPF38" s="121"/>
      <c r="GPG38" s="121"/>
      <c r="GPH38" s="121"/>
      <c r="GPI38" s="121"/>
      <c r="GPJ38" s="121"/>
      <c r="GPK38" s="121"/>
      <c r="GPL38" s="121"/>
      <c r="GPM38" s="121"/>
      <c r="GPN38" s="121"/>
      <c r="GPO38" s="121"/>
      <c r="GPP38" s="121"/>
      <c r="GPQ38" s="121"/>
      <c r="GPR38" s="121"/>
      <c r="GPS38" s="121"/>
      <c r="GPT38" s="121"/>
      <c r="GPU38" s="121"/>
      <c r="GPV38" s="121"/>
      <c r="GPW38" s="121"/>
      <c r="GPX38" s="121"/>
      <c r="GPY38" s="121"/>
      <c r="GPZ38" s="121"/>
      <c r="GQA38" s="121"/>
      <c r="GQB38" s="121"/>
      <c r="GQC38" s="121"/>
      <c r="GQD38" s="121"/>
      <c r="GQE38" s="121"/>
      <c r="GQF38" s="121"/>
      <c r="GQG38" s="121"/>
      <c r="GQH38" s="121"/>
      <c r="GQI38" s="121"/>
      <c r="GQJ38" s="121"/>
      <c r="GQK38" s="121"/>
      <c r="GQL38" s="121"/>
      <c r="GQM38" s="121"/>
      <c r="GQN38" s="121"/>
      <c r="GQO38" s="121"/>
      <c r="GQP38" s="121"/>
      <c r="GQQ38" s="121"/>
      <c r="GQR38" s="121"/>
      <c r="GQS38" s="121"/>
      <c r="GQT38" s="121"/>
      <c r="GQU38" s="121"/>
      <c r="GQV38" s="121"/>
      <c r="GQW38" s="121"/>
      <c r="GQX38" s="121"/>
      <c r="GQY38" s="121"/>
      <c r="GQZ38" s="121"/>
      <c r="GRA38" s="121"/>
      <c r="GRB38" s="121"/>
      <c r="GRC38" s="121"/>
      <c r="GRD38" s="121"/>
      <c r="GRE38" s="121"/>
      <c r="GRF38" s="121"/>
      <c r="GRG38" s="121"/>
      <c r="GRH38" s="121"/>
      <c r="GRI38" s="121"/>
      <c r="GRJ38" s="121"/>
      <c r="GRK38" s="121"/>
      <c r="GRL38" s="121"/>
      <c r="GRM38" s="121"/>
      <c r="GRN38" s="121"/>
      <c r="GRO38" s="121"/>
      <c r="GRP38" s="121"/>
      <c r="GRQ38" s="121"/>
      <c r="GRR38" s="121"/>
      <c r="GRS38" s="121"/>
      <c r="GRT38" s="121"/>
      <c r="GRU38" s="121"/>
      <c r="GRV38" s="121"/>
      <c r="GRW38" s="121"/>
      <c r="GRX38" s="121"/>
      <c r="GRY38" s="121"/>
      <c r="GRZ38" s="121"/>
      <c r="GSA38" s="121"/>
      <c r="GSB38" s="121"/>
      <c r="GSC38" s="121"/>
      <c r="GSD38" s="121"/>
      <c r="GSE38" s="121"/>
      <c r="GSF38" s="121"/>
      <c r="GSG38" s="121"/>
      <c r="GSH38" s="121"/>
      <c r="GSI38" s="121"/>
      <c r="GSJ38" s="121"/>
      <c r="GSK38" s="121"/>
      <c r="GSL38" s="121"/>
      <c r="GSM38" s="121"/>
      <c r="GSN38" s="121"/>
      <c r="GSO38" s="121"/>
      <c r="GSP38" s="121"/>
      <c r="GSQ38" s="121"/>
      <c r="GSR38" s="121"/>
      <c r="GSS38" s="121"/>
      <c r="GST38" s="121"/>
      <c r="GSU38" s="121"/>
      <c r="GSV38" s="121"/>
      <c r="GSW38" s="121"/>
      <c r="GSX38" s="121"/>
      <c r="GSY38" s="121"/>
      <c r="GSZ38" s="121"/>
      <c r="GTA38" s="121"/>
      <c r="GTB38" s="121"/>
      <c r="GTC38" s="121"/>
      <c r="GTD38" s="121"/>
      <c r="GTE38" s="121"/>
      <c r="GTF38" s="121"/>
      <c r="GTG38" s="121"/>
      <c r="GTH38" s="121"/>
      <c r="GTI38" s="121"/>
      <c r="GTJ38" s="121"/>
      <c r="GTK38" s="121"/>
      <c r="GTL38" s="121"/>
      <c r="GTM38" s="121"/>
      <c r="GTN38" s="121"/>
      <c r="GTO38" s="121"/>
      <c r="GTP38" s="121"/>
      <c r="GTQ38" s="121"/>
      <c r="GTR38" s="121"/>
      <c r="GTS38" s="121"/>
      <c r="GTT38" s="121"/>
      <c r="GTU38" s="121"/>
      <c r="GTV38" s="121"/>
      <c r="GTW38" s="121"/>
      <c r="GTX38" s="121"/>
      <c r="GTY38" s="121"/>
      <c r="GTZ38" s="121"/>
      <c r="GUA38" s="121"/>
      <c r="GUB38" s="121"/>
      <c r="GUC38" s="121"/>
      <c r="GUD38" s="121"/>
      <c r="GUE38" s="121"/>
      <c r="GUF38" s="121"/>
      <c r="GUG38" s="121"/>
      <c r="GUH38" s="121"/>
      <c r="GUI38" s="121"/>
      <c r="GUJ38" s="121"/>
      <c r="GUK38" s="121"/>
      <c r="GUL38" s="121"/>
      <c r="GUM38" s="121"/>
      <c r="GUN38" s="121"/>
      <c r="GUO38" s="121"/>
      <c r="GUP38" s="121"/>
      <c r="GUQ38" s="121"/>
      <c r="GUR38" s="121"/>
      <c r="GUS38" s="121"/>
      <c r="GUT38" s="121"/>
      <c r="GUU38" s="121"/>
      <c r="GUV38" s="121"/>
      <c r="GUW38" s="121"/>
      <c r="GUX38" s="121"/>
      <c r="GUY38" s="121"/>
      <c r="GUZ38" s="121"/>
      <c r="GVA38" s="121"/>
      <c r="GVB38" s="121"/>
      <c r="GVC38" s="121"/>
      <c r="GVD38" s="121"/>
      <c r="GVE38" s="121"/>
      <c r="GVF38" s="121"/>
      <c r="GVG38" s="121"/>
      <c r="GVH38" s="121"/>
      <c r="GVI38" s="121"/>
      <c r="GVJ38" s="121"/>
      <c r="GVK38" s="121"/>
      <c r="GVL38" s="121"/>
      <c r="GVM38" s="121"/>
      <c r="GVN38" s="121"/>
      <c r="GVO38" s="121"/>
      <c r="GVP38" s="121"/>
      <c r="GVQ38" s="121"/>
      <c r="GVR38" s="121"/>
      <c r="GVS38" s="121"/>
      <c r="GVT38" s="121"/>
      <c r="GVU38" s="121"/>
      <c r="GVV38" s="121"/>
      <c r="GVW38" s="121"/>
      <c r="GVX38" s="121"/>
      <c r="GVY38" s="121"/>
      <c r="GVZ38" s="121"/>
      <c r="GWA38" s="121"/>
      <c r="GWB38" s="121"/>
      <c r="GWC38" s="121"/>
      <c r="GWD38" s="121"/>
      <c r="GWE38" s="121"/>
      <c r="GWF38" s="121"/>
      <c r="GWG38" s="121"/>
      <c r="GWH38" s="121"/>
      <c r="GWI38" s="121"/>
      <c r="GWJ38" s="121"/>
      <c r="GWK38" s="121"/>
      <c r="GWL38" s="121"/>
      <c r="GWM38" s="121"/>
      <c r="GWN38" s="121"/>
      <c r="GWO38" s="121"/>
      <c r="GWP38" s="121"/>
      <c r="GWQ38" s="121"/>
      <c r="GWR38" s="121"/>
      <c r="GWS38" s="121"/>
      <c r="GWT38" s="121"/>
      <c r="GWU38" s="121"/>
      <c r="GWV38" s="121"/>
      <c r="GWW38" s="121"/>
      <c r="GWX38" s="121"/>
      <c r="GWY38" s="121"/>
      <c r="GWZ38" s="121"/>
      <c r="GXA38" s="121"/>
      <c r="GXB38" s="121"/>
      <c r="GXC38" s="121"/>
      <c r="GXD38" s="121"/>
      <c r="GXE38" s="121"/>
      <c r="GXF38" s="121"/>
      <c r="GXG38" s="121"/>
      <c r="GXH38" s="121"/>
      <c r="GXI38" s="121"/>
      <c r="GXJ38" s="121"/>
      <c r="GXK38" s="121"/>
      <c r="GXL38" s="121"/>
      <c r="GXM38" s="121"/>
      <c r="GXN38" s="121"/>
      <c r="GXO38" s="121"/>
      <c r="GXP38" s="121"/>
      <c r="GXQ38" s="121"/>
      <c r="GXR38" s="121"/>
      <c r="GXS38" s="121"/>
      <c r="GXT38" s="121"/>
      <c r="GXU38" s="121"/>
      <c r="GXV38" s="121"/>
      <c r="GXW38" s="121"/>
      <c r="GXX38" s="121"/>
      <c r="GXY38" s="121"/>
      <c r="GXZ38" s="121"/>
      <c r="GYA38" s="121"/>
      <c r="GYB38" s="121"/>
      <c r="GYC38" s="121"/>
      <c r="GYD38" s="121"/>
      <c r="GYE38" s="121"/>
      <c r="GYF38" s="121"/>
      <c r="GYG38" s="121"/>
      <c r="GYH38" s="121"/>
      <c r="GYI38" s="121"/>
      <c r="GYJ38" s="121"/>
      <c r="GYK38" s="121"/>
      <c r="GYL38" s="121"/>
      <c r="GYM38" s="121"/>
      <c r="GYN38" s="121"/>
      <c r="GYO38" s="121"/>
      <c r="GYP38" s="121"/>
      <c r="GYQ38" s="121"/>
      <c r="GYR38" s="121"/>
      <c r="GYS38" s="121"/>
      <c r="GYT38" s="121"/>
      <c r="GYU38" s="121"/>
      <c r="GYV38" s="121"/>
      <c r="GYW38" s="121"/>
      <c r="GYX38" s="121"/>
      <c r="GYY38" s="121"/>
      <c r="GYZ38" s="121"/>
      <c r="GZA38" s="121"/>
      <c r="GZB38" s="121"/>
      <c r="GZC38" s="121"/>
      <c r="GZD38" s="121"/>
      <c r="GZE38" s="121"/>
      <c r="GZF38" s="121"/>
      <c r="GZG38" s="121"/>
      <c r="GZH38" s="121"/>
      <c r="GZI38" s="121"/>
      <c r="GZJ38" s="121"/>
      <c r="GZK38" s="121"/>
      <c r="GZL38" s="121"/>
      <c r="GZM38" s="121"/>
      <c r="GZN38" s="121"/>
      <c r="GZO38" s="121"/>
      <c r="GZP38" s="121"/>
      <c r="GZQ38" s="121"/>
      <c r="GZR38" s="121"/>
      <c r="GZS38" s="121"/>
      <c r="GZT38" s="121"/>
      <c r="GZU38" s="121"/>
      <c r="GZV38" s="121"/>
      <c r="GZW38" s="121"/>
      <c r="GZX38" s="121"/>
      <c r="GZY38" s="121"/>
      <c r="GZZ38" s="121"/>
      <c r="HAA38" s="121"/>
      <c r="HAB38" s="121"/>
      <c r="HAC38" s="121"/>
      <c r="HAD38" s="121"/>
    </row>
    <row r="39" spans="1:5438" s="309" customFormat="1">
      <c r="A39" s="131"/>
      <c r="B39" s="93"/>
      <c r="C39" s="120"/>
      <c r="D39" s="120"/>
      <c r="E39" s="120"/>
      <c r="F39" s="120"/>
      <c r="G39" s="15"/>
      <c r="H39" s="13"/>
      <c r="I39" s="13"/>
      <c r="J39" s="13"/>
      <c r="K39" s="13"/>
      <c r="L39" s="13"/>
      <c r="M39" s="13"/>
      <c r="N39" s="13"/>
      <c r="O39" s="13"/>
      <c r="P39" s="13"/>
      <c r="Q39" s="13"/>
      <c r="R39" s="13"/>
      <c r="S39" s="13"/>
      <c r="T39" s="13"/>
      <c r="U39" s="13"/>
      <c r="V39" s="13"/>
      <c r="W39" s="13"/>
      <c r="X39" s="13"/>
      <c r="Y39" s="13"/>
      <c r="Z39" s="13"/>
      <c r="AA39" s="13"/>
      <c r="AB39" s="13"/>
      <c r="AC39" s="13"/>
      <c r="AD39" s="13"/>
      <c r="AE39" s="13"/>
      <c r="AF39" s="13"/>
      <c r="AG39" s="13"/>
      <c r="AH39" s="13"/>
      <c r="AI39" s="13"/>
      <c r="AJ39" s="13"/>
      <c r="AK39" s="13"/>
      <c r="AL39" s="13"/>
      <c r="AM39" s="13"/>
      <c r="AN39" s="13"/>
      <c r="AO39" s="13"/>
      <c r="AP39" s="13"/>
      <c r="AQ39" s="13"/>
      <c r="AR39" s="13"/>
      <c r="AS39" s="13"/>
      <c r="AT39" s="13"/>
      <c r="AU39" s="13"/>
      <c r="AV39" s="13"/>
      <c r="AW39" s="13"/>
      <c r="AX39" s="13"/>
      <c r="AY39" s="13"/>
      <c r="AZ39" s="13"/>
      <c r="BA39" s="13"/>
      <c r="BB39" s="13"/>
      <c r="BC39" s="13"/>
      <c r="BD39" s="13"/>
      <c r="BE39" s="13"/>
      <c r="BF39" s="13"/>
      <c r="BG39" s="13"/>
      <c r="BH39" s="13"/>
      <c r="BI39" s="13"/>
      <c r="BJ39" s="13"/>
      <c r="BK39" s="13"/>
      <c r="BL39" s="13"/>
      <c r="BM39" s="13"/>
      <c r="BN39" s="13"/>
      <c r="BO39" s="13"/>
      <c r="BP39" s="13"/>
      <c r="BQ39" s="13"/>
      <c r="BR39" s="13"/>
      <c r="BS39" s="13"/>
      <c r="BT39" s="13"/>
      <c r="BU39" s="13"/>
      <c r="BV39" s="13"/>
      <c r="BW39" s="13"/>
      <c r="BX39" s="13"/>
      <c r="BY39" s="13"/>
      <c r="BZ39" s="13"/>
      <c r="CA39" s="13"/>
      <c r="CB39" s="13"/>
      <c r="CC39" s="13"/>
      <c r="CD39" s="13"/>
      <c r="CE39" s="13"/>
      <c r="CF39" s="13"/>
      <c r="CG39" s="13"/>
      <c r="CH39" s="13"/>
      <c r="CI39" s="13"/>
      <c r="CJ39" s="13"/>
      <c r="CK39" s="13"/>
      <c r="CL39" s="13"/>
      <c r="CM39" s="13"/>
      <c r="CN39" s="13"/>
      <c r="CO39" s="13"/>
      <c r="CP39" s="13"/>
      <c r="CQ39" s="13"/>
      <c r="CR39" s="13"/>
      <c r="CS39" s="13"/>
      <c r="CT39" s="13"/>
      <c r="CU39" s="13"/>
      <c r="CV39" s="13"/>
      <c r="CW39" s="13"/>
      <c r="CX39" s="13"/>
      <c r="CY39" s="13"/>
      <c r="CZ39" s="13"/>
      <c r="DA39" s="13"/>
      <c r="DB39" s="13"/>
      <c r="DC39" s="13"/>
      <c r="DD39" s="13"/>
      <c r="DE39" s="13"/>
      <c r="DF39" s="13"/>
      <c r="DG39" s="13"/>
      <c r="DH39" s="13"/>
      <c r="DI39" s="13"/>
      <c r="DJ39" s="13"/>
      <c r="DK39" s="13"/>
      <c r="DL39" s="13"/>
      <c r="DM39" s="13"/>
      <c r="DN39" s="13"/>
      <c r="DO39" s="13"/>
      <c r="DP39" s="13"/>
      <c r="DQ39" s="13"/>
      <c r="DR39" s="13"/>
      <c r="DS39" s="13"/>
      <c r="DT39" s="13"/>
      <c r="DU39" s="13"/>
      <c r="DV39" s="13"/>
      <c r="DW39" s="13"/>
      <c r="DX39" s="13"/>
      <c r="DY39" s="13"/>
      <c r="DZ39" s="13"/>
      <c r="EA39" s="13"/>
      <c r="EB39" s="13"/>
      <c r="EC39" s="13"/>
      <c r="ED39" s="13"/>
      <c r="EE39" s="13"/>
      <c r="EF39" s="13"/>
      <c r="EG39" s="13"/>
      <c r="EH39" s="13"/>
      <c r="EI39" s="13"/>
      <c r="EJ39" s="13"/>
      <c r="EK39" s="13"/>
      <c r="EL39" s="13"/>
      <c r="EM39" s="13"/>
      <c r="EN39" s="13"/>
      <c r="EO39" s="13"/>
      <c r="EP39" s="13"/>
      <c r="EQ39" s="13"/>
      <c r="ER39" s="13"/>
      <c r="ES39" s="13"/>
      <c r="ET39" s="13"/>
      <c r="EU39" s="13"/>
      <c r="EV39" s="13"/>
      <c r="EW39" s="13"/>
      <c r="EX39" s="13"/>
      <c r="EY39" s="13"/>
      <c r="EZ39" s="13"/>
      <c r="FA39" s="13"/>
      <c r="FB39" s="13"/>
      <c r="FC39" s="13"/>
      <c r="FD39" s="13"/>
      <c r="FE39" s="13"/>
      <c r="FF39" s="13"/>
      <c r="FG39" s="13"/>
      <c r="FH39" s="13"/>
      <c r="FI39" s="13"/>
      <c r="FJ39" s="13"/>
      <c r="FK39" s="13"/>
      <c r="FL39" s="13"/>
      <c r="FM39" s="13"/>
      <c r="FN39" s="13"/>
      <c r="FO39" s="13"/>
      <c r="FP39" s="13"/>
      <c r="FQ39" s="13"/>
      <c r="FR39" s="13"/>
      <c r="FS39" s="13"/>
      <c r="FT39" s="13"/>
      <c r="FU39" s="13"/>
      <c r="FV39" s="13"/>
      <c r="FW39" s="13"/>
      <c r="FX39" s="13"/>
      <c r="FY39" s="13"/>
      <c r="FZ39" s="13"/>
      <c r="GA39" s="13"/>
      <c r="GB39" s="13"/>
      <c r="GC39" s="13"/>
      <c r="GD39" s="13"/>
      <c r="GE39" s="13"/>
      <c r="GF39" s="13"/>
      <c r="GG39" s="13"/>
      <c r="GH39" s="13"/>
      <c r="GI39" s="13"/>
      <c r="GJ39" s="13"/>
      <c r="GK39" s="13"/>
      <c r="GL39" s="13"/>
      <c r="GM39" s="13"/>
      <c r="GN39" s="13"/>
      <c r="GO39" s="13"/>
      <c r="GP39" s="13"/>
      <c r="GQ39" s="13"/>
      <c r="GR39" s="13"/>
      <c r="GS39" s="13"/>
      <c r="GT39" s="13"/>
      <c r="GU39" s="13"/>
      <c r="GV39" s="13"/>
      <c r="GW39" s="13"/>
      <c r="GX39" s="13"/>
      <c r="GY39" s="13"/>
      <c r="GZ39" s="13"/>
      <c r="HA39" s="13"/>
      <c r="HB39" s="13"/>
      <c r="HC39" s="13"/>
      <c r="HD39" s="13"/>
      <c r="HE39" s="13"/>
      <c r="HF39" s="13"/>
      <c r="HG39" s="13"/>
      <c r="HH39" s="13"/>
      <c r="HI39" s="13"/>
      <c r="HJ39" s="13"/>
      <c r="HK39" s="13"/>
      <c r="HL39" s="13"/>
      <c r="HM39" s="13"/>
      <c r="HN39" s="13"/>
      <c r="HO39" s="13"/>
      <c r="HP39" s="13"/>
      <c r="HQ39" s="13"/>
      <c r="HR39" s="13"/>
      <c r="HS39" s="13"/>
      <c r="HT39" s="13"/>
      <c r="HU39" s="13"/>
      <c r="HV39" s="13"/>
      <c r="HW39" s="13"/>
      <c r="HX39" s="13"/>
      <c r="HY39" s="13"/>
      <c r="HZ39" s="13"/>
      <c r="IA39" s="13"/>
      <c r="IB39" s="13"/>
      <c r="IC39" s="13"/>
      <c r="ID39" s="13"/>
      <c r="IE39" s="13"/>
      <c r="IF39" s="13"/>
      <c r="IG39" s="13"/>
      <c r="IH39" s="13"/>
      <c r="II39" s="13"/>
      <c r="IJ39" s="13"/>
      <c r="IK39" s="13"/>
      <c r="IL39" s="13"/>
      <c r="IM39" s="13"/>
      <c r="IN39" s="13"/>
      <c r="IO39" s="13"/>
      <c r="IP39" s="13"/>
      <c r="IQ39" s="13"/>
      <c r="IR39" s="13"/>
      <c r="IS39" s="13"/>
      <c r="IT39" s="13"/>
      <c r="IU39" s="13"/>
      <c r="IV39" s="13"/>
      <c r="IW39" s="13"/>
      <c r="IX39" s="13"/>
      <c r="IY39" s="13"/>
      <c r="IZ39" s="13"/>
      <c r="JA39" s="13"/>
      <c r="JB39" s="13"/>
      <c r="JC39" s="13"/>
      <c r="JD39" s="13"/>
      <c r="JE39" s="13"/>
      <c r="JF39" s="13"/>
      <c r="JG39" s="13"/>
      <c r="JH39" s="13"/>
      <c r="JI39" s="13"/>
      <c r="JJ39" s="13"/>
      <c r="JK39" s="13"/>
      <c r="JL39" s="13"/>
      <c r="JM39" s="13"/>
      <c r="JN39" s="13"/>
      <c r="JO39" s="13"/>
      <c r="JP39" s="13"/>
      <c r="JQ39" s="13"/>
      <c r="JR39" s="13"/>
      <c r="JS39" s="13"/>
      <c r="JT39" s="13"/>
      <c r="JU39" s="13"/>
      <c r="JV39" s="13"/>
      <c r="JW39" s="13"/>
      <c r="JX39" s="13"/>
      <c r="JY39" s="13"/>
      <c r="JZ39" s="13"/>
      <c r="KA39" s="13"/>
      <c r="KB39" s="13"/>
      <c r="KC39" s="13"/>
      <c r="KD39" s="13"/>
      <c r="KE39" s="13"/>
      <c r="KF39" s="13"/>
      <c r="KG39" s="13"/>
      <c r="KH39" s="13"/>
      <c r="KI39" s="13"/>
      <c r="KJ39" s="13"/>
      <c r="KK39" s="13"/>
      <c r="KL39" s="13"/>
      <c r="KM39" s="13"/>
      <c r="KN39" s="13"/>
      <c r="KO39" s="13"/>
      <c r="KP39" s="13"/>
      <c r="KQ39" s="13"/>
      <c r="KR39" s="13"/>
      <c r="KS39" s="13"/>
      <c r="KT39" s="13"/>
      <c r="KU39" s="13"/>
      <c r="KV39" s="13"/>
      <c r="KW39" s="13"/>
      <c r="KX39" s="13"/>
      <c r="KY39" s="13"/>
      <c r="KZ39" s="13"/>
      <c r="LA39" s="13"/>
      <c r="LB39" s="13"/>
      <c r="LC39" s="13"/>
      <c r="LD39" s="13"/>
      <c r="LE39" s="13"/>
      <c r="LF39" s="13"/>
      <c r="LG39" s="13"/>
      <c r="LH39" s="13"/>
      <c r="LI39" s="13"/>
      <c r="LJ39" s="13"/>
      <c r="LK39" s="13"/>
      <c r="LL39" s="13"/>
      <c r="LM39" s="13"/>
      <c r="LN39" s="13"/>
      <c r="LO39" s="13"/>
      <c r="LP39" s="13"/>
      <c r="LQ39" s="13"/>
      <c r="LR39" s="13"/>
      <c r="LS39" s="13"/>
      <c r="LT39" s="13"/>
      <c r="LU39" s="13"/>
      <c r="LV39" s="13"/>
      <c r="LW39" s="13"/>
      <c r="LX39" s="13"/>
      <c r="LY39" s="13"/>
      <c r="LZ39" s="13"/>
      <c r="MA39" s="13"/>
      <c r="MB39" s="13"/>
      <c r="MC39" s="13"/>
      <c r="MD39" s="13"/>
      <c r="ME39" s="13"/>
      <c r="MF39" s="13"/>
      <c r="MG39" s="13"/>
      <c r="MH39" s="13"/>
      <c r="MI39" s="13"/>
      <c r="MJ39" s="13"/>
      <c r="MK39" s="13"/>
      <c r="ML39" s="13"/>
      <c r="MM39" s="13"/>
      <c r="MN39" s="13"/>
      <c r="MO39" s="13"/>
      <c r="MP39" s="13"/>
      <c r="MQ39" s="13"/>
      <c r="MR39" s="13"/>
      <c r="MS39" s="13"/>
      <c r="MT39" s="13"/>
      <c r="MU39" s="13"/>
      <c r="MV39" s="13"/>
      <c r="MW39" s="13"/>
      <c r="MX39" s="13"/>
      <c r="MY39" s="13"/>
      <c r="MZ39" s="13"/>
      <c r="NA39" s="13"/>
      <c r="NB39" s="13"/>
      <c r="NC39" s="13"/>
      <c r="ND39" s="13"/>
      <c r="NE39" s="13"/>
      <c r="NF39" s="13"/>
      <c r="NG39" s="13"/>
      <c r="NH39" s="13"/>
      <c r="NI39" s="13"/>
      <c r="NJ39" s="13"/>
      <c r="NK39" s="13"/>
      <c r="NL39" s="13"/>
      <c r="NM39" s="13"/>
      <c r="NN39" s="13"/>
      <c r="NO39" s="13"/>
      <c r="NP39" s="13"/>
      <c r="NQ39" s="13"/>
      <c r="NR39" s="13"/>
      <c r="NS39" s="13"/>
      <c r="NT39" s="13"/>
      <c r="NU39" s="13"/>
      <c r="NV39" s="13"/>
      <c r="NW39" s="13"/>
      <c r="NX39" s="13"/>
      <c r="NY39" s="13"/>
      <c r="NZ39" s="13"/>
      <c r="OA39" s="13"/>
      <c r="OB39" s="13"/>
      <c r="OC39" s="13"/>
      <c r="OD39" s="13"/>
      <c r="OE39" s="13"/>
      <c r="OF39" s="13"/>
      <c r="OG39" s="13"/>
      <c r="OH39" s="13"/>
      <c r="OI39" s="13"/>
      <c r="OJ39" s="13"/>
      <c r="OK39" s="13"/>
      <c r="OL39" s="13"/>
      <c r="OM39" s="13"/>
      <c r="ON39" s="13"/>
      <c r="OO39" s="13"/>
      <c r="OP39" s="13"/>
      <c r="OQ39" s="13"/>
      <c r="OR39" s="13"/>
      <c r="OS39" s="13"/>
      <c r="OT39" s="13"/>
      <c r="OU39" s="13"/>
      <c r="OV39" s="13"/>
      <c r="OW39" s="13"/>
      <c r="OX39" s="13"/>
      <c r="OY39" s="13"/>
      <c r="OZ39" s="13"/>
      <c r="PA39" s="13"/>
      <c r="PB39" s="13"/>
      <c r="PC39" s="13"/>
      <c r="PD39" s="13"/>
      <c r="PE39" s="13"/>
      <c r="PF39" s="13"/>
      <c r="PG39" s="13"/>
      <c r="PH39" s="13"/>
      <c r="PI39" s="13"/>
      <c r="PJ39" s="13"/>
      <c r="PK39" s="13"/>
      <c r="PL39" s="13"/>
      <c r="PM39" s="13"/>
      <c r="PN39" s="13"/>
      <c r="PO39" s="13"/>
      <c r="PP39" s="13"/>
      <c r="PQ39" s="13"/>
      <c r="PR39" s="13"/>
      <c r="PS39" s="13"/>
      <c r="PT39" s="13"/>
      <c r="PU39" s="13"/>
      <c r="PV39" s="13"/>
      <c r="PW39" s="13"/>
      <c r="PX39" s="13"/>
      <c r="PY39" s="13"/>
      <c r="PZ39" s="13"/>
      <c r="QA39" s="13"/>
      <c r="QB39" s="13"/>
      <c r="QC39" s="13"/>
      <c r="QD39" s="13"/>
      <c r="QE39" s="13"/>
      <c r="QF39" s="13"/>
      <c r="QG39" s="13"/>
      <c r="QH39" s="13"/>
      <c r="QI39" s="13"/>
      <c r="QJ39" s="13"/>
      <c r="QK39" s="13"/>
      <c r="QL39" s="13"/>
      <c r="QM39" s="13"/>
      <c r="QN39" s="13"/>
      <c r="QO39" s="13"/>
      <c r="QP39" s="13"/>
      <c r="QQ39" s="13"/>
      <c r="QR39" s="13"/>
      <c r="QS39" s="13"/>
      <c r="QT39" s="13"/>
      <c r="QU39" s="13"/>
      <c r="QV39" s="13"/>
      <c r="QW39" s="13"/>
      <c r="QX39" s="13"/>
      <c r="QY39" s="13"/>
      <c r="QZ39" s="13"/>
      <c r="RA39" s="13"/>
      <c r="RB39" s="13"/>
      <c r="RC39" s="13"/>
      <c r="RD39" s="13"/>
      <c r="RE39" s="13"/>
      <c r="RF39" s="13"/>
      <c r="RG39" s="13"/>
      <c r="RH39" s="13"/>
      <c r="RI39" s="13"/>
      <c r="RJ39" s="13"/>
      <c r="RK39" s="13"/>
      <c r="RL39" s="13"/>
      <c r="RM39" s="13"/>
      <c r="RN39" s="13"/>
      <c r="RO39" s="13"/>
      <c r="RP39" s="13"/>
      <c r="RQ39" s="13"/>
      <c r="RR39" s="13"/>
      <c r="RS39" s="13"/>
      <c r="RT39" s="13"/>
      <c r="RU39" s="13"/>
      <c r="RV39" s="13"/>
      <c r="RW39" s="13"/>
      <c r="RX39" s="13"/>
      <c r="RY39" s="13"/>
      <c r="RZ39" s="13"/>
      <c r="SA39" s="13"/>
      <c r="SB39" s="13"/>
      <c r="SC39" s="13"/>
      <c r="SD39" s="13"/>
      <c r="SE39" s="13"/>
      <c r="SF39" s="13"/>
      <c r="SG39" s="13"/>
      <c r="SH39" s="13"/>
      <c r="SI39" s="13"/>
      <c r="SJ39" s="13"/>
      <c r="SK39" s="13"/>
      <c r="SL39" s="13"/>
      <c r="SM39" s="13"/>
      <c r="SN39" s="13"/>
      <c r="SO39" s="13"/>
      <c r="SP39" s="13"/>
      <c r="SQ39" s="13"/>
      <c r="SR39" s="13"/>
      <c r="SS39" s="13"/>
      <c r="ST39" s="13"/>
      <c r="SU39" s="13"/>
      <c r="SV39" s="13"/>
      <c r="SW39" s="13"/>
      <c r="SX39" s="13"/>
      <c r="SY39" s="13"/>
      <c r="SZ39" s="13"/>
      <c r="TA39" s="13"/>
      <c r="TB39" s="13"/>
      <c r="TC39" s="13"/>
      <c r="TD39" s="13"/>
      <c r="TE39" s="13"/>
      <c r="TF39" s="13"/>
      <c r="TG39" s="13"/>
      <c r="TH39" s="13"/>
      <c r="TI39" s="13"/>
      <c r="TJ39" s="13"/>
      <c r="TK39" s="13"/>
      <c r="TL39" s="13"/>
      <c r="TM39" s="13"/>
      <c r="TN39" s="13"/>
      <c r="TO39" s="13"/>
      <c r="TP39" s="13"/>
      <c r="TQ39" s="13"/>
      <c r="TR39" s="13"/>
      <c r="TS39" s="13"/>
      <c r="TT39" s="13"/>
      <c r="TU39" s="13"/>
      <c r="TV39" s="13"/>
      <c r="TW39" s="13"/>
      <c r="TX39" s="13"/>
      <c r="TY39" s="13"/>
      <c r="TZ39" s="13"/>
      <c r="UA39" s="13"/>
      <c r="UB39" s="13"/>
      <c r="UC39" s="13"/>
      <c r="UD39" s="13"/>
      <c r="UE39" s="13"/>
      <c r="UF39" s="13"/>
      <c r="UG39" s="13"/>
      <c r="UH39" s="13"/>
      <c r="UI39" s="13"/>
      <c r="UJ39" s="13"/>
      <c r="UK39" s="13"/>
      <c r="UL39" s="13"/>
      <c r="UM39" s="13"/>
      <c r="UN39" s="13"/>
      <c r="UO39" s="13"/>
      <c r="UP39" s="13"/>
      <c r="UQ39" s="13"/>
      <c r="UR39" s="13"/>
      <c r="US39" s="13"/>
      <c r="UT39" s="13"/>
      <c r="UU39" s="13"/>
      <c r="UV39" s="13"/>
      <c r="UW39" s="13"/>
      <c r="UX39" s="13"/>
      <c r="UY39" s="13"/>
      <c r="UZ39" s="13"/>
      <c r="VA39" s="13"/>
      <c r="VB39" s="13"/>
      <c r="VC39" s="13"/>
      <c r="VD39" s="13"/>
      <c r="VE39" s="13"/>
      <c r="VF39" s="13"/>
      <c r="VG39" s="13"/>
      <c r="VH39" s="13"/>
      <c r="VI39" s="13"/>
      <c r="VJ39" s="13"/>
      <c r="VK39" s="13"/>
      <c r="VL39" s="13"/>
      <c r="VM39" s="13"/>
      <c r="VN39" s="13"/>
      <c r="VO39" s="13"/>
      <c r="VP39" s="13"/>
      <c r="VQ39" s="13"/>
      <c r="VR39" s="13"/>
      <c r="VS39" s="13"/>
      <c r="VT39" s="13"/>
      <c r="VU39" s="13"/>
      <c r="VV39" s="13"/>
      <c r="VW39" s="13"/>
      <c r="VX39" s="13"/>
      <c r="VY39" s="13"/>
      <c r="VZ39" s="13"/>
      <c r="WA39" s="13"/>
      <c r="WB39" s="13"/>
      <c r="WC39" s="13"/>
      <c r="WD39" s="13"/>
      <c r="WE39" s="13"/>
      <c r="WF39" s="13"/>
      <c r="WG39" s="13"/>
      <c r="WH39" s="13"/>
      <c r="WI39" s="13"/>
      <c r="WJ39" s="13"/>
      <c r="WK39" s="13"/>
      <c r="WL39" s="13"/>
      <c r="WM39" s="13"/>
      <c r="WN39" s="13"/>
      <c r="WO39" s="13"/>
      <c r="WP39" s="13"/>
      <c r="WQ39" s="13"/>
      <c r="WR39" s="13"/>
      <c r="WS39" s="13"/>
      <c r="WT39" s="13"/>
      <c r="WU39" s="13"/>
      <c r="WV39" s="13"/>
      <c r="WW39" s="13"/>
      <c r="WX39" s="13"/>
      <c r="WY39" s="13"/>
      <c r="WZ39" s="13"/>
      <c r="XA39" s="13"/>
      <c r="XB39" s="13"/>
      <c r="XC39" s="13"/>
      <c r="XD39" s="13"/>
      <c r="XE39" s="13"/>
      <c r="XF39" s="13"/>
      <c r="XG39" s="13"/>
      <c r="XH39" s="13"/>
      <c r="XI39" s="13"/>
      <c r="XJ39" s="13"/>
      <c r="XK39" s="13"/>
      <c r="XL39" s="13"/>
      <c r="XM39" s="13"/>
      <c r="XN39" s="13"/>
      <c r="XO39" s="13"/>
      <c r="XP39" s="13"/>
      <c r="XQ39" s="13"/>
      <c r="XR39" s="13"/>
      <c r="XS39" s="13"/>
      <c r="XT39" s="13"/>
      <c r="XU39" s="13"/>
      <c r="XV39" s="13"/>
      <c r="XW39" s="13"/>
      <c r="XX39" s="13"/>
      <c r="XY39" s="13"/>
      <c r="XZ39" s="13"/>
      <c r="YA39" s="13"/>
      <c r="YB39" s="13"/>
      <c r="YC39" s="13"/>
      <c r="YD39" s="13"/>
      <c r="YE39" s="13"/>
      <c r="YF39" s="13"/>
      <c r="YG39" s="13"/>
      <c r="YH39" s="13"/>
      <c r="YI39" s="13"/>
      <c r="YJ39" s="13"/>
      <c r="YK39" s="13"/>
      <c r="YL39" s="13"/>
      <c r="YM39" s="13"/>
      <c r="YN39" s="13"/>
      <c r="YO39" s="13"/>
      <c r="YP39" s="13"/>
      <c r="YQ39" s="13"/>
      <c r="YR39" s="13"/>
      <c r="YS39" s="13"/>
      <c r="YT39" s="13"/>
      <c r="YU39" s="13"/>
      <c r="YV39" s="13"/>
      <c r="YW39" s="13"/>
      <c r="YX39" s="13"/>
      <c r="YY39" s="13"/>
      <c r="YZ39" s="13"/>
      <c r="ZA39" s="13"/>
      <c r="ZB39" s="13"/>
      <c r="ZC39" s="13"/>
      <c r="ZD39" s="13"/>
      <c r="ZE39" s="13"/>
      <c r="ZF39" s="13"/>
      <c r="ZG39" s="13"/>
      <c r="ZH39" s="13"/>
      <c r="ZI39" s="13"/>
      <c r="ZJ39" s="13"/>
      <c r="ZK39" s="13"/>
      <c r="ZL39" s="13"/>
      <c r="ZM39" s="13"/>
      <c r="ZN39" s="13"/>
      <c r="ZO39" s="13"/>
      <c r="ZP39" s="13"/>
      <c r="ZQ39" s="13"/>
      <c r="ZR39" s="13"/>
      <c r="ZS39" s="13"/>
      <c r="ZT39" s="13"/>
      <c r="ZU39" s="13"/>
      <c r="ZV39" s="13"/>
      <c r="ZW39" s="13"/>
      <c r="ZX39" s="13"/>
      <c r="ZY39" s="13"/>
      <c r="ZZ39" s="13"/>
      <c r="AAA39" s="13"/>
      <c r="AAB39" s="13"/>
      <c r="AAC39" s="13"/>
      <c r="AAD39" s="13"/>
      <c r="AAE39" s="13"/>
      <c r="AAF39" s="13"/>
      <c r="AAG39" s="13"/>
      <c r="AAH39" s="13"/>
      <c r="AAI39" s="13"/>
      <c r="AAJ39" s="13"/>
      <c r="AAK39" s="13"/>
      <c r="AAL39" s="13"/>
      <c r="AAM39" s="13"/>
      <c r="AAN39" s="13"/>
      <c r="AAO39" s="13"/>
      <c r="AAP39" s="13"/>
      <c r="AAQ39" s="13"/>
      <c r="AAR39" s="13"/>
      <c r="AAS39" s="13"/>
      <c r="AAT39" s="13"/>
      <c r="AAU39" s="13"/>
      <c r="AAV39" s="13"/>
      <c r="AAW39" s="13"/>
      <c r="AAX39" s="13"/>
      <c r="AAY39" s="13"/>
      <c r="AAZ39" s="13"/>
      <c r="ABA39" s="13"/>
      <c r="ABB39" s="13"/>
      <c r="ABC39" s="13"/>
      <c r="ABD39" s="13"/>
      <c r="ABE39" s="13"/>
      <c r="ABF39" s="13"/>
      <c r="ABG39" s="13"/>
      <c r="ABH39" s="13"/>
      <c r="ABI39" s="13"/>
      <c r="ABJ39" s="13"/>
      <c r="ABK39" s="13"/>
      <c r="ABL39" s="13"/>
      <c r="ABM39" s="13"/>
      <c r="ABN39" s="13"/>
      <c r="ABO39" s="13"/>
      <c r="ABP39" s="13"/>
      <c r="ABQ39" s="13"/>
      <c r="ABR39" s="13"/>
      <c r="ABS39" s="13"/>
      <c r="ABT39" s="13"/>
      <c r="ABU39" s="13"/>
      <c r="ABV39" s="13"/>
      <c r="ABW39" s="13"/>
      <c r="ABX39" s="13"/>
      <c r="ABY39" s="13"/>
      <c r="ABZ39" s="13"/>
      <c r="ACA39" s="13"/>
      <c r="ACB39" s="13"/>
      <c r="ACC39" s="13"/>
      <c r="ACD39" s="13"/>
      <c r="ACE39" s="13"/>
      <c r="ACF39" s="13"/>
      <c r="ACG39" s="13"/>
      <c r="ACH39" s="13"/>
      <c r="ACI39" s="13"/>
      <c r="ACJ39" s="13"/>
      <c r="ACK39" s="13"/>
      <c r="ACL39" s="13"/>
      <c r="ACM39" s="13"/>
      <c r="ACN39" s="13"/>
      <c r="ACO39" s="13"/>
      <c r="ACP39" s="13"/>
      <c r="ACQ39" s="13"/>
      <c r="ACR39" s="13"/>
      <c r="ACS39" s="13"/>
      <c r="ACT39" s="13"/>
      <c r="ACU39" s="13"/>
      <c r="ACV39" s="13"/>
      <c r="ACW39" s="13"/>
      <c r="ACX39" s="13"/>
      <c r="ACY39" s="13"/>
      <c r="ACZ39" s="13"/>
      <c r="ADA39" s="13"/>
      <c r="ADB39" s="13"/>
      <c r="ADC39" s="13"/>
      <c r="ADD39" s="13"/>
      <c r="ADE39" s="13"/>
      <c r="ADF39" s="13"/>
      <c r="ADG39" s="13"/>
      <c r="ADH39" s="13"/>
      <c r="ADI39" s="13"/>
      <c r="ADJ39" s="13"/>
      <c r="ADK39" s="13"/>
      <c r="ADL39" s="13"/>
      <c r="ADM39" s="13"/>
      <c r="ADN39" s="13"/>
      <c r="ADO39" s="13"/>
      <c r="ADP39" s="13"/>
      <c r="ADQ39" s="13"/>
      <c r="ADR39" s="13"/>
      <c r="ADS39" s="13"/>
      <c r="ADT39" s="13"/>
      <c r="ADU39" s="13"/>
      <c r="ADV39" s="13"/>
      <c r="ADW39" s="13"/>
      <c r="ADX39" s="13"/>
      <c r="ADY39" s="13"/>
      <c r="ADZ39" s="13"/>
      <c r="AEA39" s="13"/>
      <c r="AEB39" s="13"/>
      <c r="AEC39" s="13"/>
      <c r="AED39" s="13"/>
      <c r="AEE39" s="13"/>
      <c r="AEF39" s="13"/>
      <c r="AEG39" s="13"/>
      <c r="AEH39" s="13"/>
      <c r="AEI39" s="13"/>
      <c r="AEJ39" s="13"/>
      <c r="AEK39" s="13"/>
      <c r="AEL39" s="13"/>
      <c r="AEM39" s="13"/>
      <c r="AEN39" s="13"/>
      <c r="AEO39" s="13"/>
      <c r="AEP39" s="13"/>
      <c r="AEQ39" s="13"/>
      <c r="AER39" s="13"/>
      <c r="AES39" s="13"/>
      <c r="AET39" s="13"/>
      <c r="AEU39" s="13"/>
      <c r="AEV39" s="13"/>
      <c r="AEW39" s="13"/>
      <c r="AEX39" s="13"/>
      <c r="AEY39" s="13"/>
      <c r="AEZ39" s="13"/>
      <c r="AFA39" s="13"/>
      <c r="AFB39" s="13"/>
      <c r="AFC39" s="13"/>
      <c r="AFD39" s="13"/>
      <c r="AFE39" s="13"/>
      <c r="AFF39" s="13"/>
      <c r="AFG39" s="13"/>
      <c r="AFH39" s="13"/>
      <c r="AFI39" s="13"/>
      <c r="AFJ39" s="13"/>
      <c r="AFK39" s="13"/>
      <c r="AFL39" s="13"/>
      <c r="AFM39" s="13"/>
      <c r="AFN39" s="13"/>
      <c r="AFO39" s="13"/>
      <c r="AFP39" s="13"/>
      <c r="AFQ39" s="13"/>
      <c r="AFR39" s="13"/>
      <c r="AFS39" s="13"/>
      <c r="AFT39" s="13"/>
      <c r="AFU39" s="13"/>
      <c r="AFV39" s="13"/>
      <c r="AFW39" s="13"/>
      <c r="AFX39" s="13"/>
      <c r="AFY39" s="13"/>
      <c r="AFZ39" s="13"/>
      <c r="AGA39" s="13"/>
      <c r="AGB39" s="13"/>
      <c r="AGC39" s="13"/>
      <c r="AGD39" s="13"/>
      <c r="AGE39" s="13"/>
      <c r="AGF39" s="13"/>
      <c r="AGG39" s="13"/>
      <c r="AGH39" s="13"/>
      <c r="AGI39" s="13"/>
      <c r="AGJ39" s="13"/>
      <c r="AGK39" s="13"/>
      <c r="AGL39" s="13"/>
      <c r="AGM39" s="13"/>
      <c r="AGN39" s="13"/>
      <c r="AGO39" s="13"/>
      <c r="AGP39" s="13"/>
      <c r="AGQ39" s="13"/>
      <c r="AGR39" s="13"/>
      <c r="AGS39" s="13"/>
      <c r="AGT39" s="13"/>
      <c r="AGU39" s="13"/>
      <c r="AGV39" s="13"/>
      <c r="AGW39" s="13"/>
      <c r="AGX39" s="13"/>
      <c r="AGY39" s="13"/>
      <c r="AGZ39" s="13"/>
      <c r="AHA39" s="13"/>
      <c r="AHB39" s="13"/>
      <c r="AHC39" s="13"/>
      <c r="AHD39" s="13"/>
      <c r="AHE39" s="13"/>
      <c r="AHF39" s="13"/>
      <c r="AHG39" s="13"/>
      <c r="AHH39" s="13"/>
      <c r="AHI39" s="13"/>
      <c r="AHJ39" s="13"/>
      <c r="AHK39" s="13"/>
      <c r="AHL39" s="13"/>
      <c r="AHM39" s="13"/>
      <c r="AHN39" s="13"/>
      <c r="AHO39" s="13"/>
      <c r="AHP39" s="13"/>
      <c r="AHQ39" s="13"/>
      <c r="AHR39" s="13"/>
      <c r="AHS39" s="13"/>
      <c r="AHT39" s="13"/>
      <c r="AHU39" s="13"/>
      <c r="AHV39" s="13"/>
      <c r="AHW39" s="13"/>
      <c r="AHX39" s="13"/>
      <c r="AHY39" s="13"/>
      <c r="AHZ39" s="13"/>
      <c r="AIA39" s="13"/>
      <c r="AIB39" s="13"/>
      <c r="AIC39" s="13"/>
      <c r="AID39" s="13"/>
      <c r="AIE39" s="13"/>
      <c r="AIF39" s="13"/>
      <c r="AIG39" s="13"/>
      <c r="AIH39" s="13"/>
      <c r="AII39" s="13"/>
      <c r="AIJ39" s="13"/>
      <c r="AIK39" s="13"/>
      <c r="AIL39" s="13"/>
      <c r="AIM39" s="13"/>
      <c r="AIN39" s="13"/>
      <c r="AIO39" s="13"/>
      <c r="AIP39" s="13"/>
      <c r="AIQ39" s="13"/>
      <c r="AIR39" s="13"/>
      <c r="AIS39" s="13"/>
      <c r="AIT39" s="13"/>
      <c r="AIU39" s="13"/>
      <c r="AIV39" s="13"/>
      <c r="AIW39" s="13"/>
      <c r="AIX39" s="13"/>
      <c r="AIY39" s="13"/>
      <c r="AIZ39" s="13"/>
      <c r="AJA39" s="13"/>
      <c r="AJB39" s="13"/>
      <c r="AJC39" s="13"/>
      <c r="AJD39" s="13"/>
      <c r="AJE39" s="13"/>
      <c r="AJF39" s="13"/>
      <c r="AJG39" s="13"/>
      <c r="AJH39" s="13"/>
      <c r="AJI39" s="13"/>
      <c r="AJJ39" s="13"/>
      <c r="AJK39" s="13"/>
      <c r="AJL39" s="13"/>
      <c r="AJM39" s="13"/>
      <c r="AJN39" s="13"/>
      <c r="AJO39" s="13"/>
      <c r="AJP39" s="13"/>
      <c r="AJQ39" s="13"/>
      <c r="AJR39" s="13"/>
      <c r="AJS39" s="13"/>
      <c r="AJT39" s="13"/>
      <c r="AJU39" s="13"/>
      <c r="AJV39" s="13"/>
      <c r="AJW39" s="13"/>
      <c r="AJX39" s="13"/>
      <c r="AJY39" s="13"/>
      <c r="AJZ39" s="13"/>
      <c r="AKA39" s="13"/>
      <c r="AKB39" s="13"/>
      <c r="AKC39" s="13"/>
      <c r="AKD39" s="13"/>
      <c r="AKE39" s="13"/>
      <c r="AKF39" s="13"/>
      <c r="AKG39" s="13"/>
      <c r="AKH39" s="13"/>
      <c r="AKI39" s="13"/>
      <c r="AKJ39" s="13"/>
      <c r="AKK39" s="13"/>
      <c r="AKL39" s="13"/>
      <c r="AKM39" s="13"/>
      <c r="AKN39" s="13"/>
      <c r="AKO39" s="13"/>
      <c r="AKP39" s="13"/>
      <c r="AKQ39" s="13"/>
      <c r="AKR39" s="13"/>
      <c r="AKS39" s="13"/>
      <c r="AKT39" s="13"/>
      <c r="AKU39" s="13"/>
      <c r="AKV39" s="13"/>
      <c r="AKW39" s="13"/>
      <c r="AKX39" s="13"/>
      <c r="AKY39" s="13"/>
      <c r="AKZ39" s="13"/>
      <c r="ALA39" s="13"/>
      <c r="ALB39" s="13"/>
      <c r="ALC39" s="13"/>
      <c r="ALD39" s="13"/>
      <c r="ALE39" s="13"/>
      <c r="ALF39" s="13"/>
      <c r="ALG39" s="13"/>
      <c r="ALH39" s="13"/>
      <c r="ALI39" s="13"/>
      <c r="ALJ39" s="13"/>
      <c r="ALK39" s="13"/>
      <c r="ALL39" s="13"/>
      <c r="ALM39" s="13"/>
      <c r="ALN39" s="13"/>
      <c r="ALO39" s="13"/>
      <c r="ALP39" s="13"/>
      <c r="ALQ39" s="13"/>
      <c r="ALR39" s="13"/>
      <c r="ALS39" s="13"/>
      <c r="ALT39" s="13"/>
      <c r="ALU39" s="13"/>
      <c r="ALV39" s="13"/>
      <c r="ALW39" s="13"/>
      <c r="ALX39" s="13"/>
      <c r="ALY39" s="13"/>
      <c r="ALZ39" s="13"/>
      <c r="AMA39" s="13"/>
      <c r="AMB39" s="13"/>
      <c r="AMC39" s="13"/>
      <c r="AMD39" s="13"/>
      <c r="AME39" s="13"/>
      <c r="AMF39" s="13"/>
      <c r="AMG39" s="13"/>
      <c r="AMH39" s="13"/>
      <c r="AMI39" s="13"/>
      <c r="AMJ39" s="13"/>
      <c r="AMK39" s="13"/>
      <c r="AML39" s="13"/>
      <c r="AMM39" s="13"/>
      <c r="AMN39" s="13"/>
      <c r="AMO39" s="13"/>
      <c r="AMP39" s="13"/>
      <c r="AMQ39" s="13"/>
      <c r="AMR39" s="13"/>
      <c r="AMS39" s="13"/>
      <c r="AMT39" s="13"/>
      <c r="AMU39" s="13"/>
      <c r="AMV39" s="13"/>
      <c r="AMW39" s="13"/>
      <c r="AMX39" s="13"/>
      <c r="AMY39" s="13"/>
      <c r="AMZ39" s="13"/>
      <c r="ANA39" s="13"/>
      <c r="ANB39" s="13"/>
      <c r="ANC39" s="13"/>
      <c r="AND39" s="13"/>
      <c r="ANE39" s="13"/>
      <c r="ANF39" s="13"/>
      <c r="ANG39" s="13"/>
      <c r="ANH39" s="13"/>
      <c r="ANI39" s="13"/>
      <c r="ANJ39" s="13"/>
      <c r="ANK39" s="13"/>
      <c r="ANL39" s="13"/>
      <c r="ANM39" s="13"/>
      <c r="ANN39" s="13"/>
      <c r="ANO39" s="13"/>
      <c r="ANP39" s="13"/>
      <c r="ANQ39" s="13"/>
      <c r="ANR39" s="13"/>
      <c r="ANS39" s="13"/>
      <c r="ANT39" s="13"/>
      <c r="ANU39" s="13"/>
      <c r="ANV39" s="13"/>
      <c r="ANW39" s="13"/>
      <c r="ANX39" s="13"/>
      <c r="ANY39" s="13"/>
      <c r="ANZ39" s="13"/>
      <c r="AOA39" s="13"/>
      <c r="AOB39" s="13"/>
      <c r="AOC39" s="13"/>
      <c r="AOD39" s="13"/>
      <c r="AOE39" s="13"/>
      <c r="AOF39" s="13"/>
      <c r="AOG39" s="13"/>
      <c r="AOH39" s="13"/>
      <c r="AOI39" s="13"/>
      <c r="AOJ39" s="13"/>
      <c r="AOK39" s="13"/>
      <c r="AOL39" s="13"/>
      <c r="AOM39" s="13"/>
      <c r="AON39" s="13"/>
      <c r="AOO39" s="13"/>
      <c r="AOP39" s="13"/>
      <c r="AOQ39" s="13"/>
      <c r="AOR39" s="13"/>
      <c r="AOS39" s="13"/>
      <c r="AOT39" s="13"/>
      <c r="AOU39" s="13"/>
      <c r="AOV39" s="13"/>
      <c r="AOW39" s="13"/>
      <c r="AOX39" s="13"/>
      <c r="AOY39" s="13"/>
      <c r="AOZ39" s="13"/>
      <c r="APA39" s="13"/>
      <c r="APB39" s="13"/>
      <c r="APC39" s="13"/>
      <c r="APD39" s="13"/>
      <c r="APE39" s="13"/>
      <c r="APF39" s="13"/>
      <c r="APG39" s="13"/>
      <c r="APH39" s="13"/>
      <c r="API39" s="13"/>
      <c r="APJ39" s="13"/>
      <c r="APK39" s="13"/>
      <c r="APL39" s="13"/>
      <c r="APM39" s="13"/>
      <c r="APN39" s="13"/>
      <c r="APO39" s="13"/>
      <c r="APP39" s="13"/>
      <c r="APQ39" s="13"/>
      <c r="APR39" s="13"/>
      <c r="APS39" s="13"/>
      <c r="APT39" s="13"/>
      <c r="APU39" s="13"/>
      <c r="APV39" s="13"/>
      <c r="APW39" s="13"/>
      <c r="APX39" s="13"/>
      <c r="APY39" s="13"/>
      <c r="APZ39" s="13"/>
      <c r="AQA39" s="13"/>
      <c r="AQB39" s="13"/>
      <c r="AQC39" s="13"/>
      <c r="AQD39" s="13"/>
      <c r="AQE39" s="13"/>
      <c r="AQF39" s="13"/>
      <c r="AQG39" s="13"/>
      <c r="AQH39" s="13"/>
      <c r="AQI39" s="13"/>
      <c r="AQJ39" s="13"/>
      <c r="AQK39" s="13"/>
      <c r="AQL39" s="13"/>
      <c r="AQM39" s="13"/>
      <c r="AQN39" s="13"/>
      <c r="AQO39" s="13"/>
      <c r="AQP39" s="13"/>
      <c r="AQQ39" s="13"/>
      <c r="AQR39" s="13"/>
      <c r="AQS39" s="13"/>
      <c r="AQT39" s="13"/>
      <c r="AQU39" s="13"/>
      <c r="AQV39" s="13"/>
      <c r="AQW39" s="13"/>
      <c r="AQX39" s="13"/>
      <c r="AQY39" s="13"/>
      <c r="AQZ39" s="13"/>
      <c r="ARA39" s="13"/>
      <c r="ARB39" s="13"/>
      <c r="ARC39" s="13"/>
      <c r="ARD39" s="13"/>
      <c r="ARE39" s="13"/>
      <c r="ARF39" s="13"/>
      <c r="ARG39" s="13"/>
      <c r="ARH39" s="13"/>
      <c r="ARI39" s="13"/>
      <c r="ARJ39" s="13"/>
      <c r="ARK39" s="13"/>
      <c r="ARL39" s="13"/>
      <c r="ARM39" s="13"/>
      <c r="ARN39" s="13"/>
      <c r="ARO39" s="13"/>
      <c r="ARP39" s="13"/>
      <c r="ARQ39" s="13"/>
      <c r="ARR39" s="13"/>
      <c r="ARS39" s="13"/>
      <c r="ART39" s="13"/>
      <c r="ARU39" s="13"/>
      <c r="ARV39" s="13"/>
      <c r="ARW39" s="13"/>
      <c r="ARX39" s="13"/>
      <c r="ARY39" s="13"/>
      <c r="ARZ39" s="13"/>
      <c r="ASA39" s="13"/>
      <c r="ASB39" s="13"/>
      <c r="ASC39" s="13"/>
      <c r="ASD39" s="13"/>
      <c r="ASE39" s="13"/>
      <c r="ASF39" s="13"/>
      <c r="ASG39" s="13"/>
      <c r="ASH39" s="13"/>
      <c r="ASI39" s="13"/>
      <c r="ASJ39" s="13"/>
      <c r="ASK39" s="13"/>
      <c r="ASL39" s="13"/>
      <c r="ASM39" s="13"/>
      <c r="ASN39" s="13"/>
      <c r="ASO39" s="13"/>
      <c r="ASP39" s="13"/>
      <c r="ASQ39" s="13"/>
      <c r="ASR39" s="13"/>
      <c r="ASS39" s="13"/>
      <c r="AST39" s="13"/>
      <c r="ASU39" s="13"/>
      <c r="ASV39" s="13"/>
      <c r="ASW39" s="13"/>
      <c r="ASX39" s="13"/>
      <c r="ASY39" s="13"/>
      <c r="ASZ39" s="13"/>
      <c r="ATA39" s="13"/>
      <c r="ATB39" s="13"/>
      <c r="ATC39" s="13"/>
      <c r="ATD39" s="13"/>
      <c r="ATE39" s="13"/>
      <c r="ATF39" s="13"/>
      <c r="ATG39" s="13"/>
      <c r="ATH39" s="13"/>
      <c r="ATI39" s="13"/>
      <c r="ATJ39" s="13"/>
      <c r="ATK39" s="13"/>
      <c r="ATL39" s="13"/>
      <c r="ATM39" s="13"/>
      <c r="ATN39" s="13"/>
      <c r="ATO39" s="13"/>
      <c r="ATP39" s="13"/>
      <c r="ATQ39" s="13"/>
      <c r="ATR39" s="13"/>
      <c r="ATS39" s="13"/>
      <c r="ATT39" s="13"/>
      <c r="ATU39" s="13"/>
      <c r="ATV39" s="13"/>
      <c r="ATW39" s="13"/>
      <c r="ATX39" s="13"/>
      <c r="ATY39" s="13"/>
      <c r="ATZ39" s="13"/>
      <c r="AUA39" s="13"/>
      <c r="AUB39" s="13"/>
      <c r="AUC39" s="13"/>
      <c r="AUD39" s="13"/>
      <c r="AUE39" s="13"/>
      <c r="AUF39" s="13"/>
      <c r="AUG39" s="13"/>
      <c r="AUH39" s="13"/>
      <c r="AUI39" s="13"/>
      <c r="AUJ39" s="13"/>
      <c r="AUK39" s="13"/>
      <c r="AUL39" s="13"/>
      <c r="AUM39" s="13"/>
      <c r="AUN39" s="13"/>
      <c r="AUO39" s="13"/>
      <c r="AUP39" s="13"/>
      <c r="AUQ39" s="13"/>
      <c r="AUR39" s="13"/>
      <c r="AUS39" s="13"/>
      <c r="AUT39" s="13"/>
      <c r="AUU39" s="13"/>
      <c r="AUV39" s="13"/>
      <c r="AUW39" s="13"/>
      <c r="AUX39" s="13"/>
      <c r="AUY39" s="13"/>
      <c r="AUZ39" s="13"/>
      <c r="AVA39" s="13"/>
      <c r="AVB39" s="13"/>
      <c r="AVC39" s="13"/>
      <c r="AVD39" s="13"/>
      <c r="AVE39" s="13"/>
      <c r="AVF39" s="13"/>
      <c r="AVG39" s="13"/>
      <c r="AVH39" s="13"/>
      <c r="AVI39" s="13"/>
      <c r="AVJ39" s="13"/>
      <c r="AVK39" s="13"/>
      <c r="AVL39" s="13"/>
      <c r="AVM39" s="13"/>
      <c r="AVN39" s="13"/>
      <c r="AVO39" s="13"/>
      <c r="AVP39" s="13"/>
      <c r="AVQ39" s="13"/>
      <c r="AVR39" s="13"/>
      <c r="AVS39" s="13"/>
      <c r="AVT39" s="13"/>
      <c r="AVU39" s="13"/>
      <c r="AVV39" s="13"/>
      <c r="AVW39" s="13"/>
      <c r="AVX39" s="13"/>
      <c r="AVY39" s="13"/>
      <c r="AVZ39" s="13"/>
      <c r="AWA39" s="13"/>
      <c r="AWB39" s="13"/>
      <c r="AWC39" s="13"/>
      <c r="AWD39" s="13"/>
      <c r="AWE39" s="13"/>
      <c r="AWF39" s="13"/>
      <c r="AWG39" s="13"/>
      <c r="AWH39" s="13"/>
      <c r="AWI39" s="13"/>
      <c r="AWJ39" s="13"/>
      <c r="AWK39" s="13"/>
      <c r="AWL39" s="13"/>
      <c r="AWM39" s="13"/>
      <c r="AWN39" s="13"/>
      <c r="AWO39" s="13"/>
      <c r="AWP39" s="13"/>
      <c r="AWQ39" s="13"/>
      <c r="AWR39" s="13"/>
      <c r="AWS39" s="13"/>
      <c r="AWT39" s="13"/>
      <c r="AWU39" s="13"/>
      <c r="AWV39" s="13"/>
      <c r="AWW39" s="13"/>
      <c r="AWX39" s="13"/>
      <c r="AWY39" s="13"/>
      <c r="AWZ39" s="13"/>
      <c r="AXA39" s="13"/>
      <c r="AXB39" s="13"/>
      <c r="AXC39" s="13"/>
      <c r="AXD39" s="13"/>
      <c r="AXE39" s="13"/>
      <c r="AXF39" s="13"/>
      <c r="AXG39" s="13"/>
      <c r="AXH39" s="13"/>
      <c r="AXI39" s="13"/>
      <c r="AXJ39" s="13"/>
      <c r="AXK39" s="13"/>
      <c r="AXL39" s="13"/>
      <c r="AXM39" s="13"/>
      <c r="AXN39" s="13"/>
      <c r="AXO39" s="13"/>
      <c r="AXP39" s="13"/>
      <c r="AXQ39" s="13"/>
      <c r="AXR39" s="13"/>
      <c r="AXS39" s="13"/>
      <c r="AXT39" s="13"/>
      <c r="AXU39" s="13"/>
      <c r="AXV39" s="13"/>
      <c r="AXW39" s="13"/>
      <c r="AXX39" s="13"/>
      <c r="AXY39" s="13"/>
      <c r="AXZ39" s="13"/>
      <c r="AYA39" s="13"/>
      <c r="AYB39" s="13"/>
      <c r="AYC39" s="13"/>
      <c r="AYD39" s="13"/>
      <c r="AYE39" s="13"/>
      <c r="AYF39" s="13"/>
      <c r="AYG39" s="13"/>
      <c r="AYH39" s="13"/>
      <c r="AYI39" s="13"/>
      <c r="AYJ39" s="13"/>
      <c r="AYK39" s="13"/>
      <c r="AYL39" s="13"/>
      <c r="AYM39" s="13"/>
      <c r="AYN39" s="13"/>
      <c r="AYO39" s="13"/>
      <c r="AYP39" s="13"/>
      <c r="AYQ39" s="13"/>
      <c r="AYR39" s="13"/>
      <c r="AYS39" s="13"/>
      <c r="AYT39" s="13"/>
      <c r="AYU39" s="13"/>
      <c r="AYV39" s="13"/>
      <c r="AYW39" s="13"/>
      <c r="AYX39" s="13"/>
      <c r="AYY39" s="13"/>
      <c r="AYZ39" s="13"/>
      <c r="AZA39" s="13"/>
      <c r="AZB39" s="13"/>
      <c r="AZC39" s="13"/>
      <c r="AZD39" s="13"/>
      <c r="AZE39" s="13"/>
      <c r="AZF39" s="13"/>
      <c r="AZG39" s="13"/>
      <c r="AZH39" s="13"/>
      <c r="AZI39" s="13"/>
      <c r="AZJ39" s="13"/>
      <c r="AZK39" s="13"/>
      <c r="AZL39" s="13"/>
      <c r="AZM39" s="13"/>
      <c r="AZN39" s="13"/>
      <c r="AZO39" s="13"/>
      <c r="AZP39" s="13"/>
      <c r="AZQ39" s="13"/>
      <c r="AZR39" s="13"/>
      <c r="AZS39" s="13"/>
      <c r="AZT39" s="13"/>
      <c r="AZU39" s="13"/>
      <c r="AZV39" s="13"/>
      <c r="AZW39" s="13"/>
      <c r="AZX39" s="13"/>
      <c r="AZY39" s="13"/>
      <c r="AZZ39" s="13"/>
      <c r="BAA39" s="13"/>
      <c r="BAB39" s="13"/>
      <c r="BAC39" s="13"/>
      <c r="BAD39" s="13"/>
      <c r="BAE39" s="13"/>
      <c r="BAF39" s="13"/>
      <c r="BAG39" s="13"/>
      <c r="BAH39" s="13"/>
      <c r="BAI39" s="13"/>
      <c r="BAJ39" s="13"/>
      <c r="BAK39" s="13"/>
      <c r="BAL39" s="13"/>
      <c r="BAM39" s="13"/>
      <c r="BAN39" s="13"/>
      <c r="BAO39" s="13"/>
      <c r="BAP39" s="13"/>
      <c r="BAQ39" s="13"/>
      <c r="BAR39" s="13"/>
      <c r="BAS39" s="13"/>
      <c r="BAT39" s="13"/>
      <c r="BAU39" s="13"/>
      <c r="BAV39" s="13"/>
      <c r="BAW39" s="13"/>
      <c r="BAX39" s="13"/>
      <c r="BAY39" s="13"/>
      <c r="BAZ39" s="13"/>
      <c r="BBA39" s="13"/>
      <c r="BBB39" s="13"/>
      <c r="BBC39" s="13"/>
      <c r="BBD39" s="13"/>
      <c r="BBE39" s="13"/>
      <c r="BBF39" s="13"/>
      <c r="BBG39" s="13"/>
      <c r="BBH39" s="13"/>
      <c r="BBI39" s="13"/>
      <c r="BBJ39" s="13"/>
      <c r="BBK39" s="13"/>
      <c r="BBL39" s="13"/>
      <c r="BBM39" s="13"/>
      <c r="BBN39" s="13"/>
      <c r="BBO39" s="13"/>
      <c r="BBP39" s="13"/>
      <c r="BBQ39" s="13"/>
      <c r="BBR39" s="13"/>
      <c r="BBS39" s="13"/>
      <c r="BBT39" s="13"/>
      <c r="BBU39" s="13"/>
      <c r="BBV39" s="13"/>
      <c r="BBW39" s="13"/>
      <c r="BBX39" s="13"/>
      <c r="BBY39" s="13"/>
      <c r="BBZ39" s="13"/>
      <c r="BCA39" s="13"/>
      <c r="BCB39" s="13"/>
      <c r="BCC39" s="13"/>
      <c r="BCD39" s="13"/>
      <c r="BCE39" s="13"/>
      <c r="BCF39" s="13"/>
      <c r="BCG39" s="13"/>
      <c r="BCH39" s="13"/>
      <c r="BCI39" s="13"/>
      <c r="BCJ39" s="13"/>
      <c r="BCK39" s="13"/>
      <c r="BCL39" s="13"/>
      <c r="BCM39" s="13"/>
      <c r="BCN39" s="13"/>
      <c r="BCO39" s="13"/>
      <c r="BCP39" s="13"/>
      <c r="BCQ39" s="13"/>
      <c r="BCR39" s="13"/>
      <c r="BCS39" s="13"/>
      <c r="BCT39" s="13"/>
      <c r="BCU39" s="13"/>
      <c r="BCV39" s="13"/>
      <c r="BCW39" s="13"/>
      <c r="BCX39" s="13"/>
      <c r="BCY39" s="13"/>
      <c r="BCZ39" s="13"/>
      <c r="BDA39" s="13"/>
      <c r="BDB39" s="13"/>
      <c r="BDC39" s="13"/>
      <c r="BDD39" s="13"/>
      <c r="BDE39" s="13"/>
      <c r="BDF39" s="13"/>
      <c r="BDG39" s="13"/>
      <c r="BDH39" s="13"/>
      <c r="BDI39" s="13"/>
      <c r="BDJ39" s="13"/>
      <c r="BDK39" s="13"/>
      <c r="BDL39" s="13"/>
      <c r="BDM39" s="13"/>
      <c r="BDN39" s="13"/>
      <c r="BDO39" s="13"/>
      <c r="BDP39" s="13"/>
      <c r="BDQ39" s="13"/>
      <c r="BDR39" s="13"/>
      <c r="BDS39" s="13"/>
      <c r="BDT39" s="13"/>
      <c r="BDU39" s="13"/>
      <c r="BDV39" s="13"/>
      <c r="BDW39" s="13"/>
      <c r="BDX39" s="13"/>
      <c r="BDY39" s="13"/>
      <c r="BDZ39" s="13"/>
      <c r="BEA39" s="13"/>
      <c r="BEB39" s="13"/>
      <c r="BEC39" s="13"/>
      <c r="BED39" s="13"/>
      <c r="BEE39" s="13"/>
      <c r="BEF39" s="13"/>
      <c r="BEG39" s="13"/>
      <c r="BEH39" s="13"/>
      <c r="BEI39" s="13"/>
      <c r="BEJ39" s="13"/>
      <c r="BEK39" s="13"/>
      <c r="BEL39" s="13"/>
      <c r="BEM39" s="13"/>
      <c r="BEN39" s="13"/>
      <c r="BEO39" s="13"/>
      <c r="BEP39" s="13"/>
      <c r="BEQ39" s="13"/>
      <c r="BER39" s="13"/>
      <c r="BES39" s="13"/>
      <c r="BET39" s="13"/>
      <c r="BEU39" s="13"/>
      <c r="BEV39" s="13"/>
      <c r="BEW39" s="13"/>
      <c r="BEX39" s="13"/>
      <c r="BEY39" s="13"/>
      <c r="BEZ39" s="13"/>
      <c r="BFA39" s="13"/>
      <c r="BFB39" s="13"/>
      <c r="BFC39" s="13"/>
      <c r="BFD39" s="13"/>
      <c r="BFE39" s="13"/>
      <c r="BFF39" s="13"/>
      <c r="BFG39" s="13"/>
      <c r="BFH39" s="13"/>
      <c r="BFI39" s="13"/>
      <c r="BFJ39" s="13"/>
      <c r="BFK39" s="13"/>
      <c r="BFL39" s="13"/>
      <c r="BFM39" s="13"/>
      <c r="BFN39" s="13"/>
      <c r="BFO39" s="13"/>
      <c r="BFP39" s="13"/>
      <c r="BFQ39" s="13"/>
      <c r="BFR39" s="13"/>
      <c r="BFS39" s="13"/>
      <c r="BFT39" s="13"/>
      <c r="BFU39" s="13"/>
      <c r="BFV39" s="13"/>
      <c r="BFW39" s="13"/>
      <c r="BFX39" s="13"/>
      <c r="BFY39" s="13"/>
      <c r="BFZ39" s="13"/>
      <c r="BGA39" s="13"/>
      <c r="BGB39" s="13"/>
      <c r="BGC39" s="13"/>
      <c r="BGD39" s="13"/>
      <c r="BGE39" s="13"/>
      <c r="BGF39" s="13"/>
      <c r="BGG39" s="13"/>
      <c r="BGH39" s="13"/>
      <c r="BGI39" s="13"/>
      <c r="BGJ39" s="13"/>
      <c r="BGK39" s="13"/>
      <c r="BGL39" s="13"/>
      <c r="BGM39" s="13"/>
      <c r="BGN39" s="13"/>
      <c r="BGO39" s="13"/>
      <c r="BGP39" s="13"/>
      <c r="BGQ39" s="13"/>
      <c r="BGR39" s="13"/>
      <c r="BGS39" s="13"/>
      <c r="BGT39" s="13"/>
      <c r="BGU39" s="13"/>
      <c r="BGV39" s="13"/>
      <c r="BGW39" s="13"/>
      <c r="BGX39" s="13"/>
      <c r="BGY39" s="13"/>
      <c r="BGZ39" s="13"/>
      <c r="BHA39" s="13"/>
      <c r="BHB39" s="13"/>
      <c r="BHC39" s="13"/>
      <c r="BHD39" s="13"/>
      <c r="BHE39" s="13"/>
      <c r="BHF39" s="13"/>
      <c r="BHG39" s="13"/>
      <c r="BHH39" s="13"/>
      <c r="BHI39" s="13"/>
      <c r="BHJ39" s="13"/>
      <c r="BHK39" s="13"/>
      <c r="BHL39" s="13"/>
      <c r="BHM39" s="13"/>
      <c r="BHN39" s="13"/>
      <c r="BHO39" s="13"/>
      <c r="BHP39" s="13"/>
      <c r="BHQ39" s="13"/>
      <c r="BHR39" s="13"/>
      <c r="BHS39" s="13"/>
      <c r="BHT39" s="13"/>
      <c r="BHU39" s="13"/>
      <c r="BHV39" s="13"/>
      <c r="BHW39" s="13"/>
      <c r="BHX39" s="13"/>
      <c r="BHY39" s="13"/>
      <c r="BHZ39" s="13"/>
      <c r="BIA39" s="13"/>
      <c r="BIB39" s="13"/>
      <c r="BIC39" s="13"/>
      <c r="BID39" s="13"/>
      <c r="BIE39" s="13"/>
      <c r="BIF39" s="13"/>
      <c r="BIG39" s="13"/>
      <c r="BIH39" s="13"/>
      <c r="BII39" s="13"/>
      <c r="BIJ39" s="13"/>
      <c r="BIK39" s="13"/>
      <c r="BIL39" s="13"/>
      <c r="BIM39" s="13"/>
      <c r="BIN39" s="13"/>
      <c r="BIO39" s="13"/>
      <c r="BIP39" s="13"/>
      <c r="BIQ39" s="13"/>
      <c r="BIR39" s="13"/>
      <c r="BIS39" s="13"/>
      <c r="BIT39" s="13"/>
      <c r="BIU39" s="13"/>
      <c r="BIV39" s="13"/>
      <c r="BIW39" s="13"/>
      <c r="BIX39" s="13"/>
      <c r="BIY39" s="13"/>
      <c r="BIZ39" s="13"/>
      <c r="BJA39" s="13"/>
      <c r="BJB39" s="13"/>
      <c r="BJC39" s="13"/>
      <c r="BJD39" s="13"/>
      <c r="BJE39" s="13"/>
      <c r="BJF39" s="13"/>
      <c r="BJG39" s="13"/>
      <c r="BJH39" s="13"/>
      <c r="BJI39" s="13"/>
      <c r="BJJ39" s="13"/>
      <c r="BJK39" s="13"/>
      <c r="BJL39" s="13"/>
      <c r="BJM39" s="13"/>
      <c r="BJN39" s="13"/>
      <c r="BJO39" s="13"/>
      <c r="BJP39" s="13"/>
      <c r="BJQ39" s="13"/>
      <c r="BJR39" s="13"/>
      <c r="BJS39" s="13"/>
      <c r="BJT39" s="13"/>
      <c r="BJU39" s="13"/>
      <c r="BJV39" s="13"/>
      <c r="BJW39" s="13"/>
      <c r="BJX39" s="13"/>
      <c r="BJY39" s="13"/>
      <c r="BJZ39" s="13"/>
      <c r="BKA39" s="13"/>
      <c r="BKB39" s="13"/>
      <c r="BKC39" s="13"/>
      <c r="BKD39" s="13"/>
      <c r="BKE39" s="13"/>
      <c r="BKF39" s="13"/>
      <c r="BKG39" s="13"/>
      <c r="BKH39" s="13"/>
      <c r="BKI39" s="13"/>
      <c r="BKJ39" s="13"/>
      <c r="BKK39" s="13"/>
      <c r="BKL39" s="13"/>
      <c r="BKM39" s="13"/>
      <c r="BKN39" s="13"/>
      <c r="BKO39" s="13"/>
      <c r="BKP39" s="13"/>
      <c r="BKQ39" s="13"/>
      <c r="BKR39" s="13"/>
      <c r="BKS39" s="13"/>
      <c r="BKT39" s="13"/>
      <c r="BKU39" s="13"/>
      <c r="BKV39" s="13"/>
      <c r="BKW39" s="13"/>
      <c r="BKX39" s="13"/>
      <c r="BKY39" s="13"/>
      <c r="BKZ39" s="13"/>
      <c r="BLA39" s="13"/>
      <c r="BLB39" s="13"/>
      <c r="BLC39" s="13"/>
      <c r="BLD39" s="13"/>
      <c r="BLE39" s="13"/>
      <c r="BLF39" s="13"/>
      <c r="BLG39" s="13"/>
      <c r="BLH39" s="13"/>
      <c r="BLI39" s="13"/>
      <c r="BLJ39" s="13"/>
      <c r="BLK39" s="13"/>
      <c r="BLL39" s="13"/>
      <c r="BLM39" s="13"/>
      <c r="BLN39" s="13"/>
      <c r="BLO39" s="13"/>
      <c r="BLP39" s="13"/>
      <c r="BLQ39" s="13"/>
      <c r="BLR39" s="13"/>
      <c r="BLS39" s="13"/>
      <c r="BLT39" s="13"/>
      <c r="BLU39" s="13"/>
      <c r="BLV39" s="13"/>
      <c r="BLW39" s="13"/>
      <c r="BLX39" s="13"/>
      <c r="BLY39" s="13"/>
      <c r="BLZ39" s="13"/>
      <c r="BMA39" s="13"/>
      <c r="BMB39" s="13"/>
      <c r="BMC39" s="13"/>
      <c r="BMD39" s="13"/>
      <c r="BME39" s="13"/>
      <c r="BMF39" s="13"/>
      <c r="BMG39" s="13"/>
      <c r="BMH39" s="13"/>
      <c r="BMI39" s="13"/>
      <c r="BMJ39" s="13"/>
      <c r="BMK39" s="13"/>
      <c r="BML39" s="13"/>
      <c r="BMM39" s="13"/>
      <c r="BMN39" s="13"/>
      <c r="BMO39" s="13"/>
      <c r="BMP39" s="13"/>
      <c r="BMQ39" s="13"/>
      <c r="BMR39" s="13"/>
      <c r="BMS39" s="13"/>
      <c r="BMT39" s="13"/>
      <c r="BMU39" s="13"/>
      <c r="BMV39" s="13"/>
      <c r="BMW39" s="13"/>
      <c r="BMX39" s="13"/>
      <c r="BMY39" s="13"/>
      <c r="BMZ39" s="13"/>
      <c r="BNA39" s="13"/>
      <c r="BNB39" s="13"/>
      <c r="BNC39" s="13"/>
      <c r="BND39" s="13"/>
      <c r="BNE39" s="13"/>
      <c r="BNF39" s="13"/>
      <c r="BNG39" s="13"/>
      <c r="BNH39" s="13"/>
      <c r="BNI39" s="13"/>
      <c r="BNJ39" s="13"/>
      <c r="BNK39" s="13"/>
      <c r="BNL39" s="13"/>
      <c r="BNM39" s="13"/>
      <c r="BNN39" s="13"/>
      <c r="BNO39" s="13"/>
      <c r="BNP39" s="13"/>
      <c r="BNQ39" s="13"/>
      <c r="BNR39" s="13"/>
      <c r="BNS39" s="13"/>
      <c r="BNT39" s="13"/>
      <c r="BNU39" s="13"/>
      <c r="BNV39" s="13"/>
      <c r="BNW39" s="13"/>
      <c r="BNX39" s="13"/>
      <c r="BNY39" s="13"/>
      <c r="BNZ39" s="13"/>
      <c r="BOA39" s="13"/>
      <c r="BOB39" s="13"/>
      <c r="BOC39" s="13"/>
      <c r="BOD39" s="13"/>
      <c r="BOE39" s="13"/>
      <c r="BOF39" s="13"/>
      <c r="BOG39" s="13"/>
      <c r="BOH39" s="13"/>
      <c r="BOI39" s="13"/>
      <c r="BOJ39" s="13"/>
      <c r="BOK39" s="13"/>
      <c r="BOL39" s="13"/>
      <c r="BOM39" s="13"/>
      <c r="BON39" s="13"/>
      <c r="BOO39" s="13"/>
      <c r="BOP39" s="13"/>
      <c r="BOQ39" s="13"/>
      <c r="BOR39" s="13"/>
      <c r="BOS39" s="13"/>
      <c r="BOT39" s="13"/>
      <c r="BOU39" s="13"/>
      <c r="BOV39" s="13"/>
      <c r="BOW39" s="13"/>
      <c r="BOX39" s="13"/>
      <c r="BOY39" s="13"/>
      <c r="BOZ39" s="13"/>
      <c r="BPA39" s="13"/>
      <c r="BPB39" s="13"/>
      <c r="BPC39" s="13"/>
      <c r="BPD39" s="13"/>
      <c r="BPE39" s="13"/>
      <c r="BPF39" s="13"/>
      <c r="BPG39" s="13"/>
      <c r="BPH39" s="13"/>
      <c r="BPI39" s="13"/>
      <c r="BPJ39" s="13"/>
      <c r="BPK39" s="13"/>
      <c r="BPL39" s="13"/>
      <c r="BPM39" s="13"/>
      <c r="BPN39" s="13"/>
      <c r="BPO39" s="13"/>
      <c r="BPP39" s="13"/>
      <c r="BPQ39" s="13"/>
      <c r="BPR39" s="13"/>
      <c r="BPS39" s="13"/>
      <c r="BPT39" s="13"/>
      <c r="BPU39" s="13"/>
      <c r="BPV39" s="13"/>
      <c r="BPW39" s="13"/>
      <c r="BPX39" s="13"/>
      <c r="BPY39" s="13"/>
      <c r="BPZ39" s="13"/>
      <c r="BQA39" s="13"/>
      <c r="BQB39" s="13"/>
      <c r="BQC39" s="13"/>
      <c r="BQD39" s="13"/>
      <c r="BQE39" s="13"/>
      <c r="BQF39" s="13"/>
      <c r="BQG39" s="13"/>
      <c r="BQH39" s="13"/>
      <c r="BQI39" s="13"/>
      <c r="BQJ39" s="13"/>
      <c r="BQK39" s="13"/>
      <c r="BQL39" s="13"/>
      <c r="BQM39" s="13"/>
      <c r="BQN39" s="13"/>
      <c r="BQO39" s="13"/>
      <c r="BQP39" s="13"/>
      <c r="BQQ39" s="13"/>
      <c r="BQR39" s="13"/>
      <c r="BQS39" s="13"/>
      <c r="BQT39" s="13"/>
      <c r="BQU39" s="13"/>
      <c r="BQV39" s="13"/>
      <c r="BQW39" s="13"/>
      <c r="BQX39" s="13"/>
      <c r="BQY39" s="13"/>
      <c r="BQZ39" s="13"/>
      <c r="BRA39" s="13"/>
      <c r="BRB39" s="13"/>
      <c r="BRC39" s="13"/>
      <c r="BRD39" s="13"/>
      <c r="BRE39" s="13"/>
      <c r="BRF39" s="13"/>
      <c r="BRG39" s="13"/>
      <c r="BRH39" s="13"/>
      <c r="BRI39" s="13"/>
      <c r="BRJ39" s="13"/>
      <c r="BRK39" s="13"/>
      <c r="BRL39" s="13"/>
      <c r="BRM39" s="13"/>
      <c r="BRN39" s="13"/>
      <c r="BRO39" s="13"/>
      <c r="BRP39" s="13"/>
      <c r="BRQ39" s="13"/>
      <c r="BRR39" s="13"/>
      <c r="BRS39" s="13"/>
      <c r="BRT39" s="13"/>
      <c r="BRU39" s="13"/>
      <c r="BRV39" s="13"/>
      <c r="BRW39" s="13"/>
      <c r="BRX39" s="13"/>
      <c r="BRY39" s="13"/>
      <c r="BRZ39" s="13"/>
      <c r="BSA39" s="13"/>
      <c r="BSB39" s="13"/>
      <c r="BSC39" s="13"/>
      <c r="BSD39" s="13"/>
      <c r="BSE39" s="13"/>
      <c r="BSF39" s="13"/>
      <c r="BSG39" s="13"/>
      <c r="BSH39" s="13"/>
      <c r="BSI39" s="13"/>
      <c r="BSJ39" s="13"/>
      <c r="BSK39" s="13"/>
      <c r="BSL39" s="13"/>
      <c r="BSM39" s="13"/>
      <c r="BSN39" s="13"/>
      <c r="BSO39" s="13"/>
      <c r="BSP39" s="13"/>
      <c r="BSQ39" s="13"/>
      <c r="BSR39" s="13"/>
      <c r="BSS39" s="13"/>
      <c r="BST39" s="13"/>
      <c r="BSU39" s="13"/>
      <c r="BSV39" s="13"/>
      <c r="BSW39" s="13"/>
      <c r="BSX39" s="13"/>
      <c r="BSY39" s="13"/>
      <c r="BSZ39" s="13"/>
      <c r="BTA39" s="13"/>
      <c r="BTB39" s="13"/>
      <c r="BTC39" s="13"/>
      <c r="BTD39" s="13"/>
      <c r="BTE39" s="13"/>
      <c r="BTF39" s="13"/>
      <c r="BTG39" s="13"/>
      <c r="BTH39" s="13"/>
      <c r="BTI39" s="13"/>
      <c r="BTJ39" s="13"/>
      <c r="BTK39" s="13"/>
      <c r="BTL39" s="13"/>
      <c r="BTM39" s="13"/>
      <c r="BTN39" s="13"/>
      <c r="BTO39" s="13"/>
      <c r="BTP39" s="13"/>
      <c r="BTQ39" s="13"/>
      <c r="BTR39" s="13"/>
      <c r="BTS39" s="13"/>
      <c r="BTT39" s="13"/>
      <c r="BTU39" s="13"/>
      <c r="BTV39" s="13"/>
      <c r="BTW39" s="13"/>
      <c r="BTX39" s="13"/>
      <c r="BTY39" s="13"/>
      <c r="BTZ39" s="13"/>
      <c r="BUA39" s="13"/>
      <c r="BUB39" s="13"/>
      <c r="BUC39" s="13"/>
      <c r="BUD39" s="13"/>
      <c r="BUE39" s="13"/>
      <c r="BUF39" s="13"/>
      <c r="BUG39" s="13"/>
      <c r="BUH39" s="13"/>
      <c r="BUI39" s="13"/>
      <c r="BUJ39" s="13"/>
      <c r="BUK39" s="13"/>
      <c r="BUL39" s="13"/>
      <c r="BUM39" s="13"/>
      <c r="BUN39" s="13"/>
      <c r="BUO39" s="13"/>
      <c r="BUP39" s="13"/>
      <c r="BUQ39" s="13"/>
      <c r="BUR39" s="13"/>
      <c r="BUS39" s="13"/>
      <c r="BUT39" s="13"/>
      <c r="BUU39" s="13"/>
      <c r="BUV39" s="13"/>
      <c r="BUW39" s="13"/>
      <c r="BUX39" s="13"/>
      <c r="BUY39" s="13"/>
      <c r="BUZ39" s="13"/>
      <c r="BVA39" s="13"/>
      <c r="BVB39" s="13"/>
      <c r="BVC39" s="13"/>
      <c r="BVD39" s="13"/>
      <c r="BVE39" s="13"/>
      <c r="BVF39" s="13"/>
      <c r="BVG39" s="13"/>
      <c r="BVH39" s="13"/>
      <c r="BVI39" s="13"/>
      <c r="BVJ39" s="13"/>
      <c r="BVK39" s="13"/>
      <c r="BVL39" s="13"/>
      <c r="BVM39" s="13"/>
      <c r="BVN39" s="13"/>
      <c r="BVO39" s="13"/>
      <c r="BVP39" s="13"/>
      <c r="BVQ39" s="13"/>
      <c r="BVR39" s="13"/>
      <c r="BVS39" s="13"/>
      <c r="BVT39" s="13"/>
      <c r="BVU39" s="13"/>
      <c r="BVV39" s="13"/>
      <c r="BVW39" s="13"/>
      <c r="BVX39" s="13"/>
      <c r="BVY39" s="13"/>
      <c r="BVZ39" s="13"/>
      <c r="BWA39" s="13"/>
      <c r="BWB39" s="13"/>
      <c r="BWC39" s="13"/>
      <c r="BWD39" s="13"/>
      <c r="BWE39" s="13"/>
      <c r="BWF39" s="13"/>
      <c r="BWG39" s="13"/>
      <c r="BWH39" s="13"/>
      <c r="BWI39" s="13"/>
      <c r="BWJ39" s="13"/>
      <c r="BWK39" s="13"/>
      <c r="BWL39" s="13"/>
      <c r="BWM39" s="13"/>
      <c r="BWN39" s="13"/>
      <c r="BWO39" s="13"/>
      <c r="BWP39" s="13"/>
      <c r="BWQ39" s="13"/>
      <c r="BWR39" s="13"/>
      <c r="BWS39" s="13"/>
      <c r="BWT39" s="13"/>
      <c r="BWU39" s="13"/>
      <c r="BWV39" s="13"/>
      <c r="BWW39" s="13"/>
      <c r="BWX39" s="13"/>
      <c r="BWY39" s="13"/>
      <c r="BWZ39" s="13"/>
      <c r="BXA39" s="13"/>
      <c r="BXB39" s="13"/>
      <c r="BXC39" s="13"/>
      <c r="BXD39" s="13"/>
      <c r="BXE39" s="13"/>
      <c r="BXF39" s="13"/>
      <c r="BXG39" s="13"/>
      <c r="BXH39" s="13"/>
      <c r="BXI39" s="13"/>
      <c r="BXJ39" s="13"/>
      <c r="BXK39" s="13"/>
      <c r="BXL39" s="13"/>
      <c r="BXM39" s="13"/>
      <c r="BXN39" s="13"/>
      <c r="BXO39" s="13"/>
      <c r="BXP39" s="13"/>
      <c r="BXQ39" s="13"/>
      <c r="BXR39" s="13"/>
      <c r="BXS39" s="13"/>
      <c r="BXT39" s="13"/>
      <c r="BXU39" s="13"/>
      <c r="BXV39" s="13"/>
      <c r="BXW39" s="13"/>
      <c r="BXX39" s="13"/>
      <c r="BXY39" s="13"/>
      <c r="BXZ39" s="13"/>
      <c r="BYA39" s="13"/>
      <c r="BYB39" s="13"/>
      <c r="BYC39" s="13"/>
      <c r="BYD39" s="13"/>
      <c r="BYE39" s="13"/>
      <c r="BYF39" s="13"/>
      <c r="BYG39" s="13"/>
      <c r="BYH39" s="13"/>
      <c r="BYI39" s="13"/>
      <c r="BYJ39" s="13"/>
      <c r="BYK39" s="13"/>
      <c r="BYL39" s="13"/>
      <c r="BYM39" s="13"/>
      <c r="BYN39" s="13"/>
      <c r="BYO39" s="13"/>
      <c r="BYP39" s="13"/>
      <c r="BYQ39" s="13"/>
      <c r="BYR39" s="13"/>
      <c r="BYS39" s="13"/>
      <c r="BYT39" s="13"/>
      <c r="BYU39" s="13"/>
      <c r="BYV39" s="13"/>
      <c r="BYW39" s="13"/>
      <c r="BYX39" s="13"/>
      <c r="BYY39" s="13"/>
      <c r="BYZ39" s="13"/>
      <c r="BZA39" s="13"/>
      <c r="BZB39" s="13"/>
      <c r="BZC39" s="13"/>
      <c r="BZD39" s="13"/>
      <c r="BZE39" s="13"/>
      <c r="BZF39" s="13"/>
      <c r="BZG39" s="13"/>
      <c r="BZH39" s="13"/>
      <c r="BZI39" s="13"/>
      <c r="BZJ39" s="13"/>
      <c r="BZK39" s="13"/>
      <c r="BZL39" s="13"/>
      <c r="BZM39" s="13"/>
      <c r="BZN39" s="13"/>
      <c r="BZO39" s="13"/>
      <c r="BZP39" s="13"/>
      <c r="BZQ39" s="13"/>
      <c r="BZR39" s="13"/>
      <c r="BZS39" s="13"/>
      <c r="BZT39" s="13"/>
      <c r="BZU39" s="13"/>
      <c r="BZV39" s="13"/>
      <c r="BZW39" s="13"/>
      <c r="BZX39" s="13"/>
      <c r="BZY39" s="13"/>
      <c r="BZZ39" s="13"/>
      <c r="CAA39" s="13"/>
      <c r="CAB39" s="13"/>
      <c r="CAC39" s="13"/>
      <c r="CAD39" s="13"/>
      <c r="CAE39" s="13"/>
      <c r="CAF39" s="13"/>
      <c r="CAG39" s="13"/>
      <c r="CAH39" s="13"/>
      <c r="CAI39" s="13"/>
      <c r="CAJ39" s="13"/>
      <c r="CAK39" s="13"/>
      <c r="CAL39" s="13"/>
      <c r="CAM39" s="13"/>
      <c r="CAN39" s="13"/>
      <c r="CAO39" s="13"/>
      <c r="CAP39" s="13"/>
      <c r="CAQ39" s="13"/>
      <c r="CAR39" s="13"/>
      <c r="CAS39" s="13"/>
      <c r="CAT39" s="13"/>
      <c r="CAU39" s="13"/>
      <c r="CAV39" s="13"/>
      <c r="CAW39" s="13"/>
      <c r="CAX39" s="13"/>
      <c r="CAY39" s="13"/>
      <c r="CAZ39" s="13"/>
      <c r="CBA39" s="13"/>
      <c r="CBB39" s="13"/>
      <c r="CBC39" s="13"/>
      <c r="CBD39" s="13"/>
      <c r="CBE39" s="13"/>
      <c r="CBF39" s="13"/>
      <c r="CBG39" s="13"/>
      <c r="CBH39" s="13"/>
      <c r="CBI39" s="13"/>
      <c r="CBJ39" s="13"/>
      <c r="CBK39" s="13"/>
      <c r="CBL39" s="13"/>
      <c r="CBM39" s="13"/>
      <c r="CBN39" s="13"/>
      <c r="CBO39" s="13"/>
      <c r="CBP39" s="13"/>
      <c r="CBQ39" s="13"/>
      <c r="CBR39" s="13"/>
      <c r="CBS39" s="13"/>
      <c r="CBT39" s="13"/>
      <c r="CBU39" s="13"/>
      <c r="CBV39" s="13"/>
      <c r="CBW39" s="13"/>
      <c r="CBX39" s="13"/>
      <c r="CBY39" s="13"/>
      <c r="CBZ39" s="13"/>
      <c r="CCA39" s="13"/>
      <c r="CCB39" s="13"/>
      <c r="CCC39" s="13"/>
      <c r="CCD39" s="13"/>
      <c r="CCE39" s="13"/>
      <c r="CCF39" s="13"/>
      <c r="CCG39" s="13"/>
      <c r="CCH39" s="13"/>
      <c r="CCI39" s="13"/>
      <c r="CCJ39" s="13"/>
      <c r="CCK39" s="13"/>
      <c r="CCL39" s="13"/>
      <c r="CCM39" s="13"/>
      <c r="CCN39" s="13"/>
      <c r="CCO39" s="13"/>
      <c r="CCP39" s="13"/>
      <c r="CCQ39" s="13"/>
      <c r="CCR39" s="13"/>
      <c r="CCS39" s="13"/>
      <c r="CCT39" s="13"/>
      <c r="CCU39" s="13"/>
      <c r="CCV39" s="13"/>
      <c r="CCW39" s="13"/>
      <c r="CCX39" s="13"/>
      <c r="CCY39" s="13"/>
      <c r="CCZ39" s="13"/>
      <c r="CDA39" s="13"/>
      <c r="CDB39" s="13"/>
      <c r="CDC39" s="13"/>
      <c r="CDD39" s="13"/>
      <c r="CDE39" s="13"/>
      <c r="CDF39" s="13"/>
      <c r="CDG39" s="13"/>
      <c r="CDH39" s="13"/>
      <c r="CDI39" s="13"/>
      <c r="CDJ39" s="13"/>
      <c r="CDK39" s="13"/>
      <c r="CDL39" s="13"/>
      <c r="CDM39" s="13"/>
      <c r="CDN39" s="13"/>
      <c r="CDO39" s="13"/>
      <c r="CDP39" s="13"/>
      <c r="CDQ39" s="13"/>
      <c r="CDR39" s="13"/>
      <c r="CDS39" s="13"/>
      <c r="CDT39" s="13"/>
      <c r="CDU39" s="13"/>
      <c r="CDV39" s="13"/>
      <c r="CDW39" s="13"/>
      <c r="CDX39" s="13"/>
      <c r="CDY39" s="13"/>
      <c r="CDZ39" s="13"/>
      <c r="CEA39" s="13"/>
      <c r="CEB39" s="13"/>
      <c r="CEC39" s="13"/>
      <c r="CED39" s="13"/>
      <c r="CEE39" s="13"/>
      <c r="CEF39" s="13"/>
      <c r="CEG39" s="13"/>
      <c r="CEH39" s="13"/>
      <c r="CEI39" s="13"/>
      <c r="CEJ39" s="13"/>
      <c r="CEK39" s="13"/>
      <c r="CEL39" s="13"/>
      <c r="CEM39" s="13"/>
      <c r="CEN39" s="13"/>
      <c r="CEO39" s="13"/>
      <c r="CEP39" s="13"/>
      <c r="CEQ39" s="13"/>
      <c r="CER39" s="13"/>
      <c r="CES39" s="13"/>
      <c r="CET39" s="13"/>
      <c r="CEU39" s="13"/>
      <c r="CEV39" s="13"/>
      <c r="CEW39" s="13"/>
      <c r="CEX39" s="13"/>
      <c r="CEY39" s="13"/>
      <c r="CEZ39" s="13"/>
      <c r="CFA39" s="13"/>
      <c r="CFB39" s="13"/>
      <c r="CFC39" s="13"/>
      <c r="CFD39" s="13"/>
      <c r="CFE39" s="13"/>
      <c r="CFF39" s="13"/>
      <c r="CFG39" s="13"/>
      <c r="CFH39" s="13"/>
      <c r="CFI39" s="13"/>
      <c r="CFJ39" s="13"/>
      <c r="CFK39" s="13"/>
      <c r="CFL39" s="13"/>
      <c r="CFM39" s="13"/>
      <c r="CFN39" s="13"/>
      <c r="CFO39" s="13"/>
      <c r="CFP39" s="13"/>
      <c r="CFQ39" s="13"/>
      <c r="CFR39" s="13"/>
      <c r="CFS39" s="13"/>
      <c r="CFT39" s="13"/>
      <c r="CFU39" s="13"/>
      <c r="CFV39" s="13"/>
      <c r="CFW39" s="13"/>
      <c r="CFX39" s="13"/>
      <c r="CFY39" s="13"/>
      <c r="CFZ39" s="13"/>
      <c r="CGA39" s="13"/>
      <c r="CGB39" s="13"/>
      <c r="CGC39" s="13"/>
      <c r="CGD39" s="13"/>
      <c r="CGE39" s="13"/>
      <c r="CGF39" s="13"/>
      <c r="CGG39" s="13"/>
      <c r="CGH39" s="13"/>
      <c r="CGI39" s="13"/>
      <c r="CGJ39" s="13"/>
      <c r="CGK39" s="13"/>
      <c r="CGL39" s="13"/>
      <c r="CGM39" s="13"/>
      <c r="CGN39" s="13"/>
      <c r="CGO39" s="13"/>
      <c r="CGP39" s="13"/>
      <c r="CGQ39" s="13"/>
      <c r="CGR39" s="13"/>
      <c r="CGS39" s="13"/>
      <c r="CGT39" s="13"/>
      <c r="CGU39" s="13"/>
      <c r="CGV39" s="13"/>
      <c r="CGW39" s="13"/>
      <c r="CGX39" s="13"/>
      <c r="CGY39" s="13"/>
      <c r="CGZ39" s="13"/>
      <c r="CHA39" s="13"/>
      <c r="CHB39" s="13"/>
      <c r="CHC39" s="13"/>
      <c r="CHD39" s="13"/>
      <c r="CHE39" s="13"/>
      <c r="CHF39" s="13"/>
      <c r="CHG39" s="13"/>
      <c r="CHH39" s="13"/>
      <c r="CHI39" s="13"/>
      <c r="CHJ39" s="13"/>
      <c r="CHK39" s="13"/>
      <c r="CHL39" s="13"/>
      <c r="CHM39" s="13"/>
      <c r="CHN39" s="13"/>
      <c r="CHO39" s="13"/>
      <c r="CHP39" s="13"/>
      <c r="CHQ39" s="13"/>
      <c r="CHR39" s="13"/>
      <c r="CHS39" s="13"/>
      <c r="CHT39" s="13"/>
      <c r="CHU39" s="13"/>
      <c r="CHV39" s="13"/>
      <c r="CHW39" s="13"/>
      <c r="CHX39" s="13"/>
      <c r="CHY39" s="13"/>
      <c r="CHZ39" s="13"/>
      <c r="CIA39" s="13"/>
      <c r="CIB39" s="13"/>
      <c r="CIC39" s="13"/>
      <c r="CID39" s="13"/>
      <c r="CIE39" s="13"/>
      <c r="CIF39" s="13"/>
      <c r="CIG39" s="13"/>
      <c r="CIH39" s="13"/>
      <c r="CII39" s="13"/>
      <c r="CIJ39" s="13"/>
      <c r="CIK39" s="13"/>
      <c r="CIL39" s="13"/>
      <c r="CIM39" s="13"/>
      <c r="CIN39" s="13"/>
      <c r="CIO39" s="13"/>
      <c r="CIP39" s="13"/>
      <c r="CIQ39" s="13"/>
      <c r="CIR39" s="13"/>
      <c r="CIS39" s="13"/>
      <c r="CIT39" s="13"/>
      <c r="CIU39" s="13"/>
      <c r="CIV39" s="13"/>
      <c r="CIW39" s="13"/>
      <c r="CIX39" s="13"/>
      <c r="CIY39" s="13"/>
      <c r="CIZ39" s="13"/>
      <c r="CJA39" s="13"/>
      <c r="CJB39" s="13"/>
      <c r="CJC39" s="13"/>
      <c r="CJD39" s="13"/>
      <c r="CJE39" s="13"/>
      <c r="CJF39" s="13"/>
      <c r="CJG39" s="13"/>
      <c r="CJH39" s="13"/>
      <c r="CJI39" s="13"/>
      <c r="CJJ39" s="13"/>
      <c r="CJK39" s="13"/>
      <c r="CJL39" s="13"/>
      <c r="CJM39" s="13"/>
      <c r="CJN39" s="13"/>
      <c r="CJO39" s="13"/>
      <c r="CJP39" s="13"/>
      <c r="CJQ39" s="13"/>
      <c r="CJR39" s="13"/>
      <c r="CJS39" s="13"/>
      <c r="CJT39" s="13"/>
      <c r="CJU39" s="13"/>
      <c r="CJV39" s="13"/>
      <c r="CJW39" s="13"/>
      <c r="CJX39" s="13"/>
      <c r="CJY39" s="13"/>
      <c r="CJZ39" s="13"/>
      <c r="CKA39" s="13"/>
      <c r="CKB39" s="13"/>
      <c r="CKC39" s="13"/>
      <c r="CKD39" s="13"/>
      <c r="CKE39" s="13"/>
      <c r="CKF39" s="13"/>
      <c r="CKG39" s="13"/>
      <c r="CKH39" s="13"/>
      <c r="CKI39" s="13"/>
      <c r="CKJ39" s="13"/>
      <c r="CKK39" s="13"/>
      <c r="CKL39" s="13"/>
      <c r="CKM39" s="13"/>
      <c r="CKN39" s="13"/>
      <c r="CKO39" s="13"/>
      <c r="CKP39" s="13"/>
      <c r="CKQ39" s="13"/>
      <c r="CKR39" s="13"/>
      <c r="CKS39" s="13"/>
      <c r="CKT39" s="13"/>
      <c r="CKU39" s="13"/>
      <c r="CKV39" s="13"/>
      <c r="CKW39" s="13"/>
      <c r="CKX39" s="13"/>
      <c r="CKY39" s="13"/>
      <c r="CKZ39" s="13"/>
      <c r="CLA39" s="13"/>
      <c r="CLB39" s="13"/>
      <c r="CLC39" s="13"/>
      <c r="CLD39" s="13"/>
      <c r="CLE39" s="13"/>
      <c r="CLF39" s="13"/>
      <c r="CLG39" s="13"/>
      <c r="CLH39" s="13"/>
      <c r="CLI39" s="13"/>
      <c r="CLJ39" s="13"/>
      <c r="CLK39" s="13"/>
      <c r="CLL39" s="13"/>
      <c r="CLM39" s="13"/>
      <c r="CLN39" s="13"/>
      <c r="CLO39" s="13"/>
      <c r="CLP39" s="13"/>
      <c r="CLQ39" s="13"/>
      <c r="CLR39" s="13"/>
      <c r="CLS39" s="13"/>
      <c r="CLT39" s="13"/>
      <c r="CLU39" s="13"/>
      <c r="CLV39" s="13"/>
      <c r="CLW39" s="13"/>
      <c r="CLX39" s="13"/>
      <c r="CLY39" s="13"/>
      <c r="CLZ39" s="13"/>
      <c r="CMA39" s="13"/>
      <c r="CMB39" s="13"/>
      <c r="CMC39" s="13"/>
      <c r="CMD39" s="13"/>
      <c r="CME39" s="13"/>
      <c r="CMF39" s="13"/>
      <c r="CMG39" s="13"/>
      <c r="CMH39" s="13"/>
      <c r="CMI39" s="13"/>
      <c r="CMJ39" s="13"/>
      <c r="CMK39" s="13"/>
      <c r="CML39" s="13"/>
      <c r="CMM39" s="13"/>
      <c r="CMN39" s="13"/>
      <c r="CMO39" s="13"/>
      <c r="CMP39" s="13"/>
      <c r="CMQ39" s="13"/>
      <c r="CMR39" s="13"/>
      <c r="CMS39" s="13"/>
      <c r="CMT39" s="13"/>
      <c r="CMU39" s="13"/>
      <c r="CMV39" s="13"/>
      <c r="CMW39" s="13"/>
      <c r="CMX39" s="13"/>
      <c r="CMY39" s="13"/>
      <c r="CMZ39" s="13"/>
      <c r="CNA39" s="13"/>
      <c r="CNB39" s="13"/>
      <c r="CNC39" s="13"/>
      <c r="CND39" s="13"/>
      <c r="CNE39" s="13"/>
      <c r="CNF39" s="13"/>
      <c r="CNG39" s="13"/>
      <c r="CNH39" s="13"/>
      <c r="CNI39" s="13"/>
      <c r="CNJ39" s="13"/>
      <c r="CNK39" s="13"/>
      <c r="CNL39" s="13"/>
      <c r="CNM39" s="13"/>
      <c r="CNN39" s="13"/>
      <c r="CNO39" s="13"/>
      <c r="CNP39" s="13"/>
      <c r="CNQ39" s="13"/>
      <c r="CNR39" s="13"/>
      <c r="CNS39" s="13"/>
      <c r="CNT39" s="13"/>
      <c r="CNU39" s="13"/>
      <c r="CNV39" s="13"/>
      <c r="CNW39" s="13"/>
      <c r="CNX39" s="13"/>
      <c r="CNY39" s="13"/>
      <c r="CNZ39" s="13"/>
      <c r="COA39" s="13"/>
      <c r="COB39" s="13"/>
      <c r="COC39" s="13"/>
      <c r="COD39" s="13"/>
      <c r="COE39" s="13"/>
      <c r="COF39" s="13"/>
      <c r="COG39" s="13"/>
      <c r="COH39" s="13"/>
      <c r="COI39" s="13"/>
      <c r="COJ39" s="13"/>
      <c r="COK39" s="13"/>
      <c r="COL39" s="13"/>
      <c r="COM39" s="13"/>
      <c r="CON39" s="13"/>
      <c r="COO39" s="13"/>
      <c r="COP39" s="13"/>
      <c r="COQ39" s="13"/>
      <c r="COR39" s="13"/>
      <c r="COS39" s="13"/>
      <c r="COT39" s="13"/>
      <c r="COU39" s="13"/>
      <c r="COV39" s="13"/>
      <c r="COW39" s="13"/>
      <c r="COX39" s="13"/>
      <c r="COY39" s="13"/>
      <c r="COZ39" s="13"/>
      <c r="CPA39" s="13"/>
      <c r="CPB39" s="13"/>
      <c r="CPC39" s="13"/>
      <c r="CPD39" s="13"/>
      <c r="CPE39" s="13"/>
      <c r="CPF39" s="13"/>
      <c r="CPG39" s="13"/>
      <c r="CPH39" s="13"/>
      <c r="CPI39" s="13"/>
      <c r="CPJ39" s="13"/>
      <c r="CPK39" s="13"/>
      <c r="CPL39" s="13"/>
      <c r="CPM39" s="13"/>
      <c r="CPN39" s="13"/>
      <c r="CPO39" s="13"/>
      <c r="CPP39" s="13"/>
      <c r="CPQ39" s="13"/>
      <c r="CPR39" s="13"/>
      <c r="CPS39" s="13"/>
      <c r="CPT39" s="13"/>
      <c r="CPU39" s="13"/>
      <c r="CPV39" s="13"/>
      <c r="CPW39" s="13"/>
      <c r="CPX39" s="13"/>
      <c r="CPY39" s="13"/>
      <c r="CPZ39" s="13"/>
      <c r="CQA39" s="13"/>
      <c r="CQB39" s="13"/>
      <c r="CQC39" s="13"/>
      <c r="CQD39" s="13"/>
      <c r="CQE39" s="13"/>
      <c r="CQF39" s="13"/>
      <c r="CQG39" s="13"/>
      <c r="CQH39" s="13"/>
      <c r="CQI39" s="13"/>
      <c r="CQJ39" s="13"/>
      <c r="CQK39" s="13"/>
      <c r="CQL39" s="13"/>
      <c r="CQM39" s="13"/>
      <c r="CQN39" s="13"/>
      <c r="CQO39" s="13"/>
      <c r="CQP39" s="13"/>
      <c r="CQQ39" s="13"/>
      <c r="CQR39" s="13"/>
      <c r="CQS39" s="13"/>
      <c r="CQT39" s="13"/>
      <c r="CQU39" s="13"/>
      <c r="CQV39" s="13"/>
      <c r="CQW39" s="13"/>
      <c r="CQX39" s="13"/>
      <c r="CQY39" s="13"/>
      <c r="CQZ39" s="13"/>
      <c r="CRA39" s="13"/>
      <c r="CRB39" s="13"/>
      <c r="CRC39" s="13"/>
      <c r="CRD39" s="13"/>
      <c r="CRE39" s="13"/>
      <c r="CRF39" s="13"/>
      <c r="CRG39" s="13"/>
      <c r="CRH39" s="13"/>
      <c r="CRI39" s="13"/>
      <c r="CRJ39" s="13"/>
      <c r="CRK39" s="13"/>
      <c r="CRL39" s="13"/>
      <c r="CRM39" s="13"/>
      <c r="CRN39" s="13"/>
      <c r="CRO39" s="13"/>
      <c r="CRP39" s="13"/>
      <c r="CRQ39" s="13"/>
      <c r="CRR39" s="13"/>
      <c r="CRS39" s="13"/>
      <c r="CRT39" s="13"/>
      <c r="CRU39" s="13"/>
      <c r="CRV39" s="13"/>
      <c r="CRW39" s="13"/>
      <c r="CRX39" s="13"/>
      <c r="CRY39" s="13"/>
      <c r="CRZ39" s="13"/>
      <c r="CSA39" s="13"/>
      <c r="CSB39" s="13"/>
      <c r="CSC39" s="13"/>
      <c r="CSD39" s="13"/>
      <c r="CSE39" s="13"/>
      <c r="CSF39" s="13"/>
      <c r="CSG39" s="13"/>
      <c r="CSH39" s="13"/>
      <c r="CSI39" s="13"/>
      <c r="CSJ39" s="13"/>
      <c r="CSK39" s="13"/>
      <c r="CSL39" s="13"/>
      <c r="CSM39" s="13"/>
      <c r="CSN39" s="13"/>
      <c r="CSO39" s="13"/>
      <c r="CSP39" s="13"/>
      <c r="CSQ39" s="13"/>
      <c r="CSR39" s="13"/>
      <c r="CSS39" s="13"/>
      <c r="CST39" s="13"/>
      <c r="CSU39" s="13"/>
      <c r="CSV39" s="13"/>
      <c r="CSW39" s="13"/>
      <c r="CSX39" s="13"/>
      <c r="CSY39" s="13"/>
      <c r="CSZ39" s="13"/>
      <c r="CTA39" s="13"/>
      <c r="CTB39" s="13"/>
      <c r="CTC39" s="13"/>
      <c r="CTD39" s="13"/>
      <c r="CTE39" s="13"/>
      <c r="CTF39" s="13"/>
      <c r="CTG39" s="13"/>
      <c r="CTH39" s="13"/>
      <c r="CTI39" s="13"/>
      <c r="CTJ39" s="13"/>
      <c r="CTK39" s="13"/>
      <c r="CTL39" s="13"/>
      <c r="CTM39" s="13"/>
      <c r="CTN39" s="13"/>
      <c r="CTO39" s="13"/>
      <c r="CTP39" s="13"/>
      <c r="CTQ39" s="13"/>
      <c r="CTR39" s="13"/>
      <c r="CTS39" s="13"/>
      <c r="CTT39" s="13"/>
      <c r="CTU39" s="13"/>
      <c r="CTV39" s="13"/>
      <c r="CTW39" s="13"/>
      <c r="CTX39" s="13"/>
      <c r="CTY39" s="13"/>
      <c r="CTZ39" s="13"/>
      <c r="CUA39" s="13"/>
      <c r="CUB39" s="13"/>
      <c r="CUC39" s="13"/>
      <c r="CUD39" s="13"/>
      <c r="CUE39" s="13"/>
      <c r="CUF39" s="13"/>
      <c r="CUG39" s="13"/>
      <c r="CUH39" s="13"/>
      <c r="CUI39" s="13"/>
      <c r="CUJ39" s="13"/>
      <c r="CUK39" s="13"/>
      <c r="CUL39" s="13"/>
      <c r="CUM39" s="13"/>
      <c r="CUN39" s="13"/>
      <c r="CUO39" s="13"/>
      <c r="CUP39" s="13"/>
      <c r="CUQ39" s="13"/>
      <c r="CUR39" s="13"/>
      <c r="CUS39" s="13"/>
      <c r="CUT39" s="13"/>
      <c r="CUU39" s="13"/>
      <c r="CUV39" s="13"/>
      <c r="CUW39" s="13"/>
      <c r="CUX39" s="13"/>
      <c r="CUY39" s="13"/>
      <c r="CUZ39" s="13"/>
      <c r="CVA39" s="13"/>
      <c r="CVB39" s="13"/>
      <c r="CVC39" s="13"/>
      <c r="CVD39" s="13"/>
      <c r="CVE39" s="13"/>
      <c r="CVF39" s="13"/>
      <c r="CVG39" s="13"/>
      <c r="CVH39" s="13"/>
      <c r="CVI39" s="13"/>
      <c r="CVJ39" s="13"/>
      <c r="CVK39" s="13"/>
      <c r="CVL39" s="13"/>
      <c r="CVM39" s="13"/>
      <c r="CVN39" s="13"/>
      <c r="CVO39" s="13"/>
      <c r="CVP39" s="13"/>
      <c r="CVQ39" s="13"/>
      <c r="CVR39" s="13"/>
      <c r="CVS39" s="13"/>
      <c r="CVT39" s="13"/>
      <c r="CVU39" s="13"/>
      <c r="CVV39" s="13"/>
      <c r="CVW39" s="13"/>
      <c r="CVX39" s="13"/>
      <c r="CVY39" s="13"/>
      <c r="CVZ39" s="13"/>
      <c r="CWA39" s="13"/>
      <c r="CWB39" s="13"/>
      <c r="CWC39" s="13"/>
      <c r="CWD39" s="13"/>
      <c r="CWE39" s="13"/>
      <c r="CWF39" s="13"/>
      <c r="CWG39" s="13"/>
      <c r="CWH39" s="13"/>
      <c r="CWI39" s="13"/>
      <c r="CWJ39" s="13"/>
      <c r="CWK39" s="13"/>
      <c r="CWL39" s="13"/>
      <c r="CWM39" s="13"/>
      <c r="CWN39" s="13"/>
      <c r="CWO39" s="13"/>
      <c r="CWP39" s="13"/>
      <c r="CWQ39" s="13"/>
      <c r="CWR39" s="13"/>
      <c r="CWS39" s="13"/>
      <c r="CWT39" s="13"/>
      <c r="CWU39" s="13"/>
      <c r="CWV39" s="13"/>
      <c r="CWW39" s="13"/>
      <c r="CWX39" s="13"/>
      <c r="CWY39" s="13"/>
      <c r="CWZ39" s="13"/>
      <c r="CXA39" s="13"/>
      <c r="CXB39" s="13"/>
      <c r="CXC39" s="13"/>
      <c r="CXD39" s="13"/>
      <c r="CXE39" s="13"/>
      <c r="CXF39" s="13"/>
      <c r="CXG39" s="13"/>
      <c r="CXH39" s="13"/>
      <c r="CXI39" s="13"/>
      <c r="CXJ39" s="13"/>
      <c r="CXK39" s="13"/>
      <c r="CXL39" s="13"/>
      <c r="CXM39" s="13"/>
      <c r="CXN39" s="13"/>
      <c r="CXO39" s="13"/>
      <c r="CXP39" s="13"/>
      <c r="CXQ39" s="13"/>
      <c r="CXR39" s="13"/>
      <c r="CXS39" s="13"/>
      <c r="CXT39" s="13"/>
      <c r="CXU39" s="13"/>
      <c r="CXV39" s="13"/>
      <c r="CXW39" s="13"/>
      <c r="CXX39" s="13"/>
      <c r="CXY39" s="13"/>
      <c r="CXZ39" s="13"/>
      <c r="CYA39" s="13"/>
      <c r="CYB39" s="13"/>
      <c r="CYC39" s="13"/>
      <c r="CYD39" s="13"/>
      <c r="CYE39" s="13"/>
      <c r="CYF39" s="13"/>
      <c r="CYG39" s="13"/>
      <c r="CYH39" s="13"/>
      <c r="CYI39" s="13"/>
      <c r="CYJ39" s="13"/>
      <c r="CYK39" s="13"/>
      <c r="CYL39" s="13"/>
      <c r="CYM39" s="13"/>
      <c r="CYN39" s="13"/>
      <c r="CYO39" s="13"/>
      <c r="CYP39" s="13"/>
      <c r="CYQ39" s="13"/>
      <c r="CYR39" s="13"/>
      <c r="CYS39" s="13"/>
      <c r="CYT39" s="13"/>
      <c r="CYU39" s="13"/>
      <c r="CYV39" s="13"/>
      <c r="CYW39" s="13"/>
      <c r="CYX39" s="13"/>
      <c r="CYY39" s="13"/>
      <c r="CYZ39" s="13"/>
      <c r="CZA39" s="13"/>
      <c r="CZB39" s="13"/>
      <c r="CZC39" s="13"/>
      <c r="CZD39" s="13"/>
      <c r="CZE39" s="13"/>
      <c r="CZF39" s="13"/>
      <c r="CZG39" s="13"/>
      <c r="CZH39" s="13"/>
      <c r="CZI39" s="13"/>
      <c r="CZJ39" s="13"/>
      <c r="CZK39" s="13"/>
      <c r="CZL39" s="13"/>
      <c r="CZM39" s="13"/>
      <c r="CZN39" s="13"/>
      <c r="CZO39" s="13"/>
      <c r="CZP39" s="13"/>
      <c r="CZQ39" s="13"/>
      <c r="CZR39" s="13"/>
      <c r="CZS39" s="13"/>
      <c r="CZT39" s="13"/>
      <c r="CZU39" s="13"/>
      <c r="CZV39" s="13"/>
      <c r="CZW39" s="13"/>
      <c r="CZX39" s="13"/>
      <c r="CZY39" s="13"/>
      <c r="CZZ39" s="13"/>
      <c r="DAA39" s="13"/>
      <c r="DAB39" s="13"/>
      <c r="DAC39" s="13"/>
      <c r="DAD39" s="13"/>
      <c r="DAE39" s="13"/>
      <c r="DAF39" s="13"/>
      <c r="DAG39" s="13"/>
      <c r="DAH39" s="13"/>
      <c r="DAI39" s="13"/>
      <c r="DAJ39" s="13"/>
      <c r="DAK39" s="13"/>
      <c r="DAL39" s="13"/>
      <c r="DAM39" s="13"/>
      <c r="DAN39" s="13"/>
      <c r="DAO39" s="13"/>
      <c r="DAP39" s="13"/>
      <c r="DAQ39" s="13"/>
      <c r="DAR39" s="13"/>
      <c r="DAS39" s="13"/>
      <c r="DAT39" s="13"/>
      <c r="DAU39" s="13"/>
      <c r="DAV39" s="13"/>
      <c r="DAW39" s="13"/>
      <c r="DAX39" s="13"/>
      <c r="DAY39" s="13"/>
      <c r="DAZ39" s="13"/>
      <c r="DBA39" s="13"/>
      <c r="DBB39" s="13"/>
      <c r="DBC39" s="13"/>
      <c r="DBD39" s="13"/>
      <c r="DBE39" s="13"/>
      <c r="DBF39" s="13"/>
      <c r="DBG39" s="13"/>
      <c r="DBH39" s="13"/>
      <c r="DBI39" s="13"/>
      <c r="DBJ39" s="13"/>
      <c r="DBK39" s="13"/>
      <c r="DBL39" s="13"/>
      <c r="DBM39" s="13"/>
      <c r="DBN39" s="13"/>
      <c r="DBO39" s="13"/>
      <c r="DBP39" s="13"/>
      <c r="DBQ39" s="13"/>
      <c r="DBR39" s="13"/>
      <c r="DBS39" s="13"/>
      <c r="DBT39" s="13"/>
      <c r="DBU39" s="13"/>
      <c r="DBV39" s="13"/>
      <c r="DBW39" s="13"/>
      <c r="DBX39" s="13"/>
      <c r="DBY39" s="13"/>
      <c r="DBZ39" s="13"/>
      <c r="DCA39" s="13"/>
      <c r="DCB39" s="13"/>
      <c r="DCC39" s="13"/>
      <c r="DCD39" s="13"/>
      <c r="DCE39" s="13"/>
      <c r="DCF39" s="13"/>
      <c r="DCG39" s="13"/>
      <c r="DCH39" s="13"/>
      <c r="DCI39" s="13"/>
      <c r="DCJ39" s="13"/>
      <c r="DCK39" s="13"/>
      <c r="DCL39" s="13"/>
      <c r="DCM39" s="13"/>
      <c r="DCN39" s="13"/>
      <c r="DCO39" s="13"/>
      <c r="DCP39" s="13"/>
      <c r="DCQ39" s="13"/>
      <c r="DCR39" s="13"/>
      <c r="DCS39" s="13"/>
      <c r="DCT39" s="13"/>
      <c r="DCU39" s="13"/>
      <c r="DCV39" s="13"/>
      <c r="DCW39" s="13"/>
      <c r="DCX39" s="13"/>
      <c r="DCY39" s="13"/>
      <c r="DCZ39" s="13"/>
      <c r="DDA39" s="13"/>
      <c r="DDB39" s="13"/>
      <c r="DDC39" s="13"/>
      <c r="DDD39" s="13"/>
      <c r="DDE39" s="13"/>
      <c r="DDF39" s="13"/>
      <c r="DDG39" s="13"/>
      <c r="DDH39" s="13"/>
      <c r="DDI39" s="13"/>
      <c r="DDJ39" s="13"/>
      <c r="DDK39" s="13"/>
      <c r="DDL39" s="13"/>
      <c r="DDM39" s="13"/>
      <c r="DDN39" s="13"/>
      <c r="DDO39" s="13"/>
      <c r="DDP39" s="13"/>
      <c r="DDQ39" s="13"/>
      <c r="DDR39" s="13"/>
      <c r="DDS39" s="13"/>
      <c r="DDT39" s="13"/>
      <c r="DDU39" s="13"/>
      <c r="DDV39" s="13"/>
      <c r="DDW39" s="13"/>
      <c r="DDX39" s="13"/>
      <c r="DDY39" s="13"/>
      <c r="DDZ39" s="13"/>
      <c r="DEA39" s="13"/>
      <c r="DEB39" s="13"/>
      <c r="DEC39" s="13"/>
      <c r="DED39" s="13"/>
      <c r="DEE39" s="13"/>
      <c r="DEF39" s="13"/>
      <c r="DEG39" s="13"/>
      <c r="DEH39" s="13"/>
      <c r="DEI39" s="13"/>
      <c r="DEJ39" s="13"/>
      <c r="DEK39" s="13"/>
      <c r="DEL39" s="13"/>
      <c r="DEM39" s="13"/>
      <c r="DEN39" s="13"/>
      <c r="DEO39" s="13"/>
      <c r="DEP39" s="13"/>
      <c r="DEQ39" s="13"/>
      <c r="DER39" s="13"/>
      <c r="DES39" s="13"/>
      <c r="DET39" s="13"/>
      <c r="DEU39" s="13"/>
      <c r="DEV39" s="13"/>
      <c r="DEW39" s="13"/>
      <c r="DEX39" s="13"/>
      <c r="DEY39" s="13"/>
      <c r="DEZ39" s="13"/>
      <c r="DFA39" s="13"/>
      <c r="DFB39" s="13"/>
      <c r="DFC39" s="13"/>
      <c r="DFD39" s="13"/>
      <c r="DFE39" s="13"/>
      <c r="DFF39" s="13"/>
      <c r="DFG39" s="13"/>
      <c r="DFH39" s="13"/>
      <c r="DFI39" s="13"/>
      <c r="DFJ39" s="13"/>
      <c r="DFK39" s="13"/>
      <c r="DFL39" s="13"/>
      <c r="DFM39" s="13"/>
      <c r="DFN39" s="13"/>
      <c r="DFO39" s="13"/>
      <c r="DFP39" s="13"/>
      <c r="DFQ39" s="13"/>
      <c r="DFR39" s="13"/>
      <c r="DFS39" s="13"/>
      <c r="DFT39" s="13"/>
      <c r="DFU39" s="13"/>
      <c r="DFV39" s="13"/>
      <c r="DFW39" s="13"/>
      <c r="DFX39" s="13"/>
      <c r="DFY39" s="13"/>
      <c r="DFZ39" s="13"/>
      <c r="DGA39" s="13"/>
      <c r="DGB39" s="13"/>
      <c r="DGC39" s="13"/>
      <c r="DGD39" s="13"/>
      <c r="DGE39" s="13"/>
      <c r="DGF39" s="13"/>
      <c r="DGG39" s="13"/>
      <c r="DGH39" s="13"/>
      <c r="DGI39" s="13"/>
      <c r="DGJ39" s="13"/>
      <c r="DGK39" s="13"/>
      <c r="DGL39" s="13"/>
      <c r="DGM39" s="13"/>
      <c r="DGN39" s="13"/>
      <c r="DGO39" s="13"/>
      <c r="DGP39" s="13"/>
      <c r="DGQ39" s="13"/>
      <c r="DGR39" s="13"/>
      <c r="DGS39" s="13"/>
      <c r="DGT39" s="13"/>
      <c r="DGU39" s="13"/>
      <c r="DGV39" s="13"/>
      <c r="DGW39" s="13"/>
      <c r="DGX39" s="13"/>
      <c r="DGY39" s="13"/>
      <c r="DGZ39" s="13"/>
      <c r="DHA39" s="13"/>
      <c r="DHB39" s="13"/>
      <c r="DHC39" s="13"/>
      <c r="DHD39" s="13"/>
      <c r="DHE39" s="13"/>
      <c r="DHF39" s="13"/>
      <c r="DHG39" s="13"/>
      <c r="DHH39" s="13"/>
      <c r="DHI39" s="13"/>
      <c r="DHJ39" s="13"/>
      <c r="DHK39" s="13"/>
      <c r="DHL39" s="13"/>
      <c r="DHM39" s="13"/>
      <c r="DHN39" s="13"/>
      <c r="DHO39" s="13"/>
      <c r="DHP39" s="13"/>
      <c r="DHQ39" s="13"/>
      <c r="DHR39" s="13"/>
      <c r="DHS39" s="13"/>
      <c r="DHT39" s="13"/>
      <c r="DHU39" s="13"/>
      <c r="DHV39" s="13"/>
      <c r="DHW39" s="13"/>
      <c r="DHX39" s="13"/>
      <c r="DHY39" s="13"/>
      <c r="DHZ39" s="13"/>
      <c r="DIA39" s="13"/>
      <c r="DIB39" s="13"/>
      <c r="DIC39" s="13"/>
      <c r="DID39" s="13"/>
      <c r="DIE39" s="13"/>
      <c r="DIF39" s="13"/>
      <c r="DIG39" s="13"/>
      <c r="DIH39" s="13"/>
      <c r="DII39" s="13"/>
      <c r="DIJ39" s="13"/>
      <c r="DIK39" s="13"/>
      <c r="DIL39" s="13"/>
      <c r="DIM39" s="13"/>
      <c r="DIN39" s="13"/>
      <c r="DIO39" s="13"/>
      <c r="DIP39" s="13"/>
      <c r="DIQ39" s="13"/>
      <c r="DIR39" s="13"/>
      <c r="DIS39" s="13"/>
      <c r="DIT39" s="13"/>
      <c r="DIU39" s="13"/>
      <c r="DIV39" s="13"/>
      <c r="DIW39" s="13"/>
      <c r="DIX39" s="13"/>
      <c r="DIY39" s="13"/>
      <c r="DIZ39" s="13"/>
      <c r="DJA39" s="13"/>
      <c r="DJB39" s="13"/>
      <c r="DJC39" s="13"/>
      <c r="DJD39" s="13"/>
      <c r="DJE39" s="13"/>
      <c r="DJF39" s="13"/>
      <c r="DJG39" s="13"/>
      <c r="DJH39" s="13"/>
      <c r="DJI39" s="13"/>
      <c r="DJJ39" s="13"/>
      <c r="DJK39" s="13"/>
      <c r="DJL39" s="13"/>
      <c r="DJM39" s="13"/>
      <c r="DJN39" s="13"/>
      <c r="DJO39" s="13"/>
      <c r="DJP39" s="13"/>
      <c r="DJQ39" s="13"/>
      <c r="DJR39" s="13"/>
      <c r="DJS39" s="13"/>
      <c r="DJT39" s="13"/>
      <c r="DJU39" s="13"/>
      <c r="DJV39" s="13"/>
      <c r="DJW39" s="13"/>
      <c r="DJX39" s="13"/>
      <c r="DJY39" s="13"/>
      <c r="DJZ39" s="13"/>
      <c r="DKA39" s="13"/>
      <c r="DKB39" s="13"/>
      <c r="DKC39" s="13"/>
      <c r="DKD39" s="13"/>
      <c r="DKE39" s="13"/>
      <c r="DKF39" s="13"/>
      <c r="DKG39" s="13"/>
      <c r="DKH39" s="13"/>
      <c r="DKI39" s="13"/>
      <c r="DKJ39" s="13"/>
      <c r="DKK39" s="13"/>
      <c r="DKL39" s="13"/>
      <c r="DKM39" s="13"/>
      <c r="DKN39" s="13"/>
      <c r="DKO39" s="13"/>
      <c r="DKP39" s="13"/>
      <c r="DKQ39" s="13"/>
      <c r="DKR39" s="13"/>
      <c r="DKS39" s="13"/>
      <c r="DKT39" s="13"/>
      <c r="DKU39" s="13"/>
      <c r="DKV39" s="13"/>
      <c r="DKW39" s="13"/>
      <c r="DKX39" s="13"/>
      <c r="DKY39" s="13"/>
      <c r="DKZ39" s="13"/>
      <c r="DLA39" s="13"/>
      <c r="DLB39" s="13"/>
      <c r="DLC39" s="13"/>
      <c r="DLD39" s="13"/>
      <c r="DLE39" s="13"/>
      <c r="DLF39" s="13"/>
      <c r="DLG39" s="13"/>
      <c r="DLH39" s="13"/>
      <c r="DLI39" s="13"/>
      <c r="DLJ39" s="13"/>
      <c r="DLK39" s="13"/>
      <c r="DLL39" s="13"/>
      <c r="DLM39" s="13"/>
      <c r="DLN39" s="13"/>
      <c r="DLO39" s="13"/>
      <c r="DLP39" s="13"/>
      <c r="DLQ39" s="13"/>
      <c r="DLR39" s="13"/>
      <c r="DLS39" s="13"/>
      <c r="DLT39" s="13"/>
      <c r="DLU39" s="13"/>
      <c r="DLV39" s="13"/>
      <c r="DLW39" s="13"/>
      <c r="DLX39" s="13"/>
      <c r="DLY39" s="13"/>
      <c r="DLZ39" s="13"/>
      <c r="DMA39" s="13"/>
      <c r="DMB39" s="13"/>
      <c r="DMC39" s="13"/>
      <c r="DMD39" s="13"/>
      <c r="DME39" s="13"/>
      <c r="DMF39" s="13"/>
      <c r="DMG39" s="13"/>
      <c r="DMH39" s="13"/>
      <c r="DMI39" s="13"/>
      <c r="DMJ39" s="13"/>
      <c r="DMK39" s="13"/>
      <c r="DML39" s="13"/>
      <c r="DMM39" s="13"/>
      <c r="DMN39" s="13"/>
      <c r="DMO39" s="13"/>
      <c r="DMP39" s="13"/>
      <c r="DMQ39" s="13"/>
      <c r="DMR39" s="13"/>
      <c r="DMS39" s="13"/>
      <c r="DMT39" s="13"/>
      <c r="DMU39" s="13"/>
      <c r="DMV39" s="13"/>
      <c r="DMW39" s="13"/>
      <c r="DMX39" s="13"/>
      <c r="DMY39" s="13"/>
      <c r="DMZ39" s="13"/>
      <c r="DNA39" s="13"/>
      <c r="DNB39" s="13"/>
      <c r="DNC39" s="13"/>
      <c r="DND39" s="13"/>
      <c r="DNE39" s="13"/>
      <c r="DNF39" s="13"/>
      <c r="DNG39" s="13"/>
      <c r="DNH39" s="13"/>
      <c r="DNI39" s="13"/>
      <c r="DNJ39" s="13"/>
      <c r="DNK39" s="13"/>
      <c r="DNL39" s="13"/>
      <c r="DNM39" s="13"/>
      <c r="DNN39" s="13"/>
      <c r="DNO39" s="13"/>
      <c r="DNP39" s="13"/>
      <c r="DNQ39" s="13"/>
      <c r="DNR39" s="13"/>
      <c r="DNS39" s="13"/>
      <c r="DNT39" s="13"/>
      <c r="DNU39" s="13"/>
      <c r="DNV39" s="13"/>
      <c r="DNW39" s="13"/>
      <c r="DNX39" s="13"/>
      <c r="DNY39" s="13"/>
      <c r="DNZ39" s="13"/>
      <c r="DOA39" s="13"/>
      <c r="DOB39" s="13"/>
      <c r="DOC39" s="13"/>
      <c r="DOD39" s="13"/>
      <c r="DOE39" s="13"/>
      <c r="DOF39" s="13"/>
      <c r="DOG39" s="13"/>
      <c r="DOH39" s="13"/>
      <c r="DOI39" s="13"/>
      <c r="DOJ39" s="13"/>
      <c r="DOK39" s="13"/>
      <c r="DOL39" s="13"/>
      <c r="DOM39" s="13"/>
      <c r="DON39" s="13"/>
      <c r="DOO39" s="13"/>
      <c r="DOP39" s="13"/>
      <c r="DOQ39" s="13"/>
      <c r="DOR39" s="13"/>
      <c r="DOS39" s="13"/>
      <c r="DOT39" s="13"/>
      <c r="DOU39" s="13"/>
      <c r="DOV39" s="13"/>
      <c r="DOW39" s="13"/>
      <c r="DOX39" s="13"/>
      <c r="DOY39" s="13"/>
      <c r="DOZ39" s="13"/>
      <c r="DPA39" s="13"/>
      <c r="DPB39" s="13"/>
      <c r="DPC39" s="13"/>
      <c r="DPD39" s="13"/>
      <c r="DPE39" s="13"/>
      <c r="DPF39" s="13"/>
      <c r="DPG39" s="13"/>
      <c r="DPH39" s="13"/>
      <c r="DPI39" s="13"/>
      <c r="DPJ39" s="13"/>
      <c r="DPK39" s="13"/>
      <c r="DPL39" s="13"/>
      <c r="DPM39" s="13"/>
      <c r="DPN39" s="13"/>
      <c r="DPO39" s="13"/>
      <c r="DPP39" s="13"/>
      <c r="DPQ39" s="13"/>
      <c r="DPR39" s="13"/>
      <c r="DPS39" s="13"/>
      <c r="DPT39" s="13"/>
      <c r="DPU39" s="13"/>
      <c r="DPV39" s="13"/>
      <c r="DPW39" s="13"/>
      <c r="DPX39" s="13"/>
      <c r="DPY39" s="13"/>
      <c r="DPZ39" s="13"/>
      <c r="DQA39" s="13"/>
      <c r="DQB39" s="13"/>
      <c r="DQC39" s="13"/>
      <c r="DQD39" s="13"/>
      <c r="DQE39" s="13"/>
      <c r="DQF39" s="13"/>
      <c r="DQG39" s="13"/>
      <c r="DQH39" s="13"/>
      <c r="DQI39" s="13"/>
      <c r="DQJ39" s="13"/>
      <c r="DQK39" s="13"/>
      <c r="DQL39" s="13"/>
      <c r="DQM39" s="13"/>
      <c r="DQN39" s="13"/>
      <c r="DQO39" s="13"/>
      <c r="DQP39" s="13"/>
      <c r="DQQ39" s="13"/>
      <c r="DQR39" s="13"/>
      <c r="DQS39" s="13"/>
      <c r="DQT39" s="13"/>
      <c r="DQU39" s="13"/>
      <c r="DQV39" s="13"/>
      <c r="DQW39" s="13"/>
      <c r="DQX39" s="13"/>
      <c r="DQY39" s="13"/>
      <c r="DQZ39" s="13"/>
      <c r="DRA39" s="13"/>
      <c r="DRB39" s="13"/>
      <c r="DRC39" s="13"/>
      <c r="DRD39" s="13"/>
      <c r="DRE39" s="13"/>
      <c r="DRF39" s="13"/>
      <c r="DRG39" s="13"/>
      <c r="DRH39" s="13"/>
      <c r="DRI39" s="13"/>
      <c r="DRJ39" s="13"/>
      <c r="DRK39" s="13"/>
      <c r="DRL39" s="13"/>
      <c r="DRM39" s="13"/>
      <c r="DRN39" s="13"/>
      <c r="DRO39" s="13"/>
      <c r="DRP39" s="13"/>
      <c r="DRQ39" s="13"/>
      <c r="DRR39" s="13"/>
      <c r="DRS39" s="13"/>
      <c r="DRT39" s="13"/>
      <c r="DRU39" s="13"/>
      <c r="DRV39" s="13"/>
      <c r="DRW39" s="13"/>
      <c r="DRX39" s="13"/>
      <c r="DRY39" s="13"/>
      <c r="DRZ39" s="13"/>
      <c r="DSA39" s="13"/>
      <c r="DSB39" s="13"/>
      <c r="DSC39" s="13"/>
      <c r="DSD39" s="13"/>
      <c r="DSE39" s="13"/>
      <c r="DSF39" s="13"/>
      <c r="DSG39" s="13"/>
      <c r="DSH39" s="13"/>
      <c r="DSI39" s="13"/>
      <c r="DSJ39" s="13"/>
      <c r="DSK39" s="13"/>
      <c r="DSL39" s="13"/>
      <c r="DSM39" s="13"/>
      <c r="DSN39" s="13"/>
      <c r="DSO39" s="13"/>
      <c r="DSP39" s="13"/>
      <c r="DSQ39" s="13"/>
      <c r="DSR39" s="13"/>
      <c r="DSS39" s="13"/>
      <c r="DST39" s="13"/>
      <c r="DSU39" s="13"/>
      <c r="DSV39" s="13"/>
      <c r="DSW39" s="13"/>
      <c r="DSX39" s="13"/>
      <c r="DSY39" s="13"/>
      <c r="DSZ39" s="13"/>
      <c r="DTA39" s="13"/>
      <c r="DTB39" s="13"/>
      <c r="DTC39" s="13"/>
      <c r="DTD39" s="13"/>
      <c r="DTE39" s="13"/>
      <c r="DTF39" s="13"/>
      <c r="DTG39" s="13"/>
      <c r="DTH39" s="13"/>
      <c r="DTI39" s="13"/>
      <c r="DTJ39" s="13"/>
      <c r="DTK39" s="13"/>
      <c r="DTL39" s="13"/>
      <c r="DTM39" s="13"/>
      <c r="DTN39" s="13"/>
      <c r="DTO39" s="13"/>
      <c r="DTP39" s="13"/>
      <c r="DTQ39" s="13"/>
      <c r="DTR39" s="13"/>
      <c r="DTS39" s="13"/>
      <c r="DTT39" s="13"/>
      <c r="DTU39" s="13"/>
      <c r="DTV39" s="13"/>
      <c r="DTW39" s="13"/>
      <c r="DTX39" s="13"/>
      <c r="DTY39" s="13"/>
      <c r="DTZ39" s="13"/>
      <c r="DUA39" s="13"/>
      <c r="DUB39" s="13"/>
      <c r="DUC39" s="13"/>
      <c r="DUD39" s="13"/>
      <c r="DUE39" s="13"/>
      <c r="DUF39" s="13"/>
      <c r="DUG39" s="13"/>
      <c r="DUH39" s="13"/>
      <c r="DUI39" s="13"/>
      <c r="DUJ39" s="13"/>
      <c r="DUK39" s="13"/>
      <c r="DUL39" s="13"/>
      <c r="DUM39" s="13"/>
      <c r="DUN39" s="13"/>
      <c r="DUO39" s="13"/>
      <c r="DUP39" s="13"/>
      <c r="DUQ39" s="13"/>
      <c r="DUR39" s="13"/>
      <c r="DUS39" s="13"/>
      <c r="DUT39" s="13"/>
      <c r="DUU39" s="13"/>
      <c r="DUV39" s="13"/>
      <c r="DUW39" s="13"/>
      <c r="DUX39" s="13"/>
      <c r="DUY39" s="13"/>
      <c r="DUZ39" s="13"/>
      <c r="DVA39" s="13"/>
      <c r="DVB39" s="13"/>
      <c r="DVC39" s="13"/>
      <c r="DVD39" s="13"/>
      <c r="DVE39" s="13"/>
      <c r="DVF39" s="13"/>
      <c r="DVG39" s="13"/>
      <c r="DVH39" s="13"/>
      <c r="DVI39" s="13"/>
      <c r="DVJ39" s="13"/>
      <c r="DVK39" s="13"/>
      <c r="DVL39" s="13"/>
      <c r="DVM39" s="13"/>
      <c r="DVN39" s="13"/>
      <c r="DVO39" s="13"/>
      <c r="DVP39" s="13"/>
      <c r="DVQ39" s="13"/>
      <c r="DVR39" s="13"/>
      <c r="DVS39" s="13"/>
      <c r="DVT39" s="13"/>
      <c r="DVU39" s="13"/>
      <c r="DVV39" s="13"/>
      <c r="DVW39" s="13"/>
      <c r="DVX39" s="13"/>
      <c r="DVY39" s="13"/>
      <c r="DVZ39" s="13"/>
      <c r="DWA39" s="13"/>
      <c r="DWB39" s="13"/>
      <c r="DWC39" s="13"/>
      <c r="DWD39" s="13"/>
      <c r="DWE39" s="13"/>
      <c r="DWF39" s="13"/>
      <c r="DWG39" s="13"/>
      <c r="DWH39" s="13"/>
      <c r="DWI39" s="13"/>
      <c r="DWJ39" s="13"/>
      <c r="DWK39" s="13"/>
      <c r="DWL39" s="13"/>
      <c r="DWM39" s="13"/>
      <c r="DWN39" s="13"/>
      <c r="DWO39" s="13"/>
      <c r="DWP39" s="13"/>
      <c r="DWQ39" s="13"/>
      <c r="DWR39" s="13"/>
      <c r="DWS39" s="13"/>
      <c r="DWT39" s="13"/>
      <c r="DWU39" s="13"/>
      <c r="DWV39" s="13"/>
      <c r="DWW39" s="13"/>
      <c r="DWX39" s="13"/>
      <c r="DWY39" s="13"/>
      <c r="DWZ39" s="13"/>
      <c r="DXA39" s="13"/>
      <c r="DXB39" s="13"/>
      <c r="DXC39" s="13"/>
      <c r="DXD39" s="13"/>
      <c r="DXE39" s="13"/>
      <c r="DXF39" s="13"/>
      <c r="DXG39" s="13"/>
      <c r="DXH39" s="13"/>
      <c r="DXI39" s="13"/>
      <c r="DXJ39" s="13"/>
      <c r="DXK39" s="13"/>
      <c r="DXL39" s="13"/>
      <c r="DXM39" s="13"/>
      <c r="DXN39" s="13"/>
      <c r="DXO39" s="13"/>
      <c r="DXP39" s="13"/>
      <c r="DXQ39" s="13"/>
      <c r="DXR39" s="13"/>
      <c r="DXS39" s="13"/>
      <c r="DXT39" s="13"/>
      <c r="DXU39" s="13"/>
      <c r="DXV39" s="13"/>
      <c r="DXW39" s="13"/>
      <c r="DXX39" s="13"/>
      <c r="DXY39" s="13"/>
      <c r="DXZ39" s="13"/>
      <c r="DYA39" s="13"/>
      <c r="DYB39" s="13"/>
      <c r="DYC39" s="13"/>
      <c r="DYD39" s="13"/>
      <c r="DYE39" s="13"/>
      <c r="DYF39" s="13"/>
      <c r="DYG39" s="13"/>
      <c r="DYH39" s="13"/>
      <c r="DYI39" s="13"/>
      <c r="DYJ39" s="13"/>
      <c r="DYK39" s="13"/>
      <c r="DYL39" s="13"/>
      <c r="DYM39" s="13"/>
      <c r="DYN39" s="13"/>
      <c r="DYO39" s="13"/>
      <c r="DYP39" s="13"/>
      <c r="DYQ39" s="13"/>
      <c r="DYR39" s="13"/>
      <c r="DYS39" s="13"/>
      <c r="DYT39" s="13"/>
      <c r="DYU39" s="13"/>
      <c r="DYV39" s="13"/>
      <c r="DYW39" s="13"/>
      <c r="DYX39" s="13"/>
      <c r="DYY39" s="13"/>
      <c r="DYZ39" s="13"/>
      <c r="DZA39" s="13"/>
      <c r="DZB39" s="13"/>
      <c r="DZC39" s="13"/>
      <c r="DZD39" s="13"/>
      <c r="DZE39" s="13"/>
      <c r="DZF39" s="13"/>
      <c r="DZG39" s="13"/>
      <c r="DZH39" s="13"/>
      <c r="DZI39" s="13"/>
      <c r="DZJ39" s="13"/>
      <c r="DZK39" s="13"/>
      <c r="DZL39" s="13"/>
      <c r="DZM39" s="13"/>
      <c r="DZN39" s="13"/>
      <c r="DZO39" s="13"/>
      <c r="DZP39" s="13"/>
      <c r="DZQ39" s="13"/>
      <c r="DZR39" s="13"/>
      <c r="DZS39" s="13"/>
      <c r="DZT39" s="13"/>
      <c r="DZU39" s="13"/>
      <c r="DZV39" s="13"/>
      <c r="DZW39" s="13"/>
      <c r="DZX39" s="13"/>
      <c r="DZY39" s="13"/>
      <c r="DZZ39" s="13"/>
      <c r="EAA39" s="13"/>
      <c r="EAB39" s="13"/>
      <c r="EAC39" s="13"/>
      <c r="EAD39" s="13"/>
      <c r="EAE39" s="13"/>
      <c r="EAF39" s="13"/>
      <c r="EAG39" s="13"/>
      <c r="EAH39" s="13"/>
      <c r="EAI39" s="13"/>
      <c r="EAJ39" s="13"/>
      <c r="EAK39" s="13"/>
      <c r="EAL39" s="13"/>
      <c r="EAM39" s="13"/>
      <c r="EAN39" s="13"/>
      <c r="EAO39" s="13"/>
      <c r="EAP39" s="13"/>
      <c r="EAQ39" s="13"/>
      <c r="EAR39" s="13"/>
      <c r="EAS39" s="13"/>
      <c r="EAT39" s="13"/>
      <c r="EAU39" s="13"/>
      <c r="EAV39" s="13"/>
      <c r="EAW39" s="13"/>
      <c r="EAX39" s="13"/>
      <c r="EAY39" s="13"/>
      <c r="EAZ39" s="13"/>
      <c r="EBA39" s="13"/>
      <c r="EBB39" s="13"/>
      <c r="EBC39" s="13"/>
      <c r="EBD39" s="13"/>
      <c r="EBE39" s="13"/>
      <c r="EBF39" s="13"/>
      <c r="EBG39" s="13"/>
      <c r="EBH39" s="13"/>
      <c r="EBI39" s="13"/>
      <c r="EBJ39" s="13"/>
      <c r="EBK39" s="13"/>
      <c r="EBL39" s="13"/>
      <c r="EBM39" s="13"/>
      <c r="EBN39" s="13"/>
      <c r="EBO39" s="13"/>
      <c r="EBP39" s="13"/>
      <c r="EBQ39" s="13"/>
      <c r="EBR39" s="13"/>
      <c r="EBS39" s="13"/>
      <c r="EBT39" s="13"/>
      <c r="EBU39" s="13"/>
      <c r="EBV39" s="13"/>
      <c r="EBW39" s="13"/>
      <c r="EBX39" s="13"/>
      <c r="EBY39" s="13"/>
      <c r="EBZ39" s="13"/>
      <c r="ECA39" s="13"/>
      <c r="ECB39" s="13"/>
      <c r="ECC39" s="13"/>
      <c r="ECD39" s="13"/>
      <c r="ECE39" s="13"/>
      <c r="ECF39" s="13"/>
      <c r="ECG39" s="13"/>
      <c r="ECH39" s="13"/>
      <c r="ECI39" s="13"/>
      <c r="ECJ39" s="13"/>
      <c r="ECK39" s="13"/>
      <c r="ECL39" s="13"/>
      <c r="ECM39" s="13"/>
      <c r="ECN39" s="13"/>
      <c r="ECO39" s="13"/>
      <c r="ECP39" s="13"/>
      <c r="ECQ39" s="13"/>
      <c r="ECR39" s="13"/>
      <c r="ECS39" s="13"/>
      <c r="ECT39" s="13"/>
      <c r="ECU39" s="13"/>
      <c r="ECV39" s="13"/>
      <c r="ECW39" s="13"/>
      <c r="ECX39" s="13"/>
      <c r="ECY39" s="13"/>
      <c r="ECZ39" s="13"/>
      <c r="EDA39" s="13"/>
      <c r="EDB39" s="13"/>
      <c r="EDC39" s="13"/>
      <c r="EDD39" s="13"/>
      <c r="EDE39" s="13"/>
      <c r="EDF39" s="13"/>
      <c r="EDG39" s="13"/>
      <c r="EDH39" s="13"/>
      <c r="EDI39" s="13"/>
      <c r="EDJ39" s="13"/>
      <c r="EDK39" s="13"/>
      <c r="EDL39" s="13"/>
      <c r="EDM39" s="13"/>
      <c r="EDN39" s="13"/>
      <c r="EDO39" s="13"/>
      <c r="EDP39" s="13"/>
      <c r="EDQ39" s="13"/>
      <c r="EDR39" s="13"/>
      <c r="EDS39" s="13"/>
      <c r="EDT39" s="13"/>
      <c r="EDU39" s="13"/>
      <c r="EDV39" s="13"/>
      <c r="EDW39" s="13"/>
      <c r="EDX39" s="13"/>
      <c r="EDY39" s="13"/>
      <c r="EDZ39" s="13"/>
      <c r="EEA39" s="13"/>
      <c r="EEB39" s="13"/>
      <c r="EEC39" s="13"/>
      <c r="EED39" s="13"/>
      <c r="EEE39" s="13"/>
      <c r="EEF39" s="13"/>
      <c r="EEG39" s="13"/>
      <c r="EEH39" s="13"/>
      <c r="EEI39" s="13"/>
      <c r="EEJ39" s="13"/>
      <c r="EEK39" s="13"/>
      <c r="EEL39" s="13"/>
      <c r="EEM39" s="13"/>
      <c r="EEN39" s="13"/>
      <c r="EEO39" s="13"/>
      <c r="EEP39" s="13"/>
      <c r="EEQ39" s="13"/>
      <c r="EER39" s="13"/>
      <c r="EES39" s="13"/>
      <c r="EET39" s="13"/>
      <c r="EEU39" s="13"/>
      <c r="EEV39" s="13"/>
      <c r="EEW39" s="13"/>
      <c r="EEX39" s="13"/>
      <c r="EEY39" s="13"/>
      <c r="EEZ39" s="13"/>
      <c r="EFA39" s="13"/>
      <c r="EFB39" s="13"/>
      <c r="EFC39" s="13"/>
      <c r="EFD39" s="13"/>
      <c r="EFE39" s="13"/>
      <c r="EFF39" s="13"/>
      <c r="EFG39" s="13"/>
      <c r="EFH39" s="13"/>
      <c r="EFI39" s="13"/>
      <c r="EFJ39" s="13"/>
      <c r="EFK39" s="13"/>
      <c r="EFL39" s="13"/>
      <c r="EFM39" s="13"/>
      <c r="EFN39" s="13"/>
      <c r="EFO39" s="13"/>
      <c r="EFP39" s="13"/>
      <c r="EFQ39" s="13"/>
      <c r="EFR39" s="13"/>
      <c r="EFS39" s="13"/>
      <c r="EFT39" s="13"/>
      <c r="EFU39" s="13"/>
      <c r="EFV39" s="13"/>
      <c r="EFW39" s="13"/>
      <c r="EFX39" s="13"/>
      <c r="EFY39" s="13"/>
      <c r="EFZ39" s="13"/>
      <c r="EGA39" s="13"/>
      <c r="EGB39" s="13"/>
      <c r="EGC39" s="13"/>
      <c r="EGD39" s="13"/>
      <c r="EGE39" s="13"/>
      <c r="EGF39" s="13"/>
      <c r="EGG39" s="13"/>
      <c r="EGH39" s="13"/>
      <c r="EGI39" s="13"/>
      <c r="EGJ39" s="13"/>
      <c r="EGK39" s="13"/>
      <c r="EGL39" s="13"/>
      <c r="EGM39" s="13"/>
      <c r="EGN39" s="13"/>
      <c r="EGO39" s="13"/>
      <c r="EGP39" s="13"/>
      <c r="EGQ39" s="13"/>
      <c r="EGR39" s="13"/>
      <c r="EGS39" s="13"/>
      <c r="EGT39" s="13"/>
      <c r="EGU39" s="13"/>
      <c r="EGV39" s="13"/>
      <c r="EGW39" s="13"/>
      <c r="EGX39" s="13"/>
      <c r="EGY39" s="13"/>
      <c r="EGZ39" s="13"/>
      <c r="EHA39" s="13"/>
      <c r="EHB39" s="13"/>
      <c r="EHC39" s="13"/>
      <c r="EHD39" s="13"/>
      <c r="EHE39" s="13"/>
      <c r="EHF39" s="13"/>
      <c r="EHG39" s="13"/>
      <c r="EHH39" s="13"/>
      <c r="EHI39" s="13"/>
      <c r="EHJ39" s="13"/>
      <c r="EHK39" s="13"/>
      <c r="EHL39" s="13"/>
      <c r="EHM39" s="13"/>
      <c r="EHN39" s="13"/>
      <c r="EHO39" s="13"/>
      <c r="EHP39" s="13"/>
      <c r="EHQ39" s="13"/>
      <c r="EHR39" s="13"/>
      <c r="EHS39" s="13"/>
      <c r="EHT39" s="13"/>
      <c r="EHU39" s="13"/>
      <c r="EHV39" s="13"/>
      <c r="EHW39" s="13"/>
      <c r="EHX39" s="13"/>
      <c r="EHY39" s="13"/>
      <c r="EHZ39" s="13"/>
      <c r="EIA39" s="13"/>
      <c r="EIB39" s="13"/>
      <c r="EIC39" s="13"/>
      <c r="EID39" s="13"/>
      <c r="EIE39" s="13"/>
      <c r="EIF39" s="13"/>
      <c r="EIG39" s="13"/>
      <c r="EIH39" s="13"/>
      <c r="EII39" s="13"/>
      <c r="EIJ39" s="13"/>
      <c r="EIK39" s="13"/>
      <c r="EIL39" s="13"/>
      <c r="EIM39" s="13"/>
      <c r="EIN39" s="13"/>
      <c r="EIO39" s="13"/>
      <c r="EIP39" s="13"/>
      <c r="EIQ39" s="13"/>
      <c r="EIR39" s="13"/>
      <c r="EIS39" s="13"/>
      <c r="EIT39" s="13"/>
      <c r="EIU39" s="13"/>
      <c r="EIV39" s="13"/>
      <c r="EIW39" s="13"/>
      <c r="EIX39" s="13"/>
      <c r="EIY39" s="13"/>
      <c r="EIZ39" s="13"/>
      <c r="EJA39" s="13"/>
      <c r="EJB39" s="13"/>
      <c r="EJC39" s="13"/>
      <c r="EJD39" s="13"/>
      <c r="EJE39" s="13"/>
      <c r="EJF39" s="13"/>
      <c r="EJG39" s="13"/>
      <c r="EJH39" s="13"/>
      <c r="EJI39" s="13"/>
      <c r="EJJ39" s="13"/>
      <c r="EJK39" s="13"/>
      <c r="EJL39" s="13"/>
      <c r="EJM39" s="13"/>
      <c r="EJN39" s="13"/>
      <c r="EJO39" s="13"/>
      <c r="EJP39" s="13"/>
      <c r="EJQ39" s="13"/>
      <c r="EJR39" s="13"/>
      <c r="EJS39" s="13"/>
      <c r="EJT39" s="13"/>
      <c r="EJU39" s="13"/>
      <c r="EJV39" s="13"/>
      <c r="EJW39" s="13"/>
      <c r="EJX39" s="13"/>
      <c r="EJY39" s="13"/>
      <c r="EJZ39" s="13"/>
      <c r="EKA39" s="13"/>
      <c r="EKB39" s="13"/>
      <c r="EKC39" s="13"/>
      <c r="EKD39" s="13"/>
      <c r="EKE39" s="13"/>
      <c r="EKF39" s="13"/>
      <c r="EKG39" s="13"/>
      <c r="EKH39" s="13"/>
      <c r="EKI39" s="13"/>
      <c r="EKJ39" s="13"/>
      <c r="EKK39" s="13"/>
      <c r="EKL39" s="13"/>
      <c r="EKM39" s="13"/>
      <c r="EKN39" s="13"/>
      <c r="EKO39" s="13"/>
      <c r="EKP39" s="13"/>
      <c r="EKQ39" s="13"/>
      <c r="EKR39" s="13"/>
      <c r="EKS39" s="13"/>
      <c r="EKT39" s="13"/>
      <c r="EKU39" s="13"/>
      <c r="EKV39" s="13"/>
      <c r="EKW39" s="13"/>
      <c r="EKX39" s="13"/>
      <c r="EKY39" s="13"/>
      <c r="EKZ39" s="13"/>
      <c r="ELA39" s="13"/>
      <c r="ELB39" s="13"/>
      <c r="ELC39" s="13"/>
      <c r="ELD39" s="13"/>
      <c r="ELE39" s="13"/>
      <c r="ELF39" s="13"/>
      <c r="ELG39" s="13"/>
      <c r="ELH39" s="13"/>
      <c r="ELI39" s="13"/>
      <c r="ELJ39" s="13"/>
      <c r="ELK39" s="13"/>
      <c r="ELL39" s="13"/>
      <c r="ELM39" s="13"/>
      <c r="ELN39" s="13"/>
      <c r="ELO39" s="13"/>
      <c r="ELP39" s="13"/>
      <c r="ELQ39" s="13"/>
      <c r="ELR39" s="13"/>
      <c r="ELS39" s="13"/>
      <c r="ELT39" s="13"/>
      <c r="ELU39" s="13"/>
      <c r="ELV39" s="13"/>
      <c r="ELW39" s="13"/>
      <c r="ELX39" s="13"/>
      <c r="ELY39" s="13"/>
      <c r="ELZ39" s="13"/>
      <c r="EMA39" s="13"/>
      <c r="EMB39" s="13"/>
      <c r="EMC39" s="13"/>
      <c r="EMD39" s="13"/>
      <c r="EME39" s="13"/>
      <c r="EMF39" s="13"/>
      <c r="EMG39" s="13"/>
      <c r="EMH39" s="13"/>
      <c r="EMI39" s="13"/>
      <c r="EMJ39" s="13"/>
      <c r="EMK39" s="13"/>
      <c r="EML39" s="13"/>
      <c r="EMM39" s="13"/>
      <c r="EMN39" s="13"/>
      <c r="EMO39" s="13"/>
      <c r="EMP39" s="13"/>
      <c r="EMQ39" s="13"/>
      <c r="EMR39" s="13"/>
      <c r="EMS39" s="13"/>
      <c r="EMT39" s="13"/>
      <c r="EMU39" s="13"/>
      <c r="EMV39" s="13"/>
      <c r="EMW39" s="13"/>
      <c r="EMX39" s="13"/>
      <c r="EMY39" s="13"/>
      <c r="EMZ39" s="13"/>
      <c r="ENA39" s="13"/>
      <c r="ENB39" s="13"/>
      <c r="ENC39" s="13"/>
      <c r="END39" s="13"/>
      <c r="ENE39" s="13"/>
      <c r="ENF39" s="13"/>
      <c r="ENG39" s="13"/>
      <c r="ENH39" s="13"/>
      <c r="ENI39" s="13"/>
      <c r="ENJ39" s="13"/>
      <c r="ENK39" s="13"/>
      <c r="ENL39" s="13"/>
      <c r="ENM39" s="13"/>
      <c r="ENN39" s="13"/>
      <c r="ENO39" s="13"/>
      <c r="ENP39" s="13"/>
      <c r="ENQ39" s="13"/>
      <c r="ENR39" s="13"/>
      <c r="ENS39" s="13"/>
      <c r="ENT39" s="13"/>
      <c r="ENU39" s="13"/>
      <c r="ENV39" s="13"/>
      <c r="ENW39" s="13"/>
      <c r="ENX39" s="13"/>
      <c r="ENY39" s="13"/>
      <c r="ENZ39" s="13"/>
      <c r="EOA39" s="13"/>
      <c r="EOB39" s="13"/>
      <c r="EOC39" s="13"/>
      <c r="EOD39" s="13"/>
      <c r="EOE39" s="13"/>
      <c r="EOF39" s="13"/>
      <c r="EOG39" s="13"/>
      <c r="EOH39" s="13"/>
      <c r="EOI39" s="13"/>
      <c r="EOJ39" s="13"/>
      <c r="EOK39" s="13"/>
      <c r="EOL39" s="13"/>
      <c r="EOM39" s="13"/>
      <c r="EON39" s="13"/>
      <c r="EOO39" s="13"/>
      <c r="EOP39" s="13"/>
      <c r="EOQ39" s="13"/>
      <c r="EOR39" s="13"/>
      <c r="EOS39" s="13"/>
      <c r="EOT39" s="13"/>
      <c r="EOU39" s="13"/>
      <c r="EOV39" s="13"/>
      <c r="EOW39" s="13"/>
      <c r="EOX39" s="13"/>
      <c r="EOY39" s="13"/>
      <c r="EOZ39" s="13"/>
      <c r="EPA39" s="13"/>
      <c r="EPB39" s="13"/>
      <c r="EPC39" s="13"/>
      <c r="EPD39" s="13"/>
      <c r="EPE39" s="13"/>
      <c r="EPF39" s="13"/>
      <c r="EPG39" s="13"/>
      <c r="EPH39" s="13"/>
      <c r="EPI39" s="13"/>
      <c r="EPJ39" s="13"/>
      <c r="EPK39" s="13"/>
      <c r="EPL39" s="13"/>
      <c r="EPM39" s="13"/>
      <c r="EPN39" s="13"/>
      <c r="EPO39" s="13"/>
      <c r="EPP39" s="13"/>
      <c r="EPQ39" s="13"/>
      <c r="EPR39" s="13"/>
      <c r="EPS39" s="13"/>
      <c r="EPT39" s="13"/>
      <c r="EPU39" s="13"/>
      <c r="EPV39" s="13"/>
      <c r="EPW39" s="13"/>
      <c r="EPX39" s="13"/>
      <c r="EPY39" s="13"/>
      <c r="EPZ39" s="13"/>
      <c r="EQA39" s="13"/>
      <c r="EQB39" s="13"/>
      <c r="EQC39" s="13"/>
      <c r="EQD39" s="13"/>
      <c r="EQE39" s="13"/>
      <c r="EQF39" s="13"/>
      <c r="EQG39" s="13"/>
      <c r="EQH39" s="13"/>
      <c r="EQI39" s="13"/>
      <c r="EQJ39" s="13"/>
      <c r="EQK39" s="13"/>
      <c r="EQL39" s="13"/>
      <c r="EQM39" s="13"/>
      <c r="EQN39" s="13"/>
      <c r="EQO39" s="13"/>
      <c r="EQP39" s="13"/>
      <c r="EQQ39" s="13"/>
      <c r="EQR39" s="13"/>
      <c r="EQS39" s="13"/>
      <c r="EQT39" s="13"/>
      <c r="EQU39" s="13"/>
      <c r="EQV39" s="13"/>
      <c r="EQW39" s="13"/>
      <c r="EQX39" s="13"/>
      <c r="EQY39" s="13"/>
      <c r="EQZ39" s="13"/>
      <c r="ERA39" s="13"/>
      <c r="ERB39" s="13"/>
      <c r="ERC39" s="13"/>
      <c r="ERD39" s="13"/>
      <c r="ERE39" s="13"/>
      <c r="ERF39" s="13"/>
      <c r="ERG39" s="13"/>
      <c r="ERH39" s="13"/>
      <c r="ERI39" s="13"/>
      <c r="ERJ39" s="13"/>
      <c r="ERK39" s="13"/>
      <c r="ERL39" s="13"/>
      <c r="ERM39" s="13"/>
      <c r="ERN39" s="13"/>
      <c r="ERO39" s="13"/>
      <c r="ERP39" s="13"/>
      <c r="ERQ39" s="13"/>
      <c r="ERR39" s="13"/>
      <c r="ERS39" s="13"/>
      <c r="ERT39" s="13"/>
      <c r="ERU39" s="13"/>
      <c r="ERV39" s="13"/>
      <c r="ERW39" s="13"/>
      <c r="ERX39" s="13"/>
      <c r="ERY39" s="13"/>
      <c r="ERZ39" s="13"/>
      <c r="ESA39" s="13"/>
      <c r="ESB39" s="13"/>
      <c r="ESC39" s="13"/>
      <c r="ESD39" s="13"/>
      <c r="ESE39" s="13"/>
      <c r="ESF39" s="13"/>
      <c r="ESG39" s="13"/>
      <c r="ESH39" s="13"/>
      <c r="ESI39" s="13"/>
      <c r="ESJ39" s="13"/>
      <c r="ESK39" s="13"/>
      <c r="ESL39" s="13"/>
      <c r="ESM39" s="13"/>
      <c r="ESN39" s="13"/>
      <c r="ESO39" s="13"/>
      <c r="ESP39" s="13"/>
      <c r="ESQ39" s="13"/>
      <c r="ESR39" s="13"/>
      <c r="ESS39" s="13"/>
      <c r="EST39" s="13"/>
      <c r="ESU39" s="13"/>
      <c r="ESV39" s="13"/>
      <c r="ESW39" s="13"/>
      <c r="ESX39" s="13"/>
      <c r="ESY39" s="13"/>
      <c r="ESZ39" s="13"/>
      <c r="ETA39" s="13"/>
      <c r="ETB39" s="13"/>
      <c r="ETC39" s="13"/>
      <c r="ETD39" s="13"/>
      <c r="ETE39" s="13"/>
      <c r="ETF39" s="13"/>
      <c r="ETG39" s="13"/>
      <c r="ETH39" s="13"/>
      <c r="ETI39" s="13"/>
      <c r="ETJ39" s="13"/>
      <c r="ETK39" s="13"/>
      <c r="ETL39" s="13"/>
      <c r="ETM39" s="13"/>
      <c r="ETN39" s="13"/>
      <c r="ETO39" s="13"/>
      <c r="ETP39" s="13"/>
      <c r="ETQ39" s="13"/>
      <c r="ETR39" s="13"/>
      <c r="ETS39" s="13"/>
      <c r="ETT39" s="13"/>
      <c r="ETU39" s="13"/>
      <c r="ETV39" s="13"/>
      <c r="ETW39" s="13"/>
      <c r="ETX39" s="13"/>
      <c r="ETY39" s="13"/>
      <c r="ETZ39" s="13"/>
      <c r="EUA39" s="13"/>
      <c r="EUB39" s="13"/>
      <c r="EUC39" s="13"/>
      <c r="EUD39" s="13"/>
      <c r="EUE39" s="13"/>
      <c r="EUF39" s="13"/>
      <c r="EUG39" s="13"/>
      <c r="EUH39" s="13"/>
      <c r="EUI39" s="13"/>
      <c r="EUJ39" s="13"/>
      <c r="EUK39" s="13"/>
      <c r="EUL39" s="13"/>
      <c r="EUM39" s="13"/>
      <c r="EUN39" s="13"/>
      <c r="EUO39" s="13"/>
      <c r="EUP39" s="13"/>
      <c r="EUQ39" s="13"/>
      <c r="EUR39" s="13"/>
      <c r="EUS39" s="13"/>
      <c r="EUT39" s="13"/>
      <c r="EUU39" s="13"/>
      <c r="EUV39" s="13"/>
      <c r="EUW39" s="13"/>
      <c r="EUX39" s="13"/>
      <c r="EUY39" s="13"/>
      <c r="EUZ39" s="13"/>
      <c r="EVA39" s="13"/>
      <c r="EVB39" s="13"/>
      <c r="EVC39" s="13"/>
      <c r="EVD39" s="13"/>
      <c r="EVE39" s="13"/>
      <c r="EVF39" s="13"/>
      <c r="EVG39" s="13"/>
      <c r="EVH39" s="13"/>
      <c r="EVI39" s="13"/>
      <c r="EVJ39" s="13"/>
      <c r="EVK39" s="13"/>
      <c r="EVL39" s="13"/>
      <c r="EVM39" s="13"/>
      <c r="EVN39" s="13"/>
      <c r="EVO39" s="13"/>
      <c r="EVP39" s="13"/>
      <c r="EVQ39" s="13"/>
      <c r="EVR39" s="13"/>
      <c r="EVS39" s="13"/>
      <c r="EVT39" s="13"/>
      <c r="EVU39" s="13"/>
      <c r="EVV39" s="13"/>
      <c r="EVW39" s="13"/>
      <c r="EVX39" s="13"/>
      <c r="EVY39" s="13"/>
      <c r="EVZ39" s="13"/>
      <c r="EWA39" s="13"/>
      <c r="EWB39" s="13"/>
      <c r="EWC39" s="13"/>
      <c r="EWD39" s="13"/>
      <c r="EWE39" s="13"/>
      <c r="EWF39" s="13"/>
      <c r="EWG39" s="13"/>
      <c r="EWH39" s="13"/>
      <c r="EWI39" s="13"/>
      <c r="EWJ39" s="13"/>
      <c r="EWK39" s="13"/>
      <c r="EWL39" s="13"/>
      <c r="EWM39" s="13"/>
      <c r="EWN39" s="13"/>
      <c r="EWO39" s="13"/>
      <c r="EWP39" s="13"/>
      <c r="EWQ39" s="13"/>
      <c r="EWR39" s="13"/>
      <c r="EWS39" s="13"/>
      <c r="EWT39" s="13"/>
      <c r="EWU39" s="13"/>
      <c r="EWV39" s="13"/>
      <c r="EWW39" s="13"/>
      <c r="EWX39" s="13"/>
      <c r="EWY39" s="13"/>
      <c r="EWZ39" s="13"/>
      <c r="EXA39" s="13"/>
      <c r="EXB39" s="13"/>
      <c r="EXC39" s="13"/>
      <c r="EXD39" s="13"/>
      <c r="EXE39" s="13"/>
      <c r="EXF39" s="13"/>
      <c r="EXG39" s="13"/>
      <c r="EXH39" s="13"/>
      <c r="EXI39" s="13"/>
      <c r="EXJ39" s="13"/>
      <c r="EXK39" s="13"/>
      <c r="EXL39" s="13"/>
      <c r="EXM39" s="13"/>
      <c r="EXN39" s="13"/>
      <c r="EXO39" s="13"/>
      <c r="EXP39" s="13"/>
      <c r="EXQ39" s="13"/>
      <c r="EXR39" s="13"/>
      <c r="EXS39" s="13"/>
      <c r="EXT39" s="13"/>
      <c r="EXU39" s="13"/>
      <c r="EXV39" s="13"/>
      <c r="EXW39" s="13"/>
      <c r="EXX39" s="13"/>
      <c r="EXY39" s="13"/>
      <c r="EXZ39" s="13"/>
      <c r="EYA39" s="13"/>
      <c r="EYB39" s="13"/>
      <c r="EYC39" s="13"/>
      <c r="EYD39" s="13"/>
      <c r="EYE39" s="13"/>
      <c r="EYF39" s="13"/>
      <c r="EYG39" s="13"/>
      <c r="EYH39" s="13"/>
      <c r="EYI39" s="13"/>
      <c r="EYJ39" s="13"/>
      <c r="EYK39" s="13"/>
      <c r="EYL39" s="13"/>
      <c r="EYM39" s="13"/>
      <c r="EYN39" s="13"/>
      <c r="EYO39" s="13"/>
      <c r="EYP39" s="13"/>
      <c r="EYQ39" s="13"/>
      <c r="EYR39" s="13"/>
      <c r="EYS39" s="13"/>
      <c r="EYT39" s="13"/>
      <c r="EYU39" s="13"/>
      <c r="EYV39" s="13"/>
      <c r="EYW39" s="13"/>
      <c r="EYX39" s="13"/>
      <c r="EYY39" s="13"/>
      <c r="EYZ39" s="13"/>
      <c r="EZA39" s="13"/>
      <c r="EZB39" s="13"/>
      <c r="EZC39" s="13"/>
      <c r="EZD39" s="13"/>
      <c r="EZE39" s="13"/>
      <c r="EZF39" s="13"/>
      <c r="EZG39" s="13"/>
      <c r="EZH39" s="13"/>
      <c r="EZI39" s="13"/>
      <c r="EZJ39" s="13"/>
      <c r="EZK39" s="13"/>
      <c r="EZL39" s="13"/>
      <c r="EZM39" s="13"/>
      <c r="EZN39" s="13"/>
      <c r="EZO39" s="13"/>
      <c r="EZP39" s="13"/>
      <c r="EZQ39" s="13"/>
      <c r="EZR39" s="13"/>
      <c r="EZS39" s="13"/>
      <c r="EZT39" s="13"/>
      <c r="EZU39" s="13"/>
      <c r="EZV39" s="13"/>
      <c r="EZW39" s="13"/>
      <c r="EZX39" s="13"/>
      <c r="EZY39" s="13"/>
      <c r="EZZ39" s="13"/>
      <c r="FAA39" s="13"/>
      <c r="FAB39" s="13"/>
      <c r="FAC39" s="13"/>
      <c r="FAD39" s="13"/>
      <c r="FAE39" s="13"/>
      <c r="FAF39" s="13"/>
      <c r="FAG39" s="13"/>
      <c r="FAH39" s="13"/>
      <c r="FAI39" s="13"/>
      <c r="FAJ39" s="13"/>
      <c r="FAK39" s="13"/>
      <c r="FAL39" s="13"/>
      <c r="FAM39" s="13"/>
      <c r="FAN39" s="13"/>
      <c r="FAO39" s="13"/>
      <c r="FAP39" s="13"/>
      <c r="FAQ39" s="13"/>
      <c r="FAR39" s="13"/>
      <c r="FAS39" s="13"/>
      <c r="FAT39" s="13"/>
      <c r="FAU39" s="13"/>
      <c r="FAV39" s="13"/>
      <c r="FAW39" s="13"/>
      <c r="FAX39" s="13"/>
      <c r="FAY39" s="13"/>
      <c r="FAZ39" s="13"/>
      <c r="FBA39" s="13"/>
      <c r="FBB39" s="13"/>
      <c r="FBC39" s="13"/>
      <c r="FBD39" s="13"/>
      <c r="FBE39" s="13"/>
      <c r="FBF39" s="13"/>
      <c r="FBG39" s="13"/>
      <c r="FBH39" s="13"/>
      <c r="FBI39" s="13"/>
      <c r="FBJ39" s="13"/>
      <c r="FBK39" s="13"/>
      <c r="FBL39" s="13"/>
      <c r="FBM39" s="13"/>
      <c r="FBN39" s="13"/>
      <c r="FBO39" s="13"/>
      <c r="FBP39" s="13"/>
      <c r="FBQ39" s="13"/>
      <c r="FBR39" s="13"/>
      <c r="FBS39" s="13"/>
      <c r="FBT39" s="13"/>
      <c r="FBU39" s="13"/>
      <c r="FBV39" s="13"/>
      <c r="FBW39" s="13"/>
      <c r="FBX39" s="13"/>
      <c r="FBY39" s="13"/>
      <c r="FBZ39" s="13"/>
      <c r="FCA39" s="13"/>
      <c r="FCB39" s="13"/>
      <c r="FCC39" s="13"/>
      <c r="FCD39" s="13"/>
      <c r="FCE39" s="13"/>
      <c r="FCF39" s="13"/>
      <c r="FCG39" s="13"/>
      <c r="FCH39" s="13"/>
      <c r="FCI39" s="13"/>
      <c r="FCJ39" s="13"/>
      <c r="FCK39" s="13"/>
      <c r="FCL39" s="13"/>
      <c r="FCM39" s="13"/>
      <c r="FCN39" s="13"/>
      <c r="FCO39" s="13"/>
      <c r="FCP39" s="13"/>
      <c r="FCQ39" s="13"/>
      <c r="FCR39" s="13"/>
      <c r="FCS39" s="13"/>
      <c r="FCT39" s="13"/>
      <c r="FCU39" s="13"/>
      <c r="FCV39" s="13"/>
      <c r="FCW39" s="13"/>
      <c r="FCX39" s="13"/>
      <c r="FCY39" s="13"/>
      <c r="FCZ39" s="13"/>
      <c r="FDA39" s="13"/>
      <c r="FDB39" s="13"/>
      <c r="FDC39" s="13"/>
      <c r="FDD39" s="13"/>
      <c r="FDE39" s="13"/>
      <c r="FDF39" s="13"/>
      <c r="FDG39" s="13"/>
      <c r="FDH39" s="13"/>
      <c r="FDI39" s="13"/>
      <c r="FDJ39" s="13"/>
      <c r="FDK39" s="13"/>
      <c r="FDL39" s="13"/>
      <c r="FDM39" s="13"/>
      <c r="FDN39" s="13"/>
      <c r="FDO39" s="13"/>
      <c r="FDP39" s="13"/>
      <c r="FDQ39" s="13"/>
      <c r="FDR39" s="13"/>
      <c r="FDS39" s="13"/>
      <c r="FDT39" s="13"/>
      <c r="FDU39" s="13"/>
      <c r="FDV39" s="13"/>
      <c r="FDW39" s="13"/>
      <c r="FDX39" s="13"/>
      <c r="FDY39" s="13"/>
      <c r="FDZ39" s="13"/>
      <c r="FEA39" s="13"/>
      <c r="FEB39" s="13"/>
      <c r="FEC39" s="13"/>
      <c r="FED39" s="13"/>
      <c r="FEE39" s="13"/>
      <c r="FEF39" s="13"/>
      <c r="FEG39" s="13"/>
      <c r="FEH39" s="13"/>
      <c r="FEI39" s="13"/>
      <c r="FEJ39" s="13"/>
      <c r="FEK39" s="13"/>
      <c r="FEL39" s="13"/>
      <c r="FEM39" s="13"/>
      <c r="FEN39" s="13"/>
      <c r="FEO39" s="13"/>
      <c r="FEP39" s="13"/>
      <c r="FEQ39" s="13"/>
      <c r="FER39" s="13"/>
      <c r="FES39" s="13"/>
      <c r="FET39" s="13"/>
      <c r="FEU39" s="13"/>
      <c r="FEV39" s="13"/>
      <c r="FEW39" s="13"/>
      <c r="FEX39" s="13"/>
      <c r="FEY39" s="13"/>
      <c r="FEZ39" s="13"/>
      <c r="FFA39" s="13"/>
      <c r="FFB39" s="13"/>
      <c r="FFC39" s="13"/>
      <c r="FFD39" s="13"/>
      <c r="FFE39" s="13"/>
      <c r="FFF39" s="13"/>
      <c r="FFG39" s="13"/>
      <c r="FFH39" s="13"/>
      <c r="FFI39" s="13"/>
      <c r="FFJ39" s="13"/>
      <c r="FFK39" s="13"/>
      <c r="FFL39" s="13"/>
      <c r="FFM39" s="13"/>
      <c r="FFN39" s="13"/>
      <c r="FFO39" s="13"/>
      <c r="FFP39" s="13"/>
      <c r="FFQ39" s="13"/>
      <c r="FFR39" s="13"/>
      <c r="FFS39" s="13"/>
      <c r="FFT39" s="13"/>
      <c r="FFU39" s="13"/>
      <c r="FFV39" s="13"/>
      <c r="FFW39" s="13"/>
      <c r="FFX39" s="13"/>
      <c r="FFY39" s="13"/>
      <c r="FFZ39" s="13"/>
      <c r="FGA39" s="13"/>
      <c r="FGB39" s="13"/>
      <c r="FGC39" s="13"/>
      <c r="FGD39" s="13"/>
      <c r="FGE39" s="13"/>
      <c r="FGF39" s="13"/>
      <c r="FGG39" s="13"/>
      <c r="FGH39" s="13"/>
      <c r="FGI39" s="13"/>
      <c r="FGJ39" s="13"/>
      <c r="FGK39" s="13"/>
      <c r="FGL39" s="13"/>
      <c r="FGM39" s="13"/>
      <c r="FGN39" s="13"/>
      <c r="FGO39" s="13"/>
      <c r="FGP39" s="13"/>
      <c r="FGQ39" s="13"/>
      <c r="FGR39" s="13"/>
      <c r="FGS39" s="13"/>
      <c r="FGT39" s="13"/>
      <c r="FGU39" s="13"/>
      <c r="FGV39" s="13"/>
      <c r="FGW39" s="13"/>
      <c r="FGX39" s="13"/>
      <c r="FGY39" s="13"/>
      <c r="FGZ39" s="13"/>
      <c r="FHA39" s="13"/>
      <c r="FHB39" s="13"/>
      <c r="FHC39" s="13"/>
      <c r="FHD39" s="13"/>
      <c r="FHE39" s="13"/>
      <c r="FHF39" s="13"/>
      <c r="FHG39" s="13"/>
      <c r="FHH39" s="13"/>
      <c r="FHI39" s="13"/>
      <c r="FHJ39" s="13"/>
      <c r="FHK39" s="13"/>
      <c r="FHL39" s="13"/>
      <c r="FHM39" s="13"/>
      <c r="FHN39" s="13"/>
      <c r="FHO39" s="13"/>
      <c r="FHP39" s="13"/>
      <c r="FHQ39" s="13"/>
      <c r="FHR39" s="13"/>
      <c r="FHS39" s="13"/>
      <c r="FHT39" s="13"/>
      <c r="FHU39" s="13"/>
      <c r="FHV39" s="13"/>
      <c r="FHW39" s="13"/>
      <c r="FHX39" s="13"/>
      <c r="FHY39" s="13"/>
      <c r="FHZ39" s="13"/>
      <c r="FIA39" s="13"/>
      <c r="FIB39" s="13"/>
      <c r="FIC39" s="13"/>
      <c r="FID39" s="13"/>
      <c r="FIE39" s="13"/>
      <c r="FIF39" s="13"/>
      <c r="FIG39" s="13"/>
      <c r="FIH39" s="13"/>
      <c r="FII39" s="13"/>
      <c r="FIJ39" s="13"/>
      <c r="FIK39" s="13"/>
      <c r="FIL39" s="13"/>
      <c r="FIM39" s="13"/>
      <c r="FIN39" s="13"/>
      <c r="FIO39" s="13"/>
      <c r="FIP39" s="13"/>
      <c r="FIQ39" s="13"/>
      <c r="FIR39" s="13"/>
      <c r="FIS39" s="13"/>
      <c r="FIT39" s="13"/>
      <c r="FIU39" s="13"/>
      <c r="FIV39" s="13"/>
      <c r="FIW39" s="13"/>
      <c r="FIX39" s="13"/>
      <c r="FIY39" s="13"/>
      <c r="FIZ39" s="13"/>
      <c r="FJA39" s="13"/>
      <c r="FJB39" s="13"/>
      <c r="FJC39" s="13"/>
      <c r="FJD39" s="13"/>
      <c r="FJE39" s="13"/>
      <c r="FJF39" s="13"/>
      <c r="FJG39" s="13"/>
      <c r="FJH39" s="13"/>
      <c r="FJI39" s="13"/>
      <c r="FJJ39" s="13"/>
      <c r="FJK39" s="13"/>
      <c r="FJL39" s="13"/>
      <c r="FJM39" s="13"/>
      <c r="FJN39" s="13"/>
      <c r="FJO39" s="13"/>
      <c r="FJP39" s="13"/>
      <c r="FJQ39" s="13"/>
      <c r="FJR39" s="13"/>
      <c r="FJS39" s="13"/>
      <c r="FJT39" s="13"/>
      <c r="FJU39" s="13"/>
      <c r="FJV39" s="13"/>
      <c r="FJW39" s="13"/>
      <c r="FJX39" s="13"/>
      <c r="FJY39" s="13"/>
      <c r="FJZ39" s="13"/>
      <c r="FKA39" s="13"/>
      <c r="FKB39" s="13"/>
      <c r="FKC39" s="13"/>
      <c r="FKD39" s="13"/>
      <c r="FKE39" s="13"/>
      <c r="FKF39" s="13"/>
      <c r="FKG39" s="13"/>
      <c r="FKH39" s="13"/>
      <c r="FKI39" s="13"/>
      <c r="FKJ39" s="13"/>
      <c r="FKK39" s="13"/>
      <c r="FKL39" s="13"/>
      <c r="FKM39" s="13"/>
      <c r="FKN39" s="13"/>
      <c r="FKO39" s="13"/>
      <c r="FKP39" s="13"/>
      <c r="FKQ39" s="13"/>
      <c r="FKR39" s="13"/>
      <c r="FKS39" s="13"/>
      <c r="FKT39" s="13"/>
      <c r="FKU39" s="13"/>
      <c r="FKV39" s="13"/>
      <c r="FKW39" s="13"/>
      <c r="FKX39" s="13"/>
      <c r="FKY39" s="13"/>
      <c r="FKZ39" s="13"/>
      <c r="FLA39" s="13"/>
      <c r="FLB39" s="13"/>
      <c r="FLC39" s="13"/>
      <c r="FLD39" s="13"/>
      <c r="FLE39" s="13"/>
      <c r="FLF39" s="13"/>
      <c r="FLG39" s="13"/>
      <c r="FLH39" s="13"/>
      <c r="FLI39" s="13"/>
      <c r="FLJ39" s="13"/>
      <c r="FLK39" s="13"/>
      <c r="FLL39" s="13"/>
      <c r="FLM39" s="13"/>
      <c r="FLN39" s="13"/>
      <c r="FLO39" s="13"/>
      <c r="FLP39" s="13"/>
      <c r="FLQ39" s="13"/>
      <c r="FLR39" s="13"/>
      <c r="FLS39" s="13"/>
      <c r="FLT39" s="13"/>
      <c r="FLU39" s="13"/>
      <c r="FLV39" s="13"/>
      <c r="FLW39" s="13"/>
      <c r="FLX39" s="13"/>
      <c r="FLY39" s="13"/>
      <c r="FLZ39" s="13"/>
      <c r="FMA39" s="13"/>
      <c r="FMB39" s="13"/>
      <c r="FMC39" s="13"/>
      <c r="FMD39" s="13"/>
      <c r="FME39" s="13"/>
      <c r="FMF39" s="13"/>
      <c r="FMG39" s="13"/>
      <c r="FMH39" s="13"/>
      <c r="FMI39" s="13"/>
      <c r="FMJ39" s="13"/>
      <c r="FMK39" s="13"/>
      <c r="FML39" s="13"/>
      <c r="FMM39" s="13"/>
      <c r="FMN39" s="13"/>
      <c r="FMO39" s="13"/>
      <c r="FMP39" s="13"/>
      <c r="FMQ39" s="13"/>
      <c r="FMR39" s="13"/>
      <c r="FMS39" s="13"/>
      <c r="FMT39" s="13"/>
      <c r="FMU39" s="13"/>
      <c r="FMV39" s="13"/>
      <c r="FMW39" s="13"/>
      <c r="FMX39" s="13"/>
      <c r="FMY39" s="13"/>
      <c r="FMZ39" s="13"/>
      <c r="FNA39" s="13"/>
      <c r="FNB39" s="13"/>
      <c r="FNC39" s="13"/>
      <c r="FND39" s="13"/>
      <c r="FNE39" s="13"/>
      <c r="FNF39" s="13"/>
      <c r="FNG39" s="13"/>
      <c r="FNH39" s="13"/>
      <c r="FNI39" s="13"/>
      <c r="FNJ39" s="13"/>
      <c r="FNK39" s="13"/>
      <c r="FNL39" s="13"/>
      <c r="FNM39" s="13"/>
      <c r="FNN39" s="13"/>
      <c r="FNO39" s="13"/>
      <c r="FNP39" s="13"/>
      <c r="FNQ39" s="13"/>
      <c r="FNR39" s="13"/>
      <c r="FNS39" s="13"/>
      <c r="FNT39" s="13"/>
      <c r="FNU39" s="13"/>
      <c r="FNV39" s="13"/>
      <c r="FNW39" s="13"/>
      <c r="FNX39" s="13"/>
      <c r="FNY39" s="13"/>
      <c r="FNZ39" s="13"/>
      <c r="FOA39" s="13"/>
      <c r="FOB39" s="13"/>
      <c r="FOC39" s="13"/>
      <c r="FOD39" s="13"/>
      <c r="FOE39" s="13"/>
      <c r="FOF39" s="13"/>
      <c r="FOG39" s="13"/>
      <c r="FOH39" s="13"/>
      <c r="FOI39" s="13"/>
      <c r="FOJ39" s="13"/>
      <c r="FOK39" s="13"/>
      <c r="FOL39" s="13"/>
      <c r="FOM39" s="13"/>
      <c r="FON39" s="13"/>
      <c r="FOO39" s="13"/>
      <c r="FOP39" s="13"/>
      <c r="FOQ39" s="13"/>
      <c r="FOR39" s="13"/>
      <c r="FOS39" s="13"/>
      <c r="FOT39" s="13"/>
      <c r="FOU39" s="13"/>
      <c r="FOV39" s="13"/>
      <c r="FOW39" s="13"/>
      <c r="FOX39" s="13"/>
      <c r="FOY39" s="13"/>
      <c r="FOZ39" s="13"/>
      <c r="FPA39" s="13"/>
      <c r="FPB39" s="13"/>
      <c r="FPC39" s="13"/>
      <c r="FPD39" s="13"/>
      <c r="FPE39" s="13"/>
      <c r="FPF39" s="13"/>
      <c r="FPG39" s="13"/>
      <c r="FPH39" s="13"/>
      <c r="FPI39" s="13"/>
      <c r="FPJ39" s="13"/>
      <c r="FPK39" s="13"/>
      <c r="FPL39" s="13"/>
      <c r="FPM39" s="13"/>
      <c r="FPN39" s="13"/>
      <c r="FPO39" s="13"/>
      <c r="FPP39" s="13"/>
      <c r="FPQ39" s="13"/>
      <c r="FPR39" s="13"/>
      <c r="FPS39" s="13"/>
      <c r="FPT39" s="13"/>
      <c r="FPU39" s="13"/>
      <c r="FPV39" s="13"/>
      <c r="FPW39" s="13"/>
      <c r="FPX39" s="13"/>
      <c r="FPY39" s="13"/>
      <c r="FPZ39" s="13"/>
      <c r="FQA39" s="13"/>
      <c r="FQB39" s="13"/>
      <c r="FQC39" s="13"/>
      <c r="FQD39" s="13"/>
      <c r="FQE39" s="13"/>
      <c r="FQF39" s="13"/>
      <c r="FQG39" s="13"/>
      <c r="FQH39" s="13"/>
      <c r="FQI39" s="13"/>
      <c r="FQJ39" s="13"/>
      <c r="FQK39" s="13"/>
      <c r="FQL39" s="13"/>
      <c r="FQM39" s="13"/>
      <c r="FQN39" s="13"/>
      <c r="FQO39" s="13"/>
      <c r="FQP39" s="13"/>
      <c r="FQQ39" s="13"/>
      <c r="FQR39" s="13"/>
      <c r="FQS39" s="13"/>
      <c r="FQT39" s="13"/>
      <c r="FQU39" s="13"/>
      <c r="FQV39" s="13"/>
      <c r="FQW39" s="13"/>
      <c r="FQX39" s="13"/>
      <c r="FQY39" s="13"/>
      <c r="FQZ39" s="13"/>
      <c r="FRA39" s="13"/>
      <c r="FRB39" s="13"/>
      <c r="FRC39" s="13"/>
      <c r="FRD39" s="13"/>
      <c r="FRE39" s="13"/>
      <c r="FRF39" s="13"/>
      <c r="FRG39" s="13"/>
      <c r="FRH39" s="13"/>
      <c r="FRI39" s="13"/>
      <c r="FRJ39" s="13"/>
      <c r="FRK39" s="13"/>
      <c r="FRL39" s="13"/>
      <c r="FRM39" s="13"/>
      <c r="FRN39" s="13"/>
      <c r="FRO39" s="13"/>
      <c r="FRP39" s="13"/>
      <c r="FRQ39" s="13"/>
      <c r="FRR39" s="13"/>
      <c r="FRS39" s="13"/>
      <c r="FRT39" s="13"/>
      <c r="FRU39" s="13"/>
      <c r="FRV39" s="13"/>
      <c r="FRW39" s="13"/>
      <c r="FRX39" s="13"/>
      <c r="FRY39" s="13"/>
      <c r="FRZ39" s="13"/>
      <c r="FSA39" s="13"/>
      <c r="FSB39" s="13"/>
      <c r="FSC39" s="13"/>
      <c r="FSD39" s="13"/>
      <c r="FSE39" s="13"/>
      <c r="FSF39" s="13"/>
      <c r="FSG39" s="13"/>
      <c r="FSH39" s="13"/>
      <c r="FSI39" s="13"/>
      <c r="FSJ39" s="13"/>
      <c r="FSK39" s="13"/>
      <c r="FSL39" s="13"/>
      <c r="FSM39" s="13"/>
      <c r="FSN39" s="13"/>
      <c r="FSO39" s="13"/>
      <c r="FSP39" s="13"/>
      <c r="FSQ39" s="13"/>
      <c r="FSR39" s="13"/>
      <c r="FSS39" s="13"/>
      <c r="FST39" s="13"/>
      <c r="FSU39" s="13"/>
      <c r="FSV39" s="13"/>
      <c r="FSW39" s="13"/>
      <c r="FSX39" s="13"/>
      <c r="FSY39" s="13"/>
      <c r="FSZ39" s="13"/>
      <c r="FTA39" s="13"/>
      <c r="FTB39" s="13"/>
      <c r="FTC39" s="13"/>
      <c r="FTD39" s="13"/>
      <c r="FTE39" s="13"/>
      <c r="FTF39" s="13"/>
      <c r="FTG39" s="13"/>
      <c r="FTH39" s="13"/>
      <c r="FTI39" s="13"/>
      <c r="FTJ39" s="13"/>
      <c r="FTK39" s="13"/>
      <c r="FTL39" s="13"/>
      <c r="FTM39" s="13"/>
      <c r="FTN39" s="13"/>
      <c r="FTO39" s="13"/>
      <c r="FTP39" s="13"/>
      <c r="FTQ39" s="13"/>
      <c r="FTR39" s="13"/>
      <c r="FTS39" s="13"/>
      <c r="FTT39" s="13"/>
      <c r="FTU39" s="13"/>
      <c r="FTV39" s="13"/>
      <c r="FTW39" s="13"/>
      <c r="FTX39" s="13"/>
      <c r="FTY39" s="13"/>
      <c r="FTZ39" s="13"/>
      <c r="FUA39" s="13"/>
      <c r="FUB39" s="13"/>
      <c r="FUC39" s="13"/>
      <c r="FUD39" s="13"/>
      <c r="FUE39" s="13"/>
      <c r="FUF39" s="13"/>
      <c r="FUG39" s="13"/>
      <c r="FUH39" s="13"/>
      <c r="FUI39" s="13"/>
      <c r="FUJ39" s="13"/>
      <c r="FUK39" s="13"/>
      <c r="FUL39" s="13"/>
      <c r="FUM39" s="13"/>
      <c r="FUN39" s="13"/>
      <c r="FUO39" s="13"/>
      <c r="FUP39" s="13"/>
      <c r="FUQ39" s="13"/>
      <c r="FUR39" s="13"/>
      <c r="FUS39" s="13"/>
      <c r="FUT39" s="13"/>
      <c r="FUU39" s="13"/>
      <c r="FUV39" s="13"/>
      <c r="FUW39" s="13"/>
      <c r="FUX39" s="13"/>
      <c r="FUY39" s="13"/>
      <c r="FUZ39" s="13"/>
      <c r="FVA39" s="13"/>
      <c r="FVB39" s="13"/>
      <c r="FVC39" s="13"/>
      <c r="FVD39" s="13"/>
      <c r="FVE39" s="13"/>
      <c r="FVF39" s="13"/>
      <c r="FVG39" s="13"/>
      <c r="FVH39" s="13"/>
      <c r="FVI39" s="13"/>
      <c r="FVJ39" s="13"/>
      <c r="FVK39" s="13"/>
      <c r="FVL39" s="13"/>
      <c r="FVM39" s="13"/>
      <c r="FVN39" s="13"/>
      <c r="FVO39" s="13"/>
      <c r="FVP39" s="13"/>
      <c r="FVQ39" s="13"/>
      <c r="FVR39" s="13"/>
      <c r="FVS39" s="13"/>
      <c r="FVT39" s="13"/>
      <c r="FVU39" s="13"/>
      <c r="FVV39" s="13"/>
      <c r="FVW39" s="13"/>
      <c r="FVX39" s="13"/>
      <c r="FVY39" s="13"/>
      <c r="FVZ39" s="13"/>
      <c r="FWA39" s="13"/>
      <c r="FWB39" s="13"/>
      <c r="FWC39" s="13"/>
      <c r="FWD39" s="13"/>
      <c r="FWE39" s="13"/>
      <c r="FWF39" s="13"/>
      <c r="FWG39" s="13"/>
      <c r="FWH39" s="13"/>
      <c r="FWI39" s="13"/>
      <c r="FWJ39" s="13"/>
      <c r="FWK39" s="13"/>
      <c r="FWL39" s="13"/>
      <c r="FWM39" s="13"/>
      <c r="FWN39" s="13"/>
      <c r="FWO39" s="13"/>
      <c r="FWP39" s="13"/>
      <c r="FWQ39" s="13"/>
      <c r="FWR39" s="13"/>
      <c r="FWS39" s="13"/>
      <c r="FWT39" s="13"/>
      <c r="FWU39" s="13"/>
      <c r="FWV39" s="13"/>
      <c r="FWW39" s="13"/>
      <c r="FWX39" s="13"/>
      <c r="FWY39" s="13"/>
      <c r="FWZ39" s="13"/>
      <c r="FXA39" s="13"/>
      <c r="FXB39" s="13"/>
      <c r="FXC39" s="13"/>
      <c r="FXD39" s="13"/>
      <c r="FXE39" s="13"/>
      <c r="FXF39" s="13"/>
      <c r="FXG39" s="13"/>
      <c r="FXH39" s="13"/>
      <c r="FXI39" s="13"/>
      <c r="FXJ39" s="13"/>
      <c r="FXK39" s="13"/>
      <c r="FXL39" s="13"/>
      <c r="FXM39" s="13"/>
      <c r="FXN39" s="13"/>
      <c r="FXO39" s="13"/>
      <c r="FXP39" s="13"/>
      <c r="FXQ39" s="13"/>
      <c r="FXR39" s="13"/>
      <c r="FXS39" s="13"/>
      <c r="FXT39" s="13"/>
      <c r="FXU39" s="13"/>
      <c r="FXV39" s="13"/>
      <c r="FXW39" s="13"/>
      <c r="FXX39" s="13"/>
      <c r="FXY39" s="13"/>
      <c r="FXZ39" s="13"/>
      <c r="FYA39" s="13"/>
      <c r="FYB39" s="13"/>
      <c r="FYC39" s="13"/>
      <c r="FYD39" s="13"/>
      <c r="FYE39" s="13"/>
      <c r="FYF39" s="13"/>
      <c r="FYG39" s="13"/>
      <c r="FYH39" s="13"/>
      <c r="FYI39" s="13"/>
      <c r="FYJ39" s="13"/>
      <c r="FYK39" s="13"/>
      <c r="FYL39" s="13"/>
      <c r="FYM39" s="13"/>
      <c r="FYN39" s="13"/>
      <c r="FYO39" s="13"/>
      <c r="FYP39" s="13"/>
      <c r="FYQ39" s="13"/>
      <c r="FYR39" s="13"/>
      <c r="FYS39" s="13"/>
      <c r="FYT39" s="13"/>
      <c r="FYU39" s="13"/>
      <c r="FYV39" s="13"/>
      <c r="FYW39" s="13"/>
      <c r="FYX39" s="13"/>
      <c r="FYY39" s="13"/>
      <c r="FYZ39" s="13"/>
      <c r="FZA39" s="13"/>
      <c r="FZB39" s="13"/>
      <c r="FZC39" s="13"/>
      <c r="FZD39" s="13"/>
      <c r="FZE39" s="13"/>
      <c r="FZF39" s="13"/>
      <c r="FZG39" s="13"/>
      <c r="FZH39" s="13"/>
      <c r="FZI39" s="13"/>
      <c r="FZJ39" s="13"/>
      <c r="FZK39" s="13"/>
      <c r="FZL39" s="13"/>
      <c r="FZM39" s="13"/>
      <c r="FZN39" s="13"/>
      <c r="FZO39" s="13"/>
      <c r="FZP39" s="13"/>
      <c r="FZQ39" s="13"/>
      <c r="FZR39" s="13"/>
      <c r="FZS39" s="13"/>
      <c r="FZT39" s="13"/>
      <c r="FZU39" s="13"/>
      <c r="FZV39" s="13"/>
      <c r="FZW39" s="13"/>
      <c r="FZX39" s="13"/>
      <c r="FZY39" s="13"/>
      <c r="FZZ39" s="13"/>
      <c r="GAA39" s="13"/>
      <c r="GAB39" s="13"/>
      <c r="GAC39" s="13"/>
      <c r="GAD39" s="13"/>
      <c r="GAE39" s="13"/>
      <c r="GAF39" s="13"/>
      <c r="GAG39" s="13"/>
      <c r="GAH39" s="13"/>
      <c r="GAI39" s="13"/>
      <c r="GAJ39" s="13"/>
      <c r="GAK39" s="13"/>
      <c r="GAL39" s="13"/>
      <c r="GAM39" s="13"/>
      <c r="GAN39" s="13"/>
      <c r="GAO39" s="13"/>
      <c r="GAP39" s="13"/>
      <c r="GAQ39" s="13"/>
      <c r="GAR39" s="13"/>
      <c r="GAS39" s="13"/>
      <c r="GAT39" s="13"/>
      <c r="GAU39" s="13"/>
      <c r="GAV39" s="13"/>
      <c r="GAW39" s="13"/>
      <c r="GAX39" s="13"/>
      <c r="GAY39" s="13"/>
      <c r="GAZ39" s="13"/>
      <c r="GBA39" s="13"/>
      <c r="GBB39" s="13"/>
      <c r="GBC39" s="13"/>
      <c r="GBD39" s="13"/>
      <c r="GBE39" s="13"/>
      <c r="GBF39" s="13"/>
      <c r="GBG39" s="13"/>
      <c r="GBH39" s="13"/>
      <c r="GBI39" s="13"/>
      <c r="GBJ39" s="13"/>
      <c r="GBK39" s="13"/>
      <c r="GBL39" s="13"/>
      <c r="GBM39" s="13"/>
      <c r="GBN39" s="13"/>
      <c r="GBO39" s="13"/>
      <c r="GBP39" s="13"/>
      <c r="GBQ39" s="13"/>
      <c r="GBR39" s="13"/>
      <c r="GBS39" s="13"/>
      <c r="GBT39" s="13"/>
      <c r="GBU39" s="13"/>
      <c r="GBV39" s="13"/>
      <c r="GBW39" s="13"/>
      <c r="GBX39" s="13"/>
      <c r="GBY39" s="13"/>
      <c r="GBZ39" s="13"/>
      <c r="GCA39" s="13"/>
      <c r="GCB39" s="13"/>
      <c r="GCC39" s="13"/>
      <c r="GCD39" s="13"/>
      <c r="GCE39" s="13"/>
      <c r="GCF39" s="13"/>
      <c r="GCG39" s="13"/>
      <c r="GCH39" s="13"/>
      <c r="GCI39" s="13"/>
      <c r="GCJ39" s="13"/>
      <c r="GCK39" s="13"/>
      <c r="GCL39" s="13"/>
      <c r="GCM39" s="13"/>
      <c r="GCN39" s="13"/>
      <c r="GCO39" s="13"/>
      <c r="GCP39" s="13"/>
      <c r="GCQ39" s="13"/>
      <c r="GCR39" s="13"/>
      <c r="GCS39" s="13"/>
      <c r="GCT39" s="13"/>
      <c r="GCU39" s="13"/>
      <c r="GCV39" s="13"/>
      <c r="GCW39" s="13"/>
      <c r="GCX39" s="13"/>
      <c r="GCY39" s="13"/>
      <c r="GCZ39" s="13"/>
      <c r="GDA39" s="13"/>
      <c r="GDB39" s="13"/>
      <c r="GDC39" s="13"/>
      <c r="GDD39" s="13"/>
      <c r="GDE39" s="13"/>
      <c r="GDF39" s="13"/>
      <c r="GDG39" s="13"/>
      <c r="GDH39" s="13"/>
      <c r="GDI39" s="13"/>
      <c r="GDJ39" s="13"/>
      <c r="GDK39" s="13"/>
      <c r="GDL39" s="13"/>
      <c r="GDM39" s="13"/>
      <c r="GDN39" s="13"/>
      <c r="GDO39" s="13"/>
      <c r="GDP39" s="13"/>
      <c r="GDQ39" s="13"/>
      <c r="GDR39" s="13"/>
      <c r="GDS39" s="13"/>
      <c r="GDT39" s="13"/>
      <c r="GDU39" s="13"/>
      <c r="GDV39" s="13"/>
      <c r="GDW39" s="13"/>
      <c r="GDX39" s="13"/>
      <c r="GDY39" s="13"/>
      <c r="GDZ39" s="13"/>
      <c r="GEA39" s="13"/>
      <c r="GEB39" s="13"/>
      <c r="GEC39" s="13"/>
      <c r="GED39" s="13"/>
      <c r="GEE39" s="13"/>
      <c r="GEF39" s="13"/>
      <c r="GEG39" s="13"/>
      <c r="GEH39" s="13"/>
      <c r="GEI39" s="13"/>
      <c r="GEJ39" s="13"/>
      <c r="GEK39" s="13"/>
      <c r="GEL39" s="13"/>
      <c r="GEM39" s="13"/>
      <c r="GEN39" s="13"/>
      <c r="GEO39" s="13"/>
      <c r="GEP39" s="13"/>
      <c r="GEQ39" s="13"/>
      <c r="GER39" s="13"/>
      <c r="GES39" s="13"/>
      <c r="GET39" s="13"/>
      <c r="GEU39" s="13"/>
      <c r="GEV39" s="13"/>
      <c r="GEW39" s="13"/>
      <c r="GEX39" s="13"/>
      <c r="GEY39" s="13"/>
      <c r="GEZ39" s="13"/>
      <c r="GFA39" s="13"/>
      <c r="GFB39" s="13"/>
      <c r="GFC39" s="13"/>
      <c r="GFD39" s="13"/>
      <c r="GFE39" s="13"/>
      <c r="GFF39" s="13"/>
      <c r="GFG39" s="13"/>
      <c r="GFH39" s="13"/>
      <c r="GFI39" s="13"/>
      <c r="GFJ39" s="13"/>
      <c r="GFK39" s="13"/>
      <c r="GFL39" s="13"/>
      <c r="GFM39" s="13"/>
      <c r="GFN39" s="13"/>
      <c r="GFO39" s="13"/>
      <c r="GFP39" s="13"/>
      <c r="GFQ39" s="13"/>
      <c r="GFR39" s="13"/>
      <c r="GFS39" s="13"/>
      <c r="GFT39" s="13"/>
      <c r="GFU39" s="13"/>
      <c r="GFV39" s="13"/>
      <c r="GFW39" s="13"/>
      <c r="GFX39" s="13"/>
      <c r="GFY39" s="13"/>
      <c r="GFZ39" s="13"/>
      <c r="GGA39" s="13"/>
      <c r="GGB39" s="13"/>
      <c r="GGC39" s="13"/>
      <c r="GGD39" s="13"/>
      <c r="GGE39" s="13"/>
      <c r="GGF39" s="13"/>
      <c r="GGG39" s="13"/>
      <c r="GGH39" s="13"/>
      <c r="GGI39" s="13"/>
      <c r="GGJ39" s="13"/>
      <c r="GGK39" s="13"/>
      <c r="GGL39" s="13"/>
      <c r="GGM39" s="13"/>
      <c r="GGN39" s="13"/>
      <c r="GGO39" s="13"/>
      <c r="GGP39" s="13"/>
      <c r="GGQ39" s="13"/>
      <c r="GGR39" s="13"/>
      <c r="GGS39" s="13"/>
      <c r="GGT39" s="13"/>
      <c r="GGU39" s="13"/>
      <c r="GGV39" s="13"/>
      <c r="GGW39" s="13"/>
      <c r="GGX39" s="13"/>
      <c r="GGY39" s="13"/>
      <c r="GGZ39" s="13"/>
      <c r="GHA39" s="13"/>
      <c r="GHB39" s="13"/>
      <c r="GHC39" s="13"/>
      <c r="GHD39" s="13"/>
      <c r="GHE39" s="13"/>
      <c r="GHF39" s="13"/>
      <c r="GHG39" s="13"/>
      <c r="GHH39" s="13"/>
      <c r="GHI39" s="13"/>
      <c r="GHJ39" s="13"/>
      <c r="GHK39" s="13"/>
      <c r="GHL39" s="13"/>
      <c r="GHM39" s="13"/>
      <c r="GHN39" s="13"/>
      <c r="GHO39" s="13"/>
      <c r="GHP39" s="13"/>
      <c r="GHQ39" s="13"/>
      <c r="GHR39" s="13"/>
      <c r="GHS39" s="13"/>
      <c r="GHT39" s="13"/>
      <c r="GHU39" s="13"/>
      <c r="GHV39" s="13"/>
      <c r="GHW39" s="13"/>
      <c r="GHX39" s="13"/>
      <c r="GHY39" s="13"/>
      <c r="GHZ39" s="13"/>
      <c r="GIA39" s="13"/>
      <c r="GIB39" s="13"/>
      <c r="GIC39" s="13"/>
      <c r="GID39" s="13"/>
      <c r="GIE39" s="13"/>
      <c r="GIF39" s="13"/>
      <c r="GIG39" s="13"/>
      <c r="GIH39" s="13"/>
      <c r="GII39" s="13"/>
      <c r="GIJ39" s="13"/>
      <c r="GIK39" s="13"/>
      <c r="GIL39" s="13"/>
      <c r="GIM39" s="13"/>
      <c r="GIN39" s="13"/>
      <c r="GIO39" s="13"/>
      <c r="GIP39" s="13"/>
      <c r="GIQ39" s="13"/>
      <c r="GIR39" s="13"/>
      <c r="GIS39" s="13"/>
      <c r="GIT39" s="13"/>
      <c r="GIU39" s="13"/>
      <c r="GIV39" s="13"/>
      <c r="GIW39" s="13"/>
      <c r="GIX39" s="13"/>
      <c r="GIY39" s="13"/>
      <c r="GIZ39" s="13"/>
      <c r="GJA39" s="13"/>
      <c r="GJB39" s="13"/>
      <c r="GJC39" s="13"/>
      <c r="GJD39" s="13"/>
      <c r="GJE39" s="13"/>
      <c r="GJF39" s="13"/>
      <c r="GJG39" s="13"/>
      <c r="GJH39" s="13"/>
      <c r="GJI39" s="13"/>
      <c r="GJJ39" s="13"/>
      <c r="GJK39" s="13"/>
      <c r="GJL39" s="13"/>
      <c r="GJM39" s="13"/>
      <c r="GJN39" s="13"/>
      <c r="GJO39" s="13"/>
      <c r="GJP39" s="13"/>
      <c r="GJQ39" s="13"/>
      <c r="GJR39" s="13"/>
      <c r="GJS39" s="13"/>
      <c r="GJT39" s="13"/>
      <c r="GJU39" s="13"/>
      <c r="GJV39" s="13"/>
      <c r="GJW39" s="13"/>
      <c r="GJX39" s="13"/>
      <c r="GJY39" s="13"/>
      <c r="GJZ39" s="13"/>
      <c r="GKA39" s="13"/>
      <c r="GKB39" s="13"/>
      <c r="GKC39" s="13"/>
      <c r="GKD39" s="13"/>
      <c r="GKE39" s="13"/>
      <c r="GKF39" s="13"/>
      <c r="GKG39" s="13"/>
      <c r="GKH39" s="13"/>
      <c r="GKI39" s="13"/>
      <c r="GKJ39" s="13"/>
      <c r="GKK39" s="13"/>
      <c r="GKL39" s="13"/>
      <c r="GKM39" s="13"/>
      <c r="GKN39" s="13"/>
      <c r="GKO39" s="13"/>
      <c r="GKP39" s="13"/>
      <c r="GKQ39" s="13"/>
      <c r="GKR39" s="13"/>
      <c r="GKS39" s="13"/>
      <c r="GKT39" s="13"/>
      <c r="GKU39" s="13"/>
      <c r="GKV39" s="13"/>
      <c r="GKW39" s="13"/>
      <c r="GKX39" s="13"/>
      <c r="GKY39" s="13"/>
      <c r="GKZ39" s="13"/>
      <c r="GLA39" s="13"/>
      <c r="GLB39" s="13"/>
      <c r="GLC39" s="13"/>
      <c r="GLD39" s="13"/>
      <c r="GLE39" s="13"/>
      <c r="GLF39" s="13"/>
      <c r="GLG39" s="13"/>
      <c r="GLH39" s="13"/>
      <c r="GLI39" s="13"/>
      <c r="GLJ39" s="13"/>
      <c r="GLK39" s="13"/>
      <c r="GLL39" s="13"/>
      <c r="GLM39" s="13"/>
      <c r="GLN39" s="13"/>
      <c r="GLO39" s="13"/>
      <c r="GLP39" s="13"/>
      <c r="GLQ39" s="13"/>
      <c r="GLR39" s="13"/>
      <c r="GLS39" s="13"/>
      <c r="GLT39" s="13"/>
      <c r="GLU39" s="13"/>
      <c r="GLV39" s="13"/>
      <c r="GLW39" s="13"/>
      <c r="GLX39" s="13"/>
      <c r="GLY39" s="13"/>
      <c r="GLZ39" s="13"/>
      <c r="GMA39" s="13"/>
      <c r="GMB39" s="13"/>
      <c r="GMC39" s="13"/>
      <c r="GMD39" s="13"/>
      <c r="GME39" s="13"/>
      <c r="GMF39" s="13"/>
      <c r="GMG39" s="13"/>
      <c r="GMH39" s="13"/>
      <c r="GMI39" s="13"/>
      <c r="GMJ39" s="13"/>
      <c r="GMK39" s="13"/>
      <c r="GML39" s="13"/>
      <c r="GMM39" s="13"/>
      <c r="GMN39" s="13"/>
      <c r="GMO39" s="13"/>
      <c r="GMP39" s="13"/>
      <c r="GMQ39" s="13"/>
      <c r="GMR39" s="13"/>
      <c r="GMS39" s="13"/>
      <c r="GMT39" s="13"/>
      <c r="GMU39" s="13"/>
      <c r="GMV39" s="13"/>
      <c r="GMW39" s="13"/>
      <c r="GMX39" s="13"/>
      <c r="GMY39" s="13"/>
      <c r="GMZ39" s="13"/>
      <c r="GNA39" s="13"/>
      <c r="GNB39" s="13"/>
      <c r="GNC39" s="13"/>
      <c r="GND39" s="13"/>
      <c r="GNE39" s="13"/>
      <c r="GNF39" s="13"/>
      <c r="GNG39" s="13"/>
      <c r="GNH39" s="13"/>
      <c r="GNI39" s="13"/>
      <c r="GNJ39" s="13"/>
      <c r="GNK39" s="13"/>
      <c r="GNL39" s="13"/>
      <c r="GNM39" s="13"/>
      <c r="GNN39" s="13"/>
      <c r="GNO39" s="13"/>
      <c r="GNP39" s="13"/>
      <c r="GNQ39" s="13"/>
      <c r="GNR39" s="13"/>
      <c r="GNS39" s="13"/>
      <c r="GNT39" s="13"/>
      <c r="GNU39" s="13"/>
      <c r="GNV39" s="13"/>
      <c r="GNW39" s="13"/>
      <c r="GNX39" s="13"/>
      <c r="GNY39" s="13"/>
      <c r="GNZ39" s="13"/>
      <c r="GOA39" s="13"/>
      <c r="GOB39" s="13"/>
      <c r="GOC39" s="13"/>
      <c r="GOD39" s="13"/>
      <c r="GOE39" s="13"/>
      <c r="GOF39" s="13"/>
      <c r="GOG39" s="13"/>
      <c r="GOH39" s="13"/>
      <c r="GOI39" s="13"/>
      <c r="GOJ39" s="13"/>
      <c r="GOK39" s="13"/>
      <c r="GOL39" s="13"/>
      <c r="GOM39" s="13"/>
      <c r="GON39" s="13"/>
      <c r="GOO39" s="13"/>
      <c r="GOP39" s="13"/>
      <c r="GOQ39" s="13"/>
      <c r="GOR39" s="13"/>
      <c r="GOS39" s="13"/>
      <c r="GOT39" s="13"/>
      <c r="GOU39" s="13"/>
      <c r="GOV39" s="13"/>
      <c r="GOW39" s="13"/>
      <c r="GOX39" s="13"/>
      <c r="GOY39" s="13"/>
      <c r="GOZ39" s="13"/>
      <c r="GPA39" s="13"/>
      <c r="GPB39" s="13"/>
      <c r="GPC39" s="13"/>
      <c r="GPD39" s="13"/>
      <c r="GPE39" s="13"/>
      <c r="GPF39" s="13"/>
      <c r="GPG39" s="13"/>
      <c r="GPH39" s="13"/>
      <c r="GPI39" s="13"/>
      <c r="GPJ39" s="13"/>
      <c r="GPK39" s="13"/>
      <c r="GPL39" s="13"/>
      <c r="GPM39" s="13"/>
      <c r="GPN39" s="13"/>
      <c r="GPO39" s="13"/>
      <c r="GPP39" s="13"/>
      <c r="GPQ39" s="13"/>
      <c r="GPR39" s="13"/>
      <c r="GPS39" s="13"/>
      <c r="GPT39" s="13"/>
      <c r="GPU39" s="13"/>
      <c r="GPV39" s="13"/>
      <c r="GPW39" s="13"/>
      <c r="GPX39" s="13"/>
      <c r="GPY39" s="13"/>
      <c r="GPZ39" s="13"/>
      <c r="GQA39" s="13"/>
      <c r="GQB39" s="13"/>
      <c r="GQC39" s="13"/>
      <c r="GQD39" s="13"/>
      <c r="GQE39" s="13"/>
      <c r="GQF39" s="13"/>
      <c r="GQG39" s="13"/>
      <c r="GQH39" s="13"/>
      <c r="GQI39" s="13"/>
      <c r="GQJ39" s="13"/>
      <c r="GQK39" s="13"/>
      <c r="GQL39" s="13"/>
      <c r="GQM39" s="13"/>
      <c r="GQN39" s="13"/>
      <c r="GQO39" s="13"/>
      <c r="GQP39" s="13"/>
      <c r="GQQ39" s="13"/>
      <c r="GQR39" s="13"/>
      <c r="GQS39" s="13"/>
      <c r="GQT39" s="13"/>
      <c r="GQU39" s="13"/>
      <c r="GQV39" s="13"/>
      <c r="GQW39" s="13"/>
      <c r="GQX39" s="13"/>
      <c r="GQY39" s="13"/>
      <c r="GQZ39" s="13"/>
      <c r="GRA39" s="13"/>
      <c r="GRB39" s="13"/>
      <c r="GRC39" s="13"/>
      <c r="GRD39" s="13"/>
      <c r="GRE39" s="13"/>
      <c r="GRF39" s="13"/>
      <c r="GRG39" s="13"/>
      <c r="GRH39" s="13"/>
      <c r="GRI39" s="13"/>
      <c r="GRJ39" s="13"/>
      <c r="GRK39" s="13"/>
      <c r="GRL39" s="13"/>
      <c r="GRM39" s="13"/>
      <c r="GRN39" s="13"/>
      <c r="GRO39" s="13"/>
      <c r="GRP39" s="13"/>
      <c r="GRQ39" s="13"/>
      <c r="GRR39" s="13"/>
      <c r="GRS39" s="13"/>
      <c r="GRT39" s="13"/>
      <c r="GRU39" s="13"/>
      <c r="GRV39" s="13"/>
      <c r="GRW39" s="13"/>
      <c r="GRX39" s="13"/>
      <c r="GRY39" s="13"/>
      <c r="GRZ39" s="13"/>
      <c r="GSA39" s="13"/>
      <c r="GSB39" s="13"/>
      <c r="GSC39" s="13"/>
      <c r="GSD39" s="13"/>
      <c r="GSE39" s="13"/>
      <c r="GSF39" s="13"/>
      <c r="GSG39" s="13"/>
      <c r="GSH39" s="13"/>
      <c r="GSI39" s="13"/>
      <c r="GSJ39" s="13"/>
      <c r="GSK39" s="13"/>
      <c r="GSL39" s="13"/>
      <c r="GSM39" s="13"/>
      <c r="GSN39" s="13"/>
      <c r="GSO39" s="13"/>
      <c r="GSP39" s="13"/>
      <c r="GSQ39" s="13"/>
      <c r="GSR39" s="13"/>
      <c r="GSS39" s="13"/>
      <c r="GST39" s="13"/>
      <c r="GSU39" s="13"/>
      <c r="GSV39" s="13"/>
      <c r="GSW39" s="13"/>
      <c r="GSX39" s="13"/>
      <c r="GSY39" s="13"/>
      <c r="GSZ39" s="13"/>
      <c r="GTA39" s="13"/>
      <c r="GTB39" s="13"/>
      <c r="GTC39" s="13"/>
      <c r="GTD39" s="13"/>
      <c r="GTE39" s="13"/>
      <c r="GTF39" s="13"/>
      <c r="GTG39" s="13"/>
      <c r="GTH39" s="13"/>
      <c r="GTI39" s="13"/>
      <c r="GTJ39" s="13"/>
      <c r="GTK39" s="13"/>
      <c r="GTL39" s="13"/>
      <c r="GTM39" s="13"/>
      <c r="GTN39" s="13"/>
      <c r="GTO39" s="13"/>
      <c r="GTP39" s="13"/>
      <c r="GTQ39" s="13"/>
      <c r="GTR39" s="13"/>
      <c r="GTS39" s="13"/>
      <c r="GTT39" s="13"/>
      <c r="GTU39" s="13"/>
      <c r="GTV39" s="13"/>
      <c r="GTW39" s="13"/>
      <c r="GTX39" s="13"/>
      <c r="GTY39" s="13"/>
      <c r="GTZ39" s="13"/>
      <c r="GUA39" s="13"/>
      <c r="GUB39" s="13"/>
      <c r="GUC39" s="13"/>
      <c r="GUD39" s="13"/>
      <c r="GUE39" s="13"/>
      <c r="GUF39" s="13"/>
      <c r="GUG39" s="13"/>
      <c r="GUH39" s="13"/>
      <c r="GUI39" s="13"/>
      <c r="GUJ39" s="13"/>
      <c r="GUK39" s="13"/>
      <c r="GUL39" s="13"/>
      <c r="GUM39" s="13"/>
      <c r="GUN39" s="13"/>
      <c r="GUO39" s="13"/>
      <c r="GUP39" s="13"/>
      <c r="GUQ39" s="13"/>
      <c r="GUR39" s="13"/>
      <c r="GUS39" s="13"/>
      <c r="GUT39" s="13"/>
      <c r="GUU39" s="13"/>
      <c r="GUV39" s="13"/>
      <c r="GUW39" s="13"/>
      <c r="GUX39" s="13"/>
      <c r="GUY39" s="13"/>
      <c r="GUZ39" s="13"/>
      <c r="GVA39" s="13"/>
      <c r="GVB39" s="13"/>
      <c r="GVC39" s="13"/>
      <c r="GVD39" s="13"/>
      <c r="GVE39" s="13"/>
      <c r="GVF39" s="13"/>
      <c r="GVG39" s="13"/>
      <c r="GVH39" s="13"/>
      <c r="GVI39" s="13"/>
      <c r="GVJ39" s="13"/>
      <c r="GVK39" s="13"/>
      <c r="GVL39" s="13"/>
      <c r="GVM39" s="13"/>
      <c r="GVN39" s="13"/>
      <c r="GVO39" s="13"/>
      <c r="GVP39" s="13"/>
      <c r="GVQ39" s="13"/>
      <c r="GVR39" s="13"/>
      <c r="GVS39" s="13"/>
      <c r="GVT39" s="13"/>
      <c r="GVU39" s="13"/>
      <c r="GVV39" s="13"/>
      <c r="GVW39" s="13"/>
      <c r="GVX39" s="13"/>
      <c r="GVY39" s="13"/>
      <c r="GVZ39" s="13"/>
      <c r="GWA39" s="13"/>
      <c r="GWB39" s="13"/>
      <c r="GWC39" s="13"/>
      <c r="GWD39" s="13"/>
      <c r="GWE39" s="13"/>
      <c r="GWF39" s="13"/>
      <c r="GWG39" s="13"/>
      <c r="GWH39" s="13"/>
      <c r="GWI39" s="13"/>
      <c r="GWJ39" s="13"/>
      <c r="GWK39" s="13"/>
      <c r="GWL39" s="13"/>
      <c r="GWM39" s="13"/>
      <c r="GWN39" s="13"/>
      <c r="GWO39" s="13"/>
      <c r="GWP39" s="13"/>
      <c r="GWQ39" s="13"/>
      <c r="GWR39" s="13"/>
      <c r="GWS39" s="13"/>
      <c r="GWT39" s="13"/>
      <c r="GWU39" s="13"/>
      <c r="GWV39" s="13"/>
      <c r="GWW39" s="13"/>
      <c r="GWX39" s="13"/>
      <c r="GWY39" s="13"/>
      <c r="GWZ39" s="13"/>
      <c r="GXA39" s="13"/>
      <c r="GXB39" s="13"/>
      <c r="GXC39" s="13"/>
      <c r="GXD39" s="13"/>
      <c r="GXE39" s="13"/>
      <c r="GXF39" s="13"/>
      <c r="GXG39" s="13"/>
      <c r="GXH39" s="13"/>
      <c r="GXI39" s="13"/>
      <c r="GXJ39" s="13"/>
      <c r="GXK39" s="13"/>
      <c r="GXL39" s="13"/>
      <c r="GXM39" s="13"/>
      <c r="GXN39" s="13"/>
      <c r="GXO39" s="13"/>
      <c r="GXP39" s="13"/>
      <c r="GXQ39" s="13"/>
      <c r="GXR39" s="13"/>
      <c r="GXS39" s="13"/>
      <c r="GXT39" s="13"/>
      <c r="GXU39" s="13"/>
      <c r="GXV39" s="13"/>
      <c r="GXW39" s="13"/>
      <c r="GXX39" s="13"/>
      <c r="GXY39" s="13"/>
      <c r="GXZ39" s="13"/>
      <c r="GYA39" s="13"/>
      <c r="GYB39" s="13"/>
      <c r="GYC39" s="13"/>
      <c r="GYD39" s="13"/>
      <c r="GYE39" s="13"/>
      <c r="GYF39" s="13"/>
      <c r="GYG39" s="13"/>
      <c r="GYH39" s="13"/>
      <c r="GYI39" s="13"/>
      <c r="GYJ39" s="13"/>
      <c r="GYK39" s="13"/>
      <c r="GYL39" s="13"/>
      <c r="GYM39" s="13"/>
      <c r="GYN39" s="13"/>
      <c r="GYO39" s="13"/>
      <c r="GYP39" s="121"/>
      <c r="GYQ39" s="121"/>
      <c r="GYR39" s="121"/>
      <c r="GYS39" s="121"/>
      <c r="GYT39" s="121"/>
      <c r="GYU39" s="121"/>
      <c r="GYV39" s="121"/>
      <c r="GYW39" s="121"/>
      <c r="GYX39" s="121"/>
      <c r="GYY39" s="121"/>
      <c r="GYZ39" s="121"/>
      <c r="GZA39" s="121"/>
      <c r="GZB39" s="121"/>
      <c r="GZC39" s="121"/>
      <c r="GZD39" s="121"/>
      <c r="GZE39" s="121"/>
      <c r="GZF39" s="121"/>
      <c r="GZG39" s="121"/>
      <c r="GZH39" s="121"/>
      <c r="GZI39" s="121"/>
      <c r="GZJ39" s="121"/>
      <c r="GZK39" s="121"/>
      <c r="GZL39" s="121"/>
      <c r="GZM39" s="121"/>
      <c r="GZN39" s="121"/>
      <c r="GZO39" s="121"/>
      <c r="GZP39" s="121"/>
      <c r="GZQ39" s="121"/>
      <c r="GZR39" s="121"/>
      <c r="GZS39" s="121"/>
      <c r="GZT39" s="121"/>
      <c r="GZU39" s="121"/>
      <c r="GZV39" s="121"/>
      <c r="GZW39" s="121"/>
      <c r="GZX39" s="121"/>
      <c r="GZY39" s="121"/>
      <c r="GZZ39" s="121"/>
      <c r="HAA39" s="121"/>
      <c r="HAB39" s="121"/>
      <c r="HAC39" s="121"/>
      <c r="HAD39" s="121"/>
    </row>
    <row r="40" spans="1:5438">
      <c r="A40" s="79"/>
      <c r="B40" s="93"/>
      <c r="C40" s="80"/>
      <c r="D40" s="120"/>
      <c r="E40" s="120"/>
      <c r="F40" s="120"/>
    </row>
    <row r="41" spans="1:5438">
      <c r="A41" s="79"/>
      <c r="B41" s="93"/>
      <c r="C41" s="80"/>
      <c r="D41" s="120"/>
      <c r="E41" s="120"/>
      <c r="F41" s="120"/>
    </row>
    <row r="42" spans="1:5438">
      <c r="A42" s="13"/>
      <c r="B42" s="93"/>
      <c r="C42" s="120"/>
      <c r="D42" s="120"/>
      <c r="E42" s="120"/>
      <c r="F42" s="120"/>
    </row>
    <row r="43" spans="1:5438">
      <c r="A43" s="79"/>
      <c r="B43" s="93"/>
      <c r="C43" s="80"/>
      <c r="D43" s="120"/>
      <c r="E43" s="120"/>
      <c r="F43" s="120"/>
    </row>
    <row r="44" spans="1:5438">
      <c r="A44" s="79"/>
      <c r="D44" s="120"/>
      <c r="E44" s="120"/>
      <c r="F44" s="120"/>
    </row>
    <row r="45" spans="1:5438">
      <c r="A45" s="79"/>
      <c r="B45" s="93"/>
      <c r="C45" s="120"/>
      <c r="D45" s="120"/>
      <c r="E45" s="120"/>
      <c r="F45" s="120"/>
    </row>
    <row r="46" spans="1:5438">
      <c r="A46" s="79"/>
      <c r="B46" s="93"/>
      <c r="C46" s="80"/>
      <c r="D46" s="120"/>
      <c r="E46" s="120"/>
      <c r="F46" s="120"/>
    </row>
    <row r="47" spans="1:5438">
      <c r="A47" s="79"/>
      <c r="B47" s="15"/>
      <c r="C47" s="129"/>
      <c r="D47" s="120"/>
      <c r="E47" s="120"/>
      <c r="F47" s="120"/>
    </row>
  </sheetData>
  <mergeCells count="772">
    <mergeCell ref="H6:N6"/>
    <mergeCell ref="LD6:LJ6"/>
    <mergeCell ref="KW6:LC6"/>
    <mergeCell ref="KP6:KV6"/>
    <mergeCell ref="PZ6:QF6"/>
    <mergeCell ref="PS6:PY6"/>
    <mergeCell ref="PL6:PR6"/>
    <mergeCell ref="PE6:PK6"/>
    <mergeCell ref="OX6:PD6"/>
    <mergeCell ref="OQ6:OW6"/>
    <mergeCell ref="OJ6:OP6"/>
    <mergeCell ref="LR6:LX6"/>
    <mergeCell ref="LK6:LQ6"/>
    <mergeCell ref="OC6:OI6"/>
    <mergeCell ref="NV6:OB6"/>
    <mergeCell ref="NO6:NU6"/>
    <mergeCell ref="NH6:NN6"/>
    <mergeCell ref="NA6:NG6"/>
    <mergeCell ref="MT6:MZ6"/>
    <mergeCell ref="MM6:MS6"/>
    <mergeCell ref="MF6:ML6"/>
    <mergeCell ref="LY6:ME6"/>
    <mergeCell ref="KI6:KO6"/>
    <mergeCell ref="KB6:KH6"/>
    <mergeCell ref="RW6:SC6"/>
    <mergeCell ref="RP6:RV6"/>
    <mergeCell ref="RI6:RO6"/>
    <mergeCell ref="RB6:RH6"/>
    <mergeCell ref="QU6:RA6"/>
    <mergeCell ref="QN6:QT6"/>
    <mergeCell ref="QG6:QM6"/>
    <mergeCell ref="TT6:TZ6"/>
    <mergeCell ref="TM6:TS6"/>
    <mergeCell ref="TF6:TL6"/>
    <mergeCell ref="SY6:TE6"/>
    <mergeCell ref="SR6:SX6"/>
    <mergeCell ref="SK6:SQ6"/>
    <mergeCell ref="SD6:SJ6"/>
    <mergeCell ref="AGK6:AGQ6"/>
    <mergeCell ref="AGD6:AGJ6"/>
    <mergeCell ref="AFW6:AGC6"/>
    <mergeCell ref="AFP6:AFV6"/>
    <mergeCell ref="AFI6:AFO6"/>
    <mergeCell ref="AFB6:AFH6"/>
    <mergeCell ref="AEU6:AFA6"/>
    <mergeCell ref="ACC6:ACI6"/>
    <mergeCell ref="ABV6:ACB6"/>
    <mergeCell ref="AEN6:AET6"/>
    <mergeCell ref="AEG6:AEM6"/>
    <mergeCell ref="ADZ6:AEF6"/>
    <mergeCell ref="ADS6:ADY6"/>
    <mergeCell ref="ADL6:ADR6"/>
    <mergeCell ref="ADE6:ADK6"/>
    <mergeCell ref="ACX6:ADD6"/>
    <mergeCell ref="ACQ6:ACW6"/>
    <mergeCell ref="ACJ6:ACP6"/>
    <mergeCell ref="AIV6:AJB6"/>
    <mergeCell ref="AIO6:AIU6"/>
    <mergeCell ref="AIH6:AIN6"/>
    <mergeCell ref="AIA6:AIG6"/>
    <mergeCell ref="AHT6:AHZ6"/>
    <mergeCell ref="AHM6:AHS6"/>
    <mergeCell ref="AHF6:AHL6"/>
    <mergeCell ref="AGY6:AHE6"/>
    <mergeCell ref="AGR6:AGX6"/>
    <mergeCell ref="AKE6:AKK6"/>
    <mergeCell ref="AKL6:AKR6"/>
    <mergeCell ref="AKS6:AKY6"/>
    <mergeCell ref="AJJ6:AJP6"/>
    <mergeCell ref="AJQ6:AJW6"/>
    <mergeCell ref="AJX6:AKD6"/>
    <mergeCell ref="AJC6:AJI6"/>
    <mergeCell ref="AQQ6:AQW6"/>
    <mergeCell ref="AQJ6:AQP6"/>
    <mergeCell ref="AQC6:AQI6"/>
    <mergeCell ref="APV6:AQB6"/>
    <mergeCell ref="APO6:APU6"/>
    <mergeCell ref="APH6:APN6"/>
    <mergeCell ref="APA6:APG6"/>
    <mergeCell ref="AOT6:AOZ6"/>
    <mergeCell ref="AMP6:AMV6"/>
    <mergeCell ref="AMI6:AMO6"/>
    <mergeCell ref="AMB6:AMH6"/>
    <mergeCell ref="ALU6:AMA6"/>
    <mergeCell ref="ALN6:ALT6"/>
    <mergeCell ref="ALG6:ALM6"/>
    <mergeCell ref="AKZ6:ALF6"/>
    <mergeCell ref="AOM6:AOS6"/>
    <mergeCell ref="AOF6:AOL6"/>
    <mergeCell ref="ANY6:AOE6"/>
    <mergeCell ref="ANR6:ANX6"/>
    <mergeCell ref="AQX6:ARD6"/>
    <mergeCell ref="ARE6:ARK6"/>
    <mergeCell ref="ARL6:ARR6"/>
    <mergeCell ref="ARS6:ARY6"/>
    <mergeCell ref="ARZ6:ASF6"/>
    <mergeCell ref="ASG6:ASM6"/>
    <mergeCell ref="ASN6:AST6"/>
    <mergeCell ref="AZU6:BAA6"/>
    <mergeCell ref="BAB6:BAH6"/>
    <mergeCell ref="AUR6:AUX6"/>
    <mergeCell ref="AUY6:AVE6"/>
    <mergeCell ref="AVF6:AVL6"/>
    <mergeCell ref="AVM6:AVS6"/>
    <mergeCell ref="AVT6:AVZ6"/>
    <mergeCell ref="BGU6:BHA6"/>
    <mergeCell ref="BHB6:BHH6"/>
    <mergeCell ref="AZG6:AZM6"/>
    <mergeCell ref="AZN6:AZT6"/>
    <mergeCell ref="BAP6:BAV6"/>
    <mergeCell ref="BCM6:BCS6"/>
    <mergeCell ref="BCT6:BCZ6"/>
    <mergeCell ref="BDA6:BDG6"/>
    <mergeCell ref="BDH6:BDN6"/>
    <mergeCell ref="BDO6:BDU6"/>
    <mergeCell ref="BDV6:BEB6"/>
    <mergeCell ref="BEX6:BFD6"/>
    <mergeCell ref="BFE6:BFK6"/>
    <mergeCell ref="BAW6:BBC6"/>
    <mergeCell ref="BCF6:BCL6"/>
    <mergeCell ref="BBD6:BBJ6"/>
    <mergeCell ref="BBK6:BBQ6"/>
    <mergeCell ref="ASU6:ATA6"/>
    <mergeCell ref="ATB6:ATH6"/>
    <mergeCell ref="ATI6:ATO6"/>
    <mergeCell ref="ATP6:ATV6"/>
    <mergeCell ref="ATW6:AUC6"/>
    <mergeCell ref="AUD6:AUJ6"/>
    <mergeCell ref="AUK6:AUQ6"/>
    <mergeCell ref="AYL6:AYR6"/>
    <mergeCell ref="AYS6:AYY6"/>
    <mergeCell ref="AWA6:AWG6"/>
    <mergeCell ref="AWH6:AWN6"/>
    <mergeCell ref="AWO6:AWU6"/>
    <mergeCell ref="AWV6:AXB6"/>
    <mergeCell ref="AXC6:AXI6"/>
    <mergeCell ref="AXJ6:AXP6"/>
    <mergeCell ref="AXQ6:AXW6"/>
    <mergeCell ref="AXX6:AYD6"/>
    <mergeCell ref="AYE6:AYK6"/>
    <mergeCell ref="BEC6:BEI6"/>
    <mergeCell ref="BAI6:BAO6"/>
    <mergeCell ref="AYZ6:AZF6"/>
    <mergeCell ref="GVJ6:GVP6"/>
    <mergeCell ref="GQU6:GRA6"/>
    <mergeCell ref="GRB6:GRH6"/>
    <mergeCell ref="GRI6:GRO6"/>
    <mergeCell ref="GRP6:GRV6"/>
    <mergeCell ref="GRW6:GSC6"/>
    <mergeCell ref="GSD6:GSJ6"/>
    <mergeCell ref="BHW6:BIC6"/>
    <mergeCell ref="BID6:BIJ6"/>
    <mergeCell ref="BIK6:BIQ6"/>
    <mergeCell ref="BIR6:BIX6"/>
    <mergeCell ref="BIY6:BJE6"/>
    <mergeCell ref="BJF6:BJL6"/>
    <mergeCell ref="BJM6:BJS6"/>
    <mergeCell ref="BJT6:BJZ6"/>
    <mergeCell ref="BKA6:BKG6"/>
    <mergeCell ref="BKH6:BKN6"/>
    <mergeCell ref="BKO6:BKU6"/>
    <mergeCell ref="BKV6:BLB6"/>
    <mergeCell ref="GEK6:GEQ6"/>
    <mergeCell ref="GTM6:GTS6"/>
    <mergeCell ref="GOC6:GOI6"/>
    <mergeCell ref="GCU6:GDA6"/>
    <mergeCell ref="GMM6:GMS6"/>
    <mergeCell ref="GMT6:GMZ6"/>
    <mergeCell ref="GNA6:GNG6"/>
    <mergeCell ref="GKB6:GKH6"/>
    <mergeCell ref="GKI6:GKO6"/>
    <mergeCell ref="GKP6:GKV6"/>
    <mergeCell ref="GKW6:GLC6"/>
    <mergeCell ref="GLD6:GLJ6"/>
    <mergeCell ref="GLK6:GLQ6"/>
    <mergeCell ref="GNH6:GNN6"/>
    <mergeCell ref="GNO6:GNU6"/>
    <mergeCell ref="GNV6:GOB6"/>
    <mergeCell ref="GFM6:GFS6"/>
    <mergeCell ref="GFT6:GFZ6"/>
    <mergeCell ref="GGA6:GGG6"/>
    <mergeCell ref="GER6:GEX6"/>
    <mergeCell ref="GEY6:GFE6"/>
    <mergeCell ref="GHC6:GHI6"/>
    <mergeCell ref="GHJ6:GHP6"/>
    <mergeCell ref="GGO6:GGU6"/>
    <mergeCell ref="GDP6:GDV6"/>
    <mergeCell ref="GDW6:GEC6"/>
    <mergeCell ref="GYB6:GYH6"/>
    <mergeCell ref="GYI6:GYO6"/>
    <mergeCell ref="GVQ6:GVW6"/>
    <mergeCell ref="GVX6:GWD6"/>
    <mergeCell ref="GWE6:GWK6"/>
    <mergeCell ref="GWL6:GWR6"/>
    <mergeCell ref="GWS6:GWY6"/>
    <mergeCell ref="GWZ6:GXF6"/>
    <mergeCell ref="GXG6:GXM6"/>
    <mergeCell ref="GXN6:GXT6"/>
    <mergeCell ref="GXU6:GYA6"/>
    <mergeCell ref="GUO6:GUU6"/>
    <mergeCell ref="GUV6:GVB6"/>
    <mergeCell ref="GVC6:GVI6"/>
    <mergeCell ref="GOJ6:GOP6"/>
    <mergeCell ref="GOQ6:GOW6"/>
    <mergeCell ref="GOX6:GPD6"/>
    <mergeCell ref="GPE6:GPK6"/>
    <mergeCell ref="GPL6:GPR6"/>
    <mergeCell ref="GPS6:GPY6"/>
    <mergeCell ref="GPZ6:GQF6"/>
    <mergeCell ref="GQG6:GQM6"/>
    <mergeCell ref="GUH6:GUN6"/>
    <mergeCell ref="GSK6:GSQ6"/>
    <mergeCell ref="GSR6:GSX6"/>
    <mergeCell ref="GSY6:GTE6"/>
    <mergeCell ref="GQN6:GQT6"/>
    <mergeCell ref="GTF6:GTL6"/>
    <mergeCell ref="GTT6:GTZ6"/>
    <mergeCell ref="GUA6:GUG6"/>
    <mergeCell ref="GED6:GEJ6"/>
    <mergeCell ref="GCN6:GCT6"/>
    <mergeCell ref="GGV6:GHB6"/>
    <mergeCell ref="FVN6:FVT6"/>
    <mergeCell ref="FVU6:FWA6"/>
    <mergeCell ref="FWB6:FWH6"/>
    <mergeCell ref="FWI6:FWO6"/>
    <mergeCell ref="FWP6:FWV6"/>
    <mergeCell ref="FWW6:FXC6"/>
    <mergeCell ref="GAQ6:GAW6"/>
    <mergeCell ref="GAX6:GBD6"/>
    <mergeCell ref="GBE6:GBK6"/>
    <mergeCell ref="FYT6:FYZ6"/>
    <mergeCell ref="FZA6:FZG6"/>
    <mergeCell ref="FXD6:FXJ6"/>
    <mergeCell ref="FXK6:FXQ6"/>
    <mergeCell ref="FXR6:FXX6"/>
    <mergeCell ref="GDI6:GDO6"/>
    <mergeCell ref="GLY6:GME6"/>
    <mergeCell ref="GMF6:GML6"/>
    <mergeCell ref="GIL6:GIR6"/>
    <mergeCell ref="GIS6:GIY6"/>
    <mergeCell ref="GIZ6:GJF6"/>
    <mergeCell ref="GJG6:GJM6"/>
    <mergeCell ref="GJN6:GJT6"/>
    <mergeCell ref="GJU6:GKA6"/>
    <mergeCell ref="FZH6:FZN6"/>
    <mergeCell ref="FZO6:FZU6"/>
    <mergeCell ref="FZV6:GAB6"/>
    <mergeCell ref="GAC6:GAI6"/>
    <mergeCell ref="GHQ6:GHW6"/>
    <mergeCell ref="GHX6:GID6"/>
    <mergeCell ref="GIE6:GIK6"/>
    <mergeCell ref="GFF6:GFL6"/>
    <mergeCell ref="GDB6:GDH6"/>
    <mergeCell ref="GAJ6:GAP6"/>
    <mergeCell ref="GBS6:GBY6"/>
    <mergeCell ref="GBL6:GBR6"/>
    <mergeCell ref="GLR6:GLX6"/>
    <mergeCell ref="GBZ6:GCF6"/>
    <mergeCell ref="GCG6:GCM6"/>
    <mergeCell ref="GGH6:GGN6"/>
    <mergeCell ref="FNL6:FNR6"/>
    <mergeCell ref="FNS6:FNY6"/>
    <mergeCell ref="FNZ6:FOF6"/>
    <mergeCell ref="FXY6:FYE6"/>
    <mergeCell ref="FYF6:FYL6"/>
    <mergeCell ref="FYM6:FYS6"/>
    <mergeCell ref="FUS6:FUY6"/>
    <mergeCell ref="FUZ6:FVF6"/>
    <mergeCell ref="FVG6:FVM6"/>
    <mergeCell ref="FSH6:FSN6"/>
    <mergeCell ref="FSO6:FSU6"/>
    <mergeCell ref="FSV6:FTB6"/>
    <mergeCell ref="FTC6:FTI6"/>
    <mergeCell ref="FTJ6:FTP6"/>
    <mergeCell ref="FTQ6:FTW6"/>
    <mergeCell ref="FTX6:FUD6"/>
    <mergeCell ref="FUE6:FUK6"/>
    <mergeCell ref="FUL6:FUR6"/>
    <mergeCell ref="FQR6:FQX6"/>
    <mergeCell ref="FQY6:FRE6"/>
    <mergeCell ref="FRF6:FRL6"/>
    <mergeCell ref="FRM6:FRS6"/>
    <mergeCell ref="FRT6:FRZ6"/>
    <mergeCell ref="FSA6:FSG6"/>
    <mergeCell ref="FOG6:FOM6"/>
    <mergeCell ref="FON6:FOT6"/>
    <mergeCell ref="FOU6:FPA6"/>
    <mergeCell ref="FPB6:FPH6"/>
    <mergeCell ref="FPI6:FPO6"/>
    <mergeCell ref="FPP6:FPV6"/>
    <mergeCell ref="FPW6:FQC6"/>
    <mergeCell ref="FQD6:FQJ6"/>
    <mergeCell ref="FQK6:FQQ6"/>
    <mergeCell ref="FLV6:FMB6"/>
    <mergeCell ref="FMC6:FMI6"/>
    <mergeCell ref="FMJ6:FMP6"/>
    <mergeCell ref="FMQ6:FMW6"/>
    <mergeCell ref="FMX6:FND6"/>
    <mergeCell ref="FNE6:FNK6"/>
    <mergeCell ref="FFJ6:FFP6"/>
    <mergeCell ref="FFQ6:FFW6"/>
    <mergeCell ref="FFX6:FGD6"/>
    <mergeCell ref="FGE6:FGK6"/>
    <mergeCell ref="FGL6:FGR6"/>
    <mergeCell ref="FGS6:FGY6"/>
    <mergeCell ref="FLA6:FLG6"/>
    <mergeCell ref="FLH6:FLN6"/>
    <mergeCell ref="FLO6:FLU6"/>
    <mergeCell ref="FIP6:FIV6"/>
    <mergeCell ref="FIW6:FJC6"/>
    <mergeCell ref="FJD6:FJJ6"/>
    <mergeCell ref="FJK6:FJQ6"/>
    <mergeCell ref="FJR6:FJX6"/>
    <mergeCell ref="FJY6:FKE6"/>
    <mergeCell ref="FDT6:FDZ6"/>
    <mergeCell ref="FEA6:FEG6"/>
    <mergeCell ref="FEH6:FEN6"/>
    <mergeCell ref="FKF6:FKL6"/>
    <mergeCell ref="FKM6:FKS6"/>
    <mergeCell ref="FKT6:FKZ6"/>
    <mergeCell ref="FGZ6:FHF6"/>
    <mergeCell ref="FHG6:FHM6"/>
    <mergeCell ref="FHN6:FHT6"/>
    <mergeCell ref="FHU6:FIA6"/>
    <mergeCell ref="FIB6:FIH6"/>
    <mergeCell ref="FII6:FIO6"/>
    <mergeCell ref="FEO6:FEU6"/>
    <mergeCell ref="FEV6:FFB6"/>
    <mergeCell ref="FFC6:FFI6"/>
    <mergeCell ref="FCD6:FCJ6"/>
    <mergeCell ref="FCK6:FCQ6"/>
    <mergeCell ref="FCR6:FCX6"/>
    <mergeCell ref="FCY6:FDE6"/>
    <mergeCell ref="FDF6:FDL6"/>
    <mergeCell ref="FDM6:FDS6"/>
    <mergeCell ref="EVR6:EVX6"/>
    <mergeCell ref="EVY6:EWE6"/>
    <mergeCell ref="EWF6:EWL6"/>
    <mergeCell ref="EWM6:EWS6"/>
    <mergeCell ref="EWT6:EWZ6"/>
    <mergeCell ref="EXA6:EXG6"/>
    <mergeCell ref="FBI6:FBO6"/>
    <mergeCell ref="FBP6:FBV6"/>
    <mergeCell ref="FBW6:FCC6"/>
    <mergeCell ref="EYX6:EZD6"/>
    <mergeCell ref="EZE6:EZK6"/>
    <mergeCell ref="EZL6:EZR6"/>
    <mergeCell ref="EZS6:EZY6"/>
    <mergeCell ref="EZZ6:FAF6"/>
    <mergeCell ref="FAG6:FAM6"/>
    <mergeCell ref="EUB6:EUH6"/>
    <mergeCell ref="EUI6:EUO6"/>
    <mergeCell ref="EUP6:EUV6"/>
    <mergeCell ref="FAN6:FAT6"/>
    <mergeCell ref="FAU6:FBA6"/>
    <mergeCell ref="FBB6:FBH6"/>
    <mergeCell ref="EXH6:EXN6"/>
    <mergeCell ref="EXO6:EXU6"/>
    <mergeCell ref="EXV6:EYB6"/>
    <mergeCell ref="EYC6:EYI6"/>
    <mergeCell ref="EYJ6:EYP6"/>
    <mergeCell ref="EYQ6:EYW6"/>
    <mergeCell ref="EUW6:EVC6"/>
    <mergeCell ref="EVD6:EVJ6"/>
    <mergeCell ref="EVK6:EVQ6"/>
    <mergeCell ref="ESL6:ESR6"/>
    <mergeCell ref="ESS6:ESY6"/>
    <mergeCell ref="ESZ6:ETF6"/>
    <mergeCell ref="ETG6:ETM6"/>
    <mergeCell ref="ETN6:ETT6"/>
    <mergeCell ref="ETU6:EUA6"/>
    <mergeCell ref="ELZ6:EMF6"/>
    <mergeCell ref="EMG6:EMM6"/>
    <mergeCell ref="EMN6:EMT6"/>
    <mergeCell ref="EMU6:ENA6"/>
    <mergeCell ref="ENB6:ENH6"/>
    <mergeCell ref="ENI6:ENO6"/>
    <mergeCell ref="ERQ6:ERW6"/>
    <mergeCell ref="ERX6:ESD6"/>
    <mergeCell ref="ESE6:ESK6"/>
    <mergeCell ref="EPF6:EPL6"/>
    <mergeCell ref="EPM6:EPS6"/>
    <mergeCell ref="EPT6:EPZ6"/>
    <mergeCell ref="EQA6:EQG6"/>
    <mergeCell ref="EQH6:EQN6"/>
    <mergeCell ref="EQO6:EQU6"/>
    <mergeCell ref="EKJ6:EKP6"/>
    <mergeCell ref="EKQ6:EKW6"/>
    <mergeCell ref="EKX6:ELD6"/>
    <mergeCell ref="EQV6:ERB6"/>
    <mergeCell ref="ERC6:ERI6"/>
    <mergeCell ref="ERJ6:ERP6"/>
    <mergeCell ref="ENP6:ENV6"/>
    <mergeCell ref="ENW6:EOC6"/>
    <mergeCell ref="EOD6:EOJ6"/>
    <mergeCell ref="EOK6:EOQ6"/>
    <mergeCell ref="EOR6:EOX6"/>
    <mergeCell ref="EOY6:EPE6"/>
    <mergeCell ref="ELE6:ELK6"/>
    <mergeCell ref="ELL6:ELR6"/>
    <mergeCell ref="ELS6:ELY6"/>
    <mergeCell ref="EIT6:EIZ6"/>
    <mergeCell ref="EJA6:EJG6"/>
    <mergeCell ref="EJH6:EJN6"/>
    <mergeCell ref="EJO6:EJU6"/>
    <mergeCell ref="EJV6:EKB6"/>
    <mergeCell ref="EKC6:EKI6"/>
    <mergeCell ref="ECH6:ECN6"/>
    <mergeCell ref="ECO6:ECU6"/>
    <mergeCell ref="ECV6:EDB6"/>
    <mergeCell ref="EDC6:EDI6"/>
    <mergeCell ref="EDJ6:EDP6"/>
    <mergeCell ref="EDQ6:EDW6"/>
    <mergeCell ref="EHY6:EIE6"/>
    <mergeCell ref="EIF6:EIL6"/>
    <mergeCell ref="EIM6:EIS6"/>
    <mergeCell ref="EFN6:EFT6"/>
    <mergeCell ref="EFU6:EGA6"/>
    <mergeCell ref="EGB6:EGH6"/>
    <mergeCell ref="EGI6:EGO6"/>
    <mergeCell ref="EGP6:EGV6"/>
    <mergeCell ref="EGW6:EHC6"/>
    <mergeCell ref="EAR6:EAX6"/>
    <mergeCell ref="EAY6:EBE6"/>
    <mergeCell ref="EBF6:EBL6"/>
    <mergeCell ref="EHD6:EHJ6"/>
    <mergeCell ref="EHK6:EHQ6"/>
    <mergeCell ref="EHR6:EHX6"/>
    <mergeCell ref="EDX6:EED6"/>
    <mergeCell ref="EEE6:EEK6"/>
    <mergeCell ref="EEL6:EER6"/>
    <mergeCell ref="EES6:EEY6"/>
    <mergeCell ref="EEZ6:EFF6"/>
    <mergeCell ref="EFG6:EFM6"/>
    <mergeCell ref="EBM6:EBS6"/>
    <mergeCell ref="EBT6:EBZ6"/>
    <mergeCell ref="ECA6:ECG6"/>
    <mergeCell ref="DZB6:DZH6"/>
    <mergeCell ref="DZI6:DZO6"/>
    <mergeCell ref="DZP6:DZV6"/>
    <mergeCell ref="DZW6:EAC6"/>
    <mergeCell ref="EAD6:EAJ6"/>
    <mergeCell ref="EAK6:EAQ6"/>
    <mergeCell ref="DSP6:DSV6"/>
    <mergeCell ref="DSW6:DTC6"/>
    <mergeCell ref="DTD6:DTJ6"/>
    <mergeCell ref="DTK6:DTQ6"/>
    <mergeCell ref="DTR6:DTX6"/>
    <mergeCell ref="DTY6:DUE6"/>
    <mergeCell ref="DYG6:DYM6"/>
    <mergeCell ref="DYN6:DYT6"/>
    <mergeCell ref="DYU6:DZA6"/>
    <mergeCell ref="DVV6:DWB6"/>
    <mergeCell ref="DWC6:DWI6"/>
    <mergeCell ref="DWJ6:DWP6"/>
    <mergeCell ref="DWQ6:DWW6"/>
    <mergeCell ref="DWX6:DXD6"/>
    <mergeCell ref="DXE6:DXK6"/>
    <mergeCell ref="DQZ6:DRF6"/>
    <mergeCell ref="DRG6:DRM6"/>
    <mergeCell ref="DRN6:DRT6"/>
    <mergeCell ref="DXL6:DXR6"/>
    <mergeCell ref="DXS6:DXY6"/>
    <mergeCell ref="DXZ6:DYF6"/>
    <mergeCell ref="DUF6:DUL6"/>
    <mergeCell ref="DUM6:DUS6"/>
    <mergeCell ref="DUT6:DUZ6"/>
    <mergeCell ref="DVA6:DVG6"/>
    <mergeCell ref="DVH6:DVN6"/>
    <mergeCell ref="DVO6:DVU6"/>
    <mergeCell ref="DRU6:DSA6"/>
    <mergeCell ref="DSB6:DSH6"/>
    <mergeCell ref="DSI6:DSO6"/>
    <mergeCell ref="DPJ6:DPP6"/>
    <mergeCell ref="DPQ6:DPW6"/>
    <mergeCell ref="DPX6:DQD6"/>
    <mergeCell ref="DQE6:DQK6"/>
    <mergeCell ref="DQL6:DQR6"/>
    <mergeCell ref="DQS6:DQY6"/>
    <mergeCell ref="DIX6:DJD6"/>
    <mergeCell ref="DJE6:DJK6"/>
    <mergeCell ref="DJL6:DJR6"/>
    <mergeCell ref="DJS6:DJY6"/>
    <mergeCell ref="DJZ6:DKF6"/>
    <mergeCell ref="DKG6:DKM6"/>
    <mergeCell ref="DOO6:DOU6"/>
    <mergeCell ref="DOV6:DPB6"/>
    <mergeCell ref="DPC6:DPI6"/>
    <mergeCell ref="DMD6:DMJ6"/>
    <mergeCell ref="DMK6:DMQ6"/>
    <mergeCell ref="DMR6:DMX6"/>
    <mergeCell ref="DMY6:DNE6"/>
    <mergeCell ref="DNF6:DNL6"/>
    <mergeCell ref="DNM6:DNS6"/>
    <mergeCell ref="DHH6:DHN6"/>
    <mergeCell ref="DHO6:DHU6"/>
    <mergeCell ref="DHV6:DIB6"/>
    <mergeCell ref="DNT6:DNZ6"/>
    <mergeCell ref="DOA6:DOG6"/>
    <mergeCell ref="DOH6:DON6"/>
    <mergeCell ref="DKN6:DKT6"/>
    <mergeCell ref="DKU6:DLA6"/>
    <mergeCell ref="DLB6:DLH6"/>
    <mergeCell ref="DLI6:DLO6"/>
    <mergeCell ref="DLP6:DLV6"/>
    <mergeCell ref="DLW6:DMC6"/>
    <mergeCell ref="DIC6:DII6"/>
    <mergeCell ref="DIJ6:DIP6"/>
    <mergeCell ref="DIQ6:DIW6"/>
    <mergeCell ref="DFR6:DFX6"/>
    <mergeCell ref="DFY6:DGE6"/>
    <mergeCell ref="DGF6:DGL6"/>
    <mergeCell ref="DGM6:DGS6"/>
    <mergeCell ref="DGT6:DGZ6"/>
    <mergeCell ref="DHA6:DHG6"/>
    <mergeCell ref="CZF6:CZL6"/>
    <mergeCell ref="CZM6:CZS6"/>
    <mergeCell ref="CZT6:CZZ6"/>
    <mergeCell ref="DAA6:DAG6"/>
    <mergeCell ref="DAH6:DAN6"/>
    <mergeCell ref="DAO6:DAU6"/>
    <mergeCell ref="DEW6:DFC6"/>
    <mergeCell ref="DFD6:DFJ6"/>
    <mergeCell ref="DFK6:DFQ6"/>
    <mergeCell ref="DCL6:DCR6"/>
    <mergeCell ref="DCS6:DCY6"/>
    <mergeCell ref="DCZ6:DDF6"/>
    <mergeCell ref="DDG6:DDM6"/>
    <mergeCell ref="DDN6:DDT6"/>
    <mergeCell ref="DDU6:DEA6"/>
    <mergeCell ref="CXP6:CXV6"/>
    <mergeCell ref="CXW6:CYC6"/>
    <mergeCell ref="CYD6:CYJ6"/>
    <mergeCell ref="DEB6:DEH6"/>
    <mergeCell ref="DEI6:DEO6"/>
    <mergeCell ref="DEP6:DEV6"/>
    <mergeCell ref="DAV6:DBB6"/>
    <mergeCell ref="DBC6:DBI6"/>
    <mergeCell ref="DBJ6:DBP6"/>
    <mergeCell ref="DBQ6:DBW6"/>
    <mergeCell ref="DBX6:DCD6"/>
    <mergeCell ref="DCE6:DCK6"/>
    <mergeCell ref="CYK6:CYQ6"/>
    <mergeCell ref="CYR6:CYX6"/>
    <mergeCell ref="CYY6:CZE6"/>
    <mergeCell ref="CVZ6:CWF6"/>
    <mergeCell ref="CWG6:CWM6"/>
    <mergeCell ref="CWN6:CWT6"/>
    <mergeCell ref="CWU6:CXA6"/>
    <mergeCell ref="CXB6:CXH6"/>
    <mergeCell ref="CXI6:CXO6"/>
    <mergeCell ref="CPN6:CPT6"/>
    <mergeCell ref="CPU6:CQA6"/>
    <mergeCell ref="CQB6:CQH6"/>
    <mergeCell ref="CQI6:CQO6"/>
    <mergeCell ref="CQP6:CQV6"/>
    <mergeCell ref="CQW6:CRC6"/>
    <mergeCell ref="CVE6:CVK6"/>
    <mergeCell ref="CVL6:CVR6"/>
    <mergeCell ref="CVS6:CVY6"/>
    <mergeCell ref="CST6:CSZ6"/>
    <mergeCell ref="CTA6:CTG6"/>
    <mergeCell ref="CTH6:CTN6"/>
    <mergeCell ref="CTO6:CTU6"/>
    <mergeCell ref="CTV6:CUB6"/>
    <mergeCell ref="CUC6:CUI6"/>
    <mergeCell ref="CNX6:COD6"/>
    <mergeCell ref="COE6:COK6"/>
    <mergeCell ref="COL6:COR6"/>
    <mergeCell ref="CUJ6:CUP6"/>
    <mergeCell ref="CUQ6:CUW6"/>
    <mergeCell ref="CUX6:CVD6"/>
    <mergeCell ref="CRD6:CRJ6"/>
    <mergeCell ref="CRK6:CRQ6"/>
    <mergeCell ref="CRR6:CRX6"/>
    <mergeCell ref="CRY6:CSE6"/>
    <mergeCell ref="CSF6:CSL6"/>
    <mergeCell ref="CSM6:CSS6"/>
    <mergeCell ref="COS6:COY6"/>
    <mergeCell ref="COZ6:CPF6"/>
    <mergeCell ref="CPG6:CPM6"/>
    <mergeCell ref="CMH6:CMN6"/>
    <mergeCell ref="CMO6:CMU6"/>
    <mergeCell ref="CMV6:CNB6"/>
    <mergeCell ref="CNC6:CNI6"/>
    <mergeCell ref="CNJ6:CNP6"/>
    <mergeCell ref="CNQ6:CNW6"/>
    <mergeCell ref="CFV6:CGB6"/>
    <mergeCell ref="CGC6:CGI6"/>
    <mergeCell ref="CGJ6:CGP6"/>
    <mergeCell ref="CGQ6:CGW6"/>
    <mergeCell ref="CGX6:CHD6"/>
    <mergeCell ref="CHE6:CHK6"/>
    <mergeCell ref="CLM6:CLS6"/>
    <mergeCell ref="CLT6:CLZ6"/>
    <mergeCell ref="CMA6:CMG6"/>
    <mergeCell ref="CJB6:CJH6"/>
    <mergeCell ref="CJI6:CJO6"/>
    <mergeCell ref="CJP6:CJV6"/>
    <mergeCell ref="CJW6:CKC6"/>
    <mergeCell ref="CKD6:CKJ6"/>
    <mergeCell ref="CKK6:CKQ6"/>
    <mergeCell ref="CLF6:CLL6"/>
    <mergeCell ref="CHL6:CHR6"/>
    <mergeCell ref="CHS6:CHY6"/>
    <mergeCell ref="BOW6:BPC6"/>
    <mergeCell ref="BPD6:BPJ6"/>
    <mergeCell ref="BNN6:BNT6"/>
    <mergeCell ref="BQM6:BQS6"/>
    <mergeCell ref="BQT6:BQZ6"/>
    <mergeCell ref="CIN6:CIT6"/>
    <mergeCell ref="CAZ6:CBF6"/>
    <mergeCell ref="CBG6:CBM6"/>
    <mergeCell ref="BZX6:CAD6"/>
    <mergeCell ref="CAE6:CAK6"/>
    <mergeCell ref="CAL6:CAR6"/>
    <mergeCell ref="CAS6:CAY6"/>
    <mergeCell ref="BVB6:BVH6"/>
    <mergeCell ref="BVI6:BVO6"/>
    <mergeCell ref="BVP6:BVV6"/>
    <mergeCell ref="BVW6:BWC6"/>
    <mergeCell ref="BXT6:BXZ6"/>
    <mergeCell ref="BYA6:BYG6"/>
    <mergeCell ref="BZJ6:BZP6"/>
    <mergeCell ref="BZQ6:BZW6"/>
    <mergeCell ref="BUN6:BUT6"/>
    <mergeCell ref="CIU6:CJA6"/>
    <mergeCell ref="CFA6:CFG6"/>
    <mergeCell ref="CFH6:CFN6"/>
    <mergeCell ref="CFO6:CFU6"/>
    <mergeCell ref="CCI6:CCO6"/>
    <mergeCell ref="CCP6:CCV6"/>
    <mergeCell ref="CCW6:CDC6"/>
    <mergeCell ref="CDD6:CDJ6"/>
    <mergeCell ref="CEF6:CEL6"/>
    <mergeCell ref="CEM6:CES6"/>
    <mergeCell ref="CET6:CEZ6"/>
    <mergeCell ref="AND6:ANJ6"/>
    <mergeCell ref="AMW6:ANC6"/>
    <mergeCell ref="BBY6:BCE6"/>
    <mergeCell ref="BLQ6:BLW6"/>
    <mergeCell ref="CHZ6:CIF6"/>
    <mergeCell ref="CIG6:CIM6"/>
    <mergeCell ref="BFL6:BFR6"/>
    <mergeCell ref="BLC6:BLI6"/>
    <mergeCell ref="BQF6:BQL6"/>
    <mergeCell ref="CBN6:CBT6"/>
    <mergeCell ref="CBU6:CCA6"/>
    <mergeCell ref="CCB6:CCH6"/>
    <mergeCell ref="BLJ6:BLP6"/>
    <mergeCell ref="BXM6:BXS6"/>
    <mergeCell ref="BUU6:BVA6"/>
    <mergeCell ref="BEJ6:BEP6"/>
    <mergeCell ref="BEQ6:BEW6"/>
    <mergeCell ref="BGN6:BGT6"/>
    <mergeCell ref="BHI6:BHO6"/>
    <mergeCell ref="BHP6:BHV6"/>
    <mergeCell ref="BGG6:BGM6"/>
    <mergeCell ref="BOB6:BOH6"/>
    <mergeCell ref="BOI6:BOO6"/>
    <mergeCell ref="BOP6:BOV6"/>
    <mergeCell ref="B6:G6"/>
    <mergeCell ref="BSQ6:BSW6"/>
    <mergeCell ref="BSX6:BTD6"/>
    <mergeCell ref="BTE6:BTK6"/>
    <mergeCell ref="BTL6:BTR6"/>
    <mergeCell ref="BTS6:BTY6"/>
    <mergeCell ref="BTZ6:BUF6"/>
    <mergeCell ref="BUG6:BUM6"/>
    <mergeCell ref="BNU6:BOA6"/>
    <mergeCell ref="BRA6:BRG6"/>
    <mergeCell ref="BRH6:BRN6"/>
    <mergeCell ref="BRO6:BRU6"/>
    <mergeCell ref="BRV6:BSB6"/>
    <mergeCell ref="BSC6:BSI6"/>
    <mergeCell ref="BSJ6:BSP6"/>
    <mergeCell ref="BPK6:BPQ6"/>
    <mergeCell ref="BPR6:BPX6"/>
    <mergeCell ref="BPY6:BQE6"/>
    <mergeCell ref="BFS6:BFY6"/>
    <mergeCell ref="YP6:YV6"/>
    <mergeCell ref="YI6:YO6"/>
    <mergeCell ref="BFZ6:BGF6"/>
    <mergeCell ref="BBR6:BBX6"/>
    <mergeCell ref="YB6:YH6"/>
    <mergeCell ref="ABO6:ABU6"/>
    <mergeCell ref="VC6:VI6"/>
    <mergeCell ref="GBZ5:GCF5"/>
    <mergeCell ref="BMZ6:BNF6"/>
    <mergeCell ref="BNG6:BNM6"/>
    <mergeCell ref="BMS6:BMY6"/>
    <mergeCell ref="BME6:BMK6"/>
    <mergeCell ref="BML6:BMR6"/>
    <mergeCell ref="BLX6:BMD6"/>
    <mergeCell ref="BYH6:BYN6"/>
    <mergeCell ref="BYO6:BYU6"/>
    <mergeCell ref="BYV6:BZB6"/>
    <mergeCell ref="BZC6:BZI6"/>
    <mergeCell ref="BWD6:BWJ6"/>
    <mergeCell ref="BWK6:BWQ6"/>
    <mergeCell ref="BWR6:BWX6"/>
    <mergeCell ref="BWY6:BXE6"/>
    <mergeCell ref="BXF6:BXL6"/>
    <mergeCell ref="CDK6:CDQ6"/>
    <mergeCell ref="CDR6:CDX6"/>
    <mergeCell ref="CDY6:CEE6"/>
    <mergeCell ref="CKR6:CKX6"/>
    <mergeCell ref="CKY6:CLE6"/>
    <mergeCell ref="ANK6:ANQ6"/>
    <mergeCell ref="UV6:VB6"/>
    <mergeCell ref="UO6:UU6"/>
    <mergeCell ref="UH6:UN6"/>
    <mergeCell ref="UA6:UG6"/>
    <mergeCell ref="XU6:YA6"/>
    <mergeCell ref="ABH6:ABN6"/>
    <mergeCell ref="ABA6:ABG6"/>
    <mergeCell ref="AAT6:AAZ6"/>
    <mergeCell ref="AAM6:AAS6"/>
    <mergeCell ref="AAF6:AAL6"/>
    <mergeCell ref="ZY6:AAE6"/>
    <mergeCell ref="VQ6:VW6"/>
    <mergeCell ref="VJ6:VP6"/>
    <mergeCell ref="XN6:XT6"/>
    <mergeCell ref="XG6:XM6"/>
    <mergeCell ref="WZ6:XF6"/>
    <mergeCell ref="WS6:WY6"/>
    <mergeCell ref="WL6:WR6"/>
    <mergeCell ref="WE6:WK6"/>
    <mergeCell ref="VX6:WD6"/>
    <mergeCell ref="ZR6:ZX6"/>
    <mergeCell ref="ZK6:ZQ6"/>
    <mergeCell ref="ZD6:ZJ6"/>
    <mergeCell ref="YW6:ZC6"/>
    <mergeCell ref="JU6:KA6"/>
    <mergeCell ref="JN6:JT6"/>
    <mergeCell ref="JG6:JM6"/>
    <mergeCell ref="IZ6:JF6"/>
    <mergeCell ref="IS6:IY6"/>
    <mergeCell ref="IL6:IR6"/>
    <mergeCell ref="IE6:IK6"/>
    <mergeCell ref="GV6:HB6"/>
    <mergeCell ref="GO6:GU6"/>
    <mergeCell ref="GH6:GN6"/>
    <mergeCell ref="GA6:GG6"/>
    <mergeCell ref="FT6:FZ6"/>
    <mergeCell ref="FM6:FS6"/>
    <mergeCell ref="FF6:FL6"/>
    <mergeCell ref="EY6:FE6"/>
    <mergeCell ref="HX6:ID6"/>
    <mergeCell ref="HQ6:HW6"/>
    <mergeCell ref="HJ6:HP6"/>
    <mergeCell ref="HC6:HI6"/>
    <mergeCell ref="AX6:BD6"/>
    <mergeCell ref="AQ6:AW6"/>
    <mergeCell ref="AJ6:AP6"/>
    <mergeCell ref="AC6:AI6"/>
    <mergeCell ref="V6:AB6"/>
    <mergeCell ref="O6:U6"/>
    <mergeCell ref="CG6:CM6"/>
    <mergeCell ref="ER6:EX6"/>
    <mergeCell ref="EK6:EQ6"/>
    <mergeCell ref="ED6:EJ6"/>
    <mergeCell ref="DW6:EC6"/>
    <mergeCell ref="DP6:DV6"/>
    <mergeCell ref="DI6:DO6"/>
    <mergeCell ref="DB6:DH6"/>
    <mergeCell ref="CU6:DA6"/>
    <mergeCell ref="CN6:CT6"/>
    <mergeCell ref="BZ6:CF6"/>
    <mergeCell ref="BS6:BY6"/>
    <mergeCell ref="BL6:BR6"/>
    <mergeCell ref="BE6:BK6"/>
  </mergeCells>
  <phoneticPr fontId="77" type="noConversion"/>
  <hyperlinks>
    <hyperlink ref="B27" r:id="rId1"/>
    <hyperlink ref="B29" r:id="rId2"/>
  </hyperlinks>
  <pageMargins left="0.7" right="0.7" top="0.75" bottom="0.75" header="0.3" footer="0.3"/>
  <pageSetup paperSize="9" orientation="portrait"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5">
    <tabColor rgb="FF92D050"/>
  </sheetPr>
  <dimension ref="A1:RV1138"/>
  <sheetViews>
    <sheetView zoomScale="80" zoomScaleNormal="80" workbookViewId="0">
      <selection activeCell="L23" sqref="L23"/>
    </sheetView>
  </sheetViews>
  <sheetFormatPr baseColWidth="10" defaultColWidth="10.625" defaultRowHeight="15.75"/>
  <cols>
    <col min="1" max="1" width="15.375" style="174" customWidth="1"/>
    <col min="2" max="145" width="7.625" style="213" customWidth="1"/>
    <col min="146" max="231" width="7.625" style="174" customWidth="1"/>
    <col min="232" max="16384" width="10.625" style="174"/>
  </cols>
  <sheetData>
    <row r="1" spans="1:231" ht="21">
      <c r="A1" s="6" t="s">
        <v>63</v>
      </c>
      <c r="B1" s="206"/>
      <c r="C1" s="206"/>
      <c r="D1" s="206"/>
      <c r="E1" s="206"/>
      <c r="F1" s="206"/>
      <c r="G1" s="206"/>
      <c r="H1" s="206"/>
      <c r="I1" s="206"/>
      <c r="J1" s="206"/>
      <c r="K1" s="206"/>
      <c r="L1" s="206"/>
      <c r="M1" s="206"/>
      <c r="N1" s="206"/>
      <c r="O1" s="206"/>
      <c r="P1" s="206"/>
      <c r="Q1" s="206"/>
      <c r="R1" s="206"/>
      <c r="S1" s="206"/>
      <c r="T1" s="206"/>
      <c r="U1" s="206"/>
      <c r="V1" s="206"/>
      <c r="W1" s="206"/>
      <c r="X1" s="206"/>
      <c r="Y1" s="206"/>
      <c r="Z1" s="206"/>
      <c r="AA1" s="206"/>
      <c r="AB1" s="206"/>
      <c r="AC1" s="206"/>
      <c r="AD1" s="206"/>
      <c r="AE1" s="206"/>
      <c r="AF1" s="206"/>
      <c r="AG1" s="206"/>
      <c r="AH1" s="206"/>
      <c r="AI1" s="206"/>
      <c r="AJ1" s="206"/>
      <c r="AK1" s="206"/>
      <c r="AL1" s="206"/>
      <c r="AM1" s="206"/>
      <c r="AN1" s="206"/>
      <c r="AO1" s="206"/>
      <c r="AP1" s="206"/>
      <c r="AQ1" s="206"/>
      <c r="AR1" s="206"/>
      <c r="AS1" s="206"/>
      <c r="AT1" s="206"/>
      <c r="AU1" s="206"/>
      <c r="AV1" s="206"/>
      <c r="AW1" s="206"/>
      <c r="AX1" s="206"/>
      <c r="AY1" s="206"/>
      <c r="AZ1" s="206"/>
      <c r="BA1" s="206"/>
      <c r="BB1" s="206"/>
      <c r="BC1" s="206"/>
      <c r="BD1" s="206"/>
      <c r="BE1" s="206"/>
      <c r="BF1" s="206"/>
      <c r="BG1" s="206"/>
      <c r="BH1" s="206"/>
      <c r="BI1" s="206"/>
      <c r="BJ1" s="206"/>
      <c r="BK1" s="206"/>
      <c r="BL1" s="206"/>
      <c r="BM1" s="206"/>
      <c r="BN1" s="206"/>
      <c r="BO1" s="206"/>
      <c r="BP1" s="206"/>
      <c r="BQ1" s="206"/>
      <c r="BR1" s="206"/>
      <c r="BS1" s="206"/>
      <c r="BT1" s="206"/>
      <c r="BU1" s="206"/>
      <c r="BV1" s="206"/>
      <c r="BW1" s="206"/>
      <c r="BX1" s="206"/>
      <c r="BY1" s="206"/>
      <c r="BZ1" s="206"/>
      <c r="CA1" s="206"/>
      <c r="CB1" s="206"/>
      <c r="CC1" s="206"/>
      <c r="CD1" s="206"/>
      <c r="CE1" s="206"/>
      <c r="CF1" s="206"/>
      <c r="CG1" s="206"/>
      <c r="CH1" s="206"/>
      <c r="CI1" s="206"/>
      <c r="CJ1" s="206"/>
      <c r="CK1" s="206"/>
      <c r="CL1" s="206"/>
      <c r="CM1" s="206"/>
      <c r="CN1" s="206"/>
      <c r="CO1" s="206"/>
      <c r="CP1" s="206"/>
      <c r="CQ1" s="206"/>
      <c r="CR1" s="206"/>
      <c r="CS1" s="206"/>
      <c r="CT1" s="206"/>
      <c r="CU1" s="206"/>
      <c r="CV1" s="206"/>
      <c r="CW1" s="206"/>
      <c r="CX1" s="206"/>
      <c r="CY1" s="206"/>
      <c r="CZ1" s="206"/>
      <c r="DA1" s="206"/>
      <c r="DB1" s="206"/>
      <c r="DC1" s="206"/>
      <c r="DD1" s="206"/>
      <c r="DE1" s="206"/>
      <c r="DF1" s="206"/>
      <c r="DG1" s="206"/>
      <c r="DH1" s="206"/>
      <c r="DI1" s="206"/>
      <c r="DJ1" s="206"/>
      <c r="DK1" s="206"/>
      <c r="DL1" s="206"/>
      <c r="DM1" s="206"/>
      <c r="DN1" s="206"/>
      <c r="DO1" s="206"/>
      <c r="DP1" s="206"/>
      <c r="DQ1" s="206"/>
      <c r="DR1" s="206"/>
      <c r="DS1" s="206"/>
      <c r="DT1" s="206"/>
      <c r="DU1" s="206"/>
      <c r="DV1" s="206"/>
      <c r="DW1" s="206"/>
      <c r="DX1" s="206"/>
      <c r="DY1" s="206"/>
      <c r="DZ1" s="206"/>
      <c r="EA1" s="206"/>
      <c r="EB1" s="206"/>
      <c r="EC1" s="206"/>
      <c r="ED1" s="206"/>
      <c r="EE1" s="206"/>
      <c r="EF1" s="206"/>
      <c r="EG1" s="206"/>
      <c r="EH1" s="206"/>
      <c r="EI1" s="206"/>
      <c r="EJ1" s="206"/>
      <c r="EK1" s="206"/>
      <c r="EL1" s="206"/>
      <c r="EM1" s="206"/>
      <c r="EN1" s="206"/>
      <c r="EO1" s="206"/>
      <c r="EP1" s="6"/>
      <c r="EQ1" s="6"/>
      <c r="ER1" s="6"/>
      <c r="ES1" s="6"/>
      <c r="ET1" s="6"/>
      <c r="EU1" s="6"/>
      <c r="EV1" s="6"/>
      <c r="EW1" s="6"/>
      <c r="EX1" s="6"/>
      <c r="EY1" s="6"/>
      <c r="EZ1" s="6"/>
      <c r="FA1" s="6"/>
      <c r="FB1" s="6"/>
      <c r="FC1" s="6"/>
      <c r="FD1" s="6"/>
      <c r="FE1" s="6"/>
      <c r="FF1" s="6"/>
      <c r="FG1" s="6"/>
      <c r="FH1" s="6"/>
      <c r="FI1" s="6"/>
      <c r="FJ1" s="6"/>
      <c r="FK1" s="6"/>
      <c r="FL1" s="6"/>
      <c r="FM1" s="6"/>
      <c r="FN1" s="6"/>
      <c r="FO1" s="6"/>
      <c r="FP1" s="6"/>
      <c r="FQ1" s="6"/>
      <c r="FR1" s="6"/>
      <c r="FS1" s="6"/>
      <c r="FT1" s="6"/>
      <c r="FU1" s="6"/>
      <c r="FV1" s="6"/>
      <c r="FW1" s="6"/>
      <c r="FX1" s="6"/>
      <c r="FY1" s="6"/>
      <c r="FZ1" s="6"/>
      <c r="GA1" s="6"/>
      <c r="GB1" s="6"/>
      <c r="GC1" s="6"/>
      <c r="GD1" s="6"/>
      <c r="GE1" s="6"/>
      <c r="GF1" s="6"/>
      <c r="GG1" s="6"/>
      <c r="GH1" s="6"/>
      <c r="GI1" s="6"/>
      <c r="GJ1" s="6"/>
      <c r="GK1" s="6"/>
      <c r="GL1" s="6"/>
      <c r="GM1" s="6"/>
      <c r="GN1" s="6"/>
      <c r="GO1" s="6"/>
      <c r="GP1" s="6"/>
      <c r="GQ1" s="6"/>
      <c r="GR1" s="6"/>
      <c r="GS1" s="6"/>
      <c r="GT1" s="6"/>
      <c r="GU1" s="6"/>
      <c r="GV1" s="6"/>
      <c r="GW1" s="6"/>
      <c r="GX1" s="6"/>
      <c r="GY1" s="6"/>
      <c r="GZ1" s="6"/>
      <c r="HA1" s="6"/>
      <c r="HB1" s="6"/>
      <c r="HC1" s="6"/>
      <c r="HD1" s="6"/>
      <c r="HE1" s="6"/>
      <c r="HF1" s="6"/>
      <c r="HG1" s="6"/>
      <c r="HH1" s="6"/>
      <c r="HI1" s="6"/>
      <c r="HJ1" s="6"/>
      <c r="HK1" s="6"/>
      <c r="HL1" s="6"/>
      <c r="HM1" s="6"/>
      <c r="HN1" s="10"/>
      <c r="HO1" s="10"/>
      <c r="HP1" s="10"/>
      <c r="HQ1" s="10"/>
      <c r="HR1" s="10"/>
    </row>
    <row r="2" spans="1:231" ht="21">
      <c r="A2" s="5" t="s">
        <v>99</v>
      </c>
      <c r="B2" s="207"/>
      <c r="C2" s="207"/>
      <c r="D2" s="207"/>
      <c r="E2" s="207"/>
      <c r="F2" s="207"/>
      <c r="G2" s="207"/>
      <c r="H2" s="207"/>
      <c r="I2" s="207"/>
      <c r="J2" s="207"/>
      <c r="K2" s="207"/>
      <c r="L2" s="207"/>
      <c r="M2" s="207"/>
      <c r="N2" s="207"/>
      <c r="O2" s="207"/>
      <c r="P2" s="207"/>
      <c r="Q2" s="207"/>
      <c r="R2" s="207"/>
      <c r="S2" s="207"/>
      <c r="T2" s="207"/>
      <c r="U2" s="207"/>
      <c r="V2" s="207"/>
      <c r="W2" s="207"/>
      <c r="X2" s="207"/>
      <c r="Y2" s="207"/>
      <c r="Z2" s="207"/>
      <c r="AA2" s="207"/>
      <c r="AB2" s="207"/>
      <c r="AC2" s="207"/>
      <c r="AD2" s="207"/>
      <c r="AE2" s="207"/>
      <c r="AF2" s="207"/>
      <c r="AG2" s="207"/>
      <c r="AH2" s="207"/>
      <c r="AI2" s="207"/>
      <c r="AJ2" s="207"/>
      <c r="AK2" s="207"/>
      <c r="AL2" s="207"/>
      <c r="AM2" s="207"/>
      <c r="AN2" s="207"/>
      <c r="AO2" s="207"/>
      <c r="AP2" s="207"/>
      <c r="AQ2" s="207"/>
      <c r="AR2" s="207"/>
      <c r="AS2" s="207"/>
      <c r="AT2" s="207"/>
      <c r="AU2" s="207"/>
      <c r="AV2" s="207"/>
      <c r="AW2" s="207"/>
      <c r="AX2" s="207"/>
      <c r="AY2" s="207"/>
      <c r="AZ2" s="207"/>
      <c r="BA2" s="207"/>
      <c r="BB2" s="207"/>
      <c r="BC2" s="207"/>
      <c r="BD2" s="207"/>
      <c r="BE2" s="207"/>
      <c r="BF2" s="207"/>
      <c r="BG2" s="207"/>
      <c r="BH2" s="207"/>
      <c r="BI2" s="207"/>
      <c r="BJ2" s="207"/>
      <c r="BK2" s="207"/>
      <c r="BL2" s="207"/>
      <c r="BM2" s="207"/>
      <c r="BN2" s="207"/>
      <c r="BO2" s="207"/>
      <c r="BP2" s="207"/>
      <c r="BQ2" s="207"/>
      <c r="BR2" s="207"/>
      <c r="BS2" s="207"/>
      <c r="BT2" s="207"/>
      <c r="BU2" s="207"/>
      <c r="BV2" s="207"/>
      <c r="BW2" s="207"/>
      <c r="BX2" s="207"/>
      <c r="BY2" s="207"/>
      <c r="BZ2" s="207"/>
      <c r="CA2" s="207"/>
      <c r="CB2" s="207"/>
      <c r="CC2" s="207"/>
      <c r="CD2" s="207"/>
      <c r="CE2" s="207"/>
      <c r="CF2" s="207"/>
      <c r="CG2" s="207"/>
      <c r="CH2" s="207"/>
      <c r="CI2" s="207"/>
      <c r="CJ2" s="207"/>
      <c r="CK2" s="207"/>
      <c r="CL2" s="207"/>
      <c r="CM2" s="207"/>
      <c r="CN2" s="207"/>
      <c r="CO2" s="207"/>
      <c r="CP2" s="207"/>
      <c r="CQ2" s="207"/>
      <c r="CR2" s="207"/>
      <c r="CS2" s="207"/>
      <c r="CT2" s="207"/>
      <c r="CU2" s="207"/>
      <c r="CV2" s="207"/>
      <c r="CW2" s="207"/>
      <c r="CX2" s="207"/>
      <c r="CY2" s="207"/>
      <c r="CZ2" s="207"/>
      <c r="DA2" s="207"/>
      <c r="DB2" s="207"/>
      <c r="DC2" s="207"/>
      <c r="DD2" s="207"/>
      <c r="DE2" s="207"/>
      <c r="DF2" s="207"/>
      <c r="DG2" s="207"/>
      <c r="DH2" s="207"/>
      <c r="DI2" s="207"/>
      <c r="DJ2" s="207"/>
      <c r="DK2" s="207"/>
      <c r="DL2" s="207"/>
      <c r="DM2" s="207"/>
      <c r="DN2" s="207"/>
      <c r="DO2" s="207"/>
      <c r="DP2" s="207"/>
      <c r="DQ2" s="207"/>
      <c r="DR2" s="207"/>
      <c r="DS2" s="207"/>
      <c r="DT2" s="207"/>
      <c r="DU2" s="207"/>
      <c r="DV2" s="207"/>
      <c r="DW2" s="207"/>
      <c r="DX2" s="207"/>
      <c r="DY2" s="207"/>
      <c r="DZ2" s="207"/>
      <c r="EA2" s="207"/>
      <c r="EB2" s="207"/>
      <c r="EC2" s="207"/>
      <c r="ED2" s="207"/>
      <c r="EE2" s="207"/>
      <c r="EF2" s="207"/>
      <c r="EG2" s="207"/>
      <c r="EH2" s="207"/>
      <c r="EI2" s="207"/>
      <c r="EJ2" s="207"/>
      <c r="EK2" s="207"/>
      <c r="EL2" s="207"/>
      <c r="EM2" s="207"/>
      <c r="EN2" s="207"/>
      <c r="EO2" s="207"/>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181"/>
      <c r="GL2" s="5"/>
      <c r="GM2" s="5"/>
      <c r="GN2" s="5"/>
      <c r="GO2" s="5"/>
      <c r="GP2" s="5"/>
      <c r="GQ2" s="5"/>
      <c r="GR2" s="5"/>
      <c r="GT2" s="5"/>
      <c r="GU2" s="5"/>
      <c r="GV2" s="5"/>
      <c r="GW2" s="5"/>
      <c r="GX2" s="5"/>
      <c r="GY2" s="5"/>
      <c r="HA2" s="5"/>
      <c r="HB2" s="5"/>
      <c r="HC2" s="5"/>
      <c r="HD2" s="5"/>
      <c r="HE2" s="5"/>
      <c r="HF2" s="5"/>
      <c r="HG2" s="5"/>
      <c r="HH2" s="5"/>
      <c r="HI2" s="5"/>
      <c r="HJ2" s="5"/>
      <c r="HK2" s="5"/>
      <c r="HL2" s="5"/>
      <c r="HM2" s="5"/>
      <c r="HO2" s="1"/>
      <c r="HP2" s="19"/>
      <c r="HQ2" s="20"/>
      <c r="HR2" s="20"/>
    </row>
    <row r="3" spans="1:231" s="1" customFormat="1" ht="13.5" customHeight="1">
      <c r="A3" s="96"/>
      <c r="B3" s="208"/>
      <c r="C3" s="208"/>
      <c r="D3" s="208"/>
      <c r="E3" s="208"/>
      <c r="F3" s="208"/>
      <c r="G3" s="208"/>
      <c r="H3" s="208"/>
      <c r="I3" s="208"/>
      <c r="J3" s="208"/>
      <c r="K3" s="208"/>
      <c r="L3" s="208"/>
      <c r="M3" s="208"/>
      <c r="N3" s="208"/>
      <c r="O3" s="208"/>
      <c r="P3" s="208"/>
      <c r="Q3" s="208"/>
      <c r="R3" s="208"/>
      <c r="S3" s="208"/>
      <c r="T3" s="208"/>
      <c r="U3" s="208"/>
      <c r="V3" s="208"/>
      <c r="W3" s="208"/>
      <c r="X3" s="208"/>
      <c r="Y3" s="208"/>
      <c r="Z3" s="208"/>
      <c r="AA3" s="208"/>
      <c r="AB3" s="208"/>
      <c r="AC3" s="208"/>
      <c r="AD3" s="208"/>
      <c r="AE3" s="208"/>
      <c r="AF3" s="208"/>
      <c r="AG3" s="208"/>
      <c r="AH3" s="208"/>
      <c r="AI3" s="208"/>
      <c r="AJ3" s="208"/>
      <c r="AK3" s="208"/>
      <c r="AL3" s="208"/>
      <c r="AM3" s="208"/>
      <c r="AN3" s="208"/>
      <c r="AO3" s="208"/>
      <c r="AP3" s="208"/>
      <c r="AQ3" s="208"/>
      <c r="AR3" s="208"/>
      <c r="AS3" s="208"/>
      <c r="AT3" s="208"/>
      <c r="AU3" s="208"/>
      <c r="AV3" s="208"/>
      <c r="AW3" s="208"/>
      <c r="AX3" s="208"/>
      <c r="AY3" s="208"/>
      <c r="AZ3" s="208"/>
      <c r="BA3" s="208"/>
      <c r="BB3" s="208"/>
      <c r="BC3" s="208"/>
      <c r="BD3" s="208"/>
      <c r="BE3" s="208"/>
      <c r="BF3" s="208"/>
      <c r="BG3" s="208"/>
      <c r="BH3" s="208"/>
      <c r="BI3" s="208"/>
      <c r="BJ3" s="208"/>
      <c r="BK3" s="208"/>
      <c r="BL3" s="208"/>
      <c r="BM3" s="208"/>
      <c r="BN3" s="208"/>
      <c r="BO3" s="208"/>
      <c r="BP3" s="208"/>
      <c r="BQ3" s="208"/>
      <c r="BR3" s="208"/>
      <c r="BS3" s="208"/>
      <c r="BT3" s="208"/>
      <c r="BU3" s="208"/>
      <c r="BV3" s="208"/>
      <c r="BW3" s="208"/>
      <c r="BX3" s="208"/>
      <c r="BY3" s="208"/>
      <c r="BZ3" s="208"/>
      <c r="CA3" s="208"/>
      <c r="CB3" s="208"/>
      <c r="CC3" s="208"/>
      <c r="CD3" s="208"/>
      <c r="CE3" s="208"/>
      <c r="CF3" s="208"/>
      <c r="CG3" s="208"/>
      <c r="CH3" s="208"/>
      <c r="CI3" s="208"/>
      <c r="CJ3" s="208"/>
      <c r="CK3" s="208"/>
      <c r="CL3" s="208"/>
      <c r="CM3" s="208"/>
      <c r="CN3" s="208"/>
      <c r="CO3" s="208"/>
      <c r="CP3" s="208"/>
      <c r="CQ3" s="208"/>
      <c r="CR3" s="208"/>
      <c r="CS3" s="208"/>
      <c r="CT3" s="208"/>
      <c r="CU3" s="208"/>
      <c r="CV3" s="208"/>
      <c r="CW3" s="208"/>
      <c r="CX3" s="208"/>
      <c r="CY3" s="208"/>
      <c r="CZ3" s="208"/>
      <c r="DA3" s="208"/>
      <c r="DB3" s="208"/>
      <c r="DC3" s="208"/>
      <c r="DD3" s="208"/>
      <c r="DE3" s="208"/>
      <c r="DF3" s="208"/>
      <c r="DG3" s="208"/>
      <c r="DH3" s="208"/>
      <c r="DI3" s="208"/>
      <c r="DJ3" s="208"/>
      <c r="DK3" s="208"/>
      <c r="DL3" s="208"/>
      <c r="DM3" s="208"/>
      <c r="DN3" s="208"/>
      <c r="DO3" s="208"/>
      <c r="DP3" s="208"/>
      <c r="DQ3" s="208"/>
      <c r="DR3" s="208"/>
      <c r="DS3" s="208"/>
      <c r="DT3" s="208"/>
      <c r="DU3" s="208"/>
      <c r="DV3" s="208"/>
      <c r="DW3" s="208"/>
      <c r="DX3" s="208"/>
      <c r="DY3" s="208"/>
      <c r="DZ3" s="208"/>
      <c r="EA3" s="208"/>
      <c r="EB3" s="208"/>
      <c r="EC3" s="208"/>
      <c r="ED3" s="208"/>
      <c r="EE3" s="208"/>
      <c r="EF3" s="208"/>
      <c r="EG3" s="208"/>
      <c r="EH3" s="208"/>
      <c r="EI3" s="208"/>
      <c r="EJ3" s="208"/>
      <c r="EK3" s="208"/>
      <c r="EL3" s="208"/>
      <c r="EM3" s="208"/>
      <c r="EN3" s="208"/>
      <c r="EO3" s="208"/>
      <c r="EP3" s="96"/>
      <c r="EQ3" s="96"/>
      <c r="ER3" s="96"/>
      <c r="ES3" s="96"/>
      <c r="ET3" s="96"/>
      <c r="EU3" s="96"/>
      <c r="EV3" s="96"/>
      <c r="EW3" s="96"/>
      <c r="EX3" s="96"/>
      <c r="EY3" s="96"/>
      <c r="EZ3" s="96"/>
      <c r="FA3" s="96"/>
      <c r="FB3" s="96"/>
      <c r="FC3" s="96"/>
      <c r="FD3" s="96"/>
      <c r="FE3" s="96"/>
      <c r="FF3" s="96"/>
      <c r="FG3" s="96"/>
      <c r="FH3" s="96"/>
      <c r="FI3" s="96"/>
      <c r="FJ3" s="96"/>
      <c r="FK3" s="96"/>
      <c r="FL3" s="96"/>
      <c r="FM3" s="96"/>
      <c r="FN3" s="96"/>
      <c r="FO3" s="96"/>
      <c r="FP3" s="96"/>
      <c r="FQ3" s="96"/>
      <c r="FR3" s="96"/>
      <c r="FS3" s="96"/>
      <c r="FT3" s="96"/>
      <c r="FU3" s="96"/>
      <c r="FV3" s="96"/>
      <c r="FW3" s="96"/>
      <c r="FX3" s="96"/>
      <c r="FY3" s="96"/>
      <c r="FZ3" s="96"/>
      <c r="GA3" s="96"/>
      <c r="GB3" s="96"/>
      <c r="GC3" s="96"/>
      <c r="GD3" s="96"/>
      <c r="GE3" s="96"/>
      <c r="GF3" s="96"/>
      <c r="GG3" s="96"/>
      <c r="GH3" s="96"/>
      <c r="GI3" s="96"/>
      <c r="GJ3" s="96"/>
      <c r="GK3" s="96"/>
      <c r="GL3" s="96"/>
      <c r="GM3" s="96"/>
      <c r="GN3" s="96"/>
      <c r="GO3" s="96"/>
      <c r="GP3" s="96"/>
      <c r="GQ3" s="96"/>
      <c r="GR3" s="96"/>
      <c r="GS3" s="96"/>
      <c r="GT3" s="96"/>
      <c r="GU3" s="96"/>
      <c r="GV3" s="96"/>
      <c r="GW3" s="96"/>
      <c r="GX3" s="96"/>
      <c r="GY3" s="96"/>
      <c r="GZ3" s="96"/>
      <c r="HA3" s="96"/>
      <c r="HB3" s="96"/>
      <c r="HC3" s="96"/>
      <c r="HD3" s="96"/>
      <c r="HE3" s="96"/>
      <c r="HF3" s="96"/>
      <c r="HG3" s="96"/>
      <c r="HH3" s="96"/>
      <c r="HI3" s="96"/>
      <c r="HJ3" s="96"/>
      <c r="HK3" s="96"/>
      <c r="HL3" s="96"/>
      <c r="HM3" s="96"/>
      <c r="HN3" s="187"/>
      <c r="HR3" s="120"/>
      <c r="HS3" s="120"/>
    </row>
    <row r="4" spans="1:231">
      <c r="A4" s="9" t="s">
        <v>18</v>
      </c>
      <c r="B4" s="209"/>
      <c r="C4" s="209"/>
      <c r="D4" s="209"/>
      <c r="E4" s="209"/>
      <c r="F4" s="209"/>
      <c r="G4" s="209"/>
      <c r="H4" s="209"/>
      <c r="I4" s="209"/>
      <c r="J4" s="209"/>
      <c r="K4" s="209"/>
      <c r="L4" s="209"/>
      <c r="M4" s="209"/>
      <c r="N4" s="209"/>
      <c r="O4" s="209"/>
      <c r="P4" s="209"/>
      <c r="Q4" s="209"/>
      <c r="R4" s="209"/>
      <c r="S4" s="209"/>
      <c r="T4" s="209"/>
      <c r="U4" s="209"/>
      <c r="V4" s="209"/>
      <c r="W4" s="209"/>
      <c r="X4" s="209"/>
      <c r="Y4" s="209"/>
      <c r="Z4" s="209"/>
      <c r="AA4" s="209"/>
      <c r="AB4" s="209"/>
      <c r="AC4" s="209"/>
      <c r="AD4" s="209"/>
      <c r="AE4" s="209"/>
      <c r="AF4" s="209"/>
      <c r="AG4" s="209"/>
      <c r="AH4" s="209"/>
      <c r="AI4" s="209"/>
      <c r="AJ4" s="209"/>
      <c r="AK4" s="209"/>
      <c r="AL4" s="209"/>
      <c r="AM4" s="209"/>
      <c r="AN4" s="209"/>
      <c r="AO4" s="209"/>
      <c r="AP4" s="209"/>
      <c r="AQ4" s="209"/>
      <c r="AR4" s="209"/>
      <c r="AS4" s="209"/>
      <c r="AT4" s="209"/>
      <c r="AU4" s="209"/>
      <c r="AV4" s="209"/>
      <c r="AW4" s="209"/>
      <c r="AX4" s="209"/>
      <c r="AY4" s="209"/>
      <c r="AZ4" s="209"/>
      <c r="BA4" s="209"/>
      <c r="BB4" s="209"/>
      <c r="BC4" s="209"/>
      <c r="BD4" s="209"/>
      <c r="BE4" s="209"/>
      <c r="BF4" s="209"/>
      <c r="BG4" s="209"/>
      <c r="BH4" s="209"/>
      <c r="BI4" s="209"/>
      <c r="BJ4" s="209"/>
      <c r="BK4" s="209"/>
      <c r="BL4" s="209"/>
      <c r="BM4" s="209"/>
      <c r="BN4" s="209"/>
      <c r="BO4" s="209"/>
      <c r="BP4" s="209"/>
      <c r="BQ4" s="209"/>
      <c r="BR4" s="209"/>
      <c r="BS4" s="209"/>
      <c r="BT4" s="209"/>
      <c r="BU4" s="209"/>
      <c r="BV4" s="209"/>
      <c r="BW4" s="209"/>
      <c r="BX4" s="209"/>
      <c r="BY4" s="209"/>
      <c r="BZ4" s="209"/>
      <c r="CA4" s="209"/>
      <c r="CB4" s="209"/>
      <c r="CC4" s="209"/>
      <c r="CD4" s="209"/>
      <c r="CE4" s="209"/>
      <c r="CF4" s="209"/>
      <c r="CG4" s="209"/>
      <c r="CH4" s="209"/>
      <c r="CI4" s="209"/>
      <c r="CJ4" s="209"/>
      <c r="CK4" s="209"/>
      <c r="CL4" s="209"/>
      <c r="CM4" s="209"/>
      <c r="CN4" s="209"/>
      <c r="CO4" s="209"/>
      <c r="CP4" s="209"/>
      <c r="CQ4" s="209"/>
      <c r="CR4" s="209"/>
      <c r="CS4" s="209"/>
      <c r="CT4" s="209"/>
      <c r="CU4" s="209"/>
      <c r="CV4" s="209"/>
      <c r="CW4" s="209"/>
      <c r="CX4" s="209"/>
      <c r="CY4" s="209"/>
      <c r="CZ4" s="209"/>
      <c r="DA4" s="209"/>
      <c r="DB4" s="209"/>
      <c r="DC4" s="209"/>
      <c r="DD4" s="209"/>
      <c r="DE4" s="209"/>
      <c r="DF4" s="209"/>
      <c r="DG4" s="209"/>
      <c r="DH4" s="209"/>
      <c r="DI4" s="209"/>
      <c r="DJ4" s="209"/>
      <c r="DK4" s="209"/>
      <c r="DL4" s="209"/>
      <c r="DM4" s="209"/>
      <c r="DN4" s="209"/>
      <c r="DO4" s="209"/>
      <c r="DP4" s="209"/>
      <c r="DQ4" s="209"/>
      <c r="DR4" s="209"/>
      <c r="DS4" s="209"/>
      <c r="DT4" s="209"/>
      <c r="DU4" s="209"/>
      <c r="DV4" s="209"/>
      <c r="DW4" s="209"/>
      <c r="DX4" s="209"/>
      <c r="DY4" s="209"/>
      <c r="DZ4" s="209"/>
      <c r="EA4" s="209"/>
      <c r="EB4" s="209"/>
      <c r="EC4" s="209"/>
      <c r="ED4" s="209"/>
      <c r="EE4" s="209"/>
      <c r="EF4" s="209"/>
      <c r="EG4" s="209"/>
      <c r="EH4" s="209"/>
      <c r="EI4" s="209"/>
      <c r="EJ4" s="209"/>
      <c r="EK4" s="209"/>
      <c r="EL4" s="209"/>
      <c r="EM4" s="209"/>
      <c r="EN4" s="209"/>
      <c r="EO4" s="209"/>
      <c r="EP4" s="9"/>
      <c r="EQ4" s="9"/>
      <c r="ER4" s="9"/>
      <c r="ES4" s="9"/>
      <c r="ET4" s="9"/>
      <c r="EU4" s="9"/>
      <c r="EV4" s="9"/>
      <c r="EW4" s="9"/>
      <c r="EX4" s="9"/>
      <c r="EY4" s="9"/>
      <c r="EZ4" s="9"/>
      <c r="FA4" s="9"/>
      <c r="FB4" s="9"/>
      <c r="FC4" s="9"/>
      <c r="FD4" s="9"/>
      <c r="FE4" s="9"/>
      <c r="FF4" s="9"/>
      <c r="FG4" s="9"/>
      <c r="FH4" s="9"/>
      <c r="FI4" s="9"/>
      <c r="FJ4" s="9"/>
      <c r="FK4" s="9"/>
      <c r="FL4" s="9"/>
      <c r="FM4" s="9"/>
      <c r="FN4" s="9"/>
      <c r="FO4" s="9"/>
      <c r="FP4" s="9"/>
      <c r="FQ4" s="9"/>
      <c r="FR4" s="9"/>
      <c r="FS4" s="9"/>
      <c r="FT4" s="9"/>
      <c r="FU4" s="9"/>
      <c r="FV4" s="9"/>
      <c r="FW4" s="9"/>
      <c r="FX4" s="9"/>
      <c r="FY4" s="9"/>
      <c r="FZ4" s="9"/>
      <c r="GA4" s="9"/>
      <c r="GB4" s="9"/>
      <c r="GC4" s="9"/>
      <c r="GD4" s="9"/>
      <c r="GE4" s="9"/>
      <c r="GF4" s="9"/>
      <c r="GG4" s="9"/>
      <c r="GH4" s="9"/>
      <c r="GI4" s="9"/>
      <c r="GJ4" s="9"/>
      <c r="GK4" s="9"/>
      <c r="GL4" s="9"/>
      <c r="GM4" s="9"/>
      <c r="GN4" s="9"/>
      <c r="GO4" s="9"/>
      <c r="GP4" s="9"/>
      <c r="GQ4" s="9"/>
      <c r="GR4" s="9"/>
      <c r="GS4" s="9"/>
      <c r="GT4" s="9"/>
      <c r="GU4" s="9"/>
      <c r="GV4" s="9"/>
      <c r="GW4" s="9"/>
      <c r="GX4" s="9"/>
      <c r="GY4" s="9"/>
      <c r="GZ4" s="9"/>
      <c r="HA4" s="9"/>
      <c r="HB4" s="9"/>
      <c r="HC4" s="9"/>
      <c r="HD4" s="9"/>
      <c r="HE4" s="9"/>
      <c r="HF4" s="9"/>
      <c r="HG4" s="9"/>
      <c r="HH4" s="9"/>
      <c r="HI4" s="9"/>
      <c r="HJ4" s="9"/>
      <c r="HK4" s="9"/>
      <c r="HL4" s="9"/>
      <c r="HM4" s="9"/>
      <c r="HN4" s="11"/>
      <c r="HO4" s="11"/>
      <c r="HP4" s="23"/>
      <c r="HQ4" s="23"/>
      <c r="HR4" s="23"/>
    </row>
    <row r="5" spans="1:231" ht="15.75" customHeight="1">
      <c r="A5" s="155"/>
      <c r="B5" s="217"/>
      <c r="C5" s="217"/>
      <c r="D5" s="217"/>
      <c r="E5" s="217"/>
      <c r="F5" s="217"/>
      <c r="G5" s="217"/>
      <c r="H5" s="217"/>
      <c r="I5" s="217"/>
      <c r="J5" s="217"/>
      <c r="K5" s="217"/>
      <c r="L5" s="217"/>
      <c r="M5" s="217"/>
      <c r="N5" s="217"/>
      <c r="O5" s="217"/>
      <c r="P5" s="217"/>
      <c r="Q5" s="217"/>
      <c r="R5" s="217"/>
      <c r="S5" s="217"/>
      <c r="T5" s="217"/>
      <c r="U5" s="217"/>
      <c r="V5" s="217"/>
      <c r="W5" s="217"/>
      <c r="X5" s="217"/>
      <c r="Y5" s="217"/>
      <c r="Z5" s="217"/>
      <c r="AA5" s="217"/>
      <c r="AB5" s="217"/>
      <c r="AC5" s="217"/>
      <c r="AD5" s="217"/>
      <c r="AE5" s="217"/>
      <c r="AF5" s="217"/>
      <c r="AG5" s="217"/>
      <c r="AH5" s="217"/>
      <c r="AI5" s="217"/>
      <c r="AJ5" s="217"/>
      <c r="AK5" s="217"/>
      <c r="AL5" s="217"/>
      <c r="AM5" s="217"/>
      <c r="AN5" s="217"/>
      <c r="AO5" s="217"/>
      <c r="AP5" s="217"/>
      <c r="AQ5" s="217"/>
      <c r="AR5" s="217"/>
      <c r="AS5" s="217"/>
      <c r="AT5" s="217"/>
      <c r="AU5" s="217"/>
      <c r="AV5" s="217"/>
      <c r="AW5" s="217"/>
      <c r="AX5" s="217"/>
      <c r="AY5" s="217"/>
      <c r="AZ5" s="217"/>
      <c r="BA5" s="217"/>
      <c r="BB5" s="217"/>
      <c r="BC5" s="217"/>
      <c r="BD5" s="217"/>
      <c r="BE5" s="217"/>
      <c r="BF5" s="217"/>
      <c r="BG5" s="217"/>
      <c r="BH5" s="217"/>
      <c r="BI5" s="217"/>
      <c r="BJ5" s="217"/>
      <c r="BK5" s="217"/>
      <c r="BL5" s="217"/>
      <c r="BM5" s="217"/>
      <c r="BN5" s="217"/>
      <c r="BO5" s="217"/>
      <c r="BP5" s="217"/>
      <c r="BQ5" s="217"/>
      <c r="BR5" s="217"/>
      <c r="BS5" s="217"/>
      <c r="BT5" s="217"/>
      <c r="BU5" s="217"/>
      <c r="BV5" s="217"/>
      <c r="BW5" s="217"/>
      <c r="BX5" s="217"/>
      <c r="BY5" s="217"/>
      <c r="BZ5" s="217"/>
      <c r="CA5" s="217"/>
      <c r="CB5" s="217"/>
      <c r="CC5" s="217"/>
      <c r="CD5" s="217"/>
      <c r="CE5" s="217"/>
      <c r="CF5" s="217"/>
      <c r="CG5" s="217"/>
      <c r="CH5" s="217"/>
      <c r="CI5" s="217"/>
      <c r="CJ5" s="217"/>
      <c r="CK5" s="217"/>
      <c r="CL5" s="217"/>
      <c r="CM5" s="217"/>
      <c r="CN5" s="217"/>
      <c r="CO5" s="217"/>
      <c r="CP5" s="217"/>
      <c r="CQ5" s="217"/>
      <c r="CR5" s="217"/>
      <c r="CS5" s="217"/>
      <c r="CT5" s="217"/>
      <c r="CU5" s="217"/>
      <c r="CV5" s="217"/>
      <c r="CW5" s="217"/>
      <c r="CX5" s="217"/>
      <c r="CY5" s="217"/>
      <c r="CZ5" s="217"/>
      <c r="DA5" s="217"/>
      <c r="DB5" s="217"/>
      <c r="DC5" s="217"/>
      <c r="DD5" s="217"/>
      <c r="DE5" s="217"/>
      <c r="DF5" s="217"/>
      <c r="DG5" s="217"/>
      <c r="DH5" s="217"/>
      <c r="DI5" s="217"/>
      <c r="DJ5" s="217"/>
      <c r="DK5" s="217"/>
      <c r="DL5" s="217"/>
      <c r="DM5" s="217"/>
      <c r="DN5" s="217"/>
      <c r="DO5" s="217"/>
      <c r="DP5" s="217"/>
      <c r="DQ5" s="217"/>
      <c r="DR5" s="217"/>
      <c r="DS5" s="217"/>
      <c r="DT5" s="217"/>
      <c r="DU5" s="217"/>
      <c r="DV5" s="217"/>
      <c r="DW5" s="217"/>
      <c r="DX5" s="217"/>
      <c r="DY5" s="217"/>
      <c r="DZ5" s="217"/>
      <c r="EA5" s="217"/>
      <c r="EB5" s="217"/>
      <c r="EC5" s="217"/>
      <c r="ED5" s="217"/>
      <c r="EE5" s="217"/>
      <c r="EF5" s="217"/>
      <c r="EG5" s="217"/>
      <c r="EH5" s="217"/>
      <c r="EI5" s="217"/>
      <c r="EJ5" s="217"/>
      <c r="EK5" s="217"/>
      <c r="EL5" s="217"/>
      <c r="EM5" s="217"/>
      <c r="EN5" s="240"/>
      <c r="EO5" s="236"/>
      <c r="EP5" s="155"/>
      <c r="EQ5" s="155"/>
      <c r="ER5" s="155"/>
      <c r="ES5" s="155"/>
      <c r="ET5" s="155"/>
      <c r="EU5" s="155"/>
      <c r="EV5" s="155"/>
      <c r="EW5" s="155"/>
      <c r="EX5" s="155"/>
      <c r="EY5" s="155"/>
      <c r="EZ5" s="155"/>
      <c r="FA5" s="155"/>
      <c r="FB5" s="155"/>
      <c r="FC5" s="155"/>
      <c r="FD5" s="155"/>
      <c r="FE5" s="155"/>
      <c r="FF5" s="155"/>
      <c r="FG5" s="155"/>
      <c r="FH5" s="155"/>
      <c r="FI5" s="155"/>
      <c r="FJ5" s="155"/>
      <c r="FK5" s="155"/>
      <c r="FL5" s="155"/>
      <c r="FM5" s="155"/>
      <c r="FN5" s="155"/>
      <c r="FO5" s="155"/>
      <c r="FP5" s="155"/>
      <c r="FQ5" s="155"/>
      <c r="FR5" s="155"/>
      <c r="FS5" s="155"/>
      <c r="FT5" s="155"/>
      <c r="FU5" s="155"/>
      <c r="FV5" s="155"/>
      <c r="FW5" s="155"/>
      <c r="FX5" s="155"/>
      <c r="FY5" s="155"/>
      <c r="FZ5" s="155"/>
      <c r="GA5" s="155"/>
      <c r="GB5" s="155"/>
      <c r="GC5" s="155"/>
      <c r="GD5" s="155"/>
      <c r="GE5" s="155"/>
      <c r="GF5" s="155"/>
      <c r="GG5" s="155"/>
      <c r="GH5" s="155"/>
      <c r="GI5" s="155"/>
      <c r="GJ5" s="155"/>
      <c r="GK5" s="155"/>
      <c r="GL5" s="155"/>
      <c r="GM5" s="155"/>
      <c r="GN5" s="155"/>
      <c r="GO5" s="155"/>
      <c r="GP5" s="155"/>
      <c r="GQ5" s="155"/>
      <c r="GR5" s="155"/>
      <c r="GS5" s="155"/>
      <c r="GT5" s="155"/>
      <c r="GU5" s="155"/>
      <c r="GV5" s="155"/>
      <c r="GW5" s="155"/>
      <c r="GX5" s="155"/>
      <c r="GY5" s="155"/>
      <c r="GZ5" s="155"/>
      <c r="HA5" s="155"/>
      <c r="HB5" s="155"/>
      <c r="HC5" s="155"/>
      <c r="HD5" s="155"/>
      <c r="HE5" s="155"/>
      <c r="HF5" s="155"/>
      <c r="HG5" s="155"/>
      <c r="HH5" s="155"/>
      <c r="HI5" s="155"/>
      <c r="HJ5" s="155"/>
      <c r="HK5" s="155"/>
      <c r="HL5" s="155"/>
      <c r="HM5" s="155"/>
      <c r="HN5" s="155"/>
      <c r="HO5" s="155"/>
      <c r="HP5" s="155"/>
      <c r="HQ5" s="155"/>
      <c r="HR5" s="155"/>
      <c r="HS5" s="155"/>
      <c r="HT5" s="155"/>
      <c r="HU5" s="155"/>
      <c r="HV5" s="155"/>
      <c r="HW5" s="173"/>
    </row>
    <row r="6" spans="1:231" ht="66" customHeight="1">
      <c r="A6" s="153" t="s">
        <v>74</v>
      </c>
      <c r="B6" s="172">
        <f t="shared" ref="B6:AC6" si="0">C6+1</f>
        <v>44672</v>
      </c>
      <c r="C6" s="172">
        <f t="shared" si="0"/>
        <v>44671</v>
      </c>
      <c r="D6" s="172">
        <f t="shared" si="0"/>
        <v>44670</v>
      </c>
      <c r="E6" s="172">
        <f t="shared" si="0"/>
        <v>44669</v>
      </c>
      <c r="F6" s="172">
        <f t="shared" si="0"/>
        <v>44668</v>
      </c>
      <c r="G6" s="172">
        <f t="shared" si="0"/>
        <v>44667</v>
      </c>
      <c r="H6" s="172">
        <f t="shared" si="0"/>
        <v>44666</v>
      </c>
      <c r="I6" s="172">
        <v>44665</v>
      </c>
      <c r="J6" s="172">
        <f t="shared" si="0"/>
        <v>44664</v>
      </c>
      <c r="K6" s="172">
        <f t="shared" si="0"/>
        <v>44663</v>
      </c>
      <c r="L6" s="172">
        <f t="shared" si="0"/>
        <v>44662</v>
      </c>
      <c r="M6" s="172">
        <v>44661</v>
      </c>
      <c r="N6" s="172">
        <f t="shared" si="0"/>
        <v>44660</v>
      </c>
      <c r="O6" s="172">
        <f t="shared" si="0"/>
        <v>44659</v>
      </c>
      <c r="P6" s="172">
        <f t="shared" si="0"/>
        <v>44658</v>
      </c>
      <c r="Q6" s="172">
        <f t="shared" si="0"/>
        <v>44657</v>
      </c>
      <c r="R6" s="172">
        <f t="shared" si="0"/>
        <v>44656</v>
      </c>
      <c r="S6" s="172">
        <v>44655</v>
      </c>
      <c r="T6" s="172">
        <v>44653</v>
      </c>
      <c r="U6" s="172">
        <v>44652</v>
      </c>
      <c r="V6" s="172">
        <v>44651</v>
      </c>
      <c r="W6" s="172">
        <f t="shared" si="0"/>
        <v>44650</v>
      </c>
      <c r="X6" s="172">
        <f t="shared" si="0"/>
        <v>44649</v>
      </c>
      <c r="Y6" s="172">
        <f t="shared" si="0"/>
        <v>44648</v>
      </c>
      <c r="Z6" s="172">
        <f t="shared" si="0"/>
        <v>44647</v>
      </c>
      <c r="AA6" s="172">
        <f t="shared" si="0"/>
        <v>44646</v>
      </c>
      <c r="AB6" s="172">
        <f t="shared" si="0"/>
        <v>44645</v>
      </c>
      <c r="AC6" s="172">
        <f t="shared" si="0"/>
        <v>44644</v>
      </c>
      <c r="AD6" s="172">
        <v>44643</v>
      </c>
      <c r="AE6" s="172">
        <v>44640</v>
      </c>
      <c r="AF6" s="172">
        <f t="shared" ref="AF6:AW6" si="1">AG6+1</f>
        <v>44637</v>
      </c>
      <c r="AG6" s="172">
        <f t="shared" si="1"/>
        <v>44636</v>
      </c>
      <c r="AH6" s="172">
        <f t="shared" si="1"/>
        <v>44635</v>
      </c>
      <c r="AI6" s="172">
        <f t="shared" si="1"/>
        <v>44634</v>
      </c>
      <c r="AJ6" s="172">
        <f t="shared" si="1"/>
        <v>44633</v>
      </c>
      <c r="AK6" s="172">
        <f t="shared" si="1"/>
        <v>44632</v>
      </c>
      <c r="AL6" s="172">
        <f t="shared" si="1"/>
        <v>44631</v>
      </c>
      <c r="AM6" s="172">
        <v>44630</v>
      </c>
      <c r="AN6" s="172">
        <f>AO6+2</f>
        <v>44629</v>
      </c>
      <c r="AO6" s="172">
        <v>44627</v>
      </c>
      <c r="AP6" s="172">
        <f t="shared" si="1"/>
        <v>44626</v>
      </c>
      <c r="AQ6" s="172">
        <f t="shared" si="1"/>
        <v>44625</v>
      </c>
      <c r="AR6" s="172">
        <f t="shared" si="1"/>
        <v>44624</v>
      </c>
      <c r="AS6" s="172">
        <f t="shared" si="1"/>
        <v>44623</v>
      </c>
      <c r="AT6" s="172">
        <f>AU6+2</f>
        <v>44622</v>
      </c>
      <c r="AU6" s="172">
        <f t="shared" si="1"/>
        <v>44620</v>
      </c>
      <c r="AV6" s="172">
        <f t="shared" si="1"/>
        <v>44619</v>
      </c>
      <c r="AW6" s="172">
        <f t="shared" si="1"/>
        <v>44618</v>
      </c>
      <c r="AX6" s="172">
        <f>AY6+1</f>
        <v>44617</v>
      </c>
      <c r="AY6" s="172">
        <v>44616</v>
      </c>
      <c r="AZ6" s="172">
        <f>BA6+1</f>
        <v>44614</v>
      </c>
      <c r="BA6" s="172">
        <f t="shared" ref="BA6:BD6" si="2">BB6+1</f>
        <v>44613</v>
      </c>
      <c r="BB6" s="172">
        <f t="shared" si="2"/>
        <v>44612</v>
      </c>
      <c r="BC6" s="172">
        <f t="shared" si="2"/>
        <v>44611</v>
      </c>
      <c r="BD6" s="172">
        <f t="shared" si="2"/>
        <v>44610</v>
      </c>
      <c r="BE6" s="172">
        <v>44609</v>
      </c>
      <c r="BF6" s="172">
        <f t="shared" ref="BF6:BQ6" si="3">BG6+1</f>
        <v>44607</v>
      </c>
      <c r="BG6" s="172">
        <f t="shared" si="3"/>
        <v>44606</v>
      </c>
      <c r="BH6" s="172">
        <f t="shared" si="3"/>
        <v>44605</v>
      </c>
      <c r="BI6" s="172">
        <f t="shared" si="3"/>
        <v>44604</v>
      </c>
      <c r="BJ6" s="172">
        <f t="shared" si="3"/>
        <v>44603</v>
      </c>
      <c r="BK6" s="172">
        <v>44602</v>
      </c>
      <c r="BL6" s="172">
        <f t="shared" si="3"/>
        <v>44601</v>
      </c>
      <c r="BM6" s="172">
        <f t="shared" si="3"/>
        <v>44600</v>
      </c>
      <c r="BN6" s="172">
        <f t="shared" si="3"/>
        <v>44599</v>
      </c>
      <c r="BO6" s="172">
        <f t="shared" si="3"/>
        <v>44598</v>
      </c>
      <c r="BP6" s="172">
        <f t="shared" si="3"/>
        <v>44597</v>
      </c>
      <c r="BQ6" s="172">
        <f t="shared" si="3"/>
        <v>44596</v>
      </c>
      <c r="BR6" s="172">
        <v>44595</v>
      </c>
      <c r="BS6" s="172">
        <f t="shared" ref="BS6" si="4">BT6+1</f>
        <v>44594</v>
      </c>
      <c r="BT6" s="172">
        <f t="shared" ref="BT6" si="5">BU6+1</f>
        <v>44593</v>
      </c>
      <c r="BU6" s="172">
        <f t="shared" ref="BU6" si="6">BV6+1</f>
        <v>44592</v>
      </c>
      <c r="BV6" s="172">
        <f t="shared" ref="BV6" si="7">BW6+1</f>
        <v>44591</v>
      </c>
      <c r="BW6" s="172">
        <f t="shared" ref="BW6" si="8">BX6+1</f>
        <v>44590</v>
      </c>
      <c r="BX6" s="172">
        <f t="shared" ref="BX6" si="9">BY6+1</f>
        <v>44589</v>
      </c>
      <c r="BY6" s="172">
        <f t="shared" ref="BY6:CT6" si="10">BZ6+1</f>
        <v>44588</v>
      </c>
      <c r="BZ6" s="172">
        <f t="shared" si="10"/>
        <v>44587</v>
      </c>
      <c r="CA6" s="172">
        <f t="shared" si="10"/>
        <v>44586</v>
      </c>
      <c r="CB6" s="172">
        <f t="shared" si="10"/>
        <v>44585</v>
      </c>
      <c r="CC6" s="172">
        <f t="shared" si="10"/>
        <v>44584</v>
      </c>
      <c r="CD6" s="172">
        <f t="shared" si="10"/>
        <v>44583</v>
      </c>
      <c r="CE6" s="172">
        <f t="shared" si="10"/>
        <v>44582</v>
      </c>
      <c r="CF6" s="172">
        <v>44581</v>
      </c>
      <c r="CG6" s="172">
        <f t="shared" si="10"/>
        <v>44580</v>
      </c>
      <c r="CH6" s="172">
        <f>CI6+2</f>
        <v>44579</v>
      </c>
      <c r="CI6" s="172">
        <f t="shared" si="10"/>
        <v>44577</v>
      </c>
      <c r="CJ6" s="172">
        <f t="shared" si="10"/>
        <v>44576</v>
      </c>
      <c r="CK6" s="172">
        <f t="shared" si="10"/>
        <v>44575</v>
      </c>
      <c r="CL6" s="172">
        <f t="shared" si="10"/>
        <v>44574</v>
      </c>
      <c r="CM6" s="172">
        <v>44573</v>
      </c>
      <c r="CN6" s="172">
        <f t="shared" si="10"/>
        <v>44572</v>
      </c>
      <c r="CO6" s="172">
        <f t="shared" si="10"/>
        <v>44571</v>
      </c>
      <c r="CP6" s="172">
        <f>CQ6+2</f>
        <v>44570</v>
      </c>
      <c r="CQ6" s="172">
        <v>44568</v>
      </c>
      <c r="CR6" s="172">
        <f t="shared" si="10"/>
        <v>44567</v>
      </c>
      <c r="CS6" s="172">
        <f t="shared" si="10"/>
        <v>44566</v>
      </c>
      <c r="CT6" s="172">
        <f t="shared" si="10"/>
        <v>44565</v>
      </c>
      <c r="CU6" s="172">
        <v>44564</v>
      </c>
      <c r="CV6" s="172">
        <f t="shared" ref="CV6" si="11">CW6+1</f>
        <v>44563</v>
      </c>
      <c r="CW6" s="172">
        <f>CX6+2</f>
        <v>44562</v>
      </c>
      <c r="CX6" s="172">
        <f t="shared" ref="CX6" si="12">CY6+1</f>
        <v>44560</v>
      </c>
      <c r="CY6" s="172">
        <f t="shared" ref="CY6" si="13">CZ6+1</f>
        <v>44559</v>
      </c>
      <c r="CZ6" s="172">
        <f t="shared" ref="CZ6" si="14">DA6+1</f>
        <v>44558</v>
      </c>
      <c r="DA6" s="172">
        <f t="shared" ref="DA6" si="15">DB6+1</f>
        <v>44557</v>
      </c>
      <c r="DB6" s="172">
        <f t="shared" ref="DB6" si="16">DC6+1</f>
        <v>44556</v>
      </c>
      <c r="DC6" s="172">
        <f t="shared" ref="DC6" si="17">DD6+1</f>
        <v>44555</v>
      </c>
      <c r="DD6" s="172">
        <f t="shared" ref="DD6" si="18">DE6+1</f>
        <v>44554</v>
      </c>
      <c r="DE6" s="172">
        <f t="shared" ref="DE6" si="19">DF6+1</f>
        <v>44553</v>
      </c>
      <c r="DF6" s="172">
        <f t="shared" ref="DF6" si="20">DG6+1</f>
        <v>44552</v>
      </c>
      <c r="DG6" s="172">
        <f t="shared" ref="DG6" si="21">DH6+1</f>
        <v>44551</v>
      </c>
      <c r="DH6" s="172">
        <f t="shared" ref="DH6" si="22">DI6+1</f>
        <v>44550</v>
      </c>
      <c r="DI6" s="172">
        <f>DJ6+2</f>
        <v>44549</v>
      </c>
      <c r="DJ6" s="172">
        <f t="shared" ref="DJ6" si="23">DK6+1</f>
        <v>44547</v>
      </c>
      <c r="DK6" s="172">
        <v>44546</v>
      </c>
      <c r="DL6" s="172">
        <f>DM6+3</f>
        <v>44545</v>
      </c>
      <c r="DM6" s="172">
        <f t="shared" ref="DM6" si="24">DN6+1</f>
        <v>44542</v>
      </c>
      <c r="DN6" s="172">
        <f t="shared" ref="DN6" si="25">DO6+1</f>
        <v>44541</v>
      </c>
      <c r="DO6" s="172">
        <f t="shared" ref="DO6" si="26">DP6+1</f>
        <v>44540</v>
      </c>
      <c r="DP6" s="172">
        <v>44539</v>
      </c>
      <c r="DQ6" s="172">
        <f t="shared" ref="DQ6:EO6" si="27">DR6+1</f>
        <v>44538</v>
      </c>
      <c r="DR6" s="172">
        <f t="shared" si="27"/>
        <v>44537</v>
      </c>
      <c r="DS6" s="172">
        <f>DT6+2</f>
        <v>44536</v>
      </c>
      <c r="DT6" s="172">
        <f t="shared" si="27"/>
        <v>44534</v>
      </c>
      <c r="DU6" s="172">
        <f t="shared" si="27"/>
        <v>44533</v>
      </c>
      <c r="DV6" s="172">
        <v>44532</v>
      </c>
      <c r="DW6" s="172">
        <f t="shared" si="27"/>
        <v>44531</v>
      </c>
      <c r="DX6" s="172">
        <f t="shared" ref="DX6" si="28">DY6+1</f>
        <v>44530</v>
      </c>
      <c r="DY6" s="172">
        <f t="shared" ref="DY6" si="29">DZ6+1</f>
        <v>44529</v>
      </c>
      <c r="DZ6" s="172">
        <f>EA6+2</f>
        <v>44528</v>
      </c>
      <c r="EA6" s="172">
        <f t="shared" si="27"/>
        <v>44526</v>
      </c>
      <c r="EB6" s="172">
        <v>44525</v>
      </c>
      <c r="EC6" s="172">
        <f t="shared" si="27"/>
        <v>44524</v>
      </c>
      <c r="ED6" s="172">
        <f t="shared" si="27"/>
        <v>44523</v>
      </c>
      <c r="EE6" s="172">
        <f t="shared" si="27"/>
        <v>44522</v>
      </c>
      <c r="EF6" s="172">
        <f t="shared" si="27"/>
        <v>44521</v>
      </c>
      <c r="EG6" s="172">
        <f t="shared" si="27"/>
        <v>44520</v>
      </c>
      <c r="EH6" s="172">
        <f t="shared" si="27"/>
        <v>44519</v>
      </c>
      <c r="EI6" s="296">
        <v>44518</v>
      </c>
      <c r="EJ6" s="172">
        <f t="shared" si="27"/>
        <v>44517</v>
      </c>
      <c r="EK6" s="172">
        <f t="shared" si="27"/>
        <v>44516</v>
      </c>
      <c r="EL6" s="172">
        <f>EM6+2</f>
        <v>44515</v>
      </c>
      <c r="EM6" s="241">
        <f t="shared" si="27"/>
        <v>44513</v>
      </c>
      <c r="EN6" s="241">
        <f t="shared" si="27"/>
        <v>44512</v>
      </c>
      <c r="EO6" s="237">
        <f t="shared" si="27"/>
        <v>44511</v>
      </c>
      <c r="EP6" s="172">
        <v>44510</v>
      </c>
      <c r="EQ6" s="172">
        <v>44509</v>
      </c>
      <c r="ER6" s="172">
        <v>44508</v>
      </c>
      <c r="ES6" s="172">
        <v>44507</v>
      </c>
      <c r="ET6" s="172">
        <v>44506</v>
      </c>
      <c r="EU6" s="172">
        <v>44505</v>
      </c>
      <c r="EV6" s="172">
        <v>44504</v>
      </c>
      <c r="EW6" s="172">
        <v>44503</v>
      </c>
      <c r="EX6" s="172">
        <v>44502</v>
      </c>
      <c r="EY6" s="172">
        <v>44501</v>
      </c>
      <c r="EZ6" s="172">
        <v>44500</v>
      </c>
      <c r="FA6" s="172">
        <v>44499</v>
      </c>
      <c r="FB6" s="172">
        <v>44497</v>
      </c>
      <c r="FC6" s="172">
        <v>44496</v>
      </c>
      <c r="FD6" s="172">
        <v>44495</v>
      </c>
      <c r="FE6" s="172">
        <v>44494</v>
      </c>
      <c r="FF6" s="172">
        <v>44493</v>
      </c>
      <c r="FG6" s="172">
        <v>44492</v>
      </c>
      <c r="FH6" s="172">
        <v>44491</v>
      </c>
      <c r="FI6" s="172">
        <v>44490</v>
      </c>
      <c r="FJ6" s="172">
        <v>44489</v>
      </c>
      <c r="FK6" s="172">
        <v>44488</v>
      </c>
      <c r="FL6" s="172">
        <v>44487</v>
      </c>
      <c r="FM6" s="172">
        <v>44486</v>
      </c>
      <c r="FN6" s="172">
        <v>44485</v>
      </c>
      <c r="FO6" s="172">
        <v>44484</v>
      </c>
      <c r="FP6" s="172">
        <v>44483</v>
      </c>
      <c r="FQ6" s="172">
        <v>44482</v>
      </c>
      <c r="FR6" s="172">
        <v>44481</v>
      </c>
      <c r="FS6" s="172">
        <v>44480</v>
      </c>
      <c r="FT6" s="172">
        <v>44479</v>
      </c>
      <c r="FU6" s="172">
        <v>44478</v>
      </c>
      <c r="FV6" s="172">
        <v>44476</v>
      </c>
      <c r="FW6" s="172">
        <v>44475</v>
      </c>
      <c r="FX6" s="172">
        <v>44474</v>
      </c>
      <c r="FY6" s="172">
        <v>44473</v>
      </c>
      <c r="FZ6" s="172">
        <v>44472</v>
      </c>
      <c r="GA6" s="172">
        <v>44471</v>
      </c>
      <c r="GB6" s="172">
        <v>44470</v>
      </c>
      <c r="GC6" s="172">
        <v>44469</v>
      </c>
      <c r="GD6" s="172">
        <v>44468</v>
      </c>
      <c r="GE6" s="172">
        <v>44467</v>
      </c>
      <c r="GF6" s="172">
        <v>44466</v>
      </c>
      <c r="GG6" s="172">
        <v>44465</v>
      </c>
      <c r="GH6" s="172">
        <v>44464</v>
      </c>
      <c r="GI6" s="172">
        <v>44463</v>
      </c>
      <c r="GJ6" s="172">
        <v>44462</v>
      </c>
      <c r="GK6" s="172">
        <v>44461</v>
      </c>
      <c r="GL6" s="172">
        <v>44460</v>
      </c>
      <c r="GM6" s="172">
        <v>44459</v>
      </c>
      <c r="GN6" s="172">
        <v>44458</v>
      </c>
      <c r="GO6" s="172">
        <v>44457</v>
      </c>
      <c r="GP6" s="172">
        <v>44456</v>
      </c>
      <c r="GQ6" s="172">
        <v>44455</v>
      </c>
      <c r="GR6" s="172">
        <v>44454</v>
      </c>
      <c r="GS6" s="172">
        <v>44453</v>
      </c>
      <c r="GT6" s="172">
        <v>44452</v>
      </c>
      <c r="GU6" s="172">
        <v>44451</v>
      </c>
      <c r="GV6" s="172">
        <v>44450</v>
      </c>
      <c r="GW6" s="172">
        <v>44449</v>
      </c>
      <c r="GX6" s="172">
        <v>44448</v>
      </c>
      <c r="GY6" s="172">
        <v>44447</v>
      </c>
      <c r="GZ6" s="172">
        <v>44446</v>
      </c>
      <c r="HA6" s="172">
        <v>44445</v>
      </c>
      <c r="HB6" s="172">
        <v>44444</v>
      </c>
      <c r="HC6" s="172">
        <v>44443</v>
      </c>
      <c r="HD6" s="172">
        <v>44442</v>
      </c>
      <c r="HE6" s="172">
        <v>44441</v>
      </c>
      <c r="HF6" s="172">
        <v>44440</v>
      </c>
      <c r="HG6" s="172">
        <v>44439</v>
      </c>
      <c r="HH6" s="172">
        <v>44438</v>
      </c>
      <c r="HI6" s="172">
        <v>44437</v>
      </c>
      <c r="HJ6" s="172">
        <v>44436</v>
      </c>
      <c r="HK6" s="172">
        <v>44435</v>
      </c>
      <c r="HL6" s="172">
        <v>44434</v>
      </c>
      <c r="HM6" s="172">
        <v>44433</v>
      </c>
      <c r="HN6" s="172">
        <v>44432</v>
      </c>
      <c r="HO6" s="172">
        <v>44431</v>
      </c>
      <c r="HP6" s="172">
        <v>44430</v>
      </c>
      <c r="HQ6" s="172">
        <v>44429</v>
      </c>
      <c r="HR6" s="172">
        <v>44428</v>
      </c>
      <c r="HS6" s="172">
        <v>44427</v>
      </c>
      <c r="HT6" s="172">
        <v>44426</v>
      </c>
      <c r="HU6" s="172">
        <v>44406</v>
      </c>
      <c r="HV6" s="172">
        <v>44405</v>
      </c>
      <c r="HW6" s="172">
        <v>44404</v>
      </c>
    </row>
    <row r="7" spans="1:231">
      <c r="A7" s="179" t="s">
        <v>35</v>
      </c>
      <c r="B7" s="218"/>
      <c r="C7" s="218"/>
      <c r="D7" s="218"/>
      <c r="E7" s="218"/>
      <c r="F7" s="218"/>
      <c r="G7" s="218"/>
      <c r="H7" s="218"/>
      <c r="I7" s="218"/>
      <c r="J7" s="218"/>
      <c r="K7" s="218"/>
      <c r="L7" s="218"/>
      <c r="M7" s="218"/>
      <c r="N7" s="218"/>
      <c r="O7" s="218"/>
      <c r="P7" s="218"/>
      <c r="Q7" s="218"/>
      <c r="R7" s="218"/>
      <c r="S7" s="218"/>
      <c r="T7" s="218"/>
      <c r="U7" s="218"/>
      <c r="V7" s="218"/>
      <c r="W7" s="218"/>
      <c r="X7" s="218"/>
      <c r="Y7" s="218"/>
      <c r="Z7" s="218"/>
      <c r="AA7" s="218"/>
      <c r="AB7" s="218"/>
      <c r="AC7" s="218"/>
      <c r="AD7" s="218"/>
      <c r="AE7" s="218"/>
      <c r="AF7" s="218"/>
      <c r="AG7" s="218"/>
      <c r="AH7" s="218"/>
      <c r="AI7" s="218"/>
      <c r="AJ7" s="218"/>
      <c r="AK7" s="218"/>
      <c r="AL7" s="218"/>
      <c r="AM7" s="218"/>
      <c r="AN7" s="218"/>
      <c r="AO7" s="218"/>
      <c r="AP7" s="218"/>
      <c r="AQ7" s="218"/>
      <c r="AR7" s="218"/>
      <c r="AS7" s="218"/>
      <c r="AT7" s="218"/>
      <c r="AU7" s="218"/>
      <c r="AV7" s="218"/>
      <c r="AW7" s="218"/>
      <c r="AX7" s="218"/>
      <c r="AY7" s="218"/>
      <c r="AZ7" s="218"/>
      <c r="BA7" s="218"/>
      <c r="BB7" s="218"/>
      <c r="BC7" s="218"/>
      <c r="BD7" s="218"/>
      <c r="BE7" s="218"/>
      <c r="BF7" s="218"/>
      <c r="BG7" s="218"/>
      <c r="BH7" s="218"/>
      <c r="BI7" s="218"/>
      <c r="BJ7" s="218"/>
      <c r="BK7" s="218"/>
      <c r="BL7" s="218"/>
      <c r="BM7" s="218"/>
      <c r="BN7" s="218"/>
      <c r="BO7" s="218"/>
      <c r="BP7" s="218"/>
      <c r="BQ7" s="218"/>
      <c r="BR7" s="218"/>
      <c r="BS7" s="218"/>
      <c r="BT7" s="218"/>
      <c r="BU7" s="218"/>
      <c r="BV7" s="218"/>
      <c r="BW7" s="218"/>
      <c r="BX7" s="218"/>
      <c r="BY7" s="218"/>
      <c r="BZ7" s="218"/>
      <c r="CA7" s="218"/>
      <c r="CB7" s="218"/>
      <c r="CC7" s="218"/>
      <c r="CD7" s="218"/>
      <c r="CE7" s="218"/>
      <c r="CF7" s="218"/>
      <c r="CG7" s="218"/>
      <c r="CH7" s="218"/>
      <c r="CI7" s="218"/>
      <c r="CJ7" s="218"/>
      <c r="CK7" s="218"/>
      <c r="CL7" s="218"/>
      <c r="CM7" s="218"/>
      <c r="CN7" s="218"/>
      <c r="CO7" s="218"/>
      <c r="CP7" s="218"/>
      <c r="CQ7" s="218"/>
      <c r="CR7" s="218"/>
      <c r="CS7" s="218"/>
      <c r="CT7" s="218"/>
      <c r="CU7" s="218"/>
      <c r="CV7" s="218"/>
      <c r="CW7" s="218"/>
      <c r="CX7" s="218"/>
      <c r="CY7" s="218"/>
      <c r="CZ7" s="218"/>
      <c r="DA7" s="218"/>
      <c r="DB7" s="218"/>
      <c r="DC7" s="218"/>
      <c r="DD7" s="218"/>
      <c r="DE7" s="218"/>
      <c r="DF7" s="218"/>
      <c r="DG7" s="218"/>
      <c r="DH7" s="218"/>
      <c r="DI7" s="218"/>
      <c r="DJ7" s="218"/>
      <c r="DK7" s="218"/>
      <c r="DL7" s="218"/>
      <c r="DM7" s="218"/>
      <c r="DN7" s="218"/>
      <c r="DO7" s="218"/>
      <c r="DP7" s="218"/>
      <c r="DQ7" s="218"/>
      <c r="DR7" s="218"/>
      <c r="DS7" s="218"/>
      <c r="DT7" s="218"/>
      <c r="DU7" s="218"/>
      <c r="DV7" s="218"/>
      <c r="DW7" s="218"/>
      <c r="DX7" s="218"/>
      <c r="DY7" s="218"/>
      <c r="DZ7" s="218"/>
      <c r="EA7" s="218"/>
      <c r="EB7" s="218"/>
      <c r="EC7" s="218"/>
      <c r="ED7" s="218"/>
      <c r="EE7" s="218"/>
      <c r="EF7" s="218"/>
      <c r="EG7" s="218"/>
      <c r="EH7" s="218"/>
      <c r="EI7" s="218"/>
      <c r="EJ7" s="218"/>
      <c r="EK7" s="218"/>
      <c r="EL7" s="288" t="s">
        <v>102</v>
      </c>
      <c r="EM7" s="218"/>
      <c r="EN7" s="230"/>
      <c r="EO7" s="238"/>
      <c r="EP7" s="225"/>
      <c r="EQ7" s="179"/>
      <c r="ER7" s="179"/>
      <c r="ES7" s="179"/>
      <c r="ET7" s="179"/>
      <c r="EU7" s="179"/>
      <c r="EV7" s="179"/>
      <c r="EW7" s="179"/>
      <c r="EX7" s="179"/>
      <c r="EY7" s="179"/>
      <c r="EZ7" s="179"/>
      <c r="FA7" s="288" t="s">
        <v>66</v>
      </c>
      <c r="FB7" s="179"/>
      <c r="FC7" s="179"/>
      <c r="FD7" s="179"/>
      <c r="FE7" s="179"/>
      <c r="FF7" s="179"/>
      <c r="FG7" s="179"/>
      <c r="FH7" s="179"/>
      <c r="FI7" s="179"/>
      <c r="FJ7" s="179"/>
      <c r="FK7" s="179"/>
      <c r="FL7" s="179"/>
      <c r="FM7" s="179"/>
      <c r="FN7" s="179"/>
      <c r="FO7" s="179"/>
      <c r="FP7" s="179"/>
      <c r="FQ7" s="179"/>
      <c r="FR7" s="179"/>
      <c r="FS7" s="179"/>
      <c r="FT7" s="179"/>
      <c r="FU7" s="288" t="s">
        <v>34</v>
      </c>
      <c r="FV7" s="179"/>
      <c r="FW7" s="179"/>
      <c r="FX7" s="179"/>
      <c r="FY7" s="179"/>
      <c r="FZ7" s="179"/>
      <c r="GA7" s="179"/>
      <c r="GB7" s="179"/>
      <c r="GC7" s="179"/>
      <c r="GD7" s="179"/>
      <c r="GE7" s="179"/>
      <c r="GF7" s="179"/>
      <c r="GG7" s="179"/>
      <c r="GH7" s="179"/>
      <c r="GI7" s="179"/>
      <c r="GJ7" s="179"/>
      <c r="GK7" s="179"/>
      <c r="GL7" s="179"/>
      <c r="GM7" s="179"/>
      <c r="GN7" s="179"/>
      <c r="GO7" s="179"/>
      <c r="GP7" s="179"/>
      <c r="GQ7" s="179"/>
      <c r="GR7" s="179"/>
      <c r="GS7" s="179"/>
      <c r="GT7" s="179"/>
      <c r="GU7" s="179"/>
      <c r="GV7" s="179"/>
      <c r="GW7" s="179"/>
      <c r="GX7" s="179"/>
      <c r="GY7" s="179"/>
      <c r="GZ7" s="179"/>
      <c r="HA7" s="179"/>
      <c r="HB7" s="179"/>
      <c r="HC7" s="179"/>
      <c r="HD7" s="179"/>
      <c r="HE7" s="179"/>
      <c r="HF7" s="179"/>
      <c r="HG7" s="179"/>
      <c r="HH7" s="179"/>
      <c r="HI7" s="179"/>
      <c r="HJ7" s="179"/>
      <c r="HK7" s="179"/>
      <c r="HL7" s="179"/>
      <c r="HM7" s="147"/>
      <c r="HN7" s="147"/>
      <c r="HO7" s="147"/>
      <c r="HP7" s="147"/>
      <c r="HQ7" s="147"/>
      <c r="HR7" s="147"/>
      <c r="HS7" s="147"/>
      <c r="HT7" s="147"/>
      <c r="HU7" s="147"/>
      <c r="HV7" s="147"/>
      <c r="HW7" s="147"/>
    </row>
    <row r="8" spans="1:231">
      <c r="A8" s="312" t="s">
        <v>3</v>
      </c>
      <c r="B8" s="313"/>
      <c r="C8" s="313"/>
      <c r="D8" s="313"/>
      <c r="E8" s="313"/>
      <c r="F8" s="313"/>
      <c r="G8" s="313"/>
      <c r="H8" s="313"/>
      <c r="I8" s="313"/>
      <c r="J8" s="313"/>
      <c r="K8" s="313"/>
      <c r="L8" s="313"/>
      <c r="M8" s="313"/>
      <c r="N8" s="313"/>
      <c r="O8" s="313"/>
      <c r="P8" s="313"/>
      <c r="Q8" s="313"/>
      <c r="R8" s="313"/>
      <c r="S8" s="313"/>
      <c r="T8" s="313"/>
      <c r="U8" s="313"/>
      <c r="V8" s="313"/>
      <c r="W8" s="313"/>
      <c r="X8" s="313"/>
      <c r="Y8" s="313"/>
      <c r="Z8" s="313"/>
      <c r="AA8" s="313"/>
      <c r="AB8" s="313"/>
      <c r="AC8" s="313"/>
      <c r="AD8" s="313"/>
      <c r="AE8" s="313"/>
      <c r="AF8" s="313"/>
      <c r="AG8" s="313"/>
      <c r="AH8" s="313"/>
      <c r="AI8" s="313"/>
      <c r="AJ8" s="313"/>
      <c r="AK8" s="313"/>
      <c r="AL8" s="313"/>
      <c r="AM8" s="313"/>
      <c r="AN8" s="313"/>
      <c r="AO8" s="313"/>
      <c r="AP8" s="313"/>
      <c r="AQ8" s="313"/>
      <c r="AR8" s="313"/>
      <c r="AS8" s="313"/>
      <c r="AT8" s="313"/>
      <c r="AU8" s="313"/>
      <c r="AV8" s="313"/>
      <c r="AW8" s="313"/>
      <c r="AX8" s="313"/>
      <c r="AY8" s="313"/>
      <c r="AZ8" s="313"/>
      <c r="BA8" s="313"/>
      <c r="BB8" s="313"/>
      <c r="BC8" s="313"/>
      <c r="BD8" s="313"/>
      <c r="BE8" s="313"/>
      <c r="BF8" s="313"/>
      <c r="BG8" s="313"/>
      <c r="BH8" s="313"/>
      <c r="BI8" s="313"/>
      <c r="BJ8" s="313"/>
      <c r="BK8" s="313"/>
      <c r="BL8" s="313"/>
      <c r="BM8" s="313"/>
      <c r="BN8" s="313"/>
      <c r="BO8" s="313"/>
      <c r="BP8" s="313"/>
      <c r="BQ8" s="313"/>
      <c r="BR8" s="313"/>
      <c r="BS8" s="313"/>
      <c r="BT8" s="313"/>
      <c r="BU8" s="313"/>
      <c r="BV8" s="313"/>
      <c r="BW8" s="313"/>
      <c r="BX8" s="313"/>
      <c r="BY8" s="313"/>
      <c r="BZ8" s="313"/>
      <c r="CA8" s="313"/>
      <c r="CB8" s="313"/>
      <c r="CC8" s="313"/>
      <c r="CD8" s="313"/>
      <c r="CE8" s="313"/>
      <c r="CF8" s="313"/>
      <c r="CG8" s="313"/>
      <c r="CH8" s="313"/>
      <c r="CI8" s="313"/>
      <c r="CJ8" s="313"/>
      <c r="CK8" s="313"/>
      <c r="CL8" s="313"/>
      <c r="CM8" s="313"/>
      <c r="CN8" s="313"/>
      <c r="CO8" s="313"/>
      <c r="CP8" s="313"/>
      <c r="CQ8" s="313"/>
      <c r="CR8" s="313"/>
      <c r="CS8" s="313"/>
      <c r="CT8" s="313"/>
      <c r="CU8" s="313"/>
      <c r="CV8" s="313"/>
      <c r="CW8" s="313"/>
      <c r="CX8" s="313"/>
      <c r="CY8" s="313"/>
      <c r="CZ8" s="313"/>
      <c r="DA8" s="313"/>
      <c r="DB8" s="313"/>
      <c r="DC8" s="313"/>
      <c r="DD8" s="313"/>
      <c r="DE8" s="313"/>
      <c r="DF8" s="313"/>
      <c r="DG8" s="313"/>
      <c r="DH8" s="313"/>
      <c r="DI8" s="313"/>
      <c r="DJ8" s="313"/>
      <c r="DK8" s="313"/>
      <c r="DL8" s="313"/>
      <c r="DM8" s="313"/>
      <c r="DN8" s="313"/>
      <c r="DO8" s="313"/>
      <c r="DP8" s="313"/>
      <c r="DQ8" s="313"/>
      <c r="DR8" s="313"/>
      <c r="DS8" s="313"/>
      <c r="DT8" s="313"/>
      <c r="DU8" s="313"/>
      <c r="DV8" s="313"/>
      <c r="DW8" s="314"/>
      <c r="DX8" s="315"/>
      <c r="DY8" s="316"/>
      <c r="DZ8" s="312"/>
      <c r="EA8" s="312"/>
      <c r="EB8" s="312"/>
      <c r="EC8" s="312"/>
      <c r="ED8" s="312"/>
      <c r="EE8" s="312"/>
      <c r="EF8" s="312"/>
      <c r="EG8" s="312"/>
      <c r="EH8" s="312"/>
      <c r="EI8" s="312"/>
      <c r="EJ8" s="312"/>
      <c r="EK8" s="312"/>
      <c r="EL8" s="312"/>
      <c r="EM8" s="312"/>
      <c r="EN8" s="312"/>
      <c r="EO8" s="312"/>
      <c r="EP8" s="312"/>
      <c r="EQ8" s="312"/>
      <c r="ER8" s="312"/>
      <c r="ES8" s="312"/>
      <c r="ET8" s="312"/>
      <c r="EU8" s="312"/>
      <c r="EV8" s="312"/>
      <c r="EW8" s="312"/>
      <c r="EX8" s="312"/>
      <c r="EY8" s="312"/>
      <c r="EZ8" s="312"/>
      <c r="FA8" s="312"/>
      <c r="FB8" s="312"/>
      <c r="FC8" s="312"/>
      <c r="FD8" s="312"/>
      <c r="FE8" s="312"/>
      <c r="FF8" s="312"/>
      <c r="FG8" s="312"/>
      <c r="FH8" s="312"/>
      <c r="FI8" s="312"/>
      <c r="FJ8" s="312"/>
      <c r="FK8" s="312"/>
      <c r="FL8" s="312"/>
      <c r="FM8" s="312"/>
      <c r="FN8" s="312"/>
      <c r="FO8" s="312"/>
      <c r="FP8" s="312"/>
      <c r="FQ8" s="312"/>
      <c r="FR8" s="312"/>
      <c r="FS8" s="312"/>
      <c r="FT8" s="312"/>
      <c r="FU8" s="312"/>
      <c r="FV8" s="312"/>
      <c r="FW8" s="312"/>
      <c r="FX8" s="312"/>
      <c r="FY8" s="312"/>
      <c r="FZ8" s="312"/>
      <c r="GA8" s="312"/>
      <c r="GB8" s="312"/>
      <c r="GC8" s="312"/>
      <c r="GD8" s="312"/>
      <c r="GE8" s="312"/>
      <c r="GF8" s="312"/>
      <c r="GG8" s="312"/>
      <c r="GH8" s="312"/>
      <c r="GI8" s="312"/>
      <c r="GJ8" s="312"/>
      <c r="GK8" s="312"/>
      <c r="GL8" s="312"/>
      <c r="GM8" s="312"/>
      <c r="GN8" s="312"/>
      <c r="GO8" s="312"/>
      <c r="GP8" s="312"/>
      <c r="GQ8" s="312"/>
      <c r="GR8" s="312"/>
      <c r="GS8" s="312"/>
      <c r="GT8" s="312"/>
      <c r="GU8" s="312"/>
      <c r="GV8" s="317"/>
      <c r="GW8" s="317"/>
      <c r="GX8" s="317"/>
      <c r="GY8" s="318"/>
      <c r="GZ8" s="317"/>
      <c r="HA8" s="317"/>
      <c r="HB8" s="317"/>
      <c r="HC8" s="318"/>
      <c r="HD8" s="317"/>
      <c r="HE8" s="317"/>
      <c r="HF8" s="318"/>
      <c r="HG8" s="318"/>
      <c r="HH8" s="318"/>
      <c r="HI8" s="318"/>
      <c r="HJ8" s="318"/>
      <c r="HK8" s="318"/>
      <c r="HL8" s="318"/>
      <c r="HM8" s="318">
        <v>0</v>
      </c>
      <c r="HN8" s="318">
        <v>0</v>
      </c>
      <c r="HO8" s="318">
        <v>0</v>
      </c>
      <c r="HP8" s="318">
        <v>0</v>
      </c>
      <c r="HQ8" s="318">
        <v>0</v>
      </c>
      <c r="HR8" s="318">
        <v>0</v>
      </c>
      <c r="HS8" s="318">
        <v>0</v>
      </c>
      <c r="HT8" s="318">
        <v>0</v>
      </c>
      <c r="HU8" s="318">
        <v>0</v>
      </c>
      <c r="HV8" s="318">
        <v>0</v>
      </c>
      <c r="HW8" s="318">
        <v>0</v>
      </c>
    </row>
    <row r="9" spans="1:231">
      <c r="A9" s="145">
        <f t="shared" ref="A9:A15" si="30">A10+1</f>
        <v>44671</v>
      </c>
      <c r="B9" s="320">
        <f>'Age&amp;Sex by occurrence date'!$M22</f>
        <v>19380</v>
      </c>
      <c r="C9" s="320"/>
      <c r="D9" s="320"/>
      <c r="E9" s="320"/>
      <c r="F9" s="320"/>
      <c r="G9" s="320"/>
      <c r="H9" s="320"/>
      <c r="I9" s="320"/>
      <c r="J9" s="320"/>
      <c r="K9" s="320"/>
      <c r="L9" s="320"/>
      <c r="M9" s="320"/>
      <c r="N9" s="320"/>
      <c r="O9" s="320"/>
      <c r="P9" s="320"/>
      <c r="Q9" s="320"/>
      <c r="R9" s="320"/>
      <c r="S9" s="320"/>
      <c r="T9" s="320"/>
      <c r="U9" s="320"/>
      <c r="V9" s="320"/>
      <c r="W9" s="320"/>
      <c r="X9" s="320"/>
      <c r="Y9" s="320"/>
      <c r="Z9" s="320"/>
      <c r="AA9" s="320"/>
      <c r="AB9" s="320"/>
      <c r="AC9" s="320"/>
      <c r="AD9" s="320"/>
      <c r="AE9" s="320"/>
      <c r="AF9" s="320"/>
      <c r="AG9" s="320"/>
      <c r="AH9" s="320"/>
      <c r="AI9" s="320"/>
      <c r="AJ9" s="320"/>
      <c r="AK9" s="320"/>
      <c r="AL9" s="320"/>
      <c r="AM9" s="320"/>
      <c r="AN9" s="320"/>
      <c r="AO9" s="320"/>
      <c r="AP9" s="320"/>
      <c r="AQ9" s="320"/>
      <c r="AR9" s="320"/>
      <c r="AS9" s="320"/>
      <c r="AT9" s="320"/>
      <c r="AU9" s="320"/>
      <c r="AV9" s="320"/>
      <c r="AW9" s="320"/>
      <c r="AX9" s="320"/>
      <c r="AY9" s="320"/>
      <c r="AZ9" s="320"/>
      <c r="BA9" s="320"/>
      <c r="BB9" s="320"/>
      <c r="BC9" s="320"/>
      <c r="BD9" s="320"/>
      <c r="BE9" s="320"/>
      <c r="BF9" s="320"/>
      <c r="BG9" s="320"/>
      <c r="BH9" s="320"/>
      <c r="BI9" s="320"/>
      <c r="BJ9" s="320"/>
      <c r="BK9" s="320"/>
      <c r="BL9" s="320"/>
      <c r="BM9" s="320"/>
      <c r="BN9" s="320"/>
      <c r="BO9" s="320"/>
      <c r="BP9" s="320"/>
      <c r="BQ9" s="320"/>
      <c r="BR9" s="320"/>
      <c r="BS9" s="320"/>
      <c r="BT9" s="320"/>
      <c r="BU9" s="320"/>
      <c r="BV9" s="320"/>
      <c r="BW9" s="320"/>
      <c r="BX9" s="320"/>
      <c r="BY9" s="320"/>
      <c r="BZ9" s="320"/>
      <c r="CA9" s="320"/>
      <c r="CB9" s="320"/>
      <c r="CC9" s="320"/>
      <c r="CD9" s="320"/>
      <c r="CE9" s="320"/>
      <c r="CF9" s="320"/>
      <c r="CG9" s="320"/>
      <c r="CH9" s="320"/>
      <c r="CI9" s="320"/>
      <c r="CJ9" s="320"/>
      <c r="CK9" s="320"/>
      <c r="CL9" s="320"/>
      <c r="CM9" s="320"/>
      <c r="CN9" s="320"/>
      <c r="CO9" s="320"/>
      <c r="CP9" s="320"/>
      <c r="CQ9" s="320"/>
      <c r="CR9" s="320"/>
      <c r="CS9" s="320"/>
      <c r="CT9" s="320"/>
      <c r="CU9" s="320"/>
      <c r="CV9" s="320"/>
      <c r="CW9" s="320"/>
      <c r="CX9" s="320"/>
      <c r="CY9" s="320"/>
      <c r="CZ9" s="320"/>
      <c r="DA9" s="320"/>
      <c r="DB9" s="320"/>
      <c r="DC9" s="320"/>
      <c r="DD9" s="320"/>
      <c r="DE9" s="320"/>
      <c r="DF9" s="320"/>
      <c r="DG9" s="320"/>
      <c r="DH9" s="320"/>
      <c r="DI9" s="320"/>
      <c r="DJ9" s="320"/>
      <c r="DK9" s="320"/>
      <c r="DL9" s="320"/>
      <c r="DM9" s="320"/>
      <c r="DN9" s="320"/>
      <c r="DO9" s="320"/>
      <c r="DP9" s="320"/>
      <c r="DQ9" s="320"/>
      <c r="DR9" s="320"/>
      <c r="DS9" s="320"/>
      <c r="DT9" s="320"/>
      <c r="DU9" s="320"/>
      <c r="DV9" s="320"/>
      <c r="DW9" s="320"/>
      <c r="DX9" s="321"/>
      <c r="DY9" s="322"/>
      <c r="DZ9" s="319"/>
      <c r="EA9" s="319"/>
      <c r="EB9" s="319"/>
      <c r="EC9" s="319"/>
      <c r="ED9" s="319"/>
      <c r="EE9" s="319"/>
      <c r="EF9" s="319"/>
      <c r="EG9" s="319"/>
      <c r="EH9" s="319"/>
      <c r="EI9" s="319"/>
      <c r="EJ9" s="319"/>
      <c r="EK9" s="319"/>
      <c r="EL9" s="319"/>
      <c r="EM9" s="319"/>
      <c r="EN9" s="319"/>
      <c r="EO9" s="322"/>
      <c r="EP9" s="322"/>
      <c r="EQ9" s="319"/>
      <c r="ER9" s="319"/>
      <c r="ES9" s="319"/>
      <c r="ET9" s="319"/>
      <c r="EU9" s="319"/>
      <c r="EV9" s="319"/>
      <c r="EW9" s="319"/>
      <c r="EX9" s="319"/>
      <c r="EY9" s="319"/>
      <c r="EZ9" s="319"/>
      <c r="FA9" s="319"/>
      <c r="FB9" s="319"/>
      <c r="FC9" s="319"/>
      <c r="FD9" s="319"/>
      <c r="FE9" s="319"/>
      <c r="FF9" s="319"/>
      <c r="FG9" s="319"/>
      <c r="FH9" s="319"/>
      <c r="FI9" s="319"/>
      <c r="FJ9" s="319"/>
      <c r="FK9" s="319"/>
      <c r="FL9" s="319"/>
      <c r="FM9" s="319"/>
      <c r="FN9" s="319"/>
      <c r="FO9" s="319"/>
      <c r="FP9" s="319"/>
      <c r="FQ9" s="319"/>
      <c r="FR9" s="319"/>
      <c r="FS9" s="319"/>
      <c r="FT9" s="319"/>
      <c r="FU9" s="319"/>
      <c r="FV9" s="319"/>
      <c r="FW9" s="319"/>
      <c r="FX9" s="319"/>
      <c r="FY9" s="319"/>
      <c r="FZ9" s="319"/>
      <c r="GA9" s="319"/>
      <c r="GB9" s="319"/>
      <c r="GC9" s="319"/>
      <c r="GD9" s="319"/>
      <c r="GE9" s="319"/>
      <c r="GF9" s="319"/>
      <c r="GG9" s="319"/>
      <c r="GH9" s="319"/>
      <c r="GI9" s="319"/>
      <c r="GJ9" s="319"/>
      <c r="GK9" s="319"/>
      <c r="GL9" s="319"/>
      <c r="GM9" s="319"/>
      <c r="GN9" s="319"/>
      <c r="GO9" s="319"/>
      <c r="GP9" s="319"/>
      <c r="GQ9" s="319"/>
      <c r="GR9" s="319"/>
      <c r="GS9" s="319"/>
      <c r="GT9" s="319"/>
      <c r="GU9" s="319"/>
      <c r="GV9" s="323"/>
      <c r="GW9" s="323"/>
      <c r="GX9" s="323"/>
      <c r="GY9" s="323"/>
      <c r="GZ9" s="323"/>
      <c r="HA9" s="323"/>
      <c r="HB9" s="323"/>
      <c r="HC9" s="323"/>
      <c r="HD9" s="323"/>
      <c r="HE9" s="323"/>
      <c r="HF9" s="323"/>
      <c r="HG9" s="323"/>
      <c r="HH9" s="323"/>
      <c r="HI9" s="323"/>
      <c r="HJ9" s="323"/>
      <c r="HK9" s="323"/>
      <c r="HL9" s="323"/>
      <c r="HM9" s="323"/>
      <c r="HN9" s="323"/>
      <c r="HO9" s="323"/>
      <c r="HP9" s="323"/>
      <c r="HQ9" s="323"/>
      <c r="HR9" s="323"/>
      <c r="HS9" s="323"/>
      <c r="HT9" s="323"/>
      <c r="HU9" s="323"/>
      <c r="HV9" s="323"/>
      <c r="HW9" s="324"/>
    </row>
    <row r="10" spans="1:231">
      <c r="A10" s="145">
        <f t="shared" si="30"/>
        <v>44670</v>
      </c>
      <c r="B10" s="320">
        <f>'Age&amp;Sex by occurrence date'!$T22</f>
        <v>19373</v>
      </c>
      <c r="C10" s="320">
        <v>19352</v>
      </c>
      <c r="D10" s="320"/>
      <c r="E10" s="320"/>
      <c r="F10" s="320"/>
      <c r="G10" s="320"/>
      <c r="H10" s="320"/>
      <c r="I10" s="320"/>
      <c r="J10" s="320"/>
      <c r="K10" s="320"/>
      <c r="L10" s="320"/>
      <c r="M10" s="320"/>
      <c r="N10" s="320"/>
      <c r="O10" s="320"/>
      <c r="P10" s="320"/>
      <c r="Q10" s="320"/>
      <c r="R10" s="320"/>
      <c r="S10" s="320"/>
      <c r="T10" s="320"/>
      <c r="U10" s="320"/>
      <c r="V10" s="320"/>
      <c r="W10" s="320"/>
      <c r="X10" s="320"/>
      <c r="Y10" s="320"/>
      <c r="Z10" s="320"/>
      <c r="AA10" s="320"/>
      <c r="AB10" s="320"/>
      <c r="AC10" s="320"/>
      <c r="AD10" s="320"/>
      <c r="AE10" s="320"/>
      <c r="AF10" s="320"/>
      <c r="AG10" s="320"/>
      <c r="AH10" s="320"/>
      <c r="AI10" s="320"/>
      <c r="AJ10" s="320"/>
      <c r="AK10" s="320"/>
      <c r="AL10" s="320"/>
      <c r="AM10" s="320"/>
      <c r="AN10" s="320"/>
      <c r="AO10" s="320"/>
      <c r="AP10" s="320"/>
      <c r="AQ10" s="320"/>
      <c r="AR10" s="320"/>
      <c r="AS10" s="320"/>
      <c r="AT10" s="320"/>
      <c r="AU10" s="320"/>
      <c r="AV10" s="320"/>
      <c r="AW10" s="320"/>
      <c r="AX10" s="320"/>
      <c r="AY10" s="320"/>
      <c r="AZ10" s="320"/>
      <c r="BA10" s="320"/>
      <c r="BB10" s="320"/>
      <c r="BC10" s="320"/>
      <c r="BD10" s="320"/>
      <c r="BE10" s="320"/>
      <c r="BF10" s="320"/>
      <c r="BG10" s="320"/>
      <c r="BH10" s="320"/>
      <c r="BI10" s="320"/>
      <c r="BJ10" s="320"/>
      <c r="BK10" s="320"/>
      <c r="BL10" s="320"/>
      <c r="BM10" s="320"/>
      <c r="BN10" s="320"/>
      <c r="BO10" s="320"/>
      <c r="BP10" s="320"/>
      <c r="BQ10" s="320"/>
      <c r="BR10" s="320"/>
      <c r="BS10" s="320"/>
      <c r="BT10" s="320"/>
      <c r="BU10" s="320"/>
      <c r="BV10" s="320"/>
      <c r="BW10" s="320"/>
      <c r="BX10" s="320"/>
      <c r="BY10" s="320"/>
      <c r="BZ10" s="320"/>
      <c r="CA10" s="320"/>
      <c r="CB10" s="320"/>
      <c r="CC10" s="320"/>
      <c r="CD10" s="320"/>
      <c r="CE10" s="320"/>
      <c r="CF10" s="320"/>
      <c r="CG10" s="320"/>
      <c r="CH10" s="320"/>
      <c r="CI10" s="320"/>
      <c r="CJ10" s="320"/>
      <c r="CK10" s="320"/>
      <c r="CL10" s="320"/>
      <c r="CM10" s="320"/>
      <c r="CN10" s="320"/>
      <c r="CO10" s="320"/>
      <c r="CP10" s="320"/>
      <c r="CQ10" s="320"/>
      <c r="CR10" s="320"/>
      <c r="CS10" s="320"/>
      <c r="CT10" s="320"/>
      <c r="CU10" s="320"/>
      <c r="CV10" s="320"/>
      <c r="CW10" s="320"/>
      <c r="CX10" s="320"/>
      <c r="CY10" s="320"/>
      <c r="CZ10" s="320"/>
      <c r="DA10" s="320"/>
      <c r="DB10" s="320"/>
      <c r="DC10" s="320"/>
      <c r="DD10" s="320"/>
      <c r="DE10" s="320"/>
      <c r="DF10" s="320"/>
      <c r="DG10" s="320"/>
      <c r="DH10" s="320"/>
      <c r="DI10" s="320"/>
      <c r="DJ10" s="320"/>
      <c r="DK10" s="320"/>
      <c r="DL10" s="320"/>
      <c r="DM10" s="320"/>
      <c r="DN10" s="320"/>
      <c r="DO10" s="320"/>
      <c r="DP10" s="320"/>
      <c r="DQ10" s="320"/>
      <c r="DR10" s="320"/>
      <c r="DS10" s="320"/>
      <c r="DT10" s="320"/>
      <c r="DU10" s="320"/>
      <c r="DV10" s="320"/>
      <c r="DW10" s="320"/>
      <c r="DX10" s="321"/>
      <c r="DY10" s="322"/>
      <c r="DZ10" s="319"/>
      <c r="EA10" s="319"/>
      <c r="EB10" s="319"/>
      <c r="EC10" s="319"/>
      <c r="ED10" s="319"/>
      <c r="EE10" s="319"/>
      <c r="EF10" s="319"/>
      <c r="EG10" s="319"/>
      <c r="EH10" s="319"/>
      <c r="EI10" s="319"/>
      <c r="EJ10" s="319"/>
      <c r="EK10" s="319"/>
      <c r="EL10" s="319"/>
      <c r="EM10" s="319"/>
      <c r="EN10" s="319"/>
      <c r="EO10" s="322"/>
      <c r="EP10" s="322"/>
      <c r="EQ10" s="319"/>
      <c r="ER10" s="319"/>
      <c r="ES10" s="319"/>
      <c r="ET10" s="319"/>
      <c r="EU10" s="319"/>
      <c r="EV10" s="319"/>
      <c r="EW10" s="319"/>
      <c r="EX10" s="319"/>
      <c r="EY10" s="319"/>
      <c r="EZ10" s="319"/>
      <c r="FA10" s="319"/>
      <c r="FB10" s="319"/>
      <c r="FC10" s="319"/>
      <c r="FD10" s="319"/>
      <c r="FE10" s="319"/>
      <c r="FF10" s="319"/>
      <c r="FG10" s="319"/>
      <c r="FH10" s="319"/>
      <c r="FI10" s="319"/>
      <c r="FJ10" s="319"/>
      <c r="FK10" s="319"/>
      <c r="FL10" s="319"/>
      <c r="FM10" s="319"/>
      <c r="FN10" s="319"/>
      <c r="FO10" s="319"/>
      <c r="FP10" s="319"/>
      <c r="FQ10" s="319"/>
      <c r="FR10" s="319"/>
      <c r="FS10" s="319"/>
      <c r="FT10" s="319"/>
      <c r="FU10" s="319"/>
      <c r="FV10" s="319"/>
      <c r="FW10" s="319"/>
      <c r="FX10" s="319"/>
      <c r="FY10" s="319"/>
      <c r="FZ10" s="319"/>
      <c r="GA10" s="319"/>
      <c r="GB10" s="319"/>
      <c r="GC10" s="319"/>
      <c r="GD10" s="319"/>
      <c r="GE10" s="319"/>
      <c r="GF10" s="319"/>
      <c r="GG10" s="319"/>
      <c r="GH10" s="319"/>
      <c r="GI10" s="319"/>
      <c r="GJ10" s="319"/>
      <c r="GK10" s="319"/>
      <c r="GL10" s="319"/>
      <c r="GM10" s="319"/>
      <c r="GN10" s="319"/>
      <c r="GO10" s="319"/>
      <c r="GP10" s="319"/>
      <c r="GQ10" s="319"/>
      <c r="GR10" s="319"/>
      <c r="GS10" s="319"/>
      <c r="GT10" s="319"/>
      <c r="GU10" s="319"/>
      <c r="GV10" s="323"/>
      <c r="GW10" s="323"/>
      <c r="GX10" s="323"/>
      <c r="GY10" s="323"/>
      <c r="GZ10" s="323"/>
      <c r="HA10" s="323"/>
      <c r="HB10" s="323"/>
      <c r="HC10" s="323"/>
      <c r="HD10" s="323"/>
      <c r="HE10" s="323"/>
      <c r="HF10" s="323"/>
      <c r="HG10" s="323"/>
      <c r="HH10" s="323"/>
      <c r="HI10" s="323"/>
      <c r="HJ10" s="323"/>
      <c r="HK10" s="323"/>
      <c r="HL10" s="323"/>
      <c r="HM10" s="323"/>
      <c r="HN10" s="323"/>
      <c r="HO10" s="323"/>
      <c r="HP10" s="323"/>
      <c r="HQ10" s="323"/>
      <c r="HR10" s="323"/>
      <c r="HS10" s="323"/>
      <c r="HT10" s="323"/>
      <c r="HU10" s="323"/>
      <c r="HV10" s="323"/>
      <c r="HW10" s="324"/>
    </row>
    <row r="11" spans="1:231">
      <c r="A11" s="145">
        <f t="shared" si="30"/>
        <v>44669</v>
      </c>
      <c r="B11" s="320">
        <f>'Age&amp;Sex by occurrence date'!$AA22</f>
        <v>19359</v>
      </c>
      <c r="C11" s="320">
        <v>19343</v>
      </c>
      <c r="D11" s="320">
        <v>16244</v>
      </c>
      <c r="E11" s="320"/>
      <c r="F11" s="320"/>
      <c r="G11" s="320"/>
      <c r="H11" s="320"/>
      <c r="I11" s="320"/>
      <c r="J11" s="320"/>
      <c r="K11" s="320"/>
      <c r="L11" s="320"/>
      <c r="M11" s="320"/>
      <c r="N11" s="320"/>
      <c r="O11" s="320"/>
      <c r="P11" s="320"/>
      <c r="Q11" s="320"/>
      <c r="R11" s="320"/>
      <c r="S11" s="320"/>
      <c r="T11" s="320"/>
      <c r="U11" s="320"/>
      <c r="V11" s="320"/>
      <c r="W11" s="320"/>
      <c r="X11" s="320"/>
      <c r="Y11" s="320"/>
      <c r="Z11" s="320"/>
      <c r="AA11" s="320"/>
      <c r="AB11" s="320"/>
      <c r="AC11" s="320"/>
      <c r="AD11" s="320"/>
      <c r="AE11" s="320"/>
      <c r="AF11" s="320"/>
      <c r="AG11" s="320"/>
      <c r="AH11" s="320"/>
      <c r="AI11" s="320"/>
      <c r="AJ11" s="320"/>
      <c r="AK11" s="320"/>
      <c r="AL11" s="320"/>
      <c r="AM11" s="320"/>
      <c r="AN11" s="320"/>
      <c r="AO11" s="320"/>
      <c r="AP11" s="320"/>
      <c r="AQ11" s="320"/>
      <c r="AR11" s="320"/>
      <c r="AS11" s="320"/>
      <c r="AT11" s="320"/>
      <c r="AU11" s="320"/>
      <c r="AV11" s="320"/>
      <c r="AW11" s="320"/>
      <c r="AX11" s="320"/>
      <c r="AY11" s="320"/>
      <c r="AZ11" s="320"/>
      <c r="BA11" s="320"/>
      <c r="BB11" s="320"/>
      <c r="BC11" s="320"/>
      <c r="BD11" s="320"/>
      <c r="BE11" s="320"/>
      <c r="BF11" s="320"/>
      <c r="BG11" s="320"/>
      <c r="BH11" s="320"/>
      <c r="BI11" s="320"/>
      <c r="BJ11" s="320"/>
      <c r="BK11" s="320"/>
      <c r="BL11" s="320"/>
      <c r="BM11" s="320"/>
      <c r="BN11" s="320"/>
      <c r="BO11" s="320"/>
      <c r="BP11" s="320"/>
      <c r="BQ11" s="320"/>
      <c r="BR11" s="320"/>
      <c r="BS11" s="320"/>
      <c r="BT11" s="320"/>
      <c r="BU11" s="320"/>
      <c r="BV11" s="320"/>
      <c r="BW11" s="320"/>
      <c r="BX11" s="320"/>
      <c r="BY11" s="320"/>
      <c r="BZ11" s="320"/>
      <c r="CA11" s="320"/>
      <c r="CB11" s="320"/>
      <c r="CC11" s="320"/>
      <c r="CD11" s="320"/>
      <c r="CE11" s="320"/>
      <c r="CF11" s="320"/>
      <c r="CG11" s="320"/>
      <c r="CH11" s="320"/>
      <c r="CI11" s="320"/>
      <c r="CJ11" s="320"/>
      <c r="CK11" s="320"/>
      <c r="CL11" s="320"/>
      <c r="CM11" s="320"/>
      <c r="CN11" s="320"/>
      <c r="CO11" s="320"/>
      <c r="CP11" s="320"/>
      <c r="CQ11" s="320"/>
      <c r="CR11" s="320"/>
      <c r="CS11" s="320"/>
      <c r="CT11" s="320"/>
      <c r="CU11" s="320"/>
      <c r="CV11" s="320"/>
      <c r="CW11" s="320"/>
      <c r="CX11" s="320"/>
      <c r="CY11" s="320"/>
      <c r="CZ11" s="320"/>
      <c r="DA11" s="320"/>
      <c r="DB11" s="320"/>
      <c r="DC11" s="320"/>
      <c r="DD11" s="320"/>
      <c r="DE11" s="320"/>
      <c r="DF11" s="320"/>
      <c r="DG11" s="320"/>
      <c r="DH11" s="320"/>
      <c r="DI11" s="320"/>
      <c r="DJ11" s="320"/>
      <c r="DK11" s="320"/>
      <c r="DL11" s="320"/>
      <c r="DM11" s="320"/>
      <c r="DN11" s="320"/>
      <c r="DO11" s="320"/>
      <c r="DP11" s="320"/>
      <c r="DQ11" s="320"/>
      <c r="DR11" s="320"/>
      <c r="DS11" s="320"/>
      <c r="DT11" s="320"/>
      <c r="DU11" s="320"/>
      <c r="DV11" s="320"/>
      <c r="DW11" s="320"/>
      <c r="DX11" s="321"/>
      <c r="DY11" s="322"/>
      <c r="DZ11" s="319"/>
      <c r="EA11" s="319"/>
      <c r="EB11" s="319"/>
      <c r="EC11" s="319"/>
      <c r="ED11" s="319"/>
      <c r="EE11" s="319"/>
      <c r="EF11" s="319"/>
      <c r="EG11" s="319"/>
      <c r="EH11" s="319"/>
      <c r="EI11" s="319"/>
      <c r="EJ11" s="319"/>
      <c r="EK11" s="319"/>
      <c r="EL11" s="319"/>
      <c r="EM11" s="319"/>
      <c r="EN11" s="319"/>
      <c r="EO11" s="322"/>
      <c r="EP11" s="322"/>
      <c r="EQ11" s="319"/>
      <c r="ER11" s="319"/>
      <c r="ES11" s="319"/>
      <c r="ET11" s="319"/>
      <c r="EU11" s="319"/>
      <c r="EV11" s="319"/>
      <c r="EW11" s="319"/>
      <c r="EX11" s="319"/>
      <c r="EY11" s="319"/>
      <c r="EZ11" s="319"/>
      <c r="FA11" s="319"/>
      <c r="FB11" s="319"/>
      <c r="FC11" s="319"/>
      <c r="FD11" s="319"/>
      <c r="FE11" s="319"/>
      <c r="FF11" s="319"/>
      <c r="FG11" s="319"/>
      <c r="FH11" s="319"/>
      <c r="FI11" s="319"/>
      <c r="FJ11" s="319"/>
      <c r="FK11" s="319"/>
      <c r="FL11" s="319"/>
      <c r="FM11" s="319"/>
      <c r="FN11" s="319"/>
      <c r="FO11" s="319"/>
      <c r="FP11" s="319"/>
      <c r="FQ11" s="319"/>
      <c r="FR11" s="319"/>
      <c r="FS11" s="319"/>
      <c r="FT11" s="319"/>
      <c r="FU11" s="319"/>
      <c r="FV11" s="319"/>
      <c r="FW11" s="319"/>
      <c r="FX11" s="319"/>
      <c r="FY11" s="319"/>
      <c r="FZ11" s="319"/>
      <c r="GA11" s="319"/>
      <c r="GB11" s="319"/>
      <c r="GC11" s="319"/>
      <c r="GD11" s="319"/>
      <c r="GE11" s="319"/>
      <c r="GF11" s="319"/>
      <c r="GG11" s="319"/>
      <c r="GH11" s="319"/>
      <c r="GI11" s="319"/>
      <c r="GJ11" s="319"/>
      <c r="GK11" s="319"/>
      <c r="GL11" s="319"/>
      <c r="GM11" s="319"/>
      <c r="GN11" s="319"/>
      <c r="GO11" s="319"/>
      <c r="GP11" s="319"/>
      <c r="GQ11" s="319"/>
      <c r="GR11" s="319"/>
      <c r="GS11" s="319"/>
      <c r="GT11" s="319"/>
      <c r="GU11" s="319"/>
      <c r="GV11" s="323"/>
      <c r="GW11" s="323"/>
      <c r="GX11" s="323"/>
      <c r="GY11" s="323"/>
      <c r="GZ11" s="323"/>
      <c r="HA11" s="323"/>
      <c r="HB11" s="323"/>
      <c r="HC11" s="323"/>
      <c r="HD11" s="323"/>
      <c r="HE11" s="323"/>
      <c r="HF11" s="323"/>
      <c r="HG11" s="323"/>
      <c r="HH11" s="323"/>
      <c r="HI11" s="323"/>
      <c r="HJ11" s="323"/>
      <c r="HK11" s="323"/>
      <c r="HL11" s="323"/>
      <c r="HM11" s="323"/>
      <c r="HN11" s="323"/>
      <c r="HO11" s="323"/>
      <c r="HP11" s="323"/>
      <c r="HQ11" s="323"/>
      <c r="HR11" s="323"/>
      <c r="HS11" s="323"/>
      <c r="HT11" s="323"/>
      <c r="HU11" s="323"/>
      <c r="HV11" s="323"/>
      <c r="HW11" s="324"/>
    </row>
    <row r="12" spans="1:231">
      <c r="A12" s="145">
        <f t="shared" si="30"/>
        <v>44668</v>
      </c>
      <c r="B12" s="320">
        <f>'Age&amp;Sex by occurrence date'!$AH22</f>
        <v>19349</v>
      </c>
      <c r="C12" s="320">
        <v>19335</v>
      </c>
      <c r="D12" s="320">
        <v>16241</v>
      </c>
      <c r="E12" s="320">
        <v>16224</v>
      </c>
      <c r="F12" s="320"/>
      <c r="G12" s="320"/>
      <c r="H12" s="320"/>
      <c r="I12" s="320"/>
      <c r="J12" s="320"/>
      <c r="K12" s="320"/>
      <c r="L12" s="320"/>
      <c r="M12" s="320"/>
      <c r="N12" s="320"/>
      <c r="O12" s="320"/>
      <c r="P12" s="320"/>
      <c r="Q12" s="320"/>
      <c r="R12" s="320"/>
      <c r="S12" s="320"/>
      <c r="T12" s="320"/>
      <c r="U12" s="320"/>
      <c r="V12" s="320"/>
      <c r="W12" s="320"/>
      <c r="X12" s="320"/>
      <c r="Y12" s="320"/>
      <c r="Z12" s="320"/>
      <c r="AA12" s="320"/>
      <c r="AB12" s="320"/>
      <c r="AC12" s="320"/>
      <c r="AD12" s="320"/>
      <c r="AE12" s="320"/>
      <c r="AF12" s="320"/>
      <c r="AG12" s="320"/>
      <c r="AH12" s="320"/>
      <c r="AI12" s="320"/>
      <c r="AJ12" s="320"/>
      <c r="AK12" s="320"/>
      <c r="AL12" s="320"/>
      <c r="AM12" s="320"/>
      <c r="AN12" s="320"/>
      <c r="AO12" s="320"/>
      <c r="AP12" s="320"/>
      <c r="AQ12" s="320"/>
      <c r="AR12" s="320"/>
      <c r="AS12" s="320"/>
      <c r="AT12" s="320"/>
      <c r="AU12" s="320"/>
      <c r="AV12" s="320"/>
      <c r="AW12" s="320"/>
      <c r="AX12" s="320"/>
      <c r="AY12" s="320"/>
      <c r="AZ12" s="320"/>
      <c r="BA12" s="320"/>
      <c r="BB12" s="320"/>
      <c r="BC12" s="320"/>
      <c r="BD12" s="320"/>
      <c r="BE12" s="320"/>
      <c r="BF12" s="320"/>
      <c r="BG12" s="320"/>
      <c r="BH12" s="320"/>
      <c r="BI12" s="320"/>
      <c r="BJ12" s="320"/>
      <c r="BK12" s="320"/>
      <c r="BL12" s="320"/>
      <c r="BM12" s="320"/>
      <c r="BN12" s="320"/>
      <c r="BO12" s="320"/>
      <c r="BP12" s="320"/>
      <c r="BQ12" s="320"/>
      <c r="BR12" s="320"/>
      <c r="BS12" s="320"/>
      <c r="BT12" s="320"/>
      <c r="BU12" s="320"/>
      <c r="BV12" s="320"/>
      <c r="BW12" s="320"/>
      <c r="BX12" s="320"/>
      <c r="BY12" s="320"/>
      <c r="BZ12" s="320"/>
      <c r="CA12" s="320"/>
      <c r="CB12" s="320"/>
      <c r="CC12" s="320"/>
      <c r="CD12" s="320"/>
      <c r="CE12" s="320"/>
      <c r="CF12" s="320"/>
      <c r="CG12" s="320"/>
      <c r="CH12" s="320"/>
      <c r="CI12" s="320"/>
      <c r="CJ12" s="320"/>
      <c r="CK12" s="320"/>
      <c r="CL12" s="320"/>
      <c r="CM12" s="320"/>
      <c r="CN12" s="320"/>
      <c r="CO12" s="320"/>
      <c r="CP12" s="320"/>
      <c r="CQ12" s="320"/>
      <c r="CR12" s="320"/>
      <c r="CS12" s="320"/>
      <c r="CT12" s="320"/>
      <c r="CU12" s="320"/>
      <c r="CV12" s="320"/>
      <c r="CW12" s="320"/>
      <c r="CX12" s="320"/>
      <c r="CY12" s="320"/>
      <c r="CZ12" s="320"/>
      <c r="DA12" s="320"/>
      <c r="DB12" s="320"/>
      <c r="DC12" s="320"/>
      <c r="DD12" s="320"/>
      <c r="DE12" s="320"/>
      <c r="DF12" s="320"/>
      <c r="DG12" s="320"/>
      <c r="DH12" s="320"/>
      <c r="DI12" s="320"/>
      <c r="DJ12" s="320"/>
      <c r="DK12" s="320"/>
      <c r="DL12" s="320"/>
      <c r="DM12" s="320"/>
      <c r="DN12" s="320"/>
      <c r="DO12" s="320"/>
      <c r="DP12" s="320"/>
      <c r="DQ12" s="320"/>
      <c r="DR12" s="320"/>
      <c r="DS12" s="320"/>
      <c r="DT12" s="320"/>
      <c r="DU12" s="320"/>
      <c r="DV12" s="320"/>
      <c r="DW12" s="320"/>
      <c r="DX12" s="321"/>
      <c r="DY12" s="322"/>
      <c r="DZ12" s="319"/>
      <c r="EA12" s="319"/>
      <c r="EB12" s="319"/>
      <c r="EC12" s="319"/>
      <c r="ED12" s="319"/>
      <c r="EE12" s="319"/>
      <c r="EF12" s="319"/>
      <c r="EG12" s="319"/>
      <c r="EH12" s="319"/>
      <c r="EI12" s="319"/>
      <c r="EJ12" s="319"/>
      <c r="EK12" s="319"/>
      <c r="EL12" s="319"/>
      <c r="EM12" s="319"/>
      <c r="EN12" s="319"/>
      <c r="EO12" s="322"/>
      <c r="EP12" s="322"/>
      <c r="EQ12" s="319"/>
      <c r="ER12" s="319"/>
      <c r="ES12" s="319"/>
      <c r="ET12" s="319"/>
      <c r="EU12" s="319"/>
      <c r="EV12" s="319"/>
      <c r="EW12" s="319"/>
      <c r="EX12" s="319"/>
      <c r="EY12" s="319"/>
      <c r="EZ12" s="319"/>
      <c r="FA12" s="319"/>
      <c r="FB12" s="319"/>
      <c r="FC12" s="319"/>
      <c r="FD12" s="319"/>
      <c r="FE12" s="319"/>
      <c r="FF12" s="319"/>
      <c r="FG12" s="319"/>
      <c r="FH12" s="319"/>
      <c r="FI12" s="319"/>
      <c r="FJ12" s="319"/>
      <c r="FK12" s="319"/>
      <c r="FL12" s="319"/>
      <c r="FM12" s="319"/>
      <c r="FN12" s="319"/>
      <c r="FO12" s="319"/>
      <c r="FP12" s="319"/>
      <c r="FQ12" s="319"/>
      <c r="FR12" s="319"/>
      <c r="FS12" s="319"/>
      <c r="FT12" s="319"/>
      <c r="FU12" s="319"/>
      <c r="FV12" s="319"/>
      <c r="FW12" s="319"/>
      <c r="FX12" s="319"/>
      <c r="FY12" s="319"/>
      <c r="FZ12" s="319"/>
      <c r="GA12" s="319"/>
      <c r="GB12" s="319"/>
      <c r="GC12" s="319"/>
      <c r="GD12" s="319"/>
      <c r="GE12" s="319"/>
      <c r="GF12" s="319"/>
      <c r="GG12" s="319"/>
      <c r="GH12" s="319"/>
      <c r="GI12" s="319"/>
      <c r="GJ12" s="319"/>
      <c r="GK12" s="319"/>
      <c r="GL12" s="319"/>
      <c r="GM12" s="319"/>
      <c r="GN12" s="319"/>
      <c r="GO12" s="319"/>
      <c r="GP12" s="319"/>
      <c r="GQ12" s="319"/>
      <c r="GR12" s="319"/>
      <c r="GS12" s="319"/>
      <c r="GT12" s="319"/>
      <c r="GU12" s="319"/>
      <c r="GV12" s="323"/>
      <c r="GW12" s="323"/>
      <c r="GX12" s="323"/>
      <c r="GY12" s="323"/>
      <c r="GZ12" s="323"/>
      <c r="HA12" s="323"/>
      <c r="HB12" s="323"/>
      <c r="HC12" s="323"/>
      <c r="HD12" s="323"/>
      <c r="HE12" s="323"/>
      <c r="HF12" s="323"/>
      <c r="HG12" s="323"/>
      <c r="HH12" s="323"/>
      <c r="HI12" s="323"/>
      <c r="HJ12" s="323"/>
      <c r="HK12" s="323"/>
      <c r="HL12" s="323"/>
      <c r="HM12" s="323"/>
      <c r="HN12" s="323"/>
      <c r="HO12" s="323"/>
      <c r="HP12" s="323"/>
      <c r="HQ12" s="323"/>
      <c r="HR12" s="323"/>
      <c r="HS12" s="323"/>
      <c r="HT12" s="323"/>
      <c r="HU12" s="323"/>
      <c r="HV12" s="323"/>
      <c r="HW12" s="324"/>
    </row>
    <row r="13" spans="1:231">
      <c r="A13" s="145">
        <f t="shared" si="30"/>
        <v>44667</v>
      </c>
      <c r="B13" s="320">
        <f>'Age&amp;Sex by occurrence date'!$AO22</f>
        <v>19331</v>
      </c>
      <c r="C13" s="320">
        <v>19321</v>
      </c>
      <c r="D13" s="320">
        <v>16231</v>
      </c>
      <c r="E13" s="320">
        <v>16219</v>
      </c>
      <c r="F13" s="320">
        <v>16216</v>
      </c>
      <c r="G13" s="320"/>
      <c r="H13" s="320"/>
      <c r="I13" s="320"/>
      <c r="J13" s="320"/>
      <c r="K13" s="320"/>
      <c r="L13" s="320"/>
      <c r="M13" s="320"/>
      <c r="N13" s="320"/>
      <c r="O13" s="320"/>
      <c r="P13" s="320"/>
      <c r="Q13" s="320"/>
      <c r="R13" s="320"/>
      <c r="S13" s="320"/>
      <c r="T13" s="320"/>
      <c r="U13" s="320"/>
      <c r="V13" s="320"/>
      <c r="W13" s="320"/>
      <c r="X13" s="320"/>
      <c r="Y13" s="320"/>
      <c r="Z13" s="320"/>
      <c r="AA13" s="320"/>
      <c r="AB13" s="320"/>
      <c r="AC13" s="320"/>
      <c r="AD13" s="320"/>
      <c r="AE13" s="320"/>
      <c r="AF13" s="320"/>
      <c r="AG13" s="320"/>
      <c r="AH13" s="320"/>
      <c r="AI13" s="320"/>
      <c r="AJ13" s="320"/>
      <c r="AK13" s="320"/>
      <c r="AL13" s="320"/>
      <c r="AM13" s="320"/>
      <c r="AN13" s="320"/>
      <c r="AO13" s="320"/>
      <c r="AP13" s="320"/>
      <c r="AQ13" s="320"/>
      <c r="AR13" s="320"/>
      <c r="AS13" s="320"/>
      <c r="AT13" s="320"/>
      <c r="AU13" s="320"/>
      <c r="AV13" s="320"/>
      <c r="AW13" s="320"/>
      <c r="AX13" s="320"/>
      <c r="AY13" s="320"/>
      <c r="AZ13" s="320"/>
      <c r="BA13" s="320"/>
      <c r="BB13" s="320"/>
      <c r="BC13" s="320"/>
      <c r="BD13" s="320"/>
      <c r="BE13" s="320"/>
      <c r="BF13" s="320"/>
      <c r="BG13" s="320"/>
      <c r="BH13" s="320"/>
      <c r="BI13" s="320"/>
      <c r="BJ13" s="320"/>
      <c r="BK13" s="320"/>
      <c r="BL13" s="320"/>
      <c r="BM13" s="320"/>
      <c r="BN13" s="320"/>
      <c r="BO13" s="320"/>
      <c r="BP13" s="320"/>
      <c r="BQ13" s="320"/>
      <c r="BR13" s="320"/>
      <c r="BS13" s="320"/>
      <c r="BT13" s="320"/>
      <c r="BU13" s="320"/>
      <c r="BV13" s="320"/>
      <c r="BW13" s="320"/>
      <c r="BX13" s="320"/>
      <c r="BY13" s="320"/>
      <c r="BZ13" s="320"/>
      <c r="CA13" s="320"/>
      <c r="CB13" s="320"/>
      <c r="CC13" s="320"/>
      <c r="CD13" s="320"/>
      <c r="CE13" s="320"/>
      <c r="CF13" s="320"/>
      <c r="CG13" s="320"/>
      <c r="CH13" s="320"/>
      <c r="CI13" s="320"/>
      <c r="CJ13" s="320"/>
      <c r="CK13" s="320"/>
      <c r="CL13" s="320"/>
      <c r="CM13" s="320"/>
      <c r="CN13" s="320"/>
      <c r="CO13" s="320"/>
      <c r="CP13" s="320"/>
      <c r="CQ13" s="320"/>
      <c r="CR13" s="320"/>
      <c r="CS13" s="320"/>
      <c r="CT13" s="320"/>
      <c r="CU13" s="320"/>
      <c r="CV13" s="320"/>
      <c r="CW13" s="320"/>
      <c r="CX13" s="320"/>
      <c r="CY13" s="320"/>
      <c r="CZ13" s="320"/>
      <c r="DA13" s="320"/>
      <c r="DB13" s="320"/>
      <c r="DC13" s="320"/>
      <c r="DD13" s="320"/>
      <c r="DE13" s="320"/>
      <c r="DF13" s="320"/>
      <c r="DG13" s="320"/>
      <c r="DH13" s="320"/>
      <c r="DI13" s="320"/>
      <c r="DJ13" s="320"/>
      <c r="DK13" s="320"/>
      <c r="DL13" s="320"/>
      <c r="DM13" s="320"/>
      <c r="DN13" s="320"/>
      <c r="DO13" s="320"/>
      <c r="DP13" s="320"/>
      <c r="DQ13" s="320"/>
      <c r="DR13" s="320"/>
      <c r="DS13" s="320"/>
      <c r="DT13" s="320"/>
      <c r="DU13" s="320"/>
      <c r="DV13" s="320"/>
      <c r="DW13" s="320"/>
      <c r="DX13" s="321"/>
      <c r="DY13" s="322"/>
      <c r="DZ13" s="319"/>
      <c r="EA13" s="319"/>
      <c r="EB13" s="319"/>
      <c r="EC13" s="319"/>
      <c r="ED13" s="319"/>
      <c r="EE13" s="319"/>
      <c r="EF13" s="319"/>
      <c r="EG13" s="319"/>
      <c r="EH13" s="319"/>
      <c r="EI13" s="319"/>
      <c r="EJ13" s="319"/>
      <c r="EK13" s="319"/>
      <c r="EL13" s="319"/>
      <c r="EM13" s="319"/>
      <c r="EN13" s="319"/>
      <c r="EO13" s="322"/>
      <c r="EP13" s="322"/>
      <c r="EQ13" s="319"/>
      <c r="ER13" s="319"/>
      <c r="ES13" s="319"/>
      <c r="ET13" s="319"/>
      <c r="EU13" s="319"/>
      <c r="EV13" s="319"/>
      <c r="EW13" s="319"/>
      <c r="EX13" s="319"/>
      <c r="EY13" s="319"/>
      <c r="EZ13" s="319"/>
      <c r="FA13" s="319"/>
      <c r="FB13" s="319"/>
      <c r="FC13" s="319"/>
      <c r="FD13" s="319"/>
      <c r="FE13" s="319"/>
      <c r="FF13" s="319"/>
      <c r="FG13" s="319"/>
      <c r="FH13" s="319"/>
      <c r="FI13" s="319"/>
      <c r="FJ13" s="319"/>
      <c r="FK13" s="319"/>
      <c r="FL13" s="319"/>
      <c r="FM13" s="319"/>
      <c r="FN13" s="319"/>
      <c r="FO13" s="319"/>
      <c r="FP13" s="319"/>
      <c r="FQ13" s="319"/>
      <c r="FR13" s="319"/>
      <c r="FS13" s="319"/>
      <c r="FT13" s="319"/>
      <c r="FU13" s="319"/>
      <c r="FV13" s="319"/>
      <c r="FW13" s="319"/>
      <c r="FX13" s="319"/>
      <c r="FY13" s="319"/>
      <c r="FZ13" s="319"/>
      <c r="GA13" s="319"/>
      <c r="GB13" s="319"/>
      <c r="GC13" s="319"/>
      <c r="GD13" s="319"/>
      <c r="GE13" s="319"/>
      <c r="GF13" s="319"/>
      <c r="GG13" s="319"/>
      <c r="GH13" s="319"/>
      <c r="GI13" s="319"/>
      <c r="GJ13" s="319"/>
      <c r="GK13" s="319"/>
      <c r="GL13" s="319"/>
      <c r="GM13" s="319"/>
      <c r="GN13" s="319"/>
      <c r="GO13" s="319"/>
      <c r="GP13" s="319"/>
      <c r="GQ13" s="319"/>
      <c r="GR13" s="319"/>
      <c r="GS13" s="319"/>
      <c r="GT13" s="319"/>
      <c r="GU13" s="319"/>
      <c r="GV13" s="323"/>
      <c r="GW13" s="323"/>
      <c r="GX13" s="323"/>
      <c r="GY13" s="323"/>
      <c r="GZ13" s="323"/>
      <c r="HA13" s="323"/>
      <c r="HB13" s="323"/>
      <c r="HC13" s="323"/>
      <c r="HD13" s="323"/>
      <c r="HE13" s="323"/>
      <c r="HF13" s="323"/>
      <c r="HG13" s="323"/>
      <c r="HH13" s="323"/>
      <c r="HI13" s="323"/>
      <c r="HJ13" s="323"/>
      <c r="HK13" s="323"/>
      <c r="HL13" s="323"/>
      <c r="HM13" s="323"/>
      <c r="HN13" s="323"/>
      <c r="HO13" s="323"/>
      <c r="HP13" s="323"/>
      <c r="HQ13" s="323"/>
      <c r="HR13" s="323"/>
      <c r="HS13" s="323"/>
      <c r="HT13" s="323"/>
      <c r="HU13" s="323"/>
      <c r="HV13" s="323"/>
      <c r="HW13" s="324"/>
    </row>
    <row r="14" spans="1:231">
      <c r="A14" s="145">
        <f t="shared" si="30"/>
        <v>44666</v>
      </c>
      <c r="B14" s="320">
        <f>'Age&amp;Sex by occurrence date'!$AV22</f>
        <v>19318</v>
      </c>
      <c r="C14" s="320">
        <v>19309</v>
      </c>
      <c r="D14" s="320">
        <v>16223</v>
      </c>
      <c r="E14" s="320">
        <v>16216</v>
      </c>
      <c r="F14" s="320">
        <v>16214</v>
      </c>
      <c r="G14" s="320">
        <v>16213</v>
      </c>
      <c r="H14" s="320"/>
      <c r="I14" s="320"/>
      <c r="J14" s="320"/>
      <c r="K14" s="320"/>
      <c r="L14" s="320"/>
      <c r="M14" s="320"/>
      <c r="N14" s="320"/>
      <c r="O14" s="320"/>
      <c r="P14" s="320"/>
      <c r="Q14" s="320"/>
      <c r="R14" s="320"/>
      <c r="S14" s="320"/>
      <c r="T14" s="320"/>
      <c r="U14" s="320"/>
      <c r="V14" s="320"/>
      <c r="W14" s="320"/>
      <c r="X14" s="320"/>
      <c r="Y14" s="320"/>
      <c r="Z14" s="320"/>
      <c r="AA14" s="320"/>
      <c r="AB14" s="320"/>
      <c r="AC14" s="320"/>
      <c r="AD14" s="320"/>
      <c r="AE14" s="320"/>
      <c r="AF14" s="320"/>
      <c r="AG14" s="320"/>
      <c r="AH14" s="320"/>
      <c r="AI14" s="320"/>
      <c r="AJ14" s="320"/>
      <c r="AK14" s="320"/>
      <c r="AL14" s="320"/>
      <c r="AM14" s="320"/>
      <c r="AN14" s="320"/>
      <c r="AO14" s="320"/>
      <c r="AP14" s="320"/>
      <c r="AQ14" s="320"/>
      <c r="AR14" s="320"/>
      <c r="AS14" s="320"/>
      <c r="AT14" s="320"/>
      <c r="AU14" s="320"/>
      <c r="AV14" s="320"/>
      <c r="AW14" s="320"/>
      <c r="AX14" s="320"/>
      <c r="AY14" s="320"/>
      <c r="AZ14" s="320"/>
      <c r="BA14" s="320"/>
      <c r="BB14" s="320"/>
      <c r="BC14" s="320"/>
      <c r="BD14" s="320"/>
      <c r="BE14" s="320"/>
      <c r="BF14" s="320"/>
      <c r="BG14" s="320"/>
      <c r="BH14" s="320"/>
      <c r="BI14" s="320"/>
      <c r="BJ14" s="320"/>
      <c r="BK14" s="320"/>
      <c r="BL14" s="320"/>
      <c r="BM14" s="320"/>
      <c r="BN14" s="320"/>
      <c r="BO14" s="320"/>
      <c r="BP14" s="320"/>
      <c r="BQ14" s="320"/>
      <c r="BR14" s="320"/>
      <c r="BS14" s="320"/>
      <c r="BT14" s="320"/>
      <c r="BU14" s="320"/>
      <c r="BV14" s="320"/>
      <c r="BW14" s="320"/>
      <c r="BX14" s="320"/>
      <c r="BY14" s="320"/>
      <c r="BZ14" s="320"/>
      <c r="CA14" s="320"/>
      <c r="CB14" s="320"/>
      <c r="CC14" s="320"/>
      <c r="CD14" s="320"/>
      <c r="CE14" s="320"/>
      <c r="CF14" s="320"/>
      <c r="CG14" s="320"/>
      <c r="CH14" s="320"/>
      <c r="CI14" s="320"/>
      <c r="CJ14" s="320"/>
      <c r="CK14" s="320"/>
      <c r="CL14" s="320"/>
      <c r="CM14" s="320"/>
      <c r="CN14" s="320"/>
      <c r="CO14" s="320"/>
      <c r="CP14" s="320"/>
      <c r="CQ14" s="320"/>
      <c r="CR14" s="320"/>
      <c r="CS14" s="320"/>
      <c r="CT14" s="320"/>
      <c r="CU14" s="320"/>
      <c r="CV14" s="320"/>
      <c r="CW14" s="320"/>
      <c r="CX14" s="320"/>
      <c r="CY14" s="320"/>
      <c r="CZ14" s="320"/>
      <c r="DA14" s="320"/>
      <c r="DB14" s="320"/>
      <c r="DC14" s="320"/>
      <c r="DD14" s="320"/>
      <c r="DE14" s="320"/>
      <c r="DF14" s="320"/>
      <c r="DG14" s="320"/>
      <c r="DH14" s="320"/>
      <c r="DI14" s="320"/>
      <c r="DJ14" s="320"/>
      <c r="DK14" s="320"/>
      <c r="DL14" s="320"/>
      <c r="DM14" s="320"/>
      <c r="DN14" s="320"/>
      <c r="DO14" s="320"/>
      <c r="DP14" s="320"/>
      <c r="DQ14" s="320"/>
      <c r="DR14" s="320"/>
      <c r="DS14" s="320"/>
      <c r="DT14" s="320"/>
      <c r="DU14" s="320"/>
      <c r="DV14" s="320"/>
      <c r="DW14" s="320"/>
      <c r="DX14" s="321"/>
      <c r="DY14" s="322"/>
      <c r="DZ14" s="319"/>
      <c r="EA14" s="319"/>
      <c r="EB14" s="319"/>
      <c r="EC14" s="319"/>
      <c r="ED14" s="319"/>
      <c r="EE14" s="319"/>
      <c r="EF14" s="319"/>
      <c r="EG14" s="319"/>
      <c r="EH14" s="319"/>
      <c r="EI14" s="319"/>
      <c r="EJ14" s="319"/>
      <c r="EK14" s="319"/>
      <c r="EL14" s="319"/>
      <c r="EM14" s="319"/>
      <c r="EN14" s="319"/>
      <c r="EO14" s="322"/>
      <c r="EP14" s="322"/>
      <c r="EQ14" s="319"/>
      <c r="ER14" s="319"/>
      <c r="ES14" s="319"/>
      <c r="ET14" s="319"/>
      <c r="EU14" s="319"/>
      <c r="EV14" s="319"/>
      <c r="EW14" s="319"/>
      <c r="EX14" s="319"/>
      <c r="EY14" s="319"/>
      <c r="EZ14" s="319"/>
      <c r="FA14" s="319"/>
      <c r="FB14" s="319"/>
      <c r="FC14" s="319"/>
      <c r="FD14" s="319"/>
      <c r="FE14" s="319"/>
      <c r="FF14" s="319"/>
      <c r="FG14" s="319"/>
      <c r="FH14" s="319"/>
      <c r="FI14" s="319"/>
      <c r="FJ14" s="319"/>
      <c r="FK14" s="319"/>
      <c r="FL14" s="319"/>
      <c r="FM14" s="319"/>
      <c r="FN14" s="319"/>
      <c r="FO14" s="319"/>
      <c r="FP14" s="319"/>
      <c r="FQ14" s="319"/>
      <c r="FR14" s="319"/>
      <c r="FS14" s="319"/>
      <c r="FT14" s="319"/>
      <c r="FU14" s="319"/>
      <c r="FV14" s="319"/>
      <c r="FW14" s="319"/>
      <c r="FX14" s="319"/>
      <c r="FY14" s="319"/>
      <c r="FZ14" s="319"/>
      <c r="GA14" s="319"/>
      <c r="GB14" s="319"/>
      <c r="GC14" s="319"/>
      <c r="GD14" s="319"/>
      <c r="GE14" s="319"/>
      <c r="GF14" s="319"/>
      <c r="GG14" s="319"/>
      <c r="GH14" s="319"/>
      <c r="GI14" s="319"/>
      <c r="GJ14" s="319"/>
      <c r="GK14" s="319"/>
      <c r="GL14" s="319"/>
      <c r="GM14" s="319"/>
      <c r="GN14" s="319"/>
      <c r="GO14" s="319"/>
      <c r="GP14" s="319"/>
      <c r="GQ14" s="319"/>
      <c r="GR14" s="319"/>
      <c r="GS14" s="319"/>
      <c r="GT14" s="319"/>
      <c r="GU14" s="319"/>
      <c r="GV14" s="323"/>
      <c r="GW14" s="323"/>
      <c r="GX14" s="323"/>
      <c r="GY14" s="323"/>
      <c r="GZ14" s="323"/>
      <c r="HA14" s="323"/>
      <c r="HB14" s="323"/>
      <c r="HC14" s="323"/>
      <c r="HD14" s="323"/>
      <c r="HE14" s="323"/>
      <c r="HF14" s="323"/>
      <c r="HG14" s="323"/>
      <c r="HH14" s="323"/>
      <c r="HI14" s="323"/>
      <c r="HJ14" s="323"/>
      <c r="HK14" s="323"/>
      <c r="HL14" s="323"/>
      <c r="HM14" s="323"/>
      <c r="HN14" s="323"/>
      <c r="HO14" s="323"/>
      <c r="HP14" s="323"/>
      <c r="HQ14" s="323"/>
      <c r="HR14" s="323"/>
      <c r="HS14" s="323"/>
      <c r="HT14" s="323"/>
      <c r="HU14" s="323"/>
      <c r="HV14" s="323"/>
      <c r="HW14" s="324"/>
    </row>
    <row r="15" spans="1:231">
      <c r="A15" s="145">
        <f t="shared" si="30"/>
        <v>44665</v>
      </c>
      <c r="B15" s="320">
        <f>'Age&amp;Sex by occurrence date'!$BC22</f>
        <v>19304</v>
      </c>
      <c r="C15" s="320">
        <v>19297</v>
      </c>
      <c r="D15" s="320">
        <v>16213</v>
      </c>
      <c r="E15" s="320">
        <v>16210</v>
      </c>
      <c r="F15" s="320">
        <v>16210</v>
      </c>
      <c r="G15" s="320">
        <v>16210</v>
      </c>
      <c r="H15" s="320">
        <v>16198</v>
      </c>
      <c r="I15" s="320"/>
      <c r="J15" s="320"/>
      <c r="K15" s="320"/>
      <c r="L15" s="320"/>
      <c r="M15" s="320"/>
      <c r="N15" s="320"/>
      <c r="O15" s="320"/>
      <c r="P15" s="320"/>
      <c r="Q15" s="320"/>
      <c r="R15" s="320"/>
      <c r="S15" s="320"/>
      <c r="T15" s="320"/>
      <c r="U15" s="320"/>
      <c r="V15" s="320"/>
      <c r="W15" s="320"/>
      <c r="X15" s="320"/>
      <c r="Y15" s="320"/>
      <c r="Z15" s="320"/>
      <c r="AA15" s="320"/>
      <c r="AB15" s="320"/>
      <c r="AC15" s="320"/>
      <c r="AD15" s="320"/>
      <c r="AE15" s="320"/>
      <c r="AF15" s="320"/>
      <c r="AG15" s="320"/>
      <c r="AH15" s="320"/>
      <c r="AI15" s="320"/>
      <c r="AJ15" s="320"/>
      <c r="AK15" s="320"/>
      <c r="AL15" s="320"/>
      <c r="AM15" s="320"/>
      <c r="AN15" s="320"/>
      <c r="AO15" s="320"/>
      <c r="AP15" s="320"/>
      <c r="AQ15" s="320"/>
      <c r="AR15" s="320"/>
      <c r="AS15" s="320"/>
      <c r="AT15" s="320"/>
      <c r="AU15" s="320"/>
      <c r="AV15" s="320"/>
      <c r="AW15" s="320"/>
      <c r="AX15" s="320"/>
      <c r="AY15" s="320"/>
      <c r="AZ15" s="320"/>
      <c r="BA15" s="320"/>
      <c r="BB15" s="320"/>
      <c r="BC15" s="320"/>
      <c r="BD15" s="320"/>
      <c r="BE15" s="320"/>
      <c r="BF15" s="320"/>
      <c r="BG15" s="320"/>
      <c r="BH15" s="320"/>
      <c r="BI15" s="320"/>
      <c r="BJ15" s="320"/>
      <c r="BK15" s="320"/>
      <c r="BL15" s="320"/>
      <c r="BM15" s="320"/>
      <c r="BN15" s="320"/>
      <c r="BO15" s="320"/>
      <c r="BP15" s="320"/>
      <c r="BQ15" s="320"/>
      <c r="BR15" s="320"/>
      <c r="BS15" s="320"/>
      <c r="BT15" s="320"/>
      <c r="BU15" s="320"/>
      <c r="BV15" s="320"/>
      <c r="BW15" s="320"/>
      <c r="BX15" s="320"/>
      <c r="BY15" s="320"/>
      <c r="BZ15" s="320"/>
      <c r="CA15" s="320"/>
      <c r="CB15" s="320"/>
      <c r="CC15" s="320"/>
      <c r="CD15" s="320"/>
      <c r="CE15" s="320"/>
      <c r="CF15" s="320"/>
      <c r="CG15" s="320"/>
      <c r="CH15" s="320"/>
      <c r="CI15" s="320"/>
      <c r="CJ15" s="320"/>
      <c r="CK15" s="320"/>
      <c r="CL15" s="320"/>
      <c r="CM15" s="320"/>
      <c r="CN15" s="320"/>
      <c r="CO15" s="320"/>
      <c r="CP15" s="320"/>
      <c r="CQ15" s="320"/>
      <c r="CR15" s="320"/>
      <c r="CS15" s="320"/>
      <c r="CT15" s="320"/>
      <c r="CU15" s="320"/>
      <c r="CV15" s="320"/>
      <c r="CW15" s="320"/>
      <c r="CX15" s="320"/>
      <c r="CY15" s="320"/>
      <c r="CZ15" s="320"/>
      <c r="DA15" s="320"/>
      <c r="DB15" s="320"/>
      <c r="DC15" s="320"/>
      <c r="DD15" s="320"/>
      <c r="DE15" s="320"/>
      <c r="DF15" s="320"/>
      <c r="DG15" s="320"/>
      <c r="DH15" s="320"/>
      <c r="DI15" s="320"/>
      <c r="DJ15" s="320"/>
      <c r="DK15" s="320"/>
      <c r="DL15" s="320"/>
      <c r="DM15" s="320"/>
      <c r="DN15" s="320"/>
      <c r="DO15" s="320"/>
      <c r="DP15" s="320"/>
      <c r="DQ15" s="320"/>
      <c r="DR15" s="320"/>
      <c r="DS15" s="320"/>
      <c r="DT15" s="320"/>
      <c r="DU15" s="320"/>
      <c r="DV15" s="320"/>
      <c r="DW15" s="320"/>
      <c r="DX15" s="321"/>
      <c r="DY15" s="322"/>
      <c r="DZ15" s="319"/>
      <c r="EA15" s="319"/>
      <c r="EB15" s="319"/>
      <c r="EC15" s="319"/>
      <c r="ED15" s="319"/>
      <c r="EE15" s="319"/>
      <c r="EF15" s="319"/>
      <c r="EG15" s="319"/>
      <c r="EH15" s="319"/>
      <c r="EI15" s="319"/>
      <c r="EJ15" s="319"/>
      <c r="EK15" s="319"/>
      <c r="EL15" s="319"/>
      <c r="EM15" s="319"/>
      <c r="EN15" s="319"/>
      <c r="EO15" s="322"/>
      <c r="EP15" s="322"/>
      <c r="EQ15" s="319"/>
      <c r="ER15" s="319"/>
      <c r="ES15" s="319"/>
      <c r="ET15" s="319"/>
      <c r="EU15" s="319"/>
      <c r="EV15" s="319"/>
      <c r="EW15" s="319"/>
      <c r="EX15" s="319"/>
      <c r="EY15" s="319"/>
      <c r="EZ15" s="319"/>
      <c r="FA15" s="319"/>
      <c r="FB15" s="319"/>
      <c r="FC15" s="319"/>
      <c r="FD15" s="319"/>
      <c r="FE15" s="319"/>
      <c r="FF15" s="319"/>
      <c r="FG15" s="319"/>
      <c r="FH15" s="319"/>
      <c r="FI15" s="319"/>
      <c r="FJ15" s="319"/>
      <c r="FK15" s="319"/>
      <c r="FL15" s="319"/>
      <c r="FM15" s="319"/>
      <c r="FN15" s="319"/>
      <c r="FO15" s="319"/>
      <c r="FP15" s="319"/>
      <c r="FQ15" s="319"/>
      <c r="FR15" s="319"/>
      <c r="FS15" s="319"/>
      <c r="FT15" s="319"/>
      <c r="FU15" s="319"/>
      <c r="FV15" s="319"/>
      <c r="FW15" s="319"/>
      <c r="FX15" s="319"/>
      <c r="FY15" s="319"/>
      <c r="FZ15" s="319"/>
      <c r="GA15" s="319"/>
      <c r="GB15" s="319"/>
      <c r="GC15" s="319"/>
      <c r="GD15" s="319"/>
      <c r="GE15" s="319"/>
      <c r="GF15" s="319"/>
      <c r="GG15" s="319"/>
      <c r="GH15" s="319"/>
      <c r="GI15" s="319"/>
      <c r="GJ15" s="319"/>
      <c r="GK15" s="319"/>
      <c r="GL15" s="319"/>
      <c r="GM15" s="319"/>
      <c r="GN15" s="319"/>
      <c r="GO15" s="319"/>
      <c r="GP15" s="319"/>
      <c r="GQ15" s="319"/>
      <c r="GR15" s="319"/>
      <c r="GS15" s="319"/>
      <c r="GT15" s="319"/>
      <c r="GU15" s="319"/>
      <c r="GV15" s="323"/>
      <c r="GW15" s="323"/>
      <c r="GX15" s="323"/>
      <c r="GY15" s="323"/>
      <c r="GZ15" s="323"/>
      <c r="HA15" s="323"/>
      <c r="HB15" s="323"/>
      <c r="HC15" s="323"/>
      <c r="HD15" s="323"/>
      <c r="HE15" s="323"/>
      <c r="HF15" s="323"/>
      <c r="HG15" s="323"/>
      <c r="HH15" s="323"/>
      <c r="HI15" s="323"/>
      <c r="HJ15" s="323"/>
      <c r="HK15" s="323"/>
      <c r="HL15" s="323"/>
      <c r="HM15" s="323"/>
      <c r="HN15" s="323"/>
      <c r="HO15" s="323"/>
      <c r="HP15" s="323"/>
      <c r="HQ15" s="323"/>
      <c r="HR15" s="323"/>
      <c r="HS15" s="323"/>
      <c r="HT15" s="323"/>
      <c r="HU15" s="323"/>
      <c r="HV15" s="323"/>
      <c r="HW15" s="324"/>
    </row>
    <row r="16" spans="1:231">
      <c r="A16" s="145">
        <f t="shared" ref="A16:A19" si="31">A17+1</f>
        <v>44664</v>
      </c>
      <c r="B16" s="320">
        <f>'Age&amp;Sex by occurrence date'!$BJ22</f>
        <v>19291</v>
      </c>
      <c r="C16" s="320">
        <v>19284</v>
      </c>
      <c r="D16" s="320">
        <v>16200</v>
      </c>
      <c r="E16" s="320">
        <v>16198</v>
      </c>
      <c r="F16" s="320">
        <v>16198</v>
      </c>
      <c r="G16" s="320">
        <v>16198</v>
      </c>
      <c r="H16" s="320">
        <v>16192</v>
      </c>
      <c r="I16" s="320">
        <v>16183</v>
      </c>
      <c r="J16" s="320"/>
      <c r="K16" s="320"/>
      <c r="L16" s="320"/>
      <c r="M16" s="320"/>
      <c r="N16" s="320"/>
      <c r="O16" s="320"/>
      <c r="P16" s="320"/>
      <c r="Q16" s="320"/>
      <c r="R16" s="320"/>
      <c r="S16" s="320"/>
      <c r="T16" s="320"/>
      <c r="U16" s="320"/>
      <c r="V16" s="320"/>
      <c r="W16" s="320"/>
      <c r="X16" s="320"/>
      <c r="Y16" s="320"/>
      <c r="Z16" s="320"/>
      <c r="AA16" s="320"/>
      <c r="AB16" s="320"/>
      <c r="AC16" s="320"/>
      <c r="AD16" s="320"/>
      <c r="AE16" s="320"/>
      <c r="AF16" s="320"/>
      <c r="AG16" s="320"/>
      <c r="AH16" s="320"/>
      <c r="AI16" s="320"/>
      <c r="AJ16" s="320"/>
      <c r="AK16" s="320"/>
      <c r="AL16" s="320"/>
      <c r="AM16" s="320"/>
      <c r="AN16" s="320"/>
      <c r="AO16" s="320"/>
      <c r="AP16" s="320"/>
      <c r="AQ16" s="320"/>
      <c r="AR16" s="320"/>
      <c r="AS16" s="320"/>
      <c r="AT16" s="320"/>
      <c r="AU16" s="320"/>
      <c r="AV16" s="320"/>
      <c r="AW16" s="320"/>
      <c r="AX16" s="320"/>
      <c r="AY16" s="320"/>
      <c r="AZ16" s="320"/>
      <c r="BA16" s="320"/>
      <c r="BB16" s="320"/>
      <c r="BC16" s="320"/>
      <c r="BD16" s="320"/>
      <c r="BE16" s="320"/>
      <c r="BF16" s="320"/>
      <c r="BG16" s="320"/>
      <c r="BH16" s="320"/>
      <c r="BI16" s="320"/>
      <c r="BJ16" s="320"/>
      <c r="BK16" s="320"/>
      <c r="BL16" s="320"/>
      <c r="BM16" s="320"/>
      <c r="BN16" s="320"/>
      <c r="BO16" s="320"/>
      <c r="BP16" s="320"/>
      <c r="BQ16" s="320"/>
      <c r="BR16" s="320"/>
      <c r="BS16" s="320"/>
      <c r="BT16" s="320"/>
      <c r="BU16" s="320"/>
      <c r="BV16" s="320"/>
      <c r="BW16" s="320"/>
      <c r="BX16" s="320"/>
      <c r="BY16" s="320"/>
      <c r="BZ16" s="320"/>
      <c r="CA16" s="320"/>
      <c r="CB16" s="320"/>
      <c r="CC16" s="320"/>
      <c r="CD16" s="320"/>
      <c r="CE16" s="320"/>
      <c r="CF16" s="320"/>
      <c r="CG16" s="320"/>
      <c r="CH16" s="320"/>
      <c r="CI16" s="320"/>
      <c r="CJ16" s="320"/>
      <c r="CK16" s="320"/>
      <c r="CL16" s="320"/>
      <c r="CM16" s="320"/>
      <c r="CN16" s="320"/>
      <c r="CO16" s="320"/>
      <c r="CP16" s="320"/>
      <c r="CQ16" s="320"/>
      <c r="CR16" s="320"/>
      <c r="CS16" s="320"/>
      <c r="CT16" s="320"/>
      <c r="CU16" s="320"/>
      <c r="CV16" s="320"/>
      <c r="CW16" s="320"/>
      <c r="CX16" s="320"/>
      <c r="CY16" s="320"/>
      <c r="CZ16" s="320"/>
      <c r="DA16" s="320"/>
      <c r="DB16" s="320"/>
      <c r="DC16" s="320"/>
      <c r="DD16" s="320"/>
      <c r="DE16" s="320"/>
      <c r="DF16" s="320"/>
      <c r="DG16" s="320"/>
      <c r="DH16" s="320"/>
      <c r="DI16" s="320"/>
      <c r="DJ16" s="320"/>
      <c r="DK16" s="320"/>
      <c r="DL16" s="320"/>
      <c r="DM16" s="320"/>
      <c r="DN16" s="320"/>
      <c r="DO16" s="320"/>
      <c r="DP16" s="320"/>
      <c r="DQ16" s="320"/>
      <c r="DR16" s="320"/>
      <c r="DS16" s="320"/>
      <c r="DT16" s="320"/>
      <c r="DU16" s="320"/>
      <c r="DV16" s="320"/>
      <c r="DW16" s="320"/>
      <c r="DX16" s="321"/>
      <c r="DY16" s="322"/>
      <c r="DZ16" s="319"/>
      <c r="EA16" s="319"/>
      <c r="EB16" s="319"/>
      <c r="EC16" s="319"/>
      <c r="ED16" s="319"/>
      <c r="EE16" s="319"/>
      <c r="EF16" s="319"/>
      <c r="EG16" s="319"/>
      <c r="EH16" s="319"/>
      <c r="EI16" s="319"/>
      <c r="EJ16" s="319"/>
      <c r="EK16" s="319"/>
      <c r="EL16" s="319"/>
      <c r="EM16" s="319"/>
      <c r="EN16" s="319"/>
      <c r="EO16" s="322"/>
      <c r="EP16" s="322"/>
      <c r="EQ16" s="319"/>
      <c r="ER16" s="319"/>
      <c r="ES16" s="319"/>
      <c r="ET16" s="319"/>
      <c r="EU16" s="319"/>
      <c r="EV16" s="319"/>
      <c r="EW16" s="319"/>
      <c r="EX16" s="319"/>
      <c r="EY16" s="319"/>
      <c r="EZ16" s="319"/>
      <c r="FA16" s="319"/>
      <c r="FB16" s="319"/>
      <c r="FC16" s="319"/>
      <c r="FD16" s="319"/>
      <c r="FE16" s="319"/>
      <c r="FF16" s="319"/>
      <c r="FG16" s="319"/>
      <c r="FH16" s="319"/>
      <c r="FI16" s="319"/>
      <c r="FJ16" s="319"/>
      <c r="FK16" s="319"/>
      <c r="FL16" s="319"/>
      <c r="FM16" s="319"/>
      <c r="FN16" s="319"/>
      <c r="FO16" s="319"/>
      <c r="FP16" s="319"/>
      <c r="FQ16" s="319"/>
      <c r="FR16" s="319"/>
      <c r="FS16" s="319"/>
      <c r="FT16" s="319"/>
      <c r="FU16" s="319"/>
      <c r="FV16" s="319"/>
      <c r="FW16" s="319"/>
      <c r="FX16" s="319"/>
      <c r="FY16" s="319"/>
      <c r="FZ16" s="319"/>
      <c r="GA16" s="319"/>
      <c r="GB16" s="319"/>
      <c r="GC16" s="319"/>
      <c r="GD16" s="319"/>
      <c r="GE16" s="319"/>
      <c r="GF16" s="319"/>
      <c r="GG16" s="319"/>
      <c r="GH16" s="319"/>
      <c r="GI16" s="319"/>
      <c r="GJ16" s="319"/>
      <c r="GK16" s="319"/>
      <c r="GL16" s="319"/>
      <c r="GM16" s="319"/>
      <c r="GN16" s="319"/>
      <c r="GO16" s="319"/>
      <c r="GP16" s="319"/>
      <c r="GQ16" s="319"/>
      <c r="GR16" s="319"/>
      <c r="GS16" s="319"/>
      <c r="GT16" s="319"/>
      <c r="GU16" s="319"/>
      <c r="GV16" s="323"/>
      <c r="GW16" s="323"/>
      <c r="GX16" s="323"/>
      <c r="GY16" s="323"/>
      <c r="GZ16" s="323"/>
      <c r="HA16" s="323"/>
      <c r="HB16" s="323"/>
      <c r="HC16" s="323"/>
      <c r="HD16" s="323"/>
      <c r="HE16" s="323"/>
      <c r="HF16" s="323"/>
      <c r="HG16" s="323"/>
      <c r="HH16" s="323"/>
      <c r="HI16" s="323"/>
      <c r="HJ16" s="323"/>
      <c r="HK16" s="323"/>
      <c r="HL16" s="323"/>
      <c r="HM16" s="323"/>
      <c r="HN16" s="323"/>
      <c r="HO16" s="323"/>
      <c r="HP16" s="323"/>
      <c r="HQ16" s="323"/>
      <c r="HR16" s="323"/>
      <c r="HS16" s="323"/>
      <c r="HT16" s="323"/>
      <c r="HU16" s="323"/>
      <c r="HV16" s="323"/>
      <c r="HW16" s="324"/>
    </row>
    <row r="17" spans="1:231">
      <c r="A17" s="145">
        <f t="shared" si="31"/>
        <v>44663</v>
      </c>
      <c r="B17" s="320">
        <f>'Age&amp;Sex by occurrence date'!$BQ22</f>
        <v>19273</v>
      </c>
      <c r="C17" s="320">
        <v>19267</v>
      </c>
      <c r="D17" s="320">
        <v>16184</v>
      </c>
      <c r="E17" s="320">
        <v>16182</v>
      </c>
      <c r="F17" s="320">
        <v>16182</v>
      </c>
      <c r="G17" s="320">
        <v>16182</v>
      </c>
      <c r="H17" s="320">
        <v>16176</v>
      </c>
      <c r="I17" s="320">
        <v>16174</v>
      </c>
      <c r="J17" s="320">
        <v>16157</v>
      </c>
      <c r="K17" s="320"/>
      <c r="L17" s="320"/>
      <c r="M17" s="320"/>
      <c r="N17" s="320"/>
      <c r="O17" s="320"/>
      <c r="P17" s="320"/>
      <c r="Q17" s="320"/>
      <c r="R17" s="320"/>
      <c r="S17" s="320"/>
      <c r="T17" s="320"/>
      <c r="U17" s="320"/>
      <c r="V17" s="320"/>
      <c r="W17" s="320"/>
      <c r="X17" s="320"/>
      <c r="Y17" s="320"/>
      <c r="Z17" s="320"/>
      <c r="AA17" s="320"/>
      <c r="AB17" s="320"/>
      <c r="AC17" s="320"/>
      <c r="AD17" s="320"/>
      <c r="AE17" s="320"/>
      <c r="AF17" s="320"/>
      <c r="AG17" s="320"/>
      <c r="AH17" s="320"/>
      <c r="AI17" s="320"/>
      <c r="AJ17" s="320"/>
      <c r="AK17" s="320"/>
      <c r="AL17" s="320"/>
      <c r="AM17" s="320"/>
      <c r="AN17" s="320"/>
      <c r="AO17" s="320"/>
      <c r="AP17" s="320"/>
      <c r="AQ17" s="320"/>
      <c r="AR17" s="320"/>
      <c r="AS17" s="320"/>
      <c r="AT17" s="320"/>
      <c r="AU17" s="320"/>
      <c r="AV17" s="320"/>
      <c r="AW17" s="320"/>
      <c r="AX17" s="320"/>
      <c r="AY17" s="320"/>
      <c r="AZ17" s="320"/>
      <c r="BA17" s="320"/>
      <c r="BB17" s="320"/>
      <c r="BC17" s="320"/>
      <c r="BD17" s="320"/>
      <c r="BE17" s="320"/>
      <c r="BF17" s="320"/>
      <c r="BG17" s="320"/>
      <c r="BH17" s="320"/>
      <c r="BI17" s="320"/>
      <c r="BJ17" s="320"/>
      <c r="BK17" s="320"/>
      <c r="BL17" s="320"/>
      <c r="BM17" s="320"/>
      <c r="BN17" s="320"/>
      <c r="BO17" s="320"/>
      <c r="BP17" s="320"/>
      <c r="BQ17" s="320"/>
      <c r="BR17" s="320"/>
      <c r="BS17" s="320"/>
      <c r="BT17" s="320"/>
      <c r="BU17" s="320"/>
      <c r="BV17" s="320"/>
      <c r="BW17" s="320"/>
      <c r="BX17" s="320"/>
      <c r="BY17" s="320"/>
      <c r="BZ17" s="320"/>
      <c r="CA17" s="320"/>
      <c r="CB17" s="320"/>
      <c r="CC17" s="320"/>
      <c r="CD17" s="320"/>
      <c r="CE17" s="320"/>
      <c r="CF17" s="320"/>
      <c r="CG17" s="320"/>
      <c r="CH17" s="320"/>
      <c r="CI17" s="320"/>
      <c r="CJ17" s="320"/>
      <c r="CK17" s="320"/>
      <c r="CL17" s="320"/>
      <c r="CM17" s="320"/>
      <c r="CN17" s="320"/>
      <c r="CO17" s="320"/>
      <c r="CP17" s="320"/>
      <c r="CQ17" s="320"/>
      <c r="CR17" s="320"/>
      <c r="CS17" s="320"/>
      <c r="CT17" s="320"/>
      <c r="CU17" s="320"/>
      <c r="CV17" s="320"/>
      <c r="CW17" s="320"/>
      <c r="CX17" s="320"/>
      <c r="CY17" s="320"/>
      <c r="CZ17" s="320"/>
      <c r="DA17" s="320"/>
      <c r="DB17" s="320"/>
      <c r="DC17" s="320"/>
      <c r="DD17" s="320"/>
      <c r="DE17" s="320"/>
      <c r="DF17" s="320"/>
      <c r="DG17" s="320"/>
      <c r="DH17" s="320"/>
      <c r="DI17" s="320"/>
      <c r="DJ17" s="320"/>
      <c r="DK17" s="320"/>
      <c r="DL17" s="320"/>
      <c r="DM17" s="320"/>
      <c r="DN17" s="320"/>
      <c r="DO17" s="320"/>
      <c r="DP17" s="320"/>
      <c r="DQ17" s="320"/>
      <c r="DR17" s="320"/>
      <c r="DS17" s="320"/>
      <c r="DT17" s="320"/>
      <c r="DU17" s="320"/>
      <c r="DV17" s="320"/>
      <c r="DW17" s="320"/>
      <c r="DX17" s="321"/>
      <c r="DY17" s="322"/>
      <c r="DZ17" s="319"/>
      <c r="EA17" s="319"/>
      <c r="EB17" s="319"/>
      <c r="EC17" s="319"/>
      <c r="ED17" s="319"/>
      <c r="EE17" s="319"/>
      <c r="EF17" s="319"/>
      <c r="EG17" s="319"/>
      <c r="EH17" s="319"/>
      <c r="EI17" s="319"/>
      <c r="EJ17" s="319"/>
      <c r="EK17" s="319"/>
      <c r="EL17" s="319"/>
      <c r="EM17" s="319"/>
      <c r="EN17" s="319"/>
      <c r="EO17" s="322"/>
      <c r="EP17" s="322"/>
      <c r="EQ17" s="319"/>
      <c r="ER17" s="319"/>
      <c r="ES17" s="319"/>
      <c r="ET17" s="319"/>
      <c r="EU17" s="319"/>
      <c r="EV17" s="319"/>
      <c r="EW17" s="319"/>
      <c r="EX17" s="319"/>
      <c r="EY17" s="319"/>
      <c r="EZ17" s="319"/>
      <c r="FA17" s="319"/>
      <c r="FB17" s="319"/>
      <c r="FC17" s="319"/>
      <c r="FD17" s="319"/>
      <c r="FE17" s="319"/>
      <c r="FF17" s="319"/>
      <c r="FG17" s="319"/>
      <c r="FH17" s="319"/>
      <c r="FI17" s="319"/>
      <c r="FJ17" s="319"/>
      <c r="FK17" s="319"/>
      <c r="FL17" s="319"/>
      <c r="FM17" s="319"/>
      <c r="FN17" s="319"/>
      <c r="FO17" s="319"/>
      <c r="FP17" s="319"/>
      <c r="FQ17" s="319"/>
      <c r="FR17" s="319"/>
      <c r="FS17" s="319"/>
      <c r="FT17" s="319"/>
      <c r="FU17" s="319"/>
      <c r="FV17" s="319"/>
      <c r="FW17" s="319"/>
      <c r="FX17" s="319"/>
      <c r="FY17" s="319"/>
      <c r="FZ17" s="319"/>
      <c r="GA17" s="319"/>
      <c r="GB17" s="319"/>
      <c r="GC17" s="319"/>
      <c r="GD17" s="319"/>
      <c r="GE17" s="319"/>
      <c r="GF17" s="319"/>
      <c r="GG17" s="319"/>
      <c r="GH17" s="319"/>
      <c r="GI17" s="319"/>
      <c r="GJ17" s="319"/>
      <c r="GK17" s="319"/>
      <c r="GL17" s="319"/>
      <c r="GM17" s="319"/>
      <c r="GN17" s="319"/>
      <c r="GO17" s="319"/>
      <c r="GP17" s="319"/>
      <c r="GQ17" s="319"/>
      <c r="GR17" s="319"/>
      <c r="GS17" s="319"/>
      <c r="GT17" s="319"/>
      <c r="GU17" s="319"/>
      <c r="GV17" s="323"/>
      <c r="GW17" s="323"/>
      <c r="GX17" s="323"/>
      <c r="GY17" s="323"/>
      <c r="GZ17" s="323"/>
      <c r="HA17" s="323"/>
      <c r="HB17" s="323"/>
      <c r="HC17" s="323"/>
      <c r="HD17" s="323"/>
      <c r="HE17" s="323"/>
      <c r="HF17" s="323"/>
      <c r="HG17" s="323"/>
      <c r="HH17" s="323"/>
      <c r="HI17" s="323"/>
      <c r="HJ17" s="323"/>
      <c r="HK17" s="323"/>
      <c r="HL17" s="323"/>
      <c r="HM17" s="323"/>
      <c r="HN17" s="323"/>
      <c r="HO17" s="323"/>
      <c r="HP17" s="323"/>
      <c r="HQ17" s="323"/>
      <c r="HR17" s="323"/>
      <c r="HS17" s="323"/>
      <c r="HT17" s="323"/>
      <c r="HU17" s="323"/>
      <c r="HV17" s="323"/>
      <c r="HW17" s="324"/>
    </row>
    <row r="18" spans="1:231">
      <c r="A18" s="145">
        <f t="shared" si="31"/>
        <v>44662</v>
      </c>
      <c r="B18" s="320">
        <f>'Age&amp;Sex by occurrence date'!$BX22</f>
        <v>19246</v>
      </c>
      <c r="C18" s="320">
        <v>19240</v>
      </c>
      <c r="D18" s="320">
        <v>16159</v>
      </c>
      <c r="E18" s="320">
        <v>16158</v>
      </c>
      <c r="F18" s="320">
        <v>16158</v>
      </c>
      <c r="G18" s="320">
        <v>16158</v>
      </c>
      <c r="H18" s="320">
        <v>16153</v>
      </c>
      <c r="I18" s="320">
        <v>16153</v>
      </c>
      <c r="J18" s="320">
        <v>16144</v>
      </c>
      <c r="K18" s="320">
        <v>16128</v>
      </c>
      <c r="L18" s="320"/>
      <c r="M18" s="320"/>
      <c r="N18" s="320"/>
      <c r="O18" s="320"/>
      <c r="P18" s="320"/>
      <c r="Q18" s="320"/>
      <c r="R18" s="320"/>
      <c r="S18" s="320"/>
      <c r="T18" s="320"/>
      <c r="U18" s="320"/>
      <c r="V18" s="320"/>
      <c r="W18" s="320"/>
      <c r="X18" s="320"/>
      <c r="Y18" s="320"/>
      <c r="Z18" s="320"/>
      <c r="AA18" s="320"/>
      <c r="AB18" s="320"/>
      <c r="AC18" s="320"/>
      <c r="AD18" s="320"/>
      <c r="AE18" s="320"/>
      <c r="AF18" s="320"/>
      <c r="AG18" s="320"/>
      <c r="AH18" s="320"/>
      <c r="AI18" s="320"/>
      <c r="AJ18" s="320"/>
      <c r="AK18" s="320"/>
      <c r="AL18" s="320"/>
      <c r="AM18" s="320"/>
      <c r="AN18" s="320"/>
      <c r="AO18" s="320"/>
      <c r="AP18" s="320"/>
      <c r="AQ18" s="320"/>
      <c r="AR18" s="320"/>
      <c r="AS18" s="320"/>
      <c r="AT18" s="320"/>
      <c r="AU18" s="320"/>
      <c r="AV18" s="320"/>
      <c r="AW18" s="320"/>
      <c r="AX18" s="320"/>
      <c r="AY18" s="320"/>
      <c r="AZ18" s="320"/>
      <c r="BA18" s="320"/>
      <c r="BB18" s="320"/>
      <c r="BC18" s="320"/>
      <c r="BD18" s="320"/>
      <c r="BE18" s="320"/>
      <c r="BF18" s="320"/>
      <c r="BG18" s="320"/>
      <c r="BH18" s="320"/>
      <c r="BI18" s="320"/>
      <c r="BJ18" s="320"/>
      <c r="BK18" s="320"/>
      <c r="BL18" s="320"/>
      <c r="BM18" s="320"/>
      <c r="BN18" s="320"/>
      <c r="BO18" s="320"/>
      <c r="BP18" s="320"/>
      <c r="BQ18" s="320"/>
      <c r="BR18" s="320"/>
      <c r="BS18" s="320"/>
      <c r="BT18" s="320"/>
      <c r="BU18" s="320"/>
      <c r="BV18" s="320"/>
      <c r="BW18" s="320"/>
      <c r="BX18" s="320"/>
      <c r="BY18" s="320"/>
      <c r="BZ18" s="320"/>
      <c r="CA18" s="320"/>
      <c r="CB18" s="320"/>
      <c r="CC18" s="320"/>
      <c r="CD18" s="320"/>
      <c r="CE18" s="320"/>
      <c r="CF18" s="320"/>
      <c r="CG18" s="320"/>
      <c r="CH18" s="320"/>
      <c r="CI18" s="320"/>
      <c r="CJ18" s="320"/>
      <c r="CK18" s="320"/>
      <c r="CL18" s="320"/>
      <c r="CM18" s="320"/>
      <c r="CN18" s="320"/>
      <c r="CO18" s="320"/>
      <c r="CP18" s="320"/>
      <c r="CQ18" s="320"/>
      <c r="CR18" s="320"/>
      <c r="CS18" s="320"/>
      <c r="CT18" s="320"/>
      <c r="CU18" s="320"/>
      <c r="CV18" s="320"/>
      <c r="CW18" s="320"/>
      <c r="CX18" s="320"/>
      <c r="CY18" s="320"/>
      <c r="CZ18" s="320"/>
      <c r="DA18" s="320"/>
      <c r="DB18" s="320"/>
      <c r="DC18" s="320"/>
      <c r="DD18" s="320"/>
      <c r="DE18" s="320"/>
      <c r="DF18" s="320"/>
      <c r="DG18" s="320"/>
      <c r="DH18" s="320"/>
      <c r="DI18" s="320"/>
      <c r="DJ18" s="320"/>
      <c r="DK18" s="320"/>
      <c r="DL18" s="320"/>
      <c r="DM18" s="320"/>
      <c r="DN18" s="320"/>
      <c r="DO18" s="320"/>
      <c r="DP18" s="320"/>
      <c r="DQ18" s="320"/>
      <c r="DR18" s="320"/>
      <c r="DS18" s="320"/>
      <c r="DT18" s="320"/>
      <c r="DU18" s="320"/>
      <c r="DV18" s="320"/>
      <c r="DW18" s="320"/>
      <c r="DX18" s="321"/>
      <c r="DY18" s="322"/>
      <c r="DZ18" s="319"/>
      <c r="EA18" s="319"/>
      <c r="EB18" s="319"/>
      <c r="EC18" s="319"/>
      <c r="ED18" s="319"/>
      <c r="EE18" s="319"/>
      <c r="EF18" s="319"/>
      <c r="EG18" s="319"/>
      <c r="EH18" s="319"/>
      <c r="EI18" s="319"/>
      <c r="EJ18" s="319"/>
      <c r="EK18" s="319"/>
      <c r="EL18" s="319"/>
      <c r="EM18" s="319"/>
      <c r="EN18" s="319"/>
      <c r="EO18" s="322"/>
      <c r="EP18" s="322"/>
      <c r="EQ18" s="319"/>
      <c r="ER18" s="319"/>
      <c r="ES18" s="319"/>
      <c r="ET18" s="319"/>
      <c r="EU18" s="319"/>
      <c r="EV18" s="319"/>
      <c r="EW18" s="319"/>
      <c r="EX18" s="319"/>
      <c r="EY18" s="319"/>
      <c r="EZ18" s="319"/>
      <c r="FA18" s="319"/>
      <c r="FB18" s="319"/>
      <c r="FC18" s="319"/>
      <c r="FD18" s="319"/>
      <c r="FE18" s="319"/>
      <c r="FF18" s="319"/>
      <c r="FG18" s="319"/>
      <c r="FH18" s="319"/>
      <c r="FI18" s="319"/>
      <c r="FJ18" s="319"/>
      <c r="FK18" s="319"/>
      <c r="FL18" s="319"/>
      <c r="FM18" s="319"/>
      <c r="FN18" s="319"/>
      <c r="FO18" s="319"/>
      <c r="FP18" s="319"/>
      <c r="FQ18" s="319"/>
      <c r="FR18" s="319"/>
      <c r="FS18" s="319"/>
      <c r="FT18" s="319"/>
      <c r="FU18" s="319"/>
      <c r="FV18" s="319"/>
      <c r="FW18" s="319"/>
      <c r="FX18" s="319"/>
      <c r="FY18" s="319"/>
      <c r="FZ18" s="319"/>
      <c r="GA18" s="319"/>
      <c r="GB18" s="319"/>
      <c r="GC18" s="319"/>
      <c r="GD18" s="319"/>
      <c r="GE18" s="319"/>
      <c r="GF18" s="319"/>
      <c r="GG18" s="319"/>
      <c r="GH18" s="319"/>
      <c r="GI18" s="319"/>
      <c r="GJ18" s="319"/>
      <c r="GK18" s="319"/>
      <c r="GL18" s="319"/>
      <c r="GM18" s="319"/>
      <c r="GN18" s="319"/>
      <c r="GO18" s="319"/>
      <c r="GP18" s="319"/>
      <c r="GQ18" s="319"/>
      <c r="GR18" s="319"/>
      <c r="GS18" s="319"/>
      <c r="GT18" s="319"/>
      <c r="GU18" s="319"/>
      <c r="GV18" s="323"/>
      <c r="GW18" s="323"/>
      <c r="GX18" s="323"/>
      <c r="GY18" s="323"/>
      <c r="GZ18" s="323"/>
      <c r="HA18" s="323"/>
      <c r="HB18" s="323"/>
      <c r="HC18" s="323"/>
      <c r="HD18" s="323"/>
      <c r="HE18" s="323"/>
      <c r="HF18" s="323"/>
      <c r="HG18" s="323"/>
      <c r="HH18" s="323"/>
      <c r="HI18" s="323"/>
      <c r="HJ18" s="323"/>
      <c r="HK18" s="323"/>
      <c r="HL18" s="323"/>
      <c r="HM18" s="323"/>
      <c r="HN18" s="323"/>
      <c r="HO18" s="323"/>
      <c r="HP18" s="323"/>
      <c r="HQ18" s="323"/>
      <c r="HR18" s="323"/>
      <c r="HS18" s="323"/>
      <c r="HT18" s="323"/>
      <c r="HU18" s="323"/>
      <c r="HV18" s="323"/>
      <c r="HW18" s="324"/>
    </row>
    <row r="19" spans="1:231">
      <c r="A19" s="145">
        <f t="shared" si="31"/>
        <v>44661</v>
      </c>
      <c r="B19" s="320">
        <f>'Age&amp;Sex by occurrence date'!$CE22</f>
        <v>19221</v>
      </c>
      <c r="C19" s="320">
        <v>19215</v>
      </c>
      <c r="D19" s="320">
        <v>16135</v>
      </c>
      <c r="E19" s="320">
        <v>16134</v>
      </c>
      <c r="F19" s="320">
        <v>16134</v>
      </c>
      <c r="G19" s="320">
        <v>16134</v>
      </c>
      <c r="H19" s="320">
        <v>16129</v>
      </c>
      <c r="I19" s="320">
        <v>16129</v>
      </c>
      <c r="J19" s="320">
        <v>16122</v>
      </c>
      <c r="K19" s="320">
        <v>16111</v>
      </c>
      <c r="L19" s="320">
        <v>16083</v>
      </c>
      <c r="M19" s="320"/>
      <c r="N19" s="320"/>
      <c r="O19" s="320"/>
      <c r="P19" s="320"/>
      <c r="Q19" s="320"/>
      <c r="R19" s="320"/>
      <c r="S19" s="320"/>
      <c r="T19" s="320"/>
      <c r="U19" s="320"/>
      <c r="V19" s="320"/>
      <c r="W19" s="320"/>
      <c r="X19" s="320"/>
      <c r="Y19" s="320"/>
      <c r="Z19" s="320"/>
      <c r="AA19" s="320"/>
      <c r="AB19" s="320"/>
      <c r="AC19" s="320"/>
      <c r="AD19" s="320"/>
      <c r="AE19" s="320"/>
      <c r="AF19" s="320"/>
      <c r="AG19" s="320"/>
      <c r="AH19" s="320"/>
      <c r="AI19" s="320"/>
      <c r="AJ19" s="320"/>
      <c r="AK19" s="320"/>
      <c r="AL19" s="320"/>
      <c r="AM19" s="320"/>
      <c r="AN19" s="320"/>
      <c r="AO19" s="320"/>
      <c r="AP19" s="320"/>
      <c r="AQ19" s="320"/>
      <c r="AR19" s="320"/>
      <c r="AS19" s="320"/>
      <c r="AT19" s="320"/>
      <c r="AU19" s="320"/>
      <c r="AV19" s="320"/>
      <c r="AW19" s="320"/>
      <c r="AX19" s="320"/>
      <c r="AY19" s="320"/>
      <c r="AZ19" s="320"/>
      <c r="BA19" s="320"/>
      <c r="BB19" s="320"/>
      <c r="BC19" s="320"/>
      <c r="BD19" s="320"/>
      <c r="BE19" s="320"/>
      <c r="BF19" s="320"/>
      <c r="BG19" s="320"/>
      <c r="BH19" s="320"/>
      <c r="BI19" s="320"/>
      <c r="BJ19" s="320"/>
      <c r="BK19" s="320"/>
      <c r="BL19" s="320"/>
      <c r="BM19" s="320"/>
      <c r="BN19" s="320"/>
      <c r="BO19" s="320"/>
      <c r="BP19" s="320"/>
      <c r="BQ19" s="320"/>
      <c r="BR19" s="320"/>
      <c r="BS19" s="320"/>
      <c r="BT19" s="320"/>
      <c r="BU19" s="320"/>
      <c r="BV19" s="320"/>
      <c r="BW19" s="320"/>
      <c r="BX19" s="320"/>
      <c r="BY19" s="320"/>
      <c r="BZ19" s="320"/>
      <c r="CA19" s="320"/>
      <c r="CB19" s="320"/>
      <c r="CC19" s="320"/>
      <c r="CD19" s="320"/>
      <c r="CE19" s="320"/>
      <c r="CF19" s="320"/>
      <c r="CG19" s="320"/>
      <c r="CH19" s="320"/>
      <c r="CI19" s="320"/>
      <c r="CJ19" s="320"/>
      <c r="CK19" s="320"/>
      <c r="CL19" s="320"/>
      <c r="CM19" s="320"/>
      <c r="CN19" s="320"/>
      <c r="CO19" s="320"/>
      <c r="CP19" s="320"/>
      <c r="CQ19" s="320"/>
      <c r="CR19" s="320"/>
      <c r="CS19" s="320"/>
      <c r="CT19" s="320"/>
      <c r="CU19" s="320"/>
      <c r="CV19" s="320"/>
      <c r="CW19" s="320"/>
      <c r="CX19" s="320"/>
      <c r="CY19" s="320"/>
      <c r="CZ19" s="320"/>
      <c r="DA19" s="320"/>
      <c r="DB19" s="320"/>
      <c r="DC19" s="320"/>
      <c r="DD19" s="320"/>
      <c r="DE19" s="320"/>
      <c r="DF19" s="320"/>
      <c r="DG19" s="320"/>
      <c r="DH19" s="320"/>
      <c r="DI19" s="320"/>
      <c r="DJ19" s="320"/>
      <c r="DK19" s="320"/>
      <c r="DL19" s="320"/>
      <c r="DM19" s="320"/>
      <c r="DN19" s="320"/>
      <c r="DO19" s="320"/>
      <c r="DP19" s="320"/>
      <c r="DQ19" s="320"/>
      <c r="DR19" s="320"/>
      <c r="DS19" s="320"/>
      <c r="DT19" s="320"/>
      <c r="DU19" s="320"/>
      <c r="DV19" s="320"/>
      <c r="DW19" s="320"/>
      <c r="DX19" s="321"/>
      <c r="DY19" s="322"/>
      <c r="DZ19" s="319"/>
      <c r="EA19" s="319"/>
      <c r="EB19" s="319"/>
      <c r="EC19" s="319"/>
      <c r="ED19" s="319"/>
      <c r="EE19" s="319"/>
      <c r="EF19" s="319"/>
      <c r="EG19" s="319"/>
      <c r="EH19" s="319"/>
      <c r="EI19" s="319"/>
      <c r="EJ19" s="319"/>
      <c r="EK19" s="319"/>
      <c r="EL19" s="319"/>
      <c r="EM19" s="319"/>
      <c r="EN19" s="319"/>
      <c r="EO19" s="322"/>
      <c r="EP19" s="322"/>
      <c r="EQ19" s="319"/>
      <c r="ER19" s="319"/>
      <c r="ES19" s="319"/>
      <c r="ET19" s="319"/>
      <c r="EU19" s="319"/>
      <c r="EV19" s="319"/>
      <c r="EW19" s="319"/>
      <c r="EX19" s="319"/>
      <c r="EY19" s="319"/>
      <c r="EZ19" s="319"/>
      <c r="FA19" s="319"/>
      <c r="FB19" s="319"/>
      <c r="FC19" s="319"/>
      <c r="FD19" s="319"/>
      <c r="FE19" s="319"/>
      <c r="FF19" s="319"/>
      <c r="FG19" s="319"/>
      <c r="FH19" s="319"/>
      <c r="FI19" s="319"/>
      <c r="FJ19" s="319"/>
      <c r="FK19" s="319"/>
      <c r="FL19" s="319"/>
      <c r="FM19" s="319"/>
      <c r="FN19" s="319"/>
      <c r="FO19" s="319"/>
      <c r="FP19" s="319"/>
      <c r="FQ19" s="319"/>
      <c r="FR19" s="319"/>
      <c r="FS19" s="319"/>
      <c r="FT19" s="319"/>
      <c r="FU19" s="319"/>
      <c r="FV19" s="319"/>
      <c r="FW19" s="319"/>
      <c r="FX19" s="319"/>
      <c r="FY19" s="319"/>
      <c r="FZ19" s="319"/>
      <c r="GA19" s="319"/>
      <c r="GB19" s="319"/>
      <c r="GC19" s="319"/>
      <c r="GD19" s="319"/>
      <c r="GE19" s="319"/>
      <c r="GF19" s="319"/>
      <c r="GG19" s="319"/>
      <c r="GH19" s="319"/>
      <c r="GI19" s="319"/>
      <c r="GJ19" s="319"/>
      <c r="GK19" s="319"/>
      <c r="GL19" s="319"/>
      <c r="GM19" s="319"/>
      <c r="GN19" s="319"/>
      <c r="GO19" s="319"/>
      <c r="GP19" s="319"/>
      <c r="GQ19" s="319"/>
      <c r="GR19" s="319"/>
      <c r="GS19" s="319"/>
      <c r="GT19" s="319"/>
      <c r="GU19" s="319"/>
      <c r="GV19" s="323"/>
      <c r="GW19" s="323"/>
      <c r="GX19" s="323"/>
      <c r="GY19" s="323"/>
      <c r="GZ19" s="323"/>
      <c r="HA19" s="323"/>
      <c r="HB19" s="323"/>
      <c r="HC19" s="323"/>
      <c r="HD19" s="323"/>
      <c r="HE19" s="323"/>
      <c r="HF19" s="323"/>
      <c r="HG19" s="323"/>
      <c r="HH19" s="323"/>
      <c r="HI19" s="323"/>
      <c r="HJ19" s="323"/>
      <c r="HK19" s="323"/>
      <c r="HL19" s="323"/>
      <c r="HM19" s="323"/>
      <c r="HN19" s="323"/>
      <c r="HO19" s="323"/>
      <c r="HP19" s="323"/>
      <c r="HQ19" s="323"/>
      <c r="HR19" s="323"/>
      <c r="HS19" s="323"/>
      <c r="HT19" s="323"/>
      <c r="HU19" s="323"/>
      <c r="HV19" s="323"/>
      <c r="HW19" s="324"/>
    </row>
    <row r="20" spans="1:231">
      <c r="A20" s="145">
        <f t="shared" ref="A20:A29" si="32">A21+1</f>
        <v>44660</v>
      </c>
      <c r="B20" s="320">
        <f>'Age&amp;Sex by occurrence date'!$CL22</f>
        <v>19201</v>
      </c>
      <c r="C20" s="320">
        <v>19195</v>
      </c>
      <c r="D20" s="320">
        <v>16115</v>
      </c>
      <c r="E20" s="320">
        <v>16114</v>
      </c>
      <c r="F20" s="320">
        <v>16114</v>
      </c>
      <c r="G20" s="320">
        <v>16114</v>
      </c>
      <c r="H20" s="320">
        <v>16109</v>
      </c>
      <c r="I20" s="320">
        <v>16109</v>
      </c>
      <c r="J20" s="320">
        <v>16102</v>
      </c>
      <c r="K20" s="320">
        <v>16092</v>
      </c>
      <c r="L20" s="320">
        <v>16071</v>
      </c>
      <c r="M20" s="320">
        <v>16053</v>
      </c>
      <c r="N20" s="320"/>
      <c r="O20" s="320"/>
      <c r="P20" s="320"/>
      <c r="Q20" s="320"/>
      <c r="R20" s="320"/>
      <c r="S20" s="320"/>
      <c r="T20" s="320"/>
      <c r="U20" s="320"/>
      <c r="V20" s="320"/>
      <c r="W20" s="320"/>
      <c r="X20" s="320"/>
      <c r="Y20" s="320"/>
      <c r="Z20" s="320"/>
      <c r="AA20" s="320"/>
      <c r="AB20" s="320"/>
      <c r="AC20" s="320"/>
      <c r="AD20" s="320"/>
      <c r="AE20" s="320"/>
      <c r="AF20" s="320"/>
      <c r="AG20" s="320"/>
      <c r="AH20" s="320"/>
      <c r="AI20" s="320"/>
      <c r="AJ20" s="320"/>
      <c r="AK20" s="320"/>
      <c r="AL20" s="320"/>
      <c r="AM20" s="320"/>
      <c r="AN20" s="320"/>
      <c r="AO20" s="320"/>
      <c r="AP20" s="320"/>
      <c r="AQ20" s="320"/>
      <c r="AR20" s="320"/>
      <c r="AS20" s="320"/>
      <c r="AT20" s="320"/>
      <c r="AU20" s="320"/>
      <c r="AV20" s="320"/>
      <c r="AW20" s="320"/>
      <c r="AX20" s="320"/>
      <c r="AY20" s="320"/>
      <c r="AZ20" s="320"/>
      <c r="BA20" s="320"/>
      <c r="BB20" s="320"/>
      <c r="BC20" s="320"/>
      <c r="BD20" s="320"/>
      <c r="BE20" s="320"/>
      <c r="BF20" s="320"/>
      <c r="BG20" s="320"/>
      <c r="BH20" s="320"/>
      <c r="BI20" s="320"/>
      <c r="BJ20" s="320"/>
      <c r="BK20" s="320"/>
      <c r="BL20" s="320"/>
      <c r="BM20" s="320"/>
      <c r="BN20" s="320"/>
      <c r="BO20" s="320"/>
      <c r="BP20" s="320"/>
      <c r="BQ20" s="320"/>
      <c r="BR20" s="320"/>
      <c r="BS20" s="320"/>
      <c r="BT20" s="320"/>
      <c r="BU20" s="320"/>
      <c r="BV20" s="320"/>
      <c r="BW20" s="320"/>
      <c r="BX20" s="320"/>
      <c r="BY20" s="320"/>
      <c r="BZ20" s="320"/>
      <c r="CA20" s="320"/>
      <c r="CB20" s="320"/>
      <c r="CC20" s="320"/>
      <c r="CD20" s="320"/>
      <c r="CE20" s="320"/>
      <c r="CF20" s="320"/>
      <c r="CG20" s="320"/>
      <c r="CH20" s="320"/>
      <c r="CI20" s="320"/>
      <c r="CJ20" s="320"/>
      <c r="CK20" s="320"/>
      <c r="CL20" s="320"/>
      <c r="CM20" s="320"/>
      <c r="CN20" s="320"/>
      <c r="CO20" s="320"/>
      <c r="CP20" s="320"/>
      <c r="CQ20" s="320"/>
      <c r="CR20" s="320"/>
      <c r="CS20" s="320"/>
      <c r="CT20" s="320"/>
      <c r="CU20" s="320"/>
      <c r="CV20" s="320"/>
      <c r="CW20" s="320"/>
      <c r="CX20" s="320"/>
      <c r="CY20" s="320"/>
      <c r="CZ20" s="320"/>
      <c r="DA20" s="320"/>
      <c r="DB20" s="320"/>
      <c r="DC20" s="320"/>
      <c r="DD20" s="320"/>
      <c r="DE20" s="320"/>
      <c r="DF20" s="320"/>
      <c r="DG20" s="320"/>
      <c r="DH20" s="320"/>
      <c r="DI20" s="320"/>
      <c r="DJ20" s="320"/>
      <c r="DK20" s="320"/>
      <c r="DL20" s="320"/>
      <c r="DM20" s="320"/>
      <c r="DN20" s="320"/>
      <c r="DO20" s="320"/>
      <c r="DP20" s="320"/>
      <c r="DQ20" s="320"/>
      <c r="DR20" s="320"/>
      <c r="DS20" s="320"/>
      <c r="DT20" s="320"/>
      <c r="DU20" s="320"/>
      <c r="DV20" s="320"/>
      <c r="DW20" s="320"/>
      <c r="DX20" s="321"/>
      <c r="DY20" s="322"/>
      <c r="DZ20" s="319"/>
      <c r="EA20" s="319"/>
      <c r="EB20" s="319"/>
      <c r="EC20" s="319"/>
      <c r="ED20" s="319"/>
      <c r="EE20" s="319"/>
      <c r="EF20" s="319"/>
      <c r="EG20" s="319"/>
      <c r="EH20" s="319"/>
      <c r="EI20" s="319"/>
      <c r="EJ20" s="319"/>
      <c r="EK20" s="319"/>
      <c r="EL20" s="319"/>
      <c r="EM20" s="319"/>
      <c r="EN20" s="319"/>
      <c r="EO20" s="322"/>
      <c r="EP20" s="322"/>
      <c r="EQ20" s="319"/>
      <c r="ER20" s="319"/>
      <c r="ES20" s="319"/>
      <c r="ET20" s="319"/>
      <c r="EU20" s="319"/>
      <c r="EV20" s="319"/>
      <c r="EW20" s="319"/>
      <c r="EX20" s="319"/>
      <c r="EY20" s="319"/>
      <c r="EZ20" s="319"/>
      <c r="FA20" s="319"/>
      <c r="FB20" s="319"/>
      <c r="FC20" s="319"/>
      <c r="FD20" s="319"/>
      <c r="FE20" s="319"/>
      <c r="FF20" s="319"/>
      <c r="FG20" s="319"/>
      <c r="FH20" s="319"/>
      <c r="FI20" s="319"/>
      <c r="FJ20" s="319"/>
      <c r="FK20" s="319"/>
      <c r="FL20" s="319"/>
      <c r="FM20" s="319"/>
      <c r="FN20" s="319"/>
      <c r="FO20" s="319"/>
      <c r="FP20" s="319"/>
      <c r="FQ20" s="319"/>
      <c r="FR20" s="319"/>
      <c r="FS20" s="319"/>
      <c r="FT20" s="319"/>
      <c r="FU20" s="319"/>
      <c r="FV20" s="319"/>
      <c r="FW20" s="319"/>
      <c r="FX20" s="319"/>
      <c r="FY20" s="319"/>
      <c r="FZ20" s="319"/>
      <c r="GA20" s="319"/>
      <c r="GB20" s="319"/>
      <c r="GC20" s="319"/>
      <c r="GD20" s="319"/>
      <c r="GE20" s="319"/>
      <c r="GF20" s="319"/>
      <c r="GG20" s="319"/>
      <c r="GH20" s="319"/>
      <c r="GI20" s="319"/>
      <c r="GJ20" s="319"/>
      <c r="GK20" s="319"/>
      <c r="GL20" s="319"/>
      <c r="GM20" s="319"/>
      <c r="GN20" s="319"/>
      <c r="GO20" s="319"/>
      <c r="GP20" s="319"/>
      <c r="GQ20" s="319"/>
      <c r="GR20" s="319"/>
      <c r="GS20" s="319"/>
      <c r="GT20" s="319"/>
      <c r="GU20" s="319"/>
      <c r="GV20" s="323"/>
      <c r="GW20" s="323"/>
      <c r="GX20" s="323"/>
      <c r="GY20" s="323"/>
      <c r="GZ20" s="323"/>
      <c r="HA20" s="323"/>
      <c r="HB20" s="323"/>
      <c r="HC20" s="323"/>
      <c r="HD20" s="323"/>
      <c r="HE20" s="323"/>
      <c r="HF20" s="323"/>
      <c r="HG20" s="323"/>
      <c r="HH20" s="323"/>
      <c r="HI20" s="323"/>
      <c r="HJ20" s="323"/>
      <c r="HK20" s="323"/>
      <c r="HL20" s="323"/>
      <c r="HM20" s="323"/>
      <c r="HN20" s="323"/>
      <c r="HO20" s="323"/>
      <c r="HP20" s="323"/>
      <c r="HQ20" s="323"/>
      <c r="HR20" s="323"/>
      <c r="HS20" s="323"/>
      <c r="HT20" s="323"/>
      <c r="HU20" s="323"/>
      <c r="HV20" s="323"/>
      <c r="HW20" s="324"/>
    </row>
    <row r="21" spans="1:231">
      <c r="A21" s="145">
        <f t="shared" si="32"/>
        <v>44659</v>
      </c>
      <c r="B21" s="320">
        <f>'Age&amp;Sex by occurrence date'!$CS22</f>
        <v>19174</v>
      </c>
      <c r="C21" s="320">
        <v>19168</v>
      </c>
      <c r="D21" s="320">
        <v>16090</v>
      </c>
      <c r="E21" s="320">
        <v>16089</v>
      </c>
      <c r="F21" s="320">
        <v>16089</v>
      </c>
      <c r="G21" s="320">
        <v>16089</v>
      </c>
      <c r="H21" s="320">
        <v>16086</v>
      </c>
      <c r="I21" s="320">
        <v>16086</v>
      </c>
      <c r="J21" s="320">
        <v>16080</v>
      </c>
      <c r="K21" s="320">
        <v>16070</v>
      </c>
      <c r="L21" s="320">
        <v>16056</v>
      </c>
      <c r="M21" s="320">
        <v>16048</v>
      </c>
      <c r="N21" s="320">
        <v>16043</v>
      </c>
      <c r="O21" s="320"/>
      <c r="P21" s="320"/>
      <c r="Q21" s="320"/>
      <c r="R21" s="320"/>
      <c r="S21" s="320"/>
      <c r="T21" s="320"/>
      <c r="U21" s="320"/>
      <c r="V21" s="320"/>
      <c r="W21" s="320"/>
      <c r="X21" s="320"/>
      <c r="Y21" s="320"/>
      <c r="Z21" s="320"/>
      <c r="AA21" s="320"/>
      <c r="AB21" s="320"/>
      <c r="AC21" s="320"/>
      <c r="AD21" s="320"/>
      <c r="AE21" s="320"/>
      <c r="AF21" s="320"/>
      <c r="AG21" s="320"/>
      <c r="AH21" s="320"/>
      <c r="AI21" s="320"/>
      <c r="AJ21" s="320"/>
      <c r="AK21" s="320"/>
      <c r="AL21" s="320"/>
      <c r="AM21" s="320"/>
      <c r="AN21" s="320"/>
      <c r="AO21" s="320"/>
      <c r="AP21" s="320"/>
      <c r="AQ21" s="320"/>
      <c r="AR21" s="320"/>
      <c r="AS21" s="320"/>
      <c r="AT21" s="320"/>
      <c r="AU21" s="320"/>
      <c r="AV21" s="320"/>
      <c r="AW21" s="320"/>
      <c r="AX21" s="320"/>
      <c r="AY21" s="320"/>
      <c r="AZ21" s="320"/>
      <c r="BA21" s="320"/>
      <c r="BB21" s="320"/>
      <c r="BC21" s="320"/>
      <c r="BD21" s="320"/>
      <c r="BE21" s="320"/>
      <c r="BF21" s="320"/>
      <c r="BG21" s="320"/>
      <c r="BH21" s="320"/>
      <c r="BI21" s="320"/>
      <c r="BJ21" s="320"/>
      <c r="BK21" s="320"/>
      <c r="BL21" s="320"/>
      <c r="BM21" s="320"/>
      <c r="BN21" s="320"/>
      <c r="BO21" s="320"/>
      <c r="BP21" s="320"/>
      <c r="BQ21" s="320"/>
      <c r="BR21" s="320"/>
      <c r="BS21" s="320"/>
      <c r="BT21" s="320"/>
      <c r="BU21" s="320"/>
      <c r="BV21" s="320"/>
      <c r="BW21" s="320"/>
      <c r="BX21" s="320"/>
      <c r="BY21" s="320"/>
      <c r="BZ21" s="320"/>
      <c r="CA21" s="320"/>
      <c r="CB21" s="320"/>
      <c r="CC21" s="320"/>
      <c r="CD21" s="320"/>
      <c r="CE21" s="320"/>
      <c r="CF21" s="320"/>
      <c r="CG21" s="320"/>
      <c r="CH21" s="320"/>
      <c r="CI21" s="320"/>
      <c r="CJ21" s="320"/>
      <c r="CK21" s="320"/>
      <c r="CL21" s="320"/>
      <c r="CM21" s="320"/>
      <c r="CN21" s="320"/>
      <c r="CO21" s="320"/>
      <c r="CP21" s="320"/>
      <c r="CQ21" s="320"/>
      <c r="CR21" s="320"/>
      <c r="CS21" s="320"/>
      <c r="CT21" s="320"/>
      <c r="CU21" s="320"/>
      <c r="CV21" s="320"/>
      <c r="CW21" s="320"/>
      <c r="CX21" s="320"/>
      <c r="CY21" s="320"/>
      <c r="CZ21" s="320"/>
      <c r="DA21" s="320"/>
      <c r="DB21" s="320"/>
      <c r="DC21" s="320"/>
      <c r="DD21" s="320"/>
      <c r="DE21" s="320"/>
      <c r="DF21" s="320"/>
      <c r="DG21" s="320"/>
      <c r="DH21" s="320"/>
      <c r="DI21" s="320"/>
      <c r="DJ21" s="320"/>
      <c r="DK21" s="320"/>
      <c r="DL21" s="320"/>
      <c r="DM21" s="320"/>
      <c r="DN21" s="320"/>
      <c r="DO21" s="320"/>
      <c r="DP21" s="320"/>
      <c r="DQ21" s="320"/>
      <c r="DR21" s="320"/>
      <c r="DS21" s="320"/>
      <c r="DT21" s="320"/>
      <c r="DU21" s="320"/>
      <c r="DV21" s="320"/>
      <c r="DW21" s="320"/>
      <c r="DX21" s="321"/>
      <c r="DY21" s="322"/>
      <c r="DZ21" s="319"/>
      <c r="EA21" s="319"/>
      <c r="EB21" s="319"/>
      <c r="EC21" s="319"/>
      <c r="ED21" s="319"/>
      <c r="EE21" s="319"/>
      <c r="EF21" s="319"/>
      <c r="EG21" s="319"/>
      <c r="EH21" s="319"/>
      <c r="EI21" s="319"/>
      <c r="EJ21" s="319"/>
      <c r="EK21" s="319"/>
      <c r="EL21" s="319"/>
      <c r="EM21" s="319"/>
      <c r="EN21" s="319"/>
      <c r="EO21" s="322"/>
      <c r="EP21" s="322"/>
      <c r="EQ21" s="319"/>
      <c r="ER21" s="319"/>
      <c r="ES21" s="319"/>
      <c r="ET21" s="319"/>
      <c r="EU21" s="319"/>
      <c r="EV21" s="319"/>
      <c r="EW21" s="319"/>
      <c r="EX21" s="319"/>
      <c r="EY21" s="319"/>
      <c r="EZ21" s="319"/>
      <c r="FA21" s="319"/>
      <c r="FB21" s="319"/>
      <c r="FC21" s="319"/>
      <c r="FD21" s="319"/>
      <c r="FE21" s="319"/>
      <c r="FF21" s="319"/>
      <c r="FG21" s="319"/>
      <c r="FH21" s="319"/>
      <c r="FI21" s="319"/>
      <c r="FJ21" s="319"/>
      <c r="FK21" s="319"/>
      <c r="FL21" s="319"/>
      <c r="FM21" s="319"/>
      <c r="FN21" s="319"/>
      <c r="FO21" s="319"/>
      <c r="FP21" s="319"/>
      <c r="FQ21" s="319"/>
      <c r="FR21" s="319"/>
      <c r="FS21" s="319"/>
      <c r="FT21" s="319"/>
      <c r="FU21" s="319"/>
      <c r="FV21" s="319"/>
      <c r="FW21" s="319"/>
      <c r="FX21" s="319"/>
      <c r="FY21" s="319"/>
      <c r="FZ21" s="319"/>
      <c r="GA21" s="319"/>
      <c r="GB21" s="319"/>
      <c r="GC21" s="319"/>
      <c r="GD21" s="319"/>
      <c r="GE21" s="319"/>
      <c r="GF21" s="319"/>
      <c r="GG21" s="319"/>
      <c r="GH21" s="319"/>
      <c r="GI21" s="319"/>
      <c r="GJ21" s="319"/>
      <c r="GK21" s="319"/>
      <c r="GL21" s="319"/>
      <c r="GM21" s="319"/>
      <c r="GN21" s="319"/>
      <c r="GO21" s="319"/>
      <c r="GP21" s="319"/>
      <c r="GQ21" s="319"/>
      <c r="GR21" s="319"/>
      <c r="GS21" s="319"/>
      <c r="GT21" s="319"/>
      <c r="GU21" s="319"/>
      <c r="GV21" s="323"/>
      <c r="GW21" s="323"/>
      <c r="GX21" s="323"/>
      <c r="GY21" s="323"/>
      <c r="GZ21" s="323"/>
      <c r="HA21" s="323"/>
      <c r="HB21" s="323"/>
      <c r="HC21" s="323"/>
      <c r="HD21" s="323"/>
      <c r="HE21" s="323"/>
      <c r="HF21" s="323"/>
      <c r="HG21" s="323"/>
      <c r="HH21" s="323"/>
      <c r="HI21" s="323"/>
      <c r="HJ21" s="323"/>
      <c r="HK21" s="323"/>
      <c r="HL21" s="323"/>
      <c r="HM21" s="323"/>
      <c r="HN21" s="323"/>
      <c r="HO21" s="323"/>
      <c r="HP21" s="323"/>
      <c r="HQ21" s="323"/>
      <c r="HR21" s="323"/>
      <c r="HS21" s="323"/>
      <c r="HT21" s="323"/>
      <c r="HU21" s="323"/>
      <c r="HV21" s="323"/>
      <c r="HW21" s="324"/>
    </row>
    <row r="22" spans="1:231">
      <c r="A22" s="145">
        <f t="shared" si="32"/>
        <v>44658</v>
      </c>
      <c r="B22" s="320">
        <f>'Age&amp;Sex by occurrence date'!$CZ22</f>
        <v>19154</v>
      </c>
      <c r="C22" s="320">
        <v>19148</v>
      </c>
      <c r="D22" s="320">
        <v>16070</v>
      </c>
      <c r="E22" s="320">
        <v>16069</v>
      </c>
      <c r="F22" s="320">
        <v>16069</v>
      </c>
      <c r="G22" s="320">
        <v>16069</v>
      </c>
      <c r="H22" s="320">
        <v>16066</v>
      </c>
      <c r="I22" s="320">
        <v>16066</v>
      </c>
      <c r="J22" s="320">
        <v>16060</v>
      </c>
      <c r="K22" s="320">
        <v>16051</v>
      </c>
      <c r="L22" s="320">
        <v>16043</v>
      </c>
      <c r="M22" s="320">
        <v>16038</v>
      </c>
      <c r="N22" s="320">
        <v>16038</v>
      </c>
      <c r="O22" s="320">
        <v>16015</v>
      </c>
      <c r="P22" s="320"/>
      <c r="Q22" s="320"/>
      <c r="R22" s="320"/>
      <c r="S22" s="320"/>
      <c r="T22" s="320"/>
      <c r="U22" s="320"/>
      <c r="V22" s="320"/>
      <c r="W22" s="320"/>
      <c r="X22" s="320"/>
      <c r="Y22" s="320"/>
      <c r="Z22" s="320"/>
      <c r="AA22" s="320"/>
      <c r="AB22" s="320"/>
      <c r="AC22" s="320"/>
      <c r="AD22" s="320"/>
      <c r="AE22" s="320"/>
      <c r="AF22" s="320"/>
      <c r="AG22" s="320"/>
      <c r="AH22" s="320"/>
      <c r="AI22" s="320"/>
      <c r="AJ22" s="320"/>
      <c r="AK22" s="320"/>
      <c r="AL22" s="320"/>
      <c r="AM22" s="320"/>
      <c r="AN22" s="320"/>
      <c r="AO22" s="320"/>
      <c r="AP22" s="320"/>
      <c r="AQ22" s="320"/>
      <c r="AR22" s="320"/>
      <c r="AS22" s="320"/>
      <c r="AT22" s="320"/>
      <c r="AU22" s="320"/>
      <c r="AV22" s="320"/>
      <c r="AW22" s="320"/>
      <c r="AX22" s="320"/>
      <c r="AY22" s="320"/>
      <c r="AZ22" s="320"/>
      <c r="BA22" s="320"/>
      <c r="BB22" s="320"/>
      <c r="BC22" s="320"/>
      <c r="BD22" s="320"/>
      <c r="BE22" s="320"/>
      <c r="BF22" s="320"/>
      <c r="BG22" s="320"/>
      <c r="BH22" s="320"/>
      <c r="BI22" s="320"/>
      <c r="BJ22" s="320"/>
      <c r="BK22" s="320"/>
      <c r="BL22" s="320"/>
      <c r="BM22" s="320"/>
      <c r="BN22" s="320"/>
      <c r="BO22" s="320"/>
      <c r="BP22" s="320"/>
      <c r="BQ22" s="320"/>
      <c r="BR22" s="320"/>
      <c r="BS22" s="320"/>
      <c r="BT22" s="320"/>
      <c r="BU22" s="320"/>
      <c r="BV22" s="320"/>
      <c r="BW22" s="320"/>
      <c r="BX22" s="320"/>
      <c r="BY22" s="320"/>
      <c r="BZ22" s="320"/>
      <c r="CA22" s="320"/>
      <c r="CB22" s="320"/>
      <c r="CC22" s="320"/>
      <c r="CD22" s="320"/>
      <c r="CE22" s="320"/>
      <c r="CF22" s="320"/>
      <c r="CG22" s="320"/>
      <c r="CH22" s="320"/>
      <c r="CI22" s="320"/>
      <c r="CJ22" s="320"/>
      <c r="CK22" s="320"/>
      <c r="CL22" s="320"/>
      <c r="CM22" s="320"/>
      <c r="CN22" s="320"/>
      <c r="CO22" s="320"/>
      <c r="CP22" s="320"/>
      <c r="CQ22" s="320"/>
      <c r="CR22" s="320"/>
      <c r="CS22" s="320"/>
      <c r="CT22" s="320"/>
      <c r="CU22" s="320"/>
      <c r="CV22" s="320"/>
      <c r="CW22" s="320"/>
      <c r="CX22" s="320"/>
      <c r="CY22" s="320"/>
      <c r="CZ22" s="320"/>
      <c r="DA22" s="320"/>
      <c r="DB22" s="320"/>
      <c r="DC22" s="320"/>
      <c r="DD22" s="320"/>
      <c r="DE22" s="320"/>
      <c r="DF22" s="320"/>
      <c r="DG22" s="320"/>
      <c r="DH22" s="320"/>
      <c r="DI22" s="320"/>
      <c r="DJ22" s="320"/>
      <c r="DK22" s="320"/>
      <c r="DL22" s="320"/>
      <c r="DM22" s="320"/>
      <c r="DN22" s="320"/>
      <c r="DO22" s="320"/>
      <c r="DP22" s="320"/>
      <c r="DQ22" s="320"/>
      <c r="DR22" s="320"/>
      <c r="DS22" s="320"/>
      <c r="DT22" s="320"/>
      <c r="DU22" s="320"/>
      <c r="DV22" s="320"/>
      <c r="DW22" s="320"/>
      <c r="DX22" s="321"/>
      <c r="DY22" s="322"/>
      <c r="DZ22" s="319"/>
      <c r="EA22" s="319"/>
      <c r="EB22" s="319"/>
      <c r="EC22" s="319"/>
      <c r="ED22" s="319"/>
      <c r="EE22" s="319"/>
      <c r="EF22" s="319"/>
      <c r="EG22" s="319"/>
      <c r="EH22" s="319"/>
      <c r="EI22" s="319"/>
      <c r="EJ22" s="319"/>
      <c r="EK22" s="319"/>
      <c r="EL22" s="319"/>
      <c r="EM22" s="319"/>
      <c r="EN22" s="319"/>
      <c r="EO22" s="322"/>
      <c r="EP22" s="322"/>
      <c r="EQ22" s="319"/>
      <c r="ER22" s="319"/>
      <c r="ES22" s="319"/>
      <c r="ET22" s="319"/>
      <c r="EU22" s="319"/>
      <c r="EV22" s="319"/>
      <c r="EW22" s="319"/>
      <c r="EX22" s="319"/>
      <c r="EY22" s="319"/>
      <c r="EZ22" s="319"/>
      <c r="FA22" s="319"/>
      <c r="FB22" s="319"/>
      <c r="FC22" s="319"/>
      <c r="FD22" s="319"/>
      <c r="FE22" s="319"/>
      <c r="FF22" s="319"/>
      <c r="FG22" s="319"/>
      <c r="FH22" s="319"/>
      <c r="FI22" s="319"/>
      <c r="FJ22" s="319"/>
      <c r="FK22" s="319"/>
      <c r="FL22" s="319"/>
      <c r="FM22" s="319"/>
      <c r="FN22" s="319"/>
      <c r="FO22" s="319"/>
      <c r="FP22" s="319"/>
      <c r="FQ22" s="319"/>
      <c r="FR22" s="319"/>
      <c r="FS22" s="319"/>
      <c r="FT22" s="319"/>
      <c r="FU22" s="319"/>
      <c r="FV22" s="319"/>
      <c r="FW22" s="319"/>
      <c r="FX22" s="319"/>
      <c r="FY22" s="319"/>
      <c r="FZ22" s="319"/>
      <c r="GA22" s="319"/>
      <c r="GB22" s="319"/>
      <c r="GC22" s="319"/>
      <c r="GD22" s="319"/>
      <c r="GE22" s="319"/>
      <c r="GF22" s="319"/>
      <c r="GG22" s="319"/>
      <c r="GH22" s="319"/>
      <c r="GI22" s="319"/>
      <c r="GJ22" s="319"/>
      <c r="GK22" s="319"/>
      <c r="GL22" s="319"/>
      <c r="GM22" s="319"/>
      <c r="GN22" s="319"/>
      <c r="GO22" s="319"/>
      <c r="GP22" s="319"/>
      <c r="GQ22" s="319"/>
      <c r="GR22" s="319"/>
      <c r="GS22" s="319"/>
      <c r="GT22" s="319"/>
      <c r="GU22" s="319"/>
      <c r="GV22" s="323"/>
      <c r="GW22" s="323"/>
      <c r="GX22" s="323"/>
      <c r="GY22" s="323"/>
      <c r="GZ22" s="323"/>
      <c r="HA22" s="323"/>
      <c r="HB22" s="323"/>
      <c r="HC22" s="323"/>
      <c r="HD22" s="323"/>
      <c r="HE22" s="323"/>
      <c r="HF22" s="323"/>
      <c r="HG22" s="323"/>
      <c r="HH22" s="323"/>
      <c r="HI22" s="323"/>
      <c r="HJ22" s="323"/>
      <c r="HK22" s="323"/>
      <c r="HL22" s="323"/>
      <c r="HM22" s="323"/>
      <c r="HN22" s="323"/>
      <c r="HO22" s="323"/>
      <c r="HP22" s="323"/>
      <c r="HQ22" s="323"/>
      <c r="HR22" s="323"/>
      <c r="HS22" s="323"/>
      <c r="HT22" s="323"/>
      <c r="HU22" s="323"/>
      <c r="HV22" s="323"/>
      <c r="HW22" s="324"/>
    </row>
    <row r="23" spans="1:231">
      <c r="A23" s="145">
        <f t="shared" si="32"/>
        <v>44657</v>
      </c>
      <c r="B23" s="320">
        <f>'Age&amp;Sex by occurrence date'!$DG22</f>
        <v>19126</v>
      </c>
      <c r="C23" s="320">
        <v>19120</v>
      </c>
      <c r="D23" s="320">
        <v>16042</v>
      </c>
      <c r="E23" s="320">
        <v>16041</v>
      </c>
      <c r="F23" s="320">
        <v>16041</v>
      </c>
      <c r="G23" s="320">
        <v>16041</v>
      </c>
      <c r="H23" s="320">
        <v>16038</v>
      </c>
      <c r="I23" s="320">
        <v>16038</v>
      </c>
      <c r="J23" s="320">
        <v>16034</v>
      </c>
      <c r="K23" s="320">
        <v>16026</v>
      </c>
      <c r="L23" s="320">
        <v>16021</v>
      </c>
      <c r="M23" s="320">
        <v>16016</v>
      </c>
      <c r="N23" s="320">
        <v>16016</v>
      </c>
      <c r="O23" s="320">
        <v>16002</v>
      </c>
      <c r="P23" s="320">
        <v>15981</v>
      </c>
      <c r="Q23" s="320"/>
      <c r="R23" s="320"/>
      <c r="S23" s="320"/>
      <c r="T23" s="320"/>
      <c r="U23" s="320"/>
      <c r="V23" s="320"/>
      <c r="W23" s="320"/>
      <c r="X23" s="320"/>
      <c r="Y23" s="320"/>
      <c r="Z23" s="320"/>
      <c r="AA23" s="320"/>
      <c r="AB23" s="320"/>
      <c r="AC23" s="320"/>
      <c r="AD23" s="320"/>
      <c r="AE23" s="320"/>
      <c r="AF23" s="320"/>
      <c r="AG23" s="320"/>
      <c r="AH23" s="320"/>
      <c r="AI23" s="320"/>
      <c r="AJ23" s="320"/>
      <c r="AK23" s="320"/>
      <c r="AL23" s="320"/>
      <c r="AM23" s="320"/>
      <c r="AN23" s="320"/>
      <c r="AO23" s="320"/>
      <c r="AP23" s="320"/>
      <c r="AQ23" s="320"/>
      <c r="AR23" s="320"/>
      <c r="AS23" s="320"/>
      <c r="AT23" s="320"/>
      <c r="AU23" s="320"/>
      <c r="AV23" s="320"/>
      <c r="AW23" s="320"/>
      <c r="AX23" s="320"/>
      <c r="AY23" s="320"/>
      <c r="AZ23" s="320"/>
      <c r="BA23" s="320"/>
      <c r="BB23" s="320"/>
      <c r="BC23" s="320"/>
      <c r="BD23" s="320"/>
      <c r="BE23" s="320"/>
      <c r="BF23" s="320"/>
      <c r="BG23" s="320"/>
      <c r="BH23" s="320"/>
      <c r="BI23" s="320"/>
      <c r="BJ23" s="320"/>
      <c r="BK23" s="320"/>
      <c r="BL23" s="320"/>
      <c r="BM23" s="320"/>
      <c r="BN23" s="320"/>
      <c r="BO23" s="320"/>
      <c r="BP23" s="320"/>
      <c r="BQ23" s="320"/>
      <c r="BR23" s="320"/>
      <c r="BS23" s="320"/>
      <c r="BT23" s="320"/>
      <c r="BU23" s="320"/>
      <c r="BV23" s="320"/>
      <c r="BW23" s="320"/>
      <c r="BX23" s="320"/>
      <c r="BY23" s="320"/>
      <c r="BZ23" s="320"/>
      <c r="CA23" s="320"/>
      <c r="CB23" s="320"/>
      <c r="CC23" s="320"/>
      <c r="CD23" s="320"/>
      <c r="CE23" s="320"/>
      <c r="CF23" s="320"/>
      <c r="CG23" s="320"/>
      <c r="CH23" s="320"/>
      <c r="CI23" s="320"/>
      <c r="CJ23" s="320"/>
      <c r="CK23" s="320"/>
      <c r="CL23" s="320"/>
      <c r="CM23" s="320"/>
      <c r="CN23" s="320"/>
      <c r="CO23" s="320"/>
      <c r="CP23" s="320"/>
      <c r="CQ23" s="320"/>
      <c r="CR23" s="320"/>
      <c r="CS23" s="320"/>
      <c r="CT23" s="320"/>
      <c r="CU23" s="320"/>
      <c r="CV23" s="320"/>
      <c r="CW23" s="320"/>
      <c r="CX23" s="320"/>
      <c r="CY23" s="320"/>
      <c r="CZ23" s="320"/>
      <c r="DA23" s="320"/>
      <c r="DB23" s="320"/>
      <c r="DC23" s="320"/>
      <c r="DD23" s="320"/>
      <c r="DE23" s="320"/>
      <c r="DF23" s="320"/>
      <c r="DG23" s="320"/>
      <c r="DH23" s="320"/>
      <c r="DI23" s="320"/>
      <c r="DJ23" s="320"/>
      <c r="DK23" s="320"/>
      <c r="DL23" s="320"/>
      <c r="DM23" s="320"/>
      <c r="DN23" s="320"/>
      <c r="DO23" s="320"/>
      <c r="DP23" s="320"/>
      <c r="DQ23" s="320"/>
      <c r="DR23" s="320"/>
      <c r="DS23" s="320"/>
      <c r="DT23" s="320"/>
      <c r="DU23" s="320"/>
      <c r="DV23" s="320"/>
      <c r="DW23" s="320"/>
      <c r="DX23" s="321"/>
      <c r="DY23" s="322"/>
      <c r="DZ23" s="319"/>
      <c r="EA23" s="319"/>
      <c r="EB23" s="319"/>
      <c r="EC23" s="319"/>
      <c r="ED23" s="319"/>
      <c r="EE23" s="319"/>
      <c r="EF23" s="319"/>
      <c r="EG23" s="319"/>
      <c r="EH23" s="319"/>
      <c r="EI23" s="319"/>
      <c r="EJ23" s="319"/>
      <c r="EK23" s="319"/>
      <c r="EL23" s="319"/>
      <c r="EM23" s="319"/>
      <c r="EN23" s="319"/>
      <c r="EO23" s="322"/>
      <c r="EP23" s="322"/>
      <c r="EQ23" s="319"/>
      <c r="ER23" s="319"/>
      <c r="ES23" s="319"/>
      <c r="ET23" s="319"/>
      <c r="EU23" s="319"/>
      <c r="EV23" s="319"/>
      <c r="EW23" s="319"/>
      <c r="EX23" s="319"/>
      <c r="EY23" s="319"/>
      <c r="EZ23" s="319"/>
      <c r="FA23" s="319"/>
      <c r="FB23" s="319"/>
      <c r="FC23" s="319"/>
      <c r="FD23" s="319"/>
      <c r="FE23" s="319"/>
      <c r="FF23" s="319"/>
      <c r="FG23" s="319"/>
      <c r="FH23" s="319"/>
      <c r="FI23" s="319"/>
      <c r="FJ23" s="319"/>
      <c r="FK23" s="319"/>
      <c r="FL23" s="319"/>
      <c r="FM23" s="319"/>
      <c r="FN23" s="319"/>
      <c r="FO23" s="319"/>
      <c r="FP23" s="319"/>
      <c r="FQ23" s="319"/>
      <c r="FR23" s="319"/>
      <c r="FS23" s="319"/>
      <c r="FT23" s="319"/>
      <c r="FU23" s="319"/>
      <c r="FV23" s="319"/>
      <c r="FW23" s="319"/>
      <c r="FX23" s="319"/>
      <c r="FY23" s="319"/>
      <c r="FZ23" s="319"/>
      <c r="GA23" s="319"/>
      <c r="GB23" s="319"/>
      <c r="GC23" s="319"/>
      <c r="GD23" s="319"/>
      <c r="GE23" s="319"/>
      <c r="GF23" s="319"/>
      <c r="GG23" s="319"/>
      <c r="GH23" s="319"/>
      <c r="GI23" s="319"/>
      <c r="GJ23" s="319"/>
      <c r="GK23" s="319"/>
      <c r="GL23" s="319"/>
      <c r="GM23" s="319"/>
      <c r="GN23" s="319"/>
      <c r="GO23" s="319"/>
      <c r="GP23" s="319"/>
      <c r="GQ23" s="319"/>
      <c r="GR23" s="319"/>
      <c r="GS23" s="319"/>
      <c r="GT23" s="319"/>
      <c r="GU23" s="319"/>
      <c r="GV23" s="323"/>
      <c r="GW23" s="323"/>
      <c r="GX23" s="323"/>
      <c r="GY23" s="323"/>
      <c r="GZ23" s="323"/>
      <c r="HA23" s="323"/>
      <c r="HB23" s="323"/>
      <c r="HC23" s="323"/>
      <c r="HD23" s="323"/>
      <c r="HE23" s="323"/>
      <c r="HF23" s="323"/>
      <c r="HG23" s="323"/>
      <c r="HH23" s="323"/>
      <c r="HI23" s="323"/>
      <c r="HJ23" s="323"/>
      <c r="HK23" s="323"/>
      <c r="HL23" s="323"/>
      <c r="HM23" s="323"/>
      <c r="HN23" s="323"/>
      <c r="HO23" s="323"/>
      <c r="HP23" s="323"/>
      <c r="HQ23" s="323"/>
      <c r="HR23" s="323"/>
      <c r="HS23" s="323"/>
      <c r="HT23" s="323"/>
      <c r="HU23" s="323"/>
      <c r="HV23" s="323"/>
      <c r="HW23" s="324"/>
    </row>
    <row r="24" spans="1:231">
      <c r="A24" s="145">
        <f t="shared" si="32"/>
        <v>44656</v>
      </c>
      <c r="B24" s="320">
        <f>'Age&amp;Sex by occurrence date'!$DN22</f>
        <v>19103</v>
      </c>
      <c r="C24" s="320">
        <v>19097</v>
      </c>
      <c r="D24" s="320">
        <v>16020</v>
      </c>
      <c r="E24" s="320">
        <v>16020</v>
      </c>
      <c r="F24" s="320">
        <v>16020</v>
      </c>
      <c r="G24" s="320">
        <v>16020</v>
      </c>
      <c r="H24" s="320">
        <v>16017</v>
      </c>
      <c r="I24" s="320">
        <v>16017</v>
      </c>
      <c r="J24" s="320">
        <v>16016</v>
      </c>
      <c r="K24" s="320">
        <v>16008</v>
      </c>
      <c r="L24" s="320">
        <v>16003</v>
      </c>
      <c r="M24" s="320">
        <v>15998</v>
      </c>
      <c r="N24" s="320">
        <v>15998</v>
      </c>
      <c r="O24" s="320">
        <v>15987</v>
      </c>
      <c r="P24" s="320">
        <v>15971</v>
      </c>
      <c r="Q24" s="320">
        <v>15957</v>
      </c>
      <c r="R24" s="320"/>
      <c r="S24" s="320"/>
      <c r="T24" s="320"/>
      <c r="U24" s="320"/>
      <c r="V24" s="320"/>
      <c r="W24" s="320"/>
      <c r="X24" s="320"/>
      <c r="Y24" s="320"/>
      <c r="Z24" s="320"/>
      <c r="AA24" s="320"/>
      <c r="AB24" s="320"/>
      <c r="AC24" s="320"/>
      <c r="AD24" s="320"/>
      <c r="AE24" s="320"/>
      <c r="AF24" s="320"/>
      <c r="AG24" s="320"/>
      <c r="AH24" s="320"/>
      <c r="AI24" s="320"/>
      <c r="AJ24" s="320"/>
      <c r="AK24" s="320"/>
      <c r="AL24" s="320"/>
      <c r="AM24" s="320"/>
      <c r="AN24" s="320"/>
      <c r="AO24" s="320"/>
      <c r="AP24" s="320"/>
      <c r="AQ24" s="320"/>
      <c r="AR24" s="320"/>
      <c r="AS24" s="320"/>
      <c r="AT24" s="320"/>
      <c r="AU24" s="320"/>
      <c r="AV24" s="320"/>
      <c r="AW24" s="320"/>
      <c r="AX24" s="320"/>
      <c r="AY24" s="320"/>
      <c r="AZ24" s="320"/>
      <c r="BA24" s="320"/>
      <c r="BB24" s="320"/>
      <c r="BC24" s="320"/>
      <c r="BD24" s="320"/>
      <c r="BE24" s="320"/>
      <c r="BF24" s="320"/>
      <c r="BG24" s="320"/>
      <c r="BH24" s="320"/>
      <c r="BI24" s="320"/>
      <c r="BJ24" s="320"/>
      <c r="BK24" s="320"/>
      <c r="BL24" s="320"/>
      <c r="BM24" s="320"/>
      <c r="BN24" s="320"/>
      <c r="BO24" s="320"/>
      <c r="BP24" s="320"/>
      <c r="BQ24" s="320"/>
      <c r="BR24" s="320"/>
      <c r="BS24" s="320"/>
      <c r="BT24" s="320"/>
      <c r="BU24" s="320"/>
      <c r="BV24" s="320"/>
      <c r="BW24" s="320"/>
      <c r="BX24" s="320"/>
      <c r="BY24" s="320"/>
      <c r="BZ24" s="320"/>
      <c r="CA24" s="320"/>
      <c r="CB24" s="320"/>
      <c r="CC24" s="320"/>
      <c r="CD24" s="320"/>
      <c r="CE24" s="320"/>
      <c r="CF24" s="320"/>
      <c r="CG24" s="320"/>
      <c r="CH24" s="320"/>
      <c r="CI24" s="320"/>
      <c r="CJ24" s="320"/>
      <c r="CK24" s="320"/>
      <c r="CL24" s="320"/>
      <c r="CM24" s="320"/>
      <c r="CN24" s="320"/>
      <c r="CO24" s="320"/>
      <c r="CP24" s="320"/>
      <c r="CQ24" s="320"/>
      <c r="CR24" s="320"/>
      <c r="CS24" s="320"/>
      <c r="CT24" s="320"/>
      <c r="CU24" s="320"/>
      <c r="CV24" s="320"/>
      <c r="CW24" s="320"/>
      <c r="CX24" s="320"/>
      <c r="CY24" s="320"/>
      <c r="CZ24" s="320"/>
      <c r="DA24" s="320"/>
      <c r="DB24" s="320"/>
      <c r="DC24" s="320"/>
      <c r="DD24" s="320"/>
      <c r="DE24" s="320"/>
      <c r="DF24" s="320"/>
      <c r="DG24" s="320"/>
      <c r="DH24" s="320"/>
      <c r="DI24" s="320"/>
      <c r="DJ24" s="320"/>
      <c r="DK24" s="320"/>
      <c r="DL24" s="320"/>
      <c r="DM24" s="320"/>
      <c r="DN24" s="320"/>
      <c r="DO24" s="320"/>
      <c r="DP24" s="320"/>
      <c r="DQ24" s="320"/>
      <c r="DR24" s="320"/>
      <c r="DS24" s="320"/>
      <c r="DT24" s="320"/>
      <c r="DU24" s="320"/>
      <c r="DV24" s="320"/>
      <c r="DW24" s="320"/>
      <c r="DX24" s="321"/>
      <c r="DY24" s="322"/>
      <c r="DZ24" s="319"/>
      <c r="EA24" s="319"/>
      <c r="EB24" s="319"/>
      <c r="EC24" s="319"/>
      <c r="ED24" s="319"/>
      <c r="EE24" s="319"/>
      <c r="EF24" s="319"/>
      <c r="EG24" s="319"/>
      <c r="EH24" s="319"/>
      <c r="EI24" s="319"/>
      <c r="EJ24" s="319"/>
      <c r="EK24" s="319"/>
      <c r="EL24" s="319"/>
      <c r="EM24" s="319"/>
      <c r="EN24" s="319"/>
      <c r="EO24" s="322"/>
      <c r="EP24" s="322"/>
      <c r="EQ24" s="319"/>
      <c r="ER24" s="319"/>
      <c r="ES24" s="319"/>
      <c r="ET24" s="319"/>
      <c r="EU24" s="319"/>
      <c r="EV24" s="319"/>
      <c r="EW24" s="319"/>
      <c r="EX24" s="319"/>
      <c r="EY24" s="319"/>
      <c r="EZ24" s="319"/>
      <c r="FA24" s="319"/>
      <c r="FB24" s="319"/>
      <c r="FC24" s="319"/>
      <c r="FD24" s="319"/>
      <c r="FE24" s="319"/>
      <c r="FF24" s="319"/>
      <c r="FG24" s="319"/>
      <c r="FH24" s="319"/>
      <c r="FI24" s="319"/>
      <c r="FJ24" s="319"/>
      <c r="FK24" s="319"/>
      <c r="FL24" s="319"/>
      <c r="FM24" s="319"/>
      <c r="FN24" s="319"/>
      <c r="FO24" s="319"/>
      <c r="FP24" s="319"/>
      <c r="FQ24" s="319"/>
      <c r="FR24" s="319"/>
      <c r="FS24" s="319"/>
      <c r="FT24" s="319"/>
      <c r="FU24" s="319"/>
      <c r="FV24" s="319"/>
      <c r="FW24" s="319"/>
      <c r="FX24" s="319"/>
      <c r="FY24" s="319"/>
      <c r="FZ24" s="319"/>
      <c r="GA24" s="319"/>
      <c r="GB24" s="319"/>
      <c r="GC24" s="319"/>
      <c r="GD24" s="319"/>
      <c r="GE24" s="319"/>
      <c r="GF24" s="319"/>
      <c r="GG24" s="319"/>
      <c r="GH24" s="319"/>
      <c r="GI24" s="319"/>
      <c r="GJ24" s="319"/>
      <c r="GK24" s="319"/>
      <c r="GL24" s="319"/>
      <c r="GM24" s="319"/>
      <c r="GN24" s="319"/>
      <c r="GO24" s="319"/>
      <c r="GP24" s="319"/>
      <c r="GQ24" s="319"/>
      <c r="GR24" s="319"/>
      <c r="GS24" s="319"/>
      <c r="GT24" s="319"/>
      <c r="GU24" s="319"/>
      <c r="GV24" s="323"/>
      <c r="GW24" s="323"/>
      <c r="GX24" s="323"/>
      <c r="GY24" s="323"/>
      <c r="GZ24" s="323"/>
      <c r="HA24" s="323"/>
      <c r="HB24" s="323"/>
      <c r="HC24" s="323"/>
      <c r="HD24" s="323"/>
      <c r="HE24" s="323"/>
      <c r="HF24" s="323"/>
      <c r="HG24" s="323"/>
      <c r="HH24" s="323"/>
      <c r="HI24" s="323"/>
      <c r="HJ24" s="323"/>
      <c r="HK24" s="323"/>
      <c r="HL24" s="323"/>
      <c r="HM24" s="323"/>
      <c r="HN24" s="323"/>
      <c r="HO24" s="323"/>
      <c r="HP24" s="323"/>
      <c r="HQ24" s="323"/>
      <c r="HR24" s="323"/>
      <c r="HS24" s="323"/>
      <c r="HT24" s="323"/>
      <c r="HU24" s="323"/>
      <c r="HV24" s="323"/>
      <c r="HW24" s="324"/>
    </row>
    <row r="25" spans="1:231">
      <c r="A25" s="145">
        <f t="shared" si="32"/>
        <v>44655</v>
      </c>
      <c r="B25" s="320">
        <f>'Age&amp;Sex by occurrence date'!$DU22</f>
        <v>19072</v>
      </c>
      <c r="C25" s="320">
        <v>19066</v>
      </c>
      <c r="D25" s="320">
        <v>15989</v>
      </c>
      <c r="E25" s="320">
        <v>15989</v>
      </c>
      <c r="F25" s="320">
        <v>15989</v>
      </c>
      <c r="G25" s="320">
        <v>15989</v>
      </c>
      <c r="H25" s="320">
        <v>15986</v>
      </c>
      <c r="I25" s="320">
        <v>15986</v>
      </c>
      <c r="J25" s="320">
        <v>15985</v>
      </c>
      <c r="K25" s="320">
        <v>15977</v>
      </c>
      <c r="L25" s="320">
        <v>15972</v>
      </c>
      <c r="M25" s="320">
        <v>15969</v>
      </c>
      <c r="N25" s="320">
        <v>15969</v>
      </c>
      <c r="O25" s="320">
        <v>15960</v>
      </c>
      <c r="P25" s="320">
        <v>15947</v>
      </c>
      <c r="Q25" s="320">
        <v>15942</v>
      </c>
      <c r="R25" s="320">
        <v>15922</v>
      </c>
      <c r="S25" s="320"/>
      <c r="T25" s="320"/>
      <c r="U25" s="320"/>
      <c r="V25" s="320"/>
      <c r="W25" s="320"/>
      <c r="X25" s="320"/>
      <c r="Y25" s="320"/>
      <c r="Z25" s="320"/>
      <c r="AA25" s="320"/>
      <c r="AB25" s="320"/>
      <c r="AC25" s="320"/>
      <c r="AD25" s="320"/>
      <c r="AE25" s="320"/>
      <c r="AF25" s="320"/>
      <c r="AG25" s="320"/>
      <c r="AH25" s="320"/>
      <c r="AI25" s="320"/>
      <c r="AJ25" s="320"/>
      <c r="AK25" s="320"/>
      <c r="AL25" s="320"/>
      <c r="AM25" s="320"/>
      <c r="AN25" s="320"/>
      <c r="AO25" s="320"/>
      <c r="AP25" s="320"/>
      <c r="AQ25" s="320"/>
      <c r="AR25" s="320"/>
      <c r="AS25" s="320"/>
      <c r="AT25" s="320"/>
      <c r="AU25" s="320"/>
      <c r="AV25" s="320"/>
      <c r="AW25" s="320"/>
      <c r="AX25" s="320"/>
      <c r="AY25" s="320"/>
      <c r="AZ25" s="320"/>
      <c r="BA25" s="320"/>
      <c r="BB25" s="320"/>
      <c r="BC25" s="320"/>
      <c r="BD25" s="320"/>
      <c r="BE25" s="320"/>
      <c r="BF25" s="320"/>
      <c r="BG25" s="320"/>
      <c r="BH25" s="320"/>
      <c r="BI25" s="320"/>
      <c r="BJ25" s="320"/>
      <c r="BK25" s="320"/>
      <c r="BL25" s="320"/>
      <c r="BM25" s="320"/>
      <c r="BN25" s="320"/>
      <c r="BO25" s="320"/>
      <c r="BP25" s="320"/>
      <c r="BQ25" s="320"/>
      <c r="BR25" s="320"/>
      <c r="BS25" s="320"/>
      <c r="BT25" s="320"/>
      <c r="BU25" s="320"/>
      <c r="BV25" s="320"/>
      <c r="BW25" s="320"/>
      <c r="BX25" s="320"/>
      <c r="BY25" s="320"/>
      <c r="BZ25" s="320"/>
      <c r="CA25" s="320"/>
      <c r="CB25" s="320"/>
      <c r="CC25" s="320"/>
      <c r="CD25" s="320"/>
      <c r="CE25" s="320"/>
      <c r="CF25" s="320"/>
      <c r="CG25" s="320"/>
      <c r="CH25" s="320"/>
      <c r="CI25" s="320"/>
      <c r="CJ25" s="320"/>
      <c r="CK25" s="320"/>
      <c r="CL25" s="320"/>
      <c r="CM25" s="320"/>
      <c r="CN25" s="320"/>
      <c r="CO25" s="320"/>
      <c r="CP25" s="320"/>
      <c r="CQ25" s="320"/>
      <c r="CR25" s="320"/>
      <c r="CS25" s="320"/>
      <c r="CT25" s="320"/>
      <c r="CU25" s="320"/>
      <c r="CV25" s="320"/>
      <c r="CW25" s="320"/>
      <c r="CX25" s="320"/>
      <c r="CY25" s="320"/>
      <c r="CZ25" s="320"/>
      <c r="DA25" s="320"/>
      <c r="DB25" s="320"/>
      <c r="DC25" s="320"/>
      <c r="DD25" s="320"/>
      <c r="DE25" s="320"/>
      <c r="DF25" s="320"/>
      <c r="DG25" s="320"/>
      <c r="DH25" s="320"/>
      <c r="DI25" s="320"/>
      <c r="DJ25" s="320"/>
      <c r="DK25" s="320"/>
      <c r="DL25" s="320"/>
      <c r="DM25" s="320"/>
      <c r="DN25" s="320"/>
      <c r="DO25" s="320"/>
      <c r="DP25" s="320"/>
      <c r="DQ25" s="320"/>
      <c r="DR25" s="320"/>
      <c r="DS25" s="320"/>
      <c r="DT25" s="320"/>
      <c r="DU25" s="320"/>
      <c r="DV25" s="320"/>
      <c r="DW25" s="320"/>
      <c r="DX25" s="321"/>
      <c r="DY25" s="322"/>
      <c r="DZ25" s="319"/>
      <c r="EA25" s="319"/>
      <c r="EB25" s="319"/>
      <c r="EC25" s="319"/>
      <c r="ED25" s="319"/>
      <c r="EE25" s="319"/>
      <c r="EF25" s="319"/>
      <c r="EG25" s="319"/>
      <c r="EH25" s="319"/>
      <c r="EI25" s="319"/>
      <c r="EJ25" s="319"/>
      <c r="EK25" s="319"/>
      <c r="EL25" s="319"/>
      <c r="EM25" s="319"/>
      <c r="EN25" s="319"/>
      <c r="EO25" s="322"/>
      <c r="EP25" s="322"/>
      <c r="EQ25" s="319"/>
      <c r="ER25" s="319"/>
      <c r="ES25" s="319"/>
      <c r="ET25" s="319"/>
      <c r="EU25" s="319"/>
      <c r="EV25" s="319"/>
      <c r="EW25" s="319"/>
      <c r="EX25" s="319"/>
      <c r="EY25" s="319"/>
      <c r="EZ25" s="319"/>
      <c r="FA25" s="319"/>
      <c r="FB25" s="319"/>
      <c r="FC25" s="319"/>
      <c r="FD25" s="319"/>
      <c r="FE25" s="319"/>
      <c r="FF25" s="319"/>
      <c r="FG25" s="319"/>
      <c r="FH25" s="319"/>
      <c r="FI25" s="319"/>
      <c r="FJ25" s="319"/>
      <c r="FK25" s="319"/>
      <c r="FL25" s="319"/>
      <c r="FM25" s="319"/>
      <c r="FN25" s="319"/>
      <c r="FO25" s="319"/>
      <c r="FP25" s="319"/>
      <c r="FQ25" s="319"/>
      <c r="FR25" s="319"/>
      <c r="FS25" s="319"/>
      <c r="FT25" s="319"/>
      <c r="FU25" s="319"/>
      <c r="FV25" s="319"/>
      <c r="FW25" s="319"/>
      <c r="FX25" s="319"/>
      <c r="FY25" s="319"/>
      <c r="FZ25" s="319"/>
      <c r="GA25" s="319"/>
      <c r="GB25" s="319"/>
      <c r="GC25" s="319"/>
      <c r="GD25" s="319"/>
      <c r="GE25" s="319"/>
      <c r="GF25" s="319"/>
      <c r="GG25" s="319"/>
      <c r="GH25" s="319"/>
      <c r="GI25" s="319"/>
      <c r="GJ25" s="319"/>
      <c r="GK25" s="319"/>
      <c r="GL25" s="319"/>
      <c r="GM25" s="319"/>
      <c r="GN25" s="319"/>
      <c r="GO25" s="319"/>
      <c r="GP25" s="319"/>
      <c r="GQ25" s="319"/>
      <c r="GR25" s="319"/>
      <c r="GS25" s="319"/>
      <c r="GT25" s="319"/>
      <c r="GU25" s="319"/>
      <c r="GV25" s="323"/>
      <c r="GW25" s="323"/>
      <c r="GX25" s="323"/>
      <c r="GY25" s="323"/>
      <c r="GZ25" s="323"/>
      <c r="HA25" s="323"/>
      <c r="HB25" s="323"/>
      <c r="HC25" s="323"/>
      <c r="HD25" s="323"/>
      <c r="HE25" s="323"/>
      <c r="HF25" s="323"/>
      <c r="HG25" s="323"/>
      <c r="HH25" s="323"/>
      <c r="HI25" s="323"/>
      <c r="HJ25" s="323"/>
      <c r="HK25" s="323"/>
      <c r="HL25" s="323"/>
      <c r="HM25" s="323"/>
      <c r="HN25" s="323"/>
      <c r="HO25" s="323"/>
      <c r="HP25" s="323"/>
      <c r="HQ25" s="323"/>
      <c r="HR25" s="323"/>
      <c r="HS25" s="323"/>
      <c r="HT25" s="323"/>
      <c r="HU25" s="323"/>
      <c r="HV25" s="323"/>
      <c r="HW25" s="324"/>
    </row>
    <row r="26" spans="1:231">
      <c r="A26" s="145">
        <f t="shared" si="32"/>
        <v>44654</v>
      </c>
      <c r="B26" s="320">
        <f>'Age&amp;Sex by occurrence date'!$EB22</f>
        <v>19049</v>
      </c>
      <c r="C26" s="320">
        <v>19043</v>
      </c>
      <c r="D26" s="320">
        <v>15966</v>
      </c>
      <c r="E26" s="320">
        <v>15966</v>
      </c>
      <c r="F26" s="320">
        <v>15966</v>
      </c>
      <c r="G26" s="320">
        <v>15966</v>
      </c>
      <c r="H26" s="320">
        <v>15963</v>
      </c>
      <c r="I26" s="320">
        <v>15963</v>
      </c>
      <c r="J26" s="320">
        <v>15962</v>
      </c>
      <c r="K26" s="320">
        <v>15954</v>
      </c>
      <c r="L26" s="320">
        <v>15951</v>
      </c>
      <c r="M26" s="320">
        <v>15948</v>
      </c>
      <c r="N26" s="320">
        <v>15947</v>
      </c>
      <c r="O26" s="320">
        <v>15939</v>
      </c>
      <c r="P26" s="320">
        <v>15927</v>
      </c>
      <c r="Q26" s="320">
        <v>15923</v>
      </c>
      <c r="R26" s="320">
        <v>15910</v>
      </c>
      <c r="S26" s="320">
        <v>15885</v>
      </c>
      <c r="T26" s="320"/>
      <c r="U26" s="320"/>
      <c r="V26" s="320"/>
      <c r="W26" s="320"/>
      <c r="X26" s="320"/>
      <c r="Y26" s="320"/>
      <c r="Z26" s="320"/>
      <c r="AA26" s="320"/>
      <c r="AB26" s="320"/>
      <c r="AC26" s="320"/>
      <c r="AD26" s="320"/>
      <c r="AE26" s="320"/>
      <c r="AF26" s="320"/>
      <c r="AG26" s="320"/>
      <c r="AH26" s="320"/>
      <c r="AI26" s="320"/>
      <c r="AJ26" s="320"/>
      <c r="AK26" s="320"/>
      <c r="AL26" s="320"/>
      <c r="AM26" s="320"/>
      <c r="AN26" s="320"/>
      <c r="AO26" s="320"/>
      <c r="AP26" s="320"/>
      <c r="AQ26" s="320"/>
      <c r="AR26" s="320"/>
      <c r="AS26" s="320"/>
      <c r="AT26" s="320"/>
      <c r="AU26" s="320"/>
      <c r="AV26" s="320"/>
      <c r="AW26" s="320"/>
      <c r="AX26" s="320"/>
      <c r="AY26" s="320"/>
      <c r="AZ26" s="320"/>
      <c r="BA26" s="320"/>
      <c r="BB26" s="320"/>
      <c r="BC26" s="320"/>
      <c r="BD26" s="320"/>
      <c r="BE26" s="320"/>
      <c r="BF26" s="320"/>
      <c r="BG26" s="320"/>
      <c r="BH26" s="320"/>
      <c r="BI26" s="320"/>
      <c r="BJ26" s="320"/>
      <c r="BK26" s="320"/>
      <c r="BL26" s="320"/>
      <c r="BM26" s="320"/>
      <c r="BN26" s="320"/>
      <c r="BO26" s="320"/>
      <c r="BP26" s="320"/>
      <c r="BQ26" s="320"/>
      <c r="BR26" s="320"/>
      <c r="BS26" s="320"/>
      <c r="BT26" s="320"/>
      <c r="BU26" s="320"/>
      <c r="BV26" s="320"/>
      <c r="BW26" s="320"/>
      <c r="BX26" s="320"/>
      <c r="BY26" s="320"/>
      <c r="BZ26" s="320"/>
      <c r="CA26" s="320"/>
      <c r="CB26" s="320"/>
      <c r="CC26" s="320"/>
      <c r="CD26" s="320"/>
      <c r="CE26" s="320"/>
      <c r="CF26" s="320"/>
      <c r="CG26" s="320"/>
      <c r="CH26" s="320"/>
      <c r="CI26" s="320"/>
      <c r="CJ26" s="320"/>
      <c r="CK26" s="320"/>
      <c r="CL26" s="320"/>
      <c r="CM26" s="320"/>
      <c r="CN26" s="320"/>
      <c r="CO26" s="320"/>
      <c r="CP26" s="320"/>
      <c r="CQ26" s="320"/>
      <c r="CR26" s="320"/>
      <c r="CS26" s="320"/>
      <c r="CT26" s="320"/>
      <c r="CU26" s="320"/>
      <c r="CV26" s="320"/>
      <c r="CW26" s="320"/>
      <c r="CX26" s="320"/>
      <c r="CY26" s="320"/>
      <c r="CZ26" s="320"/>
      <c r="DA26" s="320"/>
      <c r="DB26" s="320"/>
      <c r="DC26" s="320"/>
      <c r="DD26" s="320"/>
      <c r="DE26" s="320"/>
      <c r="DF26" s="320"/>
      <c r="DG26" s="320"/>
      <c r="DH26" s="320"/>
      <c r="DI26" s="320"/>
      <c r="DJ26" s="320"/>
      <c r="DK26" s="320"/>
      <c r="DL26" s="320"/>
      <c r="DM26" s="320"/>
      <c r="DN26" s="320"/>
      <c r="DO26" s="320"/>
      <c r="DP26" s="320"/>
      <c r="DQ26" s="320"/>
      <c r="DR26" s="320"/>
      <c r="DS26" s="320"/>
      <c r="DT26" s="320"/>
      <c r="DU26" s="320"/>
      <c r="DV26" s="320"/>
      <c r="DW26" s="320"/>
      <c r="DX26" s="321"/>
      <c r="DY26" s="322"/>
      <c r="DZ26" s="319"/>
      <c r="EA26" s="319"/>
      <c r="EB26" s="319"/>
      <c r="EC26" s="319"/>
      <c r="ED26" s="319"/>
      <c r="EE26" s="319"/>
      <c r="EF26" s="319"/>
      <c r="EG26" s="319"/>
      <c r="EH26" s="319"/>
      <c r="EI26" s="319"/>
      <c r="EJ26" s="319"/>
      <c r="EK26" s="319"/>
      <c r="EL26" s="319"/>
      <c r="EM26" s="319"/>
      <c r="EN26" s="319"/>
      <c r="EO26" s="322"/>
      <c r="EP26" s="322"/>
      <c r="EQ26" s="319"/>
      <c r="ER26" s="319"/>
      <c r="ES26" s="319"/>
      <c r="ET26" s="319"/>
      <c r="EU26" s="319"/>
      <c r="EV26" s="319"/>
      <c r="EW26" s="319"/>
      <c r="EX26" s="319"/>
      <c r="EY26" s="319"/>
      <c r="EZ26" s="319"/>
      <c r="FA26" s="319"/>
      <c r="FB26" s="319"/>
      <c r="FC26" s="319"/>
      <c r="FD26" s="319"/>
      <c r="FE26" s="319"/>
      <c r="FF26" s="319"/>
      <c r="FG26" s="319"/>
      <c r="FH26" s="319"/>
      <c r="FI26" s="319"/>
      <c r="FJ26" s="319"/>
      <c r="FK26" s="319"/>
      <c r="FL26" s="319"/>
      <c r="FM26" s="319"/>
      <c r="FN26" s="319"/>
      <c r="FO26" s="319"/>
      <c r="FP26" s="319"/>
      <c r="FQ26" s="319"/>
      <c r="FR26" s="319"/>
      <c r="FS26" s="319"/>
      <c r="FT26" s="319"/>
      <c r="FU26" s="319"/>
      <c r="FV26" s="319"/>
      <c r="FW26" s="319"/>
      <c r="FX26" s="319"/>
      <c r="FY26" s="319"/>
      <c r="FZ26" s="319"/>
      <c r="GA26" s="319"/>
      <c r="GB26" s="319"/>
      <c r="GC26" s="319"/>
      <c r="GD26" s="319"/>
      <c r="GE26" s="319"/>
      <c r="GF26" s="319"/>
      <c r="GG26" s="319"/>
      <c r="GH26" s="319"/>
      <c r="GI26" s="319"/>
      <c r="GJ26" s="319"/>
      <c r="GK26" s="319"/>
      <c r="GL26" s="319"/>
      <c r="GM26" s="319"/>
      <c r="GN26" s="319"/>
      <c r="GO26" s="319"/>
      <c r="GP26" s="319"/>
      <c r="GQ26" s="319"/>
      <c r="GR26" s="319"/>
      <c r="GS26" s="319"/>
      <c r="GT26" s="319"/>
      <c r="GU26" s="319"/>
      <c r="GV26" s="323"/>
      <c r="GW26" s="323"/>
      <c r="GX26" s="323"/>
      <c r="GY26" s="323"/>
      <c r="GZ26" s="323"/>
      <c r="HA26" s="323"/>
      <c r="HB26" s="323"/>
      <c r="HC26" s="323"/>
      <c r="HD26" s="323"/>
      <c r="HE26" s="323"/>
      <c r="HF26" s="323"/>
      <c r="HG26" s="323"/>
      <c r="HH26" s="323"/>
      <c r="HI26" s="323"/>
      <c r="HJ26" s="323"/>
      <c r="HK26" s="323"/>
      <c r="HL26" s="323"/>
      <c r="HM26" s="323"/>
      <c r="HN26" s="323"/>
      <c r="HO26" s="323"/>
      <c r="HP26" s="323"/>
      <c r="HQ26" s="323"/>
      <c r="HR26" s="323"/>
      <c r="HS26" s="323"/>
      <c r="HT26" s="323"/>
      <c r="HU26" s="323"/>
      <c r="HV26" s="323"/>
      <c r="HW26" s="324"/>
    </row>
    <row r="27" spans="1:231">
      <c r="A27" s="145">
        <f t="shared" si="32"/>
        <v>44653</v>
      </c>
      <c r="B27" s="320">
        <f>'Age&amp;Sex by occurrence date'!$EI22</f>
        <v>19016</v>
      </c>
      <c r="C27" s="320">
        <v>19010</v>
      </c>
      <c r="D27" s="320">
        <v>15934</v>
      </c>
      <c r="E27" s="320">
        <v>15934</v>
      </c>
      <c r="F27" s="320">
        <v>15934</v>
      </c>
      <c r="G27" s="320">
        <v>15934</v>
      </c>
      <c r="H27" s="320">
        <v>15932</v>
      </c>
      <c r="I27" s="320">
        <v>15932</v>
      </c>
      <c r="J27" s="320">
        <v>15931</v>
      </c>
      <c r="K27" s="320">
        <v>15925</v>
      </c>
      <c r="L27" s="320">
        <v>15923</v>
      </c>
      <c r="M27" s="320">
        <v>15921</v>
      </c>
      <c r="N27" s="320">
        <v>15920</v>
      </c>
      <c r="O27" s="320">
        <v>15912</v>
      </c>
      <c r="P27" s="320">
        <v>15902</v>
      </c>
      <c r="Q27" s="320">
        <v>15898</v>
      </c>
      <c r="R27" s="320">
        <v>15887</v>
      </c>
      <c r="S27" s="320">
        <v>15875</v>
      </c>
      <c r="T27" s="320"/>
      <c r="U27" s="320"/>
      <c r="V27" s="320"/>
      <c r="W27" s="320"/>
      <c r="X27" s="320"/>
      <c r="Y27" s="320"/>
      <c r="Z27" s="320"/>
      <c r="AA27" s="320"/>
      <c r="AB27" s="320"/>
      <c r="AC27" s="320"/>
      <c r="AD27" s="320"/>
      <c r="AE27" s="320"/>
      <c r="AF27" s="320"/>
      <c r="AG27" s="320"/>
      <c r="AH27" s="320"/>
      <c r="AI27" s="320"/>
      <c r="AJ27" s="320"/>
      <c r="AK27" s="320"/>
      <c r="AL27" s="320"/>
      <c r="AM27" s="320"/>
      <c r="AN27" s="320"/>
      <c r="AO27" s="320"/>
      <c r="AP27" s="320"/>
      <c r="AQ27" s="320"/>
      <c r="AR27" s="320"/>
      <c r="AS27" s="320"/>
      <c r="AT27" s="320"/>
      <c r="AU27" s="320"/>
      <c r="AV27" s="320"/>
      <c r="AW27" s="320"/>
      <c r="AX27" s="320"/>
      <c r="AY27" s="320"/>
      <c r="AZ27" s="320"/>
      <c r="BA27" s="320"/>
      <c r="BB27" s="320"/>
      <c r="BC27" s="320"/>
      <c r="BD27" s="320"/>
      <c r="BE27" s="320"/>
      <c r="BF27" s="320"/>
      <c r="BG27" s="320"/>
      <c r="BH27" s="320"/>
      <c r="BI27" s="320"/>
      <c r="BJ27" s="320"/>
      <c r="BK27" s="320"/>
      <c r="BL27" s="320"/>
      <c r="BM27" s="320"/>
      <c r="BN27" s="320"/>
      <c r="BO27" s="320"/>
      <c r="BP27" s="320"/>
      <c r="BQ27" s="320"/>
      <c r="BR27" s="320"/>
      <c r="BS27" s="320"/>
      <c r="BT27" s="320"/>
      <c r="BU27" s="320"/>
      <c r="BV27" s="320"/>
      <c r="BW27" s="320"/>
      <c r="BX27" s="320"/>
      <c r="BY27" s="320"/>
      <c r="BZ27" s="320"/>
      <c r="CA27" s="320"/>
      <c r="CB27" s="320"/>
      <c r="CC27" s="320"/>
      <c r="CD27" s="320"/>
      <c r="CE27" s="320"/>
      <c r="CF27" s="320"/>
      <c r="CG27" s="320"/>
      <c r="CH27" s="320"/>
      <c r="CI27" s="320"/>
      <c r="CJ27" s="320"/>
      <c r="CK27" s="320"/>
      <c r="CL27" s="320"/>
      <c r="CM27" s="320"/>
      <c r="CN27" s="320"/>
      <c r="CO27" s="320"/>
      <c r="CP27" s="320"/>
      <c r="CQ27" s="320"/>
      <c r="CR27" s="320"/>
      <c r="CS27" s="320"/>
      <c r="CT27" s="320"/>
      <c r="CU27" s="320"/>
      <c r="CV27" s="320"/>
      <c r="CW27" s="320"/>
      <c r="CX27" s="320"/>
      <c r="CY27" s="320"/>
      <c r="CZ27" s="320"/>
      <c r="DA27" s="320"/>
      <c r="DB27" s="320"/>
      <c r="DC27" s="320"/>
      <c r="DD27" s="320"/>
      <c r="DE27" s="320"/>
      <c r="DF27" s="320"/>
      <c r="DG27" s="320"/>
      <c r="DH27" s="320"/>
      <c r="DI27" s="320"/>
      <c r="DJ27" s="320"/>
      <c r="DK27" s="320"/>
      <c r="DL27" s="320"/>
      <c r="DM27" s="320"/>
      <c r="DN27" s="320"/>
      <c r="DO27" s="320"/>
      <c r="DP27" s="320"/>
      <c r="DQ27" s="320"/>
      <c r="DR27" s="320"/>
      <c r="DS27" s="320"/>
      <c r="DT27" s="320"/>
      <c r="DU27" s="320"/>
      <c r="DV27" s="320"/>
      <c r="DW27" s="320"/>
      <c r="DX27" s="321"/>
      <c r="DY27" s="322"/>
      <c r="DZ27" s="319"/>
      <c r="EA27" s="319"/>
      <c r="EB27" s="319"/>
      <c r="EC27" s="319"/>
      <c r="ED27" s="319"/>
      <c r="EE27" s="319"/>
      <c r="EF27" s="319"/>
      <c r="EG27" s="319"/>
      <c r="EH27" s="319"/>
      <c r="EI27" s="319"/>
      <c r="EJ27" s="319"/>
      <c r="EK27" s="319"/>
      <c r="EL27" s="319"/>
      <c r="EM27" s="319"/>
      <c r="EN27" s="319"/>
      <c r="EO27" s="322"/>
      <c r="EP27" s="322"/>
      <c r="EQ27" s="319"/>
      <c r="ER27" s="319"/>
      <c r="ES27" s="319"/>
      <c r="ET27" s="319"/>
      <c r="EU27" s="319"/>
      <c r="EV27" s="319"/>
      <c r="EW27" s="319"/>
      <c r="EX27" s="319"/>
      <c r="EY27" s="319"/>
      <c r="EZ27" s="319"/>
      <c r="FA27" s="319"/>
      <c r="FB27" s="319"/>
      <c r="FC27" s="319"/>
      <c r="FD27" s="319"/>
      <c r="FE27" s="319"/>
      <c r="FF27" s="319"/>
      <c r="FG27" s="319"/>
      <c r="FH27" s="319"/>
      <c r="FI27" s="319"/>
      <c r="FJ27" s="319"/>
      <c r="FK27" s="319"/>
      <c r="FL27" s="319"/>
      <c r="FM27" s="319"/>
      <c r="FN27" s="319"/>
      <c r="FO27" s="319"/>
      <c r="FP27" s="319"/>
      <c r="FQ27" s="319"/>
      <c r="FR27" s="319"/>
      <c r="FS27" s="319"/>
      <c r="FT27" s="319"/>
      <c r="FU27" s="319"/>
      <c r="FV27" s="319"/>
      <c r="FW27" s="319"/>
      <c r="FX27" s="319"/>
      <c r="FY27" s="319"/>
      <c r="FZ27" s="319"/>
      <c r="GA27" s="319"/>
      <c r="GB27" s="319"/>
      <c r="GC27" s="319"/>
      <c r="GD27" s="319"/>
      <c r="GE27" s="319"/>
      <c r="GF27" s="319"/>
      <c r="GG27" s="319"/>
      <c r="GH27" s="319"/>
      <c r="GI27" s="319"/>
      <c r="GJ27" s="319"/>
      <c r="GK27" s="319"/>
      <c r="GL27" s="319"/>
      <c r="GM27" s="319"/>
      <c r="GN27" s="319"/>
      <c r="GO27" s="319"/>
      <c r="GP27" s="319"/>
      <c r="GQ27" s="319"/>
      <c r="GR27" s="319"/>
      <c r="GS27" s="319"/>
      <c r="GT27" s="319"/>
      <c r="GU27" s="319"/>
      <c r="GV27" s="323"/>
      <c r="GW27" s="323"/>
      <c r="GX27" s="323"/>
      <c r="GY27" s="323"/>
      <c r="GZ27" s="323"/>
      <c r="HA27" s="323"/>
      <c r="HB27" s="323"/>
      <c r="HC27" s="323"/>
      <c r="HD27" s="323"/>
      <c r="HE27" s="323"/>
      <c r="HF27" s="323"/>
      <c r="HG27" s="323"/>
      <c r="HH27" s="323"/>
      <c r="HI27" s="323"/>
      <c r="HJ27" s="323"/>
      <c r="HK27" s="323"/>
      <c r="HL27" s="323"/>
      <c r="HM27" s="323"/>
      <c r="HN27" s="323"/>
      <c r="HO27" s="323"/>
      <c r="HP27" s="323"/>
      <c r="HQ27" s="323"/>
      <c r="HR27" s="323"/>
      <c r="HS27" s="323"/>
      <c r="HT27" s="323"/>
      <c r="HU27" s="323"/>
      <c r="HV27" s="323"/>
      <c r="HW27" s="324"/>
    </row>
    <row r="28" spans="1:231">
      <c r="A28" s="145">
        <f t="shared" si="32"/>
        <v>44652</v>
      </c>
      <c r="B28" s="320">
        <f>'Age&amp;Sex by occurrence date'!$EP22</f>
        <v>18990</v>
      </c>
      <c r="C28" s="320">
        <v>18985</v>
      </c>
      <c r="D28" s="320">
        <v>15909</v>
      </c>
      <c r="E28" s="320">
        <v>15909</v>
      </c>
      <c r="F28" s="320">
        <v>15909</v>
      </c>
      <c r="G28" s="320">
        <v>15909</v>
      </c>
      <c r="H28" s="320">
        <v>15907</v>
      </c>
      <c r="I28" s="320">
        <v>15907</v>
      </c>
      <c r="J28" s="320">
        <v>15906</v>
      </c>
      <c r="K28" s="320">
        <v>15900</v>
      </c>
      <c r="L28" s="320">
        <v>15899</v>
      </c>
      <c r="M28" s="320">
        <v>15897</v>
      </c>
      <c r="N28" s="320">
        <v>15896</v>
      </c>
      <c r="O28" s="320">
        <v>15888</v>
      </c>
      <c r="P28" s="320">
        <v>15879</v>
      </c>
      <c r="Q28" s="320">
        <v>15876</v>
      </c>
      <c r="R28" s="320">
        <v>15866</v>
      </c>
      <c r="S28" s="320">
        <v>15856</v>
      </c>
      <c r="T28" s="320">
        <v>15811</v>
      </c>
      <c r="U28" s="320"/>
      <c r="V28" s="320"/>
      <c r="W28" s="320"/>
      <c r="X28" s="320"/>
      <c r="Y28" s="320"/>
      <c r="Z28" s="320"/>
      <c r="AA28" s="320"/>
      <c r="AB28" s="320"/>
      <c r="AC28" s="320"/>
      <c r="AD28" s="320"/>
      <c r="AE28" s="320"/>
      <c r="AF28" s="320"/>
      <c r="AG28" s="320"/>
      <c r="AH28" s="320"/>
      <c r="AI28" s="320"/>
      <c r="AJ28" s="320"/>
      <c r="AK28" s="320"/>
      <c r="AL28" s="320"/>
      <c r="AM28" s="320"/>
      <c r="AN28" s="320"/>
      <c r="AO28" s="320"/>
      <c r="AP28" s="320"/>
      <c r="AQ28" s="320"/>
      <c r="AR28" s="320"/>
      <c r="AS28" s="320"/>
      <c r="AT28" s="320"/>
      <c r="AU28" s="320"/>
      <c r="AV28" s="320"/>
      <c r="AW28" s="320"/>
      <c r="AX28" s="320"/>
      <c r="AY28" s="320"/>
      <c r="AZ28" s="320"/>
      <c r="BA28" s="320"/>
      <c r="BB28" s="320"/>
      <c r="BC28" s="320"/>
      <c r="BD28" s="320"/>
      <c r="BE28" s="320"/>
      <c r="BF28" s="320"/>
      <c r="BG28" s="320"/>
      <c r="BH28" s="320"/>
      <c r="BI28" s="320"/>
      <c r="BJ28" s="320"/>
      <c r="BK28" s="320"/>
      <c r="BL28" s="320"/>
      <c r="BM28" s="320"/>
      <c r="BN28" s="320"/>
      <c r="BO28" s="320"/>
      <c r="BP28" s="320"/>
      <c r="BQ28" s="320"/>
      <c r="BR28" s="320"/>
      <c r="BS28" s="320"/>
      <c r="BT28" s="320"/>
      <c r="BU28" s="320"/>
      <c r="BV28" s="320"/>
      <c r="BW28" s="320"/>
      <c r="BX28" s="320"/>
      <c r="BY28" s="320"/>
      <c r="BZ28" s="320"/>
      <c r="CA28" s="320"/>
      <c r="CB28" s="320"/>
      <c r="CC28" s="320"/>
      <c r="CD28" s="320"/>
      <c r="CE28" s="320"/>
      <c r="CF28" s="320"/>
      <c r="CG28" s="320"/>
      <c r="CH28" s="320"/>
      <c r="CI28" s="320"/>
      <c r="CJ28" s="320"/>
      <c r="CK28" s="320"/>
      <c r="CL28" s="320"/>
      <c r="CM28" s="320"/>
      <c r="CN28" s="320"/>
      <c r="CO28" s="320"/>
      <c r="CP28" s="320"/>
      <c r="CQ28" s="320"/>
      <c r="CR28" s="320"/>
      <c r="CS28" s="320"/>
      <c r="CT28" s="320"/>
      <c r="CU28" s="320"/>
      <c r="CV28" s="320"/>
      <c r="CW28" s="320"/>
      <c r="CX28" s="320"/>
      <c r="CY28" s="320"/>
      <c r="CZ28" s="320"/>
      <c r="DA28" s="320"/>
      <c r="DB28" s="320"/>
      <c r="DC28" s="320"/>
      <c r="DD28" s="320"/>
      <c r="DE28" s="320"/>
      <c r="DF28" s="320"/>
      <c r="DG28" s="320"/>
      <c r="DH28" s="320"/>
      <c r="DI28" s="320"/>
      <c r="DJ28" s="320"/>
      <c r="DK28" s="320"/>
      <c r="DL28" s="320"/>
      <c r="DM28" s="320"/>
      <c r="DN28" s="320"/>
      <c r="DO28" s="320"/>
      <c r="DP28" s="320"/>
      <c r="DQ28" s="320"/>
      <c r="DR28" s="320"/>
      <c r="DS28" s="320"/>
      <c r="DT28" s="320"/>
      <c r="DU28" s="320"/>
      <c r="DV28" s="320"/>
      <c r="DW28" s="320"/>
      <c r="DX28" s="321"/>
      <c r="DY28" s="322"/>
      <c r="DZ28" s="319"/>
      <c r="EA28" s="319"/>
      <c r="EB28" s="319"/>
      <c r="EC28" s="319"/>
      <c r="ED28" s="319"/>
      <c r="EE28" s="319"/>
      <c r="EF28" s="319"/>
      <c r="EG28" s="319"/>
      <c r="EH28" s="319"/>
      <c r="EI28" s="319"/>
      <c r="EJ28" s="319"/>
      <c r="EK28" s="319"/>
      <c r="EL28" s="319"/>
      <c r="EM28" s="319"/>
      <c r="EN28" s="319"/>
      <c r="EO28" s="322"/>
      <c r="EP28" s="322"/>
      <c r="EQ28" s="319"/>
      <c r="ER28" s="319"/>
      <c r="ES28" s="319"/>
      <c r="ET28" s="319"/>
      <c r="EU28" s="319"/>
      <c r="EV28" s="319"/>
      <c r="EW28" s="319"/>
      <c r="EX28" s="319"/>
      <c r="EY28" s="319"/>
      <c r="EZ28" s="319"/>
      <c r="FA28" s="319"/>
      <c r="FB28" s="319"/>
      <c r="FC28" s="319"/>
      <c r="FD28" s="319"/>
      <c r="FE28" s="319"/>
      <c r="FF28" s="319"/>
      <c r="FG28" s="319"/>
      <c r="FH28" s="319"/>
      <c r="FI28" s="319"/>
      <c r="FJ28" s="319"/>
      <c r="FK28" s="319"/>
      <c r="FL28" s="319"/>
      <c r="FM28" s="319"/>
      <c r="FN28" s="319"/>
      <c r="FO28" s="319"/>
      <c r="FP28" s="319"/>
      <c r="FQ28" s="319"/>
      <c r="FR28" s="319"/>
      <c r="FS28" s="319"/>
      <c r="FT28" s="319"/>
      <c r="FU28" s="319"/>
      <c r="FV28" s="319"/>
      <c r="FW28" s="319"/>
      <c r="FX28" s="319"/>
      <c r="FY28" s="319"/>
      <c r="FZ28" s="319"/>
      <c r="GA28" s="319"/>
      <c r="GB28" s="319"/>
      <c r="GC28" s="319"/>
      <c r="GD28" s="319"/>
      <c r="GE28" s="319"/>
      <c r="GF28" s="319"/>
      <c r="GG28" s="319"/>
      <c r="GH28" s="319"/>
      <c r="GI28" s="319"/>
      <c r="GJ28" s="319"/>
      <c r="GK28" s="319"/>
      <c r="GL28" s="319"/>
      <c r="GM28" s="319"/>
      <c r="GN28" s="319"/>
      <c r="GO28" s="319"/>
      <c r="GP28" s="319"/>
      <c r="GQ28" s="319"/>
      <c r="GR28" s="319"/>
      <c r="GS28" s="319"/>
      <c r="GT28" s="319"/>
      <c r="GU28" s="319"/>
      <c r="GV28" s="323"/>
      <c r="GW28" s="323"/>
      <c r="GX28" s="323"/>
      <c r="GY28" s="323"/>
      <c r="GZ28" s="323"/>
      <c r="HA28" s="323"/>
      <c r="HB28" s="323"/>
      <c r="HC28" s="323"/>
      <c r="HD28" s="323"/>
      <c r="HE28" s="323"/>
      <c r="HF28" s="323"/>
      <c r="HG28" s="323"/>
      <c r="HH28" s="323"/>
      <c r="HI28" s="323"/>
      <c r="HJ28" s="323"/>
      <c r="HK28" s="323"/>
      <c r="HL28" s="323"/>
      <c r="HM28" s="323"/>
      <c r="HN28" s="323"/>
      <c r="HO28" s="323"/>
      <c r="HP28" s="323"/>
      <c r="HQ28" s="323"/>
      <c r="HR28" s="323"/>
      <c r="HS28" s="323"/>
      <c r="HT28" s="323"/>
      <c r="HU28" s="323"/>
      <c r="HV28" s="323"/>
      <c r="HW28" s="324"/>
    </row>
    <row r="29" spans="1:231">
      <c r="A29" s="145">
        <f t="shared" si="32"/>
        <v>44651</v>
      </c>
      <c r="B29" s="320">
        <f>'Age&amp;Sex by occurrence date'!$EW22</f>
        <v>18946</v>
      </c>
      <c r="C29" s="320">
        <v>18943</v>
      </c>
      <c r="D29" s="320">
        <v>15867</v>
      </c>
      <c r="E29" s="320">
        <v>15867</v>
      </c>
      <c r="F29" s="320">
        <v>15867</v>
      </c>
      <c r="G29" s="320">
        <v>15867</v>
      </c>
      <c r="H29" s="320">
        <v>15865</v>
      </c>
      <c r="I29" s="320">
        <v>15865</v>
      </c>
      <c r="J29" s="320">
        <v>15864</v>
      </c>
      <c r="K29" s="320">
        <v>15858</v>
      </c>
      <c r="L29" s="320">
        <v>15857</v>
      </c>
      <c r="M29" s="320">
        <v>15855</v>
      </c>
      <c r="N29" s="320">
        <v>15854</v>
      </c>
      <c r="O29" s="320">
        <v>15846</v>
      </c>
      <c r="P29" s="320">
        <v>15838</v>
      </c>
      <c r="Q29" s="320">
        <v>15835</v>
      </c>
      <c r="R29" s="320">
        <v>15830</v>
      </c>
      <c r="S29" s="320">
        <v>15824</v>
      </c>
      <c r="T29" s="320">
        <v>15799</v>
      </c>
      <c r="U29" s="320">
        <v>15778</v>
      </c>
      <c r="V29" s="320"/>
      <c r="W29" s="320"/>
      <c r="X29" s="320"/>
      <c r="Y29" s="320"/>
      <c r="Z29" s="320"/>
      <c r="AA29" s="320"/>
      <c r="AB29" s="320"/>
      <c r="AC29" s="320"/>
      <c r="AD29" s="320"/>
      <c r="AE29" s="320"/>
      <c r="AF29" s="320"/>
      <c r="AG29" s="320"/>
      <c r="AH29" s="320"/>
      <c r="AI29" s="320"/>
      <c r="AJ29" s="320"/>
      <c r="AK29" s="320"/>
      <c r="AL29" s="320"/>
      <c r="AM29" s="320"/>
      <c r="AN29" s="320"/>
      <c r="AO29" s="320"/>
      <c r="AP29" s="320"/>
      <c r="AQ29" s="320"/>
      <c r="AR29" s="320"/>
      <c r="AS29" s="320"/>
      <c r="AT29" s="320"/>
      <c r="AU29" s="320"/>
      <c r="AV29" s="320"/>
      <c r="AW29" s="320"/>
      <c r="AX29" s="320"/>
      <c r="AY29" s="320"/>
      <c r="AZ29" s="320"/>
      <c r="BA29" s="320"/>
      <c r="BB29" s="320"/>
      <c r="BC29" s="320"/>
      <c r="BD29" s="320"/>
      <c r="BE29" s="320"/>
      <c r="BF29" s="320"/>
      <c r="BG29" s="320"/>
      <c r="BH29" s="320"/>
      <c r="BI29" s="320"/>
      <c r="BJ29" s="320"/>
      <c r="BK29" s="320"/>
      <c r="BL29" s="320"/>
      <c r="BM29" s="320"/>
      <c r="BN29" s="320"/>
      <c r="BO29" s="320"/>
      <c r="BP29" s="320"/>
      <c r="BQ29" s="320"/>
      <c r="BR29" s="320"/>
      <c r="BS29" s="320"/>
      <c r="BT29" s="320"/>
      <c r="BU29" s="320"/>
      <c r="BV29" s="320"/>
      <c r="BW29" s="320"/>
      <c r="BX29" s="320"/>
      <c r="BY29" s="320"/>
      <c r="BZ29" s="320"/>
      <c r="CA29" s="320"/>
      <c r="CB29" s="320"/>
      <c r="CC29" s="320"/>
      <c r="CD29" s="320"/>
      <c r="CE29" s="320"/>
      <c r="CF29" s="320"/>
      <c r="CG29" s="320"/>
      <c r="CH29" s="320"/>
      <c r="CI29" s="320"/>
      <c r="CJ29" s="320"/>
      <c r="CK29" s="320"/>
      <c r="CL29" s="320"/>
      <c r="CM29" s="320"/>
      <c r="CN29" s="320"/>
      <c r="CO29" s="320"/>
      <c r="CP29" s="320"/>
      <c r="CQ29" s="320"/>
      <c r="CR29" s="320"/>
      <c r="CS29" s="320"/>
      <c r="CT29" s="320"/>
      <c r="CU29" s="320"/>
      <c r="CV29" s="320"/>
      <c r="CW29" s="320"/>
      <c r="CX29" s="320"/>
      <c r="CY29" s="320"/>
      <c r="CZ29" s="320"/>
      <c r="DA29" s="320"/>
      <c r="DB29" s="320"/>
      <c r="DC29" s="320"/>
      <c r="DD29" s="320"/>
      <c r="DE29" s="320"/>
      <c r="DF29" s="320"/>
      <c r="DG29" s="320"/>
      <c r="DH29" s="320"/>
      <c r="DI29" s="320"/>
      <c r="DJ29" s="320"/>
      <c r="DK29" s="320"/>
      <c r="DL29" s="320"/>
      <c r="DM29" s="320"/>
      <c r="DN29" s="320"/>
      <c r="DO29" s="320"/>
      <c r="DP29" s="320"/>
      <c r="DQ29" s="320"/>
      <c r="DR29" s="320"/>
      <c r="DS29" s="320"/>
      <c r="DT29" s="320"/>
      <c r="DU29" s="320"/>
      <c r="DV29" s="320"/>
      <c r="DW29" s="320"/>
      <c r="DX29" s="321"/>
      <c r="DY29" s="322"/>
      <c r="DZ29" s="319"/>
      <c r="EA29" s="319"/>
      <c r="EB29" s="319"/>
      <c r="EC29" s="319"/>
      <c r="ED29" s="319"/>
      <c r="EE29" s="319"/>
      <c r="EF29" s="319"/>
      <c r="EG29" s="319"/>
      <c r="EH29" s="319"/>
      <c r="EI29" s="319"/>
      <c r="EJ29" s="319"/>
      <c r="EK29" s="319"/>
      <c r="EL29" s="319"/>
      <c r="EM29" s="319"/>
      <c r="EN29" s="319"/>
      <c r="EO29" s="322"/>
      <c r="EP29" s="322"/>
      <c r="EQ29" s="319"/>
      <c r="ER29" s="319"/>
      <c r="ES29" s="319"/>
      <c r="ET29" s="319"/>
      <c r="EU29" s="319"/>
      <c r="EV29" s="319"/>
      <c r="EW29" s="319"/>
      <c r="EX29" s="319"/>
      <c r="EY29" s="319"/>
      <c r="EZ29" s="319"/>
      <c r="FA29" s="319"/>
      <c r="FB29" s="319"/>
      <c r="FC29" s="319"/>
      <c r="FD29" s="319"/>
      <c r="FE29" s="319"/>
      <c r="FF29" s="319"/>
      <c r="FG29" s="319"/>
      <c r="FH29" s="319"/>
      <c r="FI29" s="319"/>
      <c r="FJ29" s="319"/>
      <c r="FK29" s="319"/>
      <c r="FL29" s="319"/>
      <c r="FM29" s="319"/>
      <c r="FN29" s="319"/>
      <c r="FO29" s="319"/>
      <c r="FP29" s="319"/>
      <c r="FQ29" s="319"/>
      <c r="FR29" s="319"/>
      <c r="FS29" s="319"/>
      <c r="FT29" s="319"/>
      <c r="FU29" s="319"/>
      <c r="FV29" s="319"/>
      <c r="FW29" s="319"/>
      <c r="FX29" s="319"/>
      <c r="FY29" s="319"/>
      <c r="FZ29" s="319"/>
      <c r="GA29" s="319"/>
      <c r="GB29" s="319"/>
      <c r="GC29" s="319"/>
      <c r="GD29" s="319"/>
      <c r="GE29" s="319"/>
      <c r="GF29" s="319"/>
      <c r="GG29" s="319"/>
      <c r="GH29" s="319"/>
      <c r="GI29" s="319"/>
      <c r="GJ29" s="319"/>
      <c r="GK29" s="319"/>
      <c r="GL29" s="319"/>
      <c r="GM29" s="319"/>
      <c r="GN29" s="319"/>
      <c r="GO29" s="319"/>
      <c r="GP29" s="319"/>
      <c r="GQ29" s="319"/>
      <c r="GR29" s="319"/>
      <c r="GS29" s="319"/>
      <c r="GT29" s="319"/>
      <c r="GU29" s="319"/>
      <c r="GV29" s="323"/>
      <c r="GW29" s="323"/>
      <c r="GX29" s="323"/>
      <c r="GY29" s="323"/>
      <c r="GZ29" s="323"/>
      <c r="HA29" s="323"/>
      <c r="HB29" s="323"/>
      <c r="HC29" s="323"/>
      <c r="HD29" s="323"/>
      <c r="HE29" s="323"/>
      <c r="HF29" s="323"/>
      <c r="HG29" s="323"/>
      <c r="HH29" s="323"/>
      <c r="HI29" s="323"/>
      <c r="HJ29" s="323"/>
      <c r="HK29" s="323"/>
      <c r="HL29" s="323"/>
      <c r="HM29" s="323"/>
      <c r="HN29" s="323"/>
      <c r="HO29" s="323"/>
      <c r="HP29" s="323"/>
      <c r="HQ29" s="323"/>
      <c r="HR29" s="323"/>
      <c r="HS29" s="323"/>
      <c r="HT29" s="323"/>
      <c r="HU29" s="323"/>
      <c r="HV29" s="323"/>
      <c r="HW29" s="324"/>
    </row>
    <row r="30" spans="1:231">
      <c r="A30" s="145">
        <f t="shared" ref="A30:A37" si="33">A31+1</f>
        <v>44650</v>
      </c>
      <c r="B30" s="219">
        <f>'Age&amp;Sex by occurrence date'!$FD22</f>
        <v>18906</v>
      </c>
      <c r="C30" s="219">
        <v>18903</v>
      </c>
      <c r="D30" s="219">
        <v>15828</v>
      </c>
      <c r="E30" s="219">
        <v>15828</v>
      </c>
      <c r="F30" s="219">
        <v>15828</v>
      </c>
      <c r="G30" s="219">
        <v>15828</v>
      </c>
      <c r="H30" s="219">
        <v>15826</v>
      </c>
      <c r="I30" s="219">
        <v>15826</v>
      </c>
      <c r="J30" s="219">
        <v>15825</v>
      </c>
      <c r="K30" s="219">
        <v>15820</v>
      </c>
      <c r="L30" s="219">
        <v>15820</v>
      </c>
      <c r="M30" s="219">
        <v>15818</v>
      </c>
      <c r="N30" s="219">
        <v>15817</v>
      </c>
      <c r="O30" s="219">
        <v>15812</v>
      </c>
      <c r="P30" s="219">
        <v>15805</v>
      </c>
      <c r="Q30" s="219">
        <v>15802</v>
      </c>
      <c r="R30" s="219">
        <v>15797</v>
      </c>
      <c r="S30" s="219">
        <v>15796</v>
      </c>
      <c r="T30" s="219">
        <v>15774</v>
      </c>
      <c r="U30" s="219">
        <v>15762</v>
      </c>
      <c r="V30" s="219">
        <v>15744</v>
      </c>
      <c r="W30" s="219"/>
      <c r="X30" s="219"/>
      <c r="Y30" s="219"/>
      <c r="Z30" s="219"/>
      <c r="AA30" s="219"/>
      <c r="AB30" s="219"/>
      <c r="AC30" s="219"/>
      <c r="AD30" s="219"/>
      <c r="AE30" s="219"/>
      <c r="AF30" s="219"/>
      <c r="AG30" s="219"/>
      <c r="AH30" s="219"/>
      <c r="AI30" s="219"/>
      <c r="AJ30" s="219"/>
      <c r="AK30" s="219"/>
      <c r="AL30" s="219"/>
      <c r="AM30" s="219"/>
      <c r="AN30" s="219"/>
      <c r="AO30" s="219"/>
      <c r="AP30" s="219"/>
      <c r="AQ30" s="219"/>
      <c r="AR30" s="219"/>
      <c r="AS30" s="219"/>
      <c r="AT30" s="219"/>
      <c r="AU30" s="219"/>
      <c r="AV30" s="219"/>
      <c r="AW30" s="219"/>
      <c r="AX30" s="219"/>
      <c r="AY30" s="219"/>
      <c r="AZ30" s="219"/>
      <c r="BA30" s="219"/>
      <c r="BB30" s="219"/>
      <c r="BC30" s="219"/>
      <c r="BD30" s="219"/>
      <c r="BE30" s="219"/>
      <c r="BF30" s="219"/>
      <c r="BG30" s="219"/>
      <c r="BH30" s="219"/>
      <c r="BI30" s="219"/>
      <c r="BJ30" s="219"/>
      <c r="BK30" s="219"/>
      <c r="BL30" s="219"/>
      <c r="BM30" s="219"/>
      <c r="BN30" s="219"/>
      <c r="BO30" s="219"/>
      <c r="BP30" s="219"/>
      <c r="BQ30" s="219"/>
      <c r="BR30" s="219"/>
      <c r="BS30" s="219"/>
      <c r="BT30" s="219"/>
      <c r="BU30" s="219"/>
      <c r="BV30" s="219"/>
      <c r="BW30" s="219"/>
      <c r="BX30" s="219"/>
      <c r="BY30" s="219"/>
      <c r="BZ30" s="219"/>
      <c r="CA30" s="219"/>
      <c r="CB30" s="219"/>
      <c r="CC30" s="219"/>
      <c r="CD30" s="219"/>
      <c r="CE30" s="219"/>
      <c r="CF30" s="219"/>
      <c r="CG30" s="219"/>
      <c r="CH30" s="219"/>
      <c r="CI30" s="219"/>
      <c r="CJ30" s="219"/>
      <c r="CK30" s="219"/>
      <c r="CL30" s="219"/>
      <c r="CM30" s="219"/>
      <c r="CN30" s="219"/>
      <c r="CO30" s="219"/>
      <c r="CP30" s="219"/>
      <c r="CQ30" s="219"/>
      <c r="CR30" s="219"/>
      <c r="CS30" s="219"/>
      <c r="CT30" s="219"/>
      <c r="CU30" s="219"/>
      <c r="CV30" s="219"/>
      <c r="CW30" s="219"/>
      <c r="CX30" s="219"/>
      <c r="CY30" s="219"/>
      <c r="CZ30" s="219"/>
      <c r="DA30" s="219"/>
      <c r="DB30" s="219"/>
      <c r="DC30" s="219"/>
      <c r="DD30" s="219"/>
      <c r="DE30" s="219"/>
      <c r="DF30" s="219"/>
      <c r="DG30" s="219"/>
      <c r="DH30" s="219"/>
      <c r="DI30" s="219"/>
      <c r="DJ30" s="219"/>
      <c r="DK30" s="219"/>
      <c r="DL30" s="219"/>
      <c r="DM30" s="219"/>
      <c r="DN30" s="219"/>
      <c r="DO30" s="219"/>
      <c r="DP30" s="219"/>
      <c r="DQ30" s="219"/>
      <c r="DR30" s="219"/>
      <c r="DS30" s="219"/>
      <c r="DT30" s="219"/>
      <c r="DU30" s="219"/>
      <c r="DV30" s="219"/>
      <c r="DW30" s="219"/>
      <c r="DX30" s="219"/>
      <c r="DY30" s="219"/>
      <c r="DZ30" s="219"/>
      <c r="EA30" s="219"/>
      <c r="EB30" s="219"/>
      <c r="EC30" s="219"/>
      <c r="ED30" s="219"/>
      <c r="EE30" s="219"/>
      <c r="EF30" s="219"/>
      <c r="EG30" s="219"/>
      <c r="EH30" s="219"/>
      <c r="EI30" s="219"/>
      <c r="EJ30" s="219"/>
      <c r="EK30" s="219"/>
      <c r="EL30" s="219"/>
      <c r="EM30" s="219"/>
      <c r="EN30" s="231"/>
      <c r="EO30" s="239"/>
      <c r="EP30" s="226"/>
      <c r="EQ30" s="202"/>
      <c r="ER30" s="202"/>
      <c r="ES30" s="202"/>
      <c r="ET30" s="202"/>
      <c r="EU30" s="202"/>
      <c r="EV30" s="202"/>
      <c r="EW30" s="202"/>
      <c r="EX30" s="202"/>
      <c r="EY30" s="202"/>
      <c r="EZ30" s="202"/>
      <c r="FA30" s="202"/>
      <c r="FB30" s="202"/>
      <c r="FC30" s="202"/>
      <c r="FD30" s="202"/>
      <c r="FE30" s="202"/>
      <c r="FF30" s="202"/>
      <c r="FG30" s="202"/>
      <c r="FH30" s="202"/>
      <c r="FI30" s="202"/>
      <c r="FJ30" s="202"/>
      <c r="FK30" s="202"/>
      <c r="FL30" s="202"/>
      <c r="FM30" s="202"/>
      <c r="FN30" s="202"/>
      <c r="FO30" s="202"/>
      <c r="FP30" s="202"/>
      <c r="FQ30" s="202"/>
      <c r="FR30" s="202"/>
      <c r="FS30" s="202"/>
      <c r="FT30" s="202"/>
      <c r="FU30" s="202"/>
      <c r="FV30" s="202"/>
      <c r="FW30" s="202"/>
      <c r="FX30" s="202"/>
      <c r="FY30" s="202"/>
      <c r="FZ30" s="202"/>
      <c r="GA30" s="202"/>
      <c r="GB30" s="202"/>
      <c r="GC30" s="202"/>
      <c r="GD30" s="202"/>
      <c r="GE30" s="202"/>
      <c r="GF30" s="202"/>
      <c r="GG30" s="202"/>
      <c r="GH30" s="202"/>
      <c r="GI30" s="202"/>
      <c r="GJ30" s="202"/>
      <c r="GK30" s="202"/>
      <c r="GL30" s="202"/>
      <c r="GM30" s="202"/>
      <c r="GN30" s="202"/>
      <c r="GO30" s="202"/>
      <c r="GP30" s="202"/>
      <c r="GQ30" s="202"/>
      <c r="GR30" s="202"/>
      <c r="GS30" s="202"/>
      <c r="GT30" s="202"/>
      <c r="GU30" s="202"/>
      <c r="GV30" s="202"/>
      <c r="GW30" s="202"/>
      <c r="GX30" s="202"/>
      <c r="GY30" s="202"/>
      <c r="GZ30" s="202"/>
      <c r="HA30" s="202"/>
      <c r="HB30" s="202"/>
      <c r="HC30" s="202"/>
      <c r="HD30" s="202"/>
      <c r="HE30" s="202"/>
      <c r="HF30" s="202"/>
      <c r="HG30" s="202"/>
      <c r="HH30" s="202"/>
      <c r="HI30" s="202"/>
      <c r="HJ30" s="202"/>
      <c r="HK30" s="202"/>
      <c r="HL30" s="202"/>
      <c r="HM30" s="154"/>
      <c r="HN30" s="154"/>
      <c r="HO30" s="154"/>
      <c r="HP30" s="154"/>
      <c r="HQ30" s="154"/>
      <c r="HR30" s="154"/>
      <c r="HS30" s="154"/>
      <c r="HT30" s="154"/>
      <c r="HU30" s="154"/>
      <c r="HV30" s="154"/>
      <c r="HW30" s="166"/>
    </row>
    <row r="31" spans="1:231">
      <c r="A31" s="145">
        <f t="shared" si="33"/>
        <v>44649</v>
      </c>
      <c r="B31" s="219">
        <f>'Age&amp;Sex by occurrence date'!$FK22</f>
        <v>18864</v>
      </c>
      <c r="C31" s="219">
        <v>18861</v>
      </c>
      <c r="D31" s="219">
        <v>15786</v>
      </c>
      <c r="E31" s="219">
        <v>15786</v>
      </c>
      <c r="F31" s="219">
        <v>15786</v>
      </c>
      <c r="G31" s="219">
        <v>15786</v>
      </c>
      <c r="H31" s="219">
        <v>15784</v>
      </c>
      <c r="I31" s="219">
        <v>15784</v>
      </c>
      <c r="J31" s="219">
        <v>15783</v>
      </c>
      <c r="K31" s="219">
        <v>15779</v>
      </c>
      <c r="L31" s="219">
        <v>15779</v>
      </c>
      <c r="M31" s="219">
        <v>15777</v>
      </c>
      <c r="N31" s="219">
        <v>15776</v>
      </c>
      <c r="O31" s="219">
        <v>15773</v>
      </c>
      <c r="P31" s="219">
        <v>15767</v>
      </c>
      <c r="Q31" s="219">
        <v>15765</v>
      </c>
      <c r="R31" s="219">
        <v>15760</v>
      </c>
      <c r="S31" s="219">
        <v>15759</v>
      </c>
      <c r="T31" s="219">
        <v>15739</v>
      </c>
      <c r="U31" s="219">
        <v>15729</v>
      </c>
      <c r="V31" s="219">
        <v>15721</v>
      </c>
      <c r="W31" s="219">
        <v>15696</v>
      </c>
      <c r="X31" s="219"/>
      <c r="Y31" s="219"/>
      <c r="Z31" s="219"/>
      <c r="AA31" s="219"/>
      <c r="AB31" s="219"/>
      <c r="AC31" s="219"/>
      <c r="AD31" s="219"/>
      <c r="AE31" s="219"/>
      <c r="AF31" s="219"/>
      <c r="AG31" s="219"/>
      <c r="AH31" s="219"/>
      <c r="AI31" s="219"/>
      <c r="AJ31" s="219"/>
      <c r="AK31" s="219"/>
      <c r="AL31" s="219"/>
      <c r="AM31" s="219"/>
      <c r="AN31" s="219"/>
      <c r="AO31" s="219"/>
      <c r="AP31" s="219"/>
      <c r="AQ31" s="219"/>
      <c r="AR31" s="219"/>
      <c r="AS31" s="219"/>
      <c r="AT31" s="219"/>
      <c r="AU31" s="219"/>
      <c r="AV31" s="219"/>
      <c r="AW31" s="219"/>
      <c r="AX31" s="219"/>
      <c r="AY31" s="219"/>
      <c r="AZ31" s="219"/>
      <c r="BA31" s="219"/>
      <c r="BB31" s="219"/>
      <c r="BC31" s="219"/>
      <c r="BD31" s="219"/>
      <c r="BE31" s="219"/>
      <c r="BF31" s="219"/>
      <c r="BG31" s="219"/>
      <c r="BH31" s="219"/>
      <c r="BI31" s="219"/>
      <c r="BJ31" s="219"/>
      <c r="BK31" s="219"/>
      <c r="BL31" s="219"/>
      <c r="BM31" s="219"/>
      <c r="BN31" s="219"/>
      <c r="BO31" s="219"/>
      <c r="BP31" s="219"/>
      <c r="BQ31" s="219"/>
      <c r="BR31" s="219"/>
      <c r="BS31" s="219"/>
      <c r="BT31" s="219"/>
      <c r="BU31" s="219"/>
      <c r="BV31" s="219"/>
      <c r="BW31" s="219"/>
      <c r="BX31" s="219"/>
      <c r="BY31" s="219"/>
      <c r="BZ31" s="219"/>
      <c r="CA31" s="219"/>
      <c r="CB31" s="219"/>
      <c r="CC31" s="219"/>
      <c r="CD31" s="219"/>
      <c r="CE31" s="219"/>
      <c r="CF31" s="219"/>
      <c r="CG31" s="219"/>
      <c r="CH31" s="219"/>
      <c r="CI31" s="219"/>
      <c r="CJ31" s="219"/>
      <c r="CK31" s="219"/>
      <c r="CL31" s="219"/>
      <c r="CM31" s="219"/>
      <c r="CN31" s="219"/>
      <c r="CO31" s="219"/>
      <c r="CP31" s="219"/>
      <c r="CQ31" s="219"/>
      <c r="CR31" s="219"/>
      <c r="CS31" s="219"/>
      <c r="CT31" s="219"/>
      <c r="CU31" s="219"/>
      <c r="CV31" s="219"/>
      <c r="CW31" s="219"/>
      <c r="CX31" s="219"/>
      <c r="CY31" s="219"/>
      <c r="CZ31" s="219"/>
      <c r="DA31" s="219"/>
      <c r="DB31" s="219"/>
      <c r="DC31" s="219"/>
      <c r="DD31" s="219"/>
      <c r="DE31" s="219"/>
      <c r="DF31" s="219"/>
      <c r="DG31" s="219"/>
      <c r="DH31" s="219"/>
      <c r="DI31" s="219"/>
      <c r="DJ31" s="219"/>
      <c r="DK31" s="219"/>
      <c r="DL31" s="219"/>
      <c r="DM31" s="219"/>
      <c r="DN31" s="219"/>
      <c r="DO31" s="219"/>
      <c r="DP31" s="219"/>
      <c r="DQ31" s="219"/>
      <c r="DR31" s="219"/>
      <c r="DS31" s="219"/>
      <c r="DT31" s="219"/>
      <c r="DU31" s="219"/>
      <c r="DV31" s="219"/>
      <c r="DW31" s="219"/>
      <c r="DX31" s="219"/>
      <c r="DY31" s="219"/>
      <c r="DZ31" s="219"/>
      <c r="EA31" s="219"/>
      <c r="EB31" s="219"/>
      <c r="EC31" s="219"/>
      <c r="ED31" s="219"/>
      <c r="EE31" s="219"/>
      <c r="EF31" s="219"/>
      <c r="EG31" s="219"/>
      <c r="EH31" s="219"/>
      <c r="EI31" s="219"/>
      <c r="EJ31" s="219"/>
      <c r="EK31" s="219"/>
      <c r="EL31" s="219"/>
      <c r="EM31" s="219"/>
      <c r="EN31" s="231"/>
      <c r="EO31" s="239"/>
      <c r="EP31" s="226"/>
      <c r="EQ31" s="202"/>
      <c r="ER31" s="202"/>
      <c r="ES31" s="202"/>
      <c r="ET31" s="202"/>
      <c r="EU31" s="202"/>
      <c r="EV31" s="202"/>
      <c r="EW31" s="202"/>
      <c r="EX31" s="202"/>
      <c r="EY31" s="202"/>
      <c r="EZ31" s="202"/>
      <c r="FA31" s="202"/>
      <c r="FB31" s="202"/>
      <c r="FC31" s="202"/>
      <c r="FD31" s="202"/>
      <c r="FE31" s="202"/>
      <c r="FF31" s="202"/>
      <c r="FG31" s="202"/>
      <c r="FH31" s="202"/>
      <c r="FI31" s="202"/>
      <c r="FJ31" s="202"/>
      <c r="FK31" s="202"/>
      <c r="FL31" s="202"/>
      <c r="FM31" s="202"/>
      <c r="FN31" s="202"/>
      <c r="FO31" s="202"/>
      <c r="FP31" s="202"/>
      <c r="FQ31" s="202"/>
      <c r="FR31" s="202"/>
      <c r="FS31" s="202"/>
      <c r="FT31" s="202"/>
      <c r="FU31" s="202"/>
      <c r="FV31" s="202"/>
      <c r="FW31" s="202"/>
      <c r="FX31" s="202"/>
      <c r="FY31" s="202"/>
      <c r="FZ31" s="202"/>
      <c r="GA31" s="202"/>
      <c r="GB31" s="202"/>
      <c r="GC31" s="202"/>
      <c r="GD31" s="202"/>
      <c r="GE31" s="202"/>
      <c r="GF31" s="202"/>
      <c r="GG31" s="202"/>
      <c r="GH31" s="202"/>
      <c r="GI31" s="202"/>
      <c r="GJ31" s="202"/>
      <c r="GK31" s="202"/>
      <c r="GL31" s="202"/>
      <c r="GM31" s="202"/>
      <c r="GN31" s="202"/>
      <c r="GO31" s="202"/>
      <c r="GP31" s="202"/>
      <c r="GQ31" s="202"/>
      <c r="GR31" s="202"/>
      <c r="GS31" s="202"/>
      <c r="GT31" s="202"/>
      <c r="GU31" s="202"/>
      <c r="GV31" s="202"/>
      <c r="GW31" s="202"/>
      <c r="GX31" s="202"/>
      <c r="GY31" s="202"/>
      <c r="GZ31" s="202"/>
      <c r="HA31" s="202"/>
      <c r="HB31" s="202"/>
      <c r="HC31" s="202"/>
      <c r="HD31" s="202"/>
      <c r="HE31" s="202"/>
      <c r="HF31" s="202"/>
      <c r="HG31" s="202"/>
      <c r="HH31" s="202"/>
      <c r="HI31" s="202"/>
      <c r="HJ31" s="202"/>
      <c r="HK31" s="202"/>
      <c r="HL31" s="202"/>
      <c r="HM31" s="154"/>
      <c r="HN31" s="154"/>
      <c r="HO31" s="154"/>
      <c r="HP31" s="154"/>
      <c r="HQ31" s="154"/>
      <c r="HR31" s="154"/>
      <c r="HS31" s="154"/>
      <c r="HT31" s="154"/>
      <c r="HU31" s="154"/>
      <c r="HV31" s="154"/>
      <c r="HW31" s="166"/>
    </row>
    <row r="32" spans="1:231">
      <c r="A32" s="145">
        <f t="shared" si="33"/>
        <v>44648</v>
      </c>
      <c r="B32" s="219">
        <f>'Age&amp;Sex by occurrence date'!$FR22</f>
        <v>18831</v>
      </c>
      <c r="C32" s="219">
        <v>18828</v>
      </c>
      <c r="D32" s="219">
        <v>15753</v>
      </c>
      <c r="E32" s="219">
        <v>15753</v>
      </c>
      <c r="F32" s="219">
        <v>15753</v>
      </c>
      <c r="G32" s="219">
        <v>15753</v>
      </c>
      <c r="H32" s="219">
        <v>15751</v>
      </c>
      <c r="I32" s="219">
        <v>15751</v>
      </c>
      <c r="J32" s="219">
        <v>15750</v>
      </c>
      <c r="K32" s="219">
        <v>15746</v>
      </c>
      <c r="L32" s="219">
        <v>15746</v>
      </c>
      <c r="M32" s="219">
        <v>15744</v>
      </c>
      <c r="N32" s="219">
        <v>15743</v>
      </c>
      <c r="O32" s="219">
        <v>15740</v>
      </c>
      <c r="P32" s="219">
        <v>15734</v>
      </c>
      <c r="Q32" s="219">
        <v>15732</v>
      </c>
      <c r="R32" s="219">
        <v>15728</v>
      </c>
      <c r="S32" s="219">
        <v>15727</v>
      </c>
      <c r="T32" s="219">
        <v>15709</v>
      </c>
      <c r="U32" s="219">
        <v>15702</v>
      </c>
      <c r="V32" s="219">
        <v>15695</v>
      </c>
      <c r="W32" s="219">
        <v>15679</v>
      </c>
      <c r="X32" s="219">
        <v>15662</v>
      </c>
      <c r="Y32" s="219"/>
      <c r="Z32" s="219"/>
      <c r="AA32" s="219"/>
      <c r="AB32" s="219"/>
      <c r="AC32" s="219"/>
      <c r="AD32" s="219"/>
      <c r="AE32" s="219"/>
      <c r="AF32" s="219"/>
      <c r="AG32" s="219"/>
      <c r="AH32" s="219"/>
      <c r="AI32" s="219"/>
      <c r="AJ32" s="219"/>
      <c r="AK32" s="219"/>
      <c r="AL32" s="219"/>
      <c r="AM32" s="219"/>
      <c r="AN32" s="219"/>
      <c r="AO32" s="219"/>
      <c r="AP32" s="219"/>
      <c r="AQ32" s="219"/>
      <c r="AR32" s="219"/>
      <c r="AS32" s="219"/>
      <c r="AT32" s="219"/>
      <c r="AU32" s="219"/>
      <c r="AV32" s="219"/>
      <c r="AW32" s="219"/>
      <c r="AX32" s="219"/>
      <c r="AY32" s="219"/>
      <c r="AZ32" s="219"/>
      <c r="BA32" s="219"/>
      <c r="BB32" s="219"/>
      <c r="BC32" s="219"/>
      <c r="BD32" s="219"/>
      <c r="BE32" s="219"/>
      <c r="BF32" s="219"/>
      <c r="BG32" s="219"/>
      <c r="BH32" s="219"/>
      <c r="BI32" s="219"/>
      <c r="BJ32" s="219"/>
      <c r="BK32" s="219"/>
      <c r="BL32" s="219"/>
      <c r="BM32" s="219"/>
      <c r="BN32" s="219"/>
      <c r="BO32" s="219"/>
      <c r="BP32" s="219"/>
      <c r="BQ32" s="219"/>
      <c r="BR32" s="219"/>
      <c r="BS32" s="219"/>
      <c r="BT32" s="219"/>
      <c r="BU32" s="219"/>
      <c r="BV32" s="219"/>
      <c r="BW32" s="219"/>
      <c r="BX32" s="219"/>
      <c r="BY32" s="219"/>
      <c r="BZ32" s="219"/>
      <c r="CA32" s="219"/>
      <c r="CB32" s="219"/>
      <c r="CC32" s="219"/>
      <c r="CD32" s="219"/>
      <c r="CE32" s="219"/>
      <c r="CF32" s="219"/>
      <c r="CG32" s="219"/>
      <c r="CH32" s="219"/>
      <c r="CI32" s="219"/>
      <c r="CJ32" s="219"/>
      <c r="CK32" s="219"/>
      <c r="CL32" s="219"/>
      <c r="CM32" s="219"/>
      <c r="CN32" s="219"/>
      <c r="CO32" s="219"/>
      <c r="CP32" s="219"/>
      <c r="CQ32" s="219"/>
      <c r="CR32" s="219"/>
      <c r="CS32" s="219"/>
      <c r="CT32" s="219"/>
      <c r="CU32" s="219"/>
      <c r="CV32" s="219"/>
      <c r="CW32" s="219"/>
      <c r="CX32" s="219"/>
      <c r="CY32" s="219"/>
      <c r="CZ32" s="219"/>
      <c r="DA32" s="219"/>
      <c r="DB32" s="219"/>
      <c r="DC32" s="219"/>
      <c r="DD32" s="219"/>
      <c r="DE32" s="219"/>
      <c r="DF32" s="219"/>
      <c r="DG32" s="219"/>
      <c r="DH32" s="219"/>
      <c r="DI32" s="219"/>
      <c r="DJ32" s="219"/>
      <c r="DK32" s="219"/>
      <c r="DL32" s="219"/>
      <c r="DM32" s="219"/>
      <c r="DN32" s="219"/>
      <c r="DO32" s="219"/>
      <c r="DP32" s="219"/>
      <c r="DQ32" s="219"/>
      <c r="DR32" s="219"/>
      <c r="DS32" s="219"/>
      <c r="DT32" s="219"/>
      <c r="DU32" s="219"/>
      <c r="DV32" s="219"/>
      <c r="DW32" s="219"/>
      <c r="DX32" s="219"/>
      <c r="DY32" s="219"/>
      <c r="DZ32" s="219"/>
      <c r="EA32" s="219"/>
      <c r="EB32" s="219"/>
      <c r="EC32" s="219"/>
      <c r="ED32" s="219"/>
      <c r="EE32" s="219"/>
      <c r="EF32" s="219"/>
      <c r="EG32" s="219"/>
      <c r="EH32" s="219"/>
      <c r="EI32" s="219"/>
      <c r="EJ32" s="219"/>
      <c r="EK32" s="219"/>
      <c r="EL32" s="219"/>
      <c r="EM32" s="219"/>
      <c r="EN32" s="231"/>
      <c r="EO32" s="239"/>
      <c r="EP32" s="226"/>
      <c r="EQ32" s="202"/>
      <c r="ER32" s="202"/>
      <c r="ES32" s="202"/>
      <c r="ET32" s="202"/>
      <c r="EU32" s="202"/>
      <c r="EV32" s="202"/>
      <c r="EW32" s="202"/>
      <c r="EX32" s="202"/>
      <c r="EY32" s="202"/>
      <c r="EZ32" s="202"/>
      <c r="FA32" s="202"/>
      <c r="FB32" s="202"/>
      <c r="FC32" s="202"/>
      <c r="FD32" s="202"/>
      <c r="FE32" s="202"/>
      <c r="FF32" s="202"/>
      <c r="FG32" s="202"/>
      <c r="FH32" s="202"/>
      <c r="FI32" s="202"/>
      <c r="FJ32" s="202"/>
      <c r="FK32" s="202"/>
      <c r="FL32" s="202"/>
      <c r="FM32" s="202"/>
      <c r="FN32" s="202"/>
      <c r="FO32" s="202"/>
      <c r="FP32" s="202"/>
      <c r="FQ32" s="202"/>
      <c r="FR32" s="202"/>
      <c r="FS32" s="202"/>
      <c r="FT32" s="202"/>
      <c r="FU32" s="202"/>
      <c r="FV32" s="202"/>
      <c r="FW32" s="202"/>
      <c r="FX32" s="202"/>
      <c r="FY32" s="202"/>
      <c r="FZ32" s="202"/>
      <c r="GA32" s="202"/>
      <c r="GB32" s="202"/>
      <c r="GC32" s="202"/>
      <c r="GD32" s="202"/>
      <c r="GE32" s="202"/>
      <c r="GF32" s="202"/>
      <c r="GG32" s="202"/>
      <c r="GH32" s="202"/>
      <c r="GI32" s="202"/>
      <c r="GJ32" s="202"/>
      <c r="GK32" s="202"/>
      <c r="GL32" s="202"/>
      <c r="GM32" s="202"/>
      <c r="GN32" s="202"/>
      <c r="GO32" s="202"/>
      <c r="GP32" s="202"/>
      <c r="GQ32" s="202"/>
      <c r="GR32" s="202"/>
      <c r="GS32" s="202"/>
      <c r="GT32" s="202"/>
      <c r="GU32" s="202"/>
      <c r="GV32" s="202"/>
      <c r="GW32" s="202"/>
      <c r="GX32" s="202"/>
      <c r="GY32" s="202"/>
      <c r="GZ32" s="202"/>
      <c r="HA32" s="202"/>
      <c r="HB32" s="202"/>
      <c r="HC32" s="202"/>
      <c r="HD32" s="202"/>
      <c r="HE32" s="202"/>
      <c r="HF32" s="202"/>
      <c r="HG32" s="202"/>
      <c r="HH32" s="202"/>
      <c r="HI32" s="202"/>
      <c r="HJ32" s="202"/>
      <c r="HK32" s="202"/>
      <c r="HL32" s="202"/>
      <c r="HM32" s="154"/>
      <c r="HN32" s="154"/>
      <c r="HO32" s="154"/>
      <c r="HP32" s="154"/>
      <c r="HQ32" s="154"/>
      <c r="HR32" s="154"/>
      <c r="HS32" s="154"/>
      <c r="HT32" s="154"/>
      <c r="HU32" s="154"/>
      <c r="HV32" s="154"/>
      <c r="HW32" s="166"/>
    </row>
    <row r="33" spans="1:231">
      <c r="A33" s="145">
        <f t="shared" si="33"/>
        <v>44647</v>
      </c>
      <c r="B33" s="219">
        <f>'Age&amp;Sex by occurrence date'!$FY22</f>
        <v>18799</v>
      </c>
      <c r="C33" s="219">
        <v>18796</v>
      </c>
      <c r="D33" s="219">
        <v>15721</v>
      </c>
      <c r="E33" s="219">
        <v>15721</v>
      </c>
      <c r="F33" s="219">
        <v>15721</v>
      </c>
      <c r="G33" s="219">
        <v>15721</v>
      </c>
      <c r="H33" s="219">
        <v>15719</v>
      </c>
      <c r="I33" s="219">
        <v>15719</v>
      </c>
      <c r="J33" s="219">
        <v>15718</v>
      </c>
      <c r="K33" s="219">
        <v>15714</v>
      </c>
      <c r="L33" s="219">
        <v>15714</v>
      </c>
      <c r="M33" s="219">
        <v>15713</v>
      </c>
      <c r="N33" s="219">
        <v>15712</v>
      </c>
      <c r="O33" s="219">
        <v>15710</v>
      </c>
      <c r="P33" s="219">
        <v>15705</v>
      </c>
      <c r="Q33" s="219">
        <v>15703</v>
      </c>
      <c r="R33" s="219">
        <v>15699</v>
      </c>
      <c r="S33" s="219">
        <v>15698</v>
      </c>
      <c r="T33" s="219">
        <v>15682</v>
      </c>
      <c r="U33" s="219">
        <v>15676</v>
      </c>
      <c r="V33" s="219">
        <v>15671</v>
      </c>
      <c r="W33" s="219">
        <v>15658</v>
      </c>
      <c r="X33" s="219">
        <v>15648</v>
      </c>
      <c r="Y33" s="219">
        <v>15620</v>
      </c>
      <c r="Z33" s="219"/>
      <c r="AA33" s="219"/>
      <c r="AB33" s="219"/>
      <c r="AC33" s="219"/>
      <c r="AD33" s="219"/>
      <c r="AE33" s="219"/>
      <c r="AF33" s="219"/>
      <c r="AG33" s="219"/>
      <c r="AH33" s="219"/>
      <c r="AI33" s="219"/>
      <c r="AJ33" s="219"/>
      <c r="AK33" s="219"/>
      <c r="AL33" s="219"/>
      <c r="AM33" s="219"/>
      <c r="AN33" s="219"/>
      <c r="AO33" s="219"/>
      <c r="AP33" s="219"/>
      <c r="AQ33" s="219"/>
      <c r="AR33" s="219"/>
      <c r="AS33" s="219"/>
      <c r="AT33" s="219"/>
      <c r="AU33" s="219"/>
      <c r="AV33" s="219"/>
      <c r="AW33" s="219"/>
      <c r="AX33" s="219"/>
      <c r="AY33" s="219"/>
      <c r="AZ33" s="219"/>
      <c r="BA33" s="219"/>
      <c r="BB33" s="219"/>
      <c r="BC33" s="219"/>
      <c r="BD33" s="219"/>
      <c r="BE33" s="219"/>
      <c r="BF33" s="219"/>
      <c r="BG33" s="219"/>
      <c r="BH33" s="219"/>
      <c r="BI33" s="219"/>
      <c r="BJ33" s="219"/>
      <c r="BK33" s="219"/>
      <c r="BL33" s="219"/>
      <c r="BM33" s="219"/>
      <c r="BN33" s="219"/>
      <c r="BO33" s="219"/>
      <c r="BP33" s="219"/>
      <c r="BQ33" s="219"/>
      <c r="BR33" s="219"/>
      <c r="BS33" s="219"/>
      <c r="BT33" s="219"/>
      <c r="BU33" s="219"/>
      <c r="BV33" s="219"/>
      <c r="BW33" s="219"/>
      <c r="BX33" s="219"/>
      <c r="BY33" s="219"/>
      <c r="BZ33" s="219"/>
      <c r="CA33" s="219"/>
      <c r="CB33" s="219"/>
      <c r="CC33" s="219"/>
      <c r="CD33" s="219"/>
      <c r="CE33" s="219"/>
      <c r="CF33" s="219"/>
      <c r="CG33" s="219"/>
      <c r="CH33" s="219"/>
      <c r="CI33" s="219"/>
      <c r="CJ33" s="219"/>
      <c r="CK33" s="219"/>
      <c r="CL33" s="219"/>
      <c r="CM33" s="219"/>
      <c r="CN33" s="219"/>
      <c r="CO33" s="219"/>
      <c r="CP33" s="219"/>
      <c r="CQ33" s="219"/>
      <c r="CR33" s="219"/>
      <c r="CS33" s="219"/>
      <c r="CT33" s="219"/>
      <c r="CU33" s="219"/>
      <c r="CV33" s="219"/>
      <c r="CW33" s="219"/>
      <c r="CX33" s="219"/>
      <c r="CY33" s="219"/>
      <c r="CZ33" s="219"/>
      <c r="DA33" s="219"/>
      <c r="DB33" s="219"/>
      <c r="DC33" s="219"/>
      <c r="DD33" s="219"/>
      <c r="DE33" s="219"/>
      <c r="DF33" s="219"/>
      <c r="DG33" s="219"/>
      <c r="DH33" s="219"/>
      <c r="DI33" s="219"/>
      <c r="DJ33" s="219"/>
      <c r="DK33" s="219"/>
      <c r="DL33" s="219"/>
      <c r="DM33" s="219"/>
      <c r="DN33" s="219"/>
      <c r="DO33" s="219"/>
      <c r="DP33" s="219"/>
      <c r="DQ33" s="219"/>
      <c r="DR33" s="219"/>
      <c r="DS33" s="219"/>
      <c r="DT33" s="219"/>
      <c r="DU33" s="219"/>
      <c r="DV33" s="219"/>
      <c r="DW33" s="219"/>
      <c r="DX33" s="219"/>
      <c r="DY33" s="219"/>
      <c r="DZ33" s="219"/>
      <c r="EA33" s="219"/>
      <c r="EB33" s="219"/>
      <c r="EC33" s="219"/>
      <c r="ED33" s="219"/>
      <c r="EE33" s="219"/>
      <c r="EF33" s="219"/>
      <c r="EG33" s="219"/>
      <c r="EH33" s="219"/>
      <c r="EI33" s="219"/>
      <c r="EJ33" s="219"/>
      <c r="EK33" s="219"/>
      <c r="EL33" s="219"/>
      <c r="EM33" s="219"/>
      <c r="EN33" s="231"/>
      <c r="EO33" s="239"/>
      <c r="EP33" s="226"/>
      <c r="EQ33" s="202"/>
      <c r="ER33" s="202"/>
      <c r="ES33" s="202"/>
      <c r="ET33" s="202"/>
      <c r="EU33" s="202"/>
      <c r="EV33" s="202"/>
      <c r="EW33" s="202"/>
      <c r="EX33" s="202"/>
      <c r="EY33" s="202"/>
      <c r="EZ33" s="202"/>
      <c r="FA33" s="202"/>
      <c r="FB33" s="202"/>
      <c r="FC33" s="202"/>
      <c r="FD33" s="202"/>
      <c r="FE33" s="202"/>
      <c r="FF33" s="202"/>
      <c r="FG33" s="202"/>
      <c r="FH33" s="202"/>
      <c r="FI33" s="202"/>
      <c r="FJ33" s="202"/>
      <c r="FK33" s="202"/>
      <c r="FL33" s="202"/>
      <c r="FM33" s="202"/>
      <c r="FN33" s="202"/>
      <c r="FO33" s="202"/>
      <c r="FP33" s="202"/>
      <c r="FQ33" s="202"/>
      <c r="FR33" s="202"/>
      <c r="FS33" s="202"/>
      <c r="FT33" s="202"/>
      <c r="FU33" s="202"/>
      <c r="FV33" s="202"/>
      <c r="FW33" s="202"/>
      <c r="FX33" s="202"/>
      <c r="FY33" s="202"/>
      <c r="FZ33" s="202"/>
      <c r="GA33" s="202"/>
      <c r="GB33" s="202"/>
      <c r="GC33" s="202"/>
      <c r="GD33" s="202"/>
      <c r="GE33" s="202"/>
      <c r="GF33" s="202"/>
      <c r="GG33" s="202"/>
      <c r="GH33" s="202"/>
      <c r="GI33" s="202"/>
      <c r="GJ33" s="202"/>
      <c r="GK33" s="202"/>
      <c r="GL33" s="202"/>
      <c r="GM33" s="202"/>
      <c r="GN33" s="202"/>
      <c r="GO33" s="202"/>
      <c r="GP33" s="202"/>
      <c r="GQ33" s="202"/>
      <c r="GR33" s="202"/>
      <c r="GS33" s="202"/>
      <c r="GT33" s="202"/>
      <c r="GU33" s="202"/>
      <c r="GV33" s="202"/>
      <c r="GW33" s="202"/>
      <c r="GX33" s="202"/>
      <c r="GY33" s="202"/>
      <c r="GZ33" s="202"/>
      <c r="HA33" s="202"/>
      <c r="HB33" s="202"/>
      <c r="HC33" s="202"/>
      <c r="HD33" s="202"/>
      <c r="HE33" s="202"/>
      <c r="HF33" s="202"/>
      <c r="HG33" s="202"/>
      <c r="HH33" s="202"/>
      <c r="HI33" s="202"/>
      <c r="HJ33" s="202"/>
      <c r="HK33" s="202"/>
      <c r="HL33" s="202"/>
      <c r="HM33" s="154"/>
      <c r="HN33" s="154"/>
      <c r="HO33" s="154"/>
      <c r="HP33" s="154"/>
      <c r="HQ33" s="154"/>
      <c r="HR33" s="154"/>
      <c r="HS33" s="154"/>
      <c r="HT33" s="154"/>
      <c r="HU33" s="154"/>
      <c r="HV33" s="154"/>
      <c r="HW33" s="166"/>
    </row>
    <row r="34" spans="1:231">
      <c r="A34" s="145">
        <f t="shared" si="33"/>
        <v>44646</v>
      </c>
      <c r="B34" s="219">
        <f>'Age&amp;Sex by occurrence date'!$GF22</f>
        <v>18774</v>
      </c>
      <c r="C34" s="219">
        <v>18771</v>
      </c>
      <c r="D34" s="219">
        <v>15696</v>
      </c>
      <c r="E34" s="219">
        <v>15696</v>
      </c>
      <c r="F34" s="219">
        <v>15696</v>
      </c>
      <c r="G34" s="219">
        <v>15696</v>
      </c>
      <c r="H34" s="219">
        <v>15694</v>
      </c>
      <c r="I34" s="219">
        <v>15694</v>
      </c>
      <c r="J34" s="219">
        <v>15693</v>
      </c>
      <c r="K34" s="219">
        <v>15689</v>
      </c>
      <c r="L34" s="219">
        <v>15689</v>
      </c>
      <c r="M34" s="219">
        <v>15688</v>
      </c>
      <c r="N34" s="219">
        <v>15687</v>
      </c>
      <c r="O34" s="219">
        <v>15686</v>
      </c>
      <c r="P34" s="219">
        <v>15681</v>
      </c>
      <c r="Q34" s="219">
        <v>15679</v>
      </c>
      <c r="R34" s="219">
        <v>15675</v>
      </c>
      <c r="S34" s="219">
        <v>15675</v>
      </c>
      <c r="T34" s="219">
        <v>15660</v>
      </c>
      <c r="U34" s="219">
        <v>15656</v>
      </c>
      <c r="V34" s="219">
        <v>15651</v>
      </c>
      <c r="W34" s="219">
        <v>15639</v>
      </c>
      <c r="X34" s="219">
        <v>15632</v>
      </c>
      <c r="Y34" s="219">
        <v>15611</v>
      </c>
      <c r="Z34" s="219">
        <v>15412</v>
      </c>
      <c r="AA34" s="219"/>
      <c r="AB34" s="219"/>
      <c r="AC34" s="219"/>
      <c r="AD34" s="219"/>
      <c r="AE34" s="219"/>
      <c r="AF34" s="219"/>
      <c r="AG34" s="219"/>
      <c r="AH34" s="219"/>
      <c r="AI34" s="219"/>
      <c r="AJ34" s="219"/>
      <c r="AK34" s="219"/>
      <c r="AL34" s="219"/>
      <c r="AM34" s="219"/>
      <c r="AN34" s="219"/>
      <c r="AO34" s="219"/>
      <c r="AP34" s="219"/>
      <c r="AQ34" s="219"/>
      <c r="AR34" s="219"/>
      <c r="AS34" s="219"/>
      <c r="AT34" s="219"/>
      <c r="AU34" s="219"/>
      <c r="AV34" s="219"/>
      <c r="AW34" s="219"/>
      <c r="AX34" s="219"/>
      <c r="AY34" s="219"/>
      <c r="AZ34" s="219"/>
      <c r="BA34" s="219"/>
      <c r="BB34" s="219"/>
      <c r="BC34" s="219"/>
      <c r="BD34" s="219"/>
      <c r="BE34" s="219"/>
      <c r="BF34" s="219"/>
      <c r="BG34" s="219"/>
      <c r="BH34" s="219"/>
      <c r="BI34" s="219"/>
      <c r="BJ34" s="219"/>
      <c r="BK34" s="219"/>
      <c r="BL34" s="219"/>
      <c r="BM34" s="219"/>
      <c r="BN34" s="219"/>
      <c r="BO34" s="219"/>
      <c r="BP34" s="219"/>
      <c r="BQ34" s="219"/>
      <c r="BR34" s="219"/>
      <c r="BS34" s="219"/>
      <c r="BT34" s="219"/>
      <c r="BU34" s="219"/>
      <c r="BV34" s="219"/>
      <c r="BW34" s="219"/>
      <c r="BX34" s="219"/>
      <c r="BY34" s="219"/>
      <c r="BZ34" s="219"/>
      <c r="CA34" s="219"/>
      <c r="CB34" s="219"/>
      <c r="CC34" s="219"/>
      <c r="CD34" s="219"/>
      <c r="CE34" s="219"/>
      <c r="CF34" s="219"/>
      <c r="CG34" s="219"/>
      <c r="CH34" s="219"/>
      <c r="CI34" s="219"/>
      <c r="CJ34" s="219"/>
      <c r="CK34" s="219"/>
      <c r="CL34" s="219"/>
      <c r="CM34" s="219"/>
      <c r="CN34" s="219"/>
      <c r="CO34" s="219"/>
      <c r="CP34" s="219"/>
      <c r="CQ34" s="219"/>
      <c r="CR34" s="219"/>
      <c r="CS34" s="219"/>
      <c r="CT34" s="219"/>
      <c r="CU34" s="219"/>
      <c r="CV34" s="219"/>
      <c r="CW34" s="219"/>
      <c r="CX34" s="219"/>
      <c r="CY34" s="219"/>
      <c r="CZ34" s="219"/>
      <c r="DA34" s="219"/>
      <c r="DB34" s="219"/>
      <c r="DC34" s="219"/>
      <c r="DD34" s="219"/>
      <c r="DE34" s="219"/>
      <c r="DF34" s="219"/>
      <c r="DG34" s="219"/>
      <c r="DH34" s="219"/>
      <c r="DI34" s="219"/>
      <c r="DJ34" s="219"/>
      <c r="DK34" s="219"/>
      <c r="DL34" s="219"/>
      <c r="DM34" s="219"/>
      <c r="DN34" s="219"/>
      <c r="DO34" s="219"/>
      <c r="DP34" s="219"/>
      <c r="DQ34" s="219"/>
      <c r="DR34" s="219"/>
      <c r="DS34" s="219"/>
      <c r="DT34" s="219"/>
      <c r="DU34" s="219"/>
      <c r="DV34" s="219"/>
      <c r="DW34" s="219"/>
      <c r="DX34" s="219"/>
      <c r="DY34" s="219"/>
      <c r="DZ34" s="219"/>
      <c r="EA34" s="219"/>
      <c r="EB34" s="219"/>
      <c r="EC34" s="219"/>
      <c r="ED34" s="219"/>
      <c r="EE34" s="219"/>
      <c r="EF34" s="219"/>
      <c r="EG34" s="219"/>
      <c r="EH34" s="219"/>
      <c r="EI34" s="219"/>
      <c r="EJ34" s="219"/>
      <c r="EK34" s="219"/>
      <c r="EL34" s="219"/>
      <c r="EM34" s="219"/>
      <c r="EN34" s="231"/>
      <c r="EO34" s="239"/>
      <c r="EP34" s="226"/>
      <c r="EQ34" s="202"/>
      <c r="ER34" s="202"/>
      <c r="ES34" s="202"/>
      <c r="ET34" s="202"/>
      <c r="EU34" s="202"/>
      <c r="EV34" s="202"/>
      <c r="EW34" s="202"/>
      <c r="EX34" s="202"/>
      <c r="EY34" s="202"/>
      <c r="EZ34" s="202"/>
      <c r="FA34" s="202"/>
      <c r="FB34" s="202"/>
      <c r="FC34" s="202"/>
      <c r="FD34" s="202"/>
      <c r="FE34" s="202"/>
      <c r="FF34" s="202"/>
      <c r="FG34" s="202"/>
      <c r="FH34" s="202"/>
      <c r="FI34" s="202"/>
      <c r="FJ34" s="202"/>
      <c r="FK34" s="202"/>
      <c r="FL34" s="202"/>
      <c r="FM34" s="202"/>
      <c r="FN34" s="202"/>
      <c r="FO34" s="202"/>
      <c r="FP34" s="202"/>
      <c r="FQ34" s="202"/>
      <c r="FR34" s="202"/>
      <c r="FS34" s="202"/>
      <c r="FT34" s="202"/>
      <c r="FU34" s="202"/>
      <c r="FV34" s="202"/>
      <c r="FW34" s="202"/>
      <c r="FX34" s="202"/>
      <c r="FY34" s="202"/>
      <c r="FZ34" s="202"/>
      <c r="GA34" s="202"/>
      <c r="GB34" s="202"/>
      <c r="GC34" s="202"/>
      <c r="GD34" s="202"/>
      <c r="GE34" s="202"/>
      <c r="GF34" s="202"/>
      <c r="GG34" s="202"/>
      <c r="GH34" s="202"/>
      <c r="GI34" s="202"/>
      <c r="GJ34" s="202"/>
      <c r="GK34" s="202"/>
      <c r="GL34" s="202"/>
      <c r="GM34" s="202"/>
      <c r="GN34" s="202"/>
      <c r="GO34" s="202"/>
      <c r="GP34" s="202"/>
      <c r="GQ34" s="202"/>
      <c r="GR34" s="202"/>
      <c r="GS34" s="202"/>
      <c r="GT34" s="202"/>
      <c r="GU34" s="202"/>
      <c r="GV34" s="202"/>
      <c r="GW34" s="202"/>
      <c r="GX34" s="202"/>
      <c r="GY34" s="202"/>
      <c r="GZ34" s="202"/>
      <c r="HA34" s="202"/>
      <c r="HB34" s="202"/>
      <c r="HC34" s="202"/>
      <c r="HD34" s="202"/>
      <c r="HE34" s="202"/>
      <c r="HF34" s="202"/>
      <c r="HG34" s="202"/>
      <c r="HH34" s="202"/>
      <c r="HI34" s="202"/>
      <c r="HJ34" s="202"/>
      <c r="HK34" s="202"/>
      <c r="HL34" s="202"/>
      <c r="HM34" s="154"/>
      <c r="HN34" s="154"/>
      <c r="HO34" s="154"/>
      <c r="HP34" s="154"/>
      <c r="HQ34" s="154"/>
      <c r="HR34" s="154"/>
      <c r="HS34" s="154"/>
      <c r="HT34" s="154"/>
      <c r="HU34" s="154"/>
      <c r="HV34" s="154"/>
      <c r="HW34" s="166"/>
    </row>
    <row r="35" spans="1:231">
      <c r="A35" s="145">
        <f t="shared" si="33"/>
        <v>44645</v>
      </c>
      <c r="B35" s="219">
        <f>'Age&amp;Sex by occurrence date'!$GM22</f>
        <v>18738</v>
      </c>
      <c r="C35" s="219">
        <v>18735</v>
      </c>
      <c r="D35" s="219">
        <v>15660</v>
      </c>
      <c r="E35" s="219">
        <v>15660</v>
      </c>
      <c r="F35" s="219">
        <v>15660</v>
      </c>
      <c r="G35" s="219">
        <v>15660</v>
      </c>
      <c r="H35" s="219">
        <v>15658</v>
      </c>
      <c r="I35" s="219">
        <v>15658</v>
      </c>
      <c r="J35" s="219">
        <v>15657</v>
      </c>
      <c r="K35" s="219">
        <v>15654</v>
      </c>
      <c r="L35" s="219">
        <v>15654</v>
      </c>
      <c r="M35" s="219">
        <v>15653</v>
      </c>
      <c r="N35" s="219">
        <v>15652</v>
      </c>
      <c r="O35" s="219">
        <v>15651</v>
      </c>
      <c r="P35" s="219">
        <v>15646</v>
      </c>
      <c r="Q35" s="219">
        <v>15644</v>
      </c>
      <c r="R35" s="219">
        <v>15640</v>
      </c>
      <c r="S35" s="219">
        <v>15640</v>
      </c>
      <c r="T35" s="219">
        <v>15625</v>
      </c>
      <c r="U35" s="219">
        <v>15622</v>
      </c>
      <c r="V35" s="219">
        <v>15618</v>
      </c>
      <c r="W35" s="219">
        <v>15611</v>
      </c>
      <c r="X35" s="219">
        <v>15605</v>
      </c>
      <c r="Y35" s="219">
        <v>15599</v>
      </c>
      <c r="Z35" s="219">
        <v>15403</v>
      </c>
      <c r="AA35" s="219">
        <v>15226</v>
      </c>
      <c r="AB35" s="219"/>
      <c r="AC35" s="219"/>
      <c r="AD35" s="219"/>
      <c r="AE35" s="219"/>
      <c r="AF35" s="219"/>
      <c r="AG35" s="219"/>
      <c r="AH35" s="219"/>
      <c r="AI35" s="219"/>
      <c r="AJ35" s="219"/>
      <c r="AK35" s="219"/>
      <c r="AL35" s="219"/>
      <c r="AM35" s="219"/>
      <c r="AN35" s="219"/>
      <c r="AO35" s="219"/>
      <c r="AP35" s="219"/>
      <c r="AQ35" s="219"/>
      <c r="AR35" s="219"/>
      <c r="AS35" s="219"/>
      <c r="AT35" s="219"/>
      <c r="AU35" s="219"/>
      <c r="AV35" s="219"/>
      <c r="AW35" s="219"/>
      <c r="AX35" s="219"/>
      <c r="AY35" s="219"/>
      <c r="AZ35" s="219"/>
      <c r="BA35" s="219"/>
      <c r="BB35" s="219"/>
      <c r="BC35" s="219"/>
      <c r="BD35" s="219"/>
      <c r="BE35" s="219"/>
      <c r="BF35" s="219"/>
      <c r="BG35" s="219"/>
      <c r="BH35" s="219"/>
      <c r="BI35" s="219"/>
      <c r="BJ35" s="219"/>
      <c r="BK35" s="219"/>
      <c r="BL35" s="219"/>
      <c r="BM35" s="219"/>
      <c r="BN35" s="219"/>
      <c r="BO35" s="219"/>
      <c r="BP35" s="219"/>
      <c r="BQ35" s="219"/>
      <c r="BR35" s="219"/>
      <c r="BS35" s="219"/>
      <c r="BT35" s="219"/>
      <c r="BU35" s="219"/>
      <c r="BV35" s="219"/>
      <c r="BW35" s="219"/>
      <c r="BX35" s="219"/>
      <c r="BY35" s="219"/>
      <c r="BZ35" s="219"/>
      <c r="CA35" s="219"/>
      <c r="CB35" s="219"/>
      <c r="CC35" s="219"/>
      <c r="CD35" s="219"/>
      <c r="CE35" s="219"/>
      <c r="CF35" s="219"/>
      <c r="CG35" s="219"/>
      <c r="CH35" s="219"/>
      <c r="CI35" s="219"/>
      <c r="CJ35" s="219"/>
      <c r="CK35" s="219"/>
      <c r="CL35" s="219"/>
      <c r="CM35" s="219"/>
      <c r="CN35" s="219"/>
      <c r="CO35" s="219"/>
      <c r="CP35" s="219"/>
      <c r="CQ35" s="219"/>
      <c r="CR35" s="219"/>
      <c r="CS35" s="219"/>
      <c r="CT35" s="219"/>
      <c r="CU35" s="219"/>
      <c r="CV35" s="219"/>
      <c r="CW35" s="219"/>
      <c r="CX35" s="219"/>
      <c r="CY35" s="219"/>
      <c r="CZ35" s="219"/>
      <c r="DA35" s="219"/>
      <c r="DB35" s="219"/>
      <c r="DC35" s="219"/>
      <c r="DD35" s="219"/>
      <c r="DE35" s="219"/>
      <c r="DF35" s="219"/>
      <c r="DG35" s="219"/>
      <c r="DH35" s="219"/>
      <c r="DI35" s="219"/>
      <c r="DJ35" s="219"/>
      <c r="DK35" s="219"/>
      <c r="DL35" s="219"/>
      <c r="DM35" s="219"/>
      <c r="DN35" s="219"/>
      <c r="DO35" s="219"/>
      <c r="DP35" s="219"/>
      <c r="DQ35" s="219"/>
      <c r="DR35" s="219"/>
      <c r="DS35" s="219"/>
      <c r="DT35" s="219"/>
      <c r="DU35" s="219"/>
      <c r="DV35" s="219"/>
      <c r="DW35" s="219"/>
      <c r="DX35" s="219"/>
      <c r="DY35" s="219"/>
      <c r="DZ35" s="219"/>
      <c r="EA35" s="219"/>
      <c r="EB35" s="219"/>
      <c r="EC35" s="219"/>
      <c r="ED35" s="219"/>
      <c r="EE35" s="219"/>
      <c r="EF35" s="219"/>
      <c r="EG35" s="219"/>
      <c r="EH35" s="219"/>
      <c r="EI35" s="219"/>
      <c r="EJ35" s="219"/>
      <c r="EK35" s="219"/>
      <c r="EL35" s="219"/>
      <c r="EM35" s="219"/>
      <c r="EN35" s="231"/>
      <c r="EO35" s="239"/>
      <c r="EP35" s="226"/>
      <c r="EQ35" s="202"/>
      <c r="ER35" s="202"/>
      <c r="ES35" s="202"/>
      <c r="ET35" s="202"/>
      <c r="EU35" s="202"/>
      <c r="EV35" s="202"/>
      <c r="EW35" s="202"/>
      <c r="EX35" s="202"/>
      <c r="EY35" s="202"/>
      <c r="EZ35" s="202"/>
      <c r="FA35" s="202"/>
      <c r="FB35" s="202"/>
      <c r="FC35" s="202"/>
      <c r="FD35" s="202"/>
      <c r="FE35" s="202"/>
      <c r="FF35" s="202"/>
      <c r="FG35" s="202"/>
      <c r="FH35" s="202"/>
      <c r="FI35" s="202"/>
      <c r="FJ35" s="202"/>
      <c r="FK35" s="202"/>
      <c r="FL35" s="202"/>
      <c r="FM35" s="202"/>
      <c r="FN35" s="202"/>
      <c r="FO35" s="202"/>
      <c r="FP35" s="202"/>
      <c r="FQ35" s="202"/>
      <c r="FR35" s="202"/>
      <c r="FS35" s="202"/>
      <c r="FT35" s="202"/>
      <c r="FU35" s="202"/>
      <c r="FV35" s="202"/>
      <c r="FW35" s="202"/>
      <c r="FX35" s="202"/>
      <c r="FY35" s="202"/>
      <c r="FZ35" s="202"/>
      <c r="GA35" s="202"/>
      <c r="GB35" s="202"/>
      <c r="GC35" s="202"/>
      <c r="GD35" s="202"/>
      <c r="GE35" s="202"/>
      <c r="GF35" s="202"/>
      <c r="GG35" s="202"/>
      <c r="GH35" s="202"/>
      <c r="GI35" s="202"/>
      <c r="GJ35" s="202"/>
      <c r="GK35" s="202"/>
      <c r="GL35" s="202"/>
      <c r="GM35" s="202"/>
      <c r="GN35" s="202"/>
      <c r="GO35" s="202"/>
      <c r="GP35" s="202"/>
      <c r="GQ35" s="202"/>
      <c r="GR35" s="202"/>
      <c r="GS35" s="202"/>
      <c r="GT35" s="202"/>
      <c r="GU35" s="202"/>
      <c r="GV35" s="202"/>
      <c r="GW35" s="202"/>
      <c r="GX35" s="202"/>
      <c r="GY35" s="202"/>
      <c r="GZ35" s="202"/>
      <c r="HA35" s="202"/>
      <c r="HB35" s="202"/>
      <c r="HC35" s="202"/>
      <c r="HD35" s="202"/>
      <c r="HE35" s="202"/>
      <c r="HF35" s="202"/>
      <c r="HG35" s="202"/>
      <c r="HH35" s="202"/>
      <c r="HI35" s="202"/>
      <c r="HJ35" s="202"/>
      <c r="HK35" s="202"/>
      <c r="HL35" s="202"/>
      <c r="HM35" s="154"/>
      <c r="HN35" s="154"/>
      <c r="HO35" s="154"/>
      <c r="HP35" s="154"/>
      <c r="HQ35" s="154"/>
      <c r="HR35" s="154"/>
      <c r="HS35" s="154"/>
      <c r="HT35" s="154"/>
      <c r="HU35" s="154"/>
      <c r="HV35" s="154"/>
      <c r="HW35" s="166"/>
    </row>
    <row r="36" spans="1:231">
      <c r="A36" s="145">
        <f t="shared" si="33"/>
        <v>44644</v>
      </c>
      <c r="B36" s="219">
        <f>'Age&amp;Sex by occurrence date'!$GT22</f>
        <v>18697</v>
      </c>
      <c r="C36" s="219">
        <v>18694</v>
      </c>
      <c r="D36" s="219">
        <v>15619</v>
      </c>
      <c r="E36" s="219">
        <v>15619</v>
      </c>
      <c r="F36" s="219">
        <v>15619</v>
      </c>
      <c r="G36" s="219">
        <v>15619</v>
      </c>
      <c r="H36" s="219">
        <v>15617</v>
      </c>
      <c r="I36" s="219">
        <v>15617</v>
      </c>
      <c r="J36" s="219">
        <v>15616</v>
      </c>
      <c r="K36" s="219">
        <v>15614</v>
      </c>
      <c r="L36" s="219">
        <v>15614</v>
      </c>
      <c r="M36" s="219">
        <v>15614</v>
      </c>
      <c r="N36" s="219">
        <v>15613</v>
      </c>
      <c r="O36" s="219">
        <v>15613</v>
      </c>
      <c r="P36" s="219">
        <v>15609</v>
      </c>
      <c r="Q36" s="219">
        <v>15607</v>
      </c>
      <c r="R36" s="219">
        <v>15603</v>
      </c>
      <c r="S36" s="219">
        <v>15602</v>
      </c>
      <c r="T36" s="219">
        <v>15588</v>
      </c>
      <c r="U36" s="219">
        <v>15587</v>
      </c>
      <c r="V36" s="219">
        <v>15584</v>
      </c>
      <c r="W36" s="219">
        <v>15579</v>
      </c>
      <c r="X36" s="219">
        <v>15576</v>
      </c>
      <c r="Y36" s="219">
        <v>15572</v>
      </c>
      <c r="Z36" s="219">
        <v>15381</v>
      </c>
      <c r="AA36" s="219">
        <v>15221</v>
      </c>
      <c r="AB36" s="219">
        <v>14965</v>
      </c>
      <c r="AC36" s="219"/>
      <c r="AD36" s="219"/>
      <c r="AE36" s="219"/>
      <c r="AF36" s="219"/>
      <c r="AG36" s="219"/>
      <c r="AH36" s="219"/>
      <c r="AI36" s="219"/>
      <c r="AJ36" s="219"/>
      <c r="AK36" s="219"/>
      <c r="AL36" s="219"/>
      <c r="AM36" s="219"/>
      <c r="AN36" s="219"/>
      <c r="AO36" s="219"/>
      <c r="AP36" s="219"/>
      <c r="AQ36" s="219"/>
      <c r="AR36" s="219"/>
      <c r="AS36" s="219"/>
      <c r="AT36" s="219"/>
      <c r="AU36" s="219"/>
      <c r="AV36" s="219"/>
      <c r="AW36" s="219"/>
      <c r="AX36" s="219"/>
      <c r="AY36" s="219"/>
      <c r="AZ36" s="219"/>
      <c r="BA36" s="219"/>
      <c r="BB36" s="219"/>
      <c r="BC36" s="219"/>
      <c r="BD36" s="219"/>
      <c r="BE36" s="219"/>
      <c r="BF36" s="219"/>
      <c r="BG36" s="219"/>
      <c r="BH36" s="219"/>
      <c r="BI36" s="219"/>
      <c r="BJ36" s="219"/>
      <c r="BK36" s="219"/>
      <c r="BL36" s="219"/>
      <c r="BM36" s="219"/>
      <c r="BN36" s="219"/>
      <c r="BO36" s="219"/>
      <c r="BP36" s="219"/>
      <c r="BQ36" s="219"/>
      <c r="BR36" s="219"/>
      <c r="BS36" s="219"/>
      <c r="BT36" s="219"/>
      <c r="BU36" s="219"/>
      <c r="BV36" s="219"/>
      <c r="BW36" s="219"/>
      <c r="BX36" s="219"/>
      <c r="BY36" s="219"/>
      <c r="BZ36" s="219"/>
      <c r="CA36" s="219"/>
      <c r="CB36" s="219"/>
      <c r="CC36" s="219"/>
      <c r="CD36" s="219"/>
      <c r="CE36" s="219"/>
      <c r="CF36" s="219"/>
      <c r="CG36" s="219"/>
      <c r="CH36" s="219"/>
      <c r="CI36" s="219"/>
      <c r="CJ36" s="219"/>
      <c r="CK36" s="219"/>
      <c r="CL36" s="219"/>
      <c r="CM36" s="219"/>
      <c r="CN36" s="219"/>
      <c r="CO36" s="219"/>
      <c r="CP36" s="219"/>
      <c r="CQ36" s="219"/>
      <c r="CR36" s="219"/>
      <c r="CS36" s="219"/>
      <c r="CT36" s="219"/>
      <c r="CU36" s="219"/>
      <c r="CV36" s="219"/>
      <c r="CW36" s="219"/>
      <c r="CX36" s="219"/>
      <c r="CY36" s="219"/>
      <c r="CZ36" s="219"/>
      <c r="DA36" s="219"/>
      <c r="DB36" s="219"/>
      <c r="DC36" s="219"/>
      <c r="DD36" s="219"/>
      <c r="DE36" s="219"/>
      <c r="DF36" s="219"/>
      <c r="DG36" s="219"/>
      <c r="DH36" s="219"/>
      <c r="DI36" s="219"/>
      <c r="DJ36" s="219"/>
      <c r="DK36" s="219"/>
      <c r="DL36" s="219"/>
      <c r="DM36" s="219"/>
      <c r="DN36" s="219"/>
      <c r="DO36" s="219"/>
      <c r="DP36" s="219"/>
      <c r="DQ36" s="219"/>
      <c r="DR36" s="219"/>
      <c r="DS36" s="219"/>
      <c r="DT36" s="219"/>
      <c r="DU36" s="219"/>
      <c r="DV36" s="219"/>
      <c r="DW36" s="219"/>
      <c r="DX36" s="219"/>
      <c r="DY36" s="219"/>
      <c r="DZ36" s="219"/>
      <c r="EA36" s="219"/>
      <c r="EB36" s="219"/>
      <c r="EC36" s="219"/>
      <c r="ED36" s="219"/>
      <c r="EE36" s="219"/>
      <c r="EF36" s="219"/>
      <c r="EG36" s="219"/>
      <c r="EH36" s="219"/>
      <c r="EI36" s="219"/>
      <c r="EJ36" s="219"/>
      <c r="EK36" s="219"/>
      <c r="EL36" s="219"/>
      <c r="EM36" s="219"/>
      <c r="EN36" s="231"/>
      <c r="EO36" s="239"/>
      <c r="EP36" s="226"/>
      <c r="EQ36" s="202"/>
      <c r="ER36" s="202"/>
      <c r="ES36" s="202"/>
      <c r="ET36" s="202"/>
      <c r="EU36" s="202"/>
      <c r="EV36" s="202"/>
      <c r="EW36" s="202"/>
      <c r="EX36" s="202"/>
      <c r="EY36" s="202"/>
      <c r="EZ36" s="202"/>
      <c r="FA36" s="202"/>
      <c r="FB36" s="202"/>
      <c r="FC36" s="202"/>
      <c r="FD36" s="202"/>
      <c r="FE36" s="202"/>
      <c r="FF36" s="202"/>
      <c r="FG36" s="202"/>
      <c r="FH36" s="202"/>
      <c r="FI36" s="202"/>
      <c r="FJ36" s="202"/>
      <c r="FK36" s="202"/>
      <c r="FL36" s="202"/>
      <c r="FM36" s="202"/>
      <c r="FN36" s="202"/>
      <c r="FO36" s="202"/>
      <c r="FP36" s="202"/>
      <c r="FQ36" s="202"/>
      <c r="FR36" s="202"/>
      <c r="FS36" s="202"/>
      <c r="FT36" s="202"/>
      <c r="FU36" s="202"/>
      <c r="FV36" s="202"/>
      <c r="FW36" s="202"/>
      <c r="FX36" s="202"/>
      <c r="FY36" s="202"/>
      <c r="FZ36" s="202"/>
      <c r="GA36" s="202"/>
      <c r="GB36" s="202"/>
      <c r="GC36" s="202"/>
      <c r="GD36" s="202"/>
      <c r="GE36" s="202"/>
      <c r="GF36" s="202"/>
      <c r="GG36" s="202"/>
      <c r="GH36" s="202"/>
      <c r="GI36" s="202"/>
      <c r="GJ36" s="202"/>
      <c r="GK36" s="202"/>
      <c r="GL36" s="202"/>
      <c r="GM36" s="202"/>
      <c r="GN36" s="202"/>
      <c r="GO36" s="202"/>
      <c r="GP36" s="202"/>
      <c r="GQ36" s="202"/>
      <c r="GR36" s="202"/>
      <c r="GS36" s="202"/>
      <c r="GT36" s="202"/>
      <c r="GU36" s="202"/>
      <c r="GV36" s="202"/>
      <c r="GW36" s="202"/>
      <c r="GX36" s="202"/>
      <c r="GY36" s="202"/>
      <c r="GZ36" s="202"/>
      <c r="HA36" s="202"/>
      <c r="HB36" s="202"/>
      <c r="HC36" s="202"/>
      <c r="HD36" s="202"/>
      <c r="HE36" s="202"/>
      <c r="HF36" s="202"/>
      <c r="HG36" s="202"/>
      <c r="HH36" s="202"/>
      <c r="HI36" s="202"/>
      <c r="HJ36" s="202"/>
      <c r="HK36" s="202"/>
      <c r="HL36" s="202"/>
      <c r="HM36" s="154"/>
      <c r="HN36" s="154"/>
      <c r="HO36" s="154"/>
      <c r="HP36" s="154"/>
      <c r="HQ36" s="154"/>
      <c r="HR36" s="154"/>
      <c r="HS36" s="154"/>
      <c r="HT36" s="154"/>
      <c r="HU36" s="154"/>
      <c r="HV36" s="154"/>
      <c r="HW36" s="166"/>
    </row>
    <row r="37" spans="1:231">
      <c r="A37" s="145">
        <f t="shared" si="33"/>
        <v>44643</v>
      </c>
      <c r="B37" s="219">
        <f>'Age&amp;Sex by occurrence date'!$HA22</f>
        <v>18661</v>
      </c>
      <c r="C37" s="219">
        <v>18658</v>
      </c>
      <c r="D37" s="219">
        <v>15583</v>
      </c>
      <c r="E37" s="219">
        <v>15583</v>
      </c>
      <c r="F37" s="219">
        <v>15583</v>
      </c>
      <c r="G37" s="219">
        <v>15583</v>
      </c>
      <c r="H37" s="219">
        <v>15582</v>
      </c>
      <c r="I37" s="219">
        <v>15582</v>
      </c>
      <c r="J37" s="219">
        <v>15581</v>
      </c>
      <c r="K37" s="219">
        <v>15580</v>
      </c>
      <c r="L37" s="219">
        <v>15580</v>
      </c>
      <c r="M37" s="219">
        <v>15580</v>
      </c>
      <c r="N37" s="219">
        <v>15579</v>
      </c>
      <c r="O37" s="219">
        <v>15579</v>
      </c>
      <c r="P37" s="219">
        <v>15576</v>
      </c>
      <c r="Q37" s="219">
        <v>15574</v>
      </c>
      <c r="R37" s="219">
        <v>15570</v>
      </c>
      <c r="S37" s="219">
        <v>15570</v>
      </c>
      <c r="T37" s="219">
        <v>15556</v>
      </c>
      <c r="U37" s="219">
        <v>15555</v>
      </c>
      <c r="V37" s="219">
        <v>15553</v>
      </c>
      <c r="W37" s="219">
        <v>15552</v>
      </c>
      <c r="X37" s="219">
        <v>15551</v>
      </c>
      <c r="Y37" s="219">
        <v>15548</v>
      </c>
      <c r="Z37" s="219">
        <v>15358</v>
      </c>
      <c r="AA37" s="219">
        <v>15200</v>
      </c>
      <c r="AB37" s="219">
        <v>14953</v>
      </c>
      <c r="AC37" s="219">
        <v>14930</v>
      </c>
      <c r="AD37" s="219"/>
      <c r="AE37" s="219"/>
      <c r="AF37" s="219"/>
      <c r="AG37" s="219"/>
      <c r="AH37" s="219"/>
      <c r="AI37" s="219"/>
      <c r="AJ37" s="219"/>
      <c r="AK37" s="219"/>
      <c r="AL37" s="219"/>
      <c r="AM37" s="219"/>
      <c r="AN37" s="219"/>
      <c r="AO37" s="219"/>
      <c r="AP37" s="219"/>
      <c r="AQ37" s="219"/>
      <c r="AR37" s="219"/>
      <c r="AS37" s="219"/>
      <c r="AT37" s="219"/>
      <c r="AU37" s="219"/>
      <c r="AV37" s="219"/>
      <c r="AW37" s="219"/>
      <c r="AX37" s="219"/>
      <c r="AY37" s="219"/>
      <c r="AZ37" s="219"/>
      <c r="BA37" s="219"/>
      <c r="BB37" s="219"/>
      <c r="BC37" s="219"/>
      <c r="BD37" s="219"/>
      <c r="BE37" s="219"/>
      <c r="BF37" s="219"/>
      <c r="BG37" s="219"/>
      <c r="BH37" s="219"/>
      <c r="BI37" s="219"/>
      <c r="BJ37" s="219"/>
      <c r="BK37" s="219"/>
      <c r="BL37" s="219"/>
      <c r="BM37" s="219"/>
      <c r="BN37" s="219"/>
      <c r="BO37" s="219"/>
      <c r="BP37" s="219"/>
      <c r="BQ37" s="219"/>
      <c r="BR37" s="219"/>
      <c r="BS37" s="219"/>
      <c r="BT37" s="219"/>
      <c r="BU37" s="219"/>
      <c r="BV37" s="219"/>
      <c r="BW37" s="219"/>
      <c r="BX37" s="219"/>
      <c r="BY37" s="219"/>
      <c r="BZ37" s="219"/>
      <c r="CA37" s="219"/>
      <c r="CB37" s="219"/>
      <c r="CC37" s="219"/>
      <c r="CD37" s="219"/>
      <c r="CE37" s="219"/>
      <c r="CF37" s="219"/>
      <c r="CG37" s="219"/>
      <c r="CH37" s="219"/>
      <c r="CI37" s="219"/>
      <c r="CJ37" s="219"/>
      <c r="CK37" s="219"/>
      <c r="CL37" s="219"/>
      <c r="CM37" s="219"/>
      <c r="CN37" s="219"/>
      <c r="CO37" s="219"/>
      <c r="CP37" s="219"/>
      <c r="CQ37" s="219"/>
      <c r="CR37" s="219"/>
      <c r="CS37" s="219"/>
      <c r="CT37" s="219"/>
      <c r="CU37" s="219"/>
      <c r="CV37" s="219"/>
      <c r="CW37" s="219"/>
      <c r="CX37" s="219"/>
      <c r="CY37" s="219"/>
      <c r="CZ37" s="219"/>
      <c r="DA37" s="219"/>
      <c r="DB37" s="219"/>
      <c r="DC37" s="219"/>
      <c r="DD37" s="219"/>
      <c r="DE37" s="219"/>
      <c r="DF37" s="219"/>
      <c r="DG37" s="219"/>
      <c r="DH37" s="219"/>
      <c r="DI37" s="219"/>
      <c r="DJ37" s="219"/>
      <c r="DK37" s="219"/>
      <c r="DL37" s="219"/>
      <c r="DM37" s="219"/>
      <c r="DN37" s="219"/>
      <c r="DO37" s="219"/>
      <c r="DP37" s="219"/>
      <c r="DQ37" s="219"/>
      <c r="DR37" s="219"/>
      <c r="DS37" s="219"/>
      <c r="DT37" s="219"/>
      <c r="DU37" s="219"/>
      <c r="DV37" s="219"/>
      <c r="DW37" s="219"/>
      <c r="DX37" s="219"/>
      <c r="DY37" s="219"/>
      <c r="DZ37" s="219"/>
      <c r="EA37" s="219"/>
      <c r="EB37" s="219"/>
      <c r="EC37" s="219"/>
      <c r="ED37" s="219"/>
      <c r="EE37" s="219"/>
      <c r="EF37" s="219"/>
      <c r="EG37" s="219"/>
      <c r="EH37" s="219"/>
      <c r="EI37" s="219"/>
      <c r="EJ37" s="219"/>
      <c r="EK37" s="219"/>
      <c r="EL37" s="219"/>
      <c r="EM37" s="219"/>
      <c r="EN37" s="231"/>
      <c r="EO37" s="239"/>
      <c r="EP37" s="226"/>
      <c r="EQ37" s="202"/>
      <c r="ER37" s="202"/>
      <c r="ES37" s="202"/>
      <c r="ET37" s="202"/>
      <c r="EU37" s="202"/>
      <c r="EV37" s="202"/>
      <c r="EW37" s="202"/>
      <c r="EX37" s="202"/>
      <c r="EY37" s="202"/>
      <c r="EZ37" s="202"/>
      <c r="FA37" s="202"/>
      <c r="FB37" s="202"/>
      <c r="FC37" s="202"/>
      <c r="FD37" s="202"/>
      <c r="FE37" s="202"/>
      <c r="FF37" s="202"/>
      <c r="FG37" s="202"/>
      <c r="FH37" s="202"/>
      <c r="FI37" s="202"/>
      <c r="FJ37" s="202"/>
      <c r="FK37" s="202"/>
      <c r="FL37" s="202"/>
      <c r="FM37" s="202"/>
      <c r="FN37" s="202"/>
      <c r="FO37" s="202"/>
      <c r="FP37" s="202"/>
      <c r="FQ37" s="202"/>
      <c r="FR37" s="202"/>
      <c r="FS37" s="202"/>
      <c r="FT37" s="202"/>
      <c r="FU37" s="202"/>
      <c r="FV37" s="202"/>
      <c r="FW37" s="202"/>
      <c r="FX37" s="202"/>
      <c r="FY37" s="202"/>
      <c r="FZ37" s="202"/>
      <c r="GA37" s="202"/>
      <c r="GB37" s="202"/>
      <c r="GC37" s="202"/>
      <c r="GD37" s="202"/>
      <c r="GE37" s="202"/>
      <c r="GF37" s="202"/>
      <c r="GG37" s="202"/>
      <c r="GH37" s="202"/>
      <c r="GI37" s="202"/>
      <c r="GJ37" s="202"/>
      <c r="GK37" s="202"/>
      <c r="GL37" s="202"/>
      <c r="GM37" s="202"/>
      <c r="GN37" s="202"/>
      <c r="GO37" s="202"/>
      <c r="GP37" s="202"/>
      <c r="GQ37" s="202"/>
      <c r="GR37" s="202"/>
      <c r="GS37" s="202"/>
      <c r="GT37" s="202"/>
      <c r="GU37" s="202"/>
      <c r="GV37" s="202"/>
      <c r="GW37" s="202"/>
      <c r="GX37" s="202"/>
      <c r="GY37" s="202"/>
      <c r="GZ37" s="202"/>
      <c r="HA37" s="202"/>
      <c r="HB37" s="202"/>
      <c r="HC37" s="202"/>
      <c r="HD37" s="202"/>
      <c r="HE37" s="202"/>
      <c r="HF37" s="202"/>
      <c r="HG37" s="202"/>
      <c r="HH37" s="202"/>
      <c r="HI37" s="202"/>
      <c r="HJ37" s="202"/>
      <c r="HK37" s="202"/>
      <c r="HL37" s="202"/>
      <c r="HM37" s="154"/>
      <c r="HN37" s="154"/>
      <c r="HO37" s="154"/>
      <c r="HP37" s="154"/>
      <c r="HQ37" s="154"/>
      <c r="HR37" s="154"/>
      <c r="HS37" s="154"/>
      <c r="HT37" s="154"/>
      <c r="HU37" s="154"/>
      <c r="HV37" s="154"/>
      <c r="HW37" s="166"/>
    </row>
    <row r="38" spans="1:231">
      <c r="A38" s="145">
        <f t="shared" ref="A38:A40" si="34">A39+1</f>
        <v>44642</v>
      </c>
      <c r="B38" s="219">
        <f>'Age&amp;Sex by occurrence date'!$HH22</f>
        <v>18615</v>
      </c>
      <c r="C38" s="219">
        <v>18612</v>
      </c>
      <c r="D38" s="219">
        <v>15537</v>
      </c>
      <c r="E38" s="219">
        <v>15537</v>
      </c>
      <c r="F38" s="219">
        <v>15537</v>
      </c>
      <c r="G38" s="219">
        <v>15537</v>
      </c>
      <c r="H38" s="219">
        <v>15536</v>
      </c>
      <c r="I38" s="219">
        <v>15536</v>
      </c>
      <c r="J38" s="219">
        <v>15535</v>
      </c>
      <c r="K38" s="219">
        <v>15534</v>
      </c>
      <c r="L38" s="219">
        <v>15534</v>
      </c>
      <c r="M38" s="219">
        <v>15534</v>
      </c>
      <c r="N38" s="219">
        <v>15534</v>
      </c>
      <c r="O38" s="219">
        <v>15534</v>
      </c>
      <c r="P38" s="219">
        <v>15531</v>
      </c>
      <c r="Q38" s="219">
        <v>15529</v>
      </c>
      <c r="R38" s="219">
        <v>15525</v>
      </c>
      <c r="S38" s="219">
        <v>15525</v>
      </c>
      <c r="T38" s="219">
        <v>15512</v>
      </c>
      <c r="U38" s="219">
        <v>15511</v>
      </c>
      <c r="V38" s="219">
        <v>15509</v>
      </c>
      <c r="W38" s="219">
        <v>15509</v>
      </c>
      <c r="X38" s="219">
        <v>15508</v>
      </c>
      <c r="Y38" s="219">
        <v>15505</v>
      </c>
      <c r="Z38" s="219">
        <v>15316</v>
      </c>
      <c r="AA38" s="219">
        <v>15165</v>
      </c>
      <c r="AB38" s="219">
        <v>14922</v>
      </c>
      <c r="AC38" s="219">
        <v>14913</v>
      </c>
      <c r="AD38" s="219">
        <v>14903</v>
      </c>
      <c r="AE38" s="219"/>
      <c r="AF38" s="219"/>
      <c r="AG38" s="219"/>
      <c r="AH38" s="219"/>
      <c r="AI38" s="219"/>
      <c r="AJ38" s="219"/>
      <c r="AK38" s="219"/>
      <c r="AL38" s="219"/>
      <c r="AM38" s="219"/>
      <c r="AN38" s="219"/>
      <c r="AO38" s="219"/>
      <c r="AP38" s="219"/>
      <c r="AQ38" s="219"/>
      <c r="AR38" s="219"/>
      <c r="AS38" s="219"/>
      <c r="AT38" s="219"/>
      <c r="AU38" s="219"/>
      <c r="AV38" s="219"/>
      <c r="AW38" s="219"/>
      <c r="AX38" s="219"/>
      <c r="AY38" s="219"/>
      <c r="AZ38" s="219"/>
      <c r="BA38" s="219"/>
      <c r="BB38" s="219"/>
      <c r="BC38" s="219"/>
      <c r="BD38" s="219"/>
      <c r="BE38" s="219"/>
      <c r="BF38" s="219"/>
      <c r="BG38" s="219"/>
      <c r="BH38" s="219"/>
      <c r="BI38" s="219"/>
      <c r="BJ38" s="219"/>
      <c r="BK38" s="219"/>
      <c r="BL38" s="219"/>
      <c r="BM38" s="219"/>
      <c r="BN38" s="219"/>
      <c r="BO38" s="219"/>
      <c r="BP38" s="219"/>
      <c r="BQ38" s="219"/>
      <c r="BR38" s="219"/>
      <c r="BS38" s="219"/>
      <c r="BT38" s="219"/>
      <c r="BU38" s="219"/>
      <c r="BV38" s="219"/>
      <c r="BW38" s="219"/>
      <c r="BX38" s="219"/>
      <c r="BY38" s="219"/>
      <c r="BZ38" s="219"/>
      <c r="CA38" s="219"/>
      <c r="CB38" s="219"/>
      <c r="CC38" s="219"/>
      <c r="CD38" s="219"/>
      <c r="CE38" s="219"/>
      <c r="CF38" s="219"/>
      <c r="CG38" s="219"/>
      <c r="CH38" s="219"/>
      <c r="CI38" s="219"/>
      <c r="CJ38" s="219"/>
      <c r="CK38" s="219"/>
      <c r="CL38" s="219"/>
      <c r="CM38" s="219"/>
      <c r="CN38" s="219"/>
      <c r="CO38" s="219"/>
      <c r="CP38" s="219"/>
      <c r="CQ38" s="219"/>
      <c r="CR38" s="219"/>
      <c r="CS38" s="219"/>
      <c r="CT38" s="219"/>
      <c r="CU38" s="219"/>
      <c r="CV38" s="219"/>
      <c r="CW38" s="219"/>
      <c r="CX38" s="219"/>
      <c r="CY38" s="219"/>
      <c r="CZ38" s="219"/>
      <c r="DA38" s="219"/>
      <c r="DB38" s="219"/>
      <c r="DC38" s="219"/>
      <c r="DD38" s="219"/>
      <c r="DE38" s="219"/>
      <c r="DF38" s="219"/>
      <c r="DG38" s="219"/>
      <c r="DH38" s="219"/>
      <c r="DI38" s="219"/>
      <c r="DJ38" s="219"/>
      <c r="DK38" s="219"/>
      <c r="DL38" s="219"/>
      <c r="DM38" s="219"/>
      <c r="DN38" s="219"/>
      <c r="DO38" s="219"/>
      <c r="DP38" s="219"/>
      <c r="DQ38" s="219"/>
      <c r="DR38" s="219"/>
      <c r="DS38" s="219"/>
      <c r="DT38" s="219"/>
      <c r="DU38" s="219"/>
      <c r="DV38" s="219"/>
      <c r="DW38" s="219"/>
      <c r="DX38" s="219"/>
      <c r="DY38" s="219"/>
      <c r="DZ38" s="219"/>
      <c r="EA38" s="219"/>
      <c r="EB38" s="219"/>
      <c r="EC38" s="219"/>
      <c r="ED38" s="219"/>
      <c r="EE38" s="219"/>
      <c r="EF38" s="219"/>
      <c r="EG38" s="219"/>
      <c r="EH38" s="219"/>
      <c r="EI38" s="219"/>
      <c r="EJ38" s="219"/>
      <c r="EK38" s="219"/>
      <c r="EL38" s="219"/>
      <c r="EM38" s="219"/>
      <c r="EN38" s="231"/>
      <c r="EO38" s="239"/>
      <c r="EP38" s="226"/>
      <c r="EQ38" s="202"/>
      <c r="ER38" s="202"/>
      <c r="ES38" s="202"/>
      <c r="ET38" s="202"/>
      <c r="EU38" s="202"/>
      <c r="EV38" s="202"/>
      <c r="EW38" s="202"/>
      <c r="EX38" s="202"/>
      <c r="EY38" s="202"/>
      <c r="EZ38" s="202"/>
      <c r="FA38" s="202"/>
      <c r="FB38" s="202"/>
      <c r="FC38" s="202"/>
      <c r="FD38" s="202"/>
      <c r="FE38" s="202"/>
      <c r="FF38" s="202"/>
      <c r="FG38" s="202"/>
      <c r="FH38" s="202"/>
      <c r="FI38" s="202"/>
      <c r="FJ38" s="202"/>
      <c r="FK38" s="202"/>
      <c r="FL38" s="202"/>
      <c r="FM38" s="202"/>
      <c r="FN38" s="202"/>
      <c r="FO38" s="202"/>
      <c r="FP38" s="202"/>
      <c r="FQ38" s="202"/>
      <c r="FR38" s="202"/>
      <c r="FS38" s="202"/>
      <c r="FT38" s="202"/>
      <c r="FU38" s="202"/>
      <c r="FV38" s="202"/>
      <c r="FW38" s="202"/>
      <c r="FX38" s="202"/>
      <c r="FY38" s="202"/>
      <c r="FZ38" s="202"/>
      <c r="GA38" s="202"/>
      <c r="GB38" s="202"/>
      <c r="GC38" s="202"/>
      <c r="GD38" s="202"/>
      <c r="GE38" s="202"/>
      <c r="GF38" s="202"/>
      <c r="GG38" s="202"/>
      <c r="GH38" s="202"/>
      <c r="GI38" s="202"/>
      <c r="GJ38" s="202"/>
      <c r="GK38" s="202"/>
      <c r="GL38" s="202"/>
      <c r="GM38" s="202"/>
      <c r="GN38" s="202"/>
      <c r="GO38" s="202"/>
      <c r="GP38" s="202"/>
      <c r="GQ38" s="202"/>
      <c r="GR38" s="202"/>
      <c r="GS38" s="202"/>
      <c r="GT38" s="202"/>
      <c r="GU38" s="202"/>
      <c r="GV38" s="202"/>
      <c r="GW38" s="202"/>
      <c r="GX38" s="202"/>
      <c r="GY38" s="202"/>
      <c r="GZ38" s="202"/>
      <c r="HA38" s="202"/>
      <c r="HB38" s="202"/>
      <c r="HC38" s="202"/>
      <c r="HD38" s="202"/>
      <c r="HE38" s="202"/>
      <c r="HF38" s="202"/>
      <c r="HG38" s="202"/>
      <c r="HH38" s="202"/>
      <c r="HI38" s="202"/>
      <c r="HJ38" s="202"/>
      <c r="HK38" s="202"/>
      <c r="HL38" s="202"/>
      <c r="HM38" s="154"/>
      <c r="HN38" s="154"/>
      <c r="HO38" s="154"/>
      <c r="HP38" s="154"/>
      <c r="HQ38" s="154"/>
      <c r="HR38" s="154"/>
      <c r="HS38" s="154"/>
      <c r="HT38" s="154"/>
      <c r="HU38" s="154"/>
      <c r="HV38" s="154"/>
      <c r="HW38" s="166"/>
    </row>
    <row r="39" spans="1:231">
      <c r="A39" s="145">
        <f t="shared" si="34"/>
        <v>44641</v>
      </c>
      <c r="B39" s="219">
        <f>'Age&amp;Sex by occurrence date'!$HO22</f>
        <v>18581</v>
      </c>
      <c r="C39" s="219">
        <v>18578</v>
      </c>
      <c r="D39" s="219">
        <v>15503</v>
      </c>
      <c r="E39" s="219">
        <v>15503</v>
      </c>
      <c r="F39" s="219">
        <v>15503</v>
      </c>
      <c r="G39" s="219">
        <v>15503</v>
      </c>
      <c r="H39" s="219">
        <v>15502</v>
      </c>
      <c r="I39" s="219">
        <v>15502</v>
      </c>
      <c r="J39" s="219">
        <v>15501</v>
      </c>
      <c r="K39" s="219">
        <v>15500</v>
      </c>
      <c r="L39" s="219">
        <v>15500</v>
      </c>
      <c r="M39" s="219">
        <v>15500</v>
      </c>
      <c r="N39" s="219">
        <v>15500</v>
      </c>
      <c r="O39" s="219">
        <v>15500</v>
      </c>
      <c r="P39" s="219">
        <v>15497</v>
      </c>
      <c r="Q39" s="219">
        <v>15495</v>
      </c>
      <c r="R39" s="219">
        <v>15491</v>
      </c>
      <c r="S39" s="219">
        <v>15491</v>
      </c>
      <c r="T39" s="219">
        <v>15478</v>
      </c>
      <c r="U39" s="219">
        <v>15477</v>
      </c>
      <c r="V39" s="219">
        <v>15476</v>
      </c>
      <c r="W39" s="219">
        <v>15476</v>
      </c>
      <c r="X39" s="219">
        <v>15475</v>
      </c>
      <c r="Y39" s="219">
        <v>15472</v>
      </c>
      <c r="Z39" s="219">
        <v>15284</v>
      </c>
      <c r="AA39" s="219">
        <v>15141</v>
      </c>
      <c r="AB39" s="219">
        <v>14903</v>
      </c>
      <c r="AC39" s="219">
        <v>14896</v>
      </c>
      <c r="AD39" s="219">
        <v>14891</v>
      </c>
      <c r="AE39" s="219"/>
      <c r="AF39" s="219"/>
      <c r="AG39" s="219"/>
      <c r="AH39" s="219"/>
      <c r="AI39" s="219"/>
      <c r="AJ39" s="219"/>
      <c r="AK39" s="219"/>
      <c r="AL39" s="219"/>
      <c r="AM39" s="219"/>
      <c r="AN39" s="219"/>
      <c r="AO39" s="219"/>
      <c r="AP39" s="219"/>
      <c r="AQ39" s="219"/>
      <c r="AR39" s="219"/>
      <c r="AS39" s="219"/>
      <c r="AT39" s="219"/>
      <c r="AU39" s="219"/>
      <c r="AV39" s="219"/>
      <c r="AW39" s="219"/>
      <c r="AX39" s="219"/>
      <c r="AY39" s="219"/>
      <c r="AZ39" s="219"/>
      <c r="BA39" s="219"/>
      <c r="BB39" s="219"/>
      <c r="BC39" s="219"/>
      <c r="BD39" s="219"/>
      <c r="BE39" s="219"/>
      <c r="BF39" s="219"/>
      <c r="BG39" s="219"/>
      <c r="BH39" s="219"/>
      <c r="BI39" s="219"/>
      <c r="BJ39" s="219"/>
      <c r="BK39" s="219"/>
      <c r="BL39" s="219"/>
      <c r="BM39" s="219"/>
      <c r="BN39" s="219"/>
      <c r="BO39" s="219"/>
      <c r="BP39" s="219"/>
      <c r="BQ39" s="219"/>
      <c r="BR39" s="219"/>
      <c r="BS39" s="219"/>
      <c r="BT39" s="219"/>
      <c r="BU39" s="219"/>
      <c r="BV39" s="219"/>
      <c r="BW39" s="219"/>
      <c r="BX39" s="219"/>
      <c r="BY39" s="219"/>
      <c r="BZ39" s="219"/>
      <c r="CA39" s="219"/>
      <c r="CB39" s="219"/>
      <c r="CC39" s="219"/>
      <c r="CD39" s="219"/>
      <c r="CE39" s="219"/>
      <c r="CF39" s="219"/>
      <c r="CG39" s="219"/>
      <c r="CH39" s="219"/>
      <c r="CI39" s="219"/>
      <c r="CJ39" s="219"/>
      <c r="CK39" s="219"/>
      <c r="CL39" s="219"/>
      <c r="CM39" s="219"/>
      <c r="CN39" s="219"/>
      <c r="CO39" s="219"/>
      <c r="CP39" s="219"/>
      <c r="CQ39" s="219"/>
      <c r="CR39" s="219"/>
      <c r="CS39" s="219"/>
      <c r="CT39" s="219"/>
      <c r="CU39" s="219"/>
      <c r="CV39" s="219"/>
      <c r="CW39" s="219"/>
      <c r="CX39" s="219"/>
      <c r="CY39" s="219"/>
      <c r="CZ39" s="219"/>
      <c r="DA39" s="219"/>
      <c r="DB39" s="219"/>
      <c r="DC39" s="219"/>
      <c r="DD39" s="219"/>
      <c r="DE39" s="219"/>
      <c r="DF39" s="219"/>
      <c r="DG39" s="219"/>
      <c r="DH39" s="219"/>
      <c r="DI39" s="219"/>
      <c r="DJ39" s="219"/>
      <c r="DK39" s="219"/>
      <c r="DL39" s="219"/>
      <c r="DM39" s="219"/>
      <c r="DN39" s="219"/>
      <c r="DO39" s="219"/>
      <c r="DP39" s="219"/>
      <c r="DQ39" s="219"/>
      <c r="DR39" s="219"/>
      <c r="DS39" s="219"/>
      <c r="DT39" s="219"/>
      <c r="DU39" s="219"/>
      <c r="DV39" s="219"/>
      <c r="DW39" s="219"/>
      <c r="DX39" s="219"/>
      <c r="DY39" s="219"/>
      <c r="DZ39" s="219"/>
      <c r="EA39" s="219"/>
      <c r="EB39" s="219"/>
      <c r="EC39" s="219"/>
      <c r="ED39" s="219"/>
      <c r="EE39" s="219"/>
      <c r="EF39" s="219"/>
      <c r="EG39" s="219"/>
      <c r="EH39" s="219"/>
      <c r="EI39" s="219"/>
      <c r="EJ39" s="219"/>
      <c r="EK39" s="219"/>
      <c r="EL39" s="219"/>
      <c r="EM39" s="219"/>
      <c r="EN39" s="231"/>
      <c r="EO39" s="239"/>
      <c r="EP39" s="226"/>
      <c r="EQ39" s="202"/>
      <c r="ER39" s="202"/>
      <c r="ES39" s="202"/>
      <c r="ET39" s="202"/>
      <c r="EU39" s="202"/>
      <c r="EV39" s="202"/>
      <c r="EW39" s="202"/>
      <c r="EX39" s="202"/>
      <c r="EY39" s="202"/>
      <c r="EZ39" s="202"/>
      <c r="FA39" s="202"/>
      <c r="FB39" s="202"/>
      <c r="FC39" s="202"/>
      <c r="FD39" s="202"/>
      <c r="FE39" s="202"/>
      <c r="FF39" s="202"/>
      <c r="FG39" s="202"/>
      <c r="FH39" s="202"/>
      <c r="FI39" s="202"/>
      <c r="FJ39" s="202"/>
      <c r="FK39" s="202"/>
      <c r="FL39" s="202"/>
      <c r="FM39" s="202"/>
      <c r="FN39" s="202"/>
      <c r="FO39" s="202"/>
      <c r="FP39" s="202"/>
      <c r="FQ39" s="202"/>
      <c r="FR39" s="202"/>
      <c r="FS39" s="202"/>
      <c r="FT39" s="202"/>
      <c r="FU39" s="202"/>
      <c r="FV39" s="202"/>
      <c r="FW39" s="202"/>
      <c r="FX39" s="202"/>
      <c r="FY39" s="202"/>
      <c r="FZ39" s="202"/>
      <c r="GA39" s="202"/>
      <c r="GB39" s="202"/>
      <c r="GC39" s="202"/>
      <c r="GD39" s="202"/>
      <c r="GE39" s="202"/>
      <c r="GF39" s="202"/>
      <c r="GG39" s="202"/>
      <c r="GH39" s="202"/>
      <c r="GI39" s="202"/>
      <c r="GJ39" s="202"/>
      <c r="GK39" s="202"/>
      <c r="GL39" s="202"/>
      <c r="GM39" s="202"/>
      <c r="GN39" s="202"/>
      <c r="GO39" s="202"/>
      <c r="GP39" s="202"/>
      <c r="GQ39" s="202"/>
      <c r="GR39" s="202"/>
      <c r="GS39" s="202"/>
      <c r="GT39" s="202"/>
      <c r="GU39" s="202"/>
      <c r="GV39" s="202"/>
      <c r="GW39" s="202"/>
      <c r="GX39" s="202"/>
      <c r="GY39" s="202"/>
      <c r="GZ39" s="202"/>
      <c r="HA39" s="202"/>
      <c r="HB39" s="202"/>
      <c r="HC39" s="202"/>
      <c r="HD39" s="202"/>
      <c r="HE39" s="202"/>
      <c r="HF39" s="202"/>
      <c r="HG39" s="202"/>
      <c r="HH39" s="202"/>
      <c r="HI39" s="202"/>
      <c r="HJ39" s="202"/>
      <c r="HK39" s="202"/>
      <c r="HL39" s="202"/>
      <c r="HM39" s="154"/>
      <c r="HN39" s="154"/>
      <c r="HO39" s="154"/>
      <c r="HP39" s="154"/>
      <c r="HQ39" s="154"/>
      <c r="HR39" s="154"/>
      <c r="HS39" s="154"/>
      <c r="HT39" s="154"/>
      <c r="HU39" s="154"/>
      <c r="HV39" s="154"/>
      <c r="HW39" s="166"/>
    </row>
    <row r="40" spans="1:231">
      <c r="A40" s="145">
        <f t="shared" si="34"/>
        <v>44640</v>
      </c>
      <c r="B40" s="219">
        <f>'Age&amp;Sex by occurrence date'!$HV22</f>
        <v>18544</v>
      </c>
      <c r="C40" s="219">
        <v>18541</v>
      </c>
      <c r="D40" s="219">
        <v>15466</v>
      </c>
      <c r="E40" s="219">
        <v>15466</v>
      </c>
      <c r="F40" s="219">
        <v>15466</v>
      </c>
      <c r="G40" s="219">
        <v>15466</v>
      </c>
      <c r="H40" s="219">
        <v>15465</v>
      </c>
      <c r="I40" s="219">
        <v>15465</v>
      </c>
      <c r="J40" s="219">
        <v>15465</v>
      </c>
      <c r="K40" s="219">
        <v>15464</v>
      </c>
      <c r="L40" s="219">
        <v>15464</v>
      </c>
      <c r="M40" s="219">
        <v>15464</v>
      </c>
      <c r="N40" s="219">
        <v>15464</v>
      </c>
      <c r="O40" s="219">
        <v>15464</v>
      </c>
      <c r="P40" s="219">
        <v>15462</v>
      </c>
      <c r="Q40" s="219">
        <v>15460</v>
      </c>
      <c r="R40" s="219">
        <v>15458</v>
      </c>
      <c r="S40" s="219">
        <v>15457</v>
      </c>
      <c r="T40" s="219">
        <v>15445</v>
      </c>
      <c r="U40" s="219">
        <v>15444</v>
      </c>
      <c r="V40" s="219">
        <v>15443</v>
      </c>
      <c r="W40" s="219">
        <v>15443</v>
      </c>
      <c r="X40" s="219">
        <v>15442</v>
      </c>
      <c r="Y40" s="219">
        <v>15439</v>
      </c>
      <c r="Z40" s="219">
        <v>15252</v>
      </c>
      <c r="AA40" s="219">
        <v>15116</v>
      </c>
      <c r="AB40" s="219">
        <v>14880</v>
      </c>
      <c r="AC40" s="219">
        <v>14874</v>
      </c>
      <c r="AD40" s="219">
        <v>14871</v>
      </c>
      <c r="AE40" s="219"/>
      <c r="AF40" s="219"/>
      <c r="AG40" s="219"/>
      <c r="AH40" s="219"/>
      <c r="AI40" s="219"/>
      <c r="AJ40" s="219"/>
      <c r="AK40" s="219"/>
      <c r="AL40" s="219"/>
      <c r="AM40" s="219"/>
      <c r="AN40" s="219"/>
      <c r="AO40" s="219"/>
      <c r="AP40" s="219"/>
      <c r="AQ40" s="219"/>
      <c r="AR40" s="219"/>
      <c r="AS40" s="219"/>
      <c r="AT40" s="219"/>
      <c r="AU40" s="219"/>
      <c r="AV40" s="219"/>
      <c r="AW40" s="219"/>
      <c r="AX40" s="219"/>
      <c r="AY40" s="219"/>
      <c r="AZ40" s="219"/>
      <c r="BA40" s="219"/>
      <c r="BB40" s="219"/>
      <c r="BC40" s="219"/>
      <c r="BD40" s="219"/>
      <c r="BE40" s="219"/>
      <c r="BF40" s="219"/>
      <c r="BG40" s="219"/>
      <c r="BH40" s="219"/>
      <c r="BI40" s="219"/>
      <c r="BJ40" s="219"/>
      <c r="BK40" s="219"/>
      <c r="BL40" s="219"/>
      <c r="BM40" s="219"/>
      <c r="BN40" s="219"/>
      <c r="BO40" s="219"/>
      <c r="BP40" s="219"/>
      <c r="BQ40" s="219"/>
      <c r="BR40" s="219"/>
      <c r="BS40" s="219"/>
      <c r="BT40" s="219"/>
      <c r="BU40" s="219"/>
      <c r="BV40" s="219"/>
      <c r="BW40" s="219"/>
      <c r="BX40" s="219"/>
      <c r="BY40" s="219"/>
      <c r="BZ40" s="219"/>
      <c r="CA40" s="219"/>
      <c r="CB40" s="219"/>
      <c r="CC40" s="219"/>
      <c r="CD40" s="219"/>
      <c r="CE40" s="219"/>
      <c r="CF40" s="219"/>
      <c r="CG40" s="219"/>
      <c r="CH40" s="219"/>
      <c r="CI40" s="219"/>
      <c r="CJ40" s="219"/>
      <c r="CK40" s="219"/>
      <c r="CL40" s="219"/>
      <c r="CM40" s="219"/>
      <c r="CN40" s="219"/>
      <c r="CO40" s="219"/>
      <c r="CP40" s="219"/>
      <c r="CQ40" s="219"/>
      <c r="CR40" s="219"/>
      <c r="CS40" s="219"/>
      <c r="CT40" s="219"/>
      <c r="CU40" s="219"/>
      <c r="CV40" s="219"/>
      <c r="CW40" s="219"/>
      <c r="CX40" s="219"/>
      <c r="CY40" s="219"/>
      <c r="CZ40" s="219"/>
      <c r="DA40" s="219"/>
      <c r="DB40" s="219"/>
      <c r="DC40" s="219"/>
      <c r="DD40" s="219"/>
      <c r="DE40" s="219"/>
      <c r="DF40" s="219"/>
      <c r="DG40" s="219"/>
      <c r="DH40" s="219"/>
      <c r="DI40" s="219"/>
      <c r="DJ40" s="219"/>
      <c r="DK40" s="219"/>
      <c r="DL40" s="219"/>
      <c r="DM40" s="219"/>
      <c r="DN40" s="219"/>
      <c r="DO40" s="219"/>
      <c r="DP40" s="219"/>
      <c r="DQ40" s="219"/>
      <c r="DR40" s="219"/>
      <c r="DS40" s="219"/>
      <c r="DT40" s="219"/>
      <c r="DU40" s="219"/>
      <c r="DV40" s="219"/>
      <c r="DW40" s="219"/>
      <c r="DX40" s="219"/>
      <c r="DY40" s="219"/>
      <c r="DZ40" s="219"/>
      <c r="EA40" s="219"/>
      <c r="EB40" s="219"/>
      <c r="EC40" s="219"/>
      <c r="ED40" s="219"/>
      <c r="EE40" s="219"/>
      <c r="EF40" s="219"/>
      <c r="EG40" s="219"/>
      <c r="EH40" s="219"/>
      <c r="EI40" s="219"/>
      <c r="EJ40" s="219"/>
      <c r="EK40" s="219"/>
      <c r="EL40" s="219"/>
      <c r="EM40" s="219"/>
      <c r="EN40" s="231"/>
      <c r="EO40" s="239"/>
      <c r="EP40" s="226"/>
      <c r="EQ40" s="202"/>
      <c r="ER40" s="202"/>
      <c r="ES40" s="202"/>
      <c r="ET40" s="202"/>
      <c r="EU40" s="202"/>
      <c r="EV40" s="202"/>
      <c r="EW40" s="202"/>
      <c r="EX40" s="202"/>
      <c r="EY40" s="202"/>
      <c r="EZ40" s="202"/>
      <c r="FA40" s="202"/>
      <c r="FB40" s="202"/>
      <c r="FC40" s="202"/>
      <c r="FD40" s="202"/>
      <c r="FE40" s="202"/>
      <c r="FF40" s="202"/>
      <c r="FG40" s="202"/>
      <c r="FH40" s="202"/>
      <c r="FI40" s="202"/>
      <c r="FJ40" s="202"/>
      <c r="FK40" s="202"/>
      <c r="FL40" s="202"/>
      <c r="FM40" s="202"/>
      <c r="FN40" s="202"/>
      <c r="FO40" s="202"/>
      <c r="FP40" s="202"/>
      <c r="FQ40" s="202"/>
      <c r="FR40" s="202"/>
      <c r="FS40" s="202"/>
      <c r="FT40" s="202"/>
      <c r="FU40" s="202"/>
      <c r="FV40" s="202"/>
      <c r="FW40" s="202"/>
      <c r="FX40" s="202"/>
      <c r="FY40" s="202"/>
      <c r="FZ40" s="202"/>
      <c r="GA40" s="202"/>
      <c r="GB40" s="202"/>
      <c r="GC40" s="202"/>
      <c r="GD40" s="202"/>
      <c r="GE40" s="202"/>
      <c r="GF40" s="202"/>
      <c r="GG40" s="202"/>
      <c r="GH40" s="202"/>
      <c r="GI40" s="202"/>
      <c r="GJ40" s="202"/>
      <c r="GK40" s="202"/>
      <c r="GL40" s="202"/>
      <c r="GM40" s="202"/>
      <c r="GN40" s="202"/>
      <c r="GO40" s="202"/>
      <c r="GP40" s="202"/>
      <c r="GQ40" s="202"/>
      <c r="GR40" s="202"/>
      <c r="GS40" s="202"/>
      <c r="GT40" s="202"/>
      <c r="GU40" s="202"/>
      <c r="GV40" s="202"/>
      <c r="GW40" s="202"/>
      <c r="GX40" s="202"/>
      <c r="GY40" s="202"/>
      <c r="GZ40" s="202"/>
      <c r="HA40" s="202"/>
      <c r="HB40" s="202"/>
      <c r="HC40" s="202"/>
      <c r="HD40" s="202"/>
      <c r="HE40" s="202"/>
      <c r="HF40" s="202"/>
      <c r="HG40" s="202"/>
      <c r="HH40" s="202"/>
      <c r="HI40" s="202"/>
      <c r="HJ40" s="202"/>
      <c r="HK40" s="202"/>
      <c r="HL40" s="202"/>
      <c r="HM40" s="154"/>
      <c r="HN40" s="154"/>
      <c r="HO40" s="154"/>
      <c r="HP40" s="154"/>
      <c r="HQ40" s="154"/>
      <c r="HR40" s="154"/>
      <c r="HS40" s="154"/>
      <c r="HT40" s="154"/>
      <c r="HU40" s="154"/>
      <c r="HV40" s="154"/>
      <c r="HW40" s="166"/>
    </row>
    <row r="41" spans="1:231">
      <c r="A41" s="145">
        <f t="shared" ref="A41:A50" si="35">A42+1</f>
        <v>44639</v>
      </c>
      <c r="B41" s="219">
        <f>'Age&amp;Sex by occurrence date'!$IC22</f>
        <v>18508</v>
      </c>
      <c r="C41" s="219">
        <v>18505</v>
      </c>
      <c r="D41" s="219">
        <v>15430</v>
      </c>
      <c r="E41" s="219">
        <v>15430</v>
      </c>
      <c r="F41" s="219">
        <v>15430</v>
      </c>
      <c r="G41" s="219">
        <v>15430</v>
      </c>
      <c r="H41" s="219">
        <v>15429</v>
      </c>
      <c r="I41" s="219">
        <v>15429</v>
      </c>
      <c r="J41" s="219">
        <v>15429</v>
      </c>
      <c r="K41" s="219">
        <v>15428</v>
      </c>
      <c r="L41" s="219">
        <v>15428</v>
      </c>
      <c r="M41" s="219">
        <v>15428</v>
      </c>
      <c r="N41" s="219">
        <v>15428</v>
      </c>
      <c r="O41" s="219">
        <v>15428</v>
      </c>
      <c r="P41" s="219">
        <v>15427</v>
      </c>
      <c r="Q41" s="219">
        <v>15425</v>
      </c>
      <c r="R41" s="219">
        <v>15423</v>
      </c>
      <c r="S41" s="219">
        <v>15421</v>
      </c>
      <c r="T41" s="219">
        <v>15409</v>
      </c>
      <c r="U41" s="219">
        <v>15408</v>
      </c>
      <c r="V41" s="219">
        <v>15407</v>
      </c>
      <c r="W41" s="219">
        <v>15407</v>
      </c>
      <c r="X41" s="219">
        <v>15406</v>
      </c>
      <c r="Y41" s="219">
        <v>15403</v>
      </c>
      <c r="Z41" s="219">
        <v>15219</v>
      </c>
      <c r="AA41" s="219">
        <v>15086</v>
      </c>
      <c r="AB41" s="219">
        <v>14851</v>
      </c>
      <c r="AC41" s="219">
        <v>14846</v>
      </c>
      <c r="AD41" s="219">
        <v>14844</v>
      </c>
      <c r="AE41" s="219">
        <v>14701</v>
      </c>
      <c r="AF41" s="219"/>
      <c r="AG41" s="219"/>
      <c r="AH41" s="219"/>
      <c r="AI41" s="219"/>
      <c r="AJ41" s="219"/>
      <c r="AK41" s="219"/>
      <c r="AL41" s="219"/>
      <c r="AM41" s="219"/>
      <c r="AN41" s="219"/>
      <c r="AO41" s="219"/>
      <c r="AP41" s="219"/>
      <c r="AQ41" s="219"/>
      <c r="AR41" s="219"/>
      <c r="AS41" s="219"/>
      <c r="AT41" s="219"/>
      <c r="AU41" s="219"/>
      <c r="AV41" s="219"/>
      <c r="AW41" s="219"/>
      <c r="AX41" s="219"/>
      <c r="AY41" s="219"/>
      <c r="AZ41" s="219"/>
      <c r="BA41" s="219"/>
      <c r="BB41" s="219"/>
      <c r="BC41" s="219"/>
      <c r="BD41" s="219"/>
      <c r="BE41" s="219"/>
      <c r="BF41" s="219"/>
      <c r="BG41" s="219"/>
      <c r="BH41" s="219"/>
      <c r="BI41" s="219"/>
      <c r="BJ41" s="219"/>
      <c r="BK41" s="219"/>
      <c r="BL41" s="219"/>
      <c r="BM41" s="219"/>
      <c r="BN41" s="219"/>
      <c r="BO41" s="219"/>
      <c r="BP41" s="219"/>
      <c r="BQ41" s="219"/>
      <c r="BR41" s="219"/>
      <c r="BS41" s="219"/>
      <c r="BT41" s="219"/>
      <c r="BU41" s="219"/>
      <c r="BV41" s="219"/>
      <c r="BW41" s="219"/>
      <c r="BX41" s="219"/>
      <c r="BY41" s="219"/>
      <c r="BZ41" s="219"/>
      <c r="CA41" s="219"/>
      <c r="CB41" s="219"/>
      <c r="CC41" s="219"/>
      <c r="CD41" s="219"/>
      <c r="CE41" s="219"/>
      <c r="CF41" s="219"/>
      <c r="CG41" s="219"/>
      <c r="CH41" s="219"/>
      <c r="CI41" s="219"/>
      <c r="CJ41" s="219"/>
      <c r="CK41" s="219"/>
      <c r="CL41" s="219"/>
      <c r="CM41" s="219"/>
      <c r="CN41" s="219"/>
      <c r="CO41" s="219"/>
      <c r="CP41" s="219"/>
      <c r="CQ41" s="219"/>
      <c r="CR41" s="219"/>
      <c r="CS41" s="219"/>
      <c r="CT41" s="219"/>
      <c r="CU41" s="219"/>
      <c r="CV41" s="219"/>
      <c r="CW41" s="219"/>
      <c r="CX41" s="219"/>
      <c r="CY41" s="219"/>
      <c r="CZ41" s="219"/>
      <c r="DA41" s="219"/>
      <c r="DB41" s="219"/>
      <c r="DC41" s="219"/>
      <c r="DD41" s="219"/>
      <c r="DE41" s="219"/>
      <c r="DF41" s="219"/>
      <c r="DG41" s="219"/>
      <c r="DH41" s="219"/>
      <c r="DI41" s="219"/>
      <c r="DJ41" s="219"/>
      <c r="DK41" s="219"/>
      <c r="DL41" s="219"/>
      <c r="DM41" s="219"/>
      <c r="DN41" s="219"/>
      <c r="DO41" s="219"/>
      <c r="DP41" s="219"/>
      <c r="DQ41" s="219"/>
      <c r="DR41" s="219"/>
      <c r="DS41" s="219"/>
      <c r="DT41" s="219"/>
      <c r="DU41" s="219"/>
      <c r="DV41" s="219"/>
      <c r="DW41" s="219"/>
      <c r="DX41" s="219"/>
      <c r="DY41" s="219"/>
      <c r="DZ41" s="219"/>
      <c r="EA41" s="219"/>
      <c r="EB41" s="219"/>
      <c r="EC41" s="219"/>
      <c r="ED41" s="219"/>
      <c r="EE41" s="219"/>
      <c r="EF41" s="219"/>
      <c r="EG41" s="219"/>
      <c r="EH41" s="219"/>
      <c r="EI41" s="219"/>
      <c r="EJ41" s="219"/>
      <c r="EK41" s="219"/>
      <c r="EL41" s="219"/>
      <c r="EM41" s="219"/>
      <c r="EN41" s="231"/>
      <c r="EO41" s="239"/>
      <c r="EP41" s="226"/>
      <c r="EQ41" s="202"/>
      <c r="ER41" s="202"/>
      <c r="ES41" s="202"/>
      <c r="ET41" s="202"/>
      <c r="EU41" s="202"/>
      <c r="EV41" s="202"/>
      <c r="EW41" s="202"/>
      <c r="EX41" s="202"/>
      <c r="EY41" s="202"/>
      <c r="EZ41" s="202"/>
      <c r="FA41" s="202"/>
      <c r="FB41" s="202"/>
      <c r="FC41" s="202"/>
      <c r="FD41" s="202"/>
      <c r="FE41" s="202"/>
      <c r="FF41" s="202"/>
      <c r="FG41" s="202"/>
      <c r="FH41" s="202"/>
      <c r="FI41" s="202"/>
      <c r="FJ41" s="202"/>
      <c r="FK41" s="202"/>
      <c r="FL41" s="202"/>
      <c r="FM41" s="202"/>
      <c r="FN41" s="202"/>
      <c r="FO41" s="202"/>
      <c r="FP41" s="202"/>
      <c r="FQ41" s="202"/>
      <c r="FR41" s="202"/>
      <c r="FS41" s="202"/>
      <c r="FT41" s="202"/>
      <c r="FU41" s="202"/>
      <c r="FV41" s="202"/>
      <c r="FW41" s="202"/>
      <c r="FX41" s="202"/>
      <c r="FY41" s="202"/>
      <c r="FZ41" s="202"/>
      <c r="GA41" s="202"/>
      <c r="GB41" s="202"/>
      <c r="GC41" s="202"/>
      <c r="GD41" s="202"/>
      <c r="GE41" s="202"/>
      <c r="GF41" s="202"/>
      <c r="GG41" s="202"/>
      <c r="GH41" s="202"/>
      <c r="GI41" s="202"/>
      <c r="GJ41" s="202"/>
      <c r="GK41" s="202"/>
      <c r="GL41" s="202"/>
      <c r="GM41" s="202"/>
      <c r="GN41" s="202"/>
      <c r="GO41" s="202"/>
      <c r="GP41" s="202"/>
      <c r="GQ41" s="202"/>
      <c r="GR41" s="202"/>
      <c r="GS41" s="202"/>
      <c r="GT41" s="202"/>
      <c r="GU41" s="202"/>
      <c r="GV41" s="202"/>
      <c r="GW41" s="202"/>
      <c r="GX41" s="202"/>
      <c r="GY41" s="202"/>
      <c r="GZ41" s="202"/>
      <c r="HA41" s="202"/>
      <c r="HB41" s="202"/>
      <c r="HC41" s="202"/>
      <c r="HD41" s="202"/>
      <c r="HE41" s="202"/>
      <c r="HF41" s="202"/>
      <c r="HG41" s="202"/>
      <c r="HH41" s="202"/>
      <c r="HI41" s="202"/>
      <c r="HJ41" s="202"/>
      <c r="HK41" s="202"/>
      <c r="HL41" s="202"/>
      <c r="HM41" s="154"/>
      <c r="HN41" s="154"/>
      <c r="HO41" s="154"/>
      <c r="HP41" s="154"/>
      <c r="HQ41" s="154"/>
      <c r="HR41" s="154"/>
      <c r="HS41" s="154"/>
      <c r="HT41" s="154"/>
      <c r="HU41" s="154"/>
      <c r="HV41" s="154"/>
      <c r="HW41" s="166"/>
    </row>
    <row r="42" spans="1:231">
      <c r="A42" s="145">
        <f t="shared" si="35"/>
        <v>44638</v>
      </c>
      <c r="B42" s="219">
        <f>'Age&amp;Sex by occurrence date'!$IJ22</f>
        <v>18475</v>
      </c>
      <c r="C42" s="219">
        <v>18473</v>
      </c>
      <c r="D42" s="219">
        <v>15398</v>
      </c>
      <c r="E42" s="219">
        <v>15398</v>
      </c>
      <c r="F42" s="219">
        <v>15398</v>
      </c>
      <c r="G42" s="219">
        <v>15398</v>
      </c>
      <c r="H42" s="219">
        <v>15397</v>
      </c>
      <c r="I42" s="219">
        <v>15397</v>
      </c>
      <c r="J42" s="219">
        <v>15397</v>
      </c>
      <c r="K42" s="219">
        <v>15396</v>
      </c>
      <c r="L42" s="219">
        <v>15396</v>
      </c>
      <c r="M42" s="219">
        <v>15396</v>
      </c>
      <c r="N42" s="219">
        <v>15396</v>
      </c>
      <c r="O42" s="219">
        <v>15396</v>
      </c>
      <c r="P42" s="219">
        <v>15395</v>
      </c>
      <c r="Q42" s="219">
        <v>15393</v>
      </c>
      <c r="R42" s="219">
        <v>15391</v>
      </c>
      <c r="S42" s="219">
        <v>15389</v>
      </c>
      <c r="T42" s="219">
        <v>15377</v>
      </c>
      <c r="U42" s="219">
        <v>15376</v>
      </c>
      <c r="V42" s="219">
        <v>15375</v>
      </c>
      <c r="W42" s="219">
        <v>15375</v>
      </c>
      <c r="X42" s="219">
        <v>15374</v>
      </c>
      <c r="Y42" s="219">
        <v>15372</v>
      </c>
      <c r="Z42" s="219">
        <v>15191</v>
      </c>
      <c r="AA42" s="219">
        <v>15060</v>
      </c>
      <c r="AB42" s="219">
        <v>14825</v>
      </c>
      <c r="AC42" s="219">
        <v>14821</v>
      </c>
      <c r="AD42" s="219">
        <v>14819</v>
      </c>
      <c r="AE42" s="219">
        <v>14695</v>
      </c>
      <c r="AF42" s="219"/>
      <c r="AG42" s="219"/>
      <c r="AH42" s="219"/>
      <c r="AI42" s="219"/>
      <c r="AJ42" s="219"/>
      <c r="AK42" s="219"/>
      <c r="AL42" s="219"/>
      <c r="AM42" s="219"/>
      <c r="AN42" s="219"/>
      <c r="AO42" s="219"/>
      <c r="AP42" s="219"/>
      <c r="AQ42" s="219"/>
      <c r="AR42" s="219"/>
      <c r="AS42" s="219"/>
      <c r="AT42" s="219"/>
      <c r="AU42" s="219"/>
      <c r="AV42" s="219"/>
      <c r="AW42" s="219"/>
      <c r="AX42" s="219"/>
      <c r="AY42" s="219"/>
      <c r="AZ42" s="219"/>
      <c r="BA42" s="219"/>
      <c r="BB42" s="219"/>
      <c r="BC42" s="219"/>
      <c r="BD42" s="219"/>
      <c r="BE42" s="219"/>
      <c r="BF42" s="219"/>
      <c r="BG42" s="219"/>
      <c r="BH42" s="219"/>
      <c r="BI42" s="219"/>
      <c r="BJ42" s="219"/>
      <c r="BK42" s="219"/>
      <c r="BL42" s="219"/>
      <c r="BM42" s="219"/>
      <c r="BN42" s="219"/>
      <c r="BO42" s="219"/>
      <c r="BP42" s="219"/>
      <c r="BQ42" s="219"/>
      <c r="BR42" s="219"/>
      <c r="BS42" s="219"/>
      <c r="BT42" s="219"/>
      <c r="BU42" s="219"/>
      <c r="BV42" s="219"/>
      <c r="BW42" s="219"/>
      <c r="BX42" s="219"/>
      <c r="BY42" s="219"/>
      <c r="BZ42" s="219"/>
      <c r="CA42" s="219"/>
      <c r="CB42" s="219"/>
      <c r="CC42" s="219"/>
      <c r="CD42" s="219"/>
      <c r="CE42" s="219"/>
      <c r="CF42" s="219"/>
      <c r="CG42" s="219"/>
      <c r="CH42" s="219"/>
      <c r="CI42" s="219"/>
      <c r="CJ42" s="219"/>
      <c r="CK42" s="219"/>
      <c r="CL42" s="219"/>
      <c r="CM42" s="219"/>
      <c r="CN42" s="219"/>
      <c r="CO42" s="219"/>
      <c r="CP42" s="219"/>
      <c r="CQ42" s="219"/>
      <c r="CR42" s="219"/>
      <c r="CS42" s="219"/>
      <c r="CT42" s="219"/>
      <c r="CU42" s="219"/>
      <c r="CV42" s="219"/>
      <c r="CW42" s="219"/>
      <c r="CX42" s="219"/>
      <c r="CY42" s="219"/>
      <c r="CZ42" s="219"/>
      <c r="DA42" s="219"/>
      <c r="DB42" s="219"/>
      <c r="DC42" s="219"/>
      <c r="DD42" s="219"/>
      <c r="DE42" s="219"/>
      <c r="DF42" s="219"/>
      <c r="DG42" s="219"/>
      <c r="DH42" s="219"/>
      <c r="DI42" s="219"/>
      <c r="DJ42" s="219"/>
      <c r="DK42" s="219"/>
      <c r="DL42" s="219"/>
      <c r="DM42" s="219"/>
      <c r="DN42" s="219"/>
      <c r="DO42" s="219"/>
      <c r="DP42" s="219"/>
      <c r="DQ42" s="219"/>
      <c r="DR42" s="219"/>
      <c r="DS42" s="219"/>
      <c r="DT42" s="219"/>
      <c r="DU42" s="219"/>
      <c r="DV42" s="219"/>
      <c r="DW42" s="219"/>
      <c r="DX42" s="219"/>
      <c r="DY42" s="219"/>
      <c r="DZ42" s="219"/>
      <c r="EA42" s="219"/>
      <c r="EB42" s="219"/>
      <c r="EC42" s="219"/>
      <c r="ED42" s="219"/>
      <c r="EE42" s="219"/>
      <c r="EF42" s="219"/>
      <c r="EG42" s="219"/>
      <c r="EH42" s="219"/>
      <c r="EI42" s="219"/>
      <c r="EJ42" s="219"/>
      <c r="EK42" s="219"/>
      <c r="EL42" s="219"/>
      <c r="EM42" s="219"/>
      <c r="EN42" s="231"/>
      <c r="EO42" s="239"/>
      <c r="EP42" s="226"/>
      <c r="EQ42" s="202"/>
      <c r="ER42" s="202"/>
      <c r="ES42" s="202"/>
      <c r="ET42" s="202"/>
      <c r="EU42" s="202"/>
      <c r="EV42" s="202"/>
      <c r="EW42" s="202"/>
      <c r="EX42" s="202"/>
      <c r="EY42" s="202"/>
      <c r="EZ42" s="202"/>
      <c r="FA42" s="202"/>
      <c r="FB42" s="202"/>
      <c r="FC42" s="202"/>
      <c r="FD42" s="202"/>
      <c r="FE42" s="202"/>
      <c r="FF42" s="202"/>
      <c r="FG42" s="202"/>
      <c r="FH42" s="202"/>
      <c r="FI42" s="202"/>
      <c r="FJ42" s="202"/>
      <c r="FK42" s="202"/>
      <c r="FL42" s="202"/>
      <c r="FM42" s="202"/>
      <c r="FN42" s="202"/>
      <c r="FO42" s="202"/>
      <c r="FP42" s="202"/>
      <c r="FQ42" s="202"/>
      <c r="FR42" s="202"/>
      <c r="FS42" s="202"/>
      <c r="FT42" s="202"/>
      <c r="FU42" s="202"/>
      <c r="FV42" s="202"/>
      <c r="FW42" s="202"/>
      <c r="FX42" s="202"/>
      <c r="FY42" s="202"/>
      <c r="FZ42" s="202"/>
      <c r="GA42" s="202"/>
      <c r="GB42" s="202"/>
      <c r="GC42" s="202"/>
      <c r="GD42" s="202"/>
      <c r="GE42" s="202"/>
      <c r="GF42" s="202"/>
      <c r="GG42" s="202"/>
      <c r="GH42" s="202"/>
      <c r="GI42" s="202"/>
      <c r="GJ42" s="202"/>
      <c r="GK42" s="202"/>
      <c r="GL42" s="202"/>
      <c r="GM42" s="202"/>
      <c r="GN42" s="202"/>
      <c r="GO42" s="202"/>
      <c r="GP42" s="202"/>
      <c r="GQ42" s="202"/>
      <c r="GR42" s="202"/>
      <c r="GS42" s="202"/>
      <c r="GT42" s="202"/>
      <c r="GU42" s="202"/>
      <c r="GV42" s="202"/>
      <c r="GW42" s="202"/>
      <c r="GX42" s="202"/>
      <c r="GY42" s="202"/>
      <c r="GZ42" s="202"/>
      <c r="HA42" s="202"/>
      <c r="HB42" s="202"/>
      <c r="HC42" s="202"/>
      <c r="HD42" s="202"/>
      <c r="HE42" s="202"/>
      <c r="HF42" s="202"/>
      <c r="HG42" s="202"/>
      <c r="HH42" s="202"/>
      <c r="HI42" s="202"/>
      <c r="HJ42" s="202"/>
      <c r="HK42" s="202"/>
      <c r="HL42" s="202"/>
      <c r="HM42" s="154"/>
      <c r="HN42" s="154"/>
      <c r="HO42" s="154"/>
      <c r="HP42" s="154"/>
      <c r="HQ42" s="154"/>
      <c r="HR42" s="154"/>
      <c r="HS42" s="154"/>
      <c r="HT42" s="154"/>
      <c r="HU42" s="154"/>
      <c r="HV42" s="154"/>
      <c r="HW42" s="166"/>
    </row>
    <row r="43" spans="1:231">
      <c r="A43" s="145">
        <f t="shared" si="35"/>
        <v>44637</v>
      </c>
      <c r="B43" s="219">
        <f>'Age&amp;Sex by occurrence date'!$IQ22</f>
        <v>18437</v>
      </c>
      <c r="C43" s="219">
        <v>18435</v>
      </c>
      <c r="D43" s="219">
        <v>15360</v>
      </c>
      <c r="E43" s="219">
        <v>15360</v>
      </c>
      <c r="F43" s="219">
        <v>15360</v>
      </c>
      <c r="G43" s="219">
        <v>15360</v>
      </c>
      <c r="H43" s="219">
        <v>15359</v>
      </c>
      <c r="I43" s="219">
        <v>15359</v>
      </c>
      <c r="J43" s="219">
        <v>15359</v>
      </c>
      <c r="K43" s="219">
        <v>15358</v>
      </c>
      <c r="L43" s="219">
        <v>15358</v>
      </c>
      <c r="M43" s="219">
        <v>15358</v>
      </c>
      <c r="N43" s="219">
        <v>15358</v>
      </c>
      <c r="O43" s="219">
        <v>15358</v>
      </c>
      <c r="P43" s="219">
        <v>15357</v>
      </c>
      <c r="Q43" s="219">
        <v>15355</v>
      </c>
      <c r="R43" s="219">
        <v>15353</v>
      </c>
      <c r="S43" s="219">
        <v>15352</v>
      </c>
      <c r="T43" s="219">
        <v>15340</v>
      </c>
      <c r="U43" s="219">
        <v>15339</v>
      </c>
      <c r="V43" s="219">
        <v>15338</v>
      </c>
      <c r="W43" s="219">
        <v>15338</v>
      </c>
      <c r="X43" s="219">
        <v>15337</v>
      </c>
      <c r="Y43" s="219">
        <v>15335</v>
      </c>
      <c r="Z43" s="219">
        <v>15158</v>
      </c>
      <c r="AA43" s="219">
        <v>15033</v>
      </c>
      <c r="AB43" s="219">
        <v>14799</v>
      </c>
      <c r="AC43" s="219">
        <v>14795</v>
      </c>
      <c r="AD43" s="219">
        <v>14793</v>
      </c>
      <c r="AE43" s="219">
        <v>14683</v>
      </c>
      <c r="AF43" s="219"/>
      <c r="AG43" s="219"/>
      <c r="AH43" s="219"/>
      <c r="AI43" s="219"/>
      <c r="AJ43" s="219"/>
      <c r="AK43" s="219"/>
      <c r="AL43" s="219"/>
      <c r="AM43" s="219"/>
      <c r="AN43" s="219"/>
      <c r="AO43" s="219"/>
      <c r="AP43" s="219"/>
      <c r="AQ43" s="219"/>
      <c r="AR43" s="219"/>
      <c r="AS43" s="219"/>
      <c r="AT43" s="219"/>
      <c r="AU43" s="219"/>
      <c r="AV43" s="219"/>
      <c r="AW43" s="219"/>
      <c r="AX43" s="219"/>
      <c r="AY43" s="219"/>
      <c r="AZ43" s="219"/>
      <c r="BA43" s="219"/>
      <c r="BB43" s="219"/>
      <c r="BC43" s="219"/>
      <c r="BD43" s="219"/>
      <c r="BE43" s="219"/>
      <c r="BF43" s="219"/>
      <c r="BG43" s="219"/>
      <c r="BH43" s="219"/>
      <c r="BI43" s="219"/>
      <c r="BJ43" s="219"/>
      <c r="BK43" s="219"/>
      <c r="BL43" s="219"/>
      <c r="BM43" s="219"/>
      <c r="BN43" s="219"/>
      <c r="BO43" s="219"/>
      <c r="BP43" s="219"/>
      <c r="BQ43" s="219"/>
      <c r="BR43" s="219"/>
      <c r="BS43" s="219"/>
      <c r="BT43" s="219"/>
      <c r="BU43" s="219"/>
      <c r="BV43" s="219"/>
      <c r="BW43" s="219"/>
      <c r="BX43" s="219"/>
      <c r="BY43" s="219"/>
      <c r="BZ43" s="219"/>
      <c r="CA43" s="219"/>
      <c r="CB43" s="219"/>
      <c r="CC43" s="219"/>
      <c r="CD43" s="219"/>
      <c r="CE43" s="219"/>
      <c r="CF43" s="219"/>
      <c r="CG43" s="219"/>
      <c r="CH43" s="219"/>
      <c r="CI43" s="219"/>
      <c r="CJ43" s="219"/>
      <c r="CK43" s="219"/>
      <c r="CL43" s="219"/>
      <c r="CM43" s="219"/>
      <c r="CN43" s="219"/>
      <c r="CO43" s="219"/>
      <c r="CP43" s="219"/>
      <c r="CQ43" s="219"/>
      <c r="CR43" s="219"/>
      <c r="CS43" s="219"/>
      <c r="CT43" s="219"/>
      <c r="CU43" s="219"/>
      <c r="CV43" s="219"/>
      <c r="CW43" s="219"/>
      <c r="CX43" s="219"/>
      <c r="CY43" s="219"/>
      <c r="CZ43" s="219"/>
      <c r="DA43" s="219"/>
      <c r="DB43" s="219"/>
      <c r="DC43" s="219"/>
      <c r="DD43" s="219"/>
      <c r="DE43" s="219"/>
      <c r="DF43" s="219"/>
      <c r="DG43" s="219"/>
      <c r="DH43" s="219"/>
      <c r="DI43" s="219"/>
      <c r="DJ43" s="219"/>
      <c r="DK43" s="219"/>
      <c r="DL43" s="219"/>
      <c r="DM43" s="219"/>
      <c r="DN43" s="219"/>
      <c r="DO43" s="219"/>
      <c r="DP43" s="219"/>
      <c r="DQ43" s="219"/>
      <c r="DR43" s="219"/>
      <c r="DS43" s="219"/>
      <c r="DT43" s="219"/>
      <c r="DU43" s="219"/>
      <c r="DV43" s="219"/>
      <c r="DW43" s="219"/>
      <c r="DX43" s="219"/>
      <c r="DY43" s="219"/>
      <c r="DZ43" s="219"/>
      <c r="EA43" s="219"/>
      <c r="EB43" s="219"/>
      <c r="EC43" s="219"/>
      <c r="ED43" s="219"/>
      <c r="EE43" s="219"/>
      <c r="EF43" s="219"/>
      <c r="EG43" s="219"/>
      <c r="EH43" s="219"/>
      <c r="EI43" s="219"/>
      <c r="EJ43" s="219"/>
      <c r="EK43" s="219"/>
      <c r="EL43" s="219"/>
      <c r="EM43" s="219"/>
      <c r="EN43" s="231"/>
      <c r="EO43" s="239"/>
      <c r="EP43" s="226"/>
      <c r="EQ43" s="202"/>
      <c r="ER43" s="202"/>
      <c r="ES43" s="202"/>
      <c r="ET43" s="202"/>
      <c r="EU43" s="202"/>
      <c r="EV43" s="202"/>
      <c r="EW43" s="202"/>
      <c r="EX43" s="202"/>
      <c r="EY43" s="202"/>
      <c r="EZ43" s="202"/>
      <c r="FA43" s="202"/>
      <c r="FB43" s="202"/>
      <c r="FC43" s="202"/>
      <c r="FD43" s="202"/>
      <c r="FE43" s="202"/>
      <c r="FF43" s="202"/>
      <c r="FG43" s="202"/>
      <c r="FH43" s="202"/>
      <c r="FI43" s="202"/>
      <c r="FJ43" s="202"/>
      <c r="FK43" s="202"/>
      <c r="FL43" s="202"/>
      <c r="FM43" s="202"/>
      <c r="FN43" s="202"/>
      <c r="FO43" s="202"/>
      <c r="FP43" s="202"/>
      <c r="FQ43" s="202"/>
      <c r="FR43" s="202"/>
      <c r="FS43" s="202"/>
      <c r="FT43" s="202"/>
      <c r="FU43" s="202"/>
      <c r="FV43" s="202"/>
      <c r="FW43" s="202"/>
      <c r="FX43" s="202"/>
      <c r="FY43" s="202"/>
      <c r="FZ43" s="202"/>
      <c r="GA43" s="202"/>
      <c r="GB43" s="202"/>
      <c r="GC43" s="202"/>
      <c r="GD43" s="202"/>
      <c r="GE43" s="202"/>
      <c r="GF43" s="202"/>
      <c r="GG43" s="202"/>
      <c r="GH43" s="202"/>
      <c r="GI43" s="202"/>
      <c r="GJ43" s="202"/>
      <c r="GK43" s="202"/>
      <c r="GL43" s="202"/>
      <c r="GM43" s="202"/>
      <c r="GN43" s="202"/>
      <c r="GO43" s="202"/>
      <c r="GP43" s="202"/>
      <c r="GQ43" s="202"/>
      <c r="GR43" s="202"/>
      <c r="GS43" s="202"/>
      <c r="GT43" s="202"/>
      <c r="GU43" s="202"/>
      <c r="GV43" s="202"/>
      <c r="GW43" s="202"/>
      <c r="GX43" s="202"/>
      <c r="GY43" s="202"/>
      <c r="GZ43" s="202"/>
      <c r="HA43" s="202"/>
      <c r="HB43" s="202"/>
      <c r="HC43" s="202"/>
      <c r="HD43" s="202"/>
      <c r="HE43" s="202"/>
      <c r="HF43" s="202"/>
      <c r="HG43" s="202"/>
      <c r="HH43" s="202"/>
      <c r="HI43" s="202"/>
      <c r="HJ43" s="202"/>
      <c r="HK43" s="202"/>
      <c r="HL43" s="202"/>
      <c r="HM43" s="154"/>
      <c r="HN43" s="154"/>
      <c r="HO43" s="154"/>
      <c r="HP43" s="154"/>
      <c r="HQ43" s="154"/>
      <c r="HR43" s="154"/>
      <c r="HS43" s="154"/>
      <c r="HT43" s="154"/>
      <c r="HU43" s="154"/>
      <c r="HV43" s="154"/>
      <c r="HW43" s="166"/>
    </row>
    <row r="44" spans="1:231">
      <c r="A44" s="145">
        <f t="shared" si="35"/>
        <v>44636</v>
      </c>
      <c r="B44" s="219">
        <f>'Age&amp;Sex by occurrence date'!$IX22</f>
        <v>18399</v>
      </c>
      <c r="C44" s="219">
        <v>18397</v>
      </c>
      <c r="D44" s="219">
        <v>15322</v>
      </c>
      <c r="E44" s="219">
        <v>15322</v>
      </c>
      <c r="F44" s="219">
        <v>15322</v>
      </c>
      <c r="G44" s="219">
        <v>15322</v>
      </c>
      <c r="H44" s="219">
        <v>15321</v>
      </c>
      <c r="I44" s="219">
        <v>15321</v>
      </c>
      <c r="J44" s="219">
        <v>15321</v>
      </c>
      <c r="K44" s="219">
        <v>15320</v>
      </c>
      <c r="L44" s="219">
        <v>15320</v>
      </c>
      <c r="M44" s="219">
        <v>15320</v>
      </c>
      <c r="N44" s="219">
        <v>15320</v>
      </c>
      <c r="O44" s="219">
        <v>15320</v>
      </c>
      <c r="P44" s="219">
        <v>15319</v>
      </c>
      <c r="Q44" s="219">
        <v>15318</v>
      </c>
      <c r="R44" s="219">
        <v>15317</v>
      </c>
      <c r="S44" s="219">
        <v>15317</v>
      </c>
      <c r="T44" s="219">
        <v>15306</v>
      </c>
      <c r="U44" s="219">
        <v>15306</v>
      </c>
      <c r="V44" s="219">
        <v>15305</v>
      </c>
      <c r="W44" s="219">
        <v>15305</v>
      </c>
      <c r="X44" s="219">
        <v>15305</v>
      </c>
      <c r="Y44" s="219">
        <v>15303</v>
      </c>
      <c r="Z44" s="219">
        <v>15131</v>
      </c>
      <c r="AA44" s="219">
        <v>15007</v>
      </c>
      <c r="AB44" s="219">
        <v>14774</v>
      </c>
      <c r="AC44" s="219">
        <v>14772</v>
      </c>
      <c r="AD44" s="219">
        <v>14770</v>
      </c>
      <c r="AE44" s="219">
        <v>14667</v>
      </c>
      <c r="AF44" s="219">
        <v>14649</v>
      </c>
      <c r="AG44" s="219"/>
      <c r="AH44" s="219"/>
      <c r="AI44" s="219"/>
      <c r="AJ44" s="219"/>
      <c r="AK44" s="219"/>
      <c r="AL44" s="219"/>
      <c r="AM44" s="219"/>
      <c r="AN44" s="219"/>
      <c r="AO44" s="219"/>
      <c r="AP44" s="219"/>
      <c r="AQ44" s="219"/>
      <c r="AR44" s="219"/>
      <c r="AS44" s="219"/>
      <c r="AT44" s="219"/>
      <c r="AU44" s="219"/>
      <c r="AV44" s="219"/>
      <c r="AW44" s="219"/>
      <c r="AX44" s="219"/>
      <c r="AY44" s="219"/>
      <c r="AZ44" s="219"/>
      <c r="BA44" s="219"/>
      <c r="BB44" s="219"/>
      <c r="BC44" s="219"/>
      <c r="BD44" s="219"/>
      <c r="BE44" s="219"/>
      <c r="BF44" s="219"/>
      <c r="BG44" s="219"/>
      <c r="BH44" s="219"/>
      <c r="BI44" s="219"/>
      <c r="BJ44" s="219"/>
      <c r="BK44" s="219"/>
      <c r="BL44" s="219"/>
      <c r="BM44" s="219"/>
      <c r="BN44" s="219"/>
      <c r="BO44" s="219"/>
      <c r="BP44" s="219"/>
      <c r="BQ44" s="219"/>
      <c r="BR44" s="219"/>
      <c r="BS44" s="219"/>
      <c r="BT44" s="219"/>
      <c r="BU44" s="219"/>
      <c r="BV44" s="219"/>
      <c r="BW44" s="219"/>
      <c r="BX44" s="219"/>
      <c r="BY44" s="219"/>
      <c r="BZ44" s="219"/>
      <c r="CA44" s="219"/>
      <c r="CB44" s="219"/>
      <c r="CC44" s="219"/>
      <c r="CD44" s="219"/>
      <c r="CE44" s="219"/>
      <c r="CF44" s="219"/>
      <c r="CG44" s="219"/>
      <c r="CH44" s="219"/>
      <c r="CI44" s="219"/>
      <c r="CJ44" s="219"/>
      <c r="CK44" s="219"/>
      <c r="CL44" s="219"/>
      <c r="CM44" s="219"/>
      <c r="CN44" s="219"/>
      <c r="CO44" s="219"/>
      <c r="CP44" s="219"/>
      <c r="CQ44" s="219"/>
      <c r="CR44" s="219"/>
      <c r="CS44" s="219"/>
      <c r="CT44" s="219"/>
      <c r="CU44" s="219"/>
      <c r="CV44" s="219"/>
      <c r="CW44" s="219"/>
      <c r="CX44" s="219"/>
      <c r="CY44" s="219"/>
      <c r="CZ44" s="219"/>
      <c r="DA44" s="219"/>
      <c r="DB44" s="219"/>
      <c r="DC44" s="219"/>
      <c r="DD44" s="219"/>
      <c r="DE44" s="219"/>
      <c r="DF44" s="219"/>
      <c r="DG44" s="219"/>
      <c r="DH44" s="219"/>
      <c r="DI44" s="219"/>
      <c r="DJ44" s="219"/>
      <c r="DK44" s="219"/>
      <c r="DL44" s="219"/>
      <c r="DM44" s="219"/>
      <c r="DN44" s="219"/>
      <c r="DO44" s="219"/>
      <c r="DP44" s="219"/>
      <c r="DQ44" s="219"/>
      <c r="DR44" s="219"/>
      <c r="DS44" s="219"/>
      <c r="DT44" s="219"/>
      <c r="DU44" s="219"/>
      <c r="DV44" s="219"/>
      <c r="DW44" s="219"/>
      <c r="DX44" s="219"/>
      <c r="DY44" s="219"/>
      <c r="DZ44" s="219"/>
      <c r="EA44" s="219"/>
      <c r="EB44" s="219"/>
      <c r="EC44" s="219"/>
      <c r="ED44" s="219"/>
      <c r="EE44" s="219"/>
      <c r="EF44" s="219"/>
      <c r="EG44" s="219"/>
      <c r="EH44" s="219"/>
      <c r="EI44" s="219"/>
      <c r="EJ44" s="219"/>
      <c r="EK44" s="219"/>
      <c r="EL44" s="219"/>
      <c r="EM44" s="219"/>
      <c r="EN44" s="231"/>
      <c r="EO44" s="239"/>
      <c r="EP44" s="226"/>
      <c r="EQ44" s="202"/>
      <c r="ER44" s="202"/>
      <c r="ES44" s="202"/>
      <c r="ET44" s="202"/>
      <c r="EU44" s="202"/>
      <c r="EV44" s="202"/>
      <c r="EW44" s="202"/>
      <c r="EX44" s="202"/>
      <c r="EY44" s="202"/>
      <c r="EZ44" s="202"/>
      <c r="FA44" s="202"/>
      <c r="FB44" s="202"/>
      <c r="FC44" s="202"/>
      <c r="FD44" s="202"/>
      <c r="FE44" s="202"/>
      <c r="FF44" s="202"/>
      <c r="FG44" s="202"/>
      <c r="FH44" s="202"/>
      <c r="FI44" s="202"/>
      <c r="FJ44" s="202"/>
      <c r="FK44" s="202"/>
      <c r="FL44" s="202"/>
      <c r="FM44" s="202"/>
      <c r="FN44" s="202"/>
      <c r="FO44" s="202"/>
      <c r="FP44" s="202"/>
      <c r="FQ44" s="202"/>
      <c r="FR44" s="202"/>
      <c r="FS44" s="202"/>
      <c r="FT44" s="202"/>
      <c r="FU44" s="202"/>
      <c r="FV44" s="202"/>
      <c r="FW44" s="202"/>
      <c r="FX44" s="202"/>
      <c r="FY44" s="202"/>
      <c r="FZ44" s="202"/>
      <c r="GA44" s="202"/>
      <c r="GB44" s="202"/>
      <c r="GC44" s="202"/>
      <c r="GD44" s="202"/>
      <c r="GE44" s="202"/>
      <c r="GF44" s="202"/>
      <c r="GG44" s="202"/>
      <c r="GH44" s="202"/>
      <c r="GI44" s="202"/>
      <c r="GJ44" s="202"/>
      <c r="GK44" s="202"/>
      <c r="GL44" s="202"/>
      <c r="GM44" s="202"/>
      <c r="GN44" s="202"/>
      <c r="GO44" s="202"/>
      <c r="GP44" s="202"/>
      <c r="GQ44" s="202"/>
      <c r="GR44" s="202"/>
      <c r="GS44" s="202"/>
      <c r="GT44" s="202"/>
      <c r="GU44" s="202"/>
      <c r="GV44" s="202"/>
      <c r="GW44" s="202"/>
      <c r="GX44" s="202"/>
      <c r="GY44" s="202"/>
      <c r="GZ44" s="202"/>
      <c r="HA44" s="202"/>
      <c r="HB44" s="202"/>
      <c r="HC44" s="202"/>
      <c r="HD44" s="202"/>
      <c r="HE44" s="202"/>
      <c r="HF44" s="202"/>
      <c r="HG44" s="202"/>
      <c r="HH44" s="202"/>
      <c r="HI44" s="202"/>
      <c r="HJ44" s="202"/>
      <c r="HK44" s="202"/>
      <c r="HL44" s="202"/>
      <c r="HM44" s="154"/>
      <c r="HN44" s="154"/>
      <c r="HO44" s="154"/>
      <c r="HP44" s="154"/>
      <c r="HQ44" s="154"/>
      <c r="HR44" s="154"/>
      <c r="HS44" s="154"/>
      <c r="HT44" s="154"/>
      <c r="HU44" s="154"/>
      <c r="HV44" s="154"/>
      <c r="HW44" s="166"/>
    </row>
    <row r="45" spans="1:231">
      <c r="A45" s="145">
        <f t="shared" si="35"/>
        <v>44635</v>
      </c>
      <c r="B45" s="219">
        <f>'Age&amp;Sex by occurrence date'!$JE22</f>
        <v>18372</v>
      </c>
      <c r="C45" s="219">
        <v>18370</v>
      </c>
      <c r="D45" s="219">
        <v>15295</v>
      </c>
      <c r="E45" s="219">
        <v>15295</v>
      </c>
      <c r="F45" s="219">
        <v>15295</v>
      </c>
      <c r="G45" s="219">
        <v>15295</v>
      </c>
      <c r="H45" s="219">
        <v>15294</v>
      </c>
      <c r="I45" s="219">
        <v>15294</v>
      </c>
      <c r="J45" s="219">
        <v>15294</v>
      </c>
      <c r="K45" s="219">
        <v>15293</v>
      </c>
      <c r="L45" s="219">
        <v>15293</v>
      </c>
      <c r="M45" s="219">
        <v>15293</v>
      </c>
      <c r="N45" s="219">
        <v>15293</v>
      </c>
      <c r="O45" s="219">
        <v>15293</v>
      </c>
      <c r="P45" s="219">
        <v>15292</v>
      </c>
      <c r="Q45" s="219">
        <v>15291</v>
      </c>
      <c r="R45" s="219">
        <v>15290</v>
      </c>
      <c r="S45" s="219">
        <v>15290</v>
      </c>
      <c r="T45" s="219">
        <v>15279</v>
      </c>
      <c r="U45" s="219">
        <v>15279</v>
      </c>
      <c r="V45" s="219">
        <v>15278</v>
      </c>
      <c r="W45" s="219">
        <v>15278</v>
      </c>
      <c r="X45" s="219">
        <v>15278</v>
      </c>
      <c r="Y45" s="219">
        <v>15276</v>
      </c>
      <c r="Z45" s="219">
        <v>15108</v>
      </c>
      <c r="AA45" s="219">
        <v>14984</v>
      </c>
      <c r="AB45" s="219">
        <v>14752</v>
      </c>
      <c r="AC45" s="219">
        <v>14750</v>
      </c>
      <c r="AD45" s="219">
        <v>14749</v>
      </c>
      <c r="AE45" s="219">
        <v>14652</v>
      </c>
      <c r="AF45" s="219">
        <v>14643</v>
      </c>
      <c r="AG45" s="219">
        <v>14631</v>
      </c>
      <c r="AH45" s="219"/>
      <c r="AI45" s="219"/>
      <c r="AJ45" s="219"/>
      <c r="AK45" s="219"/>
      <c r="AL45" s="219"/>
      <c r="AM45" s="219"/>
      <c r="AN45" s="219"/>
      <c r="AO45" s="219"/>
      <c r="AP45" s="219"/>
      <c r="AQ45" s="219"/>
      <c r="AR45" s="219"/>
      <c r="AS45" s="219"/>
      <c r="AT45" s="219"/>
      <c r="AU45" s="219"/>
      <c r="AV45" s="219"/>
      <c r="AW45" s="219"/>
      <c r="AX45" s="219"/>
      <c r="AY45" s="219"/>
      <c r="AZ45" s="219"/>
      <c r="BA45" s="219"/>
      <c r="BB45" s="219"/>
      <c r="BC45" s="219"/>
      <c r="BD45" s="219"/>
      <c r="BE45" s="219"/>
      <c r="BF45" s="219"/>
      <c r="BG45" s="219"/>
      <c r="BH45" s="219"/>
      <c r="BI45" s="219"/>
      <c r="BJ45" s="219"/>
      <c r="BK45" s="219"/>
      <c r="BL45" s="219"/>
      <c r="BM45" s="219"/>
      <c r="BN45" s="219"/>
      <c r="BO45" s="219"/>
      <c r="BP45" s="219"/>
      <c r="BQ45" s="219"/>
      <c r="BR45" s="219"/>
      <c r="BS45" s="219"/>
      <c r="BT45" s="219"/>
      <c r="BU45" s="219"/>
      <c r="BV45" s="219"/>
      <c r="BW45" s="219"/>
      <c r="BX45" s="219"/>
      <c r="BY45" s="219"/>
      <c r="BZ45" s="219"/>
      <c r="CA45" s="219"/>
      <c r="CB45" s="219"/>
      <c r="CC45" s="219"/>
      <c r="CD45" s="219"/>
      <c r="CE45" s="219"/>
      <c r="CF45" s="219"/>
      <c r="CG45" s="219"/>
      <c r="CH45" s="219"/>
      <c r="CI45" s="219"/>
      <c r="CJ45" s="219"/>
      <c r="CK45" s="219"/>
      <c r="CL45" s="219"/>
      <c r="CM45" s="219"/>
      <c r="CN45" s="219"/>
      <c r="CO45" s="219"/>
      <c r="CP45" s="219"/>
      <c r="CQ45" s="219"/>
      <c r="CR45" s="219"/>
      <c r="CS45" s="219"/>
      <c r="CT45" s="219"/>
      <c r="CU45" s="219"/>
      <c r="CV45" s="219"/>
      <c r="CW45" s="219"/>
      <c r="CX45" s="219"/>
      <c r="CY45" s="219"/>
      <c r="CZ45" s="219"/>
      <c r="DA45" s="219"/>
      <c r="DB45" s="219"/>
      <c r="DC45" s="219"/>
      <c r="DD45" s="219"/>
      <c r="DE45" s="219"/>
      <c r="DF45" s="219"/>
      <c r="DG45" s="219"/>
      <c r="DH45" s="219"/>
      <c r="DI45" s="219"/>
      <c r="DJ45" s="219"/>
      <c r="DK45" s="219"/>
      <c r="DL45" s="219"/>
      <c r="DM45" s="219"/>
      <c r="DN45" s="219"/>
      <c r="DO45" s="219"/>
      <c r="DP45" s="219"/>
      <c r="DQ45" s="219"/>
      <c r="DR45" s="219"/>
      <c r="DS45" s="219"/>
      <c r="DT45" s="219"/>
      <c r="DU45" s="219"/>
      <c r="DV45" s="219"/>
      <c r="DW45" s="219"/>
      <c r="DX45" s="219"/>
      <c r="DY45" s="219"/>
      <c r="DZ45" s="219"/>
      <c r="EA45" s="219"/>
      <c r="EB45" s="219"/>
      <c r="EC45" s="219"/>
      <c r="ED45" s="219"/>
      <c r="EE45" s="219"/>
      <c r="EF45" s="219"/>
      <c r="EG45" s="219"/>
      <c r="EH45" s="219"/>
      <c r="EI45" s="219"/>
      <c r="EJ45" s="219"/>
      <c r="EK45" s="219"/>
      <c r="EL45" s="219"/>
      <c r="EM45" s="219"/>
      <c r="EN45" s="231"/>
      <c r="EO45" s="239"/>
      <c r="EP45" s="226"/>
      <c r="EQ45" s="202"/>
      <c r="ER45" s="202"/>
      <c r="ES45" s="202"/>
      <c r="ET45" s="202"/>
      <c r="EU45" s="202"/>
      <c r="EV45" s="202"/>
      <c r="EW45" s="202"/>
      <c r="EX45" s="202"/>
      <c r="EY45" s="202"/>
      <c r="EZ45" s="202"/>
      <c r="FA45" s="202"/>
      <c r="FB45" s="202"/>
      <c r="FC45" s="202"/>
      <c r="FD45" s="202"/>
      <c r="FE45" s="202"/>
      <c r="FF45" s="202"/>
      <c r="FG45" s="202"/>
      <c r="FH45" s="202"/>
      <c r="FI45" s="202"/>
      <c r="FJ45" s="202"/>
      <c r="FK45" s="202"/>
      <c r="FL45" s="202"/>
      <c r="FM45" s="202"/>
      <c r="FN45" s="202"/>
      <c r="FO45" s="202"/>
      <c r="FP45" s="202"/>
      <c r="FQ45" s="202"/>
      <c r="FR45" s="202"/>
      <c r="FS45" s="202"/>
      <c r="FT45" s="202"/>
      <c r="FU45" s="202"/>
      <c r="FV45" s="202"/>
      <c r="FW45" s="202"/>
      <c r="FX45" s="202"/>
      <c r="FY45" s="202"/>
      <c r="FZ45" s="202"/>
      <c r="GA45" s="202"/>
      <c r="GB45" s="202"/>
      <c r="GC45" s="202"/>
      <c r="GD45" s="202"/>
      <c r="GE45" s="202"/>
      <c r="GF45" s="202"/>
      <c r="GG45" s="202"/>
      <c r="GH45" s="202"/>
      <c r="GI45" s="202"/>
      <c r="GJ45" s="202"/>
      <c r="GK45" s="202"/>
      <c r="GL45" s="202"/>
      <c r="GM45" s="202"/>
      <c r="GN45" s="202"/>
      <c r="GO45" s="202"/>
      <c r="GP45" s="202"/>
      <c r="GQ45" s="202"/>
      <c r="GR45" s="202"/>
      <c r="GS45" s="202"/>
      <c r="GT45" s="202"/>
      <c r="GU45" s="202"/>
      <c r="GV45" s="202"/>
      <c r="GW45" s="202"/>
      <c r="GX45" s="202"/>
      <c r="GY45" s="202"/>
      <c r="GZ45" s="202"/>
      <c r="HA45" s="202"/>
      <c r="HB45" s="202"/>
      <c r="HC45" s="202"/>
      <c r="HD45" s="202"/>
      <c r="HE45" s="202"/>
      <c r="HF45" s="202"/>
      <c r="HG45" s="202"/>
      <c r="HH45" s="202"/>
      <c r="HI45" s="202"/>
      <c r="HJ45" s="202"/>
      <c r="HK45" s="202"/>
      <c r="HL45" s="202"/>
      <c r="HM45" s="154"/>
      <c r="HN45" s="154"/>
      <c r="HO45" s="154"/>
      <c r="HP45" s="154"/>
      <c r="HQ45" s="154"/>
      <c r="HR45" s="154"/>
      <c r="HS45" s="154"/>
      <c r="HT45" s="154"/>
      <c r="HU45" s="154"/>
      <c r="HV45" s="154"/>
      <c r="HW45" s="166"/>
    </row>
    <row r="46" spans="1:231">
      <c r="A46" s="145">
        <f t="shared" si="35"/>
        <v>44634</v>
      </c>
      <c r="B46" s="219">
        <f>'Age&amp;Sex by occurrence date'!$JL22</f>
        <v>18340</v>
      </c>
      <c r="C46" s="219">
        <v>18338</v>
      </c>
      <c r="D46" s="219">
        <v>15263</v>
      </c>
      <c r="E46" s="219">
        <v>15263</v>
      </c>
      <c r="F46" s="219">
        <v>15263</v>
      </c>
      <c r="G46" s="219">
        <v>15263</v>
      </c>
      <c r="H46" s="219">
        <v>15262</v>
      </c>
      <c r="I46" s="219">
        <v>15262</v>
      </c>
      <c r="J46" s="219">
        <v>15262</v>
      </c>
      <c r="K46" s="219">
        <v>15262</v>
      </c>
      <c r="L46" s="219">
        <v>15262</v>
      </c>
      <c r="M46" s="219">
        <v>15262</v>
      </c>
      <c r="N46" s="219">
        <v>15262</v>
      </c>
      <c r="O46" s="219">
        <v>15262</v>
      </c>
      <c r="P46" s="219">
        <v>15261</v>
      </c>
      <c r="Q46" s="219">
        <v>15260</v>
      </c>
      <c r="R46" s="219">
        <v>15259</v>
      </c>
      <c r="S46" s="219">
        <v>15258</v>
      </c>
      <c r="T46" s="219">
        <v>15247</v>
      </c>
      <c r="U46" s="219">
        <v>15247</v>
      </c>
      <c r="V46" s="219">
        <v>15246</v>
      </c>
      <c r="W46" s="219">
        <v>15246</v>
      </c>
      <c r="X46" s="219">
        <v>15246</v>
      </c>
      <c r="Y46" s="219">
        <v>15245</v>
      </c>
      <c r="Z46" s="219">
        <v>15079</v>
      </c>
      <c r="AA46" s="219">
        <v>14958</v>
      </c>
      <c r="AB46" s="219">
        <v>14727</v>
      </c>
      <c r="AC46" s="219">
        <v>14725</v>
      </c>
      <c r="AD46" s="219">
        <v>14725</v>
      </c>
      <c r="AE46" s="219">
        <v>14635</v>
      </c>
      <c r="AF46" s="219">
        <v>14629</v>
      </c>
      <c r="AG46" s="219">
        <v>14626</v>
      </c>
      <c r="AH46" s="219">
        <v>14608</v>
      </c>
      <c r="AI46" s="219"/>
      <c r="AJ46" s="219"/>
      <c r="AK46" s="219"/>
      <c r="AL46" s="219"/>
      <c r="AM46" s="219"/>
      <c r="AN46" s="219"/>
      <c r="AO46" s="219"/>
      <c r="AP46" s="219"/>
      <c r="AQ46" s="219"/>
      <c r="AR46" s="219"/>
      <c r="AS46" s="219"/>
      <c r="AT46" s="219"/>
      <c r="AU46" s="219"/>
      <c r="AV46" s="219"/>
      <c r="AW46" s="219"/>
      <c r="AX46" s="219"/>
      <c r="AY46" s="219"/>
      <c r="AZ46" s="219"/>
      <c r="BA46" s="219"/>
      <c r="BB46" s="219"/>
      <c r="BC46" s="219"/>
      <c r="BD46" s="219"/>
      <c r="BE46" s="219"/>
      <c r="BF46" s="219"/>
      <c r="BG46" s="219"/>
      <c r="BH46" s="219"/>
      <c r="BI46" s="219"/>
      <c r="BJ46" s="219"/>
      <c r="BK46" s="219"/>
      <c r="BL46" s="219"/>
      <c r="BM46" s="219"/>
      <c r="BN46" s="219"/>
      <c r="BO46" s="219"/>
      <c r="BP46" s="219"/>
      <c r="BQ46" s="219"/>
      <c r="BR46" s="219"/>
      <c r="BS46" s="219"/>
      <c r="BT46" s="219"/>
      <c r="BU46" s="219"/>
      <c r="BV46" s="219"/>
      <c r="BW46" s="219"/>
      <c r="BX46" s="219"/>
      <c r="BY46" s="219"/>
      <c r="BZ46" s="219"/>
      <c r="CA46" s="219"/>
      <c r="CB46" s="219"/>
      <c r="CC46" s="219"/>
      <c r="CD46" s="219"/>
      <c r="CE46" s="219"/>
      <c r="CF46" s="219"/>
      <c r="CG46" s="219"/>
      <c r="CH46" s="219"/>
      <c r="CI46" s="219"/>
      <c r="CJ46" s="219"/>
      <c r="CK46" s="219"/>
      <c r="CL46" s="219"/>
      <c r="CM46" s="219"/>
      <c r="CN46" s="219"/>
      <c r="CO46" s="219"/>
      <c r="CP46" s="219"/>
      <c r="CQ46" s="219"/>
      <c r="CR46" s="219"/>
      <c r="CS46" s="219"/>
      <c r="CT46" s="219"/>
      <c r="CU46" s="219"/>
      <c r="CV46" s="219"/>
      <c r="CW46" s="219"/>
      <c r="CX46" s="219"/>
      <c r="CY46" s="219"/>
      <c r="CZ46" s="219"/>
      <c r="DA46" s="219"/>
      <c r="DB46" s="219"/>
      <c r="DC46" s="219"/>
      <c r="DD46" s="219"/>
      <c r="DE46" s="219"/>
      <c r="DF46" s="219"/>
      <c r="DG46" s="219"/>
      <c r="DH46" s="219"/>
      <c r="DI46" s="219"/>
      <c r="DJ46" s="219"/>
      <c r="DK46" s="219"/>
      <c r="DL46" s="219"/>
      <c r="DM46" s="219"/>
      <c r="DN46" s="219"/>
      <c r="DO46" s="219"/>
      <c r="DP46" s="219"/>
      <c r="DQ46" s="219"/>
      <c r="DR46" s="219"/>
      <c r="DS46" s="219"/>
      <c r="DT46" s="219"/>
      <c r="DU46" s="219"/>
      <c r="DV46" s="219"/>
      <c r="DW46" s="219"/>
      <c r="DX46" s="219"/>
      <c r="DY46" s="219"/>
      <c r="DZ46" s="219"/>
      <c r="EA46" s="219"/>
      <c r="EB46" s="219"/>
      <c r="EC46" s="219"/>
      <c r="ED46" s="219"/>
      <c r="EE46" s="219"/>
      <c r="EF46" s="219"/>
      <c r="EG46" s="219"/>
      <c r="EH46" s="219"/>
      <c r="EI46" s="219"/>
      <c r="EJ46" s="219"/>
      <c r="EK46" s="219"/>
      <c r="EL46" s="219"/>
      <c r="EM46" s="219"/>
      <c r="EN46" s="231"/>
      <c r="EO46" s="239"/>
      <c r="EP46" s="226"/>
      <c r="EQ46" s="202"/>
      <c r="ER46" s="202"/>
      <c r="ES46" s="202"/>
      <c r="ET46" s="202"/>
      <c r="EU46" s="202"/>
      <c r="EV46" s="202"/>
      <c r="EW46" s="202"/>
      <c r="EX46" s="202"/>
      <c r="EY46" s="202"/>
      <c r="EZ46" s="202"/>
      <c r="FA46" s="202"/>
      <c r="FB46" s="202"/>
      <c r="FC46" s="202"/>
      <c r="FD46" s="202"/>
      <c r="FE46" s="202"/>
      <c r="FF46" s="202"/>
      <c r="FG46" s="202"/>
      <c r="FH46" s="202"/>
      <c r="FI46" s="202"/>
      <c r="FJ46" s="202"/>
      <c r="FK46" s="202"/>
      <c r="FL46" s="202"/>
      <c r="FM46" s="202"/>
      <c r="FN46" s="202"/>
      <c r="FO46" s="202"/>
      <c r="FP46" s="202"/>
      <c r="FQ46" s="202"/>
      <c r="FR46" s="202"/>
      <c r="FS46" s="202"/>
      <c r="FT46" s="202"/>
      <c r="FU46" s="202"/>
      <c r="FV46" s="202"/>
      <c r="FW46" s="202"/>
      <c r="FX46" s="202"/>
      <c r="FY46" s="202"/>
      <c r="FZ46" s="202"/>
      <c r="GA46" s="202"/>
      <c r="GB46" s="202"/>
      <c r="GC46" s="202"/>
      <c r="GD46" s="202"/>
      <c r="GE46" s="202"/>
      <c r="GF46" s="202"/>
      <c r="GG46" s="202"/>
      <c r="GH46" s="202"/>
      <c r="GI46" s="202"/>
      <c r="GJ46" s="202"/>
      <c r="GK46" s="202"/>
      <c r="GL46" s="202"/>
      <c r="GM46" s="202"/>
      <c r="GN46" s="202"/>
      <c r="GO46" s="202"/>
      <c r="GP46" s="202"/>
      <c r="GQ46" s="202"/>
      <c r="GR46" s="202"/>
      <c r="GS46" s="202"/>
      <c r="GT46" s="202"/>
      <c r="GU46" s="202"/>
      <c r="GV46" s="202"/>
      <c r="GW46" s="202"/>
      <c r="GX46" s="202"/>
      <c r="GY46" s="202"/>
      <c r="GZ46" s="202"/>
      <c r="HA46" s="202"/>
      <c r="HB46" s="202"/>
      <c r="HC46" s="202"/>
      <c r="HD46" s="202"/>
      <c r="HE46" s="202"/>
      <c r="HF46" s="202"/>
      <c r="HG46" s="202"/>
      <c r="HH46" s="202"/>
      <c r="HI46" s="202"/>
      <c r="HJ46" s="202"/>
      <c r="HK46" s="202"/>
      <c r="HL46" s="202"/>
      <c r="HM46" s="154"/>
      <c r="HN46" s="154"/>
      <c r="HO46" s="154"/>
      <c r="HP46" s="154"/>
      <c r="HQ46" s="154"/>
      <c r="HR46" s="154"/>
      <c r="HS46" s="154"/>
      <c r="HT46" s="154"/>
      <c r="HU46" s="154"/>
      <c r="HV46" s="154"/>
      <c r="HW46" s="166"/>
    </row>
    <row r="47" spans="1:231">
      <c r="A47" s="145">
        <f t="shared" si="35"/>
        <v>44633</v>
      </c>
      <c r="B47" s="219">
        <f>'Age&amp;Sex by occurrence date'!$JS22</f>
        <v>18312</v>
      </c>
      <c r="C47" s="219">
        <v>18310</v>
      </c>
      <c r="D47" s="219">
        <v>15235</v>
      </c>
      <c r="E47" s="219">
        <v>15235</v>
      </c>
      <c r="F47" s="219">
        <v>15235</v>
      </c>
      <c r="G47" s="219">
        <v>15235</v>
      </c>
      <c r="H47" s="219">
        <v>15234</v>
      </c>
      <c r="I47" s="219">
        <v>15234</v>
      </c>
      <c r="J47" s="219">
        <v>15234</v>
      </c>
      <c r="K47" s="219">
        <v>15234</v>
      </c>
      <c r="L47" s="219">
        <v>15234</v>
      </c>
      <c r="M47" s="219">
        <v>15234</v>
      </c>
      <c r="N47" s="219">
        <v>15234</v>
      </c>
      <c r="O47" s="219">
        <v>15234</v>
      </c>
      <c r="P47" s="219">
        <v>15233</v>
      </c>
      <c r="Q47" s="219">
        <v>15232</v>
      </c>
      <c r="R47" s="219">
        <v>15231</v>
      </c>
      <c r="S47" s="219">
        <v>15230</v>
      </c>
      <c r="T47" s="219">
        <v>15220</v>
      </c>
      <c r="U47" s="219">
        <v>15220</v>
      </c>
      <c r="V47" s="219">
        <v>15219</v>
      </c>
      <c r="W47" s="219">
        <v>15219</v>
      </c>
      <c r="X47" s="219">
        <v>15219</v>
      </c>
      <c r="Y47" s="219">
        <v>15218</v>
      </c>
      <c r="Z47" s="219">
        <v>15053</v>
      </c>
      <c r="AA47" s="219">
        <v>14935</v>
      </c>
      <c r="AB47" s="219">
        <v>14706</v>
      </c>
      <c r="AC47" s="219">
        <v>14704</v>
      </c>
      <c r="AD47" s="219">
        <v>14704</v>
      </c>
      <c r="AE47" s="219">
        <v>14616</v>
      </c>
      <c r="AF47" s="219">
        <v>14610</v>
      </c>
      <c r="AG47" s="219">
        <v>14609</v>
      </c>
      <c r="AH47" s="219">
        <v>14599</v>
      </c>
      <c r="AI47" s="219">
        <v>14577</v>
      </c>
      <c r="AJ47" s="219"/>
      <c r="AK47" s="219"/>
      <c r="AL47" s="219"/>
      <c r="AM47" s="219"/>
      <c r="AN47" s="219"/>
      <c r="AO47" s="219"/>
      <c r="AP47" s="219"/>
      <c r="AQ47" s="219"/>
      <c r="AR47" s="219"/>
      <c r="AS47" s="219"/>
      <c r="AT47" s="219"/>
      <c r="AU47" s="219"/>
      <c r="AV47" s="219"/>
      <c r="AW47" s="219"/>
      <c r="AX47" s="219"/>
      <c r="AY47" s="219"/>
      <c r="AZ47" s="219"/>
      <c r="BA47" s="219"/>
      <c r="BB47" s="219"/>
      <c r="BC47" s="219"/>
      <c r="BD47" s="219"/>
      <c r="BE47" s="219"/>
      <c r="BF47" s="219"/>
      <c r="BG47" s="219"/>
      <c r="BH47" s="219"/>
      <c r="BI47" s="219"/>
      <c r="BJ47" s="219"/>
      <c r="BK47" s="219"/>
      <c r="BL47" s="219"/>
      <c r="BM47" s="219"/>
      <c r="BN47" s="219"/>
      <c r="BO47" s="219"/>
      <c r="BP47" s="219"/>
      <c r="BQ47" s="219"/>
      <c r="BR47" s="219"/>
      <c r="BS47" s="219"/>
      <c r="BT47" s="219"/>
      <c r="BU47" s="219"/>
      <c r="BV47" s="219"/>
      <c r="BW47" s="219"/>
      <c r="BX47" s="219"/>
      <c r="BY47" s="219"/>
      <c r="BZ47" s="219"/>
      <c r="CA47" s="219"/>
      <c r="CB47" s="219"/>
      <c r="CC47" s="219"/>
      <c r="CD47" s="219"/>
      <c r="CE47" s="219"/>
      <c r="CF47" s="219"/>
      <c r="CG47" s="219"/>
      <c r="CH47" s="219"/>
      <c r="CI47" s="219"/>
      <c r="CJ47" s="219"/>
      <c r="CK47" s="219"/>
      <c r="CL47" s="219"/>
      <c r="CM47" s="219"/>
      <c r="CN47" s="219"/>
      <c r="CO47" s="219"/>
      <c r="CP47" s="219"/>
      <c r="CQ47" s="219"/>
      <c r="CR47" s="219"/>
      <c r="CS47" s="219"/>
      <c r="CT47" s="219"/>
      <c r="CU47" s="219"/>
      <c r="CV47" s="219"/>
      <c r="CW47" s="219"/>
      <c r="CX47" s="219"/>
      <c r="CY47" s="219"/>
      <c r="CZ47" s="219"/>
      <c r="DA47" s="219"/>
      <c r="DB47" s="219"/>
      <c r="DC47" s="219"/>
      <c r="DD47" s="219"/>
      <c r="DE47" s="219"/>
      <c r="DF47" s="219"/>
      <c r="DG47" s="219"/>
      <c r="DH47" s="219"/>
      <c r="DI47" s="219"/>
      <c r="DJ47" s="219"/>
      <c r="DK47" s="219"/>
      <c r="DL47" s="219"/>
      <c r="DM47" s="219"/>
      <c r="DN47" s="219"/>
      <c r="DO47" s="219"/>
      <c r="DP47" s="219"/>
      <c r="DQ47" s="219"/>
      <c r="DR47" s="219"/>
      <c r="DS47" s="219"/>
      <c r="DT47" s="219"/>
      <c r="DU47" s="219"/>
      <c r="DV47" s="219"/>
      <c r="DW47" s="219"/>
      <c r="DX47" s="219"/>
      <c r="DY47" s="219"/>
      <c r="DZ47" s="219"/>
      <c r="EA47" s="219"/>
      <c r="EB47" s="219"/>
      <c r="EC47" s="219"/>
      <c r="ED47" s="219"/>
      <c r="EE47" s="219"/>
      <c r="EF47" s="219"/>
      <c r="EG47" s="219"/>
      <c r="EH47" s="219"/>
      <c r="EI47" s="219"/>
      <c r="EJ47" s="219"/>
      <c r="EK47" s="219"/>
      <c r="EL47" s="219"/>
      <c r="EM47" s="219"/>
      <c r="EN47" s="231"/>
      <c r="EO47" s="239"/>
      <c r="EP47" s="226"/>
      <c r="EQ47" s="202"/>
      <c r="ER47" s="202"/>
      <c r="ES47" s="202"/>
      <c r="ET47" s="202"/>
      <c r="EU47" s="202"/>
      <c r="EV47" s="202"/>
      <c r="EW47" s="202"/>
      <c r="EX47" s="202"/>
      <c r="EY47" s="202"/>
      <c r="EZ47" s="202"/>
      <c r="FA47" s="202"/>
      <c r="FB47" s="202"/>
      <c r="FC47" s="202"/>
      <c r="FD47" s="202"/>
      <c r="FE47" s="202"/>
      <c r="FF47" s="202"/>
      <c r="FG47" s="202"/>
      <c r="FH47" s="202"/>
      <c r="FI47" s="202"/>
      <c r="FJ47" s="202"/>
      <c r="FK47" s="202"/>
      <c r="FL47" s="202"/>
      <c r="FM47" s="202"/>
      <c r="FN47" s="202"/>
      <c r="FO47" s="202"/>
      <c r="FP47" s="202"/>
      <c r="FQ47" s="202"/>
      <c r="FR47" s="202"/>
      <c r="FS47" s="202"/>
      <c r="FT47" s="202"/>
      <c r="FU47" s="202"/>
      <c r="FV47" s="202"/>
      <c r="FW47" s="202"/>
      <c r="FX47" s="202"/>
      <c r="FY47" s="202"/>
      <c r="FZ47" s="202"/>
      <c r="GA47" s="202"/>
      <c r="GB47" s="202"/>
      <c r="GC47" s="202"/>
      <c r="GD47" s="202"/>
      <c r="GE47" s="202"/>
      <c r="GF47" s="202"/>
      <c r="GG47" s="202"/>
      <c r="GH47" s="202"/>
      <c r="GI47" s="202"/>
      <c r="GJ47" s="202"/>
      <c r="GK47" s="202"/>
      <c r="GL47" s="202"/>
      <c r="GM47" s="202"/>
      <c r="GN47" s="202"/>
      <c r="GO47" s="202"/>
      <c r="GP47" s="202"/>
      <c r="GQ47" s="202"/>
      <c r="GR47" s="202"/>
      <c r="GS47" s="202"/>
      <c r="GT47" s="202"/>
      <c r="GU47" s="202"/>
      <c r="GV47" s="202"/>
      <c r="GW47" s="202"/>
      <c r="GX47" s="202"/>
      <c r="GY47" s="202"/>
      <c r="GZ47" s="202"/>
      <c r="HA47" s="202"/>
      <c r="HB47" s="202"/>
      <c r="HC47" s="202"/>
      <c r="HD47" s="202"/>
      <c r="HE47" s="202"/>
      <c r="HF47" s="202"/>
      <c r="HG47" s="202"/>
      <c r="HH47" s="202"/>
      <c r="HI47" s="202"/>
      <c r="HJ47" s="202"/>
      <c r="HK47" s="202"/>
      <c r="HL47" s="202"/>
      <c r="HM47" s="154"/>
      <c r="HN47" s="154"/>
      <c r="HO47" s="154"/>
      <c r="HP47" s="154"/>
      <c r="HQ47" s="154"/>
      <c r="HR47" s="154"/>
      <c r="HS47" s="154"/>
      <c r="HT47" s="154"/>
      <c r="HU47" s="154"/>
      <c r="HV47" s="154"/>
      <c r="HW47" s="166"/>
    </row>
    <row r="48" spans="1:231">
      <c r="A48" s="145">
        <f t="shared" si="35"/>
        <v>44632</v>
      </c>
      <c r="B48" s="219">
        <f>'Age&amp;Sex by occurrence date'!$JZ22</f>
        <v>18286</v>
      </c>
      <c r="C48" s="219">
        <v>18284</v>
      </c>
      <c r="D48" s="219">
        <v>15209</v>
      </c>
      <c r="E48" s="219">
        <v>15209</v>
      </c>
      <c r="F48" s="219">
        <v>15209</v>
      </c>
      <c r="G48" s="219">
        <v>15209</v>
      </c>
      <c r="H48" s="219">
        <v>15208</v>
      </c>
      <c r="I48" s="219">
        <v>15208</v>
      </c>
      <c r="J48" s="219">
        <v>15208</v>
      </c>
      <c r="K48" s="219">
        <v>15208</v>
      </c>
      <c r="L48" s="219">
        <v>15208</v>
      </c>
      <c r="M48" s="219">
        <v>15208</v>
      </c>
      <c r="N48" s="219">
        <v>15208</v>
      </c>
      <c r="O48" s="219">
        <v>15208</v>
      </c>
      <c r="P48" s="219">
        <v>15207</v>
      </c>
      <c r="Q48" s="219">
        <v>15206</v>
      </c>
      <c r="R48" s="219">
        <v>15205</v>
      </c>
      <c r="S48" s="219">
        <v>15204</v>
      </c>
      <c r="T48" s="219">
        <v>15194</v>
      </c>
      <c r="U48" s="219">
        <v>15194</v>
      </c>
      <c r="V48" s="219">
        <v>15193</v>
      </c>
      <c r="W48" s="219">
        <v>15193</v>
      </c>
      <c r="X48" s="219">
        <v>15193</v>
      </c>
      <c r="Y48" s="219">
        <v>15192</v>
      </c>
      <c r="Z48" s="219">
        <v>15035</v>
      </c>
      <c r="AA48" s="219">
        <v>14918</v>
      </c>
      <c r="AB48" s="219">
        <v>14690</v>
      </c>
      <c r="AC48" s="219">
        <v>14688</v>
      </c>
      <c r="AD48" s="219">
        <v>14688</v>
      </c>
      <c r="AE48" s="219">
        <v>14603</v>
      </c>
      <c r="AF48" s="219">
        <v>14599</v>
      </c>
      <c r="AG48" s="219">
        <v>14599</v>
      </c>
      <c r="AH48" s="219">
        <v>14590</v>
      </c>
      <c r="AI48" s="219">
        <v>14573</v>
      </c>
      <c r="AJ48" s="219">
        <v>14567</v>
      </c>
      <c r="AK48" s="219"/>
      <c r="AL48" s="219"/>
      <c r="AM48" s="219"/>
      <c r="AN48" s="219"/>
      <c r="AO48" s="219"/>
      <c r="AP48" s="219"/>
      <c r="AQ48" s="219"/>
      <c r="AR48" s="219"/>
      <c r="AS48" s="219"/>
      <c r="AT48" s="219"/>
      <c r="AU48" s="219"/>
      <c r="AV48" s="219"/>
      <c r="AW48" s="219"/>
      <c r="AX48" s="219"/>
      <c r="AY48" s="219"/>
      <c r="AZ48" s="219"/>
      <c r="BA48" s="219"/>
      <c r="BB48" s="219"/>
      <c r="BC48" s="219"/>
      <c r="BD48" s="219"/>
      <c r="BE48" s="219"/>
      <c r="BF48" s="219"/>
      <c r="BG48" s="219"/>
      <c r="BH48" s="219"/>
      <c r="BI48" s="219"/>
      <c r="BJ48" s="219"/>
      <c r="BK48" s="219"/>
      <c r="BL48" s="219"/>
      <c r="BM48" s="219"/>
      <c r="BN48" s="219"/>
      <c r="BO48" s="219"/>
      <c r="BP48" s="219"/>
      <c r="BQ48" s="219"/>
      <c r="BR48" s="219"/>
      <c r="BS48" s="219"/>
      <c r="BT48" s="219"/>
      <c r="BU48" s="219"/>
      <c r="BV48" s="219"/>
      <c r="BW48" s="219"/>
      <c r="BX48" s="219"/>
      <c r="BY48" s="219"/>
      <c r="BZ48" s="219"/>
      <c r="CA48" s="219"/>
      <c r="CB48" s="219"/>
      <c r="CC48" s="219"/>
      <c r="CD48" s="219"/>
      <c r="CE48" s="219"/>
      <c r="CF48" s="219"/>
      <c r="CG48" s="219"/>
      <c r="CH48" s="219"/>
      <c r="CI48" s="219"/>
      <c r="CJ48" s="219"/>
      <c r="CK48" s="219"/>
      <c r="CL48" s="219"/>
      <c r="CM48" s="219"/>
      <c r="CN48" s="219"/>
      <c r="CO48" s="219"/>
      <c r="CP48" s="219"/>
      <c r="CQ48" s="219"/>
      <c r="CR48" s="219"/>
      <c r="CS48" s="219"/>
      <c r="CT48" s="219"/>
      <c r="CU48" s="219"/>
      <c r="CV48" s="219"/>
      <c r="CW48" s="219"/>
      <c r="CX48" s="219"/>
      <c r="CY48" s="219"/>
      <c r="CZ48" s="219"/>
      <c r="DA48" s="219"/>
      <c r="DB48" s="219"/>
      <c r="DC48" s="219"/>
      <c r="DD48" s="219"/>
      <c r="DE48" s="219"/>
      <c r="DF48" s="219"/>
      <c r="DG48" s="219"/>
      <c r="DH48" s="219"/>
      <c r="DI48" s="219"/>
      <c r="DJ48" s="219"/>
      <c r="DK48" s="219"/>
      <c r="DL48" s="219"/>
      <c r="DM48" s="219"/>
      <c r="DN48" s="219"/>
      <c r="DO48" s="219"/>
      <c r="DP48" s="219"/>
      <c r="DQ48" s="219"/>
      <c r="DR48" s="219"/>
      <c r="DS48" s="219"/>
      <c r="DT48" s="219"/>
      <c r="DU48" s="219"/>
      <c r="DV48" s="219"/>
      <c r="DW48" s="219"/>
      <c r="DX48" s="219"/>
      <c r="DY48" s="219"/>
      <c r="DZ48" s="219"/>
      <c r="EA48" s="219"/>
      <c r="EB48" s="219"/>
      <c r="EC48" s="219"/>
      <c r="ED48" s="219"/>
      <c r="EE48" s="219"/>
      <c r="EF48" s="219"/>
      <c r="EG48" s="219"/>
      <c r="EH48" s="219"/>
      <c r="EI48" s="219"/>
      <c r="EJ48" s="219"/>
      <c r="EK48" s="219"/>
      <c r="EL48" s="219"/>
      <c r="EM48" s="219"/>
      <c r="EN48" s="231"/>
      <c r="EO48" s="239"/>
      <c r="EP48" s="226"/>
      <c r="EQ48" s="202"/>
      <c r="ER48" s="202"/>
      <c r="ES48" s="202"/>
      <c r="ET48" s="202"/>
      <c r="EU48" s="202"/>
      <c r="EV48" s="202"/>
      <c r="EW48" s="202"/>
      <c r="EX48" s="202"/>
      <c r="EY48" s="202"/>
      <c r="EZ48" s="202"/>
      <c r="FA48" s="202"/>
      <c r="FB48" s="202"/>
      <c r="FC48" s="202"/>
      <c r="FD48" s="202"/>
      <c r="FE48" s="202"/>
      <c r="FF48" s="202"/>
      <c r="FG48" s="202"/>
      <c r="FH48" s="202"/>
      <c r="FI48" s="202"/>
      <c r="FJ48" s="202"/>
      <c r="FK48" s="202"/>
      <c r="FL48" s="202"/>
      <c r="FM48" s="202"/>
      <c r="FN48" s="202"/>
      <c r="FO48" s="202"/>
      <c r="FP48" s="202"/>
      <c r="FQ48" s="202"/>
      <c r="FR48" s="202"/>
      <c r="FS48" s="202"/>
      <c r="FT48" s="202"/>
      <c r="FU48" s="202"/>
      <c r="FV48" s="202"/>
      <c r="FW48" s="202"/>
      <c r="FX48" s="202"/>
      <c r="FY48" s="202"/>
      <c r="FZ48" s="202"/>
      <c r="GA48" s="202"/>
      <c r="GB48" s="202"/>
      <c r="GC48" s="202"/>
      <c r="GD48" s="202"/>
      <c r="GE48" s="202"/>
      <c r="GF48" s="202"/>
      <c r="GG48" s="202"/>
      <c r="GH48" s="202"/>
      <c r="GI48" s="202"/>
      <c r="GJ48" s="202"/>
      <c r="GK48" s="202"/>
      <c r="GL48" s="202"/>
      <c r="GM48" s="202"/>
      <c r="GN48" s="202"/>
      <c r="GO48" s="202"/>
      <c r="GP48" s="202"/>
      <c r="GQ48" s="202"/>
      <c r="GR48" s="202"/>
      <c r="GS48" s="202"/>
      <c r="GT48" s="202"/>
      <c r="GU48" s="202"/>
      <c r="GV48" s="202"/>
      <c r="GW48" s="202"/>
      <c r="GX48" s="202"/>
      <c r="GY48" s="202"/>
      <c r="GZ48" s="202"/>
      <c r="HA48" s="202"/>
      <c r="HB48" s="202"/>
      <c r="HC48" s="202"/>
      <c r="HD48" s="202"/>
      <c r="HE48" s="202"/>
      <c r="HF48" s="202"/>
      <c r="HG48" s="202"/>
      <c r="HH48" s="202"/>
      <c r="HI48" s="202"/>
      <c r="HJ48" s="202"/>
      <c r="HK48" s="202"/>
      <c r="HL48" s="202"/>
      <c r="HM48" s="154"/>
      <c r="HN48" s="154"/>
      <c r="HO48" s="154"/>
      <c r="HP48" s="154"/>
      <c r="HQ48" s="154"/>
      <c r="HR48" s="154"/>
      <c r="HS48" s="154"/>
      <c r="HT48" s="154"/>
      <c r="HU48" s="154"/>
      <c r="HV48" s="154"/>
      <c r="HW48" s="166"/>
    </row>
    <row r="49" spans="1:231">
      <c r="A49" s="145">
        <f t="shared" si="35"/>
        <v>44631</v>
      </c>
      <c r="B49" s="219">
        <f>'Age&amp;Sex by occurrence date'!$KG22</f>
        <v>18260</v>
      </c>
      <c r="C49" s="219">
        <v>18259</v>
      </c>
      <c r="D49" s="219">
        <v>15184</v>
      </c>
      <c r="E49" s="219">
        <v>15184</v>
      </c>
      <c r="F49" s="219">
        <v>15184</v>
      </c>
      <c r="G49" s="219">
        <v>15184</v>
      </c>
      <c r="H49" s="219">
        <v>15183</v>
      </c>
      <c r="I49" s="219">
        <v>15183</v>
      </c>
      <c r="J49" s="219">
        <v>15183</v>
      </c>
      <c r="K49" s="219">
        <v>15183</v>
      </c>
      <c r="L49" s="219">
        <v>15183</v>
      </c>
      <c r="M49" s="219">
        <v>15183</v>
      </c>
      <c r="N49" s="219">
        <v>15183</v>
      </c>
      <c r="O49" s="219">
        <v>15183</v>
      </c>
      <c r="P49" s="219">
        <v>15182</v>
      </c>
      <c r="Q49" s="219">
        <v>15181</v>
      </c>
      <c r="R49" s="219">
        <v>15180</v>
      </c>
      <c r="S49" s="219">
        <v>15179</v>
      </c>
      <c r="T49" s="219">
        <v>15169</v>
      </c>
      <c r="U49" s="219">
        <v>15169</v>
      </c>
      <c r="V49" s="219">
        <v>15168</v>
      </c>
      <c r="W49" s="219">
        <v>15168</v>
      </c>
      <c r="X49" s="219">
        <v>15168</v>
      </c>
      <c r="Y49" s="219">
        <v>15167</v>
      </c>
      <c r="Z49" s="219">
        <v>15015</v>
      </c>
      <c r="AA49" s="219">
        <v>14898</v>
      </c>
      <c r="AB49" s="219">
        <v>14671</v>
      </c>
      <c r="AC49" s="219">
        <v>14669</v>
      </c>
      <c r="AD49" s="219">
        <v>14669</v>
      </c>
      <c r="AE49" s="219">
        <v>14589</v>
      </c>
      <c r="AF49" s="219">
        <v>14585</v>
      </c>
      <c r="AG49" s="219">
        <v>14584</v>
      </c>
      <c r="AH49" s="219">
        <v>14577</v>
      </c>
      <c r="AI49" s="219">
        <v>14563</v>
      </c>
      <c r="AJ49" s="219">
        <v>14560</v>
      </c>
      <c r="AK49" s="219">
        <v>14554</v>
      </c>
      <c r="AL49" s="219"/>
      <c r="AM49" s="219"/>
      <c r="AN49" s="219"/>
      <c r="AO49" s="219"/>
      <c r="AP49" s="219"/>
      <c r="AQ49" s="219"/>
      <c r="AR49" s="219"/>
      <c r="AS49" s="219"/>
      <c r="AT49" s="219"/>
      <c r="AU49" s="219"/>
      <c r="AV49" s="219"/>
      <c r="AW49" s="219"/>
      <c r="AX49" s="219"/>
      <c r="AY49" s="219"/>
      <c r="AZ49" s="219"/>
      <c r="BA49" s="219"/>
      <c r="BB49" s="219"/>
      <c r="BC49" s="219"/>
      <c r="BD49" s="219"/>
      <c r="BE49" s="219"/>
      <c r="BF49" s="219"/>
      <c r="BG49" s="219"/>
      <c r="BH49" s="219"/>
      <c r="BI49" s="219"/>
      <c r="BJ49" s="219"/>
      <c r="BK49" s="219"/>
      <c r="BL49" s="219"/>
      <c r="BM49" s="219"/>
      <c r="BN49" s="219"/>
      <c r="BO49" s="219"/>
      <c r="BP49" s="219"/>
      <c r="BQ49" s="219"/>
      <c r="BR49" s="219"/>
      <c r="BS49" s="219"/>
      <c r="BT49" s="219"/>
      <c r="BU49" s="219"/>
      <c r="BV49" s="219"/>
      <c r="BW49" s="219"/>
      <c r="BX49" s="219"/>
      <c r="BY49" s="219"/>
      <c r="BZ49" s="219"/>
      <c r="CA49" s="219"/>
      <c r="CB49" s="219"/>
      <c r="CC49" s="219"/>
      <c r="CD49" s="219"/>
      <c r="CE49" s="219"/>
      <c r="CF49" s="219"/>
      <c r="CG49" s="219"/>
      <c r="CH49" s="219"/>
      <c r="CI49" s="219"/>
      <c r="CJ49" s="219"/>
      <c r="CK49" s="219"/>
      <c r="CL49" s="219"/>
      <c r="CM49" s="219"/>
      <c r="CN49" s="219"/>
      <c r="CO49" s="219"/>
      <c r="CP49" s="219"/>
      <c r="CQ49" s="219"/>
      <c r="CR49" s="219"/>
      <c r="CS49" s="219"/>
      <c r="CT49" s="219"/>
      <c r="CU49" s="219"/>
      <c r="CV49" s="219"/>
      <c r="CW49" s="219"/>
      <c r="CX49" s="219"/>
      <c r="CY49" s="219"/>
      <c r="CZ49" s="219"/>
      <c r="DA49" s="219"/>
      <c r="DB49" s="219"/>
      <c r="DC49" s="219"/>
      <c r="DD49" s="219"/>
      <c r="DE49" s="219"/>
      <c r="DF49" s="219"/>
      <c r="DG49" s="219"/>
      <c r="DH49" s="219"/>
      <c r="DI49" s="219"/>
      <c r="DJ49" s="219"/>
      <c r="DK49" s="219"/>
      <c r="DL49" s="219"/>
      <c r="DM49" s="219"/>
      <c r="DN49" s="219"/>
      <c r="DO49" s="219"/>
      <c r="DP49" s="219"/>
      <c r="DQ49" s="219"/>
      <c r="DR49" s="219"/>
      <c r="DS49" s="219"/>
      <c r="DT49" s="219"/>
      <c r="DU49" s="219"/>
      <c r="DV49" s="219"/>
      <c r="DW49" s="219"/>
      <c r="DX49" s="219"/>
      <c r="DY49" s="219"/>
      <c r="DZ49" s="219"/>
      <c r="EA49" s="219"/>
      <c r="EB49" s="219"/>
      <c r="EC49" s="219"/>
      <c r="ED49" s="219"/>
      <c r="EE49" s="219"/>
      <c r="EF49" s="219"/>
      <c r="EG49" s="219"/>
      <c r="EH49" s="219"/>
      <c r="EI49" s="219"/>
      <c r="EJ49" s="219"/>
      <c r="EK49" s="219"/>
      <c r="EL49" s="219"/>
      <c r="EM49" s="219"/>
      <c r="EN49" s="231"/>
      <c r="EO49" s="239"/>
      <c r="EP49" s="226"/>
      <c r="EQ49" s="202"/>
      <c r="ER49" s="202"/>
      <c r="ES49" s="202"/>
      <c r="ET49" s="202"/>
      <c r="EU49" s="202"/>
      <c r="EV49" s="202"/>
      <c r="EW49" s="202"/>
      <c r="EX49" s="202"/>
      <c r="EY49" s="202"/>
      <c r="EZ49" s="202"/>
      <c r="FA49" s="202"/>
      <c r="FB49" s="202"/>
      <c r="FC49" s="202"/>
      <c r="FD49" s="202"/>
      <c r="FE49" s="202"/>
      <c r="FF49" s="202"/>
      <c r="FG49" s="202"/>
      <c r="FH49" s="202"/>
      <c r="FI49" s="202"/>
      <c r="FJ49" s="202"/>
      <c r="FK49" s="202"/>
      <c r="FL49" s="202"/>
      <c r="FM49" s="202"/>
      <c r="FN49" s="202"/>
      <c r="FO49" s="202"/>
      <c r="FP49" s="202"/>
      <c r="FQ49" s="202"/>
      <c r="FR49" s="202"/>
      <c r="FS49" s="202"/>
      <c r="FT49" s="202"/>
      <c r="FU49" s="202"/>
      <c r="FV49" s="202"/>
      <c r="FW49" s="202"/>
      <c r="FX49" s="202"/>
      <c r="FY49" s="202"/>
      <c r="FZ49" s="202"/>
      <c r="GA49" s="202"/>
      <c r="GB49" s="202"/>
      <c r="GC49" s="202"/>
      <c r="GD49" s="202"/>
      <c r="GE49" s="202"/>
      <c r="GF49" s="202"/>
      <c r="GG49" s="202"/>
      <c r="GH49" s="202"/>
      <c r="GI49" s="202"/>
      <c r="GJ49" s="202"/>
      <c r="GK49" s="202"/>
      <c r="GL49" s="202"/>
      <c r="GM49" s="202"/>
      <c r="GN49" s="202"/>
      <c r="GO49" s="202"/>
      <c r="GP49" s="202"/>
      <c r="GQ49" s="202"/>
      <c r="GR49" s="202"/>
      <c r="GS49" s="202"/>
      <c r="GT49" s="202"/>
      <c r="GU49" s="202"/>
      <c r="GV49" s="202"/>
      <c r="GW49" s="202"/>
      <c r="GX49" s="202"/>
      <c r="GY49" s="202"/>
      <c r="GZ49" s="202"/>
      <c r="HA49" s="202"/>
      <c r="HB49" s="202"/>
      <c r="HC49" s="202"/>
      <c r="HD49" s="202"/>
      <c r="HE49" s="202"/>
      <c r="HF49" s="202"/>
      <c r="HG49" s="202"/>
      <c r="HH49" s="202"/>
      <c r="HI49" s="202"/>
      <c r="HJ49" s="202"/>
      <c r="HK49" s="202"/>
      <c r="HL49" s="202"/>
      <c r="HM49" s="154"/>
      <c r="HN49" s="154"/>
      <c r="HO49" s="154"/>
      <c r="HP49" s="154"/>
      <c r="HQ49" s="154"/>
      <c r="HR49" s="154"/>
      <c r="HS49" s="154"/>
      <c r="HT49" s="154"/>
      <c r="HU49" s="154"/>
      <c r="HV49" s="154"/>
      <c r="HW49" s="166"/>
    </row>
    <row r="50" spans="1:231">
      <c r="A50" s="145">
        <f t="shared" si="35"/>
        <v>44630</v>
      </c>
      <c r="B50" s="219">
        <f>'Age&amp;Sex by occurrence date'!$KN22</f>
        <v>18230</v>
      </c>
      <c r="C50" s="219">
        <v>18229</v>
      </c>
      <c r="D50" s="219">
        <v>15154</v>
      </c>
      <c r="E50" s="219">
        <v>15154</v>
      </c>
      <c r="F50" s="219">
        <v>15154</v>
      </c>
      <c r="G50" s="219">
        <v>15154</v>
      </c>
      <c r="H50" s="219">
        <v>15153</v>
      </c>
      <c r="I50" s="219">
        <v>15153</v>
      </c>
      <c r="J50" s="219">
        <v>15153</v>
      </c>
      <c r="K50" s="219">
        <v>15153</v>
      </c>
      <c r="L50" s="219">
        <v>15153</v>
      </c>
      <c r="M50" s="219">
        <v>15153</v>
      </c>
      <c r="N50" s="219">
        <v>15153</v>
      </c>
      <c r="O50" s="219">
        <v>15153</v>
      </c>
      <c r="P50" s="219">
        <v>15152</v>
      </c>
      <c r="Q50" s="219">
        <v>15151</v>
      </c>
      <c r="R50" s="219">
        <v>15151</v>
      </c>
      <c r="S50" s="219">
        <v>15150</v>
      </c>
      <c r="T50" s="219">
        <v>15140</v>
      </c>
      <c r="U50" s="219">
        <v>15140</v>
      </c>
      <c r="V50" s="219">
        <v>15139</v>
      </c>
      <c r="W50" s="219">
        <v>15139</v>
      </c>
      <c r="X50" s="219">
        <v>15139</v>
      </c>
      <c r="Y50" s="219">
        <v>15138</v>
      </c>
      <c r="Z50" s="219">
        <v>14991</v>
      </c>
      <c r="AA50" s="219">
        <v>14876</v>
      </c>
      <c r="AB50" s="219">
        <v>14649</v>
      </c>
      <c r="AC50" s="219">
        <v>14647</v>
      </c>
      <c r="AD50" s="219">
        <v>14647</v>
      </c>
      <c r="AE50" s="219">
        <v>14570</v>
      </c>
      <c r="AF50" s="219">
        <v>14567</v>
      </c>
      <c r="AG50" s="219">
        <v>14566</v>
      </c>
      <c r="AH50" s="219">
        <v>14559</v>
      </c>
      <c r="AI50" s="219">
        <v>14552</v>
      </c>
      <c r="AJ50" s="219">
        <v>14550</v>
      </c>
      <c r="AK50" s="219">
        <v>14548</v>
      </c>
      <c r="AL50" s="219">
        <v>14539</v>
      </c>
      <c r="AM50" s="219"/>
      <c r="AN50" s="219"/>
      <c r="AO50" s="219"/>
      <c r="AP50" s="219"/>
      <c r="AQ50" s="219"/>
      <c r="AR50" s="219"/>
      <c r="AS50" s="219"/>
      <c r="AT50" s="219"/>
      <c r="AU50" s="219"/>
      <c r="AV50" s="219"/>
      <c r="AW50" s="219"/>
      <c r="AX50" s="219"/>
      <c r="AY50" s="219"/>
      <c r="AZ50" s="219"/>
      <c r="BA50" s="219"/>
      <c r="BB50" s="219"/>
      <c r="BC50" s="219"/>
      <c r="BD50" s="219"/>
      <c r="BE50" s="219"/>
      <c r="BF50" s="219"/>
      <c r="BG50" s="219"/>
      <c r="BH50" s="219"/>
      <c r="BI50" s="219"/>
      <c r="BJ50" s="219"/>
      <c r="BK50" s="219"/>
      <c r="BL50" s="219"/>
      <c r="BM50" s="219"/>
      <c r="BN50" s="219"/>
      <c r="BO50" s="219"/>
      <c r="BP50" s="219"/>
      <c r="BQ50" s="219"/>
      <c r="BR50" s="219"/>
      <c r="BS50" s="219"/>
      <c r="BT50" s="219"/>
      <c r="BU50" s="219"/>
      <c r="BV50" s="219"/>
      <c r="BW50" s="219"/>
      <c r="BX50" s="219"/>
      <c r="BY50" s="219"/>
      <c r="BZ50" s="219"/>
      <c r="CA50" s="219"/>
      <c r="CB50" s="219"/>
      <c r="CC50" s="219"/>
      <c r="CD50" s="219"/>
      <c r="CE50" s="219"/>
      <c r="CF50" s="219"/>
      <c r="CG50" s="219"/>
      <c r="CH50" s="219"/>
      <c r="CI50" s="219"/>
      <c r="CJ50" s="219"/>
      <c r="CK50" s="219"/>
      <c r="CL50" s="219"/>
      <c r="CM50" s="219"/>
      <c r="CN50" s="219"/>
      <c r="CO50" s="219"/>
      <c r="CP50" s="219"/>
      <c r="CQ50" s="219"/>
      <c r="CR50" s="219"/>
      <c r="CS50" s="219"/>
      <c r="CT50" s="219"/>
      <c r="CU50" s="219"/>
      <c r="CV50" s="219"/>
      <c r="CW50" s="219"/>
      <c r="CX50" s="219"/>
      <c r="CY50" s="219"/>
      <c r="CZ50" s="219"/>
      <c r="DA50" s="219"/>
      <c r="DB50" s="219"/>
      <c r="DC50" s="219"/>
      <c r="DD50" s="219"/>
      <c r="DE50" s="219"/>
      <c r="DF50" s="219"/>
      <c r="DG50" s="219"/>
      <c r="DH50" s="219"/>
      <c r="DI50" s="219"/>
      <c r="DJ50" s="219"/>
      <c r="DK50" s="219"/>
      <c r="DL50" s="219"/>
      <c r="DM50" s="219"/>
      <c r="DN50" s="219"/>
      <c r="DO50" s="219"/>
      <c r="DP50" s="219"/>
      <c r="DQ50" s="219"/>
      <c r="DR50" s="219"/>
      <c r="DS50" s="219"/>
      <c r="DT50" s="219"/>
      <c r="DU50" s="219"/>
      <c r="DV50" s="219"/>
      <c r="DW50" s="219"/>
      <c r="DX50" s="219"/>
      <c r="DY50" s="219"/>
      <c r="DZ50" s="219"/>
      <c r="EA50" s="219"/>
      <c r="EB50" s="219"/>
      <c r="EC50" s="219"/>
      <c r="ED50" s="219"/>
      <c r="EE50" s="219"/>
      <c r="EF50" s="219"/>
      <c r="EG50" s="219"/>
      <c r="EH50" s="219"/>
      <c r="EI50" s="219"/>
      <c r="EJ50" s="219"/>
      <c r="EK50" s="219"/>
      <c r="EL50" s="219"/>
      <c r="EM50" s="219"/>
      <c r="EN50" s="231"/>
      <c r="EO50" s="239"/>
      <c r="EP50" s="226"/>
      <c r="EQ50" s="202"/>
      <c r="ER50" s="202"/>
      <c r="ES50" s="202"/>
      <c r="ET50" s="202"/>
      <c r="EU50" s="202"/>
      <c r="EV50" s="202"/>
      <c r="EW50" s="202"/>
      <c r="EX50" s="202"/>
      <c r="EY50" s="202"/>
      <c r="EZ50" s="202"/>
      <c r="FA50" s="202"/>
      <c r="FB50" s="202"/>
      <c r="FC50" s="202"/>
      <c r="FD50" s="202"/>
      <c r="FE50" s="202"/>
      <c r="FF50" s="202"/>
      <c r="FG50" s="202"/>
      <c r="FH50" s="202"/>
      <c r="FI50" s="202"/>
      <c r="FJ50" s="202"/>
      <c r="FK50" s="202"/>
      <c r="FL50" s="202"/>
      <c r="FM50" s="202"/>
      <c r="FN50" s="202"/>
      <c r="FO50" s="202"/>
      <c r="FP50" s="202"/>
      <c r="FQ50" s="202"/>
      <c r="FR50" s="202"/>
      <c r="FS50" s="202"/>
      <c r="FT50" s="202"/>
      <c r="FU50" s="202"/>
      <c r="FV50" s="202"/>
      <c r="FW50" s="202"/>
      <c r="FX50" s="202"/>
      <c r="FY50" s="202"/>
      <c r="FZ50" s="202"/>
      <c r="GA50" s="202"/>
      <c r="GB50" s="202"/>
      <c r="GC50" s="202"/>
      <c r="GD50" s="202"/>
      <c r="GE50" s="202"/>
      <c r="GF50" s="202"/>
      <c r="GG50" s="202"/>
      <c r="GH50" s="202"/>
      <c r="GI50" s="202"/>
      <c r="GJ50" s="202"/>
      <c r="GK50" s="202"/>
      <c r="GL50" s="202"/>
      <c r="GM50" s="202"/>
      <c r="GN50" s="202"/>
      <c r="GO50" s="202"/>
      <c r="GP50" s="202"/>
      <c r="GQ50" s="202"/>
      <c r="GR50" s="202"/>
      <c r="GS50" s="202"/>
      <c r="GT50" s="202"/>
      <c r="GU50" s="202"/>
      <c r="GV50" s="202"/>
      <c r="GW50" s="202"/>
      <c r="GX50" s="202"/>
      <c r="GY50" s="202"/>
      <c r="GZ50" s="202"/>
      <c r="HA50" s="202"/>
      <c r="HB50" s="202"/>
      <c r="HC50" s="202"/>
      <c r="HD50" s="202"/>
      <c r="HE50" s="202"/>
      <c r="HF50" s="202"/>
      <c r="HG50" s="202"/>
      <c r="HH50" s="202"/>
      <c r="HI50" s="202"/>
      <c r="HJ50" s="202"/>
      <c r="HK50" s="202"/>
      <c r="HL50" s="202"/>
      <c r="HM50" s="154"/>
      <c r="HN50" s="154"/>
      <c r="HO50" s="154"/>
      <c r="HP50" s="154"/>
      <c r="HQ50" s="154"/>
      <c r="HR50" s="154"/>
      <c r="HS50" s="154"/>
      <c r="HT50" s="154"/>
      <c r="HU50" s="154"/>
      <c r="HV50" s="154"/>
      <c r="HW50" s="166"/>
    </row>
    <row r="51" spans="1:231">
      <c r="A51" s="145">
        <f t="shared" ref="A51:A53" si="36">A52+1</f>
        <v>44629</v>
      </c>
      <c r="B51" s="219">
        <f>'Age&amp;Sex by occurrence date'!$KU22</f>
        <v>18205</v>
      </c>
      <c r="C51" s="219">
        <v>18205</v>
      </c>
      <c r="D51" s="219">
        <v>15130</v>
      </c>
      <c r="E51" s="219">
        <v>15130</v>
      </c>
      <c r="F51" s="219">
        <v>15130</v>
      </c>
      <c r="G51" s="219">
        <v>15130</v>
      </c>
      <c r="H51" s="219">
        <v>15129</v>
      </c>
      <c r="I51" s="219">
        <v>15129</v>
      </c>
      <c r="J51" s="219">
        <v>15129</v>
      </c>
      <c r="K51" s="219">
        <v>15129</v>
      </c>
      <c r="L51" s="219">
        <v>15129</v>
      </c>
      <c r="M51" s="219">
        <v>15129</v>
      </c>
      <c r="N51" s="219">
        <v>15129</v>
      </c>
      <c r="O51" s="219">
        <v>15129</v>
      </c>
      <c r="P51" s="219">
        <v>15128</v>
      </c>
      <c r="Q51" s="219">
        <v>15127</v>
      </c>
      <c r="R51" s="219">
        <v>15127</v>
      </c>
      <c r="S51" s="219">
        <v>15126</v>
      </c>
      <c r="T51" s="219">
        <v>15116</v>
      </c>
      <c r="U51" s="219">
        <v>15116</v>
      </c>
      <c r="V51" s="219">
        <v>15115</v>
      </c>
      <c r="W51" s="219">
        <v>15115</v>
      </c>
      <c r="X51" s="219">
        <v>15115</v>
      </c>
      <c r="Y51" s="219">
        <v>15114</v>
      </c>
      <c r="Z51" s="219">
        <v>14969</v>
      </c>
      <c r="AA51" s="219">
        <v>14855</v>
      </c>
      <c r="AB51" s="219">
        <v>14629</v>
      </c>
      <c r="AC51" s="219">
        <v>14627</v>
      </c>
      <c r="AD51" s="219">
        <v>14627</v>
      </c>
      <c r="AE51" s="219">
        <v>14552</v>
      </c>
      <c r="AF51" s="219">
        <v>14550</v>
      </c>
      <c r="AG51" s="219">
        <v>14549</v>
      </c>
      <c r="AH51" s="219">
        <v>14542</v>
      </c>
      <c r="AI51" s="219">
        <v>14540</v>
      </c>
      <c r="AJ51" s="219">
        <v>14538</v>
      </c>
      <c r="AK51" s="219">
        <v>14537</v>
      </c>
      <c r="AL51" s="219">
        <v>14533</v>
      </c>
      <c r="AM51" s="219">
        <v>14519</v>
      </c>
      <c r="AN51" s="219"/>
      <c r="AO51" s="219"/>
      <c r="AP51" s="219"/>
      <c r="AQ51" s="219"/>
      <c r="AR51" s="219"/>
      <c r="AS51" s="219"/>
      <c r="AT51" s="219"/>
      <c r="AU51" s="219"/>
      <c r="AV51" s="219"/>
      <c r="AW51" s="219"/>
      <c r="AX51" s="219"/>
      <c r="AY51" s="219"/>
      <c r="AZ51" s="219"/>
      <c r="BA51" s="219"/>
      <c r="BB51" s="219"/>
      <c r="BC51" s="219"/>
      <c r="BD51" s="219"/>
      <c r="BE51" s="219"/>
      <c r="BF51" s="219"/>
      <c r="BG51" s="219"/>
      <c r="BH51" s="219"/>
      <c r="BI51" s="219"/>
      <c r="BJ51" s="219"/>
      <c r="BK51" s="219"/>
      <c r="BL51" s="219"/>
      <c r="BM51" s="219"/>
      <c r="BN51" s="219"/>
      <c r="BO51" s="219"/>
      <c r="BP51" s="219"/>
      <c r="BQ51" s="219"/>
      <c r="BR51" s="219"/>
      <c r="BS51" s="219"/>
      <c r="BT51" s="219"/>
      <c r="BU51" s="219"/>
      <c r="BV51" s="219"/>
      <c r="BW51" s="219"/>
      <c r="BX51" s="219"/>
      <c r="BY51" s="219"/>
      <c r="BZ51" s="219"/>
      <c r="CA51" s="219"/>
      <c r="CB51" s="219"/>
      <c r="CC51" s="219"/>
      <c r="CD51" s="219"/>
      <c r="CE51" s="219"/>
      <c r="CF51" s="219"/>
      <c r="CG51" s="219"/>
      <c r="CH51" s="219"/>
      <c r="CI51" s="219"/>
      <c r="CJ51" s="219"/>
      <c r="CK51" s="219"/>
      <c r="CL51" s="219"/>
      <c r="CM51" s="219"/>
      <c r="CN51" s="219"/>
      <c r="CO51" s="219"/>
      <c r="CP51" s="219"/>
      <c r="CQ51" s="219"/>
      <c r="CR51" s="219"/>
      <c r="CS51" s="219"/>
      <c r="CT51" s="219"/>
      <c r="CU51" s="219"/>
      <c r="CV51" s="219"/>
      <c r="CW51" s="219"/>
      <c r="CX51" s="219"/>
      <c r="CY51" s="219"/>
      <c r="CZ51" s="219"/>
      <c r="DA51" s="219"/>
      <c r="DB51" s="219"/>
      <c r="DC51" s="219"/>
      <c r="DD51" s="219"/>
      <c r="DE51" s="219"/>
      <c r="DF51" s="219"/>
      <c r="DG51" s="219"/>
      <c r="DH51" s="219"/>
      <c r="DI51" s="219"/>
      <c r="DJ51" s="219"/>
      <c r="DK51" s="219"/>
      <c r="DL51" s="219"/>
      <c r="DM51" s="219"/>
      <c r="DN51" s="219"/>
      <c r="DO51" s="219"/>
      <c r="DP51" s="219"/>
      <c r="DQ51" s="219"/>
      <c r="DR51" s="219"/>
      <c r="DS51" s="219"/>
      <c r="DT51" s="219"/>
      <c r="DU51" s="219"/>
      <c r="DV51" s="219"/>
      <c r="DW51" s="219"/>
      <c r="DX51" s="219"/>
      <c r="DY51" s="219"/>
      <c r="DZ51" s="219"/>
      <c r="EA51" s="219"/>
      <c r="EB51" s="219"/>
      <c r="EC51" s="219"/>
      <c r="ED51" s="219"/>
      <c r="EE51" s="219"/>
      <c r="EF51" s="219"/>
      <c r="EG51" s="219"/>
      <c r="EH51" s="219"/>
      <c r="EI51" s="219"/>
      <c r="EJ51" s="219"/>
      <c r="EK51" s="219"/>
      <c r="EL51" s="219"/>
      <c r="EM51" s="219"/>
      <c r="EN51" s="231"/>
      <c r="EO51" s="239"/>
      <c r="EP51" s="226"/>
      <c r="EQ51" s="202"/>
      <c r="ER51" s="202"/>
      <c r="ES51" s="202"/>
      <c r="ET51" s="202"/>
      <c r="EU51" s="202"/>
      <c r="EV51" s="202"/>
      <c r="EW51" s="202"/>
      <c r="EX51" s="202"/>
      <c r="EY51" s="202"/>
      <c r="EZ51" s="202"/>
      <c r="FA51" s="202"/>
      <c r="FB51" s="202"/>
      <c r="FC51" s="202"/>
      <c r="FD51" s="202"/>
      <c r="FE51" s="202"/>
      <c r="FF51" s="202"/>
      <c r="FG51" s="202"/>
      <c r="FH51" s="202"/>
      <c r="FI51" s="202"/>
      <c r="FJ51" s="202"/>
      <c r="FK51" s="202"/>
      <c r="FL51" s="202"/>
      <c r="FM51" s="202"/>
      <c r="FN51" s="202"/>
      <c r="FO51" s="202"/>
      <c r="FP51" s="202"/>
      <c r="FQ51" s="202"/>
      <c r="FR51" s="202"/>
      <c r="FS51" s="202"/>
      <c r="FT51" s="202"/>
      <c r="FU51" s="202"/>
      <c r="FV51" s="202"/>
      <c r="FW51" s="202"/>
      <c r="FX51" s="202"/>
      <c r="FY51" s="202"/>
      <c r="FZ51" s="202"/>
      <c r="GA51" s="202"/>
      <c r="GB51" s="202"/>
      <c r="GC51" s="202"/>
      <c r="GD51" s="202"/>
      <c r="GE51" s="202"/>
      <c r="GF51" s="202"/>
      <c r="GG51" s="202"/>
      <c r="GH51" s="202"/>
      <c r="GI51" s="202"/>
      <c r="GJ51" s="202"/>
      <c r="GK51" s="202"/>
      <c r="GL51" s="202"/>
      <c r="GM51" s="202"/>
      <c r="GN51" s="202"/>
      <c r="GO51" s="202"/>
      <c r="GP51" s="202"/>
      <c r="GQ51" s="202"/>
      <c r="GR51" s="202"/>
      <c r="GS51" s="202"/>
      <c r="GT51" s="202"/>
      <c r="GU51" s="202"/>
      <c r="GV51" s="202"/>
      <c r="GW51" s="202"/>
      <c r="GX51" s="202"/>
      <c r="GY51" s="202"/>
      <c r="GZ51" s="202"/>
      <c r="HA51" s="202"/>
      <c r="HB51" s="202"/>
      <c r="HC51" s="202"/>
      <c r="HD51" s="202"/>
      <c r="HE51" s="202"/>
      <c r="HF51" s="202"/>
      <c r="HG51" s="202"/>
      <c r="HH51" s="202"/>
      <c r="HI51" s="202"/>
      <c r="HJ51" s="202"/>
      <c r="HK51" s="202"/>
      <c r="HL51" s="202"/>
      <c r="HM51" s="154"/>
      <c r="HN51" s="154"/>
      <c r="HO51" s="154"/>
      <c r="HP51" s="154"/>
      <c r="HQ51" s="154"/>
      <c r="HR51" s="154"/>
      <c r="HS51" s="154"/>
      <c r="HT51" s="154"/>
      <c r="HU51" s="154"/>
      <c r="HV51" s="154"/>
      <c r="HW51" s="166"/>
    </row>
    <row r="52" spans="1:231">
      <c r="A52" s="145">
        <f t="shared" si="36"/>
        <v>44628</v>
      </c>
      <c r="B52" s="219">
        <f>'Age&amp;Sex by occurrence date'!$LB22</f>
        <v>18181</v>
      </c>
      <c r="C52" s="219">
        <v>18181</v>
      </c>
      <c r="D52" s="219">
        <v>15106</v>
      </c>
      <c r="E52" s="219">
        <v>15106</v>
      </c>
      <c r="F52" s="219">
        <v>15106</v>
      </c>
      <c r="G52" s="219">
        <v>15106</v>
      </c>
      <c r="H52" s="219">
        <v>15105</v>
      </c>
      <c r="I52" s="219">
        <v>15105</v>
      </c>
      <c r="J52" s="219">
        <v>15105</v>
      </c>
      <c r="K52" s="219">
        <v>15105</v>
      </c>
      <c r="L52" s="219">
        <v>15105</v>
      </c>
      <c r="M52" s="219">
        <v>15105</v>
      </c>
      <c r="N52" s="219">
        <v>15105</v>
      </c>
      <c r="O52" s="219">
        <v>15105</v>
      </c>
      <c r="P52" s="219">
        <v>15104</v>
      </c>
      <c r="Q52" s="219">
        <v>15103</v>
      </c>
      <c r="R52" s="219">
        <v>15103</v>
      </c>
      <c r="S52" s="219">
        <v>15102</v>
      </c>
      <c r="T52" s="219">
        <v>15092</v>
      </c>
      <c r="U52" s="219">
        <v>15092</v>
      </c>
      <c r="V52" s="219">
        <v>15091</v>
      </c>
      <c r="W52" s="219">
        <v>15091</v>
      </c>
      <c r="X52" s="219">
        <v>15091</v>
      </c>
      <c r="Y52" s="219">
        <v>15090</v>
      </c>
      <c r="Z52" s="219">
        <v>14947</v>
      </c>
      <c r="AA52" s="219">
        <v>14833</v>
      </c>
      <c r="AB52" s="219">
        <v>14607</v>
      </c>
      <c r="AC52" s="219">
        <v>14605</v>
      </c>
      <c r="AD52" s="219">
        <v>14605</v>
      </c>
      <c r="AE52" s="219">
        <v>14534</v>
      </c>
      <c r="AF52" s="219">
        <v>14533</v>
      </c>
      <c r="AG52" s="219">
        <v>14532</v>
      </c>
      <c r="AH52" s="219">
        <v>14526</v>
      </c>
      <c r="AI52" s="219">
        <v>14525</v>
      </c>
      <c r="AJ52" s="219">
        <v>14525</v>
      </c>
      <c r="AK52" s="219">
        <v>14524</v>
      </c>
      <c r="AL52" s="219">
        <v>14521</v>
      </c>
      <c r="AM52" s="219">
        <v>14511</v>
      </c>
      <c r="AN52" s="219">
        <v>14490</v>
      </c>
      <c r="AO52" s="219"/>
      <c r="AP52" s="219"/>
      <c r="AQ52" s="219"/>
      <c r="AR52" s="219"/>
      <c r="AS52" s="219"/>
      <c r="AT52" s="219"/>
      <c r="AU52" s="219"/>
      <c r="AV52" s="219"/>
      <c r="AW52" s="219"/>
      <c r="AX52" s="219"/>
      <c r="AY52" s="219"/>
      <c r="AZ52" s="219"/>
      <c r="BA52" s="219"/>
      <c r="BB52" s="219"/>
      <c r="BC52" s="219"/>
      <c r="BD52" s="219"/>
      <c r="BE52" s="219"/>
      <c r="BF52" s="219"/>
      <c r="BG52" s="219"/>
      <c r="BH52" s="219"/>
      <c r="BI52" s="219"/>
      <c r="BJ52" s="219"/>
      <c r="BK52" s="219"/>
      <c r="BL52" s="219"/>
      <c r="BM52" s="219"/>
      <c r="BN52" s="219"/>
      <c r="BO52" s="219"/>
      <c r="BP52" s="219"/>
      <c r="BQ52" s="219"/>
      <c r="BR52" s="219"/>
      <c r="BS52" s="219"/>
      <c r="BT52" s="219"/>
      <c r="BU52" s="219"/>
      <c r="BV52" s="219"/>
      <c r="BW52" s="219"/>
      <c r="BX52" s="219"/>
      <c r="BY52" s="219"/>
      <c r="BZ52" s="219"/>
      <c r="CA52" s="219"/>
      <c r="CB52" s="219"/>
      <c r="CC52" s="219"/>
      <c r="CD52" s="219"/>
      <c r="CE52" s="219"/>
      <c r="CF52" s="219"/>
      <c r="CG52" s="219"/>
      <c r="CH52" s="219"/>
      <c r="CI52" s="219"/>
      <c r="CJ52" s="219"/>
      <c r="CK52" s="219"/>
      <c r="CL52" s="219"/>
      <c r="CM52" s="219"/>
      <c r="CN52" s="219"/>
      <c r="CO52" s="219"/>
      <c r="CP52" s="219"/>
      <c r="CQ52" s="219"/>
      <c r="CR52" s="219"/>
      <c r="CS52" s="219"/>
      <c r="CT52" s="219"/>
      <c r="CU52" s="219"/>
      <c r="CV52" s="219"/>
      <c r="CW52" s="219"/>
      <c r="CX52" s="219"/>
      <c r="CY52" s="219"/>
      <c r="CZ52" s="219"/>
      <c r="DA52" s="219"/>
      <c r="DB52" s="219"/>
      <c r="DC52" s="219"/>
      <c r="DD52" s="219"/>
      <c r="DE52" s="219"/>
      <c r="DF52" s="219"/>
      <c r="DG52" s="219"/>
      <c r="DH52" s="219"/>
      <c r="DI52" s="219"/>
      <c r="DJ52" s="219"/>
      <c r="DK52" s="219"/>
      <c r="DL52" s="219"/>
      <c r="DM52" s="219"/>
      <c r="DN52" s="219"/>
      <c r="DO52" s="219"/>
      <c r="DP52" s="219"/>
      <c r="DQ52" s="219"/>
      <c r="DR52" s="219"/>
      <c r="DS52" s="219"/>
      <c r="DT52" s="219"/>
      <c r="DU52" s="219"/>
      <c r="DV52" s="219"/>
      <c r="DW52" s="219"/>
      <c r="DX52" s="219"/>
      <c r="DY52" s="219"/>
      <c r="DZ52" s="219"/>
      <c r="EA52" s="219"/>
      <c r="EB52" s="219"/>
      <c r="EC52" s="219"/>
      <c r="ED52" s="219"/>
      <c r="EE52" s="219"/>
      <c r="EF52" s="219"/>
      <c r="EG52" s="219"/>
      <c r="EH52" s="219"/>
      <c r="EI52" s="219"/>
      <c r="EJ52" s="219"/>
      <c r="EK52" s="219"/>
      <c r="EL52" s="219"/>
      <c r="EM52" s="219"/>
      <c r="EN52" s="231"/>
      <c r="EO52" s="239"/>
      <c r="EP52" s="226"/>
      <c r="EQ52" s="202"/>
      <c r="ER52" s="202"/>
      <c r="ES52" s="202"/>
      <c r="ET52" s="202"/>
      <c r="EU52" s="202"/>
      <c r="EV52" s="202"/>
      <c r="EW52" s="202"/>
      <c r="EX52" s="202"/>
      <c r="EY52" s="202"/>
      <c r="EZ52" s="202"/>
      <c r="FA52" s="202"/>
      <c r="FB52" s="202"/>
      <c r="FC52" s="202"/>
      <c r="FD52" s="202"/>
      <c r="FE52" s="202"/>
      <c r="FF52" s="202"/>
      <c r="FG52" s="202"/>
      <c r="FH52" s="202"/>
      <c r="FI52" s="202"/>
      <c r="FJ52" s="202"/>
      <c r="FK52" s="202"/>
      <c r="FL52" s="202"/>
      <c r="FM52" s="202"/>
      <c r="FN52" s="202"/>
      <c r="FO52" s="202"/>
      <c r="FP52" s="202"/>
      <c r="FQ52" s="202"/>
      <c r="FR52" s="202"/>
      <c r="FS52" s="202"/>
      <c r="FT52" s="202"/>
      <c r="FU52" s="202"/>
      <c r="FV52" s="202"/>
      <c r="FW52" s="202"/>
      <c r="FX52" s="202"/>
      <c r="FY52" s="202"/>
      <c r="FZ52" s="202"/>
      <c r="GA52" s="202"/>
      <c r="GB52" s="202"/>
      <c r="GC52" s="202"/>
      <c r="GD52" s="202"/>
      <c r="GE52" s="202"/>
      <c r="GF52" s="202"/>
      <c r="GG52" s="202"/>
      <c r="GH52" s="202"/>
      <c r="GI52" s="202"/>
      <c r="GJ52" s="202"/>
      <c r="GK52" s="202"/>
      <c r="GL52" s="202"/>
      <c r="GM52" s="202"/>
      <c r="GN52" s="202"/>
      <c r="GO52" s="202"/>
      <c r="GP52" s="202"/>
      <c r="GQ52" s="202"/>
      <c r="GR52" s="202"/>
      <c r="GS52" s="202"/>
      <c r="GT52" s="202"/>
      <c r="GU52" s="202"/>
      <c r="GV52" s="202"/>
      <c r="GW52" s="202"/>
      <c r="GX52" s="202"/>
      <c r="GY52" s="202"/>
      <c r="GZ52" s="202"/>
      <c r="HA52" s="202"/>
      <c r="HB52" s="202"/>
      <c r="HC52" s="202"/>
      <c r="HD52" s="202"/>
      <c r="HE52" s="202"/>
      <c r="HF52" s="202"/>
      <c r="HG52" s="202"/>
      <c r="HH52" s="202"/>
      <c r="HI52" s="202"/>
      <c r="HJ52" s="202"/>
      <c r="HK52" s="202"/>
      <c r="HL52" s="202"/>
      <c r="HM52" s="154"/>
      <c r="HN52" s="154"/>
      <c r="HO52" s="154"/>
      <c r="HP52" s="154"/>
      <c r="HQ52" s="154"/>
      <c r="HR52" s="154"/>
      <c r="HS52" s="154"/>
      <c r="HT52" s="154"/>
      <c r="HU52" s="154"/>
      <c r="HV52" s="154"/>
      <c r="HW52" s="166"/>
    </row>
    <row r="53" spans="1:231">
      <c r="A53" s="145">
        <f t="shared" si="36"/>
        <v>44627</v>
      </c>
      <c r="B53" s="219">
        <f>'Age&amp;Sex by occurrence date'!$LI22</f>
        <v>18155</v>
      </c>
      <c r="C53" s="219">
        <v>18155</v>
      </c>
      <c r="D53" s="219">
        <v>15080</v>
      </c>
      <c r="E53" s="219">
        <v>15080</v>
      </c>
      <c r="F53" s="219">
        <v>15080</v>
      </c>
      <c r="G53" s="219">
        <v>15080</v>
      </c>
      <c r="H53" s="219">
        <v>15079</v>
      </c>
      <c r="I53" s="219">
        <v>15079</v>
      </c>
      <c r="J53" s="219">
        <v>15079</v>
      </c>
      <c r="K53" s="219">
        <v>15079</v>
      </c>
      <c r="L53" s="219">
        <v>15079</v>
      </c>
      <c r="M53" s="219">
        <v>15079</v>
      </c>
      <c r="N53" s="219">
        <v>15079</v>
      </c>
      <c r="O53" s="219">
        <v>15079</v>
      </c>
      <c r="P53" s="219">
        <v>15078</v>
      </c>
      <c r="Q53" s="219">
        <v>15077</v>
      </c>
      <c r="R53" s="219">
        <v>15077</v>
      </c>
      <c r="S53" s="219">
        <v>15076</v>
      </c>
      <c r="T53" s="219">
        <v>15066</v>
      </c>
      <c r="U53" s="219">
        <v>15066</v>
      </c>
      <c r="V53" s="219">
        <v>15065</v>
      </c>
      <c r="W53" s="219">
        <v>15065</v>
      </c>
      <c r="X53" s="219">
        <v>15065</v>
      </c>
      <c r="Y53" s="219">
        <v>15064</v>
      </c>
      <c r="Z53" s="219">
        <v>14924</v>
      </c>
      <c r="AA53" s="219">
        <v>14812</v>
      </c>
      <c r="AB53" s="219">
        <v>14587</v>
      </c>
      <c r="AC53" s="219">
        <v>14585</v>
      </c>
      <c r="AD53" s="219">
        <v>14585</v>
      </c>
      <c r="AE53" s="219">
        <v>14515</v>
      </c>
      <c r="AF53" s="219">
        <v>14514</v>
      </c>
      <c r="AG53" s="219">
        <v>14514</v>
      </c>
      <c r="AH53" s="219">
        <v>14510</v>
      </c>
      <c r="AI53" s="219">
        <v>14509</v>
      </c>
      <c r="AJ53" s="219">
        <v>14509</v>
      </c>
      <c r="AK53" s="219">
        <v>14508</v>
      </c>
      <c r="AL53" s="219">
        <v>14506</v>
      </c>
      <c r="AM53" s="219">
        <v>14499</v>
      </c>
      <c r="AN53" s="219">
        <v>14482</v>
      </c>
      <c r="AO53" s="219"/>
      <c r="AP53" s="219"/>
      <c r="AQ53" s="219"/>
      <c r="AR53" s="219"/>
      <c r="AS53" s="219"/>
      <c r="AT53" s="219"/>
      <c r="AU53" s="219"/>
      <c r="AV53" s="219"/>
      <c r="AW53" s="219"/>
      <c r="AX53" s="219"/>
      <c r="AY53" s="219"/>
      <c r="AZ53" s="219"/>
      <c r="BA53" s="219"/>
      <c r="BB53" s="219"/>
      <c r="BC53" s="219"/>
      <c r="BD53" s="219"/>
      <c r="BE53" s="219"/>
      <c r="BF53" s="219"/>
      <c r="BG53" s="219"/>
      <c r="BH53" s="219"/>
      <c r="BI53" s="219"/>
      <c r="BJ53" s="219"/>
      <c r="BK53" s="219"/>
      <c r="BL53" s="219"/>
      <c r="BM53" s="219"/>
      <c r="BN53" s="219"/>
      <c r="BO53" s="219"/>
      <c r="BP53" s="219"/>
      <c r="BQ53" s="219"/>
      <c r="BR53" s="219"/>
      <c r="BS53" s="219"/>
      <c r="BT53" s="219"/>
      <c r="BU53" s="219"/>
      <c r="BV53" s="219"/>
      <c r="BW53" s="219"/>
      <c r="BX53" s="219"/>
      <c r="BY53" s="219"/>
      <c r="BZ53" s="219"/>
      <c r="CA53" s="219"/>
      <c r="CB53" s="219"/>
      <c r="CC53" s="219"/>
      <c r="CD53" s="219"/>
      <c r="CE53" s="219"/>
      <c r="CF53" s="219"/>
      <c r="CG53" s="219"/>
      <c r="CH53" s="219"/>
      <c r="CI53" s="219"/>
      <c r="CJ53" s="219"/>
      <c r="CK53" s="219"/>
      <c r="CL53" s="219"/>
      <c r="CM53" s="219"/>
      <c r="CN53" s="219"/>
      <c r="CO53" s="219"/>
      <c r="CP53" s="219"/>
      <c r="CQ53" s="219"/>
      <c r="CR53" s="219"/>
      <c r="CS53" s="219"/>
      <c r="CT53" s="219"/>
      <c r="CU53" s="219"/>
      <c r="CV53" s="219"/>
      <c r="CW53" s="219"/>
      <c r="CX53" s="219"/>
      <c r="CY53" s="219"/>
      <c r="CZ53" s="219"/>
      <c r="DA53" s="219"/>
      <c r="DB53" s="219"/>
      <c r="DC53" s="219"/>
      <c r="DD53" s="219"/>
      <c r="DE53" s="219"/>
      <c r="DF53" s="219"/>
      <c r="DG53" s="219"/>
      <c r="DH53" s="219"/>
      <c r="DI53" s="219"/>
      <c r="DJ53" s="219"/>
      <c r="DK53" s="219"/>
      <c r="DL53" s="219"/>
      <c r="DM53" s="219"/>
      <c r="DN53" s="219"/>
      <c r="DO53" s="219"/>
      <c r="DP53" s="219"/>
      <c r="DQ53" s="219"/>
      <c r="DR53" s="219"/>
      <c r="DS53" s="219"/>
      <c r="DT53" s="219"/>
      <c r="DU53" s="219"/>
      <c r="DV53" s="219"/>
      <c r="DW53" s="219"/>
      <c r="DX53" s="219"/>
      <c r="DY53" s="219"/>
      <c r="DZ53" s="219"/>
      <c r="EA53" s="219"/>
      <c r="EB53" s="219"/>
      <c r="EC53" s="219"/>
      <c r="ED53" s="219"/>
      <c r="EE53" s="219"/>
      <c r="EF53" s="219"/>
      <c r="EG53" s="219"/>
      <c r="EH53" s="219"/>
      <c r="EI53" s="219"/>
      <c r="EJ53" s="219"/>
      <c r="EK53" s="219"/>
      <c r="EL53" s="219"/>
      <c r="EM53" s="219"/>
      <c r="EN53" s="231"/>
      <c r="EO53" s="239"/>
      <c r="EP53" s="226"/>
      <c r="EQ53" s="202"/>
      <c r="ER53" s="202"/>
      <c r="ES53" s="202"/>
      <c r="ET53" s="202"/>
      <c r="EU53" s="202"/>
      <c r="EV53" s="202"/>
      <c r="EW53" s="202"/>
      <c r="EX53" s="202"/>
      <c r="EY53" s="202"/>
      <c r="EZ53" s="202"/>
      <c r="FA53" s="202"/>
      <c r="FB53" s="202"/>
      <c r="FC53" s="202"/>
      <c r="FD53" s="202"/>
      <c r="FE53" s="202"/>
      <c r="FF53" s="202"/>
      <c r="FG53" s="202"/>
      <c r="FH53" s="202"/>
      <c r="FI53" s="202"/>
      <c r="FJ53" s="202"/>
      <c r="FK53" s="202"/>
      <c r="FL53" s="202"/>
      <c r="FM53" s="202"/>
      <c r="FN53" s="202"/>
      <c r="FO53" s="202"/>
      <c r="FP53" s="202"/>
      <c r="FQ53" s="202"/>
      <c r="FR53" s="202"/>
      <c r="FS53" s="202"/>
      <c r="FT53" s="202"/>
      <c r="FU53" s="202"/>
      <c r="FV53" s="202"/>
      <c r="FW53" s="202"/>
      <c r="FX53" s="202"/>
      <c r="FY53" s="202"/>
      <c r="FZ53" s="202"/>
      <c r="GA53" s="202"/>
      <c r="GB53" s="202"/>
      <c r="GC53" s="202"/>
      <c r="GD53" s="202"/>
      <c r="GE53" s="202"/>
      <c r="GF53" s="202"/>
      <c r="GG53" s="202"/>
      <c r="GH53" s="202"/>
      <c r="GI53" s="202"/>
      <c r="GJ53" s="202"/>
      <c r="GK53" s="202"/>
      <c r="GL53" s="202"/>
      <c r="GM53" s="202"/>
      <c r="GN53" s="202"/>
      <c r="GO53" s="202"/>
      <c r="GP53" s="202"/>
      <c r="GQ53" s="202"/>
      <c r="GR53" s="202"/>
      <c r="GS53" s="202"/>
      <c r="GT53" s="202"/>
      <c r="GU53" s="202"/>
      <c r="GV53" s="202"/>
      <c r="GW53" s="202"/>
      <c r="GX53" s="202"/>
      <c r="GY53" s="202"/>
      <c r="GZ53" s="202"/>
      <c r="HA53" s="202"/>
      <c r="HB53" s="202"/>
      <c r="HC53" s="202"/>
      <c r="HD53" s="202"/>
      <c r="HE53" s="202"/>
      <c r="HF53" s="202"/>
      <c r="HG53" s="202"/>
      <c r="HH53" s="202"/>
      <c r="HI53" s="202"/>
      <c r="HJ53" s="202"/>
      <c r="HK53" s="202"/>
      <c r="HL53" s="202"/>
      <c r="HM53" s="154"/>
      <c r="HN53" s="154"/>
      <c r="HO53" s="154"/>
      <c r="HP53" s="154"/>
      <c r="HQ53" s="154"/>
      <c r="HR53" s="154"/>
      <c r="HS53" s="154"/>
      <c r="HT53" s="154"/>
      <c r="HU53" s="154"/>
      <c r="HV53" s="154"/>
      <c r="HW53" s="166"/>
    </row>
    <row r="54" spans="1:231">
      <c r="A54" s="145">
        <f t="shared" ref="A54:A64" si="37">A55+1</f>
        <v>44626</v>
      </c>
      <c r="B54" s="219">
        <f>'Age&amp;Sex by occurrence date'!$LP22</f>
        <v>18123</v>
      </c>
      <c r="C54" s="219">
        <v>18123</v>
      </c>
      <c r="D54" s="219">
        <v>15048</v>
      </c>
      <c r="E54" s="219">
        <v>15048</v>
      </c>
      <c r="F54" s="219">
        <v>15048</v>
      </c>
      <c r="G54" s="219">
        <v>15048</v>
      </c>
      <c r="H54" s="219">
        <v>15047</v>
      </c>
      <c r="I54" s="219">
        <v>15047</v>
      </c>
      <c r="J54" s="219">
        <v>15047</v>
      </c>
      <c r="K54" s="219">
        <v>15047</v>
      </c>
      <c r="L54" s="219">
        <v>15047</v>
      </c>
      <c r="M54" s="219">
        <v>15047</v>
      </c>
      <c r="N54" s="219">
        <v>15047</v>
      </c>
      <c r="O54" s="219">
        <v>15047</v>
      </c>
      <c r="P54" s="219">
        <v>15046</v>
      </c>
      <c r="Q54" s="219">
        <v>15045</v>
      </c>
      <c r="R54" s="219">
        <v>15045</v>
      </c>
      <c r="S54" s="219">
        <v>15044</v>
      </c>
      <c r="T54" s="219">
        <v>15033</v>
      </c>
      <c r="U54" s="219">
        <v>15033</v>
      </c>
      <c r="V54" s="219">
        <v>15032</v>
      </c>
      <c r="W54" s="219">
        <v>15032</v>
      </c>
      <c r="X54" s="219">
        <v>15032</v>
      </c>
      <c r="Y54" s="219">
        <v>15031</v>
      </c>
      <c r="Z54" s="219">
        <v>14894</v>
      </c>
      <c r="AA54" s="219">
        <v>14782</v>
      </c>
      <c r="AB54" s="219">
        <v>14558</v>
      </c>
      <c r="AC54" s="219">
        <v>14556</v>
      </c>
      <c r="AD54" s="219">
        <v>14556</v>
      </c>
      <c r="AE54" s="219">
        <v>14486</v>
      </c>
      <c r="AF54" s="219">
        <v>14485</v>
      </c>
      <c r="AG54" s="219">
        <v>14485</v>
      </c>
      <c r="AH54" s="219">
        <v>14483</v>
      </c>
      <c r="AI54" s="219">
        <v>14483</v>
      </c>
      <c r="AJ54" s="219">
        <v>14483</v>
      </c>
      <c r="AK54" s="219">
        <v>14482</v>
      </c>
      <c r="AL54" s="219">
        <v>14480</v>
      </c>
      <c r="AM54" s="219">
        <v>14476</v>
      </c>
      <c r="AN54" s="219">
        <v>14461</v>
      </c>
      <c r="AO54" s="219">
        <v>14443</v>
      </c>
      <c r="AP54" s="219"/>
      <c r="AQ54" s="219"/>
      <c r="AR54" s="219"/>
      <c r="AS54" s="219"/>
      <c r="AT54" s="219"/>
      <c r="AU54" s="219"/>
      <c r="AV54" s="219"/>
      <c r="AW54" s="219"/>
      <c r="AX54" s="219"/>
      <c r="AY54" s="219"/>
      <c r="AZ54" s="219"/>
      <c r="BA54" s="219"/>
      <c r="BB54" s="219"/>
      <c r="BC54" s="219"/>
      <c r="BD54" s="219"/>
      <c r="BE54" s="219"/>
      <c r="BF54" s="219"/>
      <c r="BG54" s="219"/>
      <c r="BH54" s="219"/>
      <c r="BI54" s="219"/>
      <c r="BJ54" s="219"/>
      <c r="BK54" s="219"/>
      <c r="BL54" s="219"/>
      <c r="BM54" s="219"/>
      <c r="BN54" s="219"/>
      <c r="BO54" s="219"/>
      <c r="BP54" s="219"/>
      <c r="BQ54" s="219"/>
      <c r="BR54" s="219"/>
      <c r="BS54" s="219"/>
      <c r="BT54" s="219"/>
      <c r="BU54" s="219"/>
      <c r="BV54" s="219"/>
      <c r="BW54" s="219"/>
      <c r="BX54" s="219"/>
      <c r="BY54" s="219"/>
      <c r="BZ54" s="219"/>
      <c r="CA54" s="219"/>
      <c r="CB54" s="219"/>
      <c r="CC54" s="219"/>
      <c r="CD54" s="219"/>
      <c r="CE54" s="219"/>
      <c r="CF54" s="219"/>
      <c r="CG54" s="219"/>
      <c r="CH54" s="219"/>
      <c r="CI54" s="219"/>
      <c r="CJ54" s="219"/>
      <c r="CK54" s="219"/>
      <c r="CL54" s="219"/>
      <c r="CM54" s="219"/>
      <c r="CN54" s="219"/>
      <c r="CO54" s="219"/>
      <c r="CP54" s="219"/>
      <c r="CQ54" s="219"/>
      <c r="CR54" s="219"/>
      <c r="CS54" s="219"/>
      <c r="CT54" s="219"/>
      <c r="CU54" s="219"/>
      <c r="CV54" s="219"/>
      <c r="CW54" s="219"/>
      <c r="CX54" s="219"/>
      <c r="CY54" s="219"/>
      <c r="CZ54" s="219"/>
      <c r="DA54" s="219"/>
      <c r="DB54" s="219"/>
      <c r="DC54" s="219"/>
      <c r="DD54" s="219"/>
      <c r="DE54" s="219"/>
      <c r="DF54" s="219"/>
      <c r="DG54" s="219"/>
      <c r="DH54" s="219"/>
      <c r="DI54" s="219"/>
      <c r="DJ54" s="219"/>
      <c r="DK54" s="219"/>
      <c r="DL54" s="219"/>
      <c r="DM54" s="219"/>
      <c r="DN54" s="219"/>
      <c r="DO54" s="219"/>
      <c r="DP54" s="219"/>
      <c r="DQ54" s="219"/>
      <c r="DR54" s="219"/>
      <c r="DS54" s="219"/>
      <c r="DT54" s="219"/>
      <c r="DU54" s="219"/>
      <c r="DV54" s="219"/>
      <c r="DW54" s="219"/>
      <c r="DX54" s="219"/>
      <c r="DY54" s="219"/>
      <c r="DZ54" s="219"/>
      <c r="EA54" s="219"/>
      <c r="EB54" s="219"/>
      <c r="EC54" s="219"/>
      <c r="ED54" s="219"/>
      <c r="EE54" s="219"/>
      <c r="EF54" s="219"/>
      <c r="EG54" s="219"/>
      <c r="EH54" s="219"/>
      <c r="EI54" s="219"/>
      <c r="EJ54" s="219"/>
      <c r="EK54" s="219"/>
      <c r="EL54" s="219"/>
      <c r="EM54" s="219"/>
      <c r="EN54" s="231"/>
      <c r="EO54" s="239"/>
      <c r="EP54" s="226"/>
      <c r="EQ54" s="202"/>
      <c r="ER54" s="202"/>
      <c r="ES54" s="202"/>
      <c r="ET54" s="202"/>
      <c r="EU54" s="202"/>
      <c r="EV54" s="202"/>
      <c r="EW54" s="202"/>
      <c r="EX54" s="202"/>
      <c r="EY54" s="202"/>
      <c r="EZ54" s="202"/>
      <c r="FA54" s="202"/>
      <c r="FB54" s="202"/>
      <c r="FC54" s="202"/>
      <c r="FD54" s="202"/>
      <c r="FE54" s="202"/>
      <c r="FF54" s="202"/>
      <c r="FG54" s="202"/>
      <c r="FH54" s="202"/>
      <c r="FI54" s="202"/>
      <c r="FJ54" s="202"/>
      <c r="FK54" s="202"/>
      <c r="FL54" s="202"/>
      <c r="FM54" s="202"/>
      <c r="FN54" s="202"/>
      <c r="FO54" s="202"/>
      <c r="FP54" s="202"/>
      <c r="FQ54" s="202"/>
      <c r="FR54" s="202"/>
      <c r="FS54" s="202"/>
      <c r="FT54" s="202"/>
      <c r="FU54" s="202"/>
      <c r="FV54" s="202"/>
      <c r="FW54" s="202"/>
      <c r="FX54" s="202"/>
      <c r="FY54" s="202"/>
      <c r="FZ54" s="202"/>
      <c r="GA54" s="202"/>
      <c r="GB54" s="202"/>
      <c r="GC54" s="202"/>
      <c r="GD54" s="202"/>
      <c r="GE54" s="202"/>
      <c r="GF54" s="202"/>
      <c r="GG54" s="202"/>
      <c r="GH54" s="202"/>
      <c r="GI54" s="202"/>
      <c r="GJ54" s="202"/>
      <c r="GK54" s="202"/>
      <c r="GL54" s="202"/>
      <c r="GM54" s="202"/>
      <c r="GN54" s="202"/>
      <c r="GO54" s="202"/>
      <c r="GP54" s="202"/>
      <c r="GQ54" s="202"/>
      <c r="GR54" s="202"/>
      <c r="GS54" s="202"/>
      <c r="GT54" s="202"/>
      <c r="GU54" s="202"/>
      <c r="GV54" s="202"/>
      <c r="GW54" s="202"/>
      <c r="GX54" s="202"/>
      <c r="GY54" s="202"/>
      <c r="GZ54" s="202"/>
      <c r="HA54" s="202"/>
      <c r="HB54" s="202"/>
      <c r="HC54" s="202"/>
      <c r="HD54" s="202"/>
      <c r="HE54" s="202"/>
      <c r="HF54" s="202"/>
      <c r="HG54" s="202"/>
      <c r="HH54" s="202"/>
      <c r="HI54" s="202"/>
      <c r="HJ54" s="202"/>
      <c r="HK54" s="202"/>
      <c r="HL54" s="202"/>
      <c r="HM54" s="154"/>
      <c r="HN54" s="154"/>
      <c r="HO54" s="154"/>
      <c r="HP54" s="154"/>
      <c r="HQ54" s="154"/>
      <c r="HR54" s="154"/>
      <c r="HS54" s="154"/>
      <c r="HT54" s="154"/>
      <c r="HU54" s="154"/>
      <c r="HV54" s="154"/>
      <c r="HW54" s="166"/>
    </row>
    <row r="55" spans="1:231">
      <c r="A55" s="145">
        <f t="shared" si="37"/>
        <v>44625</v>
      </c>
      <c r="B55" s="219">
        <f>'Age&amp;Sex by occurrence date'!$LW22</f>
        <v>18102</v>
      </c>
      <c r="C55" s="219">
        <v>18102</v>
      </c>
      <c r="D55" s="219">
        <v>15027</v>
      </c>
      <c r="E55" s="219">
        <v>15027</v>
      </c>
      <c r="F55" s="219">
        <v>15027</v>
      </c>
      <c r="G55" s="219">
        <v>15027</v>
      </c>
      <c r="H55" s="219">
        <v>15026</v>
      </c>
      <c r="I55" s="219">
        <v>15026</v>
      </c>
      <c r="J55" s="219">
        <v>15026</v>
      </c>
      <c r="K55" s="219">
        <v>15026</v>
      </c>
      <c r="L55" s="219">
        <v>15026</v>
      </c>
      <c r="M55" s="219">
        <v>15026</v>
      </c>
      <c r="N55" s="219">
        <v>15026</v>
      </c>
      <c r="O55" s="219">
        <v>15026</v>
      </c>
      <c r="P55" s="219">
        <v>15025</v>
      </c>
      <c r="Q55" s="219">
        <v>15024</v>
      </c>
      <c r="R55" s="219">
        <v>15024</v>
      </c>
      <c r="S55" s="219">
        <v>15023</v>
      </c>
      <c r="T55" s="219">
        <v>15012</v>
      </c>
      <c r="U55" s="219">
        <v>15012</v>
      </c>
      <c r="V55" s="219">
        <v>15011</v>
      </c>
      <c r="W55" s="219">
        <v>15011</v>
      </c>
      <c r="X55" s="219">
        <v>15011</v>
      </c>
      <c r="Y55" s="219">
        <v>15010</v>
      </c>
      <c r="Z55" s="219">
        <v>14874</v>
      </c>
      <c r="AA55" s="219">
        <v>14763</v>
      </c>
      <c r="AB55" s="219">
        <v>14539</v>
      </c>
      <c r="AC55" s="219">
        <v>14537</v>
      </c>
      <c r="AD55" s="219">
        <v>14537</v>
      </c>
      <c r="AE55" s="219">
        <v>14468</v>
      </c>
      <c r="AF55" s="219">
        <v>14467</v>
      </c>
      <c r="AG55" s="219">
        <v>14467</v>
      </c>
      <c r="AH55" s="219">
        <v>14465</v>
      </c>
      <c r="AI55" s="219">
        <v>14465</v>
      </c>
      <c r="AJ55" s="219">
        <v>14465</v>
      </c>
      <c r="AK55" s="219">
        <v>14465</v>
      </c>
      <c r="AL55" s="219">
        <v>14463</v>
      </c>
      <c r="AM55" s="219">
        <v>14460</v>
      </c>
      <c r="AN55" s="219">
        <v>14446</v>
      </c>
      <c r="AO55" s="219">
        <v>14435</v>
      </c>
      <c r="AP55" s="219">
        <v>14416</v>
      </c>
      <c r="AQ55" s="219"/>
      <c r="AR55" s="219"/>
      <c r="AS55" s="219"/>
      <c r="AT55" s="219"/>
      <c r="AU55" s="219"/>
      <c r="AV55" s="219"/>
      <c r="AW55" s="219"/>
      <c r="AX55" s="219"/>
      <c r="AY55" s="219"/>
      <c r="AZ55" s="219"/>
      <c r="BA55" s="219"/>
      <c r="BB55" s="219"/>
      <c r="BC55" s="219"/>
      <c r="BD55" s="219"/>
      <c r="BE55" s="219"/>
      <c r="BF55" s="219"/>
      <c r="BG55" s="219"/>
      <c r="BH55" s="219"/>
      <c r="BI55" s="219"/>
      <c r="BJ55" s="219"/>
      <c r="BK55" s="219"/>
      <c r="BL55" s="219"/>
      <c r="BM55" s="219"/>
      <c r="BN55" s="219"/>
      <c r="BO55" s="219"/>
      <c r="BP55" s="219"/>
      <c r="BQ55" s="219"/>
      <c r="BR55" s="219"/>
      <c r="BS55" s="219"/>
      <c r="BT55" s="219"/>
      <c r="BU55" s="219"/>
      <c r="BV55" s="219"/>
      <c r="BW55" s="219"/>
      <c r="BX55" s="219"/>
      <c r="BY55" s="219"/>
      <c r="BZ55" s="219"/>
      <c r="CA55" s="219"/>
      <c r="CB55" s="219"/>
      <c r="CC55" s="219"/>
      <c r="CD55" s="219"/>
      <c r="CE55" s="219"/>
      <c r="CF55" s="219"/>
      <c r="CG55" s="219"/>
      <c r="CH55" s="219"/>
      <c r="CI55" s="219"/>
      <c r="CJ55" s="219"/>
      <c r="CK55" s="219"/>
      <c r="CL55" s="219"/>
      <c r="CM55" s="219"/>
      <c r="CN55" s="219"/>
      <c r="CO55" s="219"/>
      <c r="CP55" s="219"/>
      <c r="CQ55" s="219"/>
      <c r="CR55" s="219"/>
      <c r="CS55" s="219"/>
      <c r="CT55" s="219"/>
      <c r="CU55" s="219"/>
      <c r="CV55" s="219"/>
      <c r="CW55" s="219"/>
      <c r="CX55" s="219"/>
      <c r="CY55" s="219"/>
      <c r="CZ55" s="219"/>
      <c r="DA55" s="219"/>
      <c r="DB55" s="219"/>
      <c r="DC55" s="219"/>
      <c r="DD55" s="219"/>
      <c r="DE55" s="219"/>
      <c r="DF55" s="219"/>
      <c r="DG55" s="219"/>
      <c r="DH55" s="219"/>
      <c r="DI55" s="219"/>
      <c r="DJ55" s="219"/>
      <c r="DK55" s="219"/>
      <c r="DL55" s="219"/>
      <c r="DM55" s="219"/>
      <c r="DN55" s="219"/>
      <c r="DO55" s="219"/>
      <c r="DP55" s="219"/>
      <c r="DQ55" s="219"/>
      <c r="DR55" s="219"/>
      <c r="DS55" s="219"/>
      <c r="DT55" s="219"/>
      <c r="DU55" s="219"/>
      <c r="DV55" s="219"/>
      <c r="DW55" s="219"/>
      <c r="DX55" s="219"/>
      <c r="DY55" s="219"/>
      <c r="DZ55" s="219"/>
      <c r="EA55" s="219"/>
      <c r="EB55" s="219"/>
      <c r="EC55" s="219"/>
      <c r="ED55" s="219"/>
      <c r="EE55" s="219"/>
      <c r="EF55" s="219"/>
      <c r="EG55" s="219"/>
      <c r="EH55" s="219"/>
      <c r="EI55" s="219"/>
      <c r="EJ55" s="219"/>
      <c r="EK55" s="219"/>
      <c r="EL55" s="219"/>
      <c r="EM55" s="219"/>
      <c r="EN55" s="231"/>
      <c r="EO55" s="239"/>
      <c r="EP55" s="226"/>
      <c r="EQ55" s="202"/>
      <c r="ER55" s="202"/>
      <c r="ES55" s="202"/>
      <c r="ET55" s="202"/>
      <c r="EU55" s="202"/>
      <c r="EV55" s="202"/>
      <c r="EW55" s="202"/>
      <c r="EX55" s="202"/>
      <c r="EY55" s="202"/>
      <c r="EZ55" s="202"/>
      <c r="FA55" s="202"/>
      <c r="FB55" s="202"/>
      <c r="FC55" s="202"/>
      <c r="FD55" s="202"/>
      <c r="FE55" s="202"/>
      <c r="FF55" s="202"/>
      <c r="FG55" s="202"/>
      <c r="FH55" s="202"/>
      <c r="FI55" s="202"/>
      <c r="FJ55" s="202"/>
      <c r="FK55" s="202"/>
      <c r="FL55" s="202"/>
      <c r="FM55" s="202"/>
      <c r="FN55" s="202"/>
      <c r="FO55" s="202"/>
      <c r="FP55" s="202"/>
      <c r="FQ55" s="202"/>
      <c r="FR55" s="202"/>
      <c r="FS55" s="202"/>
      <c r="FT55" s="202"/>
      <c r="FU55" s="202"/>
      <c r="FV55" s="202"/>
      <c r="FW55" s="202"/>
      <c r="FX55" s="202"/>
      <c r="FY55" s="202"/>
      <c r="FZ55" s="202"/>
      <c r="GA55" s="202"/>
      <c r="GB55" s="202"/>
      <c r="GC55" s="202"/>
      <c r="GD55" s="202"/>
      <c r="GE55" s="202"/>
      <c r="GF55" s="202"/>
      <c r="GG55" s="202"/>
      <c r="GH55" s="202"/>
      <c r="GI55" s="202"/>
      <c r="GJ55" s="202"/>
      <c r="GK55" s="202"/>
      <c r="GL55" s="202"/>
      <c r="GM55" s="202"/>
      <c r="GN55" s="202"/>
      <c r="GO55" s="202"/>
      <c r="GP55" s="202"/>
      <c r="GQ55" s="202"/>
      <c r="GR55" s="202"/>
      <c r="GS55" s="202"/>
      <c r="GT55" s="202"/>
      <c r="GU55" s="202"/>
      <c r="GV55" s="202"/>
      <c r="GW55" s="202"/>
      <c r="GX55" s="202"/>
      <c r="GY55" s="202"/>
      <c r="GZ55" s="202"/>
      <c r="HA55" s="202"/>
      <c r="HB55" s="202"/>
      <c r="HC55" s="202"/>
      <c r="HD55" s="202"/>
      <c r="HE55" s="202"/>
      <c r="HF55" s="202"/>
      <c r="HG55" s="202"/>
      <c r="HH55" s="202"/>
      <c r="HI55" s="202"/>
      <c r="HJ55" s="202"/>
      <c r="HK55" s="202"/>
      <c r="HL55" s="202"/>
      <c r="HM55" s="154"/>
      <c r="HN55" s="154"/>
      <c r="HO55" s="154"/>
      <c r="HP55" s="154"/>
      <c r="HQ55" s="154"/>
      <c r="HR55" s="154"/>
      <c r="HS55" s="154"/>
      <c r="HT55" s="154"/>
      <c r="HU55" s="154"/>
      <c r="HV55" s="154"/>
      <c r="HW55" s="166"/>
    </row>
    <row r="56" spans="1:231">
      <c r="A56" s="145">
        <f t="shared" si="37"/>
        <v>44624</v>
      </c>
      <c r="B56" s="219">
        <f>'Age&amp;Sex by occurrence date'!$MD22</f>
        <v>18071</v>
      </c>
      <c r="C56" s="219">
        <v>18071</v>
      </c>
      <c r="D56" s="219">
        <v>14996</v>
      </c>
      <c r="E56" s="219">
        <v>14996</v>
      </c>
      <c r="F56" s="219">
        <v>14996</v>
      </c>
      <c r="G56" s="219">
        <v>14996</v>
      </c>
      <c r="H56" s="219">
        <v>14995</v>
      </c>
      <c r="I56" s="219">
        <v>14995</v>
      </c>
      <c r="J56" s="219">
        <v>14995</v>
      </c>
      <c r="K56" s="219">
        <v>14995</v>
      </c>
      <c r="L56" s="219">
        <v>14995</v>
      </c>
      <c r="M56" s="219">
        <v>14995</v>
      </c>
      <c r="N56" s="219">
        <v>14995</v>
      </c>
      <c r="O56" s="219">
        <v>14995</v>
      </c>
      <c r="P56" s="219">
        <v>14994</v>
      </c>
      <c r="Q56" s="219">
        <v>14993</v>
      </c>
      <c r="R56" s="219">
        <v>14993</v>
      </c>
      <c r="S56" s="219">
        <v>14992</v>
      </c>
      <c r="T56" s="219">
        <v>14981</v>
      </c>
      <c r="U56" s="219">
        <v>14981</v>
      </c>
      <c r="V56" s="219">
        <v>14980</v>
      </c>
      <c r="W56" s="219">
        <v>14980</v>
      </c>
      <c r="X56" s="219">
        <v>14979</v>
      </c>
      <c r="Y56" s="219">
        <v>14978</v>
      </c>
      <c r="Z56" s="219">
        <v>14843</v>
      </c>
      <c r="AA56" s="219">
        <v>14732</v>
      </c>
      <c r="AB56" s="219">
        <v>14509</v>
      </c>
      <c r="AC56" s="219">
        <v>14507</v>
      </c>
      <c r="AD56" s="219">
        <v>14507</v>
      </c>
      <c r="AE56" s="219">
        <v>14441</v>
      </c>
      <c r="AF56" s="219">
        <v>14441</v>
      </c>
      <c r="AG56" s="219">
        <v>14441</v>
      </c>
      <c r="AH56" s="219">
        <v>14439</v>
      </c>
      <c r="AI56" s="219">
        <v>14439</v>
      </c>
      <c r="AJ56" s="219">
        <v>14439</v>
      </c>
      <c r="AK56" s="219">
        <v>14439</v>
      </c>
      <c r="AL56" s="219">
        <v>14438</v>
      </c>
      <c r="AM56" s="219">
        <v>14436</v>
      </c>
      <c r="AN56" s="219">
        <v>14422</v>
      </c>
      <c r="AO56" s="219">
        <v>14414</v>
      </c>
      <c r="AP56" s="219">
        <v>14400</v>
      </c>
      <c r="AQ56" s="219">
        <v>14389</v>
      </c>
      <c r="AR56" s="219"/>
      <c r="AS56" s="219"/>
      <c r="AT56" s="219"/>
      <c r="AU56" s="219"/>
      <c r="AV56" s="219"/>
      <c r="AW56" s="219"/>
      <c r="AX56" s="219"/>
      <c r="AY56" s="219"/>
      <c r="AZ56" s="219"/>
      <c r="BA56" s="219"/>
      <c r="BB56" s="219"/>
      <c r="BC56" s="219"/>
      <c r="BD56" s="219"/>
      <c r="BE56" s="219"/>
      <c r="BF56" s="219"/>
      <c r="BG56" s="219"/>
      <c r="BH56" s="219"/>
      <c r="BI56" s="219"/>
      <c r="BJ56" s="219"/>
      <c r="BK56" s="219"/>
      <c r="BL56" s="219"/>
      <c r="BM56" s="219"/>
      <c r="BN56" s="219"/>
      <c r="BO56" s="219"/>
      <c r="BP56" s="219"/>
      <c r="BQ56" s="219"/>
      <c r="BR56" s="219"/>
      <c r="BS56" s="219"/>
      <c r="BT56" s="219"/>
      <c r="BU56" s="219"/>
      <c r="BV56" s="219"/>
      <c r="BW56" s="219"/>
      <c r="BX56" s="219"/>
      <c r="BY56" s="219"/>
      <c r="BZ56" s="219"/>
      <c r="CA56" s="219"/>
      <c r="CB56" s="219"/>
      <c r="CC56" s="219"/>
      <c r="CD56" s="219"/>
      <c r="CE56" s="219"/>
      <c r="CF56" s="219"/>
      <c r="CG56" s="219"/>
      <c r="CH56" s="219"/>
      <c r="CI56" s="219"/>
      <c r="CJ56" s="219"/>
      <c r="CK56" s="219"/>
      <c r="CL56" s="219"/>
      <c r="CM56" s="219"/>
      <c r="CN56" s="219"/>
      <c r="CO56" s="219"/>
      <c r="CP56" s="219"/>
      <c r="CQ56" s="219"/>
      <c r="CR56" s="219"/>
      <c r="CS56" s="219"/>
      <c r="CT56" s="219"/>
      <c r="CU56" s="219"/>
      <c r="CV56" s="219"/>
      <c r="CW56" s="219"/>
      <c r="CX56" s="219"/>
      <c r="CY56" s="219"/>
      <c r="CZ56" s="219"/>
      <c r="DA56" s="219"/>
      <c r="DB56" s="219"/>
      <c r="DC56" s="219"/>
      <c r="DD56" s="219"/>
      <c r="DE56" s="219"/>
      <c r="DF56" s="219"/>
      <c r="DG56" s="219"/>
      <c r="DH56" s="219"/>
      <c r="DI56" s="219"/>
      <c r="DJ56" s="219"/>
      <c r="DK56" s="219"/>
      <c r="DL56" s="219"/>
      <c r="DM56" s="219"/>
      <c r="DN56" s="219"/>
      <c r="DO56" s="219"/>
      <c r="DP56" s="219"/>
      <c r="DQ56" s="219"/>
      <c r="DR56" s="219"/>
      <c r="DS56" s="219"/>
      <c r="DT56" s="219"/>
      <c r="DU56" s="219"/>
      <c r="DV56" s="219"/>
      <c r="DW56" s="219"/>
      <c r="DX56" s="219"/>
      <c r="DY56" s="219"/>
      <c r="DZ56" s="219"/>
      <c r="EA56" s="219"/>
      <c r="EB56" s="219"/>
      <c r="EC56" s="219"/>
      <c r="ED56" s="219"/>
      <c r="EE56" s="219"/>
      <c r="EF56" s="219"/>
      <c r="EG56" s="219"/>
      <c r="EH56" s="219"/>
      <c r="EI56" s="219"/>
      <c r="EJ56" s="219"/>
      <c r="EK56" s="219"/>
      <c r="EL56" s="219"/>
      <c r="EM56" s="219"/>
      <c r="EN56" s="231"/>
      <c r="EO56" s="239"/>
      <c r="EP56" s="226"/>
      <c r="EQ56" s="202"/>
      <c r="ER56" s="202"/>
      <c r="ES56" s="202"/>
      <c r="ET56" s="202"/>
      <c r="EU56" s="202"/>
      <c r="EV56" s="202"/>
      <c r="EW56" s="202"/>
      <c r="EX56" s="202"/>
      <c r="EY56" s="202"/>
      <c r="EZ56" s="202"/>
      <c r="FA56" s="202"/>
      <c r="FB56" s="202"/>
      <c r="FC56" s="202"/>
      <c r="FD56" s="202"/>
      <c r="FE56" s="202"/>
      <c r="FF56" s="202"/>
      <c r="FG56" s="202"/>
      <c r="FH56" s="202"/>
      <c r="FI56" s="202"/>
      <c r="FJ56" s="202"/>
      <c r="FK56" s="202"/>
      <c r="FL56" s="202"/>
      <c r="FM56" s="202"/>
      <c r="FN56" s="202"/>
      <c r="FO56" s="202"/>
      <c r="FP56" s="202"/>
      <c r="FQ56" s="202"/>
      <c r="FR56" s="202"/>
      <c r="FS56" s="202"/>
      <c r="FT56" s="202"/>
      <c r="FU56" s="202"/>
      <c r="FV56" s="202"/>
      <c r="FW56" s="202"/>
      <c r="FX56" s="202"/>
      <c r="FY56" s="202"/>
      <c r="FZ56" s="202"/>
      <c r="GA56" s="202"/>
      <c r="GB56" s="202"/>
      <c r="GC56" s="202"/>
      <c r="GD56" s="202"/>
      <c r="GE56" s="202"/>
      <c r="GF56" s="202"/>
      <c r="GG56" s="202"/>
      <c r="GH56" s="202"/>
      <c r="GI56" s="202"/>
      <c r="GJ56" s="202"/>
      <c r="GK56" s="202"/>
      <c r="GL56" s="202"/>
      <c r="GM56" s="202"/>
      <c r="GN56" s="202"/>
      <c r="GO56" s="202"/>
      <c r="GP56" s="202"/>
      <c r="GQ56" s="202"/>
      <c r="GR56" s="202"/>
      <c r="GS56" s="202"/>
      <c r="GT56" s="202"/>
      <c r="GU56" s="202"/>
      <c r="GV56" s="202"/>
      <c r="GW56" s="202"/>
      <c r="GX56" s="202"/>
      <c r="GY56" s="202"/>
      <c r="GZ56" s="202"/>
      <c r="HA56" s="202"/>
      <c r="HB56" s="202"/>
      <c r="HC56" s="202"/>
      <c r="HD56" s="202"/>
      <c r="HE56" s="202"/>
      <c r="HF56" s="202"/>
      <c r="HG56" s="202"/>
      <c r="HH56" s="202"/>
      <c r="HI56" s="202"/>
      <c r="HJ56" s="202"/>
      <c r="HK56" s="202"/>
      <c r="HL56" s="202"/>
      <c r="HM56" s="154"/>
      <c r="HN56" s="154"/>
      <c r="HO56" s="154"/>
      <c r="HP56" s="154"/>
      <c r="HQ56" s="154"/>
      <c r="HR56" s="154"/>
      <c r="HS56" s="154"/>
      <c r="HT56" s="154"/>
      <c r="HU56" s="154"/>
      <c r="HV56" s="154"/>
      <c r="HW56" s="166"/>
    </row>
    <row r="57" spans="1:231">
      <c r="A57" s="145">
        <f t="shared" si="37"/>
        <v>44623</v>
      </c>
      <c r="B57" s="219">
        <f>'Age&amp;Sex by occurrence date'!$MK22</f>
        <v>18038</v>
      </c>
      <c r="C57" s="219">
        <v>18038</v>
      </c>
      <c r="D57" s="219">
        <v>14963</v>
      </c>
      <c r="E57" s="219">
        <v>14963</v>
      </c>
      <c r="F57" s="219">
        <v>14963</v>
      </c>
      <c r="G57" s="219">
        <v>14963</v>
      </c>
      <c r="H57" s="219">
        <v>14962</v>
      </c>
      <c r="I57" s="219">
        <v>14962</v>
      </c>
      <c r="J57" s="219">
        <v>14962</v>
      </c>
      <c r="K57" s="219">
        <v>14962</v>
      </c>
      <c r="L57" s="219">
        <v>14962</v>
      </c>
      <c r="M57" s="219">
        <v>14962</v>
      </c>
      <c r="N57" s="219">
        <v>14962</v>
      </c>
      <c r="O57" s="219">
        <v>14962</v>
      </c>
      <c r="P57" s="219">
        <v>14962</v>
      </c>
      <c r="Q57" s="219">
        <v>14961</v>
      </c>
      <c r="R57" s="219">
        <v>14961</v>
      </c>
      <c r="S57" s="219">
        <v>14960</v>
      </c>
      <c r="T57" s="219">
        <v>14949</v>
      </c>
      <c r="U57" s="219">
        <v>14949</v>
      </c>
      <c r="V57" s="219">
        <v>14948</v>
      </c>
      <c r="W57" s="219">
        <v>14948</v>
      </c>
      <c r="X57" s="219">
        <v>14947</v>
      </c>
      <c r="Y57" s="219">
        <v>14946</v>
      </c>
      <c r="Z57" s="219">
        <v>14813</v>
      </c>
      <c r="AA57" s="219">
        <v>14702</v>
      </c>
      <c r="AB57" s="219">
        <v>14480</v>
      </c>
      <c r="AC57" s="219">
        <v>14478</v>
      </c>
      <c r="AD57" s="219">
        <v>14478</v>
      </c>
      <c r="AE57" s="219">
        <v>14412</v>
      </c>
      <c r="AF57" s="219">
        <v>14412</v>
      </c>
      <c r="AG57" s="219">
        <v>14412</v>
      </c>
      <c r="AH57" s="219">
        <v>14410</v>
      </c>
      <c r="AI57" s="219">
        <v>14410</v>
      </c>
      <c r="AJ57" s="219">
        <v>14410</v>
      </c>
      <c r="AK57" s="219">
        <v>14410</v>
      </c>
      <c r="AL57" s="219">
        <v>14409</v>
      </c>
      <c r="AM57" s="219">
        <v>14407</v>
      </c>
      <c r="AN57" s="219">
        <v>14397</v>
      </c>
      <c r="AO57" s="219">
        <v>14393</v>
      </c>
      <c r="AP57" s="219">
        <v>14384</v>
      </c>
      <c r="AQ57" s="219">
        <v>14378</v>
      </c>
      <c r="AR57" s="219">
        <v>14367</v>
      </c>
      <c r="AS57" s="219"/>
      <c r="AT57" s="219"/>
      <c r="AU57" s="219"/>
      <c r="AV57" s="219"/>
      <c r="AW57" s="219"/>
      <c r="AX57" s="219"/>
      <c r="AY57" s="219"/>
      <c r="AZ57" s="219"/>
      <c r="BA57" s="219"/>
      <c r="BB57" s="219"/>
      <c r="BC57" s="219"/>
      <c r="BD57" s="219"/>
      <c r="BE57" s="219"/>
      <c r="BF57" s="219"/>
      <c r="BG57" s="219"/>
      <c r="BH57" s="219"/>
      <c r="BI57" s="219"/>
      <c r="BJ57" s="219"/>
      <c r="BK57" s="219"/>
      <c r="BL57" s="219"/>
      <c r="BM57" s="219"/>
      <c r="BN57" s="219"/>
      <c r="BO57" s="219"/>
      <c r="BP57" s="219"/>
      <c r="BQ57" s="219"/>
      <c r="BR57" s="219"/>
      <c r="BS57" s="219"/>
      <c r="BT57" s="219"/>
      <c r="BU57" s="219"/>
      <c r="BV57" s="219"/>
      <c r="BW57" s="219"/>
      <c r="BX57" s="219"/>
      <c r="BY57" s="219"/>
      <c r="BZ57" s="219"/>
      <c r="CA57" s="219"/>
      <c r="CB57" s="219"/>
      <c r="CC57" s="219"/>
      <c r="CD57" s="219"/>
      <c r="CE57" s="219"/>
      <c r="CF57" s="219"/>
      <c r="CG57" s="219"/>
      <c r="CH57" s="219"/>
      <c r="CI57" s="219"/>
      <c r="CJ57" s="219"/>
      <c r="CK57" s="219"/>
      <c r="CL57" s="219"/>
      <c r="CM57" s="219"/>
      <c r="CN57" s="219"/>
      <c r="CO57" s="219"/>
      <c r="CP57" s="219"/>
      <c r="CQ57" s="219"/>
      <c r="CR57" s="219"/>
      <c r="CS57" s="219"/>
      <c r="CT57" s="219"/>
      <c r="CU57" s="219"/>
      <c r="CV57" s="219"/>
      <c r="CW57" s="219"/>
      <c r="CX57" s="219"/>
      <c r="CY57" s="219"/>
      <c r="CZ57" s="219"/>
      <c r="DA57" s="219"/>
      <c r="DB57" s="219"/>
      <c r="DC57" s="219"/>
      <c r="DD57" s="219"/>
      <c r="DE57" s="219"/>
      <c r="DF57" s="219"/>
      <c r="DG57" s="219"/>
      <c r="DH57" s="219"/>
      <c r="DI57" s="219"/>
      <c r="DJ57" s="219"/>
      <c r="DK57" s="219"/>
      <c r="DL57" s="219"/>
      <c r="DM57" s="219"/>
      <c r="DN57" s="219"/>
      <c r="DO57" s="219"/>
      <c r="DP57" s="219"/>
      <c r="DQ57" s="219"/>
      <c r="DR57" s="219"/>
      <c r="DS57" s="219"/>
      <c r="DT57" s="219"/>
      <c r="DU57" s="219"/>
      <c r="DV57" s="219"/>
      <c r="DW57" s="219"/>
      <c r="DX57" s="219"/>
      <c r="DY57" s="219"/>
      <c r="DZ57" s="219"/>
      <c r="EA57" s="219"/>
      <c r="EB57" s="219"/>
      <c r="EC57" s="219"/>
      <c r="ED57" s="219"/>
      <c r="EE57" s="219"/>
      <c r="EF57" s="219"/>
      <c r="EG57" s="219"/>
      <c r="EH57" s="219"/>
      <c r="EI57" s="219"/>
      <c r="EJ57" s="219"/>
      <c r="EK57" s="219"/>
      <c r="EL57" s="219"/>
      <c r="EM57" s="219"/>
      <c r="EN57" s="231"/>
      <c r="EO57" s="239"/>
      <c r="EP57" s="226"/>
      <c r="EQ57" s="202"/>
      <c r="ER57" s="202"/>
      <c r="ES57" s="202"/>
      <c r="ET57" s="202"/>
      <c r="EU57" s="202"/>
      <c r="EV57" s="202"/>
      <c r="EW57" s="202"/>
      <c r="EX57" s="202"/>
      <c r="EY57" s="202"/>
      <c r="EZ57" s="202"/>
      <c r="FA57" s="202"/>
      <c r="FB57" s="202"/>
      <c r="FC57" s="202"/>
      <c r="FD57" s="202"/>
      <c r="FE57" s="202"/>
      <c r="FF57" s="202"/>
      <c r="FG57" s="202"/>
      <c r="FH57" s="202"/>
      <c r="FI57" s="202"/>
      <c r="FJ57" s="202"/>
      <c r="FK57" s="202"/>
      <c r="FL57" s="202"/>
      <c r="FM57" s="202"/>
      <c r="FN57" s="202"/>
      <c r="FO57" s="202"/>
      <c r="FP57" s="202"/>
      <c r="FQ57" s="202"/>
      <c r="FR57" s="202"/>
      <c r="FS57" s="202"/>
      <c r="FT57" s="202"/>
      <c r="FU57" s="202"/>
      <c r="FV57" s="202"/>
      <c r="FW57" s="202"/>
      <c r="FX57" s="202"/>
      <c r="FY57" s="202"/>
      <c r="FZ57" s="202"/>
      <c r="GA57" s="202"/>
      <c r="GB57" s="202"/>
      <c r="GC57" s="202"/>
      <c r="GD57" s="202"/>
      <c r="GE57" s="202"/>
      <c r="GF57" s="202"/>
      <c r="GG57" s="202"/>
      <c r="GH57" s="202"/>
      <c r="GI57" s="202"/>
      <c r="GJ57" s="202"/>
      <c r="GK57" s="202"/>
      <c r="GL57" s="202"/>
      <c r="GM57" s="202"/>
      <c r="GN57" s="202"/>
      <c r="GO57" s="202"/>
      <c r="GP57" s="202"/>
      <c r="GQ57" s="202"/>
      <c r="GR57" s="202"/>
      <c r="GS57" s="202"/>
      <c r="GT57" s="202"/>
      <c r="GU57" s="202"/>
      <c r="GV57" s="202"/>
      <c r="GW57" s="202"/>
      <c r="GX57" s="202"/>
      <c r="GY57" s="202"/>
      <c r="GZ57" s="202"/>
      <c r="HA57" s="202"/>
      <c r="HB57" s="202"/>
      <c r="HC57" s="202"/>
      <c r="HD57" s="202"/>
      <c r="HE57" s="202"/>
      <c r="HF57" s="202"/>
      <c r="HG57" s="202"/>
      <c r="HH57" s="202"/>
      <c r="HI57" s="202"/>
      <c r="HJ57" s="202"/>
      <c r="HK57" s="202"/>
      <c r="HL57" s="202"/>
      <c r="HM57" s="154"/>
      <c r="HN57" s="154"/>
      <c r="HO57" s="154"/>
      <c r="HP57" s="154"/>
      <c r="HQ57" s="154"/>
      <c r="HR57" s="154"/>
      <c r="HS57" s="154"/>
      <c r="HT57" s="154"/>
      <c r="HU57" s="154"/>
      <c r="HV57" s="154"/>
      <c r="HW57" s="166"/>
    </row>
    <row r="58" spans="1:231">
      <c r="A58" s="145">
        <f t="shared" si="37"/>
        <v>44622</v>
      </c>
      <c r="B58" s="219">
        <f>'Age&amp;Sex by occurrence date'!$MR22</f>
        <v>18005</v>
      </c>
      <c r="C58" s="219">
        <v>18005</v>
      </c>
      <c r="D58" s="219">
        <v>14930</v>
      </c>
      <c r="E58" s="219">
        <v>14930</v>
      </c>
      <c r="F58" s="219">
        <v>14930</v>
      </c>
      <c r="G58" s="219">
        <v>14930</v>
      </c>
      <c r="H58" s="219">
        <v>14929</v>
      </c>
      <c r="I58" s="219">
        <v>14929</v>
      </c>
      <c r="J58" s="219">
        <v>14929</v>
      </c>
      <c r="K58" s="219">
        <v>14929</v>
      </c>
      <c r="L58" s="219">
        <v>14929</v>
      </c>
      <c r="M58" s="219">
        <v>14929</v>
      </c>
      <c r="N58" s="219">
        <v>14929</v>
      </c>
      <c r="O58" s="219">
        <v>14929</v>
      </c>
      <c r="P58" s="219">
        <v>14929</v>
      </c>
      <c r="Q58" s="219">
        <v>14928</v>
      </c>
      <c r="R58" s="219">
        <v>14928</v>
      </c>
      <c r="S58" s="219">
        <v>14927</v>
      </c>
      <c r="T58" s="219">
        <v>14916</v>
      </c>
      <c r="U58" s="219">
        <v>14916</v>
      </c>
      <c r="V58" s="219">
        <v>14915</v>
      </c>
      <c r="W58" s="219">
        <v>14915</v>
      </c>
      <c r="X58" s="219">
        <v>14914</v>
      </c>
      <c r="Y58" s="219">
        <v>14913</v>
      </c>
      <c r="Z58" s="219">
        <v>14783</v>
      </c>
      <c r="AA58" s="219">
        <v>14672</v>
      </c>
      <c r="AB58" s="219">
        <v>14450</v>
      </c>
      <c r="AC58" s="219">
        <v>14448</v>
      </c>
      <c r="AD58" s="219">
        <v>14448</v>
      </c>
      <c r="AE58" s="219">
        <v>14383</v>
      </c>
      <c r="AF58" s="219">
        <v>14383</v>
      </c>
      <c r="AG58" s="219">
        <v>14383</v>
      </c>
      <c r="AH58" s="219">
        <v>14382</v>
      </c>
      <c r="AI58" s="219">
        <v>14382</v>
      </c>
      <c r="AJ58" s="219">
        <v>14382</v>
      </c>
      <c r="AK58" s="219">
        <v>14382</v>
      </c>
      <c r="AL58" s="219">
        <v>14381</v>
      </c>
      <c r="AM58" s="219">
        <v>14380</v>
      </c>
      <c r="AN58" s="219">
        <v>14371</v>
      </c>
      <c r="AO58" s="219">
        <v>14367</v>
      </c>
      <c r="AP58" s="219">
        <v>14360</v>
      </c>
      <c r="AQ58" s="219">
        <v>14355</v>
      </c>
      <c r="AR58" s="219">
        <v>14348</v>
      </c>
      <c r="AS58" s="219">
        <v>14336</v>
      </c>
      <c r="AT58" s="219"/>
      <c r="AU58" s="219"/>
      <c r="AV58" s="219"/>
      <c r="AW58" s="219"/>
      <c r="AX58" s="219"/>
      <c r="AY58" s="219"/>
      <c r="AZ58" s="219"/>
      <c r="BA58" s="219"/>
      <c r="BB58" s="219"/>
      <c r="BC58" s="219"/>
      <c r="BD58" s="219"/>
      <c r="BE58" s="219"/>
      <c r="BF58" s="219"/>
      <c r="BG58" s="219"/>
      <c r="BH58" s="219"/>
      <c r="BI58" s="219"/>
      <c r="BJ58" s="219"/>
      <c r="BK58" s="219"/>
      <c r="BL58" s="219"/>
      <c r="BM58" s="219"/>
      <c r="BN58" s="219"/>
      <c r="BO58" s="219"/>
      <c r="BP58" s="219"/>
      <c r="BQ58" s="219"/>
      <c r="BR58" s="219"/>
      <c r="BS58" s="219"/>
      <c r="BT58" s="219"/>
      <c r="BU58" s="219"/>
      <c r="BV58" s="219"/>
      <c r="BW58" s="219"/>
      <c r="BX58" s="219"/>
      <c r="BY58" s="219"/>
      <c r="BZ58" s="219"/>
      <c r="CA58" s="219"/>
      <c r="CB58" s="219"/>
      <c r="CC58" s="219"/>
      <c r="CD58" s="219"/>
      <c r="CE58" s="219"/>
      <c r="CF58" s="219"/>
      <c r="CG58" s="219"/>
      <c r="CH58" s="219"/>
      <c r="CI58" s="219"/>
      <c r="CJ58" s="219"/>
      <c r="CK58" s="219"/>
      <c r="CL58" s="219"/>
      <c r="CM58" s="219"/>
      <c r="CN58" s="219"/>
      <c r="CO58" s="219"/>
      <c r="CP58" s="219"/>
      <c r="CQ58" s="219"/>
      <c r="CR58" s="219"/>
      <c r="CS58" s="219"/>
      <c r="CT58" s="219"/>
      <c r="CU58" s="219"/>
      <c r="CV58" s="219"/>
      <c r="CW58" s="219"/>
      <c r="CX58" s="219"/>
      <c r="CY58" s="219"/>
      <c r="CZ58" s="219"/>
      <c r="DA58" s="219"/>
      <c r="DB58" s="219"/>
      <c r="DC58" s="219"/>
      <c r="DD58" s="219"/>
      <c r="DE58" s="219"/>
      <c r="DF58" s="219"/>
      <c r="DG58" s="219"/>
      <c r="DH58" s="219"/>
      <c r="DI58" s="219"/>
      <c r="DJ58" s="219"/>
      <c r="DK58" s="219"/>
      <c r="DL58" s="219"/>
      <c r="DM58" s="219"/>
      <c r="DN58" s="219"/>
      <c r="DO58" s="219"/>
      <c r="DP58" s="219"/>
      <c r="DQ58" s="219"/>
      <c r="DR58" s="219"/>
      <c r="DS58" s="219"/>
      <c r="DT58" s="219"/>
      <c r="DU58" s="219"/>
      <c r="DV58" s="219"/>
      <c r="DW58" s="219"/>
      <c r="DX58" s="219"/>
      <c r="DY58" s="219"/>
      <c r="DZ58" s="219"/>
      <c r="EA58" s="219"/>
      <c r="EB58" s="219"/>
      <c r="EC58" s="219"/>
      <c r="ED58" s="219"/>
      <c r="EE58" s="219"/>
      <c r="EF58" s="219"/>
      <c r="EG58" s="219"/>
      <c r="EH58" s="219"/>
      <c r="EI58" s="219"/>
      <c r="EJ58" s="219"/>
      <c r="EK58" s="219"/>
      <c r="EL58" s="219"/>
      <c r="EM58" s="219"/>
      <c r="EN58" s="231"/>
      <c r="EO58" s="239"/>
      <c r="EP58" s="226"/>
      <c r="EQ58" s="202"/>
      <c r="ER58" s="202"/>
      <c r="ES58" s="202"/>
      <c r="ET58" s="202"/>
      <c r="EU58" s="202"/>
      <c r="EV58" s="202"/>
      <c r="EW58" s="202"/>
      <c r="EX58" s="202"/>
      <c r="EY58" s="202"/>
      <c r="EZ58" s="202"/>
      <c r="FA58" s="202"/>
      <c r="FB58" s="202"/>
      <c r="FC58" s="202"/>
      <c r="FD58" s="202"/>
      <c r="FE58" s="202"/>
      <c r="FF58" s="202"/>
      <c r="FG58" s="202"/>
      <c r="FH58" s="202"/>
      <c r="FI58" s="202"/>
      <c r="FJ58" s="202"/>
      <c r="FK58" s="202"/>
      <c r="FL58" s="202"/>
      <c r="FM58" s="202"/>
      <c r="FN58" s="202"/>
      <c r="FO58" s="202"/>
      <c r="FP58" s="202"/>
      <c r="FQ58" s="202"/>
      <c r="FR58" s="202"/>
      <c r="FS58" s="202"/>
      <c r="FT58" s="202"/>
      <c r="FU58" s="202"/>
      <c r="FV58" s="202"/>
      <c r="FW58" s="202"/>
      <c r="FX58" s="202"/>
      <c r="FY58" s="202"/>
      <c r="FZ58" s="202"/>
      <c r="GA58" s="202"/>
      <c r="GB58" s="202"/>
      <c r="GC58" s="202"/>
      <c r="GD58" s="202"/>
      <c r="GE58" s="202"/>
      <c r="GF58" s="202"/>
      <c r="GG58" s="202"/>
      <c r="GH58" s="202"/>
      <c r="GI58" s="202"/>
      <c r="GJ58" s="202"/>
      <c r="GK58" s="202"/>
      <c r="GL58" s="202"/>
      <c r="GM58" s="202"/>
      <c r="GN58" s="202"/>
      <c r="GO58" s="202"/>
      <c r="GP58" s="202"/>
      <c r="GQ58" s="202"/>
      <c r="GR58" s="202"/>
      <c r="GS58" s="202"/>
      <c r="GT58" s="202"/>
      <c r="GU58" s="202"/>
      <c r="GV58" s="202"/>
      <c r="GW58" s="202"/>
      <c r="GX58" s="202"/>
      <c r="GY58" s="202"/>
      <c r="GZ58" s="202"/>
      <c r="HA58" s="202"/>
      <c r="HB58" s="202"/>
      <c r="HC58" s="202"/>
      <c r="HD58" s="202"/>
      <c r="HE58" s="202"/>
      <c r="HF58" s="202"/>
      <c r="HG58" s="202"/>
      <c r="HH58" s="202"/>
      <c r="HI58" s="202"/>
      <c r="HJ58" s="202"/>
      <c r="HK58" s="202"/>
      <c r="HL58" s="202"/>
      <c r="HM58" s="154"/>
      <c r="HN58" s="154"/>
      <c r="HO58" s="154"/>
      <c r="HP58" s="154"/>
      <c r="HQ58" s="154"/>
      <c r="HR58" s="154"/>
      <c r="HS58" s="154"/>
      <c r="HT58" s="154"/>
      <c r="HU58" s="154"/>
      <c r="HV58" s="154"/>
      <c r="HW58" s="166"/>
    </row>
    <row r="59" spans="1:231">
      <c r="A59" s="145">
        <f t="shared" si="37"/>
        <v>44621</v>
      </c>
      <c r="B59" s="219">
        <f>'Age&amp;Sex by occurrence date'!$MY22</f>
        <v>17974</v>
      </c>
      <c r="C59" s="219">
        <v>17974</v>
      </c>
      <c r="D59" s="219">
        <v>14899</v>
      </c>
      <c r="E59" s="219">
        <v>14899</v>
      </c>
      <c r="F59" s="219">
        <v>14899</v>
      </c>
      <c r="G59" s="219">
        <v>14899</v>
      </c>
      <c r="H59" s="219">
        <v>14898</v>
      </c>
      <c r="I59" s="219">
        <v>14898</v>
      </c>
      <c r="J59" s="219">
        <v>14898</v>
      </c>
      <c r="K59" s="219">
        <v>14898</v>
      </c>
      <c r="L59" s="219">
        <v>14898</v>
      </c>
      <c r="M59" s="219">
        <v>14898</v>
      </c>
      <c r="N59" s="219">
        <v>14898</v>
      </c>
      <c r="O59" s="219">
        <v>14898</v>
      </c>
      <c r="P59" s="219">
        <v>14898</v>
      </c>
      <c r="Q59" s="219">
        <v>14897</v>
      </c>
      <c r="R59" s="219">
        <v>14897</v>
      </c>
      <c r="S59" s="219">
        <v>14896</v>
      </c>
      <c r="T59" s="219">
        <v>14885</v>
      </c>
      <c r="U59" s="219">
        <v>14885</v>
      </c>
      <c r="V59" s="219">
        <v>14884</v>
      </c>
      <c r="W59" s="219">
        <v>14884</v>
      </c>
      <c r="X59" s="219">
        <v>14883</v>
      </c>
      <c r="Y59" s="219">
        <v>14882</v>
      </c>
      <c r="Z59" s="219">
        <v>14753</v>
      </c>
      <c r="AA59" s="219">
        <v>14642</v>
      </c>
      <c r="AB59" s="219">
        <v>14420</v>
      </c>
      <c r="AC59" s="219">
        <v>14418</v>
      </c>
      <c r="AD59" s="219">
        <v>14418</v>
      </c>
      <c r="AE59" s="219">
        <v>14354</v>
      </c>
      <c r="AF59" s="219">
        <v>14354</v>
      </c>
      <c r="AG59" s="219">
        <v>14354</v>
      </c>
      <c r="AH59" s="219">
        <v>14354</v>
      </c>
      <c r="AI59" s="219">
        <v>14354</v>
      </c>
      <c r="AJ59" s="219">
        <v>14354</v>
      </c>
      <c r="AK59" s="219">
        <v>14354</v>
      </c>
      <c r="AL59" s="219">
        <v>14353</v>
      </c>
      <c r="AM59" s="219">
        <v>14353</v>
      </c>
      <c r="AN59" s="219">
        <v>14345</v>
      </c>
      <c r="AO59" s="219">
        <v>14342</v>
      </c>
      <c r="AP59" s="219">
        <v>14336</v>
      </c>
      <c r="AQ59" s="219">
        <v>14333</v>
      </c>
      <c r="AR59" s="219">
        <v>14328</v>
      </c>
      <c r="AS59" s="219">
        <v>14325</v>
      </c>
      <c r="AT59" s="219">
        <v>14286</v>
      </c>
      <c r="AU59" s="219"/>
      <c r="AV59" s="219"/>
      <c r="AW59" s="219"/>
      <c r="AX59" s="219"/>
      <c r="AY59" s="219"/>
      <c r="AZ59" s="219"/>
      <c r="BA59" s="219"/>
      <c r="BB59" s="219"/>
      <c r="BC59" s="219"/>
      <c r="BD59" s="219"/>
      <c r="BE59" s="219"/>
      <c r="BF59" s="219"/>
      <c r="BG59" s="219"/>
      <c r="BH59" s="219"/>
      <c r="BI59" s="219"/>
      <c r="BJ59" s="219"/>
      <c r="BK59" s="219"/>
      <c r="BL59" s="219"/>
      <c r="BM59" s="219"/>
      <c r="BN59" s="219"/>
      <c r="BO59" s="219"/>
      <c r="BP59" s="219"/>
      <c r="BQ59" s="219"/>
      <c r="BR59" s="219"/>
      <c r="BS59" s="219"/>
      <c r="BT59" s="219"/>
      <c r="BU59" s="219"/>
      <c r="BV59" s="219"/>
      <c r="BW59" s="219"/>
      <c r="BX59" s="219"/>
      <c r="BY59" s="219"/>
      <c r="BZ59" s="219"/>
      <c r="CA59" s="219"/>
      <c r="CB59" s="219"/>
      <c r="CC59" s="219"/>
      <c r="CD59" s="219"/>
      <c r="CE59" s="219"/>
      <c r="CF59" s="219"/>
      <c r="CG59" s="219"/>
      <c r="CH59" s="219"/>
      <c r="CI59" s="219"/>
      <c r="CJ59" s="219"/>
      <c r="CK59" s="219"/>
      <c r="CL59" s="219"/>
      <c r="CM59" s="219"/>
      <c r="CN59" s="219"/>
      <c r="CO59" s="219"/>
      <c r="CP59" s="219"/>
      <c r="CQ59" s="219"/>
      <c r="CR59" s="219"/>
      <c r="CS59" s="219"/>
      <c r="CT59" s="219"/>
      <c r="CU59" s="219"/>
      <c r="CV59" s="219"/>
      <c r="CW59" s="219"/>
      <c r="CX59" s="219"/>
      <c r="CY59" s="219"/>
      <c r="CZ59" s="219"/>
      <c r="DA59" s="219"/>
      <c r="DB59" s="219"/>
      <c r="DC59" s="219"/>
      <c r="DD59" s="219"/>
      <c r="DE59" s="219"/>
      <c r="DF59" s="219"/>
      <c r="DG59" s="219"/>
      <c r="DH59" s="219"/>
      <c r="DI59" s="219"/>
      <c r="DJ59" s="219"/>
      <c r="DK59" s="219"/>
      <c r="DL59" s="219"/>
      <c r="DM59" s="219"/>
      <c r="DN59" s="219"/>
      <c r="DO59" s="219"/>
      <c r="DP59" s="219"/>
      <c r="DQ59" s="219"/>
      <c r="DR59" s="219"/>
      <c r="DS59" s="219"/>
      <c r="DT59" s="219"/>
      <c r="DU59" s="219"/>
      <c r="DV59" s="219"/>
      <c r="DW59" s="219"/>
      <c r="DX59" s="219"/>
      <c r="DY59" s="219"/>
      <c r="DZ59" s="219"/>
      <c r="EA59" s="219"/>
      <c r="EB59" s="219"/>
      <c r="EC59" s="219"/>
      <c r="ED59" s="219"/>
      <c r="EE59" s="219"/>
      <c r="EF59" s="219"/>
      <c r="EG59" s="219"/>
      <c r="EH59" s="219"/>
      <c r="EI59" s="219"/>
      <c r="EJ59" s="219"/>
      <c r="EK59" s="219"/>
      <c r="EL59" s="219"/>
      <c r="EM59" s="219"/>
      <c r="EN59" s="231"/>
      <c r="EO59" s="239"/>
      <c r="EP59" s="226"/>
      <c r="EQ59" s="202"/>
      <c r="ER59" s="202"/>
      <c r="ES59" s="202"/>
      <c r="ET59" s="202"/>
      <c r="EU59" s="202"/>
      <c r="EV59" s="202"/>
      <c r="EW59" s="202"/>
      <c r="EX59" s="202"/>
      <c r="EY59" s="202"/>
      <c r="EZ59" s="202"/>
      <c r="FA59" s="202"/>
      <c r="FB59" s="202"/>
      <c r="FC59" s="202"/>
      <c r="FD59" s="202"/>
      <c r="FE59" s="202"/>
      <c r="FF59" s="202"/>
      <c r="FG59" s="202"/>
      <c r="FH59" s="202"/>
      <c r="FI59" s="202"/>
      <c r="FJ59" s="202"/>
      <c r="FK59" s="202"/>
      <c r="FL59" s="202"/>
      <c r="FM59" s="202"/>
      <c r="FN59" s="202"/>
      <c r="FO59" s="202"/>
      <c r="FP59" s="202"/>
      <c r="FQ59" s="202"/>
      <c r="FR59" s="202"/>
      <c r="FS59" s="202"/>
      <c r="FT59" s="202"/>
      <c r="FU59" s="202"/>
      <c r="FV59" s="202"/>
      <c r="FW59" s="202"/>
      <c r="FX59" s="202"/>
      <c r="FY59" s="202"/>
      <c r="FZ59" s="202"/>
      <c r="GA59" s="202"/>
      <c r="GB59" s="202"/>
      <c r="GC59" s="202"/>
      <c r="GD59" s="202"/>
      <c r="GE59" s="202"/>
      <c r="GF59" s="202"/>
      <c r="GG59" s="202"/>
      <c r="GH59" s="202"/>
      <c r="GI59" s="202"/>
      <c r="GJ59" s="202"/>
      <c r="GK59" s="202"/>
      <c r="GL59" s="202"/>
      <c r="GM59" s="202"/>
      <c r="GN59" s="202"/>
      <c r="GO59" s="202"/>
      <c r="GP59" s="202"/>
      <c r="GQ59" s="202"/>
      <c r="GR59" s="202"/>
      <c r="GS59" s="202"/>
      <c r="GT59" s="202"/>
      <c r="GU59" s="202"/>
      <c r="GV59" s="202"/>
      <c r="GW59" s="202"/>
      <c r="GX59" s="202"/>
      <c r="GY59" s="202"/>
      <c r="GZ59" s="202"/>
      <c r="HA59" s="202"/>
      <c r="HB59" s="202"/>
      <c r="HC59" s="202"/>
      <c r="HD59" s="202"/>
      <c r="HE59" s="202"/>
      <c r="HF59" s="202"/>
      <c r="HG59" s="202"/>
      <c r="HH59" s="202"/>
      <c r="HI59" s="202"/>
      <c r="HJ59" s="202"/>
      <c r="HK59" s="202"/>
      <c r="HL59" s="202"/>
      <c r="HM59" s="154"/>
      <c r="HN59" s="154"/>
      <c r="HO59" s="154"/>
      <c r="HP59" s="154"/>
      <c r="HQ59" s="154"/>
      <c r="HR59" s="154"/>
      <c r="HS59" s="154"/>
      <c r="HT59" s="154"/>
      <c r="HU59" s="154"/>
      <c r="HV59" s="154"/>
      <c r="HW59" s="166"/>
    </row>
    <row r="60" spans="1:231">
      <c r="A60" s="145">
        <f t="shared" si="37"/>
        <v>44620</v>
      </c>
      <c r="B60" s="219">
        <f>'Age&amp;Sex by occurrence date'!$NF22</f>
        <v>17936</v>
      </c>
      <c r="C60" s="219">
        <v>17936</v>
      </c>
      <c r="D60" s="219">
        <v>14861</v>
      </c>
      <c r="E60" s="219">
        <v>14861</v>
      </c>
      <c r="F60" s="219">
        <v>14861</v>
      </c>
      <c r="G60" s="219">
        <v>14861</v>
      </c>
      <c r="H60" s="219">
        <v>14860</v>
      </c>
      <c r="I60" s="219">
        <v>14860</v>
      </c>
      <c r="J60" s="219">
        <v>14860</v>
      </c>
      <c r="K60" s="219">
        <v>14860</v>
      </c>
      <c r="L60" s="219">
        <v>14860</v>
      </c>
      <c r="M60" s="219">
        <v>14860</v>
      </c>
      <c r="N60" s="219">
        <v>14860</v>
      </c>
      <c r="O60" s="219">
        <v>14860</v>
      </c>
      <c r="P60" s="219">
        <v>14860</v>
      </c>
      <c r="Q60" s="219">
        <v>14859</v>
      </c>
      <c r="R60" s="219">
        <v>14859</v>
      </c>
      <c r="S60" s="219">
        <v>14858</v>
      </c>
      <c r="T60" s="219">
        <v>14847</v>
      </c>
      <c r="U60" s="219">
        <v>14847</v>
      </c>
      <c r="V60" s="219">
        <v>14846</v>
      </c>
      <c r="W60" s="219">
        <v>14846</v>
      </c>
      <c r="X60" s="219">
        <v>14845</v>
      </c>
      <c r="Y60" s="219">
        <v>14844</v>
      </c>
      <c r="Z60" s="219">
        <v>14720</v>
      </c>
      <c r="AA60" s="219">
        <v>14610</v>
      </c>
      <c r="AB60" s="219">
        <v>14388</v>
      </c>
      <c r="AC60" s="219">
        <v>14386</v>
      </c>
      <c r="AD60" s="219">
        <v>14386</v>
      </c>
      <c r="AE60" s="219">
        <v>14322</v>
      </c>
      <c r="AF60" s="219">
        <v>14322</v>
      </c>
      <c r="AG60" s="219">
        <v>14322</v>
      </c>
      <c r="AH60" s="219">
        <v>14322</v>
      </c>
      <c r="AI60" s="219">
        <v>14322</v>
      </c>
      <c r="AJ60" s="219">
        <v>14322</v>
      </c>
      <c r="AK60" s="219">
        <v>14322</v>
      </c>
      <c r="AL60" s="219">
        <v>14321</v>
      </c>
      <c r="AM60" s="219">
        <v>14321</v>
      </c>
      <c r="AN60" s="219">
        <v>14314</v>
      </c>
      <c r="AO60" s="219">
        <v>14311</v>
      </c>
      <c r="AP60" s="219">
        <v>14307</v>
      </c>
      <c r="AQ60" s="219">
        <v>14305</v>
      </c>
      <c r="AR60" s="219">
        <v>14300</v>
      </c>
      <c r="AS60" s="219">
        <v>14298</v>
      </c>
      <c r="AT60" s="219">
        <v>14274</v>
      </c>
      <c r="AU60" s="219"/>
      <c r="AV60" s="219"/>
      <c r="AW60" s="219"/>
      <c r="AX60" s="219"/>
      <c r="AY60" s="219"/>
      <c r="AZ60" s="219"/>
      <c r="BA60" s="219"/>
      <c r="BB60" s="219"/>
      <c r="BC60" s="219"/>
      <c r="BD60" s="219"/>
      <c r="BE60" s="219"/>
      <c r="BF60" s="219"/>
      <c r="BG60" s="219"/>
      <c r="BH60" s="219"/>
      <c r="BI60" s="219"/>
      <c r="BJ60" s="219"/>
      <c r="BK60" s="219"/>
      <c r="BL60" s="219"/>
      <c r="BM60" s="219"/>
      <c r="BN60" s="219"/>
      <c r="BO60" s="219"/>
      <c r="BP60" s="219"/>
      <c r="BQ60" s="219"/>
      <c r="BR60" s="219"/>
      <c r="BS60" s="219"/>
      <c r="BT60" s="219"/>
      <c r="BU60" s="219"/>
      <c r="BV60" s="219"/>
      <c r="BW60" s="219"/>
      <c r="BX60" s="219"/>
      <c r="BY60" s="219"/>
      <c r="BZ60" s="219"/>
      <c r="CA60" s="219"/>
      <c r="CB60" s="219"/>
      <c r="CC60" s="219"/>
      <c r="CD60" s="219"/>
      <c r="CE60" s="219"/>
      <c r="CF60" s="219"/>
      <c r="CG60" s="219"/>
      <c r="CH60" s="219"/>
      <c r="CI60" s="219"/>
      <c r="CJ60" s="219"/>
      <c r="CK60" s="219"/>
      <c r="CL60" s="219"/>
      <c r="CM60" s="219"/>
      <c r="CN60" s="219"/>
      <c r="CO60" s="219"/>
      <c r="CP60" s="219"/>
      <c r="CQ60" s="219"/>
      <c r="CR60" s="219"/>
      <c r="CS60" s="219"/>
      <c r="CT60" s="219"/>
      <c r="CU60" s="219"/>
      <c r="CV60" s="219"/>
      <c r="CW60" s="219"/>
      <c r="CX60" s="219"/>
      <c r="CY60" s="219"/>
      <c r="CZ60" s="219"/>
      <c r="DA60" s="219"/>
      <c r="DB60" s="219"/>
      <c r="DC60" s="219"/>
      <c r="DD60" s="219"/>
      <c r="DE60" s="219"/>
      <c r="DF60" s="219"/>
      <c r="DG60" s="219"/>
      <c r="DH60" s="219"/>
      <c r="DI60" s="219"/>
      <c r="DJ60" s="219"/>
      <c r="DK60" s="219"/>
      <c r="DL60" s="219"/>
      <c r="DM60" s="219"/>
      <c r="DN60" s="219"/>
      <c r="DO60" s="219"/>
      <c r="DP60" s="219"/>
      <c r="DQ60" s="219"/>
      <c r="DR60" s="219"/>
      <c r="DS60" s="219"/>
      <c r="DT60" s="219"/>
      <c r="DU60" s="219"/>
      <c r="DV60" s="219"/>
      <c r="DW60" s="219"/>
      <c r="DX60" s="219"/>
      <c r="DY60" s="219"/>
      <c r="DZ60" s="219"/>
      <c r="EA60" s="219"/>
      <c r="EB60" s="219"/>
      <c r="EC60" s="219"/>
      <c r="ED60" s="219"/>
      <c r="EE60" s="219"/>
      <c r="EF60" s="219"/>
      <c r="EG60" s="219"/>
      <c r="EH60" s="219"/>
      <c r="EI60" s="219"/>
      <c r="EJ60" s="219"/>
      <c r="EK60" s="219"/>
      <c r="EL60" s="219"/>
      <c r="EM60" s="219"/>
      <c r="EN60" s="231"/>
      <c r="EO60" s="239"/>
      <c r="EP60" s="226"/>
      <c r="EQ60" s="202"/>
      <c r="ER60" s="202"/>
      <c r="ES60" s="202"/>
      <c r="ET60" s="202"/>
      <c r="EU60" s="202"/>
      <c r="EV60" s="202"/>
      <c r="EW60" s="202"/>
      <c r="EX60" s="202"/>
      <c r="EY60" s="202"/>
      <c r="EZ60" s="202"/>
      <c r="FA60" s="202"/>
      <c r="FB60" s="202"/>
      <c r="FC60" s="202"/>
      <c r="FD60" s="202"/>
      <c r="FE60" s="202"/>
      <c r="FF60" s="202"/>
      <c r="FG60" s="202"/>
      <c r="FH60" s="202"/>
      <c r="FI60" s="202"/>
      <c r="FJ60" s="202"/>
      <c r="FK60" s="202"/>
      <c r="FL60" s="202"/>
      <c r="FM60" s="202"/>
      <c r="FN60" s="202"/>
      <c r="FO60" s="202"/>
      <c r="FP60" s="202"/>
      <c r="FQ60" s="202"/>
      <c r="FR60" s="202"/>
      <c r="FS60" s="202"/>
      <c r="FT60" s="202"/>
      <c r="FU60" s="202"/>
      <c r="FV60" s="202"/>
      <c r="FW60" s="202"/>
      <c r="FX60" s="202"/>
      <c r="FY60" s="202"/>
      <c r="FZ60" s="202"/>
      <c r="GA60" s="202"/>
      <c r="GB60" s="202"/>
      <c r="GC60" s="202"/>
      <c r="GD60" s="202"/>
      <c r="GE60" s="202"/>
      <c r="GF60" s="202"/>
      <c r="GG60" s="202"/>
      <c r="GH60" s="202"/>
      <c r="GI60" s="202"/>
      <c r="GJ60" s="202"/>
      <c r="GK60" s="202"/>
      <c r="GL60" s="202"/>
      <c r="GM60" s="202"/>
      <c r="GN60" s="202"/>
      <c r="GO60" s="202"/>
      <c r="GP60" s="202"/>
      <c r="GQ60" s="202"/>
      <c r="GR60" s="202"/>
      <c r="GS60" s="202"/>
      <c r="GT60" s="202"/>
      <c r="GU60" s="202"/>
      <c r="GV60" s="202"/>
      <c r="GW60" s="202"/>
      <c r="GX60" s="202"/>
      <c r="GY60" s="202"/>
      <c r="GZ60" s="202"/>
      <c r="HA60" s="202"/>
      <c r="HB60" s="202"/>
      <c r="HC60" s="202"/>
      <c r="HD60" s="202"/>
      <c r="HE60" s="202"/>
      <c r="HF60" s="202"/>
      <c r="HG60" s="202"/>
      <c r="HH60" s="202"/>
      <c r="HI60" s="202"/>
      <c r="HJ60" s="202"/>
      <c r="HK60" s="202"/>
      <c r="HL60" s="202"/>
      <c r="HM60" s="154"/>
      <c r="HN60" s="154"/>
      <c r="HO60" s="154"/>
      <c r="HP60" s="154"/>
      <c r="HQ60" s="154"/>
      <c r="HR60" s="154"/>
      <c r="HS60" s="154"/>
      <c r="HT60" s="154"/>
      <c r="HU60" s="154"/>
      <c r="HV60" s="154"/>
      <c r="HW60" s="166"/>
    </row>
    <row r="61" spans="1:231">
      <c r="A61" s="145">
        <f t="shared" si="37"/>
        <v>44619</v>
      </c>
      <c r="B61" s="219">
        <f>'Age&amp;Sex by occurrence date'!$NM22</f>
        <v>17906</v>
      </c>
      <c r="C61" s="219">
        <v>17906</v>
      </c>
      <c r="D61" s="219">
        <v>14831</v>
      </c>
      <c r="E61" s="219">
        <v>14831</v>
      </c>
      <c r="F61" s="219">
        <v>14831</v>
      </c>
      <c r="G61" s="219">
        <v>14831</v>
      </c>
      <c r="H61" s="219">
        <v>14830</v>
      </c>
      <c r="I61" s="219">
        <v>14830</v>
      </c>
      <c r="J61" s="219">
        <v>14830</v>
      </c>
      <c r="K61" s="219">
        <v>14830</v>
      </c>
      <c r="L61" s="219">
        <v>14830</v>
      </c>
      <c r="M61" s="219">
        <v>14830</v>
      </c>
      <c r="N61" s="219">
        <v>14830</v>
      </c>
      <c r="O61" s="219">
        <v>14830</v>
      </c>
      <c r="P61" s="219">
        <v>14830</v>
      </c>
      <c r="Q61" s="219">
        <v>14829</v>
      </c>
      <c r="R61" s="219">
        <v>14829</v>
      </c>
      <c r="S61" s="219">
        <v>14828</v>
      </c>
      <c r="T61" s="219">
        <v>14817</v>
      </c>
      <c r="U61" s="219">
        <v>14817</v>
      </c>
      <c r="V61" s="219">
        <v>14816</v>
      </c>
      <c r="W61" s="219">
        <v>14816</v>
      </c>
      <c r="X61" s="219">
        <v>14815</v>
      </c>
      <c r="Y61" s="219">
        <v>14814</v>
      </c>
      <c r="Z61" s="219">
        <v>14690</v>
      </c>
      <c r="AA61" s="219">
        <v>14580</v>
      </c>
      <c r="AB61" s="219">
        <v>14360</v>
      </c>
      <c r="AC61" s="219">
        <v>14358</v>
      </c>
      <c r="AD61" s="219">
        <v>14358</v>
      </c>
      <c r="AE61" s="219">
        <v>14295</v>
      </c>
      <c r="AF61" s="219">
        <v>14295</v>
      </c>
      <c r="AG61" s="219">
        <v>14295</v>
      </c>
      <c r="AH61" s="219">
        <v>14295</v>
      </c>
      <c r="AI61" s="219">
        <v>14295</v>
      </c>
      <c r="AJ61" s="219">
        <v>14295</v>
      </c>
      <c r="AK61" s="219">
        <v>14295</v>
      </c>
      <c r="AL61" s="219">
        <v>14295</v>
      </c>
      <c r="AM61" s="219">
        <v>14295</v>
      </c>
      <c r="AN61" s="219">
        <v>14290</v>
      </c>
      <c r="AO61" s="219">
        <v>14287</v>
      </c>
      <c r="AP61" s="219">
        <v>14284</v>
      </c>
      <c r="AQ61" s="219">
        <v>14282</v>
      </c>
      <c r="AR61" s="219">
        <v>14277</v>
      </c>
      <c r="AS61" s="219">
        <v>14276</v>
      </c>
      <c r="AT61" s="219">
        <v>14252</v>
      </c>
      <c r="AU61" s="219">
        <v>14212</v>
      </c>
      <c r="AV61" s="219"/>
      <c r="AW61" s="219"/>
      <c r="AX61" s="219"/>
      <c r="AY61" s="219"/>
      <c r="AZ61" s="219"/>
      <c r="BA61" s="219"/>
      <c r="BB61" s="219"/>
      <c r="BC61" s="219"/>
      <c r="BD61" s="219"/>
      <c r="BE61" s="219"/>
      <c r="BF61" s="219"/>
      <c r="BG61" s="219"/>
      <c r="BH61" s="219"/>
      <c r="BI61" s="219"/>
      <c r="BJ61" s="219"/>
      <c r="BK61" s="219"/>
      <c r="BL61" s="219"/>
      <c r="BM61" s="219"/>
      <c r="BN61" s="219"/>
      <c r="BO61" s="219"/>
      <c r="BP61" s="219"/>
      <c r="BQ61" s="219"/>
      <c r="BR61" s="219"/>
      <c r="BS61" s="219"/>
      <c r="BT61" s="219"/>
      <c r="BU61" s="219"/>
      <c r="BV61" s="219"/>
      <c r="BW61" s="219"/>
      <c r="BX61" s="219"/>
      <c r="BY61" s="219"/>
      <c r="BZ61" s="219"/>
      <c r="CA61" s="219"/>
      <c r="CB61" s="219"/>
      <c r="CC61" s="219"/>
      <c r="CD61" s="219"/>
      <c r="CE61" s="219"/>
      <c r="CF61" s="219"/>
      <c r="CG61" s="219"/>
      <c r="CH61" s="219"/>
      <c r="CI61" s="219"/>
      <c r="CJ61" s="219"/>
      <c r="CK61" s="219"/>
      <c r="CL61" s="219"/>
      <c r="CM61" s="219"/>
      <c r="CN61" s="219"/>
      <c r="CO61" s="219"/>
      <c r="CP61" s="219"/>
      <c r="CQ61" s="219"/>
      <c r="CR61" s="219"/>
      <c r="CS61" s="219"/>
      <c r="CT61" s="219"/>
      <c r="CU61" s="219"/>
      <c r="CV61" s="219"/>
      <c r="CW61" s="219"/>
      <c r="CX61" s="219"/>
      <c r="CY61" s="219"/>
      <c r="CZ61" s="219"/>
      <c r="DA61" s="219"/>
      <c r="DB61" s="219"/>
      <c r="DC61" s="219"/>
      <c r="DD61" s="219"/>
      <c r="DE61" s="219"/>
      <c r="DF61" s="219"/>
      <c r="DG61" s="219"/>
      <c r="DH61" s="219"/>
      <c r="DI61" s="219"/>
      <c r="DJ61" s="219"/>
      <c r="DK61" s="219"/>
      <c r="DL61" s="219"/>
      <c r="DM61" s="219"/>
      <c r="DN61" s="219"/>
      <c r="DO61" s="219"/>
      <c r="DP61" s="219"/>
      <c r="DQ61" s="219"/>
      <c r="DR61" s="219"/>
      <c r="DS61" s="219"/>
      <c r="DT61" s="219"/>
      <c r="DU61" s="219"/>
      <c r="DV61" s="219"/>
      <c r="DW61" s="219"/>
      <c r="DX61" s="219"/>
      <c r="DY61" s="219"/>
      <c r="DZ61" s="219"/>
      <c r="EA61" s="219"/>
      <c r="EB61" s="219"/>
      <c r="EC61" s="219"/>
      <c r="ED61" s="219"/>
      <c r="EE61" s="219"/>
      <c r="EF61" s="219"/>
      <c r="EG61" s="219"/>
      <c r="EH61" s="219"/>
      <c r="EI61" s="219"/>
      <c r="EJ61" s="219"/>
      <c r="EK61" s="219"/>
      <c r="EL61" s="219"/>
      <c r="EM61" s="219"/>
      <c r="EN61" s="231"/>
      <c r="EO61" s="239"/>
      <c r="EP61" s="226"/>
      <c r="EQ61" s="202"/>
      <c r="ER61" s="202"/>
      <c r="ES61" s="202"/>
      <c r="ET61" s="202"/>
      <c r="EU61" s="202"/>
      <c r="EV61" s="202"/>
      <c r="EW61" s="202"/>
      <c r="EX61" s="202"/>
      <c r="EY61" s="202"/>
      <c r="EZ61" s="202"/>
      <c r="FA61" s="202"/>
      <c r="FB61" s="202"/>
      <c r="FC61" s="202"/>
      <c r="FD61" s="202"/>
      <c r="FE61" s="202"/>
      <c r="FF61" s="202"/>
      <c r="FG61" s="202"/>
      <c r="FH61" s="202"/>
      <c r="FI61" s="202"/>
      <c r="FJ61" s="202"/>
      <c r="FK61" s="202"/>
      <c r="FL61" s="202"/>
      <c r="FM61" s="202"/>
      <c r="FN61" s="202"/>
      <c r="FO61" s="202"/>
      <c r="FP61" s="202"/>
      <c r="FQ61" s="202"/>
      <c r="FR61" s="202"/>
      <c r="FS61" s="202"/>
      <c r="FT61" s="202"/>
      <c r="FU61" s="202"/>
      <c r="FV61" s="202"/>
      <c r="FW61" s="202"/>
      <c r="FX61" s="202"/>
      <c r="FY61" s="202"/>
      <c r="FZ61" s="202"/>
      <c r="GA61" s="202"/>
      <c r="GB61" s="202"/>
      <c r="GC61" s="202"/>
      <c r="GD61" s="202"/>
      <c r="GE61" s="202"/>
      <c r="GF61" s="202"/>
      <c r="GG61" s="202"/>
      <c r="GH61" s="202"/>
      <c r="GI61" s="202"/>
      <c r="GJ61" s="202"/>
      <c r="GK61" s="202"/>
      <c r="GL61" s="202"/>
      <c r="GM61" s="202"/>
      <c r="GN61" s="202"/>
      <c r="GO61" s="202"/>
      <c r="GP61" s="202"/>
      <c r="GQ61" s="202"/>
      <c r="GR61" s="202"/>
      <c r="GS61" s="202"/>
      <c r="GT61" s="202"/>
      <c r="GU61" s="202"/>
      <c r="GV61" s="202"/>
      <c r="GW61" s="202"/>
      <c r="GX61" s="202"/>
      <c r="GY61" s="202"/>
      <c r="GZ61" s="202"/>
      <c r="HA61" s="202"/>
      <c r="HB61" s="202"/>
      <c r="HC61" s="202"/>
      <c r="HD61" s="202"/>
      <c r="HE61" s="202"/>
      <c r="HF61" s="202"/>
      <c r="HG61" s="202"/>
      <c r="HH61" s="202"/>
      <c r="HI61" s="202"/>
      <c r="HJ61" s="202"/>
      <c r="HK61" s="202"/>
      <c r="HL61" s="202"/>
      <c r="HM61" s="154"/>
      <c r="HN61" s="154"/>
      <c r="HO61" s="154"/>
      <c r="HP61" s="154"/>
      <c r="HQ61" s="154"/>
      <c r="HR61" s="154"/>
      <c r="HS61" s="154"/>
      <c r="HT61" s="154"/>
      <c r="HU61" s="154"/>
      <c r="HV61" s="154"/>
      <c r="HW61" s="166"/>
    </row>
    <row r="62" spans="1:231">
      <c r="A62" s="145">
        <f t="shared" si="37"/>
        <v>44618</v>
      </c>
      <c r="B62" s="219">
        <f>'Age&amp;Sex by occurrence date'!$NT22</f>
        <v>17877</v>
      </c>
      <c r="C62" s="219">
        <v>17877</v>
      </c>
      <c r="D62" s="219">
        <v>14802</v>
      </c>
      <c r="E62" s="219">
        <v>14802</v>
      </c>
      <c r="F62" s="219">
        <v>14802</v>
      </c>
      <c r="G62" s="219">
        <v>14802</v>
      </c>
      <c r="H62" s="219">
        <v>14801</v>
      </c>
      <c r="I62" s="219">
        <v>14801</v>
      </c>
      <c r="J62" s="219">
        <v>14801</v>
      </c>
      <c r="K62" s="219">
        <v>14801</v>
      </c>
      <c r="L62" s="219">
        <v>14801</v>
      </c>
      <c r="M62" s="219">
        <v>14801</v>
      </c>
      <c r="N62" s="219">
        <v>14801</v>
      </c>
      <c r="O62" s="219">
        <v>14801</v>
      </c>
      <c r="P62" s="219">
        <v>14801</v>
      </c>
      <c r="Q62" s="219">
        <v>14800</v>
      </c>
      <c r="R62" s="219">
        <v>14800</v>
      </c>
      <c r="S62" s="219">
        <v>14799</v>
      </c>
      <c r="T62" s="219">
        <v>14788</v>
      </c>
      <c r="U62" s="219">
        <v>14788</v>
      </c>
      <c r="V62" s="219">
        <v>14787</v>
      </c>
      <c r="W62" s="219">
        <v>14787</v>
      </c>
      <c r="X62" s="219">
        <v>14786</v>
      </c>
      <c r="Y62" s="219">
        <v>14785</v>
      </c>
      <c r="Z62" s="219">
        <v>14662</v>
      </c>
      <c r="AA62" s="219">
        <v>14553</v>
      </c>
      <c r="AB62" s="219">
        <v>14333</v>
      </c>
      <c r="AC62" s="219">
        <v>14331</v>
      </c>
      <c r="AD62" s="219">
        <v>14331</v>
      </c>
      <c r="AE62" s="219">
        <v>14268</v>
      </c>
      <c r="AF62" s="219">
        <v>14268</v>
      </c>
      <c r="AG62" s="219">
        <v>14268</v>
      </c>
      <c r="AH62" s="219">
        <v>14268</v>
      </c>
      <c r="AI62" s="219">
        <v>14268</v>
      </c>
      <c r="AJ62" s="219">
        <v>14268</v>
      </c>
      <c r="AK62" s="219">
        <v>14268</v>
      </c>
      <c r="AL62" s="219">
        <v>14268</v>
      </c>
      <c r="AM62" s="219">
        <v>14268</v>
      </c>
      <c r="AN62" s="219">
        <v>14263</v>
      </c>
      <c r="AO62" s="219">
        <v>14261</v>
      </c>
      <c r="AP62" s="219">
        <v>14258</v>
      </c>
      <c r="AQ62" s="219">
        <v>14257</v>
      </c>
      <c r="AR62" s="219">
        <v>14252</v>
      </c>
      <c r="AS62" s="219">
        <v>14251</v>
      </c>
      <c r="AT62" s="219">
        <v>14228</v>
      </c>
      <c r="AU62" s="219">
        <v>14205</v>
      </c>
      <c r="AV62" s="219">
        <v>14184</v>
      </c>
      <c r="AW62" s="219"/>
      <c r="AX62" s="219"/>
      <c r="AY62" s="219"/>
      <c r="AZ62" s="219"/>
      <c r="BA62" s="219"/>
      <c r="BB62" s="219"/>
      <c r="BC62" s="219"/>
      <c r="BD62" s="219"/>
      <c r="BE62" s="219"/>
      <c r="BF62" s="219"/>
      <c r="BG62" s="219"/>
      <c r="BH62" s="219"/>
      <c r="BI62" s="219"/>
      <c r="BJ62" s="219"/>
      <c r="BK62" s="219"/>
      <c r="BL62" s="219"/>
      <c r="BM62" s="219"/>
      <c r="BN62" s="219"/>
      <c r="BO62" s="219"/>
      <c r="BP62" s="219"/>
      <c r="BQ62" s="219"/>
      <c r="BR62" s="219"/>
      <c r="BS62" s="219"/>
      <c r="BT62" s="219"/>
      <c r="BU62" s="219"/>
      <c r="BV62" s="219"/>
      <c r="BW62" s="219"/>
      <c r="BX62" s="219"/>
      <c r="BY62" s="219"/>
      <c r="BZ62" s="219"/>
      <c r="CA62" s="219"/>
      <c r="CB62" s="219"/>
      <c r="CC62" s="219"/>
      <c r="CD62" s="219"/>
      <c r="CE62" s="219"/>
      <c r="CF62" s="219"/>
      <c r="CG62" s="219"/>
      <c r="CH62" s="219"/>
      <c r="CI62" s="219"/>
      <c r="CJ62" s="219"/>
      <c r="CK62" s="219"/>
      <c r="CL62" s="219"/>
      <c r="CM62" s="219"/>
      <c r="CN62" s="219"/>
      <c r="CO62" s="219"/>
      <c r="CP62" s="219"/>
      <c r="CQ62" s="219"/>
      <c r="CR62" s="219"/>
      <c r="CS62" s="219"/>
      <c r="CT62" s="219"/>
      <c r="CU62" s="219"/>
      <c r="CV62" s="219"/>
      <c r="CW62" s="219"/>
      <c r="CX62" s="219"/>
      <c r="CY62" s="219"/>
      <c r="CZ62" s="219"/>
      <c r="DA62" s="219"/>
      <c r="DB62" s="219"/>
      <c r="DC62" s="219"/>
      <c r="DD62" s="219"/>
      <c r="DE62" s="219"/>
      <c r="DF62" s="219"/>
      <c r="DG62" s="219"/>
      <c r="DH62" s="219"/>
      <c r="DI62" s="219"/>
      <c r="DJ62" s="219"/>
      <c r="DK62" s="219"/>
      <c r="DL62" s="219"/>
      <c r="DM62" s="219"/>
      <c r="DN62" s="219"/>
      <c r="DO62" s="219"/>
      <c r="DP62" s="219"/>
      <c r="DQ62" s="219"/>
      <c r="DR62" s="219"/>
      <c r="DS62" s="219"/>
      <c r="DT62" s="219"/>
      <c r="DU62" s="219"/>
      <c r="DV62" s="219"/>
      <c r="DW62" s="219"/>
      <c r="DX62" s="219"/>
      <c r="DY62" s="219"/>
      <c r="DZ62" s="219"/>
      <c r="EA62" s="219"/>
      <c r="EB62" s="219"/>
      <c r="EC62" s="219"/>
      <c r="ED62" s="219"/>
      <c r="EE62" s="219"/>
      <c r="EF62" s="219"/>
      <c r="EG62" s="219"/>
      <c r="EH62" s="219"/>
      <c r="EI62" s="219"/>
      <c r="EJ62" s="219"/>
      <c r="EK62" s="219"/>
      <c r="EL62" s="219"/>
      <c r="EM62" s="219"/>
      <c r="EN62" s="231"/>
      <c r="EO62" s="239"/>
      <c r="EP62" s="226"/>
      <c r="EQ62" s="202"/>
      <c r="ER62" s="202"/>
      <c r="ES62" s="202"/>
      <c r="ET62" s="202"/>
      <c r="EU62" s="202"/>
      <c r="EV62" s="202"/>
      <c r="EW62" s="202"/>
      <c r="EX62" s="202"/>
      <c r="EY62" s="202"/>
      <c r="EZ62" s="202"/>
      <c r="FA62" s="202"/>
      <c r="FB62" s="202"/>
      <c r="FC62" s="202"/>
      <c r="FD62" s="202"/>
      <c r="FE62" s="202"/>
      <c r="FF62" s="202"/>
      <c r="FG62" s="202"/>
      <c r="FH62" s="202"/>
      <c r="FI62" s="202"/>
      <c r="FJ62" s="202"/>
      <c r="FK62" s="202"/>
      <c r="FL62" s="202"/>
      <c r="FM62" s="202"/>
      <c r="FN62" s="202"/>
      <c r="FO62" s="202"/>
      <c r="FP62" s="202"/>
      <c r="FQ62" s="202"/>
      <c r="FR62" s="202"/>
      <c r="FS62" s="202"/>
      <c r="FT62" s="202"/>
      <c r="FU62" s="202"/>
      <c r="FV62" s="202"/>
      <c r="FW62" s="202"/>
      <c r="FX62" s="202"/>
      <c r="FY62" s="202"/>
      <c r="FZ62" s="202"/>
      <c r="GA62" s="202"/>
      <c r="GB62" s="202"/>
      <c r="GC62" s="202"/>
      <c r="GD62" s="202"/>
      <c r="GE62" s="202"/>
      <c r="GF62" s="202"/>
      <c r="GG62" s="202"/>
      <c r="GH62" s="202"/>
      <c r="GI62" s="202"/>
      <c r="GJ62" s="202"/>
      <c r="GK62" s="202"/>
      <c r="GL62" s="202"/>
      <c r="GM62" s="202"/>
      <c r="GN62" s="202"/>
      <c r="GO62" s="202"/>
      <c r="GP62" s="202"/>
      <c r="GQ62" s="202"/>
      <c r="GR62" s="202"/>
      <c r="GS62" s="202"/>
      <c r="GT62" s="202"/>
      <c r="GU62" s="202"/>
      <c r="GV62" s="202"/>
      <c r="GW62" s="202"/>
      <c r="GX62" s="202"/>
      <c r="GY62" s="202"/>
      <c r="GZ62" s="202"/>
      <c r="HA62" s="202"/>
      <c r="HB62" s="202"/>
      <c r="HC62" s="202"/>
      <c r="HD62" s="202"/>
      <c r="HE62" s="202"/>
      <c r="HF62" s="202"/>
      <c r="HG62" s="202"/>
      <c r="HH62" s="202"/>
      <c r="HI62" s="202"/>
      <c r="HJ62" s="202"/>
      <c r="HK62" s="202"/>
      <c r="HL62" s="202"/>
      <c r="HM62" s="154"/>
      <c r="HN62" s="154"/>
      <c r="HO62" s="154"/>
      <c r="HP62" s="154"/>
      <c r="HQ62" s="154"/>
      <c r="HR62" s="154"/>
      <c r="HS62" s="154"/>
      <c r="HT62" s="154"/>
      <c r="HU62" s="154"/>
      <c r="HV62" s="154"/>
      <c r="HW62" s="166"/>
    </row>
    <row r="63" spans="1:231">
      <c r="A63" s="145">
        <f t="shared" si="37"/>
        <v>44617</v>
      </c>
      <c r="B63" s="219">
        <f>'Age&amp;Sex by occurrence date'!$OA22</f>
        <v>17848</v>
      </c>
      <c r="C63" s="219">
        <v>17849</v>
      </c>
      <c r="D63" s="219">
        <v>14774</v>
      </c>
      <c r="E63" s="219">
        <v>14774</v>
      </c>
      <c r="F63" s="219">
        <v>14774</v>
      </c>
      <c r="G63" s="219">
        <v>14774</v>
      </c>
      <c r="H63" s="219">
        <v>14773</v>
      </c>
      <c r="I63" s="219">
        <v>14773</v>
      </c>
      <c r="J63" s="219">
        <v>14773</v>
      </c>
      <c r="K63" s="219">
        <v>14773</v>
      </c>
      <c r="L63" s="219">
        <v>14773</v>
      </c>
      <c r="M63" s="219">
        <v>14773</v>
      </c>
      <c r="N63" s="219">
        <v>14773</v>
      </c>
      <c r="O63" s="219">
        <v>14773</v>
      </c>
      <c r="P63" s="219">
        <v>14773</v>
      </c>
      <c r="Q63" s="219">
        <v>14772</v>
      </c>
      <c r="R63" s="219">
        <v>14772</v>
      </c>
      <c r="S63" s="219">
        <v>14771</v>
      </c>
      <c r="T63" s="219">
        <v>14760</v>
      </c>
      <c r="U63" s="219">
        <v>14760</v>
      </c>
      <c r="V63" s="219">
        <v>14759</v>
      </c>
      <c r="W63" s="219">
        <v>14759</v>
      </c>
      <c r="X63" s="219">
        <v>14758</v>
      </c>
      <c r="Y63" s="219">
        <v>14757</v>
      </c>
      <c r="Z63" s="219">
        <v>14635</v>
      </c>
      <c r="AA63" s="219">
        <v>14526</v>
      </c>
      <c r="AB63" s="219">
        <v>14306</v>
      </c>
      <c r="AC63" s="219">
        <v>14304</v>
      </c>
      <c r="AD63" s="219">
        <v>14304</v>
      </c>
      <c r="AE63" s="219">
        <v>14242</v>
      </c>
      <c r="AF63" s="219">
        <v>14242</v>
      </c>
      <c r="AG63" s="219">
        <v>14242</v>
      </c>
      <c r="AH63" s="219">
        <v>14242</v>
      </c>
      <c r="AI63" s="219">
        <v>14242</v>
      </c>
      <c r="AJ63" s="219">
        <v>14242</v>
      </c>
      <c r="AK63" s="219">
        <v>14242</v>
      </c>
      <c r="AL63" s="219">
        <v>14242</v>
      </c>
      <c r="AM63" s="219">
        <v>14242</v>
      </c>
      <c r="AN63" s="219">
        <v>14237</v>
      </c>
      <c r="AO63" s="219">
        <v>14235</v>
      </c>
      <c r="AP63" s="219">
        <v>14232</v>
      </c>
      <c r="AQ63" s="219">
        <v>14231</v>
      </c>
      <c r="AR63" s="219">
        <v>14228</v>
      </c>
      <c r="AS63" s="219">
        <v>14227</v>
      </c>
      <c r="AT63" s="219">
        <v>14205</v>
      </c>
      <c r="AU63" s="219">
        <v>14187</v>
      </c>
      <c r="AV63" s="219">
        <v>14179</v>
      </c>
      <c r="AW63" s="219">
        <v>14167</v>
      </c>
      <c r="AX63" s="219"/>
      <c r="AY63" s="219"/>
      <c r="AZ63" s="219"/>
      <c r="BA63" s="219"/>
      <c r="BB63" s="219"/>
      <c r="BC63" s="219"/>
      <c r="BD63" s="219"/>
      <c r="BE63" s="219"/>
      <c r="BF63" s="219"/>
      <c r="BG63" s="219"/>
      <c r="BH63" s="219"/>
      <c r="BI63" s="219"/>
      <c r="BJ63" s="219"/>
      <c r="BK63" s="219"/>
      <c r="BL63" s="219"/>
      <c r="BM63" s="219"/>
      <c r="BN63" s="219"/>
      <c r="BO63" s="219"/>
      <c r="BP63" s="219"/>
      <c r="BQ63" s="219"/>
      <c r="BR63" s="219"/>
      <c r="BS63" s="219"/>
      <c r="BT63" s="219"/>
      <c r="BU63" s="219"/>
      <c r="BV63" s="219"/>
      <c r="BW63" s="219"/>
      <c r="BX63" s="219"/>
      <c r="BY63" s="219"/>
      <c r="BZ63" s="219"/>
      <c r="CA63" s="219"/>
      <c r="CB63" s="219"/>
      <c r="CC63" s="219"/>
      <c r="CD63" s="219"/>
      <c r="CE63" s="219"/>
      <c r="CF63" s="219"/>
      <c r="CG63" s="219"/>
      <c r="CH63" s="219"/>
      <c r="CI63" s="219"/>
      <c r="CJ63" s="219"/>
      <c r="CK63" s="219"/>
      <c r="CL63" s="219"/>
      <c r="CM63" s="219"/>
      <c r="CN63" s="219"/>
      <c r="CO63" s="219"/>
      <c r="CP63" s="219"/>
      <c r="CQ63" s="219"/>
      <c r="CR63" s="219"/>
      <c r="CS63" s="219"/>
      <c r="CT63" s="219"/>
      <c r="CU63" s="219"/>
      <c r="CV63" s="219"/>
      <c r="CW63" s="219"/>
      <c r="CX63" s="219"/>
      <c r="CY63" s="219"/>
      <c r="CZ63" s="219"/>
      <c r="DA63" s="219"/>
      <c r="DB63" s="219"/>
      <c r="DC63" s="219"/>
      <c r="DD63" s="219"/>
      <c r="DE63" s="219"/>
      <c r="DF63" s="219"/>
      <c r="DG63" s="219"/>
      <c r="DH63" s="219"/>
      <c r="DI63" s="219"/>
      <c r="DJ63" s="219"/>
      <c r="DK63" s="219"/>
      <c r="DL63" s="219"/>
      <c r="DM63" s="219"/>
      <c r="DN63" s="219"/>
      <c r="DO63" s="219"/>
      <c r="DP63" s="219"/>
      <c r="DQ63" s="219"/>
      <c r="DR63" s="219"/>
      <c r="DS63" s="219"/>
      <c r="DT63" s="219"/>
      <c r="DU63" s="219"/>
      <c r="DV63" s="219"/>
      <c r="DW63" s="219"/>
      <c r="DX63" s="219"/>
      <c r="DY63" s="219"/>
      <c r="DZ63" s="219"/>
      <c r="EA63" s="219"/>
      <c r="EB63" s="219"/>
      <c r="EC63" s="219"/>
      <c r="ED63" s="219"/>
      <c r="EE63" s="219"/>
      <c r="EF63" s="219"/>
      <c r="EG63" s="219"/>
      <c r="EH63" s="219"/>
      <c r="EI63" s="219"/>
      <c r="EJ63" s="219"/>
      <c r="EK63" s="219"/>
      <c r="EL63" s="219"/>
      <c r="EM63" s="219"/>
      <c r="EN63" s="231"/>
      <c r="EO63" s="239"/>
      <c r="EP63" s="226"/>
      <c r="EQ63" s="202"/>
      <c r="ER63" s="202"/>
      <c r="ES63" s="202"/>
      <c r="ET63" s="202"/>
      <c r="EU63" s="202"/>
      <c r="EV63" s="202"/>
      <c r="EW63" s="202"/>
      <c r="EX63" s="202"/>
      <c r="EY63" s="202"/>
      <c r="EZ63" s="202"/>
      <c r="FA63" s="202"/>
      <c r="FB63" s="202"/>
      <c r="FC63" s="202"/>
      <c r="FD63" s="202"/>
      <c r="FE63" s="202"/>
      <c r="FF63" s="202"/>
      <c r="FG63" s="202"/>
      <c r="FH63" s="202"/>
      <c r="FI63" s="202"/>
      <c r="FJ63" s="202"/>
      <c r="FK63" s="202"/>
      <c r="FL63" s="202"/>
      <c r="FM63" s="202"/>
      <c r="FN63" s="202"/>
      <c r="FO63" s="202"/>
      <c r="FP63" s="202"/>
      <c r="FQ63" s="202"/>
      <c r="FR63" s="202"/>
      <c r="FS63" s="202"/>
      <c r="FT63" s="202"/>
      <c r="FU63" s="202"/>
      <c r="FV63" s="202"/>
      <c r="FW63" s="202"/>
      <c r="FX63" s="202"/>
      <c r="FY63" s="202"/>
      <c r="FZ63" s="202"/>
      <c r="GA63" s="202"/>
      <c r="GB63" s="202"/>
      <c r="GC63" s="202"/>
      <c r="GD63" s="202"/>
      <c r="GE63" s="202"/>
      <c r="GF63" s="202"/>
      <c r="GG63" s="202"/>
      <c r="GH63" s="202"/>
      <c r="GI63" s="202"/>
      <c r="GJ63" s="202"/>
      <c r="GK63" s="202"/>
      <c r="GL63" s="202"/>
      <c r="GM63" s="202"/>
      <c r="GN63" s="202"/>
      <c r="GO63" s="202"/>
      <c r="GP63" s="202"/>
      <c r="GQ63" s="202"/>
      <c r="GR63" s="202"/>
      <c r="GS63" s="202"/>
      <c r="GT63" s="202"/>
      <c r="GU63" s="202"/>
      <c r="GV63" s="202"/>
      <c r="GW63" s="202"/>
      <c r="GX63" s="202"/>
      <c r="GY63" s="202"/>
      <c r="GZ63" s="202"/>
      <c r="HA63" s="202"/>
      <c r="HB63" s="202"/>
      <c r="HC63" s="202"/>
      <c r="HD63" s="202"/>
      <c r="HE63" s="202"/>
      <c r="HF63" s="202"/>
      <c r="HG63" s="202"/>
      <c r="HH63" s="202"/>
      <c r="HI63" s="202"/>
      <c r="HJ63" s="202"/>
      <c r="HK63" s="202"/>
      <c r="HL63" s="202"/>
      <c r="HM63" s="154"/>
      <c r="HN63" s="154"/>
      <c r="HO63" s="154"/>
      <c r="HP63" s="154"/>
      <c r="HQ63" s="154"/>
      <c r="HR63" s="154"/>
      <c r="HS63" s="154"/>
      <c r="HT63" s="154"/>
      <c r="HU63" s="154"/>
      <c r="HV63" s="154"/>
      <c r="HW63" s="166"/>
    </row>
    <row r="64" spans="1:231">
      <c r="A64" s="145">
        <f t="shared" si="37"/>
        <v>44616</v>
      </c>
      <c r="B64" s="219">
        <f>'Age&amp;Sex by occurrence date'!$OH22</f>
        <v>17811</v>
      </c>
      <c r="C64" s="219">
        <v>17812</v>
      </c>
      <c r="D64" s="219">
        <v>14737</v>
      </c>
      <c r="E64" s="219">
        <v>14737</v>
      </c>
      <c r="F64" s="219">
        <v>14737</v>
      </c>
      <c r="G64" s="219">
        <v>14737</v>
      </c>
      <c r="H64" s="219">
        <v>14736</v>
      </c>
      <c r="I64" s="219">
        <v>14736</v>
      </c>
      <c r="J64" s="219">
        <v>14736</v>
      </c>
      <c r="K64" s="219">
        <v>14736</v>
      </c>
      <c r="L64" s="219">
        <v>14736</v>
      </c>
      <c r="M64" s="219">
        <v>14736</v>
      </c>
      <c r="N64" s="219">
        <v>14736</v>
      </c>
      <c r="O64" s="219">
        <v>14736</v>
      </c>
      <c r="P64" s="219">
        <v>14736</v>
      </c>
      <c r="Q64" s="219">
        <v>14735</v>
      </c>
      <c r="R64" s="219">
        <v>14735</v>
      </c>
      <c r="S64" s="219">
        <v>14734</v>
      </c>
      <c r="T64" s="219">
        <v>14723</v>
      </c>
      <c r="U64" s="219">
        <v>14723</v>
      </c>
      <c r="V64" s="219">
        <v>14722</v>
      </c>
      <c r="W64" s="219">
        <v>14722</v>
      </c>
      <c r="X64" s="219">
        <v>14721</v>
      </c>
      <c r="Y64" s="219">
        <v>14720</v>
      </c>
      <c r="Z64" s="219">
        <v>14599</v>
      </c>
      <c r="AA64" s="219">
        <v>14491</v>
      </c>
      <c r="AB64" s="219">
        <v>14272</v>
      </c>
      <c r="AC64" s="219">
        <v>14270</v>
      </c>
      <c r="AD64" s="219">
        <v>14270</v>
      </c>
      <c r="AE64" s="219">
        <v>14208</v>
      </c>
      <c r="AF64" s="219">
        <v>14208</v>
      </c>
      <c r="AG64" s="219">
        <v>14208</v>
      </c>
      <c r="AH64" s="219">
        <v>14208</v>
      </c>
      <c r="AI64" s="219">
        <v>14208</v>
      </c>
      <c r="AJ64" s="219">
        <v>14208</v>
      </c>
      <c r="AK64" s="219">
        <v>14208</v>
      </c>
      <c r="AL64" s="219">
        <v>14208</v>
      </c>
      <c r="AM64" s="219">
        <v>14208</v>
      </c>
      <c r="AN64" s="219">
        <v>14204</v>
      </c>
      <c r="AO64" s="219">
        <v>14202</v>
      </c>
      <c r="AP64" s="219">
        <v>14200</v>
      </c>
      <c r="AQ64" s="219">
        <v>14200</v>
      </c>
      <c r="AR64" s="219">
        <v>14199</v>
      </c>
      <c r="AS64" s="219">
        <v>14199</v>
      </c>
      <c r="AT64" s="219">
        <v>14179</v>
      </c>
      <c r="AU64" s="219">
        <v>14166</v>
      </c>
      <c r="AV64" s="219">
        <v>14163</v>
      </c>
      <c r="AW64" s="219">
        <v>14161</v>
      </c>
      <c r="AX64" s="219">
        <v>14149</v>
      </c>
      <c r="AY64" s="219"/>
      <c r="AZ64" s="219"/>
      <c r="BA64" s="219"/>
      <c r="BB64" s="219"/>
      <c r="BC64" s="219"/>
      <c r="BD64" s="219"/>
      <c r="BE64" s="219"/>
      <c r="BF64" s="219"/>
      <c r="BG64" s="219"/>
      <c r="BH64" s="219"/>
      <c r="BI64" s="219"/>
      <c r="BJ64" s="219"/>
      <c r="BK64" s="219"/>
      <c r="BL64" s="219"/>
      <c r="BM64" s="219"/>
      <c r="BN64" s="219"/>
      <c r="BO64" s="219"/>
      <c r="BP64" s="219"/>
      <c r="BQ64" s="219"/>
      <c r="BR64" s="219"/>
      <c r="BS64" s="219"/>
      <c r="BT64" s="219"/>
      <c r="BU64" s="219"/>
      <c r="BV64" s="219"/>
      <c r="BW64" s="219"/>
      <c r="BX64" s="219"/>
      <c r="BY64" s="219"/>
      <c r="BZ64" s="219"/>
      <c r="CA64" s="219"/>
      <c r="CB64" s="219"/>
      <c r="CC64" s="219"/>
      <c r="CD64" s="219"/>
      <c r="CE64" s="219"/>
      <c r="CF64" s="219"/>
      <c r="CG64" s="219"/>
      <c r="CH64" s="219"/>
      <c r="CI64" s="219"/>
      <c r="CJ64" s="219"/>
      <c r="CK64" s="219"/>
      <c r="CL64" s="219"/>
      <c r="CM64" s="219"/>
      <c r="CN64" s="219"/>
      <c r="CO64" s="219"/>
      <c r="CP64" s="219"/>
      <c r="CQ64" s="219"/>
      <c r="CR64" s="219"/>
      <c r="CS64" s="219"/>
      <c r="CT64" s="219"/>
      <c r="CU64" s="219"/>
      <c r="CV64" s="219"/>
      <c r="CW64" s="219"/>
      <c r="CX64" s="219"/>
      <c r="CY64" s="219"/>
      <c r="CZ64" s="219"/>
      <c r="DA64" s="219"/>
      <c r="DB64" s="219"/>
      <c r="DC64" s="219"/>
      <c r="DD64" s="219"/>
      <c r="DE64" s="219"/>
      <c r="DF64" s="219"/>
      <c r="DG64" s="219"/>
      <c r="DH64" s="219"/>
      <c r="DI64" s="219"/>
      <c r="DJ64" s="219"/>
      <c r="DK64" s="219"/>
      <c r="DL64" s="219"/>
      <c r="DM64" s="219"/>
      <c r="DN64" s="219"/>
      <c r="DO64" s="219"/>
      <c r="DP64" s="219"/>
      <c r="DQ64" s="219"/>
      <c r="DR64" s="219"/>
      <c r="DS64" s="219"/>
      <c r="DT64" s="219"/>
      <c r="DU64" s="219"/>
      <c r="DV64" s="219"/>
      <c r="DW64" s="219"/>
      <c r="DX64" s="219"/>
      <c r="DY64" s="219"/>
      <c r="DZ64" s="219"/>
      <c r="EA64" s="219"/>
      <c r="EB64" s="219"/>
      <c r="EC64" s="219"/>
      <c r="ED64" s="219"/>
      <c r="EE64" s="219"/>
      <c r="EF64" s="219"/>
      <c r="EG64" s="219"/>
      <c r="EH64" s="219"/>
      <c r="EI64" s="219"/>
      <c r="EJ64" s="219"/>
      <c r="EK64" s="219"/>
      <c r="EL64" s="219"/>
      <c r="EM64" s="219"/>
      <c r="EN64" s="231"/>
      <c r="EO64" s="239"/>
      <c r="EP64" s="226"/>
      <c r="EQ64" s="202"/>
      <c r="ER64" s="202"/>
      <c r="ES64" s="202"/>
      <c r="ET64" s="202"/>
      <c r="EU64" s="202"/>
      <c r="EV64" s="202"/>
      <c r="EW64" s="202"/>
      <c r="EX64" s="202"/>
      <c r="EY64" s="202"/>
      <c r="EZ64" s="202"/>
      <c r="FA64" s="202"/>
      <c r="FB64" s="202"/>
      <c r="FC64" s="202"/>
      <c r="FD64" s="202"/>
      <c r="FE64" s="202"/>
      <c r="FF64" s="202"/>
      <c r="FG64" s="202"/>
      <c r="FH64" s="202"/>
      <c r="FI64" s="202"/>
      <c r="FJ64" s="202"/>
      <c r="FK64" s="202"/>
      <c r="FL64" s="202"/>
      <c r="FM64" s="202"/>
      <c r="FN64" s="202"/>
      <c r="FO64" s="202"/>
      <c r="FP64" s="202"/>
      <c r="FQ64" s="202"/>
      <c r="FR64" s="202"/>
      <c r="FS64" s="202"/>
      <c r="FT64" s="202"/>
      <c r="FU64" s="202"/>
      <c r="FV64" s="202"/>
      <c r="FW64" s="202"/>
      <c r="FX64" s="202"/>
      <c r="FY64" s="202"/>
      <c r="FZ64" s="202"/>
      <c r="GA64" s="202"/>
      <c r="GB64" s="202"/>
      <c r="GC64" s="202"/>
      <c r="GD64" s="202"/>
      <c r="GE64" s="202"/>
      <c r="GF64" s="202"/>
      <c r="GG64" s="202"/>
      <c r="GH64" s="202"/>
      <c r="GI64" s="202"/>
      <c r="GJ64" s="202"/>
      <c r="GK64" s="202"/>
      <c r="GL64" s="202"/>
      <c r="GM64" s="202"/>
      <c r="GN64" s="202"/>
      <c r="GO64" s="202"/>
      <c r="GP64" s="202"/>
      <c r="GQ64" s="202"/>
      <c r="GR64" s="202"/>
      <c r="GS64" s="202"/>
      <c r="GT64" s="202"/>
      <c r="GU64" s="202"/>
      <c r="GV64" s="202"/>
      <c r="GW64" s="202"/>
      <c r="GX64" s="202"/>
      <c r="GY64" s="202"/>
      <c r="GZ64" s="202"/>
      <c r="HA64" s="202"/>
      <c r="HB64" s="202"/>
      <c r="HC64" s="202"/>
      <c r="HD64" s="202"/>
      <c r="HE64" s="202"/>
      <c r="HF64" s="202"/>
      <c r="HG64" s="202"/>
      <c r="HH64" s="202"/>
      <c r="HI64" s="202"/>
      <c r="HJ64" s="202"/>
      <c r="HK64" s="202"/>
      <c r="HL64" s="202"/>
      <c r="HM64" s="154"/>
      <c r="HN64" s="154"/>
      <c r="HO64" s="154"/>
      <c r="HP64" s="154"/>
      <c r="HQ64" s="154"/>
      <c r="HR64" s="154"/>
      <c r="HS64" s="154"/>
      <c r="HT64" s="154"/>
      <c r="HU64" s="154"/>
      <c r="HV64" s="154"/>
      <c r="HW64" s="166"/>
    </row>
    <row r="65" spans="1:231">
      <c r="A65" s="145">
        <f t="shared" ref="A65:A71" si="38">A66+1</f>
        <v>44615</v>
      </c>
      <c r="B65" s="219">
        <f>'Age&amp;Sex by occurrence date'!$OO22</f>
        <v>17778</v>
      </c>
      <c r="C65" s="219">
        <v>17779</v>
      </c>
      <c r="D65" s="219">
        <v>14704</v>
      </c>
      <c r="E65" s="219">
        <v>14704</v>
      </c>
      <c r="F65" s="219">
        <v>14704</v>
      </c>
      <c r="G65" s="219">
        <v>14704</v>
      </c>
      <c r="H65" s="219">
        <v>14703</v>
      </c>
      <c r="I65" s="219">
        <v>14703</v>
      </c>
      <c r="J65" s="219">
        <v>14703</v>
      </c>
      <c r="K65" s="219">
        <v>14703</v>
      </c>
      <c r="L65" s="219">
        <v>14703</v>
      </c>
      <c r="M65" s="219">
        <v>14703</v>
      </c>
      <c r="N65" s="219">
        <v>14703</v>
      </c>
      <c r="O65" s="219">
        <v>14703</v>
      </c>
      <c r="P65" s="219">
        <v>14703</v>
      </c>
      <c r="Q65" s="219">
        <v>14702</v>
      </c>
      <c r="R65" s="219">
        <v>14702</v>
      </c>
      <c r="S65" s="219">
        <v>14701</v>
      </c>
      <c r="T65" s="219">
        <v>14690</v>
      </c>
      <c r="U65" s="219">
        <v>14690</v>
      </c>
      <c r="V65" s="219">
        <v>14689</v>
      </c>
      <c r="W65" s="219">
        <v>14689</v>
      </c>
      <c r="X65" s="219">
        <v>14688</v>
      </c>
      <c r="Y65" s="219">
        <v>14687</v>
      </c>
      <c r="Z65" s="219">
        <v>14567</v>
      </c>
      <c r="AA65" s="219">
        <v>14460</v>
      </c>
      <c r="AB65" s="219">
        <v>14245</v>
      </c>
      <c r="AC65" s="219">
        <v>14243</v>
      </c>
      <c r="AD65" s="219">
        <v>14243</v>
      </c>
      <c r="AE65" s="219">
        <v>14182</v>
      </c>
      <c r="AF65" s="219">
        <v>14182</v>
      </c>
      <c r="AG65" s="219">
        <v>14182</v>
      </c>
      <c r="AH65" s="219">
        <v>14182</v>
      </c>
      <c r="AI65" s="219">
        <v>14182</v>
      </c>
      <c r="AJ65" s="219">
        <v>14182</v>
      </c>
      <c r="AK65" s="219">
        <v>14182</v>
      </c>
      <c r="AL65" s="219">
        <v>14182</v>
      </c>
      <c r="AM65" s="219">
        <v>14182</v>
      </c>
      <c r="AN65" s="219">
        <v>14178</v>
      </c>
      <c r="AO65" s="219">
        <v>14176</v>
      </c>
      <c r="AP65" s="219">
        <v>14175</v>
      </c>
      <c r="AQ65" s="219">
        <v>14175</v>
      </c>
      <c r="AR65" s="219">
        <v>14174</v>
      </c>
      <c r="AS65" s="219">
        <v>14174</v>
      </c>
      <c r="AT65" s="219">
        <v>14154</v>
      </c>
      <c r="AU65" s="219">
        <v>14143</v>
      </c>
      <c r="AV65" s="219">
        <v>14141</v>
      </c>
      <c r="AW65" s="219">
        <v>14140</v>
      </c>
      <c r="AX65" s="219">
        <v>14137</v>
      </c>
      <c r="AY65" s="219">
        <v>14121</v>
      </c>
      <c r="AZ65" s="219"/>
      <c r="BA65" s="219"/>
      <c r="BB65" s="219"/>
      <c r="BC65" s="219"/>
      <c r="BD65" s="219"/>
      <c r="BE65" s="219"/>
      <c r="BF65" s="219"/>
      <c r="BG65" s="219"/>
      <c r="BH65" s="219"/>
      <c r="BI65" s="219"/>
      <c r="BJ65" s="219"/>
      <c r="BK65" s="219"/>
      <c r="BL65" s="219"/>
      <c r="BM65" s="219"/>
      <c r="BN65" s="219"/>
      <c r="BO65" s="219"/>
      <c r="BP65" s="219"/>
      <c r="BQ65" s="219"/>
      <c r="BR65" s="219"/>
      <c r="BS65" s="219"/>
      <c r="BT65" s="219"/>
      <c r="BU65" s="219"/>
      <c r="BV65" s="219"/>
      <c r="BW65" s="219"/>
      <c r="BX65" s="219"/>
      <c r="BY65" s="219"/>
      <c r="BZ65" s="219"/>
      <c r="CA65" s="219"/>
      <c r="CB65" s="219"/>
      <c r="CC65" s="219"/>
      <c r="CD65" s="219"/>
      <c r="CE65" s="219"/>
      <c r="CF65" s="219"/>
      <c r="CG65" s="219"/>
      <c r="CH65" s="219"/>
      <c r="CI65" s="219"/>
      <c r="CJ65" s="219"/>
      <c r="CK65" s="219"/>
      <c r="CL65" s="219"/>
      <c r="CM65" s="219"/>
      <c r="CN65" s="219"/>
      <c r="CO65" s="219"/>
      <c r="CP65" s="219"/>
      <c r="CQ65" s="219"/>
      <c r="CR65" s="219"/>
      <c r="CS65" s="219"/>
      <c r="CT65" s="219"/>
      <c r="CU65" s="219"/>
      <c r="CV65" s="219"/>
      <c r="CW65" s="219"/>
      <c r="CX65" s="219"/>
      <c r="CY65" s="219"/>
      <c r="CZ65" s="219"/>
      <c r="DA65" s="219"/>
      <c r="DB65" s="219"/>
      <c r="DC65" s="219"/>
      <c r="DD65" s="219"/>
      <c r="DE65" s="219"/>
      <c r="DF65" s="219"/>
      <c r="DG65" s="219"/>
      <c r="DH65" s="219"/>
      <c r="DI65" s="219"/>
      <c r="DJ65" s="219"/>
      <c r="DK65" s="219"/>
      <c r="DL65" s="219"/>
      <c r="DM65" s="219"/>
      <c r="DN65" s="219"/>
      <c r="DO65" s="219"/>
      <c r="DP65" s="219"/>
      <c r="DQ65" s="219"/>
      <c r="DR65" s="219"/>
      <c r="DS65" s="219"/>
      <c r="DT65" s="219"/>
      <c r="DU65" s="219"/>
      <c r="DV65" s="219"/>
      <c r="DW65" s="219"/>
      <c r="DX65" s="219"/>
      <c r="DY65" s="219"/>
      <c r="DZ65" s="219"/>
      <c r="EA65" s="219"/>
      <c r="EB65" s="219"/>
      <c r="EC65" s="219"/>
      <c r="ED65" s="219"/>
      <c r="EE65" s="219"/>
      <c r="EF65" s="219"/>
      <c r="EG65" s="219"/>
      <c r="EH65" s="219"/>
      <c r="EI65" s="219"/>
      <c r="EJ65" s="219"/>
      <c r="EK65" s="219"/>
      <c r="EL65" s="219"/>
      <c r="EM65" s="219"/>
      <c r="EN65" s="231"/>
      <c r="EO65" s="239"/>
      <c r="EP65" s="226"/>
      <c r="EQ65" s="202"/>
      <c r="ER65" s="202"/>
      <c r="ES65" s="202"/>
      <c r="ET65" s="202"/>
      <c r="EU65" s="202"/>
      <c r="EV65" s="202"/>
      <c r="EW65" s="202"/>
      <c r="EX65" s="202"/>
      <c r="EY65" s="202"/>
      <c r="EZ65" s="202"/>
      <c r="FA65" s="202"/>
      <c r="FB65" s="202"/>
      <c r="FC65" s="202"/>
      <c r="FD65" s="202"/>
      <c r="FE65" s="202"/>
      <c r="FF65" s="202"/>
      <c r="FG65" s="202"/>
      <c r="FH65" s="202"/>
      <c r="FI65" s="202"/>
      <c r="FJ65" s="202"/>
      <c r="FK65" s="202"/>
      <c r="FL65" s="202"/>
      <c r="FM65" s="202"/>
      <c r="FN65" s="202"/>
      <c r="FO65" s="202"/>
      <c r="FP65" s="202"/>
      <c r="FQ65" s="202"/>
      <c r="FR65" s="202"/>
      <c r="FS65" s="202"/>
      <c r="FT65" s="202"/>
      <c r="FU65" s="202"/>
      <c r="FV65" s="202"/>
      <c r="FW65" s="202"/>
      <c r="FX65" s="202"/>
      <c r="FY65" s="202"/>
      <c r="FZ65" s="202"/>
      <c r="GA65" s="202"/>
      <c r="GB65" s="202"/>
      <c r="GC65" s="202"/>
      <c r="GD65" s="202"/>
      <c r="GE65" s="202"/>
      <c r="GF65" s="202"/>
      <c r="GG65" s="202"/>
      <c r="GH65" s="202"/>
      <c r="GI65" s="202"/>
      <c r="GJ65" s="202"/>
      <c r="GK65" s="202"/>
      <c r="GL65" s="202"/>
      <c r="GM65" s="202"/>
      <c r="GN65" s="202"/>
      <c r="GO65" s="202"/>
      <c r="GP65" s="202"/>
      <c r="GQ65" s="202"/>
      <c r="GR65" s="202"/>
      <c r="GS65" s="202"/>
      <c r="GT65" s="202"/>
      <c r="GU65" s="202"/>
      <c r="GV65" s="202"/>
      <c r="GW65" s="202"/>
      <c r="GX65" s="202"/>
      <c r="GY65" s="202"/>
      <c r="GZ65" s="202"/>
      <c r="HA65" s="202"/>
      <c r="HB65" s="202"/>
      <c r="HC65" s="202"/>
      <c r="HD65" s="202"/>
      <c r="HE65" s="202"/>
      <c r="HF65" s="202"/>
      <c r="HG65" s="202"/>
      <c r="HH65" s="202"/>
      <c r="HI65" s="202"/>
      <c r="HJ65" s="202"/>
      <c r="HK65" s="202"/>
      <c r="HL65" s="202"/>
      <c r="HM65" s="154"/>
      <c r="HN65" s="154"/>
      <c r="HO65" s="154"/>
      <c r="HP65" s="154"/>
      <c r="HQ65" s="154"/>
      <c r="HR65" s="154"/>
      <c r="HS65" s="154"/>
      <c r="HT65" s="154"/>
      <c r="HU65" s="154"/>
      <c r="HV65" s="154"/>
      <c r="HW65" s="166"/>
    </row>
    <row r="66" spans="1:231">
      <c r="A66" s="145">
        <f t="shared" si="38"/>
        <v>44614</v>
      </c>
      <c r="B66" s="219">
        <f>'Age&amp;Sex by occurrence date'!$OV22</f>
        <v>17753</v>
      </c>
      <c r="C66" s="219">
        <v>17754</v>
      </c>
      <c r="D66" s="219">
        <v>14679</v>
      </c>
      <c r="E66" s="219">
        <v>14679</v>
      </c>
      <c r="F66" s="219">
        <v>14679</v>
      </c>
      <c r="G66" s="219">
        <v>14679</v>
      </c>
      <c r="H66" s="219">
        <v>14678</v>
      </c>
      <c r="I66" s="219">
        <v>14678</v>
      </c>
      <c r="J66" s="219">
        <v>14678</v>
      </c>
      <c r="K66" s="219">
        <v>14678</v>
      </c>
      <c r="L66" s="219">
        <v>14678</v>
      </c>
      <c r="M66" s="219">
        <v>14678</v>
      </c>
      <c r="N66" s="219">
        <v>14678</v>
      </c>
      <c r="O66" s="219">
        <v>14678</v>
      </c>
      <c r="P66" s="219">
        <v>14678</v>
      </c>
      <c r="Q66" s="219">
        <v>14677</v>
      </c>
      <c r="R66" s="219">
        <v>14677</v>
      </c>
      <c r="S66" s="219">
        <v>14676</v>
      </c>
      <c r="T66" s="219">
        <v>14665</v>
      </c>
      <c r="U66" s="219">
        <v>14665</v>
      </c>
      <c r="V66" s="219">
        <v>14664</v>
      </c>
      <c r="W66" s="219">
        <v>14664</v>
      </c>
      <c r="X66" s="219">
        <v>14663</v>
      </c>
      <c r="Y66" s="219">
        <v>14662</v>
      </c>
      <c r="Z66" s="219">
        <v>14543</v>
      </c>
      <c r="AA66" s="219">
        <v>14436</v>
      </c>
      <c r="AB66" s="219">
        <v>14222</v>
      </c>
      <c r="AC66" s="219">
        <v>14220</v>
      </c>
      <c r="AD66" s="219">
        <v>14220</v>
      </c>
      <c r="AE66" s="219">
        <v>14159</v>
      </c>
      <c r="AF66" s="219">
        <v>14159</v>
      </c>
      <c r="AG66" s="219">
        <v>14159</v>
      </c>
      <c r="AH66" s="219">
        <v>14159</v>
      </c>
      <c r="AI66" s="219">
        <v>14159</v>
      </c>
      <c r="AJ66" s="219">
        <v>14159</v>
      </c>
      <c r="AK66" s="219">
        <v>14159</v>
      </c>
      <c r="AL66" s="219">
        <v>14159</v>
      </c>
      <c r="AM66" s="219">
        <v>14159</v>
      </c>
      <c r="AN66" s="219">
        <v>14155</v>
      </c>
      <c r="AO66" s="219">
        <v>14154</v>
      </c>
      <c r="AP66" s="219">
        <v>14153</v>
      </c>
      <c r="AQ66" s="219">
        <v>14153</v>
      </c>
      <c r="AR66" s="219">
        <v>14152</v>
      </c>
      <c r="AS66" s="219">
        <v>14152</v>
      </c>
      <c r="AT66" s="219">
        <v>14133</v>
      </c>
      <c r="AU66" s="219">
        <v>14123</v>
      </c>
      <c r="AV66" s="219">
        <v>14121</v>
      </c>
      <c r="AW66" s="219">
        <v>14120</v>
      </c>
      <c r="AX66" s="219">
        <v>14119</v>
      </c>
      <c r="AY66" s="219">
        <v>14111</v>
      </c>
      <c r="AZ66" s="219"/>
      <c r="BA66" s="219"/>
      <c r="BB66" s="219"/>
      <c r="BC66" s="219"/>
      <c r="BD66" s="219"/>
      <c r="BE66" s="219"/>
      <c r="BF66" s="219"/>
      <c r="BG66" s="219"/>
      <c r="BH66" s="219"/>
      <c r="BI66" s="219"/>
      <c r="BJ66" s="219"/>
      <c r="BK66" s="219"/>
      <c r="BL66" s="219"/>
      <c r="BM66" s="219"/>
      <c r="BN66" s="219"/>
      <c r="BO66" s="219"/>
      <c r="BP66" s="219"/>
      <c r="BQ66" s="219"/>
      <c r="BR66" s="219"/>
      <c r="BS66" s="219"/>
      <c r="BT66" s="219"/>
      <c r="BU66" s="219"/>
      <c r="BV66" s="219"/>
      <c r="BW66" s="219"/>
      <c r="BX66" s="219"/>
      <c r="BY66" s="219"/>
      <c r="BZ66" s="219"/>
      <c r="CA66" s="219"/>
      <c r="CB66" s="219"/>
      <c r="CC66" s="219"/>
      <c r="CD66" s="219"/>
      <c r="CE66" s="219"/>
      <c r="CF66" s="219"/>
      <c r="CG66" s="219"/>
      <c r="CH66" s="219"/>
      <c r="CI66" s="219"/>
      <c r="CJ66" s="219"/>
      <c r="CK66" s="219"/>
      <c r="CL66" s="219"/>
      <c r="CM66" s="219"/>
      <c r="CN66" s="219"/>
      <c r="CO66" s="219"/>
      <c r="CP66" s="219"/>
      <c r="CQ66" s="219"/>
      <c r="CR66" s="219"/>
      <c r="CS66" s="219"/>
      <c r="CT66" s="219"/>
      <c r="CU66" s="219"/>
      <c r="CV66" s="219"/>
      <c r="CW66" s="219"/>
      <c r="CX66" s="219"/>
      <c r="CY66" s="219"/>
      <c r="CZ66" s="219"/>
      <c r="DA66" s="219"/>
      <c r="DB66" s="219"/>
      <c r="DC66" s="219"/>
      <c r="DD66" s="219"/>
      <c r="DE66" s="219"/>
      <c r="DF66" s="219"/>
      <c r="DG66" s="219"/>
      <c r="DH66" s="219"/>
      <c r="DI66" s="219"/>
      <c r="DJ66" s="219"/>
      <c r="DK66" s="219"/>
      <c r="DL66" s="219"/>
      <c r="DM66" s="219"/>
      <c r="DN66" s="219"/>
      <c r="DO66" s="219"/>
      <c r="DP66" s="219"/>
      <c r="DQ66" s="219"/>
      <c r="DR66" s="219"/>
      <c r="DS66" s="219"/>
      <c r="DT66" s="219"/>
      <c r="DU66" s="219"/>
      <c r="DV66" s="219"/>
      <c r="DW66" s="219"/>
      <c r="DX66" s="219"/>
      <c r="DY66" s="219"/>
      <c r="DZ66" s="219"/>
      <c r="EA66" s="219"/>
      <c r="EB66" s="219"/>
      <c r="EC66" s="219"/>
      <c r="ED66" s="219"/>
      <c r="EE66" s="219"/>
      <c r="EF66" s="219"/>
      <c r="EG66" s="219"/>
      <c r="EH66" s="219"/>
      <c r="EI66" s="219"/>
      <c r="EJ66" s="219"/>
      <c r="EK66" s="219"/>
      <c r="EL66" s="219"/>
      <c r="EM66" s="219"/>
      <c r="EN66" s="231"/>
      <c r="EO66" s="239"/>
      <c r="EP66" s="226"/>
      <c r="EQ66" s="202"/>
      <c r="ER66" s="202"/>
      <c r="ES66" s="202"/>
      <c r="ET66" s="202"/>
      <c r="EU66" s="202"/>
      <c r="EV66" s="202"/>
      <c r="EW66" s="202"/>
      <c r="EX66" s="202"/>
      <c r="EY66" s="202"/>
      <c r="EZ66" s="202"/>
      <c r="FA66" s="202"/>
      <c r="FB66" s="202"/>
      <c r="FC66" s="202"/>
      <c r="FD66" s="202"/>
      <c r="FE66" s="202"/>
      <c r="FF66" s="202"/>
      <c r="FG66" s="202"/>
      <c r="FH66" s="202"/>
      <c r="FI66" s="202"/>
      <c r="FJ66" s="202"/>
      <c r="FK66" s="202"/>
      <c r="FL66" s="202"/>
      <c r="FM66" s="202"/>
      <c r="FN66" s="202"/>
      <c r="FO66" s="202"/>
      <c r="FP66" s="202"/>
      <c r="FQ66" s="202"/>
      <c r="FR66" s="202"/>
      <c r="FS66" s="202"/>
      <c r="FT66" s="202"/>
      <c r="FU66" s="202"/>
      <c r="FV66" s="202"/>
      <c r="FW66" s="202"/>
      <c r="FX66" s="202"/>
      <c r="FY66" s="202"/>
      <c r="FZ66" s="202"/>
      <c r="GA66" s="202"/>
      <c r="GB66" s="202"/>
      <c r="GC66" s="202"/>
      <c r="GD66" s="202"/>
      <c r="GE66" s="202"/>
      <c r="GF66" s="202"/>
      <c r="GG66" s="202"/>
      <c r="GH66" s="202"/>
      <c r="GI66" s="202"/>
      <c r="GJ66" s="202"/>
      <c r="GK66" s="202"/>
      <c r="GL66" s="202"/>
      <c r="GM66" s="202"/>
      <c r="GN66" s="202"/>
      <c r="GO66" s="202"/>
      <c r="GP66" s="202"/>
      <c r="GQ66" s="202"/>
      <c r="GR66" s="202"/>
      <c r="GS66" s="202"/>
      <c r="GT66" s="202"/>
      <c r="GU66" s="202"/>
      <c r="GV66" s="202"/>
      <c r="GW66" s="202"/>
      <c r="GX66" s="202"/>
      <c r="GY66" s="202"/>
      <c r="GZ66" s="202"/>
      <c r="HA66" s="202"/>
      <c r="HB66" s="202"/>
      <c r="HC66" s="202"/>
      <c r="HD66" s="202"/>
      <c r="HE66" s="202"/>
      <c r="HF66" s="202"/>
      <c r="HG66" s="202"/>
      <c r="HH66" s="202"/>
      <c r="HI66" s="202"/>
      <c r="HJ66" s="202"/>
      <c r="HK66" s="202"/>
      <c r="HL66" s="202"/>
      <c r="HM66" s="154"/>
      <c r="HN66" s="154"/>
      <c r="HO66" s="154"/>
      <c r="HP66" s="154"/>
      <c r="HQ66" s="154"/>
      <c r="HR66" s="154"/>
      <c r="HS66" s="154"/>
      <c r="HT66" s="154"/>
      <c r="HU66" s="154"/>
      <c r="HV66" s="154"/>
      <c r="HW66" s="166"/>
    </row>
    <row r="67" spans="1:231">
      <c r="A67" s="145">
        <f t="shared" si="38"/>
        <v>44613</v>
      </c>
      <c r="B67" s="219">
        <f>'Age&amp;Sex by occurrence date'!$PC22</f>
        <v>17723</v>
      </c>
      <c r="C67" s="219">
        <v>17724</v>
      </c>
      <c r="D67" s="219">
        <v>14649</v>
      </c>
      <c r="E67" s="219">
        <v>14649</v>
      </c>
      <c r="F67" s="219">
        <v>14649</v>
      </c>
      <c r="G67" s="219">
        <v>14649</v>
      </c>
      <c r="H67" s="219">
        <v>14649</v>
      </c>
      <c r="I67" s="219">
        <v>14649</v>
      </c>
      <c r="J67" s="219">
        <v>14649</v>
      </c>
      <c r="K67" s="219">
        <v>14649</v>
      </c>
      <c r="L67" s="219">
        <v>14649</v>
      </c>
      <c r="M67" s="219">
        <v>14649</v>
      </c>
      <c r="N67" s="219">
        <v>14649</v>
      </c>
      <c r="O67" s="219">
        <v>14649</v>
      </c>
      <c r="P67" s="219">
        <v>14649</v>
      </c>
      <c r="Q67" s="219">
        <v>14648</v>
      </c>
      <c r="R67" s="219">
        <v>14648</v>
      </c>
      <c r="S67" s="219">
        <v>14647</v>
      </c>
      <c r="T67" s="219">
        <v>14636</v>
      </c>
      <c r="U67" s="219">
        <v>14636</v>
      </c>
      <c r="V67" s="219">
        <v>14635</v>
      </c>
      <c r="W67" s="219">
        <v>14635</v>
      </c>
      <c r="X67" s="219">
        <v>14634</v>
      </c>
      <c r="Y67" s="219">
        <v>14633</v>
      </c>
      <c r="Z67" s="219">
        <v>14516</v>
      </c>
      <c r="AA67" s="219">
        <v>14410</v>
      </c>
      <c r="AB67" s="219">
        <v>14196</v>
      </c>
      <c r="AC67" s="219">
        <v>14194</v>
      </c>
      <c r="AD67" s="219">
        <v>14194</v>
      </c>
      <c r="AE67" s="219">
        <v>14133</v>
      </c>
      <c r="AF67" s="219">
        <v>14133</v>
      </c>
      <c r="AG67" s="219">
        <v>14133</v>
      </c>
      <c r="AH67" s="219">
        <v>14133</v>
      </c>
      <c r="AI67" s="219">
        <v>14133</v>
      </c>
      <c r="AJ67" s="219">
        <v>14133</v>
      </c>
      <c r="AK67" s="219">
        <v>14133</v>
      </c>
      <c r="AL67" s="219">
        <v>14133</v>
      </c>
      <c r="AM67" s="219">
        <v>14133</v>
      </c>
      <c r="AN67" s="219">
        <v>14129</v>
      </c>
      <c r="AO67" s="219">
        <v>14128</v>
      </c>
      <c r="AP67" s="219">
        <v>14127</v>
      </c>
      <c r="AQ67" s="219">
        <v>14127</v>
      </c>
      <c r="AR67" s="219">
        <v>14126</v>
      </c>
      <c r="AS67" s="219">
        <v>14126</v>
      </c>
      <c r="AT67" s="219">
        <v>14108</v>
      </c>
      <c r="AU67" s="219">
        <v>14100</v>
      </c>
      <c r="AV67" s="219">
        <v>14099</v>
      </c>
      <c r="AW67" s="219">
        <v>14099</v>
      </c>
      <c r="AX67" s="219">
        <v>14099</v>
      </c>
      <c r="AY67" s="219">
        <v>14092</v>
      </c>
      <c r="AZ67" s="219">
        <v>14064</v>
      </c>
      <c r="BA67" s="219"/>
      <c r="BB67" s="219"/>
      <c r="BC67" s="219"/>
      <c r="BD67" s="219"/>
      <c r="BE67" s="219"/>
      <c r="BF67" s="219"/>
      <c r="BG67" s="219"/>
      <c r="BH67" s="219"/>
      <c r="BI67" s="219"/>
      <c r="BJ67" s="219"/>
      <c r="BK67" s="219"/>
      <c r="BL67" s="219"/>
      <c r="BM67" s="219"/>
      <c r="BN67" s="219"/>
      <c r="BO67" s="219"/>
      <c r="BP67" s="219"/>
      <c r="BQ67" s="219"/>
      <c r="BR67" s="219"/>
      <c r="BS67" s="219"/>
      <c r="BT67" s="219"/>
      <c r="BU67" s="219"/>
      <c r="BV67" s="219"/>
      <c r="BW67" s="219"/>
      <c r="BX67" s="219"/>
      <c r="BY67" s="219"/>
      <c r="BZ67" s="219"/>
      <c r="CA67" s="219"/>
      <c r="CB67" s="219"/>
      <c r="CC67" s="219"/>
      <c r="CD67" s="219"/>
      <c r="CE67" s="219"/>
      <c r="CF67" s="219"/>
      <c r="CG67" s="219"/>
      <c r="CH67" s="219"/>
      <c r="CI67" s="219"/>
      <c r="CJ67" s="219"/>
      <c r="CK67" s="219"/>
      <c r="CL67" s="219"/>
      <c r="CM67" s="219"/>
      <c r="CN67" s="219"/>
      <c r="CO67" s="219"/>
      <c r="CP67" s="219"/>
      <c r="CQ67" s="219"/>
      <c r="CR67" s="219"/>
      <c r="CS67" s="219"/>
      <c r="CT67" s="219"/>
      <c r="CU67" s="219"/>
      <c r="CV67" s="219"/>
      <c r="CW67" s="219"/>
      <c r="CX67" s="219"/>
      <c r="CY67" s="219"/>
      <c r="CZ67" s="219"/>
      <c r="DA67" s="219"/>
      <c r="DB67" s="219"/>
      <c r="DC67" s="219"/>
      <c r="DD67" s="219"/>
      <c r="DE67" s="219"/>
      <c r="DF67" s="219"/>
      <c r="DG67" s="219"/>
      <c r="DH67" s="219"/>
      <c r="DI67" s="219"/>
      <c r="DJ67" s="219"/>
      <c r="DK67" s="219"/>
      <c r="DL67" s="219"/>
      <c r="DM67" s="219"/>
      <c r="DN67" s="219"/>
      <c r="DO67" s="219"/>
      <c r="DP67" s="219"/>
      <c r="DQ67" s="219"/>
      <c r="DR67" s="219"/>
      <c r="DS67" s="219"/>
      <c r="DT67" s="219"/>
      <c r="DU67" s="219"/>
      <c r="DV67" s="219"/>
      <c r="DW67" s="219"/>
      <c r="DX67" s="219"/>
      <c r="DY67" s="219"/>
      <c r="DZ67" s="219"/>
      <c r="EA67" s="219"/>
      <c r="EB67" s="219"/>
      <c r="EC67" s="219"/>
      <c r="ED67" s="219"/>
      <c r="EE67" s="219"/>
      <c r="EF67" s="219"/>
      <c r="EG67" s="219"/>
      <c r="EH67" s="219"/>
      <c r="EI67" s="219"/>
      <c r="EJ67" s="219"/>
      <c r="EK67" s="219"/>
      <c r="EL67" s="219"/>
      <c r="EM67" s="219"/>
      <c r="EN67" s="231"/>
      <c r="EO67" s="239"/>
      <c r="EP67" s="226"/>
      <c r="EQ67" s="202"/>
      <c r="ER67" s="202"/>
      <c r="ES67" s="202"/>
      <c r="ET67" s="202"/>
      <c r="EU67" s="202"/>
      <c r="EV67" s="202"/>
      <c r="EW67" s="202"/>
      <c r="EX67" s="202"/>
      <c r="EY67" s="202"/>
      <c r="EZ67" s="202"/>
      <c r="FA67" s="202"/>
      <c r="FB67" s="202"/>
      <c r="FC67" s="202"/>
      <c r="FD67" s="202"/>
      <c r="FE67" s="202"/>
      <c r="FF67" s="202"/>
      <c r="FG67" s="202"/>
      <c r="FH67" s="202"/>
      <c r="FI67" s="202"/>
      <c r="FJ67" s="202"/>
      <c r="FK67" s="202"/>
      <c r="FL67" s="202"/>
      <c r="FM67" s="202"/>
      <c r="FN67" s="202"/>
      <c r="FO67" s="202"/>
      <c r="FP67" s="202"/>
      <c r="FQ67" s="202"/>
      <c r="FR67" s="202"/>
      <c r="FS67" s="202"/>
      <c r="FT67" s="202"/>
      <c r="FU67" s="202"/>
      <c r="FV67" s="202"/>
      <c r="FW67" s="202"/>
      <c r="FX67" s="202"/>
      <c r="FY67" s="202"/>
      <c r="FZ67" s="202"/>
      <c r="GA67" s="202"/>
      <c r="GB67" s="202"/>
      <c r="GC67" s="202"/>
      <c r="GD67" s="202"/>
      <c r="GE67" s="202"/>
      <c r="GF67" s="202"/>
      <c r="GG67" s="202"/>
      <c r="GH67" s="202"/>
      <c r="GI67" s="202"/>
      <c r="GJ67" s="202"/>
      <c r="GK67" s="202"/>
      <c r="GL67" s="202"/>
      <c r="GM67" s="202"/>
      <c r="GN67" s="202"/>
      <c r="GO67" s="202"/>
      <c r="GP67" s="202"/>
      <c r="GQ67" s="202"/>
      <c r="GR67" s="202"/>
      <c r="GS67" s="202"/>
      <c r="GT67" s="202"/>
      <c r="GU67" s="202"/>
      <c r="GV67" s="202"/>
      <c r="GW67" s="202"/>
      <c r="GX67" s="202"/>
      <c r="GY67" s="202"/>
      <c r="GZ67" s="202"/>
      <c r="HA67" s="202"/>
      <c r="HB67" s="202"/>
      <c r="HC67" s="202"/>
      <c r="HD67" s="202"/>
      <c r="HE67" s="202"/>
      <c r="HF67" s="202"/>
      <c r="HG67" s="202"/>
      <c r="HH67" s="202"/>
      <c r="HI67" s="202"/>
      <c r="HJ67" s="202"/>
      <c r="HK67" s="202"/>
      <c r="HL67" s="202"/>
      <c r="HM67" s="154"/>
      <c r="HN67" s="154"/>
      <c r="HO67" s="154"/>
      <c r="HP67" s="154"/>
      <c r="HQ67" s="154"/>
      <c r="HR67" s="154"/>
      <c r="HS67" s="154"/>
      <c r="HT67" s="154"/>
      <c r="HU67" s="154"/>
      <c r="HV67" s="154"/>
      <c r="HW67" s="166"/>
    </row>
    <row r="68" spans="1:231">
      <c r="A68" s="145">
        <f t="shared" si="38"/>
        <v>44612</v>
      </c>
      <c r="B68" s="219">
        <f>'Age&amp;Sex by occurrence date'!$PJ22</f>
        <v>17695</v>
      </c>
      <c r="C68" s="219">
        <v>17695</v>
      </c>
      <c r="D68" s="219">
        <v>14620</v>
      </c>
      <c r="E68" s="219">
        <v>14620</v>
      </c>
      <c r="F68" s="219">
        <v>14620</v>
      </c>
      <c r="G68" s="219">
        <v>14620</v>
      </c>
      <c r="H68" s="219">
        <v>14620</v>
      </c>
      <c r="I68" s="219">
        <v>14620</v>
      </c>
      <c r="J68" s="219">
        <v>14620</v>
      </c>
      <c r="K68" s="219">
        <v>14620</v>
      </c>
      <c r="L68" s="219">
        <v>14620</v>
      </c>
      <c r="M68" s="219">
        <v>14620</v>
      </c>
      <c r="N68" s="219">
        <v>14620</v>
      </c>
      <c r="O68" s="219">
        <v>14620</v>
      </c>
      <c r="P68" s="219">
        <v>14620</v>
      </c>
      <c r="Q68" s="219">
        <v>14619</v>
      </c>
      <c r="R68" s="219">
        <v>14619</v>
      </c>
      <c r="S68" s="219">
        <v>14618</v>
      </c>
      <c r="T68" s="219">
        <v>14608</v>
      </c>
      <c r="U68" s="219">
        <v>14608</v>
      </c>
      <c r="V68" s="219">
        <v>14607</v>
      </c>
      <c r="W68" s="219">
        <v>14607</v>
      </c>
      <c r="X68" s="219">
        <v>14606</v>
      </c>
      <c r="Y68" s="219">
        <v>14605</v>
      </c>
      <c r="Z68" s="219">
        <v>14488</v>
      </c>
      <c r="AA68" s="219">
        <v>14382</v>
      </c>
      <c r="AB68" s="219">
        <v>14169</v>
      </c>
      <c r="AC68" s="219">
        <v>14167</v>
      </c>
      <c r="AD68" s="219">
        <v>14167</v>
      </c>
      <c r="AE68" s="219">
        <v>14106</v>
      </c>
      <c r="AF68" s="219">
        <v>14106</v>
      </c>
      <c r="AG68" s="219">
        <v>14106</v>
      </c>
      <c r="AH68" s="219">
        <v>14106</v>
      </c>
      <c r="AI68" s="219">
        <v>14106</v>
      </c>
      <c r="AJ68" s="219">
        <v>14106</v>
      </c>
      <c r="AK68" s="219">
        <v>14106</v>
      </c>
      <c r="AL68" s="219">
        <v>14106</v>
      </c>
      <c r="AM68" s="219">
        <v>14106</v>
      </c>
      <c r="AN68" s="219">
        <v>14102</v>
      </c>
      <c r="AO68" s="219">
        <v>14101</v>
      </c>
      <c r="AP68" s="219">
        <v>14100</v>
      </c>
      <c r="AQ68" s="219">
        <v>14100</v>
      </c>
      <c r="AR68" s="219">
        <v>14099</v>
      </c>
      <c r="AS68" s="219">
        <v>14099</v>
      </c>
      <c r="AT68" s="219">
        <v>14082</v>
      </c>
      <c r="AU68" s="219">
        <v>14074</v>
      </c>
      <c r="AV68" s="219">
        <v>14074</v>
      </c>
      <c r="AW68" s="219">
        <v>14074</v>
      </c>
      <c r="AX68" s="219">
        <v>14075</v>
      </c>
      <c r="AY68" s="219">
        <v>14069</v>
      </c>
      <c r="AZ68" s="219">
        <v>14051</v>
      </c>
      <c r="BA68" s="219">
        <v>14036</v>
      </c>
      <c r="BB68" s="219"/>
      <c r="BC68" s="219"/>
      <c r="BD68" s="219"/>
      <c r="BE68" s="219"/>
      <c r="BF68" s="219"/>
      <c r="BG68" s="219"/>
      <c r="BH68" s="219"/>
      <c r="BI68" s="219"/>
      <c r="BJ68" s="219"/>
      <c r="BK68" s="219"/>
      <c r="BL68" s="219"/>
      <c r="BM68" s="219"/>
      <c r="BN68" s="219"/>
      <c r="BO68" s="219"/>
      <c r="BP68" s="219"/>
      <c r="BQ68" s="219"/>
      <c r="BR68" s="219"/>
      <c r="BS68" s="219"/>
      <c r="BT68" s="219"/>
      <c r="BU68" s="219"/>
      <c r="BV68" s="219"/>
      <c r="BW68" s="219"/>
      <c r="BX68" s="219"/>
      <c r="BY68" s="219"/>
      <c r="BZ68" s="219"/>
      <c r="CA68" s="219"/>
      <c r="CB68" s="219"/>
      <c r="CC68" s="219"/>
      <c r="CD68" s="219"/>
      <c r="CE68" s="219"/>
      <c r="CF68" s="219"/>
      <c r="CG68" s="219"/>
      <c r="CH68" s="219"/>
      <c r="CI68" s="219"/>
      <c r="CJ68" s="219"/>
      <c r="CK68" s="219"/>
      <c r="CL68" s="219"/>
      <c r="CM68" s="219"/>
      <c r="CN68" s="219"/>
      <c r="CO68" s="219"/>
      <c r="CP68" s="219"/>
      <c r="CQ68" s="219"/>
      <c r="CR68" s="219"/>
      <c r="CS68" s="219"/>
      <c r="CT68" s="219"/>
      <c r="CU68" s="219"/>
      <c r="CV68" s="219"/>
      <c r="CW68" s="219"/>
      <c r="CX68" s="219"/>
      <c r="CY68" s="219"/>
      <c r="CZ68" s="219"/>
      <c r="DA68" s="219"/>
      <c r="DB68" s="219"/>
      <c r="DC68" s="219"/>
      <c r="DD68" s="219"/>
      <c r="DE68" s="219"/>
      <c r="DF68" s="219"/>
      <c r="DG68" s="219"/>
      <c r="DH68" s="219"/>
      <c r="DI68" s="219"/>
      <c r="DJ68" s="219"/>
      <c r="DK68" s="219"/>
      <c r="DL68" s="219"/>
      <c r="DM68" s="219"/>
      <c r="DN68" s="219"/>
      <c r="DO68" s="219"/>
      <c r="DP68" s="219"/>
      <c r="DQ68" s="219"/>
      <c r="DR68" s="219"/>
      <c r="DS68" s="219"/>
      <c r="DT68" s="219"/>
      <c r="DU68" s="219"/>
      <c r="DV68" s="219"/>
      <c r="DW68" s="219"/>
      <c r="DX68" s="219"/>
      <c r="DY68" s="219"/>
      <c r="DZ68" s="219"/>
      <c r="EA68" s="219"/>
      <c r="EB68" s="219"/>
      <c r="EC68" s="219"/>
      <c r="ED68" s="219"/>
      <c r="EE68" s="219"/>
      <c r="EF68" s="219"/>
      <c r="EG68" s="219"/>
      <c r="EH68" s="219"/>
      <c r="EI68" s="219"/>
      <c r="EJ68" s="219"/>
      <c r="EK68" s="219"/>
      <c r="EL68" s="219"/>
      <c r="EM68" s="219"/>
      <c r="EN68" s="231"/>
      <c r="EO68" s="239"/>
      <c r="EP68" s="226"/>
      <c r="EQ68" s="202"/>
      <c r="ER68" s="202"/>
      <c r="ES68" s="202"/>
      <c r="ET68" s="202"/>
      <c r="EU68" s="202"/>
      <c r="EV68" s="202"/>
      <c r="EW68" s="202"/>
      <c r="EX68" s="202"/>
      <c r="EY68" s="202"/>
      <c r="EZ68" s="202"/>
      <c r="FA68" s="202"/>
      <c r="FB68" s="202"/>
      <c r="FC68" s="202"/>
      <c r="FD68" s="202"/>
      <c r="FE68" s="202"/>
      <c r="FF68" s="202"/>
      <c r="FG68" s="202"/>
      <c r="FH68" s="202"/>
      <c r="FI68" s="202"/>
      <c r="FJ68" s="202"/>
      <c r="FK68" s="202"/>
      <c r="FL68" s="202"/>
      <c r="FM68" s="202"/>
      <c r="FN68" s="202"/>
      <c r="FO68" s="202"/>
      <c r="FP68" s="202"/>
      <c r="FQ68" s="202"/>
      <c r="FR68" s="202"/>
      <c r="FS68" s="202"/>
      <c r="FT68" s="202"/>
      <c r="FU68" s="202"/>
      <c r="FV68" s="202"/>
      <c r="FW68" s="202"/>
      <c r="FX68" s="202"/>
      <c r="FY68" s="202"/>
      <c r="FZ68" s="202"/>
      <c r="GA68" s="202"/>
      <c r="GB68" s="202"/>
      <c r="GC68" s="202"/>
      <c r="GD68" s="202"/>
      <c r="GE68" s="202"/>
      <c r="GF68" s="202"/>
      <c r="GG68" s="202"/>
      <c r="GH68" s="202"/>
      <c r="GI68" s="202"/>
      <c r="GJ68" s="202"/>
      <c r="GK68" s="202"/>
      <c r="GL68" s="202"/>
      <c r="GM68" s="202"/>
      <c r="GN68" s="202"/>
      <c r="GO68" s="202"/>
      <c r="GP68" s="202"/>
      <c r="GQ68" s="202"/>
      <c r="GR68" s="202"/>
      <c r="GS68" s="202"/>
      <c r="GT68" s="202"/>
      <c r="GU68" s="202"/>
      <c r="GV68" s="202"/>
      <c r="GW68" s="202"/>
      <c r="GX68" s="202"/>
      <c r="GY68" s="202"/>
      <c r="GZ68" s="202"/>
      <c r="HA68" s="202"/>
      <c r="HB68" s="202"/>
      <c r="HC68" s="202"/>
      <c r="HD68" s="202"/>
      <c r="HE68" s="202"/>
      <c r="HF68" s="202"/>
      <c r="HG68" s="202"/>
      <c r="HH68" s="202"/>
      <c r="HI68" s="202"/>
      <c r="HJ68" s="202"/>
      <c r="HK68" s="202"/>
      <c r="HL68" s="202"/>
      <c r="HM68" s="154"/>
      <c r="HN68" s="154"/>
      <c r="HO68" s="154"/>
      <c r="HP68" s="154"/>
      <c r="HQ68" s="154"/>
      <c r="HR68" s="154"/>
      <c r="HS68" s="154"/>
      <c r="HT68" s="154"/>
      <c r="HU68" s="154"/>
      <c r="HV68" s="154"/>
      <c r="HW68" s="166"/>
    </row>
    <row r="69" spans="1:231">
      <c r="A69" s="145">
        <f t="shared" si="38"/>
        <v>44611</v>
      </c>
      <c r="B69" s="325">
        <f>'Age&amp;Sex by occurrence date'!$PQ22</f>
        <v>17672</v>
      </c>
      <c r="C69" s="325">
        <v>14597</v>
      </c>
      <c r="D69" s="325">
        <v>14597</v>
      </c>
      <c r="E69" s="219">
        <v>14597</v>
      </c>
      <c r="F69" s="219">
        <v>14597</v>
      </c>
      <c r="G69" s="219">
        <v>14597</v>
      </c>
      <c r="H69" s="219">
        <v>14597</v>
      </c>
      <c r="I69" s="219">
        <v>14597</v>
      </c>
      <c r="J69" s="219">
        <v>14597</v>
      </c>
      <c r="K69" s="219">
        <v>14597</v>
      </c>
      <c r="L69" s="219">
        <v>14597</v>
      </c>
      <c r="M69" s="219">
        <v>14597</v>
      </c>
      <c r="N69" s="219">
        <v>14597</v>
      </c>
      <c r="O69" s="219">
        <v>14597</v>
      </c>
      <c r="P69" s="219">
        <v>14597</v>
      </c>
      <c r="Q69" s="219">
        <v>14596</v>
      </c>
      <c r="R69" s="219">
        <v>14596</v>
      </c>
      <c r="S69" s="219">
        <v>14595</v>
      </c>
      <c r="T69" s="219">
        <v>14586</v>
      </c>
      <c r="U69" s="219">
        <v>14586</v>
      </c>
      <c r="V69" s="219">
        <v>14585</v>
      </c>
      <c r="W69" s="219">
        <v>14585</v>
      </c>
      <c r="X69" s="219">
        <v>14584</v>
      </c>
      <c r="Y69" s="219">
        <v>14583</v>
      </c>
      <c r="Z69" s="219">
        <v>14467</v>
      </c>
      <c r="AA69" s="219">
        <v>14361</v>
      </c>
      <c r="AB69" s="219">
        <v>14150</v>
      </c>
      <c r="AC69" s="219">
        <v>14148</v>
      </c>
      <c r="AD69" s="219">
        <v>14148</v>
      </c>
      <c r="AE69" s="219">
        <v>14087</v>
      </c>
      <c r="AF69" s="219">
        <v>14087</v>
      </c>
      <c r="AG69" s="219">
        <v>14087</v>
      </c>
      <c r="AH69" s="219">
        <v>14087</v>
      </c>
      <c r="AI69" s="219">
        <v>14087</v>
      </c>
      <c r="AJ69" s="219">
        <v>14087</v>
      </c>
      <c r="AK69" s="219">
        <v>14087</v>
      </c>
      <c r="AL69" s="219">
        <v>14087</v>
      </c>
      <c r="AM69" s="219">
        <v>14087</v>
      </c>
      <c r="AN69" s="219">
        <v>14083</v>
      </c>
      <c r="AO69" s="219">
        <v>14082</v>
      </c>
      <c r="AP69" s="219">
        <v>14081</v>
      </c>
      <c r="AQ69" s="219">
        <v>14081</v>
      </c>
      <c r="AR69" s="219">
        <v>14080</v>
      </c>
      <c r="AS69" s="219">
        <v>14080</v>
      </c>
      <c r="AT69" s="219">
        <v>14064</v>
      </c>
      <c r="AU69" s="219">
        <v>14056</v>
      </c>
      <c r="AV69" s="219">
        <v>14056</v>
      </c>
      <c r="AW69" s="219">
        <v>14056</v>
      </c>
      <c r="AX69" s="219">
        <v>14057</v>
      </c>
      <c r="AY69" s="219">
        <v>14051</v>
      </c>
      <c r="AZ69" s="219">
        <v>14039</v>
      </c>
      <c r="BA69" s="219">
        <v>14031</v>
      </c>
      <c r="BB69" s="219">
        <v>14004</v>
      </c>
      <c r="BC69" s="219"/>
      <c r="BD69" s="219"/>
      <c r="BE69" s="219"/>
      <c r="BF69" s="219"/>
      <c r="BG69" s="219"/>
      <c r="BH69" s="219"/>
      <c r="BI69" s="219"/>
      <c r="BJ69" s="219"/>
      <c r="BK69" s="219"/>
      <c r="BL69" s="219"/>
      <c r="BM69" s="219"/>
      <c r="BN69" s="219"/>
      <c r="BO69" s="219"/>
      <c r="BP69" s="219"/>
      <c r="BQ69" s="219"/>
      <c r="BR69" s="219"/>
      <c r="BS69" s="219"/>
      <c r="BT69" s="219"/>
      <c r="BU69" s="219"/>
      <c r="BV69" s="219"/>
      <c r="BW69" s="219"/>
      <c r="BX69" s="219"/>
      <c r="BY69" s="219"/>
      <c r="BZ69" s="219"/>
      <c r="CA69" s="219"/>
      <c r="CB69" s="219"/>
      <c r="CC69" s="219"/>
      <c r="CD69" s="219"/>
      <c r="CE69" s="219"/>
      <c r="CF69" s="219"/>
      <c r="CG69" s="219"/>
      <c r="CH69" s="219"/>
      <c r="CI69" s="219"/>
      <c r="CJ69" s="219"/>
      <c r="CK69" s="219"/>
      <c r="CL69" s="219"/>
      <c r="CM69" s="219"/>
      <c r="CN69" s="219"/>
      <c r="CO69" s="219"/>
      <c r="CP69" s="219"/>
      <c r="CQ69" s="219"/>
      <c r="CR69" s="219"/>
      <c r="CS69" s="219"/>
      <c r="CT69" s="219"/>
      <c r="CU69" s="219"/>
      <c r="CV69" s="219"/>
      <c r="CW69" s="219"/>
      <c r="CX69" s="219"/>
      <c r="CY69" s="219"/>
      <c r="CZ69" s="219"/>
      <c r="DA69" s="219"/>
      <c r="DB69" s="219"/>
      <c r="DC69" s="219"/>
      <c r="DD69" s="219"/>
      <c r="DE69" s="219"/>
      <c r="DF69" s="219"/>
      <c r="DG69" s="219"/>
      <c r="DH69" s="219"/>
      <c r="DI69" s="219"/>
      <c r="DJ69" s="219"/>
      <c r="DK69" s="219"/>
      <c r="DL69" s="219"/>
      <c r="DM69" s="219"/>
      <c r="DN69" s="219"/>
      <c r="DO69" s="219"/>
      <c r="DP69" s="219"/>
      <c r="DQ69" s="219"/>
      <c r="DR69" s="219"/>
      <c r="DS69" s="219"/>
      <c r="DT69" s="219"/>
      <c r="DU69" s="219"/>
      <c r="DV69" s="219"/>
      <c r="DW69" s="219"/>
      <c r="DX69" s="219"/>
      <c r="DY69" s="219"/>
      <c r="DZ69" s="219"/>
      <c r="EA69" s="219"/>
      <c r="EB69" s="219"/>
      <c r="EC69" s="219"/>
      <c r="ED69" s="219"/>
      <c r="EE69" s="219"/>
      <c r="EF69" s="219"/>
      <c r="EG69" s="219"/>
      <c r="EH69" s="219"/>
      <c r="EI69" s="219"/>
      <c r="EJ69" s="219"/>
      <c r="EK69" s="219"/>
      <c r="EL69" s="219"/>
      <c r="EM69" s="219"/>
      <c r="EN69" s="231"/>
      <c r="EO69" s="239"/>
      <c r="EP69" s="226"/>
      <c r="EQ69" s="202"/>
      <c r="ER69" s="202"/>
      <c r="ES69" s="202"/>
      <c r="ET69" s="202"/>
      <c r="EU69" s="202"/>
      <c r="EV69" s="202"/>
      <c r="EW69" s="202"/>
      <c r="EX69" s="202"/>
      <c r="EY69" s="202"/>
      <c r="EZ69" s="202"/>
      <c r="FA69" s="202"/>
      <c r="FB69" s="202"/>
      <c r="FC69" s="202"/>
      <c r="FD69" s="202"/>
      <c r="FE69" s="202"/>
      <c r="FF69" s="202"/>
      <c r="FG69" s="202"/>
      <c r="FH69" s="202"/>
      <c r="FI69" s="202"/>
      <c r="FJ69" s="202"/>
      <c r="FK69" s="202"/>
      <c r="FL69" s="202"/>
      <c r="FM69" s="202"/>
      <c r="FN69" s="202"/>
      <c r="FO69" s="202"/>
      <c r="FP69" s="202"/>
      <c r="FQ69" s="202"/>
      <c r="FR69" s="202"/>
      <c r="FS69" s="202"/>
      <c r="FT69" s="202"/>
      <c r="FU69" s="202"/>
      <c r="FV69" s="202"/>
      <c r="FW69" s="202"/>
      <c r="FX69" s="202"/>
      <c r="FY69" s="202"/>
      <c r="FZ69" s="202"/>
      <c r="GA69" s="202"/>
      <c r="GB69" s="202"/>
      <c r="GC69" s="202"/>
      <c r="GD69" s="202"/>
      <c r="GE69" s="202"/>
      <c r="GF69" s="202"/>
      <c r="GG69" s="202"/>
      <c r="GH69" s="202"/>
      <c r="GI69" s="202"/>
      <c r="GJ69" s="202"/>
      <c r="GK69" s="202"/>
      <c r="GL69" s="202"/>
      <c r="GM69" s="202"/>
      <c r="GN69" s="202"/>
      <c r="GO69" s="202"/>
      <c r="GP69" s="202"/>
      <c r="GQ69" s="202"/>
      <c r="GR69" s="202"/>
      <c r="GS69" s="202"/>
      <c r="GT69" s="202"/>
      <c r="GU69" s="202"/>
      <c r="GV69" s="202"/>
      <c r="GW69" s="202"/>
      <c r="GX69" s="202"/>
      <c r="GY69" s="202"/>
      <c r="GZ69" s="202"/>
      <c r="HA69" s="202"/>
      <c r="HB69" s="202"/>
      <c r="HC69" s="202"/>
      <c r="HD69" s="202"/>
      <c r="HE69" s="202"/>
      <c r="HF69" s="202"/>
      <c r="HG69" s="202"/>
      <c r="HH69" s="202"/>
      <c r="HI69" s="202"/>
      <c r="HJ69" s="202"/>
      <c r="HK69" s="202"/>
      <c r="HL69" s="202"/>
      <c r="HM69" s="154"/>
      <c r="HN69" s="154"/>
      <c r="HO69" s="154"/>
      <c r="HP69" s="154"/>
      <c r="HQ69" s="154"/>
      <c r="HR69" s="154"/>
      <c r="HS69" s="154"/>
      <c r="HT69" s="154"/>
      <c r="HU69" s="154"/>
      <c r="HV69" s="154"/>
      <c r="HW69" s="166"/>
    </row>
    <row r="70" spans="1:231">
      <c r="A70" s="145">
        <f t="shared" si="38"/>
        <v>44610</v>
      </c>
      <c r="B70" s="219">
        <f>'Age&amp;Sex by occurrence date'!$PX22</f>
        <v>17644</v>
      </c>
      <c r="C70" s="219">
        <v>14569</v>
      </c>
      <c r="D70" s="219">
        <v>14569</v>
      </c>
      <c r="E70" s="219">
        <v>14569</v>
      </c>
      <c r="F70" s="219">
        <v>14569</v>
      </c>
      <c r="G70" s="219">
        <v>14569</v>
      </c>
      <c r="H70" s="219">
        <v>14569</v>
      </c>
      <c r="I70" s="219">
        <v>14569</v>
      </c>
      <c r="J70" s="219">
        <v>14569</v>
      </c>
      <c r="K70" s="219">
        <v>14569</v>
      </c>
      <c r="L70" s="219">
        <v>14569</v>
      </c>
      <c r="M70" s="219">
        <v>14569</v>
      </c>
      <c r="N70" s="219">
        <v>14569</v>
      </c>
      <c r="O70" s="219">
        <v>14569</v>
      </c>
      <c r="P70" s="219">
        <v>14569</v>
      </c>
      <c r="Q70" s="219">
        <v>14568</v>
      </c>
      <c r="R70" s="219">
        <v>14568</v>
      </c>
      <c r="S70" s="219">
        <v>14567</v>
      </c>
      <c r="T70" s="219">
        <v>14558</v>
      </c>
      <c r="U70" s="219">
        <v>14558</v>
      </c>
      <c r="V70" s="219">
        <v>14557</v>
      </c>
      <c r="W70" s="219">
        <v>14557</v>
      </c>
      <c r="X70" s="219">
        <v>14556</v>
      </c>
      <c r="Y70" s="219">
        <v>14555</v>
      </c>
      <c r="Z70" s="219">
        <v>14442</v>
      </c>
      <c r="AA70" s="219">
        <v>14338</v>
      </c>
      <c r="AB70" s="219">
        <v>14127</v>
      </c>
      <c r="AC70" s="219">
        <v>14125</v>
      </c>
      <c r="AD70" s="219">
        <v>14125</v>
      </c>
      <c r="AE70" s="219">
        <v>14064</v>
      </c>
      <c r="AF70" s="219">
        <v>14064</v>
      </c>
      <c r="AG70" s="219">
        <v>14064</v>
      </c>
      <c r="AH70" s="219">
        <v>14064</v>
      </c>
      <c r="AI70" s="219">
        <v>14064</v>
      </c>
      <c r="AJ70" s="219">
        <v>14064</v>
      </c>
      <c r="AK70" s="219">
        <v>14064</v>
      </c>
      <c r="AL70" s="219">
        <v>14064</v>
      </c>
      <c r="AM70" s="219">
        <v>14064</v>
      </c>
      <c r="AN70" s="219">
        <v>14061</v>
      </c>
      <c r="AO70" s="219">
        <v>14060</v>
      </c>
      <c r="AP70" s="219">
        <v>14059</v>
      </c>
      <c r="AQ70" s="219">
        <v>14059</v>
      </c>
      <c r="AR70" s="219">
        <v>14058</v>
      </c>
      <c r="AS70" s="219">
        <v>14058</v>
      </c>
      <c r="AT70" s="219">
        <v>14042</v>
      </c>
      <c r="AU70" s="219">
        <v>14035</v>
      </c>
      <c r="AV70" s="219">
        <v>14035</v>
      </c>
      <c r="AW70" s="219">
        <v>14035</v>
      </c>
      <c r="AX70" s="219">
        <v>14037</v>
      </c>
      <c r="AY70" s="219">
        <v>14031</v>
      </c>
      <c r="AZ70" s="219">
        <v>14025</v>
      </c>
      <c r="BA70" s="219">
        <v>14022</v>
      </c>
      <c r="BB70" s="219">
        <v>14000</v>
      </c>
      <c r="BC70" s="219">
        <v>13991</v>
      </c>
      <c r="BD70" s="219"/>
      <c r="BE70" s="219"/>
      <c r="BF70" s="219"/>
      <c r="BG70" s="219"/>
      <c r="BH70" s="219"/>
      <c r="BI70" s="219"/>
      <c r="BJ70" s="219"/>
      <c r="BK70" s="219"/>
      <c r="BL70" s="219"/>
      <c r="BM70" s="219"/>
      <c r="BN70" s="219"/>
      <c r="BO70" s="219"/>
      <c r="BP70" s="219"/>
      <c r="BQ70" s="219"/>
      <c r="BR70" s="219"/>
      <c r="BS70" s="219"/>
      <c r="BT70" s="219"/>
      <c r="BU70" s="219"/>
      <c r="BV70" s="219"/>
      <c r="BW70" s="219"/>
      <c r="BX70" s="219"/>
      <c r="BY70" s="219"/>
      <c r="BZ70" s="219"/>
      <c r="CA70" s="219"/>
      <c r="CB70" s="219"/>
      <c r="CC70" s="219"/>
      <c r="CD70" s="219"/>
      <c r="CE70" s="219"/>
      <c r="CF70" s="219"/>
      <c r="CG70" s="219"/>
      <c r="CH70" s="219"/>
      <c r="CI70" s="219"/>
      <c r="CJ70" s="219"/>
      <c r="CK70" s="219"/>
      <c r="CL70" s="219"/>
      <c r="CM70" s="219"/>
      <c r="CN70" s="219"/>
      <c r="CO70" s="219"/>
      <c r="CP70" s="219"/>
      <c r="CQ70" s="219"/>
      <c r="CR70" s="219"/>
      <c r="CS70" s="219"/>
      <c r="CT70" s="219"/>
      <c r="CU70" s="219"/>
      <c r="CV70" s="219"/>
      <c r="CW70" s="219"/>
      <c r="CX70" s="219"/>
      <c r="CY70" s="219"/>
      <c r="CZ70" s="219"/>
      <c r="DA70" s="219"/>
      <c r="DB70" s="219"/>
      <c r="DC70" s="219"/>
      <c r="DD70" s="219"/>
      <c r="DE70" s="219"/>
      <c r="DF70" s="219"/>
      <c r="DG70" s="219"/>
      <c r="DH70" s="219"/>
      <c r="DI70" s="219"/>
      <c r="DJ70" s="219"/>
      <c r="DK70" s="219"/>
      <c r="DL70" s="219"/>
      <c r="DM70" s="219"/>
      <c r="DN70" s="219"/>
      <c r="DO70" s="219"/>
      <c r="DP70" s="219"/>
      <c r="DQ70" s="219"/>
      <c r="DR70" s="219"/>
      <c r="DS70" s="219"/>
      <c r="DT70" s="219"/>
      <c r="DU70" s="219"/>
      <c r="DV70" s="219"/>
      <c r="DW70" s="219"/>
      <c r="DX70" s="219"/>
      <c r="DY70" s="219"/>
      <c r="DZ70" s="219"/>
      <c r="EA70" s="219"/>
      <c r="EB70" s="219"/>
      <c r="EC70" s="219"/>
      <c r="ED70" s="219"/>
      <c r="EE70" s="219"/>
      <c r="EF70" s="219"/>
      <c r="EG70" s="219"/>
      <c r="EH70" s="219"/>
      <c r="EI70" s="219"/>
      <c r="EJ70" s="219"/>
      <c r="EK70" s="219"/>
      <c r="EL70" s="219"/>
      <c r="EM70" s="219"/>
      <c r="EN70" s="231"/>
      <c r="EO70" s="239"/>
      <c r="EP70" s="226"/>
      <c r="EQ70" s="202"/>
      <c r="ER70" s="202"/>
      <c r="ES70" s="202"/>
      <c r="ET70" s="202"/>
      <c r="EU70" s="202"/>
      <c r="EV70" s="202"/>
      <c r="EW70" s="202"/>
      <c r="EX70" s="202"/>
      <c r="EY70" s="202"/>
      <c r="EZ70" s="202"/>
      <c r="FA70" s="202"/>
      <c r="FB70" s="202"/>
      <c r="FC70" s="202"/>
      <c r="FD70" s="202"/>
      <c r="FE70" s="202"/>
      <c r="FF70" s="202"/>
      <c r="FG70" s="202"/>
      <c r="FH70" s="202"/>
      <c r="FI70" s="202"/>
      <c r="FJ70" s="202"/>
      <c r="FK70" s="202"/>
      <c r="FL70" s="202"/>
      <c r="FM70" s="202"/>
      <c r="FN70" s="202"/>
      <c r="FO70" s="202"/>
      <c r="FP70" s="202"/>
      <c r="FQ70" s="202"/>
      <c r="FR70" s="202"/>
      <c r="FS70" s="202"/>
      <c r="FT70" s="202"/>
      <c r="FU70" s="202"/>
      <c r="FV70" s="202"/>
      <c r="FW70" s="202"/>
      <c r="FX70" s="202"/>
      <c r="FY70" s="202"/>
      <c r="FZ70" s="202"/>
      <c r="GA70" s="202"/>
      <c r="GB70" s="202"/>
      <c r="GC70" s="202"/>
      <c r="GD70" s="202"/>
      <c r="GE70" s="202"/>
      <c r="GF70" s="202"/>
      <c r="GG70" s="202"/>
      <c r="GH70" s="202"/>
      <c r="GI70" s="202"/>
      <c r="GJ70" s="202"/>
      <c r="GK70" s="202"/>
      <c r="GL70" s="202"/>
      <c r="GM70" s="202"/>
      <c r="GN70" s="202"/>
      <c r="GO70" s="202"/>
      <c r="GP70" s="202"/>
      <c r="GQ70" s="202"/>
      <c r="GR70" s="202"/>
      <c r="GS70" s="202"/>
      <c r="GT70" s="202"/>
      <c r="GU70" s="202"/>
      <c r="GV70" s="202"/>
      <c r="GW70" s="202"/>
      <c r="GX70" s="202"/>
      <c r="GY70" s="202"/>
      <c r="GZ70" s="202"/>
      <c r="HA70" s="202"/>
      <c r="HB70" s="202"/>
      <c r="HC70" s="202"/>
      <c r="HD70" s="202"/>
      <c r="HE70" s="202"/>
      <c r="HF70" s="202"/>
      <c r="HG70" s="202"/>
      <c r="HH70" s="202"/>
      <c r="HI70" s="202"/>
      <c r="HJ70" s="202"/>
      <c r="HK70" s="202"/>
      <c r="HL70" s="202"/>
      <c r="HM70" s="154"/>
      <c r="HN70" s="154"/>
      <c r="HO70" s="154"/>
      <c r="HP70" s="154"/>
      <c r="HQ70" s="154"/>
      <c r="HR70" s="154"/>
      <c r="HS70" s="154"/>
      <c r="HT70" s="154"/>
      <c r="HU70" s="154"/>
      <c r="HV70" s="154"/>
      <c r="HW70" s="166"/>
    </row>
    <row r="71" spans="1:231">
      <c r="A71" s="145">
        <f t="shared" si="38"/>
        <v>44609</v>
      </c>
      <c r="B71" s="219">
        <f>'Age&amp;Sex by occurrence date'!$QE22</f>
        <v>17624</v>
      </c>
      <c r="C71" s="219">
        <v>14549</v>
      </c>
      <c r="D71" s="219">
        <v>14549</v>
      </c>
      <c r="E71" s="219">
        <v>14549</v>
      </c>
      <c r="F71" s="219">
        <v>14549</v>
      </c>
      <c r="G71" s="219">
        <v>14549</v>
      </c>
      <c r="H71" s="219">
        <v>14549</v>
      </c>
      <c r="I71" s="219">
        <v>14549</v>
      </c>
      <c r="J71" s="219">
        <v>14549</v>
      </c>
      <c r="K71" s="219">
        <v>14549</v>
      </c>
      <c r="L71" s="219">
        <v>14549</v>
      </c>
      <c r="M71" s="219">
        <v>14549</v>
      </c>
      <c r="N71" s="219">
        <v>14549</v>
      </c>
      <c r="O71" s="219">
        <v>14549</v>
      </c>
      <c r="P71" s="219">
        <v>14549</v>
      </c>
      <c r="Q71" s="219">
        <v>14548</v>
      </c>
      <c r="R71" s="219">
        <v>14548</v>
      </c>
      <c r="S71" s="219">
        <v>14547</v>
      </c>
      <c r="T71" s="219">
        <v>14538</v>
      </c>
      <c r="U71" s="219">
        <v>14538</v>
      </c>
      <c r="V71" s="219">
        <v>14537</v>
      </c>
      <c r="W71" s="219">
        <v>14537</v>
      </c>
      <c r="X71" s="219">
        <v>14536</v>
      </c>
      <c r="Y71" s="219">
        <v>14535</v>
      </c>
      <c r="Z71" s="219">
        <v>14423</v>
      </c>
      <c r="AA71" s="219">
        <v>14319</v>
      </c>
      <c r="AB71" s="219">
        <v>14108</v>
      </c>
      <c r="AC71" s="219">
        <v>14106</v>
      </c>
      <c r="AD71" s="219">
        <v>14106</v>
      </c>
      <c r="AE71" s="219">
        <v>14045</v>
      </c>
      <c r="AF71" s="219">
        <v>14045</v>
      </c>
      <c r="AG71" s="219">
        <v>14045</v>
      </c>
      <c r="AH71" s="219">
        <v>14045</v>
      </c>
      <c r="AI71" s="219">
        <v>14045</v>
      </c>
      <c r="AJ71" s="219">
        <v>14045</v>
      </c>
      <c r="AK71" s="219">
        <v>14045</v>
      </c>
      <c r="AL71" s="219">
        <v>14045</v>
      </c>
      <c r="AM71" s="219">
        <v>14045</v>
      </c>
      <c r="AN71" s="219">
        <v>14042</v>
      </c>
      <c r="AO71" s="219">
        <v>14041</v>
      </c>
      <c r="AP71" s="219">
        <v>14040</v>
      </c>
      <c r="AQ71" s="219">
        <v>14040</v>
      </c>
      <c r="AR71" s="219">
        <v>14039</v>
      </c>
      <c r="AS71" s="219">
        <v>14039</v>
      </c>
      <c r="AT71" s="219">
        <v>14023</v>
      </c>
      <c r="AU71" s="219">
        <v>14016</v>
      </c>
      <c r="AV71" s="219">
        <v>14017</v>
      </c>
      <c r="AW71" s="219">
        <v>14017</v>
      </c>
      <c r="AX71" s="219">
        <v>14019</v>
      </c>
      <c r="AY71" s="219">
        <v>14014</v>
      </c>
      <c r="AZ71" s="219">
        <v>14010</v>
      </c>
      <c r="BA71" s="219">
        <v>14010</v>
      </c>
      <c r="BB71" s="219">
        <v>13992</v>
      </c>
      <c r="BC71" s="219">
        <v>13988</v>
      </c>
      <c r="BD71" s="219">
        <v>13975</v>
      </c>
      <c r="BE71" s="219"/>
      <c r="BF71" s="219"/>
      <c r="BG71" s="219"/>
      <c r="BH71" s="219"/>
      <c r="BI71" s="219"/>
      <c r="BJ71" s="219"/>
      <c r="BK71" s="219"/>
      <c r="BL71" s="219"/>
      <c r="BM71" s="219"/>
      <c r="BN71" s="219"/>
      <c r="BO71" s="219"/>
      <c r="BP71" s="219"/>
      <c r="BQ71" s="219"/>
      <c r="BR71" s="219"/>
      <c r="BS71" s="219"/>
      <c r="BT71" s="219"/>
      <c r="BU71" s="219"/>
      <c r="BV71" s="219"/>
      <c r="BW71" s="219"/>
      <c r="BX71" s="219"/>
      <c r="BY71" s="219"/>
      <c r="BZ71" s="219"/>
      <c r="CA71" s="219"/>
      <c r="CB71" s="219"/>
      <c r="CC71" s="219"/>
      <c r="CD71" s="219"/>
      <c r="CE71" s="219"/>
      <c r="CF71" s="219"/>
      <c r="CG71" s="219"/>
      <c r="CH71" s="219"/>
      <c r="CI71" s="219"/>
      <c r="CJ71" s="219"/>
      <c r="CK71" s="219"/>
      <c r="CL71" s="219"/>
      <c r="CM71" s="219"/>
      <c r="CN71" s="219"/>
      <c r="CO71" s="219"/>
      <c r="CP71" s="219"/>
      <c r="CQ71" s="219"/>
      <c r="CR71" s="219"/>
      <c r="CS71" s="219"/>
      <c r="CT71" s="219"/>
      <c r="CU71" s="219"/>
      <c r="CV71" s="219"/>
      <c r="CW71" s="219"/>
      <c r="CX71" s="219"/>
      <c r="CY71" s="219"/>
      <c r="CZ71" s="219"/>
      <c r="DA71" s="219"/>
      <c r="DB71" s="219"/>
      <c r="DC71" s="219"/>
      <c r="DD71" s="219"/>
      <c r="DE71" s="219"/>
      <c r="DF71" s="219"/>
      <c r="DG71" s="219"/>
      <c r="DH71" s="219"/>
      <c r="DI71" s="219"/>
      <c r="DJ71" s="219"/>
      <c r="DK71" s="219"/>
      <c r="DL71" s="219"/>
      <c r="DM71" s="219"/>
      <c r="DN71" s="219"/>
      <c r="DO71" s="219"/>
      <c r="DP71" s="219"/>
      <c r="DQ71" s="219"/>
      <c r="DR71" s="219"/>
      <c r="DS71" s="219"/>
      <c r="DT71" s="219"/>
      <c r="DU71" s="219"/>
      <c r="DV71" s="219"/>
      <c r="DW71" s="219"/>
      <c r="DX71" s="219"/>
      <c r="DY71" s="219"/>
      <c r="DZ71" s="219"/>
      <c r="EA71" s="219"/>
      <c r="EB71" s="219"/>
      <c r="EC71" s="219"/>
      <c r="ED71" s="219"/>
      <c r="EE71" s="219"/>
      <c r="EF71" s="219"/>
      <c r="EG71" s="219"/>
      <c r="EH71" s="219"/>
      <c r="EI71" s="219"/>
      <c r="EJ71" s="219"/>
      <c r="EK71" s="219"/>
      <c r="EL71" s="219"/>
      <c r="EM71" s="219"/>
      <c r="EN71" s="231"/>
      <c r="EO71" s="239"/>
      <c r="EP71" s="226"/>
      <c r="EQ71" s="202"/>
      <c r="ER71" s="202"/>
      <c r="ES71" s="202"/>
      <c r="ET71" s="202"/>
      <c r="EU71" s="202"/>
      <c r="EV71" s="202"/>
      <c r="EW71" s="202"/>
      <c r="EX71" s="202"/>
      <c r="EY71" s="202"/>
      <c r="EZ71" s="202"/>
      <c r="FA71" s="202"/>
      <c r="FB71" s="202"/>
      <c r="FC71" s="202"/>
      <c r="FD71" s="202"/>
      <c r="FE71" s="202"/>
      <c r="FF71" s="202"/>
      <c r="FG71" s="202"/>
      <c r="FH71" s="202"/>
      <c r="FI71" s="202"/>
      <c r="FJ71" s="202"/>
      <c r="FK71" s="202"/>
      <c r="FL71" s="202"/>
      <c r="FM71" s="202"/>
      <c r="FN71" s="202"/>
      <c r="FO71" s="202"/>
      <c r="FP71" s="202"/>
      <c r="FQ71" s="202"/>
      <c r="FR71" s="202"/>
      <c r="FS71" s="202"/>
      <c r="FT71" s="202"/>
      <c r="FU71" s="202"/>
      <c r="FV71" s="202"/>
      <c r="FW71" s="202"/>
      <c r="FX71" s="202"/>
      <c r="FY71" s="202"/>
      <c r="FZ71" s="202"/>
      <c r="GA71" s="202"/>
      <c r="GB71" s="202"/>
      <c r="GC71" s="202"/>
      <c r="GD71" s="202"/>
      <c r="GE71" s="202"/>
      <c r="GF71" s="202"/>
      <c r="GG71" s="202"/>
      <c r="GH71" s="202"/>
      <c r="GI71" s="202"/>
      <c r="GJ71" s="202"/>
      <c r="GK71" s="202"/>
      <c r="GL71" s="202"/>
      <c r="GM71" s="202"/>
      <c r="GN71" s="202"/>
      <c r="GO71" s="202"/>
      <c r="GP71" s="202"/>
      <c r="GQ71" s="202"/>
      <c r="GR71" s="202"/>
      <c r="GS71" s="202"/>
      <c r="GT71" s="202"/>
      <c r="GU71" s="202"/>
      <c r="GV71" s="202"/>
      <c r="GW71" s="202"/>
      <c r="GX71" s="202"/>
      <c r="GY71" s="202"/>
      <c r="GZ71" s="202"/>
      <c r="HA71" s="202"/>
      <c r="HB71" s="202"/>
      <c r="HC71" s="202"/>
      <c r="HD71" s="202"/>
      <c r="HE71" s="202"/>
      <c r="HF71" s="202"/>
      <c r="HG71" s="202"/>
      <c r="HH71" s="202"/>
      <c r="HI71" s="202"/>
      <c r="HJ71" s="202"/>
      <c r="HK71" s="202"/>
      <c r="HL71" s="202"/>
      <c r="HM71" s="154"/>
      <c r="HN71" s="154"/>
      <c r="HO71" s="154"/>
      <c r="HP71" s="154"/>
      <c r="HQ71" s="154"/>
      <c r="HR71" s="154"/>
      <c r="HS71" s="154"/>
      <c r="HT71" s="154"/>
      <c r="HU71" s="154"/>
      <c r="HV71" s="154"/>
      <c r="HW71" s="166"/>
    </row>
    <row r="72" spans="1:231">
      <c r="A72" s="145">
        <f t="shared" ref="A72:A78" si="39">A73+1</f>
        <v>44608</v>
      </c>
      <c r="B72" s="219">
        <f>'Age&amp;Sex by occurrence date'!$QL22</f>
        <v>17596</v>
      </c>
      <c r="C72" s="219">
        <v>14521</v>
      </c>
      <c r="D72" s="219">
        <v>14521</v>
      </c>
      <c r="E72" s="219">
        <v>14521</v>
      </c>
      <c r="F72" s="219">
        <v>14521</v>
      </c>
      <c r="G72" s="219">
        <v>14521</v>
      </c>
      <c r="H72" s="219">
        <v>14521</v>
      </c>
      <c r="I72" s="219">
        <v>14521</v>
      </c>
      <c r="J72" s="219">
        <v>14521</v>
      </c>
      <c r="K72" s="219">
        <v>14521</v>
      </c>
      <c r="L72" s="219">
        <v>14521</v>
      </c>
      <c r="M72" s="219">
        <v>14521</v>
      </c>
      <c r="N72" s="219">
        <v>14521</v>
      </c>
      <c r="O72" s="219">
        <v>14521</v>
      </c>
      <c r="P72" s="219">
        <v>14521</v>
      </c>
      <c r="Q72" s="219">
        <v>14520</v>
      </c>
      <c r="R72" s="219">
        <v>14520</v>
      </c>
      <c r="S72" s="219">
        <v>14519</v>
      </c>
      <c r="T72" s="219">
        <v>14510</v>
      </c>
      <c r="U72" s="219">
        <v>14510</v>
      </c>
      <c r="V72" s="219">
        <v>14509</v>
      </c>
      <c r="W72" s="219">
        <v>14509</v>
      </c>
      <c r="X72" s="219">
        <v>14508</v>
      </c>
      <c r="Y72" s="219">
        <v>14507</v>
      </c>
      <c r="Z72" s="219">
        <v>14396</v>
      </c>
      <c r="AA72" s="219">
        <v>14292</v>
      </c>
      <c r="AB72" s="219">
        <v>14081</v>
      </c>
      <c r="AC72" s="219">
        <v>14079</v>
      </c>
      <c r="AD72" s="219">
        <v>14079</v>
      </c>
      <c r="AE72" s="219">
        <v>14020</v>
      </c>
      <c r="AF72" s="219">
        <v>14020</v>
      </c>
      <c r="AG72" s="219">
        <v>14020</v>
      </c>
      <c r="AH72" s="219">
        <v>14020</v>
      </c>
      <c r="AI72" s="219">
        <v>14020</v>
      </c>
      <c r="AJ72" s="219">
        <v>14020</v>
      </c>
      <c r="AK72" s="219">
        <v>14020</v>
      </c>
      <c r="AL72" s="219">
        <v>14020</v>
      </c>
      <c r="AM72" s="219">
        <v>14020</v>
      </c>
      <c r="AN72" s="219">
        <v>14017</v>
      </c>
      <c r="AO72" s="219">
        <v>14016</v>
      </c>
      <c r="AP72" s="219">
        <v>14015</v>
      </c>
      <c r="AQ72" s="219">
        <v>14015</v>
      </c>
      <c r="AR72" s="219">
        <v>14014</v>
      </c>
      <c r="AS72" s="219">
        <v>14014</v>
      </c>
      <c r="AT72" s="219">
        <v>13999</v>
      </c>
      <c r="AU72" s="219">
        <v>13992</v>
      </c>
      <c r="AV72" s="219">
        <v>13993</v>
      </c>
      <c r="AW72" s="219">
        <v>13993</v>
      </c>
      <c r="AX72" s="219">
        <v>13995</v>
      </c>
      <c r="AY72" s="219">
        <v>13991</v>
      </c>
      <c r="AZ72" s="219">
        <v>13988</v>
      </c>
      <c r="BA72" s="219">
        <v>13988</v>
      </c>
      <c r="BB72" s="219">
        <v>13972</v>
      </c>
      <c r="BC72" s="219">
        <v>13970</v>
      </c>
      <c r="BD72" s="219">
        <v>13966</v>
      </c>
      <c r="BE72" s="219">
        <v>13955</v>
      </c>
      <c r="BF72" s="219"/>
      <c r="BG72" s="219"/>
      <c r="BH72" s="219"/>
      <c r="BI72" s="219"/>
      <c r="BJ72" s="219"/>
      <c r="BK72" s="219"/>
      <c r="BL72" s="219"/>
      <c r="BM72" s="219"/>
      <c r="BN72" s="219"/>
      <c r="BO72" s="219"/>
      <c r="BP72" s="219"/>
      <c r="BQ72" s="219"/>
      <c r="BR72" s="219"/>
      <c r="BS72" s="219"/>
      <c r="BT72" s="219"/>
      <c r="BU72" s="219"/>
      <c r="BV72" s="219"/>
      <c r="BW72" s="219"/>
      <c r="BX72" s="219"/>
      <c r="BY72" s="219"/>
      <c r="BZ72" s="219"/>
      <c r="CA72" s="219"/>
      <c r="CB72" s="219"/>
      <c r="CC72" s="219"/>
      <c r="CD72" s="219"/>
      <c r="CE72" s="219"/>
      <c r="CF72" s="219"/>
      <c r="CG72" s="219"/>
      <c r="CH72" s="219"/>
      <c r="CI72" s="219"/>
      <c r="CJ72" s="219"/>
      <c r="CK72" s="219"/>
      <c r="CL72" s="219"/>
      <c r="CM72" s="219"/>
      <c r="CN72" s="219"/>
      <c r="CO72" s="219"/>
      <c r="CP72" s="219"/>
      <c r="CQ72" s="219"/>
      <c r="CR72" s="219"/>
      <c r="CS72" s="219"/>
      <c r="CT72" s="219"/>
      <c r="CU72" s="219"/>
      <c r="CV72" s="219"/>
      <c r="CW72" s="219"/>
      <c r="CX72" s="219"/>
      <c r="CY72" s="219"/>
      <c r="CZ72" s="219"/>
      <c r="DA72" s="219"/>
      <c r="DB72" s="219"/>
      <c r="DC72" s="219"/>
      <c r="DD72" s="219"/>
      <c r="DE72" s="219"/>
      <c r="DF72" s="219"/>
      <c r="DG72" s="219"/>
      <c r="DH72" s="219"/>
      <c r="DI72" s="219"/>
      <c r="DJ72" s="219"/>
      <c r="DK72" s="219"/>
      <c r="DL72" s="219"/>
      <c r="DM72" s="219"/>
      <c r="DN72" s="219"/>
      <c r="DO72" s="219"/>
      <c r="DP72" s="219"/>
      <c r="DQ72" s="219"/>
      <c r="DR72" s="219"/>
      <c r="DS72" s="219"/>
      <c r="DT72" s="219"/>
      <c r="DU72" s="219"/>
      <c r="DV72" s="219"/>
      <c r="DW72" s="219"/>
      <c r="DX72" s="219"/>
      <c r="DY72" s="219"/>
      <c r="DZ72" s="219"/>
      <c r="EA72" s="219"/>
      <c r="EB72" s="219"/>
      <c r="EC72" s="219"/>
      <c r="ED72" s="219"/>
      <c r="EE72" s="219"/>
      <c r="EF72" s="219"/>
      <c r="EG72" s="219"/>
      <c r="EH72" s="219"/>
      <c r="EI72" s="219"/>
      <c r="EJ72" s="219"/>
      <c r="EK72" s="219"/>
      <c r="EL72" s="219"/>
      <c r="EM72" s="219"/>
      <c r="EN72" s="231"/>
      <c r="EO72" s="239"/>
      <c r="EP72" s="226"/>
      <c r="EQ72" s="202"/>
      <c r="ER72" s="202"/>
      <c r="ES72" s="202"/>
      <c r="ET72" s="202"/>
      <c r="EU72" s="202"/>
      <c r="EV72" s="202"/>
      <c r="EW72" s="202"/>
      <c r="EX72" s="202"/>
      <c r="EY72" s="202"/>
      <c r="EZ72" s="202"/>
      <c r="FA72" s="202"/>
      <c r="FB72" s="202"/>
      <c r="FC72" s="202"/>
      <c r="FD72" s="202"/>
      <c r="FE72" s="202"/>
      <c r="FF72" s="202"/>
      <c r="FG72" s="202"/>
      <c r="FH72" s="202"/>
      <c r="FI72" s="202"/>
      <c r="FJ72" s="202"/>
      <c r="FK72" s="202"/>
      <c r="FL72" s="202"/>
      <c r="FM72" s="202"/>
      <c r="FN72" s="202"/>
      <c r="FO72" s="202"/>
      <c r="FP72" s="202"/>
      <c r="FQ72" s="202"/>
      <c r="FR72" s="202"/>
      <c r="FS72" s="202"/>
      <c r="FT72" s="202"/>
      <c r="FU72" s="202"/>
      <c r="FV72" s="202"/>
      <c r="FW72" s="202"/>
      <c r="FX72" s="202"/>
      <c r="FY72" s="202"/>
      <c r="FZ72" s="202"/>
      <c r="GA72" s="202"/>
      <c r="GB72" s="202"/>
      <c r="GC72" s="202"/>
      <c r="GD72" s="202"/>
      <c r="GE72" s="202"/>
      <c r="GF72" s="202"/>
      <c r="GG72" s="202"/>
      <c r="GH72" s="202"/>
      <c r="GI72" s="202"/>
      <c r="GJ72" s="202"/>
      <c r="GK72" s="202"/>
      <c r="GL72" s="202"/>
      <c r="GM72" s="202"/>
      <c r="GN72" s="202"/>
      <c r="GO72" s="202"/>
      <c r="GP72" s="202"/>
      <c r="GQ72" s="202"/>
      <c r="GR72" s="202"/>
      <c r="GS72" s="202"/>
      <c r="GT72" s="202"/>
      <c r="GU72" s="202"/>
      <c r="GV72" s="202"/>
      <c r="GW72" s="202"/>
      <c r="GX72" s="202"/>
      <c r="GY72" s="202"/>
      <c r="GZ72" s="202"/>
      <c r="HA72" s="202"/>
      <c r="HB72" s="202"/>
      <c r="HC72" s="202"/>
      <c r="HD72" s="202"/>
      <c r="HE72" s="202"/>
      <c r="HF72" s="202"/>
      <c r="HG72" s="202"/>
      <c r="HH72" s="202"/>
      <c r="HI72" s="202"/>
      <c r="HJ72" s="202"/>
      <c r="HK72" s="202"/>
      <c r="HL72" s="202"/>
      <c r="HM72" s="154"/>
      <c r="HN72" s="154"/>
      <c r="HO72" s="154"/>
      <c r="HP72" s="154"/>
      <c r="HQ72" s="154"/>
      <c r="HR72" s="154"/>
      <c r="HS72" s="154"/>
      <c r="HT72" s="154"/>
      <c r="HU72" s="154"/>
      <c r="HV72" s="154"/>
      <c r="HW72" s="166"/>
    </row>
    <row r="73" spans="1:231">
      <c r="A73" s="145">
        <f t="shared" si="39"/>
        <v>44607</v>
      </c>
      <c r="B73" s="219">
        <f>'Age&amp;Sex by occurrence date'!$QS22</f>
        <v>17573</v>
      </c>
      <c r="C73" s="219">
        <v>14498</v>
      </c>
      <c r="D73" s="219">
        <v>14498</v>
      </c>
      <c r="E73" s="219">
        <v>14498</v>
      </c>
      <c r="F73" s="219">
        <v>14498</v>
      </c>
      <c r="G73" s="219">
        <v>14498</v>
      </c>
      <c r="H73" s="219">
        <v>14498</v>
      </c>
      <c r="I73" s="219">
        <v>14498</v>
      </c>
      <c r="J73" s="219">
        <v>14498</v>
      </c>
      <c r="K73" s="219">
        <v>14498</v>
      </c>
      <c r="L73" s="219">
        <v>14498</v>
      </c>
      <c r="M73" s="219">
        <v>14498</v>
      </c>
      <c r="N73" s="219">
        <v>14498</v>
      </c>
      <c r="O73" s="219">
        <v>14498</v>
      </c>
      <c r="P73" s="219">
        <v>14498</v>
      </c>
      <c r="Q73" s="219">
        <v>14497</v>
      </c>
      <c r="R73" s="219">
        <v>14497</v>
      </c>
      <c r="S73" s="219">
        <v>14496</v>
      </c>
      <c r="T73" s="219">
        <v>14487</v>
      </c>
      <c r="U73" s="219">
        <v>14487</v>
      </c>
      <c r="V73" s="219">
        <v>14486</v>
      </c>
      <c r="W73" s="219">
        <v>14486</v>
      </c>
      <c r="X73" s="219">
        <v>14485</v>
      </c>
      <c r="Y73" s="219">
        <v>14484</v>
      </c>
      <c r="Z73" s="219">
        <v>14374</v>
      </c>
      <c r="AA73" s="219">
        <v>14270</v>
      </c>
      <c r="AB73" s="219">
        <v>14059</v>
      </c>
      <c r="AC73" s="219">
        <v>14057</v>
      </c>
      <c r="AD73" s="219">
        <v>14057</v>
      </c>
      <c r="AE73" s="219">
        <v>13998</v>
      </c>
      <c r="AF73" s="219">
        <v>13998</v>
      </c>
      <c r="AG73" s="219">
        <v>13998</v>
      </c>
      <c r="AH73" s="219">
        <v>13998</v>
      </c>
      <c r="AI73" s="219">
        <v>13998</v>
      </c>
      <c r="AJ73" s="219">
        <v>13998</v>
      </c>
      <c r="AK73" s="219">
        <v>13998</v>
      </c>
      <c r="AL73" s="219">
        <v>13998</v>
      </c>
      <c r="AM73" s="219">
        <v>13998</v>
      </c>
      <c r="AN73" s="219">
        <v>13996</v>
      </c>
      <c r="AO73" s="219">
        <v>13995</v>
      </c>
      <c r="AP73" s="219">
        <v>13994</v>
      </c>
      <c r="AQ73" s="219">
        <v>13994</v>
      </c>
      <c r="AR73" s="219">
        <v>13993</v>
      </c>
      <c r="AS73" s="219">
        <v>13993</v>
      </c>
      <c r="AT73" s="219">
        <v>13978</v>
      </c>
      <c r="AU73" s="219">
        <v>13972</v>
      </c>
      <c r="AV73" s="219">
        <v>13973</v>
      </c>
      <c r="AW73" s="219">
        <v>13973</v>
      </c>
      <c r="AX73" s="219">
        <v>13975</v>
      </c>
      <c r="AY73" s="219">
        <v>13972</v>
      </c>
      <c r="AZ73" s="219">
        <v>13970</v>
      </c>
      <c r="BA73" s="219">
        <v>13970</v>
      </c>
      <c r="BB73" s="219">
        <v>13959</v>
      </c>
      <c r="BC73" s="219">
        <v>13958</v>
      </c>
      <c r="BD73" s="219">
        <v>13956</v>
      </c>
      <c r="BE73" s="219">
        <v>13950</v>
      </c>
      <c r="BF73" s="219"/>
      <c r="BG73" s="219"/>
      <c r="BH73" s="219"/>
      <c r="BI73" s="219"/>
      <c r="BJ73" s="219"/>
      <c r="BK73" s="219"/>
      <c r="BL73" s="219"/>
      <c r="BM73" s="219"/>
      <c r="BN73" s="219"/>
      <c r="BO73" s="219"/>
      <c r="BP73" s="219"/>
      <c r="BQ73" s="219"/>
      <c r="BR73" s="219"/>
      <c r="BS73" s="219"/>
      <c r="BT73" s="219"/>
      <c r="BU73" s="219"/>
      <c r="BV73" s="219"/>
      <c r="BW73" s="219"/>
      <c r="BX73" s="219"/>
      <c r="BY73" s="219"/>
      <c r="BZ73" s="219"/>
      <c r="CA73" s="219"/>
      <c r="CB73" s="219"/>
      <c r="CC73" s="219"/>
      <c r="CD73" s="219"/>
      <c r="CE73" s="219"/>
      <c r="CF73" s="219"/>
      <c r="CG73" s="219"/>
      <c r="CH73" s="219"/>
      <c r="CI73" s="219"/>
      <c r="CJ73" s="219"/>
      <c r="CK73" s="219"/>
      <c r="CL73" s="219"/>
      <c r="CM73" s="219"/>
      <c r="CN73" s="219"/>
      <c r="CO73" s="219"/>
      <c r="CP73" s="219"/>
      <c r="CQ73" s="219"/>
      <c r="CR73" s="219"/>
      <c r="CS73" s="219"/>
      <c r="CT73" s="219"/>
      <c r="CU73" s="219"/>
      <c r="CV73" s="219"/>
      <c r="CW73" s="219"/>
      <c r="CX73" s="219"/>
      <c r="CY73" s="219"/>
      <c r="CZ73" s="219"/>
      <c r="DA73" s="219"/>
      <c r="DB73" s="219"/>
      <c r="DC73" s="219"/>
      <c r="DD73" s="219"/>
      <c r="DE73" s="219"/>
      <c r="DF73" s="219"/>
      <c r="DG73" s="219"/>
      <c r="DH73" s="219"/>
      <c r="DI73" s="219"/>
      <c r="DJ73" s="219"/>
      <c r="DK73" s="219"/>
      <c r="DL73" s="219"/>
      <c r="DM73" s="219"/>
      <c r="DN73" s="219"/>
      <c r="DO73" s="219"/>
      <c r="DP73" s="219"/>
      <c r="DQ73" s="219"/>
      <c r="DR73" s="219"/>
      <c r="DS73" s="219"/>
      <c r="DT73" s="219"/>
      <c r="DU73" s="219"/>
      <c r="DV73" s="219"/>
      <c r="DW73" s="219"/>
      <c r="DX73" s="219"/>
      <c r="DY73" s="219"/>
      <c r="DZ73" s="219"/>
      <c r="EA73" s="219"/>
      <c r="EB73" s="219"/>
      <c r="EC73" s="219"/>
      <c r="ED73" s="219"/>
      <c r="EE73" s="219"/>
      <c r="EF73" s="219"/>
      <c r="EG73" s="219"/>
      <c r="EH73" s="219"/>
      <c r="EI73" s="219"/>
      <c r="EJ73" s="219"/>
      <c r="EK73" s="219"/>
      <c r="EL73" s="219"/>
      <c r="EM73" s="219"/>
      <c r="EN73" s="231"/>
      <c r="EO73" s="239"/>
      <c r="EP73" s="226"/>
      <c r="EQ73" s="202"/>
      <c r="ER73" s="202"/>
      <c r="ES73" s="202"/>
      <c r="ET73" s="202"/>
      <c r="EU73" s="202"/>
      <c r="EV73" s="202"/>
      <c r="EW73" s="202"/>
      <c r="EX73" s="202"/>
      <c r="EY73" s="202"/>
      <c r="EZ73" s="202"/>
      <c r="FA73" s="202"/>
      <c r="FB73" s="202"/>
      <c r="FC73" s="202"/>
      <c r="FD73" s="202"/>
      <c r="FE73" s="202"/>
      <c r="FF73" s="202"/>
      <c r="FG73" s="202"/>
      <c r="FH73" s="202"/>
      <c r="FI73" s="202"/>
      <c r="FJ73" s="202"/>
      <c r="FK73" s="202"/>
      <c r="FL73" s="202"/>
      <c r="FM73" s="202"/>
      <c r="FN73" s="202"/>
      <c r="FO73" s="202"/>
      <c r="FP73" s="202"/>
      <c r="FQ73" s="202"/>
      <c r="FR73" s="202"/>
      <c r="FS73" s="202"/>
      <c r="FT73" s="202"/>
      <c r="FU73" s="202"/>
      <c r="FV73" s="202"/>
      <c r="FW73" s="202"/>
      <c r="FX73" s="202"/>
      <c r="FY73" s="202"/>
      <c r="FZ73" s="202"/>
      <c r="GA73" s="202"/>
      <c r="GB73" s="202"/>
      <c r="GC73" s="202"/>
      <c r="GD73" s="202"/>
      <c r="GE73" s="202"/>
      <c r="GF73" s="202"/>
      <c r="GG73" s="202"/>
      <c r="GH73" s="202"/>
      <c r="GI73" s="202"/>
      <c r="GJ73" s="202"/>
      <c r="GK73" s="202"/>
      <c r="GL73" s="202"/>
      <c r="GM73" s="202"/>
      <c r="GN73" s="202"/>
      <c r="GO73" s="202"/>
      <c r="GP73" s="202"/>
      <c r="GQ73" s="202"/>
      <c r="GR73" s="202"/>
      <c r="GS73" s="202"/>
      <c r="GT73" s="202"/>
      <c r="GU73" s="202"/>
      <c r="GV73" s="202"/>
      <c r="GW73" s="202"/>
      <c r="GX73" s="202"/>
      <c r="GY73" s="202"/>
      <c r="GZ73" s="202"/>
      <c r="HA73" s="202"/>
      <c r="HB73" s="202"/>
      <c r="HC73" s="202"/>
      <c r="HD73" s="202"/>
      <c r="HE73" s="202"/>
      <c r="HF73" s="202"/>
      <c r="HG73" s="202"/>
      <c r="HH73" s="202"/>
      <c r="HI73" s="202"/>
      <c r="HJ73" s="202"/>
      <c r="HK73" s="202"/>
      <c r="HL73" s="202"/>
      <c r="HM73" s="154"/>
      <c r="HN73" s="154"/>
      <c r="HO73" s="154"/>
      <c r="HP73" s="154"/>
      <c r="HQ73" s="154"/>
      <c r="HR73" s="154"/>
      <c r="HS73" s="154"/>
      <c r="HT73" s="154"/>
      <c r="HU73" s="154"/>
      <c r="HV73" s="154"/>
      <c r="HW73" s="166"/>
    </row>
    <row r="74" spans="1:231">
      <c r="A74" s="145">
        <f t="shared" si="39"/>
        <v>44606</v>
      </c>
      <c r="B74" s="219">
        <f>'Age&amp;Sex by occurrence date'!$QZ22</f>
        <v>17542</v>
      </c>
      <c r="C74" s="219">
        <v>14467</v>
      </c>
      <c r="D74" s="219">
        <v>14467</v>
      </c>
      <c r="E74" s="219">
        <v>14467</v>
      </c>
      <c r="F74" s="219">
        <v>14467</v>
      </c>
      <c r="G74" s="219">
        <v>14467</v>
      </c>
      <c r="H74" s="219">
        <v>14467</v>
      </c>
      <c r="I74" s="219">
        <v>14467</v>
      </c>
      <c r="J74" s="219">
        <v>14467</v>
      </c>
      <c r="K74" s="219">
        <v>14467</v>
      </c>
      <c r="L74" s="219">
        <v>14467</v>
      </c>
      <c r="M74" s="219">
        <v>14467</v>
      </c>
      <c r="N74" s="219">
        <v>14467</v>
      </c>
      <c r="O74" s="219">
        <v>14467</v>
      </c>
      <c r="P74" s="219">
        <v>14467</v>
      </c>
      <c r="Q74" s="219">
        <v>14466</v>
      </c>
      <c r="R74" s="219">
        <v>14466</v>
      </c>
      <c r="S74" s="219">
        <v>14465</v>
      </c>
      <c r="T74" s="219">
        <v>14456</v>
      </c>
      <c r="U74" s="219">
        <v>14456</v>
      </c>
      <c r="V74" s="219">
        <v>14455</v>
      </c>
      <c r="W74" s="219">
        <v>14455</v>
      </c>
      <c r="X74" s="219">
        <v>14454</v>
      </c>
      <c r="Y74" s="219">
        <v>14453</v>
      </c>
      <c r="Z74" s="219">
        <v>14346</v>
      </c>
      <c r="AA74" s="219">
        <v>14242</v>
      </c>
      <c r="AB74" s="219">
        <v>14032</v>
      </c>
      <c r="AC74" s="219">
        <v>14030</v>
      </c>
      <c r="AD74" s="219">
        <v>14030</v>
      </c>
      <c r="AE74" s="219">
        <v>13972</v>
      </c>
      <c r="AF74" s="219">
        <v>13972</v>
      </c>
      <c r="AG74" s="219">
        <v>13972</v>
      </c>
      <c r="AH74" s="219">
        <v>13972</v>
      </c>
      <c r="AI74" s="219">
        <v>13972</v>
      </c>
      <c r="AJ74" s="219">
        <v>13972</v>
      </c>
      <c r="AK74" s="219">
        <v>13972</v>
      </c>
      <c r="AL74" s="219">
        <v>13972</v>
      </c>
      <c r="AM74" s="219">
        <v>13972</v>
      </c>
      <c r="AN74" s="219">
        <v>13970</v>
      </c>
      <c r="AO74" s="219">
        <v>13969</v>
      </c>
      <c r="AP74" s="219">
        <v>13968</v>
      </c>
      <c r="AQ74" s="219">
        <v>13968</v>
      </c>
      <c r="AR74" s="219">
        <v>13967</v>
      </c>
      <c r="AS74" s="219">
        <v>13967</v>
      </c>
      <c r="AT74" s="219">
        <v>13952</v>
      </c>
      <c r="AU74" s="219">
        <v>13946</v>
      </c>
      <c r="AV74" s="219">
        <v>13947</v>
      </c>
      <c r="AW74" s="219">
        <v>13947</v>
      </c>
      <c r="AX74" s="219">
        <v>13949</v>
      </c>
      <c r="AY74" s="219">
        <v>13946</v>
      </c>
      <c r="AZ74" s="219">
        <v>13945</v>
      </c>
      <c r="BA74" s="219">
        <v>13945</v>
      </c>
      <c r="BB74" s="219">
        <v>13934</v>
      </c>
      <c r="BC74" s="219">
        <v>13933</v>
      </c>
      <c r="BD74" s="219">
        <v>13931</v>
      </c>
      <c r="BE74" s="219">
        <v>13928</v>
      </c>
      <c r="BF74" s="219">
        <v>13901</v>
      </c>
      <c r="BG74" s="219"/>
      <c r="BH74" s="219"/>
      <c r="BI74" s="219"/>
      <c r="BJ74" s="219"/>
      <c r="BK74" s="219"/>
      <c r="BL74" s="219"/>
      <c r="BM74" s="219"/>
      <c r="BN74" s="219"/>
      <c r="BO74" s="219"/>
      <c r="BP74" s="219"/>
      <c r="BQ74" s="219"/>
      <c r="BR74" s="219"/>
      <c r="BS74" s="219"/>
      <c r="BT74" s="219"/>
      <c r="BU74" s="219"/>
      <c r="BV74" s="219"/>
      <c r="BW74" s="219"/>
      <c r="BX74" s="219"/>
      <c r="BY74" s="219"/>
      <c r="BZ74" s="219"/>
      <c r="CA74" s="219"/>
      <c r="CB74" s="219"/>
      <c r="CC74" s="219"/>
      <c r="CD74" s="219"/>
      <c r="CE74" s="219"/>
      <c r="CF74" s="219"/>
      <c r="CG74" s="219"/>
      <c r="CH74" s="219"/>
      <c r="CI74" s="219"/>
      <c r="CJ74" s="219"/>
      <c r="CK74" s="219"/>
      <c r="CL74" s="219"/>
      <c r="CM74" s="219"/>
      <c r="CN74" s="219"/>
      <c r="CO74" s="219"/>
      <c r="CP74" s="219"/>
      <c r="CQ74" s="219"/>
      <c r="CR74" s="219"/>
      <c r="CS74" s="219"/>
      <c r="CT74" s="219"/>
      <c r="CU74" s="219"/>
      <c r="CV74" s="219"/>
      <c r="CW74" s="219"/>
      <c r="CX74" s="219"/>
      <c r="CY74" s="219"/>
      <c r="CZ74" s="219"/>
      <c r="DA74" s="219"/>
      <c r="DB74" s="219"/>
      <c r="DC74" s="219"/>
      <c r="DD74" s="219"/>
      <c r="DE74" s="219"/>
      <c r="DF74" s="219"/>
      <c r="DG74" s="219"/>
      <c r="DH74" s="219"/>
      <c r="DI74" s="219"/>
      <c r="DJ74" s="219"/>
      <c r="DK74" s="219"/>
      <c r="DL74" s="219"/>
      <c r="DM74" s="219"/>
      <c r="DN74" s="219"/>
      <c r="DO74" s="219"/>
      <c r="DP74" s="219"/>
      <c r="DQ74" s="219"/>
      <c r="DR74" s="219"/>
      <c r="DS74" s="219"/>
      <c r="DT74" s="219"/>
      <c r="DU74" s="219"/>
      <c r="DV74" s="219"/>
      <c r="DW74" s="219"/>
      <c r="DX74" s="219"/>
      <c r="DY74" s="219"/>
      <c r="DZ74" s="219"/>
      <c r="EA74" s="219"/>
      <c r="EB74" s="219"/>
      <c r="EC74" s="219"/>
      <c r="ED74" s="219"/>
      <c r="EE74" s="219"/>
      <c r="EF74" s="219"/>
      <c r="EG74" s="219"/>
      <c r="EH74" s="219"/>
      <c r="EI74" s="219"/>
      <c r="EJ74" s="219"/>
      <c r="EK74" s="219"/>
      <c r="EL74" s="219"/>
      <c r="EM74" s="219"/>
      <c r="EN74" s="231"/>
      <c r="EO74" s="239"/>
      <c r="EP74" s="226"/>
      <c r="EQ74" s="202"/>
      <c r="ER74" s="202"/>
      <c r="ES74" s="202"/>
      <c r="ET74" s="202"/>
      <c r="EU74" s="202"/>
      <c r="EV74" s="202"/>
      <c r="EW74" s="202"/>
      <c r="EX74" s="202"/>
      <c r="EY74" s="202"/>
      <c r="EZ74" s="202"/>
      <c r="FA74" s="202"/>
      <c r="FB74" s="202"/>
      <c r="FC74" s="202"/>
      <c r="FD74" s="202"/>
      <c r="FE74" s="202"/>
      <c r="FF74" s="202"/>
      <c r="FG74" s="202"/>
      <c r="FH74" s="202"/>
      <c r="FI74" s="202"/>
      <c r="FJ74" s="202"/>
      <c r="FK74" s="202"/>
      <c r="FL74" s="202"/>
      <c r="FM74" s="202"/>
      <c r="FN74" s="202"/>
      <c r="FO74" s="202"/>
      <c r="FP74" s="202"/>
      <c r="FQ74" s="202"/>
      <c r="FR74" s="202"/>
      <c r="FS74" s="202"/>
      <c r="FT74" s="202"/>
      <c r="FU74" s="202"/>
      <c r="FV74" s="202"/>
      <c r="FW74" s="202"/>
      <c r="FX74" s="202"/>
      <c r="FY74" s="202"/>
      <c r="FZ74" s="202"/>
      <c r="GA74" s="202"/>
      <c r="GB74" s="202"/>
      <c r="GC74" s="202"/>
      <c r="GD74" s="202"/>
      <c r="GE74" s="202"/>
      <c r="GF74" s="202"/>
      <c r="GG74" s="202"/>
      <c r="GH74" s="202"/>
      <c r="GI74" s="202"/>
      <c r="GJ74" s="202"/>
      <c r="GK74" s="202"/>
      <c r="GL74" s="202"/>
      <c r="GM74" s="202"/>
      <c r="GN74" s="202"/>
      <c r="GO74" s="202"/>
      <c r="GP74" s="202"/>
      <c r="GQ74" s="202"/>
      <c r="GR74" s="202"/>
      <c r="GS74" s="202"/>
      <c r="GT74" s="202"/>
      <c r="GU74" s="202"/>
      <c r="GV74" s="202"/>
      <c r="GW74" s="202"/>
      <c r="GX74" s="202"/>
      <c r="GY74" s="202"/>
      <c r="GZ74" s="202"/>
      <c r="HA74" s="202"/>
      <c r="HB74" s="202"/>
      <c r="HC74" s="202"/>
      <c r="HD74" s="202"/>
      <c r="HE74" s="202"/>
      <c r="HF74" s="202"/>
      <c r="HG74" s="202"/>
      <c r="HH74" s="202"/>
      <c r="HI74" s="202"/>
      <c r="HJ74" s="202"/>
      <c r="HK74" s="202"/>
      <c r="HL74" s="202"/>
      <c r="HM74" s="154"/>
      <c r="HN74" s="154"/>
      <c r="HO74" s="154"/>
      <c r="HP74" s="154"/>
      <c r="HQ74" s="154"/>
      <c r="HR74" s="154"/>
      <c r="HS74" s="154"/>
      <c r="HT74" s="154"/>
      <c r="HU74" s="154"/>
      <c r="HV74" s="154"/>
      <c r="HW74" s="166"/>
    </row>
    <row r="75" spans="1:231">
      <c r="A75" s="145">
        <f t="shared" si="39"/>
        <v>44605</v>
      </c>
      <c r="B75" s="219">
        <f>'Age&amp;Sex by occurrence date'!$RG22</f>
        <v>17506</v>
      </c>
      <c r="C75" s="219">
        <v>14431</v>
      </c>
      <c r="D75" s="219">
        <v>14431</v>
      </c>
      <c r="E75" s="219">
        <v>14431</v>
      </c>
      <c r="F75" s="219">
        <v>14431</v>
      </c>
      <c r="G75" s="219">
        <v>14431</v>
      </c>
      <c r="H75" s="219">
        <v>14431</v>
      </c>
      <c r="I75" s="219">
        <v>14431</v>
      </c>
      <c r="J75" s="219">
        <v>14431</v>
      </c>
      <c r="K75" s="219">
        <v>14431</v>
      </c>
      <c r="L75" s="219">
        <v>14431</v>
      </c>
      <c r="M75" s="219">
        <v>14431</v>
      </c>
      <c r="N75" s="219">
        <v>14431</v>
      </c>
      <c r="O75" s="219">
        <v>14431</v>
      </c>
      <c r="P75" s="219">
        <v>14431</v>
      </c>
      <c r="Q75" s="219">
        <v>14430</v>
      </c>
      <c r="R75" s="219">
        <v>14430</v>
      </c>
      <c r="S75" s="219">
        <v>14429</v>
      </c>
      <c r="T75" s="219">
        <v>14420</v>
      </c>
      <c r="U75" s="219">
        <v>14420</v>
      </c>
      <c r="V75" s="219">
        <v>14419</v>
      </c>
      <c r="W75" s="219">
        <v>14419</v>
      </c>
      <c r="X75" s="219">
        <v>14418</v>
      </c>
      <c r="Y75" s="219">
        <v>14417</v>
      </c>
      <c r="Z75" s="219">
        <v>14313</v>
      </c>
      <c r="AA75" s="219">
        <v>14210</v>
      </c>
      <c r="AB75" s="219">
        <v>14002</v>
      </c>
      <c r="AC75" s="219">
        <v>14000</v>
      </c>
      <c r="AD75" s="219">
        <v>14000</v>
      </c>
      <c r="AE75" s="219">
        <v>13944</v>
      </c>
      <c r="AF75" s="219">
        <v>13944</v>
      </c>
      <c r="AG75" s="219">
        <v>13944</v>
      </c>
      <c r="AH75" s="219">
        <v>13944</v>
      </c>
      <c r="AI75" s="219">
        <v>13944</v>
      </c>
      <c r="AJ75" s="219">
        <v>13944</v>
      </c>
      <c r="AK75" s="219">
        <v>13944</v>
      </c>
      <c r="AL75" s="219">
        <v>13944</v>
      </c>
      <c r="AM75" s="219">
        <v>13944</v>
      </c>
      <c r="AN75" s="219">
        <v>13942</v>
      </c>
      <c r="AO75" s="219">
        <v>13941</v>
      </c>
      <c r="AP75" s="219">
        <v>13940</v>
      </c>
      <c r="AQ75" s="219">
        <v>13940</v>
      </c>
      <c r="AR75" s="219">
        <v>13939</v>
      </c>
      <c r="AS75" s="219">
        <v>13939</v>
      </c>
      <c r="AT75" s="219">
        <v>13924</v>
      </c>
      <c r="AU75" s="219">
        <v>13918</v>
      </c>
      <c r="AV75" s="219">
        <v>13919</v>
      </c>
      <c r="AW75" s="219">
        <v>13919</v>
      </c>
      <c r="AX75" s="219">
        <v>13921</v>
      </c>
      <c r="AY75" s="219">
        <v>13918</v>
      </c>
      <c r="AZ75" s="219">
        <v>13917</v>
      </c>
      <c r="BA75" s="219">
        <v>13917</v>
      </c>
      <c r="BB75" s="219">
        <v>13910</v>
      </c>
      <c r="BC75" s="219">
        <v>13909</v>
      </c>
      <c r="BD75" s="219">
        <v>13908</v>
      </c>
      <c r="BE75" s="219">
        <v>13905</v>
      </c>
      <c r="BF75" s="219">
        <v>13890</v>
      </c>
      <c r="BG75" s="219">
        <v>13866</v>
      </c>
      <c r="BH75" s="219"/>
      <c r="BI75" s="219"/>
      <c r="BJ75" s="219"/>
      <c r="BK75" s="219"/>
      <c r="BL75" s="219"/>
      <c r="BM75" s="219"/>
      <c r="BN75" s="219"/>
      <c r="BO75" s="219"/>
      <c r="BP75" s="219"/>
      <c r="BQ75" s="219"/>
      <c r="BR75" s="219"/>
      <c r="BS75" s="219"/>
      <c r="BT75" s="219"/>
      <c r="BU75" s="219"/>
      <c r="BV75" s="219"/>
      <c r="BW75" s="219"/>
      <c r="BX75" s="219"/>
      <c r="BY75" s="219"/>
      <c r="BZ75" s="219"/>
      <c r="CA75" s="219"/>
      <c r="CB75" s="219"/>
      <c r="CC75" s="219"/>
      <c r="CD75" s="219"/>
      <c r="CE75" s="219"/>
      <c r="CF75" s="219"/>
      <c r="CG75" s="219"/>
      <c r="CH75" s="219"/>
      <c r="CI75" s="219"/>
      <c r="CJ75" s="219"/>
      <c r="CK75" s="219"/>
      <c r="CL75" s="219"/>
      <c r="CM75" s="219"/>
      <c r="CN75" s="219"/>
      <c r="CO75" s="219"/>
      <c r="CP75" s="219"/>
      <c r="CQ75" s="219"/>
      <c r="CR75" s="219"/>
      <c r="CS75" s="219"/>
      <c r="CT75" s="219"/>
      <c r="CU75" s="219"/>
      <c r="CV75" s="219"/>
      <c r="CW75" s="219"/>
      <c r="CX75" s="219"/>
      <c r="CY75" s="219"/>
      <c r="CZ75" s="219"/>
      <c r="DA75" s="219"/>
      <c r="DB75" s="219"/>
      <c r="DC75" s="219"/>
      <c r="DD75" s="219"/>
      <c r="DE75" s="219"/>
      <c r="DF75" s="219"/>
      <c r="DG75" s="219"/>
      <c r="DH75" s="219"/>
      <c r="DI75" s="219"/>
      <c r="DJ75" s="219"/>
      <c r="DK75" s="219"/>
      <c r="DL75" s="219"/>
      <c r="DM75" s="219"/>
      <c r="DN75" s="219"/>
      <c r="DO75" s="219"/>
      <c r="DP75" s="219"/>
      <c r="DQ75" s="219"/>
      <c r="DR75" s="219"/>
      <c r="DS75" s="219"/>
      <c r="DT75" s="219"/>
      <c r="DU75" s="219"/>
      <c r="DV75" s="219"/>
      <c r="DW75" s="219"/>
      <c r="DX75" s="219"/>
      <c r="DY75" s="219"/>
      <c r="DZ75" s="219"/>
      <c r="EA75" s="219"/>
      <c r="EB75" s="219"/>
      <c r="EC75" s="219"/>
      <c r="ED75" s="219"/>
      <c r="EE75" s="219"/>
      <c r="EF75" s="219"/>
      <c r="EG75" s="219"/>
      <c r="EH75" s="219"/>
      <c r="EI75" s="219"/>
      <c r="EJ75" s="219"/>
      <c r="EK75" s="219"/>
      <c r="EL75" s="219"/>
      <c r="EM75" s="219"/>
      <c r="EN75" s="231"/>
      <c r="EO75" s="239"/>
      <c r="EP75" s="226"/>
      <c r="EQ75" s="202"/>
      <c r="ER75" s="202"/>
      <c r="ES75" s="202"/>
      <c r="ET75" s="202"/>
      <c r="EU75" s="202"/>
      <c r="EV75" s="202"/>
      <c r="EW75" s="202"/>
      <c r="EX75" s="202"/>
      <c r="EY75" s="202"/>
      <c r="EZ75" s="202"/>
      <c r="FA75" s="202"/>
      <c r="FB75" s="202"/>
      <c r="FC75" s="202"/>
      <c r="FD75" s="202"/>
      <c r="FE75" s="202"/>
      <c r="FF75" s="202"/>
      <c r="FG75" s="202"/>
      <c r="FH75" s="202"/>
      <c r="FI75" s="202"/>
      <c r="FJ75" s="202"/>
      <c r="FK75" s="202"/>
      <c r="FL75" s="202"/>
      <c r="FM75" s="202"/>
      <c r="FN75" s="202"/>
      <c r="FO75" s="202"/>
      <c r="FP75" s="202"/>
      <c r="FQ75" s="202"/>
      <c r="FR75" s="202"/>
      <c r="FS75" s="202"/>
      <c r="FT75" s="202"/>
      <c r="FU75" s="202"/>
      <c r="FV75" s="202"/>
      <c r="FW75" s="202"/>
      <c r="FX75" s="202"/>
      <c r="FY75" s="202"/>
      <c r="FZ75" s="202"/>
      <c r="GA75" s="202"/>
      <c r="GB75" s="202"/>
      <c r="GC75" s="202"/>
      <c r="GD75" s="202"/>
      <c r="GE75" s="202"/>
      <c r="GF75" s="202"/>
      <c r="GG75" s="202"/>
      <c r="GH75" s="202"/>
      <c r="GI75" s="202"/>
      <c r="GJ75" s="202"/>
      <c r="GK75" s="202"/>
      <c r="GL75" s="202"/>
      <c r="GM75" s="202"/>
      <c r="GN75" s="202"/>
      <c r="GO75" s="202"/>
      <c r="GP75" s="202"/>
      <c r="GQ75" s="202"/>
      <c r="GR75" s="202"/>
      <c r="GS75" s="202"/>
      <c r="GT75" s="202"/>
      <c r="GU75" s="202"/>
      <c r="GV75" s="202"/>
      <c r="GW75" s="202"/>
      <c r="GX75" s="202"/>
      <c r="GY75" s="202"/>
      <c r="GZ75" s="202"/>
      <c r="HA75" s="202"/>
      <c r="HB75" s="202"/>
      <c r="HC75" s="202"/>
      <c r="HD75" s="202"/>
      <c r="HE75" s="202"/>
      <c r="HF75" s="202"/>
      <c r="HG75" s="202"/>
      <c r="HH75" s="202"/>
      <c r="HI75" s="202"/>
      <c r="HJ75" s="202"/>
      <c r="HK75" s="202"/>
      <c r="HL75" s="202"/>
      <c r="HM75" s="154"/>
      <c r="HN75" s="154"/>
      <c r="HO75" s="154"/>
      <c r="HP75" s="154"/>
      <c r="HQ75" s="154"/>
      <c r="HR75" s="154"/>
      <c r="HS75" s="154"/>
      <c r="HT75" s="154"/>
      <c r="HU75" s="154"/>
      <c r="HV75" s="154"/>
      <c r="HW75" s="166"/>
    </row>
    <row r="76" spans="1:231">
      <c r="A76" s="145">
        <f t="shared" si="39"/>
        <v>44604</v>
      </c>
      <c r="B76" s="219">
        <f>'Age&amp;Sex by occurrence date'!$RN22</f>
        <v>17483</v>
      </c>
      <c r="C76" s="219">
        <v>14408</v>
      </c>
      <c r="D76" s="219">
        <v>14408</v>
      </c>
      <c r="E76" s="219">
        <v>14408</v>
      </c>
      <c r="F76" s="219">
        <v>14408</v>
      </c>
      <c r="G76" s="219">
        <v>14408</v>
      </c>
      <c r="H76" s="219">
        <v>14408</v>
      </c>
      <c r="I76" s="219">
        <v>14408</v>
      </c>
      <c r="J76" s="219">
        <v>14408</v>
      </c>
      <c r="K76" s="219">
        <v>14408</v>
      </c>
      <c r="L76" s="219">
        <v>14408</v>
      </c>
      <c r="M76" s="219">
        <v>14408</v>
      </c>
      <c r="N76" s="219">
        <v>14408</v>
      </c>
      <c r="O76" s="219">
        <v>14408</v>
      </c>
      <c r="P76" s="219">
        <v>14408</v>
      </c>
      <c r="Q76" s="219">
        <v>14407</v>
      </c>
      <c r="R76" s="219">
        <v>14407</v>
      </c>
      <c r="S76" s="219">
        <v>14406</v>
      </c>
      <c r="T76" s="219">
        <v>14397</v>
      </c>
      <c r="U76" s="219">
        <v>14397</v>
      </c>
      <c r="V76" s="219">
        <v>14396</v>
      </c>
      <c r="W76" s="219">
        <v>14396</v>
      </c>
      <c r="X76" s="219">
        <v>14395</v>
      </c>
      <c r="Y76" s="219">
        <v>14394</v>
      </c>
      <c r="Z76" s="219">
        <v>14293</v>
      </c>
      <c r="AA76" s="219">
        <v>14190</v>
      </c>
      <c r="AB76" s="219">
        <v>13984</v>
      </c>
      <c r="AC76" s="219">
        <v>13982</v>
      </c>
      <c r="AD76" s="219">
        <v>13982</v>
      </c>
      <c r="AE76" s="219">
        <v>13926</v>
      </c>
      <c r="AF76" s="219">
        <v>13926</v>
      </c>
      <c r="AG76" s="219">
        <v>13926</v>
      </c>
      <c r="AH76" s="219">
        <v>13926</v>
      </c>
      <c r="AI76" s="219">
        <v>13926</v>
      </c>
      <c r="AJ76" s="219">
        <v>13926</v>
      </c>
      <c r="AK76" s="219">
        <v>13926</v>
      </c>
      <c r="AL76" s="219">
        <v>13926</v>
      </c>
      <c r="AM76" s="219">
        <v>13926</v>
      </c>
      <c r="AN76" s="219">
        <v>13924</v>
      </c>
      <c r="AO76" s="219">
        <v>13923</v>
      </c>
      <c r="AP76" s="219">
        <v>13922</v>
      </c>
      <c r="AQ76" s="219">
        <v>13922</v>
      </c>
      <c r="AR76" s="219">
        <v>13921</v>
      </c>
      <c r="AS76" s="219">
        <v>13921</v>
      </c>
      <c r="AT76" s="219">
        <v>13907</v>
      </c>
      <c r="AU76" s="219">
        <v>13903</v>
      </c>
      <c r="AV76" s="219">
        <v>13904</v>
      </c>
      <c r="AW76" s="219">
        <v>13904</v>
      </c>
      <c r="AX76" s="219">
        <v>13906</v>
      </c>
      <c r="AY76" s="219">
        <v>13903</v>
      </c>
      <c r="AZ76" s="219">
        <v>13902</v>
      </c>
      <c r="BA76" s="219">
        <v>13902</v>
      </c>
      <c r="BB76" s="219">
        <v>13896</v>
      </c>
      <c r="BC76" s="219">
        <v>13896</v>
      </c>
      <c r="BD76" s="219">
        <v>13895</v>
      </c>
      <c r="BE76" s="219">
        <v>13892</v>
      </c>
      <c r="BF76" s="219">
        <v>13879</v>
      </c>
      <c r="BG76" s="219">
        <v>13862</v>
      </c>
      <c r="BH76" s="219">
        <v>13844</v>
      </c>
      <c r="BI76" s="219"/>
      <c r="BJ76" s="219"/>
      <c r="BK76" s="219"/>
      <c r="BL76" s="219"/>
      <c r="BM76" s="219"/>
      <c r="BN76" s="219"/>
      <c r="BO76" s="219"/>
      <c r="BP76" s="219"/>
      <c r="BQ76" s="219"/>
      <c r="BR76" s="219"/>
      <c r="BS76" s="219"/>
      <c r="BT76" s="219"/>
      <c r="BU76" s="219"/>
      <c r="BV76" s="219"/>
      <c r="BW76" s="219"/>
      <c r="BX76" s="219"/>
      <c r="BY76" s="219"/>
      <c r="BZ76" s="219"/>
      <c r="CA76" s="219"/>
      <c r="CB76" s="219"/>
      <c r="CC76" s="219"/>
      <c r="CD76" s="219"/>
      <c r="CE76" s="219"/>
      <c r="CF76" s="219"/>
      <c r="CG76" s="219"/>
      <c r="CH76" s="219"/>
      <c r="CI76" s="219"/>
      <c r="CJ76" s="219"/>
      <c r="CK76" s="219"/>
      <c r="CL76" s="219"/>
      <c r="CM76" s="219"/>
      <c r="CN76" s="219"/>
      <c r="CO76" s="219"/>
      <c r="CP76" s="219"/>
      <c r="CQ76" s="219"/>
      <c r="CR76" s="219"/>
      <c r="CS76" s="219"/>
      <c r="CT76" s="219"/>
      <c r="CU76" s="219"/>
      <c r="CV76" s="219"/>
      <c r="CW76" s="219"/>
      <c r="CX76" s="219"/>
      <c r="CY76" s="219"/>
      <c r="CZ76" s="219"/>
      <c r="DA76" s="219"/>
      <c r="DB76" s="219"/>
      <c r="DC76" s="219"/>
      <c r="DD76" s="219"/>
      <c r="DE76" s="219"/>
      <c r="DF76" s="219"/>
      <c r="DG76" s="219"/>
      <c r="DH76" s="219"/>
      <c r="DI76" s="219"/>
      <c r="DJ76" s="219"/>
      <c r="DK76" s="219"/>
      <c r="DL76" s="219"/>
      <c r="DM76" s="219"/>
      <c r="DN76" s="219"/>
      <c r="DO76" s="219"/>
      <c r="DP76" s="219"/>
      <c r="DQ76" s="219"/>
      <c r="DR76" s="219"/>
      <c r="DS76" s="219"/>
      <c r="DT76" s="219"/>
      <c r="DU76" s="219"/>
      <c r="DV76" s="219"/>
      <c r="DW76" s="219"/>
      <c r="DX76" s="219"/>
      <c r="DY76" s="219"/>
      <c r="DZ76" s="219"/>
      <c r="EA76" s="219"/>
      <c r="EB76" s="219"/>
      <c r="EC76" s="219"/>
      <c r="ED76" s="219"/>
      <c r="EE76" s="219"/>
      <c r="EF76" s="219"/>
      <c r="EG76" s="219"/>
      <c r="EH76" s="219"/>
      <c r="EI76" s="219"/>
      <c r="EJ76" s="219"/>
      <c r="EK76" s="219"/>
      <c r="EL76" s="219"/>
      <c r="EM76" s="219"/>
      <c r="EN76" s="231"/>
      <c r="EO76" s="239"/>
      <c r="EP76" s="226"/>
      <c r="EQ76" s="202"/>
      <c r="ER76" s="202"/>
      <c r="ES76" s="202"/>
      <c r="ET76" s="202"/>
      <c r="EU76" s="202"/>
      <c r="EV76" s="202"/>
      <c r="EW76" s="202"/>
      <c r="EX76" s="202"/>
      <c r="EY76" s="202"/>
      <c r="EZ76" s="202"/>
      <c r="FA76" s="202"/>
      <c r="FB76" s="202"/>
      <c r="FC76" s="202"/>
      <c r="FD76" s="202"/>
      <c r="FE76" s="202"/>
      <c r="FF76" s="202"/>
      <c r="FG76" s="202"/>
      <c r="FH76" s="202"/>
      <c r="FI76" s="202"/>
      <c r="FJ76" s="202"/>
      <c r="FK76" s="202"/>
      <c r="FL76" s="202"/>
      <c r="FM76" s="202"/>
      <c r="FN76" s="202"/>
      <c r="FO76" s="202"/>
      <c r="FP76" s="202"/>
      <c r="FQ76" s="202"/>
      <c r="FR76" s="202"/>
      <c r="FS76" s="202"/>
      <c r="FT76" s="202"/>
      <c r="FU76" s="202"/>
      <c r="FV76" s="202"/>
      <c r="FW76" s="202"/>
      <c r="FX76" s="202"/>
      <c r="FY76" s="202"/>
      <c r="FZ76" s="202"/>
      <c r="GA76" s="202"/>
      <c r="GB76" s="202"/>
      <c r="GC76" s="202"/>
      <c r="GD76" s="202"/>
      <c r="GE76" s="202"/>
      <c r="GF76" s="202"/>
      <c r="GG76" s="202"/>
      <c r="GH76" s="202"/>
      <c r="GI76" s="202"/>
      <c r="GJ76" s="202"/>
      <c r="GK76" s="202"/>
      <c r="GL76" s="202"/>
      <c r="GM76" s="202"/>
      <c r="GN76" s="202"/>
      <c r="GO76" s="202"/>
      <c r="GP76" s="202"/>
      <c r="GQ76" s="202"/>
      <c r="GR76" s="202"/>
      <c r="GS76" s="202"/>
      <c r="GT76" s="202"/>
      <c r="GU76" s="202"/>
      <c r="GV76" s="202"/>
      <c r="GW76" s="202"/>
      <c r="GX76" s="202"/>
      <c r="GY76" s="202"/>
      <c r="GZ76" s="202"/>
      <c r="HA76" s="202"/>
      <c r="HB76" s="202"/>
      <c r="HC76" s="202"/>
      <c r="HD76" s="202"/>
      <c r="HE76" s="202"/>
      <c r="HF76" s="202"/>
      <c r="HG76" s="202"/>
      <c r="HH76" s="202"/>
      <c r="HI76" s="202"/>
      <c r="HJ76" s="202"/>
      <c r="HK76" s="202"/>
      <c r="HL76" s="202"/>
      <c r="HM76" s="154"/>
      <c r="HN76" s="154"/>
      <c r="HO76" s="154"/>
      <c r="HP76" s="154"/>
      <c r="HQ76" s="154"/>
      <c r="HR76" s="154"/>
      <c r="HS76" s="154"/>
      <c r="HT76" s="154"/>
      <c r="HU76" s="154"/>
      <c r="HV76" s="154"/>
      <c r="HW76" s="166"/>
    </row>
    <row r="77" spans="1:231">
      <c r="A77" s="145">
        <f t="shared" si="39"/>
        <v>44603</v>
      </c>
      <c r="B77" s="219">
        <f>'Age&amp;Sex by occurrence date'!$RU22</f>
        <v>17451</v>
      </c>
      <c r="C77" s="219">
        <v>14376</v>
      </c>
      <c r="D77" s="219">
        <v>14376</v>
      </c>
      <c r="E77" s="219">
        <v>14376</v>
      </c>
      <c r="F77" s="219">
        <v>14376</v>
      </c>
      <c r="G77" s="219">
        <v>14376</v>
      </c>
      <c r="H77" s="219">
        <v>14376</v>
      </c>
      <c r="I77" s="219">
        <v>14376</v>
      </c>
      <c r="J77" s="219">
        <v>14376</v>
      </c>
      <c r="K77" s="219">
        <v>14376</v>
      </c>
      <c r="L77" s="219">
        <v>14376</v>
      </c>
      <c r="M77" s="219">
        <v>14376</v>
      </c>
      <c r="N77" s="219">
        <v>14376</v>
      </c>
      <c r="O77" s="219">
        <v>14376</v>
      </c>
      <c r="P77" s="219">
        <v>14376</v>
      </c>
      <c r="Q77" s="219">
        <v>14375</v>
      </c>
      <c r="R77" s="219">
        <v>14375</v>
      </c>
      <c r="S77" s="219">
        <v>14374</v>
      </c>
      <c r="T77" s="219">
        <v>14365</v>
      </c>
      <c r="U77" s="219">
        <v>14365</v>
      </c>
      <c r="V77" s="219">
        <v>14364</v>
      </c>
      <c r="W77" s="219">
        <v>14364</v>
      </c>
      <c r="X77" s="219">
        <v>14363</v>
      </c>
      <c r="Y77" s="219">
        <v>14362</v>
      </c>
      <c r="Z77" s="219">
        <v>14262</v>
      </c>
      <c r="AA77" s="219">
        <v>14159</v>
      </c>
      <c r="AB77" s="219">
        <v>13954</v>
      </c>
      <c r="AC77" s="219">
        <v>13952</v>
      </c>
      <c r="AD77" s="219">
        <v>13952</v>
      </c>
      <c r="AE77" s="219">
        <v>13896</v>
      </c>
      <c r="AF77" s="219">
        <v>13896</v>
      </c>
      <c r="AG77" s="219">
        <v>13896</v>
      </c>
      <c r="AH77" s="219">
        <v>13896</v>
      </c>
      <c r="AI77" s="219">
        <v>13896</v>
      </c>
      <c r="AJ77" s="219">
        <v>13896</v>
      </c>
      <c r="AK77" s="219">
        <v>13896</v>
      </c>
      <c r="AL77" s="219">
        <v>13896</v>
      </c>
      <c r="AM77" s="219">
        <v>13896</v>
      </c>
      <c r="AN77" s="219">
        <v>13894</v>
      </c>
      <c r="AO77" s="219">
        <v>13893</v>
      </c>
      <c r="AP77" s="219">
        <v>13892</v>
      </c>
      <c r="AQ77" s="219">
        <v>13892</v>
      </c>
      <c r="AR77" s="219">
        <v>13891</v>
      </c>
      <c r="AS77" s="219">
        <v>13891</v>
      </c>
      <c r="AT77" s="219">
        <v>13877</v>
      </c>
      <c r="AU77" s="219">
        <v>13874</v>
      </c>
      <c r="AV77" s="219">
        <v>13874</v>
      </c>
      <c r="AW77" s="219">
        <v>13874</v>
      </c>
      <c r="AX77" s="219">
        <v>13876</v>
      </c>
      <c r="AY77" s="219">
        <v>13873</v>
      </c>
      <c r="AZ77" s="219">
        <v>13872</v>
      </c>
      <c r="BA77" s="219">
        <v>13872</v>
      </c>
      <c r="BB77" s="219">
        <v>13867</v>
      </c>
      <c r="BC77" s="219">
        <v>13867</v>
      </c>
      <c r="BD77" s="219">
        <v>13866</v>
      </c>
      <c r="BE77" s="219">
        <v>13863</v>
      </c>
      <c r="BF77" s="219">
        <v>13854</v>
      </c>
      <c r="BG77" s="219">
        <v>13846</v>
      </c>
      <c r="BH77" s="219">
        <v>13839</v>
      </c>
      <c r="BI77" s="219">
        <v>13832</v>
      </c>
      <c r="BJ77" s="219"/>
      <c r="BK77" s="219"/>
      <c r="BL77" s="219"/>
      <c r="BM77" s="219"/>
      <c r="BN77" s="219"/>
      <c r="BO77" s="219"/>
      <c r="BP77" s="219"/>
      <c r="BQ77" s="219"/>
      <c r="BR77" s="219"/>
      <c r="BS77" s="219"/>
      <c r="BT77" s="219"/>
      <c r="BU77" s="219"/>
      <c r="BV77" s="219"/>
      <c r="BW77" s="219"/>
      <c r="BX77" s="219"/>
      <c r="BY77" s="219"/>
      <c r="BZ77" s="219"/>
      <c r="CA77" s="219"/>
      <c r="CB77" s="219"/>
      <c r="CC77" s="219"/>
      <c r="CD77" s="219"/>
      <c r="CE77" s="219"/>
      <c r="CF77" s="219"/>
      <c r="CG77" s="219"/>
      <c r="CH77" s="219"/>
      <c r="CI77" s="219"/>
      <c r="CJ77" s="219"/>
      <c r="CK77" s="219"/>
      <c r="CL77" s="219"/>
      <c r="CM77" s="219"/>
      <c r="CN77" s="219"/>
      <c r="CO77" s="219"/>
      <c r="CP77" s="219"/>
      <c r="CQ77" s="219"/>
      <c r="CR77" s="219"/>
      <c r="CS77" s="219"/>
      <c r="CT77" s="219"/>
      <c r="CU77" s="219"/>
      <c r="CV77" s="219"/>
      <c r="CW77" s="219"/>
      <c r="CX77" s="219"/>
      <c r="CY77" s="219"/>
      <c r="CZ77" s="219"/>
      <c r="DA77" s="219"/>
      <c r="DB77" s="219"/>
      <c r="DC77" s="219"/>
      <c r="DD77" s="219"/>
      <c r="DE77" s="219"/>
      <c r="DF77" s="219"/>
      <c r="DG77" s="219"/>
      <c r="DH77" s="219"/>
      <c r="DI77" s="219"/>
      <c r="DJ77" s="219"/>
      <c r="DK77" s="219"/>
      <c r="DL77" s="219"/>
      <c r="DM77" s="219"/>
      <c r="DN77" s="219"/>
      <c r="DO77" s="219"/>
      <c r="DP77" s="219"/>
      <c r="DQ77" s="219"/>
      <c r="DR77" s="219"/>
      <c r="DS77" s="219"/>
      <c r="DT77" s="219"/>
      <c r="DU77" s="219"/>
      <c r="DV77" s="219"/>
      <c r="DW77" s="219"/>
      <c r="DX77" s="219"/>
      <c r="DY77" s="219"/>
      <c r="DZ77" s="219"/>
      <c r="EA77" s="219"/>
      <c r="EB77" s="219"/>
      <c r="EC77" s="219"/>
      <c r="ED77" s="219"/>
      <c r="EE77" s="219"/>
      <c r="EF77" s="219"/>
      <c r="EG77" s="219"/>
      <c r="EH77" s="219"/>
      <c r="EI77" s="219"/>
      <c r="EJ77" s="219"/>
      <c r="EK77" s="219"/>
      <c r="EL77" s="219"/>
      <c r="EM77" s="219"/>
      <c r="EN77" s="231"/>
      <c r="EO77" s="239"/>
      <c r="EP77" s="226"/>
      <c r="EQ77" s="202"/>
      <c r="ER77" s="202"/>
      <c r="ES77" s="202"/>
      <c r="ET77" s="202"/>
      <c r="EU77" s="202"/>
      <c r="EV77" s="202"/>
      <c r="EW77" s="202"/>
      <c r="EX77" s="202"/>
      <c r="EY77" s="202"/>
      <c r="EZ77" s="202"/>
      <c r="FA77" s="202"/>
      <c r="FB77" s="202"/>
      <c r="FC77" s="202"/>
      <c r="FD77" s="202"/>
      <c r="FE77" s="202"/>
      <c r="FF77" s="202"/>
      <c r="FG77" s="202"/>
      <c r="FH77" s="202"/>
      <c r="FI77" s="202"/>
      <c r="FJ77" s="202"/>
      <c r="FK77" s="202"/>
      <c r="FL77" s="202"/>
      <c r="FM77" s="202"/>
      <c r="FN77" s="202"/>
      <c r="FO77" s="202"/>
      <c r="FP77" s="202"/>
      <c r="FQ77" s="202"/>
      <c r="FR77" s="202"/>
      <c r="FS77" s="202"/>
      <c r="FT77" s="202"/>
      <c r="FU77" s="202"/>
      <c r="FV77" s="202"/>
      <c r="FW77" s="202"/>
      <c r="FX77" s="202"/>
      <c r="FY77" s="202"/>
      <c r="FZ77" s="202"/>
      <c r="GA77" s="202"/>
      <c r="GB77" s="202"/>
      <c r="GC77" s="202"/>
      <c r="GD77" s="202"/>
      <c r="GE77" s="202"/>
      <c r="GF77" s="202"/>
      <c r="GG77" s="202"/>
      <c r="GH77" s="202"/>
      <c r="GI77" s="202"/>
      <c r="GJ77" s="202"/>
      <c r="GK77" s="202"/>
      <c r="GL77" s="202"/>
      <c r="GM77" s="202"/>
      <c r="GN77" s="202"/>
      <c r="GO77" s="202"/>
      <c r="GP77" s="202"/>
      <c r="GQ77" s="202"/>
      <c r="GR77" s="202"/>
      <c r="GS77" s="202"/>
      <c r="GT77" s="202"/>
      <c r="GU77" s="202"/>
      <c r="GV77" s="202"/>
      <c r="GW77" s="202"/>
      <c r="GX77" s="202"/>
      <c r="GY77" s="202"/>
      <c r="GZ77" s="202"/>
      <c r="HA77" s="202"/>
      <c r="HB77" s="202"/>
      <c r="HC77" s="202"/>
      <c r="HD77" s="202"/>
      <c r="HE77" s="202"/>
      <c r="HF77" s="202"/>
      <c r="HG77" s="202"/>
      <c r="HH77" s="202"/>
      <c r="HI77" s="202"/>
      <c r="HJ77" s="202"/>
      <c r="HK77" s="202"/>
      <c r="HL77" s="202"/>
      <c r="HM77" s="154"/>
      <c r="HN77" s="154"/>
      <c r="HO77" s="154"/>
      <c r="HP77" s="154"/>
      <c r="HQ77" s="154"/>
      <c r="HR77" s="154"/>
      <c r="HS77" s="154"/>
      <c r="HT77" s="154"/>
      <c r="HU77" s="154"/>
      <c r="HV77" s="154"/>
      <c r="HW77" s="166"/>
    </row>
    <row r="78" spans="1:231">
      <c r="A78" s="145">
        <f t="shared" si="39"/>
        <v>44602</v>
      </c>
      <c r="B78" s="219">
        <f>'Age&amp;Sex by occurrence date'!$SB22</f>
        <v>17419</v>
      </c>
      <c r="C78" s="219">
        <v>14344</v>
      </c>
      <c r="D78" s="219">
        <v>14344</v>
      </c>
      <c r="E78" s="219">
        <v>14344</v>
      </c>
      <c r="F78" s="219">
        <v>14344</v>
      </c>
      <c r="G78" s="219">
        <v>14344</v>
      </c>
      <c r="H78" s="219">
        <v>14344</v>
      </c>
      <c r="I78" s="219">
        <v>14344</v>
      </c>
      <c r="J78" s="219">
        <v>14344</v>
      </c>
      <c r="K78" s="219">
        <v>14344</v>
      </c>
      <c r="L78" s="219">
        <v>14344</v>
      </c>
      <c r="M78" s="219">
        <v>14344</v>
      </c>
      <c r="N78" s="219">
        <v>14344</v>
      </c>
      <c r="O78" s="219">
        <v>14344</v>
      </c>
      <c r="P78" s="219">
        <v>14344</v>
      </c>
      <c r="Q78" s="219">
        <v>14343</v>
      </c>
      <c r="R78" s="219">
        <v>14343</v>
      </c>
      <c r="S78" s="219">
        <v>14342</v>
      </c>
      <c r="T78" s="219">
        <v>14333</v>
      </c>
      <c r="U78" s="219">
        <v>14333</v>
      </c>
      <c r="V78" s="219">
        <v>14332</v>
      </c>
      <c r="W78" s="219">
        <v>14332</v>
      </c>
      <c r="X78" s="219">
        <v>14331</v>
      </c>
      <c r="Y78" s="219">
        <v>14330</v>
      </c>
      <c r="Z78" s="219">
        <v>14230</v>
      </c>
      <c r="AA78" s="219">
        <v>14127</v>
      </c>
      <c r="AB78" s="219">
        <v>13924</v>
      </c>
      <c r="AC78" s="219">
        <v>13922</v>
      </c>
      <c r="AD78" s="219">
        <v>13922</v>
      </c>
      <c r="AE78" s="219">
        <v>13867</v>
      </c>
      <c r="AF78" s="219">
        <v>13867</v>
      </c>
      <c r="AG78" s="219">
        <v>13867</v>
      </c>
      <c r="AH78" s="219">
        <v>13867</v>
      </c>
      <c r="AI78" s="219">
        <v>13867</v>
      </c>
      <c r="AJ78" s="219">
        <v>13867</v>
      </c>
      <c r="AK78" s="219">
        <v>13867</v>
      </c>
      <c r="AL78" s="219">
        <v>13867</v>
      </c>
      <c r="AM78" s="219">
        <v>13867</v>
      </c>
      <c r="AN78" s="219">
        <v>13865</v>
      </c>
      <c r="AO78" s="219">
        <v>13864</v>
      </c>
      <c r="AP78" s="219">
        <v>13863</v>
      </c>
      <c r="AQ78" s="219">
        <v>13863</v>
      </c>
      <c r="AR78" s="219">
        <v>13862</v>
      </c>
      <c r="AS78" s="219">
        <v>13862</v>
      </c>
      <c r="AT78" s="219">
        <v>13848</v>
      </c>
      <c r="AU78" s="219">
        <v>13845</v>
      </c>
      <c r="AV78" s="219">
        <v>13845</v>
      </c>
      <c r="AW78" s="219">
        <v>13845</v>
      </c>
      <c r="AX78" s="219">
        <v>13847</v>
      </c>
      <c r="AY78" s="219">
        <v>13844</v>
      </c>
      <c r="AZ78" s="219">
        <v>13843</v>
      </c>
      <c r="BA78" s="219">
        <v>13843</v>
      </c>
      <c r="BB78" s="219">
        <v>13838</v>
      </c>
      <c r="BC78" s="219">
        <v>13838</v>
      </c>
      <c r="BD78" s="219">
        <v>13837</v>
      </c>
      <c r="BE78" s="219">
        <v>13835</v>
      </c>
      <c r="BF78" s="219">
        <v>13829</v>
      </c>
      <c r="BG78" s="219">
        <v>13827</v>
      </c>
      <c r="BH78" s="219">
        <v>13824</v>
      </c>
      <c r="BI78" s="219">
        <v>13823</v>
      </c>
      <c r="BJ78" s="219">
        <v>13813</v>
      </c>
      <c r="BK78" s="219"/>
      <c r="BL78" s="219"/>
      <c r="BM78" s="219"/>
      <c r="BN78" s="219"/>
      <c r="BO78" s="219"/>
      <c r="BP78" s="219"/>
      <c r="BQ78" s="219"/>
      <c r="BR78" s="219"/>
      <c r="BS78" s="219"/>
      <c r="BT78" s="219"/>
      <c r="BU78" s="219"/>
      <c r="BV78" s="219"/>
      <c r="BW78" s="219"/>
      <c r="BX78" s="219"/>
      <c r="BY78" s="219"/>
      <c r="BZ78" s="219"/>
      <c r="CA78" s="219"/>
      <c r="CB78" s="219"/>
      <c r="CC78" s="219"/>
      <c r="CD78" s="219"/>
      <c r="CE78" s="219"/>
      <c r="CF78" s="219"/>
      <c r="CG78" s="219"/>
      <c r="CH78" s="219"/>
      <c r="CI78" s="219"/>
      <c r="CJ78" s="219"/>
      <c r="CK78" s="219"/>
      <c r="CL78" s="219"/>
      <c r="CM78" s="219"/>
      <c r="CN78" s="219"/>
      <c r="CO78" s="219"/>
      <c r="CP78" s="219"/>
      <c r="CQ78" s="219"/>
      <c r="CR78" s="219"/>
      <c r="CS78" s="219"/>
      <c r="CT78" s="219"/>
      <c r="CU78" s="219"/>
      <c r="CV78" s="219"/>
      <c r="CW78" s="219"/>
      <c r="CX78" s="219"/>
      <c r="CY78" s="219"/>
      <c r="CZ78" s="219"/>
      <c r="DA78" s="219"/>
      <c r="DB78" s="219"/>
      <c r="DC78" s="219"/>
      <c r="DD78" s="219"/>
      <c r="DE78" s="219"/>
      <c r="DF78" s="219"/>
      <c r="DG78" s="219"/>
      <c r="DH78" s="219"/>
      <c r="DI78" s="219"/>
      <c r="DJ78" s="219"/>
      <c r="DK78" s="219"/>
      <c r="DL78" s="219"/>
      <c r="DM78" s="219"/>
      <c r="DN78" s="219"/>
      <c r="DO78" s="219"/>
      <c r="DP78" s="219"/>
      <c r="DQ78" s="219"/>
      <c r="DR78" s="219"/>
      <c r="DS78" s="219"/>
      <c r="DT78" s="219"/>
      <c r="DU78" s="219"/>
      <c r="DV78" s="219"/>
      <c r="DW78" s="219"/>
      <c r="DX78" s="219"/>
      <c r="DY78" s="219"/>
      <c r="DZ78" s="219"/>
      <c r="EA78" s="219"/>
      <c r="EB78" s="219"/>
      <c r="EC78" s="219"/>
      <c r="ED78" s="219"/>
      <c r="EE78" s="219"/>
      <c r="EF78" s="219"/>
      <c r="EG78" s="219"/>
      <c r="EH78" s="219"/>
      <c r="EI78" s="219"/>
      <c r="EJ78" s="219"/>
      <c r="EK78" s="219"/>
      <c r="EL78" s="219"/>
      <c r="EM78" s="219"/>
      <c r="EN78" s="231"/>
      <c r="EO78" s="239"/>
      <c r="EP78" s="226"/>
      <c r="EQ78" s="202"/>
      <c r="ER78" s="202"/>
      <c r="ES78" s="202"/>
      <c r="ET78" s="202"/>
      <c r="EU78" s="202"/>
      <c r="EV78" s="202"/>
      <c r="EW78" s="202"/>
      <c r="EX78" s="202"/>
      <c r="EY78" s="202"/>
      <c r="EZ78" s="202"/>
      <c r="FA78" s="202"/>
      <c r="FB78" s="202"/>
      <c r="FC78" s="202"/>
      <c r="FD78" s="202"/>
      <c r="FE78" s="202"/>
      <c r="FF78" s="202"/>
      <c r="FG78" s="202"/>
      <c r="FH78" s="202"/>
      <c r="FI78" s="202"/>
      <c r="FJ78" s="202"/>
      <c r="FK78" s="202"/>
      <c r="FL78" s="202"/>
      <c r="FM78" s="202"/>
      <c r="FN78" s="202"/>
      <c r="FO78" s="202"/>
      <c r="FP78" s="202"/>
      <c r="FQ78" s="202"/>
      <c r="FR78" s="202"/>
      <c r="FS78" s="202"/>
      <c r="FT78" s="202"/>
      <c r="FU78" s="202"/>
      <c r="FV78" s="202"/>
      <c r="FW78" s="202"/>
      <c r="FX78" s="202"/>
      <c r="FY78" s="202"/>
      <c r="FZ78" s="202"/>
      <c r="GA78" s="202"/>
      <c r="GB78" s="202"/>
      <c r="GC78" s="202"/>
      <c r="GD78" s="202"/>
      <c r="GE78" s="202"/>
      <c r="GF78" s="202"/>
      <c r="GG78" s="202"/>
      <c r="GH78" s="202"/>
      <c r="GI78" s="202"/>
      <c r="GJ78" s="202"/>
      <c r="GK78" s="202"/>
      <c r="GL78" s="202"/>
      <c r="GM78" s="202"/>
      <c r="GN78" s="202"/>
      <c r="GO78" s="202"/>
      <c r="GP78" s="202"/>
      <c r="GQ78" s="202"/>
      <c r="GR78" s="202"/>
      <c r="GS78" s="202"/>
      <c r="GT78" s="202"/>
      <c r="GU78" s="202"/>
      <c r="GV78" s="202"/>
      <c r="GW78" s="202"/>
      <c r="GX78" s="202"/>
      <c r="GY78" s="202"/>
      <c r="GZ78" s="202"/>
      <c r="HA78" s="202"/>
      <c r="HB78" s="202"/>
      <c r="HC78" s="202"/>
      <c r="HD78" s="202"/>
      <c r="HE78" s="202"/>
      <c r="HF78" s="202"/>
      <c r="HG78" s="202"/>
      <c r="HH78" s="202"/>
      <c r="HI78" s="202"/>
      <c r="HJ78" s="202"/>
      <c r="HK78" s="202"/>
      <c r="HL78" s="202"/>
      <c r="HM78" s="154"/>
      <c r="HN78" s="154"/>
      <c r="HO78" s="154"/>
      <c r="HP78" s="154"/>
      <c r="HQ78" s="154"/>
      <c r="HR78" s="154"/>
      <c r="HS78" s="154"/>
      <c r="HT78" s="154"/>
      <c r="HU78" s="154"/>
      <c r="HV78" s="154"/>
      <c r="HW78" s="166"/>
    </row>
    <row r="79" spans="1:231">
      <c r="A79" s="145">
        <f t="shared" ref="A79:A85" si="40">A80+1</f>
        <v>44601</v>
      </c>
      <c r="B79" s="219">
        <f>'Age&amp;Sex by occurrence date'!$SI22</f>
        <v>17393</v>
      </c>
      <c r="C79" s="219">
        <v>14318</v>
      </c>
      <c r="D79" s="219">
        <v>14318</v>
      </c>
      <c r="E79" s="219">
        <v>14318</v>
      </c>
      <c r="F79" s="219">
        <v>14318</v>
      </c>
      <c r="G79" s="219">
        <v>14318</v>
      </c>
      <c r="H79" s="219">
        <v>14318</v>
      </c>
      <c r="I79" s="219">
        <v>14318</v>
      </c>
      <c r="J79" s="219">
        <v>14318</v>
      </c>
      <c r="K79" s="219">
        <v>14318</v>
      </c>
      <c r="L79" s="219">
        <v>14318</v>
      </c>
      <c r="M79" s="219">
        <v>14318</v>
      </c>
      <c r="N79" s="219">
        <v>14318</v>
      </c>
      <c r="O79" s="219">
        <v>14318</v>
      </c>
      <c r="P79" s="219">
        <v>14318</v>
      </c>
      <c r="Q79" s="219">
        <v>14317</v>
      </c>
      <c r="R79" s="219">
        <v>14317</v>
      </c>
      <c r="S79" s="219">
        <v>14316</v>
      </c>
      <c r="T79" s="219">
        <v>14308</v>
      </c>
      <c r="U79" s="219">
        <v>14308</v>
      </c>
      <c r="V79" s="219">
        <v>14307</v>
      </c>
      <c r="W79" s="219">
        <v>14307</v>
      </c>
      <c r="X79" s="219">
        <v>14306</v>
      </c>
      <c r="Y79" s="219">
        <v>14305</v>
      </c>
      <c r="Z79" s="219">
        <v>14205</v>
      </c>
      <c r="AA79" s="219">
        <v>14102</v>
      </c>
      <c r="AB79" s="219">
        <v>13899</v>
      </c>
      <c r="AC79" s="219">
        <v>13897</v>
      </c>
      <c r="AD79" s="219">
        <v>13897</v>
      </c>
      <c r="AE79" s="219">
        <v>13846</v>
      </c>
      <c r="AF79" s="219">
        <v>13846</v>
      </c>
      <c r="AG79" s="219">
        <v>13846</v>
      </c>
      <c r="AH79" s="219">
        <v>13846</v>
      </c>
      <c r="AI79" s="219">
        <v>13846</v>
      </c>
      <c r="AJ79" s="219">
        <v>13846</v>
      </c>
      <c r="AK79" s="219">
        <v>13846</v>
      </c>
      <c r="AL79" s="219">
        <v>13846</v>
      </c>
      <c r="AM79" s="219">
        <v>13846</v>
      </c>
      <c r="AN79" s="219">
        <v>13844</v>
      </c>
      <c r="AO79" s="219">
        <v>13843</v>
      </c>
      <c r="AP79" s="219">
        <v>13842</v>
      </c>
      <c r="AQ79" s="219">
        <v>13842</v>
      </c>
      <c r="AR79" s="219">
        <v>13841</v>
      </c>
      <c r="AS79" s="219">
        <v>13841</v>
      </c>
      <c r="AT79" s="219">
        <v>13827</v>
      </c>
      <c r="AU79" s="219">
        <v>13824</v>
      </c>
      <c r="AV79" s="219">
        <v>13824</v>
      </c>
      <c r="AW79" s="219">
        <v>13824</v>
      </c>
      <c r="AX79" s="219">
        <v>13826</v>
      </c>
      <c r="AY79" s="219">
        <v>13823</v>
      </c>
      <c r="AZ79" s="219">
        <v>13822</v>
      </c>
      <c r="BA79" s="219">
        <v>13822</v>
      </c>
      <c r="BB79" s="219">
        <v>13818</v>
      </c>
      <c r="BC79" s="219">
        <v>13818</v>
      </c>
      <c r="BD79" s="219">
        <v>13817</v>
      </c>
      <c r="BE79" s="219">
        <v>13815</v>
      </c>
      <c r="BF79" s="219">
        <v>13811</v>
      </c>
      <c r="BG79" s="219">
        <v>13809</v>
      </c>
      <c r="BH79" s="219">
        <v>13806</v>
      </c>
      <c r="BI79" s="219">
        <v>13806</v>
      </c>
      <c r="BJ79" s="219">
        <v>13804</v>
      </c>
      <c r="BK79" s="219">
        <v>13790</v>
      </c>
      <c r="BL79" s="219"/>
      <c r="BM79" s="219"/>
      <c r="BN79" s="219"/>
      <c r="BO79" s="219"/>
      <c r="BP79" s="219"/>
      <c r="BQ79" s="219"/>
      <c r="BR79" s="219"/>
      <c r="BS79" s="219"/>
      <c r="BT79" s="219"/>
      <c r="BU79" s="219"/>
      <c r="BV79" s="219"/>
      <c r="BW79" s="219"/>
      <c r="BX79" s="219"/>
      <c r="BY79" s="219"/>
      <c r="BZ79" s="219"/>
      <c r="CA79" s="219"/>
      <c r="CB79" s="219"/>
      <c r="CC79" s="219"/>
      <c r="CD79" s="219"/>
      <c r="CE79" s="219"/>
      <c r="CF79" s="219"/>
      <c r="CG79" s="219"/>
      <c r="CH79" s="219"/>
      <c r="CI79" s="219"/>
      <c r="CJ79" s="219"/>
      <c r="CK79" s="219"/>
      <c r="CL79" s="219"/>
      <c r="CM79" s="219"/>
      <c r="CN79" s="219"/>
      <c r="CO79" s="219"/>
      <c r="CP79" s="219"/>
      <c r="CQ79" s="219"/>
      <c r="CR79" s="219"/>
      <c r="CS79" s="219"/>
      <c r="CT79" s="219"/>
      <c r="CU79" s="219"/>
      <c r="CV79" s="219"/>
      <c r="CW79" s="219"/>
      <c r="CX79" s="219"/>
      <c r="CY79" s="219"/>
      <c r="CZ79" s="219"/>
      <c r="DA79" s="219"/>
      <c r="DB79" s="219"/>
      <c r="DC79" s="219"/>
      <c r="DD79" s="219"/>
      <c r="DE79" s="219"/>
      <c r="DF79" s="219"/>
      <c r="DG79" s="219"/>
      <c r="DH79" s="219"/>
      <c r="DI79" s="219"/>
      <c r="DJ79" s="219"/>
      <c r="DK79" s="219"/>
      <c r="DL79" s="219"/>
      <c r="DM79" s="219"/>
      <c r="DN79" s="219"/>
      <c r="DO79" s="219"/>
      <c r="DP79" s="219"/>
      <c r="DQ79" s="219"/>
      <c r="DR79" s="219"/>
      <c r="DS79" s="219"/>
      <c r="DT79" s="219"/>
      <c r="DU79" s="219"/>
      <c r="DV79" s="219"/>
      <c r="DW79" s="219"/>
      <c r="DX79" s="219"/>
      <c r="DY79" s="219"/>
      <c r="DZ79" s="219"/>
      <c r="EA79" s="219"/>
      <c r="EB79" s="219"/>
      <c r="EC79" s="219"/>
      <c r="ED79" s="219"/>
      <c r="EE79" s="219"/>
      <c r="EF79" s="219"/>
      <c r="EG79" s="219"/>
      <c r="EH79" s="219"/>
      <c r="EI79" s="219"/>
      <c r="EJ79" s="219"/>
      <c r="EK79" s="219"/>
      <c r="EL79" s="219"/>
      <c r="EM79" s="219"/>
      <c r="EN79" s="231"/>
      <c r="EO79" s="239"/>
      <c r="EP79" s="226"/>
      <c r="EQ79" s="202"/>
      <c r="ER79" s="202"/>
      <c r="ES79" s="202"/>
      <c r="ET79" s="202"/>
      <c r="EU79" s="202"/>
      <c r="EV79" s="202"/>
      <c r="EW79" s="202"/>
      <c r="EX79" s="202"/>
      <c r="EY79" s="202"/>
      <c r="EZ79" s="202"/>
      <c r="FA79" s="202"/>
      <c r="FB79" s="202"/>
      <c r="FC79" s="202"/>
      <c r="FD79" s="202"/>
      <c r="FE79" s="202"/>
      <c r="FF79" s="202"/>
      <c r="FG79" s="202"/>
      <c r="FH79" s="202"/>
      <c r="FI79" s="202"/>
      <c r="FJ79" s="202"/>
      <c r="FK79" s="202"/>
      <c r="FL79" s="202"/>
      <c r="FM79" s="202"/>
      <c r="FN79" s="202"/>
      <c r="FO79" s="202"/>
      <c r="FP79" s="202"/>
      <c r="FQ79" s="202"/>
      <c r="FR79" s="202"/>
      <c r="FS79" s="202"/>
      <c r="FT79" s="202"/>
      <c r="FU79" s="202"/>
      <c r="FV79" s="202"/>
      <c r="FW79" s="202"/>
      <c r="FX79" s="202"/>
      <c r="FY79" s="202"/>
      <c r="FZ79" s="202"/>
      <c r="GA79" s="202"/>
      <c r="GB79" s="202"/>
      <c r="GC79" s="202"/>
      <c r="GD79" s="202"/>
      <c r="GE79" s="202"/>
      <c r="GF79" s="202"/>
      <c r="GG79" s="202"/>
      <c r="GH79" s="202"/>
      <c r="GI79" s="202"/>
      <c r="GJ79" s="202"/>
      <c r="GK79" s="202"/>
      <c r="GL79" s="202"/>
      <c r="GM79" s="202"/>
      <c r="GN79" s="202"/>
      <c r="GO79" s="202"/>
      <c r="GP79" s="202"/>
      <c r="GQ79" s="202"/>
      <c r="GR79" s="202"/>
      <c r="GS79" s="202"/>
      <c r="GT79" s="202"/>
      <c r="GU79" s="202"/>
      <c r="GV79" s="202"/>
      <c r="GW79" s="202"/>
      <c r="GX79" s="202"/>
      <c r="GY79" s="202"/>
      <c r="GZ79" s="202"/>
      <c r="HA79" s="202"/>
      <c r="HB79" s="202"/>
      <c r="HC79" s="202"/>
      <c r="HD79" s="202"/>
      <c r="HE79" s="202"/>
      <c r="HF79" s="202"/>
      <c r="HG79" s="202"/>
      <c r="HH79" s="202"/>
      <c r="HI79" s="202"/>
      <c r="HJ79" s="202"/>
      <c r="HK79" s="202"/>
      <c r="HL79" s="202"/>
      <c r="HM79" s="154"/>
      <c r="HN79" s="154"/>
      <c r="HO79" s="154"/>
      <c r="HP79" s="154"/>
      <c r="HQ79" s="154"/>
      <c r="HR79" s="154"/>
      <c r="HS79" s="154"/>
      <c r="HT79" s="154"/>
      <c r="HU79" s="154"/>
      <c r="HV79" s="154"/>
      <c r="HW79" s="166"/>
    </row>
    <row r="80" spans="1:231">
      <c r="A80" s="145">
        <f t="shared" si="40"/>
        <v>44600</v>
      </c>
      <c r="B80" s="219">
        <f>'Age&amp;Sex by occurrence date'!$SP22</f>
        <v>17374</v>
      </c>
      <c r="C80" s="219">
        <v>14299</v>
      </c>
      <c r="D80" s="219">
        <v>14299</v>
      </c>
      <c r="E80" s="219">
        <v>14299</v>
      </c>
      <c r="F80" s="219">
        <v>14299</v>
      </c>
      <c r="G80" s="219">
        <v>14299</v>
      </c>
      <c r="H80" s="219">
        <v>14299</v>
      </c>
      <c r="I80" s="219">
        <v>14299</v>
      </c>
      <c r="J80" s="219">
        <v>14299</v>
      </c>
      <c r="K80" s="219">
        <v>14299</v>
      </c>
      <c r="L80" s="219">
        <v>14299</v>
      </c>
      <c r="M80" s="219">
        <v>14299</v>
      </c>
      <c r="N80" s="219">
        <v>14299</v>
      </c>
      <c r="O80" s="219">
        <v>14299</v>
      </c>
      <c r="P80" s="219">
        <v>14299</v>
      </c>
      <c r="Q80" s="219">
        <v>14298</v>
      </c>
      <c r="R80" s="219">
        <v>14298</v>
      </c>
      <c r="S80" s="219">
        <v>14297</v>
      </c>
      <c r="T80" s="219">
        <v>14289</v>
      </c>
      <c r="U80" s="219">
        <v>14289</v>
      </c>
      <c r="V80" s="219">
        <v>14288</v>
      </c>
      <c r="W80" s="219">
        <v>14288</v>
      </c>
      <c r="X80" s="219">
        <v>14287</v>
      </c>
      <c r="Y80" s="219">
        <v>14286</v>
      </c>
      <c r="Z80" s="219">
        <v>14188</v>
      </c>
      <c r="AA80" s="219">
        <v>14085</v>
      </c>
      <c r="AB80" s="219">
        <v>13883</v>
      </c>
      <c r="AC80" s="219">
        <v>13881</v>
      </c>
      <c r="AD80" s="219">
        <v>13881</v>
      </c>
      <c r="AE80" s="219">
        <v>13831</v>
      </c>
      <c r="AF80" s="219">
        <v>13831</v>
      </c>
      <c r="AG80" s="219">
        <v>13831</v>
      </c>
      <c r="AH80" s="219">
        <v>13831</v>
      </c>
      <c r="AI80" s="219">
        <v>13831</v>
      </c>
      <c r="AJ80" s="219">
        <v>13831</v>
      </c>
      <c r="AK80" s="219">
        <v>13831</v>
      </c>
      <c r="AL80" s="219">
        <v>13831</v>
      </c>
      <c r="AM80" s="219">
        <v>13831</v>
      </c>
      <c r="AN80" s="219">
        <v>13829</v>
      </c>
      <c r="AO80" s="219">
        <v>13828</v>
      </c>
      <c r="AP80" s="219">
        <v>13827</v>
      </c>
      <c r="AQ80" s="219">
        <v>13827</v>
      </c>
      <c r="AR80" s="219">
        <v>13826</v>
      </c>
      <c r="AS80" s="219">
        <v>13826</v>
      </c>
      <c r="AT80" s="219">
        <v>13813</v>
      </c>
      <c r="AU80" s="219">
        <v>13810</v>
      </c>
      <c r="AV80" s="219">
        <v>13810</v>
      </c>
      <c r="AW80" s="219">
        <v>13810</v>
      </c>
      <c r="AX80" s="219">
        <v>13812</v>
      </c>
      <c r="AY80" s="219">
        <v>13809</v>
      </c>
      <c r="AZ80" s="219">
        <v>13808</v>
      </c>
      <c r="BA80" s="219">
        <v>13808</v>
      </c>
      <c r="BB80" s="219">
        <v>13805</v>
      </c>
      <c r="BC80" s="219">
        <v>13805</v>
      </c>
      <c r="BD80" s="219">
        <v>13804</v>
      </c>
      <c r="BE80" s="219">
        <v>13803</v>
      </c>
      <c r="BF80" s="219">
        <v>13801</v>
      </c>
      <c r="BG80" s="219">
        <v>13799</v>
      </c>
      <c r="BH80" s="219">
        <v>13796</v>
      </c>
      <c r="BI80" s="219">
        <v>13796</v>
      </c>
      <c r="BJ80" s="219">
        <v>13794</v>
      </c>
      <c r="BK80" s="219">
        <v>13786</v>
      </c>
      <c r="BL80" s="219">
        <v>13772</v>
      </c>
      <c r="BM80" s="219"/>
      <c r="BN80" s="219"/>
      <c r="BO80" s="219"/>
      <c r="BP80" s="219"/>
      <c r="BQ80" s="219"/>
      <c r="BR80" s="219"/>
      <c r="BS80" s="219"/>
      <c r="BT80" s="219"/>
      <c r="BU80" s="219"/>
      <c r="BV80" s="219"/>
      <c r="BW80" s="219"/>
      <c r="BX80" s="219"/>
      <c r="BY80" s="219"/>
      <c r="BZ80" s="219"/>
      <c r="CA80" s="219"/>
      <c r="CB80" s="219"/>
      <c r="CC80" s="219"/>
      <c r="CD80" s="219"/>
      <c r="CE80" s="219"/>
      <c r="CF80" s="219"/>
      <c r="CG80" s="219"/>
      <c r="CH80" s="219"/>
      <c r="CI80" s="219"/>
      <c r="CJ80" s="219"/>
      <c r="CK80" s="219"/>
      <c r="CL80" s="219"/>
      <c r="CM80" s="219"/>
      <c r="CN80" s="219"/>
      <c r="CO80" s="219"/>
      <c r="CP80" s="219"/>
      <c r="CQ80" s="219"/>
      <c r="CR80" s="219"/>
      <c r="CS80" s="219"/>
      <c r="CT80" s="219"/>
      <c r="CU80" s="219"/>
      <c r="CV80" s="219"/>
      <c r="CW80" s="219"/>
      <c r="CX80" s="219"/>
      <c r="CY80" s="219"/>
      <c r="CZ80" s="219"/>
      <c r="DA80" s="219"/>
      <c r="DB80" s="219"/>
      <c r="DC80" s="219"/>
      <c r="DD80" s="219"/>
      <c r="DE80" s="219"/>
      <c r="DF80" s="219"/>
      <c r="DG80" s="219"/>
      <c r="DH80" s="219"/>
      <c r="DI80" s="219"/>
      <c r="DJ80" s="219"/>
      <c r="DK80" s="219"/>
      <c r="DL80" s="219"/>
      <c r="DM80" s="219"/>
      <c r="DN80" s="219"/>
      <c r="DO80" s="219"/>
      <c r="DP80" s="219"/>
      <c r="DQ80" s="219"/>
      <c r="DR80" s="219"/>
      <c r="DS80" s="219"/>
      <c r="DT80" s="219"/>
      <c r="DU80" s="219"/>
      <c r="DV80" s="219"/>
      <c r="DW80" s="219"/>
      <c r="DX80" s="219"/>
      <c r="DY80" s="219"/>
      <c r="DZ80" s="219"/>
      <c r="EA80" s="219"/>
      <c r="EB80" s="219"/>
      <c r="EC80" s="219"/>
      <c r="ED80" s="219"/>
      <c r="EE80" s="219"/>
      <c r="EF80" s="219"/>
      <c r="EG80" s="219"/>
      <c r="EH80" s="219"/>
      <c r="EI80" s="219"/>
      <c r="EJ80" s="219"/>
      <c r="EK80" s="219"/>
      <c r="EL80" s="219"/>
      <c r="EM80" s="219"/>
      <c r="EN80" s="231"/>
      <c r="EO80" s="239"/>
      <c r="EP80" s="226"/>
      <c r="EQ80" s="202"/>
      <c r="ER80" s="202"/>
      <c r="ES80" s="202"/>
      <c r="ET80" s="202"/>
      <c r="EU80" s="202"/>
      <c r="EV80" s="202"/>
      <c r="EW80" s="202"/>
      <c r="EX80" s="202"/>
      <c r="EY80" s="202"/>
      <c r="EZ80" s="202"/>
      <c r="FA80" s="202"/>
      <c r="FB80" s="202"/>
      <c r="FC80" s="202"/>
      <c r="FD80" s="202"/>
      <c r="FE80" s="202"/>
      <c r="FF80" s="202"/>
      <c r="FG80" s="202"/>
      <c r="FH80" s="202"/>
      <c r="FI80" s="202"/>
      <c r="FJ80" s="202"/>
      <c r="FK80" s="202"/>
      <c r="FL80" s="202"/>
      <c r="FM80" s="202"/>
      <c r="FN80" s="202"/>
      <c r="FO80" s="202"/>
      <c r="FP80" s="202"/>
      <c r="FQ80" s="202"/>
      <c r="FR80" s="202"/>
      <c r="FS80" s="202"/>
      <c r="FT80" s="202"/>
      <c r="FU80" s="202"/>
      <c r="FV80" s="202"/>
      <c r="FW80" s="202"/>
      <c r="FX80" s="202"/>
      <c r="FY80" s="202"/>
      <c r="FZ80" s="202"/>
      <c r="GA80" s="202"/>
      <c r="GB80" s="202"/>
      <c r="GC80" s="202"/>
      <c r="GD80" s="202"/>
      <c r="GE80" s="202"/>
      <c r="GF80" s="202"/>
      <c r="GG80" s="202"/>
      <c r="GH80" s="202"/>
      <c r="GI80" s="202"/>
      <c r="GJ80" s="202"/>
      <c r="GK80" s="202"/>
      <c r="GL80" s="202"/>
      <c r="GM80" s="202"/>
      <c r="GN80" s="202"/>
      <c r="GO80" s="202"/>
      <c r="GP80" s="202"/>
      <c r="GQ80" s="202"/>
      <c r="GR80" s="202"/>
      <c r="GS80" s="202"/>
      <c r="GT80" s="202"/>
      <c r="GU80" s="202"/>
      <c r="GV80" s="202"/>
      <c r="GW80" s="202"/>
      <c r="GX80" s="202"/>
      <c r="GY80" s="202"/>
      <c r="GZ80" s="202"/>
      <c r="HA80" s="202"/>
      <c r="HB80" s="202"/>
      <c r="HC80" s="202"/>
      <c r="HD80" s="202"/>
      <c r="HE80" s="202"/>
      <c r="HF80" s="202"/>
      <c r="HG80" s="202"/>
      <c r="HH80" s="202"/>
      <c r="HI80" s="202"/>
      <c r="HJ80" s="202"/>
      <c r="HK80" s="202"/>
      <c r="HL80" s="202"/>
      <c r="HM80" s="154"/>
      <c r="HN80" s="154"/>
      <c r="HO80" s="154"/>
      <c r="HP80" s="154"/>
      <c r="HQ80" s="154"/>
      <c r="HR80" s="154"/>
      <c r="HS80" s="154"/>
      <c r="HT80" s="154"/>
      <c r="HU80" s="154"/>
      <c r="HV80" s="154"/>
      <c r="HW80" s="166"/>
    </row>
    <row r="81" spans="1:231">
      <c r="A81" s="145">
        <f t="shared" si="40"/>
        <v>44599</v>
      </c>
      <c r="B81" s="219">
        <f>'Age&amp;Sex by occurrence date'!$SW22</f>
        <v>17359</v>
      </c>
      <c r="C81" s="219">
        <v>14284</v>
      </c>
      <c r="D81" s="219">
        <v>14284</v>
      </c>
      <c r="E81" s="219">
        <v>14284</v>
      </c>
      <c r="F81" s="219">
        <v>14284</v>
      </c>
      <c r="G81" s="219">
        <v>14284</v>
      </c>
      <c r="H81" s="219">
        <v>14284</v>
      </c>
      <c r="I81" s="219">
        <v>14284</v>
      </c>
      <c r="J81" s="219">
        <v>14284</v>
      </c>
      <c r="K81" s="219">
        <v>14284</v>
      </c>
      <c r="L81" s="219">
        <v>14284</v>
      </c>
      <c r="M81" s="219">
        <v>14284</v>
      </c>
      <c r="N81" s="219">
        <v>14284</v>
      </c>
      <c r="O81" s="219">
        <v>14284</v>
      </c>
      <c r="P81" s="219">
        <v>14284</v>
      </c>
      <c r="Q81" s="219">
        <v>14283</v>
      </c>
      <c r="R81" s="219">
        <v>14283</v>
      </c>
      <c r="S81" s="219">
        <v>14282</v>
      </c>
      <c r="T81" s="219">
        <v>14274</v>
      </c>
      <c r="U81" s="219">
        <v>14274</v>
      </c>
      <c r="V81" s="219">
        <v>14273</v>
      </c>
      <c r="W81" s="219">
        <v>14273</v>
      </c>
      <c r="X81" s="219">
        <v>14272</v>
      </c>
      <c r="Y81" s="219">
        <v>14271</v>
      </c>
      <c r="Z81" s="219">
        <v>14173</v>
      </c>
      <c r="AA81" s="219">
        <v>14071</v>
      </c>
      <c r="AB81" s="219">
        <v>13869</v>
      </c>
      <c r="AC81" s="219">
        <v>13867</v>
      </c>
      <c r="AD81" s="219">
        <v>13867</v>
      </c>
      <c r="AE81" s="219">
        <v>13817</v>
      </c>
      <c r="AF81" s="219">
        <v>13817</v>
      </c>
      <c r="AG81" s="219">
        <v>13817</v>
      </c>
      <c r="AH81" s="219">
        <v>13817</v>
      </c>
      <c r="AI81" s="219">
        <v>13817</v>
      </c>
      <c r="AJ81" s="219">
        <v>13817</v>
      </c>
      <c r="AK81" s="219">
        <v>13817</v>
      </c>
      <c r="AL81" s="219">
        <v>13817</v>
      </c>
      <c r="AM81" s="219">
        <v>13817</v>
      </c>
      <c r="AN81" s="219">
        <v>13815</v>
      </c>
      <c r="AO81" s="219">
        <v>13814</v>
      </c>
      <c r="AP81" s="219">
        <v>13813</v>
      </c>
      <c r="AQ81" s="219">
        <v>13813</v>
      </c>
      <c r="AR81" s="219">
        <v>13813</v>
      </c>
      <c r="AS81" s="219">
        <v>13813</v>
      </c>
      <c r="AT81" s="219">
        <v>13800</v>
      </c>
      <c r="AU81" s="219">
        <v>13797</v>
      </c>
      <c r="AV81" s="219">
        <v>13797</v>
      </c>
      <c r="AW81" s="219">
        <v>13797</v>
      </c>
      <c r="AX81" s="219">
        <v>13799</v>
      </c>
      <c r="AY81" s="219">
        <v>13796</v>
      </c>
      <c r="AZ81" s="219">
        <v>13795</v>
      </c>
      <c r="BA81" s="219">
        <v>13795</v>
      </c>
      <c r="BB81" s="219">
        <v>13792</v>
      </c>
      <c r="BC81" s="219">
        <v>13792</v>
      </c>
      <c r="BD81" s="219">
        <v>13791</v>
      </c>
      <c r="BE81" s="219">
        <v>13790</v>
      </c>
      <c r="BF81" s="219">
        <v>13788</v>
      </c>
      <c r="BG81" s="219">
        <v>13786</v>
      </c>
      <c r="BH81" s="219">
        <v>13783</v>
      </c>
      <c r="BI81" s="219">
        <v>13783</v>
      </c>
      <c r="BJ81" s="219">
        <v>13781</v>
      </c>
      <c r="BK81" s="219">
        <v>13774</v>
      </c>
      <c r="BL81" s="219">
        <v>13766</v>
      </c>
      <c r="BM81" s="219">
        <v>13746</v>
      </c>
      <c r="BN81" s="219"/>
      <c r="BO81" s="219"/>
      <c r="BP81" s="219"/>
      <c r="BQ81" s="219"/>
      <c r="BR81" s="219"/>
      <c r="BS81" s="219"/>
      <c r="BT81" s="219"/>
      <c r="BU81" s="219"/>
      <c r="BV81" s="219"/>
      <c r="BW81" s="219"/>
      <c r="BX81" s="219"/>
      <c r="BY81" s="219"/>
      <c r="BZ81" s="219"/>
      <c r="CA81" s="219"/>
      <c r="CB81" s="219"/>
      <c r="CC81" s="219"/>
      <c r="CD81" s="219"/>
      <c r="CE81" s="219"/>
      <c r="CF81" s="219"/>
      <c r="CG81" s="219"/>
      <c r="CH81" s="219"/>
      <c r="CI81" s="219"/>
      <c r="CJ81" s="219"/>
      <c r="CK81" s="219"/>
      <c r="CL81" s="219"/>
      <c r="CM81" s="219"/>
      <c r="CN81" s="219"/>
      <c r="CO81" s="219"/>
      <c r="CP81" s="219"/>
      <c r="CQ81" s="219"/>
      <c r="CR81" s="219"/>
      <c r="CS81" s="219"/>
      <c r="CT81" s="219"/>
      <c r="CU81" s="219"/>
      <c r="CV81" s="219"/>
      <c r="CW81" s="219"/>
      <c r="CX81" s="219"/>
      <c r="CY81" s="219"/>
      <c r="CZ81" s="219"/>
      <c r="DA81" s="219"/>
      <c r="DB81" s="219"/>
      <c r="DC81" s="219"/>
      <c r="DD81" s="219"/>
      <c r="DE81" s="219"/>
      <c r="DF81" s="219"/>
      <c r="DG81" s="219"/>
      <c r="DH81" s="219"/>
      <c r="DI81" s="219"/>
      <c r="DJ81" s="219"/>
      <c r="DK81" s="219"/>
      <c r="DL81" s="219"/>
      <c r="DM81" s="219"/>
      <c r="DN81" s="219"/>
      <c r="DO81" s="219"/>
      <c r="DP81" s="219"/>
      <c r="DQ81" s="219"/>
      <c r="DR81" s="219"/>
      <c r="DS81" s="219"/>
      <c r="DT81" s="219"/>
      <c r="DU81" s="219"/>
      <c r="DV81" s="219"/>
      <c r="DW81" s="219"/>
      <c r="DX81" s="219"/>
      <c r="DY81" s="219"/>
      <c r="DZ81" s="219"/>
      <c r="EA81" s="219"/>
      <c r="EB81" s="219"/>
      <c r="EC81" s="219"/>
      <c r="ED81" s="219"/>
      <c r="EE81" s="219"/>
      <c r="EF81" s="219"/>
      <c r="EG81" s="219"/>
      <c r="EH81" s="219"/>
      <c r="EI81" s="219"/>
      <c r="EJ81" s="219"/>
      <c r="EK81" s="219"/>
      <c r="EL81" s="219"/>
      <c r="EM81" s="219"/>
      <c r="EN81" s="231"/>
      <c r="EO81" s="239"/>
      <c r="EP81" s="226"/>
      <c r="EQ81" s="202"/>
      <c r="ER81" s="202"/>
      <c r="ES81" s="202"/>
      <c r="ET81" s="202"/>
      <c r="EU81" s="202"/>
      <c r="EV81" s="202"/>
      <c r="EW81" s="202"/>
      <c r="EX81" s="202"/>
      <c r="EY81" s="202"/>
      <c r="EZ81" s="202"/>
      <c r="FA81" s="202"/>
      <c r="FB81" s="202"/>
      <c r="FC81" s="202"/>
      <c r="FD81" s="202"/>
      <c r="FE81" s="202"/>
      <c r="FF81" s="202"/>
      <c r="FG81" s="202"/>
      <c r="FH81" s="202"/>
      <c r="FI81" s="202"/>
      <c r="FJ81" s="202"/>
      <c r="FK81" s="202"/>
      <c r="FL81" s="202"/>
      <c r="FM81" s="202"/>
      <c r="FN81" s="202"/>
      <c r="FO81" s="202"/>
      <c r="FP81" s="202"/>
      <c r="FQ81" s="202"/>
      <c r="FR81" s="202"/>
      <c r="FS81" s="202"/>
      <c r="FT81" s="202"/>
      <c r="FU81" s="202"/>
      <c r="FV81" s="202"/>
      <c r="FW81" s="202"/>
      <c r="FX81" s="202"/>
      <c r="FY81" s="202"/>
      <c r="FZ81" s="202"/>
      <c r="GA81" s="202"/>
      <c r="GB81" s="202"/>
      <c r="GC81" s="202"/>
      <c r="GD81" s="202"/>
      <c r="GE81" s="202"/>
      <c r="GF81" s="202"/>
      <c r="GG81" s="202"/>
      <c r="GH81" s="202"/>
      <c r="GI81" s="202"/>
      <c r="GJ81" s="202"/>
      <c r="GK81" s="202"/>
      <c r="GL81" s="202"/>
      <c r="GM81" s="202"/>
      <c r="GN81" s="202"/>
      <c r="GO81" s="202"/>
      <c r="GP81" s="202"/>
      <c r="GQ81" s="202"/>
      <c r="GR81" s="202"/>
      <c r="GS81" s="202"/>
      <c r="GT81" s="202"/>
      <c r="GU81" s="202"/>
      <c r="GV81" s="202"/>
      <c r="GW81" s="202"/>
      <c r="GX81" s="202"/>
      <c r="GY81" s="202"/>
      <c r="GZ81" s="202"/>
      <c r="HA81" s="202"/>
      <c r="HB81" s="202"/>
      <c r="HC81" s="202"/>
      <c r="HD81" s="202"/>
      <c r="HE81" s="202"/>
      <c r="HF81" s="202"/>
      <c r="HG81" s="202"/>
      <c r="HH81" s="202"/>
      <c r="HI81" s="202"/>
      <c r="HJ81" s="202"/>
      <c r="HK81" s="202"/>
      <c r="HL81" s="202"/>
      <c r="HM81" s="154"/>
      <c r="HN81" s="154"/>
      <c r="HO81" s="154"/>
      <c r="HP81" s="154"/>
      <c r="HQ81" s="154"/>
      <c r="HR81" s="154"/>
      <c r="HS81" s="154"/>
      <c r="HT81" s="154"/>
      <c r="HU81" s="154"/>
      <c r="HV81" s="154"/>
      <c r="HW81" s="166"/>
    </row>
    <row r="82" spans="1:231">
      <c r="A82" s="145">
        <f t="shared" si="40"/>
        <v>44598</v>
      </c>
      <c r="B82" s="219">
        <f>'Age&amp;Sex by occurrence date'!$TD22</f>
        <v>17333</v>
      </c>
      <c r="C82" s="219">
        <v>14258</v>
      </c>
      <c r="D82" s="219">
        <v>14258</v>
      </c>
      <c r="E82" s="219">
        <v>14258</v>
      </c>
      <c r="F82" s="219">
        <v>14258</v>
      </c>
      <c r="G82" s="219">
        <v>14258</v>
      </c>
      <c r="H82" s="219">
        <v>14258</v>
      </c>
      <c r="I82" s="219">
        <v>14258</v>
      </c>
      <c r="J82" s="219">
        <v>14258</v>
      </c>
      <c r="K82" s="219">
        <v>14258</v>
      </c>
      <c r="L82" s="219">
        <v>14258</v>
      </c>
      <c r="M82" s="219">
        <v>14258</v>
      </c>
      <c r="N82" s="219">
        <v>14258</v>
      </c>
      <c r="O82" s="219">
        <v>14258</v>
      </c>
      <c r="P82" s="219">
        <v>14258</v>
      </c>
      <c r="Q82" s="219">
        <v>14257</v>
      </c>
      <c r="R82" s="219">
        <v>14257</v>
      </c>
      <c r="S82" s="219">
        <v>14256</v>
      </c>
      <c r="T82" s="219">
        <v>14248</v>
      </c>
      <c r="U82" s="219">
        <v>14248</v>
      </c>
      <c r="V82" s="219">
        <v>14247</v>
      </c>
      <c r="W82" s="219">
        <v>14247</v>
      </c>
      <c r="X82" s="219">
        <v>14246</v>
      </c>
      <c r="Y82" s="219">
        <v>14245</v>
      </c>
      <c r="Z82" s="219">
        <v>14147</v>
      </c>
      <c r="AA82" s="219">
        <v>14045</v>
      </c>
      <c r="AB82" s="219">
        <v>13845</v>
      </c>
      <c r="AC82" s="219">
        <v>13843</v>
      </c>
      <c r="AD82" s="219">
        <v>13843</v>
      </c>
      <c r="AE82" s="219">
        <v>13793</v>
      </c>
      <c r="AF82" s="219">
        <v>13793</v>
      </c>
      <c r="AG82" s="219">
        <v>13793</v>
      </c>
      <c r="AH82" s="219">
        <v>13793</v>
      </c>
      <c r="AI82" s="219">
        <v>13793</v>
      </c>
      <c r="AJ82" s="219">
        <v>13793</v>
      </c>
      <c r="AK82" s="219">
        <v>13793</v>
      </c>
      <c r="AL82" s="219">
        <v>13793</v>
      </c>
      <c r="AM82" s="219">
        <v>13793</v>
      </c>
      <c r="AN82" s="219">
        <v>13792</v>
      </c>
      <c r="AO82" s="219">
        <v>13791</v>
      </c>
      <c r="AP82" s="219">
        <v>13790</v>
      </c>
      <c r="AQ82" s="219">
        <v>13790</v>
      </c>
      <c r="AR82" s="219">
        <v>13790</v>
      </c>
      <c r="AS82" s="219">
        <v>13790</v>
      </c>
      <c r="AT82" s="219">
        <v>13777</v>
      </c>
      <c r="AU82" s="219">
        <v>13775</v>
      </c>
      <c r="AV82" s="219">
        <v>13775</v>
      </c>
      <c r="AW82" s="219">
        <v>13775</v>
      </c>
      <c r="AX82" s="219">
        <v>13777</v>
      </c>
      <c r="AY82" s="219">
        <v>13774</v>
      </c>
      <c r="AZ82" s="219">
        <v>13773</v>
      </c>
      <c r="BA82" s="219">
        <v>13773</v>
      </c>
      <c r="BB82" s="219">
        <v>13771</v>
      </c>
      <c r="BC82" s="219">
        <v>13771</v>
      </c>
      <c r="BD82" s="219">
        <v>13770</v>
      </c>
      <c r="BE82" s="219">
        <v>13769</v>
      </c>
      <c r="BF82" s="219">
        <v>13767</v>
      </c>
      <c r="BG82" s="219">
        <v>13766</v>
      </c>
      <c r="BH82" s="219">
        <v>13763</v>
      </c>
      <c r="BI82" s="219">
        <v>13763</v>
      </c>
      <c r="BJ82" s="219">
        <v>13762</v>
      </c>
      <c r="BK82" s="219">
        <v>13756</v>
      </c>
      <c r="BL82" s="219">
        <v>13752</v>
      </c>
      <c r="BM82" s="219">
        <v>13743</v>
      </c>
      <c r="BN82" s="219">
        <v>13732</v>
      </c>
      <c r="BO82" s="219"/>
      <c r="BP82" s="219"/>
      <c r="BQ82" s="219"/>
      <c r="BR82" s="219"/>
      <c r="BS82" s="219"/>
      <c r="BT82" s="219"/>
      <c r="BU82" s="219"/>
      <c r="BV82" s="219"/>
      <c r="BW82" s="219"/>
      <c r="BX82" s="219"/>
      <c r="BY82" s="219"/>
      <c r="BZ82" s="219"/>
      <c r="CA82" s="219"/>
      <c r="CB82" s="219"/>
      <c r="CC82" s="219"/>
      <c r="CD82" s="219"/>
      <c r="CE82" s="219"/>
      <c r="CF82" s="219"/>
      <c r="CG82" s="219"/>
      <c r="CH82" s="219"/>
      <c r="CI82" s="219"/>
      <c r="CJ82" s="219"/>
      <c r="CK82" s="219"/>
      <c r="CL82" s="219"/>
      <c r="CM82" s="219"/>
      <c r="CN82" s="219"/>
      <c r="CO82" s="219"/>
      <c r="CP82" s="219"/>
      <c r="CQ82" s="219"/>
      <c r="CR82" s="219"/>
      <c r="CS82" s="219"/>
      <c r="CT82" s="219"/>
      <c r="CU82" s="219"/>
      <c r="CV82" s="219"/>
      <c r="CW82" s="219"/>
      <c r="CX82" s="219"/>
      <c r="CY82" s="219"/>
      <c r="CZ82" s="219"/>
      <c r="DA82" s="219"/>
      <c r="DB82" s="219"/>
      <c r="DC82" s="219"/>
      <c r="DD82" s="219"/>
      <c r="DE82" s="219"/>
      <c r="DF82" s="219"/>
      <c r="DG82" s="219"/>
      <c r="DH82" s="219"/>
      <c r="DI82" s="219"/>
      <c r="DJ82" s="219"/>
      <c r="DK82" s="219"/>
      <c r="DL82" s="219"/>
      <c r="DM82" s="219"/>
      <c r="DN82" s="219"/>
      <c r="DO82" s="219"/>
      <c r="DP82" s="219"/>
      <c r="DQ82" s="219"/>
      <c r="DR82" s="219"/>
      <c r="DS82" s="219"/>
      <c r="DT82" s="219"/>
      <c r="DU82" s="219"/>
      <c r="DV82" s="219"/>
      <c r="DW82" s="219"/>
      <c r="DX82" s="219"/>
      <c r="DY82" s="219"/>
      <c r="DZ82" s="219"/>
      <c r="EA82" s="219"/>
      <c r="EB82" s="219"/>
      <c r="EC82" s="219"/>
      <c r="ED82" s="219"/>
      <c r="EE82" s="219"/>
      <c r="EF82" s="219"/>
      <c r="EG82" s="219"/>
      <c r="EH82" s="219"/>
      <c r="EI82" s="219"/>
      <c r="EJ82" s="219"/>
      <c r="EK82" s="219"/>
      <c r="EL82" s="219"/>
      <c r="EM82" s="219"/>
      <c r="EN82" s="231"/>
      <c r="EO82" s="239"/>
      <c r="EP82" s="226"/>
      <c r="EQ82" s="202"/>
      <c r="ER82" s="202"/>
      <c r="ES82" s="202"/>
      <c r="ET82" s="202"/>
      <c r="EU82" s="202"/>
      <c r="EV82" s="202"/>
      <c r="EW82" s="202"/>
      <c r="EX82" s="202"/>
      <c r="EY82" s="202"/>
      <c r="EZ82" s="202"/>
      <c r="FA82" s="202"/>
      <c r="FB82" s="202"/>
      <c r="FC82" s="202"/>
      <c r="FD82" s="202"/>
      <c r="FE82" s="202"/>
      <c r="FF82" s="202"/>
      <c r="FG82" s="202"/>
      <c r="FH82" s="202"/>
      <c r="FI82" s="202"/>
      <c r="FJ82" s="202"/>
      <c r="FK82" s="202"/>
      <c r="FL82" s="202"/>
      <c r="FM82" s="202"/>
      <c r="FN82" s="202"/>
      <c r="FO82" s="202"/>
      <c r="FP82" s="202"/>
      <c r="FQ82" s="202"/>
      <c r="FR82" s="202"/>
      <c r="FS82" s="202"/>
      <c r="FT82" s="202"/>
      <c r="FU82" s="202"/>
      <c r="FV82" s="202"/>
      <c r="FW82" s="202"/>
      <c r="FX82" s="202"/>
      <c r="FY82" s="202"/>
      <c r="FZ82" s="202"/>
      <c r="GA82" s="202"/>
      <c r="GB82" s="202"/>
      <c r="GC82" s="202"/>
      <c r="GD82" s="202"/>
      <c r="GE82" s="202"/>
      <c r="GF82" s="202"/>
      <c r="GG82" s="202"/>
      <c r="GH82" s="202"/>
      <c r="GI82" s="202"/>
      <c r="GJ82" s="202"/>
      <c r="GK82" s="202"/>
      <c r="GL82" s="202"/>
      <c r="GM82" s="202"/>
      <c r="GN82" s="202"/>
      <c r="GO82" s="202"/>
      <c r="GP82" s="202"/>
      <c r="GQ82" s="202"/>
      <c r="GR82" s="202"/>
      <c r="GS82" s="202"/>
      <c r="GT82" s="202"/>
      <c r="GU82" s="202"/>
      <c r="GV82" s="202"/>
      <c r="GW82" s="202"/>
      <c r="GX82" s="202"/>
      <c r="GY82" s="202"/>
      <c r="GZ82" s="202"/>
      <c r="HA82" s="202"/>
      <c r="HB82" s="202"/>
      <c r="HC82" s="202"/>
      <c r="HD82" s="202"/>
      <c r="HE82" s="202"/>
      <c r="HF82" s="202"/>
      <c r="HG82" s="202"/>
      <c r="HH82" s="202"/>
      <c r="HI82" s="202"/>
      <c r="HJ82" s="202"/>
      <c r="HK82" s="202"/>
      <c r="HL82" s="202"/>
      <c r="HM82" s="154"/>
      <c r="HN82" s="154"/>
      <c r="HO82" s="154"/>
      <c r="HP82" s="154"/>
      <c r="HQ82" s="154"/>
      <c r="HR82" s="154"/>
      <c r="HS82" s="154"/>
      <c r="HT82" s="154"/>
      <c r="HU82" s="154"/>
      <c r="HV82" s="154"/>
      <c r="HW82" s="166"/>
    </row>
    <row r="83" spans="1:231">
      <c r="A83" s="145">
        <f t="shared" si="40"/>
        <v>44597</v>
      </c>
      <c r="B83" s="219">
        <f>'Age&amp;Sex by occurrence date'!$TK22</f>
        <v>17314</v>
      </c>
      <c r="C83" s="219">
        <v>14239</v>
      </c>
      <c r="D83" s="219">
        <v>14239</v>
      </c>
      <c r="E83" s="219">
        <v>14239</v>
      </c>
      <c r="F83" s="219">
        <v>14239</v>
      </c>
      <c r="G83" s="219">
        <v>14239</v>
      </c>
      <c r="H83" s="219">
        <v>14239</v>
      </c>
      <c r="I83" s="219">
        <v>14239</v>
      </c>
      <c r="J83" s="219">
        <v>14239</v>
      </c>
      <c r="K83" s="219">
        <v>14239</v>
      </c>
      <c r="L83" s="219">
        <v>14239</v>
      </c>
      <c r="M83" s="219">
        <v>14239</v>
      </c>
      <c r="N83" s="219">
        <v>14239</v>
      </c>
      <c r="O83" s="219">
        <v>14239</v>
      </c>
      <c r="P83" s="219">
        <v>14239</v>
      </c>
      <c r="Q83" s="219">
        <v>14238</v>
      </c>
      <c r="R83" s="219">
        <v>14238</v>
      </c>
      <c r="S83" s="219">
        <v>14237</v>
      </c>
      <c r="T83" s="219">
        <v>14229</v>
      </c>
      <c r="U83" s="219">
        <v>14229</v>
      </c>
      <c r="V83" s="219">
        <v>14228</v>
      </c>
      <c r="W83" s="219">
        <v>14228</v>
      </c>
      <c r="X83" s="219">
        <v>14227</v>
      </c>
      <c r="Y83" s="219">
        <v>14226</v>
      </c>
      <c r="Z83" s="219">
        <v>14129</v>
      </c>
      <c r="AA83" s="219">
        <v>14027</v>
      </c>
      <c r="AB83" s="219">
        <v>13827</v>
      </c>
      <c r="AC83" s="219">
        <v>13825</v>
      </c>
      <c r="AD83" s="219">
        <v>13825</v>
      </c>
      <c r="AE83" s="219">
        <v>13776</v>
      </c>
      <c r="AF83" s="219">
        <v>13776</v>
      </c>
      <c r="AG83" s="219">
        <v>13776</v>
      </c>
      <c r="AH83" s="219">
        <v>13776</v>
      </c>
      <c r="AI83" s="219">
        <v>13776</v>
      </c>
      <c r="AJ83" s="219">
        <v>13776</v>
      </c>
      <c r="AK83" s="219">
        <v>13776</v>
      </c>
      <c r="AL83" s="219">
        <v>13776</v>
      </c>
      <c r="AM83" s="219">
        <v>13776</v>
      </c>
      <c r="AN83" s="219">
        <v>13775</v>
      </c>
      <c r="AO83" s="219">
        <v>13774</v>
      </c>
      <c r="AP83" s="219">
        <v>13773</v>
      </c>
      <c r="AQ83" s="219">
        <v>13773</v>
      </c>
      <c r="AR83" s="219">
        <v>13773</v>
      </c>
      <c r="AS83" s="219">
        <v>13773</v>
      </c>
      <c r="AT83" s="219">
        <v>13760</v>
      </c>
      <c r="AU83" s="219">
        <v>13758</v>
      </c>
      <c r="AV83" s="219">
        <v>13758</v>
      </c>
      <c r="AW83" s="219">
        <v>13758</v>
      </c>
      <c r="AX83" s="219">
        <v>13760</v>
      </c>
      <c r="AY83" s="219">
        <v>13757</v>
      </c>
      <c r="AZ83" s="219">
        <v>13756</v>
      </c>
      <c r="BA83" s="219">
        <v>13756</v>
      </c>
      <c r="BB83" s="219">
        <v>13754</v>
      </c>
      <c r="BC83" s="219">
        <v>13754</v>
      </c>
      <c r="BD83" s="219">
        <v>13753</v>
      </c>
      <c r="BE83" s="219">
        <v>13752</v>
      </c>
      <c r="BF83" s="219">
        <v>13751</v>
      </c>
      <c r="BG83" s="219">
        <v>13750</v>
      </c>
      <c r="BH83" s="219">
        <v>13748</v>
      </c>
      <c r="BI83" s="219">
        <v>13748</v>
      </c>
      <c r="BJ83" s="219">
        <v>13747</v>
      </c>
      <c r="BK83" s="219">
        <v>13742</v>
      </c>
      <c r="BL83" s="219">
        <v>13739</v>
      </c>
      <c r="BM83" s="219">
        <v>13733</v>
      </c>
      <c r="BN83" s="219">
        <v>13729</v>
      </c>
      <c r="BO83" s="219">
        <v>13718</v>
      </c>
      <c r="BP83" s="219"/>
      <c r="BQ83" s="219"/>
      <c r="BR83" s="219"/>
      <c r="BS83" s="219"/>
      <c r="BT83" s="219"/>
      <c r="BU83" s="219"/>
      <c r="BV83" s="219"/>
      <c r="BW83" s="219"/>
      <c r="BX83" s="219"/>
      <c r="BY83" s="219"/>
      <c r="BZ83" s="219"/>
      <c r="CA83" s="219"/>
      <c r="CB83" s="219"/>
      <c r="CC83" s="219"/>
      <c r="CD83" s="219"/>
      <c r="CE83" s="219"/>
      <c r="CF83" s="219"/>
      <c r="CG83" s="219"/>
      <c r="CH83" s="219"/>
      <c r="CI83" s="219"/>
      <c r="CJ83" s="219"/>
      <c r="CK83" s="219"/>
      <c r="CL83" s="219"/>
      <c r="CM83" s="219"/>
      <c r="CN83" s="219"/>
      <c r="CO83" s="219"/>
      <c r="CP83" s="219"/>
      <c r="CQ83" s="219"/>
      <c r="CR83" s="219"/>
      <c r="CS83" s="219"/>
      <c r="CT83" s="219"/>
      <c r="CU83" s="219"/>
      <c r="CV83" s="219"/>
      <c r="CW83" s="219"/>
      <c r="CX83" s="219"/>
      <c r="CY83" s="219"/>
      <c r="CZ83" s="219"/>
      <c r="DA83" s="219"/>
      <c r="DB83" s="219"/>
      <c r="DC83" s="219"/>
      <c r="DD83" s="219"/>
      <c r="DE83" s="219"/>
      <c r="DF83" s="219"/>
      <c r="DG83" s="219"/>
      <c r="DH83" s="219"/>
      <c r="DI83" s="219"/>
      <c r="DJ83" s="219"/>
      <c r="DK83" s="219"/>
      <c r="DL83" s="219"/>
      <c r="DM83" s="219"/>
      <c r="DN83" s="219"/>
      <c r="DO83" s="219"/>
      <c r="DP83" s="219"/>
      <c r="DQ83" s="219"/>
      <c r="DR83" s="219"/>
      <c r="DS83" s="219"/>
      <c r="DT83" s="219"/>
      <c r="DU83" s="219"/>
      <c r="DV83" s="219"/>
      <c r="DW83" s="219"/>
      <c r="DX83" s="219"/>
      <c r="DY83" s="219"/>
      <c r="DZ83" s="219"/>
      <c r="EA83" s="219"/>
      <c r="EB83" s="219"/>
      <c r="EC83" s="219"/>
      <c r="ED83" s="219"/>
      <c r="EE83" s="219"/>
      <c r="EF83" s="219"/>
      <c r="EG83" s="219"/>
      <c r="EH83" s="219"/>
      <c r="EI83" s="219"/>
      <c r="EJ83" s="219"/>
      <c r="EK83" s="219"/>
      <c r="EL83" s="219"/>
      <c r="EM83" s="219"/>
      <c r="EN83" s="231"/>
      <c r="EO83" s="239"/>
      <c r="EP83" s="226"/>
      <c r="EQ83" s="202"/>
      <c r="ER83" s="202"/>
      <c r="ES83" s="202"/>
      <c r="ET83" s="202"/>
      <c r="EU83" s="202"/>
      <c r="EV83" s="202"/>
      <c r="EW83" s="202"/>
      <c r="EX83" s="202"/>
      <c r="EY83" s="202"/>
      <c r="EZ83" s="202"/>
      <c r="FA83" s="202"/>
      <c r="FB83" s="202"/>
      <c r="FC83" s="202"/>
      <c r="FD83" s="202"/>
      <c r="FE83" s="202"/>
      <c r="FF83" s="202"/>
      <c r="FG83" s="202"/>
      <c r="FH83" s="202"/>
      <c r="FI83" s="202"/>
      <c r="FJ83" s="202"/>
      <c r="FK83" s="202"/>
      <c r="FL83" s="202"/>
      <c r="FM83" s="202"/>
      <c r="FN83" s="202"/>
      <c r="FO83" s="202"/>
      <c r="FP83" s="202"/>
      <c r="FQ83" s="202"/>
      <c r="FR83" s="202"/>
      <c r="FS83" s="202"/>
      <c r="FT83" s="202"/>
      <c r="FU83" s="202"/>
      <c r="FV83" s="202"/>
      <c r="FW83" s="202"/>
      <c r="FX83" s="202"/>
      <c r="FY83" s="202"/>
      <c r="FZ83" s="202"/>
      <c r="GA83" s="202"/>
      <c r="GB83" s="202"/>
      <c r="GC83" s="202"/>
      <c r="GD83" s="202"/>
      <c r="GE83" s="202"/>
      <c r="GF83" s="202"/>
      <c r="GG83" s="202"/>
      <c r="GH83" s="202"/>
      <c r="GI83" s="202"/>
      <c r="GJ83" s="202"/>
      <c r="GK83" s="202"/>
      <c r="GL83" s="202"/>
      <c r="GM83" s="202"/>
      <c r="GN83" s="202"/>
      <c r="GO83" s="202"/>
      <c r="GP83" s="202"/>
      <c r="GQ83" s="202"/>
      <c r="GR83" s="202"/>
      <c r="GS83" s="202"/>
      <c r="GT83" s="202"/>
      <c r="GU83" s="202"/>
      <c r="GV83" s="202"/>
      <c r="GW83" s="202"/>
      <c r="GX83" s="202"/>
      <c r="GY83" s="202"/>
      <c r="GZ83" s="202"/>
      <c r="HA83" s="202"/>
      <c r="HB83" s="202"/>
      <c r="HC83" s="202"/>
      <c r="HD83" s="202"/>
      <c r="HE83" s="202"/>
      <c r="HF83" s="202"/>
      <c r="HG83" s="202"/>
      <c r="HH83" s="202"/>
      <c r="HI83" s="202"/>
      <c r="HJ83" s="202"/>
      <c r="HK83" s="202"/>
      <c r="HL83" s="202"/>
      <c r="HM83" s="154"/>
      <c r="HN83" s="154"/>
      <c r="HO83" s="154"/>
      <c r="HP83" s="154"/>
      <c r="HQ83" s="154"/>
      <c r="HR83" s="154"/>
      <c r="HS83" s="154"/>
      <c r="HT83" s="154"/>
      <c r="HU83" s="154"/>
      <c r="HV83" s="154"/>
      <c r="HW83" s="166"/>
    </row>
    <row r="84" spans="1:231">
      <c r="A84" s="145">
        <f t="shared" si="40"/>
        <v>44596</v>
      </c>
      <c r="B84" s="219">
        <f>'Age&amp;Sex by occurrence date'!$TR22</f>
        <v>17289</v>
      </c>
      <c r="C84" s="219">
        <v>14214</v>
      </c>
      <c r="D84" s="219">
        <v>14214</v>
      </c>
      <c r="E84" s="219">
        <v>14214</v>
      </c>
      <c r="F84" s="219">
        <v>14214</v>
      </c>
      <c r="G84" s="219">
        <v>14214</v>
      </c>
      <c r="H84" s="219">
        <v>14214</v>
      </c>
      <c r="I84" s="219">
        <v>14214</v>
      </c>
      <c r="J84" s="219">
        <v>14214</v>
      </c>
      <c r="K84" s="219">
        <v>14214</v>
      </c>
      <c r="L84" s="219">
        <v>14214</v>
      </c>
      <c r="M84" s="219">
        <v>14214</v>
      </c>
      <c r="N84" s="219">
        <v>14214</v>
      </c>
      <c r="O84" s="219">
        <v>14214</v>
      </c>
      <c r="P84" s="219">
        <v>14214</v>
      </c>
      <c r="Q84" s="219">
        <v>14213</v>
      </c>
      <c r="R84" s="219">
        <v>14212</v>
      </c>
      <c r="S84" s="219">
        <v>14212</v>
      </c>
      <c r="T84" s="219">
        <v>14204</v>
      </c>
      <c r="U84" s="219">
        <v>14204</v>
      </c>
      <c r="V84" s="219">
        <v>14203</v>
      </c>
      <c r="W84" s="219">
        <v>14203</v>
      </c>
      <c r="X84" s="219">
        <v>14202</v>
      </c>
      <c r="Y84" s="219">
        <v>14201</v>
      </c>
      <c r="Z84" s="219">
        <v>14105</v>
      </c>
      <c r="AA84" s="219">
        <v>14005</v>
      </c>
      <c r="AB84" s="219">
        <v>13805</v>
      </c>
      <c r="AC84" s="219">
        <v>13803</v>
      </c>
      <c r="AD84" s="219">
        <v>13803</v>
      </c>
      <c r="AE84" s="219">
        <v>13755</v>
      </c>
      <c r="AF84" s="219">
        <v>13755</v>
      </c>
      <c r="AG84" s="219">
        <v>13755</v>
      </c>
      <c r="AH84" s="219">
        <v>13755</v>
      </c>
      <c r="AI84" s="219">
        <v>13755</v>
      </c>
      <c r="AJ84" s="219">
        <v>13755</v>
      </c>
      <c r="AK84" s="219">
        <v>13755</v>
      </c>
      <c r="AL84" s="219">
        <v>13755</v>
      </c>
      <c r="AM84" s="219">
        <v>13755</v>
      </c>
      <c r="AN84" s="219">
        <v>13754</v>
      </c>
      <c r="AO84" s="219">
        <v>13753</v>
      </c>
      <c r="AP84" s="219">
        <v>13752</v>
      </c>
      <c r="AQ84" s="219">
        <v>13752</v>
      </c>
      <c r="AR84" s="219">
        <v>13752</v>
      </c>
      <c r="AS84" s="219">
        <v>13752</v>
      </c>
      <c r="AT84" s="219">
        <v>13739</v>
      </c>
      <c r="AU84" s="219">
        <v>13737</v>
      </c>
      <c r="AV84" s="219">
        <v>13737</v>
      </c>
      <c r="AW84" s="219">
        <v>13737</v>
      </c>
      <c r="AX84" s="219">
        <v>13739</v>
      </c>
      <c r="AY84" s="219">
        <v>13736</v>
      </c>
      <c r="AZ84" s="219">
        <v>13735</v>
      </c>
      <c r="BA84" s="219">
        <v>13735</v>
      </c>
      <c r="BB84" s="219">
        <v>13734</v>
      </c>
      <c r="BC84" s="219">
        <v>13734</v>
      </c>
      <c r="BD84" s="219">
        <v>13733</v>
      </c>
      <c r="BE84" s="219">
        <v>13732</v>
      </c>
      <c r="BF84" s="219">
        <v>13731</v>
      </c>
      <c r="BG84" s="219">
        <v>13730</v>
      </c>
      <c r="BH84" s="219">
        <v>13729</v>
      </c>
      <c r="BI84" s="219">
        <v>13729</v>
      </c>
      <c r="BJ84" s="219">
        <v>13729</v>
      </c>
      <c r="BK84" s="219">
        <v>13726</v>
      </c>
      <c r="BL84" s="219">
        <v>13723</v>
      </c>
      <c r="BM84" s="219">
        <v>13719</v>
      </c>
      <c r="BN84" s="219">
        <v>13717</v>
      </c>
      <c r="BO84" s="219">
        <v>13714</v>
      </c>
      <c r="BP84" s="219">
        <v>13711</v>
      </c>
      <c r="BQ84" s="219"/>
      <c r="BR84" s="219"/>
      <c r="BS84" s="219"/>
      <c r="BT84" s="219"/>
      <c r="BU84" s="219"/>
      <c r="BV84" s="219"/>
      <c r="BW84" s="219"/>
      <c r="BX84" s="219"/>
      <c r="BY84" s="219"/>
      <c r="BZ84" s="219"/>
      <c r="CA84" s="219"/>
      <c r="CB84" s="219"/>
      <c r="CC84" s="219"/>
      <c r="CD84" s="219"/>
      <c r="CE84" s="219"/>
      <c r="CF84" s="219"/>
      <c r="CG84" s="219"/>
      <c r="CH84" s="219"/>
      <c r="CI84" s="219"/>
      <c r="CJ84" s="219"/>
      <c r="CK84" s="219"/>
      <c r="CL84" s="219"/>
      <c r="CM84" s="219"/>
      <c r="CN84" s="219"/>
      <c r="CO84" s="219"/>
      <c r="CP84" s="219"/>
      <c r="CQ84" s="219"/>
      <c r="CR84" s="219"/>
      <c r="CS84" s="219"/>
      <c r="CT84" s="219"/>
      <c r="CU84" s="219"/>
      <c r="CV84" s="219"/>
      <c r="CW84" s="219"/>
      <c r="CX84" s="219"/>
      <c r="CY84" s="219"/>
      <c r="CZ84" s="219"/>
      <c r="DA84" s="219"/>
      <c r="DB84" s="219"/>
      <c r="DC84" s="219"/>
      <c r="DD84" s="219"/>
      <c r="DE84" s="219"/>
      <c r="DF84" s="219"/>
      <c r="DG84" s="219"/>
      <c r="DH84" s="219"/>
      <c r="DI84" s="219"/>
      <c r="DJ84" s="219"/>
      <c r="DK84" s="219"/>
      <c r="DL84" s="219"/>
      <c r="DM84" s="219"/>
      <c r="DN84" s="219"/>
      <c r="DO84" s="219"/>
      <c r="DP84" s="219"/>
      <c r="DQ84" s="219"/>
      <c r="DR84" s="219"/>
      <c r="DS84" s="219"/>
      <c r="DT84" s="219"/>
      <c r="DU84" s="219"/>
      <c r="DV84" s="219"/>
      <c r="DW84" s="219"/>
      <c r="DX84" s="219"/>
      <c r="DY84" s="219"/>
      <c r="DZ84" s="219"/>
      <c r="EA84" s="219"/>
      <c r="EB84" s="219"/>
      <c r="EC84" s="219"/>
      <c r="ED84" s="219"/>
      <c r="EE84" s="219"/>
      <c r="EF84" s="219"/>
      <c r="EG84" s="219"/>
      <c r="EH84" s="219"/>
      <c r="EI84" s="219"/>
      <c r="EJ84" s="219"/>
      <c r="EK84" s="219"/>
      <c r="EL84" s="219"/>
      <c r="EM84" s="219"/>
      <c r="EN84" s="231"/>
      <c r="EO84" s="239"/>
      <c r="EP84" s="226"/>
      <c r="EQ84" s="202"/>
      <c r="ER84" s="202"/>
      <c r="ES84" s="202"/>
      <c r="ET84" s="202"/>
      <c r="EU84" s="202"/>
      <c r="EV84" s="202"/>
      <c r="EW84" s="202"/>
      <c r="EX84" s="202"/>
      <c r="EY84" s="202"/>
      <c r="EZ84" s="202"/>
      <c r="FA84" s="202"/>
      <c r="FB84" s="202"/>
      <c r="FC84" s="202"/>
      <c r="FD84" s="202"/>
      <c r="FE84" s="202"/>
      <c r="FF84" s="202"/>
      <c r="FG84" s="202"/>
      <c r="FH84" s="202"/>
      <c r="FI84" s="202"/>
      <c r="FJ84" s="202"/>
      <c r="FK84" s="202"/>
      <c r="FL84" s="202"/>
      <c r="FM84" s="202"/>
      <c r="FN84" s="202"/>
      <c r="FO84" s="202"/>
      <c r="FP84" s="202"/>
      <c r="FQ84" s="202"/>
      <c r="FR84" s="202"/>
      <c r="FS84" s="202"/>
      <c r="FT84" s="202"/>
      <c r="FU84" s="202"/>
      <c r="FV84" s="202"/>
      <c r="FW84" s="202"/>
      <c r="FX84" s="202"/>
      <c r="FY84" s="202"/>
      <c r="FZ84" s="202"/>
      <c r="GA84" s="202"/>
      <c r="GB84" s="202"/>
      <c r="GC84" s="202"/>
      <c r="GD84" s="202"/>
      <c r="GE84" s="202"/>
      <c r="GF84" s="202"/>
      <c r="GG84" s="202"/>
      <c r="GH84" s="202"/>
      <c r="GI84" s="202"/>
      <c r="GJ84" s="202"/>
      <c r="GK84" s="202"/>
      <c r="GL84" s="202"/>
      <c r="GM84" s="202"/>
      <c r="GN84" s="202"/>
      <c r="GO84" s="202"/>
      <c r="GP84" s="202"/>
      <c r="GQ84" s="202"/>
      <c r="GR84" s="202"/>
      <c r="GS84" s="202"/>
      <c r="GT84" s="202"/>
      <c r="GU84" s="202"/>
      <c r="GV84" s="202"/>
      <c r="GW84" s="202"/>
      <c r="GX84" s="202"/>
      <c r="GY84" s="202"/>
      <c r="GZ84" s="202"/>
      <c r="HA84" s="202"/>
      <c r="HB84" s="202"/>
      <c r="HC84" s="202"/>
      <c r="HD84" s="202"/>
      <c r="HE84" s="202"/>
      <c r="HF84" s="202"/>
      <c r="HG84" s="202"/>
      <c r="HH84" s="202"/>
      <c r="HI84" s="202"/>
      <c r="HJ84" s="202"/>
      <c r="HK84" s="202"/>
      <c r="HL84" s="202"/>
      <c r="HM84" s="154"/>
      <c r="HN84" s="154"/>
      <c r="HO84" s="154"/>
      <c r="HP84" s="154"/>
      <c r="HQ84" s="154"/>
      <c r="HR84" s="154"/>
      <c r="HS84" s="154"/>
      <c r="HT84" s="154"/>
      <c r="HU84" s="154"/>
      <c r="HV84" s="154"/>
      <c r="HW84" s="166"/>
    </row>
    <row r="85" spans="1:231">
      <c r="A85" s="145">
        <f t="shared" si="40"/>
        <v>44595</v>
      </c>
      <c r="B85" s="219">
        <f>'Age&amp;Sex by occurrence date'!$TY22</f>
        <v>17272</v>
      </c>
      <c r="C85" s="219">
        <v>14197</v>
      </c>
      <c r="D85" s="219">
        <v>14197</v>
      </c>
      <c r="E85" s="219">
        <v>14197</v>
      </c>
      <c r="F85" s="219">
        <v>14197</v>
      </c>
      <c r="G85" s="219">
        <v>14197</v>
      </c>
      <c r="H85" s="219">
        <v>14197</v>
      </c>
      <c r="I85" s="219">
        <v>14197</v>
      </c>
      <c r="J85" s="219">
        <v>14197</v>
      </c>
      <c r="K85" s="219">
        <v>14197</v>
      </c>
      <c r="L85" s="219">
        <v>14197</v>
      </c>
      <c r="M85" s="219">
        <v>14197</v>
      </c>
      <c r="N85" s="219">
        <v>14197</v>
      </c>
      <c r="O85" s="219">
        <v>14197</v>
      </c>
      <c r="P85" s="219">
        <v>14197</v>
      </c>
      <c r="Q85" s="219">
        <v>14196</v>
      </c>
      <c r="R85" s="219">
        <v>14195</v>
      </c>
      <c r="S85" s="219">
        <v>14195</v>
      </c>
      <c r="T85" s="219">
        <v>14187</v>
      </c>
      <c r="U85" s="219">
        <v>14187</v>
      </c>
      <c r="V85" s="219">
        <v>14186</v>
      </c>
      <c r="W85" s="219">
        <v>14186</v>
      </c>
      <c r="X85" s="219">
        <v>14185</v>
      </c>
      <c r="Y85" s="219">
        <v>14184</v>
      </c>
      <c r="Z85" s="219">
        <v>14089</v>
      </c>
      <c r="AA85" s="219">
        <v>13989</v>
      </c>
      <c r="AB85" s="219">
        <v>13789</v>
      </c>
      <c r="AC85" s="219">
        <v>13787</v>
      </c>
      <c r="AD85" s="219">
        <v>13787</v>
      </c>
      <c r="AE85" s="219">
        <v>13739</v>
      </c>
      <c r="AF85" s="219">
        <v>13739</v>
      </c>
      <c r="AG85" s="219">
        <v>13739</v>
      </c>
      <c r="AH85" s="219">
        <v>13739</v>
      </c>
      <c r="AI85" s="219">
        <v>13739</v>
      </c>
      <c r="AJ85" s="219">
        <v>13739</v>
      </c>
      <c r="AK85" s="219">
        <v>13739</v>
      </c>
      <c r="AL85" s="219">
        <v>13739</v>
      </c>
      <c r="AM85" s="219">
        <v>13739</v>
      </c>
      <c r="AN85" s="219">
        <v>13738</v>
      </c>
      <c r="AO85" s="219">
        <v>13737</v>
      </c>
      <c r="AP85" s="219">
        <v>13736</v>
      </c>
      <c r="AQ85" s="219">
        <v>13736</v>
      </c>
      <c r="AR85" s="219">
        <v>13736</v>
      </c>
      <c r="AS85" s="219">
        <v>13736</v>
      </c>
      <c r="AT85" s="219">
        <v>13723</v>
      </c>
      <c r="AU85" s="219">
        <v>13721</v>
      </c>
      <c r="AV85" s="219">
        <v>13721</v>
      </c>
      <c r="AW85" s="219">
        <v>13721</v>
      </c>
      <c r="AX85" s="219">
        <v>13723</v>
      </c>
      <c r="AY85" s="219">
        <v>13720</v>
      </c>
      <c r="AZ85" s="219">
        <v>13719</v>
      </c>
      <c r="BA85" s="219">
        <v>13719</v>
      </c>
      <c r="BB85" s="219">
        <v>13719</v>
      </c>
      <c r="BC85" s="219">
        <v>13719</v>
      </c>
      <c r="BD85" s="219">
        <v>13719</v>
      </c>
      <c r="BE85" s="219">
        <v>13718</v>
      </c>
      <c r="BF85" s="219">
        <v>13717</v>
      </c>
      <c r="BG85" s="219">
        <v>13717</v>
      </c>
      <c r="BH85" s="219">
        <v>13717</v>
      </c>
      <c r="BI85" s="219">
        <v>13717</v>
      </c>
      <c r="BJ85" s="219">
        <v>13717</v>
      </c>
      <c r="BK85" s="219">
        <v>13713</v>
      </c>
      <c r="BL85" s="219">
        <v>13710</v>
      </c>
      <c r="BM85" s="219">
        <v>13710</v>
      </c>
      <c r="BN85" s="219">
        <v>13708</v>
      </c>
      <c r="BO85" s="219">
        <v>13706</v>
      </c>
      <c r="BP85" s="219">
        <v>13704</v>
      </c>
      <c r="BQ85" s="219">
        <v>13693</v>
      </c>
      <c r="BR85" s="219"/>
      <c r="BS85" s="219"/>
      <c r="BT85" s="219"/>
      <c r="BU85" s="219"/>
      <c r="BV85" s="219"/>
      <c r="BW85" s="219"/>
      <c r="BX85" s="219"/>
      <c r="BY85" s="219"/>
      <c r="BZ85" s="219"/>
      <c r="CA85" s="219"/>
      <c r="CB85" s="219"/>
      <c r="CC85" s="219"/>
      <c r="CD85" s="219"/>
      <c r="CE85" s="219"/>
      <c r="CF85" s="219"/>
      <c r="CG85" s="219"/>
      <c r="CH85" s="219"/>
      <c r="CI85" s="219"/>
      <c r="CJ85" s="219"/>
      <c r="CK85" s="219"/>
      <c r="CL85" s="219"/>
      <c r="CM85" s="219"/>
      <c r="CN85" s="219"/>
      <c r="CO85" s="219"/>
      <c r="CP85" s="219"/>
      <c r="CQ85" s="219"/>
      <c r="CR85" s="219"/>
      <c r="CS85" s="219"/>
      <c r="CT85" s="219"/>
      <c r="CU85" s="219"/>
      <c r="CV85" s="219"/>
      <c r="CW85" s="219"/>
      <c r="CX85" s="219"/>
      <c r="CY85" s="219"/>
      <c r="CZ85" s="219"/>
      <c r="DA85" s="219"/>
      <c r="DB85" s="219"/>
      <c r="DC85" s="219"/>
      <c r="DD85" s="219"/>
      <c r="DE85" s="219"/>
      <c r="DF85" s="219"/>
      <c r="DG85" s="219"/>
      <c r="DH85" s="219"/>
      <c r="DI85" s="219"/>
      <c r="DJ85" s="219"/>
      <c r="DK85" s="219"/>
      <c r="DL85" s="219"/>
      <c r="DM85" s="219"/>
      <c r="DN85" s="219"/>
      <c r="DO85" s="219"/>
      <c r="DP85" s="219"/>
      <c r="DQ85" s="219"/>
      <c r="DR85" s="219"/>
      <c r="DS85" s="219"/>
      <c r="DT85" s="219"/>
      <c r="DU85" s="219"/>
      <c r="DV85" s="219"/>
      <c r="DW85" s="219"/>
      <c r="DX85" s="219"/>
      <c r="DY85" s="219"/>
      <c r="DZ85" s="219"/>
      <c r="EA85" s="219"/>
      <c r="EB85" s="219"/>
      <c r="EC85" s="219"/>
      <c r="ED85" s="219"/>
      <c r="EE85" s="219"/>
      <c r="EF85" s="219"/>
      <c r="EG85" s="219"/>
      <c r="EH85" s="219"/>
      <c r="EI85" s="219"/>
      <c r="EJ85" s="219"/>
      <c r="EK85" s="219"/>
      <c r="EL85" s="219"/>
      <c r="EM85" s="219"/>
      <c r="EN85" s="231"/>
      <c r="EO85" s="239"/>
      <c r="EP85" s="226"/>
      <c r="EQ85" s="202"/>
      <c r="ER85" s="202"/>
      <c r="ES85" s="202"/>
      <c r="ET85" s="202"/>
      <c r="EU85" s="202"/>
      <c r="EV85" s="202"/>
      <c r="EW85" s="202"/>
      <c r="EX85" s="202"/>
      <c r="EY85" s="202"/>
      <c r="EZ85" s="202"/>
      <c r="FA85" s="202"/>
      <c r="FB85" s="202"/>
      <c r="FC85" s="202"/>
      <c r="FD85" s="202"/>
      <c r="FE85" s="202"/>
      <c r="FF85" s="202"/>
      <c r="FG85" s="202"/>
      <c r="FH85" s="202"/>
      <c r="FI85" s="202"/>
      <c r="FJ85" s="202"/>
      <c r="FK85" s="202"/>
      <c r="FL85" s="202"/>
      <c r="FM85" s="202"/>
      <c r="FN85" s="202"/>
      <c r="FO85" s="202"/>
      <c r="FP85" s="202"/>
      <c r="FQ85" s="202"/>
      <c r="FR85" s="202"/>
      <c r="FS85" s="202"/>
      <c r="FT85" s="202"/>
      <c r="FU85" s="202"/>
      <c r="FV85" s="202"/>
      <c r="FW85" s="202"/>
      <c r="FX85" s="202"/>
      <c r="FY85" s="202"/>
      <c r="FZ85" s="202"/>
      <c r="GA85" s="202"/>
      <c r="GB85" s="202"/>
      <c r="GC85" s="202"/>
      <c r="GD85" s="202"/>
      <c r="GE85" s="202"/>
      <c r="GF85" s="202"/>
      <c r="GG85" s="202"/>
      <c r="GH85" s="202"/>
      <c r="GI85" s="202"/>
      <c r="GJ85" s="202"/>
      <c r="GK85" s="202"/>
      <c r="GL85" s="202"/>
      <c r="GM85" s="202"/>
      <c r="GN85" s="202"/>
      <c r="GO85" s="202"/>
      <c r="GP85" s="202"/>
      <c r="GQ85" s="202"/>
      <c r="GR85" s="202"/>
      <c r="GS85" s="202"/>
      <c r="GT85" s="202"/>
      <c r="GU85" s="202"/>
      <c r="GV85" s="202"/>
      <c r="GW85" s="202"/>
      <c r="GX85" s="202"/>
      <c r="GY85" s="202"/>
      <c r="GZ85" s="202"/>
      <c r="HA85" s="202"/>
      <c r="HB85" s="202"/>
      <c r="HC85" s="202"/>
      <c r="HD85" s="202"/>
      <c r="HE85" s="202"/>
      <c r="HF85" s="202"/>
      <c r="HG85" s="202"/>
      <c r="HH85" s="202"/>
      <c r="HI85" s="202"/>
      <c r="HJ85" s="202"/>
      <c r="HK85" s="202"/>
      <c r="HL85" s="202"/>
      <c r="HM85" s="154"/>
      <c r="HN85" s="154"/>
      <c r="HO85" s="154"/>
      <c r="HP85" s="154"/>
      <c r="HQ85" s="154"/>
      <c r="HR85" s="154"/>
      <c r="HS85" s="154"/>
      <c r="HT85" s="154"/>
      <c r="HU85" s="154"/>
      <c r="HV85" s="154"/>
      <c r="HW85" s="166"/>
    </row>
    <row r="86" spans="1:231">
      <c r="A86" s="145">
        <f t="shared" ref="A86:A92" si="41">A87+1</f>
        <v>44594</v>
      </c>
      <c r="B86" s="219">
        <f>'Age&amp;Sex by occurrence date'!$UF22</f>
        <v>17249</v>
      </c>
      <c r="C86" s="219">
        <v>14174</v>
      </c>
      <c r="D86" s="219">
        <v>14174</v>
      </c>
      <c r="E86" s="219">
        <v>14174</v>
      </c>
      <c r="F86" s="219">
        <v>14174</v>
      </c>
      <c r="G86" s="219">
        <v>14174</v>
      </c>
      <c r="H86" s="219">
        <v>14174</v>
      </c>
      <c r="I86" s="219">
        <v>14174</v>
      </c>
      <c r="J86" s="219">
        <v>14174</v>
      </c>
      <c r="K86" s="219">
        <v>14174</v>
      </c>
      <c r="L86" s="219">
        <v>14174</v>
      </c>
      <c r="M86" s="219">
        <v>14174</v>
      </c>
      <c r="N86" s="219">
        <v>14174</v>
      </c>
      <c r="O86" s="219">
        <v>14174</v>
      </c>
      <c r="P86" s="219">
        <v>14174</v>
      </c>
      <c r="Q86" s="219">
        <v>14173</v>
      </c>
      <c r="R86" s="219">
        <v>14172</v>
      </c>
      <c r="S86" s="219">
        <v>14172</v>
      </c>
      <c r="T86" s="219">
        <v>14164</v>
      </c>
      <c r="U86" s="219">
        <v>14164</v>
      </c>
      <c r="V86" s="219">
        <v>14163</v>
      </c>
      <c r="W86" s="219">
        <v>14163</v>
      </c>
      <c r="X86" s="219">
        <v>14162</v>
      </c>
      <c r="Y86" s="219">
        <v>14161</v>
      </c>
      <c r="Z86" s="219">
        <v>14066</v>
      </c>
      <c r="AA86" s="219">
        <v>13967</v>
      </c>
      <c r="AB86" s="219">
        <v>13767</v>
      </c>
      <c r="AC86" s="219">
        <v>13765</v>
      </c>
      <c r="AD86" s="219">
        <v>13765</v>
      </c>
      <c r="AE86" s="219">
        <v>13717</v>
      </c>
      <c r="AF86" s="219">
        <v>13717</v>
      </c>
      <c r="AG86" s="219">
        <v>13717</v>
      </c>
      <c r="AH86" s="219">
        <v>13717</v>
      </c>
      <c r="AI86" s="219">
        <v>13717</v>
      </c>
      <c r="AJ86" s="219">
        <v>13717</v>
      </c>
      <c r="AK86" s="219">
        <v>13717</v>
      </c>
      <c r="AL86" s="219">
        <v>13717</v>
      </c>
      <c r="AM86" s="219">
        <v>13717</v>
      </c>
      <c r="AN86" s="219">
        <v>13716</v>
      </c>
      <c r="AO86" s="219">
        <v>13715</v>
      </c>
      <c r="AP86" s="219">
        <v>13714</v>
      </c>
      <c r="AQ86" s="219">
        <v>13714</v>
      </c>
      <c r="AR86" s="219">
        <v>13714</v>
      </c>
      <c r="AS86" s="219">
        <v>13714</v>
      </c>
      <c r="AT86" s="219">
        <v>13701</v>
      </c>
      <c r="AU86" s="219">
        <v>13699</v>
      </c>
      <c r="AV86" s="219">
        <v>13699</v>
      </c>
      <c r="AW86" s="219">
        <v>13699</v>
      </c>
      <c r="AX86" s="219">
        <v>13701</v>
      </c>
      <c r="AY86" s="219">
        <v>13698</v>
      </c>
      <c r="AZ86" s="219">
        <v>13697</v>
      </c>
      <c r="BA86" s="219">
        <v>13697</v>
      </c>
      <c r="BB86" s="219">
        <v>13697</v>
      </c>
      <c r="BC86" s="219">
        <v>13697</v>
      </c>
      <c r="BD86" s="219">
        <v>13697</v>
      </c>
      <c r="BE86" s="219">
        <v>13696</v>
      </c>
      <c r="BF86" s="219">
        <v>13695</v>
      </c>
      <c r="BG86" s="219">
        <v>13695</v>
      </c>
      <c r="BH86" s="219">
        <v>13695</v>
      </c>
      <c r="BI86" s="219">
        <v>13695</v>
      </c>
      <c r="BJ86" s="219">
        <v>13695</v>
      </c>
      <c r="BK86" s="219">
        <v>13691</v>
      </c>
      <c r="BL86" s="219">
        <v>13688</v>
      </c>
      <c r="BM86" s="219">
        <v>13688</v>
      </c>
      <c r="BN86" s="219">
        <v>13686</v>
      </c>
      <c r="BO86" s="219">
        <v>13684</v>
      </c>
      <c r="BP86" s="219">
        <v>13684</v>
      </c>
      <c r="BQ86" s="219">
        <v>13681</v>
      </c>
      <c r="BR86" s="219">
        <v>13670</v>
      </c>
      <c r="BS86" s="219"/>
      <c r="BT86" s="219"/>
      <c r="BU86" s="219"/>
      <c r="BV86" s="219"/>
      <c r="BW86" s="219"/>
      <c r="BX86" s="219"/>
      <c r="BY86" s="219"/>
      <c r="BZ86" s="219"/>
      <c r="CA86" s="219"/>
      <c r="CB86" s="219"/>
      <c r="CC86" s="219"/>
      <c r="CD86" s="219"/>
      <c r="CE86" s="219"/>
      <c r="CF86" s="219"/>
      <c r="CG86" s="219"/>
      <c r="CH86" s="219"/>
      <c r="CI86" s="219"/>
      <c r="CJ86" s="219"/>
      <c r="CK86" s="219"/>
      <c r="CL86" s="219"/>
      <c r="CM86" s="219"/>
      <c r="CN86" s="219"/>
      <c r="CO86" s="219"/>
      <c r="CP86" s="219"/>
      <c r="CQ86" s="219"/>
      <c r="CR86" s="219"/>
      <c r="CS86" s="219"/>
      <c r="CT86" s="219"/>
      <c r="CU86" s="219"/>
      <c r="CV86" s="219"/>
      <c r="CW86" s="219"/>
      <c r="CX86" s="219"/>
      <c r="CY86" s="219"/>
      <c r="CZ86" s="219"/>
      <c r="DA86" s="219"/>
      <c r="DB86" s="219"/>
      <c r="DC86" s="219"/>
      <c r="DD86" s="219"/>
      <c r="DE86" s="219"/>
      <c r="DF86" s="219"/>
      <c r="DG86" s="219"/>
      <c r="DH86" s="219"/>
      <c r="DI86" s="219"/>
      <c r="DJ86" s="219"/>
      <c r="DK86" s="219"/>
      <c r="DL86" s="219"/>
      <c r="DM86" s="219"/>
      <c r="DN86" s="219"/>
      <c r="DO86" s="219"/>
      <c r="DP86" s="219"/>
      <c r="DQ86" s="219"/>
      <c r="DR86" s="219"/>
      <c r="DS86" s="219"/>
      <c r="DT86" s="219"/>
      <c r="DU86" s="219"/>
      <c r="DV86" s="219"/>
      <c r="DW86" s="219"/>
      <c r="DX86" s="219"/>
      <c r="DY86" s="219"/>
      <c r="DZ86" s="219"/>
      <c r="EA86" s="219"/>
      <c r="EB86" s="219"/>
      <c r="EC86" s="219"/>
      <c r="ED86" s="219"/>
      <c r="EE86" s="219"/>
      <c r="EF86" s="219"/>
      <c r="EG86" s="219"/>
      <c r="EH86" s="219"/>
      <c r="EI86" s="219"/>
      <c r="EJ86" s="219"/>
      <c r="EK86" s="219"/>
      <c r="EL86" s="219"/>
      <c r="EM86" s="219"/>
      <c r="EN86" s="231"/>
      <c r="EO86" s="239"/>
      <c r="EP86" s="226"/>
      <c r="EQ86" s="202"/>
      <c r="ER86" s="202"/>
      <c r="ES86" s="202"/>
      <c r="ET86" s="202"/>
      <c r="EU86" s="202"/>
      <c r="EV86" s="202"/>
      <c r="EW86" s="202"/>
      <c r="EX86" s="202"/>
      <c r="EY86" s="202"/>
      <c r="EZ86" s="202"/>
      <c r="FA86" s="202"/>
      <c r="FB86" s="202"/>
      <c r="FC86" s="202"/>
      <c r="FD86" s="202"/>
      <c r="FE86" s="202"/>
      <c r="FF86" s="202"/>
      <c r="FG86" s="202"/>
      <c r="FH86" s="202"/>
      <c r="FI86" s="202"/>
      <c r="FJ86" s="202"/>
      <c r="FK86" s="202"/>
      <c r="FL86" s="202"/>
      <c r="FM86" s="202"/>
      <c r="FN86" s="202"/>
      <c r="FO86" s="202"/>
      <c r="FP86" s="202"/>
      <c r="FQ86" s="202"/>
      <c r="FR86" s="202"/>
      <c r="FS86" s="202"/>
      <c r="FT86" s="202"/>
      <c r="FU86" s="202"/>
      <c r="FV86" s="202"/>
      <c r="FW86" s="202"/>
      <c r="FX86" s="202"/>
      <c r="FY86" s="202"/>
      <c r="FZ86" s="202"/>
      <c r="GA86" s="202"/>
      <c r="GB86" s="202"/>
      <c r="GC86" s="202"/>
      <c r="GD86" s="202"/>
      <c r="GE86" s="202"/>
      <c r="GF86" s="202"/>
      <c r="GG86" s="202"/>
      <c r="GH86" s="202"/>
      <c r="GI86" s="202"/>
      <c r="GJ86" s="202"/>
      <c r="GK86" s="202"/>
      <c r="GL86" s="202"/>
      <c r="GM86" s="202"/>
      <c r="GN86" s="202"/>
      <c r="GO86" s="202"/>
      <c r="GP86" s="202"/>
      <c r="GQ86" s="202"/>
      <c r="GR86" s="202"/>
      <c r="GS86" s="202"/>
      <c r="GT86" s="202"/>
      <c r="GU86" s="202"/>
      <c r="GV86" s="202"/>
      <c r="GW86" s="202"/>
      <c r="GX86" s="202"/>
      <c r="GY86" s="202"/>
      <c r="GZ86" s="202"/>
      <c r="HA86" s="202"/>
      <c r="HB86" s="202"/>
      <c r="HC86" s="202"/>
      <c r="HD86" s="202"/>
      <c r="HE86" s="202"/>
      <c r="HF86" s="202"/>
      <c r="HG86" s="202"/>
      <c r="HH86" s="202"/>
      <c r="HI86" s="202"/>
      <c r="HJ86" s="202"/>
      <c r="HK86" s="202"/>
      <c r="HL86" s="202"/>
      <c r="HM86" s="154"/>
      <c r="HN86" s="154"/>
      <c r="HO86" s="154"/>
      <c r="HP86" s="154"/>
      <c r="HQ86" s="154"/>
      <c r="HR86" s="154"/>
      <c r="HS86" s="154"/>
      <c r="HT86" s="154"/>
      <c r="HU86" s="154"/>
      <c r="HV86" s="154"/>
      <c r="HW86" s="166"/>
    </row>
    <row r="87" spans="1:231">
      <c r="A87" s="145">
        <f t="shared" si="41"/>
        <v>44593</v>
      </c>
      <c r="B87" s="219">
        <f>'Age&amp;Sex by occurrence date'!$UM22</f>
        <v>17228</v>
      </c>
      <c r="C87" s="219">
        <v>14153</v>
      </c>
      <c r="D87" s="219">
        <v>14153</v>
      </c>
      <c r="E87" s="219">
        <v>14153</v>
      </c>
      <c r="F87" s="219">
        <v>14153</v>
      </c>
      <c r="G87" s="219">
        <v>14153</v>
      </c>
      <c r="H87" s="219">
        <v>14153</v>
      </c>
      <c r="I87" s="219">
        <v>14153</v>
      </c>
      <c r="J87" s="219">
        <v>14153</v>
      </c>
      <c r="K87" s="219">
        <v>14153</v>
      </c>
      <c r="L87" s="219">
        <v>14153</v>
      </c>
      <c r="M87" s="219">
        <v>14153</v>
      </c>
      <c r="N87" s="219">
        <v>14153</v>
      </c>
      <c r="O87" s="219">
        <v>14153</v>
      </c>
      <c r="P87" s="219">
        <v>14153</v>
      </c>
      <c r="Q87" s="219">
        <v>14152</v>
      </c>
      <c r="R87" s="219">
        <v>14151</v>
      </c>
      <c r="S87" s="219">
        <v>14151</v>
      </c>
      <c r="T87" s="219">
        <v>14143</v>
      </c>
      <c r="U87" s="219">
        <v>14143</v>
      </c>
      <c r="V87" s="219">
        <v>14142</v>
      </c>
      <c r="W87" s="219">
        <v>14142</v>
      </c>
      <c r="X87" s="219">
        <v>14141</v>
      </c>
      <c r="Y87" s="219">
        <v>14140</v>
      </c>
      <c r="Z87" s="219">
        <v>14047</v>
      </c>
      <c r="AA87" s="219">
        <v>13949</v>
      </c>
      <c r="AB87" s="219">
        <v>13749</v>
      </c>
      <c r="AC87" s="219">
        <v>13747</v>
      </c>
      <c r="AD87" s="219">
        <v>13747</v>
      </c>
      <c r="AE87" s="219">
        <v>13700</v>
      </c>
      <c r="AF87" s="219">
        <v>13700</v>
      </c>
      <c r="AG87" s="219">
        <v>13700</v>
      </c>
      <c r="AH87" s="219">
        <v>13700</v>
      </c>
      <c r="AI87" s="219">
        <v>13700</v>
      </c>
      <c r="AJ87" s="219">
        <v>13700</v>
      </c>
      <c r="AK87" s="219">
        <v>13700</v>
      </c>
      <c r="AL87" s="219">
        <v>13700</v>
      </c>
      <c r="AM87" s="219">
        <v>13700</v>
      </c>
      <c r="AN87" s="219">
        <v>13699</v>
      </c>
      <c r="AO87" s="219">
        <v>13698</v>
      </c>
      <c r="AP87" s="219">
        <v>13697</v>
      </c>
      <c r="AQ87" s="219">
        <v>13697</v>
      </c>
      <c r="AR87" s="219">
        <v>13697</v>
      </c>
      <c r="AS87" s="219">
        <v>13697</v>
      </c>
      <c r="AT87" s="219">
        <v>13684</v>
      </c>
      <c r="AU87" s="219">
        <v>13682</v>
      </c>
      <c r="AV87" s="219">
        <v>13682</v>
      </c>
      <c r="AW87" s="219">
        <v>13682</v>
      </c>
      <c r="AX87" s="219">
        <v>13684</v>
      </c>
      <c r="AY87" s="219">
        <v>13681</v>
      </c>
      <c r="AZ87" s="219">
        <v>13680</v>
      </c>
      <c r="BA87" s="219">
        <v>13680</v>
      </c>
      <c r="BB87" s="219">
        <v>13680</v>
      </c>
      <c r="BC87" s="219">
        <v>13680</v>
      </c>
      <c r="BD87" s="219">
        <v>13680</v>
      </c>
      <c r="BE87" s="219">
        <v>13679</v>
      </c>
      <c r="BF87" s="219">
        <v>13679</v>
      </c>
      <c r="BG87" s="219">
        <v>13679</v>
      </c>
      <c r="BH87" s="219">
        <v>13679</v>
      </c>
      <c r="BI87" s="219">
        <v>13679</v>
      </c>
      <c r="BJ87" s="219">
        <v>13679</v>
      </c>
      <c r="BK87" s="219">
        <v>13675</v>
      </c>
      <c r="BL87" s="219">
        <v>13672</v>
      </c>
      <c r="BM87" s="219">
        <v>13672</v>
      </c>
      <c r="BN87" s="219">
        <v>13671</v>
      </c>
      <c r="BO87" s="219">
        <v>13670</v>
      </c>
      <c r="BP87" s="219">
        <v>13670</v>
      </c>
      <c r="BQ87" s="219">
        <v>13668</v>
      </c>
      <c r="BR87" s="219">
        <v>13664</v>
      </c>
      <c r="BS87" s="219">
        <v>13650</v>
      </c>
      <c r="BT87" s="219"/>
      <c r="BU87" s="219"/>
      <c r="BV87" s="219"/>
      <c r="BW87" s="219"/>
      <c r="BX87" s="219"/>
      <c r="BY87" s="219"/>
      <c r="BZ87" s="219"/>
      <c r="CA87" s="219"/>
      <c r="CB87" s="219"/>
      <c r="CC87" s="219"/>
      <c r="CD87" s="219"/>
      <c r="CE87" s="219"/>
      <c r="CF87" s="219"/>
      <c r="CG87" s="219"/>
      <c r="CH87" s="219"/>
      <c r="CI87" s="219"/>
      <c r="CJ87" s="219"/>
      <c r="CK87" s="219"/>
      <c r="CL87" s="219"/>
      <c r="CM87" s="219"/>
      <c r="CN87" s="219"/>
      <c r="CO87" s="219"/>
      <c r="CP87" s="219"/>
      <c r="CQ87" s="219"/>
      <c r="CR87" s="219"/>
      <c r="CS87" s="219"/>
      <c r="CT87" s="219"/>
      <c r="CU87" s="219"/>
      <c r="CV87" s="219"/>
      <c r="CW87" s="219"/>
      <c r="CX87" s="219"/>
      <c r="CY87" s="219"/>
      <c r="CZ87" s="219"/>
      <c r="DA87" s="219"/>
      <c r="DB87" s="219"/>
      <c r="DC87" s="219"/>
      <c r="DD87" s="219"/>
      <c r="DE87" s="219"/>
      <c r="DF87" s="219"/>
      <c r="DG87" s="219"/>
      <c r="DH87" s="219"/>
      <c r="DI87" s="219"/>
      <c r="DJ87" s="219"/>
      <c r="DK87" s="219"/>
      <c r="DL87" s="219"/>
      <c r="DM87" s="219"/>
      <c r="DN87" s="219"/>
      <c r="DO87" s="219"/>
      <c r="DP87" s="219"/>
      <c r="DQ87" s="219"/>
      <c r="DR87" s="219"/>
      <c r="DS87" s="219"/>
      <c r="DT87" s="219"/>
      <c r="DU87" s="219"/>
      <c r="DV87" s="219"/>
      <c r="DW87" s="219"/>
      <c r="DX87" s="219"/>
      <c r="DY87" s="219"/>
      <c r="DZ87" s="219"/>
      <c r="EA87" s="219"/>
      <c r="EB87" s="219"/>
      <c r="EC87" s="219"/>
      <c r="ED87" s="219"/>
      <c r="EE87" s="219"/>
      <c r="EF87" s="219"/>
      <c r="EG87" s="219"/>
      <c r="EH87" s="219"/>
      <c r="EI87" s="219"/>
      <c r="EJ87" s="219"/>
      <c r="EK87" s="219"/>
      <c r="EL87" s="219"/>
      <c r="EM87" s="219"/>
      <c r="EN87" s="231"/>
      <c r="EO87" s="239"/>
      <c r="EP87" s="226"/>
      <c r="EQ87" s="202"/>
      <c r="ER87" s="202"/>
      <c r="ES87" s="202"/>
      <c r="ET87" s="202"/>
      <c r="EU87" s="202"/>
      <c r="EV87" s="202"/>
      <c r="EW87" s="202"/>
      <c r="EX87" s="202"/>
      <c r="EY87" s="202"/>
      <c r="EZ87" s="202"/>
      <c r="FA87" s="202"/>
      <c r="FB87" s="202"/>
      <c r="FC87" s="202"/>
      <c r="FD87" s="202"/>
      <c r="FE87" s="202"/>
      <c r="FF87" s="202"/>
      <c r="FG87" s="202"/>
      <c r="FH87" s="202"/>
      <c r="FI87" s="202"/>
      <c r="FJ87" s="202"/>
      <c r="FK87" s="202"/>
      <c r="FL87" s="202"/>
      <c r="FM87" s="202"/>
      <c r="FN87" s="202"/>
      <c r="FO87" s="202"/>
      <c r="FP87" s="202"/>
      <c r="FQ87" s="202"/>
      <c r="FR87" s="202"/>
      <c r="FS87" s="202"/>
      <c r="FT87" s="202"/>
      <c r="FU87" s="202"/>
      <c r="FV87" s="202"/>
      <c r="FW87" s="202"/>
      <c r="FX87" s="202"/>
      <c r="FY87" s="202"/>
      <c r="FZ87" s="202"/>
      <c r="GA87" s="202"/>
      <c r="GB87" s="202"/>
      <c r="GC87" s="202"/>
      <c r="GD87" s="202"/>
      <c r="GE87" s="202"/>
      <c r="GF87" s="202"/>
      <c r="GG87" s="202"/>
      <c r="GH87" s="202"/>
      <c r="GI87" s="202"/>
      <c r="GJ87" s="202"/>
      <c r="GK87" s="202"/>
      <c r="GL87" s="202"/>
      <c r="GM87" s="202"/>
      <c r="GN87" s="202"/>
      <c r="GO87" s="202"/>
      <c r="GP87" s="202"/>
      <c r="GQ87" s="202"/>
      <c r="GR87" s="202"/>
      <c r="GS87" s="202"/>
      <c r="GT87" s="202"/>
      <c r="GU87" s="202"/>
      <c r="GV87" s="202"/>
      <c r="GW87" s="202"/>
      <c r="GX87" s="202"/>
      <c r="GY87" s="202"/>
      <c r="GZ87" s="202"/>
      <c r="HA87" s="202"/>
      <c r="HB87" s="202"/>
      <c r="HC87" s="202"/>
      <c r="HD87" s="202"/>
      <c r="HE87" s="202"/>
      <c r="HF87" s="202"/>
      <c r="HG87" s="202"/>
      <c r="HH87" s="202"/>
      <c r="HI87" s="202"/>
      <c r="HJ87" s="202"/>
      <c r="HK87" s="202"/>
      <c r="HL87" s="202"/>
      <c r="HM87" s="154"/>
      <c r="HN87" s="154"/>
      <c r="HO87" s="154"/>
      <c r="HP87" s="154"/>
      <c r="HQ87" s="154"/>
      <c r="HR87" s="154"/>
      <c r="HS87" s="154"/>
      <c r="HT87" s="154"/>
      <c r="HU87" s="154"/>
      <c r="HV87" s="154"/>
      <c r="HW87" s="166"/>
    </row>
    <row r="88" spans="1:231">
      <c r="A88" s="145">
        <f t="shared" si="41"/>
        <v>44592</v>
      </c>
      <c r="B88" s="219">
        <f>'Age&amp;Sex by occurrence date'!$UT22</f>
        <v>17213</v>
      </c>
      <c r="C88" s="219">
        <v>14138</v>
      </c>
      <c r="D88" s="219">
        <v>14138</v>
      </c>
      <c r="E88" s="219">
        <v>14138</v>
      </c>
      <c r="F88" s="219">
        <v>14138</v>
      </c>
      <c r="G88" s="219">
        <v>14138</v>
      </c>
      <c r="H88" s="219">
        <v>14138</v>
      </c>
      <c r="I88" s="219">
        <v>14138</v>
      </c>
      <c r="J88" s="219">
        <v>14138</v>
      </c>
      <c r="K88" s="219">
        <v>14138</v>
      </c>
      <c r="L88" s="219">
        <v>14138</v>
      </c>
      <c r="M88" s="219">
        <v>14138</v>
      </c>
      <c r="N88" s="219">
        <v>14138</v>
      </c>
      <c r="O88" s="219">
        <v>14138</v>
      </c>
      <c r="P88" s="219">
        <v>14138</v>
      </c>
      <c r="Q88" s="219">
        <v>14137</v>
      </c>
      <c r="R88" s="219">
        <v>14136</v>
      </c>
      <c r="S88" s="219">
        <v>14136</v>
      </c>
      <c r="T88" s="219">
        <v>14128</v>
      </c>
      <c r="U88" s="219">
        <v>14128</v>
      </c>
      <c r="V88" s="219">
        <v>14127</v>
      </c>
      <c r="W88" s="219">
        <v>14127</v>
      </c>
      <c r="X88" s="219">
        <v>14126</v>
      </c>
      <c r="Y88" s="219">
        <v>14125</v>
      </c>
      <c r="Z88" s="219">
        <v>14034</v>
      </c>
      <c r="AA88" s="219">
        <v>13936</v>
      </c>
      <c r="AB88" s="219">
        <v>13738</v>
      </c>
      <c r="AC88" s="219">
        <v>13736</v>
      </c>
      <c r="AD88" s="219">
        <v>13736</v>
      </c>
      <c r="AE88" s="219">
        <v>13689</v>
      </c>
      <c r="AF88" s="219">
        <v>13689</v>
      </c>
      <c r="AG88" s="219">
        <v>13689</v>
      </c>
      <c r="AH88" s="219">
        <v>13689</v>
      </c>
      <c r="AI88" s="219">
        <v>13689</v>
      </c>
      <c r="AJ88" s="219">
        <v>13689</v>
      </c>
      <c r="AK88" s="219">
        <v>13689</v>
      </c>
      <c r="AL88" s="219">
        <v>13689</v>
      </c>
      <c r="AM88" s="219">
        <v>13689</v>
      </c>
      <c r="AN88" s="219">
        <v>13688</v>
      </c>
      <c r="AO88" s="219">
        <v>13687</v>
      </c>
      <c r="AP88" s="219">
        <v>13686</v>
      </c>
      <c r="AQ88" s="219">
        <v>13686</v>
      </c>
      <c r="AR88" s="219">
        <v>13686</v>
      </c>
      <c r="AS88" s="219">
        <v>13686</v>
      </c>
      <c r="AT88" s="219">
        <v>13673</v>
      </c>
      <c r="AU88" s="219">
        <v>13671</v>
      </c>
      <c r="AV88" s="219">
        <v>13671</v>
      </c>
      <c r="AW88" s="219">
        <v>13671</v>
      </c>
      <c r="AX88" s="219">
        <v>13673</v>
      </c>
      <c r="AY88" s="219">
        <v>13670</v>
      </c>
      <c r="AZ88" s="219">
        <v>13669</v>
      </c>
      <c r="BA88" s="219">
        <v>13669</v>
      </c>
      <c r="BB88" s="219">
        <v>13669</v>
      </c>
      <c r="BC88" s="219">
        <v>13669</v>
      </c>
      <c r="BD88" s="219">
        <v>13669</v>
      </c>
      <c r="BE88" s="219">
        <v>13668</v>
      </c>
      <c r="BF88" s="219">
        <v>13668</v>
      </c>
      <c r="BG88" s="219">
        <v>13668</v>
      </c>
      <c r="BH88" s="219">
        <v>13668</v>
      </c>
      <c r="BI88" s="219">
        <v>13668</v>
      </c>
      <c r="BJ88" s="219">
        <v>13668</v>
      </c>
      <c r="BK88" s="219">
        <v>13665</v>
      </c>
      <c r="BL88" s="219">
        <v>13662</v>
      </c>
      <c r="BM88" s="219">
        <v>13662</v>
      </c>
      <c r="BN88" s="219">
        <v>13661</v>
      </c>
      <c r="BO88" s="219">
        <v>13660</v>
      </c>
      <c r="BP88" s="219">
        <v>13660</v>
      </c>
      <c r="BQ88" s="219">
        <v>13658</v>
      </c>
      <c r="BR88" s="219">
        <v>13655</v>
      </c>
      <c r="BS88" s="219">
        <v>13647</v>
      </c>
      <c r="BT88" s="219">
        <v>13641</v>
      </c>
      <c r="BU88" s="219"/>
      <c r="BV88" s="219"/>
      <c r="BW88" s="219"/>
      <c r="BX88" s="219"/>
      <c r="BY88" s="219"/>
      <c r="BZ88" s="219"/>
      <c r="CA88" s="219"/>
      <c r="CB88" s="219"/>
      <c r="CC88" s="219"/>
      <c r="CD88" s="219"/>
      <c r="CE88" s="219"/>
      <c r="CF88" s="219"/>
      <c r="CG88" s="219"/>
      <c r="CH88" s="219"/>
      <c r="CI88" s="219"/>
      <c r="CJ88" s="219"/>
      <c r="CK88" s="219"/>
      <c r="CL88" s="219"/>
      <c r="CM88" s="219"/>
      <c r="CN88" s="219"/>
      <c r="CO88" s="219"/>
      <c r="CP88" s="219"/>
      <c r="CQ88" s="219"/>
      <c r="CR88" s="219"/>
      <c r="CS88" s="219"/>
      <c r="CT88" s="219"/>
      <c r="CU88" s="219"/>
      <c r="CV88" s="219"/>
      <c r="CW88" s="219"/>
      <c r="CX88" s="219"/>
      <c r="CY88" s="219"/>
      <c r="CZ88" s="219"/>
      <c r="DA88" s="219"/>
      <c r="DB88" s="219"/>
      <c r="DC88" s="219"/>
      <c r="DD88" s="219"/>
      <c r="DE88" s="219"/>
      <c r="DF88" s="219"/>
      <c r="DG88" s="219"/>
      <c r="DH88" s="219"/>
      <c r="DI88" s="219"/>
      <c r="DJ88" s="219"/>
      <c r="DK88" s="219"/>
      <c r="DL88" s="219"/>
      <c r="DM88" s="219"/>
      <c r="DN88" s="219"/>
      <c r="DO88" s="219"/>
      <c r="DP88" s="219"/>
      <c r="DQ88" s="219"/>
      <c r="DR88" s="219"/>
      <c r="DS88" s="219"/>
      <c r="DT88" s="219"/>
      <c r="DU88" s="219"/>
      <c r="DV88" s="219"/>
      <c r="DW88" s="219"/>
      <c r="DX88" s="219"/>
      <c r="DY88" s="219"/>
      <c r="DZ88" s="219"/>
      <c r="EA88" s="219"/>
      <c r="EB88" s="219"/>
      <c r="EC88" s="219"/>
      <c r="ED88" s="219"/>
      <c r="EE88" s="219"/>
      <c r="EF88" s="219"/>
      <c r="EG88" s="219"/>
      <c r="EH88" s="219"/>
      <c r="EI88" s="219"/>
      <c r="EJ88" s="219"/>
      <c r="EK88" s="219"/>
      <c r="EL88" s="219"/>
      <c r="EM88" s="219"/>
      <c r="EN88" s="231"/>
      <c r="EO88" s="239"/>
      <c r="EP88" s="226"/>
      <c r="EQ88" s="202"/>
      <c r="ER88" s="202"/>
      <c r="ES88" s="202"/>
      <c r="ET88" s="202"/>
      <c r="EU88" s="202"/>
      <c r="EV88" s="202"/>
      <c r="EW88" s="202"/>
      <c r="EX88" s="202"/>
      <c r="EY88" s="202"/>
      <c r="EZ88" s="202"/>
      <c r="FA88" s="202"/>
      <c r="FB88" s="202"/>
      <c r="FC88" s="202"/>
      <c r="FD88" s="202"/>
      <c r="FE88" s="202"/>
      <c r="FF88" s="202"/>
      <c r="FG88" s="202"/>
      <c r="FH88" s="202"/>
      <c r="FI88" s="202"/>
      <c r="FJ88" s="202"/>
      <c r="FK88" s="202"/>
      <c r="FL88" s="202"/>
      <c r="FM88" s="202"/>
      <c r="FN88" s="202"/>
      <c r="FO88" s="202"/>
      <c r="FP88" s="202"/>
      <c r="FQ88" s="202"/>
      <c r="FR88" s="202"/>
      <c r="FS88" s="202"/>
      <c r="FT88" s="202"/>
      <c r="FU88" s="202"/>
      <c r="FV88" s="202"/>
      <c r="FW88" s="202"/>
      <c r="FX88" s="202"/>
      <c r="FY88" s="202"/>
      <c r="FZ88" s="202"/>
      <c r="GA88" s="202"/>
      <c r="GB88" s="202"/>
      <c r="GC88" s="202"/>
      <c r="GD88" s="202"/>
      <c r="GE88" s="202"/>
      <c r="GF88" s="202"/>
      <c r="GG88" s="202"/>
      <c r="GH88" s="202"/>
      <c r="GI88" s="202"/>
      <c r="GJ88" s="202"/>
      <c r="GK88" s="202"/>
      <c r="GL88" s="202"/>
      <c r="GM88" s="202"/>
      <c r="GN88" s="202"/>
      <c r="GO88" s="202"/>
      <c r="GP88" s="202"/>
      <c r="GQ88" s="202"/>
      <c r="GR88" s="202"/>
      <c r="GS88" s="202"/>
      <c r="GT88" s="202"/>
      <c r="GU88" s="202"/>
      <c r="GV88" s="202"/>
      <c r="GW88" s="202"/>
      <c r="GX88" s="202"/>
      <c r="GY88" s="202"/>
      <c r="GZ88" s="202"/>
      <c r="HA88" s="202"/>
      <c r="HB88" s="202"/>
      <c r="HC88" s="202"/>
      <c r="HD88" s="202"/>
      <c r="HE88" s="202"/>
      <c r="HF88" s="202"/>
      <c r="HG88" s="202"/>
      <c r="HH88" s="202"/>
      <c r="HI88" s="202"/>
      <c r="HJ88" s="202"/>
      <c r="HK88" s="202"/>
      <c r="HL88" s="202"/>
      <c r="HM88" s="154"/>
      <c r="HN88" s="154"/>
      <c r="HO88" s="154"/>
      <c r="HP88" s="154"/>
      <c r="HQ88" s="154"/>
      <c r="HR88" s="154"/>
      <c r="HS88" s="154"/>
      <c r="HT88" s="154"/>
      <c r="HU88" s="154"/>
      <c r="HV88" s="154"/>
      <c r="HW88" s="166"/>
    </row>
    <row r="89" spans="1:231">
      <c r="A89" s="145">
        <f t="shared" si="41"/>
        <v>44591</v>
      </c>
      <c r="B89" s="219">
        <f>'Age&amp;Sex by occurrence date'!$VA22</f>
        <v>17200</v>
      </c>
      <c r="C89" s="219">
        <v>14125</v>
      </c>
      <c r="D89" s="219">
        <v>14125</v>
      </c>
      <c r="E89" s="219">
        <v>14125</v>
      </c>
      <c r="F89" s="219">
        <v>14125</v>
      </c>
      <c r="G89" s="219">
        <v>14125</v>
      </c>
      <c r="H89" s="219">
        <v>14125</v>
      </c>
      <c r="I89" s="219">
        <v>14125</v>
      </c>
      <c r="J89" s="219">
        <v>14125</v>
      </c>
      <c r="K89" s="219">
        <v>14125</v>
      </c>
      <c r="L89" s="219">
        <v>14125</v>
      </c>
      <c r="M89" s="219">
        <v>14125</v>
      </c>
      <c r="N89" s="219">
        <v>14125</v>
      </c>
      <c r="O89" s="219">
        <v>14125</v>
      </c>
      <c r="P89" s="219">
        <v>14125</v>
      </c>
      <c r="Q89" s="219">
        <v>14124</v>
      </c>
      <c r="R89" s="219">
        <v>14123</v>
      </c>
      <c r="S89" s="219">
        <v>14123</v>
      </c>
      <c r="T89" s="219">
        <v>14115</v>
      </c>
      <c r="U89" s="219">
        <v>14115</v>
      </c>
      <c r="V89" s="219">
        <v>14114</v>
      </c>
      <c r="W89" s="219">
        <v>14114</v>
      </c>
      <c r="X89" s="219">
        <v>14113</v>
      </c>
      <c r="Y89" s="219">
        <v>14112</v>
      </c>
      <c r="Z89" s="219">
        <v>14022</v>
      </c>
      <c r="AA89" s="219">
        <v>13924</v>
      </c>
      <c r="AB89" s="219">
        <v>13727</v>
      </c>
      <c r="AC89" s="219">
        <v>13725</v>
      </c>
      <c r="AD89" s="219">
        <v>13725</v>
      </c>
      <c r="AE89" s="219">
        <v>13678</v>
      </c>
      <c r="AF89" s="219">
        <v>13678</v>
      </c>
      <c r="AG89" s="219">
        <v>13678</v>
      </c>
      <c r="AH89" s="219">
        <v>13678</v>
      </c>
      <c r="AI89" s="219">
        <v>13678</v>
      </c>
      <c r="AJ89" s="219">
        <v>13678</v>
      </c>
      <c r="AK89" s="219">
        <v>13678</v>
      </c>
      <c r="AL89" s="219">
        <v>13678</v>
      </c>
      <c r="AM89" s="219">
        <v>13678</v>
      </c>
      <c r="AN89" s="219">
        <v>13677</v>
      </c>
      <c r="AO89" s="219">
        <v>13677</v>
      </c>
      <c r="AP89" s="219">
        <v>13676</v>
      </c>
      <c r="AQ89" s="219">
        <v>13676</v>
      </c>
      <c r="AR89" s="219">
        <v>13676</v>
      </c>
      <c r="AS89" s="219">
        <v>13676</v>
      </c>
      <c r="AT89" s="219">
        <v>13663</v>
      </c>
      <c r="AU89" s="219">
        <v>13661</v>
      </c>
      <c r="AV89" s="219">
        <v>13661</v>
      </c>
      <c r="AW89" s="219">
        <v>13661</v>
      </c>
      <c r="AX89" s="219">
        <v>13663</v>
      </c>
      <c r="AY89" s="219">
        <v>13660</v>
      </c>
      <c r="AZ89" s="219">
        <v>13659</v>
      </c>
      <c r="BA89" s="219">
        <v>13659</v>
      </c>
      <c r="BB89" s="219">
        <v>13659</v>
      </c>
      <c r="BC89" s="219">
        <v>13659</v>
      </c>
      <c r="BD89" s="219">
        <v>13659</v>
      </c>
      <c r="BE89" s="219">
        <v>13658</v>
      </c>
      <c r="BF89" s="219">
        <v>13658</v>
      </c>
      <c r="BG89" s="219">
        <v>13658</v>
      </c>
      <c r="BH89" s="219">
        <v>13658</v>
      </c>
      <c r="BI89" s="219">
        <v>13658</v>
      </c>
      <c r="BJ89" s="219">
        <v>13658</v>
      </c>
      <c r="BK89" s="219">
        <v>13655</v>
      </c>
      <c r="BL89" s="219">
        <v>13652</v>
      </c>
      <c r="BM89" s="219">
        <v>13652</v>
      </c>
      <c r="BN89" s="219">
        <v>13651</v>
      </c>
      <c r="BO89" s="219">
        <v>13650</v>
      </c>
      <c r="BP89" s="219">
        <v>13650</v>
      </c>
      <c r="BQ89" s="219">
        <v>13649</v>
      </c>
      <c r="BR89" s="219">
        <v>13646</v>
      </c>
      <c r="BS89" s="219">
        <v>13640</v>
      </c>
      <c r="BT89" s="219">
        <v>13635</v>
      </c>
      <c r="BU89" s="219">
        <v>13616</v>
      </c>
      <c r="BV89" s="219"/>
      <c r="BW89" s="219"/>
      <c r="BX89" s="219"/>
      <c r="BY89" s="219"/>
      <c r="BZ89" s="219"/>
      <c r="CA89" s="219"/>
      <c r="CB89" s="219"/>
      <c r="CC89" s="219"/>
      <c r="CD89" s="219"/>
      <c r="CE89" s="219"/>
      <c r="CF89" s="219"/>
      <c r="CG89" s="219"/>
      <c r="CH89" s="219"/>
      <c r="CI89" s="219"/>
      <c r="CJ89" s="219"/>
      <c r="CK89" s="219"/>
      <c r="CL89" s="219"/>
      <c r="CM89" s="219"/>
      <c r="CN89" s="219"/>
      <c r="CO89" s="219"/>
      <c r="CP89" s="219"/>
      <c r="CQ89" s="219"/>
      <c r="CR89" s="219"/>
      <c r="CS89" s="219"/>
      <c r="CT89" s="219"/>
      <c r="CU89" s="219"/>
      <c r="CV89" s="219"/>
      <c r="CW89" s="219"/>
      <c r="CX89" s="219"/>
      <c r="CY89" s="219"/>
      <c r="CZ89" s="219"/>
      <c r="DA89" s="219"/>
      <c r="DB89" s="219"/>
      <c r="DC89" s="219"/>
      <c r="DD89" s="219"/>
      <c r="DE89" s="219"/>
      <c r="DF89" s="219"/>
      <c r="DG89" s="219"/>
      <c r="DH89" s="219"/>
      <c r="DI89" s="219"/>
      <c r="DJ89" s="219"/>
      <c r="DK89" s="219"/>
      <c r="DL89" s="219"/>
      <c r="DM89" s="219"/>
      <c r="DN89" s="219"/>
      <c r="DO89" s="219"/>
      <c r="DP89" s="219"/>
      <c r="DQ89" s="219"/>
      <c r="DR89" s="219"/>
      <c r="DS89" s="219"/>
      <c r="DT89" s="219"/>
      <c r="DU89" s="219"/>
      <c r="DV89" s="219"/>
      <c r="DW89" s="219"/>
      <c r="DX89" s="219"/>
      <c r="DY89" s="219"/>
      <c r="DZ89" s="219"/>
      <c r="EA89" s="219"/>
      <c r="EB89" s="219"/>
      <c r="EC89" s="219"/>
      <c r="ED89" s="219"/>
      <c r="EE89" s="219"/>
      <c r="EF89" s="219"/>
      <c r="EG89" s="219"/>
      <c r="EH89" s="219"/>
      <c r="EI89" s="219"/>
      <c r="EJ89" s="219"/>
      <c r="EK89" s="219"/>
      <c r="EL89" s="219"/>
      <c r="EM89" s="219"/>
      <c r="EN89" s="231"/>
      <c r="EO89" s="239"/>
      <c r="EP89" s="226"/>
      <c r="EQ89" s="202"/>
      <c r="ER89" s="202"/>
      <c r="ES89" s="202"/>
      <c r="ET89" s="202"/>
      <c r="EU89" s="202"/>
      <c r="EV89" s="202"/>
      <c r="EW89" s="202"/>
      <c r="EX89" s="202"/>
      <c r="EY89" s="202"/>
      <c r="EZ89" s="202"/>
      <c r="FA89" s="202"/>
      <c r="FB89" s="202"/>
      <c r="FC89" s="202"/>
      <c r="FD89" s="202"/>
      <c r="FE89" s="202"/>
      <c r="FF89" s="202"/>
      <c r="FG89" s="202"/>
      <c r="FH89" s="202"/>
      <c r="FI89" s="202"/>
      <c r="FJ89" s="202"/>
      <c r="FK89" s="202"/>
      <c r="FL89" s="202"/>
      <c r="FM89" s="202"/>
      <c r="FN89" s="202"/>
      <c r="FO89" s="202"/>
      <c r="FP89" s="202"/>
      <c r="FQ89" s="202"/>
      <c r="FR89" s="202"/>
      <c r="FS89" s="202"/>
      <c r="FT89" s="202"/>
      <c r="FU89" s="202"/>
      <c r="FV89" s="202"/>
      <c r="FW89" s="202"/>
      <c r="FX89" s="202"/>
      <c r="FY89" s="202"/>
      <c r="FZ89" s="202"/>
      <c r="GA89" s="202"/>
      <c r="GB89" s="202"/>
      <c r="GC89" s="202"/>
      <c r="GD89" s="202"/>
      <c r="GE89" s="202"/>
      <c r="GF89" s="202"/>
      <c r="GG89" s="202"/>
      <c r="GH89" s="202"/>
      <c r="GI89" s="202"/>
      <c r="GJ89" s="202"/>
      <c r="GK89" s="202"/>
      <c r="GL89" s="202"/>
      <c r="GM89" s="202"/>
      <c r="GN89" s="202"/>
      <c r="GO89" s="202"/>
      <c r="GP89" s="202"/>
      <c r="GQ89" s="202"/>
      <c r="GR89" s="202"/>
      <c r="GS89" s="202"/>
      <c r="GT89" s="202"/>
      <c r="GU89" s="202"/>
      <c r="GV89" s="202"/>
      <c r="GW89" s="202"/>
      <c r="GX89" s="202"/>
      <c r="GY89" s="202"/>
      <c r="GZ89" s="202"/>
      <c r="HA89" s="202"/>
      <c r="HB89" s="202"/>
      <c r="HC89" s="202"/>
      <c r="HD89" s="202"/>
      <c r="HE89" s="202"/>
      <c r="HF89" s="202"/>
      <c r="HG89" s="202"/>
      <c r="HH89" s="202"/>
      <c r="HI89" s="202"/>
      <c r="HJ89" s="202"/>
      <c r="HK89" s="202"/>
      <c r="HL89" s="202"/>
      <c r="HM89" s="154"/>
      <c r="HN89" s="154"/>
      <c r="HO89" s="154"/>
      <c r="HP89" s="154"/>
      <c r="HQ89" s="154"/>
      <c r="HR89" s="154"/>
      <c r="HS89" s="154"/>
      <c r="HT89" s="154"/>
      <c r="HU89" s="154"/>
      <c r="HV89" s="154"/>
      <c r="HW89" s="166"/>
    </row>
    <row r="90" spans="1:231">
      <c r="A90" s="145">
        <f t="shared" si="41"/>
        <v>44590</v>
      </c>
      <c r="B90" s="219">
        <f>'Age&amp;Sex by occurrence date'!$VH22</f>
        <v>17184</v>
      </c>
      <c r="C90" s="219">
        <v>14109</v>
      </c>
      <c r="D90" s="219">
        <v>14109</v>
      </c>
      <c r="E90" s="219">
        <v>14109</v>
      </c>
      <c r="F90" s="219">
        <v>14109</v>
      </c>
      <c r="G90" s="219">
        <v>14109</v>
      </c>
      <c r="H90" s="219">
        <v>14109</v>
      </c>
      <c r="I90" s="219">
        <v>14109</v>
      </c>
      <c r="J90" s="219">
        <v>14109</v>
      </c>
      <c r="K90" s="219">
        <v>14109</v>
      </c>
      <c r="L90" s="219">
        <v>14109</v>
      </c>
      <c r="M90" s="219">
        <v>14109</v>
      </c>
      <c r="N90" s="219">
        <v>14109</v>
      </c>
      <c r="O90" s="219">
        <v>14109</v>
      </c>
      <c r="P90" s="219">
        <v>14109</v>
      </c>
      <c r="Q90" s="219">
        <v>14108</v>
      </c>
      <c r="R90" s="219">
        <v>14107</v>
      </c>
      <c r="S90" s="219">
        <v>14107</v>
      </c>
      <c r="T90" s="219">
        <v>14099</v>
      </c>
      <c r="U90" s="219">
        <v>14099</v>
      </c>
      <c r="V90" s="219">
        <v>14098</v>
      </c>
      <c r="W90" s="219">
        <v>14098</v>
      </c>
      <c r="X90" s="219">
        <v>14098</v>
      </c>
      <c r="Y90" s="219">
        <v>14097</v>
      </c>
      <c r="Z90" s="219">
        <v>14007</v>
      </c>
      <c r="AA90" s="219">
        <v>13909</v>
      </c>
      <c r="AB90" s="219">
        <v>13712</v>
      </c>
      <c r="AC90" s="219">
        <v>13710</v>
      </c>
      <c r="AD90" s="219">
        <v>13710</v>
      </c>
      <c r="AE90" s="219">
        <v>13663</v>
      </c>
      <c r="AF90" s="219">
        <v>13663</v>
      </c>
      <c r="AG90" s="219">
        <v>13663</v>
      </c>
      <c r="AH90" s="219">
        <v>13663</v>
      </c>
      <c r="AI90" s="219">
        <v>13663</v>
      </c>
      <c r="AJ90" s="219">
        <v>13663</v>
      </c>
      <c r="AK90" s="219">
        <v>13663</v>
      </c>
      <c r="AL90" s="219">
        <v>13663</v>
      </c>
      <c r="AM90" s="219">
        <v>13663</v>
      </c>
      <c r="AN90" s="219">
        <v>13662</v>
      </c>
      <c r="AO90" s="219">
        <v>13662</v>
      </c>
      <c r="AP90" s="219">
        <v>13661</v>
      </c>
      <c r="AQ90" s="219">
        <v>13661</v>
      </c>
      <c r="AR90" s="219">
        <v>13661</v>
      </c>
      <c r="AS90" s="219">
        <v>13661</v>
      </c>
      <c r="AT90" s="219">
        <v>13648</v>
      </c>
      <c r="AU90" s="219">
        <v>13646</v>
      </c>
      <c r="AV90" s="219">
        <v>13646</v>
      </c>
      <c r="AW90" s="219">
        <v>13646</v>
      </c>
      <c r="AX90" s="219">
        <v>13647</v>
      </c>
      <c r="AY90" s="219">
        <v>13645</v>
      </c>
      <c r="AZ90" s="219">
        <v>13644</v>
      </c>
      <c r="BA90" s="219">
        <v>13644</v>
      </c>
      <c r="BB90" s="219">
        <v>13644</v>
      </c>
      <c r="BC90" s="219">
        <v>13644</v>
      </c>
      <c r="BD90" s="219">
        <v>13644</v>
      </c>
      <c r="BE90" s="219">
        <v>13643</v>
      </c>
      <c r="BF90" s="219">
        <v>13643</v>
      </c>
      <c r="BG90" s="219">
        <v>13643</v>
      </c>
      <c r="BH90" s="219">
        <v>13643</v>
      </c>
      <c r="BI90" s="219">
        <v>13643</v>
      </c>
      <c r="BJ90" s="219">
        <v>13643</v>
      </c>
      <c r="BK90" s="219">
        <v>13640</v>
      </c>
      <c r="BL90" s="219">
        <v>13637</v>
      </c>
      <c r="BM90" s="219">
        <v>13637</v>
      </c>
      <c r="BN90" s="219">
        <v>13636</v>
      </c>
      <c r="BO90" s="219">
        <v>13635</v>
      </c>
      <c r="BP90" s="219">
        <v>13635</v>
      </c>
      <c r="BQ90" s="219">
        <v>13634</v>
      </c>
      <c r="BR90" s="219">
        <v>13632</v>
      </c>
      <c r="BS90" s="219">
        <v>13628</v>
      </c>
      <c r="BT90" s="219">
        <v>13623</v>
      </c>
      <c r="BU90" s="219">
        <v>13612</v>
      </c>
      <c r="BV90" s="219">
        <v>13607</v>
      </c>
      <c r="BW90" s="219"/>
      <c r="BX90" s="219"/>
      <c r="BY90" s="219"/>
      <c r="BZ90" s="219"/>
      <c r="CA90" s="219"/>
      <c r="CB90" s="219"/>
      <c r="CC90" s="219"/>
      <c r="CD90" s="219"/>
      <c r="CE90" s="219"/>
      <c r="CF90" s="219"/>
      <c r="CG90" s="219"/>
      <c r="CH90" s="219"/>
      <c r="CI90" s="219"/>
      <c r="CJ90" s="219"/>
      <c r="CK90" s="219"/>
      <c r="CL90" s="219"/>
      <c r="CM90" s="219"/>
      <c r="CN90" s="219"/>
      <c r="CO90" s="219"/>
      <c r="CP90" s="219"/>
      <c r="CQ90" s="219"/>
      <c r="CR90" s="219"/>
      <c r="CS90" s="219"/>
      <c r="CT90" s="219"/>
      <c r="CU90" s="219"/>
      <c r="CV90" s="219"/>
      <c r="CW90" s="219"/>
      <c r="CX90" s="219"/>
      <c r="CY90" s="219"/>
      <c r="CZ90" s="219"/>
      <c r="DA90" s="219"/>
      <c r="DB90" s="219"/>
      <c r="DC90" s="219"/>
      <c r="DD90" s="219"/>
      <c r="DE90" s="219"/>
      <c r="DF90" s="219"/>
      <c r="DG90" s="219"/>
      <c r="DH90" s="219"/>
      <c r="DI90" s="219"/>
      <c r="DJ90" s="219"/>
      <c r="DK90" s="219"/>
      <c r="DL90" s="219"/>
      <c r="DM90" s="219"/>
      <c r="DN90" s="219"/>
      <c r="DO90" s="219"/>
      <c r="DP90" s="219"/>
      <c r="DQ90" s="219"/>
      <c r="DR90" s="219"/>
      <c r="DS90" s="219"/>
      <c r="DT90" s="219"/>
      <c r="DU90" s="219"/>
      <c r="DV90" s="219"/>
      <c r="DW90" s="219"/>
      <c r="DX90" s="219"/>
      <c r="DY90" s="219"/>
      <c r="DZ90" s="219"/>
      <c r="EA90" s="219"/>
      <c r="EB90" s="219"/>
      <c r="EC90" s="219"/>
      <c r="ED90" s="219"/>
      <c r="EE90" s="219"/>
      <c r="EF90" s="219"/>
      <c r="EG90" s="219"/>
      <c r="EH90" s="219"/>
      <c r="EI90" s="219"/>
      <c r="EJ90" s="219"/>
      <c r="EK90" s="219"/>
      <c r="EL90" s="219"/>
      <c r="EM90" s="219"/>
      <c r="EN90" s="231"/>
      <c r="EO90" s="239"/>
      <c r="EP90" s="226"/>
      <c r="EQ90" s="202"/>
      <c r="ER90" s="202"/>
      <c r="ES90" s="202"/>
      <c r="ET90" s="202"/>
      <c r="EU90" s="202"/>
      <c r="EV90" s="202"/>
      <c r="EW90" s="202"/>
      <c r="EX90" s="202"/>
      <c r="EY90" s="202"/>
      <c r="EZ90" s="202"/>
      <c r="FA90" s="202"/>
      <c r="FB90" s="202"/>
      <c r="FC90" s="202"/>
      <c r="FD90" s="202"/>
      <c r="FE90" s="202"/>
      <c r="FF90" s="202"/>
      <c r="FG90" s="202"/>
      <c r="FH90" s="202"/>
      <c r="FI90" s="202"/>
      <c r="FJ90" s="202"/>
      <c r="FK90" s="202"/>
      <c r="FL90" s="202"/>
      <c r="FM90" s="202"/>
      <c r="FN90" s="202"/>
      <c r="FO90" s="202"/>
      <c r="FP90" s="202"/>
      <c r="FQ90" s="202"/>
      <c r="FR90" s="202"/>
      <c r="FS90" s="202"/>
      <c r="FT90" s="202"/>
      <c r="FU90" s="202"/>
      <c r="FV90" s="202"/>
      <c r="FW90" s="202"/>
      <c r="FX90" s="202"/>
      <c r="FY90" s="202"/>
      <c r="FZ90" s="202"/>
      <c r="GA90" s="202"/>
      <c r="GB90" s="202"/>
      <c r="GC90" s="202"/>
      <c r="GD90" s="202"/>
      <c r="GE90" s="202"/>
      <c r="GF90" s="202"/>
      <c r="GG90" s="202"/>
      <c r="GH90" s="202"/>
      <c r="GI90" s="202"/>
      <c r="GJ90" s="202"/>
      <c r="GK90" s="202"/>
      <c r="GL90" s="202"/>
      <c r="GM90" s="202"/>
      <c r="GN90" s="202"/>
      <c r="GO90" s="202"/>
      <c r="GP90" s="202"/>
      <c r="GQ90" s="202"/>
      <c r="GR90" s="202"/>
      <c r="GS90" s="202"/>
      <c r="GT90" s="202"/>
      <c r="GU90" s="202"/>
      <c r="GV90" s="202"/>
      <c r="GW90" s="202"/>
      <c r="GX90" s="202"/>
      <c r="GY90" s="202"/>
      <c r="GZ90" s="202"/>
      <c r="HA90" s="202"/>
      <c r="HB90" s="202"/>
      <c r="HC90" s="202"/>
      <c r="HD90" s="202"/>
      <c r="HE90" s="202"/>
      <c r="HF90" s="202"/>
      <c r="HG90" s="202"/>
      <c r="HH90" s="202"/>
      <c r="HI90" s="202"/>
      <c r="HJ90" s="202"/>
      <c r="HK90" s="202"/>
      <c r="HL90" s="202"/>
      <c r="HM90" s="154"/>
      <c r="HN90" s="154"/>
      <c r="HO90" s="154"/>
      <c r="HP90" s="154"/>
      <c r="HQ90" s="154"/>
      <c r="HR90" s="154"/>
      <c r="HS90" s="154"/>
      <c r="HT90" s="154"/>
      <c r="HU90" s="154"/>
      <c r="HV90" s="154"/>
      <c r="HW90" s="166"/>
    </row>
    <row r="91" spans="1:231">
      <c r="A91" s="145">
        <f t="shared" si="41"/>
        <v>44589</v>
      </c>
      <c r="B91" s="219">
        <f>'Age&amp;Sex by occurrence date'!$VO22</f>
        <v>17170</v>
      </c>
      <c r="C91" s="219">
        <v>14095</v>
      </c>
      <c r="D91" s="219">
        <v>14095</v>
      </c>
      <c r="E91" s="219">
        <v>14095</v>
      </c>
      <c r="F91" s="219">
        <v>14095</v>
      </c>
      <c r="G91" s="219">
        <v>14095</v>
      </c>
      <c r="H91" s="219">
        <v>14095</v>
      </c>
      <c r="I91" s="219">
        <v>14095</v>
      </c>
      <c r="J91" s="219">
        <v>14095</v>
      </c>
      <c r="K91" s="219">
        <v>14095</v>
      </c>
      <c r="L91" s="219">
        <v>14095</v>
      </c>
      <c r="M91" s="219">
        <v>14095</v>
      </c>
      <c r="N91" s="219">
        <v>14095</v>
      </c>
      <c r="O91" s="219">
        <v>14095</v>
      </c>
      <c r="P91" s="219">
        <v>14095</v>
      </c>
      <c r="Q91" s="219">
        <v>14094</v>
      </c>
      <c r="R91" s="219">
        <v>14093</v>
      </c>
      <c r="S91" s="219">
        <v>14093</v>
      </c>
      <c r="T91" s="219">
        <v>14085</v>
      </c>
      <c r="U91" s="219">
        <v>14085</v>
      </c>
      <c r="V91" s="219">
        <v>14084</v>
      </c>
      <c r="W91" s="219">
        <v>14084</v>
      </c>
      <c r="X91" s="219">
        <v>14084</v>
      </c>
      <c r="Y91" s="219">
        <v>14083</v>
      </c>
      <c r="Z91" s="219">
        <v>13995</v>
      </c>
      <c r="AA91" s="219">
        <v>13897</v>
      </c>
      <c r="AB91" s="219">
        <v>13700</v>
      </c>
      <c r="AC91" s="219">
        <v>13698</v>
      </c>
      <c r="AD91" s="219">
        <v>13698</v>
      </c>
      <c r="AE91" s="219">
        <v>13651</v>
      </c>
      <c r="AF91" s="219">
        <v>13651</v>
      </c>
      <c r="AG91" s="219">
        <v>13651</v>
      </c>
      <c r="AH91" s="219">
        <v>13651</v>
      </c>
      <c r="AI91" s="219">
        <v>13651</v>
      </c>
      <c r="AJ91" s="219">
        <v>13651</v>
      </c>
      <c r="AK91" s="219">
        <v>13651</v>
      </c>
      <c r="AL91" s="219">
        <v>13651</v>
      </c>
      <c r="AM91" s="219">
        <v>13651</v>
      </c>
      <c r="AN91" s="219">
        <v>13650</v>
      </c>
      <c r="AO91" s="219">
        <v>13650</v>
      </c>
      <c r="AP91" s="219">
        <v>13649</v>
      </c>
      <c r="AQ91" s="219">
        <v>13649</v>
      </c>
      <c r="AR91" s="219">
        <v>13649</v>
      </c>
      <c r="AS91" s="219">
        <v>13649</v>
      </c>
      <c r="AT91" s="219">
        <v>13636</v>
      </c>
      <c r="AU91" s="219">
        <v>13634</v>
      </c>
      <c r="AV91" s="219">
        <v>13634</v>
      </c>
      <c r="AW91" s="219">
        <v>13634</v>
      </c>
      <c r="AX91" s="219">
        <v>13635</v>
      </c>
      <c r="AY91" s="219">
        <v>13634</v>
      </c>
      <c r="AZ91" s="219">
        <v>13633</v>
      </c>
      <c r="BA91" s="219">
        <v>13633</v>
      </c>
      <c r="BB91" s="219">
        <v>13633</v>
      </c>
      <c r="BC91" s="219">
        <v>13633</v>
      </c>
      <c r="BD91" s="219">
        <v>13633</v>
      </c>
      <c r="BE91" s="219">
        <v>13633</v>
      </c>
      <c r="BF91" s="219">
        <v>13633</v>
      </c>
      <c r="BG91" s="219">
        <v>13633</v>
      </c>
      <c r="BH91" s="219">
        <v>13633</v>
      </c>
      <c r="BI91" s="219">
        <v>13633</v>
      </c>
      <c r="BJ91" s="219">
        <v>13633</v>
      </c>
      <c r="BK91" s="219">
        <v>13630</v>
      </c>
      <c r="BL91" s="219">
        <v>13627</v>
      </c>
      <c r="BM91" s="219">
        <v>13627</v>
      </c>
      <c r="BN91" s="219">
        <v>13626</v>
      </c>
      <c r="BO91" s="219">
        <v>13625</v>
      </c>
      <c r="BP91" s="219">
        <v>13625</v>
      </c>
      <c r="BQ91" s="219">
        <v>13625</v>
      </c>
      <c r="BR91" s="219">
        <v>13623</v>
      </c>
      <c r="BS91" s="219">
        <v>13619</v>
      </c>
      <c r="BT91" s="219">
        <v>13614</v>
      </c>
      <c r="BU91" s="219">
        <v>13608</v>
      </c>
      <c r="BV91" s="219">
        <v>13603</v>
      </c>
      <c r="BW91" s="219">
        <v>13594</v>
      </c>
      <c r="BX91" s="219"/>
      <c r="BY91" s="219"/>
      <c r="BZ91" s="219"/>
      <c r="CA91" s="219"/>
      <c r="CB91" s="219"/>
      <c r="CC91" s="219"/>
      <c r="CD91" s="219"/>
      <c r="CE91" s="219"/>
      <c r="CF91" s="219"/>
      <c r="CG91" s="219"/>
      <c r="CH91" s="219"/>
      <c r="CI91" s="219"/>
      <c r="CJ91" s="219"/>
      <c r="CK91" s="219"/>
      <c r="CL91" s="219"/>
      <c r="CM91" s="219"/>
      <c r="CN91" s="219"/>
      <c r="CO91" s="219"/>
      <c r="CP91" s="219"/>
      <c r="CQ91" s="219"/>
      <c r="CR91" s="219"/>
      <c r="CS91" s="219"/>
      <c r="CT91" s="219"/>
      <c r="CU91" s="219"/>
      <c r="CV91" s="219"/>
      <c r="CW91" s="219"/>
      <c r="CX91" s="219"/>
      <c r="CY91" s="219"/>
      <c r="CZ91" s="219"/>
      <c r="DA91" s="219"/>
      <c r="DB91" s="219"/>
      <c r="DC91" s="219"/>
      <c r="DD91" s="219"/>
      <c r="DE91" s="219"/>
      <c r="DF91" s="219"/>
      <c r="DG91" s="219"/>
      <c r="DH91" s="219"/>
      <c r="DI91" s="219"/>
      <c r="DJ91" s="219"/>
      <c r="DK91" s="219"/>
      <c r="DL91" s="219"/>
      <c r="DM91" s="219"/>
      <c r="DN91" s="219"/>
      <c r="DO91" s="219"/>
      <c r="DP91" s="219"/>
      <c r="DQ91" s="219"/>
      <c r="DR91" s="219"/>
      <c r="DS91" s="219"/>
      <c r="DT91" s="219"/>
      <c r="DU91" s="219"/>
      <c r="DV91" s="219"/>
      <c r="DW91" s="219"/>
      <c r="DX91" s="219"/>
      <c r="DY91" s="219"/>
      <c r="DZ91" s="219"/>
      <c r="EA91" s="219"/>
      <c r="EB91" s="219"/>
      <c r="EC91" s="219"/>
      <c r="ED91" s="219"/>
      <c r="EE91" s="219"/>
      <c r="EF91" s="219"/>
      <c r="EG91" s="219"/>
      <c r="EH91" s="219"/>
      <c r="EI91" s="219"/>
      <c r="EJ91" s="219"/>
      <c r="EK91" s="219"/>
      <c r="EL91" s="219"/>
      <c r="EM91" s="219"/>
      <c r="EN91" s="231"/>
      <c r="EO91" s="239"/>
      <c r="EP91" s="226"/>
      <c r="EQ91" s="202"/>
      <c r="ER91" s="202"/>
      <c r="ES91" s="202"/>
      <c r="ET91" s="202"/>
      <c r="EU91" s="202"/>
      <c r="EV91" s="202"/>
      <c r="EW91" s="202"/>
      <c r="EX91" s="202"/>
      <c r="EY91" s="202"/>
      <c r="EZ91" s="202"/>
      <c r="FA91" s="202"/>
      <c r="FB91" s="202"/>
      <c r="FC91" s="202"/>
      <c r="FD91" s="202"/>
      <c r="FE91" s="202"/>
      <c r="FF91" s="202"/>
      <c r="FG91" s="202"/>
      <c r="FH91" s="202"/>
      <c r="FI91" s="202"/>
      <c r="FJ91" s="202"/>
      <c r="FK91" s="202"/>
      <c r="FL91" s="202"/>
      <c r="FM91" s="202"/>
      <c r="FN91" s="202"/>
      <c r="FO91" s="202"/>
      <c r="FP91" s="202"/>
      <c r="FQ91" s="202"/>
      <c r="FR91" s="202"/>
      <c r="FS91" s="202"/>
      <c r="FT91" s="202"/>
      <c r="FU91" s="202"/>
      <c r="FV91" s="202"/>
      <c r="FW91" s="202"/>
      <c r="FX91" s="202"/>
      <c r="FY91" s="202"/>
      <c r="FZ91" s="202"/>
      <c r="GA91" s="202"/>
      <c r="GB91" s="202"/>
      <c r="GC91" s="202"/>
      <c r="GD91" s="202"/>
      <c r="GE91" s="202"/>
      <c r="GF91" s="202"/>
      <c r="GG91" s="202"/>
      <c r="GH91" s="202"/>
      <c r="GI91" s="202"/>
      <c r="GJ91" s="202"/>
      <c r="GK91" s="202"/>
      <c r="GL91" s="202"/>
      <c r="GM91" s="202"/>
      <c r="GN91" s="202"/>
      <c r="GO91" s="202"/>
      <c r="GP91" s="202"/>
      <c r="GQ91" s="202"/>
      <c r="GR91" s="202"/>
      <c r="GS91" s="202"/>
      <c r="GT91" s="202"/>
      <c r="GU91" s="202"/>
      <c r="GV91" s="202"/>
      <c r="GW91" s="202"/>
      <c r="GX91" s="202"/>
      <c r="GY91" s="202"/>
      <c r="GZ91" s="202"/>
      <c r="HA91" s="202"/>
      <c r="HB91" s="202"/>
      <c r="HC91" s="202"/>
      <c r="HD91" s="202"/>
      <c r="HE91" s="202"/>
      <c r="HF91" s="202"/>
      <c r="HG91" s="202"/>
      <c r="HH91" s="202"/>
      <c r="HI91" s="202"/>
      <c r="HJ91" s="202"/>
      <c r="HK91" s="202"/>
      <c r="HL91" s="202"/>
      <c r="HM91" s="154"/>
      <c r="HN91" s="154"/>
      <c r="HO91" s="154"/>
      <c r="HP91" s="154"/>
      <c r="HQ91" s="154"/>
      <c r="HR91" s="154"/>
      <c r="HS91" s="154"/>
      <c r="HT91" s="154"/>
      <c r="HU91" s="154"/>
      <c r="HV91" s="154"/>
      <c r="HW91" s="166"/>
    </row>
    <row r="92" spans="1:231">
      <c r="A92" s="145">
        <f t="shared" si="41"/>
        <v>44588</v>
      </c>
      <c r="B92" s="219">
        <f>'Age&amp;Sex by occurrence date'!$VV22</f>
        <v>17151</v>
      </c>
      <c r="C92" s="219">
        <v>14076</v>
      </c>
      <c r="D92" s="219">
        <v>14076</v>
      </c>
      <c r="E92" s="219">
        <v>14076</v>
      </c>
      <c r="F92" s="219">
        <v>14076</v>
      </c>
      <c r="G92" s="219">
        <v>14076</v>
      </c>
      <c r="H92" s="219">
        <v>14076</v>
      </c>
      <c r="I92" s="219">
        <v>14076</v>
      </c>
      <c r="J92" s="219">
        <v>14076</v>
      </c>
      <c r="K92" s="219">
        <v>14076</v>
      </c>
      <c r="L92" s="219">
        <v>14076</v>
      </c>
      <c r="M92" s="219">
        <v>14076</v>
      </c>
      <c r="N92" s="219">
        <v>14076</v>
      </c>
      <c r="O92" s="219">
        <v>14076</v>
      </c>
      <c r="P92" s="219">
        <v>14076</v>
      </c>
      <c r="Q92" s="219">
        <v>14075</v>
      </c>
      <c r="R92" s="219">
        <v>14074</v>
      </c>
      <c r="S92" s="219">
        <v>14074</v>
      </c>
      <c r="T92" s="219">
        <v>14066</v>
      </c>
      <c r="U92" s="219">
        <v>14066</v>
      </c>
      <c r="V92" s="219">
        <v>14065</v>
      </c>
      <c r="W92" s="219">
        <v>14065</v>
      </c>
      <c r="X92" s="219">
        <v>14065</v>
      </c>
      <c r="Y92" s="219">
        <v>13999</v>
      </c>
      <c r="Z92" s="219">
        <v>13976</v>
      </c>
      <c r="AA92" s="219">
        <v>13878</v>
      </c>
      <c r="AB92" s="219">
        <v>13681</v>
      </c>
      <c r="AC92" s="219">
        <v>13679</v>
      </c>
      <c r="AD92" s="219">
        <v>13679</v>
      </c>
      <c r="AE92" s="219">
        <v>13633</v>
      </c>
      <c r="AF92" s="219">
        <v>13633</v>
      </c>
      <c r="AG92" s="219">
        <v>13633</v>
      </c>
      <c r="AH92" s="219">
        <v>13633</v>
      </c>
      <c r="AI92" s="219">
        <v>13633</v>
      </c>
      <c r="AJ92" s="219">
        <v>13633</v>
      </c>
      <c r="AK92" s="219">
        <v>13633</v>
      </c>
      <c r="AL92" s="219">
        <v>13633</v>
      </c>
      <c r="AM92" s="219">
        <v>13633</v>
      </c>
      <c r="AN92" s="219">
        <v>13632</v>
      </c>
      <c r="AO92" s="219">
        <v>13632</v>
      </c>
      <c r="AP92" s="219">
        <v>13631</v>
      </c>
      <c r="AQ92" s="219">
        <v>13631</v>
      </c>
      <c r="AR92" s="219">
        <v>13631</v>
      </c>
      <c r="AS92" s="219">
        <v>13631</v>
      </c>
      <c r="AT92" s="219">
        <v>13618</v>
      </c>
      <c r="AU92" s="219">
        <v>13616</v>
      </c>
      <c r="AV92" s="219">
        <v>13616</v>
      </c>
      <c r="AW92" s="219">
        <v>13616</v>
      </c>
      <c r="AX92" s="219">
        <v>13617</v>
      </c>
      <c r="AY92" s="219">
        <v>13616</v>
      </c>
      <c r="AZ92" s="219">
        <v>13615</v>
      </c>
      <c r="BA92" s="219">
        <v>13615</v>
      </c>
      <c r="BB92" s="219">
        <v>13615</v>
      </c>
      <c r="BC92" s="219">
        <v>13615</v>
      </c>
      <c r="BD92" s="219">
        <v>13615</v>
      </c>
      <c r="BE92" s="219">
        <v>13615</v>
      </c>
      <c r="BF92" s="219">
        <v>13615</v>
      </c>
      <c r="BG92" s="219">
        <v>13615</v>
      </c>
      <c r="BH92" s="219">
        <v>13615</v>
      </c>
      <c r="BI92" s="219">
        <v>13615</v>
      </c>
      <c r="BJ92" s="219">
        <v>13615</v>
      </c>
      <c r="BK92" s="219">
        <v>13612</v>
      </c>
      <c r="BL92" s="219">
        <v>13609</v>
      </c>
      <c r="BM92" s="219">
        <v>13609</v>
      </c>
      <c r="BN92" s="219">
        <v>13608</v>
      </c>
      <c r="BO92" s="219">
        <v>13607</v>
      </c>
      <c r="BP92" s="219">
        <v>13607</v>
      </c>
      <c r="BQ92" s="219">
        <v>13607</v>
      </c>
      <c r="BR92" s="219">
        <v>13605</v>
      </c>
      <c r="BS92" s="219">
        <v>13604</v>
      </c>
      <c r="BT92" s="219">
        <v>13600</v>
      </c>
      <c r="BU92" s="219">
        <v>13595</v>
      </c>
      <c r="BV92" s="219">
        <v>13594</v>
      </c>
      <c r="BW92" s="219">
        <v>13590</v>
      </c>
      <c r="BX92" s="219">
        <v>13579</v>
      </c>
      <c r="BY92" s="219"/>
      <c r="BZ92" s="219"/>
      <c r="CA92" s="219"/>
      <c r="CB92" s="219"/>
      <c r="CC92" s="219"/>
      <c r="CD92" s="219"/>
      <c r="CE92" s="219"/>
      <c r="CF92" s="219"/>
      <c r="CG92" s="219"/>
      <c r="CH92" s="219"/>
      <c r="CI92" s="219"/>
      <c r="CJ92" s="219"/>
      <c r="CK92" s="219"/>
      <c r="CL92" s="219"/>
      <c r="CM92" s="219"/>
      <c r="CN92" s="219"/>
      <c r="CO92" s="219"/>
      <c r="CP92" s="219"/>
      <c r="CQ92" s="219"/>
      <c r="CR92" s="219"/>
      <c r="CS92" s="219"/>
      <c r="CT92" s="219"/>
      <c r="CU92" s="219"/>
      <c r="CV92" s="219"/>
      <c r="CW92" s="219"/>
      <c r="CX92" s="219"/>
      <c r="CY92" s="219"/>
      <c r="CZ92" s="219"/>
      <c r="DA92" s="219"/>
      <c r="DB92" s="219"/>
      <c r="DC92" s="219"/>
      <c r="DD92" s="219"/>
      <c r="DE92" s="219"/>
      <c r="DF92" s="219"/>
      <c r="DG92" s="219"/>
      <c r="DH92" s="219"/>
      <c r="DI92" s="219"/>
      <c r="DJ92" s="219"/>
      <c r="DK92" s="219"/>
      <c r="DL92" s="219"/>
      <c r="DM92" s="219"/>
      <c r="DN92" s="219"/>
      <c r="DO92" s="219"/>
      <c r="DP92" s="219"/>
      <c r="DQ92" s="219"/>
      <c r="DR92" s="219"/>
      <c r="DS92" s="219"/>
      <c r="DT92" s="219"/>
      <c r="DU92" s="219"/>
      <c r="DV92" s="219"/>
      <c r="DW92" s="219"/>
      <c r="DX92" s="219"/>
      <c r="DY92" s="219"/>
      <c r="DZ92" s="219"/>
      <c r="EA92" s="219"/>
      <c r="EB92" s="219"/>
      <c r="EC92" s="219"/>
      <c r="ED92" s="219"/>
      <c r="EE92" s="219"/>
      <c r="EF92" s="219"/>
      <c r="EG92" s="219"/>
      <c r="EH92" s="219"/>
      <c r="EI92" s="219"/>
      <c r="EJ92" s="219"/>
      <c r="EK92" s="219"/>
      <c r="EL92" s="219"/>
      <c r="EM92" s="219"/>
      <c r="EN92" s="231"/>
      <c r="EO92" s="239"/>
      <c r="EP92" s="226"/>
      <c r="EQ92" s="202"/>
      <c r="ER92" s="202"/>
      <c r="ES92" s="202"/>
      <c r="ET92" s="202"/>
      <c r="EU92" s="202"/>
      <c r="EV92" s="202"/>
      <c r="EW92" s="202"/>
      <c r="EX92" s="202"/>
      <c r="EY92" s="202"/>
      <c r="EZ92" s="202"/>
      <c r="FA92" s="202"/>
      <c r="FB92" s="202"/>
      <c r="FC92" s="202"/>
      <c r="FD92" s="202"/>
      <c r="FE92" s="202"/>
      <c r="FF92" s="202"/>
      <c r="FG92" s="202"/>
      <c r="FH92" s="202"/>
      <c r="FI92" s="202"/>
      <c r="FJ92" s="202"/>
      <c r="FK92" s="202"/>
      <c r="FL92" s="202"/>
      <c r="FM92" s="202"/>
      <c r="FN92" s="202"/>
      <c r="FO92" s="202"/>
      <c r="FP92" s="202"/>
      <c r="FQ92" s="202"/>
      <c r="FR92" s="202"/>
      <c r="FS92" s="202"/>
      <c r="FT92" s="202"/>
      <c r="FU92" s="202"/>
      <c r="FV92" s="202"/>
      <c r="FW92" s="202"/>
      <c r="FX92" s="202"/>
      <c r="FY92" s="202"/>
      <c r="FZ92" s="202"/>
      <c r="GA92" s="202"/>
      <c r="GB92" s="202"/>
      <c r="GC92" s="202"/>
      <c r="GD92" s="202"/>
      <c r="GE92" s="202"/>
      <c r="GF92" s="202"/>
      <c r="GG92" s="202"/>
      <c r="GH92" s="202"/>
      <c r="GI92" s="202"/>
      <c r="GJ92" s="202"/>
      <c r="GK92" s="202"/>
      <c r="GL92" s="202"/>
      <c r="GM92" s="202"/>
      <c r="GN92" s="202"/>
      <c r="GO92" s="202"/>
      <c r="GP92" s="202"/>
      <c r="GQ92" s="202"/>
      <c r="GR92" s="202"/>
      <c r="GS92" s="202"/>
      <c r="GT92" s="202"/>
      <c r="GU92" s="202"/>
      <c r="GV92" s="202"/>
      <c r="GW92" s="202"/>
      <c r="GX92" s="202"/>
      <c r="GY92" s="202"/>
      <c r="GZ92" s="202"/>
      <c r="HA92" s="202"/>
      <c r="HB92" s="202"/>
      <c r="HC92" s="202"/>
      <c r="HD92" s="202"/>
      <c r="HE92" s="202"/>
      <c r="HF92" s="202"/>
      <c r="HG92" s="202"/>
      <c r="HH92" s="202"/>
      <c r="HI92" s="202"/>
      <c r="HJ92" s="202"/>
      <c r="HK92" s="202"/>
      <c r="HL92" s="202"/>
      <c r="HM92" s="154"/>
      <c r="HN92" s="154"/>
      <c r="HO92" s="154"/>
      <c r="HP92" s="154"/>
      <c r="HQ92" s="154"/>
      <c r="HR92" s="154"/>
      <c r="HS92" s="154"/>
      <c r="HT92" s="154"/>
      <c r="HU92" s="154"/>
      <c r="HV92" s="154"/>
      <c r="HW92" s="166"/>
    </row>
    <row r="93" spans="1:231">
      <c r="A93" s="145">
        <f t="shared" ref="A93:A99" si="42">A94+1</f>
        <v>44587</v>
      </c>
      <c r="B93" s="219">
        <f>'Age&amp;Sex by occurrence date'!$WC22</f>
        <v>17134</v>
      </c>
      <c r="C93" s="219">
        <v>14059</v>
      </c>
      <c r="D93" s="219">
        <v>14059</v>
      </c>
      <c r="E93" s="219">
        <v>14059</v>
      </c>
      <c r="F93" s="219">
        <v>14059</v>
      </c>
      <c r="G93" s="219">
        <v>14059</v>
      </c>
      <c r="H93" s="219">
        <v>14059</v>
      </c>
      <c r="I93" s="219">
        <v>14059</v>
      </c>
      <c r="J93" s="219">
        <v>14059</v>
      </c>
      <c r="K93" s="219">
        <v>14059</v>
      </c>
      <c r="L93" s="219">
        <v>14059</v>
      </c>
      <c r="M93" s="219">
        <v>14059</v>
      </c>
      <c r="N93" s="219">
        <v>14059</v>
      </c>
      <c r="O93" s="219">
        <v>14059</v>
      </c>
      <c r="P93" s="219">
        <v>14059</v>
      </c>
      <c r="Q93" s="219">
        <v>14058</v>
      </c>
      <c r="R93" s="219">
        <v>14057</v>
      </c>
      <c r="S93" s="219">
        <v>14057</v>
      </c>
      <c r="T93" s="219">
        <v>14049</v>
      </c>
      <c r="U93" s="219">
        <v>14049</v>
      </c>
      <c r="V93" s="219">
        <v>14048</v>
      </c>
      <c r="W93" s="219">
        <v>14048</v>
      </c>
      <c r="X93" s="219">
        <v>14048</v>
      </c>
      <c r="Y93" s="219">
        <v>13984</v>
      </c>
      <c r="Z93" s="219">
        <v>13951</v>
      </c>
      <c r="AA93" s="219">
        <v>13863</v>
      </c>
      <c r="AB93" s="219">
        <v>13666</v>
      </c>
      <c r="AC93" s="219">
        <v>13664</v>
      </c>
      <c r="AD93" s="219">
        <v>13664</v>
      </c>
      <c r="AE93" s="219">
        <v>13618</v>
      </c>
      <c r="AF93" s="219">
        <v>13618</v>
      </c>
      <c r="AG93" s="219">
        <v>13618</v>
      </c>
      <c r="AH93" s="219">
        <v>13618</v>
      </c>
      <c r="AI93" s="219">
        <v>13618</v>
      </c>
      <c r="AJ93" s="219">
        <v>13618</v>
      </c>
      <c r="AK93" s="219">
        <v>13618</v>
      </c>
      <c r="AL93" s="219">
        <v>13618</v>
      </c>
      <c r="AM93" s="219">
        <v>13618</v>
      </c>
      <c r="AN93" s="219">
        <v>13617</v>
      </c>
      <c r="AO93" s="219">
        <v>13617</v>
      </c>
      <c r="AP93" s="219">
        <v>13616</v>
      </c>
      <c r="AQ93" s="219">
        <v>13616</v>
      </c>
      <c r="AR93" s="219">
        <v>13616</v>
      </c>
      <c r="AS93" s="219">
        <v>13616</v>
      </c>
      <c r="AT93" s="219">
        <v>13603</v>
      </c>
      <c r="AU93" s="219">
        <v>13601</v>
      </c>
      <c r="AV93" s="219">
        <v>13601</v>
      </c>
      <c r="AW93" s="219">
        <v>13601</v>
      </c>
      <c r="AX93" s="219">
        <v>13602</v>
      </c>
      <c r="AY93" s="219">
        <v>13601</v>
      </c>
      <c r="AZ93" s="219">
        <v>13600</v>
      </c>
      <c r="BA93" s="219">
        <v>13600</v>
      </c>
      <c r="BB93" s="219">
        <v>13600</v>
      </c>
      <c r="BC93" s="219">
        <v>13600</v>
      </c>
      <c r="BD93" s="219">
        <v>13600</v>
      </c>
      <c r="BE93" s="219">
        <v>13600</v>
      </c>
      <c r="BF93" s="219">
        <v>13600</v>
      </c>
      <c r="BG93" s="219">
        <v>13600</v>
      </c>
      <c r="BH93" s="219">
        <v>13600</v>
      </c>
      <c r="BI93" s="219">
        <v>13600</v>
      </c>
      <c r="BJ93" s="219">
        <v>13600</v>
      </c>
      <c r="BK93" s="219">
        <v>13598</v>
      </c>
      <c r="BL93" s="219">
        <v>13595</v>
      </c>
      <c r="BM93" s="219">
        <v>13595</v>
      </c>
      <c r="BN93" s="219">
        <v>13594</v>
      </c>
      <c r="BO93" s="219">
        <v>13593</v>
      </c>
      <c r="BP93" s="219">
        <v>13593</v>
      </c>
      <c r="BQ93" s="219">
        <v>13593</v>
      </c>
      <c r="BR93" s="219">
        <v>13591</v>
      </c>
      <c r="BS93" s="219">
        <v>13592</v>
      </c>
      <c r="BT93" s="219">
        <v>13589</v>
      </c>
      <c r="BU93" s="219">
        <v>13586</v>
      </c>
      <c r="BV93" s="219">
        <v>13585</v>
      </c>
      <c r="BW93" s="219">
        <v>13581</v>
      </c>
      <c r="BX93" s="219">
        <v>13576</v>
      </c>
      <c r="BY93" s="219">
        <v>13559</v>
      </c>
      <c r="BZ93" s="219"/>
      <c r="CA93" s="219"/>
      <c r="CB93" s="219"/>
      <c r="CC93" s="219"/>
      <c r="CD93" s="219"/>
      <c r="CE93" s="219"/>
      <c r="CF93" s="219"/>
      <c r="CG93" s="219"/>
      <c r="CH93" s="219"/>
      <c r="CI93" s="219"/>
      <c r="CJ93" s="219"/>
      <c r="CK93" s="219"/>
      <c r="CL93" s="219"/>
      <c r="CM93" s="219"/>
      <c r="CN93" s="219"/>
      <c r="CO93" s="219"/>
      <c r="CP93" s="219"/>
      <c r="CQ93" s="219"/>
      <c r="CR93" s="219"/>
      <c r="CS93" s="219"/>
      <c r="CT93" s="219"/>
      <c r="CU93" s="219"/>
      <c r="CV93" s="219"/>
      <c r="CW93" s="219"/>
      <c r="CX93" s="219"/>
      <c r="CY93" s="219"/>
      <c r="CZ93" s="219"/>
      <c r="DA93" s="219"/>
      <c r="DB93" s="219"/>
      <c r="DC93" s="219"/>
      <c r="DD93" s="219"/>
      <c r="DE93" s="219"/>
      <c r="DF93" s="219"/>
      <c r="DG93" s="219"/>
      <c r="DH93" s="219"/>
      <c r="DI93" s="219"/>
      <c r="DJ93" s="219"/>
      <c r="DK93" s="219"/>
      <c r="DL93" s="219"/>
      <c r="DM93" s="219"/>
      <c r="DN93" s="219"/>
      <c r="DO93" s="219"/>
      <c r="DP93" s="219"/>
      <c r="DQ93" s="219"/>
      <c r="DR93" s="219"/>
      <c r="DS93" s="219"/>
      <c r="DT93" s="219"/>
      <c r="DU93" s="219"/>
      <c r="DV93" s="219"/>
      <c r="DW93" s="219"/>
      <c r="DX93" s="219"/>
      <c r="DY93" s="219"/>
      <c r="DZ93" s="219"/>
      <c r="EA93" s="219"/>
      <c r="EB93" s="219"/>
      <c r="EC93" s="219"/>
      <c r="ED93" s="219"/>
      <c r="EE93" s="219"/>
      <c r="EF93" s="219"/>
      <c r="EG93" s="219"/>
      <c r="EH93" s="219"/>
      <c r="EI93" s="219"/>
      <c r="EJ93" s="219"/>
      <c r="EK93" s="219"/>
      <c r="EL93" s="219"/>
      <c r="EM93" s="219"/>
      <c r="EN93" s="231"/>
      <c r="EO93" s="239"/>
      <c r="EP93" s="226"/>
      <c r="EQ93" s="202"/>
      <c r="ER93" s="202"/>
      <c r="ES93" s="202"/>
      <c r="ET93" s="202"/>
      <c r="EU93" s="202"/>
      <c r="EV93" s="202"/>
      <c r="EW93" s="202"/>
      <c r="EX93" s="202"/>
      <c r="EY93" s="202"/>
      <c r="EZ93" s="202"/>
      <c r="FA93" s="202"/>
      <c r="FB93" s="202"/>
      <c r="FC93" s="202"/>
      <c r="FD93" s="202"/>
      <c r="FE93" s="202"/>
      <c r="FF93" s="202"/>
      <c r="FG93" s="202"/>
      <c r="FH93" s="202"/>
      <c r="FI93" s="202"/>
      <c r="FJ93" s="202"/>
      <c r="FK93" s="202"/>
      <c r="FL93" s="202"/>
      <c r="FM93" s="202"/>
      <c r="FN93" s="202"/>
      <c r="FO93" s="202"/>
      <c r="FP93" s="202"/>
      <c r="FQ93" s="202"/>
      <c r="FR93" s="202"/>
      <c r="FS93" s="202"/>
      <c r="FT93" s="202"/>
      <c r="FU93" s="202"/>
      <c r="FV93" s="202"/>
      <c r="FW93" s="202"/>
      <c r="FX93" s="202"/>
      <c r="FY93" s="202"/>
      <c r="FZ93" s="202"/>
      <c r="GA93" s="202"/>
      <c r="GB93" s="202"/>
      <c r="GC93" s="202"/>
      <c r="GD93" s="202"/>
      <c r="GE93" s="202"/>
      <c r="GF93" s="202"/>
      <c r="GG93" s="202"/>
      <c r="GH93" s="202"/>
      <c r="GI93" s="202"/>
      <c r="GJ93" s="202"/>
      <c r="GK93" s="202"/>
      <c r="GL93" s="202"/>
      <c r="GM93" s="202"/>
      <c r="GN93" s="202"/>
      <c r="GO93" s="202"/>
      <c r="GP93" s="202"/>
      <c r="GQ93" s="202"/>
      <c r="GR93" s="202"/>
      <c r="GS93" s="202"/>
      <c r="GT93" s="202"/>
      <c r="GU93" s="202"/>
      <c r="GV93" s="202"/>
      <c r="GW93" s="202"/>
      <c r="GX93" s="202"/>
      <c r="GY93" s="202"/>
      <c r="GZ93" s="202"/>
      <c r="HA93" s="202"/>
      <c r="HB93" s="202"/>
      <c r="HC93" s="202"/>
      <c r="HD93" s="202"/>
      <c r="HE93" s="202"/>
      <c r="HF93" s="202"/>
      <c r="HG93" s="202"/>
      <c r="HH93" s="202"/>
      <c r="HI93" s="202"/>
      <c r="HJ93" s="202"/>
      <c r="HK93" s="202"/>
      <c r="HL93" s="202"/>
      <c r="HM93" s="154"/>
      <c r="HN93" s="154"/>
      <c r="HO93" s="154"/>
      <c r="HP93" s="154"/>
      <c r="HQ93" s="154"/>
      <c r="HR93" s="154"/>
      <c r="HS93" s="154"/>
      <c r="HT93" s="154"/>
      <c r="HU93" s="154"/>
      <c r="HV93" s="154"/>
      <c r="HW93" s="166"/>
    </row>
    <row r="94" spans="1:231">
      <c r="A94" s="145">
        <f t="shared" si="42"/>
        <v>44586</v>
      </c>
      <c r="B94" s="219">
        <f>'Age&amp;Sex by occurrence date'!$WJ22</f>
        <v>17124</v>
      </c>
      <c r="C94" s="219">
        <v>14049</v>
      </c>
      <c r="D94" s="219">
        <v>14049</v>
      </c>
      <c r="E94" s="219">
        <v>14049</v>
      </c>
      <c r="F94" s="219">
        <v>14049</v>
      </c>
      <c r="G94" s="219">
        <v>14049</v>
      </c>
      <c r="H94" s="219">
        <v>14049</v>
      </c>
      <c r="I94" s="219">
        <v>14049</v>
      </c>
      <c r="J94" s="219">
        <v>14049</v>
      </c>
      <c r="K94" s="219">
        <v>14049</v>
      </c>
      <c r="L94" s="219">
        <v>14049</v>
      </c>
      <c r="M94" s="219">
        <v>14049</v>
      </c>
      <c r="N94" s="219">
        <v>14049</v>
      </c>
      <c r="O94" s="219">
        <v>14049</v>
      </c>
      <c r="P94" s="219">
        <v>14049</v>
      </c>
      <c r="Q94" s="219">
        <v>14048</v>
      </c>
      <c r="R94" s="219">
        <v>14047</v>
      </c>
      <c r="S94" s="219">
        <v>14047</v>
      </c>
      <c r="T94" s="219">
        <v>14039</v>
      </c>
      <c r="U94" s="219">
        <v>14039</v>
      </c>
      <c r="V94" s="219">
        <v>14038</v>
      </c>
      <c r="W94" s="219">
        <v>14038</v>
      </c>
      <c r="X94" s="219">
        <v>14038</v>
      </c>
      <c r="Y94" s="219">
        <v>13974</v>
      </c>
      <c r="Z94" s="219">
        <v>13941</v>
      </c>
      <c r="AA94" s="219">
        <v>13853</v>
      </c>
      <c r="AB94" s="219">
        <v>13656</v>
      </c>
      <c r="AC94" s="219">
        <v>13654</v>
      </c>
      <c r="AD94" s="219">
        <v>13654</v>
      </c>
      <c r="AE94" s="219">
        <v>13609</v>
      </c>
      <c r="AF94" s="219">
        <v>13609</v>
      </c>
      <c r="AG94" s="219">
        <v>13609</v>
      </c>
      <c r="AH94" s="219">
        <v>13609</v>
      </c>
      <c r="AI94" s="219">
        <v>13609</v>
      </c>
      <c r="AJ94" s="219">
        <v>13609</v>
      </c>
      <c r="AK94" s="219">
        <v>13609</v>
      </c>
      <c r="AL94" s="219">
        <v>13609</v>
      </c>
      <c r="AM94" s="219">
        <v>13609</v>
      </c>
      <c r="AN94" s="219">
        <v>13608</v>
      </c>
      <c r="AO94" s="219">
        <v>13608</v>
      </c>
      <c r="AP94" s="219">
        <v>13607</v>
      </c>
      <c r="AQ94" s="219">
        <v>13607</v>
      </c>
      <c r="AR94" s="219">
        <v>13607</v>
      </c>
      <c r="AS94" s="219">
        <v>13607</v>
      </c>
      <c r="AT94" s="219">
        <v>13594</v>
      </c>
      <c r="AU94" s="219">
        <v>13592</v>
      </c>
      <c r="AV94" s="219">
        <v>13592</v>
      </c>
      <c r="AW94" s="219">
        <v>13592</v>
      </c>
      <c r="AX94" s="219">
        <v>13593</v>
      </c>
      <c r="AY94" s="219">
        <v>13592</v>
      </c>
      <c r="AZ94" s="219">
        <v>13591</v>
      </c>
      <c r="BA94" s="219">
        <v>13591</v>
      </c>
      <c r="BB94" s="219">
        <v>13591</v>
      </c>
      <c r="BC94" s="219">
        <v>13591</v>
      </c>
      <c r="BD94" s="219">
        <v>13591</v>
      </c>
      <c r="BE94" s="219">
        <v>13591</v>
      </c>
      <c r="BF94" s="219">
        <v>13591</v>
      </c>
      <c r="BG94" s="219">
        <v>13591</v>
      </c>
      <c r="BH94" s="219">
        <v>13591</v>
      </c>
      <c r="BI94" s="219">
        <v>13591</v>
      </c>
      <c r="BJ94" s="219">
        <v>13591</v>
      </c>
      <c r="BK94" s="219">
        <v>13589</v>
      </c>
      <c r="BL94" s="219">
        <v>13586</v>
      </c>
      <c r="BM94" s="219">
        <v>13586</v>
      </c>
      <c r="BN94" s="219">
        <v>13585</v>
      </c>
      <c r="BO94" s="219">
        <v>13584</v>
      </c>
      <c r="BP94" s="219">
        <v>13584</v>
      </c>
      <c r="BQ94" s="219">
        <v>13584</v>
      </c>
      <c r="BR94" s="219">
        <v>13582</v>
      </c>
      <c r="BS94" s="219">
        <v>13583</v>
      </c>
      <c r="BT94" s="219">
        <v>13580</v>
      </c>
      <c r="BU94" s="219">
        <v>13577</v>
      </c>
      <c r="BV94" s="219">
        <v>13576</v>
      </c>
      <c r="BW94" s="219">
        <v>13572</v>
      </c>
      <c r="BX94" s="219">
        <v>13568</v>
      </c>
      <c r="BY94" s="219">
        <v>13556</v>
      </c>
      <c r="BZ94" s="219">
        <v>13552</v>
      </c>
      <c r="CA94" s="219"/>
      <c r="CB94" s="219"/>
      <c r="CC94" s="219"/>
      <c r="CD94" s="219"/>
      <c r="CE94" s="219"/>
      <c r="CF94" s="219"/>
      <c r="CG94" s="219"/>
      <c r="CH94" s="219"/>
      <c r="CI94" s="219"/>
      <c r="CJ94" s="219"/>
      <c r="CK94" s="219"/>
      <c r="CL94" s="219"/>
      <c r="CM94" s="219"/>
      <c r="CN94" s="219"/>
      <c r="CO94" s="219"/>
      <c r="CP94" s="219"/>
      <c r="CQ94" s="219"/>
      <c r="CR94" s="219"/>
      <c r="CS94" s="219"/>
      <c r="CT94" s="219"/>
      <c r="CU94" s="219"/>
      <c r="CV94" s="219"/>
      <c r="CW94" s="219"/>
      <c r="CX94" s="219"/>
      <c r="CY94" s="219"/>
      <c r="CZ94" s="219"/>
      <c r="DA94" s="219"/>
      <c r="DB94" s="219"/>
      <c r="DC94" s="219"/>
      <c r="DD94" s="219"/>
      <c r="DE94" s="219"/>
      <c r="DF94" s="219"/>
      <c r="DG94" s="219"/>
      <c r="DH94" s="219"/>
      <c r="DI94" s="219"/>
      <c r="DJ94" s="219"/>
      <c r="DK94" s="219"/>
      <c r="DL94" s="219"/>
      <c r="DM94" s="219"/>
      <c r="DN94" s="219"/>
      <c r="DO94" s="219"/>
      <c r="DP94" s="219"/>
      <c r="DQ94" s="219"/>
      <c r="DR94" s="219"/>
      <c r="DS94" s="219"/>
      <c r="DT94" s="219"/>
      <c r="DU94" s="219"/>
      <c r="DV94" s="219"/>
      <c r="DW94" s="219"/>
      <c r="DX94" s="219"/>
      <c r="DY94" s="219"/>
      <c r="DZ94" s="219"/>
      <c r="EA94" s="219"/>
      <c r="EB94" s="219"/>
      <c r="EC94" s="219"/>
      <c r="ED94" s="219"/>
      <c r="EE94" s="219"/>
      <c r="EF94" s="219"/>
      <c r="EG94" s="219"/>
      <c r="EH94" s="219"/>
      <c r="EI94" s="219"/>
      <c r="EJ94" s="219"/>
      <c r="EK94" s="219"/>
      <c r="EL94" s="219"/>
      <c r="EM94" s="219"/>
      <c r="EN94" s="231"/>
      <c r="EO94" s="239"/>
      <c r="EP94" s="226"/>
      <c r="EQ94" s="202"/>
      <c r="ER94" s="202"/>
      <c r="ES94" s="202"/>
      <c r="ET94" s="202"/>
      <c r="EU94" s="202"/>
      <c r="EV94" s="202"/>
      <c r="EW94" s="202"/>
      <c r="EX94" s="202"/>
      <c r="EY94" s="202"/>
      <c r="EZ94" s="202"/>
      <c r="FA94" s="202"/>
      <c r="FB94" s="202"/>
      <c r="FC94" s="202"/>
      <c r="FD94" s="202"/>
      <c r="FE94" s="202"/>
      <c r="FF94" s="202"/>
      <c r="FG94" s="202"/>
      <c r="FH94" s="202"/>
      <c r="FI94" s="202"/>
      <c r="FJ94" s="202"/>
      <c r="FK94" s="202"/>
      <c r="FL94" s="202"/>
      <c r="FM94" s="202"/>
      <c r="FN94" s="202"/>
      <c r="FO94" s="202"/>
      <c r="FP94" s="202"/>
      <c r="FQ94" s="202"/>
      <c r="FR94" s="202"/>
      <c r="FS94" s="202"/>
      <c r="FT94" s="202"/>
      <c r="FU94" s="202"/>
      <c r="FV94" s="202"/>
      <c r="FW94" s="202"/>
      <c r="FX94" s="202"/>
      <c r="FY94" s="202"/>
      <c r="FZ94" s="202"/>
      <c r="GA94" s="202"/>
      <c r="GB94" s="202"/>
      <c r="GC94" s="202"/>
      <c r="GD94" s="202"/>
      <c r="GE94" s="202"/>
      <c r="GF94" s="202"/>
      <c r="GG94" s="202"/>
      <c r="GH94" s="202"/>
      <c r="GI94" s="202"/>
      <c r="GJ94" s="202"/>
      <c r="GK94" s="202"/>
      <c r="GL94" s="202"/>
      <c r="GM94" s="202"/>
      <c r="GN94" s="202"/>
      <c r="GO94" s="202"/>
      <c r="GP94" s="202"/>
      <c r="GQ94" s="202"/>
      <c r="GR94" s="202"/>
      <c r="GS94" s="202"/>
      <c r="GT94" s="202"/>
      <c r="GU94" s="202"/>
      <c r="GV94" s="202"/>
      <c r="GW94" s="202"/>
      <c r="GX94" s="202"/>
      <c r="GY94" s="202"/>
      <c r="GZ94" s="202"/>
      <c r="HA94" s="202"/>
      <c r="HB94" s="202"/>
      <c r="HC94" s="202"/>
      <c r="HD94" s="202"/>
      <c r="HE94" s="202"/>
      <c r="HF94" s="202"/>
      <c r="HG94" s="202"/>
      <c r="HH94" s="202"/>
      <c r="HI94" s="202"/>
      <c r="HJ94" s="202"/>
      <c r="HK94" s="202"/>
      <c r="HL94" s="202"/>
      <c r="HM94" s="154"/>
      <c r="HN94" s="154"/>
      <c r="HO94" s="154"/>
      <c r="HP94" s="154"/>
      <c r="HQ94" s="154"/>
      <c r="HR94" s="154"/>
      <c r="HS94" s="154"/>
      <c r="HT94" s="154"/>
      <c r="HU94" s="154"/>
      <c r="HV94" s="154"/>
      <c r="HW94" s="166"/>
    </row>
    <row r="95" spans="1:231">
      <c r="A95" s="145">
        <f t="shared" si="42"/>
        <v>44585</v>
      </c>
      <c r="B95" s="219">
        <f>'Age&amp;Sex by occurrence date'!$WQ22</f>
        <v>17110</v>
      </c>
      <c r="C95" s="219">
        <v>14035</v>
      </c>
      <c r="D95" s="219">
        <v>14035</v>
      </c>
      <c r="E95" s="219">
        <v>14035</v>
      </c>
      <c r="F95" s="219">
        <v>14035</v>
      </c>
      <c r="G95" s="219">
        <v>14035</v>
      </c>
      <c r="H95" s="219">
        <v>14035</v>
      </c>
      <c r="I95" s="219">
        <v>14035</v>
      </c>
      <c r="J95" s="219">
        <v>14035</v>
      </c>
      <c r="K95" s="219">
        <v>14035</v>
      </c>
      <c r="L95" s="219">
        <v>14035</v>
      </c>
      <c r="M95" s="219">
        <v>14035</v>
      </c>
      <c r="N95" s="219">
        <v>14035</v>
      </c>
      <c r="O95" s="219">
        <v>14035</v>
      </c>
      <c r="P95" s="219">
        <v>14035</v>
      </c>
      <c r="Q95" s="219">
        <v>14034</v>
      </c>
      <c r="R95" s="219">
        <v>14033</v>
      </c>
      <c r="S95" s="219">
        <v>14033</v>
      </c>
      <c r="T95" s="219">
        <v>14025</v>
      </c>
      <c r="U95" s="219">
        <v>14025</v>
      </c>
      <c r="V95" s="219">
        <v>14024</v>
      </c>
      <c r="W95" s="219">
        <v>14024</v>
      </c>
      <c r="X95" s="219">
        <v>14024</v>
      </c>
      <c r="Y95" s="219">
        <v>13962</v>
      </c>
      <c r="Z95" s="219">
        <v>13929</v>
      </c>
      <c r="AA95" s="219">
        <v>13841</v>
      </c>
      <c r="AB95" s="219">
        <v>13642</v>
      </c>
      <c r="AC95" s="219">
        <v>13642</v>
      </c>
      <c r="AD95" s="219">
        <v>13642</v>
      </c>
      <c r="AE95" s="219">
        <v>13599</v>
      </c>
      <c r="AF95" s="219">
        <v>13599</v>
      </c>
      <c r="AG95" s="219">
        <v>13599</v>
      </c>
      <c r="AH95" s="219">
        <v>13599</v>
      </c>
      <c r="AI95" s="219">
        <v>13599</v>
      </c>
      <c r="AJ95" s="219">
        <v>13599</v>
      </c>
      <c r="AK95" s="219">
        <v>13599</v>
      </c>
      <c r="AL95" s="219">
        <v>13599</v>
      </c>
      <c r="AM95" s="219">
        <v>13599</v>
      </c>
      <c r="AN95" s="219">
        <v>13598</v>
      </c>
      <c r="AO95" s="219">
        <v>13598</v>
      </c>
      <c r="AP95" s="219">
        <v>13597</v>
      </c>
      <c r="AQ95" s="219">
        <v>13597</v>
      </c>
      <c r="AR95" s="219">
        <v>13597</v>
      </c>
      <c r="AS95" s="219">
        <v>13597</v>
      </c>
      <c r="AT95" s="219">
        <v>13584</v>
      </c>
      <c r="AU95" s="219">
        <v>13582</v>
      </c>
      <c r="AV95" s="219">
        <v>13582</v>
      </c>
      <c r="AW95" s="219">
        <v>13582</v>
      </c>
      <c r="AX95" s="219">
        <v>13583</v>
      </c>
      <c r="AY95" s="219">
        <v>13583</v>
      </c>
      <c r="AZ95" s="219">
        <v>13582</v>
      </c>
      <c r="BA95" s="219">
        <v>13582</v>
      </c>
      <c r="BB95" s="219">
        <v>13582</v>
      </c>
      <c r="BC95" s="219">
        <v>13582</v>
      </c>
      <c r="BD95" s="219">
        <v>13582</v>
      </c>
      <c r="BE95" s="219">
        <v>13582</v>
      </c>
      <c r="BF95" s="219">
        <v>13582</v>
      </c>
      <c r="BG95" s="219">
        <v>13582</v>
      </c>
      <c r="BH95" s="219">
        <v>13582</v>
      </c>
      <c r="BI95" s="219">
        <v>13582</v>
      </c>
      <c r="BJ95" s="219">
        <v>13582</v>
      </c>
      <c r="BK95" s="219">
        <v>13580</v>
      </c>
      <c r="BL95" s="219">
        <v>13577</v>
      </c>
      <c r="BM95" s="219">
        <v>13577</v>
      </c>
      <c r="BN95" s="219">
        <v>13576</v>
      </c>
      <c r="BO95" s="219">
        <v>13575</v>
      </c>
      <c r="BP95" s="219">
        <v>13575</v>
      </c>
      <c r="BQ95" s="219">
        <v>13575</v>
      </c>
      <c r="BR95" s="219">
        <v>13573</v>
      </c>
      <c r="BS95" s="219">
        <v>13573</v>
      </c>
      <c r="BT95" s="219">
        <v>13571</v>
      </c>
      <c r="BU95" s="219">
        <v>13569</v>
      </c>
      <c r="BV95" s="219">
        <v>13568</v>
      </c>
      <c r="BW95" s="219">
        <v>13565</v>
      </c>
      <c r="BX95" s="219">
        <v>13562</v>
      </c>
      <c r="BY95" s="219">
        <v>13551</v>
      </c>
      <c r="BZ95" s="219">
        <v>13549</v>
      </c>
      <c r="CA95" s="219">
        <v>13544</v>
      </c>
      <c r="CB95" s="219"/>
      <c r="CC95" s="219"/>
      <c r="CD95" s="219"/>
      <c r="CE95" s="219"/>
      <c r="CF95" s="219"/>
      <c r="CG95" s="219"/>
      <c r="CH95" s="219"/>
      <c r="CI95" s="219"/>
      <c r="CJ95" s="219"/>
      <c r="CK95" s="219"/>
      <c r="CL95" s="219"/>
      <c r="CM95" s="219"/>
      <c r="CN95" s="219"/>
      <c r="CO95" s="219"/>
      <c r="CP95" s="219"/>
      <c r="CQ95" s="219"/>
      <c r="CR95" s="219"/>
      <c r="CS95" s="219"/>
      <c r="CT95" s="219"/>
      <c r="CU95" s="219"/>
      <c r="CV95" s="219"/>
      <c r="CW95" s="219"/>
      <c r="CX95" s="219"/>
      <c r="CY95" s="219"/>
      <c r="CZ95" s="219"/>
      <c r="DA95" s="219"/>
      <c r="DB95" s="219"/>
      <c r="DC95" s="219"/>
      <c r="DD95" s="219"/>
      <c r="DE95" s="219"/>
      <c r="DF95" s="219"/>
      <c r="DG95" s="219"/>
      <c r="DH95" s="219"/>
      <c r="DI95" s="219"/>
      <c r="DJ95" s="219"/>
      <c r="DK95" s="219"/>
      <c r="DL95" s="219"/>
      <c r="DM95" s="219"/>
      <c r="DN95" s="219"/>
      <c r="DO95" s="219"/>
      <c r="DP95" s="219"/>
      <c r="DQ95" s="219"/>
      <c r="DR95" s="219"/>
      <c r="DS95" s="219"/>
      <c r="DT95" s="219"/>
      <c r="DU95" s="219"/>
      <c r="DV95" s="219"/>
      <c r="DW95" s="219"/>
      <c r="DX95" s="219"/>
      <c r="DY95" s="219"/>
      <c r="DZ95" s="219"/>
      <c r="EA95" s="219"/>
      <c r="EB95" s="219"/>
      <c r="EC95" s="219"/>
      <c r="ED95" s="219"/>
      <c r="EE95" s="219"/>
      <c r="EF95" s="219"/>
      <c r="EG95" s="219"/>
      <c r="EH95" s="219"/>
      <c r="EI95" s="219"/>
      <c r="EJ95" s="219"/>
      <c r="EK95" s="219"/>
      <c r="EL95" s="219"/>
      <c r="EM95" s="219"/>
      <c r="EN95" s="231"/>
      <c r="EO95" s="239"/>
      <c r="EP95" s="226"/>
      <c r="EQ95" s="202"/>
      <c r="ER95" s="202"/>
      <c r="ES95" s="202"/>
      <c r="ET95" s="202"/>
      <c r="EU95" s="202"/>
      <c r="EV95" s="202"/>
      <c r="EW95" s="202"/>
      <c r="EX95" s="202"/>
      <c r="EY95" s="202"/>
      <c r="EZ95" s="202"/>
      <c r="FA95" s="202"/>
      <c r="FB95" s="202"/>
      <c r="FC95" s="202"/>
      <c r="FD95" s="202"/>
      <c r="FE95" s="202"/>
      <c r="FF95" s="202"/>
      <c r="FG95" s="202"/>
      <c r="FH95" s="202"/>
      <c r="FI95" s="202"/>
      <c r="FJ95" s="202"/>
      <c r="FK95" s="202"/>
      <c r="FL95" s="202"/>
      <c r="FM95" s="202"/>
      <c r="FN95" s="202"/>
      <c r="FO95" s="202"/>
      <c r="FP95" s="202"/>
      <c r="FQ95" s="202"/>
      <c r="FR95" s="202"/>
      <c r="FS95" s="202"/>
      <c r="FT95" s="202"/>
      <c r="FU95" s="202"/>
      <c r="FV95" s="202"/>
      <c r="FW95" s="202"/>
      <c r="FX95" s="202"/>
      <c r="FY95" s="202"/>
      <c r="FZ95" s="202"/>
      <c r="GA95" s="202"/>
      <c r="GB95" s="202"/>
      <c r="GC95" s="202"/>
      <c r="GD95" s="202"/>
      <c r="GE95" s="202"/>
      <c r="GF95" s="202"/>
      <c r="GG95" s="202"/>
      <c r="GH95" s="202"/>
      <c r="GI95" s="202"/>
      <c r="GJ95" s="202"/>
      <c r="GK95" s="202"/>
      <c r="GL95" s="202"/>
      <c r="GM95" s="202"/>
      <c r="GN95" s="202"/>
      <c r="GO95" s="202"/>
      <c r="GP95" s="202"/>
      <c r="GQ95" s="202"/>
      <c r="GR95" s="202"/>
      <c r="GS95" s="202"/>
      <c r="GT95" s="202"/>
      <c r="GU95" s="202"/>
      <c r="GV95" s="202"/>
      <c r="GW95" s="202"/>
      <c r="GX95" s="202"/>
      <c r="GY95" s="202"/>
      <c r="GZ95" s="202"/>
      <c r="HA95" s="202"/>
      <c r="HB95" s="202"/>
      <c r="HC95" s="202"/>
      <c r="HD95" s="202"/>
      <c r="HE95" s="202"/>
      <c r="HF95" s="202"/>
      <c r="HG95" s="202"/>
      <c r="HH95" s="202"/>
      <c r="HI95" s="202"/>
      <c r="HJ95" s="202"/>
      <c r="HK95" s="202"/>
      <c r="HL95" s="202"/>
      <c r="HM95" s="154"/>
      <c r="HN95" s="154"/>
      <c r="HO95" s="154"/>
      <c r="HP95" s="154"/>
      <c r="HQ95" s="154"/>
      <c r="HR95" s="154"/>
      <c r="HS95" s="154"/>
      <c r="HT95" s="154"/>
      <c r="HU95" s="154"/>
      <c r="HV95" s="154"/>
      <c r="HW95" s="166"/>
    </row>
    <row r="96" spans="1:231">
      <c r="A96" s="145">
        <f t="shared" si="42"/>
        <v>44584</v>
      </c>
      <c r="B96" s="219">
        <f>'Age&amp;Sex by occurrence date'!$WX22</f>
        <v>17097</v>
      </c>
      <c r="C96" s="219">
        <v>14022</v>
      </c>
      <c r="D96" s="219">
        <v>14022</v>
      </c>
      <c r="E96" s="219">
        <v>14022</v>
      </c>
      <c r="F96" s="219">
        <v>14022</v>
      </c>
      <c r="G96" s="219">
        <v>14022</v>
      </c>
      <c r="H96" s="219">
        <v>14022</v>
      </c>
      <c r="I96" s="219">
        <v>14022</v>
      </c>
      <c r="J96" s="219">
        <v>14022</v>
      </c>
      <c r="K96" s="219">
        <v>14022</v>
      </c>
      <c r="L96" s="219">
        <v>14022</v>
      </c>
      <c r="M96" s="219">
        <v>14022</v>
      </c>
      <c r="N96" s="219">
        <v>14022</v>
      </c>
      <c r="O96" s="219">
        <v>14022</v>
      </c>
      <c r="P96" s="219">
        <v>14022</v>
      </c>
      <c r="Q96" s="219">
        <v>14021</v>
      </c>
      <c r="R96" s="219">
        <v>14020</v>
      </c>
      <c r="S96" s="219">
        <v>14020</v>
      </c>
      <c r="T96" s="219">
        <v>14012</v>
      </c>
      <c r="U96" s="219">
        <v>14012</v>
      </c>
      <c r="V96" s="219">
        <v>14011</v>
      </c>
      <c r="W96" s="219">
        <v>14011</v>
      </c>
      <c r="X96" s="219">
        <v>14011</v>
      </c>
      <c r="Y96" s="219">
        <v>13949</v>
      </c>
      <c r="Z96" s="219">
        <v>13917</v>
      </c>
      <c r="AA96" s="219">
        <v>13829</v>
      </c>
      <c r="AB96" s="219">
        <v>13630</v>
      </c>
      <c r="AC96" s="219">
        <v>13630</v>
      </c>
      <c r="AD96" s="219">
        <v>13630</v>
      </c>
      <c r="AE96" s="219">
        <v>13587</v>
      </c>
      <c r="AF96" s="219">
        <v>13587</v>
      </c>
      <c r="AG96" s="219">
        <v>13587</v>
      </c>
      <c r="AH96" s="219">
        <v>13587</v>
      </c>
      <c r="AI96" s="219">
        <v>13587</v>
      </c>
      <c r="AJ96" s="219">
        <v>13587</v>
      </c>
      <c r="AK96" s="219">
        <v>13587</v>
      </c>
      <c r="AL96" s="219">
        <v>13587</v>
      </c>
      <c r="AM96" s="219">
        <v>13587</v>
      </c>
      <c r="AN96" s="219">
        <v>13586</v>
      </c>
      <c r="AO96" s="219">
        <v>13586</v>
      </c>
      <c r="AP96" s="219">
        <v>13585</v>
      </c>
      <c r="AQ96" s="219">
        <v>13585</v>
      </c>
      <c r="AR96" s="219">
        <v>13585</v>
      </c>
      <c r="AS96" s="219">
        <v>13585</v>
      </c>
      <c r="AT96" s="219">
        <v>13572</v>
      </c>
      <c r="AU96" s="219">
        <v>13571</v>
      </c>
      <c r="AV96" s="219">
        <v>13571</v>
      </c>
      <c r="AW96" s="219">
        <v>13571</v>
      </c>
      <c r="AX96" s="219">
        <v>13571</v>
      </c>
      <c r="AY96" s="219">
        <v>13571</v>
      </c>
      <c r="AZ96" s="219">
        <v>13570</v>
      </c>
      <c r="BA96" s="219">
        <v>13570</v>
      </c>
      <c r="BB96" s="219">
        <v>13570</v>
      </c>
      <c r="BC96" s="219">
        <v>13570</v>
      </c>
      <c r="BD96" s="219">
        <v>13570</v>
      </c>
      <c r="BE96" s="219">
        <v>13570</v>
      </c>
      <c r="BF96" s="219">
        <v>13570</v>
      </c>
      <c r="BG96" s="219">
        <v>13570</v>
      </c>
      <c r="BH96" s="219">
        <v>13570</v>
      </c>
      <c r="BI96" s="219">
        <v>13570</v>
      </c>
      <c r="BJ96" s="219">
        <v>13570</v>
      </c>
      <c r="BK96" s="219">
        <v>13568</v>
      </c>
      <c r="BL96" s="219">
        <v>13565</v>
      </c>
      <c r="BM96" s="219">
        <v>13565</v>
      </c>
      <c r="BN96" s="219">
        <v>13564</v>
      </c>
      <c r="BO96" s="219">
        <v>13563</v>
      </c>
      <c r="BP96" s="219">
        <v>13563</v>
      </c>
      <c r="BQ96" s="219">
        <v>13563</v>
      </c>
      <c r="BR96" s="219">
        <v>13562</v>
      </c>
      <c r="BS96" s="219">
        <v>13562</v>
      </c>
      <c r="BT96" s="219">
        <v>13560</v>
      </c>
      <c r="BU96" s="219">
        <v>13559</v>
      </c>
      <c r="BV96" s="219">
        <v>13559</v>
      </c>
      <c r="BW96" s="219">
        <v>13557</v>
      </c>
      <c r="BX96" s="219">
        <v>13554</v>
      </c>
      <c r="BY96" s="219">
        <v>13544</v>
      </c>
      <c r="BZ96" s="219">
        <v>13542</v>
      </c>
      <c r="CA96" s="219">
        <v>13540</v>
      </c>
      <c r="CB96" s="219">
        <v>13530</v>
      </c>
      <c r="CC96" s="219"/>
      <c r="CD96" s="219"/>
      <c r="CE96" s="219"/>
      <c r="CF96" s="219"/>
      <c r="CG96" s="219"/>
      <c r="CH96" s="219"/>
      <c r="CI96" s="219"/>
      <c r="CJ96" s="219"/>
      <c r="CK96" s="219"/>
      <c r="CL96" s="219"/>
      <c r="CM96" s="219"/>
      <c r="CN96" s="219"/>
      <c r="CO96" s="219"/>
      <c r="CP96" s="219"/>
      <c r="CQ96" s="219"/>
      <c r="CR96" s="219"/>
      <c r="CS96" s="219"/>
      <c r="CT96" s="219"/>
      <c r="CU96" s="219"/>
      <c r="CV96" s="219"/>
      <c r="CW96" s="219"/>
      <c r="CX96" s="219"/>
      <c r="CY96" s="219"/>
      <c r="CZ96" s="219"/>
      <c r="DA96" s="219"/>
      <c r="DB96" s="219"/>
      <c r="DC96" s="219"/>
      <c r="DD96" s="219"/>
      <c r="DE96" s="219"/>
      <c r="DF96" s="219"/>
      <c r="DG96" s="219"/>
      <c r="DH96" s="219"/>
      <c r="DI96" s="219"/>
      <c r="DJ96" s="219"/>
      <c r="DK96" s="219"/>
      <c r="DL96" s="219"/>
      <c r="DM96" s="219"/>
      <c r="DN96" s="219"/>
      <c r="DO96" s="219"/>
      <c r="DP96" s="219"/>
      <c r="DQ96" s="219"/>
      <c r="DR96" s="219"/>
      <c r="DS96" s="219"/>
      <c r="DT96" s="219"/>
      <c r="DU96" s="219"/>
      <c r="DV96" s="219"/>
      <c r="DW96" s="219"/>
      <c r="DX96" s="219"/>
      <c r="DY96" s="219"/>
      <c r="DZ96" s="219"/>
      <c r="EA96" s="219"/>
      <c r="EB96" s="219"/>
      <c r="EC96" s="219"/>
      <c r="ED96" s="219"/>
      <c r="EE96" s="219"/>
      <c r="EF96" s="219"/>
      <c r="EG96" s="219"/>
      <c r="EH96" s="219"/>
      <c r="EI96" s="219"/>
      <c r="EJ96" s="219"/>
      <c r="EK96" s="219"/>
      <c r="EL96" s="219"/>
      <c r="EM96" s="219"/>
      <c r="EN96" s="231"/>
      <c r="EO96" s="239"/>
      <c r="EP96" s="226"/>
      <c r="EQ96" s="202"/>
      <c r="ER96" s="202"/>
      <c r="ES96" s="202"/>
      <c r="ET96" s="202"/>
      <c r="EU96" s="202"/>
      <c r="EV96" s="202"/>
      <c r="EW96" s="202"/>
      <c r="EX96" s="202"/>
      <c r="EY96" s="202"/>
      <c r="EZ96" s="202"/>
      <c r="FA96" s="202"/>
      <c r="FB96" s="202"/>
      <c r="FC96" s="202"/>
      <c r="FD96" s="202"/>
      <c r="FE96" s="202"/>
      <c r="FF96" s="202"/>
      <c r="FG96" s="202"/>
      <c r="FH96" s="202"/>
      <c r="FI96" s="202"/>
      <c r="FJ96" s="202"/>
      <c r="FK96" s="202"/>
      <c r="FL96" s="202"/>
      <c r="FM96" s="202"/>
      <c r="FN96" s="202"/>
      <c r="FO96" s="202"/>
      <c r="FP96" s="202"/>
      <c r="FQ96" s="202"/>
      <c r="FR96" s="202"/>
      <c r="FS96" s="202"/>
      <c r="FT96" s="202"/>
      <c r="FU96" s="202"/>
      <c r="FV96" s="202"/>
      <c r="FW96" s="202"/>
      <c r="FX96" s="202"/>
      <c r="FY96" s="202"/>
      <c r="FZ96" s="202"/>
      <c r="GA96" s="202"/>
      <c r="GB96" s="202"/>
      <c r="GC96" s="202"/>
      <c r="GD96" s="202"/>
      <c r="GE96" s="202"/>
      <c r="GF96" s="202"/>
      <c r="GG96" s="202"/>
      <c r="GH96" s="202"/>
      <c r="GI96" s="202"/>
      <c r="GJ96" s="202"/>
      <c r="GK96" s="202"/>
      <c r="GL96" s="202"/>
      <c r="GM96" s="202"/>
      <c r="GN96" s="202"/>
      <c r="GO96" s="202"/>
      <c r="GP96" s="202"/>
      <c r="GQ96" s="202"/>
      <c r="GR96" s="202"/>
      <c r="GS96" s="202"/>
      <c r="GT96" s="202"/>
      <c r="GU96" s="202"/>
      <c r="GV96" s="202"/>
      <c r="GW96" s="202"/>
      <c r="GX96" s="202"/>
      <c r="GY96" s="202"/>
      <c r="GZ96" s="202"/>
      <c r="HA96" s="202"/>
      <c r="HB96" s="202"/>
      <c r="HC96" s="202"/>
      <c r="HD96" s="202"/>
      <c r="HE96" s="202"/>
      <c r="HF96" s="202"/>
      <c r="HG96" s="202"/>
      <c r="HH96" s="202"/>
      <c r="HI96" s="202"/>
      <c r="HJ96" s="202"/>
      <c r="HK96" s="202"/>
      <c r="HL96" s="202"/>
      <c r="HM96" s="154"/>
      <c r="HN96" s="154"/>
      <c r="HO96" s="154"/>
      <c r="HP96" s="154"/>
      <c r="HQ96" s="154"/>
      <c r="HR96" s="154"/>
      <c r="HS96" s="154"/>
      <c r="HT96" s="154"/>
      <c r="HU96" s="154"/>
      <c r="HV96" s="154"/>
      <c r="HW96" s="166"/>
    </row>
    <row r="97" spans="1:231">
      <c r="A97" s="145">
        <f t="shared" si="42"/>
        <v>44583</v>
      </c>
      <c r="B97" s="219">
        <f>'Age&amp;Sex by occurrence date'!$XE22</f>
        <v>17081</v>
      </c>
      <c r="C97" s="219">
        <v>14006</v>
      </c>
      <c r="D97" s="219">
        <v>14006</v>
      </c>
      <c r="E97" s="219">
        <v>14006</v>
      </c>
      <c r="F97" s="219">
        <v>14006</v>
      </c>
      <c r="G97" s="219">
        <v>14006</v>
      </c>
      <c r="H97" s="219">
        <v>14006</v>
      </c>
      <c r="I97" s="219">
        <v>14006</v>
      </c>
      <c r="J97" s="219">
        <v>14006</v>
      </c>
      <c r="K97" s="219">
        <v>14006</v>
      </c>
      <c r="L97" s="219">
        <v>14006</v>
      </c>
      <c r="M97" s="219">
        <v>14006</v>
      </c>
      <c r="N97" s="219">
        <v>14006</v>
      </c>
      <c r="O97" s="219">
        <v>14006</v>
      </c>
      <c r="P97" s="219">
        <v>14006</v>
      </c>
      <c r="Q97" s="219">
        <v>14005</v>
      </c>
      <c r="R97" s="219">
        <v>14004</v>
      </c>
      <c r="S97" s="219">
        <v>14004</v>
      </c>
      <c r="T97" s="219">
        <v>13996</v>
      </c>
      <c r="U97" s="219">
        <v>13996</v>
      </c>
      <c r="V97" s="219">
        <v>13995</v>
      </c>
      <c r="W97" s="219">
        <v>13995</v>
      </c>
      <c r="X97" s="219">
        <v>13995</v>
      </c>
      <c r="Y97" s="219">
        <v>13934</v>
      </c>
      <c r="Z97" s="219">
        <v>13902</v>
      </c>
      <c r="AA97" s="219">
        <v>13814</v>
      </c>
      <c r="AB97" s="219">
        <v>13615</v>
      </c>
      <c r="AC97" s="219">
        <v>13615</v>
      </c>
      <c r="AD97" s="219">
        <v>13615</v>
      </c>
      <c r="AE97" s="219">
        <v>13572</v>
      </c>
      <c r="AF97" s="219">
        <v>13572</v>
      </c>
      <c r="AG97" s="219">
        <v>13572</v>
      </c>
      <c r="AH97" s="219">
        <v>13572</v>
      </c>
      <c r="AI97" s="219">
        <v>13572</v>
      </c>
      <c r="AJ97" s="219">
        <v>13572</v>
      </c>
      <c r="AK97" s="219">
        <v>13572</v>
      </c>
      <c r="AL97" s="219">
        <v>13572</v>
      </c>
      <c r="AM97" s="219">
        <v>13572</v>
      </c>
      <c r="AN97" s="219">
        <v>13571</v>
      </c>
      <c r="AO97" s="219">
        <v>13571</v>
      </c>
      <c r="AP97" s="219">
        <v>13570</v>
      </c>
      <c r="AQ97" s="219">
        <v>13570</v>
      </c>
      <c r="AR97" s="219">
        <v>13570</v>
      </c>
      <c r="AS97" s="219">
        <v>13570</v>
      </c>
      <c r="AT97" s="219">
        <v>13557</v>
      </c>
      <c r="AU97" s="219">
        <v>13556</v>
      </c>
      <c r="AV97" s="219">
        <v>13556</v>
      </c>
      <c r="AW97" s="219">
        <v>13556</v>
      </c>
      <c r="AX97" s="219">
        <v>13556</v>
      </c>
      <c r="AY97" s="219">
        <v>13556</v>
      </c>
      <c r="AZ97" s="219">
        <v>13555</v>
      </c>
      <c r="BA97" s="219">
        <v>13555</v>
      </c>
      <c r="BB97" s="219">
        <v>13555</v>
      </c>
      <c r="BC97" s="219">
        <v>13555</v>
      </c>
      <c r="BD97" s="219">
        <v>13555</v>
      </c>
      <c r="BE97" s="219">
        <v>13555</v>
      </c>
      <c r="BF97" s="219">
        <v>13555</v>
      </c>
      <c r="BG97" s="219">
        <v>13555</v>
      </c>
      <c r="BH97" s="219">
        <v>13555</v>
      </c>
      <c r="BI97" s="219">
        <v>13555</v>
      </c>
      <c r="BJ97" s="219">
        <v>13555</v>
      </c>
      <c r="BK97" s="219">
        <v>13554</v>
      </c>
      <c r="BL97" s="219">
        <v>13551</v>
      </c>
      <c r="BM97" s="219">
        <v>13551</v>
      </c>
      <c r="BN97" s="219">
        <v>13550</v>
      </c>
      <c r="BO97" s="219">
        <v>13549</v>
      </c>
      <c r="BP97" s="219">
        <v>13549</v>
      </c>
      <c r="BQ97" s="219">
        <v>13549</v>
      </c>
      <c r="BR97" s="219">
        <v>13548</v>
      </c>
      <c r="BS97" s="219">
        <v>13548</v>
      </c>
      <c r="BT97" s="219">
        <v>13546</v>
      </c>
      <c r="BU97" s="219">
        <v>13545</v>
      </c>
      <c r="BV97" s="219">
        <v>13545</v>
      </c>
      <c r="BW97" s="219">
        <v>13543</v>
      </c>
      <c r="BX97" s="219">
        <v>13540</v>
      </c>
      <c r="BY97" s="219">
        <v>13534</v>
      </c>
      <c r="BZ97" s="219">
        <v>13533</v>
      </c>
      <c r="CA97" s="219">
        <v>13531</v>
      </c>
      <c r="CB97" s="219">
        <v>13524</v>
      </c>
      <c r="CC97" s="219">
        <v>13518</v>
      </c>
      <c r="CD97" s="219"/>
      <c r="CE97" s="219"/>
      <c r="CF97" s="219"/>
      <c r="CG97" s="219"/>
      <c r="CH97" s="219"/>
      <c r="CI97" s="219"/>
      <c r="CJ97" s="219"/>
      <c r="CK97" s="219"/>
      <c r="CL97" s="219"/>
      <c r="CM97" s="219"/>
      <c r="CN97" s="219"/>
      <c r="CO97" s="219"/>
      <c r="CP97" s="219"/>
      <c r="CQ97" s="219"/>
      <c r="CR97" s="219"/>
      <c r="CS97" s="219"/>
      <c r="CT97" s="219"/>
      <c r="CU97" s="219"/>
      <c r="CV97" s="219"/>
      <c r="CW97" s="219"/>
      <c r="CX97" s="219"/>
      <c r="CY97" s="219"/>
      <c r="CZ97" s="219"/>
      <c r="DA97" s="219"/>
      <c r="DB97" s="219"/>
      <c r="DC97" s="219"/>
      <c r="DD97" s="219"/>
      <c r="DE97" s="219"/>
      <c r="DF97" s="219"/>
      <c r="DG97" s="219"/>
      <c r="DH97" s="219"/>
      <c r="DI97" s="219"/>
      <c r="DJ97" s="219"/>
      <c r="DK97" s="219"/>
      <c r="DL97" s="219"/>
      <c r="DM97" s="219"/>
      <c r="DN97" s="219"/>
      <c r="DO97" s="219"/>
      <c r="DP97" s="219"/>
      <c r="DQ97" s="219"/>
      <c r="DR97" s="219"/>
      <c r="DS97" s="219"/>
      <c r="DT97" s="219"/>
      <c r="DU97" s="219"/>
      <c r="DV97" s="219"/>
      <c r="DW97" s="219"/>
      <c r="DX97" s="219"/>
      <c r="DY97" s="219"/>
      <c r="DZ97" s="219"/>
      <c r="EA97" s="219"/>
      <c r="EB97" s="219"/>
      <c r="EC97" s="219"/>
      <c r="ED97" s="219"/>
      <c r="EE97" s="219"/>
      <c r="EF97" s="219"/>
      <c r="EG97" s="219"/>
      <c r="EH97" s="219"/>
      <c r="EI97" s="219"/>
      <c r="EJ97" s="219"/>
      <c r="EK97" s="219"/>
      <c r="EL97" s="219"/>
      <c r="EM97" s="219"/>
      <c r="EN97" s="231"/>
      <c r="EO97" s="239"/>
      <c r="EP97" s="226"/>
      <c r="EQ97" s="202"/>
      <c r="ER97" s="202"/>
      <c r="ES97" s="202"/>
      <c r="ET97" s="202"/>
      <c r="EU97" s="202"/>
      <c r="EV97" s="202"/>
      <c r="EW97" s="202"/>
      <c r="EX97" s="202"/>
      <c r="EY97" s="202"/>
      <c r="EZ97" s="202"/>
      <c r="FA97" s="202"/>
      <c r="FB97" s="202"/>
      <c r="FC97" s="202"/>
      <c r="FD97" s="202"/>
      <c r="FE97" s="202"/>
      <c r="FF97" s="202"/>
      <c r="FG97" s="202"/>
      <c r="FH97" s="202"/>
      <c r="FI97" s="202"/>
      <c r="FJ97" s="202"/>
      <c r="FK97" s="202"/>
      <c r="FL97" s="202"/>
      <c r="FM97" s="202"/>
      <c r="FN97" s="202"/>
      <c r="FO97" s="202"/>
      <c r="FP97" s="202"/>
      <c r="FQ97" s="202"/>
      <c r="FR97" s="202"/>
      <c r="FS97" s="202"/>
      <c r="FT97" s="202"/>
      <c r="FU97" s="202"/>
      <c r="FV97" s="202"/>
      <c r="FW97" s="202"/>
      <c r="FX97" s="202"/>
      <c r="FY97" s="202"/>
      <c r="FZ97" s="202"/>
      <c r="GA97" s="202"/>
      <c r="GB97" s="202"/>
      <c r="GC97" s="202"/>
      <c r="GD97" s="202"/>
      <c r="GE97" s="202"/>
      <c r="GF97" s="202"/>
      <c r="GG97" s="202"/>
      <c r="GH97" s="202"/>
      <c r="GI97" s="202"/>
      <c r="GJ97" s="202"/>
      <c r="GK97" s="202"/>
      <c r="GL97" s="202"/>
      <c r="GM97" s="202"/>
      <c r="GN97" s="202"/>
      <c r="GO97" s="202"/>
      <c r="GP97" s="202"/>
      <c r="GQ97" s="202"/>
      <c r="GR97" s="202"/>
      <c r="GS97" s="202"/>
      <c r="GT97" s="202"/>
      <c r="GU97" s="202"/>
      <c r="GV97" s="202"/>
      <c r="GW97" s="202"/>
      <c r="GX97" s="202"/>
      <c r="GY97" s="202"/>
      <c r="GZ97" s="202"/>
      <c r="HA97" s="202"/>
      <c r="HB97" s="202"/>
      <c r="HC97" s="202"/>
      <c r="HD97" s="202"/>
      <c r="HE97" s="202"/>
      <c r="HF97" s="202"/>
      <c r="HG97" s="202"/>
      <c r="HH97" s="202"/>
      <c r="HI97" s="202"/>
      <c r="HJ97" s="202"/>
      <c r="HK97" s="202"/>
      <c r="HL97" s="202"/>
      <c r="HM97" s="154"/>
      <c r="HN97" s="154"/>
      <c r="HO97" s="154"/>
      <c r="HP97" s="154"/>
      <c r="HQ97" s="154"/>
      <c r="HR97" s="154"/>
      <c r="HS97" s="154"/>
      <c r="HT97" s="154"/>
      <c r="HU97" s="154"/>
      <c r="HV97" s="154"/>
      <c r="HW97" s="166"/>
    </row>
    <row r="98" spans="1:231">
      <c r="A98" s="145">
        <f t="shared" si="42"/>
        <v>44582</v>
      </c>
      <c r="B98" s="219">
        <f>'Age&amp;Sex by occurrence date'!$XL22</f>
        <v>17071</v>
      </c>
      <c r="C98" s="219">
        <v>13996</v>
      </c>
      <c r="D98" s="219">
        <v>13996</v>
      </c>
      <c r="E98" s="219">
        <v>13996</v>
      </c>
      <c r="F98" s="219">
        <v>13996</v>
      </c>
      <c r="G98" s="219">
        <v>13996</v>
      </c>
      <c r="H98" s="219">
        <v>13996</v>
      </c>
      <c r="I98" s="219">
        <v>13996</v>
      </c>
      <c r="J98" s="219">
        <v>13996</v>
      </c>
      <c r="K98" s="219">
        <v>13996</v>
      </c>
      <c r="L98" s="219">
        <v>13996</v>
      </c>
      <c r="M98" s="219">
        <v>13996</v>
      </c>
      <c r="N98" s="219">
        <v>13996</v>
      </c>
      <c r="O98" s="219">
        <v>13996</v>
      </c>
      <c r="P98" s="219">
        <v>13996</v>
      </c>
      <c r="Q98" s="219">
        <v>13995</v>
      </c>
      <c r="R98" s="219">
        <v>13994</v>
      </c>
      <c r="S98" s="219">
        <v>13994</v>
      </c>
      <c r="T98" s="219">
        <v>13986</v>
      </c>
      <c r="U98" s="219">
        <v>13986</v>
      </c>
      <c r="V98" s="219">
        <v>13985</v>
      </c>
      <c r="W98" s="219">
        <v>13985</v>
      </c>
      <c r="X98" s="219">
        <v>13985</v>
      </c>
      <c r="Y98" s="219">
        <v>13925</v>
      </c>
      <c r="Z98" s="219">
        <v>13893</v>
      </c>
      <c r="AA98" s="219">
        <v>13805</v>
      </c>
      <c r="AB98" s="219">
        <v>13607</v>
      </c>
      <c r="AC98" s="219">
        <v>13607</v>
      </c>
      <c r="AD98" s="219">
        <v>13607</v>
      </c>
      <c r="AE98" s="219">
        <v>13564</v>
      </c>
      <c r="AF98" s="219">
        <v>13564</v>
      </c>
      <c r="AG98" s="219">
        <v>13564</v>
      </c>
      <c r="AH98" s="219">
        <v>13564</v>
      </c>
      <c r="AI98" s="219">
        <v>13564</v>
      </c>
      <c r="AJ98" s="219">
        <v>13564</v>
      </c>
      <c r="AK98" s="219">
        <v>13564</v>
      </c>
      <c r="AL98" s="219">
        <v>13564</v>
      </c>
      <c r="AM98" s="219">
        <v>13564</v>
      </c>
      <c r="AN98" s="219">
        <v>13563</v>
      </c>
      <c r="AO98" s="219">
        <v>13563</v>
      </c>
      <c r="AP98" s="219">
        <v>13562</v>
      </c>
      <c r="AQ98" s="219">
        <v>13562</v>
      </c>
      <c r="AR98" s="219">
        <v>13562</v>
      </c>
      <c r="AS98" s="219">
        <v>13562</v>
      </c>
      <c r="AT98" s="219">
        <v>13549</v>
      </c>
      <c r="AU98" s="219">
        <v>13548</v>
      </c>
      <c r="AV98" s="219">
        <v>13548</v>
      </c>
      <c r="AW98" s="219">
        <v>13548</v>
      </c>
      <c r="AX98" s="219">
        <v>13548</v>
      </c>
      <c r="AY98" s="219">
        <v>13548</v>
      </c>
      <c r="AZ98" s="219">
        <v>13547</v>
      </c>
      <c r="BA98" s="219">
        <v>13547</v>
      </c>
      <c r="BB98" s="219">
        <v>13547</v>
      </c>
      <c r="BC98" s="219">
        <v>13547</v>
      </c>
      <c r="BD98" s="219">
        <v>13547</v>
      </c>
      <c r="BE98" s="219">
        <v>13547</v>
      </c>
      <c r="BF98" s="219">
        <v>13547</v>
      </c>
      <c r="BG98" s="219">
        <v>13547</v>
      </c>
      <c r="BH98" s="219">
        <v>13547</v>
      </c>
      <c r="BI98" s="219">
        <v>13547</v>
      </c>
      <c r="BJ98" s="219">
        <v>13547</v>
      </c>
      <c r="BK98" s="219">
        <v>13546</v>
      </c>
      <c r="BL98" s="219">
        <v>13543</v>
      </c>
      <c r="BM98" s="219">
        <v>13543</v>
      </c>
      <c r="BN98" s="219">
        <v>13542</v>
      </c>
      <c r="BO98" s="219">
        <v>13541</v>
      </c>
      <c r="BP98" s="219">
        <v>13541</v>
      </c>
      <c r="BQ98" s="219">
        <v>13541</v>
      </c>
      <c r="BR98" s="219">
        <v>13540</v>
      </c>
      <c r="BS98" s="219">
        <v>13540</v>
      </c>
      <c r="BT98" s="219">
        <v>13538</v>
      </c>
      <c r="BU98" s="219">
        <v>13537</v>
      </c>
      <c r="BV98" s="219">
        <v>13537</v>
      </c>
      <c r="BW98" s="219">
        <v>13535</v>
      </c>
      <c r="BX98" s="219">
        <v>13532</v>
      </c>
      <c r="BY98" s="219">
        <v>13526</v>
      </c>
      <c r="BZ98" s="219">
        <v>13525</v>
      </c>
      <c r="CA98" s="219">
        <v>13524</v>
      </c>
      <c r="CB98" s="219">
        <v>13519</v>
      </c>
      <c r="CC98" s="219">
        <v>13517</v>
      </c>
      <c r="CD98" s="219">
        <v>13512</v>
      </c>
      <c r="CE98" s="219"/>
      <c r="CF98" s="219"/>
      <c r="CG98" s="219"/>
      <c r="CH98" s="219"/>
      <c r="CI98" s="219"/>
      <c r="CJ98" s="219"/>
      <c r="CK98" s="219"/>
      <c r="CL98" s="219"/>
      <c r="CM98" s="219"/>
      <c r="CN98" s="219"/>
      <c r="CO98" s="219"/>
      <c r="CP98" s="219"/>
      <c r="CQ98" s="219"/>
      <c r="CR98" s="219"/>
      <c r="CS98" s="219"/>
      <c r="CT98" s="219"/>
      <c r="CU98" s="219"/>
      <c r="CV98" s="219"/>
      <c r="CW98" s="219"/>
      <c r="CX98" s="219"/>
      <c r="CY98" s="219"/>
      <c r="CZ98" s="219"/>
      <c r="DA98" s="219"/>
      <c r="DB98" s="219"/>
      <c r="DC98" s="219"/>
      <c r="DD98" s="219"/>
      <c r="DE98" s="219"/>
      <c r="DF98" s="219"/>
      <c r="DG98" s="219"/>
      <c r="DH98" s="219"/>
      <c r="DI98" s="219"/>
      <c r="DJ98" s="219"/>
      <c r="DK98" s="219"/>
      <c r="DL98" s="219"/>
      <c r="DM98" s="219"/>
      <c r="DN98" s="219"/>
      <c r="DO98" s="219"/>
      <c r="DP98" s="219"/>
      <c r="DQ98" s="219"/>
      <c r="DR98" s="219"/>
      <c r="DS98" s="219"/>
      <c r="DT98" s="219"/>
      <c r="DU98" s="219"/>
      <c r="DV98" s="219"/>
      <c r="DW98" s="219"/>
      <c r="DX98" s="219"/>
      <c r="DY98" s="219"/>
      <c r="DZ98" s="219"/>
      <c r="EA98" s="219"/>
      <c r="EB98" s="219"/>
      <c r="EC98" s="219"/>
      <c r="ED98" s="219"/>
      <c r="EE98" s="219"/>
      <c r="EF98" s="219"/>
      <c r="EG98" s="219"/>
      <c r="EH98" s="219"/>
      <c r="EI98" s="219"/>
      <c r="EJ98" s="219"/>
      <c r="EK98" s="219"/>
      <c r="EL98" s="219"/>
      <c r="EM98" s="219"/>
      <c r="EN98" s="231"/>
      <c r="EO98" s="239"/>
      <c r="EP98" s="226"/>
      <c r="EQ98" s="202"/>
      <c r="ER98" s="202"/>
      <c r="ES98" s="202"/>
      <c r="ET98" s="202"/>
      <c r="EU98" s="202"/>
      <c r="EV98" s="202"/>
      <c r="EW98" s="202"/>
      <c r="EX98" s="202"/>
      <c r="EY98" s="202"/>
      <c r="EZ98" s="202"/>
      <c r="FA98" s="202"/>
      <c r="FB98" s="202"/>
      <c r="FC98" s="202"/>
      <c r="FD98" s="202"/>
      <c r="FE98" s="202"/>
      <c r="FF98" s="202"/>
      <c r="FG98" s="202"/>
      <c r="FH98" s="202"/>
      <c r="FI98" s="202"/>
      <c r="FJ98" s="202"/>
      <c r="FK98" s="202"/>
      <c r="FL98" s="202"/>
      <c r="FM98" s="202"/>
      <c r="FN98" s="202"/>
      <c r="FO98" s="202"/>
      <c r="FP98" s="202"/>
      <c r="FQ98" s="202"/>
      <c r="FR98" s="202"/>
      <c r="FS98" s="202"/>
      <c r="FT98" s="202"/>
      <c r="FU98" s="202"/>
      <c r="FV98" s="202"/>
      <c r="FW98" s="202"/>
      <c r="FX98" s="202"/>
      <c r="FY98" s="202"/>
      <c r="FZ98" s="202"/>
      <c r="GA98" s="202"/>
      <c r="GB98" s="202"/>
      <c r="GC98" s="202"/>
      <c r="GD98" s="202"/>
      <c r="GE98" s="202"/>
      <c r="GF98" s="202"/>
      <c r="GG98" s="202"/>
      <c r="GH98" s="202"/>
      <c r="GI98" s="202"/>
      <c r="GJ98" s="202"/>
      <c r="GK98" s="202"/>
      <c r="GL98" s="202"/>
      <c r="GM98" s="202"/>
      <c r="GN98" s="202"/>
      <c r="GO98" s="202"/>
      <c r="GP98" s="202"/>
      <c r="GQ98" s="202"/>
      <c r="GR98" s="202"/>
      <c r="GS98" s="202"/>
      <c r="GT98" s="202"/>
      <c r="GU98" s="202"/>
      <c r="GV98" s="202"/>
      <c r="GW98" s="202"/>
      <c r="GX98" s="202"/>
      <c r="GY98" s="202"/>
      <c r="GZ98" s="202"/>
      <c r="HA98" s="202"/>
      <c r="HB98" s="202"/>
      <c r="HC98" s="202"/>
      <c r="HD98" s="202"/>
      <c r="HE98" s="202"/>
      <c r="HF98" s="202"/>
      <c r="HG98" s="202"/>
      <c r="HH98" s="202"/>
      <c r="HI98" s="202"/>
      <c r="HJ98" s="202"/>
      <c r="HK98" s="202"/>
      <c r="HL98" s="202"/>
      <c r="HM98" s="154"/>
      <c r="HN98" s="154"/>
      <c r="HO98" s="154"/>
      <c r="HP98" s="154"/>
      <c r="HQ98" s="154"/>
      <c r="HR98" s="154"/>
      <c r="HS98" s="154"/>
      <c r="HT98" s="154"/>
      <c r="HU98" s="154"/>
      <c r="HV98" s="154"/>
      <c r="HW98" s="166"/>
    </row>
    <row r="99" spans="1:231">
      <c r="A99" s="145">
        <f t="shared" si="42"/>
        <v>44581</v>
      </c>
      <c r="B99" s="219">
        <f>'Age&amp;Sex by occurrence date'!$XS22</f>
        <v>17055</v>
      </c>
      <c r="C99" s="219">
        <v>13980</v>
      </c>
      <c r="D99" s="219">
        <v>13980</v>
      </c>
      <c r="E99" s="219">
        <v>13980</v>
      </c>
      <c r="F99" s="219">
        <v>13980</v>
      </c>
      <c r="G99" s="219">
        <v>13980</v>
      </c>
      <c r="H99" s="219">
        <v>13980</v>
      </c>
      <c r="I99" s="219">
        <v>13980</v>
      </c>
      <c r="J99" s="219">
        <v>13980</v>
      </c>
      <c r="K99" s="219">
        <v>13980</v>
      </c>
      <c r="L99" s="219">
        <v>13980</v>
      </c>
      <c r="M99" s="219">
        <v>13980</v>
      </c>
      <c r="N99" s="219">
        <v>13980</v>
      </c>
      <c r="O99" s="219">
        <v>13980</v>
      </c>
      <c r="P99" s="219">
        <v>13980</v>
      </c>
      <c r="Q99" s="219">
        <v>13979</v>
      </c>
      <c r="R99" s="219">
        <v>13978</v>
      </c>
      <c r="S99" s="219">
        <v>13978</v>
      </c>
      <c r="T99" s="219">
        <v>13970</v>
      </c>
      <c r="U99" s="219">
        <v>13970</v>
      </c>
      <c r="V99" s="219">
        <v>13969</v>
      </c>
      <c r="W99" s="219">
        <v>13969</v>
      </c>
      <c r="X99" s="219">
        <v>13969</v>
      </c>
      <c r="Y99" s="219">
        <v>13910</v>
      </c>
      <c r="Z99" s="219">
        <v>13878</v>
      </c>
      <c r="AA99" s="219">
        <v>13790</v>
      </c>
      <c r="AB99" s="219">
        <v>13593</v>
      </c>
      <c r="AC99" s="219">
        <v>13593</v>
      </c>
      <c r="AD99" s="219">
        <v>13593</v>
      </c>
      <c r="AE99" s="219">
        <v>13550</v>
      </c>
      <c r="AF99" s="219">
        <v>13550</v>
      </c>
      <c r="AG99" s="219">
        <v>13550</v>
      </c>
      <c r="AH99" s="219">
        <v>13550</v>
      </c>
      <c r="AI99" s="219">
        <v>13550</v>
      </c>
      <c r="AJ99" s="219">
        <v>13550</v>
      </c>
      <c r="AK99" s="219">
        <v>13550</v>
      </c>
      <c r="AL99" s="219">
        <v>13550</v>
      </c>
      <c r="AM99" s="219">
        <v>13550</v>
      </c>
      <c r="AN99" s="219">
        <v>13549</v>
      </c>
      <c r="AO99" s="219">
        <v>13549</v>
      </c>
      <c r="AP99" s="219">
        <v>13548</v>
      </c>
      <c r="AQ99" s="219">
        <v>13548</v>
      </c>
      <c r="AR99" s="219">
        <v>13548</v>
      </c>
      <c r="AS99" s="219">
        <v>13548</v>
      </c>
      <c r="AT99" s="219">
        <v>13535</v>
      </c>
      <c r="AU99" s="219">
        <v>13534</v>
      </c>
      <c r="AV99" s="219">
        <v>13534</v>
      </c>
      <c r="AW99" s="219">
        <v>13534</v>
      </c>
      <c r="AX99" s="219">
        <v>13534</v>
      </c>
      <c r="AY99" s="219">
        <v>13534</v>
      </c>
      <c r="AZ99" s="219">
        <v>13533</v>
      </c>
      <c r="BA99" s="219">
        <v>13533</v>
      </c>
      <c r="BB99" s="219">
        <v>13533</v>
      </c>
      <c r="BC99" s="219">
        <v>13533</v>
      </c>
      <c r="BD99" s="219">
        <v>13533</v>
      </c>
      <c r="BE99" s="219">
        <v>13533</v>
      </c>
      <c r="BF99" s="219">
        <v>13533</v>
      </c>
      <c r="BG99" s="219">
        <v>13533</v>
      </c>
      <c r="BH99" s="219">
        <v>13533</v>
      </c>
      <c r="BI99" s="219">
        <v>13533</v>
      </c>
      <c r="BJ99" s="219">
        <v>13533</v>
      </c>
      <c r="BK99" s="219">
        <v>13532</v>
      </c>
      <c r="BL99" s="219">
        <v>13530</v>
      </c>
      <c r="BM99" s="219">
        <v>13530</v>
      </c>
      <c r="BN99" s="219">
        <v>13529</v>
      </c>
      <c r="BO99" s="219">
        <v>13528</v>
      </c>
      <c r="BP99" s="219">
        <v>13528</v>
      </c>
      <c r="BQ99" s="219">
        <v>13528</v>
      </c>
      <c r="BR99" s="219">
        <v>13527</v>
      </c>
      <c r="BS99" s="219">
        <v>13527</v>
      </c>
      <c r="BT99" s="219">
        <v>13525</v>
      </c>
      <c r="BU99" s="219">
        <v>13524</v>
      </c>
      <c r="BV99" s="219">
        <v>13524</v>
      </c>
      <c r="BW99" s="219">
        <v>13522</v>
      </c>
      <c r="BX99" s="219">
        <v>13519</v>
      </c>
      <c r="BY99" s="219">
        <v>13515</v>
      </c>
      <c r="BZ99" s="219">
        <v>13514</v>
      </c>
      <c r="CA99" s="219">
        <v>13513</v>
      </c>
      <c r="CB99" s="219">
        <v>13510</v>
      </c>
      <c r="CC99" s="219">
        <v>13508</v>
      </c>
      <c r="CD99" s="219">
        <v>13508</v>
      </c>
      <c r="CE99" s="219">
        <v>13508</v>
      </c>
      <c r="CF99" s="219"/>
      <c r="CG99" s="219"/>
      <c r="CH99" s="219"/>
      <c r="CI99" s="219"/>
      <c r="CJ99" s="219"/>
      <c r="CK99" s="219"/>
      <c r="CL99" s="219"/>
      <c r="CM99" s="219"/>
      <c r="CN99" s="219"/>
      <c r="CO99" s="219"/>
      <c r="CP99" s="219"/>
      <c r="CQ99" s="219"/>
      <c r="CR99" s="219"/>
      <c r="CS99" s="219"/>
      <c r="CT99" s="219"/>
      <c r="CU99" s="219"/>
      <c r="CV99" s="219"/>
      <c r="CW99" s="219"/>
      <c r="CX99" s="219"/>
      <c r="CY99" s="219"/>
      <c r="CZ99" s="219"/>
      <c r="DA99" s="219"/>
      <c r="DB99" s="219"/>
      <c r="DC99" s="219"/>
      <c r="DD99" s="219"/>
      <c r="DE99" s="219"/>
      <c r="DF99" s="219"/>
      <c r="DG99" s="219"/>
      <c r="DH99" s="219"/>
      <c r="DI99" s="219"/>
      <c r="DJ99" s="219"/>
      <c r="DK99" s="219"/>
      <c r="DL99" s="219"/>
      <c r="DM99" s="219"/>
      <c r="DN99" s="219"/>
      <c r="DO99" s="219"/>
      <c r="DP99" s="219"/>
      <c r="DQ99" s="219"/>
      <c r="DR99" s="219"/>
      <c r="DS99" s="219"/>
      <c r="DT99" s="219"/>
      <c r="DU99" s="219"/>
      <c r="DV99" s="219"/>
      <c r="DW99" s="219"/>
      <c r="DX99" s="219"/>
      <c r="DY99" s="219"/>
      <c r="DZ99" s="219"/>
      <c r="EA99" s="219"/>
      <c r="EB99" s="219"/>
      <c r="EC99" s="219"/>
      <c r="ED99" s="219"/>
      <c r="EE99" s="219"/>
      <c r="EF99" s="219"/>
      <c r="EG99" s="219"/>
      <c r="EH99" s="219"/>
      <c r="EI99" s="219"/>
      <c r="EJ99" s="219"/>
      <c r="EK99" s="219"/>
      <c r="EL99" s="219"/>
      <c r="EM99" s="219"/>
      <c r="EN99" s="231"/>
      <c r="EO99" s="239"/>
      <c r="EP99" s="226"/>
      <c r="EQ99" s="202"/>
      <c r="ER99" s="202"/>
      <c r="ES99" s="202"/>
      <c r="ET99" s="202"/>
      <c r="EU99" s="202"/>
      <c r="EV99" s="202"/>
      <c r="EW99" s="202"/>
      <c r="EX99" s="202"/>
      <c r="EY99" s="202"/>
      <c r="EZ99" s="202"/>
      <c r="FA99" s="202"/>
      <c r="FB99" s="202"/>
      <c r="FC99" s="202"/>
      <c r="FD99" s="202"/>
      <c r="FE99" s="202"/>
      <c r="FF99" s="202"/>
      <c r="FG99" s="202"/>
      <c r="FH99" s="202"/>
      <c r="FI99" s="202"/>
      <c r="FJ99" s="202"/>
      <c r="FK99" s="202"/>
      <c r="FL99" s="202"/>
      <c r="FM99" s="202"/>
      <c r="FN99" s="202"/>
      <c r="FO99" s="202"/>
      <c r="FP99" s="202"/>
      <c r="FQ99" s="202"/>
      <c r="FR99" s="202"/>
      <c r="FS99" s="202"/>
      <c r="FT99" s="202"/>
      <c r="FU99" s="202"/>
      <c r="FV99" s="202"/>
      <c r="FW99" s="202"/>
      <c r="FX99" s="202"/>
      <c r="FY99" s="202"/>
      <c r="FZ99" s="202"/>
      <c r="GA99" s="202"/>
      <c r="GB99" s="202"/>
      <c r="GC99" s="202"/>
      <c r="GD99" s="202"/>
      <c r="GE99" s="202"/>
      <c r="GF99" s="202"/>
      <c r="GG99" s="202"/>
      <c r="GH99" s="202"/>
      <c r="GI99" s="202"/>
      <c r="GJ99" s="202"/>
      <c r="GK99" s="202"/>
      <c r="GL99" s="202"/>
      <c r="GM99" s="202"/>
      <c r="GN99" s="202"/>
      <c r="GO99" s="202"/>
      <c r="GP99" s="202"/>
      <c r="GQ99" s="202"/>
      <c r="GR99" s="202"/>
      <c r="GS99" s="202"/>
      <c r="GT99" s="202"/>
      <c r="GU99" s="202"/>
      <c r="GV99" s="202"/>
      <c r="GW99" s="202"/>
      <c r="GX99" s="202"/>
      <c r="GY99" s="202"/>
      <c r="GZ99" s="202"/>
      <c r="HA99" s="202"/>
      <c r="HB99" s="202"/>
      <c r="HC99" s="202"/>
      <c r="HD99" s="202"/>
      <c r="HE99" s="202"/>
      <c r="HF99" s="202"/>
      <c r="HG99" s="202"/>
      <c r="HH99" s="202"/>
      <c r="HI99" s="202"/>
      <c r="HJ99" s="202"/>
      <c r="HK99" s="202"/>
      <c r="HL99" s="202"/>
      <c r="HM99" s="154"/>
      <c r="HN99" s="154"/>
      <c r="HO99" s="154"/>
      <c r="HP99" s="154"/>
      <c r="HQ99" s="154"/>
      <c r="HR99" s="154"/>
      <c r="HS99" s="154"/>
      <c r="HT99" s="154"/>
      <c r="HU99" s="154"/>
      <c r="HV99" s="154"/>
      <c r="HW99" s="166"/>
    </row>
    <row r="100" spans="1:231">
      <c r="A100" s="145">
        <f t="shared" ref="A100:A107" si="43">A101+1</f>
        <v>44580</v>
      </c>
      <c r="B100" s="219">
        <f>'Age&amp;Sex by occurrence date'!$XZ22</f>
        <v>17047</v>
      </c>
      <c r="C100" s="219">
        <v>13972</v>
      </c>
      <c r="D100" s="219">
        <v>13972</v>
      </c>
      <c r="E100" s="219">
        <v>13972</v>
      </c>
      <c r="F100" s="219">
        <v>13972</v>
      </c>
      <c r="G100" s="219">
        <v>13972</v>
      </c>
      <c r="H100" s="219">
        <v>13972</v>
      </c>
      <c r="I100" s="219">
        <v>13972</v>
      </c>
      <c r="J100" s="219">
        <v>13972</v>
      </c>
      <c r="K100" s="219">
        <v>13972</v>
      </c>
      <c r="L100" s="219">
        <v>13972</v>
      </c>
      <c r="M100" s="219">
        <v>13972</v>
      </c>
      <c r="N100" s="219">
        <v>13972</v>
      </c>
      <c r="O100" s="219">
        <v>13972</v>
      </c>
      <c r="P100" s="219">
        <v>13972</v>
      </c>
      <c r="Q100" s="219">
        <v>13971</v>
      </c>
      <c r="R100" s="219">
        <v>13970</v>
      </c>
      <c r="S100" s="219">
        <v>13970</v>
      </c>
      <c r="T100" s="219">
        <v>13962</v>
      </c>
      <c r="U100" s="219">
        <v>13962</v>
      </c>
      <c r="V100" s="219">
        <v>13961</v>
      </c>
      <c r="W100" s="219">
        <v>13961</v>
      </c>
      <c r="X100" s="219">
        <v>13961</v>
      </c>
      <c r="Y100" s="219">
        <v>13904</v>
      </c>
      <c r="Z100" s="219">
        <v>13873</v>
      </c>
      <c r="AA100" s="219">
        <v>13785</v>
      </c>
      <c r="AB100" s="219">
        <v>13588</v>
      </c>
      <c r="AC100" s="219">
        <v>13588</v>
      </c>
      <c r="AD100" s="219">
        <v>13588</v>
      </c>
      <c r="AE100" s="219">
        <v>13545</v>
      </c>
      <c r="AF100" s="219">
        <v>13545</v>
      </c>
      <c r="AG100" s="219">
        <v>13545</v>
      </c>
      <c r="AH100" s="219">
        <v>13545</v>
      </c>
      <c r="AI100" s="219">
        <v>13545</v>
      </c>
      <c r="AJ100" s="219">
        <v>13545</v>
      </c>
      <c r="AK100" s="219">
        <v>13545</v>
      </c>
      <c r="AL100" s="219">
        <v>13545</v>
      </c>
      <c r="AM100" s="219">
        <v>13545</v>
      </c>
      <c r="AN100" s="219">
        <v>13544</v>
      </c>
      <c r="AO100" s="219">
        <v>13544</v>
      </c>
      <c r="AP100" s="219">
        <v>13543</v>
      </c>
      <c r="AQ100" s="219">
        <v>13543</v>
      </c>
      <c r="AR100" s="219">
        <v>13543</v>
      </c>
      <c r="AS100" s="219">
        <v>13543</v>
      </c>
      <c r="AT100" s="219">
        <v>13530</v>
      </c>
      <c r="AU100" s="219">
        <v>13530</v>
      </c>
      <c r="AV100" s="219">
        <v>13530</v>
      </c>
      <c r="AW100" s="219">
        <v>13530</v>
      </c>
      <c r="AX100" s="219">
        <v>13530</v>
      </c>
      <c r="AY100" s="219">
        <v>13530</v>
      </c>
      <c r="AZ100" s="219">
        <v>13529</v>
      </c>
      <c r="BA100" s="219">
        <v>13529</v>
      </c>
      <c r="BB100" s="219">
        <v>13529</v>
      </c>
      <c r="BC100" s="219">
        <v>13529</v>
      </c>
      <c r="BD100" s="219">
        <v>13529</v>
      </c>
      <c r="BE100" s="219">
        <v>13529</v>
      </c>
      <c r="BF100" s="219">
        <v>13529</v>
      </c>
      <c r="BG100" s="219">
        <v>13529</v>
      </c>
      <c r="BH100" s="219">
        <v>13529</v>
      </c>
      <c r="BI100" s="219">
        <v>13529</v>
      </c>
      <c r="BJ100" s="219">
        <v>13529</v>
      </c>
      <c r="BK100" s="219">
        <v>13528</v>
      </c>
      <c r="BL100" s="219">
        <v>13526</v>
      </c>
      <c r="BM100" s="219">
        <v>13526</v>
      </c>
      <c r="BN100" s="219">
        <v>13525</v>
      </c>
      <c r="BO100" s="219">
        <v>13524</v>
      </c>
      <c r="BP100" s="219">
        <v>13524</v>
      </c>
      <c r="BQ100" s="219">
        <v>13524</v>
      </c>
      <c r="BR100" s="219">
        <v>13523</v>
      </c>
      <c r="BS100" s="219">
        <v>13523</v>
      </c>
      <c r="BT100" s="219">
        <v>13521</v>
      </c>
      <c r="BU100" s="219">
        <v>13520</v>
      </c>
      <c r="BV100" s="219">
        <v>13520</v>
      </c>
      <c r="BW100" s="219">
        <v>13518</v>
      </c>
      <c r="BX100" s="219">
        <v>13515</v>
      </c>
      <c r="BY100" s="219">
        <v>13511</v>
      </c>
      <c r="BZ100" s="219">
        <v>13510</v>
      </c>
      <c r="CA100" s="219">
        <v>13509</v>
      </c>
      <c r="CB100" s="219">
        <v>13507</v>
      </c>
      <c r="CC100" s="219">
        <v>13506</v>
      </c>
      <c r="CD100" s="219">
        <v>13506</v>
      </c>
      <c r="CE100" s="219">
        <v>13506</v>
      </c>
      <c r="CF100" s="219">
        <v>13500</v>
      </c>
      <c r="CG100" s="219"/>
      <c r="CH100" s="219"/>
      <c r="CI100" s="219"/>
      <c r="CJ100" s="219"/>
      <c r="CK100" s="219"/>
      <c r="CL100" s="219"/>
      <c r="CM100" s="219"/>
      <c r="CN100" s="219"/>
      <c r="CO100" s="219"/>
      <c r="CP100" s="219"/>
      <c r="CQ100" s="219"/>
      <c r="CR100" s="219"/>
      <c r="CS100" s="219"/>
      <c r="CT100" s="219"/>
      <c r="CU100" s="219"/>
      <c r="CV100" s="219"/>
      <c r="CW100" s="219"/>
      <c r="CX100" s="219"/>
      <c r="CY100" s="219"/>
      <c r="CZ100" s="219"/>
      <c r="DA100" s="219"/>
      <c r="DB100" s="219"/>
      <c r="DC100" s="219"/>
      <c r="DD100" s="219"/>
      <c r="DE100" s="219"/>
      <c r="DF100" s="219"/>
      <c r="DG100" s="219"/>
      <c r="DH100" s="219"/>
      <c r="DI100" s="219"/>
      <c r="DJ100" s="219"/>
      <c r="DK100" s="219"/>
      <c r="DL100" s="219"/>
      <c r="DM100" s="219"/>
      <c r="DN100" s="219"/>
      <c r="DO100" s="219"/>
      <c r="DP100" s="219"/>
      <c r="DQ100" s="219"/>
      <c r="DR100" s="219"/>
      <c r="DS100" s="219"/>
      <c r="DT100" s="219"/>
      <c r="DU100" s="219"/>
      <c r="DV100" s="219"/>
      <c r="DW100" s="219"/>
      <c r="DX100" s="219"/>
      <c r="DY100" s="219"/>
      <c r="DZ100" s="219"/>
      <c r="EA100" s="219"/>
      <c r="EB100" s="219"/>
      <c r="EC100" s="219"/>
      <c r="ED100" s="219"/>
      <c r="EE100" s="219"/>
      <c r="EF100" s="219"/>
      <c r="EG100" s="219"/>
      <c r="EH100" s="219"/>
      <c r="EI100" s="219"/>
      <c r="EJ100" s="219"/>
      <c r="EK100" s="219"/>
      <c r="EL100" s="219"/>
      <c r="EM100" s="219"/>
      <c r="EN100" s="231"/>
      <c r="EO100" s="239"/>
      <c r="EP100" s="226"/>
      <c r="EQ100" s="202"/>
      <c r="ER100" s="202"/>
      <c r="ES100" s="202"/>
      <c r="ET100" s="202"/>
      <c r="EU100" s="202"/>
      <c r="EV100" s="202"/>
      <c r="EW100" s="202"/>
      <c r="EX100" s="202"/>
      <c r="EY100" s="202"/>
      <c r="EZ100" s="202"/>
      <c r="FA100" s="202"/>
      <c r="FB100" s="202"/>
      <c r="FC100" s="202"/>
      <c r="FD100" s="202"/>
      <c r="FE100" s="202"/>
      <c r="FF100" s="202"/>
      <c r="FG100" s="202"/>
      <c r="FH100" s="202"/>
      <c r="FI100" s="202"/>
      <c r="FJ100" s="202"/>
      <c r="FK100" s="202"/>
      <c r="FL100" s="202"/>
      <c r="FM100" s="202"/>
      <c r="FN100" s="202"/>
      <c r="FO100" s="202"/>
      <c r="FP100" s="202"/>
      <c r="FQ100" s="202"/>
      <c r="FR100" s="202"/>
      <c r="FS100" s="202"/>
      <c r="FT100" s="202"/>
      <c r="FU100" s="202"/>
      <c r="FV100" s="202"/>
      <c r="FW100" s="202"/>
      <c r="FX100" s="202"/>
      <c r="FY100" s="202"/>
      <c r="FZ100" s="202"/>
      <c r="GA100" s="202"/>
      <c r="GB100" s="202"/>
      <c r="GC100" s="202"/>
      <c r="GD100" s="202"/>
      <c r="GE100" s="202"/>
      <c r="GF100" s="202"/>
      <c r="GG100" s="202"/>
      <c r="GH100" s="202"/>
      <c r="GI100" s="202"/>
      <c r="GJ100" s="202"/>
      <c r="GK100" s="202"/>
      <c r="GL100" s="202"/>
      <c r="GM100" s="202"/>
      <c r="GN100" s="202"/>
      <c r="GO100" s="202"/>
      <c r="GP100" s="202"/>
      <c r="GQ100" s="202"/>
      <c r="GR100" s="202"/>
      <c r="GS100" s="202"/>
      <c r="GT100" s="202"/>
      <c r="GU100" s="202"/>
      <c r="GV100" s="202"/>
      <c r="GW100" s="202"/>
      <c r="GX100" s="202"/>
      <c r="GY100" s="202"/>
      <c r="GZ100" s="202"/>
      <c r="HA100" s="202"/>
      <c r="HB100" s="202"/>
      <c r="HC100" s="202"/>
      <c r="HD100" s="202"/>
      <c r="HE100" s="202"/>
      <c r="HF100" s="202"/>
      <c r="HG100" s="202"/>
      <c r="HH100" s="202"/>
      <c r="HI100" s="202"/>
      <c r="HJ100" s="202"/>
      <c r="HK100" s="202"/>
      <c r="HL100" s="202"/>
      <c r="HM100" s="154"/>
      <c r="HN100" s="154"/>
      <c r="HO100" s="154"/>
      <c r="HP100" s="154"/>
      <c r="HQ100" s="154"/>
      <c r="HR100" s="154"/>
      <c r="HS100" s="154"/>
      <c r="HT100" s="154"/>
      <c r="HU100" s="154"/>
      <c r="HV100" s="154"/>
      <c r="HW100" s="166"/>
    </row>
    <row r="101" spans="1:231">
      <c r="A101" s="145">
        <f t="shared" si="43"/>
        <v>44579</v>
      </c>
      <c r="B101" s="219">
        <f>'Age&amp;Sex by occurrence date'!$YG22</f>
        <v>17035</v>
      </c>
      <c r="C101" s="219">
        <v>13960</v>
      </c>
      <c r="D101" s="219">
        <v>13960</v>
      </c>
      <c r="E101" s="219">
        <v>13960</v>
      </c>
      <c r="F101" s="219">
        <v>13960</v>
      </c>
      <c r="G101" s="219">
        <v>13960</v>
      </c>
      <c r="H101" s="219">
        <v>13960</v>
      </c>
      <c r="I101" s="219">
        <v>13960</v>
      </c>
      <c r="J101" s="219">
        <v>13960</v>
      </c>
      <c r="K101" s="219">
        <v>13960</v>
      </c>
      <c r="L101" s="219">
        <v>13960</v>
      </c>
      <c r="M101" s="219">
        <v>13960</v>
      </c>
      <c r="N101" s="219">
        <v>13960</v>
      </c>
      <c r="O101" s="219">
        <v>13960</v>
      </c>
      <c r="P101" s="219">
        <v>13960</v>
      </c>
      <c r="Q101" s="219">
        <v>13959</v>
      </c>
      <c r="R101" s="219">
        <v>13958</v>
      </c>
      <c r="S101" s="219">
        <v>13958</v>
      </c>
      <c r="T101" s="219">
        <v>13950</v>
      </c>
      <c r="U101" s="219">
        <v>13950</v>
      </c>
      <c r="V101" s="219">
        <v>13949</v>
      </c>
      <c r="W101" s="219">
        <v>13949</v>
      </c>
      <c r="X101" s="219">
        <v>13949</v>
      </c>
      <c r="Y101" s="219">
        <v>13892</v>
      </c>
      <c r="Z101" s="219">
        <v>13861</v>
      </c>
      <c r="AA101" s="219">
        <v>13773</v>
      </c>
      <c r="AB101" s="219">
        <v>13576</v>
      </c>
      <c r="AC101" s="219">
        <v>13576</v>
      </c>
      <c r="AD101" s="219">
        <v>13576</v>
      </c>
      <c r="AE101" s="219">
        <v>13534</v>
      </c>
      <c r="AF101" s="219">
        <v>13534</v>
      </c>
      <c r="AG101" s="219">
        <v>13534</v>
      </c>
      <c r="AH101" s="219">
        <v>13534</v>
      </c>
      <c r="AI101" s="219">
        <v>13534</v>
      </c>
      <c r="AJ101" s="219">
        <v>13534</v>
      </c>
      <c r="AK101" s="219">
        <v>13534</v>
      </c>
      <c r="AL101" s="219">
        <v>13534</v>
      </c>
      <c r="AM101" s="219">
        <v>13534</v>
      </c>
      <c r="AN101" s="219">
        <v>13533</v>
      </c>
      <c r="AO101" s="219">
        <v>13533</v>
      </c>
      <c r="AP101" s="219">
        <v>13532</v>
      </c>
      <c r="AQ101" s="219">
        <v>13532</v>
      </c>
      <c r="AR101" s="219">
        <v>13532</v>
      </c>
      <c r="AS101" s="219">
        <v>13532</v>
      </c>
      <c r="AT101" s="219">
        <v>13519</v>
      </c>
      <c r="AU101" s="219">
        <v>13519</v>
      </c>
      <c r="AV101" s="219">
        <v>13519</v>
      </c>
      <c r="AW101" s="219">
        <v>13519</v>
      </c>
      <c r="AX101" s="219">
        <v>13519</v>
      </c>
      <c r="AY101" s="219">
        <v>13519</v>
      </c>
      <c r="AZ101" s="219">
        <v>13518</v>
      </c>
      <c r="BA101" s="219">
        <v>13518</v>
      </c>
      <c r="BB101" s="219">
        <v>13518</v>
      </c>
      <c r="BC101" s="219">
        <v>13518</v>
      </c>
      <c r="BD101" s="219">
        <v>13518</v>
      </c>
      <c r="BE101" s="219">
        <v>13518</v>
      </c>
      <c r="BF101" s="219">
        <v>13518</v>
      </c>
      <c r="BG101" s="219">
        <v>13518</v>
      </c>
      <c r="BH101" s="219">
        <v>13518</v>
      </c>
      <c r="BI101" s="219">
        <v>13518</v>
      </c>
      <c r="BJ101" s="219">
        <v>13518</v>
      </c>
      <c r="BK101" s="219">
        <v>13517</v>
      </c>
      <c r="BL101" s="219">
        <v>13515</v>
      </c>
      <c r="BM101" s="219">
        <v>13515</v>
      </c>
      <c r="BN101" s="219">
        <v>13515</v>
      </c>
      <c r="BO101" s="219">
        <v>13514</v>
      </c>
      <c r="BP101" s="219">
        <v>13514</v>
      </c>
      <c r="BQ101" s="219">
        <v>13514</v>
      </c>
      <c r="BR101" s="219">
        <v>13513</v>
      </c>
      <c r="BS101" s="219">
        <v>13513</v>
      </c>
      <c r="BT101" s="219">
        <v>13511</v>
      </c>
      <c r="BU101" s="219">
        <v>13510</v>
      </c>
      <c r="BV101" s="219">
        <v>13510</v>
      </c>
      <c r="BW101" s="219">
        <v>13508</v>
      </c>
      <c r="BX101" s="219">
        <v>13505</v>
      </c>
      <c r="BY101" s="219">
        <v>13501</v>
      </c>
      <c r="BZ101" s="219">
        <v>13501</v>
      </c>
      <c r="CA101" s="219">
        <v>13501</v>
      </c>
      <c r="CB101" s="219">
        <v>13499</v>
      </c>
      <c r="CC101" s="219">
        <v>13498</v>
      </c>
      <c r="CD101" s="219">
        <v>13498</v>
      </c>
      <c r="CE101" s="219">
        <v>13498</v>
      </c>
      <c r="CF101" s="219">
        <v>13496</v>
      </c>
      <c r="CG101" s="219">
        <v>13493</v>
      </c>
      <c r="CH101" s="219"/>
      <c r="CI101" s="219"/>
      <c r="CJ101" s="219"/>
      <c r="CK101" s="219"/>
      <c r="CL101" s="219"/>
      <c r="CM101" s="219"/>
      <c r="CN101" s="219"/>
      <c r="CO101" s="219"/>
      <c r="CP101" s="219"/>
      <c r="CQ101" s="219"/>
      <c r="CR101" s="219"/>
      <c r="CS101" s="219"/>
      <c r="CT101" s="219"/>
      <c r="CU101" s="219"/>
      <c r="CV101" s="219"/>
      <c r="CW101" s="219"/>
      <c r="CX101" s="219"/>
      <c r="CY101" s="219"/>
      <c r="CZ101" s="219"/>
      <c r="DA101" s="219"/>
      <c r="DB101" s="219"/>
      <c r="DC101" s="219"/>
      <c r="DD101" s="219"/>
      <c r="DE101" s="219"/>
      <c r="DF101" s="219"/>
      <c r="DG101" s="219"/>
      <c r="DH101" s="219"/>
      <c r="DI101" s="219"/>
      <c r="DJ101" s="219"/>
      <c r="DK101" s="219"/>
      <c r="DL101" s="219"/>
      <c r="DM101" s="219"/>
      <c r="DN101" s="219"/>
      <c r="DO101" s="219"/>
      <c r="DP101" s="219"/>
      <c r="DQ101" s="219"/>
      <c r="DR101" s="219"/>
      <c r="DS101" s="219"/>
      <c r="DT101" s="219"/>
      <c r="DU101" s="219"/>
      <c r="DV101" s="219"/>
      <c r="DW101" s="219"/>
      <c r="DX101" s="219"/>
      <c r="DY101" s="219"/>
      <c r="DZ101" s="219"/>
      <c r="EA101" s="219"/>
      <c r="EB101" s="219"/>
      <c r="EC101" s="219"/>
      <c r="ED101" s="219"/>
      <c r="EE101" s="219"/>
      <c r="EF101" s="219"/>
      <c r="EG101" s="219"/>
      <c r="EH101" s="219"/>
      <c r="EI101" s="219"/>
      <c r="EJ101" s="219"/>
      <c r="EK101" s="219"/>
      <c r="EL101" s="219"/>
      <c r="EM101" s="219"/>
      <c r="EN101" s="231"/>
      <c r="EO101" s="239"/>
      <c r="EP101" s="226"/>
      <c r="EQ101" s="202"/>
      <c r="ER101" s="202"/>
      <c r="ES101" s="202"/>
      <c r="ET101" s="202"/>
      <c r="EU101" s="202"/>
      <c r="EV101" s="202"/>
      <c r="EW101" s="202"/>
      <c r="EX101" s="202"/>
      <c r="EY101" s="202"/>
      <c r="EZ101" s="202"/>
      <c r="FA101" s="202"/>
      <c r="FB101" s="202"/>
      <c r="FC101" s="202"/>
      <c r="FD101" s="202"/>
      <c r="FE101" s="202"/>
      <c r="FF101" s="202"/>
      <c r="FG101" s="202"/>
      <c r="FH101" s="202"/>
      <c r="FI101" s="202"/>
      <c r="FJ101" s="202"/>
      <c r="FK101" s="202"/>
      <c r="FL101" s="202"/>
      <c r="FM101" s="202"/>
      <c r="FN101" s="202"/>
      <c r="FO101" s="202"/>
      <c r="FP101" s="202"/>
      <c r="FQ101" s="202"/>
      <c r="FR101" s="202"/>
      <c r="FS101" s="202"/>
      <c r="FT101" s="202"/>
      <c r="FU101" s="202"/>
      <c r="FV101" s="202"/>
      <c r="FW101" s="202"/>
      <c r="FX101" s="202"/>
      <c r="FY101" s="202"/>
      <c r="FZ101" s="202"/>
      <c r="GA101" s="202"/>
      <c r="GB101" s="202"/>
      <c r="GC101" s="202"/>
      <c r="GD101" s="202"/>
      <c r="GE101" s="202"/>
      <c r="GF101" s="202"/>
      <c r="GG101" s="202"/>
      <c r="GH101" s="202"/>
      <c r="GI101" s="202"/>
      <c r="GJ101" s="202"/>
      <c r="GK101" s="202"/>
      <c r="GL101" s="202"/>
      <c r="GM101" s="202"/>
      <c r="GN101" s="202"/>
      <c r="GO101" s="202"/>
      <c r="GP101" s="202"/>
      <c r="GQ101" s="202"/>
      <c r="GR101" s="202"/>
      <c r="GS101" s="202"/>
      <c r="GT101" s="202"/>
      <c r="GU101" s="202"/>
      <c r="GV101" s="202"/>
      <c r="GW101" s="202"/>
      <c r="GX101" s="202"/>
      <c r="GY101" s="202"/>
      <c r="GZ101" s="202"/>
      <c r="HA101" s="202"/>
      <c r="HB101" s="202"/>
      <c r="HC101" s="202"/>
      <c r="HD101" s="202"/>
      <c r="HE101" s="202"/>
      <c r="HF101" s="202"/>
      <c r="HG101" s="202"/>
      <c r="HH101" s="202"/>
      <c r="HI101" s="202"/>
      <c r="HJ101" s="202"/>
      <c r="HK101" s="202"/>
      <c r="HL101" s="202"/>
      <c r="HM101" s="154"/>
      <c r="HN101" s="154"/>
      <c r="HO101" s="154"/>
      <c r="HP101" s="154"/>
      <c r="HQ101" s="154"/>
      <c r="HR101" s="154"/>
      <c r="HS101" s="154"/>
      <c r="HT101" s="154"/>
      <c r="HU101" s="154"/>
      <c r="HV101" s="154"/>
      <c r="HW101" s="166"/>
    </row>
    <row r="102" spans="1:231">
      <c r="A102" s="145">
        <f t="shared" si="43"/>
        <v>44578</v>
      </c>
      <c r="B102" s="219">
        <f>'Age&amp;Sex by occurrence date'!$YN22</f>
        <v>17027</v>
      </c>
      <c r="C102" s="219">
        <v>13952</v>
      </c>
      <c r="D102" s="219">
        <v>13952</v>
      </c>
      <c r="E102" s="219">
        <v>13952</v>
      </c>
      <c r="F102" s="219">
        <v>13952</v>
      </c>
      <c r="G102" s="219">
        <v>13952</v>
      </c>
      <c r="H102" s="219">
        <v>13952</v>
      </c>
      <c r="I102" s="219">
        <v>13952</v>
      </c>
      <c r="J102" s="219">
        <v>13952</v>
      </c>
      <c r="K102" s="219">
        <v>13952</v>
      </c>
      <c r="L102" s="219">
        <v>13952</v>
      </c>
      <c r="M102" s="219">
        <v>13952</v>
      </c>
      <c r="N102" s="219">
        <v>13952</v>
      </c>
      <c r="O102" s="219">
        <v>13952</v>
      </c>
      <c r="P102" s="219">
        <v>13952</v>
      </c>
      <c r="Q102" s="219">
        <v>13951</v>
      </c>
      <c r="R102" s="219">
        <v>13950</v>
      </c>
      <c r="S102" s="219">
        <v>13950</v>
      </c>
      <c r="T102" s="219">
        <v>13942</v>
      </c>
      <c r="U102" s="219">
        <v>13942</v>
      </c>
      <c r="V102" s="219">
        <v>13941</v>
      </c>
      <c r="W102" s="219">
        <v>13941</v>
      </c>
      <c r="X102" s="219">
        <v>13941</v>
      </c>
      <c r="Y102" s="219">
        <v>13884</v>
      </c>
      <c r="Z102" s="219">
        <v>13853</v>
      </c>
      <c r="AA102" s="219">
        <v>13766</v>
      </c>
      <c r="AB102" s="219">
        <v>13570</v>
      </c>
      <c r="AC102" s="219">
        <v>13570</v>
      </c>
      <c r="AD102" s="219">
        <v>13570</v>
      </c>
      <c r="AE102" s="219">
        <v>13529</v>
      </c>
      <c r="AF102" s="219">
        <v>13529</v>
      </c>
      <c r="AG102" s="219">
        <v>13529</v>
      </c>
      <c r="AH102" s="219">
        <v>13529</v>
      </c>
      <c r="AI102" s="219">
        <v>13529</v>
      </c>
      <c r="AJ102" s="219">
        <v>13529</v>
      </c>
      <c r="AK102" s="219">
        <v>13529</v>
      </c>
      <c r="AL102" s="219">
        <v>13529</v>
      </c>
      <c r="AM102" s="219">
        <v>13529</v>
      </c>
      <c r="AN102" s="219">
        <v>13528</v>
      </c>
      <c r="AO102" s="219">
        <v>13528</v>
      </c>
      <c r="AP102" s="219">
        <v>13527</v>
      </c>
      <c r="AQ102" s="219">
        <v>13527</v>
      </c>
      <c r="AR102" s="219">
        <v>13527</v>
      </c>
      <c r="AS102" s="219">
        <v>13527</v>
      </c>
      <c r="AT102" s="219">
        <v>13514</v>
      </c>
      <c r="AU102" s="219">
        <v>13514</v>
      </c>
      <c r="AV102" s="219">
        <v>13514</v>
      </c>
      <c r="AW102" s="219">
        <v>13514</v>
      </c>
      <c r="AX102" s="219">
        <v>13514</v>
      </c>
      <c r="AY102" s="219">
        <v>13514</v>
      </c>
      <c r="AZ102" s="219">
        <v>13513</v>
      </c>
      <c r="BA102" s="219">
        <v>13513</v>
      </c>
      <c r="BB102" s="219">
        <v>13513</v>
      </c>
      <c r="BC102" s="219">
        <v>13513</v>
      </c>
      <c r="BD102" s="219">
        <v>13513</v>
      </c>
      <c r="BE102" s="219">
        <v>13513</v>
      </c>
      <c r="BF102" s="219">
        <v>13513</v>
      </c>
      <c r="BG102" s="219">
        <v>13513</v>
      </c>
      <c r="BH102" s="219">
        <v>13513</v>
      </c>
      <c r="BI102" s="219">
        <v>13513</v>
      </c>
      <c r="BJ102" s="219">
        <v>13513</v>
      </c>
      <c r="BK102" s="219">
        <v>13512</v>
      </c>
      <c r="BL102" s="219">
        <v>13510</v>
      </c>
      <c r="BM102" s="219">
        <v>13510</v>
      </c>
      <c r="BN102" s="219">
        <v>13510</v>
      </c>
      <c r="BO102" s="219">
        <v>13509</v>
      </c>
      <c r="BP102" s="219">
        <v>13509</v>
      </c>
      <c r="BQ102" s="219">
        <v>13509</v>
      </c>
      <c r="BR102" s="219">
        <v>13508</v>
      </c>
      <c r="BS102" s="219">
        <v>13508</v>
      </c>
      <c r="BT102" s="219">
        <v>13506</v>
      </c>
      <c r="BU102" s="219">
        <v>13505</v>
      </c>
      <c r="BV102" s="219">
        <v>13505</v>
      </c>
      <c r="BW102" s="219">
        <v>13503</v>
      </c>
      <c r="BX102" s="219">
        <v>13500</v>
      </c>
      <c r="BY102" s="219">
        <v>13496</v>
      </c>
      <c r="BZ102" s="219">
        <v>13496</v>
      </c>
      <c r="CA102" s="219">
        <v>13496</v>
      </c>
      <c r="CB102" s="219">
        <v>13495</v>
      </c>
      <c r="CC102" s="219">
        <v>13494</v>
      </c>
      <c r="CD102" s="219">
        <v>13494</v>
      </c>
      <c r="CE102" s="219">
        <v>13494</v>
      </c>
      <c r="CF102" s="219">
        <v>13493</v>
      </c>
      <c r="CG102" s="219">
        <v>13490</v>
      </c>
      <c r="CH102" s="219">
        <v>13485</v>
      </c>
      <c r="CI102" s="219"/>
      <c r="CJ102" s="219"/>
      <c r="CK102" s="219"/>
      <c r="CL102" s="219"/>
      <c r="CM102" s="219"/>
      <c r="CN102" s="219"/>
      <c r="CO102" s="219"/>
      <c r="CP102" s="219"/>
      <c r="CQ102" s="219"/>
      <c r="CR102" s="219"/>
      <c r="CS102" s="219"/>
      <c r="CT102" s="219"/>
      <c r="CU102" s="219"/>
      <c r="CV102" s="219"/>
      <c r="CW102" s="219"/>
      <c r="CX102" s="219"/>
      <c r="CY102" s="219"/>
      <c r="CZ102" s="219"/>
      <c r="DA102" s="219"/>
      <c r="DB102" s="219"/>
      <c r="DC102" s="219"/>
      <c r="DD102" s="219"/>
      <c r="DE102" s="219"/>
      <c r="DF102" s="219"/>
      <c r="DG102" s="219"/>
      <c r="DH102" s="219"/>
      <c r="DI102" s="219"/>
      <c r="DJ102" s="219"/>
      <c r="DK102" s="219"/>
      <c r="DL102" s="219"/>
      <c r="DM102" s="219"/>
      <c r="DN102" s="219"/>
      <c r="DO102" s="219"/>
      <c r="DP102" s="219"/>
      <c r="DQ102" s="219"/>
      <c r="DR102" s="219"/>
      <c r="DS102" s="219"/>
      <c r="DT102" s="219"/>
      <c r="DU102" s="219"/>
      <c r="DV102" s="219"/>
      <c r="DW102" s="219"/>
      <c r="DX102" s="219"/>
      <c r="DY102" s="219"/>
      <c r="DZ102" s="219"/>
      <c r="EA102" s="219"/>
      <c r="EB102" s="219"/>
      <c r="EC102" s="219"/>
      <c r="ED102" s="219"/>
      <c r="EE102" s="219"/>
      <c r="EF102" s="219"/>
      <c r="EG102" s="219"/>
      <c r="EH102" s="219"/>
      <c r="EI102" s="219"/>
      <c r="EJ102" s="219"/>
      <c r="EK102" s="219"/>
      <c r="EL102" s="219"/>
      <c r="EM102" s="219"/>
      <c r="EN102" s="231"/>
      <c r="EO102" s="239"/>
      <c r="EP102" s="226"/>
      <c r="EQ102" s="202"/>
      <c r="ER102" s="202"/>
      <c r="ES102" s="202"/>
      <c r="ET102" s="202"/>
      <c r="EU102" s="202"/>
      <c r="EV102" s="202"/>
      <c r="EW102" s="202"/>
      <c r="EX102" s="202"/>
      <c r="EY102" s="202"/>
      <c r="EZ102" s="202"/>
      <c r="FA102" s="202"/>
      <c r="FB102" s="202"/>
      <c r="FC102" s="202"/>
      <c r="FD102" s="202"/>
      <c r="FE102" s="202"/>
      <c r="FF102" s="202"/>
      <c r="FG102" s="202"/>
      <c r="FH102" s="202"/>
      <c r="FI102" s="202"/>
      <c r="FJ102" s="202"/>
      <c r="FK102" s="202"/>
      <c r="FL102" s="202"/>
      <c r="FM102" s="202"/>
      <c r="FN102" s="202"/>
      <c r="FO102" s="202"/>
      <c r="FP102" s="202"/>
      <c r="FQ102" s="202"/>
      <c r="FR102" s="202"/>
      <c r="FS102" s="202"/>
      <c r="FT102" s="202"/>
      <c r="FU102" s="202"/>
      <c r="FV102" s="202"/>
      <c r="FW102" s="202"/>
      <c r="FX102" s="202"/>
      <c r="FY102" s="202"/>
      <c r="FZ102" s="202"/>
      <c r="GA102" s="202"/>
      <c r="GB102" s="202"/>
      <c r="GC102" s="202"/>
      <c r="GD102" s="202"/>
      <c r="GE102" s="202"/>
      <c r="GF102" s="202"/>
      <c r="GG102" s="202"/>
      <c r="GH102" s="202"/>
      <c r="GI102" s="202"/>
      <c r="GJ102" s="202"/>
      <c r="GK102" s="202"/>
      <c r="GL102" s="202"/>
      <c r="GM102" s="202"/>
      <c r="GN102" s="202"/>
      <c r="GO102" s="202"/>
      <c r="GP102" s="202"/>
      <c r="GQ102" s="202"/>
      <c r="GR102" s="202"/>
      <c r="GS102" s="202"/>
      <c r="GT102" s="202"/>
      <c r="GU102" s="202"/>
      <c r="GV102" s="202"/>
      <c r="GW102" s="202"/>
      <c r="GX102" s="202"/>
      <c r="GY102" s="202"/>
      <c r="GZ102" s="202"/>
      <c r="HA102" s="202"/>
      <c r="HB102" s="202"/>
      <c r="HC102" s="202"/>
      <c r="HD102" s="202"/>
      <c r="HE102" s="202"/>
      <c r="HF102" s="202"/>
      <c r="HG102" s="202"/>
      <c r="HH102" s="202"/>
      <c r="HI102" s="202"/>
      <c r="HJ102" s="202"/>
      <c r="HK102" s="202"/>
      <c r="HL102" s="202"/>
      <c r="HM102" s="154"/>
      <c r="HN102" s="154"/>
      <c r="HO102" s="154"/>
      <c r="HP102" s="154"/>
      <c r="HQ102" s="154"/>
      <c r="HR102" s="154"/>
      <c r="HS102" s="154"/>
      <c r="HT102" s="154"/>
      <c r="HU102" s="154"/>
      <c r="HV102" s="154"/>
      <c r="HW102" s="166"/>
    </row>
    <row r="103" spans="1:231">
      <c r="A103" s="145">
        <f t="shared" si="43"/>
        <v>44577</v>
      </c>
      <c r="B103" s="219">
        <f>'Age&amp;Sex by occurrence date'!$YU22</f>
        <v>17019</v>
      </c>
      <c r="C103" s="219">
        <v>13944</v>
      </c>
      <c r="D103" s="219">
        <v>13944</v>
      </c>
      <c r="E103" s="219">
        <v>13944</v>
      </c>
      <c r="F103" s="219">
        <v>13944</v>
      </c>
      <c r="G103" s="219">
        <v>13944</v>
      </c>
      <c r="H103" s="219">
        <v>13944</v>
      </c>
      <c r="I103" s="219">
        <v>13944</v>
      </c>
      <c r="J103" s="219">
        <v>13944</v>
      </c>
      <c r="K103" s="219">
        <v>13944</v>
      </c>
      <c r="L103" s="219">
        <v>13944</v>
      </c>
      <c r="M103" s="219">
        <v>13944</v>
      </c>
      <c r="N103" s="219">
        <v>13944</v>
      </c>
      <c r="O103" s="219">
        <v>13944</v>
      </c>
      <c r="P103" s="219">
        <v>13944</v>
      </c>
      <c r="Q103" s="219">
        <v>13943</v>
      </c>
      <c r="R103" s="219">
        <v>13942</v>
      </c>
      <c r="S103" s="219">
        <v>13942</v>
      </c>
      <c r="T103" s="219">
        <v>13934</v>
      </c>
      <c r="U103" s="219">
        <v>13934</v>
      </c>
      <c r="V103" s="219">
        <v>13933</v>
      </c>
      <c r="W103" s="219">
        <v>13933</v>
      </c>
      <c r="X103" s="219">
        <v>13933</v>
      </c>
      <c r="Y103" s="219">
        <v>13876</v>
      </c>
      <c r="Z103" s="219">
        <v>13845</v>
      </c>
      <c r="AA103" s="219">
        <v>13759</v>
      </c>
      <c r="AB103" s="219">
        <v>13563</v>
      </c>
      <c r="AC103" s="219">
        <v>13563</v>
      </c>
      <c r="AD103" s="219">
        <v>13563</v>
      </c>
      <c r="AE103" s="219">
        <v>13524</v>
      </c>
      <c r="AF103" s="219">
        <v>13524</v>
      </c>
      <c r="AG103" s="219">
        <v>13524</v>
      </c>
      <c r="AH103" s="219">
        <v>13524</v>
      </c>
      <c r="AI103" s="219">
        <v>13524</v>
      </c>
      <c r="AJ103" s="219">
        <v>13524</v>
      </c>
      <c r="AK103" s="219">
        <v>13524</v>
      </c>
      <c r="AL103" s="219">
        <v>13524</v>
      </c>
      <c r="AM103" s="219">
        <v>13524</v>
      </c>
      <c r="AN103" s="219">
        <v>13523</v>
      </c>
      <c r="AO103" s="219">
        <v>13523</v>
      </c>
      <c r="AP103" s="219">
        <v>13522</v>
      </c>
      <c r="AQ103" s="219">
        <v>13522</v>
      </c>
      <c r="AR103" s="219">
        <v>13522</v>
      </c>
      <c r="AS103" s="219">
        <v>13522</v>
      </c>
      <c r="AT103" s="219">
        <v>13509</v>
      </c>
      <c r="AU103" s="219">
        <v>13509</v>
      </c>
      <c r="AV103" s="219">
        <v>13509</v>
      </c>
      <c r="AW103" s="219">
        <v>13509</v>
      </c>
      <c r="AX103" s="219">
        <v>13509</v>
      </c>
      <c r="AY103" s="219">
        <v>13509</v>
      </c>
      <c r="AZ103" s="219">
        <v>13508</v>
      </c>
      <c r="BA103" s="219">
        <v>13508</v>
      </c>
      <c r="BB103" s="219">
        <v>13508</v>
      </c>
      <c r="BC103" s="219">
        <v>13508</v>
      </c>
      <c r="BD103" s="219">
        <v>13508</v>
      </c>
      <c r="BE103" s="219">
        <v>13508</v>
      </c>
      <c r="BF103" s="219">
        <v>13508</v>
      </c>
      <c r="BG103" s="219">
        <v>13508</v>
      </c>
      <c r="BH103" s="219">
        <v>13508</v>
      </c>
      <c r="BI103" s="219">
        <v>13508</v>
      </c>
      <c r="BJ103" s="219">
        <v>13508</v>
      </c>
      <c r="BK103" s="219">
        <v>13508</v>
      </c>
      <c r="BL103" s="219">
        <v>13506</v>
      </c>
      <c r="BM103" s="219">
        <v>13506</v>
      </c>
      <c r="BN103" s="219">
        <v>13506</v>
      </c>
      <c r="BO103" s="219">
        <v>13505</v>
      </c>
      <c r="BP103" s="219">
        <v>13505</v>
      </c>
      <c r="BQ103" s="219">
        <v>13505</v>
      </c>
      <c r="BR103" s="219">
        <v>13505</v>
      </c>
      <c r="BS103" s="219">
        <v>13505</v>
      </c>
      <c r="BT103" s="219">
        <v>13503</v>
      </c>
      <c r="BU103" s="219">
        <v>13502</v>
      </c>
      <c r="BV103" s="219">
        <v>13502</v>
      </c>
      <c r="BW103" s="219">
        <v>13500</v>
      </c>
      <c r="BX103" s="219">
        <v>13497</v>
      </c>
      <c r="BY103" s="219">
        <v>13493</v>
      </c>
      <c r="BZ103" s="219">
        <v>13493</v>
      </c>
      <c r="CA103" s="219">
        <v>13493</v>
      </c>
      <c r="CB103" s="219">
        <v>13492</v>
      </c>
      <c r="CC103" s="219">
        <v>13491</v>
      </c>
      <c r="CD103" s="219">
        <v>13491</v>
      </c>
      <c r="CE103" s="219">
        <v>13491</v>
      </c>
      <c r="CF103" s="219">
        <v>13490</v>
      </c>
      <c r="CG103" s="219">
        <v>13487</v>
      </c>
      <c r="CH103" s="219">
        <v>13484</v>
      </c>
      <c r="CI103" s="219"/>
      <c r="CJ103" s="219"/>
      <c r="CK103" s="219"/>
      <c r="CL103" s="219"/>
      <c r="CM103" s="219"/>
      <c r="CN103" s="219"/>
      <c r="CO103" s="219"/>
      <c r="CP103" s="219"/>
      <c r="CQ103" s="219"/>
      <c r="CR103" s="219"/>
      <c r="CS103" s="219"/>
      <c r="CT103" s="219"/>
      <c r="CU103" s="219"/>
      <c r="CV103" s="219"/>
      <c r="CW103" s="219"/>
      <c r="CX103" s="219"/>
      <c r="CY103" s="219"/>
      <c r="CZ103" s="219"/>
      <c r="DA103" s="219"/>
      <c r="DB103" s="219"/>
      <c r="DC103" s="219"/>
      <c r="DD103" s="219"/>
      <c r="DE103" s="219"/>
      <c r="DF103" s="219"/>
      <c r="DG103" s="219"/>
      <c r="DH103" s="219"/>
      <c r="DI103" s="219"/>
      <c r="DJ103" s="219"/>
      <c r="DK103" s="219"/>
      <c r="DL103" s="219"/>
      <c r="DM103" s="219"/>
      <c r="DN103" s="219"/>
      <c r="DO103" s="219"/>
      <c r="DP103" s="219"/>
      <c r="DQ103" s="219"/>
      <c r="DR103" s="219"/>
      <c r="DS103" s="219"/>
      <c r="DT103" s="219"/>
      <c r="DU103" s="219"/>
      <c r="DV103" s="219"/>
      <c r="DW103" s="219"/>
      <c r="DX103" s="219"/>
      <c r="DY103" s="219"/>
      <c r="DZ103" s="219"/>
      <c r="EA103" s="219"/>
      <c r="EB103" s="219"/>
      <c r="EC103" s="219"/>
      <c r="ED103" s="219"/>
      <c r="EE103" s="219"/>
      <c r="EF103" s="219"/>
      <c r="EG103" s="219"/>
      <c r="EH103" s="219"/>
      <c r="EI103" s="219"/>
      <c r="EJ103" s="219"/>
      <c r="EK103" s="219"/>
      <c r="EL103" s="219"/>
      <c r="EM103" s="219"/>
      <c r="EN103" s="231"/>
      <c r="EO103" s="239"/>
      <c r="EP103" s="226"/>
      <c r="EQ103" s="202"/>
      <c r="ER103" s="202"/>
      <c r="ES103" s="202"/>
      <c r="ET103" s="202"/>
      <c r="EU103" s="202"/>
      <c r="EV103" s="202"/>
      <c r="EW103" s="202"/>
      <c r="EX103" s="202"/>
      <c r="EY103" s="202"/>
      <c r="EZ103" s="202"/>
      <c r="FA103" s="202"/>
      <c r="FB103" s="202"/>
      <c r="FC103" s="202"/>
      <c r="FD103" s="202"/>
      <c r="FE103" s="202"/>
      <c r="FF103" s="202"/>
      <c r="FG103" s="202"/>
      <c r="FH103" s="202"/>
      <c r="FI103" s="202"/>
      <c r="FJ103" s="202"/>
      <c r="FK103" s="202"/>
      <c r="FL103" s="202"/>
      <c r="FM103" s="202"/>
      <c r="FN103" s="202"/>
      <c r="FO103" s="202"/>
      <c r="FP103" s="202"/>
      <c r="FQ103" s="202"/>
      <c r="FR103" s="202"/>
      <c r="FS103" s="202"/>
      <c r="FT103" s="202"/>
      <c r="FU103" s="202"/>
      <c r="FV103" s="202"/>
      <c r="FW103" s="202"/>
      <c r="FX103" s="202"/>
      <c r="FY103" s="202"/>
      <c r="FZ103" s="202"/>
      <c r="GA103" s="202"/>
      <c r="GB103" s="202"/>
      <c r="GC103" s="202"/>
      <c r="GD103" s="202"/>
      <c r="GE103" s="202"/>
      <c r="GF103" s="202"/>
      <c r="GG103" s="202"/>
      <c r="GH103" s="202"/>
      <c r="GI103" s="202"/>
      <c r="GJ103" s="202"/>
      <c r="GK103" s="202"/>
      <c r="GL103" s="202"/>
      <c r="GM103" s="202"/>
      <c r="GN103" s="202"/>
      <c r="GO103" s="202"/>
      <c r="GP103" s="202"/>
      <c r="GQ103" s="202"/>
      <c r="GR103" s="202"/>
      <c r="GS103" s="202"/>
      <c r="GT103" s="202"/>
      <c r="GU103" s="202"/>
      <c r="GV103" s="202"/>
      <c r="GW103" s="202"/>
      <c r="GX103" s="202"/>
      <c r="GY103" s="202"/>
      <c r="GZ103" s="202"/>
      <c r="HA103" s="202"/>
      <c r="HB103" s="202"/>
      <c r="HC103" s="202"/>
      <c r="HD103" s="202"/>
      <c r="HE103" s="202"/>
      <c r="HF103" s="202"/>
      <c r="HG103" s="202"/>
      <c r="HH103" s="202"/>
      <c r="HI103" s="202"/>
      <c r="HJ103" s="202"/>
      <c r="HK103" s="202"/>
      <c r="HL103" s="202"/>
      <c r="HM103" s="154"/>
      <c r="HN103" s="154"/>
      <c r="HO103" s="154"/>
      <c r="HP103" s="154"/>
      <c r="HQ103" s="154"/>
      <c r="HR103" s="154"/>
      <c r="HS103" s="154"/>
      <c r="HT103" s="154"/>
      <c r="HU103" s="154"/>
      <c r="HV103" s="154"/>
      <c r="HW103" s="166"/>
    </row>
    <row r="104" spans="1:231">
      <c r="A104" s="145">
        <f t="shared" si="43"/>
        <v>44576</v>
      </c>
      <c r="B104" s="219">
        <f>'Age&amp;Sex by occurrence date'!$ZB22</f>
        <v>17009</v>
      </c>
      <c r="C104" s="219">
        <v>13934</v>
      </c>
      <c r="D104" s="219">
        <v>13934</v>
      </c>
      <c r="E104" s="219">
        <v>13934</v>
      </c>
      <c r="F104" s="219">
        <v>13934</v>
      </c>
      <c r="G104" s="219">
        <v>13934</v>
      </c>
      <c r="H104" s="219">
        <v>13934</v>
      </c>
      <c r="I104" s="219">
        <v>13934</v>
      </c>
      <c r="J104" s="219">
        <v>13934</v>
      </c>
      <c r="K104" s="219">
        <v>13934</v>
      </c>
      <c r="L104" s="219">
        <v>13934</v>
      </c>
      <c r="M104" s="219">
        <v>13934</v>
      </c>
      <c r="N104" s="219">
        <v>13934</v>
      </c>
      <c r="O104" s="219">
        <v>13934</v>
      </c>
      <c r="P104" s="219">
        <v>13934</v>
      </c>
      <c r="Q104" s="219">
        <v>13933</v>
      </c>
      <c r="R104" s="219">
        <v>13932</v>
      </c>
      <c r="S104" s="219">
        <v>13932</v>
      </c>
      <c r="T104" s="219">
        <v>13924</v>
      </c>
      <c r="U104" s="219">
        <v>13924</v>
      </c>
      <c r="V104" s="219">
        <v>13923</v>
      </c>
      <c r="W104" s="219">
        <v>13923</v>
      </c>
      <c r="X104" s="219">
        <v>13923</v>
      </c>
      <c r="Y104" s="219">
        <v>13866</v>
      </c>
      <c r="Z104" s="219">
        <v>13835</v>
      </c>
      <c r="AA104" s="219">
        <v>13749</v>
      </c>
      <c r="AB104" s="219">
        <v>13553</v>
      </c>
      <c r="AC104" s="219">
        <v>13553</v>
      </c>
      <c r="AD104" s="219">
        <v>13553</v>
      </c>
      <c r="AE104" s="219">
        <v>13515</v>
      </c>
      <c r="AF104" s="219">
        <v>13515</v>
      </c>
      <c r="AG104" s="219">
        <v>13515</v>
      </c>
      <c r="AH104" s="219">
        <v>13515</v>
      </c>
      <c r="AI104" s="219">
        <v>13515</v>
      </c>
      <c r="AJ104" s="219">
        <v>13515</v>
      </c>
      <c r="AK104" s="219">
        <v>13515</v>
      </c>
      <c r="AL104" s="219">
        <v>13515</v>
      </c>
      <c r="AM104" s="219">
        <v>13515</v>
      </c>
      <c r="AN104" s="219">
        <v>13514</v>
      </c>
      <c r="AO104" s="219">
        <v>13514</v>
      </c>
      <c r="AP104" s="219">
        <v>13513</v>
      </c>
      <c r="AQ104" s="219">
        <v>13513</v>
      </c>
      <c r="AR104" s="219">
        <v>13513</v>
      </c>
      <c r="AS104" s="219">
        <v>13513</v>
      </c>
      <c r="AT104" s="219">
        <v>13500</v>
      </c>
      <c r="AU104" s="219">
        <v>13500</v>
      </c>
      <c r="AV104" s="219">
        <v>13500</v>
      </c>
      <c r="AW104" s="219">
        <v>13500</v>
      </c>
      <c r="AX104" s="219">
        <v>13500</v>
      </c>
      <c r="AY104" s="219">
        <v>13500</v>
      </c>
      <c r="AZ104" s="219">
        <v>13499</v>
      </c>
      <c r="BA104" s="219">
        <v>13499</v>
      </c>
      <c r="BB104" s="219">
        <v>13499</v>
      </c>
      <c r="BC104" s="219">
        <v>13499</v>
      </c>
      <c r="BD104" s="219">
        <v>13499</v>
      </c>
      <c r="BE104" s="219">
        <v>13499</v>
      </c>
      <c r="BF104" s="219">
        <v>13499</v>
      </c>
      <c r="BG104" s="219">
        <v>13499</v>
      </c>
      <c r="BH104" s="219">
        <v>13499</v>
      </c>
      <c r="BI104" s="219">
        <v>13499</v>
      </c>
      <c r="BJ104" s="219">
        <v>13499</v>
      </c>
      <c r="BK104" s="219">
        <v>13499</v>
      </c>
      <c r="BL104" s="219">
        <v>13497</v>
      </c>
      <c r="BM104" s="219">
        <v>13497</v>
      </c>
      <c r="BN104" s="219">
        <v>13497</v>
      </c>
      <c r="BO104" s="219">
        <v>13496</v>
      </c>
      <c r="BP104" s="219">
        <v>13496</v>
      </c>
      <c r="BQ104" s="219">
        <v>13496</v>
      </c>
      <c r="BR104" s="219">
        <v>13496</v>
      </c>
      <c r="BS104" s="219">
        <v>13496</v>
      </c>
      <c r="BT104" s="219">
        <v>13494</v>
      </c>
      <c r="BU104" s="219">
        <v>13493</v>
      </c>
      <c r="BV104" s="219">
        <v>13493</v>
      </c>
      <c r="BW104" s="219">
        <v>13491</v>
      </c>
      <c r="BX104" s="219">
        <v>13488</v>
      </c>
      <c r="BY104" s="219">
        <v>13484</v>
      </c>
      <c r="BZ104" s="219">
        <v>13484</v>
      </c>
      <c r="CA104" s="219">
        <v>13484</v>
      </c>
      <c r="CB104" s="219">
        <v>13483</v>
      </c>
      <c r="CC104" s="219">
        <v>13482</v>
      </c>
      <c r="CD104" s="219">
        <v>13482</v>
      </c>
      <c r="CE104" s="219">
        <v>13482</v>
      </c>
      <c r="CF104" s="219">
        <v>13482</v>
      </c>
      <c r="CG104" s="219">
        <v>13480</v>
      </c>
      <c r="CH104" s="219">
        <v>13478</v>
      </c>
      <c r="CI104" s="219">
        <v>13465</v>
      </c>
      <c r="CJ104" s="219"/>
      <c r="CK104" s="219"/>
      <c r="CL104" s="219"/>
      <c r="CM104" s="219"/>
      <c r="CN104" s="219"/>
      <c r="CO104" s="219"/>
      <c r="CP104" s="219"/>
      <c r="CQ104" s="219"/>
      <c r="CR104" s="219"/>
      <c r="CS104" s="219"/>
      <c r="CT104" s="219"/>
      <c r="CU104" s="219"/>
      <c r="CV104" s="219"/>
      <c r="CW104" s="219"/>
      <c r="CX104" s="219"/>
      <c r="CY104" s="219"/>
      <c r="CZ104" s="219"/>
      <c r="DA104" s="219"/>
      <c r="DB104" s="219"/>
      <c r="DC104" s="219"/>
      <c r="DD104" s="219"/>
      <c r="DE104" s="219"/>
      <c r="DF104" s="219"/>
      <c r="DG104" s="219"/>
      <c r="DH104" s="219"/>
      <c r="DI104" s="219"/>
      <c r="DJ104" s="219"/>
      <c r="DK104" s="219"/>
      <c r="DL104" s="219"/>
      <c r="DM104" s="219"/>
      <c r="DN104" s="219"/>
      <c r="DO104" s="219"/>
      <c r="DP104" s="219"/>
      <c r="DQ104" s="219"/>
      <c r="DR104" s="219"/>
      <c r="DS104" s="219"/>
      <c r="DT104" s="219"/>
      <c r="DU104" s="219"/>
      <c r="DV104" s="219"/>
      <c r="DW104" s="219"/>
      <c r="DX104" s="219"/>
      <c r="DY104" s="219"/>
      <c r="DZ104" s="219"/>
      <c r="EA104" s="219"/>
      <c r="EB104" s="219"/>
      <c r="EC104" s="219"/>
      <c r="ED104" s="219"/>
      <c r="EE104" s="219"/>
      <c r="EF104" s="219"/>
      <c r="EG104" s="219"/>
      <c r="EH104" s="219"/>
      <c r="EI104" s="219"/>
      <c r="EJ104" s="219"/>
      <c r="EK104" s="219"/>
      <c r="EL104" s="219"/>
      <c r="EM104" s="219"/>
      <c r="EN104" s="231"/>
      <c r="EO104" s="239"/>
      <c r="EP104" s="226"/>
      <c r="EQ104" s="202"/>
      <c r="ER104" s="202"/>
      <c r="ES104" s="202"/>
      <c r="ET104" s="202"/>
      <c r="EU104" s="202"/>
      <c r="EV104" s="202"/>
      <c r="EW104" s="202"/>
      <c r="EX104" s="202"/>
      <c r="EY104" s="202"/>
      <c r="EZ104" s="202"/>
      <c r="FA104" s="202"/>
      <c r="FB104" s="202"/>
      <c r="FC104" s="202"/>
      <c r="FD104" s="202"/>
      <c r="FE104" s="202"/>
      <c r="FF104" s="202"/>
      <c r="FG104" s="202"/>
      <c r="FH104" s="202"/>
      <c r="FI104" s="202"/>
      <c r="FJ104" s="202"/>
      <c r="FK104" s="202"/>
      <c r="FL104" s="202"/>
      <c r="FM104" s="202"/>
      <c r="FN104" s="202"/>
      <c r="FO104" s="202"/>
      <c r="FP104" s="202"/>
      <c r="FQ104" s="202"/>
      <c r="FR104" s="202"/>
      <c r="FS104" s="202"/>
      <c r="FT104" s="202"/>
      <c r="FU104" s="202"/>
      <c r="FV104" s="202"/>
      <c r="FW104" s="202"/>
      <c r="FX104" s="202"/>
      <c r="FY104" s="202"/>
      <c r="FZ104" s="202"/>
      <c r="GA104" s="202"/>
      <c r="GB104" s="202"/>
      <c r="GC104" s="202"/>
      <c r="GD104" s="202"/>
      <c r="GE104" s="202"/>
      <c r="GF104" s="202"/>
      <c r="GG104" s="202"/>
      <c r="GH104" s="202"/>
      <c r="GI104" s="202"/>
      <c r="GJ104" s="202"/>
      <c r="GK104" s="202"/>
      <c r="GL104" s="202"/>
      <c r="GM104" s="202"/>
      <c r="GN104" s="202"/>
      <c r="GO104" s="202"/>
      <c r="GP104" s="202"/>
      <c r="GQ104" s="202"/>
      <c r="GR104" s="202"/>
      <c r="GS104" s="202"/>
      <c r="GT104" s="202"/>
      <c r="GU104" s="202"/>
      <c r="GV104" s="202"/>
      <c r="GW104" s="202"/>
      <c r="GX104" s="202"/>
      <c r="GY104" s="202"/>
      <c r="GZ104" s="202"/>
      <c r="HA104" s="202"/>
      <c r="HB104" s="202"/>
      <c r="HC104" s="202"/>
      <c r="HD104" s="202"/>
      <c r="HE104" s="202"/>
      <c r="HF104" s="202"/>
      <c r="HG104" s="202"/>
      <c r="HH104" s="202"/>
      <c r="HI104" s="202"/>
      <c r="HJ104" s="202"/>
      <c r="HK104" s="202"/>
      <c r="HL104" s="202"/>
      <c r="HM104" s="154"/>
      <c r="HN104" s="154"/>
      <c r="HO104" s="154"/>
      <c r="HP104" s="154"/>
      <c r="HQ104" s="154"/>
      <c r="HR104" s="154"/>
      <c r="HS104" s="154"/>
      <c r="HT104" s="154"/>
      <c r="HU104" s="154"/>
      <c r="HV104" s="154"/>
      <c r="HW104" s="166"/>
    </row>
    <row r="105" spans="1:231">
      <c r="A105" s="145">
        <f t="shared" si="43"/>
        <v>44575</v>
      </c>
      <c r="B105" s="219">
        <f>'Age&amp;Sex by occurrence date'!$ZI22</f>
        <v>17001</v>
      </c>
      <c r="C105" s="219">
        <v>13926</v>
      </c>
      <c r="D105" s="219">
        <v>13926</v>
      </c>
      <c r="E105" s="219">
        <v>13926</v>
      </c>
      <c r="F105" s="219">
        <v>13926</v>
      </c>
      <c r="G105" s="219">
        <v>13926</v>
      </c>
      <c r="H105" s="219">
        <v>13926</v>
      </c>
      <c r="I105" s="219">
        <v>13926</v>
      </c>
      <c r="J105" s="219">
        <v>13926</v>
      </c>
      <c r="K105" s="219">
        <v>13926</v>
      </c>
      <c r="L105" s="219">
        <v>13926</v>
      </c>
      <c r="M105" s="219">
        <v>13926</v>
      </c>
      <c r="N105" s="219">
        <v>13926</v>
      </c>
      <c r="O105" s="219">
        <v>13926</v>
      </c>
      <c r="P105" s="219">
        <v>13926</v>
      </c>
      <c r="Q105" s="219">
        <v>13925</v>
      </c>
      <c r="R105" s="219">
        <v>13924</v>
      </c>
      <c r="S105" s="219">
        <v>13924</v>
      </c>
      <c r="T105" s="219">
        <v>13916</v>
      </c>
      <c r="U105" s="219">
        <v>13916</v>
      </c>
      <c r="V105" s="219">
        <v>13915</v>
      </c>
      <c r="W105" s="219">
        <v>13915</v>
      </c>
      <c r="X105" s="219">
        <v>13915</v>
      </c>
      <c r="Y105" s="219">
        <v>13858</v>
      </c>
      <c r="Z105" s="219">
        <v>13827</v>
      </c>
      <c r="AA105" s="219">
        <v>13741</v>
      </c>
      <c r="AB105" s="219">
        <v>13545</v>
      </c>
      <c r="AC105" s="219">
        <v>13545</v>
      </c>
      <c r="AD105" s="219">
        <v>13545</v>
      </c>
      <c r="AE105" s="219">
        <v>13507</v>
      </c>
      <c r="AF105" s="219">
        <v>13507</v>
      </c>
      <c r="AG105" s="219">
        <v>13507</v>
      </c>
      <c r="AH105" s="219">
        <v>13507</v>
      </c>
      <c r="AI105" s="219">
        <v>13507</v>
      </c>
      <c r="AJ105" s="219">
        <v>13507</v>
      </c>
      <c r="AK105" s="219">
        <v>13507</v>
      </c>
      <c r="AL105" s="219">
        <v>13507</v>
      </c>
      <c r="AM105" s="219">
        <v>13507</v>
      </c>
      <c r="AN105" s="219">
        <v>13506</v>
      </c>
      <c r="AO105" s="219">
        <v>13506</v>
      </c>
      <c r="AP105" s="219">
        <v>13505</v>
      </c>
      <c r="AQ105" s="219">
        <v>13505</v>
      </c>
      <c r="AR105" s="219">
        <v>13505</v>
      </c>
      <c r="AS105" s="219">
        <v>13505</v>
      </c>
      <c r="AT105" s="219">
        <v>13492</v>
      </c>
      <c r="AU105" s="219">
        <v>13492</v>
      </c>
      <c r="AV105" s="219">
        <v>13492</v>
      </c>
      <c r="AW105" s="219">
        <v>13492</v>
      </c>
      <c r="AX105" s="219">
        <v>13492</v>
      </c>
      <c r="AY105" s="219">
        <v>13492</v>
      </c>
      <c r="AZ105" s="219">
        <v>13491</v>
      </c>
      <c r="BA105" s="219">
        <v>13491</v>
      </c>
      <c r="BB105" s="219">
        <v>13491</v>
      </c>
      <c r="BC105" s="219">
        <v>13491</v>
      </c>
      <c r="BD105" s="219">
        <v>13491</v>
      </c>
      <c r="BE105" s="219">
        <v>13491</v>
      </c>
      <c r="BF105" s="219">
        <v>13491</v>
      </c>
      <c r="BG105" s="219">
        <v>13491</v>
      </c>
      <c r="BH105" s="219">
        <v>13491</v>
      </c>
      <c r="BI105" s="219">
        <v>13491</v>
      </c>
      <c r="BJ105" s="219">
        <v>13491</v>
      </c>
      <c r="BK105" s="219">
        <v>13491</v>
      </c>
      <c r="BL105" s="219">
        <v>13489</v>
      </c>
      <c r="BM105" s="219">
        <v>13489</v>
      </c>
      <c r="BN105" s="219">
        <v>13489</v>
      </c>
      <c r="BO105" s="219">
        <v>13488</v>
      </c>
      <c r="BP105" s="219">
        <v>13488</v>
      </c>
      <c r="BQ105" s="219">
        <v>13488</v>
      </c>
      <c r="BR105" s="219">
        <v>13488</v>
      </c>
      <c r="BS105" s="219">
        <v>13488</v>
      </c>
      <c r="BT105" s="219">
        <v>13486</v>
      </c>
      <c r="BU105" s="219">
        <v>13485</v>
      </c>
      <c r="BV105" s="219">
        <v>13485</v>
      </c>
      <c r="BW105" s="219">
        <v>13483</v>
      </c>
      <c r="BX105" s="219">
        <v>13480</v>
      </c>
      <c r="BY105" s="219">
        <v>13476</v>
      </c>
      <c r="BZ105" s="219">
        <v>13476</v>
      </c>
      <c r="CA105" s="219">
        <v>13476</v>
      </c>
      <c r="CB105" s="219">
        <v>13475</v>
      </c>
      <c r="CC105" s="219">
        <v>13474</v>
      </c>
      <c r="CD105" s="219">
        <v>13474</v>
      </c>
      <c r="CE105" s="219">
        <v>13474</v>
      </c>
      <c r="CF105" s="219">
        <v>13474</v>
      </c>
      <c r="CG105" s="219">
        <v>13472</v>
      </c>
      <c r="CH105" s="219">
        <v>13470</v>
      </c>
      <c r="CI105" s="219">
        <v>13465</v>
      </c>
      <c r="CJ105" s="219">
        <v>13462</v>
      </c>
      <c r="CK105" s="219"/>
      <c r="CL105" s="219"/>
      <c r="CM105" s="219"/>
      <c r="CN105" s="219"/>
      <c r="CO105" s="219"/>
      <c r="CP105" s="219"/>
      <c r="CQ105" s="219"/>
      <c r="CR105" s="219"/>
      <c r="CS105" s="219"/>
      <c r="CT105" s="219"/>
      <c r="CU105" s="219"/>
      <c r="CV105" s="219"/>
      <c r="CW105" s="219"/>
      <c r="CX105" s="219"/>
      <c r="CY105" s="219"/>
      <c r="CZ105" s="219"/>
      <c r="DA105" s="219"/>
      <c r="DB105" s="219"/>
      <c r="DC105" s="219"/>
      <c r="DD105" s="219"/>
      <c r="DE105" s="219"/>
      <c r="DF105" s="219"/>
      <c r="DG105" s="219"/>
      <c r="DH105" s="219"/>
      <c r="DI105" s="219"/>
      <c r="DJ105" s="219"/>
      <c r="DK105" s="219"/>
      <c r="DL105" s="219"/>
      <c r="DM105" s="219"/>
      <c r="DN105" s="219"/>
      <c r="DO105" s="219"/>
      <c r="DP105" s="219"/>
      <c r="DQ105" s="219"/>
      <c r="DR105" s="219"/>
      <c r="DS105" s="219"/>
      <c r="DT105" s="219"/>
      <c r="DU105" s="219"/>
      <c r="DV105" s="219"/>
      <c r="DW105" s="219"/>
      <c r="DX105" s="219"/>
      <c r="DY105" s="219"/>
      <c r="DZ105" s="219"/>
      <c r="EA105" s="219"/>
      <c r="EB105" s="219"/>
      <c r="EC105" s="219"/>
      <c r="ED105" s="219"/>
      <c r="EE105" s="219"/>
      <c r="EF105" s="219"/>
      <c r="EG105" s="219"/>
      <c r="EH105" s="219"/>
      <c r="EI105" s="219"/>
      <c r="EJ105" s="219"/>
      <c r="EK105" s="219"/>
      <c r="EL105" s="219"/>
      <c r="EM105" s="219"/>
      <c r="EN105" s="231"/>
      <c r="EO105" s="239"/>
      <c r="EP105" s="226"/>
      <c r="EQ105" s="202"/>
      <c r="ER105" s="202"/>
      <c r="ES105" s="202"/>
      <c r="ET105" s="202"/>
      <c r="EU105" s="202"/>
      <c r="EV105" s="202"/>
      <c r="EW105" s="202"/>
      <c r="EX105" s="202"/>
      <c r="EY105" s="202"/>
      <c r="EZ105" s="202"/>
      <c r="FA105" s="202"/>
      <c r="FB105" s="202"/>
      <c r="FC105" s="202"/>
      <c r="FD105" s="202"/>
      <c r="FE105" s="202"/>
      <c r="FF105" s="202"/>
      <c r="FG105" s="202"/>
      <c r="FH105" s="202"/>
      <c r="FI105" s="202"/>
      <c r="FJ105" s="202"/>
      <c r="FK105" s="202"/>
      <c r="FL105" s="202"/>
      <c r="FM105" s="202"/>
      <c r="FN105" s="202"/>
      <c r="FO105" s="202"/>
      <c r="FP105" s="202"/>
      <c r="FQ105" s="202"/>
      <c r="FR105" s="202"/>
      <c r="FS105" s="202"/>
      <c r="FT105" s="202"/>
      <c r="FU105" s="202"/>
      <c r="FV105" s="202"/>
      <c r="FW105" s="202"/>
      <c r="FX105" s="202"/>
      <c r="FY105" s="202"/>
      <c r="FZ105" s="202"/>
      <c r="GA105" s="202"/>
      <c r="GB105" s="202"/>
      <c r="GC105" s="202"/>
      <c r="GD105" s="202"/>
      <c r="GE105" s="202"/>
      <c r="GF105" s="202"/>
      <c r="GG105" s="202"/>
      <c r="GH105" s="202"/>
      <c r="GI105" s="202"/>
      <c r="GJ105" s="202"/>
      <c r="GK105" s="202"/>
      <c r="GL105" s="202"/>
      <c r="GM105" s="202"/>
      <c r="GN105" s="202"/>
      <c r="GO105" s="202"/>
      <c r="GP105" s="202"/>
      <c r="GQ105" s="202"/>
      <c r="GR105" s="202"/>
      <c r="GS105" s="202"/>
      <c r="GT105" s="202"/>
      <c r="GU105" s="202"/>
      <c r="GV105" s="202"/>
      <c r="GW105" s="202"/>
      <c r="GX105" s="202"/>
      <c r="GY105" s="202"/>
      <c r="GZ105" s="202"/>
      <c r="HA105" s="202"/>
      <c r="HB105" s="202"/>
      <c r="HC105" s="202"/>
      <c r="HD105" s="202"/>
      <c r="HE105" s="202"/>
      <c r="HF105" s="202"/>
      <c r="HG105" s="202"/>
      <c r="HH105" s="202"/>
      <c r="HI105" s="202"/>
      <c r="HJ105" s="202"/>
      <c r="HK105" s="202"/>
      <c r="HL105" s="202"/>
      <c r="HM105" s="154"/>
      <c r="HN105" s="154"/>
      <c r="HO105" s="154"/>
      <c r="HP105" s="154"/>
      <c r="HQ105" s="154"/>
      <c r="HR105" s="154"/>
      <c r="HS105" s="154"/>
      <c r="HT105" s="154"/>
      <c r="HU105" s="154"/>
      <c r="HV105" s="154"/>
      <c r="HW105" s="166"/>
    </row>
    <row r="106" spans="1:231">
      <c r="A106" s="145">
        <f t="shared" si="43"/>
        <v>44574</v>
      </c>
      <c r="B106" s="219">
        <f>'Age&amp;Sex by occurrence date'!$ZP22</f>
        <v>16989</v>
      </c>
      <c r="C106" s="219">
        <v>13914</v>
      </c>
      <c r="D106" s="219">
        <v>13914</v>
      </c>
      <c r="E106" s="219">
        <v>13914</v>
      </c>
      <c r="F106" s="219">
        <v>13914</v>
      </c>
      <c r="G106" s="219">
        <v>13914</v>
      </c>
      <c r="H106" s="219">
        <v>13914</v>
      </c>
      <c r="I106" s="219">
        <v>13914</v>
      </c>
      <c r="J106" s="219">
        <v>13914</v>
      </c>
      <c r="K106" s="219">
        <v>13914</v>
      </c>
      <c r="L106" s="219">
        <v>13914</v>
      </c>
      <c r="M106" s="219">
        <v>13914</v>
      </c>
      <c r="N106" s="219">
        <v>13914</v>
      </c>
      <c r="O106" s="219">
        <v>13914</v>
      </c>
      <c r="P106" s="219">
        <v>13914</v>
      </c>
      <c r="Q106" s="219">
        <v>13913</v>
      </c>
      <c r="R106" s="219">
        <v>13912</v>
      </c>
      <c r="S106" s="219">
        <v>13912</v>
      </c>
      <c r="T106" s="219">
        <v>13904</v>
      </c>
      <c r="U106" s="219">
        <v>13904</v>
      </c>
      <c r="V106" s="219">
        <v>13903</v>
      </c>
      <c r="W106" s="219">
        <v>13903</v>
      </c>
      <c r="X106" s="219">
        <v>13903</v>
      </c>
      <c r="Y106" s="219">
        <v>13846</v>
      </c>
      <c r="Z106" s="219">
        <v>13815</v>
      </c>
      <c r="AA106" s="219">
        <v>13729</v>
      </c>
      <c r="AB106" s="219">
        <v>13533</v>
      </c>
      <c r="AC106" s="219">
        <v>13533</v>
      </c>
      <c r="AD106" s="219">
        <v>13533</v>
      </c>
      <c r="AE106" s="219">
        <v>13496</v>
      </c>
      <c r="AF106" s="219">
        <v>13496</v>
      </c>
      <c r="AG106" s="219">
        <v>13496</v>
      </c>
      <c r="AH106" s="219">
        <v>13496</v>
      </c>
      <c r="AI106" s="219">
        <v>13496</v>
      </c>
      <c r="AJ106" s="219">
        <v>13496</v>
      </c>
      <c r="AK106" s="219">
        <v>13496</v>
      </c>
      <c r="AL106" s="219">
        <v>13496</v>
      </c>
      <c r="AM106" s="219">
        <v>13496</v>
      </c>
      <c r="AN106" s="219">
        <v>13495</v>
      </c>
      <c r="AO106" s="219">
        <v>13495</v>
      </c>
      <c r="AP106" s="219">
        <v>13494</v>
      </c>
      <c r="AQ106" s="219">
        <v>13494</v>
      </c>
      <c r="AR106" s="219">
        <v>13494</v>
      </c>
      <c r="AS106" s="219">
        <v>13494</v>
      </c>
      <c r="AT106" s="219">
        <v>13481</v>
      </c>
      <c r="AU106" s="219">
        <v>13481</v>
      </c>
      <c r="AV106" s="219">
        <v>13481</v>
      </c>
      <c r="AW106" s="219">
        <v>13481</v>
      </c>
      <c r="AX106" s="219">
        <v>13481</v>
      </c>
      <c r="AY106" s="219">
        <v>13481</v>
      </c>
      <c r="AZ106" s="219">
        <v>13480</v>
      </c>
      <c r="BA106" s="219">
        <v>13480</v>
      </c>
      <c r="BB106" s="219">
        <v>13480</v>
      </c>
      <c r="BC106" s="219">
        <v>13480</v>
      </c>
      <c r="BD106" s="219">
        <v>13480</v>
      </c>
      <c r="BE106" s="219">
        <v>13480</v>
      </c>
      <c r="BF106" s="219">
        <v>13480</v>
      </c>
      <c r="BG106" s="219">
        <v>13480</v>
      </c>
      <c r="BH106" s="219">
        <v>13480</v>
      </c>
      <c r="BI106" s="219">
        <v>13480</v>
      </c>
      <c r="BJ106" s="219">
        <v>13480</v>
      </c>
      <c r="BK106" s="219">
        <v>13480</v>
      </c>
      <c r="BL106" s="219">
        <v>13478</v>
      </c>
      <c r="BM106" s="219">
        <v>13478</v>
      </c>
      <c r="BN106" s="219">
        <v>13478</v>
      </c>
      <c r="BO106" s="219">
        <v>13477</v>
      </c>
      <c r="BP106" s="219">
        <v>13477</v>
      </c>
      <c r="BQ106" s="219">
        <v>13477</v>
      </c>
      <c r="BR106" s="219">
        <v>13477</v>
      </c>
      <c r="BS106" s="219">
        <v>13477</v>
      </c>
      <c r="BT106" s="219">
        <v>13475</v>
      </c>
      <c r="BU106" s="219">
        <v>13474</v>
      </c>
      <c r="BV106" s="219">
        <v>13474</v>
      </c>
      <c r="BW106" s="219">
        <v>13472</v>
      </c>
      <c r="BX106" s="219">
        <v>13469</v>
      </c>
      <c r="BY106" s="219">
        <v>13465</v>
      </c>
      <c r="BZ106" s="219">
        <v>13465</v>
      </c>
      <c r="CA106" s="219">
        <v>13465</v>
      </c>
      <c r="CB106" s="219">
        <v>13464</v>
      </c>
      <c r="CC106" s="219">
        <v>13463</v>
      </c>
      <c r="CD106" s="219">
        <v>13463</v>
      </c>
      <c r="CE106" s="219">
        <v>13463</v>
      </c>
      <c r="CF106" s="219">
        <v>13463</v>
      </c>
      <c r="CG106" s="219">
        <v>13461</v>
      </c>
      <c r="CH106" s="219">
        <v>13460</v>
      </c>
      <c r="CI106" s="219">
        <v>13459</v>
      </c>
      <c r="CJ106" s="219">
        <v>13458</v>
      </c>
      <c r="CK106" s="219">
        <v>13455</v>
      </c>
      <c r="CL106" s="219"/>
      <c r="CM106" s="219"/>
      <c r="CN106" s="219"/>
      <c r="CO106" s="219"/>
      <c r="CP106" s="219"/>
      <c r="CQ106" s="219"/>
      <c r="CR106" s="219"/>
      <c r="CS106" s="219"/>
      <c r="CT106" s="219"/>
      <c r="CU106" s="219"/>
      <c r="CV106" s="219"/>
      <c r="CW106" s="219"/>
      <c r="CX106" s="219"/>
      <c r="CY106" s="219"/>
      <c r="CZ106" s="219"/>
      <c r="DA106" s="219"/>
      <c r="DB106" s="219"/>
      <c r="DC106" s="219"/>
      <c r="DD106" s="219"/>
      <c r="DE106" s="219"/>
      <c r="DF106" s="219"/>
      <c r="DG106" s="219"/>
      <c r="DH106" s="219"/>
      <c r="DI106" s="219"/>
      <c r="DJ106" s="219"/>
      <c r="DK106" s="219"/>
      <c r="DL106" s="219"/>
      <c r="DM106" s="219"/>
      <c r="DN106" s="219"/>
      <c r="DO106" s="219"/>
      <c r="DP106" s="219"/>
      <c r="DQ106" s="219"/>
      <c r="DR106" s="219"/>
      <c r="DS106" s="219"/>
      <c r="DT106" s="219"/>
      <c r="DU106" s="219"/>
      <c r="DV106" s="219"/>
      <c r="DW106" s="219"/>
      <c r="DX106" s="219"/>
      <c r="DY106" s="219"/>
      <c r="DZ106" s="219"/>
      <c r="EA106" s="219"/>
      <c r="EB106" s="219"/>
      <c r="EC106" s="219"/>
      <c r="ED106" s="219"/>
      <c r="EE106" s="219"/>
      <c r="EF106" s="219"/>
      <c r="EG106" s="219"/>
      <c r="EH106" s="219"/>
      <c r="EI106" s="219"/>
      <c r="EJ106" s="219"/>
      <c r="EK106" s="219"/>
      <c r="EL106" s="219"/>
      <c r="EM106" s="219"/>
      <c r="EN106" s="231"/>
      <c r="EO106" s="239"/>
      <c r="EP106" s="226"/>
      <c r="EQ106" s="202"/>
      <c r="ER106" s="202"/>
      <c r="ES106" s="202"/>
      <c r="ET106" s="202"/>
      <c r="EU106" s="202"/>
      <c r="EV106" s="202"/>
      <c r="EW106" s="202"/>
      <c r="EX106" s="202"/>
      <c r="EY106" s="202"/>
      <c r="EZ106" s="202"/>
      <c r="FA106" s="202"/>
      <c r="FB106" s="202"/>
      <c r="FC106" s="202"/>
      <c r="FD106" s="202"/>
      <c r="FE106" s="202"/>
      <c r="FF106" s="202"/>
      <c r="FG106" s="202"/>
      <c r="FH106" s="202"/>
      <c r="FI106" s="202"/>
      <c r="FJ106" s="202"/>
      <c r="FK106" s="202"/>
      <c r="FL106" s="202"/>
      <c r="FM106" s="202"/>
      <c r="FN106" s="202"/>
      <c r="FO106" s="202"/>
      <c r="FP106" s="202"/>
      <c r="FQ106" s="202"/>
      <c r="FR106" s="202"/>
      <c r="FS106" s="202"/>
      <c r="FT106" s="202"/>
      <c r="FU106" s="202"/>
      <c r="FV106" s="202"/>
      <c r="FW106" s="202"/>
      <c r="FX106" s="202"/>
      <c r="FY106" s="202"/>
      <c r="FZ106" s="202"/>
      <c r="GA106" s="202"/>
      <c r="GB106" s="202"/>
      <c r="GC106" s="202"/>
      <c r="GD106" s="202"/>
      <c r="GE106" s="202"/>
      <c r="GF106" s="202"/>
      <c r="GG106" s="202"/>
      <c r="GH106" s="202"/>
      <c r="GI106" s="202"/>
      <c r="GJ106" s="202"/>
      <c r="GK106" s="202"/>
      <c r="GL106" s="202"/>
      <c r="GM106" s="202"/>
      <c r="GN106" s="202"/>
      <c r="GO106" s="202"/>
      <c r="GP106" s="202"/>
      <c r="GQ106" s="202"/>
      <c r="GR106" s="202"/>
      <c r="GS106" s="202"/>
      <c r="GT106" s="202"/>
      <c r="GU106" s="202"/>
      <c r="GV106" s="202"/>
      <c r="GW106" s="202"/>
      <c r="GX106" s="202"/>
      <c r="GY106" s="202"/>
      <c r="GZ106" s="202"/>
      <c r="HA106" s="202"/>
      <c r="HB106" s="202"/>
      <c r="HC106" s="202"/>
      <c r="HD106" s="202"/>
      <c r="HE106" s="202"/>
      <c r="HF106" s="202"/>
      <c r="HG106" s="202"/>
      <c r="HH106" s="202"/>
      <c r="HI106" s="202"/>
      <c r="HJ106" s="202"/>
      <c r="HK106" s="202"/>
      <c r="HL106" s="202"/>
      <c r="HM106" s="154"/>
      <c r="HN106" s="154"/>
      <c r="HO106" s="154"/>
      <c r="HP106" s="154"/>
      <c r="HQ106" s="154"/>
      <c r="HR106" s="154"/>
      <c r="HS106" s="154"/>
      <c r="HT106" s="154"/>
      <c r="HU106" s="154"/>
      <c r="HV106" s="154"/>
      <c r="HW106" s="166"/>
    </row>
    <row r="107" spans="1:231">
      <c r="A107" s="145">
        <f t="shared" si="43"/>
        <v>44573</v>
      </c>
      <c r="B107" s="219">
        <f>'Age&amp;Sex by occurrence date'!$ZW22</f>
        <v>16980</v>
      </c>
      <c r="C107" s="219">
        <v>13905</v>
      </c>
      <c r="D107" s="219">
        <v>13905</v>
      </c>
      <c r="E107" s="219">
        <v>13905</v>
      </c>
      <c r="F107" s="219">
        <v>13905</v>
      </c>
      <c r="G107" s="219">
        <v>13905</v>
      </c>
      <c r="H107" s="219">
        <v>13905</v>
      </c>
      <c r="I107" s="219">
        <v>13905</v>
      </c>
      <c r="J107" s="219">
        <v>13905</v>
      </c>
      <c r="K107" s="219">
        <v>13905</v>
      </c>
      <c r="L107" s="219">
        <v>13905</v>
      </c>
      <c r="M107" s="219">
        <v>13905</v>
      </c>
      <c r="N107" s="219">
        <v>13905</v>
      </c>
      <c r="O107" s="219">
        <v>13905</v>
      </c>
      <c r="P107" s="219">
        <v>13905</v>
      </c>
      <c r="Q107" s="219">
        <v>13904</v>
      </c>
      <c r="R107" s="219">
        <v>13903</v>
      </c>
      <c r="S107" s="219">
        <v>13903</v>
      </c>
      <c r="T107" s="219">
        <v>13895</v>
      </c>
      <c r="U107" s="219">
        <v>13895</v>
      </c>
      <c r="V107" s="219">
        <v>13894</v>
      </c>
      <c r="W107" s="219">
        <v>13894</v>
      </c>
      <c r="X107" s="219">
        <v>13894</v>
      </c>
      <c r="Y107" s="219">
        <v>13837</v>
      </c>
      <c r="Z107" s="219">
        <v>13807</v>
      </c>
      <c r="AA107" s="219">
        <v>13721</v>
      </c>
      <c r="AB107" s="219">
        <v>13526</v>
      </c>
      <c r="AC107" s="219">
        <v>13526</v>
      </c>
      <c r="AD107" s="219">
        <v>13526</v>
      </c>
      <c r="AE107" s="219">
        <v>13492</v>
      </c>
      <c r="AF107" s="219">
        <v>13492</v>
      </c>
      <c r="AG107" s="219">
        <v>13492</v>
      </c>
      <c r="AH107" s="219">
        <v>13492</v>
      </c>
      <c r="AI107" s="219">
        <v>13492</v>
      </c>
      <c r="AJ107" s="219">
        <v>13492</v>
      </c>
      <c r="AK107" s="219">
        <v>13492</v>
      </c>
      <c r="AL107" s="219">
        <v>13492</v>
      </c>
      <c r="AM107" s="219">
        <v>13492</v>
      </c>
      <c r="AN107" s="219">
        <v>13491</v>
      </c>
      <c r="AO107" s="219">
        <v>13491</v>
      </c>
      <c r="AP107" s="219">
        <v>13490</v>
      </c>
      <c r="AQ107" s="219">
        <v>13490</v>
      </c>
      <c r="AR107" s="219">
        <v>13490</v>
      </c>
      <c r="AS107" s="219">
        <v>13490</v>
      </c>
      <c r="AT107" s="219">
        <v>13477</v>
      </c>
      <c r="AU107" s="219">
        <v>13477</v>
      </c>
      <c r="AV107" s="219">
        <v>13477</v>
      </c>
      <c r="AW107" s="219">
        <v>13477</v>
      </c>
      <c r="AX107" s="219">
        <v>13477</v>
      </c>
      <c r="AY107" s="219">
        <v>13477</v>
      </c>
      <c r="AZ107" s="219">
        <v>13476</v>
      </c>
      <c r="BA107" s="219">
        <v>13476</v>
      </c>
      <c r="BB107" s="219">
        <v>13476</v>
      </c>
      <c r="BC107" s="219">
        <v>13476</v>
      </c>
      <c r="BD107" s="219">
        <v>13476</v>
      </c>
      <c r="BE107" s="219">
        <v>13476</v>
      </c>
      <c r="BF107" s="219">
        <v>13476</v>
      </c>
      <c r="BG107" s="219">
        <v>13476</v>
      </c>
      <c r="BH107" s="219">
        <v>13476</v>
      </c>
      <c r="BI107" s="219">
        <v>13476</v>
      </c>
      <c r="BJ107" s="219">
        <v>13476</v>
      </c>
      <c r="BK107" s="219">
        <v>13476</v>
      </c>
      <c r="BL107" s="219">
        <v>13474</v>
      </c>
      <c r="BM107" s="219">
        <v>13474</v>
      </c>
      <c r="BN107" s="219">
        <v>13474</v>
      </c>
      <c r="BO107" s="219">
        <v>13473</v>
      </c>
      <c r="BP107" s="219">
        <v>13473</v>
      </c>
      <c r="BQ107" s="219">
        <v>13473</v>
      </c>
      <c r="BR107" s="219">
        <v>13473</v>
      </c>
      <c r="BS107" s="219">
        <v>13473</v>
      </c>
      <c r="BT107" s="219">
        <v>13471</v>
      </c>
      <c r="BU107" s="219">
        <v>13470</v>
      </c>
      <c r="BV107" s="219">
        <v>13470</v>
      </c>
      <c r="BW107" s="219">
        <v>13468</v>
      </c>
      <c r="BX107" s="219">
        <v>13465</v>
      </c>
      <c r="BY107" s="219">
        <v>13461</v>
      </c>
      <c r="BZ107" s="219">
        <v>13461</v>
      </c>
      <c r="CA107" s="219">
        <v>13461</v>
      </c>
      <c r="CB107" s="219">
        <v>13460</v>
      </c>
      <c r="CC107" s="219">
        <v>13459</v>
      </c>
      <c r="CD107" s="219">
        <v>13459</v>
      </c>
      <c r="CE107" s="219">
        <v>13459</v>
      </c>
      <c r="CF107" s="219">
        <v>13459</v>
      </c>
      <c r="CG107" s="219">
        <v>13457</v>
      </c>
      <c r="CH107" s="219">
        <v>13456</v>
      </c>
      <c r="CI107" s="219">
        <v>13455</v>
      </c>
      <c r="CJ107" s="219">
        <v>13454</v>
      </c>
      <c r="CK107" s="219">
        <v>13452</v>
      </c>
      <c r="CL107" s="219">
        <v>13449</v>
      </c>
      <c r="CM107" s="219"/>
      <c r="CN107" s="219"/>
      <c r="CO107" s="219"/>
      <c r="CP107" s="219"/>
      <c r="CQ107" s="219"/>
      <c r="CR107" s="219"/>
      <c r="CS107" s="219"/>
      <c r="CT107" s="219"/>
      <c r="CU107" s="219"/>
      <c r="CV107" s="219"/>
      <c r="CW107" s="219"/>
      <c r="CX107" s="219"/>
      <c r="CY107" s="219"/>
      <c r="CZ107" s="219"/>
      <c r="DA107" s="219"/>
      <c r="DB107" s="219"/>
      <c r="DC107" s="219"/>
      <c r="DD107" s="219"/>
      <c r="DE107" s="219"/>
      <c r="DF107" s="219"/>
      <c r="DG107" s="219"/>
      <c r="DH107" s="219"/>
      <c r="DI107" s="219"/>
      <c r="DJ107" s="219"/>
      <c r="DK107" s="219"/>
      <c r="DL107" s="219"/>
      <c r="DM107" s="219"/>
      <c r="DN107" s="219"/>
      <c r="DO107" s="219"/>
      <c r="DP107" s="219"/>
      <c r="DQ107" s="219"/>
      <c r="DR107" s="219"/>
      <c r="DS107" s="219"/>
      <c r="DT107" s="219"/>
      <c r="DU107" s="219"/>
      <c r="DV107" s="219"/>
      <c r="DW107" s="219"/>
      <c r="DX107" s="219"/>
      <c r="DY107" s="219"/>
      <c r="DZ107" s="219"/>
      <c r="EA107" s="219"/>
      <c r="EB107" s="219"/>
      <c r="EC107" s="219"/>
      <c r="ED107" s="219"/>
      <c r="EE107" s="219"/>
      <c r="EF107" s="219"/>
      <c r="EG107" s="219"/>
      <c r="EH107" s="219"/>
      <c r="EI107" s="219"/>
      <c r="EJ107" s="219"/>
      <c r="EK107" s="219"/>
      <c r="EL107" s="219"/>
      <c r="EM107" s="219"/>
      <c r="EN107" s="231"/>
      <c r="EO107" s="239"/>
      <c r="EP107" s="226"/>
      <c r="EQ107" s="202"/>
      <c r="ER107" s="202"/>
      <c r="ES107" s="202"/>
      <c r="ET107" s="202"/>
      <c r="EU107" s="202"/>
      <c r="EV107" s="202"/>
      <c r="EW107" s="202"/>
      <c r="EX107" s="202"/>
      <c r="EY107" s="202"/>
      <c r="EZ107" s="202"/>
      <c r="FA107" s="202"/>
      <c r="FB107" s="202"/>
      <c r="FC107" s="202"/>
      <c r="FD107" s="202"/>
      <c r="FE107" s="202"/>
      <c r="FF107" s="202"/>
      <c r="FG107" s="202"/>
      <c r="FH107" s="202"/>
      <c r="FI107" s="202"/>
      <c r="FJ107" s="202"/>
      <c r="FK107" s="202"/>
      <c r="FL107" s="202"/>
      <c r="FM107" s="202"/>
      <c r="FN107" s="202"/>
      <c r="FO107" s="202"/>
      <c r="FP107" s="202"/>
      <c r="FQ107" s="202"/>
      <c r="FR107" s="202"/>
      <c r="FS107" s="202"/>
      <c r="FT107" s="202"/>
      <c r="FU107" s="202"/>
      <c r="FV107" s="202"/>
      <c r="FW107" s="202"/>
      <c r="FX107" s="202"/>
      <c r="FY107" s="202"/>
      <c r="FZ107" s="202"/>
      <c r="GA107" s="202"/>
      <c r="GB107" s="202"/>
      <c r="GC107" s="202"/>
      <c r="GD107" s="202"/>
      <c r="GE107" s="202"/>
      <c r="GF107" s="202"/>
      <c r="GG107" s="202"/>
      <c r="GH107" s="202"/>
      <c r="GI107" s="202"/>
      <c r="GJ107" s="202"/>
      <c r="GK107" s="202"/>
      <c r="GL107" s="202"/>
      <c r="GM107" s="202"/>
      <c r="GN107" s="202"/>
      <c r="GO107" s="202"/>
      <c r="GP107" s="202"/>
      <c r="GQ107" s="202"/>
      <c r="GR107" s="202"/>
      <c r="GS107" s="202"/>
      <c r="GT107" s="202"/>
      <c r="GU107" s="202"/>
      <c r="GV107" s="202"/>
      <c r="GW107" s="202"/>
      <c r="GX107" s="202"/>
      <c r="GY107" s="202"/>
      <c r="GZ107" s="202"/>
      <c r="HA107" s="202"/>
      <c r="HB107" s="202"/>
      <c r="HC107" s="202"/>
      <c r="HD107" s="202"/>
      <c r="HE107" s="202"/>
      <c r="HF107" s="202"/>
      <c r="HG107" s="202"/>
      <c r="HH107" s="202"/>
      <c r="HI107" s="202"/>
      <c r="HJ107" s="202"/>
      <c r="HK107" s="202"/>
      <c r="HL107" s="202"/>
      <c r="HM107" s="154"/>
      <c r="HN107" s="154"/>
      <c r="HO107" s="154"/>
      <c r="HP107" s="154"/>
      <c r="HQ107" s="154"/>
      <c r="HR107" s="154"/>
      <c r="HS107" s="154"/>
      <c r="HT107" s="154"/>
      <c r="HU107" s="154"/>
      <c r="HV107" s="154"/>
      <c r="HW107" s="166"/>
    </row>
    <row r="108" spans="1:231">
      <c r="A108" s="145">
        <f t="shared" ref="A108:A112" si="44">A109+1</f>
        <v>44572</v>
      </c>
      <c r="B108" s="219">
        <f>'Age&amp;Sex by occurrence date'!$AAD22</f>
        <v>16971</v>
      </c>
      <c r="C108" s="219">
        <v>13896</v>
      </c>
      <c r="D108" s="219">
        <v>13896</v>
      </c>
      <c r="E108" s="219">
        <v>13896</v>
      </c>
      <c r="F108" s="219">
        <v>13896</v>
      </c>
      <c r="G108" s="219">
        <v>13896</v>
      </c>
      <c r="H108" s="219">
        <v>13896</v>
      </c>
      <c r="I108" s="219">
        <v>13896</v>
      </c>
      <c r="J108" s="219">
        <v>13896</v>
      </c>
      <c r="K108" s="219">
        <v>13896</v>
      </c>
      <c r="L108" s="219">
        <v>13896</v>
      </c>
      <c r="M108" s="219">
        <v>13896</v>
      </c>
      <c r="N108" s="219">
        <v>13896</v>
      </c>
      <c r="O108" s="219">
        <v>13896</v>
      </c>
      <c r="P108" s="219">
        <v>13896</v>
      </c>
      <c r="Q108" s="219">
        <v>13895</v>
      </c>
      <c r="R108" s="219">
        <v>13894</v>
      </c>
      <c r="S108" s="219">
        <v>13894</v>
      </c>
      <c r="T108" s="219">
        <v>13886</v>
      </c>
      <c r="U108" s="219">
        <v>13886</v>
      </c>
      <c r="V108" s="219">
        <v>13885</v>
      </c>
      <c r="W108" s="219">
        <v>13885</v>
      </c>
      <c r="X108" s="219">
        <v>13885</v>
      </c>
      <c r="Y108" s="219">
        <v>13828</v>
      </c>
      <c r="Z108" s="219">
        <v>13798</v>
      </c>
      <c r="AA108" s="219">
        <v>13712</v>
      </c>
      <c r="AB108" s="219">
        <v>13517</v>
      </c>
      <c r="AC108" s="219">
        <v>13517</v>
      </c>
      <c r="AD108" s="219">
        <v>13517</v>
      </c>
      <c r="AE108" s="219">
        <v>13484</v>
      </c>
      <c r="AF108" s="219">
        <v>13484</v>
      </c>
      <c r="AG108" s="219">
        <v>13484</v>
      </c>
      <c r="AH108" s="219">
        <v>13484</v>
      </c>
      <c r="AI108" s="219">
        <v>13484</v>
      </c>
      <c r="AJ108" s="219">
        <v>13484</v>
      </c>
      <c r="AK108" s="219">
        <v>13484</v>
      </c>
      <c r="AL108" s="219">
        <v>13484</v>
      </c>
      <c r="AM108" s="219">
        <v>13484</v>
      </c>
      <c r="AN108" s="219">
        <v>13483</v>
      </c>
      <c r="AO108" s="219">
        <v>13483</v>
      </c>
      <c r="AP108" s="219">
        <v>13482</v>
      </c>
      <c r="AQ108" s="219">
        <v>13482</v>
      </c>
      <c r="AR108" s="219">
        <v>13482</v>
      </c>
      <c r="AS108" s="219">
        <v>13482</v>
      </c>
      <c r="AT108" s="219">
        <v>13469</v>
      </c>
      <c r="AU108" s="219">
        <v>13469</v>
      </c>
      <c r="AV108" s="219">
        <v>13469</v>
      </c>
      <c r="AW108" s="219">
        <v>13469</v>
      </c>
      <c r="AX108" s="219">
        <v>13469</v>
      </c>
      <c r="AY108" s="219">
        <v>13469</v>
      </c>
      <c r="AZ108" s="219">
        <v>13468</v>
      </c>
      <c r="BA108" s="219">
        <v>13468</v>
      </c>
      <c r="BB108" s="219">
        <v>13468</v>
      </c>
      <c r="BC108" s="219">
        <v>13468</v>
      </c>
      <c r="BD108" s="219">
        <v>13468</v>
      </c>
      <c r="BE108" s="219">
        <v>13468</v>
      </c>
      <c r="BF108" s="219">
        <v>13468</v>
      </c>
      <c r="BG108" s="219">
        <v>13468</v>
      </c>
      <c r="BH108" s="219">
        <v>13468</v>
      </c>
      <c r="BI108" s="219">
        <v>13468</v>
      </c>
      <c r="BJ108" s="219">
        <v>13468</v>
      </c>
      <c r="BK108" s="219">
        <v>13468</v>
      </c>
      <c r="BL108" s="219">
        <v>13466</v>
      </c>
      <c r="BM108" s="219">
        <v>13466</v>
      </c>
      <c r="BN108" s="219">
        <v>13466</v>
      </c>
      <c r="BO108" s="219">
        <v>13465</v>
      </c>
      <c r="BP108" s="219">
        <v>13465</v>
      </c>
      <c r="BQ108" s="219">
        <v>13465</v>
      </c>
      <c r="BR108" s="219">
        <v>13465</v>
      </c>
      <c r="BS108" s="219">
        <v>13465</v>
      </c>
      <c r="BT108" s="219">
        <v>13463</v>
      </c>
      <c r="BU108" s="219">
        <v>13462</v>
      </c>
      <c r="BV108" s="219">
        <v>13462</v>
      </c>
      <c r="BW108" s="219">
        <v>13460</v>
      </c>
      <c r="BX108" s="219">
        <v>13457</v>
      </c>
      <c r="BY108" s="219">
        <v>13453</v>
      </c>
      <c r="BZ108" s="219">
        <v>13453</v>
      </c>
      <c r="CA108" s="219">
        <v>13453</v>
      </c>
      <c r="CB108" s="219">
        <v>13452</v>
      </c>
      <c r="CC108" s="219">
        <v>13451</v>
      </c>
      <c r="CD108" s="219">
        <v>13451</v>
      </c>
      <c r="CE108" s="219">
        <v>13451</v>
      </c>
      <c r="CF108" s="219">
        <v>13451</v>
      </c>
      <c r="CG108" s="219">
        <v>13449</v>
      </c>
      <c r="CH108" s="219">
        <v>13448</v>
      </c>
      <c r="CI108" s="219">
        <v>13447</v>
      </c>
      <c r="CJ108" s="219">
        <v>13446</v>
      </c>
      <c r="CK108" s="219">
        <v>13445</v>
      </c>
      <c r="CL108" s="219">
        <v>13444</v>
      </c>
      <c r="CM108" s="219">
        <v>13435</v>
      </c>
      <c r="CN108" s="219"/>
      <c r="CO108" s="219"/>
      <c r="CP108" s="219"/>
      <c r="CQ108" s="219"/>
      <c r="CR108" s="219"/>
      <c r="CS108" s="219"/>
      <c r="CT108" s="219"/>
      <c r="CU108" s="219"/>
      <c r="CV108" s="219"/>
      <c r="CW108" s="219"/>
      <c r="CX108" s="219"/>
      <c r="CY108" s="219"/>
      <c r="CZ108" s="219"/>
      <c r="DA108" s="219"/>
      <c r="DB108" s="219"/>
      <c r="DC108" s="219"/>
      <c r="DD108" s="219"/>
      <c r="DE108" s="219"/>
      <c r="DF108" s="219"/>
      <c r="DG108" s="219"/>
      <c r="DH108" s="219"/>
      <c r="DI108" s="219"/>
      <c r="DJ108" s="219"/>
      <c r="DK108" s="219"/>
      <c r="DL108" s="219"/>
      <c r="DM108" s="219"/>
      <c r="DN108" s="219"/>
      <c r="DO108" s="219"/>
      <c r="DP108" s="219"/>
      <c r="DQ108" s="219"/>
      <c r="DR108" s="219"/>
      <c r="DS108" s="219"/>
      <c r="DT108" s="219"/>
      <c r="DU108" s="219"/>
      <c r="DV108" s="219"/>
      <c r="DW108" s="219"/>
      <c r="DX108" s="219"/>
      <c r="DY108" s="219"/>
      <c r="DZ108" s="219"/>
      <c r="EA108" s="219"/>
      <c r="EB108" s="219"/>
      <c r="EC108" s="219"/>
      <c r="ED108" s="219"/>
      <c r="EE108" s="219"/>
      <c r="EF108" s="219"/>
      <c r="EG108" s="219"/>
      <c r="EH108" s="219"/>
      <c r="EI108" s="219"/>
      <c r="EJ108" s="219"/>
      <c r="EK108" s="219"/>
      <c r="EL108" s="219"/>
      <c r="EM108" s="219"/>
      <c r="EN108" s="231"/>
      <c r="EO108" s="239"/>
      <c r="EP108" s="226"/>
      <c r="EQ108" s="202"/>
      <c r="ER108" s="202"/>
      <c r="ES108" s="202"/>
      <c r="ET108" s="202"/>
      <c r="EU108" s="202"/>
      <c r="EV108" s="202"/>
      <c r="EW108" s="202"/>
      <c r="EX108" s="202"/>
      <c r="EY108" s="202"/>
      <c r="EZ108" s="202"/>
      <c r="FA108" s="202"/>
      <c r="FB108" s="202"/>
      <c r="FC108" s="202"/>
      <c r="FD108" s="202"/>
      <c r="FE108" s="202"/>
      <c r="FF108" s="202"/>
      <c r="FG108" s="202"/>
      <c r="FH108" s="202"/>
      <c r="FI108" s="202"/>
      <c r="FJ108" s="202"/>
      <c r="FK108" s="202"/>
      <c r="FL108" s="202"/>
      <c r="FM108" s="202"/>
      <c r="FN108" s="202"/>
      <c r="FO108" s="202"/>
      <c r="FP108" s="202"/>
      <c r="FQ108" s="202"/>
      <c r="FR108" s="202"/>
      <c r="FS108" s="202"/>
      <c r="FT108" s="202"/>
      <c r="FU108" s="202"/>
      <c r="FV108" s="202"/>
      <c r="FW108" s="202"/>
      <c r="FX108" s="202"/>
      <c r="FY108" s="202"/>
      <c r="FZ108" s="202"/>
      <c r="GA108" s="202"/>
      <c r="GB108" s="202"/>
      <c r="GC108" s="202"/>
      <c r="GD108" s="202"/>
      <c r="GE108" s="202"/>
      <c r="GF108" s="202"/>
      <c r="GG108" s="202"/>
      <c r="GH108" s="202"/>
      <c r="GI108" s="202"/>
      <c r="GJ108" s="202"/>
      <c r="GK108" s="202"/>
      <c r="GL108" s="202"/>
      <c r="GM108" s="202"/>
      <c r="GN108" s="202"/>
      <c r="GO108" s="202"/>
      <c r="GP108" s="202"/>
      <c r="GQ108" s="202"/>
      <c r="GR108" s="202"/>
      <c r="GS108" s="202"/>
      <c r="GT108" s="202"/>
      <c r="GU108" s="202"/>
      <c r="GV108" s="202"/>
      <c r="GW108" s="202"/>
      <c r="GX108" s="202"/>
      <c r="GY108" s="202"/>
      <c r="GZ108" s="202"/>
      <c r="HA108" s="202"/>
      <c r="HB108" s="202"/>
      <c r="HC108" s="202"/>
      <c r="HD108" s="202"/>
      <c r="HE108" s="202"/>
      <c r="HF108" s="202"/>
      <c r="HG108" s="202"/>
      <c r="HH108" s="202"/>
      <c r="HI108" s="202"/>
      <c r="HJ108" s="202"/>
      <c r="HK108" s="202"/>
      <c r="HL108" s="202"/>
      <c r="HM108" s="154"/>
      <c r="HN108" s="154"/>
      <c r="HO108" s="154"/>
      <c r="HP108" s="154"/>
      <c r="HQ108" s="154"/>
      <c r="HR108" s="154"/>
      <c r="HS108" s="154"/>
      <c r="HT108" s="154"/>
      <c r="HU108" s="154"/>
      <c r="HV108" s="154"/>
      <c r="HW108" s="166"/>
    </row>
    <row r="109" spans="1:231">
      <c r="A109" s="145">
        <f t="shared" si="44"/>
        <v>44571</v>
      </c>
      <c r="B109" s="219">
        <f>'Age&amp;Sex by occurrence date'!$AAK22</f>
        <v>16961</v>
      </c>
      <c r="C109" s="219">
        <v>13886</v>
      </c>
      <c r="D109" s="219">
        <v>13886</v>
      </c>
      <c r="E109" s="219">
        <v>13886</v>
      </c>
      <c r="F109" s="219">
        <v>13886</v>
      </c>
      <c r="G109" s="219">
        <v>13886</v>
      </c>
      <c r="H109" s="219">
        <v>13886</v>
      </c>
      <c r="I109" s="219">
        <v>13886</v>
      </c>
      <c r="J109" s="219">
        <v>13886</v>
      </c>
      <c r="K109" s="219">
        <v>13886</v>
      </c>
      <c r="L109" s="219">
        <v>13886</v>
      </c>
      <c r="M109" s="219">
        <v>13886</v>
      </c>
      <c r="N109" s="219">
        <v>13886</v>
      </c>
      <c r="O109" s="219">
        <v>13886</v>
      </c>
      <c r="P109" s="219">
        <v>13886</v>
      </c>
      <c r="Q109" s="219">
        <v>13885</v>
      </c>
      <c r="R109" s="219">
        <v>13885</v>
      </c>
      <c r="S109" s="219">
        <v>13885</v>
      </c>
      <c r="T109" s="219">
        <v>13877</v>
      </c>
      <c r="U109" s="219">
        <v>13877</v>
      </c>
      <c r="V109" s="219">
        <v>13876</v>
      </c>
      <c r="W109" s="219">
        <v>13876</v>
      </c>
      <c r="X109" s="219">
        <v>13876</v>
      </c>
      <c r="Y109" s="219">
        <v>13819</v>
      </c>
      <c r="Z109" s="219">
        <v>13789</v>
      </c>
      <c r="AA109" s="219">
        <v>13703</v>
      </c>
      <c r="AB109" s="219">
        <v>13508</v>
      </c>
      <c r="AC109" s="219">
        <v>13508</v>
      </c>
      <c r="AD109" s="219">
        <v>13508</v>
      </c>
      <c r="AE109" s="219">
        <v>13475</v>
      </c>
      <c r="AF109" s="219">
        <v>13475</v>
      </c>
      <c r="AG109" s="219">
        <v>13475</v>
      </c>
      <c r="AH109" s="219">
        <v>13475</v>
      </c>
      <c r="AI109" s="219">
        <v>13475</v>
      </c>
      <c r="AJ109" s="219">
        <v>13475</v>
      </c>
      <c r="AK109" s="219">
        <v>13475</v>
      </c>
      <c r="AL109" s="219">
        <v>13475</v>
      </c>
      <c r="AM109" s="219">
        <v>13475</v>
      </c>
      <c r="AN109" s="219">
        <v>13474</v>
      </c>
      <c r="AO109" s="219">
        <v>13474</v>
      </c>
      <c r="AP109" s="219">
        <v>13473</v>
      </c>
      <c r="AQ109" s="219">
        <v>13473</v>
      </c>
      <c r="AR109" s="219">
        <v>13473</v>
      </c>
      <c r="AS109" s="219">
        <v>13473</v>
      </c>
      <c r="AT109" s="219">
        <v>13460</v>
      </c>
      <c r="AU109" s="219">
        <v>13460</v>
      </c>
      <c r="AV109" s="219">
        <v>13460</v>
      </c>
      <c r="AW109" s="219">
        <v>13460</v>
      </c>
      <c r="AX109" s="219">
        <v>13460</v>
      </c>
      <c r="AY109" s="219">
        <v>13460</v>
      </c>
      <c r="AZ109" s="219">
        <v>13459</v>
      </c>
      <c r="BA109" s="219">
        <v>13459</v>
      </c>
      <c r="BB109" s="219">
        <v>13459</v>
      </c>
      <c r="BC109" s="219">
        <v>13459</v>
      </c>
      <c r="BD109" s="219">
        <v>13459</v>
      </c>
      <c r="BE109" s="219">
        <v>13459</v>
      </c>
      <c r="BF109" s="219">
        <v>13459</v>
      </c>
      <c r="BG109" s="219">
        <v>13459</v>
      </c>
      <c r="BH109" s="219">
        <v>13459</v>
      </c>
      <c r="BI109" s="219">
        <v>13459</v>
      </c>
      <c r="BJ109" s="219">
        <v>13459</v>
      </c>
      <c r="BK109" s="219">
        <v>13459</v>
      </c>
      <c r="BL109" s="219">
        <v>13457</v>
      </c>
      <c r="BM109" s="219">
        <v>13457</v>
      </c>
      <c r="BN109" s="219">
        <v>13457</v>
      </c>
      <c r="BO109" s="219">
        <v>13457</v>
      </c>
      <c r="BP109" s="219">
        <v>13457</v>
      </c>
      <c r="BQ109" s="219">
        <v>13457</v>
      </c>
      <c r="BR109" s="219">
        <v>13457</v>
      </c>
      <c r="BS109" s="219">
        <v>13457</v>
      </c>
      <c r="BT109" s="219">
        <v>13455</v>
      </c>
      <c r="BU109" s="219">
        <v>13454</v>
      </c>
      <c r="BV109" s="219">
        <v>13454</v>
      </c>
      <c r="BW109" s="219">
        <v>13452</v>
      </c>
      <c r="BX109" s="219">
        <v>13449</v>
      </c>
      <c r="BY109" s="219">
        <v>13445</v>
      </c>
      <c r="BZ109" s="219">
        <v>13445</v>
      </c>
      <c r="CA109" s="219">
        <v>13445</v>
      </c>
      <c r="CB109" s="219">
        <v>13444</v>
      </c>
      <c r="CC109" s="219">
        <v>13443</v>
      </c>
      <c r="CD109" s="219">
        <v>13443</v>
      </c>
      <c r="CE109" s="219">
        <v>13443</v>
      </c>
      <c r="CF109" s="219">
        <v>13443</v>
      </c>
      <c r="CG109" s="219">
        <v>13441</v>
      </c>
      <c r="CH109" s="219">
        <v>13440</v>
      </c>
      <c r="CI109" s="219">
        <v>13440</v>
      </c>
      <c r="CJ109" s="219">
        <v>13439</v>
      </c>
      <c r="CK109" s="219">
        <v>13438</v>
      </c>
      <c r="CL109" s="219">
        <v>13437</v>
      </c>
      <c r="CM109" s="219">
        <v>13431</v>
      </c>
      <c r="CN109" s="219">
        <v>13426</v>
      </c>
      <c r="CO109" s="219"/>
      <c r="CP109" s="219"/>
      <c r="CQ109" s="219"/>
      <c r="CR109" s="219"/>
      <c r="CS109" s="219"/>
      <c r="CT109" s="219"/>
      <c r="CU109" s="219"/>
      <c r="CV109" s="219"/>
      <c r="CW109" s="219"/>
      <c r="CX109" s="219"/>
      <c r="CY109" s="219"/>
      <c r="CZ109" s="219"/>
      <c r="DA109" s="219"/>
      <c r="DB109" s="219"/>
      <c r="DC109" s="219"/>
      <c r="DD109" s="219"/>
      <c r="DE109" s="219"/>
      <c r="DF109" s="219"/>
      <c r="DG109" s="219"/>
      <c r="DH109" s="219"/>
      <c r="DI109" s="219"/>
      <c r="DJ109" s="219"/>
      <c r="DK109" s="219"/>
      <c r="DL109" s="219"/>
      <c r="DM109" s="219"/>
      <c r="DN109" s="219"/>
      <c r="DO109" s="219"/>
      <c r="DP109" s="219"/>
      <c r="DQ109" s="219"/>
      <c r="DR109" s="219"/>
      <c r="DS109" s="219"/>
      <c r="DT109" s="219"/>
      <c r="DU109" s="219"/>
      <c r="DV109" s="219"/>
      <c r="DW109" s="219"/>
      <c r="DX109" s="219"/>
      <c r="DY109" s="219"/>
      <c r="DZ109" s="219"/>
      <c r="EA109" s="219"/>
      <c r="EB109" s="219"/>
      <c r="EC109" s="219"/>
      <c r="ED109" s="219"/>
      <c r="EE109" s="219"/>
      <c r="EF109" s="219"/>
      <c r="EG109" s="219"/>
      <c r="EH109" s="219"/>
      <c r="EI109" s="219"/>
      <c r="EJ109" s="219"/>
      <c r="EK109" s="219"/>
      <c r="EL109" s="219"/>
      <c r="EM109" s="219"/>
      <c r="EN109" s="231"/>
      <c r="EO109" s="239"/>
      <c r="EP109" s="226"/>
      <c r="EQ109" s="202"/>
      <c r="ER109" s="202"/>
      <c r="ES109" s="202"/>
      <c r="ET109" s="202"/>
      <c r="EU109" s="202"/>
      <c r="EV109" s="202"/>
      <c r="EW109" s="202"/>
      <c r="EX109" s="202"/>
      <c r="EY109" s="202"/>
      <c r="EZ109" s="202"/>
      <c r="FA109" s="202"/>
      <c r="FB109" s="202"/>
      <c r="FC109" s="202"/>
      <c r="FD109" s="202"/>
      <c r="FE109" s="202"/>
      <c r="FF109" s="202"/>
      <c r="FG109" s="202"/>
      <c r="FH109" s="202"/>
      <c r="FI109" s="202"/>
      <c r="FJ109" s="202"/>
      <c r="FK109" s="202"/>
      <c r="FL109" s="202"/>
      <c r="FM109" s="202"/>
      <c r="FN109" s="202"/>
      <c r="FO109" s="202"/>
      <c r="FP109" s="202"/>
      <c r="FQ109" s="202"/>
      <c r="FR109" s="202"/>
      <c r="FS109" s="202"/>
      <c r="FT109" s="202"/>
      <c r="FU109" s="202"/>
      <c r="FV109" s="202"/>
      <c r="FW109" s="202"/>
      <c r="FX109" s="202"/>
      <c r="FY109" s="202"/>
      <c r="FZ109" s="202"/>
      <c r="GA109" s="202"/>
      <c r="GB109" s="202"/>
      <c r="GC109" s="202"/>
      <c r="GD109" s="202"/>
      <c r="GE109" s="202"/>
      <c r="GF109" s="202"/>
      <c r="GG109" s="202"/>
      <c r="GH109" s="202"/>
      <c r="GI109" s="202"/>
      <c r="GJ109" s="202"/>
      <c r="GK109" s="202"/>
      <c r="GL109" s="202"/>
      <c r="GM109" s="202"/>
      <c r="GN109" s="202"/>
      <c r="GO109" s="202"/>
      <c r="GP109" s="202"/>
      <c r="GQ109" s="202"/>
      <c r="GR109" s="202"/>
      <c r="GS109" s="202"/>
      <c r="GT109" s="202"/>
      <c r="GU109" s="202"/>
      <c r="GV109" s="202"/>
      <c r="GW109" s="202"/>
      <c r="GX109" s="202"/>
      <c r="GY109" s="202"/>
      <c r="GZ109" s="202"/>
      <c r="HA109" s="202"/>
      <c r="HB109" s="202"/>
      <c r="HC109" s="202"/>
      <c r="HD109" s="202"/>
      <c r="HE109" s="202"/>
      <c r="HF109" s="202"/>
      <c r="HG109" s="202"/>
      <c r="HH109" s="202"/>
      <c r="HI109" s="202"/>
      <c r="HJ109" s="202"/>
      <c r="HK109" s="202"/>
      <c r="HL109" s="202"/>
      <c r="HM109" s="154"/>
      <c r="HN109" s="154"/>
      <c r="HO109" s="154"/>
      <c r="HP109" s="154"/>
      <c r="HQ109" s="154"/>
      <c r="HR109" s="154"/>
      <c r="HS109" s="154"/>
      <c r="HT109" s="154"/>
      <c r="HU109" s="154"/>
      <c r="HV109" s="154"/>
      <c r="HW109" s="166"/>
    </row>
    <row r="110" spans="1:231">
      <c r="A110" s="145">
        <f t="shared" si="44"/>
        <v>44570</v>
      </c>
      <c r="B110" s="219">
        <f>'Age&amp;Sex by occurrence date'!$AAR22</f>
        <v>16949</v>
      </c>
      <c r="C110" s="219">
        <v>13874</v>
      </c>
      <c r="D110" s="219">
        <v>13874</v>
      </c>
      <c r="E110" s="219">
        <v>13874</v>
      </c>
      <c r="F110" s="219">
        <v>13874</v>
      </c>
      <c r="G110" s="219">
        <v>13874</v>
      </c>
      <c r="H110" s="219">
        <v>13874</v>
      </c>
      <c r="I110" s="219">
        <v>13874</v>
      </c>
      <c r="J110" s="219">
        <v>13874</v>
      </c>
      <c r="K110" s="219">
        <v>13874</v>
      </c>
      <c r="L110" s="219">
        <v>13874</v>
      </c>
      <c r="M110" s="219">
        <v>13874</v>
      </c>
      <c r="N110" s="219">
        <v>13874</v>
      </c>
      <c r="O110" s="219">
        <v>13874</v>
      </c>
      <c r="P110" s="219">
        <v>13874</v>
      </c>
      <c r="Q110" s="219">
        <v>13873</v>
      </c>
      <c r="R110" s="219">
        <v>13873</v>
      </c>
      <c r="S110" s="219">
        <v>13873</v>
      </c>
      <c r="T110" s="219">
        <v>13865</v>
      </c>
      <c r="U110" s="219">
        <v>13865</v>
      </c>
      <c r="V110" s="219">
        <v>13864</v>
      </c>
      <c r="W110" s="219">
        <v>13864</v>
      </c>
      <c r="X110" s="219">
        <v>13864</v>
      </c>
      <c r="Y110" s="219">
        <v>13807</v>
      </c>
      <c r="Z110" s="219">
        <v>13777</v>
      </c>
      <c r="AA110" s="219">
        <v>13691</v>
      </c>
      <c r="AB110" s="219">
        <v>13496</v>
      </c>
      <c r="AC110" s="219">
        <v>13496</v>
      </c>
      <c r="AD110" s="219">
        <v>13496</v>
      </c>
      <c r="AE110" s="219">
        <v>13464</v>
      </c>
      <c r="AF110" s="219">
        <v>13464</v>
      </c>
      <c r="AG110" s="219">
        <v>13464</v>
      </c>
      <c r="AH110" s="219">
        <v>13464</v>
      </c>
      <c r="AI110" s="219">
        <v>13464</v>
      </c>
      <c r="AJ110" s="219">
        <v>13464</v>
      </c>
      <c r="AK110" s="219">
        <v>13464</v>
      </c>
      <c r="AL110" s="219">
        <v>13464</v>
      </c>
      <c r="AM110" s="219">
        <v>13464</v>
      </c>
      <c r="AN110" s="219">
        <v>13463</v>
      </c>
      <c r="AO110" s="219">
        <v>13463</v>
      </c>
      <c r="AP110" s="219">
        <v>13462</v>
      </c>
      <c r="AQ110" s="219">
        <v>13462</v>
      </c>
      <c r="AR110" s="219">
        <v>13462</v>
      </c>
      <c r="AS110" s="219">
        <v>13462</v>
      </c>
      <c r="AT110" s="219">
        <v>13449</v>
      </c>
      <c r="AU110" s="219">
        <v>13449</v>
      </c>
      <c r="AV110" s="219">
        <v>13449</v>
      </c>
      <c r="AW110" s="219">
        <v>13449</v>
      </c>
      <c r="AX110" s="219">
        <v>13449</v>
      </c>
      <c r="AY110" s="219">
        <v>13449</v>
      </c>
      <c r="AZ110" s="219">
        <v>13448</v>
      </c>
      <c r="BA110" s="219">
        <v>13448</v>
      </c>
      <c r="BB110" s="219">
        <v>13448</v>
      </c>
      <c r="BC110" s="219">
        <v>13448</v>
      </c>
      <c r="BD110" s="219">
        <v>13448</v>
      </c>
      <c r="BE110" s="219">
        <v>13448</v>
      </c>
      <c r="BF110" s="219">
        <v>13448</v>
      </c>
      <c r="BG110" s="219">
        <v>13448</v>
      </c>
      <c r="BH110" s="219">
        <v>13448</v>
      </c>
      <c r="BI110" s="219">
        <v>13448</v>
      </c>
      <c r="BJ110" s="219">
        <v>13448</v>
      </c>
      <c r="BK110" s="219">
        <v>13448</v>
      </c>
      <c r="BL110" s="219">
        <v>13446</v>
      </c>
      <c r="BM110" s="219">
        <v>13446</v>
      </c>
      <c r="BN110" s="219">
        <v>13446</v>
      </c>
      <c r="BO110" s="219">
        <v>13446</v>
      </c>
      <c r="BP110" s="219">
        <v>13446</v>
      </c>
      <c r="BQ110" s="219">
        <v>13446</v>
      </c>
      <c r="BR110" s="219">
        <v>13446</v>
      </c>
      <c r="BS110" s="219">
        <v>13446</v>
      </c>
      <c r="BT110" s="219">
        <v>13444</v>
      </c>
      <c r="BU110" s="219">
        <v>13443</v>
      </c>
      <c r="BV110" s="219">
        <v>13443</v>
      </c>
      <c r="BW110" s="219">
        <v>13441</v>
      </c>
      <c r="BX110" s="219">
        <v>13439</v>
      </c>
      <c r="BY110" s="219">
        <v>13435</v>
      </c>
      <c r="BZ110" s="219">
        <v>13435</v>
      </c>
      <c r="CA110" s="219">
        <v>13435</v>
      </c>
      <c r="CB110" s="219">
        <v>13434</v>
      </c>
      <c r="CC110" s="219">
        <v>13433</v>
      </c>
      <c r="CD110" s="219">
        <v>13433</v>
      </c>
      <c r="CE110" s="219">
        <v>13433</v>
      </c>
      <c r="CF110" s="219">
        <v>13433</v>
      </c>
      <c r="CG110" s="219">
        <v>13431</v>
      </c>
      <c r="CH110" s="219">
        <v>13430</v>
      </c>
      <c r="CI110" s="219">
        <v>13430</v>
      </c>
      <c r="CJ110" s="219">
        <v>13429</v>
      </c>
      <c r="CK110" s="219">
        <v>13428</v>
      </c>
      <c r="CL110" s="219">
        <v>13427</v>
      </c>
      <c r="CM110" s="219">
        <v>13424</v>
      </c>
      <c r="CN110" s="219">
        <v>13421</v>
      </c>
      <c r="CO110" s="219">
        <v>13407</v>
      </c>
      <c r="CP110" s="219"/>
      <c r="CQ110" s="219"/>
      <c r="CR110" s="219"/>
      <c r="CS110" s="219"/>
      <c r="CT110" s="219"/>
      <c r="CU110" s="219"/>
      <c r="CV110" s="219"/>
      <c r="CW110" s="219"/>
      <c r="CX110" s="219"/>
      <c r="CY110" s="219"/>
      <c r="CZ110" s="219"/>
      <c r="DA110" s="219"/>
      <c r="DB110" s="219"/>
      <c r="DC110" s="219"/>
      <c r="DD110" s="219"/>
      <c r="DE110" s="219"/>
      <c r="DF110" s="219"/>
      <c r="DG110" s="219"/>
      <c r="DH110" s="219"/>
      <c r="DI110" s="219"/>
      <c r="DJ110" s="219"/>
      <c r="DK110" s="219"/>
      <c r="DL110" s="219"/>
      <c r="DM110" s="219"/>
      <c r="DN110" s="219"/>
      <c r="DO110" s="219"/>
      <c r="DP110" s="219"/>
      <c r="DQ110" s="219"/>
      <c r="DR110" s="219"/>
      <c r="DS110" s="219"/>
      <c r="DT110" s="219"/>
      <c r="DU110" s="219"/>
      <c r="DV110" s="219"/>
      <c r="DW110" s="219"/>
      <c r="DX110" s="219"/>
      <c r="DY110" s="219"/>
      <c r="DZ110" s="219"/>
      <c r="EA110" s="219"/>
      <c r="EB110" s="219"/>
      <c r="EC110" s="219"/>
      <c r="ED110" s="219"/>
      <c r="EE110" s="219"/>
      <c r="EF110" s="219"/>
      <c r="EG110" s="219"/>
      <c r="EH110" s="219"/>
      <c r="EI110" s="219"/>
      <c r="EJ110" s="219"/>
      <c r="EK110" s="219"/>
      <c r="EL110" s="219"/>
      <c r="EM110" s="219"/>
      <c r="EN110" s="231"/>
      <c r="EO110" s="239"/>
      <c r="EP110" s="226"/>
      <c r="EQ110" s="202"/>
      <c r="ER110" s="202"/>
      <c r="ES110" s="202"/>
      <c r="ET110" s="202"/>
      <c r="EU110" s="202"/>
      <c r="EV110" s="202"/>
      <c r="EW110" s="202"/>
      <c r="EX110" s="202"/>
      <c r="EY110" s="202"/>
      <c r="EZ110" s="202"/>
      <c r="FA110" s="202"/>
      <c r="FB110" s="202"/>
      <c r="FC110" s="202"/>
      <c r="FD110" s="202"/>
      <c r="FE110" s="202"/>
      <c r="FF110" s="202"/>
      <c r="FG110" s="202"/>
      <c r="FH110" s="202"/>
      <c r="FI110" s="202"/>
      <c r="FJ110" s="202"/>
      <c r="FK110" s="202"/>
      <c r="FL110" s="202"/>
      <c r="FM110" s="202"/>
      <c r="FN110" s="202"/>
      <c r="FO110" s="202"/>
      <c r="FP110" s="202"/>
      <c r="FQ110" s="202"/>
      <c r="FR110" s="202"/>
      <c r="FS110" s="202"/>
      <c r="FT110" s="202"/>
      <c r="FU110" s="202"/>
      <c r="FV110" s="202"/>
      <c r="FW110" s="202"/>
      <c r="FX110" s="202"/>
      <c r="FY110" s="202"/>
      <c r="FZ110" s="202"/>
      <c r="GA110" s="202"/>
      <c r="GB110" s="202"/>
      <c r="GC110" s="202"/>
      <c r="GD110" s="202"/>
      <c r="GE110" s="202"/>
      <c r="GF110" s="202"/>
      <c r="GG110" s="202"/>
      <c r="GH110" s="202"/>
      <c r="GI110" s="202"/>
      <c r="GJ110" s="202"/>
      <c r="GK110" s="202"/>
      <c r="GL110" s="202"/>
      <c r="GM110" s="202"/>
      <c r="GN110" s="202"/>
      <c r="GO110" s="202"/>
      <c r="GP110" s="202"/>
      <c r="GQ110" s="202"/>
      <c r="GR110" s="202"/>
      <c r="GS110" s="202"/>
      <c r="GT110" s="202"/>
      <c r="GU110" s="202"/>
      <c r="GV110" s="202"/>
      <c r="GW110" s="202"/>
      <c r="GX110" s="202"/>
      <c r="GY110" s="202"/>
      <c r="GZ110" s="202"/>
      <c r="HA110" s="202"/>
      <c r="HB110" s="202"/>
      <c r="HC110" s="202"/>
      <c r="HD110" s="202"/>
      <c r="HE110" s="202"/>
      <c r="HF110" s="202"/>
      <c r="HG110" s="202"/>
      <c r="HH110" s="202"/>
      <c r="HI110" s="202"/>
      <c r="HJ110" s="202"/>
      <c r="HK110" s="202"/>
      <c r="HL110" s="202"/>
      <c r="HM110" s="154"/>
      <c r="HN110" s="154"/>
      <c r="HO110" s="154"/>
      <c r="HP110" s="154"/>
      <c r="HQ110" s="154"/>
      <c r="HR110" s="154"/>
      <c r="HS110" s="154"/>
      <c r="HT110" s="154"/>
      <c r="HU110" s="154"/>
      <c r="HV110" s="154"/>
      <c r="HW110" s="166"/>
    </row>
    <row r="111" spans="1:231">
      <c r="A111" s="145">
        <f t="shared" si="44"/>
        <v>44569</v>
      </c>
      <c r="B111" s="219">
        <f>'Age&amp;Sex by occurrence date'!$AAY22</f>
        <v>16937</v>
      </c>
      <c r="C111" s="219">
        <v>13862</v>
      </c>
      <c r="D111" s="219">
        <v>13862</v>
      </c>
      <c r="E111" s="219">
        <v>13862</v>
      </c>
      <c r="F111" s="219">
        <v>13862</v>
      </c>
      <c r="G111" s="219">
        <v>13862</v>
      </c>
      <c r="H111" s="219">
        <v>13862</v>
      </c>
      <c r="I111" s="219">
        <v>13862</v>
      </c>
      <c r="J111" s="219">
        <v>13862</v>
      </c>
      <c r="K111" s="219">
        <v>13862</v>
      </c>
      <c r="L111" s="219">
        <v>13862</v>
      </c>
      <c r="M111" s="219">
        <v>13862</v>
      </c>
      <c r="N111" s="219">
        <v>13862</v>
      </c>
      <c r="O111" s="219">
        <v>13862</v>
      </c>
      <c r="P111" s="219">
        <v>13862</v>
      </c>
      <c r="Q111" s="219">
        <v>13861</v>
      </c>
      <c r="R111" s="219">
        <v>13861</v>
      </c>
      <c r="S111" s="219">
        <v>13861</v>
      </c>
      <c r="T111" s="219">
        <v>13853</v>
      </c>
      <c r="U111" s="219">
        <v>13853</v>
      </c>
      <c r="V111" s="219">
        <v>13852</v>
      </c>
      <c r="W111" s="219">
        <v>13852</v>
      </c>
      <c r="X111" s="219">
        <v>13852</v>
      </c>
      <c r="Y111" s="219">
        <v>13795</v>
      </c>
      <c r="Z111" s="219">
        <v>13765</v>
      </c>
      <c r="AA111" s="219">
        <v>13679</v>
      </c>
      <c r="AB111" s="219">
        <v>13484</v>
      </c>
      <c r="AC111" s="219">
        <v>13484</v>
      </c>
      <c r="AD111" s="219">
        <v>13484</v>
      </c>
      <c r="AE111" s="219">
        <v>13452</v>
      </c>
      <c r="AF111" s="219">
        <v>13452</v>
      </c>
      <c r="AG111" s="219">
        <v>13452</v>
      </c>
      <c r="AH111" s="219">
        <v>13452</v>
      </c>
      <c r="AI111" s="219">
        <v>13452</v>
      </c>
      <c r="AJ111" s="219">
        <v>13452</v>
      </c>
      <c r="AK111" s="219">
        <v>13452</v>
      </c>
      <c r="AL111" s="219">
        <v>13452</v>
      </c>
      <c r="AM111" s="219">
        <v>13452</v>
      </c>
      <c r="AN111" s="219">
        <v>13451</v>
      </c>
      <c r="AO111" s="219">
        <v>13451</v>
      </c>
      <c r="AP111" s="219">
        <v>13450</v>
      </c>
      <c r="AQ111" s="219">
        <v>13450</v>
      </c>
      <c r="AR111" s="219">
        <v>13450</v>
      </c>
      <c r="AS111" s="219">
        <v>13450</v>
      </c>
      <c r="AT111" s="219">
        <v>13438</v>
      </c>
      <c r="AU111" s="219">
        <v>13438</v>
      </c>
      <c r="AV111" s="219">
        <v>13438</v>
      </c>
      <c r="AW111" s="219">
        <v>13438</v>
      </c>
      <c r="AX111" s="219">
        <v>13438</v>
      </c>
      <c r="AY111" s="219">
        <v>13438</v>
      </c>
      <c r="AZ111" s="219">
        <v>13437</v>
      </c>
      <c r="BA111" s="219">
        <v>13437</v>
      </c>
      <c r="BB111" s="219">
        <v>13437</v>
      </c>
      <c r="BC111" s="219">
        <v>13437</v>
      </c>
      <c r="BD111" s="219">
        <v>13437</v>
      </c>
      <c r="BE111" s="219">
        <v>13437</v>
      </c>
      <c r="BF111" s="219">
        <v>13437</v>
      </c>
      <c r="BG111" s="219">
        <v>13437</v>
      </c>
      <c r="BH111" s="219">
        <v>13437</v>
      </c>
      <c r="BI111" s="219">
        <v>13437</v>
      </c>
      <c r="BJ111" s="219">
        <v>13437</v>
      </c>
      <c r="BK111" s="219">
        <v>13437</v>
      </c>
      <c r="BL111" s="219">
        <v>13435</v>
      </c>
      <c r="BM111" s="219">
        <v>13435</v>
      </c>
      <c r="BN111" s="219">
        <v>13435</v>
      </c>
      <c r="BO111" s="219">
        <v>13435</v>
      </c>
      <c r="BP111" s="219">
        <v>13435</v>
      </c>
      <c r="BQ111" s="219">
        <v>13435</v>
      </c>
      <c r="BR111" s="219">
        <v>13435</v>
      </c>
      <c r="BS111" s="219">
        <v>13435</v>
      </c>
      <c r="BT111" s="219">
        <v>13432</v>
      </c>
      <c r="BU111" s="219">
        <v>13432</v>
      </c>
      <c r="BV111" s="219">
        <v>13432</v>
      </c>
      <c r="BW111" s="219">
        <v>13430</v>
      </c>
      <c r="BX111" s="219">
        <v>13428</v>
      </c>
      <c r="BY111" s="219">
        <v>13424</v>
      </c>
      <c r="BZ111" s="219">
        <v>13424</v>
      </c>
      <c r="CA111" s="219">
        <v>13424</v>
      </c>
      <c r="CB111" s="219">
        <v>13423</v>
      </c>
      <c r="CC111" s="219">
        <v>13422</v>
      </c>
      <c r="CD111" s="219">
        <v>13422</v>
      </c>
      <c r="CE111" s="219">
        <v>13422</v>
      </c>
      <c r="CF111" s="219">
        <v>13422</v>
      </c>
      <c r="CG111" s="219">
        <v>13421</v>
      </c>
      <c r="CH111" s="219">
        <v>13420</v>
      </c>
      <c r="CI111" s="219">
        <v>13420</v>
      </c>
      <c r="CJ111" s="219">
        <v>13419</v>
      </c>
      <c r="CK111" s="219">
        <v>13418</v>
      </c>
      <c r="CL111" s="219">
        <v>13417</v>
      </c>
      <c r="CM111" s="219">
        <v>13414</v>
      </c>
      <c r="CN111" s="219">
        <v>13411</v>
      </c>
      <c r="CO111" s="219">
        <v>13405</v>
      </c>
      <c r="CP111" s="219">
        <v>13398</v>
      </c>
      <c r="CQ111" s="219"/>
      <c r="CR111" s="219"/>
      <c r="CS111" s="219"/>
      <c r="CT111" s="219"/>
      <c r="CU111" s="219"/>
      <c r="CV111" s="219"/>
      <c r="CW111" s="219"/>
      <c r="CX111" s="219"/>
      <c r="CY111" s="219"/>
      <c r="CZ111" s="219"/>
      <c r="DA111" s="219"/>
      <c r="DB111" s="219"/>
      <c r="DC111" s="219"/>
      <c r="DD111" s="219"/>
      <c r="DE111" s="219"/>
      <c r="DF111" s="219"/>
      <c r="DG111" s="219"/>
      <c r="DH111" s="219"/>
      <c r="DI111" s="219"/>
      <c r="DJ111" s="219"/>
      <c r="DK111" s="219"/>
      <c r="DL111" s="219"/>
      <c r="DM111" s="219"/>
      <c r="DN111" s="219"/>
      <c r="DO111" s="219"/>
      <c r="DP111" s="219"/>
      <c r="DQ111" s="219"/>
      <c r="DR111" s="219"/>
      <c r="DS111" s="219"/>
      <c r="DT111" s="219"/>
      <c r="DU111" s="219"/>
      <c r="DV111" s="219"/>
      <c r="DW111" s="219"/>
      <c r="DX111" s="219"/>
      <c r="DY111" s="219"/>
      <c r="DZ111" s="219"/>
      <c r="EA111" s="219"/>
      <c r="EB111" s="219"/>
      <c r="EC111" s="219"/>
      <c r="ED111" s="219"/>
      <c r="EE111" s="219"/>
      <c r="EF111" s="219"/>
      <c r="EG111" s="219"/>
      <c r="EH111" s="219"/>
      <c r="EI111" s="219"/>
      <c r="EJ111" s="219"/>
      <c r="EK111" s="219"/>
      <c r="EL111" s="219"/>
      <c r="EM111" s="219"/>
      <c r="EN111" s="231"/>
      <c r="EO111" s="239"/>
      <c r="EP111" s="226"/>
      <c r="EQ111" s="202"/>
      <c r="ER111" s="202"/>
      <c r="ES111" s="202"/>
      <c r="ET111" s="202"/>
      <c r="EU111" s="202"/>
      <c r="EV111" s="202"/>
      <c r="EW111" s="202"/>
      <c r="EX111" s="202"/>
      <c r="EY111" s="202"/>
      <c r="EZ111" s="202"/>
      <c r="FA111" s="202"/>
      <c r="FB111" s="202"/>
      <c r="FC111" s="202"/>
      <c r="FD111" s="202"/>
      <c r="FE111" s="202"/>
      <c r="FF111" s="202"/>
      <c r="FG111" s="202"/>
      <c r="FH111" s="202"/>
      <c r="FI111" s="202"/>
      <c r="FJ111" s="202"/>
      <c r="FK111" s="202"/>
      <c r="FL111" s="202"/>
      <c r="FM111" s="202"/>
      <c r="FN111" s="202"/>
      <c r="FO111" s="202"/>
      <c r="FP111" s="202"/>
      <c r="FQ111" s="202"/>
      <c r="FR111" s="202"/>
      <c r="FS111" s="202"/>
      <c r="FT111" s="202"/>
      <c r="FU111" s="202"/>
      <c r="FV111" s="202"/>
      <c r="FW111" s="202"/>
      <c r="FX111" s="202"/>
      <c r="FY111" s="202"/>
      <c r="FZ111" s="202"/>
      <c r="GA111" s="202"/>
      <c r="GB111" s="202"/>
      <c r="GC111" s="202"/>
      <c r="GD111" s="202"/>
      <c r="GE111" s="202"/>
      <c r="GF111" s="202"/>
      <c r="GG111" s="202"/>
      <c r="GH111" s="202"/>
      <c r="GI111" s="202"/>
      <c r="GJ111" s="202"/>
      <c r="GK111" s="202"/>
      <c r="GL111" s="202"/>
      <c r="GM111" s="202"/>
      <c r="GN111" s="202"/>
      <c r="GO111" s="202"/>
      <c r="GP111" s="202"/>
      <c r="GQ111" s="202"/>
      <c r="GR111" s="202"/>
      <c r="GS111" s="202"/>
      <c r="GT111" s="202"/>
      <c r="GU111" s="202"/>
      <c r="GV111" s="202"/>
      <c r="GW111" s="202"/>
      <c r="GX111" s="202"/>
      <c r="GY111" s="202"/>
      <c r="GZ111" s="202"/>
      <c r="HA111" s="202"/>
      <c r="HB111" s="202"/>
      <c r="HC111" s="202"/>
      <c r="HD111" s="202"/>
      <c r="HE111" s="202"/>
      <c r="HF111" s="202"/>
      <c r="HG111" s="202"/>
      <c r="HH111" s="202"/>
      <c r="HI111" s="202"/>
      <c r="HJ111" s="202"/>
      <c r="HK111" s="202"/>
      <c r="HL111" s="202"/>
      <c r="HM111" s="154"/>
      <c r="HN111" s="154"/>
      <c r="HO111" s="154"/>
      <c r="HP111" s="154"/>
      <c r="HQ111" s="154"/>
      <c r="HR111" s="154"/>
      <c r="HS111" s="154"/>
      <c r="HT111" s="154"/>
      <c r="HU111" s="154"/>
      <c r="HV111" s="154"/>
      <c r="HW111" s="166"/>
    </row>
    <row r="112" spans="1:231">
      <c r="A112" s="145">
        <f t="shared" si="44"/>
        <v>44568</v>
      </c>
      <c r="B112" s="219">
        <f>'Age&amp;Sex by occurrence date'!$ABF22</f>
        <v>16929</v>
      </c>
      <c r="C112" s="219">
        <v>13854</v>
      </c>
      <c r="D112" s="219">
        <v>13854</v>
      </c>
      <c r="E112" s="219">
        <v>13854</v>
      </c>
      <c r="F112" s="219">
        <v>13854</v>
      </c>
      <c r="G112" s="219">
        <v>13854</v>
      </c>
      <c r="H112" s="219">
        <v>13854</v>
      </c>
      <c r="I112" s="219">
        <v>13854</v>
      </c>
      <c r="J112" s="219">
        <v>13854</v>
      </c>
      <c r="K112" s="219">
        <v>13854</v>
      </c>
      <c r="L112" s="219">
        <v>13854</v>
      </c>
      <c r="M112" s="219">
        <v>13854</v>
      </c>
      <c r="N112" s="219">
        <v>13854</v>
      </c>
      <c r="O112" s="219">
        <v>13854</v>
      </c>
      <c r="P112" s="219">
        <v>13854</v>
      </c>
      <c r="Q112" s="219">
        <v>13853</v>
      </c>
      <c r="R112" s="219">
        <v>13853</v>
      </c>
      <c r="S112" s="219">
        <v>13853</v>
      </c>
      <c r="T112" s="219">
        <v>13845</v>
      </c>
      <c r="U112" s="219">
        <v>13845</v>
      </c>
      <c r="V112" s="219">
        <v>13844</v>
      </c>
      <c r="W112" s="219">
        <v>13844</v>
      </c>
      <c r="X112" s="219">
        <v>13844</v>
      </c>
      <c r="Y112" s="219">
        <v>13787</v>
      </c>
      <c r="Z112" s="219">
        <v>13758</v>
      </c>
      <c r="AA112" s="219">
        <v>13672</v>
      </c>
      <c r="AB112" s="219">
        <v>13477</v>
      </c>
      <c r="AC112" s="219">
        <v>13477</v>
      </c>
      <c r="AD112" s="219">
        <v>13477</v>
      </c>
      <c r="AE112" s="219">
        <v>13445</v>
      </c>
      <c r="AF112" s="219">
        <v>13445</v>
      </c>
      <c r="AG112" s="219">
        <v>13445</v>
      </c>
      <c r="AH112" s="219">
        <v>13445</v>
      </c>
      <c r="AI112" s="219">
        <v>13445</v>
      </c>
      <c r="AJ112" s="219">
        <v>13445</v>
      </c>
      <c r="AK112" s="219">
        <v>13445</v>
      </c>
      <c r="AL112" s="219">
        <v>13445</v>
      </c>
      <c r="AM112" s="219">
        <v>13445</v>
      </c>
      <c r="AN112" s="219">
        <v>13444</v>
      </c>
      <c r="AO112" s="219">
        <v>13444</v>
      </c>
      <c r="AP112" s="219">
        <v>13443</v>
      </c>
      <c r="AQ112" s="219">
        <v>13443</v>
      </c>
      <c r="AR112" s="219">
        <v>13443</v>
      </c>
      <c r="AS112" s="219">
        <v>13443</v>
      </c>
      <c r="AT112" s="219">
        <v>13431</v>
      </c>
      <c r="AU112" s="219">
        <v>13431</v>
      </c>
      <c r="AV112" s="219">
        <v>13431</v>
      </c>
      <c r="AW112" s="219">
        <v>13431</v>
      </c>
      <c r="AX112" s="219">
        <v>13431</v>
      </c>
      <c r="AY112" s="219">
        <v>13431</v>
      </c>
      <c r="AZ112" s="219">
        <v>13430</v>
      </c>
      <c r="BA112" s="219">
        <v>13430</v>
      </c>
      <c r="BB112" s="219">
        <v>13430</v>
      </c>
      <c r="BC112" s="219">
        <v>13430</v>
      </c>
      <c r="BD112" s="219">
        <v>13430</v>
      </c>
      <c r="BE112" s="219">
        <v>13430</v>
      </c>
      <c r="BF112" s="219">
        <v>13430</v>
      </c>
      <c r="BG112" s="219">
        <v>13430</v>
      </c>
      <c r="BH112" s="219">
        <v>13430</v>
      </c>
      <c r="BI112" s="219">
        <v>13430</v>
      </c>
      <c r="BJ112" s="219">
        <v>13430</v>
      </c>
      <c r="BK112" s="219">
        <v>13430</v>
      </c>
      <c r="BL112" s="219">
        <v>13428</v>
      </c>
      <c r="BM112" s="219">
        <v>13428</v>
      </c>
      <c r="BN112" s="219">
        <v>13428</v>
      </c>
      <c r="BO112" s="219">
        <v>13428</v>
      </c>
      <c r="BP112" s="219">
        <v>13428</v>
      </c>
      <c r="BQ112" s="219">
        <v>13428</v>
      </c>
      <c r="BR112" s="219">
        <v>13428</v>
      </c>
      <c r="BS112" s="219">
        <v>13428</v>
      </c>
      <c r="BT112" s="219">
        <v>13425</v>
      </c>
      <c r="BU112" s="219">
        <v>13425</v>
      </c>
      <c r="BV112" s="219">
        <v>13425</v>
      </c>
      <c r="BW112" s="219">
        <v>13423</v>
      </c>
      <c r="BX112" s="219">
        <v>13421</v>
      </c>
      <c r="BY112" s="219">
        <v>13417</v>
      </c>
      <c r="BZ112" s="219">
        <v>13417</v>
      </c>
      <c r="CA112" s="219">
        <v>13417</v>
      </c>
      <c r="CB112" s="219">
        <v>13416</v>
      </c>
      <c r="CC112" s="219">
        <v>13415</v>
      </c>
      <c r="CD112" s="219">
        <v>13415</v>
      </c>
      <c r="CE112" s="219">
        <v>13415</v>
      </c>
      <c r="CF112" s="219">
        <v>13415</v>
      </c>
      <c r="CG112" s="219">
        <v>13414</v>
      </c>
      <c r="CH112" s="219">
        <v>13413</v>
      </c>
      <c r="CI112" s="219">
        <v>13413</v>
      </c>
      <c r="CJ112" s="219">
        <v>13412</v>
      </c>
      <c r="CK112" s="219">
        <v>13411</v>
      </c>
      <c r="CL112" s="219">
        <v>13410</v>
      </c>
      <c r="CM112" s="219">
        <v>13407</v>
      </c>
      <c r="CN112" s="219">
        <v>13405</v>
      </c>
      <c r="CO112" s="219">
        <v>13401</v>
      </c>
      <c r="CP112" s="219">
        <v>13397</v>
      </c>
      <c r="CQ112" s="219"/>
      <c r="CR112" s="219"/>
      <c r="CS112" s="219"/>
      <c r="CT112" s="219"/>
      <c r="CU112" s="219"/>
      <c r="CV112" s="219"/>
      <c r="CW112" s="219"/>
      <c r="CX112" s="219"/>
      <c r="CY112" s="219"/>
      <c r="CZ112" s="219"/>
      <c r="DA112" s="219"/>
      <c r="DB112" s="219"/>
      <c r="DC112" s="219"/>
      <c r="DD112" s="219"/>
      <c r="DE112" s="219"/>
      <c r="DF112" s="219"/>
      <c r="DG112" s="219"/>
      <c r="DH112" s="219"/>
      <c r="DI112" s="219"/>
      <c r="DJ112" s="219"/>
      <c r="DK112" s="219"/>
      <c r="DL112" s="219"/>
      <c r="DM112" s="219"/>
      <c r="DN112" s="219"/>
      <c r="DO112" s="219"/>
      <c r="DP112" s="219"/>
      <c r="DQ112" s="219"/>
      <c r="DR112" s="219"/>
      <c r="DS112" s="219"/>
      <c r="DT112" s="219"/>
      <c r="DU112" s="219"/>
      <c r="DV112" s="219"/>
      <c r="DW112" s="219"/>
      <c r="DX112" s="219"/>
      <c r="DY112" s="219"/>
      <c r="DZ112" s="219"/>
      <c r="EA112" s="219"/>
      <c r="EB112" s="219"/>
      <c r="EC112" s="219"/>
      <c r="ED112" s="219"/>
      <c r="EE112" s="219"/>
      <c r="EF112" s="219"/>
      <c r="EG112" s="219"/>
      <c r="EH112" s="219"/>
      <c r="EI112" s="219"/>
      <c r="EJ112" s="219"/>
      <c r="EK112" s="219"/>
      <c r="EL112" s="219"/>
      <c r="EM112" s="219"/>
      <c r="EN112" s="231"/>
      <c r="EO112" s="239"/>
      <c r="EP112" s="226"/>
      <c r="EQ112" s="202"/>
      <c r="ER112" s="202"/>
      <c r="ES112" s="202"/>
      <c r="ET112" s="202"/>
      <c r="EU112" s="202"/>
      <c r="EV112" s="202"/>
      <c r="EW112" s="202"/>
      <c r="EX112" s="202"/>
      <c r="EY112" s="202"/>
      <c r="EZ112" s="202"/>
      <c r="FA112" s="202"/>
      <c r="FB112" s="202"/>
      <c r="FC112" s="202"/>
      <c r="FD112" s="202"/>
      <c r="FE112" s="202"/>
      <c r="FF112" s="202"/>
      <c r="FG112" s="202"/>
      <c r="FH112" s="202"/>
      <c r="FI112" s="202"/>
      <c r="FJ112" s="202"/>
      <c r="FK112" s="202"/>
      <c r="FL112" s="202"/>
      <c r="FM112" s="202"/>
      <c r="FN112" s="202"/>
      <c r="FO112" s="202"/>
      <c r="FP112" s="202"/>
      <c r="FQ112" s="202"/>
      <c r="FR112" s="202"/>
      <c r="FS112" s="202"/>
      <c r="FT112" s="202"/>
      <c r="FU112" s="202"/>
      <c r="FV112" s="202"/>
      <c r="FW112" s="202"/>
      <c r="FX112" s="202"/>
      <c r="FY112" s="202"/>
      <c r="FZ112" s="202"/>
      <c r="GA112" s="202"/>
      <c r="GB112" s="202"/>
      <c r="GC112" s="202"/>
      <c r="GD112" s="202"/>
      <c r="GE112" s="202"/>
      <c r="GF112" s="202"/>
      <c r="GG112" s="202"/>
      <c r="GH112" s="202"/>
      <c r="GI112" s="202"/>
      <c r="GJ112" s="202"/>
      <c r="GK112" s="202"/>
      <c r="GL112" s="202"/>
      <c r="GM112" s="202"/>
      <c r="GN112" s="202"/>
      <c r="GO112" s="202"/>
      <c r="GP112" s="202"/>
      <c r="GQ112" s="202"/>
      <c r="GR112" s="202"/>
      <c r="GS112" s="202"/>
      <c r="GT112" s="202"/>
      <c r="GU112" s="202"/>
      <c r="GV112" s="202"/>
      <c r="GW112" s="202"/>
      <c r="GX112" s="202"/>
      <c r="GY112" s="202"/>
      <c r="GZ112" s="202"/>
      <c r="HA112" s="202"/>
      <c r="HB112" s="202"/>
      <c r="HC112" s="202"/>
      <c r="HD112" s="202"/>
      <c r="HE112" s="202"/>
      <c r="HF112" s="202"/>
      <c r="HG112" s="202"/>
      <c r="HH112" s="202"/>
      <c r="HI112" s="202"/>
      <c r="HJ112" s="202"/>
      <c r="HK112" s="202"/>
      <c r="HL112" s="202"/>
      <c r="HM112" s="154"/>
      <c r="HN112" s="154"/>
      <c r="HO112" s="154"/>
      <c r="HP112" s="154"/>
      <c r="HQ112" s="154"/>
      <c r="HR112" s="154"/>
      <c r="HS112" s="154"/>
      <c r="HT112" s="154"/>
      <c r="HU112" s="154"/>
      <c r="HV112" s="154"/>
      <c r="HW112" s="166"/>
    </row>
    <row r="113" spans="1:231">
      <c r="A113" s="145">
        <f t="shared" ref="A113:A116" si="45">A114+1</f>
        <v>44567</v>
      </c>
      <c r="B113" s="219">
        <f>'Age&amp;Sex by occurrence date'!$ABM22</f>
        <v>16916</v>
      </c>
      <c r="C113" s="219">
        <v>13841</v>
      </c>
      <c r="D113" s="219">
        <v>13841</v>
      </c>
      <c r="E113" s="219">
        <v>13841</v>
      </c>
      <c r="F113" s="219">
        <v>13841</v>
      </c>
      <c r="G113" s="219">
        <v>13841</v>
      </c>
      <c r="H113" s="219">
        <v>13841</v>
      </c>
      <c r="I113" s="219">
        <v>13841</v>
      </c>
      <c r="J113" s="219">
        <v>13841</v>
      </c>
      <c r="K113" s="219">
        <v>13841</v>
      </c>
      <c r="L113" s="219">
        <v>13841</v>
      </c>
      <c r="M113" s="219">
        <v>13841</v>
      </c>
      <c r="N113" s="219">
        <v>13841</v>
      </c>
      <c r="O113" s="219">
        <v>13841</v>
      </c>
      <c r="P113" s="219">
        <v>13841</v>
      </c>
      <c r="Q113" s="219">
        <v>13840</v>
      </c>
      <c r="R113" s="219">
        <v>13840</v>
      </c>
      <c r="S113" s="219">
        <v>13840</v>
      </c>
      <c r="T113" s="219">
        <v>13832</v>
      </c>
      <c r="U113" s="219">
        <v>13832</v>
      </c>
      <c r="V113" s="219">
        <v>13831</v>
      </c>
      <c r="W113" s="219">
        <v>13831</v>
      </c>
      <c r="X113" s="219">
        <v>13831</v>
      </c>
      <c r="Y113" s="219">
        <v>13775</v>
      </c>
      <c r="Z113" s="219">
        <v>13747</v>
      </c>
      <c r="AA113" s="219">
        <v>13661</v>
      </c>
      <c r="AB113" s="219">
        <v>13466</v>
      </c>
      <c r="AC113" s="219">
        <v>13466</v>
      </c>
      <c r="AD113" s="219">
        <v>13466</v>
      </c>
      <c r="AE113" s="219">
        <v>13436</v>
      </c>
      <c r="AF113" s="219">
        <v>13436</v>
      </c>
      <c r="AG113" s="219">
        <v>13436</v>
      </c>
      <c r="AH113" s="219">
        <v>13436</v>
      </c>
      <c r="AI113" s="219">
        <v>13436</v>
      </c>
      <c r="AJ113" s="219">
        <v>13436</v>
      </c>
      <c r="AK113" s="219">
        <v>13436</v>
      </c>
      <c r="AL113" s="219">
        <v>13436</v>
      </c>
      <c r="AM113" s="219">
        <v>13436</v>
      </c>
      <c r="AN113" s="219">
        <v>13435</v>
      </c>
      <c r="AO113" s="219">
        <v>13435</v>
      </c>
      <c r="AP113" s="219">
        <v>13434</v>
      </c>
      <c r="AQ113" s="219">
        <v>13434</v>
      </c>
      <c r="AR113" s="219">
        <v>13434</v>
      </c>
      <c r="AS113" s="219">
        <v>13434</v>
      </c>
      <c r="AT113" s="219">
        <v>13423</v>
      </c>
      <c r="AU113" s="219">
        <v>13423</v>
      </c>
      <c r="AV113" s="219">
        <v>13423</v>
      </c>
      <c r="AW113" s="219">
        <v>13423</v>
      </c>
      <c r="AX113" s="219">
        <v>13423</v>
      </c>
      <c r="AY113" s="219">
        <v>13423</v>
      </c>
      <c r="AZ113" s="219">
        <v>13422</v>
      </c>
      <c r="BA113" s="219">
        <v>13422</v>
      </c>
      <c r="BB113" s="219">
        <v>13422</v>
      </c>
      <c r="BC113" s="219">
        <v>13422</v>
      </c>
      <c r="BD113" s="219">
        <v>13422</v>
      </c>
      <c r="BE113" s="219">
        <v>13422</v>
      </c>
      <c r="BF113" s="219">
        <v>13422</v>
      </c>
      <c r="BG113" s="219">
        <v>13422</v>
      </c>
      <c r="BH113" s="219">
        <v>13422</v>
      </c>
      <c r="BI113" s="219">
        <v>13422</v>
      </c>
      <c r="BJ113" s="219">
        <v>13422</v>
      </c>
      <c r="BK113" s="219">
        <v>13422</v>
      </c>
      <c r="BL113" s="219">
        <v>13420</v>
      </c>
      <c r="BM113" s="219">
        <v>13420</v>
      </c>
      <c r="BN113" s="219">
        <v>13420</v>
      </c>
      <c r="BO113" s="219">
        <v>13420</v>
      </c>
      <c r="BP113" s="219">
        <v>13420</v>
      </c>
      <c r="BQ113" s="219">
        <v>13420</v>
      </c>
      <c r="BR113" s="219">
        <v>13420</v>
      </c>
      <c r="BS113" s="219">
        <v>13420</v>
      </c>
      <c r="BT113" s="219">
        <v>13417</v>
      </c>
      <c r="BU113" s="219">
        <v>13417</v>
      </c>
      <c r="BV113" s="219">
        <v>13417</v>
      </c>
      <c r="BW113" s="219">
        <v>13415</v>
      </c>
      <c r="BX113" s="219">
        <v>13413</v>
      </c>
      <c r="BY113" s="219">
        <v>13409</v>
      </c>
      <c r="BZ113" s="219">
        <v>13409</v>
      </c>
      <c r="CA113" s="219">
        <v>13409</v>
      </c>
      <c r="CB113" s="219">
        <v>13408</v>
      </c>
      <c r="CC113" s="219">
        <v>13407</v>
      </c>
      <c r="CD113" s="219">
        <v>13407</v>
      </c>
      <c r="CE113" s="219">
        <v>13407</v>
      </c>
      <c r="CF113" s="219">
        <v>13407</v>
      </c>
      <c r="CG113" s="219">
        <v>13406</v>
      </c>
      <c r="CH113" s="219">
        <v>13405</v>
      </c>
      <c r="CI113" s="219">
        <v>13405</v>
      </c>
      <c r="CJ113" s="219">
        <v>13404</v>
      </c>
      <c r="CK113" s="219">
        <v>13404</v>
      </c>
      <c r="CL113" s="219">
        <v>13404</v>
      </c>
      <c r="CM113" s="219">
        <v>13401</v>
      </c>
      <c r="CN113" s="219">
        <v>13401</v>
      </c>
      <c r="CO113" s="219">
        <v>13397</v>
      </c>
      <c r="CP113" s="219">
        <v>13395</v>
      </c>
      <c r="CQ113" s="219">
        <v>13389</v>
      </c>
      <c r="CR113" s="219"/>
      <c r="CS113" s="219"/>
      <c r="CT113" s="219"/>
      <c r="CU113" s="219"/>
      <c r="CV113" s="219"/>
      <c r="CW113" s="219"/>
      <c r="CX113" s="219"/>
      <c r="CY113" s="219"/>
      <c r="CZ113" s="219"/>
      <c r="DA113" s="219"/>
      <c r="DB113" s="219"/>
      <c r="DC113" s="219"/>
      <c r="DD113" s="219"/>
      <c r="DE113" s="219"/>
      <c r="DF113" s="219"/>
      <c r="DG113" s="219"/>
      <c r="DH113" s="219"/>
      <c r="DI113" s="219"/>
      <c r="DJ113" s="219"/>
      <c r="DK113" s="219"/>
      <c r="DL113" s="219"/>
      <c r="DM113" s="219"/>
      <c r="DN113" s="219"/>
      <c r="DO113" s="219"/>
      <c r="DP113" s="219"/>
      <c r="DQ113" s="219"/>
      <c r="DR113" s="219"/>
      <c r="DS113" s="219"/>
      <c r="DT113" s="219"/>
      <c r="DU113" s="219"/>
      <c r="DV113" s="219"/>
      <c r="DW113" s="219"/>
      <c r="DX113" s="219"/>
      <c r="DY113" s="219"/>
      <c r="DZ113" s="219"/>
      <c r="EA113" s="219"/>
      <c r="EB113" s="219"/>
      <c r="EC113" s="219"/>
      <c r="ED113" s="219"/>
      <c r="EE113" s="219"/>
      <c r="EF113" s="219"/>
      <c r="EG113" s="219"/>
      <c r="EH113" s="219"/>
      <c r="EI113" s="219"/>
      <c r="EJ113" s="219"/>
      <c r="EK113" s="219"/>
      <c r="EL113" s="219"/>
      <c r="EM113" s="219"/>
      <c r="EN113" s="231"/>
      <c r="EO113" s="239"/>
      <c r="EP113" s="226"/>
      <c r="EQ113" s="202"/>
      <c r="ER113" s="202"/>
      <c r="ES113" s="202"/>
      <c r="ET113" s="202"/>
      <c r="EU113" s="202"/>
      <c r="EV113" s="202"/>
      <c r="EW113" s="202"/>
      <c r="EX113" s="202"/>
      <c r="EY113" s="202"/>
      <c r="EZ113" s="202"/>
      <c r="FA113" s="202"/>
      <c r="FB113" s="202"/>
      <c r="FC113" s="202"/>
      <c r="FD113" s="202"/>
      <c r="FE113" s="202"/>
      <c r="FF113" s="202"/>
      <c r="FG113" s="202"/>
      <c r="FH113" s="202"/>
      <c r="FI113" s="202"/>
      <c r="FJ113" s="202"/>
      <c r="FK113" s="202"/>
      <c r="FL113" s="202"/>
      <c r="FM113" s="202"/>
      <c r="FN113" s="202"/>
      <c r="FO113" s="202"/>
      <c r="FP113" s="202"/>
      <c r="FQ113" s="202"/>
      <c r="FR113" s="202"/>
      <c r="FS113" s="202"/>
      <c r="FT113" s="202"/>
      <c r="FU113" s="202"/>
      <c r="FV113" s="202"/>
      <c r="FW113" s="202"/>
      <c r="FX113" s="202"/>
      <c r="FY113" s="202"/>
      <c r="FZ113" s="202"/>
      <c r="GA113" s="202"/>
      <c r="GB113" s="202"/>
      <c r="GC113" s="202"/>
      <c r="GD113" s="202"/>
      <c r="GE113" s="202"/>
      <c r="GF113" s="202"/>
      <c r="GG113" s="202"/>
      <c r="GH113" s="202"/>
      <c r="GI113" s="202"/>
      <c r="GJ113" s="202"/>
      <c r="GK113" s="202"/>
      <c r="GL113" s="202"/>
      <c r="GM113" s="202"/>
      <c r="GN113" s="202"/>
      <c r="GO113" s="202"/>
      <c r="GP113" s="202"/>
      <c r="GQ113" s="202"/>
      <c r="GR113" s="202"/>
      <c r="GS113" s="202"/>
      <c r="GT113" s="202"/>
      <c r="GU113" s="202"/>
      <c r="GV113" s="202"/>
      <c r="GW113" s="202"/>
      <c r="GX113" s="202"/>
      <c r="GY113" s="202"/>
      <c r="GZ113" s="202"/>
      <c r="HA113" s="202"/>
      <c r="HB113" s="202"/>
      <c r="HC113" s="202"/>
      <c r="HD113" s="202"/>
      <c r="HE113" s="202"/>
      <c r="HF113" s="202"/>
      <c r="HG113" s="202"/>
      <c r="HH113" s="202"/>
      <c r="HI113" s="202"/>
      <c r="HJ113" s="202"/>
      <c r="HK113" s="202"/>
      <c r="HL113" s="202"/>
      <c r="HM113" s="154"/>
      <c r="HN113" s="154"/>
      <c r="HO113" s="154"/>
      <c r="HP113" s="154"/>
      <c r="HQ113" s="154"/>
      <c r="HR113" s="154"/>
      <c r="HS113" s="154"/>
      <c r="HT113" s="154"/>
      <c r="HU113" s="154"/>
      <c r="HV113" s="154"/>
      <c r="HW113" s="166"/>
    </row>
    <row r="114" spans="1:231">
      <c r="A114" s="145">
        <f t="shared" si="45"/>
        <v>44566</v>
      </c>
      <c r="B114" s="219">
        <f>'Age&amp;Sex by occurrence date'!$ABT22</f>
        <v>16908</v>
      </c>
      <c r="C114" s="219">
        <v>13833</v>
      </c>
      <c r="D114" s="219">
        <v>13833</v>
      </c>
      <c r="E114" s="219">
        <v>13833</v>
      </c>
      <c r="F114" s="219">
        <v>13833</v>
      </c>
      <c r="G114" s="219">
        <v>13833</v>
      </c>
      <c r="H114" s="219">
        <v>13833</v>
      </c>
      <c r="I114" s="219">
        <v>13833</v>
      </c>
      <c r="J114" s="219">
        <v>13833</v>
      </c>
      <c r="K114" s="219">
        <v>13833</v>
      </c>
      <c r="L114" s="219">
        <v>13833</v>
      </c>
      <c r="M114" s="219">
        <v>13833</v>
      </c>
      <c r="N114" s="219">
        <v>13833</v>
      </c>
      <c r="O114" s="219">
        <v>13833</v>
      </c>
      <c r="P114" s="219">
        <v>13833</v>
      </c>
      <c r="Q114" s="219">
        <v>13832</v>
      </c>
      <c r="R114" s="219">
        <v>13832</v>
      </c>
      <c r="S114" s="219">
        <v>13832</v>
      </c>
      <c r="T114" s="219">
        <v>13824</v>
      </c>
      <c r="U114" s="219">
        <v>13824</v>
      </c>
      <c r="V114" s="219">
        <v>13823</v>
      </c>
      <c r="W114" s="219">
        <v>13823</v>
      </c>
      <c r="X114" s="219">
        <v>13823</v>
      </c>
      <c r="Y114" s="219">
        <v>13767</v>
      </c>
      <c r="Z114" s="219">
        <v>13739</v>
      </c>
      <c r="AA114" s="219">
        <v>13653</v>
      </c>
      <c r="AB114" s="219">
        <v>13460</v>
      </c>
      <c r="AC114" s="219">
        <v>13460</v>
      </c>
      <c r="AD114" s="219">
        <v>13460</v>
      </c>
      <c r="AE114" s="219">
        <v>13430</v>
      </c>
      <c r="AF114" s="219">
        <v>13430</v>
      </c>
      <c r="AG114" s="219">
        <v>13430</v>
      </c>
      <c r="AH114" s="219">
        <v>13430</v>
      </c>
      <c r="AI114" s="219">
        <v>13430</v>
      </c>
      <c r="AJ114" s="219">
        <v>13430</v>
      </c>
      <c r="AK114" s="219">
        <v>13430</v>
      </c>
      <c r="AL114" s="219">
        <v>13430</v>
      </c>
      <c r="AM114" s="219">
        <v>13430</v>
      </c>
      <c r="AN114" s="219">
        <v>13429</v>
      </c>
      <c r="AO114" s="219">
        <v>13429</v>
      </c>
      <c r="AP114" s="219">
        <v>13428</v>
      </c>
      <c r="AQ114" s="219">
        <v>13428</v>
      </c>
      <c r="AR114" s="219">
        <v>13428</v>
      </c>
      <c r="AS114" s="219">
        <v>13428</v>
      </c>
      <c r="AT114" s="219">
        <v>13417</v>
      </c>
      <c r="AU114" s="219">
        <v>13417</v>
      </c>
      <c r="AV114" s="219">
        <v>13417</v>
      </c>
      <c r="AW114" s="219">
        <v>13417</v>
      </c>
      <c r="AX114" s="219">
        <v>13417</v>
      </c>
      <c r="AY114" s="219">
        <v>13417</v>
      </c>
      <c r="AZ114" s="219">
        <v>13416</v>
      </c>
      <c r="BA114" s="219">
        <v>13416</v>
      </c>
      <c r="BB114" s="219">
        <v>13416</v>
      </c>
      <c r="BC114" s="219">
        <v>13416</v>
      </c>
      <c r="BD114" s="219">
        <v>13416</v>
      </c>
      <c r="BE114" s="219">
        <v>13416</v>
      </c>
      <c r="BF114" s="219">
        <v>13416</v>
      </c>
      <c r="BG114" s="219">
        <v>13416</v>
      </c>
      <c r="BH114" s="219">
        <v>13416</v>
      </c>
      <c r="BI114" s="219">
        <v>13416</v>
      </c>
      <c r="BJ114" s="219">
        <v>13416</v>
      </c>
      <c r="BK114" s="219">
        <v>13416</v>
      </c>
      <c r="BL114" s="219">
        <v>13414</v>
      </c>
      <c r="BM114" s="219">
        <v>13414</v>
      </c>
      <c r="BN114" s="219">
        <v>13414</v>
      </c>
      <c r="BO114" s="219">
        <v>13414</v>
      </c>
      <c r="BP114" s="219">
        <v>13414</v>
      </c>
      <c r="BQ114" s="219">
        <v>13414</v>
      </c>
      <c r="BR114" s="219">
        <v>13414</v>
      </c>
      <c r="BS114" s="219">
        <v>13414</v>
      </c>
      <c r="BT114" s="219">
        <v>13411</v>
      </c>
      <c r="BU114" s="219">
        <v>13411</v>
      </c>
      <c r="BV114" s="219">
        <v>13411</v>
      </c>
      <c r="BW114" s="219">
        <v>13409</v>
      </c>
      <c r="BX114" s="219">
        <v>13407</v>
      </c>
      <c r="BY114" s="219">
        <v>13403</v>
      </c>
      <c r="BZ114" s="219">
        <v>13403</v>
      </c>
      <c r="CA114" s="219">
        <v>13403</v>
      </c>
      <c r="CB114" s="219">
        <v>13402</v>
      </c>
      <c r="CC114" s="219">
        <v>13401</v>
      </c>
      <c r="CD114" s="219">
        <v>13401</v>
      </c>
      <c r="CE114" s="219">
        <v>13401</v>
      </c>
      <c r="CF114" s="219">
        <v>13401</v>
      </c>
      <c r="CG114" s="219">
        <v>13400</v>
      </c>
      <c r="CH114" s="219">
        <v>13399</v>
      </c>
      <c r="CI114" s="219">
        <v>13399</v>
      </c>
      <c r="CJ114" s="219">
        <v>13398</v>
      </c>
      <c r="CK114" s="219">
        <v>13398</v>
      </c>
      <c r="CL114" s="219">
        <v>13398</v>
      </c>
      <c r="CM114" s="219">
        <v>13395</v>
      </c>
      <c r="CN114" s="219">
        <v>13395</v>
      </c>
      <c r="CO114" s="219">
        <v>13391</v>
      </c>
      <c r="CP114" s="219">
        <v>13390</v>
      </c>
      <c r="CQ114" s="219">
        <v>13384</v>
      </c>
      <c r="CR114" s="219">
        <v>13381</v>
      </c>
      <c r="CS114" s="219"/>
      <c r="CT114" s="219"/>
      <c r="CU114" s="219"/>
      <c r="CV114" s="219"/>
      <c r="CW114" s="219"/>
      <c r="CX114" s="219"/>
      <c r="CY114" s="219"/>
      <c r="CZ114" s="219"/>
      <c r="DA114" s="219"/>
      <c r="DB114" s="219"/>
      <c r="DC114" s="219"/>
      <c r="DD114" s="219"/>
      <c r="DE114" s="219"/>
      <c r="DF114" s="219"/>
      <c r="DG114" s="219"/>
      <c r="DH114" s="219"/>
      <c r="DI114" s="219"/>
      <c r="DJ114" s="219"/>
      <c r="DK114" s="219"/>
      <c r="DL114" s="219"/>
      <c r="DM114" s="219"/>
      <c r="DN114" s="219"/>
      <c r="DO114" s="219"/>
      <c r="DP114" s="219"/>
      <c r="DQ114" s="219"/>
      <c r="DR114" s="219"/>
      <c r="DS114" s="219"/>
      <c r="DT114" s="219"/>
      <c r="DU114" s="219"/>
      <c r="DV114" s="219"/>
      <c r="DW114" s="219"/>
      <c r="DX114" s="219"/>
      <c r="DY114" s="219"/>
      <c r="DZ114" s="219"/>
      <c r="EA114" s="219"/>
      <c r="EB114" s="219"/>
      <c r="EC114" s="219"/>
      <c r="ED114" s="219"/>
      <c r="EE114" s="219"/>
      <c r="EF114" s="219"/>
      <c r="EG114" s="219"/>
      <c r="EH114" s="219"/>
      <c r="EI114" s="219"/>
      <c r="EJ114" s="219"/>
      <c r="EK114" s="219"/>
      <c r="EL114" s="219"/>
      <c r="EM114" s="219"/>
      <c r="EN114" s="231"/>
      <c r="EO114" s="239"/>
      <c r="EP114" s="226"/>
      <c r="EQ114" s="202"/>
      <c r="ER114" s="202"/>
      <c r="ES114" s="202"/>
      <c r="ET114" s="202"/>
      <c r="EU114" s="202"/>
      <c r="EV114" s="202"/>
      <c r="EW114" s="202"/>
      <c r="EX114" s="202"/>
      <c r="EY114" s="202"/>
      <c r="EZ114" s="202"/>
      <c r="FA114" s="202"/>
      <c r="FB114" s="202"/>
      <c r="FC114" s="202"/>
      <c r="FD114" s="202"/>
      <c r="FE114" s="202"/>
      <c r="FF114" s="202"/>
      <c r="FG114" s="202"/>
      <c r="FH114" s="202"/>
      <c r="FI114" s="202"/>
      <c r="FJ114" s="202"/>
      <c r="FK114" s="202"/>
      <c r="FL114" s="202"/>
      <c r="FM114" s="202"/>
      <c r="FN114" s="202"/>
      <c r="FO114" s="202"/>
      <c r="FP114" s="202"/>
      <c r="FQ114" s="202"/>
      <c r="FR114" s="202"/>
      <c r="FS114" s="202"/>
      <c r="FT114" s="202"/>
      <c r="FU114" s="202"/>
      <c r="FV114" s="202"/>
      <c r="FW114" s="202"/>
      <c r="FX114" s="202"/>
      <c r="FY114" s="202"/>
      <c r="FZ114" s="202"/>
      <c r="GA114" s="202"/>
      <c r="GB114" s="202"/>
      <c r="GC114" s="202"/>
      <c r="GD114" s="202"/>
      <c r="GE114" s="202"/>
      <c r="GF114" s="202"/>
      <c r="GG114" s="202"/>
      <c r="GH114" s="202"/>
      <c r="GI114" s="202"/>
      <c r="GJ114" s="202"/>
      <c r="GK114" s="202"/>
      <c r="GL114" s="202"/>
      <c r="GM114" s="202"/>
      <c r="GN114" s="202"/>
      <c r="GO114" s="202"/>
      <c r="GP114" s="202"/>
      <c r="GQ114" s="202"/>
      <c r="GR114" s="202"/>
      <c r="GS114" s="202"/>
      <c r="GT114" s="202"/>
      <c r="GU114" s="202"/>
      <c r="GV114" s="202"/>
      <c r="GW114" s="202"/>
      <c r="GX114" s="202"/>
      <c r="GY114" s="202"/>
      <c r="GZ114" s="202"/>
      <c r="HA114" s="202"/>
      <c r="HB114" s="202"/>
      <c r="HC114" s="202"/>
      <c r="HD114" s="202"/>
      <c r="HE114" s="202"/>
      <c r="HF114" s="202"/>
      <c r="HG114" s="202"/>
      <c r="HH114" s="202"/>
      <c r="HI114" s="202"/>
      <c r="HJ114" s="202"/>
      <c r="HK114" s="202"/>
      <c r="HL114" s="202"/>
      <c r="HM114" s="154"/>
      <c r="HN114" s="154"/>
      <c r="HO114" s="154"/>
      <c r="HP114" s="154"/>
      <c r="HQ114" s="154"/>
      <c r="HR114" s="154"/>
      <c r="HS114" s="154"/>
      <c r="HT114" s="154"/>
      <c r="HU114" s="154"/>
      <c r="HV114" s="154"/>
      <c r="HW114" s="166"/>
    </row>
    <row r="115" spans="1:231">
      <c r="A115" s="145">
        <f t="shared" si="45"/>
        <v>44565</v>
      </c>
      <c r="B115" s="219">
        <f>'Age&amp;Sex by occurrence date'!$ACA22</f>
        <v>16898</v>
      </c>
      <c r="C115" s="219">
        <v>13823</v>
      </c>
      <c r="D115" s="219">
        <v>13823</v>
      </c>
      <c r="E115" s="219">
        <v>13823</v>
      </c>
      <c r="F115" s="219">
        <v>13823</v>
      </c>
      <c r="G115" s="219">
        <v>13823</v>
      </c>
      <c r="H115" s="219">
        <v>13823</v>
      </c>
      <c r="I115" s="219">
        <v>13823</v>
      </c>
      <c r="J115" s="219">
        <v>13823</v>
      </c>
      <c r="K115" s="219">
        <v>13823</v>
      </c>
      <c r="L115" s="219">
        <v>13823</v>
      </c>
      <c r="M115" s="219">
        <v>13823</v>
      </c>
      <c r="N115" s="219">
        <v>13823</v>
      </c>
      <c r="O115" s="219">
        <v>13823</v>
      </c>
      <c r="P115" s="219">
        <v>13823</v>
      </c>
      <c r="Q115" s="219">
        <v>13822</v>
      </c>
      <c r="R115" s="219">
        <v>13822</v>
      </c>
      <c r="S115" s="219">
        <v>13822</v>
      </c>
      <c r="T115" s="219">
        <v>13814</v>
      </c>
      <c r="U115" s="219">
        <v>13814</v>
      </c>
      <c r="V115" s="219">
        <v>13813</v>
      </c>
      <c r="W115" s="219">
        <v>13813</v>
      </c>
      <c r="X115" s="219">
        <v>13813</v>
      </c>
      <c r="Y115" s="219">
        <v>13757</v>
      </c>
      <c r="Z115" s="219">
        <v>13729</v>
      </c>
      <c r="AA115" s="219">
        <v>13643</v>
      </c>
      <c r="AB115" s="219">
        <v>13451</v>
      </c>
      <c r="AC115" s="219">
        <v>13451</v>
      </c>
      <c r="AD115" s="219">
        <v>13451</v>
      </c>
      <c r="AE115" s="219">
        <v>13422</v>
      </c>
      <c r="AF115" s="219">
        <v>13422</v>
      </c>
      <c r="AG115" s="219">
        <v>13422</v>
      </c>
      <c r="AH115" s="219">
        <v>13422</v>
      </c>
      <c r="AI115" s="219">
        <v>13422</v>
      </c>
      <c r="AJ115" s="219">
        <v>13422</v>
      </c>
      <c r="AK115" s="219">
        <v>13422</v>
      </c>
      <c r="AL115" s="219">
        <v>13422</v>
      </c>
      <c r="AM115" s="219">
        <v>13422</v>
      </c>
      <c r="AN115" s="219">
        <v>13421</v>
      </c>
      <c r="AO115" s="219">
        <v>13421</v>
      </c>
      <c r="AP115" s="219">
        <v>13420</v>
      </c>
      <c r="AQ115" s="219">
        <v>13420</v>
      </c>
      <c r="AR115" s="219">
        <v>13420</v>
      </c>
      <c r="AS115" s="219">
        <v>13420</v>
      </c>
      <c r="AT115" s="219">
        <v>13409</v>
      </c>
      <c r="AU115" s="219">
        <v>13409</v>
      </c>
      <c r="AV115" s="219">
        <v>13409</v>
      </c>
      <c r="AW115" s="219">
        <v>13409</v>
      </c>
      <c r="AX115" s="219">
        <v>13409</v>
      </c>
      <c r="AY115" s="219">
        <v>13409</v>
      </c>
      <c r="AZ115" s="219">
        <v>13408</v>
      </c>
      <c r="BA115" s="219">
        <v>13408</v>
      </c>
      <c r="BB115" s="219">
        <v>13408</v>
      </c>
      <c r="BC115" s="219">
        <v>13408</v>
      </c>
      <c r="BD115" s="219">
        <v>13408</v>
      </c>
      <c r="BE115" s="219">
        <v>13408</v>
      </c>
      <c r="BF115" s="219">
        <v>13408</v>
      </c>
      <c r="BG115" s="219">
        <v>13408</v>
      </c>
      <c r="BH115" s="219">
        <v>13408</v>
      </c>
      <c r="BI115" s="219">
        <v>13408</v>
      </c>
      <c r="BJ115" s="219">
        <v>13408</v>
      </c>
      <c r="BK115" s="219">
        <v>13408</v>
      </c>
      <c r="BL115" s="219">
        <v>13406</v>
      </c>
      <c r="BM115" s="219">
        <v>13406</v>
      </c>
      <c r="BN115" s="219">
        <v>13406</v>
      </c>
      <c r="BO115" s="219">
        <v>13406</v>
      </c>
      <c r="BP115" s="219">
        <v>13406</v>
      </c>
      <c r="BQ115" s="219">
        <v>13406</v>
      </c>
      <c r="BR115" s="219">
        <v>13406</v>
      </c>
      <c r="BS115" s="219">
        <v>13406</v>
      </c>
      <c r="BT115" s="219">
        <v>13403</v>
      </c>
      <c r="BU115" s="219">
        <v>13403</v>
      </c>
      <c r="BV115" s="219">
        <v>13403</v>
      </c>
      <c r="BW115" s="219">
        <v>13401</v>
      </c>
      <c r="BX115" s="219">
        <v>13399</v>
      </c>
      <c r="BY115" s="219">
        <v>13396</v>
      </c>
      <c r="BZ115" s="219">
        <v>13396</v>
      </c>
      <c r="CA115" s="219">
        <v>13396</v>
      </c>
      <c r="CB115" s="219">
        <v>13396</v>
      </c>
      <c r="CC115" s="219">
        <v>13395</v>
      </c>
      <c r="CD115" s="219">
        <v>13395</v>
      </c>
      <c r="CE115" s="219">
        <v>13395</v>
      </c>
      <c r="CF115" s="219">
        <v>13395</v>
      </c>
      <c r="CG115" s="219">
        <v>13394</v>
      </c>
      <c r="CH115" s="219">
        <v>13393</v>
      </c>
      <c r="CI115" s="219">
        <v>13393</v>
      </c>
      <c r="CJ115" s="219">
        <v>13392</v>
      </c>
      <c r="CK115" s="219">
        <v>13392</v>
      </c>
      <c r="CL115" s="219">
        <v>13392</v>
      </c>
      <c r="CM115" s="219">
        <v>13389</v>
      </c>
      <c r="CN115" s="219">
        <v>13389</v>
      </c>
      <c r="CO115" s="219">
        <v>13386</v>
      </c>
      <c r="CP115" s="219">
        <v>13385</v>
      </c>
      <c r="CQ115" s="219">
        <v>13379</v>
      </c>
      <c r="CR115" s="219">
        <v>13377</v>
      </c>
      <c r="CS115" s="219">
        <v>13374</v>
      </c>
      <c r="CT115" s="219"/>
      <c r="CU115" s="219"/>
      <c r="CV115" s="219"/>
      <c r="CW115" s="219"/>
      <c r="CX115" s="219"/>
      <c r="CY115" s="219"/>
      <c r="CZ115" s="219"/>
      <c r="DA115" s="219"/>
      <c r="DB115" s="219"/>
      <c r="DC115" s="219"/>
      <c r="DD115" s="219"/>
      <c r="DE115" s="219"/>
      <c r="DF115" s="219"/>
      <c r="DG115" s="219"/>
      <c r="DH115" s="219"/>
      <c r="DI115" s="219"/>
      <c r="DJ115" s="219"/>
      <c r="DK115" s="219"/>
      <c r="DL115" s="219"/>
      <c r="DM115" s="219"/>
      <c r="DN115" s="219"/>
      <c r="DO115" s="219"/>
      <c r="DP115" s="219"/>
      <c r="DQ115" s="219"/>
      <c r="DR115" s="219"/>
      <c r="DS115" s="219"/>
      <c r="DT115" s="219"/>
      <c r="DU115" s="219"/>
      <c r="DV115" s="219"/>
      <c r="DW115" s="219"/>
      <c r="DX115" s="219"/>
      <c r="DY115" s="219"/>
      <c r="DZ115" s="219"/>
      <c r="EA115" s="219"/>
      <c r="EB115" s="219"/>
      <c r="EC115" s="219"/>
      <c r="ED115" s="219"/>
      <c r="EE115" s="219"/>
      <c r="EF115" s="219"/>
      <c r="EG115" s="219"/>
      <c r="EH115" s="219"/>
      <c r="EI115" s="219"/>
      <c r="EJ115" s="219"/>
      <c r="EK115" s="219"/>
      <c r="EL115" s="219"/>
      <c r="EM115" s="219"/>
      <c r="EN115" s="231"/>
      <c r="EO115" s="239"/>
      <c r="EP115" s="226"/>
      <c r="EQ115" s="202"/>
      <c r="ER115" s="202"/>
      <c r="ES115" s="202"/>
      <c r="ET115" s="202"/>
      <c r="EU115" s="202"/>
      <c r="EV115" s="202"/>
      <c r="EW115" s="202"/>
      <c r="EX115" s="202"/>
      <c r="EY115" s="202"/>
      <c r="EZ115" s="202"/>
      <c r="FA115" s="202"/>
      <c r="FB115" s="202"/>
      <c r="FC115" s="202"/>
      <c r="FD115" s="202"/>
      <c r="FE115" s="202"/>
      <c r="FF115" s="202"/>
      <c r="FG115" s="202"/>
      <c r="FH115" s="202"/>
      <c r="FI115" s="202"/>
      <c r="FJ115" s="202"/>
      <c r="FK115" s="202"/>
      <c r="FL115" s="202"/>
      <c r="FM115" s="202"/>
      <c r="FN115" s="202"/>
      <c r="FO115" s="202"/>
      <c r="FP115" s="202"/>
      <c r="FQ115" s="202"/>
      <c r="FR115" s="202"/>
      <c r="FS115" s="202"/>
      <c r="FT115" s="202"/>
      <c r="FU115" s="202"/>
      <c r="FV115" s="202"/>
      <c r="FW115" s="202"/>
      <c r="FX115" s="202"/>
      <c r="FY115" s="202"/>
      <c r="FZ115" s="202"/>
      <c r="GA115" s="202"/>
      <c r="GB115" s="202"/>
      <c r="GC115" s="202"/>
      <c r="GD115" s="202"/>
      <c r="GE115" s="202"/>
      <c r="GF115" s="202"/>
      <c r="GG115" s="202"/>
      <c r="GH115" s="202"/>
      <c r="GI115" s="202"/>
      <c r="GJ115" s="202"/>
      <c r="GK115" s="202"/>
      <c r="GL115" s="202"/>
      <c r="GM115" s="202"/>
      <c r="GN115" s="202"/>
      <c r="GO115" s="202"/>
      <c r="GP115" s="202"/>
      <c r="GQ115" s="202"/>
      <c r="GR115" s="202"/>
      <c r="GS115" s="202"/>
      <c r="GT115" s="202"/>
      <c r="GU115" s="202"/>
      <c r="GV115" s="202"/>
      <c r="GW115" s="202"/>
      <c r="GX115" s="202"/>
      <c r="GY115" s="202"/>
      <c r="GZ115" s="202"/>
      <c r="HA115" s="202"/>
      <c r="HB115" s="202"/>
      <c r="HC115" s="202"/>
      <c r="HD115" s="202"/>
      <c r="HE115" s="202"/>
      <c r="HF115" s="202"/>
      <c r="HG115" s="202"/>
      <c r="HH115" s="202"/>
      <c r="HI115" s="202"/>
      <c r="HJ115" s="202"/>
      <c r="HK115" s="202"/>
      <c r="HL115" s="202"/>
      <c r="HM115" s="154"/>
      <c r="HN115" s="154"/>
      <c r="HO115" s="154"/>
      <c r="HP115" s="154"/>
      <c r="HQ115" s="154"/>
      <c r="HR115" s="154"/>
      <c r="HS115" s="154"/>
      <c r="HT115" s="154"/>
      <c r="HU115" s="154"/>
      <c r="HV115" s="154"/>
      <c r="HW115" s="166"/>
    </row>
    <row r="116" spans="1:231">
      <c r="A116" s="145">
        <f t="shared" si="45"/>
        <v>44564</v>
      </c>
      <c r="B116" s="219">
        <f>'Age&amp;Sex by occurrence date'!$ACH22</f>
        <v>16886</v>
      </c>
      <c r="C116" s="219">
        <v>13811</v>
      </c>
      <c r="D116" s="219">
        <v>13811</v>
      </c>
      <c r="E116" s="219">
        <v>13811</v>
      </c>
      <c r="F116" s="219">
        <v>13811</v>
      </c>
      <c r="G116" s="219">
        <v>13811</v>
      </c>
      <c r="H116" s="219">
        <v>13811</v>
      </c>
      <c r="I116" s="219">
        <v>13811</v>
      </c>
      <c r="J116" s="219">
        <v>13811</v>
      </c>
      <c r="K116" s="219">
        <v>13811</v>
      </c>
      <c r="L116" s="219">
        <v>13811</v>
      </c>
      <c r="M116" s="219">
        <v>13811</v>
      </c>
      <c r="N116" s="219">
        <v>13811</v>
      </c>
      <c r="O116" s="219">
        <v>13811</v>
      </c>
      <c r="P116" s="219">
        <v>13811</v>
      </c>
      <c r="Q116" s="219">
        <v>13810</v>
      </c>
      <c r="R116" s="219">
        <v>13810</v>
      </c>
      <c r="S116" s="219">
        <v>13810</v>
      </c>
      <c r="T116" s="219">
        <v>13802</v>
      </c>
      <c r="U116" s="219">
        <v>13802</v>
      </c>
      <c r="V116" s="219">
        <v>13801</v>
      </c>
      <c r="W116" s="219">
        <v>13801</v>
      </c>
      <c r="X116" s="219">
        <v>13801</v>
      </c>
      <c r="Y116" s="219">
        <v>13745</v>
      </c>
      <c r="Z116" s="219">
        <v>13717</v>
      </c>
      <c r="AA116" s="219">
        <v>13631</v>
      </c>
      <c r="AB116" s="219">
        <v>13440</v>
      </c>
      <c r="AC116" s="219">
        <v>13440</v>
      </c>
      <c r="AD116" s="219">
        <v>13440</v>
      </c>
      <c r="AE116" s="219">
        <v>13412</v>
      </c>
      <c r="AF116" s="219">
        <v>13412</v>
      </c>
      <c r="AG116" s="219">
        <v>13412</v>
      </c>
      <c r="AH116" s="219">
        <v>13412</v>
      </c>
      <c r="AI116" s="219">
        <v>13412</v>
      </c>
      <c r="AJ116" s="219">
        <v>13412</v>
      </c>
      <c r="AK116" s="219">
        <v>13412</v>
      </c>
      <c r="AL116" s="219">
        <v>13412</v>
      </c>
      <c r="AM116" s="219">
        <v>13412</v>
      </c>
      <c r="AN116" s="219">
        <v>13411</v>
      </c>
      <c r="AO116" s="219">
        <v>13411</v>
      </c>
      <c r="AP116" s="219">
        <v>13410</v>
      </c>
      <c r="AQ116" s="219">
        <v>13410</v>
      </c>
      <c r="AR116" s="219">
        <v>13410</v>
      </c>
      <c r="AS116" s="219">
        <v>13410</v>
      </c>
      <c r="AT116" s="219">
        <v>13399</v>
      </c>
      <c r="AU116" s="219">
        <v>13399</v>
      </c>
      <c r="AV116" s="219">
        <v>13399</v>
      </c>
      <c r="AW116" s="219">
        <v>13399</v>
      </c>
      <c r="AX116" s="219">
        <v>13399</v>
      </c>
      <c r="AY116" s="219">
        <v>13399</v>
      </c>
      <c r="AZ116" s="219">
        <v>13398</v>
      </c>
      <c r="BA116" s="219">
        <v>13398</v>
      </c>
      <c r="BB116" s="219">
        <v>13398</v>
      </c>
      <c r="BC116" s="219">
        <v>13398</v>
      </c>
      <c r="BD116" s="219">
        <v>13398</v>
      </c>
      <c r="BE116" s="219">
        <v>13398</v>
      </c>
      <c r="BF116" s="219">
        <v>13398</v>
      </c>
      <c r="BG116" s="219">
        <v>13398</v>
      </c>
      <c r="BH116" s="219">
        <v>13398</v>
      </c>
      <c r="BI116" s="219">
        <v>13398</v>
      </c>
      <c r="BJ116" s="219">
        <v>13398</v>
      </c>
      <c r="BK116" s="219">
        <v>13398</v>
      </c>
      <c r="BL116" s="219">
        <v>13396</v>
      </c>
      <c r="BM116" s="219">
        <v>13396</v>
      </c>
      <c r="BN116" s="219">
        <v>13396</v>
      </c>
      <c r="BO116" s="219">
        <v>13396</v>
      </c>
      <c r="BP116" s="219">
        <v>13396</v>
      </c>
      <c r="BQ116" s="219">
        <v>13396</v>
      </c>
      <c r="BR116" s="219">
        <v>13396</v>
      </c>
      <c r="BS116" s="219">
        <v>13396</v>
      </c>
      <c r="BT116" s="219">
        <v>13393</v>
      </c>
      <c r="BU116" s="219">
        <v>13393</v>
      </c>
      <c r="BV116" s="219">
        <v>13393</v>
      </c>
      <c r="BW116" s="219">
        <v>13391</v>
      </c>
      <c r="BX116" s="219">
        <v>13389</v>
      </c>
      <c r="BY116" s="219">
        <v>13386</v>
      </c>
      <c r="BZ116" s="219">
        <v>13386</v>
      </c>
      <c r="CA116" s="219">
        <v>13386</v>
      </c>
      <c r="CB116" s="219">
        <v>13386</v>
      </c>
      <c r="CC116" s="219">
        <v>13385</v>
      </c>
      <c r="CD116" s="219">
        <v>13385</v>
      </c>
      <c r="CE116" s="219">
        <v>13385</v>
      </c>
      <c r="CF116" s="219">
        <v>13385</v>
      </c>
      <c r="CG116" s="219">
        <v>13384</v>
      </c>
      <c r="CH116" s="219">
        <v>13383</v>
      </c>
      <c r="CI116" s="219">
        <v>13383</v>
      </c>
      <c r="CJ116" s="219">
        <v>13382</v>
      </c>
      <c r="CK116" s="219">
        <v>13382</v>
      </c>
      <c r="CL116" s="219">
        <v>13382</v>
      </c>
      <c r="CM116" s="219">
        <v>13380</v>
      </c>
      <c r="CN116" s="219">
        <v>13380</v>
      </c>
      <c r="CO116" s="219">
        <v>13377</v>
      </c>
      <c r="CP116" s="219">
        <v>13376</v>
      </c>
      <c r="CQ116" s="219">
        <v>13372</v>
      </c>
      <c r="CR116" s="219">
        <v>13370</v>
      </c>
      <c r="CS116" s="219">
        <v>13370</v>
      </c>
      <c r="CT116" s="219">
        <v>13351</v>
      </c>
      <c r="CU116" s="219"/>
      <c r="CV116" s="219"/>
      <c r="CW116" s="219"/>
      <c r="CX116" s="219"/>
      <c r="CY116" s="219"/>
      <c r="CZ116" s="219"/>
      <c r="DA116" s="219"/>
      <c r="DB116" s="219"/>
      <c r="DC116" s="219"/>
      <c r="DD116" s="219"/>
      <c r="DE116" s="219"/>
      <c r="DF116" s="219"/>
      <c r="DG116" s="219"/>
      <c r="DH116" s="219"/>
      <c r="DI116" s="219"/>
      <c r="DJ116" s="219"/>
      <c r="DK116" s="219"/>
      <c r="DL116" s="219"/>
      <c r="DM116" s="219"/>
      <c r="DN116" s="219"/>
      <c r="DO116" s="219"/>
      <c r="DP116" s="219"/>
      <c r="DQ116" s="219"/>
      <c r="DR116" s="219"/>
      <c r="DS116" s="219"/>
      <c r="DT116" s="219"/>
      <c r="DU116" s="219"/>
      <c r="DV116" s="219"/>
      <c r="DW116" s="219"/>
      <c r="DX116" s="219"/>
      <c r="DY116" s="219"/>
      <c r="DZ116" s="219"/>
      <c r="EA116" s="219"/>
      <c r="EB116" s="219"/>
      <c r="EC116" s="219"/>
      <c r="ED116" s="219"/>
      <c r="EE116" s="219"/>
      <c r="EF116" s="219"/>
      <c r="EG116" s="219"/>
      <c r="EH116" s="219"/>
      <c r="EI116" s="219"/>
      <c r="EJ116" s="219"/>
      <c r="EK116" s="219"/>
      <c r="EL116" s="219"/>
      <c r="EM116" s="219"/>
      <c r="EN116" s="231"/>
      <c r="EO116" s="239"/>
      <c r="EP116" s="226"/>
      <c r="EQ116" s="202"/>
      <c r="ER116" s="202"/>
      <c r="ES116" s="202"/>
      <c r="ET116" s="202"/>
      <c r="EU116" s="202"/>
      <c r="EV116" s="202"/>
      <c r="EW116" s="202"/>
      <c r="EX116" s="202"/>
      <c r="EY116" s="202"/>
      <c r="EZ116" s="202"/>
      <c r="FA116" s="202"/>
      <c r="FB116" s="202"/>
      <c r="FC116" s="202"/>
      <c r="FD116" s="202"/>
      <c r="FE116" s="202"/>
      <c r="FF116" s="202"/>
      <c r="FG116" s="202"/>
      <c r="FH116" s="202"/>
      <c r="FI116" s="202"/>
      <c r="FJ116" s="202"/>
      <c r="FK116" s="202"/>
      <c r="FL116" s="202"/>
      <c r="FM116" s="202"/>
      <c r="FN116" s="202"/>
      <c r="FO116" s="202"/>
      <c r="FP116" s="202"/>
      <c r="FQ116" s="202"/>
      <c r="FR116" s="202"/>
      <c r="FS116" s="202"/>
      <c r="FT116" s="202"/>
      <c r="FU116" s="202"/>
      <c r="FV116" s="202"/>
      <c r="FW116" s="202"/>
      <c r="FX116" s="202"/>
      <c r="FY116" s="202"/>
      <c r="FZ116" s="202"/>
      <c r="GA116" s="202"/>
      <c r="GB116" s="202"/>
      <c r="GC116" s="202"/>
      <c r="GD116" s="202"/>
      <c r="GE116" s="202"/>
      <c r="GF116" s="202"/>
      <c r="GG116" s="202"/>
      <c r="GH116" s="202"/>
      <c r="GI116" s="202"/>
      <c r="GJ116" s="202"/>
      <c r="GK116" s="202"/>
      <c r="GL116" s="202"/>
      <c r="GM116" s="202"/>
      <c r="GN116" s="202"/>
      <c r="GO116" s="202"/>
      <c r="GP116" s="202"/>
      <c r="GQ116" s="202"/>
      <c r="GR116" s="202"/>
      <c r="GS116" s="202"/>
      <c r="GT116" s="202"/>
      <c r="GU116" s="202"/>
      <c r="GV116" s="202"/>
      <c r="GW116" s="202"/>
      <c r="GX116" s="202"/>
      <c r="GY116" s="202"/>
      <c r="GZ116" s="202"/>
      <c r="HA116" s="202"/>
      <c r="HB116" s="202"/>
      <c r="HC116" s="202"/>
      <c r="HD116" s="202"/>
      <c r="HE116" s="202"/>
      <c r="HF116" s="202"/>
      <c r="HG116" s="202"/>
      <c r="HH116" s="202"/>
      <c r="HI116" s="202"/>
      <c r="HJ116" s="202"/>
      <c r="HK116" s="202"/>
      <c r="HL116" s="202"/>
      <c r="HM116" s="154"/>
      <c r="HN116" s="154"/>
      <c r="HO116" s="154"/>
      <c r="HP116" s="154"/>
      <c r="HQ116" s="154"/>
      <c r="HR116" s="154"/>
      <c r="HS116" s="154"/>
      <c r="HT116" s="154"/>
      <c r="HU116" s="154"/>
      <c r="HV116" s="154"/>
      <c r="HW116" s="166"/>
    </row>
    <row r="117" spans="1:231">
      <c r="A117" s="145">
        <f t="shared" ref="A117:A134" si="46">A118+1</f>
        <v>44563</v>
      </c>
      <c r="B117" s="219">
        <f>'Age&amp;Sex by occurrence date'!$ACO22</f>
        <v>16865</v>
      </c>
      <c r="C117" s="219">
        <v>13790</v>
      </c>
      <c r="D117" s="219">
        <v>13790</v>
      </c>
      <c r="E117" s="219">
        <v>13790</v>
      </c>
      <c r="F117" s="219">
        <v>13790</v>
      </c>
      <c r="G117" s="219">
        <v>13790</v>
      </c>
      <c r="H117" s="219">
        <v>13790</v>
      </c>
      <c r="I117" s="219">
        <v>13790</v>
      </c>
      <c r="J117" s="219">
        <v>13790</v>
      </c>
      <c r="K117" s="219">
        <v>13790</v>
      </c>
      <c r="L117" s="219">
        <v>13790</v>
      </c>
      <c r="M117" s="219">
        <v>13790</v>
      </c>
      <c r="N117" s="219">
        <v>13790</v>
      </c>
      <c r="O117" s="219">
        <v>13790</v>
      </c>
      <c r="P117" s="219">
        <v>13790</v>
      </c>
      <c r="Q117" s="219">
        <v>13789</v>
      </c>
      <c r="R117" s="219">
        <v>13789</v>
      </c>
      <c r="S117" s="219">
        <v>13789</v>
      </c>
      <c r="T117" s="219">
        <v>13781</v>
      </c>
      <c r="U117" s="219">
        <v>13781</v>
      </c>
      <c r="V117" s="219">
        <v>13780</v>
      </c>
      <c r="W117" s="219">
        <v>13780</v>
      </c>
      <c r="X117" s="219">
        <v>13780</v>
      </c>
      <c r="Y117" s="219">
        <v>13724</v>
      </c>
      <c r="Z117" s="219">
        <v>13699</v>
      </c>
      <c r="AA117" s="219">
        <v>13613</v>
      </c>
      <c r="AB117" s="219">
        <v>13422</v>
      </c>
      <c r="AC117" s="219">
        <v>13422</v>
      </c>
      <c r="AD117" s="219">
        <v>13422</v>
      </c>
      <c r="AE117" s="219">
        <v>13396</v>
      </c>
      <c r="AF117" s="219">
        <v>13396</v>
      </c>
      <c r="AG117" s="219">
        <v>13396</v>
      </c>
      <c r="AH117" s="219">
        <v>13396</v>
      </c>
      <c r="AI117" s="219">
        <v>13396</v>
      </c>
      <c r="AJ117" s="219">
        <v>13396</v>
      </c>
      <c r="AK117" s="219">
        <v>13396</v>
      </c>
      <c r="AL117" s="219">
        <v>13396</v>
      </c>
      <c r="AM117" s="219">
        <v>13396</v>
      </c>
      <c r="AN117" s="219">
        <v>13395</v>
      </c>
      <c r="AO117" s="219">
        <v>13395</v>
      </c>
      <c r="AP117" s="219">
        <v>13394</v>
      </c>
      <c r="AQ117" s="219">
        <v>13394</v>
      </c>
      <c r="AR117" s="219">
        <v>13394</v>
      </c>
      <c r="AS117" s="219">
        <v>13394</v>
      </c>
      <c r="AT117" s="219">
        <v>13384</v>
      </c>
      <c r="AU117" s="219">
        <v>13384</v>
      </c>
      <c r="AV117" s="219">
        <v>13384</v>
      </c>
      <c r="AW117" s="219">
        <v>13384</v>
      </c>
      <c r="AX117" s="219">
        <v>13384</v>
      </c>
      <c r="AY117" s="219">
        <v>13384</v>
      </c>
      <c r="AZ117" s="219">
        <v>13383</v>
      </c>
      <c r="BA117" s="219">
        <v>13383</v>
      </c>
      <c r="BB117" s="219">
        <v>13383</v>
      </c>
      <c r="BC117" s="219">
        <v>13383</v>
      </c>
      <c r="BD117" s="219">
        <v>13383</v>
      </c>
      <c r="BE117" s="219">
        <v>13383</v>
      </c>
      <c r="BF117" s="219">
        <v>13383</v>
      </c>
      <c r="BG117" s="219">
        <v>13383</v>
      </c>
      <c r="BH117" s="219">
        <v>13383</v>
      </c>
      <c r="BI117" s="219">
        <v>13383</v>
      </c>
      <c r="BJ117" s="219">
        <v>13383</v>
      </c>
      <c r="BK117" s="219">
        <v>13383</v>
      </c>
      <c r="BL117" s="219">
        <v>13381</v>
      </c>
      <c r="BM117" s="219">
        <v>13381</v>
      </c>
      <c r="BN117" s="219">
        <v>13381</v>
      </c>
      <c r="BO117" s="219">
        <v>13381</v>
      </c>
      <c r="BP117" s="219">
        <v>13381</v>
      </c>
      <c r="BQ117" s="219">
        <v>13381</v>
      </c>
      <c r="BR117" s="219">
        <v>13381</v>
      </c>
      <c r="BS117" s="219">
        <v>13381</v>
      </c>
      <c r="BT117" s="219">
        <v>13378</v>
      </c>
      <c r="BU117" s="219">
        <v>13378</v>
      </c>
      <c r="BV117" s="219">
        <v>13378</v>
      </c>
      <c r="BW117" s="219">
        <v>13376</v>
      </c>
      <c r="BX117" s="219">
        <v>13374</v>
      </c>
      <c r="BY117" s="219">
        <v>13371</v>
      </c>
      <c r="BZ117" s="219">
        <v>13371</v>
      </c>
      <c r="CA117" s="219">
        <v>13371</v>
      </c>
      <c r="CB117" s="219">
        <v>13371</v>
      </c>
      <c r="CC117" s="219">
        <v>13370</v>
      </c>
      <c r="CD117" s="219">
        <v>13370</v>
      </c>
      <c r="CE117" s="219">
        <v>13370</v>
      </c>
      <c r="CF117" s="219">
        <v>13370</v>
      </c>
      <c r="CG117" s="219">
        <v>13369</v>
      </c>
      <c r="CH117" s="219">
        <v>13368</v>
      </c>
      <c r="CI117" s="219">
        <v>13368</v>
      </c>
      <c r="CJ117" s="219">
        <v>13367</v>
      </c>
      <c r="CK117" s="219">
        <v>13367</v>
      </c>
      <c r="CL117" s="219">
        <v>13367</v>
      </c>
      <c r="CM117" s="219">
        <v>13365</v>
      </c>
      <c r="CN117" s="219">
        <v>13365</v>
      </c>
      <c r="CO117" s="219">
        <v>13362</v>
      </c>
      <c r="CP117" s="219">
        <v>13361</v>
      </c>
      <c r="CQ117" s="219">
        <v>13358</v>
      </c>
      <c r="CR117" s="219">
        <v>13356</v>
      </c>
      <c r="CS117" s="219">
        <v>13356</v>
      </c>
      <c r="CT117" s="219">
        <v>13344</v>
      </c>
      <c r="CU117" s="219">
        <v>13338</v>
      </c>
      <c r="CV117" s="219"/>
      <c r="CW117" s="219"/>
      <c r="CX117" s="219"/>
      <c r="CY117" s="219"/>
      <c r="CZ117" s="219"/>
      <c r="DA117" s="219"/>
      <c r="DB117" s="219"/>
      <c r="DC117" s="219"/>
      <c r="DD117" s="219"/>
      <c r="DE117" s="219"/>
      <c r="DF117" s="219"/>
      <c r="DG117" s="219"/>
      <c r="DH117" s="219"/>
      <c r="DI117" s="219"/>
      <c r="DJ117" s="219"/>
      <c r="DK117" s="219"/>
      <c r="DL117" s="219"/>
      <c r="DM117" s="219"/>
      <c r="DN117" s="219"/>
      <c r="DO117" s="219"/>
      <c r="DP117" s="219"/>
      <c r="DQ117" s="219"/>
      <c r="DR117" s="219"/>
      <c r="DS117" s="219"/>
      <c r="DT117" s="219"/>
      <c r="DU117" s="219"/>
      <c r="DV117" s="219"/>
      <c r="DW117" s="219"/>
      <c r="DX117" s="219"/>
      <c r="DY117" s="219"/>
      <c r="DZ117" s="219"/>
      <c r="EA117" s="219"/>
      <c r="EB117" s="219"/>
      <c r="EC117" s="219"/>
      <c r="ED117" s="219"/>
      <c r="EE117" s="219"/>
      <c r="EF117" s="219"/>
      <c r="EG117" s="219"/>
      <c r="EH117" s="219"/>
      <c r="EI117" s="219"/>
      <c r="EJ117" s="219"/>
      <c r="EK117" s="219"/>
      <c r="EL117" s="219"/>
      <c r="EM117" s="219"/>
      <c r="EN117" s="231"/>
      <c r="EO117" s="239"/>
      <c r="EP117" s="226"/>
      <c r="EQ117" s="202"/>
      <c r="ER117" s="202"/>
      <c r="ES117" s="202"/>
      <c r="ET117" s="202"/>
      <c r="EU117" s="202"/>
      <c r="EV117" s="202"/>
      <c r="EW117" s="202"/>
      <c r="EX117" s="202"/>
      <c r="EY117" s="202"/>
      <c r="EZ117" s="202"/>
      <c r="FA117" s="202"/>
      <c r="FB117" s="202"/>
      <c r="FC117" s="202"/>
      <c r="FD117" s="202"/>
      <c r="FE117" s="202"/>
      <c r="FF117" s="202"/>
      <c r="FG117" s="202"/>
      <c r="FH117" s="202"/>
      <c r="FI117" s="202"/>
      <c r="FJ117" s="202"/>
      <c r="FK117" s="202"/>
      <c r="FL117" s="202"/>
      <c r="FM117" s="202"/>
      <c r="FN117" s="202"/>
      <c r="FO117" s="202"/>
      <c r="FP117" s="202"/>
      <c r="FQ117" s="202"/>
      <c r="FR117" s="202"/>
      <c r="FS117" s="202"/>
      <c r="FT117" s="202"/>
      <c r="FU117" s="202"/>
      <c r="FV117" s="202"/>
      <c r="FW117" s="202"/>
      <c r="FX117" s="202"/>
      <c r="FY117" s="202"/>
      <c r="FZ117" s="202"/>
      <c r="GA117" s="202"/>
      <c r="GB117" s="202"/>
      <c r="GC117" s="202"/>
      <c r="GD117" s="202"/>
      <c r="GE117" s="202"/>
      <c r="GF117" s="202"/>
      <c r="GG117" s="202"/>
      <c r="GH117" s="202"/>
      <c r="GI117" s="202"/>
      <c r="GJ117" s="202"/>
      <c r="GK117" s="202"/>
      <c r="GL117" s="202"/>
      <c r="GM117" s="202"/>
      <c r="GN117" s="202"/>
      <c r="GO117" s="202"/>
      <c r="GP117" s="202"/>
      <c r="GQ117" s="202"/>
      <c r="GR117" s="202"/>
      <c r="GS117" s="202"/>
      <c r="GT117" s="202"/>
      <c r="GU117" s="202"/>
      <c r="GV117" s="202"/>
      <c r="GW117" s="202"/>
      <c r="GX117" s="202"/>
      <c r="GY117" s="202"/>
      <c r="GZ117" s="202"/>
      <c r="HA117" s="202"/>
      <c r="HB117" s="202"/>
      <c r="HC117" s="202"/>
      <c r="HD117" s="202"/>
      <c r="HE117" s="202"/>
      <c r="HF117" s="202"/>
      <c r="HG117" s="202"/>
      <c r="HH117" s="202"/>
      <c r="HI117" s="202"/>
      <c r="HJ117" s="202"/>
      <c r="HK117" s="202"/>
      <c r="HL117" s="202"/>
      <c r="HM117" s="154"/>
      <c r="HN117" s="154"/>
      <c r="HO117" s="154"/>
      <c r="HP117" s="154"/>
      <c r="HQ117" s="154"/>
      <c r="HR117" s="154"/>
      <c r="HS117" s="154"/>
      <c r="HT117" s="154"/>
      <c r="HU117" s="154"/>
      <c r="HV117" s="154"/>
      <c r="HW117" s="166"/>
    </row>
    <row r="118" spans="1:231">
      <c r="A118" s="145">
        <f t="shared" si="46"/>
        <v>44562</v>
      </c>
      <c r="B118" s="219">
        <f>'Age&amp;Sex by occurrence date'!$ACV22</f>
        <v>16853</v>
      </c>
      <c r="C118" s="219">
        <v>13778</v>
      </c>
      <c r="D118" s="219">
        <v>13778</v>
      </c>
      <c r="E118" s="219">
        <v>13778</v>
      </c>
      <c r="F118" s="219">
        <v>13778</v>
      </c>
      <c r="G118" s="219">
        <v>13778</v>
      </c>
      <c r="H118" s="219">
        <v>13778</v>
      </c>
      <c r="I118" s="219">
        <v>13778</v>
      </c>
      <c r="J118" s="219">
        <v>13778</v>
      </c>
      <c r="K118" s="219">
        <v>13778</v>
      </c>
      <c r="L118" s="219">
        <v>13778</v>
      </c>
      <c r="M118" s="219">
        <v>13778</v>
      </c>
      <c r="N118" s="219">
        <v>13778</v>
      </c>
      <c r="O118" s="219">
        <v>13778</v>
      </c>
      <c r="P118" s="219">
        <v>13778</v>
      </c>
      <c r="Q118" s="219">
        <v>13777</v>
      </c>
      <c r="R118" s="219">
        <v>13777</v>
      </c>
      <c r="S118" s="219">
        <v>13777</v>
      </c>
      <c r="T118" s="219">
        <v>13769</v>
      </c>
      <c r="U118" s="219">
        <v>13769</v>
      </c>
      <c r="V118" s="219">
        <v>13768</v>
      </c>
      <c r="W118" s="219">
        <v>13768</v>
      </c>
      <c r="X118" s="219">
        <v>13768</v>
      </c>
      <c r="Y118" s="219">
        <v>13714</v>
      </c>
      <c r="Z118" s="219">
        <v>13689</v>
      </c>
      <c r="AA118" s="219">
        <v>13603</v>
      </c>
      <c r="AB118" s="219">
        <v>13412</v>
      </c>
      <c r="AC118" s="219">
        <v>13412</v>
      </c>
      <c r="AD118" s="219">
        <v>13412</v>
      </c>
      <c r="AE118" s="219">
        <v>13386</v>
      </c>
      <c r="AF118" s="219">
        <v>13386</v>
      </c>
      <c r="AG118" s="219">
        <v>13386</v>
      </c>
      <c r="AH118" s="219">
        <v>13386</v>
      </c>
      <c r="AI118" s="219">
        <v>13386</v>
      </c>
      <c r="AJ118" s="219">
        <v>13386</v>
      </c>
      <c r="AK118" s="219">
        <v>13386</v>
      </c>
      <c r="AL118" s="219">
        <v>13386</v>
      </c>
      <c r="AM118" s="219">
        <v>13386</v>
      </c>
      <c r="AN118" s="219">
        <v>13385</v>
      </c>
      <c r="AO118" s="219">
        <v>13385</v>
      </c>
      <c r="AP118" s="219">
        <v>13384</v>
      </c>
      <c r="AQ118" s="219">
        <v>13384</v>
      </c>
      <c r="AR118" s="219">
        <v>13384</v>
      </c>
      <c r="AS118" s="219">
        <v>13384</v>
      </c>
      <c r="AT118" s="219">
        <v>13375</v>
      </c>
      <c r="AU118" s="219">
        <v>13375</v>
      </c>
      <c r="AV118" s="219">
        <v>13375</v>
      </c>
      <c r="AW118" s="219">
        <v>13375</v>
      </c>
      <c r="AX118" s="219">
        <v>13375</v>
      </c>
      <c r="AY118" s="219">
        <v>13375</v>
      </c>
      <c r="AZ118" s="219">
        <v>13374</v>
      </c>
      <c r="BA118" s="219">
        <v>13374</v>
      </c>
      <c r="BB118" s="219">
        <v>13374</v>
      </c>
      <c r="BC118" s="219">
        <v>13374</v>
      </c>
      <c r="BD118" s="219">
        <v>13374</v>
      </c>
      <c r="BE118" s="219">
        <v>13374</v>
      </c>
      <c r="BF118" s="219">
        <v>13374</v>
      </c>
      <c r="BG118" s="219">
        <v>13374</v>
      </c>
      <c r="BH118" s="219">
        <v>13374</v>
      </c>
      <c r="BI118" s="219">
        <v>13374</v>
      </c>
      <c r="BJ118" s="219">
        <v>13374</v>
      </c>
      <c r="BK118" s="219">
        <v>13374</v>
      </c>
      <c r="BL118" s="219">
        <v>13372</v>
      </c>
      <c r="BM118" s="219">
        <v>13372</v>
      </c>
      <c r="BN118" s="219">
        <v>13372</v>
      </c>
      <c r="BO118" s="219">
        <v>13372</v>
      </c>
      <c r="BP118" s="219">
        <v>13372</v>
      </c>
      <c r="BQ118" s="219">
        <v>13372</v>
      </c>
      <c r="BR118" s="219">
        <v>13372</v>
      </c>
      <c r="BS118" s="219">
        <v>13372</v>
      </c>
      <c r="BT118" s="219">
        <v>13369</v>
      </c>
      <c r="BU118" s="219">
        <v>13369</v>
      </c>
      <c r="BV118" s="219">
        <v>13369</v>
      </c>
      <c r="BW118" s="219">
        <v>13367</v>
      </c>
      <c r="BX118" s="219">
        <v>13365</v>
      </c>
      <c r="BY118" s="219">
        <v>13362</v>
      </c>
      <c r="BZ118" s="219">
        <v>13362</v>
      </c>
      <c r="CA118" s="219">
        <v>13362</v>
      </c>
      <c r="CB118" s="219">
        <v>13362</v>
      </c>
      <c r="CC118" s="219">
        <v>13361</v>
      </c>
      <c r="CD118" s="219">
        <v>13361</v>
      </c>
      <c r="CE118" s="219">
        <v>13361</v>
      </c>
      <c r="CF118" s="219">
        <v>13361</v>
      </c>
      <c r="CG118" s="219">
        <v>13360</v>
      </c>
      <c r="CH118" s="219">
        <v>13359</v>
      </c>
      <c r="CI118" s="219">
        <v>13359</v>
      </c>
      <c r="CJ118" s="219">
        <v>13358</v>
      </c>
      <c r="CK118" s="219">
        <v>13358</v>
      </c>
      <c r="CL118" s="219">
        <v>13358</v>
      </c>
      <c r="CM118" s="219">
        <v>13356</v>
      </c>
      <c r="CN118" s="219">
        <v>13356</v>
      </c>
      <c r="CO118" s="219">
        <v>13353</v>
      </c>
      <c r="CP118" s="219">
        <v>13352</v>
      </c>
      <c r="CQ118" s="219">
        <v>13349</v>
      </c>
      <c r="CR118" s="219">
        <v>13347</v>
      </c>
      <c r="CS118" s="219">
        <v>13347</v>
      </c>
      <c r="CT118" s="219">
        <v>13337</v>
      </c>
      <c r="CU118" s="219">
        <v>13334</v>
      </c>
      <c r="CV118" s="219">
        <v>13325</v>
      </c>
      <c r="CW118" s="219"/>
      <c r="CX118" s="219"/>
      <c r="CY118" s="219"/>
      <c r="CZ118" s="219"/>
      <c r="DA118" s="219"/>
      <c r="DB118" s="219"/>
      <c r="DC118" s="219"/>
      <c r="DD118" s="219"/>
      <c r="DE118" s="219"/>
      <c r="DF118" s="219"/>
      <c r="DG118" s="219"/>
      <c r="DH118" s="219"/>
      <c r="DI118" s="219"/>
      <c r="DJ118" s="219"/>
      <c r="DK118" s="219"/>
      <c r="DL118" s="219"/>
      <c r="DM118" s="219"/>
      <c r="DN118" s="219"/>
      <c r="DO118" s="219"/>
      <c r="DP118" s="219"/>
      <c r="DQ118" s="219"/>
      <c r="DR118" s="219"/>
      <c r="DS118" s="219"/>
      <c r="DT118" s="219"/>
      <c r="DU118" s="219"/>
      <c r="DV118" s="219"/>
      <c r="DW118" s="219"/>
      <c r="DX118" s="219"/>
      <c r="DY118" s="219"/>
      <c r="DZ118" s="219"/>
      <c r="EA118" s="219"/>
      <c r="EB118" s="219"/>
      <c r="EC118" s="219"/>
      <c r="ED118" s="219"/>
      <c r="EE118" s="219"/>
      <c r="EF118" s="219"/>
      <c r="EG118" s="219"/>
      <c r="EH118" s="219"/>
      <c r="EI118" s="219"/>
      <c r="EJ118" s="219"/>
      <c r="EK118" s="219"/>
      <c r="EL118" s="219"/>
      <c r="EM118" s="219"/>
      <c r="EN118" s="231"/>
      <c r="EO118" s="239"/>
      <c r="EP118" s="226"/>
      <c r="EQ118" s="202"/>
      <c r="ER118" s="202"/>
      <c r="ES118" s="202"/>
      <c r="ET118" s="202"/>
      <c r="EU118" s="202"/>
      <c r="EV118" s="202"/>
      <c r="EW118" s="202"/>
      <c r="EX118" s="202"/>
      <c r="EY118" s="202"/>
      <c r="EZ118" s="202"/>
      <c r="FA118" s="202"/>
      <c r="FB118" s="202"/>
      <c r="FC118" s="202"/>
      <c r="FD118" s="202"/>
      <c r="FE118" s="202"/>
      <c r="FF118" s="202"/>
      <c r="FG118" s="202"/>
      <c r="FH118" s="202"/>
      <c r="FI118" s="202"/>
      <c r="FJ118" s="202"/>
      <c r="FK118" s="202"/>
      <c r="FL118" s="202"/>
      <c r="FM118" s="202"/>
      <c r="FN118" s="202"/>
      <c r="FO118" s="202"/>
      <c r="FP118" s="202"/>
      <c r="FQ118" s="202"/>
      <c r="FR118" s="202"/>
      <c r="FS118" s="202"/>
      <c r="FT118" s="202"/>
      <c r="FU118" s="202"/>
      <c r="FV118" s="202"/>
      <c r="FW118" s="202"/>
      <c r="FX118" s="202"/>
      <c r="FY118" s="202"/>
      <c r="FZ118" s="202"/>
      <c r="GA118" s="202"/>
      <c r="GB118" s="202"/>
      <c r="GC118" s="202"/>
      <c r="GD118" s="202"/>
      <c r="GE118" s="202"/>
      <c r="GF118" s="202"/>
      <c r="GG118" s="202"/>
      <c r="GH118" s="202"/>
      <c r="GI118" s="202"/>
      <c r="GJ118" s="202"/>
      <c r="GK118" s="202"/>
      <c r="GL118" s="202"/>
      <c r="GM118" s="202"/>
      <c r="GN118" s="202"/>
      <c r="GO118" s="202"/>
      <c r="GP118" s="202"/>
      <c r="GQ118" s="202"/>
      <c r="GR118" s="202"/>
      <c r="GS118" s="202"/>
      <c r="GT118" s="202"/>
      <c r="GU118" s="202"/>
      <c r="GV118" s="202"/>
      <c r="GW118" s="202"/>
      <c r="GX118" s="202"/>
      <c r="GY118" s="202"/>
      <c r="GZ118" s="202"/>
      <c r="HA118" s="202"/>
      <c r="HB118" s="202"/>
      <c r="HC118" s="202"/>
      <c r="HD118" s="202"/>
      <c r="HE118" s="202"/>
      <c r="HF118" s="202"/>
      <c r="HG118" s="202"/>
      <c r="HH118" s="202"/>
      <c r="HI118" s="202"/>
      <c r="HJ118" s="202"/>
      <c r="HK118" s="202"/>
      <c r="HL118" s="202"/>
      <c r="HM118" s="154"/>
      <c r="HN118" s="154"/>
      <c r="HO118" s="154"/>
      <c r="HP118" s="154"/>
      <c r="HQ118" s="154"/>
      <c r="HR118" s="154"/>
      <c r="HS118" s="154"/>
      <c r="HT118" s="154"/>
      <c r="HU118" s="154"/>
      <c r="HV118" s="154"/>
      <c r="HW118" s="166"/>
    </row>
    <row r="119" spans="1:231">
      <c r="A119" s="145">
        <f t="shared" si="46"/>
        <v>44561</v>
      </c>
      <c r="B119" s="219">
        <f>'Age&amp;Sex by occurrence date'!$ADC22</f>
        <v>16845</v>
      </c>
      <c r="C119" s="219">
        <v>13770</v>
      </c>
      <c r="D119" s="219">
        <v>13770</v>
      </c>
      <c r="E119" s="219">
        <v>13770</v>
      </c>
      <c r="F119" s="219">
        <v>13770</v>
      </c>
      <c r="G119" s="219">
        <v>13770</v>
      </c>
      <c r="H119" s="219">
        <v>13770</v>
      </c>
      <c r="I119" s="219">
        <v>13770</v>
      </c>
      <c r="J119" s="219">
        <v>13770</v>
      </c>
      <c r="K119" s="219">
        <v>13770</v>
      </c>
      <c r="L119" s="219">
        <v>13770</v>
      </c>
      <c r="M119" s="219">
        <v>13770</v>
      </c>
      <c r="N119" s="219">
        <v>13770</v>
      </c>
      <c r="O119" s="219">
        <v>13770</v>
      </c>
      <c r="P119" s="219">
        <v>13770</v>
      </c>
      <c r="Q119" s="219">
        <v>13769</v>
      </c>
      <c r="R119" s="219">
        <v>13769</v>
      </c>
      <c r="S119" s="219">
        <v>13769</v>
      </c>
      <c r="T119" s="219">
        <v>13761</v>
      </c>
      <c r="U119" s="219">
        <v>13761</v>
      </c>
      <c r="V119" s="219">
        <v>13760</v>
      </c>
      <c r="W119" s="219">
        <v>13760</v>
      </c>
      <c r="X119" s="219">
        <v>13760</v>
      </c>
      <c r="Y119" s="219">
        <v>13706</v>
      </c>
      <c r="Z119" s="219">
        <v>13681</v>
      </c>
      <c r="AA119" s="219">
        <v>13595</v>
      </c>
      <c r="AB119" s="219">
        <v>13404</v>
      </c>
      <c r="AC119" s="219">
        <v>13404</v>
      </c>
      <c r="AD119" s="219">
        <v>13404</v>
      </c>
      <c r="AE119" s="219">
        <v>13378</v>
      </c>
      <c r="AF119" s="219">
        <v>13378</v>
      </c>
      <c r="AG119" s="219">
        <v>13378</v>
      </c>
      <c r="AH119" s="219">
        <v>13378</v>
      </c>
      <c r="AI119" s="219">
        <v>13378</v>
      </c>
      <c r="AJ119" s="219">
        <v>13378</v>
      </c>
      <c r="AK119" s="219">
        <v>13378</v>
      </c>
      <c r="AL119" s="219">
        <v>13378</v>
      </c>
      <c r="AM119" s="219">
        <v>13378</v>
      </c>
      <c r="AN119" s="219">
        <v>13377</v>
      </c>
      <c r="AO119" s="219">
        <v>13377</v>
      </c>
      <c r="AP119" s="219">
        <v>13376</v>
      </c>
      <c r="AQ119" s="219">
        <v>13376</v>
      </c>
      <c r="AR119" s="219">
        <v>13376</v>
      </c>
      <c r="AS119" s="219">
        <v>13376</v>
      </c>
      <c r="AT119" s="219">
        <v>13367</v>
      </c>
      <c r="AU119" s="219">
        <v>13367</v>
      </c>
      <c r="AV119" s="219">
        <v>13367</v>
      </c>
      <c r="AW119" s="219">
        <v>13367</v>
      </c>
      <c r="AX119" s="219">
        <v>13367</v>
      </c>
      <c r="AY119" s="219">
        <v>13367</v>
      </c>
      <c r="AZ119" s="219">
        <v>13366</v>
      </c>
      <c r="BA119" s="219">
        <v>13366</v>
      </c>
      <c r="BB119" s="219">
        <v>13366</v>
      </c>
      <c r="BC119" s="219">
        <v>13366</v>
      </c>
      <c r="BD119" s="219">
        <v>13366</v>
      </c>
      <c r="BE119" s="219">
        <v>13366</v>
      </c>
      <c r="BF119" s="219">
        <v>13366</v>
      </c>
      <c r="BG119" s="219">
        <v>13366</v>
      </c>
      <c r="BH119" s="219">
        <v>13366</v>
      </c>
      <c r="BI119" s="219">
        <v>13366</v>
      </c>
      <c r="BJ119" s="219">
        <v>13366</v>
      </c>
      <c r="BK119" s="219">
        <v>13366</v>
      </c>
      <c r="BL119" s="219">
        <v>13364</v>
      </c>
      <c r="BM119" s="219">
        <v>13364</v>
      </c>
      <c r="BN119" s="219">
        <v>13364</v>
      </c>
      <c r="BO119" s="219">
        <v>13364</v>
      </c>
      <c r="BP119" s="219">
        <v>13364</v>
      </c>
      <c r="BQ119" s="219">
        <v>13364</v>
      </c>
      <c r="BR119" s="219">
        <v>13364</v>
      </c>
      <c r="BS119" s="219">
        <v>13364</v>
      </c>
      <c r="BT119" s="219">
        <v>13361</v>
      </c>
      <c r="BU119" s="219">
        <v>13361</v>
      </c>
      <c r="BV119" s="219">
        <v>13361</v>
      </c>
      <c r="BW119" s="219">
        <v>13359</v>
      </c>
      <c r="BX119" s="219">
        <v>13357</v>
      </c>
      <c r="BY119" s="219">
        <v>13354</v>
      </c>
      <c r="BZ119" s="219">
        <v>13354</v>
      </c>
      <c r="CA119" s="219">
        <v>13354</v>
      </c>
      <c r="CB119" s="219">
        <v>13354</v>
      </c>
      <c r="CC119" s="219">
        <v>13353</v>
      </c>
      <c r="CD119" s="219">
        <v>13353</v>
      </c>
      <c r="CE119" s="219">
        <v>13353</v>
      </c>
      <c r="CF119" s="219">
        <v>13353</v>
      </c>
      <c r="CG119" s="219">
        <v>13352</v>
      </c>
      <c r="CH119" s="219">
        <v>13351</v>
      </c>
      <c r="CI119" s="219">
        <v>13351</v>
      </c>
      <c r="CJ119" s="219">
        <v>13350</v>
      </c>
      <c r="CK119" s="219">
        <v>13350</v>
      </c>
      <c r="CL119" s="219">
        <v>13350</v>
      </c>
      <c r="CM119" s="219">
        <v>13348</v>
      </c>
      <c r="CN119" s="219">
        <v>13348</v>
      </c>
      <c r="CO119" s="219">
        <v>13345</v>
      </c>
      <c r="CP119" s="219">
        <v>13345</v>
      </c>
      <c r="CQ119" s="219">
        <v>13344</v>
      </c>
      <c r="CR119" s="219">
        <v>13342</v>
      </c>
      <c r="CS119" s="219">
        <v>13342</v>
      </c>
      <c r="CT119" s="219">
        <v>13334</v>
      </c>
      <c r="CU119" s="219">
        <v>13332</v>
      </c>
      <c r="CV119" s="219">
        <v>13325</v>
      </c>
      <c r="CW119" s="219">
        <v>13318</v>
      </c>
      <c r="CX119" s="219"/>
      <c r="CY119" s="219"/>
      <c r="CZ119" s="219"/>
      <c r="DA119" s="219"/>
      <c r="DB119" s="219"/>
      <c r="DC119" s="219"/>
      <c r="DD119" s="219"/>
      <c r="DE119" s="219"/>
      <c r="DF119" s="219"/>
      <c r="DG119" s="219"/>
      <c r="DH119" s="219"/>
      <c r="DI119" s="219"/>
      <c r="DJ119" s="219"/>
      <c r="DK119" s="219"/>
      <c r="DL119" s="219"/>
      <c r="DM119" s="219"/>
      <c r="DN119" s="219"/>
      <c r="DO119" s="219"/>
      <c r="DP119" s="219"/>
      <c r="DQ119" s="219"/>
      <c r="DR119" s="219"/>
      <c r="DS119" s="219"/>
      <c r="DT119" s="219"/>
      <c r="DU119" s="219"/>
      <c r="DV119" s="219"/>
      <c r="DW119" s="219"/>
      <c r="DX119" s="219"/>
      <c r="DY119" s="219"/>
      <c r="DZ119" s="219"/>
      <c r="EA119" s="219"/>
      <c r="EB119" s="219"/>
      <c r="EC119" s="219"/>
      <c r="ED119" s="219"/>
      <c r="EE119" s="219"/>
      <c r="EF119" s="219"/>
      <c r="EG119" s="219"/>
      <c r="EH119" s="219"/>
      <c r="EI119" s="219"/>
      <c r="EJ119" s="219"/>
      <c r="EK119" s="219"/>
      <c r="EL119" s="219"/>
      <c r="EM119" s="219"/>
      <c r="EN119" s="231"/>
      <c r="EO119" s="239"/>
      <c r="EP119" s="226"/>
      <c r="EQ119" s="202"/>
      <c r="ER119" s="202"/>
      <c r="ES119" s="202"/>
      <c r="ET119" s="202"/>
      <c r="EU119" s="202"/>
      <c r="EV119" s="202"/>
      <c r="EW119" s="202"/>
      <c r="EX119" s="202"/>
      <c r="EY119" s="202"/>
      <c r="EZ119" s="202"/>
      <c r="FA119" s="202"/>
      <c r="FB119" s="202"/>
      <c r="FC119" s="202"/>
      <c r="FD119" s="202"/>
      <c r="FE119" s="202"/>
      <c r="FF119" s="202"/>
      <c r="FG119" s="202"/>
      <c r="FH119" s="202"/>
      <c r="FI119" s="202"/>
      <c r="FJ119" s="202"/>
      <c r="FK119" s="202"/>
      <c r="FL119" s="202"/>
      <c r="FM119" s="202"/>
      <c r="FN119" s="202"/>
      <c r="FO119" s="202"/>
      <c r="FP119" s="202"/>
      <c r="FQ119" s="202"/>
      <c r="FR119" s="202"/>
      <c r="FS119" s="202"/>
      <c r="FT119" s="202"/>
      <c r="FU119" s="202"/>
      <c r="FV119" s="202"/>
      <c r="FW119" s="202"/>
      <c r="FX119" s="202"/>
      <c r="FY119" s="202"/>
      <c r="FZ119" s="202"/>
      <c r="GA119" s="202"/>
      <c r="GB119" s="202"/>
      <c r="GC119" s="202"/>
      <c r="GD119" s="202"/>
      <c r="GE119" s="202"/>
      <c r="GF119" s="202"/>
      <c r="GG119" s="202"/>
      <c r="GH119" s="202"/>
      <c r="GI119" s="202"/>
      <c r="GJ119" s="202"/>
      <c r="GK119" s="202"/>
      <c r="GL119" s="202"/>
      <c r="GM119" s="202"/>
      <c r="GN119" s="202"/>
      <c r="GO119" s="202"/>
      <c r="GP119" s="202"/>
      <c r="GQ119" s="202"/>
      <c r="GR119" s="202"/>
      <c r="GS119" s="202"/>
      <c r="GT119" s="202"/>
      <c r="GU119" s="202"/>
      <c r="GV119" s="202"/>
      <c r="GW119" s="202"/>
      <c r="GX119" s="202"/>
      <c r="GY119" s="202"/>
      <c r="GZ119" s="202"/>
      <c r="HA119" s="202"/>
      <c r="HB119" s="202"/>
      <c r="HC119" s="202"/>
      <c r="HD119" s="202"/>
      <c r="HE119" s="202"/>
      <c r="HF119" s="202"/>
      <c r="HG119" s="202"/>
      <c r="HH119" s="202"/>
      <c r="HI119" s="202"/>
      <c r="HJ119" s="202"/>
      <c r="HK119" s="202"/>
      <c r="HL119" s="202"/>
      <c r="HM119" s="154"/>
      <c r="HN119" s="154"/>
      <c r="HO119" s="154"/>
      <c r="HP119" s="154"/>
      <c r="HQ119" s="154"/>
      <c r="HR119" s="154"/>
      <c r="HS119" s="154"/>
      <c r="HT119" s="154"/>
      <c r="HU119" s="154"/>
      <c r="HV119" s="154"/>
      <c r="HW119" s="166"/>
    </row>
    <row r="120" spans="1:231">
      <c r="A120" s="145">
        <f t="shared" si="46"/>
        <v>44560</v>
      </c>
      <c r="B120" s="219">
        <f>'Age&amp;Sex by occurrence date'!$ADJ22</f>
        <v>16831</v>
      </c>
      <c r="C120" s="219">
        <v>13758</v>
      </c>
      <c r="D120" s="219">
        <v>13758</v>
      </c>
      <c r="E120" s="219">
        <v>13758</v>
      </c>
      <c r="F120" s="219">
        <v>13758</v>
      </c>
      <c r="G120" s="219">
        <v>13758</v>
      </c>
      <c r="H120" s="219">
        <v>13758</v>
      </c>
      <c r="I120" s="219">
        <v>13758</v>
      </c>
      <c r="J120" s="219">
        <v>13758</v>
      </c>
      <c r="K120" s="219">
        <v>13758</v>
      </c>
      <c r="L120" s="219">
        <v>13758</v>
      </c>
      <c r="M120" s="219">
        <v>13758</v>
      </c>
      <c r="N120" s="219">
        <v>13758</v>
      </c>
      <c r="O120" s="219">
        <v>13758</v>
      </c>
      <c r="P120" s="219">
        <v>13758</v>
      </c>
      <c r="Q120" s="219">
        <v>13757</v>
      </c>
      <c r="R120" s="219">
        <v>13757</v>
      </c>
      <c r="S120" s="219">
        <v>13757</v>
      </c>
      <c r="T120" s="219">
        <v>13749</v>
      </c>
      <c r="U120" s="219">
        <v>13749</v>
      </c>
      <c r="V120" s="219">
        <v>13748</v>
      </c>
      <c r="W120" s="219">
        <v>13748</v>
      </c>
      <c r="X120" s="219">
        <v>13748</v>
      </c>
      <c r="Y120" s="219">
        <v>13694</v>
      </c>
      <c r="Z120" s="219">
        <v>13670</v>
      </c>
      <c r="AA120" s="219">
        <v>13584</v>
      </c>
      <c r="AB120" s="219">
        <v>13393</v>
      </c>
      <c r="AC120" s="219">
        <v>13393</v>
      </c>
      <c r="AD120" s="219">
        <v>13393</v>
      </c>
      <c r="AE120" s="219">
        <v>13367</v>
      </c>
      <c r="AF120" s="219">
        <v>13367</v>
      </c>
      <c r="AG120" s="219">
        <v>13367</v>
      </c>
      <c r="AH120" s="219">
        <v>13367</v>
      </c>
      <c r="AI120" s="219">
        <v>13367</v>
      </c>
      <c r="AJ120" s="219">
        <v>13367</v>
      </c>
      <c r="AK120" s="219">
        <v>13367</v>
      </c>
      <c r="AL120" s="219">
        <v>13367</v>
      </c>
      <c r="AM120" s="219">
        <v>13367</v>
      </c>
      <c r="AN120" s="219">
        <v>13366</v>
      </c>
      <c r="AO120" s="219">
        <v>13366</v>
      </c>
      <c r="AP120" s="219">
        <v>13365</v>
      </c>
      <c r="AQ120" s="219">
        <v>13365</v>
      </c>
      <c r="AR120" s="219">
        <v>13365</v>
      </c>
      <c r="AS120" s="219">
        <v>13365</v>
      </c>
      <c r="AT120" s="219">
        <v>13356</v>
      </c>
      <c r="AU120" s="219">
        <v>13356</v>
      </c>
      <c r="AV120" s="219">
        <v>13356</v>
      </c>
      <c r="AW120" s="219">
        <v>13356</v>
      </c>
      <c r="AX120" s="219">
        <v>13356</v>
      </c>
      <c r="AY120" s="219">
        <v>13356</v>
      </c>
      <c r="AZ120" s="219">
        <v>13355</v>
      </c>
      <c r="BA120" s="219">
        <v>13355</v>
      </c>
      <c r="BB120" s="219">
        <v>13355</v>
      </c>
      <c r="BC120" s="219">
        <v>13355</v>
      </c>
      <c r="BD120" s="219">
        <v>13355</v>
      </c>
      <c r="BE120" s="219">
        <v>13355</v>
      </c>
      <c r="BF120" s="219">
        <v>13355</v>
      </c>
      <c r="BG120" s="219">
        <v>13355</v>
      </c>
      <c r="BH120" s="219">
        <v>13355</v>
      </c>
      <c r="BI120" s="219">
        <v>13355</v>
      </c>
      <c r="BJ120" s="219">
        <v>13355</v>
      </c>
      <c r="BK120" s="219">
        <v>13355</v>
      </c>
      <c r="BL120" s="219">
        <v>13353</v>
      </c>
      <c r="BM120" s="219">
        <v>13353</v>
      </c>
      <c r="BN120" s="219">
        <v>13353</v>
      </c>
      <c r="BO120" s="219">
        <v>13353</v>
      </c>
      <c r="BP120" s="219">
        <v>13353</v>
      </c>
      <c r="BQ120" s="219">
        <v>13353</v>
      </c>
      <c r="BR120" s="219">
        <v>13353</v>
      </c>
      <c r="BS120" s="219">
        <v>13353</v>
      </c>
      <c r="BT120" s="219">
        <v>13350</v>
      </c>
      <c r="BU120" s="219">
        <v>13350</v>
      </c>
      <c r="BV120" s="219">
        <v>13350</v>
      </c>
      <c r="BW120" s="219">
        <v>13348</v>
      </c>
      <c r="BX120" s="219">
        <v>13346</v>
      </c>
      <c r="BY120" s="219">
        <v>13343</v>
      </c>
      <c r="BZ120" s="219">
        <v>13343</v>
      </c>
      <c r="CA120" s="219">
        <v>13343</v>
      </c>
      <c r="CB120" s="219">
        <v>13343</v>
      </c>
      <c r="CC120" s="219">
        <v>13342</v>
      </c>
      <c r="CD120" s="219">
        <v>13342</v>
      </c>
      <c r="CE120" s="219">
        <v>13342</v>
      </c>
      <c r="CF120" s="219">
        <v>13342</v>
      </c>
      <c r="CG120" s="219">
        <v>13341</v>
      </c>
      <c r="CH120" s="219">
        <v>13340</v>
      </c>
      <c r="CI120" s="219">
        <v>13340</v>
      </c>
      <c r="CJ120" s="219">
        <v>13339</v>
      </c>
      <c r="CK120" s="219">
        <v>13339</v>
      </c>
      <c r="CL120" s="219">
        <v>13339</v>
      </c>
      <c r="CM120" s="219">
        <v>13337</v>
      </c>
      <c r="CN120" s="219">
        <v>13337</v>
      </c>
      <c r="CO120" s="219">
        <v>13334</v>
      </c>
      <c r="CP120" s="219">
        <v>13334</v>
      </c>
      <c r="CQ120" s="219">
        <v>13334</v>
      </c>
      <c r="CR120" s="219">
        <v>13332</v>
      </c>
      <c r="CS120" s="219">
        <v>13332</v>
      </c>
      <c r="CT120" s="219">
        <v>13327</v>
      </c>
      <c r="CU120" s="219">
        <v>13325</v>
      </c>
      <c r="CV120" s="219">
        <v>13321</v>
      </c>
      <c r="CW120" s="219">
        <v>13316</v>
      </c>
      <c r="CX120" s="219"/>
      <c r="CY120" s="219"/>
      <c r="CZ120" s="219"/>
      <c r="DA120" s="219"/>
      <c r="DB120" s="219"/>
      <c r="DC120" s="219"/>
      <c r="DD120" s="219"/>
      <c r="DE120" s="219"/>
      <c r="DF120" s="219"/>
      <c r="DG120" s="219"/>
      <c r="DH120" s="219"/>
      <c r="DI120" s="219"/>
      <c r="DJ120" s="219"/>
      <c r="DK120" s="219"/>
      <c r="DL120" s="219"/>
      <c r="DM120" s="219"/>
      <c r="DN120" s="219"/>
      <c r="DO120" s="219"/>
      <c r="DP120" s="219"/>
      <c r="DQ120" s="219"/>
      <c r="DR120" s="219"/>
      <c r="DS120" s="219"/>
      <c r="DT120" s="219"/>
      <c r="DU120" s="219"/>
      <c r="DV120" s="219"/>
      <c r="DW120" s="219"/>
      <c r="DX120" s="219"/>
      <c r="DY120" s="219"/>
      <c r="DZ120" s="219"/>
      <c r="EA120" s="219"/>
      <c r="EB120" s="219"/>
      <c r="EC120" s="219"/>
      <c r="ED120" s="219"/>
      <c r="EE120" s="219"/>
      <c r="EF120" s="219"/>
      <c r="EG120" s="219"/>
      <c r="EH120" s="219"/>
      <c r="EI120" s="219"/>
      <c r="EJ120" s="219"/>
      <c r="EK120" s="219"/>
      <c r="EL120" s="219"/>
      <c r="EM120" s="219"/>
      <c r="EN120" s="231"/>
      <c r="EO120" s="239"/>
      <c r="EP120" s="226"/>
      <c r="EQ120" s="202"/>
      <c r="ER120" s="202"/>
      <c r="ES120" s="202"/>
      <c r="ET120" s="202"/>
      <c r="EU120" s="202"/>
      <c r="EV120" s="202"/>
      <c r="EW120" s="202"/>
      <c r="EX120" s="202"/>
      <c r="EY120" s="202"/>
      <c r="EZ120" s="202"/>
      <c r="FA120" s="202"/>
      <c r="FB120" s="202"/>
      <c r="FC120" s="202"/>
      <c r="FD120" s="202"/>
      <c r="FE120" s="202"/>
      <c r="FF120" s="202"/>
      <c r="FG120" s="202"/>
      <c r="FH120" s="202"/>
      <c r="FI120" s="202"/>
      <c r="FJ120" s="202"/>
      <c r="FK120" s="202"/>
      <c r="FL120" s="202"/>
      <c r="FM120" s="202"/>
      <c r="FN120" s="202"/>
      <c r="FO120" s="202"/>
      <c r="FP120" s="202"/>
      <c r="FQ120" s="202"/>
      <c r="FR120" s="202"/>
      <c r="FS120" s="202"/>
      <c r="FT120" s="202"/>
      <c r="FU120" s="202"/>
      <c r="FV120" s="202"/>
      <c r="FW120" s="202"/>
      <c r="FX120" s="202"/>
      <c r="FY120" s="202"/>
      <c r="FZ120" s="202"/>
      <c r="GA120" s="202"/>
      <c r="GB120" s="202"/>
      <c r="GC120" s="202"/>
      <c r="GD120" s="202"/>
      <c r="GE120" s="202"/>
      <c r="GF120" s="202"/>
      <c r="GG120" s="202"/>
      <c r="GH120" s="202"/>
      <c r="GI120" s="202"/>
      <c r="GJ120" s="202"/>
      <c r="GK120" s="202"/>
      <c r="GL120" s="202"/>
      <c r="GM120" s="202"/>
      <c r="GN120" s="202"/>
      <c r="GO120" s="202"/>
      <c r="GP120" s="202"/>
      <c r="GQ120" s="202"/>
      <c r="GR120" s="202"/>
      <c r="GS120" s="202"/>
      <c r="GT120" s="202"/>
      <c r="GU120" s="202"/>
      <c r="GV120" s="202"/>
      <c r="GW120" s="202"/>
      <c r="GX120" s="202"/>
      <c r="GY120" s="202"/>
      <c r="GZ120" s="202"/>
      <c r="HA120" s="202"/>
      <c r="HB120" s="202"/>
      <c r="HC120" s="202"/>
      <c r="HD120" s="202"/>
      <c r="HE120" s="202"/>
      <c r="HF120" s="202"/>
      <c r="HG120" s="202"/>
      <c r="HH120" s="202"/>
      <c r="HI120" s="202"/>
      <c r="HJ120" s="202"/>
      <c r="HK120" s="202"/>
      <c r="HL120" s="202"/>
      <c r="HM120" s="154"/>
      <c r="HN120" s="154"/>
      <c r="HO120" s="154"/>
      <c r="HP120" s="154"/>
      <c r="HQ120" s="154"/>
      <c r="HR120" s="154"/>
      <c r="HS120" s="154"/>
      <c r="HT120" s="154"/>
      <c r="HU120" s="154"/>
      <c r="HV120" s="154"/>
      <c r="HW120" s="166"/>
    </row>
    <row r="121" spans="1:231">
      <c r="A121" s="145">
        <f t="shared" si="46"/>
        <v>44559</v>
      </c>
      <c r="B121" s="219">
        <f>'Age&amp;Sex by occurrence date'!$ADQ22</f>
        <v>16801</v>
      </c>
      <c r="C121" s="219">
        <v>13734</v>
      </c>
      <c r="D121" s="219">
        <v>13734</v>
      </c>
      <c r="E121" s="219">
        <v>13734</v>
      </c>
      <c r="F121" s="219">
        <v>13734</v>
      </c>
      <c r="G121" s="219">
        <v>13734</v>
      </c>
      <c r="H121" s="219">
        <v>13734</v>
      </c>
      <c r="I121" s="219">
        <v>13734</v>
      </c>
      <c r="J121" s="219">
        <v>13734</v>
      </c>
      <c r="K121" s="219">
        <v>13734</v>
      </c>
      <c r="L121" s="219">
        <v>13734</v>
      </c>
      <c r="M121" s="219">
        <v>13734</v>
      </c>
      <c r="N121" s="219">
        <v>13734</v>
      </c>
      <c r="O121" s="219">
        <v>13734</v>
      </c>
      <c r="P121" s="219">
        <v>13734</v>
      </c>
      <c r="Q121" s="219">
        <v>13733</v>
      </c>
      <c r="R121" s="219">
        <v>13733</v>
      </c>
      <c r="S121" s="219">
        <v>13733</v>
      </c>
      <c r="T121" s="219">
        <v>13725</v>
      </c>
      <c r="U121" s="219">
        <v>13725</v>
      </c>
      <c r="V121" s="219">
        <v>13724</v>
      </c>
      <c r="W121" s="219">
        <v>13724</v>
      </c>
      <c r="X121" s="219">
        <v>13724</v>
      </c>
      <c r="Y121" s="219">
        <v>13670</v>
      </c>
      <c r="Z121" s="219">
        <v>13646</v>
      </c>
      <c r="AA121" s="219">
        <v>13560</v>
      </c>
      <c r="AB121" s="219">
        <v>13369</v>
      </c>
      <c r="AC121" s="219">
        <v>13369</v>
      </c>
      <c r="AD121" s="219">
        <v>13369</v>
      </c>
      <c r="AE121" s="219">
        <v>13343</v>
      </c>
      <c r="AF121" s="219">
        <v>13343</v>
      </c>
      <c r="AG121" s="219">
        <v>13343</v>
      </c>
      <c r="AH121" s="219">
        <v>13343</v>
      </c>
      <c r="AI121" s="219">
        <v>13343</v>
      </c>
      <c r="AJ121" s="219">
        <v>13343</v>
      </c>
      <c r="AK121" s="219">
        <v>13343</v>
      </c>
      <c r="AL121" s="219">
        <v>13343</v>
      </c>
      <c r="AM121" s="219">
        <v>13343</v>
      </c>
      <c r="AN121" s="219">
        <v>13342</v>
      </c>
      <c r="AO121" s="219">
        <v>13342</v>
      </c>
      <c r="AP121" s="219">
        <v>13342</v>
      </c>
      <c r="AQ121" s="219">
        <v>13342</v>
      </c>
      <c r="AR121" s="219">
        <v>13342</v>
      </c>
      <c r="AS121" s="219">
        <v>13342</v>
      </c>
      <c r="AT121" s="219">
        <v>13333</v>
      </c>
      <c r="AU121" s="219">
        <v>13333</v>
      </c>
      <c r="AV121" s="219">
        <v>13333</v>
      </c>
      <c r="AW121" s="219">
        <v>13333</v>
      </c>
      <c r="AX121" s="219">
        <v>13333</v>
      </c>
      <c r="AY121" s="219">
        <v>13333</v>
      </c>
      <c r="AZ121" s="219">
        <v>13332</v>
      </c>
      <c r="BA121" s="219">
        <v>13332</v>
      </c>
      <c r="BB121" s="219">
        <v>13332</v>
      </c>
      <c r="BC121" s="219">
        <v>13332</v>
      </c>
      <c r="BD121" s="219">
        <v>13332</v>
      </c>
      <c r="BE121" s="219">
        <v>13332</v>
      </c>
      <c r="BF121" s="219">
        <v>13332</v>
      </c>
      <c r="BG121" s="219">
        <v>13332</v>
      </c>
      <c r="BH121" s="219">
        <v>13332</v>
      </c>
      <c r="BI121" s="219">
        <v>13332</v>
      </c>
      <c r="BJ121" s="219">
        <v>13332</v>
      </c>
      <c r="BK121" s="219">
        <v>13332</v>
      </c>
      <c r="BL121" s="219">
        <v>13330</v>
      </c>
      <c r="BM121" s="219">
        <v>13330</v>
      </c>
      <c r="BN121" s="219">
        <v>13330</v>
      </c>
      <c r="BO121" s="219">
        <v>13330</v>
      </c>
      <c r="BP121" s="219">
        <v>13330</v>
      </c>
      <c r="BQ121" s="219">
        <v>13330</v>
      </c>
      <c r="BR121" s="219">
        <v>13330</v>
      </c>
      <c r="BS121" s="219">
        <v>13330</v>
      </c>
      <c r="BT121" s="219">
        <v>13327</v>
      </c>
      <c r="BU121" s="219">
        <v>13327</v>
      </c>
      <c r="BV121" s="219">
        <v>13327</v>
      </c>
      <c r="BW121" s="219">
        <v>13325</v>
      </c>
      <c r="BX121" s="219">
        <v>13323</v>
      </c>
      <c r="BY121" s="219">
        <v>13320</v>
      </c>
      <c r="BZ121" s="219">
        <v>13320</v>
      </c>
      <c r="CA121" s="219">
        <v>13320</v>
      </c>
      <c r="CB121" s="219">
        <v>13320</v>
      </c>
      <c r="CC121" s="219">
        <v>13319</v>
      </c>
      <c r="CD121" s="219">
        <v>13319</v>
      </c>
      <c r="CE121" s="219">
        <v>13319</v>
      </c>
      <c r="CF121" s="219">
        <v>13319</v>
      </c>
      <c r="CG121" s="219">
        <v>13318</v>
      </c>
      <c r="CH121" s="219">
        <v>13317</v>
      </c>
      <c r="CI121" s="219">
        <v>13317</v>
      </c>
      <c r="CJ121" s="219">
        <v>13316</v>
      </c>
      <c r="CK121" s="219">
        <v>13316</v>
      </c>
      <c r="CL121" s="219">
        <v>13316</v>
      </c>
      <c r="CM121" s="219">
        <v>13314</v>
      </c>
      <c r="CN121" s="219">
        <v>13314</v>
      </c>
      <c r="CO121" s="219">
        <v>13311</v>
      </c>
      <c r="CP121" s="219">
        <v>13311</v>
      </c>
      <c r="CQ121" s="219">
        <v>13311</v>
      </c>
      <c r="CR121" s="219">
        <v>13311</v>
      </c>
      <c r="CS121" s="219">
        <v>13311</v>
      </c>
      <c r="CT121" s="219">
        <v>13309</v>
      </c>
      <c r="CU121" s="219">
        <v>13308</v>
      </c>
      <c r="CV121" s="219">
        <v>13304</v>
      </c>
      <c r="CW121" s="219">
        <v>13300</v>
      </c>
      <c r="CX121" s="219">
        <v>13289</v>
      </c>
      <c r="CY121" s="219"/>
      <c r="CZ121" s="219"/>
      <c r="DA121" s="219"/>
      <c r="DB121" s="219"/>
      <c r="DC121" s="219"/>
      <c r="DD121" s="219"/>
      <c r="DE121" s="219"/>
      <c r="DF121" s="219"/>
      <c r="DG121" s="219"/>
      <c r="DH121" s="219"/>
      <c r="DI121" s="219"/>
      <c r="DJ121" s="219"/>
      <c r="DK121" s="219"/>
      <c r="DL121" s="219"/>
      <c r="DM121" s="219"/>
      <c r="DN121" s="219"/>
      <c r="DO121" s="219"/>
      <c r="DP121" s="219"/>
      <c r="DQ121" s="219"/>
      <c r="DR121" s="219"/>
      <c r="DS121" s="219"/>
      <c r="DT121" s="219"/>
      <c r="DU121" s="219"/>
      <c r="DV121" s="219"/>
      <c r="DW121" s="219"/>
      <c r="DX121" s="219"/>
      <c r="DY121" s="219"/>
      <c r="DZ121" s="219"/>
      <c r="EA121" s="219"/>
      <c r="EB121" s="219"/>
      <c r="EC121" s="219"/>
      <c r="ED121" s="219"/>
      <c r="EE121" s="219"/>
      <c r="EF121" s="219"/>
      <c r="EG121" s="219"/>
      <c r="EH121" s="219"/>
      <c r="EI121" s="219"/>
      <c r="EJ121" s="219"/>
      <c r="EK121" s="219"/>
      <c r="EL121" s="219"/>
      <c r="EM121" s="219"/>
      <c r="EN121" s="231"/>
      <c r="EO121" s="239"/>
      <c r="EP121" s="226"/>
      <c r="EQ121" s="202"/>
      <c r="ER121" s="202"/>
      <c r="ES121" s="202"/>
      <c r="ET121" s="202"/>
      <c r="EU121" s="202"/>
      <c r="EV121" s="202"/>
      <c r="EW121" s="202"/>
      <c r="EX121" s="202"/>
      <c r="EY121" s="202"/>
      <c r="EZ121" s="202"/>
      <c r="FA121" s="202"/>
      <c r="FB121" s="202"/>
      <c r="FC121" s="202"/>
      <c r="FD121" s="202"/>
      <c r="FE121" s="202"/>
      <c r="FF121" s="202"/>
      <c r="FG121" s="202"/>
      <c r="FH121" s="202"/>
      <c r="FI121" s="202"/>
      <c r="FJ121" s="202"/>
      <c r="FK121" s="202"/>
      <c r="FL121" s="202"/>
      <c r="FM121" s="202"/>
      <c r="FN121" s="202"/>
      <c r="FO121" s="202"/>
      <c r="FP121" s="202"/>
      <c r="FQ121" s="202"/>
      <c r="FR121" s="202"/>
      <c r="FS121" s="202"/>
      <c r="FT121" s="202"/>
      <c r="FU121" s="202"/>
      <c r="FV121" s="202"/>
      <c r="FW121" s="202"/>
      <c r="FX121" s="202"/>
      <c r="FY121" s="202"/>
      <c r="FZ121" s="202"/>
      <c r="GA121" s="202"/>
      <c r="GB121" s="202"/>
      <c r="GC121" s="202"/>
      <c r="GD121" s="202"/>
      <c r="GE121" s="202"/>
      <c r="GF121" s="202"/>
      <c r="GG121" s="202"/>
      <c r="GH121" s="202"/>
      <c r="GI121" s="202"/>
      <c r="GJ121" s="202"/>
      <c r="GK121" s="202"/>
      <c r="GL121" s="202"/>
      <c r="GM121" s="202"/>
      <c r="GN121" s="202"/>
      <c r="GO121" s="202"/>
      <c r="GP121" s="202"/>
      <c r="GQ121" s="202"/>
      <c r="GR121" s="202"/>
      <c r="GS121" s="202"/>
      <c r="GT121" s="202"/>
      <c r="GU121" s="202"/>
      <c r="GV121" s="202"/>
      <c r="GW121" s="202"/>
      <c r="GX121" s="202"/>
      <c r="GY121" s="202"/>
      <c r="GZ121" s="202"/>
      <c r="HA121" s="202"/>
      <c r="HB121" s="202"/>
      <c r="HC121" s="202"/>
      <c r="HD121" s="202"/>
      <c r="HE121" s="202"/>
      <c r="HF121" s="202"/>
      <c r="HG121" s="202"/>
      <c r="HH121" s="202"/>
      <c r="HI121" s="202"/>
      <c r="HJ121" s="202"/>
      <c r="HK121" s="202"/>
      <c r="HL121" s="202"/>
      <c r="HM121" s="154"/>
      <c r="HN121" s="154"/>
      <c r="HO121" s="154"/>
      <c r="HP121" s="154"/>
      <c r="HQ121" s="154"/>
      <c r="HR121" s="154"/>
      <c r="HS121" s="154"/>
      <c r="HT121" s="154"/>
      <c r="HU121" s="154"/>
      <c r="HV121" s="154"/>
      <c r="HW121" s="166"/>
    </row>
    <row r="122" spans="1:231">
      <c r="A122" s="145">
        <f t="shared" si="46"/>
        <v>44558</v>
      </c>
      <c r="B122" s="219">
        <f>'Age&amp;Sex by occurrence date'!$ADX22</f>
        <v>16785</v>
      </c>
      <c r="C122" s="219">
        <v>13719</v>
      </c>
      <c r="D122" s="219">
        <v>13719</v>
      </c>
      <c r="E122" s="219">
        <v>13719</v>
      </c>
      <c r="F122" s="219">
        <v>13719</v>
      </c>
      <c r="G122" s="219">
        <v>13719</v>
      </c>
      <c r="H122" s="219">
        <v>13719</v>
      </c>
      <c r="I122" s="219">
        <v>13719</v>
      </c>
      <c r="J122" s="219">
        <v>13719</v>
      </c>
      <c r="K122" s="219">
        <v>13719</v>
      </c>
      <c r="L122" s="219">
        <v>13719</v>
      </c>
      <c r="M122" s="219">
        <v>13719</v>
      </c>
      <c r="N122" s="219">
        <v>13719</v>
      </c>
      <c r="O122" s="219">
        <v>13719</v>
      </c>
      <c r="P122" s="219">
        <v>13719</v>
      </c>
      <c r="Q122" s="219">
        <v>13718</v>
      </c>
      <c r="R122" s="219">
        <v>13718</v>
      </c>
      <c r="S122" s="219">
        <v>13718</v>
      </c>
      <c r="T122" s="219">
        <v>13710</v>
      </c>
      <c r="U122" s="219">
        <v>13710</v>
      </c>
      <c r="V122" s="219">
        <v>13709</v>
      </c>
      <c r="W122" s="219">
        <v>13709</v>
      </c>
      <c r="X122" s="219">
        <v>13709</v>
      </c>
      <c r="Y122" s="219">
        <v>13655</v>
      </c>
      <c r="Z122" s="219">
        <v>13632</v>
      </c>
      <c r="AA122" s="219">
        <v>13546</v>
      </c>
      <c r="AB122" s="219">
        <v>13355</v>
      </c>
      <c r="AC122" s="219">
        <v>13355</v>
      </c>
      <c r="AD122" s="219">
        <v>13355</v>
      </c>
      <c r="AE122" s="219">
        <v>13329</v>
      </c>
      <c r="AF122" s="219">
        <v>13329</v>
      </c>
      <c r="AG122" s="219">
        <v>13329</v>
      </c>
      <c r="AH122" s="219">
        <v>13329</v>
      </c>
      <c r="AI122" s="219">
        <v>13329</v>
      </c>
      <c r="AJ122" s="219">
        <v>13329</v>
      </c>
      <c r="AK122" s="219">
        <v>13329</v>
      </c>
      <c r="AL122" s="219">
        <v>13329</v>
      </c>
      <c r="AM122" s="219">
        <v>13329</v>
      </c>
      <c r="AN122" s="219">
        <v>13328</v>
      </c>
      <c r="AO122" s="219">
        <v>13328</v>
      </c>
      <c r="AP122" s="219">
        <v>13328</v>
      </c>
      <c r="AQ122" s="219">
        <v>13328</v>
      </c>
      <c r="AR122" s="219">
        <v>13328</v>
      </c>
      <c r="AS122" s="219">
        <v>13328</v>
      </c>
      <c r="AT122" s="219">
        <v>13319</v>
      </c>
      <c r="AU122" s="219">
        <v>13319</v>
      </c>
      <c r="AV122" s="219">
        <v>13319</v>
      </c>
      <c r="AW122" s="219">
        <v>13319</v>
      </c>
      <c r="AX122" s="219">
        <v>13319</v>
      </c>
      <c r="AY122" s="219">
        <v>13319</v>
      </c>
      <c r="AZ122" s="219">
        <v>13318</v>
      </c>
      <c r="BA122" s="219">
        <v>13318</v>
      </c>
      <c r="BB122" s="219">
        <v>13318</v>
      </c>
      <c r="BC122" s="219">
        <v>13318</v>
      </c>
      <c r="BD122" s="219">
        <v>13318</v>
      </c>
      <c r="BE122" s="219">
        <v>13318</v>
      </c>
      <c r="BF122" s="219">
        <v>13318</v>
      </c>
      <c r="BG122" s="219">
        <v>13318</v>
      </c>
      <c r="BH122" s="219">
        <v>13318</v>
      </c>
      <c r="BI122" s="219">
        <v>13318</v>
      </c>
      <c r="BJ122" s="219">
        <v>13318</v>
      </c>
      <c r="BK122" s="219">
        <v>13318</v>
      </c>
      <c r="BL122" s="219">
        <v>13316</v>
      </c>
      <c r="BM122" s="219">
        <v>13316</v>
      </c>
      <c r="BN122" s="219">
        <v>13316</v>
      </c>
      <c r="BO122" s="219">
        <v>13316</v>
      </c>
      <c r="BP122" s="219">
        <v>13316</v>
      </c>
      <c r="BQ122" s="219">
        <v>13316</v>
      </c>
      <c r="BR122" s="219">
        <v>13316</v>
      </c>
      <c r="BS122" s="219">
        <v>13316</v>
      </c>
      <c r="BT122" s="219">
        <v>13313</v>
      </c>
      <c r="BU122" s="219">
        <v>13313</v>
      </c>
      <c r="BV122" s="219">
        <v>13313</v>
      </c>
      <c r="BW122" s="219">
        <v>13311</v>
      </c>
      <c r="BX122" s="219">
        <v>13309</v>
      </c>
      <c r="BY122" s="219">
        <v>13306</v>
      </c>
      <c r="BZ122" s="219">
        <v>13306</v>
      </c>
      <c r="CA122" s="219">
        <v>13306</v>
      </c>
      <c r="CB122" s="219">
        <v>13306</v>
      </c>
      <c r="CC122" s="219">
        <v>13305</v>
      </c>
      <c r="CD122" s="219">
        <v>13305</v>
      </c>
      <c r="CE122" s="219">
        <v>13305</v>
      </c>
      <c r="CF122" s="219">
        <v>13305</v>
      </c>
      <c r="CG122" s="219">
        <v>13304</v>
      </c>
      <c r="CH122" s="219">
        <v>13303</v>
      </c>
      <c r="CI122" s="219">
        <v>13303</v>
      </c>
      <c r="CJ122" s="219">
        <v>13302</v>
      </c>
      <c r="CK122" s="219">
        <v>13302</v>
      </c>
      <c r="CL122" s="219">
        <v>13302</v>
      </c>
      <c r="CM122" s="219">
        <v>13300</v>
      </c>
      <c r="CN122" s="219">
        <v>13300</v>
      </c>
      <c r="CO122" s="219">
        <v>13297</v>
      </c>
      <c r="CP122" s="219">
        <v>13297</v>
      </c>
      <c r="CQ122" s="219">
        <v>13297</v>
      </c>
      <c r="CR122" s="219">
        <v>13297</v>
      </c>
      <c r="CS122" s="219">
        <v>13297</v>
      </c>
      <c r="CT122" s="219">
        <v>13295</v>
      </c>
      <c r="CU122" s="219">
        <v>13294</v>
      </c>
      <c r="CV122" s="219">
        <v>13290</v>
      </c>
      <c r="CW122" s="219">
        <v>13288</v>
      </c>
      <c r="CX122" s="219">
        <v>13281</v>
      </c>
      <c r="CY122" s="219">
        <v>13264</v>
      </c>
      <c r="CZ122" s="219"/>
      <c r="DA122" s="219"/>
      <c r="DB122" s="219"/>
      <c r="DC122" s="219"/>
      <c r="DD122" s="219"/>
      <c r="DE122" s="219"/>
      <c r="DF122" s="219"/>
      <c r="DG122" s="219"/>
      <c r="DH122" s="219"/>
      <c r="DI122" s="219"/>
      <c r="DJ122" s="219"/>
      <c r="DK122" s="219"/>
      <c r="DL122" s="219"/>
      <c r="DM122" s="219"/>
      <c r="DN122" s="219"/>
      <c r="DO122" s="219"/>
      <c r="DP122" s="219"/>
      <c r="DQ122" s="219"/>
      <c r="DR122" s="219"/>
      <c r="DS122" s="219"/>
      <c r="DT122" s="219"/>
      <c r="DU122" s="219"/>
      <c r="DV122" s="219"/>
      <c r="DW122" s="219"/>
      <c r="DX122" s="219"/>
      <c r="DY122" s="219"/>
      <c r="DZ122" s="219"/>
      <c r="EA122" s="219"/>
      <c r="EB122" s="219"/>
      <c r="EC122" s="219"/>
      <c r="ED122" s="219"/>
      <c r="EE122" s="219"/>
      <c r="EF122" s="219"/>
      <c r="EG122" s="219"/>
      <c r="EH122" s="219"/>
      <c r="EI122" s="219"/>
      <c r="EJ122" s="219"/>
      <c r="EK122" s="219"/>
      <c r="EL122" s="219"/>
      <c r="EM122" s="219"/>
      <c r="EN122" s="231"/>
      <c r="EO122" s="239"/>
      <c r="EP122" s="226"/>
      <c r="EQ122" s="202"/>
      <c r="ER122" s="202"/>
      <c r="ES122" s="202"/>
      <c r="ET122" s="202"/>
      <c r="EU122" s="202"/>
      <c r="EV122" s="202"/>
      <c r="EW122" s="202"/>
      <c r="EX122" s="202"/>
      <c r="EY122" s="202"/>
      <c r="EZ122" s="202"/>
      <c r="FA122" s="202"/>
      <c r="FB122" s="202"/>
      <c r="FC122" s="202"/>
      <c r="FD122" s="202"/>
      <c r="FE122" s="202"/>
      <c r="FF122" s="202"/>
      <c r="FG122" s="202"/>
      <c r="FH122" s="202"/>
      <c r="FI122" s="202"/>
      <c r="FJ122" s="202"/>
      <c r="FK122" s="202"/>
      <c r="FL122" s="202"/>
      <c r="FM122" s="202"/>
      <c r="FN122" s="202"/>
      <c r="FO122" s="202"/>
      <c r="FP122" s="202"/>
      <c r="FQ122" s="202"/>
      <c r="FR122" s="202"/>
      <c r="FS122" s="202"/>
      <c r="FT122" s="202"/>
      <c r="FU122" s="202"/>
      <c r="FV122" s="202"/>
      <c r="FW122" s="202"/>
      <c r="FX122" s="202"/>
      <c r="FY122" s="202"/>
      <c r="FZ122" s="202"/>
      <c r="GA122" s="202"/>
      <c r="GB122" s="202"/>
      <c r="GC122" s="202"/>
      <c r="GD122" s="202"/>
      <c r="GE122" s="202"/>
      <c r="GF122" s="202"/>
      <c r="GG122" s="202"/>
      <c r="GH122" s="202"/>
      <c r="GI122" s="202"/>
      <c r="GJ122" s="202"/>
      <c r="GK122" s="202"/>
      <c r="GL122" s="202"/>
      <c r="GM122" s="202"/>
      <c r="GN122" s="202"/>
      <c r="GO122" s="202"/>
      <c r="GP122" s="202"/>
      <c r="GQ122" s="202"/>
      <c r="GR122" s="202"/>
      <c r="GS122" s="202"/>
      <c r="GT122" s="202"/>
      <c r="GU122" s="202"/>
      <c r="GV122" s="202"/>
      <c r="GW122" s="202"/>
      <c r="GX122" s="202"/>
      <c r="GY122" s="202"/>
      <c r="GZ122" s="202"/>
      <c r="HA122" s="202"/>
      <c r="HB122" s="202"/>
      <c r="HC122" s="202"/>
      <c r="HD122" s="202"/>
      <c r="HE122" s="202"/>
      <c r="HF122" s="202"/>
      <c r="HG122" s="202"/>
      <c r="HH122" s="202"/>
      <c r="HI122" s="202"/>
      <c r="HJ122" s="202"/>
      <c r="HK122" s="202"/>
      <c r="HL122" s="202"/>
      <c r="HM122" s="154"/>
      <c r="HN122" s="154"/>
      <c r="HO122" s="154"/>
      <c r="HP122" s="154"/>
      <c r="HQ122" s="154"/>
      <c r="HR122" s="154"/>
      <c r="HS122" s="154"/>
      <c r="HT122" s="154"/>
      <c r="HU122" s="154"/>
      <c r="HV122" s="154"/>
      <c r="HW122" s="166"/>
    </row>
    <row r="123" spans="1:231">
      <c r="A123" s="145">
        <f t="shared" si="46"/>
        <v>44557</v>
      </c>
      <c r="B123" s="219">
        <f>'Age&amp;Sex by occurrence date'!$AEE22</f>
        <v>16760</v>
      </c>
      <c r="C123" s="219">
        <v>13702</v>
      </c>
      <c r="D123" s="219">
        <v>13702</v>
      </c>
      <c r="E123" s="219">
        <v>13702</v>
      </c>
      <c r="F123" s="219">
        <v>13702</v>
      </c>
      <c r="G123" s="219">
        <v>13702</v>
      </c>
      <c r="H123" s="219">
        <v>13702</v>
      </c>
      <c r="I123" s="219">
        <v>13702</v>
      </c>
      <c r="J123" s="219">
        <v>13702</v>
      </c>
      <c r="K123" s="219">
        <v>13702</v>
      </c>
      <c r="L123" s="219">
        <v>13702</v>
      </c>
      <c r="M123" s="219">
        <v>13702</v>
      </c>
      <c r="N123" s="219">
        <v>13702</v>
      </c>
      <c r="O123" s="219">
        <v>13702</v>
      </c>
      <c r="P123" s="219">
        <v>13702</v>
      </c>
      <c r="Q123" s="219">
        <v>13701</v>
      </c>
      <c r="R123" s="219">
        <v>13701</v>
      </c>
      <c r="S123" s="219">
        <v>13701</v>
      </c>
      <c r="T123" s="219">
        <v>13693</v>
      </c>
      <c r="U123" s="219">
        <v>13693</v>
      </c>
      <c r="V123" s="219">
        <v>13692</v>
      </c>
      <c r="W123" s="219">
        <v>13692</v>
      </c>
      <c r="X123" s="219">
        <v>13692</v>
      </c>
      <c r="Y123" s="219">
        <v>13638</v>
      </c>
      <c r="Z123" s="219">
        <v>13616</v>
      </c>
      <c r="AA123" s="219">
        <v>13530</v>
      </c>
      <c r="AB123" s="219">
        <v>13339</v>
      </c>
      <c r="AC123" s="219">
        <v>13339</v>
      </c>
      <c r="AD123" s="219">
        <v>13339</v>
      </c>
      <c r="AE123" s="219">
        <v>13313</v>
      </c>
      <c r="AF123" s="219">
        <v>13313</v>
      </c>
      <c r="AG123" s="219">
        <v>13313</v>
      </c>
      <c r="AH123" s="219">
        <v>13313</v>
      </c>
      <c r="AI123" s="219">
        <v>13313</v>
      </c>
      <c r="AJ123" s="219">
        <v>13313</v>
      </c>
      <c r="AK123" s="219">
        <v>13313</v>
      </c>
      <c r="AL123" s="219">
        <v>13313</v>
      </c>
      <c r="AM123" s="219">
        <v>13313</v>
      </c>
      <c r="AN123" s="219">
        <v>13312</v>
      </c>
      <c r="AO123" s="219">
        <v>13312</v>
      </c>
      <c r="AP123" s="219">
        <v>13312</v>
      </c>
      <c r="AQ123" s="219">
        <v>13312</v>
      </c>
      <c r="AR123" s="219">
        <v>13312</v>
      </c>
      <c r="AS123" s="219">
        <v>13312</v>
      </c>
      <c r="AT123" s="219">
        <v>13303</v>
      </c>
      <c r="AU123" s="219">
        <v>13303</v>
      </c>
      <c r="AV123" s="219">
        <v>13303</v>
      </c>
      <c r="AW123" s="219">
        <v>13303</v>
      </c>
      <c r="AX123" s="219">
        <v>13303</v>
      </c>
      <c r="AY123" s="219">
        <v>13303</v>
      </c>
      <c r="AZ123" s="219">
        <v>13302</v>
      </c>
      <c r="BA123" s="219">
        <v>13302</v>
      </c>
      <c r="BB123" s="219">
        <v>13302</v>
      </c>
      <c r="BC123" s="219">
        <v>13302</v>
      </c>
      <c r="BD123" s="219">
        <v>13302</v>
      </c>
      <c r="BE123" s="219">
        <v>13302</v>
      </c>
      <c r="BF123" s="219">
        <v>13302</v>
      </c>
      <c r="BG123" s="219">
        <v>13302</v>
      </c>
      <c r="BH123" s="219">
        <v>13302</v>
      </c>
      <c r="BI123" s="219">
        <v>13302</v>
      </c>
      <c r="BJ123" s="219">
        <v>13302</v>
      </c>
      <c r="BK123" s="219">
        <v>13302</v>
      </c>
      <c r="BL123" s="219">
        <v>13300</v>
      </c>
      <c r="BM123" s="219">
        <v>13300</v>
      </c>
      <c r="BN123" s="219">
        <v>13300</v>
      </c>
      <c r="BO123" s="219">
        <v>13300</v>
      </c>
      <c r="BP123" s="219">
        <v>13300</v>
      </c>
      <c r="BQ123" s="219">
        <v>13300</v>
      </c>
      <c r="BR123" s="219">
        <v>13300</v>
      </c>
      <c r="BS123" s="219">
        <v>13300</v>
      </c>
      <c r="BT123" s="219">
        <v>13297</v>
      </c>
      <c r="BU123" s="219">
        <v>13297</v>
      </c>
      <c r="BV123" s="219">
        <v>13297</v>
      </c>
      <c r="BW123" s="219">
        <v>13295</v>
      </c>
      <c r="BX123" s="219">
        <v>13293</v>
      </c>
      <c r="BY123" s="219">
        <v>13290</v>
      </c>
      <c r="BZ123" s="219">
        <v>13290</v>
      </c>
      <c r="CA123" s="219">
        <v>13290</v>
      </c>
      <c r="CB123" s="219">
        <v>13290</v>
      </c>
      <c r="CC123" s="219">
        <v>13289</v>
      </c>
      <c r="CD123" s="219">
        <v>13289</v>
      </c>
      <c r="CE123" s="219">
        <v>13289</v>
      </c>
      <c r="CF123" s="219">
        <v>13289</v>
      </c>
      <c r="CG123" s="219">
        <v>13288</v>
      </c>
      <c r="CH123" s="219">
        <v>13287</v>
      </c>
      <c r="CI123" s="219">
        <v>13287</v>
      </c>
      <c r="CJ123" s="219">
        <v>13286</v>
      </c>
      <c r="CK123" s="219">
        <v>13286</v>
      </c>
      <c r="CL123" s="219">
        <v>13286</v>
      </c>
      <c r="CM123" s="219">
        <v>13284</v>
      </c>
      <c r="CN123" s="219">
        <v>13284</v>
      </c>
      <c r="CO123" s="219">
        <v>13281</v>
      </c>
      <c r="CP123" s="219">
        <v>13281</v>
      </c>
      <c r="CQ123" s="219">
        <v>13281</v>
      </c>
      <c r="CR123" s="219">
        <v>13281</v>
      </c>
      <c r="CS123" s="219">
        <v>13281</v>
      </c>
      <c r="CT123" s="219">
        <v>13280</v>
      </c>
      <c r="CU123" s="219">
        <v>13279</v>
      </c>
      <c r="CV123" s="219">
        <v>13276</v>
      </c>
      <c r="CW123" s="219">
        <v>13274</v>
      </c>
      <c r="CX123" s="219">
        <v>13270</v>
      </c>
      <c r="CY123" s="219">
        <v>13259</v>
      </c>
      <c r="CZ123" s="219">
        <v>13250</v>
      </c>
      <c r="DA123" s="219"/>
      <c r="DB123" s="219"/>
      <c r="DC123" s="219"/>
      <c r="DD123" s="219"/>
      <c r="DE123" s="219"/>
      <c r="DF123" s="219"/>
      <c r="DG123" s="219"/>
      <c r="DH123" s="219"/>
      <c r="DI123" s="219"/>
      <c r="DJ123" s="219"/>
      <c r="DK123" s="219"/>
      <c r="DL123" s="219"/>
      <c r="DM123" s="219"/>
      <c r="DN123" s="219"/>
      <c r="DO123" s="219"/>
      <c r="DP123" s="219"/>
      <c r="DQ123" s="219"/>
      <c r="DR123" s="219"/>
      <c r="DS123" s="219"/>
      <c r="DT123" s="219"/>
      <c r="DU123" s="219"/>
      <c r="DV123" s="219"/>
      <c r="DW123" s="219"/>
      <c r="DX123" s="219"/>
      <c r="DY123" s="219"/>
      <c r="DZ123" s="219"/>
      <c r="EA123" s="219"/>
      <c r="EB123" s="219"/>
      <c r="EC123" s="219"/>
      <c r="ED123" s="219"/>
      <c r="EE123" s="219"/>
      <c r="EF123" s="219"/>
      <c r="EG123" s="219"/>
      <c r="EH123" s="219"/>
      <c r="EI123" s="219"/>
      <c r="EJ123" s="219"/>
      <c r="EK123" s="219"/>
      <c r="EL123" s="219"/>
      <c r="EM123" s="219"/>
      <c r="EN123" s="231"/>
      <c r="EO123" s="239"/>
      <c r="EP123" s="226"/>
      <c r="EQ123" s="202"/>
      <c r="ER123" s="202"/>
      <c r="ES123" s="202"/>
      <c r="ET123" s="202"/>
      <c r="EU123" s="202"/>
      <c r="EV123" s="202"/>
      <c r="EW123" s="202"/>
      <c r="EX123" s="202"/>
      <c r="EY123" s="202"/>
      <c r="EZ123" s="202"/>
      <c r="FA123" s="202"/>
      <c r="FB123" s="202"/>
      <c r="FC123" s="202"/>
      <c r="FD123" s="202"/>
      <c r="FE123" s="202"/>
      <c r="FF123" s="202"/>
      <c r="FG123" s="202"/>
      <c r="FH123" s="202"/>
      <c r="FI123" s="202"/>
      <c r="FJ123" s="202"/>
      <c r="FK123" s="202"/>
      <c r="FL123" s="202"/>
      <c r="FM123" s="202"/>
      <c r="FN123" s="202"/>
      <c r="FO123" s="202"/>
      <c r="FP123" s="202"/>
      <c r="FQ123" s="202"/>
      <c r="FR123" s="202"/>
      <c r="FS123" s="202"/>
      <c r="FT123" s="202"/>
      <c r="FU123" s="202"/>
      <c r="FV123" s="202"/>
      <c r="FW123" s="202"/>
      <c r="FX123" s="202"/>
      <c r="FY123" s="202"/>
      <c r="FZ123" s="202"/>
      <c r="GA123" s="202"/>
      <c r="GB123" s="202"/>
      <c r="GC123" s="202"/>
      <c r="GD123" s="202"/>
      <c r="GE123" s="202"/>
      <c r="GF123" s="202"/>
      <c r="GG123" s="202"/>
      <c r="GH123" s="202"/>
      <c r="GI123" s="202"/>
      <c r="GJ123" s="202"/>
      <c r="GK123" s="202"/>
      <c r="GL123" s="202"/>
      <c r="GM123" s="202"/>
      <c r="GN123" s="202"/>
      <c r="GO123" s="202"/>
      <c r="GP123" s="202"/>
      <c r="GQ123" s="202"/>
      <c r="GR123" s="202"/>
      <c r="GS123" s="202"/>
      <c r="GT123" s="202"/>
      <c r="GU123" s="202"/>
      <c r="GV123" s="202"/>
      <c r="GW123" s="202"/>
      <c r="GX123" s="202"/>
      <c r="GY123" s="202"/>
      <c r="GZ123" s="202"/>
      <c r="HA123" s="202"/>
      <c r="HB123" s="202"/>
      <c r="HC123" s="202"/>
      <c r="HD123" s="202"/>
      <c r="HE123" s="202"/>
      <c r="HF123" s="202"/>
      <c r="HG123" s="202"/>
      <c r="HH123" s="202"/>
      <c r="HI123" s="202"/>
      <c r="HJ123" s="202"/>
      <c r="HK123" s="202"/>
      <c r="HL123" s="202"/>
      <c r="HM123" s="154"/>
      <c r="HN123" s="154"/>
      <c r="HO123" s="154"/>
      <c r="HP123" s="154"/>
      <c r="HQ123" s="154"/>
      <c r="HR123" s="154"/>
      <c r="HS123" s="154"/>
      <c r="HT123" s="154"/>
      <c r="HU123" s="154"/>
      <c r="HV123" s="154"/>
      <c r="HW123" s="166"/>
    </row>
    <row r="124" spans="1:231">
      <c r="A124" s="145">
        <f t="shared" si="46"/>
        <v>44556</v>
      </c>
      <c r="B124" s="219">
        <f>'Age&amp;Sex by occurrence date'!$AEL22</f>
        <v>16734</v>
      </c>
      <c r="C124" s="219">
        <v>13684</v>
      </c>
      <c r="D124" s="219">
        <v>13684</v>
      </c>
      <c r="E124" s="219">
        <v>13684</v>
      </c>
      <c r="F124" s="219">
        <v>13684</v>
      </c>
      <c r="G124" s="219">
        <v>13684</v>
      </c>
      <c r="H124" s="219">
        <v>13684</v>
      </c>
      <c r="I124" s="219">
        <v>13684</v>
      </c>
      <c r="J124" s="219">
        <v>13684</v>
      </c>
      <c r="K124" s="219">
        <v>13684</v>
      </c>
      <c r="L124" s="219">
        <v>13684</v>
      </c>
      <c r="M124" s="219">
        <v>13684</v>
      </c>
      <c r="N124" s="219">
        <v>13684</v>
      </c>
      <c r="O124" s="219">
        <v>13684</v>
      </c>
      <c r="P124" s="219">
        <v>13684</v>
      </c>
      <c r="Q124" s="219">
        <v>13683</v>
      </c>
      <c r="R124" s="219">
        <v>13683</v>
      </c>
      <c r="S124" s="219">
        <v>13683</v>
      </c>
      <c r="T124" s="219">
        <v>13675</v>
      </c>
      <c r="U124" s="219">
        <v>13675</v>
      </c>
      <c r="V124" s="219">
        <v>13674</v>
      </c>
      <c r="W124" s="219">
        <v>13674</v>
      </c>
      <c r="X124" s="219">
        <v>13674</v>
      </c>
      <c r="Y124" s="219">
        <v>13620</v>
      </c>
      <c r="Z124" s="219">
        <v>13598</v>
      </c>
      <c r="AA124" s="219">
        <v>13512</v>
      </c>
      <c r="AB124" s="219">
        <v>13321</v>
      </c>
      <c r="AC124" s="219">
        <v>13321</v>
      </c>
      <c r="AD124" s="219">
        <v>13321</v>
      </c>
      <c r="AE124" s="219">
        <v>13295</v>
      </c>
      <c r="AF124" s="219">
        <v>13295</v>
      </c>
      <c r="AG124" s="219">
        <v>13295</v>
      </c>
      <c r="AH124" s="219">
        <v>13295</v>
      </c>
      <c r="AI124" s="219">
        <v>13295</v>
      </c>
      <c r="AJ124" s="219">
        <v>13295</v>
      </c>
      <c r="AK124" s="219">
        <v>13295</v>
      </c>
      <c r="AL124" s="219">
        <v>13295</v>
      </c>
      <c r="AM124" s="219">
        <v>13295</v>
      </c>
      <c r="AN124" s="219">
        <v>13294</v>
      </c>
      <c r="AO124" s="219">
        <v>13294</v>
      </c>
      <c r="AP124" s="219">
        <v>13294</v>
      </c>
      <c r="AQ124" s="219">
        <v>13294</v>
      </c>
      <c r="AR124" s="219">
        <v>13294</v>
      </c>
      <c r="AS124" s="219">
        <v>13294</v>
      </c>
      <c r="AT124" s="219">
        <v>13285</v>
      </c>
      <c r="AU124" s="219">
        <v>13285</v>
      </c>
      <c r="AV124" s="219">
        <v>13285</v>
      </c>
      <c r="AW124" s="219">
        <v>13285</v>
      </c>
      <c r="AX124" s="219">
        <v>13285</v>
      </c>
      <c r="AY124" s="219">
        <v>13285</v>
      </c>
      <c r="AZ124" s="219">
        <v>13284</v>
      </c>
      <c r="BA124" s="219">
        <v>13284</v>
      </c>
      <c r="BB124" s="219">
        <v>13284</v>
      </c>
      <c r="BC124" s="219">
        <v>13284</v>
      </c>
      <c r="BD124" s="219">
        <v>13284</v>
      </c>
      <c r="BE124" s="219">
        <v>13284</v>
      </c>
      <c r="BF124" s="219">
        <v>13284</v>
      </c>
      <c r="BG124" s="219">
        <v>13284</v>
      </c>
      <c r="BH124" s="219">
        <v>13284</v>
      </c>
      <c r="BI124" s="219">
        <v>13284</v>
      </c>
      <c r="BJ124" s="219">
        <v>13284</v>
      </c>
      <c r="BK124" s="219">
        <v>13284</v>
      </c>
      <c r="BL124" s="219">
        <v>13282</v>
      </c>
      <c r="BM124" s="219">
        <v>13282</v>
      </c>
      <c r="BN124" s="219">
        <v>13282</v>
      </c>
      <c r="BO124" s="219">
        <v>13282</v>
      </c>
      <c r="BP124" s="219">
        <v>13282</v>
      </c>
      <c r="BQ124" s="219">
        <v>13282</v>
      </c>
      <c r="BR124" s="219">
        <v>13282</v>
      </c>
      <c r="BS124" s="219">
        <v>13282</v>
      </c>
      <c r="BT124" s="219">
        <v>13279</v>
      </c>
      <c r="BU124" s="219">
        <v>13279</v>
      </c>
      <c r="BV124" s="219">
        <v>13279</v>
      </c>
      <c r="BW124" s="219">
        <v>13277</v>
      </c>
      <c r="BX124" s="219">
        <v>13275</v>
      </c>
      <c r="BY124" s="219">
        <v>13273</v>
      </c>
      <c r="BZ124" s="219">
        <v>13273</v>
      </c>
      <c r="CA124" s="219">
        <v>13273</v>
      </c>
      <c r="CB124" s="219">
        <v>13273</v>
      </c>
      <c r="CC124" s="219">
        <v>13272</v>
      </c>
      <c r="CD124" s="219">
        <v>13272</v>
      </c>
      <c r="CE124" s="219">
        <v>13272</v>
      </c>
      <c r="CF124" s="219">
        <v>13272</v>
      </c>
      <c r="CG124" s="219">
        <v>13271</v>
      </c>
      <c r="CH124" s="219">
        <v>13270</v>
      </c>
      <c r="CI124" s="219">
        <v>13270</v>
      </c>
      <c r="CJ124" s="219">
        <v>13269</v>
      </c>
      <c r="CK124" s="219">
        <v>13269</v>
      </c>
      <c r="CL124" s="219">
        <v>13269</v>
      </c>
      <c r="CM124" s="219">
        <v>13268</v>
      </c>
      <c r="CN124" s="219">
        <v>13268</v>
      </c>
      <c r="CO124" s="219">
        <v>13265</v>
      </c>
      <c r="CP124" s="219">
        <v>13265</v>
      </c>
      <c r="CQ124" s="219">
        <v>13265</v>
      </c>
      <c r="CR124" s="219">
        <v>13265</v>
      </c>
      <c r="CS124" s="219">
        <v>13265</v>
      </c>
      <c r="CT124" s="219">
        <v>13264</v>
      </c>
      <c r="CU124" s="219">
        <v>13263</v>
      </c>
      <c r="CV124" s="219">
        <v>13261</v>
      </c>
      <c r="CW124" s="219">
        <v>13260</v>
      </c>
      <c r="CX124" s="219">
        <v>13256</v>
      </c>
      <c r="CY124" s="219">
        <v>13247</v>
      </c>
      <c r="CZ124" s="219">
        <v>13242</v>
      </c>
      <c r="DA124" s="219">
        <v>13233</v>
      </c>
      <c r="DB124" s="219"/>
      <c r="DC124" s="219"/>
      <c r="DD124" s="219"/>
      <c r="DE124" s="219"/>
      <c r="DF124" s="219"/>
      <c r="DG124" s="219"/>
      <c r="DH124" s="219"/>
      <c r="DI124" s="219"/>
      <c r="DJ124" s="219"/>
      <c r="DK124" s="219"/>
      <c r="DL124" s="219"/>
      <c r="DM124" s="219"/>
      <c r="DN124" s="219"/>
      <c r="DO124" s="219"/>
      <c r="DP124" s="219"/>
      <c r="DQ124" s="219"/>
      <c r="DR124" s="219"/>
      <c r="DS124" s="219"/>
      <c r="DT124" s="219"/>
      <c r="DU124" s="219"/>
      <c r="DV124" s="219"/>
      <c r="DW124" s="219"/>
      <c r="DX124" s="219"/>
      <c r="DY124" s="219"/>
      <c r="DZ124" s="219"/>
      <c r="EA124" s="219"/>
      <c r="EB124" s="219"/>
      <c r="EC124" s="219"/>
      <c r="ED124" s="219"/>
      <c r="EE124" s="219"/>
      <c r="EF124" s="219"/>
      <c r="EG124" s="219"/>
      <c r="EH124" s="219"/>
      <c r="EI124" s="219"/>
      <c r="EJ124" s="219"/>
      <c r="EK124" s="219"/>
      <c r="EL124" s="219"/>
      <c r="EM124" s="219"/>
      <c r="EN124" s="231"/>
      <c r="EO124" s="239"/>
      <c r="EP124" s="226"/>
      <c r="EQ124" s="202"/>
      <c r="ER124" s="202"/>
      <c r="ES124" s="202"/>
      <c r="ET124" s="202"/>
      <c r="EU124" s="202"/>
      <c r="EV124" s="202"/>
      <c r="EW124" s="202"/>
      <c r="EX124" s="202"/>
      <c r="EY124" s="202"/>
      <c r="EZ124" s="202"/>
      <c r="FA124" s="202"/>
      <c r="FB124" s="202"/>
      <c r="FC124" s="202"/>
      <c r="FD124" s="202"/>
      <c r="FE124" s="202"/>
      <c r="FF124" s="202"/>
      <c r="FG124" s="202"/>
      <c r="FH124" s="202"/>
      <c r="FI124" s="202"/>
      <c r="FJ124" s="202"/>
      <c r="FK124" s="202"/>
      <c r="FL124" s="202"/>
      <c r="FM124" s="202"/>
      <c r="FN124" s="202"/>
      <c r="FO124" s="202"/>
      <c r="FP124" s="202"/>
      <c r="FQ124" s="202"/>
      <c r="FR124" s="202"/>
      <c r="FS124" s="202"/>
      <c r="FT124" s="202"/>
      <c r="FU124" s="202"/>
      <c r="FV124" s="202"/>
      <c r="FW124" s="202"/>
      <c r="FX124" s="202"/>
      <c r="FY124" s="202"/>
      <c r="FZ124" s="202"/>
      <c r="GA124" s="202"/>
      <c r="GB124" s="202"/>
      <c r="GC124" s="202"/>
      <c r="GD124" s="202"/>
      <c r="GE124" s="202"/>
      <c r="GF124" s="202"/>
      <c r="GG124" s="202"/>
      <c r="GH124" s="202"/>
      <c r="GI124" s="202"/>
      <c r="GJ124" s="202"/>
      <c r="GK124" s="202"/>
      <c r="GL124" s="202"/>
      <c r="GM124" s="202"/>
      <c r="GN124" s="202"/>
      <c r="GO124" s="202"/>
      <c r="GP124" s="202"/>
      <c r="GQ124" s="202"/>
      <c r="GR124" s="202"/>
      <c r="GS124" s="202"/>
      <c r="GT124" s="202"/>
      <c r="GU124" s="202"/>
      <c r="GV124" s="202"/>
      <c r="GW124" s="202"/>
      <c r="GX124" s="202"/>
      <c r="GY124" s="202"/>
      <c r="GZ124" s="202"/>
      <c r="HA124" s="202"/>
      <c r="HB124" s="202"/>
      <c r="HC124" s="202"/>
      <c r="HD124" s="202"/>
      <c r="HE124" s="202"/>
      <c r="HF124" s="202"/>
      <c r="HG124" s="202"/>
      <c r="HH124" s="202"/>
      <c r="HI124" s="202"/>
      <c r="HJ124" s="202"/>
      <c r="HK124" s="202"/>
      <c r="HL124" s="202"/>
      <c r="HM124" s="154"/>
      <c r="HN124" s="154"/>
      <c r="HO124" s="154"/>
      <c r="HP124" s="154"/>
      <c r="HQ124" s="154"/>
      <c r="HR124" s="154"/>
      <c r="HS124" s="154"/>
      <c r="HT124" s="154"/>
      <c r="HU124" s="154"/>
      <c r="HV124" s="154"/>
      <c r="HW124" s="166"/>
    </row>
    <row r="125" spans="1:231">
      <c r="A125" s="145">
        <f t="shared" si="46"/>
        <v>44555</v>
      </c>
      <c r="B125" s="219">
        <f>'Age&amp;Sex by occurrence date'!$AES22</f>
        <v>16710</v>
      </c>
      <c r="C125" s="219">
        <v>13668</v>
      </c>
      <c r="D125" s="219">
        <v>13668</v>
      </c>
      <c r="E125" s="219">
        <v>13668</v>
      </c>
      <c r="F125" s="219">
        <v>13668</v>
      </c>
      <c r="G125" s="219">
        <v>13668</v>
      </c>
      <c r="H125" s="219">
        <v>13668</v>
      </c>
      <c r="I125" s="219">
        <v>13668</v>
      </c>
      <c r="J125" s="219">
        <v>13668</v>
      </c>
      <c r="K125" s="219">
        <v>13668</v>
      </c>
      <c r="L125" s="219">
        <v>13668</v>
      </c>
      <c r="M125" s="219">
        <v>13668</v>
      </c>
      <c r="N125" s="219">
        <v>13668</v>
      </c>
      <c r="O125" s="219">
        <v>13668</v>
      </c>
      <c r="P125" s="219">
        <v>13668</v>
      </c>
      <c r="Q125" s="219">
        <v>13667</v>
      </c>
      <c r="R125" s="219">
        <v>13667</v>
      </c>
      <c r="S125" s="219">
        <v>13667</v>
      </c>
      <c r="T125" s="219">
        <v>13659</v>
      </c>
      <c r="U125" s="219">
        <v>13659</v>
      </c>
      <c r="V125" s="219">
        <v>13658</v>
      </c>
      <c r="W125" s="219">
        <v>13658</v>
      </c>
      <c r="X125" s="219">
        <v>13658</v>
      </c>
      <c r="Y125" s="219">
        <v>13604</v>
      </c>
      <c r="Z125" s="219">
        <v>13582</v>
      </c>
      <c r="AA125" s="219">
        <v>13496</v>
      </c>
      <c r="AB125" s="219">
        <v>13305</v>
      </c>
      <c r="AC125" s="219">
        <v>13305</v>
      </c>
      <c r="AD125" s="219">
        <v>13305</v>
      </c>
      <c r="AE125" s="219">
        <v>13280</v>
      </c>
      <c r="AF125" s="219">
        <v>13280</v>
      </c>
      <c r="AG125" s="219">
        <v>13280</v>
      </c>
      <c r="AH125" s="219">
        <v>13280</v>
      </c>
      <c r="AI125" s="219">
        <v>13280</v>
      </c>
      <c r="AJ125" s="219">
        <v>13280</v>
      </c>
      <c r="AK125" s="219">
        <v>13280</v>
      </c>
      <c r="AL125" s="219">
        <v>13280</v>
      </c>
      <c r="AM125" s="219">
        <v>13280</v>
      </c>
      <c r="AN125" s="219">
        <v>13279</v>
      </c>
      <c r="AO125" s="219">
        <v>13279</v>
      </c>
      <c r="AP125" s="219">
        <v>13279</v>
      </c>
      <c r="AQ125" s="219">
        <v>13279</v>
      </c>
      <c r="AR125" s="219">
        <v>13279</v>
      </c>
      <c r="AS125" s="219">
        <v>13279</v>
      </c>
      <c r="AT125" s="219">
        <v>13270</v>
      </c>
      <c r="AU125" s="219">
        <v>13270</v>
      </c>
      <c r="AV125" s="219">
        <v>13270</v>
      </c>
      <c r="AW125" s="219">
        <v>13270</v>
      </c>
      <c r="AX125" s="219">
        <v>13270</v>
      </c>
      <c r="AY125" s="219">
        <v>13270</v>
      </c>
      <c r="AZ125" s="219">
        <v>13269</v>
      </c>
      <c r="BA125" s="219">
        <v>13269</v>
      </c>
      <c r="BB125" s="219">
        <v>13269</v>
      </c>
      <c r="BC125" s="219">
        <v>13269</v>
      </c>
      <c r="BD125" s="219">
        <v>13269</v>
      </c>
      <c r="BE125" s="219">
        <v>13269</v>
      </c>
      <c r="BF125" s="219">
        <v>13269</v>
      </c>
      <c r="BG125" s="219">
        <v>13269</v>
      </c>
      <c r="BH125" s="219">
        <v>13269</v>
      </c>
      <c r="BI125" s="219">
        <v>13269</v>
      </c>
      <c r="BJ125" s="219">
        <v>13269</v>
      </c>
      <c r="BK125" s="219">
        <v>13269</v>
      </c>
      <c r="BL125" s="219">
        <v>13267</v>
      </c>
      <c r="BM125" s="219">
        <v>13267</v>
      </c>
      <c r="BN125" s="219">
        <v>13267</v>
      </c>
      <c r="BO125" s="219">
        <v>13267</v>
      </c>
      <c r="BP125" s="219">
        <v>13267</v>
      </c>
      <c r="BQ125" s="219">
        <v>13267</v>
      </c>
      <c r="BR125" s="219">
        <v>13267</v>
      </c>
      <c r="BS125" s="219">
        <v>13267</v>
      </c>
      <c r="BT125" s="219">
        <v>13264</v>
      </c>
      <c r="BU125" s="219">
        <v>13264</v>
      </c>
      <c r="BV125" s="219">
        <v>13264</v>
      </c>
      <c r="BW125" s="219">
        <v>13262</v>
      </c>
      <c r="BX125" s="219">
        <v>13260</v>
      </c>
      <c r="BY125" s="219">
        <v>13258</v>
      </c>
      <c r="BZ125" s="219">
        <v>13258</v>
      </c>
      <c r="CA125" s="219">
        <v>13258</v>
      </c>
      <c r="CB125" s="219">
        <v>13258</v>
      </c>
      <c r="CC125" s="219">
        <v>13257</v>
      </c>
      <c r="CD125" s="219">
        <v>13257</v>
      </c>
      <c r="CE125" s="219">
        <v>13257</v>
      </c>
      <c r="CF125" s="219">
        <v>13257</v>
      </c>
      <c r="CG125" s="219">
        <v>13256</v>
      </c>
      <c r="CH125" s="219">
        <v>13255</v>
      </c>
      <c r="CI125" s="219">
        <v>13255</v>
      </c>
      <c r="CJ125" s="219">
        <v>13254</v>
      </c>
      <c r="CK125" s="219">
        <v>13254</v>
      </c>
      <c r="CL125" s="219">
        <v>13254</v>
      </c>
      <c r="CM125" s="219">
        <v>13253</v>
      </c>
      <c r="CN125" s="219">
        <v>13253</v>
      </c>
      <c r="CO125" s="219">
        <v>13250</v>
      </c>
      <c r="CP125" s="219">
        <v>13250</v>
      </c>
      <c r="CQ125" s="219">
        <v>13250</v>
      </c>
      <c r="CR125" s="219">
        <v>13250</v>
      </c>
      <c r="CS125" s="219">
        <v>13250</v>
      </c>
      <c r="CT125" s="219">
        <v>13249</v>
      </c>
      <c r="CU125" s="219">
        <v>13248</v>
      </c>
      <c r="CV125" s="219">
        <v>13246</v>
      </c>
      <c r="CW125" s="219">
        <v>13245</v>
      </c>
      <c r="CX125" s="219">
        <v>13242</v>
      </c>
      <c r="CY125" s="219">
        <v>13233</v>
      </c>
      <c r="CZ125" s="219">
        <v>13228</v>
      </c>
      <c r="DA125" s="219">
        <v>13221</v>
      </c>
      <c r="DB125" s="219">
        <v>13214</v>
      </c>
      <c r="DC125" s="219"/>
      <c r="DD125" s="219"/>
      <c r="DE125" s="219"/>
      <c r="DF125" s="219"/>
      <c r="DG125" s="219"/>
      <c r="DH125" s="219"/>
      <c r="DI125" s="219"/>
      <c r="DJ125" s="219"/>
      <c r="DK125" s="219"/>
      <c r="DL125" s="219"/>
      <c r="DM125" s="219"/>
      <c r="DN125" s="219"/>
      <c r="DO125" s="219"/>
      <c r="DP125" s="219"/>
      <c r="DQ125" s="219"/>
      <c r="DR125" s="219"/>
      <c r="DS125" s="219"/>
      <c r="DT125" s="219"/>
      <c r="DU125" s="219"/>
      <c r="DV125" s="219"/>
      <c r="DW125" s="219"/>
      <c r="DX125" s="219"/>
      <c r="DY125" s="219"/>
      <c r="DZ125" s="219"/>
      <c r="EA125" s="219"/>
      <c r="EB125" s="219"/>
      <c r="EC125" s="219"/>
      <c r="ED125" s="219"/>
      <c r="EE125" s="219"/>
      <c r="EF125" s="219"/>
      <c r="EG125" s="219"/>
      <c r="EH125" s="219"/>
      <c r="EI125" s="219"/>
      <c r="EJ125" s="219"/>
      <c r="EK125" s="219"/>
      <c r="EL125" s="219"/>
      <c r="EM125" s="219"/>
      <c r="EN125" s="231"/>
      <c r="EO125" s="239"/>
      <c r="EP125" s="226"/>
      <c r="EQ125" s="202"/>
      <c r="ER125" s="202"/>
      <c r="ES125" s="202"/>
      <c r="ET125" s="202"/>
      <c r="EU125" s="202"/>
      <c r="EV125" s="202"/>
      <c r="EW125" s="202"/>
      <c r="EX125" s="202"/>
      <c r="EY125" s="202"/>
      <c r="EZ125" s="202"/>
      <c r="FA125" s="202"/>
      <c r="FB125" s="202"/>
      <c r="FC125" s="202"/>
      <c r="FD125" s="202"/>
      <c r="FE125" s="202"/>
      <c r="FF125" s="202"/>
      <c r="FG125" s="202"/>
      <c r="FH125" s="202"/>
      <c r="FI125" s="202"/>
      <c r="FJ125" s="202"/>
      <c r="FK125" s="202"/>
      <c r="FL125" s="202"/>
      <c r="FM125" s="202"/>
      <c r="FN125" s="202"/>
      <c r="FO125" s="202"/>
      <c r="FP125" s="202"/>
      <c r="FQ125" s="202"/>
      <c r="FR125" s="202"/>
      <c r="FS125" s="202"/>
      <c r="FT125" s="202"/>
      <c r="FU125" s="202"/>
      <c r="FV125" s="202"/>
      <c r="FW125" s="202"/>
      <c r="FX125" s="202"/>
      <c r="FY125" s="202"/>
      <c r="FZ125" s="202"/>
      <c r="GA125" s="202"/>
      <c r="GB125" s="202"/>
      <c r="GC125" s="202"/>
      <c r="GD125" s="202"/>
      <c r="GE125" s="202"/>
      <c r="GF125" s="202"/>
      <c r="GG125" s="202"/>
      <c r="GH125" s="202"/>
      <c r="GI125" s="202"/>
      <c r="GJ125" s="202"/>
      <c r="GK125" s="202"/>
      <c r="GL125" s="202"/>
      <c r="GM125" s="202"/>
      <c r="GN125" s="202"/>
      <c r="GO125" s="202"/>
      <c r="GP125" s="202"/>
      <c r="GQ125" s="202"/>
      <c r="GR125" s="202"/>
      <c r="GS125" s="202"/>
      <c r="GT125" s="202"/>
      <c r="GU125" s="202"/>
      <c r="GV125" s="202"/>
      <c r="GW125" s="202"/>
      <c r="GX125" s="202"/>
      <c r="GY125" s="202"/>
      <c r="GZ125" s="202"/>
      <c r="HA125" s="202"/>
      <c r="HB125" s="202"/>
      <c r="HC125" s="202"/>
      <c r="HD125" s="202"/>
      <c r="HE125" s="202"/>
      <c r="HF125" s="202"/>
      <c r="HG125" s="202"/>
      <c r="HH125" s="202"/>
      <c r="HI125" s="202"/>
      <c r="HJ125" s="202"/>
      <c r="HK125" s="202"/>
      <c r="HL125" s="202"/>
      <c r="HM125" s="154"/>
      <c r="HN125" s="154"/>
      <c r="HO125" s="154"/>
      <c r="HP125" s="154"/>
      <c r="HQ125" s="154"/>
      <c r="HR125" s="154"/>
      <c r="HS125" s="154"/>
      <c r="HT125" s="154"/>
      <c r="HU125" s="154"/>
      <c r="HV125" s="154"/>
      <c r="HW125" s="166"/>
    </row>
    <row r="126" spans="1:231">
      <c r="A126" s="145">
        <f t="shared" si="46"/>
        <v>44554</v>
      </c>
      <c r="B126" s="219">
        <f>'Age&amp;Sex by occurrence date'!$AEZ22</f>
        <v>16689</v>
      </c>
      <c r="C126" s="219">
        <v>13651</v>
      </c>
      <c r="D126" s="219">
        <v>13651</v>
      </c>
      <c r="E126" s="219">
        <v>13651</v>
      </c>
      <c r="F126" s="219">
        <v>13651</v>
      </c>
      <c r="G126" s="219">
        <v>13651</v>
      </c>
      <c r="H126" s="219">
        <v>13651</v>
      </c>
      <c r="I126" s="219">
        <v>13651</v>
      </c>
      <c r="J126" s="219">
        <v>13651</v>
      </c>
      <c r="K126" s="219">
        <v>13651</v>
      </c>
      <c r="L126" s="219">
        <v>13651</v>
      </c>
      <c r="M126" s="219">
        <v>13651</v>
      </c>
      <c r="N126" s="219">
        <v>13651</v>
      </c>
      <c r="O126" s="219">
        <v>13651</v>
      </c>
      <c r="P126" s="219">
        <v>13651</v>
      </c>
      <c r="Q126" s="219">
        <v>13650</v>
      </c>
      <c r="R126" s="219">
        <v>13650</v>
      </c>
      <c r="S126" s="219">
        <v>13650</v>
      </c>
      <c r="T126" s="219">
        <v>13642</v>
      </c>
      <c r="U126" s="219">
        <v>13642</v>
      </c>
      <c r="V126" s="219">
        <v>13641</v>
      </c>
      <c r="W126" s="219">
        <v>13641</v>
      </c>
      <c r="X126" s="219">
        <v>13641</v>
      </c>
      <c r="Y126" s="219">
        <v>13587</v>
      </c>
      <c r="Z126" s="219">
        <v>13565</v>
      </c>
      <c r="AA126" s="219">
        <v>13479</v>
      </c>
      <c r="AB126" s="219">
        <v>13289</v>
      </c>
      <c r="AC126" s="219">
        <v>13289</v>
      </c>
      <c r="AD126" s="219">
        <v>13289</v>
      </c>
      <c r="AE126" s="219">
        <v>13265</v>
      </c>
      <c r="AF126" s="219">
        <v>13265</v>
      </c>
      <c r="AG126" s="219">
        <v>13265</v>
      </c>
      <c r="AH126" s="219">
        <v>13265</v>
      </c>
      <c r="AI126" s="219">
        <v>13265</v>
      </c>
      <c r="AJ126" s="219">
        <v>13265</v>
      </c>
      <c r="AK126" s="219">
        <v>13265</v>
      </c>
      <c r="AL126" s="219">
        <v>13265</v>
      </c>
      <c r="AM126" s="219">
        <v>13265</v>
      </c>
      <c r="AN126" s="219">
        <v>13265</v>
      </c>
      <c r="AO126" s="219">
        <v>13265</v>
      </c>
      <c r="AP126" s="219">
        <v>13265</v>
      </c>
      <c r="AQ126" s="219">
        <v>13265</v>
      </c>
      <c r="AR126" s="219">
        <v>13265</v>
      </c>
      <c r="AS126" s="219">
        <v>13265</v>
      </c>
      <c r="AT126" s="219">
        <v>13257</v>
      </c>
      <c r="AU126" s="219">
        <v>13257</v>
      </c>
      <c r="AV126" s="219">
        <v>13257</v>
      </c>
      <c r="AW126" s="219">
        <v>13257</v>
      </c>
      <c r="AX126" s="219">
        <v>13257</v>
      </c>
      <c r="AY126" s="219">
        <v>13257</v>
      </c>
      <c r="AZ126" s="219">
        <v>13256</v>
      </c>
      <c r="BA126" s="219">
        <v>13256</v>
      </c>
      <c r="BB126" s="219">
        <v>13256</v>
      </c>
      <c r="BC126" s="219">
        <v>13256</v>
      </c>
      <c r="BD126" s="219">
        <v>13256</v>
      </c>
      <c r="BE126" s="219">
        <v>13256</v>
      </c>
      <c r="BF126" s="219">
        <v>13256</v>
      </c>
      <c r="BG126" s="219">
        <v>13256</v>
      </c>
      <c r="BH126" s="219">
        <v>13256</v>
      </c>
      <c r="BI126" s="219">
        <v>13256</v>
      </c>
      <c r="BJ126" s="219">
        <v>13256</v>
      </c>
      <c r="BK126" s="219">
        <v>13256</v>
      </c>
      <c r="BL126" s="219">
        <v>13254</v>
      </c>
      <c r="BM126" s="219">
        <v>13254</v>
      </c>
      <c r="BN126" s="219">
        <v>13254</v>
      </c>
      <c r="BO126" s="219">
        <v>13254</v>
      </c>
      <c r="BP126" s="219">
        <v>13254</v>
      </c>
      <c r="BQ126" s="219">
        <v>13254</v>
      </c>
      <c r="BR126" s="219">
        <v>13254</v>
      </c>
      <c r="BS126" s="219">
        <v>13254</v>
      </c>
      <c r="BT126" s="219">
        <v>13251</v>
      </c>
      <c r="BU126" s="219">
        <v>13251</v>
      </c>
      <c r="BV126" s="219">
        <v>13251</v>
      </c>
      <c r="BW126" s="219">
        <v>13249</v>
      </c>
      <c r="BX126" s="219">
        <v>13247</v>
      </c>
      <c r="BY126" s="219">
        <v>13246</v>
      </c>
      <c r="BZ126" s="219">
        <v>13246</v>
      </c>
      <c r="CA126" s="219">
        <v>13246</v>
      </c>
      <c r="CB126" s="219">
        <v>13246</v>
      </c>
      <c r="CC126" s="219">
        <v>13245</v>
      </c>
      <c r="CD126" s="219">
        <v>13245</v>
      </c>
      <c r="CE126" s="219">
        <v>13245</v>
      </c>
      <c r="CF126" s="219">
        <v>13245</v>
      </c>
      <c r="CG126" s="219">
        <v>13244</v>
      </c>
      <c r="CH126" s="219">
        <v>13243</v>
      </c>
      <c r="CI126" s="219">
        <v>13243</v>
      </c>
      <c r="CJ126" s="219">
        <v>13242</v>
      </c>
      <c r="CK126" s="219">
        <v>13242</v>
      </c>
      <c r="CL126" s="219">
        <v>13242</v>
      </c>
      <c r="CM126" s="219">
        <v>13241</v>
      </c>
      <c r="CN126" s="219">
        <v>13241</v>
      </c>
      <c r="CO126" s="219">
        <v>13238</v>
      </c>
      <c r="CP126" s="219">
        <v>13238</v>
      </c>
      <c r="CQ126" s="219">
        <v>13238</v>
      </c>
      <c r="CR126" s="219">
        <v>13238</v>
      </c>
      <c r="CS126" s="219">
        <v>13238</v>
      </c>
      <c r="CT126" s="219">
        <v>13237</v>
      </c>
      <c r="CU126" s="219">
        <v>13236</v>
      </c>
      <c r="CV126" s="219">
        <v>13234</v>
      </c>
      <c r="CW126" s="219">
        <v>13233</v>
      </c>
      <c r="CX126" s="219">
        <v>13231</v>
      </c>
      <c r="CY126" s="219">
        <v>13224</v>
      </c>
      <c r="CZ126" s="219">
        <v>13220</v>
      </c>
      <c r="DA126" s="219">
        <v>13216</v>
      </c>
      <c r="DB126" s="219">
        <v>13210</v>
      </c>
      <c r="DC126" s="219">
        <v>13205</v>
      </c>
      <c r="DD126" s="219"/>
      <c r="DE126" s="219"/>
      <c r="DF126" s="219"/>
      <c r="DG126" s="219"/>
      <c r="DH126" s="219"/>
      <c r="DI126" s="219"/>
      <c r="DJ126" s="219"/>
      <c r="DK126" s="219"/>
      <c r="DL126" s="219"/>
      <c r="DM126" s="219"/>
      <c r="DN126" s="219"/>
      <c r="DO126" s="219"/>
      <c r="DP126" s="219"/>
      <c r="DQ126" s="219"/>
      <c r="DR126" s="219"/>
      <c r="DS126" s="219"/>
      <c r="DT126" s="219"/>
      <c r="DU126" s="219"/>
      <c r="DV126" s="219"/>
      <c r="DW126" s="219"/>
      <c r="DX126" s="219"/>
      <c r="DY126" s="219"/>
      <c r="DZ126" s="219"/>
      <c r="EA126" s="219"/>
      <c r="EB126" s="219"/>
      <c r="EC126" s="219"/>
      <c r="ED126" s="219"/>
      <c r="EE126" s="219"/>
      <c r="EF126" s="219"/>
      <c r="EG126" s="219"/>
      <c r="EH126" s="219"/>
      <c r="EI126" s="219"/>
      <c r="EJ126" s="219"/>
      <c r="EK126" s="219"/>
      <c r="EL126" s="219"/>
      <c r="EM126" s="219"/>
      <c r="EN126" s="231"/>
      <c r="EO126" s="239"/>
      <c r="EP126" s="226"/>
      <c r="EQ126" s="202"/>
      <c r="ER126" s="202"/>
      <c r="ES126" s="202"/>
      <c r="ET126" s="202"/>
      <c r="EU126" s="202"/>
      <c r="EV126" s="202"/>
      <c r="EW126" s="202"/>
      <c r="EX126" s="202"/>
      <c r="EY126" s="202"/>
      <c r="EZ126" s="202"/>
      <c r="FA126" s="202"/>
      <c r="FB126" s="202"/>
      <c r="FC126" s="202"/>
      <c r="FD126" s="202"/>
      <c r="FE126" s="202"/>
      <c r="FF126" s="202"/>
      <c r="FG126" s="202"/>
      <c r="FH126" s="202"/>
      <c r="FI126" s="202"/>
      <c r="FJ126" s="202"/>
      <c r="FK126" s="202"/>
      <c r="FL126" s="202"/>
      <c r="FM126" s="202"/>
      <c r="FN126" s="202"/>
      <c r="FO126" s="202"/>
      <c r="FP126" s="202"/>
      <c r="FQ126" s="202"/>
      <c r="FR126" s="202"/>
      <c r="FS126" s="202"/>
      <c r="FT126" s="202"/>
      <c r="FU126" s="202"/>
      <c r="FV126" s="202"/>
      <c r="FW126" s="202"/>
      <c r="FX126" s="202"/>
      <c r="FY126" s="202"/>
      <c r="FZ126" s="202"/>
      <c r="GA126" s="202"/>
      <c r="GB126" s="202"/>
      <c r="GC126" s="202"/>
      <c r="GD126" s="202"/>
      <c r="GE126" s="202"/>
      <c r="GF126" s="202"/>
      <c r="GG126" s="202"/>
      <c r="GH126" s="202"/>
      <c r="GI126" s="202"/>
      <c r="GJ126" s="202"/>
      <c r="GK126" s="202"/>
      <c r="GL126" s="202"/>
      <c r="GM126" s="202"/>
      <c r="GN126" s="202"/>
      <c r="GO126" s="202"/>
      <c r="GP126" s="202"/>
      <c r="GQ126" s="202"/>
      <c r="GR126" s="202"/>
      <c r="GS126" s="202"/>
      <c r="GT126" s="202"/>
      <c r="GU126" s="202"/>
      <c r="GV126" s="202"/>
      <c r="GW126" s="202"/>
      <c r="GX126" s="202"/>
      <c r="GY126" s="202"/>
      <c r="GZ126" s="202"/>
      <c r="HA126" s="202"/>
      <c r="HB126" s="202"/>
      <c r="HC126" s="202"/>
      <c r="HD126" s="202"/>
      <c r="HE126" s="202"/>
      <c r="HF126" s="202"/>
      <c r="HG126" s="202"/>
      <c r="HH126" s="202"/>
      <c r="HI126" s="202"/>
      <c r="HJ126" s="202"/>
      <c r="HK126" s="202"/>
      <c r="HL126" s="202"/>
      <c r="HM126" s="154"/>
      <c r="HN126" s="154"/>
      <c r="HO126" s="154"/>
      <c r="HP126" s="154"/>
      <c r="HQ126" s="154"/>
      <c r="HR126" s="154"/>
      <c r="HS126" s="154"/>
      <c r="HT126" s="154"/>
      <c r="HU126" s="154"/>
      <c r="HV126" s="154"/>
      <c r="HW126" s="166"/>
    </row>
    <row r="127" spans="1:231">
      <c r="A127" s="145">
        <f t="shared" si="46"/>
        <v>44553</v>
      </c>
      <c r="B127" s="219">
        <f>'Age&amp;Sex by occurrence date'!$AFG22</f>
        <v>16670</v>
      </c>
      <c r="C127" s="219">
        <v>13638</v>
      </c>
      <c r="D127" s="219">
        <v>13638</v>
      </c>
      <c r="E127" s="219">
        <v>13638</v>
      </c>
      <c r="F127" s="219">
        <v>13638</v>
      </c>
      <c r="G127" s="219">
        <v>13638</v>
      </c>
      <c r="H127" s="219">
        <v>13638</v>
      </c>
      <c r="I127" s="219">
        <v>13638</v>
      </c>
      <c r="J127" s="219">
        <v>13638</v>
      </c>
      <c r="K127" s="219">
        <v>13638</v>
      </c>
      <c r="L127" s="219">
        <v>13638</v>
      </c>
      <c r="M127" s="219">
        <v>13638</v>
      </c>
      <c r="N127" s="219">
        <v>13638</v>
      </c>
      <c r="O127" s="219">
        <v>13638</v>
      </c>
      <c r="P127" s="219">
        <v>13638</v>
      </c>
      <c r="Q127" s="219">
        <v>13637</v>
      </c>
      <c r="R127" s="219">
        <v>13637</v>
      </c>
      <c r="S127" s="219">
        <v>13637</v>
      </c>
      <c r="T127" s="219">
        <v>13629</v>
      </c>
      <c r="U127" s="219">
        <v>13629</v>
      </c>
      <c r="V127" s="219">
        <v>13628</v>
      </c>
      <c r="W127" s="219">
        <v>13628</v>
      </c>
      <c r="X127" s="219">
        <v>13628</v>
      </c>
      <c r="Y127" s="219">
        <v>13575</v>
      </c>
      <c r="Z127" s="219">
        <v>13553</v>
      </c>
      <c r="AA127" s="219">
        <v>13467</v>
      </c>
      <c r="AB127" s="219">
        <v>13278</v>
      </c>
      <c r="AC127" s="219">
        <v>13278</v>
      </c>
      <c r="AD127" s="219">
        <v>13278</v>
      </c>
      <c r="AE127" s="219">
        <v>13256</v>
      </c>
      <c r="AF127" s="219">
        <v>13256</v>
      </c>
      <c r="AG127" s="219">
        <v>13256</v>
      </c>
      <c r="AH127" s="219">
        <v>13256</v>
      </c>
      <c r="AI127" s="219">
        <v>13256</v>
      </c>
      <c r="AJ127" s="219">
        <v>13256</v>
      </c>
      <c r="AK127" s="219">
        <v>13256</v>
      </c>
      <c r="AL127" s="219">
        <v>13256</v>
      </c>
      <c r="AM127" s="219">
        <v>13256</v>
      </c>
      <c r="AN127" s="219">
        <v>13256</v>
      </c>
      <c r="AO127" s="219">
        <v>13256</v>
      </c>
      <c r="AP127" s="219">
        <v>13256</v>
      </c>
      <c r="AQ127" s="219">
        <v>13256</v>
      </c>
      <c r="AR127" s="219">
        <v>13256</v>
      </c>
      <c r="AS127" s="219">
        <v>13256</v>
      </c>
      <c r="AT127" s="219">
        <v>13248</v>
      </c>
      <c r="AU127" s="219">
        <v>13248</v>
      </c>
      <c r="AV127" s="219">
        <v>13248</v>
      </c>
      <c r="AW127" s="219">
        <v>13248</v>
      </c>
      <c r="AX127" s="219">
        <v>13248</v>
      </c>
      <c r="AY127" s="219">
        <v>13248</v>
      </c>
      <c r="AZ127" s="219">
        <v>13247</v>
      </c>
      <c r="BA127" s="219">
        <v>13247</v>
      </c>
      <c r="BB127" s="219">
        <v>13247</v>
      </c>
      <c r="BC127" s="219">
        <v>13247</v>
      </c>
      <c r="BD127" s="219">
        <v>13247</v>
      </c>
      <c r="BE127" s="219">
        <v>13247</v>
      </c>
      <c r="BF127" s="219">
        <v>13247</v>
      </c>
      <c r="BG127" s="219">
        <v>13247</v>
      </c>
      <c r="BH127" s="219">
        <v>13247</v>
      </c>
      <c r="BI127" s="219">
        <v>13247</v>
      </c>
      <c r="BJ127" s="219">
        <v>13247</v>
      </c>
      <c r="BK127" s="219">
        <v>13247</v>
      </c>
      <c r="BL127" s="219">
        <v>13245</v>
      </c>
      <c r="BM127" s="219">
        <v>13245</v>
      </c>
      <c r="BN127" s="219">
        <v>13245</v>
      </c>
      <c r="BO127" s="219">
        <v>13245</v>
      </c>
      <c r="BP127" s="219">
        <v>13245</v>
      </c>
      <c r="BQ127" s="219">
        <v>13245</v>
      </c>
      <c r="BR127" s="219">
        <v>13245</v>
      </c>
      <c r="BS127" s="219">
        <v>13245</v>
      </c>
      <c r="BT127" s="219">
        <v>13242</v>
      </c>
      <c r="BU127" s="219">
        <v>13242</v>
      </c>
      <c r="BV127" s="219">
        <v>13242</v>
      </c>
      <c r="BW127" s="219">
        <v>13240</v>
      </c>
      <c r="BX127" s="219">
        <v>13238</v>
      </c>
      <c r="BY127" s="219">
        <v>13237</v>
      </c>
      <c r="BZ127" s="219">
        <v>13237</v>
      </c>
      <c r="CA127" s="219">
        <v>13237</v>
      </c>
      <c r="CB127" s="219">
        <v>13237</v>
      </c>
      <c r="CC127" s="219">
        <v>13236</v>
      </c>
      <c r="CD127" s="219">
        <v>13236</v>
      </c>
      <c r="CE127" s="219">
        <v>13236</v>
      </c>
      <c r="CF127" s="219">
        <v>13236</v>
      </c>
      <c r="CG127" s="219">
        <v>13236</v>
      </c>
      <c r="CH127" s="219">
        <v>13235</v>
      </c>
      <c r="CI127" s="219">
        <v>13235</v>
      </c>
      <c r="CJ127" s="219">
        <v>13234</v>
      </c>
      <c r="CK127" s="219">
        <v>13234</v>
      </c>
      <c r="CL127" s="219">
        <v>13234</v>
      </c>
      <c r="CM127" s="219">
        <v>13233</v>
      </c>
      <c r="CN127" s="219">
        <v>13233</v>
      </c>
      <c r="CO127" s="219">
        <v>13230</v>
      </c>
      <c r="CP127" s="219">
        <v>13230</v>
      </c>
      <c r="CQ127" s="219">
        <v>13230</v>
      </c>
      <c r="CR127" s="219">
        <v>13230</v>
      </c>
      <c r="CS127" s="219">
        <v>13230</v>
      </c>
      <c r="CT127" s="219">
        <v>13229</v>
      </c>
      <c r="CU127" s="219">
        <v>13228</v>
      </c>
      <c r="CV127" s="219">
        <v>13226</v>
      </c>
      <c r="CW127" s="219">
        <v>13225</v>
      </c>
      <c r="CX127" s="219">
        <v>13223</v>
      </c>
      <c r="CY127" s="219">
        <v>13218</v>
      </c>
      <c r="CZ127" s="219">
        <v>13215</v>
      </c>
      <c r="DA127" s="219">
        <v>13213</v>
      </c>
      <c r="DB127" s="219">
        <v>13208</v>
      </c>
      <c r="DC127" s="219">
        <v>13204</v>
      </c>
      <c r="DD127" s="219">
        <v>13200</v>
      </c>
      <c r="DE127" s="219"/>
      <c r="DF127" s="219"/>
      <c r="DG127" s="219"/>
      <c r="DH127" s="219"/>
      <c r="DI127" s="219"/>
      <c r="DJ127" s="219"/>
      <c r="DK127" s="219"/>
      <c r="DL127" s="219"/>
      <c r="DM127" s="219"/>
      <c r="DN127" s="219"/>
      <c r="DO127" s="219"/>
      <c r="DP127" s="219"/>
      <c r="DQ127" s="219"/>
      <c r="DR127" s="219"/>
      <c r="DS127" s="219"/>
      <c r="DT127" s="219"/>
      <c r="DU127" s="219"/>
      <c r="DV127" s="219"/>
      <c r="DW127" s="219"/>
      <c r="DX127" s="219"/>
      <c r="DY127" s="219"/>
      <c r="DZ127" s="219"/>
      <c r="EA127" s="219"/>
      <c r="EB127" s="219"/>
      <c r="EC127" s="219"/>
      <c r="ED127" s="219"/>
      <c r="EE127" s="219"/>
      <c r="EF127" s="219"/>
      <c r="EG127" s="219"/>
      <c r="EH127" s="219"/>
      <c r="EI127" s="219"/>
      <c r="EJ127" s="219"/>
      <c r="EK127" s="219"/>
      <c r="EL127" s="219"/>
      <c r="EM127" s="219"/>
      <c r="EN127" s="231"/>
      <c r="EO127" s="239"/>
      <c r="EP127" s="226"/>
      <c r="EQ127" s="202"/>
      <c r="ER127" s="202"/>
      <c r="ES127" s="202"/>
      <c r="ET127" s="202"/>
      <c r="EU127" s="202"/>
      <c r="EV127" s="202"/>
      <c r="EW127" s="202"/>
      <c r="EX127" s="202"/>
      <c r="EY127" s="202"/>
      <c r="EZ127" s="202"/>
      <c r="FA127" s="202"/>
      <c r="FB127" s="202"/>
      <c r="FC127" s="202"/>
      <c r="FD127" s="202"/>
      <c r="FE127" s="202"/>
      <c r="FF127" s="202"/>
      <c r="FG127" s="202"/>
      <c r="FH127" s="202"/>
      <c r="FI127" s="202"/>
      <c r="FJ127" s="202"/>
      <c r="FK127" s="202"/>
      <c r="FL127" s="202"/>
      <c r="FM127" s="202"/>
      <c r="FN127" s="202"/>
      <c r="FO127" s="202"/>
      <c r="FP127" s="202"/>
      <c r="FQ127" s="202"/>
      <c r="FR127" s="202"/>
      <c r="FS127" s="202"/>
      <c r="FT127" s="202"/>
      <c r="FU127" s="202"/>
      <c r="FV127" s="202"/>
      <c r="FW127" s="202"/>
      <c r="FX127" s="202"/>
      <c r="FY127" s="202"/>
      <c r="FZ127" s="202"/>
      <c r="GA127" s="202"/>
      <c r="GB127" s="202"/>
      <c r="GC127" s="202"/>
      <c r="GD127" s="202"/>
      <c r="GE127" s="202"/>
      <c r="GF127" s="202"/>
      <c r="GG127" s="202"/>
      <c r="GH127" s="202"/>
      <c r="GI127" s="202"/>
      <c r="GJ127" s="202"/>
      <c r="GK127" s="202"/>
      <c r="GL127" s="202"/>
      <c r="GM127" s="202"/>
      <c r="GN127" s="202"/>
      <c r="GO127" s="202"/>
      <c r="GP127" s="202"/>
      <c r="GQ127" s="202"/>
      <c r="GR127" s="202"/>
      <c r="GS127" s="202"/>
      <c r="GT127" s="202"/>
      <c r="GU127" s="202"/>
      <c r="GV127" s="202"/>
      <c r="GW127" s="202"/>
      <c r="GX127" s="202"/>
      <c r="GY127" s="202"/>
      <c r="GZ127" s="202"/>
      <c r="HA127" s="202"/>
      <c r="HB127" s="202"/>
      <c r="HC127" s="202"/>
      <c r="HD127" s="202"/>
      <c r="HE127" s="202"/>
      <c r="HF127" s="202"/>
      <c r="HG127" s="202"/>
      <c r="HH127" s="202"/>
      <c r="HI127" s="202"/>
      <c r="HJ127" s="202"/>
      <c r="HK127" s="202"/>
      <c r="HL127" s="202"/>
      <c r="HM127" s="154"/>
      <c r="HN127" s="154"/>
      <c r="HO127" s="154"/>
      <c r="HP127" s="154"/>
      <c r="HQ127" s="154"/>
      <c r="HR127" s="154"/>
      <c r="HS127" s="154"/>
      <c r="HT127" s="154"/>
      <c r="HU127" s="154"/>
      <c r="HV127" s="154"/>
      <c r="HW127" s="166"/>
    </row>
    <row r="128" spans="1:231">
      <c r="A128" s="145">
        <f t="shared" si="46"/>
        <v>44552</v>
      </c>
      <c r="B128" s="219">
        <f>'Age&amp;Sex by occurrence date'!$AFN22</f>
        <v>16646</v>
      </c>
      <c r="C128" s="219">
        <v>13619</v>
      </c>
      <c r="D128" s="219">
        <v>13619</v>
      </c>
      <c r="E128" s="219">
        <v>13619</v>
      </c>
      <c r="F128" s="219">
        <v>13619</v>
      </c>
      <c r="G128" s="219">
        <v>13619</v>
      </c>
      <c r="H128" s="219">
        <v>13619</v>
      </c>
      <c r="I128" s="219">
        <v>13619</v>
      </c>
      <c r="J128" s="219">
        <v>13619</v>
      </c>
      <c r="K128" s="219">
        <v>13619</v>
      </c>
      <c r="L128" s="219">
        <v>13619</v>
      </c>
      <c r="M128" s="219">
        <v>13619</v>
      </c>
      <c r="N128" s="219">
        <v>13619</v>
      </c>
      <c r="O128" s="219">
        <v>13619</v>
      </c>
      <c r="P128" s="219">
        <v>13619</v>
      </c>
      <c r="Q128" s="219">
        <v>13618</v>
      </c>
      <c r="R128" s="219">
        <v>13618</v>
      </c>
      <c r="S128" s="219">
        <v>13618</v>
      </c>
      <c r="T128" s="219">
        <v>13610</v>
      </c>
      <c r="U128" s="219">
        <v>13610</v>
      </c>
      <c r="V128" s="219">
        <v>13609</v>
      </c>
      <c r="W128" s="219">
        <v>13609</v>
      </c>
      <c r="X128" s="219">
        <v>13609</v>
      </c>
      <c r="Y128" s="219">
        <v>13557</v>
      </c>
      <c r="Z128" s="219">
        <v>13535</v>
      </c>
      <c r="AA128" s="219">
        <v>13449</v>
      </c>
      <c r="AB128" s="219">
        <v>13260</v>
      </c>
      <c r="AC128" s="219">
        <v>13260</v>
      </c>
      <c r="AD128" s="219">
        <v>13260</v>
      </c>
      <c r="AE128" s="219">
        <v>13239</v>
      </c>
      <c r="AF128" s="219">
        <v>13239</v>
      </c>
      <c r="AG128" s="219">
        <v>13239</v>
      </c>
      <c r="AH128" s="219">
        <v>13239</v>
      </c>
      <c r="AI128" s="219">
        <v>13239</v>
      </c>
      <c r="AJ128" s="219">
        <v>13239</v>
      </c>
      <c r="AK128" s="219">
        <v>13239</v>
      </c>
      <c r="AL128" s="219">
        <v>13239</v>
      </c>
      <c r="AM128" s="219">
        <v>13239</v>
      </c>
      <c r="AN128" s="219">
        <v>13239</v>
      </c>
      <c r="AO128" s="219">
        <v>13239</v>
      </c>
      <c r="AP128" s="219">
        <v>13239</v>
      </c>
      <c r="AQ128" s="219">
        <v>13239</v>
      </c>
      <c r="AR128" s="219">
        <v>13239</v>
      </c>
      <c r="AS128" s="219">
        <v>13239</v>
      </c>
      <c r="AT128" s="219">
        <v>13231</v>
      </c>
      <c r="AU128" s="219">
        <v>13231</v>
      </c>
      <c r="AV128" s="219">
        <v>13231</v>
      </c>
      <c r="AW128" s="219">
        <v>13231</v>
      </c>
      <c r="AX128" s="219">
        <v>13231</v>
      </c>
      <c r="AY128" s="219">
        <v>13231</v>
      </c>
      <c r="AZ128" s="219">
        <v>13230</v>
      </c>
      <c r="BA128" s="219">
        <v>13230</v>
      </c>
      <c r="BB128" s="219">
        <v>13230</v>
      </c>
      <c r="BC128" s="219">
        <v>13230</v>
      </c>
      <c r="BD128" s="219">
        <v>13230</v>
      </c>
      <c r="BE128" s="219">
        <v>13230</v>
      </c>
      <c r="BF128" s="219">
        <v>13230</v>
      </c>
      <c r="BG128" s="219">
        <v>13230</v>
      </c>
      <c r="BH128" s="219">
        <v>13230</v>
      </c>
      <c r="BI128" s="219">
        <v>13230</v>
      </c>
      <c r="BJ128" s="219">
        <v>13230</v>
      </c>
      <c r="BK128" s="219">
        <v>13230</v>
      </c>
      <c r="BL128" s="219">
        <v>13228</v>
      </c>
      <c r="BM128" s="219">
        <v>13228</v>
      </c>
      <c r="BN128" s="219">
        <v>13228</v>
      </c>
      <c r="BO128" s="219">
        <v>13228</v>
      </c>
      <c r="BP128" s="219">
        <v>13228</v>
      </c>
      <c r="BQ128" s="219">
        <v>13228</v>
      </c>
      <c r="BR128" s="219">
        <v>13228</v>
      </c>
      <c r="BS128" s="219">
        <v>13228</v>
      </c>
      <c r="BT128" s="219">
        <v>13226</v>
      </c>
      <c r="BU128" s="219">
        <v>13226</v>
      </c>
      <c r="BV128" s="219">
        <v>13226</v>
      </c>
      <c r="BW128" s="219">
        <v>13225</v>
      </c>
      <c r="BX128" s="219">
        <v>13223</v>
      </c>
      <c r="BY128" s="219">
        <v>13222</v>
      </c>
      <c r="BZ128" s="219">
        <v>13222</v>
      </c>
      <c r="CA128" s="219">
        <v>13222</v>
      </c>
      <c r="CB128" s="219">
        <v>13222</v>
      </c>
      <c r="CC128" s="219">
        <v>13221</v>
      </c>
      <c r="CD128" s="219">
        <v>13221</v>
      </c>
      <c r="CE128" s="219">
        <v>13221</v>
      </c>
      <c r="CF128" s="219">
        <v>13221</v>
      </c>
      <c r="CG128" s="219">
        <v>13221</v>
      </c>
      <c r="CH128" s="219">
        <v>13220</v>
      </c>
      <c r="CI128" s="219">
        <v>13220</v>
      </c>
      <c r="CJ128" s="219">
        <v>13219</v>
      </c>
      <c r="CK128" s="219">
        <v>13219</v>
      </c>
      <c r="CL128" s="219">
        <v>13219</v>
      </c>
      <c r="CM128" s="219">
        <v>13218</v>
      </c>
      <c r="CN128" s="219">
        <v>13218</v>
      </c>
      <c r="CO128" s="219">
        <v>13215</v>
      </c>
      <c r="CP128" s="219">
        <v>13215</v>
      </c>
      <c r="CQ128" s="219">
        <v>13215</v>
      </c>
      <c r="CR128" s="219">
        <v>13215</v>
      </c>
      <c r="CS128" s="219">
        <v>13215</v>
      </c>
      <c r="CT128" s="219">
        <v>13214</v>
      </c>
      <c r="CU128" s="219">
        <v>13213</v>
      </c>
      <c r="CV128" s="219">
        <v>13211</v>
      </c>
      <c r="CW128" s="219">
        <v>13210</v>
      </c>
      <c r="CX128" s="219">
        <v>13209</v>
      </c>
      <c r="CY128" s="219">
        <v>13206</v>
      </c>
      <c r="CZ128" s="219">
        <v>13205</v>
      </c>
      <c r="DA128" s="219">
        <v>13203</v>
      </c>
      <c r="DB128" s="219">
        <v>13199</v>
      </c>
      <c r="DC128" s="219">
        <v>13196</v>
      </c>
      <c r="DD128" s="219">
        <v>13195</v>
      </c>
      <c r="DE128" s="219">
        <v>13184</v>
      </c>
      <c r="DF128" s="219"/>
      <c r="DG128" s="219"/>
      <c r="DH128" s="219"/>
      <c r="DI128" s="219"/>
      <c r="DJ128" s="219"/>
      <c r="DK128" s="219"/>
      <c r="DL128" s="219"/>
      <c r="DM128" s="219"/>
      <c r="DN128" s="219"/>
      <c r="DO128" s="219"/>
      <c r="DP128" s="219"/>
      <c r="DQ128" s="219"/>
      <c r="DR128" s="219"/>
      <c r="DS128" s="219"/>
      <c r="DT128" s="219"/>
      <c r="DU128" s="219"/>
      <c r="DV128" s="219"/>
      <c r="DW128" s="219"/>
      <c r="DX128" s="219"/>
      <c r="DY128" s="219"/>
      <c r="DZ128" s="219"/>
      <c r="EA128" s="219"/>
      <c r="EB128" s="219"/>
      <c r="EC128" s="219"/>
      <c r="ED128" s="219"/>
      <c r="EE128" s="219"/>
      <c r="EF128" s="219"/>
      <c r="EG128" s="219"/>
      <c r="EH128" s="219"/>
      <c r="EI128" s="219"/>
      <c r="EJ128" s="219"/>
      <c r="EK128" s="219"/>
      <c r="EL128" s="219"/>
      <c r="EM128" s="219"/>
      <c r="EN128" s="231"/>
      <c r="EO128" s="239"/>
      <c r="EP128" s="226"/>
      <c r="EQ128" s="202"/>
      <c r="ER128" s="202"/>
      <c r="ES128" s="202"/>
      <c r="ET128" s="202"/>
      <c r="EU128" s="202"/>
      <c r="EV128" s="202"/>
      <c r="EW128" s="202"/>
      <c r="EX128" s="202"/>
      <c r="EY128" s="202"/>
      <c r="EZ128" s="202"/>
      <c r="FA128" s="202"/>
      <c r="FB128" s="202"/>
      <c r="FC128" s="202"/>
      <c r="FD128" s="202"/>
      <c r="FE128" s="202"/>
      <c r="FF128" s="202"/>
      <c r="FG128" s="202"/>
      <c r="FH128" s="202"/>
      <c r="FI128" s="202"/>
      <c r="FJ128" s="202"/>
      <c r="FK128" s="202"/>
      <c r="FL128" s="202"/>
      <c r="FM128" s="202"/>
      <c r="FN128" s="202"/>
      <c r="FO128" s="202"/>
      <c r="FP128" s="202"/>
      <c r="FQ128" s="202"/>
      <c r="FR128" s="202"/>
      <c r="FS128" s="202"/>
      <c r="FT128" s="202"/>
      <c r="FU128" s="202"/>
      <c r="FV128" s="202"/>
      <c r="FW128" s="202"/>
      <c r="FX128" s="202"/>
      <c r="FY128" s="202"/>
      <c r="FZ128" s="202"/>
      <c r="GA128" s="202"/>
      <c r="GB128" s="202"/>
      <c r="GC128" s="202"/>
      <c r="GD128" s="202"/>
      <c r="GE128" s="202"/>
      <c r="GF128" s="202"/>
      <c r="GG128" s="202"/>
      <c r="GH128" s="202"/>
      <c r="GI128" s="202"/>
      <c r="GJ128" s="202"/>
      <c r="GK128" s="202"/>
      <c r="GL128" s="202"/>
      <c r="GM128" s="202"/>
      <c r="GN128" s="202"/>
      <c r="GO128" s="202"/>
      <c r="GP128" s="202"/>
      <c r="GQ128" s="202"/>
      <c r="GR128" s="202"/>
      <c r="GS128" s="202"/>
      <c r="GT128" s="202"/>
      <c r="GU128" s="202"/>
      <c r="GV128" s="202"/>
      <c r="GW128" s="202"/>
      <c r="GX128" s="202"/>
      <c r="GY128" s="202"/>
      <c r="GZ128" s="202"/>
      <c r="HA128" s="202"/>
      <c r="HB128" s="202"/>
      <c r="HC128" s="202"/>
      <c r="HD128" s="202"/>
      <c r="HE128" s="202"/>
      <c r="HF128" s="202"/>
      <c r="HG128" s="202"/>
      <c r="HH128" s="202"/>
      <c r="HI128" s="202"/>
      <c r="HJ128" s="202"/>
      <c r="HK128" s="202"/>
      <c r="HL128" s="202"/>
      <c r="HM128" s="154"/>
      <c r="HN128" s="154"/>
      <c r="HO128" s="154"/>
      <c r="HP128" s="154"/>
      <c r="HQ128" s="154"/>
      <c r="HR128" s="154"/>
      <c r="HS128" s="154"/>
      <c r="HT128" s="154"/>
      <c r="HU128" s="154"/>
      <c r="HV128" s="154"/>
      <c r="HW128" s="166"/>
    </row>
    <row r="129" spans="1:231">
      <c r="A129" s="145">
        <f t="shared" si="46"/>
        <v>44551</v>
      </c>
      <c r="B129" s="219">
        <f>'Age&amp;Sex by occurrence date'!$AFU22</f>
        <v>16623</v>
      </c>
      <c r="C129" s="219">
        <v>13603</v>
      </c>
      <c r="D129" s="219">
        <v>13603</v>
      </c>
      <c r="E129" s="219">
        <v>13603</v>
      </c>
      <c r="F129" s="219">
        <v>13603</v>
      </c>
      <c r="G129" s="219">
        <v>13603</v>
      </c>
      <c r="H129" s="219">
        <v>13603</v>
      </c>
      <c r="I129" s="219">
        <v>13603</v>
      </c>
      <c r="J129" s="219">
        <v>13603</v>
      </c>
      <c r="K129" s="219">
        <v>13603</v>
      </c>
      <c r="L129" s="219">
        <v>13603</v>
      </c>
      <c r="M129" s="219">
        <v>13603</v>
      </c>
      <c r="N129" s="219">
        <v>13603</v>
      </c>
      <c r="O129" s="219">
        <v>13603</v>
      </c>
      <c r="P129" s="219">
        <v>13603</v>
      </c>
      <c r="Q129" s="219">
        <v>13602</v>
      </c>
      <c r="R129" s="219">
        <v>13602</v>
      </c>
      <c r="S129" s="219">
        <v>13602</v>
      </c>
      <c r="T129" s="219">
        <v>13594</v>
      </c>
      <c r="U129" s="219">
        <v>13594</v>
      </c>
      <c r="V129" s="219">
        <v>13593</v>
      </c>
      <c r="W129" s="219">
        <v>13593</v>
      </c>
      <c r="X129" s="219">
        <v>13593</v>
      </c>
      <c r="Y129" s="219">
        <v>13541</v>
      </c>
      <c r="Z129" s="219">
        <v>13520</v>
      </c>
      <c r="AA129" s="219">
        <v>13434</v>
      </c>
      <c r="AB129" s="219">
        <v>13245</v>
      </c>
      <c r="AC129" s="219">
        <v>13245</v>
      </c>
      <c r="AD129" s="219">
        <v>13245</v>
      </c>
      <c r="AE129" s="219">
        <v>13224</v>
      </c>
      <c r="AF129" s="219">
        <v>13224</v>
      </c>
      <c r="AG129" s="219">
        <v>13224</v>
      </c>
      <c r="AH129" s="219">
        <v>13224</v>
      </c>
      <c r="AI129" s="219">
        <v>13224</v>
      </c>
      <c r="AJ129" s="219">
        <v>13224</v>
      </c>
      <c r="AK129" s="219">
        <v>13224</v>
      </c>
      <c r="AL129" s="219">
        <v>13224</v>
      </c>
      <c r="AM129" s="219">
        <v>13224</v>
      </c>
      <c r="AN129" s="219">
        <v>13224</v>
      </c>
      <c r="AO129" s="219">
        <v>13224</v>
      </c>
      <c r="AP129" s="219">
        <v>13224</v>
      </c>
      <c r="AQ129" s="219">
        <v>13224</v>
      </c>
      <c r="AR129" s="219">
        <v>13224</v>
      </c>
      <c r="AS129" s="219">
        <v>13224</v>
      </c>
      <c r="AT129" s="219">
        <v>13217</v>
      </c>
      <c r="AU129" s="219">
        <v>13217</v>
      </c>
      <c r="AV129" s="219">
        <v>13217</v>
      </c>
      <c r="AW129" s="219">
        <v>13217</v>
      </c>
      <c r="AX129" s="219">
        <v>13217</v>
      </c>
      <c r="AY129" s="219">
        <v>13217</v>
      </c>
      <c r="AZ129" s="219">
        <v>13216</v>
      </c>
      <c r="BA129" s="219">
        <v>13216</v>
      </c>
      <c r="BB129" s="219">
        <v>13216</v>
      </c>
      <c r="BC129" s="219">
        <v>13216</v>
      </c>
      <c r="BD129" s="219">
        <v>13216</v>
      </c>
      <c r="BE129" s="219">
        <v>13216</v>
      </c>
      <c r="BF129" s="219">
        <v>13216</v>
      </c>
      <c r="BG129" s="219">
        <v>13216</v>
      </c>
      <c r="BH129" s="219">
        <v>13216</v>
      </c>
      <c r="BI129" s="219">
        <v>13216</v>
      </c>
      <c r="BJ129" s="219">
        <v>13216</v>
      </c>
      <c r="BK129" s="219">
        <v>13216</v>
      </c>
      <c r="BL129" s="219">
        <v>13214</v>
      </c>
      <c r="BM129" s="219">
        <v>13214</v>
      </c>
      <c r="BN129" s="219">
        <v>13214</v>
      </c>
      <c r="BO129" s="219">
        <v>13214</v>
      </c>
      <c r="BP129" s="219">
        <v>13214</v>
      </c>
      <c r="BQ129" s="219">
        <v>13214</v>
      </c>
      <c r="BR129" s="219">
        <v>13214</v>
      </c>
      <c r="BS129" s="219">
        <v>13214</v>
      </c>
      <c r="BT129" s="219">
        <v>13212</v>
      </c>
      <c r="BU129" s="219">
        <v>13212</v>
      </c>
      <c r="BV129" s="219">
        <v>13212</v>
      </c>
      <c r="BW129" s="219">
        <v>13211</v>
      </c>
      <c r="BX129" s="219">
        <v>13209</v>
      </c>
      <c r="BY129" s="219">
        <v>13208</v>
      </c>
      <c r="BZ129" s="219">
        <v>13208</v>
      </c>
      <c r="CA129" s="219">
        <v>13208</v>
      </c>
      <c r="CB129" s="219">
        <v>13208</v>
      </c>
      <c r="CC129" s="219">
        <v>13207</v>
      </c>
      <c r="CD129" s="219">
        <v>13207</v>
      </c>
      <c r="CE129" s="219">
        <v>13207</v>
      </c>
      <c r="CF129" s="219">
        <v>13207</v>
      </c>
      <c r="CG129" s="219">
        <v>13207</v>
      </c>
      <c r="CH129" s="219">
        <v>13206</v>
      </c>
      <c r="CI129" s="219">
        <v>13206</v>
      </c>
      <c r="CJ129" s="219">
        <v>13205</v>
      </c>
      <c r="CK129" s="219">
        <v>13205</v>
      </c>
      <c r="CL129" s="219">
        <v>13205</v>
      </c>
      <c r="CM129" s="219">
        <v>13204</v>
      </c>
      <c r="CN129" s="219">
        <v>13204</v>
      </c>
      <c r="CO129" s="219">
        <v>13201</v>
      </c>
      <c r="CP129" s="219">
        <v>13201</v>
      </c>
      <c r="CQ129" s="219">
        <v>13201</v>
      </c>
      <c r="CR129" s="219">
        <v>13201</v>
      </c>
      <c r="CS129" s="219">
        <v>13201</v>
      </c>
      <c r="CT129" s="219">
        <v>13200</v>
      </c>
      <c r="CU129" s="219">
        <v>13199</v>
      </c>
      <c r="CV129" s="219">
        <v>13197</v>
      </c>
      <c r="CW129" s="219">
        <v>13196</v>
      </c>
      <c r="CX129" s="219">
        <v>13195</v>
      </c>
      <c r="CY129" s="219">
        <v>13192</v>
      </c>
      <c r="CZ129" s="219">
        <v>13192</v>
      </c>
      <c r="DA129" s="219">
        <v>13189</v>
      </c>
      <c r="DB129" s="219">
        <v>13186</v>
      </c>
      <c r="DC129" s="219">
        <v>13185</v>
      </c>
      <c r="DD129" s="219">
        <v>13184</v>
      </c>
      <c r="DE129" s="219">
        <v>13179</v>
      </c>
      <c r="DF129" s="219">
        <v>13155</v>
      </c>
      <c r="DG129" s="219"/>
      <c r="DH129" s="219"/>
      <c r="DI129" s="219"/>
      <c r="DJ129" s="219"/>
      <c r="DK129" s="219"/>
      <c r="DL129" s="219"/>
      <c r="DM129" s="219"/>
      <c r="DN129" s="219"/>
      <c r="DO129" s="219"/>
      <c r="DP129" s="219"/>
      <c r="DQ129" s="219"/>
      <c r="DR129" s="219"/>
      <c r="DS129" s="219"/>
      <c r="DT129" s="219"/>
      <c r="DU129" s="219"/>
      <c r="DV129" s="219"/>
      <c r="DW129" s="219"/>
      <c r="DX129" s="219"/>
      <c r="DY129" s="219"/>
      <c r="DZ129" s="219"/>
      <c r="EA129" s="219"/>
      <c r="EB129" s="219"/>
      <c r="EC129" s="219"/>
      <c r="ED129" s="219"/>
      <c r="EE129" s="219"/>
      <c r="EF129" s="219"/>
      <c r="EG129" s="219"/>
      <c r="EH129" s="219"/>
      <c r="EI129" s="219"/>
      <c r="EJ129" s="219"/>
      <c r="EK129" s="219"/>
      <c r="EL129" s="219"/>
      <c r="EM129" s="219"/>
      <c r="EN129" s="231"/>
      <c r="EO129" s="239"/>
      <c r="EP129" s="226"/>
      <c r="EQ129" s="202"/>
      <c r="ER129" s="202"/>
      <c r="ES129" s="202"/>
      <c r="ET129" s="202"/>
      <c r="EU129" s="202"/>
      <c r="EV129" s="202"/>
      <c r="EW129" s="202"/>
      <c r="EX129" s="202"/>
      <c r="EY129" s="202"/>
      <c r="EZ129" s="202"/>
      <c r="FA129" s="202"/>
      <c r="FB129" s="202"/>
      <c r="FC129" s="202"/>
      <c r="FD129" s="202"/>
      <c r="FE129" s="202"/>
      <c r="FF129" s="202"/>
      <c r="FG129" s="202"/>
      <c r="FH129" s="202"/>
      <c r="FI129" s="202"/>
      <c r="FJ129" s="202"/>
      <c r="FK129" s="202"/>
      <c r="FL129" s="202"/>
      <c r="FM129" s="202"/>
      <c r="FN129" s="202"/>
      <c r="FO129" s="202"/>
      <c r="FP129" s="202"/>
      <c r="FQ129" s="202"/>
      <c r="FR129" s="202"/>
      <c r="FS129" s="202"/>
      <c r="FT129" s="202"/>
      <c r="FU129" s="202"/>
      <c r="FV129" s="202"/>
      <c r="FW129" s="202"/>
      <c r="FX129" s="202"/>
      <c r="FY129" s="202"/>
      <c r="FZ129" s="202"/>
      <c r="GA129" s="202"/>
      <c r="GB129" s="202"/>
      <c r="GC129" s="202"/>
      <c r="GD129" s="202"/>
      <c r="GE129" s="202"/>
      <c r="GF129" s="202"/>
      <c r="GG129" s="202"/>
      <c r="GH129" s="202"/>
      <c r="GI129" s="202"/>
      <c r="GJ129" s="202"/>
      <c r="GK129" s="202"/>
      <c r="GL129" s="202"/>
      <c r="GM129" s="202"/>
      <c r="GN129" s="202"/>
      <c r="GO129" s="202"/>
      <c r="GP129" s="202"/>
      <c r="GQ129" s="202"/>
      <c r="GR129" s="202"/>
      <c r="GS129" s="202"/>
      <c r="GT129" s="202"/>
      <c r="GU129" s="202"/>
      <c r="GV129" s="202"/>
      <c r="GW129" s="202"/>
      <c r="GX129" s="202"/>
      <c r="GY129" s="202"/>
      <c r="GZ129" s="202"/>
      <c r="HA129" s="202"/>
      <c r="HB129" s="202"/>
      <c r="HC129" s="202"/>
      <c r="HD129" s="202"/>
      <c r="HE129" s="202"/>
      <c r="HF129" s="202"/>
      <c r="HG129" s="202"/>
      <c r="HH129" s="202"/>
      <c r="HI129" s="202"/>
      <c r="HJ129" s="202"/>
      <c r="HK129" s="202"/>
      <c r="HL129" s="202"/>
      <c r="HM129" s="154"/>
      <c r="HN129" s="154"/>
      <c r="HO129" s="154"/>
      <c r="HP129" s="154"/>
      <c r="HQ129" s="154"/>
      <c r="HR129" s="154"/>
      <c r="HS129" s="154"/>
      <c r="HT129" s="154"/>
      <c r="HU129" s="154"/>
      <c r="HV129" s="154"/>
      <c r="HW129" s="166"/>
    </row>
    <row r="130" spans="1:231">
      <c r="A130" s="145">
        <f t="shared" si="46"/>
        <v>44550</v>
      </c>
      <c r="B130" s="219">
        <f>'Age&amp;Sex by occurrence date'!$AGB22</f>
        <v>16592</v>
      </c>
      <c r="C130" s="219">
        <v>13578</v>
      </c>
      <c r="D130" s="219">
        <v>13578</v>
      </c>
      <c r="E130" s="219">
        <v>13578</v>
      </c>
      <c r="F130" s="219">
        <v>13578</v>
      </c>
      <c r="G130" s="219">
        <v>13578</v>
      </c>
      <c r="H130" s="219">
        <v>13578</v>
      </c>
      <c r="I130" s="219">
        <v>13578</v>
      </c>
      <c r="J130" s="219">
        <v>13578</v>
      </c>
      <c r="K130" s="219">
        <v>13578</v>
      </c>
      <c r="L130" s="219">
        <v>13578</v>
      </c>
      <c r="M130" s="219">
        <v>13578</v>
      </c>
      <c r="N130" s="219">
        <v>13578</v>
      </c>
      <c r="O130" s="219">
        <v>13578</v>
      </c>
      <c r="P130" s="219">
        <v>13578</v>
      </c>
      <c r="Q130" s="219">
        <v>13577</v>
      </c>
      <c r="R130" s="219">
        <v>13577</v>
      </c>
      <c r="S130" s="219">
        <v>13577</v>
      </c>
      <c r="T130" s="219">
        <v>13569</v>
      </c>
      <c r="U130" s="219">
        <v>13569</v>
      </c>
      <c r="V130" s="219">
        <v>13568</v>
      </c>
      <c r="W130" s="219">
        <v>13568</v>
      </c>
      <c r="X130" s="219">
        <v>13568</v>
      </c>
      <c r="Y130" s="219">
        <v>13517</v>
      </c>
      <c r="Z130" s="219">
        <v>13496</v>
      </c>
      <c r="AA130" s="219">
        <v>13410</v>
      </c>
      <c r="AB130" s="219">
        <v>13222</v>
      </c>
      <c r="AC130" s="219">
        <v>13222</v>
      </c>
      <c r="AD130" s="219">
        <v>13222</v>
      </c>
      <c r="AE130" s="219">
        <v>13203</v>
      </c>
      <c r="AF130" s="219">
        <v>13203</v>
      </c>
      <c r="AG130" s="219">
        <v>13203</v>
      </c>
      <c r="AH130" s="219">
        <v>13203</v>
      </c>
      <c r="AI130" s="219">
        <v>13203</v>
      </c>
      <c r="AJ130" s="219">
        <v>13203</v>
      </c>
      <c r="AK130" s="219">
        <v>13203</v>
      </c>
      <c r="AL130" s="219">
        <v>13203</v>
      </c>
      <c r="AM130" s="219">
        <v>13203</v>
      </c>
      <c r="AN130" s="219">
        <v>13203</v>
      </c>
      <c r="AO130" s="219">
        <v>13203</v>
      </c>
      <c r="AP130" s="219">
        <v>13203</v>
      </c>
      <c r="AQ130" s="219">
        <v>13203</v>
      </c>
      <c r="AR130" s="219">
        <v>13203</v>
      </c>
      <c r="AS130" s="219">
        <v>13203</v>
      </c>
      <c r="AT130" s="219">
        <v>13196</v>
      </c>
      <c r="AU130" s="219">
        <v>13196</v>
      </c>
      <c r="AV130" s="219">
        <v>13196</v>
      </c>
      <c r="AW130" s="219">
        <v>13196</v>
      </c>
      <c r="AX130" s="219">
        <v>13196</v>
      </c>
      <c r="AY130" s="219">
        <v>13196</v>
      </c>
      <c r="AZ130" s="219">
        <v>13195</v>
      </c>
      <c r="BA130" s="219">
        <v>13195</v>
      </c>
      <c r="BB130" s="219">
        <v>13195</v>
      </c>
      <c r="BC130" s="219">
        <v>13195</v>
      </c>
      <c r="BD130" s="219">
        <v>13195</v>
      </c>
      <c r="BE130" s="219">
        <v>13195</v>
      </c>
      <c r="BF130" s="219">
        <v>13195</v>
      </c>
      <c r="BG130" s="219">
        <v>13195</v>
      </c>
      <c r="BH130" s="219">
        <v>13195</v>
      </c>
      <c r="BI130" s="219">
        <v>13195</v>
      </c>
      <c r="BJ130" s="219">
        <v>13195</v>
      </c>
      <c r="BK130" s="219">
        <v>13195</v>
      </c>
      <c r="BL130" s="219">
        <v>13193</v>
      </c>
      <c r="BM130" s="219">
        <v>13193</v>
      </c>
      <c r="BN130" s="219">
        <v>13193</v>
      </c>
      <c r="BO130" s="219">
        <v>13193</v>
      </c>
      <c r="BP130" s="219">
        <v>13193</v>
      </c>
      <c r="BQ130" s="219">
        <v>13193</v>
      </c>
      <c r="BR130" s="219">
        <v>13193</v>
      </c>
      <c r="BS130" s="219">
        <v>13193</v>
      </c>
      <c r="BT130" s="219">
        <v>13193</v>
      </c>
      <c r="BU130" s="219">
        <v>13193</v>
      </c>
      <c r="BV130" s="219">
        <v>13193</v>
      </c>
      <c r="BW130" s="219">
        <v>13193</v>
      </c>
      <c r="BX130" s="219">
        <v>13191</v>
      </c>
      <c r="BY130" s="219">
        <v>13190</v>
      </c>
      <c r="BZ130" s="219">
        <v>13190</v>
      </c>
      <c r="CA130" s="219">
        <v>13190</v>
      </c>
      <c r="CB130" s="219">
        <v>13190</v>
      </c>
      <c r="CC130" s="219">
        <v>13189</v>
      </c>
      <c r="CD130" s="219">
        <v>13189</v>
      </c>
      <c r="CE130" s="219">
        <v>13189</v>
      </c>
      <c r="CF130" s="219">
        <v>13189</v>
      </c>
      <c r="CG130" s="219">
        <v>13189</v>
      </c>
      <c r="CH130" s="219">
        <v>13188</v>
      </c>
      <c r="CI130" s="219">
        <v>13188</v>
      </c>
      <c r="CJ130" s="219">
        <v>13187</v>
      </c>
      <c r="CK130" s="219">
        <v>13187</v>
      </c>
      <c r="CL130" s="219">
        <v>13187</v>
      </c>
      <c r="CM130" s="219">
        <v>13186</v>
      </c>
      <c r="CN130" s="219">
        <v>13186</v>
      </c>
      <c r="CO130" s="219">
        <v>13183</v>
      </c>
      <c r="CP130" s="219">
        <v>13183</v>
      </c>
      <c r="CQ130" s="219">
        <v>13183</v>
      </c>
      <c r="CR130" s="219">
        <v>13183</v>
      </c>
      <c r="CS130" s="219">
        <v>13183</v>
      </c>
      <c r="CT130" s="219">
        <v>13182</v>
      </c>
      <c r="CU130" s="219">
        <v>13181</v>
      </c>
      <c r="CV130" s="219">
        <v>13179</v>
      </c>
      <c r="CW130" s="219">
        <v>13178</v>
      </c>
      <c r="CX130" s="219">
        <v>13177</v>
      </c>
      <c r="CY130" s="219">
        <v>13175</v>
      </c>
      <c r="CZ130" s="219">
        <v>13175</v>
      </c>
      <c r="DA130" s="219">
        <v>13172</v>
      </c>
      <c r="DB130" s="219">
        <v>13169</v>
      </c>
      <c r="DC130" s="219">
        <v>13169</v>
      </c>
      <c r="DD130" s="219">
        <v>13168</v>
      </c>
      <c r="DE130" s="219">
        <v>13164</v>
      </c>
      <c r="DF130" s="219">
        <v>13145</v>
      </c>
      <c r="DG130" s="219">
        <v>13128</v>
      </c>
      <c r="DH130" s="219"/>
      <c r="DI130" s="219"/>
      <c r="DJ130" s="219"/>
      <c r="DK130" s="219"/>
      <c r="DL130" s="219"/>
      <c r="DM130" s="219"/>
      <c r="DN130" s="219"/>
      <c r="DO130" s="219"/>
      <c r="DP130" s="219"/>
      <c r="DQ130" s="219"/>
      <c r="DR130" s="219"/>
      <c r="DS130" s="219"/>
      <c r="DT130" s="219"/>
      <c r="DU130" s="219"/>
      <c r="DV130" s="219"/>
      <c r="DW130" s="219"/>
      <c r="DX130" s="219"/>
      <c r="DY130" s="219"/>
      <c r="DZ130" s="219"/>
      <c r="EA130" s="219"/>
      <c r="EB130" s="219"/>
      <c r="EC130" s="219"/>
      <c r="ED130" s="219"/>
      <c r="EE130" s="219"/>
      <c r="EF130" s="219"/>
      <c r="EG130" s="219"/>
      <c r="EH130" s="219"/>
      <c r="EI130" s="219"/>
      <c r="EJ130" s="219"/>
      <c r="EK130" s="219"/>
      <c r="EL130" s="219"/>
      <c r="EM130" s="219"/>
      <c r="EN130" s="231"/>
      <c r="EO130" s="239"/>
      <c r="EP130" s="226"/>
      <c r="EQ130" s="202"/>
      <c r="ER130" s="202"/>
      <c r="ES130" s="202"/>
      <c r="ET130" s="202"/>
      <c r="EU130" s="202"/>
      <c r="EV130" s="202"/>
      <c r="EW130" s="202"/>
      <c r="EX130" s="202"/>
      <c r="EY130" s="202"/>
      <c r="EZ130" s="202"/>
      <c r="FA130" s="202"/>
      <c r="FB130" s="202"/>
      <c r="FC130" s="202"/>
      <c r="FD130" s="202"/>
      <c r="FE130" s="202"/>
      <c r="FF130" s="202"/>
      <c r="FG130" s="202"/>
      <c r="FH130" s="202"/>
      <c r="FI130" s="202"/>
      <c r="FJ130" s="202"/>
      <c r="FK130" s="202"/>
      <c r="FL130" s="202"/>
      <c r="FM130" s="202"/>
      <c r="FN130" s="202"/>
      <c r="FO130" s="202"/>
      <c r="FP130" s="202"/>
      <c r="FQ130" s="202"/>
      <c r="FR130" s="202"/>
      <c r="FS130" s="202"/>
      <c r="FT130" s="202"/>
      <c r="FU130" s="202"/>
      <c r="FV130" s="202"/>
      <c r="FW130" s="202"/>
      <c r="FX130" s="202"/>
      <c r="FY130" s="202"/>
      <c r="FZ130" s="202"/>
      <c r="GA130" s="202"/>
      <c r="GB130" s="202"/>
      <c r="GC130" s="202"/>
      <c r="GD130" s="202"/>
      <c r="GE130" s="202"/>
      <c r="GF130" s="202"/>
      <c r="GG130" s="202"/>
      <c r="GH130" s="202"/>
      <c r="GI130" s="202"/>
      <c r="GJ130" s="202"/>
      <c r="GK130" s="202"/>
      <c r="GL130" s="202"/>
      <c r="GM130" s="202"/>
      <c r="GN130" s="202"/>
      <c r="GO130" s="202"/>
      <c r="GP130" s="202"/>
      <c r="GQ130" s="202"/>
      <c r="GR130" s="202"/>
      <c r="GS130" s="202"/>
      <c r="GT130" s="202"/>
      <c r="GU130" s="202"/>
      <c r="GV130" s="202"/>
      <c r="GW130" s="202"/>
      <c r="GX130" s="202"/>
      <c r="GY130" s="202"/>
      <c r="GZ130" s="202"/>
      <c r="HA130" s="202"/>
      <c r="HB130" s="202"/>
      <c r="HC130" s="202"/>
      <c r="HD130" s="202"/>
      <c r="HE130" s="202"/>
      <c r="HF130" s="202"/>
      <c r="HG130" s="202"/>
      <c r="HH130" s="202"/>
      <c r="HI130" s="202"/>
      <c r="HJ130" s="202"/>
      <c r="HK130" s="202"/>
      <c r="HL130" s="202"/>
      <c r="HM130" s="154"/>
      <c r="HN130" s="154"/>
      <c r="HO130" s="154"/>
      <c r="HP130" s="154"/>
      <c r="HQ130" s="154"/>
      <c r="HR130" s="154"/>
      <c r="HS130" s="154"/>
      <c r="HT130" s="154"/>
      <c r="HU130" s="154"/>
      <c r="HV130" s="154"/>
      <c r="HW130" s="166"/>
    </row>
    <row r="131" spans="1:231">
      <c r="A131" s="145">
        <f t="shared" si="46"/>
        <v>44549</v>
      </c>
      <c r="B131" s="219">
        <f>'Age&amp;Sex by occurrence date'!$AGI22</f>
        <v>16559</v>
      </c>
      <c r="C131" s="219">
        <v>13556</v>
      </c>
      <c r="D131" s="219">
        <v>13556</v>
      </c>
      <c r="E131" s="219">
        <v>13556</v>
      </c>
      <c r="F131" s="219">
        <v>13556</v>
      </c>
      <c r="G131" s="219">
        <v>13556</v>
      </c>
      <c r="H131" s="219">
        <v>13556</v>
      </c>
      <c r="I131" s="219">
        <v>13556</v>
      </c>
      <c r="J131" s="219">
        <v>13556</v>
      </c>
      <c r="K131" s="219">
        <v>13556</v>
      </c>
      <c r="L131" s="219">
        <v>13556</v>
      </c>
      <c r="M131" s="219">
        <v>13556</v>
      </c>
      <c r="N131" s="219">
        <v>13556</v>
      </c>
      <c r="O131" s="219">
        <v>13556</v>
      </c>
      <c r="P131" s="219">
        <v>13556</v>
      </c>
      <c r="Q131" s="219">
        <v>13555</v>
      </c>
      <c r="R131" s="219">
        <v>13555</v>
      </c>
      <c r="S131" s="219">
        <v>13555</v>
      </c>
      <c r="T131" s="219">
        <v>13547</v>
      </c>
      <c r="U131" s="219">
        <v>13547</v>
      </c>
      <c r="V131" s="219">
        <v>13546</v>
      </c>
      <c r="W131" s="219">
        <v>13546</v>
      </c>
      <c r="X131" s="219">
        <v>13546</v>
      </c>
      <c r="Y131" s="219">
        <v>13495</v>
      </c>
      <c r="Z131" s="219">
        <v>13476</v>
      </c>
      <c r="AA131" s="219">
        <v>13390</v>
      </c>
      <c r="AB131" s="219">
        <v>13203</v>
      </c>
      <c r="AC131" s="219">
        <v>13203</v>
      </c>
      <c r="AD131" s="219">
        <v>13203</v>
      </c>
      <c r="AE131" s="219">
        <v>13185</v>
      </c>
      <c r="AF131" s="219">
        <v>13185</v>
      </c>
      <c r="AG131" s="219">
        <v>13185</v>
      </c>
      <c r="AH131" s="219">
        <v>13185</v>
      </c>
      <c r="AI131" s="219">
        <v>13185</v>
      </c>
      <c r="AJ131" s="219">
        <v>13185</v>
      </c>
      <c r="AK131" s="219">
        <v>13185</v>
      </c>
      <c r="AL131" s="219">
        <v>13185</v>
      </c>
      <c r="AM131" s="219">
        <v>13185</v>
      </c>
      <c r="AN131" s="219">
        <v>13185</v>
      </c>
      <c r="AO131" s="219">
        <v>13185</v>
      </c>
      <c r="AP131" s="219">
        <v>13185</v>
      </c>
      <c r="AQ131" s="219">
        <v>13185</v>
      </c>
      <c r="AR131" s="219">
        <v>13185</v>
      </c>
      <c r="AS131" s="219">
        <v>13185</v>
      </c>
      <c r="AT131" s="219">
        <v>13178</v>
      </c>
      <c r="AU131" s="219">
        <v>13178</v>
      </c>
      <c r="AV131" s="219">
        <v>13178</v>
      </c>
      <c r="AW131" s="219">
        <v>13178</v>
      </c>
      <c r="AX131" s="219">
        <v>13178</v>
      </c>
      <c r="AY131" s="219">
        <v>13178</v>
      </c>
      <c r="AZ131" s="219">
        <v>13177</v>
      </c>
      <c r="BA131" s="219">
        <v>13177</v>
      </c>
      <c r="BB131" s="219">
        <v>13177</v>
      </c>
      <c r="BC131" s="219">
        <v>13177</v>
      </c>
      <c r="BD131" s="219">
        <v>13177</v>
      </c>
      <c r="BE131" s="219">
        <v>13177</v>
      </c>
      <c r="BF131" s="219">
        <v>13177</v>
      </c>
      <c r="BG131" s="219">
        <v>13177</v>
      </c>
      <c r="BH131" s="219">
        <v>13177</v>
      </c>
      <c r="BI131" s="219">
        <v>13177</v>
      </c>
      <c r="BJ131" s="219">
        <v>13177</v>
      </c>
      <c r="BK131" s="219">
        <v>13177</v>
      </c>
      <c r="BL131" s="219">
        <v>13175</v>
      </c>
      <c r="BM131" s="219">
        <v>13175</v>
      </c>
      <c r="BN131" s="219">
        <v>13175</v>
      </c>
      <c r="BO131" s="219">
        <v>13175</v>
      </c>
      <c r="BP131" s="219">
        <v>13175</v>
      </c>
      <c r="BQ131" s="219">
        <v>13175</v>
      </c>
      <c r="BR131" s="219">
        <v>13175</v>
      </c>
      <c r="BS131" s="219">
        <v>13175</v>
      </c>
      <c r="BT131" s="219">
        <v>13175</v>
      </c>
      <c r="BU131" s="219">
        <v>13175</v>
      </c>
      <c r="BV131" s="219">
        <v>13175</v>
      </c>
      <c r="BW131" s="219">
        <v>13175</v>
      </c>
      <c r="BX131" s="219">
        <v>13174</v>
      </c>
      <c r="BY131" s="219">
        <v>13173</v>
      </c>
      <c r="BZ131" s="219">
        <v>13173</v>
      </c>
      <c r="CA131" s="219">
        <v>13173</v>
      </c>
      <c r="CB131" s="219">
        <v>13173</v>
      </c>
      <c r="CC131" s="219">
        <v>13172</v>
      </c>
      <c r="CD131" s="219">
        <v>13172</v>
      </c>
      <c r="CE131" s="219">
        <v>13172</v>
      </c>
      <c r="CF131" s="219">
        <v>13172</v>
      </c>
      <c r="CG131" s="219">
        <v>13172</v>
      </c>
      <c r="CH131" s="219">
        <v>13171</v>
      </c>
      <c r="CI131" s="219">
        <v>13171</v>
      </c>
      <c r="CJ131" s="219">
        <v>13170</v>
      </c>
      <c r="CK131" s="219">
        <v>13170</v>
      </c>
      <c r="CL131" s="219">
        <v>13170</v>
      </c>
      <c r="CM131" s="219">
        <v>13169</v>
      </c>
      <c r="CN131" s="219">
        <v>13169</v>
      </c>
      <c r="CO131" s="219">
        <v>13166</v>
      </c>
      <c r="CP131" s="219">
        <v>13166</v>
      </c>
      <c r="CQ131" s="219">
        <v>13166</v>
      </c>
      <c r="CR131" s="219">
        <v>13166</v>
      </c>
      <c r="CS131" s="219">
        <v>13166</v>
      </c>
      <c r="CT131" s="219">
        <v>13166</v>
      </c>
      <c r="CU131" s="219">
        <v>13165</v>
      </c>
      <c r="CV131" s="219">
        <v>13163</v>
      </c>
      <c r="CW131" s="219">
        <v>13162</v>
      </c>
      <c r="CX131" s="219">
        <v>13161</v>
      </c>
      <c r="CY131" s="219">
        <v>13159</v>
      </c>
      <c r="CZ131" s="219">
        <v>13159</v>
      </c>
      <c r="DA131" s="219">
        <v>13156</v>
      </c>
      <c r="DB131" s="219">
        <v>13153</v>
      </c>
      <c r="DC131" s="219">
        <v>13153</v>
      </c>
      <c r="DD131" s="219">
        <v>13152</v>
      </c>
      <c r="DE131" s="219">
        <v>13148</v>
      </c>
      <c r="DF131" s="219">
        <v>13130</v>
      </c>
      <c r="DG131" s="219">
        <v>13120</v>
      </c>
      <c r="DH131" s="219">
        <v>13088</v>
      </c>
      <c r="DI131" s="219"/>
      <c r="DJ131" s="219"/>
      <c r="DK131" s="219"/>
      <c r="DL131" s="219"/>
      <c r="DM131" s="219"/>
      <c r="DN131" s="219"/>
      <c r="DO131" s="219"/>
      <c r="DP131" s="219"/>
      <c r="DQ131" s="219"/>
      <c r="DR131" s="219"/>
      <c r="DS131" s="219"/>
      <c r="DT131" s="219"/>
      <c r="DU131" s="219"/>
      <c r="DV131" s="219"/>
      <c r="DW131" s="219"/>
      <c r="DX131" s="219"/>
      <c r="DY131" s="219"/>
      <c r="DZ131" s="219"/>
      <c r="EA131" s="219"/>
      <c r="EB131" s="219"/>
      <c r="EC131" s="219"/>
      <c r="ED131" s="219"/>
      <c r="EE131" s="219"/>
      <c r="EF131" s="219"/>
      <c r="EG131" s="219"/>
      <c r="EH131" s="219"/>
      <c r="EI131" s="219"/>
      <c r="EJ131" s="219"/>
      <c r="EK131" s="219"/>
      <c r="EL131" s="219"/>
      <c r="EM131" s="219"/>
      <c r="EN131" s="231"/>
      <c r="EO131" s="239"/>
      <c r="EP131" s="226"/>
      <c r="EQ131" s="202"/>
      <c r="ER131" s="202"/>
      <c r="ES131" s="202"/>
      <c r="ET131" s="202"/>
      <c r="EU131" s="202"/>
      <c r="EV131" s="202"/>
      <c r="EW131" s="202"/>
      <c r="EX131" s="202"/>
      <c r="EY131" s="202"/>
      <c r="EZ131" s="202"/>
      <c r="FA131" s="202"/>
      <c r="FB131" s="202"/>
      <c r="FC131" s="202"/>
      <c r="FD131" s="202"/>
      <c r="FE131" s="202"/>
      <c r="FF131" s="202"/>
      <c r="FG131" s="202"/>
      <c r="FH131" s="202"/>
      <c r="FI131" s="202"/>
      <c r="FJ131" s="202"/>
      <c r="FK131" s="202"/>
      <c r="FL131" s="202"/>
      <c r="FM131" s="202"/>
      <c r="FN131" s="202"/>
      <c r="FO131" s="202"/>
      <c r="FP131" s="202"/>
      <c r="FQ131" s="202"/>
      <c r="FR131" s="202"/>
      <c r="FS131" s="202"/>
      <c r="FT131" s="202"/>
      <c r="FU131" s="202"/>
      <c r="FV131" s="202"/>
      <c r="FW131" s="202"/>
      <c r="FX131" s="202"/>
      <c r="FY131" s="202"/>
      <c r="FZ131" s="202"/>
      <c r="GA131" s="202"/>
      <c r="GB131" s="202"/>
      <c r="GC131" s="202"/>
      <c r="GD131" s="202"/>
      <c r="GE131" s="202"/>
      <c r="GF131" s="202"/>
      <c r="GG131" s="202"/>
      <c r="GH131" s="202"/>
      <c r="GI131" s="202"/>
      <c r="GJ131" s="202"/>
      <c r="GK131" s="202"/>
      <c r="GL131" s="202"/>
      <c r="GM131" s="202"/>
      <c r="GN131" s="202"/>
      <c r="GO131" s="202"/>
      <c r="GP131" s="202"/>
      <c r="GQ131" s="202"/>
      <c r="GR131" s="202"/>
      <c r="GS131" s="202"/>
      <c r="GT131" s="202"/>
      <c r="GU131" s="202"/>
      <c r="GV131" s="202"/>
      <c r="GW131" s="202"/>
      <c r="GX131" s="202"/>
      <c r="GY131" s="202"/>
      <c r="GZ131" s="202"/>
      <c r="HA131" s="202"/>
      <c r="HB131" s="202"/>
      <c r="HC131" s="202"/>
      <c r="HD131" s="202"/>
      <c r="HE131" s="202"/>
      <c r="HF131" s="202"/>
      <c r="HG131" s="202"/>
      <c r="HH131" s="202"/>
      <c r="HI131" s="202"/>
      <c r="HJ131" s="202"/>
      <c r="HK131" s="202"/>
      <c r="HL131" s="202"/>
      <c r="HM131" s="154"/>
      <c r="HN131" s="154"/>
      <c r="HO131" s="154"/>
      <c r="HP131" s="154"/>
      <c r="HQ131" s="154"/>
      <c r="HR131" s="154"/>
      <c r="HS131" s="154"/>
      <c r="HT131" s="154"/>
      <c r="HU131" s="154"/>
      <c r="HV131" s="154"/>
      <c r="HW131" s="166"/>
    </row>
    <row r="132" spans="1:231">
      <c r="A132" s="145">
        <f t="shared" si="46"/>
        <v>44548</v>
      </c>
      <c r="B132" s="219">
        <f>'Age&amp;Sex by occurrence date'!$AGP22</f>
        <v>16523</v>
      </c>
      <c r="C132" s="219">
        <v>13526</v>
      </c>
      <c r="D132" s="219">
        <v>13526</v>
      </c>
      <c r="E132" s="219">
        <v>13526</v>
      </c>
      <c r="F132" s="219">
        <v>13526</v>
      </c>
      <c r="G132" s="219">
        <v>13526</v>
      </c>
      <c r="H132" s="219">
        <v>13526</v>
      </c>
      <c r="I132" s="219">
        <v>13526</v>
      </c>
      <c r="J132" s="219">
        <v>13526</v>
      </c>
      <c r="K132" s="219">
        <v>13526</v>
      </c>
      <c r="L132" s="219">
        <v>13526</v>
      </c>
      <c r="M132" s="219">
        <v>13526</v>
      </c>
      <c r="N132" s="219">
        <v>13526</v>
      </c>
      <c r="O132" s="219">
        <v>13526</v>
      </c>
      <c r="P132" s="219">
        <v>13526</v>
      </c>
      <c r="Q132" s="219">
        <v>13525</v>
      </c>
      <c r="R132" s="219">
        <v>13525</v>
      </c>
      <c r="S132" s="219">
        <v>13525</v>
      </c>
      <c r="T132" s="219">
        <v>13517</v>
      </c>
      <c r="U132" s="219">
        <v>13517</v>
      </c>
      <c r="V132" s="219">
        <v>13516</v>
      </c>
      <c r="W132" s="219">
        <v>13516</v>
      </c>
      <c r="X132" s="219">
        <v>13516</v>
      </c>
      <c r="Y132" s="219">
        <v>13465</v>
      </c>
      <c r="Z132" s="219">
        <v>13447</v>
      </c>
      <c r="AA132" s="219">
        <v>13361</v>
      </c>
      <c r="AB132" s="219">
        <v>13174</v>
      </c>
      <c r="AC132" s="219">
        <v>13174</v>
      </c>
      <c r="AD132" s="219">
        <v>13174</v>
      </c>
      <c r="AE132" s="219">
        <v>13157</v>
      </c>
      <c r="AF132" s="219">
        <v>13157</v>
      </c>
      <c r="AG132" s="219">
        <v>13157</v>
      </c>
      <c r="AH132" s="219">
        <v>13157</v>
      </c>
      <c r="AI132" s="219">
        <v>13157</v>
      </c>
      <c r="AJ132" s="219">
        <v>13157</v>
      </c>
      <c r="AK132" s="219">
        <v>13157</v>
      </c>
      <c r="AL132" s="219">
        <v>13157</v>
      </c>
      <c r="AM132" s="219">
        <v>13157</v>
      </c>
      <c r="AN132" s="219">
        <v>13157</v>
      </c>
      <c r="AO132" s="219">
        <v>13157</v>
      </c>
      <c r="AP132" s="219">
        <v>13157</v>
      </c>
      <c r="AQ132" s="219">
        <v>13157</v>
      </c>
      <c r="AR132" s="219">
        <v>13157</v>
      </c>
      <c r="AS132" s="219">
        <v>13157</v>
      </c>
      <c r="AT132" s="219">
        <v>13150</v>
      </c>
      <c r="AU132" s="219">
        <v>13150</v>
      </c>
      <c r="AV132" s="219">
        <v>13150</v>
      </c>
      <c r="AW132" s="219">
        <v>13150</v>
      </c>
      <c r="AX132" s="219">
        <v>13150</v>
      </c>
      <c r="AY132" s="219">
        <v>13150</v>
      </c>
      <c r="AZ132" s="219">
        <v>13149</v>
      </c>
      <c r="BA132" s="219">
        <v>13149</v>
      </c>
      <c r="BB132" s="219">
        <v>13149</v>
      </c>
      <c r="BC132" s="219">
        <v>13149</v>
      </c>
      <c r="BD132" s="219">
        <v>13149</v>
      </c>
      <c r="BE132" s="219">
        <v>13149</v>
      </c>
      <c r="BF132" s="219">
        <v>13149</v>
      </c>
      <c r="BG132" s="219">
        <v>13149</v>
      </c>
      <c r="BH132" s="219">
        <v>13149</v>
      </c>
      <c r="BI132" s="219">
        <v>13149</v>
      </c>
      <c r="BJ132" s="219">
        <v>13149</v>
      </c>
      <c r="BK132" s="219">
        <v>13149</v>
      </c>
      <c r="BL132" s="219">
        <v>13147</v>
      </c>
      <c r="BM132" s="219">
        <v>13147</v>
      </c>
      <c r="BN132" s="219">
        <v>13147</v>
      </c>
      <c r="BO132" s="219">
        <v>13147</v>
      </c>
      <c r="BP132" s="219">
        <v>13147</v>
      </c>
      <c r="BQ132" s="219">
        <v>13147</v>
      </c>
      <c r="BR132" s="219">
        <v>13147</v>
      </c>
      <c r="BS132" s="219">
        <v>13147</v>
      </c>
      <c r="BT132" s="219">
        <v>13147</v>
      </c>
      <c r="BU132" s="219">
        <v>13147</v>
      </c>
      <c r="BV132" s="219">
        <v>13147</v>
      </c>
      <c r="BW132" s="219">
        <v>13147</v>
      </c>
      <c r="BX132" s="219">
        <v>13146</v>
      </c>
      <c r="BY132" s="219">
        <v>13145</v>
      </c>
      <c r="BZ132" s="219">
        <v>13145</v>
      </c>
      <c r="CA132" s="219">
        <v>13145</v>
      </c>
      <c r="CB132" s="219">
        <v>13145</v>
      </c>
      <c r="CC132" s="219">
        <v>13144</v>
      </c>
      <c r="CD132" s="219">
        <v>13144</v>
      </c>
      <c r="CE132" s="219">
        <v>13144</v>
      </c>
      <c r="CF132" s="219">
        <v>13144</v>
      </c>
      <c r="CG132" s="219">
        <v>13144</v>
      </c>
      <c r="CH132" s="219">
        <v>13144</v>
      </c>
      <c r="CI132" s="219">
        <v>13144</v>
      </c>
      <c r="CJ132" s="219">
        <v>13143</v>
      </c>
      <c r="CK132" s="219">
        <v>13143</v>
      </c>
      <c r="CL132" s="219">
        <v>13143</v>
      </c>
      <c r="CM132" s="219">
        <v>13142</v>
      </c>
      <c r="CN132" s="219">
        <v>13142</v>
      </c>
      <c r="CO132" s="219">
        <v>13139</v>
      </c>
      <c r="CP132" s="219">
        <v>13139</v>
      </c>
      <c r="CQ132" s="219">
        <v>13139</v>
      </c>
      <c r="CR132" s="219">
        <v>13139</v>
      </c>
      <c r="CS132" s="219">
        <v>13139</v>
      </c>
      <c r="CT132" s="219">
        <v>13139</v>
      </c>
      <c r="CU132" s="219">
        <v>13138</v>
      </c>
      <c r="CV132" s="219">
        <v>13136</v>
      </c>
      <c r="CW132" s="219">
        <v>13135</v>
      </c>
      <c r="CX132" s="219">
        <v>13135</v>
      </c>
      <c r="CY132" s="219">
        <v>13133</v>
      </c>
      <c r="CZ132" s="219">
        <v>13132</v>
      </c>
      <c r="DA132" s="219">
        <v>13131</v>
      </c>
      <c r="DB132" s="219">
        <v>13128</v>
      </c>
      <c r="DC132" s="219">
        <v>13128</v>
      </c>
      <c r="DD132" s="219">
        <v>13127</v>
      </c>
      <c r="DE132" s="219">
        <v>13124</v>
      </c>
      <c r="DF132" s="219">
        <v>13108</v>
      </c>
      <c r="DG132" s="219">
        <v>13101</v>
      </c>
      <c r="DH132" s="219">
        <v>13076</v>
      </c>
      <c r="DI132" s="219">
        <v>13068</v>
      </c>
      <c r="DJ132" s="219"/>
      <c r="DK132" s="219"/>
      <c r="DL132" s="219"/>
      <c r="DM132" s="219"/>
      <c r="DN132" s="219"/>
      <c r="DO132" s="219"/>
      <c r="DP132" s="219"/>
      <c r="DQ132" s="219"/>
      <c r="DR132" s="219"/>
      <c r="DS132" s="219"/>
      <c r="DT132" s="219"/>
      <c r="DU132" s="219"/>
      <c r="DV132" s="219"/>
      <c r="DW132" s="219"/>
      <c r="DX132" s="219"/>
      <c r="DY132" s="219"/>
      <c r="DZ132" s="219"/>
      <c r="EA132" s="219"/>
      <c r="EB132" s="219"/>
      <c r="EC132" s="219"/>
      <c r="ED132" s="219"/>
      <c r="EE132" s="219"/>
      <c r="EF132" s="219"/>
      <c r="EG132" s="219"/>
      <c r="EH132" s="219"/>
      <c r="EI132" s="219"/>
      <c r="EJ132" s="219"/>
      <c r="EK132" s="219"/>
      <c r="EL132" s="219"/>
      <c r="EM132" s="219"/>
      <c r="EN132" s="231"/>
      <c r="EO132" s="239"/>
      <c r="EP132" s="226"/>
      <c r="EQ132" s="202"/>
      <c r="ER132" s="202"/>
      <c r="ES132" s="202"/>
      <c r="ET132" s="202"/>
      <c r="EU132" s="202"/>
      <c r="EV132" s="202"/>
      <c r="EW132" s="202"/>
      <c r="EX132" s="202"/>
      <c r="EY132" s="202"/>
      <c r="EZ132" s="202"/>
      <c r="FA132" s="202"/>
      <c r="FB132" s="202"/>
      <c r="FC132" s="202"/>
      <c r="FD132" s="202"/>
      <c r="FE132" s="202"/>
      <c r="FF132" s="202"/>
      <c r="FG132" s="202"/>
      <c r="FH132" s="202"/>
      <c r="FI132" s="202"/>
      <c r="FJ132" s="202"/>
      <c r="FK132" s="202"/>
      <c r="FL132" s="202"/>
      <c r="FM132" s="202"/>
      <c r="FN132" s="202"/>
      <c r="FO132" s="202"/>
      <c r="FP132" s="202"/>
      <c r="FQ132" s="202"/>
      <c r="FR132" s="202"/>
      <c r="FS132" s="202"/>
      <c r="FT132" s="202"/>
      <c r="FU132" s="202"/>
      <c r="FV132" s="202"/>
      <c r="FW132" s="202"/>
      <c r="FX132" s="202"/>
      <c r="FY132" s="202"/>
      <c r="FZ132" s="202"/>
      <c r="GA132" s="202"/>
      <c r="GB132" s="202"/>
      <c r="GC132" s="202"/>
      <c r="GD132" s="202"/>
      <c r="GE132" s="202"/>
      <c r="GF132" s="202"/>
      <c r="GG132" s="202"/>
      <c r="GH132" s="202"/>
      <c r="GI132" s="202"/>
      <c r="GJ132" s="202"/>
      <c r="GK132" s="202"/>
      <c r="GL132" s="202"/>
      <c r="GM132" s="202"/>
      <c r="GN132" s="202"/>
      <c r="GO132" s="202"/>
      <c r="GP132" s="202"/>
      <c r="GQ132" s="202"/>
      <c r="GR132" s="202"/>
      <c r="GS132" s="202"/>
      <c r="GT132" s="202"/>
      <c r="GU132" s="202"/>
      <c r="GV132" s="202"/>
      <c r="GW132" s="202"/>
      <c r="GX132" s="202"/>
      <c r="GY132" s="202"/>
      <c r="GZ132" s="202"/>
      <c r="HA132" s="202"/>
      <c r="HB132" s="202"/>
      <c r="HC132" s="202"/>
      <c r="HD132" s="202"/>
      <c r="HE132" s="202"/>
      <c r="HF132" s="202"/>
      <c r="HG132" s="202"/>
      <c r="HH132" s="202"/>
      <c r="HI132" s="202"/>
      <c r="HJ132" s="202"/>
      <c r="HK132" s="202"/>
      <c r="HL132" s="202"/>
      <c r="HM132" s="154"/>
      <c r="HN132" s="154"/>
      <c r="HO132" s="154"/>
      <c r="HP132" s="154"/>
      <c r="HQ132" s="154"/>
      <c r="HR132" s="154"/>
      <c r="HS132" s="154"/>
      <c r="HT132" s="154"/>
      <c r="HU132" s="154"/>
      <c r="HV132" s="154"/>
      <c r="HW132" s="166"/>
    </row>
    <row r="133" spans="1:231">
      <c r="A133" s="145">
        <f t="shared" si="46"/>
        <v>44547</v>
      </c>
      <c r="B133" s="219">
        <f>'Age&amp;Sex by occurrence date'!$AGW22</f>
        <v>16493</v>
      </c>
      <c r="C133" s="219">
        <v>13501</v>
      </c>
      <c r="D133" s="219">
        <v>13501</v>
      </c>
      <c r="E133" s="219">
        <v>13501</v>
      </c>
      <c r="F133" s="219">
        <v>13501</v>
      </c>
      <c r="G133" s="219">
        <v>13501</v>
      </c>
      <c r="H133" s="219">
        <v>13501</v>
      </c>
      <c r="I133" s="219">
        <v>13501</v>
      </c>
      <c r="J133" s="219">
        <v>13501</v>
      </c>
      <c r="K133" s="219">
        <v>13501</v>
      </c>
      <c r="L133" s="219">
        <v>13501</v>
      </c>
      <c r="M133" s="219">
        <v>13501</v>
      </c>
      <c r="N133" s="219">
        <v>13501</v>
      </c>
      <c r="O133" s="219">
        <v>13501</v>
      </c>
      <c r="P133" s="219">
        <v>13501</v>
      </c>
      <c r="Q133" s="219">
        <v>13500</v>
      </c>
      <c r="R133" s="219">
        <v>13500</v>
      </c>
      <c r="S133" s="219">
        <v>13500</v>
      </c>
      <c r="T133" s="219">
        <v>13492</v>
      </c>
      <c r="U133" s="219">
        <v>13492</v>
      </c>
      <c r="V133" s="219">
        <v>13491</v>
      </c>
      <c r="W133" s="219">
        <v>13491</v>
      </c>
      <c r="X133" s="219">
        <v>13491</v>
      </c>
      <c r="Y133" s="219">
        <v>13440</v>
      </c>
      <c r="Z133" s="219">
        <v>13422</v>
      </c>
      <c r="AA133" s="219">
        <v>13336</v>
      </c>
      <c r="AB133" s="219">
        <v>13150</v>
      </c>
      <c r="AC133" s="219">
        <v>13150</v>
      </c>
      <c r="AD133" s="219">
        <v>13150</v>
      </c>
      <c r="AE133" s="219">
        <v>13134</v>
      </c>
      <c r="AF133" s="219">
        <v>13134</v>
      </c>
      <c r="AG133" s="219">
        <v>13134</v>
      </c>
      <c r="AH133" s="219">
        <v>13134</v>
      </c>
      <c r="AI133" s="219">
        <v>13134</v>
      </c>
      <c r="AJ133" s="219">
        <v>13134</v>
      </c>
      <c r="AK133" s="219">
        <v>13134</v>
      </c>
      <c r="AL133" s="219">
        <v>13134</v>
      </c>
      <c r="AM133" s="219">
        <v>13134</v>
      </c>
      <c r="AN133" s="219">
        <v>13134</v>
      </c>
      <c r="AO133" s="219">
        <v>13134</v>
      </c>
      <c r="AP133" s="219">
        <v>13134</v>
      </c>
      <c r="AQ133" s="219">
        <v>13134</v>
      </c>
      <c r="AR133" s="219">
        <v>13134</v>
      </c>
      <c r="AS133" s="219">
        <v>13134</v>
      </c>
      <c r="AT133" s="219">
        <v>13127</v>
      </c>
      <c r="AU133" s="219">
        <v>13127</v>
      </c>
      <c r="AV133" s="219">
        <v>13127</v>
      </c>
      <c r="AW133" s="219">
        <v>13127</v>
      </c>
      <c r="AX133" s="219">
        <v>13127</v>
      </c>
      <c r="AY133" s="219">
        <v>13127</v>
      </c>
      <c r="AZ133" s="219">
        <v>13126</v>
      </c>
      <c r="BA133" s="219">
        <v>13126</v>
      </c>
      <c r="BB133" s="219">
        <v>13126</v>
      </c>
      <c r="BC133" s="219">
        <v>13126</v>
      </c>
      <c r="BD133" s="219">
        <v>13126</v>
      </c>
      <c r="BE133" s="219">
        <v>13126</v>
      </c>
      <c r="BF133" s="219">
        <v>13126</v>
      </c>
      <c r="BG133" s="219">
        <v>13126</v>
      </c>
      <c r="BH133" s="219">
        <v>13126</v>
      </c>
      <c r="BI133" s="219">
        <v>13126</v>
      </c>
      <c r="BJ133" s="219">
        <v>13126</v>
      </c>
      <c r="BK133" s="219">
        <v>13126</v>
      </c>
      <c r="BL133" s="219">
        <v>13124</v>
      </c>
      <c r="BM133" s="219">
        <v>13124</v>
      </c>
      <c r="BN133" s="219">
        <v>13124</v>
      </c>
      <c r="BO133" s="219">
        <v>13124</v>
      </c>
      <c r="BP133" s="219">
        <v>13124</v>
      </c>
      <c r="BQ133" s="219">
        <v>13124</v>
      </c>
      <c r="BR133" s="219">
        <v>13124</v>
      </c>
      <c r="BS133" s="219">
        <v>13124</v>
      </c>
      <c r="BT133" s="219">
        <v>13124</v>
      </c>
      <c r="BU133" s="219">
        <v>13124</v>
      </c>
      <c r="BV133" s="219">
        <v>13124</v>
      </c>
      <c r="BW133" s="219">
        <v>13124</v>
      </c>
      <c r="BX133" s="219">
        <v>13123</v>
      </c>
      <c r="BY133" s="219">
        <v>13122</v>
      </c>
      <c r="BZ133" s="219">
        <v>13122</v>
      </c>
      <c r="CA133" s="219">
        <v>13122</v>
      </c>
      <c r="CB133" s="219">
        <v>13122</v>
      </c>
      <c r="CC133" s="219">
        <v>13121</v>
      </c>
      <c r="CD133" s="219">
        <v>13121</v>
      </c>
      <c r="CE133" s="219">
        <v>13121</v>
      </c>
      <c r="CF133" s="219">
        <v>13121</v>
      </c>
      <c r="CG133" s="219">
        <v>13121</v>
      </c>
      <c r="CH133" s="219">
        <v>13121</v>
      </c>
      <c r="CI133" s="219">
        <v>13121</v>
      </c>
      <c r="CJ133" s="219">
        <v>13120</v>
      </c>
      <c r="CK133" s="219">
        <v>13120</v>
      </c>
      <c r="CL133" s="219">
        <v>13120</v>
      </c>
      <c r="CM133" s="219">
        <v>13119</v>
      </c>
      <c r="CN133" s="219">
        <v>13119</v>
      </c>
      <c r="CO133" s="219">
        <v>13116</v>
      </c>
      <c r="CP133" s="219">
        <v>13116</v>
      </c>
      <c r="CQ133" s="219">
        <v>13116</v>
      </c>
      <c r="CR133" s="219">
        <v>13116</v>
      </c>
      <c r="CS133" s="219">
        <v>13116</v>
      </c>
      <c r="CT133" s="219">
        <v>13116</v>
      </c>
      <c r="CU133" s="219">
        <v>13115</v>
      </c>
      <c r="CV133" s="219">
        <v>13113</v>
      </c>
      <c r="CW133" s="219">
        <v>13112</v>
      </c>
      <c r="CX133" s="219">
        <v>13112</v>
      </c>
      <c r="CY133" s="219">
        <v>13110</v>
      </c>
      <c r="CZ133" s="219">
        <v>13109</v>
      </c>
      <c r="DA133" s="219">
        <v>13108</v>
      </c>
      <c r="DB133" s="219">
        <v>13105</v>
      </c>
      <c r="DC133" s="219">
        <v>13105</v>
      </c>
      <c r="DD133" s="219">
        <v>13104</v>
      </c>
      <c r="DE133" s="219">
        <v>13102</v>
      </c>
      <c r="DF133" s="219">
        <v>13088</v>
      </c>
      <c r="DG133" s="219">
        <v>13081</v>
      </c>
      <c r="DH133" s="219">
        <v>13062</v>
      </c>
      <c r="DI133" s="219">
        <v>13060</v>
      </c>
      <c r="DJ133" s="219"/>
      <c r="DK133" s="219"/>
      <c r="DL133" s="219"/>
      <c r="DM133" s="219"/>
      <c r="DN133" s="219"/>
      <c r="DO133" s="219"/>
      <c r="DP133" s="219"/>
      <c r="DQ133" s="219"/>
      <c r="DR133" s="219"/>
      <c r="DS133" s="219"/>
      <c r="DT133" s="219"/>
      <c r="DU133" s="219"/>
      <c r="DV133" s="219"/>
      <c r="DW133" s="219"/>
      <c r="DX133" s="219"/>
      <c r="DY133" s="219"/>
      <c r="DZ133" s="219"/>
      <c r="EA133" s="219"/>
      <c r="EB133" s="219"/>
      <c r="EC133" s="219"/>
      <c r="ED133" s="219"/>
      <c r="EE133" s="219"/>
      <c r="EF133" s="219"/>
      <c r="EG133" s="219"/>
      <c r="EH133" s="219"/>
      <c r="EI133" s="219"/>
      <c r="EJ133" s="219"/>
      <c r="EK133" s="219"/>
      <c r="EL133" s="219"/>
      <c r="EM133" s="219"/>
      <c r="EN133" s="231"/>
      <c r="EO133" s="239"/>
      <c r="EP133" s="226"/>
      <c r="EQ133" s="202"/>
      <c r="ER133" s="202"/>
      <c r="ES133" s="202"/>
      <c r="ET133" s="202"/>
      <c r="EU133" s="202"/>
      <c r="EV133" s="202"/>
      <c r="EW133" s="202"/>
      <c r="EX133" s="202"/>
      <c r="EY133" s="202"/>
      <c r="EZ133" s="202"/>
      <c r="FA133" s="202"/>
      <c r="FB133" s="202"/>
      <c r="FC133" s="202"/>
      <c r="FD133" s="202"/>
      <c r="FE133" s="202"/>
      <c r="FF133" s="202"/>
      <c r="FG133" s="202"/>
      <c r="FH133" s="202"/>
      <c r="FI133" s="202"/>
      <c r="FJ133" s="202"/>
      <c r="FK133" s="202"/>
      <c r="FL133" s="202"/>
      <c r="FM133" s="202"/>
      <c r="FN133" s="202"/>
      <c r="FO133" s="202"/>
      <c r="FP133" s="202"/>
      <c r="FQ133" s="202"/>
      <c r="FR133" s="202"/>
      <c r="FS133" s="202"/>
      <c r="FT133" s="202"/>
      <c r="FU133" s="202"/>
      <c r="FV133" s="202"/>
      <c r="FW133" s="202"/>
      <c r="FX133" s="202"/>
      <c r="FY133" s="202"/>
      <c r="FZ133" s="202"/>
      <c r="GA133" s="202"/>
      <c r="GB133" s="202"/>
      <c r="GC133" s="202"/>
      <c r="GD133" s="202"/>
      <c r="GE133" s="202"/>
      <c r="GF133" s="202"/>
      <c r="GG133" s="202"/>
      <c r="GH133" s="202"/>
      <c r="GI133" s="202"/>
      <c r="GJ133" s="202"/>
      <c r="GK133" s="202"/>
      <c r="GL133" s="202"/>
      <c r="GM133" s="202"/>
      <c r="GN133" s="202"/>
      <c r="GO133" s="202"/>
      <c r="GP133" s="202"/>
      <c r="GQ133" s="202"/>
      <c r="GR133" s="202"/>
      <c r="GS133" s="202"/>
      <c r="GT133" s="202"/>
      <c r="GU133" s="202"/>
      <c r="GV133" s="202"/>
      <c r="GW133" s="202"/>
      <c r="GX133" s="202"/>
      <c r="GY133" s="202"/>
      <c r="GZ133" s="202"/>
      <c r="HA133" s="202"/>
      <c r="HB133" s="202"/>
      <c r="HC133" s="202"/>
      <c r="HD133" s="202"/>
      <c r="HE133" s="202"/>
      <c r="HF133" s="202"/>
      <c r="HG133" s="202"/>
      <c r="HH133" s="202"/>
      <c r="HI133" s="202"/>
      <c r="HJ133" s="202"/>
      <c r="HK133" s="202"/>
      <c r="HL133" s="202"/>
      <c r="HM133" s="154"/>
      <c r="HN133" s="154"/>
      <c r="HO133" s="154"/>
      <c r="HP133" s="154"/>
      <c r="HQ133" s="154"/>
      <c r="HR133" s="154"/>
      <c r="HS133" s="154"/>
      <c r="HT133" s="154"/>
      <c r="HU133" s="154"/>
      <c r="HV133" s="154"/>
      <c r="HW133" s="166"/>
    </row>
    <row r="134" spans="1:231">
      <c r="A134" s="145">
        <f t="shared" si="46"/>
        <v>44546</v>
      </c>
      <c r="B134" s="219">
        <f>'Age&amp;Sex by occurrence date'!$AHD22</f>
        <v>16458</v>
      </c>
      <c r="C134" s="219">
        <v>13473</v>
      </c>
      <c r="D134" s="219">
        <v>13473</v>
      </c>
      <c r="E134" s="219">
        <v>13473</v>
      </c>
      <c r="F134" s="219">
        <v>13473</v>
      </c>
      <c r="G134" s="219">
        <v>13473</v>
      </c>
      <c r="H134" s="219">
        <v>13473</v>
      </c>
      <c r="I134" s="219">
        <v>13473</v>
      </c>
      <c r="J134" s="219">
        <v>13473</v>
      </c>
      <c r="K134" s="219">
        <v>13473</v>
      </c>
      <c r="L134" s="219">
        <v>13473</v>
      </c>
      <c r="M134" s="219">
        <v>13473</v>
      </c>
      <c r="N134" s="219">
        <v>13473</v>
      </c>
      <c r="O134" s="219">
        <v>13473</v>
      </c>
      <c r="P134" s="219">
        <v>13473</v>
      </c>
      <c r="Q134" s="219">
        <v>13472</v>
      </c>
      <c r="R134" s="219">
        <v>13472</v>
      </c>
      <c r="S134" s="219">
        <v>13472</v>
      </c>
      <c r="T134" s="219">
        <v>13464</v>
      </c>
      <c r="U134" s="219">
        <v>13464</v>
      </c>
      <c r="V134" s="219">
        <v>13463</v>
      </c>
      <c r="W134" s="219">
        <v>13463</v>
      </c>
      <c r="X134" s="219">
        <v>13463</v>
      </c>
      <c r="Y134" s="219">
        <v>13412</v>
      </c>
      <c r="Z134" s="219">
        <v>13395</v>
      </c>
      <c r="AA134" s="219">
        <v>13309</v>
      </c>
      <c r="AB134" s="219">
        <v>13124</v>
      </c>
      <c r="AC134" s="219">
        <v>13124</v>
      </c>
      <c r="AD134" s="219">
        <v>13124</v>
      </c>
      <c r="AE134" s="219">
        <v>13109</v>
      </c>
      <c r="AF134" s="219">
        <v>13109</v>
      </c>
      <c r="AG134" s="219">
        <v>13109</v>
      </c>
      <c r="AH134" s="219">
        <v>13109</v>
      </c>
      <c r="AI134" s="219">
        <v>13109</v>
      </c>
      <c r="AJ134" s="219">
        <v>13109</v>
      </c>
      <c r="AK134" s="219">
        <v>13109</v>
      </c>
      <c r="AL134" s="219">
        <v>13109</v>
      </c>
      <c r="AM134" s="219">
        <v>13109</v>
      </c>
      <c r="AN134" s="219">
        <v>13109</v>
      </c>
      <c r="AO134" s="219">
        <v>13109</v>
      </c>
      <c r="AP134" s="219">
        <v>13109</v>
      </c>
      <c r="AQ134" s="219">
        <v>13109</v>
      </c>
      <c r="AR134" s="219">
        <v>13109</v>
      </c>
      <c r="AS134" s="219">
        <v>13109</v>
      </c>
      <c r="AT134" s="219">
        <v>13102</v>
      </c>
      <c r="AU134" s="219">
        <v>13102</v>
      </c>
      <c r="AV134" s="219">
        <v>13102</v>
      </c>
      <c r="AW134" s="219">
        <v>13102</v>
      </c>
      <c r="AX134" s="219">
        <v>13102</v>
      </c>
      <c r="AY134" s="219">
        <v>13102</v>
      </c>
      <c r="AZ134" s="219">
        <v>13101</v>
      </c>
      <c r="BA134" s="219">
        <v>13101</v>
      </c>
      <c r="BB134" s="219">
        <v>13101</v>
      </c>
      <c r="BC134" s="219">
        <v>13101</v>
      </c>
      <c r="BD134" s="219">
        <v>13101</v>
      </c>
      <c r="BE134" s="219">
        <v>13101</v>
      </c>
      <c r="BF134" s="219">
        <v>13101</v>
      </c>
      <c r="BG134" s="219">
        <v>13101</v>
      </c>
      <c r="BH134" s="219">
        <v>13101</v>
      </c>
      <c r="BI134" s="219">
        <v>13101</v>
      </c>
      <c r="BJ134" s="219">
        <v>13101</v>
      </c>
      <c r="BK134" s="219">
        <v>13101</v>
      </c>
      <c r="BL134" s="219">
        <v>13099</v>
      </c>
      <c r="BM134" s="219">
        <v>13099</v>
      </c>
      <c r="BN134" s="219">
        <v>13099</v>
      </c>
      <c r="BO134" s="219">
        <v>13099</v>
      </c>
      <c r="BP134" s="219">
        <v>13099</v>
      </c>
      <c r="BQ134" s="219">
        <v>13099</v>
      </c>
      <c r="BR134" s="219">
        <v>13099</v>
      </c>
      <c r="BS134" s="219">
        <v>13099</v>
      </c>
      <c r="BT134" s="219">
        <v>13099</v>
      </c>
      <c r="BU134" s="219">
        <v>13099</v>
      </c>
      <c r="BV134" s="219">
        <v>13099</v>
      </c>
      <c r="BW134" s="219">
        <v>13099</v>
      </c>
      <c r="BX134" s="219">
        <v>13098</v>
      </c>
      <c r="BY134" s="219">
        <v>13097</v>
      </c>
      <c r="BZ134" s="219">
        <v>13097</v>
      </c>
      <c r="CA134" s="219">
        <v>13097</v>
      </c>
      <c r="CB134" s="219">
        <v>13097</v>
      </c>
      <c r="CC134" s="219">
        <v>13096</v>
      </c>
      <c r="CD134" s="219">
        <v>13096</v>
      </c>
      <c r="CE134" s="219">
        <v>13096</v>
      </c>
      <c r="CF134" s="219">
        <v>13096</v>
      </c>
      <c r="CG134" s="219">
        <v>13096</v>
      </c>
      <c r="CH134" s="219">
        <v>13096</v>
      </c>
      <c r="CI134" s="219">
        <v>13096</v>
      </c>
      <c r="CJ134" s="219">
        <v>13095</v>
      </c>
      <c r="CK134" s="219">
        <v>13095</v>
      </c>
      <c r="CL134" s="219">
        <v>13095</v>
      </c>
      <c r="CM134" s="219">
        <v>13094</v>
      </c>
      <c r="CN134" s="219">
        <v>13094</v>
      </c>
      <c r="CO134" s="219">
        <v>13091</v>
      </c>
      <c r="CP134" s="219">
        <v>13091</v>
      </c>
      <c r="CQ134" s="219">
        <v>13091</v>
      </c>
      <c r="CR134" s="219">
        <v>13091</v>
      </c>
      <c r="CS134" s="219">
        <v>13091</v>
      </c>
      <c r="CT134" s="219">
        <v>13091</v>
      </c>
      <c r="CU134" s="219">
        <v>13090</v>
      </c>
      <c r="CV134" s="219">
        <v>13088</v>
      </c>
      <c r="CW134" s="219">
        <v>13088</v>
      </c>
      <c r="CX134" s="219">
        <v>13088</v>
      </c>
      <c r="CY134" s="219">
        <v>13086</v>
      </c>
      <c r="CZ134" s="219">
        <v>13086</v>
      </c>
      <c r="DA134" s="219">
        <v>13085</v>
      </c>
      <c r="DB134" s="219">
        <v>13083</v>
      </c>
      <c r="DC134" s="219">
        <v>13083</v>
      </c>
      <c r="DD134" s="219">
        <v>13082</v>
      </c>
      <c r="DE134" s="219">
        <v>13081</v>
      </c>
      <c r="DF134" s="219">
        <v>13069</v>
      </c>
      <c r="DG134" s="219">
        <v>13063</v>
      </c>
      <c r="DH134" s="219">
        <v>13047</v>
      </c>
      <c r="DI134" s="219">
        <v>13046</v>
      </c>
      <c r="DJ134" s="219">
        <v>13038</v>
      </c>
      <c r="DK134" s="219"/>
      <c r="DL134" s="219"/>
      <c r="DM134" s="219"/>
      <c r="DN134" s="219"/>
      <c r="DO134" s="219"/>
      <c r="DP134" s="219"/>
      <c r="DQ134" s="219"/>
      <c r="DR134" s="219"/>
      <c r="DS134" s="219"/>
      <c r="DT134" s="219"/>
      <c r="DU134" s="219"/>
      <c r="DV134" s="219"/>
      <c r="DW134" s="219"/>
      <c r="DX134" s="219"/>
      <c r="DY134" s="219"/>
      <c r="DZ134" s="219"/>
      <c r="EA134" s="219"/>
      <c r="EB134" s="219"/>
      <c r="EC134" s="219"/>
      <c r="ED134" s="219"/>
      <c r="EE134" s="219"/>
      <c r="EF134" s="219"/>
      <c r="EG134" s="219"/>
      <c r="EH134" s="219"/>
      <c r="EI134" s="219"/>
      <c r="EJ134" s="219"/>
      <c r="EK134" s="219"/>
      <c r="EL134" s="219"/>
      <c r="EM134" s="219"/>
      <c r="EN134" s="231"/>
      <c r="EO134" s="239"/>
      <c r="EP134" s="226"/>
      <c r="EQ134" s="202"/>
      <c r="ER134" s="202"/>
      <c r="ES134" s="202"/>
      <c r="ET134" s="202"/>
      <c r="EU134" s="202"/>
      <c r="EV134" s="202"/>
      <c r="EW134" s="202"/>
      <c r="EX134" s="202"/>
      <c r="EY134" s="202"/>
      <c r="EZ134" s="202"/>
      <c r="FA134" s="202"/>
      <c r="FB134" s="202"/>
      <c r="FC134" s="202"/>
      <c r="FD134" s="202"/>
      <c r="FE134" s="202"/>
      <c r="FF134" s="202"/>
      <c r="FG134" s="202"/>
      <c r="FH134" s="202"/>
      <c r="FI134" s="202"/>
      <c r="FJ134" s="202"/>
      <c r="FK134" s="202"/>
      <c r="FL134" s="202"/>
      <c r="FM134" s="202"/>
      <c r="FN134" s="202"/>
      <c r="FO134" s="202"/>
      <c r="FP134" s="202"/>
      <c r="FQ134" s="202"/>
      <c r="FR134" s="202"/>
      <c r="FS134" s="202"/>
      <c r="FT134" s="202"/>
      <c r="FU134" s="202"/>
      <c r="FV134" s="202"/>
      <c r="FW134" s="202"/>
      <c r="FX134" s="202"/>
      <c r="FY134" s="202"/>
      <c r="FZ134" s="202"/>
      <c r="GA134" s="202"/>
      <c r="GB134" s="202"/>
      <c r="GC134" s="202"/>
      <c r="GD134" s="202"/>
      <c r="GE134" s="202"/>
      <c r="GF134" s="202"/>
      <c r="GG134" s="202"/>
      <c r="GH134" s="202"/>
      <c r="GI134" s="202"/>
      <c r="GJ134" s="202"/>
      <c r="GK134" s="202"/>
      <c r="GL134" s="202"/>
      <c r="GM134" s="202"/>
      <c r="GN134" s="202"/>
      <c r="GO134" s="202"/>
      <c r="GP134" s="202"/>
      <c r="GQ134" s="202"/>
      <c r="GR134" s="202"/>
      <c r="GS134" s="202"/>
      <c r="GT134" s="202"/>
      <c r="GU134" s="202"/>
      <c r="GV134" s="202"/>
      <c r="GW134" s="202"/>
      <c r="GX134" s="202"/>
      <c r="GY134" s="202"/>
      <c r="GZ134" s="202"/>
      <c r="HA134" s="202"/>
      <c r="HB134" s="202"/>
      <c r="HC134" s="202"/>
      <c r="HD134" s="202"/>
      <c r="HE134" s="202"/>
      <c r="HF134" s="202"/>
      <c r="HG134" s="202"/>
      <c r="HH134" s="202"/>
      <c r="HI134" s="202"/>
      <c r="HJ134" s="202"/>
      <c r="HK134" s="202"/>
      <c r="HL134" s="202"/>
      <c r="HM134" s="154"/>
      <c r="HN134" s="154"/>
      <c r="HO134" s="154"/>
      <c r="HP134" s="154"/>
      <c r="HQ134" s="154"/>
      <c r="HR134" s="154"/>
      <c r="HS134" s="154"/>
      <c r="HT134" s="154"/>
      <c r="HU134" s="154"/>
      <c r="HV134" s="154"/>
      <c r="HW134" s="166"/>
    </row>
    <row r="135" spans="1:231">
      <c r="A135" s="145">
        <f t="shared" ref="A135:A141" si="47">A136+1</f>
        <v>44545</v>
      </c>
      <c r="B135" s="219">
        <f>'Age&amp;Sex by occurrence date'!$AHK22</f>
        <v>16417</v>
      </c>
      <c r="C135" s="219">
        <v>13443</v>
      </c>
      <c r="D135" s="219">
        <v>13443</v>
      </c>
      <c r="E135" s="219">
        <v>13443</v>
      </c>
      <c r="F135" s="219">
        <v>13443</v>
      </c>
      <c r="G135" s="219">
        <v>13443</v>
      </c>
      <c r="H135" s="219">
        <v>13443</v>
      </c>
      <c r="I135" s="219">
        <v>13443</v>
      </c>
      <c r="J135" s="219">
        <v>13443</v>
      </c>
      <c r="K135" s="219">
        <v>13443</v>
      </c>
      <c r="L135" s="219">
        <v>13443</v>
      </c>
      <c r="M135" s="219">
        <v>13443</v>
      </c>
      <c r="N135" s="219">
        <v>13443</v>
      </c>
      <c r="O135" s="219">
        <v>13443</v>
      </c>
      <c r="P135" s="219">
        <v>13443</v>
      </c>
      <c r="Q135" s="219">
        <v>13442</v>
      </c>
      <c r="R135" s="219">
        <v>13442</v>
      </c>
      <c r="S135" s="219">
        <v>13442</v>
      </c>
      <c r="T135" s="219">
        <v>13434</v>
      </c>
      <c r="U135" s="219">
        <v>13434</v>
      </c>
      <c r="V135" s="219">
        <v>13433</v>
      </c>
      <c r="W135" s="219">
        <v>13433</v>
      </c>
      <c r="X135" s="219">
        <v>13433</v>
      </c>
      <c r="Y135" s="219">
        <v>13382</v>
      </c>
      <c r="Z135" s="219">
        <v>13365</v>
      </c>
      <c r="AA135" s="219">
        <v>13280</v>
      </c>
      <c r="AB135" s="219">
        <v>13097</v>
      </c>
      <c r="AC135" s="219">
        <v>13097</v>
      </c>
      <c r="AD135" s="219">
        <v>13097</v>
      </c>
      <c r="AE135" s="219">
        <v>13083</v>
      </c>
      <c r="AF135" s="219">
        <v>13083</v>
      </c>
      <c r="AG135" s="219">
        <v>13083</v>
      </c>
      <c r="AH135" s="219">
        <v>13083</v>
      </c>
      <c r="AI135" s="219">
        <v>13083</v>
      </c>
      <c r="AJ135" s="219">
        <v>13083</v>
      </c>
      <c r="AK135" s="219">
        <v>13083</v>
      </c>
      <c r="AL135" s="219">
        <v>13083</v>
      </c>
      <c r="AM135" s="219">
        <v>13083</v>
      </c>
      <c r="AN135" s="219">
        <v>13083</v>
      </c>
      <c r="AO135" s="219">
        <v>13083</v>
      </c>
      <c r="AP135" s="219">
        <v>13083</v>
      </c>
      <c r="AQ135" s="219">
        <v>13083</v>
      </c>
      <c r="AR135" s="219">
        <v>13083</v>
      </c>
      <c r="AS135" s="219">
        <v>13083</v>
      </c>
      <c r="AT135" s="219">
        <v>13076</v>
      </c>
      <c r="AU135" s="219">
        <v>13076</v>
      </c>
      <c r="AV135" s="219">
        <v>13076</v>
      </c>
      <c r="AW135" s="219">
        <v>13076</v>
      </c>
      <c r="AX135" s="219">
        <v>13076</v>
      </c>
      <c r="AY135" s="219">
        <v>13076</v>
      </c>
      <c r="AZ135" s="219">
        <v>13075</v>
      </c>
      <c r="BA135" s="219">
        <v>13075</v>
      </c>
      <c r="BB135" s="219">
        <v>13075</v>
      </c>
      <c r="BC135" s="219">
        <v>13075</v>
      </c>
      <c r="BD135" s="219">
        <v>13075</v>
      </c>
      <c r="BE135" s="219">
        <v>13075</v>
      </c>
      <c r="BF135" s="219">
        <v>13075</v>
      </c>
      <c r="BG135" s="219">
        <v>13075</v>
      </c>
      <c r="BH135" s="219">
        <v>13075</v>
      </c>
      <c r="BI135" s="219">
        <v>13075</v>
      </c>
      <c r="BJ135" s="219">
        <v>13075</v>
      </c>
      <c r="BK135" s="219">
        <v>13075</v>
      </c>
      <c r="BL135" s="219">
        <v>13073</v>
      </c>
      <c r="BM135" s="219">
        <v>13073</v>
      </c>
      <c r="BN135" s="219">
        <v>13073</v>
      </c>
      <c r="BO135" s="219">
        <v>13073</v>
      </c>
      <c r="BP135" s="219">
        <v>13073</v>
      </c>
      <c r="BQ135" s="219">
        <v>13073</v>
      </c>
      <c r="BR135" s="219">
        <v>13073</v>
      </c>
      <c r="BS135" s="219">
        <v>13073</v>
      </c>
      <c r="BT135" s="219">
        <v>13073</v>
      </c>
      <c r="BU135" s="219">
        <v>13073</v>
      </c>
      <c r="BV135" s="219">
        <v>13073</v>
      </c>
      <c r="BW135" s="219">
        <v>13073</v>
      </c>
      <c r="BX135" s="219">
        <v>13072</v>
      </c>
      <c r="BY135" s="219">
        <v>13071</v>
      </c>
      <c r="BZ135" s="219">
        <v>13071</v>
      </c>
      <c r="CA135" s="219">
        <v>13071</v>
      </c>
      <c r="CB135" s="219">
        <v>13071</v>
      </c>
      <c r="CC135" s="219">
        <v>13070</v>
      </c>
      <c r="CD135" s="219">
        <v>13070</v>
      </c>
      <c r="CE135" s="219">
        <v>13070</v>
      </c>
      <c r="CF135" s="219">
        <v>13070</v>
      </c>
      <c r="CG135" s="219">
        <v>13070</v>
      </c>
      <c r="CH135" s="219">
        <v>13070</v>
      </c>
      <c r="CI135" s="219">
        <v>13070</v>
      </c>
      <c r="CJ135" s="219">
        <v>13069</v>
      </c>
      <c r="CK135" s="219">
        <v>13069</v>
      </c>
      <c r="CL135" s="219">
        <v>13069</v>
      </c>
      <c r="CM135" s="219">
        <v>13068</v>
      </c>
      <c r="CN135" s="219">
        <v>13068</v>
      </c>
      <c r="CO135" s="219">
        <v>13065</v>
      </c>
      <c r="CP135" s="219">
        <v>13065</v>
      </c>
      <c r="CQ135" s="219">
        <v>13065</v>
      </c>
      <c r="CR135" s="219">
        <v>13065</v>
      </c>
      <c r="CS135" s="219">
        <v>13065</v>
      </c>
      <c r="CT135" s="219">
        <v>13065</v>
      </c>
      <c r="CU135" s="219">
        <v>13064</v>
      </c>
      <c r="CV135" s="219">
        <v>13062</v>
      </c>
      <c r="CW135" s="219">
        <v>13062</v>
      </c>
      <c r="CX135" s="219">
        <v>13062</v>
      </c>
      <c r="CY135" s="219">
        <v>13060</v>
      </c>
      <c r="CZ135" s="219">
        <v>13060</v>
      </c>
      <c r="DA135" s="219">
        <v>13059</v>
      </c>
      <c r="DB135" s="219">
        <v>13057</v>
      </c>
      <c r="DC135" s="219">
        <v>13057</v>
      </c>
      <c r="DD135" s="219">
        <v>13056</v>
      </c>
      <c r="DE135" s="219">
        <v>13055</v>
      </c>
      <c r="DF135" s="219">
        <v>13045</v>
      </c>
      <c r="DG135" s="219">
        <v>13039</v>
      </c>
      <c r="DH135" s="219">
        <v>13023</v>
      </c>
      <c r="DI135" s="219">
        <v>13022</v>
      </c>
      <c r="DJ135" s="219">
        <v>13019</v>
      </c>
      <c r="DK135" s="219">
        <v>12987</v>
      </c>
      <c r="DL135" s="219"/>
      <c r="DM135" s="219"/>
      <c r="DN135" s="219"/>
      <c r="DO135" s="219"/>
      <c r="DP135" s="219"/>
      <c r="DQ135" s="219"/>
      <c r="DR135" s="219"/>
      <c r="DS135" s="219"/>
      <c r="DT135" s="219"/>
      <c r="DU135" s="219"/>
      <c r="DV135" s="219"/>
      <c r="DW135" s="219"/>
      <c r="DX135" s="219"/>
      <c r="DY135" s="219"/>
      <c r="DZ135" s="219"/>
      <c r="EA135" s="219"/>
      <c r="EB135" s="219"/>
      <c r="EC135" s="219"/>
      <c r="ED135" s="219"/>
      <c r="EE135" s="219"/>
      <c r="EF135" s="219"/>
      <c r="EG135" s="219"/>
      <c r="EH135" s="219"/>
      <c r="EI135" s="219"/>
      <c r="EJ135" s="219"/>
      <c r="EK135" s="219"/>
      <c r="EL135" s="219"/>
      <c r="EM135" s="219"/>
      <c r="EN135" s="231"/>
      <c r="EO135" s="239"/>
      <c r="EP135" s="226"/>
      <c r="EQ135" s="202"/>
      <c r="ER135" s="202"/>
      <c r="ES135" s="202"/>
      <c r="ET135" s="202"/>
      <c r="EU135" s="202"/>
      <c r="EV135" s="202"/>
      <c r="EW135" s="202"/>
      <c r="EX135" s="202"/>
      <c r="EY135" s="202"/>
      <c r="EZ135" s="202"/>
      <c r="FA135" s="202"/>
      <c r="FB135" s="202"/>
      <c r="FC135" s="202"/>
      <c r="FD135" s="202"/>
      <c r="FE135" s="202"/>
      <c r="FF135" s="202"/>
      <c r="FG135" s="202"/>
      <c r="FH135" s="202"/>
      <c r="FI135" s="202"/>
      <c r="FJ135" s="202"/>
      <c r="FK135" s="202"/>
      <c r="FL135" s="202"/>
      <c r="FM135" s="202"/>
      <c r="FN135" s="202"/>
      <c r="FO135" s="202"/>
      <c r="FP135" s="202"/>
      <c r="FQ135" s="202"/>
      <c r="FR135" s="202"/>
      <c r="FS135" s="202"/>
      <c r="FT135" s="202"/>
      <c r="FU135" s="202"/>
      <c r="FV135" s="202"/>
      <c r="FW135" s="202"/>
      <c r="FX135" s="202"/>
      <c r="FY135" s="202"/>
      <c r="FZ135" s="202"/>
      <c r="GA135" s="202"/>
      <c r="GB135" s="202"/>
      <c r="GC135" s="202"/>
      <c r="GD135" s="202"/>
      <c r="GE135" s="202"/>
      <c r="GF135" s="202"/>
      <c r="GG135" s="202"/>
      <c r="GH135" s="202"/>
      <c r="GI135" s="202"/>
      <c r="GJ135" s="202"/>
      <c r="GK135" s="202"/>
      <c r="GL135" s="202"/>
      <c r="GM135" s="202"/>
      <c r="GN135" s="202"/>
      <c r="GO135" s="202"/>
      <c r="GP135" s="202"/>
      <c r="GQ135" s="202"/>
      <c r="GR135" s="202"/>
      <c r="GS135" s="202"/>
      <c r="GT135" s="202"/>
      <c r="GU135" s="202"/>
      <c r="GV135" s="202"/>
      <c r="GW135" s="202"/>
      <c r="GX135" s="202"/>
      <c r="GY135" s="202"/>
      <c r="GZ135" s="202"/>
      <c r="HA135" s="202"/>
      <c r="HB135" s="202"/>
      <c r="HC135" s="202"/>
      <c r="HD135" s="202"/>
      <c r="HE135" s="202"/>
      <c r="HF135" s="202"/>
      <c r="HG135" s="202"/>
      <c r="HH135" s="202"/>
      <c r="HI135" s="202"/>
      <c r="HJ135" s="202"/>
      <c r="HK135" s="202"/>
      <c r="HL135" s="202"/>
      <c r="HM135" s="154"/>
      <c r="HN135" s="154"/>
      <c r="HO135" s="154"/>
      <c r="HP135" s="154"/>
      <c r="HQ135" s="154"/>
      <c r="HR135" s="154"/>
      <c r="HS135" s="154"/>
      <c r="HT135" s="154"/>
      <c r="HU135" s="154"/>
      <c r="HV135" s="154"/>
      <c r="HW135" s="166"/>
    </row>
    <row r="136" spans="1:231">
      <c r="A136" s="145">
        <f t="shared" si="47"/>
        <v>44544</v>
      </c>
      <c r="B136" s="219">
        <f>'Age&amp;Sex by occurrence date'!$AHR22</f>
        <v>16381</v>
      </c>
      <c r="C136" s="219">
        <v>13414</v>
      </c>
      <c r="D136" s="219">
        <v>13414</v>
      </c>
      <c r="E136" s="219">
        <v>13414</v>
      </c>
      <c r="F136" s="219">
        <v>13414</v>
      </c>
      <c r="G136" s="219">
        <v>13414</v>
      </c>
      <c r="H136" s="219">
        <v>13414</v>
      </c>
      <c r="I136" s="219">
        <v>13414</v>
      </c>
      <c r="J136" s="219">
        <v>13414</v>
      </c>
      <c r="K136" s="219">
        <v>13414</v>
      </c>
      <c r="L136" s="219">
        <v>13414</v>
      </c>
      <c r="M136" s="219">
        <v>13414</v>
      </c>
      <c r="N136" s="219">
        <v>13414</v>
      </c>
      <c r="O136" s="219">
        <v>13414</v>
      </c>
      <c r="P136" s="219">
        <v>13414</v>
      </c>
      <c r="Q136" s="219">
        <v>13413</v>
      </c>
      <c r="R136" s="219">
        <v>13413</v>
      </c>
      <c r="S136" s="219">
        <v>13413</v>
      </c>
      <c r="T136" s="219">
        <v>13405</v>
      </c>
      <c r="U136" s="219">
        <v>13405</v>
      </c>
      <c r="V136" s="219">
        <v>13404</v>
      </c>
      <c r="W136" s="219">
        <v>13404</v>
      </c>
      <c r="X136" s="219">
        <v>13404</v>
      </c>
      <c r="Y136" s="219">
        <v>13353</v>
      </c>
      <c r="Z136" s="219">
        <v>13336</v>
      </c>
      <c r="AA136" s="219">
        <v>13251</v>
      </c>
      <c r="AB136" s="219">
        <v>13068</v>
      </c>
      <c r="AC136" s="219">
        <v>13068</v>
      </c>
      <c r="AD136" s="219">
        <v>13068</v>
      </c>
      <c r="AE136" s="219">
        <v>13054</v>
      </c>
      <c r="AF136" s="219">
        <v>13054</v>
      </c>
      <c r="AG136" s="219">
        <v>13054</v>
      </c>
      <c r="AH136" s="219">
        <v>13054</v>
      </c>
      <c r="AI136" s="219">
        <v>13054</v>
      </c>
      <c r="AJ136" s="219">
        <v>13054</v>
      </c>
      <c r="AK136" s="219">
        <v>13054</v>
      </c>
      <c r="AL136" s="219">
        <v>13054</v>
      </c>
      <c r="AM136" s="219">
        <v>13054</v>
      </c>
      <c r="AN136" s="219">
        <v>13054</v>
      </c>
      <c r="AO136" s="219">
        <v>13054</v>
      </c>
      <c r="AP136" s="219">
        <v>13054</v>
      </c>
      <c r="AQ136" s="219">
        <v>13054</v>
      </c>
      <c r="AR136" s="219">
        <v>13054</v>
      </c>
      <c r="AS136" s="219">
        <v>13054</v>
      </c>
      <c r="AT136" s="219">
        <v>13048</v>
      </c>
      <c r="AU136" s="219">
        <v>13048</v>
      </c>
      <c r="AV136" s="219">
        <v>13048</v>
      </c>
      <c r="AW136" s="219">
        <v>13048</v>
      </c>
      <c r="AX136" s="219">
        <v>13048</v>
      </c>
      <c r="AY136" s="219">
        <v>13048</v>
      </c>
      <c r="AZ136" s="219">
        <v>13048</v>
      </c>
      <c r="BA136" s="219">
        <v>13048</v>
      </c>
      <c r="BB136" s="219">
        <v>13048</v>
      </c>
      <c r="BC136" s="219">
        <v>13048</v>
      </c>
      <c r="BD136" s="219">
        <v>13048</v>
      </c>
      <c r="BE136" s="219">
        <v>13048</v>
      </c>
      <c r="BF136" s="219">
        <v>13048</v>
      </c>
      <c r="BG136" s="219">
        <v>13048</v>
      </c>
      <c r="BH136" s="219">
        <v>13048</v>
      </c>
      <c r="BI136" s="219">
        <v>13048</v>
      </c>
      <c r="BJ136" s="219">
        <v>13048</v>
      </c>
      <c r="BK136" s="219">
        <v>13048</v>
      </c>
      <c r="BL136" s="219">
        <v>13046</v>
      </c>
      <c r="BM136" s="219">
        <v>13046</v>
      </c>
      <c r="BN136" s="219">
        <v>13046</v>
      </c>
      <c r="BO136" s="219">
        <v>13046</v>
      </c>
      <c r="BP136" s="219">
        <v>13046</v>
      </c>
      <c r="BQ136" s="219">
        <v>13046</v>
      </c>
      <c r="BR136" s="219">
        <v>13046</v>
      </c>
      <c r="BS136" s="219">
        <v>13046</v>
      </c>
      <c r="BT136" s="219">
        <v>13046</v>
      </c>
      <c r="BU136" s="219">
        <v>13046</v>
      </c>
      <c r="BV136" s="219">
        <v>13046</v>
      </c>
      <c r="BW136" s="219">
        <v>13046</v>
      </c>
      <c r="BX136" s="219">
        <v>13045</v>
      </c>
      <c r="BY136" s="219">
        <v>13044</v>
      </c>
      <c r="BZ136" s="219">
        <v>13044</v>
      </c>
      <c r="CA136" s="219">
        <v>13044</v>
      </c>
      <c r="CB136" s="219">
        <v>13044</v>
      </c>
      <c r="CC136" s="219">
        <v>13043</v>
      </c>
      <c r="CD136" s="219">
        <v>13043</v>
      </c>
      <c r="CE136" s="219">
        <v>13043</v>
      </c>
      <c r="CF136" s="219">
        <v>13043</v>
      </c>
      <c r="CG136" s="219">
        <v>13043</v>
      </c>
      <c r="CH136" s="219">
        <v>13043</v>
      </c>
      <c r="CI136" s="219">
        <v>13043</v>
      </c>
      <c r="CJ136" s="219">
        <v>13042</v>
      </c>
      <c r="CK136" s="219">
        <v>13042</v>
      </c>
      <c r="CL136" s="219">
        <v>13042</v>
      </c>
      <c r="CM136" s="219">
        <v>13041</v>
      </c>
      <c r="CN136" s="219">
        <v>13041</v>
      </c>
      <c r="CO136" s="219">
        <v>13038</v>
      </c>
      <c r="CP136" s="219">
        <v>13038</v>
      </c>
      <c r="CQ136" s="219">
        <v>13038</v>
      </c>
      <c r="CR136" s="219">
        <v>13038</v>
      </c>
      <c r="CS136" s="219">
        <v>13038</v>
      </c>
      <c r="CT136" s="219">
        <v>13038</v>
      </c>
      <c r="CU136" s="219">
        <v>13037</v>
      </c>
      <c r="CV136" s="219">
        <v>13035</v>
      </c>
      <c r="CW136" s="219">
        <v>13035</v>
      </c>
      <c r="CX136" s="219">
        <v>13035</v>
      </c>
      <c r="CY136" s="219">
        <v>13033</v>
      </c>
      <c r="CZ136" s="219">
        <v>13033</v>
      </c>
      <c r="DA136" s="219">
        <v>13032</v>
      </c>
      <c r="DB136" s="219">
        <v>13030</v>
      </c>
      <c r="DC136" s="219">
        <v>13030</v>
      </c>
      <c r="DD136" s="219">
        <v>13029</v>
      </c>
      <c r="DE136" s="219">
        <v>13028</v>
      </c>
      <c r="DF136" s="219">
        <v>13019</v>
      </c>
      <c r="DG136" s="219">
        <v>13014</v>
      </c>
      <c r="DH136" s="219">
        <v>12998</v>
      </c>
      <c r="DI136" s="219">
        <v>12998</v>
      </c>
      <c r="DJ136" s="219">
        <v>12995</v>
      </c>
      <c r="DK136" s="219">
        <v>12974</v>
      </c>
      <c r="DL136" s="219">
        <v>12952</v>
      </c>
      <c r="DM136" s="219"/>
      <c r="DN136" s="219"/>
      <c r="DO136" s="219"/>
      <c r="DP136" s="219"/>
      <c r="DQ136" s="219"/>
      <c r="DR136" s="219"/>
      <c r="DS136" s="219"/>
      <c r="DT136" s="219"/>
      <c r="DU136" s="219"/>
      <c r="DV136" s="219"/>
      <c r="DW136" s="219"/>
      <c r="DX136" s="219"/>
      <c r="DY136" s="219"/>
      <c r="DZ136" s="219"/>
      <c r="EA136" s="219"/>
      <c r="EB136" s="219"/>
      <c r="EC136" s="219"/>
      <c r="ED136" s="219"/>
      <c r="EE136" s="219"/>
      <c r="EF136" s="219"/>
      <c r="EG136" s="219"/>
      <c r="EH136" s="219"/>
      <c r="EI136" s="219"/>
      <c r="EJ136" s="219"/>
      <c r="EK136" s="219"/>
      <c r="EL136" s="219"/>
      <c r="EM136" s="219"/>
      <c r="EN136" s="231"/>
      <c r="EO136" s="239"/>
      <c r="EP136" s="226"/>
      <c r="EQ136" s="202"/>
      <c r="ER136" s="202"/>
      <c r="ES136" s="202"/>
      <c r="ET136" s="202"/>
      <c r="EU136" s="202"/>
      <c r="EV136" s="202"/>
      <c r="EW136" s="202"/>
      <c r="EX136" s="202"/>
      <c r="EY136" s="202"/>
      <c r="EZ136" s="202"/>
      <c r="FA136" s="202"/>
      <c r="FB136" s="202"/>
      <c r="FC136" s="202"/>
      <c r="FD136" s="202"/>
      <c r="FE136" s="202"/>
      <c r="FF136" s="202"/>
      <c r="FG136" s="202"/>
      <c r="FH136" s="202"/>
      <c r="FI136" s="202"/>
      <c r="FJ136" s="202"/>
      <c r="FK136" s="202"/>
      <c r="FL136" s="202"/>
      <c r="FM136" s="202"/>
      <c r="FN136" s="202"/>
      <c r="FO136" s="202"/>
      <c r="FP136" s="202"/>
      <c r="FQ136" s="202"/>
      <c r="FR136" s="202"/>
      <c r="FS136" s="202"/>
      <c r="FT136" s="202"/>
      <c r="FU136" s="202"/>
      <c r="FV136" s="202"/>
      <c r="FW136" s="202"/>
      <c r="FX136" s="202"/>
      <c r="FY136" s="202"/>
      <c r="FZ136" s="202"/>
      <c r="GA136" s="202"/>
      <c r="GB136" s="202"/>
      <c r="GC136" s="202"/>
      <c r="GD136" s="202"/>
      <c r="GE136" s="202"/>
      <c r="GF136" s="202"/>
      <c r="GG136" s="202"/>
      <c r="GH136" s="202"/>
      <c r="GI136" s="202"/>
      <c r="GJ136" s="202"/>
      <c r="GK136" s="202"/>
      <c r="GL136" s="202"/>
      <c r="GM136" s="202"/>
      <c r="GN136" s="202"/>
      <c r="GO136" s="202"/>
      <c r="GP136" s="202"/>
      <c r="GQ136" s="202"/>
      <c r="GR136" s="202"/>
      <c r="GS136" s="202"/>
      <c r="GT136" s="202"/>
      <c r="GU136" s="202"/>
      <c r="GV136" s="202"/>
      <c r="GW136" s="202"/>
      <c r="GX136" s="202"/>
      <c r="GY136" s="202"/>
      <c r="GZ136" s="202"/>
      <c r="HA136" s="202"/>
      <c r="HB136" s="202"/>
      <c r="HC136" s="202"/>
      <c r="HD136" s="202"/>
      <c r="HE136" s="202"/>
      <c r="HF136" s="202"/>
      <c r="HG136" s="202"/>
      <c r="HH136" s="202"/>
      <c r="HI136" s="202"/>
      <c r="HJ136" s="202"/>
      <c r="HK136" s="202"/>
      <c r="HL136" s="202"/>
      <c r="HM136" s="154"/>
      <c r="HN136" s="154"/>
      <c r="HO136" s="154"/>
      <c r="HP136" s="154"/>
      <c r="HQ136" s="154"/>
      <c r="HR136" s="154"/>
      <c r="HS136" s="154"/>
      <c r="HT136" s="154"/>
      <c r="HU136" s="154"/>
      <c r="HV136" s="154"/>
      <c r="HW136" s="166"/>
    </row>
    <row r="137" spans="1:231">
      <c r="A137" s="145">
        <f t="shared" si="47"/>
        <v>44543</v>
      </c>
      <c r="B137" s="219">
        <f>'Age&amp;Sex by occurrence date'!$AHY22</f>
        <v>16329</v>
      </c>
      <c r="C137" s="219">
        <v>13369</v>
      </c>
      <c r="D137" s="219">
        <v>13369</v>
      </c>
      <c r="E137" s="219">
        <v>13369</v>
      </c>
      <c r="F137" s="219">
        <v>13369</v>
      </c>
      <c r="G137" s="219">
        <v>13369</v>
      </c>
      <c r="H137" s="219">
        <v>13369</v>
      </c>
      <c r="I137" s="219">
        <v>13369</v>
      </c>
      <c r="J137" s="219">
        <v>13369</v>
      </c>
      <c r="K137" s="219">
        <v>13369</v>
      </c>
      <c r="L137" s="219">
        <v>13369</v>
      </c>
      <c r="M137" s="219">
        <v>13369</v>
      </c>
      <c r="N137" s="219">
        <v>13369</v>
      </c>
      <c r="O137" s="219">
        <v>13369</v>
      </c>
      <c r="P137" s="219">
        <v>13369</v>
      </c>
      <c r="Q137" s="219">
        <v>13368</v>
      </c>
      <c r="R137" s="219">
        <v>13368</v>
      </c>
      <c r="S137" s="219">
        <v>13368</v>
      </c>
      <c r="T137" s="219">
        <v>13360</v>
      </c>
      <c r="U137" s="219">
        <v>13360</v>
      </c>
      <c r="V137" s="219">
        <v>13359</v>
      </c>
      <c r="W137" s="219">
        <v>13359</v>
      </c>
      <c r="X137" s="219">
        <v>13359</v>
      </c>
      <c r="Y137" s="219">
        <v>13308</v>
      </c>
      <c r="Z137" s="219">
        <v>13293</v>
      </c>
      <c r="AA137" s="219">
        <v>13208</v>
      </c>
      <c r="AB137" s="219">
        <v>13026</v>
      </c>
      <c r="AC137" s="219">
        <v>13026</v>
      </c>
      <c r="AD137" s="219">
        <v>13026</v>
      </c>
      <c r="AE137" s="219">
        <v>13013</v>
      </c>
      <c r="AF137" s="219">
        <v>13013</v>
      </c>
      <c r="AG137" s="219">
        <v>13013</v>
      </c>
      <c r="AH137" s="219">
        <v>13013</v>
      </c>
      <c r="AI137" s="219">
        <v>13013</v>
      </c>
      <c r="AJ137" s="219">
        <v>13013</v>
      </c>
      <c r="AK137" s="219">
        <v>13013</v>
      </c>
      <c r="AL137" s="219">
        <v>13013</v>
      </c>
      <c r="AM137" s="219">
        <v>13013</v>
      </c>
      <c r="AN137" s="219">
        <v>13013</v>
      </c>
      <c r="AO137" s="219">
        <v>13013</v>
      </c>
      <c r="AP137" s="219">
        <v>13013</v>
      </c>
      <c r="AQ137" s="219">
        <v>13013</v>
      </c>
      <c r="AR137" s="219">
        <v>13013</v>
      </c>
      <c r="AS137" s="219">
        <v>13013</v>
      </c>
      <c r="AT137" s="219">
        <v>13008</v>
      </c>
      <c r="AU137" s="219">
        <v>13008</v>
      </c>
      <c r="AV137" s="219">
        <v>13008</v>
      </c>
      <c r="AW137" s="219">
        <v>13008</v>
      </c>
      <c r="AX137" s="219">
        <v>13008</v>
      </c>
      <c r="AY137" s="219">
        <v>13008</v>
      </c>
      <c r="AZ137" s="219">
        <v>13008</v>
      </c>
      <c r="BA137" s="219">
        <v>13008</v>
      </c>
      <c r="BB137" s="219">
        <v>13008</v>
      </c>
      <c r="BC137" s="219">
        <v>13008</v>
      </c>
      <c r="BD137" s="219">
        <v>13008</v>
      </c>
      <c r="BE137" s="219">
        <v>13008</v>
      </c>
      <c r="BF137" s="219">
        <v>13008</v>
      </c>
      <c r="BG137" s="219">
        <v>13008</v>
      </c>
      <c r="BH137" s="219">
        <v>13008</v>
      </c>
      <c r="BI137" s="219">
        <v>13008</v>
      </c>
      <c r="BJ137" s="219">
        <v>13008</v>
      </c>
      <c r="BK137" s="219">
        <v>13008</v>
      </c>
      <c r="BL137" s="219">
        <v>13006</v>
      </c>
      <c r="BM137" s="219">
        <v>13006</v>
      </c>
      <c r="BN137" s="219">
        <v>13006</v>
      </c>
      <c r="BO137" s="219">
        <v>13006</v>
      </c>
      <c r="BP137" s="219">
        <v>13006</v>
      </c>
      <c r="BQ137" s="219">
        <v>13006</v>
      </c>
      <c r="BR137" s="219">
        <v>13006</v>
      </c>
      <c r="BS137" s="219">
        <v>13006</v>
      </c>
      <c r="BT137" s="219">
        <v>13006</v>
      </c>
      <c r="BU137" s="219">
        <v>13006</v>
      </c>
      <c r="BV137" s="219">
        <v>13006</v>
      </c>
      <c r="BW137" s="219">
        <v>13006</v>
      </c>
      <c r="BX137" s="219">
        <v>13005</v>
      </c>
      <c r="BY137" s="219">
        <v>13004</v>
      </c>
      <c r="BZ137" s="219">
        <v>13004</v>
      </c>
      <c r="CA137" s="219">
        <v>13004</v>
      </c>
      <c r="CB137" s="219">
        <v>13004</v>
      </c>
      <c r="CC137" s="219">
        <v>13004</v>
      </c>
      <c r="CD137" s="219">
        <v>13004</v>
      </c>
      <c r="CE137" s="219">
        <v>13004</v>
      </c>
      <c r="CF137" s="219">
        <v>13004</v>
      </c>
      <c r="CG137" s="219">
        <v>13004</v>
      </c>
      <c r="CH137" s="219">
        <v>13004</v>
      </c>
      <c r="CI137" s="219">
        <v>13004</v>
      </c>
      <c r="CJ137" s="219">
        <v>13003</v>
      </c>
      <c r="CK137" s="219">
        <v>13003</v>
      </c>
      <c r="CL137" s="219">
        <v>13003</v>
      </c>
      <c r="CM137" s="219">
        <v>13002</v>
      </c>
      <c r="CN137" s="219">
        <v>13002</v>
      </c>
      <c r="CO137" s="219">
        <v>13000</v>
      </c>
      <c r="CP137" s="219">
        <v>13000</v>
      </c>
      <c r="CQ137" s="219">
        <v>13000</v>
      </c>
      <c r="CR137" s="219">
        <v>13000</v>
      </c>
      <c r="CS137" s="219">
        <v>13000</v>
      </c>
      <c r="CT137" s="219">
        <v>13000</v>
      </c>
      <c r="CU137" s="219">
        <v>12999</v>
      </c>
      <c r="CV137" s="219">
        <v>12997</v>
      </c>
      <c r="CW137" s="219">
        <v>12997</v>
      </c>
      <c r="CX137" s="219">
        <v>12997</v>
      </c>
      <c r="CY137" s="219">
        <v>12995</v>
      </c>
      <c r="CZ137" s="219">
        <v>12995</v>
      </c>
      <c r="DA137" s="219">
        <v>12994</v>
      </c>
      <c r="DB137" s="219">
        <v>12992</v>
      </c>
      <c r="DC137" s="219">
        <v>12992</v>
      </c>
      <c r="DD137" s="219">
        <v>12991</v>
      </c>
      <c r="DE137" s="219">
        <v>12990</v>
      </c>
      <c r="DF137" s="219">
        <v>12981</v>
      </c>
      <c r="DG137" s="219">
        <v>12977</v>
      </c>
      <c r="DH137" s="219">
        <v>12965</v>
      </c>
      <c r="DI137" s="219">
        <v>12965</v>
      </c>
      <c r="DJ137" s="219">
        <v>12962</v>
      </c>
      <c r="DK137" s="219">
        <v>12947</v>
      </c>
      <c r="DL137" s="219">
        <v>12932</v>
      </c>
      <c r="DM137" s="219"/>
      <c r="DN137" s="219"/>
      <c r="DO137" s="219"/>
      <c r="DP137" s="219"/>
      <c r="DQ137" s="219"/>
      <c r="DR137" s="219"/>
      <c r="DS137" s="219"/>
      <c r="DT137" s="219"/>
      <c r="DU137" s="219"/>
      <c r="DV137" s="219"/>
      <c r="DW137" s="219"/>
      <c r="DX137" s="219"/>
      <c r="DY137" s="219"/>
      <c r="DZ137" s="219"/>
      <c r="EA137" s="219"/>
      <c r="EB137" s="219"/>
      <c r="EC137" s="219"/>
      <c r="ED137" s="219"/>
      <c r="EE137" s="219"/>
      <c r="EF137" s="219"/>
      <c r="EG137" s="219"/>
      <c r="EH137" s="219"/>
      <c r="EI137" s="219"/>
      <c r="EJ137" s="219"/>
      <c r="EK137" s="219"/>
      <c r="EL137" s="219"/>
      <c r="EM137" s="219"/>
      <c r="EN137" s="231"/>
      <c r="EO137" s="239"/>
      <c r="EP137" s="226"/>
      <c r="EQ137" s="202"/>
      <c r="ER137" s="202"/>
      <c r="ES137" s="202"/>
      <c r="ET137" s="202"/>
      <c r="EU137" s="202"/>
      <c r="EV137" s="202"/>
      <c r="EW137" s="202"/>
      <c r="EX137" s="202"/>
      <c r="EY137" s="202"/>
      <c r="EZ137" s="202"/>
      <c r="FA137" s="202"/>
      <c r="FB137" s="202"/>
      <c r="FC137" s="202"/>
      <c r="FD137" s="202"/>
      <c r="FE137" s="202"/>
      <c r="FF137" s="202"/>
      <c r="FG137" s="202"/>
      <c r="FH137" s="202"/>
      <c r="FI137" s="202"/>
      <c r="FJ137" s="202"/>
      <c r="FK137" s="202"/>
      <c r="FL137" s="202"/>
      <c r="FM137" s="202"/>
      <c r="FN137" s="202"/>
      <c r="FO137" s="202"/>
      <c r="FP137" s="202"/>
      <c r="FQ137" s="202"/>
      <c r="FR137" s="202"/>
      <c r="FS137" s="202"/>
      <c r="FT137" s="202"/>
      <c r="FU137" s="202"/>
      <c r="FV137" s="202"/>
      <c r="FW137" s="202"/>
      <c r="FX137" s="202"/>
      <c r="FY137" s="202"/>
      <c r="FZ137" s="202"/>
      <c r="GA137" s="202"/>
      <c r="GB137" s="202"/>
      <c r="GC137" s="202"/>
      <c r="GD137" s="202"/>
      <c r="GE137" s="202"/>
      <c r="GF137" s="202"/>
      <c r="GG137" s="202"/>
      <c r="GH137" s="202"/>
      <c r="GI137" s="202"/>
      <c r="GJ137" s="202"/>
      <c r="GK137" s="202"/>
      <c r="GL137" s="202"/>
      <c r="GM137" s="202"/>
      <c r="GN137" s="202"/>
      <c r="GO137" s="202"/>
      <c r="GP137" s="202"/>
      <c r="GQ137" s="202"/>
      <c r="GR137" s="202"/>
      <c r="GS137" s="202"/>
      <c r="GT137" s="202"/>
      <c r="GU137" s="202"/>
      <c r="GV137" s="202"/>
      <c r="GW137" s="202"/>
      <c r="GX137" s="202"/>
      <c r="GY137" s="202"/>
      <c r="GZ137" s="202"/>
      <c r="HA137" s="202"/>
      <c r="HB137" s="202"/>
      <c r="HC137" s="202"/>
      <c r="HD137" s="202"/>
      <c r="HE137" s="202"/>
      <c r="HF137" s="202"/>
      <c r="HG137" s="202"/>
      <c r="HH137" s="202"/>
      <c r="HI137" s="202"/>
      <c r="HJ137" s="202"/>
      <c r="HK137" s="202"/>
      <c r="HL137" s="202"/>
      <c r="HM137" s="154"/>
      <c r="HN137" s="154"/>
      <c r="HO137" s="154"/>
      <c r="HP137" s="154"/>
      <c r="HQ137" s="154"/>
      <c r="HR137" s="154"/>
      <c r="HS137" s="154"/>
      <c r="HT137" s="154"/>
      <c r="HU137" s="154"/>
      <c r="HV137" s="154"/>
      <c r="HW137" s="166"/>
    </row>
    <row r="138" spans="1:231">
      <c r="A138" s="145">
        <f t="shared" si="47"/>
        <v>44542</v>
      </c>
      <c r="B138" s="219">
        <f>'Age&amp;Sex by occurrence date'!$AIF22</f>
        <v>16280</v>
      </c>
      <c r="C138" s="219">
        <v>13329</v>
      </c>
      <c r="D138" s="219">
        <v>13329</v>
      </c>
      <c r="E138" s="219">
        <v>13329</v>
      </c>
      <c r="F138" s="219">
        <v>13329</v>
      </c>
      <c r="G138" s="219">
        <v>13329</v>
      </c>
      <c r="H138" s="219">
        <v>13329</v>
      </c>
      <c r="I138" s="219">
        <v>13329</v>
      </c>
      <c r="J138" s="219">
        <v>13329</v>
      </c>
      <c r="K138" s="219">
        <v>13329</v>
      </c>
      <c r="L138" s="219">
        <v>13329</v>
      </c>
      <c r="M138" s="219">
        <v>13329</v>
      </c>
      <c r="N138" s="219">
        <v>13329</v>
      </c>
      <c r="O138" s="219">
        <v>13329</v>
      </c>
      <c r="P138" s="219">
        <v>13329</v>
      </c>
      <c r="Q138" s="219">
        <v>13328</v>
      </c>
      <c r="R138" s="219">
        <v>13328</v>
      </c>
      <c r="S138" s="219">
        <v>13328</v>
      </c>
      <c r="T138" s="219">
        <v>13320</v>
      </c>
      <c r="U138" s="219">
        <v>13320</v>
      </c>
      <c r="V138" s="219">
        <v>13319</v>
      </c>
      <c r="W138" s="219">
        <v>13319</v>
      </c>
      <c r="X138" s="219">
        <v>13319</v>
      </c>
      <c r="Y138" s="219">
        <v>13268</v>
      </c>
      <c r="Z138" s="219">
        <v>13253</v>
      </c>
      <c r="AA138" s="219">
        <v>13168</v>
      </c>
      <c r="AB138" s="219">
        <v>12986</v>
      </c>
      <c r="AC138" s="219">
        <v>12986</v>
      </c>
      <c r="AD138" s="219">
        <v>12986</v>
      </c>
      <c r="AE138" s="219">
        <v>12973</v>
      </c>
      <c r="AF138" s="219">
        <v>12973</v>
      </c>
      <c r="AG138" s="219">
        <v>12973</v>
      </c>
      <c r="AH138" s="219">
        <v>12973</v>
      </c>
      <c r="AI138" s="219">
        <v>12973</v>
      </c>
      <c r="AJ138" s="219">
        <v>12973</v>
      </c>
      <c r="AK138" s="219">
        <v>12973</v>
      </c>
      <c r="AL138" s="219">
        <v>12973</v>
      </c>
      <c r="AM138" s="219">
        <v>12973</v>
      </c>
      <c r="AN138" s="219">
        <v>12973</v>
      </c>
      <c r="AO138" s="219">
        <v>12973</v>
      </c>
      <c r="AP138" s="219">
        <v>12973</v>
      </c>
      <c r="AQ138" s="219">
        <v>12973</v>
      </c>
      <c r="AR138" s="219">
        <v>12973</v>
      </c>
      <c r="AS138" s="219">
        <v>12973</v>
      </c>
      <c r="AT138" s="219">
        <v>12969</v>
      </c>
      <c r="AU138" s="219">
        <v>12969</v>
      </c>
      <c r="AV138" s="219">
        <v>12969</v>
      </c>
      <c r="AW138" s="219">
        <v>12969</v>
      </c>
      <c r="AX138" s="219">
        <v>12969</v>
      </c>
      <c r="AY138" s="219">
        <v>12969</v>
      </c>
      <c r="AZ138" s="219">
        <v>12969</v>
      </c>
      <c r="BA138" s="219">
        <v>12969</v>
      </c>
      <c r="BB138" s="219">
        <v>12969</v>
      </c>
      <c r="BC138" s="219">
        <v>12969</v>
      </c>
      <c r="BD138" s="219">
        <v>12969</v>
      </c>
      <c r="BE138" s="219">
        <v>12969</v>
      </c>
      <c r="BF138" s="219">
        <v>12969</v>
      </c>
      <c r="BG138" s="219">
        <v>12969</v>
      </c>
      <c r="BH138" s="219">
        <v>12969</v>
      </c>
      <c r="BI138" s="219">
        <v>12969</v>
      </c>
      <c r="BJ138" s="219">
        <v>12969</v>
      </c>
      <c r="BK138" s="219">
        <v>12969</v>
      </c>
      <c r="BL138" s="219">
        <v>12967</v>
      </c>
      <c r="BM138" s="219">
        <v>12967</v>
      </c>
      <c r="BN138" s="219">
        <v>12967</v>
      </c>
      <c r="BO138" s="219">
        <v>12967</v>
      </c>
      <c r="BP138" s="219">
        <v>12967</v>
      </c>
      <c r="BQ138" s="219">
        <v>12967</v>
      </c>
      <c r="BR138" s="219">
        <v>12967</v>
      </c>
      <c r="BS138" s="219">
        <v>12967</v>
      </c>
      <c r="BT138" s="219">
        <v>12967</v>
      </c>
      <c r="BU138" s="219">
        <v>12967</v>
      </c>
      <c r="BV138" s="219">
        <v>12967</v>
      </c>
      <c r="BW138" s="219">
        <v>12967</v>
      </c>
      <c r="BX138" s="219">
        <v>12966</v>
      </c>
      <c r="BY138" s="219">
        <v>12965</v>
      </c>
      <c r="BZ138" s="219">
        <v>12965</v>
      </c>
      <c r="CA138" s="219">
        <v>12965</v>
      </c>
      <c r="CB138" s="219">
        <v>12965</v>
      </c>
      <c r="CC138" s="219">
        <v>12965</v>
      </c>
      <c r="CD138" s="219">
        <v>12965</v>
      </c>
      <c r="CE138" s="219">
        <v>12965</v>
      </c>
      <c r="CF138" s="219">
        <v>12965</v>
      </c>
      <c r="CG138" s="219">
        <v>12965</v>
      </c>
      <c r="CH138" s="219">
        <v>12965</v>
      </c>
      <c r="CI138" s="219">
        <v>12965</v>
      </c>
      <c r="CJ138" s="219">
        <v>12964</v>
      </c>
      <c r="CK138" s="219">
        <v>12964</v>
      </c>
      <c r="CL138" s="219">
        <v>12964</v>
      </c>
      <c r="CM138" s="219">
        <v>12963</v>
      </c>
      <c r="CN138" s="219">
        <v>12963</v>
      </c>
      <c r="CO138" s="219">
        <v>12961</v>
      </c>
      <c r="CP138" s="219">
        <v>12961</v>
      </c>
      <c r="CQ138" s="219">
        <v>12961</v>
      </c>
      <c r="CR138" s="219">
        <v>12961</v>
      </c>
      <c r="CS138" s="219">
        <v>12961</v>
      </c>
      <c r="CT138" s="219">
        <v>12961</v>
      </c>
      <c r="CU138" s="219">
        <v>12960</v>
      </c>
      <c r="CV138" s="219">
        <v>12959</v>
      </c>
      <c r="CW138" s="219">
        <v>12959</v>
      </c>
      <c r="CX138" s="219">
        <v>12959</v>
      </c>
      <c r="CY138" s="219">
        <v>12957</v>
      </c>
      <c r="CZ138" s="219">
        <v>12957</v>
      </c>
      <c r="DA138" s="219">
        <v>12956</v>
      </c>
      <c r="DB138" s="219">
        <v>12954</v>
      </c>
      <c r="DC138" s="219">
        <v>12954</v>
      </c>
      <c r="DD138" s="219">
        <v>12953</v>
      </c>
      <c r="DE138" s="219">
        <v>12952</v>
      </c>
      <c r="DF138" s="219">
        <v>12944</v>
      </c>
      <c r="DG138" s="219">
        <v>12940</v>
      </c>
      <c r="DH138" s="219">
        <v>12929</v>
      </c>
      <c r="DI138" s="219">
        <v>12929</v>
      </c>
      <c r="DJ138" s="219">
        <v>12926</v>
      </c>
      <c r="DK138" s="219">
        <v>12911</v>
      </c>
      <c r="DL138" s="219">
        <v>12899</v>
      </c>
      <c r="DM138" s="219"/>
      <c r="DN138" s="219"/>
      <c r="DO138" s="219"/>
      <c r="DP138" s="219"/>
      <c r="DQ138" s="219"/>
      <c r="DR138" s="219"/>
      <c r="DS138" s="219"/>
      <c r="DT138" s="219"/>
      <c r="DU138" s="219"/>
      <c r="DV138" s="219"/>
      <c r="DW138" s="219"/>
      <c r="DX138" s="219"/>
      <c r="DY138" s="219"/>
      <c r="DZ138" s="219"/>
      <c r="EA138" s="219"/>
      <c r="EB138" s="219"/>
      <c r="EC138" s="219"/>
      <c r="ED138" s="219"/>
      <c r="EE138" s="219"/>
      <c r="EF138" s="219"/>
      <c r="EG138" s="219"/>
      <c r="EH138" s="219"/>
      <c r="EI138" s="219"/>
      <c r="EJ138" s="219"/>
      <c r="EK138" s="219"/>
      <c r="EL138" s="219"/>
      <c r="EM138" s="219"/>
      <c r="EN138" s="231"/>
      <c r="EO138" s="239"/>
      <c r="EP138" s="226"/>
      <c r="EQ138" s="202"/>
      <c r="ER138" s="202"/>
      <c r="ES138" s="202"/>
      <c r="ET138" s="202"/>
      <c r="EU138" s="202"/>
      <c r="EV138" s="202"/>
      <c r="EW138" s="202"/>
      <c r="EX138" s="202"/>
      <c r="EY138" s="202"/>
      <c r="EZ138" s="202"/>
      <c r="FA138" s="202"/>
      <c r="FB138" s="202"/>
      <c r="FC138" s="202"/>
      <c r="FD138" s="202"/>
      <c r="FE138" s="202"/>
      <c r="FF138" s="202"/>
      <c r="FG138" s="202"/>
      <c r="FH138" s="202"/>
      <c r="FI138" s="202"/>
      <c r="FJ138" s="202"/>
      <c r="FK138" s="202"/>
      <c r="FL138" s="202"/>
      <c r="FM138" s="202"/>
      <c r="FN138" s="202"/>
      <c r="FO138" s="202"/>
      <c r="FP138" s="202"/>
      <c r="FQ138" s="202"/>
      <c r="FR138" s="202"/>
      <c r="FS138" s="202"/>
      <c r="FT138" s="202"/>
      <c r="FU138" s="202"/>
      <c r="FV138" s="202"/>
      <c r="FW138" s="202"/>
      <c r="FX138" s="202"/>
      <c r="FY138" s="202"/>
      <c r="FZ138" s="202"/>
      <c r="GA138" s="202"/>
      <c r="GB138" s="202"/>
      <c r="GC138" s="202"/>
      <c r="GD138" s="202"/>
      <c r="GE138" s="202"/>
      <c r="GF138" s="202"/>
      <c r="GG138" s="202"/>
      <c r="GH138" s="202"/>
      <c r="GI138" s="202"/>
      <c r="GJ138" s="202"/>
      <c r="GK138" s="202"/>
      <c r="GL138" s="202"/>
      <c r="GM138" s="202"/>
      <c r="GN138" s="202"/>
      <c r="GO138" s="202"/>
      <c r="GP138" s="202"/>
      <c r="GQ138" s="202"/>
      <c r="GR138" s="202"/>
      <c r="GS138" s="202"/>
      <c r="GT138" s="202"/>
      <c r="GU138" s="202"/>
      <c r="GV138" s="202"/>
      <c r="GW138" s="202"/>
      <c r="GX138" s="202"/>
      <c r="GY138" s="202"/>
      <c r="GZ138" s="202"/>
      <c r="HA138" s="202"/>
      <c r="HB138" s="202"/>
      <c r="HC138" s="202"/>
      <c r="HD138" s="202"/>
      <c r="HE138" s="202"/>
      <c r="HF138" s="202"/>
      <c r="HG138" s="202"/>
      <c r="HH138" s="202"/>
      <c r="HI138" s="202"/>
      <c r="HJ138" s="202"/>
      <c r="HK138" s="202"/>
      <c r="HL138" s="202"/>
      <c r="HM138" s="154"/>
      <c r="HN138" s="154"/>
      <c r="HO138" s="154"/>
      <c r="HP138" s="154"/>
      <c r="HQ138" s="154"/>
      <c r="HR138" s="154"/>
      <c r="HS138" s="154"/>
      <c r="HT138" s="154"/>
      <c r="HU138" s="154"/>
      <c r="HV138" s="154"/>
      <c r="HW138" s="166"/>
    </row>
    <row r="139" spans="1:231">
      <c r="A139" s="145">
        <f t="shared" si="47"/>
        <v>44541</v>
      </c>
      <c r="B139" s="219">
        <f>'Age&amp;Sex by occurrence date'!$AIM22</f>
        <v>16239</v>
      </c>
      <c r="C139" s="219">
        <v>13293</v>
      </c>
      <c r="D139" s="219">
        <v>13293</v>
      </c>
      <c r="E139" s="219">
        <v>13293</v>
      </c>
      <c r="F139" s="219">
        <v>13293</v>
      </c>
      <c r="G139" s="219">
        <v>13293</v>
      </c>
      <c r="H139" s="219">
        <v>13293</v>
      </c>
      <c r="I139" s="219">
        <v>13293</v>
      </c>
      <c r="J139" s="219">
        <v>13293</v>
      </c>
      <c r="K139" s="219">
        <v>13293</v>
      </c>
      <c r="L139" s="219">
        <v>13293</v>
      </c>
      <c r="M139" s="219">
        <v>13293</v>
      </c>
      <c r="N139" s="219">
        <v>13293</v>
      </c>
      <c r="O139" s="219">
        <v>13293</v>
      </c>
      <c r="P139" s="219">
        <v>13293</v>
      </c>
      <c r="Q139" s="219">
        <v>13292</v>
      </c>
      <c r="R139" s="219">
        <v>13292</v>
      </c>
      <c r="S139" s="219">
        <v>13292</v>
      </c>
      <c r="T139" s="219">
        <v>13284</v>
      </c>
      <c r="U139" s="219">
        <v>13284</v>
      </c>
      <c r="V139" s="219">
        <v>13283</v>
      </c>
      <c r="W139" s="219">
        <v>13283</v>
      </c>
      <c r="X139" s="219">
        <v>13283</v>
      </c>
      <c r="Y139" s="219">
        <v>13234</v>
      </c>
      <c r="Z139" s="219">
        <v>13219</v>
      </c>
      <c r="AA139" s="219">
        <v>13134</v>
      </c>
      <c r="AB139" s="219">
        <v>12952</v>
      </c>
      <c r="AC139" s="219">
        <v>12952</v>
      </c>
      <c r="AD139" s="219">
        <v>12952</v>
      </c>
      <c r="AE139" s="219">
        <v>12939</v>
      </c>
      <c r="AF139" s="219">
        <v>12939</v>
      </c>
      <c r="AG139" s="219">
        <v>12939</v>
      </c>
      <c r="AH139" s="219">
        <v>12939</v>
      </c>
      <c r="AI139" s="219">
        <v>12939</v>
      </c>
      <c r="AJ139" s="219">
        <v>12939</v>
      </c>
      <c r="AK139" s="219">
        <v>12939</v>
      </c>
      <c r="AL139" s="219">
        <v>12939</v>
      </c>
      <c r="AM139" s="219">
        <v>12939</v>
      </c>
      <c r="AN139" s="219">
        <v>12939</v>
      </c>
      <c r="AO139" s="219">
        <v>12939</v>
      </c>
      <c r="AP139" s="219">
        <v>12939</v>
      </c>
      <c r="AQ139" s="219">
        <v>12939</v>
      </c>
      <c r="AR139" s="219">
        <v>12939</v>
      </c>
      <c r="AS139" s="219">
        <v>12939</v>
      </c>
      <c r="AT139" s="219">
        <v>12935</v>
      </c>
      <c r="AU139" s="219">
        <v>12935</v>
      </c>
      <c r="AV139" s="219">
        <v>12935</v>
      </c>
      <c r="AW139" s="219">
        <v>12935</v>
      </c>
      <c r="AX139" s="219">
        <v>12935</v>
      </c>
      <c r="AY139" s="219">
        <v>12935</v>
      </c>
      <c r="AZ139" s="219">
        <v>12935</v>
      </c>
      <c r="BA139" s="219">
        <v>12935</v>
      </c>
      <c r="BB139" s="219">
        <v>12935</v>
      </c>
      <c r="BC139" s="219">
        <v>12935</v>
      </c>
      <c r="BD139" s="219">
        <v>12935</v>
      </c>
      <c r="BE139" s="219">
        <v>12935</v>
      </c>
      <c r="BF139" s="219">
        <v>12935</v>
      </c>
      <c r="BG139" s="219">
        <v>12935</v>
      </c>
      <c r="BH139" s="219">
        <v>12935</v>
      </c>
      <c r="BI139" s="219">
        <v>12935</v>
      </c>
      <c r="BJ139" s="219">
        <v>12935</v>
      </c>
      <c r="BK139" s="219">
        <v>12935</v>
      </c>
      <c r="BL139" s="219">
        <v>12933</v>
      </c>
      <c r="BM139" s="219">
        <v>12933</v>
      </c>
      <c r="BN139" s="219">
        <v>12933</v>
      </c>
      <c r="BO139" s="219">
        <v>12933</v>
      </c>
      <c r="BP139" s="219">
        <v>12933</v>
      </c>
      <c r="BQ139" s="219">
        <v>12933</v>
      </c>
      <c r="BR139" s="219">
        <v>12933</v>
      </c>
      <c r="BS139" s="219">
        <v>12933</v>
      </c>
      <c r="BT139" s="219">
        <v>12933</v>
      </c>
      <c r="BU139" s="219">
        <v>12933</v>
      </c>
      <c r="BV139" s="219">
        <v>12933</v>
      </c>
      <c r="BW139" s="219">
        <v>12933</v>
      </c>
      <c r="BX139" s="219">
        <v>12932</v>
      </c>
      <c r="BY139" s="219">
        <v>12931</v>
      </c>
      <c r="BZ139" s="219">
        <v>12931</v>
      </c>
      <c r="CA139" s="219">
        <v>12931</v>
      </c>
      <c r="CB139" s="219">
        <v>12931</v>
      </c>
      <c r="CC139" s="219">
        <v>12931</v>
      </c>
      <c r="CD139" s="219">
        <v>12931</v>
      </c>
      <c r="CE139" s="219">
        <v>12931</v>
      </c>
      <c r="CF139" s="219">
        <v>12931</v>
      </c>
      <c r="CG139" s="219">
        <v>12931</v>
      </c>
      <c r="CH139" s="219">
        <v>12931</v>
      </c>
      <c r="CI139" s="219">
        <v>12931</v>
      </c>
      <c r="CJ139" s="219">
        <v>12930</v>
      </c>
      <c r="CK139" s="219">
        <v>12930</v>
      </c>
      <c r="CL139" s="219">
        <v>12930</v>
      </c>
      <c r="CM139" s="219">
        <v>12929</v>
      </c>
      <c r="CN139" s="219">
        <v>12929</v>
      </c>
      <c r="CO139" s="219">
        <v>12927</v>
      </c>
      <c r="CP139" s="219">
        <v>12927</v>
      </c>
      <c r="CQ139" s="219">
        <v>12927</v>
      </c>
      <c r="CR139" s="219">
        <v>12927</v>
      </c>
      <c r="CS139" s="219">
        <v>12927</v>
      </c>
      <c r="CT139" s="219">
        <v>12927</v>
      </c>
      <c r="CU139" s="219">
        <v>12926</v>
      </c>
      <c r="CV139" s="219">
        <v>12925</v>
      </c>
      <c r="CW139" s="219">
        <v>12925</v>
      </c>
      <c r="CX139" s="219">
        <v>12925</v>
      </c>
      <c r="CY139" s="219">
        <v>12923</v>
      </c>
      <c r="CZ139" s="219">
        <v>12923</v>
      </c>
      <c r="DA139" s="219">
        <v>12922</v>
      </c>
      <c r="DB139" s="219">
        <v>12920</v>
      </c>
      <c r="DC139" s="219">
        <v>12920</v>
      </c>
      <c r="DD139" s="219">
        <v>12919</v>
      </c>
      <c r="DE139" s="219">
        <v>12918</v>
      </c>
      <c r="DF139" s="219">
        <v>12910</v>
      </c>
      <c r="DG139" s="219">
        <v>12906</v>
      </c>
      <c r="DH139" s="219">
        <v>12896</v>
      </c>
      <c r="DI139" s="219">
        <v>12896</v>
      </c>
      <c r="DJ139" s="219">
        <v>12894</v>
      </c>
      <c r="DK139" s="219">
        <v>12882</v>
      </c>
      <c r="DL139" s="219">
        <v>12872</v>
      </c>
      <c r="DM139" s="219">
        <v>12811</v>
      </c>
      <c r="DN139" s="219"/>
      <c r="DO139" s="219"/>
      <c r="DP139" s="219"/>
      <c r="DQ139" s="219"/>
      <c r="DR139" s="219"/>
      <c r="DS139" s="219"/>
      <c r="DT139" s="219"/>
      <c r="DU139" s="219"/>
      <c r="DV139" s="219"/>
      <c r="DW139" s="219"/>
      <c r="DX139" s="219"/>
      <c r="DY139" s="219"/>
      <c r="DZ139" s="219"/>
      <c r="EA139" s="219"/>
      <c r="EB139" s="219"/>
      <c r="EC139" s="219"/>
      <c r="ED139" s="219"/>
      <c r="EE139" s="219"/>
      <c r="EF139" s="219"/>
      <c r="EG139" s="219"/>
      <c r="EH139" s="219"/>
      <c r="EI139" s="219"/>
      <c r="EJ139" s="219"/>
      <c r="EK139" s="219"/>
      <c r="EL139" s="219"/>
      <c r="EM139" s="219"/>
      <c r="EN139" s="231"/>
      <c r="EO139" s="239"/>
      <c r="EP139" s="226"/>
      <c r="EQ139" s="202"/>
      <c r="ER139" s="202"/>
      <c r="ES139" s="202"/>
      <c r="ET139" s="202"/>
      <c r="EU139" s="202"/>
      <c r="EV139" s="202"/>
      <c r="EW139" s="202"/>
      <c r="EX139" s="202"/>
      <c r="EY139" s="202"/>
      <c r="EZ139" s="202"/>
      <c r="FA139" s="202"/>
      <c r="FB139" s="202"/>
      <c r="FC139" s="202"/>
      <c r="FD139" s="202"/>
      <c r="FE139" s="202"/>
      <c r="FF139" s="202"/>
      <c r="FG139" s="202"/>
      <c r="FH139" s="202"/>
      <c r="FI139" s="202"/>
      <c r="FJ139" s="202"/>
      <c r="FK139" s="202"/>
      <c r="FL139" s="202"/>
      <c r="FM139" s="202"/>
      <c r="FN139" s="202"/>
      <c r="FO139" s="202"/>
      <c r="FP139" s="202"/>
      <c r="FQ139" s="202"/>
      <c r="FR139" s="202"/>
      <c r="FS139" s="202"/>
      <c r="FT139" s="202"/>
      <c r="FU139" s="202"/>
      <c r="FV139" s="202"/>
      <c r="FW139" s="202"/>
      <c r="FX139" s="202"/>
      <c r="FY139" s="202"/>
      <c r="FZ139" s="202"/>
      <c r="GA139" s="202"/>
      <c r="GB139" s="202"/>
      <c r="GC139" s="202"/>
      <c r="GD139" s="202"/>
      <c r="GE139" s="202"/>
      <c r="GF139" s="202"/>
      <c r="GG139" s="202"/>
      <c r="GH139" s="202"/>
      <c r="GI139" s="202"/>
      <c r="GJ139" s="202"/>
      <c r="GK139" s="202"/>
      <c r="GL139" s="202"/>
      <c r="GM139" s="202"/>
      <c r="GN139" s="202"/>
      <c r="GO139" s="202"/>
      <c r="GP139" s="202"/>
      <c r="GQ139" s="202"/>
      <c r="GR139" s="202"/>
      <c r="GS139" s="202"/>
      <c r="GT139" s="202"/>
      <c r="GU139" s="202"/>
      <c r="GV139" s="202"/>
      <c r="GW139" s="202"/>
      <c r="GX139" s="202"/>
      <c r="GY139" s="202"/>
      <c r="GZ139" s="202"/>
      <c r="HA139" s="202"/>
      <c r="HB139" s="202"/>
      <c r="HC139" s="202"/>
      <c r="HD139" s="202"/>
      <c r="HE139" s="202"/>
      <c r="HF139" s="202"/>
      <c r="HG139" s="202"/>
      <c r="HH139" s="202"/>
      <c r="HI139" s="202"/>
      <c r="HJ139" s="202"/>
      <c r="HK139" s="202"/>
      <c r="HL139" s="202"/>
      <c r="HM139" s="154"/>
      <c r="HN139" s="154"/>
      <c r="HO139" s="154"/>
      <c r="HP139" s="154"/>
      <c r="HQ139" s="154"/>
      <c r="HR139" s="154"/>
      <c r="HS139" s="154"/>
      <c r="HT139" s="154"/>
      <c r="HU139" s="154"/>
      <c r="HV139" s="154"/>
      <c r="HW139" s="166"/>
    </row>
    <row r="140" spans="1:231">
      <c r="A140" s="145">
        <f t="shared" si="47"/>
        <v>44540</v>
      </c>
      <c r="B140" s="219">
        <f>'Age&amp;Sex by occurrence date'!$AIT22</f>
        <v>16188</v>
      </c>
      <c r="C140" s="219">
        <v>13257</v>
      </c>
      <c r="D140" s="219">
        <v>13257</v>
      </c>
      <c r="E140" s="219">
        <v>13257</v>
      </c>
      <c r="F140" s="219">
        <v>13257</v>
      </c>
      <c r="G140" s="219">
        <v>13257</v>
      </c>
      <c r="H140" s="219">
        <v>13257</v>
      </c>
      <c r="I140" s="219">
        <v>13257</v>
      </c>
      <c r="J140" s="219">
        <v>13257</v>
      </c>
      <c r="K140" s="219">
        <v>13257</v>
      </c>
      <c r="L140" s="219">
        <v>13257</v>
      </c>
      <c r="M140" s="219">
        <v>13257</v>
      </c>
      <c r="N140" s="219">
        <v>13257</v>
      </c>
      <c r="O140" s="219">
        <v>13257</v>
      </c>
      <c r="P140" s="219">
        <v>13257</v>
      </c>
      <c r="Q140" s="219">
        <v>13256</v>
      </c>
      <c r="R140" s="219">
        <v>13256</v>
      </c>
      <c r="S140" s="219">
        <v>13256</v>
      </c>
      <c r="T140" s="219">
        <v>13248</v>
      </c>
      <c r="U140" s="219">
        <v>13248</v>
      </c>
      <c r="V140" s="219">
        <v>13247</v>
      </c>
      <c r="W140" s="219">
        <v>13247</v>
      </c>
      <c r="X140" s="219">
        <v>13247</v>
      </c>
      <c r="Y140" s="219">
        <v>13199</v>
      </c>
      <c r="Z140" s="219">
        <v>13184</v>
      </c>
      <c r="AA140" s="219">
        <v>13099</v>
      </c>
      <c r="AB140" s="219">
        <v>12918</v>
      </c>
      <c r="AC140" s="219">
        <v>12918</v>
      </c>
      <c r="AD140" s="219">
        <v>12918</v>
      </c>
      <c r="AE140" s="219">
        <v>12907</v>
      </c>
      <c r="AF140" s="219">
        <v>12907</v>
      </c>
      <c r="AG140" s="219">
        <v>12907</v>
      </c>
      <c r="AH140" s="219">
        <v>12907</v>
      </c>
      <c r="AI140" s="219">
        <v>12907</v>
      </c>
      <c r="AJ140" s="219">
        <v>12907</v>
      </c>
      <c r="AK140" s="219">
        <v>12907</v>
      </c>
      <c r="AL140" s="219">
        <v>12907</v>
      </c>
      <c r="AM140" s="219">
        <v>12907</v>
      </c>
      <c r="AN140" s="219">
        <v>12907</v>
      </c>
      <c r="AO140" s="219">
        <v>12907</v>
      </c>
      <c r="AP140" s="219">
        <v>12907</v>
      </c>
      <c r="AQ140" s="219">
        <v>12907</v>
      </c>
      <c r="AR140" s="219">
        <v>12907</v>
      </c>
      <c r="AS140" s="219">
        <v>12907</v>
      </c>
      <c r="AT140" s="219">
        <v>12903</v>
      </c>
      <c r="AU140" s="219">
        <v>12903</v>
      </c>
      <c r="AV140" s="219">
        <v>12903</v>
      </c>
      <c r="AW140" s="219">
        <v>12903</v>
      </c>
      <c r="AX140" s="219">
        <v>12903</v>
      </c>
      <c r="AY140" s="219">
        <v>12903</v>
      </c>
      <c r="AZ140" s="219">
        <v>12903</v>
      </c>
      <c r="BA140" s="219">
        <v>12903</v>
      </c>
      <c r="BB140" s="219">
        <v>12903</v>
      </c>
      <c r="BC140" s="219">
        <v>12903</v>
      </c>
      <c r="BD140" s="219">
        <v>12903</v>
      </c>
      <c r="BE140" s="219">
        <v>12903</v>
      </c>
      <c r="BF140" s="219">
        <v>12903</v>
      </c>
      <c r="BG140" s="219">
        <v>12903</v>
      </c>
      <c r="BH140" s="219">
        <v>12903</v>
      </c>
      <c r="BI140" s="219">
        <v>12903</v>
      </c>
      <c r="BJ140" s="219">
        <v>12903</v>
      </c>
      <c r="BK140" s="219">
        <v>12903</v>
      </c>
      <c r="BL140" s="219">
        <v>12901</v>
      </c>
      <c r="BM140" s="219">
        <v>12901</v>
      </c>
      <c r="BN140" s="219">
        <v>12901</v>
      </c>
      <c r="BO140" s="219">
        <v>12901</v>
      </c>
      <c r="BP140" s="219">
        <v>12901</v>
      </c>
      <c r="BQ140" s="219">
        <v>12901</v>
      </c>
      <c r="BR140" s="219">
        <v>12901</v>
      </c>
      <c r="BS140" s="219">
        <v>12901</v>
      </c>
      <c r="BT140" s="219">
        <v>12901</v>
      </c>
      <c r="BU140" s="219">
        <v>12901</v>
      </c>
      <c r="BV140" s="219">
        <v>12901</v>
      </c>
      <c r="BW140" s="219">
        <v>12901</v>
      </c>
      <c r="BX140" s="219">
        <v>12900</v>
      </c>
      <c r="BY140" s="219">
        <v>12899</v>
      </c>
      <c r="BZ140" s="219">
        <v>12899</v>
      </c>
      <c r="CA140" s="219">
        <v>12899</v>
      </c>
      <c r="CB140" s="219">
        <v>12899</v>
      </c>
      <c r="CC140" s="219">
        <v>12899</v>
      </c>
      <c r="CD140" s="219">
        <v>12899</v>
      </c>
      <c r="CE140" s="219">
        <v>12899</v>
      </c>
      <c r="CF140" s="219">
        <v>12899</v>
      </c>
      <c r="CG140" s="219">
        <v>12899</v>
      </c>
      <c r="CH140" s="219">
        <v>12899</v>
      </c>
      <c r="CI140" s="219">
        <v>12899</v>
      </c>
      <c r="CJ140" s="219">
        <v>12898</v>
      </c>
      <c r="CK140" s="219">
        <v>12898</v>
      </c>
      <c r="CL140" s="219">
        <v>12898</v>
      </c>
      <c r="CM140" s="219">
        <v>12897</v>
      </c>
      <c r="CN140" s="219">
        <v>12897</v>
      </c>
      <c r="CO140" s="219">
        <v>12896</v>
      </c>
      <c r="CP140" s="219">
        <v>12896</v>
      </c>
      <c r="CQ140" s="219">
        <v>12896</v>
      </c>
      <c r="CR140" s="219">
        <v>12896</v>
      </c>
      <c r="CS140" s="219">
        <v>12896</v>
      </c>
      <c r="CT140" s="219">
        <v>12896</v>
      </c>
      <c r="CU140" s="219">
        <v>12895</v>
      </c>
      <c r="CV140" s="219">
        <v>12894</v>
      </c>
      <c r="CW140" s="219">
        <v>12894</v>
      </c>
      <c r="CX140" s="219">
        <v>12894</v>
      </c>
      <c r="CY140" s="219">
        <v>12892</v>
      </c>
      <c r="CZ140" s="219">
        <v>12892</v>
      </c>
      <c r="DA140" s="219">
        <v>12891</v>
      </c>
      <c r="DB140" s="219">
        <v>12889</v>
      </c>
      <c r="DC140" s="219">
        <v>12889</v>
      </c>
      <c r="DD140" s="219">
        <v>12889</v>
      </c>
      <c r="DE140" s="219">
        <v>12888</v>
      </c>
      <c r="DF140" s="219">
        <v>12880</v>
      </c>
      <c r="DG140" s="219">
        <v>12876</v>
      </c>
      <c r="DH140" s="219">
        <v>12865</v>
      </c>
      <c r="DI140" s="219">
        <v>12865</v>
      </c>
      <c r="DJ140" s="219">
        <v>12863</v>
      </c>
      <c r="DK140" s="219">
        <v>12855</v>
      </c>
      <c r="DL140" s="219">
        <v>12846</v>
      </c>
      <c r="DM140" s="219">
        <v>12804</v>
      </c>
      <c r="DN140" s="219">
        <v>12792</v>
      </c>
      <c r="DO140" s="219"/>
      <c r="DP140" s="219"/>
      <c r="DQ140" s="219"/>
      <c r="DR140" s="219"/>
      <c r="DS140" s="219"/>
      <c r="DT140" s="219"/>
      <c r="DU140" s="219"/>
      <c r="DV140" s="219"/>
      <c r="DW140" s="219"/>
      <c r="DX140" s="219"/>
      <c r="DY140" s="219"/>
      <c r="DZ140" s="219"/>
      <c r="EA140" s="219"/>
      <c r="EB140" s="219"/>
      <c r="EC140" s="219"/>
      <c r="ED140" s="219"/>
      <c r="EE140" s="219"/>
      <c r="EF140" s="219"/>
      <c r="EG140" s="219"/>
      <c r="EH140" s="219"/>
      <c r="EI140" s="219"/>
      <c r="EJ140" s="219"/>
      <c r="EK140" s="219"/>
      <c r="EL140" s="219"/>
      <c r="EM140" s="219"/>
      <c r="EN140" s="231"/>
      <c r="EO140" s="239"/>
      <c r="EP140" s="226"/>
      <c r="EQ140" s="202"/>
      <c r="ER140" s="202"/>
      <c r="ES140" s="202"/>
      <c r="ET140" s="202"/>
      <c r="EU140" s="202"/>
      <c r="EV140" s="202"/>
      <c r="EW140" s="202"/>
      <c r="EX140" s="202"/>
      <c r="EY140" s="202"/>
      <c r="EZ140" s="202"/>
      <c r="FA140" s="202"/>
      <c r="FB140" s="202"/>
      <c r="FC140" s="202"/>
      <c r="FD140" s="202"/>
      <c r="FE140" s="202"/>
      <c r="FF140" s="202"/>
      <c r="FG140" s="202"/>
      <c r="FH140" s="202"/>
      <c r="FI140" s="202"/>
      <c r="FJ140" s="202"/>
      <c r="FK140" s="202"/>
      <c r="FL140" s="202"/>
      <c r="FM140" s="202"/>
      <c r="FN140" s="202"/>
      <c r="FO140" s="202"/>
      <c r="FP140" s="202"/>
      <c r="FQ140" s="202"/>
      <c r="FR140" s="202"/>
      <c r="FS140" s="202"/>
      <c r="FT140" s="202"/>
      <c r="FU140" s="202"/>
      <c r="FV140" s="202"/>
      <c r="FW140" s="202"/>
      <c r="FX140" s="202"/>
      <c r="FY140" s="202"/>
      <c r="FZ140" s="202"/>
      <c r="GA140" s="202"/>
      <c r="GB140" s="202"/>
      <c r="GC140" s="202"/>
      <c r="GD140" s="202"/>
      <c r="GE140" s="202"/>
      <c r="GF140" s="202"/>
      <c r="GG140" s="202"/>
      <c r="GH140" s="202"/>
      <c r="GI140" s="202"/>
      <c r="GJ140" s="202"/>
      <c r="GK140" s="202"/>
      <c r="GL140" s="202"/>
      <c r="GM140" s="202"/>
      <c r="GN140" s="202"/>
      <c r="GO140" s="202"/>
      <c r="GP140" s="202"/>
      <c r="GQ140" s="202"/>
      <c r="GR140" s="202"/>
      <c r="GS140" s="202"/>
      <c r="GT140" s="202"/>
      <c r="GU140" s="202"/>
      <c r="GV140" s="202"/>
      <c r="GW140" s="202"/>
      <c r="GX140" s="202"/>
      <c r="GY140" s="202"/>
      <c r="GZ140" s="202"/>
      <c r="HA140" s="202"/>
      <c r="HB140" s="202"/>
      <c r="HC140" s="202"/>
      <c r="HD140" s="202"/>
      <c r="HE140" s="202"/>
      <c r="HF140" s="202"/>
      <c r="HG140" s="202"/>
      <c r="HH140" s="202"/>
      <c r="HI140" s="202"/>
      <c r="HJ140" s="202"/>
      <c r="HK140" s="202"/>
      <c r="HL140" s="202"/>
      <c r="HM140" s="154"/>
      <c r="HN140" s="154"/>
      <c r="HO140" s="154"/>
      <c r="HP140" s="154"/>
      <c r="HQ140" s="154"/>
      <c r="HR140" s="154"/>
      <c r="HS140" s="154"/>
      <c r="HT140" s="154"/>
      <c r="HU140" s="154"/>
      <c r="HV140" s="154"/>
      <c r="HW140" s="166"/>
    </row>
    <row r="141" spans="1:231">
      <c r="A141" s="145">
        <f t="shared" si="47"/>
        <v>44539</v>
      </c>
      <c r="B141" s="219">
        <f>'Age&amp;Sex by occurrence date'!$AJA22</f>
        <v>16131</v>
      </c>
      <c r="C141" s="219">
        <v>13208</v>
      </c>
      <c r="D141" s="219">
        <v>13208</v>
      </c>
      <c r="E141" s="219">
        <v>13208</v>
      </c>
      <c r="F141" s="219">
        <v>13208</v>
      </c>
      <c r="G141" s="219">
        <v>13208</v>
      </c>
      <c r="H141" s="219">
        <v>13208</v>
      </c>
      <c r="I141" s="219">
        <v>13208</v>
      </c>
      <c r="J141" s="219">
        <v>13208</v>
      </c>
      <c r="K141" s="219">
        <v>13208</v>
      </c>
      <c r="L141" s="219">
        <v>13208</v>
      </c>
      <c r="M141" s="219">
        <v>13208</v>
      </c>
      <c r="N141" s="219">
        <v>13208</v>
      </c>
      <c r="O141" s="219">
        <v>13208</v>
      </c>
      <c r="P141" s="219">
        <v>13208</v>
      </c>
      <c r="Q141" s="219">
        <v>13207</v>
      </c>
      <c r="R141" s="219">
        <v>13207</v>
      </c>
      <c r="S141" s="219">
        <v>13207</v>
      </c>
      <c r="T141" s="219">
        <v>13200</v>
      </c>
      <c r="U141" s="219">
        <v>13200</v>
      </c>
      <c r="V141" s="219">
        <v>13199</v>
      </c>
      <c r="W141" s="219">
        <v>13199</v>
      </c>
      <c r="X141" s="219">
        <v>13199</v>
      </c>
      <c r="Y141" s="219">
        <v>13152</v>
      </c>
      <c r="Z141" s="219">
        <v>13138</v>
      </c>
      <c r="AA141" s="219">
        <v>13053</v>
      </c>
      <c r="AB141" s="219">
        <v>12874</v>
      </c>
      <c r="AC141" s="219">
        <v>12874</v>
      </c>
      <c r="AD141" s="219">
        <v>12874</v>
      </c>
      <c r="AE141" s="219">
        <v>12863</v>
      </c>
      <c r="AF141" s="219">
        <v>12863</v>
      </c>
      <c r="AG141" s="219">
        <v>12863</v>
      </c>
      <c r="AH141" s="219">
        <v>12863</v>
      </c>
      <c r="AI141" s="219">
        <v>12863</v>
      </c>
      <c r="AJ141" s="219">
        <v>12863</v>
      </c>
      <c r="AK141" s="219">
        <v>12863</v>
      </c>
      <c r="AL141" s="219">
        <v>12863</v>
      </c>
      <c r="AM141" s="219">
        <v>12863</v>
      </c>
      <c r="AN141" s="219">
        <v>12863</v>
      </c>
      <c r="AO141" s="219">
        <v>12863</v>
      </c>
      <c r="AP141" s="219">
        <v>12863</v>
      </c>
      <c r="AQ141" s="219">
        <v>12863</v>
      </c>
      <c r="AR141" s="219">
        <v>12863</v>
      </c>
      <c r="AS141" s="219">
        <v>12863</v>
      </c>
      <c r="AT141" s="219">
        <v>12859</v>
      </c>
      <c r="AU141" s="219">
        <v>12859</v>
      </c>
      <c r="AV141" s="219">
        <v>12859</v>
      </c>
      <c r="AW141" s="219">
        <v>12859</v>
      </c>
      <c r="AX141" s="219">
        <v>12859</v>
      </c>
      <c r="AY141" s="219">
        <v>12859</v>
      </c>
      <c r="AZ141" s="219">
        <v>12859</v>
      </c>
      <c r="BA141" s="219">
        <v>12859</v>
      </c>
      <c r="BB141" s="219">
        <v>12859</v>
      </c>
      <c r="BC141" s="219">
        <v>12859</v>
      </c>
      <c r="BD141" s="219">
        <v>12859</v>
      </c>
      <c r="BE141" s="219">
        <v>12859</v>
      </c>
      <c r="BF141" s="219">
        <v>12859</v>
      </c>
      <c r="BG141" s="219">
        <v>12859</v>
      </c>
      <c r="BH141" s="219">
        <v>12859</v>
      </c>
      <c r="BI141" s="219">
        <v>12859</v>
      </c>
      <c r="BJ141" s="219">
        <v>12859</v>
      </c>
      <c r="BK141" s="219">
        <v>12859</v>
      </c>
      <c r="BL141" s="219">
        <v>12858</v>
      </c>
      <c r="BM141" s="219">
        <v>12858</v>
      </c>
      <c r="BN141" s="219">
        <v>12858</v>
      </c>
      <c r="BO141" s="219">
        <v>12858</v>
      </c>
      <c r="BP141" s="219">
        <v>12858</v>
      </c>
      <c r="BQ141" s="219">
        <v>12858</v>
      </c>
      <c r="BR141" s="219">
        <v>12858</v>
      </c>
      <c r="BS141" s="219">
        <v>12858</v>
      </c>
      <c r="BT141" s="219">
        <v>12858</v>
      </c>
      <c r="BU141" s="219">
        <v>12858</v>
      </c>
      <c r="BV141" s="219">
        <v>12858</v>
      </c>
      <c r="BW141" s="219">
        <v>12858</v>
      </c>
      <c r="BX141" s="219">
        <v>12857</v>
      </c>
      <c r="BY141" s="219">
        <v>12856</v>
      </c>
      <c r="BZ141" s="219">
        <v>12856</v>
      </c>
      <c r="CA141" s="219">
        <v>12856</v>
      </c>
      <c r="CB141" s="219">
        <v>12856</v>
      </c>
      <c r="CC141" s="219">
        <v>12856</v>
      </c>
      <c r="CD141" s="219">
        <v>12856</v>
      </c>
      <c r="CE141" s="219">
        <v>12856</v>
      </c>
      <c r="CF141" s="219">
        <v>12856</v>
      </c>
      <c r="CG141" s="219">
        <v>12856</v>
      </c>
      <c r="CH141" s="219">
        <v>12856</v>
      </c>
      <c r="CI141" s="219">
        <v>12856</v>
      </c>
      <c r="CJ141" s="219">
        <v>12855</v>
      </c>
      <c r="CK141" s="219">
        <v>12855</v>
      </c>
      <c r="CL141" s="219">
        <v>12855</v>
      </c>
      <c r="CM141" s="219">
        <v>12854</v>
      </c>
      <c r="CN141" s="219">
        <v>12854</v>
      </c>
      <c r="CO141" s="219">
        <v>12853</v>
      </c>
      <c r="CP141" s="219">
        <v>12853</v>
      </c>
      <c r="CQ141" s="219">
        <v>12853</v>
      </c>
      <c r="CR141" s="219">
        <v>12853</v>
      </c>
      <c r="CS141" s="219">
        <v>12853</v>
      </c>
      <c r="CT141" s="219">
        <v>12853</v>
      </c>
      <c r="CU141" s="219">
        <v>12852</v>
      </c>
      <c r="CV141" s="219">
        <v>12851</v>
      </c>
      <c r="CW141" s="219">
        <v>12851</v>
      </c>
      <c r="CX141" s="219">
        <v>12851</v>
      </c>
      <c r="CY141" s="219">
        <v>12849</v>
      </c>
      <c r="CZ141" s="219">
        <v>12849</v>
      </c>
      <c r="DA141" s="219">
        <v>12848</v>
      </c>
      <c r="DB141" s="219">
        <v>12846</v>
      </c>
      <c r="DC141" s="219">
        <v>12846</v>
      </c>
      <c r="DD141" s="219">
        <v>12846</v>
      </c>
      <c r="DE141" s="219">
        <v>12845</v>
      </c>
      <c r="DF141" s="219">
        <v>12837</v>
      </c>
      <c r="DG141" s="219">
        <v>12833</v>
      </c>
      <c r="DH141" s="219">
        <v>12822</v>
      </c>
      <c r="DI141" s="219">
        <v>12822</v>
      </c>
      <c r="DJ141" s="219">
        <v>12820</v>
      </c>
      <c r="DK141" s="219">
        <v>12813</v>
      </c>
      <c r="DL141" s="219">
        <v>12806</v>
      </c>
      <c r="DM141" s="219">
        <v>12775</v>
      </c>
      <c r="DN141" s="219">
        <v>12768</v>
      </c>
      <c r="DO141" s="219">
        <v>12739</v>
      </c>
      <c r="DP141" s="219"/>
      <c r="DQ141" s="219"/>
      <c r="DR141" s="219"/>
      <c r="DS141" s="219"/>
      <c r="DT141" s="219"/>
      <c r="DU141" s="219"/>
      <c r="DV141" s="219"/>
      <c r="DW141" s="219"/>
      <c r="DX141" s="219"/>
      <c r="DY141" s="219"/>
      <c r="DZ141" s="219"/>
      <c r="EA141" s="219"/>
      <c r="EB141" s="219"/>
      <c r="EC141" s="219"/>
      <c r="ED141" s="219"/>
      <c r="EE141" s="219"/>
      <c r="EF141" s="219"/>
      <c r="EG141" s="219"/>
      <c r="EH141" s="219"/>
      <c r="EI141" s="219"/>
      <c r="EJ141" s="219"/>
      <c r="EK141" s="219"/>
      <c r="EL141" s="219"/>
      <c r="EM141" s="219"/>
      <c r="EN141" s="231"/>
      <c r="EO141" s="239"/>
      <c r="EP141" s="226"/>
      <c r="EQ141" s="202"/>
      <c r="ER141" s="202"/>
      <c r="ES141" s="202"/>
      <c r="ET141" s="202"/>
      <c r="EU141" s="202"/>
      <c r="EV141" s="202"/>
      <c r="EW141" s="202"/>
      <c r="EX141" s="202"/>
      <c r="EY141" s="202"/>
      <c r="EZ141" s="202"/>
      <c r="FA141" s="202"/>
      <c r="FB141" s="202"/>
      <c r="FC141" s="202"/>
      <c r="FD141" s="202"/>
      <c r="FE141" s="202"/>
      <c r="FF141" s="202"/>
      <c r="FG141" s="202"/>
      <c r="FH141" s="202"/>
      <c r="FI141" s="202"/>
      <c r="FJ141" s="202"/>
      <c r="FK141" s="202"/>
      <c r="FL141" s="202"/>
      <c r="FM141" s="202"/>
      <c r="FN141" s="202"/>
      <c r="FO141" s="202"/>
      <c r="FP141" s="202"/>
      <c r="FQ141" s="202"/>
      <c r="FR141" s="202"/>
      <c r="FS141" s="202"/>
      <c r="FT141" s="202"/>
      <c r="FU141" s="202"/>
      <c r="FV141" s="202"/>
      <c r="FW141" s="202"/>
      <c r="FX141" s="202"/>
      <c r="FY141" s="202"/>
      <c r="FZ141" s="202"/>
      <c r="GA141" s="202"/>
      <c r="GB141" s="202"/>
      <c r="GC141" s="202"/>
      <c r="GD141" s="202"/>
      <c r="GE141" s="202"/>
      <c r="GF141" s="202"/>
      <c r="GG141" s="202"/>
      <c r="GH141" s="202"/>
      <c r="GI141" s="202"/>
      <c r="GJ141" s="202"/>
      <c r="GK141" s="202"/>
      <c r="GL141" s="202"/>
      <c r="GM141" s="202"/>
      <c r="GN141" s="202"/>
      <c r="GO141" s="202"/>
      <c r="GP141" s="202"/>
      <c r="GQ141" s="202"/>
      <c r="GR141" s="202"/>
      <c r="GS141" s="202"/>
      <c r="GT141" s="202"/>
      <c r="GU141" s="202"/>
      <c r="GV141" s="202"/>
      <c r="GW141" s="202"/>
      <c r="GX141" s="202"/>
      <c r="GY141" s="202"/>
      <c r="GZ141" s="202"/>
      <c r="HA141" s="202"/>
      <c r="HB141" s="202"/>
      <c r="HC141" s="202"/>
      <c r="HD141" s="202"/>
      <c r="HE141" s="202"/>
      <c r="HF141" s="202"/>
      <c r="HG141" s="202"/>
      <c r="HH141" s="202"/>
      <c r="HI141" s="202"/>
      <c r="HJ141" s="202"/>
      <c r="HK141" s="202"/>
      <c r="HL141" s="202"/>
      <c r="HM141" s="154"/>
      <c r="HN141" s="154"/>
      <c r="HO141" s="154"/>
      <c r="HP141" s="154"/>
      <c r="HQ141" s="154"/>
      <c r="HR141" s="154"/>
      <c r="HS141" s="154"/>
      <c r="HT141" s="154"/>
      <c r="HU141" s="154"/>
      <c r="HV141" s="154"/>
      <c r="HW141" s="166"/>
    </row>
    <row r="142" spans="1:231">
      <c r="A142" s="145">
        <f t="shared" ref="A142:A148" si="48">A143+1</f>
        <v>44538</v>
      </c>
      <c r="B142" s="219">
        <f>'Age&amp;Sex by occurrence date'!$AJH22</f>
        <v>16072</v>
      </c>
      <c r="C142" s="219">
        <v>13158</v>
      </c>
      <c r="D142" s="219">
        <v>13158</v>
      </c>
      <c r="E142" s="219">
        <v>13158</v>
      </c>
      <c r="F142" s="219">
        <v>13158</v>
      </c>
      <c r="G142" s="219">
        <v>13158</v>
      </c>
      <c r="H142" s="219">
        <v>13158</v>
      </c>
      <c r="I142" s="219">
        <v>13158</v>
      </c>
      <c r="J142" s="219">
        <v>13158</v>
      </c>
      <c r="K142" s="219">
        <v>13158</v>
      </c>
      <c r="L142" s="219">
        <v>13158</v>
      </c>
      <c r="M142" s="219">
        <v>13158</v>
      </c>
      <c r="N142" s="219">
        <v>13158</v>
      </c>
      <c r="O142" s="219">
        <v>13158</v>
      </c>
      <c r="P142" s="219">
        <v>13158</v>
      </c>
      <c r="Q142" s="219">
        <v>13157</v>
      </c>
      <c r="R142" s="219">
        <v>13157</v>
      </c>
      <c r="S142" s="219">
        <v>13157</v>
      </c>
      <c r="T142" s="219">
        <v>13150</v>
      </c>
      <c r="U142" s="219">
        <v>13150</v>
      </c>
      <c r="V142" s="219">
        <v>13149</v>
      </c>
      <c r="W142" s="219">
        <v>13149</v>
      </c>
      <c r="X142" s="219">
        <v>13149</v>
      </c>
      <c r="Y142" s="219">
        <v>13104</v>
      </c>
      <c r="Z142" s="219">
        <v>13090</v>
      </c>
      <c r="AA142" s="219">
        <v>13005</v>
      </c>
      <c r="AB142" s="219">
        <v>12829</v>
      </c>
      <c r="AC142" s="219">
        <v>12829</v>
      </c>
      <c r="AD142" s="219">
        <v>12829</v>
      </c>
      <c r="AE142" s="219">
        <v>12819</v>
      </c>
      <c r="AF142" s="219">
        <v>12819</v>
      </c>
      <c r="AG142" s="219">
        <v>12819</v>
      </c>
      <c r="AH142" s="219">
        <v>12819</v>
      </c>
      <c r="AI142" s="219">
        <v>12819</v>
      </c>
      <c r="AJ142" s="219">
        <v>12819</v>
      </c>
      <c r="AK142" s="219">
        <v>12819</v>
      </c>
      <c r="AL142" s="219">
        <v>12819</v>
      </c>
      <c r="AM142" s="219">
        <v>12819</v>
      </c>
      <c r="AN142" s="219">
        <v>12819</v>
      </c>
      <c r="AO142" s="219">
        <v>12819</v>
      </c>
      <c r="AP142" s="219">
        <v>12819</v>
      </c>
      <c r="AQ142" s="219">
        <v>12819</v>
      </c>
      <c r="AR142" s="219">
        <v>12819</v>
      </c>
      <c r="AS142" s="219">
        <v>12819</v>
      </c>
      <c r="AT142" s="219">
        <v>12815</v>
      </c>
      <c r="AU142" s="219">
        <v>12815</v>
      </c>
      <c r="AV142" s="219">
        <v>12815</v>
      </c>
      <c r="AW142" s="219">
        <v>12815</v>
      </c>
      <c r="AX142" s="219">
        <v>12815</v>
      </c>
      <c r="AY142" s="219">
        <v>12815</v>
      </c>
      <c r="AZ142" s="219">
        <v>12815</v>
      </c>
      <c r="BA142" s="219">
        <v>12815</v>
      </c>
      <c r="BB142" s="219">
        <v>12815</v>
      </c>
      <c r="BC142" s="219">
        <v>12815</v>
      </c>
      <c r="BD142" s="219">
        <v>12815</v>
      </c>
      <c r="BE142" s="219">
        <v>12815</v>
      </c>
      <c r="BF142" s="219">
        <v>12815</v>
      </c>
      <c r="BG142" s="219">
        <v>12815</v>
      </c>
      <c r="BH142" s="219">
        <v>12815</v>
      </c>
      <c r="BI142" s="219">
        <v>12815</v>
      </c>
      <c r="BJ142" s="219">
        <v>12815</v>
      </c>
      <c r="BK142" s="219">
        <v>12815</v>
      </c>
      <c r="BL142" s="219">
        <v>12814</v>
      </c>
      <c r="BM142" s="219">
        <v>12814</v>
      </c>
      <c r="BN142" s="219">
        <v>12814</v>
      </c>
      <c r="BO142" s="219">
        <v>12814</v>
      </c>
      <c r="BP142" s="219">
        <v>12814</v>
      </c>
      <c r="BQ142" s="219">
        <v>12814</v>
      </c>
      <c r="BR142" s="219">
        <v>12814</v>
      </c>
      <c r="BS142" s="219">
        <v>12814</v>
      </c>
      <c r="BT142" s="219">
        <v>12814</v>
      </c>
      <c r="BU142" s="219">
        <v>12814</v>
      </c>
      <c r="BV142" s="219">
        <v>12814</v>
      </c>
      <c r="BW142" s="219">
        <v>12814</v>
      </c>
      <c r="BX142" s="219">
        <v>12813</v>
      </c>
      <c r="BY142" s="219">
        <v>12812</v>
      </c>
      <c r="BZ142" s="219">
        <v>12812</v>
      </c>
      <c r="CA142" s="219">
        <v>12812</v>
      </c>
      <c r="CB142" s="219">
        <v>12812</v>
      </c>
      <c r="CC142" s="219">
        <v>12812</v>
      </c>
      <c r="CD142" s="219">
        <v>12812</v>
      </c>
      <c r="CE142" s="219">
        <v>12812</v>
      </c>
      <c r="CF142" s="219">
        <v>12812</v>
      </c>
      <c r="CG142" s="219">
        <v>12812</v>
      </c>
      <c r="CH142" s="219">
        <v>12812</v>
      </c>
      <c r="CI142" s="219">
        <v>12812</v>
      </c>
      <c r="CJ142" s="219">
        <v>12811</v>
      </c>
      <c r="CK142" s="219">
        <v>12811</v>
      </c>
      <c r="CL142" s="219">
        <v>12811</v>
      </c>
      <c r="CM142" s="219">
        <v>12811</v>
      </c>
      <c r="CN142" s="219">
        <v>12811</v>
      </c>
      <c r="CO142" s="219">
        <v>12810</v>
      </c>
      <c r="CP142" s="219">
        <v>12810</v>
      </c>
      <c r="CQ142" s="219">
        <v>12810</v>
      </c>
      <c r="CR142" s="219">
        <v>12810</v>
      </c>
      <c r="CS142" s="219">
        <v>12810</v>
      </c>
      <c r="CT142" s="219">
        <v>12810</v>
      </c>
      <c r="CU142" s="219">
        <v>12809</v>
      </c>
      <c r="CV142" s="219">
        <v>12808</v>
      </c>
      <c r="CW142" s="219">
        <v>12808</v>
      </c>
      <c r="CX142" s="219">
        <v>12808</v>
      </c>
      <c r="CY142" s="219">
        <v>12806</v>
      </c>
      <c r="CZ142" s="219">
        <v>12806</v>
      </c>
      <c r="DA142" s="219">
        <v>12805</v>
      </c>
      <c r="DB142" s="219">
        <v>12804</v>
      </c>
      <c r="DC142" s="219">
        <v>12804</v>
      </c>
      <c r="DD142" s="219">
        <v>12804</v>
      </c>
      <c r="DE142" s="219">
        <v>12803</v>
      </c>
      <c r="DF142" s="219">
        <v>12796</v>
      </c>
      <c r="DG142" s="219">
        <v>12792</v>
      </c>
      <c r="DH142" s="219">
        <v>12781</v>
      </c>
      <c r="DI142" s="219">
        <v>12781</v>
      </c>
      <c r="DJ142" s="219">
        <v>12779</v>
      </c>
      <c r="DK142" s="219">
        <v>12772</v>
      </c>
      <c r="DL142" s="219">
        <v>12766</v>
      </c>
      <c r="DM142" s="219">
        <v>12738</v>
      </c>
      <c r="DN142" s="219">
        <v>12732</v>
      </c>
      <c r="DO142" s="219">
        <v>12714</v>
      </c>
      <c r="DP142" s="219">
        <v>12629</v>
      </c>
      <c r="DQ142" s="219"/>
      <c r="DR142" s="219"/>
      <c r="DS142" s="219"/>
      <c r="DT142" s="219"/>
      <c r="DU142" s="219"/>
      <c r="DV142" s="219"/>
      <c r="DW142" s="219"/>
      <c r="DX142" s="219"/>
      <c r="DY142" s="219"/>
      <c r="DZ142" s="219"/>
      <c r="EA142" s="219"/>
      <c r="EB142" s="219"/>
      <c r="EC142" s="219"/>
      <c r="ED142" s="219"/>
      <c r="EE142" s="219"/>
      <c r="EF142" s="219"/>
      <c r="EG142" s="219"/>
      <c r="EH142" s="219"/>
      <c r="EI142" s="219"/>
      <c r="EJ142" s="219"/>
      <c r="EK142" s="219"/>
      <c r="EL142" s="219"/>
      <c r="EM142" s="219"/>
      <c r="EN142" s="231"/>
      <c r="EO142" s="239"/>
      <c r="EP142" s="226"/>
      <c r="EQ142" s="202"/>
      <c r="ER142" s="202"/>
      <c r="ES142" s="202"/>
      <c r="ET142" s="202"/>
      <c r="EU142" s="202"/>
      <c r="EV142" s="202"/>
      <c r="EW142" s="202"/>
      <c r="EX142" s="202"/>
      <c r="EY142" s="202"/>
      <c r="EZ142" s="202"/>
      <c r="FA142" s="202"/>
      <c r="FB142" s="202"/>
      <c r="FC142" s="202"/>
      <c r="FD142" s="202"/>
      <c r="FE142" s="202"/>
      <c r="FF142" s="202"/>
      <c r="FG142" s="202"/>
      <c r="FH142" s="202"/>
      <c r="FI142" s="202"/>
      <c r="FJ142" s="202"/>
      <c r="FK142" s="202"/>
      <c r="FL142" s="202"/>
      <c r="FM142" s="202"/>
      <c r="FN142" s="202"/>
      <c r="FO142" s="202"/>
      <c r="FP142" s="202"/>
      <c r="FQ142" s="202"/>
      <c r="FR142" s="202"/>
      <c r="FS142" s="202"/>
      <c r="FT142" s="202"/>
      <c r="FU142" s="202"/>
      <c r="FV142" s="202"/>
      <c r="FW142" s="202"/>
      <c r="FX142" s="202"/>
      <c r="FY142" s="202"/>
      <c r="FZ142" s="202"/>
      <c r="GA142" s="202"/>
      <c r="GB142" s="202"/>
      <c r="GC142" s="202"/>
      <c r="GD142" s="202"/>
      <c r="GE142" s="202"/>
      <c r="GF142" s="202"/>
      <c r="GG142" s="202"/>
      <c r="GH142" s="202"/>
      <c r="GI142" s="202"/>
      <c r="GJ142" s="202"/>
      <c r="GK142" s="202"/>
      <c r="GL142" s="202"/>
      <c r="GM142" s="202"/>
      <c r="GN142" s="202"/>
      <c r="GO142" s="202"/>
      <c r="GP142" s="202"/>
      <c r="GQ142" s="202"/>
      <c r="GR142" s="202"/>
      <c r="GS142" s="202"/>
      <c r="GT142" s="202"/>
      <c r="GU142" s="202"/>
      <c r="GV142" s="202"/>
      <c r="GW142" s="202"/>
      <c r="GX142" s="202"/>
      <c r="GY142" s="202"/>
      <c r="GZ142" s="202"/>
      <c r="HA142" s="202"/>
      <c r="HB142" s="202"/>
      <c r="HC142" s="202"/>
      <c r="HD142" s="202"/>
      <c r="HE142" s="202"/>
      <c r="HF142" s="202"/>
      <c r="HG142" s="202"/>
      <c r="HH142" s="202"/>
      <c r="HI142" s="202"/>
      <c r="HJ142" s="202"/>
      <c r="HK142" s="202"/>
      <c r="HL142" s="202"/>
      <c r="HM142" s="154"/>
      <c r="HN142" s="154"/>
      <c r="HO142" s="154"/>
      <c r="HP142" s="154"/>
      <c r="HQ142" s="154"/>
      <c r="HR142" s="154"/>
      <c r="HS142" s="154"/>
      <c r="HT142" s="154"/>
      <c r="HU142" s="154"/>
      <c r="HV142" s="154"/>
      <c r="HW142" s="166"/>
    </row>
    <row r="143" spans="1:231">
      <c r="A143" s="145">
        <f t="shared" si="48"/>
        <v>44537</v>
      </c>
      <c r="B143" s="219">
        <f>'Age&amp;Sex by occurrence date'!$AJO22</f>
        <v>16009</v>
      </c>
      <c r="C143" s="219">
        <v>13104</v>
      </c>
      <c r="D143" s="219">
        <v>13104</v>
      </c>
      <c r="E143" s="219">
        <v>13104</v>
      </c>
      <c r="F143" s="219">
        <v>13104</v>
      </c>
      <c r="G143" s="219">
        <v>13104</v>
      </c>
      <c r="H143" s="219">
        <v>13104</v>
      </c>
      <c r="I143" s="219">
        <v>13104</v>
      </c>
      <c r="J143" s="219">
        <v>13104</v>
      </c>
      <c r="K143" s="219">
        <v>13104</v>
      </c>
      <c r="L143" s="219">
        <v>13104</v>
      </c>
      <c r="M143" s="219">
        <v>13104</v>
      </c>
      <c r="N143" s="219">
        <v>13104</v>
      </c>
      <c r="O143" s="219">
        <v>13104</v>
      </c>
      <c r="P143" s="219">
        <v>13104</v>
      </c>
      <c r="Q143" s="219">
        <v>13103</v>
      </c>
      <c r="R143" s="219">
        <v>13103</v>
      </c>
      <c r="S143" s="219">
        <v>13103</v>
      </c>
      <c r="T143" s="219">
        <v>13097</v>
      </c>
      <c r="U143" s="219">
        <v>13097</v>
      </c>
      <c r="V143" s="219">
        <v>13096</v>
      </c>
      <c r="W143" s="219">
        <v>13096</v>
      </c>
      <c r="X143" s="219">
        <v>13096</v>
      </c>
      <c r="Y143" s="219">
        <v>13052</v>
      </c>
      <c r="Z143" s="219">
        <v>13038</v>
      </c>
      <c r="AA143" s="219">
        <v>12953</v>
      </c>
      <c r="AB143" s="219">
        <v>12777</v>
      </c>
      <c r="AC143" s="219">
        <v>12777</v>
      </c>
      <c r="AD143" s="219">
        <v>12777</v>
      </c>
      <c r="AE143" s="219">
        <v>12768</v>
      </c>
      <c r="AF143" s="219">
        <v>12768</v>
      </c>
      <c r="AG143" s="219">
        <v>12768</v>
      </c>
      <c r="AH143" s="219">
        <v>12768</v>
      </c>
      <c r="AI143" s="219">
        <v>12768</v>
      </c>
      <c r="AJ143" s="219">
        <v>12768</v>
      </c>
      <c r="AK143" s="219">
        <v>12768</v>
      </c>
      <c r="AL143" s="219">
        <v>12768</v>
      </c>
      <c r="AM143" s="219">
        <v>12768</v>
      </c>
      <c r="AN143" s="219">
        <v>12768</v>
      </c>
      <c r="AO143" s="219">
        <v>12768</v>
      </c>
      <c r="AP143" s="219">
        <v>12768</v>
      </c>
      <c r="AQ143" s="219">
        <v>12768</v>
      </c>
      <c r="AR143" s="219">
        <v>12768</v>
      </c>
      <c r="AS143" s="219">
        <v>12768</v>
      </c>
      <c r="AT143" s="219">
        <v>12764</v>
      </c>
      <c r="AU143" s="219">
        <v>12764</v>
      </c>
      <c r="AV143" s="219">
        <v>12764</v>
      </c>
      <c r="AW143" s="219">
        <v>12764</v>
      </c>
      <c r="AX143" s="219">
        <v>12764</v>
      </c>
      <c r="AY143" s="219">
        <v>12764</v>
      </c>
      <c r="AZ143" s="219">
        <v>12764</v>
      </c>
      <c r="BA143" s="219">
        <v>12764</v>
      </c>
      <c r="BB143" s="219">
        <v>12764</v>
      </c>
      <c r="BC143" s="219">
        <v>12764</v>
      </c>
      <c r="BD143" s="219">
        <v>12764</v>
      </c>
      <c r="BE143" s="219">
        <v>12764</v>
      </c>
      <c r="BF143" s="219">
        <v>12764</v>
      </c>
      <c r="BG143" s="219">
        <v>12764</v>
      </c>
      <c r="BH143" s="219">
        <v>12764</v>
      </c>
      <c r="BI143" s="219">
        <v>12764</v>
      </c>
      <c r="BJ143" s="219">
        <v>12764</v>
      </c>
      <c r="BK143" s="219">
        <v>12764</v>
      </c>
      <c r="BL143" s="219">
        <v>12763</v>
      </c>
      <c r="BM143" s="219">
        <v>12763</v>
      </c>
      <c r="BN143" s="219">
        <v>12763</v>
      </c>
      <c r="BO143" s="219">
        <v>12763</v>
      </c>
      <c r="BP143" s="219">
        <v>12763</v>
      </c>
      <c r="BQ143" s="219">
        <v>12763</v>
      </c>
      <c r="BR143" s="219">
        <v>12763</v>
      </c>
      <c r="BS143" s="219">
        <v>12763</v>
      </c>
      <c r="BT143" s="219">
        <v>12763</v>
      </c>
      <c r="BU143" s="219">
        <v>12763</v>
      </c>
      <c r="BV143" s="219">
        <v>12763</v>
      </c>
      <c r="BW143" s="219">
        <v>12763</v>
      </c>
      <c r="BX143" s="219">
        <v>12762</v>
      </c>
      <c r="BY143" s="219">
        <v>12761</v>
      </c>
      <c r="BZ143" s="219">
        <v>12761</v>
      </c>
      <c r="CA143" s="219">
        <v>12761</v>
      </c>
      <c r="CB143" s="219">
        <v>12761</v>
      </c>
      <c r="CC143" s="219">
        <v>12761</v>
      </c>
      <c r="CD143" s="219">
        <v>12761</v>
      </c>
      <c r="CE143" s="219">
        <v>12761</v>
      </c>
      <c r="CF143" s="219">
        <v>12761</v>
      </c>
      <c r="CG143" s="219">
        <v>12761</v>
      </c>
      <c r="CH143" s="219">
        <v>12761</v>
      </c>
      <c r="CI143" s="219">
        <v>12760</v>
      </c>
      <c r="CJ143" s="219">
        <v>12759</v>
      </c>
      <c r="CK143" s="219">
        <v>12759</v>
      </c>
      <c r="CL143" s="219">
        <v>12759</v>
      </c>
      <c r="CM143" s="219">
        <v>12759</v>
      </c>
      <c r="CN143" s="219">
        <v>12759</v>
      </c>
      <c r="CO143" s="219">
        <v>12758</v>
      </c>
      <c r="CP143" s="219">
        <v>12758</v>
      </c>
      <c r="CQ143" s="219">
        <v>12758</v>
      </c>
      <c r="CR143" s="219">
        <v>12758</v>
      </c>
      <c r="CS143" s="219">
        <v>12758</v>
      </c>
      <c r="CT143" s="219">
        <v>12758</v>
      </c>
      <c r="CU143" s="219">
        <v>12757</v>
      </c>
      <c r="CV143" s="219">
        <v>12756</v>
      </c>
      <c r="CW143" s="219">
        <v>12756</v>
      </c>
      <c r="CX143" s="219">
        <v>12756</v>
      </c>
      <c r="CY143" s="219">
        <v>12754</v>
      </c>
      <c r="CZ143" s="219">
        <v>12754</v>
      </c>
      <c r="DA143" s="219">
        <v>12753</v>
      </c>
      <c r="DB143" s="219">
        <v>12752</v>
      </c>
      <c r="DC143" s="219">
        <v>12752</v>
      </c>
      <c r="DD143" s="219">
        <v>12752</v>
      </c>
      <c r="DE143" s="219">
        <v>12751</v>
      </c>
      <c r="DF143" s="219">
        <v>12744</v>
      </c>
      <c r="DG143" s="219">
        <v>12740</v>
      </c>
      <c r="DH143" s="219">
        <v>12728</v>
      </c>
      <c r="DI143" s="219">
        <v>12728</v>
      </c>
      <c r="DJ143" s="219">
        <v>12726</v>
      </c>
      <c r="DK143" s="219">
        <v>12719</v>
      </c>
      <c r="DL143" s="219">
        <v>12713</v>
      </c>
      <c r="DM143" s="219">
        <v>12690</v>
      </c>
      <c r="DN143" s="219">
        <v>12685</v>
      </c>
      <c r="DO143" s="219">
        <v>12675</v>
      </c>
      <c r="DP143" s="219">
        <v>12627</v>
      </c>
      <c r="DQ143" s="219">
        <v>12612</v>
      </c>
      <c r="DR143" s="219"/>
      <c r="DS143" s="219"/>
      <c r="DT143" s="219"/>
      <c r="DU143" s="219"/>
      <c r="DV143" s="219"/>
      <c r="DW143" s="219"/>
      <c r="DX143" s="219"/>
      <c r="DY143" s="219"/>
      <c r="DZ143" s="219"/>
      <c r="EA143" s="219"/>
      <c r="EB143" s="219"/>
      <c r="EC143" s="219"/>
      <c r="ED143" s="219"/>
      <c r="EE143" s="219"/>
      <c r="EF143" s="219"/>
      <c r="EG143" s="219"/>
      <c r="EH143" s="219"/>
      <c r="EI143" s="219"/>
      <c r="EJ143" s="219"/>
      <c r="EK143" s="219"/>
      <c r="EL143" s="219"/>
      <c r="EM143" s="219"/>
      <c r="EN143" s="231"/>
      <c r="EO143" s="239"/>
      <c r="EP143" s="226"/>
      <c r="EQ143" s="202"/>
      <c r="ER143" s="202"/>
      <c r="ES143" s="202"/>
      <c r="ET143" s="202"/>
      <c r="EU143" s="202"/>
      <c r="EV143" s="202"/>
      <c r="EW143" s="202"/>
      <c r="EX143" s="202"/>
      <c r="EY143" s="202"/>
      <c r="EZ143" s="202"/>
      <c r="FA143" s="202"/>
      <c r="FB143" s="202"/>
      <c r="FC143" s="202"/>
      <c r="FD143" s="202"/>
      <c r="FE143" s="202"/>
      <c r="FF143" s="202"/>
      <c r="FG143" s="202"/>
      <c r="FH143" s="202"/>
      <c r="FI143" s="202"/>
      <c r="FJ143" s="202"/>
      <c r="FK143" s="202"/>
      <c r="FL143" s="202"/>
      <c r="FM143" s="202"/>
      <c r="FN143" s="202"/>
      <c r="FO143" s="202"/>
      <c r="FP143" s="202"/>
      <c r="FQ143" s="202"/>
      <c r="FR143" s="202"/>
      <c r="FS143" s="202"/>
      <c r="FT143" s="202"/>
      <c r="FU143" s="202"/>
      <c r="FV143" s="202"/>
      <c r="FW143" s="202"/>
      <c r="FX143" s="202"/>
      <c r="FY143" s="202"/>
      <c r="FZ143" s="202"/>
      <c r="GA143" s="202"/>
      <c r="GB143" s="202"/>
      <c r="GC143" s="202"/>
      <c r="GD143" s="202"/>
      <c r="GE143" s="202"/>
      <c r="GF143" s="202"/>
      <c r="GG143" s="202"/>
      <c r="GH143" s="202"/>
      <c r="GI143" s="202"/>
      <c r="GJ143" s="202"/>
      <c r="GK143" s="202"/>
      <c r="GL143" s="202"/>
      <c r="GM143" s="202"/>
      <c r="GN143" s="202"/>
      <c r="GO143" s="202"/>
      <c r="GP143" s="202"/>
      <c r="GQ143" s="202"/>
      <c r="GR143" s="202"/>
      <c r="GS143" s="202"/>
      <c r="GT143" s="202"/>
      <c r="GU143" s="202"/>
      <c r="GV143" s="202"/>
      <c r="GW143" s="202"/>
      <c r="GX143" s="202"/>
      <c r="GY143" s="202"/>
      <c r="GZ143" s="202"/>
      <c r="HA143" s="202"/>
      <c r="HB143" s="202"/>
      <c r="HC143" s="202"/>
      <c r="HD143" s="202"/>
      <c r="HE143" s="202"/>
      <c r="HF143" s="202"/>
      <c r="HG143" s="202"/>
      <c r="HH143" s="202"/>
      <c r="HI143" s="202"/>
      <c r="HJ143" s="202"/>
      <c r="HK143" s="202"/>
      <c r="HL143" s="202"/>
      <c r="HM143" s="154"/>
      <c r="HN143" s="154"/>
      <c r="HO143" s="154"/>
      <c r="HP143" s="154"/>
      <c r="HQ143" s="154"/>
      <c r="HR143" s="154"/>
      <c r="HS143" s="154"/>
      <c r="HT143" s="154"/>
      <c r="HU143" s="154"/>
      <c r="HV143" s="154"/>
      <c r="HW143" s="166"/>
    </row>
    <row r="144" spans="1:231">
      <c r="A144" s="145">
        <f t="shared" si="48"/>
        <v>44536</v>
      </c>
      <c r="B144" s="219">
        <f>'Age&amp;Sex by occurrence date'!$AJV22</f>
        <v>15939</v>
      </c>
      <c r="C144" s="219">
        <v>13047</v>
      </c>
      <c r="D144" s="219">
        <v>13047</v>
      </c>
      <c r="E144" s="219">
        <v>13047</v>
      </c>
      <c r="F144" s="219">
        <v>13047</v>
      </c>
      <c r="G144" s="219">
        <v>13047</v>
      </c>
      <c r="H144" s="219">
        <v>13047</v>
      </c>
      <c r="I144" s="219">
        <v>13047</v>
      </c>
      <c r="J144" s="219">
        <v>13047</v>
      </c>
      <c r="K144" s="219">
        <v>13047</v>
      </c>
      <c r="L144" s="219">
        <v>13047</v>
      </c>
      <c r="M144" s="219">
        <v>13047</v>
      </c>
      <c r="N144" s="219">
        <v>13047</v>
      </c>
      <c r="O144" s="219">
        <v>13047</v>
      </c>
      <c r="P144" s="219">
        <v>13047</v>
      </c>
      <c r="Q144" s="219">
        <v>13046</v>
      </c>
      <c r="R144" s="219">
        <v>13046</v>
      </c>
      <c r="S144" s="219">
        <v>13046</v>
      </c>
      <c r="T144" s="219">
        <v>13040</v>
      </c>
      <c r="U144" s="219">
        <v>13040</v>
      </c>
      <c r="V144" s="219">
        <v>13039</v>
      </c>
      <c r="W144" s="219">
        <v>13039</v>
      </c>
      <c r="X144" s="219">
        <v>13039</v>
      </c>
      <c r="Y144" s="219">
        <v>12995</v>
      </c>
      <c r="Z144" s="219">
        <v>12982</v>
      </c>
      <c r="AA144" s="219">
        <v>12897</v>
      </c>
      <c r="AB144" s="219">
        <v>12722</v>
      </c>
      <c r="AC144" s="219">
        <v>12722</v>
      </c>
      <c r="AD144" s="219">
        <v>12722</v>
      </c>
      <c r="AE144" s="219">
        <v>12714</v>
      </c>
      <c r="AF144" s="219">
        <v>12714</v>
      </c>
      <c r="AG144" s="219">
        <v>12714</v>
      </c>
      <c r="AH144" s="219">
        <v>12714</v>
      </c>
      <c r="AI144" s="219">
        <v>12714</v>
      </c>
      <c r="AJ144" s="219">
        <v>12714</v>
      </c>
      <c r="AK144" s="219">
        <v>12714</v>
      </c>
      <c r="AL144" s="219">
        <v>12714</v>
      </c>
      <c r="AM144" s="219">
        <v>12714</v>
      </c>
      <c r="AN144" s="219">
        <v>12714</v>
      </c>
      <c r="AO144" s="219">
        <v>12714</v>
      </c>
      <c r="AP144" s="219">
        <v>12714</v>
      </c>
      <c r="AQ144" s="219">
        <v>12714</v>
      </c>
      <c r="AR144" s="219">
        <v>12714</v>
      </c>
      <c r="AS144" s="219">
        <v>12714</v>
      </c>
      <c r="AT144" s="219">
        <v>12712</v>
      </c>
      <c r="AU144" s="219">
        <v>12712</v>
      </c>
      <c r="AV144" s="219">
        <v>12712</v>
      </c>
      <c r="AW144" s="219">
        <v>12712</v>
      </c>
      <c r="AX144" s="219">
        <v>12712</v>
      </c>
      <c r="AY144" s="219">
        <v>12712</v>
      </c>
      <c r="AZ144" s="219">
        <v>12712</v>
      </c>
      <c r="BA144" s="219">
        <v>12712</v>
      </c>
      <c r="BB144" s="219">
        <v>12712</v>
      </c>
      <c r="BC144" s="219">
        <v>12712</v>
      </c>
      <c r="BD144" s="219">
        <v>12712</v>
      </c>
      <c r="BE144" s="219">
        <v>12712</v>
      </c>
      <c r="BF144" s="219">
        <v>12712</v>
      </c>
      <c r="BG144" s="219">
        <v>12712</v>
      </c>
      <c r="BH144" s="219">
        <v>12712</v>
      </c>
      <c r="BI144" s="219">
        <v>12712</v>
      </c>
      <c r="BJ144" s="219">
        <v>12712</v>
      </c>
      <c r="BK144" s="219">
        <v>12712</v>
      </c>
      <c r="BL144" s="219">
        <v>12711</v>
      </c>
      <c r="BM144" s="219">
        <v>12711</v>
      </c>
      <c r="BN144" s="219">
        <v>12711</v>
      </c>
      <c r="BO144" s="219">
        <v>12711</v>
      </c>
      <c r="BP144" s="219">
        <v>12711</v>
      </c>
      <c r="BQ144" s="219">
        <v>12711</v>
      </c>
      <c r="BR144" s="219">
        <v>12711</v>
      </c>
      <c r="BS144" s="219">
        <v>12711</v>
      </c>
      <c r="BT144" s="219">
        <v>12711</v>
      </c>
      <c r="BU144" s="219">
        <v>12711</v>
      </c>
      <c r="BV144" s="219">
        <v>12711</v>
      </c>
      <c r="BW144" s="219">
        <v>12711</v>
      </c>
      <c r="BX144" s="219">
        <v>12710</v>
      </c>
      <c r="BY144" s="219">
        <v>12709</v>
      </c>
      <c r="BZ144" s="219">
        <v>12709</v>
      </c>
      <c r="CA144" s="219">
        <v>12709</v>
      </c>
      <c r="CB144" s="219">
        <v>12709</v>
      </c>
      <c r="CC144" s="219">
        <v>12709</v>
      </c>
      <c r="CD144" s="219">
        <v>12709</v>
      </c>
      <c r="CE144" s="219">
        <v>12709</v>
      </c>
      <c r="CF144" s="219">
        <v>12709</v>
      </c>
      <c r="CG144" s="219">
        <v>12709</v>
      </c>
      <c r="CH144" s="219">
        <v>12709</v>
      </c>
      <c r="CI144" s="219">
        <v>12708</v>
      </c>
      <c r="CJ144" s="219">
        <v>12707</v>
      </c>
      <c r="CK144" s="219">
        <v>12707</v>
      </c>
      <c r="CL144" s="219">
        <v>12707</v>
      </c>
      <c r="CM144" s="219">
        <v>12707</v>
      </c>
      <c r="CN144" s="219">
        <v>12707</v>
      </c>
      <c r="CO144" s="219">
        <v>12706</v>
      </c>
      <c r="CP144" s="219">
        <v>12706</v>
      </c>
      <c r="CQ144" s="219">
        <v>12706</v>
      </c>
      <c r="CR144" s="219">
        <v>12706</v>
      </c>
      <c r="CS144" s="219">
        <v>12706</v>
      </c>
      <c r="CT144" s="219">
        <v>12706</v>
      </c>
      <c r="CU144" s="219">
        <v>12705</v>
      </c>
      <c r="CV144" s="219">
        <v>12705</v>
      </c>
      <c r="CW144" s="219">
        <v>12705</v>
      </c>
      <c r="CX144" s="219">
        <v>12705</v>
      </c>
      <c r="CY144" s="219">
        <v>12703</v>
      </c>
      <c r="CZ144" s="219">
        <v>12703</v>
      </c>
      <c r="DA144" s="219">
        <v>12702</v>
      </c>
      <c r="DB144" s="219">
        <v>12701</v>
      </c>
      <c r="DC144" s="219">
        <v>12701</v>
      </c>
      <c r="DD144" s="219">
        <v>12701</v>
      </c>
      <c r="DE144" s="219">
        <v>12700</v>
      </c>
      <c r="DF144" s="219">
        <v>12693</v>
      </c>
      <c r="DG144" s="219">
        <v>12689</v>
      </c>
      <c r="DH144" s="219">
        <v>12678</v>
      </c>
      <c r="DI144" s="219">
        <v>12678</v>
      </c>
      <c r="DJ144" s="219">
        <v>12676</v>
      </c>
      <c r="DK144" s="219">
        <v>12671</v>
      </c>
      <c r="DL144" s="219">
        <v>12666</v>
      </c>
      <c r="DM144" s="219">
        <v>12648</v>
      </c>
      <c r="DN144" s="219">
        <v>12644</v>
      </c>
      <c r="DO144" s="219">
        <v>12634</v>
      </c>
      <c r="DP144" s="219">
        <v>12601</v>
      </c>
      <c r="DQ144" s="219">
        <v>12594</v>
      </c>
      <c r="DR144" s="219">
        <v>12565</v>
      </c>
      <c r="DS144" s="219"/>
      <c r="DT144" s="219"/>
      <c r="DU144" s="219"/>
      <c r="DV144" s="219"/>
      <c r="DW144" s="219"/>
      <c r="DX144" s="219"/>
      <c r="DY144" s="219"/>
      <c r="DZ144" s="219"/>
      <c r="EA144" s="219"/>
      <c r="EB144" s="219"/>
      <c r="EC144" s="219"/>
      <c r="ED144" s="219"/>
      <c r="EE144" s="219"/>
      <c r="EF144" s="219"/>
      <c r="EG144" s="219"/>
      <c r="EH144" s="219"/>
      <c r="EI144" s="219"/>
      <c r="EJ144" s="219"/>
      <c r="EK144" s="219"/>
      <c r="EL144" s="219"/>
      <c r="EM144" s="219"/>
      <c r="EN144" s="231"/>
      <c r="EO144" s="239"/>
      <c r="EP144" s="226"/>
      <c r="EQ144" s="202"/>
      <c r="ER144" s="202"/>
      <c r="ES144" s="202"/>
      <c r="ET144" s="202"/>
      <c r="EU144" s="202"/>
      <c r="EV144" s="202"/>
      <c r="EW144" s="202"/>
      <c r="EX144" s="202"/>
      <c r="EY144" s="202"/>
      <c r="EZ144" s="202"/>
      <c r="FA144" s="202"/>
      <c r="FB144" s="202"/>
      <c r="FC144" s="202"/>
      <c r="FD144" s="202"/>
      <c r="FE144" s="202"/>
      <c r="FF144" s="202"/>
      <c r="FG144" s="202"/>
      <c r="FH144" s="202"/>
      <c r="FI144" s="202"/>
      <c r="FJ144" s="202"/>
      <c r="FK144" s="202"/>
      <c r="FL144" s="202"/>
      <c r="FM144" s="202"/>
      <c r="FN144" s="202"/>
      <c r="FO144" s="202"/>
      <c r="FP144" s="202"/>
      <c r="FQ144" s="202"/>
      <c r="FR144" s="202"/>
      <c r="FS144" s="202"/>
      <c r="FT144" s="202"/>
      <c r="FU144" s="202"/>
      <c r="FV144" s="202"/>
      <c r="FW144" s="202"/>
      <c r="FX144" s="202"/>
      <c r="FY144" s="202"/>
      <c r="FZ144" s="202"/>
      <c r="GA144" s="202"/>
      <c r="GB144" s="202"/>
      <c r="GC144" s="202"/>
      <c r="GD144" s="202"/>
      <c r="GE144" s="202"/>
      <c r="GF144" s="202"/>
      <c r="GG144" s="202"/>
      <c r="GH144" s="202"/>
      <c r="GI144" s="202"/>
      <c r="GJ144" s="202"/>
      <c r="GK144" s="202"/>
      <c r="GL144" s="202"/>
      <c r="GM144" s="202"/>
      <c r="GN144" s="202"/>
      <c r="GO144" s="202"/>
      <c r="GP144" s="202"/>
      <c r="GQ144" s="202"/>
      <c r="GR144" s="202"/>
      <c r="GS144" s="202"/>
      <c r="GT144" s="202"/>
      <c r="GU144" s="202"/>
      <c r="GV144" s="202"/>
      <c r="GW144" s="202"/>
      <c r="GX144" s="202"/>
      <c r="GY144" s="202"/>
      <c r="GZ144" s="202"/>
      <c r="HA144" s="202"/>
      <c r="HB144" s="202"/>
      <c r="HC144" s="202"/>
      <c r="HD144" s="202"/>
      <c r="HE144" s="202"/>
      <c r="HF144" s="202"/>
      <c r="HG144" s="202"/>
      <c r="HH144" s="202"/>
      <c r="HI144" s="202"/>
      <c r="HJ144" s="202"/>
      <c r="HK144" s="202"/>
      <c r="HL144" s="202"/>
      <c r="HM144" s="154"/>
      <c r="HN144" s="154"/>
      <c r="HO144" s="154"/>
      <c r="HP144" s="154"/>
      <c r="HQ144" s="154"/>
      <c r="HR144" s="154"/>
      <c r="HS144" s="154"/>
      <c r="HT144" s="154"/>
      <c r="HU144" s="154"/>
      <c r="HV144" s="154"/>
      <c r="HW144" s="166"/>
    </row>
    <row r="145" spans="1:231">
      <c r="A145" s="145">
        <f t="shared" si="48"/>
        <v>44535</v>
      </c>
      <c r="B145" s="219">
        <f>'Age&amp;Sex by occurrence date'!$AKC22</f>
        <v>15874</v>
      </c>
      <c r="C145" s="219">
        <v>12999</v>
      </c>
      <c r="D145" s="219">
        <v>12999</v>
      </c>
      <c r="E145" s="219">
        <v>12999</v>
      </c>
      <c r="F145" s="219">
        <v>12999</v>
      </c>
      <c r="G145" s="219">
        <v>12999</v>
      </c>
      <c r="H145" s="219">
        <v>12999</v>
      </c>
      <c r="I145" s="219">
        <v>12999</v>
      </c>
      <c r="J145" s="219">
        <v>12999</v>
      </c>
      <c r="K145" s="219">
        <v>12999</v>
      </c>
      <c r="L145" s="219">
        <v>12999</v>
      </c>
      <c r="M145" s="219">
        <v>12999</v>
      </c>
      <c r="N145" s="219">
        <v>12999</v>
      </c>
      <c r="O145" s="219">
        <v>12999</v>
      </c>
      <c r="P145" s="219">
        <v>12999</v>
      </c>
      <c r="Q145" s="219">
        <v>12998</v>
      </c>
      <c r="R145" s="219">
        <v>12998</v>
      </c>
      <c r="S145" s="219">
        <v>12998</v>
      </c>
      <c r="T145" s="219">
        <v>12992</v>
      </c>
      <c r="U145" s="219">
        <v>12992</v>
      </c>
      <c r="V145" s="219">
        <v>12991</v>
      </c>
      <c r="W145" s="219">
        <v>12991</v>
      </c>
      <c r="X145" s="219">
        <v>12991</v>
      </c>
      <c r="Y145" s="219">
        <v>12949</v>
      </c>
      <c r="Z145" s="219">
        <v>12937</v>
      </c>
      <c r="AA145" s="219">
        <v>12852</v>
      </c>
      <c r="AB145" s="219">
        <v>12677</v>
      </c>
      <c r="AC145" s="219">
        <v>12677</v>
      </c>
      <c r="AD145" s="219">
        <v>12677</v>
      </c>
      <c r="AE145" s="219">
        <v>12669</v>
      </c>
      <c r="AF145" s="219">
        <v>12669</v>
      </c>
      <c r="AG145" s="219">
        <v>12669</v>
      </c>
      <c r="AH145" s="219">
        <v>12669</v>
      </c>
      <c r="AI145" s="219">
        <v>12669</v>
      </c>
      <c r="AJ145" s="219">
        <v>12669</v>
      </c>
      <c r="AK145" s="219">
        <v>12669</v>
      </c>
      <c r="AL145" s="219">
        <v>12669</v>
      </c>
      <c r="AM145" s="219">
        <v>12669</v>
      </c>
      <c r="AN145" s="219">
        <v>12669</v>
      </c>
      <c r="AO145" s="219">
        <v>12669</v>
      </c>
      <c r="AP145" s="219">
        <v>12669</v>
      </c>
      <c r="AQ145" s="219">
        <v>12669</v>
      </c>
      <c r="AR145" s="219">
        <v>12669</v>
      </c>
      <c r="AS145" s="219">
        <v>12669</v>
      </c>
      <c r="AT145" s="219">
        <v>12668</v>
      </c>
      <c r="AU145" s="219">
        <v>12668</v>
      </c>
      <c r="AV145" s="219">
        <v>12668</v>
      </c>
      <c r="AW145" s="219">
        <v>12668</v>
      </c>
      <c r="AX145" s="219">
        <v>12668</v>
      </c>
      <c r="AY145" s="219">
        <v>12668</v>
      </c>
      <c r="AZ145" s="219">
        <v>12668</v>
      </c>
      <c r="BA145" s="219">
        <v>12668</v>
      </c>
      <c r="BB145" s="219">
        <v>12668</v>
      </c>
      <c r="BC145" s="219">
        <v>12668</v>
      </c>
      <c r="BD145" s="219">
        <v>12668</v>
      </c>
      <c r="BE145" s="219">
        <v>12668</v>
      </c>
      <c r="BF145" s="219">
        <v>12668</v>
      </c>
      <c r="BG145" s="219">
        <v>12668</v>
      </c>
      <c r="BH145" s="219">
        <v>12668</v>
      </c>
      <c r="BI145" s="219">
        <v>12668</v>
      </c>
      <c r="BJ145" s="219">
        <v>12668</v>
      </c>
      <c r="BK145" s="219">
        <v>12668</v>
      </c>
      <c r="BL145" s="219">
        <v>12667</v>
      </c>
      <c r="BM145" s="219">
        <v>12667</v>
      </c>
      <c r="BN145" s="219">
        <v>12667</v>
      </c>
      <c r="BO145" s="219">
        <v>12667</v>
      </c>
      <c r="BP145" s="219">
        <v>12667</v>
      </c>
      <c r="BQ145" s="219">
        <v>12667</v>
      </c>
      <c r="BR145" s="219">
        <v>12667</v>
      </c>
      <c r="BS145" s="219">
        <v>12667</v>
      </c>
      <c r="BT145" s="219">
        <v>12667</v>
      </c>
      <c r="BU145" s="219">
        <v>12667</v>
      </c>
      <c r="BV145" s="219">
        <v>12667</v>
      </c>
      <c r="BW145" s="219">
        <v>12667</v>
      </c>
      <c r="BX145" s="219">
        <v>12666</v>
      </c>
      <c r="BY145" s="219">
        <v>12665</v>
      </c>
      <c r="BZ145" s="219">
        <v>12665</v>
      </c>
      <c r="CA145" s="219">
        <v>12665</v>
      </c>
      <c r="CB145" s="219">
        <v>12665</v>
      </c>
      <c r="CC145" s="219">
        <v>12665</v>
      </c>
      <c r="CD145" s="219">
        <v>12665</v>
      </c>
      <c r="CE145" s="219">
        <v>12665</v>
      </c>
      <c r="CF145" s="219">
        <v>12665</v>
      </c>
      <c r="CG145" s="219">
        <v>12665</v>
      </c>
      <c r="CH145" s="219">
        <v>12665</v>
      </c>
      <c r="CI145" s="219">
        <v>12664</v>
      </c>
      <c r="CJ145" s="219">
        <v>12663</v>
      </c>
      <c r="CK145" s="219">
        <v>12663</v>
      </c>
      <c r="CL145" s="219">
        <v>12663</v>
      </c>
      <c r="CM145" s="219">
        <v>12663</v>
      </c>
      <c r="CN145" s="219">
        <v>12663</v>
      </c>
      <c r="CO145" s="219">
        <v>12662</v>
      </c>
      <c r="CP145" s="219">
        <v>12662</v>
      </c>
      <c r="CQ145" s="219">
        <v>12662</v>
      </c>
      <c r="CR145" s="219">
        <v>12662</v>
      </c>
      <c r="CS145" s="219">
        <v>12662</v>
      </c>
      <c r="CT145" s="219">
        <v>12662</v>
      </c>
      <c r="CU145" s="219">
        <v>12661</v>
      </c>
      <c r="CV145" s="219">
        <v>12661</v>
      </c>
      <c r="CW145" s="219">
        <v>12661</v>
      </c>
      <c r="CX145" s="219">
        <v>12661</v>
      </c>
      <c r="CY145" s="219">
        <v>12659</v>
      </c>
      <c r="CZ145" s="219">
        <v>12659</v>
      </c>
      <c r="DA145" s="219">
        <v>12659</v>
      </c>
      <c r="DB145" s="219">
        <v>12658</v>
      </c>
      <c r="DC145" s="219">
        <v>12658</v>
      </c>
      <c r="DD145" s="219">
        <v>12658</v>
      </c>
      <c r="DE145" s="219">
        <v>12657</v>
      </c>
      <c r="DF145" s="219">
        <v>12649</v>
      </c>
      <c r="DG145" s="219">
        <v>12647</v>
      </c>
      <c r="DH145" s="219">
        <v>12637</v>
      </c>
      <c r="DI145" s="219">
        <v>12637</v>
      </c>
      <c r="DJ145" s="219">
        <v>12635</v>
      </c>
      <c r="DK145" s="219">
        <v>12630</v>
      </c>
      <c r="DL145" s="219">
        <v>12625</v>
      </c>
      <c r="DM145" s="219">
        <v>12612</v>
      </c>
      <c r="DN145" s="219">
        <v>12608</v>
      </c>
      <c r="DO145" s="219">
        <v>12598</v>
      </c>
      <c r="DP145" s="219">
        <v>12569</v>
      </c>
      <c r="DQ145" s="219">
        <v>12563</v>
      </c>
      <c r="DR145" s="219">
        <v>12546</v>
      </c>
      <c r="DS145" s="219">
        <v>12498</v>
      </c>
      <c r="DT145" s="219"/>
      <c r="DU145" s="219"/>
      <c r="DV145" s="219"/>
      <c r="DW145" s="219"/>
      <c r="DX145" s="219"/>
      <c r="DY145" s="219"/>
      <c r="DZ145" s="219"/>
      <c r="EA145" s="219"/>
      <c r="EB145" s="219"/>
      <c r="EC145" s="219"/>
      <c r="ED145" s="219"/>
      <c r="EE145" s="219"/>
      <c r="EF145" s="219"/>
      <c r="EG145" s="219"/>
      <c r="EH145" s="219"/>
      <c r="EI145" s="219"/>
      <c r="EJ145" s="219"/>
      <c r="EK145" s="219"/>
      <c r="EL145" s="219"/>
      <c r="EM145" s="219"/>
      <c r="EN145" s="231"/>
      <c r="EO145" s="239"/>
      <c r="EP145" s="226"/>
      <c r="EQ145" s="202"/>
      <c r="ER145" s="202"/>
      <c r="ES145" s="202"/>
      <c r="ET145" s="202"/>
      <c r="EU145" s="202"/>
      <c r="EV145" s="202"/>
      <c r="EW145" s="202"/>
      <c r="EX145" s="202"/>
      <c r="EY145" s="202"/>
      <c r="EZ145" s="202"/>
      <c r="FA145" s="202"/>
      <c r="FB145" s="202"/>
      <c r="FC145" s="202"/>
      <c r="FD145" s="202"/>
      <c r="FE145" s="202"/>
      <c r="FF145" s="202"/>
      <c r="FG145" s="202"/>
      <c r="FH145" s="202"/>
      <c r="FI145" s="202"/>
      <c r="FJ145" s="202"/>
      <c r="FK145" s="202"/>
      <c r="FL145" s="202"/>
      <c r="FM145" s="202"/>
      <c r="FN145" s="202"/>
      <c r="FO145" s="202"/>
      <c r="FP145" s="202"/>
      <c r="FQ145" s="202"/>
      <c r="FR145" s="202"/>
      <c r="FS145" s="202"/>
      <c r="FT145" s="202"/>
      <c r="FU145" s="202"/>
      <c r="FV145" s="202"/>
      <c r="FW145" s="202"/>
      <c r="FX145" s="202"/>
      <c r="FY145" s="202"/>
      <c r="FZ145" s="202"/>
      <c r="GA145" s="202"/>
      <c r="GB145" s="202"/>
      <c r="GC145" s="202"/>
      <c r="GD145" s="202"/>
      <c r="GE145" s="202"/>
      <c r="GF145" s="202"/>
      <c r="GG145" s="202"/>
      <c r="GH145" s="202"/>
      <c r="GI145" s="202"/>
      <c r="GJ145" s="202"/>
      <c r="GK145" s="202"/>
      <c r="GL145" s="202"/>
      <c r="GM145" s="202"/>
      <c r="GN145" s="202"/>
      <c r="GO145" s="202"/>
      <c r="GP145" s="202"/>
      <c r="GQ145" s="202"/>
      <c r="GR145" s="202"/>
      <c r="GS145" s="202"/>
      <c r="GT145" s="202"/>
      <c r="GU145" s="202"/>
      <c r="GV145" s="202"/>
      <c r="GW145" s="202"/>
      <c r="GX145" s="202"/>
      <c r="GY145" s="202"/>
      <c r="GZ145" s="202"/>
      <c r="HA145" s="202"/>
      <c r="HB145" s="202"/>
      <c r="HC145" s="202"/>
      <c r="HD145" s="202"/>
      <c r="HE145" s="202"/>
      <c r="HF145" s="202"/>
      <c r="HG145" s="202"/>
      <c r="HH145" s="202"/>
      <c r="HI145" s="202"/>
      <c r="HJ145" s="202"/>
      <c r="HK145" s="202"/>
      <c r="HL145" s="202"/>
      <c r="HM145" s="154"/>
      <c r="HN145" s="154"/>
      <c r="HO145" s="154"/>
      <c r="HP145" s="154"/>
      <c r="HQ145" s="154"/>
      <c r="HR145" s="154"/>
      <c r="HS145" s="154"/>
      <c r="HT145" s="154"/>
      <c r="HU145" s="154"/>
      <c r="HV145" s="154"/>
      <c r="HW145" s="166"/>
    </row>
    <row r="146" spans="1:231">
      <c r="A146" s="145">
        <f t="shared" si="48"/>
        <v>44534</v>
      </c>
      <c r="B146" s="219">
        <f>'Age&amp;Sex by occurrence date'!$AKJ22</f>
        <v>15816</v>
      </c>
      <c r="C146" s="219">
        <v>12952</v>
      </c>
      <c r="D146" s="219">
        <v>12952</v>
      </c>
      <c r="E146" s="219">
        <v>12952</v>
      </c>
      <c r="F146" s="219">
        <v>12952</v>
      </c>
      <c r="G146" s="219">
        <v>12952</v>
      </c>
      <c r="H146" s="219">
        <v>12952</v>
      </c>
      <c r="I146" s="219">
        <v>12952</v>
      </c>
      <c r="J146" s="219">
        <v>12952</v>
      </c>
      <c r="K146" s="219">
        <v>12952</v>
      </c>
      <c r="L146" s="219">
        <v>12952</v>
      </c>
      <c r="M146" s="219">
        <v>12952</v>
      </c>
      <c r="N146" s="219">
        <v>12952</v>
      </c>
      <c r="O146" s="219">
        <v>12952</v>
      </c>
      <c r="P146" s="219">
        <v>12952</v>
      </c>
      <c r="Q146" s="219">
        <v>12951</v>
      </c>
      <c r="R146" s="219">
        <v>12951</v>
      </c>
      <c r="S146" s="219">
        <v>12951</v>
      </c>
      <c r="T146" s="219">
        <v>12945</v>
      </c>
      <c r="U146" s="219">
        <v>12945</v>
      </c>
      <c r="V146" s="219">
        <v>12944</v>
      </c>
      <c r="W146" s="219">
        <v>12944</v>
      </c>
      <c r="X146" s="219">
        <v>12944</v>
      </c>
      <c r="Y146" s="219">
        <v>12903</v>
      </c>
      <c r="Z146" s="219">
        <v>12892</v>
      </c>
      <c r="AA146" s="219">
        <v>12807</v>
      </c>
      <c r="AB146" s="219">
        <v>12632</v>
      </c>
      <c r="AC146" s="219">
        <v>12632</v>
      </c>
      <c r="AD146" s="219">
        <v>12632</v>
      </c>
      <c r="AE146" s="219">
        <v>12627</v>
      </c>
      <c r="AF146" s="219">
        <v>12627</v>
      </c>
      <c r="AG146" s="219">
        <v>12627</v>
      </c>
      <c r="AH146" s="219">
        <v>12627</v>
      </c>
      <c r="AI146" s="219">
        <v>12627</v>
      </c>
      <c r="AJ146" s="219">
        <v>12627</v>
      </c>
      <c r="AK146" s="219">
        <v>12627</v>
      </c>
      <c r="AL146" s="219">
        <v>12627</v>
      </c>
      <c r="AM146" s="219">
        <v>12627</v>
      </c>
      <c r="AN146" s="219">
        <v>12627</v>
      </c>
      <c r="AO146" s="219">
        <v>12627</v>
      </c>
      <c r="AP146" s="219">
        <v>12627</v>
      </c>
      <c r="AQ146" s="219">
        <v>12627</v>
      </c>
      <c r="AR146" s="219">
        <v>12627</v>
      </c>
      <c r="AS146" s="219">
        <v>12627</v>
      </c>
      <c r="AT146" s="219">
        <v>12626</v>
      </c>
      <c r="AU146" s="219">
        <v>12626</v>
      </c>
      <c r="AV146" s="219">
        <v>12626</v>
      </c>
      <c r="AW146" s="219">
        <v>12626</v>
      </c>
      <c r="AX146" s="219">
        <v>12626</v>
      </c>
      <c r="AY146" s="219">
        <v>12626</v>
      </c>
      <c r="AZ146" s="219">
        <v>12626</v>
      </c>
      <c r="BA146" s="219">
        <v>12626</v>
      </c>
      <c r="BB146" s="219">
        <v>12626</v>
      </c>
      <c r="BC146" s="219">
        <v>12626</v>
      </c>
      <c r="BD146" s="219">
        <v>12626</v>
      </c>
      <c r="BE146" s="219">
        <v>12626</v>
      </c>
      <c r="BF146" s="219">
        <v>12626</v>
      </c>
      <c r="BG146" s="219">
        <v>12626</v>
      </c>
      <c r="BH146" s="219">
        <v>12626</v>
      </c>
      <c r="BI146" s="219">
        <v>12626</v>
      </c>
      <c r="BJ146" s="219">
        <v>12626</v>
      </c>
      <c r="BK146" s="219">
        <v>12626</v>
      </c>
      <c r="BL146" s="219">
        <v>12625</v>
      </c>
      <c r="BM146" s="219">
        <v>12625</v>
      </c>
      <c r="BN146" s="219">
        <v>12625</v>
      </c>
      <c r="BO146" s="219">
        <v>12625</v>
      </c>
      <c r="BP146" s="219">
        <v>12625</v>
      </c>
      <c r="BQ146" s="219">
        <v>12625</v>
      </c>
      <c r="BR146" s="219">
        <v>12625</v>
      </c>
      <c r="BS146" s="219">
        <v>12625</v>
      </c>
      <c r="BT146" s="219">
        <v>12625</v>
      </c>
      <c r="BU146" s="219">
        <v>12625</v>
      </c>
      <c r="BV146" s="219">
        <v>12625</v>
      </c>
      <c r="BW146" s="219">
        <v>12625</v>
      </c>
      <c r="BX146" s="219">
        <v>12624</v>
      </c>
      <c r="BY146" s="219">
        <v>12623</v>
      </c>
      <c r="BZ146" s="219">
        <v>12623</v>
      </c>
      <c r="CA146" s="219">
        <v>12623</v>
      </c>
      <c r="CB146" s="219">
        <v>12623</v>
      </c>
      <c r="CC146" s="219">
        <v>12623</v>
      </c>
      <c r="CD146" s="219">
        <v>12623</v>
      </c>
      <c r="CE146" s="219">
        <v>12623</v>
      </c>
      <c r="CF146" s="219">
        <v>12623</v>
      </c>
      <c r="CG146" s="219">
        <v>12623</v>
      </c>
      <c r="CH146" s="219">
        <v>12623</v>
      </c>
      <c r="CI146" s="219">
        <v>12622</v>
      </c>
      <c r="CJ146" s="219">
        <v>12621</v>
      </c>
      <c r="CK146" s="219">
        <v>12621</v>
      </c>
      <c r="CL146" s="219">
        <v>12621</v>
      </c>
      <c r="CM146" s="219">
        <v>12621</v>
      </c>
      <c r="CN146" s="219">
        <v>12621</v>
      </c>
      <c r="CO146" s="219">
        <v>12620</v>
      </c>
      <c r="CP146" s="219">
        <v>12620</v>
      </c>
      <c r="CQ146" s="219">
        <v>12620</v>
      </c>
      <c r="CR146" s="219">
        <v>12620</v>
      </c>
      <c r="CS146" s="219">
        <v>12620</v>
      </c>
      <c r="CT146" s="219">
        <v>12620</v>
      </c>
      <c r="CU146" s="219">
        <v>12619</v>
      </c>
      <c r="CV146" s="219">
        <v>12619</v>
      </c>
      <c r="CW146" s="219">
        <v>12619</v>
      </c>
      <c r="CX146" s="219">
        <v>12619</v>
      </c>
      <c r="CY146" s="219">
        <v>12617</v>
      </c>
      <c r="CZ146" s="219">
        <v>12617</v>
      </c>
      <c r="DA146" s="219">
        <v>12617</v>
      </c>
      <c r="DB146" s="219">
        <v>12616</v>
      </c>
      <c r="DC146" s="219">
        <v>12616</v>
      </c>
      <c r="DD146" s="219">
        <v>12616</v>
      </c>
      <c r="DE146" s="219">
        <v>12615</v>
      </c>
      <c r="DF146" s="219">
        <v>12607</v>
      </c>
      <c r="DG146" s="219">
        <v>12605</v>
      </c>
      <c r="DH146" s="219">
        <v>12596</v>
      </c>
      <c r="DI146" s="219">
        <v>12596</v>
      </c>
      <c r="DJ146" s="219">
        <v>12594</v>
      </c>
      <c r="DK146" s="219">
        <v>12589</v>
      </c>
      <c r="DL146" s="219">
        <v>12584</v>
      </c>
      <c r="DM146" s="219">
        <v>12575</v>
      </c>
      <c r="DN146" s="219">
        <v>12571</v>
      </c>
      <c r="DO146" s="219">
        <v>12564</v>
      </c>
      <c r="DP146" s="219">
        <v>12538</v>
      </c>
      <c r="DQ146" s="219">
        <v>12532</v>
      </c>
      <c r="DR146" s="219">
        <v>12521</v>
      </c>
      <c r="DS146" s="219">
        <v>12484</v>
      </c>
      <c r="DT146" s="219"/>
      <c r="DU146" s="219"/>
      <c r="DV146" s="219"/>
      <c r="DW146" s="219"/>
      <c r="DX146" s="219"/>
      <c r="DY146" s="219"/>
      <c r="DZ146" s="219"/>
      <c r="EA146" s="219"/>
      <c r="EB146" s="219"/>
      <c r="EC146" s="219"/>
      <c r="ED146" s="219"/>
      <c r="EE146" s="219"/>
      <c r="EF146" s="219"/>
      <c r="EG146" s="219"/>
      <c r="EH146" s="219"/>
      <c r="EI146" s="219"/>
      <c r="EJ146" s="219"/>
      <c r="EK146" s="219"/>
      <c r="EL146" s="219"/>
      <c r="EM146" s="219"/>
      <c r="EN146" s="231"/>
      <c r="EO146" s="239"/>
      <c r="EP146" s="226"/>
      <c r="EQ146" s="202"/>
      <c r="ER146" s="202"/>
      <c r="ES146" s="202"/>
      <c r="ET146" s="202"/>
      <c r="EU146" s="202"/>
      <c r="EV146" s="202"/>
      <c r="EW146" s="202"/>
      <c r="EX146" s="202"/>
      <c r="EY146" s="202"/>
      <c r="EZ146" s="202"/>
      <c r="FA146" s="202"/>
      <c r="FB146" s="202"/>
      <c r="FC146" s="202"/>
      <c r="FD146" s="202"/>
      <c r="FE146" s="202"/>
      <c r="FF146" s="202"/>
      <c r="FG146" s="202"/>
      <c r="FH146" s="202"/>
      <c r="FI146" s="202"/>
      <c r="FJ146" s="202"/>
      <c r="FK146" s="202"/>
      <c r="FL146" s="202"/>
      <c r="FM146" s="202"/>
      <c r="FN146" s="202"/>
      <c r="FO146" s="202"/>
      <c r="FP146" s="202"/>
      <c r="FQ146" s="202"/>
      <c r="FR146" s="202"/>
      <c r="FS146" s="202"/>
      <c r="FT146" s="202"/>
      <c r="FU146" s="202"/>
      <c r="FV146" s="202"/>
      <c r="FW146" s="202"/>
      <c r="FX146" s="202"/>
      <c r="FY146" s="202"/>
      <c r="FZ146" s="202"/>
      <c r="GA146" s="202"/>
      <c r="GB146" s="202"/>
      <c r="GC146" s="202"/>
      <c r="GD146" s="202"/>
      <c r="GE146" s="202"/>
      <c r="GF146" s="202"/>
      <c r="GG146" s="202"/>
      <c r="GH146" s="202"/>
      <c r="GI146" s="202"/>
      <c r="GJ146" s="202"/>
      <c r="GK146" s="202"/>
      <c r="GL146" s="202"/>
      <c r="GM146" s="202"/>
      <c r="GN146" s="202"/>
      <c r="GO146" s="202"/>
      <c r="GP146" s="202"/>
      <c r="GQ146" s="202"/>
      <c r="GR146" s="202"/>
      <c r="GS146" s="202"/>
      <c r="GT146" s="202"/>
      <c r="GU146" s="202"/>
      <c r="GV146" s="202"/>
      <c r="GW146" s="202"/>
      <c r="GX146" s="202"/>
      <c r="GY146" s="202"/>
      <c r="GZ146" s="202"/>
      <c r="HA146" s="202"/>
      <c r="HB146" s="202"/>
      <c r="HC146" s="202"/>
      <c r="HD146" s="202"/>
      <c r="HE146" s="202"/>
      <c r="HF146" s="202"/>
      <c r="HG146" s="202"/>
      <c r="HH146" s="202"/>
      <c r="HI146" s="202"/>
      <c r="HJ146" s="202"/>
      <c r="HK146" s="202"/>
      <c r="HL146" s="202"/>
      <c r="HM146" s="154"/>
      <c r="HN146" s="154"/>
      <c r="HO146" s="154"/>
      <c r="HP146" s="154"/>
      <c r="HQ146" s="154"/>
      <c r="HR146" s="154"/>
      <c r="HS146" s="154"/>
      <c r="HT146" s="154"/>
      <c r="HU146" s="154"/>
      <c r="HV146" s="154"/>
      <c r="HW146" s="166"/>
    </row>
    <row r="147" spans="1:231">
      <c r="A147" s="145">
        <f t="shared" si="48"/>
        <v>44533</v>
      </c>
      <c r="B147" s="219">
        <f>'Age&amp;Sex by occurrence date'!$AKQ22</f>
        <v>15747</v>
      </c>
      <c r="C147" s="219">
        <v>12895</v>
      </c>
      <c r="D147" s="219">
        <v>12895</v>
      </c>
      <c r="E147" s="219">
        <v>12895</v>
      </c>
      <c r="F147" s="219">
        <v>12895</v>
      </c>
      <c r="G147" s="219">
        <v>12895</v>
      </c>
      <c r="H147" s="219">
        <v>12895</v>
      </c>
      <c r="I147" s="219">
        <v>12895</v>
      </c>
      <c r="J147" s="219">
        <v>12895</v>
      </c>
      <c r="K147" s="219">
        <v>12895</v>
      </c>
      <c r="L147" s="219">
        <v>12895</v>
      </c>
      <c r="M147" s="219">
        <v>12895</v>
      </c>
      <c r="N147" s="219">
        <v>12895</v>
      </c>
      <c r="O147" s="219">
        <v>12895</v>
      </c>
      <c r="P147" s="219">
        <v>12895</v>
      </c>
      <c r="Q147" s="219">
        <v>12894</v>
      </c>
      <c r="R147" s="219">
        <v>12894</v>
      </c>
      <c r="S147" s="219">
        <v>12894</v>
      </c>
      <c r="T147" s="219">
        <v>12888</v>
      </c>
      <c r="U147" s="219">
        <v>12888</v>
      </c>
      <c r="V147" s="219">
        <v>12887</v>
      </c>
      <c r="W147" s="219">
        <v>12887</v>
      </c>
      <c r="X147" s="219">
        <v>12887</v>
      </c>
      <c r="Y147" s="219">
        <v>12850</v>
      </c>
      <c r="Z147" s="219">
        <v>12840</v>
      </c>
      <c r="AA147" s="219">
        <v>12755</v>
      </c>
      <c r="AB147" s="219">
        <v>12580</v>
      </c>
      <c r="AC147" s="219">
        <v>12580</v>
      </c>
      <c r="AD147" s="219">
        <v>12580</v>
      </c>
      <c r="AE147" s="219">
        <v>12576</v>
      </c>
      <c r="AF147" s="219">
        <v>12576</v>
      </c>
      <c r="AG147" s="219">
        <v>12576</v>
      </c>
      <c r="AH147" s="219">
        <v>12576</v>
      </c>
      <c r="AI147" s="219">
        <v>12576</v>
      </c>
      <c r="AJ147" s="219">
        <v>12576</v>
      </c>
      <c r="AK147" s="219">
        <v>12576</v>
      </c>
      <c r="AL147" s="219">
        <v>12576</v>
      </c>
      <c r="AM147" s="219">
        <v>12576</v>
      </c>
      <c r="AN147" s="219">
        <v>12576</v>
      </c>
      <c r="AO147" s="219">
        <v>12576</v>
      </c>
      <c r="AP147" s="219">
        <v>12576</v>
      </c>
      <c r="AQ147" s="219">
        <v>12576</v>
      </c>
      <c r="AR147" s="219">
        <v>12576</v>
      </c>
      <c r="AS147" s="219">
        <v>12576</v>
      </c>
      <c r="AT147" s="219">
        <v>12575</v>
      </c>
      <c r="AU147" s="219">
        <v>12575</v>
      </c>
      <c r="AV147" s="219">
        <v>12575</v>
      </c>
      <c r="AW147" s="219">
        <v>12575</v>
      </c>
      <c r="AX147" s="219">
        <v>12575</v>
      </c>
      <c r="AY147" s="219">
        <v>12575</v>
      </c>
      <c r="AZ147" s="219">
        <v>12575</v>
      </c>
      <c r="BA147" s="219">
        <v>12575</v>
      </c>
      <c r="BB147" s="219">
        <v>12575</v>
      </c>
      <c r="BC147" s="219">
        <v>12575</v>
      </c>
      <c r="BD147" s="219">
        <v>12575</v>
      </c>
      <c r="BE147" s="219">
        <v>12575</v>
      </c>
      <c r="BF147" s="219">
        <v>12575</v>
      </c>
      <c r="BG147" s="219">
        <v>12575</v>
      </c>
      <c r="BH147" s="219">
        <v>12575</v>
      </c>
      <c r="BI147" s="219">
        <v>12575</v>
      </c>
      <c r="BJ147" s="219">
        <v>12575</v>
      </c>
      <c r="BK147" s="219">
        <v>12575</v>
      </c>
      <c r="BL147" s="219">
        <v>12574</v>
      </c>
      <c r="BM147" s="219">
        <v>12574</v>
      </c>
      <c r="BN147" s="219">
        <v>12574</v>
      </c>
      <c r="BO147" s="219">
        <v>12574</v>
      </c>
      <c r="BP147" s="219">
        <v>12574</v>
      </c>
      <c r="BQ147" s="219">
        <v>12574</v>
      </c>
      <c r="BR147" s="219">
        <v>12574</v>
      </c>
      <c r="BS147" s="219">
        <v>12574</v>
      </c>
      <c r="BT147" s="219">
        <v>12574</v>
      </c>
      <c r="BU147" s="219">
        <v>12574</v>
      </c>
      <c r="BV147" s="219">
        <v>12574</v>
      </c>
      <c r="BW147" s="219">
        <v>12574</v>
      </c>
      <c r="BX147" s="219">
        <v>12573</v>
      </c>
      <c r="BY147" s="219">
        <v>12572</v>
      </c>
      <c r="BZ147" s="219">
        <v>12572</v>
      </c>
      <c r="CA147" s="219">
        <v>12572</v>
      </c>
      <c r="CB147" s="219">
        <v>12572</v>
      </c>
      <c r="CC147" s="219">
        <v>12572</v>
      </c>
      <c r="CD147" s="219">
        <v>12572</v>
      </c>
      <c r="CE147" s="219">
        <v>12572</v>
      </c>
      <c r="CF147" s="219">
        <v>12572</v>
      </c>
      <c r="CG147" s="219">
        <v>12572</v>
      </c>
      <c r="CH147" s="219">
        <v>12572</v>
      </c>
      <c r="CI147" s="219">
        <v>12571</v>
      </c>
      <c r="CJ147" s="219">
        <v>12570</v>
      </c>
      <c r="CK147" s="219">
        <v>12570</v>
      </c>
      <c r="CL147" s="219">
        <v>12570</v>
      </c>
      <c r="CM147" s="219">
        <v>12570</v>
      </c>
      <c r="CN147" s="219">
        <v>12570</v>
      </c>
      <c r="CO147" s="219">
        <v>12569</v>
      </c>
      <c r="CP147" s="219">
        <v>12569</v>
      </c>
      <c r="CQ147" s="219">
        <v>12569</v>
      </c>
      <c r="CR147" s="219">
        <v>12569</v>
      </c>
      <c r="CS147" s="219">
        <v>12569</v>
      </c>
      <c r="CT147" s="219">
        <v>12569</v>
      </c>
      <c r="CU147" s="219">
        <v>12568</v>
      </c>
      <c r="CV147" s="219">
        <v>12568</v>
      </c>
      <c r="CW147" s="219">
        <v>12568</v>
      </c>
      <c r="CX147" s="219">
        <v>12568</v>
      </c>
      <c r="CY147" s="219">
        <v>12566</v>
      </c>
      <c r="CZ147" s="219">
        <v>12566</v>
      </c>
      <c r="DA147" s="219">
        <v>12566</v>
      </c>
      <c r="DB147" s="219">
        <v>12565</v>
      </c>
      <c r="DC147" s="219">
        <v>12565</v>
      </c>
      <c r="DD147" s="219">
        <v>12565</v>
      </c>
      <c r="DE147" s="219">
        <v>12564</v>
      </c>
      <c r="DF147" s="219">
        <v>12558</v>
      </c>
      <c r="DG147" s="219">
        <v>12556</v>
      </c>
      <c r="DH147" s="219">
        <v>12547</v>
      </c>
      <c r="DI147" s="219">
        <v>12547</v>
      </c>
      <c r="DJ147" s="219">
        <v>12546</v>
      </c>
      <c r="DK147" s="219">
        <v>12542</v>
      </c>
      <c r="DL147" s="219">
        <v>12538</v>
      </c>
      <c r="DM147" s="219">
        <v>12531</v>
      </c>
      <c r="DN147" s="219">
        <v>12527</v>
      </c>
      <c r="DO147" s="219">
        <v>12522</v>
      </c>
      <c r="DP147" s="219">
        <v>12500</v>
      </c>
      <c r="DQ147" s="219">
        <v>12496</v>
      </c>
      <c r="DR147" s="219">
        <v>12486</v>
      </c>
      <c r="DS147" s="219">
        <v>12457</v>
      </c>
      <c r="DT147" s="219">
        <v>12370</v>
      </c>
      <c r="DU147" s="219"/>
      <c r="DV147" s="219"/>
      <c r="DW147" s="219"/>
      <c r="DX147" s="219"/>
      <c r="DY147" s="219"/>
      <c r="DZ147" s="219"/>
      <c r="EA147" s="219"/>
      <c r="EB147" s="219"/>
      <c r="EC147" s="219"/>
      <c r="ED147" s="219"/>
      <c r="EE147" s="219"/>
      <c r="EF147" s="219"/>
      <c r="EG147" s="219"/>
      <c r="EH147" s="219"/>
      <c r="EI147" s="219"/>
      <c r="EJ147" s="219"/>
      <c r="EK147" s="219"/>
      <c r="EL147" s="219"/>
      <c r="EM147" s="219"/>
      <c r="EN147" s="231"/>
      <c r="EO147" s="239"/>
      <c r="EP147" s="226"/>
      <c r="EQ147" s="202"/>
      <c r="ER147" s="202"/>
      <c r="ES147" s="202"/>
      <c r="ET147" s="202"/>
      <c r="EU147" s="202"/>
      <c r="EV147" s="202"/>
      <c r="EW147" s="202"/>
      <c r="EX147" s="202"/>
      <c r="EY147" s="202"/>
      <c r="EZ147" s="202"/>
      <c r="FA147" s="202"/>
      <c r="FB147" s="202"/>
      <c r="FC147" s="202"/>
      <c r="FD147" s="202"/>
      <c r="FE147" s="202"/>
      <c r="FF147" s="202"/>
      <c r="FG147" s="202"/>
      <c r="FH147" s="202"/>
      <c r="FI147" s="202"/>
      <c r="FJ147" s="202"/>
      <c r="FK147" s="202"/>
      <c r="FL147" s="202"/>
      <c r="FM147" s="202"/>
      <c r="FN147" s="202"/>
      <c r="FO147" s="202"/>
      <c r="FP147" s="202"/>
      <c r="FQ147" s="202"/>
      <c r="FR147" s="202"/>
      <c r="FS147" s="202"/>
      <c r="FT147" s="202"/>
      <c r="FU147" s="202"/>
      <c r="FV147" s="202"/>
      <c r="FW147" s="202"/>
      <c r="FX147" s="202"/>
      <c r="FY147" s="202"/>
      <c r="FZ147" s="202"/>
      <c r="GA147" s="202"/>
      <c r="GB147" s="202"/>
      <c r="GC147" s="202"/>
      <c r="GD147" s="202"/>
      <c r="GE147" s="202"/>
      <c r="GF147" s="202"/>
      <c r="GG147" s="202"/>
      <c r="GH147" s="202"/>
      <c r="GI147" s="202"/>
      <c r="GJ147" s="202"/>
      <c r="GK147" s="202"/>
      <c r="GL147" s="202"/>
      <c r="GM147" s="202"/>
      <c r="GN147" s="202"/>
      <c r="GO147" s="202"/>
      <c r="GP147" s="202"/>
      <c r="GQ147" s="202"/>
      <c r="GR147" s="202"/>
      <c r="GS147" s="202"/>
      <c r="GT147" s="202"/>
      <c r="GU147" s="202"/>
      <c r="GV147" s="202"/>
      <c r="GW147" s="202"/>
      <c r="GX147" s="202"/>
      <c r="GY147" s="202"/>
      <c r="GZ147" s="202"/>
      <c r="HA147" s="202"/>
      <c r="HB147" s="202"/>
      <c r="HC147" s="202"/>
      <c r="HD147" s="202"/>
      <c r="HE147" s="202"/>
      <c r="HF147" s="202"/>
      <c r="HG147" s="202"/>
      <c r="HH147" s="202"/>
      <c r="HI147" s="202"/>
      <c r="HJ147" s="202"/>
      <c r="HK147" s="202"/>
      <c r="HL147" s="202"/>
      <c r="HM147" s="154"/>
      <c r="HN147" s="154"/>
      <c r="HO147" s="154"/>
      <c r="HP147" s="154"/>
      <c r="HQ147" s="154"/>
      <c r="HR147" s="154"/>
      <c r="HS147" s="154"/>
      <c r="HT147" s="154"/>
      <c r="HU147" s="154"/>
      <c r="HV147" s="154"/>
      <c r="HW147" s="166"/>
    </row>
    <row r="148" spans="1:231">
      <c r="A148" s="145">
        <f t="shared" si="48"/>
        <v>44532</v>
      </c>
      <c r="B148" s="219">
        <f>'Age&amp;Sex by occurrence date'!$AKX22</f>
        <v>15677</v>
      </c>
      <c r="C148" s="219">
        <v>12834</v>
      </c>
      <c r="D148" s="219">
        <v>12834</v>
      </c>
      <c r="E148" s="219">
        <v>12834</v>
      </c>
      <c r="F148" s="219">
        <v>12834</v>
      </c>
      <c r="G148" s="219">
        <v>12834</v>
      </c>
      <c r="H148" s="219">
        <v>12834</v>
      </c>
      <c r="I148" s="219">
        <v>12834</v>
      </c>
      <c r="J148" s="219">
        <v>12834</v>
      </c>
      <c r="K148" s="219">
        <v>12834</v>
      </c>
      <c r="L148" s="219">
        <v>12834</v>
      </c>
      <c r="M148" s="219">
        <v>12834</v>
      </c>
      <c r="N148" s="219">
        <v>12834</v>
      </c>
      <c r="O148" s="219">
        <v>12834</v>
      </c>
      <c r="P148" s="219">
        <v>12834</v>
      </c>
      <c r="Q148" s="219">
        <v>12833</v>
      </c>
      <c r="R148" s="219">
        <v>12833</v>
      </c>
      <c r="S148" s="219">
        <v>12833</v>
      </c>
      <c r="T148" s="219">
        <v>12827</v>
      </c>
      <c r="U148" s="219">
        <v>12827</v>
      </c>
      <c r="V148" s="219">
        <v>12826</v>
      </c>
      <c r="W148" s="219">
        <v>12826</v>
      </c>
      <c r="X148" s="219">
        <v>12826</v>
      </c>
      <c r="Y148" s="219">
        <v>12789</v>
      </c>
      <c r="Z148" s="219">
        <v>12779</v>
      </c>
      <c r="AA148" s="219">
        <v>12694</v>
      </c>
      <c r="AB148" s="219">
        <v>12520</v>
      </c>
      <c r="AC148" s="219">
        <v>12520</v>
      </c>
      <c r="AD148" s="219">
        <v>12520</v>
      </c>
      <c r="AE148" s="219">
        <v>12517</v>
      </c>
      <c r="AF148" s="219">
        <v>12517</v>
      </c>
      <c r="AG148" s="219">
        <v>12517</v>
      </c>
      <c r="AH148" s="219">
        <v>12517</v>
      </c>
      <c r="AI148" s="219">
        <v>12517</v>
      </c>
      <c r="AJ148" s="219">
        <v>12517</v>
      </c>
      <c r="AK148" s="219">
        <v>12517</v>
      </c>
      <c r="AL148" s="219">
        <v>12517</v>
      </c>
      <c r="AM148" s="219">
        <v>12517</v>
      </c>
      <c r="AN148" s="219">
        <v>12517</v>
      </c>
      <c r="AO148" s="219">
        <v>12517</v>
      </c>
      <c r="AP148" s="219">
        <v>12517</v>
      </c>
      <c r="AQ148" s="219">
        <v>12517</v>
      </c>
      <c r="AR148" s="219">
        <v>12517</v>
      </c>
      <c r="AS148" s="219">
        <v>12517</v>
      </c>
      <c r="AT148" s="219">
        <v>12516</v>
      </c>
      <c r="AU148" s="219">
        <v>12516</v>
      </c>
      <c r="AV148" s="219">
        <v>12516</v>
      </c>
      <c r="AW148" s="219">
        <v>12516</v>
      </c>
      <c r="AX148" s="219">
        <v>12516</v>
      </c>
      <c r="AY148" s="219">
        <v>12516</v>
      </c>
      <c r="AZ148" s="219">
        <v>12516</v>
      </c>
      <c r="BA148" s="219">
        <v>12516</v>
      </c>
      <c r="BB148" s="219">
        <v>12516</v>
      </c>
      <c r="BC148" s="219">
        <v>12516</v>
      </c>
      <c r="BD148" s="219">
        <v>12516</v>
      </c>
      <c r="BE148" s="219">
        <v>12516</v>
      </c>
      <c r="BF148" s="219">
        <v>12516</v>
      </c>
      <c r="BG148" s="219">
        <v>12516</v>
      </c>
      <c r="BH148" s="219">
        <v>12516</v>
      </c>
      <c r="BI148" s="219">
        <v>12516</v>
      </c>
      <c r="BJ148" s="219">
        <v>12516</v>
      </c>
      <c r="BK148" s="219">
        <v>12516</v>
      </c>
      <c r="BL148" s="219">
        <v>12516</v>
      </c>
      <c r="BM148" s="219">
        <v>12516</v>
      </c>
      <c r="BN148" s="219">
        <v>12516</v>
      </c>
      <c r="BO148" s="219">
        <v>12516</v>
      </c>
      <c r="BP148" s="219">
        <v>12516</v>
      </c>
      <c r="BQ148" s="219">
        <v>12516</v>
      </c>
      <c r="BR148" s="219">
        <v>12516</v>
      </c>
      <c r="BS148" s="219">
        <v>12516</v>
      </c>
      <c r="BT148" s="219">
        <v>12516</v>
      </c>
      <c r="BU148" s="219">
        <v>12516</v>
      </c>
      <c r="BV148" s="219">
        <v>12516</v>
      </c>
      <c r="BW148" s="219">
        <v>12516</v>
      </c>
      <c r="BX148" s="219">
        <v>12515</v>
      </c>
      <c r="BY148" s="219">
        <v>12514</v>
      </c>
      <c r="BZ148" s="219">
        <v>12514</v>
      </c>
      <c r="CA148" s="219">
        <v>12514</v>
      </c>
      <c r="CB148" s="219">
        <v>12514</v>
      </c>
      <c r="CC148" s="219">
        <v>12514</v>
      </c>
      <c r="CD148" s="219">
        <v>12514</v>
      </c>
      <c r="CE148" s="219">
        <v>12514</v>
      </c>
      <c r="CF148" s="219">
        <v>12514</v>
      </c>
      <c r="CG148" s="219">
        <v>12514</v>
      </c>
      <c r="CH148" s="219">
        <v>12514</v>
      </c>
      <c r="CI148" s="219">
        <v>12513</v>
      </c>
      <c r="CJ148" s="219">
        <v>12512</v>
      </c>
      <c r="CK148" s="219">
        <v>12512</v>
      </c>
      <c r="CL148" s="219">
        <v>12512</v>
      </c>
      <c r="CM148" s="219">
        <v>12512</v>
      </c>
      <c r="CN148" s="219">
        <v>12512</v>
      </c>
      <c r="CO148" s="219">
        <v>12511</v>
      </c>
      <c r="CP148" s="219">
        <v>12511</v>
      </c>
      <c r="CQ148" s="219">
        <v>12511</v>
      </c>
      <c r="CR148" s="219">
        <v>12511</v>
      </c>
      <c r="CS148" s="219">
        <v>12511</v>
      </c>
      <c r="CT148" s="219">
        <v>12511</v>
      </c>
      <c r="CU148" s="219">
        <v>12510</v>
      </c>
      <c r="CV148" s="219">
        <v>12510</v>
      </c>
      <c r="CW148" s="219">
        <v>12510</v>
      </c>
      <c r="CX148" s="219">
        <v>12510</v>
      </c>
      <c r="CY148" s="219">
        <v>12509</v>
      </c>
      <c r="CZ148" s="219">
        <v>12509</v>
      </c>
      <c r="DA148" s="219">
        <v>12509</v>
      </c>
      <c r="DB148" s="219">
        <v>12508</v>
      </c>
      <c r="DC148" s="219">
        <v>12508</v>
      </c>
      <c r="DD148" s="219">
        <v>12508</v>
      </c>
      <c r="DE148" s="219">
        <v>12508</v>
      </c>
      <c r="DF148" s="219">
        <v>12502</v>
      </c>
      <c r="DG148" s="219">
        <v>12500</v>
      </c>
      <c r="DH148" s="219">
        <v>12491</v>
      </c>
      <c r="DI148" s="219">
        <v>12491</v>
      </c>
      <c r="DJ148" s="219">
        <v>12490</v>
      </c>
      <c r="DK148" s="219">
        <v>12486</v>
      </c>
      <c r="DL148" s="219">
        <v>12482</v>
      </c>
      <c r="DM148" s="219">
        <v>12476</v>
      </c>
      <c r="DN148" s="219">
        <v>12472</v>
      </c>
      <c r="DO148" s="219">
        <v>12467</v>
      </c>
      <c r="DP148" s="219">
        <v>12450</v>
      </c>
      <c r="DQ148" s="219">
        <v>12446</v>
      </c>
      <c r="DR148" s="219">
        <v>12437</v>
      </c>
      <c r="DS148" s="219">
        <v>12418</v>
      </c>
      <c r="DT148" s="219">
        <v>12341</v>
      </c>
      <c r="DU148" s="219">
        <v>12285</v>
      </c>
      <c r="DV148" s="219"/>
      <c r="DW148" s="219"/>
      <c r="DX148" s="219"/>
      <c r="DY148" s="219"/>
      <c r="DZ148" s="219"/>
      <c r="EA148" s="219"/>
      <c r="EB148" s="219"/>
      <c r="EC148" s="219"/>
      <c r="ED148" s="219"/>
      <c r="EE148" s="219"/>
      <c r="EF148" s="219"/>
      <c r="EG148" s="219"/>
      <c r="EH148" s="219"/>
      <c r="EI148" s="219"/>
      <c r="EJ148" s="219"/>
      <c r="EK148" s="219"/>
      <c r="EL148" s="219"/>
      <c r="EM148" s="219"/>
      <c r="EN148" s="231"/>
      <c r="EO148" s="239"/>
      <c r="EP148" s="226"/>
      <c r="EQ148" s="202"/>
      <c r="ER148" s="202"/>
      <c r="ES148" s="202"/>
      <c r="ET148" s="202"/>
      <c r="EU148" s="202"/>
      <c r="EV148" s="202"/>
      <c r="EW148" s="202"/>
      <c r="EX148" s="202"/>
      <c r="EY148" s="202"/>
      <c r="EZ148" s="202"/>
      <c r="FA148" s="202"/>
      <c r="FB148" s="202"/>
      <c r="FC148" s="202"/>
      <c r="FD148" s="202"/>
      <c r="FE148" s="202"/>
      <c r="FF148" s="202"/>
      <c r="FG148" s="202"/>
      <c r="FH148" s="202"/>
      <c r="FI148" s="202"/>
      <c r="FJ148" s="202"/>
      <c r="FK148" s="202"/>
      <c r="FL148" s="202"/>
      <c r="FM148" s="202"/>
      <c r="FN148" s="202"/>
      <c r="FO148" s="202"/>
      <c r="FP148" s="202"/>
      <c r="FQ148" s="202"/>
      <c r="FR148" s="202"/>
      <c r="FS148" s="202"/>
      <c r="FT148" s="202"/>
      <c r="FU148" s="202"/>
      <c r="FV148" s="202"/>
      <c r="FW148" s="202"/>
      <c r="FX148" s="202"/>
      <c r="FY148" s="202"/>
      <c r="FZ148" s="202"/>
      <c r="GA148" s="202"/>
      <c r="GB148" s="202"/>
      <c r="GC148" s="202"/>
      <c r="GD148" s="202"/>
      <c r="GE148" s="202"/>
      <c r="GF148" s="202"/>
      <c r="GG148" s="202"/>
      <c r="GH148" s="202"/>
      <c r="GI148" s="202"/>
      <c r="GJ148" s="202"/>
      <c r="GK148" s="202"/>
      <c r="GL148" s="202"/>
      <c r="GM148" s="202"/>
      <c r="GN148" s="202"/>
      <c r="GO148" s="202"/>
      <c r="GP148" s="202"/>
      <c r="GQ148" s="202"/>
      <c r="GR148" s="202"/>
      <c r="GS148" s="202"/>
      <c r="GT148" s="202"/>
      <c r="GU148" s="202"/>
      <c r="GV148" s="202"/>
      <c r="GW148" s="202"/>
      <c r="GX148" s="202"/>
      <c r="GY148" s="202"/>
      <c r="GZ148" s="202"/>
      <c r="HA148" s="202"/>
      <c r="HB148" s="202"/>
      <c r="HC148" s="202"/>
      <c r="HD148" s="202"/>
      <c r="HE148" s="202"/>
      <c r="HF148" s="202"/>
      <c r="HG148" s="202"/>
      <c r="HH148" s="202"/>
      <c r="HI148" s="202"/>
      <c r="HJ148" s="202"/>
      <c r="HK148" s="202"/>
      <c r="HL148" s="202"/>
      <c r="HM148" s="154"/>
      <c r="HN148" s="154"/>
      <c r="HO148" s="154"/>
      <c r="HP148" s="154"/>
      <c r="HQ148" s="154"/>
      <c r="HR148" s="154"/>
      <c r="HS148" s="154"/>
      <c r="HT148" s="154"/>
      <c r="HU148" s="154"/>
      <c r="HV148" s="154"/>
      <c r="HW148" s="166"/>
    </row>
    <row r="149" spans="1:231">
      <c r="A149" s="145">
        <f t="shared" ref="A149:A155" si="49">A150+1</f>
        <v>44531</v>
      </c>
      <c r="B149" s="219">
        <f>'Age&amp;Sex by occurrence date'!$ALE22</f>
        <v>15600</v>
      </c>
      <c r="C149" s="219">
        <v>12771</v>
      </c>
      <c r="D149" s="219">
        <v>12771</v>
      </c>
      <c r="E149" s="219">
        <v>12771</v>
      </c>
      <c r="F149" s="219">
        <v>12771</v>
      </c>
      <c r="G149" s="219">
        <v>12771</v>
      </c>
      <c r="H149" s="219">
        <v>12771</v>
      </c>
      <c r="I149" s="219">
        <v>12771</v>
      </c>
      <c r="J149" s="219">
        <v>12771</v>
      </c>
      <c r="K149" s="219">
        <v>12771</v>
      </c>
      <c r="L149" s="219">
        <v>12771</v>
      </c>
      <c r="M149" s="219">
        <v>12771</v>
      </c>
      <c r="N149" s="219">
        <v>12771</v>
      </c>
      <c r="O149" s="219">
        <v>12771</v>
      </c>
      <c r="P149" s="219">
        <v>12771</v>
      </c>
      <c r="Q149" s="219">
        <v>12770</v>
      </c>
      <c r="R149" s="219">
        <v>12770</v>
      </c>
      <c r="S149" s="219">
        <v>12770</v>
      </c>
      <c r="T149" s="219">
        <v>12764</v>
      </c>
      <c r="U149" s="219">
        <v>12764</v>
      </c>
      <c r="V149" s="219">
        <v>12763</v>
      </c>
      <c r="W149" s="219">
        <v>12763</v>
      </c>
      <c r="X149" s="219">
        <v>12763</v>
      </c>
      <c r="Y149" s="219">
        <v>12727</v>
      </c>
      <c r="Z149" s="219">
        <v>12719</v>
      </c>
      <c r="AA149" s="219">
        <v>12634</v>
      </c>
      <c r="AB149" s="219">
        <v>12461</v>
      </c>
      <c r="AC149" s="219">
        <v>12461</v>
      </c>
      <c r="AD149" s="219">
        <v>12461</v>
      </c>
      <c r="AE149" s="219">
        <v>12458</v>
      </c>
      <c r="AF149" s="219">
        <v>12458</v>
      </c>
      <c r="AG149" s="219">
        <v>12458</v>
      </c>
      <c r="AH149" s="219">
        <v>12458</v>
      </c>
      <c r="AI149" s="219">
        <v>12458</v>
      </c>
      <c r="AJ149" s="219">
        <v>12458</v>
      </c>
      <c r="AK149" s="219">
        <v>12458</v>
      </c>
      <c r="AL149" s="219">
        <v>12458</v>
      </c>
      <c r="AM149" s="219">
        <v>12458</v>
      </c>
      <c r="AN149" s="219">
        <v>12458</v>
      </c>
      <c r="AO149" s="219">
        <v>12458</v>
      </c>
      <c r="AP149" s="219">
        <v>12458</v>
      </c>
      <c r="AQ149" s="219">
        <v>12458</v>
      </c>
      <c r="AR149" s="219">
        <v>12458</v>
      </c>
      <c r="AS149" s="219">
        <v>12458</v>
      </c>
      <c r="AT149" s="219">
        <v>12457</v>
      </c>
      <c r="AU149" s="219">
        <v>12457</v>
      </c>
      <c r="AV149" s="219">
        <v>12457</v>
      </c>
      <c r="AW149" s="219">
        <v>12457</v>
      </c>
      <c r="AX149" s="219">
        <v>12457</v>
      </c>
      <c r="AY149" s="219">
        <v>12457</v>
      </c>
      <c r="AZ149" s="219">
        <v>12457</v>
      </c>
      <c r="BA149" s="219">
        <v>12457</v>
      </c>
      <c r="BB149" s="219">
        <v>12457</v>
      </c>
      <c r="BC149" s="219">
        <v>12457</v>
      </c>
      <c r="BD149" s="219">
        <v>12457</v>
      </c>
      <c r="BE149" s="219">
        <v>12457</v>
      </c>
      <c r="BF149" s="219">
        <v>12457</v>
      </c>
      <c r="BG149" s="219">
        <v>12457</v>
      </c>
      <c r="BH149" s="219">
        <v>12457</v>
      </c>
      <c r="BI149" s="219">
        <v>12457</v>
      </c>
      <c r="BJ149" s="219">
        <v>12457</v>
      </c>
      <c r="BK149" s="219">
        <v>12457</v>
      </c>
      <c r="BL149" s="219">
        <v>12457</v>
      </c>
      <c r="BM149" s="219">
        <v>12457</v>
      </c>
      <c r="BN149" s="219">
        <v>12457</v>
      </c>
      <c r="BO149" s="219">
        <v>12457</v>
      </c>
      <c r="BP149" s="219">
        <v>12457</v>
      </c>
      <c r="BQ149" s="219">
        <v>12457</v>
      </c>
      <c r="BR149" s="219">
        <v>12457</v>
      </c>
      <c r="BS149" s="219">
        <v>12457</v>
      </c>
      <c r="BT149" s="219">
        <v>12457</v>
      </c>
      <c r="BU149" s="219">
        <v>12457</v>
      </c>
      <c r="BV149" s="219">
        <v>12457</v>
      </c>
      <c r="BW149" s="219">
        <v>12457</v>
      </c>
      <c r="BX149" s="219">
        <v>12456</v>
      </c>
      <c r="BY149" s="219">
        <v>12455</v>
      </c>
      <c r="BZ149" s="219">
        <v>12455</v>
      </c>
      <c r="CA149" s="219">
        <v>12455</v>
      </c>
      <c r="CB149" s="219">
        <v>12455</v>
      </c>
      <c r="CC149" s="219">
        <v>12455</v>
      </c>
      <c r="CD149" s="219">
        <v>12455</v>
      </c>
      <c r="CE149" s="219">
        <v>12455</v>
      </c>
      <c r="CF149" s="219">
        <v>12455</v>
      </c>
      <c r="CG149" s="219">
        <v>12455</v>
      </c>
      <c r="CH149" s="219">
        <v>12455</v>
      </c>
      <c r="CI149" s="219">
        <v>12454</v>
      </c>
      <c r="CJ149" s="219">
        <v>12453</v>
      </c>
      <c r="CK149" s="219">
        <v>12453</v>
      </c>
      <c r="CL149" s="219">
        <v>12453</v>
      </c>
      <c r="CM149" s="219">
        <v>12453</v>
      </c>
      <c r="CN149" s="219">
        <v>12453</v>
      </c>
      <c r="CO149" s="219">
        <v>12452</v>
      </c>
      <c r="CP149" s="219">
        <v>12452</v>
      </c>
      <c r="CQ149" s="219">
        <v>12452</v>
      </c>
      <c r="CR149" s="219">
        <v>12452</v>
      </c>
      <c r="CS149" s="219">
        <v>12452</v>
      </c>
      <c r="CT149" s="219">
        <v>12452</v>
      </c>
      <c r="CU149" s="219">
        <v>12451</v>
      </c>
      <c r="CV149" s="219">
        <v>12451</v>
      </c>
      <c r="CW149" s="219">
        <v>12451</v>
      </c>
      <c r="CX149" s="219">
        <v>12451</v>
      </c>
      <c r="CY149" s="219">
        <v>12450</v>
      </c>
      <c r="CZ149" s="219">
        <v>12451</v>
      </c>
      <c r="DA149" s="219">
        <v>12451</v>
      </c>
      <c r="DB149" s="219">
        <v>12450</v>
      </c>
      <c r="DC149" s="219">
        <v>12450</v>
      </c>
      <c r="DD149" s="219">
        <v>12450</v>
      </c>
      <c r="DE149" s="219">
        <v>12450</v>
      </c>
      <c r="DF149" s="219">
        <v>12445</v>
      </c>
      <c r="DG149" s="219">
        <v>12443</v>
      </c>
      <c r="DH149" s="219">
        <v>12435</v>
      </c>
      <c r="DI149" s="219">
        <v>12435</v>
      </c>
      <c r="DJ149" s="219">
        <v>12434</v>
      </c>
      <c r="DK149" s="219">
        <v>12431</v>
      </c>
      <c r="DL149" s="219">
        <v>12428</v>
      </c>
      <c r="DM149" s="219">
        <v>12423</v>
      </c>
      <c r="DN149" s="219">
        <v>12420</v>
      </c>
      <c r="DO149" s="219">
        <v>12415</v>
      </c>
      <c r="DP149" s="219">
        <v>12401</v>
      </c>
      <c r="DQ149" s="219">
        <v>12397</v>
      </c>
      <c r="DR149" s="219">
        <v>12389</v>
      </c>
      <c r="DS149" s="219">
        <v>12377</v>
      </c>
      <c r="DT149" s="219">
        <v>12305</v>
      </c>
      <c r="DU149" s="219">
        <v>12261</v>
      </c>
      <c r="DV149" s="219">
        <v>12196</v>
      </c>
      <c r="DW149" s="219"/>
      <c r="DX149" s="219"/>
      <c r="DY149" s="219"/>
      <c r="DZ149" s="219"/>
      <c r="EA149" s="219"/>
      <c r="EB149" s="219"/>
      <c r="EC149" s="219"/>
      <c r="ED149" s="219"/>
      <c r="EE149" s="219"/>
      <c r="EF149" s="219"/>
      <c r="EG149" s="219"/>
      <c r="EH149" s="219"/>
      <c r="EI149" s="219"/>
      <c r="EJ149" s="219"/>
      <c r="EK149" s="219"/>
      <c r="EL149" s="219"/>
      <c r="EM149" s="219"/>
      <c r="EN149" s="231"/>
      <c r="EO149" s="239"/>
      <c r="EP149" s="226"/>
      <c r="EQ149" s="202"/>
      <c r="ER149" s="202"/>
      <c r="ES149" s="202"/>
      <c r="ET149" s="202"/>
      <c r="EU149" s="202"/>
      <c r="EV149" s="202"/>
      <c r="EW149" s="202"/>
      <c r="EX149" s="202"/>
      <c r="EY149" s="202"/>
      <c r="EZ149" s="202"/>
      <c r="FA149" s="202"/>
      <c r="FB149" s="202"/>
      <c r="FC149" s="202"/>
      <c r="FD149" s="202"/>
      <c r="FE149" s="202"/>
      <c r="FF149" s="202"/>
      <c r="FG149" s="202"/>
      <c r="FH149" s="202"/>
      <c r="FI149" s="202"/>
      <c r="FJ149" s="202"/>
      <c r="FK149" s="202"/>
      <c r="FL149" s="202"/>
      <c r="FM149" s="202"/>
      <c r="FN149" s="202"/>
      <c r="FO149" s="202"/>
      <c r="FP149" s="202"/>
      <c r="FQ149" s="202"/>
      <c r="FR149" s="202"/>
      <c r="FS149" s="202"/>
      <c r="FT149" s="202"/>
      <c r="FU149" s="202"/>
      <c r="FV149" s="202"/>
      <c r="FW149" s="202"/>
      <c r="FX149" s="202"/>
      <c r="FY149" s="202"/>
      <c r="FZ149" s="202"/>
      <c r="GA149" s="202"/>
      <c r="GB149" s="202"/>
      <c r="GC149" s="202"/>
      <c r="GD149" s="202"/>
      <c r="GE149" s="202"/>
      <c r="GF149" s="202"/>
      <c r="GG149" s="202"/>
      <c r="GH149" s="202"/>
      <c r="GI149" s="202"/>
      <c r="GJ149" s="202"/>
      <c r="GK149" s="202"/>
      <c r="GL149" s="202"/>
      <c r="GM149" s="202"/>
      <c r="GN149" s="202"/>
      <c r="GO149" s="202"/>
      <c r="GP149" s="202"/>
      <c r="GQ149" s="202"/>
      <c r="GR149" s="202"/>
      <c r="GS149" s="202"/>
      <c r="GT149" s="202"/>
      <c r="GU149" s="202"/>
      <c r="GV149" s="202"/>
      <c r="GW149" s="202"/>
      <c r="GX149" s="202"/>
      <c r="GY149" s="202"/>
      <c r="GZ149" s="202"/>
      <c r="HA149" s="202"/>
      <c r="HB149" s="202"/>
      <c r="HC149" s="202"/>
      <c r="HD149" s="202"/>
      <c r="HE149" s="202"/>
      <c r="HF149" s="202"/>
      <c r="HG149" s="202"/>
      <c r="HH149" s="202"/>
      <c r="HI149" s="202"/>
      <c r="HJ149" s="202"/>
      <c r="HK149" s="202"/>
      <c r="HL149" s="202"/>
      <c r="HM149" s="154"/>
      <c r="HN149" s="154"/>
      <c r="HO149" s="154"/>
      <c r="HP149" s="154"/>
      <c r="HQ149" s="154"/>
      <c r="HR149" s="154"/>
      <c r="HS149" s="154"/>
      <c r="HT149" s="154"/>
      <c r="HU149" s="154"/>
      <c r="HV149" s="154"/>
      <c r="HW149" s="166"/>
    </row>
    <row r="150" spans="1:231">
      <c r="A150" s="145">
        <f t="shared" si="49"/>
        <v>44530</v>
      </c>
      <c r="B150" s="219">
        <f>'Age&amp;Sex by occurrence date'!$ALL22</f>
        <v>15525</v>
      </c>
      <c r="C150" s="219">
        <v>12706</v>
      </c>
      <c r="D150" s="219">
        <v>12706</v>
      </c>
      <c r="E150" s="219">
        <v>12706</v>
      </c>
      <c r="F150" s="219">
        <v>12706</v>
      </c>
      <c r="G150" s="219">
        <v>12706</v>
      </c>
      <c r="H150" s="219">
        <v>12706</v>
      </c>
      <c r="I150" s="219">
        <v>12706</v>
      </c>
      <c r="J150" s="219">
        <v>12706</v>
      </c>
      <c r="K150" s="219">
        <v>12706</v>
      </c>
      <c r="L150" s="219">
        <v>12706</v>
      </c>
      <c r="M150" s="219">
        <v>12706</v>
      </c>
      <c r="N150" s="219">
        <v>12706</v>
      </c>
      <c r="O150" s="219">
        <v>12706</v>
      </c>
      <c r="P150" s="219">
        <v>12706</v>
      </c>
      <c r="Q150" s="219">
        <v>12705</v>
      </c>
      <c r="R150" s="219">
        <v>12705</v>
      </c>
      <c r="S150" s="219">
        <v>12705</v>
      </c>
      <c r="T150" s="219">
        <v>12699</v>
      </c>
      <c r="U150" s="219">
        <v>12699</v>
      </c>
      <c r="V150" s="219">
        <v>12698</v>
      </c>
      <c r="W150" s="219">
        <v>12698</v>
      </c>
      <c r="X150" s="219">
        <v>12698</v>
      </c>
      <c r="Y150" s="219">
        <v>12664</v>
      </c>
      <c r="Z150" s="219">
        <v>12656</v>
      </c>
      <c r="AA150" s="219">
        <v>12571</v>
      </c>
      <c r="AB150" s="219">
        <v>12399</v>
      </c>
      <c r="AC150" s="219">
        <v>12399</v>
      </c>
      <c r="AD150" s="219">
        <v>12399</v>
      </c>
      <c r="AE150" s="219">
        <v>12396</v>
      </c>
      <c r="AF150" s="219">
        <v>12396</v>
      </c>
      <c r="AG150" s="219">
        <v>12396</v>
      </c>
      <c r="AH150" s="219">
        <v>12396</v>
      </c>
      <c r="AI150" s="219">
        <v>12396</v>
      </c>
      <c r="AJ150" s="219">
        <v>12396</v>
      </c>
      <c r="AK150" s="219">
        <v>12396</v>
      </c>
      <c r="AL150" s="219">
        <v>12396</v>
      </c>
      <c r="AM150" s="219">
        <v>12396</v>
      </c>
      <c r="AN150" s="219">
        <v>12396</v>
      </c>
      <c r="AO150" s="219">
        <v>12396</v>
      </c>
      <c r="AP150" s="219">
        <v>12396</v>
      </c>
      <c r="AQ150" s="219">
        <v>12396</v>
      </c>
      <c r="AR150" s="219">
        <v>12396</v>
      </c>
      <c r="AS150" s="219">
        <v>12396</v>
      </c>
      <c r="AT150" s="219">
        <v>12395</v>
      </c>
      <c r="AU150" s="219">
        <v>12395</v>
      </c>
      <c r="AV150" s="219">
        <v>12395</v>
      </c>
      <c r="AW150" s="219">
        <v>12395</v>
      </c>
      <c r="AX150" s="219">
        <v>12395</v>
      </c>
      <c r="AY150" s="219">
        <v>12395</v>
      </c>
      <c r="AZ150" s="219">
        <v>12395</v>
      </c>
      <c r="BA150" s="219">
        <v>12395</v>
      </c>
      <c r="BB150" s="219">
        <v>12395</v>
      </c>
      <c r="BC150" s="219">
        <v>12395</v>
      </c>
      <c r="BD150" s="219">
        <v>12395</v>
      </c>
      <c r="BE150" s="219">
        <v>12395</v>
      </c>
      <c r="BF150" s="219">
        <v>12395</v>
      </c>
      <c r="BG150" s="219">
        <v>12395</v>
      </c>
      <c r="BH150" s="219">
        <v>12395</v>
      </c>
      <c r="BI150" s="219">
        <v>12395</v>
      </c>
      <c r="BJ150" s="219">
        <v>12395</v>
      </c>
      <c r="BK150" s="219">
        <v>12395</v>
      </c>
      <c r="BL150" s="219">
        <v>12395</v>
      </c>
      <c r="BM150" s="219">
        <v>12395</v>
      </c>
      <c r="BN150" s="219">
        <v>12395</v>
      </c>
      <c r="BO150" s="219">
        <v>12395</v>
      </c>
      <c r="BP150" s="219">
        <v>12395</v>
      </c>
      <c r="BQ150" s="219">
        <v>12395</v>
      </c>
      <c r="BR150" s="219">
        <v>12395</v>
      </c>
      <c r="BS150" s="219">
        <v>12395</v>
      </c>
      <c r="BT150" s="219">
        <v>12395</v>
      </c>
      <c r="BU150" s="219">
        <v>12395</v>
      </c>
      <c r="BV150" s="219">
        <v>12395</v>
      </c>
      <c r="BW150" s="219">
        <v>12395</v>
      </c>
      <c r="BX150" s="219">
        <v>12394</v>
      </c>
      <c r="BY150" s="219">
        <v>12393</v>
      </c>
      <c r="BZ150" s="219">
        <v>12393</v>
      </c>
      <c r="CA150" s="219">
        <v>12393</v>
      </c>
      <c r="CB150" s="219">
        <v>12393</v>
      </c>
      <c r="CC150" s="219">
        <v>12393</v>
      </c>
      <c r="CD150" s="219">
        <v>12393</v>
      </c>
      <c r="CE150" s="219">
        <v>12393</v>
      </c>
      <c r="CF150" s="219">
        <v>12393</v>
      </c>
      <c r="CG150" s="219">
        <v>12393</v>
      </c>
      <c r="CH150" s="219">
        <v>12393</v>
      </c>
      <c r="CI150" s="219">
        <v>12392</v>
      </c>
      <c r="CJ150" s="219">
        <v>12391</v>
      </c>
      <c r="CK150" s="219">
        <v>12391</v>
      </c>
      <c r="CL150" s="219">
        <v>12391</v>
      </c>
      <c r="CM150" s="219">
        <v>12391</v>
      </c>
      <c r="CN150" s="219">
        <v>12391</v>
      </c>
      <c r="CO150" s="219">
        <v>12390</v>
      </c>
      <c r="CP150" s="219">
        <v>12390</v>
      </c>
      <c r="CQ150" s="219">
        <v>12390</v>
      </c>
      <c r="CR150" s="219">
        <v>12390</v>
      </c>
      <c r="CS150" s="219">
        <v>12390</v>
      </c>
      <c r="CT150" s="219">
        <v>12390</v>
      </c>
      <c r="CU150" s="219">
        <v>12389</v>
      </c>
      <c r="CV150" s="219">
        <v>12389</v>
      </c>
      <c r="CW150" s="219">
        <v>12389</v>
      </c>
      <c r="CX150" s="219">
        <v>12389</v>
      </c>
      <c r="CY150" s="219">
        <v>12388</v>
      </c>
      <c r="CZ150" s="219">
        <v>12389</v>
      </c>
      <c r="DA150" s="219">
        <v>12389</v>
      </c>
      <c r="DB150" s="219">
        <v>12389</v>
      </c>
      <c r="DC150" s="219">
        <v>12389</v>
      </c>
      <c r="DD150" s="219">
        <v>12389</v>
      </c>
      <c r="DE150" s="219">
        <v>12389</v>
      </c>
      <c r="DF150" s="219">
        <v>12384</v>
      </c>
      <c r="DG150" s="219">
        <v>12382</v>
      </c>
      <c r="DH150" s="219">
        <v>12375</v>
      </c>
      <c r="DI150" s="219">
        <v>12375</v>
      </c>
      <c r="DJ150" s="219">
        <v>12374</v>
      </c>
      <c r="DK150" s="219">
        <v>12371</v>
      </c>
      <c r="DL150" s="219">
        <v>12368</v>
      </c>
      <c r="DM150" s="219">
        <v>12364</v>
      </c>
      <c r="DN150" s="219">
        <v>12362</v>
      </c>
      <c r="DO150" s="219">
        <v>12358</v>
      </c>
      <c r="DP150" s="219">
        <v>12346</v>
      </c>
      <c r="DQ150" s="219">
        <v>12343</v>
      </c>
      <c r="DR150" s="219">
        <v>12337</v>
      </c>
      <c r="DS150" s="219">
        <v>12327</v>
      </c>
      <c r="DT150" s="219">
        <v>12259</v>
      </c>
      <c r="DU150" s="219">
        <v>12216</v>
      </c>
      <c r="DV150" s="219">
        <v>12167</v>
      </c>
      <c r="DW150" s="219">
        <v>12120</v>
      </c>
      <c r="DX150" s="219"/>
      <c r="DY150" s="219"/>
      <c r="DZ150" s="219"/>
      <c r="EA150" s="219"/>
      <c r="EB150" s="219"/>
      <c r="EC150" s="219"/>
      <c r="ED150" s="219"/>
      <c r="EE150" s="219"/>
      <c r="EF150" s="219"/>
      <c r="EG150" s="219"/>
      <c r="EH150" s="219"/>
      <c r="EI150" s="219"/>
      <c r="EJ150" s="219"/>
      <c r="EK150" s="219"/>
      <c r="EL150" s="219"/>
      <c r="EM150" s="219"/>
      <c r="EN150" s="231"/>
      <c r="EO150" s="239"/>
      <c r="EP150" s="226"/>
      <c r="EQ150" s="202"/>
      <c r="ER150" s="202"/>
      <c r="ES150" s="202"/>
      <c r="ET150" s="202"/>
      <c r="EU150" s="202"/>
      <c r="EV150" s="202"/>
      <c r="EW150" s="202"/>
      <c r="EX150" s="202"/>
      <c r="EY150" s="202"/>
      <c r="EZ150" s="202"/>
      <c r="FA150" s="202"/>
      <c r="FB150" s="202"/>
      <c r="FC150" s="202"/>
      <c r="FD150" s="202"/>
      <c r="FE150" s="202"/>
      <c r="FF150" s="202"/>
      <c r="FG150" s="202"/>
      <c r="FH150" s="202"/>
      <c r="FI150" s="202"/>
      <c r="FJ150" s="202"/>
      <c r="FK150" s="202"/>
      <c r="FL150" s="202"/>
      <c r="FM150" s="202"/>
      <c r="FN150" s="202"/>
      <c r="FO150" s="202"/>
      <c r="FP150" s="202"/>
      <c r="FQ150" s="202"/>
      <c r="FR150" s="202"/>
      <c r="FS150" s="202"/>
      <c r="FT150" s="202"/>
      <c r="FU150" s="202"/>
      <c r="FV150" s="202"/>
      <c r="FW150" s="202"/>
      <c r="FX150" s="202"/>
      <c r="FY150" s="202"/>
      <c r="FZ150" s="202"/>
      <c r="GA150" s="202"/>
      <c r="GB150" s="202"/>
      <c r="GC150" s="202"/>
      <c r="GD150" s="202"/>
      <c r="GE150" s="202"/>
      <c r="GF150" s="202"/>
      <c r="GG150" s="202"/>
      <c r="GH150" s="202"/>
      <c r="GI150" s="202"/>
      <c r="GJ150" s="202"/>
      <c r="GK150" s="202"/>
      <c r="GL150" s="202"/>
      <c r="GM150" s="202"/>
      <c r="GN150" s="202"/>
      <c r="GO150" s="202"/>
      <c r="GP150" s="202"/>
      <c r="GQ150" s="202"/>
      <c r="GR150" s="202"/>
      <c r="GS150" s="202"/>
      <c r="GT150" s="202"/>
      <c r="GU150" s="202"/>
      <c r="GV150" s="202"/>
      <c r="GW150" s="202"/>
      <c r="GX150" s="202"/>
      <c r="GY150" s="202"/>
      <c r="GZ150" s="202"/>
      <c r="HA150" s="202"/>
      <c r="HB150" s="202"/>
      <c r="HC150" s="202"/>
      <c r="HD150" s="202"/>
      <c r="HE150" s="202"/>
      <c r="HF150" s="202"/>
      <c r="HG150" s="202"/>
      <c r="HH150" s="202"/>
      <c r="HI150" s="202"/>
      <c r="HJ150" s="202"/>
      <c r="HK150" s="202"/>
      <c r="HL150" s="202"/>
      <c r="HM150" s="154"/>
      <c r="HN150" s="154"/>
      <c r="HO150" s="154"/>
      <c r="HP150" s="154"/>
      <c r="HQ150" s="154"/>
      <c r="HR150" s="154"/>
      <c r="HS150" s="154"/>
      <c r="HT150" s="154"/>
      <c r="HU150" s="154"/>
      <c r="HV150" s="154"/>
      <c r="HW150" s="166"/>
    </row>
    <row r="151" spans="1:231">
      <c r="A151" s="145">
        <f t="shared" si="49"/>
        <v>44529</v>
      </c>
      <c r="B151" s="219">
        <f>'Age&amp;Sex by occurrence date'!$ALS22</f>
        <v>15474</v>
      </c>
      <c r="C151" s="219">
        <v>12666</v>
      </c>
      <c r="D151" s="219">
        <v>12666</v>
      </c>
      <c r="E151" s="219">
        <v>12666</v>
      </c>
      <c r="F151" s="219">
        <v>12666</v>
      </c>
      <c r="G151" s="219">
        <v>12666</v>
      </c>
      <c r="H151" s="219">
        <v>12666</v>
      </c>
      <c r="I151" s="219">
        <v>12666</v>
      </c>
      <c r="J151" s="219">
        <v>12666</v>
      </c>
      <c r="K151" s="219">
        <v>12666</v>
      </c>
      <c r="L151" s="219">
        <v>12666</v>
      </c>
      <c r="M151" s="219">
        <v>12666</v>
      </c>
      <c r="N151" s="219">
        <v>12666</v>
      </c>
      <c r="O151" s="219">
        <v>12666</v>
      </c>
      <c r="P151" s="219">
        <v>12666</v>
      </c>
      <c r="Q151" s="219">
        <v>12665</v>
      </c>
      <c r="R151" s="219">
        <v>12665</v>
      </c>
      <c r="S151" s="219">
        <v>12665</v>
      </c>
      <c r="T151" s="219">
        <v>12659</v>
      </c>
      <c r="U151" s="219">
        <v>12659</v>
      </c>
      <c r="V151" s="219">
        <v>12658</v>
      </c>
      <c r="W151" s="219">
        <v>12658</v>
      </c>
      <c r="X151" s="219">
        <v>12658</v>
      </c>
      <c r="Y151" s="219">
        <v>12624</v>
      </c>
      <c r="Z151" s="219">
        <v>12616</v>
      </c>
      <c r="AA151" s="219">
        <v>12531</v>
      </c>
      <c r="AB151" s="219">
        <v>12360</v>
      </c>
      <c r="AC151" s="219">
        <v>12360</v>
      </c>
      <c r="AD151" s="219">
        <v>12360</v>
      </c>
      <c r="AE151" s="219">
        <v>12357</v>
      </c>
      <c r="AF151" s="219">
        <v>12357</v>
      </c>
      <c r="AG151" s="219">
        <v>12357</v>
      </c>
      <c r="AH151" s="219">
        <v>12357</v>
      </c>
      <c r="AI151" s="219">
        <v>12357</v>
      </c>
      <c r="AJ151" s="219">
        <v>12357</v>
      </c>
      <c r="AK151" s="219">
        <v>12357</v>
      </c>
      <c r="AL151" s="219">
        <v>12357</v>
      </c>
      <c r="AM151" s="219">
        <v>12357</v>
      </c>
      <c r="AN151" s="219">
        <v>12357</v>
      </c>
      <c r="AO151" s="219">
        <v>12357</v>
      </c>
      <c r="AP151" s="219">
        <v>12357</v>
      </c>
      <c r="AQ151" s="219">
        <v>12357</v>
      </c>
      <c r="AR151" s="219">
        <v>12357</v>
      </c>
      <c r="AS151" s="219">
        <v>12357</v>
      </c>
      <c r="AT151" s="219">
        <v>12356</v>
      </c>
      <c r="AU151" s="219">
        <v>12356</v>
      </c>
      <c r="AV151" s="219">
        <v>12356</v>
      </c>
      <c r="AW151" s="219">
        <v>12356</v>
      </c>
      <c r="AX151" s="219">
        <v>12356</v>
      </c>
      <c r="AY151" s="219">
        <v>12356</v>
      </c>
      <c r="AZ151" s="219">
        <v>12356</v>
      </c>
      <c r="BA151" s="219">
        <v>12356</v>
      </c>
      <c r="BB151" s="219">
        <v>12356</v>
      </c>
      <c r="BC151" s="219">
        <v>12356</v>
      </c>
      <c r="BD151" s="219">
        <v>12356</v>
      </c>
      <c r="BE151" s="219">
        <v>12356</v>
      </c>
      <c r="BF151" s="219">
        <v>12356</v>
      </c>
      <c r="BG151" s="219">
        <v>12356</v>
      </c>
      <c r="BH151" s="219">
        <v>12356</v>
      </c>
      <c r="BI151" s="219">
        <v>12356</v>
      </c>
      <c r="BJ151" s="219">
        <v>12356</v>
      </c>
      <c r="BK151" s="219">
        <v>12356</v>
      </c>
      <c r="BL151" s="219">
        <v>12356</v>
      </c>
      <c r="BM151" s="219">
        <v>12356</v>
      </c>
      <c r="BN151" s="219">
        <v>12356</v>
      </c>
      <c r="BO151" s="219">
        <v>12356</v>
      </c>
      <c r="BP151" s="219">
        <v>12356</v>
      </c>
      <c r="BQ151" s="219">
        <v>12356</v>
      </c>
      <c r="BR151" s="219">
        <v>12356</v>
      </c>
      <c r="BS151" s="219">
        <v>12356</v>
      </c>
      <c r="BT151" s="219">
        <v>12356</v>
      </c>
      <c r="BU151" s="219">
        <v>12356</v>
      </c>
      <c r="BV151" s="219">
        <v>12356</v>
      </c>
      <c r="BW151" s="219">
        <v>12356</v>
      </c>
      <c r="BX151" s="219">
        <v>12355</v>
      </c>
      <c r="BY151" s="219">
        <v>12354</v>
      </c>
      <c r="BZ151" s="219">
        <v>12354</v>
      </c>
      <c r="CA151" s="219">
        <v>12354</v>
      </c>
      <c r="CB151" s="219">
        <v>12354</v>
      </c>
      <c r="CC151" s="219">
        <v>12354</v>
      </c>
      <c r="CD151" s="219">
        <v>12354</v>
      </c>
      <c r="CE151" s="219">
        <v>12354</v>
      </c>
      <c r="CF151" s="219">
        <v>12354</v>
      </c>
      <c r="CG151" s="219">
        <v>12354</v>
      </c>
      <c r="CH151" s="219">
        <v>12354</v>
      </c>
      <c r="CI151" s="219">
        <v>12353</v>
      </c>
      <c r="CJ151" s="219">
        <v>12352</v>
      </c>
      <c r="CK151" s="219">
        <v>12352</v>
      </c>
      <c r="CL151" s="219">
        <v>12352</v>
      </c>
      <c r="CM151" s="219">
        <v>12352</v>
      </c>
      <c r="CN151" s="219">
        <v>12352</v>
      </c>
      <c r="CO151" s="219">
        <v>12351</v>
      </c>
      <c r="CP151" s="219">
        <v>12351</v>
      </c>
      <c r="CQ151" s="219">
        <v>12351</v>
      </c>
      <c r="CR151" s="219">
        <v>12351</v>
      </c>
      <c r="CS151" s="219">
        <v>12351</v>
      </c>
      <c r="CT151" s="219">
        <v>12351</v>
      </c>
      <c r="CU151" s="219">
        <v>12350</v>
      </c>
      <c r="CV151" s="219">
        <v>12350</v>
      </c>
      <c r="CW151" s="219">
        <v>12350</v>
      </c>
      <c r="CX151" s="219">
        <v>12350</v>
      </c>
      <c r="CY151" s="219">
        <v>12349</v>
      </c>
      <c r="CZ151" s="219">
        <v>12349</v>
      </c>
      <c r="DA151" s="219">
        <v>12349</v>
      </c>
      <c r="DB151" s="219">
        <v>12349</v>
      </c>
      <c r="DC151" s="219">
        <v>12349</v>
      </c>
      <c r="DD151" s="219">
        <v>12349</v>
      </c>
      <c r="DE151" s="219">
        <v>12349</v>
      </c>
      <c r="DF151" s="219">
        <v>12344</v>
      </c>
      <c r="DG151" s="219">
        <v>12342</v>
      </c>
      <c r="DH151" s="219">
        <v>12335</v>
      </c>
      <c r="DI151" s="219">
        <v>12335</v>
      </c>
      <c r="DJ151" s="219">
        <v>12335</v>
      </c>
      <c r="DK151" s="219">
        <v>12332</v>
      </c>
      <c r="DL151" s="219">
        <v>12329</v>
      </c>
      <c r="DM151" s="219">
        <v>12325</v>
      </c>
      <c r="DN151" s="219">
        <v>12323</v>
      </c>
      <c r="DO151" s="219">
        <v>12320</v>
      </c>
      <c r="DP151" s="219">
        <v>12310</v>
      </c>
      <c r="DQ151" s="219">
        <v>12307</v>
      </c>
      <c r="DR151" s="219">
        <v>12303</v>
      </c>
      <c r="DS151" s="219">
        <v>12295</v>
      </c>
      <c r="DT151" s="219">
        <v>12231</v>
      </c>
      <c r="DU151" s="219">
        <v>12190</v>
      </c>
      <c r="DV151" s="219">
        <v>12144</v>
      </c>
      <c r="DW151" s="219">
        <v>12103</v>
      </c>
      <c r="DX151" s="219">
        <v>12064</v>
      </c>
      <c r="DY151" s="219"/>
      <c r="DZ151" s="219"/>
      <c r="EA151" s="219"/>
      <c r="EB151" s="219"/>
      <c r="EC151" s="219"/>
      <c r="ED151" s="219"/>
      <c r="EE151" s="219"/>
      <c r="EF151" s="219"/>
      <c r="EG151" s="219"/>
      <c r="EH151" s="219"/>
      <c r="EI151" s="219"/>
      <c r="EJ151" s="219"/>
      <c r="EK151" s="219"/>
      <c r="EL151" s="219"/>
      <c r="EM151" s="219"/>
      <c r="EN151" s="231"/>
      <c r="EO151" s="239"/>
      <c r="EP151" s="226"/>
      <c r="EQ151" s="202"/>
      <c r="ER151" s="202"/>
      <c r="ES151" s="202"/>
      <c r="ET151" s="202"/>
      <c r="EU151" s="202"/>
      <c r="EV151" s="202"/>
      <c r="EW151" s="202"/>
      <c r="EX151" s="202"/>
      <c r="EY151" s="202"/>
      <c r="EZ151" s="202"/>
      <c r="FA151" s="202"/>
      <c r="FB151" s="202"/>
      <c r="FC151" s="202"/>
      <c r="FD151" s="202"/>
      <c r="FE151" s="202"/>
      <c r="FF151" s="202"/>
      <c r="FG151" s="202"/>
      <c r="FH151" s="202"/>
      <c r="FI151" s="202"/>
      <c r="FJ151" s="202"/>
      <c r="FK151" s="202"/>
      <c r="FL151" s="202"/>
      <c r="FM151" s="202"/>
      <c r="FN151" s="202"/>
      <c r="FO151" s="202"/>
      <c r="FP151" s="202"/>
      <c r="FQ151" s="202"/>
      <c r="FR151" s="202"/>
      <c r="FS151" s="202"/>
      <c r="FT151" s="202"/>
      <c r="FU151" s="202"/>
      <c r="FV151" s="202"/>
      <c r="FW151" s="202"/>
      <c r="FX151" s="202"/>
      <c r="FY151" s="202"/>
      <c r="FZ151" s="202"/>
      <c r="GA151" s="202"/>
      <c r="GB151" s="202"/>
      <c r="GC151" s="202"/>
      <c r="GD151" s="202"/>
      <c r="GE151" s="202"/>
      <c r="GF151" s="202"/>
      <c r="GG151" s="202"/>
      <c r="GH151" s="202"/>
      <c r="GI151" s="202"/>
      <c r="GJ151" s="202"/>
      <c r="GK151" s="202"/>
      <c r="GL151" s="202"/>
      <c r="GM151" s="202"/>
      <c r="GN151" s="202"/>
      <c r="GO151" s="202"/>
      <c r="GP151" s="202"/>
      <c r="GQ151" s="202"/>
      <c r="GR151" s="202"/>
      <c r="GS151" s="202"/>
      <c r="GT151" s="202"/>
      <c r="GU151" s="202"/>
      <c r="GV151" s="202"/>
      <c r="GW151" s="202"/>
      <c r="GX151" s="202"/>
      <c r="GY151" s="202"/>
      <c r="GZ151" s="202"/>
      <c r="HA151" s="202"/>
      <c r="HB151" s="202"/>
      <c r="HC151" s="202"/>
      <c r="HD151" s="202"/>
      <c r="HE151" s="202"/>
      <c r="HF151" s="202"/>
      <c r="HG151" s="202"/>
      <c r="HH151" s="202"/>
      <c r="HI151" s="202"/>
      <c r="HJ151" s="202"/>
      <c r="HK151" s="202"/>
      <c r="HL151" s="202"/>
      <c r="HM151" s="154"/>
      <c r="HN151" s="154"/>
      <c r="HO151" s="154"/>
      <c r="HP151" s="154"/>
      <c r="HQ151" s="154"/>
      <c r="HR151" s="154"/>
      <c r="HS151" s="154"/>
      <c r="HT151" s="154"/>
      <c r="HU151" s="154"/>
      <c r="HV151" s="154"/>
      <c r="HW151" s="166"/>
    </row>
    <row r="152" spans="1:231">
      <c r="A152" s="145">
        <f t="shared" si="49"/>
        <v>44528</v>
      </c>
      <c r="B152" s="219">
        <f>'Age&amp;Sex by occurrence date'!$ALZ22</f>
        <v>15394</v>
      </c>
      <c r="C152" s="219">
        <v>12597</v>
      </c>
      <c r="D152" s="219">
        <v>12597</v>
      </c>
      <c r="E152" s="219">
        <v>12597</v>
      </c>
      <c r="F152" s="219">
        <v>12597</v>
      </c>
      <c r="G152" s="219">
        <v>12597</v>
      </c>
      <c r="H152" s="219">
        <v>12597</v>
      </c>
      <c r="I152" s="219">
        <v>12597</v>
      </c>
      <c r="J152" s="219">
        <v>12597</v>
      </c>
      <c r="K152" s="219">
        <v>12597</v>
      </c>
      <c r="L152" s="219">
        <v>12597</v>
      </c>
      <c r="M152" s="219">
        <v>12597</v>
      </c>
      <c r="N152" s="219">
        <v>12597</v>
      </c>
      <c r="O152" s="219">
        <v>12597</v>
      </c>
      <c r="P152" s="219">
        <v>12597</v>
      </c>
      <c r="Q152" s="219">
        <v>12596</v>
      </c>
      <c r="R152" s="219">
        <v>12596</v>
      </c>
      <c r="S152" s="219">
        <v>12596</v>
      </c>
      <c r="T152" s="219">
        <v>12590</v>
      </c>
      <c r="U152" s="219">
        <v>12590</v>
      </c>
      <c r="V152" s="219">
        <v>12589</v>
      </c>
      <c r="W152" s="219">
        <v>12589</v>
      </c>
      <c r="X152" s="219">
        <v>12589</v>
      </c>
      <c r="Y152" s="219">
        <v>12557</v>
      </c>
      <c r="Z152" s="219">
        <v>12549</v>
      </c>
      <c r="AA152" s="219">
        <v>12464</v>
      </c>
      <c r="AB152" s="219">
        <v>12294</v>
      </c>
      <c r="AC152" s="219">
        <v>12294</v>
      </c>
      <c r="AD152" s="219">
        <v>12294</v>
      </c>
      <c r="AE152" s="219">
        <v>12291</v>
      </c>
      <c r="AF152" s="219">
        <v>12291</v>
      </c>
      <c r="AG152" s="219">
        <v>12291</v>
      </c>
      <c r="AH152" s="219">
        <v>12291</v>
      </c>
      <c r="AI152" s="219">
        <v>12291</v>
      </c>
      <c r="AJ152" s="219">
        <v>12291</v>
      </c>
      <c r="AK152" s="219">
        <v>12291</v>
      </c>
      <c r="AL152" s="219">
        <v>12291</v>
      </c>
      <c r="AM152" s="219">
        <v>12291</v>
      </c>
      <c r="AN152" s="219">
        <v>12291</v>
      </c>
      <c r="AO152" s="219">
        <v>12291</v>
      </c>
      <c r="AP152" s="219">
        <v>12291</v>
      </c>
      <c r="AQ152" s="219">
        <v>12291</v>
      </c>
      <c r="AR152" s="219">
        <v>12291</v>
      </c>
      <c r="AS152" s="219">
        <v>12291</v>
      </c>
      <c r="AT152" s="219">
        <v>12290</v>
      </c>
      <c r="AU152" s="219">
        <v>12290</v>
      </c>
      <c r="AV152" s="219">
        <v>12290</v>
      </c>
      <c r="AW152" s="219">
        <v>12290</v>
      </c>
      <c r="AX152" s="219">
        <v>12290</v>
      </c>
      <c r="AY152" s="219">
        <v>12290</v>
      </c>
      <c r="AZ152" s="219">
        <v>12290</v>
      </c>
      <c r="BA152" s="219">
        <v>12290</v>
      </c>
      <c r="BB152" s="219">
        <v>12290</v>
      </c>
      <c r="BC152" s="219">
        <v>12290</v>
      </c>
      <c r="BD152" s="219">
        <v>12290</v>
      </c>
      <c r="BE152" s="219">
        <v>12290</v>
      </c>
      <c r="BF152" s="219">
        <v>12290</v>
      </c>
      <c r="BG152" s="219">
        <v>12290</v>
      </c>
      <c r="BH152" s="219">
        <v>12290</v>
      </c>
      <c r="BI152" s="219">
        <v>12290</v>
      </c>
      <c r="BJ152" s="219">
        <v>12290</v>
      </c>
      <c r="BK152" s="219">
        <v>12290</v>
      </c>
      <c r="BL152" s="219">
        <v>12290</v>
      </c>
      <c r="BM152" s="219">
        <v>12290</v>
      </c>
      <c r="BN152" s="219">
        <v>12290</v>
      </c>
      <c r="BO152" s="219">
        <v>12290</v>
      </c>
      <c r="BP152" s="219">
        <v>12290</v>
      </c>
      <c r="BQ152" s="219">
        <v>12290</v>
      </c>
      <c r="BR152" s="219">
        <v>12290</v>
      </c>
      <c r="BS152" s="219">
        <v>12290</v>
      </c>
      <c r="BT152" s="219">
        <v>12290</v>
      </c>
      <c r="BU152" s="219">
        <v>12290</v>
      </c>
      <c r="BV152" s="219">
        <v>12290</v>
      </c>
      <c r="BW152" s="219">
        <v>12290</v>
      </c>
      <c r="BX152" s="219">
        <v>12289</v>
      </c>
      <c r="BY152" s="219">
        <v>12288</v>
      </c>
      <c r="BZ152" s="219">
        <v>12288</v>
      </c>
      <c r="CA152" s="219">
        <v>12288</v>
      </c>
      <c r="CB152" s="219">
        <v>12288</v>
      </c>
      <c r="CC152" s="219">
        <v>12288</v>
      </c>
      <c r="CD152" s="219">
        <v>12288</v>
      </c>
      <c r="CE152" s="219">
        <v>12288</v>
      </c>
      <c r="CF152" s="219">
        <v>12288</v>
      </c>
      <c r="CG152" s="219">
        <v>12288</v>
      </c>
      <c r="CH152" s="219">
        <v>12288</v>
      </c>
      <c r="CI152" s="219">
        <v>12287</v>
      </c>
      <c r="CJ152" s="219">
        <v>12286</v>
      </c>
      <c r="CK152" s="219">
        <v>12286</v>
      </c>
      <c r="CL152" s="219">
        <v>12286</v>
      </c>
      <c r="CM152" s="219">
        <v>12286</v>
      </c>
      <c r="CN152" s="219">
        <v>12286</v>
      </c>
      <c r="CO152" s="219">
        <v>12285</v>
      </c>
      <c r="CP152" s="219">
        <v>12285</v>
      </c>
      <c r="CQ152" s="219">
        <v>12285</v>
      </c>
      <c r="CR152" s="219">
        <v>12285</v>
      </c>
      <c r="CS152" s="219">
        <v>12285</v>
      </c>
      <c r="CT152" s="219">
        <v>12285</v>
      </c>
      <c r="CU152" s="219">
        <v>12284</v>
      </c>
      <c r="CV152" s="219">
        <v>12284</v>
      </c>
      <c r="CW152" s="219">
        <v>12284</v>
      </c>
      <c r="CX152" s="219">
        <v>12284</v>
      </c>
      <c r="CY152" s="219">
        <v>12283</v>
      </c>
      <c r="CZ152" s="219">
        <v>12283</v>
      </c>
      <c r="DA152" s="219">
        <v>12283</v>
      </c>
      <c r="DB152" s="219">
        <v>12283</v>
      </c>
      <c r="DC152" s="219">
        <v>12283</v>
      </c>
      <c r="DD152" s="219">
        <v>12283</v>
      </c>
      <c r="DE152" s="219">
        <v>12283</v>
      </c>
      <c r="DF152" s="219">
        <v>12278</v>
      </c>
      <c r="DG152" s="219">
        <v>12276</v>
      </c>
      <c r="DH152" s="219">
        <v>12269</v>
      </c>
      <c r="DI152" s="219">
        <v>12269</v>
      </c>
      <c r="DJ152" s="219">
        <v>12269</v>
      </c>
      <c r="DK152" s="219">
        <v>12266</v>
      </c>
      <c r="DL152" s="219">
        <v>12264</v>
      </c>
      <c r="DM152" s="219">
        <v>12260</v>
      </c>
      <c r="DN152" s="219">
        <v>12258</v>
      </c>
      <c r="DO152" s="219">
        <v>12255</v>
      </c>
      <c r="DP152" s="219">
        <v>12246</v>
      </c>
      <c r="DQ152" s="219">
        <v>12243</v>
      </c>
      <c r="DR152" s="219">
        <v>12239</v>
      </c>
      <c r="DS152" s="219">
        <v>12231</v>
      </c>
      <c r="DT152" s="219">
        <v>12173</v>
      </c>
      <c r="DU152" s="219">
        <v>12133</v>
      </c>
      <c r="DV152" s="219">
        <v>12088</v>
      </c>
      <c r="DW152" s="219">
        <v>12055</v>
      </c>
      <c r="DX152" s="219">
        <v>12034</v>
      </c>
      <c r="DY152" s="219">
        <v>11987</v>
      </c>
      <c r="DZ152" s="219"/>
      <c r="EA152" s="219"/>
      <c r="EB152" s="219"/>
      <c r="EC152" s="219"/>
      <c r="ED152" s="219"/>
      <c r="EE152" s="219"/>
      <c r="EF152" s="219"/>
      <c r="EG152" s="219"/>
      <c r="EH152" s="219"/>
      <c r="EI152" s="219"/>
      <c r="EJ152" s="219"/>
      <c r="EK152" s="219"/>
      <c r="EL152" s="219"/>
      <c r="EM152" s="219"/>
      <c r="EN152" s="231"/>
      <c r="EO152" s="239"/>
      <c r="EP152" s="226"/>
      <c r="EQ152" s="202"/>
      <c r="ER152" s="202"/>
      <c r="ES152" s="202"/>
      <c r="ET152" s="202"/>
      <c r="EU152" s="202"/>
      <c r="EV152" s="202"/>
      <c r="EW152" s="202"/>
      <c r="EX152" s="202"/>
      <c r="EY152" s="202"/>
      <c r="EZ152" s="202"/>
      <c r="FA152" s="202"/>
      <c r="FB152" s="202"/>
      <c r="FC152" s="202"/>
      <c r="FD152" s="202"/>
      <c r="FE152" s="202"/>
      <c r="FF152" s="202"/>
      <c r="FG152" s="202"/>
      <c r="FH152" s="202"/>
      <c r="FI152" s="202"/>
      <c r="FJ152" s="202"/>
      <c r="FK152" s="202"/>
      <c r="FL152" s="202"/>
      <c r="FM152" s="202"/>
      <c r="FN152" s="202"/>
      <c r="FO152" s="202"/>
      <c r="FP152" s="202"/>
      <c r="FQ152" s="202"/>
      <c r="FR152" s="202"/>
      <c r="FS152" s="202"/>
      <c r="FT152" s="202"/>
      <c r="FU152" s="202"/>
      <c r="FV152" s="202"/>
      <c r="FW152" s="202"/>
      <c r="FX152" s="202"/>
      <c r="FY152" s="202"/>
      <c r="FZ152" s="202"/>
      <c r="GA152" s="202"/>
      <c r="GB152" s="202"/>
      <c r="GC152" s="202"/>
      <c r="GD152" s="202"/>
      <c r="GE152" s="202"/>
      <c r="GF152" s="202"/>
      <c r="GG152" s="202"/>
      <c r="GH152" s="202"/>
      <c r="GI152" s="202"/>
      <c r="GJ152" s="202"/>
      <c r="GK152" s="202"/>
      <c r="GL152" s="202"/>
      <c r="GM152" s="202"/>
      <c r="GN152" s="202"/>
      <c r="GO152" s="202"/>
      <c r="GP152" s="202"/>
      <c r="GQ152" s="202"/>
      <c r="GR152" s="202"/>
      <c r="GS152" s="202"/>
      <c r="GT152" s="202"/>
      <c r="GU152" s="202"/>
      <c r="GV152" s="202"/>
      <c r="GW152" s="202"/>
      <c r="GX152" s="202"/>
      <c r="GY152" s="202"/>
      <c r="GZ152" s="202"/>
      <c r="HA152" s="202"/>
      <c r="HB152" s="202"/>
      <c r="HC152" s="202"/>
      <c r="HD152" s="202"/>
      <c r="HE152" s="202"/>
      <c r="HF152" s="202"/>
      <c r="HG152" s="202"/>
      <c r="HH152" s="202"/>
      <c r="HI152" s="202"/>
      <c r="HJ152" s="202"/>
      <c r="HK152" s="202"/>
      <c r="HL152" s="202"/>
      <c r="HM152" s="154"/>
      <c r="HN152" s="154"/>
      <c r="HO152" s="154"/>
      <c r="HP152" s="154"/>
      <c r="HQ152" s="154"/>
      <c r="HR152" s="154"/>
      <c r="HS152" s="154"/>
      <c r="HT152" s="154"/>
      <c r="HU152" s="154"/>
      <c r="HV152" s="154"/>
      <c r="HW152" s="166"/>
    </row>
    <row r="153" spans="1:231">
      <c r="A153" s="145">
        <f t="shared" si="49"/>
        <v>44527</v>
      </c>
      <c r="B153" s="219">
        <f>'Age&amp;Sex by occurrence date'!$AMG22</f>
        <v>15323</v>
      </c>
      <c r="C153" s="219">
        <v>12539</v>
      </c>
      <c r="D153" s="219">
        <v>12539</v>
      </c>
      <c r="E153" s="219">
        <v>12539</v>
      </c>
      <c r="F153" s="219">
        <v>12539</v>
      </c>
      <c r="G153" s="219">
        <v>12539</v>
      </c>
      <c r="H153" s="219">
        <v>12539</v>
      </c>
      <c r="I153" s="219">
        <v>12539</v>
      </c>
      <c r="J153" s="219">
        <v>12539</v>
      </c>
      <c r="K153" s="219">
        <v>12539</v>
      </c>
      <c r="L153" s="219">
        <v>12539</v>
      </c>
      <c r="M153" s="219">
        <v>12539</v>
      </c>
      <c r="N153" s="219">
        <v>12539</v>
      </c>
      <c r="O153" s="219">
        <v>12539</v>
      </c>
      <c r="P153" s="219">
        <v>12539</v>
      </c>
      <c r="Q153" s="219">
        <v>12538</v>
      </c>
      <c r="R153" s="219">
        <v>12538</v>
      </c>
      <c r="S153" s="219">
        <v>12538</v>
      </c>
      <c r="T153" s="219">
        <v>12532</v>
      </c>
      <c r="U153" s="219">
        <v>12532</v>
      </c>
      <c r="V153" s="219">
        <v>12531</v>
      </c>
      <c r="W153" s="219">
        <v>12531</v>
      </c>
      <c r="X153" s="219">
        <v>12531</v>
      </c>
      <c r="Y153" s="219">
        <v>12500</v>
      </c>
      <c r="Z153" s="219">
        <v>12492</v>
      </c>
      <c r="AA153" s="219">
        <v>12408</v>
      </c>
      <c r="AB153" s="219">
        <v>12238</v>
      </c>
      <c r="AC153" s="219">
        <v>12238</v>
      </c>
      <c r="AD153" s="219">
        <v>12238</v>
      </c>
      <c r="AE153" s="219">
        <v>12235</v>
      </c>
      <c r="AF153" s="219">
        <v>12235</v>
      </c>
      <c r="AG153" s="219">
        <v>12235</v>
      </c>
      <c r="AH153" s="219">
        <v>12235</v>
      </c>
      <c r="AI153" s="219">
        <v>12235</v>
      </c>
      <c r="AJ153" s="219">
        <v>12235</v>
      </c>
      <c r="AK153" s="219">
        <v>12235</v>
      </c>
      <c r="AL153" s="219">
        <v>12235</v>
      </c>
      <c r="AM153" s="219">
        <v>12235</v>
      </c>
      <c r="AN153" s="219">
        <v>12235</v>
      </c>
      <c r="AO153" s="219">
        <v>12235</v>
      </c>
      <c r="AP153" s="219">
        <v>12235</v>
      </c>
      <c r="AQ153" s="219">
        <v>12235</v>
      </c>
      <c r="AR153" s="219">
        <v>12235</v>
      </c>
      <c r="AS153" s="219">
        <v>12235</v>
      </c>
      <c r="AT153" s="219">
        <v>12234</v>
      </c>
      <c r="AU153" s="219">
        <v>12234</v>
      </c>
      <c r="AV153" s="219">
        <v>12234</v>
      </c>
      <c r="AW153" s="219">
        <v>12234</v>
      </c>
      <c r="AX153" s="219">
        <v>12234</v>
      </c>
      <c r="AY153" s="219">
        <v>12234</v>
      </c>
      <c r="AZ153" s="219">
        <v>12234</v>
      </c>
      <c r="BA153" s="219">
        <v>12234</v>
      </c>
      <c r="BB153" s="219">
        <v>12234</v>
      </c>
      <c r="BC153" s="219">
        <v>12234</v>
      </c>
      <c r="BD153" s="219">
        <v>12234</v>
      </c>
      <c r="BE153" s="219">
        <v>12234</v>
      </c>
      <c r="BF153" s="219">
        <v>12234</v>
      </c>
      <c r="BG153" s="219">
        <v>12234</v>
      </c>
      <c r="BH153" s="219">
        <v>12234</v>
      </c>
      <c r="BI153" s="219">
        <v>12234</v>
      </c>
      <c r="BJ153" s="219">
        <v>12234</v>
      </c>
      <c r="BK153" s="219">
        <v>12234</v>
      </c>
      <c r="BL153" s="219">
        <v>12234</v>
      </c>
      <c r="BM153" s="219">
        <v>12234</v>
      </c>
      <c r="BN153" s="219">
        <v>12234</v>
      </c>
      <c r="BO153" s="219">
        <v>12234</v>
      </c>
      <c r="BP153" s="219">
        <v>12234</v>
      </c>
      <c r="BQ153" s="219">
        <v>12234</v>
      </c>
      <c r="BR153" s="219">
        <v>12234</v>
      </c>
      <c r="BS153" s="219">
        <v>12234</v>
      </c>
      <c r="BT153" s="219">
        <v>12234</v>
      </c>
      <c r="BU153" s="219">
        <v>12234</v>
      </c>
      <c r="BV153" s="219">
        <v>12234</v>
      </c>
      <c r="BW153" s="219">
        <v>12234</v>
      </c>
      <c r="BX153" s="219">
        <v>12234</v>
      </c>
      <c r="BY153" s="219">
        <v>12233</v>
      </c>
      <c r="BZ153" s="219">
        <v>12233</v>
      </c>
      <c r="CA153" s="219">
        <v>12233</v>
      </c>
      <c r="CB153" s="219">
        <v>12233</v>
      </c>
      <c r="CC153" s="219">
        <v>12233</v>
      </c>
      <c r="CD153" s="219">
        <v>12233</v>
      </c>
      <c r="CE153" s="219">
        <v>12233</v>
      </c>
      <c r="CF153" s="219">
        <v>12233</v>
      </c>
      <c r="CG153" s="219">
        <v>12233</v>
      </c>
      <c r="CH153" s="219">
        <v>12233</v>
      </c>
      <c r="CI153" s="219">
        <v>12232</v>
      </c>
      <c r="CJ153" s="219">
        <v>12231</v>
      </c>
      <c r="CK153" s="219">
        <v>12231</v>
      </c>
      <c r="CL153" s="219">
        <v>12231</v>
      </c>
      <c r="CM153" s="219">
        <v>12231</v>
      </c>
      <c r="CN153" s="219">
        <v>12231</v>
      </c>
      <c r="CO153" s="219">
        <v>12230</v>
      </c>
      <c r="CP153" s="219">
        <v>12230</v>
      </c>
      <c r="CQ153" s="219">
        <v>12230</v>
      </c>
      <c r="CR153" s="219">
        <v>12230</v>
      </c>
      <c r="CS153" s="219">
        <v>12230</v>
      </c>
      <c r="CT153" s="219">
        <v>12230</v>
      </c>
      <c r="CU153" s="219">
        <v>12230</v>
      </c>
      <c r="CV153" s="219">
        <v>12230</v>
      </c>
      <c r="CW153" s="219">
        <v>12230</v>
      </c>
      <c r="CX153" s="219">
        <v>12230</v>
      </c>
      <c r="CY153" s="219">
        <v>12229</v>
      </c>
      <c r="CZ153" s="219">
        <v>12229</v>
      </c>
      <c r="DA153" s="219">
        <v>12229</v>
      </c>
      <c r="DB153" s="219">
        <v>12229</v>
      </c>
      <c r="DC153" s="219">
        <v>12229</v>
      </c>
      <c r="DD153" s="219">
        <v>12229</v>
      </c>
      <c r="DE153" s="219">
        <v>12229</v>
      </c>
      <c r="DF153" s="219">
        <v>12224</v>
      </c>
      <c r="DG153" s="219">
        <v>12222</v>
      </c>
      <c r="DH153" s="219">
        <v>12215</v>
      </c>
      <c r="DI153" s="219">
        <v>12215</v>
      </c>
      <c r="DJ153" s="219">
        <v>12215</v>
      </c>
      <c r="DK153" s="219">
        <v>12212</v>
      </c>
      <c r="DL153" s="219">
        <v>12211</v>
      </c>
      <c r="DM153" s="219">
        <v>12207</v>
      </c>
      <c r="DN153" s="219">
        <v>12205</v>
      </c>
      <c r="DO153" s="219">
        <v>12202</v>
      </c>
      <c r="DP153" s="219">
        <v>12193</v>
      </c>
      <c r="DQ153" s="219">
        <v>12190</v>
      </c>
      <c r="DR153" s="219">
        <v>12186</v>
      </c>
      <c r="DS153" s="219">
        <v>12179</v>
      </c>
      <c r="DT153" s="219">
        <v>12126</v>
      </c>
      <c r="DU153" s="219">
        <v>12087</v>
      </c>
      <c r="DV153" s="219">
        <v>12046</v>
      </c>
      <c r="DW153" s="219">
        <v>12017</v>
      </c>
      <c r="DX153" s="219">
        <v>12002</v>
      </c>
      <c r="DY153" s="219">
        <v>11967</v>
      </c>
      <c r="DZ153" s="219">
        <v>11951</v>
      </c>
      <c r="EA153" s="219"/>
      <c r="EB153" s="219"/>
      <c r="EC153" s="219"/>
      <c r="ED153" s="219"/>
      <c r="EE153" s="219"/>
      <c r="EF153" s="219"/>
      <c r="EG153" s="219"/>
      <c r="EH153" s="219"/>
      <c r="EI153" s="219"/>
      <c r="EJ153" s="219"/>
      <c r="EK153" s="219"/>
      <c r="EL153" s="219"/>
      <c r="EM153" s="219"/>
      <c r="EN153" s="231"/>
      <c r="EO153" s="239"/>
      <c r="EP153" s="226"/>
      <c r="EQ153" s="202"/>
      <c r="ER153" s="202"/>
      <c r="ES153" s="202"/>
      <c r="ET153" s="202"/>
      <c r="EU153" s="202"/>
      <c r="EV153" s="202"/>
      <c r="EW153" s="202"/>
      <c r="EX153" s="202"/>
      <c r="EY153" s="202"/>
      <c r="EZ153" s="202"/>
      <c r="FA153" s="202"/>
      <c r="FB153" s="202"/>
      <c r="FC153" s="202"/>
      <c r="FD153" s="202"/>
      <c r="FE153" s="202"/>
      <c r="FF153" s="202"/>
      <c r="FG153" s="202"/>
      <c r="FH153" s="202"/>
      <c r="FI153" s="202"/>
      <c r="FJ153" s="202"/>
      <c r="FK153" s="202"/>
      <c r="FL153" s="202"/>
      <c r="FM153" s="202"/>
      <c r="FN153" s="202"/>
      <c r="FO153" s="202"/>
      <c r="FP153" s="202"/>
      <c r="FQ153" s="202"/>
      <c r="FR153" s="202"/>
      <c r="FS153" s="202"/>
      <c r="FT153" s="202"/>
      <c r="FU153" s="202"/>
      <c r="FV153" s="202"/>
      <c r="FW153" s="202"/>
      <c r="FX153" s="202"/>
      <c r="FY153" s="202"/>
      <c r="FZ153" s="202"/>
      <c r="GA153" s="202"/>
      <c r="GB153" s="202"/>
      <c r="GC153" s="202"/>
      <c r="GD153" s="202"/>
      <c r="GE153" s="202"/>
      <c r="GF153" s="202"/>
      <c r="GG153" s="202"/>
      <c r="GH153" s="202"/>
      <c r="GI153" s="202"/>
      <c r="GJ153" s="202"/>
      <c r="GK153" s="202"/>
      <c r="GL153" s="202"/>
      <c r="GM153" s="202"/>
      <c r="GN153" s="202"/>
      <c r="GO153" s="202"/>
      <c r="GP153" s="202"/>
      <c r="GQ153" s="202"/>
      <c r="GR153" s="202"/>
      <c r="GS153" s="202"/>
      <c r="GT153" s="202"/>
      <c r="GU153" s="202"/>
      <c r="GV153" s="202"/>
      <c r="GW153" s="202"/>
      <c r="GX153" s="202"/>
      <c r="GY153" s="202"/>
      <c r="GZ153" s="202"/>
      <c r="HA153" s="202"/>
      <c r="HB153" s="202"/>
      <c r="HC153" s="202"/>
      <c r="HD153" s="202"/>
      <c r="HE153" s="202"/>
      <c r="HF153" s="202"/>
      <c r="HG153" s="202"/>
      <c r="HH153" s="202"/>
      <c r="HI153" s="202"/>
      <c r="HJ153" s="202"/>
      <c r="HK153" s="202"/>
      <c r="HL153" s="202"/>
      <c r="HM153" s="154"/>
      <c r="HN153" s="154"/>
      <c r="HO153" s="154"/>
      <c r="HP153" s="154"/>
      <c r="HQ153" s="154"/>
      <c r="HR153" s="154"/>
      <c r="HS153" s="154"/>
      <c r="HT153" s="154"/>
      <c r="HU153" s="154"/>
      <c r="HV153" s="154"/>
      <c r="HW153" s="166"/>
    </row>
    <row r="154" spans="1:231">
      <c r="A154" s="145">
        <f t="shared" si="49"/>
        <v>44526</v>
      </c>
      <c r="B154" s="219">
        <f>'Age&amp;Sex by occurrence date'!$AMN22</f>
        <v>15264</v>
      </c>
      <c r="C154" s="219">
        <v>12489</v>
      </c>
      <c r="D154" s="219">
        <v>12489</v>
      </c>
      <c r="E154" s="219">
        <v>12489</v>
      </c>
      <c r="F154" s="219">
        <v>12489</v>
      </c>
      <c r="G154" s="219">
        <v>12489</v>
      </c>
      <c r="H154" s="219">
        <v>12489</v>
      </c>
      <c r="I154" s="219">
        <v>12489</v>
      </c>
      <c r="J154" s="219">
        <v>12489</v>
      </c>
      <c r="K154" s="219">
        <v>12489</v>
      </c>
      <c r="L154" s="219">
        <v>12489</v>
      </c>
      <c r="M154" s="219">
        <v>12489</v>
      </c>
      <c r="N154" s="219">
        <v>12489</v>
      </c>
      <c r="O154" s="219">
        <v>12489</v>
      </c>
      <c r="P154" s="219">
        <v>12489</v>
      </c>
      <c r="Q154" s="219">
        <v>12488</v>
      </c>
      <c r="R154" s="219">
        <v>12488</v>
      </c>
      <c r="S154" s="219">
        <v>12488</v>
      </c>
      <c r="T154" s="219">
        <v>12483</v>
      </c>
      <c r="U154" s="219">
        <v>12483</v>
      </c>
      <c r="V154" s="219">
        <v>12482</v>
      </c>
      <c r="W154" s="219">
        <v>12482</v>
      </c>
      <c r="X154" s="219">
        <v>12482</v>
      </c>
      <c r="Y154" s="219">
        <v>12452</v>
      </c>
      <c r="Z154" s="219">
        <v>12444</v>
      </c>
      <c r="AA154" s="219">
        <v>12360</v>
      </c>
      <c r="AB154" s="219">
        <v>12191</v>
      </c>
      <c r="AC154" s="219">
        <v>12191</v>
      </c>
      <c r="AD154" s="219">
        <v>12191</v>
      </c>
      <c r="AE154" s="219">
        <v>12188</v>
      </c>
      <c r="AF154" s="219">
        <v>12188</v>
      </c>
      <c r="AG154" s="219">
        <v>12188</v>
      </c>
      <c r="AH154" s="219">
        <v>12188</v>
      </c>
      <c r="AI154" s="219">
        <v>12188</v>
      </c>
      <c r="AJ154" s="219">
        <v>12188</v>
      </c>
      <c r="AK154" s="219">
        <v>12188</v>
      </c>
      <c r="AL154" s="219">
        <v>12188</v>
      </c>
      <c r="AM154" s="219">
        <v>12188</v>
      </c>
      <c r="AN154" s="219">
        <v>12188</v>
      </c>
      <c r="AO154" s="219">
        <v>12188</v>
      </c>
      <c r="AP154" s="219">
        <v>12188</v>
      </c>
      <c r="AQ154" s="219">
        <v>12188</v>
      </c>
      <c r="AR154" s="219">
        <v>12188</v>
      </c>
      <c r="AS154" s="219">
        <v>12188</v>
      </c>
      <c r="AT154" s="219">
        <v>12187</v>
      </c>
      <c r="AU154" s="219">
        <v>12187</v>
      </c>
      <c r="AV154" s="219">
        <v>12187</v>
      </c>
      <c r="AW154" s="219">
        <v>12187</v>
      </c>
      <c r="AX154" s="219">
        <v>12187</v>
      </c>
      <c r="AY154" s="219">
        <v>12187</v>
      </c>
      <c r="AZ154" s="219">
        <v>12187</v>
      </c>
      <c r="BA154" s="219">
        <v>12187</v>
      </c>
      <c r="BB154" s="219">
        <v>12187</v>
      </c>
      <c r="BC154" s="219">
        <v>12187</v>
      </c>
      <c r="BD154" s="219">
        <v>12187</v>
      </c>
      <c r="BE154" s="219">
        <v>12187</v>
      </c>
      <c r="BF154" s="219">
        <v>12187</v>
      </c>
      <c r="BG154" s="219">
        <v>12187</v>
      </c>
      <c r="BH154" s="219">
        <v>12187</v>
      </c>
      <c r="BI154" s="219">
        <v>12187</v>
      </c>
      <c r="BJ154" s="219">
        <v>12187</v>
      </c>
      <c r="BK154" s="219">
        <v>12187</v>
      </c>
      <c r="BL154" s="219">
        <v>12187</v>
      </c>
      <c r="BM154" s="219">
        <v>12187</v>
      </c>
      <c r="BN154" s="219">
        <v>12187</v>
      </c>
      <c r="BO154" s="219">
        <v>12187</v>
      </c>
      <c r="BP154" s="219">
        <v>12187</v>
      </c>
      <c r="BQ154" s="219">
        <v>12187</v>
      </c>
      <c r="BR154" s="219">
        <v>12187</v>
      </c>
      <c r="BS154" s="219">
        <v>12187</v>
      </c>
      <c r="BT154" s="219">
        <v>12187</v>
      </c>
      <c r="BU154" s="219">
        <v>12187</v>
      </c>
      <c r="BV154" s="219">
        <v>12187</v>
      </c>
      <c r="BW154" s="219">
        <v>12187</v>
      </c>
      <c r="BX154" s="219">
        <v>12187</v>
      </c>
      <c r="BY154" s="219">
        <v>12186</v>
      </c>
      <c r="BZ154" s="219">
        <v>12186</v>
      </c>
      <c r="CA154" s="219">
        <v>12186</v>
      </c>
      <c r="CB154" s="219">
        <v>12186</v>
      </c>
      <c r="CC154" s="219">
        <v>12186</v>
      </c>
      <c r="CD154" s="219">
        <v>12186</v>
      </c>
      <c r="CE154" s="219">
        <v>12186</v>
      </c>
      <c r="CF154" s="219">
        <v>12186</v>
      </c>
      <c r="CG154" s="219">
        <v>12186</v>
      </c>
      <c r="CH154" s="219">
        <v>12186</v>
      </c>
      <c r="CI154" s="219">
        <v>12185</v>
      </c>
      <c r="CJ154" s="219">
        <v>12184</v>
      </c>
      <c r="CK154" s="219">
        <v>12184</v>
      </c>
      <c r="CL154" s="219">
        <v>12184</v>
      </c>
      <c r="CM154" s="219">
        <v>12184</v>
      </c>
      <c r="CN154" s="219">
        <v>12184</v>
      </c>
      <c r="CO154" s="219">
        <v>12183</v>
      </c>
      <c r="CP154" s="219">
        <v>12183</v>
      </c>
      <c r="CQ154" s="219">
        <v>12183</v>
      </c>
      <c r="CR154" s="219">
        <v>12183</v>
      </c>
      <c r="CS154" s="219">
        <v>12183</v>
      </c>
      <c r="CT154" s="219">
        <v>12183</v>
      </c>
      <c r="CU154" s="219">
        <v>12183</v>
      </c>
      <c r="CV154" s="219">
        <v>12183</v>
      </c>
      <c r="CW154" s="219">
        <v>12183</v>
      </c>
      <c r="CX154" s="219">
        <v>12183</v>
      </c>
      <c r="CY154" s="219">
        <v>12182</v>
      </c>
      <c r="CZ154" s="219">
        <v>12182</v>
      </c>
      <c r="DA154" s="219">
        <v>12182</v>
      </c>
      <c r="DB154" s="219">
        <v>12182</v>
      </c>
      <c r="DC154" s="219">
        <v>12182</v>
      </c>
      <c r="DD154" s="219">
        <v>12182</v>
      </c>
      <c r="DE154" s="219">
        <v>12182</v>
      </c>
      <c r="DF154" s="219">
        <v>12177</v>
      </c>
      <c r="DG154" s="219">
        <v>12175</v>
      </c>
      <c r="DH154" s="219">
        <v>12168</v>
      </c>
      <c r="DI154" s="219">
        <v>12168</v>
      </c>
      <c r="DJ154" s="219">
        <v>12168</v>
      </c>
      <c r="DK154" s="219">
        <v>12165</v>
      </c>
      <c r="DL154" s="219">
        <v>12164</v>
      </c>
      <c r="DM154" s="219">
        <v>12161</v>
      </c>
      <c r="DN154" s="219">
        <v>12159</v>
      </c>
      <c r="DO154" s="219">
        <v>12156</v>
      </c>
      <c r="DP154" s="219">
        <v>12147</v>
      </c>
      <c r="DQ154" s="219">
        <v>12144</v>
      </c>
      <c r="DR154" s="219">
        <v>12140</v>
      </c>
      <c r="DS154" s="219">
        <v>12133</v>
      </c>
      <c r="DT154" s="219">
        <v>12081</v>
      </c>
      <c r="DU154" s="219">
        <v>12044</v>
      </c>
      <c r="DV154" s="219">
        <v>12007</v>
      </c>
      <c r="DW154" s="219">
        <v>11980</v>
      </c>
      <c r="DX154" s="219">
        <v>11968</v>
      </c>
      <c r="DY154" s="219">
        <v>11942</v>
      </c>
      <c r="DZ154" s="219">
        <v>11934</v>
      </c>
      <c r="EA154" s="219"/>
      <c r="EB154" s="219"/>
      <c r="EC154" s="219"/>
      <c r="ED154" s="219"/>
      <c r="EE154" s="219"/>
      <c r="EF154" s="219"/>
      <c r="EG154" s="219"/>
      <c r="EH154" s="219"/>
      <c r="EI154" s="219"/>
      <c r="EJ154" s="219"/>
      <c r="EK154" s="219"/>
      <c r="EL154" s="219"/>
      <c r="EM154" s="219"/>
      <c r="EN154" s="231"/>
      <c r="EO154" s="239"/>
      <c r="EP154" s="226"/>
      <c r="EQ154" s="202"/>
      <c r="ER154" s="202"/>
      <c r="ES154" s="202"/>
      <c r="ET154" s="202"/>
      <c r="EU154" s="202"/>
      <c r="EV154" s="202"/>
      <c r="EW154" s="202"/>
      <c r="EX154" s="202"/>
      <c r="EY154" s="202"/>
      <c r="EZ154" s="202"/>
      <c r="FA154" s="202"/>
      <c r="FB154" s="202"/>
      <c r="FC154" s="202"/>
      <c r="FD154" s="202"/>
      <c r="FE154" s="202"/>
      <c r="FF154" s="202"/>
      <c r="FG154" s="202"/>
      <c r="FH154" s="202"/>
      <c r="FI154" s="202"/>
      <c r="FJ154" s="202"/>
      <c r="FK154" s="202"/>
      <c r="FL154" s="202"/>
      <c r="FM154" s="202"/>
      <c r="FN154" s="202"/>
      <c r="FO154" s="202"/>
      <c r="FP154" s="202"/>
      <c r="FQ154" s="202"/>
      <c r="FR154" s="202"/>
      <c r="FS154" s="202"/>
      <c r="FT154" s="202"/>
      <c r="FU154" s="202"/>
      <c r="FV154" s="202"/>
      <c r="FW154" s="202"/>
      <c r="FX154" s="202"/>
      <c r="FY154" s="202"/>
      <c r="FZ154" s="202"/>
      <c r="GA154" s="202"/>
      <c r="GB154" s="202"/>
      <c r="GC154" s="202"/>
      <c r="GD154" s="202"/>
      <c r="GE154" s="202"/>
      <c r="GF154" s="202"/>
      <c r="GG154" s="202"/>
      <c r="GH154" s="202"/>
      <c r="GI154" s="202"/>
      <c r="GJ154" s="202"/>
      <c r="GK154" s="202"/>
      <c r="GL154" s="202"/>
      <c r="GM154" s="202"/>
      <c r="GN154" s="202"/>
      <c r="GO154" s="202"/>
      <c r="GP154" s="202"/>
      <c r="GQ154" s="202"/>
      <c r="GR154" s="202"/>
      <c r="GS154" s="202"/>
      <c r="GT154" s="202"/>
      <c r="GU154" s="202"/>
      <c r="GV154" s="202"/>
      <c r="GW154" s="202"/>
      <c r="GX154" s="202"/>
      <c r="GY154" s="202"/>
      <c r="GZ154" s="202"/>
      <c r="HA154" s="202"/>
      <c r="HB154" s="202"/>
      <c r="HC154" s="202"/>
      <c r="HD154" s="202"/>
      <c r="HE154" s="202"/>
      <c r="HF154" s="202"/>
      <c r="HG154" s="202"/>
      <c r="HH154" s="202"/>
      <c r="HI154" s="202"/>
      <c r="HJ154" s="202"/>
      <c r="HK154" s="202"/>
      <c r="HL154" s="202"/>
      <c r="HM154" s="154"/>
      <c r="HN154" s="154"/>
      <c r="HO154" s="154"/>
      <c r="HP154" s="154"/>
      <c r="HQ154" s="154"/>
      <c r="HR154" s="154"/>
      <c r="HS154" s="154"/>
      <c r="HT154" s="154"/>
      <c r="HU154" s="154"/>
      <c r="HV154" s="154"/>
      <c r="HW154" s="166"/>
    </row>
    <row r="155" spans="1:231">
      <c r="A155" s="145">
        <f t="shared" si="49"/>
        <v>44525</v>
      </c>
      <c r="B155" s="219">
        <f>'Age&amp;Sex by occurrence date'!$AMU22</f>
        <v>15184</v>
      </c>
      <c r="C155" s="219">
        <v>12423</v>
      </c>
      <c r="D155" s="219">
        <v>12423</v>
      </c>
      <c r="E155" s="219">
        <v>12423</v>
      </c>
      <c r="F155" s="219">
        <v>12423</v>
      </c>
      <c r="G155" s="219">
        <v>12423</v>
      </c>
      <c r="H155" s="219">
        <v>12423</v>
      </c>
      <c r="I155" s="219">
        <v>12423</v>
      </c>
      <c r="J155" s="219">
        <v>12423</v>
      </c>
      <c r="K155" s="219">
        <v>12423</v>
      </c>
      <c r="L155" s="219">
        <v>12423</v>
      </c>
      <c r="M155" s="219">
        <v>12423</v>
      </c>
      <c r="N155" s="219">
        <v>12423</v>
      </c>
      <c r="O155" s="219">
        <v>12423</v>
      </c>
      <c r="P155" s="219">
        <v>12423</v>
      </c>
      <c r="Q155" s="219">
        <v>12422</v>
      </c>
      <c r="R155" s="219">
        <v>12422</v>
      </c>
      <c r="S155" s="219">
        <v>12422</v>
      </c>
      <c r="T155" s="219">
        <v>12417</v>
      </c>
      <c r="U155" s="219">
        <v>12417</v>
      </c>
      <c r="V155" s="219">
        <v>12416</v>
      </c>
      <c r="W155" s="219">
        <v>12416</v>
      </c>
      <c r="X155" s="219">
        <v>12416</v>
      </c>
      <c r="Y155" s="219">
        <v>12386</v>
      </c>
      <c r="Z155" s="219">
        <v>12379</v>
      </c>
      <c r="AA155" s="219">
        <v>12295</v>
      </c>
      <c r="AB155" s="219">
        <v>12126</v>
      </c>
      <c r="AC155" s="219">
        <v>12126</v>
      </c>
      <c r="AD155" s="219">
        <v>12126</v>
      </c>
      <c r="AE155" s="219">
        <v>12123</v>
      </c>
      <c r="AF155" s="219">
        <v>12123</v>
      </c>
      <c r="AG155" s="219">
        <v>12123</v>
      </c>
      <c r="AH155" s="219">
        <v>12123</v>
      </c>
      <c r="AI155" s="219">
        <v>12123</v>
      </c>
      <c r="AJ155" s="219">
        <v>12123</v>
      </c>
      <c r="AK155" s="219">
        <v>12123</v>
      </c>
      <c r="AL155" s="219">
        <v>12123</v>
      </c>
      <c r="AM155" s="219">
        <v>12123</v>
      </c>
      <c r="AN155" s="219">
        <v>12123</v>
      </c>
      <c r="AO155" s="219">
        <v>12123</v>
      </c>
      <c r="AP155" s="219">
        <v>12123</v>
      </c>
      <c r="AQ155" s="219">
        <v>12123</v>
      </c>
      <c r="AR155" s="219">
        <v>12123</v>
      </c>
      <c r="AS155" s="219">
        <v>12123</v>
      </c>
      <c r="AT155" s="219">
        <v>12122</v>
      </c>
      <c r="AU155" s="219">
        <v>12122</v>
      </c>
      <c r="AV155" s="219">
        <v>12122</v>
      </c>
      <c r="AW155" s="219">
        <v>12122</v>
      </c>
      <c r="AX155" s="219">
        <v>12122</v>
      </c>
      <c r="AY155" s="219">
        <v>12122</v>
      </c>
      <c r="AZ155" s="219">
        <v>12122</v>
      </c>
      <c r="BA155" s="219">
        <v>12122</v>
      </c>
      <c r="BB155" s="219">
        <v>12122</v>
      </c>
      <c r="BC155" s="219">
        <v>12122</v>
      </c>
      <c r="BD155" s="219">
        <v>12122</v>
      </c>
      <c r="BE155" s="219">
        <v>12122</v>
      </c>
      <c r="BF155" s="219">
        <v>12122</v>
      </c>
      <c r="BG155" s="219">
        <v>12122</v>
      </c>
      <c r="BH155" s="219">
        <v>12122</v>
      </c>
      <c r="BI155" s="219">
        <v>12122</v>
      </c>
      <c r="BJ155" s="219">
        <v>12122</v>
      </c>
      <c r="BK155" s="219">
        <v>12122</v>
      </c>
      <c r="BL155" s="219">
        <v>12122</v>
      </c>
      <c r="BM155" s="219">
        <v>12122</v>
      </c>
      <c r="BN155" s="219">
        <v>12122</v>
      </c>
      <c r="BO155" s="219">
        <v>12122</v>
      </c>
      <c r="BP155" s="219">
        <v>12122</v>
      </c>
      <c r="BQ155" s="219">
        <v>12122</v>
      </c>
      <c r="BR155" s="219">
        <v>12122</v>
      </c>
      <c r="BS155" s="219">
        <v>12122</v>
      </c>
      <c r="BT155" s="219">
        <v>12122</v>
      </c>
      <c r="BU155" s="219">
        <v>12122</v>
      </c>
      <c r="BV155" s="219">
        <v>12122</v>
      </c>
      <c r="BW155" s="219">
        <v>12122</v>
      </c>
      <c r="BX155" s="219">
        <v>12122</v>
      </c>
      <c r="BY155" s="219">
        <v>12121</v>
      </c>
      <c r="BZ155" s="219">
        <v>12121</v>
      </c>
      <c r="CA155" s="219">
        <v>12121</v>
      </c>
      <c r="CB155" s="219">
        <v>12121</v>
      </c>
      <c r="CC155" s="219">
        <v>12121</v>
      </c>
      <c r="CD155" s="219">
        <v>12121</v>
      </c>
      <c r="CE155" s="219">
        <v>12121</v>
      </c>
      <c r="CF155" s="219">
        <v>12121</v>
      </c>
      <c r="CG155" s="219">
        <v>12121</v>
      </c>
      <c r="CH155" s="219">
        <v>12121</v>
      </c>
      <c r="CI155" s="219">
        <v>12120</v>
      </c>
      <c r="CJ155" s="219">
        <v>12119</v>
      </c>
      <c r="CK155" s="219">
        <v>12119</v>
      </c>
      <c r="CL155" s="219">
        <v>12119</v>
      </c>
      <c r="CM155" s="219">
        <v>12119</v>
      </c>
      <c r="CN155" s="219">
        <v>12119</v>
      </c>
      <c r="CO155" s="219">
        <v>12118</v>
      </c>
      <c r="CP155" s="219">
        <v>12118</v>
      </c>
      <c r="CQ155" s="219">
        <v>12118</v>
      </c>
      <c r="CR155" s="219">
        <v>12118</v>
      </c>
      <c r="CS155" s="219">
        <v>12118</v>
      </c>
      <c r="CT155" s="219">
        <v>12118</v>
      </c>
      <c r="CU155" s="219">
        <v>12118</v>
      </c>
      <c r="CV155" s="219">
        <v>12118</v>
      </c>
      <c r="CW155" s="219">
        <v>12118</v>
      </c>
      <c r="CX155" s="219">
        <v>12118</v>
      </c>
      <c r="CY155" s="219">
        <v>12117</v>
      </c>
      <c r="CZ155" s="219">
        <v>12117</v>
      </c>
      <c r="DA155" s="219">
        <v>12117</v>
      </c>
      <c r="DB155" s="219">
        <v>12117</v>
      </c>
      <c r="DC155" s="219">
        <v>12117</v>
      </c>
      <c r="DD155" s="219">
        <v>12117</v>
      </c>
      <c r="DE155" s="219">
        <v>12117</v>
      </c>
      <c r="DF155" s="219">
        <v>12114</v>
      </c>
      <c r="DG155" s="219">
        <v>12112</v>
      </c>
      <c r="DH155" s="219">
        <v>12106</v>
      </c>
      <c r="DI155" s="219">
        <v>12106</v>
      </c>
      <c r="DJ155" s="219">
        <v>12106</v>
      </c>
      <c r="DK155" s="219">
        <v>12103</v>
      </c>
      <c r="DL155" s="219">
        <v>12102</v>
      </c>
      <c r="DM155" s="219">
        <v>12101</v>
      </c>
      <c r="DN155" s="219">
        <v>12099</v>
      </c>
      <c r="DO155" s="219">
        <v>12096</v>
      </c>
      <c r="DP155" s="219">
        <v>12088</v>
      </c>
      <c r="DQ155" s="219">
        <v>12085</v>
      </c>
      <c r="DR155" s="219">
        <v>12083</v>
      </c>
      <c r="DS155" s="219">
        <v>12076</v>
      </c>
      <c r="DT155" s="219">
        <v>12028</v>
      </c>
      <c r="DU155" s="219">
        <v>11993</v>
      </c>
      <c r="DV155" s="219">
        <v>11957</v>
      </c>
      <c r="DW155" s="219">
        <v>11937</v>
      </c>
      <c r="DX155" s="219">
        <v>11926</v>
      </c>
      <c r="DY155" s="219">
        <v>11904</v>
      </c>
      <c r="DZ155" s="219">
        <v>11901</v>
      </c>
      <c r="EA155" s="219">
        <v>11869</v>
      </c>
      <c r="EB155" s="219"/>
      <c r="EC155" s="219"/>
      <c r="ED155" s="219"/>
      <c r="EE155" s="219"/>
      <c r="EF155" s="219"/>
      <c r="EG155" s="219"/>
      <c r="EH155" s="219"/>
      <c r="EI155" s="219"/>
      <c r="EJ155" s="219"/>
      <c r="EK155" s="219"/>
      <c r="EL155" s="219"/>
      <c r="EM155" s="219"/>
      <c r="EN155" s="231"/>
      <c r="EO155" s="239"/>
      <c r="EP155" s="226"/>
      <c r="EQ155" s="202"/>
      <c r="ER155" s="202"/>
      <c r="ES155" s="202"/>
      <c r="ET155" s="202"/>
      <c r="EU155" s="202"/>
      <c r="EV155" s="202"/>
      <c r="EW155" s="202"/>
      <c r="EX155" s="202"/>
      <c r="EY155" s="202"/>
      <c r="EZ155" s="202"/>
      <c r="FA155" s="202"/>
      <c r="FB155" s="202"/>
      <c r="FC155" s="202"/>
      <c r="FD155" s="202"/>
      <c r="FE155" s="202"/>
      <c r="FF155" s="202"/>
      <c r="FG155" s="202"/>
      <c r="FH155" s="202"/>
      <c r="FI155" s="202"/>
      <c r="FJ155" s="202"/>
      <c r="FK155" s="202"/>
      <c r="FL155" s="202"/>
      <c r="FM155" s="202"/>
      <c r="FN155" s="202"/>
      <c r="FO155" s="202"/>
      <c r="FP155" s="202"/>
      <c r="FQ155" s="202"/>
      <c r="FR155" s="202"/>
      <c r="FS155" s="202"/>
      <c r="FT155" s="202"/>
      <c r="FU155" s="202"/>
      <c r="FV155" s="202"/>
      <c r="FW155" s="202"/>
      <c r="FX155" s="202"/>
      <c r="FY155" s="202"/>
      <c r="FZ155" s="202"/>
      <c r="GA155" s="202"/>
      <c r="GB155" s="202"/>
      <c r="GC155" s="202"/>
      <c r="GD155" s="202"/>
      <c r="GE155" s="202"/>
      <c r="GF155" s="202"/>
      <c r="GG155" s="202"/>
      <c r="GH155" s="202"/>
      <c r="GI155" s="202"/>
      <c r="GJ155" s="202"/>
      <c r="GK155" s="202"/>
      <c r="GL155" s="202"/>
      <c r="GM155" s="202"/>
      <c r="GN155" s="202"/>
      <c r="GO155" s="202"/>
      <c r="GP155" s="202"/>
      <c r="GQ155" s="202"/>
      <c r="GR155" s="202"/>
      <c r="GS155" s="202"/>
      <c r="GT155" s="202"/>
      <c r="GU155" s="202"/>
      <c r="GV155" s="202"/>
      <c r="GW155" s="202"/>
      <c r="GX155" s="202"/>
      <c r="GY155" s="202"/>
      <c r="GZ155" s="202"/>
      <c r="HA155" s="202"/>
      <c r="HB155" s="202"/>
      <c r="HC155" s="202"/>
      <c r="HD155" s="202"/>
      <c r="HE155" s="202"/>
      <c r="HF155" s="202"/>
      <c r="HG155" s="202"/>
      <c r="HH155" s="202"/>
      <c r="HI155" s="202"/>
      <c r="HJ155" s="202"/>
      <c r="HK155" s="202"/>
      <c r="HL155" s="202"/>
      <c r="HM155" s="154"/>
      <c r="HN155" s="154"/>
      <c r="HO155" s="154"/>
      <c r="HP155" s="154"/>
      <c r="HQ155" s="154"/>
      <c r="HR155" s="154"/>
      <c r="HS155" s="154"/>
      <c r="HT155" s="154"/>
      <c r="HU155" s="154"/>
      <c r="HV155" s="154"/>
      <c r="HW155" s="166"/>
    </row>
    <row r="156" spans="1:231">
      <c r="A156" s="145">
        <f t="shared" ref="A156:A162" si="50">A157+1</f>
        <v>44524</v>
      </c>
      <c r="B156" s="219">
        <f>'Age&amp;Sex by occurrence date'!$ANB22</f>
        <v>15111</v>
      </c>
      <c r="C156" s="219">
        <v>12360</v>
      </c>
      <c r="D156" s="219">
        <v>12360</v>
      </c>
      <c r="E156" s="219">
        <v>12360</v>
      </c>
      <c r="F156" s="219">
        <v>12360</v>
      </c>
      <c r="G156" s="219">
        <v>12360</v>
      </c>
      <c r="H156" s="219">
        <v>12360</v>
      </c>
      <c r="I156" s="219">
        <v>12360</v>
      </c>
      <c r="J156" s="219">
        <v>12360</v>
      </c>
      <c r="K156" s="219">
        <v>12360</v>
      </c>
      <c r="L156" s="219">
        <v>12360</v>
      </c>
      <c r="M156" s="219">
        <v>12360</v>
      </c>
      <c r="N156" s="219">
        <v>12360</v>
      </c>
      <c r="O156" s="219">
        <v>12360</v>
      </c>
      <c r="P156" s="219">
        <v>12360</v>
      </c>
      <c r="Q156" s="219">
        <v>12359</v>
      </c>
      <c r="R156" s="219">
        <v>12359</v>
      </c>
      <c r="S156" s="219">
        <v>12359</v>
      </c>
      <c r="T156" s="219">
        <v>12354</v>
      </c>
      <c r="U156" s="219">
        <v>12354</v>
      </c>
      <c r="V156" s="219">
        <v>12353</v>
      </c>
      <c r="W156" s="219">
        <v>12353</v>
      </c>
      <c r="X156" s="219">
        <v>12353</v>
      </c>
      <c r="Y156" s="219">
        <v>12324</v>
      </c>
      <c r="Z156" s="219">
        <v>12317</v>
      </c>
      <c r="AA156" s="219">
        <v>12233</v>
      </c>
      <c r="AB156" s="219">
        <v>12067</v>
      </c>
      <c r="AC156" s="219">
        <v>12067</v>
      </c>
      <c r="AD156" s="219">
        <v>12067</v>
      </c>
      <c r="AE156" s="219">
        <v>12064</v>
      </c>
      <c r="AF156" s="219">
        <v>12064</v>
      </c>
      <c r="AG156" s="219">
        <v>12064</v>
      </c>
      <c r="AH156" s="219">
        <v>12064</v>
      </c>
      <c r="AI156" s="219">
        <v>12064</v>
      </c>
      <c r="AJ156" s="219">
        <v>12064</v>
      </c>
      <c r="AK156" s="219">
        <v>12064</v>
      </c>
      <c r="AL156" s="219">
        <v>12064</v>
      </c>
      <c r="AM156" s="219">
        <v>12064</v>
      </c>
      <c r="AN156" s="219">
        <v>12064</v>
      </c>
      <c r="AO156" s="219">
        <v>12064</v>
      </c>
      <c r="AP156" s="219">
        <v>12064</v>
      </c>
      <c r="AQ156" s="219">
        <v>12064</v>
      </c>
      <c r="AR156" s="219">
        <v>12064</v>
      </c>
      <c r="AS156" s="219">
        <v>12064</v>
      </c>
      <c r="AT156" s="219">
        <v>12064</v>
      </c>
      <c r="AU156" s="219">
        <v>12064</v>
      </c>
      <c r="AV156" s="219">
        <v>12064</v>
      </c>
      <c r="AW156" s="219">
        <v>12064</v>
      </c>
      <c r="AX156" s="219">
        <v>12064</v>
      </c>
      <c r="AY156" s="219">
        <v>12064</v>
      </c>
      <c r="AZ156" s="219">
        <v>12064</v>
      </c>
      <c r="BA156" s="219">
        <v>12064</v>
      </c>
      <c r="BB156" s="219">
        <v>12064</v>
      </c>
      <c r="BC156" s="219">
        <v>12064</v>
      </c>
      <c r="BD156" s="219">
        <v>12064</v>
      </c>
      <c r="BE156" s="219">
        <v>12064</v>
      </c>
      <c r="BF156" s="219">
        <v>12064</v>
      </c>
      <c r="BG156" s="219">
        <v>12064</v>
      </c>
      <c r="BH156" s="219">
        <v>12064</v>
      </c>
      <c r="BI156" s="219">
        <v>12064</v>
      </c>
      <c r="BJ156" s="219">
        <v>12064</v>
      </c>
      <c r="BK156" s="219">
        <v>12064</v>
      </c>
      <c r="BL156" s="219">
        <v>12064</v>
      </c>
      <c r="BM156" s="219">
        <v>12064</v>
      </c>
      <c r="BN156" s="219">
        <v>12064</v>
      </c>
      <c r="BO156" s="219">
        <v>12064</v>
      </c>
      <c r="BP156" s="219">
        <v>12064</v>
      </c>
      <c r="BQ156" s="219">
        <v>12064</v>
      </c>
      <c r="BR156" s="219">
        <v>12064</v>
      </c>
      <c r="BS156" s="219">
        <v>12064</v>
      </c>
      <c r="BT156" s="219">
        <v>12064</v>
      </c>
      <c r="BU156" s="219">
        <v>12064</v>
      </c>
      <c r="BV156" s="219">
        <v>12064</v>
      </c>
      <c r="BW156" s="219">
        <v>12064</v>
      </c>
      <c r="BX156" s="219">
        <v>12064</v>
      </c>
      <c r="BY156" s="219">
        <v>12063</v>
      </c>
      <c r="BZ156" s="219">
        <v>12063</v>
      </c>
      <c r="CA156" s="219">
        <v>12063</v>
      </c>
      <c r="CB156" s="219">
        <v>12063</v>
      </c>
      <c r="CC156" s="219">
        <v>12063</v>
      </c>
      <c r="CD156" s="219">
        <v>12063</v>
      </c>
      <c r="CE156" s="219">
        <v>12063</v>
      </c>
      <c r="CF156" s="219">
        <v>12063</v>
      </c>
      <c r="CG156" s="219">
        <v>12063</v>
      </c>
      <c r="CH156" s="219">
        <v>12063</v>
      </c>
      <c r="CI156" s="219">
        <v>12062</v>
      </c>
      <c r="CJ156" s="219">
        <v>12061</v>
      </c>
      <c r="CK156" s="219">
        <v>12061</v>
      </c>
      <c r="CL156" s="219">
        <v>12061</v>
      </c>
      <c r="CM156" s="219">
        <v>12061</v>
      </c>
      <c r="CN156" s="219">
        <v>12061</v>
      </c>
      <c r="CO156" s="219">
        <v>12061</v>
      </c>
      <c r="CP156" s="219">
        <v>12061</v>
      </c>
      <c r="CQ156" s="219">
        <v>12061</v>
      </c>
      <c r="CR156" s="219">
        <v>12061</v>
      </c>
      <c r="CS156" s="219">
        <v>12061</v>
      </c>
      <c r="CT156" s="219">
        <v>12061</v>
      </c>
      <c r="CU156" s="219">
        <v>12061</v>
      </c>
      <c r="CV156" s="219">
        <v>12061</v>
      </c>
      <c r="CW156" s="219">
        <v>12061</v>
      </c>
      <c r="CX156" s="219">
        <v>12061</v>
      </c>
      <c r="CY156" s="219">
        <v>12059</v>
      </c>
      <c r="CZ156" s="219">
        <v>12059</v>
      </c>
      <c r="DA156" s="219">
        <v>12059</v>
      </c>
      <c r="DB156" s="219">
        <v>12059</v>
      </c>
      <c r="DC156" s="219">
        <v>12059</v>
      </c>
      <c r="DD156" s="219">
        <v>12059</v>
      </c>
      <c r="DE156" s="219">
        <v>12059</v>
      </c>
      <c r="DF156" s="219">
        <v>12056</v>
      </c>
      <c r="DG156" s="219">
        <v>12054</v>
      </c>
      <c r="DH156" s="219">
        <v>12048</v>
      </c>
      <c r="DI156" s="219">
        <v>12048</v>
      </c>
      <c r="DJ156" s="219">
        <v>12048</v>
      </c>
      <c r="DK156" s="219">
        <v>12046</v>
      </c>
      <c r="DL156" s="219">
        <v>12046</v>
      </c>
      <c r="DM156" s="219">
        <v>12047</v>
      </c>
      <c r="DN156" s="219">
        <v>12045</v>
      </c>
      <c r="DO156" s="219">
        <v>12042</v>
      </c>
      <c r="DP156" s="219">
        <v>12034</v>
      </c>
      <c r="DQ156" s="219">
        <v>12031</v>
      </c>
      <c r="DR156" s="219">
        <v>12029</v>
      </c>
      <c r="DS156" s="219">
        <v>12025</v>
      </c>
      <c r="DT156" s="219">
        <v>11977</v>
      </c>
      <c r="DU156" s="219">
        <v>11942</v>
      </c>
      <c r="DV156" s="219">
        <v>11911</v>
      </c>
      <c r="DW156" s="219">
        <v>11898</v>
      </c>
      <c r="DX156" s="219">
        <v>11890</v>
      </c>
      <c r="DY156" s="219">
        <v>11871</v>
      </c>
      <c r="DZ156" s="219">
        <v>11869</v>
      </c>
      <c r="EA156" s="219">
        <v>11845</v>
      </c>
      <c r="EB156" s="219">
        <v>11825</v>
      </c>
      <c r="EC156" s="219"/>
      <c r="ED156" s="219"/>
      <c r="EE156" s="219"/>
      <c r="EF156" s="219"/>
      <c r="EG156" s="219"/>
      <c r="EH156" s="219"/>
      <c r="EI156" s="219"/>
      <c r="EJ156" s="219"/>
      <c r="EK156" s="219"/>
      <c r="EL156" s="219"/>
      <c r="EM156" s="219"/>
      <c r="EN156" s="231"/>
      <c r="EO156" s="239"/>
      <c r="EP156" s="226"/>
      <c r="EQ156" s="202"/>
      <c r="ER156" s="202"/>
      <c r="ES156" s="202"/>
      <c r="ET156" s="202"/>
      <c r="EU156" s="202"/>
      <c r="EV156" s="202"/>
      <c r="EW156" s="202"/>
      <c r="EX156" s="202"/>
      <c r="EY156" s="202"/>
      <c r="EZ156" s="202"/>
      <c r="FA156" s="202"/>
      <c r="FB156" s="202"/>
      <c r="FC156" s="202"/>
      <c r="FD156" s="202"/>
      <c r="FE156" s="202"/>
      <c r="FF156" s="202"/>
      <c r="FG156" s="202"/>
      <c r="FH156" s="202"/>
      <c r="FI156" s="202"/>
      <c r="FJ156" s="202"/>
      <c r="FK156" s="202"/>
      <c r="FL156" s="202"/>
      <c r="FM156" s="202"/>
      <c r="FN156" s="202"/>
      <c r="FO156" s="202"/>
      <c r="FP156" s="202"/>
      <c r="FQ156" s="202"/>
      <c r="FR156" s="202"/>
      <c r="FS156" s="202"/>
      <c r="FT156" s="202"/>
      <c r="FU156" s="202"/>
      <c r="FV156" s="202"/>
      <c r="FW156" s="202"/>
      <c r="FX156" s="202"/>
      <c r="FY156" s="202"/>
      <c r="FZ156" s="202"/>
      <c r="GA156" s="202"/>
      <c r="GB156" s="202"/>
      <c r="GC156" s="202"/>
      <c r="GD156" s="202"/>
      <c r="GE156" s="202"/>
      <c r="GF156" s="202"/>
      <c r="GG156" s="202"/>
      <c r="GH156" s="202"/>
      <c r="GI156" s="202"/>
      <c r="GJ156" s="202"/>
      <c r="GK156" s="202"/>
      <c r="GL156" s="202"/>
      <c r="GM156" s="202"/>
      <c r="GN156" s="202"/>
      <c r="GO156" s="202"/>
      <c r="GP156" s="202"/>
      <c r="GQ156" s="202"/>
      <c r="GR156" s="202"/>
      <c r="GS156" s="202"/>
      <c r="GT156" s="202"/>
      <c r="GU156" s="202"/>
      <c r="GV156" s="202"/>
      <c r="GW156" s="202"/>
      <c r="GX156" s="202"/>
      <c r="GY156" s="202"/>
      <c r="GZ156" s="202"/>
      <c r="HA156" s="202"/>
      <c r="HB156" s="202"/>
      <c r="HC156" s="202"/>
      <c r="HD156" s="202"/>
      <c r="HE156" s="202"/>
      <c r="HF156" s="202"/>
      <c r="HG156" s="202"/>
      <c r="HH156" s="202"/>
      <c r="HI156" s="202"/>
      <c r="HJ156" s="202"/>
      <c r="HK156" s="202"/>
      <c r="HL156" s="202"/>
      <c r="HM156" s="154"/>
      <c r="HN156" s="154"/>
      <c r="HO156" s="154"/>
      <c r="HP156" s="154"/>
      <c r="HQ156" s="154"/>
      <c r="HR156" s="154"/>
      <c r="HS156" s="154"/>
      <c r="HT156" s="154"/>
      <c r="HU156" s="154"/>
      <c r="HV156" s="154"/>
      <c r="HW156" s="166"/>
    </row>
    <row r="157" spans="1:231">
      <c r="A157" s="145">
        <f t="shared" si="50"/>
        <v>44523</v>
      </c>
      <c r="B157" s="219">
        <f>'Age&amp;Sex by occurrence date'!$ANI22</f>
        <v>15050</v>
      </c>
      <c r="C157" s="219">
        <v>12310</v>
      </c>
      <c r="D157" s="219">
        <v>12310</v>
      </c>
      <c r="E157" s="219">
        <v>12310</v>
      </c>
      <c r="F157" s="219">
        <v>12310</v>
      </c>
      <c r="G157" s="219">
        <v>12310</v>
      </c>
      <c r="H157" s="219">
        <v>12310</v>
      </c>
      <c r="I157" s="219">
        <v>12310</v>
      </c>
      <c r="J157" s="219">
        <v>12310</v>
      </c>
      <c r="K157" s="219">
        <v>12310</v>
      </c>
      <c r="L157" s="219">
        <v>12310</v>
      </c>
      <c r="M157" s="219">
        <v>12310</v>
      </c>
      <c r="N157" s="219">
        <v>12310</v>
      </c>
      <c r="O157" s="219">
        <v>12310</v>
      </c>
      <c r="P157" s="219">
        <v>12310</v>
      </c>
      <c r="Q157" s="219">
        <v>12309</v>
      </c>
      <c r="R157" s="219">
        <v>12309</v>
      </c>
      <c r="S157" s="219">
        <v>12309</v>
      </c>
      <c r="T157" s="219">
        <v>12304</v>
      </c>
      <c r="U157" s="219">
        <v>12304</v>
      </c>
      <c r="V157" s="219">
        <v>12303</v>
      </c>
      <c r="W157" s="219">
        <v>12303</v>
      </c>
      <c r="X157" s="219">
        <v>12303</v>
      </c>
      <c r="Y157" s="219">
        <v>12274</v>
      </c>
      <c r="Z157" s="219">
        <v>12267</v>
      </c>
      <c r="AA157" s="219">
        <v>12185</v>
      </c>
      <c r="AB157" s="219">
        <v>12019</v>
      </c>
      <c r="AC157" s="219">
        <v>12019</v>
      </c>
      <c r="AD157" s="219">
        <v>12019</v>
      </c>
      <c r="AE157" s="219">
        <v>12016</v>
      </c>
      <c r="AF157" s="219">
        <v>12016</v>
      </c>
      <c r="AG157" s="219">
        <v>12016</v>
      </c>
      <c r="AH157" s="219">
        <v>12016</v>
      </c>
      <c r="AI157" s="219">
        <v>12016</v>
      </c>
      <c r="AJ157" s="219">
        <v>12016</v>
      </c>
      <c r="AK157" s="219">
        <v>12016</v>
      </c>
      <c r="AL157" s="219">
        <v>12016</v>
      </c>
      <c r="AM157" s="219">
        <v>12016</v>
      </c>
      <c r="AN157" s="219">
        <v>12016</v>
      </c>
      <c r="AO157" s="219">
        <v>12016</v>
      </c>
      <c r="AP157" s="219">
        <v>12016</v>
      </c>
      <c r="AQ157" s="219">
        <v>12016</v>
      </c>
      <c r="AR157" s="219">
        <v>12016</v>
      </c>
      <c r="AS157" s="219">
        <v>12016</v>
      </c>
      <c r="AT157" s="219">
        <v>12016</v>
      </c>
      <c r="AU157" s="219">
        <v>12016</v>
      </c>
      <c r="AV157" s="219">
        <v>12016</v>
      </c>
      <c r="AW157" s="219">
        <v>12016</v>
      </c>
      <c r="AX157" s="219">
        <v>12016</v>
      </c>
      <c r="AY157" s="219">
        <v>12016</v>
      </c>
      <c r="AZ157" s="219">
        <v>12016</v>
      </c>
      <c r="BA157" s="219">
        <v>12016</v>
      </c>
      <c r="BB157" s="219">
        <v>12016</v>
      </c>
      <c r="BC157" s="219">
        <v>12016</v>
      </c>
      <c r="BD157" s="219">
        <v>12016</v>
      </c>
      <c r="BE157" s="219">
        <v>12016</v>
      </c>
      <c r="BF157" s="219">
        <v>12016</v>
      </c>
      <c r="BG157" s="219">
        <v>12016</v>
      </c>
      <c r="BH157" s="219">
        <v>12016</v>
      </c>
      <c r="BI157" s="219">
        <v>12016</v>
      </c>
      <c r="BJ157" s="219">
        <v>12016</v>
      </c>
      <c r="BK157" s="219">
        <v>12016</v>
      </c>
      <c r="BL157" s="219">
        <v>12016</v>
      </c>
      <c r="BM157" s="219">
        <v>12016</v>
      </c>
      <c r="BN157" s="219">
        <v>12016</v>
      </c>
      <c r="BO157" s="219">
        <v>12016</v>
      </c>
      <c r="BP157" s="219">
        <v>12016</v>
      </c>
      <c r="BQ157" s="219">
        <v>12016</v>
      </c>
      <c r="BR157" s="219">
        <v>12016</v>
      </c>
      <c r="BS157" s="219">
        <v>12016</v>
      </c>
      <c r="BT157" s="219">
        <v>12016</v>
      </c>
      <c r="BU157" s="219">
        <v>12016</v>
      </c>
      <c r="BV157" s="219">
        <v>12016</v>
      </c>
      <c r="BW157" s="219">
        <v>12016</v>
      </c>
      <c r="BX157" s="219">
        <v>12016</v>
      </c>
      <c r="BY157" s="219">
        <v>12015</v>
      </c>
      <c r="BZ157" s="219">
        <v>12015</v>
      </c>
      <c r="CA157" s="219">
        <v>12015</v>
      </c>
      <c r="CB157" s="219">
        <v>12015</v>
      </c>
      <c r="CC157" s="219">
        <v>12015</v>
      </c>
      <c r="CD157" s="219">
        <v>12015</v>
      </c>
      <c r="CE157" s="219">
        <v>12015</v>
      </c>
      <c r="CF157" s="219">
        <v>12015</v>
      </c>
      <c r="CG157" s="219">
        <v>12015</v>
      </c>
      <c r="CH157" s="219">
        <v>12015</v>
      </c>
      <c r="CI157" s="219">
        <v>12014</v>
      </c>
      <c r="CJ157" s="219">
        <v>12013</v>
      </c>
      <c r="CK157" s="219">
        <v>12013</v>
      </c>
      <c r="CL157" s="219">
        <v>12013</v>
      </c>
      <c r="CM157" s="219">
        <v>12013</v>
      </c>
      <c r="CN157" s="219">
        <v>12013</v>
      </c>
      <c r="CO157" s="219">
        <v>12013</v>
      </c>
      <c r="CP157" s="219">
        <v>12013</v>
      </c>
      <c r="CQ157" s="219">
        <v>12013</v>
      </c>
      <c r="CR157" s="219">
        <v>12013</v>
      </c>
      <c r="CS157" s="219">
        <v>12013</v>
      </c>
      <c r="CT157" s="219">
        <v>12013</v>
      </c>
      <c r="CU157" s="219">
        <v>12013</v>
      </c>
      <c r="CV157" s="219">
        <v>12013</v>
      </c>
      <c r="CW157" s="219">
        <v>12013</v>
      </c>
      <c r="CX157" s="219">
        <v>12013</v>
      </c>
      <c r="CY157" s="219">
        <v>12013</v>
      </c>
      <c r="CZ157" s="219">
        <v>12013</v>
      </c>
      <c r="DA157" s="219">
        <v>12013</v>
      </c>
      <c r="DB157" s="219">
        <v>12013</v>
      </c>
      <c r="DC157" s="219">
        <v>12013</v>
      </c>
      <c r="DD157" s="219">
        <v>12013</v>
      </c>
      <c r="DE157" s="219">
        <v>12013</v>
      </c>
      <c r="DF157" s="219">
        <v>12010</v>
      </c>
      <c r="DG157" s="219">
        <v>12009</v>
      </c>
      <c r="DH157" s="219">
        <v>12003</v>
      </c>
      <c r="DI157" s="219">
        <v>12003</v>
      </c>
      <c r="DJ157" s="219">
        <v>12003</v>
      </c>
      <c r="DK157" s="219">
        <v>12001</v>
      </c>
      <c r="DL157" s="219">
        <v>12001</v>
      </c>
      <c r="DM157" s="219">
        <v>12003</v>
      </c>
      <c r="DN157" s="219">
        <v>12002</v>
      </c>
      <c r="DO157" s="219">
        <v>11999</v>
      </c>
      <c r="DP157" s="219">
        <v>11991</v>
      </c>
      <c r="DQ157" s="219">
        <v>11989</v>
      </c>
      <c r="DR157" s="219">
        <v>11987</v>
      </c>
      <c r="DS157" s="219">
        <v>11983</v>
      </c>
      <c r="DT157" s="219">
        <v>11936</v>
      </c>
      <c r="DU157" s="219">
        <v>11902</v>
      </c>
      <c r="DV157" s="219">
        <v>11871</v>
      </c>
      <c r="DW157" s="219">
        <v>11860</v>
      </c>
      <c r="DX157" s="219">
        <v>11854</v>
      </c>
      <c r="DY157" s="219">
        <v>11837</v>
      </c>
      <c r="DZ157" s="219">
        <v>11837</v>
      </c>
      <c r="EA157" s="219">
        <v>11818</v>
      </c>
      <c r="EB157" s="219">
        <v>11802</v>
      </c>
      <c r="EC157" s="219">
        <v>11758</v>
      </c>
      <c r="ED157" s="219"/>
      <c r="EE157" s="219"/>
      <c r="EF157" s="219"/>
      <c r="EG157" s="219"/>
      <c r="EH157" s="219"/>
      <c r="EI157" s="219"/>
      <c r="EJ157" s="219"/>
      <c r="EK157" s="219"/>
      <c r="EL157" s="219"/>
      <c r="EM157" s="219"/>
      <c r="EN157" s="231"/>
      <c r="EO157" s="239"/>
      <c r="EP157" s="226"/>
      <c r="EQ157" s="202"/>
      <c r="ER157" s="202"/>
      <c r="ES157" s="202"/>
      <c r="ET157" s="202"/>
      <c r="EU157" s="202"/>
      <c r="EV157" s="202"/>
      <c r="EW157" s="202"/>
      <c r="EX157" s="202"/>
      <c r="EY157" s="202"/>
      <c r="EZ157" s="202"/>
      <c r="FA157" s="202"/>
      <c r="FB157" s="202"/>
      <c r="FC157" s="202"/>
      <c r="FD157" s="202"/>
      <c r="FE157" s="202"/>
      <c r="FF157" s="202"/>
      <c r="FG157" s="202"/>
      <c r="FH157" s="202"/>
      <c r="FI157" s="202"/>
      <c r="FJ157" s="202"/>
      <c r="FK157" s="202"/>
      <c r="FL157" s="202"/>
      <c r="FM157" s="202"/>
      <c r="FN157" s="202"/>
      <c r="FO157" s="202"/>
      <c r="FP157" s="202"/>
      <c r="FQ157" s="202"/>
      <c r="FR157" s="202"/>
      <c r="FS157" s="202"/>
      <c r="FT157" s="202"/>
      <c r="FU157" s="202"/>
      <c r="FV157" s="202"/>
      <c r="FW157" s="202"/>
      <c r="FX157" s="202"/>
      <c r="FY157" s="202"/>
      <c r="FZ157" s="202"/>
      <c r="GA157" s="202"/>
      <c r="GB157" s="202"/>
      <c r="GC157" s="202"/>
      <c r="GD157" s="202"/>
      <c r="GE157" s="202"/>
      <c r="GF157" s="202"/>
      <c r="GG157" s="202"/>
      <c r="GH157" s="202"/>
      <c r="GI157" s="202"/>
      <c r="GJ157" s="202"/>
      <c r="GK157" s="202"/>
      <c r="GL157" s="202"/>
      <c r="GM157" s="202"/>
      <c r="GN157" s="202"/>
      <c r="GO157" s="202"/>
      <c r="GP157" s="202"/>
      <c r="GQ157" s="202"/>
      <c r="GR157" s="202"/>
      <c r="GS157" s="202"/>
      <c r="GT157" s="202"/>
      <c r="GU157" s="202"/>
      <c r="GV157" s="202"/>
      <c r="GW157" s="202"/>
      <c r="GX157" s="202"/>
      <c r="GY157" s="202"/>
      <c r="GZ157" s="202"/>
      <c r="HA157" s="202"/>
      <c r="HB157" s="202"/>
      <c r="HC157" s="202"/>
      <c r="HD157" s="202"/>
      <c r="HE157" s="202"/>
      <c r="HF157" s="202"/>
      <c r="HG157" s="202"/>
      <c r="HH157" s="202"/>
      <c r="HI157" s="202"/>
      <c r="HJ157" s="202"/>
      <c r="HK157" s="202"/>
      <c r="HL157" s="202"/>
      <c r="HM157" s="154"/>
      <c r="HN157" s="154"/>
      <c r="HO157" s="154"/>
      <c r="HP157" s="154"/>
      <c r="HQ157" s="154"/>
      <c r="HR157" s="154"/>
      <c r="HS157" s="154"/>
      <c r="HT157" s="154"/>
      <c r="HU157" s="154"/>
      <c r="HV157" s="154"/>
      <c r="HW157" s="166"/>
    </row>
    <row r="158" spans="1:231">
      <c r="A158" s="145">
        <f t="shared" si="50"/>
        <v>44522</v>
      </c>
      <c r="B158" s="219">
        <f>'Age&amp;Sex by occurrence date'!$ANP22</f>
        <v>14986</v>
      </c>
      <c r="C158" s="219">
        <v>12257</v>
      </c>
      <c r="D158" s="219">
        <v>12257</v>
      </c>
      <c r="E158" s="219">
        <v>12257</v>
      </c>
      <c r="F158" s="219">
        <v>12257</v>
      </c>
      <c r="G158" s="219">
        <v>12257</v>
      </c>
      <c r="H158" s="219">
        <v>12257</v>
      </c>
      <c r="I158" s="219">
        <v>12257</v>
      </c>
      <c r="J158" s="219">
        <v>12257</v>
      </c>
      <c r="K158" s="219">
        <v>12257</v>
      </c>
      <c r="L158" s="219">
        <v>12257</v>
      </c>
      <c r="M158" s="219">
        <v>12257</v>
      </c>
      <c r="N158" s="219">
        <v>12257</v>
      </c>
      <c r="O158" s="219">
        <v>12257</v>
      </c>
      <c r="P158" s="219">
        <v>12257</v>
      </c>
      <c r="Q158" s="219">
        <v>12256</v>
      </c>
      <c r="R158" s="219">
        <v>12256</v>
      </c>
      <c r="S158" s="219">
        <v>12256</v>
      </c>
      <c r="T158" s="219">
        <v>12251</v>
      </c>
      <c r="U158" s="219">
        <v>12251</v>
      </c>
      <c r="V158" s="219">
        <v>12250</v>
      </c>
      <c r="W158" s="219">
        <v>12250</v>
      </c>
      <c r="X158" s="219">
        <v>12250</v>
      </c>
      <c r="Y158" s="219">
        <v>12221</v>
      </c>
      <c r="Z158" s="219">
        <v>12214</v>
      </c>
      <c r="AA158" s="219">
        <v>12132</v>
      </c>
      <c r="AB158" s="219">
        <v>11966</v>
      </c>
      <c r="AC158" s="219">
        <v>11966</v>
      </c>
      <c r="AD158" s="219">
        <v>11966</v>
      </c>
      <c r="AE158" s="219">
        <v>11963</v>
      </c>
      <c r="AF158" s="219">
        <v>11963</v>
      </c>
      <c r="AG158" s="219">
        <v>11963</v>
      </c>
      <c r="AH158" s="219">
        <v>11963</v>
      </c>
      <c r="AI158" s="219">
        <v>11963</v>
      </c>
      <c r="AJ158" s="219">
        <v>11963</v>
      </c>
      <c r="AK158" s="219">
        <v>11963</v>
      </c>
      <c r="AL158" s="219">
        <v>11963</v>
      </c>
      <c r="AM158" s="219">
        <v>11963</v>
      </c>
      <c r="AN158" s="219">
        <v>11963</v>
      </c>
      <c r="AO158" s="219">
        <v>11963</v>
      </c>
      <c r="AP158" s="219">
        <v>11963</v>
      </c>
      <c r="AQ158" s="219">
        <v>11963</v>
      </c>
      <c r="AR158" s="219">
        <v>11963</v>
      </c>
      <c r="AS158" s="219">
        <v>11963</v>
      </c>
      <c r="AT158" s="219">
        <v>11963</v>
      </c>
      <c r="AU158" s="219">
        <v>11963</v>
      </c>
      <c r="AV158" s="219">
        <v>11963</v>
      </c>
      <c r="AW158" s="219">
        <v>11963</v>
      </c>
      <c r="AX158" s="219">
        <v>11963</v>
      </c>
      <c r="AY158" s="219">
        <v>11963</v>
      </c>
      <c r="AZ158" s="219">
        <v>11963</v>
      </c>
      <c r="BA158" s="219">
        <v>11963</v>
      </c>
      <c r="BB158" s="219">
        <v>11963</v>
      </c>
      <c r="BC158" s="219">
        <v>11963</v>
      </c>
      <c r="BD158" s="219">
        <v>11963</v>
      </c>
      <c r="BE158" s="219">
        <v>11963</v>
      </c>
      <c r="BF158" s="219">
        <v>11963</v>
      </c>
      <c r="BG158" s="219">
        <v>11963</v>
      </c>
      <c r="BH158" s="219">
        <v>11963</v>
      </c>
      <c r="BI158" s="219">
        <v>11963</v>
      </c>
      <c r="BJ158" s="219">
        <v>11963</v>
      </c>
      <c r="BK158" s="219">
        <v>11963</v>
      </c>
      <c r="BL158" s="219">
        <v>11963</v>
      </c>
      <c r="BM158" s="219">
        <v>11963</v>
      </c>
      <c r="BN158" s="219">
        <v>11963</v>
      </c>
      <c r="BO158" s="219">
        <v>11963</v>
      </c>
      <c r="BP158" s="219">
        <v>11963</v>
      </c>
      <c r="BQ158" s="219">
        <v>11963</v>
      </c>
      <c r="BR158" s="219">
        <v>11963</v>
      </c>
      <c r="BS158" s="219">
        <v>11963</v>
      </c>
      <c r="BT158" s="219">
        <v>11963</v>
      </c>
      <c r="BU158" s="219">
        <v>11963</v>
      </c>
      <c r="BV158" s="219">
        <v>11963</v>
      </c>
      <c r="BW158" s="219">
        <v>11963</v>
      </c>
      <c r="BX158" s="219">
        <v>11963</v>
      </c>
      <c r="BY158" s="219">
        <v>11962</v>
      </c>
      <c r="BZ158" s="219">
        <v>11962</v>
      </c>
      <c r="CA158" s="219">
        <v>11962</v>
      </c>
      <c r="CB158" s="219">
        <v>11962</v>
      </c>
      <c r="CC158" s="219">
        <v>11962</v>
      </c>
      <c r="CD158" s="219">
        <v>11962</v>
      </c>
      <c r="CE158" s="219">
        <v>11962</v>
      </c>
      <c r="CF158" s="219">
        <v>11962</v>
      </c>
      <c r="CG158" s="219">
        <v>11962</v>
      </c>
      <c r="CH158" s="219">
        <v>11962</v>
      </c>
      <c r="CI158" s="219">
        <v>11961</v>
      </c>
      <c r="CJ158" s="219">
        <v>11960</v>
      </c>
      <c r="CK158" s="219">
        <v>11960</v>
      </c>
      <c r="CL158" s="219">
        <v>11960</v>
      </c>
      <c r="CM158" s="219">
        <v>11960</v>
      </c>
      <c r="CN158" s="219">
        <v>11960</v>
      </c>
      <c r="CO158" s="219">
        <v>11960</v>
      </c>
      <c r="CP158" s="219">
        <v>11960</v>
      </c>
      <c r="CQ158" s="219">
        <v>11960</v>
      </c>
      <c r="CR158" s="219">
        <v>11960</v>
      </c>
      <c r="CS158" s="219">
        <v>11960</v>
      </c>
      <c r="CT158" s="219">
        <v>11960</v>
      </c>
      <c r="CU158" s="219">
        <v>11960</v>
      </c>
      <c r="CV158" s="219">
        <v>11960</v>
      </c>
      <c r="CW158" s="219">
        <v>11960</v>
      </c>
      <c r="CX158" s="219">
        <v>11960</v>
      </c>
      <c r="CY158" s="219">
        <v>11960</v>
      </c>
      <c r="CZ158" s="219">
        <v>11960</v>
      </c>
      <c r="DA158" s="219">
        <v>11960</v>
      </c>
      <c r="DB158" s="219">
        <v>11960</v>
      </c>
      <c r="DC158" s="219">
        <v>11960</v>
      </c>
      <c r="DD158" s="219">
        <v>11960</v>
      </c>
      <c r="DE158" s="219">
        <v>11960</v>
      </c>
      <c r="DF158" s="219">
        <v>11957</v>
      </c>
      <c r="DG158" s="219">
        <v>11956</v>
      </c>
      <c r="DH158" s="219">
        <v>11950</v>
      </c>
      <c r="DI158" s="219">
        <v>11950</v>
      </c>
      <c r="DJ158" s="219">
        <v>11950</v>
      </c>
      <c r="DK158" s="219">
        <v>11949</v>
      </c>
      <c r="DL158" s="219">
        <v>11949</v>
      </c>
      <c r="DM158" s="219">
        <v>11950</v>
      </c>
      <c r="DN158" s="219">
        <v>11949</v>
      </c>
      <c r="DO158" s="219">
        <v>11946</v>
      </c>
      <c r="DP158" s="219">
        <v>11938</v>
      </c>
      <c r="DQ158" s="219">
        <v>11936</v>
      </c>
      <c r="DR158" s="219">
        <v>11934</v>
      </c>
      <c r="DS158" s="219">
        <v>11931</v>
      </c>
      <c r="DT158" s="219">
        <v>11886</v>
      </c>
      <c r="DU158" s="219">
        <v>11852</v>
      </c>
      <c r="DV158" s="219">
        <v>11823</v>
      </c>
      <c r="DW158" s="219">
        <v>11814</v>
      </c>
      <c r="DX158" s="219">
        <v>11810</v>
      </c>
      <c r="DY158" s="219">
        <v>11795</v>
      </c>
      <c r="DZ158" s="219">
        <v>11795</v>
      </c>
      <c r="EA158" s="219">
        <v>11779</v>
      </c>
      <c r="EB158" s="219">
        <v>11767</v>
      </c>
      <c r="EC158" s="219">
        <v>11736</v>
      </c>
      <c r="ED158" s="219">
        <v>11703</v>
      </c>
      <c r="EE158" s="219"/>
      <c r="EF158" s="219"/>
      <c r="EG158" s="219"/>
      <c r="EH158" s="219"/>
      <c r="EI158" s="219"/>
      <c r="EJ158" s="219"/>
      <c r="EK158" s="219"/>
      <c r="EL158" s="219"/>
      <c r="EM158" s="219"/>
      <c r="EN158" s="231"/>
      <c r="EO158" s="239"/>
      <c r="EP158" s="226"/>
      <c r="EQ158" s="202"/>
      <c r="ER158" s="202"/>
      <c r="ES158" s="202"/>
      <c r="ET158" s="202"/>
      <c r="EU158" s="202"/>
      <c r="EV158" s="202"/>
      <c r="EW158" s="202"/>
      <c r="EX158" s="202"/>
      <c r="EY158" s="202"/>
      <c r="EZ158" s="202"/>
      <c r="FA158" s="202"/>
      <c r="FB158" s="202"/>
      <c r="FC158" s="202"/>
      <c r="FD158" s="202"/>
      <c r="FE158" s="202"/>
      <c r="FF158" s="202"/>
      <c r="FG158" s="202"/>
      <c r="FH158" s="202"/>
      <c r="FI158" s="202"/>
      <c r="FJ158" s="202"/>
      <c r="FK158" s="202"/>
      <c r="FL158" s="202"/>
      <c r="FM158" s="202"/>
      <c r="FN158" s="202"/>
      <c r="FO158" s="202"/>
      <c r="FP158" s="202"/>
      <c r="FQ158" s="202"/>
      <c r="FR158" s="202"/>
      <c r="FS158" s="202"/>
      <c r="FT158" s="202"/>
      <c r="FU158" s="202"/>
      <c r="FV158" s="202"/>
      <c r="FW158" s="202"/>
      <c r="FX158" s="202"/>
      <c r="FY158" s="202"/>
      <c r="FZ158" s="202"/>
      <c r="GA158" s="202"/>
      <c r="GB158" s="202"/>
      <c r="GC158" s="202"/>
      <c r="GD158" s="202"/>
      <c r="GE158" s="202"/>
      <c r="GF158" s="202"/>
      <c r="GG158" s="202"/>
      <c r="GH158" s="202"/>
      <c r="GI158" s="202"/>
      <c r="GJ158" s="202"/>
      <c r="GK158" s="202"/>
      <c r="GL158" s="202"/>
      <c r="GM158" s="202"/>
      <c r="GN158" s="202"/>
      <c r="GO158" s="202"/>
      <c r="GP158" s="202"/>
      <c r="GQ158" s="202"/>
      <c r="GR158" s="202"/>
      <c r="GS158" s="202"/>
      <c r="GT158" s="202"/>
      <c r="GU158" s="202"/>
      <c r="GV158" s="202"/>
      <c r="GW158" s="202"/>
      <c r="GX158" s="202"/>
      <c r="GY158" s="202"/>
      <c r="GZ158" s="202"/>
      <c r="HA158" s="202"/>
      <c r="HB158" s="202"/>
      <c r="HC158" s="202"/>
      <c r="HD158" s="202"/>
      <c r="HE158" s="202"/>
      <c r="HF158" s="202"/>
      <c r="HG158" s="202"/>
      <c r="HH158" s="202"/>
      <c r="HI158" s="202"/>
      <c r="HJ158" s="202"/>
      <c r="HK158" s="202"/>
      <c r="HL158" s="202"/>
      <c r="HM158" s="154"/>
      <c r="HN158" s="154"/>
      <c r="HO158" s="154"/>
      <c r="HP158" s="154"/>
      <c r="HQ158" s="154"/>
      <c r="HR158" s="154"/>
      <c r="HS158" s="154"/>
      <c r="HT158" s="154"/>
      <c r="HU158" s="154"/>
      <c r="HV158" s="154"/>
      <c r="HW158" s="166"/>
    </row>
    <row r="159" spans="1:231">
      <c r="A159" s="145">
        <f t="shared" si="50"/>
        <v>44521</v>
      </c>
      <c r="B159" s="219">
        <f>'Age&amp;Sex by occurrence date'!$ANW22</f>
        <v>14920</v>
      </c>
      <c r="C159" s="219">
        <v>12199</v>
      </c>
      <c r="D159" s="219">
        <v>12199</v>
      </c>
      <c r="E159" s="219">
        <v>12199</v>
      </c>
      <c r="F159" s="219">
        <v>12199</v>
      </c>
      <c r="G159" s="219">
        <v>12199</v>
      </c>
      <c r="H159" s="219">
        <v>12199</v>
      </c>
      <c r="I159" s="219">
        <v>12199</v>
      </c>
      <c r="J159" s="219">
        <v>12199</v>
      </c>
      <c r="K159" s="219">
        <v>12199</v>
      </c>
      <c r="L159" s="219">
        <v>12199</v>
      </c>
      <c r="M159" s="219">
        <v>12199</v>
      </c>
      <c r="N159" s="219">
        <v>12199</v>
      </c>
      <c r="O159" s="219">
        <v>12199</v>
      </c>
      <c r="P159" s="219">
        <v>12199</v>
      </c>
      <c r="Q159" s="219">
        <v>12198</v>
      </c>
      <c r="R159" s="219">
        <v>12198</v>
      </c>
      <c r="S159" s="219">
        <v>12198</v>
      </c>
      <c r="T159" s="219">
        <v>12193</v>
      </c>
      <c r="U159" s="219">
        <v>12193</v>
      </c>
      <c r="V159" s="219">
        <v>12192</v>
      </c>
      <c r="W159" s="219">
        <v>12192</v>
      </c>
      <c r="X159" s="219">
        <v>12192</v>
      </c>
      <c r="Y159" s="219">
        <v>12165</v>
      </c>
      <c r="Z159" s="219">
        <v>12158</v>
      </c>
      <c r="AA159" s="219">
        <v>12076</v>
      </c>
      <c r="AB159" s="219">
        <v>11911</v>
      </c>
      <c r="AC159" s="219">
        <v>11911</v>
      </c>
      <c r="AD159" s="219">
        <v>11911</v>
      </c>
      <c r="AE159" s="219">
        <v>11908</v>
      </c>
      <c r="AF159" s="219">
        <v>11908</v>
      </c>
      <c r="AG159" s="219">
        <v>11908</v>
      </c>
      <c r="AH159" s="219">
        <v>11908</v>
      </c>
      <c r="AI159" s="219">
        <v>11908</v>
      </c>
      <c r="AJ159" s="219">
        <v>11908</v>
      </c>
      <c r="AK159" s="219">
        <v>11908</v>
      </c>
      <c r="AL159" s="219">
        <v>11908</v>
      </c>
      <c r="AM159" s="219">
        <v>11908</v>
      </c>
      <c r="AN159" s="219">
        <v>11908</v>
      </c>
      <c r="AO159" s="219">
        <v>11908</v>
      </c>
      <c r="AP159" s="219">
        <v>11908</v>
      </c>
      <c r="AQ159" s="219">
        <v>11908</v>
      </c>
      <c r="AR159" s="219">
        <v>11908</v>
      </c>
      <c r="AS159" s="219">
        <v>11908</v>
      </c>
      <c r="AT159" s="219">
        <v>11908</v>
      </c>
      <c r="AU159" s="219">
        <v>11908</v>
      </c>
      <c r="AV159" s="219">
        <v>11908</v>
      </c>
      <c r="AW159" s="219">
        <v>11908</v>
      </c>
      <c r="AX159" s="219">
        <v>11908</v>
      </c>
      <c r="AY159" s="219">
        <v>11908</v>
      </c>
      <c r="AZ159" s="219">
        <v>11908</v>
      </c>
      <c r="BA159" s="219">
        <v>11908</v>
      </c>
      <c r="BB159" s="219">
        <v>11908</v>
      </c>
      <c r="BC159" s="219">
        <v>11908</v>
      </c>
      <c r="BD159" s="219">
        <v>11908</v>
      </c>
      <c r="BE159" s="219">
        <v>11908</v>
      </c>
      <c r="BF159" s="219">
        <v>11908</v>
      </c>
      <c r="BG159" s="219">
        <v>11908</v>
      </c>
      <c r="BH159" s="219">
        <v>11908</v>
      </c>
      <c r="BI159" s="219">
        <v>11908</v>
      </c>
      <c r="BJ159" s="219">
        <v>11908</v>
      </c>
      <c r="BK159" s="219">
        <v>11908</v>
      </c>
      <c r="BL159" s="219">
        <v>11908</v>
      </c>
      <c r="BM159" s="219">
        <v>11908</v>
      </c>
      <c r="BN159" s="219">
        <v>11908</v>
      </c>
      <c r="BO159" s="219">
        <v>11908</v>
      </c>
      <c r="BP159" s="219">
        <v>11908</v>
      </c>
      <c r="BQ159" s="219">
        <v>11908</v>
      </c>
      <c r="BR159" s="219">
        <v>11908</v>
      </c>
      <c r="BS159" s="219">
        <v>11908</v>
      </c>
      <c r="BT159" s="219">
        <v>11908</v>
      </c>
      <c r="BU159" s="219">
        <v>11908</v>
      </c>
      <c r="BV159" s="219">
        <v>11908</v>
      </c>
      <c r="BW159" s="219">
        <v>11908</v>
      </c>
      <c r="BX159" s="219">
        <v>11908</v>
      </c>
      <c r="BY159" s="219">
        <v>11907</v>
      </c>
      <c r="BZ159" s="219">
        <v>11907</v>
      </c>
      <c r="CA159" s="219">
        <v>11907</v>
      </c>
      <c r="CB159" s="219">
        <v>11907</v>
      </c>
      <c r="CC159" s="219">
        <v>11907</v>
      </c>
      <c r="CD159" s="219">
        <v>11907</v>
      </c>
      <c r="CE159" s="219">
        <v>11907</v>
      </c>
      <c r="CF159" s="219">
        <v>11907</v>
      </c>
      <c r="CG159" s="219">
        <v>11907</v>
      </c>
      <c r="CH159" s="219">
        <v>11907</v>
      </c>
      <c r="CI159" s="219">
        <v>11906</v>
      </c>
      <c r="CJ159" s="219">
        <v>11905</v>
      </c>
      <c r="CK159" s="219">
        <v>11905</v>
      </c>
      <c r="CL159" s="219">
        <v>11905</v>
      </c>
      <c r="CM159" s="219">
        <v>11905</v>
      </c>
      <c r="CN159" s="219">
        <v>11905</v>
      </c>
      <c r="CO159" s="219">
        <v>11905</v>
      </c>
      <c r="CP159" s="219">
        <v>11905</v>
      </c>
      <c r="CQ159" s="219">
        <v>11905</v>
      </c>
      <c r="CR159" s="219">
        <v>11905</v>
      </c>
      <c r="CS159" s="219">
        <v>11905</v>
      </c>
      <c r="CT159" s="219">
        <v>11905</v>
      </c>
      <c r="CU159" s="219">
        <v>11905</v>
      </c>
      <c r="CV159" s="219">
        <v>11905</v>
      </c>
      <c r="CW159" s="219">
        <v>11905</v>
      </c>
      <c r="CX159" s="219">
        <v>11905</v>
      </c>
      <c r="CY159" s="219">
        <v>11905</v>
      </c>
      <c r="CZ159" s="219">
        <v>11905</v>
      </c>
      <c r="DA159" s="219">
        <v>11905</v>
      </c>
      <c r="DB159" s="219">
        <v>11905</v>
      </c>
      <c r="DC159" s="219">
        <v>11905</v>
      </c>
      <c r="DD159" s="219">
        <v>11905</v>
      </c>
      <c r="DE159" s="219">
        <v>11904</v>
      </c>
      <c r="DF159" s="219">
        <v>11901</v>
      </c>
      <c r="DG159" s="219">
        <v>11900</v>
      </c>
      <c r="DH159" s="219">
        <v>11894</v>
      </c>
      <c r="DI159" s="219">
        <v>11894</v>
      </c>
      <c r="DJ159" s="219">
        <v>11894</v>
      </c>
      <c r="DK159" s="219">
        <v>11893</v>
      </c>
      <c r="DL159" s="219">
        <v>11893</v>
      </c>
      <c r="DM159" s="219">
        <v>11895</v>
      </c>
      <c r="DN159" s="219">
        <v>11894</v>
      </c>
      <c r="DO159" s="219">
        <v>11891</v>
      </c>
      <c r="DP159" s="219">
        <v>11883</v>
      </c>
      <c r="DQ159" s="219">
        <v>11881</v>
      </c>
      <c r="DR159" s="219">
        <v>11879</v>
      </c>
      <c r="DS159" s="219">
        <v>11876</v>
      </c>
      <c r="DT159" s="219">
        <v>11832</v>
      </c>
      <c r="DU159" s="219">
        <v>11799</v>
      </c>
      <c r="DV159" s="219">
        <v>11773</v>
      </c>
      <c r="DW159" s="219">
        <v>11764</v>
      </c>
      <c r="DX159" s="219">
        <v>11761</v>
      </c>
      <c r="DY159" s="219">
        <v>11746</v>
      </c>
      <c r="DZ159" s="219">
        <v>11746</v>
      </c>
      <c r="EA159" s="219">
        <v>11730</v>
      </c>
      <c r="EB159" s="219">
        <v>11722</v>
      </c>
      <c r="EC159" s="219">
        <v>11703</v>
      </c>
      <c r="ED159" s="219">
        <v>11681</v>
      </c>
      <c r="EE159" s="219">
        <v>11644</v>
      </c>
      <c r="EF159" s="219"/>
      <c r="EG159" s="219"/>
      <c r="EH159" s="219"/>
      <c r="EI159" s="219"/>
      <c r="EJ159" s="219"/>
      <c r="EK159" s="219"/>
      <c r="EL159" s="219"/>
      <c r="EM159" s="219"/>
      <c r="EN159" s="231"/>
      <c r="EO159" s="239"/>
      <c r="EP159" s="226"/>
      <c r="EQ159" s="202"/>
      <c r="ER159" s="202"/>
      <c r="ES159" s="202"/>
      <c r="ET159" s="202"/>
      <c r="EU159" s="202"/>
      <c r="EV159" s="202"/>
      <c r="EW159" s="202"/>
      <c r="EX159" s="202"/>
      <c r="EY159" s="202"/>
      <c r="EZ159" s="202"/>
      <c r="FA159" s="202"/>
      <c r="FB159" s="202"/>
      <c r="FC159" s="202"/>
      <c r="FD159" s="202"/>
      <c r="FE159" s="202"/>
      <c r="FF159" s="202"/>
      <c r="FG159" s="202"/>
      <c r="FH159" s="202"/>
      <c r="FI159" s="202"/>
      <c r="FJ159" s="202"/>
      <c r="FK159" s="202"/>
      <c r="FL159" s="202"/>
      <c r="FM159" s="202"/>
      <c r="FN159" s="202"/>
      <c r="FO159" s="202"/>
      <c r="FP159" s="202"/>
      <c r="FQ159" s="202"/>
      <c r="FR159" s="202"/>
      <c r="FS159" s="202"/>
      <c r="FT159" s="202"/>
      <c r="FU159" s="202"/>
      <c r="FV159" s="202"/>
      <c r="FW159" s="202"/>
      <c r="FX159" s="202"/>
      <c r="FY159" s="202"/>
      <c r="FZ159" s="202"/>
      <c r="GA159" s="202"/>
      <c r="GB159" s="202"/>
      <c r="GC159" s="202"/>
      <c r="GD159" s="202"/>
      <c r="GE159" s="202"/>
      <c r="GF159" s="202"/>
      <c r="GG159" s="202"/>
      <c r="GH159" s="202"/>
      <c r="GI159" s="202"/>
      <c r="GJ159" s="202"/>
      <c r="GK159" s="202"/>
      <c r="GL159" s="202"/>
      <c r="GM159" s="202"/>
      <c r="GN159" s="202"/>
      <c r="GO159" s="202"/>
      <c r="GP159" s="202"/>
      <c r="GQ159" s="202"/>
      <c r="GR159" s="202"/>
      <c r="GS159" s="202"/>
      <c r="GT159" s="202"/>
      <c r="GU159" s="202"/>
      <c r="GV159" s="202"/>
      <c r="GW159" s="202"/>
      <c r="GX159" s="202"/>
      <c r="GY159" s="202"/>
      <c r="GZ159" s="202"/>
      <c r="HA159" s="202"/>
      <c r="HB159" s="202"/>
      <c r="HC159" s="202"/>
      <c r="HD159" s="202"/>
      <c r="HE159" s="202"/>
      <c r="HF159" s="202"/>
      <c r="HG159" s="202"/>
      <c r="HH159" s="202"/>
      <c r="HI159" s="202"/>
      <c r="HJ159" s="202"/>
      <c r="HK159" s="202"/>
      <c r="HL159" s="202"/>
      <c r="HM159" s="154"/>
      <c r="HN159" s="154"/>
      <c r="HO159" s="154"/>
      <c r="HP159" s="154"/>
      <c r="HQ159" s="154"/>
      <c r="HR159" s="154"/>
      <c r="HS159" s="154"/>
      <c r="HT159" s="154"/>
      <c r="HU159" s="154"/>
      <c r="HV159" s="154"/>
      <c r="HW159" s="166"/>
    </row>
    <row r="160" spans="1:231">
      <c r="A160" s="145">
        <f t="shared" si="50"/>
        <v>44520</v>
      </c>
      <c r="B160" s="219">
        <f>'Age&amp;Sex by occurrence date'!$AOD22</f>
        <v>14851</v>
      </c>
      <c r="C160" s="219">
        <v>12140</v>
      </c>
      <c r="D160" s="219">
        <v>12140</v>
      </c>
      <c r="E160" s="219">
        <v>12140</v>
      </c>
      <c r="F160" s="219">
        <v>12140</v>
      </c>
      <c r="G160" s="219">
        <v>12140</v>
      </c>
      <c r="H160" s="219">
        <v>12140</v>
      </c>
      <c r="I160" s="219">
        <v>12140</v>
      </c>
      <c r="J160" s="219">
        <v>12140</v>
      </c>
      <c r="K160" s="219">
        <v>12140</v>
      </c>
      <c r="L160" s="219">
        <v>12140</v>
      </c>
      <c r="M160" s="219">
        <v>12140</v>
      </c>
      <c r="N160" s="219">
        <v>12140</v>
      </c>
      <c r="O160" s="219">
        <v>12140</v>
      </c>
      <c r="P160" s="219">
        <v>12140</v>
      </c>
      <c r="Q160" s="219">
        <v>12139</v>
      </c>
      <c r="R160" s="219">
        <v>12139</v>
      </c>
      <c r="S160" s="219">
        <v>12139</v>
      </c>
      <c r="T160" s="219">
        <v>12134</v>
      </c>
      <c r="U160" s="219">
        <v>12134</v>
      </c>
      <c r="V160" s="219">
        <v>12133</v>
      </c>
      <c r="W160" s="219">
        <v>12133</v>
      </c>
      <c r="X160" s="219">
        <v>12133</v>
      </c>
      <c r="Y160" s="219">
        <v>12108</v>
      </c>
      <c r="Z160" s="219">
        <v>12101</v>
      </c>
      <c r="AA160" s="219">
        <v>12020</v>
      </c>
      <c r="AB160" s="219">
        <v>11857</v>
      </c>
      <c r="AC160" s="219">
        <v>11857</v>
      </c>
      <c r="AD160" s="219">
        <v>11857</v>
      </c>
      <c r="AE160" s="219">
        <v>11854</v>
      </c>
      <c r="AF160" s="219">
        <v>11854</v>
      </c>
      <c r="AG160" s="219">
        <v>11854</v>
      </c>
      <c r="AH160" s="219">
        <v>11854</v>
      </c>
      <c r="AI160" s="219">
        <v>11854</v>
      </c>
      <c r="AJ160" s="219">
        <v>11854</v>
      </c>
      <c r="AK160" s="219">
        <v>11854</v>
      </c>
      <c r="AL160" s="219">
        <v>11854</v>
      </c>
      <c r="AM160" s="219">
        <v>11854</v>
      </c>
      <c r="AN160" s="219">
        <v>11854</v>
      </c>
      <c r="AO160" s="219">
        <v>11854</v>
      </c>
      <c r="AP160" s="219">
        <v>11854</v>
      </c>
      <c r="AQ160" s="219">
        <v>11854</v>
      </c>
      <c r="AR160" s="219">
        <v>11854</v>
      </c>
      <c r="AS160" s="219">
        <v>11854</v>
      </c>
      <c r="AT160" s="219">
        <v>11854</v>
      </c>
      <c r="AU160" s="219">
        <v>11854</v>
      </c>
      <c r="AV160" s="219">
        <v>11854</v>
      </c>
      <c r="AW160" s="219">
        <v>11854</v>
      </c>
      <c r="AX160" s="219">
        <v>11854</v>
      </c>
      <c r="AY160" s="219">
        <v>11854</v>
      </c>
      <c r="AZ160" s="219">
        <v>11854</v>
      </c>
      <c r="BA160" s="219">
        <v>11854</v>
      </c>
      <c r="BB160" s="219">
        <v>11854</v>
      </c>
      <c r="BC160" s="219">
        <v>11854</v>
      </c>
      <c r="BD160" s="219">
        <v>11854</v>
      </c>
      <c r="BE160" s="219">
        <v>11854</v>
      </c>
      <c r="BF160" s="219">
        <v>11854</v>
      </c>
      <c r="BG160" s="219">
        <v>11854</v>
      </c>
      <c r="BH160" s="219">
        <v>11854</v>
      </c>
      <c r="BI160" s="219">
        <v>11854</v>
      </c>
      <c r="BJ160" s="219">
        <v>11854</v>
      </c>
      <c r="BK160" s="219">
        <v>11854</v>
      </c>
      <c r="BL160" s="219">
        <v>11854</v>
      </c>
      <c r="BM160" s="219">
        <v>11854</v>
      </c>
      <c r="BN160" s="219">
        <v>11854</v>
      </c>
      <c r="BO160" s="219">
        <v>11854</v>
      </c>
      <c r="BP160" s="219">
        <v>11854</v>
      </c>
      <c r="BQ160" s="219">
        <v>11854</v>
      </c>
      <c r="BR160" s="219">
        <v>11854</v>
      </c>
      <c r="BS160" s="219">
        <v>11854</v>
      </c>
      <c r="BT160" s="219">
        <v>11854</v>
      </c>
      <c r="BU160" s="219">
        <v>11854</v>
      </c>
      <c r="BV160" s="219">
        <v>11854</v>
      </c>
      <c r="BW160" s="219">
        <v>11854</v>
      </c>
      <c r="BX160" s="219">
        <v>11854</v>
      </c>
      <c r="BY160" s="219">
        <v>11853</v>
      </c>
      <c r="BZ160" s="219">
        <v>11853</v>
      </c>
      <c r="CA160" s="219">
        <v>11853</v>
      </c>
      <c r="CB160" s="219">
        <v>11853</v>
      </c>
      <c r="CC160" s="219">
        <v>11853</v>
      </c>
      <c r="CD160" s="219">
        <v>11853</v>
      </c>
      <c r="CE160" s="219">
        <v>11853</v>
      </c>
      <c r="CF160" s="219">
        <v>11853</v>
      </c>
      <c r="CG160" s="219">
        <v>11853</v>
      </c>
      <c r="CH160" s="219">
        <v>11853</v>
      </c>
      <c r="CI160" s="219">
        <v>11852</v>
      </c>
      <c r="CJ160" s="219">
        <v>11851</v>
      </c>
      <c r="CK160" s="219">
        <v>11851</v>
      </c>
      <c r="CL160" s="219">
        <v>11851</v>
      </c>
      <c r="CM160" s="219">
        <v>11851</v>
      </c>
      <c r="CN160" s="219">
        <v>11851</v>
      </c>
      <c r="CO160" s="219">
        <v>11851</v>
      </c>
      <c r="CP160" s="219">
        <v>11851</v>
      </c>
      <c r="CQ160" s="219">
        <v>11851</v>
      </c>
      <c r="CR160" s="219">
        <v>11851</v>
      </c>
      <c r="CS160" s="219">
        <v>11851</v>
      </c>
      <c r="CT160" s="219">
        <v>11851</v>
      </c>
      <c r="CU160" s="219">
        <v>11851</v>
      </c>
      <c r="CV160" s="219">
        <v>11851</v>
      </c>
      <c r="CW160" s="219">
        <v>11851</v>
      </c>
      <c r="CX160" s="219">
        <v>11851</v>
      </c>
      <c r="CY160" s="219">
        <v>11851</v>
      </c>
      <c r="CZ160" s="219">
        <v>11851</v>
      </c>
      <c r="DA160" s="219">
        <v>11851</v>
      </c>
      <c r="DB160" s="219">
        <v>11851</v>
      </c>
      <c r="DC160" s="219">
        <v>11851</v>
      </c>
      <c r="DD160" s="219">
        <v>11851</v>
      </c>
      <c r="DE160" s="219">
        <v>11850</v>
      </c>
      <c r="DF160" s="219">
        <v>11847</v>
      </c>
      <c r="DG160" s="219">
        <v>11846</v>
      </c>
      <c r="DH160" s="219">
        <v>11841</v>
      </c>
      <c r="DI160" s="219">
        <v>11841</v>
      </c>
      <c r="DJ160" s="219">
        <v>11841</v>
      </c>
      <c r="DK160" s="219">
        <v>11840</v>
      </c>
      <c r="DL160" s="219">
        <v>11840</v>
      </c>
      <c r="DM160" s="219">
        <v>11842</v>
      </c>
      <c r="DN160" s="219">
        <v>11841</v>
      </c>
      <c r="DO160" s="219">
        <v>11838</v>
      </c>
      <c r="DP160" s="219">
        <v>11832</v>
      </c>
      <c r="DQ160" s="219">
        <v>11830</v>
      </c>
      <c r="DR160" s="219">
        <v>11828</v>
      </c>
      <c r="DS160" s="219">
        <v>11825</v>
      </c>
      <c r="DT160" s="219">
        <v>11781</v>
      </c>
      <c r="DU160" s="219">
        <v>11751</v>
      </c>
      <c r="DV160" s="219">
        <v>11728</v>
      </c>
      <c r="DW160" s="219">
        <v>11721</v>
      </c>
      <c r="DX160" s="219">
        <v>11718</v>
      </c>
      <c r="DY160" s="219">
        <v>11703</v>
      </c>
      <c r="DZ160" s="219">
        <v>11703</v>
      </c>
      <c r="EA160" s="219">
        <v>11688</v>
      </c>
      <c r="EB160" s="219">
        <v>11681</v>
      </c>
      <c r="EC160" s="219">
        <v>11666</v>
      </c>
      <c r="ED160" s="219">
        <v>11652</v>
      </c>
      <c r="EE160" s="219">
        <v>11629</v>
      </c>
      <c r="EF160" s="219">
        <v>11605</v>
      </c>
      <c r="EG160" s="219"/>
      <c r="EH160" s="219"/>
      <c r="EI160" s="219"/>
      <c r="EJ160" s="219"/>
      <c r="EK160" s="219"/>
      <c r="EL160" s="219"/>
      <c r="EM160" s="219"/>
      <c r="EN160" s="231"/>
      <c r="EO160" s="239"/>
      <c r="EP160" s="226"/>
      <c r="EQ160" s="202"/>
      <c r="ER160" s="202"/>
      <c r="ES160" s="202"/>
      <c r="ET160" s="202"/>
      <c r="EU160" s="202"/>
      <c r="EV160" s="202"/>
      <c r="EW160" s="202"/>
      <c r="EX160" s="202"/>
      <c r="EY160" s="202"/>
      <c r="EZ160" s="202"/>
      <c r="FA160" s="202"/>
      <c r="FB160" s="202"/>
      <c r="FC160" s="202"/>
      <c r="FD160" s="202"/>
      <c r="FE160" s="202"/>
      <c r="FF160" s="202"/>
      <c r="FG160" s="202"/>
      <c r="FH160" s="202"/>
      <c r="FI160" s="202"/>
      <c r="FJ160" s="202"/>
      <c r="FK160" s="202"/>
      <c r="FL160" s="202"/>
      <c r="FM160" s="202"/>
      <c r="FN160" s="202"/>
      <c r="FO160" s="202"/>
      <c r="FP160" s="202"/>
      <c r="FQ160" s="202"/>
      <c r="FR160" s="202"/>
      <c r="FS160" s="202"/>
      <c r="FT160" s="202"/>
      <c r="FU160" s="202"/>
      <c r="FV160" s="202"/>
      <c r="FW160" s="202"/>
      <c r="FX160" s="202"/>
      <c r="FY160" s="202"/>
      <c r="FZ160" s="202"/>
      <c r="GA160" s="202"/>
      <c r="GB160" s="202"/>
      <c r="GC160" s="202"/>
      <c r="GD160" s="202"/>
      <c r="GE160" s="202"/>
      <c r="GF160" s="202"/>
      <c r="GG160" s="202"/>
      <c r="GH160" s="202"/>
      <c r="GI160" s="202"/>
      <c r="GJ160" s="202"/>
      <c r="GK160" s="202"/>
      <c r="GL160" s="202"/>
      <c r="GM160" s="202"/>
      <c r="GN160" s="202"/>
      <c r="GO160" s="202"/>
      <c r="GP160" s="202"/>
      <c r="GQ160" s="202"/>
      <c r="GR160" s="202"/>
      <c r="GS160" s="202"/>
      <c r="GT160" s="202"/>
      <c r="GU160" s="202"/>
      <c r="GV160" s="202"/>
      <c r="GW160" s="202"/>
      <c r="GX160" s="202"/>
      <c r="GY160" s="202"/>
      <c r="GZ160" s="202"/>
      <c r="HA160" s="202"/>
      <c r="HB160" s="202"/>
      <c r="HC160" s="202"/>
      <c r="HD160" s="202"/>
      <c r="HE160" s="202"/>
      <c r="HF160" s="202"/>
      <c r="HG160" s="202"/>
      <c r="HH160" s="202"/>
      <c r="HI160" s="202"/>
      <c r="HJ160" s="202"/>
      <c r="HK160" s="202"/>
      <c r="HL160" s="202"/>
      <c r="HM160" s="154"/>
      <c r="HN160" s="154"/>
      <c r="HO160" s="154"/>
      <c r="HP160" s="154"/>
      <c r="HQ160" s="154"/>
      <c r="HR160" s="154"/>
      <c r="HS160" s="154"/>
      <c r="HT160" s="154"/>
      <c r="HU160" s="154"/>
      <c r="HV160" s="154"/>
      <c r="HW160" s="166"/>
    </row>
    <row r="161" spans="1:231">
      <c r="A161" s="145">
        <f t="shared" si="50"/>
        <v>44519</v>
      </c>
      <c r="B161" s="219">
        <f>'Age&amp;Sex by occurrence date'!$AOK22</f>
        <v>14803</v>
      </c>
      <c r="C161" s="219">
        <v>12100</v>
      </c>
      <c r="D161" s="219">
        <v>12100</v>
      </c>
      <c r="E161" s="219">
        <v>12100</v>
      </c>
      <c r="F161" s="219">
        <v>12100</v>
      </c>
      <c r="G161" s="219">
        <v>12100</v>
      </c>
      <c r="H161" s="219">
        <v>12100</v>
      </c>
      <c r="I161" s="219">
        <v>12100</v>
      </c>
      <c r="J161" s="219">
        <v>12100</v>
      </c>
      <c r="K161" s="219">
        <v>12100</v>
      </c>
      <c r="L161" s="219">
        <v>12100</v>
      </c>
      <c r="M161" s="219">
        <v>12100</v>
      </c>
      <c r="N161" s="219">
        <v>12100</v>
      </c>
      <c r="O161" s="219">
        <v>12100</v>
      </c>
      <c r="P161" s="219">
        <v>12100</v>
      </c>
      <c r="Q161" s="219">
        <v>12099</v>
      </c>
      <c r="R161" s="219">
        <v>12099</v>
      </c>
      <c r="S161" s="219">
        <v>12099</v>
      </c>
      <c r="T161" s="219">
        <v>12094</v>
      </c>
      <c r="U161" s="219">
        <v>12094</v>
      </c>
      <c r="V161" s="219">
        <v>12093</v>
      </c>
      <c r="W161" s="219">
        <v>12093</v>
      </c>
      <c r="X161" s="219">
        <v>12093</v>
      </c>
      <c r="Y161" s="219">
        <v>12069</v>
      </c>
      <c r="Z161" s="219">
        <v>12062</v>
      </c>
      <c r="AA161" s="219">
        <v>11981</v>
      </c>
      <c r="AB161" s="219">
        <v>11818</v>
      </c>
      <c r="AC161" s="219">
        <v>11818</v>
      </c>
      <c r="AD161" s="219">
        <v>11818</v>
      </c>
      <c r="AE161" s="219">
        <v>11815</v>
      </c>
      <c r="AF161" s="219">
        <v>11815</v>
      </c>
      <c r="AG161" s="219">
        <v>11815</v>
      </c>
      <c r="AH161" s="219">
        <v>11815</v>
      </c>
      <c r="AI161" s="219">
        <v>11815</v>
      </c>
      <c r="AJ161" s="219">
        <v>11815</v>
      </c>
      <c r="AK161" s="219">
        <v>11815</v>
      </c>
      <c r="AL161" s="219">
        <v>11815</v>
      </c>
      <c r="AM161" s="219">
        <v>11815</v>
      </c>
      <c r="AN161" s="219">
        <v>11815</v>
      </c>
      <c r="AO161" s="219">
        <v>11815</v>
      </c>
      <c r="AP161" s="219">
        <v>11815</v>
      </c>
      <c r="AQ161" s="219">
        <v>11815</v>
      </c>
      <c r="AR161" s="219">
        <v>11815</v>
      </c>
      <c r="AS161" s="219">
        <v>11815</v>
      </c>
      <c r="AT161" s="219">
        <v>11815</v>
      </c>
      <c r="AU161" s="219">
        <v>11815</v>
      </c>
      <c r="AV161" s="219">
        <v>11815</v>
      </c>
      <c r="AW161" s="219">
        <v>11815</v>
      </c>
      <c r="AX161" s="219">
        <v>11815</v>
      </c>
      <c r="AY161" s="219">
        <v>11815</v>
      </c>
      <c r="AZ161" s="219">
        <v>11815</v>
      </c>
      <c r="BA161" s="219">
        <v>11815</v>
      </c>
      <c r="BB161" s="219">
        <v>11815</v>
      </c>
      <c r="BC161" s="219">
        <v>11815</v>
      </c>
      <c r="BD161" s="219">
        <v>11815</v>
      </c>
      <c r="BE161" s="219">
        <v>11815</v>
      </c>
      <c r="BF161" s="219">
        <v>11815</v>
      </c>
      <c r="BG161" s="219">
        <v>11815</v>
      </c>
      <c r="BH161" s="219">
        <v>11815</v>
      </c>
      <c r="BI161" s="219">
        <v>11815</v>
      </c>
      <c r="BJ161" s="219">
        <v>11815</v>
      </c>
      <c r="BK161" s="219">
        <v>11815</v>
      </c>
      <c r="BL161" s="219">
        <v>11815</v>
      </c>
      <c r="BM161" s="219">
        <v>11815</v>
      </c>
      <c r="BN161" s="219">
        <v>11815</v>
      </c>
      <c r="BO161" s="219">
        <v>11815</v>
      </c>
      <c r="BP161" s="219">
        <v>11815</v>
      </c>
      <c r="BQ161" s="219">
        <v>11815</v>
      </c>
      <c r="BR161" s="219">
        <v>11815</v>
      </c>
      <c r="BS161" s="219">
        <v>11815</v>
      </c>
      <c r="BT161" s="219">
        <v>11815</v>
      </c>
      <c r="BU161" s="219">
        <v>11815</v>
      </c>
      <c r="BV161" s="219">
        <v>11815</v>
      </c>
      <c r="BW161" s="219">
        <v>11815</v>
      </c>
      <c r="BX161" s="219">
        <v>11815</v>
      </c>
      <c r="BY161" s="219">
        <v>11814</v>
      </c>
      <c r="BZ161" s="219">
        <v>11814</v>
      </c>
      <c r="CA161" s="219">
        <v>11814</v>
      </c>
      <c r="CB161" s="219">
        <v>11814</v>
      </c>
      <c r="CC161" s="219">
        <v>11814</v>
      </c>
      <c r="CD161" s="219">
        <v>11814</v>
      </c>
      <c r="CE161" s="219">
        <v>11814</v>
      </c>
      <c r="CF161" s="219">
        <v>11814</v>
      </c>
      <c r="CG161" s="219">
        <v>11814</v>
      </c>
      <c r="CH161" s="219">
        <v>11814</v>
      </c>
      <c r="CI161" s="219">
        <v>11813</v>
      </c>
      <c r="CJ161" s="219">
        <v>11812</v>
      </c>
      <c r="CK161" s="219">
        <v>11812</v>
      </c>
      <c r="CL161" s="219">
        <v>11812</v>
      </c>
      <c r="CM161" s="219">
        <v>11812</v>
      </c>
      <c r="CN161" s="219">
        <v>11812</v>
      </c>
      <c r="CO161" s="219">
        <v>11812</v>
      </c>
      <c r="CP161" s="219">
        <v>11812</v>
      </c>
      <c r="CQ161" s="219">
        <v>11812</v>
      </c>
      <c r="CR161" s="219">
        <v>11812</v>
      </c>
      <c r="CS161" s="219">
        <v>11812</v>
      </c>
      <c r="CT161" s="219">
        <v>11812</v>
      </c>
      <c r="CU161" s="219">
        <v>11812</v>
      </c>
      <c r="CV161" s="219">
        <v>11812</v>
      </c>
      <c r="CW161" s="219">
        <v>11812</v>
      </c>
      <c r="CX161" s="219">
        <v>11812</v>
      </c>
      <c r="CY161" s="219">
        <v>11812</v>
      </c>
      <c r="CZ161" s="219">
        <v>11812</v>
      </c>
      <c r="DA161" s="219">
        <v>11812</v>
      </c>
      <c r="DB161" s="219">
        <v>11812</v>
      </c>
      <c r="DC161" s="219">
        <v>11812</v>
      </c>
      <c r="DD161" s="219">
        <v>11812</v>
      </c>
      <c r="DE161" s="219">
        <v>11811</v>
      </c>
      <c r="DF161" s="219">
        <v>11808</v>
      </c>
      <c r="DG161" s="219">
        <v>11807</v>
      </c>
      <c r="DH161" s="219">
        <v>11802</v>
      </c>
      <c r="DI161" s="219">
        <v>11802</v>
      </c>
      <c r="DJ161" s="219">
        <v>11802</v>
      </c>
      <c r="DK161" s="219">
        <v>11802</v>
      </c>
      <c r="DL161" s="219">
        <v>11802</v>
      </c>
      <c r="DM161" s="219">
        <v>11805</v>
      </c>
      <c r="DN161" s="219">
        <v>11804</v>
      </c>
      <c r="DO161" s="219">
        <v>11801</v>
      </c>
      <c r="DP161" s="219">
        <v>11796</v>
      </c>
      <c r="DQ161" s="219">
        <v>11794</v>
      </c>
      <c r="DR161" s="219">
        <v>11792</v>
      </c>
      <c r="DS161" s="219">
        <v>11790</v>
      </c>
      <c r="DT161" s="219">
        <v>11746</v>
      </c>
      <c r="DU161" s="219">
        <v>11718</v>
      </c>
      <c r="DV161" s="219">
        <v>11697</v>
      </c>
      <c r="DW161" s="219">
        <v>11691</v>
      </c>
      <c r="DX161" s="219">
        <v>11689</v>
      </c>
      <c r="DY161" s="219">
        <v>11676</v>
      </c>
      <c r="DZ161" s="219">
        <v>11676</v>
      </c>
      <c r="EA161" s="219">
        <v>11661</v>
      </c>
      <c r="EB161" s="219">
        <v>11656</v>
      </c>
      <c r="EC161" s="219">
        <v>11645</v>
      </c>
      <c r="ED161" s="219">
        <v>11633</v>
      </c>
      <c r="EE161" s="219">
        <v>11616</v>
      </c>
      <c r="EF161" s="219">
        <v>11598</v>
      </c>
      <c r="EG161" s="219">
        <v>11582</v>
      </c>
      <c r="EH161" s="219"/>
      <c r="EI161" s="219"/>
      <c r="EJ161" s="219"/>
      <c r="EK161" s="219"/>
      <c r="EL161" s="219"/>
      <c r="EM161" s="219"/>
      <c r="EN161" s="231"/>
      <c r="EO161" s="239"/>
      <c r="EP161" s="226"/>
      <c r="EQ161" s="202"/>
      <c r="ER161" s="202"/>
      <c r="ES161" s="202"/>
      <c r="ET161" s="202"/>
      <c r="EU161" s="202"/>
      <c r="EV161" s="202"/>
      <c r="EW161" s="202"/>
      <c r="EX161" s="202"/>
      <c r="EY161" s="202"/>
      <c r="EZ161" s="202"/>
      <c r="FA161" s="202"/>
      <c r="FB161" s="202"/>
      <c r="FC161" s="202"/>
      <c r="FD161" s="202"/>
      <c r="FE161" s="202"/>
      <c r="FF161" s="202"/>
      <c r="FG161" s="202"/>
      <c r="FH161" s="202"/>
      <c r="FI161" s="202"/>
      <c r="FJ161" s="202"/>
      <c r="FK161" s="202"/>
      <c r="FL161" s="202"/>
      <c r="FM161" s="202"/>
      <c r="FN161" s="202"/>
      <c r="FO161" s="202"/>
      <c r="FP161" s="202"/>
      <c r="FQ161" s="202"/>
      <c r="FR161" s="202"/>
      <c r="FS161" s="202"/>
      <c r="FT161" s="202"/>
      <c r="FU161" s="202"/>
      <c r="FV161" s="202"/>
      <c r="FW161" s="202"/>
      <c r="FX161" s="202"/>
      <c r="FY161" s="202"/>
      <c r="FZ161" s="202"/>
      <c r="GA161" s="202"/>
      <c r="GB161" s="202"/>
      <c r="GC161" s="202"/>
      <c r="GD161" s="202"/>
      <c r="GE161" s="202"/>
      <c r="GF161" s="202"/>
      <c r="GG161" s="202"/>
      <c r="GH161" s="202"/>
      <c r="GI161" s="202"/>
      <c r="GJ161" s="202"/>
      <c r="GK161" s="202"/>
      <c r="GL161" s="202"/>
      <c r="GM161" s="202"/>
      <c r="GN161" s="202"/>
      <c r="GO161" s="202"/>
      <c r="GP161" s="202"/>
      <c r="GQ161" s="202"/>
      <c r="GR161" s="202"/>
      <c r="GS161" s="202"/>
      <c r="GT161" s="202"/>
      <c r="GU161" s="202"/>
      <c r="GV161" s="202"/>
      <c r="GW161" s="202"/>
      <c r="GX161" s="202"/>
      <c r="GY161" s="202"/>
      <c r="GZ161" s="202"/>
      <c r="HA161" s="202"/>
      <c r="HB161" s="202"/>
      <c r="HC161" s="202"/>
      <c r="HD161" s="202"/>
      <c r="HE161" s="202"/>
      <c r="HF161" s="202"/>
      <c r="HG161" s="202"/>
      <c r="HH161" s="202"/>
      <c r="HI161" s="202"/>
      <c r="HJ161" s="202"/>
      <c r="HK161" s="202"/>
      <c r="HL161" s="202"/>
      <c r="HM161" s="154"/>
      <c r="HN161" s="154"/>
      <c r="HO161" s="154"/>
      <c r="HP161" s="154"/>
      <c r="HQ161" s="154"/>
      <c r="HR161" s="154"/>
      <c r="HS161" s="154"/>
      <c r="HT161" s="154"/>
      <c r="HU161" s="154"/>
      <c r="HV161" s="154"/>
      <c r="HW161" s="166"/>
    </row>
    <row r="162" spans="1:231">
      <c r="A162" s="145">
        <f t="shared" si="50"/>
        <v>44518</v>
      </c>
      <c r="B162" s="219">
        <f>'Age&amp;Sex by occurrence date'!$AOR22</f>
        <v>14737</v>
      </c>
      <c r="C162" s="219">
        <v>12046</v>
      </c>
      <c r="D162" s="219">
        <v>12046</v>
      </c>
      <c r="E162" s="219">
        <v>12046</v>
      </c>
      <c r="F162" s="219">
        <v>12046</v>
      </c>
      <c r="G162" s="219">
        <v>12046</v>
      </c>
      <c r="H162" s="219">
        <v>12046</v>
      </c>
      <c r="I162" s="219">
        <v>12046</v>
      </c>
      <c r="J162" s="219">
        <v>12046</v>
      </c>
      <c r="K162" s="219">
        <v>12046</v>
      </c>
      <c r="L162" s="219">
        <v>12046</v>
      </c>
      <c r="M162" s="219">
        <v>12046</v>
      </c>
      <c r="N162" s="219">
        <v>12046</v>
      </c>
      <c r="O162" s="219">
        <v>12046</v>
      </c>
      <c r="P162" s="219">
        <v>12046</v>
      </c>
      <c r="Q162" s="219">
        <v>12045</v>
      </c>
      <c r="R162" s="219">
        <v>12045</v>
      </c>
      <c r="S162" s="219">
        <v>12045</v>
      </c>
      <c r="T162" s="219">
        <v>12040</v>
      </c>
      <c r="U162" s="219">
        <v>12040</v>
      </c>
      <c r="V162" s="219">
        <v>12039</v>
      </c>
      <c r="W162" s="219">
        <v>12039</v>
      </c>
      <c r="X162" s="219">
        <v>12039</v>
      </c>
      <c r="Y162" s="219">
        <v>12018</v>
      </c>
      <c r="Z162" s="219">
        <v>12012</v>
      </c>
      <c r="AA162" s="219">
        <v>11931</v>
      </c>
      <c r="AB162" s="219">
        <v>11768</v>
      </c>
      <c r="AC162" s="219">
        <v>11768</v>
      </c>
      <c r="AD162" s="219">
        <v>11768</v>
      </c>
      <c r="AE162" s="219">
        <v>11765</v>
      </c>
      <c r="AF162" s="219">
        <v>11765</v>
      </c>
      <c r="AG162" s="219">
        <v>11765</v>
      </c>
      <c r="AH162" s="219">
        <v>11765</v>
      </c>
      <c r="AI162" s="219">
        <v>11765</v>
      </c>
      <c r="AJ162" s="219">
        <v>11765</v>
      </c>
      <c r="AK162" s="219">
        <v>11765</v>
      </c>
      <c r="AL162" s="219">
        <v>11765</v>
      </c>
      <c r="AM162" s="219">
        <v>11765</v>
      </c>
      <c r="AN162" s="219">
        <v>11765</v>
      </c>
      <c r="AO162" s="219">
        <v>11765</v>
      </c>
      <c r="AP162" s="219">
        <v>11765</v>
      </c>
      <c r="AQ162" s="219">
        <v>11765</v>
      </c>
      <c r="AR162" s="219">
        <v>11765</v>
      </c>
      <c r="AS162" s="219">
        <v>11765</v>
      </c>
      <c r="AT162" s="219">
        <v>11765</v>
      </c>
      <c r="AU162" s="219">
        <v>11765</v>
      </c>
      <c r="AV162" s="219">
        <v>11765</v>
      </c>
      <c r="AW162" s="219">
        <v>11765</v>
      </c>
      <c r="AX162" s="219">
        <v>11765</v>
      </c>
      <c r="AY162" s="219">
        <v>11765</v>
      </c>
      <c r="AZ162" s="219">
        <v>11765</v>
      </c>
      <c r="BA162" s="219">
        <v>11765</v>
      </c>
      <c r="BB162" s="219">
        <v>11765</v>
      </c>
      <c r="BC162" s="219">
        <v>11765</v>
      </c>
      <c r="BD162" s="219">
        <v>11765</v>
      </c>
      <c r="BE162" s="219">
        <v>11765</v>
      </c>
      <c r="BF162" s="219">
        <v>11765</v>
      </c>
      <c r="BG162" s="219">
        <v>11765</v>
      </c>
      <c r="BH162" s="219">
        <v>11765</v>
      </c>
      <c r="BI162" s="219">
        <v>11765</v>
      </c>
      <c r="BJ162" s="219">
        <v>11765</v>
      </c>
      <c r="BK162" s="219">
        <v>11765</v>
      </c>
      <c r="BL162" s="219">
        <v>11765</v>
      </c>
      <c r="BM162" s="219">
        <v>11765</v>
      </c>
      <c r="BN162" s="219">
        <v>11765</v>
      </c>
      <c r="BO162" s="219">
        <v>11765</v>
      </c>
      <c r="BP162" s="219">
        <v>11765</v>
      </c>
      <c r="BQ162" s="219">
        <v>11765</v>
      </c>
      <c r="BR162" s="219">
        <v>11765</v>
      </c>
      <c r="BS162" s="219">
        <v>11765</v>
      </c>
      <c r="BT162" s="219">
        <v>11765</v>
      </c>
      <c r="BU162" s="219">
        <v>11765</v>
      </c>
      <c r="BV162" s="219">
        <v>11765</v>
      </c>
      <c r="BW162" s="219">
        <v>11765</v>
      </c>
      <c r="BX162" s="219">
        <v>11765</v>
      </c>
      <c r="BY162" s="219">
        <v>11764</v>
      </c>
      <c r="BZ162" s="219">
        <v>11764</v>
      </c>
      <c r="CA162" s="219">
        <v>11764</v>
      </c>
      <c r="CB162" s="219">
        <v>11764</v>
      </c>
      <c r="CC162" s="219">
        <v>11764</v>
      </c>
      <c r="CD162" s="219">
        <v>11764</v>
      </c>
      <c r="CE162" s="219">
        <v>11764</v>
      </c>
      <c r="CF162" s="219">
        <v>11764</v>
      </c>
      <c r="CG162" s="219">
        <v>11764</v>
      </c>
      <c r="CH162" s="219">
        <v>11764</v>
      </c>
      <c r="CI162" s="219">
        <v>11763</v>
      </c>
      <c r="CJ162" s="219">
        <v>11762</v>
      </c>
      <c r="CK162" s="219">
        <v>11762</v>
      </c>
      <c r="CL162" s="219">
        <v>11762</v>
      </c>
      <c r="CM162" s="219">
        <v>11762</v>
      </c>
      <c r="CN162" s="219">
        <v>11762</v>
      </c>
      <c r="CO162" s="219">
        <v>11762</v>
      </c>
      <c r="CP162" s="219">
        <v>11762</v>
      </c>
      <c r="CQ162" s="219">
        <v>11762</v>
      </c>
      <c r="CR162" s="219">
        <v>11762</v>
      </c>
      <c r="CS162" s="219">
        <v>11762</v>
      </c>
      <c r="CT162" s="219">
        <v>11762</v>
      </c>
      <c r="CU162" s="219">
        <v>11762</v>
      </c>
      <c r="CV162" s="219">
        <v>11762</v>
      </c>
      <c r="CW162" s="219">
        <v>11762</v>
      </c>
      <c r="CX162" s="219">
        <v>11762</v>
      </c>
      <c r="CY162" s="219">
        <v>11762</v>
      </c>
      <c r="CZ162" s="219">
        <v>11762</v>
      </c>
      <c r="DA162" s="219">
        <v>11762</v>
      </c>
      <c r="DB162" s="219">
        <v>11762</v>
      </c>
      <c r="DC162" s="219">
        <v>11762</v>
      </c>
      <c r="DD162" s="219">
        <v>11762</v>
      </c>
      <c r="DE162" s="219">
        <v>11761</v>
      </c>
      <c r="DF162" s="219">
        <v>11758</v>
      </c>
      <c r="DG162" s="219">
        <v>11757</v>
      </c>
      <c r="DH162" s="219">
        <v>11752</v>
      </c>
      <c r="DI162" s="219">
        <v>11752</v>
      </c>
      <c r="DJ162" s="219">
        <v>11752</v>
      </c>
      <c r="DK162" s="219">
        <v>11752</v>
      </c>
      <c r="DL162" s="219">
        <v>11752</v>
      </c>
      <c r="DM162" s="219">
        <v>11754</v>
      </c>
      <c r="DN162" s="219">
        <v>11753</v>
      </c>
      <c r="DO162" s="219">
        <v>11750</v>
      </c>
      <c r="DP162" s="219">
        <v>11746</v>
      </c>
      <c r="DQ162" s="219">
        <v>11745</v>
      </c>
      <c r="DR162" s="219">
        <v>11743</v>
      </c>
      <c r="DS162" s="219">
        <v>11742</v>
      </c>
      <c r="DT162" s="219">
        <v>11701</v>
      </c>
      <c r="DU162" s="219">
        <v>11673</v>
      </c>
      <c r="DV162" s="219">
        <v>11653</v>
      </c>
      <c r="DW162" s="219">
        <v>11651</v>
      </c>
      <c r="DX162" s="219">
        <v>11649</v>
      </c>
      <c r="DY162" s="219">
        <v>11638</v>
      </c>
      <c r="DZ162" s="219">
        <v>11638</v>
      </c>
      <c r="EA162" s="219">
        <v>11623</v>
      </c>
      <c r="EB162" s="219">
        <v>11618</v>
      </c>
      <c r="EC162" s="219">
        <v>11610</v>
      </c>
      <c r="ED162" s="219">
        <v>11602</v>
      </c>
      <c r="EE162" s="219">
        <v>11590</v>
      </c>
      <c r="EF162" s="219">
        <v>11575</v>
      </c>
      <c r="EG162" s="219">
        <v>11568</v>
      </c>
      <c r="EH162" s="219">
        <v>11545</v>
      </c>
      <c r="EI162" s="219"/>
      <c r="EJ162" s="219"/>
      <c r="EK162" s="219"/>
      <c r="EL162" s="219"/>
      <c r="EM162" s="219"/>
      <c r="EN162" s="231"/>
      <c r="EO162" s="239"/>
      <c r="EP162" s="226"/>
      <c r="EQ162" s="202"/>
      <c r="ER162" s="202"/>
      <c r="ES162" s="202"/>
      <c r="ET162" s="202"/>
      <c r="EU162" s="202"/>
      <c r="EV162" s="202"/>
      <c r="EW162" s="202"/>
      <c r="EX162" s="202"/>
      <c r="EY162" s="202"/>
      <c r="EZ162" s="202"/>
      <c r="FA162" s="202"/>
      <c r="FB162" s="202"/>
      <c r="FC162" s="202"/>
      <c r="FD162" s="202"/>
      <c r="FE162" s="202"/>
      <c r="FF162" s="202"/>
      <c r="FG162" s="202"/>
      <c r="FH162" s="202"/>
      <c r="FI162" s="202"/>
      <c r="FJ162" s="202"/>
      <c r="FK162" s="202"/>
      <c r="FL162" s="202"/>
      <c r="FM162" s="202"/>
      <c r="FN162" s="202"/>
      <c r="FO162" s="202"/>
      <c r="FP162" s="202"/>
      <c r="FQ162" s="202"/>
      <c r="FR162" s="202"/>
      <c r="FS162" s="202"/>
      <c r="FT162" s="202"/>
      <c r="FU162" s="202"/>
      <c r="FV162" s="202"/>
      <c r="FW162" s="202"/>
      <c r="FX162" s="202"/>
      <c r="FY162" s="202"/>
      <c r="FZ162" s="202"/>
      <c r="GA162" s="202"/>
      <c r="GB162" s="202"/>
      <c r="GC162" s="202"/>
      <c r="GD162" s="202"/>
      <c r="GE162" s="202"/>
      <c r="GF162" s="202"/>
      <c r="GG162" s="202"/>
      <c r="GH162" s="202"/>
      <c r="GI162" s="202"/>
      <c r="GJ162" s="202"/>
      <c r="GK162" s="202"/>
      <c r="GL162" s="202"/>
      <c r="GM162" s="202"/>
      <c r="GN162" s="202"/>
      <c r="GO162" s="202"/>
      <c r="GP162" s="202"/>
      <c r="GQ162" s="202"/>
      <c r="GR162" s="202"/>
      <c r="GS162" s="202"/>
      <c r="GT162" s="202"/>
      <c r="GU162" s="202"/>
      <c r="GV162" s="202"/>
      <c r="GW162" s="202"/>
      <c r="GX162" s="202"/>
      <c r="GY162" s="202"/>
      <c r="GZ162" s="202"/>
      <c r="HA162" s="202"/>
      <c r="HB162" s="202"/>
      <c r="HC162" s="202"/>
      <c r="HD162" s="202"/>
      <c r="HE162" s="202"/>
      <c r="HF162" s="202"/>
      <c r="HG162" s="202"/>
      <c r="HH162" s="202"/>
      <c r="HI162" s="202"/>
      <c r="HJ162" s="202"/>
      <c r="HK162" s="202"/>
      <c r="HL162" s="202"/>
      <c r="HM162" s="154"/>
      <c r="HN162" s="154"/>
      <c r="HO162" s="154"/>
      <c r="HP162" s="154"/>
      <c r="HQ162" s="154"/>
      <c r="HR162" s="154"/>
      <c r="HS162" s="154"/>
      <c r="HT162" s="154"/>
      <c r="HU162" s="154"/>
      <c r="HV162" s="154"/>
      <c r="HW162" s="166"/>
    </row>
    <row r="163" spans="1:231">
      <c r="A163" s="145">
        <f t="shared" ref="A163:A170" si="51">A164+1</f>
        <v>44517</v>
      </c>
      <c r="B163" s="219">
        <f>'Age&amp;Sex by occurrence date'!$AOY22</f>
        <v>14683</v>
      </c>
      <c r="C163" s="219">
        <v>12000</v>
      </c>
      <c r="D163" s="219">
        <v>12000</v>
      </c>
      <c r="E163" s="219">
        <v>12000</v>
      </c>
      <c r="F163" s="219">
        <v>12000</v>
      </c>
      <c r="G163" s="219">
        <v>12000</v>
      </c>
      <c r="H163" s="219">
        <v>12000</v>
      </c>
      <c r="I163" s="219">
        <v>12000</v>
      </c>
      <c r="J163" s="219">
        <v>12000</v>
      </c>
      <c r="K163" s="219">
        <v>12000</v>
      </c>
      <c r="L163" s="219">
        <v>12000</v>
      </c>
      <c r="M163" s="219">
        <v>12000</v>
      </c>
      <c r="N163" s="219">
        <v>12000</v>
      </c>
      <c r="O163" s="219">
        <v>12000</v>
      </c>
      <c r="P163" s="219">
        <v>12000</v>
      </c>
      <c r="Q163" s="219">
        <v>11999</v>
      </c>
      <c r="R163" s="219">
        <v>11999</v>
      </c>
      <c r="S163" s="219">
        <v>11999</v>
      </c>
      <c r="T163" s="219">
        <v>11994</v>
      </c>
      <c r="U163" s="219">
        <v>11994</v>
      </c>
      <c r="V163" s="219">
        <v>11993</v>
      </c>
      <c r="W163" s="219">
        <v>11993</v>
      </c>
      <c r="X163" s="219">
        <v>11993</v>
      </c>
      <c r="Y163" s="219">
        <v>11973</v>
      </c>
      <c r="Z163" s="219">
        <v>11967</v>
      </c>
      <c r="AA163" s="219">
        <v>11886</v>
      </c>
      <c r="AB163" s="219">
        <v>11724</v>
      </c>
      <c r="AC163" s="219">
        <v>11724</v>
      </c>
      <c r="AD163" s="219">
        <v>11724</v>
      </c>
      <c r="AE163" s="219">
        <v>11721</v>
      </c>
      <c r="AF163" s="219">
        <v>11721</v>
      </c>
      <c r="AG163" s="219">
        <v>11721</v>
      </c>
      <c r="AH163" s="219">
        <v>11721</v>
      </c>
      <c r="AI163" s="219">
        <v>11721</v>
      </c>
      <c r="AJ163" s="219">
        <v>11721</v>
      </c>
      <c r="AK163" s="219">
        <v>11721</v>
      </c>
      <c r="AL163" s="219">
        <v>11721</v>
      </c>
      <c r="AM163" s="219">
        <v>11721</v>
      </c>
      <c r="AN163" s="219">
        <v>11721</v>
      </c>
      <c r="AO163" s="219">
        <v>11721</v>
      </c>
      <c r="AP163" s="219">
        <v>11721</v>
      </c>
      <c r="AQ163" s="219">
        <v>11721</v>
      </c>
      <c r="AR163" s="219">
        <v>11721</v>
      </c>
      <c r="AS163" s="219">
        <v>11721</v>
      </c>
      <c r="AT163" s="219">
        <v>11721</v>
      </c>
      <c r="AU163" s="219">
        <v>11721</v>
      </c>
      <c r="AV163" s="219">
        <v>11721</v>
      </c>
      <c r="AW163" s="219">
        <v>11721</v>
      </c>
      <c r="AX163" s="219">
        <v>11721</v>
      </c>
      <c r="AY163" s="219">
        <v>11721</v>
      </c>
      <c r="AZ163" s="219">
        <v>11721</v>
      </c>
      <c r="BA163" s="219">
        <v>11721</v>
      </c>
      <c r="BB163" s="219">
        <v>11721</v>
      </c>
      <c r="BC163" s="219">
        <v>11721</v>
      </c>
      <c r="BD163" s="219">
        <v>11721</v>
      </c>
      <c r="BE163" s="219">
        <v>11721</v>
      </c>
      <c r="BF163" s="219">
        <v>11721</v>
      </c>
      <c r="BG163" s="219">
        <v>11721</v>
      </c>
      <c r="BH163" s="219">
        <v>11721</v>
      </c>
      <c r="BI163" s="219">
        <v>11721</v>
      </c>
      <c r="BJ163" s="219">
        <v>11721</v>
      </c>
      <c r="BK163" s="219">
        <v>11721</v>
      </c>
      <c r="BL163" s="219">
        <v>11721</v>
      </c>
      <c r="BM163" s="219">
        <v>11721</v>
      </c>
      <c r="BN163" s="219">
        <v>11721</v>
      </c>
      <c r="BO163" s="219">
        <v>11721</v>
      </c>
      <c r="BP163" s="219">
        <v>11721</v>
      </c>
      <c r="BQ163" s="219">
        <v>11721</v>
      </c>
      <c r="BR163" s="219">
        <v>11721</v>
      </c>
      <c r="BS163" s="219">
        <v>11721</v>
      </c>
      <c r="BT163" s="219">
        <v>11721</v>
      </c>
      <c r="BU163" s="219">
        <v>11721</v>
      </c>
      <c r="BV163" s="219">
        <v>11721</v>
      </c>
      <c r="BW163" s="219">
        <v>11721</v>
      </c>
      <c r="BX163" s="219">
        <v>11721</v>
      </c>
      <c r="BY163" s="219">
        <v>11720</v>
      </c>
      <c r="BZ163" s="219">
        <v>11720</v>
      </c>
      <c r="CA163" s="219">
        <v>11720</v>
      </c>
      <c r="CB163" s="219">
        <v>11720</v>
      </c>
      <c r="CC163" s="219">
        <v>11720</v>
      </c>
      <c r="CD163" s="219">
        <v>11720</v>
      </c>
      <c r="CE163" s="219">
        <v>11720</v>
      </c>
      <c r="CF163" s="219">
        <v>11720</v>
      </c>
      <c r="CG163" s="219">
        <v>11720</v>
      </c>
      <c r="CH163" s="219">
        <v>11720</v>
      </c>
      <c r="CI163" s="219">
        <v>11719</v>
      </c>
      <c r="CJ163" s="219">
        <v>11718</v>
      </c>
      <c r="CK163" s="219">
        <v>11718</v>
      </c>
      <c r="CL163" s="219">
        <v>11718</v>
      </c>
      <c r="CM163" s="219">
        <v>11718</v>
      </c>
      <c r="CN163" s="219">
        <v>11718</v>
      </c>
      <c r="CO163" s="219">
        <v>11718</v>
      </c>
      <c r="CP163" s="219">
        <v>11718</v>
      </c>
      <c r="CQ163" s="219">
        <v>11718</v>
      </c>
      <c r="CR163" s="219">
        <v>11718</v>
      </c>
      <c r="CS163" s="219">
        <v>11718</v>
      </c>
      <c r="CT163" s="219">
        <v>11718</v>
      </c>
      <c r="CU163" s="219">
        <v>11718</v>
      </c>
      <c r="CV163" s="219">
        <v>11718</v>
      </c>
      <c r="CW163" s="219">
        <v>11718</v>
      </c>
      <c r="CX163" s="219">
        <v>11718</v>
      </c>
      <c r="CY163" s="219">
        <v>11718</v>
      </c>
      <c r="CZ163" s="219">
        <v>11718</v>
      </c>
      <c r="DA163" s="219">
        <v>11718</v>
      </c>
      <c r="DB163" s="219">
        <v>11718</v>
      </c>
      <c r="DC163" s="219">
        <v>11718</v>
      </c>
      <c r="DD163" s="219">
        <v>11718</v>
      </c>
      <c r="DE163" s="219">
        <v>11717</v>
      </c>
      <c r="DF163" s="219">
        <v>11714</v>
      </c>
      <c r="DG163" s="219">
        <v>11713</v>
      </c>
      <c r="DH163" s="219">
        <v>11708</v>
      </c>
      <c r="DI163" s="219">
        <v>11708</v>
      </c>
      <c r="DJ163" s="219">
        <v>11708</v>
      </c>
      <c r="DK163" s="219">
        <v>11708</v>
      </c>
      <c r="DL163" s="219">
        <v>11709</v>
      </c>
      <c r="DM163" s="219">
        <v>11712</v>
      </c>
      <c r="DN163" s="219">
        <v>11711</v>
      </c>
      <c r="DO163" s="219">
        <v>11708</v>
      </c>
      <c r="DP163" s="219">
        <v>11704</v>
      </c>
      <c r="DQ163" s="219">
        <v>11703</v>
      </c>
      <c r="DR163" s="219">
        <v>11702</v>
      </c>
      <c r="DS163" s="219">
        <v>11701</v>
      </c>
      <c r="DT163" s="219">
        <v>11660</v>
      </c>
      <c r="DU163" s="219">
        <v>11633</v>
      </c>
      <c r="DV163" s="219">
        <v>11613</v>
      </c>
      <c r="DW163" s="219">
        <v>11614</v>
      </c>
      <c r="DX163" s="219">
        <v>11613</v>
      </c>
      <c r="DY163" s="219">
        <v>11601</v>
      </c>
      <c r="DZ163" s="219">
        <v>11601</v>
      </c>
      <c r="EA163" s="219">
        <v>11587</v>
      </c>
      <c r="EB163" s="219">
        <v>11582</v>
      </c>
      <c r="EC163" s="219">
        <v>11577</v>
      </c>
      <c r="ED163" s="219">
        <v>11572</v>
      </c>
      <c r="EE163" s="219">
        <v>11562</v>
      </c>
      <c r="EF163" s="219">
        <v>11553</v>
      </c>
      <c r="EG163" s="219">
        <v>11548</v>
      </c>
      <c r="EH163" s="219">
        <v>11538</v>
      </c>
      <c r="EI163" s="219">
        <v>11525</v>
      </c>
      <c r="EJ163" s="219"/>
      <c r="EK163" s="219"/>
      <c r="EL163" s="219"/>
      <c r="EM163" s="219"/>
      <c r="EN163" s="231"/>
      <c r="EO163" s="239"/>
      <c r="EP163" s="226"/>
      <c r="EQ163" s="202"/>
      <c r="ER163" s="202"/>
      <c r="ES163" s="202"/>
      <c r="ET163" s="202"/>
      <c r="EU163" s="202"/>
      <c r="EV163" s="202"/>
      <c r="EW163" s="202"/>
      <c r="EX163" s="202"/>
      <c r="EY163" s="202"/>
      <c r="EZ163" s="202"/>
      <c r="FA163" s="202"/>
      <c r="FB163" s="202"/>
      <c r="FC163" s="202"/>
      <c r="FD163" s="202"/>
      <c r="FE163" s="202"/>
      <c r="FF163" s="202"/>
      <c r="FG163" s="202"/>
      <c r="FH163" s="202"/>
      <c r="FI163" s="202"/>
      <c r="FJ163" s="202"/>
      <c r="FK163" s="202"/>
      <c r="FL163" s="202"/>
      <c r="FM163" s="202"/>
      <c r="FN163" s="202"/>
      <c r="FO163" s="202"/>
      <c r="FP163" s="202"/>
      <c r="FQ163" s="202"/>
      <c r="FR163" s="202"/>
      <c r="FS163" s="202"/>
      <c r="FT163" s="202"/>
      <c r="FU163" s="202"/>
      <c r="FV163" s="202"/>
      <c r="FW163" s="202"/>
      <c r="FX163" s="202"/>
      <c r="FY163" s="202"/>
      <c r="FZ163" s="202"/>
      <c r="GA163" s="202"/>
      <c r="GB163" s="202"/>
      <c r="GC163" s="202"/>
      <c r="GD163" s="202"/>
      <c r="GE163" s="202"/>
      <c r="GF163" s="202"/>
      <c r="GG163" s="202"/>
      <c r="GH163" s="202"/>
      <c r="GI163" s="202"/>
      <c r="GJ163" s="202"/>
      <c r="GK163" s="202"/>
      <c r="GL163" s="202"/>
      <c r="GM163" s="202"/>
      <c r="GN163" s="202"/>
      <c r="GO163" s="202"/>
      <c r="GP163" s="202"/>
      <c r="GQ163" s="202"/>
      <c r="GR163" s="202"/>
      <c r="GS163" s="202"/>
      <c r="GT163" s="202"/>
      <c r="GU163" s="202"/>
      <c r="GV163" s="202"/>
      <c r="GW163" s="202"/>
      <c r="GX163" s="202"/>
      <c r="GY163" s="202"/>
      <c r="GZ163" s="202"/>
      <c r="HA163" s="202"/>
      <c r="HB163" s="202"/>
      <c r="HC163" s="202"/>
      <c r="HD163" s="202"/>
      <c r="HE163" s="202"/>
      <c r="HF163" s="202"/>
      <c r="HG163" s="202"/>
      <c r="HH163" s="202"/>
      <c r="HI163" s="202"/>
      <c r="HJ163" s="202"/>
      <c r="HK163" s="202"/>
      <c r="HL163" s="202"/>
      <c r="HM163" s="154"/>
      <c r="HN163" s="154"/>
      <c r="HO163" s="154"/>
      <c r="HP163" s="154"/>
      <c r="HQ163" s="154"/>
      <c r="HR163" s="154"/>
      <c r="HS163" s="154"/>
      <c r="HT163" s="154"/>
      <c r="HU163" s="154"/>
      <c r="HV163" s="154"/>
      <c r="HW163" s="166"/>
    </row>
    <row r="164" spans="1:231">
      <c r="A164" s="145">
        <f t="shared" si="51"/>
        <v>44516</v>
      </c>
      <c r="B164" s="219">
        <f>'Age&amp;Sex by occurrence date'!$APF22</f>
        <v>14624</v>
      </c>
      <c r="C164" s="219">
        <v>11950</v>
      </c>
      <c r="D164" s="219">
        <v>11950</v>
      </c>
      <c r="E164" s="219">
        <v>11950</v>
      </c>
      <c r="F164" s="219">
        <v>11950</v>
      </c>
      <c r="G164" s="219">
        <v>11950</v>
      </c>
      <c r="H164" s="219">
        <v>11950</v>
      </c>
      <c r="I164" s="219">
        <v>11950</v>
      </c>
      <c r="J164" s="219">
        <v>11950</v>
      </c>
      <c r="K164" s="219">
        <v>11950</v>
      </c>
      <c r="L164" s="219">
        <v>11950</v>
      </c>
      <c r="M164" s="219">
        <v>11950</v>
      </c>
      <c r="N164" s="219">
        <v>11950</v>
      </c>
      <c r="O164" s="219">
        <v>11950</v>
      </c>
      <c r="P164" s="219">
        <v>11950</v>
      </c>
      <c r="Q164" s="219">
        <v>11949</v>
      </c>
      <c r="R164" s="219">
        <v>11949</v>
      </c>
      <c r="S164" s="219">
        <v>11949</v>
      </c>
      <c r="T164" s="219">
        <v>11945</v>
      </c>
      <c r="U164" s="219">
        <v>11945</v>
      </c>
      <c r="V164" s="219">
        <v>11944</v>
      </c>
      <c r="W164" s="219">
        <v>11944</v>
      </c>
      <c r="X164" s="219">
        <v>11944</v>
      </c>
      <c r="Y164" s="219">
        <v>11927</v>
      </c>
      <c r="Z164" s="219">
        <v>11921</v>
      </c>
      <c r="AA164" s="219">
        <v>11840</v>
      </c>
      <c r="AB164" s="219">
        <v>11678</v>
      </c>
      <c r="AC164" s="219">
        <v>11678</v>
      </c>
      <c r="AD164" s="219">
        <v>11678</v>
      </c>
      <c r="AE164" s="219">
        <v>11675</v>
      </c>
      <c r="AF164" s="219">
        <v>11675</v>
      </c>
      <c r="AG164" s="219">
        <v>11675</v>
      </c>
      <c r="AH164" s="219">
        <v>11675</v>
      </c>
      <c r="AI164" s="219">
        <v>11675</v>
      </c>
      <c r="AJ164" s="219">
        <v>11675</v>
      </c>
      <c r="AK164" s="219">
        <v>11675</v>
      </c>
      <c r="AL164" s="219">
        <v>11675</v>
      </c>
      <c r="AM164" s="219">
        <v>11675</v>
      </c>
      <c r="AN164" s="219">
        <v>11675</v>
      </c>
      <c r="AO164" s="219">
        <v>11675</v>
      </c>
      <c r="AP164" s="219">
        <v>11675</v>
      </c>
      <c r="AQ164" s="219">
        <v>11675</v>
      </c>
      <c r="AR164" s="219">
        <v>11675</v>
      </c>
      <c r="AS164" s="219">
        <v>11675</v>
      </c>
      <c r="AT164" s="219">
        <v>11675</v>
      </c>
      <c r="AU164" s="219">
        <v>11675</v>
      </c>
      <c r="AV164" s="219">
        <v>11675</v>
      </c>
      <c r="AW164" s="219">
        <v>11675</v>
      </c>
      <c r="AX164" s="219">
        <v>11675</v>
      </c>
      <c r="AY164" s="219">
        <v>11675</v>
      </c>
      <c r="AZ164" s="219">
        <v>11675</v>
      </c>
      <c r="BA164" s="219">
        <v>11675</v>
      </c>
      <c r="BB164" s="219">
        <v>11675</v>
      </c>
      <c r="BC164" s="219">
        <v>11675</v>
      </c>
      <c r="BD164" s="219">
        <v>11675</v>
      </c>
      <c r="BE164" s="219">
        <v>11675</v>
      </c>
      <c r="BF164" s="219">
        <v>11675</v>
      </c>
      <c r="BG164" s="219">
        <v>11675</v>
      </c>
      <c r="BH164" s="219">
        <v>11675</v>
      </c>
      <c r="BI164" s="219">
        <v>11675</v>
      </c>
      <c r="BJ164" s="219">
        <v>11675</v>
      </c>
      <c r="BK164" s="219">
        <v>11675</v>
      </c>
      <c r="BL164" s="219">
        <v>11675</v>
      </c>
      <c r="BM164" s="219">
        <v>11675</v>
      </c>
      <c r="BN164" s="219">
        <v>11675</v>
      </c>
      <c r="BO164" s="219">
        <v>11675</v>
      </c>
      <c r="BP164" s="219">
        <v>11675</v>
      </c>
      <c r="BQ164" s="219">
        <v>11675</v>
      </c>
      <c r="BR164" s="219">
        <v>11675</v>
      </c>
      <c r="BS164" s="219">
        <v>11675</v>
      </c>
      <c r="BT164" s="219">
        <v>11675</v>
      </c>
      <c r="BU164" s="219">
        <v>11675</v>
      </c>
      <c r="BV164" s="219">
        <v>11675</v>
      </c>
      <c r="BW164" s="219">
        <v>11675</v>
      </c>
      <c r="BX164" s="219">
        <v>11675</v>
      </c>
      <c r="BY164" s="219">
        <v>11674</v>
      </c>
      <c r="BZ164" s="219">
        <v>11674</v>
      </c>
      <c r="CA164" s="219">
        <v>11674</v>
      </c>
      <c r="CB164" s="219">
        <v>11674</v>
      </c>
      <c r="CC164" s="219">
        <v>11674</v>
      </c>
      <c r="CD164" s="219">
        <v>11674</v>
      </c>
      <c r="CE164" s="219">
        <v>11674</v>
      </c>
      <c r="CF164" s="219">
        <v>11674</v>
      </c>
      <c r="CG164" s="219">
        <v>11674</v>
      </c>
      <c r="CH164" s="219">
        <v>11674</v>
      </c>
      <c r="CI164" s="219">
        <v>11674</v>
      </c>
      <c r="CJ164" s="219">
        <v>11673</v>
      </c>
      <c r="CK164" s="219">
        <v>11673</v>
      </c>
      <c r="CL164" s="219">
        <v>11673</v>
      </c>
      <c r="CM164" s="219">
        <v>11673</v>
      </c>
      <c r="CN164" s="219">
        <v>11673</v>
      </c>
      <c r="CO164" s="219">
        <v>11673</v>
      </c>
      <c r="CP164" s="219">
        <v>11673</v>
      </c>
      <c r="CQ164" s="219">
        <v>11673</v>
      </c>
      <c r="CR164" s="219">
        <v>11673</v>
      </c>
      <c r="CS164" s="219">
        <v>11673</v>
      </c>
      <c r="CT164" s="219">
        <v>11673</v>
      </c>
      <c r="CU164" s="219">
        <v>11673</v>
      </c>
      <c r="CV164" s="219">
        <v>11673</v>
      </c>
      <c r="CW164" s="219">
        <v>11673</v>
      </c>
      <c r="CX164" s="219">
        <v>11673</v>
      </c>
      <c r="CY164" s="219">
        <v>11673</v>
      </c>
      <c r="CZ164" s="219">
        <v>11673</v>
      </c>
      <c r="DA164" s="219">
        <v>11673</v>
      </c>
      <c r="DB164" s="219">
        <v>11673</v>
      </c>
      <c r="DC164" s="219">
        <v>11673</v>
      </c>
      <c r="DD164" s="219">
        <v>11673</v>
      </c>
      <c r="DE164" s="219">
        <v>11672</v>
      </c>
      <c r="DF164" s="219">
        <v>11669</v>
      </c>
      <c r="DG164" s="219">
        <v>11668</v>
      </c>
      <c r="DH164" s="219">
        <v>11663</v>
      </c>
      <c r="DI164" s="219">
        <v>11663</v>
      </c>
      <c r="DJ164" s="219">
        <v>11663</v>
      </c>
      <c r="DK164" s="219">
        <v>11663</v>
      </c>
      <c r="DL164" s="219">
        <v>11664</v>
      </c>
      <c r="DM164" s="219">
        <v>11668</v>
      </c>
      <c r="DN164" s="219">
        <v>11667</v>
      </c>
      <c r="DO164" s="219">
        <v>11664</v>
      </c>
      <c r="DP164" s="219">
        <v>11660</v>
      </c>
      <c r="DQ164" s="219">
        <v>11659</v>
      </c>
      <c r="DR164" s="219">
        <v>11658</v>
      </c>
      <c r="DS164" s="219">
        <v>11657</v>
      </c>
      <c r="DT164" s="219">
        <v>11616</v>
      </c>
      <c r="DU164" s="219">
        <v>11589</v>
      </c>
      <c r="DV164" s="219">
        <v>11570</v>
      </c>
      <c r="DW164" s="219">
        <v>11571</v>
      </c>
      <c r="DX164" s="219">
        <v>11570</v>
      </c>
      <c r="DY164" s="219">
        <v>11558</v>
      </c>
      <c r="DZ164" s="219">
        <v>11558</v>
      </c>
      <c r="EA164" s="219">
        <v>11544</v>
      </c>
      <c r="EB164" s="219">
        <v>11540</v>
      </c>
      <c r="EC164" s="219">
        <v>11535</v>
      </c>
      <c r="ED164" s="219">
        <v>11533</v>
      </c>
      <c r="EE164" s="219">
        <v>11525</v>
      </c>
      <c r="EF164" s="219">
        <v>11516</v>
      </c>
      <c r="EG164" s="219">
        <v>11513</v>
      </c>
      <c r="EH164" s="219">
        <v>11508</v>
      </c>
      <c r="EI164" s="219">
        <v>11501</v>
      </c>
      <c r="EJ164" s="219">
        <v>11486</v>
      </c>
      <c r="EK164" s="219"/>
      <c r="EL164" s="219"/>
      <c r="EM164" s="219"/>
      <c r="EN164" s="231"/>
      <c r="EO164" s="239"/>
      <c r="EP164" s="226"/>
      <c r="EQ164" s="202"/>
      <c r="ER164" s="202"/>
      <c r="ES164" s="202"/>
      <c r="ET164" s="202"/>
      <c r="EU164" s="202"/>
      <c r="EV164" s="202"/>
      <c r="EW164" s="202"/>
      <c r="EX164" s="202"/>
      <c r="EY164" s="202"/>
      <c r="EZ164" s="202"/>
      <c r="FA164" s="202"/>
      <c r="FB164" s="202"/>
      <c r="FC164" s="202"/>
      <c r="FD164" s="202"/>
      <c r="FE164" s="202"/>
      <c r="FF164" s="202"/>
      <c r="FG164" s="202"/>
      <c r="FH164" s="202"/>
      <c r="FI164" s="202"/>
      <c r="FJ164" s="202"/>
      <c r="FK164" s="202"/>
      <c r="FL164" s="202"/>
      <c r="FM164" s="202"/>
      <c r="FN164" s="202"/>
      <c r="FO164" s="202"/>
      <c r="FP164" s="202"/>
      <c r="FQ164" s="202"/>
      <c r="FR164" s="202"/>
      <c r="FS164" s="202"/>
      <c r="FT164" s="202"/>
      <c r="FU164" s="202"/>
      <c r="FV164" s="202"/>
      <c r="FW164" s="202"/>
      <c r="FX164" s="202"/>
      <c r="FY164" s="202"/>
      <c r="FZ164" s="202"/>
      <c r="GA164" s="202"/>
      <c r="GB164" s="202"/>
      <c r="GC164" s="202"/>
      <c r="GD164" s="202"/>
      <c r="GE164" s="202"/>
      <c r="GF164" s="202"/>
      <c r="GG164" s="202"/>
      <c r="GH164" s="202"/>
      <c r="GI164" s="202"/>
      <c r="GJ164" s="202"/>
      <c r="GK164" s="202"/>
      <c r="GL164" s="202"/>
      <c r="GM164" s="202"/>
      <c r="GN164" s="202"/>
      <c r="GO164" s="202"/>
      <c r="GP164" s="202"/>
      <c r="GQ164" s="202"/>
      <c r="GR164" s="202"/>
      <c r="GS164" s="202"/>
      <c r="GT164" s="202"/>
      <c r="GU164" s="202"/>
      <c r="GV164" s="202"/>
      <c r="GW164" s="202"/>
      <c r="GX164" s="202"/>
      <c r="GY164" s="202"/>
      <c r="GZ164" s="202"/>
      <c r="HA164" s="202"/>
      <c r="HB164" s="202"/>
      <c r="HC164" s="202"/>
      <c r="HD164" s="202"/>
      <c r="HE164" s="202"/>
      <c r="HF164" s="202"/>
      <c r="HG164" s="202"/>
      <c r="HH164" s="202"/>
      <c r="HI164" s="202"/>
      <c r="HJ164" s="202"/>
      <c r="HK164" s="202"/>
      <c r="HL164" s="202"/>
      <c r="HM164" s="154"/>
      <c r="HN164" s="154"/>
      <c r="HO164" s="154"/>
      <c r="HP164" s="154"/>
      <c r="HQ164" s="154"/>
      <c r="HR164" s="154"/>
      <c r="HS164" s="154"/>
      <c r="HT164" s="154"/>
      <c r="HU164" s="154"/>
      <c r="HV164" s="154"/>
      <c r="HW164" s="166"/>
    </row>
    <row r="165" spans="1:231">
      <c r="A165" s="145">
        <f t="shared" si="51"/>
        <v>44515</v>
      </c>
      <c r="B165" s="219">
        <f>'Age&amp;Sex by occurrence date'!$APM22</f>
        <v>14572</v>
      </c>
      <c r="C165" s="219">
        <v>11910</v>
      </c>
      <c r="D165" s="219">
        <v>11910</v>
      </c>
      <c r="E165" s="219">
        <v>11910</v>
      </c>
      <c r="F165" s="219">
        <v>11910</v>
      </c>
      <c r="G165" s="219">
        <v>11910</v>
      </c>
      <c r="H165" s="219">
        <v>11910</v>
      </c>
      <c r="I165" s="219">
        <v>11910</v>
      </c>
      <c r="J165" s="219">
        <v>11910</v>
      </c>
      <c r="K165" s="219">
        <v>11910</v>
      </c>
      <c r="L165" s="219">
        <v>11910</v>
      </c>
      <c r="M165" s="219">
        <v>11910</v>
      </c>
      <c r="N165" s="219">
        <v>11910</v>
      </c>
      <c r="O165" s="219">
        <v>11910</v>
      </c>
      <c r="P165" s="219">
        <v>11910</v>
      </c>
      <c r="Q165" s="219">
        <v>11909</v>
      </c>
      <c r="R165" s="219">
        <v>11909</v>
      </c>
      <c r="S165" s="219">
        <v>11909</v>
      </c>
      <c r="T165" s="219">
        <v>11905</v>
      </c>
      <c r="U165" s="219">
        <v>11905</v>
      </c>
      <c r="V165" s="219">
        <v>11904</v>
      </c>
      <c r="W165" s="219">
        <v>11904</v>
      </c>
      <c r="X165" s="219">
        <v>11904</v>
      </c>
      <c r="Y165" s="219">
        <v>11888</v>
      </c>
      <c r="Z165" s="219">
        <v>11882</v>
      </c>
      <c r="AA165" s="219">
        <v>11802</v>
      </c>
      <c r="AB165" s="219">
        <v>11640</v>
      </c>
      <c r="AC165" s="219">
        <v>11640</v>
      </c>
      <c r="AD165" s="219">
        <v>11640</v>
      </c>
      <c r="AE165" s="219">
        <v>11637</v>
      </c>
      <c r="AF165" s="219">
        <v>11637</v>
      </c>
      <c r="AG165" s="219">
        <v>11637</v>
      </c>
      <c r="AH165" s="219">
        <v>11637</v>
      </c>
      <c r="AI165" s="219">
        <v>11637</v>
      </c>
      <c r="AJ165" s="219">
        <v>11637</v>
      </c>
      <c r="AK165" s="219">
        <v>11637</v>
      </c>
      <c r="AL165" s="219">
        <v>11637</v>
      </c>
      <c r="AM165" s="219">
        <v>11637</v>
      </c>
      <c r="AN165" s="219">
        <v>11637</v>
      </c>
      <c r="AO165" s="219">
        <v>11637</v>
      </c>
      <c r="AP165" s="219">
        <v>11637</v>
      </c>
      <c r="AQ165" s="219">
        <v>11637</v>
      </c>
      <c r="AR165" s="219">
        <v>11637</v>
      </c>
      <c r="AS165" s="219">
        <v>11637</v>
      </c>
      <c r="AT165" s="219">
        <v>11637</v>
      </c>
      <c r="AU165" s="219">
        <v>11637</v>
      </c>
      <c r="AV165" s="219">
        <v>11637</v>
      </c>
      <c r="AW165" s="219">
        <v>11637</v>
      </c>
      <c r="AX165" s="219">
        <v>11637</v>
      </c>
      <c r="AY165" s="219">
        <v>11637</v>
      </c>
      <c r="AZ165" s="219">
        <v>11637</v>
      </c>
      <c r="BA165" s="219">
        <v>11637</v>
      </c>
      <c r="BB165" s="219">
        <v>11637</v>
      </c>
      <c r="BC165" s="219">
        <v>11637</v>
      </c>
      <c r="BD165" s="219">
        <v>11637</v>
      </c>
      <c r="BE165" s="219">
        <v>11637</v>
      </c>
      <c r="BF165" s="219">
        <v>11637</v>
      </c>
      <c r="BG165" s="219">
        <v>11637</v>
      </c>
      <c r="BH165" s="219">
        <v>11637</v>
      </c>
      <c r="BI165" s="219">
        <v>11637</v>
      </c>
      <c r="BJ165" s="219">
        <v>11637</v>
      </c>
      <c r="BK165" s="219">
        <v>11637</v>
      </c>
      <c r="BL165" s="219">
        <v>11637</v>
      </c>
      <c r="BM165" s="219">
        <v>11637</v>
      </c>
      <c r="BN165" s="219">
        <v>11637</v>
      </c>
      <c r="BO165" s="219">
        <v>11637</v>
      </c>
      <c r="BP165" s="219">
        <v>11637</v>
      </c>
      <c r="BQ165" s="219">
        <v>11637</v>
      </c>
      <c r="BR165" s="219">
        <v>11637</v>
      </c>
      <c r="BS165" s="219">
        <v>11637</v>
      </c>
      <c r="BT165" s="219">
        <v>11637</v>
      </c>
      <c r="BU165" s="219">
        <v>11637</v>
      </c>
      <c r="BV165" s="219">
        <v>11637</v>
      </c>
      <c r="BW165" s="219">
        <v>11637</v>
      </c>
      <c r="BX165" s="219">
        <v>11637</v>
      </c>
      <c r="BY165" s="219">
        <v>11636</v>
      </c>
      <c r="BZ165" s="219">
        <v>11636</v>
      </c>
      <c r="CA165" s="219">
        <v>11636</v>
      </c>
      <c r="CB165" s="219">
        <v>11636</v>
      </c>
      <c r="CC165" s="219">
        <v>11636</v>
      </c>
      <c r="CD165" s="219">
        <v>11636</v>
      </c>
      <c r="CE165" s="219">
        <v>11636</v>
      </c>
      <c r="CF165" s="219">
        <v>11636</v>
      </c>
      <c r="CG165" s="219">
        <v>11636</v>
      </c>
      <c r="CH165" s="219">
        <v>11636</v>
      </c>
      <c r="CI165" s="219">
        <v>11636</v>
      </c>
      <c r="CJ165" s="219">
        <v>11635</v>
      </c>
      <c r="CK165" s="219">
        <v>11635</v>
      </c>
      <c r="CL165" s="219">
        <v>11635</v>
      </c>
      <c r="CM165" s="219">
        <v>11635</v>
      </c>
      <c r="CN165" s="219">
        <v>11635</v>
      </c>
      <c r="CO165" s="219">
        <v>11635</v>
      </c>
      <c r="CP165" s="219">
        <v>11635</v>
      </c>
      <c r="CQ165" s="219">
        <v>11635</v>
      </c>
      <c r="CR165" s="219">
        <v>11635</v>
      </c>
      <c r="CS165" s="219">
        <v>11635</v>
      </c>
      <c r="CT165" s="219">
        <v>11635</v>
      </c>
      <c r="CU165" s="219">
        <v>11635</v>
      </c>
      <c r="CV165" s="219">
        <v>11635</v>
      </c>
      <c r="CW165" s="219">
        <v>11635</v>
      </c>
      <c r="CX165" s="219">
        <v>11635</v>
      </c>
      <c r="CY165" s="219">
        <v>11635</v>
      </c>
      <c r="CZ165" s="219">
        <v>11635</v>
      </c>
      <c r="DA165" s="219">
        <v>11635</v>
      </c>
      <c r="DB165" s="219">
        <v>11635</v>
      </c>
      <c r="DC165" s="219">
        <v>11635</v>
      </c>
      <c r="DD165" s="219">
        <v>11635</v>
      </c>
      <c r="DE165" s="219">
        <v>11634</v>
      </c>
      <c r="DF165" s="219">
        <v>11632</v>
      </c>
      <c r="DG165" s="219">
        <v>11631</v>
      </c>
      <c r="DH165" s="219">
        <v>11626</v>
      </c>
      <c r="DI165" s="219">
        <v>11626</v>
      </c>
      <c r="DJ165" s="219">
        <v>11626</v>
      </c>
      <c r="DK165" s="219">
        <v>11626</v>
      </c>
      <c r="DL165" s="219">
        <v>11627</v>
      </c>
      <c r="DM165" s="219">
        <v>11631</v>
      </c>
      <c r="DN165" s="219">
        <v>11630</v>
      </c>
      <c r="DO165" s="219">
        <v>11627</v>
      </c>
      <c r="DP165" s="219">
        <v>11623</v>
      </c>
      <c r="DQ165" s="219">
        <v>11622</v>
      </c>
      <c r="DR165" s="219">
        <v>11621</v>
      </c>
      <c r="DS165" s="219">
        <v>11620</v>
      </c>
      <c r="DT165" s="219">
        <v>11581</v>
      </c>
      <c r="DU165" s="219">
        <v>11554</v>
      </c>
      <c r="DV165" s="219">
        <v>11538</v>
      </c>
      <c r="DW165" s="219">
        <v>11541</v>
      </c>
      <c r="DX165" s="219">
        <v>11540</v>
      </c>
      <c r="DY165" s="219">
        <v>11528</v>
      </c>
      <c r="DZ165" s="219">
        <v>11528</v>
      </c>
      <c r="EA165" s="219">
        <v>11516</v>
      </c>
      <c r="EB165" s="219">
        <v>11512</v>
      </c>
      <c r="EC165" s="219">
        <v>11508</v>
      </c>
      <c r="ED165" s="219">
        <v>11506</v>
      </c>
      <c r="EE165" s="219">
        <v>11499</v>
      </c>
      <c r="EF165" s="219">
        <v>11491</v>
      </c>
      <c r="EG165" s="219">
        <v>11488</v>
      </c>
      <c r="EH165" s="219">
        <v>11486</v>
      </c>
      <c r="EI165" s="219">
        <v>11480</v>
      </c>
      <c r="EJ165" s="219">
        <v>11473</v>
      </c>
      <c r="EK165" s="219">
        <v>11457</v>
      </c>
      <c r="EL165" s="219"/>
      <c r="EM165" s="219"/>
      <c r="EN165" s="231"/>
      <c r="EO165" s="239"/>
      <c r="EP165" s="226"/>
      <c r="EQ165" s="202"/>
      <c r="ER165" s="202"/>
      <c r="ES165" s="202"/>
      <c r="ET165" s="202"/>
      <c r="EU165" s="202"/>
      <c r="EV165" s="202"/>
      <c r="EW165" s="202"/>
      <c r="EX165" s="202"/>
      <c r="EY165" s="202"/>
      <c r="EZ165" s="202"/>
      <c r="FA165" s="202"/>
      <c r="FB165" s="202"/>
      <c r="FC165" s="202"/>
      <c r="FD165" s="202"/>
      <c r="FE165" s="202"/>
      <c r="FF165" s="202"/>
      <c r="FG165" s="202"/>
      <c r="FH165" s="202"/>
      <c r="FI165" s="202"/>
      <c r="FJ165" s="202"/>
      <c r="FK165" s="202"/>
      <c r="FL165" s="202"/>
      <c r="FM165" s="202"/>
      <c r="FN165" s="202"/>
      <c r="FO165" s="202"/>
      <c r="FP165" s="202"/>
      <c r="FQ165" s="202"/>
      <c r="FR165" s="202"/>
      <c r="FS165" s="202"/>
      <c r="FT165" s="202"/>
      <c r="FU165" s="202"/>
      <c r="FV165" s="202"/>
      <c r="FW165" s="202"/>
      <c r="FX165" s="202"/>
      <c r="FY165" s="202"/>
      <c r="FZ165" s="202"/>
      <c r="GA165" s="202"/>
      <c r="GB165" s="202"/>
      <c r="GC165" s="202"/>
      <c r="GD165" s="202"/>
      <c r="GE165" s="202"/>
      <c r="GF165" s="202"/>
      <c r="GG165" s="202"/>
      <c r="GH165" s="202"/>
      <c r="GI165" s="202"/>
      <c r="GJ165" s="202"/>
      <c r="GK165" s="202"/>
      <c r="GL165" s="202"/>
      <c r="GM165" s="202"/>
      <c r="GN165" s="202"/>
      <c r="GO165" s="202"/>
      <c r="GP165" s="202"/>
      <c r="GQ165" s="202"/>
      <c r="GR165" s="202"/>
      <c r="GS165" s="202"/>
      <c r="GT165" s="202"/>
      <c r="GU165" s="202"/>
      <c r="GV165" s="202"/>
      <c r="GW165" s="202"/>
      <c r="GX165" s="202"/>
      <c r="GY165" s="202"/>
      <c r="GZ165" s="202"/>
      <c r="HA165" s="202"/>
      <c r="HB165" s="202"/>
      <c r="HC165" s="202"/>
      <c r="HD165" s="202"/>
      <c r="HE165" s="202"/>
      <c r="HF165" s="202"/>
      <c r="HG165" s="202"/>
      <c r="HH165" s="202"/>
      <c r="HI165" s="202"/>
      <c r="HJ165" s="202"/>
      <c r="HK165" s="202"/>
      <c r="HL165" s="202"/>
      <c r="HM165" s="154"/>
      <c r="HN165" s="154"/>
      <c r="HO165" s="154"/>
      <c r="HP165" s="154"/>
      <c r="HQ165" s="154"/>
      <c r="HR165" s="154"/>
      <c r="HS165" s="154"/>
      <c r="HT165" s="154"/>
      <c r="HU165" s="154"/>
      <c r="HV165" s="154"/>
      <c r="HW165" s="166"/>
    </row>
    <row r="166" spans="1:231">
      <c r="A166" s="145">
        <f t="shared" si="51"/>
        <v>44514</v>
      </c>
      <c r="B166" s="219">
        <f>'Age&amp;Sex by occurrence date'!$APT22</f>
        <v>14526</v>
      </c>
      <c r="C166" s="219">
        <v>11871</v>
      </c>
      <c r="D166" s="219">
        <v>11871</v>
      </c>
      <c r="E166" s="219">
        <v>11871</v>
      </c>
      <c r="F166" s="219">
        <v>11871</v>
      </c>
      <c r="G166" s="219">
        <v>11871</v>
      </c>
      <c r="H166" s="219">
        <v>11871</v>
      </c>
      <c r="I166" s="219">
        <v>11871</v>
      </c>
      <c r="J166" s="219">
        <v>11871</v>
      </c>
      <c r="K166" s="219">
        <v>11871</v>
      </c>
      <c r="L166" s="219">
        <v>11871</v>
      </c>
      <c r="M166" s="219">
        <v>11871</v>
      </c>
      <c r="N166" s="219">
        <v>11871</v>
      </c>
      <c r="O166" s="219">
        <v>11871</v>
      </c>
      <c r="P166" s="219">
        <v>11871</v>
      </c>
      <c r="Q166" s="219">
        <v>11870</v>
      </c>
      <c r="R166" s="219">
        <v>11870</v>
      </c>
      <c r="S166" s="219">
        <v>11870</v>
      </c>
      <c r="T166" s="219">
        <v>11866</v>
      </c>
      <c r="U166" s="219">
        <v>11866</v>
      </c>
      <c r="V166" s="219">
        <v>11865</v>
      </c>
      <c r="W166" s="219">
        <v>11865</v>
      </c>
      <c r="X166" s="219">
        <v>11865</v>
      </c>
      <c r="Y166" s="219">
        <v>11849</v>
      </c>
      <c r="Z166" s="219">
        <v>11843</v>
      </c>
      <c r="AA166" s="219">
        <v>11763</v>
      </c>
      <c r="AB166" s="219">
        <v>11603</v>
      </c>
      <c r="AC166" s="219">
        <v>11603</v>
      </c>
      <c r="AD166" s="219">
        <v>11603</v>
      </c>
      <c r="AE166" s="219">
        <v>11600</v>
      </c>
      <c r="AF166" s="219">
        <v>11600</v>
      </c>
      <c r="AG166" s="219">
        <v>11600</v>
      </c>
      <c r="AH166" s="219">
        <v>11600</v>
      </c>
      <c r="AI166" s="219">
        <v>11600</v>
      </c>
      <c r="AJ166" s="219">
        <v>11600</v>
      </c>
      <c r="AK166" s="219">
        <v>11600</v>
      </c>
      <c r="AL166" s="219">
        <v>11600</v>
      </c>
      <c r="AM166" s="219">
        <v>11600</v>
      </c>
      <c r="AN166" s="219">
        <v>11600</v>
      </c>
      <c r="AO166" s="219">
        <v>11600</v>
      </c>
      <c r="AP166" s="219">
        <v>11600</v>
      </c>
      <c r="AQ166" s="219">
        <v>11600</v>
      </c>
      <c r="AR166" s="219">
        <v>11600</v>
      </c>
      <c r="AS166" s="219">
        <v>11600</v>
      </c>
      <c r="AT166" s="219">
        <v>11600</v>
      </c>
      <c r="AU166" s="219">
        <v>11600</v>
      </c>
      <c r="AV166" s="219">
        <v>11600</v>
      </c>
      <c r="AW166" s="219">
        <v>11600</v>
      </c>
      <c r="AX166" s="219">
        <v>11600</v>
      </c>
      <c r="AY166" s="219">
        <v>11600</v>
      </c>
      <c r="AZ166" s="219">
        <v>11600</v>
      </c>
      <c r="BA166" s="219">
        <v>11600</v>
      </c>
      <c r="BB166" s="219">
        <v>11600</v>
      </c>
      <c r="BC166" s="219">
        <v>11600</v>
      </c>
      <c r="BD166" s="219">
        <v>11600</v>
      </c>
      <c r="BE166" s="219">
        <v>11600</v>
      </c>
      <c r="BF166" s="219">
        <v>11600</v>
      </c>
      <c r="BG166" s="219">
        <v>11600</v>
      </c>
      <c r="BH166" s="219">
        <v>11600</v>
      </c>
      <c r="BI166" s="219">
        <v>11600</v>
      </c>
      <c r="BJ166" s="219">
        <v>11600</v>
      </c>
      <c r="BK166" s="219">
        <v>11600</v>
      </c>
      <c r="BL166" s="219">
        <v>11600</v>
      </c>
      <c r="BM166" s="219">
        <v>11600</v>
      </c>
      <c r="BN166" s="219">
        <v>11600</v>
      </c>
      <c r="BO166" s="219">
        <v>11600</v>
      </c>
      <c r="BP166" s="219">
        <v>11600</v>
      </c>
      <c r="BQ166" s="219">
        <v>11600</v>
      </c>
      <c r="BR166" s="219">
        <v>11600</v>
      </c>
      <c r="BS166" s="219">
        <v>11600</v>
      </c>
      <c r="BT166" s="219">
        <v>11600</v>
      </c>
      <c r="BU166" s="219">
        <v>11600</v>
      </c>
      <c r="BV166" s="219">
        <v>11600</v>
      </c>
      <c r="BW166" s="219">
        <v>11600</v>
      </c>
      <c r="BX166" s="219">
        <v>11600</v>
      </c>
      <c r="BY166" s="219">
        <v>11599</v>
      </c>
      <c r="BZ166" s="219">
        <v>11599</v>
      </c>
      <c r="CA166" s="219">
        <v>11599</v>
      </c>
      <c r="CB166" s="219">
        <v>11599</v>
      </c>
      <c r="CC166" s="219">
        <v>11599</v>
      </c>
      <c r="CD166" s="219">
        <v>11599</v>
      </c>
      <c r="CE166" s="219">
        <v>11599</v>
      </c>
      <c r="CF166" s="219">
        <v>11599</v>
      </c>
      <c r="CG166" s="219">
        <v>11599</v>
      </c>
      <c r="CH166" s="219">
        <v>11599</v>
      </c>
      <c r="CI166" s="219">
        <v>11599</v>
      </c>
      <c r="CJ166" s="219">
        <v>11598</v>
      </c>
      <c r="CK166" s="219">
        <v>11598</v>
      </c>
      <c r="CL166" s="219">
        <v>11598</v>
      </c>
      <c r="CM166" s="219">
        <v>11598</v>
      </c>
      <c r="CN166" s="219">
        <v>11598</v>
      </c>
      <c r="CO166" s="219">
        <v>11598</v>
      </c>
      <c r="CP166" s="219">
        <v>11598</v>
      </c>
      <c r="CQ166" s="219">
        <v>11598</v>
      </c>
      <c r="CR166" s="219">
        <v>11598</v>
      </c>
      <c r="CS166" s="219">
        <v>11598</v>
      </c>
      <c r="CT166" s="219">
        <v>11598</v>
      </c>
      <c r="CU166" s="219">
        <v>11598</v>
      </c>
      <c r="CV166" s="219">
        <v>11598</v>
      </c>
      <c r="CW166" s="219">
        <v>11598</v>
      </c>
      <c r="CX166" s="219">
        <v>11598</v>
      </c>
      <c r="CY166" s="219">
        <v>11598</v>
      </c>
      <c r="CZ166" s="219">
        <v>11598</v>
      </c>
      <c r="DA166" s="219">
        <v>11598</v>
      </c>
      <c r="DB166" s="219">
        <v>11598</v>
      </c>
      <c r="DC166" s="219">
        <v>11598</v>
      </c>
      <c r="DD166" s="219">
        <v>11598</v>
      </c>
      <c r="DE166" s="219">
        <v>11597</v>
      </c>
      <c r="DF166" s="219">
        <v>11595</v>
      </c>
      <c r="DG166" s="219">
        <v>11594</v>
      </c>
      <c r="DH166" s="219">
        <v>11589</v>
      </c>
      <c r="DI166" s="219">
        <v>11589</v>
      </c>
      <c r="DJ166" s="219">
        <v>11589</v>
      </c>
      <c r="DK166" s="219">
        <v>11589</v>
      </c>
      <c r="DL166" s="219">
        <v>11590</v>
      </c>
      <c r="DM166" s="219">
        <v>11594</v>
      </c>
      <c r="DN166" s="219">
        <v>11593</v>
      </c>
      <c r="DO166" s="219">
        <v>11590</v>
      </c>
      <c r="DP166" s="219">
        <v>11586</v>
      </c>
      <c r="DQ166" s="219">
        <v>11585</v>
      </c>
      <c r="DR166" s="219">
        <v>11584</v>
      </c>
      <c r="DS166" s="219">
        <v>11583</v>
      </c>
      <c r="DT166" s="219">
        <v>11544</v>
      </c>
      <c r="DU166" s="219">
        <v>11518</v>
      </c>
      <c r="DV166" s="219">
        <v>11502</v>
      </c>
      <c r="DW166" s="219">
        <v>11507</v>
      </c>
      <c r="DX166" s="219">
        <v>11506</v>
      </c>
      <c r="DY166" s="219">
        <v>11494</v>
      </c>
      <c r="DZ166" s="219">
        <v>11494</v>
      </c>
      <c r="EA166" s="219">
        <v>11482</v>
      </c>
      <c r="EB166" s="219">
        <v>11479</v>
      </c>
      <c r="EC166" s="219">
        <v>11476</v>
      </c>
      <c r="ED166" s="219">
        <v>11474</v>
      </c>
      <c r="EE166" s="219">
        <v>11470</v>
      </c>
      <c r="EF166" s="219">
        <v>11467</v>
      </c>
      <c r="EG166" s="219">
        <v>11463</v>
      </c>
      <c r="EH166" s="219">
        <v>11461</v>
      </c>
      <c r="EI166" s="219">
        <v>11456</v>
      </c>
      <c r="EJ166" s="219">
        <v>11449</v>
      </c>
      <c r="EK166" s="219">
        <v>11439</v>
      </c>
      <c r="EL166" s="219">
        <v>11408</v>
      </c>
      <c r="EM166" s="219"/>
      <c r="EN166" s="231"/>
      <c r="EO166" s="239"/>
      <c r="EP166" s="226"/>
      <c r="EQ166" s="202"/>
      <c r="ER166" s="202"/>
      <c r="ES166" s="202"/>
      <c r="ET166" s="202"/>
      <c r="EU166" s="202"/>
      <c r="EV166" s="202"/>
      <c r="EW166" s="202"/>
      <c r="EX166" s="202"/>
      <c r="EY166" s="202"/>
      <c r="EZ166" s="202"/>
      <c r="FA166" s="202"/>
      <c r="FB166" s="202"/>
      <c r="FC166" s="202"/>
      <c r="FD166" s="202"/>
      <c r="FE166" s="202"/>
      <c r="FF166" s="202"/>
      <c r="FG166" s="202"/>
      <c r="FH166" s="202"/>
      <c r="FI166" s="202"/>
      <c r="FJ166" s="202"/>
      <c r="FK166" s="202"/>
      <c r="FL166" s="202"/>
      <c r="FM166" s="202"/>
      <c r="FN166" s="202"/>
      <c r="FO166" s="202"/>
      <c r="FP166" s="202"/>
      <c r="FQ166" s="202"/>
      <c r="FR166" s="202"/>
      <c r="FS166" s="202"/>
      <c r="FT166" s="202"/>
      <c r="FU166" s="202"/>
      <c r="FV166" s="202"/>
      <c r="FW166" s="202"/>
      <c r="FX166" s="202"/>
      <c r="FY166" s="202"/>
      <c r="FZ166" s="202"/>
      <c r="GA166" s="202"/>
      <c r="GB166" s="202"/>
      <c r="GC166" s="202"/>
      <c r="GD166" s="202"/>
      <c r="GE166" s="202"/>
      <c r="GF166" s="202"/>
      <c r="GG166" s="202"/>
      <c r="GH166" s="202"/>
      <c r="GI166" s="202"/>
      <c r="GJ166" s="202"/>
      <c r="GK166" s="202"/>
      <c r="GL166" s="202"/>
      <c r="GM166" s="202"/>
      <c r="GN166" s="202"/>
      <c r="GO166" s="202"/>
      <c r="GP166" s="202"/>
      <c r="GQ166" s="202"/>
      <c r="GR166" s="202"/>
      <c r="GS166" s="202"/>
      <c r="GT166" s="202"/>
      <c r="GU166" s="202"/>
      <c r="GV166" s="202"/>
      <c r="GW166" s="202"/>
      <c r="GX166" s="202"/>
      <c r="GY166" s="202"/>
      <c r="GZ166" s="202"/>
      <c r="HA166" s="202"/>
      <c r="HB166" s="202"/>
      <c r="HC166" s="202"/>
      <c r="HD166" s="202"/>
      <c r="HE166" s="202"/>
      <c r="HF166" s="202"/>
      <c r="HG166" s="202"/>
      <c r="HH166" s="202"/>
      <c r="HI166" s="202"/>
      <c r="HJ166" s="202"/>
      <c r="HK166" s="202"/>
      <c r="HL166" s="202"/>
      <c r="HM166" s="154"/>
      <c r="HN166" s="154"/>
      <c r="HO166" s="154"/>
      <c r="HP166" s="154"/>
      <c r="HQ166" s="154"/>
      <c r="HR166" s="154"/>
      <c r="HS166" s="154"/>
      <c r="HT166" s="154"/>
      <c r="HU166" s="154"/>
      <c r="HV166" s="154"/>
      <c r="HW166" s="166"/>
    </row>
    <row r="167" spans="1:231">
      <c r="A167" s="145">
        <f t="shared" si="51"/>
        <v>44513</v>
      </c>
      <c r="B167" s="219">
        <f>'Age&amp;Sex by occurrence date'!$AQA22</f>
        <v>14478</v>
      </c>
      <c r="C167" s="219">
        <v>11829</v>
      </c>
      <c r="D167" s="219">
        <v>11829</v>
      </c>
      <c r="E167" s="219">
        <v>11829</v>
      </c>
      <c r="F167" s="219">
        <v>11829</v>
      </c>
      <c r="G167" s="219">
        <v>11829</v>
      </c>
      <c r="H167" s="219">
        <v>11829</v>
      </c>
      <c r="I167" s="219">
        <v>11829</v>
      </c>
      <c r="J167" s="219">
        <v>11829</v>
      </c>
      <c r="K167" s="219">
        <v>11829</v>
      </c>
      <c r="L167" s="219">
        <v>11829</v>
      </c>
      <c r="M167" s="219">
        <v>11829</v>
      </c>
      <c r="N167" s="219">
        <v>11829</v>
      </c>
      <c r="O167" s="219">
        <v>11829</v>
      </c>
      <c r="P167" s="219">
        <v>11829</v>
      </c>
      <c r="Q167" s="219">
        <v>11828</v>
      </c>
      <c r="R167" s="219">
        <v>11828</v>
      </c>
      <c r="S167" s="219">
        <v>11828</v>
      </c>
      <c r="T167" s="219">
        <v>11824</v>
      </c>
      <c r="U167" s="219">
        <v>11824</v>
      </c>
      <c r="V167" s="219">
        <v>11823</v>
      </c>
      <c r="W167" s="219">
        <v>11823</v>
      </c>
      <c r="X167" s="219">
        <v>11823</v>
      </c>
      <c r="Y167" s="219">
        <v>11808</v>
      </c>
      <c r="Z167" s="219">
        <v>11802</v>
      </c>
      <c r="AA167" s="219">
        <v>11722</v>
      </c>
      <c r="AB167" s="219">
        <v>11562</v>
      </c>
      <c r="AC167" s="219">
        <v>11562</v>
      </c>
      <c r="AD167" s="219">
        <v>11562</v>
      </c>
      <c r="AE167" s="219">
        <v>11559</v>
      </c>
      <c r="AF167" s="219">
        <v>11559</v>
      </c>
      <c r="AG167" s="219">
        <v>11559</v>
      </c>
      <c r="AH167" s="219">
        <v>11559</v>
      </c>
      <c r="AI167" s="219">
        <v>11559</v>
      </c>
      <c r="AJ167" s="219">
        <v>11559</v>
      </c>
      <c r="AK167" s="219">
        <v>11559</v>
      </c>
      <c r="AL167" s="219">
        <v>11559</v>
      </c>
      <c r="AM167" s="219">
        <v>11559</v>
      </c>
      <c r="AN167" s="219">
        <v>11559</v>
      </c>
      <c r="AO167" s="219">
        <v>11559</v>
      </c>
      <c r="AP167" s="219">
        <v>11559</v>
      </c>
      <c r="AQ167" s="219">
        <v>11559</v>
      </c>
      <c r="AR167" s="219">
        <v>11559</v>
      </c>
      <c r="AS167" s="219">
        <v>11559</v>
      </c>
      <c r="AT167" s="219">
        <v>11559</v>
      </c>
      <c r="AU167" s="219">
        <v>11559</v>
      </c>
      <c r="AV167" s="219">
        <v>11559</v>
      </c>
      <c r="AW167" s="219">
        <v>11559</v>
      </c>
      <c r="AX167" s="219">
        <v>11559</v>
      </c>
      <c r="AY167" s="219">
        <v>11559</v>
      </c>
      <c r="AZ167" s="219">
        <v>11559</v>
      </c>
      <c r="BA167" s="219">
        <v>11559</v>
      </c>
      <c r="BB167" s="219">
        <v>11559</v>
      </c>
      <c r="BC167" s="219">
        <v>11559</v>
      </c>
      <c r="BD167" s="219">
        <v>11559</v>
      </c>
      <c r="BE167" s="219">
        <v>11559</v>
      </c>
      <c r="BF167" s="219">
        <v>11559</v>
      </c>
      <c r="BG167" s="219">
        <v>11559</v>
      </c>
      <c r="BH167" s="219">
        <v>11559</v>
      </c>
      <c r="BI167" s="219">
        <v>11559</v>
      </c>
      <c r="BJ167" s="219">
        <v>11559</v>
      </c>
      <c r="BK167" s="219">
        <v>11559</v>
      </c>
      <c r="BL167" s="219">
        <v>11559</v>
      </c>
      <c r="BM167" s="219">
        <v>11559</v>
      </c>
      <c r="BN167" s="219">
        <v>11559</v>
      </c>
      <c r="BO167" s="219">
        <v>11559</v>
      </c>
      <c r="BP167" s="219">
        <v>11559</v>
      </c>
      <c r="BQ167" s="219">
        <v>11559</v>
      </c>
      <c r="BR167" s="219">
        <v>11559</v>
      </c>
      <c r="BS167" s="219">
        <v>11559</v>
      </c>
      <c r="BT167" s="219">
        <v>11559</v>
      </c>
      <c r="BU167" s="219">
        <v>11559</v>
      </c>
      <c r="BV167" s="219">
        <v>11559</v>
      </c>
      <c r="BW167" s="219">
        <v>11559</v>
      </c>
      <c r="BX167" s="219">
        <v>11559</v>
      </c>
      <c r="BY167" s="219">
        <v>11558</v>
      </c>
      <c r="BZ167" s="219">
        <v>11558</v>
      </c>
      <c r="CA167" s="219">
        <v>11558</v>
      </c>
      <c r="CB167" s="219">
        <v>11558</v>
      </c>
      <c r="CC167" s="219">
        <v>11558</v>
      </c>
      <c r="CD167" s="219">
        <v>11558</v>
      </c>
      <c r="CE167" s="219">
        <v>11558</v>
      </c>
      <c r="CF167" s="219">
        <v>11558</v>
      </c>
      <c r="CG167" s="219">
        <v>11558</v>
      </c>
      <c r="CH167" s="219">
        <v>11558</v>
      </c>
      <c r="CI167" s="219">
        <v>11558</v>
      </c>
      <c r="CJ167" s="219">
        <v>11557</v>
      </c>
      <c r="CK167" s="219">
        <v>11557</v>
      </c>
      <c r="CL167" s="219">
        <v>11557</v>
      </c>
      <c r="CM167" s="219">
        <v>11557</v>
      </c>
      <c r="CN167" s="219">
        <v>11557</v>
      </c>
      <c r="CO167" s="219">
        <v>11557</v>
      </c>
      <c r="CP167" s="219">
        <v>11557</v>
      </c>
      <c r="CQ167" s="219">
        <v>11557</v>
      </c>
      <c r="CR167" s="219">
        <v>11557</v>
      </c>
      <c r="CS167" s="219">
        <v>11557</v>
      </c>
      <c r="CT167" s="219">
        <v>11557</v>
      </c>
      <c r="CU167" s="219">
        <v>11557</v>
      </c>
      <c r="CV167" s="219">
        <v>11557</v>
      </c>
      <c r="CW167" s="219">
        <v>11557</v>
      </c>
      <c r="CX167" s="219">
        <v>11557</v>
      </c>
      <c r="CY167" s="219">
        <v>11557</v>
      </c>
      <c r="CZ167" s="219">
        <v>11557</v>
      </c>
      <c r="DA167" s="219">
        <v>11557</v>
      </c>
      <c r="DB167" s="219">
        <v>11557</v>
      </c>
      <c r="DC167" s="219">
        <v>11557</v>
      </c>
      <c r="DD167" s="219">
        <v>11557</v>
      </c>
      <c r="DE167" s="219">
        <v>11556</v>
      </c>
      <c r="DF167" s="219">
        <v>11554</v>
      </c>
      <c r="DG167" s="219">
        <v>11553</v>
      </c>
      <c r="DH167" s="219">
        <v>11548</v>
      </c>
      <c r="DI167" s="219">
        <v>11548</v>
      </c>
      <c r="DJ167" s="219">
        <v>11548</v>
      </c>
      <c r="DK167" s="219">
        <v>11548</v>
      </c>
      <c r="DL167" s="219">
        <v>11549</v>
      </c>
      <c r="DM167" s="219">
        <v>11553</v>
      </c>
      <c r="DN167" s="219">
        <v>11552</v>
      </c>
      <c r="DO167" s="219">
        <v>11549</v>
      </c>
      <c r="DP167" s="219">
        <v>11546</v>
      </c>
      <c r="DQ167" s="219">
        <v>11545</v>
      </c>
      <c r="DR167" s="219">
        <v>11544</v>
      </c>
      <c r="DS167" s="219">
        <v>11544</v>
      </c>
      <c r="DT167" s="219">
        <v>11505</v>
      </c>
      <c r="DU167" s="219">
        <v>11479</v>
      </c>
      <c r="DV167" s="219">
        <v>11464</v>
      </c>
      <c r="DW167" s="219">
        <v>11470</v>
      </c>
      <c r="DX167" s="219">
        <v>11469</v>
      </c>
      <c r="DY167" s="219">
        <v>11457</v>
      </c>
      <c r="DZ167" s="219">
        <v>11457</v>
      </c>
      <c r="EA167" s="219">
        <v>11446</v>
      </c>
      <c r="EB167" s="219">
        <v>11444</v>
      </c>
      <c r="EC167" s="219">
        <v>11441</v>
      </c>
      <c r="ED167" s="219">
        <v>11439</v>
      </c>
      <c r="EE167" s="219">
        <v>11436</v>
      </c>
      <c r="EF167" s="219">
        <v>11433</v>
      </c>
      <c r="EG167" s="219">
        <v>11430</v>
      </c>
      <c r="EH167" s="219">
        <v>11429</v>
      </c>
      <c r="EI167" s="219">
        <v>11426</v>
      </c>
      <c r="EJ167" s="219">
        <v>11421</v>
      </c>
      <c r="EK167" s="219">
        <v>11413</v>
      </c>
      <c r="EL167" s="219">
        <v>11398</v>
      </c>
      <c r="EM167" s="219"/>
      <c r="EN167" s="231"/>
      <c r="EO167" s="239"/>
      <c r="EP167" s="226"/>
      <c r="EQ167" s="202"/>
      <c r="ER167" s="202"/>
      <c r="ES167" s="202"/>
      <c r="ET167" s="202"/>
      <c r="EU167" s="202"/>
      <c r="EV167" s="202"/>
      <c r="EW167" s="202"/>
      <c r="EX167" s="202"/>
      <c r="EY167" s="202"/>
      <c r="EZ167" s="202"/>
      <c r="FA167" s="202"/>
      <c r="FB167" s="202"/>
      <c r="FC167" s="202"/>
      <c r="FD167" s="202"/>
      <c r="FE167" s="202"/>
      <c r="FF167" s="202"/>
      <c r="FG167" s="202"/>
      <c r="FH167" s="202"/>
      <c r="FI167" s="202"/>
      <c r="FJ167" s="202"/>
      <c r="FK167" s="202"/>
      <c r="FL167" s="202"/>
      <c r="FM167" s="202"/>
      <c r="FN167" s="202"/>
      <c r="FO167" s="202"/>
      <c r="FP167" s="202"/>
      <c r="FQ167" s="202"/>
      <c r="FR167" s="202"/>
      <c r="FS167" s="202"/>
      <c r="FT167" s="202"/>
      <c r="FU167" s="202"/>
      <c r="FV167" s="202"/>
      <c r="FW167" s="202"/>
      <c r="FX167" s="202"/>
      <c r="FY167" s="202"/>
      <c r="FZ167" s="202"/>
      <c r="GA167" s="202"/>
      <c r="GB167" s="202"/>
      <c r="GC167" s="202"/>
      <c r="GD167" s="202"/>
      <c r="GE167" s="202"/>
      <c r="GF167" s="202"/>
      <c r="GG167" s="202"/>
      <c r="GH167" s="202"/>
      <c r="GI167" s="202"/>
      <c r="GJ167" s="202"/>
      <c r="GK167" s="202"/>
      <c r="GL167" s="202"/>
      <c r="GM167" s="202"/>
      <c r="GN167" s="202"/>
      <c r="GO167" s="202"/>
      <c r="GP167" s="202"/>
      <c r="GQ167" s="202"/>
      <c r="GR167" s="202"/>
      <c r="GS167" s="202"/>
      <c r="GT167" s="202"/>
      <c r="GU167" s="202"/>
      <c r="GV167" s="202"/>
      <c r="GW167" s="202"/>
      <c r="GX167" s="202"/>
      <c r="GY167" s="202"/>
      <c r="GZ167" s="202"/>
      <c r="HA167" s="202"/>
      <c r="HB167" s="202"/>
      <c r="HC167" s="202"/>
      <c r="HD167" s="202"/>
      <c r="HE167" s="202"/>
      <c r="HF167" s="202"/>
      <c r="HG167" s="202"/>
      <c r="HH167" s="202"/>
      <c r="HI167" s="202"/>
      <c r="HJ167" s="202"/>
      <c r="HK167" s="202"/>
      <c r="HL167" s="202"/>
      <c r="HM167" s="154"/>
      <c r="HN167" s="154"/>
      <c r="HO167" s="154"/>
      <c r="HP167" s="154"/>
      <c r="HQ167" s="154"/>
      <c r="HR167" s="154"/>
      <c r="HS167" s="154"/>
      <c r="HT167" s="154"/>
      <c r="HU167" s="154"/>
      <c r="HV167" s="154"/>
      <c r="HW167" s="166"/>
    </row>
    <row r="168" spans="1:231">
      <c r="A168" s="145">
        <f t="shared" si="51"/>
        <v>44512</v>
      </c>
      <c r="B168" s="219">
        <f>'Age&amp;Sex by occurrence date'!$AQH22</f>
        <v>14419</v>
      </c>
      <c r="C168" s="219">
        <v>11776</v>
      </c>
      <c r="D168" s="219">
        <v>11776</v>
      </c>
      <c r="E168" s="219">
        <v>11776</v>
      </c>
      <c r="F168" s="219">
        <v>11776</v>
      </c>
      <c r="G168" s="219">
        <v>11776</v>
      </c>
      <c r="H168" s="219">
        <v>11776</v>
      </c>
      <c r="I168" s="219">
        <v>11776</v>
      </c>
      <c r="J168" s="219">
        <v>11776</v>
      </c>
      <c r="K168" s="219">
        <v>11776</v>
      </c>
      <c r="L168" s="219">
        <v>11776</v>
      </c>
      <c r="M168" s="219">
        <v>11776</v>
      </c>
      <c r="N168" s="219">
        <v>11776</v>
      </c>
      <c r="O168" s="219">
        <v>11776</v>
      </c>
      <c r="P168" s="219">
        <v>11776</v>
      </c>
      <c r="Q168" s="219">
        <v>11775</v>
      </c>
      <c r="R168" s="219">
        <v>11775</v>
      </c>
      <c r="S168" s="219">
        <v>11775</v>
      </c>
      <c r="T168" s="219">
        <v>11771</v>
      </c>
      <c r="U168" s="219">
        <v>11771</v>
      </c>
      <c r="V168" s="219">
        <v>11770</v>
      </c>
      <c r="W168" s="219">
        <v>11770</v>
      </c>
      <c r="X168" s="219">
        <v>11770</v>
      </c>
      <c r="Y168" s="219">
        <v>11757</v>
      </c>
      <c r="Z168" s="219">
        <v>11752</v>
      </c>
      <c r="AA168" s="219">
        <v>11673</v>
      </c>
      <c r="AB168" s="219">
        <v>11514</v>
      </c>
      <c r="AC168" s="219">
        <v>11514</v>
      </c>
      <c r="AD168" s="219">
        <v>11514</v>
      </c>
      <c r="AE168" s="219">
        <v>11511</v>
      </c>
      <c r="AF168" s="219">
        <v>11511</v>
      </c>
      <c r="AG168" s="219">
        <v>11511</v>
      </c>
      <c r="AH168" s="219">
        <v>11511</v>
      </c>
      <c r="AI168" s="219">
        <v>11511</v>
      </c>
      <c r="AJ168" s="219">
        <v>11511</v>
      </c>
      <c r="AK168" s="219">
        <v>11511</v>
      </c>
      <c r="AL168" s="219">
        <v>11511</v>
      </c>
      <c r="AM168" s="219">
        <v>11511</v>
      </c>
      <c r="AN168" s="219">
        <v>11511</v>
      </c>
      <c r="AO168" s="219">
        <v>11511</v>
      </c>
      <c r="AP168" s="219">
        <v>11511</v>
      </c>
      <c r="AQ168" s="219">
        <v>11511</v>
      </c>
      <c r="AR168" s="219">
        <v>11511</v>
      </c>
      <c r="AS168" s="219">
        <v>11511</v>
      </c>
      <c r="AT168" s="219">
        <v>11511</v>
      </c>
      <c r="AU168" s="219">
        <v>11511</v>
      </c>
      <c r="AV168" s="219">
        <v>11511</v>
      </c>
      <c r="AW168" s="219">
        <v>11511</v>
      </c>
      <c r="AX168" s="219">
        <v>11511</v>
      </c>
      <c r="AY168" s="219">
        <v>11511</v>
      </c>
      <c r="AZ168" s="219">
        <v>11511</v>
      </c>
      <c r="BA168" s="219">
        <v>11511</v>
      </c>
      <c r="BB168" s="219">
        <v>11511</v>
      </c>
      <c r="BC168" s="219">
        <v>11511</v>
      </c>
      <c r="BD168" s="219">
        <v>11511</v>
      </c>
      <c r="BE168" s="219">
        <v>11511</v>
      </c>
      <c r="BF168" s="219">
        <v>11511</v>
      </c>
      <c r="BG168" s="219">
        <v>11511</v>
      </c>
      <c r="BH168" s="219">
        <v>11511</v>
      </c>
      <c r="BI168" s="219">
        <v>11511</v>
      </c>
      <c r="BJ168" s="219">
        <v>11511</v>
      </c>
      <c r="BK168" s="219">
        <v>11511</v>
      </c>
      <c r="BL168" s="219">
        <v>11511</v>
      </c>
      <c r="BM168" s="219">
        <v>11511</v>
      </c>
      <c r="BN168" s="219">
        <v>11511</v>
      </c>
      <c r="BO168" s="219">
        <v>11511</v>
      </c>
      <c r="BP168" s="219">
        <v>11511</v>
      </c>
      <c r="BQ168" s="219">
        <v>11511</v>
      </c>
      <c r="BR168" s="219">
        <v>11511</v>
      </c>
      <c r="BS168" s="219">
        <v>11511</v>
      </c>
      <c r="BT168" s="219">
        <v>11511</v>
      </c>
      <c r="BU168" s="219">
        <v>11511</v>
      </c>
      <c r="BV168" s="219">
        <v>11511</v>
      </c>
      <c r="BW168" s="219">
        <v>11511</v>
      </c>
      <c r="BX168" s="219">
        <v>11511</v>
      </c>
      <c r="BY168" s="219">
        <v>11511</v>
      </c>
      <c r="BZ168" s="219">
        <v>11511</v>
      </c>
      <c r="CA168" s="219">
        <v>11511</v>
      </c>
      <c r="CB168" s="219">
        <v>11511</v>
      </c>
      <c r="CC168" s="219">
        <v>11511</v>
      </c>
      <c r="CD168" s="219">
        <v>11511</v>
      </c>
      <c r="CE168" s="219">
        <v>11511</v>
      </c>
      <c r="CF168" s="219">
        <v>11511</v>
      </c>
      <c r="CG168" s="219">
        <v>11511</v>
      </c>
      <c r="CH168" s="219">
        <v>11511</v>
      </c>
      <c r="CI168" s="219">
        <v>11511</v>
      </c>
      <c r="CJ168" s="219">
        <v>11510</v>
      </c>
      <c r="CK168" s="219">
        <v>11510</v>
      </c>
      <c r="CL168" s="219">
        <v>11510</v>
      </c>
      <c r="CM168" s="219">
        <v>11510</v>
      </c>
      <c r="CN168" s="219">
        <v>11510</v>
      </c>
      <c r="CO168" s="219">
        <v>11510</v>
      </c>
      <c r="CP168" s="219">
        <v>11510</v>
      </c>
      <c r="CQ168" s="219">
        <v>11510</v>
      </c>
      <c r="CR168" s="219">
        <v>11510</v>
      </c>
      <c r="CS168" s="219">
        <v>11510</v>
      </c>
      <c r="CT168" s="219">
        <v>11510</v>
      </c>
      <c r="CU168" s="219">
        <v>11510</v>
      </c>
      <c r="CV168" s="219">
        <v>11510</v>
      </c>
      <c r="CW168" s="219">
        <v>11510</v>
      </c>
      <c r="CX168" s="219">
        <v>11510</v>
      </c>
      <c r="CY168" s="219">
        <v>11510</v>
      </c>
      <c r="CZ168" s="219">
        <v>11510</v>
      </c>
      <c r="DA168" s="219">
        <v>11510</v>
      </c>
      <c r="DB168" s="219">
        <v>11510</v>
      </c>
      <c r="DC168" s="219">
        <v>11510</v>
      </c>
      <c r="DD168" s="219">
        <v>11510</v>
      </c>
      <c r="DE168" s="219">
        <v>11509</v>
      </c>
      <c r="DF168" s="219">
        <v>11508</v>
      </c>
      <c r="DG168" s="219">
        <v>11507</v>
      </c>
      <c r="DH168" s="219">
        <v>11502</v>
      </c>
      <c r="DI168" s="219">
        <v>11502</v>
      </c>
      <c r="DJ168" s="219">
        <v>11502</v>
      </c>
      <c r="DK168" s="219">
        <v>11502</v>
      </c>
      <c r="DL168" s="219">
        <v>11503</v>
      </c>
      <c r="DM168" s="219">
        <v>11508</v>
      </c>
      <c r="DN168" s="219">
        <v>11507</v>
      </c>
      <c r="DO168" s="219">
        <v>11504</v>
      </c>
      <c r="DP168" s="219">
        <v>11501</v>
      </c>
      <c r="DQ168" s="219">
        <v>11500</v>
      </c>
      <c r="DR168" s="219">
        <v>11499</v>
      </c>
      <c r="DS168" s="219">
        <v>11499</v>
      </c>
      <c r="DT168" s="219">
        <v>11460</v>
      </c>
      <c r="DU168" s="219">
        <v>11434</v>
      </c>
      <c r="DV168" s="219">
        <v>11419</v>
      </c>
      <c r="DW168" s="219">
        <v>11428</v>
      </c>
      <c r="DX168" s="219">
        <v>11427</v>
      </c>
      <c r="DY168" s="219">
        <v>11415</v>
      </c>
      <c r="DZ168" s="219">
        <v>11415</v>
      </c>
      <c r="EA168" s="219">
        <v>11405</v>
      </c>
      <c r="EB168" s="219">
        <v>11403</v>
      </c>
      <c r="EC168" s="219">
        <v>11401</v>
      </c>
      <c r="ED168" s="219">
        <v>11399</v>
      </c>
      <c r="EE168" s="219">
        <v>11397</v>
      </c>
      <c r="EF168" s="219">
        <v>11394</v>
      </c>
      <c r="EG168" s="219">
        <v>11392</v>
      </c>
      <c r="EH168" s="219">
        <v>11392</v>
      </c>
      <c r="EI168" s="219">
        <v>11389</v>
      </c>
      <c r="EJ168" s="219">
        <v>11385</v>
      </c>
      <c r="EK168" s="219">
        <v>11381</v>
      </c>
      <c r="EL168" s="219">
        <v>11374</v>
      </c>
      <c r="EM168" s="219">
        <v>11343</v>
      </c>
      <c r="EN168" s="231"/>
      <c r="EO168" s="239"/>
      <c r="EP168" s="226"/>
      <c r="EQ168" s="202"/>
      <c r="ER168" s="202"/>
      <c r="ES168" s="202"/>
      <c r="ET168" s="202"/>
      <c r="EU168" s="202"/>
      <c r="EV168" s="202"/>
      <c r="EW168" s="202"/>
      <c r="EX168" s="202"/>
      <c r="EY168" s="202"/>
      <c r="EZ168" s="202"/>
      <c r="FA168" s="202"/>
      <c r="FB168" s="202"/>
      <c r="FC168" s="202"/>
      <c r="FD168" s="202"/>
      <c r="FE168" s="202"/>
      <c r="FF168" s="202"/>
      <c r="FG168" s="202"/>
      <c r="FH168" s="202"/>
      <c r="FI168" s="202"/>
      <c r="FJ168" s="202"/>
      <c r="FK168" s="202"/>
      <c r="FL168" s="202"/>
      <c r="FM168" s="202"/>
      <c r="FN168" s="202"/>
      <c r="FO168" s="202"/>
      <c r="FP168" s="202"/>
      <c r="FQ168" s="202"/>
      <c r="FR168" s="202"/>
      <c r="FS168" s="202"/>
      <c r="FT168" s="202"/>
      <c r="FU168" s="202"/>
      <c r="FV168" s="202"/>
      <c r="FW168" s="202"/>
      <c r="FX168" s="202"/>
      <c r="FY168" s="202"/>
      <c r="FZ168" s="202"/>
      <c r="GA168" s="202"/>
      <c r="GB168" s="202"/>
      <c r="GC168" s="202"/>
      <c r="GD168" s="202"/>
      <c r="GE168" s="202"/>
      <c r="GF168" s="202"/>
      <c r="GG168" s="202"/>
      <c r="GH168" s="202"/>
      <c r="GI168" s="202"/>
      <c r="GJ168" s="202"/>
      <c r="GK168" s="202"/>
      <c r="GL168" s="202"/>
      <c r="GM168" s="202"/>
      <c r="GN168" s="202"/>
      <c r="GO168" s="202"/>
      <c r="GP168" s="202"/>
      <c r="GQ168" s="202"/>
      <c r="GR168" s="202"/>
      <c r="GS168" s="202"/>
      <c r="GT168" s="202"/>
      <c r="GU168" s="202"/>
      <c r="GV168" s="202"/>
      <c r="GW168" s="202"/>
      <c r="GX168" s="202"/>
      <c r="GY168" s="202"/>
      <c r="GZ168" s="202"/>
      <c r="HA168" s="202"/>
      <c r="HB168" s="202"/>
      <c r="HC168" s="202"/>
      <c r="HD168" s="202"/>
      <c r="HE168" s="202"/>
      <c r="HF168" s="202"/>
      <c r="HG168" s="202"/>
      <c r="HH168" s="202"/>
      <c r="HI168" s="202"/>
      <c r="HJ168" s="202"/>
      <c r="HK168" s="202"/>
      <c r="HL168" s="202"/>
      <c r="HM168" s="154"/>
      <c r="HN168" s="154"/>
      <c r="HO168" s="154"/>
      <c r="HP168" s="154"/>
      <c r="HQ168" s="154"/>
      <c r="HR168" s="154"/>
      <c r="HS168" s="154"/>
      <c r="HT168" s="154"/>
      <c r="HU168" s="154"/>
      <c r="HV168" s="154"/>
      <c r="HW168" s="166"/>
    </row>
    <row r="169" spans="1:231">
      <c r="A169" s="145">
        <f t="shared" si="51"/>
        <v>44511</v>
      </c>
      <c r="B169" s="219">
        <f>'Age&amp;Sex by occurrence date'!$AQO22</f>
        <v>14361</v>
      </c>
      <c r="C169" s="219">
        <v>11726</v>
      </c>
      <c r="D169" s="219">
        <v>11726</v>
      </c>
      <c r="E169" s="219">
        <v>11726</v>
      </c>
      <c r="F169" s="219">
        <v>11726</v>
      </c>
      <c r="G169" s="219">
        <v>11726</v>
      </c>
      <c r="H169" s="219">
        <v>11726</v>
      </c>
      <c r="I169" s="219">
        <v>11726</v>
      </c>
      <c r="J169" s="219">
        <v>11726</v>
      </c>
      <c r="K169" s="219">
        <v>11726</v>
      </c>
      <c r="L169" s="219">
        <v>11726</v>
      </c>
      <c r="M169" s="219">
        <v>11726</v>
      </c>
      <c r="N169" s="219">
        <v>11726</v>
      </c>
      <c r="O169" s="219">
        <v>11726</v>
      </c>
      <c r="P169" s="219">
        <v>11726</v>
      </c>
      <c r="Q169" s="219">
        <v>11725</v>
      </c>
      <c r="R169" s="219">
        <v>11725</v>
      </c>
      <c r="S169" s="219">
        <v>11725</v>
      </c>
      <c r="T169" s="219">
        <v>11721</v>
      </c>
      <c r="U169" s="219">
        <v>11721</v>
      </c>
      <c r="V169" s="219">
        <v>11720</v>
      </c>
      <c r="W169" s="219">
        <v>11720</v>
      </c>
      <c r="X169" s="219">
        <v>11720</v>
      </c>
      <c r="Y169" s="219">
        <v>11712</v>
      </c>
      <c r="Z169" s="219">
        <v>11707</v>
      </c>
      <c r="AA169" s="219">
        <v>11628</v>
      </c>
      <c r="AB169" s="219">
        <v>11469</v>
      </c>
      <c r="AC169" s="219">
        <v>11469</v>
      </c>
      <c r="AD169" s="219">
        <v>11469</v>
      </c>
      <c r="AE169" s="219">
        <v>11466</v>
      </c>
      <c r="AF169" s="219">
        <v>11466</v>
      </c>
      <c r="AG169" s="219">
        <v>11466</v>
      </c>
      <c r="AH169" s="219">
        <v>11466</v>
      </c>
      <c r="AI169" s="219">
        <v>11466</v>
      </c>
      <c r="AJ169" s="219">
        <v>11466</v>
      </c>
      <c r="AK169" s="219">
        <v>11466</v>
      </c>
      <c r="AL169" s="219">
        <v>11466</v>
      </c>
      <c r="AM169" s="219">
        <v>11466</v>
      </c>
      <c r="AN169" s="219">
        <v>11466</v>
      </c>
      <c r="AO169" s="219">
        <v>11466</v>
      </c>
      <c r="AP169" s="219">
        <v>11466</v>
      </c>
      <c r="AQ169" s="219">
        <v>11466</v>
      </c>
      <c r="AR169" s="219">
        <v>11466</v>
      </c>
      <c r="AS169" s="219">
        <v>11466</v>
      </c>
      <c r="AT169" s="219">
        <v>11466</v>
      </c>
      <c r="AU169" s="219">
        <v>11466</v>
      </c>
      <c r="AV169" s="219">
        <v>11466</v>
      </c>
      <c r="AW169" s="219">
        <v>11466</v>
      </c>
      <c r="AX169" s="219">
        <v>11466</v>
      </c>
      <c r="AY169" s="219">
        <v>11466</v>
      </c>
      <c r="AZ169" s="219">
        <v>11466</v>
      </c>
      <c r="BA169" s="219">
        <v>11466</v>
      </c>
      <c r="BB169" s="219">
        <v>11466</v>
      </c>
      <c r="BC169" s="219">
        <v>11466</v>
      </c>
      <c r="BD169" s="219">
        <v>11466</v>
      </c>
      <c r="BE169" s="219">
        <v>11466</v>
      </c>
      <c r="BF169" s="219">
        <v>11466</v>
      </c>
      <c r="BG169" s="219">
        <v>11466</v>
      </c>
      <c r="BH169" s="219">
        <v>11466</v>
      </c>
      <c r="BI169" s="219">
        <v>11466</v>
      </c>
      <c r="BJ169" s="219">
        <v>11466</v>
      </c>
      <c r="BK169" s="219">
        <v>11466</v>
      </c>
      <c r="BL169" s="219">
        <v>11466</v>
      </c>
      <c r="BM169" s="219">
        <v>11466</v>
      </c>
      <c r="BN169" s="219">
        <v>11466</v>
      </c>
      <c r="BO169" s="219">
        <v>11466</v>
      </c>
      <c r="BP169" s="219">
        <v>11466</v>
      </c>
      <c r="BQ169" s="219">
        <v>11466</v>
      </c>
      <c r="BR169" s="219">
        <v>11466</v>
      </c>
      <c r="BS169" s="219">
        <v>11466</v>
      </c>
      <c r="BT169" s="219">
        <v>11466</v>
      </c>
      <c r="BU169" s="219">
        <v>11466</v>
      </c>
      <c r="BV169" s="219">
        <v>11466</v>
      </c>
      <c r="BW169" s="219">
        <v>11466</v>
      </c>
      <c r="BX169" s="219">
        <v>11466</v>
      </c>
      <c r="BY169" s="219">
        <v>11466</v>
      </c>
      <c r="BZ169" s="219">
        <v>11466</v>
      </c>
      <c r="CA169" s="219">
        <v>11466</v>
      </c>
      <c r="CB169" s="219">
        <v>11466</v>
      </c>
      <c r="CC169" s="219">
        <v>11466</v>
      </c>
      <c r="CD169" s="219">
        <v>11466</v>
      </c>
      <c r="CE169" s="219">
        <v>11466</v>
      </c>
      <c r="CF169" s="219">
        <v>11466</v>
      </c>
      <c r="CG169" s="219">
        <v>11466</v>
      </c>
      <c r="CH169" s="219">
        <v>11466</v>
      </c>
      <c r="CI169" s="219">
        <v>11466</v>
      </c>
      <c r="CJ169" s="219">
        <v>11466</v>
      </c>
      <c r="CK169" s="219">
        <v>11466</v>
      </c>
      <c r="CL169" s="219">
        <v>11466</v>
      </c>
      <c r="CM169" s="219">
        <v>11466</v>
      </c>
      <c r="CN169" s="219">
        <v>11466</v>
      </c>
      <c r="CO169" s="219">
        <v>11466</v>
      </c>
      <c r="CP169" s="219">
        <v>11466</v>
      </c>
      <c r="CQ169" s="219">
        <v>11466</v>
      </c>
      <c r="CR169" s="219">
        <v>11466</v>
      </c>
      <c r="CS169" s="219">
        <v>11466</v>
      </c>
      <c r="CT169" s="219">
        <v>11466</v>
      </c>
      <c r="CU169" s="219">
        <v>11466</v>
      </c>
      <c r="CV169" s="219">
        <v>11466</v>
      </c>
      <c r="CW169" s="219">
        <v>11466</v>
      </c>
      <c r="CX169" s="219">
        <v>11466</v>
      </c>
      <c r="CY169" s="219">
        <v>11466</v>
      </c>
      <c r="CZ169" s="219">
        <v>11466</v>
      </c>
      <c r="DA169" s="219">
        <v>11466</v>
      </c>
      <c r="DB169" s="219">
        <v>11466</v>
      </c>
      <c r="DC169" s="219">
        <v>11466</v>
      </c>
      <c r="DD169" s="219">
        <v>11466</v>
      </c>
      <c r="DE169" s="219">
        <v>11465</v>
      </c>
      <c r="DF169" s="219">
        <v>11464</v>
      </c>
      <c r="DG169" s="219">
        <v>11463</v>
      </c>
      <c r="DH169" s="219">
        <v>11458</v>
      </c>
      <c r="DI169" s="219">
        <v>11458</v>
      </c>
      <c r="DJ169" s="219">
        <v>11458</v>
      </c>
      <c r="DK169" s="219">
        <v>11458</v>
      </c>
      <c r="DL169" s="219">
        <v>11458</v>
      </c>
      <c r="DM169" s="219">
        <v>11463</v>
      </c>
      <c r="DN169" s="219">
        <v>11462</v>
      </c>
      <c r="DO169" s="219">
        <v>11459</v>
      </c>
      <c r="DP169" s="219">
        <v>11456</v>
      </c>
      <c r="DQ169" s="219">
        <v>11455</v>
      </c>
      <c r="DR169" s="219">
        <v>11455</v>
      </c>
      <c r="DS169" s="219">
        <v>11455</v>
      </c>
      <c r="DT169" s="219">
        <v>11417</v>
      </c>
      <c r="DU169" s="219">
        <v>11392</v>
      </c>
      <c r="DV169" s="219">
        <v>11379</v>
      </c>
      <c r="DW169" s="219">
        <v>11388</v>
      </c>
      <c r="DX169" s="219">
        <v>11387</v>
      </c>
      <c r="DY169" s="219">
        <v>11375</v>
      </c>
      <c r="DZ169" s="219">
        <v>11375</v>
      </c>
      <c r="EA169" s="219">
        <v>11365</v>
      </c>
      <c r="EB169" s="219">
        <v>11363</v>
      </c>
      <c r="EC169" s="219">
        <v>11360</v>
      </c>
      <c r="ED169" s="219">
        <v>11359</v>
      </c>
      <c r="EE169" s="219">
        <v>11357</v>
      </c>
      <c r="EF169" s="219">
        <v>11356</v>
      </c>
      <c r="EG169" s="219">
        <v>11355</v>
      </c>
      <c r="EH169" s="219">
        <v>11355</v>
      </c>
      <c r="EI169" s="219">
        <v>11352</v>
      </c>
      <c r="EJ169" s="219">
        <v>11348</v>
      </c>
      <c r="EK169" s="219">
        <v>11348</v>
      </c>
      <c r="EL169" s="219">
        <v>11343</v>
      </c>
      <c r="EM169" s="219">
        <v>11329</v>
      </c>
      <c r="EN169" s="231">
        <v>11317</v>
      </c>
      <c r="EO169" s="239"/>
      <c r="EP169" s="226"/>
      <c r="EQ169" s="202"/>
      <c r="ER169" s="202"/>
      <c r="ES169" s="202"/>
      <c r="ET169" s="202"/>
      <c r="EU169" s="202"/>
      <c r="EV169" s="202"/>
      <c r="EW169" s="202"/>
      <c r="EX169" s="202"/>
      <c r="EY169" s="202"/>
      <c r="EZ169" s="202"/>
      <c r="FA169" s="202"/>
      <c r="FB169" s="202"/>
      <c r="FC169" s="202"/>
      <c r="FD169" s="202"/>
      <c r="FE169" s="202"/>
      <c r="FF169" s="202"/>
      <c r="FG169" s="202"/>
      <c r="FH169" s="202"/>
      <c r="FI169" s="202"/>
      <c r="FJ169" s="202"/>
      <c r="FK169" s="202"/>
      <c r="FL169" s="202"/>
      <c r="FM169" s="202"/>
      <c r="FN169" s="202"/>
      <c r="FO169" s="202"/>
      <c r="FP169" s="202"/>
      <c r="FQ169" s="202"/>
      <c r="FR169" s="202"/>
      <c r="FS169" s="202"/>
      <c r="FT169" s="202"/>
      <c r="FU169" s="202"/>
      <c r="FV169" s="202"/>
      <c r="FW169" s="202"/>
      <c r="FX169" s="202"/>
      <c r="FY169" s="202"/>
      <c r="FZ169" s="202"/>
      <c r="GA169" s="202"/>
      <c r="GB169" s="202"/>
      <c r="GC169" s="202"/>
      <c r="GD169" s="202"/>
      <c r="GE169" s="202"/>
      <c r="GF169" s="202"/>
      <c r="GG169" s="202"/>
      <c r="GH169" s="202"/>
      <c r="GI169" s="202"/>
      <c r="GJ169" s="202"/>
      <c r="GK169" s="202"/>
      <c r="GL169" s="202"/>
      <c r="GM169" s="202"/>
      <c r="GN169" s="202"/>
      <c r="GO169" s="202"/>
      <c r="GP169" s="202"/>
      <c r="GQ169" s="202"/>
      <c r="GR169" s="202"/>
      <c r="GS169" s="202"/>
      <c r="GT169" s="202"/>
      <c r="GU169" s="202"/>
      <c r="GV169" s="202"/>
      <c r="GW169" s="202"/>
      <c r="GX169" s="202"/>
      <c r="GY169" s="202"/>
      <c r="GZ169" s="202"/>
      <c r="HA169" s="202"/>
      <c r="HB169" s="202"/>
      <c r="HC169" s="202"/>
      <c r="HD169" s="202"/>
      <c r="HE169" s="202"/>
      <c r="HF169" s="202"/>
      <c r="HG169" s="202"/>
      <c r="HH169" s="202"/>
      <c r="HI169" s="202"/>
      <c r="HJ169" s="202"/>
      <c r="HK169" s="202"/>
      <c r="HL169" s="202"/>
      <c r="HM169" s="154"/>
      <c r="HN169" s="154"/>
      <c r="HO169" s="154"/>
      <c r="HP169" s="154"/>
      <c r="HQ169" s="154"/>
      <c r="HR169" s="154"/>
      <c r="HS169" s="154"/>
      <c r="HT169" s="154"/>
      <c r="HU169" s="154"/>
      <c r="HV169" s="154"/>
      <c r="HW169" s="166"/>
    </row>
    <row r="170" spans="1:231">
      <c r="A170" s="145">
        <f t="shared" si="51"/>
        <v>44510</v>
      </c>
      <c r="B170" s="219">
        <f>'Age&amp;Sex by occurrence date'!$AQV22</f>
        <v>14299</v>
      </c>
      <c r="C170" s="219">
        <v>11673</v>
      </c>
      <c r="D170" s="219">
        <v>11673</v>
      </c>
      <c r="E170" s="219">
        <v>11673</v>
      </c>
      <c r="F170" s="219">
        <v>11673</v>
      </c>
      <c r="G170" s="219">
        <v>11673</v>
      </c>
      <c r="H170" s="219">
        <v>11673</v>
      </c>
      <c r="I170" s="219">
        <v>11673</v>
      </c>
      <c r="J170" s="219">
        <v>11673</v>
      </c>
      <c r="K170" s="219">
        <v>11673</v>
      </c>
      <c r="L170" s="219">
        <v>11673</v>
      </c>
      <c r="M170" s="219">
        <v>11673</v>
      </c>
      <c r="N170" s="219">
        <v>11673</v>
      </c>
      <c r="O170" s="219">
        <v>11673</v>
      </c>
      <c r="P170" s="219">
        <v>11673</v>
      </c>
      <c r="Q170" s="219">
        <v>11672</v>
      </c>
      <c r="R170" s="219">
        <v>11672</v>
      </c>
      <c r="S170" s="219">
        <v>11672</v>
      </c>
      <c r="T170" s="219">
        <v>11668</v>
      </c>
      <c r="U170" s="219">
        <v>11668</v>
      </c>
      <c r="V170" s="219">
        <v>11667</v>
      </c>
      <c r="W170" s="219">
        <v>11667</v>
      </c>
      <c r="X170" s="219">
        <v>11667</v>
      </c>
      <c r="Y170" s="219">
        <v>11659</v>
      </c>
      <c r="Z170" s="219">
        <v>11654</v>
      </c>
      <c r="AA170" s="219">
        <v>11576</v>
      </c>
      <c r="AB170" s="219">
        <v>11418</v>
      </c>
      <c r="AC170" s="219">
        <v>11418</v>
      </c>
      <c r="AD170" s="219">
        <v>11418</v>
      </c>
      <c r="AE170" s="219">
        <v>11415</v>
      </c>
      <c r="AF170" s="219">
        <v>11415</v>
      </c>
      <c r="AG170" s="219">
        <v>11415</v>
      </c>
      <c r="AH170" s="219">
        <v>11415</v>
      </c>
      <c r="AI170" s="219">
        <v>11415</v>
      </c>
      <c r="AJ170" s="219">
        <v>11415</v>
      </c>
      <c r="AK170" s="219">
        <v>11415</v>
      </c>
      <c r="AL170" s="219">
        <v>11415</v>
      </c>
      <c r="AM170" s="219">
        <v>11415</v>
      </c>
      <c r="AN170" s="219">
        <v>11415</v>
      </c>
      <c r="AO170" s="219">
        <v>11415</v>
      </c>
      <c r="AP170" s="219">
        <v>11415</v>
      </c>
      <c r="AQ170" s="219">
        <v>11415</v>
      </c>
      <c r="AR170" s="219">
        <v>11415</v>
      </c>
      <c r="AS170" s="219">
        <v>11415</v>
      </c>
      <c r="AT170" s="219">
        <v>11415</v>
      </c>
      <c r="AU170" s="219">
        <v>11415</v>
      </c>
      <c r="AV170" s="219">
        <v>11415</v>
      </c>
      <c r="AW170" s="219">
        <v>11415</v>
      </c>
      <c r="AX170" s="219">
        <v>11415</v>
      </c>
      <c r="AY170" s="219">
        <v>11415</v>
      </c>
      <c r="AZ170" s="219">
        <v>11415</v>
      </c>
      <c r="BA170" s="219">
        <v>11415</v>
      </c>
      <c r="BB170" s="219">
        <v>11415</v>
      </c>
      <c r="BC170" s="219">
        <v>11415</v>
      </c>
      <c r="BD170" s="219">
        <v>11415</v>
      </c>
      <c r="BE170" s="219">
        <v>11415</v>
      </c>
      <c r="BF170" s="219">
        <v>11415</v>
      </c>
      <c r="BG170" s="219">
        <v>11415</v>
      </c>
      <c r="BH170" s="219">
        <v>11415</v>
      </c>
      <c r="BI170" s="219">
        <v>11415</v>
      </c>
      <c r="BJ170" s="219">
        <v>11415</v>
      </c>
      <c r="BK170" s="219">
        <v>11415</v>
      </c>
      <c r="BL170" s="219">
        <v>11415</v>
      </c>
      <c r="BM170" s="219">
        <v>11415</v>
      </c>
      <c r="BN170" s="219">
        <v>11415</v>
      </c>
      <c r="BO170" s="219">
        <v>11415</v>
      </c>
      <c r="BP170" s="219">
        <v>11415</v>
      </c>
      <c r="BQ170" s="219">
        <v>11415</v>
      </c>
      <c r="BR170" s="219">
        <v>11415</v>
      </c>
      <c r="BS170" s="219">
        <v>11415</v>
      </c>
      <c r="BT170" s="219">
        <v>11415</v>
      </c>
      <c r="BU170" s="219">
        <v>11415</v>
      </c>
      <c r="BV170" s="219">
        <v>11415</v>
      </c>
      <c r="BW170" s="219">
        <v>11415</v>
      </c>
      <c r="BX170" s="219">
        <v>11415</v>
      </c>
      <c r="BY170" s="219">
        <v>11415</v>
      </c>
      <c r="BZ170" s="219">
        <v>11415</v>
      </c>
      <c r="CA170" s="219">
        <v>11415</v>
      </c>
      <c r="CB170" s="219">
        <v>11415</v>
      </c>
      <c r="CC170" s="219">
        <v>11415</v>
      </c>
      <c r="CD170" s="219">
        <v>11415</v>
      </c>
      <c r="CE170" s="219">
        <v>11415</v>
      </c>
      <c r="CF170" s="219">
        <v>11415</v>
      </c>
      <c r="CG170" s="219">
        <v>11415</v>
      </c>
      <c r="CH170" s="219">
        <v>11415</v>
      </c>
      <c r="CI170" s="219">
        <v>11415</v>
      </c>
      <c r="CJ170" s="219">
        <v>11415</v>
      </c>
      <c r="CK170" s="219">
        <v>11415</v>
      </c>
      <c r="CL170" s="219">
        <v>11415</v>
      </c>
      <c r="CM170" s="219">
        <v>11415</v>
      </c>
      <c r="CN170" s="219">
        <v>11415</v>
      </c>
      <c r="CO170" s="219">
        <v>11415</v>
      </c>
      <c r="CP170" s="219">
        <v>11415</v>
      </c>
      <c r="CQ170" s="219">
        <v>11415</v>
      </c>
      <c r="CR170" s="219">
        <v>11415</v>
      </c>
      <c r="CS170" s="219">
        <v>11415</v>
      </c>
      <c r="CT170" s="219">
        <v>11415</v>
      </c>
      <c r="CU170" s="219">
        <v>11415</v>
      </c>
      <c r="CV170" s="219">
        <v>11415</v>
      </c>
      <c r="CW170" s="219">
        <v>11415</v>
      </c>
      <c r="CX170" s="219">
        <v>11415</v>
      </c>
      <c r="CY170" s="219">
        <v>11415</v>
      </c>
      <c r="CZ170" s="219">
        <v>11415</v>
      </c>
      <c r="DA170" s="219">
        <v>11415</v>
      </c>
      <c r="DB170" s="219">
        <v>11415</v>
      </c>
      <c r="DC170" s="219">
        <v>11415</v>
      </c>
      <c r="DD170" s="219">
        <v>11415</v>
      </c>
      <c r="DE170" s="219">
        <v>11415</v>
      </c>
      <c r="DF170" s="219">
        <v>11414</v>
      </c>
      <c r="DG170" s="219">
        <v>11413</v>
      </c>
      <c r="DH170" s="219">
        <v>11410</v>
      </c>
      <c r="DI170" s="219">
        <v>11410</v>
      </c>
      <c r="DJ170" s="219">
        <v>11410</v>
      </c>
      <c r="DK170" s="219">
        <v>11410</v>
      </c>
      <c r="DL170" s="219">
        <v>11410</v>
      </c>
      <c r="DM170" s="219">
        <v>11414</v>
      </c>
      <c r="DN170" s="219">
        <v>11413</v>
      </c>
      <c r="DO170" s="219">
        <v>11410</v>
      </c>
      <c r="DP170" s="219">
        <v>11409</v>
      </c>
      <c r="DQ170" s="219">
        <v>11408</v>
      </c>
      <c r="DR170" s="219">
        <v>11408</v>
      </c>
      <c r="DS170" s="219">
        <v>11408</v>
      </c>
      <c r="DT170" s="219">
        <v>11371</v>
      </c>
      <c r="DU170" s="219">
        <v>11347</v>
      </c>
      <c r="DV170" s="219">
        <v>11338</v>
      </c>
      <c r="DW170" s="219">
        <v>11347</v>
      </c>
      <c r="DX170" s="219">
        <v>11346</v>
      </c>
      <c r="DY170" s="219">
        <v>11334</v>
      </c>
      <c r="DZ170" s="219">
        <v>11334</v>
      </c>
      <c r="EA170" s="219">
        <v>11325</v>
      </c>
      <c r="EB170" s="219">
        <v>11324</v>
      </c>
      <c r="EC170" s="219">
        <v>11322</v>
      </c>
      <c r="ED170" s="219">
        <v>11321</v>
      </c>
      <c r="EE170" s="219">
        <v>11320</v>
      </c>
      <c r="EF170" s="219">
        <v>11320</v>
      </c>
      <c r="EG170" s="219">
        <v>11319</v>
      </c>
      <c r="EH170" s="219">
        <v>11319</v>
      </c>
      <c r="EI170" s="219">
        <v>11316</v>
      </c>
      <c r="EJ170" s="219">
        <v>11313</v>
      </c>
      <c r="EK170" s="219">
        <v>11313</v>
      </c>
      <c r="EL170" s="219">
        <v>11311</v>
      </c>
      <c r="EM170" s="219">
        <v>11303</v>
      </c>
      <c r="EN170" s="231">
        <v>11300</v>
      </c>
      <c r="EO170" s="232">
        <v>11286</v>
      </c>
      <c r="EP170" s="226"/>
      <c r="EQ170" s="202"/>
      <c r="ER170" s="202"/>
      <c r="ES170" s="202"/>
      <c r="ET170" s="202"/>
      <c r="EU170" s="202"/>
      <c r="EV170" s="202"/>
      <c r="EW170" s="202"/>
      <c r="EX170" s="202"/>
      <c r="EY170" s="202"/>
      <c r="EZ170" s="202"/>
      <c r="FA170" s="202"/>
      <c r="FB170" s="202"/>
      <c r="FC170" s="202"/>
      <c r="FD170" s="202"/>
      <c r="FE170" s="202"/>
      <c r="FF170" s="202"/>
      <c r="FG170" s="202"/>
      <c r="FH170" s="202"/>
      <c r="FI170" s="202"/>
      <c r="FJ170" s="202"/>
      <c r="FK170" s="202"/>
      <c r="FL170" s="202"/>
      <c r="FM170" s="202"/>
      <c r="FN170" s="202"/>
      <c r="FO170" s="202"/>
      <c r="FP170" s="202"/>
      <c r="FQ170" s="202"/>
      <c r="FR170" s="202"/>
      <c r="FS170" s="202"/>
      <c r="FT170" s="202"/>
      <c r="FU170" s="202"/>
      <c r="FV170" s="202"/>
      <c r="FW170" s="202"/>
      <c r="FX170" s="202"/>
      <c r="FY170" s="202"/>
      <c r="FZ170" s="202"/>
      <c r="GA170" s="202"/>
      <c r="GB170" s="202"/>
      <c r="GC170" s="202"/>
      <c r="GD170" s="202"/>
      <c r="GE170" s="202"/>
      <c r="GF170" s="202"/>
      <c r="GG170" s="202"/>
      <c r="GH170" s="202"/>
      <c r="GI170" s="202"/>
      <c r="GJ170" s="202"/>
      <c r="GK170" s="202"/>
      <c r="GL170" s="202"/>
      <c r="GM170" s="202"/>
      <c r="GN170" s="202"/>
      <c r="GO170" s="202"/>
      <c r="GP170" s="202"/>
      <c r="GQ170" s="202"/>
      <c r="GR170" s="202"/>
      <c r="GS170" s="202"/>
      <c r="GT170" s="202"/>
      <c r="GU170" s="202"/>
      <c r="GV170" s="202"/>
      <c r="GW170" s="202"/>
      <c r="GX170" s="202"/>
      <c r="GY170" s="202"/>
      <c r="GZ170" s="202"/>
      <c r="HA170" s="202"/>
      <c r="HB170" s="202"/>
      <c r="HC170" s="202"/>
      <c r="HD170" s="202"/>
      <c r="HE170" s="202"/>
      <c r="HF170" s="202"/>
      <c r="HG170" s="202"/>
      <c r="HH170" s="202"/>
      <c r="HI170" s="202"/>
      <c r="HJ170" s="202"/>
      <c r="HK170" s="202"/>
      <c r="HL170" s="202"/>
      <c r="HM170" s="154"/>
      <c r="HN170" s="154"/>
      <c r="HO170" s="154"/>
      <c r="HP170" s="154"/>
      <c r="HQ170" s="154"/>
      <c r="HR170" s="154"/>
      <c r="HS170" s="154"/>
      <c r="HT170" s="154"/>
      <c r="HU170" s="154"/>
      <c r="HV170" s="154"/>
      <c r="HW170" s="166"/>
    </row>
    <row r="171" spans="1:231">
      <c r="A171" s="145">
        <f t="shared" ref="A171:A234" si="52">A172+1</f>
        <v>44509</v>
      </c>
      <c r="B171" s="219">
        <f>'Age&amp;Sex by occurrence date'!$ARC22</f>
        <v>14268</v>
      </c>
      <c r="C171" s="219">
        <v>11647</v>
      </c>
      <c r="D171" s="219">
        <v>11647</v>
      </c>
      <c r="E171" s="219">
        <v>11647</v>
      </c>
      <c r="F171" s="219">
        <v>11647</v>
      </c>
      <c r="G171" s="219">
        <v>11647</v>
      </c>
      <c r="H171" s="219">
        <v>11647</v>
      </c>
      <c r="I171" s="219">
        <v>11647</v>
      </c>
      <c r="J171" s="219">
        <v>11647</v>
      </c>
      <c r="K171" s="219">
        <v>11647</v>
      </c>
      <c r="L171" s="219">
        <v>11647</v>
      </c>
      <c r="M171" s="219">
        <v>11647</v>
      </c>
      <c r="N171" s="219">
        <v>11647</v>
      </c>
      <c r="O171" s="219">
        <v>11647</v>
      </c>
      <c r="P171" s="219">
        <v>11647</v>
      </c>
      <c r="Q171" s="219">
        <v>11646</v>
      </c>
      <c r="R171" s="219">
        <v>11646</v>
      </c>
      <c r="S171" s="219">
        <v>11646</v>
      </c>
      <c r="T171" s="219">
        <v>11642</v>
      </c>
      <c r="U171" s="219">
        <v>11642</v>
      </c>
      <c r="V171" s="219">
        <v>11641</v>
      </c>
      <c r="W171" s="219">
        <v>11641</v>
      </c>
      <c r="X171" s="219">
        <v>11641</v>
      </c>
      <c r="Y171" s="219">
        <v>11634</v>
      </c>
      <c r="Z171" s="219">
        <v>11629</v>
      </c>
      <c r="AA171" s="219">
        <v>11551</v>
      </c>
      <c r="AB171" s="219">
        <v>11393</v>
      </c>
      <c r="AC171" s="219">
        <v>11393</v>
      </c>
      <c r="AD171" s="219">
        <v>11393</v>
      </c>
      <c r="AE171" s="219">
        <v>11390</v>
      </c>
      <c r="AF171" s="219">
        <v>11390</v>
      </c>
      <c r="AG171" s="219">
        <v>11390</v>
      </c>
      <c r="AH171" s="219">
        <v>11390</v>
      </c>
      <c r="AI171" s="219">
        <v>11390</v>
      </c>
      <c r="AJ171" s="219">
        <v>11390</v>
      </c>
      <c r="AK171" s="219">
        <v>11390</v>
      </c>
      <c r="AL171" s="219">
        <v>11390</v>
      </c>
      <c r="AM171" s="219">
        <v>11390</v>
      </c>
      <c r="AN171" s="219">
        <v>11390</v>
      </c>
      <c r="AO171" s="219">
        <v>11390</v>
      </c>
      <c r="AP171" s="219">
        <v>11390</v>
      </c>
      <c r="AQ171" s="219">
        <v>11390</v>
      </c>
      <c r="AR171" s="219">
        <v>11390</v>
      </c>
      <c r="AS171" s="219">
        <v>11390</v>
      </c>
      <c r="AT171" s="219">
        <v>11390</v>
      </c>
      <c r="AU171" s="219">
        <v>11390</v>
      </c>
      <c r="AV171" s="219">
        <v>11390</v>
      </c>
      <c r="AW171" s="219">
        <v>11390</v>
      </c>
      <c r="AX171" s="219">
        <v>11390</v>
      </c>
      <c r="AY171" s="219">
        <v>11390</v>
      </c>
      <c r="AZ171" s="219">
        <v>11390</v>
      </c>
      <c r="BA171" s="219">
        <v>11390</v>
      </c>
      <c r="BB171" s="219">
        <v>11390</v>
      </c>
      <c r="BC171" s="219">
        <v>11390</v>
      </c>
      <c r="BD171" s="219">
        <v>11390</v>
      </c>
      <c r="BE171" s="219">
        <v>11390</v>
      </c>
      <c r="BF171" s="219">
        <v>11390</v>
      </c>
      <c r="BG171" s="219">
        <v>11390</v>
      </c>
      <c r="BH171" s="219">
        <v>11390</v>
      </c>
      <c r="BI171" s="219">
        <v>11390</v>
      </c>
      <c r="BJ171" s="219">
        <v>11390</v>
      </c>
      <c r="BK171" s="219">
        <v>11390</v>
      </c>
      <c r="BL171" s="219">
        <v>11390</v>
      </c>
      <c r="BM171" s="219">
        <v>11390</v>
      </c>
      <c r="BN171" s="219">
        <v>11390</v>
      </c>
      <c r="BO171" s="219">
        <v>11390</v>
      </c>
      <c r="BP171" s="219">
        <v>11390</v>
      </c>
      <c r="BQ171" s="219">
        <v>11390</v>
      </c>
      <c r="BR171" s="219">
        <v>11390</v>
      </c>
      <c r="BS171" s="219">
        <v>11390</v>
      </c>
      <c r="BT171" s="219">
        <v>11390</v>
      </c>
      <c r="BU171" s="219">
        <v>11390</v>
      </c>
      <c r="BV171" s="219">
        <v>11390</v>
      </c>
      <c r="BW171" s="219">
        <v>11390</v>
      </c>
      <c r="BX171" s="219">
        <v>11390</v>
      </c>
      <c r="BY171" s="219">
        <v>11390</v>
      </c>
      <c r="BZ171" s="219">
        <v>11390</v>
      </c>
      <c r="CA171" s="219">
        <v>11390</v>
      </c>
      <c r="CB171" s="219">
        <v>11390</v>
      </c>
      <c r="CC171" s="219">
        <v>11390</v>
      </c>
      <c r="CD171" s="219">
        <v>11390</v>
      </c>
      <c r="CE171" s="219">
        <v>11390</v>
      </c>
      <c r="CF171" s="219">
        <v>11390</v>
      </c>
      <c r="CG171" s="219">
        <v>11390</v>
      </c>
      <c r="CH171" s="219">
        <v>11390</v>
      </c>
      <c r="CI171" s="219">
        <v>11390</v>
      </c>
      <c r="CJ171" s="219">
        <v>11390</v>
      </c>
      <c r="CK171" s="219">
        <v>11390</v>
      </c>
      <c r="CL171" s="219">
        <v>11390</v>
      </c>
      <c r="CM171" s="219">
        <v>11390</v>
      </c>
      <c r="CN171" s="219">
        <v>11390</v>
      </c>
      <c r="CO171" s="219">
        <v>11390</v>
      </c>
      <c r="CP171" s="219">
        <v>11390</v>
      </c>
      <c r="CQ171" s="219">
        <v>11390</v>
      </c>
      <c r="CR171" s="219">
        <v>11390</v>
      </c>
      <c r="CS171" s="219">
        <v>11390</v>
      </c>
      <c r="CT171" s="219">
        <v>11390</v>
      </c>
      <c r="CU171" s="219">
        <v>11390</v>
      </c>
      <c r="CV171" s="219">
        <v>11390</v>
      </c>
      <c r="CW171" s="219">
        <v>11390</v>
      </c>
      <c r="CX171" s="219">
        <v>11390</v>
      </c>
      <c r="CY171" s="219">
        <v>11390</v>
      </c>
      <c r="CZ171" s="219">
        <v>11390</v>
      </c>
      <c r="DA171" s="219">
        <v>11390</v>
      </c>
      <c r="DB171" s="219">
        <v>11390</v>
      </c>
      <c r="DC171" s="219">
        <v>11390</v>
      </c>
      <c r="DD171" s="219">
        <v>11390</v>
      </c>
      <c r="DE171" s="219">
        <v>11390</v>
      </c>
      <c r="DF171" s="219">
        <v>11389</v>
      </c>
      <c r="DG171" s="219">
        <v>11388</v>
      </c>
      <c r="DH171" s="219">
        <v>11385</v>
      </c>
      <c r="DI171" s="219">
        <v>11385</v>
      </c>
      <c r="DJ171" s="219">
        <v>11385</v>
      </c>
      <c r="DK171" s="219">
        <v>11385</v>
      </c>
      <c r="DL171" s="219">
        <v>11385</v>
      </c>
      <c r="DM171" s="219">
        <v>11389</v>
      </c>
      <c r="DN171" s="219">
        <v>11388</v>
      </c>
      <c r="DO171" s="219">
        <v>11386</v>
      </c>
      <c r="DP171" s="219">
        <v>11385</v>
      </c>
      <c r="DQ171" s="219">
        <v>11384</v>
      </c>
      <c r="DR171" s="219">
        <v>11384</v>
      </c>
      <c r="DS171" s="219">
        <v>11384</v>
      </c>
      <c r="DT171" s="219">
        <v>11348</v>
      </c>
      <c r="DU171" s="219">
        <v>11325</v>
      </c>
      <c r="DV171" s="219">
        <v>11318</v>
      </c>
      <c r="DW171" s="219">
        <v>11327</v>
      </c>
      <c r="DX171" s="219">
        <v>11326</v>
      </c>
      <c r="DY171" s="219">
        <v>11315</v>
      </c>
      <c r="DZ171" s="219">
        <v>11315</v>
      </c>
      <c r="EA171" s="219">
        <v>11306</v>
      </c>
      <c r="EB171" s="219">
        <v>11306</v>
      </c>
      <c r="EC171" s="219">
        <v>11304</v>
      </c>
      <c r="ED171" s="219">
        <v>11303</v>
      </c>
      <c r="EE171" s="219">
        <v>11302</v>
      </c>
      <c r="EF171" s="219">
        <v>11302</v>
      </c>
      <c r="EG171" s="219">
        <v>11301</v>
      </c>
      <c r="EH171" s="219">
        <v>11301</v>
      </c>
      <c r="EI171" s="219">
        <v>11299</v>
      </c>
      <c r="EJ171" s="219">
        <v>11296</v>
      </c>
      <c r="EK171" s="219">
        <v>11296</v>
      </c>
      <c r="EL171" s="219">
        <v>11294</v>
      </c>
      <c r="EM171" s="219">
        <v>11287</v>
      </c>
      <c r="EN171" s="231">
        <v>11285</v>
      </c>
      <c r="EO171" s="232">
        <v>11276</v>
      </c>
      <c r="EP171" s="227">
        <v>11259</v>
      </c>
      <c r="EQ171" s="154"/>
      <c r="ER171" s="154"/>
      <c r="ES171" s="154"/>
      <c r="ET171" s="154"/>
      <c r="EU171" s="154"/>
      <c r="EV171" s="202"/>
      <c r="EW171" s="202"/>
      <c r="EX171" s="202"/>
      <c r="EY171" s="202"/>
      <c r="EZ171" s="202"/>
      <c r="FA171" s="202"/>
      <c r="FB171" s="202"/>
      <c r="FC171" s="202"/>
      <c r="FD171" s="202"/>
      <c r="FE171" s="202"/>
      <c r="FF171" s="202"/>
      <c r="FG171" s="202"/>
      <c r="FH171" s="202"/>
      <c r="FI171" s="202"/>
      <c r="FJ171" s="202"/>
      <c r="FK171" s="202"/>
      <c r="FL171" s="202"/>
      <c r="FM171" s="202"/>
      <c r="FN171" s="202"/>
      <c r="FO171" s="202"/>
      <c r="FP171" s="202"/>
      <c r="FQ171" s="202"/>
      <c r="FR171" s="202"/>
      <c r="FS171" s="202"/>
      <c r="FT171" s="202"/>
      <c r="FU171" s="202"/>
      <c r="FV171" s="202"/>
      <c r="FW171" s="202"/>
      <c r="FX171" s="202"/>
      <c r="FY171" s="202"/>
      <c r="FZ171" s="202"/>
      <c r="GA171" s="202"/>
      <c r="GB171" s="202"/>
      <c r="GC171" s="202"/>
      <c r="GD171" s="202"/>
      <c r="GE171" s="202"/>
      <c r="GF171" s="202"/>
      <c r="GG171" s="202"/>
      <c r="GH171" s="202"/>
      <c r="GI171" s="202"/>
      <c r="GJ171" s="202"/>
      <c r="GK171" s="202"/>
      <c r="GL171" s="202"/>
      <c r="GM171" s="202"/>
      <c r="GN171" s="202"/>
      <c r="GO171" s="202"/>
      <c r="GP171" s="202"/>
      <c r="GQ171" s="202"/>
      <c r="GR171" s="202"/>
      <c r="GS171" s="202"/>
      <c r="GT171" s="202"/>
      <c r="GU171" s="202"/>
      <c r="GV171" s="202"/>
      <c r="GW171" s="202"/>
      <c r="GX171" s="202"/>
      <c r="GY171" s="202"/>
      <c r="GZ171" s="202"/>
      <c r="HA171" s="202"/>
      <c r="HB171" s="202"/>
      <c r="HC171" s="202"/>
      <c r="HD171" s="202"/>
      <c r="HE171" s="202"/>
      <c r="HF171" s="202"/>
      <c r="HG171" s="202"/>
      <c r="HH171" s="202"/>
      <c r="HI171" s="202"/>
      <c r="HJ171" s="202"/>
      <c r="HK171" s="202"/>
      <c r="HL171" s="202"/>
      <c r="HM171" s="154"/>
      <c r="HN171" s="154"/>
      <c r="HO171" s="154"/>
      <c r="HP171" s="154"/>
      <c r="HQ171" s="154"/>
      <c r="HR171" s="154"/>
      <c r="HS171" s="154"/>
      <c r="HT171" s="154"/>
      <c r="HU171" s="154"/>
      <c r="HV171" s="154"/>
      <c r="HW171" s="166"/>
    </row>
    <row r="172" spans="1:231">
      <c r="A172" s="145">
        <f t="shared" si="52"/>
        <v>44508</v>
      </c>
      <c r="B172" s="219">
        <f>'Age&amp;Sex by occurrence date'!$ARJ22</f>
        <v>14229</v>
      </c>
      <c r="C172" s="219">
        <v>11616</v>
      </c>
      <c r="D172" s="219">
        <v>11616</v>
      </c>
      <c r="E172" s="219">
        <v>11616</v>
      </c>
      <c r="F172" s="219">
        <v>11616</v>
      </c>
      <c r="G172" s="219">
        <v>11616</v>
      </c>
      <c r="H172" s="219">
        <v>11616</v>
      </c>
      <c r="I172" s="219">
        <v>11616</v>
      </c>
      <c r="J172" s="219">
        <v>11616</v>
      </c>
      <c r="K172" s="219">
        <v>11616</v>
      </c>
      <c r="L172" s="219">
        <v>11616</v>
      </c>
      <c r="M172" s="219">
        <v>11616</v>
      </c>
      <c r="N172" s="219">
        <v>11616</v>
      </c>
      <c r="O172" s="219">
        <v>11616</v>
      </c>
      <c r="P172" s="219">
        <v>11616</v>
      </c>
      <c r="Q172" s="219">
        <v>11615</v>
      </c>
      <c r="R172" s="219">
        <v>11615</v>
      </c>
      <c r="S172" s="219">
        <v>11615</v>
      </c>
      <c r="T172" s="219">
        <v>11611</v>
      </c>
      <c r="U172" s="219">
        <v>11611</v>
      </c>
      <c r="V172" s="219">
        <v>11610</v>
      </c>
      <c r="W172" s="219">
        <v>11610</v>
      </c>
      <c r="X172" s="219">
        <v>11610</v>
      </c>
      <c r="Y172" s="219">
        <v>11604</v>
      </c>
      <c r="Z172" s="219">
        <v>11599</v>
      </c>
      <c r="AA172" s="219">
        <v>11521</v>
      </c>
      <c r="AB172" s="219">
        <v>11364</v>
      </c>
      <c r="AC172" s="219">
        <v>11364</v>
      </c>
      <c r="AD172" s="219">
        <v>11364</v>
      </c>
      <c r="AE172" s="219">
        <v>11361</v>
      </c>
      <c r="AF172" s="219">
        <v>11361</v>
      </c>
      <c r="AG172" s="219">
        <v>11361</v>
      </c>
      <c r="AH172" s="219">
        <v>11361</v>
      </c>
      <c r="AI172" s="219">
        <v>11361</v>
      </c>
      <c r="AJ172" s="219">
        <v>11361</v>
      </c>
      <c r="AK172" s="219">
        <v>11361</v>
      </c>
      <c r="AL172" s="219">
        <v>11361</v>
      </c>
      <c r="AM172" s="219">
        <v>11361</v>
      </c>
      <c r="AN172" s="219">
        <v>11361</v>
      </c>
      <c r="AO172" s="219">
        <v>11361</v>
      </c>
      <c r="AP172" s="219">
        <v>11361</v>
      </c>
      <c r="AQ172" s="219">
        <v>11361</v>
      </c>
      <c r="AR172" s="219">
        <v>11361</v>
      </c>
      <c r="AS172" s="219">
        <v>11361</v>
      </c>
      <c r="AT172" s="219">
        <v>11361</v>
      </c>
      <c r="AU172" s="219">
        <v>11361</v>
      </c>
      <c r="AV172" s="219">
        <v>11361</v>
      </c>
      <c r="AW172" s="219">
        <v>11361</v>
      </c>
      <c r="AX172" s="219">
        <v>11361</v>
      </c>
      <c r="AY172" s="219">
        <v>11361</v>
      </c>
      <c r="AZ172" s="219">
        <v>11361</v>
      </c>
      <c r="BA172" s="219">
        <v>11361</v>
      </c>
      <c r="BB172" s="219">
        <v>11361</v>
      </c>
      <c r="BC172" s="219">
        <v>11361</v>
      </c>
      <c r="BD172" s="219">
        <v>11361</v>
      </c>
      <c r="BE172" s="219">
        <v>11361</v>
      </c>
      <c r="BF172" s="219">
        <v>11361</v>
      </c>
      <c r="BG172" s="219">
        <v>11361</v>
      </c>
      <c r="BH172" s="219">
        <v>11361</v>
      </c>
      <c r="BI172" s="219">
        <v>11361</v>
      </c>
      <c r="BJ172" s="219">
        <v>11361</v>
      </c>
      <c r="BK172" s="219">
        <v>11361</v>
      </c>
      <c r="BL172" s="219">
        <v>11361</v>
      </c>
      <c r="BM172" s="219">
        <v>11361</v>
      </c>
      <c r="BN172" s="219">
        <v>11361</v>
      </c>
      <c r="BO172" s="219">
        <v>11361</v>
      </c>
      <c r="BP172" s="219">
        <v>11361</v>
      </c>
      <c r="BQ172" s="219">
        <v>11361</v>
      </c>
      <c r="BR172" s="219">
        <v>11361</v>
      </c>
      <c r="BS172" s="219">
        <v>11361</v>
      </c>
      <c r="BT172" s="219">
        <v>11361</v>
      </c>
      <c r="BU172" s="219">
        <v>11361</v>
      </c>
      <c r="BV172" s="219">
        <v>11361</v>
      </c>
      <c r="BW172" s="219">
        <v>11361</v>
      </c>
      <c r="BX172" s="219">
        <v>11361</v>
      </c>
      <c r="BY172" s="219">
        <v>11361</v>
      </c>
      <c r="BZ172" s="219">
        <v>11361</v>
      </c>
      <c r="CA172" s="219">
        <v>11361</v>
      </c>
      <c r="CB172" s="219">
        <v>11361</v>
      </c>
      <c r="CC172" s="219">
        <v>11361</v>
      </c>
      <c r="CD172" s="219">
        <v>11361</v>
      </c>
      <c r="CE172" s="219">
        <v>11361</v>
      </c>
      <c r="CF172" s="219">
        <v>11361</v>
      </c>
      <c r="CG172" s="219">
        <v>11361</v>
      </c>
      <c r="CH172" s="219">
        <v>11361</v>
      </c>
      <c r="CI172" s="219">
        <v>11361</v>
      </c>
      <c r="CJ172" s="219">
        <v>11361</v>
      </c>
      <c r="CK172" s="219">
        <v>11361</v>
      </c>
      <c r="CL172" s="219">
        <v>11361</v>
      </c>
      <c r="CM172" s="219">
        <v>11361</v>
      </c>
      <c r="CN172" s="219">
        <v>11361</v>
      </c>
      <c r="CO172" s="219">
        <v>11361</v>
      </c>
      <c r="CP172" s="219">
        <v>11361</v>
      </c>
      <c r="CQ172" s="219">
        <v>11361</v>
      </c>
      <c r="CR172" s="219">
        <v>11361</v>
      </c>
      <c r="CS172" s="219">
        <v>11361</v>
      </c>
      <c r="CT172" s="219">
        <v>11361</v>
      </c>
      <c r="CU172" s="219">
        <v>11361</v>
      </c>
      <c r="CV172" s="219">
        <v>11361</v>
      </c>
      <c r="CW172" s="219">
        <v>11361</v>
      </c>
      <c r="CX172" s="219">
        <v>11361</v>
      </c>
      <c r="CY172" s="219">
        <v>11361</v>
      </c>
      <c r="CZ172" s="219">
        <v>11361</v>
      </c>
      <c r="DA172" s="219">
        <v>11361</v>
      </c>
      <c r="DB172" s="219">
        <v>11361</v>
      </c>
      <c r="DC172" s="219">
        <v>11361</v>
      </c>
      <c r="DD172" s="219">
        <v>11361</v>
      </c>
      <c r="DE172" s="219">
        <v>11361</v>
      </c>
      <c r="DF172" s="219">
        <v>11360</v>
      </c>
      <c r="DG172" s="219">
        <v>11359</v>
      </c>
      <c r="DH172" s="219">
        <v>11356</v>
      </c>
      <c r="DI172" s="219">
        <v>11356</v>
      </c>
      <c r="DJ172" s="219">
        <v>11356</v>
      </c>
      <c r="DK172" s="219">
        <v>11356</v>
      </c>
      <c r="DL172" s="219">
        <v>11356</v>
      </c>
      <c r="DM172" s="219">
        <v>11360</v>
      </c>
      <c r="DN172" s="219">
        <v>11359</v>
      </c>
      <c r="DO172" s="219">
        <v>11357</v>
      </c>
      <c r="DP172" s="219">
        <v>11356</v>
      </c>
      <c r="DQ172" s="219">
        <v>11355</v>
      </c>
      <c r="DR172" s="219">
        <v>11355</v>
      </c>
      <c r="DS172" s="219">
        <v>11355</v>
      </c>
      <c r="DT172" s="219">
        <v>11319</v>
      </c>
      <c r="DU172" s="219">
        <v>11297</v>
      </c>
      <c r="DV172" s="219">
        <v>11291</v>
      </c>
      <c r="DW172" s="219">
        <v>11301</v>
      </c>
      <c r="DX172" s="219">
        <v>11300</v>
      </c>
      <c r="DY172" s="219">
        <v>11289</v>
      </c>
      <c r="DZ172" s="219">
        <v>11289</v>
      </c>
      <c r="EA172" s="219">
        <v>11280</v>
      </c>
      <c r="EB172" s="219">
        <v>11280</v>
      </c>
      <c r="EC172" s="219">
        <v>11279</v>
      </c>
      <c r="ED172" s="219">
        <v>11278</v>
      </c>
      <c r="EE172" s="219">
        <v>11278</v>
      </c>
      <c r="EF172" s="219">
        <v>11278</v>
      </c>
      <c r="EG172" s="219">
        <v>11277</v>
      </c>
      <c r="EH172" s="219">
        <v>11277</v>
      </c>
      <c r="EI172" s="219">
        <v>11276</v>
      </c>
      <c r="EJ172" s="219">
        <v>11274</v>
      </c>
      <c r="EK172" s="219">
        <v>11274</v>
      </c>
      <c r="EL172" s="219">
        <v>11272</v>
      </c>
      <c r="EM172" s="219">
        <v>11268</v>
      </c>
      <c r="EN172" s="231">
        <v>11266</v>
      </c>
      <c r="EO172" s="232">
        <v>11260</v>
      </c>
      <c r="EP172" s="227">
        <v>11251</v>
      </c>
      <c r="EQ172" s="154">
        <v>11243</v>
      </c>
      <c r="ER172" s="154"/>
      <c r="ES172" s="154"/>
      <c r="ET172" s="154"/>
      <c r="EU172" s="154"/>
      <c r="EV172" s="202"/>
      <c r="EW172" s="202"/>
      <c r="EX172" s="202"/>
      <c r="EY172" s="202"/>
      <c r="EZ172" s="202"/>
      <c r="FA172" s="202"/>
      <c r="FB172" s="202"/>
      <c r="FC172" s="202"/>
      <c r="FD172" s="202"/>
      <c r="FE172" s="202"/>
      <c r="FF172" s="202"/>
      <c r="FG172" s="202"/>
      <c r="FH172" s="202"/>
      <c r="FI172" s="202"/>
      <c r="FJ172" s="202"/>
      <c r="FK172" s="202"/>
      <c r="FL172" s="202"/>
      <c r="FM172" s="202"/>
      <c r="FN172" s="202"/>
      <c r="FO172" s="202"/>
      <c r="FP172" s="202"/>
      <c r="FQ172" s="202"/>
      <c r="FR172" s="202"/>
      <c r="FS172" s="202"/>
      <c r="FT172" s="202"/>
      <c r="FU172" s="202"/>
      <c r="FV172" s="202"/>
      <c r="FW172" s="202"/>
      <c r="FX172" s="202"/>
      <c r="FY172" s="202"/>
      <c r="FZ172" s="202"/>
      <c r="GA172" s="202"/>
      <c r="GB172" s="202"/>
      <c r="GC172" s="202"/>
      <c r="GD172" s="202"/>
      <c r="GE172" s="202"/>
      <c r="GF172" s="202"/>
      <c r="GG172" s="202"/>
      <c r="GH172" s="202"/>
      <c r="GI172" s="202"/>
      <c r="GJ172" s="202"/>
      <c r="GK172" s="202"/>
      <c r="GL172" s="202"/>
      <c r="GM172" s="202"/>
      <c r="GN172" s="202"/>
      <c r="GO172" s="202"/>
      <c r="GP172" s="202"/>
      <c r="GQ172" s="202"/>
      <c r="GR172" s="202"/>
      <c r="GS172" s="202"/>
      <c r="GT172" s="202"/>
      <c r="GU172" s="202"/>
      <c r="GV172" s="202"/>
      <c r="GW172" s="202"/>
      <c r="GX172" s="202"/>
      <c r="GY172" s="202"/>
      <c r="GZ172" s="202"/>
      <c r="HA172" s="202"/>
      <c r="HB172" s="202"/>
      <c r="HC172" s="202"/>
      <c r="HD172" s="202"/>
      <c r="HE172" s="202"/>
      <c r="HF172" s="202"/>
      <c r="HG172" s="202"/>
      <c r="HH172" s="202"/>
      <c r="HI172" s="202"/>
      <c r="HJ172" s="202"/>
      <c r="HK172" s="202"/>
      <c r="HL172" s="202"/>
      <c r="HM172" s="154"/>
      <c r="HN172" s="154"/>
      <c r="HO172" s="154"/>
      <c r="HP172" s="154"/>
      <c r="HQ172" s="154"/>
      <c r="HR172" s="154"/>
      <c r="HS172" s="154"/>
      <c r="HT172" s="154"/>
      <c r="HU172" s="154"/>
      <c r="HV172" s="154"/>
      <c r="HW172" s="166"/>
    </row>
    <row r="173" spans="1:231">
      <c r="A173" s="145">
        <f t="shared" si="52"/>
        <v>44507</v>
      </c>
      <c r="B173" s="219">
        <f>'Age&amp;Sex by occurrence date'!$ARQ22</f>
        <v>14194</v>
      </c>
      <c r="C173" s="219">
        <v>11586</v>
      </c>
      <c r="D173" s="219">
        <v>11586</v>
      </c>
      <c r="E173" s="219">
        <v>11586</v>
      </c>
      <c r="F173" s="219">
        <v>11586</v>
      </c>
      <c r="G173" s="219">
        <v>11586</v>
      </c>
      <c r="H173" s="219">
        <v>11586</v>
      </c>
      <c r="I173" s="219">
        <v>11586</v>
      </c>
      <c r="J173" s="219">
        <v>11586</v>
      </c>
      <c r="K173" s="219">
        <v>11586</v>
      </c>
      <c r="L173" s="219">
        <v>11586</v>
      </c>
      <c r="M173" s="219">
        <v>11586</v>
      </c>
      <c r="N173" s="219">
        <v>11586</v>
      </c>
      <c r="O173" s="219">
        <v>11586</v>
      </c>
      <c r="P173" s="219">
        <v>11586</v>
      </c>
      <c r="Q173" s="219">
        <v>11585</v>
      </c>
      <c r="R173" s="219">
        <v>11585</v>
      </c>
      <c r="S173" s="219">
        <v>11585</v>
      </c>
      <c r="T173" s="219">
        <v>11581</v>
      </c>
      <c r="U173" s="219">
        <v>11581</v>
      </c>
      <c r="V173" s="219">
        <v>11580</v>
      </c>
      <c r="W173" s="219">
        <v>11580</v>
      </c>
      <c r="X173" s="219">
        <v>11580</v>
      </c>
      <c r="Y173" s="219">
        <v>11575</v>
      </c>
      <c r="Z173" s="219">
        <v>11570</v>
      </c>
      <c r="AA173" s="219">
        <v>11492</v>
      </c>
      <c r="AB173" s="219">
        <v>11336</v>
      </c>
      <c r="AC173" s="219">
        <v>11336</v>
      </c>
      <c r="AD173" s="219">
        <v>11336</v>
      </c>
      <c r="AE173" s="219">
        <v>11334</v>
      </c>
      <c r="AF173" s="219">
        <v>11334</v>
      </c>
      <c r="AG173" s="219">
        <v>11334</v>
      </c>
      <c r="AH173" s="219">
        <v>11334</v>
      </c>
      <c r="AI173" s="219">
        <v>11334</v>
      </c>
      <c r="AJ173" s="219">
        <v>11334</v>
      </c>
      <c r="AK173" s="219">
        <v>11334</v>
      </c>
      <c r="AL173" s="219">
        <v>11334</v>
      </c>
      <c r="AM173" s="219">
        <v>11334</v>
      </c>
      <c r="AN173" s="219">
        <v>11334</v>
      </c>
      <c r="AO173" s="219">
        <v>11334</v>
      </c>
      <c r="AP173" s="219">
        <v>11334</v>
      </c>
      <c r="AQ173" s="219">
        <v>11334</v>
      </c>
      <c r="AR173" s="219">
        <v>11334</v>
      </c>
      <c r="AS173" s="219">
        <v>11334</v>
      </c>
      <c r="AT173" s="219">
        <v>11334</v>
      </c>
      <c r="AU173" s="219">
        <v>11334</v>
      </c>
      <c r="AV173" s="219">
        <v>11334</v>
      </c>
      <c r="AW173" s="219">
        <v>11334</v>
      </c>
      <c r="AX173" s="219">
        <v>11334</v>
      </c>
      <c r="AY173" s="219">
        <v>11334</v>
      </c>
      <c r="AZ173" s="219">
        <v>11334</v>
      </c>
      <c r="BA173" s="219">
        <v>11334</v>
      </c>
      <c r="BB173" s="219">
        <v>11334</v>
      </c>
      <c r="BC173" s="219">
        <v>11334</v>
      </c>
      <c r="BD173" s="219">
        <v>11334</v>
      </c>
      <c r="BE173" s="219">
        <v>11334</v>
      </c>
      <c r="BF173" s="219">
        <v>11334</v>
      </c>
      <c r="BG173" s="219">
        <v>11334</v>
      </c>
      <c r="BH173" s="219">
        <v>11334</v>
      </c>
      <c r="BI173" s="219">
        <v>11334</v>
      </c>
      <c r="BJ173" s="219">
        <v>11334</v>
      </c>
      <c r="BK173" s="219">
        <v>11334</v>
      </c>
      <c r="BL173" s="219">
        <v>11334</v>
      </c>
      <c r="BM173" s="219">
        <v>11334</v>
      </c>
      <c r="BN173" s="219">
        <v>11334</v>
      </c>
      <c r="BO173" s="219">
        <v>11334</v>
      </c>
      <c r="BP173" s="219">
        <v>11334</v>
      </c>
      <c r="BQ173" s="219">
        <v>11334</v>
      </c>
      <c r="BR173" s="219">
        <v>11334</v>
      </c>
      <c r="BS173" s="219">
        <v>11334</v>
      </c>
      <c r="BT173" s="219">
        <v>11334</v>
      </c>
      <c r="BU173" s="219">
        <v>11334</v>
      </c>
      <c r="BV173" s="219">
        <v>11334</v>
      </c>
      <c r="BW173" s="219">
        <v>11334</v>
      </c>
      <c r="BX173" s="219">
        <v>11334</v>
      </c>
      <c r="BY173" s="219">
        <v>11334</v>
      </c>
      <c r="BZ173" s="219">
        <v>11334</v>
      </c>
      <c r="CA173" s="219">
        <v>11334</v>
      </c>
      <c r="CB173" s="219">
        <v>11334</v>
      </c>
      <c r="CC173" s="219">
        <v>11334</v>
      </c>
      <c r="CD173" s="219">
        <v>11334</v>
      </c>
      <c r="CE173" s="219">
        <v>11334</v>
      </c>
      <c r="CF173" s="219">
        <v>11334</v>
      </c>
      <c r="CG173" s="219">
        <v>11334</v>
      </c>
      <c r="CH173" s="219">
        <v>11334</v>
      </c>
      <c r="CI173" s="219">
        <v>11334</v>
      </c>
      <c r="CJ173" s="219">
        <v>11334</v>
      </c>
      <c r="CK173" s="219">
        <v>11334</v>
      </c>
      <c r="CL173" s="219">
        <v>11334</v>
      </c>
      <c r="CM173" s="219">
        <v>11334</v>
      </c>
      <c r="CN173" s="219">
        <v>11334</v>
      </c>
      <c r="CO173" s="219">
        <v>11334</v>
      </c>
      <c r="CP173" s="219">
        <v>11334</v>
      </c>
      <c r="CQ173" s="219">
        <v>11334</v>
      </c>
      <c r="CR173" s="219">
        <v>11334</v>
      </c>
      <c r="CS173" s="219">
        <v>11334</v>
      </c>
      <c r="CT173" s="219">
        <v>11334</v>
      </c>
      <c r="CU173" s="219">
        <v>11334</v>
      </c>
      <c r="CV173" s="219">
        <v>11334</v>
      </c>
      <c r="CW173" s="219">
        <v>11334</v>
      </c>
      <c r="CX173" s="219">
        <v>11334</v>
      </c>
      <c r="CY173" s="219">
        <v>11334</v>
      </c>
      <c r="CZ173" s="219">
        <v>11334</v>
      </c>
      <c r="DA173" s="219">
        <v>11334</v>
      </c>
      <c r="DB173" s="219">
        <v>11334</v>
      </c>
      <c r="DC173" s="219">
        <v>11334</v>
      </c>
      <c r="DD173" s="219">
        <v>11334</v>
      </c>
      <c r="DE173" s="219">
        <v>11334</v>
      </c>
      <c r="DF173" s="219">
        <v>11333</v>
      </c>
      <c r="DG173" s="219">
        <v>11332</v>
      </c>
      <c r="DH173" s="219">
        <v>11330</v>
      </c>
      <c r="DI173" s="219">
        <v>11330</v>
      </c>
      <c r="DJ173" s="219">
        <v>11330</v>
      </c>
      <c r="DK173" s="219">
        <v>11330</v>
      </c>
      <c r="DL173" s="219">
        <v>11330</v>
      </c>
      <c r="DM173" s="219">
        <v>11334</v>
      </c>
      <c r="DN173" s="219">
        <v>11333</v>
      </c>
      <c r="DO173" s="219">
        <v>11331</v>
      </c>
      <c r="DP173" s="219">
        <v>11331</v>
      </c>
      <c r="DQ173" s="219">
        <v>11330</v>
      </c>
      <c r="DR173" s="219">
        <v>11330</v>
      </c>
      <c r="DS173" s="219">
        <v>11330</v>
      </c>
      <c r="DT173" s="219">
        <v>11294</v>
      </c>
      <c r="DU173" s="219">
        <v>11272</v>
      </c>
      <c r="DV173" s="219">
        <v>11266</v>
      </c>
      <c r="DW173" s="219">
        <v>11276</v>
      </c>
      <c r="DX173" s="219">
        <v>11275</v>
      </c>
      <c r="DY173" s="219">
        <v>11264</v>
      </c>
      <c r="DZ173" s="219">
        <v>11264</v>
      </c>
      <c r="EA173" s="219">
        <v>11255</v>
      </c>
      <c r="EB173" s="219">
        <v>11256</v>
      </c>
      <c r="EC173" s="219">
        <v>11255</v>
      </c>
      <c r="ED173" s="219">
        <v>11254</v>
      </c>
      <c r="EE173" s="219">
        <v>11254</v>
      </c>
      <c r="EF173" s="219">
        <v>11254</v>
      </c>
      <c r="EG173" s="219">
        <v>11253</v>
      </c>
      <c r="EH173" s="219">
        <v>11253</v>
      </c>
      <c r="EI173" s="219">
        <v>11252</v>
      </c>
      <c r="EJ173" s="219">
        <v>11250</v>
      </c>
      <c r="EK173" s="219">
        <v>11250</v>
      </c>
      <c r="EL173" s="219">
        <v>11248</v>
      </c>
      <c r="EM173" s="219">
        <v>11244</v>
      </c>
      <c r="EN173" s="231">
        <v>11244</v>
      </c>
      <c r="EO173" s="232">
        <v>11239</v>
      </c>
      <c r="EP173" s="228">
        <v>11232</v>
      </c>
      <c r="EQ173" s="166">
        <v>11229</v>
      </c>
      <c r="ER173" s="166">
        <v>11213</v>
      </c>
      <c r="ES173" s="166"/>
      <c r="ET173" s="166"/>
      <c r="EU173" s="166"/>
      <c r="EV173" s="202"/>
      <c r="EW173" s="202"/>
      <c r="EX173" s="202"/>
      <c r="EY173" s="202"/>
      <c r="EZ173" s="202"/>
      <c r="FA173" s="202"/>
      <c r="FB173" s="202"/>
      <c r="FC173" s="202"/>
      <c r="FD173" s="202"/>
      <c r="FE173" s="202"/>
      <c r="FF173" s="202"/>
      <c r="FG173" s="202"/>
      <c r="FH173" s="202"/>
      <c r="FI173" s="202"/>
      <c r="FJ173" s="202"/>
      <c r="FK173" s="202"/>
      <c r="FL173" s="202"/>
      <c r="FM173" s="202"/>
      <c r="FN173" s="202"/>
      <c r="FO173" s="202"/>
      <c r="FP173" s="202"/>
      <c r="FQ173" s="202"/>
      <c r="FR173" s="202"/>
      <c r="FS173" s="202"/>
      <c r="FT173" s="202"/>
      <c r="FU173" s="202"/>
      <c r="FV173" s="202"/>
      <c r="FW173" s="202"/>
      <c r="FX173" s="202"/>
      <c r="FY173" s="202"/>
      <c r="FZ173" s="202"/>
      <c r="GA173" s="202"/>
      <c r="GB173" s="202"/>
      <c r="GC173" s="202"/>
      <c r="GD173" s="202"/>
      <c r="GE173" s="202"/>
      <c r="GF173" s="202"/>
      <c r="GG173" s="202"/>
      <c r="GH173" s="202"/>
      <c r="GI173" s="202"/>
      <c r="GJ173" s="202"/>
      <c r="GK173" s="202"/>
      <c r="GL173" s="202"/>
      <c r="GM173" s="202"/>
      <c r="GN173" s="202"/>
      <c r="GO173" s="202"/>
      <c r="GP173" s="202"/>
      <c r="GQ173" s="202"/>
      <c r="GR173" s="202"/>
      <c r="GS173" s="202"/>
      <c r="GT173" s="202"/>
      <c r="GU173" s="202"/>
      <c r="GV173" s="202"/>
      <c r="GW173" s="202"/>
      <c r="GX173" s="202"/>
      <c r="GY173" s="202"/>
      <c r="GZ173" s="202"/>
      <c r="HA173" s="202"/>
      <c r="HB173" s="202"/>
      <c r="HC173" s="202"/>
      <c r="HD173" s="202"/>
      <c r="HE173" s="202"/>
      <c r="HF173" s="202"/>
      <c r="HG173" s="202"/>
      <c r="HH173" s="202"/>
      <c r="HI173" s="202"/>
      <c r="HJ173" s="202"/>
      <c r="HK173" s="202"/>
      <c r="HL173" s="202"/>
      <c r="HM173" s="154"/>
      <c r="HN173" s="154"/>
      <c r="HO173" s="154"/>
      <c r="HP173" s="154"/>
      <c r="HQ173" s="154"/>
      <c r="HR173" s="154"/>
      <c r="HS173" s="154"/>
      <c r="HT173" s="154"/>
      <c r="HU173" s="154"/>
      <c r="HV173" s="154"/>
      <c r="HW173" s="166"/>
    </row>
    <row r="174" spans="1:231">
      <c r="A174" s="145">
        <f t="shared" si="52"/>
        <v>44506</v>
      </c>
      <c r="B174" s="219">
        <f>'Age&amp;Sex by occurrence date'!$ARX22</f>
        <v>14165</v>
      </c>
      <c r="C174" s="219">
        <v>11565</v>
      </c>
      <c r="D174" s="219">
        <v>11565</v>
      </c>
      <c r="E174" s="219">
        <v>11565</v>
      </c>
      <c r="F174" s="219">
        <v>11565</v>
      </c>
      <c r="G174" s="219">
        <v>11565</v>
      </c>
      <c r="H174" s="219">
        <v>11565</v>
      </c>
      <c r="I174" s="219">
        <v>11565</v>
      </c>
      <c r="J174" s="219">
        <v>11565</v>
      </c>
      <c r="K174" s="219">
        <v>11565</v>
      </c>
      <c r="L174" s="219">
        <v>11565</v>
      </c>
      <c r="M174" s="219">
        <v>11565</v>
      </c>
      <c r="N174" s="219">
        <v>11565</v>
      </c>
      <c r="O174" s="219">
        <v>11565</v>
      </c>
      <c r="P174" s="219">
        <v>11565</v>
      </c>
      <c r="Q174" s="219">
        <v>11564</v>
      </c>
      <c r="R174" s="219">
        <v>11564</v>
      </c>
      <c r="S174" s="219">
        <v>11564</v>
      </c>
      <c r="T174" s="219">
        <v>11560</v>
      </c>
      <c r="U174" s="219">
        <v>11560</v>
      </c>
      <c r="V174" s="219">
        <v>11559</v>
      </c>
      <c r="W174" s="219">
        <v>11559</v>
      </c>
      <c r="X174" s="219">
        <v>11559</v>
      </c>
      <c r="Y174" s="219">
        <v>11554</v>
      </c>
      <c r="Z174" s="219">
        <v>11549</v>
      </c>
      <c r="AA174" s="219">
        <v>11472</v>
      </c>
      <c r="AB174" s="219">
        <v>11317</v>
      </c>
      <c r="AC174" s="219">
        <v>11317</v>
      </c>
      <c r="AD174" s="219">
        <v>11317</v>
      </c>
      <c r="AE174" s="219">
        <v>11315</v>
      </c>
      <c r="AF174" s="219">
        <v>11315</v>
      </c>
      <c r="AG174" s="219">
        <v>11315</v>
      </c>
      <c r="AH174" s="219">
        <v>11315</v>
      </c>
      <c r="AI174" s="219">
        <v>11315</v>
      </c>
      <c r="AJ174" s="219">
        <v>11315</v>
      </c>
      <c r="AK174" s="219">
        <v>11315</v>
      </c>
      <c r="AL174" s="219">
        <v>11315</v>
      </c>
      <c r="AM174" s="219">
        <v>11315</v>
      </c>
      <c r="AN174" s="219">
        <v>11315</v>
      </c>
      <c r="AO174" s="219">
        <v>11315</v>
      </c>
      <c r="AP174" s="219">
        <v>11315</v>
      </c>
      <c r="AQ174" s="219">
        <v>11315</v>
      </c>
      <c r="AR174" s="219">
        <v>11315</v>
      </c>
      <c r="AS174" s="219">
        <v>11315</v>
      </c>
      <c r="AT174" s="219">
        <v>11315</v>
      </c>
      <c r="AU174" s="219">
        <v>11315</v>
      </c>
      <c r="AV174" s="219">
        <v>11315</v>
      </c>
      <c r="AW174" s="219">
        <v>11315</v>
      </c>
      <c r="AX174" s="219">
        <v>11315</v>
      </c>
      <c r="AY174" s="219">
        <v>11315</v>
      </c>
      <c r="AZ174" s="219">
        <v>11315</v>
      </c>
      <c r="BA174" s="219">
        <v>11315</v>
      </c>
      <c r="BB174" s="219">
        <v>11315</v>
      </c>
      <c r="BC174" s="219">
        <v>11315</v>
      </c>
      <c r="BD174" s="219">
        <v>11315</v>
      </c>
      <c r="BE174" s="219">
        <v>11315</v>
      </c>
      <c r="BF174" s="219">
        <v>11315</v>
      </c>
      <c r="BG174" s="219">
        <v>11315</v>
      </c>
      <c r="BH174" s="219">
        <v>11315</v>
      </c>
      <c r="BI174" s="219">
        <v>11315</v>
      </c>
      <c r="BJ174" s="219">
        <v>11315</v>
      </c>
      <c r="BK174" s="219">
        <v>11315</v>
      </c>
      <c r="BL174" s="219">
        <v>11315</v>
      </c>
      <c r="BM174" s="219">
        <v>11315</v>
      </c>
      <c r="BN174" s="219">
        <v>11315</v>
      </c>
      <c r="BO174" s="219">
        <v>11315</v>
      </c>
      <c r="BP174" s="219">
        <v>11315</v>
      </c>
      <c r="BQ174" s="219">
        <v>11315</v>
      </c>
      <c r="BR174" s="219">
        <v>11315</v>
      </c>
      <c r="BS174" s="219">
        <v>11315</v>
      </c>
      <c r="BT174" s="219">
        <v>11315</v>
      </c>
      <c r="BU174" s="219">
        <v>11315</v>
      </c>
      <c r="BV174" s="219">
        <v>11315</v>
      </c>
      <c r="BW174" s="219">
        <v>11315</v>
      </c>
      <c r="BX174" s="219">
        <v>11315</v>
      </c>
      <c r="BY174" s="219">
        <v>11315</v>
      </c>
      <c r="BZ174" s="219">
        <v>11315</v>
      </c>
      <c r="CA174" s="219">
        <v>11315</v>
      </c>
      <c r="CB174" s="219">
        <v>11315</v>
      </c>
      <c r="CC174" s="219">
        <v>11315</v>
      </c>
      <c r="CD174" s="219">
        <v>11315</v>
      </c>
      <c r="CE174" s="219">
        <v>11315</v>
      </c>
      <c r="CF174" s="219">
        <v>11315</v>
      </c>
      <c r="CG174" s="219">
        <v>11315</v>
      </c>
      <c r="CH174" s="219">
        <v>11315</v>
      </c>
      <c r="CI174" s="219">
        <v>11315</v>
      </c>
      <c r="CJ174" s="219">
        <v>11315</v>
      </c>
      <c r="CK174" s="219">
        <v>11315</v>
      </c>
      <c r="CL174" s="219">
        <v>11315</v>
      </c>
      <c r="CM174" s="219">
        <v>11315</v>
      </c>
      <c r="CN174" s="219">
        <v>11315</v>
      </c>
      <c r="CO174" s="219">
        <v>11315</v>
      </c>
      <c r="CP174" s="219">
        <v>11315</v>
      </c>
      <c r="CQ174" s="219">
        <v>11315</v>
      </c>
      <c r="CR174" s="219">
        <v>11315</v>
      </c>
      <c r="CS174" s="219">
        <v>11315</v>
      </c>
      <c r="CT174" s="219">
        <v>11315</v>
      </c>
      <c r="CU174" s="219">
        <v>11315</v>
      </c>
      <c r="CV174" s="219">
        <v>11315</v>
      </c>
      <c r="CW174" s="219">
        <v>11315</v>
      </c>
      <c r="CX174" s="219">
        <v>11315</v>
      </c>
      <c r="CY174" s="219">
        <v>11315</v>
      </c>
      <c r="CZ174" s="219">
        <v>11315</v>
      </c>
      <c r="DA174" s="219">
        <v>11315</v>
      </c>
      <c r="DB174" s="219">
        <v>11315</v>
      </c>
      <c r="DC174" s="219">
        <v>11315</v>
      </c>
      <c r="DD174" s="219">
        <v>11315</v>
      </c>
      <c r="DE174" s="219">
        <v>11315</v>
      </c>
      <c r="DF174" s="219">
        <v>11314</v>
      </c>
      <c r="DG174" s="219">
        <v>11313</v>
      </c>
      <c r="DH174" s="219">
        <v>11311</v>
      </c>
      <c r="DI174" s="219">
        <v>11311</v>
      </c>
      <c r="DJ174" s="219">
        <v>11311</v>
      </c>
      <c r="DK174" s="219">
        <v>11311</v>
      </c>
      <c r="DL174" s="219">
        <v>11311</v>
      </c>
      <c r="DM174" s="219">
        <v>11315</v>
      </c>
      <c r="DN174" s="219">
        <v>11314</v>
      </c>
      <c r="DO174" s="219">
        <v>11313</v>
      </c>
      <c r="DP174" s="219">
        <v>11313</v>
      </c>
      <c r="DQ174" s="219">
        <v>11312</v>
      </c>
      <c r="DR174" s="219">
        <v>11312</v>
      </c>
      <c r="DS174" s="219">
        <v>11312</v>
      </c>
      <c r="DT174" s="219">
        <v>11276</v>
      </c>
      <c r="DU174" s="219">
        <v>11254</v>
      </c>
      <c r="DV174" s="219">
        <v>11251</v>
      </c>
      <c r="DW174" s="219">
        <v>11261</v>
      </c>
      <c r="DX174" s="219">
        <v>11260</v>
      </c>
      <c r="DY174" s="219">
        <v>11249</v>
      </c>
      <c r="DZ174" s="219">
        <v>11249</v>
      </c>
      <c r="EA174" s="219">
        <v>11240</v>
      </c>
      <c r="EB174" s="219">
        <v>11241</v>
      </c>
      <c r="EC174" s="219">
        <v>11240</v>
      </c>
      <c r="ED174" s="219">
        <v>11239</v>
      </c>
      <c r="EE174" s="219">
        <v>11239</v>
      </c>
      <c r="EF174" s="219">
        <v>11239</v>
      </c>
      <c r="EG174" s="219">
        <v>11238</v>
      </c>
      <c r="EH174" s="219">
        <v>11238</v>
      </c>
      <c r="EI174" s="219">
        <v>11237</v>
      </c>
      <c r="EJ174" s="219">
        <v>11235</v>
      </c>
      <c r="EK174" s="219">
        <v>11235</v>
      </c>
      <c r="EL174" s="219">
        <v>11233</v>
      </c>
      <c r="EM174" s="219">
        <v>11230</v>
      </c>
      <c r="EN174" s="231">
        <v>11230</v>
      </c>
      <c r="EO174" s="232">
        <v>11227</v>
      </c>
      <c r="EP174" s="227">
        <v>11222</v>
      </c>
      <c r="EQ174" s="154">
        <v>11220</v>
      </c>
      <c r="ER174" s="154">
        <v>11208</v>
      </c>
      <c r="ES174" s="154">
        <v>11200</v>
      </c>
      <c r="ET174" s="154"/>
      <c r="EU174" s="154"/>
      <c r="EV174" s="202"/>
      <c r="EW174" s="202"/>
      <c r="EX174" s="202"/>
      <c r="EY174" s="202"/>
      <c r="EZ174" s="202"/>
      <c r="FA174" s="202"/>
      <c r="FB174" s="202"/>
      <c r="FC174" s="202"/>
      <c r="FD174" s="202"/>
      <c r="FE174" s="202"/>
      <c r="FF174" s="202"/>
      <c r="FG174" s="202"/>
      <c r="FH174" s="202"/>
      <c r="FI174" s="202"/>
      <c r="FJ174" s="202"/>
      <c r="FK174" s="202"/>
      <c r="FL174" s="202"/>
      <c r="FM174" s="202"/>
      <c r="FN174" s="202"/>
      <c r="FO174" s="202"/>
      <c r="FP174" s="202"/>
      <c r="FQ174" s="202"/>
      <c r="FR174" s="202"/>
      <c r="FS174" s="202"/>
      <c r="FT174" s="202"/>
      <c r="FU174" s="202"/>
      <c r="FV174" s="202"/>
      <c r="FW174" s="202"/>
      <c r="FX174" s="202"/>
      <c r="FY174" s="202"/>
      <c r="FZ174" s="202"/>
      <c r="GA174" s="202"/>
      <c r="GB174" s="202"/>
      <c r="GC174" s="202"/>
      <c r="GD174" s="202"/>
      <c r="GE174" s="202"/>
      <c r="GF174" s="202"/>
      <c r="GG174" s="202"/>
      <c r="GH174" s="202"/>
      <c r="GI174" s="202"/>
      <c r="GJ174" s="202"/>
      <c r="GK174" s="202"/>
      <c r="GL174" s="202"/>
      <c r="GM174" s="202"/>
      <c r="GN174" s="202"/>
      <c r="GO174" s="202"/>
      <c r="GP174" s="202"/>
      <c r="GQ174" s="202"/>
      <c r="GR174" s="202"/>
      <c r="GS174" s="202"/>
      <c r="GT174" s="202"/>
      <c r="GU174" s="202"/>
      <c r="GV174" s="202"/>
      <c r="GW174" s="202"/>
      <c r="GX174" s="202"/>
      <c r="GY174" s="202"/>
      <c r="GZ174" s="202"/>
      <c r="HA174" s="202"/>
      <c r="HB174" s="202"/>
      <c r="HC174" s="202"/>
      <c r="HD174" s="202"/>
      <c r="HE174" s="202"/>
      <c r="HF174" s="202"/>
      <c r="HG174" s="202"/>
      <c r="HH174" s="202"/>
      <c r="HI174" s="202"/>
      <c r="HJ174" s="202"/>
      <c r="HK174" s="202"/>
      <c r="HL174" s="202"/>
      <c r="HM174" s="154"/>
      <c r="HN174" s="154"/>
      <c r="HO174" s="154"/>
      <c r="HP174" s="154"/>
      <c r="HQ174" s="154"/>
      <c r="HR174" s="154"/>
      <c r="HS174" s="154"/>
      <c r="HT174" s="154"/>
      <c r="HU174" s="154"/>
      <c r="HV174" s="154"/>
      <c r="HW174" s="166"/>
    </row>
    <row r="175" spans="1:231">
      <c r="A175" s="145">
        <f t="shared" si="52"/>
        <v>44505</v>
      </c>
      <c r="B175" s="219">
        <f>'Age&amp;Sex by occurrence date'!$ASE22</f>
        <v>14133</v>
      </c>
      <c r="C175" s="219">
        <v>11542</v>
      </c>
      <c r="D175" s="219">
        <v>11542</v>
      </c>
      <c r="E175" s="219">
        <v>11542</v>
      </c>
      <c r="F175" s="219">
        <v>11542</v>
      </c>
      <c r="G175" s="219">
        <v>11542</v>
      </c>
      <c r="H175" s="219">
        <v>11542</v>
      </c>
      <c r="I175" s="219">
        <v>11542</v>
      </c>
      <c r="J175" s="219">
        <v>11542</v>
      </c>
      <c r="K175" s="219">
        <v>11542</v>
      </c>
      <c r="L175" s="219">
        <v>11542</v>
      </c>
      <c r="M175" s="219">
        <v>11542</v>
      </c>
      <c r="N175" s="219">
        <v>11542</v>
      </c>
      <c r="O175" s="219">
        <v>11542</v>
      </c>
      <c r="P175" s="219">
        <v>11542</v>
      </c>
      <c r="Q175" s="219">
        <v>11541</v>
      </c>
      <c r="R175" s="219">
        <v>11541</v>
      </c>
      <c r="S175" s="219">
        <v>11541</v>
      </c>
      <c r="T175" s="219">
        <v>11537</v>
      </c>
      <c r="U175" s="219">
        <v>11537</v>
      </c>
      <c r="V175" s="219">
        <v>11536</v>
      </c>
      <c r="W175" s="219">
        <v>11536</v>
      </c>
      <c r="X175" s="219">
        <v>11536</v>
      </c>
      <c r="Y175" s="219">
        <v>11532</v>
      </c>
      <c r="Z175" s="219">
        <v>11527</v>
      </c>
      <c r="AA175" s="219">
        <v>11450</v>
      </c>
      <c r="AB175" s="219">
        <v>11296</v>
      </c>
      <c r="AC175" s="219">
        <v>11296</v>
      </c>
      <c r="AD175" s="219">
        <v>11296</v>
      </c>
      <c r="AE175" s="219">
        <v>11294</v>
      </c>
      <c r="AF175" s="219">
        <v>11294</v>
      </c>
      <c r="AG175" s="219">
        <v>11294</v>
      </c>
      <c r="AH175" s="219">
        <v>11294</v>
      </c>
      <c r="AI175" s="219">
        <v>11294</v>
      </c>
      <c r="AJ175" s="219">
        <v>11294</v>
      </c>
      <c r="AK175" s="219">
        <v>11294</v>
      </c>
      <c r="AL175" s="219">
        <v>11294</v>
      </c>
      <c r="AM175" s="219">
        <v>11294</v>
      </c>
      <c r="AN175" s="219">
        <v>11294</v>
      </c>
      <c r="AO175" s="219">
        <v>11294</v>
      </c>
      <c r="AP175" s="219">
        <v>11294</v>
      </c>
      <c r="AQ175" s="219">
        <v>11294</v>
      </c>
      <c r="AR175" s="219">
        <v>11294</v>
      </c>
      <c r="AS175" s="219">
        <v>11294</v>
      </c>
      <c r="AT175" s="219">
        <v>11294</v>
      </c>
      <c r="AU175" s="219">
        <v>11294</v>
      </c>
      <c r="AV175" s="219">
        <v>11294</v>
      </c>
      <c r="AW175" s="219">
        <v>11294</v>
      </c>
      <c r="AX175" s="219">
        <v>11294</v>
      </c>
      <c r="AY175" s="219">
        <v>11294</v>
      </c>
      <c r="AZ175" s="219">
        <v>11294</v>
      </c>
      <c r="BA175" s="219">
        <v>11294</v>
      </c>
      <c r="BB175" s="219">
        <v>11294</v>
      </c>
      <c r="BC175" s="219">
        <v>11294</v>
      </c>
      <c r="BD175" s="219">
        <v>11294</v>
      </c>
      <c r="BE175" s="219">
        <v>11294</v>
      </c>
      <c r="BF175" s="219">
        <v>11294</v>
      </c>
      <c r="BG175" s="219">
        <v>11294</v>
      </c>
      <c r="BH175" s="219">
        <v>11294</v>
      </c>
      <c r="BI175" s="219">
        <v>11294</v>
      </c>
      <c r="BJ175" s="219">
        <v>11294</v>
      </c>
      <c r="BK175" s="219">
        <v>11294</v>
      </c>
      <c r="BL175" s="219">
        <v>11294</v>
      </c>
      <c r="BM175" s="219">
        <v>11294</v>
      </c>
      <c r="BN175" s="219">
        <v>11294</v>
      </c>
      <c r="BO175" s="219">
        <v>11294</v>
      </c>
      <c r="BP175" s="219">
        <v>11294</v>
      </c>
      <c r="BQ175" s="219">
        <v>11294</v>
      </c>
      <c r="BR175" s="219">
        <v>11294</v>
      </c>
      <c r="BS175" s="219">
        <v>11294</v>
      </c>
      <c r="BT175" s="219">
        <v>11294</v>
      </c>
      <c r="BU175" s="219">
        <v>11294</v>
      </c>
      <c r="BV175" s="219">
        <v>11294</v>
      </c>
      <c r="BW175" s="219">
        <v>11294</v>
      </c>
      <c r="BX175" s="219">
        <v>11294</v>
      </c>
      <c r="BY175" s="219">
        <v>11294</v>
      </c>
      <c r="BZ175" s="219">
        <v>11294</v>
      </c>
      <c r="CA175" s="219">
        <v>11294</v>
      </c>
      <c r="CB175" s="219">
        <v>11294</v>
      </c>
      <c r="CC175" s="219">
        <v>11294</v>
      </c>
      <c r="CD175" s="219">
        <v>11294</v>
      </c>
      <c r="CE175" s="219">
        <v>11294</v>
      </c>
      <c r="CF175" s="219">
        <v>11294</v>
      </c>
      <c r="CG175" s="219">
        <v>11294</v>
      </c>
      <c r="CH175" s="219">
        <v>11294</v>
      </c>
      <c r="CI175" s="219">
        <v>11294</v>
      </c>
      <c r="CJ175" s="219">
        <v>11294</v>
      </c>
      <c r="CK175" s="219">
        <v>11294</v>
      </c>
      <c r="CL175" s="219">
        <v>11294</v>
      </c>
      <c r="CM175" s="219">
        <v>11294</v>
      </c>
      <c r="CN175" s="219">
        <v>11294</v>
      </c>
      <c r="CO175" s="219">
        <v>11294</v>
      </c>
      <c r="CP175" s="219">
        <v>11294</v>
      </c>
      <c r="CQ175" s="219">
        <v>11294</v>
      </c>
      <c r="CR175" s="219">
        <v>11294</v>
      </c>
      <c r="CS175" s="219">
        <v>11294</v>
      </c>
      <c r="CT175" s="219">
        <v>11294</v>
      </c>
      <c r="CU175" s="219">
        <v>11294</v>
      </c>
      <c r="CV175" s="219">
        <v>11294</v>
      </c>
      <c r="CW175" s="219">
        <v>11294</v>
      </c>
      <c r="CX175" s="219">
        <v>11294</v>
      </c>
      <c r="CY175" s="219">
        <v>11294</v>
      </c>
      <c r="CZ175" s="219">
        <v>11294</v>
      </c>
      <c r="DA175" s="219">
        <v>11294</v>
      </c>
      <c r="DB175" s="219">
        <v>11294</v>
      </c>
      <c r="DC175" s="219">
        <v>11294</v>
      </c>
      <c r="DD175" s="219">
        <v>11294</v>
      </c>
      <c r="DE175" s="219">
        <v>11294</v>
      </c>
      <c r="DF175" s="219">
        <v>11293</v>
      </c>
      <c r="DG175" s="219">
        <v>11292</v>
      </c>
      <c r="DH175" s="219">
        <v>11291</v>
      </c>
      <c r="DI175" s="219">
        <v>11291</v>
      </c>
      <c r="DJ175" s="219">
        <v>11291</v>
      </c>
      <c r="DK175" s="219">
        <v>11291</v>
      </c>
      <c r="DL175" s="219">
        <v>11291</v>
      </c>
      <c r="DM175" s="219">
        <v>11295</v>
      </c>
      <c r="DN175" s="219">
        <v>11294</v>
      </c>
      <c r="DO175" s="219">
        <v>11293</v>
      </c>
      <c r="DP175" s="219">
        <v>11293</v>
      </c>
      <c r="DQ175" s="219">
        <v>11292</v>
      </c>
      <c r="DR175" s="219">
        <v>11292</v>
      </c>
      <c r="DS175" s="219">
        <v>11292</v>
      </c>
      <c r="DT175" s="219">
        <v>11256</v>
      </c>
      <c r="DU175" s="219">
        <v>11235</v>
      </c>
      <c r="DV175" s="219">
        <v>11233</v>
      </c>
      <c r="DW175" s="219">
        <v>11243</v>
      </c>
      <c r="DX175" s="219">
        <v>11242</v>
      </c>
      <c r="DY175" s="219">
        <v>11231</v>
      </c>
      <c r="DZ175" s="219">
        <v>11231</v>
      </c>
      <c r="EA175" s="219">
        <v>11222</v>
      </c>
      <c r="EB175" s="219">
        <v>11223</v>
      </c>
      <c r="EC175" s="219">
        <v>11222</v>
      </c>
      <c r="ED175" s="219">
        <v>11221</v>
      </c>
      <c r="EE175" s="219">
        <v>11221</v>
      </c>
      <c r="EF175" s="219">
        <v>11221</v>
      </c>
      <c r="EG175" s="219">
        <v>11221</v>
      </c>
      <c r="EH175" s="219">
        <v>11221</v>
      </c>
      <c r="EI175" s="219">
        <v>11220</v>
      </c>
      <c r="EJ175" s="219">
        <v>11218</v>
      </c>
      <c r="EK175" s="219">
        <v>11218</v>
      </c>
      <c r="EL175" s="219">
        <v>11216</v>
      </c>
      <c r="EM175" s="219">
        <v>11214</v>
      </c>
      <c r="EN175" s="231">
        <v>11214</v>
      </c>
      <c r="EO175" s="232">
        <v>11211</v>
      </c>
      <c r="EP175" s="227">
        <v>11208</v>
      </c>
      <c r="EQ175" s="154">
        <v>11208</v>
      </c>
      <c r="ER175" s="154">
        <v>11198</v>
      </c>
      <c r="ES175" s="154">
        <v>11194</v>
      </c>
      <c r="ET175" s="154">
        <v>11183</v>
      </c>
      <c r="EU175" s="154"/>
      <c r="EV175" s="202"/>
      <c r="EW175" s="202"/>
      <c r="EX175" s="202"/>
      <c r="EY175" s="202"/>
      <c r="EZ175" s="202"/>
      <c r="FA175" s="202"/>
      <c r="FB175" s="202"/>
      <c r="FC175" s="202"/>
      <c r="FD175" s="202"/>
      <c r="FE175" s="202"/>
      <c r="FF175" s="202"/>
      <c r="FG175" s="202"/>
      <c r="FH175" s="202"/>
      <c r="FI175" s="202"/>
      <c r="FJ175" s="202"/>
      <c r="FK175" s="202"/>
      <c r="FL175" s="202"/>
      <c r="FM175" s="202"/>
      <c r="FN175" s="202"/>
      <c r="FO175" s="202"/>
      <c r="FP175" s="202"/>
      <c r="FQ175" s="202"/>
      <c r="FR175" s="202"/>
      <c r="FS175" s="202"/>
      <c r="FT175" s="202"/>
      <c r="FU175" s="202"/>
      <c r="FV175" s="202"/>
      <c r="FW175" s="202"/>
      <c r="FX175" s="202"/>
      <c r="FY175" s="202"/>
      <c r="FZ175" s="202"/>
      <c r="GA175" s="202"/>
      <c r="GB175" s="202"/>
      <c r="GC175" s="202"/>
      <c r="GD175" s="202"/>
      <c r="GE175" s="202"/>
      <c r="GF175" s="202"/>
      <c r="GG175" s="202"/>
      <c r="GH175" s="202"/>
      <c r="GI175" s="202"/>
      <c r="GJ175" s="202"/>
      <c r="GK175" s="202"/>
      <c r="GL175" s="202"/>
      <c r="GM175" s="202"/>
      <c r="GN175" s="202"/>
      <c r="GO175" s="202"/>
      <c r="GP175" s="202"/>
      <c r="GQ175" s="202"/>
      <c r="GR175" s="202"/>
      <c r="GS175" s="202"/>
      <c r="GT175" s="202"/>
      <c r="GU175" s="202"/>
      <c r="GV175" s="202"/>
      <c r="GW175" s="202"/>
      <c r="GX175" s="202"/>
      <c r="GY175" s="202"/>
      <c r="GZ175" s="202"/>
      <c r="HA175" s="202"/>
      <c r="HB175" s="202"/>
      <c r="HC175" s="202"/>
      <c r="HD175" s="202"/>
      <c r="HE175" s="202"/>
      <c r="HF175" s="202"/>
      <c r="HG175" s="202"/>
      <c r="HH175" s="202"/>
      <c r="HI175" s="202"/>
      <c r="HJ175" s="202"/>
      <c r="HK175" s="202"/>
      <c r="HL175" s="202"/>
      <c r="HM175" s="154"/>
      <c r="HN175" s="154"/>
      <c r="HO175" s="154"/>
      <c r="HP175" s="154"/>
      <c r="HQ175" s="154"/>
      <c r="HR175" s="154"/>
      <c r="HS175" s="154"/>
      <c r="HT175" s="154"/>
      <c r="HU175" s="154"/>
      <c r="HV175" s="154"/>
      <c r="HW175" s="166"/>
    </row>
    <row r="176" spans="1:231">
      <c r="A176" s="145">
        <f t="shared" si="52"/>
        <v>44504</v>
      </c>
      <c r="B176" s="219">
        <f>'Age&amp;Sex by occurrence date'!$ASL22</f>
        <v>14098</v>
      </c>
      <c r="C176" s="219">
        <v>11514</v>
      </c>
      <c r="D176" s="219">
        <v>11514</v>
      </c>
      <c r="E176" s="219">
        <v>11514</v>
      </c>
      <c r="F176" s="219">
        <v>11514</v>
      </c>
      <c r="G176" s="219">
        <v>11514</v>
      </c>
      <c r="H176" s="219">
        <v>11514</v>
      </c>
      <c r="I176" s="219">
        <v>11514</v>
      </c>
      <c r="J176" s="219">
        <v>11514</v>
      </c>
      <c r="K176" s="219">
        <v>11514</v>
      </c>
      <c r="L176" s="219">
        <v>11514</v>
      </c>
      <c r="M176" s="219">
        <v>11514</v>
      </c>
      <c r="N176" s="219">
        <v>11514</v>
      </c>
      <c r="O176" s="219">
        <v>11514</v>
      </c>
      <c r="P176" s="219">
        <v>11514</v>
      </c>
      <c r="Q176" s="219">
        <v>11513</v>
      </c>
      <c r="R176" s="219">
        <v>11513</v>
      </c>
      <c r="S176" s="219">
        <v>11513</v>
      </c>
      <c r="T176" s="219">
        <v>11509</v>
      </c>
      <c r="U176" s="219">
        <v>11509</v>
      </c>
      <c r="V176" s="219">
        <v>11508</v>
      </c>
      <c r="W176" s="219">
        <v>11508</v>
      </c>
      <c r="X176" s="219">
        <v>11508</v>
      </c>
      <c r="Y176" s="219">
        <v>11504</v>
      </c>
      <c r="Z176" s="219">
        <v>11499</v>
      </c>
      <c r="AA176" s="219">
        <v>11422</v>
      </c>
      <c r="AB176" s="219">
        <v>11269</v>
      </c>
      <c r="AC176" s="219">
        <v>11269</v>
      </c>
      <c r="AD176" s="219">
        <v>11269</v>
      </c>
      <c r="AE176" s="219">
        <v>11267</v>
      </c>
      <c r="AF176" s="219">
        <v>11267</v>
      </c>
      <c r="AG176" s="219">
        <v>11267</v>
      </c>
      <c r="AH176" s="219">
        <v>11267</v>
      </c>
      <c r="AI176" s="219">
        <v>11267</v>
      </c>
      <c r="AJ176" s="219">
        <v>11267</v>
      </c>
      <c r="AK176" s="219">
        <v>11267</v>
      </c>
      <c r="AL176" s="219">
        <v>11267</v>
      </c>
      <c r="AM176" s="219">
        <v>11267</v>
      </c>
      <c r="AN176" s="219">
        <v>11267</v>
      </c>
      <c r="AO176" s="219">
        <v>11267</v>
      </c>
      <c r="AP176" s="219">
        <v>11267</v>
      </c>
      <c r="AQ176" s="219">
        <v>11267</v>
      </c>
      <c r="AR176" s="219">
        <v>11267</v>
      </c>
      <c r="AS176" s="219">
        <v>11267</v>
      </c>
      <c r="AT176" s="219">
        <v>11267</v>
      </c>
      <c r="AU176" s="219">
        <v>11267</v>
      </c>
      <c r="AV176" s="219">
        <v>11267</v>
      </c>
      <c r="AW176" s="219">
        <v>11267</v>
      </c>
      <c r="AX176" s="219">
        <v>11267</v>
      </c>
      <c r="AY176" s="219">
        <v>11267</v>
      </c>
      <c r="AZ176" s="219">
        <v>11267</v>
      </c>
      <c r="BA176" s="219">
        <v>11267</v>
      </c>
      <c r="BB176" s="219">
        <v>11267</v>
      </c>
      <c r="BC176" s="219">
        <v>11267</v>
      </c>
      <c r="BD176" s="219">
        <v>11267</v>
      </c>
      <c r="BE176" s="219">
        <v>11267</v>
      </c>
      <c r="BF176" s="219">
        <v>11267</v>
      </c>
      <c r="BG176" s="219">
        <v>11267</v>
      </c>
      <c r="BH176" s="219">
        <v>11267</v>
      </c>
      <c r="BI176" s="219">
        <v>11267</v>
      </c>
      <c r="BJ176" s="219">
        <v>11267</v>
      </c>
      <c r="BK176" s="219">
        <v>11267</v>
      </c>
      <c r="BL176" s="219">
        <v>11267</v>
      </c>
      <c r="BM176" s="219">
        <v>11267</v>
      </c>
      <c r="BN176" s="219">
        <v>11267</v>
      </c>
      <c r="BO176" s="219">
        <v>11267</v>
      </c>
      <c r="BP176" s="219">
        <v>11267</v>
      </c>
      <c r="BQ176" s="219">
        <v>11267</v>
      </c>
      <c r="BR176" s="219">
        <v>11267</v>
      </c>
      <c r="BS176" s="219">
        <v>11267</v>
      </c>
      <c r="BT176" s="219">
        <v>11267</v>
      </c>
      <c r="BU176" s="219">
        <v>11267</v>
      </c>
      <c r="BV176" s="219">
        <v>11267</v>
      </c>
      <c r="BW176" s="219">
        <v>11267</v>
      </c>
      <c r="BX176" s="219">
        <v>11267</v>
      </c>
      <c r="BY176" s="219">
        <v>11267</v>
      </c>
      <c r="BZ176" s="219">
        <v>11267</v>
      </c>
      <c r="CA176" s="219">
        <v>11267</v>
      </c>
      <c r="CB176" s="219">
        <v>11267</v>
      </c>
      <c r="CC176" s="219">
        <v>11267</v>
      </c>
      <c r="CD176" s="219">
        <v>11267</v>
      </c>
      <c r="CE176" s="219">
        <v>11267</v>
      </c>
      <c r="CF176" s="219">
        <v>11267</v>
      </c>
      <c r="CG176" s="219">
        <v>11267</v>
      </c>
      <c r="CH176" s="219">
        <v>11267</v>
      </c>
      <c r="CI176" s="219">
        <v>11267</v>
      </c>
      <c r="CJ176" s="219">
        <v>11267</v>
      </c>
      <c r="CK176" s="219">
        <v>11267</v>
      </c>
      <c r="CL176" s="219">
        <v>11267</v>
      </c>
      <c r="CM176" s="219">
        <v>11267</v>
      </c>
      <c r="CN176" s="219">
        <v>11267</v>
      </c>
      <c r="CO176" s="219">
        <v>11267</v>
      </c>
      <c r="CP176" s="219">
        <v>11267</v>
      </c>
      <c r="CQ176" s="219">
        <v>11267</v>
      </c>
      <c r="CR176" s="219">
        <v>11267</v>
      </c>
      <c r="CS176" s="219">
        <v>11267</v>
      </c>
      <c r="CT176" s="219">
        <v>11267</v>
      </c>
      <c r="CU176" s="219">
        <v>11267</v>
      </c>
      <c r="CV176" s="219">
        <v>11267</v>
      </c>
      <c r="CW176" s="219">
        <v>11267</v>
      </c>
      <c r="CX176" s="219">
        <v>11267</v>
      </c>
      <c r="CY176" s="219">
        <v>11267</v>
      </c>
      <c r="CZ176" s="219">
        <v>11267</v>
      </c>
      <c r="DA176" s="219">
        <v>11267</v>
      </c>
      <c r="DB176" s="219">
        <v>11267</v>
      </c>
      <c r="DC176" s="219">
        <v>11267</v>
      </c>
      <c r="DD176" s="219">
        <v>11267</v>
      </c>
      <c r="DE176" s="219">
        <v>11267</v>
      </c>
      <c r="DF176" s="219">
        <v>11266</v>
      </c>
      <c r="DG176" s="219">
        <v>11265</v>
      </c>
      <c r="DH176" s="219">
        <v>11265</v>
      </c>
      <c r="DI176" s="219">
        <v>11265</v>
      </c>
      <c r="DJ176" s="219">
        <v>11265</v>
      </c>
      <c r="DK176" s="219">
        <v>11265</v>
      </c>
      <c r="DL176" s="219">
        <v>11265</v>
      </c>
      <c r="DM176" s="219">
        <v>11269</v>
      </c>
      <c r="DN176" s="219">
        <v>11268</v>
      </c>
      <c r="DO176" s="219">
        <v>11267</v>
      </c>
      <c r="DP176" s="219">
        <v>11267</v>
      </c>
      <c r="DQ176" s="219">
        <v>11266</v>
      </c>
      <c r="DR176" s="219">
        <v>11266</v>
      </c>
      <c r="DS176" s="219">
        <v>11266</v>
      </c>
      <c r="DT176" s="219">
        <v>11230</v>
      </c>
      <c r="DU176" s="219">
        <v>11210</v>
      </c>
      <c r="DV176" s="219">
        <v>11208</v>
      </c>
      <c r="DW176" s="219">
        <v>11218</v>
      </c>
      <c r="DX176" s="219">
        <v>11217</v>
      </c>
      <c r="DY176" s="219">
        <v>11206</v>
      </c>
      <c r="DZ176" s="219">
        <v>11206</v>
      </c>
      <c r="EA176" s="219">
        <v>11198</v>
      </c>
      <c r="EB176" s="219">
        <v>11199</v>
      </c>
      <c r="EC176" s="219">
        <v>11198</v>
      </c>
      <c r="ED176" s="219">
        <v>11197</v>
      </c>
      <c r="EE176" s="219">
        <v>11197</v>
      </c>
      <c r="EF176" s="219">
        <v>11197</v>
      </c>
      <c r="EG176" s="219">
        <v>11197</v>
      </c>
      <c r="EH176" s="219">
        <v>11197</v>
      </c>
      <c r="EI176" s="219">
        <v>11197</v>
      </c>
      <c r="EJ176" s="219">
        <v>11195</v>
      </c>
      <c r="EK176" s="219">
        <v>11195</v>
      </c>
      <c r="EL176" s="219">
        <v>11194</v>
      </c>
      <c r="EM176" s="219">
        <v>11192</v>
      </c>
      <c r="EN176" s="231">
        <v>11192</v>
      </c>
      <c r="EO176" s="232">
        <v>11191</v>
      </c>
      <c r="EP176" s="228">
        <v>11189</v>
      </c>
      <c r="EQ176" s="166">
        <v>11189</v>
      </c>
      <c r="ER176" s="166">
        <v>11181</v>
      </c>
      <c r="ES176" s="166">
        <v>11180</v>
      </c>
      <c r="ET176" s="166">
        <v>11176</v>
      </c>
      <c r="EU176" s="166">
        <v>11167</v>
      </c>
      <c r="EV176" s="202"/>
      <c r="EW176" s="202"/>
      <c r="EX176" s="202"/>
      <c r="EY176" s="202"/>
      <c r="EZ176" s="202"/>
      <c r="FA176" s="202"/>
      <c r="FB176" s="202"/>
      <c r="FC176" s="202"/>
      <c r="FD176" s="202"/>
      <c r="FE176" s="202"/>
      <c r="FF176" s="202"/>
      <c r="FG176" s="202"/>
      <c r="FH176" s="202"/>
      <c r="FI176" s="202"/>
      <c r="FJ176" s="202"/>
      <c r="FK176" s="202"/>
      <c r="FL176" s="202"/>
      <c r="FM176" s="202"/>
      <c r="FN176" s="202"/>
      <c r="FO176" s="202"/>
      <c r="FP176" s="202"/>
      <c r="FQ176" s="202"/>
      <c r="FR176" s="202"/>
      <c r="FS176" s="202"/>
      <c r="FT176" s="202"/>
      <c r="FU176" s="202"/>
      <c r="FV176" s="202"/>
      <c r="FW176" s="202"/>
      <c r="FX176" s="202"/>
      <c r="FY176" s="202"/>
      <c r="FZ176" s="202"/>
      <c r="GA176" s="202"/>
      <c r="GB176" s="202"/>
      <c r="GC176" s="202"/>
      <c r="GD176" s="202"/>
      <c r="GE176" s="202"/>
      <c r="GF176" s="202"/>
      <c r="GG176" s="202"/>
      <c r="GH176" s="202"/>
      <c r="GI176" s="202"/>
      <c r="GJ176" s="202"/>
      <c r="GK176" s="202"/>
      <c r="GL176" s="202"/>
      <c r="GM176" s="202"/>
      <c r="GN176" s="202"/>
      <c r="GO176" s="202"/>
      <c r="GP176" s="202"/>
      <c r="GQ176" s="202"/>
      <c r="GR176" s="202"/>
      <c r="GS176" s="202"/>
      <c r="GT176" s="202"/>
      <c r="GU176" s="202"/>
      <c r="GV176" s="202"/>
      <c r="GW176" s="202"/>
      <c r="GX176" s="202"/>
      <c r="GY176" s="202"/>
      <c r="GZ176" s="202"/>
      <c r="HA176" s="202"/>
      <c r="HB176" s="202"/>
      <c r="HC176" s="202"/>
      <c r="HD176" s="202"/>
      <c r="HE176" s="202"/>
      <c r="HF176" s="202"/>
      <c r="HG176" s="202"/>
      <c r="HH176" s="202"/>
      <c r="HI176" s="202"/>
      <c r="HJ176" s="202"/>
      <c r="HK176" s="202"/>
      <c r="HL176" s="202"/>
      <c r="HM176" s="154"/>
      <c r="HN176" s="154"/>
      <c r="HO176" s="154"/>
      <c r="HP176" s="154"/>
      <c r="HQ176" s="154"/>
      <c r="HR176" s="154"/>
      <c r="HS176" s="154"/>
      <c r="HT176" s="154"/>
      <c r="HU176" s="154"/>
      <c r="HV176" s="154"/>
      <c r="HW176" s="166"/>
    </row>
    <row r="177" spans="1:231">
      <c r="A177" s="145">
        <f t="shared" si="52"/>
        <v>44503</v>
      </c>
      <c r="B177" s="219">
        <f>'Age&amp;Sex by occurrence date'!$ASS22</f>
        <v>14069</v>
      </c>
      <c r="C177" s="219">
        <v>11492</v>
      </c>
      <c r="D177" s="219">
        <v>11492</v>
      </c>
      <c r="E177" s="219">
        <v>11492</v>
      </c>
      <c r="F177" s="219">
        <v>11492</v>
      </c>
      <c r="G177" s="219">
        <v>11492</v>
      </c>
      <c r="H177" s="219">
        <v>11492</v>
      </c>
      <c r="I177" s="219">
        <v>11492</v>
      </c>
      <c r="J177" s="219">
        <v>11492</v>
      </c>
      <c r="K177" s="219">
        <v>11492</v>
      </c>
      <c r="L177" s="219">
        <v>11492</v>
      </c>
      <c r="M177" s="219">
        <v>11492</v>
      </c>
      <c r="N177" s="219">
        <v>11492</v>
      </c>
      <c r="O177" s="219">
        <v>11492</v>
      </c>
      <c r="P177" s="219">
        <v>11492</v>
      </c>
      <c r="Q177" s="219">
        <v>11491</v>
      </c>
      <c r="R177" s="219">
        <v>11491</v>
      </c>
      <c r="S177" s="219">
        <v>11491</v>
      </c>
      <c r="T177" s="219">
        <v>11487</v>
      </c>
      <c r="U177" s="219">
        <v>11487</v>
      </c>
      <c r="V177" s="219">
        <v>11486</v>
      </c>
      <c r="W177" s="219">
        <v>11486</v>
      </c>
      <c r="X177" s="219">
        <v>11486</v>
      </c>
      <c r="Y177" s="219">
        <v>11482</v>
      </c>
      <c r="Z177" s="219">
        <v>11477</v>
      </c>
      <c r="AA177" s="219">
        <v>11400</v>
      </c>
      <c r="AB177" s="219">
        <v>11248</v>
      </c>
      <c r="AC177" s="219">
        <v>11248</v>
      </c>
      <c r="AD177" s="219">
        <v>11248</v>
      </c>
      <c r="AE177" s="219">
        <v>11246</v>
      </c>
      <c r="AF177" s="219">
        <v>11246</v>
      </c>
      <c r="AG177" s="219">
        <v>11246</v>
      </c>
      <c r="AH177" s="219">
        <v>11246</v>
      </c>
      <c r="AI177" s="219">
        <v>11246</v>
      </c>
      <c r="AJ177" s="219">
        <v>11246</v>
      </c>
      <c r="AK177" s="219">
        <v>11246</v>
      </c>
      <c r="AL177" s="219">
        <v>11246</v>
      </c>
      <c r="AM177" s="219">
        <v>11246</v>
      </c>
      <c r="AN177" s="219">
        <v>11246</v>
      </c>
      <c r="AO177" s="219">
        <v>11246</v>
      </c>
      <c r="AP177" s="219">
        <v>11246</v>
      </c>
      <c r="AQ177" s="219">
        <v>11246</v>
      </c>
      <c r="AR177" s="219">
        <v>11246</v>
      </c>
      <c r="AS177" s="219">
        <v>11246</v>
      </c>
      <c r="AT177" s="219">
        <v>11246</v>
      </c>
      <c r="AU177" s="219">
        <v>11246</v>
      </c>
      <c r="AV177" s="219">
        <v>11246</v>
      </c>
      <c r="AW177" s="219">
        <v>11246</v>
      </c>
      <c r="AX177" s="219">
        <v>11246</v>
      </c>
      <c r="AY177" s="219">
        <v>11246</v>
      </c>
      <c r="AZ177" s="219">
        <v>11246</v>
      </c>
      <c r="BA177" s="219">
        <v>11246</v>
      </c>
      <c r="BB177" s="219">
        <v>11246</v>
      </c>
      <c r="BC177" s="219">
        <v>11246</v>
      </c>
      <c r="BD177" s="219">
        <v>11246</v>
      </c>
      <c r="BE177" s="219">
        <v>11246</v>
      </c>
      <c r="BF177" s="219">
        <v>11246</v>
      </c>
      <c r="BG177" s="219">
        <v>11246</v>
      </c>
      <c r="BH177" s="219">
        <v>11246</v>
      </c>
      <c r="BI177" s="219">
        <v>11246</v>
      </c>
      <c r="BJ177" s="219">
        <v>11246</v>
      </c>
      <c r="BK177" s="219">
        <v>11246</v>
      </c>
      <c r="BL177" s="219">
        <v>11246</v>
      </c>
      <c r="BM177" s="219">
        <v>11246</v>
      </c>
      <c r="BN177" s="219">
        <v>11246</v>
      </c>
      <c r="BO177" s="219">
        <v>11246</v>
      </c>
      <c r="BP177" s="219">
        <v>11246</v>
      </c>
      <c r="BQ177" s="219">
        <v>11246</v>
      </c>
      <c r="BR177" s="219">
        <v>11246</v>
      </c>
      <c r="BS177" s="219">
        <v>11246</v>
      </c>
      <c r="BT177" s="219">
        <v>11246</v>
      </c>
      <c r="BU177" s="219">
        <v>11246</v>
      </c>
      <c r="BV177" s="219">
        <v>11246</v>
      </c>
      <c r="BW177" s="219">
        <v>11246</v>
      </c>
      <c r="BX177" s="219">
        <v>11246</v>
      </c>
      <c r="BY177" s="219">
        <v>11246</v>
      </c>
      <c r="BZ177" s="219">
        <v>11246</v>
      </c>
      <c r="CA177" s="219">
        <v>11246</v>
      </c>
      <c r="CB177" s="219">
        <v>11246</v>
      </c>
      <c r="CC177" s="219">
        <v>11246</v>
      </c>
      <c r="CD177" s="219">
        <v>11246</v>
      </c>
      <c r="CE177" s="219">
        <v>11246</v>
      </c>
      <c r="CF177" s="219">
        <v>11246</v>
      </c>
      <c r="CG177" s="219">
        <v>11246</v>
      </c>
      <c r="CH177" s="219">
        <v>11246</v>
      </c>
      <c r="CI177" s="219">
        <v>11246</v>
      </c>
      <c r="CJ177" s="219">
        <v>11246</v>
      </c>
      <c r="CK177" s="219">
        <v>11246</v>
      </c>
      <c r="CL177" s="219">
        <v>11246</v>
      </c>
      <c r="CM177" s="219">
        <v>11246</v>
      </c>
      <c r="CN177" s="219">
        <v>11246</v>
      </c>
      <c r="CO177" s="219">
        <v>11246</v>
      </c>
      <c r="CP177" s="219">
        <v>11246</v>
      </c>
      <c r="CQ177" s="219">
        <v>11246</v>
      </c>
      <c r="CR177" s="219">
        <v>11246</v>
      </c>
      <c r="CS177" s="219">
        <v>11246</v>
      </c>
      <c r="CT177" s="219">
        <v>11246</v>
      </c>
      <c r="CU177" s="219">
        <v>11246</v>
      </c>
      <c r="CV177" s="219">
        <v>11246</v>
      </c>
      <c r="CW177" s="219">
        <v>11246</v>
      </c>
      <c r="CX177" s="219">
        <v>11246</v>
      </c>
      <c r="CY177" s="219">
        <v>11246</v>
      </c>
      <c r="CZ177" s="219">
        <v>11246</v>
      </c>
      <c r="DA177" s="219">
        <v>11246</v>
      </c>
      <c r="DB177" s="219">
        <v>11246</v>
      </c>
      <c r="DC177" s="219">
        <v>11246</v>
      </c>
      <c r="DD177" s="219">
        <v>11246</v>
      </c>
      <c r="DE177" s="219">
        <v>11246</v>
      </c>
      <c r="DF177" s="219">
        <v>11245</v>
      </c>
      <c r="DG177" s="219">
        <v>11244</v>
      </c>
      <c r="DH177" s="219">
        <v>11244</v>
      </c>
      <c r="DI177" s="219">
        <v>11244</v>
      </c>
      <c r="DJ177" s="219">
        <v>11244</v>
      </c>
      <c r="DK177" s="219">
        <v>11244</v>
      </c>
      <c r="DL177" s="219">
        <v>11244</v>
      </c>
      <c r="DM177" s="219">
        <v>11248</v>
      </c>
      <c r="DN177" s="219">
        <v>11247</v>
      </c>
      <c r="DO177" s="219">
        <v>11246</v>
      </c>
      <c r="DP177" s="219">
        <v>11246</v>
      </c>
      <c r="DQ177" s="219">
        <v>11245</v>
      </c>
      <c r="DR177" s="219">
        <v>11245</v>
      </c>
      <c r="DS177" s="219">
        <v>11245</v>
      </c>
      <c r="DT177" s="219">
        <v>11209</v>
      </c>
      <c r="DU177" s="219">
        <v>11192</v>
      </c>
      <c r="DV177" s="219">
        <v>11190</v>
      </c>
      <c r="DW177" s="219">
        <v>11200</v>
      </c>
      <c r="DX177" s="219">
        <v>11199</v>
      </c>
      <c r="DY177" s="219">
        <v>11188</v>
      </c>
      <c r="DZ177" s="219">
        <v>11188</v>
      </c>
      <c r="EA177" s="219">
        <v>11180</v>
      </c>
      <c r="EB177" s="219">
        <v>11181</v>
      </c>
      <c r="EC177" s="219">
        <v>11180</v>
      </c>
      <c r="ED177" s="219">
        <v>11179</v>
      </c>
      <c r="EE177" s="219">
        <v>11179</v>
      </c>
      <c r="EF177" s="219">
        <v>11179</v>
      </c>
      <c r="EG177" s="219">
        <v>11179</v>
      </c>
      <c r="EH177" s="219">
        <v>11179</v>
      </c>
      <c r="EI177" s="219">
        <v>11179</v>
      </c>
      <c r="EJ177" s="219">
        <v>11178</v>
      </c>
      <c r="EK177" s="219">
        <v>11178</v>
      </c>
      <c r="EL177" s="219">
        <v>11177</v>
      </c>
      <c r="EM177" s="219">
        <v>11175</v>
      </c>
      <c r="EN177" s="231">
        <v>11175</v>
      </c>
      <c r="EO177" s="232">
        <v>11175</v>
      </c>
      <c r="EP177" s="227">
        <v>11173</v>
      </c>
      <c r="EQ177" s="154">
        <v>11173</v>
      </c>
      <c r="ER177" s="154">
        <v>11165</v>
      </c>
      <c r="ES177" s="154">
        <v>11163</v>
      </c>
      <c r="ET177" s="154">
        <v>11160</v>
      </c>
      <c r="EU177" s="154">
        <v>11159</v>
      </c>
      <c r="EV177" s="154">
        <v>11136</v>
      </c>
      <c r="EW177" s="202"/>
      <c r="EX177" s="202"/>
      <c r="EY177" s="202"/>
      <c r="EZ177" s="202"/>
      <c r="FA177" s="202"/>
      <c r="FB177" s="202"/>
      <c r="FC177" s="202"/>
      <c r="FD177" s="202"/>
      <c r="FE177" s="202"/>
      <c r="FF177" s="202"/>
      <c r="FG177" s="202"/>
      <c r="FH177" s="202"/>
      <c r="FI177" s="202"/>
      <c r="FJ177" s="202"/>
      <c r="FK177" s="202"/>
      <c r="FL177" s="202"/>
      <c r="FM177" s="202"/>
      <c r="FN177" s="202"/>
      <c r="FO177" s="202"/>
      <c r="FP177" s="202"/>
      <c r="FQ177" s="202"/>
      <c r="FR177" s="202"/>
      <c r="FS177" s="202"/>
      <c r="FT177" s="202"/>
      <c r="FU177" s="202"/>
      <c r="FV177" s="202"/>
      <c r="FW177" s="202"/>
      <c r="FX177" s="202"/>
      <c r="FY177" s="202"/>
      <c r="FZ177" s="202"/>
      <c r="GA177" s="202"/>
      <c r="GB177" s="202"/>
      <c r="GC177" s="202"/>
      <c r="GD177" s="202"/>
      <c r="GE177" s="202"/>
      <c r="GF177" s="202"/>
      <c r="GG177" s="202"/>
      <c r="GH177" s="202"/>
      <c r="GI177" s="202"/>
      <c r="GJ177" s="202"/>
      <c r="GK177" s="202"/>
      <c r="GL177" s="202"/>
      <c r="GM177" s="202"/>
      <c r="GN177" s="202"/>
      <c r="GO177" s="202"/>
      <c r="GP177" s="202"/>
      <c r="GQ177" s="202"/>
      <c r="GR177" s="202"/>
      <c r="GS177" s="202"/>
      <c r="GT177" s="202"/>
      <c r="GU177" s="202"/>
      <c r="GV177" s="202"/>
      <c r="GW177" s="202"/>
      <c r="GX177" s="202"/>
      <c r="GY177" s="202"/>
      <c r="GZ177" s="202"/>
      <c r="HA177" s="202"/>
      <c r="HB177" s="202"/>
      <c r="HC177" s="202"/>
      <c r="HD177" s="202"/>
      <c r="HE177" s="202"/>
      <c r="HF177" s="202"/>
      <c r="HG177" s="202"/>
      <c r="HH177" s="202"/>
      <c r="HI177" s="202"/>
      <c r="HJ177" s="202"/>
      <c r="HK177" s="202"/>
      <c r="HL177" s="202"/>
      <c r="HM177" s="154"/>
      <c r="HN177" s="154"/>
      <c r="HO177" s="154"/>
      <c r="HP177" s="154"/>
      <c r="HQ177" s="154"/>
      <c r="HR177" s="154"/>
      <c r="HS177" s="154"/>
      <c r="HT177" s="154"/>
      <c r="HU177" s="154"/>
      <c r="HV177" s="154"/>
      <c r="HW177" s="166"/>
    </row>
    <row r="178" spans="1:231">
      <c r="A178" s="145">
        <f t="shared" si="52"/>
        <v>44502</v>
      </c>
      <c r="B178" s="219">
        <f>'Age&amp;Sex by occurrence date'!$ASZ22</f>
        <v>14033</v>
      </c>
      <c r="C178" s="219">
        <v>11466</v>
      </c>
      <c r="D178" s="219">
        <v>11466</v>
      </c>
      <c r="E178" s="219">
        <v>11466</v>
      </c>
      <c r="F178" s="219">
        <v>11466</v>
      </c>
      <c r="G178" s="219">
        <v>11466</v>
      </c>
      <c r="H178" s="219">
        <v>11466</v>
      </c>
      <c r="I178" s="219">
        <v>11466</v>
      </c>
      <c r="J178" s="219">
        <v>11466</v>
      </c>
      <c r="K178" s="219">
        <v>11466</v>
      </c>
      <c r="L178" s="219">
        <v>11466</v>
      </c>
      <c r="M178" s="219">
        <v>11466</v>
      </c>
      <c r="N178" s="219">
        <v>11466</v>
      </c>
      <c r="O178" s="219">
        <v>11466</v>
      </c>
      <c r="P178" s="219">
        <v>11466</v>
      </c>
      <c r="Q178" s="219">
        <v>11465</v>
      </c>
      <c r="R178" s="219">
        <v>11465</v>
      </c>
      <c r="S178" s="219">
        <v>11465</v>
      </c>
      <c r="T178" s="219">
        <v>11461</v>
      </c>
      <c r="U178" s="219">
        <v>11461</v>
      </c>
      <c r="V178" s="219">
        <v>11460</v>
      </c>
      <c r="W178" s="219">
        <v>11460</v>
      </c>
      <c r="X178" s="219">
        <v>11460</v>
      </c>
      <c r="Y178" s="219">
        <v>11457</v>
      </c>
      <c r="Z178" s="219">
        <v>11452</v>
      </c>
      <c r="AA178" s="219">
        <v>11375</v>
      </c>
      <c r="AB178" s="219">
        <v>11223</v>
      </c>
      <c r="AC178" s="219">
        <v>11223</v>
      </c>
      <c r="AD178" s="219">
        <v>11223</v>
      </c>
      <c r="AE178" s="219">
        <v>11221</v>
      </c>
      <c r="AF178" s="219">
        <v>11221</v>
      </c>
      <c r="AG178" s="219">
        <v>11221</v>
      </c>
      <c r="AH178" s="219">
        <v>11221</v>
      </c>
      <c r="AI178" s="219">
        <v>11221</v>
      </c>
      <c r="AJ178" s="219">
        <v>11221</v>
      </c>
      <c r="AK178" s="219">
        <v>11221</v>
      </c>
      <c r="AL178" s="219">
        <v>11221</v>
      </c>
      <c r="AM178" s="219">
        <v>11221</v>
      </c>
      <c r="AN178" s="219">
        <v>11221</v>
      </c>
      <c r="AO178" s="219">
        <v>11221</v>
      </c>
      <c r="AP178" s="219">
        <v>11221</v>
      </c>
      <c r="AQ178" s="219">
        <v>11221</v>
      </c>
      <c r="AR178" s="219">
        <v>11221</v>
      </c>
      <c r="AS178" s="219">
        <v>11221</v>
      </c>
      <c r="AT178" s="219">
        <v>11221</v>
      </c>
      <c r="AU178" s="219">
        <v>11221</v>
      </c>
      <c r="AV178" s="219">
        <v>11221</v>
      </c>
      <c r="AW178" s="219">
        <v>11221</v>
      </c>
      <c r="AX178" s="219">
        <v>11221</v>
      </c>
      <c r="AY178" s="219">
        <v>11221</v>
      </c>
      <c r="AZ178" s="219">
        <v>11221</v>
      </c>
      <c r="BA178" s="219">
        <v>11221</v>
      </c>
      <c r="BB178" s="219">
        <v>11221</v>
      </c>
      <c r="BC178" s="219">
        <v>11221</v>
      </c>
      <c r="BD178" s="219">
        <v>11221</v>
      </c>
      <c r="BE178" s="219">
        <v>11221</v>
      </c>
      <c r="BF178" s="219">
        <v>11221</v>
      </c>
      <c r="BG178" s="219">
        <v>11221</v>
      </c>
      <c r="BH178" s="219">
        <v>11221</v>
      </c>
      <c r="BI178" s="219">
        <v>11221</v>
      </c>
      <c r="BJ178" s="219">
        <v>11221</v>
      </c>
      <c r="BK178" s="219">
        <v>11221</v>
      </c>
      <c r="BL178" s="219">
        <v>11221</v>
      </c>
      <c r="BM178" s="219">
        <v>11221</v>
      </c>
      <c r="BN178" s="219">
        <v>11221</v>
      </c>
      <c r="BO178" s="219">
        <v>11221</v>
      </c>
      <c r="BP178" s="219">
        <v>11221</v>
      </c>
      <c r="BQ178" s="219">
        <v>11221</v>
      </c>
      <c r="BR178" s="219">
        <v>11221</v>
      </c>
      <c r="BS178" s="219">
        <v>11221</v>
      </c>
      <c r="BT178" s="219">
        <v>11221</v>
      </c>
      <c r="BU178" s="219">
        <v>11221</v>
      </c>
      <c r="BV178" s="219">
        <v>11221</v>
      </c>
      <c r="BW178" s="219">
        <v>11221</v>
      </c>
      <c r="BX178" s="219">
        <v>11221</v>
      </c>
      <c r="BY178" s="219">
        <v>11221</v>
      </c>
      <c r="BZ178" s="219">
        <v>11221</v>
      </c>
      <c r="CA178" s="219">
        <v>11221</v>
      </c>
      <c r="CB178" s="219">
        <v>11221</v>
      </c>
      <c r="CC178" s="219">
        <v>11221</v>
      </c>
      <c r="CD178" s="219">
        <v>11221</v>
      </c>
      <c r="CE178" s="219">
        <v>11221</v>
      </c>
      <c r="CF178" s="219">
        <v>11221</v>
      </c>
      <c r="CG178" s="219">
        <v>11221</v>
      </c>
      <c r="CH178" s="219">
        <v>11221</v>
      </c>
      <c r="CI178" s="219">
        <v>11221</v>
      </c>
      <c r="CJ178" s="219">
        <v>11221</v>
      </c>
      <c r="CK178" s="219">
        <v>11221</v>
      </c>
      <c r="CL178" s="219">
        <v>11221</v>
      </c>
      <c r="CM178" s="219">
        <v>11221</v>
      </c>
      <c r="CN178" s="219">
        <v>11221</v>
      </c>
      <c r="CO178" s="219">
        <v>11221</v>
      </c>
      <c r="CP178" s="219">
        <v>11221</v>
      </c>
      <c r="CQ178" s="219">
        <v>11221</v>
      </c>
      <c r="CR178" s="219">
        <v>11221</v>
      </c>
      <c r="CS178" s="219">
        <v>11221</v>
      </c>
      <c r="CT178" s="219">
        <v>11221</v>
      </c>
      <c r="CU178" s="219">
        <v>11221</v>
      </c>
      <c r="CV178" s="219">
        <v>11221</v>
      </c>
      <c r="CW178" s="219">
        <v>11221</v>
      </c>
      <c r="CX178" s="219">
        <v>11221</v>
      </c>
      <c r="CY178" s="219">
        <v>11221</v>
      </c>
      <c r="CZ178" s="219">
        <v>11221</v>
      </c>
      <c r="DA178" s="219">
        <v>11221</v>
      </c>
      <c r="DB178" s="219">
        <v>11221</v>
      </c>
      <c r="DC178" s="219">
        <v>11221</v>
      </c>
      <c r="DD178" s="219">
        <v>11221</v>
      </c>
      <c r="DE178" s="219">
        <v>11221</v>
      </c>
      <c r="DF178" s="219">
        <v>11220</v>
      </c>
      <c r="DG178" s="219">
        <v>11219</v>
      </c>
      <c r="DH178" s="219">
        <v>11219</v>
      </c>
      <c r="DI178" s="219">
        <v>11219</v>
      </c>
      <c r="DJ178" s="219">
        <v>11219</v>
      </c>
      <c r="DK178" s="219">
        <v>11219</v>
      </c>
      <c r="DL178" s="219">
        <v>11219</v>
      </c>
      <c r="DM178" s="219">
        <v>11223</v>
      </c>
      <c r="DN178" s="219">
        <v>11222</v>
      </c>
      <c r="DO178" s="219">
        <v>11221</v>
      </c>
      <c r="DP178" s="219">
        <v>11221</v>
      </c>
      <c r="DQ178" s="219">
        <v>11220</v>
      </c>
      <c r="DR178" s="219">
        <v>11220</v>
      </c>
      <c r="DS178" s="219">
        <v>11220</v>
      </c>
      <c r="DT178" s="219">
        <v>11185</v>
      </c>
      <c r="DU178" s="219">
        <v>11169</v>
      </c>
      <c r="DV178" s="219">
        <v>11169</v>
      </c>
      <c r="DW178" s="219">
        <v>11179</v>
      </c>
      <c r="DX178" s="219">
        <v>11178</v>
      </c>
      <c r="DY178" s="219">
        <v>11167</v>
      </c>
      <c r="DZ178" s="219">
        <v>11167</v>
      </c>
      <c r="EA178" s="219">
        <v>11159</v>
      </c>
      <c r="EB178" s="219">
        <v>11160</v>
      </c>
      <c r="EC178" s="219">
        <v>11159</v>
      </c>
      <c r="ED178" s="219">
        <v>11158</v>
      </c>
      <c r="EE178" s="219">
        <v>11158</v>
      </c>
      <c r="EF178" s="219">
        <v>11158</v>
      </c>
      <c r="EG178" s="219">
        <v>11158</v>
      </c>
      <c r="EH178" s="219">
        <v>11158</v>
      </c>
      <c r="EI178" s="219">
        <v>11158</v>
      </c>
      <c r="EJ178" s="219">
        <v>11157</v>
      </c>
      <c r="EK178" s="219">
        <v>11157</v>
      </c>
      <c r="EL178" s="219">
        <v>11156</v>
      </c>
      <c r="EM178" s="219">
        <v>11155</v>
      </c>
      <c r="EN178" s="231">
        <v>11155</v>
      </c>
      <c r="EO178" s="232">
        <v>11155</v>
      </c>
      <c r="EP178" s="227">
        <v>11154</v>
      </c>
      <c r="EQ178" s="154">
        <v>11154</v>
      </c>
      <c r="ER178" s="154">
        <v>11146</v>
      </c>
      <c r="ES178" s="154">
        <v>11144</v>
      </c>
      <c r="ET178" s="154">
        <v>11141</v>
      </c>
      <c r="EU178" s="154">
        <v>11141</v>
      </c>
      <c r="EV178" s="166">
        <v>11126</v>
      </c>
      <c r="EW178" s="166">
        <v>11114</v>
      </c>
      <c r="EX178" s="166"/>
      <c r="EY178" s="166"/>
      <c r="EZ178" s="166"/>
      <c r="FA178" s="166"/>
      <c r="FB178" s="166"/>
      <c r="FC178" s="202"/>
      <c r="FD178" s="202"/>
      <c r="FE178" s="202"/>
      <c r="FF178" s="202"/>
      <c r="FG178" s="202"/>
      <c r="FH178" s="202"/>
      <c r="FI178" s="202"/>
      <c r="FJ178" s="202"/>
      <c r="FK178" s="202"/>
      <c r="FL178" s="202"/>
      <c r="FM178" s="202"/>
      <c r="FN178" s="202"/>
      <c r="FO178" s="202"/>
      <c r="FP178" s="202"/>
      <c r="FQ178" s="202"/>
      <c r="FR178" s="202"/>
      <c r="FS178" s="202"/>
      <c r="FT178" s="202"/>
      <c r="FU178" s="202"/>
      <c r="FV178" s="202"/>
      <c r="FW178" s="202"/>
      <c r="FX178" s="202"/>
      <c r="FY178" s="202"/>
      <c r="FZ178" s="202"/>
      <c r="GA178" s="202"/>
      <c r="GB178" s="202"/>
      <c r="GC178" s="202"/>
      <c r="GD178" s="202"/>
      <c r="GE178" s="202"/>
      <c r="GF178" s="202"/>
      <c r="GG178" s="202"/>
      <c r="GH178" s="202"/>
      <c r="GI178" s="202"/>
      <c r="GJ178" s="202"/>
      <c r="GK178" s="202"/>
      <c r="GL178" s="202"/>
      <c r="GM178" s="202"/>
      <c r="GN178" s="202"/>
      <c r="GO178" s="202"/>
      <c r="GP178" s="202"/>
      <c r="GQ178" s="202"/>
      <c r="GR178" s="202"/>
      <c r="GS178" s="202"/>
      <c r="GT178" s="202"/>
      <c r="GU178" s="202"/>
      <c r="GV178" s="202"/>
      <c r="GW178" s="202"/>
      <c r="GX178" s="202"/>
      <c r="GY178" s="202"/>
      <c r="GZ178" s="202"/>
      <c r="HA178" s="202"/>
      <c r="HB178" s="202"/>
      <c r="HC178" s="202"/>
      <c r="HD178" s="202"/>
      <c r="HE178" s="202"/>
      <c r="HF178" s="202"/>
      <c r="HG178" s="202"/>
      <c r="HH178" s="202"/>
      <c r="HI178" s="202"/>
      <c r="HJ178" s="202"/>
      <c r="HK178" s="202"/>
      <c r="HL178" s="202"/>
      <c r="HM178" s="154"/>
      <c r="HN178" s="154"/>
      <c r="HO178" s="154"/>
      <c r="HP178" s="154"/>
      <c r="HQ178" s="154"/>
      <c r="HR178" s="154"/>
      <c r="HS178" s="154"/>
      <c r="HT178" s="154"/>
      <c r="HU178" s="154"/>
      <c r="HV178" s="154"/>
      <c r="HW178" s="166"/>
    </row>
    <row r="179" spans="1:231">
      <c r="A179" s="145">
        <f t="shared" si="52"/>
        <v>44501</v>
      </c>
      <c r="B179" s="219">
        <f>'Age&amp;Sex by occurrence date'!$ATG22</f>
        <v>14009</v>
      </c>
      <c r="C179" s="219">
        <v>11448</v>
      </c>
      <c r="D179" s="219">
        <v>11448</v>
      </c>
      <c r="E179" s="219">
        <v>11448</v>
      </c>
      <c r="F179" s="219">
        <v>11448</v>
      </c>
      <c r="G179" s="219">
        <v>11448</v>
      </c>
      <c r="H179" s="219">
        <v>11448</v>
      </c>
      <c r="I179" s="219">
        <v>11448</v>
      </c>
      <c r="J179" s="219">
        <v>11448</v>
      </c>
      <c r="K179" s="219">
        <v>11448</v>
      </c>
      <c r="L179" s="219">
        <v>11448</v>
      </c>
      <c r="M179" s="219">
        <v>11448</v>
      </c>
      <c r="N179" s="219">
        <v>11448</v>
      </c>
      <c r="O179" s="219">
        <v>11448</v>
      </c>
      <c r="P179" s="219">
        <v>11448</v>
      </c>
      <c r="Q179" s="219">
        <v>11447</v>
      </c>
      <c r="R179" s="219">
        <v>11447</v>
      </c>
      <c r="S179" s="219">
        <v>11447</v>
      </c>
      <c r="T179" s="219">
        <v>11443</v>
      </c>
      <c r="U179" s="219">
        <v>11443</v>
      </c>
      <c r="V179" s="219">
        <v>11442</v>
      </c>
      <c r="W179" s="219">
        <v>11442</v>
      </c>
      <c r="X179" s="219">
        <v>11442</v>
      </c>
      <c r="Y179" s="219">
        <v>11439</v>
      </c>
      <c r="Z179" s="219">
        <v>11434</v>
      </c>
      <c r="AA179" s="219">
        <v>11357</v>
      </c>
      <c r="AB179" s="219">
        <v>11206</v>
      </c>
      <c r="AC179" s="219">
        <v>11206</v>
      </c>
      <c r="AD179" s="219">
        <v>11206</v>
      </c>
      <c r="AE179" s="219">
        <v>11204</v>
      </c>
      <c r="AF179" s="219">
        <v>11204</v>
      </c>
      <c r="AG179" s="219">
        <v>11204</v>
      </c>
      <c r="AH179" s="219">
        <v>11204</v>
      </c>
      <c r="AI179" s="219">
        <v>11204</v>
      </c>
      <c r="AJ179" s="219">
        <v>11204</v>
      </c>
      <c r="AK179" s="219">
        <v>11204</v>
      </c>
      <c r="AL179" s="219">
        <v>11204</v>
      </c>
      <c r="AM179" s="219">
        <v>11204</v>
      </c>
      <c r="AN179" s="219">
        <v>11204</v>
      </c>
      <c r="AO179" s="219">
        <v>11204</v>
      </c>
      <c r="AP179" s="219">
        <v>11204</v>
      </c>
      <c r="AQ179" s="219">
        <v>11204</v>
      </c>
      <c r="AR179" s="219">
        <v>11204</v>
      </c>
      <c r="AS179" s="219">
        <v>11204</v>
      </c>
      <c r="AT179" s="219">
        <v>11204</v>
      </c>
      <c r="AU179" s="219">
        <v>11204</v>
      </c>
      <c r="AV179" s="219">
        <v>11204</v>
      </c>
      <c r="AW179" s="219">
        <v>11204</v>
      </c>
      <c r="AX179" s="219">
        <v>11204</v>
      </c>
      <c r="AY179" s="219">
        <v>11204</v>
      </c>
      <c r="AZ179" s="219">
        <v>11204</v>
      </c>
      <c r="BA179" s="219">
        <v>11204</v>
      </c>
      <c r="BB179" s="219">
        <v>11204</v>
      </c>
      <c r="BC179" s="219">
        <v>11204</v>
      </c>
      <c r="BD179" s="219">
        <v>11204</v>
      </c>
      <c r="BE179" s="219">
        <v>11204</v>
      </c>
      <c r="BF179" s="219">
        <v>11204</v>
      </c>
      <c r="BG179" s="219">
        <v>11204</v>
      </c>
      <c r="BH179" s="219">
        <v>11204</v>
      </c>
      <c r="BI179" s="219">
        <v>11204</v>
      </c>
      <c r="BJ179" s="219">
        <v>11204</v>
      </c>
      <c r="BK179" s="219">
        <v>11204</v>
      </c>
      <c r="BL179" s="219">
        <v>11204</v>
      </c>
      <c r="BM179" s="219">
        <v>11204</v>
      </c>
      <c r="BN179" s="219">
        <v>11204</v>
      </c>
      <c r="BO179" s="219">
        <v>11204</v>
      </c>
      <c r="BP179" s="219">
        <v>11204</v>
      </c>
      <c r="BQ179" s="219">
        <v>11204</v>
      </c>
      <c r="BR179" s="219">
        <v>11204</v>
      </c>
      <c r="BS179" s="219">
        <v>11204</v>
      </c>
      <c r="BT179" s="219">
        <v>11204</v>
      </c>
      <c r="BU179" s="219">
        <v>11204</v>
      </c>
      <c r="BV179" s="219">
        <v>11204</v>
      </c>
      <c r="BW179" s="219">
        <v>11204</v>
      </c>
      <c r="BX179" s="219">
        <v>11204</v>
      </c>
      <c r="BY179" s="219">
        <v>11204</v>
      </c>
      <c r="BZ179" s="219">
        <v>11204</v>
      </c>
      <c r="CA179" s="219">
        <v>11204</v>
      </c>
      <c r="CB179" s="219">
        <v>11204</v>
      </c>
      <c r="CC179" s="219">
        <v>11204</v>
      </c>
      <c r="CD179" s="219">
        <v>11204</v>
      </c>
      <c r="CE179" s="219">
        <v>11204</v>
      </c>
      <c r="CF179" s="219">
        <v>11204</v>
      </c>
      <c r="CG179" s="219">
        <v>11204</v>
      </c>
      <c r="CH179" s="219">
        <v>11204</v>
      </c>
      <c r="CI179" s="219">
        <v>11204</v>
      </c>
      <c r="CJ179" s="219">
        <v>11204</v>
      </c>
      <c r="CK179" s="219">
        <v>11204</v>
      </c>
      <c r="CL179" s="219">
        <v>11204</v>
      </c>
      <c r="CM179" s="219">
        <v>11204</v>
      </c>
      <c r="CN179" s="219">
        <v>11204</v>
      </c>
      <c r="CO179" s="219">
        <v>11204</v>
      </c>
      <c r="CP179" s="219">
        <v>11204</v>
      </c>
      <c r="CQ179" s="219">
        <v>11204</v>
      </c>
      <c r="CR179" s="219">
        <v>11204</v>
      </c>
      <c r="CS179" s="219">
        <v>11204</v>
      </c>
      <c r="CT179" s="219">
        <v>11204</v>
      </c>
      <c r="CU179" s="219">
        <v>11204</v>
      </c>
      <c r="CV179" s="219">
        <v>11204</v>
      </c>
      <c r="CW179" s="219">
        <v>11204</v>
      </c>
      <c r="CX179" s="219">
        <v>11204</v>
      </c>
      <c r="CY179" s="219">
        <v>11204</v>
      </c>
      <c r="CZ179" s="219">
        <v>11204</v>
      </c>
      <c r="DA179" s="219">
        <v>11204</v>
      </c>
      <c r="DB179" s="219">
        <v>11204</v>
      </c>
      <c r="DC179" s="219">
        <v>11204</v>
      </c>
      <c r="DD179" s="219">
        <v>11204</v>
      </c>
      <c r="DE179" s="219">
        <v>11204</v>
      </c>
      <c r="DF179" s="219">
        <v>11203</v>
      </c>
      <c r="DG179" s="219">
        <v>11202</v>
      </c>
      <c r="DH179" s="219">
        <v>11202</v>
      </c>
      <c r="DI179" s="219">
        <v>11202</v>
      </c>
      <c r="DJ179" s="219">
        <v>11202</v>
      </c>
      <c r="DK179" s="219">
        <v>11202</v>
      </c>
      <c r="DL179" s="219">
        <v>11202</v>
      </c>
      <c r="DM179" s="219">
        <v>11206</v>
      </c>
      <c r="DN179" s="219">
        <v>11205</v>
      </c>
      <c r="DO179" s="219">
        <v>11204</v>
      </c>
      <c r="DP179" s="219">
        <v>11204</v>
      </c>
      <c r="DQ179" s="219">
        <v>11203</v>
      </c>
      <c r="DR179" s="219">
        <v>11203</v>
      </c>
      <c r="DS179" s="219">
        <v>11203</v>
      </c>
      <c r="DT179" s="219">
        <v>11168</v>
      </c>
      <c r="DU179" s="219">
        <v>11152</v>
      </c>
      <c r="DV179" s="219">
        <v>11152</v>
      </c>
      <c r="DW179" s="219">
        <v>11162</v>
      </c>
      <c r="DX179" s="219">
        <v>11161</v>
      </c>
      <c r="DY179" s="219">
        <v>11150</v>
      </c>
      <c r="DZ179" s="219">
        <v>11150</v>
      </c>
      <c r="EA179" s="219">
        <v>11142</v>
      </c>
      <c r="EB179" s="219">
        <v>11143</v>
      </c>
      <c r="EC179" s="219">
        <v>11142</v>
      </c>
      <c r="ED179" s="219">
        <v>11141</v>
      </c>
      <c r="EE179" s="219">
        <v>11141</v>
      </c>
      <c r="EF179" s="219">
        <v>11141</v>
      </c>
      <c r="EG179" s="219">
        <v>11141</v>
      </c>
      <c r="EH179" s="219">
        <v>11141</v>
      </c>
      <c r="EI179" s="219">
        <v>11141</v>
      </c>
      <c r="EJ179" s="219">
        <v>11140</v>
      </c>
      <c r="EK179" s="219">
        <v>11140</v>
      </c>
      <c r="EL179" s="219">
        <v>11140</v>
      </c>
      <c r="EM179" s="219">
        <v>11139</v>
      </c>
      <c r="EN179" s="231">
        <v>11139</v>
      </c>
      <c r="EO179" s="232">
        <v>11139</v>
      </c>
      <c r="EP179" s="228">
        <v>11138</v>
      </c>
      <c r="EQ179" s="166">
        <v>11138</v>
      </c>
      <c r="ER179" s="166">
        <v>11133</v>
      </c>
      <c r="ES179" s="166">
        <v>11131</v>
      </c>
      <c r="ET179" s="166">
        <v>11128</v>
      </c>
      <c r="EU179" s="166">
        <v>11128</v>
      </c>
      <c r="EV179" s="154">
        <v>11115</v>
      </c>
      <c r="EW179" s="154">
        <v>11110</v>
      </c>
      <c r="EX179" s="154">
        <v>11100</v>
      </c>
      <c r="EY179" s="154"/>
      <c r="EZ179" s="154"/>
      <c r="FA179" s="154"/>
      <c r="FB179" s="166"/>
      <c r="FC179" s="202"/>
      <c r="FD179" s="202"/>
      <c r="FE179" s="202"/>
      <c r="FF179" s="202"/>
      <c r="FG179" s="202"/>
      <c r="FH179" s="202"/>
      <c r="FI179" s="202"/>
      <c r="FJ179" s="202"/>
      <c r="FK179" s="202"/>
      <c r="FL179" s="202"/>
      <c r="FM179" s="202"/>
      <c r="FN179" s="202"/>
      <c r="FO179" s="202"/>
      <c r="FP179" s="202"/>
      <c r="FQ179" s="202"/>
      <c r="FR179" s="202"/>
      <c r="FS179" s="202"/>
      <c r="FT179" s="202"/>
      <c r="FU179" s="202"/>
      <c r="FV179" s="202"/>
      <c r="FW179" s="202"/>
      <c r="FX179" s="202"/>
      <c r="FY179" s="202"/>
      <c r="FZ179" s="202"/>
      <c r="GA179" s="202"/>
      <c r="GB179" s="202"/>
      <c r="GC179" s="202"/>
      <c r="GD179" s="202"/>
      <c r="GE179" s="202"/>
      <c r="GF179" s="202"/>
      <c r="GG179" s="202"/>
      <c r="GH179" s="202"/>
      <c r="GI179" s="202"/>
      <c r="GJ179" s="202"/>
      <c r="GK179" s="202"/>
      <c r="GL179" s="202"/>
      <c r="GM179" s="202"/>
      <c r="GN179" s="202"/>
      <c r="GO179" s="202"/>
      <c r="GP179" s="202"/>
      <c r="GQ179" s="202"/>
      <c r="GR179" s="202"/>
      <c r="GS179" s="202"/>
      <c r="GT179" s="202"/>
      <c r="GU179" s="202"/>
      <c r="GV179" s="202"/>
      <c r="GW179" s="202"/>
      <c r="GX179" s="202"/>
      <c r="GY179" s="202"/>
      <c r="GZ179" s="202"/>
      <c r="HA179" s="202"/>
      <c r="HB179" s="202"/>
      <c r="HC179" s="202"/>
      <c r="HD179" s="202"/>
      <c r="HE179" s="202"/>
      <c r="HF179" s="202"/>
      <c r="HG179" s="202"/>
      <c r="HH179" s="202"/>
      <c r="HI179" s="202"/>
      <c r="HJ179" s="202"/>
      <c r="HK179" s="202"/>
      <c r="HL179" s="202"/>
      <c r="HM179" s="154"/>
      <c r="HN179" s="154"/>
      <c r="HO179" s="154"/>
      <c r="HP179" s="154"/>
      <c r="HQ179" s="154"/>
      <c r="HR179" s="154"/>
      <c r="HS179" s="154"/>
      <c r="HT179" s="154"/>
      <c r="HU179" s="154"/>
      <c r="HV179" s="154"/>
      <c r="HW179" s="166"/>
    </row>
    <row r="180" spans="1:231">
      <c r="A180" s="145">
        <f t="shared" si="52"/>
        <v>44500</v>
      </c>
      <c r="B180" s="219">
        <f>'Age&amp;Sex by occurrence date'!$ATN22</f>
        <v>13986</v>
      </c>
      <c r="C180" s="219">
        <v>11427</v>
      </c>
      <c r="D180" s="219">
        <v>11427</v>
      </c>
      <c r="E180" s="219">
        <v>11427</v>
      </c>
      <c r="F180" s="219">
        <v>11427</v>
      </c>
      <c r="G180" s="219">
        <v>11427</v>
      </c>
      <c r="H180" s="219">
        <v>11427</v>
      </c>
      <c r="I180" s="219">
        <v>11427</v>
      </c>
      <c r="J180" s="219">
        <v>11427</v>
      </c>
      <c r="K180" s="219">
        <v>11427</v>
      </c>
      <c r="L180" s="219">
        <v>11427</v>
      </c>
      <c r="M180" s="219">
        <v>11427</v>
      </c>
      <c r="N180" s="219">
        <v>11427</v>
      </c>
      <c r="O180" s="219">
        <v>11427</v>
      </c>
      <c r="P180" s="219">
        <v>11427</v>
      </c>
      <c r="Q180" s="219">
        <v>11426</v>
      </c>
      <c r="R180" s="219">
        <v>11426</v>
      </c>
      <c r="S180" s="219">
        <v>11426</v>
      </c>
      <c r="T180" s="219">
        <v>11422</v>
      </c>
      <c r="U180" s="219">
        <v>11422</v>
      </c>
      <c r="V180" s="219">
        <v>11421</v>
      </c>
      <c r="W180" s="219">
        <v>11421</v>
      </c>
      <c r="X180" s="219">
        <v>11421</v>
      </c>
      <c r="Y180" s="219">
        <v>11419</v>
      </c>
      <c r="Z180" s="219">
        <v>11414</v>
      </c>
      <c r="AA180" s="219">
        <v>11337</v>
      </c>
      <c r="AB180" s="219">
        <v>11186</v>
      </c>
      <c r="AC180" s="219">
        <v>11186</v>
      </c>
      <c r="AD180" s="219">
        <v>11186</v>
      </c>
      <c r="AE180" s="219">
        <v>11184</v>
      </c>
      <c r="AF180" s="219">
        <v>11184</v>
      </c>
      <c r="AG180" s="219">
        <v>11184</v>
      </c>
      <c r="AH180" s="219">
        <v>11184</v>
      </c>
      <c r="AI180" s="219">
        <v>11184</v>
      </c>
      <c r="AJ180" s="219">
        <v>11184</v>
      </c>
      <c r="AK180" s="219">
        <v>11184</v>
      </c>
      <c r="AL180" s="219">
        <v>11184</v>
      </c>
      <c r="AM180" s="219">
        <v>11184</v>
      </c>
      <c r="AN180" s="219">
        <v>11184</v>
      </c>
      <c r="AO180" s="219">
        <v>11184</v>
      </c>
      <c r="AP180" s="219">
        <v>11184</v>
      </c>
      <c r="AQ180" s="219">
        <v>11184</v>
      </c>
      <c r="AR180" s="219">
        <v>11184</v>
      </c>
      <c r="AS180" s="219">
        <v>11184</v>
      </c>
      <c r="AT180" s="219">
        <v>11184</v>
      </c>
      <c r="AU180" s="219">
        <v>11184</v>
      </c>
      <c r="AV180" s="219">
        <v>11184</v>
      </c>
      <c r="AW180" s="219">
        <v>11184</v>
      </c>
      <c r="AX180" s="219">
        <v>11184</v>
      </c>
      <c r="AY180" s="219">
        <v>11184</v>
      </c>
      <c r="AZ180" s="219">
        <v>11184</v>
      </c>
      <c r="BA180" s="219">
        <v>11184</v>
      </c>
      <c r="BB180" s="219">
        <v>11184</v>
      </c>
      <c r="BC180" s="219">
        <v>11184</v>
      </c>
      <c r="BD180" s="219">
        <v>11184</v>
      </c>
      <c r="BE180" s="219">
        <v>11184</v>
      </c>
      <c r="BF180" s="219">
        <v>11184</v>
      </c>
      <c r="BG180" s="219">
        <v>11184</v>
      </c>
      <c r="BH180" s="219">
        <v>11184</v>
      </c>
      <c r="BI180" s="219">
        <v>11184</v>
      </c>
      <c r="BJ180" s="219">
        <v>11184</v>
      </c>
      <c r="BK180" s="219">
        <v>11184</v>
      </c>
      <c r="BL180" s="219">
        <v>11184</v>
      </c>
      <c r="BM180" s="219">
        <v>11184</v>
      </c>
      <c r="BN180" s="219">
        <v>11184</v>
      </c>
      <c r="BO180" s="219">
        <v>11184</v>
      </c>
      <c r="BP180" s="219">
        <v>11184</v>
      </c>
      <c r="BQ180" s="219">
        <v>11184</v>
      </c>
      <c r="BR180" s="219">
        <v>11184</v>
      </c>
      <c r="BS180" s="219">
        <v>11184</v>
      </c>
      <c r="BT180" s="219">
        <v>11184</v>
      </c>
      <c r="BU180" s="219">
        <v>11184</v>
      </c>
      <c r="BV180" s="219">
        <v>11184</v>
      </c>
      <c r="BW180" s="219">
        <v>11184</v>
      </c>
      <c r="BX180" s="219">
        <v>11184</v>
      </c>
      <c r="BY180" s="219">
        <v>11184</v>
      </c>
      <c r="BZ180" s="219">
        <v>11184</v>
      </c>
      <c r="CA180" s="219">
        <v>11184</v>
      </c>
      <c r="CB180" s="219">
        <v>11184</v>
      </c>
      <c r="CC180" s="219">
        <v>11184</v>
      </c>
      <c r="CD180" s="219">
        <v>11184</v>
      </c>
      <c r="CE180" s="219">
        <v>11184</v>
      </c>
      <c r="CF180" s="219">
        <v>11184</v>
      </c>
      <c r="CG180" s="219">
        <v>11184</v>
      </c>
      <c r="CH180" s="219">
        <v>11184</v>
      </c>
      <c r="CI180" s="219">
        <v>11184</v>
      </c>
      <c r="CJ180" s="219">
        <v>11184</v>
      </c>
      <c r="CK180" s="219">
        <v>11184</v>
      </c>
      <c r="CL180" s="219">
        <v>11184</v>
      </c>
      <c r="CM180" s="219">
        <v>11184</v>
      </c>
      <c r="CN180" s="219">
        <v>11184</v>
      </c>
      <c r="CO180" s="219">
        <v>11184</v>
      </c>
      <c r="CP180" s="219">
        <v>11184</v>
      </c>
      <c r="CQ180" s="219">
        <v>11184</v>
      </c>
      <c r="CR180" s="219">
        <v>11184</v>
      </c>
      <c r="CS180" s="219">
        <v>11184</v>
      </c>
      <c r="CT180" s="219">
        <v>11184</v>
      </c>
      <c r="CU180" s="219">
        <v>11184</v>
      </c>
      <c r="CV180" s="219">
        <v>11184</v>
      </c>
      <c r="CW180" s="219">
        <v>11184</v>
      </c>
      <c r="CX180" s="219">
        <v>11184</v>
      </c>
      <c r="CY180" s="219">
        <v>11184</v>
      </c>
      <c r="CZ180" s="219">
        <v>11184</v>
      </c>
      <c r="DA180" s="219">
        <v>11184</v>
      </c>
      <c r="DB180" s="219">
        <v>11184</v>
      </c>
      <c r="DC180" s="219">
        <v>11184</v>
      </c>
      <c r="DD180" s="219">
        <v>11184</v>
      </c>
      <c r="DE180" s="219">
        <v>11184</v>
      </c>
      <c r="DF180" s="219">
        <v>11184</v>
      </c>
      <c r="DG180" s="219">
        <v>11183</v>
      </c>
      <c r="DH180" s="219">
        <v>11183</v>
      </c>
      <c r="DI180" s="219">
        <v>11183</v>
      </c>
      <c r="DJ180" s="219">
        <v>11183</v>
      </c>
      <c r="DK180" s="219">
        <v>11183</v>
      </c>
      <c r="DL180" s="219">
        <v>11183</v>
      </c>
      <c r="DM180" s="219">
        <v>11187</v>
      </c>
      <c r="DN180" s="219">
        <v>11187</v>
      </c>
      <c r="DO180" s="219">
        <v>11186</v>
      </c>
      <c r="DP180" s="219">
        <v>11186</v>
      </c>
      <c r="DQ180" s="219">
        <v>11186</v>
      </c>
      <c r="DR180" s="219">
        <v>11186</v>
      </c>
      <c r="DS180" s="219">
        <v>11186</v>
      </c>
      <c r="DT180" s="219">
        <v>11151</v>
      </c>
      <c r="DU180" s="219">
        <v>11135</v>
      </c>
      <c r="DV180" s="219">
        <v>11135</v>
      </c>
      <c r="DW180" s="219">
        <v>11145</v>
      </c>
      <c r="DX180" s="219">
        <v>11144</v>
      </c>
      <c r="DY180" s="219">
        <v>11133</v>
      </c>
      <c r="DZ180" s="219">
        <v>11133</v>
      </c>
      <c r="EA180" s="219">
        <v>11125</v>
      </c>
      <c r="EB180" s="219">
        <v>11126</v>
      </c>
      <c r="EC180" s="219">
        <v>11126</v>
      </c>
      <c r="ED180" s="219">
        <v>11125</v>
      </c>
      <c r="EE180" s="219">
        <v>11125</v>
      </c>
      <c r="EF180" s="219">
        <v>11125</v>
      </c>
      <c r="EG180" s="219">
        <v>11125</v>
      </c>
      <c r="EH180" s="219">
        <v>11125</v>
      </c>
      <c r="EI180" s="219">
        <v>11125</v>
      </c>
      <c r="EJ180" s="219">
        <v>11125</v>
      </c>
      <c r="EK180" s="219">
        <v>11125</v>
      </c>
      <c r="EL180" s="219">
        <v>11125</v>
      </c>
      <c r="EM180" s="219">
        <v>11124</v>
      </c>
      <c r="EN180" s="231">
        <v>11124</v>
      </c>
      <c r="EO180" s="232">
        <v>11124</v>
      </c>
      <c r="EP180" s="227">
        <v>11123</v>
      </c>
      <c r="EQ180" s="154">
        <v>11123</v>
      </c>
      <c r="ER180" s="154">
        <v>11119</v>
      </c>
      <c r="ES180" s="154">
        <v>11117</v>
      </c>
      <c r="ET180" s="154">
        <v>11114</v>
      </c>
      <c r="EU180" s="154">
        <v>11114</v>
      </c>
      <c r="EV180" s="154">
        <v>11103</v>
      </c>
      <c r="EW180" s="154">
        <v>11100</v>
      </c>
      <c r="EX180" s="154">
        <v>11097</v>
      </c>
      <c r="EY180" s="154">
        <v>11090</v>
      </c>
      <c r="EZ180" s="154"/>
      <c r="FA180" s="154"/>
      <c r="FB180" s="166"/>
      <c r="FC180" s="202"/>
      <c r="FD180" s="202"/>
      <c r="FE180" s="202"/>
      <c r="FF180" s="202"/>
      <c r="FG180" s="202"/>
      <c r="FH180" s="202"/>
      <c r="FI180" s="202"/>
      <c r="FJ180" s="202"/>
      <c r="FK180" s="202"/>
      <c r="FL180" s="202"/>
      <c r="FM180" s="202"/>
      <c r="FN180" s="202"/>
      <c r="FO180" s="202"/>
      <c r="FP180" s="202"/>
      <c r="FQ180" s="202"/>
      <c r="FR180" s="202"/>
      <c r="FS180" s="202"/>
      <c r="FT180" s="202"/>
      <c r="FU180" s="202"/>
      <c r="FV180" s="202"/>
      <c r="FW180" s="202"/>
      <c r="FX180" s="202"/>
      <c r="FY180" s="202"/>
      <c r="FZ180" s="202"/>
      <c r="GA180" s="202"/>
      <c r="GB180" s="202"/>
      <c r="GC180" s="202"/>
      <c r="GD180" s="202"/>
      <c r="GE180" s="202"/>
      <c r="GF180" s="202"/>
      <c r="GG180" s="202"/>
      <c r="GH180" s="202"/>
      <c r="GI180" s="202"/>
      <c r="GJ180" s="202"/>
      <c r="GK180" s="202"/>
      <c r="GL180" s="202"/>
      <c r="GM180" s="202"/>
      <c r="GN180" s="202"/>
      <c r="GO180" s="202"/>
      <c r="GP180" s="202"/>
      <c r="GQ180" s="202"/>
      <c r="GR180" s="202"/>
      <c r="GS180" s="202"/>
      <c r="GT180" s="202"/>
      <c r="GU180" s="202"/>
      <c r="GV180" s="202"/>
      <c r="GW180" s="202"/>
      <c r="GX180" s="202"/>
      <c r="GY180" s="202"/>
      <c r="GZ180" s="202"/>
      <c r="HA180" s="202"/>
      <c r="HB180" s="202"/>
      <c r="HC180" s="202"/>
      <c r="HD180" s="202"/>
      <c r="HE180" s="202"/>
      <c r="HF180" s="202"/>
      <c r="HG180" s="202"/>
      <c r="HH180" s="202"/>
      <c r="HI180" s="202"/>
      <c r="HJ180" s="202"/>
      <c r="HK180" s="202"/>
      <c r="HL180" s="202"/>
      <c r="HM180" s="154"/>
      <c r="HN180" s="154"/>
      <c r="HO180" s="154"/>
      <c r="HP180" s="154"/>
      <c r="HQ180" s="154"/>
      <c r="HR180" s="154"/>
      <c r="HS180" s="154"/>
      <c r="HT180" s="154"/>
      <c r="HU180" s="154"/>
      <c r="HV180" s="154"/>
      <c r="HW180" s="166"/>
    </row>
    <row r="181" spans="1:231">
      <c r="A181" s="145">
        <f t="shared" si="52"/>
        <v>44499</v>
      </c>
      <c r="B181" s="219">
        <f>'Age&amp;Sex by occurrence date'!$ATU22</f>
        <v>13969</v>
      </c>
      <c r="C181" s="219">
        <v>11414</v>
      </c>
      <c r="D181" s="219">
        <v>11414</v>
      </c>
      <c r="E181" s="219">
        <v>11414</v>
      </c>
      <c r="F181" s="219">
        <v>11414</v>
      </c>
      <c r="G181" s="219">
        <v>11414</v>
      </c>
      <c r="H181" s="219">
        <v>11414</v>
      </c>
      <c r="I181" s="219">
        <v>11414</v>
      </c>
      <c r="J181" s="219">
        <v>11414</v>
      </c>
      <c r="K181" s="219">
        <v>11414</v>
      </c>
      <c r="L181" s="219">
        <v>11414</v>
      </c>
      <c r="M181" s="219">
        <v>11414</v>
      </c>
      <c r="N181" s="219">
        <v>11414</v>
      </c>
      <c r="O181" s="219">
        <v>11414</v>
      </c>
      <c r="P181" s="219">
        <v>11414</v>
      </c>
      <c r="Q181" s="219">
        <v>11413</v>
      </c>
      <c r="R181" s="219">
        <v>11413</v>
      </c>
      <c r="S181" s="219">
        <v>11413</v>
      </c>
      <c r="T181" s="219">
        <v>11409</v>
      </c>
      <c r="U181" s="219">
        <v>11409</v>
      </c>
      <c r="V181" s="219">
        <v>11408</v>
      </c>
      <c r="W181" s="219">
        <v>11408</v>
      </c>
      <c r="X181" s="219">
        <v>11408</v>
      </c>
      <c r="Y181" s="219">
        <v>11406</v>
      </c>
      <c r="Z181" s="219">
        <v>11401</v>
      </c>
      <c r="AA181" s="219">
        <v>11324</v>
      </c>
      <c r="AB181" s="219">
        <v>11173</v>
      </c>
      <c r="AC181" s="219">
        <v>11173</v>
      </c>
      <c r="AD181" s="219">
        <v>11173</v>
      </c>
      <c r="AE181" s="219">
        <v>11171</v>
      </c>
      <c r="AF181" s="219">
        <v>11171</v>
      </c>
      <c r="AG181" s="219">
        <v>11171</v>
      </c>
      <c r="AH181" s="219">
        <v>11171</v>
      </c>
      <c r="AI181" s="219">
        <v>11171</v>
      </c>
      <c r="AJ181" s="219">
        <v>11171</v>
      </c>
      <c r="AK181" s="219">
        <v>11171</v>
      </c>
      <c r="AL181" s="219">
        <v>11171</v>
      </c>
      <c r="AM181" s="219">
        <v>11171</v>
      </c>
      <c r="AN181" s="219">
        <v>11171</v>
      </c>
      <c r="AO181" s="219">
        <v>11171</v>
      </c>
      <c r="AP181" s="219">
        <v>11171</v>
      </c>
      <c r="AQ181" s="219">
        <v>11171</v>
      </c>
      <c r="AR181" s="219">
        <v>11171</v>
      </c>
      <c r="AS181" s="219">
        <v>11171</v>
      </c>
      <c r="AT181" s="219">
        <v>11171</v>
      </c>
      <c r="AU181" s="219">
        <v>11171</v>
      </c>
      <c r="AV181" s="219">
        <v>11171</v>
      </c>
      <c r="AW181" s="219">
        <v>11171</v>
      </c>
      <c r="AX181" s="219">
        <v>11171</v>
      </c>
      <c r="AY181" s="219">
        <v>11171</v>
      </c>
      <c r="AZ181" s="219">
        <v>11171</v>
      </c>
      <c r="BA181" s="219">
        <v>11171</v>
      </c>
      <c r="BB181" s="219">
        <v>11171</v>
      </c>
      <c r="BC181" s="219">
        <v>11171</v>
      </c>
      <c r="BD181" s="219">
        <v>11171</v>
      </c>
      <c r="BE181" s="219">
        <v>11171</v>
      </c>
      <c r="BF181" s="219">
        <v>11171</v>
      </c>
      <c r="BG181" s="219">
        <v>11171</v>
      </c>
      <c r="BH181" s="219">
        <v>11171</v>
      </c>
      <c r="BI181" s="219">
        <v>11171</v>
      </c>
      <c r="BJ181" s="219">
        <v>11171</v>
      </c>
      <c r="BK181" s="219">
        <v>11171</v>
      </c>
      <c r="BL181" s="219">
        <v>11171</v>
      </c>
      <c r="BM181" s="219">
        <v>11171</v>
      </c>
      <c r="BN181" s="219">
        <v>11171</v>
      </c>
      <c r="BO181" s="219">
        <v>11171</v>
      </c>
      <c r="BP181" s="219">
        <v>11171</v>
      </c>
      <c r="BQ181" s="219">
        <v>11171</v>
      </c>
      <c r="BR181" s="219">
        <v>11171</v>
      </c>
      <c r="BS181" s="219">
        <v>11171</v>
      </c>
      <c r="BT181" s="219">
        <v>11171</v>
      </c>
      <c r="BU181" s="219">
        <v>11171</v>
      </c>
      <c r="BV181" s="219">
        <v>11171</v>
      </c>
      <c r="BW181" s="219">
        <v>11171</v>
      </c>
      <c r="BX181" s="219">
        <v>11171</v>
      </c>
      <c r="BY181" s="219">
        <v>11171</v>
      </c>
      <c r="BZ181" s="219">
        <v>11171</v>
      </c>
      <c r="CA181" s="219">
        <v>11171</v>
      </c>
      <c r="CB181" s="219">
        <v>11171</v>
      </c>
      <c r="CC181" s="219">
        <v>11171</v>
      </c>
      <c r="CD181" s="219">
        <v>11171</v>
      </c>
      <c r="CE181" s="219">
        <v>11171</v>
      </c>
      <c r="CF181" s="219">
        <v>11171</v>
      </c>
      <c r="CG181" s="219">
        <v>11171</v>
      </c>
      <c r="CH181" s="219">
        <v>11171</v>
      </c>
      <c r="CI181" s="219">
        <v>11171</v>
      </c>
      <c r="CJ181" s="219">
        <v>11171</v>
      </c>
      <c r="CK181" s="219">
        <v>11171</v>
      </c>
      <c r="CL181" s="219">
        <v>11171</v>
      </c>
      <c r="CM181" s="219">
        <v>11171</v>
      </c>
      <c r="CN181" s="219">
        <v>11171</v>
      </c>
      <c r="CO181" s="219">
        <v>11171</v>
      </c>
      <c r="CP181" s="219">
        <v>11171</v>
      </c>
      <c r="CQ181" s="219">
        <v>11171</v>
      </c>
      <c r="CR181" s="219">
        <v>11171</v>
      </c>
      <c r="CS181" s="219">
        <v>11171</v>
      </c>
      <c r="CT181" s="219">
        <v>11171</v>
      </c>
      <c r="CU181" s="219">
        <v>11171</v>
      </c>
      <c r="CV181" s="219">
        <v>11171</v>
      </c>
      <c r="CW181" s="219">
        <v>11171</v>
      </c>
      <c r="CX181" s="219">
        <v>11171</v>
      </c>
      <c r="CY181" s="219">
        <v>11171</v>
      </c>
      <c r="CZ181" s="219">
        <v>11171</v>
      </c>
      <c r="DA181" s="219">
        <v>11171</v>
      </c>
      <c r="DB181" s="219">
        <v>11171</v>
      </c>
      <c r="DC181" s="219">
        <v>11171</v>
      </c>
      <c r="DD181" s="219">
        <v>11171</v>
      </c>
      <c r="DE181" s="219">
        <v>11171</v>
      </c>
      <c r="DF181" s="219">
        <v>11171</v>
      </c>
      <c r="DG181" s="219">
        <v>11170</v>
      </c>
      <c r="DH181" s="219">
        <v>11170</v>
      </c>
      <c r="DI181" s="219">
        <v>11170</v>
      </c>
      <c r="DJ181" s="219">
        <v>11170</v>
      </c>
      <c r="DK181" s="219">
        <v>11170</v>
      </c>
      <c r="DL181" s="219">
        <v>11170</v>
      </c>
      <c r="DM181" s="219">
        <v>11174</v>
      </c>
      <c r="DN181" s="219">
        <v>11174</v>
      </c>
      <c r="DO181" s="219">
        <v>11173</v>
      </c>
      <c r="DP181" s="219">
        <v>11173</v>
      </c>
      <c r="DQ181" s="219">
        <v>11173</v>
      </c>
      <c r="DR181" s="219">
        <v>11173</v>
      </c>
      <c r="DS181" s="219">
        <v>11173</v>
      </c>
      <c r="DT181" s="219">
        <v>11139</v>
      </c>
      <c r="DU181" s="219">
        <v>11124</v>
      </c>
      <c r="DV181" s="219">
        <v>11124</v>
      </c>
      <c r="DW181" s="219">
        <v>11134</v>
      </c>
      <c r="DX181" s="219">
        <v>11133</v>
      </c>
      <c r="DY181" s="219">
        <v>11122</v>
      </c>
      <c r="DZ181" s="219">
        <v>11122</v>
      </c>
      <c r="EA181" s="219">
        <v>11114</v>
      </c>
      <c r="EB181" s="219">
        <v>11115</v>
      </c>
      <c r="EC181" s="219">
        <v>11115</v>
      </c>
      <c r="ED181" s="219">
        <v>11114</v>
      </c>
      <c r="EE181" s="219">
        <v>11114</v>
      </c>
      <c r="EF181" s="219">
        <v>11114</v>
      </c>
      <c r="EG181" s="219">
        <v>11114</v>
      </c>
      <c r="EH181" s="219">
        <v>11114</v>
      </c>
      <c r="EI181" s="219">
        <v>11114</v>
      </c>
      <c r="EJ181" s="219">
        <v>11114</v>
      </c>
      <c r="EK181" s="219">
        <v>11114</v>
      </c>
      <c r="EL181" s="219">
        <v>11114</v>
      </c>
      <c r="EM181" s="219">
        <v>11113</v>
      </c>
      <c r="EN181" s="231">
        <v>11113</v>
      </c>
      <c r="EO181" s="232">
        <v>11113</v>
      </c>
      <c r="EP181" s="227">
        <v>11112</v>
      </c>
      <c r="EQ181" s="154">
        <v>11111</v>
      </c>
      <c r="ER181" s="154">
        <v>11107</v>
      </c>
      <c r="ES181" s="154">
        <v>11107</v>
      </c>
      <c r="ET181" s="154">
        <v>11105</v>
      </c>
      <c r="EU181" s="154">
        <v>11105</v>
      </c>
      <c r="EV181" s="166">
        <v>11094</v>
      </c>
      <c r="EW181" s="166">
        <v>11092</v>
      </c>
      <c r="EX181" s="166">
        <v>11090</v>
      </c>
      <c r="EY181" s="166">
        <v>11084</v>
      </c>
      <c r="EZ181" s="166">
        <v>11080</v>
      </c>
      <c r="FA181" s="166"/>
      <c r="FB181" s="154"/>
      <c r="FC181" s="202"/>
      <c r="FD181" s="202"/>
      <c r="FE181" s="202"/>
      <c r="FF181" s="202"/>
      <c r="FG181" s="202"/>
      <c r="FH181" s="202"/>
      <c r="FI181" s="202"/>
      <c r="FJ181" s="202"/>
      <c r="FK181" s="202"/>
      <c r="FL181" s="202"/>
      <c r="FM181" s="202"/>
      <c r="FN181" s="202"/>
      <c r="FO181" s="202"/>
      <c r="FP181" s="202"/>
      <c r="FQ181" s="202"/>
      <c r="FR181" s="202"/>
      <c r="FS181" s="202"/>
      <c r="FT181" s="202"/>
      <c r="FU181" s="202"/>
      <c r="FV181" s="202"/>
      <c r="FW181" s="202"/>
      <c r="FX181" s="202"/>
      <c r="FY181" s="202"/>
      <c r="FZ181" s="202"/>
      <c r="GA181" s="202"/>
      <c r="GB181" s="202"/>
      <c r="GC181" s="202"/>
      <c r="GD181" s="202"/>
      <c r="GE181" s="202"/>
      <c r="GF181" s="202"/>
      <c r="GG181" s="202"/>
      <c r="GH181" s="202"/>
      <c r="GI181" s="202"/>
      <c r="GJ181" s="202"/>
      <c r="GK181" s="202"/>
      <c r="GL181" s="202"/>
      <c r="GM181" s="202"/>
      <c r="GN181" s="202"/>
      <c r="GO181" s="202"/>
      <c r="GP181" s="202"/>
      <c r="GQ181" s="202"/>
      <c r="GR181" s="202"/>
      <c r="GS181" s="202"/>
      <c r="GT181" s="202"/>
      <c r="GU181" s="202"/>
      <c r="GV181" s="202"/>
      <c r="GW181" s="202"/>
      <c r="GX181" s="202"/>
      <c r="GY181" s="202"/>
      <c r="GZ181" s="202"/>
      <c r="HA181" s="202"/>
      <c r="HB181" s="202"/>
      <c r="HC181" s="202"/>
      <c r="HD181" s="202"/>
      <c r="HE181" s="202"/>
      <c r="HF181" s="202"/>
      <c r="HG181" s="202"/>
      <c r="HH181" s="202"/>
      <c r="HI181" s="202"/>
      <c r="HJ181" s="202"/>
      <c r="HK181" s="202"/>
      <c r="HL181" s="202"/>
      <c r="HM181" s="154"/>
      <c r="HN181" s="154"/>
      <c r="HO181" s="154"/>
      <c r="HP181" s="154"/>
      <c r="HQ181" s="154"/>
      <c r="HR181" s="154"/>
      <c r="HS181" s="154"/>
      <c r="HT181" s="154"/>
      <c r="HU181" s="154"/>
      <c r="HV181" s="154"/>
      <c r="HW181" s="166"/>
    </row>
    <row r="182" spans="1:231">
      <c r="A182" s="145">
        <f t="shared" si="52"/>
        <v>44498</v>
      </c>
      <c r="B182" s="219">
        <f>'Age&amp;Sex by occurrence date'!$AUB22</f>
        <v>13943</v>
      </c>
      <c r="C182" s="219">
        <v>11396</v>
      </c>
      <c r="D182" s="219">
        <v>11396</v>
      </c>
      <c r="E182" s="219">
        <v>11396</v>
      </c>
      <c r="F182" s="219">
        <v>11396</v>
      </c>
      <c r="G182" s="219">
        <v>11396</v>
      </c>
      <c r="H182" s="219">
        <v>11396</v>
      </c>
      <c r="I182" s="219">
        <v>11396</v>
      </c>
      <c r="J182" s="219">
        <v>11396</v>
      </c>
      <c r="K182" s="219">
        <v>11396</v>
      </c>
      <c r="L182" s="219">
        <v>11396</v>
      </c>
      <c r="M182" s="219">
        <v>11396</v>
      </c>
      <c r="N182" s="219">
        <v>11396</v>
      </c>
      <c r="O182" s="219">
        <v>11396</v>
      </c>
      <c r="P182" s="219">
        <v>11396</v>
      </c>
      <c r="Q182" s="219">
        <v>11395</v>
      </c>
      <c r="R182" s="219">
        <v>11395</v>
      </c>
      <c r="S182" s="219">
        <v>11395</v>
      </c>
      <c r="T182" s="219">
        <v>11391</v>
      </c>
      <c r="U182" s="219">
        <v>11391</v>
      </c>
      <c r="V182" s="219">
        <v>11390</v>
      </c>
      <c r="W182" s="219">
        <v>11390</v>
      </c>
      <c r="X182" s="219">
        <v>11390</v>
      </c>
      <c r="Y182" s="219">
        <v>11388</v>
      </c>
      <c r="Z182" s="219">
        <v>11383</v>
      </c>
      <c r="AA182" s="219">
        <v>11306</v>
      </c>
      <c r="AB182" s="219">
        <v>11157</v>
      </c>
      <c r="AC182" s="219">
        <v>11157</v>
      </c>
      <c r="AD182" s="219">
        <v>11157</v>
      </c>
      <c r="AE182" s="219">
        <v>11155</v>
      </c>
      <c r="AF182" s="219">
        <v>11155</v>
      </c>
      <c r="AG182" s="219">
        <v>11155</v>
      </c>
      <c r="AH182" s="219">
        <v>11155</v>
      </c>
      <c r="AI182" s="219">
        <v>11155</v>
      </c>
      <c r="AJ182" s="219">
        <v>11155</v>
      </c>
      <c r="AK182" s="219">
        <v>11155</v>
      </c>
      <c r="AL182" s="219">
        <v>11155</v>
      </c>
      <c r="AM182" s="219">
        <v>11155</v>
      </c>
      <c r="AN182" s="219">
        <v>11155</v>
      </c>
      <c r="AO182" s="219">
        <v>11155</v>
      </c>
      <c r="AP182" s="219">
        <v>11155</v>
      </c>
      <c r="AQ182" s="219">
        <v>11155</v>
      </c>
      <c r="AR182" s="219">
        <v>11155</v>
      </c>
      <c r="AS182" s="219">
        <v>11155</v>
      </c>
      <c r="AT182" s="219">
        <v>11155</v>
      </c>
      <c r="AU182" s="219">
        <v>11155</v>
      </c>
      <c r="AV182" s="219">
        <v>11155</v>
      </c>
      <c r="AW182" s="219">
        <v>11155</v>
      </c>
      <c r="AX182" s="219">
        <v>11155</v>
      </c>
      <c r="AY182" s="219">
        <v>11155</v>
      </c>
      <c r="AZ182" s="219">
        <v>11155</v>
      </c>
      <c r="BA182" s="219">
        <v>11155</v>
      </c>
      <c r="BB182" s="219">
        <v>11155</v>
      </c>
      <c r="BC182" s="219">
        <v>11155</v>
      </c>
      <c r="BD182" s="219">
        <v>11155</v>
      </c>
      <c r="BE182" s="219">
        <v>11155</v>
      </c>
      <c r="BF182" s="219">
        <v>11155</v>
      </c>
      <c r="BG182" s="219">
        <v>11155</v>
      </c>
      <c r="BH182" s="219">
        <v>11155</v>
      </c>
      <c r="BI182" s="219">
        <v>11155</v>
      </c>
      <c r="BJ182" s="219">
        <v>11155</v>
      </c>
      <c r="BK182" s="219">
        <v>11155</v>
      </c>
      <c r="BL182" s="219">
        <v>11155</v>
      </c>
      <c r="BM182" s="219">
        <v>11155</v>
      </c>
      <c r="BN182" s="219">
        <v>11155</v>
      </c>
      <c r="BO182" s="219">
        <v>11155</v>
      </c>
      <c r="BP182" s="219">
        <v>11155</v>
      </c>
      <c r="BQ182" s="219">
        <v>11155</v>
      </c>
      <c r="BR182" s="219">
        <v>11155</v>
      </c>
      <c r="BS182" s="219">
        <v>11155</v>
      </c>
      <c r="BT182" s="219">
        <v>11155</v>
      </c>
      <c r="BU182" s="219">
        <v>11155</v>
      </c>
      <c r="BV182" s="219">
        <v>11155</v>
      </c>
      <c r="BW182" s="219">
        <v>11155</v>
      </c>
      <c r="BX182" s="219">
        <v>11155</v>
      </c>
      <c r="BY182" s="219">
        <v>11155</v>
      </c>
      <c r="BZ182" s="219">
        <v>11155</v>
      </c>
      <c r="CA182" s="219">
        <v>11155</v>
      </c>
      <c r="CB182" s="219">
        <v>11155</v>
      </c>
      <c r="CC182" s="219">
        <v>11155</v>
      </c>
      <c r="CD182" s="219">
        <v>11155</v>
      </c>
      <c r="CE182" s="219">
        <v>11155</v>
      </c>
      <c r="CF182" s="219">
        <v>11155</v>
      </c>
      <c r="CG182" s="219">
        <v>11155</v>
      </c>
      <c r="CH182" s="219">
        <v>11155</v>
      </c>
      <c r="CI182" s="219">
        <v>11155</v>
      </c>
      <c r="CJ182" s="219">
        <v>11155</v>
      </c>
      <c r="CK182" s="219">
        <v>11155</v>
      </c>
      <c r="CL182" s="219">
        <v>11155</v>
      </c>
      <c r="CM182" s="219">
        <v>11155</v>
      </c>
      <c r="CN182" s="219">
        <v>11155</v>
      </c>
      <c r="CO182" s="219">
        <v>11155</v>
      </c>
      <c r="CP182" s="219">
        <v>11155</v>
      </c>
      <c r="CQ182" s="219">
        <v>11155</v>
      </c>
      <c r="CR182" s="219">
        <v>11155</v>
      </c>
      <c r="CS182" s="219">
        <v>11155</v>
      </c>
      <c r="CT182" s="219">
        <v>11155</v>
      </c>
      <c r="CU182" s="219">
        <v>11155</v>
      </c>
      <c r="CV182" s="219">
        <v>11155</v>
      </c>
      <c r="CW182" s="219">
        <v>11155</v>
      </c>
      <c r="CX182" s="219">
        <v>11155</v>
      </c>
      <c r="CY182" s="219">
        <v>11155</v>
      </c>
      <c r="CZ182" s="219">
        <v>11155</v>
      </c>
      <c r="DA182" s="219">
        <v>11155</v>
      </c>
      <c r="DB182" s="219">
        <v>11155</v>
      </c>
      <c r="DC182" s="219">
        <v>11155</v>
      </c>
      <c r="DD182" s="219">
        <v>11155</v>
      </c>
      <c r="DE182" s="219">
        <v>11155</v>
      </c>
      <c r="DF182" s="219">
        <v>11155</v>
      </c>
      <c r="DG182" s="219">
        <v>11154</v>
      </c>
      <c r="DH182" s="219">
        <v>11154</v>
      </c>
      <c r="DI182" s="219">
        <v>11154</v>
      </c>
      <c r="DJ182" s="219">
        <v>11154</v>
      </c>
      <c r="DK182" s="219">
        <v>11154</v>
      </c>
      <c r="DL182" s="219">
        <v>11154</v>
      </c>
      <c r="DM182" s="219">
        <v>11158</v>
      </c>
      <c r="DN182" s="219">
        <v>11158</v>
      </c>
      <c r="DO182" s="219">
        <v>11157</v>
      </c>
      <c r="DP182" s="219">
        <v>11157</v>
      </c>
      <c r="DQ182" s="219">
        <v>11157</v>
      </c>
      <c r="DR182" s="219">
        <v>11157</v>
      </c>
      <c r="DS182" s="219">
        <v>11157</v>
      </c>
      <c r="DT182" s="219">
        <v>11123</v>
      </c>
      <c r="DU182" s="219">
        <v>11110</v>
      </c>
      <c r="DV182" s="219">
        <v>11110</v>
      </c>
      <c r="DW182" s="219">
        <v>11120</v>
      </c>
      <c r="DX182" s="219">
        <v>11119</v>
      </c>
      <c r="DY182" s="219">
        <v>11109</v>
      </c>
      <c r="DZ182" s="219">
        <v>11109</v>
      </c>
      <c r="EA182" s="219">
        <v>11101</v>
      </c>
      <c r="EB182" s="219">
        <v>11102</v>
      </c>
      <c r="EC182" s="219">
        <v>11102</v>
      </c>
      <c r="ED182" s="219">
        <v>11101</v>
      </c>
      <c r="EE182" s="219">
        <v>11101</v>
      </c>
      <c r="EF182" s="219">
        <v>11101</v>
      </c>
      <c r="EG182" s="219">
        <v>11101</v>
      </c>
      <c r="EH182" s="219">
        <v>11101</v>
      </c>
      <c r="EI182" s="219">
        <v>11101</v>
      </c>
      <c r="EJ182" s="219">
        <v>11101</v>
      </c>
      <c r="EK182" s="219">
        <v>11101</v>
      </c>
      <c r="EL182" s="219">
        <v>11101</v>
      </c>
      <c r="EM182" s="219">
        <v>11100</v>
      </c>
      <c r="EN182" s="231">
        <v>11100</v>
      </c>
      <c r="EO182" s="232">
        <v>11100</v>
      </c>
      <c r="EP182" s="228">
        <v>11099</v>
      </c>
      <c r="EQ182" s="166">
        <v>11098</v>
      </c>
      <c r="ER182" s="166">
        <v>11094</v>
      </c>
      <c r="ES182" s="166">
        <v>11094</v>
      </c>
      <c r="ET182" s="166">
        <v>11092</v>
      </c>
      <c r="EU182" s="166">
        <v>11092</v>
      </c>
      <c r="EV182" s="154">
        <v>11082</v>
      </c>
      <c r="EW182" s="154">
        <v>11080</v>
      </c>
      <c r="EX182" s="154">
        <v>11080</v>
      </c>
      <c r="EY182" s="154">
        <v>11076</v>
      </c>
      <c r="EZ182" s="154">
        <v>11074</v>
      </c>
      <c r="FA182" s="154">
        <v>11072</v>
      </c>
      <c r="FB182" s="154"/>
      <c r="FC182" s="202"/>
      <c r="FD182" s="202"/>
      <c r="FE182" s="202"/>
      <c r="FF182" s="202"/>
      <c r="FG182" s="202"/>
      <c r="FH182" s="202"/>
      <c r="FI182" s="202"/>
      <c r="FJ182" s="202"/>
      <c r="FK182" s="202"/>
      <c r="FL182" s="202"/>
      <c r="FM182" s="202"/>
      <c r="FN182" s="202"/>
      <c r="FO182" s="202"/>
      <c r="FP182" s="202"/>
      <c r="FQ182" s="202"/>
      <c r="FR182" s="202"/>
      <c r="FS182" s="202"/>
      <c r="FT182" s="202"/>
      <c r="FU182" s="202"/>
      <c r="FV182" s="202"/>
      <c r="FW182" s="202"/>
      <c r="FX182" s="202"/>
      <c r="FY182" s="202"/>
      <c r="FZ182" s="202"/>
      <c r="GA182" s="202"/>
      <c r="GB182" s="202"/>
      <c r="GC182" s="202"/>
      <c r="GD182" s="202"/>
      <c r="GE182" s="202"/>
      <c r="GF182" s="202"/>
      <c r="GG182" s="202"/>
      <c r="GH182" s="202"/>
      <c r="GI182" s="202"/>
      <c r="GJ182" s="202"/>
      <c r="GK182" s="202"/>
      <c r="GL182" s="202"/>
      <c r="GM182" s="202"/>
      <c r="GN182" s="202"/>
      <c r="GO182" s="202"/>
      <c r="GP182" s="202"/>
      <c r="GQ182" s="202"/>
      <c r="GR182" s="202"/>
      <c r="GS182" s="202"/>
      <c r="GT182" s="202"/>
      <c r="GU182" s="202"/>
      <c r="GV182" s="202"/>
      <c r="GW182" s="202"/>
      <c r="GX182" s="202"/>
      <c r="GY182" s="202"/>
      <c r="GZ182" s="202"/>
      <c r="HA182" s="202"/>
      <c r="HB182" s="202"/>
      <c r="HC182" s="202"/>
      <c r="HD182" s="202"/>
      <c r="HE182" s="202"/>
      <c r="HF182" s="202"/>
      <c r="HG182" s="202"/>
      <c r="HH182" s="202"/>
      <c r="HI182" s="202"/>
      <c r="HJ182" s="202"/>
      <c r="HK182" s="202"/>
      <c r="HL182" s="202"/>
      <c r="HM182" s="154"/>
      <c r="HN182" s="154"/>
      <c r="HO182" s="154"/>
      <c r="HP182" s="154"/>
      <c r="HQ182" s="154"/>
      <c r="HR182" s="154"/>
      <c r="HS182" s="154"/>
      <c r="HT182" s="154"/>
      <c r="HU182" s="154"/>
      <c r="HV182" s="154"/>
      <c r="HW182" s="166"/>
    </row>
    <row r="183" spans="1:231">
      <c r="A183" s="145">
        <f t="shared" si="52"/>
        <v>44497</v>
      </c>
      <c r="B183" s="219">
        <f>'Age&amp;Sex by occurrence date'!$AUI22</f>
        <v>13929</v>
      </c>
      <c r="C183" s="219">
        <v>11383</v>
      </c>
      <c r="D183" s="219">
        <v>11383</v>
      </c>
      <c r="E183" s="219">
        <v>11383</v>
      </c>
      <c r="F183" s="219">
        <v>11383</v>
      </c>
      <c r="G183" s="219">
        <v>11383</v>
      </c>
      <c r="H183" s="219">
        <v>11383</v>
      </c>
      <c r="I183" s="219">
        <v>11383</v>
      </c>
      <c r="J183" s="219">
        <v>11383</v>
      </c>
      <c r="K183" s="219">
        <v>11383</v>
      </c>
      <c r="L183" s="219">
        <v>11383</v>
      </c>
      <c r="M183" s="219">
        <v>11383</v>
      </c>
      <c r="N183" s="219">
        <v>11383</v>
      </c>
      <c r="O183" s="219">
        <v>11383</v>
      </c>
      <c r="P183" s="219">
        <v>11383</v>
      </c>
      <c r="Q183" s="219">
        <v>11382</v>
      </c>
      <c r="R183" s="219">
        <v>11382</v>
      </c>
      <c r="S183" s="219">
        <v>11382</v>
      </c>
      <c r="T183" s="219">
        <v>11378</v>
      </c>
      <c r="U183" s="219">
        <v>11378</v>
      </c>
      <c r="V183" s="219">
        <v>11377</v>
      </c>
      <c r="W183" s="219">
        <v>11377</v>
      </c>
      <c r="X183" s="219">
        <v>11377</v>
      </c>
      <c r="Y183" s="219">
        <v>11376</v>
      </c>
      <c r="Z183" s="219">
        <v>11371</v>
      </c>
      <c r="AA183" s="219">
        <v>11294</v>
      </c>
      <c r="AB183" s="219">
        <v>11147</v>
      </c>
      <c r="AC183" s="219">
        <v>11147</v>
      </c>
      <c r="AD183" s="219">
        <v>11147</v>
      </c>
      <c r="AE183" s="219">
        <v>11145</v>
      </c>
      <c r="AF183" s="219">
        <v>11145</v>
      </c>
      <c r="AG183" s="219">
        <v>11145</v>
      </c>
      <c r="AH183" s="219">
        <v>11145</v>
      </c>
      <c r="AI183" s="219">
        <v>11145</v>
      </c>
      <c r="AJ183" s="219">
        <v>11145</v>
      </c>
      <c r="AK183" s="219">
        <v>11145</v>
      </c>
      <c r="AL183" s="219">
        <v>11145</v>
      </c>
      <c r="AM183" s="219">
        <v>11145</v>
      </c>
      <c r="AN183" s="219">
        <v>11145</v>
      </c>
      <c r="AO183" s="219">
        <v>11145</v>
      </c>
      <c r="AP183" s="219">
        <v>11145</v>
      </c>
      <c r="AQ183" s="219">
        <v>11145</v>
      </c>
      <c r="AR183" s="219">
        <v>11145</v>
      </c>
      <c r="AS183" s="219">
        <v>11145</v>
      </c>
      <c r="AT183" s="219">
        <v>11145</v>
      </c>
      <c r="AU183" s="219">
        <v>11145</v>
      </c>
      <c r="AV183" s="219">
        <v>11145</v>
      </c>
      <c r="AW183" s="219">
        <v>11145</v>
      </c>
      <c r="AX183" s="219">
        <v>11145</v>
      </c>
      <c r="AY183" s="219">
        <v>11145</v>
      </c>
      <c r="AZ183" s="219">
        <v>11145</v>
      </c>
      <c r="BA183" s="219">
        <v>11145</v>
      </c>
      <c r="BB183" s="219">
        <v>11145</v>
      </c>
      <c r="BC183" s="219">
        <v>11145</v>
      </c>
      <c r="BD183" s="219">
        <v>11145</v>
      </c>
      <c r="BE183" s="219">
        <v>11145</v>
      </c>
      <c r="BF183" s="219">
        <v>11145</v>
      </c>
      <c r="BG183" s="219">
        <v>11145</v>
      </c>
      <c r="BH183" s="219">
        <v>11145</v>
      </c>
      <c r="BI183" s="219">
        <v>11145</v>
      </c>
      <c r="BJ183" s="219">
        <v>11145</v>
      </c>
      <c r="BK183" s="219">
        <v>11145</v>
      </c>
      <c r="BL183" s="219">
        <v>11145</v>
      </c>
      <c r="BM183" s="219">
        <v>11145</v>
      </c>
      <c r="BN183" s="219">
        <v>11145</v>
      </c>
      <c r="BO183" s="219">
        <v>11145</v>
      </c>
      <c r="BP183" s="219">
        <v>11145</v>
      </c>
      <c r="BQ183" s="219">
        <v>11145</v>
      </c>
      <c r="BR183" s="219">
        <v>11145</v>
      </c>
      <c r="BS183" s="219">
        <v>11145</v>
      </c>
      <c r="BT183" s="219">
        <v>11145</v>
      </c>
      <c r="BU183" s="219">
        <v>11145</v>
      </c>
      <c r="BV183" s="219">
        <v>11145</v>
      </c>
      <c r="BW183" s="219">
        <v>11145</v>
      </c>
      <c r="BX183" s="219">
        <v>11145</v>
      </c>
      <c r="BY183" s="219">
        <v>11145</v>
      </c>
      <c r="BZ183" s="219">
        <v>11145</v>
      </c>
      <c r="CA183" s="219">
        <v>11145</v>
      </c>
      <c r="CB183" s="219">
        <v>11145</v>
      </c>
      <c r="CC183" s="219">
        <v>11145</v>
      </c>
      <c r="CD183" s="219">
        <v>11145</v>
      </c>
      <c r="CE183" s="219">
        <v>11145</v>
      </c>
      <c r="CF183" s="219">
        <v>11145</v>
      </c>
      <c r="CG183" s="219">
        <v>11145</v>
      </c>
      <c r="CH183" s="219">
        <v>11145</v>
      </c>
      <c r="CI183" s="219">
        <v>11145</v>
      </c>
      <c r="CJ183" s="219">
        <v>11145</v>
      </c>
      <c r="CK183" s="219">
        <v>11145</v>
      </c>
      <c r="CL183" s="219">
        <v>11145</v>
      </c>
      <c r="CM183" s="219">
        <v>11145</v>
      </c>
      <c r="CN183" s="219">
        <v>11145</v>
      </c>
      <c r="CO183" s="219">
        <v>11145</v>
      </c>
      <c r="CP183" s="219">
        <v>11145</v>
      </c>
      <c r="CQ183" s="219">
        <v>11145</v>
      </c>
      <c r="CR183" s="219">
        <v>11145</v>
      </c>
      <c r="CS183" s="219">
        <v>11145</v>
      </c>
      <c r="CT183" s="219">
        <v>11145</v>
      </c>
      <c r="CU183" s="219">
        <v>11145</v>
      </c>
      <c r="CV183" s="219">
        <v>11145</v>
      </c>
      <c r="CW183" s="219">
        <v>11145</v>
      </c>
      <c r="CX183" s="219">
        <v>11145</v>
      </c>
      <c r="CY183" s="219">
        <v>11145</v>
      </c>
      <c r="CZ183" s="219">
        <v>11145</v>
      </c>
      <c r="DA183" s="219">
        <v>11145</v>
      </c>
      <c r="DB183" s="219">
        <v>11145</v>
      </c>
      <c r="DC183" s="219">
        <v>11145</v>
      </c>
      <c r="DD183" s="219">
        <v>11145</v>
      </c>
      <c r="DE183" s="219">
        <v>11145</v>
      </c>
      <c r="DF183" s="219">
        <v>11145</v>
      </c>
      <c r="DG183" s="219">
        <v>11144</v>
      </c>
      <c r="DH183" s="219">
        <v>11144</v>
      </c>
      <c r="DI183" s="219">
        <v>11144</v>
      </c>
      <c r="DJ183" s="219">
        <v>11144</v>
      </c>
      <c r="DK183" s="219">
        <v>11144</v>
      </c>
      <c r="DL183" s="219">
        <v>11144</v>
      </c>
      <c r="DM183" s="219">
        <v>11148</v>
      </c>
      <c r="DN183" s="219">
        <v>11148</v>
      </c>
      <c r="DO183" s="219">
        <v>11148</v>
      </c>
      <c r="DP183" s="219">
        <v>11148</v>
      </c>
      <c r="DQ183" s="219">
        <v>11148</v>
      </c>
      <c r="DR183" s="219">
        <v>11148</v>
      </c>
      <c r="DS183" s="219">
        <v>11148</v>
      </c>
      <c r="DT183" s="219">
        <v>11114</v>
      </c>
      <c r="DU183" s="219">
        <v>11102</v>
      </c>
      <c r="DV183" s="219">
        <v>11102</v>
      </c>
      <c r="DW183" s="219">
        <v>11112</v>
      </c>
      <c r="DX183" s="219">
        <v>11111</v>
      </c>
      <c r="DY183" s="219">
        <v>11101</v>
      </c>
      <c r="DZ183" s="219">
        <v>11101</v>
      </c>
      <c r="EA183" s="219">
        <v>11093</v>
      </c>
      <c r="EB183" s="219">
        <v>11094</v>
      </c>
      <c r="EC183" s="219">
        <v>11094</v>
      </c>
      <c r="ED183" s="219">
        <v>11094</v>
      </c>
      <c r="EE183" s="219">
        <v>11094</v>
      </c>
      <c r="EF183" s="219">
        <v>11094</v>
      </c>
      <c r="EG183" s="219">
        <v>11094</v>
      </c>
      <c r="EH183" s="219">
        <v>11094</v>
      </c>
      <c r="EI183" s="219">
        <v>11094</v>
      </c>
      <c r="EJ183" s="219">
        <v>11094</v>
      </c>
      <c r="EK183" s="219">
        <v>11094</v>
      </c>
      <c r="EL183" s="219">
        <v>11094</v>
      </c>
      <c r="EM183" s="219">
        <v>11093</v>
      </c>
      <c r="EN183" s="231">
        <v>11093</v>
      </c>
      <c r="EO183" s="232">
        <v>11093</v>
      </c>
      <c r="EP183" s="227">
        <v>11092</v>
      </c>
      <c r="EQ183" s="154">
        <v>11091</v>
      </c>
      <c r="ER183" s="154">
        <v>11087</v>
      </c>
      <c r="ES183" s="154">
        <v>11087</v>
      </c>
      <c r="ET183" s="154">
        <v>11085</v>
      </c>
      <c r="EU183" s="154">
        <v>11085</v>
      </c>
      <c r="EV183" s="154">
        <v>11075</v>
      </c>
      <c r="EW183" s="166">
        <v>11073</v>
      </c>
      <c r="EX183" s="166">
        <v>11073</v>
      </c>
      <c r="EY183" s="166">
        <v>11071</v>
      </c>
      <c r="EZ183" s="166">
        <v>11070</v>
      </c>
      <c r="FA183" s="166">
        <v>11069</v>
      </c>
      <c r="FB183" s="166"/>
      <c r="FC183" s="202"/>
      <c r="FD183" s="202"/>
      <c r="FE183" s="202"/>
      <c r="FF183" s="202"/>
      <c r="FG183" s="202"/>
      <c r="FH183" s="202"/>
      <c r="FI183" s="202"/>
      <c r="FJ183" s="202"/>
      <c r="FK183" s="202"/>
      <c r="FL183" s="202"/>
      <c r="FM183" s="202"/>
      <c r="FN183" s="202"/>
      <c r="FO183" s="202"/>
      <c r="FP183" s="202"/>
      <c r="FQ183" s="202"/>
      <c r="FR183" s="202"/>
      <c r="FS183" s="202"/>
      <c r="FT183" s="202"/>
      <c r="FU183" s="202"/>
      <c r="FV183" s="202"/>
      <c r="FW183" s="202"/>
      <c r="FX183" s="202"/>
      <c r="FY183" s="202"/>
      <c r="FZ183" s="202"/>
      <c r="GA183" s="202"/>
      <c r="GB183" s="202"/>
      <c r="GC183" s="202"/>
      <c r="GD183" s="202"/>
      <c r="GE183" s="202"/>
      <c r="GF183" s="202"/>
      <c r="GG183" s="202"/>
      <c r="GH183" s="202"/>
      <c r="GI183" s="202"/>
      <c r="GJ183" s="202"/>
      <c r="GK183" s="202"/>
      <c r="GL183" s="202"/>
      <c r="GM183" s="202"/>
      <c r="GN183" s="202"/>
      <c r="GO183" s="202"/>
      <c r="GP183" s="202"/>
      <c r="GQ183" s="202"/>
      <c r="GR183" s="202"/>
      <c r="GS183" s="202"/>
      <c r="GT183" s="202"/>
      <c r="GU183" s="202"/>
      <c r="GV183" s="202"/>
      <c r="GW183" s="202"/>
      <c r="GX183" s="202"/>
      <c r="GY183" s="202"/>
      <c r="GZ183" s="202"/>
      <c r="HA183" s="202"/>
      <c r="HB183" s="202"/>
      <c r="HC183" s="202"/>
      <c r="HD183" s="202"/>
      <c r="HE183" s="202"/>
      <c r="HF183" s="202"/>
      <c r="HG183" s="202"/>
      <c r="HH183" s="202"/>
      <c r="HI183" s="202"/>
      <c r="HJ183" s="202"/>
      <c r="HK183" s="202"/>
      <c r="HL183" s="202"/>
      <c r="HM183" s="154"/>
      <c r="HN183" s="154"/>
      <c r="HO183" s="154"/>
      <c r="HP183" s="154"/>
      <c r="HQ183" s="154"/>
      <c r="HR183" s="154"/>
      <c r="HS183" s="154"/>
      <c r="HT183" s="154"/>
      <c r="HU183" s="154"/>
      <c r="HV183" s="154"/>
      <c r="HW183" s="166"/>
    </row>
    <row r="184" spans="1:231">
      <c r="A184" s="145">
        <f t="shared" si="52"/>
        <v>44496</v>
      </c>
      <c r="B184" s="219">
        <f>'Age&amp;Sex by occurrence date'!$AUP22</f>
        <v>13912</v>
      </c>
      <c r="C184" s="219">
        <v>11371</v>
      </c>
      <c r="D184" s="219">
        <v>11371</v>
      </c>
      <c r="E184" s="219">
        <v>11371</v>
      </c>
      <c r="F184" s="219">
        <v>11371</v>
      </c>
      <c r="G184" s="219">
        <v>11371</v>
      </c>
      <c r="H184" s="219">
        <v>11371</v>
      </c>
      <c r="I184" s="219">
        <v>11371</v>
      </c>
      <c r="J184" s="219">
        <v>11371</v>
      </c>
      <c r="K184" s="219">
        <v>11371</v>
      </c>
      <c r="L184" s="219">
        <v>11371</v>
      </c>
      <c r="M184" s="219">
        <v>11371</v>
      </c>
      <c r="N184" s="219">
        <v>11371</v>
      </c>
      <c r="O184" s="219">
        <v>11371</v>
      </c>
      <c r="P184" s="219">
        <v>11371</v>
      </c>
      <c r="Q184" s="219">
        <v>11370</v>
      </c>
      <c r="R184" s="219">
        <v>11370</v>
      </c>
      <c r="S184" s="219">
        <v>11370</v>
      </c>
      <c r="T184" s="219">
        <v>11366</v>
      </c>
      <c r="U184" s="219">
        <v>11366</v>
      </c>
      <c r="V184" s="219">
        <v>11365</v>
      </c>
      <c r="W184" s="219">
        <v>11365</v>
      </c>
      <c r="X184" s="219">
        <v>11365</v>
      </c>
      <c r="Y184" s="219">
        <v>11364</v>
      </c>
      <c r="Z184" s="219">
        <v>11359</v>
      </c>
      <c r="AA184" s="219">
        <v>11282</v>
      </c>
      <c r="AB184" s="219">
        <v>11136</v>
      </c>
      <c r="AC184" s="219">
        <v>11136</v>
      </c>
      <c r="AD184" s="219">
        <v>11136</v>
      </c>
      <c r="AE184" s="219">
        <v>11134</v>
      </c>
      <c r="AF184" s="219">
        <v>11134</v>
      </c>
      <c r="AG184" s="219">
        <v>11134</v>
      </c>
      <c r="AH184" s="219">
        <v>11134</v>
      </c>
      <c r="AI184" s="219">
        <v>11134</v>
      </c>
      <c r="AJ184" s="219">
        <v>11134</v>
      </c>
      <c r="AK184" s="219">
        <v>11134</v>
      </c>
      <c r="AL184" s="219">
        <v>11134</v>
      </c>
      <c r="AM184" s="219">
        <v>11134</v>
      </c>
      <c r="AN184" s="219">
        <v>11134</v>
      </c>
      <c r="AO184" s="219">
        <v>11134</v>
      </c>
      <c r="AP184" s="219">
        <v>11134</v>
      </c>
      <c r="AQ184" s="219">
        <v>11134</v>
      </c>
      <c r="AR184" s="219">
        <v>11134</v>
      </c>
      <c r="AS184" s="219">
        <v>11134</v>
      </c>
      <c r="AT184" s="219">
        <v>11134</v>
      </c>
      <c r="AU184" s="219">
        <v>11134</v>
      </c>
      <c r="AV184" s="219">
        <v>11134</v>
      </c>
      <c r="AW184" s="219">
        <v>11134</v>
      </c>
      <c r="AX184" s="219">
        <v>11134</v>
      </c>
      <c r="AY184" s="219">
        <v>11134</v>
      </c>
      <c r="AZ184" s="219">
        <v>11134</v>
      </c>
      <c r="BA184" s="219">
        <v>11134</v>
      </c>
      <c r="BB184" s="219">
        <v>11134</v>
      </c>
      <c r="BC184" s="219">
        <v>11134</v>
      </c>
      <c r="BD184" s="219">
        <v>11134</v>
      </c>
      <c r="BE184" s="219">
        <v>11134</v>
      </c>
      <c r="BF184" s="219">
        <v>11134</v>
      </c>
      <c r="BG184" s="219">
        <v>11134</v>
      </c>
      <c r="BH184" s="219">
        <v>11134</v>
      </c>
      <c r="BI184" s="219">
        <v>11134</v>
      </c>
      <c r="BJ184" s="219">
        <v>11134</v>
      </c>
      <c r="BK184" s="219">
        <v>11134</v>
      </c>
      <c r="BL184" s="219">
        <v>11134</v>
      </c>
      <c r="BM184" s="219">
        <v>11134</v>
      </c>
      <c r="BN184" s="219">
        <v>11134</v>
      </c>
      <c r="BO184" s="219">
        <v>11134</v>
      </c>
      <c r="BP184" s="219">
        <v>11134</v>
      </c>
      <c r="BQ184" s="219">
        <v>11134</v>
      </c>
      <c r="BR184" s="219">
        <v>11134</v>
      </c>
      <c r="BS184" s="219">
        <v>11134</v>
      </c>
      <c r="BT184" s="219">
        <v>11134</v>
      </c>
      <c r="BU184" s="219">
        <v>11134</v>
      </c>
      <c r="BV184" s="219">
        <v>11134</v>
      </c>
      <c r="BW184" s="219">
        <v>11134</v>
      </c>
      <c r="BX184" s="219">
        <v>11134</v>
      </c>
      <c r="BY184" s="219">
        <v>11134</v>
      </c>
      <c r="BZ184" s="219">
        <v>11134</v>
      </c>
      <c r="CA184" s="219">
        <v>11134</v>
      </c>
      <c r="CB184" s="219">
        <v>11134</v>
      </c>
      <c r="CC184" s="219">
        <v>11134</v>
      </c>
      <c r="CD184" s="219">
        <v>11134</v>
      </c>
      <c r="CE184" s="219">
        <v>11134</v>
      </c>
      <c r="CF184" s="219">
        <v>11134</v>
      </c>
      <c r="CG184" s="219">
        <v>11134</v>
      </c>
      <c r="CH184" s="219">
        <v>11134</v>
      </c>
      <c r="CI184" s="219">
        <v>11134</v>
      </c>
      <c r="CJ184" s="219">
        <v>11134</v>
      </c>
      <c r="CK184" s="219">
        <v>11134</v>
      </c>
      <c r="CL184" s="219">
        <v>11134</v>
      </c>
      <c r="CM184" s="219">
        <v>11134</v>
      </c>
      <c r="CN184" s="219">
        <v>11134</v>
      </c>
      <c r="CO184" s="219">
        <v>11134</v>
      </c>
      <c r="CP184" s="219">
        <v>11134</v>
      </c>
      <c r="CQ184" s="219">
        <v>11134</v>
      </c>
      <c r="CR184" s="219">
        <v>11134</v>
      </c>
      <c r="CS184" s="219">
        <v>11134</v>
      </c>
      <c r="CT184" s="219">
        <v>11134</v>
      </c>
      <c r="CU184" s="219">
        <v>11134</v>
      </c>
      <c r="CV184" s="219">
        <v>11134</v>
      </c>
      <c r="CW184" s="219">
        <v>11134</v>
      </c>
      <c r="CX184" s="219">
        <v>11134</v>
      </c>
      <c r="CY184" s="219">
        <v>11134</v>
      </c>
      <c r="CZ184" s="219">
        <v>11134</v>
      </c>
      <c r="DA184" s="219">
        <v>11134</v>
      </c>
      <c r="DB184" s="219">
        <v>11134</v>
      </c>
      <c r="DC184" s="219">
        <v>11134</v>
      </c>
      <c r="DD184" s="219">
        <v>11134</v>
      </c>
      <c r="DE184" s="219">
        <v>11134</v>
      </c>
      <c r="DF184" s="219">
        <v>11134</v>
      </c>
      <c r="DG184" s="219">
        <v>11133</v>
      </c>
      <c r="DH184" s="219">
        <v>11133</v>
      </c>
      <c r="DI184" s="219">
        <v>11133</v>
      </c>
      <c r="DJ184" s="219">
        <v>11133</v>
      </c>
      <c r="DK184" s="219">
        <v>11133</v>
      </c>
      <c r="DL184" s="219">
        <v>11133</v>
      </c>
      <c r="DM184" s="219">
        <v>11137</v>
      </c>
      <c r="DN184" s="219">
        <v>11137</v>
      </c>
      <c r="DO184" s="219">
        <v>11137</v>
      </c>
      <c r="DP184" s="219">
        <v>11137</v>
      </c>
      <c r="DQ184" s="219">
        <v>11137</v>
      </c>
      <c r="DR184" s="219">
        <v>11137</v>
      </c>
      <c r="DS184" s="219">
        <v>11137</v>
      </c>
      <c r="DT184" s="219">
        <v>11105</v>
      </c>
      <c r="DU184" s="219">
        <v>11094</v>
      </c>
      <c r="DV184" s="219">
        <v>11094</v>
      </c>
      <c r="DW184" s="219">
        <v>11104</v>
      </c>
      <c r="DX184" s="219">
        <v>11103</v>
      </c>
      <c r="DY184" s="219">
        <v>11093</v>
      </c>
      <c r="DZ184" s="219">
        <v>11093</v>
      </c>
      <c r="EA184" s="219">
        <v>11085</v>
      </c>
      <c r="EB184" s="219">
        <v>11086</v>
      </c>
      <c r="EC184" s="219">
        <v>11086</v>
      </c>
      <c r="ED184" s="219">
        <v>11086</v>
      </c>
      <c r="EE184" s="219">
        <v>11086</v>
      </c>
      <c r="EF184" s="219">
        <v>11086</v>
      </c>
      <c r="EG184" s="219">
        <v>11086</v>
      </c>
      <c r="EH184" s="219">
        <v>11086</v>
      </c>
      <c r="EI184" s="219">
        <v>11086</v>
      </c>
      <c r="EJ184" s="219">
        <v>11086</v>
      </c>
      <c r="EK184" s="219">
        <v>11086</v>
      </c>
      <c r="EL184" s="219">
        <v>11086</v>
      </c>
      <c r="EM184" s="219">
        <v>11085</v>
      </c>
      <c r="EN184" s="231">
        <v>11085</v>
      </c>
      <c r="EO184" s="232">
        <v>11085</v>
      </c>
      <c r="EP184" s="227">
        <v>11084</v>
      </c>
      <c r="EQ184" s="154">
        <v>11083</v>
      </c>
      <c r="ER184" s="154">
        <v>11079</v>
      </c>
      <c r="ES184" s="154">
        <v>11079</v>
      </c>
      <c r="ET184" s="154">
        <v>11077</v>
      </c>
      <c r="EU184" s="154">
        <v>11077</v>
      </c>
      <c r="EV184" s="166">
        <v>11068</v>
      </c>
      <c r="EW184" s="166">
        <v>11066</v>
      </c>
      <c r="EX184" s="166">
        <v>11066</v>
      </c>
      <c r="EY184" s="166">
        <v>11065</v>
      </c>
      <c r="EZ184" s="166">
        <v>11065</v>
      </c>
      <c r="FA184" s="166">
        <v>11064</v>
      </c>
      <c r="FB184" s="154">
        <v>11055</v>
      </c>
      <c r="FC184" s="202"/>
      <c r="FD184" s="202"/>
      <c r="FE184" s="202"/>
      <c r="FF184" s="202"/>
      <c r="FG184" s="202"/>
      <c r="FH184" s="202"/>
      <c r="FI184" s="202"/>
      <c r="FJ184" s="202"/>
      <c r="FK184" s="202"/>
      <c r="FL184" s="202"/>
      <c r="FM184" s="202"/>
      <c r="FN184" s="202"/>
      <c r="FO184" s="202"/>
      <c r="FP184" s="202"/>
      <c r="FQ184" s="202"/>
      <c r="FR184" s="202"/>
      <c r="FS184" s="202"/>
      <c r="FT184" s="202"/>
      <c r="FU184" s="202"/>
      <c r="FV184" s="202"/>
      <c r="FW184" s="202"/>
      <c r="FX184" s="202"/>
      <c r="FY184" s="202"/>
      <c r="FZ184" s="202"/>
      <c r="GA184" s="202"/>
      <c r="GB184" s="202"/>
      <c r="GC184" s="202"/>
      <c r="GD184" s="202"/>
      <c r="GE184" s="202"/>
      <c r="GF184" s="202"/>
      <c r="GG184" s="202"/>
      <c r="GH184" s="202"/>
      <c r="GI184" s="202"/>
      <c r="GJ184" s="202"/>
      <c r="GK184" s="202"/>
      <c r="GL184" s="202"/>
      <c r="GM184" s="202"/>
      <c r="GN184" s="202"/>
      <c r="GO184" s="202"/>
      <c r="GP184" s="202"/>
      <c r="GQ184" s="202"/>
      <c r="GR184" s="202"/>
      <c r="GS184" s="202"/>
      <c r="GT184" s="202"/>
      <c r="GU184" s="202"/>
      <c r="GV184" s="202"/>
      <c r="GW184" s="202"/>
      <c r="GX184" s="202"/>
      <c r="GY184" s="202"/>
      <c r="GZ184" s="202"/>
      <c r="HA184" s="202"/>
      <c r="HB184" s="202"/>
      <c r="HC184" s="202"/>
      <c r="HD184" s="202"/>
      <c r="HE184" s="202"/>
      <c r="HF184" s="202"/>
      <c r="HG184" s="202"/>
      <c r="HH184" s="202"/>
      <c r="HI184" s="202"/>
      <c r="HJ184" s="202"/>
      <c r="HK184" s="202"/>
      <c r="HL184" s="202"/>
      <c r="HM184" s="154"/>
      <c r="HN184" s="154"/>
      <c r="HO184" s="154"/>
      <c r="HP184" s="154"/>
      <c r="HQ184" s="154"/>
      <c r="HR184" s="154"/>
      <c r="HS184" s="154"/>
      <c r="HT184" s="154"/>
      <c r="HU184" s="154"/>
      <c r="HV184" s="154"/>
      <c r="HW184" s="166"/>
    </row>
    <row r="185" spans="1:231">
      <c r="A185" s="145">
        <f t="shared" si="52"/>
        <v>44495</v>
      </c>
      <c r="B185" s="219">
        <f>'Age&amp;Sex by occurrence date'!$AUW22</f>
        <v>13883</v>
      </c>
      <c r="C185" s="219">
        <v>11354</v>
      </c>
      <c r="D185" s="219">
        <v>11354</v>
      </c>
      <c r="E185" s="219">
        <v>11354</v>
      </c>
      <c r="F185" s="219">
        <v>11354</v>
      </c>
      <c r="G185" s="219">
        <v>11354</v>
      </c>
      <c r="H185" s="219">
        <v>11354</v>
      </c>
      <c r="I185" s="219">
        <v>11354</v>
      </c>
      <c r="J185" s="219">
        <v>11354</v>
      </c>
      <c r="K185" s="219">
        <v>11354</v>
      </c>
      <c r="L185" s="219">
        <v>11354</v>
      </c>
      <c r="M185" s="219">
        <v>11354</v>
      </c>
      <c r="N185" s="219">
        <v>11354</v>
      </c>
      <c r="O185" s="219">
        <v>11354</v>
      </c>
      <c r="P185" s="219">
        <v>11354</v>
      </c>
      <c r="Q185" s="219">
        <v>11353</v>
      </c>
      <c r="R185" s="219">
        <v>11353</v>
      </c>
      <c r="S185" s="219">
        <v>11353</v>
      </c>
      <c r="T185" s="219">
        <v>11349</v>
      </c>
      <c r="U185" s="219">
        <v>11349</v>
      </c>
      <c r="V185" s="219">
        <v>11348</v>
      </c>
      <c r="W185" s="219">
        <v>11348</v>
      </c>
      <c r="X185" s="219">
        <v>11348</v>
      </c>
      <c r="Y185" s="219">
        <v>11347</v>
      </c>
      <c r="Z185" s="219">
        <v>11342</v>
      </c>
      <c r="AA185" s="219">
        <v>11265</v>
      </c>
      <c r="AB185" s="219">
        <v>11121</v>
      </c>
      <c r="AC185" s="219">
        <v>11121</v>
      </c>
      <c r="AD185" s="219">
        <v>11121</v>
      </c>
      <c r="AE185" s="219">
        <v>11119</v>
      </c>
      <c r="AF185" s="219">
        <v>11119</v>
      </c>
      <c r="AG185" s="219">
        <v>11119</v>
      </c>
      <c r="AH185" s="219">
        <v>11119</v>
      </c>
      <c r="AI185" s="219">
        <v>11119</v>
      </c>
      <c r="AJ185" s="219">
        <v>11119</v>
      </c>
      <c r="AK185" s="219">
        <v>11119</v>
      </c>
      <c r="AL185" s="219">
        <v>11119</v>
      </c>
      <c r="AM185" s="219">
        <v>11119</v>
      </c>
      <c r="AN185" s="219">
        <v>11119</v>
      </c>
      <c r="AO185" s="219">
        <v>11119</v>
      </c>
      <c r="AP185" s="219">
        <v>11119</v>
      </c>
      <c r="AQ185" s="219">
        <v>11119</v>
      </c>
      <c r="AR185" s="219">
        <v>11119</v>
      </c>
      <c r="AS185" s="219">
        <v>11119</v>
      </c>
      <c r="AT185" s="219">
        <v>11119</v>
      </c>
      <c r="AU185" s="219">
        <v>11119</v>
      </c>
      <c r="AV185" s="219">
        <v>11119</v>
      </c>
      <c r="AW185" s="219">
        <v>11119</v>
      </c>
      <c r="AX185" s="219">
        <v>11119</v>
      </c>
      <c r="AY185" s="219">
        <v>11119</v>
      </c>
      <c r="AZ185" s="219">
        <v>11119</v>
      </c>
      <c r="BA185" s="219">
        <v>11119</v>
      </c>
      <c r="BB185" s="219">
        <v>11119</v>
      </c>
      <c r="BC185" s="219">
        <v>11119</v>
      </c>
      <c r="BD185" s="219">
        <v>11119</v>
      </c>
      <c r="BE185" s="219">
        <v>11119</v>
      </c>
      <c r="BF185" s="219">
        <v>11119</v>
      </c>
      <c r="BG185" s="219">
        <v>11119</v>
      </c>
      <c r="BH185" s="219">
        <v>11119</v>
      </c>
      <c r="BI185" s="219">
        <v>11119</v>
      </c>
      <c r="BJ185" s="219">
        <v>11119</v>
      </c>
      <c r="BK185" s="219">
        <v>11119</v>
      </c>
      <c r="BL185" s="219">
        <v>11119</v>
      </c>
      <c r="BM185" s="219">
        <v>11119</v>
      </c>
      <c r="BN185" s="219">
        <v>11119</v>
      </c>
      <c r="BO185" s="219">
        <v>11119</v>
      </c>
      <c r="BP185" s="219">
        <v>11119</v>
      </c>
      <c r="BQ185" s="219">
        <v>11119</v>
      </c>
      <c r="BR185" s="219">
        <v>11119</v>
      </c>
      <c r="BS185" s="219">
        <v>11119</v>
      </c>
      <c r="BT185" s="219">
        <v>11119</v>
      </c>
      <c r="BU185" s="219">
        <v>11119</v>
      </c>
      <c r="BV185" s="219">
        <v>11119</v>
      </c>
      <c r="BW185" s="219">
        <v>11119</v>
      </c>
      <c r="BX185" s="219">
        <v>11119</v>
      </c>
      <c r="BY185" s="219">
        <v>11119</v>
      </c>
      <c r="BZ185" s="219">
        <v>11119</v>
      </c>
      <c r="CA185" s="219">
        <v>11119</v>
      </c>
      <c r="CB185" s="219">
        <v>11119</v>
      </c>
      <c r="CC185" s="219">
        <v>11119</v>
      </c>
      <c r="CD185" s="219">
        <v>11119</v>
      </c>
      <c r="CE185" s="219">
        <v>11119</v>
      </c>
      <c r="CF185" s="219">
        <v>11119</v>
      </c>
      <c r="CG185" s="219">
        <v>11119</v>
      </c>
      <c r="CH185" s="219">
        <v>11119</v>
      </c>
      <c r="CI185" s="219">
        <v>11119</v>
      </c>
      <c r="CJ185" s="219">
        <v>11119</v>
      </c>
      <c r="CK185" s="219">
        <v>11119</v>
      </c>
      <c r="CL185" s="219">
        <v>11119</v>
      </c>
      <c r="CM185" s="219">
        <v>11119</v>
      </c>
      <c r="CN185" s="219">
        <v>11119</v>
      </c>
      <c r="CO185" s="219">
        <v>11119</v>
      </c>
      <c r="CP185" s="219">
        <v>11119</v>
      </c>
      <c r="CQ185" s="219">
        <v>11119</v>
      </c>
      <c r="CR185" s="219">
        <v>11119</v>
      </c>
      <c r="CS185" s="219">
        <v>11119</v>
      </c>
      <c r="CT185" s="219">
        <v>11119</v>
      </c>
      <c r="CU185" s="219">
        <v>11119</v>
      </c>
      <c r="CV185" s="219">
        <v>11119</v>
      </c>
      <c r="CW185" s="219">
        <v>11119</v>
      </c>
      <c r="CX185" s="219">
        <v>11119</v>
      </c>
      <c r="CY185" s="219">
        <v>11119</v>
      </c>
      <c r="CZ185" s="219">
        <v>11119</v>
      </c>
      <c r="DA185" s="219">
        <v>11119</v>
      </c>
      <c r="DB185" s="219">
        <v>11119</v>
      </c>
      <c r="DC185" s="219">
        <v>11119</v>
      </c>
      <c r="DD185" s="219">
        <v>11119</v>
      </c>
      <c r="DE185" s="219">
        <v>11119</v>
      </c>
      <c r="DF185" s="219">
        <v>11119</v>
      </c>
      <c r="DG185" s="219">
        <v>11118</v>
      </c>
      <c r="DH185" s="219">
        <v>11118</v>
      </c>
      <c r="DI185" s="219">
        <v>11118</v>
      </c>
      <c r="DJ185" s="219">
        <v>11118</v>
      </c>
      <c r="DK185" s="219">
        <v>11118</v>
      </c>
      <c r="DL185" s="219">
        <v>11118</v>
      </c>
      <c r="DM185" s="219">
        <v>11122</v>
      </c>
      <c r="DN185" s="219">
        <v>11122</v>
      </c>
      <c r="DO185" s="219">
        <v>11122</v>
      </c>
      <c r="DP185" s="219">
        <v>11122</v>
      </c>
      <c r="DQ185" s="219">
        <v>11122</v>
      </c>
      <c r="DR185" s="219">
        <v>11122</v>
      </c>
      <c r="DS185" s="219">
        <v>11122</v>
      </c>
      <c r="DT185" s="219">
        <v>11090</v>
      </c>
      <c r="DU185" s="219">
        <v>11080</v>
      </c>
      <c r="DV185" s="219">
        <v>11080</v>
      </c>
      <c r="DW185" s="219">
        <v>11090</v>
      </c>
      <c r="DX185" s="219">
        <v>11089</v>
      </c>
      <c r="DY185" s="219">
        <v>11079</v>
      </c>
      <c r="DZ185" s="219">
        <v>11079</v>
      </c>
      <c r="EA185" s="219">
        <v>11071</v>
      </c>
      <c r="EB185" s="219">
        <v>11072</v>
      </c>
      <c r="EC185" s="219">
        <v>11072</v>
      </c>
      <c r="ED185" s="219">
        <v>11072</v>
      </c>
      <c r="EE185" s="219">
        <v>11072</v>
      </c>
      <c r="EF185" s="219">
        <v>11072</v>
      </c>
      <c r="EG185" s="219">
        <v>11072</v>
      </c>
      <c r="EH185" s="219">
        <v>11072</v>
      </c>
      <c r="EI185" s="219">
        <v>11072</v>
      </c>
      <c r="EJ185" s="219">
        <v>11072</v>
      </c>
      <c r="EK185" s="219">
        <v>11072</v>
      </c>
      <c r="EL185" s="219">
        <v>11072</v>
      </c>
      <c r="EM185" s="219">
        <v>11071</v>
      </c>
      <c r="EN185" s="231">
        <v>11071</v>
      </c>
      <c r="EO185" s="232">
        <v>11071</v>
      </c>
      <c r="EP185" s="228">
        <v>11070</v>
      </c>
      <c r="EQ185" s="166">
        <v>11069</v>
      </c>
      <c r="ER185" s="166">
        <v>11065</v>
      </c>
      <c r="ES185" s="166">
        <v>11065</v>
      </c>
      <c r="ET185" s="166">
        <v>11065</v>
      </c>
      <c r="EU185" s="166">
        <v>11065</v>
      </c>
      <c r="EV185" s="154">
        <v>11057</v>
      </c>
      <c r="EW185" s="166">
        <v>11056</v>
      </c>
      <c r="EX185" s="166">
        <v>11056</v>
      </c>
      <c r="EY185" s="166">
        <v>11056</v>
      </c>
      <c r="EZ185" s="166">
        <v>11056</v>
      </c>
      <c r="FA185" s="166">
        <v>11055</v>
      </c>
      <c r="FB185" s="166">
        <v>11050</v>
      </c>
      <c r="FC185" s="154">
        <v>11042</v>
      </c>
      <c r="FD185" s="202"/>
      <c r="FE185" s="202"/>
      <c r="FF185" s="202"/>
      <c r="FG185" s="202"/>
      <c r="FH185" s="202"/>
      <c r="FI185" s="202"/>
      <c r="FJ185" s="202"/>
      <c r="FK185" s="202"/>
      <c r="FL185" s="202"/>
      <c r="FM185" s="202"/>
      <c r="FN185" s="202"/>
      <c r="FO185" s="202"/>
      <c r="FP185" s="202"/>
      <c r="FQ185" s="202"/>
      <c r="FR185" s="202"/>
      <c r="FS185" s="202"/>
      <c r="FT185" s="202"/>
      <c r="FU185" s="202"/>
      <c r="FV185" s="202"/>
      <c r="FW185" s="202"/>
      <c r="FX185" s="202"/>
      <c r="FY185" s="202"/>
      <c r="FZ185" s="202"/>
      <c r="GA185" s="202"/>
      <c r="GB185" s="202"/>
      <c r="GC185" s="202"/>
      <c r="GD185" s="202"/>
      <c r="GE185" s="202"/>
      <c r="GF185" s="202"/>
      <c r="GG185" s="202"/>
      <c r="GH185" s="202"/>
      <c r="GI185" s="202"/>
      <c r="GJ185" s="202"/>
      <c r="GK185" s="202"/>
      <c r="GL185" s="202"/>
      <c r="GM185" s="202"/>
      <c r="GN185" s="202"/>
      <c r="GO185" s="202"/>
      <c r="GP185" s="202"/>
      <c r="GQ185" s="202"/>
      <c r="GR185" s="202"/>
      <c r="GS185" s="202"/>
      <c r="GT185" s="202"/>
      <c r="GU185" s="202"/>
      <c r="GV185" s="202"/>
      <c r="GW185" s="202"/>
      <c r="GX185" s="202"/>
      <c r="GY185" s="202"/>
      <c r="GZ185" s="202"/>
      <c r="HA185" s="202"/>
      <c r="HB185" s="202"/>
      <c r="HC185" s="202"/>
      <c r="HD185" s="202"/>
      <c r="HE185" s="202"/>
      <c r="HF185" s="202"/>
      <c r="HG185" s="202"/>
      <c r="HH185" s="202"/>
      <c r="HI185" s="202"/>
      <c r="HJ185" s="202"/>
      <c r="HK185" s="202"/>
      <c r="HL185" s="202"/>
      <c r="HM185" s="154"/>
      <c r="HN185" s="154"/>
      <c r="HO185" s="154"/>
      <c r="HP185" s="154"/>
      <c r="HQ185" s="154"/>
      <c r="HR185" s="154"/>
      <c r="HS185" s="154"/>
      <c r="HT185" s="154"/>
      <c r="HU185" s="154"/>
      <c r="HV185" s="154"/>
      <c r="HW185" s="166"/>
    </row>
    <row r="186" spans="1:231">
      <c r="A186" s="145">
        <f t="shared" si="52"/>
        <v>44494</v>
      </c>
      <c r="B186" s="219">
        <f>'Age&amp;Sex by occurrence date'!$AVD22</f>
        <v>13858</v>
      </c>
      <c r="C186" s="219">
        <v>11336</v>
      </c>
      <c r="D186" s="219">
        <v>11336</v>
      </c>
      <c r="E186" s="219">
        <v>11336</v>
      </c>
      <c r="F186" s="219">
        <v>11336</v>
      </c>
      <c r="G186" s="219">
        <v>11336</v>
      </c>
      <c r="H186" s="219">
        <v>11336</v>
      </c>
      <c r="I186" s="219">
        <v>11336</v>
      </c>
      <c r="J186" s="219">
        <v>11336</v>
      </c>
      <c r="K186" s="219">
        <v>11336</v>
      </c>
      <c r="L186" s="219">
        <v>11336</v>
      </c>
      <c r="M186" s="219">
        <v>11336</v>
      </c>
      <c r="N186" s="219">
        <v>11336</v>
      </c>
      <c r="O186" s="219">
        <v>11336</v>
      </c>
      <c r="P186" s="219">
        <v>11336</v>
      </c>
      <c r="Q186" s="219">
        <v>11335</v>
      </c>
      <c r="R186" s="219">
        <v>11335</v>
      </c>
      <c r="S186" s="219">
        <v>11335</v>
      </c>
      <c r="T186" s="219">
        <v>11331</v>
      </c>
      <c r="U186" s="219">
        <v>11331</v>
      </c>
      <c r="V186" s="219">
        <v>11330</v>
      </c>
      <c r="W186" s="219">
        <v>11330</v>
      </c>
      <c r="X186" s="219">
        <v>11330</v>
      </c>
      <c r="Y186" s="219">
        <v>11329</v>
      </c>
      <c r="Z186" s="219">
        <v>11324</v>
      </c>
      <c r="AA186" s="219">
        <v>11247</v>
      </c>
      <c r="AB186" s="219">
        <v>11104</v>
      </c>
      <c r="AC186" s="219">
        <v>11104</v>
      </c>
      <c r="AD186" s="219">
        <v>11104</v>
      </c>
      <c r="AE186" s="219">
        <v>11102</v>
      </c>
      <c r="AF186" s="219">
        <v>11102</v>
      </c>
      <c r="AG186" s="219">
        <v>11102</v>
      </c>
      <c r="AH186" s="219">
        <v>11102</v>
      </c>
      <c r="AI186" s="219">
        <v>11102</v>
      </c>
      <c r="AJ186" s="219">
        <v>11102</v>
      </c>
      <c r="AK186" s="219">
        <v>11102</v>
      </c>
      <c r="AL186" s="219">
        <v>11102</v>
      </c>
      <c r="AM186" s="219">
        <v>11102</v>
      </c>
      <c r="AN186" s="219">
        <v>11102</v>
      </c>
      <c r="AO186" s="219">
        <v>11102</v>
      </c>
      <c r="AP186" s="219">
        <v>11102</v>
      </c>
      <c r="AQ186" s="219">
        <v>11102</v>
      </c>
      <c r="AR186" s="219">
        <v>11102</v>
      </c>
      <c r="AS186" s="219">
        <v>11102</v>
      </c>
      <c r="AT186" s="219">
        <v>11102</v>
      </c>
      <c r="AU186" s="219">
        <v>11102</v>
      </c>
      <c r="AV186" s="219">
        <v>11102</v>
      </c>
      <c r="AW186" s="219">
        <v>11102</v>
      </c>
      <c r="AX186" s="219">
        <v>11102</v>
      </c>
      <c r="AY186" s="219">
        <v>11102</v>
      </c>
      <c r="AZ186" s="219">
        <v>11102</v>
      </c>
      <c r="BA186" s="219">
        <v>11102</v>
      </c>
      <c r="BB186" s="219">
        <v>11102</v>
      </c>
      <c r="BC186" s="219">
        <v>11102</v>
      </c>
      <c r="BD186" s="219">
        <v>11102</v>
      </c>
      <c r="BE186" s="219">
        <v>11102</v>
      </c>
      <c r="BF186" s="219">
        <v>11102</v>
      </c>
      <c r="BG186" s="219">
        <v>11102</v>
      </c>
      <c r="BH186" s="219">
        <v>11102</v>
      </c>
      <c r="BI186" s="219">
        <v>11102</v>
      </c>
      <c r="BJ186" s="219">
        <v>11102</v>
      </c>
      <c r="BK186" s="219">
        <v>11102</v>
      </c>
      <c r="BL186" s="219">
        <v>11102</v>
      </c>
      <c r="BM186" s="219">
        <v>11102</v>
      </c>
      <c r="BN186" s="219">
        <v>11102</v>
      </c>
      <c r="BO186" s="219">
        <v>11102</v>
      </c>
      <c r="BP186" s="219">
        <v>11102</v>
      </c>
      <c r="BQ186" s="219">
        <v>11102</v>
      </c>
      <c r="BR186" s="219">
        <v>11102</v>
      </c>
      <c r="BS186" s="219">
        <v>11102</v>
      </c>
      <c r="BT186" s="219">
        <v>11102</v>
      </c>
      <c r="BU186" s="219">
        <v>11102</v>
      </c>
      <c r="BV186" s="219">
        <v>11102</v>
      </c>
      <c r="BW186" s="219">
        <v>11102</v>
      </c>
      <c r="BX186" s="219">
        <v>11102</v>
      </c>
      <c r="BY186" s="219">
        <v>11102</v>
      </c>
      <c r="BZ186" s="219">
        <v>11102</v>
      </c>
      <c r="CA186" s="219">
        <v>11102</v>
      </c>
      <c r="CB186" s="219">
        <v>11102</v>
      </c>
      <c r="CC186" s="219">
        <v>11102</v>
      </c>
      <c r="CD186" s="219">
        <v>11102</v>
      </c>
      <c r="CE186" s="219">
        <v>11102</v>
      </c>
      <c r="CF186" s="219">
        <v>11102</v>
      </c>
      <c r="CG186" s="219">
        <v>11102</v>
      </c>
      <c r="CH186" s="219">
        <v>11102</v>
      </c>
      <c r="CI186" s="219">
        <v>11102</v>
      </c>
      <c r="CJ186" s="219">
        <v>11102</v>
      </c>
      <c r="CK186" s="219">
        <v>11102</v>
      </c>
      <c r="CL186" s="219">
        <v>11102</v>
      </c>
      <c r="CM186" s="219">
        <v>11102</v>
      </c>
      <c r="CN186" s="219">
        <v>11102</v>
      </c>
      <c r="CO186" s="219">
        <v>11102</v>
      </c>
      <c r="CP186" s="219">
        <v>11102</v>
      </c>
      <c r="CQ186" s="219">
        <v>11102</v>
      </c>
      <c r="CR186" s="219">
        <v>11102</v>
      </c>
      <c r="CS186" s="219">
        <v>11102</v>
      </c>
      <c r="CT186" s="219">
        <v>11102</v>
      </c>
      <c r="CU186" s="219">
        <v>11102</v>
      </c>
      <c r="CV186" s="219">
        <v>11102</v>
      </c>
      <c r="CW186" s="219">
        <v>11102</v>
      </c>
      <c r="CX186" s="219">
        <v>11102</v>
      </c>
      <c r="CY186" s="219">
        <v>11102</v>
      </c>
      <c r="CZ186" s="219">
        <v>11102</v>
      </c>
      <c r="DA186" s="219">
        <v>11102</v>
      </c>
      <c r="DB186" s="219">
        <v>11102</v>
      </c>
      <c r="DC186" s="219">
        <v>11102</v>
      </c>
      <c r="DD186" s="219">
        <v>11102</v>
      </c>
      <c r="DE186" s="219">
        <v>11102</v>
      </c>
      <c r="DF186" s="219">
        <v>11102</v>
      </c>
      <c r="DG186" s="219">
        <v>11101</v>
      </c>
      <c r="DH186" s="219">
        <v>11101</v>
      </c>
      <c r="DI186" s="219">
        <v>11101</v>
      </c>
      <c r="DJ186" s="219">
        <v>11101</v>
      </c>
      <c r="DK186" s="219">
        <v>11101</v>
      </c>
      <c r="DL186" s="219">
        <v>11101</v>
      </c>
      <c r="DM186" s="219">
        <v>11105</v>
      </c>
      <c r="DN186" s="219">
        <v>11105</v>
      </c>
      <c r="DO186" s="219">
        <v>11105</v>
      </c>
      <c r="DP186" s="219">
        <v>11105</v>
      </c>
      <c r="DQ186" s="219">
        <v>11105</v>
      </c>
      <c r="DR186" s="219">
        <v>11105</v>
      </c>
      <c r="DS186" s="219">
        <v>11105</v>
      </c>
      <c r="DT186" s="219">
        <v>11074</v>
      </c>
      <c r="DU186" s="219">
        <v>11064</v>
      </c>
      <c r="DV186" s="219">
        <v>11064</v>
      </c>
      <c r="DW186" s="219">
        <v>11074</v>
      </c>
      <c r="DX186" s="219">
        <v>11073</v>
      </c>
      <c r="DY186" s="219">
        <v>11064</v>
      </c>
      <c r="DZ186" s="219">
        <v>11064</v>
      </c>
      <c r="EA186" s="219">
        <v>11056</v>
      </c>
      <c r="EB186" s="219">
        <v>11056</v>
      </c>
      <c r="EC186" s="219">
        <v>11056</v>
      </c>
      <c r="ED186" s="219">
        <v>11056</v>
      </c>
      <c r="EE186" s="219">
        <v>11056</v>
      </c>
      <c r="EF186" s="219">
        <v>11056</v>
      </c>
      <c r="EG186" s="219">
        <v>11056</v>
      </c>
      <c r="EH186" s="219">
        <v>11056</v>
      </c>
      <c r="EI186" s="219">
        <v>11056</v>
      </c>
      <c r="EJ186" s="219">
        <v>11056</v>
      </c>
      <c r="EK186" s="219">
        <v>11056</v>
      </c>
      <c r="EL186" s="219">
        <v>11056</v>
      </c>
      <c r="EM186" s="219">
        <v>11055</v>
      </c>
      <c r="EN186" s="231">
        <v>11055</v>
      </c>
      <c r="EO186" s="232">
        <v>11055</v>
      </c>
      <c r="EP186" s="227">
        <v>11054</v>
      </c>
      <c r="EQ186" s="154">
        <v>11053</v>
      </c>
      <c r="ER186" s="154">
        <v>11049</v>
      </c>
      <c r="ES186" s="154">
        <v>11049</v>
      </c>
      <c r="ET186" s="154">
        <v>11049</v>
      </c>
      <c r="EU186" s="154">
        <v>11049</v>
      </c>
      <c r="EV186" s="154">
        <v>11041</v>
      </c>
      <c r="EW186" s="154">
        <v>11040</v>
      </c>
      <c r="EX186" s="154">
        <v>11040</v>
      </c>
      <c r="EY186" s="154">
        <v>11040</v>
      </c>
      <c r="EZ186" s="154">
        <v>11040</v>
      </c>
      <c r="FA186" s="154">
        <v>11039</v>
      </c>
      <c r="FB186" s="166">
        <v>11034</v>
      </c>
      <c r="FC186" s="166">
        <v>11031</v>
      </c>
      <c r="FD186" s="166">
        <v>11024</v>
      </c>
      <c r="FE186" s="166"/>
      <c r="FF186" s="202"/>
      <c r="FG186" s="202"/>
      <c r="FH186" s="202"/>
      <c r="FI186" s="202"/>
      <c r="FJ186" s="202"/>
      <c r="FK186" s="202"/>
      <c r="FL186" s="202"/>
      <c r="FM186" s="202"/>
      <c r="FN186" s="202"/>
      <c r="FO186" s="202"/>
      <c r="FP186" s="202"/>
      <c r="FQ186" s="202"/>
      <c r="FR186" s="202"/>
      <c r="FS186" s="202"/>
      <c r="FT186" s="202"/>
      <c r="FU186" s="202"/>
      <c r="FV186" s="202"/>
      <c r="FW186" s="202"/>
      <c r="FX186" s="202"/>
      <c r="FY186" s="202"/>
      <c r="FZ186" s="202"/>
      <c r="GA186" s="202"/>
      <c r="GB186" s="202"/>
      <c r="GC186" s="202"/>
      <c r="GD186" s="202"/>
      <c r="GE186" s="202"/>
      <c r="GF186" s="202"/>
      <c r="GG186" s="202"/>
      <c r="GH186" s="202"/>
      <c r="GI186" s="202"/>
      <c r="GJ186" s="202"/>
      <c r="GK186" s="202"/>
      <c r="GL186" s="202"/>
      <c r="GM186" s="202"/>
      <c r="GN186" s="202"/>
      <c r="GO186" s="202"/>
      <c r="GP186" s="202"/>
      <c r="GQ186" s="202"/>
      <c r="GR186" s="202"/>
      <c r="GS186" s="202"/>
      <c r="GT186" s="202"/>
      <c r="GU186" s="202"/>
      <c r="GV186" s="202"/>
      <c r="GW186" s="202"/>
      <c r="GX186" s="202"/>
      <c r="GY186" s="202"/>
      <c r="GZ186" s="202"/>
      <c r="HA186" s="202"/>
      <c r="HB186" s="202"/>
      <c r="HC186" s="202"/>
      <c r="HD186" s="202"/>
      <c r="HE186" s="202"/>
      <c r="HF186" s="202"/>
      <c r="HG186" s="202"/>
      <c r="HH186" s="202"/>
      <c r="HI186" s="202"/>
      <c r="HJ186" s="202"/>
      <c r="HK186" s="202"/>
      <c r="HL186" s="202"/>
      <c r="HM186" s="154"/>
      <c r="HN186" s="154"/>
      <c r="HO186" s="154"/>
      <c r="HP186" s="154"/>
      <c r="HQ186" s="154"/>
      <c r="HR186" s="154"/>
      <c r="HS186" s="154"/>
      <c r="HT186" s="154"/>
      <c r="HU186" s="154"/>
      <c r="HV186" s="154"/>
      <c r="HW186" s="166"/>
    </row>
    <row r="187" spans="1:231">
      <c r="A187" s="145">
        <f t="shared" si="52"/>
        <v>44493</v>
      </c>
      <c r="B187" s="219">
        <f>'Age&amp;Sex by occurrence date'!$AVK22</f>
        <v>13846</v>
      </c>
      <c r="C187" s="219">
        <v>11326</v>
      </c>
      <c r="D187" s="219">
        <v>11326</v>
      </c>
      <c r="E187" s="219">
        <v>11326</v>
      </c>
      <c r="F187" s="219">
        <v>11326</v>
      </c>
      <c r="G187" s="219">
        <v>11326</v>
      </c>
      <c r="H187" s="219">
        <v>11326</v>
      </c>
      <c r="I187" s="219">
        <v>11326</v>
      </c>
      <c r="J187" s="219">
        <v>11326</v>
      </c>
      <c r="K187" s="219">
        <v>11326</v>
      </c>
      <c r="L187" s="219">
        <v>11326</v>
      </c>
      <c r="M187" s="219">
        <v>11326</v>
      </c>
      <c r="N187" s="219">
        <v>11326</v>
      </c>
      <c r="O187" s="219">
        <v>11326</v>
      </c>
      <c r="P187" s="219">
        <v>11326</v>
      </c>
      <c r="Q187" s="219">
        <v>11325</v>
      </c>
      <c r="R187" s="219">
        <v>11325</v>
      </c>
      <c r="S187" s="219">
        <v>11325</v>
      </c>
      <c r="T187" s="219">
        <v>11321</v>
      </c>
      <c r="U187" s="219">
        <v>11321</v>
      </c>
      <c r="V187" s="219">
        <v>11320</v>
      </c>
      <c r="W187" s="219">
        <v>11320</v>
      </c>
      <c r="X187" s="219">
        <v>11320</v>
      </c>
      <c r="Y187" s="219">
        <v>11319</v>
      </c>
      <c r="Z187" s="219">
        <v>11314</v>
      </c>
      <c r="AA187" s="219">
        <v>11237</v>
      </c>
      <c r="AB187" s="219">
        <v>11094</v>
      </c>
      <c r="AC187" s="219">
        <v>11094</v>
      </c>
      <c r="AD187" s="219">
        <v>11094</v>
      </c>
      <c r="AE187" s="219">
        <v>11092</v>
      </c>
      <c r="AF187" s="219">
        <v>11092</v>
      </c>
      <c r="AG187" s="219">
        <v>11092</v>
      </c>
      <c r="AH187" s="219">
        <v>11092</v>
      </c>
      <c r="AI187" s="219">
        <v>11092</v>
      </c>
      <c r="AJ187" s="219">
        <v>11092</v>
      </c>
      <c r="AK187" s="219">
        <v>11092</v>
      </c>
      <c r="AL187" s="219">
        <v>11092</v>
      </c>
      <c r="AM187" s="219">
        <v>11092</v>
      </c>
      <c r="AN187" s="219">
        <v>11092</v>
      </c>
      <c r="AO187" s="219">
        <v>11092</v>
      </c>
      <c r="AP187" s="219">
        <v>11092</v>
      </c>
      <c r="AQ187" s="219">
        <v>11092</v>
      </c>
      <c r="AR187" s="219">
        <v>11092</v>
      </c>
      <c r="AS187" s="219">
        <v>11092</v>
      </c>
      <c r="AT187" s="219">
        <v>11092</v>
      </c>
      <c r="AU187" s="219">
        <v>11092</v>
      </c>
      <c r="AV187" s="219">
        <v>11092</v>
      </c>
      <c r="AW187" s="219">
        <v>11092</v>
      </c>
      <c r="AX187" s="219">
        <v>11092</v>
      </c>
      <c r="AY187" s="219">
        <v>11092</v>
      </c>
      <c r="AZ187" s="219">
        <v>11092</v>
      </c>
      <c r="BA187" s="219">
        <v>11092</v>
      </c>
      <c r="BB187" s="219">
        <v>11092</v>
      </c>
      <c r="BC187" s="219">
        <v>11092</v>
      </c>
      <c r="BD187" s="219">
        <v>11092</v>
      </c>
      <c r="BE187" s="219">
        <v>11092</v>
      </c>
      <c r="BF187" s="219">
        <v>11092</v>
      </c>
      <c r="BG187" s="219">
        <v>11092</v>
      </c>
      <c r="BH187" s="219">
        <v>11092</v>
      </c>
      <c r="BI187" s="219">
        <v>11092</v>
      </c>
      <c r="BJ187" s="219">
        <v>11092</v>
      </c>
      <c r="BK187" s="219">
        <v>11092</v>
      </c>
      <c r="BL187" s="219">
        <v>11092</v>
      </c>
      <c r="BM187" s="219">
        <v>11092</v>
      </c>
      <c r="BN187" s="219">
        <v>11092</v>
      </c>
      <c r="BO187" s="219">
        <v>11092</v>
      </c>
      <c r="BP187" s="219">
        <v>11092</v>
      </c>
      <c r="BQ187" s="219">
        <v>11092</v>
      </c>
      <c r="BR187" s="219">
        <v>11092</v>
      </c>
      <c r="BS187" s="219">
        <v>11092</v>
      </c>
      <c r="BT187" s="219">
        <v>11092</v>
      </c>
      <c r="BU187" s="219">
        <v>11092</v>
      </c>
      <c r="BV187" s="219">
        <v>11092</v>
      </c>
      <c r="BW187" s="219">
        <v>11092</v>
      </c>
      <c r="BX187" s="219">
        <v>11092</v>
      </c>
      <c r="BY187" s="219">
        <v>11092</v>
      </c>
      <c r="BZ187" s="219">
        <v>11092</v>
      </c>
      <c r="CA187" s="219">
        <v>11092</v>
      </c>
      <c r="CB187" s="219">
        <v>11092</v>
      </c>
      <c r="CC187" s="219">
        <v>11092</v>
      </c>
      <c r="CD187" s="219">
        <v>11092</v>
      </c>
      <c r="CE187" s="219">
        <v>11092</v>
      </c>
      <c r="CF187" s="219">
        <v>11092</v>
      </c>
      <c r="CG187" s="219">
        <v>11092</v>
      </c>
      <c r="CH187" s="219">
        <v>11092</v>
      </c>
      <c r="CI187" s="219">
        <v>11092</v>
      </c>
      <c r="CJ187" s="219">
        <v>11092</v>
      </c>
      <c r="CK187" s="219">
        <v>11092</v>
      </c>
      <c r="CL187" s="219">
        <v>11092</v>
      </c>
      <c r="CM187" s="219">
        <v>11092</v>
      </c>
      <c r="CN187" s="219">
        <v>11092</v>
      </c>
      <c r="CO187" s="219">
        <v>11092</v>
      </c>
      <c r="CP187" s="219">
        <v>11092</v>
      </c>
      <c r="CQ187" s="219">
        <v>11092</v>
      </c>
      <c r="CR187" s="219">
        <v>11092</v>
      </c>
      <c r="CS187" s="219">
        <v>11092</v>
      </c>
      <c r="CT187" s="219">
        <v>11092</v>
      </c>
      <c r="CU187" s="219">
        <v>11092</v>
      </c>
      <c r="CV187" s="219">
        <v>11092</v>
      </c>
      <c r="CW187" s="219">
        <v>11092</v>
      </c>
      <c r="CX187" s="219">
        <v>11092</v>
      </c>
      <c r="CY187" s="219">
        <v>11092</v>
      </c>
      <c r="CZ187" s="219">
        <v>11092</v>
      </c>
      <c r="DA187" s="219">
        <v>11092</v>
      </c>
      <c r="DB187" s="219">
        <v>11092</v>
      </c>
      <c r="DC187" s="219">
        <v>11092</v>
      </c>
      <c r="DD187" s="219">
        <v>11092</v>
      </c>
      <c r="DE187" s="219">
        <v>11092</v>
      </c>
      <c r="DF187" s="219">
        <v>11092</v>
      </c>
      <c r="DG187" s="219">
        <v>11091</v>
      </c>
      <c r="DH187" s="219">
        <v>11091</v>
      </c>
      <c r="DI187" s="219">
        <v>11091</v>
      </c>
      <c r="DJ187" s="219">
        <v>11091</v>
      </c>
      <c r="DK187" s="219">
        <v>11091</v>
      </c>
      <c r="DL187" s="219">
        <v>11091</v>
      </c>
      <c r="DM187" s="219">
        <v>11095</v>
      </c>
      <c r="DN187" s="219">
        <v>11095</v>
      </c>
      <c r="DO187" s="219">
        <v>11095</v>
      </c>
      <c r="DP187" s="219">
        <v>11095</v>
      </c>
      <c r="DQ187" s="219">
        <v>11095</v>
      </c>
      <c r="DR187" s="219">
        <v>11095</v>
      </c>
      <c r="DS187" s="219">
        <v>11095</v>
      </c>
      <c r="DT187" s="219">
        <v>11064</v>
      </c>
      <c r="DU187" s="219">
        <v>11054</v>
      </c>
      <c r="DV187" s="219">
        <v>11054</v>
      </c>
      <c r="DW187" s="219">
        <v>11064</v>
      </c>
      <c r="DX187" s="219">
        <v>11063</v>
      </c>
      <c r="DY187" s="219">
        <v>11054</v>
      </c>
      <c r="DZ187" s="219">
        <v>11054</v>
      </c>
      <c r="EA187" s="219">
        <v>11046</v>
      </c>
      <c r="EB187" s="219">
        <v>11046</v>
      </c>
      <c r="EC187" s="219">
        <v>11046</v>
      </c>
      <c r="ED187" s="219">
        <v>11046</v>
      </c>
      <c r="EE187" s="219">
        <v>11046</v>
      </c>
      <c r="EF187" s="219">
        <v>11046</v>
      </c>
      <c r="EG187" s="219">
        <v>11046</v>
      </c>
      <c r="EH187" s="219">
        <v>11046</v>
      </c>
      <c r="EI187" s="219">
        <v>11046</v>
      </c>
      <c r="EJ187" s="219">
        <v>11046</v>
      </c>
      <c r="EK187" s="219">
        <v>11046</v>
      </c>
      <c r="EL187" s="219">
        <v>11046</v>
      </c>
      <c r="EM187" s="219">
        <v>11045</v>
      </c>
      <c r="EN187" s="231">
        <v>11045</v>
      </c>
      <c r="EO187" s="232">
        <v>11045</v>
      </c>
      <c r="EP187" s="227">
        <v>11044</v>
      </c>
      <c r="EQ187" s="154">
        <v>11044</v>
      </c>
      <c r="ER187" s="154">
        <v>11040</v>
      </c>
      <c r="ES187" s="154">
        <v>11040</v>
      </c>
      <c r="ET187" s="154">
        <v>11040</v>
      </c>
      <c r="EU187" s="154">
        <v>11040</v>
      </c>
      <c r="EV187" s="166">
        <v>11032</v>
      </c>
      <c r="EW187" s="154">
        <v>11031</v>
      </c>
      <c r="EX187" s="154">
        <v>11031</v>
      </c>
      <c r="EY187" s="154">
        <v>11031</v>
      </c>
      <c r="EZ187" s="154">
        <v>11031</v>
      </c>
      <c r="FA187" s="154">
        <v>11030</v>
      </c>
      <c r="FB187" s="154">
        <v>11027</v>
      </c>
      <c r="FC187" s="166">
        <v>11025</v>
      </c>
      <c r="FD187" s="166">
        <v>11019</v>
      </c>
      <c r="FE187" s="154">
        <v>11011</v>
      </c>
      <c r="FF187" s="154"/>
      <c r="FG187" s="154"/>
      <c r="FH187" s="202"/>
      <c r="FI187" s="202"/>
      <c r="FJ187" s="202"/>
      <c r="FK187" s="202"/>
      <c r="FL187" s="202"/>
      <c r="FM187" s="202"/>
      <c r="FN187" s="202"/>
      <c r="FO187" s="202"/>
      <c r="FP187" s="202"/>
      <c r="FQ187" s="202"/>
      <c r="FR187" s="202"/>
      <c r="FS187" s="202"/>
      <c r="FT187" s="202"/>
      <c r="FU187" s="202"/>
      <c r="FV187" s="202"/>
      <c r="FW187" s="202"/>
      <c r="FX187" s="202"/>
      <c r="FY187" s="202"/>
      <c r="FZ187" s="202"/>
      <c r="GA187" s="202"/>
      <c r="GB187" s="202"/>
      <c r="GC187" s="202"/>
      <c r="GD187" s="202"/>
      <c r="GE187" s="202"/>
      <c r="GF187" s="202"/>
      <c r="GG187" s="202"/>
      <c r="GH187" s="202"/>
      <c r="GI187" s="202"/>
      <c r="GJ187" s="202"/>
      <c r="GK187" s="202"/>
      <c r="GL187" s="202"/>
      <c r="GM187" s="202"/>
      <c r="GN187" s="202"/>
      <c r="GO187" s="202"/>
      <c r="GP187" s="202"/>
      <c r="GQ187" s="202"/>
      <c r="GR187" s="202"/>
      <c r="GS187" s="202"/>
      <c r="GT187" s="202"/>
      <c r="GU187" s="202"/>
      <c r="GV187" s="202"/>
      <c r="GW187" s="202"/>
      <c r="GX187" s="202"/>
      <c r="GY187" s="202"/>
      <c r="GZ187" s="202"/>
      <c r="HA187" s="202"/>
      <c r="HB187" s="202"/>
      <c r="HC187" s="202"/>
      <c r="HD187" s="202"/>
      <c r="HE187" s="202"/>
      <c r="HF187" s="202"/>
      <c r="HG187" s="202"/>
      <c r="HH187" s="202"/>
      <c r="HI187" s="202"/>
      <c r="HJ187" s="202"/>
      <c r="HK187" s="202"/>
      <c r="HL187" s="202"/>
      <c r="HM187" s="154"/>
      <c r="HN187" s="154"/>
      <c r="HO187" s="154"/>
      <c r="HP187" s="154"/>
      <c r="HQ187" s="154"/>
      <c r="HR187" s="154"/>
      <c r="HS187" s="154"/>
      <c r="HT187" s="154"/>
      <c r="HU187" s="154"/>
      <c r="HV187" s="154"/>
      <c r="HW187" s="166"/>
    </row>
    <row r="188" spans="1:231">
      <c r="A188" s="145">
        <f t="shared" si="52"/>
        <v>44492</v>
      </c>
      <c r="B188" s="219">
        <f>'Age&amp;Sex by occurrence date'!$AVR22</f>
        <v>13823</v>
      </c>
      <c r="C188" s="219">
        <v>11310</v>
      </c>
      <c r="D188" s="219">
        <v>11310</v>
      </c>
      <c r="E188" s="219">
        <v>11310</v>
      </c>
      <c r="F188" s="219">
        <v>11310</v>
      </c>
      <c r="G188" s="219">
        <v>11310</v>
      </c>
      <c r="H188" s="219">
        <v>11310</v>
      </c>
      <c r="I188" s="219">
        <v>11310</v>
      </c>
      <c r="J188" s="219">
        <v>11310</v>
      </c>
      <c r="K188" s="219">
        <v>11310</v>
      </c>
      <c r="L188" s="219">
        <v>11310</v>
      </c>
      <c r="M188" s="219">
        <v>11310</v>
      </c>
      <c r="N188" s="219">
        <v>11310</v>
      </c>
      <c r="O188" s="219">
        <v>11310</v>
      </c>
      <c r="P188" s="219">
        <v>11310</v>
      </c>
      <c r="Q188" s="219">
        <v>11309</v>
      </c>
      <c r="R188" s="219">
        <v>11309</v>
      </c>
      <c r="S188" s="219">
        <v>11309</v>
      </c>
      <c r="T188" s="219">
        <v>11305</v>
      </c>
      <c r="U188" s="219">
        <v>11305</v>
      </c>
      <c r="V188" s="219">
        <v>11304</v>
      </c>
      <c r="W188" s="219">
        <v>11304</v>
      </c>
      <c r="X188" s="219">
        <v>11304</v>
      </c>
      <c r="Y188" s="219">
        <v>11303</v>
      </c>
      <c r="Z188" s="219">
        <v>11298</v>
      </c>
      <c r="AA188" s="219">
        <v>11221</v>
      </c>
      <c r="AB188" s="219">
        <v>11079</v>
      </c>
      <c r="AC188" s="219">
        <v>11079</v>
      </c>
      <c r="AD188" s="219">
        <v>11079</v>
      </c>
      <c r="AE188" s="219">
        <v>11077</v>
      </c>
      <c r="AF188" s="219">
        <v>11077</v>
      </c>
      <c r="AG188" s="219">
        <v>11077</v>
      </c>
      <c r="AH188" s="219">
        <v>11077</v>
      </c>
      <c r="AI188" s="219">
        <v>11077</v>
      </c>
      <c r="AJ188" s="219">
        <v>11077</v>
      </c>
      <c r="AK188" s="219">
        <v>11077</v>
      </c>
      <c r="AL188" s="219">
        <v>11077</v>
      </c>
      <c r="AM188" s="219">
        <v>11077</v>
      </c>
      <c r="AN188" s="219">
        <v>11077</v>
      </c>
      <c r="AO188" s="219">
        <v>11077</v>
      </c>
      <c r="AP188" s="219">
        <v>11077</v>
      </c>
      <c r="AQ188" s="219">
        <v>11077</v>
      </c>
      <c r="AR188" s="219">
        <v>11077</v>
      </c>
      <c r="AS188" s="219">
        <v>11077</v>
      </c>
      <c r="AT188" s="219">
        <v>11077</v>
      </c>
      <c r="AU188" s="219">
        <v>11077</v>
      </c>
      <c r="AV188" s="219">
        <v>11077</v>
      </c>
      <c r="AW188" s="219">
        <v>11077</v>
      </c>
      <c r="AX188" s="219">
        <v>11077</v>
      </c>
      <c r="AY188" s="219">
        <v>11077</v>
      </c>
      <c r="AZ188" s="219">
        <v>11077</v>
      </c>
      <c r="BA188" s="219">
        <v>11077</v>
      </c>
      <c r="BB188" s="219">
        <v>11077</v>
      </c>
      <c r="BC188" s="219">
        <v>11077</v>
      </c>
      <c r="BD188" s="219">
        <v>11077</v>
      </c>
      <c r="BE188" s="219">
        <v>11077</v>
      </c>
      <c r="BF188" s="219">
        <v>11077</v>
      </c>
      <c r="BG188" s="219">
        <v>11077</v>
      </c>
      <c r="BH188" s="219">
        <v>11077</v>
      </c>
      <c r="BI188" s="219">
        <v>11077</v>
      </c>
      <c r="BJ188" s="219">
        <v>11077</v>
      </c>
      <c r="BK188" s="219">
        <v>11077</v>
      </c>
      <c r="BL188" s="219">
        <v>11077</v>
      </c>
      <c r="BM188" s="219">
        <v>11077</v>
      </c>
      <c r="BN188" s="219">
        <v>11077</v>
      </c>
      <c r="BO188" s="219">
        <v>11077</v>
      </c>
      <c r="BP188" s="219">
        <v>11077</v>
      </c>
      <c r="BQ188" s="219">
        <v>11077</v>
      </c>
      <c r="BR188" s="219">
        <v>11077</v>
      </c>
      <c r="BS188" s="219">
        <v>11077</v>
      </c>
      <c r="BT188" s="219">
        <v>11077</v>
      </c>
      <c r="BU188" s="219">
        <v>11077</v>
      </c>
      <c r="BV188" s="219">
        <v>11077</v>
      </c>
      <c r="BW188" s="219">
        <v>11077</v>
      </c>
      <c r="BX188" s="219">
        <v>11077</v>
      </c>
      <c r="BY188" s="219">
        <v>11077</v>
      </c>
      <c r="BZ188" s="219">
        <v>11077</v>
      </c>
      <c r="CA188" s="219">
        <v>11077</v>
      </c>
      <c r="CB188" s="219">
        <v>11077</v>
      </c>
      <c r="CC188" s="219">
        <v>11077</v>
      </c>
      <c r="CD188" s="219">
        <v>11077</v>
      </c>
      <c r="CE188" s="219">
        <v>11077</v>
      </c>
      <c r="CF188" s="219">
        <v>11077</v>
      </c>
      <c r="CG188" s="219">
        <v>11077</v>
      </c>
      <c r="CH188" s="219">
        <v>11077</v>
      </c>
      <c r="CI188" s="219">
        <v>11077</v>
      </c>
      <c r="CJ188" s="219">
        <v>11077</v>
      </c>
      <c r="CK188" s="219">
        <v>11077</v>
      </c>
      <c r="CL188" s="219">
        <v>11077</v>
      </c>
      <c r="CM188" s="219">
        <v>11077</v>
      </c>
      <c r="CN188" s="219">
        <v>11077</v>
      </c>
      <c r="CO188" s="219">
        <v>11077</v>
      </c>
      <c r="CP188" s="219">
        <v>11077</v>
      </c>
      <c r="CQ188" s="219">
        <v>11077</v>
      </c>
      <c r="CR188" s="219">
        <v>11077</v>
      </c>
      <c r="CS188" s="219">
        <v>11077</v>
      </c>
      <c r="CT188" s="219">
        <v>11077</v>
      </c>
      <c r="CU188" s="219">
        <v>11077</v>
      </c>
      <c r="CV188" s="219">
        <v>11077</v>
      </c>
      <c r="CW188" s="219">
        <v>11077</v>
      </c>
      <c r="CX188" s="219">
        <v>11077</v>
      </c>
      <c r="CY188" s="219">
        <v>11077</v>
      </c>
      <c r="CZ188" s="219">
        <v>11077</v>
      </c>
      <c r="DA188" s="219">
        <v>11077</v>
      </c>
      <c r="DB188" s="219">
        <v>11077</v>
      </c>
      <c r="DC188" s="219">
        <v>11077</v>
      </c>
      <c r="DD188" s="219">
        <v>11077</v>
      </c>
      <c r="DE188" s="219">
        <v>11077</v>
      </c>
      <c r="DF188" s="219">
        <v>11077</v>
      </c>
      <c r="DG188" s="219">
        <v>11076</v>
      </c>
      <c r="DH188" s="219">
        <v>11076</v>
      </c>
      <c r="DI188" s="219">
        <v>11076</v>
      </c>
      <c r="DJ188" s="219">
        <v>11076</v>
      </c>
      <c r="DK188" s="219">
        <v>11076</v>
      </c>
      <c r="DL188" s="219">
        <v>11076</v>
      </c>
      <c r="DM188" s="219">
        <v>11079</v>
      </c>
      <c r="DN188" s="219">
        <v>11079</v>
      </c>
      <c r="DO188" s="219">
        <v>11079</v>
      </c>
      <c r="DP188" s="219">
        <v>11079</v>
      </c>
      <c r="DQ188" s="219">
        <v>11079</v>
      </c>
      <c r="DR188" s="219">
        <v>11079</v>
      </c>
      <c r="DS188" s="219">
        <v>11079</v>
      </c>
      <c r="DT188" s="219">
        <v>11048</v>
      </c>
      <c r="DU188" s="219">
        <v>11039</v>
      </c>
      <c r="DV188" s="219">
        <v>11039</v>
      </c>
      <c r="DW188" s="219">
        <v>11049</v>
      </c>
      <c r="DX188" s="219">
        <v>11048</v>
      </c>
      <c r="DY188" s="219">
        <v>11039</v>
      </c>
      <c r="DZ188" s="219">
        <v>11039</v>
      </c>
      <c r="EA188" s="219">
        <v>11031</v>
      </c>
      <c r="EB188" s="219">
        <v>11031</v>
      </c>
      <c r="EC188" s="219">
        <v>11031</v>
      </c>
      <c r="ED188" s="219">
        <v>11031</v>
      </c>
      <c r="EE188" s="219">
        <v>11031</v>
      </c>
      <c r="EF188" s="219">
        <v>11031</v>
      </c>
      <c r="EG188" s="219">
        <v>11031</v>
      </c>
      <c r="EH188" s="219">
        <v>11031</v>
      </c>
      <c r="EI188" s="219">
        <v>11031</v>
      </c>
      <c r="EJ188" s="219">
        <v>11031</v>
      </c>
      <c r="EK188" s="219">
        <v>11031</v>
      </c>
      <c r="EL188" s="219">
        <v>11031</v>
      </c>
      <c r="EM188" s="219">
        <v>11030</v>
      </c>
      <c r="EN188" s="231">
        <v>11030</v>
      </c>
      <c r="EO188" s="232">
        <v>11030</v>
      </c>
      <c r="EP188" s="228">
        <v>11029</v>
      </c>
      <c r="EQ188" s="166">
        <v>11029</v>
      </c>
      <c r="ER188" s="166">
        <v>11026</v>
      </c>
      <c r="ES188" s="166">
        <v>11026</v>
      </c>
      <c r="ET188" s="166">
        <v>11026</v>
      </c>
      <c r="EU188" s="166">
        <v>11026</v>
      </c>
      <c r="EV188" s="154">
        <v>11018</v>
      </c>
      <c r="EW188" s="166">
        <v>11017</v>
      </c>
      <c r="EX188" s="166">
        <v>11017</v>
      </c>
      <c r="EY188" s="166">
        <v>11017</v>
      </c>
      <c r="EZ188" s="166">
        <v>11017</v>
      </c>
      <c r="FA188" s="166">
        <v>11017</v>
      </c>
      <c r="FB188" s="154">
        <v>11015</v>
      </c>
      <c r="FC188" s="154">
        <v>11014</v>
      </c>
      <c r="FD188" s="154">
        <v>11011</v>
      </c>
      <c r="FE188" s="166">
        <v>11006</v>
      </c>
      <c r="FF188" s="166">
        <v>10996</v>
      </c>
      <c r="FG188" s="166"/>
      <c r="FH188" s="154"/>
      <c r="FI188" s="202"/>
      <c r="FJ188" s="202"/>
      <c r="FK188" s="202"/>
      <c r="FL188" s="202"/>
      <c r="FM188" s="202"/>
      <c r="FN188" s="202"/>
      <c r="FO188" s="202"/>
      <c r="FP188" s="202"/>
      <c r="FQ188" s="202"/>
      <c r="FR188" s="202"/>
      <c r="FS188" s="202"/>
      <c r="FT188" s="202"/>
      <c r="FU188" s="202"/>
      <c r="FV188" s="202"/>
      <c r="FW188" s="202"/>
      <c r="FX188" s="202"/>
      <c r="FY188" s="202"/>
      <c r="FZ188" s="202"/>
      <c r="GA188" s="202"/>
      <c r="GB188" s="202"/>
      <c r="GC188" s="202"/>
      <c r="GD188" s="202"/>
      <c r="GE188" s="202"/>
      <c r="GF188" s="202"/>
      <c r="GG188" s="202"/>
      <c r="GH188" s="202"/>
      <c r="GI188" s="202"/>
      <c r="GJ188" s="202"/>
      <c r="GK188" s="202"/>
      <c r="GL188" s="202"/>
      <c r="GM188" s="202"/>
      <c r="GN188" s="202"/>
      <c r="GO188" s="202"/>
      <c r="GP188" s="202"/>
      <c r="GQ188" s="202"/>
      <c r="GR188" s="202"/>
      <c r="GS188" s="202"/>
      <c r="GT188" s="202"/>
      <c r="GU188" s="202"/>
      <c r="GV188" s="202"/>
      <c r="GW188" s="202"/>
      <c r="GX188" s="202"/>
      <c r="GY188" s="202"/>
      <c r="GZ188" s="202"/>
      <c r="HA188" s="202"/>
      <c r="HB188" s="202"/>
      <c r="HC188" s="202"/>
      <c r="HD188" s="202"/>
      <c r="HE188" s="202"/>
      <c r="HF188" s="202"/>
      <c r="HG188" s="202"/>
      <c r="HH188" s="202"/>
      <c r="HI188" s="202"/>
      <c r="HJ188" s="202"/>
      <c r="HK188" s="202"/>
      <c r="HL188" s="202"/>
      <c r="HM188" s="154"/>
      <c r="HN188" s="154"/>
      <c r="HO188" s="154"/>
      <c r="HP188" s="154"/>
      <c r="HQ188" s="154"/>
      <c r="HR188" s="154"/>
      <c r="HS188" s="154"/>
      <c r="HT188" s="154"/>
      <c r="HU188" s="154"/>
      <c r="HV188" s="154"/>
      <c r="HW188" s="166"/>
    </row>
    <row r="189" spans="1:231">
      <c r="A189" s="145">
        <f t="shared" si="52"/>
        <v>44491</v>
      </c>
      <c r="B189" s="219">
        <f>'Age&amp;Sex by occurrence date'!$AVY22</f>
        <v>13806</v>
      </c>
      <c r="C189" s="219">
        <v>11297</v>
      </c>
      <c r="D189" s="219">
        <v>11297</v>
      </c>
      <c r="E189" s="219">
        <v>11297</v>
      </c>
      <c r="F189" s="219">
        <v>11297</v>
      </c>
      <c r="G189" s="219">
        <v>11297</v>
      </c>
      <c r="H189" s="219">
        <v>11297</v>
      </c>
      <c r="I189" s="219">
        <v>11297</v>
      </c>
      <c r="J189" s="219">
        <v>11297</v>
      </c>
      <c r="K189" s="219">
        <v>11297</v>
      </c>
      <c r="L189" s="219">
        <v>11297</v>
      </c>
      <c r="M189" s="219">
        <v>11297</v>
      </c>
      <c r="N189" s="219">
        <v>11297</v>
      </c>
      <c r="O189" s="219">
        <v>11297</v>
      </c>
      <c r="P189" s="219">
        <v>11297</v>
      </c>
      <c r="Q189" s="219">
        <v>11296</v>
      </c>
      <c r="R189" s="219">
        <v>11296</v>
      </c>
      <c r="S189" s="219">
        <v>11296</v>
      </c>
      <c r="T189" s="219">
        <v>11292</v>
      </c>
      <c r="U189" s="219">
        <v>11292</v>
      </c>
      <c r="V189" s="219">
        <v>11291</v>
      </c>
      <c r="W189" s="219">
        <v>11291</v>
      </c>
      <c r="X189" s="219">
        <v>11291</v>
      </c>
      <c r="Y189" s="219">
        <v>11290</v>
      </c>
      <c r="Z189" s="219">
        <v>11285</v>
      </c>
      <c r="AA189" s="219">
        <v>11208</v>
      </c>
      <c r="AB189" s="219">
        <v>11068</v>
      </c>
      <c r="AC189" s="219">
        <v>11068</v>
      </c>
      <c r="AD189" s="219">
        <v>11068</v>
      </c>
      <c r="AE189" s="219">
        <v>11066</v>
      </c>
      <c r="AF189" s="219">
        <v>11066</v>
      </c>
      <c r="AG189" s="219">
        <v>11066</v>
      </c>
      <c r="AH189" s="219">
        <v>11066</v>
      </c>
      <c r="AI189" s="219">
        <v>11066</v>
      </c>
      <c r="AJ189" s="219">
        <v>11066</v>
      </c>
      <c r="AK189" s="219">
        <v>11066</v>
      </c>
      <c r="AL189" s="219">
        <v>11066</v>
      </c>
      <c r="AM189" s="219">
        <v>11066</v>
      </c>
      <c r="AN189" s="219">
        <v>11066</v>
      </c>
      <c r="AO189" s="219">
        <v>11066</v>
      </c>
      <c r="AP189" s="219">
        <v>11066</v>
      </c>
      <c r="AQ189" s="219">
        <v>11066</v>
      </c>
      <c r="AR189" s="219">
        <v>11066</v>
      </c>
      <c r="AS189" s="219">
        <v>11066</v>
      </c>
      <c r="AT189" s="219">
        <v>11066</v>
      </c>
      <c r="AU189" s="219">
        <v>11066</v>
      </c>
      <c r="AV189" s="219">
        <v>11066</v>
      </c>
      <c r="AW189" s="219">
        <v>11066</v>
      </c>
      <c r="AX189" s="219">
        <v>11066</v>
      </c>
      <c r="AY189" s="219">
        <v>11066</v>
      </c>
      <c r="AZ189" s="219">
        <v>11066</v>
      </c>
      <c r="BA189" s="219">
        <v>11066</v>
      </c>
      <c r="BB189" s="219">
        <v>11066</v>
      </c>
      <c r="BC189" s="219">
        <v>11066</v>
      </c>
      <c r="BD189" s="219">
        <v>11066</v>
      </c>
      <c r="BE189" s="219">
        <v>11066</v>
      </c>
      <c r="BF189" s="219">
        <v>11066</v>
      </c>
      <c r="BG189" s="219">
        <v>11066</v>
      </c>
      <c r="BH189" s="219">
        <v>11066</v>
      </c>
      <c r="BI189" s="219">
        <v>11066</v>
      </c>
      <c r="BJ189" s="219">
        <v>11066</v>
      </c>
      <c r="BK189" s="219">
        <v>11066</v>
      </c>
      <c r="BL189" s="219">
        <v>11066</v>
      </c>
      <c r="BM189" s="219">
        <v>11066</v>
      </c>
      <c r="BN189" s="219">
        <v>11066</v>
      </c>
      <c r="BO189" s="219">
        <v>11066</v>
      </c>
      <c r="BP189" s="219">
        <v>11066</v>
      </c>
      <c r="BQ189" s="219">
        <v>11066</v>
      </c>
      <c r="BR189" s="219">
        <v>11066</v>
      </c>
      <c r="BS189" s="219">
        <v>11066</v>
      </c>
      <c r="BT189" s="219">
        <v>11066</v>
      </c>
      <c r="BU189" s="219">
        <v>11066</v>
      </c>
      <c r="BV189" s="219">
        <v>11066</v>
      </c>
      <c r="BW189" s="219">
        <v>11066</v>
      </c>
      <c r="BX189" s="219">
        <v>11066</v>
      </c>
      <c r="BY189" s="219">
        <v>11066</v>
      </c>
      <c r="BZ189" s="219">
        <v>11066</v>
      </c>
      <c r="CA189" s="219">
        <v>11066</v>
      </c>
      <c r="CB189" s="219">
        <v>11066</v>
      </c>
      <c r="CC189" s="219">
        <v>11066</v>
      </c>
      <c r="CD189" s="219">
        <v>11066</v>
      </c>
      <c r="CE189" s="219">
        <v>11066</v>
      </c>
      <c r="CF189" s="219">
        <v>11066</v>
      </c>
      <c r="CG189" s="219">
        <v>11066</v>
      </c>
      <c r="CH189" s="219">
        <v>11066</v>
      </c>
      <c r="CI189" s="219">
        <v>11066</v>
      </c>
      <c r="CJ189" s="219">
        <v>11066</v>
      </c>
      <c r="CK189" s="219">
        <v>11066</v>
      </c>
      <c r="CL189" s="219">
        <v>11066</v>
      </c>
      <c r="CM189" s="219">
        <v>11066</v>
      </c>
      <c r="CN189" s="219">
        <v>11066</v>
      </c>
      <c r="CO189" s="219">
        <v>11066</v>
      </c>
      <c r="CP189" s="219">
        <v>11066</v>
      </c>
      <c r="CQ189" s="219">
        <v>11066</v>
      </c>
      <c r="CR189" s="219">
        <v>11066</v>
      </c>
      <c r="CS189" s="219">
        <v>11066</v>
      </c>
      <c r="CT189" s="219">
        <v>11066</v>
      </c>
      <c r="CU189" s="219">
        <v>11066</v>
      </c>
      <c r="CV189" s="219">
        <v>11066</v>
      </c>
      <c r="CW189" s="219">
        <v>11066</v>
      </c>
      <c r="CX189" s="219">
        <v>11066</v>
      </c>
      <c r="CY189" s="219">
        <v>11066</v>
      </c>
      <c r="CZ189" s="219">
        <v>11066</v>
      </c>
      <c r="DA189" s="219">
        <v>11066</v>
      </c>
      <c r="DB189" s="219">
        <v>11066</v>
      </c>
      <c r="DC189" s="219">
        <v>11066</v>
      </c>
      <c r="DD189" s="219">
        <v>11066</v>
      </c>
      <c r="DE189" s="219">
        <v>11066</v>
      </c>
      <c r="DF189" s="219">
        <v>11066</v>
      </c>
      <c r="DG189" s="219">
        <v>11065</v>
      </c>
      <c r="DH189" s="219">
        <v>11065</v>
      </c>
      <c r="DI189" s="219">
        <v>11065</v>
      </c>
      <c r="DJ189" s="219">
        <v>11065</v>
      </c>
      <c r="DK189" s="219">
        <v>11065</v>
      </c>
      <c r="DL189" s="219">
        <v>11065</v>
      </c>
      <c r="DM189" s="219">
        <v>11068</v>
      </c>
      <c r="DN189" s="219">
        <v>11068</v>
      </c>
      <c r="DO189" s="219">
        <v>11068</v>
      </c>
      <c r="DP189" s="219">
        <v>11068</v>
      </c>
      <c r="DQ189" s="219">
        <v>11068</v>
      </c>
      <c r="DR189" s="219">
        <v>11068</v>
      </c>
      <c r="DS189" s="219">
        <v>11068</v>
      </c>
      <c r="DT189" s="219">
        <v>11037</v>
      </c>
      <c r="DU189" s="219">
        <v>11028</v>
      </c>
      <c r="DV189" s="219">
        <v>11028</v>
      </c>
      <c r="DW189" s="219">
        <v>11038</v>
      </c>
      <c r="DX189" s="219">
        <v>11037</v>
      </c>
      <c r="DY189" s="219">
        <v>11028</v>
      </c>
      <c r="DZ189" s="219">
        <v>11028</v>
      </c>
      <c r="EA189" s="219">
        <v>11020</v>
      </c>
      <c r="EB189" s="219">
        <v>11020</v>
      </c>
      <c r="EC189" s="219">
        <v>11020</v>
      </c>
      <c r="ED189" s="219">
        <v>11020</v>
      </c>
      <c r="EE189" s="219">
        <v>11020</v>
      </c>
      <c r="EF189" s="219">
        <v>11020</v>
      </c>
      <c r="EG189" s="219">
        <v>11020</v>
      </c>
      <c r="EH189" s="219">
        <v>11020</v>
      </c>
      <c r="EI189" s="219">
        <v>11020</v>
      </c>
      <c r="EJ189" s="219">
        <v>11020</v>
      </c>
      <c r="EK189" s="219">
        <v>11020</v>
      </c>
      <c r="EL189" s="219">
        <v>11020</v>
      </c>
      <c r="EM189" s="219">
        <v>11019</v>
      </c>
      <c r="EN189" s="231">
        <v>11019</v>
      </c>
      <c r="EO189" s="232">
        <v>11019</v>
      </c>
      <c r="EP189" s="227">
        <v>11019</v>
      </c>
      <c r="EQ189" s="154">
        <v>11019</v>
      </c>
      <c r="ER189" s="154">
        <v>11016</v>
      </c>
      <c r="ES189" s="154">
        <v>11016</v>
      </c>
      <c r="ET189" s="154">
        <v>11016</v>
      </c>
      <c r="EU189" s="154">
        <v>11016</v>
      </c>
      <c r="EV189" s="154">
        <v>11008</v>
      </c>
      <c r="EW189" s="154">
        <v>11008</v>
      </c>
      <c r="EX189" s="154">
        <v>11008</v>
      </c>
      <c r="EY189" s="154">
        <v>11008</v>
      </c>
      <c r="EZ189" s="154">
        <v>11008</v>
      </c>
      <c r="FA189" s="154">
        <v>11008</v>
      </c>
      <c r="FB189" s="166">
        <v>11006</v>
      </c>
      <c r="FC189" s="154">
        <v>11006</v>
      </c>
      <c r="FD189" s="154">
        <v>11003</v>
      </c>
      <c r="FE189" s="166">
        <v>10999</v>
      </c>
      <c r="FF189" s="154">
        <v>10995</v>
      </c>
      <c r="FG189" s="154">
        <v>10995</v>
      </c>
      <c r="FH189" s="166"/>
      <c r="FI189" s="154"/>
      <c r="FJ189" s="202"/>
      <c r="FK189" s="202"/>
      <c r="FL189" s="202"/>
      <c r="FM189" s="202"/>
      <c r="FN189" s="202"/>
      <c r="FO189" s="202"/>
      <c r="FP189" s="202"/>
      <c r="FQ189" s="202"/>
      <c r="FR189" s="202"/>
      <c r="FS189" s="202"/>
      <c r="FT189" s="202"/>
      <c r="FU189" s="202"/>
      <c r="FV189" s="202"/>
      <c r="FW189" s="202"/>
      <c r="FX189" s="202"/>
      <c r="FY189" s="202"/>
      <c r="FZ189" s="202"/>
      <c r="GA189" s="202"/>
      <c r="GB189" s="202"/>
      <c r="GC189" s="202"/>
      <c r="GD189" s="202"/>
      <c r="GE189" s="202"/>
      <c r="GF189" s="202"/>
      <c r="GG189" s="202"/>
      <c r="GH189" s="202"/>
      <c r="GI189" s="202"/>
      <c r="GJ189" s="202"/>
      <c r="GK189" s="202"/>
      <c r="GL189" s="202"/>
      <c r="GM189" s="202"/>
      <c r="GN189" s="202"/>
      <c r="GO189" s="202"/>
      <c r="GP189" s="202"/>
      <c r="GQ189" s="202"/>
      <c r="GR189" s="202"/>
      <c r="GS189" s="202"/>
      <c r="GT189" s="202"/>
      <c r="GU189" s="202"/>
      <c r="GV189" s="202"/>
      <c r="GW189" s="202"/>
      <c r="GX189" s="202"/>
      <c r="GY189" s="202"/>
      <c r="GZ189" s="202"/>
      <c r="HA189" s="202"/>
      <c r="HB189" s="202"/>
      <c r="HC189" s="202"/>
      <c r="HD189" s="202"/>
      <c r="HE189" s="202"/>
      <c r="HF189" s="202"/>
      <c r="HG189" s="202"/>
      <c r="HH189" s="202"/>
      <c r="HI189" s="202"/>
      <c r="HJ189" s="202"/>
      <c r="HK189" s="202"/>
      <c r="HL189" s="202"/>
      <c r="HM189" s="154"/>
      <c r="HN189" s="154"/>
      <c r="HO189" s="154"/>
      <c r="HP189" s="154"/>
      <c r="HQ189" s="154"/>
      <c r="HR189" s="154"/>
      <c r="HS189" s="154"/>
      <c r="HT189" s="154"/>
      <c r="HU189" s="154"/>
      <c r="HV189" s="154"/>
      <c r="HW189" s="166"/>
    </row>
    <row r="190" spans="1:231">
      <c r="A190" s="145">
        <f t="shared" si="52"/>
        <v>44490</v>
      </c>
      <c r="B190" s="219">
        <f>'Age&amp;Sex by occurrence date'!$AWF22</f>
        <v>13788</v>
      </c>
      <c r="C190" s="219">
        <v>11286</v>
      </c>
      <c r="D190" s="219">
        <v>11286</v>
      </c>
      <c r="E190" s="219">
        <v>11286</v>
      </c>
      <c r="F190" s="219">
        <v>11286</v>
      </c>
      <c r="G190" s="219">
        <v>11286</v>
      </c>
      <c r="H190" s="219">
        <v>11286</v>
      </c>
      <c r="I190" s="219">
        <v>11286</v>
      </c>
      <c r="J190" s="219">
        <v>11286</v>
      </c>
      <c r="K190" s="219">
        <v>11286</v>
      </c>
      <c r="L190" s="219">
        <v>11286</v>
      </c>
      <c r="M190" s="219">
        <v>11286</v>
      </c>
      <c r="N190" s="219">
        <v>11286</v>
      </c>
      <c r="O190" s="219">
        <v>11286</v>
      </c>
      <c r="P190" s="219">
        <v>11286</v>
      </c>
      <c r="Q190" s="219">
        <v>11285</v>
      </c>
      <c r="R190" s="219">
        <v>11285</v>
      </c>
      <c r="S190" s="219">
        <v>11285</v>
      </c>
      <c r="T190" s="219">
        <v>11282</v>
      </c>
      <c r="U190" s="219">
        <v>11282</v>
      </c>
      <c r="V190" s="219">
        <v>11281</v>
      </c>
      <c r="W190" s="219">
        <v>11281</v>
      </c>
      <c r="X190" s="219">
        <v>11281</v>
      </c>
      <c r="Y190" s="219">
        <v>11280</v>
      </c>
      <c r="Z190" s="219">
        <v>11275</v>
      </c>
      <c r="AA190" s="219">
        <v>11198</v>
      </c>
      <c r="AB190" s="219">
        <v>11060</v>
      </c>
      <c r="AC190" s="219">
        <v>11060</v>
      </c>
      <c r="AD190" s="219">
        <v>11060</v>
      </c>
      <c r="AE190" s="219">
        <v>11058</v>
      </c>
      <c r="AF190" s="219">
        <v>11058</v>
      </c>
      <c r="AG190" s="219">
        <v>11058</v>
      </c>
      <c r="AH190" s="219">
        <v>11058</v>
      </c>
      <c r="AI190" s="219">
        <v>11058</v>
      </c>
      <c r="AJ190" s="219">
        <v>11058</v>
      </c>
      <c r="AK190" s="219">
        <v>11058</v>
      </c>
      <c r="AL190" s="219">
        <v>11058</v>
      </c>
      <c r="AM190" s="219">
        <v>11058</v>
      </c>
      <c r="AN190" s="219">
        <v>11058</v>
      </c>
      <c r="AO190" s="219">
        <v>11058</v>
      </c>
      <c r="AP190" s="219">
        <v>11058</v>
      </c>
      <c r="AQ190" s="219">
        <v>11058</v>
      </c>
      <c r="AR190" s="219">
        <v>11058</v>
      </c>
      <c r="AS190" s="219">
        <v>11058</v>
      </c>
      <c r="AT190" s="219">
        <v>11058</v>
      </c>
      <c r="AU190" s="219">
        <v>11058</v>
      </c>
      <c r="AV190" s="219">
        <v>11058</v>
      </c>
      <c r="AW190" s="219">
        <v>11058</v>
      </c>
      <c r="AX190" s="219">
        <v>11058</v>
      </c>
      <c r="AY190" s="219">
        <v>11058</v>
      </c>
      <c r="AZ190" s="219">
        <v>11058</v>
      </c>
      <c r="BA190" s="219">
        <v>11058</v>
      </c>
      <c r="BB190" s="219">
        <v>11058</v>
      </c>
      <c r="BC190" s="219">
        <v>11058</v>
      </c>
      <c r="BD190" s="219">
        <v>11058</v>
      </c>
      <c r="BE190" s="219">
        <v>11058</v>
      </c>
      <c r="BF190" s="219">
        <v>11058</v>
      </c>
      <c r="BG190" s="219">
        <v>11058</v>
      </c>
      <c r="BH190" s="219">
        <v>11058</v>
      </c>
      <c r="BI190" s="219">
        <v>11058</v>
      </c>
      <c r="BJ190" s="219">
        <v>11058</v>
      </c>
      <c r="BK190" s="219">
        <v>11058</v>
      </c>
      <c r="BL190" s="219">
        <v>11058</v>
      </c>
      <c r="BM190" s="219">
        <v>11058</v>
      </c>
      <c r="BN190" s="219">
        <v>11058</v>
      </c>
      <c r="BO190" s="219">
        <v>11058</v>
      </c>
      <c r="BP190" s="219">
        <v>11058</v>
      </c>
      <c r="BQ190" s="219">
        <v>11058</v>
      </c>
      <c r="BR190" s="219">
        <v>11058</v>
      </c>
      <c r="BS190" s="219">
        <v>11058</v>
      </c>
      <c r="BT190" s="219">
        <v>11058</v>
      </c>
      <c r="BU190" s="219">
        <v>11058</v>
      </c>
      <c r="BV190" s="219">
        <v>11058</v>
      </c>
      <c r="BW190" s="219">
        <v>11058</v>
      </c>
      <c r="BX190" s="219">
        <v>11058</v>
      </c>
      <c r="BY190" s="219">
        <v>11058</v>
      </c>
      <c r="BZ190" s="219">
        <v>11058</v>
      </c>
      <c r="CA190" s="219">
        <v>11058</v>
      </c>
      <c r="CB190" s="219">
        <v>11058</v>
      </c>
      <c r="CC190" s="219">
        <v>11058</v>
      </c>
      <c r="CD190" s="219">
        <v>11058</v>
      </c>
      <c r="CE190" s="219">
        <v>11058</v>
      </c>
      <c r="CF190" s="219">
        <v>11058</v>
      </c>
      <c r="CG190" s="219">
        <v>11058</v>
      </c>
      <c r="CH190" s="219">
        <v>11058</v>
      </c>
      <c r="CI190" s="219">
        <v>11058</v>
      </c>
      <c r="CJ190" s="219">
        <v>11058</v>
      </c>
      <c r="CK190" s="219">
        <v>11058</v>
      </c>
      <c r="CL190" s="219">
        <v>11058</v>
      </c>
      <c r="CM190" s="219">
        <v>11058</v>
      </c>
      <c r="CN190" s="219">
        <v>11058</v>
      </c>
      <c r="CO190" s="219">
        <v>11058</v>
      </c>
      <c r="CP190" s="219">
        <v>11058</v>
      </c>
      <c r="CQ190" s="219">
        <v>11058</v>
      </c>
      <c r="CR190" s="219">
        <v>11058</v>
      </c>
      <c r="CS190" s="219">
        <v>11058</v>
      </c>
      <c r="CT190" s="219">
        <v>11058</v>
      </c>
      <c r="CU190" s="219">
        <v>11058</v>
      </c>
      <c r="CV190" s="219">
        <v>11058</v>
      </c>
      <c r="CW190" s="219">
        <v>11058</v>
      </c>
      <c r="CX190" s="219">
        <v>11058</v>
      </c>
      <c r="CY190" s="219">
        <v>11058</v>
      </c>
      <c r="CZ190" s="219">
        <v>11058</v>
      </c>
      <c r="DA190" s="219">
        <v>11058</v>
      </c>
      <c r="DB190" s="219">
        <v>11058</v>
      </c>
      <c r="DC190" s="219">
        <v>11058</v>
      </c>
      <c r="DD190" s="219">
        <v>11058</v>
      </c>
      <c r="DE190" s="219">
        <v>11058</v>
      </c>
      <c r="DF190" s="219">
        <v>11058</v>
      </c>
      <c r="DG190" s="219">
        <v>11057</v>
      </c>
      <c r="DH190" s="219">
        <v>11057</v>
      </c>
      <c r="DI190" s="219">
        <v>11057</v>
      </c>
      <c r="DJ190" s="219">
        <v>11057</v>
      </c>
      <c r="DK190" s="219">
        <v>11057</v>
      </c>
      <c r="DL190" s="219">
        <v>11057</v>
      </c>
      <c r="DM190" s="219">
        <v>11060</v>
      </c>
      <c r="DN190" s="219">
        <v>11060</v>
      </c>
      <c r="DO190" s="219">
        <v>11060</v>
      </c>
      <c r="DP190" s="219">
        <v>11060</v>
      </c>
      <c r="DQ190" s="219">
        <v>11060</v>
      </c>
      <c r="DR190" s="219">
        <v>11060</v>
      </c>
      <c r="DS190" s="219">
        <v>11060</v>
      </c>
      <c r="DT190" s="219">
        <v>11029</v>
      </c>
      <c r="DU190" s="219">
        <v>11020</v>
      </c>
      <c r="DV190" s="219">
        <v>11020</v>
      </c>
      <c r="DW190" s="219">
        <v>11030</v>
      </c>
      <c r="DX190" s="219">
        <v>11029</v>
      </c>
      <c r="DY190" s="219">
        <v>11020</v>
      </c>
      <c r="DZ190" s="219">
        <v>11020</v>
      </c>
      <c r="EA190" s="219">
        <v>11012</v>
      </c>
      <c r="EB190" s="219">
        <v>11012</v>
      </c>
      <c r="EC190" s="219">
        <v>11012</v>
      </c>
      <c r="ED190" s="219">
        <v>11012</v>
      </c>
      <c r="EE190" s="219">
        <v>11012</v>
      </c>
      <c r="EF190" s="219">
        <v>11012</v>
      </c>
      <c r="EG190" s="219">
        <v>11012</v>
      </c>
      <c r="EH190" s="219">
        <v>11012</v>
      </c>
      <c r="EI190" s="219">
        <v>11012</v>
      </c>
      <c r="EJ190" s="219">
        <v>11012</v>
      </c>
      <c r="EK190" s="219">
        <v>11012</v>
      </c>
      <c r="EL190" s="219">
        <v>11012</v>
      </c>
      <c r="EM190" s="219">
        <v>11011</v>
      </c>
      <c r="EN190" s="231">
        <v>11011</v>
      </c>
      <c r="EO190" s="232">
        <v>11011</v>
      </c>
      <c r="EP190" s="227">
        <v>11011</v>
      </c>
      <c r="EQ190" s="154">
        <v>11011</v>
      </c>
      <c r="ER190" s="154">
        <v>11008</v>
      </c>
      <c r="ES190" s="154">
        <v>11008</v>
      </c>
      <c r="ET190" s="154">
        <v>11008</v>
      </c>
      <c r="EU190" s="154">
        <v>11008</v>
      </c>
      <c r="EV190" s="154">
        <v>11000</v>
      </c>
      <c r="EW190" s="166">
        <v>11000</v>
      </c>
      <c r="EX190" s="166">
        <v>11000</v>
      </c>
      <c r="EY190" s="166">
        <v>11000</v>
      </c>
      <c r="EZ190" s="166">
        <v>11000</v>
      </c>
      <c r="FA190" s="166">
        <v>11000</v>
      </c>
      <c r="FB190" s="154">
        <v>10998</v>
      </c>
      <c r="FC190" s="166">
        <v>10998</v>
      </c>
      <c r="FD190" s="154">
        <v>10997</v>
      </c>
      <c r="FE190" s="154">
        <v>10995</v>
      </c>
      <c r="FF190" s="166">
        <v>10992</v>
      </c>
      <c r="FG190" s="166">
        <v>10992</v>
      </c>
      <c r="FH190" s="154">
        <v>10987</v>
      </c>
      <c r="FI190" s="166"/>
      <c r="FJ190" s="202"/>
      <c r="FK190" s="202"/>
      <c r="FL190" s="202"/>
      <c r="FM190" s="202"/>
      <c r="FN190" s="202"/>
      <c r="FO190" s="202"/>
      <c r="FP190" s="202"/>
      <c r="FQ190" s="202"/>
      <c r="FR190" s="202"/>
      <c r="FS190" s="202"/>
      <c r="FT190" s="202"/>
      <c r="FU190" s="202"/>
      <c r="FV190" s="202"/>
      <c r="FW190" s="202"/>
      <c r="FX190" s="202"/>
      <c r="FY190" s="202"/>
      <c r="FZ190" s="202"/>
      <c r="GA190" s="202"/>
      <c r="GB190" s="202"/>
      <c r="GC190" s="202"/>
      <c r="GD190" s="202"/>
      <c r="GE190" s="202"/>
      <c r="GF190" s="202"/>
      <c r="GG190" s="202"/>
      <c r="GH190" s="202"/>
      <c r="GI190" s="202"/>
      <c r="GJ190" s="202"/>
      <c r="GK190" s="202"/>
      <c r="GL190" s="202"/>
      <c r="GM190" s="202"/>
      <c r="GN190" s="202"/>
      <c r="GO190" s="202"/>
      <c r="GP190" s="202"/>
      <c r="GQ190" s="202"/>
      <c r="GR190" s="202"/>
      <c r="GS190" s="202"/>
      <c r="GT190" s="202"/>
      <c r="GU190" s="202"/>
      <c r="GV190" s="202"/>
      <c r="GW190" s="202"/>
      <c r="GX190" s="202"/>
      <c r="GY190" s="202"/>
      <c r="GZ190" s="202"/>
      <c r="HA190" s="202"/>
      <c r="HB190" s="202"/>
      <c r="HC190" s="202"/>
      <c r="HD190" s="202"/>
      <c r="HE190" s="202"/>
      <c r="HF190" s="202"/>
      <c r="HG190" s="202"/>
      <c r="HH190" s="202"/>
      <c r="HI190" s="202"/>
      <c r="HJ190" s="202"/>
      <c r="HK190" s="202"/>
      <c r="HL190" s="202"/>
      <c r="HM190" s="154"/>
      <c r="HN190" s="154"/>
      <c r="HO190" s="154"/>
      <c r="HP190" s="154"/>
      <c r="HQ190" s="154"/>
      <c r="HR190" s="154"/>
      <c r="HS190" s="154"/>
      <c r="HT190" s="154"/>
      <c r="HU190" s="154"/>
      <c r="HV190" s="154"/>
      <c r="HW190" s="166"/>
    </row>
    <row r="191" spans="1:231">
      <c r="A191" s="145">
        <f t="shared" si="52"/>
        <v>44489</v>
      </c>
      <c r="B191" s="219">
        <f>'Age&amp;Sex by occurrence date'!$AWM22</f>
        <v>13772</v>
      </c>
      <c r="C191" s="219">
        <v>11274</v>
      </c>
      <c r="D191" s="219">
        <v>11274</v>
      </c>
      <c r="E191" s="219">
        <v>11274</v>
      </c>
      <c r="F191" s="219">
        <v>11274</v>
      </c>
      <c r="G191" s="219">
        <v>11274</v>
      </c>
      <c r="H191" s="219">
        <v>11274</v>
      </c>
      <c r="I191" s="219">
        <v>11274</v>
      </c>
      <c r="J191" s="219">
        <v>11274</v>
      </c>
      <c r="K191" s="219">
        <v>11274</v>
      </c>
      <c r="L191" s="219">
        <v>11274</v>
      </c>
      <c r="M191" s="219">
        <v>11274</v>
      </c>
      <c r="N191" s="219">
        <v>11274</v>
      </c>
      <c r="O191" s="219">
        <v>11274</v>
      </c>
      <c r="P191" s="219">
        <v>11274</v>
      </c>
      <c r="Q191" s="219">
        <v>11273</v>
      </c>
      <c r="R191" s="219">
        <v>11273</v>
      </c>
      <c r="S191" s="219">
        <v>11273</v>
      </c>
      <c r="T191" s="219">
        <v>11271</v>
      </c>
      <c r="U191" s="219">
        <v>11271</v>
      </c>
      <c r="V191" s="219">
        <v>11270</v>
      </c>
      <c r="W191" s="219">
        <v>11270</v>
      </c>
      <c r="X191" s="219">
        <v>11270</v>
      </c>
      <c r="Y191" s="219">
        <v>11269</v>
      </c>
      <c r="Z191" s="219">
        <v>11264</v>
      </c>
      <c r="AA191" s="219">
        <v>11187</v>
      </c>
      <c r="AB191" s="219">
        <v>11049</v>
      </c>
      <c r="AC191" s="219">
        <v>11049</v>
      </c>
      <c r="AD191" s="219">
        <v>11049</v>
      </c>
      <c r="AE191" s="219">
        <v>11047</v>
      </c>
      <c r="AF191" s="219">
        <v>11047</v>
      </c>
      <c r="AG191" s="219">
        <v>11047</v>
      </c>
      <c r="AH191" s="219">
        <v>11047</v>
      </c>
      <c r="AI191" s="219">
        <v>11047</v>
      </c>
      <c r="AJ191" s="219">
        <v>11047</v>
      </c>
      <c r="AK191" s="219">
        <v>11047</v>
      </c>
      <c r="AL191" s="219">
        <v>11047</v>
      </c>
      <c r="AM191" s="219">
        <v>11047</v>
      </c>
      <c r="AN191" s="219">
        <v>11047</v>
      </c>
      <c r="AO191" s="219">
        <v>11047</v>
      </c>
      <c r="AP191" s="219">
        <v>11047</v>
      </c>
      <c r="AQ191" s="219">
        <v>11047</v>
      </c>
      <c r="AR191" s="219">
        <v>11047</v>
      </c>
      <c r="AS191" s="219">
        <v>11047</v>
      </c>
      <c r="AT191" s="219">
        <v>11047</v>
      </c>
      <c r="AU191" s="219">
        <v>11047</v>
      </c>
      <c r="AV191" s="219">
        <v>11047</v>
      </c>
      <c r="AW191" s="219">
        <v>11047</v>
      </c>
      <c r="AX191" s="219">
        <v>11047</v>
      </c>
      <c r="AY191" s="219">
        <v>11047</v>
      </c>
      <c r="AZ191" s="219">
        <v>11047</v>
      </c>
      <c r="BA191" s="219">
        <v>11047</v>
      </c>
      <c r="BB191" s="219">
        <v>11047</v>
      </c>
      <c r="BC191" s="219">
        <v>11047</v>
      </c>
      <c r="BD191" s="219">
        <v>11047</v>
      </c>
      <c r="BE191" s="219">
        <v>11047</v>
      </c>
      <c r="BF191" s="219">
        <v>11047</v>
      </c>
      <c r="BG191" s="219">
        <v>11047</v>
      </c>
      <c r="BH191" s="219">
        <v>11047</v>
      </c>
      <c r="BI191" s="219">
        <v>11047</v>
      </c>
      <c r="BJ191" s="219">
        <v>11047</v>
      </c>
      <c r="BK191" s="219">
        <v>11047</v>
      </c>
      <c r="BL191" s="219">
        <v>11047</v>
      </c>
      <c r="BM191" s="219">
        <v>11047</v>
      </c>
      <c r="BN191" s="219">
        <v>11047</v>
      </c>
      <c r="BO191" s="219">
        <v>11047</v>
      </c>
      <c r="BP191" s="219">
        <v>11047</v>
      </c>
      <c r="BQ191" s="219">
        <v>11047</v>
      </c>
      <c r="BR191" s="219">
        <v>11047</v>
      </c>
      <c r="BS191" s="219">
        <v>11047</v>
      </c>
      <c r="BT191" s="219">
        <v>11047</v>
      </c>
      <c r="BU191" s="219">
        <v>11047</v>
      </c>
      <c r="BV191" s="219">
        <v>11047</v>
      </c>
      <c r="BW191" s="219">
        <v>11047</v>
      </c>
      <c r="BX191" s="219">
        <v>11047</v>
      </c>
      <c r="BY191" s="219">
        <v>11047</v>
      </c>
      <c r="BZ191" s="219">
        <v>11047</v>
      </c>
      <c r="CA191" s="219">
        <v>11047</v>
      </c>
      <c r="CB191" s="219">
        <v>11047</v>
      </c>
      <c r="CC191" s="219">
        <v>11047</v>
      </c>
      <c r="CD191" s="219">
        <v>11047</v>
      </c>
      <c r="CE191" s="219">
        <v>11047</v>
      </c>
      <c r="CF191" s="219">
        <v>11047</v>
      </c>
      <c r="CG191" s="219">
        <v>11047</v>
      </c>
      <c r="CH191" s="219">
        <v>11047</v>
      </c>
      <c r="CI191" s="219">
        <v>11047</v>
      </c>
      <c r="CJ191" s="219">
        <v>11047</v>
      </c>
      <c r="CK191" s="219">
        <v>11047</v>
      </c>
      <c r="CL191" s="219">
        <v>11047</v>
      </c>
      <c r="CM191" s="219">
        <v>11047</v>
      </c>
      <c r="CN191" s="219">
        <v>11047</v>
      </c>
      <c r="CO191" s="219">
        <v>11047</v>
      </c>
      <c r="CP191" s="219">
        <v>11047</v>
      </c>
      <c r="CQ191" s="219">
        <v>11047</v>
      </c>
      <c r="CR191" s="219">
        <v>11047</v>
      </c>
      <c r="CS191" s="219">
        <v>11047</v>
      </c>
      <c r="CT191" s="219">
        <v>11047</v>
      </c>
      <c r="CU191" s="219">
        <v>11047</v>
      </c>
      <c r="CV191" s="219">
        <v>11047</v>
      </c>
      <c r="CW191" s="219">
        <v>11047</v>
      </c>
      <c r="CX191" s="219">
        <v>11047</v>
      </c>
      <c r="CY191" s="219">
        <v>11047</v>
      </c>
      <c r="CZ191" s="219">
        <v>11047</v>
      </c>
      <c r="DA191" s="219">
        <v>11047</v>
      </c>
      <c r="DB191" s="219">
        <v>11047</v>
      </c>
      <c r="DC191" s="219">
        <v>11047</v>
      </c>
      <c r="DD191" s="219">
        <v>11047</v>
      </c>
      <c r="DE191" s="219">
        <v>11047</v>
      </c>
      <c r="DF191" s="219">
        <v>11047</v>
      </c>
      <c r="DG191" s="219">
        <v>11046</v>
      </c>
      <c r="DH191" s="219">
        <v>11046</v>
      </c>
      <c r="DI191" s="219">
        <v>11046</v>
      </c>
      <c r="DJ191" s="219">
        <v>11046</v>
      </c>
      <c r="DK191" s="219">
        <v>11046</v>
      </c>
      <c r="DL191" s="219">
        <v>11046</v>
      </c>
      <c r="DM191" s="219">
        <v>11049</v>
      </c>
      <c r="DN191" s="219">
        <v>11049</v>
      </c>
      <c r="DO191" s="219">
        <v>11049</v>
      </c>
      <c r="DP191" s="219">
        <v>11049</v>
      </c>
      <c r="DQ191" s="219">
        <v>11049</v>
      </c>
      <c r="DR191" s="219">
        <v>11049</v>
      </c>
      <c r="DS191" s="219">
        <v>11049</v>
      </c>
      <c r="DT191" s="219">
        <v>11018</v>
      </c>
      <c r="DU191" s="219">
        <v>11009</v>
      </c>
      <c r="DV191" s="219">
        <v>11009</v>
      </c>
      <c r="DW191" s="219">
        <v>11019</v>
      </c>
      <c r="DX191" s="219">
        <v>11018</v>
      </c>
      <c r="DY191" s="219">
        <v>11009</v>
      </c>
      <c r="DZ191" s="219">
        <v>11009</v>
      </c>
      <c r="EA191" s="219">
        <v>11001</v>
      </c>
      <c r="EB191" s="219">
        <v>11001</v>
      </c>
      <c r="EC191" s="219">
        <v>11001</v>
      </c>
      <c r="ED191" s="219">
        <v>11001</v>
      </c>
      <c r="EE191" s="219">
        <v>11001</v>
      </c>
      <c r="EF191" s="219">
        <v>11001</v>
      </c>
      <c r="EG191" s="219">
        <v>11001</v>
      </c>
      <c r="EH191" s="219">
        <v>11001</v>
      </c>
      <c r="EI191" s="219">
        <v>11001</v>
      </c>
      <c r="EJ191" s="219">
        <v>11001</v>
      </c>
      <c r="EK191" s="219">
        <v>11001</v>
      </c>
      <c r="EL191" s="219">
        <v>11001</v>
      </c>
      <c r="EM191" s="219">
        <v>11000</v>
      </c>
      <c r="EN191" s="231">
        <v>11000</v>
      </c>
      <c r="EO191" s="232">
        <v>11000</v>
      </c>
      <c r="EP191" s="228">
        <v>11000</v>
      </c>
      <c r="EQ191" s="166">
        <v>11000</v>
      </c>
      <c r="ER191" s="166">
        <v>10998</v>
      </c>
      <c r="ES191" s="166">
        <v>10998</v>
      </c>
      <c r="ET191" s="166">
        <v>10998</v>
      </c>
      <c r="EU191" s="166">
        <v>10998</v>
      </c>
      <c r="EV191" s="166">
        <v>10990</v>
      </c>
      <c r="EW191" s="166">
        <v>10990</v>
      </c>
      <c r="EX191" s="166">
        <v>10990</v>
      </c>
      <c r="EY191" s="166">
        <v>10990</v>
      </c>
      <c r="EZ191" s="166">
        <v>10990</v>
      </c>
      <c r="FA191" s="166">
        <v>10990</v>
      </c>
      <c r="FB191" s="166">
        <v>10989</v>
      </c>
      <c r="FC191" s="154">
        <v>10989</v>
      </c>
      <c r="FD191" s="166">
        <v>10988</v>
      </c>
      <c r="FE191" s="154">
        <v>10987</v>
      </c>
      <c r="FF191" s="166">
        <v>10986</v>
      </c>
      <c r="FG191" s="166">
        <v>10986</v>
      </c>
      <c r="FH191" s="166">
        <v>10983</v>
      </c>
      <c r="FI191" s="154">
        <v>10976</v>
      </c>
      <c r="FJ191" s="202"/>
      <c r="FK191" s="202"/>
      <c r="FL191" s="202"/>
      <c r="FM191" s="202"/>
      <c r="FN191" s="202"/>
      <c r="FO191" s="202"/>
      <c r="FP191" s="202"/>
      <c r="FQ191" s="202"/>
      <c r="FR191" s="202"/>
      <c r="FS191" s="202"/>
      <c r="FT191" s="202"/>
      <c r="FU191" s="202"/>
      <c r="FV191" s="202"/>
      <c r="FW191" s="202"/>
      <c r="FX191" s="202"/>
      <c r="FY191" s="202"/>
      <c r="FZ191" s="202"/>
      <c r="GA191" s="202"/>
      <c r="GB191" s="202"/>
      <c r="GC191" s="202"/>
      <c r="GD191" s="202"/>
      <c r="GE191" s="202"/>
      <c r="GF191" s="202"/>
      <c r="GG191" s="202"/>
      <c r="GH191" s="202"/>
      <c r="GI191" s="202"/>
      <c r="GJ191" s="202"/>
      <c r="GK191" s="202"/>
      <c r="GL191" s="202"/>
      <c r="GM191" s="202"/>
      <c r="GN191" s="202"/>
      <c r="GO191" s="202"/>
      <c r="GP191" s="202"/>
      <c r="GQ191" s="202"/>
      <c r="GR191" s="202"/>
      <c r="GS191" s="202"/>
      <c r="GT191" s="202"/>
      <c r="GU191" s="202"/>
      <c r="GV191" s="202"/>
      <c r="GW191" s="202"/>
      <c r="GX191" s="202"/>
      <c r="GY191" s="202"/>
      <c r="GZ191" s="202"/>
      <c r="HA191" s="202"/>
      <c r="HB191" s="202"/>
      <c r="HC191" s="202"/>
      <c r="HD191" s="202"/>
      <c r="HE191" s="202"/>
      <c r="HF191" s="202"/>
      <c r="HG191" s="202"/>
      <c r="HH191" s="202"/>
      <c r="HI191" s="202"/>
      <c r="HJ191" s="202"/>
      <c r="HK191" s="202"/>
      <c r="HL191" s="202"/>
      <c r="HM191" s="154"/>
      <c r="HN191" s="154"/>
      <c r="HO191" s="154"/>
      <c r="HP191" s="154"/>
      <c r="HQ191" s="154"/>
      <c r="HR191" s="154"/>
      <c r="HS191" s="154"/>
      <c r="HT191" s="154"/>
      <c r="HU191" s="154"/>
      <c r="HV191" s="154"/>
      <c r="HW191" s="166"/>
    </row>
    <row r="192" spans="1:231">
      <c r="A192" s="145">
        <f t="shared" si="52"/>
        <v>44488</v>
      </c>
      <c r="B192" s="219">
        <f>'Age&amp;Sex by occurrence date'!$AWT22</f>
        <v>13758</v>
      </c>
      <c r="C192" s="219">
        <v>11263</v>
      </c>
      <c r="D192" s="219">
        <v>11263</v>
      </c>
      <c r="E192" s="219">
        <v>11263</v>
      </c>
      <c r="F192" s="219">
        <v>11263</v>
      </c>
      <c r="G192" s="219">
        <v>11263</v>
      </c>
      <c r="H192" s="219">
        <v>11263</v>
      </c>
      <c r="I192" s="219">
        <v>11263</v>
      </c>
      <c r="J192" s="219">
        <v>11263</v>
      </c>
      <c r="K192" s="219">
        <v>11263</v>
      </c>
      <c r="L192" s="219">
        <v>11263</v>
      </c>
      <c r="M192" s="219">
        <v>11263</v>
      </c>
      <c r="N192" s="219">
        <v>11263</v>
      </c>
      <c r="O192" s="219">
        <v>11263</v>
      </c>
      <c r="P192" s="219">
        <v>11263</v>
      </c>
      <c r="Q192" s="219">
        <v>11262</v>
      </c>
      <c r="R192" s="219">
        <v>11262</v>
      </c>
      <c r="S192" s="219">
        <v>11262</v>
      </c>
      <c r="T192" s="219">
        <v>11260</v>
      </c>
      <c r="U192" s="219">
        <v>11260</v>
      </c>
      <c r="V192" s="219">
        <v>11259</v>
      </c>
      <c r="W192" s="219">
        <v>11259</v>
      </c>
      <c r="X192" s="219">
        <v>11259</v>
      </c>
      <c r="Y192" s="219">
        <v>11258</v>
      </c>
      <c r="Z192" s="219">
        <v>11253</v>
      </c>
      <c r="AA192" s="219">
        <v>11176</v>
      </c>
      <c r="AB192" s="219">
        <v>11039</v>
      </c>
      <c r="AC192" s="219">
        <v>11039</v>
      </c>
      <c r="AD192" s="219">
        <v>11039</v>
      </c>
      <c r="AE192" s="219">
        <v>11037</v>
      </c>
      <c r="AF192" s="219">
        <v>11037</v>
      </c>
      <c r="AG192" s="219">
        <v>11037</v>
      </c>
      <c r="AH192" s="219">
        <v>11037</v>
      </c>
      <c r="AI192" s="219">
        <v>11037</v>
      </c>
      <c r="AJ192" s="219">
        <v>11037</v>
      </c>
      <c r="AK192" s="219">
        <v>11037</v>
      </c>
      <c r="AL192" s="219">
        <v>11037</v>
      </c>
      <c r="AM192" s="219">
        <v>11037</v>
      </c>
      <c r="AN192" s="219">
        <v>11037</v>
      </c>
      <c r="AO192" s="219">
        <v>11037</v>
      </c>
      <c r="AP192" s="219">
        <v>11037</v>
      </c>
      <c r="AQ192" s="219">
        <v>11037</v>
      </c>
      <c r="AR192" s="219">
        <v>11037</v>
      </c>
      <c r="AS192" s="219">
        <v>11037</v>
      </c>
      <c r="AT192" s="219">
        <v>11037</v>
      </c>
      <c r="AU192" s="219">
        <v>11037</v>
      </c>
      <c r="AV192" s="219">
        <v>11037</v>
      </c>
      <c r="AW192" s="219">
        <v>11037</v>
      </c>
      <c r="AX192" s="219">
        <v>11037</v>
      </c>
      <c r="AY192" s="219">
        <v>11037</v>
      </c>
      <c r="AZ192" s="219">
        <v>11037</v>
      </c>
      <c r="BA192" s="219">
        <v>11037</v>
      </c>
      <c r="BB192" s="219">
        <v>11037</v>
      </c>
      <c r="BC192" s="219">
        <v>11037</v>
      </c>
      <c r="BD192" s="219">
        <v>11037</v>
      </c>
      <c r="BE192" s="219">
        <v>11037</v>
      </c>
      <c r="BF192" s="219">
        <v>11037</v>
      </c>
      <c r="BG192" s="219">
        <v>11037</v>
      </c>
      <c r="BH192" s="219">
        <v>11037</v>
      </c>
      <c r="BI192" s="219">
        <v>11037</v>
      </c>
      <c r="BJ192" s="219">
        <v>11037</v>
      </c>
      <c r="BK192" s="219">
        <v>11037</v>
      </c>
      <c r="BL192" s="219">
        <v>11037</v>
      </c>
      <c r="BM192" s="219">
        <v>11037</v>
      </c>
      <c r="BN192" s="219">
        <v>11037</v>
      </c>
      <c r="BO192" s="219">
        <v>11037</v>
      </c>
      <c r="BP192" s="219">
        <v>11037</v>
      </c>
      <c r="BQ192" s="219">
        <v>11037</v>
      </c>
      <c r="BR192" s="219">
        <v>11037</v>
      </c>
      <c r="BS192" s="219">
        <v>11037</v>
      </c>
      <c r="BT192" s="219">
        <v>11037</v>
      </c>
      <c r="BU192" s="219">
        <v>11037</v>
      </c>
      <c r="BV192" s="219">
        <v>11037</v>
      </c>
      <c r="BW192" s="219">
        <v>11037</v>
      </c>
      <c r="BX192" s="219">
        <v>11037</v>
      </c>
      <c r="BY192" s="219">
        <v>11037</v>
      </c>
      <c r="BZ192" s="219">
        <v>11037</v>
      </c>
      <c r="CA192" s="219">
        <v>11037</v>
      </c>
      <c r="CB192" s="219">
        <v>11037</v>
      </c>
      <c r="CC192" s="219">
        <v>11037</v>
      </c>
      <c r="CD192" s="219">
        <v>11037</v>
      </c>
      <c r="CE192" s="219">
        <v>11037</v>
      </c>
      <c r="CF192" s="219">
        <v>11037</v>
      </c>
      <c r="CG192" s="219">
        <v>11037</v>
      </c>
      <c r="CH192" s="219">
        <v>11037</v>
      </c>
      <c r="CI192" s="219">
        <v>11037</v>
      </c>
      <c r="CJ192" s="219">
        <v>11037</v>
      </c>
      <c r="CK192" s="219">
        <v>11037</v>
      </c>
      <c r="CL192" s="219">
        <v>11037</v>
      </c>
      <c r="CM192" s="219">
        <v>11037</v>
      </c>
      <c r="CN192" s="219">
        <v>11037</v>
      </c>
      <c r="CO192" s="219">
        <v>11037</v>
      </c>
      <c r="CP192" s="219">
        <v>11037</v>
      </c>
      <c r="CQ192" s="219">
        <v>11037</v>
      </c>
      <c r="CR192" s="219">
        <v>11037</v>
      </c>
      <c r="CS192" s="219">
        <v>11037</v>
      </c>
      <c r="CT192" s="219">
        <v>11037</v>
      </c>
      <c r="CU192" s="219">
        <v>11037</v>
      </c>
      <c r="CV192" s="219">
        <v>11037</v>
      </c>
      <c r="CW192" s="219">
        <v>11037</v>
      </c>
      <c r="CX192" s="219">
        <v>11037</v>
      </c>
      <c r="CY192" s="219">
        <v>11037</v>
      </c>
      <c r="CZ192" s="219">
        <v>11037</v>
      </c>
      <c r="DA192" s="219">
        <v>11037</v>
      </c>
      <c r="DB192" s="219">
        <v>11037</v>
      </c>
      <c r="DC192" s="219">
        <v>11037</v>
      </c>
      <c r="DD192" s="219">
        <v>11037</v>
      </c>
      <c r="DE192" s="219">
        <v>11037</v>
      </c>
      <c r="DF192" s="219">
        <v>11037</v>
      </c>
      <c r="DG192" s="219">
        <v>11036</v>
      </c>
      <c r="DH192" s="219">
        <v>11036</v>
      </c>
      <c r="DI192" s="219">
        <v>11036</v>
      </c>
      <c r="DJ192" s="219">
        <v>11036</v>
      </c>
      <c r="DK192" s="219">
        <v>11036</v>
      </c>
      <c r="DL192" s="219">
        <v>11036</v>
      </c>
      <c r="DM192" s="219">
        <v>11039</v>
      </c>
      <c r="DN192" s="219">
        <v>11039</v>
      </c>
      <c r="DO192" s="219">
        <v>11039</v>
      </c>
      <c r="DP192" s="219">
        <v>11039</v>
      </c>
      <c r="DQ192" s="219">
        <v>11039</v>
      </c>
      <c r="DR192" s="219">
        <v>11039</v>
      </c>
      <c r="DS192" s="219">
        <v>11039</v>
      </c>
      <c r="DT192" s="219">
        <v>11008</v>
      </c>
      <c r="DU192" s="219">
        <v>10999</v>
      </c>
      <c r="DV192" s="219">
        <v>10999</v>
      </c>
      <c r="DW192" s="219">
        <v>11009</v>
      </c>
      <c r="DX192" s="219">
        <v>11008</v>
      </c>
      <c r="DY192" s="219">
        <v>10999</v>
      </c>
      <c r="DZ192" s="219">
        <v>10999</v>
      </c>
      <c r="EA192" s="219">
        <v>10991</v>
      </c>
      <c r="EB192" s="219">
        <v>10991</v>
      </c>
      <c r="EC192" s="219">
        <v>10991</v>
      </c>
      <c r="ED192" s="219">
        <v>10991</v>
      </c>
      <c r="EE192" s="219">
        <v>10991</v>
      </c>
      <c r="EF192" s="219">
        <v>10991</v>
      </c>
      <c r="EG192" s="219">
        <v>10991</v>
      </c>
      <c r="EH192" s="219">
        <v>10991</v>
      </c>
      <c r="EI192" s="219">
        <v>10991</v>
      </c>
      <c r="EJ192" s="219">
        <v>10991</v>
      </c>
      <c r="EK192" s="219">
        <v>10991</v>
      </c>
      <c r="EL192" s="219">
        <v>10991</v>
      </c>
      <c r="EM192" s="219">
        <v>10990</v>
      </c>
      <c r="EN192" s="231">
        <v>10990</v>
      </c>
      <c r="EO192" s="232">
        <v>10990</v>
      </c>
      <c r="EP192" s="227">
        <v>10990</v>
      </c>
      <c r="EQ192" s="154">
        <v>10990</v>
      </c>
      <c r="ER192" s="154">
        <v>10988</v>
      </c>
      <c r="ES192" s="154">
        <v>10988</v>
      </c>
      <c r="ET192" s="154">
        <v>10988</v>
      </c>
      <c r="EU192" s="154">
        <v>10988</v>
      </c>
      <c r="EV192" s="154">
        <v>10980</v>
      </c>
      <c r="EW192" s="166">
        <v>10980</v>
      </c>
      <c r="EX192" s="166">
        <v>10980</v>
      </c>
      <c r="EY192" s="166">
        <v>10980</v>
      </c>
      <c r="EZ192" s="166">
        <v>10980</v>
      </c>
      <c r="FA192" s="166">
        <v>10980</v>
      </c>
      <c r="FB192" s="166">
        <v>10979</v>
      </c>
      <c r="FC192" s="166">
        <v>10979</v>
      </c>
      <c r="FD192" s="154">
        <v>10979</v>
      </c>
      <c r="FE192" s="166">
        <v>10978</v>
      </c>
      <c r="FF192" s="154">
        <v>10977</v>
      </c>
      <c r="FG192" s="154">
        <v>10977</v>
      </c>
      <c r="FH192" s="166">
        <v>10974</v>
      </c>
      <c r="FI192" s="166">
        <v>10971</v>
      </c>
      <c r="FJ192" s="166">
        <v>10968</v>
      </c>
      <c r="FK192" s="166"/>
      <c r="FL192" s="166"/>
      <c r="FM192" s="166"/>
      <c r="FN192" s="166"/>
      <c r="FO192" s="166"/>
      <c r="FP192" s="166"/>
      <c r="FQ192" s="166"/>
      <c r="FR192" s="202"/>
      <c r="FS192" s="202"/>
      <c r="FT192" s="202"/>
      <c r="FU192" s="202"/>
      <c r="FV192" s="202"/>
      <c r="FW192" s="202"/>
      <c r="FX192" s="202"/>
      <c r="FY192" s="202"/>
      <c r="FZ192" s="202"/>
      <c r="GA192" s="202"/>
      <c r="GB192" s="202"/>
      <c r="GC192" s="202"/>
      <c r="GD192" s="202"/>
      <c r="GE192" s="202"/>
      <c r="GF192" s="202"/>
      <c r="GG192" s="202"/>
      <c r="GH192" s="202"/>
      <c r="GI192" s="202"/>
      <c r="GJ192" s="202"/>
      <c r="GK192" s="202"/>
      <c r="GL192" s="202"/>
      <c r="GM192" s="202"/>
      <c r="GN192" s="202"/>
      <c r="GO192" s="202"/>
      <c r="GP192" s="202"/>
      <c r="GQ192" s="202"/>
      <c r="GR192" s="202"/>
      <c r="GS192" s="202"/>
      <c r="GT192" s="202"/>
      <c r="GU192" s="202"/>
      <c r="GV192" s="202"/>
      <c r="GW192" s="202"/>
      <c r="GX192" s="202"/>
      <c r="GY192" s="202"/>
      <c r="GZ192" s="202"/>
      <c r="HA192" s="202"/>
      <c r="HB192" s="202"/>
      <c r="HC192" s="202"/>
      <c r="HD192" s="202"/>
      <c r="HE192" s="202"/>
      <c r="HF192" s="202"/>
      <c r="HG192" s="202"/>
      <c r="HH192" s="202"/>
      <c r="HI192" s="202"/>
      <c r="HJ192" s="202"/>
      <c r="HK192" s="202"/>
      <c r="HL192" s="202"/>
      <c r="HM192" s="154"/>
      <c r="HN192" s="154"/>
      <c r="HO192" s="154"/>
      <c r="HP192" s="154"/>
      <c r="HQ192" s="154"/>
      <c r="HR192" s="154"/>
      <c r="HS192" s="154"/>
      <c r="HT192" s="154"/>
      <c r="HU192" s="154"/>
      <c r="HV192" s="154"/>
      <c r="HW192" s="166"/>
    </row>
    <row r="193" spans="1:231">
      <c r="A193" s="145">
        <f t="shared" si="52"/>
        <v>44487</v>
      </c>
      <c r="B193" s="219">
        <f>'Age&amp;Sex by occurrence date'!$AXA22</f>
        <v>13745</v>
      </c>
      <c r="C193" s="219">
        <v>11252</v>
      </c>
      <c r="D193" s="219">
        <v>11252</v>
      </c>
      <c r="E193" s="219">
        <v>11252</v>
      </c>
      <c r="F193" s="219">
        <v>11252</v>
      </c>
      <c r="G193" s="219">
        <v>11252</v>
      </c>
      <c r="H193" s="219">
        <v>11252</v>
      </c>
      <c r="I193" s="219">
        <v>11252</v>
      </c>
      <c r="J193" s="219">
        <v>11252</v>
      </c>
      <c r="K193" s="219">
        <v>11252</v>
      </c>
      <c r="L193" s="219">
        <v>11252</v>
      </c>
      <c r="M193" s="219">
        <v>11252</v>
      </c>
      <c r="N193" s="219">
        <v>11252</v>
      </c>
      <c r="O193" s="219">
        <v>11252</v>
      </c>
      <c r="P193" s="219">
        <v>11252</v>
      </c>
      <c r="Q193" s="219">
        <v>11251</v>
      </c>
      <c r="R193" s="219">
        <v>11251</v>
      </c>
      <c r="S193" s="219">
        <v>11251</v>
      </c>
      <c r="T193" s="219">
        <v>11249</v>
      </c>
      <c r="U193" s="219">
        <v>11249</v>
      </c>
      <c r="V193" s="219">
        <v>11248</v>
      </c>
      <c r="W193" s="219">
        <v>11248</v>
      </c>
      <c r="X193" s="219">
        <v>11248</v>
      </c>
      <c r="Y193" s="219">
        <v>11247</v>
      </c>
      <c r="Z193" s="219">
        <v>11242</v>
      </c>
      <c r="AA193" s="219">
        <v>11165</v>
      </c>
      <c r="AB193" s="219">
        <v>11028</v>
      </c>
      <c r="AC193" s="219">
        <v>11028</v>
      </c>
      <c r="AD193" s="219">
        <v>11028</v>
      </c>
      <c r="AE193" s="219">
        <v>11026</v>
      </c>
      <c r="AF193" s="219">
        <v>11026</v>
      </c>
      <c r="AG193" s="219">
        <v>11026</v>
      </c>
      <c r="AH193" s="219">
        <v>11026</v>
      </c>
      <c r="AI193" s="219">
        <v>11026</v>
      </c>
      <c r="AJ193" s="219">
        <v>11026</v>
      </c>
      <c r="AK193" s="219">
        <v>11026</v>
      </c>
      <c r="AL193" s="219">
        <v>11026</v>
      </c>
      <c r="AM193" s="219">
        <v>11026</v>
      </c>
      <c r="AN193" s="219">
        <v>11026</v>
      </c>
      <c r="AO193" s="219">
        <v>11026</v>
      </c>
      <c r="AP193" s="219">
        <v>11026</v>
      </c>
      <c r="AQ193" s="219">
        <v>11026</v>
      </c>
      <c r="AR193" s="219">
        <v>11026</v>
      </c>
      <c r="AS193" s="219">
        <v>11026</v>
      </c>
      <c r="AT193" s="219">
        <v>11026</v>
      </c>
      <c r="AU193" s="219">
        <v>11026</v>
      </c>
      <c r="AV193" s="219">
        <v>11026</v>
      </c>
      <c r="AW193" s="219">
        <v>11026</v>
      </c>
      <c r="AX193" s="219">
        <v>11026</v>
      </c>
      <c r="AY193" s="219">
        <v>11026</v>
      </c>
      <c r="AZ193" s="219">
        <v>11026</v>
      </c>
      <c r="BA193" s="219">
        <v>11026</v>
      </c>
      <c r="BB193" s="219">
        <v>11026</v>
      </c>
      <c r="BC193" s="219">
        <v>11026</v>
      </c>
      <c r="BD193" s="219">
        <v>11026</v>
      </c>
      <c r="BE193" s="219">
        <v>11026</v>
      </c>
      <c r="BF193" s="219">
        <v>11026</v>
      </c>
      <c r="BG193" s="219">
        <v>11026</v>
      </c>
      <c r="BH193" s="219">
        <v>11026</v>
      </c>
      <c r="BI193" s="219">
        <v>11026</v>
      </c>
      <c r="BJ193" s="219">
        <v>11026</v>
      </c>
      <c r="BK193" s="219">
        <v>11026</v>
      </c>
      <c r="BL193" s="219">
        <v>11026</v>
      </c>
      <c r="BM193" s="219">
        <v>11026</v>
      </c>
      <c r="BN193" s="219">
        <v>11026</v>
      </c>
      <c r="BO193" s="219">
        <v>11026</v>
      </c>
      <c r="BP193" s="219">
        <v>11026</v>
      </c>
      <c r="BQ193" s="219">
        <v>11026</v>
      </c>
      <c r="BR193" s="219">
        <v>11026</v>
      </c>
      <c r="BS193" s="219">
        <v>11026</v>
      </c>
      <c r="BT193" s="219">
        <v>11026</v>
      </c>
      <c r="BU193" s="219">
        <v>11026</v>
      </c>
      <c r="BV193" s="219">
        <v>11026</v>
      </c>
      <c r="BW193" s="219">
        <v>11026</v>
      </c>
      <c r="BX193" s="219">
        <v>11026</v>
      </c>
      <c r="BY193" s="219">
        <v>11026</v>
      </c>
      <c r="BZ193" s="219">
        <v>11026</v>
      </c>
      <c r="CA193" s="219">
        <v>11026</v>
      </c>
      <c r="CB193" s="219">
        <v>11026</v>
      </c>
      <c r="CC193" s="219">
        <v>11026</v>
      </c>
      <c r="CD193" s="219">
        <v>11026</v>
      </c>
      <c r="CE193" s="219">
        <v>11026</v>
      </c>
      <c r="CF193" s="219">
        <v>11026</v>
      </c>
      <c r="CG193" s="219">
        <v>11026</v>
      </c>
      <c r="CH193" s="219">
        <v>11026</v>
      </c>
      <c r="CI193" s="219">
        <v>11026</v>
      </c>
      <c r="CJ193" s="219">
        <v>11026</v>
      </c>
      <c r="CK193" s="219">
        <v>11026</v>
      </c>
      <c r="CL193" s="219">
        <v>11026</v>
      </c>
      <c r="CM193" s="219">
        <v>11026</v>
      </c>
      <c r="CN193" s="219">
        <v>11026</v>
      </c>
      <c r="CO193" s="219">
        <v>11026</v>
      </c>
      <c r="CP193" s="219">
        <v>11026</v>
      </c>
      <c r="CQ193" s="219">
        <v>11026</v>
      </c>
      <c r="CR193" s="219">
        <v>11026</v>
      </c>
      <c r="CS193" s="219">
        <v>11026</v>
      </c>
      <c r="CT193" s="219">
        <v>11026</v>
      </c>
      <c r="CU193" s="219">
        <v>11026</v>
      </c>
      <c r="CV193" s="219">
        <v>11026</v>
      </c>
      <c r="CW193" s="219">
        <v>11026</v>
      </c>
      <c r="CX193" s="219">
        <v>11026</v>
      </c>
      <c r="CY193" s="219">
        <v>11026</v>
      </c>
      <c r="CZ193" s="219">
        <v>11026</v>
      </c>
      <c r="DA193" s="219">
        <v>11026</v>
      </c>
      <c r="DB193" s="219">
        <v>11026</v>
      </c>
      <c r="DC193" s="219">
        <v>11026</v>
      </c>
      <c r="DD193" s="219">
        <v>11026</v>
      </c>
      <c r="DE193" s="219">
        <v>11026</v>
      </c>
      <c r="DF193" s="219">
        <v>11026</v>
      </c>
      <c r="DG193" s="219">
        <v>11025</v>
      </c>
      <c r="DH193" s="219">
        <v>11025</v>
      </c>
      <c r="DI193" s="219">
        <v>11025</v>
      </c>
      <c r="DJ193" s="219">
        <v>11025</v>
      </c>
      <c r="DK193" s="219">
        <v>11025</v>
      </c>
      <c r="DL193" s="219">
        <v>11025</v>
      </c>
      <c r="DM193" s="219">
        <v>11028</v>
      </c>
      <c r="DN193" s="219">
        <v>11028</v>
      </c>
      <c r="DO193" s="219">
        <v>11028</v>
      </c>
      <c r="DP193" s="219">
        <v>11028</v>
      </c>
      <c r="DQ193" s="219">
        <v>11028</v>
      </c>
      <c r="DR193" s="219">
        <v>11028</v>
      </c>
      <c r="DS193" s="219">
        <v>11028</v>
      </c>
      <c r="DT193" s="219">
        <v>10997</v>
      </c>
      <c r="DU193" s="219">
        <v>10990</v>
      </c>
      <c r="DV193" s="219">
        <v>10990</v>
      </c>
      <c r="DW193" s="219">
        <v>11000</v>
      </c>
      <c r="DX193" s="219">
        <v>10999</v>
      </c>
      <c r="DY193" s="219">
        <v>10990</v>
      </c>
      <c r="DZ193" s="219">
        <v>10990</v>
      </c>
      <c r="EA193" s="219">
        <v>10982</v>
      </c>
      <c r="EB193" s="219">
        <v>10982</v>
      </c>
      <c r="EC193" s="219">
        <v>10982</v>
      </c>
      <c r="ED193" s="219">
        <v>10982</v>
      </c>
      <c r="EE193" s="219">
        <v>10982</v>
      </c>
      <c r="EF193" s="219">
        <v>10982</v>
      </c>
      <c r="EG193" s="219">
        <v>10982</v>
      </c>
      <c r="EH193" s="219">
        <v>10982</v>
      </c>
      <c r="EI193" s="219">
        <v>10982</v>
      </c>
      <c r="EJ193" s="219">
        <v>10982</v>
      </c>
      <c r="EK193" s="219">
        <v>10982</v>
      </c>
      <c r="EL193" s="219">
        <v>10982</v>
      </c>
      <c r="EM193" s="219">
        <v>10981</v>
      </c>
      <c r="EN193" s="231">
        <v>10981</v>
      </c>
      <c r="EO193" s="232">
        <v>10981</v>
      </c>
      <c r="EP193" s="227">
        <v>10981</v>
      </c>
      <c r="EQ193" s="154">
        <v>10981</v>
      </c>
      <c r="ER193" s="154">
        <v>10979</v>
      </c>
      <c r="ES193" s="154">
        <v>10979</v>
      </c>
      <c r="ET193" s="154">
        <v>10979</v>
      </c>
      <c r="EU193" s="154">
        <v>10979</v>
      </c>
      <c r="EV193" s="154">
        <v>10971</v>
      </c>
      <c r="EW193" s="154">
        <v>10971</v>
      </c>
      <c r="EX193" s="154">
        <v>10971</v>
      </c>
      <c r="EY193" s="154">
        <v>10971</v>
      </c>
      <c r="EZ193" s="154">
        <v>10971</v>
      </c>
      <c r="FA193" s="154">
        <v>10971</v>
      </c>
      <c r="FB193" s="154">
        <v>10970</v>
      </c>
      <c r="FC193" s="166">
        <v>10970</v>
      </c>
      <c r="FD193" s="166">
        <v>10970</v>
      </c>
      <c r="FE193" s="154">
        <v>10969</v>
      </c>
      <c r="FF193" s="154">
        <v>10968</v>
      </c>
      <c r="FG193" s="154">
        <v>10968</v>
      </c>
      <c r="FH193" s="154">
        <v>10966</v>
      </c>
      <c r="FI193" s="166">
        <v>10963</v>
      </c>
      <c r="FJ193" s="154">
        <v>10961</v>
      </c>
      <c r="FK193" s="154">
        <v>10954</v>
      </c>
      <c r="FL193" s="154"/>
      <c r="FM193" s="154"/>
      <c r="FN193" s="154"/>
      <c r="FO193" s="154"/>
      <c r="FP193" s="154"/>
      <c r="FQ193" s="154"/>
      <c r="FR193" s="202"/>
      <c r="FS193" s="202"/>
      <c r="FT193" s="202"/>
      <c r="FU193" s="202"/>
      <c r="FV193" s="202"/>
      <c r="FW193" s="202"/>
      <c r="FX193" s="202"/>
      <c r="FY193" s="202"/>
      <c r="FZ193" s="202"/>
      <c r="GA193" s="202"/>
      <c r="GB193" s="202"/>
      <c r="GC193" s="202"/>
      <c r="GD193" s="202"/>
      <c r="GE193" s="202"/>
      <c r="GF193" s="202"/>
      <c r="GG193" s="202"/>
      <c r="GH193" s="202"/>
      <c r="GI193" s="202"/>
      <c r="GJ193" s="202"/>
      <c r="GK193" s="202"/>
      <c r="GL193" s="202"/>
      <c r="GM193" s="202"/>
      <c r="GN193" s="202"/>
      <c r="GO193" s="202"/>
      <c r="GP193" s="202"/>
      <c r="GQ193" s="202"/>
      <c r="GR193" s="202"/>
      <c r="GS193" s="202"/>
      <c r="GT193" s="202"/>
      <c r="GU193" s="202"/>
      <c r="GV193" s="202"/>
      <c r="GW193" s="202"/>
      <c r="GX193" s="202"/>
      <c r="GY193" s="202"/>
      <c r="GZ193" s="202"/>
      <c r="HA193" s="202"/>
      <c r="HB193" s="202"/>
      <c r="HC193" s="202"/>
      <c r="HD193" s="202"/>
      <c r="HE193" s="202"/>
      <c r="HF193" s="202"/>
      <c r="HG193" s="202"/>
      <c r="HH193" s="202"/>
      <c r="HI193" s="202"/>
      <c r="HJ193" s="202"/>
      <c r="HK193" s="202"/>
      <c r="HL193" s="202"/>
      <c r="HM193" s="154"/>
      <c r="HN193" s="154"/>
      <c r="HO193" s="154"/>
      <c r="HP193" s="154"/>
      <c r="HQ193" s="154"/>
      <c r="HR193" s="154"/>
      <c r="HS193" s="154"/>
      <c r="HT193" s="154"/>
      <c r="HU193" s="154"/>
      <c r="HV193" s="154"/>
      <c r="HW193" s="166"/>
    </row>
    <row r="194" spans="1:231">
      <c r="A194" s="145">
        <f t="shared" si="52"/>
        <v>44486</v>
      </c>
      <c r="B194" s="219">
        <f>'Age&amp;Sex by occurrence date'!$AXH22</f>
        <v>13734</v>
      </c>
      <c r="C194" s="219">
        <v>11246</v>
      </c>
      <c r="D194" s="219">
        <v>11246</v>
      </c>
      <c r="E194" s="219">
        <v>11246</v>
      </c>
      <c r="F194" s="219">
        <v>11246</v>
      </c>
      <c r="G194" s="219">
        <v>11246</v>
      </c>
      <c r="H194" s="219">
        <v>11246</v>
      </c>
      <c r="I194" s="219">
        <v>11246</v>
      </c>
      <c r="J194" s="219">
        <v>11246</v>
      </c>
      <c r="K194" s="219">
        <v>11246</v>
      </c>
      <c r="L194" s="219">
        <v>11246</v>
      </c>
      <c r="M194" s="219">
        <v>11246</v>
      </c>
      <c r="N194" s="219">
        <v>11246</v>
      </c>
      <c r="O194" s="219">
        <v>11246</v>
      </c>
      <c r="P194" s="219">
        <v>11246</v>
      </c>
      <c r="Q194" s="219">
        <v>11245</v>
      </c>
      <c r="R194" s="219">
        <v>11245</v>
      </c>
      <c r="S194" s="219">
        <v>11245</v>
      </c>
      <c r="T194" s="219">
        <v>11243</v>
      </c>
      <c r="U194" s="219">
        <v>11243</v>
      </c>
      <c r="V194" s="219">
        <v>11242</v>
      </c>
      <c r="W194" s="219">
        <v>11242</v>
      </c>
      <c r="X194" s="219">
        <v>11242</v>
      </c>
      <c r="Y194" s="219">
        <v>11241</v>
      </c>
      <c r="Z194" s="219">
        <v>11236</v>
      </c>
      <c r="AA194" s="219">
        <v>11159</v>
      </c>
      <c r="AB194" s="219">
        <v>11022</v>
      </c>
      <c r="AC194" s="219">
        <v>11022</v>
      </c>
      <c r="AD194" s="219">
        <v>11022</v>
      </c>
      <c r="AE194" s="219">
        <v>11020</v>
      </c>
      <c r="AF194" s="219">
        <v>11020</v>
      </c>
      <c r="AG194" s="219">
        <v>11020</v>
      </c>
      <c r="AH194" s="219">
        <v>11020</v>
      </c>
      <c r="AI194" s="219">
        <v>11020</v>
      </c>
      <c r="AJ194" s="219">
        <v>11020</v>
      </c>
      <c r="AK194" s="219">
        <v>11020</v>
      </c>
      <c r="AL194" s="219">
        <v>11020</v>
      </c>
      <c r="AM194" s="219">
        <v>11020</v>
      </c>
      <c r="AN194" s="219">
        <v>11020</v>
      </c>
      <c r="AO194" s="219">
        <v>11020</v>
      </c>
      <c r="AP194" s="219">
        <v>11020</v>
      </c>
      <c r="AQ194" s="219">
        <v>11020</v>
      </c>
      <c r="AR194" s="219">
        <v>11020</v>
      </c>
      <c r="AS194" s="219">
        <v>11020</v>
      </c>
      <c r="AT194" s="219">
        <v>11020</v>
      </c>
      <c r="AU194" s="219">
        <v>11020</v>
      </c>
      <c r="AV194" s="219">
        <v>11020</v>
      </c>
      <c r="AW194" s="219">
        <v>11020</v>
      </c>
      <c r="AX194" s="219">
        <v>11020</v>
      </c>
      <c r="AY194" s="219">
        <v>11020</v>
      </c>
      <c r="AZ194" s="219">
        <v>11020</v>
      </c>
      <c r="BA194" s="219">
        <v>11020</v>
      </c>
      <c r="BB194" s="219">
        <v>11020</v>
      </c>
      <c r="BC194" s="219">
        <v>11020</v>
      </c>
      <c r="BD194" s="219">
        <v>11020</v>
      </c>
      <c r="BE194" s="219">
        <v>11020</v>
      </c>
      <c r="BF194" s="219">
        <v>11020</v>
      </c>
      <c r="BG194" s="219">
        <v>11020</v>
      </c>
      <c r="BH194" s="219">
        <v>11020</v>
      </c>
      <c r="BI194" s="219">
        <v>11020</v>
      </c>
      <c r="BJ194" s="219">
        <v>11020</v>
      </c>
      <c r="BK194" s="219">
        <v>11020</v>
      </c>
      <c r="BL194" s="219">
        <v>11020</v>
      </c>
      <c r="BM194" s="219">
        <v>11020</v>
      </c>
      <c r="BN194" s="219">
        <v>11020</v>
      </c>
      <c r="BO194" s="219">
        <v>11020</v>
      </c>
      <c r="BP194" s="219">
        <v>11020</v>
      </c>
      <c r="BQ194" s="219">
        <v>11020</v>
      </c>
      <c r="BR194" s="219">
        <v>11020</v>
      </c>
      <c r="BS194" s="219">
        <v>11020</v>
      </c>
      <c r="BT194" s="219">
        <v>11020</v>
      </c>
      <c r="BU194" s="219">
        <v>11020</v>
      </c>
      <c r="BV194" s="219">
        <v>11020</v>
      </c>
      <c r="BW194" s="219">
        <v>11020</v>
      </c>
      <c r="BX194" s="219">
        <v>11020</v>
      </c>
      <c r="BY194" s="219">
        <v>11020</v>
      </c>
      <c r="BZ194" s="219">
        <v>11020</v>
      </c>
      <c r="CA194" s="219">
        <v>11020</v>
      </c>
      <c r="CB194" s="219">
        <v>11020</v>
      </c>
      <c r="CC194" s="219">
        <v>11020</v>
      </c>
      <c r="CD194" s="219">
        <v>11020</v>
      </c>
      <c r="CE194" s="219">
        <v>11020</v>
      </c>
      <c r="CF194" s="219">
        <v>11020</v>
      </c>
      <c r="CG194" s="219">
        <v>11020</v>
      </c>
      <c r="CH194" s="219">
        <v>11020</v>
      </c>
      <c r="CI194" s="219">
        <v>11020</v>
      </c>
      <c r="CJ194" s="219">
        <v>11020</v>
      </c>
      <c r="CK194" s="219">
        <v>11020</v>
      </c>
      <c r="CL194" s="219">
        <v>11020</v>
      </c>
      <c r="CM194" s="219">
        <v>11020</v>
      </c>
      <c r="CN194" s="219">
        <v>11020</v>
      </c>
      <c r="CO194" s="219">
        <v>11020</v>
      </c>
      <c r="CP194" s="219">
        <v>11020</v>
      </c>
      <c r="CQ194" s="219">
        <v>11020</v>
      </c>
      <c r="CR194" s="219">
        <v>11020</v>
      </c>
      <c r="CS194" s="219">
        <v>11020</v>
      </c>
      <c r="CT194" s="219">
        <v>11020</v>
      </c>
      <c r="CU194" s="219">
        <v>11020</v>
      </c>
      <c r="CV194" s="219">
        <v>11020</v>
      </c>
      <c r="CW194" s="219">
        <v>11020</v>
      </c>
      <c r="CX194" s="219">
        <v>11020</v>
      </c>
      <c r="CY194" s="219">
        <v>11020</v>
      </c>
      <c r="CZ194" s="219">
        <v>11020</v>
      </c>
      <c r="DA194" s="219">
        <v>11020</v>
      </c>
      <c r="DB194" s="219">
        <v>11020</v>
      </c>
      <c r="DC194" s="219">
        <v>11020</v>
      </c>
      <c r="DD194" s="219">
        <v>11020</v>
      </c>
      <c r="DE194" s="219">
        <v>11020</v>
      </c>
      <c r="DF194" s="219">
        <v>11020</v>
      </c>
      <c r="DG194" s="219">
        <v>11019</v>
      </c>
      <c r="DH194" s="219">
        <v>11019</v>
      </c>
      <c r="DI194" s="219">
        <v>11019</v>
      </c>
      <c r="DJ194" s="219">
        <v>11019</v>
      </c>
      <c r="DK194" s="219">
        <v>11019</v>
      </c>
      <c r="DL194" s="219">
        <v>11019</v>
      </c>
      <c r="DM194" s="219">
        <v>11022</v>
      </c>
      <c r="DN194" s="219">
        <v>11022</v>
      </c>
      <c r="DO194" s="219">
        <v>11022</v>
      </c>
      <c r="DP194" s="219">
        <v>11022</v>
      </c>
      <c r="DQ194" s="219">
        <v>11022</v>
      </c>
      <c r="DR194" s="219">
        <v>11022</v>
      </c>
      <c r="DS194" s="219">
        <v>11022</v>
      </c>
      <c r="DT194" s="219">
        <v>10991</v>
      </c>
      <c r="DU194" s="219">
        <v>10984</v>
      </c>
      <c r="DV194" s="219">
        <v>10984</v>
      </c>
      <c r="DW194" s="219">
        <v>10994</v>
      </c>
      <c r="DX194" s="219">
        <v>10993</v>
      </c>
      <c r="DY194" s="219">
        <v>10984</v>
      </c>
      <c r="DZ194" s="219">
        <v>10984</v>
      </c>
      <c r="EA194" s="219">
        <v>10976</v>
      </c>
      <c r="EB194" s="219">
        <v>10976</v>
      </c>
      <c r="EC194" s="219">
        <v>10976</v>
      </c>
      <c r="ED194" s="219">
        <v>10976</v>
      </c>
      <c r="EE194" s="219">
        <v>10976</v>
      </c>
      <c r="EF194" s="219">
        <v>10976</v>
      </c>
      <c r="EG194" s="219">
        <v>10976</v>
      </c>
      <c r="EH194" s="219">
        <v>10976</v>
      </c>
      <c r="EI194" s="219">
        <v>10976</v>
      </c>
      <c r="EJ194" s="219">
        <v>10976</v>
      </c>
      <c r="EK194" s="219">
        <v>10976</v>
      </c>
      <c r="EL194" s="219">
        <v>10976</v>
      </c>
      <c r="EM194" s="219">
        <v>10975</v>
      </c>
      <c r="EN194" s="231">
        <v>10975</v>
      </c>
      <c r="EO194" s="232">
        <v>10975</v>
      </c>
      <c r="EP194" s="228">
        <v>10975</v>
      </c>
      <c r="EQ194" s="166">
        <v>10975</v>
      </c>
      <c r="ER194" s="166">
        <v>10973</v>
      </c>
      <c r="ES194" s="166">
        <v>10973</v>
      </c>
      <c r="ET194" s="166">
        <v>10973</v>
      </c>
      <c r="EU194" s="166">
        <v>10973</v>
      </c>
      <c r="EV194" s="166">
        <v>10965</v>
      </c>
      <c r="EW194" s="154">
        <v>10965</v>
      </c>
      <c r="EX194" s="154">
        <v>10965</v>
      </c>
      <c r="EY194" s="154">
        <v>10965</v>
      </c>
      <c r="EZ194" s="154">
        <v>10965</v>
      </c>
      <c r="FA194" s="154">
        <v>10965</v>
      </c>
      <c r="FB194" s="154">
        <v>10964</v>
      </c>
      <c r="FC194" s="154">
        <v>10964</v>
      </c>
      <c r="FD194" s="166">
        <v>10964</v>
      </c>
      <c r="FE194" s="166">
        <v>10963</v>
      </c>
      <c r="FF194" s="154">
        <v>10962</v>
      </c>
      <c r="FG194" s="166">
        <v>10962</v>
      </c>
      <c r="FH194" s="154">
        <v>10960</v>
      </c>
      <c r="FI194" s="154">
        <v>10958</v>
      </c>
      <c r="FJ194" s="166">
        <v>10956</v>
      </c>
      <c r="FK194" s="166">
        <v>10952</v>
      </c>
      <c r="FL194" s="166">
        <v>10945</v>
      </c>
      <c r="FM194" s="166"/>
      <c r="FN194" s="166"/>
      <c r="FO194" s="166"/>
      <c r="FP194" s="166"/>
      <c r="FQ194" s="166"/>
      <c r="FR194" s="202"/>
      <c r="FS194" s="202"/>
      <c r="FT194" s="202"/>
      <c r="FU194" s="202"/>
      <c r="FV194" s="202"/>
      <c r="FW194" s="202"/>
      <c r="FX194" s="202"/>
      <c r="FY194" s="202"/>
      <c r="FZ194" s="202"/>
      <c r="GA194" s="202"/>
      <c r="GB194" s="202"/>
      <c r="GC194" s="202"/>
      <c r="GD194" s="202"/>
      <c r="GE194" s="202"/>
      <c r="GF194" s="202"/>
      <c r="GG194" s="202"/>
      <c r="GH194" s="202"/>
      <c r="GI194" s="202"/>
      <c r="GJ194" s="202"/>
      <c r="GK194" s="202"/>
      <c r="GL194" s="202"/>
      <c r="GM194" s="202"/>
      <c r="GN194" s="202"/>
      <c r="GO194" s="202"/>
      <c r="GP194" s="202"/>
      <c r="GQ194" s="202"/>
      <c r="GR194" s="202"/>
      <c r="GS194" s="202"/>
      <c r="GT194" s="202"/>
      <c r="GU194" s="202"/>
      <c r="GV194" s="202"/>
      <c r="GW194" s="202"/>
      <c r="GX194" s="202"/>
      <c r="GY194" s="202"/>
      <c r="GZ194" s="202"/>
      <c r="HA194" s="202"/>
      <c r="HB194" s="202"/>
      <c r="HC194" s="202"/>
      <c r="HD194" s="202"/>
      <c r="HE194" s="202"/>
      <c r="HF194" s="202"/>
      <c r="HG194" s="202"/>
      <c r="HH194" s="202"/>
      <c r="HI194" s="202"/>
      <c r="HJ194" s="202"/>
      <c r="HK194" s="202"/>
      <c r="HL194" s="202"/>
      <c r="HM194" s="154"/>
      <c r="HN194" s="154"/>
      <c r="HO194" s="154"/>
      <c r="HP194" s="154"/>
      <c r="HQ194" s="154"/>
      <c r="HR194" s="154"/>
      <c r="HS194" s="154"/>
      <c r="HT194" s="154"/>
      <c r="HU194" s="154"/>
      <c r="HV194" s="154"/>
      <c r="HW194" s="166"/>
    </row>
    <row r="195" spans="1:231">
      <c r="A195" s="145">
        <f t="shared" si="52"/>
        <v>44485</v>
      </c>
      <c r="B195" s="219">
        <f>'Age&amp;Sex by occurrence date'!$AXO22</f>
        <v>13715</v>
      </c>
      <c r="C195" s="219">
        <v>11230</v>
      </c>
      <c r="D195" s="219">
        <v>11230</v>
      </c>
      <c r="E195" s="219">
        <v>11230</v>
      </c>
      <c r="F195" s="219">
        <v>11230</v>
      </c>
      <c r="G195" s="219">
        <v>11230</v>
      </c>
      <c r="H195" s="219">
        <v>11230</v>
      </c>
      <c r="I195" s="219">
        <v>11230</v>
      </c>
      <c r="J195" s="219">
        <v>11230</v>
      </c>
      <c r="K195" s="219">
        <v>11230</v>
      </c>
      <c r="L195" s="219">
        <v>11230</v>
      </c>
      <c r="M195" s="219">
        <v>11230</v>
      </c>
      <c r="N195" s="219">
        <v>11230</v>
      </c>
      <c r="O195" s="219">
        <v>11230</v>
      </c>
      <c r="P195" s="219">
        <v>11230</v>
      </c>
      <c r="Q195" s="219">
        <v>11229</v>
      </c>
      <c r="R195" s="219">
        <v>11229</v>
      </c>
      <c r="S195" s="219">
        <v>11229</v>
      </c>
      <c r="T195" s="219">
        <v>11227</v>
      </c>
      <c r="U195" s="219">
        <v>11227</v>
      </c>
      <c r="V195" s="219">
        <v>11226</v>
      </c>
      <c r="W195" s="219">
        <v>11226</v>
      </c>
      <c r="X195" s="219">
        <v>11226</v>
      </c>
      <c r="Y195" s="219">
        <v>11225</v>
      </c>
      <c r="Z195" s="219">
        <v>11220</v>
      </c>
      <c r="AA195" s="219">
        <v>11143</v>
      </c>
      <c r="AB195" s="219">
        <v>11007</v>
      </c>
      <c r="AC195" s="219">
        <v>11007</v>
      </c>
      <c r="AD195" s="219">
        <v>11007</v>
      </c>
      <c r="AE195" s="219">
        <v>11005</v>
      </c>
      <c r="AF195" s="219">
        <v>11005</v>
      </c>
      <c r="AG195" s="219">
        <v>11005</v>
      </c>
      <c r="AH195" s="219">
        <v>11005</v>
      </c>
      <c r="AI195" s="219">
        <v>11005</v>
      </c>
      <c r="AJ195" s="219">
        <v>11005</v>
      </c>
      <c r="AK195" s="219">
        <v>11005</v>
      </c>
      <c r="AL195" s="219">
        <v>11005</v>
      </c>
      <c r="AM195" s="219">
        <v>11005</v>
      </c>
      <c r="AN195" s="219">
        <v>11005</v>
      </c>
      <c r="AO195" s="219">
        <v>11005</v>
      </c>
      <c r="AP195" s="219">
        <v>11005</v>
      </c>
      <c r="AQ195" s="219">
        <v>11005</v>
      </c>
      <c r="AR195" s="219">
        <v>11005</v>
      </c>
      <c r="AS195" s="219">
        <v>11005</v>
      </c>
      <c r="AT195" s="219">
        <v>11005</v>
      </c>
      <c r="AU195" s="219">
        <v>11005</v>
      </c>
      <c r="AV195" s="219">
        <v>11005</v>
      </c>
      <c r="AW195" s="219">
        <v>11005</v>
      </c>
      <c r="AX195" s="219">
        <v>11005</v>
      </c>
      <c r="AY195" s="219">
        <v>11005</v>
      </c>
      <c r="AZ195" s="219">
        <v>11005</v>
      </c>
      <c r="BA195" s="219">
        <v>11005</v>
      </c>
      <c r="BB195" s="219">
        <v>11005</v>
      </c>
      <c r="BC195" s="219">
        <v>11005</v>
      </c>
      <c r="BD195" s="219">
        <v>11005</v>
      </c>
      <c r="BE195" s="219">
        <v>11005</v>
      </c>
      <c r="BF195" s="219">
        <v>11005</v>
      </c>
      <c r="BG195" s="219">
        <v>11005</v>
      </c>
      <c r="BH195" s="219">
        <v>11005</v>
      </c>
      <c r="BI195" s="219">
        <v>11005</v>
      </c>
      <c r="BJ195" s="219">
        <v>11005</v>
      </c>
      <c r="BK195" s="219">
        <v>11005</v>
      </c>
      <c r="BL195" s="219">
        <v>11005</v>
      </c>
      <c r="BM195" s="219">
        <v>11005</v>
      </c>
      <c r="BN195" s="219">
        <v>11005</v>
      </c>
      <c r="BO195" s="219">
        <v>11005</v>
      </c>
      <c r="BP195" s="219">
        <v>11005</v>
      </c>
      <c r="BQ195" s="219">
        <v>11005</v>
      </c>
      <c r="BR195" s="219">
        <v>11005</v>
      </c>
      <c r="BS195" s="219">
        <v>11005</v>
      </c>
      <c r="BT195" s="219">
        <v>11005</v>
      </c>
      <c r="BU195" s="219">
        <v>11005</v>
      </c>
      <c r="BV195" s="219">
        <v>11005</v>
      </c>
      <c r="BW195" s="219">
        <v>11005</v>
      </c>
      <c r="BX195" s="219">
        <v>11005</v>
      </c>
      <c r="BY195" s="219">
        <v>11005</v>
      </c>
      <c r="BZ195" s="219">
        <v>11005</v>
      </c>
      <c r="CA195" s="219">
        <v>11005</v>
      </c>
      <c r="CB195" s="219">
        <v>11005</v>
      </c>
      <c r="CC195" s="219">
        <v>11005</v>
      </c>
      <c r="CD195" s="219">
        <v>11005</v>
      </c>
      <c r="CE195" s="219">
        <v>11005</v>
      </c>
      <c r="CF195" s="219">
        <v>11005</v>
      </c>
      <c r="CG195" s="219">
        <v>11005</v>
      </c>
      <c r="CH195" s="219">
        <v>11005</v>
      </c>
      <c r="CI195" s="219">
        <v>11005</v>
      </c>
      <c r="CJ195" s="219">
        <v>11005</v>
      </c>
      <c r="CK195" s="219">
        <v>11005</v>
      </c>
      <c r="CL195" s="219">
        <v>11005</v>
      </c>
      <c r="CM195" s="219">
        <v>11005</v>
      </c>
      <c r="CN195" s="219">
        <v>11005</v>
      </c>
      <c r="CO195" s="219">
        <v>11005</v>
      </c>
      <c r="CP195" s="219">
        <v>11005</v>
      </c>
      <c r="CQ195" s="219">
        <v>11005</v>
      </c>
      <c r="CR195" s="219">
        <v>11005</v>
      </c>
      <c r="CS195" s="219">
        <v>11005</v>
      </c>
      <c r="CT195" s="219">
        <v>11005</v>
      </c>
      <c r="CU195" s="219">
        <v>11005</v>
      </c>
      <c r="CV195" s="219">
        <v>11005</v>
      </c>
      <c r="CW195" s="219">
        <v>11005</v>
      </c>
      <c r="CX195" s="219">
        <v>11005</v>
      </c>
      <c r="CY195" s="219">
        <v>11005</v>
      </c>
      <c r="CZ195" s="219">
        <v>11005</v>
      </c>
      <c r="DA195" s="219">
        <v>11005</v>
      </c>
      <c r="DB195" s="219">
        <v>11005</v>
      </c>
      <c r="DC195" s="219">
        <v>11005</v>
      </c>
      <c r="DD195" s="219">
        <v>11005</v>
      </c>
      <c r="DE195" s="219">
        <v>11005</v>
      </c>
      <c r="DF195" s="219">
        <v>11005</v>
      </c>
      <c r="DG195" s="219">
        <v>11004</v>
      </c>
      <c r="DH195" s="219">
        <v>11004</v>
      </c>
      <c r="DI195" s="219">
        <v>11004</v>
      </c>
      <c r="DJ195" s="219">
        <v>11004</v>
      </c>
      <c r="DK195" s="219">
        <v>11004</v>
      </c>
      <c r="DL195" s="219">
        <v>11004</v>
      </c>
      <c r="DM195" s="219">
        <v>11007</v>
      </c>
      <c r="DN195" s="219">
        <v>11007</v>
      </c>
      <c r="DO195" s="219">
        <v>11007</v>
      </c>
      <c r="DP195" s="219">
        <v>11007</v>
      </c>
      <c r="DQ195" s="219">
        <v>11007</v>
      </c>
      <c r="DR195" s="219">
        <v>11007</v>
      </c>
      <c r="DS195" s="219">
        <v>11007</v>
      </c>
      <c r="DT195" s="219">
        <v>10976</v>
      </c>
      <c r="DU195" s="219">
        <v>10969</v>
      </c>
      <c r="DV195" s="219">
        <v>10969</v>
      </c>
      <c r="DW195" s="219">
        <v>10979</v>
      </c>
      <c r="DX195" s="219">
        <v>10978</v>
      </c>
      <c r="DY195" s="219">
        <v>10969</v>
      </c>
      <c r="DZ195" s="219">
        <v>10969</v>
      </c>
      <c r="EA195" s="219">
        <v>10961</v>
      </c>
      <c r="EB195" s="219">
        <v>10961</v>
      </c>
      <c r="EC195" s="219">
        <v>10961</v>
      </c>
      <c r="ED195" s="219">
        <v>10961</v>
      </c>
      <c r="EE195" s="219">
        <v>10961</v>
      </c>
      <c r="EF195" s="219">
        <v>10961</v>
      </c>
      <c r="EG195" s="219">
        <v>10961</v>
      </c>
      <c r="EH195" s="219">
        <v>10961</v>
      </c>
      <c r="EI195" s="219">
        <v>10961</v>
      </c>
      <c r="EJ195" s="219">
        <v>10961</v>
      </c>
      <c r="EK195" s="219">
        <v>10961</v>
      </c>
      <c r="EL195" s="219">
        <v>10961</v>
      </c>
      <c r="EM195" s="219">
        <v>10960</v>
      </c>
      <c r="EN195" s="231">
        <v>10960</v>
      </c>
      <c r="EO195" s="232">
        <v>10960</v>
      </c>
      <c r="EP195" s="227">
        <v>10960</v>
      </c>
      <c r="EQ195" s="154">
        <v>10960</v>
      </c>
      <c r="ER195" s="154">
        <v>10958</v>
      </c>
      <c r="ES195" s="154">
        <v>10958</v>
      </c>
      <c r="ET195" s="154">
        <v>10958</v>
      </c>
      <c r="EU195" s="154">
        <v>10958</v>
      </c>
      <c r="EV195" s="154">
        <v>10951</v>
      </c>
      <c r="EW195" s="166">
        <v>10951</v>
      </c>
      <c r="EX195" s="166">
        <v>10951</v>
      </c>
      <c r="EY195" s="166">
        <v>10951</v>
      </c>
      <c r="EZ195" s="166">
        <v>10951</v>
      </c>
      <c r="FA195" s="166">
        <v>10951</v>
      </c>
      <c r="FB195" s="166">
        <v>10950</v>
      </c>
      <c r="FC195" s="166">
        <v>10950</v>
      </c>
      <c r="FD195" s="166">
        <v>10950</v>
      </c>
      <c r="FE195" s="166">
        <v>10949</v>
      </c>
      <c r="FF195" s="166">
        <v>10948</v>
      </c>
      <c r="FG195" s="154">
        <v>10948</v>
      </c>
      <c r="FH195" s="166">
        <v>10946</v>
      </c>
      <c r="FI195" s="154">
        <v>10945</v>
      </c>
      <c r="FJ195" s="154">
        <v>10944</v>
      </c>
      <c r="FK195" s="154">
        <v>10942</v>
      </c>
      <c r="FL195" s="154">
        <v>10938</v>
      </c>
      <c r="FM195" s="154">
        <v>10932</v>
      </c>
      <c r="FN195" s="154"/>
      <c r="FO195" s="154"/>
      <c r="FP195" s="154"/>
      <c r="FQ195" s="154"/>
      <c r="FR195" s="202"/>
      <c r="FS195" s="202"/>
      <c r="FT195" s="202"/>
      <c r="FU195" s="202"/>
      <c r="FV195" s="202"/>
      <c r="FW195" s="202"/>
      <c r="FX195" s="202"/>
      <c r="FY195" s="202"/>
      <c r="FZ195" s="202"/>
      <c r="GA195" s="202"/>
      <c r="GB195" s="202"/>
      <c r="GC195" s="202"/>
      <c r="GD195" s="202"/>
      <c r="GE195" s="202"/>
      <c r="GF195" s="202"/>
      <c r="GG195" s="202"/>
      <c r="GH195" s="202"/>
      <c r="GI195" s="202"/>
      <c r="GJ195" s="202"/>
      <c r="GK195" s="202"/>
      <c r="GL195" s="202"/>
      <c r="GM195" s="202"/>
      <c r="GN195" s="202"/>
      <c r="GO195" s="202"/>
      <c r="GP195" s="202"/>
      <c r="GQ195" s="202"/>
      <c r="GR195" s="202"/>
      <c r="GS195" s="202"/>
      <c r="GT195" s="202"/>
      <c r="GU195" s="202"/>
      <c r="GV195" s="202"/>
      <c r="GW195" s="202"/>
      <c r="GX195" s="202"/>
      <c r="GY195" s="202"/>
      <c r="GZ195" s="202"/>
      <c r="HA195" s="202"/>
      <c r="HB195" s="202"/>
      <c r="HC195" s="202"/>
      <c r="HD195" s="202"/>
      <c r="HE195" s="202"/>
      <c r="HF195" s="202"/>
      <c r="HG195" s="202"/>
      <c r="HH195" s="202"/>
      <c r="HI195" s="202"/>
      <c r="HJ195" s="202"/>
      <c r="HK195" s="202"/>
      <c r="HL195" s="202"/>
      <c r="HM195" s="154"/>
      <c r="HN195" s="154"/>
      <c r="HO195" s="154"/>
      <c r="HP195" s="154"/>
      <c r="HQ195" s="154"/>
      <c r="HR195" s="154"/>
      <c r="HS195" s="154"/>
      <c r="HT195" s="154"/>
      <c r="HU195" s="154"/>
      <c r="HV195" s="154"/>
      <c r="HW195" s="166"/>
    </row>
    <row r="196" spans="1:231">
      <c r="A196" s="145">
        <f t="shared" si="52"/>
        <v>44484</v>
      </c>
      <c r="B196" s="219">
        <f>'Age&amp;Sex by occurrence date'!$AXV22</f>
        <v>13694</v>
      </c>
      <c r="C196" s="219">
        <v>11214</v>
      </c>
      <c r="D196" s="219">
        <v>11214</v>
      </c>
      <c r="E196" s="219">
        <v>11214</v>
      </c>
      <c r="F196" s="219">
        <v>11214</v>
      </c>
      <c r="G196" s="219">
        <v>11214</v>
      </c>
      <c r="H196" s="219">
        <v>11214</v>
      </c>
      <c r="I196" s="219">
        <v>11214</v>
      </c>
      <c r="J196" s="219">
        <v>11214</v>
      </c>
      <c r="K196" s="219">
        <v>11214</v>
      </c>
      <c r="L196" s="219">
        <v>11214</v>
      </c>
      <c r="M196" s="219">
        <v>11214</v>
      </c>
      <c r="N196" s="219">
        <v>11214</v>
      </c>
      <c r="O196" s="219">
        <v>11214</v>
      </c>
      <c r="P196" s="219">
        <v>11214</v>
      </c>
      <c r="Q196" s="219">
        <v>11213</v>
      </c>
      <c r="R196" s="219">
        <v>11213</v>
      </c>
      <c r="S196" s="219">
        <v>11213</v>
      </c>
      <c r="T196" s="219">
        <v>11211</v>
      </c>
      <c r="U196" s="219">
        <v>11211</v>
      </c>
      <c r="V196" s="219">
        <v>11210</v>
      </c>
      <c r="W196" s="219">
        <v>11210</v>
      </c>
      <c r="X196" s="219">
        <v>11210</v>
      </c>
      <c r="Y196" s="219">
        <v>11209</v>
      </c>
      <c r="Z196" s="219">
        <v>11204</v>
      </c>
      <c r="AA196" s="219">
        <v>11127</v>
      </c>
      <c r="AB196" s="219">
        <v>10991</v>
      </c>
      <c r="AC196" s="219">
        <v>10991</v>
      </c>
      <c r="AD196" s="219">
        <v>10991</v>
      </c>
      <c r="AE196" s="219">
        <v>10989</v>
      </c>
      <c r="AF196" s="219">
        <v>10989</v>
      </c>
      <c r="AG196" s="219">
        <v>10989</v>
      </c>
      <c r="AH196" s="219">
        <v>10989</v>
      </c>
      <c r="AI196" s="219">
        <v>10989</v>
      </c>
      <c r="AJ196" s="219">
        <v>10989</v>
      </c>
      <c r="AK196" s="219">
        <v>10989</v>
      </c>
      <c r="AL196" s="219">
        <v>10989</v>
      </c>
      <c r="AM196" s="219">
        <v>10989</v>
      </c>
      <c r="AN196" s="219">
        <v>10989</v>
      </c>
      <c r="AO196" s="219">
        <v>10989</v>
      </c>
      <c r="AP196" s="219">
        <v>10989</v>
      </c>
      <c r="AQ196" s="219">
        <v>10989</v>
      </c>
      <c r="AR196" s="219">
        <v>10989</v>
      </c>
      <c r="AS196" s="219">
        <v>10989</v>
      </c>
      <c r="AT196" s="219">
        <v>10989</v>
      </c>
      <c r="AU196" s="219">
        <v>10989</v>
      </c>
      <c r="AV196" s="219">
        <v>10989</v>
      </c>
      <c r="AW196" s="219">
        <v>10989</v>
      </c>
      <c r="AX196" s="219">
        <v>10989</v>
      </c>
      <c r="AY196" s="219">
        <v>10989</v>
      </c>
      <c r="AZ196" s="219">
        <v>10989</v>
      </c>
      <c r="BA196" s="219">
        <v>10989</v>
      </c>
      <c r="BB196" s="219">
        <v>10989</v>
      </c>
      <c r="BC196" s="219">
        <v>10989</v>
      </c>
      <c r="BD196" s="219">
        <v>10989</v>
      </c>
      <c r="BE196" s="219">
        <v>10989</v>
      </c>
      <c r="BF196" s="219">
        <v>10989</v>
      </c>
      <c r="BG196" s="219">
        <v>10989</v>
      </c>
      <c r="BH196" s="219">
        <v>10989</v>
      </c>
      <c r="BI196" s="219">
        <v>10989</v>
      </c>
      <c r="BJ196" s="219">
        <v>10989</v>
      </c>
      <c r="BK196" s="219">
        <v>10989</v>
      </c>
      <c r="BL196" s="219">
        <v>10989</v>
      </c>
      <c r="BM196" s="219">
        <v>10989</v>
      </c>
      <c r="BN196" s="219">
        <v>10989</v>
      </c>
      <c r="BO196" s="219">
        <v>10989</v>
      </c>
      <c r="BP196" s="219">
        <v>10989</v>
      </c>
      <c r="BQ196" s="219">
        <v>10989</v>
      </c>
      <c r="BR196" s="219">
        <v>10989</v>
      </c>
      <c r="BS196" s="219">
        <v>10989</v>
      </c>
      <c r="BT196" s="219">
        <v>10989</v>
      </c>
      <c r="BU196" s="219">
        <v>10989</v>
      </c>
      <c r="BV196" s="219">
        <v>10989</v>
      </c>
      <c r="BW196" s="219">
        <v>10989</v>
      </c>
      <c r="BX196" s="219">
        <v>10989</v>
      </c>
      <c r="BY196" s="219">
        <v>10989</v>
      </c>
      <c r="BZ196" s="219">
        <v>10989</v>
      </c>
      <c r="CA196" s="219">
        <v>10989</v>
      </c>
      <c r="CB196" s="219">
        <v>10989</v>
      </c>
      <c r="CC196" s="219">
        <v>10989</v>
      </c>
      <c r="CD196" s="219">
        <v>10989</v>
      </c>
      <c r="CE196" s="219">
        <v>10989</v>
      </c>
      <c r="CF196" s="219">
        <v>10989</v>
      </c>
      <c r="CG196" s="219">
        <v>10989</v>
      </c>
      <c r="CH196" s="219">
        <v>10989</v>
      </c>
      <c r="CI196" s="219">
        <v>10989</v>
      </c>
      <c r="CJ196" s="219">
        <v>10989</v>
      </c>
      <c r="CK196" s="219">
        <v>10989</v>
      </c>
      <c r="CL196" s="219">
        <v>10989</v>
      </c>
      <c r="CM196" s="219">
        <v>10989</v>
      </c>
      <c r="CN196" s="219">
        <v>10989</v>
      </c>
      <c r="CO196" s="219">
        <v>10989</v>
      </c>
      <c r="CP196" s="219">
        <v>10989</v>
      </c>
      <c r="CQ196" s="219">
        <v>10989</v>
      </c>
      <c r="CR196" s="219">
        <v>10989</v>
      </c>
      <c r="CS196" s="219">
        <v>10989</v>
      </c>
      <c r="CT196" s="219">
        <v>10989</v>
      </c>
      <c r="CU196" s="219">
        <v>10989</v>
      </c>
      <c r="CV196" s="219">
        <v>10989</v>
      </c>
      <c r="CW196" s="219">
        <v>10989</v>
      </c>
      <c r="CX196" s="219">
        <v>10989</v>
      </c>
      <c r="CY196" s="219">
        <v>10989</v>
      </c>
      <c r="CZ196" s="219">
        <v>10989</v>
      </c>
      <c r="DA196" s="219">
        <v>10989</v>
      </c>
      <c r="DB196" s="219">
        <v>10989</v>
      </c>
      <c r="DC196" s="219">
        <v>10989</v>
      </c>
      <c r="DD196" s="219">
        <v>10989</v>
      </c>
      <c r="DE196" s="219">
        <v>10989</v>
      </c>
      <c r="DF196" s="219">
        <v>10989</v>
      </c>
      <c r="DG196" s="219">
        <v>10988</v>
      </c>
      <c r="DH196" s="219">
        <v>10988</v>
      </c>
      <c r="DI196" s="219">
        <v>10988</v>
      </c>
      <c r="DJ196" s="219">
        <v>10988</v>
      </c>
      <c r="DK196" s="219">
        <v>10988</v>
      </c>
      <c r="DL196" s="219">
        <v>10988</v>
      </c>
      <c r="DM196" s="219">
        <v>10991</v>
      </c>
      <c r="DN196" s="219">
        <v>10991</v>
      </c>
      <c r="DO196" s="219">
        <v>10991</v>
      </c>
      <c r="DP196" s="219">
        <v>10991</v>
      </c>
      <c r="DQ196" s="219">
        <v>10991</v>
      </c>
      <c r="DR196" s="219">
        <v>10991</v>
      </c>
      <c r="DS196" s="219">
        <v>10991</v>
      </c>
      <c r="DT196" s="219">
        <v>10960</v>
      </c>
      <c r="DU196" s="219">
        <v>10953</v>
      </c>
      <c r="DV196" s="219">
        <v>10953</v>
      </c>
      <c r="DW196" s="219">
        <v>10963</v>
      </c>
      <c r="DX196" s="219">
        <v>10962</v>
      </c>
      <c r="DY196" s="219">
        <v>10953</v>
      </c>
      <c r="DZ196" s="219">
        <v>10953</v>
      </c>
      <c r="EA196" s="219">
        <v>10945</v>
      </c>
      <c r="EB196" s="219">
        <v>10945</v>
      </c>
      <c r="EC196" s="219">
        <v>10945</v>
      </c>
      <c r="ED196" s="219">
        <v>10945</v>
      </c>
      <c r="EE196" s="219">
        <v>10945</v>
      </c>
      <c r="EF196" s="219">
        <v>10945</v>
      </c>
      <c r="EG196" s="219">
        <v>10945</v>
      </c>
      <c r="EH196" s="219">
        <v>10945</v>
      </c>
      <c r="EI196" s="219">
        <v>10945</v>
      </c>
      <c r="EJ196" s="219">
        <v>10945</v>
      </c>
      <c r="EK196" s="219">
        <v>10945</v>
      </c>
      <c r="EL196" s="219">
        <v>10945</v>
      </c>
      <c r="EM196" s="219">
        <v>10944</v>
      </c>
      <c r="EN196" s="231">
        <v>10944</v>
      </c>
      <c r="EO196" s="232">
        <v>10944</v>
      </c>
      <c r="EP196" s="227">
        <v>10944</v>
      </c>
      <c r="EQ196" s="154">
        <v>10944</v>
      </c>
      <c r="ER196" s="154">
        <v>10942</v>
      </c>
      <c r="ES196" s="154">
        <v>10942</v>
      </c>
      <c r="ET196" s="154">
        <v>10942</v>
      </c>
      <c r="EU196" s="154">
        <v>10942</v>
      </c>
      <c r="EV196" s="154">
        <v>10935</v>
      </c>
      <c r="EW196" s="154">
        <v>10935</v>
      </c>
      <c r="EX196" s="154">
        <v>10935</v>
      </c>
      <c r="EY196" s="154">
        <v>10935</v>
      </c>
      <c r="EZ196" s="154">
        <v>10935</v>
      </c>
      <c r="FA196" s="154">
        <v>10935</v>
      </c>
      <c r="FB196" s="154">
        <v>10935</v>
      </c>
      <c r="FC196" s="166">
        <v>10935</v>
      </c>
      <c r="FD196" s="154">
        <v>10935</v>
      </c>
      <c r="FE196" s="154">
        <v>10935</v>
      </c>
      <c r="FF196" s="154">
        <v>10934</v>
      </c>
      <c r="FG196" s="166">
        <v>10934</v>
      </c>
      <c r="FH196" s="154">
        <v>10933</v>
      </c>
      <c r="FI196" s="166">
        <v>10932</v>
      </c>
      <c r="FJ196" s="166">
        <v>10931</v>
      </c>
      <c r="FK196" s="166">
        <v>10929</v>
      </c>
      <c r="FL196" s="166">
        <v>10928</v>
      </c>
      <c r="FM196" s="166">
        <v>10924</v>
      </c>
      <c r="FN196" s="166">
        <v>10923</v>
      </c>
      <c r="FO196" s="166"/>
      <c r="FP196" s="166"/>
      <c r="FQ196" s="166"/>
      <c r="FR196" s="202"/>
      <c r="FS196" s="202"/>
      <c r="FT196" s="202"/>
      <c r="FU196" s="202"/>
      <c r="FV196" s="202"/>
      <c r="FW196" s="202"/>
      <c r="FX196" s="202"/>
      <c r="FY196" s="202"/>
      <c r="FZ196" s="202"/>
      <c r="GA196" s="202"/>
      <c r="GB196" s="202"/>
      <c r="GC196" s="202"/>
      <c r="GD196" s="202"/>
      <c r="GE196" s="202"/>
      <c r="GF196" s="202"/>
      <c r="GG196" s="202"/>
      <c r="GH196" s="202"/>
      <c r="GI196" s="202"/>
      <c r="GJ196" s="202"/>
      <c r="GK196" s="202"/>
      <c r="GL196" s="202"/>
      <c r="GM196" s="202"/>
      <c r="GN196" s="202"/>
      <c r="GO196" s="202"/>
      <c r="GP196" s="202"/>
      <c r="GQ196" s="202"/>
      <c r="GR196" s="202"/>
      <c r="GS196" s="202"/>
      <c r="GT196" s="202"/>
      <c r="GU196" s="202"/>
      <c r="GV196" s="202"/>
      <c r="GW196" s="202"/>
      <c r="GX196" s="202"/>
      <c r="GY196" s="202"/>
      <c r="GZ196" s="202"/>
      <c r="HA196" s="202"/>
      <c r="HB196" s="202"/>
      <c r="HC196" s="202"/>
      <c r="HD196" s="202"/>
      <c r="HE196" s="202"/>
      <c r="HF196" s="202"/>
      <c r="HG196" s="202"/>
      <c r="HH196" s="202"/>
      <c r="HI196" s="202"/>
      <c r="HJ196" s="202"/>
      <c r="HK196" s="202"/>
      <c r="HL196" s="202"/>
      <c r="HM196" s="154"/>
      <c r="HN196" s="154"/>
      <c r="HO196" s="154"/>
      <c r="HP196" s="154"/>
      <c r="HQ196" s="154"/>
      <c r="HR196" s="154"/>
      <c r="HS196" s="154"/>
      <c r="HT196" s="154"/>
      <c r="HU196" s="154"/>
      <c r="HV196" s="154"/>
      <c r="HW196" s="166"/>
    </row>
    <row r="197" spans="1:231">
      <c r="A197" s="145">
        <f t="shared" si="52"/>
        <v>44483</v>
      </c>
      <c r="B197" s="219">
        <f>'Age&amp;Sex by occurrence date'!$AYC22</f>
        <v>13682</v>
      </c>
      <c r="C197" s="219">
        <v>11206</v>
      </c>
      <c r="D197" s="219">
        <v>11206</v>
      </c>
      <c r="E197" s="219">
        <v>11206</v>
      </c>
      <c r="F197" s="219">
        <v>11206</v>
      </c>
      <c r="G197" s="219">
        <v>11206</v>
      </c>
      <c r="H197" s="219">
        <v>11206</v>
      </c>
      <c r="I197" s="219">
        <v>11206</v>
      </c>
      <c r="J197" s="219">
        <v>11206</v>
      </c>
      <c r="K197" s="219">
        <v>11206</v>
      </c>
      <c r="L197" s="219">
        <v>11206</v>
      </c>
      <c r="M197" s="219">
        <v>11206</v>
      </c>
      <c r="N197" s="219">
        <v>11206</v>
      </c>
      <c r="O197" s="219">
        <v>11206</v>
      </c>
      <c r="P197" s="219">
        <v>11206</v>
      </c>
      <c r="Q197" s="219">
        <v>11205</v>
      </c>
      <c r="R197" s="219">
        <v>11205</v>
      </c>
      <c r="S197" s="219">
        <v>11205</v>
      </c>
      <c r="T197" s="219">
        <v>11203</v>
      </c>
      <c r="U197" s="219">
        <v>11203</v>
      </c>
      <c r="V197" s="219">
        <v>11202</v>
      </c>
      <c r="W197" s="219">
        <v>11202</v>
      </c>
      <c r="X197" s="219">
        <v>11202</v>
      </c>
      <c r="Y197" s="219">
        <v>11201</v>
      </c>
      <c r="Z197" s="219">
        <v>11196</v>
      </c>
      <c r="AA197" s="219">
        <v>11119</v>
      </c>
      <c r="AB197" s="219">
        <v>10984</v>
      </c>
      <c r="AC197" s="219">
        <v>10984</v>
      </c>
      <c r="AD197" s="219">
        <v>10984</v>
      </c>
      <c r="AE197" s="219">
        <v>10982</v>
      </c>
      <c r="AF197" s="219">
        <v>10982</v>
      </c>
      <c r="AG197" s="219">
        <v>10982</v>
      </c>
      <c r="AH197" s="219">
        <v>10982</v>
      </c>
      <c r="AI197" s="219">
        <v>10982</v>
      </c>
      <c r="AJ197" s="219">
        <v>10982</v>
      </c>
      <c r="AK197" s="219">
        <v>10982</v>
      </c>
      <c r="AL197" s="219">
        <v>10982</v>
      </c>
      <c r="AM197" s="219">
        <v>10982</v>
      </c>
      <c r="AN197" s="219">
        <v>10982</v>
      </c>
      <c r="AO197" s="219">
        <v>10982</v>
      </c>
      <c r="AP197" s="219">
        <v>10982</v>
      </c>
      <c r="AQ197" s="219">
        <v>10982</v>
      </c>
      <c r="AR197" s="219">
        <v>10982</v>
      </c>
      <c r="AS197" s="219">
        <v>10982</v>
      </c>
      <c r="AT197" s="219">
        <v>10982</v>
      </c>
      <c r="AU197" s="219">
        <v>10982</v>
      </c>
      <c r="AV197" s="219">
        <v>10982</v>
      </c>
      <c r="AW197" s="219">
        <v>10982</v>
      </c>
      <c r="AX197" s="219">
        <v>10982</v>
      </c>
      <c r="AY197" s="219">
        <v>10982</v>
      </c>
      <c r="AZ197" s="219">
        <v>10982</v>
      </c>
      <c r="BA197" s="219">
        <v>10982</v>
      </c>
      <c r="BB197" s="219">
        <v>10982</v>
      </c>
      <c r="BC197" s="219">
        <v>10982</v>
      </c>
      <c r="BD197" s="219">
        <v>10982</v>
      </c>
      <c r="BE197" s="219">
        <v>10982</v>
      </c>
      <c r="BF197" s="219">
        <v>10982</v>
      </c>
      <c r="BG197" s="219">
        <v>10982</v>
      </c>
      <c r="BH197" s="219">
        <v>10982</v>
      </c>
      <c r="BI197" s="219">
        <v>10982</v>
      </c>
      <c r="BJ197" s="219">
        <v>10982</v>
      </c>
      <c r="BK197" s="219">
        <v>10982</v>
      </c>
      <c r="BL197" s="219">
        <v>10982</v>
      </c>
      <c r="BM197" s="219">
        <v>10982</v>
      </c>
      <c r="BN197" s="219">
        <v>10982</v>
      </c>
      <c r="BO197" s="219">
        <v>10982</v>
      </c>
      <c r="BP197" s="219">
        <v>10982</v>
      </c>
      <c r="BQ197" s="219">
        <v>10982</v>
      </c>
      <c r="BR197" s="219">
        <v>10982</v>
      </c>
      <c r="BS197" s="219">
        <v>10982</v>
      </c>
      <c r="BT197" s="219">
        <v>10982</v>
      </c>
      <c r="BU197" s="219">
        <v>10982</v>
      </c>
      <c r="BV197" s="219">
        <v>10982</v>
      </c>
      <c r="BW197" s="219">
        <v>10982</v>
      </c>
      <c r="BX197" s="219">
        <v>10982</v>
      </c>
      <c r="BY197" s="219">
        <v>10982</v>
      </c>
      <c r="BZ197" s="219">
        <v>10982</v>
      </c>
      <c r="CA197" s="219">
        <v>10982</v>
      </c>
      <c r="CB197" s="219">
        <v>10982</v>
      </c>
      <c r="CC197" s="219">
        <v>10982</v>
      </c>
      <c r="CD197" s="219">
        <v>10982</v>
      </c>
      <c r="CE197" s="219">
        <v>10982</v>
      </c>
      <c r="CF197" s="219">
        <v>10982</v>
      </c>
      <c r="CG197" s="219">
        <v>10982</v>
      </c>
      <c r="CH197" s="219">
        <v>10982</v>
      </c>
      <c r="CI197" s="219">
        <v>10982</v>
      </c>
      <c r="CJ197" s="219">
        <v>10982</v>
      </c>
      <c r="CK197" s="219">
        <v>10982</v>
      </c>
      <c r="CL197" s="219">
        <v>10982</v>
      </c>
      <c r="CM197" s="219">
        <v>10982</v>
      </c>
      <c r="CN197" s="219">
        <v>10982</v>
      </c>
      <c r="CO197" s="219">
        <v>10982</v>
      </c>
      <c r="CP197" s="219">
        <v>10982</v>
      </c>
      <c r="CQ197" s="219">
        <v>10982</v>
      </c>
      <c r="CR197" s="219">
        <v>10982</v>
      </c>
      <c r="CS197" s="219">
        <v>10982</v>
      </c>
      <c r="CT197" s="219">
        <v>10982</v>
      </c>
      <c r="CU197" s="219">
        <v>10982</v>
      </c>
      <c r="CV197" s="219">
        <v>10982</v>
      </c>
      <c r="CW197" s="219">
        <v>10982</v>
      </c>
      <c r="CX197" s="219">
        <v>10982</v>
      </c>
      <c r="CY197" s="219">
        <v>10982</v>
      </c>
      <c r="CZ197" s="219">
        <v>10982</v>
      </c>
      <c r="DA197" s="219">
        <v>10982</v>
      </c>
      <c r="DB197" s="219">
        <v>10982</v>
      </c>
      <c r="DC197" s="219">
        <v>10982</v>
      </c>
      <c r="DD197" s="219">
        <v>10982</v>
      </c>
      <c r="DE197" s="219">
        <v>10982</v>
      </c>
      <c r="DF197" s="219">
        <v>10982</v>
      </c>
      <c r="DG197" s="219">
        <v>10981</v>
      </c>
      <c r="DH197" s="219">
        <v>10981</v>
      </c>
      <c r="DI197" s="219">
        <v>10981</v>
      </c>
      <c r="DJ197" s="219">
        <v>10981</v>
      </c>
      <c r="DK197" s="219">
        <v>10981</v>
      </c>
      <c r="DL197" s="219">
        <v>10981</v>
      </c>
      <c r="DM197" s="219">
        <v>10984</v>
      </c>
      <c r="DN197" s="219">
        <v>10984</v>
      </c>
      <c r="DO197" s="219">
        <v>10984</v>
      </c>
      <c r="DP197" s="219">
        <v>10984</v>
      </c>
      <c r="DQ197" s="219">
        <v>10984</v>
      </c>
      <c r="DR197" s="219">
        <v>10984</v>
      </c>
      <c r="DS197" s="219">
        <v>10984</v>
      </c>
      <c r="DT197" s="219">
        <v>10953</v>
      </c>
      <c r="DU197" s="219">
        <v>10946</v>
      </c>
      <c r="DV197" s="219">
        <v>10946</v>
      </c>
      <c r="DW197" s="219">
        <v>10956</v>
      </c>
      <c r="DX197" s="219">
        <v>10955</v>
      </c>
      <c r="DY197" s="219">
        <v>10946</v>
      </c>
      <c r="DZ197" s="219">
        <v>10946</v>
      </c>
      <c r="EA197" s="219">
        <v>10938</v>
      </c>
      <c r="EB197" s="219">
        <v>10938</v>
      </c>
      <c r="EC197" s="219">
        <v>10938</v>
      </c>
      <c r="ED197" s="219">
        <v>10938</v>
      </c>
      <c r="EE197" s="219">
        <v>10938</v>
      </c>
      <c r="EF197" s="219">
        <v>10938</v>
      </c>
      <c r="EG197" s="219">
        <v>10938</v>
      </c>
      <c r="EH197" s="219">
        <v>10938</v>
      </c>
      <c r="EI197" s="219">
        <v>10938</v>
      </c>
      <c r="EJ197" s="219">
        <v>10938</v>
      </c>
      <c r="EK197" s="219">
        <v>10938</v>
      </c>
      <c r="EL197" s="219">
        <v>10938</v>
      </c>
      <c r="EM197" s="219">
        <v>10937</v>
      </c>
      <c r="EN197" s="231">
        <v>10937</v>
      </c>
      <c r="EO197" s="232">
        <v>10937</v>
      </c>
      <c r="EP197" s="228">
        <v>10937</v>
      </c>
      <c r="EQ197" s="166">
        <v>10937</v>
      </c>
      <c r="ER197" s="166">
        <v>10935</v>
      </c>
      <c r="ES197" s="166">
        <v>10935</v>
      </c>
      <c r="ET197" s="166">
        <v>10935</v>
      </c>
      <c r="EU197" s="166">
        <v>10935</v>
      </c>
      <c r="EV197" s="166">
        <v>10928</v>
      </c>
      <c r="EW197" s="166">
        <v>10928</v>
      </c>
      <c r="EX197" s="166">
        <v>10928</v>
      </c>
      <c r="EY197" s="166">
        <v>10928</v>
      </c>
      <c r="EZ197" s="166">
        <v>10928</v>
      </c>
      <c r="FA197" s="166">
        <v>10928</v>
      </c>
      <c r="FB197" s="166">
        <v>10928</v>
      </c>
      <c r="FC197" s="154">
        <v>10928</v>
      </c>
      <c r="FD197" s="154">
        <v>10928</v>
      </c>
      <c r="FE197" s="166">
        <v>10928</v>
      </c>
      <c r="FF197" s="166">
        <v>10927</v>
      </c>
      <c r="FG197" s="166">
        <v>10927</v>
      </c>
      <c r="FH197" s="166">
        <v>10926</v>
      </c>
      <c r="FI197" s="154">
        <v>10925</v>
      </c>
      <c r="FJ197" s="166">
        <v>10924</v>
      </c>
      <c r="FK197" s="166">
        <v>10923</v>
      </c>
      <c r="FL197" s="166">
        <v>10922</v>
      </c>
      <c r="FM197" s="166">
        <v>10921</v>
      </c>
      <c r="FN197" s="166">
        <v>10921</v>
      </c>
      <c r="FO197" s="166">
        <v>10919</v>
      </c>
      <c r="FP197" s="166"/>
      <c r="FQ197" s="166"/>
      <c r="FR197" s="202"/>
      <c r="FS197" s="202"/>
      <c r="FT197" s="202"/>
      <c r="FU197" s="202"/>
      <c r="FV197" s="202"/>
      <c r="FW197" s="202"/>
      <c r="FX197" s="202"/>
      <c r="FY197" s="202"/>
      <c r="FZ197" s="202"/>
      <c r="GA197" s="202"/>
      <c r="GB197" s="202"/>
      <c r="GC197" s="202"/>
      <c r="GD197" s="202"/>
      <c r="GE197" s="202"/>
      <c r="GF197" s="202"/>
      <c r="GG197" s="202"/>
      <c r="GH197" s="202"/>
      <c r="GI197" s="202"/>
      <c r="GJ197" s="202"/>
      <c r="GK197" s="202"/>
      <c r="GL197" s="202"/>
      <c r="GM197" s="202"/>
      <c r="GN197" s="202"/>
      <c r="GO197" s="202"/>
      <c r="GP197" s="202"/>
      <c r="GQ197" s="202"/>
      <c r="GR197" s="202"/>
      <c r="GS197" s="202"/>
      <c r="GT197" s="202"/>
      <c r="GU197" s="202"/>
      <c r="GV197" s="202"/>
      <c r="GW197" s="202"/>
      <c r="GX197" s="202"/>
      <c r="GY197" s="202"/>
      <c r="GZ197" s="202"/>
      <c r="HA197" s="202"/>
      <c r="HB197" s="202"/>
      <c r="HC197" s="202"/>
      <c r="HD197" s="202"/>
      <c r="HE197" s="202"/>
      <c r="HF197" s="202"/>
      <c r="HG197" s="202"/>
      <c r="HH197" s="202"/>
      <c r="HI197" s="202"/>
      <c r="HJ197" s="202"/>
      <c r="HK197" s="202"/>
      <c r="HL197" s="202"/>
      <c r="HM197" s="154"/>
      <c r="HN197" s="154"/>
      <c r="HO197" s="154"/>
      <c r="HP197" s="154"/>
      <c r="HQ197" s="154"/>
      <c r="HR197" s="154"/>
      <c r="HS197" s="154"/>
      <c r="HT197" s="154"/>
      <c r="HU197" s="154"/>
      <c r="HV197" s="154"/>
      <c r="HW197" s="166"/>
    </row>
    <row r="198" spans="1:231">
      <c r="A198" s="145">
        <f t="shared" si="52"/>
        <v>44482</v>
      </c>
      <c r="B198" s="219">
        <f>'Age&amp;Sex by occurrence date'!$AYJ22</f>
        <v>13671</v>
      </c>
      <c r="C198" s="219">
        <v>11196</v>
      </c>
      <c r="D198" s="219">
        <v>11196</v>
      </c>
      <c r="E198" s="219">
        <v>11196</v>
      </c>
      <c r="F198" s="219">
        <v>11196</v>
      </c>
      <c r="G198" s="219">
        <v>11196</v>
      </c>
      <c r="H198" s="219">
        <v>11196</v>
      </c>
      <c r="I198" s="219">
        <v>11196</v>
      </c>
      <c r="J198" s="219">
        <v>11196</v>
      </c>
      <c r="K198" s="219">
        <v>11196</v>
      </c>
      <c r="L198" s="219">
        <v>11196</v>
      </c>
      <c r="M198" s="219">
        <v>11196</v>
      </c>
      <c r="N198" s="219">
        <v>11196</v>
      </c>
      <c r="O198" s="219">
        <v>11196</v>
      </c>
      <c r="P198" s="219">
        <v>11196</v>
      </c>
      <c r="Q198" s="219">
        <v>11195</v>
      </c>
      <c r="R198" s="219">
        <v>11195</v>
      </c>
      <c r="S198" s="219">
        <v>11195</v>
      </c>
      <c r="T198" s="219">
        <v>11193</v>
      </c>
      <c r="U198" s="219">
        <v>11193</v>
      </c>
      <c r="V198" s="219">
        <v>11192</v>
      </c>
      <c r="W198" s="219">
        <v>11192</v>
      </c>
      <c r="X198" s="219">
        <v>11192</v>
      </c>
      <c r="Y198" s="219">
        <v>11191</v>
      </c>
      <c r="Z198" s="219">
        <v>11186</v>
      </c>
      <c r="AA198" s="219">
        <v>11109</v>
      </c>
      <c r="AB198" s="219">
        <v>10974</v>
      </c>
      <c r="AC198" s="219">
        <v>10974</v>
      </c>
      <c r="AD198" s="219">
        <v>10974</v>
      </c>
      <c r="AE198" s="219">
        <v>10972</v>
      </c>
      <c r="AF198" s="219">
        <v>10972</v>
      </c>
      <c r="AG198" s="219">
        <v>10972</v>
      </c>
      <c r="AH198" s="219">
        <v>10972</v>
      </c>
      <c r="AI198" s="219">
        <v>10972</v>
      </c>
      <c r="AJ198" s="219">
        <v>10972</v>
      </c>
      <c r="AK198" s="219">
        <v>10972</v>
      </c>
      <c r="AL198" s="219">
        <v>10972</v>
      </c>
      <c r="AM198" s="219">
        <v>10972</v>
      </c>
      <c r="AN198" s="219">
        <v>10972</v>
      </c>
      <c r="AO198" s="219">
        <v>10972</v>
      </c>
      <c r="AP198" s="219">
        <v>10972</v>
      </c>
      <c r="AQ198" s="219">
        <v>10972</v>
      </c>
      <c r="AR198" s="219">
        <v>10972</v>
      </c>
      <c r="AS198" s="219">
        <v>10972</v>
      </c>
      <c r="AT198" s="219">
        <v>10972</v>
      </c>
      <c r="AU198" s="219">
        <v>10972</v>
      </c>
      <c r="AV198" s="219">
        <v>10972</v>
      </c>
      <c r="AW198" s="219">
        <v>10972</v>
      </c>
      <c r="AX198" s="219">
        <v>10972</v>
      </c>
      <c r="AY198" s="219">
        <v>10972</v>
      </c>
      <c r="AZ198" s="219">
        <v>10972</v>
      </c>
      <c r="BA198" s="219">
        <v>10972</v>
      </c>
      <c r="BB198" s="219">
        <v>10972</v>
      </c>
      <c r="BC198" s="219">
        <v>10972</v>
      </c>
      <c r="BD198" s="219">
        <v>10972</v>
      </c>
      <c r="BE198" s="219">
        <v>10972</v>
      </c>
      <c r="BF198" s="219">
        <v>10972</v>
      </c>
      <c r="BG198" s="219">
        <v>10972</v>
      </c>
      <c r="BH198" s="219">
        <v>10972</v>
      </c>
      <c r="BI198" s="219">
        <v>10972</v>
      </c>
      <c r="BJ198" s="219">
        <v>10972</v>
      </c>
      <c r="BK198" s="219">
        <v>10972</v>
      </c>
      <c r="BL198" s="219">
        <v>10972</v>
      </c>
      <c r="BM198" s="219">
        <v>10972</v>
      </c>
      <c r="BN198" s="219">
        <v>10972</v>
      </c>
      <c r="BO198" s="219">
        <v>10972</v>
      </c>
      <c r="BP198" s="219">
        <v>10972</v>
      </c>
      <c r="BQ198" s="219">
        <v>10972</v>
      </c>
      <c r="BR198" s="219">
        <v>10972</v>
      </c>
      <c r="BS198" s="219">
        <v>10972</v>
      </c>
      <c r="BT198" s="219">
        <v>10972</v>
      </c>
      <c r="BU198" s="219">
        <v>10972</v>
      </c>
      <c r="BV198" s="219">
        <v>10972</v>
      </c>
      <c r="BW198" s="219">
        <v>10972</v>
      </c>
      <c r="BX198" s="219">
        <v>10972</v>
      </c>
      <c r="BY198" s="219">
        <v>10972</v>
      </c>
      <c r="BZ198" s="219">
        <v>10972</v>
      </c>
      <c r="CA198" s="219">
        <v>10972</v>
      </c>
      <c r="CB198" s="219">
        <v>10972</v>
      </c>
      <c r="CC198" s="219">
        <v>10972</v>
      </c>
      <c r="CD198" s="219">
        <v>10972</v>
      </c>
      <c r="CE198" s="219">
        <v>10972</v>
      </c>
      <c r="CF198" s="219">
        <v>10972</v>
      </c>
      <c r="CG198" s="219">
        <v>10972</v>
      </c>
      <c r="CH198" s="219">
        <v>10972</v>
      </c>
      <c r="CI198" s="219">
        <v>10972</v>
      </c>
      <c r="CJ198" s="219">
        <v>10972</v>
      </c>
      <c r="CK198" s="219">
        <v>10972</v>
      </c>
      <c r="CL198" s="219">
        <v>10972</v>
      </c>
      <c r="CM198" s="219">
        <v>10972</v>
      </c>
      <c r="CN198" s="219">
        <v>10972</v>
      </c>
      <c r="CO198" s="219">
        <v>10972</v>
      </c>
      <c r="CP198" s="219">
        <v>10972</v>
      </c>
      <c r="CQ198" s="219">
        <v>10972</v>
      </c>
      <c r="CR198" s="219">
        <v>10972</v>
      </c>
      <c r="CS198" s="219">
        <v>10972</v>
      </c>
      <c r="CT198" s="219">
        <v>10972</v>
      </c>
      <c r="CU198" s="219">
        <v>10972</v>
      </c>
      <c r="CV198" s="219">
        <v>10972</v>
      </c>
      <c r="CW198" s="219">
        <v>10972</v>
      </c>
      <c r="CX198" s="219">
        <v>10972</v>
      </c>
      <c r="CY198" s="219">
        <v>10972</v>
      </c>
      <c r="CZ198" s="219">
        <v>10972</v>
      </c>
      <c r="DA198" s="219">
        <v>10972</v>
      </c>
      <c r="DB198" s="219">
        <v>10972</v>
      </c>
      <c r="DC198" s="219">
        <v>10972</v>
      </c>
      <c r="DD198" s="219">
        <v>10972</v>
      </c>
      <c r="DE198" s="219">
        <v>10972</v>
      </c>
      <c r="DF198" s="219">
        <v>10972</v>
      </c>
      <c r="DG198" s="219">
        <v>10971</v>
      </c>
      <c r="DH198" s="219">
        <v>10971</v>
      </c>
      <c r="DI198" s="219">
        <v>10971</v>
      </c>
      <c r="DJ198" s="219">
        <v>10971</v>
      </c>
      <c r="DK198" s="219">
        <v>10971</v>
      </c>
      <c r="DL198" s="219">
        <v>10971</v>
      </c>
      <c r="DM198" s="219">
        <v>10974</v>
      </c>
      <c r="DN198" s="219">
        <v>10974</v>
      </c>
      <c r="DO198" s="219">
        <v>10974</v>
      </c>
      <c r="DP198" s="219">
        <v>10974</v>
      </c>
      <c r="DQ198" s="219">
        <v>10974</v>
      </c>
      <c r="DR198" s="219">
        <v>10974</v>
      </c>
      <c r="DS198" s="219">
        <v>10974</v>
      </c>
      <c r="DT198" s="219">
        <v>10943</v>
      </c>
      <c r="DU198" s="219">
        <v>10936</v>
      </c>
      <c r="DV198" s="219">
        <v>10936</v>
      </c>
      <c r="DW198" s="219">
        <v>10946</v>
      </c>
      <c r="DX198" s="219">
        <v>10945</v>
      </c>
      <c r="DY198" s="219">
        <v>10936</v>
      </c>
      <c r="DZ198" s="219">
        <v>10936</v>
      </c>
      <c r="EA198" s="219">
        <v>10928</v>
      </c>
      <c r="EB198" s="219">
        <v>10928</v>
      </c>
      <c r="EC198" s="219">
        <v>10928</v>
      </c>
      <c r="ED198" s="219">
        <v>10928</v>
      </c>
      <c r="EE198" s="219">
        <v>10928</v>
      </c>
      <c r="EF198" s="219">
        <v>10928</v>
      </c>
      <c r="EG198" s="219">
        <v>10928</v>
      </c>
      <c r="EH198" s="219">
        <v>10928</v>
      </c>
      <c r="EI198" s="219">
        <v>10928</v>
      </c>
      <c r="EJ198" s="219">
        <v>10928</v>
      </c>
      <c r="EK198" s="219">
        <v>10928</v>
      </c>
      <c r="EL198" s="219">
        <v>10928</v>
      </c>
      <c r="EM198" s="219">
        <v>10927</v>
      </c>
      <c r="EN198" s="231">
        <v>10927</v>
      </c>
      <c r="EO198" s="232">
        <v>10927</v>
      </c>
      <c r="EP198" s="227">
        <v>10927</v>
      </c>
      <c r="EQ198" s="154">
        <v>10927</v>
      </c>
      <c r="ER198" s="154">
        <v>10925</v>
      </c>
      <c r="ES198" s="154">
        <v>10925</v>
      </c>
      <c r="ET198" s="154">
        <v>10925</v>
      </c>
      <c r="EU198" s="154">
        <v>10925</v>
      </c>
      <c r="EV198" s="154">
        <v>10918</v>
      </c>
      <c r="EW198" s="166">
        <v>10918</v>
      </c>
      <c r="EX198" s="166">
        <v>10918</v>
      </c>
      <c r="EY198" s="166">
        <v>10918</v>
      </c>
      <c r="EZ198" s="166">
        <v>10918</v>
      </c>
      <c r="FA198" s="166">
        <v>10918</v>
      </c>
      <c r="FB198" s="166">
        <v>10918</v>
      </c>
      <c r="FC198" s="154">
        <v>10918</v>
      </c>
      <c r="FD198" s="154">
        <v>10918</v>
      </c>
      <c r="FE198" s="166">
        <v>10918</v>
      </c>
      <c r="FF198" s="166">
        <v>10917</v>
      </c>
      <c r="FG198" s="154">
        <v>10917</v>
      </c>
      <c r="FH198" s="166">
        <v>10916</v>
      </c>
      <c r="FI198" s="166">
        <v>10916</v>
      </c>
      <c r="FJ198" s="154">
        <v>10916</v>
      </c>
      <c r="FK198" s="154">
        <v>10915</v>
      </c>
      <c r="FL198" s="154">
        <v>10914</v>
      </c>
      <c r="FM198" s="154">
        <v>10914</v>
      </c>
      <c r="FN198" s="154">
        <v>10914</v>
      </c>
      <c r="FO198" s="154">
        <v>10914</v>
      </c>
      <c r="FP198" s="154">
        <v>10903</v>
      </c>
      <c r="FQ198" s="154"/>
      <c r="FR198" s="202"/>
      <c r="FS198" s="202"/>
      <c r="FT198" s="202"/>
      <c r="FU198" s="202"/>
      <c r="FV198" s="202"/>
      <c r="FW198" s="202"/>
      <c r="FX198" s="202"/>
      <c r="FY198" s="202"/>
      <c r="FZ198" s="202"/>
      <c r="GA198" s="202"/>
      <c r="GB198" s="202"/>
      <c r="GC198" s="202"/>
      <c r="GD198" s="202"/>
      <c r="GE198" s="202"/>
      <c r="GF198" s="202"/>
      <c r="GG198" s="202"/>
      <c r="GH198" s="202"/>
      <c r="GI198" s="202"/>
      <c r="GJ198" s="202"/>
      <c r="GK198" s="202"/>
      <c r="GL198" s="202"/>
      <c r="GM198" s="202"/>
      <c r="GN198" s="202"/>
      <c r="GO198" s="202"/>
      <c r="GP198" s="202"/>
      <c r="GQ198" s="202"/>
      <c r="GR198" s="202"/>
      <c r="GS198" s="202"/>
      <c r="GT198" s="202"/>
      <c r="GU198" s="202"/>
      <c r="GV198" s="202"/>
      <c r="GW198" s="202"/>
      <c r="GX198" s="202"/>
      <c r="GY198" s="202"/>
      <c r="GZ198" s="202"/>
      <c r="HA198" s="202"/>
      <c r="HB198" s="202"/>
      <c r="HC198" s="202"/>
      <c r="HD198" s="202"/>
      <c r="HE198" s="202"/>
      <c r="HF198" s="202"/>
      <c r="HG198" s="202"/>
      <c r="HH198" s="202"/>
      <c r="HI198" s="202"/>
      <c r="HJ198" s="202"/>
      <c r="HK198" s="202"/>
      <c r="HL198" s="202"/>
      <c r="HM198" s="154"/>
      <c r="HN198" s="154"/>
      <c r="HO198" s="154"/>
      <c r="HP198" s="154"/>
      <c r="HQ198" s="154"/>
      <c r="HR198" s="154"/>
      <c r="HS198" s="154"/>
      <c r="HT198" s="154"/>
      <c r="HU198" s="154"/>
      <c r="HV198" s="154"/>
      <c r="HW198" s="166"/>
    </row>
    <row r="199" spans="1:231">
      <c r="A199" s="145">
        <f t="shared" si="52"/>
        <v>44481</v>
      </c>
      <c r="B199" s="219">
        <f>'Age&amp;Sex by occurrence date'!$AYQ22</f>
        <v>13661</v>
      </c>
      <c r="C199" s="219">
        <v>11190</v>
      </c>
      <c r="D199" s="219">
        <v>11190</v>
      </c>
      <c r="E199" s="219">
        <v>11190</v>
      </c>
      <c r="F199" s="219">
        <v>11190</v>
      </c>
      <c r="G199" s="219">
        <v>11190</v>
      </c>
      <c r="H199" s="219">
        <v>11190</v>
      </c>
      <c r="I199" s="219">
        <v>11190</v>
      </c>
      <c r="J199" s="219">
        <v>11190</v>
      </c>
      <c r="K199" s="219">
        <v>11190</v>
      </c>
      <c r="L199" s="219">
        <v>11190</v>
      </c>
      <c r="M199" s="219">
        <v>11190</v>
      </c>
      <c r="N199" s="219">
        <v>11190</v>
      </c>
      <c r="O199" s="219">
        <v>11190</v>
      </c>
      <c r="P199" s="219">
        <v>11190</v>
      </c>
      <c r="Q199" s="219">
        <v>11189</v>
      </c>
      <c r="R199" s="219">
        <v>11189</v>
      </c>
      <c r="S199" s="219">
        <v>11189</v>
      </c>
      <c r="T199" s="219">
        <v>11187</v>
      </c>
      <c r="U199" s="219">
        <v>11187</v>
      </c>
      <c r="V199" s="219">
        <v>11186</v>
      </c>
      <c r="W199" s="219">
        <v>11186</v>
      </c>
      <c r="X199" s="219">
        <v>11186</v>
      </c>
      <c r="Y199" s="219">
        <v>11185</v>
      </c>
      <c r="Z199" s="219">
        <v>11180</v>
      </c>
      <c r="AA199" s="219">
        <v>11103</v>
      </c>
      <c r="AB199" s="219">
        <v>10968</v>
      </c>
      <c r="AC199" s="219">
        <v>10968</v>
      </c>
      <c r="AD199" s="219">
        <v>10968</v>
      </c>
      <c r="AE199" s="219">
        <v>10966</v>
      </c>
      <c r="AF199" s="219">
        <v>10966</v>
      </c>
      <c r="AG199" s="219">
        <v>10966</v>
      </c>
      <c r="AH199" s="219">
        <v>10966</v>
      </c>
      <c r="AI199" s="219">
        <v>10966</v>
      </c>
      <c r="AJ199" s="219">
        <v>10966</v>
      </c>
      <c r="AK199" s="219">
        <v>10966</v>
      </c>
      <c r="AL199" s="219">
        <v>10966</v>
      </c>
      <c r="AM199" s="219">
        <v>10966</v>
      </c>
      <c r="AN199" s="219">
        <v>10966</v>
      </c>
      <c r="AO199" s="219">
        <v>10966</v>
      </c>
      <c r="AP199" s="219">
        <v>10966</v>
      </c>
      <c r="AQ199" s="219">
        <v>10966</v>
      </c>
      <c r="AR199" s="219">
        <v>10966</v>
      </c>
      <c r="AS199" s="219">
        <v>10966</v>
      </c>
      <c r="AT199" s="219">
        <v>10966</v>
      </c>
      <c r="AU199" s="219">
        <v>10966</v>
      </c>
      <c r="AV199" s="219">
        <v>10966</v>
      </c>
      <c r="AW199" s="219">
        <v>10966</v>
      </c>
      <c r="AX199" s="219">
        <v>10966</v>
      </c>
      <c r="AY199" s="219">
        <v>10966</v>
      </c>
      <c r="AZ199" s="219">
        <v>10966</v>
      </c>
      <c r="BA199" s="219">
        <v>10966</v>
      </c>
      <c r="BB199" s="219">
        <v>10966</v>
      </c>
      <c r="BC199" s="219">
        <v>10966</v>
      </c>
      <c r="BD199" s="219">
        <v>10966</v>
      </c>
      <c r="BE199" s="219">
        <v>10966</v>
      </c>
      <c r="BF199" s="219">
        <v>10966</v>
      </c>
      <c r="BG199" s="219">
        <v>10966</v>
      </c>
      <c r="BH199" s="219">
        <v>10966</v>
      </c>
      <c r="BI199" s="219">
        <v>10966</v>
      </c>
      <c r="BJ199" s="219">
        <v>10966</v>
      </c>
      <c r="BK199" s="219">
        <v>10966</v>
      </c>
      <c r="BL199" s="219">
        <v>10966</v>
      </c>
      <c r="BM199" s="219">
        <v>10966</v>
      </c>
      <c r="BN199" s="219">
        <v>10966</v>
      </c>
      <c r="BO199" s="219">
        <v>10966</v>
      </c>
      <c r="BP199" s="219">
        <v>10966</v>
      </c>
      <c r="BQ199" s="219">
        <v>10966</v>
      </c>
      <c r="BR199" s="219">
        <v>10966</v>
      </c>
      <c r="BS199" s="219">
        <v>10966</v>
      </c>
      <c r="BT199" s="219">
        <v>10966</v>
      </c>
      <c r="BU199" s="219">
        <v>10966</v>
      </c>
      <c r="BV199" s="219">
        <v>10966</v>
      </c>
      <c r="BW199" s="219">
        <v>10966</v>
      </c>
      <c r="BX199" s="219">
        <v>10966</v>
      </c>
      <c r="BY199" s="219">
        <v>10966</v>
      </c>
      <c r="BZ199" s="219">
        <v>10966</v>
      </c>
      <c r="CA199" s="219">
        <v>10966</v>
      </c>
      <c r="CB199" s="219">
        <v>10966</v>
      </c>
      <c r="CC199" s="219">
        <v>10966</v>
      </c>
      <c r="CD199" s="219">
        <v>10966</v>
      </c>
      <c r="CE199" s="219">
        <v>10966</v>
      </c>
      <c r="CF199" s="219">
        <v>10966</v>
      </c>
      <c r="CG199" s="219">
        <v>10966</v>
      </c>
      <c r="CH199" s="219">
        <v>10966</v>
      </c>
      <c r="CI199" s="219">
        <v>10966</v>
      </c>
      <c r="CJ199" s="219">
        <v>10966</v>
      </c>
      <c r="CK199" s="219">
        <v>10966</v>
      </c>
      <c r="CL199" s="219">
        <v>10966</v>
      </c>
      <c r="CM199" s="219">
        <v>10966</v>
      </c>
      <c r="CN199" s="219">
        <v>10966</v>
      </c>
      <c r="CO199" s="219">
        <v>10966</v>
      </c>
      <c r="CP199" s="219">
        <v>10966</v>
      </c>
      <c r="CQ199" s="219">
        <v>10966</v>
      </c>
      <c r="CR199" s="219">
        <v>10966</v>
      </c>
      <c r="CS199" s="219">
        <v>10966</v>
      </c>
      <c r="CT199" s="219">
        <v>10966</v>
      </c>
      <c r="CU199" s="219">
        <v>10966</v>
      </c>
      <c r="CV199" s="219">
        <v>10966</v>
      </c>
      <c r="CW199" s="219">
        <v>10966</v>
      </c>
      <c r="CX199" s="219">
        <v>10966</v>
      </c>
      <c r="CY199" s="219">
        <v>10966</v>
      </c>
      <c r="CZ199" s="219">
        <v>10966</v>
      </c>
      <c r="DA199" s="219">
        <v>10966</v>
      </c>
      <c r="DB199" s="219">
        <v>10966</v>
      </c>
      <c r="DC199" s="219">
        <v>10966</v>
      </c>
      <c r="DD199" s="219">
        <v>10966</v>
      </c>
      <c r="DE199" s="219">
        <v>10966</v>
      </c>
      <c r="DF199" s="219">
        <v>10966</v>
      </c>
      <c r="DG199" s="219">
        <v>10965</v>
      </c>
      <c r="DH199" s="219">
        <v>10965</v>
      </c>
      <c r="DI199" s="219">
        <v>10965</v>
      </c>
      <c r="DJ199" s="219">
        <v>10965</v>
      </c>
      <c r="DK199" s="219">
        <v>10965</v>
      </c>
      <c r="DL199" s="219">
        <v>10965</v>
      </c>
      <c r="DM199" s="219">
        <v>10968</v>
      </c>
      <c r="DN199" s="219">
        <v>10968</v>
      </c>
      <c r="DO199" s="219">
        <v>10968</v>
      </c>
      <c r="DP199" s="219">
        <v>10968</v>
      </c>
      <c r="DQ199" s="219">
        <v>10968</v>
      </c>
      <c r="DR199" s="219">
        <v>10968</v>
      </c>
      <c r="DS199" s="219">
        <v>10968</v>
      </c>
      <c r="DT199" s="219">
        <v>10937</v>
      </c>
      <c r="DU199" s="219">
        <v>10930</v>
      </c>
      <c r="DV199" s="219">
        <v>10930</v>
      </c>
      <c r="DW199" s="219">
        <v>10940</v>
      </c>
      <c r="DX199" s="219">
        <v>10939</v>
      </c>
      <c r="DY199" s="219">
        <v>10930</v>
      </c>
      <c r="DZ199" s="219">
        <v>10930</v>
      </c>
      <c r="EA199" s="219">
        <v>10922</v>
      </c>
      <c r="EB199" s="219">
        <v>10922</v>
      </c>
      <c r="EC199" s="219">
        <v>10922</v>
      </c>
      <c r="ED199" s="219">
        <v>10922</v>
      </c>
      <c r="EE199" s="219">
        <v>10922</v>
      </c>
      <c r="EF199" s="219">
        <v>10922</v>
      </c>
      <c r="EG199" s="219">
        <v>10922</v>
      </c>
      <c r="EH199" s="219">
        <v>10922</v>
      </c>
      <c r="EI199" s="219">
        <v>10922</v>
      </c>
      <c r="EJ199" s="219">
        <v>10922</v>
      </c>
      <c r="EK199" s="219">
        <v>10922</v>
      </c>
      <c r="EL199" s="219">
        <v>10922</v>
      </c>
      <c r="EM199" s="219">
        <v>10921</v>
      </c>
      <c r="EN199" s="231">
        <v>10921</v>
      </c>
      <c r="EO199" s="232">
        <v>10921</v>
      </c>
      <c r="EP199" s="227">
        <v>10921</v>
      </c>
      <c r="EQ199" s="154">
        <v>10921</v>
      </c>
      <c r="ER199" s="154">
        <v>10920</v>
      </c>
      <c r="ES199" s="154">
        <v>10920</v>
      </c>
      <c r="ET199" s="154">
        <v>10920</v>
      </c>
      <c r="EU199" s="154">
        <v>10920</v>
      </c>
      <c r="EV199" s="154">
        <v>10913</v>
      </c>
      <c r="EW199" s="166">
        <v>10913</v>
      </c>
      <c r="EX199" s="166">
        <v>10913</v>
      </c>
      <c r="EY199" s="166">
        <v>10913</v>
      </c>
      <c r="EZ199" s="166">
        <v>10913</v>
      </c>
      <c r="FA199" s="166">
        <v>10913</v>
      </c>
      <c r="FB199" s="154">
        <v>10913</v>
      </c>
      <c r="FC199" s="166">
        <v>10913</v>
      </c>
      <c r="FD199" s="166">
        <v>10913</v>
      </c>
      <c r="FE199" s="154">
        <v>10913</v>
      </c>
      <c r="FF199" s="154">
        <v>10913</v>
      </c>
      <c r="FG199" s="154">
        <v>10913</v>
      </c>
      <c r="FH199" s="154">
        <v>10912</v>
      </c>
      <c r="FI199" s="166">
        <v>10912</v>
      </c>
      <c r="FJ199" s="154">
        <v>10912</v>
      </c>
      <c r="FK199" s="154">
        <v>10911</v>
      </c>
      <c r="FL199" s="154">
        <v>10911</v>
      </c>
      <c r="FM199" s="154">
        <v>10911</v>
      </c>
      <c r="FN199" s="154">
        <v>10911</v>
      </c>
      <c r="FO199" s="154">
        <v>10911</v>
      </c>
      <c r="FP199" s="154">
        <v>10902</v>
      </c>
      <c r="FQ199" s="154">
        <v>10886</v>
      </c>
      <c r="FR199" s="166"/>
      <c r="FS199" s="166"/>
      <c r="FT199" s="166"/>
      <c r="FU199" s="166"/>
      <c r="FV199" s="166"/>
      <c r="FW199" s="166"/>
      <c r="FX199" s="166"/>
      <c r="FY199" s="202"/>
      <c r="FZ199" s="202"/>
      <c r="GA199" s="202"/>
      <c r="GB199" s="202"/>
      <c r="GC199" s="202"/>
      <c r="GD199" s="202"/>
      <c r="GE199" s="202"/>
      <c r="GF199" s="202"/>
      <c r="GG199" s="202"/>
      <c r="GH199" s="202"/>
      <c r="GI199" s="202"/>
      <c r="GJ199" s="202"/>
      <c r="GK199" s="202"/>
      <c r="GL199" s="202"/>
      <c r="GM199" s="202"/>
      <c r="GN199" s="202"/>
      <c r="GO199" s="202"/>
      <c r="GP199" s="202"/>
      <c r="GQ199" s="202"/>
      <c r="GR199" s="202"/>
      <c r="GS199" s="202"/>
      <c r="GT199" s="202"/>
      <c r="GU199" s="202"/>
      <c r="GV199" s="202"/>
      <c r="GW199" s="202"/>
      <c r="GX199" s="202"/>
      <c r="GY199" s="202"/>
      <c r="GZ199" s="202"/>
      <c r="HA199" s="202"/>
      <c r="HB199" s="202"/>
      <c r="HC199" s="202"/>
      <c r="HD199" s="202"/>
      <c r="HE199" s="202"/>
      <c r="HF199" s="202"/>
      <c r="HG199" s="202"/>
      <c r="HH199" s="202"/>
      <c r="HI199" s="202"/>
      <c r="HJ199" s="202"/>
      <c r="HK199" s="202"/>
      <c r="HL199" s="202"/>
      <c r="HM199" s="154"/>
      <c r="HN199" s="154"/>
      <c r="HO199" s="154"/>
      <c r="HP199" s="154"/>
      <c r="HQ199" s="154"/>
      <c r="HR199" s="154"/>
      <c r="HS199" s="154"/>
      <c r="HT199" s="154"/>
      <c r="HU199" s="154"/>
      <c r="HV199" s="154"/>
      <c r="HW199" s="166"/>
    </row>
    <row r="200" spans="1:231">
      <c r="A200" s="145">
        <f t="shared" si="52"/>
        <v>44480</v>
      </c>
      <c r="B200" s="219">
        <f>'Age&amp;Sex by occurrence date'!$AYX22</f>
        <v>13642</v>
      </c>
      <c r="C200" s="219">
        <v>11177</v>
      </c>
      <c r="D200" s="219">
        <v>11177</v>
      </c>
      <c r="E200" s="219">
        <v>11177</v>
      </c>
      <c r="F200" s="219">
        <v>11177</v>
      </c>
      <c r="G200" s="219">
        <v>11177</v>
      </c>
      <c r="H200" s="219">
        <v>11177</v>
      </c>
      <c r="I200" s="219">
        <v>11177</v>
      </c>
      <c r="J200" s="219">
        <v>11177</v>
      </c>
      <c r="K200" s="219">
        <v>11177</v>
      </c>
      <c r="L200" s="219">
        <v>11177</v>
      </c>
      <c r="M200" s="219">
        <v>11177</v>
      </c>
      <c r="N200" s="219">
        <v>11177</v>
      </c>
      <c r="O200" s="219">
        <v>11177</v>
      </c>
      <c r="P200" s="219">
        <v>11177</v>
      </c>
      <c r="Q200" s="219">
        <v>11176</v>
      </c>
      <c r="R200" s="219">
        <v>11176</v>
      </c>
      <c r="S200" s="219">
        <v>11176</v>
      </c>
      <c r="T200" s="219">
        <v>11174</v>
      </c>
      <c r="U200" s="219">
        <v>11174</v>
      </c>
      <c r="V200" s="219">
        <v>11173</v>
      </c>
      <c r="W200" s="219">
        <v>11173</v>
      </c>
      <c r="X200" s="219">
        <v>11173</v>
      </c>
      <c r="Y200" s="219">
        <v>11172</v>
      </c>
      <c r="Z200" s="219">
        <v>11167</v>
      </c>
      <c r="AA200" s="219">
        <v>11091</v>
      </c>
      <c r="AB200" s="219">
        <v>10956</v>
      </c>
      <c r="AC200" s="219">
        <v>10956</v>
      </c>
      <c r="AD200" s="219">
        <v>10956</v>
      </c>
      <c r="AE200" s="219">
        <v>10954</v>
      </c>
      <c r="AF200" s="219">
        <v>10954</v>
      </c>
      <c r="AG200" s="219">
        <v>10954</v>
      </c>
      <c r="AH200" s="219">
        <v>10954</v>
      </c>
      <c r="AI200" s="219">
        <v>10954</v>
      </c>
      <c r="AJ200" s="219">
        <v>10954</v>
      </c>
      <c r="AK200" s="219">
        <v>10954</v>
      </c>
      <c r="AL200" s="219">
        <v>10954</v>
      </c>
      <c r="AM200" s="219">
        <v>10954</v>
      </c>
      <c r="AN200" s="219">
        <v>10954</v>
      </c>
      <c r="AO200" s="219">
        <v>10954</v>
      </c>
      <c r="AP200" s="219">
        <v>10954</v>
      </c>
      <c r="AQ200" s="219">
        <v>10954</v>
      </c>
      <c r="AR200" s="219">
        <v>10954</v>
      </c>
      <c r="AS200" s="219">
        <v>10954</v>
      </c>
      <c r="AT200" s="219">
        <v>10954</v>
      </c>
      <c r="AU200" s="219">
        <v>10954</v>
      </c>
      <c r="AV200" s="219">
        <v>10954</v>
      </c>
      <c r="AW200" s="219">
        <v>10954</v>
      </c>
      <c r="AX200" s="219">
        <v>10954</v>
      </c>
      <c r="AY200" s="219">
        <v>10954</v>
      </c>
      <c r="AZ200" s="219">
        <v>10954</v>
      </c>
      <c r="BA200" s="219">
        <v>10954</v>
      </c>
      <c r="BB200" s="219">
        <v>10954</v>
      </c>
      <c r="BC200" s="219">
        <v>10954</v>
      </c>
      <c r="BD200" s="219">
        <v>10954</v>
      </c>
      <c r="BE200" s="219">
        <v>10954</v>
      </c>
      <c r="BF200" s="219">
        <v>10954</v>
      </c>
      <c r="BG200" s="219">
        <v>10954</v>
      </c>
      <c r="BH200" s="219">
        <v>10954</v>
      </c>
      <c r="BI200" s="219">
        <v>10954</v>
      </c>
      <c r="BJ200" s="219">
        <v>10954</v>
      </c>
      <c r="BK200" s="219">
        <v>10954</v>
      </c>
      <c r="BL200" s="219">
        <v>10954</v>
      </c>
      <c r="BM200" s="219">
        <v>10954</v>
      </c>
      <c r="BN200" s="219">
        <v>10954</v>
      </c>
      <c r="BO200" s="219">
        <v>10954</v>
      </c>
      <c r="BP200" s="219">
        <v>10954</v>
      </c>
      <c r="BQ200" s="219">
        <v>10954</v>
      </c>
      <c r="BR200" s="219">
        <v>10954</v>
      </c>
      <c r="BS200" s="219">
        <v>10954</v>
      </c>
      <c r="BT200" s="219">
        <v>10954</v>
      </c>
      <c r="BU200" s="219">
        <v>10954</v>
      </c>
      <c r="BV200" s="219">
        <v>10954</v>
      </c>
      <c r="BW200" s="219">
        <v>10954</v>
      </c>
      <c r="BX200" s="219">
        <v>10954</v>
      </c>
      <c r="BY200" s="219">
        <v>10954</v>
      </c>
      <c r="BZ200" s="219">
        <v>10954</v>
      </c>
      <c r="CA200" s="219">
        <v>10954</v>
      </c>
      <c r="CB200" s="219">
        <v>10954</v>
      </c>
      <c r="CC200" s="219">
        <v>10954</v>
      </c>
      <c r="CD200" s="219">
        <v>10954</v>
      </c>
      <c r="CE200" s="219">
        <v>10954</v>
      </c>
      <c r="CF200" s="219">
        <v>10954</v>
      </c>
      <c r="CG200" s="219">
        <v>10954</v>
      </c>
      <c r="CH200" s="219">
        <v>10954</v>
      </c>
      <c r="CI200" s="219">
        <v>10954</v>
      </c>
      <c r="CJ200" s="219">
        <v>10954</v>
      </c>
      <c r="CK200" s="219">
        <v>10954</v>
      </c>
      <c r="CL200" s="219">
        <v>10954</v>
      </c>
      <c r="CM200" s="219">
        <v>10954</v>
      </c>
      <c r="CN200" s="219">
        <v>10954</v>
      </c>
      <c r="CO200" s="219">
        <v>10954</v>
      </c>
      <c r="CP200" s="219">
        <v>10954</v>
      </c>
      <c r="CQ200" s="219">
        <v>10954</v>
      </c>
      <c r="CR200" s="219">
        <v>10954</v>
      </c>
      <c r="CS200" s="219">
        <v>10954</v>
      </c>
      <c r="CT200" s="219">
        <v>10954</v>
      </c>
      <c r="CU200" s="219">
        <v>10954</v>
      </c>
      <c r="CV200" s="219">
        <v>10954</v>
      </c>
      <c r="CW200" s="219">
        <v>10954</v>
      </c>
      <c r="CX200" s="219">
        <v>10954</v>
      </c>
      <c r="CY200" s="219">
        <v>10954</v>
      </c>
      <c r="CZ200" s="219">
        <v>10954</v>
      </c>
      <c r="DA200" s="219">
        <v>10954</v>
      </c>
      <c r="DB200" s="219">
        <v>10954</v>
      </c>
      <c r="DC200" s="219">
        <v>10954</v>
      </c>
      <c r="DD200" s="219">
        <v>10954</v>
      </c>
      <c r="DE200" s="219">
        <v>10954</v>
      </c>
      <c r="DF200" s="219">
        <v>10954</v>
      </c>
      <c r="DG200" s="219">
        <v>10953</v>
      </c>
      <c r="DH200" s="219">
        <v>10953</v>
      </c>
      <c r="DI200" s="219">
        <v>10953</v>
      </c>
      <c r="DJ200" s="219">
        <v>10953</v>
      </c>
      <c r="DK200" s="219">
        <v>10953</v>
      </c>
      <c r="DL200" s="219">
        <v>10953</v>
      </c>
      <c r="DM200" s="219">
        <v>10956</v>
      </c>
      <c r="DN200" s="219">
        <v>10956</v>
      </c>
      <c r="DO200" s="219">
        <v>10956</v>
      </c>
      <c r="DP200" s="219">
        <v>10956</v>
      </c>
      <c r="DQ200" s="219">
        <v>10956</v>
      </c>
      <c r="DR200" s="219">
        <v>10956</v>
      </c>
      <c r="DS200" s="219">
        <v>10956</v>
      </c>
      <c r="DT200" s="219">
        <v>10925</v>
      </c>
      <c r="DU200" s="219">
        <v>10918</v>
      </c>
      <c r="DV200" s="219">
        <v>10918</v>
      </c>
      <c r="DW200" s="219">
        <v>10928</v>
      </c>
      <c r="DX200" s="219">
        <v>10927</v>
      </c>
      <c r="DY200" s="219">
        <v>10918</v>
      </c>
      <c r="DZ200" s="219">
        <v>10918</v>
      </c>
      <c r="EA200" s="219">
        <v>10910</v>
      </c>
      <c r="EB200" s="219">
        <v>10910</v>
      </c>
      <c r="EC200" s="219">
        <v>10910</v>
      </c>
      <c r="ED200" s="219">
        <v>10910</v>
      </c>
      <c r="EE200" s="219">
        <v>10910</v>
      </c>
      <c r="EF200" s="219">
        <v>10910</v>
      </c>
      <c r="EG200" s="219">
        <v>10910</v>
      </c>
      <c r="EH200" s="219">
        <v>10910</v>
      </c>
      <c r="EI200" s="219">
        <v>10910</v>
      </c>
      <c r="EJ200" s="219">
        <v>10910</v>
      </c>
      <c r="EK200" s="219">
        <v>10910</v>
      </c>
      <c r="EL200" s="219">
        <v>10910</v>
      </c>
      <c r="EM200" s="219">
        <v>10909</v>
      </c>
      <c r="EN200" s="231">
        <v>10909</v>
      </c>
      <c r="EO200" s="232">
        <v>10909</v>
      </c>
      <c r="EP200" s="228">
        <v>10909</v>
      </c>
      <c r="EQ200" s="166">
        <v>10909</v>
      </c>
      <c r="ER200" s="166">
        <v>10908</v>
      </c>
      <c r="ES200" s="166">
        <v>10908</v>
      </c>
      <c r="ET200" s="166">
        <v>10908</v>
      </c>
      <c r="EU200" s="166">
        <v>10908</v>
      </c>
      <c r="EV200" s="166">
        <v>10902</v>
      </c>
      <c r="EW200" s="154">
        <v>10902</v>
      </c>
      <c r="EX200" s="154">
        <v>10902</v>
      </c>
      <c r="EY200" s="154">
        <v>10902</v>
      </c>
      <c r="EZ200" s="154">
        <v>10902</v>
      </c>
      <c r="FA200" s="154">
        <v>10902</v>
      </c>
      <c r="FB200" s="154">
        <v>10902</v>
      </c>
      <c r="FC200" s="154">
        <v>10902</v>
      </c>
      <c r="FD200" s="154">
        <v>10902</v>
      </c>
      <c r="FE200" s="154">
        <v>10902</v>
      </c>
      <c r="FF200" s="154">
        <v>10902</v>
      </c>
      <c r="FG200" s="166">
        <v>10902</v>
      </c>
      <c r="FH200" s="154">
        <v>10901</v>
      </c>
      <c r="FI200" s="154">
        <v>10901</v>
      </c>
      <c r="FJ200" s="166">
        <v>10901</v>
      </c>
      <c r="FK200" s="166">
        <v>10900</v>
      </c>
      <c r="FL200" s="166">
        <v>10900</v>
      </c>
      <c r="FM200" s="166">
        <v>10900</v>
      </c>
      <c r="FN200" s="166">
        <v>10900</v>
      </c>
      <c r="FO200" s="166">
        <v>10900</v>
      </c>
      <c r="FP200" s="166">
        <v>10891</v>
      </c>
      <c r="FQ200" s="166">
        <v>10878</v>
      </c>
      <c r="FR200" s="166">
        <v>10875</v>
      </c>
      <c r="FS200" s="166"/>
      <c r="FT200" s="166"/>
      <c r="FU200" s="166"/>
      <c r="FV200" s="166"/>
      <c r="FW200" s="166"/>
      <c r="FX200" s="166"/>
      <c r="FY200" s="202"/>
      <c r="FZ200" s="202"/>
      <c r="GA200" s="202"/>
      <c r="GB200" s="202"/>
      <c r="GC200" s="202"/>
      <c r="GD200" s="202"/>
      <c r="GE200" s="202"/>
      <c r="GF200" s="202"/>
      <c r="GG200" s="202"/>
      <c r="GH200" s="202"/>
      <c r="GI200" s="202"/>
      <c r="GJ200" s="202"/>
      <c r="GK200" s="202"/>
      <c r="GL200" s="202"/>
      <c r="GM200" s="202"/>
      <c r="GN200" s="202"/>
      <c r="GO200" s="202"/>
      <c r="GP200" s="202"/>
      <c r="GQ200" s="202"/>
      <c r="GR200" s="202"/>
      <c r="GS200" s="202"/>
      <c r="GT200" s="202"/>
      <c r="GU200" s="202"/>
      <c r="GV200" s="202"/>
      <c r="GW200" s="202"/>
      <c r="GX200" s="202"/>
      <c r="GY200" s="202"/>
      <c r="GZ200" s="202"/>
      <c r="HA200" s="202"/>
      <c r="HB200" s="202"/>
      <c r="HC200" s="202"/>
      <c r="HD200" s="202"/>
      <c r="HE200" s="202"/>
      <c r="HF200" s="202"/>
      <c r="HG200" s="202"/>
      <c r="HH200" s="202"/>
      <c r="HI200" s="202"/>
      <c r="HJ200" s="202"/>
      <c r="HK200" s="202"/>
      <c r="HL200" s="202"/>
      <c r="HM200" s="154"/>
      <c r="HN200" s="154"/>
      <c r="HO200" s="154"/>
      <c r="HP200" s="154"/>
      <c r="HQ200" s="154"/>
      <c r="HR200" s="154"/>
      <c r="HS200" s="154"/>
      <c r="HT200" s="154"/>
      <c r="HU200" s="154"/>
      <c r="HV200" s="154"/>
      <c r="HW200" s="166"/>
    </row>
    <row r="201" spans="1:231">
      <c r="A201" s="145">
        <f t="shared" si="52"/>
        <v>44479</v>
      </c>
      <c r="B201" s="219">
        <f>'Age&amp;Sex by occurrence date'!$AZE22</f>
        <v>13630</v>
      </c>
      <c r="C201" s="219">
        <v>11166</v>
      </c>
      <c r="D201" s="219">
        <v>11166</v>
      </c>
      <c r="E201" s="219">
        <v>11166</v>
      </c>
      <c r="F201" s="219">
        <v>11166</v>
      </c>
      <c r="G201" s="219">
        <v>11166</v>
      </c>
      <c r="H201" s="219">
        <v>11166</v>
      </c>
      <c r="I201" s="219">
        <v>11166</v>
      </c>
      <c r="J201" s="219">
        <v>11166</v>
      </c>
      <c r="K201" s="219">
        <v>11166</v>
      </c>
      <c r="L201" s="219">
        <v>11166</v>
      </c>
      <c r="M201" s="219">
        <v>11166</v>
      </c>
      <c r="N201" s="219">
        <v>11166</v>
      </c>
      <c r="O201" s="219">
        <v>11166</v>
      </c>
      <c r="P201" s="219">
        <v>11166</v>
      </c>
      <c r="Q201" s="219">
        <v>11165</v>
      </c>
      <c r="R201" s="219">
        <v>11165</v>
      </c>
      <c r="S201" s="219">
        <v>11165</v>
      </c>
      <c r="T201" s="219">
        <v>11163</v>
      </c>
      <c r="U201" s="219">
        <v>11163</v>
      </c>
      <c r="V201" s="219">
        <v>11162</v>
      </c>
      <c r="W201" s="219">
        <v>11162</v>
      </c>
      <c r="X201" s="219">
        <v>11162</v>
      </c>
      <c r="Y201" s="219">
        <v>11161</v>
      </c>
      <c r="Z201" s="219">
        <v>11156</v>
      </c>
      <c r="AA201" s="219">
        <v>11080</v>
      </c>
      <c r="AB201" s="219">
        <v>10945</v>
      </c>
      <c r="AC201" s="219">
        <v>10945</v>
      </c>
      <c r="AD201" s="219">
        <v>10945</v>
      </c>
      <c r="AE201" s="219">
        <v>10943</v>
      </c>
      <c r="AF201" s="219">
        <v>10943</v>
      </c>
      <c r="AG201" s="219">
        <v>10943</v>
      </c>
      <c r="AH201" s="219">
        <v>10943</v>
      </c>
      <c r="AI201" s="219">
        <v>10943</v>
      </c>
      <c r="AJ201" s="219">
        <v>10943</v>
      </c>
      <c r="AK201" s="219">
        <v>10943</v>
      </c>
      <c r="AL201" s="219">
        <v>10943</v>
      </c>
      <c r="AM201" s="219">
        <v>10943</v>
      </c>
      <c r="AN201" s="219">
        <v>10943</v>
      </c>
      <c r="AO201" s="219">
        <v>10943</v>
      </c>
      <c r="AP201" s="219">
        <v>10943</v>
      </c>
      <c r="AQ201" s="219">
        <v>10943</v>
      </c>
      <c r="AR201" s="219">
        <v>10943</v>
      </c>
      <c r="AS201" s="219">
        <v>10943</v>
      </c>
      <c r="AT201" s="219">
        <v>10943</v>
      </c>
      <c r="AU201" s="219">
        <v>10943</v>
      </c>
      <c r="AV201" s="219">
        <v>10943</v>
      </c>
      <c r="AW201" s="219">
        <v>10943</v>
      </c>
      <c r="AX201" s="219">
        <v>10943</v>
      </c>
      <c r="AY201" s="219">
        <v>10943</v>
      </c>
      <c r="AZ201" s="219">
        <v>10943</v>
      </c>
      <c r="BA201" s="219">
        <v>10943</v>
      </c>
      <c r="BB201" s="219">
        <v>10943</v>
      </c>
      <c r="BC201" s="219">
        <v>10943</v>
      </c>
      <c r="BD201" s="219">
        <v>10943</v>
      </c>
      <c r="BE201" s="219">
        <v>10943</v>
      </c>
      <c r="BF201" s="219">
        <v>10943</v>
      </c>
      <c r="BG201" s="219">
        <v>10943</v>
      </c>
      <c r="BH201" s="219">
        <v>10943</v>
      </c>
      <c r="BI201" s="219">
        <v>10943</v>
      </c>
      <c r="BJ201" s="219">
        <v>10943</v>
      </c>
      <c r="BK201" s="219">
        <v>10943</v>
      </c>
      <c r="BL201" s="219">
        <v>10943</v>
      </c>
      <c r="BM201" s="219">
        <v>10943</v>
      </c>
      <c r="BN201" s="219">
        <v>10943</v>
      </c>
      <c r="BO201" s="219">
        <v>10943</v>
      </c>
      <c r="BP201" s="219">
        <v>10943</v>
      </c>
      <c r="BQ201" s="219">
        <v>10943</v>
      </c>
      <c r="BR201" s="219">
        <v>10943</v>
      </c>
      <c r="BS201" s="219">
        <v>10943</v>
      </c>
      <c r="BT201" s="219">
        <v>10943</v>
      </c>
      <c r="BU201" s="219">
        <v>10943</v>
      </c>
      <c r="BV201" s="219">
        <v>10943</v>
      </c>
      <c r="BW201" s="219">
        <v>10943</v>
      </c>
      <c r="BX201" s="219">
        <v>10943</v>
      </c>
      <c r="BY201" s="219">
        <v>10943</v>
      </c>
      <c r="BZ201" s="219">
        <v>10943</v>
      </c>
      <c r="CA201" s="219">
        <v>10943</v>
      </c>
      <c r="CB201" s="219">
        <v>10943</v>
      </c>
      <c r="CC201" s="219">
        <v>10943</v>
      </c>
      <c r="CD201" s="219">
        <v>10943</v>
      </c>
      <c r="CE201" s="219">
        <v>10943</v>
      </c>
      <c r="CF201" s="219">
        <v>10943</v>
      </c>
      <c r="CG201" s="219">
        <v>10943</v>
      </c>
      <c r="CH201" s="219">
        <v>10943</v>
      </c>
      <c r="CI201" s="219">
        <v>10943</v>
      </c>
      <c r="CJ201" s="219">
        <v>10943</v>
      </c>
      <c r="CK201" s="219">
        <v>10943</v>
      </c>
      <c r="CL201" s="219">
        <v>10943</v>
      </c>
      <c r="CM201" s="219">
        <v>10943</v>
      </c>
      <c r="CN201" s="219">
        <v>10943</v>
      </c>
      <c r="CO201" s="219">
        <v>10943</v>
      </c>
      <c r="CP201" s="219">
        <v>10943</v>
      </c>
      <c r="CQ201" s="219">
        <v>10943</v>
      </c>
      <c r="CR201" s="219">
        <v>10943</v>
      </c>
      <c r="CS201" s="219">
        <v>10943</v>
      </c>
      <c r="CT201" s="219">
        <v>10943</v>
      </c>
      <c r="CU201" s="219">
        <v>10943</v>
      </c>
      <c r="CV201" s="219">
        <v>10943</v>
      </c>
      <c r="CW201" s="219">
        <v>10943</v>
      </c>
      <c r="CX201" s="219">
        <v>10943</v>
      </c>
      <c r="CY201" s="219">
        <v>10943</v>
      </c>
      <c r="CZ201" s="219">
        <v>10943</v>
      </c>
      <c r="DA201" s="219">
        <v>10943</v>
      </c>
      <c r="DB201" s="219">
        <v>10943</v>
      </c>
      <c r="DC201" s="219">
        <v>10943</v>
      </c>
      <c r="DD201" s="219">
        <v>10943</v>
      </c>
      <c r="DE201" s="219">
        <v>10943</v>
      </c>
      <c r="DF201" s="219">
        <v>10943</v>
      </c>
      <c r="DG201" s="219">
        <v>10942</v>
      </c>
      <c r="DH201" s="219">
        <v>10942</v>
      </c>
      <c r="DI201" s="219">
        <v>10942</v>
      </c>
      <c r="DJ201" s="219">
        <v>10942</v>
      </c>
      <c r="DK201" s="219">
        <v>10942</v>
      </c>
      <c r="DL201" s="219">
        <v>10942</v>
      </c>
      <c r="DM201" s="219">
        <v>10945</v>
      </c>
      <c r="DN201" s="219">
        <v>10945</v>
      </c>
      <c r="DO201" s="219">
        <v>10945</v>
      </c>
      <c r="DP201" s="219">
        <v>10945</v>
      </c>
      <c r="DQ201" s="219">
        <v>10945</v>
      </c>
      <c r="DR201" s="219">
        <v>10945</v>
      </c>
      <c r="DS201" s="219">
        <v>10945</v>
      </c>
      <c r="DT201" s="219">
        <v>10914</v>
      </c>
      <c r="DU201" s="219">
        <v>10907</v>
      </c>
      <c r="DV201" s="219">
        <v>10907</v>
      </c>
      <c r="DW201" s="219">
        <v>10917</v>
      </c>
      <c r="DX201" s="219">
        <v>10916</v>
      </c>
      <c r="DY201" s="219">
        <v>10907</v>
      </c>
      <c r="DZ201" s="219">
        <v>10907</v>
      </c>
      <c r="EA201" s="219">
        <v>10899</v>
      </c>
      <c r="EB201" s="219">
        <v>10899</v>
      </c>
      <c r="EC201" s="219">
        <v>10899</v>
      </c>
      <c r="ED201" s="219">
        <v>10899</v>
      </c>
      <c r="EE201" s="219">
        <v>10899</v>
      </c>
      <c r="EF201" s="219">
        <v>10899</v>
      </c>
      <c r="EG201" s="219">
        <v>10899</v>
      </c>
      <c r="EH201" s="219">
        <v>10899</v>
      </c>
      <c r="EI201" s="219">
        <v>10899</v>
      </c>
      <c r="EJ201" s="219">
        <v>10899</v>
      </c>
      <c r="EK201" s="219">
        <v>10899</v>
      </c>
      <c r="EL201" s="219">
        <v>10899</v>
      </c>
      <c r="EM201" s="219">
        <v>10898</v>
      </c>
      <c r="EN201" s="231">
        <v>10898</v>
      </c>
      <c r="EO201" s="232">
        <v>10898</v>
      </c>
      <c r="EP201" s="227">
        <v>10898</v>
      </c>
      <c r="EQ201" s="154">
        <v>10898</v>
      </c>
      <c r="ER201" s="154">
        <v>10897</v>
      </c>
      <c r="ES201" s="154">
        <v>10897</v>
      </c>
      <c r="ET201" s="154">
        <v>10897</v>
      </c>
      <c r="EU201" s="154">
        <v>10897</v>
      </c>
      <c r="EV201" s="154">
        <v>10891</v>
      </c>
      <c r="EW201" s="154">
        <v>10891</v>
      </c>
      <c r="EX201" s="154">
        <v>10891</v>
      </c>
      <c r="EY201" s="154">
        <v>10891</v>
      </c>
      <c r="EZ201" s="154">
        <v>10891</v>
      </c>
      <c r="FA201" s="154">
        <v>10891</v>
      </c>
      <c r="FB201" s="166">
        <v>10891</v>
      </c>
      <c r="FC201" s="166">
        <v>10891</v>
      </c>
      <c r="FD201" s="166">
        <v>10891</v>
      </c>
      <c r="FE201" s="166">
        <v>10891</v>
      </c>
      <c r="FF201" s="154">
        <v>10891</v>
      </c>
      <c r="FG201" s="154">
        <v>10891</v>
      </c>
      <c r="FH201" s="166">
        <v>10890</v>
      </c>
      <c r="FI201" s="154">
        <v>10890</v>
      </c>
      <c r="FJ201" s="166">
        <v>10890</v>
      </c>
      <c r="FK201" s="166">
        <v>10889</v>
      </c>
      <c r="FL201" s="166">
        <v>10889</v>
      </c>
      <c r="FM201" s="166">
        <v>10889</v>
      </c>
      <c r="FN201" s="166">
        <v>10889</v>
      </c>
      <c r="FO201" s="166">
        <v>10890</v>
      </c>
      <c r="FP201" s="166">
        <v>10882</v>
      </c>
      <c r="FQ201" s="166">
        <v>10869</v>
      </c>
      <c r="FR201" s="154">
        <v>10868</v>
      </c>
      <c r="FS201" s="154">
        <v>10867</v>
      </c>
      <c r="FT201" s="154"/>
      <c r="FU201" s="154"/>
      <c r="FV201" s="154"/>
      <c r="FW201" s="154"/>
      <c r="FX201" s="154"/>
      <c r="FY201" s="202"/>
      <c r="FZ201" s="202"/>
      <c r="GA201" s="202"/>
      <c r="GB201" s="202"/>
      <c r="GC201" s="202"/>
      <c r="GD201" s="202"/>
      <c r="GE201" s="202"/>
      <c r="GF201" s="202"/>
      <c r="GG201" s="202"/>
      <c r="GH201" s="202"/>
      <c r="GI201" s="202"/>
      <c r="GJ201" s="202"/>
      <c r="GK201" s="202"/>
      <c r="GL201" s="202"/>
      <c r="GM201" s="202"/>
      <c r="GN201" s="202"/>
      <c r="GO201" s="202"/>
      <c r="GP201" s="202"/>
      <c r="GQ201" s="202"/>
      <c r="GR201" s="202"/>
      <c r="GS201" s="202"/>
      <c r="GT201" s="202"/>
      <c r="GU201" s="202"/>
      <c r="GV201" s="202"/>
      <c r="GW201" s="202"/>
      <c r="GX201" s="202"/>
      <c r="GY201" s="202"/>
      <c r="GZ201" s="202"/>
      <c r="HA201" s="202"/>
      <c r="HB201" s="202"/>
      <c r="HC201" s="202"/>
      <c r="HD201" s="202"/>
      <c r="HE201" s="202"/>
      <c r="HF201" s="202"/>
      <c r="HG201" s="202"/>
      <c r="HH201" s="202"/>
      <c r="HI201" s="202"/>
      <c r="HJ201" s="202"/>
      <c r="HK201" s="202"/>
      <c r="HL201" s="202"/>
      <c r="HM201" s="154"/>
      <c r="HN201" s="154"/>
      <c r="HO201" s="154"/>
      <c r="HP201" s="154"/>
      <c r="HQ201" s="154"/>
      <c r="HR201" s="154"/>
      <c r="HS201" s="154"/>
      <c r="HT201" s="154"/>
      <c r="HU201" s="154"/>
      <c r="HV201" s="154"/>
      <c r="HW201" s="166"/>
    </row>
    <row r="202" spans="1:231">
      <c r="A202" s="145">
        <f t="shared" si="52"/>
        <v>44478</v>
      </c>
      <c r="B202" s="219">
        <f>'Age&amp;Sex by occurrence date'!$AZL22</f>
        <v>13620</v>
      </c>
      <c r="C202" s="219">
        <v>11157</v>
      </c>
      <c r="D202" s="219">
        <v>11157</v>
      </c>
      <c r="E202" s="219">
        <v>11157</v>
      </c>
      <c r="F202" s="219">
        <v>11157</v>
      </c>
      <c r="G202" s="219">
        <v>11157</v>
      </c>
      <c r="H202" s="219">
        <v>11157</v>
      </c>
      <c r="I202" s="219">
        <v>11157</v>
      </c>
      <c r="J202" s="219">
        <v>11157</v>
      </c>
      <c r="K202" s="219">
        <v>11157</v>
      </c>
      <c r="L202" s="219">
        <v>11157</v>
      </c>
      <c r="M202" s="219">
        <v>11157</v>
      </c>
      <c r="N202" s="219">
        <v>11157</v>
      </c>
      <c r="O202" s="219">
        <v>11157</v>
      </c>
      <c r="P202" s="219">
        <v>11157</v>
      </c>
      <c r="Q202" s="219">
        <v>11156</v>
      </c>
      <c r="R202" s="219">
        <v>11156</v>
      </c>
      <c r="S202" s="219">
        <v>11156</v>
      </c>
      <c r="T202" s="219">
        <v>11155</v>
      </c>
      <c r="U202" s="219">
        <v>11155</v>
      </c>
      <c r="V202" s="219">
        <v>11154</v>
      </c>
      <c r="W202" s="219">
        <v>11154</v>
      </c>
      <c r="X202" s="219">
        <v>11154</v>
      </c>
      <c r="Y202" s="219">
        <v>11153</v>
      </c>
      <c r="Z202" s="219">
        <v>11148</v>
      </c>
      <c r="AA202" s="219">
        <v>11072</v>
      </c>
      <c r="AB202" s="219">
        <v>10937</v>
      </c>
      <c r="AC202" s="219">
        <v>10937</v>
      </c>
      <c r="AD202" s="219">
        <v>10937</v>
      </c>
      <c r="AE202" s="219">
        <v>10935</v>
      </c>
      <c r="AF202" s="219">
        <v>10935</v>
      </c>
      <c r="AG202" s="219">
        <v>10935</v>
      </c>
      <c r="AH202" s="219">
        <v>10935</v>
      </c>
      <c r="AI202" s="219">
        <v>10935</v>
      </c>
      <c r="AJ202" s="219">
        <v>10935</v>
      </c>
      <c r="AK202" s="219">
        <v>10935</v>
      </c>
      <c r="AL202" s="219">
        <v>10935</v>
      </c>
      <c r="AM202" s="219">
        <v>10935</v>
      </c>
      <c r="AN202" s="219">
        <v>10935</v>
      </c>
      <c r="AO202" s="219">
        <v>10935</v>
      </c>
      <c r="AP202" s="219">
        <v>10935</v>
      </c>
      <c r="AQ202" s="219">
        <v>10935</v>
      </c>
      <c r="AR202" s="219">
        <v>10935</v>
      </c>
      <c r="AS202" s="219">
        <v>10935</v>
      </c>
      <c r="AT202" s="219">
        <v>10935</v>
      </c>
      <c r="AU202" s="219">
        <v>10935</v>
      </c>
      <c r="AV202" s="219">
        <v>10935</v>
      </c>
      <c r="AW202" s="219">
        <v>10935</v>
      </c>
      <c r="AX202" s="219">
        <v>10935</v>
      </c>
      <c r="AY202" s="219">
        <v>10935</v>
      </c>
      <c r="AZ202" s="219">
        <v>10935</v>
      </c>
      <c r="BA202" s="219">
        <v>10935</v>
      </c>
      <c r="BB202" s="219">
        <v>10935</v>
      </c>
      <c r="BC202" s="219">
        <v>10935</v>
      </c>
      <c r="BD202" s="219">
        <v>10935</v>
      </c>
      <c r="BE202" s="219">
        <v>10935</v>
      </c>
      <c r="BF202" s="219">
        <v>10935</v>
      </c>
      <c r="BG202" s="219">
        <v>10935</v>
      </c>
      <c r="BH202" s="219">
        <v>10935</v>
      </c>
      <c r="BI202" s="219">
        <v>10935</v>
      </c>
      <c r="BJ202" s="219">
        <v>10935</v>
      </c>
      <c r="BK202" s="219">
        <v>10935</v>
      </c>
      <c r="BL202" s="219">
        <v>10935</v>
      </c>
      <c r="BM202" s="219">
        <v>10935</v>
      </c>
      <c r="BN202" s="219">
        <v>10935</v>
      </c>
      <c r="BO202" s="219">
        <v>10935</v>
      </c>
      <c r="BP202" s="219">
        <v>10935</v>
      </c>
      <c r="BQ202" s="219">
        <v>10935</v>
      </c>
      <c r="BR202" s="219">
        <v>10935</v>
      </c>
      <c r="BS202" s="219">
        <v>10935</v>
      </c>
      <c r="BT202" s="219">
        <v>10935</v>
      </c>
      <c r="BU202" s="219">
        <v>10935</v>
      </c>
      <c r="BV202" s="219">
        <v>10935</v>
      </c>
      <c r="BW202" s="219">
        <v>10935</v>
      </c>
      <c r="BX202" s="219">
        <v>10935</v>
      </c>
      <c r="BY202" s="219">
        <v>10935</v>
      </c>
      <c r="BZ202" s="219">
        <v>10935</v>
      </c>
      <c r="CA202" s="219">
        <v>10935</v>
      </c>
      <c r="CB202" s="219">
        <v>10935</v>
      </c>
      <c r="CC202" s="219">
        <v>10935</v>
      </c>
      <c r="CD202" s="219">
        <v>10935</v>
      </c>
      <c r="CE202" s="219">
        <v>10935</v>
      </c>
      <c r="CF202" s="219">
        <v>10935</v>
      </c>
      <c r="CG202" s="219">
        <v>10935</v>
      </c>
      <c r="CH202" s="219">
        <v>10935</v>
      </c>
      <c r="CI202" s="219">
        <v>10935</v>
      </c>
      <c r="CJ202" s="219">
        <v>10935</v>
      </c>
      <c r="CK202" s="219">
        <v>10935</v>
      </c>
      <c r="CL202" s="219">
        <v>10935</v>
      </c>
      <c r="CM202" s="219">
        <v>10935</v>
      </c>
      <c r="CN202" s="219">
        <v>10935</v>
      </c>
      <c r="CO202" s="219">
        <v>10935</v>
      </c>
      <c r="CP202" s="219">
        <v>10935</v>
      </c>
      <c r="CQ202" s="219">
        <v>10935</v>
      </c>
      <c r="CR202" s="219">
        <v>10935</v>
      </c>
      <c r="CS202" s="219">
        <v>10935</v>
      </c>
      <c r="CT202" s="219">
        <v>10935</v>
      </c>
      <c r="CU202" s="219">
        <v>10935</v>
      </c>
      <c r="CV202" s="219">
        <v>10935</v>
      </c>
      <c r="CW202" s="219">
        <v>10935</v>
      </c>
      <c r="CX202" s="219">
        <v>10935</v>
      </c>
      <c r="CY202" s="219">
        <v>10935</v>
      </c>
      <c r="CZ202" s="219">
        <v>10935</v>
      </c>
      <c r="DA202" s="219">
        <v>10935</v>
      </c>
      <c r="DB202" s="219">
        <v>10935</v>
      </c>
      <c r="DC202" s="219">
        <v>10935</v>
      </c>
      <c r="DD202" s="219">
        <v>10935</v>
      </c>
      <c r="DE202" s="219">
        <v>10935</v>
      </c>
      <c r="DF202" s="219">
        <v>10935</v>
      </c>
      <c r="DG202" s="219">
        <v>10934</v>
      </c>
      <c r="DH202" s="219">
        <v>10934</v>
      </c>
      <c r="DI202" s="219">
        <v>10934</v>
      </c>
      <c r="DJ202" s="219">
        <v>10934</v>
      </c>
      <c r="DK202" s="219">
        <v>10934</v>
      </c>
      <c r="DL202" s="219">
        <v>10934</v>
      </c>
      <c r="DM202" s="219">
        <v>10937</v>
      </c>
      <c r="DN202" s="219">
        <v>10937</v>
      </c>
      <c r="DO202" s="219">
        <v>10937</v>
      </c>
      <c r="DP202" s="219">
        <v>10937</v>
      </c>
      <c r="DQ202" s="219">
        <v>10937</v>
      </c>
      <c r="DR202" s="219">
        <v>10937</v>
      </c>
      <c r="DS202" s="219">
        <v>10937</v>
      </c>
      <c r="DT202" s="219">
        <v>10906</v>
      </c>
      <c r="DU202" s="219">
        <v>10899</v>
      </c>
      <c r="DV202" s="219">
        <v>10899</v>
      </c>
      <c r="DW202" s="219">
        <v>10909</v>
      </c>
      <c r="DX202" s="219">
        <v>10908</v>
      </c>
      <c r="DY202" s="219">
        <v>10899</v>
      </c>
      <c r="DZ202" s="219">
        <v>10899</v>
      </c>
      <c r="EA202" s="219">
        <v>10891</v>
      </c>
      <c r="EB202" s="219">
        <v>10891</v>
      </c>
      <c r="EC202" s="219">
        <v>10891</v>
      </c>
      <c r="ED202" s="219">
        <v>10891</v>
      </c>
      <c r="EE202" s="219">
        <v>10891</v>
      </c>
      <c r="EF202" s="219">
        <v>10891</v>
      </c>
      <c r="EG202" s="219">
        <v>10891</v>
      </c>
      <c r="EH202" s="219">
        <v>10891</v>
      </c>
      <c r="EI202" s="219">
        <v>10891</v>
      </c>
      <c r="EJ202" s="219">
        <v>10891</v>
      </c>
      <c r="EK202" s="219">
        <v>10891</v>
      </c>
      <c r="EL202" s="219">
        <v>10891</v>
      </c>
      <c r="EM202" s="219">
        <v>10890</v>
      </c>
      <c r="EN202" s="231">
        <v>10890</v>
      </c>
      <c r="EO202" s="232">
        <v>10890</v>
      </c>
      <c r="EP202" s="227">
        <v>10890</v>
      </c>
      <c r="EQ202" s="154">
        <v>10890</v>
      </c>
      <c r="ER202" s="154">
        <v>10889</v>
      </c>
      <c r="ES202" s="154">
        <v>10889</v>
      </c>
      <c r="ET202" s="154">
        <v>10889</v>
      </c>
      <c r="EU202" s="154">
        <v>10889</v>
      </c>
      <c r="EV202" s="154">
        <v>10883</v>
      </c>
      <c r="EW202" s="166">
        <v>10883</v>
      </c>
      <c r="EX202" s="166">
        <v>10883</v>
      </c>
      <c r="EY202" s="166">
        <v>10883</v>
      </c>
      <c r="EZ202" s="166">
        <v>10883</v>
      </c>
      <c r="FA202" s="166">
        <v>10883</v>
      </c>
      <c r="FB202" s="154">
        <v>10883</v>
      </c>
      <c r="FC202" s="166">
        <v>10883</v>
      </c>
      <c r="FD202" s="166">
        <v>10883</v>
      </c>
      <c r="FE202" s="154">
        <v>10883</v>
      </c>
      <c r="FF202" s="166">
        <v>10883</v>
      </c>
      <c r="FG202" s="166">
        <v>10883</v>
      </c>
      <c r="FH202" s="154">
        <v>10882</v>
      </c>
      <c r="FI202" s="166">
        <v>10882</v>
      </c>
      <c r="FJ202" s="154">
        <v>10882</v>
      </c>
      <c r="FK202" s="154">
        <v>10881</v>
      </c>
      <c r="FL202" s="154">
        <v>10881</v>
      </c>
      <c r="FM202" s="154">
        <v>10881</v>
      </c>
      <c r="FN202" s="154">
        <v>10881</v>
      </c>
      <c r="FO202" s="154">
        <v>10882</v>
      </c>
      <c r="FP202" s="154">
        <v>10874</v>
      </c>
      <c r="FQ202" s="154">
        <v>10862</v>
      </c>
      <c r="FR202" s="166">
        <v>10861</v>
      </c>
      <c r="FS202" s="166">
        <v>10861</v>
      </c>
      <c r="FT202" s="166">
        <v>10853</v>
      </c>
      <c r="FU202" s="166"/>
      <c r="FV202" s="166"/>
      <c r="FW202" s="166"/>
      <c r="FX202" s="166"/>
      <c r="FY202" s="202"/>
      <c r="FZ202" s="202"/>
      <c r="GA202" s="202"/>
      <c r="GB202" s="202"/>
      <c r="GC202" s="202"/>
      <c r="GD202" s="202"/>
      <c r="GE202" s="202"/>
      <c r="GF202" s="202"/>
      <c r="GG202" s="202"/>
      <c r="GH202" s="202"/>
      <c r="GI202" s="202"/>
      <c r="GJ202" s="202"/>
      <c r="GK202" s="202"/>
      <c r="GL202" s="202"/>
      <c r="GM202" s="202"/>
      <c r="GN202" s="202"/>
      <c r="GO202" s="202"/>
      <c r="GP202" s="202"/>
      <c r="GQ202" s="202"/>
      <c r="GR202" s="202"/>
      <c r="GS202" s="202"/>
      <c r="GT202" s="202"/>
      <c r="GU202" s="202"/>
      <c r="GV202" s="202"/>
      <c r="GW202" s="202"/>
      <c r="GX202" s="202"/>
      <c r="GY202" s="202"/>
      <c r="GZ202" s="202"/>
      <c r="HA202" s="202"/>
      <c r="HB202" s="202"/>
      <c r="HC202" s="202"/>
      <c r="HD202" s="202"/>
      <c r="HE202" s="202"/>
      <c r="HF202" s="202"/>
      <c r="HG202" s="202"/>
      <c r="HH202" s="202"/>
      <c r="HI202" s="202"/>
      <c r="HJ202" s="202"/>
      <c r="HK202" s="202"/>
      <c r="HL202" s="202"/>
      <c r="HM202" s="154"/>
      <c r="HN202" s="154"/>
      <c r="HO202" s="154"/>
      <c r="HP202" s="154"/>
      <c r="HQ202" s="154"/>
      <c r="HR202" s="154"/>
      <c r="HS202" s="154"/>
      <c r="HT202" s="154"/>
      <c r="HU202" s="154"/>
      <c r="HV202" s="154"/>
      <c r="HW202" s="166"/>
    </row>
    <row r="203" spans="1:231">
      <c r="A203" s="145">
        <f t="shared" si="52"/>
        <v>44477</v>
      </c>
      <c r="B203" s="219">
        <f>'Age&amp;Sex by occurrence date'!$AZS22</f>
        <v>13608</v>
      </c>
      <c r="C203" s="219">
        <v>11148</v>
      </c>
      <c r="D203" s="219">
        <v>11148</v>
      </c>
      <c r="E203" s="219">
        <v>11148</v>
      </c>
      <c r="F203" s="219">
        <v>11148</v>
      </c>
      <c r="G203" s="219">
        <v>11148</v>
      </c>
      <c r="H203" s="219">
        <v>11148</v>
      </c>
      <c r="I203" s="219">
        <v>11148</v>
      </c>
      <c r="J203" s="219">
        <v>11148</v>
      </c>
      <c r="K203" s="219">
        <v>11148</v>
      </c>
      <c r="L203" s="219">
        <v>11148</v>
      </c>
      <c r="M203" s="219">
        <v>11148</v>
      </c>
      <c r="N203" s="219">
        <v>11148</v>
      </c>
      <c r="O203" s="219">
        <v>11148</v>
      </c>
      <c r="P203" s="219">
        <v>11148</v>
      </c>
      <c r="Q203" s="219">
        <v>11147</v>
      </c>
      <c r="R203" s="219">
        <v>11147</v>
      </c>
      <c r="S203" s="219">
        <v>11147</v>
      </c>
      <c r="T203" s="219">
        <v>11146</v>
      </c>
      <c r="U203" s="219">
        <v>11146</v>
      </c>
      <c r="V203" s="219">
        <v>11145</v>
      </c>
      <c r="W203" s="219">
        <v>11145</v>
      </c>
      <c r="X203" s="219">
        <v>11145</v>
      </c>
      <c r="Y203" s="219">
        <v>11144</v>
      </c>
      <c r="Z203" s="219">
        <v>11139</v>
      </c>
      <c r="AA203" s="219">
        <v>11063</v>
      </c>
      <c r="AB203" s="219">
        <v>10928</v>
      </c>
      <c r="AC203" s="219">
        <v>10928</v>
      </c>
      <c r="AD203" s="219">
        <v>10928</v>
      </c>
      <c r="AE203" s="219">
        <v>10926</v>
      </c>
      <c r="AF203" s="219">
        <v>10926</v>
      </c>
      <c r="AG203" s="219">
        <v>10926</v>
      </c>
      <c r="AH203" s="219">
        <v>10926</v>
      </c>
      <c r="AI203" s="219">
        <v>10926</v>
      </c>
      <c r="AJ203" s="219">
        <v>10926</v>
      </c>
      <c r="AK203" s="219">
        <v>10926</v>
      </c>
      <c r="AL203" s="219">
        <v>10926</v>
      </c>
      <c r="AM203" s="219">
        <v>10926</v>
      </c>
      <c r="AN203" s="219">
        <v>10926</v>
      </c>
      <c r="AO203" s="219">
        <v>10926</v>
      </c>
      <c r="AP203" s="219">
        <v>10926</v>
      </c>
      <c r="AQ203" s="219">
        <v>10926</v>
      </c>
      <c r="AR203" s="219">
        <v>10926</v>
      </c>
      <c r="AS203" s="219">
        <v>10926</v>
      </c>
      <c r="AT203" s="219">
        <v>10926</v>
      </c>
      <c r="AU203" s="219">
        <v>10926</v>
      </c>
      <c r="AV203" s="219">
        <v>10926</v>
      </c>
      <c r="AW203" s="219">
        <v>10926</v>
      </c>
      <c r="AX203" s="219">
        <v>10926</v>
      </c>
      <c r="AY203" s="219">
        <v>10926</v>
      </c>
      <c r="AZ203" s="219">
        <v>10926</v>
      </c>
      <c r="BA203" s="219">
        <v>10926</v>
      </c>
      <c r="BB203" s="219">
        <v>10926</v>
      </c>
      <c r="BC203" s="219">
        <v>10926</v>
      </c>
      <c r="BD203" s="219">
        <v>10926</v>
      </c>
      <c r="BE203" s="219">
        <v>10926</v>
      </c>
      <c r="BF203" s="219">
        <v>10926</v>
      </c>
      <c r="BG203" s="219">
        <v>10926</v>
      </c>
      <c r="BH203" s="219">
        <v>10926</v>
      </c>
      <c r="BI203" s="219">
        <v>10926</v>
      </c>
      <c r="BJ203" s="219">
        <v>10926</v>
      </c>
      <c r="BK203" s="219">
        <v>10926</v>
      </c>
      <c r="BL203" s="219">
        <v>10926</v>
      </c>
      <c r="BM203" s="219">
        <v>10926</v>
      </c>
      <c r="BN203" s="219">
        <v>10926</v>
      </c>
      <c r="BO203" s="219">
        <v>10926</v>
      </c>
      <c r="BP203" s="219">
        <v>10926</v>
      </c>
      <c r="BQ203" s="219">
        <v>10926</v>
      </c>
      <c r="BR203" s="219">
        <v>10926</v>
      </c>
      <c r="BS203" s="219">
        <v>10926</v>
      </c>
      <c r="BT203" s="219">
        <v>10926</v>
      </c>
      <c r="BU203" s="219">
        <v>10926</v>
      </c>
      <c r="BV203" s="219">
        <v>10926</v>
      </c>
      <c r="BW203" s="219">
        <v>10926</v>
      </c>
      <c r="BX203" s="219">
        <v>10926</v>
      </c>
      <c r="BY203" s="219">
        <v>10926</v>
      </c>
      <c r="BZ203" s="219">
        <v>10926</v>
      </c>
      <c r="CA203" s="219">
        <v>10926</v>
      </c>
      <c r="CB203" s="219">
        <v>10926</v>
      </c>
      <c r="CC203" s="219">
        <v>10926</v>
      </c>
      <c r="CD203" s="219">
        <v>10926</v>
      </c>
      <c r="CE203" s="219">
        <v>10926</v>
      </c>
      <c r="CF203" s="219">
        <v>10926</v>
      </c>
      <c r="CG203" s="219">
        <v>10926</v>
      </c>
      <c r="CH203" s="219">
        <v>10926</v>
      </c>
      <c r="CI203" s="219">
        <v>10926</v>
      </c>
      <c r="CJ203" s="219">
        <v>10926</v>
      </c>
      <c r="CK203" s="219">
        <v>10926</v>
      </c>
      <c r="CL203" s="219">
        <v>10926</v>
      </c>
      <c r="CM203" s="219">
        <v>10926</v>
      </c>
      <c r="CN203" s="219">
        <v>10926</v>
      </c>
      <c r="CO203" s="219">
        <v>10926</v>
      </c>
      <c r="CP203" s="219">
        <v>10926</v>
      </c>
      <c r="CQ203" s="219">
        <v>10926</v>
      </c>
      <c r="CR203" s="219">
        <v>10926</v>
      </c>
      <c r="CS203" s="219">
        <v>10926</v>
      </c>
      <c r="CT203" s="219">
        <v>10926</v>
      </c>
      <c r="CU203" s="219">
        <v>10926</v>
      </c>
      <c r="CV203" s="219">
        <v>10926</v>
      </c>
      <c r="CW203" s="219">
        <v>10926</v>
      </c>
      <c r="CX203" s="219">
        <v>10926</v>
      </c>
      <c r="CY203" s="219">
        <v>10926</v>
      </c>
      <c r="CZ203" s="219">
        <v>10926</v>
      </c>
      <c r="DA203" s="219">
        <v>10926</v>
      </c>
      <c r="DB203" s="219">
        <v>10926</v>
      </c>
      <c r="DC203" s="219">
        <v>10926</v>
      </c>
      <c r="DD203" s="219">
        <v>10926</v>
      </c>
      <c r="DE203" s="219">
        <v>10926</v>
      </c>
      <c r="DF203" s="219">
        <v>10926</v>
      </c>
      <c r="DG203" s="219">
        <v>10925</v>
      </c>
      <c r="DH203" s="219">
        <v>10925</v>
      </c>
      <c r="DI203" s="219">
        <v>10925</v>
      </c>
      <c r="DJ203" s="219">
        <v>10925</v>
      </c>
      <c r="DK203" s="219">
        <v>10925</v>
      </c>
      <c r="DL203" s="219">
        <v>10925</v>
      </c>
      <c r="DM203" s="219">
        <v>10928</v>
      </c>
      <c r="DN203" s="219">
        <v>10928</v>
      </c>
      <c r="DO203" s="219">
        <v>10928</v>
      </c>
      <c r="DP203" s="219">
        <v>10928</v>
      </c>
      <c r="DQ203" s="219">
        <v>10928</v>
      </c>
      <c r="DR203" s="219">
        <v>10928</v>
      </c>
      <c r="DS203" s="219">
        <v>10928</v>
      </c>
      <c r="DT203" s="219">
        <v>10897</v>
      </c>
      <c r="DU203" s="219">
        <v>10891</v>
      </c>
      <c r="DV203" s="219">
        <v>10891</v>
      </c>
      <c r="DW203" s="219">
        <v>10901</v>
      </c>
      <c r="DX203" s="219">
        <v>10900</v>
      </c>
      <c r="DY203" s="219">
        <v>10891</v>
      </c>
      <c r="DZ203" s="219">
        <v>10891</v>
      </c>
      <c r="EA203" s="219">
        <v>10883</v>
      </c>
      <c r="EB203" s="219">
        <v>10883</v>
      </c>
      <c r="EC203" s="219">
        <v>10883</v>
      </c>
      <c r="ED203" s="219">
        <v>10883</v>
      </c>
      <c r="EE203" s="219">
        <v>10883</v>
      </c>
      <c r="EF203" s="219">
        <v>10883</v>
      </c>
      <c r="EG203" s="219">
        <v>10883</v>
      </c>
      <c r="EH203" s="219">
        <v>10883</v>
      </c>
      <c r="EI203" s="219">
        <v>10883</v>
      </c>
      <c r="EJ203" s="219">
        <v>10883</v>
      </c>
      <c r="EK203" s="219">
        <v>10883</v>
      </c>
      <c r="EL203" s="219">
        <v>10883</v>
      </c>
      <c r="EM203" s="219">
        <v>10882</v>
      </c>
      <c r="EN203" s="231">
        <v>10882</v>
      </c>
      <c r="EO203" s="232">
        <v>10882</v>
      </c>
      <c r="EP203" s="228">
        <v>10882</v>
      </c>
      <c r="EQ203" s="166">
        <v>10882</v>
      </c>
      <c r="ER203" s="166">
        <v>10881</v>
      </c>
      <c r="ES203" s="166">
        <v>10881</v>
      </c>
      <c r="ET203" s="166">
        <v>10881</v>
      </c>
      <c r="EU203" s="166">
        <v>10881</v>
      </c>
      <c r="EV203" s="154">
        <v>10875</v>
      </c>
      <c r="EW203" s="154">
        <v>10875</v>
      </c>
      <c r="EX203" s="154">
        <v>10875</v>
      </c>
      <c r="EY203" s="154">
        <v>10875</v>
      </c>
      <c r="EZ203" s="154">
        <v>10875</v>
      </c>
      <c r="FA203" s="154">
        <v>10875</v>
      </c>
      <c r="FB203" s="166">
        <v>10875</v>
      </c>
      <c r="FC203" s="154">
        <v>10875</v>
      </c>
      <c r="FD203" s="166">
        <v>10875</v>
      </c>
      <c r="FE203" s="166">
        <v>10875</v>
      </c>
      <c r="FF203" s="154">
        <v>10875</v>
      </c>
      <c r="FG203" s="166">
        <v>10875</v>
      </c>
      <c r="FH203" s="166">
        <v>10874</v>
      </c>
      <c r="FI203" s="154">
        <v>10874</v>
      </c>
      <c r="FJ203" s="166">
        <v>10874</v>
      </c>
      <c r="FK203" s="166">
        <v>10873</v>
      </c>
      <c r="FL203" s="166">
        <v>10873</v>
      </c>
      <c r="FM203" s="166">
        <v>10873</v>
      </c>
      <c r="FN203" s="166">
        <v>10873</v>
      </c>
      <c r="FO203" s="166">
        <v>10874</v>
      </c>
      <c r="FP203" s="166">
        <v>10867</v>
      </c>
      <c r="FQ203" s="166">
        <v>10855</v>
      </c>
      <c r="FR203" s="154">
        <v>10854</v>
      </c>
      <c r="FS203" s="154">
        <v>10854</v>
      </c>
      <c r="FT203" s="154">
        <v>10851</v>
      </c>
      <c r="FU203" s="154">
        <v>10850</v>
      </c>
      <c r="FV203" s="154"/>
      <c r="FW203" s="154"/>
      <c r="FX203" s="154"/>
      <c r="FY203" s="202"/>
      <c r="FZ203" s="202"/>
      <c r="GA203" s="202"/>
      <c r="GB203" s="202"/>
      <c r="GC203" s="202"/>
      <c r="GD203" s="202"/>
      <c r="GE203" s="202"/>
      <c r="GF203" s="202"/>
      <c r="GG203" s="202"/>
      <c r="GH203" s="202"/>
      <c r="GI203" s="202"/>
      <c r="GJ203" s="202"/>
      <c r="GK203" s="202"/>
      <c r="GL203" s="202"/>
      <c r="GM203" s="202"/>
      <c r="GN203" s="202"/>
      <c r="GO203" s="202"/>
      <c r="GP203" s="202"/>
      <c r="GQ203" s="202"/>
      <c r="GR203" s="202"/>
      <c r="GS203" s="202"/>
      <c r="GT203" s="202"/>
      <c r="GU203" s="202"/>
      <c r="GV203" s="202"/>
      <c r="GW203" s="202"/>
      <c r="GX203" s="202"/>
      <c r="GY203" s="202"/>
      <c r="GZ203" s="202"/>
      <c r="HA203" s="202"/>
      <c r="HB203" s="202"/>
      <c r="HC203" s="202"/>
      <c r="HD203" s="202"/>
      <c r="HE203" s="202"/>
      <c r="HF203" s="202"/>
      <c r="HG203" s="202"/>
      <c r="HH203" s="202"/>
      <c r="HI203" s="202"/>
      <c r="HJ203" s="202"/>
      <c r="HK203" s="202"/>
      <c r="HL203" s="202"/>
      <c r="HM203" s="154"/>
      <c r="HN203" s="154"/>
      <c r="HO203" s="154"/>
      <c r="HP203" s="154"/>
      <c r="HQ203" s="154"/>
      <c r="HR203" s="154"/>
      <c r="HS203" s="154"/>
      <c r="HT203" s="154"/>
      <c r="HU203" s="154"/>
      <c r="HV203" s="154"/>
      <c r="HW203" s="166"/>
    </row>
    <row r="204" spans="1:231">
      <c r="A204" s="145">
        <f t="shared" si="52"/>
        <v>44476</v>
      </c>
      <c r="B204" s="219">
        <f>'Age&amp;Sex by occurrence date'!$AZZ22</f>
        <v>13600</v>
      </c>
      <c r="C204" s="219">
        <v>11142</v>
      </c>
      <c r="D204" s="219">
        <v>11142</v>
      </c>
      <c r="E204" s="219">
        <v>11142</v>
      </c>
      <c r="F204" s="219">
        <v>11142</v>
      </c>
      <c r="G204" s="219">
        <v>11142</v>
      </c>
      <c r="H204" s="219">
        <v>11142</v>
      </c>
      <c r="I204" s="219">
        <v>11142</v>
      </c>
      <c r="J204" s="219">
        <v>11142</v>
      </c>
      <c r="K204" s="219">
        <v>11142</v>
      </c>
      <c r="L204" s="219">
        <v>11142</v>
      </c>
      <c r="M204" s="219">
        <v>11142</v>
      </c>
      <c r="N204" s="219">
        <v>11142</v>
      </c>
      <c r="O204" s="219">
        <v>11142</v>
      </c>
      <c r="P204" s="219">
        <v>11142</v>
      </c>
      <c r="Q204" s="219">
        <v>11141</v>
      </c>
      <c r="R204" s="219">
        <v>11141</v>
      </c>
      <c r="S204" s="219">
        <v>11141</v>
      </c>
      <c r="T204" s="219">
        <v>11140</v>
      </c>
      <c r="U204" s="219">
        <v>11140</v>
      </c>
      <c r="V204" s="219">
        <v>11139</v>
      </c>
      <c r="W204" s="219">
        <v>11139</v>
      </c>
      <c r="X204" s="219">
        <v>11139</v>
      </c>
      <c r="Y204" s="219">
        <v>11138</v>
      </c>
      <c r="Z204" s="219">
        <v>11133</v>
      </c>
      <c r="AA204" s="219">
        <v>11057</v>
      </c>
      <c r="AB204" s="219">
        <v>10923</v>
      </c>
      <c r="AC204" s="219">
        <v>10923</v>
      </c>
      <c r="AD204" s="219">
        <v>10923</v>
      </c>
      <c r="AE204" s="219">
        <v>10921</v>
      </c>
      <c r="AF204" s="219">
        <v>10921</v>
      </c>
      <c r="AG204" s="219">
        <v>10921</v>
      </c>
      <c r="AH204" s="219">
        <v>10921</v>
      </c>
      <c r="AI204" s="219">
        <v>10921</v>
      </c>
      <c r="AJ204" s="219">
        <v>10921</v>
      </c>
      <c r="AK204" s="219">
        <v>10921</v>
      </c>
      <c r="AL204" s="219">
        <v>10921</v>
      </c>
      <c r="AM204" s="219">
        <v>10921</v>
      </c>
      <c r="AN204" s="219">
        <v>10921</v>
      </c>
      <c r="AO204" s="219">
        <v>10921</v>
      </c>
      <c r="AP204" s="219">
        <v>10921</v>
      </c>
      <c r="AQ204" s="219">
        <v>10921</v>
      </c>
      <c r="AR204" s="219">
        <v>10921</v>
      </c>
      <c r="AS204" s="219">
        <v>10921</v>
      </c>
      <c r="AT204" s="219">
        <v>10921</v>
      </c>
      <c r="AU204" s="219">
        <v>10921</v>
      </c>
      <c r="AV204" s="219">
        <v>10921</v>
      </c>
      <c r="AW204" s="219">
        <v>10921</v>
      </c>
      <c r="AX204" s="219">
        <v>10921</v>
      </c>
      <c r="AY204" s="219">
        <v>10921</v>
      </c>
      <c r="AZ204" s="219">
        <v>10921</v>
      </c>
      <c r="BA204" s="219">
        <v>10921</v>
      </c>
      <c r="BB204" s="219">
        <v>10921</v>
      </c>
      <c r="BC204" s="219">
        <v>10921</v>
      </c>
      <c r="BD204" s="219">
        <v>10921</v>
      </c>
      <c r="BE204" s="219">
        <v>10921</v>
      </c>
      <c r="BF204" s="219">
        <v>10921</v>
      </c>
      <c r="BG204" s="219">
        <v>10921</v>
      </c>
      <c r="BH204" s="219">
        <v>10921</v>
      </c>
      <c r="BI204" s="219">
        <v>10921</v>
      </c>
      <c r="BJ204" s="219">
        <v>10921</v>
      </c>
      <c r="BK204" s="219">
        <v>10921</v>
      </c>
      <c r="BL204" s="219">
        <v>10921</v>
      </c>
      <c r="BM204" s="219">
        <v>10921</v>
      </c>
      <c r="BN204" s="219">
        <v>10921</v>
      </c>
      <c r="BO204" s="219">
        <v>10921</v>
      </c>
      <c r="BP204" s="219">
        <v>10921</v>
      </c>
      <c r="BQ204" s="219">
        <v>10921</v>
      </c>
      <c r="BR204" s="219">
        <v>10921</v>
      </c>
      <c r="BS204" s="219">
        <v>10921</v>
      </c>
      <c r="BT204" s="219">
        <v>10921</v>
      </c>
      <c r="BU204" s="219">
        <v>10921</v>
      </c>
      <c r="BV204" s="219">
        <v>10921</v>
      </c>
      <c r="BW204" s="219">
        <v>10921</v>
      </c>
      <c r="BX204" s="219">
        <v>10921</v>
      </c>
      <c r="BY204" s="219">
        <v>10921</v>
      </c>
      <c r="BZ204" s="219">
        <v>10921</v>
      </c>
      <c r="CA204" s="219">
        <v>10921</v>
      </c>
      <c r="CB204" s="219">
        <v>10921</v>
      </c>
      <c r="CC204" s="219">
        <v>10921</v>
      </c>
      <c r="CD204" s="219">
        <v>10921</v>
      </c>
      <c r="CE204" s="219">
        <v>10921</v>
      </c>
      <c r="CF204" s="219">
        <v>10921</v>
      </c>
      <c r="CG204" s="219">
        <v>10921</v>
      </c>
      <c r="CH204" s="219">
        <v>10921</v>
      </c>
      <c r="CI204" s="219">
        <v>10921</v>
      </c>
      <c r="CJ204" s="219">
        <v>10921</v>
      </c>
      <c r="CK204" s="219">
        <v>10921</v>
      </c>
      <c r="CL204" s="219">
        <v>10921</v>
      </c>
      <c r="CM204" s="219">
        <v>10921</v>
      </c>
      <c r="CN204" s="219">
        <v>10921</v>
      </c>
      <c r="CO204" s="219">
        <v>10921</v>
      </c>
      <c r="CP204" s="219">
        <v>10921</v>
      </c>
      <c r="CQ204" s="219">
        <v>10921</v>
      </c>
      <c r="CR204" s="219">
        <v>10921</v>
      </c>
      <c r="CS204" s="219">
        <v>10921</v>
      </c>
      <c r="CT204" s="219">
        <v>10921</v>
      </c>
      <c r="CU204" s="219">
        <v>10921</v>
      </c>
      <c r="CV204" s="219">
        <v>10921</v>
      </c>
      <c r="CW204" s="219">
        <v>10921</v>
      </c>
      <c r="CX204" s="219">
        <v>10921</v>
      </c>
      <c r="CY204" s="219">
        <v>10921</v>
      </c>
      <c r="CZ204" s="219">
        <v>10921</v>
      </c>
      <c r="DA204" s="219">
        <v>10921</v>
      </c>
      <c r="DB204" s="219">
        <v>10921</v>
      </c>
      <c r="DC204" s="219">
        <v>10921</v>
      </c>
      <c r="DD204" s="219">
        <v>10921</v>
      </c>
      <c r="DE204" s="219">
        <v>10921</v>
      </c>
      <c r="DF204" s="219">
        <v>10921</v>
      </c>
      <c r="DG204" s="219">
        <v>10920</v>
      </c>
      <c r="DH204" s="219">
        <v>10920</v>
      </c>
      <c r="DI204" s="219">
        <v>10920</v>
      </c>
      <c r="DJ204" s="219">
        <v>10920</v>
      </c>
      <c r="DK204" s="219">
        <v>10920</v>
      </c>
      <c r="DL204" s="219">
        <v>10920</v>
      </c>
      <c r="DM204" s="219">
        <v>10922</v>
      </c>
      <c r="DN204" s="219">
        <v>10922</v>
      </c>
      <c r="DO204" s="219">
        <v>10922</v>
      </c>
      <c r="DP204" s="219">
        <v>10922</v>
      </c>
      <c r="DQ204" s="219">
        <v>10922</v>
      </c>
      <c r="DR204" s="219">
        <v>10922</v>
      </c>
      <c r="DS204" s="219">
        <v>10922</v>
      </c>
      <c r="DT204" s="219">
        <v>10891</v>
      </c>
      <c r="DU204" s="219">
        <v>10885</v>
      </c>
      <c r="DV204" s="219">
        <v>10885</v>
      </c>
      <c r="DW204" s="219">
        <v>10895</v>
      </c>
      <c r="DX204" s="219">
        <v>10894</v>
      </c>
      <c r="DY204" s="219">
        <v>10886</v>
      </c>
      <c r="DZ204" s="219">
        <v>10886</v>
      </c>
      <c r="EA204" s="219">
        <v>10878</v>
      </c>
      <c r="EB204" s="219">
        <v>10878</v>
      </c>
      <c r="EC204" s="219">
        <v>10878</v>
      </c>
      <c r="ED204" s="219">
        <v>10878</v>
      </c>
      <c r="EE204" s="219">
        <v>10878</v>
      </c>
      <c r="EF204" s="219">
        <v>10878</v>
      </c>
      <c r="EG204" s="219">
        <v>10878</v>
      </c>
      <c r="EH204" s="219">
        <v>10878</v>
      </c>
      <c r="EI204" s="219">
        <v>10878</v>
      </c>
      <c r="EJ204" s="219">
        <v>10878</v>
      </c>
      <c r="EK204" s="219">
        <v>10878</v>
      </c>
      <c r="EL204" s="219">
        <v>10878</v>
      </c>
      <c r="EM204" s="219">
        <v>10877</v>
      </c>
      <c r="EN204" s="231">
        <v>10877</v>
      </c>
      <c r="EO204" s="232">
        <v>10877</v>
      </c>
      <c r="EP204" s="227">
        <v>10877</v>
      </c>
      <c r="EQ204" s="154">
        <v>10877</v>
      </c>
      <c r="ER204" s="154">
        <v>10876</v>
      </c>
      <c r="ES204" s="154">
        <v>10876</v>
      </c>
      <c r="ET204" s="154">
        <v>10876</v>
      </c>
      <c r="EU204" s="154">
        <v>10876</v>
      </c>
      <c r="EV204" s="166">
        <v>10870</v>
      </c>
      <c r="EW204" s="166">
        <v>10870</v>
      </c>
      <c r="EX204" s="166">
        <v>10870</v>
      </c>
      <c r="EY204" s="166">
        <v>10870</v>
      </c>
      <c r="EZ204" s="166">
        <v>10870</v>
      </c>
      <c r="FA204" s="166">
        <v>10870</v>
      </c>
      <c r="FB204" s="166">
        <v>10870</v>
      </c>
      <c r="FC204" s="166">
        <v>10870</v>
      </c>
      <c r="FD204" s="154">
        <v>10870</v>
      </c>
      <c r="FE204" s="166">
        <v>10870</v>
      </c>
      <c r="FF204" s="166">
        <v>10870</v>
      </c>
      <c r="FG204" s="154">
        <v>10870</v>
      </c>
      <c r="FH204" s="154">
        <v>10869</v>
      </c>
      <c r="FI204" s="166">
        <v>10869</v>
      </c>
      <c r="FJ204" s="154">
        <v>10869</v>
      </c>
      <c r="FK204" s="154">
        <v>10868</v>
      </c>
      <c r="FL204" s="154">
        <v>10868</v>
      </c>
      <c r="FM204" s="154">
        <v>10868</v>
      </c>
      <c r="FN204" s="154">
        <v>10868</v>
      </c>
      <c r="FO204" s="154">
        <v>10869</v>
      </c>
      <c r="FP204" s="154">
        <v>10862</v>
      </c>
      <c r="FQ204" s="154">
        <v>10850</v>
      </c>
      <c r="FR204" s="166">
        <v>10849</v>
      </c>
      <c r="FS204" s="166">
        <v>10849</v>
      </c>
      <c r="FT204" s="166">
        <v>10848</v>
      </c>
      <c r="FU204" s="166">
        <v>10847</v>
      </c>
      <c r="FV204" s="166"/>
      <c r="FW204" s="166"/>
      <c r="FX204" s="166"/>
      <c r="FY204" s="202"/>
      <c r="FZ204" s="202"/>
      <c r="GA204" s="202"/>
      <c r="GB204" s="202"/>
      <c r="GC204" s="202"/>
      <c r="GD204" s="202"/>
      <c r="GE204" s="202"/>
      <c r="GF204" s="202"/>
      <c r="GG204" s="202"/>
      <c r="GH204" s="202"/>
      <c r="GI204" s="202"/>
      <c r="GJ204" s="202"/>
      <c r="GK204" s="202"/>
      <c r="GL204" s="202"/>
      <c r="GM204" s="202"/>
      <c r="GN204" s="202"/>
      <c r="GO204" s="202"/>
      <c r="GP204" s="202"/>
      <c r="GQ204" s="202"/>
      <c r="GR204" s="202"/>
      <c r="GS204" s="202"/>
      <c r="GT204" s="202"/>
      <c r="GU204" s="202"/>
      <c r="GV204" s="202"/>
      <c r="GW204" s="202"/>
      <c r="GX204" s="202"/>
      <c r="GY204" s="202"/>
      <c r="GZ204" s="202"/>
      <c r="HA204" s="202"/>
      <c r="HB204" s="202"/>
      <c r="HC204" s="202"/>
      <c r="HD204" s="202"/>
      <c r="HE204" s="202"/>
      <c r="HF204" s="202"/>
      <c r="HG204" s="202"/>
      <c r="HH204" s="202"/>
      <c r="HI204" s="202"/>
      <c r="HJ204" s="202"/>
      <c r="HK204" s="202"/>
      <c r="HL204" s="202"/>
      <c r="HM204" s="154"/>
      <c r="HN204" s="154"/>
      <c r="HO204" s="154"/>
      <c r="HP204" s="154"/>
      <c r="HQ204" s="154"/>
      <c r="HR204" s="154"/>
      <c r="HS204" s="154"/>
      <c r="HT204" s="154"/>
      <c r="HU204" s="154"/>
      <c r="HV204" s="154"/>
      <c r="HW204" s="166"/>
    </row>
    <row r="205" spans="1:231">
      <c r="A205" s="145">
        <f t="shared" si="52"/>
        <v>44475</v>
      </c>
      <c r="B205" s="219">
        <f>'Age&amp;Sex by occurrence date'!$BAG22</f>
        <v>13589</v>
      </c>
      <c r="C205" s="219">
        <v>11132</v>
      </c>
      <c r="D205" s="219">
        <v>11132</v>
      </c>
      <c r="E205" s="219">
        <v>11132</v>
      </c>
      <c r="F205" s="219">
        <v>11132</v>
      </c>
      <c r="G205" s="219">
        <v>11132</v>
      </c>
      <c r="H205" s="219">
        <v>11132</v>
      </c>
      <c r="I205" s="219">
        <v>11132</v>
      </c>
      <c r="J205" s="219">
        <v>11132</v>
      </c>
      <c r="K205" s="219">
        <v>11132</v>
      </c>
      <c r="L205" s="219">
        <v>11132</v>
      </c>
      <c r="M205" s="219">
        <v>11132</v>
      </c>
      <c r="N205" s="219">
        <v>11132</v>
      </c>
      <c r="O205" s="219">
        <v>11132</v>
      </c>
      <c r="P205" s="219">
        <v>11132</v>
      </c>
      <c r="Q205" s="219">
        <v>11131</v>
      </c>
      <c r="R205" s="219">
        <v>11131</v>
      </c>
      <c r="S205" s="219">
        <v>11131</v>
      </c>
      <c r="T205" s="219">
        <v>11130</v>
      </c>
      <c r="U205" s="219">
        <v>11130</v>
      </c>
      <c r="V205" s="219">
        <v>11129</v>
      </c>
      <c r="W205" s="219">
        <v>11129</v>
      </c>
      <c r="X205" s="219">
        <v>11129</v>
      </c>
      <c r="Y205" s="219">
        <v>11128</v>
      </c>
      <c r="Z205" s="219">
        <v>11123</v>
      </c>
      <c r="AA205" s="219">
        <v>11047</v>
      </c>
      <c r="AB205" s="219">
        <v>10913</v>
      </c>
      <c r="AC205" s="219">
        <v>10913</v>
      </c>
      <c r="AD205" s="219">
        <v>10913</v>
      </c>
      <c r="AE205" s="219">
        <v>10911</v>
      </c>
      <c r="AF205" s="219">
        <v>10911</v>
      </c>
      <c r="AG205" s="219">
        <v>10911</v>
      </c>
      <c r="AH205" s="219">
        <v>10911</v>
      </c>
      <c r="AI205" s="219">
        <v>10911</v>
      </c>
      <c r="AJ205" s="219">
        <v>10911</v>
      </c>
      <c r="AK205" s="219">
        <v>10911</v>
      </c>
      <c r="AL205" s="219">
        <v>10911</v>
      </c>
      <c r="AM205" s="219">
        <v>10911</v>
      </c>
      <c r="AN205" s="219">
        <v>10911</v>
      </c>
      <c r="AO205" s="219">
        <v>10911</v>
      </c>
      <c r="AP205" s="219">
        <v>10911</v>
      </c>
      <c r="AQ205" s="219">
        <v>10911</v>
      </c>
      <c r="AR205" s="219">
        <v>10911</v>
      </c>
      <c r="AS205" s="219">
        <v>10911</v>
      </c>
      <c r="AT205" s="219">
        <v>10911</v>
      </c>
      <c r="AU205" s="219">
        <v>10911</v>
      </c>
      <c r="AV205" s="219">
        <v>10911</v>
      </c>
      <c r="AW205" s="219">
        <v>10911</v>
      </c>
      <c r="AX205" s="219">
        <v>10911</v>
      </c>
      <c r="AY205" s="219">
        <v>10911</v>
      </c>
      <c r="AZ205" s="219">
        <v>10911</v>
      </c>
      <c r="BA205" s="219">
        <v>10911</v>
      </c>
      <c r="BB205" s="219">
        <v>10911</v>
      </c>
      <c r="BC205" s="219">
        <v>10911</v>
      </c>
      <c r="BD205" s="219">
        <v>10911</v>
      </c>
      <c r="BE205" s="219">
        <v>10911</v>
      </c>
      <c r="BF205" s="219">
        <v>10911</v>
      </c>
      <c r="BG205" s="219">
        <v>10911</v>
      </c>
      <c r="BH205" s="219">
        <v>10911</v>
      </c>
      <c r="BI205" s="219">
        <v>10911</v>
      </c>
      <c r="BJ205" s="219">
        <v>10911</v>
      </c>
      <c r="BK205" s="219">
        <v>10911</v>
      </c>
      <c r="BL205" s="219">
        <v>10911</v>
      </c>
      <c r="BM205" s="219">
        <v>10911</v>
      </c>
      <c r="BN205" s="219">
        <v>10911</v>
      </c>
      <c r="BO205" s="219">
        <v>10911</v>
      </c>
      <c r="BP205" s="219">
        <v>10911</v>
      </c>
      <c r="BQ205" s="219">
        <v>10911</v>
      </c>
      <c r="BR205" s="219">
        <v>10911</v>
      </c>
      <c r="BS205" s="219">
        <v>10911</v>
      </c>
      <c r="BT205" s="219">
        <v>10911</v>
      </c>
      <c r="BU205" s="219">
        <v>10911</v>
      </c>
      <c r="BV205" s="219">
        <v>10911</v>
      </c>
      <c r="BW205" s="219">
        <v>10911</v>
      </c>
      <c r="BX205" s="219">
        <v>10911</v>
      </c>
      <c r="BY205" s="219">
        <v>10911</v>
      </c>
      <c r="BZ205" s="219">
        <v>10911</v>
      </c>
      <c r="CA205" s="219">
        <v>10911</v>
      </c>
      <c r="CB205" s="219">
        <v>10911</v>
      </c>
      <c r="CC205" s="219">
        <v>10911</v>
      </c>
      <c r="CD205" s="219">
        <v>10911</v>
      </c>
      <c r="CE205" s="219">
        <v>10911</v>
      </c>
      <c r="CF205" s="219">
        <v>10911</v>
      </c>
      <c r="CG205" s="219">
        <v>10911</v>
      </c>
      <c r="CH205" s="219">
        <v>10911</v>
      </c>
      <c r="CI205" s="219">
        <v>10911</v>
      </c>
      <c r="CJ205" s="219">
        <v>10911</v>
      </c>
      <c r="CK205" s="219">
        <v>10911</v>
      </c>
      <c r="CL205" s="219">
        <v>10911</v>
      </c>
      <c r="CM205" s="219">
        <v>10911</v>
      </c>
      <c r="CN205" s="219">
        <v>10911</v>
      </c>
      <c r="CO205" s="219">
        <v>10911</v>
      </c>
      <c r="CP205" s="219">
        <v>10911</v>
      </c>
      <c r="CQ205" s="219">
        <v>10911</v>
      </c>
      <c r="CR205" s="219">
        <v>10911</v>
      </c>
      <c r="CS205" s="219">
        <v>10911</v>
      </c>
      <c r="CT205" s="219">
        <v>10911</v>
      </c>
      <c r="CU205" s="219">
        <v>10911</v>
      </c>
      <c r="CV205" s="219">
        <v>10911</v>
      </c>
      <c r="CW205" s="219">
        <v>10911</v>
      </c>
      <c r="CX205" s="219">
        <v>10911</v>
      </c>
      <c r="CY205" s="219">
        <v>10911</v>
      </c>
      <c r="CZ205" s="219">
        <v>10911</v>
      </c>
      <c r="DA205" s="219">
        <v>10911</v>
      </c>
      <c r="DB205" s="219">
        <v>10911</v>
      </c>
      <c r="DC205" s="219">
        <v>10911</v>
      </c>
      <c r="DD205" s="219">
        <v>10911</v>
      </c>
      <c r="DE205" s="219">
        <v>10911</v>
      </c>
      <c r="DF205" s="219">
        <v>10911</v>
      </c>
      <c r="DG205" s="219">
        <v>10910</v>
      </c>
      <c r="DH205" s="219">
        <v>10910</v>
      </c>
      <c r="DI205" s="219">
        <v>10910</v>
      </c>
      <c r="DJ205" s="219">
        <v>10910</v>
      </c>
      <c r="DK205" s="219">
        <v>10910</v>
      </c>
      <c r="DL205" s="219">
        <v>10910</v>
      </c>
      <c r="DM205" s="219">
        <v>10911</v>
      </c>
      <c r="DN205" s="219">
        <v>10911</v>
      </c>
      <c r="DO205" s="219">
        <v>10911</v>
      </c>
      <c r="DP205" s="219">
        <v>10911</v>
      </c>
      <c r="DQ205" s="219">
        <v>10911</v>
      </c>
      <c r="DR205" s="219">
        <v>10911</v>
      </c>
      <c r="DS205" s="219">
        <v>10911</v>
      </c>
      <c r="DT205" s="219">
        <v>10880</v>
      </c>
      <c r="DU205" s="219">
        <v>10876</v>
      </c>
      <c r="DV205" s="219">
        <v>10876</v>
      </c>
      <c r="DW205" s="219">
        <v>10886</v>
      </c>
      <c r="DX205" s="219">
        <v>10885</v>
      </c>
      <c r="DY205" s="219">
        <v>10877</v>
      </c>
      <c r="DZ205" s="219">
        <v>10877</v>
      </c>
      <c r="EA205" s="219">
        <v>10869</v>
      </c>
      <c r="EB205" s="219">
        <v>10869</v>
      </c>
      <c r="EC205" s="219">
        <v>10869</v>
      </c>
      <c r="ED205" s="219">
        <v>10869</v>
      </c>
      <c r="EE205" s="219">
        <v>10869</v>
      </c>
      <c r="EF205" s="219">
        <v>10869</v>
      </c>
      <c r="EG205" s="219">
        <v>10869</v>
      </c>
      <c r="EH205" s="219">
        <v>10869</v>
      </c>
      <c r="EI205" s="219">
        <v>10869</v>
      </c>
      <c r="EJ205" s="219">
        <v>10869</v>
      </c>
      <c r="EK205" s="219">
        <v>10869</v>
      </c>
      <c r="EL205" s="219">
        <v>10869</v>
      </c>
      <c r="EM205" s="219">
        <v>10868</v>
      </c>
      <c r="EN205" s="231">
        <v>10868</v>
      </c>
      <c r="EO205" s="232">
        <v>10868</v>
      </c>
      <c r="EP205" s="227">
        <v>10868</v>
      </c>
      <c r="EQ205" s="154">
        <v>10868</v>
      </c>
      <c r="ER205" s="154">
        <v>10867</v>
      </c>
      <c r="ES205" s="154">
        <v>10867</v>
      </c>
      <c r="ET205" s="154">
        <v>10867</v>
      </c>
      <c r="EU205" s="154">
        <v>10867</v>
      </c>
      <c r="EV205" s="154">
        <v>10861</v>
      </c>
      <c r="EW205" s="166">
        <v>10861</v>
      </c>
      <c r="EX205" s="166">
        <v>10861</v>
      </c>
      <c r="EY205" s="166">
        <v>10861</v>
      </c>
      <c r="EZ205" s="166">
        <v>10861</v>
      </c>
      <c r="FA205" s="166">
        <v>10861</v>
      </c>
      <c r="FB205" s="154">
        <v>10861</v>
      </c>
      <c r="FC205" s="166">
        <v>10861</v>
      </c>
      <c r="FD205" s="154">
        <v>10861</v>
      </c>
      <c r="FE205" s="154">
        <v>10861</v>
      </c>
      <c r="FF205" s="166">
        <v>10861</v>
      </c>
      <c r="FG205" s="154">
        <v>10861</v>
      </c>
      <c r="FH205" s="166">
        <v>10860</v>
      </c>
      <c r="FI205" s="166">
        <v>10860</v>
      </c>
      <c r="FJ205" s="166">
        <v>10860</v>
      </c>
      <c r="FK205" s="166">
        <v>10859</v>
      </c>
      <c r="FL205" s="166">
        <v>10859</v>
      </c>
      <c r="FM205" s="166">
        <v>10859</v>
      </c>
      <c r="FN205" s="166">
        <v>10859</v>
      </c>
      <c r="FO205" s="166">
        <v>10859</v>
      </c>
      <c r="FP205" s="166">
        <v>10853</v>
      </c>
      <c r="FQ205" s="166">
        <v>10841</v>
      </c>
      <c r="FR205" s="166">
        <v>10841</v>
      </c>
      <c r="FS205" s="166">
        <v>10841</v>
      </c>
      <c r="FT205" s="166">
        <v>10840</v>
      </c>
      <c r="FU205" s="166">
        <v>10839</v>
      </c>
      <c r="FV205" s="166">
        <v>10827</v>
      </c>
      <c r="FW205" s="166"/>
      <c r="FX205" s="166"/>
      <c r="FY205" s="202"/>
      <c r="FZ205" s="202"/>
      <c r="GA205" s="202"/>
      <c r="GB205" s="202"/>
      <c r="GC205" s="202"/>
      <c r="GD205" s="202"/>
      <c r="GE205" s="202"/>
      <c r="GF205" s="202"/>
      <c r="GG205" s="202"/>
      <c r="GH205" s="202"/>
      <c r="GI205" s="202"/>
      <c r="GJ205" s="202"/>
      <c r="GK205" s="202"/>
      <c r="GL205" s="202"/>
      <c r="GM205" s="202"/>
      <c r="GN205" s="202"/>
      <c r="GO205" s="202"/>
      <c r="GP205" s="202"/>
      <c r="GQ205" s="202"/>
      <c r="GR205" s="202"/>
      <c r="GS205" s="202"/>
      <c r="GT205" s="202"/>
      <c r="GU205" s="202"/>
      <c r="GV205" s="202"/>
      <c r="GW205" s="202"/>
      <c r="GX205" s="202"/>
      <c r="GY205" s="202"/>
      <c r="GZ205" s="202"/>
      <c r="HA205" s="202"/>
      <c r="HB205" s="202"/>
      <c r="HC205" s="202"/>
      <c r="HD205" s="202"/>
      <c r="HE205" s="202"/>
      <c r="HF205" s="202"/>
      <c r="HG205" s="202"/>
      <c r="HH205" s="202"/>
      <c r="HI205" s="202"/>
      <c r="HJ205" s="202"/>
      <c r="HK205" s="202"/>
      <c r="HL205" s="202"/>
      <c r="HM205" s="154"/>
      <c r="HN205" s="154"/>
      <c r="HO205" s="154"/>
      <c r="HP205" s="154"/>
      <c r="HQ205" s="154"/>
      <c r="HR205" s="154"/>
      <c r="HS205" s="154"/>
      <c r="HT205" s="154"/>
      <c r="HU205" s="154"/>
      <c r="HV205" s="154"/>
      <c r="HW205" s="166"/>
    </row>
    <row r="206" spans="1:231">
      <c r="A206" s="145">
        <f t="shared" si="52"/>
        <v>44474</v>
      </c>
      <c r="B206" s="219">
        <f>'Age&amp;Sex by occurrence date'!$BAN22</f>
        <v>13581</v>
      </c>
      <c r="C206" s="219">
        <v>11125</v>
      </c>
      <c r="D206" s="219">
        <v>11125</v>
      </c>
      <c r="E206" s="219">
        <v>11125</v>
      </c>
      <c r="F206" s="219">
        <v>11125</v>
      </c>
      <c r="G206" s="219">
        <v>11125</v>
      </c>
      <c r="H206" s="219">
        <v>11125</v>
      </c>
      <c r="I206" s="219">
        <v>11125</v>
      </c>
      <c r="J206" s="219">
        <v>11125</v>
      </c>
      <c r="K206" s="219">
        <v>11125</v>
      </c>
      <c r="L206" s="219">
        <v>11125</v>
      </c>
      <c r="M206" s="219">
        <v>11125</v>
      </c>
      <c r="N206" s="219">
        <v>11125</v>
      </c>
      <c r="O206" s="219">
        <v>11125</v>
      </c>
      <c r="P206" s="219">
        <v>11125</v>
      </c>
      <c r="Q206" s="219">
        <v>11124</v>
      </c>
      <c r="R206" s="219">
        <v>11124</v>
      </c>
      <c r="S206" s="219">
        <v>11124</v>
      </c>
      <c r="T206" s="219">
        <v>11123</v>
      </c>
      <c r="U206" s="219">
        <v>11123</v>
      </c>
      <c r="V206" s="219">
        <v>11122</v>
      </c>
      <c r="W206" s="219">
        <v>11122</v>
      </c>
      <c r="X206" s="219">
        <v>11122</v>
      </c>
      <c r="Y206" s="219">
        <v>11121</v>
      </c>
      <c r="Z206" s="219">
        <v>11116</v>
      </c>
      <c r="AA206" s="219">
        <v>11040</v>
      </c>
      <c r="AB206" s="219">
        <v>10906</v>
      </c>
      <c r="AC206" s="219">
        <v>10906</v>
      </c>
      <c r="AD206" s="219">
        <v>10906</v>
      </c>
      <c r="AE206" s="219">
        <v>10904</v>
      </c>
      <c r="AF206" s="219">
        <v>10904</v>
      </c>
      <c r="AG206" s="219">
        <v>10904</v>
      </c>
      <c r="AH206" s="219">
        <v>10904</v>
      </c>
      <c r="AI206" s="219">
        <v>10904</v>
      </c>
      <c r="AJ206" s="219">
        <v>10904</v>
      </c>
      <c r="AK206" s="219">
        <v>10904</v>
      </c>
      <c r="AL206" s="219">
        <v>10904</v>
      </c>
      <c r="AM206" s="219">
        <v>10904</v>
      </c>
      <c r="AN206" s="219">
        <v>10904</v>
      </c>
      <c r="AO206" s="219">
        <v>10904</v>
      </c>
      <c r="AP206" s="219">
        <v>10904</v>
      </c>
      <c r="AQ206" s="219">
        <v>10904</v>
      </c>
      <c r="AR206" s="219">
        <v>10904</v>
      </c>
      <c r="AS206" s="219">
        <v>10904</v>
      </c>
      <c r="AT206" s="219">
        <v>10904</v>
      </c>
      <c r="AU206" s="219">
        <v>10904</v>
      </c>
      <c r="AV206" s="219">
        <v>10904</v>
      </c>
      <c r="AW206" s="219">
        <v>10904</v>
      </c>
      <c r="AX206" s="219">
        <v>10904</v>
      </c>
      <c r="AY206" s="219">
        <v>10904</v>
      </c>
      <c r="AZ206" s="219">
        <v>10904</v>
      </c>
      <c r="BA206" s="219">
        <v>10904</v>
      </c>
      <c r="BB206" s="219">
        <v>10904</v>
      </c>
      <c r="BC206" s="219">
        <v>10904</v>
      </c>
      <c r="BD206" s="219">
        <v>10904</v>
      </c>
      <c r="BE206" s="219">
        <v>10904</v>
      </c>
      <c r="BF206" s="219">
        <v>10904</v>
      </c>
      <c r="BG206" s="219">
        <v>10904</v>
      </c>
      <c r="BH206" s="219">
        <v>10904</v>
      </c>
      <c r="BI206" s="219">
        <v>10904</v>
      </c>
      <c r="BJ206" s="219">
        <v>10904</v>
      </c>
      <c r="BK206" s="219">
        <v>10904</v>
      </c>
      <c r="BL206" s="219">
        <v>10904</v>
      </c>
      <c r="BM206" s="219">
        <v>10904</v>
      </c>
      <c r="BN206" s="219">
        <v>10904</v>
      </c>
      <c r="BO206" s="219">
        <v>10904</v>
      </c>
      <c r="BP206" s="219">
        <v>10904</v>
      </c>
      <c r="BQ206" s="219">
        <v>10904</v>
      </c>
      <c r="BR206" s="219">
        <v>10904</v>
      </c>
      <c r="BS206" s="219">
        <v>10904</v>
      </c>
      <c r="BT206" s="219">
        <v>10904</v>
      </c>
      <c r="BU206" s="219">
        <v>10904</v>
      </c>
      <c r="BV206" s="219">
        <v>10904</v>
      </c>
      <c r="BW206" s="219">
        <v>10904</v>
      </c>
      <c r="BX206" s="219">
        <v>10904</v>
      </c>
      <c r="BY206" s="219">
        <v>10904</v>
      </c>
      <c r="BZ206" s="219">
        <v>10904</v>
      </c>
      <c r="CA206" s="219">
        <v>10904</v>
      </c>
      <c r="CB206" s="219">
        <v>10904</v>
      </c>
      <c r="CC206" s="219">
        <v>10904</v>
      </c>
      <c r="CD206" s="219">
        <v>10904</v>
      </c>
      <c r="CE206" s="219">
        <v>10904</v>
      </c>
      <c r="CF206" s="219">
        <v>10904</v>
      </c>
      <c r="CG206" s="219">
        <v>10904</v>
      </c>
      <c r="CH206" s="219">
        <v>10904</v>
      </c>
      <c r="CI206" s="219">
        <v>10904</v>
      </c>
      <c r="CJ206" s="219">
        <v>10904</v>
      </c>
      <c r="CK206" s="219">
        <v>10904</v>
      </c>
      <c r="CL206" s="219">
        <v>10904</v>
      </c>
      <c r="CM206" s="219">
        <v>10904</v>
      </c>
      <c r="CN206" s="219">
        <v>10904</v>
      </c>
      <c r="CO206" s="219">
        <v>10904</v>
      </c>
      <c r="CP206" s="219">
        <v>10904</v>
      </c>
      <c r="CQ206" s="219">
        <v>10904</v>
      </c>
      <c r="CR206" s="219">
        <v>10904</v>
      </c>
      <c r="CS206" s="219">
        <v>10904</v>
      </c>
      <c r="CT206" s="219">
        <v>10904</v>
      </c>
      <c r="CU206" s="219">
        <v>10904</v>
      </c>
      <c r="CV206" s="219">
        <v>10904</v>
      </c>
      <c r="CW206" s="219">
        <v>10904</v>
      </c>
      <c r="CX206" s="219">
        <v>10904</v>
      </c>
      <c r="CY206" s="219">
        <v>10904</v>
      </c>
      <c r="CZ206" s="219">
        <v>10904</v>
      </c>
      <c r="DA206" s="219">
        <v>10904</v>
      </c>
      <c r="DB206" s="219">
        <v>10904</v>
      </c>
      <c r="DC206" s="219">
        <v>10904</v>
      </c>
      <c r="DD206" s="219">
        <v>10904</v>
      </c>
      <c r="DE206" s="219">
        <v>10904</v>
      </c>
      <c r="DF206" s="219">
        <v>10904</v>
      </c>
      <c r="DG206" s="219">
        <v>10903</v>
      </c>
      <c r="DH206" s="219">
        <v>10903</v>
      </c>
      <c r="DI206" s="219">
        <v>10903</v>
      </c>
      <c r="DJ206" s="219">
        <v>10903</v>
      </c>
      <c r="DK206" s="219">
        <v>10903</v>
      </c>
      <c r="DL206" s="219">
        <v>10903</v>
      </c>
      <c r="DM206" s="219">
        <v>10904</v>
      </c>
      <c r="DN206" s="219">
        <v>10904</v>
      </c>
      <c r="DO206" s="219">
        <v>10904</v>
      </c>
      <c r="DP206" s="219">
        <v>10904</v>
      </c>
      <c r="DQ206" s="219">
        <v>10904</v>
      </c>
      <c r="DR206" s="219">
        <v>10904</v>
      </c>
      <c r="DS206" s="219">
        <v>10904</v>
      </c>
      <c r="DT206" s="219">
        <v>10873</v>
      </c>
      <c r="DU206" s="219">
        <v>10869</v>
      </c>
      <c r="DV206" s="219">
        <v>10869</v>
      </c>
      <c r="DW206" s="219">
        <v>10879</v>
      </c>
      <c r="DX206" s="219">
        <v>10878</v>
      </c>
      <c r="DY206" s="219">
        <v>10870</v>
      </c>
      <c r="DZ206" s="219">
        <v>10870</v>
      </c>
      <c r="EA206" s="219">
        <v>10862</v>
      </c>
      <c r="EB206" s="219">
        <v>10862</v>
      </c>
      <c r="EC206" s="219">
        <v>10862</v>
      </c>
      <c r="ED206" s="219">
        <v>10862</v>
      </c>
      <c r="EE206" s="219">
        <v>10862</v>
      </c>
      <c r="EF206" s="219">
        <v>10862</v>
      </c>
      <c r="EG206" s="219">
        <v>10862</v>
      </c>
      <c r="EH206" s="219">
        <v>10862</v>
      </c>
      <c r="EI206" s="219">
        <v>10862</v>
      </c>
      <c r="EJ206" s="219">
        <v>10862</v>
      </c>
      <c r="EK206" s="219">
        <v>10862</v>
      </c>
      <c r="EL206" s="219">
        <v>10862</v>
      </c>
      <c r="EM206" s="219">
        <v>10861</v>
      </c>
      <c r="EN206" s="231">
        <v>10861</v>
      </c>
      <c r="EO206" s="232">
        <v>10861</v>
      </c>
      <c r="EP206" s="228">
        <v>10861</v>
      </c>
      <c r="EQ206" s="166">
        <v>10861</v>
      </c>
      <c r="ER206" s="166">
        <v>10860</v>
      </c>
      <c r="ES206" s="166">
        <v>10860</v>
      </c>
      <c r="ET206" s="166">
        <v>10860</v>
      </c>
      <c r="EU206" s="166">
        <v>10860</v>
      </c>
      <c r="EV206" s="154">
        <v>10854</v>
      </c>
      <c r="EW206" s="166">
        <v>10854</v>
      </c>
      <c r="EX206" s="166">
        <v>10854</v>
      </c>
      <c r="EY206" s="166">
        <v>10854</v>
      </c>
      <c r="EZ206" s="166">
        <v>10854</v>
      </c>
      <c r="FA206" s="166">
        <v>10854</v>
      </c>
      <c r="FB206" s="154">
        <v>10854</v>
      </c>
      <c r="FC206" s="154">
        <v>10854</v>
      </c>
      <c r="FD206" s="154">
        <v>10854</v>
      </c>
      <c r="FE206" s="166">
        <v>10854</v>
      </c>
      <c r="FF206" s="154">
        <v>10854</v>
      </c>
      <c r="FG206" s="166">
        <v>10854</v>
      </c>
      <c r="FH206" s="166">
        <v>10853</v>
      </c>
      <c r="FI206" s="154">
        <v>10853</v>
      </c>
      <c r="FJ206" s="166">
        <v>10853</v>
      </c>
      <c r="FK206" s="166">
        <v>10852</v>
      </c>
      <c r="FL206" s="166">
        <v>10852</v>
      </c>
      <c r="FM206" s="166">
        <v>10852</v>
      </c>
      <c r="FN206" s="166">
        <v>10852</v>
      </c>
      <c r="FO206" s="166">
        <v>10852</v>
      </c>
      <c r="FP206" s="166">
        <v>10846</v>
      </c>
      <c r="FQ206" s="166">
        <v>10834</v>
      </c>
      <c r="FR206" s="154">
        <v>10834</v>
      </c>
      <c r="FS206" s="154">
        <v>10834</v>
      </c>
      <c r="FT206" s="154">
        <v>10833</v>
      </c>
      <c r="FU206" s="154">
        <v>10833</v>
      </c>
      <c r="FV206" s="154">
        <v>10825</v>
      </c>
      <c r="FW206" s="154">
        <v>10819</v>
      </c>
      <c r="FX206" s="154"/>
      <c r="FY206" s="202"/>
      <c r="FZ206" s="202"/>
      <c r="GA206" s="202"/>
      <c r="GB206" s="202"/>
      <c r="GC206" s="202"/>
      <c r="GD206" s="202"/>
      <c r="GE206" s="202"/>
      <c r="GF206" s="202"/>
      <c r="GG206" s="202"/>
      <c r="GH206" s="202"/>
      <c r="GI206" s="202"/>
      <c r="GJ206" s="202"/>
      <c r="GK206" s="202"/>
      <c r="GL206" s="202"/>
      <c r="GM206" s="202"/>
      <c r="GN206" s="202"/>
      <c r="GO206" s="202"/>
      <c r="GP206" s="202"/>
      <c r="GQ206" s="202"/>
      <c r="GR206" s="202"/>
      <c r="GS206" s="202"/>
      <c r="GT206" s="202"/>
      <c r="GU206" s="202"/>
      <c r="GV206" s="202"/>
      <c r="GW206" s="202"/>
      <c r="GX206" s="202"/>
      <c r="GY206" s="202"/>
      <c r="GZ206" s="202"/>
      <c r="HA206" s="202"/>
      <c r="HB206" s="202"/>
      <c r="HC206" s="202"/>
      <c r="HD206" s="202"/>
      <c r="HE206" s="202"/>
      <c r="HF206" s="202"/>
      <c r="HG206" s="202"/>
      <c r="HH206" s="202"/>
      <c r="HI206" s="202"/>
      <c r="HJ206" s="202"/>
      <c r="HK206" s="202"/>
      <c r="HL206" s="202"/>
      <c r="HM206" s="154"/>
      <c r="HN206" s="154"/>
      <c r="HO206" s="154"/>
      <c r="HP206" s="154"/>
      <c r="HQ206" s="154"/>
      <c r="HR206" s="154"/>
      <c r="HS206" s="154"/>
      <c r="HT206" s="154"/>
      <c r="HU206" s="154"/>
      <c r="HV206" s="154"/>
      <c r="HW206" s="166"/>
    </row>
    <row r="207" spans="1:231">
      <c r="A207" s="145">
        <f t="shared" si="52"/>
        <v>44473</v>
      </c>
      <c r="B207" s="219">
        <f>'Age&amp;Sex by occurrence date'!$BAU22</f>
        <v>13565</v>
      </c>
      <c r="C207" s="219">
        <v>11111</v>
      </c>
      <c r="D207" s="219">
        <v>11111</v>
      </c>
      <c r="E207" s="219">
        <v>11111</v>
      </c>
      <c r="F207" s="219">
        <v>11111</v>
      </c>
      <c r="G207" s="219">
        <v>11111</v>
      </c>
      <c r="H207" s="219">
        <v>11111</v>
      </c>
      <c r="I207" s="219">
        <v>11111</v>
      </c>
      <c r="J207" s="219">
        <v>11111</v>
      </c>
      <c r="K207" s="219">
        <v>11111</v>
      </c>
      <c r="L207" s="219">
        <v>11111</v>
      </c>
      <c r="M207" s="219">
        <v>11111</v>
      </c>
      <c r="N207" s="219">
        <v>11111</v>
      </c>
      <c r="O207" s="219">
        <v>11111</v>
      </c>
      <c r="P207" s="219">
        <v>11111</v>
      </c>
      <c r="Q207" s="219">
        <v>11110</v>
      </c>
      <c r="R207" s="219">
        <v>11110</v>
      </c>
      <c r="S207" s="219">
        <v>11110</v>
      </c>
      <c r="T207" s="219">
        <v>11110</v>
      </c>
      <c r="U207" s="219">
        <v>11110</v>
      </c>
      <c r="V207" s="219">
        <v>11109</v>
      </c>
      <c r="W207" s="219">
        <v>11109</v>
      </c>
      <c r="X207" s="219">
        <v>11109</v>
      </c>
      <c r="Y207" s="219">
        <v>11108</v>
      </c>
      <c r="Z207" s="219">
        <v>11103</v>
      </c>
      <c r="AA207" s="219">
        <v>11027</v>
      </c>
      <c r="AB207" s="219">
        <v>10893</v>
      </c>
      <c r="AC207" s="219">
        <v>10893</v>
      </c>
      <c r="AD207" s="219">
        <v>10893</v>
      </c>
      <c r="AE207" s="219">
        <v>10891</v>
      </c>
      <c r="AF207" s="219">
        <v>10891</v>
      </c>
      <c r="AG207" s="219">
        <v>10891</v>
      </c>
      <c r="AH207" s="219">
        <v>10891</v>
      </c>
      <c r="AI207" s="219">
        <v>10891</v>
      </c>
      <c r="AJ207" s="219">
        <v>10891</v>
      </c>
      <c r="AK207" s="219">
        <v>10891</v>
      </c>
      <c r="AL207" s="219">
        <v>10891</v>
      </c>
      <c r="AM207" s="219">
        <v>10891</v>
      </c>
      <c r="AN207" s="219">
        <v>10891</v>
      </c>
      <c r="AO207" s="219">
        <v>10891</v>
      </c>
      <c r="AP207" s="219">
        <v>10891</v>
      </c>
      <c r="AQ207" s="219">
        <v>10891</v>
      </c>
      <c r="AR207" s="219">
        <v>10891</v>
      </c>
      <c r="AS207" s="219">
        <v>10891</v>
      </c>
      <c r="AT207" s="219">
        <v>10891</v>
      </c>
      <c r="AU207" s="219">
        <v>10891</v>
      </c>
      <c r="AV207" s="219">
        <v>10891</v>
      </c>
      <c r="AW207" s="219">
        <v>10891</v>
      </c>
      <c r="AX207" s="219">
        <v>10891</v>
      </c>
      <c r="AY207" s="219">
        <v>10891</v>
      </c>
      <c r="AZ207" s="219">
        <v>10891</v>
      </c>
      <c r="BA207" s="219">
        <v>10891</v>
      </c>
      <c r="BB207" s="219">
        <v>10891</v>
      </c>
      <c r="BC207" s="219">
        <v>10891</v>
      </c>
      <c r="BD207" s="219">
        <v>10891</v>
      </c>
      <c r="BE207" s="219">
        <v>10891</v>
      </c>
      <c r="BF207" s="219">
        <v>10891</v>
      </c>
      <c r="BG207" s="219">
        <v>10891</v>
      </c>
      <c r="BH207" s="219">
        <v>10891</v>
      </c>
      <c r="BI207" s="219">
        <v>10891</v>
      </c>
      <c r="BJ207" s="219">
        <v>10891</v>
      </c>
      <c r="BK207" s="219">
        <v>10891</v>
      </c>
      <c r="BL207" s="219">
        <v>10891</v>
      </c>
      <c r="BM207" s="219">
        <v>10891</v>
      </c>
      <c r="BN207" s="219">
        <v>10891</v>
      </c>
      <c r="BO207" s="219">
        <v>10891</v>
      </c>
      <c r="BP207" s="219">
        <v>10891</v>
      </c>
      <c r="BQ207" s="219">
        <v>10891</v>
      </c>
      <c r="BR207" s="219">
        <v>10891</v>
      </c>
      <c r="BS207" s="219">
        <v>10891</v>
      </c>
      <c r="BT207" s="219">
        <v>10891</v>
      </c>
      <c r="BU207" s="219">
        <v>10891</v>
      </c>
      <c r="BV207" s="219">
        <v>10891</v>
      </c>
      <c r="BW207" s="219">
        <v>10891</v>
      </c>
      <c r="BX207" s="219">
        <v>10891</v>
      </c>
      <c r="BY207" s="219">
        <v>10891</v>
      </c>
      <c r="BZ207" s="219">
        <v>10891</v>
      </c>
      <c r="CA207" s="219">
        <v>10891</v>
      </c>
      <c r="CB207" s="219">
        <v>10891</v>
      </c>
      <c r="CC207" s="219">
        <v>10891</v>
      </c>
      <c r="CD207" s="219">
        <v>10891</v>
      </c>
      <c r="CE207" s="219">
        <v>10891</v>
      </c>
      <c r="CF207" s="219">
        <v>10891</v>
      </c>
      <c r="CG207" s="219">
        <v>10891</v>
      </c>
      <c r="CH207" s="219">
        <v>10891</v>
      </c>
      <c r="CI207" s="219">
        <v>10891</v>
      </c>
      <c r="CJ207" s="219">
        <v>10891</v>
      </c>
      <c r="CK207" s="219">
        <v>10891</v>
      </c>
      <c r="CL207" s="219">
        <v>10891</v>
      </c>
      <c r="CM207" s="219">
        <v>10891</v>
      </c>
      <c r="CN207" s="219">
        <v>10891</v>
      </c>
      <c r="CO207" s="219">
        <v>10891</v>
      </c>
      <c r="CP207" s="219">
        <v>10891</v>
      </c>
      <c r="CQ207" s="219">
        <v>10891</v>
      </c>
      <c r="CR207" s="219">
        <v>10891</v>
      </c>
      <c r="CS207" s="219">
        <v>10891</v>
      </c>
      <c r="CT207" s="219">
        <v>10891</v>
      </c>
      <c r="CU207" s="219">
        <v>10891</v>
      </c>
      <c r="CV207" s="219">
        <v>10891</v>
      </c>
      <c r="CW207" s="219">
        <v>10891</v>
      </c>
      <c r="CX207" s="219">
        <v>10891</v>
      </c>
      <c r="CY207" s="219">
        <v>10891</v>
      </c>
      <c r="CZ207" s="219">
        <v>10891</v>
      </c>
      <c r="DA207" s="219">
        <v>10891</v>
      </c>
      <c r="DB207" s="219">
        <v>10891</v>
      </c>
      <c r="DC207" s="219">
        <v>10891</v>
      </c>
      <c r="DD207" s="219">
        <v>10891</v>
      </c>
      <c r="DE207" s="219">
        <v>10891</v>
      </c>
      <c r="DF207" s="219">
        <v>10891</v>
      </c>
      <c r="DG207" s="219">
        <v>10890</v>
      </c>
      <c r="DH207" s="219">
        <v>10890</v>
      </c>
      <c r="DI207" s="219">
        <v>10890</v>
      </c>
      <c r="DJ207" s="219">
        <v>10890</v>
      </c>
      <c r="DK207" s="219">
        <v>10890</v>
      </c>
      <c r="DL207" s="219">
        <v>10890</v>
      </c>
      <c r="DM207" s="219">
        <v>10891</v>
      </c>
      <c r="DN207" s="219">
        <v>10891</v>
      </c>
      <c r="DO207" s="219">
        <v>10891</v>
      </c>
      <c r="DP207" s="219">
        <v>10891</v>
      </c>
      <c r="DQ207" s="219">
        <v>10891</v>
      </c>
      <c r="DR207" s="219">
        <v>10891</v>
      </c>
      <c r="DS207" s="219">
        <v>10891</v>
      </c>
      <c r="DT207" s="219">
        <v>10860</v>
      </c>
      <c r="DU207" s="219">
        <v>10856</v>
      </c>
      <c r="DV207" s="219">
        <v>10856</v>
      </c>
      <c r="DW207" s="219">
        <v>10866</v>
      </c>
      <c r="DX207" s="219">
        <v>10865</v>
      </c>
      <c r="DY207" s="219">
        <v>10857</v>
      </c>
      <c r="DZ207" s="219">
        <v>10857</v>
      </c>
      <c r="EA207" s="219">
        <v>10849</v>
      </c>
      <c r="EB207" s="219">
        <v>10849</v>
      </c>
      <c r="EC207" s="219">
        <v>10849</v>
      </c>
      <c r="ED207" s="219">
        <v>10849</v>
      </c>
      <c r="EE207" s="219">
        <v>10849</v>
      </c>
      <c r="EF207" s="219">
        <v>10849</v>
      </c>
      <c r="EG207" s="219">
        <v>10849</v>
      </c>
      <c r="EH207" s="219">
        <v>10849</v>
      </c>
      <c r="EI207" s="219">
        <v>10849</v>
      </c>
      <c r="EJ207" s="219">
        <v>10849</v>
      </c>
      <c r="EK207" s="219">
        <v>10849</v>
      </c>
      <c r="EL207" s="219">
        <v>10849</v>
      </c>
      <c r="EM207" s="219">
        <v>10848</v>
      </c>
      <c r="EN207" s="231">
        <v>10848</v>
      </c>
      <c r="EO207" s="232">
        <v>10848</v>
      </c>
      <c r="EP207" s="227">
        <v>10848</v>
      </c>
      <c r="EQ207" s="154">
        <v>10848</v>
      </c>
      <c r="ER207" s="154">
        <v>10847</v>
      </c>
      <c r="ES207" s="154">
        <v>10847</v>
      </c>
      <c r="ET207" s="154">
        <v>10847</v>
      </c>
      <c r="EU207" s="154">
        <v>10847</v>
      </c>
      <c r="EV207" s="166">
        <v>10841</v>
      </c>
      <c r="EW207" s="154">
        <v>10841</v>
      </c>
      <c r="EX207" s="154">
        <v>10841</v>
      </c>
      <c r="EY207" s="154">
        <v>10841</v>
      </c>
      <c r="EZ207" s="154">
        <v>10841</v>
      </c>
      <c r="FA207" s="154">
        <v>10841</v>
      </c>
      <c r="FB207" s="166">
        <v>10841</v>
      </c>
      <c r="FC207" s="154">
        <v>10841</v>
      </c>
      <c r="FD207" s="166">
        <v>10841</v>
      </c>
      <c r="FE207" s="166">
        <v>10841</v>
      </c>
      <c r="FF207" s="154">
        <v>10841</v>
      </c>
      <c r="FG207" s="154">
        <v>10841</v>
      </c>
      <c r="FH207" s="154">
        <v>10840</v>
      </c>
      <c r="FI207" s="154">
        <v>10840</v>
      </c>
      <c r="FJ207" s="166">
        <v>10840</v>
      </c>
      <c r="FK207" s="166">
        <v>10839</v>
      </c>
      <c r="FL207" s="166">
        <v>10839</v>
      </c>
      <c r="FM207" s="166">
        <v>10839</v>
      </c>
      <c r="FN207" s="166">
        <v>10839</v>
      </c>
      <c r="FO207" s="166">
        <v>10839</v>
      </c>
      <c r="FP207" s="166">
        <v>10833</v>
      </c>
      <c r="FQ207" s="166">
        <v>10821</v>
      </c>
      <c r="FR207" s="154">
        <v>10821</v>
      </c>
      <c r="FS207" s="154">
        <v>10821</v>
      </c>
      <c r="FT207" s="154">
        <v>10821</v>
      </c>
      <c r="FU207" s="154">
        <v>10821</v>
      </c>
      <c r="FV207" s="154">
        <v>10813</v>
      </c>
      <c r="FW207" s="154">
        <v>10810</v>
      </c>
      <c r="FX207" s="154">
        <v>10804</v>
      </c>
      <c r="FY207" s="154"/>
      <c r="FZ207" s="154"/>
      <c r="GA207" s="154"/>
      <c r="GB207" s="154"/>
      <c r="GC207" s="154"/>
      <c r="GD207" s="154"/>
      <c r="GE207" s="154"/>
      <c r="GF207" s="154"/>
      <c r="GG207" s="154"/>
      <c r="GH207" s="154"/>
      <c r="GI207" s="154"/>
      <c r="GJ207" s="154"/>
      <c r="GK207" s="202"/>
      <c r="GL207" s="202"/>
      <c r="GM207" s="202"/>
      <c r="GN207" s="202"/>
      <c r="GO207" s="202"/>
      <c r="GP207" s="202"/>
      <c r="GQ207" s="202"/>
      <c r="GR207" s="202"/>
      <c r="GS207" s="202"/>
      <c r="GT207" s="202"/>
      <c r="GU207" s="202"/>
      <c r="GV207" s="202"/>
      <c r="GW207" s="202"/>
      <c r="GX207" s="202"/>
      <c r="GY207" s="202"/>
      <c r="GZ207" s="202"/>
      <c r="HA207" s="202"/>
      <c r="HB207" s="202"/>
      <c r="HC207" s="202"/>
      <c r="HD207" s="202"/>
      <c r="HE207" s="202"/>
      <c r="HF207" s="202"/>
      <c r="HG207" s="202"/>
      <c r="HH207" s="202"/>
      <c r="HI207" s="202"/>
      <c r="HJ207" s="202"/>
      <c r="HK207" s="202"/>
      <c r="HL207" s="202"/>
      <c r="HM207" s="154"/>
      <c r="HN207" s="154"/>
      <c r="HO207" s="154"/>
      <c r="HP207" s="154"/>
      <c r="HQ207" s="154"/>
      <c r="HR207" s="154"/>
      <c r="HS207" s="154"/>
      <c r="HT207" s="154"/>
      <c r="HU207" s="154"/>
      <c r="HV207" s="154"/>
      <c r="HW207" s="166"/>
    </row>
    <row r="208" spans="1:231">
      <c r="A208" s="145">
        <f t="shared" si="52"/>
        <v>44472</v>
      </c>
      <c r="B208" s="219">
        <f>'Age&amp;Sex by occurrence date'!$BBB22</f>
        <v>13557</v>
      </c>
      <c r="C208" s="219">
        <v>11104</v>
      </c>
      <c r="D208" s="219">
        <v>11104</v>
      </c>
      <c r="E208" s="219">
        <v>11104</v>
      </c>
      <c r="F208" s="219">
        <v>11104</v>
      </c>
      <c r="G208" s="219">
        <v>11104</v>
      </c>
      <c r="H208" s="219">
        <v>11104</v>
      </c>
      <c r="I208" s="219">
        <v>11104</v>
      </c>
      <c r="J208" s="219">
        <v>11104</v>
      </c>
      <c r="K208" s="219">
        <v>11104</v>
      </c>
      <c r="L208" s="219">
        <v>11104</v>
      </c>
      <c r="M208" s="219">
        <v>11104</v>
      </c>
      <c r="N208" s="219">
        <v>11104</v>
      </c>
      <c r="O208" s="219">
        <v>11104</v>
      </c>
      <c r="P208" s="219">
        <v>11104</v>
      </c>
      <c r="Q208" s="219">
        <v>11103</v>
      </c>
      <c r="R208" s="219">
        <v>11103</v>
      </c>
      <c r="S208" s="219">
        <v>11103</v>
      </c>
      <c r="T208" s="219">
        <v>11103</v>
      </c>
      <c r="U208" s="219">
        <v>11103</v>
      </c>
      <c r="V208" s="219">
        <v>11102</v>
      </c>
      <c r="W208" s="219">
        <v>11102</v>
      </c>
      <c r="X208" s="219">
        <v>11102</v>
      </c>
      <c r="Y208" s="219">
        <v>11101</v>
      </c>
      <c r="Z208" s="219">
        <v>11096</v>
      </c>
      <c r="AA208" s="219">
        <v>11020</v>
      </c>
      <c r="AB208" s="219">
        <v>10886</v>
      </c>
      <c r="AC208" s="219">
        <v>10886</v>
      </c>
      <c r="AD208" s="219">
        <v>10886</v>
      </c>
      <c r="AE208" s="219">
        <v>10884</v>
      </c>
      <c r="AF208" s="219">
        <v>10884</v>
      </c>
      <c r="AG208" s="219">
        <v>10884</v>
      </c>
      <c r="AH208" s="219">
        <v>10884</v>
      </c>
      <c r="AI208" s="219">
        <v>10884</v>
      </c>
      <c r="AJ208" s="219">
        <v>10884</v>
      </c>
      <c r="AK208" s="219">
        <v>10884</v>
      </c>
      <c r="AL208" s="219">
        <v>10884</v>
      </c>
      <c r="AM208" s="219">
        <v>10884</v>
      </c>
      <c r="AN208" s="219">
        <v>10884</v>
      </c>
      <c r="AO208" s="219">
        <v>10884</v>
      </c>
      <c r="AP208" s="219">
        <v>10884</v>
      </c>
      <c r="AQ208" s="219">
        <v>10884</v>
      </c>
      <c r="AR208" s="219">
        <v>10884</v>
      </c>
      <c r="AS208" s="219">
        <v>10884</v>
      </c>
      <c r="AT208" s="219">
        <v>10884</v>
      </c>
      <c r="AU208" s="219">
        <v>10884</v>
      </c>
      <c r="AV208" s="219">
        <v>10884</v>
      </c>
      <c r="AW208" s="219">
        <v>10884</v>
      </c>
      <c r="AX208" s="219">
        <v>10884</v>
      </c>
      <c r="AY208" s="219">
        <v>10884</v>
      </c>
      <c r="AZ208" s="219">
        <v>10884</v>
      </c>
      <c r="BA208" s="219">
        <v>10884</v>
      </c>
      <c r="BB208" s="219">
        <v>10884</v>
      </c>
      <c r="BC208" s="219">
        <v>10884</v>
      </c>
      <c r="BD208" s="219">
        <v>10884</v>
      </c>
      <c r="BE208" s="219">
        <v>10884</v>
      </c>
      <c r="BF208" s="219">
        <v>10884</v>
      </c>
      <c r="BG208" s="219">
        <v>10884</v>
      </c>
      <c r="BH208" s="219">
        <v>10884</v>
      </c>
      <c r="BI208" s="219">
        <v>10884</v>
      </c>
      <c r="BJ208" s="219">
        <v>10884</v>
      </c>
      <c r="BK208" s="219">
        <v>10884</v>
      </c>
      <c r="BL208" s="219">
        <v>10884</v>
      </c>
      <c r="BM208" s="219">
        <v>10884</v>
      </c>
      <c r="BN208" s="219">
        <v>10884</v>
      </c>
      <c r="BO208" s="219">
        <v>10884</v>
      </c>
      <c r="BP208" s="219">
        <v>10884</v>
      </c>
      <c r="BQ208" s="219">
        <v>10884</v>
      </c>
      <c r="BR208" s="219">
        <v>10884</v>
      </c>
      <c r="BS208" s="219">
        <v>10884</v>
      </c>
      <c r="BT208" s="219">
        <v>10884</v>
      </c>
      <c r="BU208" s="219">
        <v>10884</v>
      </c>
      <c r="BV208" s="219">
        <v>10884</v>
      </c>
      <c r="BW208" s="219">
        <v>10884</v>
      </c>
      <c r="BX208" s="219">
        <v>10884</v>
      </c>
      <c r="BY208" s="219">
        <v>10884</v>
      </c>
      <c r="BZ208" s="219">
        <v>10884</v>
      </c>
      <c r="CA208" s="219">
        <v>10884</v>
      </c>
      <c r="CB208" s="219">
        <v>10884</v>
      </c>
      <c r="CC208" s="219">
        <v>10884</v>
      </c>
      <c r="CD208" s="219">
        <v>10884</v>
      </c>
      <c r="CE208" s="219">
        <v>10884</v>
      </c>
      <c r="CF208" s="219">
        <v>10884</v>
      </c>
      <c r="CG208" s="219">
        <v>10884</v>
      </c>
      <c r="CH208" s="219">
        <v>10884</v>
      </c>
      <c r="CI208" s="219">
        <v>10884</v>
      </c>
      <c r="CJ208" s="219">
        <v>10884</v>
      </c>
      <c r="CK208" s="219">
        <v>10884</v>
      </c>
      <c r="CL208" s="219">
        <v>10884</v>
      </c>
      <c r="CM208" s="219">
        <v>10884</v>
      </c>
      <c r="CN208" s="219">
        <v>10884</v>
      </c>
      <c r="CO208" s="219">
        <v>10884</v>
      </c>
      <c r="CP208" s="219">
        <v>10884</v>
      </c>
      <c r="CQ208" s="219">
        <v>10884</v>
      </c>
      <c r="CR208" s="219">
        <v>10884</v>
      </c>
      <c r="CS208" s="219">
        <v>10884</v>
      </c>
      <c r="CT208" s="219">
        <v>10884</v>
      </c>
      <c r="CU208" s="219">
        <v>10884</v>
      </c>
      <c r="CV208" s="219">
        <v>10884</v>
      </c>
      <c r="CW208" s="219">
        <v>10884</v>
      </c>
      <c r="CX208" s="219">
        <v>10884</v>
      </c>
      <c r="CY208" s="219">
        <v>10884</v>
      </c>
      <c r="CZ208" s="219">
        <v>10884</v>
      </c>
      <c r="DA208" s="219">
        <v>10884</v>
      </c>
      <c r="DB208" s="219">
        <v>10884</v>
      </c>
      <c r="DC208" s="219">
        <v>10884</v>
      </c>
      <c r="DD208" s="219">
        <v>10884</v>
      </c>
      <c r="DE208" s="219">
        <v>10884</v>
      </c>
      <c r="DF208" s="219">
        <v>10884</v>
      </c>
      <c r="DG208" s="219">
        <v>10883</v>
      </c>
      <c r="DH208" s="219">
        <v>10883</v>
      </c>
      <c r="DI208" s="219">
        <v>10883</v>
      </c>
      <c r="DJ208" s="219">
        <v>10883</v>
      </c>
      <c r="DK208" s="219">
        <v>10883</v>
      </c>
      <c r="DL208" s="219">
        <v>10883</v>
      </c>
      <c r="DM208" s="219">
        <v>10884</v>
      </c>
      <c r="DN208" s="219">
        <v>10884</v>
      </c>
      <c r="DO208" s="219">
        <v>10884</v>
      </c>
      <c r="DP208" s="219">
        <v>10884</v>
      </c>
      <c r="DQ208" s="219">
        <v>10884</v>
      </c>
      <c r="DR208" s="219">
        <v>10884</v>
      </c>
      <c r="DS208" s="219">
        <v>10884</v>
      </c>
      <c r="DT208" s="219">
        <v>10853</v>
      </c>
      <c r="DU208" s="219">
        <v>10849</v>
      </c>
      <c r="DV208" s="219">
        <v>10849</v>
      </c>
      <c r="DW208" s="219">
        <v>10859</v>
      </c>
      <c r="DX208" s="219">
        <v>10858</v>
      </c>
      <c r="DY208" s="219">
        <v>10850</v>
      </c>
      <c r="DZ208" s="219">
        <v>10850</v>
      </c>
      <c r="EA208" s="219">
        <v>10842</v>
      </c>
      <c r="EB208" s="219">
        <v>10842</v>
      </c>
      <c r="EC208" s="219">
        <v>10842</v>
      </c>
      <c r="ED208" s="219">
        <v>10842</v>
      </c>
      <c r="EE208" s="219">
        <v>10842</v>
      </c>
      <c r="EF208" s="219">
        <v>10842</v>
      </c>
      <c r="EG208" s="219">
        <v>10842</v>
      </c>
      <c r="EH208" s="219">
        <v>10842</v>
      </c>
      <c r="EI208" s="219">
        <v>10842</v>
      </c>
      <c r="EJ208" s="219">
        <v>10842</v>
      </c>
      <c r="EK208" s="219">
        <v>10842</v>
      </c>
      <c r="EL208" s="219">
        <v>10842</v>
      </c>
      <c r="EM208" s="219">
        <v>10841</v>
      </c>
      <c r="EN208" s="231">
        <v>10841</v>
      </c>
      <c r="EO208" s="232">
        <v>10841</v>
      </c>
      <c r="EP208" s="227">
        <v>10841</v>
      </c>
      <c r="EQ208" s="154">
        <v>10841</v>
      </c>
      <c r="ER208" s="154">
        <v>10840</v>
      </c>
      <c r="ES208" s="154">
        <v>10840</v>
      </c>
      <c r="ET208" s="154">
        <v>10840</v>
      </c>
      <c r="EU208" s="154">
        <v>10840</v>
      </c>
      <c r="EV208" s="154">
        <v>10834</v>
      </c>
      <c r="EW208" s="154">
        <v>10834</v>
      </c>
      <c r="EX208" s="154">
        <v>10834</v>
      </c>
      <c r="EY208" s="154">
        <v>10834</v>
      </c>
      <c r="EZ208" s="154">
        <v>10834</v>
      </c>
      <c r="FA208" s="154">
        <v>10834</v>
      </c>
      <c r="FB208" s="154">
        <v>10834</v>
      </c>
      <c r="FC208" s="166">
        <v>10834</v>
      </c>
      <c r="FD208" s="154">
        <v>10834</v>
      </c>
      <c r="FE208" s="154">
        <v>10834</v>
      </c>
      <c r="FF208" s="154">
        <v>10834</v>
      </c>
      <c r="FG208" s="166">
        <v>10834</v>
      </c>
      <c r="FH208" s="154">
        <v>10833</v>
      </c>
      <c r="FI208" s="166">
        <v>10833</v>
      </c>
      <c r="FJ208" s="166">
        <v>10833</v>
      </c>
      <c r="FK208" s="166">
        <v>10832</v>
      </c>
      <c r="FL208" s="166">
        <v>10832</v>
      </c>
      <c r="FM208" s="166">
        <v>10832</v>
      </c>
      <c r="FN208" s="166">
        <v>10832</v>
      </c>
      <c r="FO208" s="166">
        <v>10832</v>
      </c>
      <c r="FP208" s="166">
        <v>10826</v>
      </c>
      <c r="FQ208" s="166">
        <v>10814</v>
      </c>
      <c r="FR208" s="166">
        <v>10814</v>
      </c>
      <c r="FS208" s="166">
        <v>10814</v>
      </c>
      <c r="FT208" s="166">
        <v>10814</v>
      </c>
      <c r="FU208" s="166">
        <v>10814</v>
      </c>
      <c r="FV208" s="166">
        <v>10806</v>
      </c>
      <c r="FW208" s="166">
        <v>10803</v>
      </c>
      <c r="FX208" s="166">
        <v>10798</v>
      </c>
      <c r="FY208" s="166">
        <v>10795</v>
      </c>
      <c r="FZ208" s="166"/>
      <c r="GA208" s="166"/>
      <c r="GB208" s="166"/>
      <c r="GC208" s="166"/>
      <c r="GD208" s="166"/>
      <c r="GE208" s="166"/>
      <c r="GF208" s="166"/>
      <c r="GG208" s="166"/>
      <c r="GH208" s="166"/>
      <c r="GI208" s="166"/>
      <c r="GJ208" s="166"/>
      <c r="GK208" s="202"/>
      <c r="GL208" s="202"/>
      <c r="GM208" s="202"/>
      <c r="GN208" s="202"/>
      <c r="GO208" s="202"/>
      <c r="GP208" s="202"/>
      <c r="GQ208" s="202"/>
      <c r="GR208" s="202"/>
      <c r="GS208" s="202"/>
      <c r="GT208" s="202"/>
      <c r="GU208" s="202"/>
      <c r="GV208" s="202"/>
      <c r="GW208" s="202"/>
      <c r="GX208" s="202"/>
      <c r="GY208" s="202"/>
      <c r="GZ208" s="202"/>
      <c r="HA208" s="202"/>
      <c r="HB208" s="202"/>
      <c r="HC208" s="202"/>
      <c r="HD208" s="202"/>
      <c r="HE208" s="202"/>
      <c r="HF208" s="202"/>
      <c r="HG208" s="202"/>
      <c r="HH208" s="202"/>
      <c r="HI208" s="202"/>
      <c r="HJ208" s="202"/>
      <c r="HK208" s="202"/>
      <c r="HL208" s="202"/>
      <c r="HM208" s="154"/>
      <c r="HN208" s="154"/>
      <c r="HO208" s="154"/>
      <c r="HP208" s="154"/>
      <c r="HQ208" s="154"/>
      <c r="HR208" s="154"/>
      <c r="HS208" s="154"/>
      <c r="HT208" s="154"/>
      <c r="HU208" s="154"/>
      <c r="HV208" s="154"/>
      <c r="HW208" s="166"/>
    </row>
    <row r="209" spans="1:231">
      <c r="A209" s="145">
        <f t="shared" si="52"/>
        <v>44471</v>
      </c>
      <c r="B209" s="219">
        <f>'Age&amp;Sex by occurrence date'!$BBI22</f>
        <v>13546</v>
      </c>
      <c r="C209" s="219">
        <v>11096</v>
      </c>
      <c r="D209" s="219">
        <v>11096</v>
      </c>
      <c r="E209" s="219">
        <v>11096</v>
      </c>
      <c r="F209" s="219">
        <v>11096</v>
      </c>
      <c r="G209" s="219">
        <v>11096</v>
      </c>
      <c r="H209" s="219">
        <v>11096</v>
      </c>
      <c r="I209" s="219">
        <v>11096</v>
      </c>
      <c r="J209" s="219">
        <v>11096</v>
      </c>
      <c r="K209" s="219">
        <v>11096</v>
      </c>
      <c r="L209" s="219">
        <v>11096</v>
      </c>
      <c r="M209" s="219">
        <v>11096</v>
      </c>
      <c r="N209" s="219">
        <v>11096</v>
      </c>
      <c r="O209" s="219">
        <v>11096</v>
      </c>
      <c r="P209" s="219">
        <v>11096</v>
      </c>
      <c r="Q209" s="219">
        <v>11095</v>
      </c>
      <c r="R209" s="219">
        <v>11095</v>
      </c>
      <c r="S209" s="219">
        <v>11095</v>
      </c>
      <c r="T209" s="219">
        <v>11095</v>
      </c>
      <c r="U209" s="219">
        <v>11095</v>
      </c>
      <c r="V209" s="219">
        <v>11094</v>
      </c>
      <c r="W209" s="219">
        <v>11094</v>
      </c>
      <c r="X209" s="219">
        <v>11094</v>
      </c>
      <c r="Y209" s="219">
        <v>11093</v>
      </c>
      <c r="Z209" s="219">
        <v>11088</v>
      </c>
      <c r="AA209" s="219">
        <v>11012</v>
      </c>
      <c r="AB209" s="219">
        <v>10879</v>
      </c>
      <c r="AC209" s="219">
        <v>10879</v>
      </c>
      <c r="AD209" s="219">
        <v>10879</v>
      </c>
      <c r="AE209" s="219">
        <v>10877</v>
      </c>
      <c r="AF209" s="219">
        <v>10877</v>
      </c>
      <c r="AG209" s="219">
        <v>10877</v>
      </c>
      <c r="AH209" s="219">
        <v>10877</v>
      </c>
      <c r="AI209" s="219">
        <v>10877</v>
      </c>
      <c r="AJ209" s="219">
        <v>10877</v>
      </c>
      <c r="AK209" s="219">
        <v>10877</v>
      </c>
      <c r="AL209" s="219">
        <v>10877</v>
      </c>
      <c r="AM209" s="219">
        <v>10877</v>
      </c>
      <c r="AN209" s="219">
        <v>10877</v>
      </c>
      <c r="AO209" s="219">
        <v>10877</v>
      </c>
      <c r="AP209" s="219">
        <v>10877</v>
      </c>
      <c r="AQ209" s="219">
        <v>10877</v>
      </c>
      <c r="AR209" s="219">
        <v>10877</v>
      </c>
      <c r="AS209" s="219">
        <v>10877</v>
      </c>
      <c r="AT209" s="219">
        <v>10877</v>
      </c>
      <c r="AU209" s="219">
        <v>10877</v>
      </c>
      <c r="AV209" s="219">
        <v>10877</v>
      </c>
      <c r="AW209" s="219">
        <v>10877</v>
      </c>
      <c r="AX209" s="219">
        <v>10877</v>
      </c>
      <c r="AY209" s="219">
        <v>10877</v>
      </c>
      <c r="AZ209" s="219">
        <v>10877</v>
      </c>
      <c r="BA209" s="219">
        <v>10877</v>
      </c>
      <c r="BB209" s="219">
        <v>10877</v>
      </c>
      <c r="BC209" s="219">
        <v>10877</v>
      </c>
      <c r="BD209" s="219">
        <v>10877</v>
      </c>
      <c r="BE209" s="219">
        <v>10877</v>
      </c>
      <c r="BF209" s="219">
        <v>10877</v>
      </c>
      <c r="BG209" s="219">
        <v>10877</v>
      </c>
      <c r="BH209" s="219">
        <v>10877</v>
      </c>
      <c r="BI209" s="219">
        <v>10877</v>
      </c>
      <c r="BJ209" s="219">
        <v>10877</v>
      </c>
      <c r="BK209" s="219">
        <v>10877</v>
      </c>
      <c r="BL209" s="219">
        <v>10877</v>
      </c>
      <c r="BM209" s="219">
        <v>10877</v>
      </c>
      <c r="BN209" s="219">
        <v>10877</v>
      </c>
      <c r="BO209" s="219">
        <v>10877</v>
      </c>
      <c r="BP209" s="219">
        <v>10877</v>
      </c>
      <c r="BQ209" s="219">
        <v>10877</v>
      </c>
      <c r="BR209" s="219">
        <v>10877</v>
      </c>
      <c r="BS209" s="219">
        <v>10877</v>
      </c>
      <c r="BT209" s="219">
        <v>10877</v>
      </c>
      <c r="BU209" s="219">
        <v>10877</v>
      </c>
      <c r="BV209" s="219">
        <v>10877</v>
      </c>
      <c r="BW209" s="219">
        <v>10877</v>
      </c>
      <c r="BX209" s="219">
        <v>10877</v>
      </c>
      <c r="BY209" s="219">
        <v>10877</v>
      </c>
      <c r="BZ209" s="219">
        <v>10877</v>
      </c>
      <c r="CA209" s="219">
        <v>10877</v>
      </c>
      <c r="CB209" s="219">
        <v>10877</v>
      </c>
      <c r="CC209" s="219">
        <v>10877</v>
      </c>
      <c r="CD209" s="219">
        <v>10877</v>
      </c>
      <c r="CE209" s="219">
        <v>10877</v>
      </c>
      <c r="CF209" s="219">
        <v>10877</v>
      </c>
      <c r="CG209" s="219">
        <v>10877</v>
      </c>
      <c r="CH209" s="219">
        <v>10877</v>
      </c>
      <c r="CI209" s="219">
        <v>10877</v>
      </c>
      <c r="CJ209" s="219">
        <v>10877</v>
      </c>
      <c r="CK209" s="219">
        <v>10877</v>
      </c>
      <c r="CL209" s="219">
        <v>10877</v>
      </c>
      <c r="CM209" s="219">
        <v>10877</v>
      </c>
      <c r="CN209" s="219">
        <v>10877</v>
      </c>
      <c r="CO209" s="219">
        <v>10877</v>
      </c>
      <c r="CP209" s="219">
        <v>10877</v>
      </c>
      <c r="CQ209" s="219">
        <v>10877</v>
      </c>
      <c r="CR209" s="219">
        <v>10877</v>
      </c>
      <c r="CS209" s="219">
        <v>10877</v>
      </c>
      <c r="CT209" s="219">
        <v>10877</v>
      </c>
      <c r="CU209" s="219">
        <v>10877</v>
      </c>
      <c r="CV209" s="219">
        <v>10877</v>
      </c>
      <c r="CW209" s="219">
        <v>10877</v>
      </c>
      <c r="CX209" s="219">
        <v>10877</v>
      </c>
      <c r="CY209" s="219">
        <v>10877</v>
      </c>
      <c r="CZ209" s="219">
        <v>10877</v>
      </c>
      <c r="DA209" s="219">
        <v>10877</v>
      </c>
      <c r="DB209" s="219">
        <v>10877</v>
      </c>
      <c r="DC209" s="219">
        <v>10877</v>
      </c>
      <c r="DD209" s="219">
        <v>10877</v>
      </c>
      <c r="DE209" s="219">
        <v>10877</v>
      </c>
      <c r="DF209" s="219">
        <v>10877</v>
      </c>
      <c r="DG209" s="219">
        <v>10876</v>
      </c>
      <c r="DH209" s="219">
        <v>10876</v>
      </c>
      <c r="DI209" s="219">
        <v>10876</v>
      </c>
      <c r="DJ209" s="219">
        <v>10876</v>
      </c>
      <c r="DK209" s="219">
        <v>10876</v>
      </c>
      <c r="DL209" s="219">
        <v>10876</v>
      </c>
      <c r="DM209" s="219">
        <v>10877</v>
      </c>
      <c r="DN209" s="219">
        <v>10877</v>
      </c>
      <c r="DO209" s="219">
        <v>10877</v>
      </c>
      <c r="DP209" s="219">
        <v>10877</v>
      </c>
      <c r="DQ209" s="219">
        <v>10877</v>
      </c>
      <c r="DR209" s="219">
        <v>10877</v>
      </c>
      <c r="DS209" s="219">
        <v>10877</v>
      </c>
      <c r="DT209" s="219">
        <v>10846</v>
      </c>
      <c r="DU209" s="219">
        <v>10842</v>
      </c>
      <c r="DV209" s="219">
        <v>10842</v>
      </c>
      <c r="DW209" s="219">
        <v>10852</v>
      </c>
      <c r="DX209" s="219">
        <v>10851</v>
      </c>
      <c r="DY209" s="219">
        <v>10843</v>
      </c>
      <c r="DZ209" s="219">
        <v>10843</v>
      </c>
      <c r="EA209" s="219">
        <v>10835</v>
      </c>
      <c r="EB209" s="219">
        <v>10835</v>
      </c>
      <c r="EC209" s="219">
        <v>10835</v>
      </c>
      <c r="ED209" s="219">
        <v>10835</v>
      </c>
      <c r="EE209" s="219">
        <v>10835</v>
      </c>
      <c r="EF209" s="219">
        <v>10835</v>
      </c>
      <c r="EG209" s="219">
        <v>10835</v>
      </c>
      <c r="EH209" s="219">
        <v>10835</v>
      </c>
      <c r="EI209" s="219">
        <v>10835</v>
      </c>
      <c r="EJ209" s="219">
        <v>10835</v>
      </c>
      <c r="EK209" s="219">
        <v>10835</v>
      </c>
      <c r="EL209" s="219">
        <v>10835</v>
      </c>
      <c r="EM209" s="219">
        <v>10834</v>
      </c>
      <c r="EN209" s="231">
        <v>10834</v>
      </c>
      <c r="EO209" s="232">
        <v>10834</v>
      </c>
      <c r="EP209" s="228">
        <v>10834</v>
      </c>
      <c r="EQ209" s="166">
        <v>10834</v>
      </c>
      <c r="ER209" s="166">
        <v>10833</v>
      </c>
      <c r="ES209" s="166">
        <v>10833</v>
      </c>
      <c r="ET209" s="166">
        <v>10833</v>
      </c>
      <c r="EU209" s="166">
        <v>10833</v>
      </c>
      <c r="EV209" s="154">
        <v>10827</v>
      </c>
      <c r="EW209" s="166">
        <v>10827</v>
      </c>
      <c r="EX209" s="166">
        <v>10827</v>
      </c>
      <c r="EY209" s="166">
        <v>10827</v>
      </c>
      <c r="EZ209" s="166">
        <v>10827</v>
      </c>
      <c r="FA209" s="166">
        <v>10827</v>
      </c>
      <c r="FB209" s="166">
        <v>10827</v>
      </c>
      <c r="FC209" s="154">
        <v>10827</v>
      </c>
      <c r="FD209" s="166">
        <v>10827</v>
      </c>
      <c r="FE209" s="154">
        <v>10827</v>
      </c>
      <c r="FF209" s="166">
        <v>10827</v>
      </c>
      <c r="FG209" s="166">
        <v>10827</v>
      </c>
      <c r="FH209" s="166">
        <v>10826</v>
      </c>
      <c r="FI209" s="154">
        <v>10826</v>
      </c>
      <c r="FJ209" s="154">
        <v>10826</v>
      </c>
      <c r="FK209" s="154">
        <v>10825</v>
      </c>
      <c r="FL209" s="154">
        <v>10825</v>
      </c>
      <c r="FM209" s="154">
        <v>10825</v>
      </c>
      <c r="FN209" s="154">
        <v>10825</v>
      </c>
      <c r="FO209" s="154">
        <v>10825</v>
      </c>
      <c r="FP209" s="154">
        <v>10819</v>
      </c>
      <c r="FQ209" s="154">
        <v>10807</v>
      </c>
      <c r="FR209" s="166">
        <v>10807</v>
      </c>
      <c r="FS209" s="166">
        <v>10807</v>
      </c>
      <c r="FT209" s="166">
        <v>10807</v>
      </c>
      <c r="FU209" s="166">
        <v>10807</v>
      </c>
      <c r="FV209" s="166">
        <v>10800</v>
      </c>
      <c r="FW209" s="166">
        <v>10798</v>
      </c>
      <c r="FX209" s="166">
        <v>10795</v>
      </c>
      <c r="FY209" s="166">
        <v>10792</v>
      </c>
      <c r="FZ209" s="166">
        <v>10784</v>
      </c>
      <c r="GA209" s="166"/>
      <c r="GB209" s="166"/>
      <c r="GC209" s="166"/>
      <c r="GD209" s="166"/>
      <c r="GE209" s="166"/>
      <c r="GF209" s="166"/>
      <c r="GG209" s="166"/>
      <c r="GH209" s="166"/>
      <c r="GI209" s="166"/>
      <c r="GJ209" s="166"/>
      <c r="GK209" s="202"/>
      <c r="GL209" s="202"/>
      <c r="GM209" s="202"/>
      <c r="GN209" s="202"/>
      <c r="GO209" s="202"/>
      <c r="GP209" s="202"/>
      <c r="GQ209" s="202"/>
      <c r="GR209" s="202"/>
      <c r="GS209" s="202"/>
      <c r="GT209" s="202"/>
      <c r="GU209" s="202"/>
      <c r="GV209" s="202"/>
      <c r="GW209" s="202"/>
      <c r="GX209" s="202"/>
      <c r="GY209" s="202"/>
      <c r="GZ209" s="202"/>
      <c r="HA209" s="202"/>
      <c r="HB209" s="202"/>
      <c r="HC209" s="202"/>
      <c r="HD209" s="202"/>
      <c r="HE209" s="202"/>
      <c r="HF209" s="202"/>
      <c r="HG209" s="202"/>
      <c r="HH209" s="202"/>
      <c r="HI209" s="202"/>
      <c r="HJ209" s="202"/>
      <c r="HK209" s="202"/>
      <c r="HL209" s="202"/>
      <c r="HM209" s="154"/>
      <c r="HN209" s="154"/>
      <c r="HO209" s="154"/>
      <c r="HP209" s="154"/>
      <c r="HQ209" s="154"/>
      <c r="HR209" s="154"/>
      <c r="HS209" s="154"/>
      <c r="HT209" s="154"/>
      <c r="HU209" s="154"/>
      <c r="HV209" s="154"/>
      <c r="HW209" s="166"/>
    </row>
    <row r="210" spans="1:231">
      <c r="A210" s="145">
        <f t="shared" si="52"/>
        <v>44470</v>
      </c>
      <c r="B210" s="219">
        <f>'Age&amp;Sex by occurrence date'!$BBP22</f>
        <v>13531</v>
      </c>
      <c r="C210" s="219">
        <v>11083</v>
      </c>
      <c r="D210" s="219">
        <v>11083</v>
      </c>
      <c r="E210" s="219">
        <v>11083</v>
      </c>
      <c r="F210" s="219">
        <v>11083</v>
      </c>
      <c r="G210" s="219">
        <v>11083</v>
      </c>
      <c r="H210" s="219">
        <v>11083</v>
      </c>
      <c r="I210" s="219">
        <v>11083</v>
      </c>
      <c r="J210" s="219">
        <v>11083</v>
      </c>
      <c r="K210" s="219">
        <v>11083</v>
      </c>
      <c r="L210" s="219">
        <v>11083</v>
      </c>
      <c r="M210" s="219">
        <v>11083</v>
      </c>
      <c r="N210" s="219">
        <v>11083</v>
      </c>
      <c r="O210" s="219">
        <v>11083</v>
      </c>
      <c r="P210" s="219">
        <v>11083</v>
      </c>
      <c r="Q210" s="219">
        <v>11082</v>
      </c>
      <c r="R210" s="219">
        <v>11082</v>
      </c>
      <c r="S210" s="219">
        <v>11082</v>
      </c>
      <c r="T210" s="219">
        <v>11082</v>
      </c>
      <c r="U210" s="219">
        <v>11082</v>
      </c>
      <c r="V210" s="219">
        <v>11081</v>
      </c>
      <c r="W210" s="219">
        <v>11081</v>
      </c>
      <c r="X210" s="219">
        <v>11081</v>
      </c>
      <c r="Y210" s="219">
        <v>11080</v>
      </c>
      <c r="Z210" s="219">
        <v>11075</v>
      </c>
      <c r="AA210" s="219">
        <v>10999</v>
      </c>
      <c r="AB210" s="219">
        <v>10867</v>
      </c>
      <c r="AC210" s="219">
        <v>10867</v>
      </c>
      <c r="AD210" s="219">
        <v>10867</v>
      </c>
      <c r="AE210" s="219">
        <v>10865</v>
      </c>
      <c r="AF210" s="219">
        <v>10865</v>
      </c>
      <c r="AG210" s="219">
        <v>10865</v>
      </c>
      <c r="AH210" s="219">
        <v>10865</v>
      </c>
      <c r="AI210" s="219">
        <v>10865</v>
      </c>
      <c r="AJ210" s="219">
        <v>10865</v>
      </c>
      <c r="AK210" s="219">
        <v>10865</v>
      </c>
      <c r="AL210" s="219">
        <v>10865</v>
      </c>
      <c r="AM210" s="219">
        <v>10865</v>
      </c>
      <c r="AN210" s="219">
        <v>10865</v>
      </c>
      <c r="AO210" s="219">
        <v>10865</v>
      </c>
      <c r="AP210" s="219">
        <v>10865</v>
      </c>
      <c r="AQ210" s="219">
        <v>10865</v>
      </c>
      <c r="AR210" s="219">
        <v>10865</v>
      </c>
      <c r="AS210" s="219">
        <v>10865</v>
      </c>
      <c r="AT210" s="219">
        <v>10865</v>
      </c>
      <c r="AU210" s="219">
        <v>10865</v>
      </c>
      <c r="AV210" s="219">
        <v>10865</v>
      </c>
      <c r="AW210" s="219">
        <v>10865</v>
      </c>
      <c r="AX210" s="219">
        <v>10865</v>
      </c>
      <c r="AY210" s="219">
        <v>10865</v>
      </c>
      <c r="AZ210" s="219">
        <v>10865</v>
      </c>
      <c r="BA210" s="219">
        <v>10865</v>
      </c>
      <c r="BB210" s="219">
        <v>10865</v>
      </c>
      <c r="BC210" s="219">
        <v>10865</v>
      </c>
      <c r="BD210" s="219">
        <v>10865</v>
      </c>
      <c r="BE210" s="219">
        <v>10865</v>
      </c>
      <c r="BF210" s="219">
        <v>10865</v>
      </c>
      <c r="BG210" s="219">
        <v>10865</v>
      </c>
      <c r="BH210" s="219">
        <v>10865</v>
      </c>
      <c r="BI210" s="219">
        <v>10865</v>
      </c>
      <c r="BJ210" s="219">
        <v>10865</v>
      </c>
      <c r="BK210" s="219">
        <v>10865</v>
      </c>
      <c r="BL210" s="219">
        <v>10865</v>
      </c>
      <c r="BM210" s="219">
        <v>10865</v>
      </c>
      <c r="BN210" s="219">
        <v>10865</v>
      </c>
      <c r="BO210" s="219">
        <v>10865</v>
      </c>
      <c r="BP210" s="219">
        <v>10865</v>
      </c>
      <c r="BQ210" s="219">
        <v>10865</v>
      </c>
      <c r="BR210" s="219">
        <v>10865</v>
      </c>
      <c r="BS210" s="219">
        <v>10865</v>
      </c>
      <c r="BT210" s="219">
        <v>10865</v>
      </c>
      <c r="BU210" s="219">
        <v>10865</v>
      </c>
      <c r="BV210" s="219">
        <v>10865</v>
      </c>
      <c r="BW210" s="219">
        <v>10865</v>
      </c>
      <c r="BX210" s="219">
        <v>10865</v>
      </c>
      <c r="BY210" s="219">
        <v>10865</v>
      </c>
      <c r="BZ210" s="219">
        <v>10865</v>
      </c>
      <c r="CA210" s="219">
        <v>10865</v>
      </c>
      <c r="CB210" s="219">
        <v>10865</v>
      </c>
      <c r="CC210" s="219">
        <v>10865</v>
      </c>
      <c r="CD210" s="219">
        <v>10865</v>
      </c>
      <c r="CE210" s="219">
        <v>10865</v>
      </c>
      <c r="CF210" s="219">
        <v>10865</v>
      </c>
      <c r="CG210" s="219">
        <v>10865</v>
      </c>
      <c r="CH210" s="219">
        <v>10865</v>
      </c>
      <c r="CI210" s="219">
        <v>10865</v>
      </c>
      <c r="CJ210" s="219">
        <v>10865</v>
      </c>
      <c r="CK210" s="219">
        <v>10865</v>
      </c>
      <c r="CL210" s="219">
        <v>10865</v>
      </c>
      <c r="CM210" s="219">
        <v>10865</v>
      </c>
      <c r="CN210" s="219">
        <v>10865</v>
      </c>
      <c r="CO210" s="219">
        <v>10865</v>
      </c>
      <c r="CP210" s="219">
        <v>10865</v>
      </c>
      <c r="CQ210" s="219">
        <v>10865</v>
      </c>
      <c r="CR210" s="219">
        <v>10865</v>
      </c>
      <c r="CS210" s="219">
        <v>10865</v>
      </c>
      <c r="CT210" s="219">
        <v>10865</v>
      </c>
      <c r="CU210" s="219">
        <v>10865</v>
      </c>
      <c r="CV210" s="219">
        <v>10865</v>
      </c>
      <c r="CW210" s="219">
        <v>10865</v>
      </c>
      <c r="CX210" s="219">
        <v>10865</v>
      </c>
      <c r="CY210" s="219">
        <v>10865</v>
      </c>
      <c r="CZ210" s="219">
        <v>10865</v>
      </c>
      <c r="DA210" s="219">
        <v>10865</v>
      </c>
      <c r="DB210" s="219">
        <v>10865</v>
      </c>
      <c r="DC210" s="219">
        <v>10865</v>
      </c>
      <c r="DD210" s="219">
        <v>10865</v>
      </c>
      <c r="DE210" s="219">
        <v>10865</v>
      </c>
      <c r="DF210" s="219">
        <v>10865</v>
      </c>
      <c r="DG210" s="219">
        <v>10864</v>
      </c>
      <c r="DH210" s="219">
        <v>10864</v>
      </c>
      <c r="DI210" s="219">
        <v>10864</v>
      </c>
      <c r="DJ210" s="219">
        <v>10864</v>
      </c>
      <c r="DK210" s="219">
        <v>10864</v>
      </c>
      <c r="DL210" s="219">
        <v>10864</v>
      </c>
      <c r="DM210" s="219">
        <v>10865</v>
      </c>
      <c r="DN210" s="219">
        <v>10865</v>
      </c>
      <c r="DO210" s="219">
        <v>10865</v>
      </c>
      <c r="DP210" s="219">
        <v>10865</v>
      </c>
      <c r="DQ210" s="219">
        <v>10865</v>
      </c>
      <c r="DR210" s="219">
        <v>10865</v>
      </c>
      <c r="DS210" s="219">
        <v>10865</v>
      </c>
      <c r="DT210" s="219">
        <v>10834</v>
      </c>
      <c r="DU210" s="219">
        <v>10830</v>
      </c>
      <c r="DV210" s="219">
        <v>10830</v>
      </c>
      <c r="DW210" s="219">
        <v>10840</v>
      </c>
      <c r="DX210" s="219">
        <v>10839</v>
      </c>
      <c r="DY210" s="219">
        <v>10831</v>
      </c>
      <c r="DZ210" s="219">
        <v>10831</v>
      </c>
      <c r="EA210" s="219">
        <v>10823</v>
      </c>
      <c r="EB210" s="219">
        <v>10823</v>
      </c>
      <c r="EC210" s="219">
        <v>10823</v>
      </c>
      <c r="ED210" s="219">
        <v>10823</v>
      </c>
      <c r="EE210" s="219">
        <v>10823</v>
      </c>
      <c r="EF210" s="219">
        <v>10823</v>
      </c>
      <c r="EG210" s="219">
        <v>10823</v>
      </c>
      <c r="EH210" s="219">
        <v>10823</v>
      </c>
      <c r="EI210" s="219">
        <v>10823</v>
      </c>
      <c r="EJ210" s="219">
        <v>10823</v>
      </c>
      <c r="EK210" s="219">
        <v>10823</v>
      </c>
      <c r="EL210" s="219">
        <v>10823</v>
      </c>
      <c r="EM210" s="219">
        <v>10822</v>
      </c>
      <c r="EN210" s="231">
        <v>10822</v>
      </c>
      <c r="EO210" s="232">
        <v>10822</v>
      </c>
      <c r="EP210" s="227">
        <v>10822</v>
      </c>
      <c r="EQ210" s="154">
        <v>10822</v>
      </c>
      <c r="ER210" s="154">
        <v>10821</v>
      </c>
      <c r="ES210" s="154">
        <v>10821</v>
      </c>
      <c r="ET210" s="154">
        <v>10821</v>
      </c>
      <c r="EU210" s="154">
        <v>10821</v>
      </c>
      <c r="EV210" s="166">
        <v>10815</v>
      </c>
      <c r="EW210" s="154">
        <v>10815</v>
      </c>
      <c r="EX210" s="154">
        <v>10815</v>
      </c>
      <c r="EY210" s="154">
        <v>10815</v>
      </c>
      <c r="EZ210" s="154">
        <v>10815</v>
      </c>
      <c r="FA210" s="154">
        <v>10815</v>
      </c>
      <c r="FB210" s="166">
        <v>10815</v>
      </c>
      <c r="FC210" s="166">
        <v>10815</v>
      </c>
      <c r="FD210" s="166">
        <v>10815</v>
      </c>
      <c r="FE210" s="166">
        <v>10815</v>
      </c>
      <c r="FF210" s="154">
        <v>10815</v>
      </c>
      <c r="FG210" s="154">
        <v>10815</v>
      </c>
      <c r="FH210" s="154">
        <v>10814</v>
      </c>
      <c r="FI210" s="166">
        <v>10814</v>
      </c>
      <c r="FJ210" s="166">
        <v>10814</v>
      </c>
      <c r="FK210" s="166">
        <v>10813</v>
      </c>
      <c r="FL210" s="166">
        <v>10813</v>
      </c>
      <c r="FM210" s="166">
        <v>10813</v>
      </c>
      <c r="FN210" s="166">
        <v>10813</v>
      </c>
      <c r="FO210" s="166">
        <v>10813</v>
      </c>
      <c r="FP210" s="166">
        <v>10807</v>
      </c>
      <c r="FQ210" s="166">
        <v>10795</v>
      </c>
      <c r="FR210" s="154">
        <v>10795</v>
      </c>
      <c r="FS210" s="154">
        <v>10795</v>
      </c>
      <c r="FT210" s="154">
        <v>10795</v>
      </c>
      <c r="FU210" s="154">
        <v>10795</v>
      </c>
      <c r="FV210" s="154">
        <v>10789</v>
      </c>
      <c r="FW210" s="154">
        <v>10788</v>
      </c>
      <c r="FX210" s="154">
        <v>10787</v>
      </c>
      <c r="FY210" s="154">
        <v>10786</v>
      </c>
      <c r="FZ210" s="154">
        <v>10783</v>
      </c>
      <c r="GA210" s="154">
        <v>10779</v>
      </c>
      <c r="GB210" s="154"/>
      <c r="GC210" s="154"/>
      <c r="GD210" s="154"/>
      <c r="GE210" s="154"/>
      <c r="GF210" s="154"/>
      <c r="GG210" s="154"/>
      <c r="GH210" s="154"/>
      <c r="GI210" s="154"/>
      <c r="GJ210" s="154"/>
      <c r="GK210" s="202"/>
      <c r="GL210" s="202"/>
      <c r="GM210" s="202"/>
      <c r="GN210" s="202"/>
      <c r="GO210" s="202"/>
      <c r="GP210" s="202"/>
      <c r="GQ210" s="202"/>
      <c r="GR210" s="202"/>
      <c r="GS210" s="202"/>
      <c r="GT210" s="202"/>
      <c r="GU210" s="202"/>
      <c r="GV210" s="202"/>
      <c r="GW210" s="202"/>
      <c r="GX210" s="202"/>
      <c r="GY210" s="202"/>
      <c r="GZ210" s="202"/>
      <c r="HA210" s="202"/>
      <c r="HB210" s="202"/>
      <c r="HC210" s="202"/>
      <c r="HD210" s="202"/>
      <c r="HE210" s="202"/>
      <c r="HF210" s="202"/>
      <c r="HG210" s="202"/>
      <c r="HH210" s="202"/>
      <c r="HI210" s="202"/>
      <c r="HJ210" s="202"/>
      <c r="HK210" s="202"/>
      <c r="HL210" s="202"/>
      <c r="HM210" s="154"/>
      <c r="HN210" s="154"/>
      <c r="HO210" s="154"/>
      <c r="HP210" s="154"/>
      <c r="HQ210" s="154"/>
      <c r="HR210" s="154"/>
      <c r="HS210" s="154"/>
      <c r="HT210" s="154"/>
      <c r="HU210" s="154"/>
      <c r="HV210" s="154"/>
      <c r="HW210" s="166"/>
    </row>
    <row r="211" spans="1:231">
      <c r="A211" s="145">
        <f t="shared" si="52"/>
        <v>44469</v>
      </c>
      <c r="B211" s="219">
        <f>'Age&amp;Sex by occurrence date'!$BBW22</f>
        <v>13522</v>
      </c>
      <c r="C211" s="219">
        <v>11075</v>
      </c>
      <c r="D211" s="219">
        <v>11075</v>
      </c>
      <c r="E211" s="219">
        <v>11075</v>
      </c>
      <c r="F211" s="219">
        <v>11075</v>
      </c>
      <c r="G211" s="219">
        <v>11075</v>
      </c>
      <c r="H211" s="219">
        <v>11075</v>
      </c>
      <c r="I211" s="219">
        <v>11075</v>
      </c>
      <c r="J211" s="219">
        <v>11075</v>
      </c>
      <c r="K211" s="219">
        <v>11075</v>
      </c>
      <c r="L211" s="219">
        <v>11075</v>
      </c>
      <c r="M211" s="219">
        <v>11075</v>
      </c>
      <c r="N211" s="219">
        <v>11075</v>
      </c>
      <c r="O211" s="219">
        <v>11075</v>
      </c>
      <c r="P211" s="219">
        <v>11075</v>
      </c>
      <c r="Q211" s="219">
        <v>11074</v>
      </c>
      <c r="R211" s="219">
        <v>11074</v>
      </c>
      <c r="S211" s="219">
        <v>11074</v>
      </c>
      <c r="T211" s="219">
        <v>11074</v>
      </c>
      <c r="U211" s="219">
        <v>11074</v>
      </c>
      <c r="V211" s="219">
        <v>11073</v>
      </c>
      <c r="W211" s="219">
        <v>11073</v>
      </c>
      <c r="X211" s="219">
        <v>11073</v>
      </c>
      <c r="Y211" s="219">
        <v>11072</v>
      </c>
      <c r="Z211" s="219">
        <v>11067</v>
      </c>
      <c r="AA211" s="219">
        <v>10991</v>
      </c>
      <c r="AB211" s="219">
        <v>10859</v>
      </c>
      <c r="AC211" s="219">
        <v>10859</v>
      </c>
      <c r="AD211" s="219">
        <v>10859</v>
      </c>
      <c r="AE211" s="219">
        <v>10857</v>
      </c>
      <c r="AF211" s="219">
        <v>10857</v>
      </c>
      <c r="AG211" s="219">
        <v>10857</v>
      </c>
      <c r="AH211" s="219">
        <v>10857</v>
      </c>
      <c r="AI211" s="219">
        <v>10857</v>
      </c>
      <c r="AJ211" s="219">
        <v>10857</v>
      </c>
      <c r="AK211" s="219">
        <v>10857</v>
      </c>
      <c r="AL211" s="219">
        <v>10857</v>
      </c>
      <c r="AM211" s="219">
        <v>10857</v>
      </c>
      <c r="AN211" s="219">
        <v>10857</v>
      </c>
      <c r="AO211" s="219">
        <v>10857</v>
      </c>
      <c r="AP211" s="219">
        <v>10857</v>
      </c>
      <c r="AQ211" s="219">
        <v>10857</v>
      </c>
      <c r="AR211" s="219">
        <v>10857</v>
      </c>
      <c r="AS211" s="219">
        <v>10857</v>
      </c>
      <c r="AT211" s="219">
        <v>10857</v>
      </c>
      <c r="AU211" s="219">
        <v>10857</v>
      </c>
      <c r="AV211" s="219">
        <v>10857</v>
      </c>
      <c r="AW211" s="219">
        <v>10857</v>
      </c>
      <c r="AX211" s="219">
        <v>10857</v>
      </c>
      <c r="AY211" s="219">
        <v>10857</v>
      </c>
      <c r="AZ211" s="219">
        <v>10857</v>
      </c>
      <c r="BA211" s="219">
        <v>10857</v>
      </c>
      <c r="BB211" s="219">
        <v>10857</v>
      </c>
      <c r="BC211" s="219">
        <v>10857</v>
      </c>
      <c r="BD211" s="219">
        <v>10857</v>
      </c>
      <c r="BE211" s="219">
        <v>10857</v>
      </c>
      <c r="BF211" s="219">
        <v>10857</v>
      </c>
      <c r="BG211" s="219">
        <v>10857</v>
      </c>
      <c r="BH211" s="219">
        <v>10857</v>
      </c>
      <c r="BI211" s="219">
        <v>10857</v>
      </c>
      <c r="BJ211" s="219">
        <v>10857</v>
      </c>
      <c r="BK211" s="219">
        <v>10857</v>
      </c>
      <c r="BL211" s="219">
        <v>10857</v>
      </c>
      <c r="BM211" s="219">
        <v>10857</v>
      </c>
      <c r="BN211" s="219">
        <v>10857</v>
      </c>
      <c r="BO211" s="219">
        <v>10857</v>
      </c>
      <c r="BP211" s="219">
        <v>10857</v>
      </c>
      <c r="BQ211" s="219">
        <v>10857</v>
      </c>
      <c r="BR211" s="219">
        <v>10857</v>
      </c>
      <c r="BS211" s="219">
        <v>10857</v>
      </c>
      <c r="BT211" s="219">
        <v>10857</v>
      </c>
      <c r="BU211" s="219">
        <v>10857</v>
      </c>
      <c r="BV211" s="219">
        <v>10857</v>
      </c>
      <c r="BW211" s="219">
        <v>10857</v>
      </c>
      <c r="BX211" s="219">
        <v>10857</v>
      </c>
      <c r="BY211" s="219">
        <v>10857</v>
      </c>
      <c r="BZ211" s="219">
        <v>10857</v>
      </c>
      <c r="CA211" s="219">
        <v>10857</v>
      </c>
      <c r="CB211" s="219">
        <v>10857</v>
      </c>
      <c r="CC211" s="219">
        <v>10857</v>
      </c>
      <c r="CD211" s="219">
        <v>10857</v>
      </c>
      <c r="CE211" s="219">
        <v>10857</v>
      </c>
      <c r="CF211" s="219">
        <v>10857</v>
      </c>
      <c r="CG211" s="219">
        <v>10857</v>
      </c>
      <c r="CH211" s="219">
        <v>10857</v>
      </c>
      <c r="CI211" s="219">
        <v>10857</v>
      </c>
      <c r="CJ211" s="219">
        <v>10857</v>
      </c>
      <c r="CK211" s="219">
        <v>10857</v>
      </c>
      <c r="CL211" s="219">
        <v>10857</v>
      </c>
      <c r="CM211" s="219">
        <v>10857</v>
      </c>
      <c r="CN211" s="219">
        <v>10857</v>
      </c>
      <c r="CO211" s="219">
        <v>10857</v>
      </c>
      <c r="CP211" s="219">
        <v>10857</v>
      </c>
      <c r="CQ211" s="219">
        <v>10857</v>
      </c>
      <c r="CR211" s="219">
        <v>10857</v>
      </c>
      <c r="CS211" s="219">
        <v>10857</v>
      </c>
      <c r="CT211" s="219">
        <v>10857</v>
      </c>
      <c r="CU211" s="219">
        <v>10857</v>
      </c>
      <c r="CV211" s="219">
        <v>10857</v>
      </c>
      <c r="CW211" s="219">
        <v>10857</v>
      </c>
      <c r="CX211" s="219">
        <v>10857</v>
      </c>
      <c r="CY211" s="219">
        <v>10857</v>
      </c>
      <c r="CZ211" s="219">
        <v>10857</v>
      </c>
      <c r="DA211" s="219">
        <v>10857</v>
      </c>
      <c r="DB211" s="219">
        <v>10857</v>
      </c>
      <c r="DC211" s="219">
        <v>10857</v>
      </c>
      <c r="DD211" s="219">
        <v>10857</v>
      </c>
      <c r="DE211" s="219">
        <v>10857</v>
      </c>
      <c r="DF211" s="219">
        <v>10857</v>
      </c>
      <c r="DG211" s="219">
        <v>10856</v>
      </c>
      <c r="DH211" s="219">
        <v>10856</v>
      </c>
      <c r="DI211" s="219">
        <v>10856</v>
      </c>
      <c r="DJ211" s="219">
        <v>10856</v>
      </c>
      <c r="DK211" s="219">
        <v>10856</v>
      </c>
      <c r="DL211" s="219">
        <v>10856</v>
      </c>
      <c r="DM211" s="219">
        <v>10857</v>
      </c>
      <c r="DN211" s="219">
        <v>10857</v>
      </c>
      <c r="DO211" s="219">
        <v>10857</v>
      </c>
      <c r="DP211" s="219">
        <v>10857</v>
      </c>
      <c r="DQ211" s="219">
        <v>10857</v>
      </c>
      <c r="DR211" s="219">
        <v>10857</v>
      </c>
      <c r="DS211" s="219">
        <v>10857</v>
      </c>
      <c r="DT211" s="219">
        <v>10826</v>
      </c>
      <c r="DU211" s="219">
        <v>10822</v>
      </c>
      <c r="DV211" s="219">
        <v>10822</v>
      </c>
      <c r="DW211" s="219">
        <v>10832</v>
      </c>
      <c r="DX211" s="219">
        <v>10831</v>
      </c>
      <c r="DY211" s="219">
        <v>10823</v>
      </c>
      <c r="DZ211" s="219">
        <v>10823</v>
      </c>
      <c r="EA211" s="219">
        <v>10815</v>
      </c>
      <c r="EB211" s="219">
        <v>10815</v>
      </c>
      <c r="EC211" s="219">
        <v>10815</v>
      </c>
      <c r="ED211" s="219">
        <v>10815</v>
      </c>
      <c r="EE211" s="219">
        <v>10815</v>
      </c>
      <c r="EF211" s="219">
        <v>10815</v>
      </c>
      <c r="EG211" s="219">
        <v>10815</v>
      </c>
      <c r="EH211" s="219">
        <v>10815</v>
      </c>
      <c r="EI211" s="219">
        <v>10815</v>
      </c>
      <c r="EJ211" s="219">
        <v>10815</v>
      </c>
      <c r="EK211" s="219">
        <v>10815</v>
      </c>
      <c r="EL211" s="219">
        <v>10815</v>
      </c>
      <c r="EM211" s="219">
        <v>10814</v>
      </c>
      <c r="EN211" s="231">
        <v>10814</v>
      </c>
      <c r="EO211" s="232">
        <v>10814</v>
      </c>
      <c r="EP211" s="227">
        <v>10814</v>
      </c>
      <c r="EQ211" s="154">
        <v>10814</v>
      </c>
      <c r="ER211" s="154">
        <v>10813</v>
      </c>
      <c r="ES211" s="154">
        <v>10813</v>
      </c>
      <c r="ET211" s="154">
        <v>10813</v>
      </c>
      <c r="EU211" s="154">
        <v>10813</v>
      </c>
      <c r="EV211" s="154">
        <v>10807</v>
      </c>
      <c r="EW211" s="166">
        <v>10807</v>
      </c>
      <c r="EX211" s="166">
        <v>10807</v>
      </c>
      <c r="EY211" s="166">
        <v>10807</v>
      </c>
      <c r="EZ211" s="166">
        <v>10807</v>
      </c>
      <c r="FA211" s="166">
        <v>10807</v>
      </c>
      <c r="FB211" s="154">
        <v>10807</v>
      </c>
      <c r="FC211" s="166">
        <v>10807</v>
      </c>
      <c r="FD211" s="166">
        <v>10807</v>
      </c>
      <c r="FE211" s="154">
        <v>10807</v>
      </c>
      <c r="FF211" s="166">
        <v>10807</v>
      </c>
      <c r="FG211" s="154">
        <v>10807</v>
      </c>
      <c r="FH211" s="166">
        <v>10806</v>
      </c>
      <c r="FI211" s="166">
        <v>10806</v>
      </c>
      <c r="FJ211" s="154">
        <v>10806</v>
      </c>
      <c r="FK211" s="154">
        <v>10805</v>
      </c>
      <c r="FL211" s="154">
        <v>10805</v>
      </c>
      <c r="FM211" s="154">
        <v>10805</v>
      </c>
      <c r="FN211" s="154">
        <v>10805</v>
      </c>
      <c r="FO211" s="154">
        <v>10805</v>
      </c>
      <c r="FP211" s="154">
        <v>10799</v>
      </c>
      <c r="FQ211" s="154">
        <v>10787</v>
      </c>
      <c r="FR211" s="166">
        <v>10787</v>
      </c>
      <c r="FS211" s="166">
        <v>10787</v>
      </c>
      <c r="FT211" s="166">
        <v>10787</v>
      </c>
      <c r="FU211" s="166">
        <v>10787</v>
      </c>
      <c r="FV211" s="166">
        <v>10783</v>
      </c>
      <c r="FW211" s="166">
        <v>10782</v>
      </c>
      <c r="FX211" s="166">
        <v>10782</v>
      </c>
      <c r="FY211" s="166">
        <v>10781</v>
      </c>
      <c r="FZ211" s="166">
        <v>10779</v>
      </c>
      <c r="GA211" s="166">
        <v>10777</v>
      </c>
      <c r="GB211" s="166">
        <v>10772</v>
      </c>
      <c r="GC211" s="166"/>
      <c r="GD211" s="166"/>
      <c r="GE211" s="166"/>
      <c r="GF211" s="166"/>
      <c r="GG211" s="166"/>
      <c r="GH211" s="166"/>
      <c r="GI211" s="166"/>
      <c r="GJ211" s="166"/>
      <c r="GK211" s="202"/>
      <c r="GL211" s="202"/>
      <c r="GM211" s="202"/>
      <c r="GN211" s="202"/>
      <c r="GO211" s="202"/>
      <c r="GP211" s="202"/>
      <c r="GQ211" s="202"/>
      <c r="GR211" s="202"/>
      <c r="GS211" s="202"/>
      <c r="GT211" s="202"/>
      <c r="GU211" s="202"/>
      <c r="GV211" s="202"/>
      <c r="GW211" s="202"/>
      <c r="GX211" s="202"/>
      <c r="GY211" s="202"/>
      <c r="GZ211" s="202"/>
      <c r="HA211" s="202"/>
      <c r="HB211" s="202"/>
      <c r="HC211" s="202"/>
      <c r="HD211" s="202"/>
      <c r="HE211" s="202"/>
      <c r="HF211" s="202"/>
      <c r="HG211" s="202"/>
      <c r="HH211" s="202"/>
      <c r="HI211" s="202"/>
      <c r="HJ211" s="202"/>
      <c r="HK211" s="202"/>
      <c r="HL211" s="202"/>
      <c r="HM211" s="154"/>
      <c r="HN211" s="154"/>
      <c r="HO211" s="154"/>
      <c r="HP211" s="154"/>
      <c r="HQ211" s="154"/>
      <c r="HR211" s="154"/>
      <c r="HS211" s="154"/>
      <c r="HT211" s="154"/>
      <c r="HU211" s="154"/>
      <c r="HV211" s="154"/>
      <c r="HW211" s="166"/>
    </row>
    <row r="212" spans="1:231">
      <c r="A212" s="145">
        <f t="shared" si="52"/>
        <v>44468</v>
      </c>
      <c r="B212" s="219">
        <f>'Age&amp;Sex by occurrence date'!$BCD22</f>
        <v>13513</v>
      </c>
      <c r="C212" s="219">
        <v>11069</v>
      </c>
      <c r="D212" s="219">
        <v>11069</v>
      </c>
      <c r="E212" s="219">
        <v>11069</v>
      </c>
      <c r="F212" s="219">
        <v>11069</v>
      </c>
      <c r="G212" s="219">
        <v>11069</v>
      </c>
      <c r="H212" s="219">
        <v>11069</v>
      </c>
      <c r="I212" s="219">
        <v>11069</v>
      </c>
      <c r="J212" s="219">
        <v>11069</v>
      </c>
      <c r="K212" s="219">
        <v>11069</v>
      </c>
      <c r="L212" s="219">
        <v>11069</v>
      </c>
      <c r="M212" s="219">
        <v>11069</v>
      </c>
      <c r="N212" s="219">
        <v>11069</v>
      </c>
      <c r="O212" s="219">
        <v>11069</v>
      </c>
      <c r="P212" s="219">
        <v>11069</v>
      </c>
      <c r="Q212" s="219">
        <v>11068</v>
      </c>
      <c r="R212" s="219">
        <v>11068</v>
      </c>
      <c r="S212" s="219">
        <v>11068</v>
      </c>
      <c r="T212" s="219">
        <v>11068</v>
      </c>
      <c r="U212" s="219">
        <v>11068</v>
      </c>
      <c r="V212" s="219">
        <v>11067</v>
      </c>
      <c r="W212" s="219">
        <v>11067</v>
      </c>
      <c r="X212" s="219">
        <v>11067</v>
      </c>
      <c r="Y212" s="219">
        <v>11066</v>
      </c>
      <c r="Z212" s="219">
        <v>11061</v>
      </c>
      <c r="AA212" s="219">
        <v>10985</v>
      </c>
      <c r="AB212" s="219">
        <v>10853</v>
      </c>
      <c r="AC212" s="219">
        <v>10853</v>
      </c>
      <c r="AD212" s="219">
        <v>10853</v>
      </c>
      <c r="AE212" s="219">
        <v>10851</v>
      </c>
      <c r="AF212" s="219">
        <v>10851</v>
      </c>
      <c r="AG212" s="219">
        <v>10851</v>
      </c>
      <c r="AH212" s="219">
        <v>10851</v>
      </c>
      <c r="AI212" s="219">
        <v>10851</v>
      </c>
      <c r="AJ212" s="219">
        <v>10851</v>
      </c>
      <c r="AK212" s="219">
        <v>10851</v>
      </c>
      <c r="AL212" s="219">
        <v>10851</v>
      </c>
      <c r="AM212" s="219">
        <v>10851</v>
      </c>
      <c r="AN212" s="219">
        <v>10851</v>
      </c>
      <c r="AO212" s="219">
        <v>10851</v>
      </c>
      <c r="AP212" s="219">
        <v>10851</v>
      </c>
      <c r="AQ212" s="219">
        <v>10851</v>
      </c>
      <c r="AR212" s="219">
        <v>10851</v>
      </c>
      <c r="AS212" s="219">
        <v>10851</v>
      </c>
      <c r="AT212" s="219">
        <v>10851</v>
      </c>
      <c r="AU212" s="219">
        <v>10851</v>
      </c>
      <c r="AV212" s="219">
        <v>10851</v>
      </c>
      <c r="AW212" s="219">
        <v>10851</v>
      </c>
      <c r="AX212" s="219">
        <v>10851</v>
      </c>
      <c r="AY212" s="219">
        <v>10851</v>
      </c>
      <c r="AZ212" s="219">
        <v>10851</v>
      </c>
      <c r="BA212" s="219">
        <v>10851</v>
      </c>
      <c r="BB212" s="219">
        <v>10851</v>
      </c>
      <c r="BC212" s="219">
        <v>10851</v>
      </c>
      <c r="BD212" s="219">
        <v>10851</v>
      </c>
      <c r="BE212" s="219">
        <v>10851</v>
      </c>
      <c r="BF212" s="219">
        <v>10851</v>
      </c>
      <c r="BG212" s="219">
        <v>10851</v>
      </c>
      <c r="BH212" s="219">
        <v>10851</v>
      </c>
      <c r="BI212" s="219">
        <v>10851</v>
      </c>
      <c r="BJ212" s="219">
        <v>10851</v>
      </c>
      <c r="BK212" s="219">
        <v>10851</v>
      </c>
      <c r="BL212" s="219">
        <v>10851</v>
      </c>
      <c r="BM212" s="219">
        <v>10851</v>
      </c>
      <c r="BN212" s="219">
        <v>10851</v>
      </c>
      <c r="BO212" s="219">
        <v>10851</v>
      </c>
      <c r="BP212" s="219">
        <v>10851</v>
      </c>
      <c r="BQ212" s="219">
        <v>10851</v>
      </c>
      <c r="BR212" s="219">
        <v>10851</v>
      </c>
      <c r="BS212" s="219">
        <v>10851</v>
      </c>
      <c r="BT212" s="219">
        <v>10851</v>
      </c>
      <c r="BU212" s="219">
        <v>10851</v>
      </c>
      <c r="BV212" s="219">
        <v>10851</v>
      </c>
      <c r="BW212" s="219">
        <v>10851</v>
      </c>
      <c r="BX212" s="219">
        <v>10851</v>
      </c>
      <c r="BY212" s="219">
        <v>10851</v>
      </c>
      <c r="BZ212" s="219">
        <v>10851</v>
      </c>
      <c r="CA212" s="219">
        <v>10851</v>
      </c>
      <c r="CB212" s="219">
        <v>10851</v>
      </c>
      <c r="CC212" s="219">
        <v>10851</v>
      </c>
      <c r="CD212" s="219">
        <v>10851</v>
      </c>
      <c r="CE212" s="219">
        <v>10851</v>
      </c>
      <c r="CF212" s="219">
        <v>10851</v>
      </c>
      <c r="CG212" s="219">
        <v>10851</v>
      </c>
      <c r="CH212" s="219">
        <v>10851</v>
      </c>
      <c r="CI212" s="219">
        <v>10851</v>
      </c>
      <c r="CJ212" s="219">
        <v>10851</v>
      </c>
      <c r="CK212" s="219">
        <v>10851</v>
      </c>
      <c r="CL212" s="219">
        <v>10851</v>
      </c>
      <c r="CM212" s="219">
        <v>10851</v>
      </c>
      <c r="CN212" s="219">
        <v>10851</v>
      </c>
      <c r="CO212" s="219">
        <v>10851</v>
      </c>
      <c r="CP212" s="219">
        <v>10851</v>
      </c>
      <c r="CQ212" s="219">
        <v>10851</v>
      </c>
      <c r="CR212" s="219">
        <v>10851</v>
      </c>
      <c r="CS212" s="219">
        <v>10851</v>
      </c>
      <c r="CT212" s="219">
        <v>10851</v>
      </c>
      <c r="CU212" s="219">
        <v>10851</v>
      </c>
      <c r="CV212" s="219">
        <v>10851</v>
      </c>
      <c r="CW212" s="219">
        <v>10851</v>
      </c>
      <c r="CX212" s="219">
        <v>10851</v>
      </c>
      <c r="CY212" s="219">
        <v>10851</v>
      </c>
      <c r="CZ212" s="219">
        <v>10851</v>
      </c>
      <c r="DA212" s="219">
        <v>10851</v>
      </c>
      <c r="DB212" s="219">
        <v>10851</v>
      </c>
      <c r="DC212" s="219">
        <v>10851</v>
      </c>
      <c r="DD212" s="219">
        <v>10851</v>
      </c>
      <c r="DE212" s="219">
        <v>10851</v>
      </c>
      <c r="DF212" s="219">
        <v>10851</v>
      </c>
      <c r="DG212" s="219">
        <v>10850</v>
      </c>
      <c r="DH212" s="219">
        <v>10850</v>
      </c>
      <c r="DI212" s="219">
        <v>10850</v>
      </c>
      <c r="DJ212" s="219">
        <v>10850</v>
      </c>
      <c r="DK212" s="219">
        <v>10850</v>
      </c>
      <c r="DL212" s="219">
        <v>10850</v>
      </c>
      <c r="DM212" s="219">
        <v>10851</v>
      </c>
      <c r="DN212" s="219">
        <v>10851</v>
      </c>
      <c r="DO212" s="219">
        <v>10851</v>
      </c>
      <c r="DP212" s="219">
        <v>10851</v>
      </c>
      <c r="DQ212" s="219">
        <v>10851</v>
      </c>
      <c r="DR212" s="219">
        <v>10851</v>
      </c>
      <c r="DS212" s="219">
        <v>10851</v>
      </c>
      <c r="DT212" s="219">
        <v>10820</v>
      </c>
      <c r="DU212" s="219">
        <v>10816</v>
      </c>
      <c r="DV212" s="219">
        <v>10816</v>
      </c>
      <c r="DW212" s="219">
        <v>10826</v>
      </c>
      <c r="DX212" s="219">
        <v>10825</v>
      </c>
      <c r="DY212" s="219">
        <v>10817</v>
      </c>
      <c r="DZ212" s="219">
        <v>10817</v>
      </c>
      <c r="EA212" s="219">
        <v>10810</v>
      </c>
      <c r="EB212" s="219">
        <v>10810</v>
      </c>
      <c r="EC212" s="219">
        <v>10810</v>
      </c>
      <c r="ED212" s="219">
        <v>10810</v>
      </c>
      <c r="EE212" s="219">
        <v>10810</v>
      </c>
      <c r="EF212" s="219">
        <v>10810</v>
      </c>
      <c r="EG212" s="219">
        <v>10810</v>
      </c>
      <c r="EH212" s="219">
        <v>10810</v>
      </c>
      <c r="EI212" s="219">
        <v>10810</v>
      </c>
      <c r="EJ212" s="219">
        <v>10810</v>
      </c>
      <c r="EK212" s="219">
        <v>10810</v>
      </c>
      <c r="EL212" s="219">
        <v>10810</v>
      </c>
      <c r="EM212" s="219">
        <v>10809</v>
      </c>
      <c r="EN212" s="231">
        <v>10809</v>
      </c>
      <c r="EO212" s="232">
        <v>10809</v>
      </c>
      <c r="EP212" s="228">
        <v>10809</v>
      </c>
      <c r="EQ212" s="166">
        <v>10809</v>
      </c>
      <c r="ER212" s="166">
        <v>10808</v>
      </c>
      <c r="ES212" s="166">
        <v>10808</v>
      </c>
      <c r="ET212" s="166">
        <v>10808</v>
      </c>
      <c r="EU212" s="166">
        <v>10808</v>
      </c>
      <c r="EV212" s="154">
        <v>10802</v>
      </c>
      <c r="EW212" s="166">
        <v>10802</v>
      </c>
      <c r="EX212" s="166">
        <v>10802</v>
      </c>
      <c r="EY212" s="166">
        <v>10802</v>
      </c>
      <c r="EZ212" s="166">
        <v>10802</v>
      </c>
      <c r="FA212" s="166">
        <v>10802</v>
      </c>
      <c r="FB212" s="154">
        <v>10802</v>
      </c>
      <c r="FC212" s="154">
        <v>10802</v>
      </c>
      <c r="FD212" s="154">
        <v>10802</v>
      </c>
      <c r="FE212" s="166">
        <v>10802</v>
      </c>
      <c r="FF212" s="166">
        <v>10802</v>
      </c>
      <c r="FG212" s="166">
        <v>10802</v>
      </c>
      <c r="FH212" s="166">
        <v>10801</v>
      </c>
      <c r="FI212" s="154">
        <v>10801</v>
      </c>
      <c r="FJ212" s="166">
        <v>10801</v>
      </c>
      <c r="FK212" s="166">
        <v>10800</v>
      </c>
      <c r="FL212" s="166">
        <v>10800</v>
      </c>
      <c r="FM212" s="166">
        <v>10800</v>
      </c>
      <c r="FN212" s="166">
        <v>10800</v>
      </c>
      <c r="FO212" s="166">
        <v>10800</v>
      </c>
      <c r="FP212" s="166">
        <v>10794</v>
      </c>
      <c r="FQ212" s="166">
        <v>10782</v>
      </c>
      <c r="FR212" s="154">
        <v>10782</v>
      </c>
      <c r="FS212" s="154">
        <v>10782</v>
      </c>
      <c r="FT212" s="154">
        <v>10782</v>
      </c>
      <c r="FU212" s="154">
        <v>10782</v>
      </c>
      <c r="FV212" s="154">
        <v>10779</v>
      </c>
      <c r="FW212" s="154">
        <v>10778</v>
      </c>
      <c r="FX212" s="154">
        <v>10778</v>
      </c>
      <c r="FY212" s="154">
        <v>10777</v>
      </c>
      <c r="FZ212" s="154">
        <v>10775</v>
      </c>
      <c r="GA212" s="154">
        <v>10773</v>
      </c>
      <c r="GB212" s="154">
        <v>10770</v>
      </c>
      <c r="GC212" s="154">
        <v>10768</v>
      </c>
      <c r="GD212" s="154"/>
      <c r="GE212" s="154"/>
      <c r="GF212" s="154"/>
      <c r="GG212" s="154"/>
      <c r="GH212" s="154"/>
      <c r="GI212" s="154"/>
      <c r="GJ212" s="154"/>
      <c r="GK212" s="202"/>
      <c r="GL212" s="202"/>
      <c r="GM212" s="202"/>
      <c r="GN212" s="202"/>
      <c r="GO212" s="202"/>
      <c r="GP212" s="202"/>
      <c r="GQ212" s="202"/>
      <c r="GR212" s="202"/>
      <c r="GS212" s="202"/>
      <c r="GT212" s="202"/>
      <c r="GU212" s="202"/>
      <c r="GV212" s="202"/>
      <c r="GW212" s="202"/>
      <c r="GX212" s="202"/>
      <c r="GY212" s="202"/>
      <c r="GZ212" s="202"/>
      <c r="HA212" s="202"/>
      <c r="HB212" s="202"/>
      <c r="HC212" s="202"/>
      <c r="HD212" s="202"/>
      <c r="HE212" s="202"/>
      <c r="HF212" s="202"/>
      <c r="HG212" s="202"/>
      <c r="HH212" s="202"/>
      <c r="HI212" s="202"/>
      <c r="HJ212" s="202"/>
      <c r="HK212" s="202"/>
      <c r="HL212" s="202"/>
      <c r="HM212" s="154"/>
      <c r="HN212" s="154"/>
      <c r="HO212" s="154"/>
      <c r="HP212" s="154"/>
      <c r="HQ212" s="154"/>
      <c r="HR212" s="154"/>
      <c r="HS212" s="154"/>
      <c r="HT212" s="154"/>
      <c r="HU212" s="154"/>
      <c r="HV212" s="154"/>
      <c r="HW212" s="166"/>
    </row>
    <row r="213" spans="1:231">
      <c r="A213" s="145">
        <f t="shared" si="52"/>
        <v>44467</v>
      </c>
      <c r="B213" s="219">
        <f>'Age&amp;Sex by occurrence date'!$BCK22</f>
        <v>13505</v>
      </c>
      <c r="C213" s="219">
        <v>11062</v>
      </c>
      <c r="D213" s="219">
        <v>11062</v>
      </c>
      <c r="E213" s="219">
        <v>11062</v>
      </c>
      <c r="F213" s="219">
        <v>11062</v>
      </c>
      <c r="G213" s="219">
        <v>11062</v>
      </c>
      <c r="H213" s="219">
        <v>11062</v>
      </c>
      <c r="I213" s="219">
        <v>11062</v>
      </c>
      <c r="J213" s="219">
        <v>11062</v>
      </c>
      <c r="K213" s="219">
        <v>11062</v>
      </c>
      <c r="L213" s="219">
        <v>11062</v>
      </c>
      <c r="M213" s="219">
        <v>11062</v>
      </c>
      <c r="N213" s="219">
        <v>11062</v>
      </c>
      <c r="O213" s="219">
        <v>11062</v>
      </c>
      <c r="P213" s="219">
        <v>11062</v>
      </c>
      <c r="Q213" s="219">
        <v>11061</v>
      </c>
      <c r="R213" s="219">
        <v>11061</v>
      </c>
      <c r="S213" s="219">
        <v>11061</v>
      </c>
      <c r="T213" s="219">
        <v>11061</v>
      </c>
      <c r="U213" s="219">
        <v>11061</v>
      </c>
      <c r="V213" s="219">
        <v>11060</v>
      </c>
      <c r="W213" s="219">
        <v>11060</v>
      </c>
      <c r="X213" s="219">
        <v>11060</v>
      </c>
      <c r="Y213" s="219">
        <v>11059</v>
      </c>
      <c r="Z213" s="219">
        <v>11054</v>
      </c>
      <c r="AA213" s="219">
        <v>10978</v>
      </c>
      <c r="AB213" s="219">
        <v>10846</v>
      </c>
      <c r="AC213" s="219">
        <v>10846</v>
      </c>
      <c r="AD213" s="219">
        <v>10846</v>
      </c>
      <c r="AE213" s="219">
        <v>10844</v>
      </c>
      <c r="AF213" s="219">
        <v>10844</v>
      </c>
      <c r="AG213" s="219">
        <v>10844</v>
      </c>
      <c r="AH213" s="219">
        <v>10844</v>
      </c>
      <c r="AI213" s="219">
        <v>10844</v>
      </c>
      <c r="AJ213" s="219">
        <v>10844</v>
      </c>
      <c r="AK213" s="219">
        <v>10844</v>
      </c>
      <c r="AL213" s="219">
        <v>10844</v>
      </c>
      <c r="AM213" s="219">
        <v>10844</v>
      </c>
      <c r="AN213" s="219">
        <v>10844</v>
      </c>
      <c r="AO213" s="219">
        <v>10844</v>
      </c>
      <c r="AP213" s="219">
        <v>10844</v>
      </c>
      <c r="AQ213" s="219">
        <v>10844</v>
      </c>
      <c r="AR213" s="219">
        <v>10844</v>
      </c>
      <c r="AS213" s="219">
        <v>10844</v>
      </c>
      <c r="AT213" s="219">
        <v>10844</v>
      </c>
      <c r="AU213" s="219">
        <v>10844</v>
      </c>
      <c r="AV213" s="219">
        <v>10844</v>
      </c>
      <c r="AW213" s="219">
        <v>10844</v>
      </c>
      <c r="AX213" s="219">
        <v>10844</v>
      </c>
      <c r="AY213" s="219">
        <v>10844</v>
      </c>
      <c r="AZ213" s="219">
        <v>10844</v>
      </c>
      <c r="BA213" s="219">
        <v>10844</v>
      </c>
      <c r="BB213" s="219">
        <v>10844</v>
      </c>
      <c r="BC213" s="219">
        <v>10844</v>
      </c>
      <c r="BD213" s="219">
        <v>10844</v>
      </c>
      <c r="BE213" s="219">
        <v>10844</v>
      </c>
      <c r="BF213" s="219">
        <v>10844</v>
      </c>
      <c r="BG213" s="219">
        <v>10844</v>
      </c>
      <c r="BH213" s="219">
        <v>10844</v>
      </c>
      <c r="BI213" s="219">
        <v>10844</v>
      </c>
      <c r="BJ213" s="219">
        <v>10844</v>
      </c>
      <c r="BK213" s="219">
        <v>10844</v>
      </c>
      <c r="BL213" s="219">
        <v>10844</v>
      </c>
      <c r="BM213" s="219">
        <v>10844</v>
      </c>
      <c r="BN213" s="219">
        <v>10844</v>
      </c>
      <c r="BO213" s="219">
        <v>10844</v>
      </c>
      <c r="BP213" s="219">
        <v>10844</v>
      </c>
      <c r="BQ213" s="219">
        <v>10844</v>
      </c>
      <c r="BR213" s="219">
        <v>10844</v>
      </c>
      <c r="BS213" s="219">
        <v>10844</v>
      </c>
      <c r="BT213" s="219">
        <v>10844</v>
      </c>
      <c r="BU213" s="219">
        <v>10844</v>
      </c>
      <c r="BV213" s="219">
        <v>10844</v>
      </c>
      <c r="BW213" s="219">
        <v>10844</v>
      </c>
      <c r="BX213" s="219">
        <v>10844</v>
      </c>
      <c r="BY213" s="219">
        <v>10844</v>
      </c>
      <c r="BZ213" s="219">
        <v>10844</v>
      </c>
      <c r="CA213" s="219">
        <v>10844</v>
      </c>
      <c r="CB213" s="219">
        <v>10844</v>
      </c>
      <c r="CC213" s="219">
        <v>10844</v>
      </c>
      <c r="CD213" s="219">
        <v>10844</v>
      </c>
      <c r="CE213" s="219">
        <v>10844</v>
      </c>
      <c r="CF213" s="219">
        <v>10844</v>
      </c>
      <c r="CG213" s="219">
        <v>10844</v>
      </c>
      <c r="CH213" s="219">
        <v>10844</v>
      </c>
      <c r="CI213" s="219">
        <v>10844</v>
      </c>
      <c r="CJ213" s="219">
        <v>10844</v>
      </c>
      <c r="CK213" s="219">
        <v>10844</v>
      </c>
      <c r="CL213" s="219">
        <v>10844</v>
      </c>
      <c r="CM213" s="219">
        <v>10844</v>
      </c>
      <c r="CN213" s="219">
        <v>10844</v>
      </c>
      <c r="CO213" s="219">
        <v>10844</v>
      </c>
      <c r="CP213" s="219">
        <v>10844</v>
      </c>
      <c r="CQ213" s="219">
        <v>10844</v>
      </c>
      <c r="CR213" s="219">
        <v>10844</v>
      </c>
      <c r="CS213" s="219">
        <v>10844</v>
      </c>
      <c r="CT213" s="219">
        <v>10844</v>
      </c>
      <c r="CU213" s="219">
        <v>10844</v>
      </c>
      <c r="CV213" s="219">
        <v>10844</v>
      </c>
      <c r="CW213" s="219">
        <v>10844</v>
      </c>
      <c r="CX213" s="219">
        <v>10844</v>
      </c>
      <c r="CY213" s="219">
        <v>10844</v>
      </c>
      <c r="CZ213" s="219">
        <v>10844</v>
      </c>
      <c r="DA213" s="219">
        <v>10844</v>
      </c>
      <c r="DB213" s="219">
        <v>10844</v>
      </c>
      <c r="DC213" s="219">
        <v>10844</v>
      </c>
      <c r="DD213" s="219">
        <v>10844</v>
      </c>
      <c r="DE213" s="219">
        <v>10844</v>
      </c>
      <c r="DF213" s="219">
        <v>10844</v>
      </c>
      <c r="DG213" s="219">
        <v>10843</v>
      </c>
      <c r="DH213" s="219">
        <v>10843</v>
      </c>
      <c r="DI213" s="219">
        <v>10843</v>
      </c>
      <c r="DJ213" s="219">
        <v>10843</v>
      </c>
      <c r="DK213" s="219">
        <v>10843</v>
      </c>
      <c r="DL213" s="219">
        <v>10843</v>
      </c>
      <c r="DM213" s="219">
        <v>10844</v>
      </c>
      <c r="DN213" s="219">
        <v>10844</v>
      </c>
      <c r="DO213" s="219">
        <v>10844</v>
      </c>
      <c r="DP213" s="219">
        <v>10844</v>
      </c>
      <c r="DQ213" s="219">
        <v>10844</v>
      </c>
      <c r="DR213" s="219">
        <v>10844</v>
      </c>
      <c r="DS213" s="219">
        <v>10844</v>
      </c>
      <c r="DT213" s="219">
        <v>10813</v>
      </c>
      <c r="DU213" s="219">
        <v>10809</v>
      </c>
      <c r="DV213" s="219">
        <v>10809</v>
      </c>
      <c r="DW213" s="219">
        <v>10819</v>
      </c>
      <c r="DX213" s="219">
        <v>10818</v>
      </c>
      <c r="DY213" s="219">
        <v>10810</v>
      </c>
      <c r="DZ213" s="219">
        <v>10810</v>
      </c>
      <c r="EA213" s="219">
        <v>10803</v>
      </c>
      <c r="EB213" s="219">
        <v>10803</v>
      </c>
      <c r="EC213" s="219">
        <v>10803</v>
      </c>
      <c r="ED213" s="219">
        <v>10803</v>
      </c>
      <c r="EE213" s="219">
        <v>10803</v>
      </c>
      <c r="EF213" s="219">
        <v>10803</v>
      </c>
      <c r="EG213" s="219">
        <v>10803</v>
      </c>
      <c r="EH213" s="219">
        <v>10803</v>
      </c>
      <c r="EI213" s="219">
        <v>10803</v>
      </c>
      <c r="EJ213" s="219">
        <v>10803</v>
      </c>
      <c r="EK213" s="219">
        <v>10803</v>
      </c>
      <c r="EL213" s="219">
        <v>10803</v>
      </c>
      <c r="EM213" s="219">
        <v>10802</v>
      </c>
      <c r="EN213" s="231">
        <v>10802</v>
      </c>
      <c r="EO213" s="232">
        <v>10802</v>
      </c>
      <c r="EP213" s="227">
        <v>10802</v>
      </c>
      <c r="EQ213" s="154">
        <v>10802</v>
      </c>
      <c r="ER213" s="154">
        <v>10801</v>
      </c>
      <c r="ES213" s="154">
        <v>10801</v>
      </c>
      <c r="ET213" s="154">
        <v>10801</v>
      </c>
      <c r="EU213" s="154">
        <v>10801</v>
      </c>
      <c r="EV213" s="166">
        <v>10795</v>
      </c>
      <c r="EW213" s="166">
        <v>10795</v>
      </c>
      <c r="EX213" s="166">
        <v>10795</v>
      </c>
      <c r="EY213" s="166">
        <v>10795</v>
      </c>
      <c r="EZ213" s="166">
        <v>10795</v>
      </c>
      <c r="FA213" s="166">
        <v>10795</v>
      </c>
      <c r="FB213" s="166">
        <v>10795</v>
      </c>
      <c r="FC213" s="166">
        <v>10795</v>
      </c>
      <c r="FD213" s="154">
        <v>10795</v>
      </c>
      <c r="FE213" s="166">
        <v>10795</v>
      </c>
      <c r="FF213" s="154">
        <v>10795</v>
      </c>
      <c r="FG213" s="154">
        <v>10795</v>
      </c>
      <c r="FH213" s="154">
        <v>10794</v>
      </c>
      <c r="FI213" s="154">
        <v>10794</v>
      </c>
      <c r="FJ213" s="154">
        <v>10794</v>
      </c>
      <c r="FK213" s="166">
        <v>10794</v>
      </c>
      <c r="FL213" s="166">
        <v>10794</v>
      </c>
      <c r="FM213" s="166">
        <v>10794</v>
      </c>
      <c r="FN213" s="166">
        <v>10794</v>
      </c>
      <c r="FO213" s="166">
        <v>10794</v>
      </c>
      <c r="FP213" s="166">
        <v>10788</v>
      </c>
      <c r="FQ213" s="166">
        <v>10776</v>
      </c>
      <c r="FR213" s="166">
        <v>10776</v>
      </c>
      <c r="FS213" s="166">
        <v>10776</v>
      </c>
      <c r="FT213" s="166">
        <v>10776</v>
      </c>
      <c r="FU213" s="166">
        <v>10776</v>
      </c>
      <c r="FV213" s="166">
        <v>10774</v>
      </c>
      <c r="FW213" s="166">
        <v>10774</v>
      </c>
      <c r="FX213" s="166">
        <v>10774</v>
      </c>
      <c r="FY213" s="166">
        <v>10773</v>
      </c>
      <c r="FZ213" s="166">
        <v>10771</v>
      </c>
      <c r="GA213" s="166">
        <v>10769</v>
      </c>
      <c r="GB213" s="166">
        <v>10767</v>
      </c>
      <c r="GC213" s="166">
        <v>10766</v>
      </c>
      <c r="GD213" s="166">
        <v>10762</v>
      </c>
      <c r="GE213" s="166"/>
      <c r="GF213" s="166"/>
      <c r="GG213" s="166"/>
      <c r="GH213" s="166"/>
      <c r="GI213" s="166"/>
      <c r="GJ213" s="166"/>
      <c r="GK213" s="202"/>
      <c r="GL213" s="202"/>
      <c r="GM213" s="202"/>
      <c r="GN213" s="202"/>
      <c r="GO213" s="202"/>
      <c r="GP213" s="202"/>
      <c r="GQ213" s="202"/>
      <c r="GR213" s="202"/>
      <c r="GS213" s="202"/>
      <c r="GT213" s="202"/>
      <c r="GU213" s="202"/>
      <c r="GV213" s="202"/>
      <c r="GW213" s="202"/>
      <c r="GX213" s="202"/>
      <c r="GY213" s="202"/>
      <c r="GZ213" s="202"/>
      <c r="HA213" s="202"/>
      <c r="HB213" s="202"/>
      <c r="HC213" s="202"/>
      <c r="HD213" s="202"/>
      <c r="HE213" s="202"/>
      <c r="HF213" s="202"/>
      <c r="HG213" s="202"/>
      <c r="HH213" s="202"/>
      <c r="HI213" s="202"/>
      <c r="HJ213" s="202"/>
      <c r="HK213" s="202"/>
      <c r="HL213" s="202"/>
      <c r="HM213" s="154"/>
      <c r="HN213" s="154"/>
      <c r="HO213" s="154"/>
      <c r="HP213" s="154"/>
      <c r="HQ213" s="154"/>
      <c r="HR213" s="154"/>
      <c r="HS213" s="154"/>
      <c r="HT213" s="154"/>
      <c r="HU213" s="154"/>
      <c r="HV213" s="154"/>
      <c r="HW213" s="166"/>
    </row>
    <row r="214" spans="1:231">
      <c r="A214" s="145">
        <f t="shared" si="52"/>
        <v>44466</v>
      </c>
      <c r="B214" s="219">
        <f>'Age&amp;Sex by occurrence date'!$BCR22</f>
        <v>13488</v>
      </c>
      <c r="C214" s="219">
        <v>11048</v>
      </c>
      <c r="D214" s="219">
        <v>11048</v>
      </c>
      <c r="E214" s="219">
        <v>11048</v>
      </c>
      <c r="F214" s="219">
        <v>11048</v>
      </c>
      <c r="G214" s="219">
        <v>11048</v>
      </c>
      <c r="H214" s="219">
        <v>11048</v>
      </c>
      <c r="I214" s="219">
        <v>11048</v>
      </c>
      <c r="J214" s="219">
        <v>11048</v>
      </c>
      <c r="K214" s="219">
        <v>11048</v>
      </c>
      <c r="L214" s="219">
        <v>11048</v>
      </c>
      <c r="M214" s="219">
        <v>11048</v>
      </c>
      <c r="N214" s="219">
        <v>11048</v>
      </c>
      <c r="O214" s="219">
        <v>11048</v>
      </c>
      <c r="P214" s="219">
        <v>11048</v>
      </c>
      <c r="Q214" s="219">
        <v>11047</v>
      </c>
      <c r="R214" s="219">
        <v>11047</v>
      </c>
      <c r="S214" s="219">
        <v>11047</v>
      </c>
      <c r="T214" s="219">
        <v>11047</v>
      </c>
      <c r="U214" s="219">
        <v>11047</v>
      </c>
      <c r="V214" s="219">
        <v>11046</v>
      </c>
      <c r="W214" s="219">
        <v>11046</v>
      </c>
      <c r="X214" s="219">
        <v>11046</v>
      </c>
      <c r="Y214" s="219">
        <v>11045</v>
      </c>
      <c r="Z214" s="219">
        <v>11040</v>
      </c>
      <c r="AA214" s="219">
        <v>10964</v>
      </c>
      <c r="AB214" s="219">
        <v>10833</v>
      </c>
      <c r="AC214" s="219">
        <v>10833</v>
      </c>
      <c r="AD214" s="219">
        <v>10833</v>
      </c>
      <c r="AE214" s="219">
        <v>10831</v>
      </c>
      <c r="AF214" s="219">
        <v>10831</v>
      </c>
      <c r="AG214" s="219">
        <v>10831</v>
      </c>
      <c r="AH214" s="219">
        <v>10831</v>
      </c>
      <c r="AI214" s="219">
        <v>10831</v>
      </c>
      <c r="AJ214" s="219">
        <v>10831</v>
      </c>
      <c r="AK214" s="219">
        <v>10831</v>
      </c>
      <c r="AL214" s="219">
        <v>10831</v>
      </c>
      <c r="AM214" s="219">
        <v>10831</v>
      </c>
      <c r="AN214" s="219">
        <v>10831</v>
      </c>
      <c r="AO214" s="219">
        <v>10831</v>
      </c>
      <c r="AP214" s="219">
        <v>10831</v>
      </c>
      <c r="AQ214" s="219">
        <v>10831</v>
      </c>
      <c r="AR214" s="219">
        <v>10831</v>
      </c>
      <c r="AS214" s="219">
        <v>10831</v>
      </c>
      <c r="AT214" s="219">
        <v>10831</v>
      </c>
      <c r="AU214" s="219">
        <v>10831</v>
      </c>
      <c r="AV214" s="219">
        <v>10831</v>
      </c>
      <c r="AW214" s="219">
        <v>10831</v>
      </c>
      <c r="AX214" s="219">
        <v>10831</v>
      </c>
      <c r="AY214" s="219">
        <v>10831</v>
      </c>
      <c r="AZ214" s="219">
        <v>10831</v>
      </c>
      <c r="BA214" s="219">
        <v>10831</v>
      </c>
      <c r="BB214" s="219">
        <v>10831</v>
      </c>
      <c r="BC214" s="219">
        <v>10831</v>
      </c>
      <c r="BD214" s="219">
        <v>10831</v>
      </c>
      <c r="BE214" s="219">
        <v>10831</v>
      </c>
      <c r="BF214" s="219">
        <v>10831</v>
      </c>
      <c r="BG214" s="219">
        <v>10831</v>
      </c>
      <c r="BH214" s="219">
        <v>10831</v>
      </c>
      <c r="BI214" s="219">
        <v>10831</v>
      </c>
      <c r="BJ214" s="219">
        <v>10831</v>
      </c>
      <c r="BK214" s="219">
        <v>10831</v>
      </c>
      <c r="BL214" s="219">
        <v>10831</v>
      </c>
      <c r="BM214" s="219">
        <v>10831</v>
      </c>
      <c r="BN214" s="219">
        <v>10831</v>
      </c>
      <c r="BO214" s="219">
        <v>10831</v>
      </c>
      <c r="BP214" s="219">
        <v>10831</v>
      </c>
      <c r="BQ214" s="219">
        <v>10831</v>
      </c>
      <c r="BR214" s="219">
        <v>10831</v>
      </c>
      <c r="BS214" s="219">
        <v>10831</v>
      </c>
      <c r="BT214" s="219">
        <v>10831</v>
      </c>
      <c r="BU214" s="219">
        <v>10831</v>
      </c>
      <c r="BV214" s="219">
        <v>10831</v>
      </c>
      <c r="BW214" s="219">
        <v>10831</v>
      </c>
      <c r="BX214" s="219">
        <v>10831</v>
      </c>
      <c r="BY214" s="219">
        <v>10831</v>
      </c>
      <c r="BZ214" s="219">
        <v>10831</v>
      </c>
      <c r="CA214" s="219">
        <v>10831</v>
      </c>
      <c r="CB214" s="219">
        <v>10831</v>
      </c>
      <c r="CC214" s="219">
        <v>10831</v>
      </c>
      <c r="CD214" s="219">
        <v>10831</v>
      </c>
      <c r="CE214" s="219">
        <v>10831</v>
      </c>
      <c r="CF214" s="219">
        <v>10831</v>
      </c>
      <c r="CG214" s="219">
        <v>10831</v>
      </c>
      <c r="CH214" s="219">
        <v>10831</v>
      </c>
      <c r="CI214" s="219">
        <v>10831</v>
      </c>
      <c r="CJ214" s="219">
        <v>10831</v>
      </c>
      <c r="CK214" s="219">
        <v>10831</v>
      </c>
      <c r="CL214" s="219">
        <v>10831</v>
      </c>
      <c r="CM214" s="219">
        <v>10831</v>
      </c>
      <c r="CN214" s="219">
        <v>10831</v>
      </c>
      <c r="CO214" s="219">
        <v>10831</v>
      </c>
      <c r="CP214" s="219">
        <v>10831</v>
      </c>
      <c r="CQ214" s="219">
        <v>10831</v>
      </c>
      <c r="CR214" s="219">
        <v>10831</v>
      </c>
      <c r="CS214" s="219">
        <v>10831</v>
      </c>
      <c r="CT214" s="219">
        <v>10831</v>
      </c>
      <c r="CU214" s="219">
        <v>10831</v>
      </c>
      <c r="CV214" s="219">
        <v>10831</v>
      </c>
      <c r="CW214" s="219">
        <v>10831</v>
      </c>
      <c r="CX214" s="219">
        <v>10831</v>
      </c>
      <c r="CY214" s="219">
        <v>10831</v>
      </c>
      <c r="CZ214" s="219">
        <v>10831</v>
      </c>
      <c r="DA214" s="219">
        <v>10831</v>
      </c>
      <c r="DB214" s="219">
        <v>10831</v>
      </c>
      <c r="DC214" s="219">
        <v>10831</v>
      </c>
      <c r="DD214" s="219">
        <v>10831</v>
      </c>
      <c r="DE214" s="219">
        <v>10831</v>
      </c>
      <c r="DF214" s="219">
        <v>10831</v>
      </c>
      <c r="DG214" s="219">
        <v>10830</v>
      </c>
      <c r="DH214" s="219">
        <v>10830</v>
      </c>
      <c r="DI214" s="219">
        <v>10830</v>
      </c>
      <c r="DJ214" s="219">
        <v>10830</v>
      </c>
      <c r="DK214" s="219">
        <v>10830</v>
      </c>
      <c r="DL214" s="219">
        <v>10830</v>
      </c>
      <c r="DM214" s="219">
        <v>10831</v>
      </c>
      <c r="DN214" s="219">
        <v>10831</v>
      </c>
      <c r="DO214" s="219">
        <v>10831</v>
      </c>
      <c r="DP214" s="219">
        <v>10831</v>
      </c>
      <c r="DQ214" s="219">
        <v>10831</v>
      </c>
      <c r="DR214" s="219">
        <v>10831</v>
      </c>
      <c r="DS214" s="219">
        <v>10831</v>
      </c>
      <c r="DT214" s="219">
        <v>10800</v>
      </c>
      <c r="DU214" s="219">
        <v>10796</v>
      </c>
      <c r="DV214" s="219">
        <v>10796</v>
      </c>
      <c r="DW214" s="219">
        <v>10806</v>
      </c>
      <c r="DX214" s="219">
        <v>10805</v>
      </c>
      <c r="DY214" s="219">
        <v>10797</v>
      </c>
      <c r="DZ214" s="219">
        <v>10797</v>
      </c>
      <c r="EA214" s="219">
        <v>10790</v>
      </c>
      <c r="EB214" s="219">
        <v>10790</v>
      </c>
      <c r="EC214" s="219">
        <v>10790</v>
      </c>
      <c r="ED214" s="219">
        <v>10790</v>
      </c>
      <c r="EE214" s="219">
        <v>10790</v>
      </c>
      <c r="EF214" s="219">
        <v>10790</v>
      </c>
      <c r="EG214" s="219">
        <v>10790</v>
      </c>
      <c r="EH214" s="219">
        <v>10790</v>
      </c>
      <c r="EI214" s="219">
        <v>10790</v>
      </c>
      <c r="EJ214" s="219">
        <v>10790</v>
      </c>
      <c r="EK214" s="219">
        <v>10790</v>
      </c>
      <c r="EL214" s="219">
        <v>10790</v>
      </c>
      <c r="EM214" s="219">
        <v>10789</v>
      </c>
      <c r="EN214" s="231">
        <v>10789</v>
      </c>
      <c r="EO214" s="232">
        <v>10789</v>
      </c>
      <c r="EP214" s="227">
        <v>10789</v>
      </c>
      <c r="EQ214" s="154">
        <v>10789</v>
      </c>
      <c r="ER214" s="154">
        <v>10788</v>
      </c>
      <c r="ES214" s="154">
        <v>10788</v>
      </c>
      <c r="ET214" s="154">
        <v>10788</v>
      </c>
      <c r="EU214" s="154">
        <v>10788</v>
      </c>
      <c r="EV214" s="154">
        <v>10782</v>
      </c>
      <c r="EW214" s="154">
        <v>10782</v>
      </c>
      <c r="EX214" s="154">
        <v>10782</v>
      </c>
      <c r="EY214" s="154">
        <v>10782</v>
      </c>
      <c r="EZ214" s="154">
        <v>10782</v>
      </c>
      <c r="FA214" s="154">
        <v>10782</v>
      </c>
      <c r="FB214" s="154">
        <v>10782</v>
      </c>
      <c r="FC214" s="166">
        <v>10782</v>
      </c>
      <c r="FD214" s="154">
        <v>10782</v>
      </c>
      <c r="FE214" s="154">
        <v>10782</v>
      </c>
      <c r="FF214" s="154">
        <v>10782</v>
      </c>
      <c r="FG214" s="166">
        <v>10782</v>
      </c>
      <c r="FH214" s="154">
        <v>10781</v>
      </c>
      <c r="FI214" s="166">
        <v>10781</v>
      </c>
      <c r="FJ214" s="166">
        <v>10781</v>
      </c>
      <c r="FK214" s="154">
        <v>10781</v>
      </c>
      <c r="FL214" s="154">
        <v>10781</v>
      </c>
      <c r="FM214" s="154">
        <v>10781</v>
      </c>
      <c r="FN214" s="154">
        <v>10781</v>
      </c>
      <c r="FO214" s="154">
        <v>10781</v>
      </c>
      <c r="FP214" s="154">
        <v>10775</v>
      </c>
      <c r="FQ214" s="154">
        <v>10763</v>
      </c>
      <c r="FR214" s="166">
        <v>10763</v>
      </c>
      <c r="FS214" s="166">
        <v>10763</v>
      </c>
      <c r="FT214" s="166">
        <v>10763</v>
      </c>
      <c r="FU214" s="166">
        <v>10763</v>
      </c>
      <c r="FV214" s="166">
        <v>10762</v>
      </c>
      <c r="FW214" s="166">
        <v>10762</v>
      </c>
      <c r="FX214" s="166">
        <v>10762</v>
      </c>
      <c r="FY214" s="166">
        <v>10761</v>
      </c>
      <c r="FZ214" s="166">
        <v>10759</v>
      </c>
      <c r="GA214" s="166">
        <v>10757</v>
      </c>
      <c r="GB214" s="166">
        <v>10756</v>
      </c>
      <c r="GC214" s="166">
        <v>10755</v>
      </c>
      <c r="GD214" s="166">
        <v>10754</v>
      </c>
      <c r="GE214" s="166">
        <v>10748</v>
      </c>
      <c r="GF214" s="166"/>
      <c r="GG214" s="166"/>
      <c r="GH214" s="166"/>
      <c r="GI214" s="166"/>
      <c r="GJ214" s="166"/>
      <c r="GK214" s="202"/>
      <c r="GL214" s="202"/>
      <c r="GM214" s="202"/>
      <c r="GN214" s="202"/>
      <c r="GO214" s="202"/>
      <c r="GP214" s="202"/>
      <c r="GQ214" s="202"/>
      <c r="GR214" s="202"/>
      <c r="GS214" s="202"/>
      <c r="GT214" s="202"/>
      <c r="GU214" s="202"/>
      <c r="GV214" s="202"/>
      <c r="GW214" s="202"/>
      <c r="GX214" s="202"/>
      <c r="GY214" s="202"/>
      <c r="GZ214" s="202"/>
      <c r="HA214" s="202"/>
      <c r="HB214" s="202"/>
      <c r="HC214" s="202"/>
      <c r="HD214" s="202"/>
      <c r="HE214" s="202"/>
      <c r="HF214" s="202"/>
      <c r="HG214" s="202"/>
      <c r="HH214" s="202"/>
      <c r="HI214" s="202"/>
      <c r="HJ214" s="202"/>
      <c r="HK214" s="202"/>
      <c r="HL214" s="202"/>
      <c r="HM214" s="154"/>
      <c r="HN214" s="154"/>
      <c r="HO214" s="154"/>
      <c r="HP214" s="154"/>
      <c r="HQ214" s="154"/>
      <c r="HR214" s="154"/>
      <c r="HS214" s="154"/>
      <c r="HT214" s="154"/>
      <c r="HU214" s="154"/>
      <c r="HV214" s="154"/>
      <c r="HW214" s="166"/>
    </row>
    <row r="215" spans="1:231">
      <c r="A215" s="145">
        <f t="shared" si="52"/>
        <v>44465</v>
      </c>
      <c r="B215" s="219">
        <f>'Age&amp;Sex by occurrence date'!$BCY22</f>
        <v>13480</v>
      </c>
      <c r="C215" s="219">
        <v>11042</v>
      </c>
      <c r="D215" s="219">
        <v>11042</v>
      </c>
      <c r="E215" s="219">
        <v>11042</v>
      </c>
      <c r="F215" s="219">
        <v>11042</v>
      </c>
      <c r="G215" s="219">
        <v>11042</v>
      </c>
      <c r="H215" s="219">
        <v>11042</v>
      </c>
      <c r="I215" s="219">
        <v>11042</v>
      </c>
      <c r="J215" s="219">
        <v>11042</v>
      </c>
      <c r="K215" s="219">
        <v>11042</v>
      </c>
      <c r="L215" s="219">
        <v>11042</v>
      </c>
      <c r="M215" s="219">
        <v>11042</v>
      </c>
      <c r="N215" s="219">
        <v>11042</v>
      </c>
      <c r="O215" s="219">
        <v>11042</v>
      </c>
      <c r="P215" s="219">
        <v>11042</v>
      </c>
      <c r="Q215" s="219">
        <v>11041</v>
      </c>
      <c r="R215" s="219">
        <v>11041</v>
      </c>
      <c r="S215" s="219">
        <v>11041</v>
      </c>
      <c r="T215" s="219">
        <v>11041</v>
      </c>
      <c r="U215" s="219">
        <v>11041</v>
      </c>
      <c r="V215" s="219">
        <v>11040</v>
      </c>
      <c r="W215" s="219">
        <v>11040</v>
      </c>
      <c r="X215" s="219">
        <v>11040</v>
      </c>
      <c r="Y215" s="219">
        <v>11039</v>
      </c>
      <c r="Z215" s="219">
        <v>11034</v>
      </c>
      <c r="AA215" s="219">
        <v>10958</v>
      </c>
      <c r="AB215" s="219">
        <v>10828</v>
      </c>
      <c r="AC215" s="219">
        <v>10828</v>
      </c>
      <c r="AD215" s="219">
        <v>10828</v>
      </c>
      <c r="AE215" s="219">
        <v>10826</v>
      </c>
      <c r="AF215" s="219">
        <v>10826</v>
      </c>
      <c r="AG215" s="219">
        <v>10826</v>
      </c>
      <c r="AH215" s="219">
        <v>10826</v>
      </c>
      <c r="AI215" s="219">
        <v>10826</v>
      </c>
      <c r="AJ215" s="219">
        <v>10826</v>
      </c>
      <c r="AK215" s="219">
        <v>10826</v>
      </c>
      <c r="AL215" s="219">
        <v>10826</v>
      </c>
      <c r="AM215" s="219">
        <v>10826</v>
      </c>
      <c r="AN215" s="219">
        <v>10826</v>
      </c>
      <c r="AO215" s="219">
        <v>10826</v>
      </c>
      <c r="AP215" s="219">
        <v>10826</v>
      </c>
      <c r="AQ215" s="219">
        <v>10826</v>
      </c>
      <c r="AR215" s="219">
        <v>10826</v>
      </c>
      <c r="AS215" s="219">
        <v>10826</v>
      </c>
      <c r="AT215" s="219">
        <v>10826</v>
      </c>
      <c r="AU215" s="219">
        <v>10826</v>
      </c>
      <c r="AV215" s="219">
        <v>10826</v>
      </c>
      <c r="AW215" s="219">
        <v>10826</v>
      </c>
      <c r="AX215" s="219">
        <v>10826</v>
      </c>
      <c r="AY215" s="219">
        <v>10826</v>
      </c>
      <c r="AZ215" s="219">
        <v>10826</v>
      </c>
      <c r="BA215" s="219">
        <v>10826</v>
      </c>
      <c r="BB215" s="219">
        <v>10826</v>
      </c>
      <c r="BC215" s="219">
        <v>10826</v>
      </c>
      <c r="BD215" s="219">
        <v>10826</v>
      </c>
      <c r="BE215" s="219">
        <v>10826</v>
      </c>
      <c r="BF215" s="219">
        <v>10826</v>
      </c>
      <c r="BG215" s="219">
        <v>10826</v>
      </c>
      <c r="BH215" s="219">
        <v>10826</v>
      </c>
      <c r="BI215" s="219">
        <v>10826</v>
      </c>
      <c r="BJ215" s="219">
        <v>10826</v>
      </c>
      <c r="BK215" s="219">
        <v>10826</v>
      </c>
      <c r="BL215" s="219">
        <v>10826</v>
      </c>
      <c r="BM215" s="219">
        <v>10826</v>
      </c>
      <c r="BN215" s="219">
        <v>10826</v>
      </c>
      <c r="BO215" s="219">
        <v>10826</v>
      </c>
      <c r="BP215" s="219">
        <v>10826</v>
      </c>
      <c r="BQ215" s="219">
        <v>10826</v>
      </c>
      <c r="BR215" s="219">
        <v>10826</v>
      </c>
      <c r="BS215" s="219">
        <v>10826</v>
      </c>
      <c r="BT215" s="219">
        <v>10826</v>
      </c>
      <c r="BU215" s="219">
        <v>10826</v>
      </c>
      <c r="BV215" s="219">
        <v>10826</v>
      </c>
      <c r="BW215" s="219">
        <v>10826</v>
      </c>
      <c r="BX215" s="219">
        <v>10826</v>
      </c>
      <c r="BY215" s="219">
        <v>10826</v>
      </c>
      <c r="BZ215" s="219">
        <v>10826</v>
      </c>
      <c r="CA215" s="219">
        <v>10826</v>
      </c>
      <c r="CB215" s="219">
        <v>10826</v>
      </c>
      <c r="CC215" s="219">
        <v>10826</v>
      </c>
      <c r="CD215" s="219">
        <v>10826</v>
      </c>
      <c r="CE215" s="219">
        <v>10826</v>
      </c>
      <c r="CF215" s="219">
        <v>10826</v>
      </c>
      <c r="CG215" s="219">
        <v>10826</v>
      </c>
      <c r="CH215" s="219">
        <v>10826</v>
      </c>
      <c r="CI215" s="219">
        <v>10826</v>
      </c>
      <c r="CJ215" s="219">
        <v>10826</v>
      </c>
      <c r="CK215" s="219">
        <v>10826</v>
      </c>
      <c r="CL215" s="219">
        <v>10826</v>
      </c>
      <c r="CM215" s="219">
        <v>10826</v>
      </c>
      <c r="CN215" s="219">
        <v>10826</v>
      </c>
      <c r="CO215" s="219">
        <v>10826</v>
      </c>
      <c r="CP215" s="219">
        <v>10826</v>
      </c>
      <c r="CQ215" s="219">
        <v>10826</v>
      </c>
      <c r="CR215" s="219">
        <v>10826</v>
      </c>
      <c r="CS215" s="219">
        <v>10826</v>
      </c>
      <c r="CT215" s="219">
        <v>10826</v>
      </c>
      <c r="CU215" s="219">
        <v>10826</v>
      </c>
      <c r="CV215" s="219">
        <v>10826</v>
      </c>
      <c r="CW215" s="219">
        <v>10826</v>
      </c>
      <c r="CX215" s="219">
        <v>10826</v>
      </c>
      <c r="CY215" s="219">
        <v>10826</v>
      </c>
      <c r="CZ215" s="219">
        <v>10826</v>
      </c>
      <c r="DA215" s="219">
        <v>10826</v>
      </c>
      <c r="DB215" s="219">
        <v>10826</v>
      </c>
      <c r="DC215" s="219">
        <v>10826</v>
      </c>
      <c r="DD215" s="219">
        <v>10826</v>
      </c>
      <c r="DE215" s="219">
        <v>10826</v>
      </c>
      <c r="DF215" s="219">
        <v>10826</v>
      </c>
      <c r="DG215" s="219">
        <v>10825</v>
      </c>
      <c r="DH215" s="219">
        <v>10825</v>
      </c>
      <c r="DI215" s="219">
        <v>10825</v>
      </c>
      <c r="DJ215" s="219">
        <v>10825</v>
      </c>
      <c r="DK215" s="219">
        <v>10825</v>
      </c>
      <c r="DL215" s="219">
        <v>10825</v>
      </c>
      <c r="DM215" s="219">
        <v>10826</v>
      </c>
      <c r="DN215" s="219">
        <v>10826</v>
      </c>
      <c r="DO215" s="219">
        <v>10826</v>
      </c>
      <c r="DP215" s="219">
        <v>10826</v>
      </c>
      <c r="DQ215" s="219">
        <v>10826</v>
      </c>
      <c r="DR215" s="219">
        <v>10826</v>
      </c>
      <c r="DS215" s="219">
        <v>10826</v>
      </c>
      <c r="DT215" s="219">
        <v>10795</v>
      </c>
      <c r="DU215" s="219">
        <v>10791</v>
      </c>
      <c r="DV215" s="219">
        <v>10791</v>
      </c>
      <c r="DW215" s="219">
        <v>10801</v>
      </c>
      <c r="DX215" s="219">
        <v>10800</v>
      </c>
      <c r="DY215" s="219">
        <v>10792</v>
      </c>
      <c r="DZ215" s="219">
        <v>10792</v>
      </c>
      <c r="EA215" s="219">
        <v>10785</v>
      </c>
      <c r="EB215" s="219">
        <v>10785</v>
      </c>
      <c r="EC215" s="219">
        <v>10785</v>
      </c>
      <c r="ED215" s="219">
        <v>10785</v>
      </c>
      <c r="EE215" s="219">
        <v>10785</v>
      </c>
      <c r="EF215" s="219">
        <v>10785</v>
      </c>
      <c r="EG215" s="219">
        <v>10785</v>
      </c>
      <c r="EH215" s="219">
        <v>10785</v>
      </c>
      <c r="EI215" s="219">
        <v>10785</v>
      </c>
      <c r="EJ215" s="219">
        <v>10785</v>
      </c>
      <c r="EK215" s="219">
        <v>10785</v>
      </c>
      <c r="EL215" s="219">
        <v>10785</v>
      </c>
      <c r="EM215" s="219">
        <v>10784</v>
      </c>
      <c r="EN215" s="231">
        <v>10784</v>
      </c>
      <c r="EO215" s="232">
        <v>10784</v>
      </c>
      <c r="EP215" s="228">
        <v>10784</v>
      </c>
      <c r="EQ215" s="166">
        <v>10784</v>
      </c>
      <c r="ER215" s="166">
        <v>10783</v>
      </c>
      <c r="ES215" s="166">
        <v>10783</v>
      </c>
      <c r="ET215" s="166">
        <v>10783</v>
      </c>
      <c r="EU215" s="166">
        <v>10783</v>
      </c>
      <c r="EV215" s="154">
        <v>10777</v>
      </c>
      <c r="EW215" s="154">
        <v>10777</v>
      </c>
      <c r="EX215" s="154">
        <v>10777</v>
      </c>
      <c r="EY215" s="154">
        <v>10777</v>
      </c>
      <c r="EZ215" s="154">
        <v>10777</v>
      </c>
      <c r="FA215" s="154">
        <v>10777</v>
      </c>
      <c r="FB215" s="166">
        <v>10777</v>
      </c>
      <c r="FC215" s="154">
        <v>10777</v>
      </c>
      <c r="FD215" s="166">
        <v>10777</v>
      </c>
      <c r="FE215" s="166">
        <v>10777</v>
      </c>
      <c r="FF215" s="154">
        <v>10777</v>
      </c>
      <c r="FG215" s="166">
        <v>10777</v>
      </c>
      <c r="FH215" s="166">
        <v>10776</v>
      </c>
      <c r="FI215" s="154">
        <v>10776</v>
      </c>
      <c r="FJ215" s="154">
        <v>10776</v>
      </c>
      <c r="FK215" s="154">
        <v>10776</v>
      </c>
      <c r="FL215" s="154">
        <v>10776</v>
      </c>
      <c r="FM215" s="154">
        <v>10776</v>
      </c>
      <c r="FN215" s="154">
        <v>10776</v>
      </c>
      <c r="FO215" s="154">
        <v>10776</v>
      </c>
      <c r="FP215" s="154">
        <v>10770</v>
      </c>
      <c r="FQ215" s="154">
        <v>10758</v>
      </c>
      <c r="FR215" s="166">
        <v>10758</v>
      </c>
      <c r="FS215" s="166">
        <v>10758</v>
      </c>
      <c r="FT215" s="166">
        <v>10758</v>
      </c>
      <c r="FU215" s="166">
        <v>10758</v>
      </c>
      <c r="FV215" s="166">
        <v>10757</v>
      </c>
      <c r="FW215" s="166">
        <v>10757</v>
      </c>
      <c r="FX215" s="166">
        <v>10757</v>
      </c>
      <c r="FY215" s="154">
        <v>10756</v>
      </c>
      <c r="FZ215" s="154">
        <v>10754</v>
      </c>
      <c r="GA215" s="154">
        <v>10752</v>
      </c>
      <c r="GB215" s="154">
        <v>10751</v>
      </c>
      <c r="GC215" s="154">
        <v>10750</v>
      </c>
      <c r="GD215" s="154">
        <v>10749</v>
      </c>
      <c r="GE215" s="154">
        <v>10747</v>
      </c>
      <c r="GF215" s="154">
        <v>10741</v>
      </c>
      <c r="GG215" s="154"/>
      <c r="GH215" s="154"/>
      <c r="GI215" s="154"/>
      <c r="GJ215" s="154"/>
      <c r="GK215" s="202"/>
      <c r="GL215" s="202"/>
      <c r="GM215" s="202"/>
      <c r="GN215" s="202"/>
      <c r="GO215" s="202"/>
      <c r="GP215" s="202"/>
      <c r="GQ215" s="202"/>
      <c r="GR215" s="202"/>
      <c r="GS215" s="202"/>
      <c r="GT215" s="202"/>
      <c r="GU215" s="202"/>
      <c r="GV215" s="202"/>
      <c r="GW215" s="202"/>
      <c r="GX215" s="202"/>
      <c r="GY215" s="202"/>
      <c r="GZ215" s="202"/>
      <c r="HA215" s="202"/>
      <c r="HB215" s="202"/>
      <c r="HC215" s="202"/>
      <c r="HD215" s="202"/>
      <c r="HE215" s="202"/>
      <c r="HF215" s="202"/>
      <c r="HG215" s="202"/>
      <c r="HH215" s="202"/>
      <c r="HI215" s="202"/>
      <c r="HJ215" s="202"/>
      <c r="HK215" s="202"/>
      <c r="HL215" s="202"/>
      <c r="HM215" s="154"/>
      <c r="HN215" s="154"/>
      <c r="HO215" s="154"/>
      <c r="HP215" s="154"/>
      <c r="HQ215" s="154"/>
      <c r="HR215" s="154"/>
      <c r="HS215" s="154"/>
      <c r="HT215" s="154"/>
      <c r="HU215" s="154"/>
      <c r="HV215" s="154"/>
      <c r="HW215" s="166"/>
    </row>
    <row r="216" spans="1:231">
      <c r="A216" s="145">
        <f t="shared" si="52"/>
        <v>44464</v>
      </c>
      <c r="B216" s="219">
        <f>'Age&amp;Sex by occurrence date'!$BDF22</f>
        <v>13469</v>
      </c>
      <c r="C216" s="219">
        <v>11033</v>
      </c>
      <c r="D216" s="219">
        <v>11033</v>
      </c>
      <c r="E216" s="219">
        <v>11033</v>
      </c>
      <c r="F216" s="219">
        <v>11033</v>
      </c>
      <c r="G216" s="219">
        <v>11033</v>
      </c>
      <c r="H216" s="219">
        <v>11033</v>
      </c>
      <c r="I216" s="219">
        <v>11033</v>
      </c>
      <c r="J216" s="219">
        <v>11033</v>
      </c>
      <c r="K216" s="219">
        <v>11033</v>
      </c>
      <c r="L216" s="219">
        <v>11033</v>
      </c>
      <c r="M216" s="219">
        <v>11033</v>
      </c>
      <c r="N216" s="219">
        <v>11033</v>
      </c>
      <c r="O216" s="219">
        <v>11033</v>
      </c>
      <c r="P216" s="219">
        <v>11033</v>
      </c>
      <c r="Q216" s="219">
        <v>11032</v>
      </c>
      <c r="R216" s="219">
        <v>11032</v>
      </c>
      <c r="S216" s="219">
        <v>11032</v>
      </c>
      <c r="T216" s="219">
        <v>11032</v>
      </c>
      <c r="U216" s="219">
        <v>11032</v>
      </c>
      <c r="V216" s="219">
        <v>11031</v>
      </c>
      <c r="W216" s="219">
        <v>11031</v>
      </c>
      <c r="X216" s="219">
        <v>11031</v>
      </c>
      <c r="Y216" s="219">
        <v>11030</v>
      </c>
      <c r="Z216" s="219">
        <v>11025</v>
      </c>
      <c r="AA216" s="219">
        <v>10949</v>
      </c>
      <c r="AB216" s="219">
        <v>10819</v>
      </c>
      <c r="AC216" s="219">
        <v>10819</v>
      </c>
      <c r="AD216" s="219">
        <v>10819</v>
      </c>
      <c r="AE216" s="219">
        <v>10817</v>
      </c>
      <c r="AF216" s="219">
        <v>10817</v>
      </c>
      <c r="AG216" s="219">
        <v>10817</v>
      </c>
      <c r="AH216" s="219">
        <v>10817</v>
      </c>
      <c r="AI216" s="219">
        <v>10817</v>
      </c>
      <c r="AJ216" s="219">
        <v>10817</v>
      </c>
      <c r="AK216" s="219">
        <v>10817</v>
      </c>
      <c r="AL216" s="219">
        <v>10817</v>
      </c>
      <c r="AM216" s="219">
        <v>10817</v>
      </c>
      <c r="AN216" s="219">
        <v>10817</v>
      </c>
      <c r="AO216" s="219">
        <v>10817</v>
      </c>
      <c r="AP216" s="219">
        <v>10817</v>
      </c>
      <c r="AQ216" s="219">
        <v>10817</v>
      </c>
      <c r="AR216" s="219">
        <v>10817</v>
      </c>
      <c r="AS216" s="219">
        <v>10817</v>
      </c>
      <c r="AT216" s="219">
        <v>10817</v>
      </c>
      <c r="AU216" s="219">
        <v>10817</v>
      </c>
      <c r="AV216" s="219">
        <v>10817</v>
      </c>
      <c r="AW216" s="219">
        <v>10817</v>
      </c>
      <c r="AX216" s="219">
        <v>10817</v>
      </c>
      <c r="AY216" s="219">
        <v>10817</v>
      </c>
      <c r="AZ216" s="219">
        <v>10817</v>
      </c>
      <c r="BA216" s="219">
        <v>10817</v>
      </c>
      <c r="BB216" s="219">
        <v>10817</v>
      </c>
      <c r="BC216" s="219">
        <v>10817</v>
      </c>
      <c r="BD216" s="219">
        <v>10817</v>
      </c>
      <c r="BE216" s="219">
        <v>10817</v>
      </c>
      <c r="BF216" s="219">
        <v>10817</v>
      </c>
      <c r="BG216" s="219">
        <v>10817</v>
      </c>
      <c r="BH216" s="219">
        <v>10817</v>
      </c>
      <c r="BI216" s="219">
        <v>10817</v>
      </c>
      <c r="BJ216" s="219">
        <v>10817</v>
      </c>
      <c r="BK216" s="219">
        <v>10817</v>
      </c>
      <c r="BL216" s="219">
        <v>10817</v>
      </c>
      <c r="BM216" s="219">
        <v>10817</v>
      </c>
      <c r="BN216" s="219">
        <v>10817</v>
      </c>
      <c r="BO216" s="219">
        <v>10817</v>
      </c>
      <c r="BP216" s="219">
        <v>10817</v>
      </c>
      <c r="BQ216" s="219">
        <v>10817</v>
      </c>
      <c r="BR216" s="219">
        <v>10817</v>
      </c>
      <c r="BS216" s="219">
        <v>10817</v>
      </c>
      <c r="BT216" s="219">
        <v>10817</v>
      </c>
      <c r="BU216" s="219">
        <v>10817</v>
      </c>
      <c r="BV216" s="219">
        <v>10817</v>
      </c>
      <c r="BW216" s="219">
        <v>10817</v>
      </c>
      <c r="BX216" s="219">
        <v>10817</v>
      </c>
      <c r="BY216" s="219">
        <v>10817</v>
      </c>
      <c r="BZ216" s="219">
        <v>10817</v>
      </c>
      <c r="CA216" s="219">
        <v>10817</v>
      </c>
      <c r="CB216" s="219">
        <v>10817</v>
      </c>
      <c r="CC216" s="219">
        <v>10817</v>
      </c>
      <c r="CD216" s="219">
        <v>10817</v>
      </c>
      <c r="CE216" s="219">
        <v>10817</v>
      </c>
      <c r="CF216" s="219">
        <v>10817</v>
      </c>
      <c r="CG216" s="219">
        <v>10817</v>
      </c>
      <c r="CH216" s="219">
        <v>10817</v>
      </c>
      <c r="CI216" s="219">
        <v>10817</v>
      </c>
      <c r="CJ216" s="219">
        <v>10817</v>
      </c>
      <c r="CK216" s="219">
        <v>10817</v>
      </c>
      <c r="CL216" s="219">
        <v>10817</v>
      </c>
      <c r="CM216" s="219">
        <v>10817</v>
      </c>
      <c r="CN216" s="219">
        <v>10817</v>
      </c>
      <c r="CO216" s="219">
        <v>10817</v>
      </c>
      <c r="CP216" s="219">
        <v>10817</v>
      </c>
      <c r="CQ216" s="219">
        <v>10817</v>
      </c>
      <c r="CR216" s="219">
        <v>10817</v>
      </c>
      <c r="CS216" s="219">
        <v>10817</v>
      </c>
      <c r="CT216" s="219">
        <v>10817</v>
      </c>
      <c r="CU216" s="219">
        <v>10817</v>
      </c>
      <c r="CV216" s="219">
        <v>10817</v>
      </c>
      <c r="CW216" s="219">
        <v>10817</v>
      </c>
      <c r="CX216" s="219">
        <v>10817</v>
      </c>
      <c r="CY216" s="219">
        <v>10817</v>
      </c>
      <c r="CZ216" s="219">
        <v>10817</v>
      </c>
      <c r="DA216" s="219">
        <v>10817</v>
      </c>
      <c r="DB216" s="219">
        <v>10817</v>
      </c>
      <c r="DC216" s="219">
        <v>10817</v>
      </c>
      <c r="DD216" s="219">
        <v>10817</v>
      </c>
      <c r="DE216" s="219">
        <v>10817</v>
      </c>
      <c r="DF216" s="219">
        <v>10817</v>
      </c>
      <c r="DG216" s="219">
        <v>10816</v>
      </c>
      <c r="DH216" s="219">
        <v>10816</v>
      </c>
      <c r="DI216" s="219">
        <v>10816</v>
      </c>
      <c r="DJ216" s="219">
        <v>10816</v>
      </c>
      <c r="DK216" s="219">
        <v>10816</v>
      </c>
      <c r="DL216" s="219">
        <v>10816</v>
      </c>
      <c r="DM216" s="219">
        <v>10816</v>
      </c>
      <c r="DN216" s="219">
        <v>10816</v>
      </c>
      <c r="DO216" s="219">
        <v>10816</v>
      </c>
      <c r="DP216" s="219">
        <v>10816</v>
      </c>
      <c r="DQ216" s="219">
        <v>10816</v>
      </c>
      <c r="DR216" s="219">
        <v>10816</v>
      </c>
      <c r="DS216" s="219">
        <v>10816</v>
      </c>
      <c r="DT216" s="219">
        <v>10785</v>
      </c>
      <c r="DU216" s="219">
        <v>10781</v>
      </c>
      <c r="DV216" s="219">
        <v>10781</v>
      </c>
      <c r="DW216" s="219">
        <v>10791</v>
      </c>
      <c r="DX216" s="219">
        <v>10790</v>
      </c>
      <c r="DY216" s="219">
        <v>10783</v>
      </c>
      <c r="DZ216" s="219">
        <v>10783</v>
      </c>
      <c r="EA216" s="219">
        <v>10776</v>
      </c>
      <c r="EB216" s="219">
        <v>10776</v>
      </c>
      <c r="EC216" s="219">
        <v>10776</v>
      </c>
      <c r="ED216" s="219">
        <v>10776</v>
      </c>
      <c r="EE216" s="219">
        <v>10776</v>
      </c>
      <c r="EF216" s="219">
        <v>10776</v>
      </c>
      <c r="EG216" s="219">
        <v>10776</v>
      </c>
      <c r="EH216" s="219">
        <v>10776</v>
      </c>
      <c r="EI216" s="219">
        <v>10776</v>
      </c>
      <c r="EJ216" s="219">
        <v>10776</v>
      </c>
      <c r="EK216" s="219">
        <v>10776</v>
      </c>
      <c r="EL216" s="219">
        <v>10776</v>
      </c>
      <c r="EM216" s="219">
        <v>10775</v>
      </c>
      <c r="EN216" s="231">
        <v>10775</v>
      </c>
      <c r="EO216" s="232">
        <v>10775</v>
      </c>
      <c r="EP216" s="227">
        <v>10775</v>
      </c>
      <c r="EQ216" s="154">
        <v>10775</v>
      </c>
      <c r="ER216" s="154">
        <v>10774</v>
      </c>
      <c r="ES216" s="154">
        <v>10774</v>
      </c>
      <c r="ET216" s="154">
        <v>10774</v>
      </c>
      <c r="EU216" s="154">
        <v>10774</v>
      </c>
      <c r="EV216" s="154">
        <v>10769</v>
      </c>
      <c r="EW216" s="166">
        <v>10769</v>
      </c>
      <c r="EX216" s="166">
        <v>10769</v>
      </c>
      <c r="EY216" s="166">
        <v>10769</v>
      </c>
      <c r="EZ216" s="166">
        <v>10769</v>
      </c>
      <c r="FA216" s="166">
        <v>10769</v>
      </c>
      <c r="FB216" s="166">
        <v>10769</v>
      </c>
      <c r="FC216" s="154">
        <v>10769</v>
      </c>
      <c r="FD216" s="154">
        <v>10769</v>
      </c>
      <c r="FE216" s="166">
        <v>10769</v>
      </c>
      <c r="FF216" s="166">
        <v>10769</v>
      </c>
      <c r="FG216" s="154">
        <v>10769</v>
      </c>
      <c r="FH216" s="154">
        <v>10768</v>
      </c>
      <c r="FI216" s="166">
        <v>10768</v>
      </c>
      <c r="FJ216" s="166">
        <v>10768</v>
      </c>
      <c r="FK216" s="166">
        <v>10768</v>
      </c>
      <c r="FL216" s="166">
        <v>10768</v>
      </c>
      <c r="FM216" s="166">
        <v>10768</v>
      </c>
      <c r="FN216" s="166">
        <v>10768</v>
      </c>
      <c r="FO216" s="166">
        <v>10768</v>
      </c>
      <c r="FP216" s="166">
        <v>10765</v>
      </c>
      <c r="FQ216" s="166">
        <v>10753</v>
      </c>
      <c r="FR216" s="166">
        <v>10753</v>
      </c>
      <c r="FS216" s="166">
        <v>10753</v>
      </c>
      <c r="FT216" s="166">
        <v>10753</v>
      </c>
      <c r="FU216" s="166">
        <v>10753</v>
      </c>
      <c r="FV216" s="166">
        <v>10752</v>
      </c>
      <c r="FW216" s="166">
        <v>10752</v>
      </c>
      <c r="FX216" s="166">
        <v>10752</v>
      </c>
      <c r="FY216" s="154">
        <v>10751</v>
      </c>
      <c r="FZ216" s="154">
        <v>10749</v>
      </c>
      <c r="GA216" s="154">
        <v>10747</v>
      </c>
      <c r="GB216" s="154">
        <v>10747</v>
      </c>
      <c r="GC216" s="154">
        <v>10746</v>
      </c>
      <c r="GD216" s="154">
        <v>10745</v>
      </c>
      <c r="GE216" s="154">
        <v>10743</v>
      </c>
      <c r="GF216" s="154">
        <v>10739</v>
      </c>
      <c r="GG216" s="154">
        <v>10736</v>
      </c>
      <c r="GH216" s="154"/>
      <c r="GI216" s="154"/>
      <c r="GJ216" s="154"/>
      <c r="GK216" s="202"/>
      <c r="GL216" s="202"/>
      <c r="GM216" s="202"/>
      <c r="GN216" s="202"/>
      <c r="GO216" s="202"/>
      <c r="GP216" s="202"/>
      <c r="GQ216" s="202"/>
      <c r="GR216" s="202"/>
      <c r="GS216" s="202"/>
      <c r="GT216" s="202"/>
      <c r="GU216" s="202"/>
      <c r="GV216" s="202"/>
      <c r="GW216" s="202"/>
      <c r="GX216" s="202"/>
      <c r="GY216" s="202"/>
      <c r="GZ216" s="202"/>
      <c r="HA216" s="202"/>
      <c r="HB216" s="202"/>
      <c r="HC216" s="202"/>
      <c r="HD216" s="202"/>
      <c r="HE216" s="202"/>
      <c r="HF216" s="202"/>
      <c r="HG216" s="202"/>
      <c r="HH216" s="202"/>
      <c r="HI216" s="202"/>
      <c r="HJ216" s="202"/>
      <c r="HK216" s="202"/>
      <c r="HL216" s="202"/>
      <c r="HM216" s="154"/>
      <c r="HN216" s="154"/>
      <c r="HO216" s="154"/>
      <c r="HP216" s="154"/>
      <c r="HQ216" s="154"/>
      <c r="HR216" s="154"/>
      <c r="HS216" s="154"/>
      <c r="HT216" s="154"/>
      <c r="HU216" s="154"/>
      <c r="HV216" s="154"/>
      <c r="HW216" s="166"/>
    </row>
    <row r="217" spans="1:231">
      <c r="A217" s="145">
        <f t="shared" si="52"/>
        <v>44463</v>
      </c>
      <c r="B217" s="219">
        <f>'Age&amp;Sex by occurrence date'!$BDM22</f>
        <v>13455</v>
      </c>
      <c r="C217" s="219">
        <v>11024</v>
      </c>
      <c r="D217" s="219">
        <v>11024</v>
      </c>
      <c r="E217" s="219">
        <v>11024</v>
      </c>
      <c r="F217" s="219">
        <v>11024</v>
      </c>
      <c r="G217" s="219">
        <v>11024</v>
      </c>
      <c r="H217" s="219">
        <v>11024</v>
      </c>
      <c r="I217" s="219">
        <v>11024</v>
      </c>
      <c r="J217" s="219">
        <v>11024</v>
      </c>
      <c r="K217" s="219">
        <v>11024</v>
      </c>
      <c r="L217" s="219">
        <v>11024</v>
      </c>
      <c r="M217" s="219">
        <v>11024</v>
      </c>
      <c r="N217" s="219">
        <v>11024</v>
      </c>
      <c r="O217" s="219">
        <v>11024</v>
      </c>
      <c r="P217" s="219">
        <v>11024</v>
      </c>
      <c r="Q217" s="219">
        <v>11023</v>
      </c>
      <c r="R217" s="219">
        <v>11023</v>
      </c>
      <c r="S217" s="219">
        <v>11023</v>
      </c>
      <c r="T217" s="219">
        <v>11023</v>
      </c>
      <c r="U217" s="219">
        <v>11023</v>
      </c>
      <c r="V217" s="219">
        <v>11022</v>
      </c>
      <c r="W217" s="219">
        <v>11022</v>
      </c>
      <c r="X217" s="219">
        <v>11022</v>
      </c>
      <c r="Y217" s="219">
        <v>11021</v>
      </c>
      <c r="Z217" s="219">
        <v>11016</v>
      </c>
      <c r="AA217" s="219">
        <v>10940</v>
      </c>
      <c r="AB217" s="219">
        <v>10810</v>
      </c>
      <c r="AC217" s="219">
        <v>10810</v>
      </c>
      <c r="AD217" s="219">
        <v>10810</v>
      </c>
      <c r="AE217" s="219">
        <v>10808</v>
      </c>
      <c r="AF217" s="219">
        <v>10808</v>
      </c>
      <c r="AG217" s="219">
        <v>10808</v>
      </c>
      <c r="AH217" s="219">
        <v>10808</v>
      </c>
      <c r="AI217" s="219">
        <v>10808</v>
      </c>
      <c r="AJ217" s="219">
        <v>10808</v>
      </c>
      <c r="AK217" s="219">
        <v>10808</v>
      </c>
      <c r="AL217" s="219">
        <v>10808</v>
      </c>
      <c r="AM217" s="219">
        <v>10808</v>
      </c>
      <c r="AN217" s="219">
        <v>10808</v>
      </c>
      <c r="AO217" s="219">
        <v>10808</v>
      </c>
      <c r="AP217" s="219">
        <v>10808</v>
      </c>
      <c r="AQ217" s="219">
        <v>10808</v>
      </c>
      <c r="AR217" s="219">
        <v>10808</v>
      </c>
      <c r="AS217" s="219">
        <v>10808</v>
      </c>
      <c r="AT217" s="219">
        <v>10808</v>
      </c>
      <c r="AU217" s="219">
        <v>10808</v>
      </c>
      <c r="AV217" s="219">
        <v>10808</v>
      </c>
      <c r="AW217" s="219">
        <v>10808</v>
      </c>
      <c r="AX217" s="219">
        <v>10808</v>
      </c>
      <c r="AY217" s="219">
        <v>10808</v>
      </c>
      <c r="AZ217" s="219">
        <v>10808</v>
      </c>
      <c r="BA217" s="219">
        <v>10808</v>
      </c>
      <c r="BB217" s="219">
        <v>10808</v>
      </c>
      <c r="BC217" s="219">
        <v>10808</v>
      </c>
      <c r="BD217" s="219">
        <v>10808</v>
      </c>
      <c r="BE217" s="219">
        <v>10808</v>
      </c>
      <c r="BF217" s="219">
        <v>10808</v>
      </c>
      <c r="BG217" s="219">
        <v>10808</v>
      </c>
      <c r="BH217" s="219">
        <v>10808</v>
      </c>
      <c r="BI217" s="219">
        <v>10808</v>
      </c>
      <c r="BJ217" s="219">
        <v>10808</v>
      </c>
      <c r="BK217" s="219">
        <v>10808</v>
      </c>
      <c r="BL217" s="219">
        <v>10808</v>
      </c>
      <c r="BM217" s="219">
        <v>10808</v>
      </c>
      <c r="BN217" s="219">
        <v>10808</v>
      </c>
      <c r="BO217" s="219">
        <v>10808</v>
      </c>
      <c r="BP217" s="219">
        <v>10808</v>
      </c>
      <c r="BQ217" s="219">
        <v>10808</v>
      </c>
      <c r="BR217" s="219">
        <v>10808</v>
      </c>
      <c r="BS217" s="219">
        <v>10808</v>
      </c>
      <c r="BT217" s="219">
        <v>10808</v>
      </c>
      <c r="BU217" s="219">
        <v>10808</v>
      </c>
      <c r="BV217" s="219">
        <v>10808</v>
      </c>
      <c r="BW217" s="219">
        <v>10808</v>
      </c>
      <c r="BX217" s="219">
        <v>10808</v>
      </c>
      <c r="BY217" s="219">
        <v>10808</v>
      </c>
      <c r="BZ217" s="219">
        <v>10808</v>
      </c>
      <c r="CA217" s="219">
        <v>10808</v>
      </c>
      <c r="CB217" s="219">
        <v>10808</v>
      </c>
      <c r="CC217" s="219">
        <v>10808</v>
      </c>
      <c r="CD217" s="219">
        <v>10808</v>
      </c>
      <c r="CE217" s="219">
        <v>10808</v>
      </c>
      <c r="CF217" s="219">
        <v>10808</v>
      </c>
      <c r="CG217" s="219">
        <v>10808</v>
      </c>
      <c r="CH217" s="219">
        <v>10808</v>
      </c>
      <c r="CI217" s="219">
        <v>10808</v>
      </c>
      <c r="CJ217" s="219">
        <v>10808</v>
      </c>
      <c r="CK217" s="219">
        <v>10808</v>
      </c>
      <c r="CL217" s="219">
        <v>10808</v>
      </c>
      <c r="CM217" s="219">
        <v>10808</v>
      </c>
      <c r="CN217" s="219">
        <v>10808</v>
      </c>
      <c r="CO217" s="219">
        <v>10808</v>
      </c>
      <c r="CP217" s="219">
        <v>10808</v>
      </c>
      <c r="CQ217" s="219">
        <v>10808</v>
      </c>
      <c r="CR217" s="219">
        <v>10808</v>
      </c>
      <c r="CS217" s="219">
        <v>10808</v>
      </c>
      <c r="CT217" s="219">
        <v>10808</v>
      </c>
      <c r="CU217" s="219">
        <v>10808</v>
      </c>
      <c r="CV217" s="219">
        <v>10808</v>
      </c>
      <c r="CW217" s="219">
        <v>10808</v>
      </c>
      <c r="CX217" s="219">
        <v>10808</v>
      </c>
      <c r="CY217" s="219">
        <v>10808</v>
      </c>
      <c r="CZ217" s="219">
        <v>10808</v>
      </c>
      <c r="DA217" s="219">
        <v>10808</v>
      </c>
      <c r="DB217" s="219">
        <v>10808</v>
      </c>
      <c r="DC217" s="219">
        <v>10808</v>
      </c>
      <c r="DD217" s="219">
        <v>10808</v>
      </c>
      <c r="DE217" s="219">
        <v>10808</v>
      </c>
      <c r="DF217" s="219">
        <v>10808</v>
      </c>
      <c r="DG217" s="219">
        <v>10807</v>
      </c>
      <c r="DH217" s="219">
        <v>10807</v>
      </c>
      <c r="DI217" s="219">
        <v>10807</v>
      </c>
      <c r="DJ217" s="219">
        <v>10807</v>
      </c>
      <c r="DK217" s="219">
        <v>10807</v>
      </c>
      <c r="DL217" s="219">
        <v>10807</v>
      </c>
      <c r="DM217" s="219">
        <v>10807</v>
      </c>
      <c r="DN217" s="219">
        <v>10807</v>
      </c>
      <c r="DO217" s="219">
        <v>10807</v>
      </c>
      <c r="DP217" s="219">
        <v>10807</v>
      </c>
      <c r="DQ217" s="219">
        <v>10807</v>
      </c>
      <c r="DR217" s="219">
        <v>10807</v>
      </c>
      <c r="DS217" s="219">
        <v>10807</v>
      </c>
      <c r="DT217" s="219">
        <v>10776</v>
      </c>
      <c r="DU217" s="219">
        <v>10772</v>
      </c>
      <c r="DV217" s="219">
        <v>10772</v>
      </c>
      <c r="DW217" s="219">
        <v>10782</v>
      </c>
      <c r="DX217" s="219">
        <v>10781</v>
      </c>
      <c r="DY217" s="219">
        <v>10774</v>
      </c>
      <c r="DZ217" s="219">
        <v>10774</v>
      </c>
      <c r="EA217" s="219">
        <v>10767</v>
      </c>
      <c r="EB217" s="219">
        <v>10767</v>
      </c>
      <c r="EC217" s="219">
        <v>10767</v>
      </c>
      <c r="ED217" s="219">
        <v>10767</v>
      </c>
      <c r="EE217" s="219">
        <v>10767</v>
      </c>
      <c r="EF217" s="219">
        <v>10767</v>
      </c>
      <c r="EG217" s="219">
        <v>10767</v>
      </c>
      <c r="EH217" s="219">
        <v>10767</v>
      </c>
      <c r="EI217" s="219">
        <v>10767</v>
      </c>
      <c r="EJ217" s="219">
        <v>10767</v>
      </c>
      <c r="EK217" s="219">
        <v>10767</v>
      </c>
      <c r="EL217" s="219">
        <v>10767</v>
      </c>
      <c r="EM217" s="219">
        <v>10766</v>
      </c>
      <c r="EN217" s="231">
        <v>10766</v>
      </c>
      <c r="EO217" s="232">
        <v>10766</v>
      </c>
      <c r="EP217" s="227">
        <v>10766</v>
      </c>
      <c r="EQ217" s="154">
        <v>10766</v>
      </c>
      <c r="ER217" s="154">
        <v>10765</v>
      </c>
      <c r="ES217" s="154">
        <v>10765</v>
      </c>
      <c r="ET217" s="154">
        <v>10765</v>
      </c>
      <c r="EU217" s="154">
        <v>10765</v>
      </c>
      <c r="EV217" s="166">
        <v>10762</v>
      </c>
      <c r="EW217" s="154">
        <v>10762</v>
      </c>
      <c r="EX217" s="154">
        <v>10762</v>
      </c>
      <c r="EY217" s="154">
        <v>10762</v>
      </c>
      <c r="EZ217" s="154">
        <v>10762</v>
      </c>
      <c r="FA217" s="154">
        <v>10762</v>
      </c>
      <c r="FB217" s="154">
        <v>10762</v>
      </c>
      <c r="FC217" s="166">
        <v>10762</v>
      </c>
      <c r="FD217" s="166">
        <v>10762</v>
      </c>
      <c r="FE217" s="154">
        <v>10762</v>
      </c>
      <c r="FF217" s="154">
        <v>10762</v>
      </c>
      <c r="FG217" s="154">
        <v>10762</v>
      </c>
      <c r="FH217" s="166">
        <v>10761</v>
      </c>
      <c r="FI217" s="166">
        <v>10761</v>
      </c>
      <c r="FJ217" s="166">
        <v>10761</v>
      </c>
      <c r="FK217" s="166">
        <v>10761</v>
      </c>
      <c r="FL217" s="166">
        <v>10761</v>
      </c>
      <c r="FM217" s="166">
        <v>10761</v>
      </c>
      <c r="FN217" s="166">
        <v>10761</v>
      </c>
      <c r="FO217" s="166">
        <v>10761</v>
      </c>
      <c r="FP217" s="166">
        <v>10758</v>
      </c>
      <c r="FQ217" s="166">
        <v>10746</v>
      </c>
      <c r="FR217" s="154">
        <v>10746</v>
      </c>
      <c r="FS217" s="154">
        <v>10746</v>
      </c>
      <c r="FT217" s="154">
        <v>10746</v>
      </c>
      <c r="FU217" s="154">
        <v>10746</v>
      </c>
      <c r="FV217" s="154">
        <v>10745</v>
      </c>
      <c r="FW217" s="154">
        <v>10745</v>
      </c>
      <c r="FX217" s="154">
        <v>10745</v>
      </c>
      <c r="FY217" s="166">
        <v>10744</v>
      </c>
      <c r="FZ217" s="166">
        <v>10742</v>
      </c>
      <c r="GA217" s="166">
        <v>10740</v>
      </c>
      <c r="GB217" s="166">
        <v>10740</v>
      </c>
      <c r="GC217" s="166">
        <v>10739</v>
      </c>
      <c r="GD217" s="166">
        <v>10738</v>
      </c>
      <c r="GE217" s="166">
        <v>10736</v>
      </c>
      <c r="GF217" s="166">
        <v>10734</v>
      </c>
      <c r="GG217" s="166">
        <v>10734</v>
      </c>
      <c r="GH217" s="166">
        <v>10730</v>
      </c>
      <c r="GI217" s="166"/>
      <c r="GJ217" s="166"/>
      <c r="GK217" s="202"/>
      <c r="GL217" s="202"/>
      <c r="GM217" s="202"/>
      <c r="GN217" s="202"/>
      <c r="GO217" s="202"/>
      <c r="GP217" s="202"/>
      <c r="GQ217" s="202"/>
      <c r="GR217" s="202"/>
      <c r="GS217" s="202"/>
      <c r="GT217" s="202"/>
      <c r="GU217" s="202"/>
      <c r="GV217" s="202"/>
      <c r="GW217" s="202"/>
      <c r="GX217" s="202"/>
      <c r="GY217" s="202"/>
      <c r="GZ217" s="202"/>
      <c r="HA217" s="202"/>
      <c r="HB217" s="202"/>
      <c r="HC217" s="202"/>
      <c r="HD217" s="202"/>
      <c r="HE217" s="202"/>
      <c r="HF217" s="202"/>
      <c r="HG217" s="202"/>
      <c r="HH217" s="202"/>
      <c r="HI217" s="202"/>
      <c r="HJ217" s="202"/>
      <c r="HK217" s="202"/>
      <c r="HL217" s="202"/>
      <c r="HM217" s="154"/>
      <c r="HN217" s="154"/>
      <c r="HO217" s="154"/>
      <c r="HP217" s="154"/>
      <c r="HQ217" s="154"/>
      <c r="HR217" s="154"/>
      <c r="HS217" s="154"/>
      <c r="HT217" s="154"/>
      <c r="HU217" s="154"/>
      <c r="HV217" s="154"/>
      <c r="HW217" s="166"/>
    </row>
    <row r="218" spans="1:231">
      <c r="A218" s="145">
        <f t="shared" si="52"/>
        <v>44462</v>
      </c>
      <c r="B218" s="219">
        <f>'Age&amp;Sex by occurrence date'!$BDT22</f>
        <v>13446</v>
      </c>
      <c r="C218" s="219">
        <v>11016</v>
      </c>
      <c r="D218" s="219">
        <v>11016</v>
      </c>
      <c r="E218" s="219">
        <v>11016</v>
      </c>
      <c r="F218" s="219">
        <v>11016</v>
      </c>
      <c r="G218" s="219">
        <v>11016</v>
      </c>
      <c r="H218" s="219">
        <v>11016</v>
      </c>
      <c r="I218" s="219">
        <v>11016</v>
      </c>
      <c r="J218" s="219">
        <v>11016</v>
      </c>
      <c r="K218" s="219">
        <v>11016</v>
      </c>
      <c r="L218" s="219">
        <v>11016</v>
      </c>
      <c r="M218" s="219">
        <v>11016</v>
      </c>
      <c r="N218" s="219">
        <v>11016</v>
      </c>
      <c r="O218" s="219">
        <v>11016</v>
      </c>
      <c r="P218" s="219">
        <v>11016</v>
      </c>
      <c r="Q218" s="219">
        <v>11015</v>
      </c>
      <c r="R218" s="219">
        <v>11015</v>
      </c>
      <c r="S218" s="219">
        <v>11015</v>
      </c>
      <c r="T218" s="219">
        <v>11015</v>
      </c>
      <c r="U218" s="219">
        <v>11015</v>
      </c>
      <c r="V218" s="219">
        <v>11014</v>
      </c>
      <c r="W218" s="219">
        <v>11014</v>
      </c>
      <c r="X218" s="219">
        <v>11014</v>
      </c>
      <c r="Y218" s="219">
        <v>11013</v>
      </c>
      <c r="Z218" s="219">
        <v>11008</v>
      </c>
      <c r="AA218" s="219">
        <v>10932</v>
      </c>
      <c r="AB218" s="219">
        <v>10802</v>
      </c>
      <c r="AC218" s="219">
        <v>10802</v>
      </c>
      <c r="AD218" s="219">
        <v>10802</v>
      </c>
      <c r="AE218" s="219">
        <v>10800</v>
      </c>
      <c r="AF218" s="219">
        <v>10800</v>
      </c>
      <c r="AG218" s="219">
        <v>10800</v>
      </c>
      <c r="AH218" s="219">
        <v>10800</v>
      </c>
      <c r="AI218" s="219">
        <v>10800</v>
      </c>
      <c r="AJ218" s="219">
        <v>10800</v>
      </c>
      <c r="AK218" s="219">
        <v>10800</v>
      </c>
      <c r="AL218" s="219">
        <v>10800</v>
      </c>
      <c r="AM218" s="219">
        <v>10800</v>
      </c>
      <c r="AN218" s="219">
        <v>10800</v>
      </c>
      <c r="AO218" s="219">
        <v>10800</v>
      </c>
      <c r="AP218" s="219">
        <v>10800</v>
      </c>
      <c r="AQ218" s="219">
        <v>10800</v>
      </c>
      <c r="AR218" s="219">
        <v>10800</v>
      </c>
      <c r="AS218" s="219">
        <v>10800</v>
      </c>
      <c r="AT218" s="219">
        <v>10800</v>
      </c>
      <c r="AU218" s="219">
        <v>10800</v>
      </c>
      <c r="AV218" s="219">
        <v>10800</v>
      </c>
      <c r="AW218" s="219">
        <v>10800</v>
      </c>
      <c r="AX218" s="219">
        <v>10800</v>
      </c>
      <c r="AY218" s="219">
        <v>10800</v>
      </c>
      <c r="AZ218" s="219">
        <v>10800</v>
      </c>
      <c r="BA218" s="219">
        <v>10800</v>
      </c>
      <c r="BB218" s="219">
        <v>10800</v>
      </c>
      <c r="BC218" s="219">
        <v>10800</v>
      </c>
      <c r="BD218" s="219">
        <v>10800</v>
      </c>
      <c r="BE218" s="219">
        <v>10800</v>
      </c>
      <c r="BF218" s="219">
        <v>10800</v>
      </c>
      <c r="BG218" s="219">
        <v>10800</v>
      </c>
      <c r="BH218" s="219">
        <v>10800</v>
      </c>
      <c r="BI218" s="219">
        <v>10800</v>
      </c>
      <c r="BJ218" s="219">
        <v>10800</v>
      </c>
      <c r="BK218" s="219">
        <v>10800</v>
      </c>
      <c r="BL218" s="219">
        <v>10800</v>
      </c>
      <c r="BM218" s="219">
        <v>10800</v>
      </c>
      <c r="BN218" s="219">
        <v>10800</v>
      </c>
      <c r="BO218" s="219">
        <v>10800</v>
      </c>
      <c r="BP218" s="219">
        <v>10800</v>
      </c>
      <c r="BQ218" s="219">
        <v>10800</v>
      </c>
      <c r="BR218" s="219">
        <v>10800</v>
      </c>
      <c r="BS218" s="219">
        <v>10800</v>
      </c>
      <c r="BT218" s="219">
        <v>10800</v>
      </c>
      <c r="BU218" s="219">
        <v>10800</v>
      </c>
      <c r="BV218" s="219">
        <v>10800</v>
      </c>
      <c r="BW218" s="219">
        <v>10800</v>
      </c>
      <c r="BX218" s="219">
        <v>10800</v>
      </c>
      <c r="BY218" s="219">
        <v>10800</v>
      </c>
      <c r="BZ218" s="219">
        <v>10800</v>
      </c>
      <c r="CA218" s="219">
        <v>10800</v>
      </c>
      <c r="CB218" s="219">
        <v>10800</v>
      </c>
      <c r="CC218" s="219">
        <v>10800</v>
      </c>
      <c r="CD218" s="219">
        <v>10800</v>
      </c>
      <c r="CE218" s="219">
        <v>10800</v>
      </c>
      <c r="CF218" s="219">
        <v>10800</v>
      </c>
      <c r="CG218" s="219">
        <v>10800</v>
      </c>
      <c r="CH218" s="219">
        <v>10800</v>
      </c>
      <c r="CI218" s="219">
        <v>10800</v>
      </c>
      <c r="CJ218" s="219">
        <v>10800</v>
      </c>
      <c r="CK218" s="219">
        <v>10800</v>
      </c>
      <c r="CL218" s="219">
        <v>10800</v>
      </c>
      <c r="CM218" s="219">
        <v>10800</v>
      </c>
      <c r="CN218" s="219">
        <v>10800</v>
      </c>
      <c r="CO218" s="219">
        <v>10800</v>
      </c>
      <c r="CP218" s="219">
        <v>10800</v>
      </c>
      <c r="CQ218" s="219">
        <v>10800</v>
      </c>
      <c r="CR218" s="219">
        <v>10800</v>
      </c>
      <c r="CS218" s="219">
        <v>10800</v>
      </c>
      <c r="CT218" s="219">
        <v>10800</v>
      </c>
      <c r="CU218" s="219">
        <v>10800</v>
      </c>
      <c r="CV218" s="219">
        <v>10800</v>
      </c>
      <c r="CW218" s="219">
        <v>10800</v>
      </c>
      <c r="CX218" s="219">
        <v>10800</v>
      </c>
      <c r="CY218" s="219">
        <v>10800</v>
      </c>
      <c r="CZ218" s="219">
        <v>10800</v>
      </c>
      <c r="DA218" s="219">
        <v>10800</v>
      </c>
      <c r="DB218" s="219">
        <v>10800</v>
      </c>
      <c r="DC218" s="219">
        <v>10800</v>
      </c>
      <c r="DD218" s="219">
        <v>10800</v>
      </c>
      <c r="DE218" s="219">
        <v>10800</v>
      </c>
      <c r="DF218" s="219">
        <v>10800</v>
      </c>
      <c r="DG218" s="219">
        <v>10799</v>
      </c>
      <c r="DH218" s="219">
        <v>10799</v>
      </c>
      <c r="DI218" s="219">
        <v>10799</v>
      </c>
      <c r="DJ218" s="219">
        <v>10799</v>
      </c>
      <c r="DK218" s="219">
        <v>10799</v>
      </c>
      <c r="DL218" s="219">
        <v>10799</v>
      </c>
      <c r="DM218" s="219">
        <v>10799</v>
      </c>
      <c r="DN218" s="219">
        <v>10799</v>
      </c>
      <c r="DO218" s="219">
        <v>10799</v>
      </c>
      <c r="DP218" s="219">
        <v>10799</v>
      </c>
      <c r="DQ218" s="219">
        <v>10799</v>
      </c>
      <c r="DR218" s="219">
        <v>10799</v>
      </c>
      <c r="DS218" s="219">
        <v>10799</v>
      </c>
      <c r="DT218" s="219">
        <v>10768</v>
      </c>
      <c r="DU218" s="219">
        <v>10764</v>
      </c>
      <c r="DV218" s="219">
        <v>10764</v>
      </c>
      <c r="DW218" s="219">
        <v>10774</v>
      </c>
      <c r="DX218" s="219">
        <v>10773</v>
      </c>
      <c r="DY218" s="219">
        <v>10766</v>
      </c>
      <c r="DZ218" s="219">
        <v>10766</v>
      </c>
      <c r="EA218" s="219">
        <v>10759</v>
      </c>
      <c r="EB218" s="219">
        <v>10759</v>
      </c>
      <c r="EC218" s="219">
        <v>10759</v>
      </c>
      <c r="ED218" s="219">
        <v>10759</v>
      </c>
      <c r="EE218" s="219">
        <v>10759</v>
      </c>
      <c r="EF218" s="219">
        <v>10759</v>
      </c>
      <c r="EG218" s="219">
        <v>10759</v>
      </c>
      <c r="EH218" s="219">
        <v>10759</v>
      </c>
      <c r="EI218" s="219">
        <v>10759</v>
      </c>
      <c r="EJ218" s="219">
        <v>10759</v>
      </c>
      <c r="EK218" s="219">
        <v>10759</v>
      </c>
      <c r="EL218" s="219">
        <v>10759</v>
      </c>
      <c r="EM218" s="219">
        <v>10758</v>
      </c>
      <c r="EN218" s="231">
        <v>10758</v>
      </c>
      <c r="EO218" s="232">
        <v>10758</v>
      </c>
      <c r="EP218" s="228">
        <v>10758</v>
      </c>
      <c r="EQ218" s="166">
        <v>10758</v>
      </c>
      <c r="ER218" s="166">
        <v>10757</v>
      </c>
      <c r="ES218" s="166">
        <v>10757</v>
      </c>
      <c r="ET218" s="166">
        <v>10757</v>
      </c>
      <c r="EU218" s="166">
        <v>10757</v>
      </c>
      <c r="EV218" s="154">
        <v>10754</v>
      </c>
      <c r="EW218" s="166">
        <v>10754</v>
      </c>
      <c r="EX218" s="166">
        <v>10754</v>
      </c>
      <c r="EY218" s="166">
        <v>10754</v>
      </c>
      <c r="EZ218" s="166">
        <v>10754</v>
      </c>
      <c r="FA218" s="166">
        <v>10754</v>
      </c>
      <c r="FB218" s="154">
        <v>10754</v>
      </c>
      <c r="FC218" s="154">
        <v>10754</v>
      </c>
      <c r="FD218" s="166">
        <v>10754</v>
      </c>
      <c r="FE218" s="154">
        <v>10754</v>
      </c>
      <c r="FF218" s="166">
        <v>10754</v>
      </c>
      <c r="FG218" s="166">
        <v>10754</v>
      </c>
      <c r="FH218" s="154">
        <v>10753</v>
      </c>
      <c r="FI218" s="154">
        <v>10753</v>
      </c>
      <c r="FJ218" s="154">
        <v>10753</v>
      </c>
      <c r="FK218" s="154">
        <v>10753</v>
      </c>
      <c r="FL218" s="154">
        <v>10753</v>
      </c>
      <c r="FM218" s="154">
        <v>10753</v>
      </c>
      <c r="FN218" s="154">
        <v>10753</v>
      </c>
      <c r="FO218" s="154">
        <v>10753</v>
      </c>
      <c r="FP218" s="154">
        <v>10751</v>
      </c>
      <c r="FQ218" s="154">
        <v>10739</v>
      </c>
      <c r="FR218" s="166">
        <v>10739</v>
      </c>
      <c r="FS218" s="166">
        <v>10739</v>
      </c>
      <c r="FT218" s="166">
        <v>10739</v>
      </c>
      <c r="FU218" s="166">
        <v>10739</v>
      </c>
      <c r="FV218" s="166">
        <v>10738</v>
      </c>
      <c r="FW218" s="166">
        <v>10738</v>
      </c>
      <c r="FX218" s="166">
        <v>10738</v>
      </c>
      <c r="FY218" s="166">
        <v>10738</v>
      </c>
      <c r="FZ218" s="166">
        <v>10736</v>
      </c>
      <c r="GA218" s="166">
        <v>10734</v>
      </c>
      <c r="GB218" s="166">
        <v>10734</v>
      </c>
      <c r="GC218" s="166">
        <v>10733</v>
      </c>
      <c r="GD218" s="166">
        <v>10733</v>
      </c>
      <c r="GE218" s="166">
        <v>10731</v>
      </c>
      <c r="GF218" s="166">
        <v>10730</v>
      </c>
      <c r="GG218" s="166">
        <v>10730</v>
      </c>
      <c r="GH218" s="166">
        <v>10730</v>
      </c>
      <c r="GI218" s="166">
        <v>10726</v>
      </c>
      <c r="GJ218" s="166"/>
      <c r="GK218" s="202"/>
      <c r="GL218" s="202"/>
      <c r="GM218" s="202"/>
      <c r="GN218" s="202"/>
      <c r="GO218" s="202"/>
      <c r="GP218" s="202"/>
      <c r="GQ218" s="202"/>
      <c r="GR218" s="202"/>
      <c r="GS218" s="202"/>
      <c r="GT218" s="202"/>
      <c r="GU218" s="202"/>
      <c r="GV218" s="202"/>
      <c r="GW218" s="202"/>
      <c r="GX218" s="202"/>
      <c r="GY218" s="202"/>
      <c r="GZ218" s="202"/>
      <c r="HA218" s="202"/>
      <c r="HB218" s="202"/>
      <c r="HC218" s="202"/>
      <c r="HD218" s="202"/>
      <c r="HE218" s="202"/>
      <c r="HF218" s="202"/>
      <c r="HG218" s="202"/>
      <c r="HH218" s="202"/>
      <c r="HI218" s="202"/>
      <c r="HJ218" s="202"/>
      <c r="HK218" s="202"/>
      <c r="HL218" s="202"/>
      <c r="HM218" s="154"/>
      <c r="HN218" s="154"/>
      <c r="HO218" s="154"/>
      <c r="HP218" s="154"/>
      <c r="HQ218" s="154"/>
      <c r="HR218" s="154"/>
      <c r="HS218" s="154"/>
      <c r="HT218" s="154"/>
      <c r="HU218" s="154"/>
      <c r="HV218" s="154"/>
      <c r="HW218" s="166"/>
    </row>
    <row r="219" spans="1:231">
      <c r="A219" s="145">
        <f t="shared" si="52"/>
        <v>44461</v>
      </c>
      <c r="B219" s="219">
        <f>'Age&amp;Sex by occurrence date'!$BEA22</f>
        <v>13436</v>
      </c>
      <c r="C219" s="219">
        <v>11006</v>
      </c>
      <c r="D219" s="219">
        <v>11006</v>
      </c>
      <c r="E219" s="219">
        <v>11006</v>
      </c>
      <c r="F219" s="219">
        <v>11006</v>
      </c>
      <c r="G219" s="219">
        <v>11006</v>
      </c>
      <c r="H219" s="219">
        <v>11006</v>
      </c>
      <c r="I219" s="219">
        <v>11006</v>
      </c>
      <c r="J219" s="219">
        <v>11006</v>
      </c>
      <c r="K219" s="219">
        <v>11006</v>
      </c>
      <c r="L219" s="219">
        <v>11006</v>
      </c>
      <c r="M219" s="219">
        <v>11006</v>
      </c>
      <c r="N219" s="219">
        <v>11006</v>
      </c>
      <c r="O219" s="219">
        <v>11006</v>
      </c>
      <c r="P219" s="219">
        <v>11006</v>
      </c>
      <c r="Q219" s="219">
        <v>11005</v>
      </c>
      <c r="R219" s="219">
        <v>11005</v>
      </c>
      <c r="S219" s="219">
        <v>11005</v>
      </c>
      <c r="T219" s="219">
        <v>11005</v>
      </c>
      <c r="U219" s="219">
        <v>11005</v>
      </c>
      <c r="V219" s="219">
        <v>11004</v>
      </c>
      <c r="W219" s="219">
        <v>11004</v>
      </c>
      <c r="X219" s="219">
        <v>11004</v>
      </c>
      <c r="Y219" s="219">
        <v>11003</v>
      </c>
      <c r="Z219" s="219">
        <v>10998</v>
      </c>
      <c r="AA219" s="219">
        <v>10922</v>
      </c>
      <c r="AB219" s="219">
        <v>10792</v>
      </c>
      <c r="AC219" s="219">
        <v>10792</v>
      </c>
      <c r="AD219" s="219">
        <v>10792</v>
      </c>
      <c r="AE219" s="219">
        <v>10790</v>
      </c>
      <c r="AF219" s="219">
        <v>10790</v>
      </c>
      <c r="AG219" s="219">
        <v>10790</v>
      </c>
      <c r="AH219" s="219">
        <v>10790</v>
      </c>
      <c r="AI219" s="219">
        <v>10790</v>
      </c>
      <c r="AJ219" s="219">
        <v>10790</v>
      </c>
      <c r="AK219" s="219">
        <v>10790</v>
      </c>
      <c r="AL219" s="219">
        <v>10790</v>
      </c>
      <c r="AM219" s="219">
        <v>10790</v>
      </c>
      <c r="AN219" s="219">
        <v>10790</v>
      </c>
      <c r="AO219" s="219">
        <v>10790</v>
      </c>
      <c r="AP219" s="219">
        <v>10790</v>
      </c>
      <c r="AQ219" s="219">
        <v>10790</v>
      </c>
      <c r="AR219" s="219">
        <v>10790</v>
      </c>
      <c r="AS219" s="219">
        <v>10790</v>
      </c>
      <c r="AT219" s="219">
        <v>10790</v>
      </c>
      <c r="AU219" s="219">
        <v>10790</v>
      </c>
      <c r="AV219" s="219">
        <v>10790</v>
      </c>
      <c r="AW219" s="219">
        <v>10790</v>
      </c>
      <c r="AX219" s="219">
        <v>10790</v>
      </c>
      <c r="AY219" s="219">
        <v>10790</v>
      </c>
      <c r="AZ219" s="219">
        <v>10790</v>
      </c>
      <c r="BA219" s="219">
        <v>10790</v>
      </c>
      <c r="BB219" s="219">
        <v>10790</v>
      </c>
      <c r="BC219" s="219">
        <v>10790</v>
      </c>
      <c r="BD219" s="219">
        <v>10790</v>
      </c>
      <c r="BE219" s="219">
        <v>10790</v>
      </c>
      <c r="BF219" s="219">
        <v>10790</v>
      </c>
      <c r="BG219" s="219">
        <v>10790</v>
      </c>
      <c r="BH219" s="219">
        <v>10790</v>
      </c>
      <c r="BI219" s="219">
        <v>10790</v>
      </c>
      <c r="BJ219" s="219">
        <v>10790</v>
      </c>
      <c r="BK219" s="219">
        <v>10790</v>
      </c>
      <c r="BL219" s="219">
        <v>10790</v>
      </c>
      <c r="BM219" s="219">
        <v>10790</v>
      </c>
      <c r="BN219" s="219">
        <v>10790</v>
      </c>
      <c r="BO219" s="219">
        <v>10790</v>
      </c>
      <c r="BP219" s="219">
        <v>10790</v>
      </c>
      <c r="BQ219" s="219">
        <v>10790</v>
      </c>
      <c r="BR219" s="219">
        <v>10790</v>
      </c>
      <c r="BS219" s="219">
        <v>10790</v>
      </c>
      <c r="BT219" s="219">
        <v>10790</v>
      </c>
      <c r="BU219" s="219">
        <v>10790</v>
      </c>
      <c r="BV219" s="219">
        <v>10790</v>
      </c>
      <c r="BW219" s="219">
        <v>10790</v>
      </c>
      <c r="BX219" s="219">
        <v>10790</v>
      </c>
      <c r="BY219" s="219">
        <v>10790</v>
      </c>
      <c r="BZ219" s="219">
        <v>10790</v>
      </c>
      <c r="CA219" s="219">
        <v>10790</v>
      </c>
      <c r="CB219" s="219">
        <v>10790</v>
      </c>
      <c r="CC219" s="219">
        <v>10790</v>
      </c>
      <c r="CD219" s="219">
        <v>10790</v>
      </c>
      <c r="CE219" s="219">
        <v>10790</v>
      </c>
      <c r="CF219" s="219">
        <v>10790</v>
      </c>
      <c r="CG219" s="219">
        <v>10790</v>
      </c>
      <c r="CH219" s="219">
        <v>10790</v>
      </c>
      <c r="CI219" s="219">
        <v>10790</v>
      </c>
      <c r="CJ219" s="219">
        <v>10790</v>
      </c>
      <c r="CK219" s="219">
        <v>10790</v>
      </c>
      <c r="CL219" s="219">
        <v>10790</v>
      </c>
      <c r="CM219" s="219">
        <v>10790</v>
      </c>
      <c r="CN219" s="219">
        <v>10790</v>
      </c>
      <c r="CO219" s="219">
        <v>10790</v>
      </c>
      <c r="CP219" s="219">
        <v>10790</v>
      </c>
      <c r="CQ219" s="219">
        <v>10790</v>
      </c>
      <c r="CR219" s="219">
        <v>10790</v>
      </c>
      <c r="CS219" s="219">
        <v>10790</v>
      </c>
      <c r="CT219" s="219">
        <v>10790</v>
      </c>
      <c r="CU219" s="219">
        <v>10790</v>
      </c>
      <c r="CV219" s="219">
        <v>10790</v>
      </c>
      <c r="CW219" s="219">
        <v>10790</v>
      </c>
      <c r="CX219" s="219">
        <v>10790</v>
      </c>
      <c r="CY219" s="219">
        <v>10790</v>
      </c>
      <c r="CZ219" s="219">
        <v>10790</v>
      </c>
      <c r="DA219" s="219">
        <v>10790</v>
      </c>
      <c r="DB219" s="219">
        <v>10790</v>
      </c>
      <c r="DC219" s="219">
        <v>10790</v>
      </c>
      <c r="DD219" s="219">
        <v>10790</v>
      </c>
      <c r="DE219" s="219">
        <v>10790</v>
      </c>
      <c r="DF219" s="219">
        <v>10790</v>
      </c>
      <c r="DG219" s="219">
        <v>10789</v>
      </c>
      <c r="DH219" s="219">
        <v>10789</v>
      </c>
      <c r="DI219" s="219">
        <v>10789</v>
      </c>
      <c r="DJ219" s="219">
        <v>10789</v>
      </c>
      <c r="DK219" s="219">
        <v>10789</v>
      </c>
      <c r="DL219" s="219">
        <v>10789</v>
      </c>
      <c r="DM219" s="219">
        <v>10789</v>
      </c>
      <c r="DN219" s="219">
        <v>10789</v>
      </c>
      <c r="DO219" s="219">
        <v>10789</v>
      </c>
      <c r="DP219" s="219">
        <v>10789</v>
      </c>
      <c r="DQ219" s="219">
        <v>10789</v>
      </c>
      <c r="DR219" s="219">
        <v>10789</v>
      </c>
      <c r="DS219" s="219">
        <v>10789</v>
      </c>
      <c r="DT219" s="219">
        <v>10758</v>
      </c>
      <c r="DU219" s="219">
        <v>10754</v>
      </c>
      <c r="DV219" s="219">
        <v>10754</v>
      </c>
      <c r="DW219" s="219">
        <v>10764</v>
      </c>
      <c r="DX219" s="219">
        <v>10763</v>
      </c>
      <c r="DY219" s="219">
        <v>10756</v>
      </c>
      <c r="DZ219" s="219">
        <v>10756</v>
      </c>
      <c r="EA219" s="219">
        <v>10749</v>
      </c>
      <c r="EB219" s="219">
        <v>10749</v>
      </c>
      <c r="EC219" s="219">
        <v>10749</v>
      </c>
      <c r="ED219" s="219">
        <v>10749</v>
      </c>
      <c r="EE219" s="219">
        <v>10749</v>
      </c>
      <c r="EF219" s="219">
        <v>10749</v>
      </c>
      <c r="EG219" s="219">
        <v>10749</v>
      </c>
      <c r="EH219" s="219">
        <v>10749</v>
      </c>
      <c r="EI219" s="219">
        <v>10749</v>
      </c>
      <c r="EJ219" s="219">
        <v>10749</v>
      </c>
      <c r="EK219" s="219">
        <v>10749</v>
      </c>
      <c r="EL219" s="219">
        <v>10749</v>
      </c>
      <c r="EM219" s="219">
        <v>10748</v>
      </c>
      <c r="EN219" s="231">
        <v>10748</v>
      </c>
      <c r="EO219" s="232">
        <v>10748</v>
      </c>
      <c r="EP219" s="227">
        <v>10748</v>
      </c>
      <c r="EQ219" s="154">
        <v>10748</v>
      </c>
      <c r="ER219" s="154">
        <v>10747</v>
      </c>
      <c r="ES219" s="154">
        <v>10747</v>
      </c>
      <c r="ET219" s="154">
        <v>10747</v>
      </c>
      <c r="EU219" s="154">
        <v>10747</v>
      </c>
      <c r="EV219" s="154">
        <v>10745</v>
      </c>
      <c r="EW219" s="166">
        <v>10745</v>
      </c>
      <c r="EX219" s="166">
        <v>10745</v>
      </c>
      <c r="EY219" s="166">
        <v>10745</v>
      </c>
      <c r="EZ219" s="166">
        <v>10745</v>
      </c>
      <c r="FA219" s="166">
        <v>10745</v>
      </c>
      <c r="FB219" s="166">
        <v>10745</v>
      </c>
      <c r="FC219" s="166">
        <v>10745</v>
      </c>
      <c r="FD219" s="166">
        <v>10745</v>
      </c>
      <c r="FE219" s="166">
        <v>10745</v>
      </c>
      <c r="FF219" s="166">
        <v>10745</v>
      </c>
      <c r="FG219" s="154">
        <v>10745</v>
      </c>
      <c r="FH219" s="166">
        <v>10744</v>
      </c>
      <c r="FI219" s="154">
        <v>10744</v>
      </c>
      <c r="FJ219" s="154">
        <v>10744</v>
      </c>
      <c r="FK219" s="166">
        <v>10744</v>
      </c>
      <c r="FL219" s="166">
        <v>10744</v>
      </c>
      <c r="FM219" s="166">
        <v>10744</v>
      </c>
      <c r="FN219" s="166">
        <v>10744</v>
      </c>
      <c r="FO219" s="166">
        <v>10744</v>
      </c>
      <c r="FP219" s="166">
        <v>10744</v>
      </c>
      <c r="FQ219" s="166">
        <v>10732</v>
      </c>
      <c r="FR219" s="154">
        <v>10732</v>
      </c>
      <c r="FS219" s="154">
        <v>10732</v>
      </c>
      <c r="FT219" s="154">
        <v>10732</v>
      </c>
      <c r="FU219" s="154">
        <v>10732</v>
      </c>
      <c r="FV219" s="154">
        <v>10731</v>
      </c>
      <c r="FW219" s="154">
        <v>10731</v>
      </c>
      <c r="FX219" s="154">
        <v>10731</v>
      </c>
      <c r="FY219" s="154">
        <v>10731</v>
      </c>
      <c r="FZ219" s="154">
        <v>10729</v>
      </c>
      <c r="GA219" s="154">
        <v>10727</v>
      </c>
      <c r="GB219" s="154">
        <v>10727</v>
      </c>
      <c r="GC219" s="154">
        <v>10727</v>
      </c>
      <c r="GD219" s="154">
        <v>10727</v>
      </c>
      <c r="GE219" s="154">
        <v>10725</v>
      </c>
      <c r="GF219" s="154">
        <v>10724</v>
      </c>
      <c r="GG219" s="154">
        <v>10724</v>
      </c>
      <c r="GH219" s="154">
        <v>10724</v>
      </c>
      <c r="GI219" s="154">
        <v>10723</v>
      </c>
      <c r="GJ219" s="154">
        <v>10716</v>
      </c>
      <c r="GK219" s="202"/>
      <c r="GL219" s="202"/>
      <c r="GM219" s="202"/>
      <c r="GN219" s="202"/>
      <c r="GO219" s="202"/>
      <c r="GP219" s="202"/>
      <c r="GQ219" s="202"/>
      <c r="GR219" s="202"/>
      <c r="GS219" s="202"/>
      <c r="GT219" s="202"/>
      <c r="GU219" s="202"/>
      <c r="GV219" s="202"/>
      <c r="GW219" s="202"/>
      <c r="GX219" s="202"/>
      <c r="GY219" s="202"/>
      <c r="GZ219" s="202"/>
      <c r="HA219" s="202"/>
      <c r="HB219" s="202"/>
      <c r="HC219" s="202"/>
      <c r="HD219" s="202"/>
      <c r="HE219" s="202"/>
      <c r="HF219" s="202"/>
      <c r="HG219" s="202"/>
      <c r="HH219" s="202"/>
      <c r="HI219" s="202"/>
      <c r="HJ219" s="202"/>
      <c r="HK219" s="202"/>
      <c r="HL219" s="202"/>
      <c r="HM219" s="154"/>
      <c r="HN219" s="154"/>
      <c r="HO219" s="154"/>
      <c r="HP219" s="154"/>
      <c r="HQ219" s="154"/>
      <c r="HR219" s="154"/>
      <c r="HS219" s="154"/>
      <c r="HT219" s="154"/>
      <c r="HU219" s="154"/>
      <c r="HV219" s="154"/>
      <c r="HW219" s="166"/>
    </row>
    <row r="220" spans="1:231">
      <c r="A220" s="145">
        <f t="shared" si="52"/>
        <v>44460</v>
      </c>
      <c r="B220" s="219">
        <f>'Age&amp;Sex by occurrence date'!$BEH22</f>
        <v>13425</v>
      </c>
      <c r="C220" s="219">
        <v>10995</v>
      </c>
      <c r="D220" s="219">
        <v>10995</v>
      </c>
      <c r="E220" s="219">
        <v>10995</v>
      </c>
      <c r="F220" s="219">
        <v>10995</v>
      </c>
      <c r="G220" s="219">
        <v>10995</v>
      </c>
      <c r="H220" s="219">
        <v>10995</v>
      </c>
      <c r="I220" s="219">
        <v>10995</v>
      </c>
      <c r="J220" s="219">
        <v>10995</v>
      </c>
      <c r="K220" s="219">
        <v>10995</v>
      </c>
      <c r="L220" s="219">
        <v>10995</v>
      </c>
      <c r="M220" s="219">
        <v>10995</v>
      </c>
      <c r="N220" s="219">
        <v>10995</v>
      </c>
      <c r="O220" s="219">
        <v>10995</v>
      </c>
      <c r="P220" s="219">
        <v>10995</v>
      </c>
      <c r="Q220" s="219">
        <v>10994</v>
      </c>
      <c r="R220" s="219">
        <v>10994</v>
      </c>
      <c r="S220" s="219">
        <v>10994</v>
      </c>
      <c r="T220" s="219">
        <v>10994</v>
      </c>
      <c r="U220" s="219">
        <v>10994</v>
      </c>
      <c r="V220" s="219">
        <v>10993</v>
      </c>
      <c r="W220" s="219">
        <v>10993</v>
      </c>
      <c r="X220" s="219">
        <v>10993</v>
      </c>
      <c r="Y220" s="219">
        <v>10992</v>
      </c>
      <c r="Z220" s="219">
        <v>10987</v>
      </c>
      <c r="AA220" s="219">
        <v>10911</v>
      </c>
      <c r="AB220" s="219">
        <v>10781</v>
      </c>
      <c r="AC220" s="219">
        <v>10781</v>
      </c>
      <c r="AD220" s="219">
        <v>10781</v>
      </c>
      <c r="AE220" s="219">
        <v>10779</v>
      </c>
      <c r="AF220" s="219">
        <v>10779</v>
      </c>
      <c r="AG220" s="219">
        <v>10779</v>
      </c>
      <c r="AH220" s="219">
        <v>10779</v>
      </c>
      <c r="AI220" s="219">
        <v>10779</v>
      </c>
      <c r="AJ220" s="219">
        <v>10779</v>
      </c>
      <c r="AK220" s="219">
        <v>10779</v>
      </c>
      <c r="AL220" s="219">
        <v>10779</v>
      </c>
      <c r="AM220" s="219">
        <v>10779</v>
      </c>
      <c r="AN220" s="219">
        <v>10779</v>
      </c>
      <c r="AO220" s="219">
        <v>10779</v>
      </c>
      <c r="AP220" s="219">
        <v>10779</v>
      </c>
      <c r="AQ220" s="219">
        <v>10779</v>
      </c>
      <c r="AR220" s="219">
        <v>10779</v>
      </c>
      <c r="AS220" s="219">
        <v>10779</v>
      </c>
      <c r="AT220" s="219">
        <v>10779</v>
      </c>
      <c r="AU220" s="219">
        <v>10779</v>
      </c>
      <c r="AV220" s="219">
        <v>10779</v>
      </c>
      <c r="AW220" s="219">
        <v>10779</v>
      </c>
      <c r="AX220" s="219">
        <v>10779</v>
      </c>
      <c r="AY220" s="219">
        <v>10779</v>
      </c>
      <c r="AZ220" s="219">
        <v>10779</v>
      </c>
      <c r="BA220" s="219">
        <v>10779</v>
      </c>
      <c r="BB220" s="219">
        <v>10779</v>
      </c>
      <c r="BC220" s="219">
        <v>10779</v>
      </c>
      <c r="BD220" s="219">
        <v>10779</v>
      </c>
      <c r="BE220" s="219">
        <v>10779</v>
      </c>
      <c r="BF220" s="219">
        <v>10779</v>
      </c>
      <c r="BG220" s="219">
        <v>10779</v>
      </c>
      <c r="BH220" s="219">
        <v>10779</v>
      </c>
      <c r="BI220" s="219">
        <v>10779</v>
      </c>
      <c r="BJ220" s="219">
        <v>10779</v>
      </c>
      <c r="BK220" s="219">
        <v>10779</v>
      </c>
      <c r="BL220" s="219">
        <v>10779</v>
      </c>
      <c r="BM220" s="219">
        <v>10779</v>
      </c>
      <c r="BN220" s="219">
        <v>10779</v>
      </c>
      <c r="BO220" s="219">
        <v>10779</v>
      </c>
      <c r="BP220" s="219">
        <v>10779</v>
      </c>
      <c r="BQ220" s="219">
        <v>10779</v>
      </c>
      <c r="BR220" s="219">
        <v>10779</v>
      </c>
      <c r="BS220" s="219">
        <v>10779</v>
      </c>
      <c r="BT220" s="219">
        <v>10779</v>
      </c>
      <c r="BU220" s="219">
        <v>10779</v>
      </c>
      <c r="BV220" s="219">
        <v>10779</v>
      </c>
      <c r="BW220" s="219">
        <v>10779</v>
      </c>
      <c r="BX220" s="219">
        <v>10779</v>
      </c>
      <c r="BY220" s="219">
        <v>10779</v>
      </c>
      <c r="BZ220" s="219">
        <v>10779</v>
      </c>
      <c r="CA220" s="219">
        <v>10779</v>
      </c>
      <c r="CB220" s="219">
        <v>10779</v>
      </c>
      <c r="CC220" s="219">
        <v>10779</v>
      </c>
      <c r="CD220" s="219">
        <v>10779</v>
      </c>
      <c r="CE220" s="219">
        <v>10779</v>
      </c>
      <c r="CF220" s="219">
        <v>10779</v>
      </c>
      <c r="CG220" s="219">
        <v>10779</v>
      </c>
      <c r="CH220" s="219">
        <v>10779</v>
      </c>
      <c r="CI220" s="219">
        <v>10779</v>
      </c>
      <c r="CJ220" s="219">
        <v>10779</v>
      </c>
      <c r="CK220" s="219">
        <v>10779</v>
      </c>
      <c r="CL220" s="219">
        <v>10779</v>
      </c>
      <c r="CM220" s="219">
        <v>10779</v>
      </c>
      <c r="CN220" s="219">
        <v>10779</v>
      </c>
      <c r="CO220" s="219">
        <v>10779</v>
      </c>
      <c r="CP220" s="219">
        <v>10779</v>
      </c>
      <c r="CQ220" s="219">
        <v>10779</v>
      </c>
      <c r="CR220" s="219">
        <v>10779</v>
      </c>
      <c r="CS220" s="219">
        <v>10779</v>
      </c>
      <c r="CT220" s="219">
        <v>10779</v>
      </c>
      <c r="CU220" s="219">
        <v>10779</v>
      </c>
      <c r="CV220" s="219">
        <v>10779</v>
      </c>
      <c r="CW220" s="219">
        <v>10779</v>
      </c>
      <c r="CX220" s="219">
        <v>10779</v>
      </c>
      <c r="CY220" s="219">
        <v>10779</v>
      </c>
      <c r="CZ220" s="219">
        <v>10779</v>
      </c>
      <c r="DA220" s="219">
        <v>10779</v>
      </c>
      <c r="DB220" s="219">
        <v>10779</v>
      </c>
      <c r="DC220" s="219">
        <v>10779</v>
      </c>
      <c r="DD220" s="219">
        <v>10779</v>
      </c>
      <c r="DE220" s="219">
        <v>10779</v>
      </c>
      <c r="DF220" s="219">
        <v>10779</v>
      </c>
      <c r="DG220" s="219">
        <v>10778</v>
      </c>
      <c r="DH220" s="219">
        <v>10778</v>
      </c>
      <c r="DI220" s="219">
        <v>10778</v>
      </c>
      <c r="DJ220" s="219">
        <v>10778</v>
      </c>
      <c r="DK220" s="219">
        <v>10778</v>
      </c>
      <c r="DL220" s="219">
        <v>10778</v>
      </c>
      <c r="DM220" s="219">
        <v>10778</v>
      </c>
      <c r="DN220" s="219">
        <v>10778</v>
      </c>
      <c r="DO220" s="219">
        <v>10778</v>
      </c>
      <c r="DP220" s="219">
        <v>10778</v>
      </c>
      <c r="DQ220" s="219">
        <v>10778</v>
      </c>
      <c r="DR220" s="219">
        <v>10778</v>
      </c>
      <c r="DS220" s="219">
        <v>10778</v>
      </c>
      <c r="DT220" s="219">
        <v>10747</v>
      </c>
      <c r="DU220" s="219">
        <v>10743</v>
      </c>
      <c r="DV220" s="219">
        <v>10743</v>
      </c>
      <c r="DW220" s="219">
        <v>10753</v>
      </c>
      <c r="DX220" s="219">
        <v>10752</v>
      </c>
      <c r="DY220" s="219">
        <v>10745</v>
      </c>
      <c r="DZ220" s="219">
        <v>10745</v>
      </c>
      <c r="EA220" s="219">
        <v>10738</v>
      </c>
      <c r="EB220" s="219">
        <v>10738</v>
      </c>
      <c r="EC220" s="219">
        <v>10738</v>
      </c>
      <c r="ED220" s="219">
        <v>10738</v>
      </c>
      <c r="EE220" s="219">
        <v>10738</v>
      </c>
      <c r="EF220" s="219">
        <v>10738</v>
      </c>
      <c r="EG220" s="219">
        <v>10738</v>
      </c>
      <c r="EH220" s="219">
        <v>10738</v>
      </c>
      <c r="EI220" s="219">
        <v>10738</v>
      </c>
      <c r="EJ220" s="219">
        <v>10738</v>
      </c>
      <c r="EK220" s="219">
        <v>10738</v>
      </c>
      <c r="EL220" s="219">
        <v>10738</v>
      </c>
      <c r="EM220" s="219">
        <v>10737</v>
      </c>
      <c r="EN220" s="231">
        <v>10737</v>
      </c>
      <c r="EO220" s="232">
        <v>10737</v>
      </c>
      <c r="EP220" s="227">
        <v>10737</v>
      </c>
      <c r="EQ220" s="154">
        <v>10737</v>
      </c>
      <c r="ER220" s="154">
        <v>10736</v>
      </c>
      <c r="ES220" s="154">
        <v>10736</v>
      </c>
      <c r="ET220" s="154">
        <v>10736</v>
      </c>
      <c r="EU220" s="154">
        <v>10736</v>
      </c>
      <c r="EV220" s="166">
        <v>10734</v>
      </c>
      <c r="EW220" s="166">
        <v>10734</v>
      </c>
      <c r="EX220" s="166">
        <v>10734</v>
      </c>
      <c r="EY220" s="166">
        <v>10734</v>
      </c>
      <c r="EZ220" s="166">
        <v>10734</v>
      </c>
      <c r="FA220" s="166">
        <v>10734</v>
      </c>
      <c r="FB220" s="154">
        <v>10734</v>
      </c>
      <c r="FC220" s="166">
        <v>10734</v>
      </c>
      <c r="FD220" s="154">
        <v>10734</v>
      </c>
      <c r="FE220" s="154">
        <v>10734</v>
      </c>
      <c r="FF220" s="154">
        <v>10734</v>
      </c>
      <c r="FG220" s="166">
        <v>10734</v>
      </c>
      <c r="FH220" s="166">
        <v>10733</v>
      </c>
      <c r="FI220" s="166">
        <v>10733</v>
      </c>
      <c r="FJ220" s="166">
        <v>10733</v>
      </c>
      <c r="FK220" s="154">
        <v>10733</v>
      </c>
      <c r="FL220" s="154">
        <v>10733</v>
      </c>
      <c r="FM220" s="154">
        <v>10733</v>
      </c>
      <c r="FN220" s="154">
        <v>10733</v>
      </c>
      <c r="FO220" s="154">
        <v>10733</v>
      </c>
      <c r="FP220" s="154">
        <v>10733</v>
      </c>
      <c r="FQ220" s="154">
        <v>10721</v>
      </c>
      <c r="FR220" s="166">
        <v>10721</v>
      </c>
      <c r="FS220" s="166">
        <v>10721</v>
      </c>
      <c r="FT220" s="166">
        <v>10721</v>
      </c>
      <c r="FU220" s="166">
        <v>10721</v>
      </c>
      <c r="FV220" s="166">
        <v>10720</v>
      </c>
      <c r="FW220" s="166">
        <v>10720</v>
      </c>
      <c r="FX220" s="166">
        <v>10720</v>
      </c>
      <c r="FY220" s="166">
        <v>10720</v>
      </c>
      <c r="FZ220" s="166">
        <v>10718</v>
      </c>
      <c r="GA220" s="166">
        <v>10716</v>
      </c>
      <c r="GB220" s="166">
        <v>10716</v>
      </c>
      <c r="GC220" s="166">
        <v>10716</v>
      </c>
      <c r="GD220" s="166">
        <v>10716</v>
      </c>
      <c r="GE220" s="166">
        <v>10714</v>
      </c>
      <c r="GF220" s="166">
        <v>10713</v>
      </c>
      <c r="GG220" s="166">
        <v>10713</v>
      </c>
      <c r="GH220" s="166">
        <v>10713</v>
      </c>
      <c r="GI220" s="166">
        <v>10712</v>
      </c>
      <c r="GJ220" s="166">
        <v>10710</v>
      </c>
      <c r="GK220" s="154">
        <v>10707</v>
      </c>
      <c r="GL220" s="202"/>
      <c r="GM220" s="202"/>
      <c r="GN220" s="202"/>
      <c r="GO220" s="202"/>
      <c r="GP220" s="202"/>
      <c r="GQ220" s="202"/>
      <c r="GR220" s="202"/>
      <c r="GS220" s="202"/>
      <c r="GT220" s="202"/>
      <c r="GU220" s="202"/>
      <c r="GV220" s="202"/>
      <c r="GW220" s="202"/>
      <c r="GX220" s="202"/>
      <c r="GY220" s="202"/>
      <c r="GZ220" s="202"/>
      <c r="HA220" s="202"/>
      <c r="HB220" s="202"/>
      <c r="HC220" s="202"/>
      <c r="HD220" s="202"/>
      <c r="HE220" s="202"/>
      <c r="HF220" s="202"/>
      <c r="HG220" s="202"/>
      <c r="HH220" s="202"/>
      <c r="HI220" s="202"/>
      <c r="HJ220" s="202"/>
      <c r="HK220" s="202"/>
      <c r="HL220" s="202"/>
      <c r="HM220" s="154"/>
      <c r="HN220" s="154"/>
      <c r="HO220" s="154"/>
      <c r="HP220" s="154"/>
      <c r="HQ220" s="154"/>
      <c r="HR220" s="154"/>
      <c r="HS220" s="154"/>
      <c r="HT220" s="154"/>
      <c r="HU220" s="154"/>
      <c r="HV220" s="154"/>
      <c r="HW220" s="166"/>
    </row>
    <row r="221" spans="1:231">
      <c r="A221" s="145">
        <f t="shared" si="52"/>
        <v>44459</v>
      </c>
      <c r="B221" s="219">
        <f>'Age&amp;Sex by occurrence date'!$BEO22</f>
        <v>13416</v>
      </c>
      <c r="C221" s="219">
        <v>10986</v>
      </c>
      <c r="D221" s="219">
        <v>10986</v>
      </c>
      <c r="E221" s="219">
        <v>10986</v>
      </c>
      <c r="F221" s="219">
        <v>10986</v>
      </c>
      <c r="G221" s="219">
        <v>10986</v>
      </c>
      <c r="H221" s="219">
        <v>10986</v>
      </c>
      <c r="I221" s="219">
        <v>10986</v>
      </c>
      <c r="J221" s="219">
        <v>10986</v>
      </c>
      <c r="K221" s="219">
        <v>10986</v>
      </c>
      <c r="L221" s="219">
        <v>10986</v>
      </c>
      <c r="M221" s="219">
        <v>10986</v>
      </c>
      <c r="N221" s="219">
        <v>10986</v>
      </c>
      <c r="O221" s="219">
        <v>10986</v>
      </c>
      <c r="P221" s="219">
        <v>10986</v>
      </c>
      <c r="Q221" s="219">
        <v>10985</v>
      </c>
      <c r="R221" s="219">
        <v>10985</v>
      </c>
      <c r="S221" s="219">
        <v>10985</v>
      </c>
      <c r="T221" s="219">
        <v>10985</v>
      </c>
      <c r="U221" s="219">
        <v>10985</v>
      </c>
      <c r="V221" s="219">
        <v>10984</v>
      </c>
      <c r="W221" s="219">
        <v>10984</v>
      </c>
      <c r="X221" s="219">
        <v>10984</v>
      </c>
      <c r="Y221" s="219">
        <v>10983</v>
      </c>
      <c r="Z221" s="219">
        <v>10978</v>
      </c>
      <c r="AA221" s="219">
        <v>10902</v>
      </c>
      <c r="AB221" s="219">
        <v>10772</v>
      </c>
      <c r="AC221" s="219">
        <v>10772</v>
      </c>
      <c r="AD221" s="219">
        <v>10772</v>
      </c>
      <c r="AE221" s="219">
        <v>10770</v>
      </c>
      <c r="AF221" s="219">
        <v>10770</v>
      </c>
      <c r="AG221" s="219">
        <v>10770</v>
      </c>
      <c r="AH221" s="219">
        <v>10770</v>
      </c>
      <c r="AI221" s="219">
        <v>10770</v>
      </c>
      <c r="AJ221" s="219">
        <v>10770</v>
      </c>
      <c r="AK221" s="219">
        <v>10770</v>
      </c>
      <c r="AL221" s="219">
        <v>10770</v>
      </c>
      <c r="AM221" s="219">
        <v>10770</v>
      </c>
      <c r="AN221" s="219">
        <v>10770</v>
      </c>
      <c r="AO221" s="219">
        <v>10770</v>
      </c>
      <c r="AP221" s="219">
        <v>10770</v>
      </c>
      <c r="AQ221" s="219">
        <v>10770</v>
      </c>
      <c r="AR221" s="219">
        <v>10770</v>
      </c>
      <c r="AS221" s="219">
        <v>10770</v>
      </c>
      <c r="AT221" s="219">
        <v>10770</v>
      </c>
      <c r="AU221" s="219">
        <v>10770</v>
      </c>
      <c r="AV221" s="219">
        <v>10770</v>
      </c>
      <c r="AW221" s="219">
        <v>10770</v>
      </c>
      <c r="AX221" s="219">
        <v>10770</v>
      </c>
      <c r="AY221" s="219">
        <v>10770</v>
      </c>
      <c r="AZ221" s="219">
        <v>10770</v>
      </c>
      <c r="BA221" s="219">
        <v>10770</v>
      </c>
      <c r="BB221" s="219">
        <v>10770</v>
      </c>
      <c r="BC221" s="219">
        <v>10770</v>
      </c>
      <c r="BD221" s="219">
        <v>10770</v>
      </c>
      <c r="BE221" s="219">
        <v>10770</v>
      </c>
      <c r="BF221" s="219">
        <v>10770</v>
      </c>
      <c r="BG221" s="219">
        <v>10770</v>
      </c>
      <c r="BH221" s="219">
        <v>10770</v>
      </c>
      <c r="BI221" s="219">
        <v>10770</v>
      </c>
      <c r="BJ221" s="219">
        <v>10770</v>
      </c>
      <c r="BK221" s="219">
        <v>10770</v>
      </c>
      <c r="BL221" s="219">
        <v>10770</v>
      </c>
      <c r="BM221" s="219">
        <v>10770</v>
      </c>
      <c r="BN221" s="219">
        <v>10770</v>
      </c>
      <c r="BO221" s="219">
        <v>10770</v>
      </c>
      <c r="BP221" s="219">
        <v>10770</v>
      </c>
      <c r="BQ221" s="219">
        <v>10770</v>
      </c>
      <c r="BR221" s="219">
        <v>10770</v>
      </c>
      <c r="BS221" s="219">
        <v>10770</v>
      </c>
      <c r="BT221" s="219">
        <v>10770</v>
      </c>
      <c r="BU221" s="219">
        <v>10770</v>
      </c>
      <c r="BV221" s="219">
        <v>10770</v>
      </c>
      <c r="BW221" s="219">
        <v>10770</v>
      </c>
      <c r="BX221" s="219">
        <v>10770</v>
      </c>
      <c r="BY221" s="219">
        <v>10770</v>
      </c>
      <c r="BZ221" s="219">
        <v>10770</v>
      </c>
      <c r="CA221" s="219">
        <v>10770</v>
      </c>
      <c r="CB221" s="219">
        <v>10770</v>
      </c>
      <c r="CC221" s="219">
        <v>10770</v>
      </c>
      <c r="CD221" s="219">
        <v>10770</v>
      </c>
      <c r="CE221" s="219">
        <v>10770</v>
      </c>
      <c r="CF221" s="219">
        <v>10770</v>
      </c>
      <c r="CG221" s="219">
        <v>10770</v>
      </c>
      <c r="CH221" s="219">
        <v>10770</v>
      </c>
      <c r="CI221" s="219">
        <v>10770</v>
      </c>
      <c r="CJ221" s="219">
        <v>10770</v>
      </c>
      <c r="CK221" s="219">
        <v>10770</v>
      </c>
      <c r="CL221" s="219">
        <v>10770</v>
      </c>
      <c r="CM221" s="219">
        <v>10770</v>
      </c>
      <c r="CN221" s="219">
        <v>10770</v>
      </c>
      <c r="CO221" s="219">
        <v>10770</v>
      </c>
      <c r="CP221" s="219">
        <v>10770</v>
      </c>
      <c r="CQ221" s="219">
        <v>10770</v>
      </c>
      <c r="CR221" s="219">
        <v>10770</v>
      </c>
      <c r="CS221" s="219">
        <v>10770</v>
      </c>
      <c r="CT221" s="219">
        <v>10770</v>
      </c>
      <c r="CU221" s="219">
        <v>10770</v>
      </c>
      <c r="CV221" s="219">
        <v>10770</v>
      </c>
      <c r="CW221" s="219">
        <v>10770</v>
      </c>
      <c r="CX221" s="219">
        <v>10770</v>
      </c>
      <c r="CY221" s="219">
        <v>10770</v>
      </c>
      <c r="CZ221" s="219">
        <v>10770</v>
      </c>
      <c r="DA221" s="219">
        <v>10770</v>
      </c>
      <c r="DB221" s="219">
        <v>10770</v>
      </c>
      <c r="DC221" s="219">
        <v>10770</v>
      </c>
      <c r="DD221" s="219">
        <v>10770</v>
      </c>
      <c r="DE221" s="219">
        <v>10770</v>
      </c>
      <c r="DF221" s="219">
        <v>10770</v>
      </c>
      <c r="DG221" s="219">
        <v>10769</v>
      </c>
      <c r="DH221" s="219">
        <v>10769</v>
      </c>
      <c r="DI221" s="219">
        <v>10769</v>
      </c>
      <c r="DJ221" s="219">
        <v>10769</v>
      </c>
      <c r="DK221" s="219">
        <v>10769</v>
      </c>
      <c r="DL221" s="219">
        <v>10769</v>
      </c>
      <c r="DM221" s="219">
        <v>10769</v>
      </c>
      <c r="DN221" s="219">
        <v>10769</v>
      </c>
      <c r="DO221" s="219">
        <v>10769</v>
      </c>
      <c r="DP221" s="219">
        <v>10769</v>
      </c>
      <c r="DQ221" s="219">
        <v>10769</v>
      </c>
      <c r="DR221" s="219">
        <v>10769</v>
      </c>
      <c r="DS221" s="219">
        <v>10769</v>
      </c>
      <c r="DT221" s="219">
        <v>10738</v>
      </c>
      <c r="DU221" s="219">
        <v>10734</v>
      </c>
      <c r="DV221" s="219">
        <v>10734</v>
      </c>
      <c r="DW221" s="219">
        <v>10744</v>
      </c>
      <c r="DX221" s="219">
        <v>10743</v>
      </c>
      <c r="DY221" s="219">
        <v>10736</v>
      </c>
      <c r="DZ221" s="219">
        <v>10736</v>
      </c>
      <c r="EA221" s="219">
        <v>10729</v>
      </c>
      <c r="EB221" s="219">
        <v>10729</v>
      </c>
      <c r="EC221" s="219">
        <v>10729</v>
      </c>
      <c r="ED221" s="219">
        <v>10729</v>
      </c>
      <c r="EE221" s="219">
        <v>10729</v>
      </c>
      <c r="EF221" s="219">
        <v>10729</v>
      </c>
      <c r="EG221" s="219">
        <v>10729</v>
      </c>
      <c r="EH221" s="219">
        <v>10729</v>
      </c>
      <c r="EI221" s="219">
        <v>10729</v>
      </c>
      <c r="EJ221" s="219">
        <v>10729</v>
      </c>
      <c r="EK221" s="219">
        <v>10729</v>
      </c>
      <c r="EL221" s="219">
        <v>10729</v>
      </c>
      <c r="EM221" s="219">
        <v>10728</v>
      </c>
      <c r="EN221" s="231">
        <v>10728</v>
      </c>
      <c r="EO221" s="232">
        <v>10728</v>
      </c>
      <c r="EP221" s="228">
        <v>10728</v>
      </c>
      <c r="EQ221" s="166">
        <v>10728</v>
      </c>
      <c r="ER221" s="166">
        <v>10727</v>
      </c>
      <c r="ES221" s="166">
        <v>10727</v>
      </c>
      <c r="ET221" s="166">
        <v>10727</v>
      </c>
      <c r="EU221" s="166">
        <v>10727</v>
      </c>
      <c r="EV221" s="154">
        <v>10725</v>
      </c>
      <c r="EW221" s="154">
        <v>10725</v>
      </c>
      <c r="EX221" s="154">
        <v>10725</v>
      </c>
      <c r="EY221" s="154">
        <v>10725</v>
      </c>
      <c r="EZ221" s="154">
        <v>10725</v>
      </c>
      <c r="FA221" s="154">
        <v>10725</v>
      </c>
      <c r="FB221" s="166">
        <v>10725</v>
      </c>
      <c r="FC221" s="154">
        <v>10725</v>
      </c>
      <c r="FD221" s="154">
        <v>10725</v>
      </c>
      <c r="FE221" s="166">
        <v>10725</v>
      </c>
      <c r="FF221" s="154">
        <v>10725</v>
      </c>
      <c r="FG221" s="166">
        <v>10725</v>
      </c>
      <c r="FH221" s="154">
        <v>10724</v>
      </c>
      <c r="FI221" s="154">
        <v>10724</v>
      </c>
      <c r="FJ221" s="166">
        <v>10724</v>
      </c>
      <c r="FK221" s="166">
        <v>10724</v>
      </c>
      <c r="FL221" s="166">
        <v>10724</v>
      </c>
      <c r="FM221" s="166">
        <v>10724</v>
      </c>
      <c r="FN221" s="166">
        <v>10724</v>
      </c>
      <c r="FO221" s="166">
        <v>10724</v>
      </c>
      <c r="FP221" s="166">
        <v>10724</v>
      </c>
      <c r="FQ221" s="166">
        <v>10712</v>
      </c>
      <c r="FR221" s="166">
        <v>10712</v>
      </c>
      <c r="FS221" s="166">
        <v>10712</v>
      </c>
      <c r="FT221" s="166">
        <v>10712</v>
      </c>
      <c r="FU221" s="166">
        <v>10712</v>
      </c>
      <c r="FV221" s="166">
        <v>10711</v>
      </c>
      <c r="FW221" s="166">
        <v>10711</v>
      </c>
      <c r="FX221" s="166">
        <v>10711</v>
      </c>
      <c r="FY221" s="154">
        <v>10711</v>
      </c>
      <c r="FZ221" s="154">
        <v>10709</v>
      </c>
      <c r="GA221" s="154">
        <v>10707</v>
      </c>
      <c r="GB221" s="154">
        <v>10707</v>
      </c>
      <c r="GC221" s="154">
        <v>10707</v>
      </c>
      <c r="GD221" s="154">
        <v>10707</v>
      </c>
      <c r="GE221" s="154">
        <v>10705</v>
      </c>
      <c r="GF221" s="154">
        <v>10704</v>
      </c>
      <c r="GG221" s="154">
        <v>10704</v>
      </c>
      <c r="GH221" s="154">
        <v>10704</v>
      </c>
      <c r="GI221" s="154">
        <v>10703</v>
      </c>
      <c r="GJ221" s="154">
        <v>10701</v>
      </c>
      <c r="GK221" s="166">
        <v>10699</v>
      </c>
      <c r="GL221" s="154">
        <v>10695</v>
      </c>
      <c r="GM221" s="154"/>
      <c r="GN221" s="154"/>
      <c r="GO221" s="154"/>
      <c r="GP221" s="202"/>
      <c r="GQ221" s="202"/>
      <c r="GR221" s="202"/>
      <c r="GS221" s="202"/>
      <c r="GT221" s="202"/>
      <c r="GU221" s="202"/>
      <c r="GV221" s="202"/>
      <c r="GW221" s="202"/>
      <c r="GX221" s="202"/>
      <c r="GY221" s="202"/>
      <c r="GZ221" s="202"/>
      <c r="HA221" s="202"/>
      <c r="HB221" s="202"/>
      <c r="HC221" s="202"/>
      <c r="HD221" s="202"/>
      <c r="HE221" s="202"/>
      <c r="HF221" s="202"/>
      <c r="HG221" s="202"/>
      <c r="HH221" s="202"/>
      <c r="HI221" s="202"/>
      <c r="HJ221" s="202"/>
      <c r="HK221" s="202"/>
      <c r="HL221" s="202"/>
      <c r="HM221" s="154"/>
      <c r="HN221" s="154"/>
      <c r="HO221" s="154"/>
      <c r="HP221" s="154"/>
      <c r="HQ221" s="154"/>
      <c r="HR221" s="154"/>
      <c r="HS221" s="154"/>
      <c r="HT221" s="154"/>
      <c r="HU221" s="154"/>
      <c r="HV221" s="154"/>
      <c r="HW221" s="166"/>
    </row>
    <row r="222" spans="1:231">
      <c r="A222" s="145">
        <f t="shared" si="52"/>
        <v>44458</v>
      </c>
      <c r="B222" s="219">
        <f>'Age&amp;Sex by occurrence date'!$BEV22</f>
        <v>13404</v>
      </c>
      <c r="C222" s="219">
        <v>10975</v>
      </c>
      <c r="D222" s="219">
        <v>10975</v>
      </c>
      <c r="E222" s="219">
        <v>10975</v>
      </c>
      <c r="F222" s="219">
        <v>10975</v>
      </c>
      <c r="G222" s="219">
        <v>10975</v>
      </c>
      <c r="H222" s="219">
        <v>10975</v>
      </c>
      <c r="I222" s="219">
        <v>10975</v>
      </c>
      <c r="J222" s="219">
        <v>10975</v>
      </c>
      <c r="K222" s="219">
        <v>10975</v>
      </c>
      <c r="L222" s="219">
        <v>10975</v>
      </c>
      <c r="M222" s="219">
        <v>10975</v>
      </c>
      <c r="N222" s="219">
        <v>10975</v>
      </c>
      <c r="O222" s="219">
        <v>10975</v>
      </c>
      <c r="P222" s="219">
        <v>10975</v>
      </c>
      <c r="Q222" s="219">
        <v>10974</v>
      </c>
      <c r="R222" s="219">
        <v>10974</v>
      </c>
      <c r="S222" s="219">
        <v>10974</v>
      </c>
      <c r="T222" s="219">
        <v>10974</v>
      </c>
      <c r="U222" s="219">
        <v>10974</v>
      </c>
      <c r="V222" s="219">
        <v>10973</v>
      </c>
      <c r="W222" s="219">
        <v>10973</v>
      </c>
      <c r="X222" s="219">
        <v>10973</v>
      </c>
      <c r="Y222" s="219">
        <v>10972</v>
      </c>
      <c r="Z222" s="219">
        <v>10967</v>
      </c>
      <c r="AA222" s="219">
        <v>10891</v>
      </c>
      <c r="AB222" s="219">
        <v>10761</v>
      </c>
      <c r="AC222" s="219">
        <v>10761</v>
      </c>
      <c r="AD222" s="219">
        <v>10761</v>
      </c>
      <c r="AE222" s="219">
        <v>10759</v>
      </c>
      <c r="AF222" s="219">
        <v>10759</v>
      </c>
      <c r="AG222" s="219">
        <v>10759</v>
      </c>
      <c r="AH222" s="219">
        <v>10759</v>
      </c>
      <c r="AI222" s="219">
        <v>10759</v>
      </c>
      <c r="AJ222" s="219">
        <v>10759</v>
      </c>
      <c r="AK222" s="219">
        <v>10759</v>
      </c>
      <c r="AL222" s="219">
        <v>10759</v>
      </c>
      <c r="AM222" s="219">
        <v>10759</v>
      </c>
      <c r="AN222" s="219">
        <v>10759</v>
      </c>
      <c r="AO222" s="219">
        <v>10759</v>
      </c>
      <c r="AP222" s="219">
        <v>10759</v>
      </c>
      <c r="AQ222" s="219">
        <v>10759</v>
      </c>
      <c r="AR222" s="219">
        <v>10759</v>
      </c>
      <c r="AS222" s="219">
        <v>10759</v>
      </c>
      <c r="AT222" s="219">
        <v>10759</v>
      </c>
      <c r="AU222" s="219">
        <v>10759</v>
      </c>
      <c r="AV222" s="219">
        <v>10759</v>
      </c>
      <c r="AW222" s="219">
        <v>10759</v>
      </c>
      <c r="AX222" s="219">
        <v>10759</v>
      </c>
      <c r="AY222" s="219">
        <v>10759</v>
      </c>
      <c r="AZ222" s="219">
        <v>10759</v>
      </c>
      <c r="BA222" s="219">
        <v>10759</v>
      </c>
      <c r="BB222" s="219">
        <v>10759</v>
      </c>
      <c r="BC222" s="219">
        <v>10759</v>
      </c>
      <c r="BD222" s="219">
        <v>10759</v>
      </c>
      <c r="BE222" s="219">
        <v>10759</v>
      </c>
      <c r="BF222" s="219">
        <v>10759</v>
      </c>
      <c r="BG222" s="219">
        <v>10759</v>
      </c>
      <c r="BH222" s="219">
        <v>10759</v>
      </c>
      <c r="BI222" s="219">
        <v>10759</v>
      </c>
      <c r="BJ222" s="219">
        <v>10759</v>
      </c>
      <c r="BK222" s="219">
        <v>10759</v>
      </c>
      <c r="BL222" s="219">
        <v>10759</v>
      </c>
      <c r="BM222" s="219">
        <v>10759</v>
      </c>
      <c r="BN222" s="219">
        <v>10759</v>
      </c>
      <c r="BO222" s="219">
        <v>10759</v>
      </c>
      <c r="BP222" s="219">
        <v>10759</v>
      </c>
      <c r="BQ222" s="219">
        <v>10759</v>
      </c>
      <c r="BR222" s="219">
        <v>10759</v>
      </c>
      <c r="BS222" s="219">
        <v>10759</v>
      </c>
      <c r="BT222" s="219">
        <v>10759</v>
      </c>
      <c r="BU222" s="219">
        <v>10759</v>
      </c>
      <c r="BV222" s="219">
        <v>10759</v>
      </c>
      <c r="BW222" s="219">
        <v>10759</v>
      </c>
      <c r="BX222" s="219">
        <v>10759</v>
      </c>
      <c r="BY222" s="219">
        <v>10759</v>
      </c>
      <c r="BZ222" s="219">
        <v>10759</v>
      </c>
      <c r="CA222" s="219">
        <v>10759</v>
      </c>
      <c r="CB222" s="219">
        <v>10759</v>
      </c>
      <c r="CC222" s="219">
        <v>10759</v>
      </c>
      <c r="CD222" s="219">
        <v>10759</v>
      </c>
      <c r="CE222" s="219">
        <v>10759</v>
      </c>
      <c r="CF222" s="219">
        <v>10759</v>
      </c>
      <c r="CG222" s="219">
        <v>10759</v>
      </c>
      <c r="CH222" s="219">
        <v>10759</v>
      </c>
      <c r="CI222" s="219">
        <v>10759</v>
      </c>
      <c r="CJ222" s="219">
        <v>10759</v>
      </c>
      <c r="CK222" s="219">
        <v>10759</v>
      </c>
      <c r="CL222" s="219">
        <v>10759</v>
      </c>
      <c r="CM222" s="219">
        <v>10759</v>
      </c>
      <c r="CN222" s="219">
        <v>10759</v>
      </c>
      <c r="CO222" s="219">
        <v>10759</v>
      </c>
      <c r="CP222" s="219">
        <v>10759</v>
      </c>
      <c r="CQ222" s="219">
        <v>10759</v>
      </c>
      <c r="CR222" s="219">
        <v>10759</v>
      </c>
      <c r="CS222" s="219">
        <v>10759</v>
      </c>
      <c r="CT222" s="219">
        <v>10759</v>
      </c>
      <c r="CU222" s="219">
        <v>10759</v>
      </c>
      <c r="CV222" s="219">
        <v>10759</v>
      </c>
      <c r="CW222" s="219">
        <v>10759</v>
      </c>
      <c r="CX222" s="219">
        <v>10759</v>
      </c>
      <c r="CY222" s="219">
        <v>10759</v>
      </c>
      <c r="CZ222" s="219">
        <v>10759</v>
      </c>
      <c r="DA222" s="219">
        <v>10759</v>
      </c>
      <c r="DB222" s="219">
        <v>10759</v>
      </c>
      <c r="DC222" s="219">
        <v>10759</v>
      </c>
      <c r="DD222" s="219">
        <v>10759</v>
      </c>
      <c r="DE222" s="219">
        <v>10759</v>
      </c>
      <c r="DF222" s="219">
        <v>10759</v>
      </c>
      <c r="DG222" s="219">
        <v>10758</v>
      </c>
      <c r="DH222" s="219">
        <v>10758</v>
      </c>
      <c r="DI222" s="219">
        <v>10758</v>
      </c>
      <c r="DJ222" s="219">
        <v>10758</v>
      </c>
      <c r="DK222" s="219">
        <v>10758</v>
      </c>
      <c r="DL222" s="219">
        <v>10758</v>
      </c>
      <c r="DM222" s="219">
        <v>10758</v>
      </c>
      <c r="DN222" s="219">
        <v>10758</v>
      </c>
      <c r="DO222" s="219">
        <v>10758</v>
      </c>
      <c r="DP222" s="219">
        <v>10758</v>
      </c>
      <c r="DQ222" s="219">
        <v>10758</v>
      </c>
      <c r="DR222" s="219">
        <v>10758</v>
      </c>
      <c r="DS222" s="219">
        <v>10758</v>
      </c>
      <c r="DT222" s="219">
        <v>10727</v>
      </c>
      <c r="DU222" s="219">
        <v>10723</v>
      </c>
      <c r="DV222" s="219">
        <v>10723</v>
      </c>
      <c r="DW222" s="219">
        <v>10733</v>
      </c>
      <c r="DX222" s="219">
        <v>10732</v>
      </c>
      <c r="DY222" s="219">
        <v>10725</v>
      </c>
      <c r="DZ222" s="219">
        <v>10725</v>
      </c>
      <c r="EA222" s="219">
        <v>10718</v>
      </c>
      <c r="EB222" s="219">
        <v>10718</v>
      </c>
      <c r="EC222" s="219">
        <v>10718</v>
      </c>
      <c r="ED222" s="219">
        <v>10718</v>
      </c>
      <c r="EE222" s="219">
        <v>10718</v>
      </c>
      <c r="EF222" s="219">
        <v>10718</v>
      </c>
      <c r="EG222" s="219">
        <v>10718</v>
      </c>
      <c r="EH222" s="219">
        <v>10718</v>
      </c>
      <c r="EI222" s="219">
        <v>10718</v>
      </c>
      <c r="EJ222" s="219">
        <v>10718</v>
      </c>
      <c r="EK222" s="219">
        <v>10718</v>
      </c>
      <c r="EL222" s="219">
        <v>10718</v>
      </c>
      <c r="EM222" s="219">
        <v>10717</v>
      </c>
      <c r="EN222" s="231">
        <v>10717</v>
      </c>
      <c r="EO222" s="232">
        <v>10717</v>
      </c>
      <c r="EP222" s="227">
        <v>10717</v>
      </c>
      <c r="EQ222" s="154">
        <v>10717</v>
      </c>
      <c r="ER222" s="154">
        <v>10716</v>
      </c>
      <c r="ES222" s="154">
        <v>10716</v>
      </c>
      <c r="ET222" s="154">
        <v>10716</v>
      </c>
      <c r="EU222" s="154">
        <v>10716</v>
      </c>
      <c r="EV222" s="154">
        <v>10714</v>
      </c>
      <c r="EW222" s="154">
        <v>10714</v>
      </c>
      <c r="EX222" s="154">
        <v>10714</v>
      </c>
      <c r="EY222" s="154">
        <v>10714</v>
      </c>
      <c r="EZ222" s="154">
        <v>10714</v>
      </c>
      <c r="FA222" s="154">
        <v>10714</v>
      </c>
      <c r="FB222" s="166">
        <v>10714</v>
      </c>
      <c r="FC222" s="166">
        <v>10714</v>
      </c>
      <c r="FD222" s="154">
        <v>10714</v>
      </c>
      <c r="FE222" s="166">
        <v>10714</v>
      </c>
      <c r="FF222" s="154">
        <v>10714</v>
      </c>
      <c r="FG222" s="154">
        <v>10714</v>
      </c>
      <c r="FH222" s="154">
        <v>10713</v>
      </c>
      <c r="FI222" s="166">
        <v>10713</v>
      </c>
      <c r="FJ222" s="154">
        <v>10713</v>
      </c>
      <c r="FK222" s="166">
        <v>10713</v>
      </c>
      <c r="FL222" s="166">
        <v>10713</v>
      </c>
      <c r="FM222" s="166">
        <v>10713</v>
      </c>
      <c r="FN222" s="166">
        <v>10713</v>
      </c>
      <c r="FO222" s="166">
        <v>10713</v>
      </c>
      <c r="FP222" s="166">
        <v>10713</v>
      </c>
      <c r="FQ222" s="166">
        <v>10702</v>
      </c>
      <c r="FR222" s="154">
        <v>10702</v>
      </c>
      <c r="FS222" s="154">
        <v>10702</v>
      </c>
      <c r="FT222" s="154">
        <v>10702</v>
      </c>
      <c r="FU222" s="154">
        <v>10702</v>
      </c>
      <c r="FV222" s="154">
        <v>10701</v>
      </c>
      <c r="FW222" s="154">
        <v>10701</v>
      </c>
      <c r="FX222" s="154">
        <v>10701</v>
      </c>
      <c r="FY222" s="166">
        <v>10701</v>
      </c>
      <c r="FZ222" s="166">
        <v>10699</v>
      </c>
      <c r="GA222" s="166">
        <v>10697</v>
      </c>
      <c r="GB222" s="166">
        <v>10697</v>
      </c>
      <c r="GC222" s="166">
        <v>10697</v>
      </c>
      <c r="GD222" s="166">
        <v>10697</v>
      </c>
      <c r="GE222" s="166">
        <v>10695</v>
      </c>
      <c r="GF222" s="166">
        <v>10694</v>
      </c>
      <c r="GG222" s="166">
        <v>10694</v>
      </c>
      <c r="GH222" s="166">
        <v>10694</v>
      </c>
      <c r="GI222" s="166">
        <v>10693</v>
      </c>
      <c r="GJ222" s="166">
        <v>10691</v>
      </c>
      <c r="GK222" s="166">
        <v>10689</v>
      </c>
      <c r="GL222" s="166">
        <v>10687</v>
      </c>
      <c r="GM222" s="166">
        <v>10678</v>
      </c>
      <c r="GN222" s="166"/>
      <c r="GO222" s="166"/>
      <c r="GP222" s="202"/>
      <c r="GQ222" s="202"/>
      <c r="GR222" s="202"/>
      <c r="GS222" s="202"/>
      <c r="GT222" s="202"/>
      <c r="GU222" s="202"/>
      <c r="GV222" s="202"/>
      <c r="GW222" s="202"/>
      <c r="GX222" s="202"/>
      <c r="GY222" s="202"/>
      <c r="GZ222" s="202"/>
      <c r="HA222" s="202"/>
      <c r="HB222" s="202"/>
      <c r="HC222" s="202"/>
      <c r="HD222" s="202"/>
      <c r="HE222" s="202"/>
      <c r="HF222" s="202"/>
      <c r="HG222" s="202"/>
      <c r="HH222" s="202"/>
      <c r="HI222" s="202"/>
      <c r="HJ222" s="202"/>
      <c r="HK222" s="202"/>
      <c r="HL222" s="202"/>
      <c r="HM222" s="154"/>
      <c r="HN222" s="154"/>
      <c r="HO222" s="154"/>
      <c r="HP222" s="154"/>
      <c r="HQ222" s="154"/>
      <c r="HR222" s="154"/>
      <c r="HS222" s="154"/>
      <c r="HT222" s="154"/>
      <c r="HU222" s="154"/>
      <c r="HV222" s="154"/>
      <c r="HW222" s="166"/>
    </row>
    <row r="223" spans="1:231">
      <c r="A223" s="145">
        <f t="shared" si="52"/>
        <v>44457</v>
      </c>
      <c r="B223" s="219">
        <f>'Age&amp;Sex by occurrence date'!$BFC22</f>
        <v>13385</v>
      </c>
      <c r="C223" s="219">
        <v>10959</v>
      </c>
      <c r="D223" s="219">
        <v>10959</v>
      </c>
      <c r="E223" s="219">
        <v>10959</v>
      </c>
      <c r="F223" s="219">
        <v>10959</v>
      </c>
      <c r="G223" s="219">
        <v>10959</v>
      </c>
      <c r="H223" s="219">
        <v>10959</v>
      </c>
      <c r="I223" s="219">
        <v>10959</v>
      </c>
      <c r="J223" s="219">
        <v>10959</v>
      </c>
      <c r="K223" s="219">
        <v>10959</v>
      </c>
      <c r="L223" s="219">
        <v>10959</v>
      </c>
      <c r="M223" s="219">
        <v>10959</v>
      </c>
      <c r="N223" s="219">
        <v>10959</v>
      </c>
      <c r="O223" s="219">
        <v>10959</v>
      </c>
      <c r="P223" s="219">
        <v>10959</v>
      </c>
      <c r="Q223" s="219">
        <v>10958</v>
      </c>
      <c r="R223" s="219">
        <v>10958</v>
      </c>
      <c r="S223" s="219">
        <v>10958</v>
      </c>
      <c r="T223" s="219">
        <v>10958</v>
      </c>
      <c r="U223" s="219">
        <v>10958</v>
      </c>
      <c r="V223" s="219">
        <v>10957</v>
      </c>
      <c r="W223" s="219">
        <v>10957</v>
      </c>
      <c r="X223" s="219">
        <v>10957</v>
      </c>
      <c r="Y223" s="219">
        <v>10956</v>
      </c>
      <c r="Z223" s="219">
        <v>10951</v>
      </c>
      <c r="AA223" s="219">
        <v>10875</v>
      </c>
      <c r="AB223" s="219">
        <v>10746</v>
      </c>
      <c r="AC223" s="219">
        <v>10746</v>
      </c>
      <c r="AD223" s="219">
        <v>10746</v>
      </c>
      <c r="AE223" s="219">
        <v>10744</v>
      </c>
      <c r="AF223" s="219">
        <v>10744</v>
      </c>
      <c r="AG223" s="219">
        <v>10744</v>
      </c>
      <c r="AH223" s="219">
        <v>10744</v>
      </c>
      <c r="AI223" s="219">
        <v>10744</v>
      </c>
      <c r="AJ223" s="219">
        <v>10744</v>
      </c>
      <c r="AK223" s="219">
        <v>10744</v>
      </c>
      <c r="AL223" s="219">
        <v>10744</v>
      </c>
      <c r="AM223" s="219">
        <v>10744</v>
      </c>
      <c r="AN223" s="219">
        <v>10744</v>
      </c>
      <c r="AO223" s="219">
        <v>10744</v>
      </c>
      <c r="AP223" s="219">
        <v>10744</v>
      </c>
      <c r="AQ223" s="219">
        <v>10744</v>
      </c>
      <c r="AR223" s="219">
        <v>10744</v>
      </c>
      <c r="AS223" s="219">
        <v>10744</v>
      </c>
      <c r="AT223" s="219">
        <v>10744</v>
      </c>
      <c r="AU223" s="219">
        <v>10744</v>
      </c>
      <c r="AV223" s="219">
        <v>10744</v>
      </c>
      <c r="AW223" s="219">
        <v>10744</v>
      </c>
      <c r="AX223" s="219">
        <v>10744</v>
      </c>
      <c r="AY223" s="219">
        <v>10744</v>
      </c>
      <c r="AZ223" s="219">
        <v>10744</v>
      </c>
      <c r="BA223" s="219">
        <v>10744</v>
      </c>
      <c r="BB223" s="219">
        <v>10744</v>
      </c>
      <c r="BC223" s="219">
        <v>10744</v>
      </c>
      <c r="BD223" s="219">
        <v>10744</v>
      </c>
      <c r="BE223" s="219">
        <v>10744</v>
      </c>
      <c r="BF223" s="219">
        <v>10744</v>
      </c>
      <c r="BG223" s="219">
        <v>10744</v>
      </c>
      <c r="BH223" s="219">
        <v>10744</v>
      </c>
      <c r="BI223" s="219">
        <v>10744</v>
      </c>
      <c r="BJ223" s="219">
        <v>10744</v>
      </c>
      <c r="BK223" s="219">
        <v>10744</v>
      </c>
      <c r="BL223" s="219">
        <v>10744</v>
      </c>
      <c r="BM223" s="219">
        <v>10744</v>
      </c>
      <c r="BN223" s="219">
        <v>10744</v>
      </c>
      <c r="BO223" s="219">
        <v>10744</v>
      </c>
      <c r="BP223" s="219">
        <v>10744</v>
      </c>
      <c r="BQ223" s="219">
        <v>10744</v>
      </c>
      <c r="BR223" s="219">
        <v>10744</v>
      </c>
      <c r="BS223" s="219">
        <v>10744</v>
      </c>
      <c r="BT223" s="219">
        <v>10744</v>
      </c>
      <c r="BU223" s="219">
        <v>10744</v>
      </c>
      <c r="BV223" s="219">
        <v>10744</v>
      </c>
      <c r="BW223" s="219">
        <v>10744</v>
      </c>
      <c r="BX223" s="219">
        <v>10744</v>
      </c>
      <c r="BY223" s="219">
        <v>10744</v>
      </c>
      <c r="BZ223" s="219">
        <v>10744</v>
      </c>
      <c r="CA223" s="219">
        <v>10744</v>
      </c>
      <c r="CB223" s="219">
        <v>10744</v>
      </c>
      <c r="CC223" s="219">
        <v>10744</v>
      </c>
      <c r="CD223" s="219">
        <v>10744</v>
      </c>
      <c r="CE223" s="219">
        <v>10744</v>
      </c>
      <c r="CF223" s="219">
        <v>10744</v>
      </c>
      <c r="CG223" s="219">
        <v>10744</v>
      </c>
      <c r="CH223" s="219">
        <v>10744</v>
      </c>
      <c r="CI223" s="219">
        <v>10744</v>
      </c>
      <c r="CJ223" s="219">
        <v>10744</v>
      </c>
      <c r="CK223" s="219">
        <v>10744</v>
      </c>
      <c r="CL223" s="219">
        <v>10744</v>
      </c>
      <c r="CM223" s="219">
        <v>10744</v>
      </c>
      <c r="CN223" s="219">
        <v>10744</v>
      </c>
      <c r="CO223" s="219">
        <v>10744</v>
      </c>
      <c r="CP223" s="219">
        <v>10744</v>
      </c>
      <c r="CQ223" s="219">
        <v>10744</v>
      </c>
      <c r="CR223" s="219">
        <v>10744</v>
      </c>
      <c r="CS223" s="219">
        <v>10744</v>
      </c>
      <c r="CT223" s="219">
        <v>10744</v>
      </c>
      <c r="CU223" s="219">
        <v>10744</v>
      </c>
      <c r="CV223" s="219">
        <v>10744</v>
      </c>
      <c r="CW223" s="219">
        <v>10744</v>
      </c>
      <c r="CX223" s="219">
        <v>10744</v>
      </c>
      <c r="CY223" s="219">
        <v>10744</v>
      </c>
      <c r="CZ223" s="219">
        <v>10744</v>
      </c>
      <c r="DA223" s="219">
        <v>10744</v>
      </c>
      <c r="DB223" s="219">
        <v>10744</v>
      </c>
      <c r="DC223" s="219">
        <v>10744</v>
      </c>
      <c r="DD223" s="219">
        <v>10744</v>
      </c>
      <c r="DE223" s="219">
        <v>10744</v>
      </c>
      <c r="DF223" s="219">
        <v>10744</v>
      </c>
      <c r="DG223" s="219">
        <v>10744</v>
      </c>
      <c r="DH223" s="219">
        <v>10744</v>
      </c>
      <c r="DI223" s="219">
        <v>10744</v>
      </c>
      <c r="DJ223" s="219">
        <v>10744</v>
      </c>
      <c r="DK223" s="219">
        <v>10744</v>
      </c>
      <c r="DL223" s="219">
        <v>10744</v>
      </c>
      <c r="DM223" s="219">
        <v>10744</v>
      </c>
      <c r="DN223" s="219">
        <v>10744</v>
      </c>
      <c r="DO223" s="219">
        <v>10744</v>
      </c>
      <c r="DP223" s="219">
        <v>10744</v>
      </c>
      <c r="DQ223" s="219">
        <v>10744</v>
      </c>
      <c r="DR223" s="219">
        <v>10744</v>
      </c>
      <c r="DS223" s="219">
        <v>10744</v>
      </c>
      <c r="DT223" s="219">
        <v>10713</v>
      </c>
      <c r="DU223" s="219">
        <v>10709</v>
      </c>
      <c r="DV223" s="219">
        <v>10709</v>
      </c>
      <c r="DW223" s="219">
        <v>10719</v>
      </c>
      <c r="DX223" s="219">
        <v>10718</v>
      </c>
      <c r="DY223" s="219">
        <v>10711</v>
      </c>
      <c r="DZ223" s="219">
        <v>10711</v>
      </c>
      <c r="EA223" s="219">
        <v>10704</v>
      </c>
      <c r="EB223" s="219">
        <v>10704</v>
      </c>
      <c r="EC223" s="219">
        <v>10704</v>
      </c>
      <c r="ED223" s="219">
        <v>10704</v>
      </c>
      <c r="EE223" s="219">
        <v>10704</v>
      </c>
      <c r="EF223" s="219">
        <v>10704</v>
      </c>
      <c r="EG223" s="219">
        <v>10704</v>
      </c>
      <c r="EH223" s="219">
        <v>10704</v>
      </c>
      <c r="EI223" s="219">
        <v>10704</v>
      </c>
      <c r="EJ223" s="219">
        <v>10704</v>
      </c>
      <c r="EK223" s="219">
        <v>10704</v>
      </c>
      <c r="EL223" s="219">
        <v>10704</v>
      </c>
      <c r="EM223" s="219">
        <v>10703</v>
      </c>
      <c r="EN223" s="231">
        <v>10703</v>
      </c>
      <c r="EO223" s="232">
        <v>10703</v>
      </c>
      <c r="EP223" s="227">
        <v>10703</v>
      </c>
      <c r="EQ223" s="154">
        <v>10703</v>
      </c>
      <c r="ER223" s="154">
        <v>10702</v>
      </c>
      <c r="ES223" s="154">
        <v>10702</v>
      </c>
      <c r="ET223" s="154">
        <v>10702</v>
      </c>
      <c r="EU223" s="154">
        <v>10702</v>
      </c>
      <c r="EV223" s="166">
        <v>10700</v>
      </c>
      <c r="EW223" s="166">
        <v>10700</v>
      </c>
      <c r="EX223" s="166">
        <v>10700</v>
      </c>
      <c r="EY223" s="166">
        <v>10700</v>
      </c>
      <c r="EZ223" s="166">
        <v>10700</v>
      </c>
      <c r="FA223" s="166">
        <v>10700</v>
      </c>
      <c r="FB223" s="154">
        <v>10700</v>
      </c>
      <c r="FC223" s="166">
        <v>10700</v>
      </c>
      <c r="FD223" s="166">
        <v>10700</v>
      </c>
      <c r="FE223" s="154">
        <v>10700</v>
      </c>
      <c r="FF223" s="166">
        <v>10700</v>
      </c>
      <c r="FG223" s="154">
        <v>10700</v>
      </c>
      <c r="FH223" s="166">
        <v>10699</v>
      </c>
      <c r="FI223" s="166">
        <v>10699</v>
      </c>
      <c r="FJ223" s="166">
        <v>10699</v>
      </c>
      <c r="FK223" s="166">
        <v>10699</v>
      </c>
      <c r="FL223" s="166">
        <v>10699</v>
      </c>
      <c r="FM223" s="166">
        <v>10699</v>
      </c>
      <c r="FN223" s="166">
        <v>10699</v>
      </c>
      <c r="FO223" s="166">
        <v>10699</v>
      </c>
      <c r="FP223" s="166">
        <v>10699</v>
      </c>
      <c r="FQ223" s="166">
        <v>10688</v>
      </c>
      <c r="FR223" s="154">
        <v>10688</v>
      </c>
      <c r="FS223" s="154">
        <v>10688</v>
      </c>
      <c r="FT223" s="154">
        <v>10688</v>
      </c>
      <c r="FU223" s="154">
        <v>10688</v>
      </c>
      <c r="FV223" s="154">
        <v>10687</v>
      </c>
      <c r="FW223" s="154">
        <v>10687</v>
      </c>
      <c r="FX223" s="154">
        <v>10687</v>
      </c>
      <c r="FY223" s="166">
        <v>10687</v>
      </c>
      <c r="FZ223" s="166">
        <v>10685</v>
      </c>
      <c r="GA223" s="166">
        <v>10684</v>
      </c>
      <c r="GB223" s="166">
        <v>10684</v>
      </c>
      <c r="GC223" s="166">
        <v>10684</v>
      </c>
      <c r="GD223" s="166">
        <v>10684</v>
      </c>
      <c r="GE223" s="166">
        <v>10682</v>
      </c>
      <c r="GF223" s="166">
        <v>10681</v>
      </c>
      <c r="GG223" s="166">
        <v>10681</v>
      </c>
      <c r="GH223" s="166">
        <v>10681</v>
      </c>
      <c r="GI223" s="166">
        <v>10680</v>
      </c>
      <c r="GJ223" s="166">
        <v>10679</v>
      </c>
      <c r="GK223" s="154">
        <v>10678</v>
      </c>
      <c r="GL223" s="166">
        <v>10676</v>
      </c>
      <c r="GM223" s="166">
        <v>10673</v>
      </c>
      <c r="GN223" s="166">
        <v>10671</v>
      </c>
      <c r="GO223" s="166"/>
      <c r="GP223" s="202"/>
      <c r="GQ223" s="202"/>
      <c r="GR223" s="202"/>
      <c r="GS223" s="202"/>
      <c r="GT223" s="202"/>
      <c r="GU223" s="202"/>
      <c r="GV223" s="202"/>
      <c r="GW223" s="202"/>
      <c r="GX223" s="202"/>
      <c r="GY223" s="202"/>
      <c r="GZ223" s="202"/>
      <c r="HA223" s="202"/>
      <c r="HB223" s="202"/>
      <c r="HC223" s="202"/>
      <c r="HD223" s="202"/>
      <c r="HE223" s="202"/>
      <c r="HF223" s="202"/>
      <c r="HG223" s="202"/>
      <c r="HH223" s="202"/>
      <c r="HI223" s="202"/>
      <c r="HJ223" s="202"/>
      <c r="HK223" s="202"/>
      <c r="HL223" s="202"/>
      <c r="HM223" s="154"/>
      <c r="HN223" s="154"/>
      <c r="HO223" s="154"/>
      <c r="HP223" s="154"/>
      <c r="HQ223" s="154"/>
      <c r="HR223" s="154"/>
      <c r="HS223" s="154"/>
      <c r="HT223" s="154"/>
      <c r="HU223" s="154"/>
      <c r="HV223" s="154"/>
      <c r="HW223" s="166"/>
    </row>
    <row r="224" spans="1:231">
      <c r="A224" s="145">
        <f t="shared" si="52"/>
        <v>44456</v>
      </c>
      <c r="B224" s="219">
        <f>'Age&amp;Sex by occurrence date'!$BFJ22</f>
        <v>13378</v>
      </c>
      <c r="C224" s="219">
        <v>10952</v>
      </c>
      <c r="D224" s="219">
        <v>10952</v>
      </c>
      <c r="E224" s="219">
        <v>10952</v>
      </c>
      <c r="F224" s="219">
        <v>10952</v>
      </c>
      <c r="G224" s="219">
        <v>10952</v>
      </c>
      <c r="H224" s="219">
        <v>10952</v>
      </c>
      <c r="I224" s="219">
        <v>10952</v>
      </c>
      <c r="J224" s="219">
        <v>10952</v>
      </c>
      <c r="K224" s="219">
        <v>10952</v>
      </c>
      <c r="L224" s="219">
        <v>10952</v>
      </c>
      <c r="M224" s="219">
        <v>10952</v>
      </c>
      <c r="N224" s="219">
        <v>10952</v>
      </c>
      <c r="O224" s="219">
        <v>10952</v>
      </c>
      <c r="P224" s="219">
        <v>10952</v>
      </c>
      <c r="Q224" s="219">
        <v>10951</v>
      </c>
      <c r="R224" s="219">
        <v>10951</v>
      </c>
      <c r="S224" s="219">
        <v>10951</v>
      </c>
      <c r="T224" s="219">
        <v>10951</v>
      </c>
      <c r="U224" s="219">
        <v>10951</v>
      </c>
      <c r="V224" s="219">
        <v>10950</v>
      </c>
      <c r="W224" s="219">
        <v>10950</v>
      </c>
      <c r="X224" s="219">
        <v>10950</v>
      </c>
      <c r="Y224" s="219">
        <v>10949</v>
      </c>
      <c r="Z224" s="219">
        <v>10944</v>
      </c>
      <c r="AA224" s="219">
        <v>10868</v>
      </c>
      <c r="AB224" s="219">
        <v>10739</v>
      </c>
      <c r="AC224" s="219">
        <v>10739</v>
      </c>
      <c r="AD224" s="219">
        <v>10739</v>
      </c>
      <c r="AE224" s="219">
        <v>10737</v>
      </c>
      <c r="AF224" s="219">
        <v>10737</v>
      </c>
      <c r="AG224" s="219">
        <v>10737</v>
      </c>
      <c r="AH224" s="219">
        <v>10737</v>
      </c>
      <c r="AI224" s="219">
        <v>10737</v>
      </c>
      <c r="AJ224" s="219">
        <v>10737</v>
      </c>
      <c r="AK224" s="219">
        <v>10737</v>
      </c>
      <c r="AL224" s="219">
        <v>10737</v>
      </c>
      <c r="AM224" s="219">
        <v>10737</v>
      </c>
      <c r="AN224" s="219">
        <v>10737</v>
      </c>
      <c r="AO224" s="219">
        <v>10737</v>
      </c>
      <c r="AP224" s="219">
        <v>10737</v>
      </c>
      <c r="AQ224" s="219">
        <v>10737</v>
      </c>
      <c r="AR224" s="219">
        <v>10737</v>
      </c>
      <c r="AS224" s="219">
        <v>10737</v>
      </c>
      <c r="AT224" s="219">
        <v>10737</v>
      </c>
      <c r="AU224" s="219">
        <v>10737</v>
      </c>
      <c r="AV224" s="219">
        <v>10737</v>
      </c>
      <c r="AW224" s="219">
        <v>10737</v>
      </c>
      <c r="AX224" s="219">
        <v>10737</v>
      </c>
      <c r="AY224" s="219">
        <v>10737</v>
      </c>
      <c r="AZ224" s="219">
        <v>10737</v>
      </c>
      <c r="BA224" s="219">
        <v>10737</v>
      </c>
      <c r="BB224" s="219">
        <v>10737</v>
      </c>
      <c r="BC224" s="219">
        <v>10737</v>
      </c>
      <c r="BD224" s="219">
        <v>10737</v>
      </c>
      <c r="BE224" s="219">
        <v>10737</v>
      </c>
      <c r="BF224" s="219">
        <v>10737</v>
      </c>
      <c r="BG224" s="219">
        <v>10737</v>
      </c>
      <c r="BH224" s="219">
        <v>10737</v>
      </c>
      <c r="BI224" s="219">
        <v>10737</v>
      </c>
      <c r="BJ224" s="219">
        <v>10737</v>
      </c>
      <c r="BK224" s="219">
        <v>10737</v>
      </c>
      <c r="BL224" s="219">
        <v>10737</v>
      </c>
      <c r="BM224" s="219">
        <v>10737</v>
      </c>
      <c r="BN224" s="219">
        <v>10737</v>
      </c>
      <c r="BO224" s="219">
        <v>10737</v>
      </c>
      <c r="BP224" s="219">
        <v>10737</v>
      </c>
      <c r="BQ224" s="219">
        <v>10737</v>
      </c>
      <c r="BR224" s="219">
        <v>10737</v>
      </c>
      <c r="BS224" s="219">
        <v>10737</v>
      </c>
      <c r="BT224" s="219">
        <v>10737</v>
      </c>
      <c r="BU224" s="219">
        <v>10737</v>
      </c>
      <c r="BV224" s="219">
        <v>10737</v>
      </c>
      <c r="BW224" s="219">
        <v>10737</v>
      </c>
      <c r="BX224" s="219">
        <v>10737</v>
      </c>
      <c r="BY224" s="219">
        <v>10737</v>
      </c>
      <c r="BZ224" s="219">
        <v>10737</v>
      </c>
      <c r="CA224" s="219">
        <v>10737</v>
      </c>
      <c r="CB224" s="219">
        <v>10737</v>
      </c>
      <c r="CC224" s="219">
        <v>10737</v>
      </c>
      <c r="CD224" s="219">
        <v>10737</v>
      </c>
      <c r="CE224" s="219">
        <v>10737</v>
      </c>
      <c r="CF224" s="219">
        <v>10737</v>
      </c>
      <c r="CG224" s="219">
        <v>10737</v>
      </c>
      <c r="CH224" s="219">
        <v>10737</v>
      </c>
      <c r="CI224" s="219">
        <v>10737</v>
      </c>
      <c r="CJ224" s="219">
        <v>10737</v>
      </c>
      <c r="CK224" s="219">
        <v>10737</v>
      </c>
      <c r="CL224" s="219">
        <v>10737</v>
      </c>
      <c r="CM224" s="219">
        <v>10737</v>
      </c>
      <c r="CN224" s="219">
        <v>10737</v>
      </c>
      <c r="CO224" s="219">
        <v>10737</v>
      </c>
      <c r="CP224" s="219">
        <v>10737</v>
      </c>
      <c r="CQ224" s="219">
        <v>10737</v>
      </c>
      <c r="CR224" s="219">
        <v>10737</v>
      </c>
      <c r="CS224" s="219">
        <v>10737</v>
      </c>
      <c r="CT224" s="219">
        <v>10737</v>
      </c>
      <c r="CU224" s="219">
        <v>10737</v>
      </c>
      <c r="CV224" s="219">
        <v>10737</v>
      </c>
      <c r="CW224" s="219">
        <v>10737</v>
      </c>
      <c r="CX224" s="219">
        <v>10737</v>
      </c>
      <c r="CY224" s="219">
        <v>10737</v>
      </c>
      <c r="CZ224" s="219">
        <v>10737</v>
      </c>
      <c r="DA224" s="219">
        <v>10737</v>
      </c>
      <c r="DB224" s="219">
        <v>10737</v>
      </c>
      <c r="DC224" s="219">
        <v>10737</v>
      </c>
      <c r="DD224" s="219">
        <v>10737</v>
      </c>
      <c r="DE224" s="219">
        <v>10737</v>
      </c>
      <c r="DF224" s="219">
        <v>10737</v>
      </c>
      <c r="DG224" s="219">
        <v>10737</v>
      </c>
      <c r="DH224" s="219">
        <v>10737</v>
      </c>
      <c r="DI224" s="219">
        <v>10737</v>
      </c>
      <c r="DJ224" s="219">
        <v>10737</v>
      </c>
      <c r="DK224" s="219">
        <v>10737</v>
      </c>
      <c r="DL224" s="219">
        <v>10737</v>
      </c>
      <c r="DM224" s="219">
        <v>10737</v>
      </c>
      <c r="DN224" s="219">
        <v>10737</v>
      </c>
      <c r="DO224" s="219">
        <v>10737</v>
      </c>
      <c r="DP224" s="219">
        <v>10737</v>
      </c>
      <c r="DQ224" s="219">
        <v>10737</v>
      </c>
      <c r="DR224" s="219">
        <v>10737</v>
      </c>
      <c r="DS224" s="219">
        <v>10737</v>
      </c>
      <c r="DT224" s="219">
        <v>10706</v>
      </c>
      <c r="DU224" s="219">
        <v>10702</v>
      </c>
      <c r="DV224" s="219">
        <v>10702</v>
      </c>
      <c r="DW224" s="219">
        <v>10712</v>
      </c>
      <c r="DX224" s="219">
        <v>10711</v>
      </c>
      <c r="DY224" s="219">
        <v>10704</v>
      </c>
      <c r="DZ224" s="219">
        <v>10704</v>
      </c>
      <c r="EA224" s="219">
        <v>10697</v>
      </c>
      <c r="EB224" s="219">
        <v>10697</v>
      </c>
      <c r="EC224" s="219">
        <v>10697</v>
      </c>
      <c r="ED224" s="219">
        <v>10697</v>
      </c>
      <c r="EE224" s="219">
        <v>10697</v>
      </c>
      <c r="EF224" s="219">
        <v>10697</v>
      </c>
      <c r="EG224" s="219">
        <v>10697</v>
      </c>
      <c r="EH224" s="219">
        <v>10697</v>
      </c>
      <c r="EI224" s="219">
        <v>10697</v>
      </c>
      <c r="EJ224" s="219">
        <v>10697</v>
      </c>
      <c r="EK224" s="219">
        <v>10697</v>
      </c>
      <c r="EL224" s="219">
        <v>10697</v>
      </c>
      <c r="EM224" s="219">
        <v>10696</v>
      </c>
      <c r="EN224" s="231">
        <v>10696</v>
      </c>
      <c r="EO224" s="232">
        <v>10696</v>
      </c>
      <c r="EP224" s="228">
        <v>10696</v>
      </c>
      <c r="EQ224" s="166">
        <v>10696</v>
      </c>
      <c r="ER224" s="166">
        <v>10695</v>
      </c>
      <c r="ES224" s="166">
        <v>10695</v>
      </c>
      <c r="ET224" s="166">
        <v>10695</v>
      </c>
      <c r="EU224" s="166">
        <v>10695</v>
      </c>
      <c r="EV224" s="154">
        <v>10693</v>
      </c>
      <c r="EW224" s="154">
        <v>10693</v>
      </c>
      <c r="EX224" s="154">
        <v>10693</v>
      </c>
      <c r="EY224" s="154">
        <v>10693</v>
      </c>
      <c r="EZ224" s="154">
        <v>10693</v>
      </c>
      <c r="FA224" s="154">
        <v>10693</v>
      </c>
      <c r="FB224" s="154">
        <v>10693</v>
      </c>
      <c r="FC224" s="154">
        <v>10693</v>
      </c>
      <c r="FD224" s="154">
        <v>10693</v>
      </c>
      <c r="FE224" s="166">
        <v>10693</v>
      </c>
      <c r="FF224" s="154">
        <v>10693</v>
      </c>
      <c r="FG224" s="166">
        <v>10693</v>
      </c>
      <c r="FH224" s="154">
        <v>10692</v>
      </c>
      <c r="FI224" s="154">
        <v>10692</v>
      </c>
      <c r="FJ224" s="154">
        <v>10692</v>
      </c>
      <c r="FK224" s="166">
        <v>10692</v>
      </c>
      <c r="FL224" s="166">
        <v>10692</v>
      </c>
      <c r="FM224" s="166">
        <v>10692</v>
      </c>
      <c r="FN224" s="166">
        <v>10692</v>
      </c>
      <c r="FO224" s="166">
        <v>10692</v>
      </c>
      <c r="FP224" s="166">
        <v>10692</v>
      </c>
      <c r="FQ224" s="166">
        <v>10680</v>
      </c>
      <c r="FR224" s="166">
        <v>10680</v>
      </c>
      <c r="FS224" s="166">
        <v>10680</v>
      </c>
      <c r="FT224" s="166">
        <v>10680</v>
      </c>
      <c r="FU224" s="166">
        <v>10680</v>
      </c>
      <c r="FV224" s="166">
        <v>10680</v>
      </c>
      <c r="FW224" s="166">
        <v>10680</v>
      </c>
      <c r="FX224" s="166">
        <v>10680</v>
      </c>
      <c r="FY224" s="154">
        <v>10680</v>
      </c>
      <c r="FZ224" s="154">
        <v>10678</v>
      </c>
      <c r="GA224" s="154">
        <v>10677</v>
      </c>
      <c r="GB224" s="154">
        <v>10677</v>
      </c>
      <c r="GC224" s="154">
        <v>10677</v>
      </c>
      <c r="GD224" s="154">
        <v>10677</v>
      </c>
      <c r="GE224" s="154">
        <v>10675</v>
      </c>
      <c r="GF224" s="154">
        <v>10674</v>
      </c>
      <c r="GG224" s="154">
        <v>10674</v>
      </c>
      <c r="GH224" s="154">
        <v>10674</v>
      </c>
      <c r="GI224" s="154">
        <v>10674</v>
      </c>
      <c r="GJ224" s="154">
        <v>10673</v>
      </c>
      <c r="GK224" s="166">
        <v>10672</v>
      </c>
      <c r="GL224" s="154">
        <v>10670</v>
      </c>
      <c r="GM224" s="154">
        <v>10670</v>
      </c>
      <c r="GN224" s="154">
        <v>10669</v>
      </c>
      <c r="GO224" s="154">
        <v>10664</v>
      </c>
      <c r="GP224" s="202"/>
      <c r="GQ224" s="202"/>
      <c r="GR224" s="202"/>
      <c r="GS224" s="202"/>
      <c r="GT224" s="202"/>
      <c r="GU224" s="202"/>
      <c r="GV224" s="202"/>
      <c r="GW224" s="202"/>
      <c r="GX224" s="202"/>
      <c r="GY224" s="202"/>
      <c r="GZ224" s="202"/>
      <c r="HA224" s="202"/>
      <c r="HB224" s="202"/>
      <c r="HC224" s="202"/>
      <c r="HD224" s="202"/>
      <c r="HE224" s="202"/>
      <c r="HF224" s="202"/>
      <c r="HG224" s="202"/>
      <c r="HH224" s="202"/>
      <c r="HI224" s="202"/>
      <c r="HJ224" s="202"/>
      <c r="HK224" s="202"/>
      <c r="HL224" s="202"/>
      <c r="HM224" s="154"/>
      <c r="HN224" s="154"/>
      <c r="HO224" s="154"/>
      <c r="HP224" s="154"/>
      <c r="HQ224" s="154"/>
      <c r="HR224" s="154"/>
      <c r="HS224" s="154"/>
      <c r="HT224" s="154"/>
      <c r="HU224" s="154"/>
      <c r="HV224" s="154"/>
      <c r="HW224" s="166"/>
    </row>
    <row r="225" spans="1:231">
      <c r="A225" s="145">
        <f t="shared" si="52"/>
        <v>44455</v>
      </c>
      <c r="B225" s="219">
        <f>'Age&amp;Sex by occurrence date'!$BFQ22</f>
        <v>13367</v>
      </c>
      <c r="C225" s="219">
        <v>10945</v>
      </c>
      <c r="D225" s="219">
        <v>10945</v>
      </c>
      <c r="E225" s="219">
        <v>10945</v>
      </c>
      <c r="F225" s="219">
        <v>10945</v>
      </c>
      <c r="G225" s="219">
        <v>10945</v>
      </c>
      <c r="H225" s="219">
        <v>10945</v>
      </c>
      <c r="I225" s="219">
        <v>10945</v>
      </c>
      <c r="J225" s="219">
        <v>10945</v>
      </c>
      <c r="K225" s="219">
        <v>10945</v>
      </c>
      <c r="L225" s="219">
        <v>10945</v>
      </c>
      <c r="M225" s="219">
        <v>10945</v>
      </c>
      <c r="N225" s="219">
        <v>10945</v>
      </c>
      <c r="O225" s="219">
        <v>10945</v>
      </c>
      <c r="P225" s="219">
        <v>10945</v>
      </c>
      <c r="Q225" s="219">
        <v>10944</v>
      </c>
      <c r="R225" s="219">
        <v>10944</v>
      </c>
      <c r="S225" s="219">
        <v>10944</v>
      </c>
      <c r="T225" s="219">
        <v>10944</v>
      </c>
      <c r="U225" s="219">
        <v>10944</v>
      </c>
      <c r="V225" s="219">
        <v>10943</v>
      </c>
      <c r="W225" s="219">
        <v>10943</v>
      </c>
      <c r="X225" s="219">
        <v>10943</v>
      </c>
      <c r="Y225" s="219">
        <v>10942</v>
      </c>
      <c r="Z225" s="219">
        <v>10937</v>
      </c>
      <c r="AA225" s="219">
        <v>10861</v>
      </c>
      <c r="AB225" s="219">
        <v>10733</v>
      </c>
      <c r="AC225" s="219">
        <v>10733</v>
      </c>
      <c r="AD225" s="219">
        <v>10733</v>
      </c>
      <c r="AE225" s="219">
        <v>10731</v>
      </c>
      <c r="AF225" s="219">
        <v>10731</v>
      </c>
      <c r="AG225" s="219">
        <v>10731</v>
      </c>
      <c r="AH225" s="219">
        <v>10731</v>
      </c>
      <c r="AI225" s="219">
        <v>10731</v>
      </c>
      <c r="AJ225" s="219">
        <v>10731</v>
      </c>
      <c r="AK225" s="219">
        <v>10731</v>
      </c>
      <c r="AL225" s="219">
        <v>10731</v>
      </c>
      <c r="AM225" s="219">
        <v>10731</v>
      </c>
      <c r="AN225" s="219">
        <v>10731</v>
      </c>
      <c r="AO225" s="219">
        <v>10731</v>
      </c>
      <c r="AP225" s="219">
        <v>10731</v>
      </c>
      <c r="AQ225" s="219">
        <v>10731</v>
      </c>
      <c r="AR225" s="219">
        <v>10731</v>
      </c>
      <c r="AS225" s="219">
        <v>10731</v>
      </c>
      <c r="AT225" s="219">
        <v>10731</v>
      </c>
      <c r="AU225" s="219">
        <v>10731</v>
      </c>
      <c r="AV225" s="219">
        <v>10731</v>
      </c>
      <c r="AW225" s="219">
        <v>10731</v>
      </c>
      <c r="AX225" s="219">
        <v>10731</v>
      </c>
      <c r="AY225" s="219">
        <v>10731</v>
      </c>
      <c r="AZ225" s="219">
        <v>10731</v>
      </c>
      <c r="BA225" s="219">
        <v>10731</v>
      </c>
      <c r="BB225" s="219">
        <v>10731</v>
      </c>
      <c r="BC225" s="219">
        <v>10731</v>
      </c>
      <c r="BD225" s="219">
        <v>10731</v>
      </c>
      <c r="BE225" s="219">
        <v>10731</v>
      </c>
      <c r="BF225" s="219">
        <v>10731</v>
      </c>
      <c r="BG225" s="219">
        <v>10731</v>
      </c>
      <c r="BH225" s="219">
        <v>10731</v>
      </c>
      <c r="BI225" s="219">
        <v>10731</v>
      </c>
      <c r="BJ225" s="219">
        <v>10731</v>
      </c>
      <c r="BK225" s="219">
        <v>10731</v>
      </c>
      <c r="BL225" s="219">
        <v>10731</v>
      </c>
      <c r="BM225" s="219">
        <v>10731</v>
      </c>
      <c r="BN225" s="219">
        <v>10731</v>
      </c>
      <c r="BO225" s="219">
        <v>10731</v>
      </c>
      <c r="BP225" s="219">
        <v>10731</v>
      </c>
      <c r="BQ225" s="219">
        <v>10731</v>
      </c>
      <c r="BR225" s="219">
        <v>10731</v>
      </c>
      <c r="BS225" s="219">
        <v>10731</v>
      </c>
      <c r="BT225" s="219">
        <v>10731</v>
      </c>
      <c r="BU225" s="219">
        <v>10731</v>
      </c>
      <c r="BV225" s="219">
        <v>10731</v>
      </c>
      <c r="BW225" s="219">
        <v>10731</v>
      </c>
      <c r="BX225" s="219">
        <v>10731</v>
      </c>
      <c r="BY225" s="219">
        <v>10731</v>
      </c>
      <c r="BZ225" s="219">
        <v>10731</v>
      </c>
      <c r="CA225" s="219">
        <v>10731</v>
      </c>
      <c r="CB225" s="219">
        <v>10731</v>
      </c>
      <c r="CC225" s="219">
        <v>10731</v>
      </c>
      <c r="CD225" s="219">
        <v>10731</v>
      </c>
      <c r="CE225" s="219">
        <v>10731</v>
      </c>
      <c r="CF225" s="219">
        <v>10731</v>
      </c>
      <c r="CG225" s="219">
        <v>10731</v>
      </c>
      <c r="CH225" s="219">
        <v>10731</v>
      </c>
      <c r="CI225" s="219">
        <v>10731</v>
      </c>
      <c r="CJ225" s="219">
        <v>10731</v>
      </c>
      <c r="CK225" s="219">
        <v>10731</v>
      </c>
      <c r="CL225" s="219">
        <v>10731</v>
      </c>
      <c r="CM225" s="219">
        <v>10731</v>
      </c>
      <c r="CN225" s="219">
        <v>10731</v>
      </c>
      <c r="CO225" s="219">
        <v>10731</v>
      </c>
      <c r="CP225" s="219">
        <v>10731</v>
      </c>
      <c r="CQ225" s="219">
        <v>10731</v>
      </c>
      <c r="CR225" s="219">
        <v>10731</v>
      </c>
      <c r="CS225" s="219">
        <v>10731</v>
      </c>
      <c r="CT225" s="219">
        <v>10731</v>
      </c>
      <c r="CU225" s="219">
        <v>10731</v>
      </c>
      <c r="CV225" s="219">
        <v>10731</v>
      </c>
      <c r="CW225" s="219">
        <v>10731</v>
      </c>
      <c r="CX225" s="219">
        <v>10731</v>
      </c>
      <c r="CY225" s="219">
        <v>10731</v>
      </c>
      <c r="CZ225" s="219">
        <v>10731</v>
      </c>
      <c r="DA225" s="219">
        <v>10731</v>
      </c>
      <c r="DB225" s="219">
        <v>10731</v>
      </c>
      <c r="DC225" s="219">
        <v>10731</v>
      </c>
      <c r="DD225" s="219">
        <v>10731</v>
      </c>
      <c r="DE225" s="219">
        <v>10731</v>
      </c>
      <c r="DF225" s="219">
        <v>10731</v>
      </c>
      <c r="DG225" s="219">
        <v>10731</v>
      </c>
      <c r="DH225" s="219">
        <v>10731</v>
      </c>
      <c r="DI225" s="219">
        <v>10731</v>
      </c>
      <c r="DJ225" s="219">
        <v>10731</v>
      </c>
      <c r="DK225" s="219">
        <v>10731</v>
      </c>
      <c r="DL225" s="219">
        <v>10731</v>
      </c>
      <c r="DM225" s="219">
        <v>10731</v>
      </c>
      <c r="DN225" s="219">
        <v>10731</v>
      </c>
      <c r="DO225" s="219">
        <v>10731</v>
      </c>
      <c r="DP225" s="219">
        <v>10731</v>
      </c>
      <c r="DQ225" s="219">
        <v>10731</v>
      </c>
      <c r="DR225" s="219">
        <v>10731</v>
      </c>
      <c r="DS225" s="219">
        <v>10731</v>
      </c>
      <c r="DT225" s="219">
        <v>10700</v>
      </c>
      <c r="DU225" s="219">
        <v>10696</v>
      </c>
      <c r="DV225" s="219">
        <v>10696</v>
      </c>
      <c r="DW225" s="219">
        <v>10706</v>
      </c>
      <c r="DX225" s="219">
        <v>10705</v>
      </c>
      <c r="DY225" s="219">
        <v>10698</v>
      </c>
      <c r="DZ225" s="219">
        <v>10698</v>
      </c>
      <c r="EA225" s="219">
        <v>10691</v>
      </c>
      <c r="EB225" s="219">
        <v>10691</v>
      </c>
      <c r="EC225" s="219">
        <v>10691</v>
      </c>
      <c r="ED225" s="219">
        <v>10691</v>
      </c>
      <c r="EE225" s="219">
        <v>10691</v>
      </c>
      <c r="EF225" s="219">
        <v>10691</v>
      </c>
      <c r="EG225" s="219">
        <v>10691</v>
      </c>
      <c r="EH225" s="219">
        <v>10691</v>
      </c>
      <c r="EI225" s="219">
        <v>10691</v>
      </c>
      <c r="EJ225" s="219">
        <v>10691</v>
      </c>
      <c r="EK225" s="219">
        <v>10691</v>
      </c>
      <c r="EL225" s="219">
        <v>10691</v>
      </c>
      <c r="EM225" s="219">
        <v>10691</v>
      </c>
      <c r="EN225" s="231">
        <v>10691</v>
      </c>
      <c r="EO225" s="232">
        <v>10691</v>
      </c>
      <c r="EP225" s="227">
        <v>10691</v>
      </c>
      <c r="EQ225" s="154">
        <v>10691</v>
      </c>
      <c r="ER225" s="154">
        <v>10690</v>
      </c>
      <c r="ES225" s="154">
        <v>10690</v>
      </c>
      <c r="ET225" s="154">
        <v>10690</v>
      </c>
      <c r="EU225" s="154">
        <v>10690</v>
      </c>
      <c r="EV225" s="154">
        <v>10688</v>
      </c>
      <c r="EW225" s="166">
        <v>10688</v>
      </c>
      <c r="EX225" s="166">
        <v>10688</v>
      </c>
      <c r="EY225" s="166">
        <v>10688</v>
      </c>
      <c r="EZ225" s="166">
        <v>10688</v>
      </c>
      <c r="FA225" s="166">
        <v>10688</v>
      </c>
      <c r="FB225" s="166">
        <v>10688</v>
      </c>
      <c r="FC225" s="154">
        <v>10688</v>
      </c>
      <c r="FD225" s="166">
        <v>10688</v>
      </c>
      <c r="FE225" s="166">
        <v>10688</v>
      </c>
      <c r="FF225" s="166">
        <v>10688</v>
      </c>
      <c r="FG225" s="154">
        <v>10688</v>
      </c>
      <c r="FH225" s="166">
        <v>10687</v>
      </c>
      <c r="FI225" s="154">
        <v>10687</v>
      </c>
      <c r="FJ225" s="166">
        <v>10687</v>
      </c>
      <c r="FK225" s="154">
        <v>10687</v>
      </c>
      <c r="FL225" s="154">
        <v>10687</v>
      </c>
      <c r="FM225" s="154">
        <v>10687</v>
      </c>
      <c r="FN225" s="154">
        <v>10687</v>
      </c>
      <c r="FO225" s="154">
        <v>10687</v>
      </c>
      <c r="FP225" s="154">
        <v>10687</v>
      </c>
      <c r="FQ225" s="154">
        <v>10675</v>
      </c>
      <c r="FR225" s="166">
        <v>10675</v>
      </c>
      <c r="FS225" s="166">
        <v>10675</v>
      </c>
      <c r="FT225" s="166">
        <v>10675</v>
      </c>
      <c r="FU225" s="166">
        <v>10675</v>
      </c>
      <c r="FV225" s="166">
        <v>10675</v>
      </c>
      <c r="FW225" s="166">
        <v>10675</v>
      </c>
      <c r="FX225" s="166">
        <v>10675</v>
      </c>
      <c r="FY225" s="154">
        <v>10675</v>
      </c>
      <c r="FZ225" s="154">
        <v>10673</v>
      </c>
      <c r="GA225" s="154">
        <v>10672</v>
      </c>
      <c r="GB225" s="154">
        <v>10672</v>
      </c>
      <c r="GC225" s="154">
        <v>10672</v>
      </c>
      <c r="GD225" s="154">
        <v>10672</v>
      </c>
      <c r="GE225" s="154">
        <v>10670</v>
      </c>
      <c r="GF225" s="154">
        <v>10669</v>
      </c>
      <c r="GG225" s="154">
        <v>10669</v>
      </c>
      <c r="GH225" s="154">
        <v>10669</v>
      </c>
      <c r="GI225" s="154">
        <v>10669</v>
      </c>
      <c r="GJ225" s="154">
        <v>10668</v>
      </c>
      <c r="GK225" s="154">
        <v>10668</v>
      </c>
      <c r="GL225" s="154">
        <v>10667</v>
      </c>
      <c r="GM225" s="154">
        <v>10667</v>
      </c>
      <c r="GN225" s="154">
        <v>10667</v>
      </c>
      <c r="GO225" s="154">
        <v>10664</v>
      </c>
      <c r="GP225" s="154">
        <v>10659</v>
      </c>
      <c r="GQ225" s="154"/>
      <c r="GR225" s="154"/>
      <c r="GS225" s="154"/>
      <c r="GT225" s="202"/>
      <c r="GU225" s="202"/>
      <c r="GV225" s="202"/>
      <c r="GW225" s="202"/>
      <c r="GX225" s="202"/>
      <c r="GY225" s="202"/>
      <c r="GZ225" s="202"/>
      <c r="HA225" s="202"/>
      <c r="HB225" s="202"/>
      <c r="HC225" s="202"/>
      <c r="HD225" s="202"/>
      <c r="HE225" s="202"/>
      <c r="HF225" s="202"/>
      <c r="HG225" s="202"/>
      <c r="HH225" s="202"/>
      <c r="HI225" s="202"/>
      <c r="HJ225" s="202"/>
      <c r="HK225" s="202"/>
      <c r="HL225" s="202"/>
      <c r="HM225" s="154"/>
      <c r="HN225" s="154"/>
      <c r="HO225" s="154"/>
      <c r="HP225" s="154"/>
      <c r="HQ225" s="154"/>
      <c r="HR225" s="154"/>
      <c r="HS225" s="154"/>
      <c r="HT225" s="154"/>
      <c r="HU225" s="154"/>
      <c r="HV225" s="154"/>
      <c r="HW225" s="166"/>
    </row>
    <row r="226" spans="1:231">
      <c r="A226" s="145">
        <f t="shared" si="52"/>
        <v>44454</v>
      </c>
      <c r="B226" s="219">
        <f>'Age&amp;Sex by occurrence date'!$BFX22</f>
        <v>13356</v>
      </c>
      <c r="C226" s="219">
        <v>10938</v>
      </c>
      <c r="D226" s="219">
        <v>10938</v>
      </c>
      <c r="E226" s="219">
        <v>10938</v>
      </c>
      <c r="F226" s="219">
        <v>10938</v>
      </c>
      <c r="G226" s="219">
        <v>10938</v>
      </c>
      <c r="H226" s="219">
        <v>10938</v>
      </c>
      <c r="I226" s="219">
        <v>10938</v>
      </c>
      <c r="J226" s="219">
        <v>10938</v>
      </c>
      <c r="K226" s="219">
        <v>10938</v>
      </c>
      <c r="L226" s="219">
        <v>10938</v>
      </c>
      <c r="M226" s="219">
        <v>10938</v>
      </c>
      <c r="N226" s="219">
        <v>10938</v>
      </c>
      <c r="O226" s="219">
        <v>10938</v>
      </c>
      <c r="P226" s="219">
        <v>10938</v>
      </c>
      <c r="Q226" s="219">
        <v>10937</v>
      </c>
      <c r="R226" s="219">
        <v>10937</v>
      </c>
      <c r="S226" s="219">
        <v>10937</v>
      </c>
      <c r="T226" s="219">
        <v>10937</v>
      </c>
      <c r="U226" s="219">
        <v>10937</v>
      </c>
      <c r="V226" s="219">
        <v>10936</v>
      </c>
      <c r="W226" s="219">
        <v>10936</v>
      </c>
      <c r="X226" s="219">
        <v>10936</v>
      </c>
      <c r="Y226" s="219">
        <v>10935</v>
      </c>
      <c r="Z226" s="219">
        <v>10930</v>
      </c>
      <c r="AA226" s="219">
        <v>10854</v>
      </c>
      <c r="AB226" s="219">
        <v>10726</v>
      </c>
      <c r="AC226" s="219">
        <v>10726</v>
      </c>
      <c r="AD226" s="219">
        <v>10726</v>
      </c>
      <c r="AE226" s="219">
        <v>10724</v>
      </c>
      <c r="AF226" s="219">
        <v>10724</v>
      </c>
      <c r="AG226" s="219">
        <v>10724</v>
      </c>
      <c r="AH226" s="219">
        <v>10724</v>
      </c>
      <c r="AI226" s="219">
        <v>10724</v>
      </c>
      <c r="AJ226" s="219">
        <v>10724</v>
      </c>
      <c r="AK226" s="219">
        <v>10724</v>
      </c>
      <c r="AL226" s="219">
        <v>10724</v>
      </c>
      <c r="AM226" s="219">
        <v>10724</v>
      </c>
      <c r="AN226" s="219">
        <v>10724</v>
      </c>
      <c r="AO226" s="219">
        <v>10724</v>
      </c>
      <c r="AP226" s="219">
        <v>10724</v>
      </c>
      <c r="AQ226" s="219">
        <v>10724</v>
      </c>
      <c r="AR226" s="219">
        <v>10724</v>
      </c>
      <c r="AS226" s="219">
        <v>10724</v>
      </c>
      <c r="AT226" s="219">
        <v>10724</v>
      </c>
      <c r="AU226" s="219">
        <v>10724</v>
      </c>
      <c r="AV226" s="219">
        <v>10724</v>
      </c>
      <c r="AW226" s="219">
        <v>10724</v>
      </c>
      <c r="AX226" s="219">
        <v>10724</v>
      </c>
      <c r="AY226" s="219">
        <v>10724</v>
      </c>
      <c r="AZ226" s="219">
        <v>10724</v>
      </c>
      <c r="BA226" s="219">
        <v>10724</v>
      </c>
      <c r="BB226" s="219">
        <v>10724</v>
      </c>
      <c r="BC226" s="219">
        <v>10724</v>
      </c>
      <c r="BD226" s="219">
        <v>10724</v>
      </c>
      <c r="BE226" s="219">
        <v>10724</v>
      </c>
      <c r="BF226" s="219">
        <v>10724</v>
      </c>
      <c r="BG226" s="219">
        <v>10724</v>
      </c>
      <c r="BH226" s="219">
        <v>10724</v>
      </c>
      <c r="BI226" s="219">
        <v>10724</v>
      </c>
      <c r="BJ226" s="219">
        <v>10724</v>
      </c>
      <c r="BK226" s="219">
        <v>10724</v>
      </c>
      <c r="BL226" s="219">
        <v>10724</v>
      </c>
      <c r="BM226" s="219">
        <v>10724</v>
      </c>
      <c r="BN226" s="219">
        <v>10724</v>
      </c>
      <c r="BO226" s="219">
        <v>10724</v>
      </c>
      <c r="BP226" s="219">
        <v>10724</v>
      </c>
      <c r="BQ226" s="219">
        <v>10724</v>
      </c>
      <c r="BR226" s="219">
        <v>10724</v>
      </c>
      <c r="BS226" s="219">
        <v>10724</v>
      </c>
      <c r="BT226" s="219">
        <v>10724</v>
      </c>
      <c r="BU226" s="219">
        <v>10724</v>
      </c>
      <c r="BV226" s="219">
        <v>10724</v>
      </c>
      <c r="BW226" s="219">
        <v>10724</v>
      </c>
      <c r="BX226" s="219">
        <v>10724</v>
      </c>
      <c r="BY226" s="219">
        <v>10724</v>
      </c>
      <c r="BZ226" s="219">
        <v>10724</v>
      </c>
      <c r="CA226" s="219">
        <v>10724</v>
      </c>
      <c r="CB226" s="219">
        <v>10724</v>
      </c>
      <c r="CC226" s="219">
        <v>10724</v>
      </c>
      <c r="CD226" s="219">
        <v>10724</v>
      </c>
      <c r="CE226" s="219">
        <v>10724</v>
      </c>
      <c r="CF226" s="219">
        <v>10724</v>
      </c>
      <c r="CG226" s="219">
        <v>10724</v>
      </c>
      <c r="CH226" s="219">
        <v>10724</v>
      </c>
      <c r="CI226" s="219">
        <v>10724</v>
      </c>
      <c r="CJ226" s="219">
        <v>10724</v>
      </c>
      <c r="CK226" s="219">
        <v>10724</v>
      </c>
      <c r="CL226" s="219">
        <v>10724</v>
      </c>
      <c r="CM226" s="219">
        <v>10724</v>
      </c>
      <c r="CN226" s="219">
        <v>10724</v>
      </c>
      <c r="CO226" s="219">
        <v>10724</v>
      </c>
      <c r="CP226" s="219">
        <v>10724</v>
      </c>
      <c r="CQ226" s="219">
        <v>10724</v>
      </c>
      <c r="CR226" s="219">
        <v>10724</v>
      </c>
      <c r="CS226" s="219">
        <v>10724</v>
      </c>
      <c r="CT226" s="219">
        <v>10724</v>
      </c>
      <c r="CU226" s="219">
        <v>10724</v>
      </c>
      <c r="CV226" s="219">
        <v>10724</v>
      </c>
      <c r="CW226" s="219">
        <v>10724</v>
      </c>
      <c r="CX226" s="219">
        <v>10724</v>
      </c>
      <c r="CY226" s="219">
        <v>10724</v>
      </c>
      <c r="CZ226" s="219">
        <v>10724</v>
      </c>
      <c r="DA226" s="219">
        <v>10724</v>
      </c>
      <c r="DB226" s="219">
        <v>10724</v>
      </c>
      <c r="DC226" s="219">
        <v>10724</v>
      </c>
      <c r="DD226" s="219">
        <v>10724</v>
      </c>
      <c r="DE226" s="219">
        <v>10724</v>
      </c>
      <c r="DF226" s="219">
        <v>10724</v>
      </c>
      <c r="DG226" s="219">
        <v>10724</v>
      </c>
      <c r="DH226" s="219">
        <v>10724</v>
      </c>
      <c r="DI226" s="219">
        <v>10724</v>
      </c>
      <c r="DJ226" s="219">
        <v>10724</v>
      </c>
      <c r="DK226" s="219">
        <v>10724</v>
      </c>
      <c r="DL226" s="219">
        <v>10724</v>
      </c>
      <c r="DM226" s="219">
        <v>10724</v>
      </c>
      <c r="DN226" s="219">
        <v>10724</v>
      </c>
      <c r="DO226" s="219">
        <v>10724</v>
      </c>
      <c r="DP226" s="219">
        <v>10724</v>
      </c>
      <c r="DQ226" s="219">
        <v>10724</v>
      </c>
      <c r="DR226" s="219">
        <v>10724</v>
      </c>
      <c r="DS226" s="219">
        <v>10724</v>
      </c>
      <c r="DT226" s="219">
        <v>10693</v>
      </c>
      <c r="DU226" s="219">
        <v>10689</v>
      </c>
      <c r="DV226" s="219">
        <v>10689</v>
      </c>
      <c r="DW226" s="219">
        <v>10699</v>
      </c>
      <c r="DX226" s="219">
        <v>10698</v>
      </c>
      <c r="DY226" s="219">
        <v>10691</v>
      </c>
      <c r="DZ226" s="219">
        <v>10691</v>
      </c>
      <c r="EA226" s="219">
        <v>10684</v>
      </c>
      <c r="EB226" s="219">
        <v>10684</v>
      </c>
      <c r="EC226" s="219">
        <v>10684</v>
      </c>
      <c r="ED226" s="219">
        <v>10684</v>
      </c>
      <c r="EE226" s="219">
        <v>10684</v>
      </c>
      <c r="EF226" s="219">
        <v>10684</v>
      </c>
      <c r="EG226" s="219">
        <v>10684</v>
      </c>
      <c r="EH226" s="219">
        <v>10684</v>
      </c>
      <c r="EI226" s="219">
        <v>10684</v>
      </c>
      <c r="EJ226" s="219">
        <v>10684</v>
      </c>
      <c r="EK226" s="219">
        <v>10684</v>
      </c>
      <c r="EL226" s="219">
        <v>10684</v>
      </c>
      <c r="EM226" s="219">
        <v>10684</v>
      </c>
      <c r="EN226" s="231">
        <v>10684</v>
      </c>
      <c r="EO226" s="232">
        <v>10684</v>
      </c>
      <c r="EP226" s="227">
        <v>10684</v>
      </c>
      <c r="EQ226" s="154">
        <v>10684</v>
      </c>
      <c r="ER226" s="154">
        <v>10683</v>
      </c>
      <c r="ES226" s="154">
        <v>10683</v>
      </c>
      <c r="ET226" s="154">
        <v>10683</v>
      </c>
      <c r="EU226" s="154">
        <v>10683</v>
      </c>
      <c r="EV226" s="166">
        <v>10681</v>
      </c>
      <c r="EW226" s="166">
        <v>10681</v>
      </c>
      <c r="EX226" s="166">
        <v>10681</v>
      </c>
      <c r="EY226" s="166">
        <v>10681</v>
      </c>
      <c r="EZ226" s="166">
        <v>10681</v>
      </c>
      <c r="FA226" s="166">
        <v>10681</v>
      </c>
      <c r="FB226" s="154">
        <v>10681</v>
      </c>
      <c r="FC226" s="166">
        <v>10681</v>
      </c>
      <c r="FD226" s="166">
        <v>10681</v>
      </c>
      <c r="FE226" s="154">
        <v>10681</v>
      </c>
      <c r="FF226" s="166">
        <v>10681</v>
      </c>
      <c r="FG226" s="166">
        <v>10681</v>
      </c>
      <c r="FH226" s="166">
        <v>10680</v>
      </c>
      <c r="FI226" s="166">
        <v>10680</v>
      </c>
      <c r="FJ226" s="166">
        <v>10680</v>
      </c>
      <c r="FK226" s="166">
        <v>10680</v>
      </c>
      <c r="FL226" s="166">
        <v>10680</v>
      </c>
      <c r="FM226" s="166">
        <v>10680</v>
      </c>
      <c r="FN226" s="166">
        <v>10680</v>
      </c>
      <c r="FO226" s="166">
        <v>10680</v>
      </c>
      <c r="FP226" s="166">
        <v>10680</v>
      </c>
      <c r="FQ226" s="166">
        <v>10668</v>
      </c>
      <c r="FR226" s="154">
        <v>10668</v>
      </c>
      <c r="FS226" s="154">
        <v>10668</v>
      </c>
      <c r="FT226" s="154">
        <v>10668</v>
      </c>
      <c r="FU226" s="154">
        <v>10668</v>
      </c>
      <c r="FV226" s="154">
        <v>10668</v>
      </c>
      <c r="FW226" s="154">
        <v>10668</v>
      </c>
      <c r="FX226" s="154">
        <v>10668</v>
      </c>
      <c r="FY226" s="166">
        <v>10668</v>
      </c>
      <c r="FZ226" s="166">
        <v>10666</v>
      </c>
      <c r="GA226" s="166">
        <v>10665</v>
      </c>
      <c r="GB226" s="166">
        <v>10665</v>
      </c>
      <c r="GC226" s="166">
        <v>10665</v>
      </c>
      <c r="GD226" s="166">
        <v>10665</v>
      </c>
      <c r="GE226" s="166">
        <v>10663</v>
      </c>
      <c r="GF226" s="166">
        <v>10662</v>
      </c>
      <c r="GG226" s="166">
        <v>10662</v>
      </c>
      <c r="GH226" s="166">
        <v>10662</v>
      </c>
      <c r="GI226" s="166">
        <v>10662</v>
      </c>
      <c r="GJ226" s="166">
        <v>10661</v>
      </c>
      <c r="GK226" s="166">
        <v>10661</v>
      </c>
      <c r="GL226" s="166">
        <v>10660</v>
      </c>
      <c r="GM226" s="166">
        <v>10660</v>
      </c>
      <c r="GN226" s="166">
        <v>10660</v>
      </c>
      <c r="GO226" s="166">
        <v>10657</v>
      </c>
      <c r="GP226" s="166">
        <v>10656</v>
      </c>
      <c r="GQ226" s="166">
        <v>10650</v>
      </c>
      <c r="GR226" s="166"/>
      <c r="GS226" s="166"/>
      <c r="GT226" s="202"/>
      <c r="GU226" s="202"/>
      <c r="GV226" s="202"/>
      <c r="GW226" s="202"/>
      <c r="GX226" s="202"/>
      <c r="GY226" s="202"/>
      <c r="GZ226" s="202"/>
      <c r="HA226" s="202"/>
      <c r="HB226" s="202"/>
      <c r="HC226" s="202"/>
      <c r="HD226" s="202"/>
      <c r="HE226" s="202"/>
      <c r="HF226" s="202"/>
      <c r="HG226" s="202"/>
      <c r="HH226" s="202"/>
      <c r="HI226" s="202"/>
      <c r="HJ226" s="202"/>
      <c r="HK226" s="202"/>
      <c r="HL226" s="202"/>
      <c r="HM226" s="154"/>
      <c r="HN226" s="154"/>
      <c r="HO226" s="154"/>
      <c r="HP226" s="154"/>
      <c r="HQ226" s="154"/>
      <c r="HR226" s="154"/>
      <c r="HS226" s="154"/>
      <c r="HT226" s="154"/>
      <c r="HU226" s="154"/>
      <c r="HV226" s="154"/>
      <c r="HW226" s="166"/>
    </row>
    <row r="227" spans="1:231">
      <c r="A227" s="145">
        <f t="shared" si="52"/>
        <v>44453</v>
      </c>
      <c r="B227" s="219">
        <f>'Age&amp;Sex by occurrence date'!$BGE22</f>
        <v>13344</v>
      </c>
      <c r="C227" s="219">
        <v>10929</v>
      </c>
      <c r="D227" s="219">
        <v>10929</v>
      </c>
      <c r="E227" s="219">
        <v>10929</v>
      </c>
      <c r="F227" s="219">
        <v>10929</v>
      </c>
      <c r="G227" s="219">
        <v>10929</v>
      </c>
      <c r="H227" s="219">
        <v>10929</v>
      </c>
      <c r="I227" s="219">
        <v>10929</v>
      </c>
      <c r="J227" s="219">
        <v>10929</v>
      </c>
      <c r="K227" s="219">
        <v>10929</v>
      </c>
      <c r="L227" s="219">
        <v>10929</v>
      </c>
      <c r="M227" s="219">
        <v>10929</v>
      </c>
      <c r="N227" s="219">
        <v>10929</v>
      </c>
      <c r="O227" s="219">
        <v>10929</v>
      </c>
      <c r="P227" s="219">
        <v>10929</v>
      </c>
      <c r="Q227" s="219">
        <v>10928</v>
      </c>
      <c r="R227" s="219">
        <v>10928</v>
      </c>
      <c r="S227" s="219">
        <v>10928</v>
      </c>
      <c r="T227" s="219">
        <v>10928</v>
      </c>
      <c r="U227" s="219">
        <v>10928</v>
      </c>
      <c r="V227" s="219">
        <v>10927</v>
      </c>
      <c r="W227" s="219">
        <v>10927</v>
      </c>
      <c r="X227" s="219">
        <v>10927</v>
      </c>
      <c r="Y227" s="219">
        <v>10926</v>
      </c>
      <c r="Z227" s="219">
        <v>10921</v>
      </c>
      <c r="AA227" s="219">
        <v>10845</v>
      </c>
      <c r="AB227" s="219">
        <v>10717</v>
      </c>
      <c r="AC227" s="219">
        <v>10717</v>
      </c>
      <c r="AD227" s="219">
        <v>10717</v>
      </c>
      <c r="AE227" s="219">
        <v>10715</v>
      </c>
      <c r="AF227" s="219">
        <v>10715</v>
      </c>
      <c r="AG227" s="219">
        <v>10715</v>
      </c>
      <c r="AH227" s="219">
        <v>10715</v>
      </c>
      <c r="AI227" s="219">
        <v>10715</v>
      </c>
      <c r="AJ227" s="219">
        <v>10715</v>
      </c>
      <c r="AK227" s="219">
        <v>10715</v>
      </c>
      <c r="AL227" s="219">
        <v>10715</v>
      </c>
      <c r="AM227" s="219">
        <v>10715</v>
      </c>
      <c r="AN227" s="219">
        <v>10715</v>
      </c>
      <c r="AO227" s="219">
        <v>10715</v>
      </c>
      <c r="AP227" s="219">
        <v>10715</v>
      </c>
      <c r="AQ227" s="219">
        <v>10715</v>
      </c>
      <c r="AR227" s="219">
        <v>10715</v>
      </c>
      <c r="AS227" s="219">
        <v>10715</v>
      </c>
      <c r="AT227" s="219">
        <v>10715</v>
      </c>
      <c r="AU227" s="219">
        <v>10715</v>
      </c>
      <c r="AV227" s="219">
        <v>10715</v>
      </c>
      <c r="AW227" s="219">
        <v>10715</v>
      </c>
      <c r="AX227" s="219">
        <v>10715</v>
      </c>
      <c r="AY227" s="219">
        <v>10715</v>
      </c>
      <c r="AZ227" s="219">
        <v>10715</v>
      </c>
      <c r="BA227" s="219">
        <v>10715</v>
      </c>
      <c r="BB227" s="219">
        <v>10715</v>
      </c>
      <c r="BC227" s="219">
        <v>10715</v>
      </c>
      <c r="BD227" s="219">
        <v>10715</v>
      </c>
      <c r="BE227" s="219">
        <v>10715</v>
      </c>
      <c r="BF227" s="219">
        <v>10715</v>
      </c>
      <c r="BG227" s="219">
        <v>10715</v>
      </c>
      <c r="BH227" s="219">
        <v>10715</v>
      </c>
      <c r="BI227" s="219">
        <v>10715</v>
      </c>
      <c r="BJ227" s="219">
        <v>10715</v>
      </c>
      <c r="BK227" s="219">
        <v>10715</v>
      </c>
      <c r="BL227" s="219">
        <v>10715</v>
      </c>
      <c r="BM227" s="219">
        <v>10715</v>
      </c>
      <c r="BN227" s="219">
        <v>10715</v>
      </c>
      <c r="BO227" s="219">
        <v>10715</v>
      </c>
      <c r="BP227" s="219">
        <v>10715</v>
      </c>
      <c r="BQ227" s="219">
        <v>10715</v>
      </c>
      <c r="BR227" s="219">
        <v>10715</v>
      </c>
      <c r="BS227" s="219">
        <v>10715</v>
      </c>
      <c r="BT227" s="219">
        <v>10715</v>
      </c>
      <c r="BU227" s="219">
        <v>10715</v>
      </c>
      <c r="BV227" s="219">
        <v>10715</v>
      </c>
      <c r="BW227" s="219">
        <v>10715</v>
      </c>
      <c r="BX227" s="219">
        <v>10715</v>
      </c>
      <c r="BY227" s="219">
        <v>10715</v>
      </c>
      <c r="BZ227" s="219">
        <v>10715</v>
      </c>
      <c r="CA227" s="219">
        <v>10715</v>
      </c>
      <c r="CB227" s="219">
        <v>10715</v>
      </c>
      <c r="CC227" s="219">
        <v>10715</v>
      </c>
      <c r="CD227" s="219">
        <v>10715</v>
      </c>
      <c r="CE227" s="219">
        <v>10715</v>
      </c>
      <c r="CF227" s="219">
        <v>10715</v>
      </c>
      <c r="CG227" s="219">
        <v>10715</v>
      </c>
      <c r="CH227" s="219">
        <v>10715</v>
      </c>
      <c r="CI227" s="219">
        <v>10715</v>
      </c>
      <c r="CJ227" s="219">
        <v>10715</v>
      </c>
      <c r="CK227" s="219">
        <v>10715</v>
      </c>
      <c r="CL227" s="219">
        <v>10715</v>
      </c>
      <c r="CM227" s="219">
        <v>10715</v>
      </c>
      <c r="CN227" s="219">
        <v>10715</v>
      </c>
      <c r="CO227" s="219">
        <v>10715</v>
      </c>
      <c r="CP227" s="219">
        <v>10715</v>
      </c>
      <c r="CQ227" s="219">
        <v>10715</v>
      </c>
      <c r="CR227" s="219">
        <v>10715</v>
      </c>
      <c r="CS227" s="219">
        <v>10715</v>
      </c>
      <c r="CT227" s="219">
        <v>10715</v>
      </c>
      <c r="CU227" s="219">
        <v>10715</v>
      </c>
      <c r="CV227" s="219">
        <v>10715</v>
      </c>
      <c r="CW227" s="219">
        <v>10715</v>
      </c>
      <c r="CX227" s="219">
        <v>10715</v>
      </c>
      <c r="CY227" s="219">
        <v>10715</v>
      </c>
      <c r="CZ227" s="219">
        <v>10715</v>
      </c>
      <c r="DA227" s="219">
        <v>10715</v>
      </c>
      <c r="DB227" s="219">
        <v>10715</v>
      </c>
      <c r="DC227" s="219">
        <v>10715</v>
      </c>
      <c r="DD227" s="219">
        <v>10715</v>
      </c>
      <c r="DE227" s="219">
        <v>10715</v>
      </c>
      <c r="DF227" s="219">
        <v>10715</v>
      </c>
      <c r="DG227" s="219">
        <v>10715</v>
      </c>
      <c r="DH227" s="219">
        <v>10715</v>
      </c>
      <c r="DI227" s="219">
        <v>10715</v>
      </c>
      <c r="DJ227" s="219">
        <v>10715</v>
      </c>
      <c r="DK227" s="219">
        <v>10715</v>
      </c>
      <c r="DL227" s="219">
        <v>10715</v>
      </c>
      <c r="DM227" s="219">
        <v>10715</v>
      </c>
      <c r="DN227" s="219">
        <v>10715</v>
      </c>
      <c r="DO227" s="219">
        <v>10715</v>
      </c>
      <c r="DP227" s="219">
        <v>10715</v>
      </c>
      <c r="DQ227" s="219">
        <v>10715</v>
      </c>
      <c r="DR227" s="219">
        <v>10715</v>
      </c>
      <c r="DS227" s="219">
        <v>10715</v>
      </c>
      <c r="DT227" s="219">
        <v>10684</v>
      </c>
      <c r="DU227" s="219">
        <v>10680</v>
      </c>
      <c r="DV227" s="219">
        <v>10680</v>
      </c>
      <c r="DW227" s="219">
        <v>10690</v>
      </c>
      <c r="DX227" s="219">
        <v>10689</v>
      </c>
      <c r="DY227" s="219">
        <v>10682</v>
      </c>
      <c r="DZ227" s="219">
        <v>10682</v>
      </c>
      <c r="EA227" s="219">
        <v>10675</v>
      </c>
      <c r="EB227" s="219">
        <v>10675</v>
      </c>
      <c r="EC227" s="219">
        <v>10675</v>
      </c>
      <c r="ED227" s="219">
        <v>10675</v>
      </c>
      <c r="EE227" s="219">
        <v>10675</v>
      </c>
      <c r="EF227" s="219">
        <v>10675</v>
      </c>
      <c r="EG227" s="219">
        <v>10675</v>
      </c>
      <c r="EH227" s="219">
        <v>10675</v>
      </c>
      <c r="EI227" s="219">
        <v>10675</v>
      </c>
      <c r="EJ227" s="219">
        <v>10675</v>
      </c>
      <c r="EK227" s="219">
        <v>10675</v>
      </c>
      <c r="EL227" s="219">
        <v>10675</v>
      </c>
      <c r="EM227" s="219">
        <v>10675</v>
      </c>
      <c r="EN227" s="231">
        <v>10675</v>
      </c>
      <c r="EO227" s="232">
        <v>10675</v>
      </c>
      <c r="EP227" s="228">
        <v>10675</v>
      </c>
      <c r="EQ227" s="166">
        <v>10675</v>
      </c>
      <c r="ER227" s="166">
        <v>10674</v>
      </c>
      <c r="ES227" s="166">
        <v>10674</v>
      </c>
      <c r="ET227" s="166">
        <v>10674</v>
      </c>
      <c r="EU227" s="166">
        <v>10674</v>
      </c>
      <c r="EV227" s="154">
        <v>10672</v>
      </c>
      <c r="EW227" s="166">
        <v>10672</v>
      </c>
      <c r="EX227" s="166">
        <v>10672</v>
      </c>
      <c r="EY227" s="166">
        <v>10672</v>
      </c>
      <c r="EZ227" s="166">
        <v>10672</v>
      </c>
      <c r="FA227" s="166">
        <v>10672</v>
      </c>
      <c r="FB227" s="166">
        <v>10672</v>
      </c>
      <c r="FC227" s="154">
        <v>10672</v>
      </c>
      <c r="FD227" s="166">
        <v>10672</v>
      </c>
      <c r="FE227" s="154">
        <v>10672</v>
      </c>
      <c r="FF227" s="154">
        <v>10672</v>
      </c>
      <c r="FG227" s="166">
        <v>10672</v>
      </c>
      <c r="FH227" s="154">
        <v>10671</v>
      </c>
      <c r="FI227" s="154">
        <v>10671</v>
      </c>
      <c r="FJ227" s="166">
        <v>10671</v>
      </c>
      <c r="FK227" s="154">
        <v>10671</v>
      </c>
      <c r="FL227" s="154">
        <v>10671</v>
      </c>
      <c r="FM227" s="154">
        <v>10671</v>
      </c>
      <c r="FN227" s="154">
        <v>10671</v>
      </c>
      <c r="FO227" s="154">
        <v>10671</v>
      </c>
      <c r="FP227" s="154">
        <v>10671</v>
      </c>
      <c r="FQ227" s="154">
        <v>10662</v>
      </c>
      <c r="FR227" s="166">
        <v>10662</v>
      </c>
      <c r="FS227" s="166">
        <v>10662</v>
      </c>
      <c r="FT227" s="166">
        <v>10662</v>
      </c>
      <c r="FU227" s="166">
        <v>10662</v>
      </c>
      <c r="FV227" s="166">
        <v>10662</v>
      </c>
      <c r="FW227" s="166">
        <v>10662</v>
      </c>
      <c r="FX227" s="166">
        <v>10662</v>
      </c>
      <c r="FY227" s="166">
        <v>10662</v>
      </c>
      <c r="FZ227" s="166">
        <v>10661</v>
      </c>
      <c r="GA227" s="166">
        <v>10660</v>
      </c>
      <c r="GB227" s="166">
        <v>10660</v>
      </c>
      <c r="GC227" s="166">
        <v>10660</v>
      </c>
      <c r="GD227" s="166">
        <v>10660</v>
      </c>
      <c r="GE227" s="166">
        <v>10658</v>
      </c>
      <c r="GF227" s="166">
        <v>10657</v>
      </c>
      <c r="GG227" s="166">
        <v>10657</v>
      </c>
      <c r="GH227" s="166">
        <v>10657</v>
      </c>
      <c r="GI227" s="166">
        <v>10657</v>
      </c>
      <c r="GJ227" s="166">
        <v>10656</v>
      </c>
      <c r="GK227" s="166">
        <v>10656</v>
      </c>
      <c r="GL227" s="166">
        <v>10655</v>
      </c>
      <c r="GM227" s="166">
        <v>10655</v>
      </c>
      <c r="GN227" s="166">
        <v>10655</v>
      </c>
      <c r="GO227" s="166">
        <v>10652</v>
      </c>
      <c r="GP227" s="166">
        <v>10652</v>
      </c>
      <c r="GQ227" s="166">
        <v>10648</v>
      </c>
      <c r="GR227" s="166">
        <v>10642</v>
      </c>
      <c r="GS227" s="166"/>
      <c r="GT227" s="202"/>
      <c r="GU227" s="202"/>
      <c r="GV227" s="202"/>
      <c r="GW227" s="202"/>
      <c r="GX227" s="202"/>
      <c r="GY227" s="202"/>
      <c r="GZ227" s="202"/>
      <c r="HA227" s="202"/>
      <c r="HB227" s="202"/>
      <c r="HC227" s="202"/>
      <c r="HD227" s="202"/>
      <c r="HE227" s="202"/>
      <c r="HF227" s="202"/>
      <c r="HG227" s="202"/>
      <c r="HH227" s="202"/>
      <c r="HI227" s="202"/>
      <c r="HJ227" s="202"/>
      <c r="HK227" s="202"/>
      <c r="HL227" s="202"/>
      <c r="HM227" s="154"/>
      <c r="HN227" s="154"/>
      <c r="HO227" s="154"/>
      <c r="HP227" s="154"/>
      <c r="HQ227" s="154"/>
      <c r="HR227" s="154"/>
      <c r="HS227" s="154"/>
      <c r="HT227" s="154"/>
      <c r="HU227" s="154"/>
      <c r="HV227" s="154"/>
      <c r="HW227" s="166"/>
    </row>
    <row r="228" spans="1:231">
      <c r="A228" s="145">
        <f t="shared" si="52"/>
        <v>44452</v>
      </c>
      <c r="B228" s="219">
        <f>'Age&amp;Sex by occurrence date'!$BGL22</f>
        <v>13329</v>
      </c>
      <c r="C228" s="219">
        <v>10914</v>
      </c>
      <c r="D228" s="219">
        <v>10914</v>
      </c>
      <c r="E228" s="219">
        <v>10914</v>
      </c>
      <c r="F228" s="219">
        <v>10914</v>
      </c>
      <c r="G228" s="219">
        <v>10914</v>
      </c>
      <c r="H228" s="219">
        <v>10914</v>
      </c>
      <c r="I228" s="219">
        <v>10914</v>
      </c>
      <c r="J228" s="219">
        <v>10914</v>
      </c>
      <c r="K228" s="219">
        <v>10914</v>
      </c>
      <c r="L228" s="219">
        <v>10914</v>
      </c>
      <c r="M228" s="219">
        <v>10914</v>
      </c>
      <c r="N228" s="219">
        <v>10914</v>
      </c>
      <c r="O228" s="219">
        <v>10914</v>
      </c>
      <c r="P228" s="219">
        <v>10914</v>
      </c>
      <c r="Q228" s="219">
        <v>10913</v>
      </c>
      <c r="R228" s="219">
        <v>10913</v>
      </c>
      <c r="S228" s="219">
        <v>10913</v>
      </c>
      <c r="T228" s="219">
        <v>10913</v>
      </c>
      <c r="U228" s="219">
        <v>10913</v>
      </c>
      <c r="V228" s="219">
        <v>10912</v>
      </c>
      <c r="W228" s="219">
        <v>10912</v>
      </c>
      <c r="X228" s="219">
        <v>10912</v>
      </c>
      <c r="Y228" s="219">
        <v>10911</v>
      </c>
      <c r="Z228" s="219">
        <v>10906</v>
      </c>
      <c r="AA228" s="219">
        <v>10830</v>
      </c>
      <c r="AB228" s="219">
        <v>10704</v>
      </c>
      <c r="AC228" s="219">
        <v>10704</v>
      </c>
      <c r="AD228" s="219">
        <v>10704</v>
      </c>
      <c r="AE228" s="219">
        <v>10702</v>
      </c>
      <c r="AF228" s="219">
        <v>10702</v>
      </c>
      <c r="AG228" s="219">
        <v>10702</v>
      </c>
      <c r="AH228" s="219">
        <v>10702</v>
      </c>
      <c r="AI228" s="219">
        <v>10702</v>
      </c>
      <c r="AJ228" s="219">
        <v>10702</v>
      </c>
      <c r="AK228" s="219">
        <v>10702</v>
      </c>
      <c r="AL228" s="219">
        <v>10702</v>
      </c>
      <c r="AM228" s="219">
        <v>10702</v>
      </c>
      <c r="AN228" s="219">
        <v>10702</v>
      </c>
      <c r="AO228" s="219">
        <v>10702</v>
      </c>
      <c r="AP228" s="219">
        <v>10702</v>
      </c>
      <c r="AQ228" s="219">
        <v>10702</v>
      </c>
      <c r="AR228" s="219">
        <v>10702</v>
      </c>
      <c r="AS228" s="219">
        <v>10702</v>
      </c>
      <c r="AT228" s="219">
        <v>10702</v>
      </c>
      <c r="AU228" s="219">
        <v>10702</v>
      </c>
      <c r="AV228" s="219">
        <v>10702</v>
      </c>
      <c r="AW228" s="219">
        <v>10702</v>
      </c>
      <c r="AX228" s="219">
        <v>10702</v>
      </c>
      <c r="AY228" s="219">
        <v>10702</v>
      </c>
      <c r="AZ228" s="219">
        <v>10702</v>
      </c>
      <c r="BA228" s="219">
        <v>10702</v>
      </c>
      <c r="BB228" s="219">
        <v>10702</v>
      </c>
      <c r="BC228" s="219">
        <v>10702</v>
      </c>
      <c r="BD228" s="219">
        <v>10702</v>
      </c>
      <c r="BE228" s="219">
        <v>10702</v>
      </c>
      <c r="BF228" s="219">
        <v>10702</v>
      </c>
      <c r="BG228" s="219">
        <v>10702</v>
      </c>
      <c r="BH228" s="219">
        <v>10702</v>
      </c>
      <c r="BI228" s="219">
        <v>10702</v>
      </c>
      <c r="BJ228" s="219">
        <v>10702</v>
      </c>
      <c r="BK228" s="219">
        <v>10702</v>
      </c>
      <c r="BL228" s="219">
        <v>10702</v>
      </c>
      <c r="BM228" s="219">
        <v>10702</v>
      </c>
      <c r="BN228" s="219">
        <v>10702</v>
      </c>
      <c r="BO228" s="219">
        <v>10702</v>
      </c>
      <c r="BP228" s="219">
        <v>10702</v>
      </c>
      <c r="BQ228" s="219">
        <v>10702</v>
      </c>
      <c r="BR228" s="219">
        <v>10702</v>
      </c>
      <c r="BS228" s="219">
        <v>10702</v>
      </c>
      <c r="BT228" s="219">
        <v>10702</v>
      </c>
      <c r="BU228" s="219">
        <v>10702</v>
      </c>
      <c r="BV228" s="219">
        <v>10702</v>
      </c>
      <c r="BW228" s="219">
        <v>10702</v>
      </c>
      <c r="BX228" s="219">
        <v>10702</v>
      </c>
      <c r="BY228" s="219">
        <v>10702</v>
      </c>
      <c r="BZ228" s="219">
        <v>10702</v>
      </c>
      <c r="CA228" s="219">
        <v>10702</v>
      </c>
      <c r="CB228" s="219">
        <v>10702</v>
      </c>
      <c r="CC228" s="219">
        <v>10702</v>
      </c>
      <c r="CD228" s="219">
        <v>10702</v>
      </c>
      <c r="CE228" s="219">
        <v>10702</v>
      </c>
      <c r="CF228" s="219">
        <v>10702</v>
      </c>
      <c r="CG228" s="219">
        <v>10702</v>
      </c>
      <c r="CH228" s="219">
        <v>10702</v>
      </c>
      <c r="CI228" s="219">
        <v>10702</v>
      </c>
      <c r="CJ228" s="219">
        <v>10702</v>
      </c>
      <c r="CK228" s="219">
        <v>10702</v>
      </c>
      <c r="CL228" s="219">
        <v>10702</v>
      </c>
      <c r="CM228" s="219">
        <v>10702</v>
      </c>
      <c r="CN228" s="219">
        <v>10702</v>
      </c>
      <c r="CO228" s="219">
        <v>10702</v>
      </c>
      <c r="CP228" s="219">
        <v>10702</v>
      </c>
      <c r="CQ228" s="219">
        <v>10702</v>
      </c>
      <c r="CR228" s="219">
        <v>10702</v>
      </c>
      <c r="CS228" s="219">
        <v>10702</v>
      </c>
      <c r="CT228" s="219">
        <v>10702</v>
      </c>
      <c r="CU228" s="219">
        <v>10702</v>
      </c>
      <c r="CV228" s="219">
        <v>10702</v>
      </c>
      <c r="CW228" s="219">
        <v>10702</v>
      </c>
      <c r="CX228" s="219">
        <v>10702</v>
      </c>
      <c r="CY228" s="219">
        <v>10702</v>
      </c>
      <c r="CZ228" s="219">
        <v>10702</v>
      </c>
      <c r="DA228" s="219">
        <v>10702</v>
      </c>
      <c r="DB228" s="219">
        <v>10702</v>
      </c>
      <c r="DC228" s="219">
        <v>10702</v>
      </c>
      <c r="DD228" s="219">
        <v>10702</v>
      </c>
      <c r="DE228" s="219">
        <v>10702</v>
      </c>
      <c r="DF228" s="219">
        <v>10702</v>
      </c>
      <c r="DG228" s="219">
        <v>10702</v>
      </c>
      <c r="DH228" s="219">
        <v>10702</v>
      </c>
      <c r="DI228" s="219">
        <v>10702</v>
      </c>
      <c r="DJ228" s="219">
        <v>10702</v>
      </c>
      <c r="DK228" s="219">
        <v>10702</v>
      </c>
      <c r="DL228" s="219">
        <v>10702</v>
      </c>
      <c r="DM228" s="219">
        <v>10702</v>
      </c>
      <c r="DN228" s="219">
        <v>10702</v>
      </c>
      <c r="DO228" s="219">
        <v>10702</v>
      </c>
      <c r="DP228" s="219">
        <v>10702</v>
      </c>
      <c r="DQ228" s="219">
        <v>10702</v>
      </c>
      <c r="DR228" s="219">
        <v>10702</v>
      </c>
      <c r="DS228" s="219">
        <v>10702</v>
      </c>
      <c r="DT228" s="219">
        <v>10671</v>
      </c>
      <c r="DU228" s="219">
        <v>10667</v>
      </c>
      <c r="DV228" s="219">
        <v>10667</v>
      </c>
      <c r="DW228" s="219">
        <v>10677</v>
      </c>
      <c r="DX228" s="219">
        <v>10676</v>
      </c>
      <c r="DY228" s="219">
        <v>10669</v>
      </c>
      <c r="DZ228" s="219">
        <v>10669</v>
      </c>
      <c r="EA228" s="219">
        <v>10662</v>
      </c>
      <c r="EB228" s="219">
        <v>10662</v>
      </c>
      <c r="EC228" s="219">
        <v>10662</v>
      </c>
      <c r="ED228" s="219">
        <v>10662</v>
      </c>
      <c r="EE228" s="219">
        <v>10662</v>
      </c>
      <c r="EF228" s="219">
        <v>10662</v>
      </c>
      <c r="EG228" s="219">
        <v>10662</v>
      </c>
      <c r="EH228" s="219">
        <v>10662</v>
      </c>
      <c r="EI228" s="219">
        <v>10662</v>
      </c>
      <c r="EJ228" s="219">
        <v>10662</v>
      </c>
      <c r="EK228" s="219">
        <v>10662</v>
      </c>
      <c r="EL228" s="219">
        <v>10662</v>
      </c>
      <c r="EM228" s="219">
        <v>10662</v>
      </c>
      <c r="EN228" s="231">
        <v>10662</v>
      </c>
      <c r="EO228" s="232">
        <v>10662</v>
      </c>
      <c r="EP228" s="227">
        <v>10662</v>
      </c>
      <c r="EQ228" s="154">
        <v>10662</v>
      </c>
      <c r="ER228" s="154">
        <v>10661</v>
      </c>
      <c r="ES228" s="154">
        <v>10661</v>
      </c>
      <c r="ET228" s="154">
        <v>10661</v>
      </c>
      <c r="EU228" s="154">
        <v>10661</v>
      </c>
      <c r="EV228" s="154">
        <v>10660</v>
      </c>
      <c r="EW228" s="154">
        <v>10660</v>
      </c>
      <c r="EX228" s="154">
        <v>10660</v>
      </c>
      <c r="EY228" s="154">
        <v>10660</v>
      </c>
      <c r="EZ228" s="154">
        <v>10660</v>
      </c>
      <c r="FA228" s="154">
        <v>10660</v>
      </c>
      <c r="FB228" s="166">
        <v>10660</v>
      </c>
      <c r="FC228" s="166">
        <v>10660</v>
      </c>
      <c r="FD228" s="154">
        <v>10660</v>
      </c>
      <c r="FE228" s="166">
        <v>10660</v>
      </c>
      <c r="FF228" s="154">
        <v>10660</v>
      </c>
      <c r="FG228" s="154">
        <v>10660</v>
      </c>
      <c r="FH228" s="154">
        <v>10660</v>
      </c>
      <c r="FI228" s="166">
        <v>10660</v>
      </c>
      <c r="FJ228" s="166">
        <v>10660</v>
      </c>
      <c r="FK228" s="166">
        <v>10660</v>
      </c>
      <c r="FL228" s="166">
        <v>10660</v>
      </c>
      <c r="FM228" s="166">
        <v>10660</v>
      </c>
      <c r="FN228" s="166">
        <v>10660</v>
      </c>
      <c r="FO228" s="166">
        <v>10660</v>
      </c>
      <c r="FP228" s="166">
        <v>10660</v>
      </c>
      <c r="FQ228" s="166">
        <v>10651</v>
      </c>
      <c r="FR228" s="154">
        <v>10651</v>
      </c>
      <c r="FS228" s="154">
        <v>10651</v>
      </c>
      <c r="FT228" s="154">
        <v>10651</v>
      </c>
      <c r="FU228" s="154">
        <v>10651</v>
      </c>
      <c r="FV228" s="154">
        <v>10651</v>
      </c>
      <c r="FW228" s="154">
        <v>10651</v>
      </c>
      <c r="FX228" s="154">
        <v>10651</v>
      </c>
      <c r="FY228" s="154">
        <v>10651</v>
      </c>
      <c r="FZ228" s="154">
        <v>10650</v>
      </c>
      <c r="GA228" s="154">
        <v>10649</v>
      </c>
      <c r="GB228" s="154">
        <v>10649</v>
      </c>
      <c r="GC228" s="154">
        <v>10649</v>
      </c>
      <c r="GD228" s="154">
        <v>10649</v>
      </c>
      <c r="GE228" s="154">
        <v>10647</v>
      </c>
      <c r="GF228" s="154">
        <v>10646</v>
      </c>
      <c r="GG228" s="154">
        <v>10646</v>
      </c>
      <c r="GH228" s="154">
        <v>10646</v>
      </c>
      <c r="GI228" s="154">
        <v>10646</v>
      </c>
      <c r="GJ228" s="154">
        <v>10645</v>
      </c>
      <c r="GK228" s="154">
        <v>10645</v>
      </c>
      <c r="GL228" s="154">
        <v>10645</v>
      </c>
      <c r="GM228" s="154">
        <v>10646</v>
      </c>
      <c r="GN228" s="154">
        <v>10646</v>
      </c>
      <c r="GO228" s="154">
        <v>10643</v>
      </c>
      <c r="GP228" s="154">
        <v>10643</v>
      </c>
      <c r="GQ228" s="154">
        <v>10642</v>
      </c>
      <c r="GR228" s="154">
        <v>10638</v>
      </c>
      <c r="GS228" s="154">
        <v>10634</v>
      </c>
      <c r="GT228" s="166"/>
      <c r="GU228" s="166"/>
      <c r="GV228" s="166"/>
      <c r="GW228" s="166"/>
      <c r="GX228" s="166"/>
      <c r="GY228" s="202"/>
      <c r="GZ228" s="202"/>
      <c r="HA228" s="202"/>
      <c r="HB228" s="202"/>
      <c r="HC228" s="202"/>
      <c r="HD228" s="202"/>
      <c r="HE228" s="202"/>
      <c r="HF228" s="202"/>
      <c r="HG228" s="202"/>
      <c r="HH228" s="202"/>
      <c r="HI228" s="202"/>
      <c r="HJ228" s="202"/>
      <c r="HK228" s="202"/>
      <c r="HL228" s="202"/>
      <c r="HM228" s="154"/>
      <c r="HN228" s="154"/>
      <c r="HO228" s="154"/>
      <c r="HP228" s="154"/>
      <c r="HQ228" s="154"/>
      <c r="HR228" s="154"/>
      <c r="HS228" s="154"/>
      <c r="HT228" s="154"/>
      <c r="HU228" s="154"/>
      <c r="HV228" s="154"/>
      <c r="HW228" s="166"/>
    </row>
    <row r="229" spans="1:231">
      <c r="A229" s="145">
        <f t="shared" si="52"/>
        <v>44451</v>
      </c>
      <c r="B229" s="219">
        <f>'Age&amp;Sex by occurrence date'!$BGS22</f>
        <v>13320</v>
      </c>
      <c r="C229" s="219">
        <v>10908</v>
      </c>
      <c r="D229" s="219">
        <v>10908</v>
      </c>
      <c r="E229" s="219">
        <v>10908</v>
      </c>
      <c r="F229" s="219">
        <v>10908</v>
      </c>
      <c r="G229" s="219">
        <v>10908</v>
      </c>
      <c r="H229" s="219">
        <v>10908</v>
      </c>
      <c r="I229" s="219">
        <v>10908</v>
      </c>
      <c r="J229" s="219">
        <v>10908</v>
      </c>
      <c r="K229" s="219">
        <v>10908</v>
      </c>
      <c r="L229" s="219">
        <v>10908</v>
      </c>
      <c r="M229" s="219">
        <v>10908</v>
      </c>
      <c r="N229" s="219">
        <v>10908</v>
      </c>
      <c r="O229" s="219">
        <v>10908</v>
      </c>
      <c r="P229" s="219">
        <v>10908</v>
      </c>
      <c r="Q229" s="219">
        <v>10907</v>
      </c>
      <c r="R229" s="219">
        <v>10907</v>
      </c>
      <c r="S229" s="219">
        <v>10907</v>
      </c>
      <c r="T229" s="219">
        <v>10907</v>
      </c>
      <c r="U229" s="219">
        <v>10907</v>
      </c>
      <c r="V229" s="219">
        <v>10906</v>
      </c>
      <c r="W229" s="219">
        <v>10906</v>
      </c>
      <c r="X229" s="219">
        <v>10906</v>
      </c>
      <c r="Y229" s="219">
        <v>10905</v>
      </c>
      <c r="Z229" s="219">
        <v>10900</v>
      </c>
      <c r="AA229" s="219">
        <v>10824</v>
      </c>
      <c r="AB229" s="219">
        <v>10698</v>
      </c>
      <c r="AC229" s="219">
        <v>10698</v>
      </c>
      <c r="AD229" s="219">
        <v>10698</v>
      </c>
      <c r="AE229" s="219">
        <v>10696</v>
      </c>
      <c r="AF229" s="219">
        <v>10696</v>
      </c>
      <c r="AG229" s="219">
        <v>10696</v>
      </c>
      <c r="AH229" s="219">
        <v>10696</v>
      </c>
      <c r="AI229" s="219">
        <v>10696</v>
      </c>
      <c r="AJ229" s="219">
        <v>10696</v>
      </c>
      <c r="AK229" s="219">
        <v>10696</v>
      </c>
      <c r="AL229" s="219">
        <v>10696</v>
      </c>
      <c r="AM229" s="219">
        <v>10696</v>
      </c>
      <c r="AN229" s="219">
        <v>10696</v>
      </c>
      <c r="AO229" s="219">
        <v>10696</v>
      </c>
      <c r="AP229" s="219">
        <v>10696</v>
      </c>
      <c r="AQ229" s="219">
        <v>10696</v>
      </c>
      <c r="AR229" s="219">
        <v>10696</v>
      </c>
      <c r="AS229" s="219">
        <v>10696</v>
      </c>
      <c r="AT229" s="219">
        <v>10696</v>
      </c>
      <c r="AU229" s="219">
        <v>10696</v>
      </c>
      <c r="AV229" s="219">
        <v>10696</v>
      </c>
      <c r="AW229" s="219">
        <v>10696</v>
      </c>
      <c r="AX229" s="219">
        <v>10696</v>
      </c>
      <c r="AY229" s="219">
        <v>10696</v>
      </c>
      <c r="AZ229" s="219">
        <v>10696</v>
      </c>
      <c r="BA229" s="219">
        <v>10696</v>
      </c>
      <c r="BB229" s="219">
        <v>10696</v>
      </c>
      <c r="BC229" s="219">
        <v>10696</v>
      </c>
      <c r="BD229" s="219">
        <v>10696</v>
      </c>
      <c r="BE229" s="219">
        <v>10696</v>
      </c>
      <c r="BF229" s="219">
        <v>10696</v>
      </c>
      <c r="BG229" s="219">
        <v>10696</v>
      </c>
      <c r="BH229" s="219">
        <v>10696</v>
      </c>
      <c r="BI229" s="219">
        <v>10696</v>
      </c>
      <c r="BJ229" s="219">
        <v>10696</v>
      </c>
      <c r="BK229" s="219">
        <v>10696</v>
      </c>
      <c r="BL229" s="219">
        <v>10696</v>
      </c>
      <c r="BM229" s="219">
        <v>10696</v>
      </c>
      <c r="BN229" s="219">
        <v>10696</v>
      </c>
      <c r="BO229" s="219">
        <v>10696</v>
      </c>
      <c r="BP229" s="219">
        <v>10696</v>
      </c>
      <c r="BQ229" s="219">
        <v>10696</v>
      </c>
      <c r="BR229" s="219">
        <v>10696</v>
      </c>
      <c r="BS229" s="219">
        <v>10696</v>
      </c>
      <c r="BT229" s="219">
        <v>10696</v>
      </c>
      <c r="BU229" s="219">
        <v>10696</v>
      </c>
      <c r="BV229" s="219">
        <v>10696</v>
      </c>
      <c r="BW229" s="219">
        <v>10696</v>
      </c>
      <c r="BX229" s="219">
        <v>10696</v>
      </c>
      <c r="BY229" s="219">
        <v>10696</v>
      </c>
      <c r="BZ229" s="219">
        <v>10696</v>
      </c>
      <c r="CA229" s="219">
        <v>10696</v>
      </c>
      <c r="CB229" s="219">
        <v>10696</v>
      </c>
      <c r="CC229" s="219">
        <v>10696</v>
      </c>
      <c r="CD229" s="219">
        <v>10696</v>
      </c>
      <c r="CE229" s="219">
        <v>10696</v>
      </c>
      <c r="CF229" s="219">
        <v>10696</v>
      </c>
      <c r="CG229" s="219">
        <v>10696</v>
      </c>
      <c r="CH229" s="219">
        <v>10696</v>
      </c>
      <c r="CI229" s="219">
        <v>10696</v>
      </c>
      <c r="CJ229" s="219">
        <v>10696</v>
      </c>
      <c r="CK229" s="219">
        <v>10696</v>
      </c>
      <c r="CL229" s="219">
        <v>10696</v>
      </c>
      <c r="CM229" s="219">
        <v>10696</v>
      </c>
      <c r="CN229" s="219">
        <v>10696</v>
      </c>
      <c r="CO229" s="219">
        <v>10696</v>
      </c>
      <c r="CP229" s="219">
        <v>10696</v>
      </c>
      <c r="CQ229" s="219">
        <v>10696</v>
      </c>
      <c r="CR229" s="219">
        <v>10696</v>
      </c>
      <c r="CS229" s="219">
        <v>10696</v>
      </c>
      <c r="CT229" s="219">
        <v>10696</v>
      </c>
      <c r="CU229" s="219">
        <v>10696</v>
      </c>
      <c r="CV229" s="219">
        <v>10696</v>
      </c>
      <c r="CW229" s="219">
        <v>10696</v>
      </c>
      <c r="CX229" s="219">
        <v>10696</v>
      </c>
      <c r="CY229" s="219">
        <v>10696</v>
      </c>
      <c r="CZ229" s="219">
        <v>10696</v>
      </c>
      <c r="DA229" s="219">
        <v>10696</v>
      </c>
      <c r="DB229" s="219">
        <v>10696</v>
      </c>
      <c r="DC229" s="219">
        <v>10696</v>
      </c>
      <c r="DD229" s="219">
        <v>10696</v>
      </c>
      <c r="DE229" s="219">
        <v>10696</v>
      </c>
      <c r="DF229" s="219">
        <v>10696</v>
      </c>
      <c r="DG229" s="219">
        <v>10696</v>
      </c>
      <c r="DH229" s="219">
        <v>10696</v>
      </c>
      <c r="DI229" s="219">
        <v>10696</v>
      </c>
      <c r="DJ229" s="219">
        <v>10696</v>
      </c>
      <c r="DK229" s="219">
        <v>10696</v>
      </c>
      <c r="DL229" s="219">
        <v>10696</v>
      </c>
      <c r="DM229" s="219">
        <v>10696</v>
      </c>
      <c r="DN229" s="219">
        <v>10696</v>
      </c>
      <c r="DO229" s="219">
        <v>10696</v>
      </c>
      <c r="DP229" s="219">
        <v>10696</v>
      </c>
      <c r="DQ229" s="219">
        <v>10696</v>
      </c>
      <c r="DR229" s="219">
        <v>10696</v>
      </c>
      <c r="DS229" s="219">
        <v>10696</v>
      </c>
      <c r="DT229" s="219">
        <v>10665</v>
      </c>
      <c r="DU229" s="219">
        <v>10661</v>
      </c>
      <c r="DV229" s="219">
        <v>10661</v>
      </c>
      <c r="DW229" s="219">
        <v>10671</v>
      </c>
      <c r="DX229" s="219">
        <v>10671</v>
      </c>
      <c r="DY229" s="219">
        <v>10664</v>
      </c>
      <c r="DZ229" s="219">
        <v>10664</v>
      </c>
      <c r="EA229" s="219">
        <v>10657</v>
      </c>
      <c r="EB229" s="219">
        <v>10657</v>
      </c>
      <c r="EC229" s="219">
        <v>10657</v>
      </c>
      <c r="ED229" s="219">
        <v>10657</v>
      </c>
      <c r="EE229" s="219">
        <v>10657</v>
      </c>
      <c r="EF229" s="219">
        <v>10657</v>
      </c>
      <c r="EG229" s="219">
        <v>10657</v>
      </c>
      <c r="EH229" s="219">
        <v>10657</v>
      </c>
      <c r="EI229" s="219">
        <v>10657</v>
      </c>
      <c r="EJ229" s="219">
        <v>10657</v>
      </c>
      <c r="EK229" s="219">
        <v>10657</v>
      </c>
      <c r="EL229" s="219">
        <v>10657</v>
      </c>
      <c r="EM229" s="219">
        <v>10657</v>
      </c>
      <c r="EN229" s="231">
        <v>10657</v>
      </c>
      <c r="EO229" s="232">
        <v>10657</v>
      </c>
      <c r="EP229" s="227">
        <v>10657</v>
      </c>
      <c r="EQ229" s="154">
        <v>10657</v>
      </c>
      <c r="ER229" s="154">
        <v>10656</v>
      </c>
      <c r="ES229" s="154">
        <v>10656</v>
      </c>
      <c r="ET229" s="154">
        <v>10656</v>
      </c>
      <c r="EU229" s="154">
        <v>10656</v>
      </c>
      <c r="EV229" s="154">
        <v>10656</v>
      </c>
      <c r="EW229" s="154">
        <v>10656</v>
      </c>
      <c r="EX229" s="154">
        <v>10656</v>
      </c>
      <c r="EY229" s="154">
        <v>10656</v>
      </c>
      <c r="EZ229" s="154">
        <v>10656</v>
      </c>
      <c r="FA229" s="154">
        <v>10656</v>
      </c>
      <c r="FB229" s="154">
        <v>10656</v>
      </c>
      <c r="FC229" s="166">
        <v>10656</v>
      </c>
      <c r="FD229" s="154">
        <v>10656</v>
      </c>
      <c r="FE229" s="154">
        <v>10656</v>
      </c>
      <c r="FF229" s="154">
        <v>10656</v>
      </c>
      <c r="FG229" s="154">
        <v>10656</v>
      </c>
      <c r="FH229" s="166">
        <v>10656</v>
      </c>
      <c r="FI229" s="166">
        <v>10656</v>
      </c>
      <c r="FJ229" s="154">
        <v>10656</v>
      </c>
      <c r="FK229" s="166">
        <v>10656</v>
      </c>
      <c r="FL229" s="166">
        <v>10656</v>
      </c>
      <c r="FM229" s="166">
        <v>10656</v>
      </c>
      <c r="FN229" s="166">
        <v>10656</v>
      </c>
      <c r="FO229" s="166">
        <v>10656</v>
      </c>
      <c r="FP229" s="166">
        <v>10656</v>
      </c>
      <c r="FQ229" s="166">
        <v>10647</v>
      </c>
      <c r="FR229" s="166">
        <v>10647</v>
      </c>
      <c r="FS229" s="166">
        <v>10647</v>
      </c>
      <c r="FT229" s="166">
        <v>10647</v>
      </c>
      <c r="FU229" s="166">
        <v>10647</v>
      </c>
      <c r="FV229" s="166">
        <v>10647</v>
      </c>
      <c r="FW229" s="166">
        <v>10647</v>
      </c>
      <c r="FX229" s="166">
        <v>10647</v>
      </c>
      <c r="FY229" s="166">
        <v>10647</v>
      </c>
      <c r="FZ229" s="166">
        <v>10646</v>
      </c>
      <c r="GA229" s="166">
        <v>10645</v>
      </c>
      <c r="GB229" s="166">
        <v>10645</v>
      </c>
      <c r="GC229" s="166">
        <v>10645</v>
      </c>
      <c r="GD229" s="166">
        <v>10645</v>
      </c>
      <c r="GE229" s="166">
        <v>10643</v>
      </c>
      <c r="GF229" s="166">
        <v>10642</v>
      </c>
      <c r="GG229" s="166">
        <v>10642</v>
      </c>
      <c r="GH229" s="166">
        <v>10642</v>
      </c>
      <c r="GI229" s="166">
        <v>10642</v>
      </c>
      <c r="GJ229" s="166">
        <v>10641</v>
      </c>
      <c r="GK229" s="154">
        <v>10641</v>
      </c>
      <c r="GL229" s="154">
        <v>10641</v>
      </c>
      <c r="GM229" s="154">
        <v>10642</v>
      </c>
      <c r="GN229" s="154">
        <v>10642</v>
      </c>
      <c r="GO229" s="154">
        <v>10639</v>
      </c>
      <c r="GP229" s="154">
        <v>10639</v>
      </c>
      <c r="GQ229" s="154">
        <v>10638</v>
      </c>
      <c r="GR229" s="154">
        <v>10634</v>
      </c>
      <c r="GS229" s="154">
        <v>10630</v>
      </c>
      <c r="GT229" s="166">
        <v>10627</v>
      </c>
      <c r="GU229" s="166"/>
      <c r="GV229" s="166"/>
      <c r="GW229" s="166"/>
      <c r="GX229" s="166"/>
      <c r="GY229" s="202"/>
      <c r="GZ229" s="202"/>
      <c r="HA229" s="202"/>
      <c r="HB229" s="202"/>
      <c r="HC229" s="202"/>
      <c r="HD229" s="202"/>
      <c r="HE229" s="202"/>
      <c r="HF229" s="202"/>
      <c r="HG229" s="202"/>
      <c r="HH229" s="202"/>
      <c r="HI229" s="202"/>
      <c r="HJ229" s="202"/>
      <c r="HK229" s="202"/>
      <c r="HL229" s="202"/>
      <c r="HM229" s="154"/>
      <c r="HN229" s="154"/>
      <c r="HO229" s="154"/>
      <c r="HP229" s="154"/>
      <c r="HQ229" s="154"/>
      <c r="HR229" s="154"/>
      <c r="HS229" s="154"/>
      <c r="HT229" s="154"/>
      <c r="HU229" s="154"/>
      <c r="HV229" s="154"/>
      <c r="HW229" s="166"/>
    </row>
    <row r="230" spans="1:231">
      <c r="A230" s="145">
        <f t="shared" si="52"/>
        <v>44450</v>
      </c>
      <c r="B230" s="219">
        <f>'Age&amp;Sex by occurrence date'!$BGZ22</f>
        <v>13317</v>
      </c>
      <c r="C230" s="219">
        <v>10906</v>
      </c>
      <c r="D230" s="219">
        <v>10906</v>
      </c>
      <c r="E230" s="219">
        <v>10906</v>
      </c>
      <c r="F230" s="219">
        <v>10906</v>
      </c>
      <c r="G230" s="219">
        <v>10906</v>
      </c>
      <c r="H230" s="219">
        <v>10906</v>
      </c>
      <c r="I230" s="219">
        <v>10906</v>
      </c>
      <c r="J230" s="219">
        <v>10906</v>
      </c>
      <c r="K230" s="219">
        <v>10906</v>
      </c>
      <c r="L230" s="219">
        <v>10906</v>
      </c>
      <c r="M230" s="219">
        <v>10906</v>
      </c>
      <c r="N230" s="219">
        <v>10906</v>
      </c>
      <c r="O230" s="219">
        <v>10906</v>
      </c>
      <c r="P230" s="219">
        <v>10906</v>
      </c>
      <c r="Q230" s="219">
        <v>10905</v>
      </c>
      <c r="R230" s="219">
        <v>10905</v>
      </c>
      <c r="S230" s="219">
        <v>10905</v>
      </c>
      <c r="T230" s="219">
        <v>10905</v>
      </c>
      <c r="U230" s="219">
        <v>10905</v>
      </c>
      <c r="V230" s="219">
        <v>10904</v>
      </c>
      <c r="W230" s="219">
        <v>10904</v>
      </c>
      <c r="X230" s="219">
        <v>10904</v>
      </c>
      <c r="Y230" s="219">
        <v>10903</v>
      </c>
      <c r="Z230" s="219">
        <v>10898</v>
      </c>
      <c r="AA230" s="219">
        <v>10822</v>
      </c>
      <c r="AB230" s="219">
        <v>10696</v>
      </c>
      <c r="AC230" s="219">
        <v>10696</v>
      </c>
      <c r="AD230" s="219">
        <v>10696</v>
      </c>
      <c r="AE230" s="219">
        <v>10694</v>
      </c>
      <c r="AF230" s="219">
        <v>10694</v>
      </c>
      <c r="AG230" s="219">
        <v>10694</v>
      </c>
      <c r="AH230" s="219">
        <v>10694</v>
      </c>
      <c r="AI230" s="219">
        <v>10694</v>
      </c>
      <c r="AJ230" s="219">
        <v>10694</v>
      </c>
      <c r="AK230" s="219">
        <v>10694</v>
      </c>
      <c r="AL230" s="219">
        <v>10694</v>
      </c>
      <c r="AM230" s="219">
        <v>10694</v>
      </c>
      <c r="AN230" s="219">
        <v>10694</v>
      </c>
      <c r="AO230" s="219">
        <v>10694</v>
      </c>
      <c r="AP230" s="219">
        <v>10694</v>
      </c>
      <c r="AQ230" s="219">
        <v>10694</v>
      </c>
      <c r="AR230" s="219">
        <v>10694</v>
      </c>
      <c r="AS230" s="219">
        <v>10694</v>
      </c>
      <c r="AT230" s="219">
        <v>10694</v>
      </c>
      <c r="AU230" s="219">
        <v>10694</v>
      </c>
      <c r="AV230" s="219">
        <v>10694</v>
      </c>
      <c r="AW230" s="219">
        <v>10694</v>
      </c>
      <c r="AX230" s="219">
        <v>10694</v>
      </c>
      <c r="AY230" s="219">
        <v>10694</v>
      </c>
      <c r="AZ230" s="219">
        <v>10694</v>
      </c>
      <c r="BA230" s="219">
        <v>10694</v>
      </c>
      <c r="BB230" s="219">
        <v>10694</v>
      </c>
      <c r="BC230" s="219">
        <v>10694</v>
      </c>
      <c r="BD230" s="219">
        <v>10694</v>
      </c>
      <c r="BE230" s="219">
        <v>10694</v>
      </c>
      <c r="BF230" s="219">
        <v>10694</v>
      </c>
      <c r="BG230" s="219">
        <v>10694</v>
      </c>
      <c r="BH230" s="219">
        <v>10694</v>
      </c>
      <c r="BI230" s="219">
        <v>10694</v>
      </c>
      <c r="BJ230" s="219">
        <v>10694</v>
      </c>
      <c r="BK230" s="219">
        <v>10694</v>
      </c>
      <c r="BL230" s="219">
        <v>10694</v>
      </c>
      <c r="BM230" s="219">
        <v>10694</v>
      </c>
      <c r="BN230" s="219">
        <v>10694</v>
      </c>
      <c r="BO230" s="219">
        <v>10694</v>
      </c>
      <c r="BP230" s="219">
        <v>10694</v>
      </c>
      <c r="BQ230" s="219">
        <v>10694</v>
      </c>
      <c r="BR230" s="219">
        <v>10694</v>
      </c>
      <c r="BS230" s="219">
        <v>10694</v>
      </c>
      <c r="BT230" s="219">
        <v>10694</v>
      </c>
      <c r="BU230" s="219">
        <v>10694</v>
      </c>
      <c r="BV230" s="219">
        <v>10694</v>
      </c>
      <c r="BW230" s="219">
        <v>10694</v>
      </c>
      <c r="BX230" s="219">
        <v>10694</v>
      </c>
      <c r="BY230" s="219">
        <v>10694</v>
      </c>
      <c r="BZ230" s="219">
        <v>10694</v>
      </c>
      <c r="CA230" s="219">
        <v>10694</v>
      </c>
      <c r="CB230" s="219">
        <v>10694</v>
      </c>
      <c r="CC230" s="219">
        <v>10694</v>
      </c>
      <c r="CD230" s="219">
        <v>10694</v>
      </c>
      <c r="CE230" s="219">
        <v>10694</v>
      </c>
      <c r="CF230" s="219">
        <v>10694</v>
      </c>
      <c r="CG230" s="219">
        <v>10694</v>
      </c>
      <c r="CH230" s="219">
        <v>10694</v>
      </c>
      <c r="CI230" s="219">
        <v>10694</v>
      </c>
      <c r="CJ230" s="219">
        <v>10694</v>
      </c>
      <c r="CK230" s="219">
        <v>10694</v>
      </c>
      <c r="CL230" s="219">
        <v>10694</v>
      </c>
      <c r="CM230" s="219">
        <v>10694</v>
      </c>
      <c r="CN230" s="219">
        <v>10694</v>
      </c>
      <c r="CO230" s="219">
        <v>10694</v>
      </c>
      <c r="CP230" s="219">
        <v>10694</v>
      </c>
      <c r="CQ230" s="219">
        <v>10694</v>
      </c>
      <c r="CR230" s="219">
        <v>10694</v>
      </c>
      <c r="CS230" s="219">
        <v>10694</v>
      </c>
      <c r="CT230" s="219">
        <v>10694</v>
      </c>
      <c r="CU230" s="219">
        <v>10694</v>
      </c>
      <c r="CV230" s="219">
        <v>10694</v>
      </c>
      <c r="CW230" s="219">
        <v>10694</v>
      </c>
      <c r="CX230" s="219">
        <v>10694</v>
      </c>
      <c r="CY230" s="219">
        <v>10694</v>
      </c>
      <c r="CZ230" s="219">
        <v>10694</v>
      </c>
      <c r="DA230" s="219">
        <v>10694</v>
      </c>
      <c r="DB230" s="219">
        <v>10694</v>
      </c>
      <c r="DC230" s="219">
        <v>10694</v>
      </c>
      <c r="DD230" s="219">
        <v>10694</v>
      </c>
      <c r="DE230" s="219">
        <v>10694</v>
      </c>
      <c r="DF230" s="219">
        <v>10694</v>
      </c>
      <c r="DG230" s="219">
        <v>10694</v>
      </c>
      <c r="DH230" s="219">
        <v>10694</v>
      </c>
      <c r="DI230" s="219">
        <v>10694</v>
      </c>
      <c r="DJ230" s="219">
        <v>10694</v>
      </c>
      <c r="DK230" s="219">
        <v>10694</v>
      </c>
      <c r="DL230" s="219">
        <v>10694</v>
      </c>
      <c r="DM230" s="219">
        <v>10694</v>
      </c>
      <c r="DN230" s="219">
        <v>10694</v>
      </c>
      <c r="DO230" s="219">
        <v>10694</v>
      </c>
      <c r="DP230" s="219">
        <v>10694</v>
      </c>
      <c r="DQ230" s="219">
        <v>10694</v>
      </c>
      <c r="DR230" s="219">
        <v>10694</v>
      </c>
      <c r="DS230" s="219">
        <v>10694</v>
      </c>
      <c r="DT230" s="219">
        <v>10663</v>
      </c>
      <c r="DU230" s="219">
        <v>10659</v>
      </c>
      <c r="DV230" s="219">
        <v>10659</v>
      </c>
      <c r="DW230" s="219">
        <v>10669</v>
      </c>
      <c r="DX230" s="219">
        <v>10669</v>
      </c>
      <c r="DY230" s="219">
        <v>10662</v>
      </c>
      <c r="DZ230" s="219">
        <v>10662</v>
      </c>
      <c r="EA230" s="219">
        <v>10655</v>
      </c>
      <c r="EB230" s="219">
        <v>10655</v>
      </c>
      <c r="EC230" s="219">
        <v>10655</v>
      </c>
      <c r="ED230" s="219">
        <v>10655</v>
      </c>
      <c r="EE230" s="219">
        <v>10655</v>
      </c>
      <c r="EF230" s="219">
        <v>10655</v>
      </c>
      <c r="EG230" s="219">
        <v>10655</v>
      </c>
      <c r="EH230" s="219">
        <v>10655</v>
      </c>
      <c r="EI230" s="219">
        <v>10655</v>
      </c>
      <c r="EJ230" s="219">
        <v>10655</v>
      </c>
      <c r="EK230" s="219">
        <v>10655</v>
      </c>
      <c r="EL230" s="219">
        <v>10655</v>
      </c>
      <c r="EM230" s="219">
        <v>10655</v>
      </c>
      <c r="EN230" s="231">
        <v>10655</v>
      </c>
      <c r="EO230" s="232">
        <v>10655</v>
      </c>
      <c r="EP230" s="228">
        <v>10655</v>
      </c>
      <c r="EQ230" s="166">
        <v>10655</v>
      </c>
      <c r="ER230" s="166">
        <v>10654</v>
      </c>
      <c r="ES230" s="166">
        <v>10654</v>
      </c>
      <c r="ET230" s="166">
        <v>10654</v>
      </c>
      <c r="EU230" s="166">
        <v>10654</v>
      </c>
      <c r="EV230" s="166">
        <v>10654</v>
      </c>
      <c r="EW230" s="166">
        <v>10654</v>
      </c>
      <c r="EX230" s="166">
        <v>10654</v>
      </c>
      <c r="EY230" s="166">
        <v>10654</v>
      </c>
      <c r="EZ230" s="166">
        <v>10654</v>
      </c>
      <c r="FA230" s="166">
        <v>10654</v>
      </c>
      <c r="FB230" s="154">
        <v>10654</v>
      </c>
      <c r="FC230" s="154">
        <v>10654</v>
      </c>
      <c r="FD230" s="154">
        <v>10654</v>
      </c>
      <c r="FE230" s="166">
        <v>10654</v>
      </c>
      <c r="FF230" s="166">
        <v>10654</v>
      </c>
      <c r="FG230" s="166">
        <v>10654</v>
      </c>
      <c r="FH230" s="154">
        <v>10654</v>
      </c>
      <c r="FI230" s="154">
        <v>10654</v>
      </c>
      <c r="FJ230" s="166">
        <v>10654</v>
      </c>
      <c r="FK230" s="154">
        <v>10654</v>
      </c>
      <c r="FL230" s="154">
        <v>10654</v>
      </c>
      <c r="FM230" s="154">
        <v>10654</v>
      </c>
      <c r="FN230" s="154">
        <v>10654</v>
      </c>
      <c r="FO230" s="154">
        <v>10654</v>
      </c>
      <c r="FP230" s="154">
        <v>10654</v>
      </c>
      <c r="FQ230" s="154">
        <v>10644</v>
      </c>
      <c r="FR230" s="166">
        <v>10644</v>
      </c>
      <c r="FS230" s="166">
        <v>10644</v>
      </c>
      <c r="FT230" s="166">
        <v>10644</v>
      </c>
      <c r="FU230" s="166">
        <v>10644</v>
      </c>
      <c r="FV230" s="166">
        <v>10644</v>
      </c>
      <c r="FW230" s="166">
        <v>10644</v>
      </c>
      <c r="FX230" s="166">
        <v>10644</v>
      </c>
      <c r="FY230" s="154">
        <v>10644</v>
      </c>
      <c r="FZ230" s="154">
        <v>10644</v>
      </c>
      <c r="GA230" s="154">
        <v>10643</v>
      </c>
      <c r="GB230" s="154">
        <v>10643</v>
      </c>
      <c r="GC230" s="154">
        <v>10643</v>
      </c>
      <c r="GD230" s="154">
        <v>10643</v>
      </c>
      <c r="GE230" s="154">
        <v>10641</v>
      </c>
      <c r="GF230" s="154">
        <v>10640</v>
      </c>
      <c r="GG230" s="154">
        <v>10640</v>
      </c>
      <c r="GH230" s="154">
        <v>10640</v>
      </c>
      <c r="GI230" s="154">
        <v>10640</v>
      </c>
      <c r="GJ230" s="154">
        <v>10639</v>
      </c>
      <c r="GK230" s="166">
        <v>10639</v>
      </c>
      <c r="GL230" s="166">
        <v>10639</v>
      </c>
      <c r="GM230" s="166">
        <v>10640</v>
      </c>
      <c r="GN230" s="166">
        <v>10640</v>
      </c>
      <c r="GO230" s="166">
        <v>10638</v>
      </c>
      <c r="GP230" s="166">
        <v>10638</v>
      </c>
      <c r="GQ230" s="166">
        <v>10637</v>
      </c>
      <c r="GR230" s="166">
        <v>10634</v>
      </c>
      <c r="GS230" s="166">
        <v>10630</v>
      </c>
      <c r="GT230" s="154">
        <v>10627</v>
      </c>
      <c r="GU230" s="154">
        <v>10623</v>
      </c>
      <c r="GV230" s="154"/>
      <c r="GW230" s="154"/>
      <c r="GX230" s="166"/>
      <c r="GY230" s="202"/>
      <c r="GZ230" s="202"/>
      <c r="HA230" s="202"/>
      <c r="HB230" s="202"/>
      <c r="HC230" s="202"/>
      <c r="HD230" s="202"/>
      <c r="HE230" s="202"/>
      <c r="HF230" s="202"/>
      <c r="HG230" s="202"/>
      <c r="HH230" s="202"/>
      <c r="HI230" s="202"/>
      <c r="HJ230" s="202"/>
      <c r="HK230" s="202"/>
      <c r="HL230" s="202"/>
      <c r="HM230" s="154"/>
      <c r="HN230" s="154"/>
      <c r="HO230" s="154"/>
      <c r="HP230" s="154"/>
      <c r="HQ230" s="154"/>
      <c r="HR230" s="154"/>
      <c r="HS230" s="154"/>
      <c r="HT230" s="154"/>
      <c r="HU230" s="154"/>
      <c r="HV230" s="154"/>
      <c r="HW230" s="166"/>
    </row>
    <row r="231" spans="1:231">
      <c r="A231" s="145">
        <f t="shared" si="52"/>
        <v>44449</v>
      </c>
      <c r="B231" s="219">
        <f>'Age&amp;Sex by occurrence date'!$BHG22</f>
        <v>13310</v>
      </c>
      <c r="C231" s="219">
        <v>10899</v>
      </c>
      <c r="D231" s="219">
        <v>10899</v>
      </c>
      <c r="E231" s="219">
        <v>10899</v>
      </c>
      <c r="F231" s="219">
        <v>10899</v>
      </c>
      <c r="G231" s="219">
        <v>10899</v>
      </c>
      <c r="H231" s="219">
        <v>10899</v>
      </c>
      <c r="I231" s="219">
        <v>10899</v>
      </c>
      <c r="J231" s="219">
        <v>10899</v>
      </c>
      <c r="K231" s="219">
        <v>10899</v>
      </c>
      <c r="L231" s="219">
        <v>10899</v>
      </c>
      <c r="M231" s="219">
        <v>10899</v>
      </c>
      <c r="N231" s="219">
        <v>10899</v>
      </c>
      <c r="O231" s="219">
        <v>10899</v>
      </c>
      <c r="P231" s="219">
        <v>10899</v>
      </c>
      <c r="Q231" s="219">
        <v>10898</v>
      </c>
      <c r="R231" s="219">
        <v>10898</v>
      </c>
      <c r="S231" s="219">
        <v>10898</v>
      </c>
      <c r="T231" s="219">
        <v>10898</v>
      </c>
      <c r="U231" s="219">
        <v>10898</v>
      </c>
      <c r="V231" s="219">
        <v>10897</v>
      </c>
      <c r="W231" s="219">
        <v>10897</v>
      </c>
      <c r="X231" s="219">
        <v>10897</v>
      </c>
      <c r="Y231" s="219">
        <v>10896</v>
      </c>
      <c r="Z231" s="219">
        <v>10891</v>
      </c>
      <c r="AA231" s="219">
        <v>10815</v>
      </c>
      <c r="AB231" s="219">
        <v>10690</v>
      </c>
      <c r="AC231" s="219">
        <v>10690</v>
      </c>
      <c r="AD231" s="219">
        <v>10690</v>
      </c>
      <c r="AE231" s="219">
        <v>10688</v>
      </c>
      <c r="AF231" s="219">
        <v>10688</v>
      </c>
      <c r="AG231" s="219">
        <v>10688</v>
      </c>
      <c r="AH231" s="219">
        <v>10688</v>
      </c>
      <c r="AI231" s="219">
        <v>10688</v>
      </c>
      <c r="AJ231" s="219">
        <v>10688</v>
      </c>
      <c r="AK231" s="219">
        <v>10688</v>
      </c>
      <c r="AL231" s="219">
        <v>10688</v>
      </c>
      <c r="AM231" s="219">
        <v>10688</v>
      </c>
      <c r="AN231" s="219">
        <v>10688</v>
      </c>
      <c r="AO231" s="219">
        <v>10688</v>
      </c>
      <c r="AP231" s="219">
        <v>10688</v>
      </c>
      <c r="AQ231" s="219">
        <v>10688</v>
      </c>
      <c r="AR231" s="219">
        <v>10688</v>
      </c>
      <c r="AS231" s="219">
        <v>10688</v>
      </c>
      <c r="AT231" s="219">
        <v>10688</v>
      </c>
      <c r="AU231" s="219">
        <v>10688</v>
      </c>
      <c r="AV231" s="219">
        <v>10688</v>
      </c>
      <c r="AW231" s="219">
        <v>10688</v>
      </c>
      <c r="AX231" s="219">
        <v>10688</v>
      </c>
      <c r="AY231" s="219">
        <v>10688</v>
      </c>
      <c r="AZ231" s="219">
        <v>10688</v>
      </c>
      <c r="BA231" s="219">
        <v>10688</v>
      </c>
      <c r="BB231" s="219">
        <v>10688</v>
      </c>
      <c r="BC231" s="219">
        <v>10688</v>
      </c>
      <c r="BD231" s="219">
        <v>10688</v>
      </c>
      <c r="BE231" s="219">
        <v>10688</v>
      </c>
      <c r="BF231" s="219">
        <v>10688</v>
      </c>
      <c r="BG231" s="219">
        <v>10688</v>
      </c>
      <c r="BH231" s="219">
        <v>10688</v>
      </c>
      <c r="BI231" s="219">
        <v>10688</v>
      </c>
      <c r="BJ231" s="219">
        <v>10688</v>
      </c>
      <c r="BK231" s="219">
        <v>10688</v>
      </c>
      <c r="BL231" s="219">
        <v>10688</v>
      </c>
      <c r="BM231" s="219">
        <v>10688</v>
      </c>
      <c r="BN231" s="219">
        <v>10688</v>
      </c>
      <c r="BO231" s="219">
        <v>10688</v>
      </c>
      <c r="BP231" s="219">
        <v>10688</v>
      </c>
      <c r="BQ231" s="219">
        <v>10688</v>
      </c>
      <c r="BR231" s="219">
        <v>10688</v>
      </c>
      <c r="BS231" s="219">
        <v>10688</v>
      </c>
      <c r="BT231" s="219">
        <v>10688</v>
      </c>
      <c r="BU231" s="219">
        <v>10688</v>
      </c>
      <c r="BV231" s="219">
        <v>10688</v>
      </c>
      <c r="BW231" s="219">
        <v>10688</v>
      </c>
      <c r="BX231" s="219">
        <v>10688</v>
      </c>
      <c r="BY231" s="219">
        <v>10688</v>
      </c>
      <c r="BZ231" s="219">
        <v>10688</v>
      </c>
      <c r="CA231" s="219">
        <v>10688</v>
      </c>
      <c r="CB231" s="219">
        <v>10688</v>
      </c>
      <c r="CC231" s="219">
        <v>10688</v>
      </c>
      <c r="CD231" s="219">
        <v>10688</v>
      </c>
      <c r="CE231" s="219">
        <v>10688</v>
      </c>
      <c r="CF231" s="219">
        <v>10688</v>
      </c>
      <c r="CG231" s="219">
        <v>10688</v>
      </c>
      <c r="CH231" s="219">
        <v>10688</v>
      </c>
      <c r="CI231" s="219">
        <v>10688</v>
      </c>
      <c r="CJ231" s="219">
        <v>10688</v>
      </c>
      <c r="CK231" s="219">
        <v>10688</v>
      </c>
      <c r="CL231" s="219">
        <v>10688</v>
      </c>
      <c r="CM231" s="219">
        <v>10688</v>
      </c>
      <c r="CN231" s="219">
        <v>10688</v>
      </c>
      <c r="CO231" s="219">
        <v>10688</v>
      </c>
      <c r="CP231" s="219">
        <v>10688</v>
      </c>
      <c r="CQ231" s="219">
        <v>10688</v>
      </c>
      <c r="CR231" s="219">
        <v>10688</v>
      </c>
      <c r="CS231" s="219">
        <v>10688</v>
      </c>
      <c r="CT231" s="219">
        <v>10688</v>
      </c>
      <c r="CU231" s="219">
        <v>10688</v>
      </c>
      <c r="CV231" s="219">
        <v>10688</v>
      </c>
      <c r="CW231" s="219">
        <v>10688</v>
      </c>
      <c r="CX231" s="219">
        <v>10688</v>
      </c>
      <c r="CY231" s="219">
        <v>10688</v>
      </c>
      <c r="CZ231" s="219">
        <v>10688</v>
      </c>
      <c r="DA231" s="219">
        <v>10688</v>
      </c>
      <c r="DB231" s="219">
        <v>10688</v>
      </c>
      <c r="DC231" s="219">
        <v>10688</v>
      </c>
      <c r="DD231" s="219">
        <v>10688</v>
      </c>
      <c r="DE231" s="219">
        <v>10688</v>
      </c>
      <c r="DF231" s="219">
        <v>10688</v>
      </c>
      <c r="DG231" s="219">
        <v>10688</v>
      </c>
      <c r="DH231" s="219">
        <v>10688</v>
      </c>
      <c r="DI231" s="219">
        <v>10688</v>
      </c>
      <c r="DJ231" s="219">
        <v>10688</v>
      </c>
      <c r="DK231" s="219">
        <v>10688</v>
      </c>
      <c r="DL231" s="219">
        <v>10688</v>
      </c>
      <c r="DM231" s="219">
        <v>10688</v>
      </c>
      <c r="DN231" s="219">
        <v>10688</v>
      </c>
      <c r="DO231" s="219">
        <v>10688</v>
      </c>
      <c r="DP231" s="219">
        <v>10688</v>
      </c>
      <c r="DQ231" s="219">
        <v>10688</v>
      </c>
      <c r="DR231" s="219">
        <v>10688</v>
      </c>
      <c r="DS231" s="219">
        <v>10688</v>
      </c>
      <c r="DT231" s="219">
        <v>10657</v>
      </c>
      <c r="DU231" s="219">
        <v>10653</v>
      </c>
      <c r="DV231" s="219">
        <v>10653</v>
      </c>
      <c r="DW231" s="219">
        <v>10663</v>
      </c>
      <c r="DX231" s="219">
        <v>10663</v>
      </c>
      <c r="DY231" s="219">
        <v>10656</v>
      </c>
      <c r="DZ231" s="219">
        <v>10656</v>
      </c>
      <c r="EA231" s="219">
        <v>10649</v>
      </c>
      <c r="EB231" s="219">
        <v>10649</v>
      </c>
      <c r="EC231" s="219">
        <v>10649</v>
      </c>
      <c r="ED231" s="219">
        <v>10649</v>
      </c>
      <c r="EE231" s="219">
        <v>10649</v>
      </c>
      <c r="EF231" s="219">
        <v>10649</v>
      </c>
      <c r="EG231" s="219">
        <v>10649</v>
      </c>
      <c r="EH231" s="219">
        <v>10649</v>
      </c>
      <c r="EI231" s="219">
        <v>10649</v>
      </c>
      <c r="EJ231" s="219">
        <v>10649</v>
      </c>
      <c r="EK231" s="219">
        <v>10649</v>
      </c>
      <c r="EL231" s="219">
        <v>10649</v>
      </c>
      <c r="EM231" s="219">
        <v>10649</v>
      </c>
      <c r="EN231" s="231">
        <v>10649</v>
      </c>
      <c r="EO231" s="232">
        <v>10649</v>
      </c>
      <c r="EP231" s="227">
        <v>10649</v>
      </c>
      <c r="EQ231" s="154">
        <v>10649</v>
      </c>
      <c r="ER231" s="154">
        <v>10648</v>
      </c>
      <c r="ES231" s="154">
        <v>10648</v>
      </c>
      <c r="ET231" s="154">
        <v>10648</v>
      </c>
      <c r="EU231" s="154">
        <v>10648</v>
      </c>
      <c r="EV231" s="154">
        <v>10648</v>
      </c>
      <c r="EW231" s="154">
        <v>10648</v>
      </c>
      <c r="EX231" s="154">
        <v>10648</v>
      </c>
      <c r="EY231" s="154">
        <v>10648</v>
      </c>
      <c r="EZ231" s="154">
        <v>10648</v>
      </c>
      <c r="FA231" s="154">
        <v>10648</v>
      </c>
      <c r="FB231" s="166">
        <v>10648</v>
      </c>
      <c r="FC231" s="166">
        <v>10648</v>
      </c>
      <c r="FD231" s="166">
        <v>10648</v>
      </c>
      <c r="FE231" s="166">
        <v>10648</v>
      </c>
      <c r="FF231" s="154">
        <v>10648</v>
      </c>
      <c r="FG231" s="154">
        <v>10648</v>
      </c>
      <c r="FH231" s="166">
        <v>10648</v>
      </c>
      <c r="FI231" s="154">
        <v>10648</v>
      </c>
      <c r="FJ231" s="154">
        <v>10648</v>
      </c>
      <c r="FK231" s="154">
        <v>10648</v>
      </c>
      <c r="FL231" s="154">
        <v>10648</v>
      </c>
      <c r="FM231" s="154">
        <v>10648</v>
      </c>
      <c r="FN231" s="154">
        <v>10648</v>
      </c>
      <c r="FO231" s="154">
        <v>10648</v>
      </c>
      <c r="FP231" s="154">
        <v>10648</v>
      </c>
      <c r="FQ231" s="154">
        <v>10638</v>
      </c>
      <c r="FR231" s="166">
        <v>10638</v>
      </c>
      <c r="FS231" s="166">
        <v>10638</v>
      </c>
      <c r="FT231" s="166">
        <v>10638</v>
      </c>
      <c r="FU231" s="166">
        <v>10638</v>
      </c>
      <c r="FV231" s="166">
        <v>10638</v>
      </c>
      <c r="FW231" s="166">
        <v>10638</v>
      </c>
      <c r="FX231" s="166">
        <v>10638</v>
      </c>
      <c r="FY231" s="166">
        <v>10638</v>
      </c>
      <c r="FZ231" s="166">
        <v>10638</v>
      </c>
      <c r="GA231" s="166">
        <v>10637</v>
      </c>
      <c r="GB231" s="166">
        <v>10637</v>
      </c>
      <c r="GC231" s="166">
        <v>10637</v>
      </c>
      <c r="GD231" s="166">
        <v>10637</v>
      </c>
      <c r="GE231" s="166">
        <v>10635</v>
      </c>
      <c r="GF231" s="166">
        <v>10634</v>
      </c>
      <c r="GG231" s="166">
        <v>10634</v>
      </c>
      <c r="GH231" s="166">
        <v>10634</v>
      </c>
      <c r="GI231" s="166">
        <v>10634</v>
      </c>
      <c r="GJ231" s="166">
        <v>10633</v>
      </c>
      <c r="GK231" s="166">
        <v>10633</v>
      </c>
      <c r="GL231" s="166">
        <v>10633</v>
      </c>
      <c r="GM231" s="166">
        <v>10634</v>
      </c>
      <c r="GN231" s="166">
        <v>10634</v>
      </c>
      <c r="GO231" s="166">
        <v>10632</v>
      </c>
      <c r="GP231" s="166">
        <v>10632</v>
      </c>
      <c r="GQ231" s="166">
        <v>10631</v>
      </c>
      <c r="GR231" s="166">
        <v>10628</v>
      </c>
      <c r="GS231" s="166">
        <v>10625</v>
      </c>
      <c r="GT231" s="166">
        <v>10624</v>
      </c>
      <c r="GU231" s="166">
        <v>10623</v>
      </c>
      <c r="GV231" s="166">
        <v>10623</v>
      </c>
      <c r="GW231" s="166"/>
      <c r="GX231" s="166"/>
      <c r="GY231" s="202"/>
      <c r="GZ231" s="202"/>
      <c r="HA231" s="202"/>
      <c r="HB231" s="202"/>
      <c r="HC231" s="202"/>
      <c r="HD231" s="202"/>
      <c r="HE231" s="202"/>
      <c r="HF231" s="202"/>
      <c r="HG231" s="202"/>
      <c r="HH231" s="202"/>
      <c r="HI231" s="202"/>
      <c r="HJ231" s="202"/>
      <c r="HK231" s="202"/>
      <c r="HL231" s="202"/>
      <c r="HM231" s="154"/>
      <c r="HN231" s="154"/>
      <c r="HO231" s="154"/>
      <c r="HP231" s="154"/>
      <c r="HQ231" s="154"/>
      <c r="HR231" s="154"/>
      <c r="HS231" s="154"/>
      <c r="HT231" s="154"/>
      <c r="HU231" s="154"/>
      <c r="HV231" s="154"/>
      <c r="HW231" s="166"/>
    </row>
    <row r="232" spans="1:231">
      <c r="A232" s="145">
        <f t="shared" si="52"/>
        <v>44448</v>
      </c>
      <c r="B232" s="219">
        <f>'Age&amp;Sex by occurrence date'!$BHN22</f>
        <v>13299</v>
      </c>
      <c r="C232" s="219">
        <v>10890</v>
      </c>
      <c r="D232" s="219">
        <v>10890</v>
      </c>
      <c r="E232" s="219">
        <v>10890</v>
      </c>
      <c r="F232" s="219">
        <v>10890</v>
      </c>
      <c r="G232" s="219">
        <v>10890</v>
      </c>
      <c r="H232" s="219">
        <v>10890</v>
      </c>
      <c r="I232" s="219">
        <v>10890</v>
      </c>
      <c r="J232" s="219">
        <v>10890</v>
      </c>
      <c r="K232" s="219">
        <v>10890</v>
      </c>
      <c r="L232" s="219">
        <v>10890</v>
      </c>
      <c r="M232" s="219">
        <v>10890</v>
      </c>
      <c r="N232" s="219">
        <v>10890</v>
      </c>
      <c r="O232" s="219">
        <v>10890</v>
      </c>
      <c r="P232" s="219">
        <v>10890</v>
      </c>
      <c r="Q232" s="219">
        <v>10889</v>
      </c>
      <c r="R232" s="219">
        <v>10889</v>
      </c>
      <c r="S232" s="219">
        <v>10889</v>
      </c>
      <c r="T232" s="219">
        <v>10889</v>
      </c>
      <c r="U232" s="219">
        <v>10889</v>
      </c>
      <c r="V232" s="219">
        <v>10888</v>
      </c>
      <c r="W232" s="219">
        <v>10888</v>
      </c>
      <c r="X232" s="219">
        <v>10888</v>
      </c>
      <c r="Y232" s="219">
        <v>10887</v>
      </c>
      <c r="Z232" s="219">
        <v>10882</v>
      </c>
      <c r="AA232" s="219">
        <v>10806</v>
      </c>
      <c r="AB232" s="219">
        <v>10681</v>
      </c>
      <c r="AC232" s="219">
        <v>10681</v>
      </c>
      <c r="AD232" s="219">
        <v>10681</v>
      </c>
      <c r="AE232" s="219">
        <v>10679</v>
      </c>
      <c r="AF232" s="219">
        <v>10679</v>
      </c>
      <c r="AG232" s="219">
        <v>10679</v>
      </c>
      <c r="AH232" s="219">
        <v>10679</v>
      </c>
      <c r="AI232" s="219">
        <v>10679</v>
      </c>
      <c r="AJ232" s="219">
        <v>10679</v>
      </c>
      <c r="AK232" s="219">
        <v>10679</v>
      </c>
      <c r="AL232" s="219">
        <v>10679</v>
      </c>
      <c r="AM232" s="219">
        <v>10679</v>
      </c>
      <c r="AN232" s="219">
        <v>10679</v>
      </c>
      <c r="AO232" s="219">
        <v>10679</v>
      </c>
      <c r="AP232" s="219">
        <v>10679</v>
      </c>
      <c r="AQ232" s="219">
        <v>10679</v>
      </c>
      <c r="AR232" s="219">
        <v>10679</v>
      </c>
      <c r="AS232" s="219">
        <v>10679</v>
      </c>
      <c r="AT232" s="219">
        <v>10679</v>
      </c>
      <c r="AU232" s="219">
        <v>10679</v>
      </c>
      <c r="AV232" s="219">
        <v>10679</v>
      </c>
      <c r="AW232" s="219">
        <v>10679</v>
      </c>
      <c r="AX232" s="219">
        <v>10679</v>
      </c>
      <c r="AY232" s="219">
        <v>10679</v>
      </c>
      <c r="AZ232" s="219">
        <v>10679</v>
      </c>
      <c r="BA232" s="219">
        <v>10679</v>
      </c>
      <c r="BB232" s="219">
        <v>10679</v>
      </c>
      <c r="BC232" s="219">
        <v>10679</v>
      </c>
      <c r="BD232" s="219">
        <v>10679</v>
      </c>
      <c r="BE232" s="219">
        <v>10679</v>
      </c>
      <c r="BF232" s="219">
        <v>10679</v>
      </c>
      <c r="BG232" s="219">
        <v>10679</v>
      </c>
      <c r="BH232" s="219">
        <v>10679</v>
      </c>
      <c r="BI232" s="219">
        <v>10679</v>
      </c>
      <c r="BJ232" s="219">
        <v>10679</v>
      </c>
      <c r="BK232" s="219">
        <v>10679</v>
      </c>
      <c r="BL232" s="219">
        <v>10679</v>
      </c>
      <c r="BM232" s="219">
        <v>10679</v>
      </c>
      <c r="BN232" s="219">
        <v>10679</v>
      </c>
      <c r="BO232" s="219">
        <v>10679</v>
      </c>
      <c r="BP232" s="219">
        <v>10679</v>
      </c>
      <c r="BQ232" s="219">
        <v>10679</v>
      </c>
      <c r="BR232" s="219">
        <v>10679</v>
      </c>
      <c r="BS232" s="219">
        <v>10679</v>
      </c>
      <c r="BT232" s="219">
        <v>10679</v>
      </c>
      <c r="BU232" s="219">
        <v>10679</v>
      </c>
      <c r="BV232" s="219">
        <v>10679</v>
      </c>
      <c r="BW232" s="219">
        <v>10679</v>
      </c>
      <c r="BX232" s="219">
        <v>10679</v>
      </c>
      <c r="BY232" s="219">
        <v>10679</v>
      </c>
      <c r="BZ232" s="219">
        <v>10679</v>
      </c>
      <c r="CA232" s="219">
        <v>10679</v>
      </c>
      <c r="CB232" s="219">
        <v>10679</v>
      </c>
      <c r="CC232" s="219">
        <v>10679</v>
      </c>
      <c r="CD232" s="219">
        <v>10679</v>
      </c>
      <c r="CE232" s="219">
        <v>10679</v>
      </c>
      <c r="CF232" s="219">
        <v>10679</v>
      </c>
      <c r="CG232" s="219">
        <v>10679</v>
      </c>
      <c r="CH232" s="219">
        <v>10679</v>
      </c>
      <c r="CI232" s="219">
        <v>10679</v>
      </c>
      <c r="CJ232" s="219">
        <v>10679</v>
      </c>
      <c r="CK232" s="219">
        <v>10679</v>
      </c>
      <c r="CL232" s="219">
        <v>10679</v>
      </c>
      <c r="CM232" s="219">
        <v>10679</v>
      </c>
      <c r="CN232" s="219">
        <v>10679</v>
      </c>
      <c r="CO232" s="219">
        <v>10679</v>
      </c>
      <c r="CP232" s="219">
        <v>10679</v>
      </c>
      <c r="CQ232" s="219">
        <v>10679</v>
      </c>
      <c r="CR232" s="219">
        <v>10679</v>
      </c>
      <c r="CS232" s="219">
        <v>10679</v>
      </c>
      <c r="CT232" s="219">
        <v>10679</v>
      </c>
      <c r="CU232" s="219">
        <v>10679</v>
      </c>
      <c r="CV232" s="219">
        <v>10679</v>
      </c>
      <c r="CW232" s="219">
        <v>10679</v>
      </c>
      <c r="CX232" s="219">
        <v>10679</v>
      </c>
      <c r="CY232" s="219">
        <v>10679</v>
      </c>
      <c r="CZ232" s="219">
        <v>10679</v>
      </c>
      <c r="DA232" s="219">
        <v>10679</v>
      </c>
      <c r="DB232" s="219">
        <v>10679</v>
      </c>
      <c r="DC232" s="219">
        <v>10679</v>
      </c>
      <c r="DD232" s="219">
        <v>10679</v>
      </c>
      <c r="DE232" s="219">
        <v>10679</v>
      </c>
      <c r="DF232" s="219">
        <v>10679</v>
      </c>
      <c r="DG232" s="219">
        <v>10679</v>
      </c>
      <c r="DH232" s="219">
        <v>10679</v>
      </c>
      <c r="DI232" s="219">
        <v>10679</v>
      </c>
      <c r="DJ232" s="219">
        <v>10679</v>
      </c>
      <c r="DK232" s="219">
        <v>10679</v>
      </c>
      <c r="DL232" s="219">
        <v>10679</v>
      </c>
      <c r="DM232" s="219">
        <v>10679</v>
      </c>
      <c r="DN232" s="219">
        <v>10679</v>
      </c>
      <c r="DO232" s="219">
        <v>10679</v>
      </c>
      <c r="DP232" s="219">
        <v>10679</v>
      </c>
      <c r="DQ232" s="219">
        <v>10679</v>
      </c>
      <c r="DR232" s="219">
        <v>10679</v>
      </c>
      <c r="DS232" s="219">
        <v>10679</v>
      </c>
      <c r="DT232" s="219">
        <v>10648</v>
      </c>
      <c r="DU232" s="219">
        <v>10644</v>
      </c>
      <c r="DV232" s="219">
        <v>10644</v>
      </c>
      <c r="DW232" s="219">
        <v>10654</v>
      </c>
      <c r="DX232" s="219">
        <v>10654</v>
      </c>
      <c r="DY232" s="219">
        <v>10647</v>
      </c>
      <c r="DZ232" s="219">
        <v>10647</v>
      </c>
      <c r="EA232" s="219">
        <v>10640</v>
      </c>
      <c r="EB232" s="219">
        <v>10640</v>
      </c>
      <c r="EC232" s="219">
        <v>10640</v>
      </c>
      <c r="ED232" s="219">
        <v>10640</v>
      </c>
      <c r="EE232" s="219">
        <v>10640</v>
      </c>
      <c r="EF232" s="219">
        <v>10640</v>
      </c>
      <c r="EG232" s="219">
        <v>10640</v>
      </c>
      <c r="EH232" s="219">
        <v>10640</v>
      </c>
      <c r="EI232" s="219">
        <v>10640</v>
      </c>
      <c r="EJ232" s="219">
        <v>10640</v>
      </c>
      <c r="EK232" s="219">
        <v>10640</v>
      </c>
      <c r="EL232" s="219">
        <v>10640</v>
      </c>
      <c r="EM232" s="219">
        <v>10640</v>
      </c>
      <c r="EN232" s="231">
        <v>10640</v>
      </c>
      <c r="EO232" s="232">
        <v>10640</v>
      </c>
      <c r="EP232" s="227">
        <v>10640</v>
      </c>
      <c r="EQ232" s="154">
        <v>10640</v>
      </c>
      <c r="ER232" s="154">
        <v>10639</v>
      </c>
      <c r="ES232" s="154">
        <v>10639</v>
      </c>
      <c r="ET232" s="154">
        <v>10639</v>
      </c>
      <c r="EU232" s="154">
        <v>10639</v>
      </c>
      <c r="EV232" s="154">
        <v>10639</v>
      </c>
      <c r="EW232" s="166">
        <v>10639</v>
      </c>
      <c r="EX232" s="166">
        <v>10639</v>
      </c>
      <c r="EY232" s="166">
        <v>10639</v>
      </c>
      <c r="EZ232" s="166">
        <v>10639</v>
      </c>
      <c r="FA232" s="166">
        <v>10639</v>
      </c>
      <c r="FB232" s="154">
        <v>10639</v>
      </c>
      <c r="FC232" s="166">
        <v>10639</v>
      </c>
      <c r="FD232" s="154">
        <v>10639</v>
      </c>
      <c r="FE232" s="154">
        <v>10639</v>
      </c>
      <c r="FF232" s="166">
        <v>10639</v>
      </c>
      <c r="FG232" s="166">
        <v>10639</v>
      </c>
      <c r="FH232" s="154">
        <v>10639</v>
      </c>
      <c r="FI232" s="166">
        <v>10639</v>
      </c>
      <c r="FJ232" s="166">
        <v>10639</v>
      </c>
      <c r="FK232" s="166">
        <v>10639</v>
      </c>
      <c r="FL232" s="166">
        <v>10639</v>
      </c>
      <c r="FM232" s="166">
        <v>10639</v>
      </c>
      <c r="FN232" s="166">
        <v>10639</v>
      </c>
      <c r="FO232" s="166">
        <v>10639</v>
      </c>
      <c r="FP232" s="166">
        <v>10639</v>
      </c>
      <c r="FQ232" s="166">
        <v>10629</v>
      </c>
      <c r="FR232" s="166">
        <v>10629</v>
      </c>
      <c r="FS232" s="166">
        <v>10629</v>
      </c>
      <c r="FT232" s="166">
        <v>10629</v>
      </c>
      <c r="FU232" s="166">
        <v>10629</v>
      </c>
      <c r="FV232" s="166">
        <v>10629</v>
      </c>
      <c r="FW232" s="166">
        <v>10629</v>
      </c>
      <c r="FX232" s="166">
        <v>10629</v>
      </c>
      <c r="FY232" s="166">
        <v>10629</v>
      </c>
      <c r="FZ232" s="166">
        <v>10629</v>
      </c>
      <c r="GA232" s="166">
        <v>10628</v>
      </c>
      <c r="GB232" s="166">
        <v>10628</v>
      </c>
      <c r="GC232" s="166">
        <v>10628</v>
      </c>
      <c r="GD232" s="166">
        <v>10628</v>
      </c>
      <c r="GE232" s="166">
        <v>10626</v>
      </c>
      <c r="GF232" s="166">
        <v>10625</v>
      </c>
      <c r="GG232" s="166">
        <v>10625</v>
      </c>
      <c r="GH232" s="166">
        <v>10625</v>
      </c>
      <c r="GI232" s="166">
        <v>10625</v>
      </c>
      <c r="GJ232" s="166">
        <v>10624</v>
      </c>
      <c r="GK232" s="154">
        <v>10624</v>
      </c>
      <c r="GL232" s="154">
        <v>10624</v>
      </c>
      <c r="GM232" s="154">
        <v>10625</v>
      </c>
      <c r="GN232" s="154">
        <v>10625</v>
      </c>
      <c r="GO232" s="154">
        <v>10624</v>
      </c>
      <c r="GP232" s="154">
        <v>10624</v>
      </c>
      <c r="GQ232" s="154">
        <v>10624</v>
      </c>
      <c r="GR232" s="154">
        <v>10623</v>
      </c>
      <c r="GS232" s="154">
        <v>10621</v>
      </c>
      <c r="GT232" s="166">
        <v>10621</v>
      </c>
      <c r="GU232" s="166">
        <v>10620</v>
      </c>
      <c r="GV232" s="166">
        <v>10620</v>
      </c>
      <c r="GW232" s="166">
        <v>10618</v>
      </c>
      <c r="GX232" s="166"/>
      <c r="GY232" s="202"/>
      <c r="GZ232" s="202"/>
      <c r="HA232" s="202"/>
      <c r="HB232" s="202"/>
      <c r="HC232" s="202"/>
      <c r="HD232" s="202"/>
      <c r="HE232" s="202"/>
      <c r="HF232" s="202"/>
      <c r="HG232" s="202"/>
      <c r="HH232" s="202"/>
      <c r="HI232" s="202"/>
      <c r="HJ232" s="202"/>
      <c r="HK232" s="202"/>
      <c r="HL232" s="202"/>
      <c r="HM232" s="154"/>
      <c r="HN232" s="154"/>
      <c r="HO232" s="154"/>
      <c r="HP232" s="154"/>
      <c r="HQ232" s="154"/>
      <c r="HR232" s="154"/>
      <c r="HS232" s="154"/>
      <c r="HT232" s="154"/>
      <c r="HU232" s="154"/>
      <c r="HV232" s="154"/>
      <c r="HW232" s="166"/>
    </row>
    <row r="233" spans="1:231">
      <c r="A233" s="145">
        <f t="shared" si="52"/>
        <v>44447</v>
      </c>
      <c r="B233" s="219">
        <f>'Age&amp;Sex by occurrence date'!$BHU22</f>
        <v>13289</v>
      </c>
      <c r="C233" s="219">
        <v>10885</v>
      </c>
      <c r="D233" s="219">
        <v>10885</v>
      </c>
      <c r="E233" s="219">
        <v>10885</v>
      </c>
      <c r="F233" s="219">
        <v>10885</v>
      </c>
      <c r="G233" s="219">
        <v>10885</v>
      </c>
      <c r="H233" s="219">
        <v>10885</v>
      </c>
      <c r="I233" s="219">
        <v>10885</v>
      </c>
      <c r="J233" s="219">
        <v>10885</v>
      </c>
      <c r="K233" s="219">
        <v>10885</v>
      </c>
      <c r="L233" s="219">
        <v>10885</v>
      </c>
      <c r="M233" s="219">
        <v>10885</v>
      </c>
      <c r="N233" s="219">
        <v>10885</v>
      </c>
      <c r="O233" s="219">
        <v>10885</v>
      </c>
      <c r="P233" s="219">
        <v>10885</v>
      </c>
      <c r="Q233" s="219">
        <v>10884</v>
      </c>
      <c r="R233" s="219">
        <v>10884</v>
      </c>
      <c r="S233" s="219">
        <v>10884</v>
      </c>
      <c r="T233" s="219">
        <v>10884</v>
      </c>
      <c r="U233" s="219">
        <v>10884</v>
      </c>
      <c r="V233" s="219">
        <v>10883</v>
      </c>
      <c r="W233" s="219">
        <v>10883</v>
      </c>
      <c r="X233" s="219">
        <v>10883</v>
      </c>
      <c r="Y233" s="219">
        <v>10882</v>
      </c>
      <c r="Z233" s="219">
        <v>10877</v>
      </c>
      <c r="AA233" s="219">
        <v>10801</v>
      </c>
      <c r="AB233" s="219">
        <v>10677</v>
      </c>
      <c r="AC233" s="219">
        <v>10677</v>
      </c>
      <c r="AD233" s="219">
        <v>10677</v>
      </c>
      <c r="AE233" s="219">
        <v>10675</v>
      </c>
      <c r="AF233" s="219">
        <v>10675</v>
      </c>
      <c r="AG233" s="219">
        <v>10675</v>
      </c>
      <c r="AH233" s="219">
        <v>10675</v>
      </c>
      <c r="AI233" s="219">
        <v>10675</v>
      </c>
      <c r="AJ233" s="219">
        <v>10675</v>
      </c>
      <c r="AK233" s="219">
        <v>10675</v>
      </c>
      <c r="AL233" s="219">
        <v>10675</v>
      </c>
      <c r="AM233" s="219">
        <v>10675</v>
      </c>
      <c r="AN233" s="219">
        <v>10675</v>
      </c>
      <c r="AO233" s="219">
        <v>10675</v>
      </c>
      <c r="AP233" s="219">
        <v>10675</v>
      </c>
      <c r="AQ233" s="219">
        <v>10675</v>
      </c>
      <c r="AR233" s="219">
        <v>10675</v>
      </c>
      <c r="AS233" s="219">
        <v>10675</v>
      </c>
      <c r="AT233" s="219">
        <v>10675</v>
      </c>
      <c r="AU233" s="219">
        <v>10675</v>
      </c>
      <c r="AV233" s="219">
        <v>10675</v>
      </c>
      <c r="AW233" s="219">
        <v>10675</v>
      </c>
      <c r="AX233" s="219">
        <v>10675</v>
      </c>
      <c r="AY233" s="219">
        <v>10675</v>
      </c>
      <c r="AZ233" s="219">
        <v>10675</v>
      </c>
      <c r="BA233" s="219">
        <v>10675</v>
      </c>
      <c r="BB233" s="219">
        <v>10675</v>
      </c>
      <c r="BC233" s="219">
        <v>10675</v>
      </c>
      <c r="BD233" s="219">
        <v>10675</v>
      </c>
      <c r="BE233" s="219">
        <v>10675</v>
      </c>
      <c r="BF233" s="219">
        <v>10675</v>
      </c>
      <c r="BG233" s="219">
        <v>10675</v>
      </c>
      <c r="BH233" s="219">
        <v>10675</v>
      </c>
      <c r="BI233" s="219">
        <v>10675</v>
      </c>
      <c r="BJ233" s="219">
        <v>10675</v>
      </c>
      <c r="BK233" s="219">
        <v>10675</v>
      </c>
      <c r="BL233" s="219">
        <v>10675</v>
      </c>
      <c r="BM233" s="219">
        <v>10675</v>
      </c>
      <c r="BN233" s="219">
        <v>10675</v>
      </c>
      <c r="BO233" s="219">
        <v>10675</v>
      </c>
      <c r="BP233" s="219">
        <v>10675</v>
      </c>
      <c r="BQ233" s="219">
        <v>10675</v>
      </c>
      <c r="BR233" s="219">
        <v>10675</v>
      </c>
      <c r="BS233" s="219">
        <v>10675</v>
      </c>
      <c r="BT233" s="219">
        <v>10675</v>
      </c>
      <c r="BU233" s="219">
        <v>10675</v>
      </c>
      <c r="BV233" s="219">
        <v>10675</v>
      </c>
      <c r="BW233" s="219">
        <v>10675</v>
      </c>
      <c r="BX233" s="219">
        <v>10675</v>
      </c>
      <c r="BY233" s="219">
        <v>10675</v>
      </c>
      <c r="BZ233" s="219">
        <v>10675</v>
      </c>
      <c r="CA233" s="219">
        <v>10675</v>
      </c>
      <c r="CB233" s="219">
        <v>10675</v>
      </c>
      <c r="CC233" s="219">
        <v>10675</v>
      </c>
      <c r="CD233" s="219">
        <v>10675</v>
      </c>
      <c r="CE233" s="219">
        <v>10675</v>
      </c>
      <c r="CF233" s="219">
        <v>10675</v>
      </c>
      <c r="CG233" s="219">
        <v>10675</v>
      </c>
      <c r="CH233" s="219">
        <v>10675</v>
      </c>
      <c r="CI233" s="219">
        <v>10675</v>
      </c>
      <c r="CJ233" s="219">
        <v>10675</v>
      </c>
      <c r="CK233" s="219">
        <v>10675</v>
      </c>
      <c r="CL233" s="219">
        <v>10675</v>
      </c>
      <c r="CM233" s="219">
        <v>10675</v>
      </c>
      <c r="CN233" s="219">
        <v>10675</v>
      </c>
      <c r="CO233" s="219">
        <v>10675</v>
      </c>
      <c r="CP233" s="219">
        <v>10675</v>
      </c>
      <c r="CQ233" s="219">
        <v>10675</v>
      </c>
      <c r="CR233" s="219">
        <v>10675</v>
      </c>
      <c r="CS233" s="219">
        <v>10675</v>
      </c>
      <c r="CT233" s="219">
        <v>10675</v>
      </c>
      <c r="CU233" s="219">
        <v>10675</v>
      </c>
      <c r="CV233" s="219">
        <v>10675</v>
      </c>
      <c r="CW233" s="219">
        <v>10675</v>
      </c>
      <c r="CX233" s="219">
        <v>10675</v>
      </c>
      <c r="CY233" s="219">
        <v>10675</v>
      </c>
      <c r="CZ233" s="219">
        <v>10675</v>
      </c>
      <c r="DA233" s="219">
        <v>10675</v>
      </c>
      <c r="DB233" s="219">
        <v>10675</v>
      </c>
      <c r="DC233" s="219">
        <v>10675</v>
      </c>
      <c r="DD233" s="219">
        <v>10675</v>
      </c>
      <c r="DE233" s="219">
        <v>10675</v>
      </c>
      <c r="DF233" s="219">
        <v>10675</v>
      </c>
      <c r="DG233" s="219">
        <v>10675</v>
      </c>
      <c r="DH233" s="219">
        <v>10675</v>
      </c>
      <c r="DI233" s="219">
        <v>10675</v>
      </c>
      <c r="DJ233" s="219">
        <v>10675</v>
      </c>
      <c r="DK233" s="219">
        <v>10675</v>
      </c>
      <c r="DL233" s="219">
        <v>10675</v>
      </c>
      <c r="DM233" s="219">
        <v>10675</v>
      </c>
      <c r="DN233" s="219">
        <v>10675</v>
      </c>
      <c r="DO233" s="219">
        <v>10675</v>
      </c>
      <c r="DP233" s="219">
        <v>10675</v>
      </c>
      <c r="DQ233" s="219">
        <v>10675</v>
      </c>
      <c r="DR233" s="219">
        <v>10675</v>
      </c>
      <c r="DS233" s="219">
        <v>10675</v>
      </c>
      <c r="DT233" s="219">
        <v>10644</v>
      </c>
      <c r="DU233" s="219">
        <v>10640</v>
      </c>
      <c r="DV233" s="219">
        <v>10640</v>
      </c>
      <c r="DW233" s="219">
        <v>10650</v>
      </c>
      <c r="DX233" s="219">
        <v>10650</v>
      </c>
      <c r="DY233" s="219">
        <v>10643</v>
      </c>
      <c r="DZ233" s="219">
        <v>10643</v>
      </c>
      <c r="EA233" s="219">
        <v>10636</v>
      </c>
      <c r="EB233" s="219">
        <v>10636</v>
      </c>
      <c r="EC233" s="219">
        <v>10636</v>
      </c>
      <c r="ED233" s="219">
        <v>10636</v>
      </c>
      <c r="EE233" s="219">
        <v>10636</v>
      </c>
      <c r="EF233" s="219">
        <v>10636</v>
      </c>
      <c r="EG233" s="219">
        <v>10636</v>
      </c>
      <c r="EH233" s="219">
        <v>10636</v>
      </c>
      <c r="EI233" s="219">
        <v>10636</v>
      </c>
      <c r="EJ233" s="219">
        <v>10636</v>
      </c>
      <c r="EK233" s="219">
        <v>10636</v>
      </c>
      <c r="EL233" s="219">
        <v>10636</v>
      </c>
      <c r="EM233" s="219">
        <v>10636</v>
      </c>
      <c r="EN233" s="231">
        <v>10636</v>
      </c>
      <c r="EO233" s="232">
        <v>10636</v>
      </c>
      <c r="EP233" s="228">
        <v>10636</v>
      </c>
      <c r="EQ233" s="166">
        <v>10636</v>
      </c>
      <c r="ER233" s="166">
        <v>10635</v>
      </c>
      <c r="ES233" s="166">
        <v>10635</v>
      </c>
      <c r="ET233" s="166">
        <v>10635</v>
      </c>
      <c r="EU233" s="166">
        <v>10635</v>
      </c>
      <c r="EV233" s="166">
        <v>10635</v>
      </c>
      <c r="EW233" s="166">
        <v>10635</v>
      </c>
      <c r="EX233" s="166">
        <v>10635</v>
      </c>
      <c r="EY233" s="166">
        <v>10635</v>
      </c>
      <c r="EZ233" s="166">
        <v>10635</v>
      </c>
      <c r="FA233" s="166">
        <v>10635</v>
      </c>
      <c r="FB233" s="166">
        <v>10635</v>
      </c>
      <c r="FC233" s="154">
        <v>10635</v>
      </c>
      <c r="FD233" s="166">
        <v>10635</v>
      </c>
      <c r="FE233" s="166">
        <v>10635</v>
      </c>
      <c r="FF233" s="166">
        <v>10635</v>
      </c>
      <c r="FG233" s="166">
        <v>10635</v>
      </c>
      <c r="FH233" s="166">
        <v>10635</v>
      </c>
      <c r="FI233" s="154">
        <v>10635</v>
      </c>
      <c r="FJ233" s="154">
        <v>10635</v>
      </c>
      <c r="FK233" s="166">
        <v>10635</v>
      </c>
      <c r="FL233" s="166">
        <v>10635</v>
      </c>
      <c r="FM233" s="166">
        <v>10635</v>
      </c>
      <c r="FN233" s="166">
        <v>10635</v>
      </c>
      <c r="FO233" s="166">
        <v>10635</v>
      </c>
      <c r="FP233" s="166">
        <v>10635</v>
      </c>
      <c r="FQ233" s="166">
        <v>10625</v>
      </c>
      <c r="FR233" s="154">
        <v>10625</v>
      </c>
      <c r="FS233" s="154">
        <v>10625</v>
      </c>
      <c r="FT233" s="154">
        <v>10625</v>
      </c>
      <c r="FU233" s="154">
        <v>10625</v>
      </c>
      <c r="FV233" s="154">
        <v>10625</v>
      </c>
      <c r="FW233" s="154">
        <v>10625</v>
      </c>
      <c r="FX233" s="154">
        <v>10625</v>
      </c>
      <c r="FY233" s="154">
        <v>10625</v>
      </c>
      <c r="FZ233" s="154">
        <v>10625</v>
      </c>
      <c r="GA233" s="154">
        <v>10624</v>
      </c>
      <c r="GB233" s="154">
        <v>10624</v>
      </c>
      <c r="GC233" s="154">
        <v>10624</v>
      </c>
      <c r="GD233" s="154">
        <v>10624</v>
      </c>
      <c r="GE233" s="154">
        <v>10622</v>
      </c>
      <c r="GF233" s="154">
        <v>10621</v>
      </c>
      <c r="GG233" s="154">
        <v>10621</v>
      </c>
      <c r="GH233" s="154">
        <v>10621</v>
      </c>
      <c r="GI233" s="154">
        <v>10621</v>
      </c>
      <c r="GJ233" s="154">
        <v>10620</v>
      </c>
      <c r="GK233" s="154">
        <v>10620</v>
      </c>
      <c r="GL233" s="154">
        <v>10620</v>
      </c>
      <c r="GM233" s="154">
        <v>10621</v>
      </c>
      <c r="GN233" s="154">
        <v>10621</v>
      </c>
      <c r="GO233" s="154">
        <v>10620</v>
      </c>
      <c r="GP233" s="154">
        <v>10620</v>
      </c>
      <c r="GQ233" s="154">
        <v>10620</v>
      </c>
      <c r="GR233" s="154">
        <v>10620</v>
      </c>
      <c r="GS233" s="154">
        <v>10619</v>
      </c>
      <c r="GT233" s="166">
        <v>10619</v>
      </c>
      <c r="GU233" s="166">
        <v>10618</v>
      </c>
      <c r="GV233" s="166">
        <v>10618</v>
      </c>
      <c r="GW233" s="166">
        <v>10618</v>
      </c>
      <c r="GX233" s="154">
        <v>10613</v>
      </c>
      <c r="GY233" s="154"/>
      <c r="GZ233" s="154"/>
      <c r="HA233" s="154"/>
      <c r="HB233" s="154"/>
      <c r="HC233" s="154"/>
      <c r="HD233" s="154"/>
      <c r="HE233" s="154"/>
      <c r="HF233" s="202"/>
      <c r="HG233" s="202"/>
      <c r="HH233" s="202"/>
      <c r="HI233" s="202"/>
      <c r="HJ233" s="202"/>
      <c r="HK233" s="202"/>
      <c r="HL233" s="202"/>
      <c r="HM233" s="154"/>
      <c r="HN233" s="154"/>
      <c r="HO233" s="154"/>
      <c r="HP233" s="154"/>
      <c r="HQ233" s="154"/>
      <c r="HR233" s="154"/>
      <c r="HS233" s="154"/>
      <c r="HT233" s="154"/>
      <c r="HU233" s="154"/>
      <c r="HV233" s="154"/>
      <c r="HW233" s="166"/>
    </row>
    <row r="234" spans="1:231">
      <c r="A234" s="145">
        <f t="shared" si="52"/>
        <v>44446</v>
      </c>
      <c r="B234" s="219">
        <f>'Age&amp;Sex by occurrence date'!$BIB22</f>
        <v>13281</v>
      </c>
      <c r="C234" s="219">
        <v>10878</v>
      </c>
      <c r="D234" s="219">
        <v>10878</v>
      </c>
      <c r="E234" s="219">
        <v>10878</v>
      </c>
      <c r="F234" s="219">
        <v>10878</v>
      </c>
      <c r="G234" s="219">
        <v>10878</v>
      </c>
      <c r="H234" s="219">
        <v>10878</v>
      </c>
      <c r="I234" s="219">
        <v>10878</v>
      </c>
      <c r="J234" s="219">
        <v>10878</v>
      </c>
      <c r="K234" s="219">
        <v>10878</v>
      </c>
      <c r="L234" s="219">
        <v>10878</v>
      </c>
      <c r="M234" s="219">
        <v>10878</v>
      </c>
      <c r="N234" s="219">
        <v>10878</v>
      </c>
      <c r="O234" s="219">
        <v>10878</v>
      </c>
      <c r="P234" s="219">
        <v>10878</v>
      </c>
      <c r="Q234" s="219">
        <v>10877</v>
      </c>
      <c r="R234" s="219">
        <v>10877</v>
      </c>
      <c r="S234" s="219">
        <v>10877</v>
      </c>
      <c r="T234" s="219">
        <v>10877</v>
      </c>
      <c r="U234" s="219">
        <v>10877</v>
      </c>
      <c r="V234" s="219">
        <v>10876</v>
      </c>
      <c r="W234" s="219">
        <v>10876</v>
      </c>
      <c r="X234" s="219">
        <v>10876</v>
      </c>
      <c r="Y234" s="219">
        <v>10875</v>
      </c>
      <c r="Z234" s="219">
        <v>10870</v>
      </c>
      <c r="AA234" s="219">
        <v>10794</v>
      </c>
      <c r="AB234" s="219">
        <v>10670</v>
      </c>
      <c r="AC234" s="219">
        <v>10670</v>
      </c>
      <c r="AD234" s="219">
        <v>10670</v>
      </c>
      <c r="AE234" s="219">
        <v>10668</v>
      </c>
      <c r="AF234" s="219">
        <v>10668</v>
      </c>
      <c r="AG234" s="219">
        <v>10668</v>
      </c>
      <c r="AH234" s="219">
        <v>10668</v>
      </c>
      <c r="AI234" s="219">
        <v>10668</v>
      </c>
      <c r="AJ234" s="219">
        <v>10668</v>
      </c>
      <c r="AK234" s="219">
        <v>10668</v>
      </c>
      <c r="AL234" s="219">
        <v>10668</v>
      </c>
      <c r="AM234" s="219">
        <v>10668</v>
      </c>
      <c r="AN234" s="219">
        <v>10668</v>
      </c>
      <c r="AO234" s="219">
        <v>10668</v>
      </c>
      <c r="AP234" s="219">
        <v>10668</v>
      </c>
      <c r="AQ234" s="219">
        <v>10668</v>
      </c>
      <c r="AR234" s="219">
        <v>10668</v>
      </c>
      <c r="AS234" s="219">
        <v>10668</v>
      </c>
      <c r="AT234" s="219">
        <v>10668</v>
      </c>
      <c r="AU234" s="219">
        <v>10668</v>
      </c>
      <c r="AV234" s="219">
        <v>10668</v>
      </c>
      <c r="AW234" s="219">
        <v>10668</v>
      </c>
      <c r="AX234" s="219">
        <v>10668</v>
      </c>
      <c r="AY234" s="219">
        <v>10668</v>
      </c>
      <c r="AZ234" s="219">
        <v>10668</v>
      </c>
      <c r="BA234" s="219">
        <v>10668</v>
      </c>
      <c r="BB234" s="219">
        <v>10668</v>
      </c>
      <c r="BC234" s="219">
        <v>10668</v>
      </c>
      <c r="BD234" s="219">
        <v>10668</v>
      </c>
      <c r="BE234" s="219">
        <v>10668</v>
      </c>
      <c r="BF234" s="219">
        <v>10668</v>
      </c>
      <c r="BG234" s="219">
        <v>10668</v>
      </c>
      <c r="BH234" s="219">
        <v>10668</v>
      </c>
      <c r="BI234" s="219">
        <v>10668</v>
      </c>
      <c r="BJ234" s="219">
        <v>10668</v>
      </c>
      <c r="BK234" s="219">
        <v>10668</v>
      </c>
      <c r="BL234" s="219">
        <v>10668</v>
      </c>
      <c r="BM234" s="219">
        <v>10668</v>
      </c>
      <c r="BN234" s="219">
        <v>10668</v>
      </c>
      <c r="BO234" s="219">
        <v>10668</v>
      </c>
      <c r="BP234" s="219">
        <v>10668</v>
      </c>
      <c r="BQ234" s="219">
        <v>10668</v>
      </c>
      <c r="BR234" s="219">
        <v>10668</v>
      </c>
      <c r="BS234" s="219">
        <v>10668</v>
      </c>
      <c r="BT234" s="219">
        <v>10668</v>
      </c>
      <c r="BU234" s="219">
        <v>10668</v>
      </c>
      <c r="BV234" s="219">
        <v>10668</v>
      </c>
      <c r="BW234" s="219">
        <v>10668</v>
      </c>
      <c r="BX234" s="219">
        <v>10668</v>
      </c>
      <c r="BY234" s="219">
        <v>10668</v>
      </c>
      <c r="BZ234" s="219">
        <v>10668</v>
      </c>
      <c r="CA234" s="219">
        <v>10668</v>
      </c>
      <c r="CB234" s="219">
        <v>10668</v>
      </c>
      <c r="CC234" s="219">
        <v>10668</v>
      </c>
      <c r="CD234" s="219">
        <v>10668</v>
      </c>
      <c r="CE234" s="219">
        <v>10668</v>
      </c>
      <c r="CF234" s="219">
        <v>10668</v>
      </c>
      <c r="CG234" s="219">
        <v>10668</v>
      </c>
      <c r="CH234" s="219">
        <v>10668</v>
      </c>
      <c r="CI234" s="219">
        <v>10668</v>
      </c>
      <c r="CJ234" s="219">
        <v>10668</v>
      </c>
      <c r="CK234" s="219">
        <v>10668</v>
      </c>
      <c r="CL234" s="219">
        <v>10668</v>
      </c>
      <c r="CM234" s="219">
        <v>10668</v>
      </c>
      <c r="CN234" s="219">
        <v>10668</v>
      </c>
      <c r="CO234" s="219">
        <v>10668</v>
      </c>
      <c r="CP234" s="219">
        <v>10668</v>
      </c>
      <c r="CQ234" s="219">
        <v>10668</v>
      </c>
      <c r="CR234" s="219">
        <v>10668</v>
      </c>
      <c r="CS234" s="219">
        <v>10668</v>
      </c>
      <c r="CT234" s="219">
        <v>10668</v>
      </c>
      <c r="CU234" s="219">
        <v>10668</v>
      </c>
      <c r="CV234" s="219">
        <v>10668</v>
      </c>
      <c r="CW234" s="219">
        <v>10668</v>
      </c>
      <c r="CX234" s="219">
        <v>10668</v>
      </c>
      <c r="CY234" s="219">
        <v>10668</v>
      </c>
      <c r="CZ234" s="219">
        <v>10668</v>
      </c>
      <c r="DA234" s="219">
        <v>10668</v>
      </c>
      <c r="DB234" s="219">
        <v>10668</v>
      </c>
      <c r="DC234" s="219">
        <v>10668</v>
      </c>
      <c r="DD234" s="219">
        <v>10668</v>
      </c>
      <c r="DE234" s="219">
        <v>10668</v>
      </c>
      <c r="DF234" s="219">
        <v>10668</v>
      </c>
      <c r="DG234" s="219">
        <v>10668</v>
      </c>
      <c r="DH234" s="219">
        <v>10668</v>
      </c>
      <c r="DI234" s="219">
        <v>10668</v>
      </c>
      <c r="DJ234" s="219">
        <v>10668</v>
      </c>
      <c r="DK234" s="219">
        <v>10668</v>
      </c>
      <c r="DL234" s="219">
        <v>10668</v>
      </c>
      <c r="DM234" s="219">
        <v>10668</v>
      </c>
      <c r="DN234" s="219">
        <v>10668</v>
      </c>
      <c r="DO234" s="219">
        <v>10668</v>
      </c>
      <c r="DP234" s="219">
        <v>10668</v>
      </c>
      <c r="DQ234" s="219">
        <v>10668</v>
      </c>
      <c r="DR234" s="219">
        <v>10668</v>
      </c>
      <c r="DS234" s="219">
        <v>10668</v>
      </c>
      <c r="DT234" s="219">
        <v>10637</v>
      </c>
      <c r="DU234" s="219">
        <v>10633</v>
      </c>
      <c r="DV234" s="219">
        <v>10633</v>
      </c>
      <c r="DW234" s="219">
        <v>10643</v>
      </c>
      <c r="DX234" s="219">
        <v>10643</v>
      </c>
      <c r="DY234" s="219">
        <v>10636</v>
      </c>
      <c r="DZ234" s="219">
        <v>10636</v>
      </c>
      <c r="EA234" s="219">
        <v>10629</v>
      </c>
      <c r="EB234" s="219">
        <v>10629</v>
      </c>
      <c r="EC234" s="219">
        <v>10629</v>
      </c>
      <c r="ED234" s="219">
        <v>10629</v>
      </c>
      <c r="EE234" s="219">
        <v>10629</v>
      </c>
      <c r="EF234" s="219">
        <v>10629</v>
      </c>
      <c r="EG234" s="219">
        <v>10629</v>
      </c>
      <c r="EH234" s="219">
        <v>10629</v>
      </c>
      <c r="EI234" s="219">
        <v>10629</v>
      </c>
      <c r="EJ234" s="219">
        <v>10629</v>
      </c>
      <c r="EK234" s="219">
        <v>10629</v>
      </c>
      <c r="EL234" s="219">
        <v>10629</v>
      </c>
      <c r="EM234" s="219">
        <v>10629</v>
      </c>
      <c r="EN234" s="231">
        <v>10629</v>
      </c>
      <c r="EO234" s="232">
        <v>10629</v>
      </c>
      <c r="EP234" s="227">
        <v>10629</v>
      </c>
      <c r="EQ234" s="154">
        <v>10629</v>
      </c>
      <c r="ER234" s="154">
        <v>10628</v>
      </c>
      <c r="ES234" s="154">
        <v>10628</v>
      </c>
      <c r="ET234" s="154">
        <v>10628</v>
      </c>
      <c r="EU234" s="154">
        <v>10628</v>
      </c>
      <c r="EV234" s="154">
        <v>10628</v>
      </c>
      <c r="EW234" s="166">
        <v>10628</v>
      </c>
      <c r="EX234" s="166">
        <v>10628</v>
      </c>
      <c r="EY234" s="166">
        <v>10628</v>
      </c>
      <c r="EZ234" s="166">
        <v>10628</v>
      </c>
      <c r="FA234" s="166">
        <v>10628</v>
      </c>
      <c r="FB234" s="166">
        <v>10628</v>
      </c>
      <c r="FC234" s="154">
        <v>10628</v>
      </c>
      <c r="FD234" s="166">
        <v>10628</v>
      </c>
      <c r="FE234" s="166">
        <v>10628</v>
      </c>
      <c r="FF234" s="154">
        <v>10628</v>
      </c>
      <c r="FG234" s="154">
        <v>10628</v>
      </c>
      <c r="FH234" s="166">
        <v>10628</v>
      </c>
      <c r="FI234" s="166">
        <v>10628</v>
      </c>
      <c r="FJ234" s="166">
        <v>10628</v>
      </c>
      <c r="FK234" s="154">
        <v>10628</v>
      </c>
      <c r="FL234" s="154">
        <v>10628</v>
      </c>
      <c r="FM234" s="154">
        <v>10628</v>
      </c>
      <c r="FN234" s="154">
        <v>10628</v>
      </c>
      <c r="FO234" s="154">
        <v>10628</v>
      </c>
      <c r="FP234" s="154">
        <v>10628</v>
      </c>
      <c r="FQ234" s="154">
        <v>10618</v>
      </c>
      <c r="FR234" s="166">
        <v>10618</v>
      </c>
      <c r="FS234" s="166">
        <v>10618</v>
      </c>
      <c r="FT234" s="166">
        <v>10618</v>
      </c>
      <c r="FU234" s="166">
        <v>10618</v>
      </c>
      <c r="FV234" s="166">
        <v>10618</v>
      </c>
      <c r="FW234" s="166">
        <v>10618</v>
      </c>
      <c r="FX234" s="166">
        <v>10618</v>
      </c>
      <c r="FY234" s="154">
        <v>10618</v>
      </c>
      <c r="FZ234" s="154">
        <v>10618</v>
      </c>
      <c r="GA234" s="154">
        <v>10617</v>
      </c>
      <c r="GB234" s="154">
        <v>10617</v>
      </c>
      <c r="GC234" s="154">
        <v>10617</v>
      </c>
      <c r="GD234" s="154">
        <v>10617</v>
      </c>
      <c r="GE234" s="154">
        <v>10615</v>
      </c>
      <c r="GF234" s="154">
        <v>10614</v>
      </c>
      <c r="GG234" s="154">
        <v>10614</v>
      </c>
      <c r="GH234" s="154">
        <v>10614</v>
      </c>
      <c r="GI234" s="154">
        <v>10614</v>
      </c>
      <c r="GJ234" s="154">
        <v>10613</v>
      </c>
      <c r="GK234" s="166">
        <v>10613</v>
      </c>
      <c r="GL234" s="166">
        <v>10613</v>
      </c>
      <c r="GM234" s="166">
        <v>10614</v>
      </c>
      <c r="GN234" s="166">
        <v>10614</v>
      </c>
      <c r="GO234" s="166">
        <v>10613</v>
      </c>
      <c r="GP234" s="166">
        <v>10613</v>
      </c>
      <c r="GQ234" s="166">
        <v>10613</v>
      </c>
      <c r="GR234" s="166">
        <v>10613</v>
      </c>
      <c r="GS234" s="166">
        <v>10613</v>
      </c>
      <c r="GT234" s="154">
        <v>10613</v>
      </c>
      <c r="GU234" s="154">
        <v>10612</v>
      </c>
      <c r="GV234" s="154">
        <v>10612</v>
      </c>
      <c r="GW234" s="154">
        <v>10612</v>
      </c>
      <c r="GX234" s="154">
        <v>10611</v>
      </c>
      <c r="GY234" s="166">
        <v>10610</v>
      </c>
      <c r="GZ234" s="166"/>
      <c r="HA234" s="166"/>
      <c r="HB234" s="166"/>
      <c r="HC234" s="166"/>
      <c r="HD234" s="166"/>
      <c r="HE234" s="166"/>
      <c r="HF234" s="202"/>
      <c r="HG234" s="202"/>
      <c r="HH234" s="202"/>
      <c r="HI234" s="202"/>
      <c r="HJ234" s="202"/>
      <c r="HK234" s="202"/>
      <c r="HL234" s="202"/>
      <c r="HM234" s="154"/>
      <c r="HN234" s="154"/>
      <c r="HO234" s="154"/>
      <c r="HP234" s="154"/>
      <c r="HQ234" s="154"/>
      <c r="HR234" s="154"/>
      <c r="HS234" s="154"/>
      <c r="HT234" s="154"/>
      <c r="HU234" s="154"/>
      <c r="HV234" s="154"/>
      <c r="HW234" s="166"/>
    </row>
    <row r="235" spans="1:231">
      <c r="A235" s="145">
        <f t="shared" ref="A235:A298" si="53">A236+1</f>
        <v>44445</v>
      </c>
      <c r="B235" s="219">
        <f>'Age&amp;Sex by occurrence date'!$BII22</f>
        <v>13273</v>
      </c>
      <c r="C235" s="219">
        <v>10870</v>
      </c>
      <c r="D235" s="219">
        <v>10870</v>
      </c>
      <c r="E235" s="219">
        <v>10870</v>
      </c>
      <c r="F235" s="219">
        <v>10870</v>
      </c>
      <c r="G235" s="219">
        <v>10870</v>
      </c>
      <c r="H235" s="219">
        <v>10870</v>
      </c>
      <c r="I235" s="219">
        <v>10870</v>
      </c>
      <c r="J235" s="219">
        <v>10870</v>
      </c>
      <c r="K235" s="219">
        <v>10870</v>
      </c>
      <c r="L235" s="219">
        <v>10870</v>
      </c>
      <c r="M235" s="219">
        <v>10870</v>
      </c>
      <c r="N235" s="219">
        <v>10870</v>
      </c>
      <c r="O235" s="219">
        <v>10870</v>
      </c>
      <c r="P235" s="219">
        <v>10870</v>
      </c>
      <c r="Q235" s="219">
        <v>10869</v>
      </c>
      <c r="R235" s="219">
        <v>10869</v>
      </c>
      <c r="S235" s="219">
        <v>10869</v>
      </c>
      <c r="T235" s="219">
        <v>10869</v>
      </c>
      <c r="U235" s="219">
        <v>10869</v>
      </c>
      <c r="V235" s="219">
        <v>10868</v>
      </c>
      <c r="W235" s="219">
        <v>10868</v>
      </c>
      <c r="X235" s="219">
        <v>10868</v>
      </c>
      <c r="Y235" s="219">
        <v>10867</v>
      </c>
      <c r="Z235" s="219">
        <v>10862</v>
      </c>
      <c r="AA235" s="219">
        <v>10786</v>
      </c>
      <c r="AB235" s="219">
        <v>10662</v>
      </c>
      <c r="AC235" s="219">
        <v>10662</v>
      </c>
      <c r="AD235" s="219">
        <v>10662</v>
      </c>
      <c r="AE235" s="219">
        <v>10660</v>
      </c>
      <c r="AF235" s="219">
        <v>10660</v>
      </c>
      <c r="AG235" s="219">
        <v>10660</v>
      </c>
      <c r="AH235" s="219">
        <v>10660</v>
      </c>
      <c r="AI235" s="219">
        <v>10660</v>
      </c>
      <c r="AJ235" s="219">
        <v>10660</v>
      </c>
      <c r="AK235" s="219">
        <v>10660</v>
      </c>
      <c r="AL235" s="219">
        <v>10660</v>
      </c>
      <c r="AM235" s="219">
        <v>10660</v>
      </c>
      <c r="AN235" s="219">
        <v>10660</v>
      </c>
      <c r="AO235" s="219">
        <v>10660</v>
      </c>
      <c r="AP235" s="219">
        <v>10660</v>
      </c>
      <c r="AQ235" s="219">
        <v>10660</v>
      </c>
      <c r="AR235" s="219">
        <v>10660</v>
      </c>
      <c r="AS235" s="219">
        <v>10660</v>
      </c>
      <c r="AT235" s="219">
        <v>10660</v>
      </c>
      <c r="AU235" s="219">
        <v>10660</v>
      </c>
      <c r="AV235" s="219">
        <v>10660</v>
      </c>
      <c r="AW235" s="219">
        <v>10660</v>
      </c>
      <c r="AX235" s="219">
        <v>10660</v>
      </c>
      <c r="AY235" s="219">
        <v>10660</v>
      </c>
      <c r="AZ235" s="219">
        <v>10660</v>
      </c>
      <c r="BA235" s="219">
        <v>10660</v>
      </c>
      <c r="BB235" s="219">
        <v>10660</v>
      </c>
      <c r="BC235" s="219">
        <v>10660</v>
      </c>
      <c r="BD235" s="219">
        <v>10660</v>
      </c>
      <c r="BE235" s="219">
        <v>10660</v>
      </c>
      <c r="BF235" s="219">
        <v>10660</v>
      </c>
      <c r="BG235" s="219">
        <v>10660</v>
      </c>
      <c r="BH235" s="219">
        <v>10660</v>
      </c>
      <c r="BI235" s="219">
        <v>10660</v>
      </c>
      <c r="BJ235" s="219">
        <v>10660</v>
      </c>
      <c r="BK235" s="219">
        <v>10660</v>
      </c>
      <c r="BL235" s="219">
        <v>10660</v>
      </c>
      <c r="BM235" s="219">
        <v>10660</v>
      </c>
      <c r="BN235" s="219">
        <v>10660</v>
      </c>
      <c r="BO235" s="219">
        <v>10660</v>
      </c>
      <c r="BP235" s="219">
        <v>10660</v>
      </c>
      <c r="BQ235" s="219">
        <v>10660</v>
      </c>
      <c r="BR235" s="219">
        <v>10660</v>
      </c>
      <c r="BS235" s="219">
        <v>10660</v>
      </c>
      <c r="BT235" s="219">
        <v>10660</v>
      </c>
      <c r="BU235" s="219">
        <v>10660</v>
      </c>
      <c r="BV235" s="219">
        <v>10660</v>
      </c>
      <c r="BW235" s="219">
        <v>10660</v>
      </c>
      <c r="BX235" s="219">
        <v>10660</v>
      </c>
      <c r="BY235" s="219">
        <v>10660</v>
      </c>
      <c r="BZ235" s="219">
        <v>10660</v>
      </c>
      <c r="CA235" s="219">
        <v>10660</v>
      </c>
      <c r="CB235" s="219">
        <v>10660</v>
      </c>
      <c r="CC235" s="219">
        <v>10660</v>
      </c>
      <c r="CD235" s="219">
        <v>10660</v>
      </c>
      <c r="CE235" s="219">
        <v>10660</v>
      </c>
      <c r="CF235" s="219">
        <v>10660</v>
      </c>
      <c r="CG235" s="219">
        <v>10660</v>
      </c>
      <c r="CH235" s="219">
        <v>10660</v>
      </c>
      <c r="CI235" s="219">
        <v>10660</v>
      </c>
      <c r="CJ235" s="219">
        <v>10660</v>
      </c>
      <c r="CK235" s="219">
        <v>10660</v>
      </c>
      <c r="CL235" s="219">
        <v>10660</v>
      </c>
      <c r="CM235" s="219">
        <v>10660</v>
      </c>
      <c r="CN235" s="219">
        <v>10660</v>
      </c>
      <c r="CO235" s="219">
        <v>10660</v>
      </c>
      <c r="CP235" s="219">
        <v>10660</v>
      </c>
      <c r="CQ235" s="219">
        <v>10660</v>
      </c>
      <c r="CR235" s="219">
        <v>10660</v>
      </c>
      <c r="CS235" s="219">
        <v>10660</v>
      </c>
      <c r="CT235" s="219">
        <v>10660</v>
      </c>
      <c r="CU235" s="219">
        <v>10660</v>
      </c>
      <c r="CV235" s="219">
        <v>10660</v>
      </c>
      <c r="CW235" s="219">
        <v>10660</v>
      </c>
      <c r="CX235" s="219">
        <v>10660</v>
      </c>
      <c r="CY235" s="219">
        <v>10660</v>
      </c>
      <c r="CZ235" s="219">
        <v>10660</v>
      </c>
      <c r="DA235" s="219">
        <v>10660</v>
      </c>
      <c r="DB235" s="219">
        <v>10660</v>
      </c>
      <c r="DC235" s="219">
        <v>10660</v>
      </c>
      <c r="DD235" s="219">
        <v>10660</v>
      </c>
      <c r="DE235" s="219">
        <v>10660</v>
      </c>
      <c r="DF235" s="219">
        <v>10660</v>
      </c>
      <c r="DG235" s="219">
        <v>10660</v>
      </c>
      <c r="DH235" s="219">
        <v>10660</v>
      </c>
      <c r="DI235" s="219">
        <v>10660</v>
      </c>
      <c r="DJ235" s="219">
        <v>10660</v>
      </c>
      <c r="DK235" s="219">
        <v>10660</v>
      </c>
      <c r="DL235" s="219">
        <v>10660</v>
      </c>
      <c r="DM235" s="219">
        <v>10660</v>
      </c>
      <c r="DN235" s="219">
        <v>10660</v>
      </c>
      <c r="DO235" s="219">
        <v>10660</v>
      </c>
      <c r="DP235" s="219">
        <v>10660</v>
      </c>
      <c r="DQ235" s="219">
        <v>10660</v>
      </c>
      <c r="DR235" s="219">
        <v>10660</v>
      </c>
      <c r="DS235" s="219">
        <v>10660</v>
      </c>
      <c r="DT235" s="219">
        <v>10629</v>
      </c>
      <c r="DU235" s="219">
        <v>10625</v>
      </c>
      <c r="DV235" s="219">
        <v>10625</v>
      </c>
      <c r="DW235" s="219">
        <v>10635</v>
      </c>
      <c r="DX235" s="219">
        <v>10635</v>
      </c>
      <c r="DY235" s="219">
        <v>10628</v>
      </c>
      <c r="DZ235" s="219">
        <v>10628</v>
      </c>
      <c r="EA235" s="219">
        <v>10621</v>
      </c>
      <c r="EB235" s="219">
        <v>10621</v>
      </c>
      <c r="EC235" s="219">
        <v>10621</v>
      </c>
      <c r="ED235" s="219">
        <v>10621</v>
      </c>
      <c r="EE235" s="219">
        <v>10621</v>
      </c>
      <c r="EF235" s="219">
        <v>10621</v>
      </c>
      <c r="EG235" s="219">
        <v>10621</v>
      </c>
      <c r="EH235" s="219">
        <v>10621</v>
      </c>
      <c r="EI235" s="219">
        <v>10621</v>
      </c>
      <c r="EJ235" s="219">
        <v>10621</v>
      </c>
      <c r="EK235" s="219">
        <v>10621</v>
      </c>
      <c r="EL235" s="219">
        <v>10621</v>
      </c>
      <c r="EM235" s="219">
        <v>10621</v>
      </c>
      <c r="EN235" s="231">
        <v>10621</v>
      </c>
      <c r="EO235" s="232">
        <v>10621</v>
      </c>
      <c r="EP235" s="227">
        <v>10621</v>
      </c>
      <c r="EQ235" s="154">
        <v>10621</v>
      </c>
      <c r="ER235" s="154">
        <v>10620</v>
      </c>
      <c r="ES235" s="154">
        <v>10620</v>
      </c>
      <c r="ET235" s="154">
        <v>10620</v>
      </c>
      <c r="EU235" s="154">
        <v>10620</v>
      </c>
      <c r="EV235" s="154">
        <v>10620</v>
      </c>
      <c r="EW235" s="154">
        <v>10620</v>
      </c>
      <c r="EX235" s="154">
        <v>10620</v>
      </c>
      <c r="EY235" s="154">
        <v>10620</v>
      </c>
      <c r="EZ235" s="154">
        <v>10620</v>
      </c>
      <c r="FA235" s="154">
        <v>10620</v>
      </c>
      <c r="FB235" s="154">
        <v>10620</v>
      </c>
      <c r="FC235" s="166">
        <v>10620</v>
      </c>
      <c r="FD235" s="166">
        <v>10620</v>
      </c>
      <c r="FE235" s="154">
        <v>10620</v>
      </c>
      <c r="FF235" s="154">
        <v>10620</v>
      </c>
      <c r="FG235" s="154">
        <v>10620</v>
      </c>
      <c r="FH235" s="154">
        <v>10620</v>
      </c>
      <c r="FI235" s="166">
        <v>10620</v>
      </c>
      <c r="FJ235" s="154">
        <v>10620</v>
      </c>
      <c r="FK235" s="166">
        <v>10620</v>
      </c>
      <c r="FL235" s="166">
        <v>10620</v>
      </c>
      <c r="FM235" s="166">
        <v>10620</v>
      </c>
      <c r="FN235" s="166">
        <v>10620</v>
      </c>
      <c r="FO235" s="166">
        <v>10620</v>
      </c>
      <c r="FP235" s="166">
        <v>10620</v>
      </c>
      <c r="FQ235" s="166">
        <v>10612</v>
      </c>
      <c r="FR235" s="154">
        <v>10612</v>
      </c>
      <c r="FS235" s="154">
        <v>10612</v>
      </c>
      <c r="FT235" s="154">
        <v>10612</v>
      </c>
      <c r="FU235" s="154">
        <v>10612</v>
      </c>
      <c r="FV235" s="154">
        <v>10612</v>
      </c>
      <c r="FW235" s="154">
        <v>10612</v>
      </c>
      <c r="FX235" s="154">
        <v>10612</v>
      </c>
      <c r="FY235" s="166">
        <v>10612</v>
      </c>
      <c r="FZ235" s="166">
        <v>10612</v>
      </c>
      <c r="GA235" s="166">
        <v>10611</v>
      </c>
      <c r="GB235" s="166">
        <v>10611</v>
      </c>
      <c r="GC235" s="166">
        <v>10611</v>
      </c>
      <c r="GD235" s="166">
        <v>10611</v>
      </c>
      <c r="GE235" s="166">
        <v>10610</v>
      </c>
      <c r="GF235" s="166">
        <v>10609</v>
      </c>
      <c r="GG235" s="166">
        <v>10609</v>
      </c>
      <c r="GH235" s="166">
        <v>10609</v>
      </c>
      <c r="GI235" s="166">
        <v>10609</v>
      </c>
      <c r="GJ235" s="166">
        <v>10608</v>
      </c>
      <c r="GK235" s="166">
        <v>10608</v>
      </c>
      <c r="GL235" s="166">
        <v>10608</v>
      </c>
      <c r="GM235" s="166">
        <v>10609</v>
      </c>
      <c r="GN235" s="166">
        <v>10609</v>
      </c>
      <c r="GO235" s="166">
        <v>10608</v>
      </c>
      <c r="GP235" s="166">
        <v>10608</v>
      </c>
      <c r="GQ235" s="166">
        <v>10608</v>
      </c>
      <c r="GR235" s="166">
        <v>10608</v>
      </c>
      <c r="GS235" s="166">
        <v>10608</v>
      </c>
      <c r="GT235" s="166">
        <v>10608</v>
      </c>
      <c r="GU235" s="166">
        <v>10607</v>
      </c>
      <c r="GV235" s="166">
        <v>10607</v>
      </c>
      <c r="GW235" s="166">
        <v>10607</v>
      </c>
      <c r="GX235" s="166">
        <v>10607</v>
      </c>
      <c r="GY235" s="166">
        <v>10607</v>
      </c>
      <c r="GZ235" s="166">
        <v>10604</v>
      </c>
      <c r="HA235" s="166"/>
      <c r="HB235" s="166"/>
      <c r="HC235" s="166"/>
      <c r="HD235" s="166"/>
      <c r="HE235" s="166"/>
      <c r="HF235" s="202"/>
      <c r="HG235" s="202"/>
      <c r="HH235" s="202"/>
      <c r="HI235" s="202"/>
      <c r="HJ235" s="202"/>
      <c r="HK235" s="202"/>
      <c r="HL235" s="202"/>
      <c r="HM235" s="154"/>
      <c r="HN235" s="154"/>
      <c r="HO235" s="154"/>
      <c r="HP235" s="154"/>
      <c r="HQ235" s="154"/>
      <c r="HR235" s="154"/>
      <c r="HS235" s="154"/>
      <c r="HT235" s="154"/>
      <c r="HU235" s="154"/>
      <c r="HV235" s="154"/>
      <c r="HW235" s="166"/>
    </row>
    <row r="236" spans="1:231">
      <c r="A236" s="145">
        <f t="shared" si="53"/>
        <v>44444</v>
      </c>
      <c r="B236" s="219">
        <f>'Age&amp;Sex by occurrence date'!$BIP22</f>
        <v>13269</v>
      </c>
      <c r="C236" s="219">
        <v>10867</v>
      </c>
      <c r="D236" s="219">
        <v>10867</v>
      </c>
      <c r="E236" s="219">
        <v>10867</v>
      </c>
      <c r="F236" s="219">
        <v>10867</v>
      </c>
      <c r="G236" s="219">
        <v>10867</v>
      </c>
      <c r="H236" s="219">
        <v>10867</v>
      </c>
      <c r="I236" s="219">
        <v>10867</v>
      </c>
      <c r="J236" s="219">
        <v>10867</v>
      </c>
      <c r="K236" s="219">
        <v>10867</v>
      </c>
      <c r="L236" s="219">
        <v>10867</v>
      </c>
      <c r="M236" s="219">
        <v>10867</v>
      </c>
      <c r="N236" s="219">
        <v>10867</v>
      </c>
      <c r="O236" s="219">
        <v>10867</v>
      </c>
      <c r="P236" s="219">
        <v>10867</v>
      </c>
      <c r="Q236" s="219">
        <v>10866</v>
      </c>
      <c r="R236" s="219">
        <v>10866</v>
      </c>
      <c r="S236" s="219">
        <v>10866</v>
      </c>
      <c r="T236" s="219">
        <v>10866</v>
      </c>
      <c r="U236" s="219">
        <v>10866</v>
      </c>
      <c r="V236" s="219">
        <v>10865</v>
      </c>
      <c r="W236" s="219">
        <v>10865</v>
      </c>
      <c r="X236" s="219">
        <v>10865</v>
      </c>
      <c r="Y236" s="219">
        <v>10864</v>
      </c>
      <c r="Z236" s="219">
        <v>10859</v>
      </c>
      <c r="AA236" s="219">
        <v>10783</v>
      </c>
      <c r="AB236" s="219">
        <v>10659</v>
      </c>
      <c r="AC236" s="219">
        <v>10659</v>
      </c>
      <c r="AD236" s="219">
        <v>10659</v>
      </c>
      <c r="AE236" s="219">
        <v>10657</v>
      </c>
      <c r="AF236" s="219">
        <v>10657</v>
      </c>
      <c r="AG236" s="219">
        <v>10657</v>
      </c>
      <c r="AH236" s="219">
        <v>10657</v>
      </c>
      <c r="AI236" s="219">
        <v>10657</v>
      </c>
      <c r="AJ236" s="219">
        <v>10657</v>
      </c>
      <c r="AK236" s="219">
        <v>10657</v>
      </c>
      <c r="AL236" s="219">
        <v>10657</v>
      </c>
      <c r="AM236" s="219">
        <v>10657</v>
      </c>
      <c r="AN236" s="219">
        <v>10657</v>
      </c>
      <c r="AO236" s="219">
        <v>10657</v>
      </c>
      <c r="AP236" s="219">
        <v>10657</v>
      </c>
      <c r="AQ236" s="219">
        <v>10657</v>
      </c>
      <c r="AR236" s="219">
        <v>10657</v>
      </c>
      <c r="AS236" s="219">
        <v>10657</v>
      </c>
      <c r="AT236" s="219">
        <v>10657</v>
      </c>
      <c r="AU236" s="219">
        <v>10657</v>
      </c>
      <c r="AV236" s="219">
        <v>10657</v>
      </c>
      <c r="AW236" s="219">
        <v>10657</v>
      </c>
      <c r="AX236" s="219">
        <v>10657</v>
      </c>
      <c r="AY236" s="219">
        <v>10657</v>
      </c>
      <c r="AZ236" s="219">
        <v>10657</v>
      </c>
      <c r="BA236" s="219">
        <v>10657</v>
      </c>
      <c r="BB236" s="219">
        <v>10657</v>
      </c>
      <c r="BC236" s="219">
        <v>10657</v>
      </c>
      <c r="BD236" s="219">
        <v>10657</v>
      </c>
      <c r="BE236" s="219">
        <v>10657</v>
      </c>
      <c r="BF236" s="219">
        <v>10657</v>
      </c>
      <c r="BG236" s="219">
        <v>10657</v>
      </c>
      <c r="BH236" s="219">
        <v>10657</v>
      </c>
      <c r="BI236" s="219">
        <v>10657</v>
      </c>
      <c r="BJ236" s="219">
        <v>10657</v>
      </c>
      <c r="BK236" s="219">
        <v>10657</v>
      </c>
      <c r="BL236" s="219">
        <v>10657</v>
      </c>
      <c r="BM236" s="219">
        <v>10657</v>
      </c>
      <c r="BN236" s="219">
        <v>10657</v>
      </c>
      <c r="BO236" s="219">
        <v>10657</v>
      </c>
      <c r="BP236" s="219">
        <v>10657</v>
      </c>
      <c r="BQ236" s="219">
        <v>10657</v>
      </c>
      <c r="BR236" s="219">
        <v>10657</v>
      </c>
      <c r="BS236" s="219">
        <v>10657</v>
      </c>
      <c r="BT236" s="219">
        <v>10657</v>
      </c>
      <c r="BU236" s="219">
        <v>10657</v>
      </c>
      <c r="BV236" s="219">
        <v>10657</v>
      </c>
      <c r="BW236" s="219">
        <v>10657</v>
      </c>
      <c r="BX236" s="219">
        <v>10657</v>
      </c>
      <c r="BY236" s="219">
        <v>10657</v>
      </c>
      <c r="BZ236" s="219">
        <v>10657</v>
      </c>
      <c r="CA236" s="219">
        <v>10657</v>
      </c>
      <c r="CB236" s="219">
        <v>10657</v>
      </c>
      <c r="CC236" s="219">
        <v>10657</v>
      </c>
      <c r="CD236" s="219">
        <v>10657</v>
      </c>
      <c r="CE236" s="219">
        <v>10657</v>
      </c>
      <c r="CF236" s="219">
        <v>10657</v>
      </c>
      <c r="CG236" s="219">
        <v>10657</v>
      </c>
      <c r="CH236" s="219">
        <v>10657</v>
      </c>
      <c r="CI236" s="219">
        <v>10657</v>
      </c>
      <c r="CJ236" s="219">
        <v>10657</v>
      </c>
      <c r="CK236" s="219">
        <v>10657</v>
      </c>
      <c r="CL236" s="219">
        <v>10657</v>
      </c>
      <c r="CM236" s="219">
        <v>10657</v>
      </c>
      <c r="CN236" s="219">
        <v>10657</v>
      </c>
      <c r="CO236" s="219">
        <v>10657</v>
      </c>
      <c r="CP236" s="219">
        <v>10657</v>
      </c>
      <c r="CQ236" s="219">
        <v>10657</v>
      </c>
      <c r="CR236" s="219">
        <v>10657</v>
      </c>
      <c r="CS236" s="219">
        <v>10657</v>
      </c>
      <c r="CT236" s="219">
        <v>10657</v>
      </c>
      <c r="CU236" s="219">
        <v>10657</v>
      </c>
      <c r="CV236" s="219">
        <v>10657</v>
      </c>
      <c r="CW236" s="219">
        <v>10657</v>
      </c>
      <c r="CX236" s="219">
        <v>10657</v>
      </c>
      <c r="CY236" s="219">
        <v>10657</v>
      </c>
      <c r="CZ236" s="219">
        <v>10657</v>
      </c>
      <c r="DA236" s="219">
        <v>10657</v>
      </c>
      <c r="DB236" s="219">
        <v>10657</v>
      </c>
      <c r="DC236" s="219">
        <v>10657</v>
      </c>
      <c r="DD236" s="219">
        <v>10657</v>
      </c>
      <c r="DE236" s="219">
        <v>10657</v>
      </c>
      <c r="DF236" s="219">
        <v>10657</v>
      </c>
      <c r="DG236" s="219">
        <v>10657</v>
      </c>
      <c r="DH236" s="219">
        <v>10657</v>
      </c>
      <c r="DI236" s="219">
        <v>10657</v>
      </c>
      <c r="DJ236" s="219">
        <v>10657</v>
      </c>
      <c r="DK236" s="219">
        <v>10657</v>
      </c>
      <c r="DL236" s="219">
        <v>10657</v>
      </c>
      <c r="DM236" s="219">
        <v>10657</v>
      </c>
      <c r="DN236" s="219">
        <v>10657</v>
      </c>
      <c r="DO236" s="219">
        <v>10657</v>
      </c>
      <c r="DP236" s="219">
        <v>10657</v>
      </c>
      <c r="DQ236" s="219">
        <v>10657</v>
      </c>
      <c r="DR236" s="219">
        <v>10657</v>
      </c>
      <c r="DS236" s="219">
        <v>10657</v>
      </c>
      <c r="DT236" s="219">
        <v>10626</v>
      </c>
      <c r="DU236" s="219">
        <v>10622</v>
      </c>
      <c r="DV236" s="219">
        <v>10622</v>
      </c>
      <c r="DW236" s="219">
        <v>10632</v>
      </c>
      <c r="DX236" s="219">
        <v>10632</v>
      </c>
      <c r="DY236" s="219">
        <v>10625</v>
      </c>
      <c r="DZ236" s="219">
        <v>10625</v>
      </c>
      <c r="EA236" s="219">
        <v>10618</v>
      </c>
      <c r="EB236" s="219">
        <v>10618</v>
      </c>
      <c r="EC236" s="219">
        <v>10618</v>
      </c>
      <c r="ED236" s="219">
        <v>10618</v>
      </c>
      <c r="EE236" s="219">
        <v>10618</v>
      </c>
      <c r="EF236" s="219">
        <v>10618</v>
      </c>
      <c r="EG236" s="219">
        <v>10618</v>
      </c>
      <c r="EH236" s="219">
        <v>10618</v>
      </c>
      <c r="EI236" s="219">
        <v>10618</v>
      </c>
      <c r="EJ236" s="219">
        <v>10618</v>
      </c>
      <c r="EK236" s="219">
        <v>10618</v>
      </c>
      <c r="EL236" s="219">
        <v>10618</v>
      </c>
      <c r="EM236" s="219">
        <v>10618</v>
      </c>
      <c r="EN236" s="231">
        <v>10618</v>
      </c>
      <c r="EO236" s="232">
        <v>10618</v>
      </c>
      <c r="EP236" s="228">
        <v>10618</v>
      </c>
      <c r="EQ236" s="166">
        <v>10618</v>
      </c>
      <c r="ER236" s="166">
        <v>10617</v>
      </c>
      <c r="ES236" s="166">
        <v>10617</v>
      </c>
      <c r="ET236" s="166">
        <v>10617</v>
      </c>
      <c r="EU236" s="166">
        <v>10617</v>
      </c>
      <c r="EV236" s="166">
        <v>10617</v>
      </c>
      <c r="EW236" s="154">
        <v>10617</v>
      </c>
      <c r="EX236" s="154">
        <v>10617</v>
      </c>
      <c r="EY236" s="154">
        <v>10617</v>
      </c>
      <c r="EZ236" s="154">
        <v>10617</v>
      </c>
      <c r="FA236" s="154">
        <v>10617</v>
      </c>
      <c r="FB236" s="154">
        <v>10617</v>
      </c>
      <c r="FC236" s="154">
        <v>10617</v>
      </c>
      <c r="FD236" s="154">
        <v>10617</v>
      </c>
      <c r="FE236" s="154">
        <v>10617</v>
      </c>
      <c r="FF236" s="154">
        <v>10617</v>
      </c>
      <c r="FG236" s="166">
        <v>10617</v>
      </c>
      <c r="FH236" s="154">
        <v>10617</v>
      </c>
      <c r="FI236" s="154">
        <v>10617</v>
      </c>
      <c r="FJ236" s="166">
        <v>10617</v>
      </c>
      <c r="FK236" s="154">
        <v>10617</v>
      </c>
      <c r="FL236" s="154">
        <v>10617</v>
      </c>
      <c r="FM236" s="154">
        <v>10617</v>
      </c>
      <c r="FN236" s="154">
        <v>10617</v>
      </c>
      <c r="FO236" s="154">
        <v>10617</v>
      </c>
      <c r="FP236" s="154">
        <v>10617</v>
      </c>
      <c r="FQ236" s="154">
        <v>10609</v>
      </c>
      <c r="FR236" s="166">
        <v>10609</v>
      </c>
      <c r="FS236" s="166">
        <v>10609</v>
      </c>
      <c r="FT236" s="166">
        <v>10609</v>
      </c>
      <c r="FU236" s="166">
        <v>10609</v>
      </c>
      <c r="FV236" s="166">
        <v>10609</v>
      </c>
      <c r="FW236" s="166">
        <v>10609</v>
      </c>
      <c r="FX236" s="166">
        <v>10609</v>
      </c>
      <c r="FY236" s="166">
        <v>10609</v>
      </c>
      <c r="FZ236" s="166">
        <v>10609</v>
      </c>
      <c r="GA236" s="166">
        <v>10608</v>
      </c>
      <c r="GB236" s="166">
        <v>10608</v>
      </c>
      <c r="GC236" s="166">
        <v>10608</v>
      </c>
      <c r="GD236" s="166">
        <v>10608</v>
      </c>
      <c r="GE236" s="166">
        <v>10607</v>
      </c>
      <c r="GF236" s="166">
        <v>10606</v>
      </c>
      <c r="GG236" s="166">
        <v>10606</v>
      </c>
      <c r="GH236" s="166">
        <v>10606</v>
      </c>
      <c r="GI236" s="166">
        <v>10606</v>
      </c>
      <c r="GJ236" s="166">
        <v>10605</v>
      </c>
      <c r="GK236" s="154">
        <v>10605</v>
      </c>
      <c r="GL236" s="154">
        <v>10605</v>
      </c>
      <c r="GM236" s="154">
        <v>10606</v>
      </c>
      <c r="GN236" s="154">
        <v>10606</v>
      </c>
      <c r="GO236" s="154">
        <v>10605</v>
      </c>
      <c r="GP236" s="154">
        <v>10605</v>
      </c>
      <c r="GQ236" s="154">
        <v>10605</v>
      </c>
      <c r="GR236" s="154">
        <v>10605</v>
      </c>
      <c r="GS236" s="154">
        <v>10605</v>
      </c>
      <c r="GT236" s="166">
        <v>10605</v>
      </c>
      <c r="GU236" s="166">
        <v>10604</v>
      </c>
      <c r="GV236" s="166">
        <v>10604</v>
      </c>
      <c r="GW236" s="166">
        <v>10604</v>
      </c>
      <c r="GX236" s="166">
        <v>10604</v>
      </c>
      <c r="GY236" s="166">
        <v>10604</v>
      </c>
      <c r="GZ236" s="166">
        <v>10601</v>
      </c>
      <c r="HA236" s="166">
        <v>10596</v>
      </c>
      <c r="HB236" s="166"/>
      <c r="HC236" s="166"/>
      <c r="HD236" s="166"/>
      <c r="HE236" s="166"/>
      <c r="HF236" s="202"/>
      <c r="HG236" s="202"/>
      <c r="HH236" s="202"/>
      <c r="HI236" s="202"/>
      <c r="HJ236" s="202"/>
      <c r="HK236" s="202"/>
      <c r="HL236" s="202"/>
      <c r="HM236" s="154"/>
      <c r="HN236" s="154"/>
      <c r="HO236" s="154"/>
      <c r="HP236" s="154"/>
      <c r="HQ236" s="154"/>
      <c r="HR236" s="154"/>
      <c r="HS236" s="154"/>
      <c r="HT236" s="154"/>
      <c r="HU236" s="154"/>
      <c r="HV236" s="154"/>
      <c r="HW236" s="166"/>
    </row>
    <row r="237" spans="1:231">
      <c r="A237" s="145">
        <f t="shared" si="53"/>
        <v>44443</v>
      </c>
      <c r="B237" s="219">
        <f>'Age&amp;Sex by occurrence date'!$BIW22</f>
        <v>13260</v>
      </c>
      <c r="C237" s="219">
        <v>10858</v>
      </c>
      <c r="D237" s="219">
        <v>10858</v>
      </c>
      <c r="E237" s="219">
        <v>10858</v>
      </c>
      <c r="F237" s="219">
        <v>10858</v>
      </c>
      <c r="G237" s="219">
        <v>10858</v>
      </c>
      <c r="H237" s="219">
        <v>10858</v>
      </c>
      <c r="I237" s="219">
        <v>10858</v>
      </c>
      <c r="J237" s="219">
        <v>10858</v>
      </c>
      <c r="K237" s="219">
        <v>10858</v>
      </c>
      <c r="L237" s="219">
        <v>10858</v>
      </c>
      <c r="M237" s="219">
        <v>10858</v>
      </c>
      <c r="N237" s="219">
        <v>10858</v>
      </c>
      <c r="O237" s="219">
        <v>10858</v>
      </c>
      <c r="P237" s="219">
        <v>10858</v>
      </c>
      <c r="Q237" s="219">
        <v>10857</v>
      </c>
      <c r="R237" s="219">
        <v>10857</v>
      </c>
      <c r="S237" s="219">
        <v>10857</v>
      </c>
      <c r="T237" s="219">
        <v>10857</v>
      </c>
      <c r="U237" s="219">
        <v>10857</v>
      </c>
      <c r="V237" s="219">
        <v>10856</v>
      </c>
      <c r="W237" s="219">
        <v>10856</v>
      </c>
      <c r="X237" s="219">
        <v>10856</v>
      </c>
      <c r="Y237" s="219">
        <v>10855</v>
      </c>
      <c r="Z237" s="219">
        <v>10850</v>
      </c>
      <c r="AA237" s="219">
        <v>10774</v>
      </c>
      <c r="AB237" s="219">
        <v>10651</v>
      </c>
      <c r="AC237" s="219">
        <v>10651</v>
      </c>
      <c r="AD237" s="219">
        <v>10651</v>
      </c>
      <c r="AE237" s="219">
        <v>10649</v>
      </c>
      <c r="AF237" s="219">
        <v>10649</v>
      </c>
      <c r="AG237" s="219">
        <v>10649</v>
      </c>
      <c r="AH237" s="219">
        <v>10649</v>
      </c>
      <c r="AI237" s="219">
        <v>10649</v>
      </c>
      <c r="AJ237" s="219">
        <v>10649</v>
      </c>
      <c r="AK237" s="219">
        <v>10649</v>
      </c>
      <c r="AL237" s="219">
        <v>10649</v>
      </c>
      <c r="AM237" s="219">
        <v>10649</v>
      </c>
      <c r="AN237" s="219">
        <v>10649</v>
      </c>
      <c r="AO237" s="219">
        <v>10649</v>
      </c>
      <c r="AP237" s="219">
        <v>10649</v>
      </c>
      <c r="AQ237" s="219">
        <v>10649</v>
      </c>
      <c r="AR237" s="219">
        <v>10649</v>
      </c>
      <c r="AS237" s="219">
        <v>10649</v>
      </c>
      <c r="AT237" s="219">
        <v>10649</v>
      </c>
      <c r="AU237" s="219">
        <v>10649</v>
      </c>
      <c r="AV237" s="219">
        <v>10649</v>
      </c>
      <c r="AW237" s="219">
        <v>10649</v>
      </c>
      <c r="AX237" s="219">
        <v>10649</v>
      </c>
      <c r="AY237" s="219">
        <v>10649</v>
      </c>
      <c r="AZ237" s="219">
        <v>10649</v>
      </c>
      <c r="BA237" s="219">
        <v>10649</v>
      </c>
      <c r="BB237" s="219">
        <v>10649</v>
      </c>
      <c r="BC237" s="219">
        <v>10649</v>
      </c>
      <c r="BD237" s="219">
        <v>10649</v>
      </c>
      <c r="BE237" s="219">
        <v>10649</v>
      </c>
      <c r="BF237" s="219">
        <v>10649</v>
      </c>
      <c r="BG237" s="219">
        <v>10649</v>
      </c>
      <c r="BH237" s="219">
        <v>10649</v>
      </c>
      <c r="BI237" s="219">
        <v>10649</v>
      </c>
      <c r="BJ237" s="219">
        <v>10649</v>
      </c>
      <c r="BK237" s="219">
        <v>10649</v>
      </c>
      <c r="BL237" s="219">
        <v>10649</v>
      </c>
      <c r="BM237" s="219">
        <v>10649</v>
      </c>
      <c r="BN237" s="219">
        <v>10649</v>
      </c>
      <c r="BO237" s="219">
        <v>10649</v>
      </c>
      <c r="BP237" s="219">
        <v>10649</v>
      </c>
      <c r="BQ237" s="219">
        <v>10649</v>
      </c>
      <c r="BR237" s="219">
        <v>10649</v>
      </c>
      <c r="BS237" s="219">
        <v>10649</v>
      </c>
      <c r="BT237" s="219">
        <v>10649</v>
      </c>
      <c r="BU237" s="219">
        <v>10649</v>
      </c>
      <c r="BV237" s="219">
        <v>10649</v>
      </c>
      <c r="BW237" s="219">
        <v>10649</v>
      </c>
      <c r="BX237" s="219">
        <v>10649</v>
      </c>
      <c r="BY237" s="219">
        <v>10649</v>
      </c>
      <c r="BZ237" s="219">
        <v>10649</v>
      </c>
      <c r="CA237" s="219">
        <v>10649</v>
      </c>
      <c r="CB237" s="219">
        <v>10649</v>
      </c>
      <c r="CC237" s="219">
        <v>10649</v>
      </c>
      <c r="CD237" s="219">
        <v>10649</v>
      </c>
      <c r="CE237" s="219">
        <v>10649</v>
      </c>
      <c r="CF237" s="219">
        <v>10649</v>
      </c>
      <c r="CG237" s="219">
        <v>10649</v>
      </c>
      <c r="CH237" s="219">
        <v>10649</v>
      </c>
      <c r="CI237" s="219">
        <v>10649</v>
      </c>
      <c r="CJ237" s="219">
        <v>10649</v>
      </c>
      <c r="CK237" s="219">
        <v>10649</v>
      </c>
      <c r="CL237" s="219">
        <v>10649</v>
      </c>
      <c r="CM237" s="219">
        <v>10649</v>
      </c>
      <c r="CN237" s="219">
        <v>10649</v>
      </c>
      <c r="CO237" s="219">
        <v>10649</v>
      </c>
      <c r="CP237" s="219">
        <v>10649</v>
      </c>
      <c r="CQ237" s="219">
        <v>10649</v>
      </c>
      <c r="CR237" s="219">
        <v>10649</v>
      </c>
      <c r="CS237" s="219">
        <v>10649</v>
      </c>
      <c r="CT237" s="219">
        <v>10649</v>
      </c>
      <c r="CU237" s="219">
        <v>10649</v>
      </c>
      <c r="CV237" s="219">
        <v>10649</v>
      </c>
      <c r="CW237" s="219">
        <v>10649</v>
      </c>
      <c r="CX237" s="219">
        <v>10649</v>
      </c>
      <c r="CY237" s="219">
        <v>10649</v>
      </c>
      <c r="CZ237" s="219">
        <v>10649</v>
      </c>
      <c r="DA237" s="219">
        <v>10649</v>
      </c>
      <c r="DB237" s="219">
        <v>10649</v>
      </c>
      <c r="DC237" s="219">
        <v>10649</v>
      </c>
      <c r="DD237" s="219">
        <v>10649</v>
      </c>
      <c r="DE237" s="219">
        <v>10649</v>
      </c>
      <c r="DF237" s="219">
        <v>10649</v>
      </c>
      <c r="DG237" s="219">
        <v>10649</v>
      </c>
      <c r="DH237" s="219">
        <v>10649</v>
      </c>
      <c r="DI237" s="219">
        <v>10649</v>
      </c>
      <c r="DJ237" s="219">
        <v>10649</v>
      </c>
      <c r="DK237" s="219">
        <v>10649</v>
      </c>
      <c r="DL237" s="219">
        <v>10649</v>
      </c>
      <c r="DM237" s="219">
        <v>10649</v>
      </c>
      <c r="DN237" s="219">
        <v>10649</v>
      </c>
      <c r="DO237" s="219">
        <v>10649</v>
      </c>
      <c r="DP237" s="219">
        <v>10649</v>
      </c>
      <c r="DQ237" s="219">
        <v>10649</v>
      </c>
      <c r="DR237" s="219">
        <v>10649</v>
      </c>
      <c r="DS237" s="219">
        <v>10649</v>
      </c>
      <c r="DT237" s="219">
        <v>10618</v>
      </c>
      <c r="DU237" s="219">
        <v>10614</v>
      </c>
      <c r="DV237" s="219">
        <v>10614</v>
      </c>
      <c r="DW237" s="219">
        <v>10624</v>
      </c>
      <c r="DX237" s="219">
        <v>10624</v>
      </c>
      <c r="DY237" s="219">
        <v>10617</v>
      </c>
      <c r="DZ237" s="219">
        <v>10617</v>
      </c>
      <c r="EA237" s="219">
        <v>10610</v>
      </c>
      <c r="EB237" s="219">
        <v>10610</v>
      </c>
      <c r="EC237" s="219">
        <v>10610</v>
      </c>
      <c r="ED237" s="219">
        <v>10610</v>
      </c>
      <c r="EE237" s="219">
        <v>10610</v>
      </c>
      <c r="EF237" s="219">
        <v>10610</v>
      </c>
      <c r="EG237" s="219">
        <v>10610</v>
      </c>
      <c r="EH237" s="219">
        <v>10610</v>
      </c>
      <c r="EI237" s="219">
        <v>10610</v>
      </c>
      <c r="EJ237" s="219">
        <v>10610</v>
      </c>
      <c r="EK237" s="219">
        <v>10610</v>
      </c>
      <c r="EL237" s="219">
        <v>10610</v>
      </c>
      <c r="EM237" s="219">
        <v>10610</v>
      </c>
      <c r="EN237" s="231">
        <v>10610</v>
      </c>
      <c r="EO237" s="232">
        <v>10610</v>
      </c>
      <c r="EP237" s="227">
        <v>10610</v>
      </c>
      <c r="EQ237" s="154">
        <v>10610</v>
      </c>
      <c r="ER237" s="154">
        <v>10609</v>
      </c>
      <c r="ES237" s="154">
        <v>10609</v>
      </c>
      <c r="ET237" s="154">
        <v>10609</v>
      </c>
      <c r="EU237" s="154">
        <v>10609</v>
      </c>
      <c r="EV237" s="154">
        <v>10609</v>
      </c>
      <c r="EW237" s="166">
        <v>10609</v>
      </c>
      <c r="EX237" s="166">
        <v>10609</v>
      </c>
      <c r="EY237" s="166">
        <v>10609</v>
      </c>
      <c r="EZ237" s="166">
        <v>10609</v>
      </c>
      <c r="FA237" s="166">
        <v>10609</v>
      </c>
      <c r="FB237" s="166">
        <v>10609</v>
      </c>
      <c r="FC237" s="166">
        <v>10609</v>
      </c>
      <c r="FD237" s="154">
        <v>10609</v>
      </c>
      <c r="FE237" s="166">
        <v>10609</v>
      </c>
      <c r="FF237" s="166">
        <v>10609</v>
      </c>
      <c r="FG237" s="154">
        <v>10609</v>
      </c>
      <c r="FH237" s="166">
        <v>10609</v>
      </c>
      <c r="FI237" s="154">
        <v>10609</v>
      </c>
      <c r="FJ237" s="166">
        <v>10609</v>
      </c>
      <c r="FK237" s="166">
        <v>10609</v>
      </c>
      <c r="FL237" s="166">
        <v>10609</v>
      </c>
      <c r="FM237" s="166">
        <v>10609</v>
      </c>
      <c r="FN237" s="166">
        <v>10609</v>
      </c>
      <c r="FO237" s="166">
        <v>10609</v>
      </c>
      <c r="FP237" s="166">
        <v>10609</v>
      </c>
      <c r="FQ237" s="166">
        <v>10601</v>
      </c>
      <c r="FR237" s="166">
        <v>10601</v>
      </c>
      <c r="FS237" s="166">
        <v>10601</v>
      </c>
      <c r="FT237" s="166">
        <v>10601</v>
      </c>
      <c r="FU237" s="166">
        <v>10601</v>
      </c>
      <c r="FV237" s="166">
        <v>10601</v>
      </c>
      <c r="FW237" s="166">
        <v>10601</v>
      </c>
      <c r="FX237" s="166">
        <v>10601</v>
      </c>
      <c r="FY237" s="154">
        <v>10601</v>
      </c>
      <c r="FZ237" s="154">
        <v>10601</v>
      </c>
      <c r="GA237" s="154">
        <v>10600</v>
      </c>
      <c r="GB237" s="154">
        <v>10600</v>
      </c>
      <c r="GC237" s="154">
        <v>10600</v>
      </c>
      <c r="GD237" s="154">
        <v>10600</v>
      </c>
      <c r="GE237" s="154">
        <v>10599</v>
      </c>
      <c r="GF237" s="154">
        <v>10598</v>
      </c>
      <c r="GG237" s="154">
        <v>10598</v>
      </c>
      <c r="GH237" s="154">
        <v>10598</v>
      </c>
      <c r="GI237" s="154">
        <v>10598</v>
      </c>
      <c r="GJ237" s="154">
        <v>10597</v>
      </c>
      <c r="GK237" s="154">
        <v>10597</v>
      </c>
      <c r="GL237" s="154">
        <v>10597</v>
      </c>
      <c r="GM237" s="154">
        <v>10598</v>
      </c>
      <c r="GN237" s="154">
        <v>10598</v>
      </c>
      <c r="GO237" s="154">
        <v>10597</v>
      </c>
      <c r="GP237" s="154">
        <v>10597</v>
      </c>
      <c r="GQ237" s="154">
        <v>10597</v>
      </c>
      <c r="GR237" s="154">
        <v>10597</v>
      </c>
      <c r="GS237" s="154">
        <v>10597</v>
      </c>
      <c r="GT237" s="166">
        <v>10597</v>
      </c>
      <c r="GU237" s="166">
        <v>10596</v>
      </c>
      <c r="GV237" s="166">
        <v>10596</v>
      </c>
      <c r="GW237" s="166">
        <v>10596</v>
      </c>
      <c r="GX237" s="166">
        <v>10596</v>
      </c>
      <c r="GY237" s="154">
        <v>10596</v>
      </c>
      <c r="GZ237" s="154">
        <v>10594</v>
      </c>
      <c r="HA237" s="154">
        <v>10591</v>
      </c>
      <c r="HB237" s="154">
        <v>10589</v>
      </c>
      <c r="HC237" s="154"/>
      <c r="HD237" s="154"/>
      <c r="HE237" s="154"/>
      <c r="HF237" s="202"/>
      <c r="HG237" s="202"/>
      <c r="HH237" s="202"/>
      <c r="HI237" s="202"/>
      <c r="HJ237" s="202"/>
      <c r="HK237" s="202"/>
      <c r="HL237" s="202"/>
      <c r="HM237" s="154"/>
      <c r="HN237" s="154"/>
      <c r="HO237" s="154"/>
      <c r="HP237" s="154"/>
      <c r="HQ237" s="154"/>
      <c r="HR237" s="154"/>
      <c r="HS237" s="154"/>
      <c r="HT237" s="154"/>
      <c r="HU237" s="154"/>
      <c r="HV237" s="154"/>
      <c r="HW237" s="166"/>
    </row>
    <row r="238" spans="1:231">
      <c r="A238" s="145">
        <f t="shared" si="53"/>
        <v>44442</v>
      </c>
      <c r="B238" s="219">
        <f>'Age&amp;Sex by occurrence date'!$BJD22</f>
        <v>13251</v>
      </c>
      <c r="C238" s="219">
        <v>10850</v>
      </c>
      <c r="D238" s="219">
        <v>10850</v>
      </c>
      <c r="E238" s="219">
        <v>10850</v>
      </c>
      <c r="F238" s="219">
        <v>10850</v>
      </c>
      <c r="G238" s="219">
        <v>10850</v>
      </c>
      <c r="H238" s="219">
        <v>10850</v>
      </c>
      <c r="I238" s="219">
        <v>10850</v>
      </c>
      <c r="J238" s="219">
        <v>10850</v>
      </c>
      <c r="K238" s="219">
        <v>10850</v>
      </c>
      <c r="L238" s="219">
        <v>10850</v>
      </c>
      <c r="M238" s="219">
        <v>10850</v>
      </c>
      <c r="N238" s="219">
        <v>10850</v>
      </c>
      <c r="O238" s="219">
        <v>10850</v>
      </c>
      <c r="P238" s="219">
        <v>10850</v>
      </c>
      <c r="Q238" s="219">
        <v>10849</v>
      </c>
      <c r="R238" s="219">
        <v>10849</v>
      </c>
      <c r="S238" s="219">
        <v>10849</v>
      </c>
      <c r="T238" s="219">
        <v>10849</v>
      </c>
      <c r="U238" s="219">
        <v>10849</v>
      </c>
      <c r="V238" s="219">
        <v>10848</v>
      </c>
      <c r="W238" s="219">
        <v>10848</v>
      </c>
      <c r="X238" s="219">
        <v>10848</v>
      </c>
      <c r="Y238" s="219">
        <v>10847</v>
      </c>
      <c r="Z238" s="219">
        <v>10842</v>
      </c>
      <c r="AA238" s="219">
        <v>10766</v>
      </c>
      <c r="AB238" s="219">
        <v>10643</v>
      </c>
      <c r="AC238" s="219">
        <v>10643</v>
      </c>
      <c r="AD238" s="219">
        <v>10643</v>
      </c>
      <c r="AE238" s="219">
        <v>10641</v>
      </c>
      <c r="AF238" s="219">
        <v>10641</v>
      </c>
      <c r="AG238" s="219">
        <v>10641</v>
      </c>
      <c r="AH238" s="219">
        <v>10641</v>
      </c>
      <c r="AI238" s="219">
        <v>10641</v>
      </c>
      <c r="AJ238" s="219">
        <v>10641</v>
      </c>
      <c r="AK238" s="219">
        <v>10641</v>
      </c>
      <c r="AL238" s="219">
        <v>10641</v>
      </c>
      <c r="AM238" s="219">
        <v>10641</v>
      </c>
      <c r="AN238" s="219">
        <v>10641</v>
      </c>
      <c r="AO238" s="219">
        <v>10641</v>
      </c>
      <c r="AP238" s="219">
        <v>10641</v>
      </c>
      <c r="AQ238" s="219">
        <v>10641</v>
      </c>
      <c r="AR238" s="219">
        <v>10641</v>
      </c>
      <c r="AS238" s="219">
        <v>10641</v>
      </c>
      <c r="AT238" s="219">
        <v>10641</v>
      </c>
      <c r="AU238" s="219">
        <v>10641</v>
      </c>
      <c r="AV238" s="219">
        <v>10641</v>
      </c>
      <c r="AW238" s="219">
        <v>10641</v>
      </c>
      <c r="AX238" s="219">
        <v>10641</v>
      </c>
      <c r="AY238" s="219">
        <v>10641</v>
      </c>
      <c r="AZ238" s="219">
        <v>10641</v>
      </c>
      <c r="BA238" s="219">
        <v>10641</v>
      </c>
      <c r="BB238" s="219">
        <v>10641</v>
      </c>
      <c r="BC238" s="219">
        <v>10641</v>
      </c>
      <c r="BD238" s="219">
        <v>10641</v>
      </c>
      <c r="BE238" s="219">
        <v>10641</v>
      </c>
      <c r="BF238" s="219">
        <v>10641</v>
      </c>
      <c r="BG238" s="219">
        <v>10641</v>
      </c>
      <c r="BH238" s="219">
        <v>10641</v>
      </c>
      <c r="BI238" s="219">
        <v>10641</v>
      </c>
      <c r="BJ238" s="219">
        <v>10641</v>
      </c>
      <c r="BK238" s="219">
        <v>10641</v>
      </c>
      <c r="BL238" s="219">
        <v>10641</v>
      </c>
      <c r="BM238" s="219">
        <v>10641</v>
      </c>
      <c r="BN238" s="219">
        <v>10641</v>
      </c>
      <c r="BO238" s="219">
        <v>10641</v>
      </c>
      <c r="BP238" s="219">
        <v>10641</v>
      </c>
      <c r="BQ238" s="219">
        <v>10641</v>
      </c>
      <c r="BR238" s="219">
        <v>10641</v>
      </c>
      <c r="BS238" s="219">
        <v>10641</v>
      </c>
      <c r="BT238" s="219">
        <v>10641</v>
      </c>
      <c r="BU238" s="219">
        <v>10641</v>
      </c>
      <c r="BV238" s="219">
        <v>10641</v>
      </c>
      <c r="BW238" s="219">
        <v>10641</v>
      </c>
      <c r="BX238" s="219">
        <v>10641</v>
      </c>
      <c r="BY238" s="219">
        <v>10641</v>
      </c>
      <c r="BZ238" s="219">
        <v>10641</v>
      </c>
      <c r="CA238" s="219">
        <v>10641</v>
      </c>
      <c r="CB238" s="219">
        <v>10641</v>
      </c>
      <c r="CC238" s="219">
        <v>10641</v>
      </c>
      <c r="CD238" s="219">
        <v>10641</v>
      </c>
      <c r="CE238" s="219">
        <v>10641</v>
      </c>
      <c r="CF238" s="219">
        <v>10641</v>
      </c>
      <c r="CG238" s="219">
        <v>10641</v>
      </c>
      <c r="CH238" s="219">
        <v>10641</v>
      </c>
      <c r="CI238" s="219">
        <v>10641</v>
      </c>
      <c r="CJ238" s="219">
        <v>10641</v>
      </c>
      <c r="CK238" s="219">
        <v>10641</v>
      </c>
      <c r="CL238" s="219">
        <v>10641</v>
      </c>
      <c r="CM238" s="219">
        <v>10641</v>
      </c>
      <c r="CN238" s="219">
        <v>10641</v>
      </c>
      <c r="CO238" s="219">
        <v>10641</v>
      </c>
      <c r="CP238" s="219">
        <v>10641</v>
      </c>
      <c r="CQ238" s="219">
        <v>10641</v>
      </c>
      <c r="CR238" s="219">
        <v>10641</v>
      </c>
      <c r="CS238" s="219">
        <v>10641</v>
      </c>
      <c r="CT238" s="219">
        <v>10641</v>
      </c>
      <c r="CU238" s="219">
        <v>10641</v>
      </c>
      <c r="CV238" s="219">
        <v>10641</v>
      </c>
      <c r="CW238" s="219">
        <v>10641</v>
      </c>
      <c r="CX238" s="219">
        <v>10641</v>
      </c>
      <c r="CY238" s="219">
        <v>10641</v>
      </c>
      <c r="CZ238" s="219">
        <v>10641</v>
      </c>
      <c r="DA238" s="219">
        <v>10641</v>
      </c>
      <c r="DB238" s="219">
        <v>10641</v>
      </c>
      <c r="DC238" s="219">
        <v>10641</v>
      </c>
      <c r="DD238" s="219">
        <v>10641</v>
      </c>
      <c r="DE238" s="219">
        <v>10641</v>
      </c>
      <c r="DF238" s="219">
        <v>10641</v>
      </c>
      <c r="DG238" s="219">
        <v>10641</v>
      </c>
      <c r="DH238" s="219">
        <v>10641</v>
      </c>
      <c r="DI238" s="219">
        <v>10641</v>
      </c>
      <c r="DJ238" s="219">
        <v>10641</v>
      </c>
      <c r="DK238" s="219">
        <v>10641</v>
      </c>
      <c r="DL238" s="219">
        <v>10641</v>
      </c>
      <c r="DM238" s="219">
        <v>10641</v>
      </c>
      <c r="DN238" s="219">
        <v>10641</v>
      </c>
      <c r="DO238" s="219">
        <v>10641</v>
      </c>
      <c r="DP238" s="219">
        <v>10641</v>
      </c>
      <c r="DQ238" s="219">
        <v>10641</v>
      </c>
      <c r="DR238" s="219">
        <v>10641</v>
      </c>
      <c r="DS238" s="219">
        <v>10641</v>
      </c>
      <c r="DT238" s="219">
        <v>10610</v>
      </c>
      <c r="DU238" s="219">
        <v>10606</v>
      </c>
      <c r="DV238" s="219">
        <v>10606</v>
      </c>
      <c r="DW238" s="219">
        <v>10616</v>
      </c>
      <c r="DX238" s="219">
        <v>10616</v>
      </c>
      <c r="DY238" s="219">
        <v>10609</v>
      </c>
      <c r="DZ238" s="219">
        <v>10609</v>
      </c>
      <c r="EA238" s="219">
        <v>10602</v>
      </c>
      <c r="EB238" s="219">
        <v>10602</v>
      </c>
      <c r="EC238" s="219">
        <v>10602</v>
      </c>
      <c r="ED238" s="219">
        <v>10602</v>
      </c>
      <c r="EE238" s="219">
        <v>10602</v>
      </c>
      <c r="EF238" s="219">
        <v>10602</v>
      </c>
      <c r="EG238" s="219">
        <v>10602</v>
      </c>
      <c r="EH238" s="219">
        <v>10602</v>
      </c>
      <c r="EI238" s="219">
        <v>10602</v>
      </c>
      <c r="EJ238" s="219">
        <v>10602</v>
      </c>
      <c r="EK238" s="219">
        <v>10602</v>
      </c>
      <c r="EL238" s="219">
        <v>10602</v>
      </c>
      <c r="EM238" s="219">
        <v>10602</v>
      </c>
      <c r="EN238" s="231">
        <v>10602</v>
      </c>
      <c r="EO238" s="232">
        <v>10602</v>
      </c>
      <c r="EP238" s="227">
        <v>10602</v>
      </c>
      <c r="EQ238" s="154">
        <v>10602</v>
      </c>
      <c r="ER238" s="154">
        <v>10601</v>
      </c>
      <c r="ES238" s="154">
        <v>10601</v>
      </c>
      <c r="ET238" s="154">
        <v>10601</v>
      </c>
      <c r="EU238" s="154">
        <v>10601</v>
      </c>
      <c r="EV238" s="154">
        <v>10601</v>
      </c>
      <c r="EW238" s="154">
        <v>10601</v>
      </c>
      <c r="EX238" s="154">
        <v>10601</v>
      </c>
      <c r="EY238" s="154">
        <v>10601</v>
      </c>
      <c r="EZ238" s="154">
        <v>10601</v>
      </c>
      <c r="FA238" s="154">
        <v>10601</v>
      </c>
      <c r="FB238" s="154">
        <v>10601</v>
      </c>
      <c r="FC238" s="166">
        <v>10601</v>
      </c>
      <c r="FD238" s="154">
        <v>10601</v>
      </c>
      <c r="FE238" s="154">
        <v>10601</v>
      </c>
      <c r="FF238" s="154">
        <v>10601</v>
      </c>
      <c r="FG238" s="166">
        <v>10601</v>
      </c>
      <c r="FH238" s="154">
        <v>10601</v>
      </c>
      <c r="FI238" s="166">
        <v>10601</v>
      </c>
      <c r="FJ238" s="154">
        <v>10601</v>
      </c>
      <c r="FK238" s="166">
        <v>10601</v>
      </c>
      <c r="FL238" s="166">
        <v>10601</v>
      </c>
      <c r="FM238" s="166">
        <v>10601</v>
      </c>
      <c r="FN238" s="166">
        <v>10601</v>
      </c>
      <c r="FO238" s="166">
        <v>10601</v>
      </c>
      <c r="FP238" s="166">
        <v>10601</v>
      </c>
      <c r="FQ238" s="166">
        <v>10593</v>
      </c>
      <c r="FR238" s="154">
        <v>10593</v>
      </c>
      <c r="FS238" s="154">
        <v>10593</v>
      </c>
      <c r="FT238" s="154">
        <v>10593</v>
      </c>
      <c r="FU238" s="154">
        <v>10593</v>
      </c>
      <c r="FV238" s="154">
        <v>10593</v>
      </c>
      <c r="FW238" s="154">
        <v>10593</v>
      </c>
      <c r="FX238" s="154">
        <v>10593</v>
      </c>
      <c r="FY238" s="166">
        <v>10593</v>
      </c>
      <c r="FZ238" s="166">
        <v>10593</v>
      </c>
      <c r="GA238" s="166">
        <v>10592</v>
      </c>
      <c r="GB238" s="166">
        <v>10592</v>
      </c>
      <c r="GC238" s="166">
        <v>10592</v>
      </c>
      <c r="GD238" s="166">
        <v>10592</v>
      </c>
      <c r="GE238" s="166">
        <v>10592</v>
      </c>
      <c r="GF238" s="166">
        <v>10591</v>
      </c>
      <c r="GG238" s="166">
        <v>10591</v>
      </c>
      <c r="GH238" s="166">
        <v>10591</v>
      </c>
      <c r="GI238" s="166">
        <v>10591</v>
      </c>
      <c r="GJ238" s="166">
        <v>10590</v>
      </c>
      <c r="GK238" s="166">
        <v>10590</v>
      </c>
      <c r="GL238" s="166">
        <v>10590</v>
      </c>
      <c r="GM238" s="166">
        <v>10591</v>
      </c>
      <c r="GN238" s="166">
        <v>10591</v>
      </c>
      <c r="GO238" s="166">
        <v>10590</v>
      </c>
      <c r="GP238" s="166">
        <v>10590</v>
      </c>
      <c r="GQ238" s="166">
        <v>10590</v>
      </c>
      <c r="GR238" s="166">
        <v>10590</v>
      </c>
      <c r="GS238" s="166">
        <v>10590</v>
      </c>
      <c r="GT238" s="166">
        <v>10590</v>
      </c>
      <c r="GU238" s="166">
        <v>10589</v>
      </c>
      <c r="GV238" s="166">
        <v>10589</v>
      </c>
      <c r="GW238" s="166">
        <v>10589</v>
      </c>
      <c r="GX238" s="166">
        <v>10589</v>
      </c>
      <c r="GY238" s="166">
        <v>10589</v>
      </c>
      <c r="GZ238" s="166">
        <v>10588</v>
      </c>
      <c r="HA238" s="166">
        <v>10586</v>
      </c>
      <c r="HB238" s="166">
        <v>10585</v>
      </c>
      <c r="HC238" s="166">
        <v>10584</v>
      </c>
      <c r="HD238" s="166"/>
      <c r="HE238" s="166"/>
      <c r="HF238" s="202"/>
      <c r="HG238" s="202"/>
      <c r="HH238" s="202"/>
      <c r="HI238" s="202"/>
      <c r="HJ238" s="202"/>
      <c r="HK238" s="202"/>
      <c r="HL238" s="202"/>
      <c r="HM238" s="154"/>
      <c r="HN238" s="154"/>
      <c r="HO238" s="154"/>
      <c r="HP238" s="154"/>
      <c r="HQ238" s="154"/>
      <c r="HR238" s="154"/>
      <c r="HS238" s="154"/>
      <c r="HT238" s="154"/>
      <c r="HU238" s="154"/>
      <c r="HV238" s="154"/>
      <c r="HW238" s="166"/>
    </row>
    <row r="239" spans="1:231">
      <c r="A239" s="145">
        <f t="shared" si="53"/>
        <v>44441</v>
      </c>
      <c r="B239" s="219">
        <f>'Age&amp;Sex by occurrence date'!$BJK22</f>
        <v>13245</v>
      </c>
      <c r="C239" s="219">
        <v>10845</v>
      </c>
      <c r="D239" s="219">
        <v>10845</v>
      </c>
      <c r="E239" s="219">
        <v>10845</v>
      </c>
      <c r="F239" s="219">
        <v>10845</v>
      </c>
      <c r="G239" s="219">
        <v>10845</v>
      </c>
      <c r="H239" s="219">
        <v>10845</v>
      </c>
      <c r="I239" s="219">
        <v>10845</v>
      </c>
      <c r="J239" s="219">
        <v>10845</v>
      </c>
      <c r="K239" s="219">
        <v>10845</v>
      </c>
      <c r="L239" s="219">
        <v>10845</v>
      </c>
      <c r="M239" s="219">
        <v>10845</v>
      </c>
      <c r="N239" s="219">
        <v>10845</v>
      </c>
      <c r="O239" s="219">
        <v>10845</v>
      </c>
      <c r="P239" s="219">
        <v>10845</v>
      </c>
      <c r="Q239" s="219">
        <v>10844</v>
      </c>
      <c r="R239" s="219">
        <v>10844</v>
      </c>
      <c r="S239" s="219">
        <v>10844</v>
      </c>
      <c r="T239" s="219">
        <v>10844</v>
      </c>
      <c r="U239" s="219">
        <v>10844</v>
      </c>
      <c r="V239" s="219">
        <v>10843</v>
      </c>
      <c r="W239" s="219">
        <v>10843</v>
      </c>
      <c r="X239" s="219">
        <v>10843</v>
      </c>
      <c r="Y239" s="219">
        <v>10842</v>
      </c>
      <c r="Z239" s="219">
        <v>10837</v>
      </c>
      <c r="AA239" s="219">
        <v>10761</v>
      </c>
      <c r="AB239" s="219">
        <v>10638</v>
      </c>
      <c r="AC239" s="219">
        <v>10638</v>
      </c>
      <c r="AD239" s="219">
        <v>10638</v>
      </c>
      <c r="AE239" s="219">
        <v>10636</v>
      </c>
      <c r="AF239" s="219">
        <v>10636</v>
      </c>
      <c r="AG239" s="219">
        <v>10636</v>
      </c>
      <c r="AH239" s="219">
        <v>10636</v>
      </c>
      <c r="AI239" s="219">
        <v>10636</v>
      </c>
      <c r="AJ239" s="219">
        <v>10636</v>
      </c>
      <c r="AK239" s="219">
        <v>10636</v>
      </c>
      <c r="AL239" s="219">
        <v>10636</v>
      </c>
      <c r="AM239" s="219">
        <v>10636</v>
      </c>
      <c r="AN239" s="219">
        <v>10636</v>
      </c>
      <c r="AO239" s="219">
        <v>10636</v>
      </c>
      <c r="AP239" s="219">
        <v>10636</v>
      </c>
      <c r="AQ239" s="219">
        <v>10636</v>
      </c>
      <c r="AR239" s="219">
        <v>10636</v>
      </c>
      <c r="AS239" s="219">
        <v>10636</v>
      </c>
      <c r="AT239" s="219">
        <v>10636</v>
      </c>
      <c r="AU239" s="219">
        <v>10636</v>
      </c>
      <c r="AV239" s="219">
        <v>10636</v>
      </c>
      <c r="AW239" s="219">
        <v>10636</v>
      </c>
      <c r="AX239" s="219">
        <v>10636</v>
      </c>
      <c r="AY239" s="219">
        <v>10636</v>
      </c>
      <c r="AZ239" s="219">
        <v>10636</v>
      </c>
      <c r="BA239" s="219">
        <v>10636</v>
      </c>
      <c r="BB239" s="219">
        <v>10636</v>
      </c>
      <c r="BC239" s="219">
        <v>10636</v>
      </c>
      <c r="BD239" s="219">
        <v>10636</v>
      </c>
      <c r="BE239" s="219">
        <v>10636</v>
      </c>
      <c r="BF239" s="219">
        <v>10636</v>
      </c>
      <c r="BG239" s="219">
        <v>10636</v>
      </c>
      <c r="BH239" s="219">
        <v>10636</v>
      </c>
      <c r="BI239" s="219">
        <v>10636</v>
      </c>
      <c r="BJ239" s="219">
        <v>10636</v>
      </c>
      <c r="BK239" s="219">
        <v>10636</v>
      </c>
      <c r="BL239" s="219">
        <v>10636</v>
      </c>
      <c r="BM239" s="219">
        <v>10636</v>
      </c>
      <c r="BN239" s="219">
        <v>10636</v>
      </c>
      <c r="BO239" s="219">
        <v>10636</v>
      </c>
      <c r="BP239" s="219">
        <v>10636</v>
      </c>
      <c r="BQ239" s="219">
        <v>10636</v>
      </c>
      <c r="BR239" s="219">
        <v>10636</v>
      </c>
      <c r="BS239" s="219">
        <v>10636</v>
      </c>
      <c r="BT239" s="219">
        <v>10636</v>
      </c>
      <c r="BU239" s="219">
        <v>10636</v>
      </c>
      <c r="BV239" s="219">
        <v>10636</v>
      </c>
      <c r="BW239" s="219">
        <v>10636</v>
      </c>
      <c r="BX239" s="219">
        <v>10636</v>
      </c>
      <c r="BY239" s="219">
        <v>10636</v>
      </c>
      <c r="BZ239" s="219">
        <v>10636</v>
      </c>
      <c r="CA239" s="219">
        <v>10636</v>
      </c>
      <c r="CB239" s="219">
        <v>10636</v>
      </c>
      <c r="CC239" s="219">
        <v>10636</v>
      </c>
      <c r="CD239" s="219">
        <v>10636</v>
      </c>
      <c r="CE239" s="219">
        <v>10636</v>
      </c>
      <c r="CF239" s="219">
        <v>10636</v>
      </c>
      <c r="CG239" s="219">
        <v>10636</v>
      </c>
      <c r="CH239" s="219">
        <v>10636</v>
      </c>
      <c r="CI239" s="219">
        <v>10636</v>
      </c>
      <c r="CJ239" s="219">
        <v>10636</v>
      </c>
      <c r="CK239" s="219">
        <v>10636</v>
      </c>
      <c r="CL239" s="219">
        <v>10636</v>
      </c>
      <c r="CM239" s="219">
        <v>10636</v>
      </c>
      <c r="CN239" s="219">
        <v>10636</v>
      </c>
      <c r="CO239" s="219">
        <v>10636</v>
      </c>
      <c r="CP239" s="219">
        <v>10636</v>
      </c>
      <c r="CQ239" s="219">
        <v>10636</v>
      </c>
      <c r="CR239" s="219">
        <v>10636</v>
      </c>
      <c r="CS239" s="219">
        <v>10636</v>
      </c>
      <c r="CT239" s="219">
        <v>10636</v>
      </c>
      <c r="CU239" s="219">
        <v>10636</v>
      </c>
      <c r="CV239" s="219">
        <v>10636</v>
      </c>
      <c r="CW239" s="219">
        <v>10636</v>
      </c>
      <c r="CX239" s="219">
        <v>10636</v>
      </c>
      <c r="CY239" s="219">
        <v>10636</v>
      </c>
      <c r="CZ239" s="219">
        <v>10636</v>
      </c>
      <c r="DA239" s="219">
        <v>10636</v>
      </c>
      <c r="DB239" s="219">
        <v>10636</v>
      </c>
      <c r="DC239" s="219">
        <v>10636</v>
      </c>
      <c r="DD239" s="219">
        <v>10636</v>
      </c>
      <c r="DE239" s="219">
        <v>10636</v>
      </c>
      <c r="DF239" s="219">
        <v>10636</v>
      </c>
      <c r="DG239" s="219">
        <v>10636</v>
      </c>
      <c r="DH239" s="219">
        <v>10636</v>
      </c>
      <c r="DI239" s="219">
        <v>10636</v>
      </c>
      <c r="DJ239" s="219">
        <v>10636</v>
      </c>
      <c r="DK239" s="219">
        <v>10636</v>
      </c>
      <c r="DL239" s="219">
        <v>10636</v>
      </c>
      <c r="DM239" s="219">
        <v>10636</v>
      </c>
      <c r="DN239" s="219">
        <v>10636</v>
      </c>
      <c r="DO239" s="219">
        <v>10636</v>
      </c>
      <c r="DP239" s="219">
        <v>10636</v>
      </c>
      <c r="DQ239" s="219">
        <v>10636</v>
      </c>
      <c r="DR239" s="219">
        <v>10636</v>
      </c>
      <c r="DS239" s="219">
        <v>10636</v>
      </c>
      <c r="DT239" s="219">
        <v>10605</v>
      </c>
      <c r="DU239" s="219">
        <v>10601</v>
      </c>
      <c r="DV239" s="219">
        <v>10601</v>
      </c>
      <c r="DW239" s="219">
        <v>10611</v>
      </c>
      <c r="DX239" s="219">
        <v>10611</v>
      </c>
      <c r="DY239" s="219">
        <v>10604</v>
      </c>
      <c r="DZ239" s="219">
        <v>10604</v>
      </c>
      <c r="EA239" s="219">
        <v>10597</v>
      </c>
      <c r="EB239" s="219">
        <v>10597</v>
      </c>
      <c r="EC239" s="219">
        <v>10597</v>
      </c>
      <c r="ED239" s="219">
        <v>10597</v>
      </c>
      <c r="EE239" s="219">
        <v>10597</v>
      </c>
      <c r="EF239" s="219">
        <v>10597</v>
      </c>
      <c r="EG239" s="219">
        <v>10597</v>
      </c>
      <c r="EH239" s="219">
        <v>10597</v>
      </c>
      <c r="EI239" s="219">
        <v>10597</v>
      </c>
      <c r="EJ239" s="219">
        <v>10597</v>
      </c>
      <c r="EK239" s="219">
        <v>10597</v>
      </c>
      <c r="EL239" s="219">
        <v>10597</v>
      </c>
      <c r="EM239" s="219">
        <v>10597</v>
      </c>
      <c r="EN239" s="231">
        <v>10597</v>
      </c>
      <c r="EO239" s="232">
        <v>10597</v>
      </c>
      <c r="EP239" s="228">
        <v>10597</v>
      </c>
      <c r="EQ239" s="166">
        <v>10597</v>
      </c>
      <c r="ER239" s="166">
        <v>10596</v>
      </c>
      <c r="ES239" s="166">
        <v>10596</v>
      </c>
      <c r="ET239" s="166">
        <v>10596</v>
      </c>
      <c r="EU239" s="166">
        <v>10596</v>
      </c>
      <c r="EV239" s="166">
        <v>10596</v>
      </c>
      <c r="EW239" s="166">
        <v>10596</v>
      </c>
      <c r="EX239" s="166">
        <v>10596</v>
      </c>
      <c r="EY239" s="166">
        <v>10596</v>
      </c>
      <c r="EZ239" s="166">
        <v>10596</v>
      </c>
      <c r="FA239" s="166">
        <v>10596</v>
      </c>
      <c r="FB239" s="166">
        <v>10596</v>
      </c>
      <c r="FC239" s="154">
        <v>10596</v>
      </c>
      <c r="FD239" s="166">
        <v>10596</v>
      </c>
      <c r="FE239" s="166">
        <v>10596</v>
      </c>
      <c r="FF239" s="166">
        <v>10596</v>
      </c>
      <c r="FG239" s="166">
        <v>10596</v>
      </c>
      <c r="FH239" s="166">
        <v>10596</v>
      </c>
      <c r="FI239" s="154">
        <v>10596</v>
      </c>
      <c r="FJ239" s="154">
        <v>10596</v>
      </c>
      <c r="FK239" s="166">
        <v>10596</v>
      </c>
      <c r="FL239" s="166">
        <v>10596</v>
      </c>
      <c r="FM239" s="166">
        <v>10596</v>
      </c>
      <c r="FN239" s="166">
        <v>10596</v>
      </c>
      <c r="FO239" s="166">
        <v>10596</v>
      </c>
      <c r="FP239" s="166">
        <v>10596</v>
      </c>
      <c r="FQ239" s="166">
        <v>10588</v>
      </c>
      <c r="FR239" s="154">
        <v>10588</v>
      </c>
      <c r="FS239" s="154">
        <v>10588</v>
      </c>
      <c r="FT239" s="154">
        <v>10588</v>
      </c>
      <c r="FU239" s="154">
        <v>10588</v>
      </c>
      <c r="FV239" s="154">
        <v>10588</v>
      </c>
      <c r="FW239" s="154">
        <v>10588</v>
      </c>
      <c r="FX239" s="154">
        <v>10588</v>
      </c>
      <c r="FY239" s="154">
        <v>10588</v>
      </c>
      <c r="FZ239" s="154">
        <v>10588</v>
      </c>
      <c r="GA239" s="154">
        <v>10587</v>
      </c>
      <c r="GB239" s="154">
        <v>10587</v>
      </c>
      <c r="GC239" s="154">
        <v>10587</v>
      </c>
      <c r="GD239" s="154">
        <v>10587</v>
      </c>
      <c r="GE239" s="154">
        <v>10587</v>
      </c>
      <c r="GF239" s="154">
        <v>10586</v>
      </c>
      <c r="GG239" s="154">
        <v>10586</v>
      </c>
      <c r="GH239" s="154">
        <v>10586</v>
      </c>
      <c r="GI239" s="154">
        <v>10586</v>
      </c>
      <c r="GJ239" s="154">
        <v>10585</v>
      </c>
      <c r="GK239" s="166">
        <v>10585</v>
      </c>
      <c r="GL239" s="166">
        <v>10585</v>
      </c>
      <c r="GM239" s="166">
        <v>10586</v>
      </c>
      <c r="GN239" s="166">
        <v>10586</v>
      </c>
      <c r="GO239" s="166">
        <v>10585</v>
      </c>
      <c r="GP239" s="166">
        <v>10585</v>
      </c>
      <c r="GQ239" s="166">
        <v>10585</v>
      </c>
      <c r="GR239" s="166">
        <v>10585</v>
      </c>
      <c r="GS239" s="166">
        <v>10585</v>
      </c>
      <c r="GT239" s="154">
        <v>10585</v>
      </c>
      <c r="GU239" s="154">
        <v>10584</v>
      </c>
      <c r="GV239" s="154">
        <v>10584</v>
      </c>
      <c r="GW239" s="154">
        <v>10584</v>
      </c>
      <c r="GX239" s="166">
        <v>10584</v>
      </c>
      <c r="GY239" s="166">
        <v>10584</v>
      </c>
      <c r="GZ239" s="166">
        <v>10584</v>
      </c>
      <c r="HA239" s="166">
        <v>10582</v>
      </c>
      <c r="HB239" s="166">
        <v>10582</v>
      </c>
      <c r="HC239" s="166">
        <v>10582</v>
      </c>
      <c r="HD239" s="166">
        <v>10580</v>
      </c>
      <c r="HE239" s="166"/>
      <c r="HF239" s="202"/>
      <c r="HG239" s="202"/>
      <c r="HH239" s="202"/>
      <c r="HI239" s="202"/>
      <c r="HJ239" s="202"/>
      <c r="HK239" s="202"/>
      <c r="HL239" s="202"/>
      <c r="HM239" s="154"/>
      <c r="HN239" s="154"/>
      <c r="HO239" s="154"/>
      <c r="HP239" s="154"/>
      <c r="HQ239" s="154"/>
      <c r="HR239" s="154"/>
      <c r="HS239" s="154"/>
      <c r="HT239" s="154"/>
      <c r="HU239" s="154"/>
      <c r="HV239" s="154"/>
      <c r="HW239" s="166"/>
    </row>
    <row r="240" spans="1:231">
      <c r="A240" s="145">
        <f t="shared" si="53"/>
        <v>44440</v>
      </c>
      <c r="B240" s="219">
        <f>'Age&amp;Sex by occurrence date'!$BJR22</f>
        <v>13237</v>
      </c>
      <c r="C240" s="219">
        <v>10838</v>
      </c>
      <c r="D240" s="219">
        <v>10838</v>
      </c>
      <c r="E240" s="219">
        <v>10838</v>
      </c>
      <c r="F240" s="219">
        <v>10838</v>
      </c>
      <c r="G240" s="219">
        <v>10838</v>
      </c>
      <c r="H240" s="219">
        <v>10838</v>
      </c>
      <c r="I240" s="219">
        <v>10838</v>
      </c>
      <c r="J240" s="219">
        <v>10838</v>
      </c>
      <c r="K240" s="219">
        <v>10838</v>
      </c>
      <c r="L240" s="219">
        <v>10838</v>
      </c>
      <c r="M240" s="219">
        <v>10838</v>
      </c>
      <c r="N240" s="219">
        <v>10838</v>
      </c>
      <c r="O240" s="219">
        <v>10838</v>
      </c>
      <c r="P240" s="219">
        <v>10838</v>
      </c>
      <c r="Q240" s="219">
        <v>10837</v>
      </c>
      <c r="R240" s="219">
        <v>10837</v>
      </c>
      <c r="S240" s="219">
        <v>10837</v>
      </c>
      <c r="T240" s="219">
        <v>10837</v>
      </c>
      <c r="U240" s="219">
        <v>10837</v>
      </c>
      <c r="V240" s="219">
        <v>10836</v>
      </c>
      <c r="W240" s="219">
        <v>10836</v>
      </c>
      <c r="X240" s="219">
        <v>10836</v>
      </c>
      <c r="Y240" s="219">
        <v>10835</v>
      </c>
      <c r="Z240" s="219">
        <v>10830</v>
      </c>
      <c r="AA240" s="219">
        <v>10754</v>
      </c>
      <c r="AB240" s="219">
        <v>10631</v>
      </c>
      <c r="AC240" s="219">
        <v>10631</v>
      </c>
      <c r="AD240" s="219">
        <v>10631</v>
      </c>
      <c r="AE240" s="219">
        <v>10629</v>
      </c>
      <c r="AF240" s="219">
        <v>10629</v>
      </c>
      <c r="AG240" s="219">
        <v>10629</v>
      </c>
      <c r="AH240" s="219">
        <v>10629</v>
      </c>
      <c r="AI240" s="219">
        <v>10629</v>
      </c>
      <c r="AJ240" s="219">
        <v>10629</v>
      </c>
      <c r="AK240" s="219">
        <v>10629</v>
      </c>
      <c r="AL240" s="219">
        <v>10629</v>
      </c>
      <c r="AM240" s="219">
        <v>10629</v>
      </c>
      <c r="AN240" s="219">
        <v>10629</v>
      </c>
      <c r="AO240" s="219">
        <v>10629</v>
      </c>
      <c r="AP240" s="219">
        <v>10629</v>
      </c>
      <c r="AQ240" s="219">
        <v>10629</v>
      </c>
      <c r="AR240" s="219">
        <v>10629</v>
      </c>
      <c r="AS240" s="219">
        <v>10629</v>
      </c>
      <c r="AT240" s="219">
        <v>10629</v>
      </c>
      <c r="AU240" s="219">
        <v>10629</v>
      </c>
      <c r="AV240" s="219">
        <v>10629</v>
      </c>
      <c r="AW240" s="219">
        <v>10629</v>
      </c>
      <c r="AX240" s="219">
        <v>10629</v>
      </c>
      <c r="AY240" s="219">
        <v>10629</v>
      </c>
      <c r="AZ240" s="219">
        <v>10629</v>
      </c>
      <c r="BA240" s="219">
        <v>10629</v>
      </c>
      <c r="BB240" s="219">
        <v>10629</v>
      </c>
      <c r="BC240" s="219">
        <v>10629</v>
      </c>
      <c r="BD240" s="219">
        <v>10629</v>
      </c>
      <c r="BE240" s="219">
        <v>10629</v>
      </c>
      <c r="BF240" s="219">
        <v>10629</v>
      </c>
      <c r="BG240" s="219">
        <v>10629</v>
      </c>
      <c r="BH240" s="219">
        <v>10629</v>
      </c>
      <c r="BI240" s="219">
        <v>10629</v>
      </c>
      <c r="BJ240" s="219">
        <v>10629</v>
      </c>
      <c r="BK240" s="219">
        <v>10629</v>
      </c>
      <c r="BL240" s="219">
        <v>10629</v>
      </c>
      <c r="BM240" s="219">
        <v>10629</v>
      </c>
      <c r="BN240" s="219">
        <v>10629</v>
      </c>
      <c r="BO240" s="219">
        <v>10629</v>
      </c>
      <c r="BP240" s="219">
        <v>10629</v>
      </c>
      <c r="BQ240" s="219">
        <v>10629</v>
      </c>
      <c r="BR240" s="219">
        <v>10629</v>
      </c>
      <c r="BS240" s="219">
        <v>10629</v>
      </c>
      <c r="BT240" s="219">
        <v>10629</v>
      </c>
      <c r="BU240" s="219">
        <v>10629</v>
      </c>
      <c r="BV240" s="219">
        <v>10629</v>
      </c>
      <c r="BW240" s="219">
        <v>10629</v>
      </c>
      <c r="BX240" s="219">
        <v>10629</v>
      </c>
      <c r="BY240" s="219">
        <v>10629</v>
      </c>
      <c r="BZ240" s="219">
        <v>10629</v>
      </c>
      <c r="CA240" s="219">
        <v>10629</v>
      </c>
      <c r="CB240" s="219">
        <v>10629</v>
      </c>
      <c r="CC240" s="219">
        <v>10629</v>
      </c>
      <c r="CD240" s="219">
        <v>10629</v>
      </c>
      <c r="CE240" s="219">
        <v>10629</v>
      </c>
      <c r="CF240" s="219">
        <v>10629</v>
      </c>
      <c r="CG240" s="219">
        <v>10629</v>
      </c>
      <c r="CH240" s="219">
        <v>10629</v>
      </c>
      <c r="CI240" s="219">
        <v>10629</v>
      </c>
      <c r="CJ240" s="219">
        <v>10629</v>
      </c>
      <c r="CK240" s="219">
        <v>10629</v>
      </c>
      <c r="CL240" s="219">
        <v>10629</v>
      </c>
      <c r="CM240" s="219">
        <v>10629</v>
      </c>
      <c r="CN240" s="219">
        <v>10629</v>
      </c>
      <c r="CO240" s="219">
        <v>10629</v>
      </c>
      <c r="CP240" s="219">
        <v>10629</v>
      </c>
      <c r="CQ240" s="219">
        <v>10629</v>
      </c>
      <c r="CR240" s="219">
        <v>10629</v>
      </c>
      <c r="CS240" s="219">
        <v>10629</v>
      </c>
      <c r="CT240" s="219">
        <v>10629</v>
      </c>
      <c r="CU240" s="219">
        <v>10629</v>
      </c>
      <c r="CV240" s="219">
        <v>10629</v>
      </c>
      <c r="CW240" s="219">
        <v>10629</v>
      </c>
      <c r="CX240" s="219">
        <v>10629</v>
      </c>
      <c r="CY240" s="219">
        <v>10629</v>
      </c>
      <c r="CZ240" s="219">
        <v>10629</v>
      </c>
      <c r="DA240" s="219">
        <v>10629</v>
      </c>
      <c r="DB240" s="219">
        <v>10629</v>
      </c>
      <c r="DC240" s="219">
        <v>10629</v>
      </c>
      <c r="DD240" s="219">
        <v>10629</v>
      </c>
      <c r="DE240" s="219">
        <v>10629</v>
      </c>
      <c r="DF240" s="219">
        <v>10629</v>
      </c>
      <c r="DG240" s="219">
        <v>10629</v>
      </c>
      <c r="DH240" s="219">
        <v>10629</v>
      </c>
      <c r="DI240" s="219">
        <v>10629</v>
      </c>
      <c r="DJ240" s="219">
        <v>10629</v>
      </c>
      <c r="DK240" s="219">
        <v>10629</v>
      </c>
      <c r="DL240" s="219">
        <v>10629</v>
      </c>
      <c r="DM240" s="219">
        <v>10629</v>
      </c>
      <c r="DN240" s="219">
        <v>10629</v>
      </c>
      <c r="DO240" s="219">
        <v>10629</v>
      </c>
      <c r="DP240" s="219">
        <v>10629</v>
      </c>
      <c r="DQ240" s="219">
        <v>10629</v>
      </c>
      <c r="DR240" s="219">
        <v>10629</v>
      </c>
      <c r="DS240" s="219">
        <v>10629</v>
      </c>
      <c r="DT240" s="219">
        <v>10598</v>
      </c>
      <c r="DU240" s="219">
        <v>10594</v>
      </c>
      <c r="DV240" s="219">
        <v>10594</v>
      </c>
      <c r="DW240" s="219">
        <v>10604</v>
      </c>
      <c r="DX240" s="219">
        <v>10604</v>
      </c>
      <c r="DY240" s="219">
        <v>10597</v>
      </c>
      <c r="DZ240" s="219">
        <v>10597</v>
      </c>
      <c r="EA240" s="219">
        <v>10590</v>
      </c>
      <c r="EB240" s="219">
        <v>10590</v>
      </c>
      <c r="EC240" s="219">
        <v>10590</v>
      </c>
      <c r="ED240" s="219">
        <v>10590</v>
      </c>
      <c r="EE240" s="219">
        <v>10590</v>
      </c>
      <c r="EF240" s="219">
        <v>10590</v>
      </c>
      <c r="EG240" s="219">
        <v>10590</v>
      </c>
      <c r="EH240" s="219">
        <v>10590</v>
      </c>
      <c r="EI240" s="219">
        <v>10590</v>
      </c>
      <c r="EJ240" s="219">
        <v>10590</v>
      </c>
      <c r="EK240" s="219">
        <v>10590</v>
      </c>
      <c r="EL240" s="219">
        <v>10590</v>
      </c>
      <c r="EM240" s="219">
        <v>10590</v>
      </c>
      <c r="EN240" s="231">
        <v>10590</v>
      </c>
      <c r="EO240" s="232">
        <v>10590</v>
      </c>
      <c r="EP240" s="227">
        <v>10590</v>
      </c>
      <c r="EQ240" s="154">
        <v>10590</v>
      </c>
      <c r="ER240" s="154">
        <v>10589</v>
      </c>
      <c r="ES240" s="154">
        <v>10589</v>
      </c>
      <c r="ET240" s="154">
        <v>10589</v>
      </c>
      <c r="EU240" s="154">
        <v>10589</v>
      </c>
      <c r="EV240" s="154">
        <v>10589</v>
      </c>
      <c r="EW240" s="166">
        <v>10589</v>
      </c>
      <c r="EX240" s="166">
        <v>10589</v>
      </c>
      <c r="EY240" s="166">
        <v>10589</v>
      </c>
      <c r="EZ240" s="166">
        <v>10589</v>
      </c>
      <c r="FA240" s="166">
        <v>10589</v>
      </c>
      <c r="FB240" s="166">
        <v>10589</v>
      </c>
      <c r="FC240" s="166">
        <v>10589</v>
      </c>
      <c r="FD240" s="154">
        <v>10589</v>
      </c>
      <c r="FE240" s="166">
        <v>10589</v>
      </c>
      <c r="FF240" s="166">
        <v>10589</v>
      </c>
      <c r="FG240" s="154">
        <v>10589</v>
      </c>
      <c r="FH240" s="166">
        <v>10589</v>
      </c>
      <c r="FI240" s="166">
        <v>10589</v>
      </c>
      <c r="FJ240" s="166">
        <v>10589</v>
      </c>
      <c r="FK240" s="166">
        <v>10589</v>
      </c>
      <c r="FL240" s="166">
        <v>10589</v>
      </c>
      <c r="FM240" s="166">
        <v>10589</v>
      </c>
      <c r="FN240" s="166">
        <v>10589</v>
      </c>
      <c r="FO240" s="166">
        <v>10589</v>
      </c>
      <c r="FP240" s="166">
        <v>10589</v>
      </c>
      <c r="FQ240" s="166">
        <v>10581</v>
      </c>
      <c r="FR240" s="166">
        <v>10581</v>
      </c>
      <c r="FS240" s="166">
        <v>10581</v>
      </c>
      <c r="FT240" s="166">
        <v>10581</v>
      </c>
      <c r="FU240" s="166">
        <v>10581</v>
      </c>
      <c r="FV240" s="166">
        <v>10581</v>
      </c>
      <c r="FW240" s="166">
        <v>10581</v>
      </c>
      <c r="FX240" s="166">
        <v>10581</v>
      </c>
      <c r="FY240" s="166">
        <v>10581</v>
      </c>
      <c r="FZ240" s="166">
        <v>10581</v>
      </c>
      <c r="GA240" s="166">
        <v>10580</v>
      </c>
      <c r="GB240" s="166">
        <v>10580</v>
      </c>
      <c r="GC240" s="166">
        <v>10580</v>
      </c>
      <c r="GD240" s="166">
        <v>10580</v>
      </c>
      <c r="GE240" s="166">
        <v>10580</v>
      </c>
      <c r="GF240" s="166">
        <v>10579</v>
      </c>
      <c r="GG240" s="166">
        <v>10579</v>
      </c>
      <c r="GH240" s="166">
        <v>10579</v>
      </c>
      <c r="GI240" s="166">
        <v>10579</v>
      </c>
      <c r="GJ240" s="166">
        <v>10578</v>
      </c>
      <c r="GK240" s="154">
        <v>10578</v>
      </c>
      <c r="GL240" s="154">
        <v>10578</v>
      </c>
      <c r="GM240" s="154">
        <v>10579</v>
      </c>
      <c r="GN240" s="154">
        <v>10579</v>
      </c>
      <c r="GO240" s="154">
        <v>10578</v>
      </c>
      <c r="GP240" s="154">
        <v>10578</v>
      </c>
      <c r="GQ240" s="154">
        <v>10578</v>
      </c>
      <c r="GR240" s="154">
        <v>10578</v>
      </c>
      <c r="GS240" s="154">
        <v>10578</v>
      </c>
      <c r="GT240" s="166">
        <v>10578</v>
      </c>
      <c r="GU240" s="166">
        <v>10577</v>
      </c>
      <c r="GV240" s="166">
        <v>10577</v>
      </c>
      <c r="GW240" s="166">
        <v>10577</v>
      </c>
      <c r="GX240" s="166">
        <v>10577</v>
      </c>
      <c r="GY240" s="166">
        <v>10577</v>
      </c>
      <c r="GZ240" s="166">
        <v>10577</v>
      </c>
      <c r="HA240" s="166">
        <v>10575</v>
      </c>
      <c r="HB240" s="166">
        <v>10575</v>
      </c>
      <c r="HC240" s="166">
        <v>10575</v>
      </c>
      <c r="HD240" s="166">
        <v>10575</v>
      </c>
      <c r="HE240" s="166">
        <v>10573</v>
      </c>
      <c r="HF240" s="154"/>
      <c r="HG240" s="154"/>
      <c r="HH240" s="154"/>
      <c r="HI240" s="154"/>
      <c r="HJ240" s="154"/>
      <c r="HK240" s="154"/>
      <c r="HL240" s="154"/>
      <c r="HM240" s="154"/>
      <c r="HN240" s="154"/>
      <c r="HO240" s="154"/>
      <c r="HP240" s="154"/>
      <c r="HQ240" s="154"/>
      <c r="HR240" s="154"/>
      <c r="HS240" s="154"/>
      <c r="HT240" s="154"/>
      <c r="HU240" s="154"/>
      <c r="HV240" s="154"/>
      <c r="HW240" s="166"/>
    </row>
    <row r="241" spans="1:231">
      <c r="A241" s="145">
        <f t="shared" si="53"/>
        <v>44439</v>
      </c>
      <c r="B241" s="219">
        <f>'Age&amp;Sex by occurrence date'!$BJY22</f>
        <v>13233</v>
      </c>
      <c r="C241" s="219">
        <v>10834</v>
      </c>
      <c r="D241" s="219">
        <v>10834</v>
      </c>
      <c r="E241" s="219">
        <v>10834</v>
      </c>
      <c r="F241" s="219">
        <v>10834</v>
      </c>
      <c r="G241" s="219">
        <v>10834</v>
      </c>
      <c r="H241" s="219">
        <v>10834</v>
      </c>
      <c r="I241" s="219">
        <v>10834</v>
      </c>
      <c r="J241" s="219">
        <v>10834</v>
      </c>
      <c r="K241" s="219">
        <v>10834</v>
      </c>
      <c r="L241" s="219">
        <v>10834</v>
      </c>
      <c r="M241" s="219">
        <v>10834</v>
      </c>
      <c r="N241" s="219">
        <v>10834</v>
      </c>
      <c r="O241" s="219">
        <v>10834</v>
      </c>
      <c r="P241" s="219">
        <v>10834</v>
      </c>
      <c r="Q241" s="219">
        <v>10833</v>
      </c>
      <c r="R241" s="219">
        <v>10833</v>
      </c>
      <c r="S241" s="219">
        <v>10833</v>
      </c>
      <c r="T241" s="219">
        <v>10833</v>
      </c>
      <c r="U241" s="219">
        <v>10833</v>
      </c>
      <c r="V241" s="219">
        <v>10832</v>
      </c>
      <c r="W241" s="219">
        <v>10832</v>
      </c>
      <c r="X241" s="219">
        <v>10832</v>
      </c>
      <c r="Y241" s="219">
        <v>10831</v>
      </c>
      <c r="Z241" s="219">
        <v>10826</v>
      </c>
      <c r="AA241" s="219">
        <v>10750</v>
      </c>
      <c r="AB241" s="219">
        <v>10627</v>
      </c>
      <c r="AC241" s="219">
        <v>10627</v>
      </c>
      <c r="AD241" s="219">
        <v>10627</v>
      </c>
      <c r="AE241" s="219">
        <v>10625</v>
      </c>
      <c r="AF241" s="219">
        <v>10625</v>
      </c>
      <c r="AG241" s="219">
        <v>10625</v>
      </c>
      <c r="AH241" s="219">
        <v>10625</v>
      </c>
      <c r="AI241" s="219">
        <v>10625</v>
      </c>
      <c r="AJ241" s="219">
        <v>10625</v>
      </c>
      <c r="AK241" s="219">
        <v>10625</v>
      </c>
      <c r="AL241" s="219">
        <v>10625</v>
      </c>
      <c r="AM241" s="219">
        <v>10625</v>
      </c>
      <c r="AN241" s="219">
        <v>10625</v>
      </c>
      <c r="AO241" s="219">
        <v>10625</v>
      </c>
      <c r="AP241" s="219">
        <v>10625</v>
      </c>
      <c r="AQ241" s="219">
        <v>10625</v>
      </c>
      <c r="AR241" s="219">
        <v>10625</v>
      </c>
      <c r="AS241" s="219">
        <v>10625</v>
      </c>
      <c r="AT241" s="219">
        <v>10625</v>
      </c>
      <c r="AU241" s="219">
        <v>10625</v>
      </c>
      <c r="AV241" s="219">
        <v>10625</v>
      </c>
      <c r="AW241" s="219">
        <v>10625</v>
      </c>
      <c r="AX241" s="219">
        <v>10625</v>
      </c>
      <c r="AY241" s="219">
        <v>10625</v>
      </c>
      <c r="AZ241" s="219">
        <v>10625</v>
      </c>
      <c r="BA241" s="219">
        <v>10625</v>
      </c>
      <c r="BB241" s="219">
        <v>10625</v>
      </c>
      <c r="BC241" s="219">
        <v>10625</v>
      </c>
      <c r="BD241" s="219">
        <v>10625</v>
      </c>
      <c r="BE241" s="219">
        <v>10625</v>
      </c>
      <c r="BF241" s="219">
        <v>10625</v>
      </c>
      <c r="BG241" s="219">
        <v>10625</v>
      </c>
      <c r="BH241" s="219">
        <v>10625</v>
      </c>
      <c r="BI241" s="219">
        <v>10625</v>
      </c>
      <c r="BJ241" s="219">
        <v>10625</v>
      </c>
      <c r="BK241" s="219">
        <v>10625</v>
      </c>
      <c r="BL241" s="219">
        <v>10625</v>
      </c>
      <c r="BM241" s="219">
        <v>10625</v>
      </c>
      <c r="BN241" s="219">
        <v>10625</v>
      </c>
      <c r="BO241" s="219">
        <v>10625</v>
      </c>
      <c r="BP241" s="219">
        <v>10625</v>
      </c>
      <c r="BQ241" s="219">
        <v>10625</v>
      </c>
      <c r="BR241" s="219">
        <v>10625</v>
      </c>
      <c r="BS241" s="219">
        <v>10625</v>
      </c>
      <c r="BT241" s="219">
        <v>10625</v>
      </c>
      <c r="BU241" s="219">
        <v>10625</v>
      </c>
      <c r="BV241" s="219">
        <v>10625</v>
      </c>
      <c r="BW241" s="219">
        <v>10625</v>
      </c>
      <c r="BX241" s="219">
        <v>10625</v>
      </c>
      <c r="BY241" s="219">
        <v>10625</v>
      </c>
      <c r="BZ241" s="219">
        <v>10625</v>
      </c>
      <c r="CA241" s="219">
        <v>10625</v>
      </c>
      <c r="CB241" s="219">
        <v>10625</v>
      </c>
      <c r="CC241" s="219">
        <v>10625</v>
      </c>
      <c r="CD241" s="219">
        <v>10625</v>
      </c>
      <c r="CE241" s="219">
        <v>10625</v>
      </c>
      <c r="CF241" s="219">
        <v>10625</v>
      </c>
      <c r="CG241" s="219">
        <v>10625</v>
      </c>
      <c r="CH241" s="219">
        <v>10625</v>
      </c>
      <c r="CI241" s="219">
        <v>10625</v>
      </c>
      <c r="CJ241" s="219">
        <v>10625</v>
      </c>
      <c r="CK241" s="219">
        <v>10625</v>
      </c>
      <c r="CL241" s="219">
        <v>10625</v>
      </c>
      <c r="CM241" s="219">
        <v>10625</v>
      </c>
      <c r="CN241" s="219">
        <v>10625</v>
      </c>
      <c r="CO241" s="219">
        <v>10625</v>
      </c>
      <c r="CP241" s="219">
        <v>10625</v>
      </c>
      <c r="CQ241" s="219">
        <v>10625</v>
      </c>
      <c r="CR241" s="219">
        <v>10625</v>
      </c>
      <c r="CS241" s="219">
        <v>10625</v>
      </c>
      <c r="CT241" s="219">
        <v>10625</v>
      </c>
      <c r="CU241" s="219">
        <v>10625</v>
      </c>
      <c r="CV241" s="219">
        <v>10625</v>
      </c>
      <c r="CW241" s="219">
        <v>10625</v>
      </c>
      <c r="CX241" s="219">
        <v>10625</v>
      </c>
      <c r="CY241" s="219">
        <v>10625</v>
      </c>
      <c r="CZ241" s="219">
        <v>10625</v>
      </c>
      <c r="DA241" s="219">
        <v>10625</v>
      </c>
      <c r="DB241" s="219">
        <v>10625</v>
      </c>
      <c r="DC241" s="219">
        <v>10625</v>
      </c>
      <c r="DD241" s="219">
        <v>10625</v>
      </c>
      <c r="DE241" s="219">
        <v>10625</v>
      </c>
      <c r="DF241" s="219">
        <v>10625</v>
      </c>
      <c r="DG241" s="219">
        <v>10625</v>
      </c>
      <c r="DH241" s="219">
        <v>10625</v>
      </c>
      <c r="DI241" s="219">
        <v>10625</v>
      </c>
      <c r="DJ241" s="219">
        <v>10625</v>
      </c>
      <c r="DK241" s="219">
        <v>10625</v>
      </c>
      <c r="DL241" s="219">
        <v>10625</v>
      </c>
      <c r="DM241" s="219">
        <v>10625</v>
      </c>
      <c r="DN241" s="219">
        <v>10625</v>
      </c>
      <c r="DO241" s="219">
        <v>10625</v>
      </c>
      <c r="DP241" s="219">
        <v>10625</v>
      </c>
      <c r="DQ241" s="219">
        <v>10625</v>
      </c>
      <c r="DR241" s="219">
        <v>10625</v>
      </c>
      <c r="DS241" s="219">
        <v>10625</v>
      </c>
      <c r="DT241" s="219">
        <v>10594</v>
      </c>
      <c r="DU241" s="219">
        <v>10590</v>
      </c>
      <c r="DV241" s="219">
        <v>10590</v>
      </c>
      <c r="DW241" s="219">
        <v>10600</v>
      </c>
      <c r="DX241" s="219">
        <v>10600</v>
      </c>
      <c r="DY241" s="219">
        <v>10593</v>
      </c>
      <c r="DZ241" s="219">
        <v>10593</v>
      </c>
      <c r="EA241" s="219">
        <v>10586</v>
      </c>
      <c r="EB241" s="219">
        <v>10586</v>
      </c>
      <c r="EC241" s="219">
        <v>10586</v>
      </c>
      <c r="ED241" s="219">
        <v>10586</v>
      </c>
      <c r="EE241" s="219">
        <v>10586</v>
      </c>
      <c r="EF241" s="219">
        <v>10586</v>
      </c>
      <c r="EG241" s="219">
        <v>10586</v>
      </c>
      <c r="EH241" s="219">
        <v>10586</v>
      </c>
      <c r="EI241" s="219">
        <v>10586</v>
      </c>
      <c r="EJ241" s="219">
        <v>10586</v>
      </c>
      <c r="EK241" s="219">
        <v>10586</v>
      </c>
      <c r="EL241" s="219">
        <v>10586</v>
      </c>
      <c r="EM241" s="219">
        <v>10586</v>
      </c>
      <c r="EN241" s="231">
        <v>10586</v>
      </c>
      <c r="EO241" s="232">
        <v>10586</v>
      </c>
      <c r="EP241" s="227">
        <v>10586</v>
      </c>
      <c r="EQ241" s="154">
        <v>10586</v>
      </c>
      <c r="ER241" s="154">
        <v>10585</v>
      </c>
      <c r="ES241" s="154">
        <v>10585</v>
      </c>
      <c r="ET241" s="154">
        <v>10585</v>
      </c>
      <c r="EU241" s="154">
        <v>10585</v>
      </c>
      <c r="EV241" s="154">
        <v>10585</v>
      </c>
      <c r="EW241" s="166">
        <v>10585</v>
      </c>
      <c r="EX241" s="166">
        <v>10585</v>
      </c>
      <c r="EY241" s="166">
        <v>10585</v>
      </c>
      <c r="EZ241" s="166">
        <v>10585</v>
      </c>
      <c r="FA241" s="166">
        <v>10585</v>
      </c>
      <c r="FB241" s="154">
        <v>10585</v>
      </c>
      <c r="FC241" s="166">
        <v>10585</v>
      </c>
      <c r="FD241" s="166">
        <v>10585</v>
      </c>
      <c r="FE241" s="154">
        <v>10585</v>
      </c>
      <c r="FF241" s="154">
        <v>10585</v>
      </c>
      <c r="FG241" s="154">
        <v>10585</v>
      </c>
      <c r="FH241" s="154">
        <v>10585</v>
      </c>
      <c r="FI241" s="166">
        <v>10585</v>
      </c>
      <c r="FJ241" s="166">
        <v>10585</v>
      </c>
      <c r="FK241" s="154">
        <v>10585</v>
      </c>
      <c r="FL241" s="154">
        <v>10585</v>
      </c>
      <c r="FM241" s="154">
        <v>10585</v>
      </c>
      <c r="FN241" s="154">
        <v>10585</v>
      </c>
      <c r="FO241" s="154">
        <v>10585</v>
      </c>
      <c r="FP241" s="154">
        <v>10585</v>
      </c>
      <c r="FQ241" s="154">
        <v>10577</v>
      </c>
      <c r="FR241" s="166">
        <v>10577</v>
      </c>
      <c r="FS241" s="166">
        <v>10577</v>
      </c>
      <c r="FT241" s="166">
        <v>10577</v>
      </c>
      <c r="FU241" s="166">
        <v>10577</v>
      </c>
      <c r="FV241" s="166">
        <v>10577</v>
      </c>
      <c r="FW241" s="166">
        <v>10577</v>
      </c>
      <c r="FX241" s="166">
        <v>10577</v>
      </c>
      <c r="FY241" s="166">
        <v>10577</v>
      </c>
      <c r="FZ241" s="166">
        <v>10577</v>
      </c>
      <c r="GA241" s="166">
        <v>10576</v>
      </c>
      <c r="GB241" s="166">
        <v>10576</v>
      </c>
      <c r="GC241" s="166">
        <v>10576</v>
      </c>
      <c r="GD241" s="166">
        <v>10576</v>
      </c>
      <c r="GE241" s="166">
        <v>10576</v>
      </c>
      <c r="GF241" s="166">
        <v>10575</v>
      </c>
      <c r="GG241" s="166">
        <v>10575</v>
      </c>
      <c r="GH241" s="166">
        <v>10575</v>
      </c>
      <c r="GI241" s="166">
        <v>10575</v>
      </c>
      <c r="GJ241" s="166">
        <v>10575</v>
      </c>
      <c r="GK241" s="154">
        <v>10575</v>
      </c>
      <c r="GL241" s="154">
        <v>10575</v>
      </c>
      <c r="GM241" s="154">
        <v>10576</v>
      </c>
      <c r="GN241" s="154">
        <v>10576</v>
      </c>
      <c r="GO241" s="154">
        <v>10575</v>
      </c>
      <c r="GP241" s="154">
        <v>10575</v>
      </c>
      <c r="GQ241" s="154">
        <v>10575</v>
      </c>
      <c r="GR241" s="154">
        <v>10575</v>
      </c>
      <c r="GS241" s="154">
        <v>10575</v>
      </c>
      <c r="GT241" s="166">
        <v>10575</v>
      </c>
      <c r="GU241" s="166">
        <v>10574</v>
      </c>
      <c r="GV241" s="166">
        <v>10574</v>
      </c>
      <c r="GW241" s="166">
        <v>10574</v>
      </c>
      <c r="GX241" s="166">
        <v>10574</v>
      </c>
      <c r="GY241" s="154">
        <v>10574</v>
      </c>
      <c r="GZ241" s="154">
        <v>10574</v>
      </c>
      <c r="HA241" s="154">
        <v>10573</v>
      </c>
      <c r="HB241" s="154">
        <v>10573</v>
      </c>
      <c r="HC241" s="154">
        <v>10573</v>
      </c>
      <c r="HD241" s="154">
        <v>10573</v>
      </c>
      <c r="HE241" s="154">
        <v>10573</v>
      </c>
      <c r="HF241" s="154">
        <v>10570</v>
      </c>
      <c r="HG241" s="154"/>
      <c r="HH241" s="154"/>
      <c r="HI241" s="154"/>
      <c r="HJ241" s="154"/>
      <c r="HK241" s="154"/>
      <c r="HL241" s="154"/>
      <c r="HM241" s="154"/>
      <c r="HN241" s="154"/>
      <c r="HO241" s="154"/>
      <c r="HP241" s="154"/>
      <c r="HQ241" s="154"/>
      <c r="HR241" s="154"/>
      <c r="HS241" s="154"/>
      <c r="HT241" s="154"/>
      <c r="HU241" s="154"/>
      <c r="HV241" s="154"/>
      <c r="HW241" s="166"/>
    </row>
    <row r="242" spans="1:231">
      <c r="A242" s="145">
        <f t="shared" si="53"/>
        <v>44438</v>
      </c>
      <c r="B242" s="219">
        <f>'Age&amp;Sex by occurrence date'!$BKF22</f>
        <v>13229</v>
      </c>
      <c r="C242" s="219">
        <v>10831</v>
      </c>
      <c r="D242" s="219">
        <v>10831</v>
      </c>
      <c r="E242" s="219">
        <v>10831</v>
      </c>
      <c r="F242" s="219">
        <v>10831</v>
      </c>
      <c r="G242" s="219">
        <v>10831</v>
      </c>
      <c r="H242" s="219">
        <v>10831</v>
      </c>
      <c r="I242" s="219">
        <v>10831</v>
      </c>
      <c r="J242" s="219">
        <v>10831</v>
      </c>
      <c r="K242" s="219">
        <v>10831</v>
      </c>
      <c r="L242" s="219">
        <v>10831</v>
      </c>
      <c r="M242" s="219">
        <v>10831</v>
      </c>
      <c r="N242" s="219">
        <v>10831</v>
      </c>
      <c r="O242" s="219">
        <v>10831</v>
      </c>
      <c r="P242" s="219">
        <v>10831</v>
      </c>
      <c r="Q242" s="219">
        <v>10830</v>
      </c>
      <c r="R242" s="219">
        <v>10830</v>
      </c>
      <c r="S242" s="219">
        <v>10830</v>
      </c>
      <c r="T242" s="219">
        <v>10830</v>
      </c>
      <c r="U242" s="219">
        <v>10830</v>
      </c>
      <c r="V242" s="219">
        <v>10829</v>
      </c>
      <c r="W242" s="219">
        <v>10829</v>
      </c>
      <c r="X242" s="219">
        <v>10829</v>
      </c>
      <c r="Y242" s="219">
        <v>10828</v>
      </c>
      <c r="Z242" s="219">
        <v>10823</v>
      </c>
      <c r="AA242" s="219">
        <v>10747</v>
      </c>
      <c r="AB242" s="219">
        <v>10624</v>
      </c>
      <c r="AC242" s="219">
        <v>10624</v>
      </c>
      <c r="AD242" s="219">
        <v>10624</v>
      </c>
      <c r="AE242" s="219">
        <v>10622</v>
      </c>
      <c r="AF242" s="219">
        <v>10622</v>
      </c>
      <c r="AG242" s="219">
        <v>10622</v>
      </c>
      <c r="AH242" s="219">
        <v>10622</v>
      </c>
      <c r="AI242" s="219">
        <v>10622</v>
      </c>
      <c r="AJ242" s="219">
        <v>10622</v>
      </c>
      <c r="AK242" s="219">
        <v>10622</v>
      </c>
      <c r="AL242" s="219">
        <v>10622</v>
      </c>
      <c r="AM242" s="219">
        <v>10622</v>
      </c>
      <c r="AN242" s="219">
        <v>10622</v>
      </c>
      <c r="AO242" s="219">
        <v>10622</v>
      </c>
      <c r="AP242" s="219">
        <v>10622</v>
      </c>
      <c r="AQ242" s="219">
        <v>10622</v>
      </c>
      <c r="AR242" s="219">
        <v>10622</v>
      </c>
      <c r="AS242" s="219">
        <v>10622</v>
      </c>
      <c r="AT242" s="219">
        <v>10622</v>
      </c>
      <c r="AU242" s="219">
        <v>10622</v>
      </c>
      <c r="AV242" s="219">
        <v>10622</v>
      </c>
      <c r="AW242" s="219">
        <v>10622</v>
      </c>
      <c r="AX242" s="219">
        <v>10622</v>
      </c>
      <c r="AY242" s="219">
        <v>10622</v>
      </c>
      <c r="AZ242" s="219">
        <v>10622</v>
      </c>
      <c r="BA242" s="219">
        <v>10622</v>
      </c>
      <c r="BB242" s="219">
        <v>10622</v>
      </c>
      <c r="BC242" s="219">
        <v>10622</v>
      </c>
      <c r="BD242" s="219">
        <v>10622</v>
      </c>
      <c r="BE242" s="219">
        <v>10622</v>
      </c>
      <c r="BF242" s="219">
        <v>10622</v>
      </c>
      <c r="BG242" s="219">
        <v>10622</v>
      </c>
      <c r="BH242" s="219">
        <v>10622</v>
      </c>
      <c r="BI242" s="219">
        <v>10622</v>
      </c>
      <c r="BJ242" s="219">
        <v>10622</v>
      </c>
      <c r="BK242" s="219">
        <v>10622</v>
      </c>
      <c r="BL242" s="219">
        <v>10622</v>
      </c>
      <c r="BM242" s="219">
        <v>10622</v>
      </c>
      <c r="BN242" s="219">
        <v>10622</v>
      </c>
      <c r="BO242" s="219">
        <v>10622</v>
      </c>
      <c r="BP242" s="219">
        <v>10622</v>
      </c>
      <c r="BQ242" s="219">
        <v>10622</v>
      </c>
      <c r="BR242" s="219">
        <v>10622</v>
      </c>
      <c r="BS242" s="219">
        <v>10622</v>
      </c>
      <c r="BT242" s="219">
        <v>10622</v>
      </c>
      <c r="BU242" s="219">
        <v>10622</v>
      </c>
      <c r="BV242" s="219">
        <v>10622</v>
      </c>
      <c r="BW242" s="219">
        <v>10622</v>
      </c>
      <c r="BX242" s="219">
        <v>10622</v>
      </c>
      <c r="BY242" s="219">
        <v>10622</v>
      </c>
      <c r="BZ242" s="219">
        <v>10622</v>
      </c>
      <c r="CA242" s="219">
        <v>10622</v>
      </c>
      <c r="CB242" s="219">
        <v>10622</v>
      </c>
      <c r="CC242" s="219">
        <v>10622</v>
      </c>
      <c r="CD242" s="219">
        <v>10622</v>
      </c>
      <c r="CE242" s="219">
        <v>10622</v>
      </c>
      <c r="CF242" s="219">
        <v>10622</v>
      </c>
      <c r="CG242" s="219">
        <v>10622</v>
      </c>
      <c r="CH242" s="219">
        <v>10622</v>
      </c>
      <c r="CI242" s="219">
        <v>10622</v>
      </c>
      <c r="CJ242" s="219">
        <v>10622</v>
      </c>
      <c r="CK242" s="219">
        <v>10622</v>
      </c>
      <c r="CL242" s="219">
        <v>10622</v>
      </c>
      <c r="CM242" s="219">
        <v>10622</v>
      </c>
      <c r="CN242" s="219">
        <v>10622</v>
      </c>
      <c r="CO242" s="219">
        <v>10622</v>
      </c>
      <c r="CP242" s="219">
        <v>10622</v>
      </c>
      <c r="CQ242" s="219">
        <v>10622</v>
      </c>
      <c r="CR242" s="219">
        <v>10622</v>
      </c>
      <c r="CS242" s="219">
        <v>10622</v>
      </c>
      <c r="CT242" s="219">
        <v>10622</v>
      </c>
      <c r="CU242" s="219">
        <v>10622</v>
      </c>
      <c r="CV242" s="219">
        <v>10622</v>
      </c>
      <c r="CW242" s="219">
        <v>10622</v>
      </c>
      <c r="CX242" s="219">
        <v>10622</v>
      </c>
      <c r="CY242" s="219">
        <v>10622</v>
      </c>
      <c r="CZ242" s="219">
        <v>10622</v>
      </c>
      <c r="DA242" s="219">
        <v>10622</v>
      </c>
      <c r="DB242" s="219">
        <v>10622</v>
      </c>
      <c r="DC242" s="219">
        <v>10622</v>
      </c>
      <c r="DD242" s="219">
        <v>10622</v>
      </c>
      <c r="DE242" s="219">
        <v>10622</v>
      </c>
      <c r="DF242" s="219">
        <v>10622</v>
      </c>
      <c r="DG242" s="219">
        <v>10622</v>
      </c>
      <c r="DH242" s="219">
        <v>10622</v>
      </c>
      <c r="DI242" s="219">
        <v>10622</v>
      </c>
      <c r="DJ242" s="219">
        <v>10622</v>
      </c>
      <c r="DK242" s="219">
        <v>10622</v>
      </c>
      <c r="DL242" s="219">
        <v>10622</v>
      </c>
      <c r="DM242" s="219">
        <v>10622</v>
      </c>
      <c r="DN242" s="219">
        <v>10622</v>
      </c>
      <c r="DO242" s="219">
        <v>10622</v>
      </c>
      <c r="DP242" s="219">
        <v>10622</v>
      </c>
      <c r="DQ242" s="219">
        <v>10622</v>
      </c>
      <c r="DR242" s="219">
        <v>10622</v>
      </c>
      <c r="DS242" s="219">
        <v>10622</v>
      </c>
      <c r="DT242" s="219">
        <v>10591</v>
      </c>
      <c r="DU242" s="219">
        <v>10587</v>
      </c>
      <c r="DV242" s="219">
        <v>10587</v>
      </c>
      <c r="DW242" s="219">
        <v>10597</v>
      </c>
      <c r="DX242" s="219">
        <v>10597</v>
      </c>
      <c r="DY242" s="219">
        <v>10590</v>
      </c>
      <c r="DZ242" s="219">
        <v>10590</v>
      </c>
      <c r="EA242" s="219">
        <v>10583</v>
      </c>
      <c r="EB242" s="219">
        <v>10583</v>
      </c>
      <c r="EC242" s="219">
        <v>10583</v>
      </c>
      <c r="ED242" s="219">
        <v>10583</v>
      </c>
      <c r="EE242" s="219">
        <v>10583</v>
      </c>
      <c r="EF242" s="219">
        <v>10583</v>
      </c>
      <c r="EG242" s="219">
        <v>10583</v>
      </c>
      <c r="EH242" s="219">
        <v>10583</v>
      </c>
      <c r="EI242" s="219">
        <v>10583</v>
      </c>
      <c r="EJ242" s="219">
        <v>10583</v>
      </c>
      <c r="EK242" s="219">
        <v>10583</v>
      </c>
      <c r="EL242" s="219">
        <v>10583</v>
      </c>
      <c r="EM242" s="219">
        <v>10583</v>
      </c>
      <c r="EN242" s="231">
        <v>10583</v>
      </c>
      <c r="EO242" s="232">
        <v>10583</v>
      </c>
      <c r="EP242" s="228">
        <v>10583</v>
      </c>
      <c r="EQ242" s="166">
        <v>10583</v>
      </c>
      <c r="ER242" s="166">
        <v>10582</v>
      </c>
      <c r="ES242" s="166">
        <v>10582</v>
      </c>
      <c r="ET242" s="166">
        <v>10582</v>
      </c>
      <c r="EU242" s="166">
        <v>10582</v>
      </c>
      <c r="EV242" s="154">
        <v>10582</v>
      </c>
      <c r="EW242" s="154">
        <v>10582</v>
      </c>
      <c r="EX242" s="154">
        <v>10582</v>
      </c>
      <c r="EY242" s="154">
        <v>10582</v>
      </c>
      <c r="EZ242" s="154">
        <v>10582</v>
      </c>
      <c r="FA242" s="154">
        <v>10582</v>
      </c>
      <c r="FB242" s="154">
        <v>10582</v>
      </c>
      <c r="FC242" s="154">
        <v>10582</v>
      </c>
      <c r="FD242" s="166">
        <v>10582</v>
      </c>
      <c r="FE242" s="166">
        <v>10582</v>
      </c>
      <c r="FF242" s="154">
        <v>10582</v>
      </c>
      <c r="FG242" s="166">
        <v>10582</v>
      </c>
      <c r="FH242" s="154">
        <v>10582</v>
      </c>
      <c r="FI242" s="154">
        <v>10582</v>
      </c>
      <c r="FJ242" s="154">
        <v>10582</v>
      </c>
      <c r="FK242" s="166">
        <v>10582</v>
      </c>
      <c r="FL242" s="166">
        <v>10582</v>
      </c>
      <c r="FM242" s="166">
        <v>10582</v>
      </c>
      <c r="FN242" s="166">
        <v>10582</v>
      </c>
      <c r="FO242" s="166">
        <v>10582</v>
      </c>
      <c r="FP242" s="166">
        <v>10582</v>
      </c>
      <c r="FQ242" s="166">
        <v>10574</v>
      </c>
      <c r="FR242" s="154">
        <v>10574</v>
      </c>
      <c r="FS242" s="154">
        <v>10574</v>
      </c>
      <c r="FT242" s="154">
        <v>10574</v>
      </c>
      <c r="FU242" s="154">
        <v>10574</v>
      </c>
      <c r="FV242" s="154">
        <v>10574</v>
      </c>
      <c r="FW242" s="154">
        <v>10574</v>
      </c>
      <c r="FX242" s="154">
        <v>10574</v>
      </c>
      <c r="FY242" s="154">
        <v>10574</v>
      </c>
      <c r="FZ242" s="154">
        <v>10574</v>
      </c>
      <c r="GA242" s="154">
        <v>10573</v>
      </c>
      <c r="GB242" s="154">
        <v>10573</v>
      </c>
      <c r="GC242" s="154">
        <v>10573</v>
      </c>
      <c r="GD242" s="154">
        <v>10573</v>
      </c>
      <c r="GE242" s="154">
        <v>10573</v>
      </c>
      <c r="GF242" s="154">
        <v>10572</v>
      </c>
      <c r="GG242" s="154">
        <v>10572</v>
      </c>
      <c r="GH242" s="154">
        <v>10572</v>
      </c>
      <c r="GI242" s="154">
        <v>10572</v>
      </c>
      <c r="GJ242" s="154">
        <v>10572</v>
      </c>
      <c r="GK242" s="166">
        <v>10572</v>
      </c>
      <c r="GL242" s="166">
        <v>10572</v>
      </c>
      <c r="GM242" s="166">
        <v>10573</v>
      </c>
      <c r="GN242" s="166">
        <v>10573</v>
      </c>
      <c r="GO242" s="166">
        <v>10572</v>
      </c>
      <c r="GP242" s="166">
        <v>10572</v>
      </c>
      <c r="GQ242" s="166">
        <v>10572</v>
      </c>
      <c r="GR242" s="166">
        <v>10572</v>
      </c>
      <c r="GS242" s="166">
        <v>10572</v>
      </c>
      <c r="GT242" s="166">
        <v>10572</v>
      </c>
      <c r="GU242" s="166">
        <v>10571</v>
      </c>
      <c r="GV242" s="166">
        <v>10571</v>
      </c>
      <c r="GW242" s="166">
        <v>10571</v>
      </c>
      <c r="GX242" s="154">
        <v>10571</v>
      </c>
      <c r="GY242" s="166">
        <v>10571</v>
      </c>
      <c r="GZ242" s="166">
        <v>10571</v>
      </c>
      <c r="HA242" s="166">
        <v>10570</v>
      </c>
      <c r="HB242" s="166">
        <v>10570</v>
      </c>
      <c r="HC242" s="166">
        <v>10570</v>
      </c>
      <c r="HD242" s="166">
        <v>10570</v>
      </c>
      <c r="HE242" s="166">
        <v>10570</v>
      </c>
      <c r="HF242" s="166">
        <v>10567</v>
      </c>
      <c r="HG242" s="154">
        <v>10564</v>
      </c>
      <c r="HH242" s="154"/>
      <c r="HI242" s="166"/>
      <c r="HJ242" s="154"/>
      <c r="HK242" s="154"/>
      <c r="HL242" s="166"/>
      <c r="HM242" s="154"/>
      <c r="HN242" s="154"/>
      <c r="HO242" s="154"/>
      <c r="HP242" s="154"/>
      <c r="HQ242" s="154"/>
      <c r="HR242" s="154"/>
      <c r="HS242" s="154"/>
      <c r="HT242" s="154"/>
      <c r="HU242" s="154"/>
      <c r="HV242" s="154"/>
      <c r="HW242" s="166"/>
    </row>
    <row r="243" spans="1:231">
      <c r="A243" s="145">
        <f t="shared" si="53"/>
        <v>44437</v>
      </c>
      <c r="B243" s="219">
        <f>'Age&amp;Sex by occurrence date'!$BKM22</f>
        <v>13226</v>
      </c>
      <c r="C243" s="219">
        <v>10829</v>
      </c>
      <c r="D243" s="219">
        <v>10829</v>
      </c>
      <c r="E243" s="219">
        <v>10829</v>
      </c>
      <c r="F243" s="219">
        <v>10829</v>
      </c>
      <c r="G243" s="219">
        <v>10829</v>
      </c>
      <c r="H243" s="219">
        <v>10829</v>
      </c>
      <c r="I243" s="219">
        <v>10829</v>
      </c>
      <c r="J243" s="219">
        <v>10829</v>
      </c>
      <c r="K243" s="219">
        <v>10829</v>
      </c>
      <c r="L243" s="219">
        <v>10829</v>
      </c>
      <c r="M243" s="219">
        <v>10829</v>
      </c>
      <c r="N243" s="219">
        <v>10829</v>
      </c>
      <c r="O243" s="219">
        <v>10829</v>
      </c>
      <c r="P243" s="219">
        <v>10829</v>
      </c>
      <c r="Q243" s="219">
        <v>10828</v>
      </c>
      <c r="R243" s="219">
        <v>10828</v>
      </c>
      <c r="S243" s="219">
        <v>10828</v>
      </c>
      <c r="T243" s="219">
        <v>10828</v>
      </c>
      <c r="U243" s="219">
        <v>10828</v>
      </c>
      <c r="V243" s="219">
        <v>10827</v>
      </c>
      <c r="W243" s="219">
        <v>10827</v>
      </c>
      <c r="X243" s="219">
        <v>10827</v>
      </c>
      <c r="Y243" s="219">
        <v>10826</v>
      </c>
      <c r="Z243" s="219">
        <v>10821</v>
      </c>
      <c r="AA243" s="219">
        <v>10745</v>
      </c>
      <c r="AB243" s="219">
        <v>10622</v>
      </c>
      <c r="AC243" s="219">
        <v>10622</v>
      </c>
      <c r="AD243" s="219">
        <v>10622</v>
      </c>
      <c r="AE243" s="219">
        <v>10620</v>
      </c>
      <c r="AF243" s="219">
        <v>10620</v>
      </c>
      <c r="AG243" s="219">
        <v>10620</v>
      </c>
      <c r="AH243" s="219">
        <v>10620</v>
      </c>
      <c r="AI243" s="219">
        <v>10620</v>
      </c>
      <c r="AJ243" s="219">
        <v>10620</v>
      </c>
      <c r="AK243" s="219">
        <v>10620</v>
      </c>
      <c r="AL243" s="219">
        <v>10620</v>
      </c>
      <c r="AM243" s="219">
        <v>10620</v>
      </c>
      <c r="AN243" s="219">
        <v>10620</v>
      </c>
      <c r="AO243" s="219">
        <v>10620</v>
      </c>
      <c r="AP243" s="219">
        <v>10620</v>
      </c>
      <c r="AQ243" s="219">
        <v>10620</v>
      </c>
      <c r="AR243" s="219">
        <v>10620</v>
      </c>
      <c r="AS243" s="219">
        <v>10620</v>
      </c>
      <c r="AT243" s="219">
        <v>10620</v>
      </c>
      <c r="AU243" s="219">
        <v>10620</v>
      </c>
      <c r="AV243" s="219">
        <v>10620</v>
      </c>
      <c r="AW243" s="219">
        <v>10620</v>
      </c>
      <c r="AX243" s="219">
        <v>10620</v>
      </c>
      <c r="AY243" s="219">
        <v>10620</v>
      </c>
      <c r="AZ243" s="219">
        <v>10620</v>
      </c>
      <c r="BA243" s="219">
        <v>10620</v>
      </c>
      <c r="BB243" s="219">
        <v>10620</v>
      </c>
      <c r="BC243" s="219">
        <v>10620</v>
      </c>
      <c r="BD243" s="219">
        <v>10620</v>
      </c>
      <c r="BE243" s="219">
        <v>10620</v>
      </c>
      <c r="BF243" s="219">
        <v>10620</v>
      </c>
      <c r="BG243" s="219">
        <v>10620</v>
      </c>
      <c r="BH243" s="219">
        <v>10620</v>
      </c>
      <c r="BI243" s="219">
        <v>10620</v>
      </c>
      <c r="BJ243" s="219">
        <v>10620</v>
      </c>
      <c r="BK243" s="219">
        <v>10620</v>
      </c>
      <c r="BL243" s="219">
        <v>10620</v>
      </c>
      <c r="BM243" s="219">
        <v>10620</v>
      </c>
      <c r="BN243" s="219">
        <v>10620</v>
      </c>
      <c r="BO243" s="219">
        <v>10620</v>
      </c>
      <c r="BP243" s="219">
        <v>10620</v>
      </c>
      <c r="BQ243" s="219">
        <v>10620</v>
      </c>
      <c r="BR243" s="219">
        <v>10620</v>
      </c>
      <c r="BS243" s="219">
        <v>10620</v>
      </c>
      <c r="BT243" s="219">
        <v>10620</v>
      </c>
      <c r="BU243" s="219">
        <v>10620</v>
      </c>
      <c r="BV243" s="219">
        <v>10620</v>
      </c>
      <c r="BW243" s="219">
        <v>10620</v>
      </c>
      <c r="BX243" s="219">
        <v>10620</v>
      </c>
      <c r="BY243" s="219">
        <v>10620</v>
      </c>
      <c r="BZ243" s="219">
        <v>10620</v>
      </c>
      <c r="CA243" s="219">
        <v>10620</v>
      </c>
      <c r="CB243" s="219">
        <v>10620</v>
      </c>
      <c r="CC243" s="219">
        <v>10620</v>
      </c>
      <c r="CD243" s="219">
        <v>10620</v>
      </c>
      <c r="CE243" s="219">
        <v>10620</v>
      </c>
      <c r="CF243" s="219">
        <v>10620</v>
      </c>
      <c r="CG243" s="219">
        <v>10620</v>
      </c>
      <c r="CH243" s="219">
        <v>10620</v>
      </c>
      <c r="CI243" s="219">
        <v>10620</v>
      </c>
      <c r="CJ243" s="219">
        <v>10620</v>
      </c>
      <c r="CK243" s="219">
        <v>10620</v>
      </c>
      <c r="CL243" s="219">
        <v>10620</v>
      </c>
      <c r="CM243" s="219">
        <v>10620</v>
      </c>
      <c r="CN243" s="219">
        <v>10620</v>
      </c>
      <c r="CO243" s="219">
        <v>10620</v>
      </c>
      <c r="CP243" s="219">
        <v>10620</v>
      </c>
      <c r="CQ243" s="219">
        <v>10620</v>
      </c>
      <c r="CR243" s="219">
        <v>10620</v>
      </c>
      <c r="CS243" s="219">
        <v>10620</v>
      </c>
      <c r="CT243" s="219">
        <v>10620</v>
      </c>
      <c r="CU243" s="219">
        <v>10620</v>
      </c>
      <c r="CV243" s="219">
        <v>10620</v>
      </c>
      <c r="CW243" s="219">
        <v>10620</v>
      </c>
      <c r="CX243" s="219">
        <v>10620</v>
      </c>
      <c r="CY243" s="219">
        <v>10620</v>
      </c>
      <c r="CZ243" s="219">
        <v>10620</v>
      </c>
      <c r="DA243" s="219">
        <v>10620</v>
      </c>
      <c r="DB243" s="219">
        <v>10620</v>
      </c>
      <c r="DC243" s="219">
        <v>10620</v>
      </c>
      <c r="DD243" s="219">
        <v>10620</v>
      </c>
      <c r="DE243" s="219">
        <v>10620</v>
      </c>
      <c r="DF243" s="219">
        <v>10620</v>
      </c>
      <c r="DG243" s="219">
        <v>10620</v>
      </c>
      <c r="DH243" s="219">
        <v>10620</v>
      </c>
      <c r="DI243" s="219">
        <v>10620</v>
      </c>
      <c r="DJ243" s="219">
        <v>10620</v>
      </c>
      <c r="DK243" s="219">
        <v>10620</v>
      </c>
      <c r="DL243" s="219">
        <v>10620</v>
      </c>
      <c r="DM243" s="219">
        <v>10620</v>
      </c>
      <c r="DN243" s="219">
        <v>10620</v>
      </c>
      <c r="DO243" s="219">
        <v>10620</v>
      </c>
      <c r="DP243" s="219">
        <v>10620</v>
      </c>
      <c r="DQ243" s="219">
        <v>10620</v>
      </c>
      <c r="DR243" s="219">
        <v>10620</v>
      </c>
      <c r="DS243" s="219">
        <v>10620</v>
      </c>
      <c r="DT243" s="219">
        <v>10589</v>
      </c>
      <c r="DU243" s="219">
        <v>10585</v>
      </c>
      <c r="DV243" s="219">
        <v>10585</v>
      </c>
      <c r="DW243" s="219">
        <v>10595</v>
      </c>
      <c r="DX243" s="219">
        <v>10595</v>
      </c>
      <c r="DY243" s="219">
        <v>10588</v>
      </c>
      <c r="DZ243" s="219">
        <v>10588</v>
      </c>
      <c r="EA243" s="219">
        <v>10581</v>
      </c>
      <c r="EB243" s="219">
        <v>10581</v>
      </c>
      <c r="EC243" s="219">
        <v>10581</v>
      </c>
      <c r="ED243" s="219">
        <v>10581</v>
      </c>
      <c r="EE243" s="219">
        <v>10581</v>
      </c>
      <c r="EF243" s="219">
        <v>10581</v>
      </c>
      <c r="EG243" s="219">
        <v>10581</v>
      </c>
      <c r="EH243" s="219">
        <v>10581</v>
      </c>
      <c r="EI243" s="219">
        <v>10581</v>
      </c>
      <c r="EJ243" s="219">
        <v>10581</v>
      </c>
      <c r="EK243" s="219">
        <v>10581</v>
      </c>
      <c r="EL243" s="219">
        <v>10581</v>
      </c>
      <c r="EM243" s="219">
        <v>10581</v>
      </c>
      <c r="EN243" s="231">
        <v>10581</v>
      </c>
      <c r="EO243" s="232">
        <v>10581</v>
      </c>
      <c r="EP243" s="227">
        <v>10581</v>
      </c>
      <c r="EQ243" s="154">
        <v>10581</v>
      </c>
      <c r="ER243" s="154">
        <v>10580</v>
      </c>
      <c r="ES243" s="154">
        <v>10580</v>
      </c>
      <c r="ET243" s="154">
        <v>10580</v>
      </c>
      <c r="EU243" s="154">
        <v>10580</v>
      </c>
      <c r="EV243" s="166">
        <v>10580</v>
      </c>
      <c r="EW243" s="154">
        <v>10580</v>
      </c>
      <c r="EX243" s="154">
        <v>10580</v>
      </c>
      <c r="EY243" s="154">
        <v>10580</v>
      </c>
      <c r="EZ243" s="154">
        <v>10580</v>
      </c>
      <c r="FA243" s="154">
        <v>10580</v>
      </c>
      <c r="FB243" s="166">
        <v>10580</v>
      </c>
      <c r="FC243" s="154">
        <v>10580</v>
      </c>
      <c r="FD243" s="166">
        <v>10580</v>
      </c>
      <c r="FE243" s="166">
        <v>10580</v>
      </c>
      <c r="FF243" s="154">
        <v>10580</v>
      </c>
      <c r="FG243" s="154">
        <v>10580</v>
      </c>
      <c r="FH243" s="166">
        <v>10580</v>
      </c>
      <c r="FI243" s="154">
        <v>10580</v>
      </c>
      <c r="FJ243" s="166">
        <v>10580</v>
      </c>
      <c r="FK243" s="154">
        <v>10580</v>
      </c>
      <c r="FL243" s="154">
        <v>10580</v>
      </c>
      <c r="FM243" s="154">
        <v>10580</v>
      </c>
      <c r="FN243" s="154">
        <v>10580</v>
      </c>
      <c r="FO243" s="154">
        <v>10580</v>
      </c>
      <c r="FP243" s="154">
        <v>10580</v>
      </c>
      <c r="FQ243" s="154">
        <v>10572</v>
      </c>
      <c r="FR243" s="166">
        <v>10572</v>
      </c>
      <c r="FS243" s="166">
        <v>10572</v>
      </c>
      <c r="FT243" s="166">
        <v>10572</v>
      </c>
      <c r="FU243" s="166">
        <v>10572</v>
      </c>
      <c r="FV243" s="166">
        <v>10572</v>
      </c>
      <c r="FW243" s="166">
        <v>10572</v>
      </c>
      <c r="FX243" s="166">
        <v>10572</v>
      </c>
      <c r="FY243" s="154">
        <v>10572</v>
      </c>
      <c r="FZ243" s="154">
        <v>10572</v>
      </c>
      <c r="GA243" s="154">
        <v>10571</v>
      </c>
      <c r="GB243" s="154">
        <v>10571</v>
      </c>
      <c r="GC243" s="154">
        <v>10571</v>
      </c>
      <c r="GD243" s="154">
        <v>10571</v>
      </c>
      <c r="GE243" s="154">
        <v>10571</v>
      </c>
      <c r="GF243" s="154">
        <v>10570</v>
      </c>
      <c r="GG243" s="154">
        <v>10570</v>
      </c>
      <c r="GH243" s="154">
        <v>10570</v>
      </c>
      <c r="GI243" s="154">
        <v>10570</v>
      </c>
      <c r="GJ243" s="154">
        <v>10570</v>
      </c>
      <c r="GK243" s="166">
        <v>10570</v>
      </c>
      <c r="GL243" s="166">
        <v>10570</v>
      </c>
      <c r="GM243" s="166">
        <v>10571</v>
      </c>
      <c r="GN243" s="166">
        <v>10571</v>
      </c>
      <c r="GO243" s="166">
        <v>10570</v>
      </c>
      <c r="GP243" s="166">
        <v>10570</v>
      </c>
      <c r="GQ243" s="166">
        <v>10570</v>
      </c>
      <c r="GR243" s="166">
        <v>10570</v>
      </c>
      <c r="GS243" s="166">
        <v>10570</v>
      </c>
      <c r="GT243" s="154">
        <v>10570</v>
      </c>
      <c r="GU243" s="154">
        <v>10569</v>
      </c>
      <c r="GV243" s="154">
        <v>10569</v>
      </c>
      <c r="GW243" s="154">
        <v>10569</v>
      </c>
      <c r="GX243" s="154">
        <v>10569</v>
      </c>
      <c r="GY243" s="166">
        <v>10569</v>
      </c>
      <c r="GZ243" s="166">
        <v>10569</v>
      </c>
      <c r="HA243" s="166">
        <v>10568</v>
      </c>
      <c r="HB243" s="166">
        <v>10568</v>
      </c>
      <c r="HC243" s="166">
        <v>10568</v>
      </c>
      <c r="HD243" s="166">
        <v>10568</v>
      </c>
      <c r="HE243" s="166">
        <v>10567</v>
      </c>
      <c r="HF243" s="166">
        <v>10564</v>
      </c>
      <c r="HG243" s="154">
        <v>10563</v>
      </c>
      <c r="HH243" s="154">
        <v>10579</v>
      </c>
      <c r="HI243" s="166"/>
      <c r="HJ243" s="154"/>
      <c r="HK243" s="154"/>
      <c r="HL243" s="166"/>
      <c r="HM243" s="154"/>
      <c r="HN243" s="154"/>
      <c r="HO243" s="154"/>
      <c r="HP243" s="154"/>
      <c r="HQ243" s="154"/>
      <c r="HR243" s="154"/>
      <c r="HS243" s="154"/>
      <c r="HT243" s="154"/>
      <c r="HU243" s="154"/>
      <c r="HV243" s="154"/>
      <c r="HW243" s="166"/>
    </row>
    <row r="244" spans="1:231">
      <c r="A244" s="145">
        <f t="shared" si="53"/>
        <v>44436</v>
      </c>
      <c r="B244" s="219">
        <f>'Age&amp;Sex by occurrence date'!$BKT22</f>
        <v>13223</v>
      </c>
      <c r="C244" s="219">
        <v>10826</v>
      </c>
      <c r="D244" s="219">
        <v>10826</v>
      </c>
      <c r="E244" s="219">
        <v>10826</v>
      </c>
      <c r="F244" s="219">
        <v>10826</v>
      </c>
      <c r="G244" s="219">
        <v>10826</v>
      </c>
      <c r="H244" s="219">
        <v>10826</v>
      </c>
      <c r="I244" s="219">
        <v>10826</v>
      </c>
      <c r="J244" s="219">
        <v>10826</v>
      </c>
      <c r="K244" s="219">
        <v>10826</v>
      </c>
      <c r="L244" s="219">
        <v>10826</v>
      </c>
      <c r="M244" s="219">
        <v>10826</v>
      </c>
      <c r="N244" s="219">
        <v>10826</v>
      </c>
      <c r="O244" s="219">
        <v>10826</v>
      </c>
      <c r="P244" s="219">
        <v>10826</v>
      </c>
      <c r="Q244" s="219">
        <v>10825</v>
      </c>
      <c r="R244" s="219">
        <v>10825</v>
      </c>
      <c r="S244" s="219">
        <v>10825</v>
      </c>
      <c r="T244" s="219">
        <v>10825</v>
      </c>
      <c r="U244" s="219">
        <v>10825</v>
      </c>
      <c r="V244" s="219">
        <v>10824</v>
      </c>
      <c r="W244" s="219">
        <v>10824</v>
      </c>
      <c r="X244" s="219">
        <v>10824</v>
      </c>
      <c r="Y244" s="219">
        <v>10823</v>
      </c>
      <c r="Z244" s="219">
        <v>10818</v>
      </c>
      <c r="AA244" s="219">
        <v>10742</v>
      </c>
      <c r="AB244" s="219">
        <v>10619</v>
      </c>
      <c r="AC244" s="219">
        <v>10619</v>
      </c>
      <c r="AD244" s="219">
        <v>10619</v>
      </c>
      <c r="AE244" s="219">
        <v>10617</v>
      </c>
      <c r="AF244" s="219">
        <v>10617</v>
      </c>
      <c r="AG244" s="219">
        <v>10617</v>
      </c>
      <c r="AH244" s="219">
        <v>10617</v>
      </c>
      <c r="AI244" s="219">
        <v>10617</v>
      </c>
      <c r="AJ244" s="219">
        <v>10617</v>
      </c>
      <c r="AK244" s="219">
        <v>10617</v>
      </c>
      <c r="AL244" s="219">
        <v>10617</v>
      </c>
      <c r="AM244" s="219">
        <v>10617</v>
      </c>
      <c r="AN244" s="219">
        <v>10617</v>
      </c>
      <c r="AO244" s="219">
        <v>10617</v>
      </c>
      <c r="AP244" s="219">
        <v>10617</v>
      </c>
      <c r="AQ244" s="219">
        <v>10617</v>
      </c>
      <c r="AR244" s="219">
        <v>10617</v>
      </c>
      <c r="AS244" s="219">
        <v>10617</v>
      </c>
      <c r="AT244" s="219">
        <v>10617</v>
      </c>
      <c r="AU244" s="219">
        <v>10617</v>
      </c>
      <c r="AV244" s="219">
        <v>10617</v>
      </c>
      <c r="AW244" s="219">
        <v>10617</v>
      </c>
      <c r="AX244" s="219">
        <v>10617</v>
      </c>
      <c r="AY244" s="219">
        <v>10617</v>
      </c>
      <c r="AZ244" s="219">
        <v>10617</v>
      </c>
      <c r="BA244" s="219">
        <v>10617</v>
      </c>
      <c r="BB244" s="219">
        <v>10617</v>
      </c>
      <c r="BC244" s="219">
        <v>10617</v>
      </c>
      <c r="BD244" s="219">
        <v>10617</v>
      </c>
      <c r="BE244" s="219">
        <v>10617</v>
      </c>
      <c r="BF244" s="219">
        <v>10617</v>
      </c>
      <c r="BG244" s="219">
        <v>10617</v>
      </c>
      <c r="BH244" s="219">
        <v>10617</v>
      </c>
      <c r="BI244" s="219">
        <v>10617</v>
      </c>
      <c r="BJ244" s="219">
        <v>10617</v>
      </c>
      <c r="BK244" s="219">
        <v>10617</v>
      </c>
      <c r="BL244" s="219">
        <v>10617</v>
      </c>
      <c r="BM244" s="219">
        <v>10617</v>
      </c>
      <c r="BN244" s="219">
        <v>10617</v>
      </c>
      <c r="BO244" s="219">
        <v>10617</v>
      </c>
      <c r="BP244" s="219">
        <v>10617</v>
      </c>
      <c r="BQ244" s="219">
        <v>10617</v>
      </c>
      <c r="BR244" s="219">
        <v>10617</v>
      </c>
      <c r="BS244" s="219">
        <v>10617</v>
      </c>
      <c r="BT244" s="219">
        <v>10617</v>
      </c>
      <c r="BU244" s="219">
        <v>10617</v>
      </c>
      <c r="BV244" s="219">
        <v>10617</v>
      </c>
      <c r="BW244" s="219">
        <v>10617</v>
      </c>
      <c r="BX244" s="219">
        <v>10617</v>
      </c>
      <c r="BY244" s="219">
        <v>10617</v>
      </c>
      <c r="BZ244" s="219">
        <v>10617</v>
      </c>
      <c r="CA244" s="219">
        <v>10617</v>
      </c>
      <c r="CB244" s="219">
        <v>10617</v>
      </c>
      <c r="CC244" s="219">
        <v>10617</v>
      </c>
      <c r="CD244" s="219">
        <v>10617</v>
      </c>
      <c r="CE244" s="219">
        <v>10617</v>
      </c>
      <c r="CF244" s="219">
        <v>10617</v>
      </c>
      <c r="CG244" s="219">
        <v>10617</v>
      </c>
      <c r="CH244" s="219">
        <v>10617</v>
      </c>
      <c r="CI244" s="219">
        <v>10617</v>
      </c>
      <c r="CJ244" s="219">
        <v>10617</v>
      </c>
      <c r="CK244" s="219">
        <v>10617</v>
      </c>
      <c r="CL244" s="219">
        <v>10617</v>
      </c>
      <c r="CM244" s="219">
        <v>10617</v>
      </c>
      <c r="CN244" s="219">
        <v>10617</v>
      </c>
      <c r="CO244" s="219">
        <v>10617</v>
      </c>
      <c r="CP244" s="219">
        <v>10617</v>
      </c>
      <c r="CQ244" s="219">
        <v>10617</v>
      </c>
      <c r="CR244" s="219">
        <v>10617</v>
      </c>
      <c r="CS244" s="219">
        <v>10617</v>
      </c>
      <c r="CT244" s="219">
        <v>10617</v>
      </c>
      <c r="CU244" s="219">
        <v>10617</v>
      </c>
      <c r="CV244" s="219">
        <v>10617</v>
      </c>
      <c r="CW244" s="219">
        <v>10617</v>
      </c>
      <c r="CX244" s="219">
        <v>10617</v>
      </c>
      <c r="CY244" s="219">
        <v>10617</v>
      </c>
      <c r="CZ244" s="219">
        <v>10617</v>
      </c>
      <c r="DA244" s="219">
        <v>10617</v>
      </c>
      <c r="DB244" s="219">
        <v>10617</v>
      </c>
      <c r="DC244" s="219">
        <v>10617</v>
      </c>
      <c r="DD244" s="219">
        <v>10617</v>
      </c>
      <c r="DE244" s="219">
        <v>10617</v>
      </c>
      <c r="DF244" s="219">
        <v>10617</v>
      </c>
      <c r="DG244" s="219">
        <v>10617</v>
      </c>
      <c r="DH244" s="219">
        <v>10617</v>
      </c>
      <c r="DI244" s="219">
        <v>10617</v>
      </c>
      <c r="DJ244" s="219">
        <v>10617</v>
      </c>
      <c r="DK244" s="219">
        <v>10617</v>
      </c>
      <c r="DL244" s="219">
        <v>10617</v>
      </c>
      <c r="DM244" s="219">
        <v>10617</v>
      </c>
      <c r="DN244" s="219">
        <v>10617</v>
      </c>
      <c r="DO244" s="219">
        <v>10617</v>
      </c>
      <c r="DP244" s="219">
        <v>10617</v>
      </c>
      <c r="DQ244" s="219">
        <v>10617</v>
      </c>
      <c r="DR244" s="219">
        <v>10617</v>
      </c>
      <c r="DS244" s="219">
        <v>10617</v>
      </c>
      <c r="DT244" s="219">
        <v>10586</v>
      </c>
      <c r="DU244" s="219">
        <v>10582</v>
      </c>
      <c r="DV244" s="219">
        <v>10582</v>
      </c>
      <c r="DW244" s="219">
        <v>10592</v>
      </c>
      <c r="DX244" s="219">
        <v>10592</v>
      </c>
      <c r="DY244" s="219">
        <v>10585</v>
      </c>
      <c r="DZ244" s="219">
        <v>10585</v>
      </c>
      <c r="EA244" s="219">
        <v>10578</v>
      </c>
      <c r="EB244" s="219">
        <v>10578</v>
      </c>
      <c r="EC244" s="219">
        <v>10578</v>
      </c>
      <c r="ED244" s="219">
        <v>10578</v>
      </c>
      <c r="EE244" s="219">
        <v>10578</v>
      </c>
      <c r="EF244" s="219">
        <v>10578</v>
      </c>
      <c r="EG244" s="219">
        <v>10578</v>
      </c>
      <c r="EH244" s="219">
        <v>10578</v>
      </c>
      <c r="EI244" s="219">
        <v>10578</v>
      </c>
      <c r="EJ244" s="219">
        <v>10578</v>
      </c>
      <c r="EK244" s="219">
        <v>10578</v>
      </c>
      <c r="EL244" s="219">
        <v>10578</v>
      </c>
      <c r="EM244" s="219">
        <v>10578</v>
      </c>
      <c r="EN244" s="231">
        <v>10578</v>
      </c>
      <c r="EO244" s="232">
        <v>10578</v>
      </c>
      <c r="EP244" s="227">
        <v>10578</v>
      </c>
      <c r="EQ244" s="154">
        <v>10578</v>
      </c>
      <c r="ER244" s="154">
        <v>10577</v>
      </c>
      <c r="ES244" s="154">
        <v>10577</v>
      </c>
      <c r="ET244" s="154">
        <v>10577</v>
      </c>
      <c r="EU244" s="154">
        <v>10577</v>
      </c>
      <c r="EV244" s="154">
        <v>10577</v>
      </c>
      <c r="EW244" s="166">
        <v>10577</v>
      </c>
      <c r="EX244" s="166">
        <v>10577</v>
      </c>
      <c r="EY244" s="166">
        <v>10577</v>
      </c>
      <c r="EZ244" s="166">
        <v>10577</v>
      </c>
      <c r="FA244" s="166">
        <v>10577</v>
      </c>
      <c r="FB244" s="154">
        <v>10577</v>
      </c>
      <c r="FC244" s="166">
        <v>10577</v>
      </c>
      <c r="FD244" s="154">
        <v>10577</v>
      </c>
      <c r="FE244" s="154">
        <v>10577</v>
      </c>
      <c r="FF244" s="166">
        <v>10577</v>
      </c>
      <c r="FG244" s="166">
        <v>10577</v>
      </c>
      <c r="FH244" s="154">
        <v>10577</v>
      </c>
      <c r="FI244" s="166">
        <v>10577</v>
      </c>
      <c r="FJ244" s="154">
        <v>10577</v>
      </c>
      <c r="FK244" s="166">
        <v>10577</v>
      </c>
      <c r="FL244" s="166">
        <v>10577</v>
      </c>
      <c r="FM244" s="166">
        <v>10577</v>
      </c>
      <c r="FN244" s="166">
        <v>10577</v>
      </c>
      <c r="FO244" s="166">
        <v>10577</v>
      </c>
      <c r="FP244" s="166">
        <v>10577</v>
      </c>
      <c r="FQ244" s="166">
        <v>10569</v>
      </c>
      <c r="FR244" s="154">
        <v>10569</v>
      </c>
      <c r="FS244" s="154">
        <v>10569</v>
      </c>
      <c r="FT244" s="154">
        <v>10569</v>
      </c>
      <c r="FU244" s="154">
        <v>10569</v>
      </c>
      <c r="FV244" s="154">
        <v>10569</v>
      </c>
      <c r="FW244" s="154">
        <v>10569</v>
      </c>
      <c r="FX244" s="154">
        <v>10569</v>
      </c>
      <c r="FY244" s="166">
        <v>10569</v>
      </c>
      <c r="FZ244" s="166">
        <v>10569</v>
      </c>
      <c r="GA244" s="166">
        <v>10568</v>
      </c>
      <c r="GB244" s="166">
        <v>10568</v>
      </c>
      <c r="GC244" s="166">
        <v>10568</v>
      </c>
      <c r="GD244" s="166">
        <v>10568</v>
      </c>
      <c r="GE244" s="166">
        <v>10568</v>
      </c>
      <c r="GF244" s="166">
        <v>10567</v>
      </c>
      <c r="GG244" s="166">
        <v>10567</v>
      </c>
      <c r="GH244" s="166">
        <v>10567</v>
      </c>
      <c r="GI244" s="166">
        <v>10567</v>
      </c>
      <c r="GJ244" s="166">
        <v>10567</v>
      </c>
      <c r="GK244" s="154">
        <v>10567</v>
      </c>
      <c r="GL244" s="154">
        <v>10567</v>
      </c>
      <c r="GM244" s="154">
        <v>10568</v>
      </c>
      <c r="GN244" s="154">
        <v>10568</v>
      </c>
      <c r="GO244" s="154">
        <v>10567</v>
      </c>
      <c r="GP244" s="154">
        <v>10567</v>
      </c>
      <c r="GQ244" s="154">
        <v>10567</v>
      </c>
      <c r="GR244" s="154">
        <v>10567</v>
      </c>
      <c r="GS244" s="154">
        <v>10567</v>
      </c>
      <c r="GT244" s="166">
        <v>10567</v>
      </c>
      <c r="GU244" s="166">
        <v>10567</v>
      </c>
      <c r="GV244" s="166">
        <v>10567</v>
      </c>
      <c r="GW244" s="166">
        <v>10567</v>
      </c>
      <c r="GX244" s="166">
        <v>10567</v>
      </c>
      <c r="GY244" s="166">
        <v>10567</v>
      </c>
      <c r="GZ244" s="166">
        <v>10567</v>
      </c>
      <c r="HA244" s="166">
        <v>10566</v>
      </c>
      <c r="HB244" s="166">
        <v>10566</v>
      </c>
      <c r="HC244" s="166">
        <v>10566</v>
      </c>
      <c r="HD244" s="166">
        <v>10566</v>
      </c>
      <c r="HE244" s="166">
        <v>10565</v>
      </c>
      <c r="HF244" s="166">
        <v>10562</v>
      </c>
      <c r="HG244" s="154">
        <v>10561</v>
      </c>
      <c r="HH244" s="154">
        <v>10577</v>
      </c>
      <c r="HI244" s="166">
        <v>10572</v>
      </c>
      <c r="HJ244" s="154"/>
      <c r="HK244" s="154"/>
      <c r="HL244" s="166"/>
      <c r="HM244" s="154"/>
      <c r="HN244" s="154"/>
      <c r="HO244" s="154"/>
      <c r="HP244" s="154"/>
      <c r="HQ244" s="154"/>
      <c r="HR244" s="154"/>
      <c r="HS244" s="154"/>
      <c r="HT244" s="154"/>
      <c r="HU244" s="154"/>
      <c r="HV244" s="154"/>
      <c r="HW244" s="166"/>
    </row>
    <row r="245" spans="1:231">
      <c r="A245" s="145">
        <f t="shared" si="53"/>
        <v>44435</v>
      </c>
      <c r="B245" s="219">
        <f>'Age&amp;Sex by occurrence date'!$BLA22</f>
        <v>13214</v>
      </c>
      <c r="C245" s="219">
        <v>10819</v>
      </c>
      <c r="D245" s="219">
        <v>10819</v>
      </c>
      <c r="E245" s="219">
        <v>10819</v>
      </c>
      <c r="F245" s="219">
        <v>10819</v>
      </c>
      <c r="G245" s="219">
        <v>10819</v>
      </c>
      <c r="H245" s="219">
        <v>10819</v>
      </c>
      <c r="I245" s="219">
        <v>10819</v>
      </c>
      <c r="J245" s="219">
        <v>10819</v>
      </c>
      <c r="K245" s="219">
        <v>10819</v>
      </c>
      <c r="L245" s="219">
        <v>10819</v>
      </c>
      <c r="M245" s="219">
        <v>10819</v>
      </c>
      <c r="N245" s="219">
        <v>10819</v>
      </c>
      <c r="O245" s="219">
        <v>10819</v>
      </c>
      <c r="P245" s="219">
        <v>10819</v>
      </c>
      <c r="Q245" s="219">
        <v>10818</v>
      </c>
      <c r="R245" s="219">
        <v>10818</v>
      </c>
      <c r="S245" s="219">
        <v>10818</v>
      </c>
      <c r="T245" s="219">
        <v>10818</v>
      </c>
      <c r="U245" s="219">
        <v>10818</v>
      </c>
      <c r="V245" s="219">
        <v>10817</v>
      </c>
      <c r="W245" s="219">
        <v>10817</v>
      </c>
      <c r="X245" s="219">
        <v>10817</v>
      </c>
      <c r="Y245" s="219">
        <v>10816</v>
      </c>
      <c r="Z245" s="219">
        <v>10811</v>
      </c>
      <c r="AA245" s="219">
        <v>10735</v>
      </c>
      <c r="AB245" s="219">
        <v>10612</v>
      </c>
      <c r="AC245" s="219">
        <v>10612</v>
      </c>
      <c r="AD245" s="219">
        <v>10612</v>
      </c>
      <c r="AE245" s="219">
        <v>10610</v>
      </c>
      <c r="AF245" s="219">
        <v>10610</v>
      </c>
      <c r="AG245" s="219">
        <v>10610</v>
      </c>
      <c r="AH245" s="219">
        <v>10610</v>
      </c>
      <c r="AI245" s="219">
        <v>10610</v>
      </c>
      <c r="AJ245" s="219">
        <v>10610</v>
      </c>
      <c r="AK245" s="219">
        <v>10610</v>
      </c>
      <c r="AL245" s="219">
        <v>10610</v>
      </c>
      <c r="AM245" s="219">
        <v>10610</v>
      </c>
      <c r="AN245" s="219">
        <v>10610</v>
      </c>
      <c r="AO245" s="219">
        <v>10610</v>
      </c>
      <c r="AP245" s="219">
        <v>10610</v>
      </c>
      <c r="AQ245" s="219">
        <v>10610</v>
      </c>
      <c r="AR245" s="219">
        <v>10610</v>
      </c>
      <c r="AS245" s="219">
        <v>10610</v>
      </c>
      <c r="AT245" s="219">
        <v>10610</v>
      </c>
      <c r="AU245" s="219">
        <v>10610</v>
      </c>
      <c r="AV245" s="219">
        <v>10610</v>
      </c>
      <c r="AW245" s="219">
        <v>10610</v>
      </c>
      <c r="AX245" s="219">
        <v>10610</v>
      </c>
      <c r="AY245" s="219">
        <v>10610</v>
      </c>
      <c r="AZ245" s="219">
        <v>10610</v>
      </c>
      <c r="BA245" s="219">
        <v>10610</v>
      </c>
      <c r="BB245" s="219">
        <v>10610</v>
      </c>
      <c r="BC245" s="219">
        <v>10610</v>
      </c>
      <c r="BD245" s="219">
        <v>10610</v>
      </c>
      <c r="BE245" s="219">
        <v>10610</v>
      </c>
      <c r="BF245" s="219">
        <v>10610</v>
      </c>
      <c r="BG245" s="219">
        <v>10610</v>
      </c>
      <c r="BH245" s="219">
        <v>10610</v>
      </c>
      <c r="BI245" s="219">
        <v>10610</v>
      </c>
      <c r="BJ245" s="219">
        <v>10610</v>
      </c>
      <c r="BK245" s="219">
        <v>10610</v>
      </c>
      <c r="BL245" s="219">
        <v>10610</v>
      </c>
      <c r="BM245" s="219">
        <v>10610</v>
      </c>
      <c r="BN245" s="219">
        <v>10610</v>
      </c>
      <c r="BO245" s="219">
        <v>10610</v>
      </c>
      <c r="BP245" s="219">
        <v>10610</v>
      </c>
      <c r="BQ245" s="219">
        <v>10610</v>
      </c>
      <c r="BR245" s="219">
        <v>10610</v>
      </c>
      <c r="BS245" s="219">
        <v>10610</v>
      </c>
      <c r="BT245" s="219">
        <v>10610</v>
      </c>
      <c r="BU245" s="219">
        <v>10610</v>
      </c>
      <c r="BV245" s="219">
        <v>10610</v>
      </c>
      <c r="BW245" s="219">
        <v>10610</v>
      </c>
      <c r="BX245" s="219">
        <v>10610</v>
      </c>
      <c r="BY245" s="219">
        <v>10610</v>
      </c>
      <c r="BZ245" s="219">
        <v>10610</v>
      </c>
      <c r="CA245" s="219">
        <v>10610</v>
      </c>
      <c r="CB245" s="219">
        <v>10610</v>
      </c>
      <c r="CC245" s="219">
        <v>10610</v>
      </c>
      <c r="CD245" s="219">
        <v>10610</v>
      </c>
      <c r="CE245" s="219">
        <v>10610</v>
      </c>
      <c r="CF245" s="219">
        <v>10610</v>
      </c>
      <c r="CG245" s="219">
        <v>10610</v>
      </c>
      <c r="CH245" s="219">
        <v>10610</v>
      </c>
      <c r="CI245" s="219">
        <v>10610</v>
      </c>
      <c r="CJ245" s="219">
        <v>10610</v>
      </c>
      <c r="CK245" s="219">
        <v>10610</v>
      </c>
      <c r="CL245" s="219">
        <v>10610</v>
      </c>
      <c r="CM245" s="219">
        <v>10610</v>
      </c>
      <c r="CN245" s="219">
        <v>10610</v>
      </c>
      <c r="CO245" s="219">
        <v>10610</v>
      </c>
      <c r="CP245" s="219">
        <v>10610</v>
      </c>
      <c r="CQ245" s="219">
        <v>10610</v>
      </c>
      <c r="CR245" s="219">
        <v>10610</v>
      </c>
      <c r="CS245" s="219">
        <v>10610</v>
      </c>
      <c r="CT245" s="219">
        <v>10610</v>
      </c>
      <c r="CU245" s="219">
        <v>10610</v>
      </c>
      <c r="CV245" s="219">
        <v>10610</v>
      </c>
      <c r="CW245" s="219">
        <v>10610</v>
      </c>
      <c r="CX245" s="219">
        <v>10610</v>
      </c>
      <c r="CY245" s="219">
        <v>10610</v>
      </c>
      <c r="CZ245" s="219">
        <v>10610</v>
      </c>
      <c r="DA245" s="219">
        <v>10610</v>
      </c>
      <c r="DB245" s="219">
        <v>10610</v>
      </c>
      <c r="DC245" s="219">
        <v>10610</v>
      </c>
      <c r="DD245" s="219">
        <v>10610</v>
      </c>
      <c r="DE245" s="219">
        <v>10610</v>
      </c>
      <c r="DF245" s="219">
        <v>10610</v>
      </c>
      <c r="DG245" s="219">
        <v>10610</v>
      </c>
      <c r="DH245" s="219">
        <v>10610</v>
      </c>
      <c r="DI245" s="219">
        <v>10610</v>
      </c>
      <c r="DJ245" s="219">
        <v>10610</v>
      </c>
      <c r="DK245" s="219">
        <v>10610</v>
      </c>
      <c r="DL245" s="219">
        <v>10610</v>
      </c>
      <c r="DM245" s="219">
        <v>10610</v>
      </c>
      <c r="DN245" s="219">
        <v>10610</v>
      </c>
      <c r="DO245" s="219">
        <v>10610</v>
      </c>
      <c r="DP245" s="219">
        <v>10610</v>
      </c>
      <c r="DQ245" s="219">
        <v>10610</v>
      </c>
      <c r="DR245" s="219">
        <v>10610</v>
      </c>
      <c r="DS245" s="219">
        <v>10610</v>
      </c>
      <c r="DT245" s="219">
        <v>10579</v>
      </c>
      <c r="DU245" s="219">
        <v>10575</v>
      </c>
      <c r="DV245" s="219">
        <v>10575</v>
      </c>
      <c r="DW245" s="219">
        <v>10585</v>
      </c>
      <c r="DX245" s="219">
        <v>10585</v>
      </c>
      <c r="DY245" s="219">
        <v>10578</v>
      </c>
      <c r="DZ245" s="219">
        <v>10578</v>
      </c>
      <c r="EA245" s="219">
        <v>10571</v>
      </c>
      <c r="EB245" s="219">
        <v>10571</v>
      </c>
      <c r="EC245" s="219">
        <v>10571</v>
      </c>
      <c r="ED245" s="219">
        <v>10571</v>
      </c>
      <c r="EE245" s="219">
        <v>10571</v>
      </c>
      <c r="EF245" s="219">
        <v>10571</v>
      </c>
      <c r="EG245" s="219">
        <v>10571</v>
      </c>
      <c r="EH245" s="219">
        <v>10571</v>
      </c>
      <c r="EI245" s="219">
        <v>10571</v>
      </c>
      <c r="EJ245" s="219">
        <v>10571</v>
      </c>
      <c r="EK245" s="219">
        <v>10571</v>
      </c>
      <c r="EL245" s="219">
        <v>10571</v>
      </c>
      <c r="EM245" s="219">
        <v>10571</v>
      </c>
      <c r="EN245" s="231">
        <v>10571</v>
      </c>
      <c r="EO245" s="232">
        <v>10571</v>
      </c>
      <c r="EP245" s="228">
        <v>10571</v>
      </c>
      <c r="EQ245" s="166">
        <v>10571</v>
      </c>
      <c r="ER245" s="166">
        <v>10570</v>
      </c>
      <c r="ES245" s="166">
        <v>10570</v>
      </c>
      <c r="ET245" s="166">
        <v>10570</v>
      </c>
      <c r="EU245" s="166">
        <v>10570</v>
      </c>
      <c r="EV245" s="154">
        <v>10570</v>
      </c>
      <c r="EW245" s="154">
        <v>10570</v>
      </c>
      <c r="EX245" s="154">
        <v>10570</v>
      </c>
      <c r="EY245" s="154">
        <v>10570</v>
      </c>
      <c r="EZ245" s="154">
        <v>10570</v>
      </c>
      <c r="FA245" s="154">
        <v>10570</v>
      </c>
      <c r="FB245" s="166">
        <v>10570</v>
      </c>
      <c r="FC245" s="154">
        <v>10570</v>
      </c>
      <c r="FD245" s="154">
        <v>10570</v>
      </c>
      <c r="FE245" s="154">
        <v>10570</v>
      </c>
      <c r="FF245" s="154">
        <v>10570</v>
      </c>
      <c r="FG245" s="166">
        <v>10570</v>
      </c>
      <c r="FH245" s="166">
        <v>10570</v>
      </c>
      <c r="FI245" s="154">
        <v>10570</v>
      </c>
      <c r="FJ245" s="166">
        <v>10570</v>
      </c>
      <c r="FK245" s="166">
        <v>10570</v>
      </c>
      <c r="FL245" s="166">
        <v>10570</v>
      </c>
      <c r="FM245" s="166">
        <v>10570</v>
      </c>
      <c r="FN245" s="166">
        <v>10570</v>
      </c>
      <c r="FO245" s="166">
        <v>10570</v>
      </c>
      <c r="FP245" s="166">
        <v>10570</v>
      </c>
      <c r="FQ245" s="166">
        <v>10562</v>
      </c>
      <c r="FR245" s="166">
        <v>10562</v>
      </c>
      <c r="FS245" s="166">
        <v>10562</v>
      </c>
      <c r="FT245" s="166">
        <v>10562</v>
      </c>
      <c r="FU245" s="166">
        <v>10562</v>
      </c>
      <c r="FV245" s="166">
        <v>10562</v>
      </c>
      <c r="FW245" s="166">
        <v>10562</v>
      </c>
      <c r="FX245" s="166">
        <v>10562</v>
      </c>
      <c r="FY245" s="166">
        <v>10562</v>
      </c>
      <c r="FZ245" s="166">
        <v>10562</v>
      </c>
      <c r="GA245" s="166">
        <v>10561</v>
      </c>
      <c r="GB245" s="166">
        <v>10561</v>
      </c>
      <c r="GC245" s="166">
        <v>10561</v>
      </c>
      <c r="GD245" s="166">
        <v>10561</v>
      </c>
      <c r="GE245" s="166">
        <v>10561</v>
      </c>
      <c r="GF245" s="166">
        <v>10560</v>
      </c>
      <c r="GG245" s="166">
        <v>10560</v>
      </c>
      <c r="GH245" s="166">
        <v>10560</v>
      </c>
      <c r="GI245" s="166">
        <v>10560</v>
      </c>
      <c r="GJ245" s="166">
        <v>10560</v>
      </c>
      <c r="GK245" s="154">
        <v>10560</v>
      </c>
      <c r="GL245" s="154">
        <v>10560</v>
      </c>
      <c r="GM245" s="154">
        <v>10561</v>
      </c>
      <c r="GN245" s="154">
        <v>10561</v>
      </c>
      <c r="GO245" s="154">
        <v>10560</v>
      </c>
      <c r="GP245" s="154">
        <v>10560</v>
      </c>
      <c r="GQ245" s="154">
        <v>10560</v>
      </c>
      <c r="GR245" s="154">
        <v>10560</v>
      </c>
      <c r="GS245" s="154">
        <v>10560</v>
      </c>
      <c r="GT245" s="166">
        <v>10560</v>
      </c>
      <c r="GU245" s="166">
        <v>10560</v>
      </c>
      <c r="GV245" s="166">
        <v>10560</v>
      </c>
      <c r="GW245" s="166">
        <v>10560</v>
      </c>
      <c r="GX245" s="166">
        <v>10560</v>
      </c>
      <c r="GY245" s="154">
        <v>10560</v>
      </c>
      <c r="GZ245" s="154">
        <v>10560</v>
      </c>
      <c r="HA245" s="154">
        <v>10560</v>
      </c>
      <c r="HB245" s="154">
        <v>10560</v>
      </c>
      <c r="HC245" s="154">
        <v>10560</v>
      </c>
      <c r="HD245" s="154">
        <v>10560</v>
      </c>
      <c r="HE245" s="154">
        <v>10559</v>
      </c>
      <c r="HF245" s="166">
        <v>10557</v>
      </c>
      <c r="HG245" s="154">
        <v>10556</v>
      </c>
      <c r="HH245" s="154">
        <v>10573</v>
      </c>
      <c r="HI245" s="166">
        <v>10571</v>
      </c>
      <c r="HJ245" s="154">
        <v>10571</v>
      </c>
      <c r="HK245" s="154"/>
      <c r="HL245" s="166"/>
      <c r="HM245" s="154"/>
      <c r="HN245" s="154"/>
      <c r="HO245" s="154"/>
      <c r="HP245" s="154"/>
      <c r="HQ245" s="154"/>
      <c r="HR245" s="154"/>
      <c r="HS245" s="154"/>
      <c r="HT245" s="154"/>
      <c r="HU245" s="154"/>
      <c r="HV245" s="154"/>
      <c r="HW245" s="166"/>
    </row>
    <row r="246" spans="1:231">
      <c r="A246" s="145">
        <f t="shared" si="53"/>
        <v>44434</v>
      </c>
      <c r="B246" s="219">
        <f>'Age&amp;Sex by occurrence date'!$BLH22</f>
        <v>13208</v>
      </c>
      <c r="C246" s="219">
        <v>10813</v>
      </c>
      <c r="D246" s="219">
        <v>10813</v>
      </c>
      <c r="E246" s="219">
        <v>10813</v>
      </c>
      <c r="F246" s="219">
        <v>10813</v>
      </c>
      <c r="G246" s="219">
        <v>10813</v>
      </c>
      <c r="H246" s="219">
        <v>10813</v>
      </c>
      <c r="I246" s="219">
        <v>10813</v>
      </c>
      <c r="J246" s="219">
        <v>10813</v>
      </c>
      <c r="K246" s="219">
        <v>10813</v>
      </c>
      <c r="L246" s="219">
        <v>10813</v>
      </c>
      <c r="M246" s="219">
        <v>10813</v>
      </c>
      <c r="N246" s="219">
        <v>10813</v>
      </c>
      <c r="O246" s="219">
        <v>10813</v>
      </c>
      <c r="P246" s="219">
        <v>10813</v>
      </c>
      <c r="Q246" s="219">
        <v>10812</v>
      </c>
      <c r="R246" s="219">
        <v>10812</v>
      </c>
      <c r="S246" s="219">
        <v>10812</v>
      </c>
      <c r="T246" s="219">
        <v>10812</v>
      </c>
      <c r="U246" s="219">
        <v>10812</v>
      </c>
      <c r="V246" s="219">
        <v>10811</v>
      </c>
      <c r="W246" s="219">
        <v>10811</v>
      </c>
      <c r="X246" s="219">
        <v>10811</v>
      </c>
      <c r="Y246" s="219">
        <v>10810</v>
      </c>
      <c r="Z246" s="219">
        <v>10805</v>
      </c>
      <c r="AA246" s="219">
        <v>10729</v>
      </c>
      <c r="AB246" s="219">
        <v>10606</v>
      </c>
      <c r="AC246" s="219">
        <v>10606</v>
      </c>
      <c r="AD246" s="219">
        <v>10606</v>
      </c>
      <c r="AE246" s="219">
        <v>10604</v>
      </c>
      <c r="AF246" s="219">
        <v>10604</v>
      </c>
      <c r="AG246" s="219">
        <v>10604</v>
      </c>
      <c r="AH246" s="219">
        <v>10604</v>
      </c>
      <c r="AI246" s="219">
        <v>10604</v>
      </c>
      <c r="AJ246" s="219">
        <v>10604</v>
      </c>
      <c r="AK246" s="219">
        <v>10604</v>
      </c>
      <c r="AL246" s="219">
        <v>10604</v>
      </c>
      <c r="AM246" s="219">
        <v>10604</v>
      </c>
      <c r="AN246" s="219">
        <v>10604</v>
      </c>
      <c r="AO246" s="219">
        <v>10604</v>
      </c>
      <c r="AP246" s="219">
        <v>10604</v>
      </c>
      <c r="AQ246" s="219">
        <v>10604</v>
      </c>
      <c r="AR246" s="219">
        <v>10604</v>
      </c>
      <c r="AS246" s="219">
        <v>10604</v>
      </c>
      <c r="AT246" s="219">
        <v>10604</v>
      </c>
      <c r="AU246" s="219">
        <v>10604</v>
      </c>
      <c r="AV246" s="219">
        <v>10604</v>
      </c>
      <c r="AW246" s="219">
        <v>10604</v>
      </c>
      <c r="AX246" s="219">
        <v>10604</v>
      </c>
      <c r="AY246" s="219">
        <v>10604</v>
      </c>
      <c r="AZ246" s="219">
        <v>10604</v>
      </c>
      <c r="BA246" s="219">
        <v>10604</v>
      </c>
      <c r="BB246" s="219">
        <v>10604</v>
      </c>
      <c r="BC246" s="219">
        <v>10604</v>
      </c>
      <c r="BD246" s="219">
        <v>10604</v>
      </c>
      <c r="BE246" s="219">
        <v>10604</v>
      </c>
      <c r="BF246" s="219">
        <v>10604</v>
      </c>
      <c r="BG246" s="219">
        <v>10604</v>
      </c>
      <c r="BH246" s="219">
        <v>10604</v>
      </c>
      <c r="BI246" s="219">
        <v>10604</v>
      </c>
      <c r="BJ246" s="219">
        <v>10604</v>
      </c>
      <c r="BK246" s="219">
        <v>10604</v>
      </c>
      <c r="BL246" s="219">
        <v>10604</v>
      </c>
      <c r="BM246" s="219">
        <v>10604</v>
      </c>
      <c r="BN246" s="219">
        <v>10604</v>
      </c>
      <c r="BO246" s="219">
        <v>10604</v>
      </c>
      <c r="BP246" s="219">
        <v>10604</v>
      </c>
      <c r="BQ246" s="219">
        <v>10604</v>
      </c>
      <c r="BR246" s="219">
        <v>10604</v>
      </c>
      <c r="BS246" s="219">
        <v>10604</v>
      </c>
      <c r="BT246" s="219">
        <v>10604</v>
      </c>
      <c r="BU246" s="219">
        <v>10604</v>
      </c>
      <c r="BV246" s="219">
        <v>10604</v>
      </c>
      <c r="BW246" s="219">
        <v>10604</v>
      </c>
      <c r="BX246" s="219">
        <v>10604</v>
      </c>
      <c r="BY246" s="219">
        <v>10604</v>
      </c>
      <c r="BZ246" s="219">
        <v>10604</v>
      </c>
      <c r="CA246" s="219">
        <v>10604</v>
      </c>
      <c r="CB246" s="219">
        <v>10604</v>
      </c>
      <c r="CC246" s="219">
        <v>10604</v>
      </c>
      <c r="CD246" s="219">
        <v>10604</v>
      </c>
      <c r="CE246" s="219">
        <v>10604</v>
      </c>
      <c r="CF246" s="219">
        <v>10604</v>
      </c>
      <c r="CG246" s="219">
        <v>10604</v>
      </c>
      <c r="CH246" s="219">
        <v>10604</v>
      </c>
      <c r="CI246" s="219">
        <v>10604</v>
      </c>
      <c r="CJ246" s="219">
        <v>10604</v>
      </c>
      <c r="CK246" s="219">
        <v>10604</v>
      </c>
      <c r="CL246" s="219">
        <v>10604</v>
      </c>
      <c r="CM246" s="219">
        <v>10604</v>
      </c>
      <c r="CN246" s="219">
        <v>10604</v>
      </c>
      <c r="CO246" s="219">
        <v>10604</v>
      </c>
      <c r="CP246" s="219">
        <v>10604</v>
      </c>
      <c r="CQ246" s="219">
        <v>10604</v>
      </c>
      <c r="CR246" s="219">
        <v>10604</v>
      </c>
      <c r="CS246" s="219">
        <v>10604</v>
      </c>
      <c r="CT246" s="219">
        <v>10604</v>
      </c>
      <c r="CU246" s="219">
        <v>10604</v>
      </c>
      <c r="CV246" s="219">
        <v>10604</v>
      </c>
      <c r="CW246" s="219">
        <v>10604</v>
      </c>
      <c r="CX246" s="219">
        <v>10604</v>
      </c>
      <c r="CY246" s="219">
        <v>10604</v>
      </c>
      <c r="CZ246" s="219">
        <v>10604</v>
      </c>
      <c r="DA246" s="219">
        <v>10604</v>
      </c>
      <c r="DB246" s="219">
        <v>10604</v>
      </c>
      <c r="DC246" s="219">
        <v>10604</v>
      </c>
      <c r="DD246" s="219">
        <v>10604</v>
      </c>
      <c r="DE246" s="219">
        <v>10604</v>
      </c>
      <c r="DF246" s="219">
        <v>10604</v>
      </c>
      <c r="DG246" s="219">
        <v>10604</v>
      </c>
      <c r="DH246" s="219">
        <v>10604</v>
      </c>
      <c r="DI246" s="219">
        <v>10604</v>
      </c>
      <c r="DJ246" s="219">
        <v>10604</v>
      </c>
      <c r="DK246" s="219">
        <v>10604</v>
      </c>
      <c r="DL246" s="219">
        <v>10604</v>
      </c>
      <c r="DM246" s="219">
        <v>10604</v>
      </c>
      <c r="DN246" s="219">
        <v>10604</v>
      </c>
      <c r="DO246" s="219">
        <v>10604</v>
      </c>
      <c r="DP246" s="219">
        <v>10604</v>
      </c>
      <c r="DQ246" s="219">
        <v>10604</v>
      </c>
      <c r="DR246" s="219">
        <v>10604</v>
      </c>
      <c r="DS246" s="219">
        <v>10604</v>
      </c>
      <c r="DT246" s="219">
        <v>10573</v>
      </c>
      <c r="DU246" s="219">
        <v>10569</v>
      </c>
      <c r="DV246" s="219">
        <v>10569</v>
      </c>
      <c r="DW246" s="219">
        <v>10579</v>
      </c>
      <c r="DX246" s="219">
        <v>10579</v>
      </c>
      <c r="DY246" s="219">
        <v>10572</v>
      </c>
      <c r="DZ246" s="219">
        <v>10572</v>
      </c>
      <c r="EA246" s="219">
        <v>10565</v>
      </c>
      <c r="EB246" s="219">
        <v>10565</v>
      </c>
      <c r="EC246" s="219">
        <v>10565</v>
      </c>
      <c r="ED246" s="219">
        <v>10565</v>
      </c>
      <c r="EE246" s="219">
        <v>10565</v>
      </c>
      <c r="EF246" s="219">
        <v>10565</v>
      </c>
      <c r="EG246" s="219">
        <v>10565</v>
      </c>
      <c r="EH246" s="219">
        <v>10565</v>
      </c>
      <c r="EI246" s="219">
        <v>10565</v>
      </c>
      <c r="EJ246" s="219">
        <v>10565</v>
      </c>
      <c r="EK246" s="219">
        <v>10565</v>
      </c>
      <c r="EL246" s="219">
        <v>10565</v>
      </c>
      <c r="EM246" s="219">
        <v>10565</v>
      </c>
      <c r="EN246" s="231">
        <v>10565</v>
      </c>
      <c r="EO246" s="232">
        <v>10565</v>
      </c>
      <c r="EP246" s="227">
        <v>10565</v>
      </c>
      <c r="EQ246" s="154">
        <v>10565</v>
      </c>
      <c r="ER246" s="154">
        <v>10564</v>
      </c>
      <c r="ES246" s="154">
        <v>10564</v>
      </c>
      <c r="ET246" s="154">
        <v>10564</v>
      </c>
      <c r="EU246" s="154">
        <v>10564</v>
      </c>
      <c r="EV246" s="166">
        <v>10564</v>
      </c>
      <c r="EW246" s="166">
        <v>10564</v>
      </c>
      <c r="EX246" s="166">
        <v>10564</v>
      </c>
      <c r="EY246" s="166">
        <v>10564</v>
      </c>
      <c r="EZ246" s="166">
        <v>10564</v>
      </c>
      <c r="FA246" s="166">
        <v>10564</v>
      </c>
      <c r="FB246" s="166">
        <v>10564</v>
      </c>
      <c r="FC246" s="166">
        <v>10564</v>
      </c>
      <c r="FD246" s="154">
        <v>10564</v>
      </c>
      <c r="FE246" s="166">
        <v>10564</v>
      </c>
      <c r="FF246" s="166">
        <v>10564</v>
      </c>
      <c r="FG246" s="154">
        <v>10564</v>
      </c>
      <c r="FH246" s="154">
        <v>10564</v>
      </c>
      <c r="FI246" s="166">
        <v>10564</v>
      </c>
      <c r="FJ246" s="166">
        <v>10564</v>
      </c>
      <c r="FK246" s="154">
        <v>10564</v>
      </c>
      <c r="FL246" s="154">
        <v>10564</v>
      </c>
      <c r="FM246" s="154">
        <v>10564</v>
      </c>
      <c r="FN246" s="154">
        <v>10564</v>
      </c>
      <c r="FO246" s="154">
        <v>10564</v>
      </c>
      <c r="FP246" s="154">
        <v>10564</v>
      </c>
      <c r="FQ246" s="154">
        <v>10556</v>
      </c>
      <c r="FR246" s="166">
        <v>10556</v>
      </c>
      <c r="FS246" s="166">
        <v>10556</v>
      </c>
      <c r="FT246" s="166">
        <v>10556</v>
      </c>
      <c r="FU246" s="166">
        <v>10556</v>
      </c>
      <c r="FV246" s="166">
        <v>10556</v>
      </c>
      <c r="FW246" s="166">
        <v>10556</v>
      </c>
      <c r="FX246" s="166">
        <v>10556</v>
      </c>
      <c r="FY246" s="154">
        <v>10556</v>
      </c>
      <c r="FZ246" s="154">
        <v>10556</v>
      </c>
      <c r="GA246" s="154">
        <v>10555</v>
      </c>
      <c r="GB246" s="154">
        <v>10555</v>
      </c>
      <c r="GC246" s="154">
        <v>10555</v>
      </c>
      <c r="GD246" s="154">
        <v>10555</v>
      </c>
      <c r="GE246" s="154">
        <v>10555</v>
      </c>
      <c r="GF246" s="154">
        <v>10554</v>
      </c>
      <c r="GG246" s="154">
        <v>10554</v>
      </c>
      <c r="GH246" s="154">
        <v>10554</v>
      </c>
      <c r="GI246" s="154">
        <v>10554</v>
      </c>
      <c r="GJ246" s="154">
        <v>10554</v>
      </c>
      <c r="GK246" s="166">
        <v>10554</v>
      </c>
      <c r="GL246" s="166">
        <v>10554</v>
      </c>
      <c r="GM246" s="166">
        <v>10555</v>
      </c>
      <c r="GN246" s="166">
        <v>10555</v>
      </c>
      <c r="GO246" s="166">
        <v>10554</v>
      </c>
      <c r="GP246" s="166">
        <v>10554</v>
      </c>
      <c r="GQ246" s="166">
        <v>10554</v>
      </c>
      <c r="GR246" s="166">
        <v>10554</v>
      </c>
      <c r="GS246" s="166">
        <v>10554</v>
      </c>
      <c r="GT246" s="166">
        <v>10554</v>
      </c>
      <c r="GU246" s="166">
        <v>10554</v>
      </c>
      <c r="GV246" s="166">
        <v>10554</v>
      </c>
      <c r="GW246" s="166">
        <v>10554</v>
      </c>
      <c r="GX246" s="166">
        <v>10554</v>
      </c>
      <c r="GY246" s="166">
        <v>10554</v>
      </c>
      <c r="GZ246" s="166">
        <v>10554</v>
      </c>
      <c r="HA246" s="166">
        <v>10554</v>
      </c>
      <c r="HB246" s="166">
        <v>10554</v>
      </c>
      <c r="HC246" s="166">
        <v>10554</v>
      </c>
      <c r="HD246" s="166">
        <v>10554</v>
      </c>
      <c r="HE246" s="166">
        <v>10553</v>
      </c>
      <c r="HF246" s="166">
        <v>10552</v>
      </c>
      <c r="HG246" s="154">
        <v>10552</v>
      </c>
      <c r="HH246" s="154">
        <v>10569</v>
      </c>
      <c r="HI246" s="166">
        <v>10568</v>
      </c>
      <c r="HJ246" s="154">
        <v>10569</v>
      </c>
      <c r="HK246" s="154">
        <v>10568</v>
      </c>
      <c r="HL246" s="166"/>
      <c r="HM246" s="154"/>
      <c r="HN246" s="154"/>
      <c r="HO246" s="154"/>
      <c r="HP246" s="154"/>
      <c r="HQ246" s="154"/>
      <c r="HR246" s="154"/>
      <c r="HS246" s="154"/>
      <c r="HT246" s="154"/>
      <c r="HU246" s="154"/>
      <c r="HV246" s="154"/>
      <c r="HW246" s="166"/>
    </row>
    <row r="247" spans="1:231">
      <c r="A247" s="145">
        <f t="shared" si="53"/>
        <v>44433</v>
      </c>
      <c r="B247" s="219">
        <f>'Age&amp;Sex by occurrence date'!$BLO22</f>
        <v>13205</v>
      </c>
      <c r="C247" s="219">
        <v>10811</v>
      </c>
      <c r="D247" s="219">
        <v>10811</v>
      </c>
      <c r="E247" s="219">
        <v>10811</v>
      </c>
      <c r="F247" s="219">
        <v>10811</v>
      </c>
      <c r="G247" s="219">
        <v>10811</v>
      </c>
      <c r="H247" s="219">
        <v>10811</v>
      </c>
      <c r="I247" s="219">
        <v>10811</v>
      </c>
      <c r="J247" s="219">
        <v>10811</v>
      </c>
      <c r="K247" s="219">
        <v>10811</v>
      </c>
      <c r="L247" s="219">
        <v>10811</v>
      </c>
      <c r="M247" s="219">
        <v>10811</v>
      </c>
      <c r="N247" s="219">
        <v>10811</v>
      </c>
      <c r="O247" s="219">
        <v>10811</v>
      </c>
      <c r="P247" s="219">
        <v>10811</v>
      </c>
      <c r="Q247" s="219">
        <v>10810</v>
      </c>
      <c r="R247" s="219">
        <v>10810</v>
      </c>
      <c r="S247" s="219">
        <v>10810</v>
      </c>
      <c r="T247" s="219">
        <v>10810</v>
      </c>
      <c r="U247" s="219">
        <v>10810</v>
      </c>
      <c r="V247" s="219">
        <v>10809</v>
      </c>
      <c r="W247" s="219">
        <v>10809</v>
      </c>
      <c r="X247" s="219">
        <v>10809</v>
      </c>
      <c r="Y247" s="219">
        <v>10808</v>
      </c>
      <c r="Z247" s="219">
        <v>10803</v>
      </c>
      <c r="AA247" s="219">
        <v>10727</v>
      </c>
      <c r="AB247" s="219">
        <v>10604</v>
      </c>
      <c r="AC247" s="219">
        <v>10604</v>
      </c>
      <c r="AD247" s="219">
        <v>10604</v>
      </c>
      <c r="AE247" s="219">
        <v>10602</v>
      </c>
      <c r="AF247" s="219">
        <v>10602</v>
      </c>
      <c r="AG247" s="219">
        <v>10602</v>
      </c>
      <c r="AH247" s="219">
        <v>10602</v>
      </c>
      <c r="AI247" s="219">
        <v>10602</v>
      </c>
      <c r="AJ247" s="219">
        <v>10602</v>
      </c>
      <c r="AK247" s="219">
        <v>10602</v>
      </c>
      <c r="AL247" s="219">
        <v>10602</v>
      </c>
      <c r="AM247" s="219">
        <v>10602</v>
      </c>
      <c r="AN247" s="219">
        <v>10602</v>
      </c>
      <c r="AO247" s="219">
        <v>10602</v>
      </c>
      <c r="AP247" s="219">
        <v>10602</v>
      </c>
      <c r="AQ247" s="219">
        <v>10602</v>
      </c>
      <c r="AR247" s="219">
        <v>10602</v>
      </c>
      <c r="AS247" s="219">
        <v>10602</v>
      </c>
      <c r="AT247" s="219">
        <v>10602</v>
      </c>
      <c r="AU247" s="219">
        <v>10602</v>
      </c>
      <c r="AV247" s="219">
        <v>10602</v>
      </c>
      <c r="AW247" s="219">
        <v>10602</v>
      </c>
      <c r="AX247" s="219">
        <v>10602</v>
      </c>
      <c r="AY247" s="219">
        <v>10602</v>
      </c>
      <c r="AZ247" s="219">
        <v>10602</v>
      </c>
      <c r="BA247" s="219">
        <v>10602</v>
      </c>
      <c r="BB247" s="219">
        <v>10602</v>
      </c>
      <c r="BC247" s="219">
        <v>10602</v>
      </c>
      <c r="BD247" s="219">
        <v>10602</v>
      </c>
      <c r="BE247" s="219">
        <v>10602</v>
      </c>
      <c r="BF247" s="219">
        <v>10602</v>
      </c>
      <c r="BG247" s="219">
        <v>10602</v>
      </c>
      <c r="BH247" s="219">
        <v>10602</v>
      </c>
      <c r="BI247" s="219">
        <v>10602</v>
      </c>
      <c r="BJ247" s="219">
        <v>10602</v>
      </c>
      <c r="BK247" s="219">
        <v>10602</v>
      </c>
      <c r="BL247" s="219">
        <v>10602</v>
      </c>
      <c r="BM247" s="219">
        <v>10602</v>
      </c>
      <c r="BN247" s="219">
        <v>10602</v>
      </c>
      <c r="BO247" s="219">
        <v>10602</v>
      </c>
      <c r="BP247" s="219">
        <v>10602</v>
      </c>
      <c r="BQ247" s="219">
        <v>10602</v>
      </c>
      <c r="BR247" s="219">
        <v>10602</v>
      </c>
      <c r="BS247" s="219">
        <v>10602</v>
      </c>
      <c r="BT247" s="219">
        <v>10602</v>
      </c>
      <c r="BU247" s="219">
        <v>10602</v>
      </c>
      <c r="BV247" s="219">
        <v>10602</v>
      </c>
      <c r="BW247" s="219">
        <v>10602</v>
      </c>
      <c r="BX247" s="219">
        <v>10602</v>
      </c>
      <c r="BY247" s="219">
        <v>10602</v>
      </c>
      <c r="BZ247" s="219">
        <v>10602</v>
      </c>
      <c r="CA247" s="219">
        <v>10602</v>
      </c>
      <c r="CB247" s="219">
        <v>10602</v>
      </c>
      <c r="CC247" s="219">
        <v>10602</v>
      </c>
      <c r="CD247" s="219">
        <v>10602</v>
      </c>
      <c r="CE247" s="219">
        <v>10602</v>
      </c>
      <c r="CF247" s="219">
        <v>10602</v>
      </c>
      <c r="CG247" s="219">
        <v>10602</v>
      </c>
      <c r="CH247" s="219">
        <v>10602</v>
      </c>
      <c r="CI247" s="219">
        <v>10602</v>
      </c>
      <c r="CJ247" s="219">
        <v>10602</v>
      </c>
      <c r="CK247" s="219">
        <v>10602</v>
      </c>
      <c r="CL247" s="219">
        <v>10602</v>
      </c>
      <c r="CM247" s="219">
        <v>10602</v>
      </c>
      <c r="CN247" s="219">
        <v>10602</v>
      </c>
      <c r="CO247" s="219">
        <v>10602</v>
      </c>
      <c r="CP247" s="219">
        <v>10602</v>
      </c>
      <c r="CQ247" s="219">
        <v>10602</v>
      </c>
      <c r="CR247" s="219">
        <v>10602</v>
      </c>
      <c r="CS247" s="219">
        <v>10602</v>
      </c>
      <c r="CT247" s="219">
        <v>10602</v>
      </c>
      <c r="CU247" s="219">
        <v>10602</v>
      </c>
      <c r="CV247" s="219">
        <v>10602</v>
      </c>
      <c r="CW247" s="219">
        <v>10602</v>
      </c>
      <c r="CX247" s="219">
        <v>10602</v>
      </c>
      <c r="CY247" s="219">
        <v>10602</v>
      </c>
      <c r="CZ247" s="220">
        <v>10602</v>
      </c>
      <c r="DA247" s="219">
        <v>10602</v>
      </c>
      <c r="DB247" s="219">
        <v>10602</v>
      </c>
      <c r="DC247" s="219">
        <v>10602</v>
      </c>
      <c r="DD247" s="219">
        <v>10602</v>
      </c>
      <c r="DE247" s="219">
        <v>10602</v>
      </c>
      <c r="DF247" s="219">
        <v>10602</v>
      </c>
      <c r="DG247" s="219">
        <v>10602</v>
      </c>
      <c r="DH247" s="219">
        <v>10602</v>
      </c>
      <c r="DI247" s="219">
        <v>10602</v>
      </c>
      <c r="DJ247" s="219">
        <v>10602</v>
      </c>
      <c r="DK247" s="219">
        <v>10602</v>
      </c>
      <c r="DL247" s="219">
        <v>10602</v>
      </c>
      <c r="DM247" s="219">
        <v>10602</v>
      </c>
      <c r="DN247" s="219">
        <v>10602</v>
      </c>
      <c r="DO247" s="219">
        <v>10602</v>
      </c>
      <c r="DP247" s="219">
        <v>10602</v>
      </c>
      <c r="DQ247" s="219">
        <v>10602</v>
      </c>
      <c r="DR247" s="219">
        <v>10602</v>
      </c>
      <c r="DS247" s="219">
        <v>10602</v>
      </c>
      <c r="DT247" s="219">
        <v>10571</v>
      </c>
      <c r="DU247" s="219">
        <v>10567</v>
      </c>
      <c r="DV247" s="219">
        <v>10567</v>
      </c>
      <c r="DW247" s="219">
        <v>10577</v>
      </c>
      <c r="DX247" s="219">
        <v>10577</v>
      </c>
      <c r="DY247" s="219">
        <v>10570</v>
      </c>
      <c r="DZ247" s="219">
        <v>10570</v>
      </c>
      <c r="EA247" s="219">
        <v>10563</v>
      </c>
      <c r="EB247" s="219">
        <v>10563</v>
      </c>
      <c r="EC247" s="219">
        <v>10563</v>
      </c>
      <c r="ED247" s="219">
        <v>10563</v>
      </c>
      <c r="EE247" s="219">
        <v>10563</v>
      </c>
      <c r="EF247" s="219">
        <v>10563</v>
      </c>
      <c r="EG247" s="219">
        <v>10563</v>
      </c>
      <c r="EH247" s="219">
        <v>10563</v>
      </c>
      <c r="EI247" s="219">
        <v>10563</v>
      </c>
      <c r="EJ247" s="219">
        <v>10563</v>
      </c>
      <c r="EK247" s="219">
        <v>10563</v>
      </c>
      <c r="EL247" s="219">
        <v>10563</v>
      </c>
      <c r="EM247" s="219">
        <v>10563</v>
      </c>
      <c r="EN247" s="231">
        <v>10563</v>
      </c>
      <c r="EO247" s="232">
        <v>10563</v>
      </c>
      <c r="EP247" s="227">
        <v>10563</v>
      </c>
      <c r="EQ247" s="154">
        <v>10563</v>
      </c>
      <c r="ER247" s="154">
        <v>10562</v>
      </c>
      <c r="ES247" s="154">
        <v>10562</v>
      </c>
      <c r="ET247" s="154">
        <v>10562</v>
      </c>
      <c r="EU247" s="154">
        <v>10562</v>
      </c>
      <c r="EV247" s="154">
        <v>10562</v>
      </c>
      <c r="EW247" s="166">
        <v>10562</v>
      </c>
      <c r="EX247" s="166">
        <v>10562</v>
      </c>
      <c r="EY247" s="166">
        <v>10562</v>
      </c>
      <c r="EZ247" s="166">
        <v>10562</v>
      </c>
      <c r="FA247" s="166">
        <v>10562</v>
      </c>
      <c r="FB247" s="154">
        <v>10562</v>
      </c>
      <c r="FC247" s="166">
        <v>10562</v>
      </c>
      <c r="FD247" s="166">
        <v>10562</v>
      </c>
      <c r="FE247" s="154">
        <v>10562</v>
      </c>
      <c r="FF247" s="166">
        <v>10562</v>
      </c>
      <c r="FG247" s="154">
        <v>10562</v>
      </c>
      <c r="FH247" s="166">
        <v>10562</v>
      </c>
      <c r="FI247" s="166">
        <v>10562</v>
      </c>
      <c r="FJ247" s="166">
        <v>10562</v>
      </c>
      <c r="FK247" s="154">
        <v>10562</v>
      </c>
      <c r="FL247" s="154">
        <v>10562</v>
      </c>
      <c r="FM247" s="154">
        <v>10562</v>
      </c>
      <c r="FN247" s="154">
        <v>10562</v>
      </c>
      <c r="FO247" s="154">
        <v>10562</v>
      </c>
      <c r="FP247" s="154">
        <v>10562</v>
      </c>
      <c r="FQ247" s="154">
        <v>10554</v>
      </c>
      <c r="FR247" s="166">
        <v>10554</v>
      </c>
      <c r="FS247" s="166">
        <v>10554</v>
      </c>
      <c r="FT247" s="166">
        <v>10554</v>
      </c>
      <c r="FU247" s="166">
        <v>10554</v>
      </c>
      <c r="FV247" s="166">
        <v>10554</v>
      </c>
      <c r="FW247" s="166">
        <v>10554</v>
      </c>
      <c r="FX247" s="166">
        <v>10554</v>
      </c>
      <c r="FY247" s="166">
        <v>10554</v>
      </c>
      <c r="FZ247" s="166">
        <v>10554</v>
      </c>
      <c r="GA247" s="166">
        <v>10553</v>
      </c>
      <c r="GB247" s="166">
        <v>10553</v>
      </c>
      <c r="GC247" s="166">
        <v>10553</v>
      </c>
      <c r="GD247" s="166">
        <v>10553</v>
      </c>
      <c r="GE247" s="166">
        <v>10553</v>
      </c>
      <c r="GF247" s="166">
        <v>10552</v>
      </c>
      <c r="GG247" s="166">
        <v>10552</v>
      </c>
      <c r="GH247" s="166">
        <v>10552</v>
      </c>
      <c r="GI247" s="166">
        <v>10552</v>
      </c>
      <c r="GJ247" s="166">
        <v>10552</v>
      </c>
      <c r="GK247" s="166">
        <v>10552</v>
      </c>
      <c r="GL247" s="166">
        <v>10552</v>
      </c>
      <c r="GM247" s="166">
        <v>10553</v>
      </c>
      <c r="GN247" s="166">
        <v>10553</v>
      </c>
      <c r="GO247" s="166">
        <v>10552</v>
      </c>
      <c r="GP247" s="166">
        <v>10552</v>
      </c>
      <c r="GQ247" s="166">
        <v>10552</v>
      </c>
      <c r="GR247" s="166">
        <v>10552</v>
      </c>
      <c r="GS247" s="166">
        <v>10552</v>
      </c>
      <c r="GT247" s="166">
        <v>10552</v>
      </c>
      <c r="GU247" s="166">
        <v>10552</v>
      </c>
      <c r="GV247" s="166">
        <v>10552</v>
      </c>
      <c r="GW247" s="166">
        <v>10552</v>
      </c>
      <c r="GX247" s="166">
        <v>10552</v>
      </c>
      <c r="GY247" s="166">
        <v>10552</v>
      </c>
      <c r="GZ247" s="166">
        <v>10552</v>
      </c>
      <c r="HA247" s="166">
        <v>10552</v>
      </c>
      <c r="HB247" s="166">
        <v>10552</v>
      </c>
      <c r="HC247" s="166">
        <v>10552</v>
      </c>
      <c r="HD247" s="166">
        <v>10552</v>
      </c>
      <c r="HE247" s="166">
        <v>10551</v>
      </c>
      <c r="HF247" s="166">
        <v>10550</v>
      </c>
      <c r="HG247" s="154">
        <v>10550</v>
      </c>
      <c r="HH247" s="154">
        <v>10567</v>
      </c>
      <c r="HI247" s="166">
        <v>10566</v>
      </c>
      <c r="HJ247" s="154">
        <v>10567</v>
      </c>
      <c r="HK247" s="154">
        <v>10566</v>
      </c>
      <c r="HL247" s="166">
        <v>10571</v>
      </c>
      <c r="HM247" s="154"/>
      <c r="HN247" s="154"/>
      <c r="HO247" s="154"/>
      <c r="HP247" s="154"/>
      <c r="HQ247" s="154"/>
      <c r="HR247" s="154"/>
      <c r="HS247" s="154"/>
      <c r="HT247" s="154"/>
      <c r="HU247" s="154"/>
      <c r="HV247" s="154"/>
      <c r="HW247" s="166"/>
    </row>
    <row r="248" spans="1:231">
      <c r="A248" s="145">
        <f t="shared" si="53"/>
        <v>44432</v>
      </c>
      <c r="B248" s="220">
        <f>'Age&amp;Sex by occurrence date'!$BLV22</f>
        <v>13199</v>
      </c>
      <c r="C248" s="220">
        <v>10807</v>
      </c>
      <c r="D248" s="220">
        <v>10807</v>
      </c>
      <c r="E248" s="220">
        <v>10807</v>
      </c>
      <c r="F248" s="220">
        <v>10807</v>
      </c>
      <c r="G248" s="220">
        <v>10807</v>
      </c>
      <c r="H248" s="220">
        <v>10807</v>
      </c>
      <c r="I248" s="220">
        <v>10807</v>
      </c>
      <c r="J248" s="220">
        <v>10807</v>
      </c>
      <c r="K248" s="220">
        <v>10807</v>
      </c>
      <c r="L248" s="220">
        <v>10807</v>
      </c>
      <c r="M248" s="220">
        <v>10807</v>
      </c>
      <c r="N248" s="220">
        <v>10807</v>
      </c>
      <c r="O248" s="220">
        <v>10807</v>
      </c>
      <c r="P248" s="220">
        <v>10807</v>
      </c>
      <c r="Q248" s="220">
        <v>10806</v>
      </c>
      <c r="R248" s="220">
        <v>10806</v>
      </c>
      <c r="S248" s="220">
        <v>10806</v>
      </c>
      <c r="T248" s="220">
        <v>10806</v>
      </c>
      <c r="U248" s="220">
        <v>10806</v>
      </c>
      <c r="V248" s="220">
        <v>10805</v>
      </c>
      <c r="W248" s="220">
        <v>10805</v>
      </c>
      <c r="X248" s="220">
        <v>10805</v>
      </c>
      <c r="Y248" s="220">
        <v>10804</v>
      </c>
      <c r="Z248" s="220">
        <v>10799</v>
      </c>
      <c r="AA248" s="220">
        <v>10723</v>
      </c>
      <c r="AB248" s="220">
        <v>10600</v>
      </c>
      <c r="AC248" s="220">
        <v>10600</v>
      </c>
      <c r="AD248" s="220">
        <v>10600</v>
      </c>
      <c r="AE248" s="220">
        <v>10598</v>
      </c>
      <c r="AF248" s="220">
        <v>10598</v>
      </c>
      <c r="AG248" s="220">
        <v>10598</v>
      </c>
      <c r="AH248" s="220">
        <v>10598</v>
      </c>
      <c r="AI248" s="220">
        <v>10598</v>
      </c>
      <c r="AJ248" s="220">
        <v>10598</v>
      </c>
      <c r="AK248" s="220">
        <v>10598</v>
      </c>
      <c r="AL248" s="220">
        <v>10598</v>
      </c>
      <c r="AM248" s="220">
        <v>10598</v>
      </c>
      <c r="AN248" s="220">
        <v>10598</v>
      </c>
      <c r="AO248" s="220">
        <v>10598</v>
      </c>
      <c r="AP248" s="220">
        <v>10598</v>
      </c>
      <c r="AQ248" s="220">
        <v>10598</v>
      </c>
      <c r="AR248" s="220">
        <v>10598</v>
      </c>
      <c r="AS248" s="220">
        <v>10598</v>
      </c>
      <c r="AT248" s="220">
        <v>10598</v>
      </c>
      <c r="AU248" s="220">
        <v>10598</v>
      </c>
      <c r="AV248" s="220">
        <v>10598</v>
      </c>
      <c r="AW248" s="220">
        <v>10598</v>
      </c>
      <c r="AX248" s="220">
        <v>10598</v>
      </c>
      <c r="AY248" s="220">
        <v>10598</v>
      </c>
      <c r="AZ248" s="220">
        <v>10598</v>
      </c>
      <c r="BA248" s="220">
        <v>10598</v>
      </c>
      <c r="BB248" s="220">
        <v>10598</v>
      </c>
      <c r="BC248" s="220">
        <v>10598</v>
      </c>
      <c r="BD248" s="220">
        <v>10598</v>
      </c>
      <c r="BE248" s="220">
        <v>10598</v>
      </c>
      <c r="BF248" s="220">
        <v>10598</v>
      </c>
      <c r="BG248" s="220">
        <v>10598</v>
      </c>
      <c r="BH248" s="220">
        <v>10598</v>
      </c>
      <c r="BI248" s="220">
        <v>10598</v>
      </c>
      <c r="BJ248" s="220">
        <v>10598</v>
      </c>
      <c r="BK248" s="220">
        <v>10598</v>
      </c>
      <c r="BL248" s="220">
        <v>10598</v>
      </c>
      <c r="BM248" s="220">
        <v>10598</v>
      </c>
      <c r="BN248" s="220">
        <v>10598</v>
      </c>
      <c r="BO248" s="220">
        <v>10598</v>
      </c>
      <c r="BP248" s="220">
        <v>10598</v>
      </c>
      <c r="BQ248" s="220">
        <v>10598</v>
      </c>
      <c r="BR248" s="220">
        <v>10598</v>
      </c>
      <c r="BS248" s="220">
        <v>10598</v>
      </c>
      <c r="BT248" s="220">
        <v>10598</v>
      </c>
      <c r="BU248" s="220">
        <v>10598</v>
      </c>
      <c r="BV248" s="220">
        <v>10598</v>
      </c>
      <c r="BW248" s="220">
        <v>10598</v>
      </c>
      <c r="BX248" s="220">
        <v>10598</v>
      </c>
      <c r="BY248" s="220">
        <v>10598</v>
      </c>
      <c r="BZ248" s="220">
        <v>10598</v>
      </c>
      <c r="CA248" s="220">
        <v>10598</v>
      </c>
      <c r="CB248" s="220">
        <v>10598</v>
      </c>
      <c r="CC248" s="220">
        <v>10598</v>
      </c>
      <c r="CD248" s="220">
        <v>10598</v>
      </c>
      <c r="CE248" s="220">
        <v>10598</v>
      </c>
      <c r="CF248" s="220">
        <v>10598</v>
      </c>
      <c r="CG248" s="220">
        <v>10598</v>
      </c>
      <c r="CH248" s="220">
        <v>10598</v>
      </c>
      <c r="CI248" s="220">
        <v>10598</v>
      </c>
      <c r="CJ248" s="220">
        <v>10598</v>
      </c>
      <c r="CK248" s="220">
        <v>10598</v>
      </c>
      <c r="CL248" s="220">
        <v>10598</v>
      </c>
      <c r="CM248" s="220">
        <v>10598</v>
      </c>
      <c r="CN248" s="220">
        <v>10598</v>
      </c>
      <c r="CO248" s="220">
        <v>10598</v>
      </c>
      <c r="CP248" s="220">
        <v>10598</v>
      </c>
      <c r="CQ248" s="220">
        <v>10598</v>
      </c>
      <c r="CR248" s="220">
        <v>10598</v>
      </c>
      <c r="CS248" s="220">
        <v>10598</v>
      </c>
      <c r="CT248" s="220">
        <v>10598</v>
      </c>
      <c r="CU248" s="220">
        <v>10598</v>
      </c>
      <c r="CV248" s="220">
        <v>10598</v>
      </c>
      <c r="CW248" s="220">
        <v>10598</v>
      </c>
      <c r="CX248" s="220">
        <v>10598</v>
      </c>
      <c r="CY248" s="220">
        <v>10598</v>
      </c>
      <c r="CZ248" s="220">
        <v>10598</v>
      </c>
      <c r="DA248" s="220">
        <v>10598</v>
      </c>
      <c r="DB248" s="220">
        <v>10598</v>
      </c>
      <c r="DC248" s="220">
        <v>10598</v>
      </c>
      <c r="DD248" s="220">
        <v>10598</v>
      </c>
      <c r="DE248" s="220">
        <v>10598</v>
      </c>
      <c r="DF248" s="220">
        <v>10598</v>
      </c>
      <c r="DG248" s="220">
        <v>10598</v>
      </c>
      <c r="DH248" s="220">
        <v>10598</v>
      </c>
      <c r="DI248" s="220">
        <v>10598</v>
      </c>
      <c r="DJ248" s="220">
        <v>10598</v>
      </c>
      <c r="DK248" s="220">
        <v>10598</v>
      </c>
      <c r="DL248" s="220">
        <v>10598</v>
      </c>
      <c r="DM248" s="220">
        <v>10598</v>
      </c>
      <c r="DN248" s="220">
        <v>10598</v>
      </c>
      <c r="DO248" s="220">
        <v>10598</v>
      </c>
      <c r="DP248" s="220">
        <v>10598</v>
      </c>
      <c r="DQ248" s="220">
        <v>10598</v>
      </c>
      <c r="DR248" s="220">
        <v>10598</v>
      </c>
      <c r="DS248" s="220">
        <v>10598</v>
      </c>
      <c r="DT248" s="220">
        <v>10567</v>
      </c>
      <c r="DU248" s="220">
        <v>10563</v>
      </c>
      <c r="DV248" s="220">
        <v>10563</v>
      </c>
      <c r="DW248" s="220">
        <v>10573</v>
      </c>
      <c r="DX248" s="220">
        <v>10573</v>
      </c>
      <c r="DY248" s="220">
        <v>10566</v>
      </c>
      <c r="DZ248" s="220">
        <v>10566</v>
      </c>
      <c r="EA248" s="220">
        <v>10559</v>
      </c>
      <c r="EB248" s="220">
        <v>10559</v>
      </c>
      <c r="EC248" s="220">
        <v>10559</v>
      </c>
      <c r="ED248" s="220">
        <v>10559</v>
      </c>
      <c r="EE248" s="220">
        <v>10559</v>
      </c>
      <c r="EF248" s="220">
        <v>10559</v>
      </c>
      <c r="EG248" s="220">
        <v>10559</v>
      </c>
      <c r="EH248" s="220">
        <v>10559</v>
      </c>
      <c r="EI248" s="220">
        <v>10559</v>
      </c>
      <c r="EJ248" s="220">
        <v>10559</v>
      </c>
      <c r="EK248" s="220">
        <v>10559</v>
      </c>
      <c r="EL248" s="220">
        <v>10559</v>
      </c>
      <c r="EM248" s="220">
        <v>10559</v>
      </c>
      <c r="EN248" s="242">
        <v>10559</v>
      </c>
      <c r="EO248" s="232">
        <v>10559</v>
      </c>
      <c r="EP248" s="228">
        <v>10559</v>
      </c>
      <c r="EQ248" s="166">
        <v>10559</v>
      </c>
      <c r="ER248" s="166">
        <v>10558</v>
      </c>
      <c r="ES248" s="166">
        <v>10558</v>
      </c>
      <c r="ET248" s="166">
        <v>10558</v>
      </c>
      <c r="EU248" s="166">
        <v>10558</v>
      </c>
      <c r="EV248" s="154">
        <v>10558</v>
      </c>
      <c r="EW248" s="166">
        <v>10558</v>
      </c>
      <c r="EX248" s="166">
        <v>10558</v>
      </c>
      <c r="EY248" s="166">
        <v>10558</v>
      </c>
      <c r="EZ248" s="166">
        <v>10558</v>
      </c>
      <c r="FA248" s="166">
        <v>10558</v>
      </c>
      <c r="FB248" s="154">
        <v>10558</v>
      </c>
      <c r="FC248" s="154">
        <v>10558</v>
      </c>
      <c r="FD248" s="154">
        <v>10558</v>
      </c>
      <c r="FE248" s="166">
        <v>10558</v>
      </c>
      <c r="FF248" s="154">
        <v>10558</v>
      </c>
      <c r="FG248" s="166">
        <v>10558</v>
      </c>
      <c r="FH248" s="166">
        <v>10558</v>
      </c>
      <c r="FI248" s="154">
        <v>10558</v>
      </c>
      <c r="FJ248" s="166">
        <v>10558</v>
      </c>
      <c r="FK248" s="166">
        <v>10558</v>
      </c>
      <c r="FL248" s="166">
        <v>10558</v>
      </c>
      <c r="FM248" s="166">
        <v>10558</v>
      </c>
      <c r="FN248" s="166">
        <v>10558</v>
      </c>
      <c r="FO248" s="166">
        <v>10558</v>
      </c>
      <c r="FP248" s="166">
        <v>10558</v>
      </c>
      <c r="FQ248" s="166">
        <v>10550</v>
      </c>
      <c r="FR248" s="166">
        <v>10550</v>
      </c>
      <c r="FS248" s="166">
        <v>10550</v>
      </c>
      <c r="FT248" s="166">
        <v>10550</v>
      </c>
      <c r="FU248" s="166">
        <v>10550</v>
      </c>
      <c r="FV248" s="166">
        <v>10550</v>
      </c>
      <c r="FW248" s="166">
        <v>10550</v>
      </c>
      <c r="FX248" s="166">
        <v>10550</v>
      </c>
      <c r="FY248" s="154">
        <v>10550</v>
      </c>
      <c r="FZ248" s="154">
        <v>10550</v>
      </c>
      <c r="GA248" s="154">
        <v>10549</v>
      </c>
      <c r="GB248" s="154">
        <v>10549</v>
      </c>
      <c r="GC248" s="154">
        <v>10549</v>
      </c>
      <c r="GD248" s="154">
        <v>10549</v>
      </c>
      <c r="GE248" s="154">
        <v>10549</v>
      </c>
      <c r="GF248" s="154">
        <v>10548</v>
      </c>
      <c r="GG248" s="154">
        <v>10548</v>
      </c>
      <c r="GH248" s="154">
        <v>10548</v>
      </c>
      <c r="GI248" s="154">
        <v>10548</v>
      </c>
      <c r="GJ248" s="154">
        <v>10548</v>
      </c>
      <c r="GK248" s="154">
        <v>10548</v>
      </c>
      <c r="GL248" s="154">
        <v>10548</v>
      </c>
      <c r="GM248" s="154">
        <v>10549</v>
      </c>
      <c r="GN248" s="154">
        <v>10549</v>
      </c>
      <c r="GO248" s="154">
        <v>10549</v>
      </c>
      <c r="GP248" s="154">
        <v>10549</v>
      </c>
      <c r="GQ248" s="154">
        <v>10549</v>
      </c>
      <c r="GR248" s="154">
        <v>10549</v>
      </c>
      <c r="GS248" s="154">
        <v>10549</v>
      </c>
      <c r="GT248" s="154">
        <v>10549</v>
      </c>
      <c r="GU248" s="154">
        <v>10549</v>
      </c>
      <c r="GV248" s="154">
        <v>10549</v>
      </c>
      <c r="GW248" s="154">
        <v>10549</v>
      </c>
      <c r="GX248" s="166">
        <v>10549</v>
      </c>
      <c r="GY248" s="166">
        <v>10549</v>
      </c>
      <c r="GZ248" s="166">
        <v>10549</v>
      </c>
      <c r="HA248" s="166">
        <v>10549</v>
      </c>
      <c r="HB248" s="166">
        <v>10549</v>
      </c>
      <c r="HC248" s="166">
        <v>10549</v>
      </c>
      <c r="HD248" s="166">
        <v>10549</v>
      </c>
      <c r="HE248" s="166">
        <v>10548</v>
      </c>
      <c r="HF248" s="154">
        <v>10548</v>
      </c>
      <c r="HG248" s="154">
        <v>10548</v>
      </c>
      <c r="HH248" s="154">
        <v>10565</v>
      </c>
      <c r="HI248" s="154">
        <v>10564</v>
      </c>
      <c r="HJ248" s="154">
        <v>10565</v>
      </c>
      <c r="HK248" s="154">
        <v>10564</v>
      </c>
      <c r="HL248" s="154">
        <v>10570</v>
      </c>
      <c r="HM248" s="154">
        <v>10573</v>
      </c>
      <c r="HN248" s="154"/>
      <c r="HO248" s="166"/>
      <c r="HP248" s="154"/>
      <c r="HQ248" s="154"/>
      <c r="HR248" s="166"/>
      <c r="HS248" s="154"/>
      <c r="HT248" s="154"/>
      <c r="HU248" s="154"/>
      <c r="HV248" s="154"/>
      <c r="HW248" s="166"/>
    </row>
    <row r="249" spans="1:231">
      <c r="A249" s="145">
        <f t="shared" si="53"/>
        <v>44431</v>
      </c>
      <c r="B249" s="220">
        <f>'Age&amp;Sex by occurrence date'!$BMC22</f>
        <v>13197</v>
      </c>
      <c r="C249" s="220">
        <v>10805</v>
      </c>
      <c r="D249" s="220">
        <v>10805</v>
      </c>
      <c r="E249" s="220">
        <v>10805</v>
      </c>
      <c r="F249" s="220">
        <v>10805</v>
      </c>
      <c r="G249" s="220">
        <v>10805</v>
      </c>
      <c r="H249" s="220">
        <v>10805</v>
      </c>
      <c r="I249" s="220">
        <v>10805</v>
      </c>
      <c r="J249" s="220">
        <v>10805</v>
      </c>
      <c r="K249" s="220">
        <v>10805</v>
      </c>
      <c r="L249" s="220">
        <v>10805</v>
      </c>
      <c r="M249" s="220">
        <v>10805</v>
      </c>
      <c r="N249" s="220">
        <v>10805</v>
      </c>
      <c r="O249" s="220">
        <v>10805</v>
      </c>
      <c r="P249" s="220">
        <v>10805</v>
      </c>
      <c r="Q249" s="220">
        <v>10804</v>
      </c>
      <c r="R249" s="220">
        <v>10804</v>
      </c>
      <c r="S249" s="220">
        <v>10804</v>
      </c>
      <c r="T249" s="220">
        <v>10804</v>
      </c>
      <c r="U249" s="220">
        <v>10804</v>
      </c>
      <c r="V249" s="220">
        <v>10803</v>
      </c>
      <c r="W249" s="220">
        <v>10803</v>
      </c>
      <c r="X249" s="220">
        <v>10803</v>
      </c>
      <c r="Y249" s="220">
        <v>10802</v>
      </c>
      <c r="Z249" s="220">
        <v>10797</v>
      </c>
      <c r="AA249" s="220">
        <v>10721</v>
      </c>
      <c r="AB249" s="220">
        <v>10598</v>
      </c>
      <c r="AC249" s="220">
        <v>10598</v>
      </c>
      <c r="AD249" s="220">
        <v>10598</v>
      </c>
      <c r="AE249" s="220">
        <v>10596</v>
      </c>
      <c r="AF249" s="220">
        <v>10596</v>
      </c>
      <c r="AG249" s="220">
        <v>10596</v>
      </c>
      <c r="AH249" s="220">
        <v>10596</v>
      </c>
      <c r="AI249" s="220">
        <v>10596</v>
      </c>
      <c r="AJ249" s="220">
        <v>10596</v>
      </c>
      <c r="AK249" s="220">
        <v>10596</v>
      </c>
      <c r="AL249" s="220">
        <v>10596</v>
      </c>
      <c r="AM249" s="220">
        <v>10596</v>
      </c>
      <c r="AN249" s="220">
        <v>10596</v>
      </c>
      <c r="AO249" s="220">
        <v>10596</v>
      </c>
      <c r="AP249" s="220">
        <v>10596</v>
      </c>
      <c r="AQ249" s="220">
        <v>10596</v>
      </c>
      <c r="AR249" s="220">
        <v>10596</v>
      </c>
      <c r="AS249" s="220">
        <v>10596</v>
      </c>
      <c r="AT249" s="220">
        <v>10596</v>
      </c>
      <c r="AU249" s="220">
        <v>10596</v>
      </c>
      <c r="AV249" s="220">
        <v>10596</v>
      </c>
      <c r="AW249" s="220">
        <v>10596</v>
      </c>
      <c r="AX249" s="220">
        <v>10596</v>
      </c>
      <c r="AY249" s="220">
        <v>10596</v>
      </c>
      <c r="AZ249" s="220">
        <v>10596</v>
      </c>
      <c r="BA249" s="220">
        <v>10596</v>
      </c>
      <c r="BB249" s="220">
        <v>10596</v>
      </c>
      <c r="BC249" s="220">
        <v>10596</v>
      </c>
      <c r="BD249" s="220">
        <v>10596</v>
      </c>
      <c r="BE249" s="220">
        <v>10596</v>
      </c>
      <c r="BF249" s="220">
        <v>10596</v>
      </c>
      <c r="BG249" s="220">
        <v>10596</v>
      </c>
      <c r="BH249" s="220">
        <v>10596</v>
      </c>
      <c r="BI249" s="220">
        <v>10596</v>
      </c>
      <c r="BJ249" s="220">
        <v>10596</v>
      </c>
      <c r="BK249" s="220">
        <v>10596</v>
      </c>
      <c r="BL249" s="220">
        <v>10596</v>
      </c>
      <c r="BM249" s="220">
        <v>10596</v>
      </c>
      <c r="BN249" s="220">
        <v>10596</v>
      </c>
      <c r="BO249" s="220">
        <v>10596</v>
      </c>
      <c r="BP249" s="220">
        <v>10596</v>
      </c>
      <c r="BQ249" s="220">
        <v>10596</v>
      </c>
      <c r="BR249" s="220">
        <v>10596</v>
      </c>
      <c r="BS249" s="220">
        <v>10596</v>
      </c>
      <c r="BT249" s="220">
        <v>10596</v>
      </c>
      <c r="BU249" s="220">
        <v>10596</v>
      </c>
      <c r="BV249" s="220">
        <v>10596</v>
      </c>
      <c r="BW249" s="220">
        <v>10596</v>
      </c>
      <c r="BX249" s="220">
        <v>10596</v>
      </c>
      <c r="BY249" s="220">
        <v>10596</v>
      </c>
      <c r="BZ249" s="220">
        <v>10596</v>
      </c>
      <c r="CA249" s="220">
        <v>10596</v>
      </c>
      <c r="CB249" s="220">
        <v>10596</v>
      </c>
      <c r="CC249" s="220">
        <v>10596</v>
      </c>
      <c r="CD249" s="220">
        <v>10596</v>
      </c>
      <c r="CE249" s="220">
        <v>10596</v>
      </c>
      <c r="CF249" s="220">
        <v>10596</v>
      </c>
      <c r="CG249" s="220">
        <v>10596</v>
      </c>
      <c r="CH249" s="220">
        <v>10596</v>
      </c>
      <c r="CI249" s="220">
        <v>10596</v>
      </c>
      <c r="CJ249" s="220">
        <v>10596</v>
      </c>
      <c r="CK249" s="220">
        <v>10596</v>
      </c>
      <c r="CL249" s="220">
        <v>10596</v>
      </c>
      <c r="CM249" s="220">
        <v>10596</v>
      </c>
      <c r="CN249" s="220">
        <v>10596</v>
      </c>
      <c r="CO249" s="220">
        <v>10596</v>
      </c>
      <c r="CP249" s="220">
        <v>10596</v>
      </c>
      <c r="CQ249" s="220">
        <v>10596</v>
      </c>
      <c r="CR249" s="220">
        <v>10596</v>
      </c>
      <c r="CS249" s="220">
        <v>10596</v>
      </c>
      <c r="CT249" s="220">
        <v>10596</v>
      </c>
      <c r="CU249" s="220">
        <v>10596</v>
      </c>
      <c r="CV249" s="220">
        <v>10596</v>
      </c>
      <c r="CW249" s="220">
        <v>10596</v>
      </c>
      <c r="CX249" s="220">
        <v>10596</v>
      </c>
      <c r="CY249" s="220">
        <v>10596</v>
      </c>
      <c r="CZ249" s="220">
        <v>10596</v>
      </c>
      <c r="DA249" s="220">
        <v>10596</v>
      </c>
      <c r="DB249" s="220">
        <v>10596</v>
      </c>
      <c r="DC249" s="220">
        <v>10596</v>
      </c>
      <c r="DD249" s="220">
        <v>10596</v>
      </c>
      <c r="DE249" s="220">
        <v>10596</v>
      </c>
      <c r="DF249" s="220">
        <v>10596</v>
      </c>
      <c r="DG249" s="220">
        <v>10596</v>
      </c>
      <c r="DH249" s="220">
        <v>10596</v>
      </c>
      <c r="DI249" s="220">
        <v>10596</v>
      </c>
      <c r="DJ249" s="220">
        <v>10596</v>
      </c>
      <c r="DK249" s="220">
        <v>10596</v>
      </c>
      <c r="DL249" s="220">
        <v>10596</v>
      </c>
      <c r="DM249" s="220">
        <v>10596</v>
      </c>
      <c r="DN249" s="220">
        <v>10596</v>
      </c>
      <c r="DO249" s="220">
        <v>10596</v>
      </c>
      <c r="DP249" s="220">
        <v>10596</v>
      </c>
      <c r="DQ249" s="220">
        <v>10596</v>
      </c>
      <c r="DR249" s="220">
        <v>10596</v>
      </c>
      <c r="DS249" s="220">
        <v>10596</v>
      </c>
      <c r="DT249" s="220">
        <v>10565</v>
      </c>
      <c r="DU249" s="220">
        <v>10561</v>
      </c>
      <c r="DV249" s="220">
        <v>10561</v>
      </c>
      <c r="DW249" s="220">
        <v>10571</v>
      </c>
      <c r="DX249" s="220">
        <v>10571</v>
      </c>
      <c r="DY249" s="220">
        <v>10564</v>
      </c>
      <c r="DZ249" s="220">
        <v>10564</v>
      </c>
      <c r="EA249" s="220">
        <v>10557</v>
      </c>
      <c r="EB249" s="220">
        <v>10557</v>
      </c>
      <c r="EC249" s="220">
        <v>10557</v>
      </c>
      <c r="ED249" s="220">
        <v>10557</v>
      </c>
      <c r="EE249" s="220">
        <v>10557</v>
      </c>
      <c r="EF249" s="220">
        <v>10557</v>
      </c>
      <c r="EG249" s="220">
        <v>10557</v>
      </c>
      <c r="EH249" s="220">
        <v>10557</v>
      </c>
      <c r="EI249" s="220">
        <v>10557</v>
      </c>
      <c r="EJ249" s="220">
        <v>10557</v>
      </c>
      <c r="EK249" s="220">
        <v>10557</v>
      </c>
      <c r="EL249" s="220">
        <v>10557</v>
      </c>
      <c r="EM249" s="220">
        <v>10557</v>
      </c>
      <c r="EN249" s="242">
        <v>10557</v>
      </c>
      <c r="EO249" s="232">
        <v>10557</v>
      </c>
      <c r="EP249" s="227">
        <v>10557</v>
      </c>
      <c r="EQ249" s="154">
        <v>10557</v>
      </c>
      <c r="ER249" s="154">
        <v>10556</v>
      </c>
      <c r="ES249" s="154">
        <v>10556</v>
      </c>
      <c r="ET249" s="154">
        <v>10556</v>
      </c>
      <c r="EU249" s="154">
        <v>10556</v>
      </c>
      <c r="EV249" s="166">
        <v>10556</v>
      </c>
      <c r="EW249" s="154">
        <v>10556</v>
      </c>
      <c r="EX249" s="154">
        <v>10556</v>
      </c>
      <c r="EY249" s="154">
        <v>10556</v>
      </c>
      <c r="EZ249" s="154">
        <v>10556</v>
      </c>
      <c r="FA249" s="154">
        <v>10556</v>
      </c>
      <c r="FB249" s="166">
        <v>10556</v>
      </c>
      <c r="FC249" s="166">
        <v>10556</v>
      </c>
      <c r="FD249" s="166">
        <v>10556</v>
      </c>
      <c r="FE249" s="166">
        <v>10556</v>
      </c>
      <c r="FF249" s="154">
        <v>10556</v>
      </c>
      <c r="FG249" s="154">
        <v>10556</v>
      </c>
      <c r="FH249" s="154">
        <v>10556</v>
      </c>
      <c r="FI249" s="154">
        <v>10556</v>
      </c>
      <c r="FJ249" s="154">
        <v>10556</v>
      </c>
      <c r="FK249" s="166">
        <v>10556</v>
      </c>
      <c r="FL249" s="166">
        <v>10556</v>
      </c>
      <c r="FM249" s="166">
        <v>10556</v>
      </c>
      <c r="FN249" s="166">
        <v>10556</v>
      </c>
      <c r="FO249" s="166">
        <v>10556</v>
      </c>
      <c r="FP249" s="166">
        <v>10556</v>
      </c>
      <c r="FQ249" s="166">
        <v>10548</v>
      </c>
      <c r="FR249" s="154">
        <v>10548</v>
      </c>
      <c r="FS249" s="154">
        <v>10548</v>
      </c>
      <c r="FT249" s="154">
        <v>10548</v>
      </c>
      <c r="FU249" s="154">
        <v>10548</v>
      </c>
      <c r="FV249" s="154">
        <v>10548</v>
      </c>
      <c r="FW249" s="154">
        <v>10548</v>
      </c>
      <c r="FX249" s="154">
        <v>10548</v>
      </c>
      <c r="FY249" s="166">
        <v>10548</v>
      </c>
      <c r="FZ249" s="166">
        <v>10548</v>
      </c>
      <c r="GA249" s="166">
        <v>10547</v>
      </c>
      <c r="GB249" s="166">
        <v>10547</v>
      </c>
      <c r="GC249" s="166">
        <v>10547</v>
      </c>
      <c r="GD249" s="166">
        <v>10547</v>
      </c>
      <c r="GE249" s="166">
        <v>10547</v>
      </c>
      <c r="GF249" s="166">
        <v>10546</v>
      </c>
      <c r="GG249" s="166">
        <v>10546</v>
      </c>
      <c r="GH249" s="166">
        <v>10546</v>
      </c>
      <c r="GI249" s="166">
        <v>10546</v>
      </c>
      <c r="GJ249" s="166">
        <v>10546</v>
      </c>
      <c r="GK249" s="154">
        <v>10546</v>
      </c>
      <c r="GL249" s="154">
        <v>10546</v>
      </c>
      <c r="GM249" s="154">
        <v>10547</v>
      </c>
      <c r="GN249" s="154">
        <v>10547</v>
      </c>
      <c r="GO249" s="154">
        <v>10547</v>
      </c>
      <c r="GP249" s="154">
        <v>10547</v>
      </c>
      <c r="GQ249" s="154">
        <v>10547</v>
      </c>
      <c r="GR249" s="154">
        <v>10547</v>
      </c>
      <c r="GS249" s="154">
        <v>10547</v>
      </c>
      <c r="GT249" s="166">
        <v>10547</v>
      </c>
      <c r="GU249" s="166">
        <v>10547</v>
      </c>
      <c r="GV249" s="166">
        <v>10547</v>
      </c>
      <c r="GW249" s="166">
        <v>10547</v>
      </c>
      <c r="GX249" s="166">
        <v>10547</v>
      </c>
      <c r="GY249" s="154">
        <v>10547</v>
      </c>
      <c r="GZ249" s="154">
        <v>10547</v>
      </c>
      <c r="HA249" s="154">
        <v>10547</v>
      </c>
      <c r="HB249" s="154">
        <v>10547</v>
      </c>
      <c r="HC249" s="154">
        <v>10547</v>
      </c>
      <c r="HD249" s="154">
        <v>10547</v>
      </c>
      <c r="HE249" s="154">
        <v>10546</v>
      </c>
      <c r="HF249" s="154">
        <v>10546</v>
      </c>
      <c r="HG249" s="154">
        <v>10546</v>
      </c>
      <c r="HH249" s="154">
        <v>10563</v>
      </c>
      <c r="HI249" s="154">
        <v>10562</v>
      </c>
      <c r="HJ249" s="154">
        <v>10563</v>
      </c>
      <c r="HK249" s="154">
        <v>10562</v>
      </c>
      <c r="HL249" s="154">
        <v>10568</v>
      </c>
      <c r="HM249" s="154">
        <v>10572</v>
      </c>
      <c r="HN249" s="154">
        <v>10571</v>
      </c>
      <c r="HO249" s="166"/>
      <c r="HP249" s="154"/>
      <c r="HQ249" s="154"/>
      <c r="HR249" s="166"/>
      <c r="HS249" s="154"/>
      <c r="HT249" s="154"/>
      <c r="HU249" s="154"/>
      <c r="HV249" s="154"/>
      <c r="HW249" s="166"/>
    </row>
    <row r="250" spans="1:231">
      <c r="A250" s="145">
        <f t="shared" si="53"/>
        <v>44430</v>
      </c>
      <c r="B250" s="220">
        <f>'Age&amp;Sex by occurrence date'!$BMJ22</f>
        <v>13191</v>
      </c>
      <c r="C250" s="220">
        <v>10802</v>
      </c>
      <c r="D250" s="220">
        <v>10802</v>
      </c>
      <c r="E250" s="220">
        <v>10802</v>
      </c>
      <c r="F250" s="220">
        <v>10802</v>
      </c>
      <c r="G250" s="220">
        <v>10802</v>
      </c>
      <c r="H250" s="220">
        <v>10802</v>
      </c>
      <c r="I250" s="220">
        <v>10802</v>
      </c>
      <c r="J250" s="220">
        <v>10802</v>
      </c>
      <c r="K250" s="220">
        <v>10802</v>
      </c>
      <c r="L250" s="220">
        <v>10802</v>
      </c>
      <c r="M250" s="220">
        <v>10802</v>
      </c>
      <c r="N250" s="220">
        <v>10802</v>
      </c>
      <c r="O250" s="220">
        <v>10802</v>
      </c>
      <c r="P250" s="220">
        <v>10802</v>
      </c>
      <c r="Q250" s="220">
        <v>10801</v>
      </c>
      <c r="R250" s="220">
        <v>10801</v>
      </c>
      <c r="S250" s="220">
        <v>10801</v>
      </c>
      <c r="T250" s="220">
        <v>10801</v>
      </c>
      <c r="U250" s="220">
        <v>10801</v>
      </c>
      <c r="V250" s="220">
        <v>10800</v>
      </c>
      <c r="W250" s="220">
        <v>10800</v>
      </c>
      <c r="X250" s="220">
        <v>10800</v>
      </c>
      <c r="Y250" s="220">
        <v>10799</v>
      </c>
      <c r="Z250" s="220">
        <v>10794</v>
      </c>
      <c r="AA250" s="220">
        <v>10718</v>
      </c>
      <c r="AB250" s="220">
        <v>10595</v>
      </c>
      <c r="AC250" s="220">
        <v>10595</v>
      </c>
      <c r="AD250" s="220">
        <v>10595</v>
      </c>
      <c r="AE250" s="220">
        <v>10593</v>
      </c>
      <c r="AF250" s="220">
        <v>10593</v>
      </c>
      <c r="AG250" s="220">
        <v>10593</v>
      </c>
      <c r="AH250" s="220">
        <v>10593</v>
      </c>
      <c r="AI250" s="220">
        <v>10593</v>
      </c>
      <c r="AJ250" s="220">
        <v>10593</v>
      </c>
      <c r="AK250" s="220">
        <v>10593</v>
      </c>
      <c r="AL250" s="220">
        <v>10593</v>
      </c>
      <c r="AM250" s="220">
        <v>10593</v>
      </c>
      <c r="AN250" s="220">
        <v>10593</v>
      </c>
      <c r="AO250" s="220">
        <v>10593</v>
      </c>
      <c r="AP250" s="220">
        <v>10593</v>
      </c>
      <c r="AQ250" s="220">
        <v>10593</v>
      </c>
      <c r="AR250" s="220">
        <v>10593</v>
      </c>
      <c r="AS250" s="220">
        <v>10593</v>
      </c>
      <c r="AT250" s="220">
        <v>10593</v>
      </c>
      <c r="AU250" s="220">
        <v>10593</v>
      </c>
      <c r="AV250" s="220">
        <v>10593</v>
      </c>
      <c r="AW250" s="220">
        <v>10593</v>
      </c>
      <c r="AX250" s="220">
        <v>10593</v>
      </c>
      <c r="AY250" s="220">
        <v>10593</v>
      </c>
      <c r="AZ250" s="220">
        <v>10593</v>
      </c>
      <c r="BA250" s="220">
        <v>10593</v>
      </c>
      <c r="BB250" s="220">
        <v>10593</v>
      </c>
      <c r="BC250" s="220">
        <v>10593</v>
      </c>
      <c r="BD250" s="220">
        <v>10593</v>
      </c>
      <c r="BE250" s="220">
        <v>10593</v>
      </c>
      <c r="BF250" s="220">
        <v>10593</v>
      </c>
      <c r="BG250" s="220">
        <v>10593</v>
      </c>
      <c r="BH250" s="220">
        <v>10593</v>
      </c>
      <c r="BI250" s="220">
        <v>10593</v>
      </c>
      <c r="BJ250" s="220">
        <v>10593</v>
      </c>
      <c r="BK250" s="220">
        <v>10593</v>
      </c>
      <c r="BL250" s="220">
        <v>10593</v>
      </c>
      <c r="BM250" s="220">
        <v>10593</v>
      </c>
      <c r="BN250" s="220">
        <v>10593</v>
      </c>
      <c r="BO250" s="220">
        <v>10593</v>
      </c>
      <c r="BP250" s="220">
        <v>10593</v>
      </c>
      <c r="BQ250" s="220">
        <v>10593</v>
      </c>
      <c r="BR250" s="220">
        <v>10593</v>
      </c>
      <c r="BS250" s="220">
        <v>10593</v>
      </c>
      <c r="BT250" s="220">
        <v>10593</v>
      </c>
      <c r="BU250" s="220">
        <v>10593</v>
      </c>
      <c r="BV250" s="220">
        <v>10593</v>
      </c>
      <c r="BW250" s="220">
        <v>10593</v>
      </c>
      <c r="BX250" s="220">
        <v>10593</v>
      </c>
      <c r="BY250" s="220">
        <v>10593</v>
      </c>
      <c r="BZ250" s="220">
        <v>10593</v>
      </c>
      <c r="CA250" s="220">
        <v>10593</v>
      </c>
      <c r="CB250" s="220">
        <v>10593</v>
      </c>
      <c r="CC250" s="220">
        <v>10593</v>
      </c>
      <c r="CD250" s="220">
        <v>10593</v>
      </c>
      <c r="CE250" s="220">
        <v>10593</v>
      </c>
      <c r="CF250" s="220">
        <v>10593</v>
      </c>
      <c r="CG250" s="220">
        <v>10593</v>
      </c>
      <c r="CH250" s="220">
        <v>10593</v>
      </c>
      <c r="CI250" s="220">
        <v>10593</v>
      </c>
      <c r="CJ250" s="220">
        <v>10593</v>
      </c>
      <c r="CK250" s="220">
        <v>10593</v>
      </c>
      <c r="CL250" s="220">
        <v>10593</v>
      </c>
      <c r="CM250" s="220">
        <v>10593</v>
      </c>
      <c r="CN250" s="220">
        <v>10593</v>
      </c>
      <c r="CO250" s="220">
        <v>10593</v>
      </c>
      <c r="CP250" s="220">
        <v>10593</v>
      </c>
      <c r="CQ250" s="220">
        <v>10593</v>
      </c>
      <c r="CR250" s="220">
        <v>10593</v>
      </c>
      <c r="CS250" s="220">
        <v>10593</v>
      </c>
      <c r="CT250" s="220">
        <v>10593</v>
      </c>
      <c r="CU250" s="220">
        <v>10593</v>
      </c>
      <c r="CV250" s="220">
        <v>10593</v>
      </c>
      <c r="CW250" s="220">
        <v>10593</v>
      </c>
      <c r="CX250" s="220">
        <v>10593</v>
      </c>
      <c r="CY250" s="220">
        <v>10593</v>
      </c>
      <c r="CZ250" s="220">
        <v>10593</v>
      </c>
      <c r="DA250" s="220">
        <v>10593</v>
      </c>
      <c r="DB250" s="220">
        <v>10593</v>
      </c>
      <c r="DC250" s="220">
        <v>10593</v>
      </c>
      <c r="DD250" s="220">
        <v>10593</v>
      </c>
      <c r="DE250" s="220">
        <v>10593</v>
      </c>
      <c r="DF250" s="220">
        <v>10593</v>
      </c>
      <c r="DG250" s="220">
        <v>10593</v>
      </c>
      <c r="DH250" s="220">
        <v>10593</v>
      </c>
      <c r="DI250" s="220">
        <v>10593</v>
      </c>
      <c r="DJ250" s="220">
        <v>10593</v>
      </c>
      <c r="DK250" s="220">
        <v>10593</v>
      </c>
      <c r="DL250" s="220">
        <v>10593</v>
      </c>
      <c r="DM250" s="220">
        <v>10593</v>
      </c>
      <c r="DN250" s="220">
        <v>10593</v>
      </c>
      <c r="DO250" s="220">
        <v>10593</v>
      </c>
      <c r="DP250" s="220">
        <v>10593</v>
      </c>
      <c r="DQ250" s="220">
        <v>10593</v>
      </c>
      <c r="DR250" s="220">
        <v>10593</v>
      </c>
      <c r="DS250" s="220">
        <v>10593</v>
      </c>
      <c r="DT250" s="220">
        <v>10562</v>
      </c>
      <c r="DU250" s="220">
        <v>10558</v>
      </c>
      <c r="DV250" s="220">
        <v>10558</v>
      </c>
      <c r="DW250" s="220">
        <v>10568</v>
      </c>
      <c r="DX250" s="220">
        <v>10568</v>
      </c>
      <c r="DY250" s="220">
        <v>10561</v>
      </c>
      <c r="DZ250" s="220">
        <v>10561</v>
      </c>
      <c r="EA250" s="220">
        <v>10554</v>
      </c>
      <c r="EB250" s="220">
        <v>10554</v>
      </c>
      <c r="EC250" s="220">
        <v>10554</v>
      </c>
      <c r="ED250" s="220">
        <v>10554</v>
      </c>
      <c r="EE250" s="220">
        <v>10554</v>
      </c>
      <c r="EF250" s="220">
        <v>10554</v>
      </c>
      <c r="EG250" s="220">
        <v>10554</v>
      </c>
      <c r="EH250" s="220">
        <v>10554</v>
      </c>
      <c r="EI250" s="220">
        <v>10554</v>
      </c>
      <c r="EJ250" s="220">
        <v>10554</v>
      </c>
      <c r="EK250" s="220">
        <v>10554</v>
      </c>
      <c r="EL250" s="220">
        <v>10554</v>
      </c>
      <c r="EM250" s="220">
        <v>10554</v>
      </c>
      <c r="EN250" s="242">
        <v>10554</v>
      </c>
      <c r="EO250" s="232">
        <v>10554</v>
      </c>
      <c r="EP250" s="227">
        <v>10554</v>
      </c>
      <c r="EQ250" s="154">
        <v>10554</v>
      </c>
      <c r="ER250" s="154">
        <v>10553</v>
      </c>
      <c r="ES250" s="154">
        <v>10553</v>
      </c>
      <c r="ET250" s="154">
        <v>10553</v>
      </c>
      <c r="EU250" s="154">
        <v>10553</v>
      </c>
      <c r="EV250" s="154">
        <v>10553</v>
      </c>
      <c r="EW250" s="154">
        <v>10553</v>
      </c>
      <c r="EX250" s="154">
        <v>10553</v>
      </c>
      <c r="EY250" s="154">
        <v>10553</v>
      </c>
      <c r="EZ250" s="154">
        <v>10553</v>
      </c>
      <c r="FA250" s="154">
        <v>10553</v>
      </c>
      <c r="FB250" s="154">
        <v>10553</v>
      </c>
      <c r="FC250" s="166">
        <v>10553</v>
      </c>
      <c r="FD250" s="166">
        <v>10553</v>
      </c>
      <c r="FE250" s="154">
        <v>10553</v>
      </c>
      <c r="FF250" s="154">
        <v>10553</v>
      </c>
      <c r="FG250" s="166">
        <v>10553</v>
      </c>
      <c r="FH250" s="154">
        <v>10553</v>
      </c>
      <c r="FI250" s="166">
        <v>10553</v>
      </c>
      <c r="FJ250" s="166">
        <v>10553</v>
      </c>
      <c r="FK250" s="154">
        <v>10553</v>
      </c>
      <c r="FL250" s="154">
        <v>10553</v>
      </c>
      <c r="FM250" s="154">
        <v>10553</v>
      </c>
      <c r="FN250" s="154">
        <v>10553</v>
      </c>
      <c r="FO250" s="154">
        <v>10553</v>
      </c>
      <c r="FP250" s="154">
        <v>10553</v>
      </c>
      <c r="FQ250" s="154">
        <v>10545</v>
      </c>
      <c r="FR250" s="166">
        <v>10545</v>
      </c>
      <c r="FS250" s="166">
        <v>10545</v>
      </c>
      <c r="FT250" s="166">
        <v>10545</v>
      </c>
      <c r="FU250" s="166">
        <v>10545</v>
      </c>
      <c r="FV250" s="166">
        <v>10545</v>
      </c>
      <c r="FW250" s="166">
        <v>10545</v>
      </c>
      <c r="FX250" s="166">
        <v>10545</v>
      </c>
      <c r="FY250" s="166">
        <v>10545</v>
      </c>
      <c r="FZ250" s="166">
        <v>10545</v>
      </c>
      <c r="GA250" s="166">
        <v>10544</v>
      </c>
      <c r="GB250" s="166">
        <v>10544</v>
      </c>
      <c r="GC250" s="166">
        <v>10544</v>
      </c>
      <c r="GD250" s="166">
        <v>10544</v>
      </c>
      <c r="GE250" s="166">
        <v>10544</v>
      </c>
      <c r="GF250" s="166">
        <v>10543</v>
      </c>
      <c r="GG250" s="166">
        <v>10543</v>
      </c>
      <c r="GH250" s="166">
        <v>10543</v>
      </c>
      <c r="GI250" s="166">
        <v>10543</v>
      </c>
      <c r="GJ250" s="166">
        <v>10543</v>
      </c>
      <c r="GK250" s="166">
        <v>10543</v>
      </c>
      <c r="GL250" s="166">
        <v>10543</v>
      </c>
      <c r="GM250" s="166">
        <v>10544</v>
      </c>
      <c r="GN250" s="166">
        <v>10544</v>
      </c>
      <c r="GO250" s="166">
        <v>10544</v>
      </c>
      <c r="GP250" s="166">
        <v>10544</v>
      </c>
      <c r="GQ250" s="166">
        <v>10544</v>
      </c>
      <c r="GR250" s="166">
        <v>10544</v>
      </c>
      <c r="GS250" s="166">
        <v>10544</v>
      </c>
      <c r="GT250" s="166">
        <v>10544</v>
      </c>
      <c r="GU250" s="166">
        <v>10544</v>
      </c>
      <c r="GV250" s="166">
        <v>10544</v>
      </c>
      <c r="GW250" s="166">
        <v>10544</v>
      </c>
      <c r="GX250" s="166">
        <v>10544</v>
      </c>
      <c r="GY250" s="166">
        <v>10544</v>
      </c>
      <c r="GZ250" s="166">
        <v>10544</v>
      </c>
      <c r="HA250" s="166">
        <v>10544</v>
      </c>
      <c r="HB250" s="166">
        <v>10544</v>
      </c>
      <c r="HC250" s="166">
        <v>10544</v>
      </c>
      <c r="HD250" s="166">
        <v>10544</v>
      </c>
      <c r="HE250" s="166">
        <v>10543</v>
      </c>
      <c r="HF250" s="166">
        <v>10543</v>
      </c>
      <c r="HG250" s="154">
        <v>10543</v>
      </c>
      <c r="HH250" s="154">
        <v>10560</v>
      </c>
      <c r="HI250" s="166">
        <v>10559</v>
      </c>
      <c r="HJ250" s="154">
        <v>10560</v>
      </c>
      <c r="HK250" s="154">
        <v>10559</v>
      </c>
      <c r="HL250" s="166">
        <v>10565</v>
      </c>
      <c r="HM250" s="154">
        <v>10569</v>
      </c>
      <c r="HN250" s="154">
        <v>10568</v>
      </c>
      <c r="HO250" s="166">
        <v>10565</v>
      </c>
      <c r="HP250" s="154"/>
      <c r="HQ250" s="154"/>
      <c r="HR250" s="166"/>
      <c r="HS250" s="154"/>
      <c r="HT250" s="154"/>
      <c r="HU250" s="154"/>
      <c r="HV250" s="154"/>
      <c r="HW250" s="166"/>
    </row>
    <row r="251" spans="1:231">
      <c r="A251" s="145">
        <f t="shared" si="53"/>
        <v>44429</v>
      </c>
      <c r="B251" s="220">
        <f>'Age&amp;Sex by occurrence date'!$BMQ22</f>
        <v>13189</v>
      </c>
      <c r="C251" s="220">
        <v>10800</v>
      </c>
      <c r="D251" s="220">
        <v>10800</v>
      </c>
      <c r="E251" s="220">
        <v>10800</v>
      </c>
      <c r="F251" s="220">
        <v>10800</v>
      </c>
      <c r="G251" s="220">
        <v>10800</v>
      </c>
      <c r="H251" s="220">
        <v>10800</v>
      </c>
      <c r="I251" s="220">
        <v>10800</v>
      </c>
      <c r="J251" s="220">
        <v>10800</v>
      </c>
      <c r="K251" s="220">
        <v>10800</v>
      </c>
      <c r="L251" s="220">
        <v>10800</v>
      </c>
      <c r="M251" s="220">
        <v>10800</v>
      </c>
      <c r="N251" s="220">
        <v>10800</v>
      </c>
      <c r="O251" s="220">
        <v>10800</v>
      </c>
      <c r="P251" s="220">
        <v>10800</v>
      </c>
      <c r="Q251" s="220">
        <v>10799</v>
      </c>
      <c r="R251" s="220">
        <v>10799</v>
      </c>
      <c r="S251" s="220">
        <v>10799</v>
      </c>
      <c r="T251" s="220">
        <v>10799</v>
      </c>
      <c r="U251" s="220">
        <v>10799</v>
      </c>
      <c r="V251" s="220">
        <v>10798</v>
      </c>
      <c r="W251" s="220">
        <v>10798</v>
      </c>
      <c r="X251" s="220">
        <v>10798</v>
      </c>
      <c r="Y251" s="220">
        <v>10797</v>
      </c>
      <c r="Z251" s="220">
        <v>10792</v>
      </c>
      <c r="AA251" s="220">
        <v>10716</v>
      </c>
      <c r="AB251" s="220">
        <v>10593</v>
      </c>
      <c r="AC251" s="220">
        <v>10593</v>
      </c>
      <c r="AD251" s="220">
        <v>10593</v>
      </c>
      <c r="AE251" s="220">
        <v>10591</v>
      </c>
      <c r="AF251" s="220">
        <v>10591</v>
      </c>
      <c r="AG251" s="220">
        <v>10591</v>
      </c>
      <c r="AH251" s="220">
        <v>10591</v>
      </c>
      <c r="AI251" s="220">
        <v>10591</v>
      </c>
      <c r="AJ251" s="220">
        <v>10591</v>
      </c>
      <c r="AK251" s="220">
        <v>10591</v>
      </c>
      <c r="AL251" s="220">
        <v>10591</v>
      </c>
      <c r="AM251" s="220">
        <v>10591</v>
      </c>
      <c r="AN251" s="220">
        <v>10591</v>
      </c>
      <c r="AO251" s="220">
        <v>10591</v>
      </c>
      <c r="AP251" s="220">
        <v>10591</v>
      </c>
      <c r="AQ251" s="220">
        <v>10591</v>
      </c>
      <c r="AR251" s="220">
        <v>10591</v>
      </c>
      <c r="AS251" s="220">
        <v>10591</v>
      </c>
      <c r="AT251" s="220">
        <v>10591</v>
      </c>
      <c r="AU251" s="220">
        <v>10591</v>
      </c>
      <c r="AV251" s="220">
        <v>10591</v>
      </c>
      <c r="AW251" s="220">
        <v>10591</v>
      </c>
      <c r="AX251" s="220">
        <v>10591</v>
      </c>
      <c r="AY251" s="220">
        <v>10591</v>
      </c>
      <c r="AZ251" s="220">
        <v>10591</v>
      </c>
      <c r="BA251" s="220">
        <v>10591</v>
      </c>
      <c r="BB251" s="220">
        <v>10591</v>
      </c>
      <c r="BC251" s="220">
        <v>10591</v>
      </c>
      <c r="BD251" s="220">
        <v>10591</v>
      </c>
      <c r="BE251" s="220">
        <v>10591</v>
      </c>
      <c r="BF251" s="220">
        <v>10591</v>
      </c>
      <c r="BG251" s="220">
        <v>10591</v>
      </c>
      <c r="BH251" s="220">
        <v>10591</v>
      </c>
      <c r="BI251" s="220">
        <v>10591</v>
      </c>
      <c r="BJ251" s="220">
        <v>10591</v>
      </c>
      <c r="BK251" s="220">
        <v>10591</v>
      </c>
      <c r="BL251" s="220">
        <v>10591</v>
      </c>
      <c r="BM251" s="220">
        <v>10591</v>
      </c>
      <c r="BN251" s="220">
        <v>10591</v>
      </c>
      <c r="BO251" s="220">
        <v>10591</v>
      </c>
      <c r="BP251" s="220">
        <v>10591</v>
      </c>
      <c r="BQ251" s="220">
        <v>10591</v>
      </c>
      <c r="BR251" s="220">
        <v>10591</v>
      </c>
      <c r="BS251" s="220">
        <v>10591</v>
      </c>
      <c r="BT251" s="220">
        <v>10591</v>
      </c>
      <c r="BU251" s="220">
        <v>10591</v>
      </c>
      <c r="BV251" s="220">
        <v>10591</v>
      </c>
      <c r="BW251" s="220">
        <v>10591</v>
      </c>
      <c r="BX251" s="220">
        <v>10591</v>
      </c>
      <c r="BY251" s="220">
        <v>10591</v>
      </c>
      <c r="BZ251" s="220">
        <v>10591</v>
      </c>
      <c r="CA251" s="220">
        <v>10591</v>
      </c>
      <c r="CB251" s="220">
        <v>10591</v>
      </c>
      <c r="CC251" s="220">
        <v>10591</v>
      </c>
      <c r="CD251" s="220">
        <v>10591</v>
      </c>
      <c r="CE251" s="220">
        <v>10591</v>
      </c>
      <c r="CF251" s="220">
        <v>10591</v>
      </c>
      <c r="CG251" s="220">
        <v>10591</v>
      </c>
      <c r="CH251" s="220">
        <v>10591</v>
      </c>
      <c r="CI251" s="220">
        <v>10591</v>
      </c>
      <c r="CJ251" s="220">
        <v>10591</v>
      </c>
      <c r="CK251" s="220">
        <v>10591</v>
      </c>
      <c r="CL251" s="220">
        <v>10591</v>
      </c>
      <c r="CM251" s="220">
        <v>10591</v>
      </c>
      <c r="CN251" s="220">
        <v>10591</v>
      </c>
      <c r="CO251" s="220">
        <v>10591</v>
      </c>
      <c r="CP251" s="220">
        <v>10591</v>
      </c>
      <c r="CQ251" s="220">
        <v>10591</v>
      </c>
      <c r="CR251" s="220">
        <v>10591</v>
      </c>
      <c r="CS251" s="220">
        <v>10591</v>
      </c>
      <c r="CT251" s="220">
        <v>10591</v>
      </c>
      <c r="CU251" s="220">
        <v>10591</v>
      </c>
      <c r="CV251" s="220">
        <v>10591</v>
      </c>
      <c r="CW251" s="220">
        <v>10591</v>
      </c>
      <c r="CX251" s="220">
        <v>10591</v>
      </c>
      <c r="CY251" s="220">
        <v>10591</v>
      </c>
      <c r="CZ251" s="220">
        <v>10591</v>
      </c>
      <c r="DA251" s="220">
        <v>10591</v>
      </c>
      <c r="DB251" s="220">
        <v>10591</v>
      </c>
      <c r="DC251" s="220">
        <v>10591</v>
      </c>
      <c r="DD251" s="220">
        <v>10591</v>
      </c>
      <c r="DE251" s="220">
        <v>10591</v>
      </c>
      <c r="DF251" s="220">
        <v>10591</v>
      </c>
      <c r="DG251" s="220">
        <v>10591</v>
      </c>
      <c r="DH251" s="220">
        <v>10591</v>
      </c>
      <c r="DI251" s="220">
        <v>10591</v>
      </c>
      <c r="DJ251" s="220">
        <v>10591</v>
      </c>
      <c r="DK251" s="220">
        <v>10591</v>
      </c>
      <c r="DL251" s="220">
        <v>10591</v>
      </c>
      <c r="DM251" s="220">
        <v>10591</v>
      </c>
      <c r="DN251" s="220">
        <v>10591</v>
      </c>
      <c r="DO251" s="220">
        <v>10591</v>
      </c>
      <c r="DP251" s="220">
        <v>10591</v>
      </c>
      <c r="DQ251" s="220">
        <v>10591</v>
      </c>
      <c r="DR251" s="220">
        <v>10591</v>
      </c>
      <c r="DS251" s="220">
        <v>10591</v>
      </c>
      <c r="DT251" s="220">
        <v>10560</v>
      </c>
      <c r="DU251" s="220">
        <v>10556</v>
      </c>
      <c r="DV251" s="220">
        <v>10556</v>
      </c>
      <c r="DW251" s="220">
        <v>10566</v>
      </c>
      <c r="DX251" s="220">
        <v>10566</v>
      </c>
      <c r="DY251" s="220">
        <v>10559</v>
      </c>
      <c r="DZ251" s="220">
        <v>10559</v>
      </c>
      <c r="EA251" s="220">
        <v>10552</v>
      </c>
      <c r="EB251" s="220">
        <v>10552</v>
      </c>
      <c r="EC251" s="220">
        <v>10552</v>
      </c>
      <c r="ED251" s="220">
        <v>10552</v>
      </c>
      <c r="EE251" s="220">
        <v>10552</v>
      </c>
      <c r="EF251" s="220">
        <v>10552</v>
      </c>
      <c r="EG251" s="220">
        <v>10552</v>
      </c>
      <c r="EH251" s="220">
        <v>10552</v>
      </c>
      <c r="EI251" s="220">
        <v>10552</v>
      </c>
      <c r="EJ251" s="220">
        <v>10552</v>
      </c>
      <c r="EK251" s="220">
        <v>10552</v>
      </c>
      <c r="EL251" s="220">
        <v>10552</v>
      </c>
      <c r="EM251" s="220">
        <v>10552</v>
      </c>
      <c r="EN251" s="242">
        <v>10552</v>
      </c>
      <c r="EO251" s="232">
        <v>10552</v>
      </c>
      <c r="EP251" s="228">
        <v>10552</v>
      </c>
      <c r="EQ251" s="166">
        <v>10552</v>
      </c>
      <c r="ER251" s="166">
        <v>10551</v>
      </c>
      <c r="ES251" s="166">
        <v>10551</v>
      </c>
      <c r="ET251" s="166">
        <v>10551</v>
      </c>
      <c r="EU251" s="166">
        <v>10551</v>
      </c>
      <c r="EV251" s="154">
        <v>10551</v>
      </c>
      <c r="EW251" s="166">
        <v>10551</v>
      </c>
      <c r="EX251" s="166">
        <v>10551</v>
      </c>
      <c r="EY251" s="166">
        <v>10551</v>
      </c>
      <c r="EZ251" s="166">
        <v>10551</v>
      </c>
      <c r="FA251" s="166">
        <v>10551</v>
      </c>
      <c r="FB251" s="166">
        <v>10551</v>
      </c>
      <c r="FC251" s="154">
        <v>10551</v>
      </c>
      <c r="FD251" s="166">
        <v>10551</v>
      </c>
      <c r="FE251" s="166">
        <v>10551</v>
      </c>
      <c r="FF251" s="166">
        <v>10551</v>
      </c>
      <c r="FG251" s="166">
        <v>10551</v>
      </c>
      <c r="FH251" s="166">
        <v>10551</v>
      </c>
      <c r="FI251" s="154">
        <v>10551</v>
      </c>
      <c r="FJ251" s="154">
        <v>10551</v>
      </c>
      <c r="FK251" s="166">
        <v>10551</v>
      </c>
      <c r="FL251" s="166">
        <v>10551</v>
      </c>
      <c r="FM251" s="166">
        <v>10551</v>
      </c>
      <c r="FN251" s="166">
        <v>10551</v>
      </c>
      <c r="FO251" s="166">
        <v>10551</v>
      </c>
      <c r="FP251" s="166">
        <v>10551</v>
      </c>
      <c r="FQ251" s="166">
        <v>10543</v>
      </c>
      <c r="FR251" s="154">
        <v>10543</v>
      </c>
      <c r="FS251" s="154">
        <v>10543</v>
      </c>
      <c r="FT251" s="154">
        <v>10543</v>
      </c>
      <c r="FU251" s="154">
        <v>10543</v>
      </c>
      <c r="FV251" s="154">
        <v>10543</v>
      </c>
      <c r="FW251" s="154">
        <v>10543</v>
      </c>
      <c r="FX251" s="154">
        <v>10543</v>
      </c>
      <c r="FY251" s="154">
        <v>10543</v>
      </c>
      <c r="FZ251" s="154">
        <v>10543</v>
      </c>
      <c r="GA251" s="154">
        <v>10542</v>
      </c>
      <c r="GB251" s="154">
        <v>10542</v>
      </c>
      <c r="GC251" s="154">
        <v>10542</v>
      </c>
      <c r="GD251" s="154">
        <v>10542</v>
      </c>
      <c r="GE251" s="154">
        <v>10542</v>
      </c>
      <c r="GF251" s="154">
        <v>10541</v>
      </c>
      <c r="GG251" s="154">
        <v>10541</v>
      </c>
      <c r="GH251" s="154">
        <v>10541</v>
      </c>
      <c r="GI251" s="154">
        <v>10541</v>
      </c>
      <c r="GJ251" s="154">
        <v>10541</v>
      </c>
      <c r="GK251" s="166">
        <v>10541</v>
      </c>
      <c r="GL251" s="166">
        <v>10541</v>
      </c>
      <c r="GM251" s="166">
        <v>10542</v>
      </c>
      <c r="GN251" s="166">
        <v>10542</v>
      </c>
      <c r="GO251" s="166">
        <v>10542</v>
      </c>
      <c r="GP251" s="166">
        <v>10542</v>
      </c>
      <c r="GQ251" s="166">
        <v>10542</v>
      </c>
      <c r="GR251" s="166">
        <v>10542</v>
      </c>
      <c r="GS251" s="166">
        <v>10542</v>
      </c>
      <c r="GT251" s="166">
        <v>10542</v>
      </c>
      <c r="GU251" s="166">
        <v>10542</v>
      </c>
      <c r="GV251" s="166">
        <v>10542</v>
      </c>
      <c r="GW251" s="166">
        <v>10542</v>
      </c>
      <c r="GX251" s="154">
        <v>10542</v>
      </c>
      <c r="GY251" s="166">
        <v>10542</v>
      </c>
      <c r="GZ251" s="166">
        <v>10542</v>
      </c>
      <c r="HA251" s="166">
        <v>10542</v>
      </c>
      <c r="HB251" s="166">
        <v>10542</v>
      </c>
      <c r="HC251" s="166">
        <v>10542</v>
      </c>
      <c r="HD251" s="166">
        <v>10542</v>
      </c>
      <c r="HE251" s="166">
        <v>10541</v>
      </c>
      <c r="HF251" s="166">
        <v>10541</v>
      </c>
      <c r="HG251" s="154">
        <v>10541</v>
      </c>
      <c r="HH251" s="154">
        <v>10558</v>
      </c>
      <c r="HI251" s="166">
        <v>10557</v>
      </c>
      <c r="HJ251" s="154">
        <v>10558</v>
      </c>
      <c r="HK251" s="154">
        <v>10557</v>
      </c>
      <c r="HL251" s="166">
        <v>10563</v>
      </c>
      <c r="HM251" s="154">
        <v>10567</v>
      </c>
      <c r="HN251" s="154">
        <v>10566</v>
      </c>
      <c r="HO251" s="166">
        <v>10564</v>
      </c>
      <c r="HP251" s="154">
        <v>10564</v>
      </c>
      <c r="HQ251" s="154"/>
      <c r="HR251" s="166"/>
      <c r="HS251" s="154"/>
      <c r="HT251" s="154"/>
      <c r="HU251" s="154"/>
      <c r="HV251" s="154"/>
      <c r="HW251" s="166"/>
    </row>
    <row r="252" spans="1:231">
      <c r="A252" s="145">
        <f t="shared" si="53"/>
        <v>44428</v>
      </c>
      <c r="B252" s="220">
        <f>'Age&amp;Sex by occurrence date'!$BMX22</f>
        <v>13186</v>
      </c>
      <c r="C252" s="220">
        <v>10798</v>
      </c>
      <c r="D252" s="220">
        <v>10798</v>
      </c>
      <c r="E252" s="220">
        <v>10798</v>
      </c>
      <c r="F252" s="220">
        <v>10798</v>
      </c>
      <c r="G252" s="220">
        <v>10798</v>
      </c>
      <c r="H252" s="220">
        <v>10798</v>
      </c>
      <c r="I252" s="220">
        <v>10798</v>
      </c>
      <c r="J252" s="220">
        <v>10798</v>
      </c>
      <c r="K252" s="220">
        <v>10798</v>
      </c>
      <c r="L252" s="220">
        <v>10798</v>
      </c>
      <c r="M252" s="220">
        <v>10798</v>
      </c>
      <c r="N252" s="220">
        <v>10798</v>
      </c>
      <c r="O252" s="220">
        <v>10798</v>
      </c>
      <c r="P252" s="220">
        <v>10798</v>
      </c>
      <c r="Q252" s="220">
        <v>10797</v>
      </c>
      <c r="R252" s="220">
        <v>10797</v>
      </c>
      <c r="S252" s="220">
        <v>10797</v>
      </c>
      <c r="T252" s="220">
        <v>10797</v>
      </c>
      <c r="U252" s="220">
        <v>10797</v>
      </c>
      <c r="V252" s="220">
        <v>10796</v>
      </c>
      <c r="W252" s="220">
        <v>10796</v>
      </c>
      <c r="X252" s="220">
        <v>10796</v>
      </c>
      <c r="Y252" s="220">
        <v>10795</v>
      </c>
      <c r="Z252" s="220">
        <v>10790</v>
      </c>
      <c r="AA252" s="220">
        <v>10714</v>
      </c>
      <c r="AB252" s="220">
        <v>10591</v>
      </c>
      <c r="AC252" s="220">
        <v>10591</v>
      </c>
      <c r="AD252" s="220">
        <v>10591</v>
      </c>
      <c r="AE252" s="220">
        <v>10589</v>
      </c>
      <c r="AF252" s="220">
        <v>10589</v>
      </c>
      <c r="AG252" s="220">
        <v>10589</v>
      </c>
      <c r="AH252" s="220">
        <v>10589</v>
      </c>
      <c r="AI252" s="220">
        <v>10589</v>
      </c>
      <c r="AJ252" s="220">
        <v>10589</v>
      </c>
      <c r="AK252" s="220">
        <v>10589</v>
      </c>
      <c r="AL252" s="220">
        <v>10589</v>
      </c>
      <c r="AM252" s="220">
        <v>10589</v>
      </c>
      <c r="AN252" s="220">
        <v>10589</v>
      </c>
      <c r="AO252" s="220">
        <v>10589</v>
      </c>
      <c r="AP252" s="220">
        <v>10589</v>
      </c>
      <c r="AQ252" s="220">
        <v>10589</v>
      </c>
      <c r="AR252" s="220">
        <v>10589</v>
      </c>
      <c r="AS252" s="220">
        <v>10589</v>
      </c>
      <c r="AT252" s="220">
        <v>10589</v>
      </c>
      <c r="AU252" s="220">
        <v>10589</v>
      </c>
      <c r="AV252" s="220">
        <v>10589</v>
      </c>
      <c r="AW252" s="220">
        <v>10589</v>
      </c>
      <c r="AX252" s="220">
        <v>10589</v>
      </c>
      <c r="AY252" s="220">
        <v>10589</v>
      </c>
      <c r="AZ252" s="220">
        <v>10589</v>
      </c>
      <c r="BA252" s="220">
        <v>10589</v>
      </c>
      <c r="BB252" s="220">
        <v>10589</v>
      </c>
      <c r="BC252" s="220">
        <v>10589</v>
      </c>
      <c r="BD252" s="220">
        <v>10589</v>
      </c>
      <c r="BE252" s="220">
        <v>10589</v>
      </c>
      <c r="BF252" s="220">
        <v>10589</v>
      </c>
      <c r="BG252" s="220">
        <v>10589</v>
      </c>
      <c r="BH252" s="220">
        <v>10589</v>
      </c>
      <c r="BI252" s="220">
        <v>10589</v>
      </c>
      <c r="BJ252" s="220">
        <v>10589</v>
      </c>
      <c r="BK252" s="220">
        <v>10589</v>
      </c>
      <c r="BL252" s="220">
        <v>10589</v>
      </c>
      <c r="BM252" s="220">
        <v>10589</v>
      </c>
      <c r="BN252" s="220">
        <v>10589</v>
      </c>
      <c r="BO252" s="220">
        <v>10589</v>
      </c>
      <c r="BP252" s="220">
        <v>10589</v>
      </c>
      <c r="BQ252" s="220">
        <v>10589</v>
      </c>
      <c r="BR252" s="220">
        <v>10589</v>
      </c>
      <c r="BS252" s="220">
        <v>10589</v>
      </c>
      <c r="BT252" s="220">
        <v>10589</v>
      </c>
      <c r="BU252" s="220">
        <v>10589</v>
      </c>
      <c r="BV252" s="220">
        <v>10589</v>
      </c>
      <c r="BW252" s="220">
        <v>10589</v>
      </c>
      <c r="BX252" s="220">
        <v>10589</v>
      </c>
      <c r="BY252" s="220">
        <v>10589</v>
      </c>
      <c r="BZ252" s="220">
        <v>10589</v>
      </c>
      <c r="CA252" s="220">
        <v>10589</v>
      </c>
      <c r="CB252" s="220">
        <v>10589</v>
      </c>
      <c r="CC252" s="220">
        <v>10589</v>
      </c>
      <c r="CD252" s="220">
        <v>10589</v>
      </c>
      <c r="CE252" s="220">
        <v>10589</v>
      </c>
      <c r="CF252" s="220">
        <v>10589</v>
      </c>
      <c r="CG252" s="220">
        <v>10589</v>
      </c>
      <c r="CH252" s="220">
        <v>10589</v>
      </c>
      <c r="CI252" s="220">
        <v>10589</v>
      </c>
      <c r="CJ252" s="220">
        <v>10589</v>
      </c>
      <c r="CK252" s="220">
        <v>10589</v>
      </c>
      <c r="CL252" s="220">
        <v>10589</v>
      </c>
      <c r="CM252" s="220">
        <v>10589</v>
      </c>
      <c r="CN252" s="220">
        <v>10589</v>
      </c>
      <c r="CO252" s="220">
        <v>10589</v>
      </c>
      <c r="CP252" s="220">
        <v>10589</v>
      </c>
      <c r="CQ252" s="220">
        <v>10589</v>
      </c>
      <c r="CR252" s="220">
        <v>10589</v>
      </c>
      <c r="CS252" s="220">
        <v>10589</v>
      </c>
      <c r="CT252" s="220">
        <v>10589</v>
      </c>
      <c r="CU252" s="220">
        <v>10589</v>
      </c>
      <c r="CV252" s="220">
        <v>10589</v>
      </c>
      <c r="CW252" s="220">
        <v>10589</v>
      </c>
      <c r="CX252" s="220">
        <v>10589</v>
      </c>
      <c r="CY252" s="220">
        <v>10589</v>
      </c>
      <c r="CZ252" s="220">
        <v>10589</v>
      </c>
      <c r="DA252" s="220">
        <v>10589</v>
      </c>
      <c r="DB252" s="220">
        <v>10589</v>
      </c>
      <c r="DC252" s="220">
        <v>10589</v>
      </c>
      <c r="DD252" s="220">
        <v>10589</v>
      </c>
      <c r="DE252" s="220">
        <v>10589</v>
      </c>
      <c r="DF252" s="220">
        <v>10589</v>
      </c>
      <c r="DG252" s="220">
        <v>10589</v>
      </c>
      <c r="DH252" s="220">
        <v>10589</v>
      </c>
      <c r="DI252" s="220">
        <v>10589</v>
      </c>
      <c r="DJ252" s="220">
        <v>10589</v>
      </c>
      <c r="DK252" s="220">
        <v>10589</v>
      </c>
      <c r="DL252" s="220">
        <v>10589</v>
      </c>
      <c r="DM252" s="220">
        <v>10589</v>
      </c>
      <c r="DN252" s="220">
        <v>10589</v>
      </c>
      <c r="DO252" s="220">
        <v>10589</v>
      </c>
      <c r="DP252" s="220">
        <v>10589</v>
      </c>
      <c r="DQ252" s="220">
        <v>10589</v>
      </c>
      <c r="DR252" s="220">
        <v>10589</v>
      </c>
      <c r="DS252" s="220">
        <v>10589</v>
      </c>
      <c r="DT252" s="220">
        <v>10558</v>
      </c>
      <c r="DU252" s="220">
        <v>10554</v>
      </c>
      <c r="DV252" s="220">
        <v>10554</v>
      </c>
      <c r="DW252" s="220">
        <v>10564</v>
      </c>
      <c r="DX252" s="220">
        <v>10564</v>
      </c>
      <c r="DY252" s="220">
        <v>10557</v>
      </c>
      <c r="DZ252" s="220">
        <v>10557</v>
      </c>
      <c r="EA252" s="220">
        <v>10550</v>
      </c>
      <c r="EB252" s="220">
        <v>10550</v>
      </c>
      <c r="EC252" s="220">
        <v>10550</v>
      </c>
      <c r="ED252" s="220">
        <v>10550</v>
      </c>
      <c r="EE252" s="220">
        <v>10550</v>
      </c>
      <c r="EF252" s="220">
        <v>10550</v>
      </c>
      <c r="EG252" s="220">
        <v>10550</v>
      </c>
      <c r="EH252" s="220">
        <v>10550</v>
      </c>
      <c r="EI252" s="220">
        <v>10550</v>
      </c>
      <c r="EJ252" s="220">
        <v>10550</v>
      </c>
      <c r="EK252" s="220">
        <v>10550</v>
      </c>
      <c r="EL252" s="220">
        <v>10550</v>
      </c>
      <c r="EM252" s="220">
        <v>10550</v>
      </c>
      <c r="EN252" s="242">
        <v>10550</v>
      </c>
      <c r="EO252" s="232">
        <v>10550</v>
      </c>
      <c r="EP252" s="227">
        <v>10550</v>
      </c>
      <c r="EQ252" s="154">
        <v>10550</v>
      </c>
      <c r="ER252" s="154">
        <v>10549</v>
      </c>
      <c r="ES252" s="154">
        <v>10549</v>
      </c>
      <c r="ET252" s="154">
        <v>10549</v>
      </c>
      <c r="EU252" s="154">
        <v>10549</v>
      </c>
      <c r="EV252" s="166">
        <v>10549</v>
      </c>
      <c r="EW252" s="154">
        <v>10549</v>
      </c>
      <c r="EX252" s="154">
        <v>10549</v>
      </c>
      <c r="EY252" s="154">
        <v>10549</v>
      </c>
      <c r="EZ252" s="154">
        <v>10549</v>
      </c>
      <c r="FA252" s="154">
        <v>10549</v>
      </c>
      <c r="FB252" s="166">
        <v>10549</v>
      </c>
      <c r="FC252" s="154">
        <v>10549</v>
      </c>
      <c r="FD252" s="154">
        <v>10549</v>
      </c>
      <c r="FE252" s="166">
        <v>10549</v>
      </c>
      <c r="FF252" s="154">
        <v>10549</v>
      </c>
      <c r="FG252" s="154">
        <v>10549</v>
      </c>
      <c r="FH252" s="154">
        <v>10549</v>
      </c>
      <c r="FI252" s="166">
        <v>10549</v>
      </c>
      <c r="FJ252" s="166">
        <v>10549</v>
      </c>
      <c r="FK252" s="154">
        <v>10549</v>
      </c>
      <c r="FL252" s="154">
        <v>10549</v>
      </c>
      <c r="FM252" s="154">
        <v>10549</v>
      </c>
      <c r="FN252" s="154">
        <v>10549</v>
      </c>
      <c r="FO252" s="154">
        <v>10549</v>
      </c>
      <c r="FP252" s="154">
        <v>10549</v>
      </c>
      <c r="FQ252" s="154">
        <v>10541</v>
      </c>
      <c r="FR252" s="166">
        <v>10541</v>
      </c>
      <c r="FS252" s="166">
        <v>10541</v>
      </c>
      <c r="FT252" s="166">
        <v>10541</v>
      </c>
      <c r="FU252" s="166">
        <v>10541</v>
      </c>
      <c r="FV252" s="166">
        <v>10541</v>
      </c>
      <c r="FW252" s="166">
        <v>10541</v>
      </c>
      <c r="FX252" s="166">
        <v>10541</v>
      </c>
      <c r="FY252" s="154">
        <v>10541</v>
      </c>
      <c r="FZ252" s="154">
        <v>10541</v>
      </c>
      <c r="GA252" s="154">
        <v>10540</v>
      </c>
      <c r="GB252" s="154">
        <v>10540</v>
      </c>
      <c r="GC252" s="154">
        <v>10540</v>
      </c>
      <c r="GD252" s="154">
        <v>10540</v>
      </c>
      <c r="GE252" s="154">
        <v>10540</v>
      </c>
      <c r="GF252" s="154">
        <v>10539</v>
      </c>
      <c r="GG252" s="154">
        <v>10539</v>
      </c>
      <c r="GH252" s="154">
        <v>10539</v>
      </c>
      <c r="GI252" s="154">
        <v>10539</v>
      </c>
      <c r="GJ252" s="154">
        <v>10539</v>
      </c>
      <c r="GK252" s="154">
        <v>10539</v>
      </c>
      <c r="GL252" s="154">
        <v>10539</v>
      </c>
      <c r="GM252" s="154">
        <v>10540</v>
      </c>
      <c r="GN252" s="154">
        <v>10540</v>
      </c>
      <c r="GO252" s="154">
        <v>10540</v>
      </c>
      <c r="GP252" s="154">
        <v>10540</v>
      </c>
      <c r="GQ252" s="154">
        <v>10540</v>
      </c>
      <c r="GR252" s="154">
        <v>10540</v>
      </c>
      <c r="GS252" s="154">
        <v>10540</v>
      </c>
      <c r="GT252" s="154">
        <v>10540</v>
      </c>
      <c r="GU252" s="154">
        <v>10540</v>
      </c>
      <c r="GV252" s="154">
        <v>10540</v>
      </c>
      <c r="GW252" s="154">
        <v>10540</v>
      </c>
      <c r="GX252" s="154">
        <v>10540</v>
      </c>
      <c r="GY252" s="166">
        <v>10540</v>
      </c>
      <c r="GZ252" s="166">
        <v>10540</v>
      </c>
      <c r="HA252" s="166">
        <v>10540</v>
      </c>
      <c r="HB252" s="166">
        <v>10540</v>
      </c>
      <c r="HC252" s="166">
        <v>10540</v>
      </c>
      <c r="HD252" s="166">
        <v>10540</v>
      </c>
      <c r="HE252" s="166">
        <v>10539</v>
      </c>
      <c r="HF252" s="166">
        <v>10539</v>
      </c>
      <c r="HG252" s="154">
        <v>10539</v>
      </c>
      <c r="HH252" s="154">
        <v>10556</v>
      </c>
      <c r="HI252" s="166">
        <v>10555</v>
      </c>
      <c r="HJ252" s="154">
        <v>10556</v>
      </c>
      <c r="HK252" s="154">
        <v>10555</v>
      </c>
      <c r="HL252" s="166">
        <v>10561</v>
      </c>
      <c r="HM252" s="154">
        <v>10565</v>
      </c>
      <c r="HN252" s="154">
        <v>10564</v>
      </c>
      <c r="HO252" s="166">
        <v>10563</v>
      </c>
      <c r="HP252" s="154">
        <v>10563</v>
      </c>
      <c r="HQ252" s="154">
        <v>10563</v>
      </c>
      <c r="HR252" s="166"/>
      <c r="HS252" s="154"/>
      <c r="HT252" s="154"/>
      <c r="HU252" s="154"/>
      <c r="HV252" s="154"/>
      <c r="HW252" s="166"/>
    </row>
    <row r="253" spans="1:231">
      <c r="A253" s="145">
        <f t="shared" si="53"/>
        <v>44427</v>
      </c>
      <c r="B253" s="220">
        <f>'Age&amp;Sex by occurrence date'!$BNE22</f>
        <v>13184</v>
      </c>
      <c r="C253" s="220">
        <v>10797</v>
      </c>
      <c r="D253" s="220">
        <v>10797</v>
      </c>
      <c r="E253" s="220">
        <v>10797</v>
      </c>
      <c r="F253" s="220">
        <v>10797</v>
      </c>
      <c r="G253" s="220">
        <v>10797</v>
      </c>
      <c r="H253" s="220">
        <v>10797</v>
      </c>
      <c r="I253" s="220">
        <v>10797</v>
      </c>
      <c r="J253" s="220">
        <v>10797</v>
      </c>
      <c r="K253" s="220">
        <v>10797</v>
      </c>
      <c r="L253" s="220">
        <v>10797</v>
      </c>
      <c r="M253" s="220">
        <v>10797</v>
      </c>
      <c r="N253" s="220">
        <v>10797</v>
      </c>
      <c r="O253" s="220">
        <v>10797</v>
      </c>
      <c r="P253" s="220">
        <v>10797</v>
      </c>
      <c r="Q253" s="220">
        <v>10796</v>
      </c>
      <c r="R253" s="220">
        <v>10796</v>
      </c>
      <c r="S253" s="220">
        <v>10796</v>
      </c>
      <c r="T253" s="220">
        <v>10796</v>
      </c>
      <c r="U253" s="220">
        <v>10796</v>
      </c>
      <c r="V253" s="220">
        <v>10795</v>
      </c>
      <c r="W253" s="220">
        <v>10795</v>
      </c>
      <c r="X253" s="220">
        <v>10795</v>
      </c>
      <c r="Y253" s="220">
        <v>10794</v>
      </c>
      <c r="Z253" s="220">
        <v>10789</v>
      </c>
      <c r="AA253" s="220">
        <v>10713</v>
      </c>
      <c r="AB253" s="220">
        <v>10590</v>
      </c>
      <c r="AC253" s="220">
        <v>10590</v>
      </c>
      <c r="AD253" s="220">
        <v>10590</v>
      </c>
      <c r="AE253" s="220">
        <v>10588</v>
      </c>
      <c r="AF253" s="220">
        <v>10588</v>
      </c>
      <c r="AG253" s="220">
        <v>10588</v>
      </c>
      <c r="AH253" s="220">
        <v>10588</v>
      </c>
      <c r="AI253" s="220">
        <v>10588</v>
      </c>
      <c r="AJ253" s="220">
        <v>10588</v>
      </c>
      <c r="AK253" s="220">
        <v>10588</v>
      </c>
      <c r="AL253" s="220">
        <v>10588</v>
      </c>
      <c r="AM253" s="220">
        <v>10588</v>
      </c>
      <c r="AN253" s="220">
        <v>10588</v>
      </c>
      <c r="AO253" s="220">
        <v>10588</v>
      </c>
      <c r="AP253" s="220">
        <v>10588</v>
      </c>
      <c r="AQ253" s="220">
        <v>10588</v>
      </c>
      <c r="AR253" s="220">
        <v>10588</v>
      </c>
      <c r="AS253" s="220">
        <v>10588</v>
      </c>
      <c r="AT253" s="220">
        <v>10588</v>
      </c>
      <c r="AU253" s="220">
        <v>10588</v>
      </c>
      <c r="AV253" s="220">
        <v>10588</v>
      </c>
      <c r="AW253" s="220">
        <v>10588</v>
      </c>
      <c r="AX253" s="220">
        <v>10588</v>
      </c>
      <c r="AY253" s="220">
        <v>10588</v>
      </c>
      <c r="AZ253" s="220">
        <v>10588</v>
      </c>
      <c r="BA253" s="220">
        <v>10588</v>
      </c>
      <c r="BB253" s="220">
        <v>10588</v>
      </c>
      <c r="BC253" s="220">
        <v>10588</v>
      </c>
      <c r="BD253" s="220">
        <v>10588</v>
      </c>
      <c r="BE253" s="220">
        <v>10588</v>
      </c>
      <c r="BF253" s="220">
        <v>10588</v>
      </c>
      <c r="BG253" s="220">
        <v>10588</v>
      </c>
      <c r="BH253" s="220">
        <v>10588</v>
      </c>
      <c r="BI253" s="220">
        <v>10588</v>
      </c>
      <c r="BJ253" s="220">
        <v>10588</v>
      </c>
      <c r="BK253" s="220">
        <v>10588</v>
      </c>
      <c r="BL253" s="220">
        <v>10588</v>
      </c>
      <c r="BM253" s="220">
        <v>10588</v>
      </c>
      <c r="BN253" s="220">
        <v>10588</v>
      </c>
      <c r="BO253" s="220">
        <v>10588</v>
      </c>
      <c r="BP253" s="220">
        <v>10588</v>
      </c>
      <c r="BQ253" s="220">
        <v>10588</v>
      </c>
      <c r="BR253" s="220">
        <v>10588</v>
      </c>
      <c r="BS253" s="220">
        <v>10588</v>
      </c>
      <c r="BT253" s="220">
        <v>10588</v>
      </c>
      <c r="BU253" s="220">
        <v>10588</v>
      </c>
      <c r="BV253" s="220">
        <v>10588</v>
      </c>
      <c r="BW253" s="220">
        <v>10588</v>
      </c>
      <c r="BX253" s="220">
        <v>10588</v>
      </c>
      <c r="BY253" s="220">
        <v>10588</v>
      </c>
      <c r="BZ253" s="220">
        <v>10588</v>
      </c>
      <c r="CA253" s="220">
        <v>10588</v>
      </c>
      <c r="CB253" s="220">
        <v>10588</v>
      </c>
      <c r="CC253" s="220">
        <v>10588</v>
      </c>
      <c r="CD253" s="220">
        <v>10588</v>
      </c>
      <c r="CE253" s="220">
        <v>10588</v>
      </c>
      <c r="CF253" s="220">
        <v>10588</v>
      </c>
      <c r="CG253" s="220">
        <v>10588</v>
      </c>
      <c r="CH253" s="220">
        <v>10588</v>
      </c>
      <c r="CI253" s="220">
        <v>10588</v>
      </c>
      <c r="CJ253" s="220">
        <v>10588</v>
      </c>
      <c r="CK253" s="220">
        <v>10588</v>
      </c>
      <c r="CL253" s="220">
        <v>10588</v>
      </c>
      <c r="CM253" s="220">
        <v>10588</v>
      </c>
      <c r="CN253" s="220">
        <v>10588</v>
      </c>
      <c r="CO253" s="220">
        <v>10588</v>
      </c>
      <c r="CP253" s="220">
        <v>10588</v>
      </c>
      <c r="CQ253" s="220">
        <v>10588</v>
      </c>
      <c r="CR253" s="220">
        <v>10588</v>
      </c>
      <c r="CS253" s="220">
        <v>10588</v>
      </c>
      <c r="CT253" s="220">
        <v>10588</v>
      </c>
      <c r="CU253" s="220">
        <v>10588</v>
      </c>
      <c r="CV253" s="220">
        <v>10588</v>
      </c>
      <c r="CW253" s="220">
        <v>10588</v>
      </c>
      <c r="CX253" s="220">
        <v>10588</v>
      </c>
      <c r="CY253" s="220">
        <v>10588</v>
      </c>
      <c r="CZ253" s="220">
        <v>10588</v>
      </c>
      <c r="DA253" s="220">
        <v>10588</v>
      </c>
      <c r="DB253" s="220">
        <v>10588</v>
      </c>
      <c r="DC253" s="220">
        <v>10588</v>
      </c>
      <c r="DD253" s="220">
        <v>10588</v>
      </c>
      <c r="DE253" s="220">
        <v>10588</v>
      </c>
      <c r="DF253" s="220">
        <v>10588</v>
      </c>
      <c r="DG253" s="220">
        <v>10588</v>
      </c>
      <c r="DH253" s="220">
        <v>10588</v>
      </c>
      <c r="DI253" s="220">
        <v>10588</v>
      </c>
      <c r="DJ253" s="220">
        <v>10588</v>
      </c>
      <c r="DK253" s="220">
        <v>10588</v>
      </c>
      <c r="DL253" s="220">
        <v>10588</v>
      </c>
      <c r="DM253" s="220">
        <v>10588</v>
      </c>
      <c r="DN253" s="220">
        <v>10588</v>
      </c>
      <c r="DO253" s="220">
        <v>10588</v>
      </c>
      <c r="DP253" s="220">
        <v>10588</v>
      </c>
      <c r="DQ253" s="220">
        <v>10588</v>
      </c>
      <c r="DR253" s="220">
        <v>10588</v>
      </c>
      <c r="DS253" s="220">
        <v>10588</v>
      </c>
      <c r="DT253" s="220">
        <v>10557</v>
      </c>
      <c r="DU253" s="220">
        <v>10553</v>
      </c>
      <c r="DV253" s="220">
        <v>10553</v>
      </c>
      <c r="DW253" s="220">
        <v>10563</v>
      </c>
      <c r="DX253" s="220">
        <v>10563</v>
      </c>
      <c r="DY253" s="220">
        <v>10556</v>
      </c>
      <c r="DZ253" s="220">
        <v>10556</v>
      </c>
      <c r="EA253" s="220">
        <v>10549</v>
      </c>
      <c r="EB253" s="220">
        <v>10549</v>
      </c>
      <c r="EC253" s="220">
        <v>10549</v>
      </c>
      <c r="ED253" s="220">
        <v>10549</v>
      </c>
      <c r="EE253" s="220">
        <v>10549</v>
      </c>
      <c r="EF253" s="220">
        <v>10549</v>
      </c>
      <c r="EG253" s="220">
        <v>10549</v>
      </c>
      <c r="EH253" s="220">
        <v>10549</v>
      </c>
      <c r="EI253" s="220">
        <v>10549</v>
      </c>
      <c r="EJ253" s="220">
        <v>10549</v>
      </c>
      <c r="EK253" s="220">
        <v>10549</v>
      </c>
      <c r="EL253" s="220">
        <v>10549</v>
      </c>
      <c r="EM253" s="220">
        <v>10549</v>
      </c>
      <c r="EN253" s="242">
        <v>10549</v>
      </c>
      <c r="EO253" s="232">
        <v>10549</v>
      </c>
      <c r="EP253" s="227">
        <v>10549</v>
      </c>
      <c r="EQ253" s="154">
        <v>10549</v>
      </c>
      <c r="ER253" s="154">
        <v>10548</v>
      </c>
      <c r="ES253" s="154">
        <v>10548</v>
      </c>
      <c r="ET253" s="154">
        <v>10548</v>
      </c>
      <c r="EU253" s="154">
        <v>10548</v>
      </c>
      <c r="EV253" s="154">
        <v>10548</v>
      </c>
      <c r="EW253" s="166">
        <v>10548</v>
      </c>
      <c r="EX253" s="166">
        <v>10548</v>
      </c>
      <c r="EY253" s="166">
        <v>10548</v>
      </c>
      <c r="EZ253" s="166">
        <v>10548</v>
      </c>
      <c r="FA253" s="166">
        <v>10548</v>
      </c>
      <c r="FB253" s="154">
        <v>10548</v>
      </c>
      <c r="FC253" s="166">
        <v>10548</v>
      </c>
      <c r="FD253" s="154">
        <v>10548</v>
      </c>
      <c r="FE253" s="154">
        <v>10548</v>
      </c>
      <c r="FF253" s="166">
        <v>10548</v>
      </c>
      <c r="FG253" s="154">
        <v>10548</v>
      </c>
      <c r="FH253" s="166">
        <v>10548</v>
      </c>
      <c r="FI253" s="166">
        <v>10548</v>
      </c>
      <c r="FJ253" s="154">
        <v>10548</v>
      </c>
      <c r="FK253" s="166">
        <v>10548</v>
      </c>
      <c r="FL253" s="166">
        <v>10548</v>
      </c>
      <c r="FM253" s="166">
        <v>10548</v>
      </c>
      <c r="FN253" s="166">
        <v>10548</v>
      </c>
      <c r="FO253" s="166">
        <v>10548</v>
      </c>
      <c r="FP253" s="166">
        <v>10548</v>
      </c>
      <c r="FQ253" s="166">
        <v>10540</v>
      </c>
      <c r="FR253" s="166">
        <v>10540</v>
      </c>
      <c r="FS253" s="166">
        <v>10540</v>
      </c>
      <c r="FT253" s="166">
        <v>10540</v>
      </c>
      <c r="FU253" s="166">
        <v>10540</v>
      </c>
      <c r="FV253" s="166">
        <v>10540</v>
      </c>
      <c r="FW253" s="166">
        <v>10540</v>
      </c>
      <c r="FX253" s="166">
        <v>10540</v>
      </c>
      <c r="FY253" s="166">
        <v>10540</v>
      </c>
      <c r="FZ253" s="166">
        <v>10540</v>
      </c>
      <c r="GA253" s="166">
        <v>10539</v>
      </c>
      <c r="GB253" s="166">
        <v>10539</v>
      </c>
      <c r="GC253" s="166">
        <v>10539</v>
      </c>
      <c r="GD253" s="166">
        <v>10539</v>
      </c>
      <c r="GE253" s="166">
        <v>10539</v>
      </c>
      <c r="GF253" s="166">
        <v>10538</v>
      </c>
      <c r="GG253" s="166">
        <v>10538</v>
      </c>
      <c r="GH253" s="166">
        <v>10538</v>
      </c>
      <c r="GI253" s="166">
        <v>10538</v>
      </c>
      <c r="GJ253" s="166">
        <v>10538</v>
      </c>
      <c r="GK253" s="154">
        <v>10538</v>
      </c>
      <c r="GL253" s="154">
        <v>10538</v>
      </c>
      <c r="GM253" s="154">
        <v>10539</v>
      </c>
      <c r="GN253" s="154">
        <v>10539</v>
      </c>
      <c r="GO253" s="154">
        <v>10539</v>
      </c>
      <c r="GP253" s="154">
        <v>10539</v>
      </c>
      <c r="GQ253" s="154">
        <v>10539</v>
      </c>
      <c r="GR253" s="154">
        <v>10539</v>
      </c>
      <c r="GS253" s="154">
        <v>10539</v>
      </c>
      <c r="GT253" s="166">
        <v>10539</v>
      </c>
      <c r="GU253" s="166">
        <v>10539</v>
      </c>
      <c r="GV253" s="166">
        <v>10539</v>
      </c>
      <c r="GW253" s="166">
        <v>10539</v>
      </c>
      <c r="GX253" s="166">
        <v>10539</v>
      </c>
      <c r="GY253" s="154">
        <v>10539</v>
      </c>
      <c r="GZ253" s="154">
        <v>10539</v>
      </c>
      <c r="HA253" s="154">
        <v>10539</v>
      </c>
      <c r="HB253" s="154">
        <v>10539</v>
      </c>
      <c r="HC253" s="154">
        <v>10539</v>
      </c>
      <c r="HD253" s="154">
        <v>10539</v>
      </c>
      <c r="HE253" s="154">
        <v>10538</v>
      </c>
      <c r="HF253" s="166">
        <v>10538</v>
      </c>
      <c r="HG253" s="154">
        <v>10538</v>
      </c>
      <c r="HH253" s="154">
        <v>10555</v>
      </c>
      <c r="HI253" s="166">
        <v>10554</v>
      </c>
      <c r="HJ253" s="154">
        <v>10555</v>
      </c>
      <c r="HK253" s="154">
        <v>10554</v>
      </c>
      <c r="HL253" s="166">
        <v>10560</v>
      </c>
      <c r="HM253" s="154">
        <v>10564</v>
      </c>
      <c r="HN253" s="154">
        <v>10563</v>
      </c>
      <c r="HO253" s="166">
        <v>10563</v>
      </c>
      <c r="HP253" s="154">
        <v>10563</v>
      </c>
      <c r="HQ253" s="154">
        <v>10563</v>
      </c>
      <c r="HR253" s="166">
        <v>10562</v>
      </c>
      <c r="HS253" s="154"/>
      <c r="HT253" s="154"/>
      <c r="HU253" s="154"/>
      <c r="HV253" s="154"/>
      <c r="HW253" s="166"/>
    </row>
    <row r="254" spans="1:231">
      <c r="A254" s="145">
        <f t="shared" si="53"/>
        <v>44426</v>
      </c>
      <c r="B254" s="220">
        <f>'Age&amp;Sex by occurrence date'!$BNL22</f>
        <v>13181</v>
      </c>
      <c r="C254" s="220">
        <v>10795</v>
      </c>
      <c r="D254" s="220">
        <v>10795</v>
      </c>
      <c r="E254" s="220">
        <v>10795</v>
      </c>
      <c r="F254" s="220">
        <v>10795</v>
      </c>
      <c r="G254" s="220">
        <v>10795</v>
      </c>
      <c r="H254" s="220">
        <v>10795</v>
      </c>
      <c r="I254" s="220">
        <v>10795</v>
      </c>
      <c r="J254" s="220">
        <v>10795</v>
      </c>
      <c r="K254" s="220">
        <v>10795</v>
      </c>
      <c r="L254" s="220">
        <v>10795</v>
      </c>
      <c r="M254" s="220">
        <v>10795</v>
      </c>
      <c r="N254" s="220">
        <v>10795</v>
      </c>
      <c r="O254" s="220">
        <v>10795</v>
      </c>
      <c r="P254" s="220">
        <v>10795</v>
      </c>
      <c r="Q254" s="220">
        <v>10794</v>
      </c>
      <c r="R254" s="220">
        <v>10794</v>
      </c>
      <c r="S254" s="220">
        <v>10794</v>
      </c>
      <c r="T254" s="220">
        <v>10794</v>
      </c>
      <c r="U254" s="220">
        <v>10794</v>
      </c>
      <c r="V254" s="220">
        <v>10793</v>
      </c>
      <c r="W254" s="220">
        <v>10793</v>
      </c>
      <c r="X254" s="220">
        <v>10793</v>
      </c>
      <c r="Y254" s="220">
        <v>10792</v>
      </c>
      <c r="Z254" s="220">
        <v>10787</v>
      </c>
      <c r="AA254" s="220">
        <v>10711</v>
      </c>
      <c r="AB254" s="220">
        <v>10588</v>
      </c>
      <c r="AC254" s="220">
        <v>10588</v>
      </c>
      <c r="AD254" s="220">
        <v>10588</v>
      </c>
      <c r="AE254" s="220">
        <v>10586</v>
      </c>
      <c r="AF254" s="220">
        <v>10586</v>
      </c>
      <c r="AG254" s="220">
        <v>10586</v>
      </c>
      <c r="AH254" s="220">
        <v>10586</v>
      </c>
      <c r="AI254" s="220">
        <v>10586</v>
      </c>
      <c r="AJ254" s="220">
        <v>10586</v>
      </c>
      <c r="AK254" s="220">
        <v>10586</v>
      </c>
      <c r="AL254" s="220">
        <v>10586</v>
      </c>
      <c r="AM254" s="220">
        <v>10586</v>
      </c>
      <c r="AN254" s="220">
        <v>10586</v>
      </c>
      <c r="AO254" s="220">
        <v>10586</v>
      </c>
      <c r="AP254" s="220">
        <v>10586</v>
      </c>
      <c r="AQ254" s="220">
        <v>10586</v>
      </c>
      <c r="AR254" s="220">
        <v>10586</v>
      </c>
      <c r="AS254" s="220">
        <v>10586</v>
      </c>
      <c r="AT254" s="220">
        <v>10586</v>
      </c>
      <c r="AU254" s="220">
        <v>10586</v>
      </c>
      <c r="AV254" s="220">
        <v>10586</v>
      </c>
      <c r="AW254" s="220">
        <v>10586</v>
      </c>
      <c r="AX254" s="220">
        <v>10586</v>
      </c>
      <c r="AY254" s="220">
        <v>10586</v>
      </c>
      <c r="AZ254" s="220">
        <v>10586</v>
      </c>
      <c r="BA254" s="220">
        <v>10586</v>
      </c>
      <c r="BB254" s="220">
        <v>10586</v>
      </c>
      <c r="BC254" s="220">
        <v>10586</v>
      </c>
      <c r="BD254" s="220">
        <v>10586</v>
      </c>
      <c r="BE254" s="220">
        <v>10586</v>
      </c>
      <c r="BF254" s="220">
        <v>10586</v>
      </c>
      <c r="BG254" s="220">
        <v>10586</v>
      </c>
      <c r="BH254" s="220">
        <v>10586</v>
      </c>
      <c r="BI254" s="220">
        <v>10586</v>
      </c>
      <c r="BJ254" s="220">
        <v>10586</v>
      </c>
      <c r="BK254" s="220">
        <v>10586</v>
      </c>
      <c r="BL254" s="220">
        <v>10586</v>
      </c>
      <c r="BM254" s="220">
        <v>10586</v>
      </c>
      <c r="BN254" s="220">
        <v>10586</v>
      </c>
      <c r="BO254" s="220">
        <v>10586</v>
      </c>
      <c r="BP254" s="220">
        <v>10586</v>
      </c>
      <c r="BQ254" s="220">
        <v>10586</v>
      </c>
      <c r="BR254" s="220">
        <v>10586</v>
      </c>
      <c r="BS254" s="220">
        <v>10586</v>
      </c>
      <c r="BT254" s="220">
        <v>10586</v>
      </c>
      <c r="BU254" s="220">
        <v>10586</v>
      </c>
      <c r="BV254" s="220">
        <v>10586</v>
      </c>
      <c r="BW254" s="220">
        <v>10586</v>
      </c>
      <c r="BX254" s="220">
        <v>10586</v>
      </c>
      <c r="BY254" s="220">
        <v>10586</v>
      </c>
      <c r="BZ254" s="220">
        <v>10586</v>
      </c>
      <c r="CA254" s="220">
        <v>10586</v>
      </c>
      <c r="CB254" s="220">
        <v>10586</v>
      </c>
      <c r="CC254" s="220">
        <v>10586</v>
      </c>
      <c r="CD254" s="220">
        <v>10586</v>
      </c>
      <c r="CE254" s="220">
        <v>10586</v>
      </c>
      <c r="CF254" s="220">
        <v>10586</v>
      </c>
      <c r="CG254" s="220">
        <v>10586</v>
      </c>
      <c r="CH254" s="220">
        <v>10586</v>
      </c>
      <c r="CI254" s="220">
        <v>10586</v>
      </c>
      <c r="CJ254" s="220">
        <v>10586</v>
      </c>
      <c r="CK254" s="220">
        <v>10586</v>
      </c>
      <c r="CL254" s="220">
        <v>10586</v>
      </c>
      <c r="CM254" s="220">
        <v>10586</v>
      </c>
      <c r="CN254" s="220">
        <v>10586</v>
      </c>
      <c r="CO254" s="220">
        <v>10586</v>
      </c>
      <c r="CP254" s="220">
        <v>10586</v>
      </c>
      <c r="CQ254" s="220">
        <v>10586</v>
      </c>
      <c r="CR254" s="220">
        <v>10586</v>
      </c>
      <c r="CS254" s="220">
        <v>10586</v>
      </c>
      <c r="CT254" s="220">
        <v>10586</v>
      </c>
      <c r="CU254" s="220">
        <v>10586</v>
      </c>
      <c r="CV254" s="220">
        <v>10586</v>
      </c>
      <c r="CW254" s="220">
        <v>10586</v>
      </c>
      <c r="CX254" s="220">
        <v>10586</v>
      </c>
      <c r="CY254" s="220">
        <v>10586</v>
      </c>
      <c r="CZ254" s="220">
        <v>10586</v>
      </c>
      <c r="DA254" s="220">
        <v>10586</v>
      </c>
      <c r="DB254" s="220">
        <v>10586</v>
      </c>
      <c r="DC254" s="220">
        <v>10586</v>
      </c>
      <c r="DD254" s="220">
        <v>10586</v>
      </c>
      <c r="DE254" s="220">
        <v>10586</v>
      </c>
      <c r="DF254" s="220">
        <v>10586</v>
      </c>
      <c r="DG254" s="220">
        <v>10586</v>
      </c>
      <c r="DH254" s="220">
        <v>10586</v>
      </c>
      <c r="DI254" s="220">
        <v>10586</v>
      </c>
      <c r="DJ254" s="220">
        <v>10586</v>
      </c>
      <c r="DK254" s="220">
        <v>10586</v>
      </c>
      <c r="DL254" s="220">
        <v>10586</v>
      </c>
      <c r="DM254" s="220">
        <v>10586</v>
      </c>
      <c r="DN254" s="220">
        <v>10586</v>
      </c>
      <c r="DO254" s="220">
        <v>10586</v>
      </c>
      <c r="DP254" s="220">
        <v>10586</v>
      </c>
      <c r="DQ254" s="220">
        <v>10586</v>
      </c>
      <c r="DR254" s="220">
        <v>10586</v>
      </c>
      <c r="DS254" s="220">
        <v>10586</v>
      </c>
      <c r="DT254" s="220">
        <v>10555</v>
      </c>
      <c r="DU254" s="220">
        <v>10551</v>
      </c>
      <c r="DV254" s="220">
        <v>10551</v>
      </c>
      <c r="DW254" s="220">
        <v>10561</v>
      </c>
      <c r="DX254" s="220">
        <v>10561</v>
      </c>
      <c r="DY254" s="220">
        <v>10554</v>
      </c>
      <c r="DZ254" s="220">
        <v>10554</v>
      </c>
      <c r="EA254" s="220">
        <v>10547</v>
      </c>
      <c r="EB254" s="220">
        <v>10547</v>
      </c>
      <c r="EC254" s="220">
        <v>10547</v>
      </c>
      <c r="ED254" s="220">
        <v>10547</v>
      </c>
      <c r="EE254" s="220">
        <v>10547</v>
      </c>
      <c r="EF254" s="220">
        <v>10547</v>
      </c>
      <c r="EG254" s="220">
        <v>10547</v>
      </c>
      <c r="EH254" s="220">
        <v>10547</v>
      </c>
      <c r="EI254" s="220">
        <v>10547</v>
      </c>
      <c r="EJ254" s="220">
        <v>10547</v>
      </c>
      <c r="EK254" s="220">
        <v>10547</v>
      </c>
      <c r="EL254" s="220">
        <v>10547</v>
      </c>
      <c r="EM254" s="220">
        <v>10547</v>
      </c>
      <c r="EN254" s="242">
        <v>10547</v>
      </c>
      <c r="EO254" s="232">
        <v>10547</v>
      </c>
      <c r="EP254" s="228">
        <v>10547</v>
      </c>
      <c r="EQ254" s="166">
        <v>10547</v>
      </c>
      <c r="ER254" s="166">
        <v>10546</v>
      </c>
      <c r="ES254" s="166">
        <v>10546</v>
      </c>
      <c r="ET254" s="166">
        <v>10546</v>
      </c>
      <c r="EU254" s="166">
        <v>10546</v>
      </c>
      <c r="EV254" s="154">
        <v>10546</v>
      </c>
      <c r="EW254" s="166">
        <v>10546</v>
      </c>
      <c r="EX254" s="166">
        <v>10546</v>
      </c>
      <c r="EY254" s="166">
        <v>10546</v>
      </c>
      <c r="EZ254" s="166">
        <v>10546</v>
      </c>
      <c r="FA254" s="166">
        <v>10546</v>
      </c>
      <c r="FB254" s="154">
        <v>10546</v>
      </c>
      <c r="FC254" s="154">
        <v>10546</v>
      </c>
      <c r="FD254" s="154">
        <v>10546</v>
      </c>
      <c r="FE254" s="154">
        <v>10546</v>
      </c>
      <c r="FF254" s="166">
        <v>10546</v>
      </c>
      <c r="FG254" s="166">
        <v>10546</v>
      </c>
      <c r="FH254" s="166">
        <v>10546</v>
      </c>
      <c r="FI254" s="154">
        <v>10546</v>
      </c>
      <c r="FJ254" s="166">
        <v>10546</v>
      </c>
      <c r="FK254" s="166">
        <v>10546</v>
      </c>
      <c r="FL254" s="166">
        <v>10546</v>
      </c>
      <c r="FM254" s="166">
        <v>10546</v>
      </c>
      <c r="FN254" s="166">
        <v>10546</v>
      </c>
      <c r="FO254" s="166">
        <v>10546</v>
      </c>
      <c r="FP254" s="166">
        <v>10546</v>
      </c>
      <c r="FQ254" s="166">
        <v>10538</v>
      </c>
      <c r="FR254" s="154">
        <v>10538</v>
      </c>
      <c r="FS254" s="154">
        <v>10538</v>
      </c>
      <c r="FT254" s="154">
        <v>10538</v>
      </c>
      <c r="FU254" s="154">
        <v>10538</v>
      </c>
      <c r="FV254" s="154">
        <v>10538</v>
      </c>
      <c r="FW254" s="154">
        <v>10538</v>
      </c>
      <c r="FX254" s="154">
        <v>10538</v>
      </c>
      <c r="FY254" s="166">
        <v>10538</v>
      </c>
      <c r="FZ254" s="166">
        <v>10538</v>
      </c>
      <c r="GA254" s="166">
        <v>10537</v>
      </c>
      <c r="GB254" s="166">
        <v>10537</v>
      </c>
      <c r="GC254" s="166">
        <v>10537</v>
      </c>
      <c r="GD254" s="166">
        <v>10537</v>
      </c>
      <c r="GE254" s="166">
        <v>10537</v>
      </c>
      <c r="GF254" s="166">
        <v>10536</v>
      </c>
      <c r="GG254" s="166">
        <v>10536</v>
      </c>
      <c r="GH254" s="166">
        <v>10536</v>
      </c>
      <c r="GI254" s="166">
        <v>10536</v>
      </c>
      <c r="GJ254" s="166">
        <v>10536</v>
      </c>
      <c r="GK254" s="166">
        <v>10536</v>
      </c>
      <c r="GL254" s="166">
        <v>10536</v>
      </c>
      <c r="GM254" s="166">
        <v>10537</v>
      </c>
      <c r="GN254" s="166">
        <v>10537</v>
      </c>
      <c r="GO254" s="166">
        <v>10537</v>
      </c>
      <c r="GP254" s="166">
        <v>10537</v>
      </c>
      <c r="GQ254" s="166">
        <v>10537</v>
      </c>
      <c r="GR254" s="166">
        <v>10537</v>
      </c>
      <c r="GS254" s="166">
        <v>10537</v>
      </c>
      <c r="GT254" s="166">
        <v>10537</v>
      </c>
      <c r="GU254" s="166">
        <v>10537</v>
      </c>
      <c r="GV254" s="166">
        <v>10537</v>
      </c>
      <c r="GW254" s="166">
        <v>10537</v>
      </c>
      <c r="GX254" s="166">
        <v>10537</v>
      </c>
      <c r="GY254" s="166">
        <v>10537</v>
      </c>
      <c r="GZ254" s="166">
        <v>10537</v>
      </c>
      <c r="HA254" s="166">
        <v>10537</v>
      </c>
      <c r="HB254" s="166">
        <v>10537</v>
      </c>
      <c r="HC254" s="166">
        <v>10537</v>
      </c>
      <c r="HD254" s="166">
        <v>10537</v>
      </c>
      <c r="HE254" s="166">
        <v>10536</v>
      </c>
      <c r="HF254" s="166">
        <v>10536</v>
      </c>
      <c r="HG254" s="154">
        <v>10536</v>
      </c>
      <c r="HH254" s="154">
        <v>10553</v>
      </c>
      <c r="HI254" s="166">
        <v>10552</v>
      </c>
      <c r="HJ254" s="154">
        <v>10553</v>
      </c>
      <c r="HK254" s="154">
        <v>10552</v>
      </c>
      <c r="HL254" s="166">
        <v>10558</v>
      </c>
      <c r="HM254" s="154">
        <v>10562</v>
      </c>
      <c r="HN254" s="154">
        <v>10561</v>
      </c>
      <c r="HO254" s="166">
        <v>10561</v>
      </c>
      <c r="HP254" s="154">
        <v>10561</v>
      </c>
      <c r="HQ254" s="154">
        <v>10561</v>
      </c>
      <c r="HR254" s="166">
        <v>10561</v>
      </c>
      <c r="HS254" s="154">
        <v>10561</v>
      </c>
      <c r="HT254" s="154"/>
      <c r="HU254" s="154"/>
      <c r="HV254" s="154"/>
      <c r="HW254" s="166"/>
    </row>
    <row r="255" spans="1:231">
      <c r="A255" s="145">
        <f t="shared" si="53"/>
        <v>44425</v>
      </c>
      <c r="B255" s="220">
        <f>'Age&amp;Sex by occurrence date'!$BNS22</f>
        <v>13179</v>
      </c>
      <c r="C255" s="220">
        <v>10795</v>
      </c>
      <c r="D255" s="220">
        <v>10795</v>
      </c>
      <c r="E255" s="220">
        <v>10795</v>
      </c>
      <c r="F255" s="220">
        <v>10795</v>
      </c>
      <c r="G255" s="220">
        <v>10795</v>
      </c>
      <c r="H255" s="220">
        <v>10795</v>
      </c>
      <c r="I255" s="220">
        <v>10795</v>
      </c>
      <c r="J255" s="220">
        <v>10795</v>
      </c>
      <c r="K255" s="220">
        <v>10795</v>
      </c>
      <c r="L255" s="220">
        <v>10795</v>
      </c>
      <c r="M255" s="220">
        <v>10795</v>
      </c>
      <c r="N255" s="220">
        <v>10795</v>
      </c>
      <c r="O255" s="220">
        <v>10795</v>
      </c>
      <c r="P255" s="220">
        <v>10795</v>
      </c>
      <c r="Q255" s="220">
        <v>10794</v>
      </c>
      <c r="R255" s="220">
        <v>10794</v>
      </c>
      <c r="S255" s="220">
        <v>10794</v>
      </c>
      <c r="T255" s="220">
        <v>10794</v>
      </c>
      <c r="U255" s="220">
        <v>10794</v>
      </c>
      <c r="V255" s="220">
        <v>10793</v>
      </c>
      <c r="W255" s="220">
        <v>10793</v>
      </c>
      <c r="X255" s="220">
        <v>10793</v>
      </c>
      <c r="Y255" s="220">
        <v>10792</v>
      </c>
      <c r="Z255" s="220">
        <v>10787</v>
      </c>
      <c r="AA255" s="220">
        <v>10711</v>
      </c>
      <c r="AB255" s="220">
        <v>10588</v>
      </c>
      <c r="AC255" s="220">
        <v>10588</v>
      </c>
      <c r="AD255" s="220">
        <v>10588</v>
      </c>
      <c r="AE255" s="220">
        <v>10586</v>
      </c>
      <c r="AF255" s="220">
        <v>10586</v>
      </c>
      <c r="AG255" s="220">
        <v>10586</v>
      </c>
      <c r="AH255" s="220">
        <v>10586</v>
      </c>
      <c r="AI255" s="220">
        <v>10586</v>
      </c>
      <c r="AJ255" s="220">
        <v>10586</v>
      </c>
      <c r="AK255" s="220">
        <v>10586</v>
      </c>
      <c r="AL255" s="220">
        <v>10586</v>
      </c>
      <c r="AM255" s="220">
        <v>10586</v>
      </c>
      <c r="AN255" s="220">
        <v>10586</v>
      </c>
      <c r="AO255" s="220">
        <v>10586</v>
      </c>
      <c r="AP255" s="220">
        <v>10586</v>
      </c>
      <c r="AQ255" s="220">
        <v>10586</v>
      </c>
      <c r="AR255" s="220">
        <v>10586</v>
      </c>
      <c r="AS255" s="220">
        <v>10586</v>
      </c>
      <c r="AT255" s="220">
        <v>10586</v>
      </c>
      <c r="AU255" s="220">
        <v>10586</v>
      </c>
      <c r="AV255" s="220">
        <v>10586</v>
      </c>
      <c r="AW255" s="220">
        <v>10586</v>
      </c>
      <c r="AX255" s="220">
        <v>10586</v>
      </c>
      <c r="AY255" s="220">
        <v>10586</v>
      </c>
      <c r="AZ255" s="220">
        <v>10586</v>
      </c>
      <c r="BA255" s="220">
        <v>10586</v>
      </c>
      <c r="BB255" s="220">
        <v>10586</v>
      </c>
      <c r="BC255" s="220">
        <v>10586</v>
      </c>
      <c r="BD255" s="220">
        <v>10586</v>
      </c>
      <c r="BE255" s="220">
        <v>10586</v>
      </c>
      <c r="BF255" s="220">
        <v>10586</v>
      </c>
      <c r="BG255" s="220">
        <v>10586</v>
      </c>
      <c r="BH255" s="220">
        <v>10586</v>
      </c>
      <c r="BI255" s="220">
        <v>10586</v>
      </c>
      <c r="BJ255" s="220">
        <v>10586</v>
      </c>
      <c r="BK255" s="220">
        <v>10586</v>
      </c>
      <c r="BL255" s="220">
        <v>10586</v>
      </c>
      <c r="BM255" s="220">
        <v>10586</v>
      </c>
      <c r="BN255" s="220">
        <v>10586</v>
      </c>
      <c r="BO255" s="220">
        <v>10586</v>
      </c>
      <c r="BP255" s="220">
        <v>10586</v>
      </c>
      <c r="BQ255" s="220">
        <v>10586</v>
      </c>
      <c r="BR255" s="220">
        <v>10586</v>
      </c>
      <c r="BS255" s="220">
        <v>10586</v>
      </c>
      <c r="BT255" s="220">
        <v>10586</v>
      </c>
      <c r="BU255" s="220">
        <v>10586</v>
      </c>
      <c r="BV255" s="220">
        <v>10586</v>
      </c>
      <c r="BW255" s="220">
        <v>10586</v>
      </c>
      <c r="BX255" s="220">
        <v>10586</v>
      </c>
      <c r="BY255" s="220">
        <v>10586</v>
      </c>
      <c r="BZ255" s="220">
        <v>10586</v>
      </c>
      <c r="CA255" s="220">
        <v>10586</v>
      </c>
      <c r="CB255" s="220">
        <v>10586</v>
      </c>
      <c r="CC255" s="220">
        <v>10586</v>
      </c>
      <c r="CD255" s="220">
        <v>10586</v>
      </c>
      <c r="CE255" s="220">
        <v>10586</v>
      </c>
      <c r="CF255" s="220">
        <v>10586</v>
      </c>
      <c r="CG255" s="220">
        <v>10586</v>
      </c>
      <c r="CH255" s="220">
        <v>10586</v>
      </c>
      <c r="CI255" s="220">
        <v>10586</v>
      </c>
      <c r="CJ255" s="220">
        <v>10586</v>
      </c>
      <c r="CK255" s="220">
        <v>10586</v>
      </c>
      <c r="CL255" s="220">
        <v>10586</v>
      </c>
      <c r="CM255" s="220">
        <v>10586</v>
      </c>
      <c r="CN255" s="220">
        <v>10586</v>
      </c>
      <c r="CO255" s="220">
        <v>10586</v>
      </c>
      <c r="CP255" s="220">
        <v>10586</v>
      </c>
      <c r="CQ255" s="220">
        <v>10586</v>
      </c>
      <c r="CR255" s="220">
        <v>10586</v>
      </c>
      <c r="CS255" s="220">
        <v>10586</v>
      </c>
      <c r="CT255" s="220">
        <v>10586</v>
      </c>
      <c r="CU255" s="220">
        <v>10586</v>
      </c>
      <c r="CV255" s="220">
        <v>10586</v>
      </c>
      <c r="CW255" s="220">
        <v>10586</v>
      </c>
      <c r="CX255" s="220">
        <v>10586</v>
      </c>
      <c r="CY255" s="220">
        <v>10586</v>
      </c>
      <c r="CZ255" s="220">
        <v>10586</v>
      </c>
      <c r="DA255" s="220">
        <v>10586</v>
      </c>
      <c r="DB255" s="220">
        <v>10586</v>
      </c>
      <c r="DC255" s="220">
        <v>10586</v>
      </c>
      <c r="DD255" s="220">
        <v>10586</v>
      </c>
      <c r="DE255" s="220">
        <v>10586</v>
      </c>
      <c r="DF255" s="220">
        <v>10586</v>
      </c>
      <c r="DG255" s="220">
        <v>10586</v>
      </c>
      <c r="DH255" s="220">
        <v>10586</v>
      </c>
      <c r="DI255" s="220">
        <v>10586</v>
      </c>
      <c r="DJ255" s="220">
        <v>10586</v>
      </c>
      <c r="DK255" s="220">
        <v>10586</v>
      </c>
      <c r="DL255" s="220">
        <v>10586</v>
      </c>
      <c r="DM255" s="220">
        <v>10586</v>
      </c>
      <c r="DN255" s="220">
        <v>10586</v>
      </c>
      <c r="DO255" s="220">
        <v>10586</v>
      </c>
      <c r="DP255" s="220">
        <v>10586</v>
      </c>
      <c r="DQ255" s="220">
        <v>10586</v>
      </c>
      <c r="DR255" s="220">
        <v>10586</v>
      </c>
      <c r="DS255" s="220">
        <v>10586</v>
      </c>
      <c r="DT255" s="220">
        <v>10555</v>
      </c>
      <c r="DU255" s="220">
        <v>10551</v>
      </c>
      <c r="DV255" s="220">
        <v>10551</v>
      </c>
      <c r="DW255" s="220">
        <v>10561</v>
      </c>
      <c r="DX255" s="220">
        <v>10561</v>
      </c>
      <c r="DY255" s="220">
        <v>10554</v>
      </c>
      <c r="DZ255" s="220">
        <v>10554</v>
      </c>
      <c r="EA255" s="220">
        <v>10547</v>
      </c>
      <c r="EB255" s="220">
        <v>10547</v>
      </c>
      <c r="EC255" s="220">
        <v>10547</v>
      </c>
      <c r="ED255" s="220">
        <v>10547</v>
      </c>
      <c r="EE255" s="220">
        <v>10547</v>
      </c>
      <c r="EF255" s="220">
        <v>10547</v>
      </c>
      <c r="EG255" s="220">
        <v>10547</v>
      </c>
      <c r="EH255" s="220">
        <v>10547</v>
      </c>
      <c r="EI255" s="220">
        <v>10547</v>
      </c>
      <c r="EJ255" s="220">
        <v>10547</v>
      </c>
      <c r="EK255" s="220">
        <v>10547</v>
      </c>
      <c r="EL255" s="220">
        <v>10547</v>
      </c>
      <c r="EM255" s="220">
        <v>10547</v>
      </c>
      <c r="EN255" s="242">
        <v>10547</v>
      </c>
      <c r="EO255" s="232">
        <v>10547</v>
      </c>
      <c r="EP255" s="227">
        <v>10547</v>
      </c>
      <c r="EQ255" s="154">
        <v>10547</v>
      </c>
      <c r="ER255" s="154">
        <v>10546</v>
      </c>
      <c r="ES255" s="154">
        <v>10546</v>
      </c>
      <c r="ET255" s="154">
        <v>10546</v>
      </c>
      <c r="EU255" s="154">
        <v>10546</v>
      </c>
      <c r="EV255" s="154">
        <v>10546</v>
      </c>
      <c r="EW255" s="166">
        <v>10546</v>
      </c>
      <c r="EX255" s="166">
        <v>10546</v>
      </c>
      <c r="EY255" s="166">
        <v>10546</v>
      </c>
      <c r="EZ255" s="166">
        <v>10546</v>
      </c>
      <c r="FA255" s="166">
        <v>10546</v>
      </c>
      <c r="FB255" s="166">
        <v>10546</v>
      </c>
      <c r="FC255" s="166">
        <v>10546</v>
      </c>
      <c r="FD255" s="166">
        <v>10546</v>
      </c>
      <c r="FE255" s="166">
        <v>10546</v>
      </c>
      <c r="FF255" s="154">
        <v>10546</v>
      </c>
      <c r="FG255" s="154">
        <v>10546</v>
      </c>
      <c r="FH255" s="154">
        <v>10546</v>
      </c>
      <c r="FI255" s="154">
        <v>10546</v>
      </c>
      <c r="FJ255" s="154">
        <v>10546</v>
      </c>
      <c r="FK255" s="166">
        <v>10546</v>
      </c>
      <c r="FL255" s="166">
        <v>10546</v>
      </c>
      <c r="FM255" s="166">
        <v>10546</v>
      </c>
      <c r="FN255" s="166">
        <v>10546</v>
      </c>
      <c r="FO255" s="166">
        <v>10546</v>
      </c>
      <c r="FP255" s="166">
        <v>10546</v>
      </c>
      <c r="FQ255" s="166">
        <v>10538</v>
      </c>
      <c r="FR255" s="154">
        <v>10538</v>
      </c>
      <c r="FS255" s="154">
        <v>10538</v>
      </c>
      <c r="FT255" s="154">
        <v>10538</v>
      </c>
      <c r="FU255" s="154">
        <v>10538</v>
      </c>
      <c r="FV255" s="154">
        <v>10538</v>
      </c>
      <c r="FW255" s="154">
        <v>10538</v>
      </c>
      <c r="FX255" s="154">
        <v>10538</v>
      </c>
      <c r="FY255" s="154">
        <v>10538</v>
      </c>
      <c r="FZ255" s="154">
        <v>10538</v>
      </c>
      <c r="GA255" s="154">
        <v>10537</v>
      </c>
      <c r="GB255" s="154">
        <v>10537</v>
      </c>
      <c r="GC255" s="154">
        <v>10537</v>
      </c>
      <c r="GD255" s="154">
        <v>10537</v>
      </c>
      <c r="GE255" s="154">
        <v>10537</v>
      </c>
      <c r="GF255" s="154">
        <v>10536</v>
      </c>
      <c r="GG255" s="154">
        <v>10536</v>
      </c>
      <c r="GH255" s="154">
        <v>10536</v>
      </c>
      <c r="GI255" s="154">
        <v>10536</v>
      </c>
      <c r="GJ255" s="154">
        <v>10536</v>
      </c>
      <c r="GK255" s="166">
        <v>10536</v>
      </c>
      <c r="GL255" s="166">
        <v>10536</v>
      </c>
      <c r="GM255" s="166">
        <v>10537</v>
      </c>
      <c r="GN255" s="166">
        <v>10537</v>
      </c>
      <c r="GO255" s="166">
        <v>10537</v>
      </c>
      <c r="GP255" s="166">
        <v>10537</v>
      </c>
      <c r="GQ255" s="166">
        <v>10537</v>
      </c>
      <c r="GR255" s="166">
        <v>10537</v>
      </c>
      <c r="GS255" s="166">
        <v>10537</v>
      </c>
      <c r="GT255" s="166">
        <v>10537</v>
      </c>
      <c r="GU255" s="166">
        <v>10537</v>
      </c>
      <c r="GV255" s="166">
        <v>10537</v>
      </c>
      <c r="GW255" s="166">
        <v>10537</v>
      </c>
      <c r="GX255" s="166">
        <v>10537</v>
      </c>
      <c r="GY255" s="166">
        <v>10537</v>
      </c>
      <c r="GZ255" s="166">
        <v>10537</v>
      </c>
      <c r="HA255" s="166">
        <v>10537</v>
      </c>
      <c r="HB255" s="166">
        <v>10537</v>
      </c>
      <c r="HC255" s="166">
        <v>10537</v>
      </c>
      <c r="HD255" s="166">
        <v>10537</v>
      </c>
      <c r="HE255" s="166">
        <v>10536</v>
      </c>
      <c r="HF255" s="166">
        <v>10536</v>
      </c>
      <c r="HG255" s="154">
        <v>10536</v>
      </c>
      <c r="HH255" s="154">
        <v>10553</v>
      </c>
      <c r="HI255" s="166">
        <v>10552</v>
      </c>
      <c r="HJ255" s="154">
        <v>10553</v>
      </c>
      <c r="HK255" s="154">
        <v>10552</v>
      </c>
      <c r="HL255" s="166">
        <v>10558</v>
      </c>
      <c r="HM255" s="154">
        <v>10562</v>
      </c>
      <c r="HN255" s="154">
        <v>10561</v>
      </c>
      <c r="HO255" s="166">
        <v>10561</v>
      </c>
      <c r="HP255" s="154">
        <v>10561</v>
      </c>
      <c r="HQ255" s="154">
        <v>10561</v>
      </c>
      <c r="HR255" s="166">
        <v>10561</v>
      </c>
      <c r="HS255" s="154">
        <v>10561</v>
      </c>
      <c r="HT255" s="154">
        <v>10561</v>
      </c>
      <c r="HU255" s="154"/>
      <c r="HV255" s="154"/>
      <c r="HW255" s="166"/>
    </row>
    <row r="256" spans="1:231">
      <c r="A256" s="145">
        <f t="shared" si="53"/>
        <v>44424</v>
      </c>
      <c r="B256" s="220">
        <f>'Age&amp;Sex by occurrence date'!$BNZ22</f>
        <v>13179</v>
      </c>
      <c r="C256" s="220">
        <v>10795</v>
      </c>
      <c r="D256" s="220">
        <v>10795</v>
      </c>
      <c r="E256" s="220">
        <v>10795</v>
      </c>
      <c r="F256" s="220">
        <v>10795</v>
      </c>
      <c r="G256" s="220">
        <v>10795</v>
      </c>
      <c r="H256" s="220">
        <v>10795</v>
      </c>
      <c r="I256" s="220">
        <v>10795</v>
      </c>
      <c r="J256" s="220">
        <v>10795</v>
      </c>
      <c r="K256" s="220">
        <v>10795</v>
      </c>
      <c r="L256" s="220">
        <v>10795</v>
      </c>
      <c r="M256" s="220">
        <v>10795</v>
      </c>
      <c r="N256" s="220">
        <v>10795</v>
      </c>
      <c r="O256" s="220">
        <v>10795</v>
      </c>
      <c r="P256" s="220">
        <v>10795</v>
      </c>
      <c r="Q256" s="220">
        <v>10794</v>
      </c>
      <c r="R256" s="220">
        <v>10794</v>
      </c>
      <c r="S256" s="220">
        <v>10794</v>
      </c>
      <c r="T256" s="220">
        <v>10794</v>
      </c>
      <c r="U256" s="220">
        <v>10794</v>
      </c>
      <c r="V256" s="220">
        <v>10793</v>
      </c>
      <c r="W256" s="220">
        <v>10793</v>
      </c>
      <c r="X256" s="220">
        <v>10793</v>
      </c>
      <c r="Y256" s="220">
        <v>10792</v>
      </c>
      <c r="Z256" s="220">
        <v>10787</v>
      </c>
      <c r="AA256" s="220">
        <v>10711</v>
      </c>
      <c r="AB256" s="220">
        <v>10588</v>
      </c>
      <c r="AC256" s="220">
        <v>10588</v>
      </c>
      <c r="AD256" s="220">
        <v>10588</v>
      </c>
      <c r="AE256" s="220">
        <v>10586</v>
      </c>
      <c r="AF256" s="220">
        <v>10586</v>
      </c>
      <c r="AG256" s="220">
        <v>10586</v>
      </c>
      <c r="AH256" s="220">
        <v>10586</v>
      </c>
      <c r="AI256" s="220">
        <v>10586</v>
      </c>
      <c r="AJ256" s="220">
        <v>10586</v>
      </c>
      <c r="AK256" s="220">
        <v>10586</v>
      </c>
      <c r="AL256" s="220">
        <v>10586</v>
      </c>
      <c r="AM256" s="220">
        <v>10586</v>
      </c>
      <c r="AN256" s="220">
        <v>10586</v>
      </c>
      <c r="AO256" s="220">
        <v>10586</v>
      </c>
      <c r="AP256" s="220">
        <v>10586</v>
      </c>
      <c r="AQ256" s="220">
        <v>10586</v>
      </c>
      <c r="AR256" s="220">
        <v>10586</v>
      </c>
      <c r="AS256" s="220">
        <v>10586</v>
      </c>
      <c r="AT256" s="220">
        <v>10586</v>
      </c>
      <c r="AU256" s="220">
        <v>10586</v>
      </c>
      <c r="AV256" s="220">
        <v>10586</v>
      </c>
      <c r="AW256" s="220">
        <v>10586</v>
      </c>
      <c r="AX256" s="220">
        <v>10586</v>
      </c>
      <c r="AY256" s="220">
        <v>10586</v>
      </c>
      <c r="AZ256" s="220">
        <v>10586</v>
      </c>
      <c r="BA256" s="220">
        <v>10586</v>
      </c>
      <c r="BB256" s="220">
        <v>10586</v>
      </c>
      <c r="BC256" s="220">
        <v>10586</v>
      </c>
      <c r="BD256" s="220">
        <v>10586</v>
      </c>
      <c r="BE256" s="220">
        <v>10586</v>
      </c>
      <c r="BF256" s="220">
        <v>10586</v>
      </c>
      <c r="BG256" s="220">
        <v>10586</v>
      </c>
      <c r="BH256" s="220">
        <v>10586</v>
      </c>
      <c r="BI256" s="220">
        <v>10586</v>
      </c>
      <c r="BJ256" s="220">
        <v>10586</v>
      </c>
      <c r="BK256" s="220">
        <v>10586</v>
      </c>
      <c r="BL256" s="220">
        <v>10586</v>
      </c>
      <c r="BM256" s="220">
        <v>10586</v>
      </c>
      <c r="BN256" s="220">
        <v>10586</v>
      </c>
      <c r="BO256" s="220">
        <v>10586</v>
      </c>
      <c r="BP256" s="220">
        <v>10586</v>
      </c>
      <c r="BQ256" s="220">
        <v>10586</v>
      </c>
      <c r="BR256" s="220">
        <v>10586</v>
      </c>
      <c r="BS256" s="220">
        <v>10586</v>
      </c>
      <c r="BT256" s="220">
        <v>10586</v>
      </c>
      <c r="BU256" s="220">
        <v>10586</v>
      </c>
      <c r="BV256" s="220">
        <v>10586</v>
      </c>
      <c r="BW256" s="220">
        <v>10586</v>
      </c>
      <c r="BX256" s="220">
        <v>10586</v>
      </c>
      <c r="BY256" s="220">
        <v>10586</v>
      </c>
      <c r="BZ256" s="220">
        <v>10586</v>
      </c>
      <c r="CA256" s="220">
        <v>10586</v>
      </c>
      <c r="CB256" s="220">
        <v>10586</v>
      </c>
      <c r="CC256" s="220">
        <v>10586</v>
      </c>
      <c r="CD256" s="220">
        <v>10586</v>
      </c>
      <c r="CE256" s="220">
        <v>10586</v>
      </c>
      <c r="CF256" s="220">
        <v>10586</v>
      </c>
      <c r="CG256" s="220">
        <v>10586</v>
      </c>
      <c r="CH256" s="220">
        <v>10586</v>
      </c>
      <c r="CI256" s="220">
        <v>10586</v>
      </c>
      <c r="CJ256" s="220">
        <v>10586</v>
      </c>
      <c r="CK256" s="220">
        <v>10586</v>
      </c>
      <c r="CL256" s="220">
        <v>10586</v>
      </c>
      <c r="CM256" s="220">
        <v>10586</v>
      </c>
      <c r="CN256" s="220">
        <v>10586</v>
      </c>
      <c r="CO256" s="220">
        <v>10586</v>
      </c>
      <c r="CP256" s="220">
        <v>10586</v>
      </c>
      <c r="CQ256" s="220">
        <v>10586</v>
      </c>
      <c r="CR256" s="220">
        <v>10586</v>
      </c>
      <c r="CS256" s="220">
        <v>10586</v>
      </c>
      <c r="CT256" s="220">
        <v>10586</v>
      </c>
      <c r="CU256" s="220">
        <v>10586</v>
      </c>
      <c r="CV256" s="220">
        <v>10586</v>
      </c>
      <c r="CW256" s="220">
        <v>10586</v>
      </c>
      <c r="CX256" s="220">
        <v>10586</v>
      </c>
      <c r="CY256" s="220">
        <v>10586</v>
      </c>
      <c r="CZ256" s="220">
        <v>10586</v>
      </c>
      <c r="DA256" s="220">
        <v>10586</v>
      </c>
      <c r="DB256" s="220">
        <v>10586</v>
      </c>
      <c r="DC256" s="220">
        <v>10586</v>
      </c>
      <c r="DD256" s="220">
        <v>10586</v>
      </c>
      <c r="DE256" s="220">
        <v>10586</v>
      </c>
      <c r="DF256" s="220">
        <v>10586</v>
      </c>
      <c r="DG256" s="220">
        <v>10586</v>
      </c>
      <c r="DH256" s="220">
        <v>10586</v>
      </c>
      <c r="DI256" s="220">
        <v>10586</v>
      </c>
      <c r="DJ256" s="220">
        <v>10586</v>
      </c>
      <c r="DK256" s="220">
        <v>10586</v>
      </c>
      <c r="DL256" s="220">
        <v>10586</v>
      </c>
      <c r="DM256" s="220">
        <v>10586</v>
      </c>
      <c r="DN256" s="220">
        <v>10586</v>
      </c>
      <c r="DO256" s="220">
        <v>10586</v>
      </c>
      <c r="DP256" s="220">
        <v>10586</v>
      </c>
      <c r="DQ256" s="220">
        <v>10586</v>
      </c>
      <c r="DR256" s="220">
        <v>10586</v>
      </c>
      <c r="DS256" s="220">
        <v>10586</v>
      </c>
      <c r="DT256" s="220">
        <v>10555</v>
      </c>
      <c r="DU256" s="220">
        <v>10551</v>
      </c>
      <c r="DV256" s="220">
        <v>10551</v>
      </c>
      <c r="DW256" s="220">
        <v>10561</v>
      </c>
      <c r="DX256" s="220">
        <v>10561</v>
      </c>
      <c r="DY256" s="220">
        <v>10554</v>
      </c>
      <c r="DZ256" s="220">
        <v>10554</v>
      </c>
      <c r="EA256" s="220">
        <v>10547</v>
      </c>
      <c r="EB256" s="220">
        <v>10547</v>
      </c>
      <c r="EC256" s="220">
        <v>10547</v>
      </c>
      <c r="ED256" s="220">
        <v>10547</v>
      </c>
      <c r="EE256" s="220">
        <v>10547</v>
      </c>
      <c r="EF256" s="220">
        <v>10547</v>
      </c>
      <c r="EG256" s="220">
        <v>10547</v>
      </c>
      <c r="EH256" s="220">
        <v>10547</v>
      </c>
      <c r="EI256" s="220">
        <v>10547</v>
      </c>
      <c r="EJ256" s="220">
        <v>10547</v>
      </c>
      <c r="EK256" s="220">
        <v>10547</v>
      </c>
      <c r="EL256" s="220">
        <v>10547</v>
      </c>
      <c r="EM256" s="220">
        <v>10547</v>
      </c>
      <c r="EN256" s="242">
        <v>10547</v>
      </c>
      <c r="EO256" s="232">
        <v>10547</v>
      </c>
      <c r="EP256" s="227">
        <v>10547</v>
      </c>
      <c r="EQ256" s="154">
        <v>10547</v>
      </c>
      <c r="ER256" s="154">
        <v>10546</v>
      </c>
      <c r="ES256" s="154">
        <v>10546</v>
      </c>
      <c r="ET256" s="154">
        <v>10546</v>
      </c>
      <c r="EU256" s="154">
        <v>10546</v>
      </c>
      <c r="EV256" s="166">
        <v>10546</v>
      </c>
      <c r="EW256" s="154">
        <v>10546</v>
      </c>
      <c r="EX256" s="154">
        <v>10546</v>
      </c>
      <c r="EY256" s="154">
        <v>10546</v>
      </c>
      <c r="EZ256" s="154">
        <v>10546</v>
      </c>
      <c r="FA256" s="154">
        <v>10546</v>
      </c>
      <c r="FB256" s="154">
        <v>10546</v>
      </c>
      <c r="FC256" s="166">
        <v>10546</v>
      </c>
      <c r="FD256" s="154">
        <v>10546</v>
      </c>
      <c r="FE256" s="154">
        <v>10546</v>
      </c>
      <c r="FF256" s="154">
        <v>10546</v>
      </c>
      <c r="FG256" s="166">
        <v>10546</v>
      </c>
      <c r="FH256" s="154">
        <v>10546</v>
      </c>
      <c r="FI256" s="166">
        <v>10546</v>
      </c>
      <c r="FJ256" s="166">
        <v>10546</v>
      </c>
      <c r="FK256" s="166">
        <v>10546</v>
      </c>
      <c r="FL256" s="166">
        <v>10546</v>
      </c>
      <c r="FM256" s="166">
        <v>10546</v>
      </c>
      <c r="FN256" s="166">
        <v>10546</v>
      </c>
      <c r="FO256" s="166">
        <v>10546</v>
      </c>
      <c r="FP256" s="166">
        <v>10546</v>
      </c>
      <c r="FQ256" s="166">
        <v>10538</v>
      </c>
      <c r="FR256" s="166">
        <v>10538</v>
      </c>
      <c r="FS256" s="166">
        <v>10538</v>
      </c>
      <c r="FT256" s="166">
        <v>10538</v>
      </c>
      <c r="FU256" s="166">
        <v>10538</v>
      </c>
      <c r="FV256" s="166">
        <v>10538</v>
      </c>
      <c r="FW256" s="166">
        <v>10538</v>
      </c>
      <c r="FX256" s="166">
        <v>10538</v>
      </c>
      <c r="FY256" s="166">
        <v>10538</v>
      </c>
      <c r="FZ256" s="166">
        <v>10538</v>
      </c>
      <c r="GA256" s="166">
        <v>10537</v>
      </c>
      <c r="GB256" s="166">
        <v>10537</v>
      </c>
      <c r="GC256" s="166">
        <v>10537</v>
      </c>
      <c r="GD256" s="166">
        <v>10537</v>
      </c>
      <c r="GE256" s="166">
        <v>10537</v>
      </c>
      <c r="GF256" s="166">
        <v>10536</v>
      </c>
      <c r="GG256" s="166">
        <v>10536</v>
      </c>
      <c r="GH256" s="166">
        <v>10536</v>
      </c>
      <c r="GI256" s="166">
        <v>10536</v>
      </c>
      <c r="GJ256" s="166">
        <v>10536</v>
      </c>
      <c r="GK256" s="154">
        <v>10536</v>
      </c>
      <c r="GL256" s="154">
        <v>10536</v>
      </c>
      <c r="GM256" s="154">
        <v>10537</v>
      </c>
      <c r="GN256" s="154">
        <v>10537</v>
      </c>
      <c r="GO256" s="154">
        <v>10537</v>
      </c>
      <c r="GP256" s="154">
        <v>10537</v>
      </c>
      <c r="GQ256" s="154">
        <v>10537</v>
      </c>
      <c r="GR256" s="154">
        <v>10537</v>
      </c>
      <c r="GS256" s="154">
        <v>10537</v>
      </c>
      <c r="GT256" s="166">
        <v>10537</v>
      </c>
      <c r="GU256" s="166">
        <v>10537</v>
      </c>
      <c r="GV256" s="166">
        <v>10537</v>
      </c>
      <c r="GW256" s="166">
        <v>10537</v>
      </c>
      <c r="GX256" s="166">
        <v>10537</v>
      </c>
      <c r="GY256" s="166">
        <v>10537</v>
      </c>
      <c r="GZ256" s="166">
        <v>10537</v>
      </c>
      <c r="HA256" s="166">
        <v>10537</v>
      </c>
      <c r="HB256" s="166">
        <v>10537</v>
      </c>
      <c r="HC256" s="166">
        <v>10537</v>
      </c>
      <c r="HD256" s="166">
        <v>10537</v>
      </c>
      <c r="HE256" s="166">
        <v>10536</v>
      </c>
      <c r="HF256" s="154">
        <v>10536</v>
      </c>
      <c r="HG256" s="154">
        <v>10536</v>
      </c>
      <c r="HH256" s="154">
        <v>10553</v>
      </c>
      <c r="HI256" s="154">
        <v>10552</v>
      </c>
      <c r="HJ256" s="154">
        <v>10553</v>
      </c>
      <c r="HK256" s="154">
        <v>10552</v>
      </c>
      <c r="HL256" s="154">
        <v>10558</v>
      </c>
      <c r="HM256" s="154">
        <v>10562</v>
      </c>
      <c r="HN256" s="154">
        <v>10561</v>
      </c>
      <c r="HO256" s="166">
        <v>10561</v>
      </c>
      <c r="HP256" s="154">
        <v>10561</v>
      </c>
      <c r="HQ256" s="154">
        <v>10561</v>
      </c>
      <c r="HR256" s="166">
        <v>10561</v>
      </c>
      <c r="HS256" s="154">
        <v>10561</v>
      </c>
      <c r="HT256" s="154">
        <v>10561</v>
      </c>
      <c r="HU256" s="154"/>
      <c r="HV256" s="154"/>
      <c r="HW256" s="166"/>
    </row>
    <row r="257" spans="1:231">
      <c r="A257" s="145">
        <f t="shared" si="53"/>
        <v>44423</v>
      </c>
      <c r="B257" s="220">
        <f>'Age&amp;Sex by occurrence date'!$BOG22</f>
        <v>13179</v>
      </c>
      <c r="C257" s="220">
        <v>10795</v>
      </c>
      <c r="D257" s="220">
        <v>10795</v>
      </c>
      <c r="E257" s="220">
        <v>10795</v>
      </c>
      <c r="F257" s="220">
        <v>10795</v>
      </c>
      <c r="G257" s="220">
        <v>10795</v>
      </c>
      <c r="H257" s="220">
        <v>10795</v>
      </c>
      <c r="I257" s="220">
        <v>10795</v>
      </c>
      <c r="J257" s="220">
        <v>10795</v>
      </c>
      <c r="K257" s="220">
        <v>10795</v>
      </c>
      <c r="L257" s="220">
        <v>10795</v>
      </c>
      <c r="M257" s="220">
        <v>10795</v>
      </c>
      <c r="N257" s="220">
        <v>10795</v>
      </c>
      <c r="O257" s="220">
        <v>10795</v>
      </c>
      <c r="P257" s="220">
        <v>10795</v>
      </c>
      <c r="Q257" s="220">
        <v>10794</v>
      </c>
      <c r="R257" s="220">
        <v>10794</v>
      </c>
      <c r="S257" s="220">
        <v>10794</v>
      </c>
      <c r="T257" s="220">
        <v>10794</v>
      </c>
      <c r="U257" s="220">
        <v>10794</v>
      </c>
      <c r="V257" s="220">
        <v>10793</v>
      </c>
      <c r="W257" s="220">
        <v>10793</v>
      </c>
      <c r="X257" s="220">
        <v>10793</v>
      </c>
      <c r="Y257" s="220">
        <v>10792</v>
      </c>
      <c r="Z257" s="220">
        <v>10787</v>
      </c>
      <c r="AA257" s="220">
        <v>10711</v>
      </c>
      <c r="AB257" s="220">
        <v>10588</v>
      </c>
      <c r="AC257" s="220">
        <v>10588</v>
      </c>
      <c r="AD257" s="220">
        <v>10588</v>
      </c>
      <c r="AE257" s="220">
        <v>10586</v>
      </c>
      <c r="AF257" s="220">
        <v>10586</v>
      </c>
      <c r="AG257" s="220">
        <v>10586</v>
      </c>
      <c r="AH257" s="220">
        <v>10586</v>
      </c>
      <c r="AI257" s="220">
        <v>10586</v>
      </c>
      <c r="AJ257" s="220">
        <v>10586</v>
      </c>
      <c r="AK257" s="220">
        <v>10586</v>
      </c>
      <c r="AL257" s="220">
        <v>10586</v>
      </c>
      <c r="AM257" s="220">
        <v>10586</v>
      </c>
      <c r="AN257" s="220">
        <v>10586</v>
      </c>
      <c r="AO257" s="220">
        <v>10586</v>
      </c>
      <c r="AP257" s="220">
        <v>10586</v>
      </c>
      <c r="AQ257" s="220">
        <v>10586</v>
      </c>
      <c r="AR257" s="220">
        <v>10586</v>
      </c>
      <c r="AS257" s="220">
        <v>10586</v>
      </c>
      <c r="AT257" s="220">
        <v>10586</v>
      </c>
      <c r="AU257" s="220">
        <v>10586</v>
      </c>
      <c r="AV257" s="220">
        <v>10586</v>
      </c>
      <c r="AW257" s="220">
        <v>10586</v>
      </c>
      <c r="AX257" s="220">
        <v>10586</v>
      </c>
      <c r="AY257" s="220">
        <v>10586</v>
      </c>
      <c r="AZ257" s="220">
        <v>10586</v>
      </c>
      <c r="BA257" s="220">
        <v>10586</v>
      </c>
      <c r="BB257" s="220">
        <v>10586</v>
      </c>
      <c r="BC257" s="220">
        <v>10586</v>
      </c>
      <c r="BD257" s="220">
        <v>10586</v>
      </c>
      <c r="BE257" s="220">
        <v>10586</v>
      </c>
      <c r="BF257" s="220">
        <v>10586</v>
      </c>
      <c r="BG257" s="220">
        <v>10586</v>
      </c>
      <c r="BH257" s="220">
        <v>10586</v>
      </c>
      <c r="BI257" s="220">
        <v>10586</v>
      </c>
      <c r="BJ257" s="220">
        <v>10586</v>
      </c>
      <c r="BK257" s="220">
        <v>10586</v>
      </c>
      <c r="BL257" s="220">
        <v>10586</v>
      </c>
      <c r="BM257" s="220">
        <v>10586</v>
      </c>
      <c r="BN257" s="220">
        <v>10586</v>
      </c>
      <c r="BO257" s="220">
        <v>10586</v>
      </c>
      <c r="BP257" s="220">
        <v>10586</v>
      </c>
      <c r="BQ257" s="220">
        <v>10586</v>
      </c>
      <c r="BR257" s="220">
        <v>10586</v>
      </c>
      <c r="BS257" s="220">
        <v>10586</v>
      </c>
      <c r="BT257" s="220">
        <v>10586</v>
      </c>
      <c r="BU257" s="220">
        <v>10586</v>
      </c>
      <c r="BV257" s="220">
        <v>10586</v>
      </c>
      <c r="BW257" s="220">
        <v>10586</v>
      </c>
      <c r="BX257" s="220">
        <v>10586</v>
      </c>
      <c r="BY257" s="220">
        <v>10586</v>
      </c>
      <c r="BZ257" s="220">
        <v>10586</v>
      </c>
      <c r="CA257" s="220">
        <v>10586</v>
      </c>
      <c r="CB257" s="220">
        <v>10586</v>
      </c>
      <c r="CC257" s="220">
        <v>10586</v>
      </c>
      <c r="CD257" s="220">
        <v>10586</v>
      </c>
      <c r="CE257" s="220">
        <v>10586</v>
      </c>
      <c r="CF257" s="220">
        <v>10586</v>
      </c>
      <c r="CG257" s="220">
        <v>10586</v>
      </c>
      <c r="CH257" s="220">
        <v>10586</v>
      </c>
      <c r="CI257" s="220">
        <v>10586</v>
      </c>
      <c r="CJ257" s="220">
        <v>10586</v>
      </c>
      <c r="CK257" s="220">
        <v>10586</v>
      </c>
      <c r="CL257" s="220">
        <v>10586</v>
      </c>
      <c r="CM257" s="220">
        <v>10586</v>
      </c>
      <c r="CN257" s="220">
        <v>10586</v>
      </c>
      <c r="CO257" s="220">
        <v>10586</v>
      </c>
      <c r="CP257" s="220">
        <v>10586</v>
      </c>
      <c r="CQ257" s="220">
        <v>10586</v>
      </c>
      <c r="CR257" s="220">
        <v>10586</v>
      </c>
      <c r="CS257" s="220">
        <v>10586</v>
      </c>
      <c r="CT257" s="220">
        <v>10586</v>
      </c>
      <c r="CU257" s="220">
        <v>10586</v>
      </c>
      <c r="CV257" s="220">
        <v>10586</v>
      </c>
      <c r="CW257" s="220">
        <v>10586</v>
      </c>
      <c r="CX257" s="220">
        <v>10586</v>
      </c>
      <c r="CY257" s="220">
        <v>10586</v>
      </c>
      <c r="CZ257" s="220">
        <v>10586</v>
      </c>
      <c r="DA257" s="220">
        <v>10586</v>
      </c>
      <c r="DB257" s="220">
        <v>10586</v>
      </c>
      <c r="DC257" s="220">
        <v>10586</v>
      </c>
      <c r="DD257" s="220">
        <v>10586</v>
      </c>
      <c r="DE257" s="220">
        <v>10586</v>
      </c>
      <c r="DF257" s="220">
        <v>10586</v>
      </c>
      <c r="DG257" s="220">
        <v>10586</v>
      </c>
      <c r="DH257" s="220">
        <v>10586</v>
      </c>
      <c r="DI257" s="220">
        <v>10586</v>
      </c>
      <c r="DJ257" s="220">
        <v>10586</v>
      </c>
      <c r="DK257" s="220">
        <v>10586</v>
      </c>
      <c r="DL257" s="220">
        <v>10586</v>
      </c>
      <c r="DM257" s="220">
        <v>10586</v>
      </c>
      <c r="DN257" s="220">
        <v>10586</v>
      </c>
      <c r="DO257" s="220">
        <v>10586</v>
      </c>
      <c r="DP257" s="220">
        <v>10586</v>
      </c>
      <c r="DQ257" s="220">
        <v>10586</v>
      </c>
      <c r="DR257" s="220">
        <v>10586</v>
      </c>
      <c r="DS257" s="220">
        <v>10586</v>
      </c>
      <c r="DT257" s="220">
        <v>10555</v>
      </c>
      <c r="DU257" s="220">
        <v>10551</v>
      </c>
      <c r="DV257" s="220">
        <v>10551</v>
      </c>
      <c r="DW257" s="220">
        <v>10561</v>
      </c>
      <c r="DX257" s="220">
        <v>10561</v>
      </c>
      <c r="DY257" s="220">
        <v>10554</v>
      </c>
      <c r="DZ257" s="220">
        <v>10554</v>
      </c>
      <c r="EA257" s="220">
        <v>10547</v>
      </c>
      <c r="EB257" s="220">
        <v>10547</v>
      </c>
      <c r="EC257" s="220">
        <v>10547</v>
      </c>
      <c r="ED257" s="220">
        <v>10547</v>
      </c>
      <c r="EE257" s="220">
        <v>10547</v>
      </c>
      <c r="EF257" s="220">
        <v>10547</v>
      </c>
      <c r="EG257" s="220">
        <v>10547</v>
      </c>
      <c r="EH257" s="220">
        <v>10547</v>
      </c>
      <c r="EI257" s="220">
        <v>10547</v>
      </c>
      <c r="EJ257" s="220">
        <v>10547</v>
      </c>
      <c r="EK257" s="220">
        <v>10547</v>
      </c>
      <c r="EL257" s="220">
        <v>10547</v>
      </c>
      <c r="EM257" s="220">
        <v>10547</v>
      </c>
      <c r="EN257" s="242">
        <v>10547</v>
      </c>
      <c r="EO257" s="232">
        <v>10547</v>
      </c>
      <c r="EP257" s="228">
        <v>10547</v>
      </c>
      <c r="EQ257" s="166">
        <v>10547</v>
      </c>
      <c r="ER257" s="166">
        <v>10546</v>
      </c>
      <c r="ES257" s="166">
        <v>10546</v>
      </c>
      <c r="ET257" s="166">
        <v>10546</v>
      </c>
      <c r="EU257" s="166">
        <v>10546</v>
      </c>
      <c r="EV257" s="154">
        <v>10546</v>
      </c>
      <c r="EW257" s="154">
        <v>10546</v>
      </c>
      <c r="EX257" s="154">
        <v>10546</v>
      </c>
      <c r="EY257" s="154">
        <v>10546</v>
      </c>
      <c r="EZ257" s="154">
        <v>10546</v>
      </c>
      <c r="FA257" s="154">
        <v>10546</v>
      </c>
      <c r="FB257" s="166">
        <v>10546</v>
      </c>
      <c r="FC257" s="154">
        <v>10546</v>
      </c>
      <c r="FD257" s="166">
        <v>10546</v>
      </c>
      <c r="FE257" s="166">
        <v>10546</v>
      </c>
      <c r="FF257" s="154">
        <v>10546</v>
      </c>
      <c r="FG257" s="166">
        <v>10546</v>
      </c>
      <c r="FH257" s="166">
        <v>10546</v>
      </c>
      <c r="FI257" s="154">
        <v>10546</v>
      </c>
      <c r="FJ257" s="166">
        <v>10546</v>
      </c>
      <c r="FK257" s="154">
        <v>10546</v>
      </c>
      <c r="FL257" s="154">
        <v>10546</v>
      </c>
      <c r="FM257" s="154">
        <v>10546</v>
      </c>
      <c r="FN257" s="154">
        <v>10546</v>
      </c>
      <c r="FO257" s="154">
        <v>10546</v>
      </c>
      <c r="FP257" s="154">
        <v>10546</v>
      </c>
      <c r="FQ257" s="154">
        <v>10538</v>
      </c>
      <c r="FR257" s="166">
        <v>10538</v>
      </c>
      <c r="FS257" s="166">
        <v>10538</v>
      </c>
      <c r="FT257" s="166">
        <v>10538</v>
      </c>
      <c r="FU257" s="166">
        <v>10538</v>
      </c>
      <c r="FV257" s="166">
        <v>10538</v>
      </c>
      <c r="FW257" s="166">
        <v>10538</v>
      </c>
      <c r="FX257" s="166">
        <v>10538</v>
      </c>
      <c r="FY257" s="154">
        <v>10538</v>
      </c>
      <c r="FZ257" s="154">
        <v>10538</v>
      </c>
      <c r="GA257" s="154">
        <v>10537</v>
      </c>
      <c r="GB257" s="154">
        <v>10537</v>
      </c>
      <c r="GC257" s="154">
        <v>10537</v>
      </c>
      <c r="GD257" s="154">
        <v>10537</v>
      </c>
      <c r="GE257" s="154">
        <v>10537</v>
      </c>
      <c r="GF257" s="154">
        <v>10536</v>
      </c>
      <c r="GG257" s="154">
        <v>10536</v>
      </c>
      <c r="GH257" s="154">
        <v>10536</v>
      </c>
      <c r="GI257" s="154">
        <v>10536</v>
      </c>
      <c r="GJ257" s="154">
        <v>10536</v>
      </c>
      <c r="GK257" s="154">
        <v>10536</v>
      </c>
      <c r="GL257" s="154">
        <v>10536</v>
      </c>
      <c r="GM257" s="154">
        <v>10537</v>
      </c>
      <c r="GN257" s="154">
        <v>10537</v>
      </c>
      <c r="GO257" s="154">
        <v>10537</v>
      </c>
      <c r="GP257" s="154">
        <v>10537</v>
      </c>
      <c r="GQ257" s="154">
        <v>10537</v>
      </c>
      <c r="GR257" s="154">
        <v>10537</v>
      </c>
      <c r="GS257" s="154">
        <v>10537</v>
      </c>
      <c r="GT257" s="154">
        <v>10537</v>
      </c>
      <c r="GU257" s="154">
        <v>10537</v>
      </c>
      <c r="GV257" s="154">
        <v>10537</v>
      </c>
      <c r="GW257" s="154">
        <v>10537</v>
      </c>
      <c r="GX257" s="166">
        <v>10537</v>
      </c>
      <c r="GY257" s="154">
        <v>10537</v>
      </c>
      <c r="GZ257" s="154">
        <v>10537</v>
      </c>
      <c r="HA257" s="154">
        <v>10537</v>
      </c>
      <c r="HB257" s="154">
        <v>10537</v>
      </c>
      <c r="HC257" s="154">
        <v>10537</v>
      </c>
      <c r="HD257" s="154">
        <v>10537</v>
      </c>
      <c r="HE257" s="154">
        <v>10536</v>
      </c>
      <c r="HF257" s="154">
        <v>10536</v>
      </c>
      <c r="HG257" s="154">
        <v>10536</v>
      </c>
      <c r="HH257" s="154">
        <v>10553</v>
      </c>
      <c r="HI257" s="154">
        <v>10552</v>
      </c>
      <c r="HJ257" s="154">
        <v>10553</v>
      </c>
      <c r="HK257" s="154">
        <v>10552</v>
      </c>
      <c r="HL257" s="154">
        <v>10558</v>
      </c>
      <c r="HM257" s="154">
        <v>10562</v>
      </c>
      <c r="HN257" s="154">
        <v>10561</v>
      </c>
      <c r="HO257" s="166">
        <v>10561</v>
      </c>
      <c r="HP257" s="154">
        <v>10561</v>
      </c>
      <c r="HQ257" s="154">
        <v>10561</v>
      </c>
      <c r="HR257" s="166">
        <v>10561</v>
      </c>
      <c r="HS257" s="154">
        <v>10561</v>
      </c>
      <c r="HT257" s="154">
        <v>10561</v>
      </c>
      <c r="HU257" s="154"/>
      <c r="HV257" s="154"/>
      <c r="HW257" s="166"/>
    </row>
    <row r="258" spans="1:231">
      <c r="A258" s="145">
        <f t="shared" si="53"/>
        <v>44422</v>
      </c>
      <c r="B258" s="220">
        <f>'Age&amp;Sex by occurrence date'!$BON22</f>
        <v>13178</v>
      </c>
      <c r="C258" s="220">
        <v>10795</v>
      </c>
      <c r="D258" s="220">
        <v>10795</v>
      </c>
      <c r="E258" s="220">
        <v>10795</v>
      </c>
      <c r="F258" s="220">
        <v>10795</v>
      </c>
      <c r="G258" s="220">
        <v>10795</v>
      </c>
      <c r="H258" s="220">
        <v>10795</v>
      </c>
      <c r="I258" s="220">
        <v>10795</v>
      </c>
      <c r="J258" s="220">
        <v>10795</v>
      </c>
      <c r="K258" s="220">
        <v>10795</v>
      </c>
      <c r="L258" s="220">
        <v>10795</v>
      </c>
      <c r="M258" s="220">
        <v>10795</v>
      </c>
      <c r="N258" s="220">
        <v>10795</v>
      </c>
      <c r="O258" s="220">
        <v>10795</v>
      </c>
      <c r="P258" s="220">
        <v>10795</v>
      </c>
      <c r="Q258" s="220">
        <v>10794</v>
      </c>
      <c r="R258" s="220">
        <v>10794</v>
      </c>
      <c r="S258" s="220">
        <v>10794</v>
      </c>
      <c r="T258" s="220">
        <v>10794</v>
      </c>
      <c r="U258" s="220">
        <v>10794</v>
      </c>
      <c r="V258" s="220">
        <v>10793</v>
      </c>
      <c r="W258" s="220">
        <v>10793</v>
      </c>
      <c r="X258" s="220">
        <v>10793</v>
      </c>
      <c r="Y258" s="220">
        <v>10792</v>
      </c>
      <c r="Z258" s="220">
        <v>10787</v>
      </c>
      <c r="AA258" s="220">
        <v>10711</v>
      </c>
      <c r="AB258" s="220">
        <v>10588</v>
      </c>
      <c r="AC258" s="220">
        <v>10588</v>
      </c>
      <c r="AD258" s="220">
        <v>10588</v>
      </c>
      <c r="AE258" s="220">
        <v>10586</v>
      </c>
      <c r="AF258" s="220">
        <v>10586</v>
      </c>
      <c r="AG258" s="220">
        <v>10586</v>
      </c>
      <c r="AH258" s="220">
        <v>10586</v>
      </c>
      <c r="AI258" s="220">
        <v>10586</v>
      </c>
      <c r="AJ258" s="220">
        <v>10586</v>
      </c>
      <c r="AK258" s="220">
        <v>10586</v>
      </c>
      <c r="AL258" s="220">
        <v>10586</v>
      </c>
      <c r="AM258" s="220">
        <v>10586</v>
      </c>
      <c r="AN258" s="220">
        <v>10586</v>
      </c>
      <c r="AO258" s="220">
        <v>10586</v>
      </c>
      <c r="AP258" s="220">
        <v>10586</v>
      </c>
      <c r="AQ258" s="220">
        <v>10586</v>
      </c>
      <c r="AR258" s="220">
        <v>10586</v>
      </c>
      <c r="AS258" s="220">
        <v>10586</v>
      </c>
      <c r="AT258" s="220">
        <v>10586</v>
      </c>
      <c r="AU258" s="220">
        <v>10586</v>
      </c>
      <c r="AV258" s="220">
        <v>10586</v>
      </c>
      <c r="AW258" s="220">
        <v>10586</v>
      </c>
      <c r="AX258" s="220">
        <v>10586</v>
      </c>
      <c r="AY258" s="220">
        <v>10586</v>
      </c>
      <c r="AZ258" s="220">
        <v>10586</v>
      </c>
      <c r="BA258" s="220">
        <v>10586</v>
      </c>
      <c r="BB258" s="220">
        <v>10586</v>
      </c>
      <c r="BC258" s="220">
        <v>10586</v>
      </c>
      <c r="BD258" s="220">
        <v>10586</v>
      </c>
      <c r="BE258" s="220">
        <v>10586</v>
      </c>
      <c r="BF258" s="220">
        <v>10586</v>
      </c>
      <c r="BG258" s="220">
        <v>10586</v>
      </c>
      <c r="BH258" s="220">
        <v>10586</v>
      </c>
      <c r="BI258" s="220">
        <v>10586</v>
      </c>
      <c r="BJ258" s="220">
        <v>10586</v>
      </c>
      <c r="BK258" s="220">
        <v>10586</v>
      </c>
      <c r="BL258" s="220">
        <v>10586</v>
      </c>
      <c r="BM258" s="220">
        <v>10586</v>
      </c>
      <c r="BN258" s="220">
        <v>10586</v>
      </c>
      <c r="BO258" s="220">
        <v>10586</v>
      </c>
      <c r="BP258" s="220">
        <v>10586</v>
      </c>
      <c r="BQ258" s="220">
        <v>10586</v>
      </c>
      <c r="BR258" s="220">
        <v>10586</v>
      </c>
      <c r="BS258" s="220">
        <v>10586</v>
      </c>
      <c r="BT258" s="220">
        <v>10586</v>
      </c>
      <c r="BU258" s="220">
        <v>10586</v>
      </c>
      <c r="BV258" s="220">
        <v>10586</v>
      </c>
      <c r="BW258" s="220">
        <v>10586</v>
      </c>
      <c r="BX258" s="220">
        <v>10586</v>
      </c>
      <c r="BY258" s="220">
        <v>10586</v>
      </c>
      <c r="BZ258" s="220">
        <v>10586</v>
      </c>
      <c r="CA258" s="220">
        <v>10586</v>
      </c>
      <c r="CB258" s="220">
        <v>10586</v>
      </c>
      <c r="CC258" s="220">
        <v>10586</v>
      </c>
      <c r="CD258" s="220">
        <v>10586</v>
      </c>
      <c r="CE258" s="220">
        <v>10586</v>
      </c>
      <c r="CF258" s="220">
        <v>10586</v>
      </c>
      <c r="CG258" s="220">
        <v>10586</v>
      </c>
      <c r="CH258" s="220">
        <v>10586</v>
      </c>
      <c r="CI258" s="220">
        <v>10586</v>
      </c>
      <c r="CJ258" s="220">
        <v>10586</v>
      </c>
      <c r="CK258" s="220">
        <v>10586</v>
      </c>
      <c r="CL258" s="220">
        <v>10586</v>
      </c>
      <c r="CM258" s="220">
        <v>10586</v>
      </c>
      <c r="CN258" s="220">
        <v>10586</v>
      </c>
      <c r="CO258" s="220">
        <v>10586</v>
      </c>
      <c r="CP258" s="220">
        <v>10586</v>
      </c>
      <c r="CQ258" s="220">
        <v>10586</v>
      </c>
      <c r="CR258" s="220">
        <v>10586</v>
      </c>
      <c r="CS258" s="220">
        <v>10586</v>
      </c>
      <c r="CT258" s="220">
        <v>10586</v>
      </c>
      <c r="CU258" s="220">
        <v>10586</v>
      </c>
      <c r="CV258" s="220">
        <v>10586</v>
      </c>
      <c r="CW258" s="220">
        <v>10586</v>
      </c>
      <c r="CX258" s="220">
        <v>10586</v>
      </c>
      <c r="CY258" s="220">
        <v>10586</v>
      </c>
      <c r="CZ258" s="220">
        <v>10586</v>
      </c>
      <c r="DA258" s="220">
        <v>10586</v>
      </c>
      <c r="DB258" s="220">
        <v>10586</v>
      </c>
      <c r="DC258" s="220">
        <v>10586</v>
      </c>
      <c r="DD258" s="220">
        <v>10586</v>
      </c>
      <c r="DE258" s="220">
        <v>10586</v>
      </c>
      <c r="DF258" s="220">
        <v>10586</v>
      </c>
      <c r="DG258" s="220">
        <v>10586</v>
      </c>
      <c r="DH258" s="220">
        <v>10586</v>
      </c>
      <c r="DI258" s="220">
        <v>10586</v>
      </c>
      <c r="DJ258" s="220">
        <v>10586</v>
      </c>
      <c r="DK258" s="220">
        <v>10586</v>
      </c>
      <c r="DL258" s="220">
        <v>10586</v>
      </c>
      <c r="DM258" s="220">
        <v>10586</v>
      </c>
      <c r="DN258" s="220">
        <v>10586</v>
      </c>
      <c r="DO258" s="220">
        <v>10586</v>
      </c>
      <c r="DP258" s="220">
        <v>10586</v>
      </c>
      <c r="DQ258" s="220">
        <v>10586</v>
      </c>
      <c r="DR258" s="220">
        <v>10586</v>
      </c>
      <c r="DS258" s="220">
        <v>10586</v>
      </c>
      <c r="DT258" s="220">
        <v>10555</v>
      </c>
      <c r="DU258" s="220">
        <v>10551</v>
      </c>
      <c r="DV258" s="220">
        <v>10551</v>
      </c>
      <c r="DW258" s="220">
        <v>10561</v>
      </c>
      <c r="DX258" s="220">
        <v>10561</v>
      </c>
      <c r="DY258" s="220">
        <v>10554</v>
      </c>
      <c r="DZ258" s="220">
        <v>10554</v>
      </c>
      <c r="EA258" s="220">
        <v>10547</v>
      </c>
      <c r="EB258" s="220">
        <v>10547</v>
      </c>
      <c r="EC258" s="220">
        <v>10547</v>
      </c>
      <c r="ED258" s="220">
        <v>10547</v>
      </c>
      <c r="EE258" s="220">
        <v>10547</v>
      </c>
      <c r="EF258" s="220">
        <v>10547</v>
      </c>
      <c r="EG258" s="220">
        <v>10547</v>
      </c>
      <c r="EH258" s="220">
        <v>10547</v>
      </c>
      <c r="EI258" s="220">
        <v>10547</v>
      </c>
      <c r="EJ258" s="220">
        <v>10547</v>
      </c>
      <c r="EK258" s="220">
        <v>10547</v>
      </c>
      <c r="EL258" s="220">
        <v>10547</v>
      </c>
      <c r="EM258" s="220">
        <v>10547</v>
      </c>
      <c r="EN258" s="242">
        <v>10547</v>
      </c>
      <c r="EO258" s="232">
        <v>10547</v>
      </c>
      <c r="EP258" s="227">
        <v>10547</v>
      </c>
      <c r="EQ258" s="154">
        <v>10547</v>
      </c>
      <c r="ER258" s="154">
        <v>10546</v>
      </c>
      <c r="ES258" s="154">
        <v>10546</v>
      </c>
      <c r="ET258" s="154">
        <v>10546</v>
      </c>
      <c r="EU258" s="154">
        <v>10546</v>
      </c>
      <c r="EV258" s="154">
        <v>10546</v>
      </c>
      <c r="EW258" s="166">
        <v>10546</v>
      </c>
      <c r="EX258" s="166">
        <v>10546</v>
      </c>
      <c r="EY258" s="166">
        <v>10546</v>
      </c>
      <c r="EZ258" s="166">
        <v>10546</v>
      </c>
      <c r="FA258" s="166">
        <v>10546</v>
      </c>
      <c r="FB258" s="166">
        <v>10546</v>
      </c>
      <c r="FC258" s="166">
        <v>10546</v>
      </c>
      <c r="FD258" s="166">
        <v>10546</v>
      </c>
      <c r="FE258" s="166">
        <v>10546</v>
      </c>
      <c r="FF258" s="166">
        <v>10546</v>
      </c>
      <c r="FG258" s="154">
        <v>10546</v>
      </c>
      <c r="FH258" s="154">
        <v>10546</v>
      </c>
      <c r="FI258" s="166">
        <v>10546</v>
      </c>
      <c r="FJ258" s="154">
        <v>10546</v>
      </c>
      <c r="FK258" s="166">
        <v>10546</v>
      </c>
      <c r="FL258" s="166">
        <v>10546</v>
      </c>
      <c r="FM258" s="166">
        <v>10546</v>
      </c>
      <c r="FN258" s="166">
        <v>10546</v>
      </c>
      <c r="FO258" s="166">
        <v>10546</v>
      </c>
      <c r="FP258" s="166">
        <v>10546</v>
      </c>
      <c r="FQ258" s="166">
        <v>10538</v>
      </c>
      <c r="FR258" s="154">
        <v>10538</v>
      </c>
      <c r="FS258" s="154">
        <v>10538</v>
      </c>
      <c r="FT258" s="154">
        <v>10538</v>
      </c>
      <c r="FU258" s="154">
        <v>10538</v>
      </c>
      <c r="FV258" s="154">
        <v>10538</v>
      </c>
      <c r="FW258" s="154">
        <v>10538</v>
      </c>
      <c r="FX258" s="154">
        <v>10538</v>
      </c>
      <c r="FY258" s="166">
        <v>10538</v>
      </c>
      <c r="FZ258" s="166">
        <v>10538</v>
      </c>
      <c r="GA258" s="166">
        <v>10537</v>
      </c>
      <c r="GB258" s="166">
        <v>10537</v>
      </c>
      <c r="GC258" s="166">
        <v>10537</v>
      </c>
      <c r="GD258" s="166">
        <v>10537</v>
      </c>
      <c r="GE258" s="166">
        <v>10537</v>
      </c>
      <c r="GF258" s="166">
        <v>10536</v>
      </c>
      <c r="GG258" s="166">
        <v>10536</v>
      </c>
      <c r="GH258" s="166">
        <v>10536</v>
      </c>
      <c r="GI258" s="166">
        <v>10536</v>
      </c>
      <c r="GJ258" s="166">
        <v>10536</v>
      </c>
      <c r="GK258" s="166">
        <v>10536</v>
      </c>
      <c r="GL258" s="166">
        <v>10536</v>
      </c>
      <c r="GM258" s="166">
        <v>10537</v>
      </c>
      <c r="GN258" s="166">
        <v>10537</v>
      </c>
      <c r="GO258" s="166">
        <v>10537</v>
      </c>
      <c r="GP258" s="166">
        <v>10537</v>
      </c>
      <c r="GQ258" s="166">
        <v>10537</v>
      </c>
      <c r="GR258" s="166">
        <v>10537</v>
      </c>
      <c r="GS258" s="166">
        <v>10537</v>
      </c>
      <c r="GT258" s="166">
        <v>10537</v>
      </c>
      <c r="GU258" s="166">
        <v>10537</v>
      </c>
      <c r="GV258" s="166">
        <v>10537</v>
      </c>
      <c r="GW258" s="166">
        <v>10537</v>
      </c>
      <c r="GX258" s="166">
        <v>10537</v>
      </c>
      <c r="GY258" s="166">
        <v>10537</v>
      </c>
      <c r="GZ258" s="166">
        <v>10537</v>
      </c>
      <c r="HA258" s="166">
        <v>10537</v>
      </c>
      <c r="HB258" s="166">
        <v>10537</v>
      </c>
      <c r="HC258" s="166">
        <v>10537</v>
      </c>
      <c r="HD258" s="166">
        <v>10537</v>
      </c>
      <c r="HE258" s="166">
        <v>10536</v>
      </c>
      <c r="HF258" s="166">
        <v>10536</v>
      </c>
      <c r="HG258" s="154">
        <v>10536</v>
      </c>
      <c r="HH258" s="154">
        <v>10553</v>
      </c>
      <c r="HI258" s="166">
        <v>10552</v>
      </c>
      <c r="HJ258" s="154">
        <v>10553</v>
      </c>
      <c r="HK258" s="154">
        <v>10552</v>
      </c>
      <c r="HL258" s="166">
        <v>10558</v>
      </c>
      <c r="HM258" s="154">
        <v>10562</v>
      </c>
      <c r="HN258" s="154">
        <v>10561</v>
      </c>
      <c r="HO258" s="166">
        <v>10561</v>
      </c>
      <c r="HP258" s="154">
        <v>10561</v>
      </c>
      <c r="HQ258" s="154">
        <v>10561</v>
      </c>
      <c r="HR258" s="166">
        <v>10561</v>
      </c>
      <c r="HS258" s="154">
        <v>10561</v>
      </c>
      <c r="HT258" s="154">
        <v>10561</v>
      </c>
      <c r="HU258" s="154"/>
      <c r="HV258" s="154"/>
      <c r="HW258" s="166"/>
    </row>
    <row r="259" spans="1:231">
      <c r="A259" s="145">
        <f t="shared" si="53"/>
        <v>44421</v>
      </c>
      <c r="B259" s="220">
        <f>'Age&amp;Sex by occurrence date'!$BOU22</f>
        <v>13173</v>
      </c>
      <c r="C259" s="220">
        <v>10792</v>
      </c>
      <c r="D259" s="220">
        <v>10792</v>
      </c>
      <c r="E259" s="220">
        <v>10792</v>
      </c>
      <c r="F259" s="220">
        <v>10792</v>
      </c>
      <c r="G259" s="220">
        <v>10792</v>
      </c>
      <c r="H259" s="220">
        <v>10792</v>
      </c>
      <c r="I259" s="220">
        <v>10792</v>
      </c>
      <c r="J259" s="220">
        <v>10792</v>
      </c>
      <c r="K259" s="220">
        <v>10792</v>
      </c>
      <c r="L259" s="220">
        <v>10792</v>
      </c>
      <c r="M259" s="220">
        <v>10792</v>
      </c>
      <c r="N259" s="220">
        <v>10792</v>
      </c>
      <c r="O259" s="220">
        <v>10792</v>
      </c>
      <c r="P259" s="220">
        <v>10792</v>
      </c>
      <c r="Q259" s="220">
        <v>10791</v>
      </c>
      <c r="R259" s="220">
        <v>10791</v>
      </c>
      <c r="S259" s="220">
        <v>10791</v>
      </c>
      <c r="T259" s="220">
        <v>10791</v>
      </c>
      <c r="U259" s="220">
        <v>10791</v>
      </c>
      <c r="V259" s="220">
        <v>10790</v>
      </c>
      <c r="W259" s="220">
        <v>10790</v>
      </c>
      <c r="X259" s="220">
        <v>10790</v>
      </c>
      <c r="Y259" s="220">
        <v>10789</v>
      </c>
      <c r="Z259" s="220">
        <v>10784</v>
      </c>
      <c r="AA259" s="220">
        <v>10708</v>
      </c>
      <c r="AB259" s="220">
        <v>10586</v>
      </c>
      <c r="AC259" s="220">
        <v>10586</v>
      </c>
      <c r="AD259" s="220">
        <v>10586</v>
      </c>
      <c r="AE259" s="220">
        <v>10584</v>
      </c>
      <c r="AF259" s="220">
        <v>10584</v>
      </c>
      <c r="AG259" s="220">
        <v>10584</v>
      </c>
      <c r="AH259" s="220">
        <v>10584</v>
      </c>
      <c r="AI259" s="220">
        <v>10584</v>
      </c>
      <c r="AJ259" s="220">
        <v>10584</v>
      </c>
      <c r="AK259" s="220">
        <v>10584</v>
      </c>
      <c r="AL259" s="220">
        <v>10584</v>
      </c>
      <c r="AM259" s="220">
        <v>10584</v>
      </c>
      <c r="AN259" s="220">
        <v>10584</v>
      </c>
      <c r="AO259" s="220">
        <v>10584</v>
      </c>
      <c r="AP259" s="220">
        <v>10584</v>
      </c>
      <c r="AQ259" s="220">
        <v>10584</v>
      </c>
      <c r="AR259" s="220">
        <v>10584</v>
      </c>
      <c r="AS259" s="220">
        <v>10584</v>
      </c>
      <c r="AT259" s="220">
        <v>10584</v>
      </c>
      <c r="AU259" s="220">
        <v>10584</v>
      </c>
      <c r="AV259" s="220">
        <v>10584</v>
      </c>
      <c r="AW259" s="220">
        <v>10584</v>
      </c>
      <c r="AX259" s="220">
        <v>10584</v>
      </c>
      <c r="AY259" s="220">
        <v>10584</v>
      </c>
      <c r="AZ259" s="220">
        <v>10584</v>
      </c>
      <c r="BA259" s="220">
        <v>10584</v>
      </c>
      <c r="BB259" s="220">
        <v>10584</v>
      </c>
      <c r="BC259" s="220">
        <v>10584</v>
      </c>
      <c r="BD259" s="220">
        <v>10584</v>
      </c>
      <c r="BE259" s="220">
        <v>10584</v>
      </c>
      <c r="BF259" s="220">
        <v>10584</v>
      </c>
      <c r="BG259" s="220">
        <v>10584</v>
      </c>
      <c r="BH259" s="220">
        <v>10584</v>
      </c>
      <c r="BI259" s="220">
        <v>10584</v>
      </c>
      <c r="BJ259" s="220">
        <v>10584</v>
      </c>
      <c r="BK259" s="220">
        <v>10584</v>
      </c>
      <c r="BL259" s="220">
        <v>10584</v>
      </c>
      <c r="BM259" s="220">
        <v>10584</v>
      </c>
      <c r="BN259" s="220">
        <v>10584</v>
      </c>
      <c r="BO259" s="220">
        <v>10584</v>
      </c>
      <c r="BP259" s="220">
        <v>10584</v>
      </c>
      <c r="BQ259" s="220">
        <v>10584</v>
      </c>
      <c r="BR259" s="220">
        <v>10584</v>
      </c>
      <c r="BS259" s="220">
        <v>10584</v>
      </c>
      <c r="BT259" s="220">
        <v>10584</v>
      </c>
      <c r="BU259" s="220">
        <v>10584</v>
      </c>
      <c r="BV259" s="220">
        <v>10584</v>
      </c>
      <c r="BW259" s="220">
        <v>10584</v>
      </c>
      <c r="BX259" s="220">
        <v>10584</v>
      </c>
      <c r="BY259" s="220">
        <v>10584</v>
      </c>
      <c r="BZ259" s="220">
        <v>10584</v>
      </c>
      <c r="CA259" s="220">
        <v>10584</v>
      </c>
      <c r="CB259" s="220">
        <v>10584</v>
      </c>
      <c r="CC259" s="220">
        <v>10584</v>
      </c>
      <c r="CD259" s="220">
        <v>10584</v>
      </c>
      <c r="CE259" s="220">
        <v>10584</v>
      </c>
      <c r="CF259" s="220">
        <v>10584</v>
      </c>
      <c r="CG259" s="220">
        <v>10584</v>
      </c>
      <c r="CH259" s="220">
        <v>10584</v>
      </c>
      <c r="CI259" s="220">
        <v>10584</v>
      </c>
      <c r="CJ259" s="220">
        <v>10584</v>
      </c>
      <c r="CK259" s="220">
        <v>10584</v>
      </c>
      <c r="CL259" s="220">
        <v>10584</v>
      </c>
      <c r="CM259" s="220">
        <v>10584</v>
      </c>
      <c r="CN259" s="220">
        <v>10584</v>
      </c>
      <c r="CO259" s="220">
        <v>10584</v>
      </c>
      <c r="CP259" s="220">
        <v>10584</v>
      </c>
      <c r="CQ259" s="220">
        <v>10584</v>
      </c>
      <c r="CR259" s="220">
        <v>10584</v>
      </c>
      <c r="CS259" s="220">
        <v>10584</v>
      </c>
      <c r="CT259" s="220">
        <v>10584</v>
      </c>
      <c r="CU259" s="220">
        <v>10584</v>
      </c>
      <c r="CV259" s="220">
        <v>10584</v>
      </c>
      <c r="CW259" s="220">
        <v>10584</v>
      </c>
      <c r="CX259" s="220">
        <v>10584</v>
      </c>
      <c r="CY259" s="220">
        <v>10584</v>
      </c>
      <c r="CZ259" s="220">
        <v>10584</v>
      </c>
      <c r="DA259" s="220">
        <v>10584</v>
      </c>
      <c r="DB259" s="220">
        <v>10584</v>
      </c>
      <c r="DC259" s="220">
        <v>10584</v>
      </c>
      <c r="DD259" s="220">
        <v>10584</v>
      </c>
      <c r="DE259" s="220">
        <v>10584</v>
      </c>
      <c r="DF259" s="220">
        <v>10584</v>
      </c>
      <c r="DG259" s="220">
        <v>10584</v>
      </c>
      <c r="DH259" s="220">
        <v>10584</v>
      </c>
      <c r="DI259" s="220">
        <v>10584</v>
      </c>
      <c r="DJ259" s="220">
        <v>10584</v>
      </c>
      <c r="DK259" s="220">
        <v>10584</v>
      </c>
      <c r="DL259" s="220">
        <v>10584</v>
      </c>
      <c r="DM259" s="220">
        <v>10584</v>
      </c>
      <c r="DN259" s="220">
        <v>10584</v>
      </c>
      <c r="DO259" s="220">
        <v>10584</v>
      </c>
      <c r="DP259" s="220">
        <v>10584</v>
      </c>
      <c r="DQ259" s="220">
        <v>10584</v>
      </c>
      <c r="DR259" s="220">
        <v>10584</v>
      </c>
      <c r="DS259" s="220">
        <v>10584</v>
      </c>
      <c r="DT259" s="220">
        <v>10553</v>
      </c>
      <c r="DU259" s="220">
        <v>10549</v>
      </c>
      <c r="DV259" s="220">
        <v>10549</v>
      </c>
      <c r="DW259" s="220">
        <v>10559</v>
      </c>
      <c r="DX259" s="220">
        <v>10559</v>
      </c>
      <c r="DY259" s="220">
        <v>10552</v>
      </c>
      <c r="DZ259" s="220">
        <v>10552</v>
      </c>
      <c r="EA259" s="220">
        <v>10545</v>
      </c>
      <c r="EB259" s="220">
        <v>10545</v>
      </c>
      <c r="EC259" s="220">
        <v>10545</v>
      </c>
      <c r="ED259" s="220">
        <v>10545</v>
      </c>
      <c r="EE259" s="220">
        <v>10545</v>
      </c>
      <c r="EF259" s="220">
        <v>10545</v>
      </c>
      <c r="EG259" s="220">
        <v>10545</v>
      </c>
      <c r="EH259" s="220">
        <v>10545</v>
      </c>
      <c r="EI259" s="220">
        <v>10545</v>
      </c>
      <c r="EJ259" s="220">
        <v>10545</v>
      </c>
      <c r="EK259" s="220">
        <v>10545</v>
      </c>
      <c r="EL259" s="220">
        <v>10545</v>
      </c>
      <c r="EM259" s="220">
        <v>10545</v>
      </c>
      <c r="EN259" s="242">
        <v>10545</v>
      </c>
      <c r="EO259" s="232">
        <v>10545</v>
      </c>
      <c r="EP259" s="227">
        <v>10545</v>
      </c>
      <c r="EQ259" s="154">
        <v>10545</v>
      </c>
      <c r="ER259" s="154">
        <v>10544</v>
      </c>
      <c r="ES259" s="154">
        <v>10544</v>
      </c>
      <c r="ET259" s="154">
        <v>10544</v>
      </c>
      <c r="EU259" s="154">
        <v>10544</v>
      </c>
      <c r="EV259" s="166">
        <v>10544</v>
      </c>
      <c r="EW259" s="154">
        <v>10544</v>
      </c>
      <c r="EX259" s="154">
        <v>10544</v>
      </c>
      <c r="EY259" s="154">
        <v>10544</v>
      </c>
      <c r="EZ259" s="154">
        <v>10544</v>
      </c>
      <c r="FA259" s="154">
        <v>10544</v>
      </c>
      <c r="FB259" s="154">
        <v>10544</v>
      </c>
      <c r="FC259" s="166">
        <v>10544</v>
      </c>
      <c r="FD259" s="166">
        <v>10544</v>
      </c>
      <c r="FE259" s="154">
        <v>10544</v>
      </c>
      <c r="FF259" s="154">
        <v>10544</v>
      </c>
      <c r="FG259" s="154">
        <v>10544</v>
      </c>
      <c r="FH259" s="166">
        <v>10544</v>
      </c>
      <c r="FI259" s="166">
        <v>10544</v>
      </c>
      <c r="FJ259" s="154">
        <v>10544</v>
      </c>
      <c r="FK259" s="154">
        <v>10544</v>
      </c>
      <c r="FL259" s="154">
        <v>10544</v>
      </c>
      <c r="FM259" s="154">
        <v>10544</v>
      </c>
      <c r="FN259" s="154">
        <v>10544</v>
      </c>
      <c r="FO259" s="154">
        <v>10544</v>
      </c>
      <c r="FP259" s="154">
        <v>10544</v>
      </c>
      <c r="FQ259" s="154">
        <v>10536</v>
      </c>
      <c r="FR259" s="166">
        <v>10536</v>
      </c>
      <c r="FS259" s="166">
        <v>10536</v>
      </c>
      <c r="FT259" s="166">
        <v>10536</v>
      </c>
      <c r="FU259" s="166">
        <v>10536</v>
      </c>
      <c r="FV259" s="166">
        <v>10536</v>
      </c>
      <c r="FW259" s="166">
        <v>10536</v>
      </c>
      <c r="FX259" s="166">
        <v>10536</v>
      </c>
      <c r="FY259" s="166">
        <v>10536</v>
      </c>
      <c r="FZ259" s="166">
        <v>10536</v>
      </c>
      <c r="GA259" s="166">
        <v>10535</v>
      </c>
      <c r="GB259" s="166">
        <v>10535</v>
      </c>
      <c r="GC259" s="166">
        <v>10535</v>
      </c>
      <c r="GD259" s="166">
        <v>10535</v>
      </c>
      <c r="GE259" s="166">
        <v>10535</v>
      </c>
      <c r="GF259" s="166">
        <v>10534</v>
      </c>
      <c r="GG259" s="166">
        <v>10534</v>
      </c>
      <c r="GH259" s="166">
        <v>10534</v>
      </c>
      <c r="GI259" s="166">
        <v>10534</v>
      </c>
      <c r="GJ259" s="166">
        <v>10534</v>
      </c>
      <c r="GK259" s="166">
        <v>10534</v>
      </c>
      <c r="GL259" s="166">
        <v>10534</v>
      </c>
      <c r="GM259" s="166">
        <v>10535</v>
      </c>
      <c r="GN259" s="166">
        <v>10535</v>
      </c>
      <c r="GO259" s="166">
        <v>10535</v>
      </c>
      <c r="GP259" s="166">
        <v>10535</v>
      </c>
      <c r="GQ259" s="166">
        <v>10535</v>
      </c>
      <c r="GR259" s="166">
        <v>10535</v>
      </c>
      <c r="GS259" s="166">
        <v>10535</v>
      </c>
      <c r="GT259" s="166">
        <v>10535</v>
      </c>
      <c r="GU259" s="166">
        <v>10535</v>
      </c>
      <c r="GV259" s="166">
        <v>10535</v>
      </c>
      <c r="GW259" s="166">
        <v>10535</v>
      </c>
      <c r="GX259" s="166">
        <v>10535</v>
      </c>
      <c r="GY259" s="166">
        <v>10535</v>
      </c>
      <c r="GZ259" s="166">
        <v>10535</v>
      </c>
      <c r="HA259" s="166">
        <v>10535</v>
      </c>
      <c r="HB259" s="166">
        <v>10535</v>
      </c>
      <c r="HC259" s="166">
        <v>10535</v>
      </c>
      <c r="HD259" s="166">
        <v>10535</v>
      </c>
      <c r="HE259" s="166">
        <v>10534</v>
      </c>
      <c r="HF259" s="166">
        <v>10534</v>
      </c>
      <c r="HG259" s="154">
        <v>10534</v>
      </c>
      <c r="HH259" s="154">
        <v>10551</v>
      </c>
      <c r="HI259" s="166">
        <v>10550</v>
      </c>
      <c r="HJ259" s="154">
        <v>10551</v>
      </c>
      <c r="HK259" s="154">
        <v>10550</v>
      </c>
      <c r="HL259" s="166">
        <v>10556</v>
      </c>
      <c r="HM259" s="154">
        <v>10560</v>
      </c>
      <c r="HN259" s="154">
        <v>10559</v>
      </c>
      <c r="HO259" s="166">
        <v>10559</v>
      </c>
      <c r="HP259" s="154">
        <v>10559</v>
      </c>
      <c r="HQ259" s="154">
        <v>10559</v>
      </c>
      <c r="HR259" s="166">
        <v>10559</v>
      </c>
      <c r="HS259" s="154">
        <v>10559</v>
      </c>
      <c r="HT259" s="154">
        <v>10559</v>
      </c>
      <c r="HU259" s="154"/>
      <c r="HV259" s="154"/>
      <c r="HW259" s="166"/>
    </row>
    <row r="260" spans="1:231">
      <c r="A260" s="145">
        <f t="shared" si="53"/>
        <v>44420</v>
      </c>
      <c r="B260" s="220">
        <f>'Age&amp;Sex by occurrence date'!$BPB22</f>
        <v>13170</v>
      </c>
      <c r="C260" s="220">
        <v>10790</v>
      </c>
      <c r="D260" s="220">
        <v>10790</v>
      </c>
      <c r="E260" s="220">
        <v>10790</v>
      </c>
      <c r="F260" s="220">
        <v>10790</v>
      </c>
      <c r="G260" s="220">
        <v>10790</v>
      </c>
      <c r="H260" s="220">
        <v>10790</v>
      </c>
      <c r="I260" s="220">
        <v>10790</v>
      </c>
      <c r="J260" s="220">
        <v>10790</v>
      </c>
      <c r="K260" s="220">
        <v>10790</v>
      </c>
      <c r="L260" s="220">
        <v>10790</v>
      </c>
      <c r="M260" s="220">
        <v>10790</v>
      </c>
      <c r="N260" s="220">
        <v>10790</v>
      </c>
      <c r="O260" s="220">
        <v>10790</v>
      </c>
      <c r="P260" s="220">
        <v>10790</v>
      </c>
      <c r="Q260" s="220">
        <v>10789</v>
      </c>
      <c r="R260" s="220">
        <v>10789</v>
      </c>
      <c r="S260" s="220">
        <v>10789</v>
      </c>
      <c r="T260" s="220">
        <v>10789</v>
      </c>
      <c r="U260" s="220">
        <v>10789</v>
      </c>
      <c r="V260" s="220">
        <v>10788</v>
      </c>
      <c r="W260" s="220">
        <v>10788</v>
      </c>
      <c r="X260" s="220">
        <v>10788</v>
      </c>
      <c r="Y260" s="220">
        <v>10787</v>
      </c>
      <c r="Z260" s="220">
        <v>10782</v>
      </c>
      <c r="AA260" s="220">
        <v>10706</v>
      </c>
      <c r="AB260" s="220">
        <v>10584</v>
      </c>
      <c r="AC260" s="220">
        <v>10584</v>
      </c>
      <c r="AD260" s="220">
        <v>10584</v>
      </c>
      <c r="AE260" s="220">
        <v>10582</v>
      </c>
      <c r="AF260" s="220">
        <v>10582</v>
      </c>
      <c r="AG260" s="220">
        <v>10582</v>
      </c>
      <c r="AH260" s="220">
        <v>10582</v>
      </c>
      <c r="AI260" s="220">
        <v>10582</v>
      </c>
      <c r="AJ260" s="220">
        <v>10582</v>
      </c>
      <c r="AK260" s="220">
        <v>10582</v>
      </c>
      <c r="AL260" s="220">
        <v>10582</v>
      </c>
      <c r="AM260" s="220">
        <v>10582</v>
      </c>
      <c r="AN260" s="220">
        <v>10582</v>
      </c>
      <c r="AO260" s="220">
        <v>10582</v>
      </c>
      <c r="AP260" s="220">
        <v>10582</v>
      </c>
      <c r="AQ260" s="220">
        <v>10582</v>
      </c>
      <c r="AR260" s="220">
        <v>10582</v>
      </c>
      <c r="AS260" s="220">
        <v>10582</v>
      </c>
      <c r="AT260" s="220">
        <v>10582</v>
      </c>
      <c r="AU260" s="220">
        <v>10582</v>
      </c>
      <c r="AV260" s="220">
        <v>10582</v>
      </c>
      <c r="AW260" s="220">
        <v>10582</v>
      </c>
      <c r="AX260" s="220">
        <v>10582</v>
      </c>
      <c r="AY260" s="220">
        <v>10582</v>
      </c>
      <c r="AZ260" s="220">
        <v>10582</v>
      </c>
      <c r="BA260" s="220">
        <v>10582</v>
      </c>
      <c r="BB260" s="220">
        <v>10582</v>
      </c>
      <c r="BC260" s="220">
        <v>10582</v>
      </c>
      <c r="BD260" s="220">
        <v>10582</v>
      </c>
      <c r="BE260" s="220">
        <v>10582</v>
      </c>
      <c r="BF260" s="220">
        <v>10582</v>
      </c>
      <c r="BG260" s="220">
        <v>10582</v>
      </c>
      <c r="BH260" s="220">
        <v>10582</v>
      </c>
      <c r="BI260" s="220">
        <v>10582</v>
      </c>
      <c r="BJ260" s="220">
        <v>10582</v>
      </c>
      <c r="BK260" s="220">
        <v>10582</v>
      </c>
      <c r="BL260" s="220">
        <v>10582</v>
      </c>
      <c r="BM260" s="220">
        <v>10582</v>
      </c>
      <c r="BN260" s="220">
        <v>10582</v>
      </c>
      <c r="BO260" s="220">
        <v>10582</v>
      </c>
      <c r="BP260" s="220">
        <v>10582</v>
      </c>
      <c r="BQ260" s="220">
        <v>10582</v>
      </c>
      <c r="BR260" s="220">
        <v>10582</v>
      </c>
      <c r="BS260" s="220">
        <v>10582</v>
      </c>
      <c r="BT260" s="220">
        <v>10582</v>
      </c>
      <c r="BU260" s="220">
        <v>10582</v>
      </c>
      <c r="BV260" s="220">
        <v>10582</v>
      </c>
      <c r="BW260" s="220">
        <v>10582</v>
      </c>
      <c r="BX260" s="220">
        <v>10582</v>
      </c>
      <c r="BY260" s="220">
        <v>10582</v>
      </c>
      <c r="BZ260" s="220">
        <v>10582</v>
      </c>
      <c r="CA260" s="220">
        <v>10582</v>
      </c>
      <c r="CB260" s="220">
        <v>10582</v>
      </c>
      <c r="CC260" s="220">
        <v>10582</v>
      </c>
      <c r="CD260" s="220">
        <v>10582</v>
      </c>
      <c r="CE260" s="220">
        <v>10582</v>
      </c>
      <c r="CF260" s="220">
        <v>10582</v>
      </c>
      <c r="CG260" s="220">
        <v>10582</v>
      </c>
      <c r="CH260" s="220">
        <v>10582</v>
      </c>
      <c r="CI260" s="220">
        <v>10582</v>
      </c>
      <c r="CJ260" s="220">
        <v>10582</v>
      </c>
      <c r="CK260" s="220">
        <v>10582</v>
      </c>
      <c r="CL260" s="220">
        <v>10582</v>
      </c>
      <c r="CM260" s="220">
        <v>10582</v>
      </c>
      <c r="CN260" s="220">
        <v>10582</v>
      </c>
      <c r="CO260" s="220">
        <v>10582</v>
      </c>
      <c r="CP260" s="220">
        <v>10582</v>
      </c>
      <c r="CQ260" s="220">
        <v>10582</v>
      </c>
      <c r="CR260" s="220">
        <v>10582</v>
      </c>
      <c r="CS260" s="220">
        <v>10582</v>
      </c>
      <c r="CT260" s="220">
        <v>10582</v>
      </c>
      <c r="CU260" s="220">
        <v>10582</v>
      </c>
      <c r="CV260" s="220">
        <v>10582</v>
      </c>
      <c r="CW260" s="220">
        <v>10582</v>
      </c>
      <c r="CX260" s="220">
        <v>10582</v>
      </c>
      <c r="CY260" s="220">
        <v>10582</v>
      </c>
      <c r="CZ260" s="220">
        <v>10582</v>
      </c>
      <c r="DA260" s="220">
        <v>10582</v>
      </c>
      <c r="DB260" s="220">
        <v>10582</v>
      </c>
      <c r="DC260" s="220">
        <v>10582</v>
      </c>
      <c r="DD260" s="220">
        <v>10582</v>
      </c>
      <c r="DE260" s="220">
        <v>10582</v>
      </c>
      <c r="DF260" s="220">
        <v>10582</v>
      </c>
      <c r="DG260" s="220">
        <v>10582</v>
      </c>
      <c r="DH260" s="220">
        <v>10582</v>
      </c>
      <c r="DI260" s="220">
        <v>10582</v>
      </c>
      <c r="DJ260" s="220">
        <v>10582</v>
      </c>
      <c r="DK260" s="220">
        <v>10582</v>
      </c>
      <c r="DL260" s="220">
        <v>10582</v>
      </c>
      <c r="DM260" s="220">
        <v>10582</v>
      </c>
      <c r="DN260" s="220">
        <v>10582</v>
      </c>
      <c r="DO260" s="220">
        <v>10582</v>
      </c>
      <c r="DP260" s="220">
        <v>10582</v>
      </c>
      <c r="DQ260" s="220">
        <v>10582</v>
      </c>
      <c r="DR260" s="220">
        <v>10582</v>
      </c>
      <c r="DS260" s="220">
        <v>10582</v>
      </c>
      <c r="DT260" s="220">
        <v>10551</v>
      </c>
      <c r="DU260" s="220">
        <v>10547</v>
      </c>
      <c r="DV260" s="220">
        <v>10547</v>
      </c>
      <c r="DW260" s="220">
        <v>10557</v>
      </c>
      <c r="DX260" s="220">
        <v>10557</v>
      </c>
      <c r="DY260" s="220">
        <v>10550</v>
      </c>
      <c r="DZ260" s="220">
        <v>10550</v>
      </c>
      <c r="EA260" s="220">
        <v>10543</v>
      </c>
      <c r="EB260" s="220">
        <v>10543</v>
      </c>
      <c r="EC260" s="220">
        <v>10543</v>
      </c>
      <c r="ED260" s="220">
        <v>10543</v>
      </c>
      <c r="EE260" s="220">
        <v>10543</v>
      </c>
      <c r="EF260" s="220">
        <v>10543</v>
      </c>
      <c r="EG260" s="220">
        <v>10543</v>
      </c>
      <c r="EH260" s="220">
        <v>10543</v>
      </c>
      <c r="EI260" s="220">
        <v>10543</v>
      </c>
      <c r="EJ260" s="220">
        <v>10543</v>
      </c>
      <c r="EK260" s="220">
        <v>10543</v>
      </c>
      <c r="EL260" s="220">
        <v>10543</v>
      </c>
      <c r="EM260" s="220">
        <v>10543</v>
      </c>
      <c r="EN260" s="242">
        <v>10543</v>
      </c>
      <c r="EO260" s="232">
        <v>10543</v>
      </c>
      <c r="EP260" s="228">
        <v>10543</v>
      </c>
      <c r="EQ260" s="166">
        <v>10543</v>
      </c>
      <c r="ER260" s="166">
        <v>10542</v>
      </c>
      <c r="ES260" s="166">
        <v>10542</v>
      </c>
      <c r="ET260" s="166">
        <v>10542</v>
      </c>
      <c r="EU260" s="166">
        <v>10542</v>
      </c>
      <c r="EV260" s="154">
        <v>10542</v>
      </c>
      <c r="EW260" s="166">
        <v>10542</v>
      </c>
      <c r="EX260" s="166">
        <v>10542</v>
      </c>
      <c r="EY260" s="166">
        <v>10542</v>
      </c>
      <c r="EZ260" s="166">
        <v>10542</v>
      </c>
      <c r="FA260" s="166">
        <v>10542</v>
      </c>
      <c r="FB260" s="154">
        <v>10542</v>
      </c>
      <c r="FC260" s="154">
        <v>10542</v>
      </c>
      <c r="FD260" s="154">
        <v>10542</v>
      </c>
      <c r="FE260" s="166">
        <v>10542</v>
      </c>
      <c r="FF260" s="166">
        <v>10542</v>
      </c>
      <c r="FG260" s="166">
        <v>10542</v>
      </c>
      <c r="FH260" s="154">
        <v>10542</v>
      </c>
      <c r="FI260" s="154">
        <v>10542</v>
      </c>
      <c r="FJ260" s="166">
        <v>10542</v>
      </c>
      <c r="FK260" s="166">
        <v>10542</v>
      </c>
      <c r="FL260" s="166">
        <v>10542</v>
      </c>
      <c r="FM260" s="166">
        <v>10542</v>
      </c>
      <c r="FN260" s="166">
        <v>10542</v>
      </c>
      <c r="FO260" s="166">
        <v>10542</v>
      </c>
      <c r="FP260" s="166">
        <v>10542</v>
      </c>
      <c r="FQ260" s="166">
        <v>10534</v>
      </c>
      <c r="FR260" s="154">
        <v>10534</v>
      </c>
      <c r="FS260" s="154">
        <v>10534</v>
      </c>
      <c r="FT260" s="154">
        <v>10534</v>
      </c>
      <c r="FU260" s="154">
        <v>10534</v>
      </c>
      <c r="FV260" s="154">
        <v>10534</v>
      </c>
      <c r="FW260" s="154">
        <v>10534</v>
      </c>
      <c r="FX260" s="154">
        <v>10534</v>
      </c>
      <c r="FY260" s="154">
        <v>10534</v>
      </c>
      <c r="FZ260" s="154">
        <v>10534</v>
      </c>
      <c r="GA260" s="154">
        <v>10533</v>
      </c>
      <c r="GB260" s="154">
        <v>10533</v>
      </c>
      <c r="GC260" s="154">
        <v>10533</v>
      </c>
      <c r="GD260" s="154">
        <v>10533</v>
      </c>
      <c r="GE260" s="154">
        <v>10533</v>
      </c>
      <c r="GF260" s="154">
        <v>10532</v>
      </c>
      <c r="GG260" s="154">
        <v>10532</v>
      </c>
      <c r="GH260" s="154">
        <v>10532</v>
      </c>
      <c r="GI260" s="154">
        <v>10532</v>
      </c>
      <c r="GJ260" s="154">
        <v>10532</v>
      </c>
      <c r="GK260" s="154">
        <v>10532</v>
      </c>
      <c r="GL260" s="154">
        <v>10532</v>
      </c>
      <c r="GM260" s="154">
        <v>10533</v>
      </c>
      <c r="GN260" s="154">
        <v>10533</v>
      </c>
      <c r="GO260" s="154">
        <v>10533</v>
      </c>
      <c r="GP260" s="154">
        <v>10533</v>
      </c>
      <c r="GQ260" s="154">
        <v>10533</v>
      </c>
      <c r="GR260" s="154">
        <v>10533</v>
      </c>
      <c r="GS260" s="154">
        <v>10533</v>
      </c>
      <c r="GT260" s="166">
        <v>10533</v>
      </c>
      <c r="GU260" s="166">
        <v>10533</v>
      </c>
      <c r="GV260" s="166">
        <v>10533</v>
      </c>
      <c r="GW260" s="166">
        <v>10533</v>
      </c>
      <c r="GX260" s="154">
        <v>10533</v>
      </c>
      <c r="GY260" s="166">
        <v>10533</v>
      </c>
      <c r="GZ260" s="166">
        <v>10533</v>
      </c>
      <c r="HA260" s="166">
        <v>10533</v>
      </c>
      <c r="HB260" s="166">
        <v>10533</v>
      </c>
      <c r="HC260" s="166">
        <v>10533</v>
      </c>
      <c r="HD260" s="166">
        <v>10533</v>
      </c>
      <c r="HE260" s="166">
        <v>10532</v>
      </c>
      <c r="HF260" s="166">
        <v>10532</v>
      </c>
      <c r="HG260" s="154">
        <v>10532</v>
      </c>
      <c r="HH260" s="154">
        <v>10549</v>
      </c>
      <c r="HI260" s="166">
        <v>10548</v>
      </c>
      <c r="HJ260" s="154">
        <v>10549</v>
      </c>
      <c r="HK260" s="154">
        <v>10548</v>
      </c>
      <c r="HL260" s="166">
        <v>10554</v>
      </c>
      <c r="HM260" s="154">
        <v>10558</v>
      </c>
      <c r="HN260" s="154">
        <v>10557</v>
      </c>
      <c r="HO260" s="166">
        <v>10557</v>
      </c>
      <c r="HP260" s="154">
        <v>10557</v>
      </c>
      <c r="HQ260" s="154">
        <v>10557</v>
      </c>
      <c r="HR260" s="166">
        <v>10557</v>
      </c>
      <c r="HS260" s="154">
        <v>10557</v>
      </c>
      <c r="HT260" s="154">
        <v>10557</v>
      </c>
      <c r="HU260" s="154"/>
      <c r="HV260" s="154"/>
      <c r="HW260" s="166"/>
    </row>
    <row r="261" spans="1:231">
      <c r="A261" s="145">
        <f t="shared" si="53"/>
        <v>44419</v>
      </c>
      <c r="B261" s="220">
        <f>'Age&amp;Sex by occurrence date'!$BPI22</f>
        <v>13168</v>
      </c>
      <c r="C261" s="220">
        <v>10788</v>
      </c>
      <c r="D261" s="220">
        <v>10788</v>
      </c>
      <c r="E261" s="220">
        <v>10788</v>
      </c>
      <c r="F261" s="220">
        <v>10788</v>
      </c>
      <c r="G261" s="220">
        <v>10788</v>
      </c>
      <c r="H261" s="220">
        <v>10788</v>
      </c>
      <c r="I261" s="220">
        <v>10788</v>
      </c>
      <c r="J261" s="220">
        <v>10788</v>
      </c>
      <c r="K261" s="220">
        <v>10788</v>
      </c>
      <c r="L261" s="220">
        <v>10788</v>
      </c>
      <c r="M261" s="220">
        <v>10788</v>
      </c>
      <c r="N261" s="220">
        <v>10788</v>
      </c>
      <c r="O261" s="220">
        <v>10788</v>
      </c>
      <c r="P261" s="220">
        <v>10788</v>
      </c>
      <c r="Q261" s="220">
        <v>10787</v>
      </c>
      <c r="R261" s="220">
        <v>10787</v>
      </c>
      <c r="S261" s="220">
        <v>10787</v>
      </c>
      <c r="T261" s="220">
        <v>10787</v>
      </c>
      <c r="U261" s="220">
        <v>10787</v>
      </c>
      <c r="V261" s="220">
        <v>10786</v>
      </c>
      <c r="W261" s="220">
        <v>10786</v>
      </c>
      <c r="X261" s="220">
        <v>10786</v>
      </c>
      <c r="Y261" s="220">
        <v>10785</v>
      </c>
      <c r="Z261" s="220">
        <v>10780</v>
      </c>
      <c r="AA261" s="220">
        <v>10704</v>
      </c>
      <c r="AB261" s="220">
        <v>10582</v>
      </c>
      <c r="AC261" s="220">
        <v>10582</v>
      </c>
      <c r="AD261" s="220">
        <v>10582</v>
      </c>
      <c r="AE261" s="220">
        <v>10580</v>
      </c>
      <c r="AF261" s="220">
        <v>10580</v>
      </c>
      <c r="AG261" s="220">
        <v>10580</v>
      </c>
      <c r="AH261" s="220">
        <v>10580</v>
      </c>
      <c r="AI261" s="220">
        <v>10580</v>
      </c>
      <c r="AJ261" s="220">
        <v>10580</v>
      </c>
      <c r="AK261" s="220">
        <v>10580</v>
      </c>
      <c r="AL261" s="220">
        <v>10580</v>
      </c>
      <c r="AM261" s="220">
        <v>10580</v>
      </c>
      <c r="AN261" s="220">
        <v>10580</v>
      </c>
      <c r="AO261" s="220">
        <v>10580</v>
      </c>
      <c r="AP261" s="220">
        <v>10580</v>
      </c>
      <c r="AQ261" s="220">
        <v>10580</v>
      </c>
      <c r="AR261" s="220">
        <v>10580</v>
      </c>
      <c r="AS261" s="220">
        <v>10580</v>
      </c>
      <c r="AT261" s="220">
        <v>10580</v>
      </c>
      <c r="AU261" s="220">
        <v>10580</v>
      </c>
      <c r="AV261" s="220">
        <v>10580</v>
      </c>
      <c r="AW261" s="220">
        <v>10580</v>
      </c>
      <c r="AX261" s="220">
        <v>10580</v>
      </c>
      <c r="AY261" s="220">
        <v>10580</v>
      </c>
      <c r="AZ261" s="220">
        <v>10580</v>
      </c>
      <c r="BA261" s="220">
        <v>10580</v>
      </c>
      <c r="BB261" s="220">
        <v>10580</v>
      </c>
      <c r="BC261" s="220">
        <v>10580</v>
      </c>
      <c r="BD261" s="220">
        <v>10580</v>
      </c>
      <c r="BE261" s="220">
        <v>10580</v>
      </c>
      <c r="BF261" s="220">
        <v>10580</v>
      </c>
      <c r="BG261" s="220">
        <v>10580</v>
      </c>
      <c r="BH261" s="220">
        <v>10580</v>
      </c>
      <c r="BI261" s="220">
        <v>10580</v>
      </c>
      <c r="BJ261" s="220">
        <v>10580</v>
      </c>
      <c r="BK261" s="220">
        <v>10580</v>
      </c>
      <c r="BL261" s="220">
        <v>10580</v>
      </c>
      <c r="BM261" s="220">
        <v>10580</v>
      </c>
      <c r="BN261" s="220">
        <v>10580</v>
      </c>
      <c r="BO261" s="220">
        <v>10580</v>
      </c>
      <c r="BP261" s="220">
        <v>10580</v>
      </c>
      <c r="BQ261" s="220">
        <v>10580</v>
      </c>
      <c r="BR261" s="220">
        <v>10580</v>
      </c>
      <c r="BS261" s="220">
        <v>10580</v>
      </c>
      <c r="BT261" s="220">
        <v>10580</v>
      </c>
      <c r="BU261" s="220">
        <v>10580</v>
      </c>
      <c r="BV261" s="220">
        <v>10580</v>
      </c>
      <c r="BW261" s="220">
        <v>10580</v>
      </c>
      <c r="BX261" s="220">
        <v>10580</v>
      </c>
      <c r="BY261" s="220">
        <v>10580</v>
      </c>
      <c r="BZ261" s="220">
        <v>10580</v>
      </c>
      <c r="CA261" s="220">
        <v>10580</v>
      </c>
      <c r="CB261" s="220">
        <v>10580</v>
      </c>
      <c r="CC261" s="220">
        <v>10580</v>
      </c>
      <c r="CD261" s="220">
        <v>10580</v>
      </c>
      <c r="CE261" s="220">
        <v>10580</v>
      </c>
      <c r="CF261" s="220">
        <v>10580</v>
      </c>
      <c r="CG261" s="220">
        <v>10580</v>
      </c>
      <c r="CH261" s="220">
        <v>10580</v>
      </c>
      <c r="CI261" s="220">
        <v>10580</v>
      </c>
      <c r="CJ261" s="220">
        <v>10580</v>
      </c>
      <c r="CK261" s="220">
        <v>10580</v>
      </c>
      <c r="CL261" s="220">
        <v>10580</v>
      </c>
      <c r="CM261" s="220">
        <v>10580</v>
      </c>
      <c r="CN261" s="220">
        <v>10580</v>
      </c>
      <c r="CO261" s="220">
        <v>10580</v>
      </c>
      <c r="CP261" s="220">
        <v>10580</v>
      </c>
      <c r="CQ261" s="220">
        <v>10580</v>
      </c>
      <c r="CR261" s="220">
        <v>10580</v>
      </c>
      <c r="CS261" s="220">
        <v>10580</v>
      </c>
      <c r="CT261" s="220">
        <v>10580</v>
      </c>
      <c r="CU261" s="220">
        <v>10580</v>
      </c>
      <c r="CV261" s="220">
        <v>10580</v>
      </c>
      <c r="CW261" s="220">
        <v>10580</v>
      </c>
      <c r="CX261" s="220">
        <v>10580</v>
      </c>
      <c r="CY261" s="220">
        <v>10580</v>
      </c>
      <c r="CZ261" s="220">
        <v>10580</v>
      </c>
      <c r="DA261" s="220">
        <v>10580</v>
      </c>
      <c r="DB261" s="220">
        <v>10580</v>
      </c>
      <c r="DC261" s="220">
        <v>10580</v>
      </c>
      <c r="DD261" s="220">
        <v>10580</v>
      </c>
      <c r="DE261" s="220">
        <v>10580</v>
      </c>
      <c r="DF261" s="220">
        <v>10580</v>
      </c>
      <c r="DG261" s="220">
        <v>10580</v>
      </c>
      <c r="DH261" s="220">
        <v>10580</v>
      </c>
      <c r="DI261" s="220">
        <v>10580</v>
      </c>
      <c r="DJ261" s="220">
        <v>10580</v>
      </c>
      <c r="DK261" s="220">
        <v>10580</v>
      </c>
      <c r="DL261" s="220">
        <v>10580</v>
      </c>
      <c r="DM261" s="220">
        <v>10580</v>
      </c>
      <c r="DN261" s="220">
        <v>10580</v>
      </c>
      <c r="DO261" s="220">
        <v>10580</v>
      </c>
      <c r="DP261" s="220">
        <v>10580</v>
      </c>
      <c r="DQ261" s="220">
        <v>10580</v>
      </c>
      <c r="DR261" s="220">
        <v>10580</v>
      </c>
      <c r="DS261" s="220">
        <v>10580</v>
      </c>
      <c r="DT261" s="220">
        <v>10549</v>
      </c>
      <c r="DU261" s="220">
        <v>10545</v>
      </c>
      <c r="DV261" s="220">
        <v>10545</v>
      </c>
      <c r="DW261" s="220">
        <v>10555</v>
      </c>
      <c r="DX261" s="220">
        <v>10555</v>
      </c>
      <c r="DY261" s="220">
        <v>10548</v>
      </c>
      <c r="DZ261" s="220">
        <v>10548</v>
      </c>
      <c r="EA261" s="220">
        <v>10541</v>
      </c>
      <c r="EB261" s="220">
        <v>10541</v>
      </c>
      <c r="EC261" s="220">
        <v>10541</v>
      </c>
      <c r="ED261" s="220">
        <v>10541</v>
      </c>
      <c r="EE261" s="220">
        <v>10541</v>
      </c>
      <c r="EF261" s="220">
        <v>10541</v>
      </c>
      <c r="EG261" s="220">
        <v>10541</v>
      </c>
      <c r="EH261" s="220">
        <v>10541</v>
      </c>
      <c r="EI261" s="220">
        <v>10541</v>
      </c>
      <c r="EJ261" s="220">
        <v>10541</v>
      </c>
      <c r="EK261" s="220">
        <v>10541</v>
      </c>
      <c r="EL261" s="220">
        <v>10541</v>
      </c>
      <c r="EM261" s="220">
        <v>10541</v>
      </c>
      <c r="EN261" s="242">
        <v>10541</v>
      </c>
      <c r="EO261" s="232">
        <v>10541</v>
      </c>
      <c r="EP261" s="227">
        <v>10541</v>
      </c>
      <c r="EQ261" s="154">
        <v>10541</v>
      </c>
      <c r="ER261" s="154">
        <v>10540</v>
      </c>
      <c r="ES261" s="154">
        <v>10540</v>
      </c>
      <c r="ET261" s="154">
        <v>10540</v>
      </c>
      <c r="EU261" s="154">
        <v>10540</v>
      </c>
      <c r="EV261" s="154">
        <v>10540</v>
      </c>
      <c r="EW261" s="166">
        <v>10540</v>
      </c>
      <c r="EX261" s="166">
        <v>10540</v>
      </c>
      <c r="EY261" s="166">
        <v>10540</v>
      </c>
      <c r="EZ261" s="166">
        <v>10540</v>
      </c>
      <c r="FA261" s="166">
        <v>10540</v>
      </c>
      <c r="FB261" s="166">
        <v>10540</v>
      </c>
      <c r="FC261" s="154">
        <v>10540</v>
      </c>
      <c r="FD261" s="154">
        <v>10540</v>
      </c>
      <c r="FE261" s="166">
        <v>10540</v>
      </c>
      <c r="FF261" s="166">
        <v>10540</v>
      </c>
      <c r="FG261" s="154">
        <v>10540</v>
      </c>
      <c r="FH261" s="166">
        <v>10540</v>
      </c>
      <c r="FI261" s="154">
        <v>10540</v>
      </c>
      <c r="FJ261" s="166">
        <v>10540</v>
      </c>
      <c r="FK261" s="166">
        <v>10540</v>
      </c>
      <c r="FL261" s="166">
        <v>10540</v>
      </c>
      <c r="FM261" s="166">
        <v>10540</v>
      </c>
      <c r="FN261" s="166">
        <v>10540</v>
      </c>
      <c r="FO261" s="166">
        <v>10540</v>
      </c>
      <c r="FP261" s="166">
        <v>10540</v>
      </c>
      <c r="FQ261" s="166">
        <v>10532</v>
      </c>
      <c r="FR261" s="166">
        <v>10532</v>
      </c>
      <c r="FS261" s="166">
        <v>10532</v>
      </c>
      <c r="FT261" s="166">
        <v>10532</v>
      </c>
      <c r="FU261" s="166">
        <v>10532</v>
      </c>
      <c r="FV261" s="166">
        <v>10532</v>
      </c>
      <c r="FW261" s="166">
        <v>10532</v>
      </c>
      <c r="FX261" s="166">
        <v>10532</v>
      </c>
      <c r="FY261" s="154">
        <v>10532</v>
      </c>
      <c r="FZ261" s="154">
        <v>10532</v>
      </c>
      <c r="GA261" s="154">
        <v>10531</v>
      </c>
      <c r="GB261" s="154">
        <v>10531</v>
      </c>
      <c r="GC261" s="154">
        <v>10531</v>
      </c>
      <c r="GD261" s="154">
        <v>10531</v>
      </c>
      <c r="GE261" s="154">
        <v>10531</v>
      </c>
      <c r="GF261" s="154">
        <v>10530</v>
      </c>
      <c r="GG261" s="154">
        <v>10530</v>
      </c>
      <c r="GH261" s="154">
        <v>10530</v>
      </c>
      <c r="GI261" s="154">
        <v>10530</v>
      </c>
      <c r="GJ261" s="154">
        <v>10530</v>
      </c>
      <c r="GK261" s="154">
        <v>10530</v>
      </c>
      <c r="GL261" s="154">
        <v>10530</v>
      </c>
      <c r="GM261" s="154">
        <v>10531</v>
      </c>
      <c r="GN261" s="154">
        <v>10531</v>
      </c>
      <c r="GO261" s="154">
        <v>10531</v>
      </c>
      <c r="GP261" s="154">
        <v>10531</v>
      </c>
      <c r="GQ261" s="154">
        <v>10531</v>
      </c>
      <c r="GR261" s="154">
        <v>10531</v>
      </c>
      <c r="GS261" s="154">
        <v>10531</v>
      </c>
      <c r="GT261" s="154">
        <v>10531</v>
      </c>
      <c r="GU261" s="154">
        <v>10531</v>
      </c>
      <c r="GV261" s="154">
        <v>10531</v>
      </c>
      <c r="GW261" s="154">
        <v>10531</v>
      </c>
      <c r="GX261" s="154">
        <v>10531</v>
      </c>
      <c r="GY261" s="154">
        <v>10531</v>
      </c>
      <c r="GZ261" s="154">
        <v>10531</v>
      </c>
      <c r="HA261" s="154">
        <v>10531</v>
      </c>
      <c r="HB261" s="154">
        <v>10531</v>
      </c>
      <c r="HC261" s="154">
        <v>10531</v>
      </c>
      <c r="HD261" s="154">
        <v>10531</v>
      </c>
      <c r="HE261" s="154">
        <v>10530</v>
      </c>
      <c r="HF261" s="166">
        <v>10530</v>
      </c>
      <c r="HG261" s="154">
        <v>10530</v>
      </c>
      <c r="HH261" s="154">
        <v>10547</v>
      </c>
      <c r="HI261" s="166">
        <v>10546</v>
      </c>
      <c r="HJ261" s="154">
        <v>10547</v>
      </c>
      <c r="HK261" s="154">
        <v>10546</v>
      </c>
      <c r="HL261" s="166">
        <v>10552</v>
      </c>
      <c r="HM261" s="154">
        <v>10556</v>
      </c>
      <c r="HN261" s="154">
        <v>10555</v>
      </c>
      <c r="HO261" s="166">
        <v>10555</v>
      </c>
      <c r="HP261" s="154">
        <v>10555</v>
      </c>
      <c r="HQ261" s="154">
        <v>10555</v>
      </c>
      <c r="HR261" s="166">
        <v>10555</v>
      </c>
      <c r="HS261" s="154">
        <v>10555</v>
      </c>
      <c r="HT261" s="154">
        <v>10555</v>
      </c>
      <c r="HU261" s="154"/>
      <c r="HV261" s="154"/>
      <c r="HW261" s="166"/>
    </row>
    <row r="262" spans="1:231">
      <c r="A262" s="145">
        <f t="shared" si="53"/>
        <v>44418</v>
      </c>
      <c r="B262" s="220">
        <f>'Age&amp;Sex by occurrence date'!$BPP22</f>
        <v>13168</v>
      </c>
      <c r="C262" s="220">
        <v>10788</v>
      </c>
      <c r="D262" s="220">
        <v>10788</v>
      </c>
      <c r="E262" s="220">
        <v>10788</v>
      </c>
      <c r="F262" s="220">
        <v>10788</v>
      </c>
      <c r="G262" s="220">
        <v>10788</v>
      </c>
      <c r="H262" s="220">
        <v>10788</v>
      </c>
      <c r="I262" s="220">
        <v>10788</v>
      </c>
      <c r="J262" s="220">
        <v>10788</v>
      </c>
      <c r="K262" s="220">
        <v>10788</v>
      </c>
      <c r="L262" s="220">
        <v>10788</v>
      </c>
      <c r="M262" s="220">
        <v>10788</v>
      </c>
      <c r="N262" s="220">
        <v>10788</v>
      </c>
      <c r="O262" s="220">
        <v>10788</v>
      </c>
      <c r="P262" s="220">
        <v>10788</v>
      </c>
      <c r="Q262" s="220">
        <v>10787</v>
      </c>
      <c r="R262" s="220">
        <v>10787</v>
      </c>
      <c r="S262" s="220">
        <v>10787</v>
      </c>
      <c r="T262" s="220">
        <v>10787</v>
      </c>
      <c r="U262" s="220">
        <v>10787</v>
      </c>
      <c r="V262" s="220">
        <v>10786</v>
      </c>
      <c r="W262" s="220">
        <v>10786</v>
      </c>
      <c r="X262" s="220">
        <v>10786</v>
      </c>
      <c r="Y262" s="220">
        <v>10785</v>
      </c>
      <c r="Z262" s="220">
        <v>10780</v>
      </c>
      <c r="AA262" s="220">
        <v>10704</v>
      </c>
      <c r="AB262" s="220">
        <v>10582</v>
      </c>
      <c r="AC262" s="220">
        <v>10582</v>
      </c>
      <c r="AD262" s="220">
        <v>10582</v>
      </c>
      <c r="AE262" s="220">
        <v>10580</v>
      </c>
      <c r="AF262" s="220">
        <v>10580</v>
      </c>
      <c r="AG262" s="220">
        <v>10580</v>
      </c>
      <c r="AH262" s="220">
        <v>10580</v>
      </c>
      <c r="AI262" s="220">
        <v>10580</v>
      </c>
      <c r="AJ262" s="220">
        <v>10580</v>
      </c>
      <c r="AK262" s="220">
        <v>10580</v>
      </c>
      <c r="AL262" s="220">
        <v>10580</v>
      </c>
      <c r="AM262" s="220">
        <v>10580</v>
      </c>
      <c r="AN262" s="220">
        <v>10580</v>
      </c>
      <c r="AO262" s="220">
        <v>10580</v>
      </c>
      <c r="AP262" s="220">
        <v>10580</v>
      </c>
      <c r="AQ262" s="220">
        <v>10580</v>
      </c>
      <c r="AR262" s="220">
        <v>10580</v>
      </c>
      <c r="AS262" s="220">
        <v>10580</v>
      </c>
      <c r="AT262" s="220">
        <v>10580</v>
      </c>
      <c r="AU262" s="220">
        <v>10580</v>
      </c>
      <c r="AV262" s="220">
        <v>10580</v>
      </c>
      <c r="AW262" s="220">
        <v>10580</v>
      </c>
      <c r="AX262" s="220">
        <v>10580</v>
      </c>
      <c r="AY262" s="220">
        <v>10580</v>
      </c>
      <c r="AZ262" s="220">
        <v>10580</v>
      </c>
      <c r="BA262" s="220">
        <v>10580</v>
      </c>
      <c r="BB262" s="220">
        <v>10580</v>
      </c>
      <c r="BC262" s="220">
        <v>10580</v>
      </c>
      <c r="BD262" s="220">
        <v>10580</v>
      </c>
      <c r="BE262" s="220">
        <v>10580</v>
      </c>
      <c r="BF262" s="220">
        <v>10580</v>
      </c>
      <c r="BG262" s="220">
        <v>10580</v>
      </c>
      <c r="BH262" s="220">
        <v>10580</v>
      </c>
      <c r="BI262" s="220">
        <v>10580</v>
      </c>
      <c r="BJ262" s="220">
        <v>10580</v>
      </c>
      <c r="BK262" s="220">
        <v>10580</v>
      </c>
      <c r="BL262" s="220">
        <v>10580</v>
      </c>
      <c r="BM262" s="220">
        <v>10580</v>
      </c>
      <c r="BN262" s="220">
        <v>10580</v>
      </c>
      <c r="BO262" s="220">
        <v>10580</v>
      </c>
      <c r="BP262" s="220">
        <v>10580</v>
      </c>
      <c r="BQ262" s="220">
        <v>10580</v>
      </c>
      <c r="BR262" s="220">
        <v>10580</v>
      </c>
      <c r="BS262" s="220">
        <v>10580</v>
      </c>
      <c r="BT262" s="220">
        <v>10580</v>
      </c>
      <c r="BU262" s="220">
        <v>10580</v>
      </c>
      <c r="BV262" s="220">
        <v>10580</v>
      </c>
      <c r="BW262" s="220">
        <v>10580</v>
      </c>
      <c r="BX262" s="220">
        <v>10580</v>
      </c>
      <c r="BY262" s="220">
        <v>10580</v>
      </c>
      <c r="BZ262" s="220">
        <v>10580</v>
      </c>
      <c r="CA262" s="220">
        <v>10580</v>
      </c>
      <c r="CB262" s="220">
        <v>10580</v>
      </c>
      <c r="CC262" s="220">
        <v>10580</v>
      </c>
      <c r="CD262" s="220">
        <v>10580</v>
      </c>
      <c r="CE262" s="220">
        <v>10580</v>
      </c>
      <c r="CF262" s="220">
        <v>10580</v>
      </c>
      <c r="CG262" s="220">
        <v>10580</v>
      </c>
      <c r="CH262" s="220">
        <v>10580</v>
      </c>
      <c r="CI262" s="220">
        <v>10580</v>
      </c>
      <c r="CJ262" s="220">
        <v>10580</v>
      </c>
      <c r="CK262" s="220">
        <v>10580</v>
      </c>
      <c r="CL262" s="220">
        <v>10580</v>
      </c>
      <c r="CM262" s="220">
        <v>10580</v>
      </c>
      <c r="CN262" s="220">
        <v>10580</v>
      </c>
      <c r="CO262" s="220">
        <v>10580</v>
      </c>
      <c r="CP262" s="220">
        <v>10580</v>
      </c>
      <c r="CQ262" s="220">
        <v>10580</v>
      </c>
      <c r="CR262" s="220">
        <v>10580</v>
      </c>
      <c r="CS262" s="220">
        <v>10580</v>
      </c>
      <c r="CT262" s="220">
        <v>10580</v>
      </c>
      <c r="CU262" s="220">
        <v>10580</v>
      </c>
      <c r="CV262" s="220">
        <v>10580</v>
      </c>
      <c r="CW262" s="220">
        <v>10580</v>
      </c>
      <c r="CX262" s="220">
        <v>10580</v>
      </c>
      <c r="CY262" s="220">
        <v>10580</v>
      </c>
      <c r="CZ262" s="220">
        <v>10580</v>
      </c>
      <c r="DA262" s="220">
        <v>10580</v>
      </c>
      <c r="DB262" s="220">
        <v>10580</v>
      </c>
      <c r="DC262" s="220">
        <v>10580</v>
      </c>
      <c r="DD262" s="220">
        <v>10580</v>
      </c>
      <c r="DE262" s="220">
        <v>10580</v>
      </c>
      <c r="DF262" s="220">
        <v>10580</v>
      </c>
      <c r="DG262" s="220">
        <v>10580</v>
      </c>
      <c r="DH262" s="220">
        <v>10580</v>
      </c>
      <c r="DI262" s="220">
        <v>10580</v>
      </c>
      <c r="DJ262" s="220">
        <v>10580</v>
      </c>
      <c r="DK262" s="220">
        <v>10580</v>
      </c>
      <c r="DL262" s="220">
        <v>10580</v>
      </c>
      <c r="DM262" s="220">
        <v>10580</v>
      </c>
      <c r="DN262" s="220">
        <v>10580</v>
      </c>
      <c r="DO262" s="220">
        <v>10580</v>
      </c>
      <c r="DP262" s="220">
        <v>10580</v>
      </c>
      <c r="DQ262" s="220">
        <v>10580</v>
      </c>
      <c r="DR262" s="220">
        <v>10580</v>
      </c>
      <c r="DS262" s="220">
        <v>10580</v>
      </c>
      <c r="DT262" s="220">
        <v>10549</v>
      </c>
      <c r="DU262" s="220">
        <v>10545</v>
      </c>
      <c r="DV262" s="220">
        <v>10545</v>
      </c>
      <c r="DW262" s="220">
        <v>10555</v>
      </c>
      <c r="DX262" s="220">
        <v>10555</v>
      </c>
      <c r="DY262" s="220">
        <v>10548</v>
      </c>
      <c r="DZ262" s="220">
        <v>10548</v>
      </c>
      <c r="EA262" s="220">
        <v>10541</v>
      </c>
      <c r="EB262" s="220">
        <v>10541</v>
      </c>
      <c r="EC262" s="220">
        <v>10541</v>
      </c>
      <c r="ED262" s="220">
        <v>10541</v>
      </c>
      <c r="EE262" s="220">
        <v>10541</v>
      </c>
      <c r="EF262" s="220">
        <v>10541</v>
      </c>
      <c r="EG262" s="220">
        <v>10541</v>
      </c>
      <c r="EH262" s="220">
        <v>10541</v>
      </c>
      <c r="EI262" s="220">
        <v>10541</v>
      </c>
      <c r="EJ262" s="220">
        <v>10541</v>
      </c>
      <c r="EK262" s="220">
        <v>10541</v>
      </c>
      <c r="EL262" s="220">
        <v>10541</v>
      </c>
      <c r="EM262" s="220">
        <v>10541</v>
      </c>
      <c r="EN262" s="242">
        <v>10541</v>
      </c>
      <c r="EO262" s="232">
        <v>10541</v>
      </c>
      <c r="EP262" s="227">
        <v>10541</v>
      </c>
      <c r="EQ262" s="154">
        <v>10541</v>
      </c>
      <c r="ER262" s="154">
        <v>10540</v>
      </c>
      <c r="ES262" s="154">
        <v>10540</v>
      </c>
      <c r="ET262" s="154">
        <v>10540</v>
      </c>
      <c r="EU262" s="154">
        <v>10540</v>
      </c>
      <c r="EV262" s="166">
        <v>10540</v>
      </c>
      <c r="EW262" s="166">
        <v>10540</v>
      </c>
      <c r="EX262" s="166">
        <v>10540</v>
      </c>
      <c r="EY262" s="166">
        <v>10540</v>
      </c>
      <c r="EZ262" s="166">
        <v>10540</v>
      </c>
      <c r="FA262" s="166">
        <v>10540</v>
      </c>
      <c r="FB262" s="154">
        <v>10540</v>
      </c>
      <c r="FC262" s="166">
        <v>10540</v>
      </c>
      <c r="FD262" s="154">
        <v>10540</v>
      </c>
      <c r="FE262" s="154">
        <v>10540</v>
      </c>
      <c r="FF262" s="154">
        <v>10540</v>
      </c>
      <c r="FG262" s="166">
        <v>10540</v>
      </c>
      <c r="FH262" s="166">
        <v>10540</v>
      </c>
      <c r="FI262" s="166">
        <v>10540</v>
      </c>
      <c r="FJ262" s="154">
        <v>10540</v>
      </c>
      <c r="FK262" s="154">
        <v>10540</v>
      </c>
      <c r="FL262" s="154">
        <v>10540</v>
      </c>
      <c r="FM262" s="154">
        <v>10540</v>
      </c>
      <c r="FN262" s="154">
        <v>10540</v>
      </c>
      <c r="FO262" s="154">
        <v>10540</v>
      </c>
      <c r="FP262" s="154">
        <v>10540</v>
      </c>
      <c r="FQ262" s="154">
        <v>10532</v>
      </c>
      <c r="FR262" s="166">
        <v>10532</v>
      </c>
      <c r="FS262" s="166">
        <v>10532</v>
      </c>
      <c r="FT262" s="166">
        <v>10532</v>
      </c>
      <c r="FU262" s="166">
        <v>10532</v>
      </c>
      <c r="FV262" s="166">
        <v>10532</v>
      </c>
      <c r="FW262" s="166">
        <v>10532</v>
      </c>
      <c r="FX262" s="166">
        <v>10532</v>
      </c>
      <c r="FY262" s="166">
        <v>10532</v>
      </c>
      <c r="FZ262" s="166">
        <v>10532</v>
      </c>
      <c r="GA262" s="166">
        <v>10531</v>
      </c>
      <c r="GB262" s="166">
        <v>10531</v>
      </c>
      <c r="GC262" s="166">
        <v>10531</v>
      </c>
      <c r="GD262" s="166">
        <v>10531</v>
      </c>
      <c r="GE262" s="166">
        <v>10531</v>
      </c>
      <c r="GF262" s="166">
        <v>10530</v>
      </c>
      <c r="GG262" s="166">
        <v>10530</v>
      </c>
      <c r="GH262" s="166">
        <v>10530</v>
      </c>
      <c r="GI262" s="166">
        <v>10530</v>
      </c>
      <c r="GJ262" s="166">
        <v>10530</v>
      </c>
      <c r="GK262" s="166">
        <v>10530</v>
      </c>
      <c r="GL262" s="166">
        <v>10530</v>
      </c>
      <c r="GM262" s="166">
        <v>10531</v>
      </c>
      <c r="GN262" s="166">
        <v>10531</v>
      </c>
      <c r="GO262" s="166">
        <v>10531</v>
      </c>
      <c r="GP262" s="166">
        <v>10531</v>
      </c>
      <c r="GQ262" s="166">
        <v>10531</v>
      </c>
      <c r="GR262" s="166">
        <v>10531</v>
      </c>
      <c r="GS262" s="166">
        <v>10531</v>
      </c>
      <c r="GT262" s="166">
        <v>10531</v>
      </c>
      <c r="GU262" s="166">
        <v>10531</v>
      </c>
      <c r="GV262" s="166">
        <v>10531</v>
      </c>
      <c r="GW262" s="166">
        <v>10531</v>
      </c>
      <c r="GX262" s="166">
        <v>10531</v>
      </c>
      <c r="GY262" s="166">
        <v>10531</v>
      </c>
      <c r="GZ262" s="166">
        <v>10531</v>
      </c>
      <c r="HA262" s="166">
        <v>10531</v>
      </c>
      <c r="HB262" s="166">
        <v>10531</v>
      </c>
      <c r="HC262" s="166">
        <v>10531</v>
      </c>
      <c r="HD262" s="166">
        <v>10531</v>
      </c>
      <c r="HE262" s="166">
        <v>10530</v>
      </c>
      <c r="HF262" s="166">
        <v>10530</v>
      </c>
      <c r="HG262" s="154">
        <v>10530</v>
      </c>
      <c r="HH262" s="154">
        <v>10547</v>
      </c>
      <c r="HI262" s="166">
        <v>10546</v>
      </c>
      <c r="HJ262" s="154">
        <v>10547</v>
      </c>
      <c r="HK262" s="154">
        <v>10546</v>
      </c>
      <c r="HL262" s="166">
        <v>10552</v>
      </c>
      <c r="HM262" s="154">
        <v>10556</v>
      </c>
      <c r="HN262" s="154">
        <v>10555</v>
      </c>
      <c r="HO262" s="166">
        <v>10555</v>
      </c>
      <c r="HP262" s="154">
        <v>10555</v>
      </c>
      <c r="HQ262" s="154">
        <v>10555</v>
      </c>
      <c r="HR262" s="166">
        <v>10555</v>
      </c>
      <c r="HS262" s="154">
        <v>10555</v>
      </c>
      <c r="HT262" s="154">
        <v>10555</v>
      </c>
      <c r="HU262" s="154"/>
      <c r="HV262" s="154"/>
      <c r="HW262" s="166"/>
    </row>
    <row r="263" spans="1:231">
      <c r="A263" s="145">
        <f t="shared" si="53"/>
        <v>44417</v>
      </c>
      <c r="B263" s="220">
        <f>'Age&amp;Sex by occurrence date'!$BPW22</f>
        <v>13165</v>
      </c>
      <c r="C263" s="220">
        <v>10787</v>
      </c>
      <c r="D263" s="220">
        <v>10787</v>
      </c>
      <c r="E263" s="220">
        <v>10787</v>
      </c>
      <c r="F263" s="220">
        <v>10787</v>
      </c>
      <c r="G263" s="220">
        <v>10787</v>
      </c>
      <c r="H263" s="220">
        <v>10787</v>
      </c>
      <c r="I263" s="220">
        <v>10787</v>
      </c>
      <c r="J263" s="220">
        <v>10787</v>
      </c>
      <c r="K263" s="220">
        <v>10787</v>
      </c>
      <c r="L263" s="220">
        <v>10787</v>
      </c>
      <c r="M263" s="220">
        <v>10787</v>
      </c>
      <c r="N263" s="220">
        <v>10787</v>
      </c>
      <c r="O263" s="220">
        <v>10787</v>
      </c>
      <c r="P263" s="220">
        <v>10787</v>
      </c>
      <c r="Q263" s="220">
        <v>10786</v>
      </c>
      <c r="R263" s="220">
        <v>10786</v>
      </c>
      <c r="S263" s="220">
        <v>10786</v>
      </c>
      <c r="T263" s="220">
        <v>10786</v>
      </c>
      <c r="U263" s="220">
        <v>10786</v>
      </c>
      <c r="V263" s="220">
        <v>10785</v>
      </c>
      <c r="W263" s="220">
        <v>10785</v>
      </c>
      <c r="X263" s="220">
        <v>10785</v>
      </c>
      <c r="Y263" s="220">
        <v>10784</v>
      </c>
      <c r="Z263" s="220">
        <v>10779</v>
      </c>
      <c r="AA263" s="220">
        <v>10703</v>
      </c>
      <c r="AB263" s="220">
        <v>10581</v>
      </c>
      <c r="AC263" s="220">
        <v>10581</v>
      </c>
      <c r="AD263" s="220">
        <v>10581</v>
      </c>
      <c r="AE263" s="220">
        <v>10579</v>
      </c>
      <c r="AF263" s="220">
        <v>10579</v>
      </c>
      <c r="AG263" s="220">
        <v>10579</v>
      </c>
      <c r="AH263" s="220">
        <v>10579</v>
      </c>
      <c r="AI263" s="220">
        <v>10579</v>
      </c>
      <c r="AJ263" s="220">
        <v>10579</v>
      </c>
      <c r="AK263" s="220">
        <v>10579</v>
      </c>
      <c r="AL263" s="220">
        <v>10579</v>
      </c>
      <c r="AM263" s="220">
        <v>10579</v>
      </c>
      <c r="AN263" s="220">
        <v>10579</v>
      </c>
      <c r="AO263" s="220">
        <v>10579</v>
      </c>
      <c r="AP263" s="220">
        <v>10579</v>
      </c>
      <c r="AQ263" s="220">
        <v>10579</v>
      </c>
      <c r="AR263" s="220">
        <v>10579</v>
      </c>
      <c r="AS263" s="220">
        <v>10579</v>
      </c>
      <c r="AT263" s="220">
        <v>10579</v>
      </c>
      <c r="AU263" s="220">
        <v>10579</v>
      </c>
      <c r="AV263" s="220">
        <v>10579</v>
      </c>
      <c r="AW263" s="220">
        <v>10579</v>
      </c>
      <c r="AX263" s="220">
        <v>10579</v>
      </c>
      <c r="AY263" s="220">
        <v>10579</v>
      </c>
      <c r="AZ263" s="220">
        <v>10579</v>
      </c>
      <c r="BA263" s="220">
        <v>10579</v>
      </c>
      <c r="BB263" s="220">
        <v>10579</v>
      </c>
      <c r="BC263" s="220">
        <v>10579</v>
      </c>
      <c r="BD263" s="220">
        <v>10579</v>
      </c>
      <c r="BE263" s="220">
        <v>10579</v>
      </c>
      <c r="BF263" s="220">
        <v>10579</v>
      </c>
      <c r="BG263" s="220">
        <v>10579</v>
      </c>
      <c r="BH263" s="220">
        <v>10579</v>
      </c>
      <c r="BI263" s="220">
        <v>10579</v>
      </c>
      <c r="BJ263" s="220">
        <v>10579</v>
      </c>
      <c r="BK263" s="220">
        <v>10579</v>
      </c>
      <c r="BL263" s="220">
        <v>10579</v>
      </c>
      <c r="BM263" s="220">
        <v>10579</v>
      </c>
      <c r="BN263" s="220">
        <v>10579</v>
      </c>
      <c r="BO263" s="220">
        <v>10579</v>
      </c>
      <c r="BP263" s="220">
        <v>10579</v>
      </c>
      <c r="BQ263" s="220">
        <v>10579</v>
      </c>
      <c r="BR263" s="220">
        <v>10579</v>
      </c>
      <c r="BS263" s="220">
        <v>10579</v>
      </c>
      <c r="BT263" s="220">
        <v>10579</v>
      </c>
      <c r="BU263" s="220">
        <v>10579</v>
      </c>
      <c r="BV263" s="220">
        <v>10579</v>
      </c>
      <c r="BW263" s="220">
        <v>10579</v>
      </c>
      <c r="BX263" s="220">
        <v>10579</v>
      </c>
      <c r="BY263" s="220">
        <v>10579</v>
      </c>
      <c r="BZ263" s="220">
        <v>10579</v>
      </c>
      <c r="CA263" s="220">
        <v>10579</v>
      </c>
      <c r="CB263" s="220">
        <v>10579</v>
      </c>
      <c r="CC263" s="220">
        <v>10579</v>
      </c>
      <c r="CD263" s="220">
        <v>10579</v>
      </c>
      <c r="CE263" s="220">
        <v>10579</v>
      </c>
      <c r="CF263" s="220">
        <v>10579</v>
      </c>
      <c r="CG263" s="220">
        <v>10579</v>
      </c>
      <c r="CH263" s="220">
        <v>10579</v>
      </c>
      <c r="CI263" s="220">
        <v>10579</v>
      </c>
      <c r="CJ263" s="220">
        <v>10579</v>
      </c>
      <c r="CK263" s="220">
        <v>10579</v>
      </c>
      <c r="CL263" s="220">
        <v>10579</v>
      </c>
      <c r="CM263" s="220">
        <v>10579</v>
      </c>
      <c r="CN263" s="220">
        <v>10579</v>
      </c>
      <c r="CO263" s="220">
        <v>10579</v>
      </c>
      <c r="CP263" s="220">
        <v>10579</v>
      </c>
      <c r="CQ263" s="220">
        <v>10579</v>
      </c>
      <c r="CR263" s="220">
        <v>10579</v>
      </c>
      <c r="CS263" s="220">
        <v>10579</v>
      </c>
      <c r="CT263" s="220">
        <v>10579</v>
      </c>
      <c r="CU263" s="220">
        <v>10579</v>
      </c>
      <c r="CV263" s="220">
        <v>10579</v>
      </c>
      <c r="CW263" s="220">
        <v>10579</v>
      </c>
      <c r="CX263" s="220">
        <v>10579</v>
      </c>
      <c r="CY263" s="220">
        <v>10579</v>
      </c>
      <c r="CZ263" s="220">
        <v>10579</v>
      </c>
      <c r="DA263" s="220">
        <v>10579</v>
      </c>
      <c r="DB263" s="220">
        <v>10579</v>
      </c>
      <c r="DC263" s="220">
        <v>10579</v>
      </c>
      <c r="DD263" s="220">
        <v>10579</v>
      </c>
      <c r="DE263" s="220">
        <v>10579</v>
      </c>
      <c r="DF263" s="220">
        <v>10579</v>
      </c>
      <c r="DG263" s="220">
        <v>10579</v>
      </c>
      <c r="DH263" s="220">
        <v>10579</v>
      </c>
      <c r="DI263" s="220">
        <v>10579</v>
      </c>
      <c r="DJ263" s="220">
        <v>10579</v>
      </c>
      <c r="DK263" s="220">
        <v>10579</v>
      </c>
      <c r="DL263" s="220">
        <v>10579</v>
      </c>
      <c r="DM263" s="220">
        <v>10579</v>
      </c>
      <c r="DN263" s="220">
        <v>10579</v>
      </c>
      <c r="DO263" s="220">
        <v>10579</v>
      </c>
      <c r="DP263" s="220">
        <v>10579</v>
      </c>
      <c r="DQ263" s="220">
        <v>10579</v>
      </c>
      <c r="DR263" s="220">
        <v>10579</v>
      </c>
      <c r="DS263" s="220">
        <v>10579</v>
      </c>
      <c r="DT263" s="220">
        <v>10548</v>
      </c>
      <c r="DU263" s="220">
        <v>10544</v>
      </c>
      <c r="DV263" s="220">
        <v>10544</v>
      </c>
      <c r="DW263" s="220">
        <v>10554</v>
      </c>
      <c r="DX263" s="220">
        <v>10554</v>
      </c>
      <c r="DY263" s="220">
        <v>10547</v>
      </c>
      <c r="DZ263" s="220">
        <v>10547</v>
      </c>
      <c r="EA263" s="220">
        <v>10540</v>
      </c>
      <c r="EB263" s="220">
        <v>10540</v>
      </c>
      <c r="EC263" s="220">
        <v>10540</v>
      </c>
      <c r="ED263" s="220">
        <v>10540</v>
      </c>
      <c r="EE263" s="220">
        <v>10540</v>
      </c>
      <c r="EF263" s="220">
        <v>10540</v>
      </c>
      <c r="EG263" s="220">
        <v>10540</v>
      </c>
      <c r="EH263" s="220">
        <v>10540</v>
      </c>
      <c r="EI263" s="220">
        <v>10540</v>
      </c>
      <c r="EJ263" s="220">
        <v>10540</v>
      </c>
      <c r="EK263" s="220">
        <v>10540</v>
      </c>
      <c r="EL263" s="220">
        <v>10540</v>
      </c>
      <c r="EM263" s="220">
        <v>10540</v>
      </c>
      <c r="EN263" s="242">
        <v>10540</v>
      </c>
      <c r="EO263" s="232">
        <v>10540</v>
      </c>
      <c r="EP263" s="228">
        <v>10540</v>
      </c>
      <c r="EQ263" s="166">
        <v>10540</v>
      </c>
      <c r="ER263" s="166">
        <v>10539</v>
      </c>
      <c r="ES263" s="166">
        <v>10539</v>
      </c>
      <c r="ET263" s="166">
        <v>10539</v>
      </c>
      <c r="EU263" s="166">
        <v>10539</v>
      </c>
      <c r="EV263" s="154">
        <v>10539</v>
      </c>
      <c r="EW263" s="154">
        <v>10539</v>
      </c>
      <c r="EX263" s="154">
        <v>10539</v>
      </c>
      <c r="EY263" s="154">
        <v>10539</v>
      </c>
      <c r="EZ263" s="154">
        <v>10539</v>
      </c>
      <c r="FA263" s="154">
        <v>10539</v>
      </c>
      <c r="FB263" s="166">
        <v>10539</v>
      </c>
      <c r="FC263" s="154">
        <v>10539</v>
      </c>
      <c r="FD263" s="166">
        <v>10539</v>
      </c>
      <c r="FE263" s="154">
        <v>10539</v>
      </c>
      <c r="FF263" s="154">
        <v>10539</v>
      </c>
      <c r="FG263" s="166">
        <v>10539</v>
      </c>
      <c r="FH263" s="154">
        <v>10539</v>
      </c>
      <c r="FI263" s="154">
        <v>10539</v>
      </c>
      <c r="FJ263" s="166">
        <v>10539</v>
      </c>
      <c r="FK263" s="154">
        <v>10539</v>
      </c>
      <c r="FL263" s="154">
        <v>10539</v>
      </c>
      <c r="FM263" s="154">
        <v>10539</v>
      </c>
      <c r="FN263" s="154">
        <v>10539</v>
      </c>
      <c r="FO263" s="154">
        <v>10539</v>
      </c>
      <c r="FP263" s="154">
        <v>10539</v>
      </c>
      <c r="FQ263" s="154">
        <v>10531</v>
      </c>
      <c r="FR263" s="166">
        <v>10531</v>
      </c>
      <c r="FS263" s="166">
        <v>10531</v>
      </c>
      <c r="FT263" s="166">
        <v>10531</v>
      </c>
      <c r="FU263" s="166">
        <v>10531</v>
      </c>
      <c r="FV263" s="166">
        <v>10531</v>
      </c>
      <c r="FW263" s="166">
        <v>10531</v>
      </c>
      <c r="FX263" s="166">
        <v>10531</v>
      </c>
      <c r="FY263" s="166">
        <v>10531</v>
      </c>
      <c r="FZ263" s="166">
        <v>10531</v>
      </c>
      <c r="GA263" s="166">
        <v>10530</v>
      </c>
      <c r="GB263" s="166">
        <v>10530</v>
      </c>
      <c r="GC263" s="166">
        <v>10530</v>
      </c>
      <c r="GD263" s="166">
        <v>10530</v>
      </c>
      <c r="GE263" s="166">
        <v>10530</v>
      </c>
      <c r="GF263" s="166">
        <v>10529</v>
      </c>
      <c r="GG263" s="166">
        <v>10529</v>
      </c>
      <c r="GH263" s="166">
        <v>10529</v>
      </c>
      <c r="GI263" s="166">
        <v>10529</v>
      </c>
      <c r="GJ263" s="166">
        <v>10529</v>
      </c>
      <c r="GK263" s="166">
        <v>10529</v>
      </c>
      <c r="GL263" s="166">
        <v>10529</v>
      </c>
      <c r="GM263" s="166">
        <v>10530</v>
      </c>
      <c r="GN263" s="166">
        <v>10530</v>
      </c>
      <c r="GO263" s="166">
        <v>10530</v>
      </c>
      <c r="GP263" s="166">
        <v>10530</v>
      </c>
      <c r="GQ263" s="166">
        <v>10530</v>
      </c>
      <c r="GR263" s="166">
        <v>10530</v>
      </c>
      <c r="GS263" s="166">
        <v>10530</v>
      </c>
      <c r="GT263" s="166">
        <v>10530</v>
      </c>
      <c r="GU263" s="166">
        <v>10530</v>
      </c>
      <c r="GV263" s="166">
        <v>10530</v>
      </c>
      <c r="GW263" s="166">
        <v>10530</v>
      </c>
      <c r="GX263" s="166">
        <v>10530</v>
      </c>
      <c r="GY263" s="166">
        <v>10530</v>
      </c>
      <c r="GZ263" s="166">
        <v>10530</v>
      </c>
      <c r="HA263" s="166">
        <v>10530</v>
      </c>
      <c r="HB263" s="166">
        <v>10530</v>
      </c>
      <c r="HC263" s="166">
        <v>10530</v>
      </c>
      <c r="HD263" s="166">
        <v>10530</v>
      </c>
      <c r="HE263" s="166">
        <v>10529</v>
      </c>
      <c r="HF263" s="166">
        <v>10529</v>
      </c>
      <c r="HG263" s="154">
        <v>10529</v>
      </c>
      <c r="HH263" s="154">
        <v>10546</v>
      </c>
      <c r="HI263" s="166">
        <v>10545</v>
      </c>
      <c r="HJ263" s="154">
        <v>10546</v>
      </c>
      <c r="HK263" s="154">
        <v>10545</v>
      </c>
      <c r="HL263" s="166">
        <v>10551</v>
      </c>
      <c r="HM263" s="154">
        <v>10555</v>
      </c>
      <c r="HN263" s="154">
        <v>10554</v>
      </c>
      <c r="HO263" s="166">
        <v>10554</v>
      </c>
      <c r="HP263" s="154">
        <v>10554</v>
      </c>
      <c r="HQ263" s="154">
        <v>10554</v>
      </c>
      <c r="HR263" s="166">
        <v>10554</v>
      </c>
      <c r="HS263" s="154">
        <v>10554</v>
      </c>
      <c r="HT263" s="154">
        <v>10554</v>
      </c>
      <c r="HU263" s="154"/>
      <c r="HV263" s="154"/>
      <c r="HW263" s="166"/>
    </row>
    <row r="264" spans="1:231">
      <c r="A264" s="145">
        <f t="shared" si="53"/>
        <v>44416</v>
      </c>
      <c r="B264" s="220">
        <f>'Age&amp;Sex by occurrence date'!$BQD22</f>
        <v>13163</v>
      </c>
      <c r="C264" s="220">
        <v>10786</v>
      </c>
      <c r="D264" s="220">
        <v>10786</v>
      </c>
      <c r="E264" s="220">
        <v>10786</v>
      </c>
      <c r="F264" s="220">
        <v>10786</v>
      </c>
      <c r="G264" s="220">
        <v>10786</v>
      </c>
      <c r="H264" s="220">
        <v>10786</v>
      </c>
      <c r="I264" s="220">
        <v>10786</v>
      </c>
      <c r="J264" s="220">
        <v>10786</v>
      </c>
      <c r="K264" s="220">
        <v>10786</v>
      </c>
      <c r="L264" s="220">
        <v>10786</v>
      </c>
      <c r="M264" s="220">
        <v>10786</v>
      </c>
      <c r="N264" s="220">
        <v>10786</v>
      </c>
      <c r="O264" s="220">
        <v>10786</v>
      </c>
      <c r="P264" s="220">
        <v>10786</v>
      </c>
      <c r="Q264" s="220">
        <v>10785</v>
      </c>
      <c r="R264" s="220">
        <v>10785</v>
      </c>
      <c r="S264" s="220">
        <v>10785</v>
      </c>
      <c r="T264" s="220">
        <v>10785</v>
      </c>
      <c r="U264" s="220">
        <v>10785</v>
      </c>
      <c r="V264" s="220">
        <v>10784</v>
      </c>
      <c r="W264" s="220">
        <v>10784</v>
      </c>
      <c r="X264" s="220">
        <v>10784</v>
      </c>
      <c r="Y264" s="220">
        <v>10783</v>
      </c>
      <c r="Z264" s="220">
        <v>10778</v>
      </c>
      <c r="AA264" s="220">
        <v>10702</v>
      </c>
      <c r="AB264" s="220">
        <v>10580</v>
      </c>
      <c r="AC264" s="220">
        <v>10580</v>
      </c>
      <c r="AD264" s="220">
        <v>10580</v>
      </c>
      <c r="AE264" s="220">
        <v>10578</v>
      </c>
      <c r="AF264" s="220">
        <v>10578</v>
      </c>
      <c r="AG264" s="220">
        <v>10578</v>
      </c>
      <c r="AH264" s="220">
        <v>10578</v>
      </c>
      <c r="AI264" s="220">
        <v>10578</v>
      </c>
      <c r="AJ264" s="220">
        <v>10578</v>
      </c>
      <c r="AK264" s="220">
        <v>10578</v>
      </c>
      <c r="AL264" s="220">
        <v>10578</v>
      </c>
      <c r="AM264" s="220">
        <v>10578</v>
      </c>
      <c r="AN264" s="220">
        <v>10578</v>
      </c>
      <c r="AO264" s="220">
        <v>10578</v>
      </c>
      <c r="AP264" s="220">
        <v>10578</v>
      </c>
      <c r="AQ264" s="220">
        <v>10578</v>
      </c>
      <c r="AR264" s="220">
        <v>10578</v>
      </c>
      <c r="AS264" s="220">
        <v>10578</v>
      </c>
      <c r="AT264" s="220">
        <v>10578</v>
      </c>
      <c r="AU264" s="220">
        <v>10578</v>
      </c>
      <c r="AV264" s="220">
        <v>10578</v>
      </c>
      <c r="AW264" s="220">
        <v>10578</v>
      </c>
      <c r="AX264" s="220">
        <v>10578</v>
      </c>
      <c r="AY264" s="220">
        <v>10578</v>
      </c>
      <c r="AZ264" s="220">
        <v>10578</v>
      </c>
      <c r="BA264" s="220">
        <v>10578</v>
      </c>
      <c r="BB264" s="220">
        <v>10578</v>
      </c>
      <c r="BC264" s="220">
        <v>10578</v>
      </c>
      <c r="BD264" s="220">
        <v>10578</v>
      </c>
      <c r="BE264" s="220">
        <v>10578</v>
      </c>
      <c r="BF264" s="220">
        <v>10578</v>
      </c>
      <c r="BG264" s="220">
        <v>10578</v>
      </c>
      <c r="BH264" s="220">
        <v>10578</v>
      </c>
      <c r="BI264" s="220">
        <v>10578</v>
      </c>
      <c r="BJ264" s="220">
        <v>10578</v>
      </c>
      <c r="BK264" s="220">
        <v>10578</v>
      </c>
      <c r="BL264" s="220">
        <v>10578</v>
      </c>
      <c r="BM264" s="220">
        <v>10578</v>
      </c>
      <c r="BN264" s="220">
        <v>10578</v>
      </c>
      <c r="BO264" s="220">
        <v>10578</v>
      </c>
      <c r="BP264" s="220">
        <v>10578</v>
      </c>
      <c r="BQ264" s="220">
        <v>10578</v>
      </c>
      <c r="BR264" s="220">
        <v>10578</v>
      </c>
      <c r="BS264" s="220">
        <v>10578</v>
      </c>
      <c r="BT264" s="220">
        <v>10578</v>
      </c>
      <c r="BU264" s="220">
        <v>10578</v>
      </c>
      <c r="BV264" s="220">
        <v>10578</v>
      </c>
      <c r="BW264" s="220">
        <v>10578</v>
      </c>
      <c r="BX264" s="220">
        <v>10578</v>
      </c>
      <c r="BY264" s="220">
        <v>10578</v>
      </c>
      <c r="BZ264" s="220">
        <v>10578</v>
      </c>
      <c r="CA264" s="220">
        <v>10578</v>
      </c>
      <c r="CB264" s="220">
        <v>10578</v>
      </c>
      <c r="CC264" s="220">
        <v>10578</v>
      </c>
      <c r="CD264" s="220">
        <v>10578</v>
      </c>
      <c r="CE264" s="220">
        <v>10578</v>
      </c>
      <c r="CF264" s="220">
        <v>10578</v>
      </c>
      <c r="CG264" s="220">
        <v>10578</v>
      </c>
      <c r="CH264" s="220">
        <v>10578</v>
      </c>
      <c r="CI264" s="220">
        <v>10578</v>
      </c>
      <c r="CJ264" s="220">
        <v>10578</v>
      </c>
      <c r="CK264" s="220">
        <v>10578</v>
      </c>
      <c r="CL264" s="220">
        <v>10578</v>
      </c>
      <c r="CM264" s="220">
        <v>10578</v>
      </c>
      <c r="CN264" s="220">
        <v>10578</v>
      </c>
      <c r="CO264" s="220">
        <v>10578</v>
      </c>
      <c r="CP264" s="220">
        <v>10578</v>
      </c>
      <c r="CQ264" s="220">
        <v>10578</v>
      </c>
      <c r="CR264" s="220">
        <v>10578</v>
      </c>
      <c r="CS264" s="220">
        <v>10578</v>
      </c>
      <c r="CT264" s="220">
        <v>10578</v>
      </c>
      <c r="CU264" s="220">
        <v>10578</v>
      </c>
      <c r="CV264" s="220">
        <v>10578</v>
      </c>
      <c r="CW264" s="220">
        <v>10578</v>
      </c>
      <c r="CX264" s="220">
        <v>10578</v>
      </c>
      <c r="CY264" s="220">
        <v>10578</v>
      </c>
      <c r="CZ264" s="220">
        <v>10578</v>
      </c>
      <c r="DA264" s="220">
        <v>10578</v>
      </c>
      <c r="DB264" s="220">
        <v>10578</v>
      </c>
      <c r="DC264" s="220">
        <v>10578</v>
      </c>
      <c r="DD264" s="220">
        <v>10578</v>
      </c>
      <c r="DE264" s="220">
        <v>10578</v>
      </c>
      <c r="DF264" s="220">
        <v>10578</v>
      </c>
      <c r="DG264" s="220">
        <v>10578</v>
      </c>
      <c r="DH264" s="220">
        <v>10578</v>
      </c>
      <c r="DI264" s="220">
        <v>10578</v>
      </c>
      <c r="DJ264" s="220">
        <v>10578</v>
      </c>
      <c r="DK264" s="220">
        <v>10578</v>
      </c>
      <c r="DL264" s="220">
        <v>10578</v>
      </c>
      <c r="DM264" s="220">
        <v>10578</v>
      </c>
      <c r="DN264" s="220">
        <v>10578</v>
      </c>
      <c r="DO264" s="220">
        <v>10578</v>
      </c>
      <c r="DP264" s="220">
        <v>10578</v>
      </c>
      <c r="DQ264" s="220">
        <v>10578</v>
      </c>
      <c r="DR264" s="220">
        <v>10578</v>
      </c>
      <c r="DS264" s="220">
        <v>10578</v>
      </c>
      <c r="DT264" s="220">
        <v>10547</v>
      </c>
      <c r="DU264" s="220">
        <v>10543</v>
      </c>
      <c r="DV264" s="220">
        <v>10543</v>
      </c>
      <c r="DW264" s="220">
        <v>10553</v>
      </c>
      <c r="DX264" s="220">
        <v>10553</v>
      </c>
      <c r="DY264" s="220">
        <v>10546</v>
      </c>
      <c r="DZ264" s="220">
        <v>10546</v>
      </c>
      <c r="EA264" s="220">
        <v>10539</v>
      </c>
      <c r="EB264" s="220">
        <v>10539</v>
      </c>
      <c r="EC264" s="220">
        <v>10539</v>
      </c>
      <c r="ED264" s="220">
        <v>10539</v>
      </c>
      <c r="EE264" s="220">
        <v>10539</v>
      </c>
      <c r="EF264" s="220">
        <v>10539</v>
      </c>
      <c r="EG264" s="220">
        <v>10539</v>
      </c>
      <c r="EH264" s="220">
        <v>10539</v>
      </c>
      <c r="EI264" s="220">
        <v>10539</v>
      </c>
      <c r="EJ264" s="220">
        <v>10539</v>
      </c>
      <c r="EK264" s="220">
        <v>10539</v>
      </c>
      <c r="EL264" s="220">
        <v>10539</v>
      </c>
      <c r="EM264" s="220">
        <v>10539</v>
      </c>
      <c r="EN264" s="242">
        <v>10539</v>
      </c>
      <c r="EO264" s="232">
        <v>10539</v>
      </c>
      <c r="EP264" s="227">
        <v>10539</v>
      </c>
      <c r="EQ264" s="154">
        <v>10539</v>
      </c>
      <c r="ER264" s="154">
        <v>10538</v>
      </c>
      <c r="ES264" s="154">
        <v>10538</v>
      </c>
      <c r="ET264" s="154">
        <v>10538</v>
      </c>
      <c r="EU264" s="154">
        <v>10538</v>
      </c>
      <c r="EV264" s="154">
        <v>10538</v>
      </c>
      <c r="EW264" s="154">
        <v>10538</v>
      </c>
      <c r="EX264" s="154">
        <v>10538</v>
      </c>
      <c r="EY264" s="154">
        <v>10538</v>
      </c>
      <c r="EZ264" s="154">
        <v>10538</v>
      </c>
      <c r="FA264" s="154">
        <v>10538</v>
      </c>
      <c r="FB264" s="166">
        <v>10538</v>
      </c>
      <c r="FC264" s="166">
        <v>10538</v>
      </c>
      <c r="FD264" s="154">
        <v>10538</v>
      </c>
      <c r="FE264" s="166">
        <v>10538</v>
      </c>
      <c r="FF264" s="154">
        <v>10538</v>
      </c>
      <c r="FG264" s="154">
        <v>10538</v>
      </c>
      <c r="FH264" s="154">
        <v>10538</v>
      </c>
      <c r="FI264" s="166">
        <v>10538</v>
      </c>
      <c r="FJ264" s="154">
        <v>10538</v>
      </c>
      <c r="FK264" s="166">
        <v>10538</v>
      </c>
      <c r="FL264" s="166">
        <v>10538</v>
      </c>
      <c r="FM264" s="166">
        <v>10538</v>
      </c>
      <c r="FN264" s="166">
        <v>10538</v>
      </c>
      <c r="FO264" s="166">
        <v>10538</v>
      </c>
      <c r="FP264" s="166">
        <v>10538</v>
      </c>
      <c r="FQ264" s="166">
        <v>10530</v>
      </c>
      <c r="FR264" s="166">
        <v>10530</v>
      </c>
      <c r="FS264" s="166">
        <v>10530</v>
      </c>
      <c r="FT264" s="166">
        <v>10530</v>
      </c>
      <c r="FU264" s="166">
        <v>10530</v>
      </c>
      <c r="FV264" s="166">
        <v>10530</v>
      </c>
      <c r="FW264" s="166">
        <v>10530</v>
      </c>
      <c r="FX264" s="166">
        <v>10530</v>
      </c>
      <c r="FY264" s="154">
        <v>10530</v>
      </c>
      <c r="FZ264" s="154">
        <v>10530</v>
      </c>
      <c r="GA264" s="154">
        <v>10529</v>
      </c>
      <c r="GB264" s="154">
        <v>10529</v>
      </c>
      <c r="GC264" s="154">
        <v>10529</v>
      </c>
      <c r="GD264" s="154">
        <v>10529</v>
      </c>
      <c r="GE264" s="154">
        <v>10529</v>
      </c>
      <c r="GF264" s="154">
        <v>10528</v>
      </c>
      <c r="GG264" s="154">
        <v>10528</v>
      </c>
      <c r="GH264" s="154">
        <v>10528</v>
      </c>
      <c r="GI264" s="154">
        <v>10528</v>
      </c>
      <c r="GJ264" s="154">
        <v>10528</v>
      </c>
      <c r="GK264" s="154">
        <v>10528</v>
      </c>
      <c r="GL264" s="154">
        <v>10528</v>
      </c>
      <c r="GM264" s="154">
        <v>10529</v>
      </c>
      <c r="GN264" s="154">
        <v>10529</v>
      </c>
      <c r="GO264" s="154">
        <v>10529</v>
      </c>
      <c r="GP264" s="154">
        <v>10529</v>
      </c>
      <c r="GQ264" s="154">
        <v>10529</v>
      </c>
      <c r="GR264" s="154">
        <v>10529</v>
      </c>
      <c r="GS264" s="154">
        <v>10529</v>
      </c>
      <c r="GT264" s="166">
        <v>10529</v>
      </c>
      <c r="GU264" s="166">
        <v>10529</v>
      </c>
      <c r="GV264" s="166">
        <v>10529</v>
      </c>
      <c r="GW264" s="166">
        <v>10529</v>
      </c>
      <c r="GX264" s="166">
        <v>10529</v>
      </c>
      <c r="GY264" s="166">
        <v>10529</v>
      </c>
      <c r="GZ264" s="166">
        <v>10529</v>
      </c>
      <c r="HA264" s="166">
        <v>10529</v>
      </c>
      <c r="HB264" s="166">
        <v>10529</v>
      </c>
      <c r="HC264" s="166">
        <v>10529</v>
      </c>
      <c r="HD264" s="166">
        <v>10529</v>
      </c>
      <c r="HE264" s="166">
        <v>10528</v>
      </c>
      <c r="HF264" s="154">
        <v>10528</v>
      </c>
      <c r="HG264" s="154">
        <v>10528</v>
      </c>
      <c r="HH264" s="154">
        <v>10545</v>
      </c>
      <c r="HI264" s="154">
        <v>10544</v>
      </c>
      <c r="HJ264" s="154">
        <v>10545</v>
      </c>
      <c r="HK264" s="154">
        <v>10544</v>
      </c>
      <c r="HL264" s="154">
        <v>10550</v>
      </c>
      <c r="HM264" s="154">
        <v>10554</v>
      </c>
      <c r="HN264" s="154">
        <v>10553</v>
      </c>
      <c r="HO264" s="166">
        <v>10553</v>
      </c>
      <c r="HP264" s="154">
        <v>10553</v>
      </c>
      <c r="HQ264" s="154">
        <v>10553</v>
      </c>
      <c r="HR264" s="166">
        <v>10553</v>
      </c>
      <c r="HS264" s="154">
        <v>10553</v>
      </c>
      <c r="HT264" s="154">
        <v>10553</v>
      </c>
      <c r="HU264" s="154"/>
      <c r="HV264" s="154"/>
      <c r="HW264" s="166"/>
    </row>
    <row r="265" spans="1:231">
      <c r="A265" s="145">
        <f t="shared" si="53"/>
        <v>44415</v>
      </c>
      <c r="B265" s="220">
        <f>'Age&amp;Sex by occurrence date'!$BQK22</f>
        <v>13161</v>
      </c>
      <c r="C265" s="220">
        <v>10785</v>
      </c>
      <c r="D265" s="220">
        <v>10785</v>
      </c>
      <c r="E265" s="220">
        <v>10785</v>
      </c>
      <c r="F265" s="220">
        <v>10785</v>
      </c>
      <c r="G265" s="220">
        <v>10785</v>
      </c>
      <c r="H265" s="220">
        <v>10785</v>
      </c>
      <c r="I265" s="220">
        <v>10785</v>
      </c>
      <c r="J265" s="220">
        <v>10785</v>
      </c>
      <c r="K265" s="220">
        <v>10785</v>
      </c>
      <c r="L265" s="220">
        <v>10785</v>
      </c>
      <c r="M265" s="220">
        <v>10785</v>
      </c>
      <c r="N265" s="220">
        <v>10785</v>
      </c>
      <c r="O265" s="220">
        <v>10785</v>
      </c>
      <c r="P265" s="220">
        <v>10785</v>
      </c>
      <c r="Q265" s="220">
        <v>10784</v>
      </c>
      <c r="R265" s="220">
        <v>10784</v>
      </c>
      <c r="S265" s="220">
        <v>10784</v>
      </c>
      <c r="T265" s="220">
        <v>10784</v>
      </c>
      <c r="U265" s="220">
        <v>10784</v>
      </c>
      <c r="V265" s="220">
        <v>10783</v>
      </c>
      <c r="W265" s="220">
        <v>10783</v>
      </c>
      <c r="X265" s="220">
        <v>10783</v>
      </c>
      <c r="Y265" s="220">
        <v>10782</v>
      </c>
      <c r="Z265" s="220">
        <v>10777</v>
      </c>
      <c r="AA265" s="220">
        <v>10701</v>
      </c>
      <c r="AB265" s="220">
        <v>10579</v>
      </c>
      <c r="AC265" s="220">
        <v>10579</v>
      </c>
      <c r="AD265" s="220">
        <v>10579</v>
      </c>
      <c r="AE265" s="220">
        <v>10577</v>
      </c>
      <c r="AF265" s="220">
        <v>10577</v>
      </c>
      <c r="AG265" s="220">
        <v>10577</v>
      </c>
      <c r="AH265" s="220">
        <v>10577</v>
      </c>
      <c r="AI265" s="220">
        <v>10577</v>
      </c>
      <c r="AJ265" s="220">
        <v>10577</v>
      </c>
      <c r="AK265" s="220">
        <v>10577</v>
      </c>
      <c r="AL265" s="220">
        <v>10577</v>
      </c>
      <c r="AM265" s="220">
        <v>10577</v>
      </c>
      <c r="AN265" s="220">
        <v>10577</v>
      </c>
      <c r="AO265" s="220">
        <v>10577</v>
      </c>
      <c r="AP265" s="220">
        <v>10577</v>
      </c>
      <c r="AQ265" s="220">
        <v>10577</v>
      </c>
      <c r="AR265" s="220">
        <v>10577</v>
      </c>
      <c r="AS265" s="220">
        <v>10577</v>
      </c>
      <c r="AT265" s="220">
        <v>10577</v>
      </c>
      <c r="AU265" s="220">
        <v>10577</v>
      </c>
      <c r="AV265" s="220">
        <v>10577</v>
      </c>
      <c r="AW265" s="220">
        <v>10577</v>
      </c>
      <c r="AX265" s="220">
        <v>10577</v>
      </c>
      <c r="AY265" s="220">
        <v>10577</v>
      </c>
      <c r="AZ265" s="220">
        <v>10577</v>
      </c>
      <c r="BA265" s="220">
        <v>10577</v>
      </c>
      <c r="BB265" s="220">
        <v>10577</v>
      </c>
      <c r="BC265" s="220">
        <v>10577</v>
      </c>
      <c r="BD265" s="220">
        <v>10577</v>
      </c>
      <c r="BE265" s="220">
        <v>10577</v>
      </c>
      <c r="BF265" s="220">
        <v>10577</v>
      </c>
      <c r="BG265" s="220">
        <v>10577</v>
      </c>
      <c r="BH265" s="220">
        <v>10577</v>
      </c>
      <c r="BI265" s="220">
        <v>10577</v>
      </c>
      <c r="BJ265" s="220">
        <v>10577</v>
      </c>
      <c r="BK265" s="220">
        <v>10577</v>
      </c>
      <c r="BL265" s="220">
        <v>10577</v>
      </c>
      <c r="BM265" s="220">
        <v>10577</v>
      </c>
      <c r="BN265" s="220">
        <v>10577</v>
      </c>
      <c r="BO265" s="220">
        <v>10577</v>
      </c>
      <c r="BP265" s="220">
        <v>10577</v>
      </c>
      <c r="BQ265" s="220">
        <v>10577</v>
      </c>
      <c r="BR265" s="220">
        <v>10577</v>
      </c>
      <c r="BS265" s="220">
        <v>10577</v>
      </c>
      <c r="BT265" s="220">
        <v>10577</v>
      </c>
      <c r="BU265" s="220">
        <v>10577</v>
      </c>
      <c r="BV265" s="220">
        <v>10577</v>
      </c>
      <c r="BW265" s="220">
        <v>10577</v>
      </c>
      <c r="BX265" s="220">
        <v>10577</v>
      </c>
      <c r="BY265" s="220">
        <v>10577</v>
      </c>
      <c r="BZ265" s="220">
        <v>10577</v>
      </c>
      <c r="CA265" s="220">
        <v>10577</v>
      </c>
      <c r="CB265" s="220">
        <v>10577</v>
      </c>
      <c r="CC265" s="220">
        <v>10577</v>
      </c>
      <c r="CD265" s="220">
        <v>10577</v>
      </c>
      <c r="CE265" s="220">
        <v>10577</v>
      </c>
      <c r="CF265" s="220">
        <v>10577</v>
      </c>
      <c r="CG265" s="220">
        <v>10577</v>
      </c>
      <c r="CH265" s="220">
        <v>10577</v>
      </c>
      <c r="CI265" s="220">
        <v>10577</v>
      </c>
      <c r="CJ265" s="220">
        <v>10577</v>
      </c>
      <c r="CK265" s="220">
        <v>10577</v>
      </c>
      <c r="CL265" s="220">
        <v>10577</v>
      </c>
      <c r="CM265" s="220">
        <v>10577</v>
      </c>
      <c r="CN265" s="220">
        <v>10577</v>
      </c>
      <c r="CO265" s="220">
        <v>10577</v>
      </c>
      <c r="CP265" s="220">
        <v>10577</v>
      </c>
      <c r="CQ265" s="220">
        <v>10577</v>
      </c>
      <c r="CR265" s="220">
        <v>10577</v>
      </c>
      <c r="CS265" s="220">
        <v>10577</v>
      </c>
      <c r="CT265" s="220">
        <v>10577</v>
      </c>
      <c r="CU265" s="220">
        <v>10577</v>
      </c>
      <c r="CV265" s="220">
        <v>10577</v>
      </c>
      <c r="CW265" s="220">
        <v>10577</v>
      </c>
      <c r="CX265" s="220">
        <v>10577</v>
      </c>
      <c r="CY265" s="220">
        <v>10577</v>
      </c>
      <c r="CZ265" s="220">
        <v>10577</v>
      </c>
      <c r="DA265" s="220">
        <v>10577</v>
      </c>
      <c r="DB265" s="220">
        <v>10577</v>
      </c>
      <c r="DC265" s="220">
        <v>10577</v>
      </c>
      <c r="DD265" s="220">
        <v>10577</v>
      </c>
      <c r="DE265" s="220">
        <v>10577</v>
      </c>
      <c r="DF265" s="220">
        <v>10577</v>
      </c>
      <c r="DG265" s="220">
        <v>10577</v>
      </c>
      <c r="DH265" s="220">
        <v>10577</v>
      </c>
      <c r="DI265" s="220">
        <v>10577</v>
      </c>
      <c r="DJ265" s="220">
        <v>10577</v>
      </c>
      <c r="DK265" s="220">
        <v>10577</v>
      </c>
      <c r="DL265" s="220">
        <v>10577</v>
      </c>
      <c r="DM265" s="220">
        <v>10577</v>
      </c>
      <c r="DN265" s="220">
        <v>10577</v>
      </c>
      <c r="DO265" s="220">
        <v>10577</v>
      </c>
      <c r="DP265" s="220">
        <v>10577</v>
      </c>
      <c r="DQ265" s="220">
        <v>10577</v>
      </c>
      <c r="DR265" s="220">
        <v>10577</v>
      </c>
      <c r="DS265" s="220">
        <v>10577</v>
      </c>
      <c r="DT265" s="220">
        <v>10546</v>
      </c>
      <c r="DU265" s="220">
        <v>10542</v>
      </c>
      <c r="DV265" s="220">
        <v>10542</v>
      </c>
      <c r="DW265" s="220">
        <v>10552</v>
      </c>
      <c r="DX265" s="220">
        <v>10552</v>
      </c>
      <c r="DY265" s="220">
        <v>10545</v>
      </c>
      <c r="DZ265" s="220">
        <v>10545</v>
      </c>
      <c r="EA265" s="220">
        <v>10538</v>
      </c>
      <c r="EB265" s="220">
        <v>10538</v>
      </c>
      <c r="EC265" s="220">
        <v>10538</v>
      </c>
      <c r="ED265" s="220">
        <v>10538</v>
      </c>
      <c r="EE265" s="220">
        <v>10538</v>
      </c>
      <c r="EF265" s="220">
        <v>10538</v>
      </c>
      <c r="EG265" s="220">
        <v>10538</v>
      </c>
      <c r="EH265" s="220">
        <v>10538</v>
      </c>
      <c r="EI265" s="220">
        <v>10538</v>
      </c>
      <c r="EJ265" s="220">
        <v>10538</v>
      </c>
      <c r="EK265" s="220">
        <v>10538</v>
      </c>
      <c r="EL265" s="220">
        <v>10538</v>
      </c>
      <c r="EM265" s="220">
        <v>10538</v>
      </c>
      <c r="EN265" s="242">
        <v>10538</v>
      </c>
      <c r="EO265" s="232">
        <v>10538</v>
      </c>
      <c r="EP265" s="227">
        <v>10538</v>
      </c>
      <c r="EQ265" s="154">
        <v>10538</v>
      </c>
      <c r="ER265" s="154">
        <v>10537</v>
      </c>
      <c r="ES265" s="154">
        <v>10537</v>
      </c>
      <c r="ET265" s="154">
        <v>10537</v>
      </c>
      <c r="EU265" s="154">
        <v>10537</v>
      </c>
      <c r="EV265" s="166">
        <v>10537</v>
      </c>
      <c r="EW265" s="166">
        <v>10537</v>
      </c>
      <c r="EX265" s="166">
        <v>10537</v>
      </c>
      <c r="EY265" s="166">
        <v>10537</v>
      </c>
      <c r="EZ265" s="166">
        <v>10537</v>
      </c>
      <c r="FA265" s="166">
        <v>10537</v>
      </c>
      <c r="FB265" s="154">
        <v>10537</v>
      </c>
      <c r="FC265" s="166">
        <v>10537</v>
      </c>
      <c r="FD265" s="166">
        <v>10537</v>
      </c>
      <c r="FE265" s="154">
        <v>10537</v>
      </c>
      <c r="FF265" s="166">
        <v>10537</v>
      </c>
      <c r="FG265" s="154">
        <v>10537</v>
      </c>
      <c r="FH265" s="166">
        <v>10537</v>
      </c>
      <c r="FI265" s="166">
        <v>10537</v>
      </c>
      <c r="FJ265" s="166">
        <v>10537</v>
      </c>
      <c r="FK265" s="166">
        <v>10537</v>
      </c>
      <c r="FL265" s="166">
        <v>10537</v>
      </c>
      <c r="FM265" s="166">
        <v>10537</v>
      </c>
      <c r="FN265" s="166">
        <v>10537</v>
      </c>
      <c r="FO265" s="166">
        <v>10537</v>
      </c>
      <c r="FP265" s="166">
        <v>10537</v>
      </c>
      <c r="FQ265" s="166">
        <v>10529</v>
      </c>
      <c r="FR265" s="154">
        <v>10529</v>
      </c>
      <c r="FS265" s="154">
        <v>10529</v>
      </c>
      <c r="FT265" s="154">
        <v>10529</v>
      </c>
      <c r="FU265" s="154">
        <v>10529</v>
      </c>
      <c r="FV265" s="154">
        <v>10529</v>
      </c>
      <c r="FW265" s="154">
        <v>10529</v>
      </c>
      <c r="FX265" s="154">
        <v>10529</v>
      </c>
      <c r="FY265" s="166">
        <v>10529</v>
      </c>
      <c r="FZ265" s="166">
        <v>10529</v>
      </c>
      <c r="GA265" s="166">
        <v>10528</v>
      </c>
      <c r="GB265" s="166">
        <v>10528</v>
      </c>
      <c r="GC265" s="166">
        <v>10528</v>
      </c>
      <c r="GD265" s="166">
        <v>10528</v>
      </c>
      <c r="GE265" s="166">
        <v>10528</v>
      </c>
      <c r="GF265" s="166">
        <v>10527</v>
      </c>
      <c r="GG265" s="166">
        <v>10527</v>
      </c>
      <c r="GH265" s="166">
        <v>10527</v>
      </c>
      <c r="GI265" s="166">
        <v>10527</v>
      </c>
      <c r="GJ265" s="166">
        <v>10527</v>
      </c>
      <c r="GK265" s="154">
        <v>10527</v>
      </c>
      <c r="GL265" s="154">
        <v>10527</v>
      </c>
      <c r="GM265" s="154">
        <v>10528</v>
      </c>
      <c r="GN265" s="154">
        <v>10528</v>
      </c>
      <c r="GO265" s="154">
        <v>10528</v>
      </c>
      <c r="GP265" s="154">
        <v>10528</v>
      </c>
      <c r="GQ265" s="154">
        <v>10528</v>
      </c>
      <c r="GR265" s="154">
        <v>10528</v>
      </c>
      <c r="GS265" s="154">
        <v>10528</v>
      </c>
      <c r="GT265" s="166">
        <v>10528</v>
      </c>
      <c r="GU265" s="166">
        <v>10528</v>
      </c>
      <c r="GV265" s="166">
        <v>10528</v>
      </c>
      <c r="GW265" s="166">
        <v>10528</v>
      </c>
      <c r="GX265" s="166">
        <v>10528</v>
      </c>
      <c r="GY265" s="154">
        <v>10528</v>
      </c>
      <c r="GZ265" s="154">
        <v>10528</v>
      </c>
      <c r="HA265" s="154">
        <v>10528</v>
      </c>
      <c r="HB265" s="154">
        <v>10528</v>
      </c>
      <c r="HC265" s="154">
        <v>10528</v>
      </c>
      <c r="HD265" s="154">
        <v>10528</v>
      </c>
      <c r="HE265" s="154">
        <v>10527</v>
      </c>
      <c r="HF265" s="154">
        <v>10527</v>
      </c>
      <c r="HG265" s="154">
        <v>10527</v>
      </c>
      <c r="HH265" s="154">
        <v>10544</v>
      </c>
      <c r="HI265" s="154">
        <v>10543</v>
      </c>
      <c r="HJ265" s="154">
        <v>10544</v>
      </c>
      <c r="HK265" s="154">
        <v>10543</v>
      </c>
      <c r="HL265" s="154">
        <v>10549</v>
      </c>
      <c r="HM265" s="154">
        <v>10553</v>
      </c>
      <c r="HN265" s="154">
        <v>10552</v>
      </c>
      <c r="HO265" s="166">
        <v>10552</v>
      </c>
      <c r="HP265" s="154">
        <v>10552</v>
      </c>
      <c r="HQ265" s="154">
        <v>10552</v>
      </c>
      <c r="HR265" s="166">
        <v>10552</v>
      </c>
      <c r="HS265" s="154">
        <v>10552</v>
      </c>
      <c r="HT265" s="154">
        <v>10552</v>
      </c>
      <c r="HU265" s="154"/>
      <c r="HV265" s="154"/>
      <c r="HW265" s="166"/>
    </row>
    <row r="266" spans="1:231">
      <c r="A266" s="145">
        <f t="shared" si="53"/>
        <v>44414</v>
      </c>
      <c r="B266" s="220">
        <f>'Age&amp;Sex by occurrence date'!$BQR22</f>
        <v>13160</v>
      </c>
      <c r="C266" s="220">
        <v>10784</v>
      </c>
      <c r="D266" s="220">
        <v>10784</v>
      </c>
      <c r="E266" s="220">
        <v>10784</v>
      </c>
      <c r="F266" s="220">
        <v>10784</v>
      </c>
      <c r="G266" s="220">
        <v>10784</v>
      </c>
      <c r="H266" s="220">
        <v>10784</v>
      </c>
      <c r="I266" s="220">
        <v>10784</v>
      </c>
      <c r="J266" s="220">
        <v>10784</v>
      </c>
      <c r="K266" s="220">
        <v>10784</v>
      </c>
      <c r="L266" s="220">
        <v>10784</v>
      </c>
      <c r="M266" s="220">
        <v>10784</v>
      </c>
      <c r="N266" s="220">
        <v>10784</v>
      </c>
      <c r="O266" s="220">
        <v>10784</v>
      </c>
      <c r="P266" s="220">
        <v>10784</v>
      </c>
      <c r="Q266" s="220">
        <v>10783</v>
      </c>
      <c r="R266" s="220">
        <v>10783</v>
      </c>
      <c r="S266" s="220">
        <v>10783</v>
      </c>
      <c r="T266" s="220">
        <v>10783</v>
      </c>
      <c r="U266" s="220">
        <v>10783</v>
      </c>
      <c r="V266" s="220">
        <v>10782</v>
      </c>
      <c r="W266" s="220">
        <v>10782</v>
      </c>
      <c r="X266" s="220">
        <v>10782</v>
      </c>
      <c r="Y266" s="220">
        <v>10781</v>
      </c>
      <c r="Z266" s="220">
        <v>10776</v>
      </c>
      <c r="AA266" s="220">
        <v>10700</v>
      </c>
      <c r="AB266" s="220">
        <v>10578</v>
      </c>
      <c r="AC266" s="220">
        <v>10578</v>
      </c>
      <c r="AD266" s="220">
        <v>10578</v>
      </c>
      <c r="AE266" s="220">
        <v>10576</v>
      </c>
      <c r="AF266" s="220">
        <v>10576</v>
      </c>
      <c r="AG266" s="220">
        <v>10576</v>
      </c>
      <c r="AH266" s="220">
        <v>10576</v>
      </c>
      <c r="AI266" s="220">
        <v>10576</v>
      </c>
      <c r="AJ266" s="220">
        <v>10576</v>
      </c>
      <c r="AK266" s="220">
        <v>10576</v>
      </c>
      <c r="AL266" s="220">
        <v>10576</v>
      </c>
      <c r="AM266" s="220">
        <v>10576</v>
      </c>
      <c r="AN266" s="220">
        <v>10576</v>
      </c>
      <c r="AO266" s="220">
        <v>10576</v>
      </c>
      <c r="AP266" s="220">
        <v>10576</v>
      </c>
      <c r="AQ266" s="220">
        <v>10576</v>
      </c>
      <c r="AR266" s="220">
        <v>10576</v>
      </c>
      <c r="AS266" s="220">
        <v>10576</v>
      </c>
      <c r="AT266" s="220">
        <v>10576</v>
      </c>
      <c r="AU266" s="220">
        <v>10576</v>
      </c>
      <c r="AV266" s="220">
        <v>10576</v>
      </c>
      <c r="AW266" s="220">
        <v>10576</v>
      </c>
      <c r="AX266" s="220">
        <v>10576</v>
      </c>
      <c r="AY266" s="220">
        <v>10576</v>
      </c>
      <c r="AZ266" s="220">
        <v>10576</v>
      </c>
      <c r="BA266" s="220">
        <v>10576</v>
      </c>
      <c r="BB266" s="220">
        <v>10576</v>
      </c>
      <c r="BC266" s="220">
        <v>10576</v>
      </c>
      <c r="BD266" s="220">
        <v>10576</v>
      </c>
      <c r="BE266" s="220">
        <v>10576</v>
      </c>
      <c r="BF266" s="220">
        <v>10576</v>
      </c>
      <c r="BG266" s="220">
        <v>10576</v>
      </c>
      <c r="BH266" s="220">
        <v>10576</v>
      </c>
      <c r="BI266" s="220">
        <v>10576</v>
      </c>
      <c r="BJ266" s="220">
        <v>10576</v>
      </c>
      <c r="BK266" s="220">
        <v>10576</v>
      </c>
      <c r="BL266" s="220">
        <v>10576</v>
      </c>
      <c r="BM266" s="220">
        <v>10576</v>
      </c>
      <c r="BN266" s="220">
        <v>10576</v>
      </c>
      <c r="BO266" s="220">
        <v>10576</v>
      </c>
      <c r="BP266" s="220">
        <v>10576</v>
      </c>
      <c r="BQ266" s="220">
        <v>10576</v>
      </c>
      <c r="BR266" s="220">
        <v>10576</v>
      </c>
      <c r="BS266" s="220">
        <v>10576</v>
      </c>
      <c r="BT266" s="220">
        <v>10576</v>
      </c>
      <c r="BU266" s="220">
        <v>10576</v>
      </c>
      <c r="BV266" s="220">
        <v>10576</v>
      </c>
      <c r="BW266" s="220">
        <v>10576</v>
      </c>
      <c r="BX266" s="220">
        <v>10576</v>
      </c>
      <c r="BY266" s="220">
        <v>10576</v>
      </c>
      <c r="BZ266" s="220">
        <v>10576</v>
      </c>
      <c r="CA266" s="220">
        <v>10576</v>
      </c>
      <c r="CB266" s="220">
        <v>10576</v>
      </c>
      <c r="CC266" s="220">
        <v>10576</v>
      </c>
      <c r="CD266" s="220">
        <v>10576</v>
      </c>
      <c r="CE266" s="220">
        <v>10576</v>
      </c>
      <c r="CF266" s="220">
        <v>10576</v>
      </c>
      <c r="CG266" s="220">
        <v>10576</v>
      </c>
      <c r="CH266" s="220">
        <v>10576</v>
      </c>
      <c r="CI266" s="220">
        <v>10576</v>
      </c>
      <c r="CJ266" s="220">
        <v>10576</v>
      </c>
      <c r="CK266" s="220">
        <v>10576</v>
      </c>
      <c r="CL266" s="220">
        <v>10576</v>
      </c>
      <c r="CM266" s="220">
        <v>10576</v>
      </c>
      <c r="CN266" s="220">
        <v>10576</v>
      </c>
      <c r="CO266" s="220">
        <v>10576</v>
      </c>
      <c r="CP266" s="220">
        <v>10576</v>
      </c>
      <c r="CQ266" s="220">
        <v>10576</v>
      </c>
      <c r="CR266" s="220">
        <v>10576</v>
      </c>
      <c r="CS266" s="220">
        <v>10576</v>
      </c>
      <c r="CT266" s="220">
        <v>10576</v>
      </c>
      <c r="CU266" s="220">
        <v>10576</v>
      </c>
      <c r="CV266" s="220">
        <v>10576</v>
      </c>
      <c r="CW266" s="220">
        <v>10576</v>
      </c>
      <c r="CX266" s="220">
        <v>10576</v>
      </c>
      <c r="CY266" s="220">
        <v>10576</v>
      </c>
      <c r="CZ266" s="220">
        <v>10576</v>
      </c>
      <c r="DA266" s="220">
        <v>10576</v>
      </c>
      <c r="DB266" s="220">
        <v>10576</v>
      </c>
      <c r="DC266" s="220">
        <v>10576</v>
      </c>
      <c r="DD266" s="220">
        <v>10576</v>
      </c>
      <c r="DE266" s="220">
        <v>10576</v>
      </c>
      <c r="DF266" s="220">
        <v>10576</v>
      </c>
      <c r="DG266" s="220">
        <v>10576</v>
      </c>
      <c r="DH266" s="220">
        <v>10576</v>
      </c>
      <c r="DI266" s="220">
        <v>10576</v>
      </c>
      <c r="DJ266" s="220">
        <v>10576</v>
      </c>
      <c r="DK266" s="220">
        <v>10576</v>
      </c>
      <c r="DL266" s="220">
        <v>10576</v>
      </c>
      <c r="DM266" s="220">
        <v>10576</v>
      </c>
      <c r="DN266" s="220">
        <v>10576</v>
      </c>
      <c r="DO266" s="220">
        <v>10576</v>
      </c>
      <c r="DP266" s="220">
        <v>10576</v>
      </c>
      <c r="DQ266" s="220">
        <v>10576</v>
      </c>
      <c r="DR266" s="220">
        <v>10576</v>
      </c>
      <c r="DS266" s="220">
        <v>10576</v>
      </c>
      <c r="DT266" s="220">
        <v>10545</v>
      </c>
      <c r="DU266" s="220">
        <v>10541</v>
      </c>
      <c r="DV266" s="220">
        <v>10541</v>
      </c>
      <c r="DW266" s="220">
        <v>10551</v>
      </c>
      <c r="DX266" s="220">
        <v>10551</v>
      </c>
      <c r="DY266" s="220">
        <v>10544</v>
      </c>
      <c r="DZ266" s="220">
        <v>10544</v>
      </c>
      <c r="EA266" s="220">
        <v>10537</v>
      </c>
      <c r="EB266" s="220">
        <v>10537</v>
      </c>
      <c r="EC266" s="220">
        <v>10537</v>
      </c>
      <c r="ED266" s="220">
        <v>10537</v>
      </c>
      <c r="EE266" s="220">
        <v>10537</v>
      </c>
      <c r="EF266" s="220">
        <v>10537</v>
      </c>
      <c r="EG266" s="220">
        <v>10537</v>
      </c>
      <c r="EH266" s="220">
        <v>10537</v>
      </c>
      <c r="EI266" s="220">
        <v>10537</v>
      </c>
      <c r="EJ266" s="220">
        <v>10537</v>
      </c>
      <c r="EK266" s="220">
        <v>10537</v>
      </c>
      <c r="EL266" s="220">
        <v>10537</v>
      </c>
      <c r="EM266" s="220">
        <v>10537</v>
      </c>
      <c r="EN266" s="242">
        <v>10537</v>
      </c>
      <c r="EO266" s="232">
        <v>10537</v>
      </c>
      <c r="EP266" s="228">
        <v>10537</v>
      </c>
      <c r="EQ266" s="166">
        <v>10537</v>
      </c>
      <c r="ER266" s="166">
        <v>10536</v>
      </c>
      <c r="ES266" s="166">
        <v>10536</v>
      </c>
      <c r="ET266" s="166">
        <v>10536</v>
      </c>
      <c r="EU266" s="166">
        <v>10536</v>
      </c>
      <c r="EV266" s="154">
        <v>10536</v>
      </c>
      <c r="EW266" s="154">
        <v>10536</v>
      </c>
      <c r="EX266" s="154">
        <v>10536</v>
      </c>
      <c r="EY266" s="154">
        <v>10536</v>
      </c>
      <c r="EZ266" s="154">
        <v>10536</v>
      </c>
      <c r="FA266" s="154">
        <v>10536</v>
      </c>
      <c r="FB266" s="154">
        <v>10536</v>
      </c>
      <c r="FC266" s="154">
        <v>10536</v>
      </c>
      <c r="FD266" s="166">
        <v>10536</v>
      </c>
      <c r="FE266" s="166">
        <v>10536</v>
      </c>
      <c r="FF266" s="154">
        <v>10536</v>
      </c>
      <c r="FG266" s="166">
        <v>10536</v>
      </c>
      <c r="FH266" s="154">
        <v>10536</v>
      </c>
      <c r="FI266" s="154">
        <v>10536</v>
      </c>
      <c r="FJ266" s="166">
        <v>10536</v>
      </c>
      <c r="FK266" s="154">
        <v>10536</v>
      </c>
      <c r="FL266" s="154">
        <v>10536</v>
      </c>
      <c r="FM266" s="154">
        <v>10536</v>
      </c>
      <c r="FN266" s="154">
        <v>10536</v>
      </c>
      <c r="FO266" s="154">
        <v>10536</v>
      </c>
      <c r="FP266" s="154">
        <v>10536</v>
      </c>
      <c r="FQ266" s="154">
        <v>10528</v>
      </c>
      <c r="FR266" s="166">
        <v>10528</v>
      </c>
      <c r="FS266" s="166">
        <v>10528</v>
      </c>
      <c r="FT266" s="166">
        <v>10528</v>
      </c>
      <c r="FU266" s="166">
        <v>10528</v>
      </c>
      <c r="FV266" s="166">
        <v>10528</v>
      </c>
      <c r="FW266" s="166">
        <v>10528</v>
      </c>
      <c r="FX266" s="166">
        <v>10528</v>
      </c>
      <c r="FY266" s="154">
        <v>10528</v>
      </c>
      <c r="FZ266" s="154">
        <v>10528</v>
      </c>
      <c r="GA266" s="154">
        <v>10527</v>
      </c>
      <c r="GB266" s="154">
        <v>10527</v>
      </c>
      <c r="GC266" s="154">
        <v>10527</v>
      </c>
      <c r="GD266" s="154">
        <v>10527</v>
      </c>
      <c r="GE266" s="154">
        <v>10527</v>
      </c>
      <c r="GF266" s="154">
        <v>10526</v>
      </c>
      <c r="GG266" s="154">
        <v>10526</v>
      </c>
      <c r="GH266" s="154">
        <v>10526</v>
      </c>
      <c r="GI266" s="154">
        <v>10526</v>
      </c>
      <c r="GJ266" s="154">
        <v>10526</v>
      </c>
      <c r="GK266" s="166">
        <v>10526</v>
      </c>
      <c r="GL266" s="166">
        <v>10526</v>
      </c>
      <c r="GM266" s="166">
        <v>10527</v>
      </c>
      <c r="GN266" s="166">
        <v>10527</v>
      </c>
      <c r="GO266" s="166">
        <v>10527</v>
      </c>
      <c r="GP266" s="166">
        <v>10527</v>
      </c>
      <c r="GQ266" s="166">
        <v>10527</v>
      </c>
      <c r="GR266" s="166">
        <v>10527</v>
      </c>
      <c r="GS266" s="166">
        <v>10527</v>
      </c>
      <c r="GT266" s="154">
        <v>10527</v>
      </c>
      <c r="GU266" s="154">
        <v>10527</v>
      </c>
      <c r="GV266" s="154">
        <v>10527</v>
      </c>
      <c r="GW266" s="154">
        <v>10527</v>
      </c>
      <c r="GX266" s="166">
        <v>10527</v>
      </c>
      <c r="GY266" s="166">
        <v>10527</v>
      </c>
      <c r="GZ266" s="166">
        <v>10527</v>
      </c>
      <c r="HA266" s="166">
        <v>10527</v>
      </c>
      <c r="HB266" s="166">
        <v>10527</v>
      </c>
      <c r="HC266" s="166">
        <v>10527</v>
      </c>
      <c r="HD266" s="166">
        <v>10527</v>
      </c>
      <c r="HE266" s="166">
        <v>10526</v>
      </c>
      <c r="HF266" s="166">
        <v>10526</v>
      </c>
      <c r="HG266" s="154">
        <v>10526</v>
      </c>
      <c r="HH266" s="154">
        <v>10543</v>
      </c>
      <c r="HI266" s="166">
        <v>10542</v>
      </c>
      <c r="HJ266" s="154">
        <v>10543</v>
      </c>
      <c r="HK266" s="154">
        <v>10542</v>
      </c>
      <c r="HL266" s="166">
        <v>10548</v>
      </c>
      <c r="HM266" s="154">
        <v>10552</v>
      </c>
      <c r="HN266" s="154">
        <v>10551</v>
      </c>
      <c r="HO266" s="166">
        <v>10551</v>
      </c>
      <c r="HP266" s="154">
        <v>10551</v>
      </c>
      <c r="HQ266" s="154">
        <v>10551</v>
      </c>
      <c r="HR266" s="166">
        <v>10551</v>
      </c>
      <c r="HS266" s="154">
        <v>10551</v>
      </c>
      <c r="HT266" s="154">
        <v>10551</v>
      </c>
      <c r="HU266" s="154"/>
      <c r="HV266" s="154"/>
      <c r="HW266" s="166"/>
    </row>
    <row r="267" spans="1:231">
      <c r="A267" s="145">
        <f t="shared" si="53"/>
        <v>44413</v>
      </c>
      <c r="B267" s="220">
        <f>'Age&amp;Sex by occurrence date'!$BQY22</f>
        <v>13157</v>
      </c>
      <c r="C267" s="220">
        <v>10783</v>
      </c>
      <c r="D267" s="220">
        <v>10783</v>
      </c>
      <c r="E267" s="220">
        <v>10783</v>
      </c>
      <c r="F267" s="220">
        <v>10783</v>
      </c>
      <c r="G267" s="220">
        <v>10783</v>
      </c>
      <c r="H267" s="220">
        <v>10783</v>
      </c>
      <c r="I267" s="220">
        <v>10783</v>
      </c>
      <c r="J267" s="220">
        <v>10783</v>
      </c>
      <c r="K267" s="220">
        <v>10783</v>
      </c>
      <c r="L267" s="220">
        <v>10783</v>
      </c>
      <c r="M267" s="220">
        <v>10783</v>
      </c>
      <c r="N267" s="220">
        <v>10783</v>
      </c>
      <c r="O267" s="220">
        <v>10783</v>
      </c>
      <c r="P267" s="220">
        <v>10783</v>
      </c>
      <c r="Q267" s="220">
        <v>10782</v>
      </c>
      <c r="R267" s="220">
        <v>10782</v>
      </c>
      <c r="S267" s="220">
        <v>10782</v>
      </c>
      <c r="T267" s="220">
        <v>10782</v>
      </c>
      <c r="U267" s="220">
        <v>10782</v>
      </c>
      <c r="V267" s="220">
        <v>10781</v>
      </c>
      <c r="W267" s="220">
        <v>10781</v>
      </c>
      <c r="X267" s="220">
        <v>10781</v>
      </c>
      <c r="Y267" s="220">
        <v>10780</v>
      </c>
      <c r="Z267" s="220">
        <v>10775</v>
      </c>
      <c r="AA267" s="220">
        <v>10699</v>
      </c>
      <c r="AB267" s="220">
        <v>10577</v>
      </c>
      <c r="AC267" s="220">
        <v>10577</v>
      </c>
      <c r="AD267" s="220">
        <v>10577</v>
      </c>
      <c r="AE267" s="220">
        <v>10575</v>
      </c>
      <c r="AF267" s="220">
        <v>10575</v>
      </c>
      <c r="AG267" s="220">
        <v>10575</v>
      </c>
      <c r="AH267" s="220">
        <v>10575</v>
      </c>
      <c r="AI267" s="220">
        <v>10575</v>
      </c>
      <c r="AJ267" s="220">
        <v>10575</v>
      </c>
      <c r="AK267" s="220">
        <v>10575</v>
      </c>
      <c r="AL267" s="220">
        <v>10575</v>
      </c>
      <c r="AM267" s="220">
        <v>10575</v>
      </c>
      <c r="AN267" s="220">
        <v>10575</v>
      </c>
      <c r="AO267" s="220">
        <v>10575</v>
      </c>
      <c r="AP267" s="220">
        <v>10575</v>
      </c>
      <c r="AQ267" s="220">
        <v>10575</v>
      </c>
      <c r="AR267" s="220">
        <v>10575</v>
      </c>
      <c r="AS267" s="220">
        <v>10575</v>
      </c>
      <c r="AT267" s="220">
        <v>10575</v>
      </c>
      <c r="AU267" s="220">
        <v>10575</v>
      </c>
      <c r="AV267" s="220">
        <v>10575</v>
      </c>
      <c r="AW267" s="220">
        <v>10575</v>
      </c>
      <c r="AX267" s="220">
        <v>10575</v>
      </c>
      <c r="AY267" s="220">
        <v>10575</v>
      </c>
      <c r="AZ267" s="220">
        <v>10575</v>
      </c>
      <c r="BA267" s="220">
        <v>10575</v>
      </c>
      <c r="BB267" s="220">
        <v>10575</v>
      </c>
      <c r="BC267" s="220">
        <v>10575</v>
      </c>
      <c r="BD267" s="220">
        <v>10575</v>
      </c>
      <c r="BE267" s="220">
        <v>10575</v>
      </c>
      <c r="BF267" s="220">
        <v>10575</v>
      </c>
      <c r="BG267" s="220">
        <v>10575</v>
      </c>
      <c r="BH267" s="220">
        <v>10575</v>
      </c>
      <c r="BI267" s="220">
        <v>10575</v>
      </c>
      <c r="BJ267" s="220">
        <v>10575</v>
      </c>
      <c r="BK267" s="220">
        <v>10575</v>
      </c>
      <c r="BL267" s="220">
        <v>10575</v>
      </c>
      <c r="BM267" s="220">
        <v>10575</v>
      </c>
      <c r="BN267" s="220">
        <v>10575</v>
      </c>
      <c r="BO267" s="220">
        <v>10575</v>
      </c>
      <c r="BP267" s="220">
        <v>10575</v>
      </c>
      <c r="BQ267" s="220">
        <v>10575</v>
      </c>
      <c r="BR267" s="220">
        <v>10575</v>
      </c>
      <c r="BS267" s="220">
        <v>10575</v>
      </c>
      <c r="BT267" s="220">
        <v>10575</v>
      </c>
      <c r="BU267" s="220">
        <v>10575</v>
      </c>
      <c r="BV267" s="220">
        <v>10575</v>
      </c>
      <c r="BW267" s="220">
        <v>10575</v>
      </c>
      <c r="BX267" s="220">
        <v>10575</v>
      </c>
      <c r="BY267" s="220">
        <v>10575</v>
      </c>
      <c r="BZ267" s="220">
        <v>10575</v>
      </c>
      <c r="CA267" s="220">
        <v>10575</v>
      </c>
      <c r="CB267" s="220">
        <v>10575</v>
      </c>
      <c r="CC267" s="220">
        <v>10575</v>
      </c>
      <c r="CD267" s="220">
        <v>10575</v>
      </c>
      <c r="CE267" s="220">
        <v>10575</v>
      </c>
      <c r="CF267" s="220">
        <v>10575</v>
      </c>
      <c r="CG267" s="220">
        <v>10575</v>
      </c>
      <c r="CH267" s="220">
        <v>10575</v>
      </c>
      <c r="CI267" s="220">
        <v>10575</v>
      </c>
      <c r="CJ267" s="220">
        <v>10575</v>
      </c>
      <c r="CK267" s="220">
        <v>10575</v>
      </c>
      <c r="CL267" s="220">
        <v>10575</v>
      </c>
      <c r="CM267" s="220">
        <v>10575</v>
      </c>
      <c r="CN267" s="220">
        <v>10575</v>
      </c>
      <c r="CO267" s="220">
        <v>10575</v>
      </c>
      <c r="CP267" s="220">
        <v>10575</v>
      </c>
      <c r="CQ267" s="220">
        <v>10575</v>
      </c>
      <c r="CR267" s="220">
        <v>10575</v>
      </c>
      <c r="CS267" s="220">
        <v>10575</v>
      </c>
      <c r="CT267" s="220">
        <v>10575</v>
      </c>
      <c r="CU267" s="220">
        <v>10575</v>
      </c>
      <c r="CV267" s="220">
        <v>10575</v>
      </c>
      <c r="CW267" s="220">
        <v>10575</v>
      </c>
      <c r="CX267" s="220">
        <v>10575</v>
      </c>
      <c r="CY267" s="220">
        <v>10575</v>
      </c>
      <c r="CZ267" s="220">
        <v>10575</v>
      </c>
      <c r="DA267" s="220">
        <v>10575</v>
      </c>
      <c r="DB267" s="220">
        <v>10575</v>
      </c>
      <c r="DC267" s="220">
        <v>10575</v>
      </c>
      <c r="DD267" s="220">
        <v>10575</v>
      </c>
      <c r="DE267" s="220">
        <v>10575</v>
      </c>
      <c r="DF267" s="220">
        <v>10575</v>
      </c>
      <c r="DG267" s="220">
        <v>10575</v>
      </c>
      <c r="DH267" s="220">
        <v>10575</v>
      </c>
      <c r="DI267" s="220">
        <v>10575</v>
      </c>
      <c r="DJ267" s="220">
        <v>10575</v>
      </c>
      <c r="DK267" s="220">
        <v>10575</v>
      </c>
      <c r="DL267" s="220">
        <v>10575</v>
      </c>
      <c r="DM267" s="220">
        <v>10575</v>
      </c>
      <c r="DN267" s="220">
        <v>10575</v>
      </c>
      <c r="DO267" s="220">
        <v>10575</v>
      </c>
      <c r="DP267" s="220">
        <v>10575</v>
      </c>
      <c r="DQ267" s="220">
        <v>10575</v>
      </c>
      <c r="DR267" s="220">
        <v>10575</v>
      </c>
      <c r="DS267" s="220">
        <v>10575</v>
      </c>
      <c r="DT267" s="220">
        <v>10544</v>
      </c>
      <c r="DU267" s="220">
        <v>10540</v>
      </c>
      <c r="DV267" s="220">
        <v>10540</v>
      </c>
      <c r="DW267" s="220">
        <v>10550</v>
      </c>
      <c r="DX267" s="220">
        <v>10550</v>
      </c>
      <c r="DY267" s="220">
        <v>10543</v>
      </c>
      <c r="DZ267" s="220">
        <v>10543</v>
      </c>
      <c r="EA267" s="220">
        <v>10536</v>
      </c>
      <c r="EB267" s="220">
        <v>10536</v>
      </c>
      <c r="EC267" s="220">
        <v>10536</v>
      </c>
      <c r="ED267" s="220">
        <v>10536</v>
      </c>
      <c r="EE267" s="220">
        <v>10536</v>
      </c>
      <c r="EF267" s="220">
        <v>10536</v>
      </c>
      <c r="EG267" s="220">
        <v>10536</v>
      </c>
      <c r="EH267" s="220">
        <v>10536</v>
      </c>
      <c r="EI267" s="220">
        <v>10536</v>
      </c>
      <c r="EJ267" s="220">
        <v>10536</v>
      </c>
      <c r="EK267" s="220">
        <v>10536</v>
      </c>
      <c r="EL267" s="220">
        <v>10536</v>
      </c>
      <c r="EM267" s="220">
        <v>10536</v>
      </c>
      <c r="EN267" s="242">
        <v>10536</v>
      </c>
      <c r="EO267" s="232">
        <v>10536</v>
      </c>
      <c r="EP267" s="227">
        <v>10536</v>
      </c>
      <c r="EQ267" s="154">
        <v>10536</v>
      </c>
      <c r="ER267" s="154">
        <v>10535</v>
      </c>
      <c r="ES267" s="154">
        <v>10535</v>
      </c>
      <c r="ET267" s="154">
        <v>10535</v>
      </c>
      <c r="EU267" s="154">
        <v>10535</v>
      </c>
      <c r="EV267" s="154">
        <v>10535</v>
      </c>
      <c r="EW267" s="166">
        <v>10535</v>
      </c>
      <c r="EX267" s="166">
        <v>10535</v>
      </c>
      <c r="EY267" s="166">
        <v>10535</v>
      </c>
      <c r="EZ267" s="166">
        <v>10535</v>
      </c>
      <c r="FA267" s="166">
        <v>10535</v>
      </c>
      <c r="FB267" s="166">
        <v>10535</v>
      </c>
      <c r="FC267" s="166">
        <v>10535</v>
      </c>
      <c r="FD267" s="166">
        <v>10535</v>
      </c>
      <c r="FE267" s="166">
        <v>10535</v>
      </c>
      <c r="FF267" s="166">
        <v>10535</v>
      </c>
      <c r="FG267" s="154">
        <v>10535</v>
      </c>
      <c r="FH267" s="166">
        <v>10535</v>
      </c>
      <c r="FI267" s="154">
        <v>10535</v>
      </c>
      <c r="FJ267" s="166">
        <v>10535</v>
      </c>
      <c r="FK267" s="166">
        <v>10535</v>
      </c>
      <c r="FL267" s="166">
        <v>10535</v>
      </c>
      <c r="FM267" s="166">
        <v>10535</v>
      </c>
      <c r="FN267" s="166">
        <v>10535</v>
      </c>
      <c r="FO267" s="166">
        <v>10535</v>
      </c>
      <c r="FP267" s="166">
        <v>10535</v>
      </c>
      <c r="FQ267" s="166">
        <v>10527</v>
      </c>
      <c r="FR267" s="154">
        <v>10527</v>
      </c>
      <c r="FS267" s="154">
        <v>10527</v>
      </c>
      <c r="FT267" s="154">
        <v>10527</v>
      </c>
      <c r="FU267" s="154">
        <v>10527</v>
      </c>
      <c r="FV267" s="154">
        <v>10527</v>
      </c>
      <c r="FW267" s="154">
        <v>10527</v>
      </c>
      <c r="FX267" s="154">
        <v>10527</v>
      </c>
      <c r="FY267" s="166">
        <v>10527</v>
      </c>
      <c r="FZ267" s="166">
        <v>10527</v>
      </c>
      <c r="GA267" s="166">
        <v>10526</v>
      </c>
      <c r="GB267" s="166">
        <v>10526</v>
      </c>
      <c r="GC267" s="166">
        <v>10526</v>
      </c>
      <c r="GD267" s="166">
        <v>10526</v>
      </c>
      <c r="GE267" s="166">
        <v>10526</v>
      </c>
      <c r="GF267" s="166">
        <v>10525</v>
      </c>
      <c r="GG267" s="166">
        <v>10525</v>
      </c>
      <c r="GH267" s="166">
        <v>10525</v>
      </c>
      <c r="GI267" s="166">
        <v>10525</v>
      </c>
      <c r="GJ267" s="166">
        <v>10525</v>
      </c>
      <c r="GK267" s="166">
        <v>10525</v>
      </c>
      <c r="GL267" s="166">
        <v>10525</v>
      </c>
      <c r="GM267" s="166">
        <v>10526</v>
      </c>
      <c r="GN267" s="166">
        <v>10526</v>
      </c>
      <c r="GO267" s="166">
        <v>10526</v>
      </c>
      <c r="GP267" s="166">
        <v>10526</v>
      </c>
      <c r="GQ267" s="166">
        <v>10526</v>
      </c>
      <c r="GR267" s="166">
        <v>10526</v>
      </c>
      <c r="GS267" s="166">
        <v>10526</v>
      </c>
      <c r="GT267" s="166">
        <v>10526</v>
      </c>
      <c r="GU267" s="166">
        <v>10526</v>
      </c>
      <c r="GV267" s="166">
        <v>10526</v>
      </c>
      <c r="GW267" s="166">
        <v>10526</v>
      </c>
      <c r="GX267" s="166">
        <v>10526</v>
      </c>
      <c r="GY267" s="166">
        <v>10526</v>
      </c>
      <c r="GZ267" s="166">
        <v>10526</v>
      </c>
      <c r="HA267" s="166">
        <v>10526</v>
      </c>
      <c r="HB267" s="166">
        <v>10526</v>
      </c>
      <c r="HC267" s="166">
        <v>10526</v>
      </c>
      <c r="HD267" s="166">
        <v>10526</v>
      </c>
      <c r="HE267" s="166">
        <v>10525</v>
      </c>
      <c r="HF267" s="166">
        <v>10525</v>
      </c>
      <c r="HG267" s="154">
        <v>10525</v>
      </c>
      <c r="HH267" s="154">
        <v>10542</v>
      </c>
      <c r="HI267" s="166">
        <v>10541</v>
      </c>
      <c r="HJ267" s="154">
        <v>10542</v>
      </c>
      <c r="HK267" s="154">
        <v>10541</v>
      </c>
      <c r="HL267" s="166">
        <v>10547</v>
      </c>
      <c r="HM267" s="154">
        <v>10551</v>
      </c>
      <c r="HN267" s="154">
        <v>10550</v>
      </c>
      <c r="HO267" s="166">
        <v>10550</v>
      </c>
      <c r="HP267" s="154">
        <v>10550</v>
      </c>
      <c r="HQ267" s="154">
        <v>10550</v>
      </c>
      <c r="HR267" s="166">
        <v>10550</v>
      </c>
      <c r="HS267" s="154">
        <v>10550</v>
      </c>
      <c r="HT267" s="154">
        <v>10550</v>
      </c>
      <c r="HU267" s="154"/>
      <c r="HV267" s="154"/>
      <c r="HW267" s="166"/>
    </row>
    <row r="268" spans="1:231">
      <c r="A268" s="145">
        <f t="shared" si="53"/>
        <v>44412</v>
      </c>
      <c r="B268" s="220">
        <f>'Age&amp;Sex by occurrence date'!$BRF22</f>
        <v>13153</v>
      </c>
      <c r="C268" s="220">
        <v>10782</v>
      </c>
      <c r="D268" s="220">
        <v>10782</v>
      </c>
      <c r="E268" s="220">
        <v>10782</v>
      </c>
      <c r="F268" s="220">
        <v>10782</v>
      </c>
      <c r="G268" s="220">
        <v>10782</v>
      </c>
      <c r="H268" s="220">
        <v>10782</v>
      </c>
      <c r="I268" s="220">
        <v>10782</v>
      </c>
      <c r="J268" s="220">
        <v>10782</v>
      </c>
      <c r="K268" s="220">
        <v>10782</v>
      </c>
      <c r="L268" s="220">
        <v>10782</v>
      </c>
      <c r="M268" s="220">
        <v>10782</v>
      </c>
      <c r="N268" s="220">
        <v>10782</v>
      </c>
      <c r="O268" s="220">
        <v>10782</v>
      </c>
      <c r="P268" s="220">
        <v>10782</v>
      </c>
      <c r="Q268" s="220">
        <v>10781</v>
      </c>
      <c r="R268" s="220">
        <v>10781</v>
      </c>
      <c r="S268" s="220">
        <v>10781</v>
      </c>
      <c r="T268" s="220">
        <v>10781</v>
      </c>
      <c r="U268" s="220">
        <v>10781</v>
      </c>
      <c r="V268" s="220">
        <v>10780</v>
      </c>
      <c r="W268" s="220">
        <v>10780</v>
      </c>
      <c r="X268" s="220">
        <v>10780</v>
      </c>
      <c r="Y268" s="220">
        <v>10779</v>
      </c>
      <c r="Z268" s="220">
        <v>10774</v>
      </c>
      <c r="AA268" s="220">
        <v>10698</v>
      </c>
      <c r="AB268" s="220">
        <v>10576</v>
      </c>
      <c r="AC268" s="220">
        <v>10576</v>
      </c>
      <c r="AD268" s="220">
        <v>10576</v>
      </c>
      <c r="AE268" s="220">
        <v>10574</v>
      </c>
      <c r="AF268" s="220">
        <v>10574</v>
      </c>
      <c r="AG268" s="220">
        <v>10574</v>
      </c>
      <c r="AH268" s="220">
        <v>10574</v>
      </c>
      <c r="AI268" s="220">
        <v>10574</v>
      </c>
      <c r="AJ268" s="220">
        <v>10574</v>
      </c>
      <c r="AK268" s="220">
        <v>10574</v>
      </c>
      <c r="AL268" s="220">
        <v>10574</v>
      </c>
      <c r="AM268" s="220">
        <v>10574</v>
      </c>
      <c r="AN268" s="220">
        <v>10574</v>
      </c>
      <c r="AO268" s="220">
        <v>10574</v>
      </c>
      <c r="AP268" s="220">
        <v>10574</v>
      </c>
      <c r="AQ268" s="220">
        <v>10574</v>
      </c>
      <c r="AR268" s="220">
        <v>10574</v>
      </c>
      <c r="AS268" s="220">
        <v>10574</v>
      </c>
      <c r="AT268" s="220">
        <v>10574</v>
      </c>
      <c r="AU268" s="220">
        <v>10574</v>
      </c>
      <c r="AV268" s="220">
        <v>10574</v>
      </c>
      <c r="AW268" s="220">
        <v>10574</v>
      </c>
      <c r="AX268" s="220">
        <v>10574</v>
      </c>
      <c r="AY268" s="220">
        <v>10574</v>
      </c>
      <c r="AZ268" s="220">
        <v>10574</v>
      </c>
      <c r="BA268" s="220">
        <v>10574</v>
      </c>
      <c r="BB268" s="220">
        <v>10574</v>
      </c>
      <c r="BC268" s="220">
        <v>10574</v>
      </c>
      <c r="BD268" s="220">
        <v>10574</v>
      </c>
      <c r="BE268" s="220">
        <v>10574</v>
      </c>
      <c r="BF268" s="220">
        <v>10574</v>
      </c>
      <c r="BG268" s="220">
        <v>10574</v>
      </c>
      <c r="BH268" s="220">
        <v>10574</v>
      </c>
      <c r="BI268" s="220">
        <v>10574</v>
      </c>
      <c r="BJ268" s="220">
        <v>10574</v>
      </c>
      <c r="BK268" s="220">
        <v>10574</v>
      </c>
      <c r="BL268" s="220">
        <v>10574</v>
      </c>
      <c r="BM268" s="220">
        <v>10574</v>
      </c>
      <c r="BN268" s="220">
        <v>10574</v>
      </c>
      <c r="BO268" s="220">
        <v>10574</v>
      </c>
      <c r="BP268" s="220">
        <v>10574</v>
      </c>
      <c r="BQ268" s="220">
        <v>10574</v>
      </c>
      <c r="BR268" s="220">
        <v>10574</v>
      </c>
      <c r="BS268" s="220">
        <v>10574</v>
      </c>
      <c r="BT268" s="220">
        <v>10574</v>
      </c>
      <c r="BU268" s="220">
        <v>10574</v>
      </c>
      <c r="BV268" s="220">
        <v>10574</v>
      </c>
      <c r="BW268" s="220">
        <v>10574</v>
      </c>
      <c r="BX268" s="220">
        <v>10574</v>
      </c>
      <c r="BY268" s="220">
        <v>10574</v>
      </c>
      <c r="BZ268" s="220">
        <v>10574</v>
      </c>
      <c r="CA268" s="220">
        <v>10574</v>
      </c>
      <c r="CB268" s="220">
        <v>10574</v>
      </c>
      <c r="CC268" s="220">
        <v>10574</v>
      </c>
      <c r="CD268" s="220">
        <v>10574</v>
      </c>
      <c r="CE268" s="220">
        <v>10574</v>
      </c>
      <c r="CF268" s="220">
        <v>10574</v>
      </c>
      <c r="CG268" s="220">
        <v>10574</v>
      </c>
      <c r="CH268" s="220">
        <v>10574</v>
      </c>
      <c r="CI268" s="220">
        <v>10574</v>
      </c>
      <c r="CJ268" s="220">
        <v>10574</v>
      </c>
      <c r="CK268" s="220">
        <v>10574</v>
      </c>
      <c r="CL268" s="220">
        <v>10574</v>
      </c>
      <c r="CM268" s="220">
        <v>10574</v>
      </c>
      <c r="CN268" s="220">
        <v>10574</v>
      </c>
      <c r="CO268" s="220">
        <v>10574</v>
      </c>
      <c r="CP268" s="220">
        <v>10574</v>
      </c>
      <c r="CQ268" s="220">
        <v>10574</v>
      </c>
      <c r="CR268" s="220">
        <v>10574</v>
      </c>
      <c r="CS268" s="220">
        <v>10574</v>
      </c>
      <c r="CT268" s="220">
        <v>10574</v>
      </c>
      <c r="CU268" s="220">
        <v>10574</v>
      </c>
      <c r="CV268" s="220">
        <v>10574</v>
      </c>
      <c r="CW268" s="220">
        <v>10574</v>
      </c>
      <c r="CX268" s="220">
        <v>10574</v>
      </c>
      <c r="CY268" s="220">
        <v>10574</v>
      </c>
      <c r="CZ268" s="220">
        <v>10574</v>
      </c>
      <c r="DA268" s="220">
        <v>10574</v>
      </c>
      <c r="DB268" s="220">
        <v>10574</v>
      </c>
      <c r="DC268" s="220">
        <v>10574</v>
      </c>
      <c r="DD268" s="220">
        <v>10574</v>
      </c>
      <c r="DE268" s="220">
        <v>10574</v>
      </c>
      <c r="DF268" s="220">
        <v>10574</v>
      </c>
      <c r="DG268" s="220">
        <v>10574</v>
      </c>
      <c r="DH268" s="220">
        <v>10574</v>
      </c>
      <c r="DI268" s="220">
        <v>10574</v>
      </c>
      <c r="DJ268" s="220">
        <v>10574</v>
      </c>
      <c r="DK268" s="220">
        <v>10574</v>
      </c>
      <c r="DL268" s="220">
        <v>10574</v>
      </c>
      <c r="DM268" s="220">
        <v>10574</v>
      </c>
      <c r="DN268" s="220">
        <v>10574</v>
      </c>
      <c r="DO268" s="220">
        <v>10574</v>
      </c>
      <c r="DP268" s="220">
        <v>10574</v>
      </c>
      <c r="DQ268" s="220">
        <v>10574</v>
      </c>
      <c r="DR268" s="220">
        <v>10574</v>
      </c>
      <c r="DS268" s="220">
        <v>10574</v>
      </c>
      <c r="DT268" s="220">
        <v>10543</v>
      </c>
      <c r="DU268" s="220">
        <v>10539</v>
      </c>
      <c r="DV268" s="220">
        <v>10539</v>
      </c>
      <c r="DW268" s="220">
        <v>10549</v>
      </c>
      <c r="DX268" s="220">
        <v>10549</v>
      </c>
      <c r="DY268" s="220">
        <v>10542</v>
      </c>
      <c r="DZ268" s="220">
        <v>10542</v>
      </c>
      <c r="EA268" s="220">
        <v>10535</v>
      </c>
      <c r="EB268" s="220">
        <v>10535</v>
      </c>
      <c r="EC268" s="220">
        <v>10535</v>
      </c>
      <c r="ED268" s="220">
        <v>10535</v>
      </c>
      <c r="EE268" s="220">
        <v>10535</v>
      </c>
      <c r="EF268" s="220">
        <v>10535</v>
      </c>
      <c r="EG268" s="220">
        <v>10535</v>
      </c>
      <c r="EH268" s="220">
        <v>10535</v>
      </c>
      <c r="EI268" s="220">
        <v>10535</v>
      </c>
      <c r="EJ268" s="220">
        <v>10535</v>
      </c>
      <c r="EK268" s="220">
        <v>10535</v>
      </c>
      <c r="EL268" s="220">
        <v>10535</v>
      </c>
      <c r="EM268" s="220">
        <v>10535</v>
      </c>
      <c r="EN268" s="242">
        <v>10535</v>
      </c>
      <c r="EO268" s="232">
        <v>10535</v>
      </c>
      <c r="EP268" s="227">
        <v>10535</v>
      </c>
      <c r="EQ268" s="154">
        <v>10535</v>
      </c>
      <c r="ER268" s="154">
        <v>10534</v>
      </c>
      <c r="ES268" s="154">
        <v>10534</v>
      </c>
      <c r="ET268" s="154">
        <v>10534</v>
      </c>
      <c r="EU268" s="154">
        <v>10534</v>
      </c>
      <c r="EV268" s="154">
        <v>10534</v>
      </c>
      <c r="EW268" s="166">
        <v>10534</v>
      </c>
      <c r="EX268" s="166">
        <v>10534</v>
      </c>
      <c r="EY268" s="166">
        <v>10534</v>
      </c>
      <c r="EZ268" s="166">
        <v>10534</v>
      </c>
      <c r="FA268" s="166">
        <v>10534</v>
      </c>
      <c r="FB268" s="154">
        <v>10534</v>
      </c>
      <c r="FC268" s="166">
        <v>10534</v>
      </c>
      <c r="FD268" s="154">
        <v>10534</v>
      </c>
      <c r="FE268" s="154">
        <v>10534</v>
      </c>
      <c r="FF268" s="166">
        <v>10534</v>
      </c>
      <c r="FG268" s="166">
        <v>10534</v>
      </c>
      <c r="FH268" s="166">
        <v>10534</v>
      </c>
      <c r="FI268" s="166">
        <v>10534</v>
      </c>
      <c r="FJ268" s="166">
        <v>10534</v>
      </c>
      <c r="FK268" s="154">
        <v>10534</v>
      </c>
      <c r="FL268" s="154">
        <v>10534</v>
      </c>
      <c r="FM268" s="154">
        <v>10534</v>
      </c>
      <c r="FN268" s="154">
        <v>10534</v>
      </c>
      <c r="FO268" s="154">
        <v>10534</v>
      </c>
      <c r="FP268" s="154">
        <v>10534</v>
      </c>
      <c r="FQ268" s="154">
        <v>10526</v>
      </c>
      <c r="FR268" s="166">
        <v>10526</v>
      </c>
      <c r="FS268" s="166">
        <v>10526</v>
      </c>
      <c r="FT268" s="166">
        <v>10526</v>
      </c>
      <c r="FU268" s="166">
        <v>10526</v>
      </c>
      <c r="FV268" s="166">
        <v>10526</v>
      </c>
      <c r="FW268" s="166">
        <v>10526</v>
      </c>
      <c r="FX268" s="166">
        <v>10526</v>
      </c>
      <c r="FY268" s="166">
        <v>10526</v>
      </c>
      <c r="FZ268" s="166">
        <v>10526</v>
      </c>
      <c r="GA268" s="166">
        <v>10525</v>
      </c>
      <c r="GB268" s="166">
        <v>10525</v>
      </c>
      <c r="GC268" s="166">
        <v>10525</v>
      </c>
      <c r="GD268" s="166">
        <v>10525</v>
      </c>
      <c r="GE268" s="166">
        <v>10525</v>
      </c>
      <c r="GF268" s="166">
        <v>10524</v>
      </c>
      <c r="GG268" s="166">
        <v>10524</v>
      </c>
      <c r="GH268" s="166">
        <v>10524</v>
      </c>
      <c r="GI268" s="166">
        <v>10524</v>
      </c>
      <c r="GJ268" s="166">
        <v>10524</v>
      </c>
      <c r="GK268" s="154">
        <v>10524</v>
      </c>
      <c r="GL268" s="154">
        <v>10524</v>
      </c>
      <c r="GM268" s="154">
        <v>10525</v>
      </c>
      <c r="GN268" s="154">
        <v>10525</v>
      </c>
      <c r="GO268" s="154">
        <v>10525</v>
      </c>
      <c r="GP268" s="154">
        <v>10525</v>
      </c>
      <c r="GQ268" s="154">
        <v>10525</v>
      </c>
      <c r="GR268" s="154">
        <v>10525</v>
      </c>
      <c r="GS268" s="154">
        <v>10525</v>
      </c>
      <c r="GT268" s="166">
        <v>10525</v>
      </c>
      <c r="GU268" s="166">
        <v>10525</v>
      </c>
      <c r="GV268" s="166">
        <v>10525</v>
      </c>
      <c r="GW268" s="166">
        <v>10525</v>
      </c>
      <c r="GX268" s="166">
        <v>10525</v>
      </c>
      <c r="GY268" s="166">
        <v>10525</v>
      </c>
      <c r="GZ268" s="166">
        <v>10525</v>
      </c>
      <c r="HA268" s="166">
        <v>10525</v>
      </c>
      <c r="HB268" s="166">
        <v>10525</v>
      </c>
      <c r="HC268" s="166">
        <v>10525</v>
      </c>
      <c r="HD268" s="166">
        <v>10525</v>
      </c>
      <c r="HE268" s="166">
        <v>10524</v>
      </c>
      <c r="HF268" s="166">
        <v>10524</v>
      </c>
      <c r="HG268" s="154">
        <v>10524</v>
      </c>
      <c r="HH268" s="154">
        <v>10541</v>
      </c>
      <c r="HI268" s="166">
        <v>10540</v>
      </c>
      <c r="HJ268" s="154">
        <v>10541</v>
      </c>
      <c r="HK268" s="154">
        <v>10540</v>
      </c>
      <c r="HL268" s="166">
        <v>10546</v>
      </c>
      <c r="HM268" s="154">
        <v>10550</v>
      </c>
      <c r="HN268" s="154">
        <v>10549</v>
      </c>
      <c r="HO268" s="166">
        <v>10549</v>
      </c>
      <c r="HP268" s="154">
        <v>10549</v>
      </c>
      <c r="HQ268" s="154">
        <v>10549</v>
      </c>
      <c r="HR268" s="166">
        <v>10549</v>
      </c>
      <c r="HS268" s="154">
        <v>10549</v>
      </c>
      <c r="HT268" s="154">
        <v>10549</v>
      </c>
      <c r="HU268" s="154"/>
      <c r="HV268" s="154"/>
      <c r="HW268" s="166"/>
    </row>
    <row r="269" spans="1:231">
      <c r="A269" s="145">
        <f t="shared" si="53"/>
        <v>44411</v>
      </c>
      <c r="B269" s="220">
        <f>'Age&amp;Sex by occurrence date'!$BRM22</f>
        <v>13150</v>
      </c>
      <c r="C269" s="220">
        <v>10780</v>
      </c>
      <c r="D269" s="220">
        <v>10780</v>
      </c>
      <c r="E269" s="220">
        <v>10780</v>
      </c>
      <c r="F269" s="220">
        <v>10780</v>
      </c>
      <c r="G269" s="220">
        <v>10780</v>
      </c>
      <c r="H269" s="220">
        <v>10780</v>
      </c>
      <c r="I269" s="220">
        <v>10780</v>
      </c>
      <c r="J269" s="220">
        <v>10780</v>
      </c>
      <c r="K269" s="220">
        <v>10780</v>
      </c>
      <c r="L269" s="220">
        <v>10780</v>
      </c>
      <c r="M269" s="220">
        <v>10780</v>
      </c>
      <c r="N269" s="220">
        <v>10780</v>
      </c>
      <c r="O269" s="220">
        <v>10780</v>
      </c>
      <c r="P269" s="220">
        <v>10780</v>
      </c>
      <c r="Q269" s="220">
        <v>10779</v>
      </c>
      <c r="R269" s="220">
        <v>10779</v>
      </c>
      <c r="S269" s="220">
        <v>10779</v>
      </c>
      <c r="T269" s="220">
        <v>10779</v>
      </c>
      <c r="U269" s="220">
        <v>10779</v>
      </c>
      <c r="V269" s="220">
        <v>10778</v>
      </c>
      <c r="W269" s="220">
        <v>10778</v>
      </c>
      <c r="X269" s="220">
        <v>10778</v>
      </c>
      <c r="Y269" s="220">
        <v>10777</v>
      </c>
      <c r="Z269" s="220">
        <v>10772</v>
      </c>
      <c r="AA269" s="220">
        <v>10696</v>
      </c>
      <c r="AB269" s="220">
        <v>10574</v>
      </c>
      <c r="AC269" s="220">
        <v>10574</v>
      </c>
      <c r="AD269" s="220">
        <v>10574</v>
      </c>
      <c r="AE269" s="220">
        <v>10572</v>
      </c>
      <c r="AF269" s="220">
        <v>10572</v>
      </c>
      <c r="AG269" s="220">
        <v>10572</v>
      </c>
      <c r="AH269" s="220">
        <v>10572</v>
      </c>
      <c r="AI269" s="220">
        <v>10572</v>
      </c>
      <c r="AJ269" s="220">
        <v>10572</v>
      </c>
      <c r="AK269" s="220">
        <v>10572</v>
      </c>
      <c r="AL269" s="220">
        <v>10572</v>
      </c>
      <c r="AM269" s="220">
        <v>10572</v>
      </c>
      <c r="AN269" s="220">
        <v>10572</v>
      </c>
      <c r="AO269" s="220">
        <v>10572</v>
      </c>
      <c r="AP269" s="220">
        <v>10572</v>
      </c>
      <c r="AQ269" s="220">
        <v>10572</v>
      </c>
      <c r="AR269" s="220">
        <v>10572</v>
      </c>
      <c r="AS269" s="220">
        <v>10572</v>
      </c>
      <c r="AT269" s="220">
        <v>10572</v>
      </c>
      <c r="AU269" s="220">
        <v>10572</v>
      </c>
      <c r="AV269" s="220">
        <v>10572</v>
      </c>
      <c r="AW269" s="220">
        <v>10572</v>
      </c>
      <c r="AX269" s="220">
        <v>10572</v>
      </c>
      <c r="AY269" s="220">
        <v>10572</v>
      </c>
      <c r="AZ269" s="220">
        <v>10572</v>
      </c>
      <c r="BA269" s="220">
        <v>10572</v>
      </c>
      <c r="BB269" s="220">
        <v>10572</v>
      </c>
      <c r="BC269" s="220">
        <v>10572</v>
      </c>
      <c r="BD269" s="220">
        <v>10572</v>
      </c>
      <c r="BE269" s="220">
        <v>10572</v>
      </c>
      <c r="BF269" s="220">
        <v>10572</v>
      </c>
      <c r="BG269" s="220">
        <v>10572</v>
      </c>
      <c r="BH269" s="220">
        <v>10572</v>
      </c>
      <c r="BI269" s="220">
        <v>10572</v>
      </c>
      <c r="BJ269" s="220">
        <v>10572</v>
      </c>
      <c r="BK269" s="220">
        <v>10572</v>
      </c>
      <c r="BL269" s="220">
        <v>10572</v>
      </c>
      <c r="BM269" s="220">
        <v>10572</v>
      </c>
      <c r="BN269" s="220">
        <v>10572</v>
      </c>
      <c r="BO269" s="220">
        <v>10572</v>
      </c>
      <c r="BP269" s="220">
        <v>10572</v>
      </c>
      <c r="BQ269" s="220">
        <v>10572</v>
      </c>
      <c r="BR269" s="220">
        <v>10572</v>
      </c>
      <c r="BS269" s="220">
        <v>10572</v>
      </c>
      <c r="BT269" s="220">
        <v>10572</v>
      </c>
      <c r="BU269" s="220">
        <v>10572</v>
      </c>
      <c r="BV269" s="220">
        <v>10572</v>
      </c>
      <c r="BW269" s="220">
        <v>10572</v>
      </c>
      <c r="BX269" s="220">
        <v>10572</v>
      </c>
      <c r="BY269" s="220">
        <v>10572</v>
      </c>
      <c r="BZ269" s="220">
        <v>10572</v>
      </c>
      <c r="CA269" s="220">
        <v>10572</v>
      </c>
      <c r="CB269" s="220">
        <v>10572</v>
      </c>
      <c r="CC269" s="220">
        <v>10572</v>
      </c>
      <c r="CD269" s="220">
        <v>10572</v>
      </c>
      <c r="CE269" s="220">
        <v>10572</v>
      </c>
      <c r="CF269" s="220">
        <v>10572</v>
      </c>
      <c r="CG269" s="220">
        <v>10572</v>
      </c>
      <c r="CH269" s="220">
        <v>10572</v>
      </c>
      <c r="CI269" s="220">
        <v>10572</v>
      </c>
      <c r="CJ269" s="220">
        <v>10572</v>
      </c>
      <c r="CK269" s="220">
        <v>10572</v>
      </c>
      <c r="CL269" s="220">
        <v>10572</v>
      </c>
      <c r="CM269" s="220">
        <v>10572</v>
      </c>
      <c r="CN269" s="220">
        <v>10572</v>
      </c>
      <c r="CO269" s="220">
        <v>10572</v>
      </c>
      <c r="CP269" s="220">
        <v>10572</v>
      </c>
      <c r="CQ269" s="220">
        <v>10572</v>
      </c>
      <c r="CR269" s="220">
        <v>10572</v>
      </c>
      <c r="CS269" s="220">
        <v>10572</v>
      </c>
      <c r="CT269" s="220">
        <v>10572</v>
      </c>
      <c r="CU269" s="220">
        <v>10572</v>
      </c>
      <c r="CV269" s="220">
        <v>10572</v>
      </c>
      <c r="CW269" s="220">
        <v>10572</v>
      </c>
      <c r="CX269" s="220">
        <v>10572</v>
      </c>
      <c r="CY269" s="220">
        <v>10572</v>
      </c>
      <c r="CZ269" s="220">
        <v>10572</v>
      </c>
      <c r="DA269" s="220">
        <v>10572</v>
      </c>
      <c r="DB269" s="220">
        <v>10572</v>
      </c>
      <c r="DC269" s="220">
        <v>10572</v>
      </c>
      <c r="DD269" s="220">
        <v>10572</v>
      </c>
      <c r="DE269" s="220">
        <v>10572</v>
      </c>
      <c r="DF269" s="220">
        <v>10572</v>
      </c>
      <c r="DG269" s="220">
        <v>10572</v>
      </c>
      <c r="DH269" s="220">
        <v>10572</v>
      </c>
      <c r="DI269" s="220">
        <v>10572</v>
      </c>
      <c r="DJ269" s="220">
        <v>10572</v>
      </c>
      <c r="DK269" s="220">
        <v>10572</v>
      </c>
      <c r="DL269" s="220">
        <v>10572</v>
      </c>
      <c r="DM269" s="220">
        <v>10572</v>
      </c>
      <c r="DN269" s="220">
        <v>10572</v>
      </c>
      <c r="DO269" s="220">
        <v>10572</v>
      </c>
      <c r="DP269" s="220">
        <v>10572</v>
      </c>
      <c r="DQ269" s="220">
        <v>10572</v>
      </c>
      <c r="DR269" s="220">
        <v>10572</v>
      </c>
      <c r="DS269" s="220">
        <v>10572</v>
      </c>
      <c r="DT269" s="220">
        <v>10541</v>
      </c>
      <c r="DU269" s="220">
        <v>10537</v>
      </c>
      <c r="DV269" s="220">
        <v>10537</v>
      </c>
      <c r="DW269" s="220">
        <v>10547</v>
      </c>
      <c r="DX269" s="220">
        <v>10547</v>
      </c>
      <c r="DY269" s="220">
        <v>10540</v>
      </c>
      <c r="DZ269" s="220">
        <v>10540</v>
      </c>
      <c r="EA269" s="220">
        <v>10533</v>
      </c>
      <c r="EB269" s="220">
        <v>10533</v>
      </c>
      <c r="EC269" s="220">
        <v>10533</v>
      </c>
      <c r="ED269" s="220">
        <v>10533</v>
      </c>
      <c r="EE269" s="220">
        <v>10533</v>
      </c>
      <c r="EF269" s="220">
        <v>10533</v>
      </c>
      <c r="EG269" s="220">
        <v>10533</v>
      </c>
      <c r="EH269" s="220">
        <v>10533</v>
      </c>
      <c r="EI269" s="220">
        <v>10533</v>
      </c>
      <c r="EJ269" s="220">
        <v>10533</v>
      </c>
      <c r="EK269" s="220">
        <v>10533</v>
      </c>
      <c r="EL269" s="220">
        <v>10533</v>
      </c>
      <c r="EM269" s="220">
        <v>10533</v>
      </c>
      <c r="EN269" s="242">
        <v>10533</v>
      </c>
      <c r="EO269" s="232">
        <v>10533</v>
      </c>
      <c r="EP269" s="228">
        <v>10533</v>
      </c>
      <c r="EQ269" s="166">
        <v>10533</v>
      </c>
      <c r="ER269" s="166">
        <v>10532</v>
      </c>
      <c r="ES269" s="166">
        <v>10532</v>
      </c>
      <c r="ET269" s="166">
        <v>10532</v>
      </c>
      <c r="EU269" s="166">
        <v>10532</v>
      </c>
      <c r="EV269" s="166">
        <v>10532</v>
      </c>
      <c r="EW269" s="166">
        <v>10532</v>
      </c>
      <c r="EX269" s="166">
        <v>10532</v>
      </c>
      <c r="EY269" s="166">
        <v>10532</v>
      </c>
      <c r="EZ269" s="166">
        <v>10532</v>
      </c>
      <c r="FA269" s="166">
        <v>10532</v>
      </c>
      <c r="FB269" s="166">
        <v>10532</v>
      </c>
      <c r="FC269" s="154">
        <v>10532</v>
      </c>
      <c r="FD269" s="154">
        <v>10532</v>
      </c>
      <c r="FE269" s="166">
        <v>10532</v>
      </c>
      <c r="FF269" s="154">
        <v>10532</v>
      </c>
      <c r="FG269" s="166">
        <v>10532</v>
      </c>
      <c r="FH269" s="154">
        <v>10532</v>
      </c>
      <c r="FI269" s="154">
        <v>10532</v>
      </c>
      <c r="FJ269" s="154">
        <v>10532</v>
      </c>
      <c r="FK269" s="166">
        <v>10532</v>
      </c>
      <c r="FL269" s="166">
        <v>10532</v>
      </c>
      <c r="FM269" s="166">
        <v>10532</v>
      </c>
      <c r="FN269" s="166">
        <v>10532</v>
      </c>
      <c r="FO269" s="166">
        <v>10532</v>
      </c>
      <c r="FP269" s="166">
        <v>10532</v>
      </c>
      <c r="FQ269" s="166">
        <v>10524</v>
      </c>
      <c r="FR269" s="166">
        <v>10524</v>
      </c>
      <c r="FS269" s="166">
        <v>10524</v>
      </c>
      <c r="FT269" s="166">
        <v>10524</v>
      </c>
      <c r="FU269" s="166">
        <v>10524</v>
      </c>
      <c r="FV269" s="166">
        <v>10524</v>
      </c>
      <c r="FW269" s="166">
        <v>10524</v>
      </c>
      <c r="FX269" s="166">
        <v>10524</v>
      </c>
      <c r="FY269" s="154">
        <v>10524</v>
      </c>
      <c r="FZ269" s="154">
        <v>10524</v>
      </c>
      <c r="GA269" s="154">
        <v>10523</v>
      </c>
      <c r="GB269" s="154">
        <v>10523</v>
      </c>
      <c r="GC269" s="154">
        <v>10523</v>
      </c>
      <c r="GD269" s="154">
        <v>10523</v>
      </c>
      <c r="GE269" s="154">
        <v>10523</v>
      </c>
      <c r="GF269" s="154">
        <v>10522</v>
      </c>
      <c r="GG269" s="154">
        <v>10522</v>
      </c>
      <c r="GH269" s="154">
        <v>10522</v>
      </c>
      <c r="GI269" s="154">
        <v>10522</v>
      </c>
      <c r="GJ269" s="154">
        <v>10522</v>
      </c>
      <c r="GK269" s="154">
        <v>10522</v>
      </c>
      <c r="GL269" s="154">
        <v>10522</v>
      </c>
      <c r="GM269" s="154">
        <v>10523</v>
      </c>
      <c r="GN269" s="154">
        <v>10523</v>
      </c>
      <c r="GO269" s="154">
        <v>10523</v>
      </c>
      <c r="GP269" s="154">
        <v>10523</v>
      </c>
      <c r="GQ269" s="154">
        <v>10523</v>
      </c>
      <c r="GR269" s="154">
        <v>10523</v>
      </c>
      <c r="GS269" s="154">
        <v>10523</v>
      </c>
      <c r="GT269" s="166">
        <v>10523</v>
      </c>
      <c r="GU269" s="166">
        <v>10523</v>
      </c>
      <c r="GV269" s="166">
        <v>10523</v>
      </c>
      <c r="GW269" s="166">
        <v>10523</v>
      </c>
      <c r="GX269" s="154">
        <v>10523</v>
      </c>
      <c r="GY269" s="154">
        <v>10523</v>
      </c>
      <c r="GZ269" s="154">
        <v>10523</v>
      </c>
      <c r="HA269" s="154">
        <v>10523</v>
      </c>
      <c r="HB269" s="154">
        <v>10523</v>
      </c>
      <c r="HC269" s="154">
        <v>10523</v>
      </c>
      <c r="HD269" s="154">
        <v>10523</v>
      </c>
      <c r="HE269" s="154">
        <v>10522</v>
      </c>
      <c r="HF269" s="166">
        <v>10522</v>
      </c>
      <c r="HG269" s="154">
        <v>10522</v>
      </c>
      <c r="HH269" s="154">
        <v>10539</v>
      </c>
      <c r="HI269" s="166">
        <v>10538</v>
      </c>
      <c r="HJ269" s="154">
        <v>10539</v>
      </c>
      <c r="HK269" s="154">
        <v>10538</v>
      </c>
      <c r="HL269" s="166">
        <v>10544</v>
      </c>
      <c r="HM269" s="154">
        <v>10548</v>
      </c>
      <c r="HN269" s="154">
        <v>10547</v>
      </c>
      <c r="HO269" s="166">
        <v>10547</v>
      </c>
      <c r="HP269" s="154">
        <v>10547</v>
      </c>
      <c r="HQ269" s="154">
        <v>10547</v>
      </c>
      <c r="HR269" s="166">
        <v>10547</v>
      </c>
      <c r="HS269" s="154">
        <v>10547</v>
      </c>
      <c r="HT269" s="154">
        <v>10547</v>
      </c>
      <c r="HU269" s="154"/>
      <c r="HV269" s="154"/>
      <c r="HW269" s="166"/>
    </row>
    <row r="270" spans="1:231">
      <c r="A270" s="145">
        <f t="shared" si="53"/>
        <v>44410</v>
      </c>
      <c r="B270" s="220">
        <f>'Age&amp;Sex by occurrence date'!$BRT22</f>
        <v>13147</v>
      </c>
      <c r="C270" s="220">
        <v>10779</v>
      </c>
      <c r="D270" s="220">
        <v>10779</v>
      </c>
      <c r="E270" s="220">
        <v>10779</v>
      </c>
      <c r="F270" s="220">
        <v>10779</v>
      </c>
      <c r="G270" s="220">
        <v>10779</v>
      </c>
      <c r="H270" s="220">
        <v>10779</v>
      </c>
      <c r="I270" s="220">
        <v>10779</v>
      </c>
      <c r="J270" s="220">
        <v>10779</v>
      </c>
      <c r="K270" s="220">
        <v>10779</v>
      </c>
      <c r="L270" s="220">
        <v>10779</v>
      </c>
      <c r="M270" s="220">
        <v>10779</v>
      </c>
      <c r="N270" s="220">
        <v>10779</v>
      </c>
      <c r="O270" s="220">
        <v>10779</v>
      </c>
      <c r="P270" s="220">
        <v>10779</v>
      </c>
      <c r="Q270" s="220">
        <v>10778</v>
      </c>
      <c r="R270" s="220">
        <v>10778</v>
      </c>
      <c r="S270" s="220">
        <v>10778</v>
      </c>
      <c r="T270" s="220">
        <v>10778</v>
      </c>
      <c r="U270" s="220">
        <v>10778</v>
      </c>
      <c r="V270" s="220">
        <v>10777</v>
      </c>
      <c r="W270" s="220">
        <v>10777</v>
      </c>
      <c r="X270" s="220">
        <v>10777</v>
      </c>
      <c r="Y270" s="220">
        <v>10776</v>
      </c>
      <c r="Z270" s="220">
        <v>10771</v>
      </c>
      <c r="AA270" s="220">
        <v>10695</v>
      </c>
      <c r="AB270" s="220">
        <v>10573</v>
      </c>
      <c r="AC270" s="220">
        <v>10573</v>
      </c>
      <c r="AD270" s="220">
        <v>10573</v>
      </c>
      <c r="AE270" s="220">
        <v>10571</v>
      </c>
      <c r="AF270" s="220">
        <v>10571</v>
      </c>
      <c r="AG270" s="220">
        <v>10571</v>
      </c>
      <c r="AH270" s="220">
        <v>10571</v>
      </c>
      <c r="AI270" s="220">
        <v>10571</v>
      </c>
      <c r="AJ270" s="220">
        <v>10571</v>
      </c>
      <c r="AK270" s="220">
        <v>10571</v>
      </c>
      <c r="AL270" s="220">
        <v>10571</v>
      </c>
      <c r="AM270" s="220">
        <v>10571</v>
      </c>
      <c r="AN270" s="220">
        <v>10571</v>
      </c>
      <c r="AO270" s="220">
        <v>10571</v>
      </c>
      <c r="AP270" s="220">
        <v>10571</v>
      </c>
      <c r="AQ270" s="220">
        <v>10571</v>
      </c>
      <c r="AR270" s="220">
        <v>10571</v>
      </c>
      <c r="AS270" s="220">
        <v>10571</v>
      </c>
      <c r="AT270" s="220">
        <v>10571</v>
      </c>
      <c r="AU270" s="220">
        <v>10571</v>
      </c>
      <c r="AV270" s="220">
        <v>10571</v>
      </c>
      <c r="AW270" s="220">
        <v>10571</v>
      </c>
      <c r="AX270" s="220">
        <v>10571</v>
      </c>
      <c r="AY270" s="220">
        <v>10571</v>
      </c>
      <c r="AZ270" s="220">
        <v>10571</v>
      </c>
      <c r="BA270" s="220">
        <v>10571</v>
      </c>
      <c r="BB270" s="220">
        <v>10571</v>
      </c>
      <c r="BC270" s="220">
        <v>10571</v>
      </c>
      <c r="BD270" s="220">
        <v>10571</v>
      </c>
      <c r="BE270" s="220">
        <v>10571</v>
      </c>
      <c r="BF270" s="220">
        <v>10571</v>
      </c>
      <c r="BG270" s="220">
        <v>10571</v>
      </c>
      <c r="BH270" s="220">
        <v>10571</v>
      </c>
      <c r="BI270" s="220">
        <v>10571</v>
      </c>
      <c r="BJ270" s="220">
        <v>10571</v>
      </c>
      <c r="BK270" s="220">
        <v>10571</v>
      </c>
      <c r="BL270" s="220">
        <v>10571</v>
      </c>
      <c r="BM270" s="220">
        <v>10571</v>
      </c>
      <c r="BN270" s="220">
        <v>10571</v>
      </c>
      <c r="BO270" s="220">
        <v>10571</v>
      </c>
      <c r="BP270" s="220">
        <v>10571</v>
      </c>
      <c r="BQ270" s="220">
        <v>10571</v>
      </c>
      <c r="BR270" s="220">
        <v>10571</v>
      </c>
      <c r="BS270" s="220">
        <v>10571</v>
      </c>
      <c r="BT270" s="220">
        <v>10571</v>
      </c>
      <c r="BU270" s="220">
        <v>10571</v>
      </c>
      <c r="BV270" s="220">
        <v>10571</v>
      </c>
      <c r="BW270" s="220">
        <v>10571</v>
      </c>
      <c r="BX270" s="220">
        <v>10571</v>
      </c>
      <c r="BY270" s="220">
        <v>10571</v>
      </c>
      <c r="BZ270" s="220">
        <v>10571</v>
      </c>
      <c r="CA270" s="220">
        <v>10571</v>
      </c>
      <c r="CB270" s="220">
        <v>10571</v>
      </c>
      <c r="CC270" s="220">
        <v>10571</v>
      </c>
      <c r="CD270" s="220">
        <v>10571</v>
      </c>
      <c r="CE270" s="220">
        <v>10571</v>
      </c>
      <c r="CF270" s="220">
        <v>10571</v>
      </c>
      <c r="CG270" s="220">
        <v>10571</v>
      </c>
      <c r="CH270" s="220">
        <v>10571</v>
      </c>
      <c r="CI270" s="220">
        <v>10571</v>
      </c>
      <c r="CJ270" s="220">
        <v>10571</v>
      </c>
      <c r="CK270" s="220">
        <v>10571</v>
      </c>
      <c r="CL270" s="220">
        <v>10571</v>
      </c>
      <c r="CM270" s="220">
        <v>10571</v>
      </c>
      <c r="CN270" s="220">
        <v>10571</v>
      </c>
      <c r="CO270" s="220">
        <v>10571</v>
      </c>
      <c r="CP270" s="220">
        <v>10571</v>
      </c>
      <c r="CQ270" s="220">
        <v>10571</v>
      </c>
      <c r="CR270" s="220">
        <v>10571</v>
      </c>
      <c r="CS270" s="220">
        <v>10571</v>
      </c>
      <c r="CT270" s="220">
        <v>10571</v>
      </c>
      <c r="CU270" s="220">
        <v>10571</v>
      </c>
      <c r="CV270" s="220">
        <v>10571</v>
      </c>
      <c r="CW270" s="220">
        <v>10571</v>
      </c>
      <c r="CX270" s="220">
        <v>10571</v>
      </c>
      <c r="CY270" s="220">
        <v>10571</v>
      </c>
      <c r="CZ270" s="220">
        <v>10571</v>
      </c>
      <c r="DA270" s="220">
        <v>10571</v>
      </c>
      <c r="DB270" s="220">
        <v>10571</v>
      </c>
      <c r="DC270" s="220">
        <v>10571</v>
      </c>
      <c r="DD270" s="220">
        <v>10571</v>
      </c>
      <c r="DE270" s="220">
        <v>10571</v>
      </c>
      <c r="DF270" s="220">
        <v>10571</v>
      </c>
      <c r="DG270" s="220">
        <v>10571</v>
      </c>
      <c r="DH270" s="220">
        <v>10571</v>
      </c>
      <c r="DI270" s="220">
        <v>10571</v>
      </c>
      <c r="DJ270" s="220">
        <v>10571</v>
      </c>
      <c r="DK270" s="220">
        <v>10571</v>
      </c>
      <c r="DL270" s="220">
        <v>10571</v>
      </c>
      <c r="DM270" s="220">
        <v>10571</v>
      </c>
      <c r="DN270" s="220">
        <v>10571</v>
      </c>
      <c r="DO270" s="220">
        <v>10571</v>
      </c>
      <c r="DP270" s="220">
        <v>10571</v>
      </c>
      <c r="DQ270" s="220">
        <v>10571</v>
      </c>
      <c r="DR270" s="220">
        <v>10571</v>
      </c>
      <c r="DS270" s="220">
        <v>10571</v>
      </c>
      <c r="DT270" s="220">
        <v>10540</v>
      </c>
      <c r="DU270" s="220">
        <v>10536</v>
      </c>
      <c r="DV270" s="220">
        <v>10536</v>
      </c>
      <c r="DW270" s="220">
        <v>10546</v>
      </c>
      <c r="DX270" s="220">
        <v>10546</v>
      </c>
      <c r="DY270" s="220">
        <v>10539</v>
      </c>
      <c r="DZ270" s="220">
        <v>10539</v>
      </c>
      <c r="EA270" s="220">
        <v>10532</v>
      </c>
      <c r="EB270" s="220">
        <v>10532</v>
      </c>
      <c r="EC270" s="220">
        <v>10532</v>
      </c>
      <c r="ED270" s="220">
        <v>10532</v>
      </c>
      <c r="EE270" s="220">
        <v>10532</v>
      </c>
      <c r="EF270" s="220">
        <v>10532</v>
      </c>
      <c r="EG270" s="220">
        <v>10532</v>
      </c>
      <c r="EH270" s="220">
        <v>10532</v>
      </c>
      <c r="EI270" s="220">
        <v>10532</v>
      </c>
      <c r="EJ270" s="220">
        <v>10532</v>
      </c>
      <c r="EK270" s="220">
        <v>10532</v>
      </c>
      <c r="EL270" s="220">
        <v>10532</v>
      </c>
      <c r="EM270" s="220">
        <v>10532</v>
      </c>
      <c r="EN270" s="242">
        <v>10532</v>
      </c>
      <c r="EO270" s="232">
        <v>10532</v>
      </c>
      <c r="EP270" s="227">
        <v>10532</v>
      </c>
      <c r="EQ270" s="154">
        <v>10532</v>
      </c>
      <c r="ER270" s="154">
        <v>10531</v>
      </c>
      <c r="ES270" s="154">
        <v>10531</v>
      </c>
      <c r="ET270" s="154">
        <v>10531</v>
      </c>
      <c r="EU270" s="154">
        <v>10531</v>
      </c>
      <c r="EV270" s="154">
        <v>10531</v>
      </c>
      <c r="EW270" s="154">
        <v>10531</v>
      </c>
      <c r="EX270" s="154">
        <v>10531</v>
      </c>
      <c r="EY270" s="154">
        <v>10531</v>
      </c>
      <c r="EZ270" s="154">
        <v>10531</v>
      </c>
      <c r="FA270" s="154">
        <v>10531</v>
      </c>
      <c r="FB270" s="166">
        <v>10531</v>
      </c>
      <c r="FC270" s="154">
        <v>10531</v>
      </c>
      <c r="FD270" s="154">
        <v>10531</v>
      </c>
      <c r="FE270" s="166">
        <v>10531</v>
      </c>
      <c r="FF270" s="154">
        <v>10531</v>
      </c>
      <c r="FG270" s="154">
        <v>10531</v>
      </c>
      <c r="FH270" s="154">
        <v>10531</v>
      </c>
      <c r="FI270" s="166">
        <v>10531</v>
      </c>
      <c r="FJ270" s="166">
        <v>10531</v>
      </c>
      <c r="FK270" s="166">
        <v>10531</v>
      </c>
      <c r="FL270" s="166">
        <v>10531</v>
      </c>
      <c r="FM270" s="166">
        <v>10531</v>
      </c>
      <c r="FN270" s="166">
        <v>10531</v>
      </c>
      <c r="FO270" s="166">
        <v>10531</v>
      </c>
      <c r="FP270" s="166">
        <v>10531</v>
      </c>
      <c r="FQ270" s="166">
        <v>10523</v>
      </c>
      <c r="FR270" s="154">
        <v>10523</v>
      </c>
      <c r="FS270" s="154">
        <v>10523</v>
      </c>
      <c r="FT270" s="154">
        <v>10523</v>
      </c>
      <c r="FU270" s="154">
        <v>10523</v>
      </c>
      <c r="FV270" s="154">
        <v>10523</v>
      </c>
      <c r="FW270" s="154">
        <v>10523</v>
      </c>
      <c r="FX270" s="154">
        <v>10523</v>
      </c>
      <c r="FY270" s="154">
        <v>10523</v>
      </c>
      <c r="FZ270" s="154">
        <v>10523</v>
      </c>
      <c r="GA270" s="154">
        <v>10522</v>
      </c>
      <c r="GB270" s="154">
        <v>10522</v>
      </c>
      <c r="GC270" s="154">
        <v>10522</v>
      </c>
      <c r="GD270" s="154">
        <v>10522</v>
      </c>
      <c r="GE270" s="154">
        <v>10522</v>
      </c>
      <c r="GF270" s="154">
        <v>10521</v>
      </c>
      <c r="GG270" s="154">
        <v>10521</v>
      </c>
      <c r="GH270" s="154">
        <v>10521</v>
      </c>
      <c r="GI270" s="154">
        <v>10521</v>
      </c>
      <c r="GJ270" s="154">
        <v>10521</v>
      </c>
      <c r="GK270" s="166">
        <v>10521</v>
      </c>
      <c r="GL270" s="166">
        <v>10521</v>
      </c>
      <c r="GM270" s="166">
        <v>10522</v>
      </c>
      <c r="GN270" s="166">
        <v>10522</v>
      </c>
      <c r="GO270" s="166">
        <v>10522</v>
      </c>
      <c r="GP270" s="166">
        <v>10522</v>
      </c>
      <c r="GQ270" s="166">
        <v>10522</v>
      </c>
      <c r="GR270" s="166">
        <v>10522</v>
      </c>
      <c r="GS270" s="166">
        <v>10522</v>
      </c>
      <c r="GT270" s="154">
        <v>10522</v>
      </c>
      <c r="GU270" s="154">
        <v>10522</v>
      </c>
      <c r="GV270" s="154">
        <v>10522</v>
      </c>
      <c r="GW270" s="154">
        <v>10522</v>
      </c>
      <c r="GX270" s="154">
        <v>10522</v>
      </c>
      <c r="GY270" s="166">
        <v>10522</v>
      </c>
      <c r="GZ270" s="166">
        <v>10522</v>
      </c>
      <c r="HA270" s="166">
        <v>10522</v>
      </c>
      <c r="HB270" s="166">
        <v>10522</v>
      </c>
      <c r="HC270" s="166">
        <v>10522</v>
      </c>
      <c r="HD270" s="166">
        <v>10522</v>
      </c>
      <c r="HE270" s="166">
        <v>10521</v>
      </c>
      <c r="HF270" s="166">
        <v>10521</v>
      </c>
      <c r="HG270" s="154">
        <v>10521</v>
      </c>
      <c r="HH270" s="154">
        <v>10538</v>
      </c>
      <c r="HI270" s="166">
        <v>10537</v>
      </c>
      <c r="HJ270" s="154">
        <v>10538</v>
      </c>
      <c r="HK270" s="154">
        <v>10537</v>
      </c>
      <c r="HL270" s="166">
        <v>10543</v>
      </c>
      <c r="HM270" s="154">
        <v>10547</v>
      </c>
      <c r="HN270" s="154">
        <v>10546</v>
      </c>
      <c r="HO270" s="166">
        <v>10546</v>
      </c>
      <c r="HP270" s="154">
        <v>10546</v>
      </c>
      <c r="HQ270" s="154">
        <v>10546</v>
      </c>
      <c r="HR270" s="166">
        <v>10546</v>
      </c>
      <c r="HS270" s="154">
        <v>10546</v>
      </c>
      <c r="HT270" s="154">
        <v>10546</v>
      </c>
      <c r="HU270" s="154"/>
      <c r="HV270" s="154"/>
      <c r="HW270" s="166"/>
    </row>
    <row r="271" spans="1:231">
      <c r="A271" s="145">
        <f t="shared" si="53"/>
        <v>44409</v>
      </c>
      <c r="B271" s="220">
        <f>'Age&amp;Sex by occurrence date'!$BSA22</f>
        <v>13145</v>
      </c>
      <c r="C271" s="220">
        <v>10777</v>
      </c>
      <c r="D271" s="220">
        <v>10777</v>
      </c>
      <c r="E271" s="220">
        <v>10777</v>
      </c>
      <c r="F271" s="220">
        <v>10777</v>
      </c>
      <c r="G271" s="220">
        <v>10777</v>
      </c>
      <c r="H271" s="220">
        <v>10777</v>
      </c>
      <c r="I271" s="220">
        <v>10777</v>
      </c>
      <c r="J271" s="220">
        <v>10777</v>
      </c>
      <c r="K271" s="220">
        <v>10777</v>
      </c>
      <c r="L271" s="220">
        <v>10777</v>
      </c>
      <c r="M271" s="220">
        <v>10777</v>
      </c>
      <c r="N271" s="220">
        <v>10777</v>
      </c>
      <c r="O271" s="220">
        <v>10777</v>
      </c>
      <c r="P271" s="220">
        <v>10777</v>
      </c>
      <c r="Q271" s="220">
        <v>10776</v>
      </c>
      <c r="R271" s="220">
        <v>10776</v>
      </c>
      <c r="S271" s="220">
        <v>10776</v>
      </c>
      <c r="T271" s="220">
        <v>10776</v>
      </c>
      <c r="U271" s="220">
        <v>10776</v>
      </c>
      <c r="V271" s="220">
        <v>10775</v>
      </c>
      <c r="W271" s="220">
        <v>10775</v>
      </c>
      <c r="X271" s="220">
        <v>10775</v>
      </c>
      <c r="Y271" s="220">
        <v>10774</v>
      </c>
      <c r="Z271" s="220">
        <v>10769</v>
      </c>
      <c r="AA271" s="220">
        <v>10693</v>
      </c>
      <c r="AB271" s="220">
        <v>10571</v>
      </c>
      <c r="AC271" s="220">
        <v>10571</v>
      </c>
      <c r="AD271" s="220">
        <v>10571</v>
      </c>
      <c r="AE271" s="220">
        <v>10569</v>
      </c>
      <c r="AF271" s="220">
        <v>10569</v>
      </c>
      <c r="AG271" s="220">
        <v>10569</v>
      </c>
      <c r="AH271" s="220">
        <v>10569</v>
      </c>
      <c r="AI271" s="220">
        <v>10569</v>
      </c>
      <c r="AJ271" s="220">
        <v>10569</v>
      </c>
      <c r="AK271" s="220">
        <v>10569</v>
      </c>
      <c r="AL271" s="220">
        <v>10569</v>
      </c>
      <c r="AM271" s="220">
        <v>10569</v>
      </c>
      <c r="AN271" s="220">
        <v>10569</v>
      </c>
      <c r="AO271" s="220">
        <v>10569</v>
      </c>
      <c r="AP271" s="220">
        <v>10569</v>
      </c>
      <c r="AQ271" s="220">
        <v>10569</v>
      </c>
      <c r="AR271" s="220">
        <v>10569</v>
      </c>
      <c r="AS271" s="220">
        <v>10569</v>
      </c>
      <c r="AT271" s="220">
        <v>10569</v>
      </c>
      <c r="AU271" s="220">
        <v>10569</v>
      </c>
      <c r="AV271" s="220">
        <v>10569</v>
      </c>
      <c r="AW271" s="220">
        <v>10569</v>
      </c>
      <c r="AX271" s="220">
        <v>10569</v>
      </c>
      <c r="AY271" s="220">
        <v>10569</v>
      </c>
      <c r="AZ271" s="220">
        <v>10569</v>
      </c>
      <c r="BA271" s="220">
        <v>10569</v>
      </c>
      <c r="BB271" s="220">
        <v>10569</v>
      </c>
      <c r="BC271" s="220">
        <v>10569</v>
      </c>
      <c r="BD271" s="220">
        <v>10569</v>
      </c>
      <c r="BE271" s="220">
        <v>10569</v>
      </c>
      <c r="BF271" s="220">
        <v>10569</v>
      </c>
      <c r="BG271" s="220">
        <v>10569</v>
      </c>
      <c r="BH271" s="220">
        <v>10569</v>
      </c>
      <c r="BI271" s="220">
        <v>10569</v>
      </c>
      <c r="BJ271" s="220">
        <v>10569</v>
      </c>
      <c r="BK271" s="220">
        <v>10569</v>
      </c>
      <c r="BL271" s="220">
        <v>10569</v>
      </c>
      <c r="BM271" s="220">
        <v>10569</v>
      </c>
      <c r="BN271" s="220">
        <v>10569</v>
      </c>
      <c r="BO271" s="220">
        <v>10569</v>
      </c>
      <c r="BP271" s="220">
        <v>10569</v>
      </c>
      <c r="BQ271" s="220">
        <v>10569</v>
      </c>
      <c r="BR271" s="220">
        <v>10569</v>
      </c>
      <c r="BS271" s="220">
        <v>10569</v>
      </c>
      <c r="BT271" s="220">
        <v>10569</v>
      </c>
      <c r="BU271" s="220">
        <v>10569</v>
      </c>
      <c r="BV271" s="220">
        <v>10569</v>
      </c>
      <c r="BW271" s="220">
        <v>10569</v>
      </c>
      <c r="BX271" s="220">
        <v>10569</v>
      </c>
      <c r="BY271" s="220">
        <v>10569</v>
      </c>
      <c r="BZ271" s="220">
        <v>10569</v>
      </c>
      <c r="CA271" s="220">
        <v>10569</v>
      </c>
      <c r="CB271" s="220">
        <v>10569</v>
      </c>
      <c r="CC271" s="220">
        <v>10569</v>
      </c>
      <c r="CD271" s="220">
        <v>10569</v>
      </c>
      <c r="CE271" s="220">
        <v>10569</v>
      </c>
      <c r="CF271" s="220">
        <v>10569</v>
      </c>
      <c r="CG271" s="220">
        <v>10569</v>
      </c>
      <c r="CH271" s="220">
        <v>10569</v>
      </c>
      <c r="CI271" s="220">
        <v>10569</v>
      </c>
      <c r="CJ271" s="220">
        <v>10569</v>
      </c>
      <c r="CK271" s="220">
        <v>10569</v>
      </c>
      <c r="CL271" s="220">
        <v>10569</v>
      </c>
      <c r="CM271" s="220">
        <v>10569</v>
      </c>
      <c r="CN271" s="220">
        <v>10569</v>
      </c>
      <c r="CO271" s="220">
        <v>10569</v>
      </c>
      <c r="CP271" s="220">
        <v>10569</v>
      </c>
      <c r="CQ271" s="220">
        <v>10569</v>
      </c>
      <c r="CR271" s="220">
        <v>10569</v>
      </c>
      <c r="CS271" s="220">
        <v>10569</v>
      </c>
      <c r="CT271" s="220">
        <v>10569</v>
      </c>
      <c r="CU271" s="220">
        <v>10569</v>
      </c>
      <c r="CV271" s="220">
        <v>10569</v>
      </c>
      <c r="CW271" s="220">
        <v>10569</v>
      </c>
      <c r="CX271" s="220">
        <v>10569</v>
      </c>
      <c r="CY271" s="220">
        <v>10569</v>
      </c>
      <c r="CZ271" s="220">
        <v>10569</v>
      </c>
      <c r="DA271" s="220">
        <v>10569</v>
      </c>
      <c r="DB271" s="220">
        <v>10569</v>
      </c>
      <c r="DC271" s="220">
        <v>10569</v>
      </c>
      <c r="DD271" s="220">
        <v>10569</v>
      </c>
      <c r="DE271" s="220">
        <v>10569</v>
      </c>
      <c r="DF271" s="220">
        <v>10569</v>
      </c>
      <c r="DG271" s="220">
        <v>10569</v>
      </c>
      <c r="DH271" s="220">
        <v>10569</v>
      </c>
      <c r="DI271" s="220">
        <v>10569</v>
      </c>
      <c r="DJ271" s="220">
        <v>10569</v>
      </c>
      <c r="DK271" s="220">
        <v>10569</v>
      </c>
      <c r="DL271" s="220">
        <v>10569</v>
      </c>
      <c r="DM271" s="220">
        <v>10569</v>
      </c>
      <c r="DN271" s="220">
        <v>10569</v>
      </c>
      <c r="DO271" s="220">
        <v>10569</v>
      </c>
      <c r="DP271" s="220">
        <v>10569</v>
      </c>
      <c r="DQ271" s="220">
        <v>10569</v>
      </c>
      <c r="DR271" s="220">
        <v>10569</v>
      </c>
      <c r="DS271" s="220">
        <v>10569</v>
      </c>
      <c r="DT271" s="220">
        <v>10538</v>
      </c>
      <c r="DU271" s="220">
        <v>10534</v>
      </c>
      <c r="DV271" s="220">
        <v>10534</v>
      </c>
      <c r="DW271" s="220">
        <v>10544</v>
      </c>
      <c r="DX271" s="220">
        <v>10544</v>
      </c>
      <c r="DY271" s="220">
        <v>10537</v>
      </c>
      <c r="DZ271" s="220">
        <v>10537</v>
      </c>
      <c r="EA271" s="220">
        <v>10530</v>
      </c>
      <c r="EB271" s="220">
        <v>10530</v>
      </c>
      <c r="EC271" s="220">
        <v>10530</v>
      </c>
      <c r="ED271" s="220">
        <v>10530</v>
      </c>
      <c r="EE271" s="220">
        <v>10530</v>
      </c>
      <c r="EF271" s="220">
        <v>10530</v>
      </c>
      <c r="EG271" s="220">
        <v>10530</v>
      </c>
      <c r="EH271" s="220">
        <v>10530</v>
      </c>
      <c r="EI271" s="220">
        <v>10530</v>
      </c>
      <c r="EJ271" s="220">
        <v>10530</v>
      </c>
      <c r="EK271" s="220">
        <v>10530</v>
      </c>
      <c r="EL271" s="220">
        <v>10530</v>
      </c>
      <c r="EM271" s="220">
        <v>10530</v>
      </c>
      <c r="EN271" s="242">
        <v>10530</v>
      </c>
      <c r="EO271" s="232">
        <v>10530</v>
      </c>
      <c r="EP271" s="227">
        <v>10530</v>
      </c>
      <c r="EQ271" s="154">
        <v>10530</v>
      </c>
      <c r="ER271" s="154">
        <v>10529</v>
      </c>
      <c r="ES271" s="154">
        <v>10529</v>
      </c>
      <c r="ET271" s="154">
        <v>10529</v>
      </c>
      <c r="EU271" s="154">
        <v>10529</v>
      </c>
      <c r="EV271" s="154">
        <v>10529</v>
      </c>
      <c r="EW271" s="154">
        <v>10529</v>
      </c>
      <c r="EX271" s="154">
        <v>10529</v>
      </c>
      <c r="EY271" s="154">
        <v>10529</v>
      </c>
      <c r="EZ271" s="154">
        <v>10529</v>
      </c>
      <c r="FA271" s="154">
        <v>10529</v>
      </c>
      <c r="FB271" s="154">
        <v>10529</v>
      </c>
      <c r="FC271" s="166">
        <v>10529</v>
      </c>
      <c r="FD271" s="166">
        <v>10529</v>
      </c>
      <c r="FE271" s="154">
        <v>10529</v>
      </c>
      <c r="FF271" s="154">
        <v>10529</v>
      </c>
      <c r="FG271" s="154">
        <v>10529</v>
      </c>
      <c r="FH271" s="166">
        <v>10529</v>
      </c>
      <c r="FI271" s="166">
        <v>10529</v>
      </c>
      <c r="FJ271" s="154">
        <v>10529</v>
      </c>
      <c r="FK271" s="166">
        <v>10529</v>
      </c>
      <c r="FL271" s="166">
        <v>10529</v>
      </c>
      <c r="FM271" s="166">
        <v>10529</v>
      </c>
      <c r="FN271" s="166">
        <v>10529</v>
      </c>
      <c r="FO271" s="166">
        <v>10529</v>
      </c>
      <c r="FP271" s="166">
        <v>10529</v>
      </c>
      <c r="FQ271" s="166">
        <v>10521</v>
      </c>
      <c r="FR271" s="154">
        <v>10521</v>
      </c>
      <c r="FS271" s="154">
        <v>10521</v>
      </c>
      <c r="FT271" s="154">
        <v>10521</v>
      </c>
      <c r="FU271" s="154">
        <v>10521</v>
      </c>
      <c r="FV271" s="154">
        <v>10521</v>
      </c>
      <c r="FW271" s="154">
        <v>10521</v>
      </c>
      <c r="FX271" s="154">
        <v>10521</v>
      </c>
      <c r="FY271" s="166">
        <v>10521</v>
      </c>
      <c r="FZ271" s="166">
        <v>10521</v>
      </c>
      <c r="GA271" s="166">
        <v>10520</v>
      </c>
      <c r="GB271" s="166">
        <v>10520</v>
      </c>
      <c r="GC271" s="166">
        <v>10520</v>
      </c>
      <c r="GD271" s="166">
        <v>10520</v>
      </c>
      <c r="GE271" s="166">
        <v>10520</v>
      </c>
      <c r="GF271" s="166">
        <v>10519</v>
      </c>
      <c r="GG271" s="166">
        <v>10519</v>
      </c>
      <c r="GH271" s="166">
        <v>10519</v>
      </c>
      <c r="GI271" s="166">
        <v>10519</v>
      </c>
      <c r="GJ271" s="166">
        <v>10519</v>
      </c>
      <c r="GK271" s="166">
        <v>10519</v>
      </c>
      <c r="GL271" s="166">
        <v>10519</v>
      </c>
      <c r="GM271" s="166">
        <v>10520</v>
      </c>
      <c r="GN271" s="166">
        <v>10520</v>
      </c>
      <c r="GO271" s="166">
        <v>10520</v>
      </c>
      <c r="GP271" s="166">
        <v>10520</v>
      </c>
      <c r="GQ271" s="166">
        <v>10520</v>
      </c>
      <c r="GR271" s="166">
        <v>10520</v>
      </c>
      <c r="GS271" s="166">
        <v>10520</v>
      </c>
      <c r="GT271" s="166">
        <v>10520</v>
      </c>
      <c r="GU271" s="166">
        <v>10520</v>
      </c>
      <c r="GV271" s="166">
        <v>10520</v>
      </c>
      <c r="GW271" s="166">
        <v>10520</v>
      </c>
      <c r="GX271" s="166">
        <v>10520</v>
      </c>
      <c r="GY271" s="166">
        <v>10520</v>
      </c>
      <c r="GZ271" s="166">
        <v>10520</v>
      </c>
      <c r="HA271" s="166">
        <v>10520</v>
      </c>
      <c r="HB271" s="166">
        <v>10520</v>
      </c>
      <c r="HC271" s="166">
        <v>10520</v>
      </c>
      <c r="HD271" s="166">
        <v>10520</v>
      </c>
      <c r="HE271" s="166">
        <v>10519</v>
      </c>
      <c r="HF271" s="166">
        <v>10519</v>
      </c>
      <c r="HG271" s="154">
        <v>10519</v>
      </c>
      <c r="HH271" s="154">
        <v>10536</v>
      </c>
      <c r="HI271" s="166">
        <v>10535</v>
      </c>
      <c r="HJ271" s="154">
        <v>10536</v>
      </c>
      <c r="HK271" s="154">
        <v>10535</v>
      </c>
      <c r="HL271" s="166">
        <v>10541</v>
      </c>
      <c r="HM271" s="154">
        <v>10545</v>
      </c>
      <c r="HN271" s="154">
        <v>10544</v>
      </c>
      <c r="HO271" s="166">
        <v>10544</v>
      </c>
      <c r="HP271" s="154">
        <v>10544</v>
      </c>
      <c r="HQ271" s="154">
        <v>10544</v>
      </c>
      <c r="HR271" s="166">
        <v>10544</v>
      </c>
      <c r="HS271" s="154">
        <v>10544</v>
      </c>
      <c r="HT271" s="154">
        <v>10544</v>
      </c>
      <c r="HU271" s="154"/>
      <c r="HV271" s="154"/>
      <c r="HW271" s="166"/>
    </row>
    <row r="272" spans="1:231">
      <c r="A272" s="145">
        <f t="shared" si="53"/>
        <v>44408</v>
      </c>
      <c r="B272" s="220">
        <f>'Age&amp;Sex by occurrence date'!$BSH22</f>
        <v>13142</v>
      </c>
      <c r="C272" s="220">
        <v>10776</v>
      </c>
      <c r="D272" s="220">
        <v>10776</v>
      </c>
      <c r="E272" s="220">
        <v>10776</v>
      </c>
      <c r="F272" s="220">
        <v>10776</v>
      </c>
      <c r="G272" s="220">
        <v>10776</v>
      </c>
      <c r="H272" s="220">
        <v>10776</v>
      </c>
      <c r="I272" s="220">
        <v>10776</v>
      </c>
      <c r="J272" s="220">
        <v>10776</v>
      </c>
      <c r="K272" s="220">
        <v>10776</v>
      </c>
      <c r="L272" s="220">
        <v>10776</v>
      </c>
      <c r="M272" s="220">
        <v>10776</v>
      </c>
      <c r="N272" s="220">
        <v>10776</v>
      </c>
      <c r="O272" s="220">
        <v>10776</v>
      </c>
      <c r="P272" s="220">
        <v>10776</v>
      </c>
      <c r="Q272" s="220">
        <v>10775</v>
      </c>
      <c r="R272" s="220">
        <v>10775</v>
      </c>
      <c r="S272" s="220">
        <v>10775</v>
      </c>
      <c r="T272" s="220">
        <v>10775</v>
      </c>
      <c r="U272" s="220">
        <v>10775</v>
      </c>
      <c r="V272" s="220">
        <v>10774</v>
      </c>
      <c r="W272" s="220">
        <v>10774</v>
      </c>
      <c r="X272" s="220">
        <v>10774</v>
      </c>
      <c r="Y272" s="220">
        <v>10773</v>
      </c>
      <c r="Z272" s="220">
        <v>10768</v>
      </c>
      <c r="AA272" s="220">
        <v>10692</v>
      </c>
      <c r="AB272" s="220">
        <v>10570</v>
      </c>
      <c r="AC272" s="220">
        <v>10570</v>
      </c>
      <c r="AD272" s="220">
        <v>10570</v>
      </c>
      <c r="AE272" s="220">
        <v>10568</v>
      </c>
      <c r="AF272" s="220">
        <v>10568</v>
      </c>
      <c r="AG272" s="220">
        <v>10568</v>
      </c>
      <c r="AH272" s="220">
        <v>10568</v>
      </c>
      <c r="AI272" s="220">
        <v>10568</v>
      </c>
      <c r="AJ272" s="220">
        <v>10568</v>
      </c>
      <c r="AK272" s="220">
        <v>10568</v>
      </c>
      <c r="AL272" s="220">
        <v>10568</v>
      </c>
      <c r="AM272" s="220">
        <v>10568</v>
      </c>
      <c r="AN272" s="220">
        <v>10568</v>
      </c>
      <c r="AO272" s="220">
        <v>10568</v>
      </c>
      <c r="AP272" s="220">
        <v>10568</v>
      </c>
      <c r="AQ272" s="220">
        <v>10568</v>
      </c>
      <c r="AR272" s="220">
        <v>10568</v>
      </c>
      <c r="AS272" s="220">
        <v>10568</v>
      </c>
      <c r="AT272" s="220">
        <v>10568</v>
      </c>
      <c r="AU272" s="220">
        <v>10568</v>
      </c>
      <c r="AV272" s="220">
        <v>10568</v>
      </c>
      <c r="AW272" s="220">
        <v>10568</v>
      </c>
      <c r="AX272" s="220">
        <v>10568</v>
      </c>
      <c r="AY272" s="220">
        <v>10568</v>
      </c>
      <c r="AZ272" s="220">
        <v>10568</v>
      </c>
      <c r="BA272" s="220">
        <v>10568</v>
      </c>
      <c r="BB272" s="220">
        <v>10568</v>
      </c>
      <c r="BC272" s="220">
        <v>10568</v>
      </c>
      <c r="BD272" s="220">
        <v>10568</v>
      </c>
      <c r="BE272" s="220">
        <v>10568</v>
      </c>
      <c r="BF272" s="220">
        <v>10568</v>
      </c>
      <c r="BG272" s="220">
        <v>10568</v>
      </c>
      <c r="BH272" s="220">
        <v>10568</v>
      </c>
      <c r="BI272" s="220">
        <v>10568</v>
      </c>
      <c r="BJ272" s="220">
        <v>10568</v>
      </c>
      <c r="BK272" s="220">
        <v>10568</v>
      </c>
      <c r="BL272" s="220">
        <v>10568</v>
      </c>
      <c r="BM272" s="220">
        <v>10568</v>
      </c>
      <c r="BN272" s="220">
        <v>10568</v>
      </c>
      <c r="BO272" s="220">
        <v>10568</v>
      </c>
      <c r="BP272" s="220">
        <v>10568</v>
      </c>
      <c r="BQ272" s="220">
        <v>10568</v>
      </c>
      <c r="BR272" s="220">
        <v>10568</v>
      </c>
      <c r="BS272" s="220">
        <v>10568</v>
      </c>
      <c r="BT272" s="220">
        <v>10568</v>
      </c>
      <c r="BU272" s="220">
        <v>10568</v>
      </c>
      <c r="BV272" s="220">
        <v>10568</v>
      </c>
      <c r="BW272" s="220">
        <v>10568</v>
      </c>
      <c r="BX272" s="220">
        <v>10568</v>
      </c>
      <c r="BY272" s="220">
        <v>10568</v>
      </c>
      <c r="BZ272" s="220">
        <v>10568</v>
      </c>
      <c r="CA272" s="220">
        <v>10568</v>
      </c>
      <c r="CB272" s="220">
        <v>10568</v>
      </c>
      <c r="CC272" s="220">
        <v>10568</v>
      </c>
      <c r="CD272" s="220">
        <v>10568</v>
      </c>
      <c r="CE272" s="220">
        <v>10568</v>
      </c>
      <c r="CF272" s="220">
        <v>10568</v>
      </c>
      <c r="CG272" s="220">
        <v>10568</v>
      </c>
      <c r="CH272" s="220">
        <v>10568</v>
      </c>
      <c r="CI272" s="220">
        <v>10568</v>
      </c>
      <c r="CJ272" s="220">
        <v>10568</v>
      </c>
      <c r="CK272" s="220">
        <v>10568</v>
      </c>
      <c r="CL272" s="220">
        <v>10568</v>
      </c>
      <c r="CM272" s="220">
        <v>10568</v>
      </c>
      <c r="CN272" s="220">
        <v>10568</v>
      </c>
      <c r="CO272" s="220">
        <v>10568</v>
      </c>
      <c r="CP272" s="220">
        <v>10568</v>
      </c>
      <c r="CQ272" s="220">
        <v>10568</v>
      </c>
      <c r="CR272" s="220">
        <v>10568</v>
      </c>
      <c r="CS272" s="220">
        <v>10568</v>
      </c>
      <c r="CT272" s="220">
        <v>10568</v>
      </c>
      <c r="CU272" s="220">
        <v>10568</v>
      </c>
      <c r="CV272" s="220">
        <v>10568</v>
      </c>
      <c r="CW272" s="220">
        <v>10568</v>
      </c>
      <c r="CX272" s="220">
        <v>10568</v>
      </c>
      <c r="CY272" s="220">
        <v>10568</v>
      </c>
      <c r="CZ272" s="220">
        <v>10568</v>
      </c>
      <c r="DA272" s="220">
        <v>10568</v>
      </c>
      <c r="DB272" s="220">
        <v>10568</v>
      </c>
      <c r="DC272" s="220">
        <v>10568</v>
      </c>
      <c r="DD272" s="220">
        <v>10568</v>
      </c>
      <c r="DE272" s="220">
        <v>10568</v>
      </c>
      <c r="DF272" s="220">
        <v>10568</v>
      </c>
      <c r="DG272" s="220">
        <v>10568</v>
      </c>
      <c r="DH272" s="220">
        <v>10568</v>
      </c>
      <c r="DI272" s="220">
        <v>10568</v>
      </c>
      <c r="DJ272" s="220">
        <v>10568</v>
      </c>
      <c r="DK272" s="220">
        <v>10568</v>
      </c>
      <c r="DL272" s="220">
        <v>10568</v>
      </c>
      <c r="DM272" s="220">
        <v>10568</v>
      </c>
      <c r="DN272" s="220">
        <v>10568</v>
      </c>
      <c r="DO272" s="220">
        <v>10568</v>
      </c>
      <c r="DP272" s="220">
        <v>10568</v>
      </c>
      <c r="DQ272" s="220">
        <v>10568</v>
      </c>
      <c r="DR272" s="220">
        <v>10568</v>
      </c>
      <c r="DS272" s="220">
        <v>10568</v>
      </c>
      <c r="DT272" s="220">
        <v>10537</v>
      </c>
      <c r="DU272" s="220">
        <v>10533</v>
      </c>
      <c r="DV272" s="220">
        <v>10533</v>
      </c>
      <c r="DW272" s="220">
        <v>10543</v>
      </c>
      <c r="DX272" s="220">
        <v>10543</v>
      </c>
      <c r="DY272" s="220">
        <v>10536</v>
      </c>
      <c r="DZ272" s="220">
        <v>10536</v>
      </c>
      <c r="EA272" s="220">
        <v>10529</v>
      </c>
      <c r="EB272" s="220">
        <v>10529</v>
      </c>
      <c r="EC272" s="220">
        <v>10529</v>
      </c>
      <c r="ED272" s="220">
        <v>10529</v>
      </c>
      <c r="EE272" s="220">
        <v>10529</v>
      </c>
      <c r="EF272" s="220">
        <v>10529</v>
      </c>
      <c r="EG272" s="220">
        <v>10529</v>
      </c>
      <c r="EH272" s="220">
        <v>10529</v>
      </c>
      <c r="EI272" s="220">
        <v>10529</v>
      </c>
      <c r="EJ272" s="220">
        <v>10529</v>
      </c>
      <c r="EK272" s="220">
        <v>10529</v>
      </c>
      <c r="EL272" s="220">
        <v>10529</v>
      </c>
      <c r="EM272" s="220">
        <v>10529</v>
      </c>
      <c r="EN272" s="242">
        <v>10529</v>
      </c>
      <c r="EO272" s="232">
        <v>10529</v>
      </c>
      <c r="EP272" s="228">
        <v>10529</v>
      </c>
      <c r="EQ272" s="166">
        <v>10529</v>
      </c>
      <c r="ER272" s="166">
        <v>10528</v>
      </c>
      <c r="ES272" s="166">
        <v>10528</v>
      </c>
      <c r="ET272" s="166">
        <v>10528</v>
      </c>
      <c r="EU272" s="166">
        <v>10528</v>
      </c>
      <c r="EV272" s="166">
        <v>10528</v>
      </c>
      <c r="EW272" s="166">
        <v>10528</v>
      </c>
      <c r="EX272" s="166">
        <v>10528</v>
      </c>
      <c r="EY272" s="166">
        <v>10528</v>
      </c>
      <c r="EZ272" s="166">
        <v>10528</v>
      </c>
      <c r="FA272" s="166">
        <v>10528</v>
      </c>
      <c r="FB272" s="154">
        <v>10528</v>
      </c>
      <c r="FC272" s="154">
        <v>10528</v>
      </c>
      <c r="FD272" s="154">
        <v>10528</v>
      </c>
      <c r="FE272" s="154">
        <v>10528</v>
      </c>
      <c r="FF272" s="166">
        <v>10528</v>
      </c>
      <c r="FG272" s="166">
        <v>10528</v>
      </c>
      <c r="FH272" s="154">
        <v>10528</v>
      </c>
      <c r="FI272" s="154">
        <v>10528</v>
      </c>
      <c r="FJ272" s="166">
        <v>10528</v>
      </c>
      <c r="FK272" s="166">
        <v>10528</v>
      </c>
      <c r="FL272" s="166">
        <v>10528</v>
      </c>
      <c r="FM272" s="166">
        <v>10528</v>
      </c>
      <c r="FN272" s="166">
        <v>10528</v>
      </c>
      <c r="FO272" s="166">
        <v>10528</v>
      </c>
      <c r="FP272" s="166">
        <v>10528</v>
      </c>
      <c r="FQ272" s="166">
        <v>10520</v>
      </c>
      <c r="FR272" s="166">
        <v>10520</v>
      </c>
      <c r="FS272" s="166">
        <v>10520</v>
      </c>
      <c r="FT272" s="166">
        <v>10520</v>
      </c>
      <c r="FU272" s="166">
        <v>10520</v>
      </c>
      <c r="FV272" s="166">
        <v>10520</v>
      </c>
      <c r="FW272" s="166">
        <v>10520</v>
      </c>
      <c r="FX272" s="166">
        <v>10520</v>
      </c>
      <c r="FY272" s="166">
        <v>10520</v>
      </c>
      <c r="FZ272" s="166">
        <v>10520</v>
      </c>
      <c r="GA272" s="166">
        <v>10519</v>
      </c>
      <c r="GB272" s="166">
        <v>10519</v>
      </c>
      <c r="GC272" s="166">
        <v>10519</v>
      </c>
      <c r="GD272" s="166">
        <v>10519</v>
      </c>
      <c r="GE272" s="166">
        <v>10519</v>
      </c>
      <c r="GF272" s="166">
        <v>10518</v>
      </c>
      <c r="GG272" s="166">
        <v>10518</v>
      </c>
      <c r="GH272" s="166">
        <v>10518</v>
      </c>
      <c r="GI272" s="166">
        <v>10518</v>
      </c>
      <c r="GJ272" s="166">
        <v>10518</v>
      </c>
      <c r="GK272" s="154">
        <v>10518</v>
      </c>
      <c r="GL272" s="154">
        <v>10518</v>
      </c>
      <c r="GM272" s="154">
        <v>10519</v>
      </c>
      <c r="GN272" s="154">
        <v>10519</v>
      </c>
      <c r="GO272" s="154">
        <v>10519</v>
      </c>
      <c r="GP272" s="154">
        <v>10519</v>
      </c>
      <c r="GQ272" s="154">
        <v>10519</v>
      </c>
      <c r="GR272" s="154">
        <v>10519</v>
      </c>
      <c r="GS272" s="154">
        <v>10519</v>
      </c>
      <c r="GT272" s="166">
        <v>10519</v>
      </c>
      <c r="GU272" s="166">
        <v>10519</v>
      </c>
      <c r="GV272" s="166">
        <v>10519</v>
      </c>
      <c r="GW272" s="166">
        <v>10519</v>
      </c>
      <c r="GX272" s="166">
        <v>10519</v>
      </c>
      <c r="GY272" s="166">
        <v>10519</v>
      </c>
      <c r="GZ272" s="166">
        <v>10519</v>
      </c>
      <c r="HA272" s="166">
        <v>10519</v>
      </c>
      <c r="HB272" s="166">
        <v>10519</v>
      </c>
      <c r="HC272" s="166">
        <v>10519</v>
      </c>
      <c r="HD272" s="166">
        <v>10519</v>
      </c>
      <c r="HE272" s="166">
        <v>10518</v>
      </c>
      <c r="HF272" s="154">
        <v>10518</v>
      </c>
      <c r="HG272" s="154">
        <v>10518</v>
      </c>
      <c r="HH272" s="154">
        <v>10535</v>
      </c>
      <c r="HI272" s="154">
        <v>10534</v>
      </c>
      <c r="HJ272" s="154">
        <v>10535</v>
      </c>
      <c r="HK272" s="154">
        <v>10534</v>
      </c>
      <c r="HL272" s="154">
        <v>10540</v>
      </c>
      <c r="HM272" s="154">
        <v>10544</v>
      </c>
      <c r="HN272" s="154">
        <v>10543</v>
      </c>
      <c r="HO272" s="166">
        <v>10543</v>
      </c>
      <c r="HP272" s="154">
        <v>10543</v>
      </c>
      <c r="HQ272" s="154">
        <v>10543</v>
      </c>
      <c r="HR272" s="166">
        <v>10543</v>
      </c>
      <c r="HS272" s="154">
        <v>10543</v>
      </c>
      <c r="HT272" s="154">
        <v>10543</v>
      </c>
      <c r="HU272" s="154"/>
      <c r="HV272" s="154"/>
      <c r="HW272" s="166"/>
    </row>
    <row r="273" spans="1:231">
      <c r="A273" s="145">
        <f t="shared" si="53"/>
        <v>44407</v>
      </c>
      <c r="B273" s="220">
        <f>'Age&amp;Sex by occurrence date'!$BSO22</f>
        <v>13138</v>
      </c>
      <c r="C273" s="220">
        <v>10775</v>
      </c>
      <c r="D273" s="220">
        <v>10775</v>
      </c>
      <c r="E273" s="220">
        <v>10775</v>
      </c>
      <c r="F273" s="220">
        <v>10775</v>
      </c>
      <c r="G273" s="220">
        <v>10775</v>
      </c>
      <c r="H273" s="220">
        <v>10775</v>
      </c>
      <c r="I273" s="220">
        <v>10775</v>
      </c>
      <c r="J273" s="220">
        <v>10775</v>
      </c>
      <c r="K273" s="220">
        <v>10775</v>
      </c>
      <c r="L273" s="220">
        <v>10775</v>
      </c>
      <c r="M273" s="220">
        <v>10775</v>
      </c>
      <c r="N273" s="220">
        <v>10775</v>
      </c>
      <c r="O273" s="220">
        <v>10775</v>
      </c>
      <c r="P273" s="220">
        <v>10775</v>
      </c>
      <c r="Q273" s="220">
        <v>10774</v>
      </c>
      <c r="R273" s="220">
        <v>10774</v>
      </c>
      <c r="S273" s="220">
        <v>10774</v>
      </c>
      <c r="T273" s="220">
        <v>10774</v>
      </c>
      <c r="U273" s="220">
        <v>10774</v>
      </c>
      <c r="V273" s="220">
        <v>10773</v>
      </c>
      <c r="W273" s="220">
        <v>10773</v>
      </c>
      <c r="X273" s="220">
        <v>10773</v>
      </c>
      <c r="Y273" s="220">
        <v>10772</v>
      </c>
      <c r="Z273" s="220">
        <v>10767</v>
      </c>
      <c r="AA273" s="220">
        <v>10691</v>
      </c>
      <c r="AB273" s="220">
        <v>10569</v>
      </c>
      <c r="AC273" s="220">
        <v>10569</v>
      </c>
      <c r="AD273" s="220">
        <v>10569</v>
      </c>
      <c r="AE273" s="220">
        <v>10567</v>
      </c>
      <c r="AF273" s="220">
        <v>10567</v>
      </c>
      <c r="AG273" s="220">
        <v>10567</v>
      </c>
      <c r="AH273" s="220">
        <v>10567</v>
      </c>
      <c r="AI273" s="220">
        <v>10567</v>
      </c>
      <c r="AJ273" s="220">
        <v>10567</v>
      </c>
      <c r="AK273" s="220">
        <v>10567</v>
      </c>
      <c r="AL273" s="220">
        <v>10567</v>
      </c>
      <c r="AM273" s="220">
        <v>10567</v>
      </c>
      <c r="AN273" s="220">
        <v>10567</v>
      </c>
      <c r="AO273" s="220">
        <v>10567</v>
      </c>
      <c r="AP273" s="220">
        <v>10567</v>
      </c>
      <c r="AQ273" s="220">
        <v>10567</v>
      </c>
      <c r="AR273" s="220">
        <v>10567</v>
      </c>
      <c r="AS273" s="220">
        <v>10567</v>
      </c>
      <c r="AT273" s="220">
        <v>10567</v>
      </c>
      <c r="AU273" s="220">
        <v>10567</v>
      </c>
      <c r="AV273" s="220">
        <v>10567</v>
      </c>
      <c r="AW273" s="220">
        <v>10567</v>
      </c>
      <c r="AX273" s="220">
        <v>10567</v>
      </c>
      <c r="AY273" s="220">
        <v>10567</v>
      </c>
      <c r="AZ273" s="220">
        <v>10567</v>
      </c>
      <c r="BA273" s="220">
        <v>10567</v>
      </c>
      <c r="BB273" s="220">
        <v>10567</v>
      </c>
      <c r="BC273" s="220">
        <v>10567</v>
      </c>
      <c r="BD273" s="220">
        <v>10567</v>
      </c>
      <c r="BE273" s="220">
        <v>10567</v>
      </c>
      <c r="BF273" s="220">
        <v>10567</v>
      </c>
      <c r="BG273" s="220">
        <v>10567</v>
      </c>
      <c r="BH273" s="220">
        <v>10567</v>
      </c>
      <c r="BI273" s="220">
        <v>10567</v>
      </c>
      <c r="BJ273" s="220">
        <v>10567</v>
      </c>
      <c r="BK273" s="220">
        <v>10567</v>
      </c>
      <c r="BL273" s="220">
        <v>10567</v>
      </c>
      <c r="BM273" s="220">
        <v>10567</v>
      </c>
      <c r="BN273" s="220">
        <v>10567</v>
      </c>
      <c r="BO273" s="220">
        <v>10567</v>
      </c>
      <c r="BP273" s="220">
        <v>10567</v>
      </c>
      <c r="BQ273" s="220">
        <v>10567</v>
      </c>
      <c r="BR273" s="220">
        <v>10567</v>
      </c>
      <c r="BS273" s="220">
        <v>10567</v>
      </c>
      <c r="BT273" s="220">
        <v>10567</v>
      </c>
      <c r="BU273" s="220">
        <v>10567</v>
      </c>
      <c r="BV273" s="220">
        <v>10567</v>
      </c>
      <c r="BW273" s="220">
        <v>10567</v>
      </c>
      <c r="BX273" s="220">
        <v>10567</v>
      </c>
      <c r="BY273" s="220">
        <v>10567</v>
      </c>
      <c r="BZ273" s="220">
        <v>10567</v>
      </c>
      <c r="CA273" s="220">
        <v>10567</v>
      </c>
      <c r="CB273" s="220">
        <v>10567</v>
      </c>
      <c r="CC273" s="220">
        <v>10567</v>
      </c>
      <c r="CD273" s="220">
        <v>10567</v>
      </c>
      <c r="CE273" s="220">
        <v>10567</v>
      </c>
      <c r="CF273" s="220">
        <v>10567</v>
      </c>
      <c r="CG273" s="220">
        <v>10567</v>
      </c>
      <c r="CH273" s="220">
        <v>10567</v>
      </c>
      <c r="CI273" s="220">
        <v>10567</v>
      </c>
      <c r="CJ273" s="220">
        <v>10567</v>
      </c>
      <c r="CK273" s="220">
        <v>10567</v>
      </c>
      <c r="CL273" s="220">
        <v>10567</v>
      </c>
      <c r="CM273" s="220">
        <v>10567</v>
      </c>
      <c r="CN273" s="220">
        <v>10567</v>
      </c>
      <c r="CO273" s="220">
        <v>10567</v>
      </c>
      <c r="CP273" s="220">
        <v>10567</v>
      </c>
      <c r="CQ273" s="220">
        <v>10567</v>
      </c>
      <c r="CR273" s="220">
        <v>10567</v>
      </c>
      <c r="CS273" s="220">
        <v>10567</v>
      </c>
      <c r="CT273" s="220">
        <v>10567</v>
      </c>
      <c r="CU273" s="220">
        <v>10567</v>
      </c>
      <c r="CV273" s="220">
        <v>10567</v>
      </c>
      <c r="CW273" s="220">
        <v>10567</v>
      </c>
      <c r="CX273" s="220">
        <v>10567</v>
      </c>
      <c r="CY273" s="220">
        <v>10567</v>
      </c>
      <c r="CZ273" s="220">
        <v>10567</v>
      </c>
      <c r="DA273" s="220">
        <v>10567</v>
      </c>
      <c r="DB273" s="220">
        <v>10567</v>
      </c>
      <c r="DC273" s="220">
        <v>10567</v>
      </c>
      <c r="DD273" s="220">
        <v>10567</v>
      </c>
      <c r="DE273" s="220">
        <v>10567</v>
      </c>
      <c r="DF273" s="220">
        <v>10567</v>
      </c>
      <c r="DG273" s="220">
        <v>10567</v>
      </c>
      <c r="DH273" s="220">
        <v>10567</v>
      </c>
      <c r="DI273" s="220">
        <v>10567</v>
      </c>
      <c r="DJ273" s="220">
        <v>10567</v>
      </c>
      <c r="DK273" s="220">
        <v>10567</v>
      </c>
      <c r="DL273" s="220">
        <v>10567</v>
      </c>
      <c r="DM273" s="220">
        <v>10567</v>
      </c>
      <c r="DN273" s="220">
        <v>10567</v>
      </c>
      <c r="DO273" s="220">
        <v>10567</v>
      </c>
      <c r="DP273" s="220">
        <v>10567</v>
      </c>
      <c r="DQ273" s="220">
        <v>10567</v>
      </c>
      <c r="DR273" s="220">
        <v>10567</v>
      </c>
      <c r="DS273" s="220">
        <v>10567</v>
      </c>
      <c r="DT273" s="220">
        <v>10536</v>
      </c>
      <c r="DU273" s="220">
        <v>10532</v>
      </c>
      <c r="DV273" s="220">
        <v>10532</v>
      </c>
      <c r="DW273" s="220">
        <v>10542</v>
      </c>
      <c r="DX273" s="220">
        <v>10542</v>
      </c>
      <c r="DY273" s="220">
        <v>10535</v>
      </c>
      <c r="DZ273" s="220">
        <v>10535</v>
      </c>
      <c r="EA273" s="220">
        <v>10528</v>
      </c>
      <c r="EB273" s="220">
        <v>10528</v>
      </c>
      <c r="EC273" s="220">
        <v>10528</v>
      </c>
      <c r="ED273" s="220">
        <v>10528</v>
      </c>
      <c r="EE273" s="220">
        <v>10528</v>
      </c>
      <c r="EF273" s="220">
        <v>10528</v>
      </c>
      <c r="EG273" s="220">
        <v>10528</v>
      </c>
      <c r="EH273" s="220">
        <v>10528</v>
      </c>
      <c r="EI273" s="220">
        <v>10528</v>
      </c>
      <c r="EJ273" s="220">
        <v>10528</v>
      </c>
      <c r="EK273" s="220">
        <v>10528</v>
      </c>
      <c r="EL273" s="220">
        <v>10528</v>
      </c>
      <c r="EM273" s="220">
        <v>10528</v>
      </c>
      <c r="EN273" s="242">
        <v>10528</v>
      </c>
      <c r="EO273" s="232">
        <v>10528</v>
      </c>
      <c r="EP273" s="227">
        <v>10528</v>
      </c>
      <c r="EQ273" s="154">
        <v>10528</v>
      </c>
      <c r="ER273" s="154">
        <v>10527</v>
      </c>
      <c r="ES273" s="154">
        <v>10527</v>
      </c>
      <c r="ET273" s="154">
        <v>10527</v>
      </c>
      <c r="EU273" s="154">
        <v>10527</v>
      </c>
      <c r="EV273" s="154">
        <v>10527</v>
      </c>
      <c r="EW273" s="154">
        <v>10527</v>
      </c>
      <c r="EX273" s="154">
        <v>10527</v>
      </c>
      <c r="EY273" s="154">
        <v>10527</v>
      </c>
      <c r="EZ273" s="154">
        <v>10527</v>
      </c>
      <c r="FA273" s="154">
        <v>10527</v>
      </c>
      <c r="FB273" s="166">
        <v>10527</v>
      </c>
      <c r="FC273" s="166">
        <v>10527</v>
      </c>
      <c r="FD273" s="166">
        <v>10527</v>
      </c>
      <c r="FE273" s="166">
        <v>10527</v>
      </c>
      <c r="FF273" s="154">
        <v>10527</v>
      </c>
      <c r="FG273" s="154">
        <v>10527</v>
      </c>
      <c r="FH273" s="166">
        <v>10527</v>
      </c>
      <c r="FI273" s="154">
        <v>10527</v>
      </c>
      <c r="FJ273" s="154">
        <v>10527</v>
      </c>
      <c r="FK273" s="154">
        <v>10527</v>
      </c>
      <c r="FL273" s="154">
        <v>10527</v>
      </c>
      <c r="FM273" s="154">
        <v>10527</v>
      </c>
      <c r="FN273" s="154">
        <v>10527</v>
      </c>
      <c r="FO273" s="154">
        <v>10527</v>
      </c>
      <c r="FP273" s="154">
        <v>10527</v>
      </c>
      <c r="FQ273" s="154">
        <v>10519</v>
      </c>
      <c r="FR273" s="166">
        <v>10519</v>
      </c>
      <c r="FS273" s="166">
        <v>10519</v>
      </c>
      <c r="FT273" s="166">
        <v>10519</v>
      </c>
      <c r="FU273" s="166">
        <v>10519</v>
      </c>
      <c r="FV273" s="166">
        <v>10519</v>
      </c>
      <c r="FW273" s="166">
        <v>10519</v>
      </c>
      <c r="FX273" s="166">
        <v>10519</v>
      </c>
      <c r="FY273" s="154">
        <v>10519</v>
      </c>
      <c r="FZ273" s="154">
        <v>10519</v>
      </c>
      <c r="GA273" s="154">
        <v>10518</v>
      </c>
      <c r="GB273" s="154">
        <v>10518</v>
      </c>
      <c r="GC273" s="154">
        <v>10518</v>
      </c>
      <c r="GD273" s="154">
        <v>10518</v>
      </c>
      <c r="GE273" s="154">
        <v>10518</v>
      </c>
      <c r="GF273" s="154">
        <v>10517</v>
      </c>
      <c r="GG273" s="154">
        <v>10517</v>
      </c>
      <c r="GH273" s="154">
        <v>10517</v>
      </c>
      <c r="GI273" s="154">
        <v>10517</v>
      </c>
      <c r="GJ273" s="154">
        <v>10517</v>
      </c>
      <c r="GK273" s="154">
        <v>10517</v>
      </c>
      <c r="GL273" s="154">
        <v>10517</v>
      </c>
      <c r="GM273" s="154">
        <v>10518</v>
      </c>
      <c r="GN273" s="154">
        <v>10518</v>
      </c>
      <c r="GO273" s="154">
        <v>10518</v>
      </c>
      <c r="GP273" s="154">
        <v>10518</v>
      </c>
      <c r="GQ273" s="154">
        <v>10518</v>
      </c>
      <c r="GR273" s="154">
        <v>10518</v>
      </c>
      <c r="GS273" s="154">
        <v>10518</v>
      </c>
      <c r="GT273" s="166">
        <v>10518</v>
      </c>
      <c r="GU273" s="166">
        <v>10518</v>
      </c>
      <c r="GV273" s="166">
        <v>10518</v>
      </c>
      <c r="GW273" s="166">
        <v>10518</v>
      </c>
      <c r="GX273" s="166">
        <v>10518</v>
      </c>
      <c r="GY273" s="154">
        <v>10518</v>
      </c>
      <c r="GZ273" s="154">
        <v>10518</v>
      </c>
      <c r="HA273" s="154">
        <v>10518</v>
      </c>
      <c r="HB273" s="154">
        <v>10518</v>
      </c>
      <c r="HC273" s="154">
        <v>10518</v>
      </c>
      <c r="HD273" s="154">
        <v>10518</v>
      </c>
      <c r="HE273" s="154">
        <v>10517</v>
      </c>
      <c r="HF273" s="154">
        <v>10517</v>
      </c>
      <c r="HG273" s="154">
        <v>10517</v>
      </c>
      <c r="HH273" s="154">
        <v>10534</v>
      </c>
      <c r="HI273" s="154">
        <v>10533</v>
      </c>
      <c r="HJ273" s="154">
        <v>10534</v>
      </c>
      <c r="HK273" s="154">
        <v>10533</v>
      </c>
      <c r="HL273" s="154">
        <v>10539</v>
      </c>
      <c r="HM273" s="154">
        <v>10543</v>
      </c>
      <c r="HN273" s="154">
        <v>10542</v>
      </c>
      <c r="HO273" s="166">
        <v>10542</v>
      </c>
      <c r="HP273" s="154">
        <v>10542</v>
      </c>
      <c r="HQ273" s="154">
        <v>10542</v>
      </c>
      <c r="HR273" s="166">
        <v>10542</v>
      </c>
      <c r="HS273" s="154">
        <v>10542</v>
      </c>
      <c r="HT273" s="154">
        <v>10542</v>
      </c>
      <c r="HU273" s="154"/>
      <c r="HV273" s="154"/>
      <c r="HW273" s="166"/>
    </row>
    <row r="274" spans="1:231">
      <c r="A274" s="145">
        <f t="shared" si="53"/>
        <v>44406</v>
      </c>
      <c r="B274" s="220">
        <f>'Age&amp;Sex by occurrence date'!$BSV22</f>
        <v>13135</v>
      </c>
      <c r="C274" s="220">
        <v>10775</v>
      </c>
      <c r="D274" s="220">
        <v>10775</v>
      </c>
      <c r="E274" s="220">
        <v>10775</v>
      </c>
      <c r="F274" s="220">
        <v>10775</v>
      </c>
      <c r="G274" s="220">
        <v>10775</v>
      </c>
      <c r="H274" s="220">
        <v>10775</v>
      </c>
      <c r="I274" s="220">
        <v>10775</v>
      </c>
      <c r="J274" s="220">
        <v>10775</v>
      </c>
      <c r="K274" s="220">
        <v>10775</v>
      </c>
      <c r="L274" s="220">
        <v>10775</v>
      </c>
      <c r="M274" s="220">
        <v>10775</v>
      </c>
      <c r="N274" s="220">
        <v>10775</v>
      </c>
      <c r="O274" s="220">
        <v>10775</v>
      </c>
      <c r="P274" s="220">
        <v>10775</v>
      </c>
      <c r="Q274" s="220">
        <v>10774</v>
      </c>
      <c r="R274" s="220">
        <v>10774</v>
      </c>
      <c r="S274" s="220">
        <v>10774</v>
      </c>
      <c r="T274" s="220">
        <v>10774</v>
      </c>
      <c r="U274" s="220">
        <v>10774</v>
      </c>
      <c r="V274" s="220">
        <v>10773</v>
      </c>
      <c r="W274" s="220">
        <v>10773</v>
      </c>
      <c r="X274" s="220">
        <v>10773</v>
      </c>
      <c r="Y274" s="220">
        <v>10772</v>
      </c>
      <c r="Z274" s="220">
        <v>10767</v>
      </c>
      <c r="AA274" s="220">
        <v>10691</v>
      </c>
      <c r="AB274" s="220">
        <v>10569</v>
      </c>
      <c r="AC274" s="220">
        <v>10569</v>
      </c>
      <c r="AD274" s="220">
        <v>10569</v>
      </c>
      <c r="AE274" s="220">
        <v>10567</v>
      </c>
      <c r="AF274" s="220">
        <v>10567</v>
      </c>
      <c r="AG274" s="220">
        <v>10567</v>
      </c>
      <c r="AH274" s="220">
        <v>10567</v>
      </c>
      <c r="AI274" s="220">
        <v>10567</v>
      </c>
      <c r="AJ274" s="220">
        <v>10567</v>
      </c>
      <c r="AK274" s="220">
        <v>10567</v>
      </c>
      <c r="AL274" s="220">
        <v>10567</v>
      </c>
      <c r="AM274" s="220">
        <v>10567</v>
      </c>
      <c r="AN274" s="220">
        <v>10567</v>
      </c>
      <c r="AO274" s="220">
        <v>10567</v>
      </c>
      <c r="AP274" s="220">
        <v>10567</v>
      </c>
      <c r="AQ274" s="220">
        <v>10567</v>
      </c>
      <c r="AR274" s="220">
        <v>10567</v>
      </c>
      <c r="AS274" s="220">
        <v>10567</v>
      </c>
      <c r="AT274" s="220">
        <v>10567</v>
      </c>
      <c r="AU274" s="220">
        <v>10567</v>
      </c>
      <c r="AV274" s="220">
        <v>10567</v>
      </c>
      <c r="AW274" s="220">
        <v>10567</v>
      </c>
      <c r="AX274" s="220">
        <v>10567</v>
      </c>
      <c r="AY274" s="220">
        <v>10567</v>
      </c>
      <c r="AZ274" s="220">
        <v>10567</v>
      </c>
      <c r="BA274" s="220">
        <v>10567</v>
      </c>
      <c r="BB274" s="220">
        <v>10567</v>
      </c>
      <c r="BC274" s="220">
        <v>10567</v>
      </c>
      <c r="BD274" s="220">
        <v>10567</v>
      </c>
      <c r="BE274" s="220">
        <v>10567</v>
      </c>
      <c r="BF274" s="220">
        <v>10567</v>
      </c>
      <c r="BG274" s="220">
        <v>10567</v>
      </c>
      <c r="BH274" s="220">
        <v>10567</v>
      </c>
      <c r="BI274" s="220">
        <v>10567</v>
      </c>
      <c r="BJ274" s="220">
        <v>10567</v>
      </c>
      <c r="BK274" s="220">
        <v>10567</v>
      </c>
      <c r="BL274" s="220">
        <v>10567</v>
      </c>
      <c r="BM274" s="220">
        <v>10567</v>
      </c>
      <c r="BN274" s="220">
        <v>10567</v>
      </c>
      <c r="BO274" s="220">
        <v>10567</v>
      </c>
      <c r="BP274" s="220">
        <v>10567</v>
      </c>
      <c r="BQ274" s="220">
        <v>10567</v>
      </c>
      <c r="BR274" s="220">
        <v>10567</v>
      </c>
      <c r="BS274" s="220">
        <v>10567</v>
      </c>
      <c r="BT274" s="220">
        <v>10567</v>
      </c>
      <c r="BU274" s="220">
        <v>10567</v>
      </c>
      <c r="BV274" s="220">
        <v>10567</v>
      </c>
      <c r="BW274" s="220">
        <v>10567</v>
      </c>
      <c r="BX274" s="220">
        <v>10567</v>
      </c>
      <c r="BY274" s="220">
        <v>10567</v>
      </c>
      <c r="BZ274" s="220">
        <v>10567</v>
      </c>
      <c r="CA274" s="220">
        <v>10567</v>
      </c>
      <c r="CB274" s="220">
        <v>10567</v>
      </c>
      <c r="CC274" s="220">
        <v>10567</v>
      </c>
      <c r="CD274" s="220">
        <v>10567</v>
      </c>
      <c r="CE274" s="220">
        <v>10567</v>
      </c>
      <c r="CF274" s="220">
        <v>10567</v>
      </c>
      <c r="CG274" s="220">
        <v>10567</v>
      </c>
      <c r="CH274" s="220">
        <v>10567</v>
      </c>
      <c r="CI274" s="220">
        <v>10567</v>
      </c>
      <c r="CJ274" s="220">
        <v>10567</v>
      </c>
      <c r="CK274" s="220">
        <v>10567</v>
      </c>
      <c r="CL274" s="220">
        <v>10567</v>
      </c>
      <c r="CM274" s="220">
        <v>10567</v>
      </c>
      <c r="CN274" s="220">
        <v>10567</v>
      </c>
      <c r="CO274" s="220">
        <v>10567</v>
      </c>
      <c r="CP274" s="220">
        <v>10567</v>
      </c>
      <c r="CQ274" s="220">
        <v>10567</v>
      </c>
      <c r="CR274" s="220">
        <v>10567</v>
      </c>
      <c r="CS274" s="220">
        <v>10567</v>
      </c>
      <c r="CT274" s="220">
        <v>10567</v>
      </c>
      <c r="CU274" s="220">
        <v>10567</v>
      </c>
      <c r="CV274" s="220">
        <v>10567</v>
      </c>
      <c r="CW274" s="220">
        <v>10567</v>
      </c>
      <c r="CX274" s="220">
        <v>10567</v>
      </c>
      <c r="CY274" s="220">
        <v>10567</v>
      </c>
      <c r="CZ274" s="220">
        <v>10567</v>
      </c>
      <c r="DA274" s="220">
        <v>10567</v>
      </c>
      <c r="DB274" s="220">
        <v>10567</v>
      </c>
      <c r="DC274" s="220">
        <v>10567</v>
      </c>
      <c r="DD274" s="220">
        <v>10567</v>
      </c>
      <c r="DE274" s="220">
        <v>10567</v>
      </c>
      <c r="DF274" s="220">
        <v>10567</v>
      </c>
      <c r="DG274" s="220">
        <v>10567</v>
      </c>
      <c r="DH274" s="220">
        <v>10567</v>
      </c>
      <c r="DI274" s="220">
        <v>10567</v>
      </c>
      <c r="DJ274" s="220">
        <v>10567</v>
      </c>
      <c r="DK274" s="220">
        <v>10567</v>
      </c>
      <c r="DL274" s="220">
        <v>10567</v>
      </c>
      <c r="DM274" s="220">
        <v>10567</v>
      </c>
      <c r="DN274" s="220">
        <v>10567</v>
      </c>
      <c r="DO274" s="220">
        <v>10567</v>
      </c>
      <c r="DP274" s="220">
        <v>10567</v>
      </c>
      <c r="DQ274" s="220">
        <v>10567</v>
      </c>
      <c r="DR274" s="220">
        <v>10567</v>
      </c>
      <c r="DS274" s="220">
        <v>10567</v>
      </c>
      <c r="DT274" s="220">
        <v>10536</v>
      </c>
      <c r="DU274" s="220">
        <v>10532</v>
      </c>
      <c r="DV274" s="220">
        <v>10532</v>
      </c>
      <c r="DW274" s="220">
        <v>10542</v>
      </c>
      <c r="DX274" s="220">
        <v>10542</v>
      </c>
      <c r="DY274" s="220">
        <v>10535</v>
      </c>
      <c r="DZ274" s="220">
        <v>10535</v>
      </c>
      <c r="EA274" s="220">
        <v>10528</v>
      </c>
      <c r="EB274" s="220">
        <v>10528</v>
      </c>
      <c r="EC274" s="220">
        <v>10528</v>
      </c>
      <c r="ED274" s="220">
        <v>10528</v>
      </c>
      <c r="EE274" s="220">
        <v>10528</v>
      </c>
      <c r="EF274" s="220">
        <v>10528</v>
      </c>
      <c r="EG274" s="220">
        <v>10528</v>
      </c>
      <c r="EH274" s="220">
        <v>10528</v>
      </c>
      <c r="EI274" s="220">
        <v>10528</v>
      </c>
      <c r="EJ274" s="220">
        <v>10528</v>
      </c>
      <c r="EK274" s="220">
        <v>10528</v>
      </c>
      <c r="EL274" s="220">
        <v>10528</v>
      </c>
      <c r="EM274" s="220">
        <v>10528</v>
      </c>
      <c r="EN274" s="242">
        <v>10528</v>
      </c>
      <c r="EO274" s="232">
        <v>10528</v>
      </c>
      <c r="EP274" s="227">
        <v>10528</v>
      </c>
      <c r="EQ274" s="154">
        <v>10528</v>
      </c>
      <c r="ER274" s="154">
        <v>10527</v>
      </c>
      <c r="ES274" s="154">
        <v>10527</v>
      </c>
      <c r="ET274" s="154">
        <v>10527</v>
      </c>
      <c r="EU274" s="154">
        <v>10527</v>
      </c>
      <c r="EV274" s="154">
        <v>10527</v>
      </c>
      <c r="EW274" s="166">
        <v>10527</v>
      </c>
      <c r="EX274" s="166">
        <v>10527</v>
      </c>
      <c r="EY274" s="166">
        <v>10527</v>
      </c>
      <c r="EZ274" s="166">
        <v>10527</v>
      </c>
      <c r="FA274" s="166">
        <v>10527</v>
      </c>
      <c r="FB274" s="154">
        <v>10527</v>
      </c>
      <c r="FC274" s="166">
        <v>10527</v>
      </c>
      <c r="FD274" s="166">
        <v>10527</v>
      </c>
      <c r="FE274" s="154">
        <v>10527</v>
      </c>
      <c r="FF274" s="166">
        <v>10527</v>
      </c>
      <c r="FG274" s="166">
        <v>10527</v>
      </c>
      <c r="FH274" s="154">
        <v>10527</v>
      </c>
      <c r="FI274" s="166">
        <v>10527</v>
      </c>
      <c r="FJ274" s="166">
        <v>10527</v>
      </c>
      <c r="FK274" s="166">
        <v>10527</v>
      </c>
      <c r="FL274" s="166">
        <v>10527</v>
      </c>
      <c r="FM274" s="166">
        <v>10527</v>
      </c>
      <c r="FN274" s="166">
        <v>10527</v>
      </c>
      <c r="FO274" s="166">
        <v>10527</v>
      </c>
      <c r="FP274" s="166">
        <v>10527</v>
      </c>
      <c r="FQ274" s="166">
        <v>10519</v>
      </c>
      <c r="FR274" s="154">
        <v>10519</v>
      </c>
      <c r="FS274" s="154">
        <v>10519</v>
      </c>
      <c r="FT274" s="154">
        <v>10519</v>
      </c>
      <c r="FU274" s="154">
        <v>10519</v>
      </c>
      <c r="FV274" s="154">
        <v>10519</v>
      </c>
      <c r="FW274" s="154">
        <v>10519</v>
      </c>
      <c r="FX274" s="154">
        <v>10519</v>
      </c>
      <c r="FY274" s="166">
        <v>10519</v>
      </c>
      <c r="FZ274" s="166">
        <v>10519</v>
      </c>
      <c r="GA274" s="166">
        <v>10518</v>
      </c>
      <c r="GB274" s="166">
        <v>10518</v>
      </c>
      <c r="GC274" s="166">
        <v>10518</v>
      </c>
      <c r="GD274" s="166">
        <v>10518</v>
      </c>
      <c r="GE274" s="166">
        <v>10518</v>
      </c>
      <c r="GF274" s="166">
        <v>10517</v>
      </c>
      <c r="GG274" s="166">
        <v>10517</v>
      </c>
      <c r="GH274" s="166">
        <v>10517</v>
      </c>
      <c r="GI274" s="166">
        <v>10517</v>
      </c>
      <c r="GJ274" s="166">
        <v>10517</v>
      </c>
      <c r="GK274" s="166">
        <v>10517</v>
      </c>
      <c r="GL274" s="166">
        <v>10517</v>
      </c>
      <c r="GM274" s="166">
        <v>10518</v>
      </c>
      <c r="GN274" s="166">
        <v>10518</v>
      </c>
      <c r="GO274" s="166">
        <v>10518</v>
      </c>
      <c r="GP274" s="166">
        <v>10518</v>
      </c>
      <c r="GQ274" s="166">
        <v>10518</v>
      </c>
      <c r="GR274" s="166">
        <v>10518</v>
      </c>
      <c r="GS274" s="166">
        <v>10518</v>
      </c>
      <c r="GT274" s="166">
        <v>10518</v>
      </c>
      <c r="GU274" s="166">
        <v>10518</v>
      </c>
      <c r="GV274" s="166">
        <v>10518</v>
      </c>
      <c r="GW274" s="166">
        <v>10518</v>
      </c>
      <c r="GX274" s="166">
        <v>10518</v>
      </c>
      <c r="GY274" s="166">
        <v>10518</v>
      </c>
      <c r="GZ274" s="166">
        <v>10518</v>
      </c>
      <c r="HA274" s="166">
        <v>10518</v>
      </c>
      <c r="HB274" s="166">
        <v>10518</v>
      </c>
      <c r="HC274" s="166">
        <v>10518</v>
      </c>
      <c r="HD274" s="166">
        <v>10518</v>
      </c>
      <c r="HE274" s="166">
        <v>10517</v>
      </c>
      <c r="HF274" s="166">
        <v>10517</v>
      </c>
      <c r="HG274" s="154">
        <v>10517</v>
      </c>
      <c r="HH274" s="154">
        <v>10534</v>
      </c>
      <c r="HI274" s="166">
        <v>10533</v>
      </c>
      <c r="HJ274" s="154">
        <v>10534</v>
      </c>
      <c r="HK274" s="154">
        <v>10533</v>
      </c>
      <c r="HL274" s="166">
        <v>10539</v>
      </c>
      <c r="HM274" s="154">
        <v>10543</v>
      </c>
      <c r="HN274" s="154">
        <v>10542</v>
      </c>
      <c r="HO274" s="166">
        <v>10542</v>
      </c>
      <c r="HP274" s="154">
        <v>10542</v>
      </c>
      <c r="HQ274" s="154">
        <v>10542</v>
      </c>
      <c r="HR274" s="166">
        <v>10542</v>
      </c>
      <c r="HS274" s="154">
        <v>10542</v>
      </c>
      <c r="HT274" s="154">
        <v>10542</v>
      </c>
      <c r="HU274" s="154"/>
      <c r="HV274" s="154"/>
      <c r="HW274" s="166"/>
    </row>
    <row r="275" spans="1:231">
      <c r="A275" s="145">
        <f t="shared" si="53"/>
        <v>44405</v>
      </c>
      <c r="B275" s="220">
        <f>'Age&amp;Sex by occurrence date'!$BTC22</f>
        <v>13133</v>
      </c>
      <c r="C275" s="220">
        <v>10774</v>
      </c>
      <c r="D275" s="220">
        <v>10774</v>
      </c>
      <c r="E275" s="220">
        <v>10774</v>
      </c>
      <c r="F275" s="220">
        <v>10774</v>
      </c>
      <c r="G275" s="220">
        <v>10774</v>
      </c>
      <c r="H275" s="220">
        <v>10774</v>
      </c>
      <c r="I275" s="220">
        <v>10774</v>
      </c>
      <c r="J275" s="220">
        <v>10774</v>
      </c>
      <c r="K275" s="220">
        <v>10774</v>
      </c>
      <c r="L275" s="220">
        <v>10774</v>
      </c>
      <c r="M275" s="220">
        <v>10774</v>
      </c>
      <c r="N275" s="220">
        <v>10774</v>
      </c>
      <c r="O275" s="220">
        <v>10774</v>
      </c>
      <c r="P275" s="220">
        <v>10774</v>
      </c>
      <c r="Q275" s="220">
        <v>10773</v>
      </c>
      <c r="R275" s="220">
        <v>10773</v>
      </c>
      <c r="S275" s="220">
        <v>10773</v>
      </c>
      <c r="T275" s="220">
        <v>10773</v>
      </c>
      <c r="U275" s="220">
        <v>10773</v>
      </c>
      <c r="V275" s="220">
        <v>10772</v>
      </c>
      <c r="W275" s="220">
        <v>10772</v>
      </c>
      <c r="X275" s="220">
        <v>10772</v>
      </c>
      <c r="Y275" s="220">
        <v>10771</v>
      </c>
      <c r="Z275" s="220">
        <v>10766</v>
      </c>
      <c r="AA275" s="220">
        <v>10690</v>
      </c>
      <c r="AB275" s="220">
        <v>10568</v>
      </c>
      <c r="AC275" s="220">
        <v>10568</v>
      </c>
      <c r="AD275" s="220">
        <v>10568</v>
      </c>
      <c r="AE275" s="220">
        <v>10566</v>
      </c>
      <c r="AF275" s="220">
        <v>10566</v>
      </c>
      <c r="AG275" s="220">
        <v>10566</v>
      </c>
      <c r="AH275" s="220">
        <v>10566</v>
      </c>
      <c r="AI275" s="220">
        <v>10566</v>
      </c>
      <c r="AJ275" s="220">
        <v>10566</v>
      </c>
      <c r="AK275" s="220">
        <v>10566</v>
      </c>
      <c r="AL275" s="220">
        <v>10566</v>
      </c>
      <c r="AM275" s="220">
        <v>10566</v>
      </c>
      <c r="AN275" s="220">
        <v>10566</v>
      </c>
      <c r="AO275" s="220">
        <v>10566</v>
      </c>
      <c r="AP275" s="220">
        <v>10566</v>
      </c>
      <c r="AQ275" s="220">
        <v>10566</v>
      </c>
      <c r="AR275" s="220">
        <v>10566</v>
      </c>
      <c r="AS275" s="220">
        <v>10566</v>
      </c>
      <c r="AT275" s="220">
        <v>10566</v>
      </c>
      <c r="AU275" s="220">
        <v>10566</v>
      </c>
      <c r="AV275" s="220">
        <v>10566</v>
      </c>
      <c r="AW275" s="220">
        <v>10566</v>
      </c>
      <c r="AX275" s="220">
        <v>10566</v>
      </c>
      <c r="AY275" s="220">
        <v>10566</v>
      </c>
      <c r="AZ275" s="220">
        <v>10566</v>
      </c>
      <c r="BA275" s="220">
        <v>10566</v>
      </c>
      <c r="BB275" s="220">
        <v>10566</v>
      </c>
      <c r="BC275" s="220">
        <v>10566</v>
      </c>
      <c r="BD275" s="220">
        <v>10566</v>
      </c>
      <c r="BE275" s="220">
        <v>10566</v>
      </c>
      <c r="BF275" s="220">
        <v>10566</v>
      </c>
      <c r="BG275" s="220">
        <v>10566</v>
      </c>
      <c r="BH275" s="220">
        <v>10566</v>
      </c>
      <c r="BI275" s="220">
        <v>10566</v>
      </c>
      <c r="BJ275" s="220">
        <v>10566</v>
      </c>
      <c r="BK275" s="220">
        <v>10566</v>
      </c>
      <c r="BL275" s="220">
        <v>10566</v>
      </c>
      <c r="BM275" s="220">
        <v>10566</v>
      </c>
      <c r="BN275" s="220">
        <v>10566</v>
      </c>
      <c r="BO275" s="220">
        <v>10566</v>
      </c>
      <c r="BP275" s="220">
        <v>10566</v>
      </c>
      <c r="BQ275" s="220">
        <v>10566</v>
      </c>
      <c r="BR275" s="220">
        <v>10566</v>
      </c>
      <c r="BS275" s="220">
        <v>10566</v>
      </c>
      <c r="BT275" s="220">
        <v>10566</v>
      </c>
      <c r="BU275" s="220">
        <v>10566</v>
      </c>
      <c r="BV275" s="220">
        <v>10566</v>
      </c>
      <c r="BW275" s="220">
        <v>10566</v>
      </c>
      <c r="BX275" s="220">
        <v>10566</v>
      </c>
      <c r="BY275" s="220">
        <v>10566</v>
      </c>
      <c r="BZ275" s="220">
        <v>10566</v>
      </c>
      <c r="CA275" s="220">
        <v>10566</v>
      </c>
      <c r="CB275" s="220">
        <v>10566</v>
      </c>
      <c r="CC275" s="220">
        <v>10566</v>
      </c>
      <c r="CD275" s="220">
        <v>10566</v>
      </c>
      <c r="CE275" s="220">
        <v>10566</v>
      </c>
      <c r="CF275" s="220">
        <v>10566</v>
      </c>
      <c r="CG275" s="220">
        <v>10566</v>
      </c>
      <c r="CH275" s="220">
        <v>10566</v>
      </c>
      <c r="CI275" s="220">
        <v>10566</v>
      </c>
      <c r="CJ275" s="220">
        <v>10566</v>
      </c>
      <c r="CK275" s="220">
        <v>10566</v>
      </c>
      <c r="CL275" s="220">
        <v>10566</v>
      </c>
      <c r="CM275" s="220">
        <v>10566</v>
      </c>
      <c r="CN275" s="220">
        <v>10566</v>
      </c>
      <c r="CO275" s="220">
        <v>10566</v>
      </c>
      <c r="CP275" s="220">
        <v>10566</v>
      </c>
      <c r="CQ275" s="220">
        <v>10566</v>
      </c>
      <c r="CR275" s="220">
        <v>10566</v>
      </c>
      <c r="CS275" s="220">
        <v>10566</v>
      </c>
      <c r="CT275" s="220">
        <v>10566</v>
      </c>
      <c r="CU275" s="220">
        <v>10566</v>
      </c>
      <c r="CV275" s="220">
        <v>10566</v>
      </c>
      <c r="CW275" s="220">
        <v>10566</v>
      </c>
      <c r="CX275" s="220">
        <v>10566</v>
      </c>
      <c r="CY275" s="220">
        <v>10566</v>
      </c>
      <c r="CZ275" s="220">
        <v>10566</v>
      </c>
      <c r="DA275" s="220">
        <v>10566</v>
      </c>
      <c r="DB275" s="220">
        <v>10566</v>
      </c>
      <c r="DC275" s="220">
        <v>10566</v>
      </c>
      <c r="DD275" s="220">
        <v>10566</v>
      </c>
      <c r="DE275" s="220">
        <v>10566</v>
      </c>
      <c r="DF275" s="220">
        <v>10566</v>
      </c>
      <c r="DG275" s="220">
        <v>10566</v>
      </c>
      <c r="DH275" s="220">
        <v>10566</v>
      </c>
      <c r="DI275" s="220">
        <v>10566</v>
      </c>
      <c r="DJ275" s="220">
        <v>10566</v>
      </c>
      <c r="DK275" s="220">
        <v>10566</v>
      </c>
      <c r="DL275" s="220">
        <v>10566</v>
      </c>
      <c r="DM275" s="220">
        <v>10566</v>
      </c>
      <c r="DN275" s="220">
        <v>10566</v>
      </c>
      <c r="DO275" s="220">
        <v>10566</v>
      </c>
      <c r="DP275" s="220">
        <v>10566</v>
      </c>
      <c r="DQ275" s="220">
        <v>10566</v>
      </c>
      <c r="DR275" s="220">
        <v>10566</v>
      </c>
      <c r="DS275" s="220">
        <v>10566</v>
      </c>
      <c r="DT275" s="220">
        <v>10535</v>
      </c>
      <c r="DU275" s="220">
        <v>10531</v>
      </c>
      <c r="DV275" s="220">
        <v>10531</v>
      </c>
      <c r="DW275" s="220">
        <v>10541</v>
      </c>
      <c r="DX275" s="220">
        <v>10541</v>
      </c>
      <c r="DY275" s="220">
        <v>10534</v>
      </c>
      <c r="DZ275" s="220">
        <v>10534</v>
      </c>
      <c r="EA275" s="220">
        <v>10527</v>
      </c>
      <c r="EB275" s="220">
        <v>10527</v>
      </c>
      <c r="EC275" s="220">
        <v>10527</v>
      </c>
      <c r="ED275" s="220">
        <v>10527</v>
      </c>
      <c r="EE275" s="220">
        <v>10527</v>
      </c>
      <c r="EF275" s="220">
        <v>10527</v>
      </c>
      <c r="EG275" s="220">
        <v>10527</v>
      </c>
      <c r="EH275" s="220">
        <v>10527</v>
      </c>
      <c r="EI275" s="220">
        <v>10527</v>
      </c>
      <c r="EJ275" s="220">
        <v>10527</v>
      </c>
      <c r="EK275" s="220">
        <v>10527</v>
      </c>
      <c r="EL275" s="220">
        <v>10527</v>
      </c>
      <c r="EM275" s="220">
        <v>10527</v>
      </c>
      <c r="EN275" s="242">
        <v>10527</v>
      </c>
      <c r="EO275" s="232">
        <v>10527</v>
      </c>
      <c r="EP275" s="228">
        <v>10527</v>
      </c>
      <c r="EQ275" s="166">
        <v>10527</v>
      </c>
      <c r="ER275" s="166">
        <v>10526</v>
      </c>
      <c r="ES275" s="166">
        <v>10526</v>
      </c>
      <c r="ET275" s="166">
        <v>10526</v>
      </c>
      <c r="EU275" s="166">
        <v>10526</v>
      </c>
      <c r="EV275" s="166">
        <v>10526</v>
      </c>
      <c r="EW275" s="166">
        <v>10526</v>
      </c>
      <c r="EX275" s="166">
        <v>10526</v>
      </c>
      <c r="EY275" s="166">
        <v>10526</v>
      </c>
      <c r="EZ275" s="166">
        <v>10526</v>
      </c>
      <c r="FA275" s="166">
        <v>10526</v>
      </c>
      <c r="FB275" s="166">
        <v>10526</v>
      </c>
      <c r="FC275" s="154">
        <v>10526</v>
      </c>
      <c r="FD275" s="166">
        <v>10526</v>
      </c>
      <c r="FE275" s="166">
        <v>10526</v>
      </c>
      <c r="FF275" s="166">
        <v>10526</v>
      </c>
      <c r="FG275" s="166">
        <v>10526</v>
      </c>
      <c r="FH275" s="166">
        <v>10526</v>
      </c>
      <c r="FI275" s="154">
        <v>10526</v>
      </c>
      <c r="FJ275" s="154">
        <v>10526</v>
      </c>
      <c r="FK275" s="154">
        <v>10526</v>
      </c>
      <c r="FL275" s="154">
        <v>10526</v>
      </c>
      <c r="FM275" s="154">
        <v>10526</v>
      </c>
      <c r="FN275" s="154">
        <v>10526</v>
      </c>
      <c r="FO275" s="154">
        <v>10526</v>
      </c>
      <c r="FP275" s="154">
        <v>10526</v>
      </c>
      <c r="FQ275" s="154">
        <v>10518</v>
      </c>
      <c r="FR275" s="166">
        <v>10518</v>
      </c>
      <c r="FS275" s="166">
        <v>10518</v>
      </c>
      <c r="FT275" s="166">
        <v>10518</v>
      </c>
      <c r="FU275" s="166">
        <v>10518</v>
      </c>
      <c r="FV275" s="166">
        <v>10518</v>
      </c>
      <c r="FW275" s="166">
        <v>10518</v>
      </c>
      <c r="FX275" s="166">
        <v>10518</v>
      </c>
      <c r="FY275" s="154">
        <v>10518</v>
      </c>
      <c r="FZ275" s="154">
        <v>10518</v>
      </c>
      <c r="GA275" s="154">
        <v>10517</v>
      </c>
      <c r="GB275" s="154">
        <v>10517</v>
      </c>
      <c r="GC275" s="154">
        <v>10517</v>
      </c>
      <c r="GD275" s="154">
        <v>10517</v>
      </c>
      <c r="GE275" s="154">
        <v>10517</v>
      </c>
      <c r="GF275" s="154">
        <v>10516</v>
      </c>
      <c r="GG275" s="154">
        <v>10516</v>
      </c>
      <c r="GH275" s="154">
        <v>10516</v>
      </c>
      <c r="GI275" s="154">
        <v>10516</v>
      </c>
      <c r="GJ275" s="154">
        <v>10516</v>
      </c>
      <c r="GK275" s="166">
        <v>10516</v>
      </c>
      <c r="GL275" s="166">
        <v>10516</v>
      </c>
      <c r="GM275" s="166">
        <v>10517</v>
      </c>
      <c r="GN275" s="166">
        <v>10517</v>
      </c>
      <c r="GO275" s="166">
        <v>10517</v>
      </c>
      <c r="GP275" s="166">
        <v>10517</v>
      </c>
      <c r="GQ275" s="166">
        <v>10517</v>
      </c>
      <c r="GR275" s="166">
        <v>10517</v>
      </c>
      <c r="GS275" s="166">
        <v>10517</v>
      </c>
      <c r="GT275" s="154">
        <v>10517</v>
      </c>
      <c r="GU275" s="154">
        <v>10517</v>
      </c>
      <c r="GV275" s="154">
        <v>10517</v>
      </c>
      <c r="GW275" s="154">
        <v>10517</v>
      </c>
      <c r="GX275" s="166">
        <v>10517</v>
      </c>
      <c r="GY275" s="166">
        <v>10517</v>
      </c>
      <c r="GZ275" s="166">
        <v>10517</v>
      </c>
      <c r="HA275" s="166">
        <v>10517</v>
      </c>
      <c r="HB275" s="166">
        <v>10517</v>
      </c>
      <c r="HC275" s="166">
        <v>10517</v>
      </c>
      <c r="HD275" s="166">
        <v>10517</v>
      </c>
      <c r="HE275" s="166">
        <v>10516</v>
      </c>
      <c r="HF275" s="166">
        <v>10516</v>
      </c>
      <c r="HG275" s="154">
        <v>10516</v>
      </c>
      <c r="HH275" s="154">
        <v>10533</v>
      </c>
      <c r="HI275" s="166">
        <v>10532</v>
      </c>
      <c r="HJ275" s="154">
        <v>10533</v>
      </c>
      <c r="HK275" s="154">
        <v>10532</v>
      </c>
      <c r="HL275" s="166">
        <v>10538</v>
      </c>
      <c r="HM275" s="154">
        <v>10542</v>
      </c>
      <c r="HN275" s="154">
        <v>10541</v>
      </c>
      <c r="HO275" s="166">
        <v>10541</v>
      </c>
      <c r="HP275" s="154">
        <v>10541</v>
      </c>
      <c r="HQ275" s="154">
        <v>10541</v>
      </c>
      <c r="HR275" s="166">
        <v>10541</v>
      </c>
      <c r="HS275" s="154">
        <v>10541</v>
      </c>
      <c r="HT275" s="154">
        <v>10541</v>
      </c>
      <c r="HU275" s="154"/>
      <c r="HV275" s="154"/>
      <c r="HW275" s="166"/>
    </row>
    <row r="276" spans="1:231">
      <c r="A276" s="145">
        <f t="shared" si="53"/>
        <v>44404</v>
      </c>
      <c r="B276" s="220">
        <f>'Age&amp;Sex by occurrence date'!$BTJ22</f>
        <v>13133</v>
      </c>
      <c r="C276" s="220">
        <v>10774</v>
      </c>
      <c r="D276" s="220">
        <v>10774</v>
      </c>
      <c r="E276" s="220">
        <v>10774</v>
      </c>
      <c r="F276" s="220">
        <v>10774</v>
      </c>
      <c r="G276" s="220">
        <v>10774</v>
      </c>
      <c r="H276" s="220">
        <v>10774</v>
      </c>
      <c r="I276" s="220">
        <v>10774</v>
      </c>
      <c r="J276" s="220">
        <v>10774</v>
      </c>
      <c r="K276" s="220">
        <v>10774</v>
      </c>
      <c r="L276" s="220">
        <v>10774</v>
      </c>
      <c r="M276" s="220">
        <v>10774</v>
      </c>
      <c r="N276" s="220">
        <v>10774</v>
      </c>
      <c r="O276" s="220">
        <v>10774</v>
      </c>
      <c r="P276" s="220">
        <v>10774</v>
      </c>
      <c r="Q276" s="220">
        <v>10773</v>
      </c>
      <c r="R276" s="220">
        <v>10773</v>
      </c>
      <c r="S276" s="220">
        <v>10773</v>
      </c>
      <c r="T276" s="220">
        <v>10773</v>
      </c>
      <c r="U276" s="220">
        <v>10773</v>
      </c>
      <c r="V276" s="220">
        <v>10772</v>
      </c>
      <c r="W276" s="220">
        <v>10772</v>
      </c>
      <c r="X276" s="220">
        <v>10772</v>
      </c>
      <c r="Y276" s="220">
        <v>10771</v>
      </c>
      <c r="Z276" s="220">
        <v>10766</v>
      </c>
      <c r="AA276" s="220">
        <v>10690</v>
      </c>
      <c r="AB276" s="220">
        <v>10568</v>
      </c>
      <c r="AC276" s="220">
        <v>10568</v>
      </c>
      <c r="AD276" s="220">
        <v>10568</v>
      </c>
      <c r="AE276" s="220">
        <v>10566</v>
      </c>
      <c r="AF276" s="220">
        <v>10566</v>
      </c>
      <c r="AG276" s="220">
        <v>10566</v>
      </c>
      <c r="AH276" s="220">
        <v>10566</v>
      </c>
      <c r="AI276" s="220">
        <v>10566</v>
      </c>
      <c r="AJ276" s="220">
        <v>10566</v>
      </c>
      <c r="AK276" s="220">
        <v>10566</v>
      </c>
      <c r="AL276" s="220">
        <v>10566</v>
      </c>
      <c r="AM276" s="220">
        <v>10566</v>
      </c>
      <c r="AN276" s="220">
        <v>10566</v>
      </c>
      <c r="AO276" s="220">
        <v>10566</v>
      </c>
      <c r="AP276" s="220">
        <v>10566</v>
      </c>
      <c r="AQ276" s="220">
        <v>10566</v>
      </c>
      <c r="AR276" s="220">
        <v>10566</v>
      </c>
      <c r="AS276" s="220">
        <v>10566</v>
      </c>
      <c r="AT276" s="220">
        <v>10566</v>
      </c>
      <c r="AU276" s="220">
        <v>10566</v>
      </c>
      <c r="AV276" s="220">
        <v>10566</v>
      </c>
      <c r="AW276" s="220">
        <v>10566</v>
      </c>
      <c r="AX276" s="220">
        <v>10566</v>
      </c>
      <c r="AY276" s="220">
        <v>10566</v>
      </c>
      <c r="AZ276" s="220">
        <v>10566</v>
      </c>
      <c r="BA276" s="220">
        <v>10566</v>
      </c>
      <c r="BB276" s="220">
        <v>10566</v>
      </c>
      <c r="BC276" s="220">
        <v>10566</v>
      </c>
      <c r="BD276" s="220">
        <v>10566</v>
      </c>
      <c r="BE276" s="220">
        <v>10566</v>
      </c>
      <c r="BF276" s="220">
        <v>10566</v>
      </c>
      <c r="BG276" s="220">
        <v>10566</v>
      </c>
      <c r="BH276" s="220">
        <v>10566</v>
      </c>
      <c r="BI276" s="220">
        <v>10566</v>
      </c>
      <c r="BJ276" s="220">
        <v>10566</v>
      </c>
      <c r="BK276" s="220">
        <v>10566</v>
      </c>
      <c r="BL276" s="220">
        <v>10566</v>
      </c>
      <c r="BM276" s="220">
        <v>10566</v>
      </c>
      <c r="BN276" s="220">
        <v>10566</v>
      </c>
      <c r="BO276" s="220">
        <v>10566</v>
      </c>
      <c r="BP276" s="220">
        <v>10566</v>
      </c>
      <c r="BQ276" s="220">
        <v>10566</v>
      </c>
      <c r="BR276" s="220">
        <v>10566</v>
      </c>
      <c r="BS276" s="220">
        <v>10566</v>
      </c>
      <c r="BT276" s="220">
        <v>10566</v>
      </c>
      <c r="BU276" s="220">
        <v>10566</v>
      </c>
      <c r="BV276" s="220">
        <v>10566</v>
      </c>
      <c r="BW276" s="220">
        <v>10566</v>
      </c>
      <c r="BX276" s="220">
        <v>10566</v>
      </c>
      <c r="BY276" s="220">
        <v>10566</v>
      </c>
      <c r="BZ276" s="220">
        <v>10566</v>
      </c>
      <c r="CA276" s="220">
        <v>10566</v>
      </c>
      <c r="CB276" s="220">
        <v>10566</v>
      </c>
      <c r="CC276" s="220">
        <v>10566</v>
      </c>
      <c r="CD276" s="220">
        <v>10566</v>
      </c>
      <c r="CE276" s="220">
        <v>10566</v>
      </c>
      <c r="CF276" s="220">
        <v>10566</v>
      </c>
      <c r="CG276" s="220">
        <v>10566</v>
      </c>
      <c r="CH276" s="220">
        <v>10566</v>
      </c>
      <c r="CI276" s="220">
        <v>10566</v>
      </c>
      <c r="CJ276" s="220">
        <v>10566</v>
      </c>
      <c r="CK276" s="220">
        <v>10566</v>
      </c>
      <c r="CL276" s="220">
        <v>10566</v>
      </c>
      <c r="CM276" s="220">
        <v>10566</v>
      </c>
      <c r="CN276" s="220">
        <v>10566</v>
      </c>
      <c r="CO276" s="220">
        <v>10566</v>
      </c>
      <c r="CP276" s="220">
        <v>10566</v>
      </c>
      <c r="CQ276" s="220">
        <v>10566</v>
      </c>
      <c r="CR276" s="220">
        <v>10566</v>
      </c>
      <c r="CS276" s="220">
        <v>10566</v>
      </c>
      <c r="CT276" s="220">
        <v>10566</v>
      </c>
      <c r="CU276" s="220">
        <v>10566</v>
      </c>
      <c r="CV276" s="220">
        <v>10566</v>
      </c>
      <c r="CW276" s="220">
        <v>10566</v>
      </c>
      <c r="CX276" s="220">
        <v>10566</v>
      </c>
      <c r="CY276" s="220">
        <v>10566</v>
      </c>
      <c r="CZ276" s="220">
        <v>10566</v>
      </c>
      <c r="DA276" s="220">
        <v>10566</v>
      </c>
      <c r="DB276" s="220">
        <v>10566</v>
      </c>
      <c r="DC276" s="220">
        <v>10566</v>
      </c>
      <c r="DD276" s="220">
        <v>10566</v>
      </c>
      <c r="DE276" s="220">
        <v>10566</v>
      </c>
      <c r="DF276" s="220">
        <v>10566</v>
      </c>
      <c r="DG276" s="220">
        <v>10566</v>
      </c>
      <c r="DH276" s="220">
        <v>10566</v>
      </c>
      <c r="DI276" s="220">
        <v>10566</v>
      </c>
      <c r="DJ276" s="220">
        <v>10566</v>
      </c>
      <c r="DK276" s="220">
        <v>10566</v>
      </c>
      <c r="DL276" s="220">
        <v>10566</v>
      </c>
      <c r="DM276" s="220">
        <v>10566</v>
      </c>
      <c r="DN276" s="220">
        <v>10566</v>
      </c>
      <c r="DO276" s="220">
        <v>10566</v>
      </c>
      <c r="DP276" s="220">
        <v>10566</v>
      </c>
      <c r="DQ276" s="220">
        <v>10566</v>
      </c>
      <c r="DR276" s="220">
        <v>10566</v>
      </c>
      <c r="DS276" s="220">
        <v>10566</v>
      </c>
      <c r="DT276" s="220">
        <v>10535</v>
      </c>
      <c r="DU276" s="220">
        <v>10531</v>
      </c>
      <c r="DV276" s="220">
        <v>10531</v>
      </c>
      <c r="DW276" s="220">
        <v>10541</v>
      </c>
      <c r="DX276" s="220">
        <v>10541</v>
      </c>
      <c r="DY276" s="220">
        <v>10534</v>
      </c>
      <c r="DZ276" s="220">
        <v>10534</v>
      </c>
      <c r="EA276" s="220">
        <v>10527</v>
      </c>
      <c r="EB276" s="220">
        <v>10527</v>
      </c>
      <c r="EC276" s="220">
        <v>10527</v>
      </c>
      <c r="ED276" s="220">
        <v>10527</v>
      </c>
      <c r="EE276" s="220">
        <v>10527</v>
      </c>
      <c r="EF276" s="220">
        <v>10527</v>
      </c>
      <c r="EG276" s="220">
        <v>10527</v>
      </c>
      <c r="EH276" s="220">
        <v>10527</v>
      </c>
      <c r="EI276" s="220">
        <v>10527</v>
      </c>
      <c r="EJ276" s="220">
        <v>10527</v>
      </c>
      <c r="EK276" s="220">
        <v>10527</v>
      </c>
      <c r="EL276" s="220">
        <v>10527</v>
      </c>
      <c r="EM276" s="220">
        <v>10527</v>
      </c>
      <c r="EN276" s="242">
        <v>10527</v>
      </c>
      <c r="EO276" s="232">
        <v>10527</v>
      </c>
      <c r="EP276" s="227">
        <v>10527</v>
      </c>
      <c r="EQ276" s="154">
        <v>10527</v>
      </c>
      <c r="ER276" s="154">
        <v>10526</v>
      </c>
      <c r="ES276" s="154">
        <v>10526</v>
      </c>
      <c r="ET276" s="154">
        <v>10526</v>
      </c>
      <c r="EU276" s="154">
        <v>10526</v>
      </c>
      <c r="EV276" s="154">
        <v>10526</v>
      </c>
      <c r="EW276" s="166">
        <v>10526</v>
      </c>
      <c r="EX276" s="166">
        <v>10526</v>
      </c>
      <c r="EY276" s="166">
        <v>10526</v>
      </c>
      <c r="EZ276" s="166">
        <v>10526</v>
      </c>
      <c r="FA276" s="166">
        <v>10526</v>
      </c>
      <c r="FB276" s="166">
        <v>10526</v>
      </c>
      <c r="FC276" s="166">
        <v>10526</v>
      </c>
      <c r="FD276" s="154">
        <v>10526</v>
      </c>
      <c r="FE276" s="166">
        <v>10526</v>
      </c>
      <c r="FF276" s="154">
        <v>10526</v>
      </c>
      <c r="FG276" s="154">
        <v>10526</v>
      </c>
      <c r="FH276" s="166">
        <v>10526</v>
      </c>
      <c r="FI276" s="166">
        <v>10526</v>
      </c>
      <c r="FJ276" s="166">
        <v>10526</v>
      </c>
      <c r="FK276" s="166">
        <v>10526</v>
      </c>
      <c r="FL276" s="166">
        <v>10526</v>
      </c>
      <c r="FM276" s="166">
        <v>10526</v>
      </c>
      <c r="FN276" s="166">
        <v>10526</v>
      </c>
      <c r="FO276" s="166">
        <v>10526</v>
      </c>
      <c r="FP276" s="166">
        <v>10526</v>
      </c>
      <c r="FQ276" s="166">
        <v>10518</v>
      </c>
      <c r="FR276" s="154">
        <v>10518</v>
      </c>
      <c r="FS276" s="154">
        <v>10518</v>
      </c>
      <c r="FT276" s="154">
        <v>10518</v>
      </c>
      <c r="FU276" s="154">
        <v>10518</v>
      </c>
      <c r="FV276" s="154">
        <v>10518</v>
      </c>
      <c r="FW276" s="154">
        <v>10518</v>
      </c>
      <c r="FX276" s="154">
        <v>10518</v>
      </c>
      <c r="FY276" s="166">
        <v>10518</v>
      </c>
      <c r="FZ276" s="166">
        <v>10518</v>
      </c>
      <c r="GA276" s="166">
        <v>10517</v>
      </c>
      <c r="GB276" s="166">
        <v>10517</v>
      </c>
      <c r="GC276" s="166">
        <v>10517</v>
      </c>
      <c r="GD276" s="166">
        <v>10517</v>
      </c>
      <c r="GE276" s="166">
        <v>10517</v>
      </c>
      <c r="GF276" s="166">
        <v>10516</v>
      </c>
      <c r="GG276" s="166">
        <v>10516</v>
      </c>
      <c r="GH276" s="166">
        <v>10516</v>
      </c>
      <c r="GI276" s="166">
        <v>10516</v>
      </c>
      <c r="GJ276" s="166">
        <v>10516</v>
      </c>
      <c r="GK276" s="154">
        <v>10516</v>
      </c>
      <c r="GL276" s="154">
        <v>10516</v>
      </c>
      <c r="GM276" s="154">
        <v>10517</v>
      </c>
      <c r="GN276" s="154">
        <v>10517</v>
      </c>
      <c r="GO276" s="154">
        <v>10517</v>
      </c>
      <c r="GP276" s="154">
        <v>10517</v>
      </c>
      <c r="GQ276" s="154">
        <v>10517</v>
      </c>
      <c r="GR276" s="154">
        <v>10517</v>
      </c>
      <c r="GS276" s="154">
        <v>10517</v>
      </c>
      <c r="GT276" s="166">
        <v>10517</v>
      </c>
      <c r="GU276" s="166">
        <v>10517</v>
      </c>
      <c r="GV276" s="166">
        <v>10517</v>
      </c>
      <c r="GW276" s="166">
        <v>10517</v>
      </c>
      <c r="GX276" s="166">
        <v>10517</v>
      </c>
      <c r="GY276" s="166">
        <v>10517</v>
      </c>
      <c r="GZ276" s="166">
        <v>10517</v>
      </c>
      <c r="HA276" s="166">
        <v>10517</v>
      </c>
      <c r="HB276" s="166">
        <v>10517</v>
      </c>
      <c r="HC276" s="166">
        <v>10517</v>
      </c>
      <c r="HD276" s="166">
        <v>10517</v>
      </c>
      <c r="HE276" s="166">
        <v>10516</v>
      </c>
      <c r="HF276" s="166">
        <v>10516</v>
      </c>
      <c r="HG276" s="154">
        <v>10516</v>
      </c>
      <c r="HH276" s="154">
        <v>10533</v>
      </c>
      <c r="HI276" s="166">
        <v>10532</v>
      </c>
      <c r="HJ276" s="154">
        <v>10533</v>
      </c>
      <c r="HK276" s="154">
        <v>10532</v>
      </c>
      <c r="HL276" s="166">
        <v>10538</v>
      </c>
      <c r="HM276" s="154">
        <v>10542</v>
      </c>
      <c r="HN276" s="154">
        <v>10541</v>
      </c>
      <c r="HO276" s="166">
        <v>10541</v>
      </c>
      <c r="HP276" s="154">
        <v>10541</v>
      </c>
      <c r="HQ276" s="154">
        <v>10541</v>
      </c>
      <c r="HR276" s="166">
        <v>10541</v>
      </c>
      <c r="HS276" s="154">
        <v>10541</v>
      </c>
      <c r="HT276" s="154">
        <v>10541</v>
      </c>
      <c r="HU276" s="154">
        <v>10534</v>
      </c>
      <c r="HV276" s="154"/>
      <c r="HW276" s="166"/>
    </row>
    <row r="277" spans="1:231">
      <c r="A277" s="145">
        <f t="shared" si="53"/>
        <v>44403</v>
      </c>
      <c r="B277" s="220">
        <f>'Age&amp;Sex by occurrence date'!$BTQ22</f>
        <v>13132</v>
      </c>
      <c r="C277" s="220">
        <v>10774</v>
      </c>
      <c r="D277" s="220">
        <v>10774</v>
      </c>
      <c r="E277" s="220">
        <v>10774</v>
      </c>
      <c r="F277" s="220">
        <v>10774</v>
      </c>
      <c r="G277" s="220">
        <v>10774</v>
      </c>
      <c r="H277" s="220">
        <v>10774</v>
      </c>
      <c r="I277" s="220">
        <v>10774</v>
      </c>
      <c r="J277" s="220">
        <v>10774</v>
      </c>
      <c r="K277" s="220">
        <v>10774</v>
      </c>
      <c r="L277" s="220">
        <v>10774</v>
      </c>
      <c r="M277" s="220">
        <v>10774</v>
      </c>
      <c r="N277" s="220">
        <v>10774</v>
      </c>
      <c r="O277" s="220">
        <v>10774</v>
      </c>
      <c r="P277" s="220">
        <v>10774</v>
      </c>
      <c r="Q277" s="220">
        <v>10773</v>
      </c>
      <c r="R277" s="220">
        <v>10773</v>
      </c>
      <c r="S277" s="220">
        <v>10773</v>
      </c>
      <c r="T277" s="220">
        <v>10773</v>
      </c>
      <c r="U277" s="220">
        <v>10773</v>
      </c>
      <c r="V277" s="220">
        <v>10772</v>
      </c>
      <c r="W277" s="220">
        <v>10772</v>
      </c>
      <c r="X277" s="220">
        <v>10772</v>
      </c>
      <c r="Y277" s="220">
        <v>10771</v>
      </c>
      <c r="Z277" s="220">
        <v>10766</v>
      </c>
      <c r="AA277" s="220">
        <v>10690</v>
      </c>
      <c r="AB277" s="220">
        <v>10568</v>
      </c>
      <c r="AC277" s="220">
        <v>10568</v>
      </c>
      <c r="AD277" s="220">
        <v>10568</v>
      </c>
      <c r="AE277" s="220">
        <v>10566</v>
      </c>
      <c r="AF277" s="220">
        <v>10566</v>
      </c>
      <c r="AG277" s="220">
        <v>10566</v>
      </c>
      <c r="AH277" s="220">
        <v>10566</v>
      </c>
      <c r="AI277" s="220">
        <v>10566</v>
      </c>
      <c r="AJ277" s="220">
        <v>10566</v>
      </c>
      <c r="AK277" s="220">
        <v>10566</v>
      </c>
      <c r="AL277" s="220">
        <v>10566</v>
      </c>
      <c r="AM277" s="220">
        <v>10566</v>
      </c>
      <c r="AN277" s="220">
        <v>10566</v>
      </c>
      <c r="AO277" s="220">
        <v>10566</v>
      </c>
      <c r="AP277" s="220">
        <v>10566</v>
      </c>
      <c r="AQ277" s="220">
        <v>10566</v>
      </c>
      <c r="AR277" s="220">
        <v>10566</v>
      </c>
      <c r="AS277" s="220">
        <v>10566</v>
      </c>
      <c r="AT277" s="220">
        <v>10566</v>
      </c>
      <c r="AU277" s="220">
        <v>10566</v>
      </c>
      <c r="AV277" s="220">
        <v>10566</v>
      </c>
      <c r="AW277" s="220">
        <v>10566</v>
      </c>
      <c r="AX277" s="220">
        <v>10566</v>
      </c>
      <c r="AY277" s="220">
        <v>10566</v>
      </c>
      <c r="AZ277" s="220">
        <v>10566</v>
      </c>
      <c r="BA277" s="220">
        <v>10566</v>
      </c>
      <c r="BB277" s="220">
        <v>10566</v>
      </c>
      <c r="BC277" s="220">
        <v>10566</v>
      </c>
      <c r="BD277" s="220">
        <v>10566</v>
      </c>
      <c r="BE277" s="220">
        <v>10566</v>
      </c>
      <c r="BF277" s="220">
        <v>10566</v>
      </c>
      <c r="BG277" s="220">
        <v>10566</v>
      </c>
      <c r="BH277" s="220">
        <v>10566</v>
      </c>
      <c r="BI277" s="220">
        <v>10566</v>
      </c>
      <c r="BJ277" s="220">
        <v>10566</v>
      </c>
      <c r="BK277" s="220">
        <v>10566</v>
      </c>
      <c r="BL277" s="220">
        <v>10566</v>
      </c>
      <c r="BM277" s="220">
        <v>10566</v>
      </c>
      <c r="BN277" s="220">
        <v>10566</v>
      </c>
      <c r="BO277" s="220">
        <v>10566</v>
      </c>
      <c r="BP277" s="220">
        <v>10566</v>
      </c>
      <c r="BQ277" s="220">
        <v>10566</v>
      </c>
      <c r="BR277" s="220">
        <v>10566</v>
      </c>
      <c r="BS277" s="220">
        <v>10566</v>
      </c>
      <c r="BT277" s="220">
        <v>10566</v>
      </c>
      <c r="BU277" s="220">
        <v>10566</v>
      </c>
      <c r="BV277" s="220">
        <v>10566</v>
      </c>
      <c r="BW277" s="220">
        <v>10566</v>
      </c>
      <c r="BX277" s="220">
        <v>10566</v>
      </c>
      <c r="BY277" s="220">
        <v>10566</v>
      </c>
      <c r="BZ277" s="220">
        <v>10566</v>
      </c>
      <c r="CA277" s="220">
        <v>10566</v>
      </c>
      <c r="CB277" s="220">
        <v>10566</v>
      </c>
      <c r="CC277" s="220">
        <v>10566</v>
      </c>
      <c r="CD277" s="220">
        <v>10566</v>
      </c>
      <c r="CE277" s="220">
        <v>10566</v>
      </c>
      <c r="CF277" s="220">
        <v>10566</v>
      </c>
      <c r="CG277" s="220">
        <v>10566</v>
      </c>
      <c r="CH277" s="220">
        <v>10566</v>
      </c>
      <c r="CI277" s="220">
        <v>10566</v>
      </c>
      <c r="CJ277" s="220">
        <v>10566</v>
      </c>
      <c r="CK277" s="220">
        <v>10566</v>
      </c>
      <c r="CL277" s="220">
        <v>10566</v>
      </c>
      <c r="CM277" s="220">
        <v>10566</v>
      </c>
      <c r="CN277" s="220">
        <v>10566</v>
      </c>
      <c r="CO277" s="220">
        <v>10566</v>
      </c>
      <c r="CP277" s="220">
        <v>10566</v>
      </c>
      <c r="CQ277" s="220">
        <v>10566</v>
      </c>
      <c r="CR277" s="220">
        <v>10566</v>
      </c>
      <c r="CS277" s="220">
        <v>10566</v>
      </c>
      <c r="CT277" s="220">
        <v>10566</v>
      </c>
      <c r="CU277" s="220">
        <v>10566</v>
      </c>
      <c r="CV277" s="220">
        <v>10566</v>
      </c>
      <c r="CW277" s="220">
        <v>10566</v>
      </c>
      <c r="CX277" s="220">
        <v>10566</v>
      </c>
      <c r="CY277" s="220">
        <v>10566</v>
      </c>
      <c r="CZ277" s="220">
        <v>10566</v>
      </c>
      <c r="DA277" s="220">
        <v>10566</v>
      </c>
      <c r="DB277" s="220">
        <v>10566</v>
      </c>
      <c r="DC277" s="220">
        <v>10566</v>
      </c>
      <c r="DD277" s="220">
        <v>10566</v>
      </c>
      <c r="DE277" s="220">
        <v>10566</v>
      </c>
      <c r="DF277" s="220">
        <v>10566</v>
      </c>
      <c r="DG277" s="220">
        <v>10566</v>
      </c>
      <c r="DH277" s="220">
        <v>10566</v>
      </c>
      <c r="DI277" s="220">
        <v>10566</v>
      </c>
      <c r="DJ277" s="220">
        <v>10566</v>
      </c>
      <c r="DK277" s="220">
        <v>10566</v>
      </c>
      <c r="DL277" s="220">
        <v>10566</v>
      </c>
      <c r="DM277" s="220">
        <v>10566</v>
      </c>
      <c r="DN277" s="220">
        <v>10566</v>
      </c>
      <c r="DO277" s="220">
        <v>10566</v>
      </c>
      <c r="DP277" s="220">
        <v>10566</v>
      </c>
      <c r="DQ277" s="220">
        <v>10566</v>
      </c>
      <c r="DR277" s="220">
        <v>10566</v>
      </c>
      <c r="DS277" s="220">
        <v>10566</v>
      </c>
      <c r="DT277" s="220">
        <v>10535</v>
      </c>
      <c r="DU277" s="220">
        <v>10531</v>
      </c>
      <c r="DV277" s="220">
        <v>10531</v>
      </c>
      <c r="DW277" s="220">
        <v>10541</v>
      </c>
      <c r="DX277" s="220">
        <v>10541</v>
      </c>
      <c r="DY277" s="220">
        <v>10534</v>
      </c>
      <c r="DZ277" s="220">
        <v>10534</v>
      </c>
      <c r="EA277" s="220">
        <v>10527</v>
      </c>
      <c r="EB277" s="220">
        <v>10527</v>
      </c>
      <c r="EC277" s="220">
        <v>10527</v>
      </c>
      <c r="ED277" s="220">
        <v>10527</v>
      </c>
      <c r="EE277" s="220">
        <v>10527</v>
      </c>
      <c r="EF277" s="220">
        <v>10527</v>
      </c>
      <c r="EG277" s="220">
        <v>10527</v>
      </c>
      <c r="EH277" s="220">
        <v>10527</v>
      </c>
      <c r="EI277" s="220">
        <v>10527</v>
      </c>
      <c r="EJ277" s="220">
        <v>10527</v>
      </c>
      <c r="EK277" s="220">
        <v>10527</v>
      </c>
      <c r="EL277" s="220">
        <v>10527</v>
      </c>
      <c r="EM277" s="220">
        <v>10527</v>
      </c>
      <c r="EN277" s="242">
        <v>10527</v>
      </c>
      <c r="EO277" s="232">
        <v>10527</v>
      </c>
      <c r="EP277" s="227">
        <v>10527</v>
      </c>
      <c r="EQ277" s="154">
        <v>10527</v>
      </c>
      <c r="ER277" s="154">
        <v>10526</v>
      </c>
      <c r="ES277" s="154">
        <v>10526</v>
      </c>
      <c r="ET277" s="154">
        <v>10526</v>
      </c>
      <c r="EU277" s="154">
        <v>10526</v>
      </c>
      <c r="EV277" s="154">
        <v>10526</v>
      </c>
      <c r="EW277" s="154">
        <v>10526</v>
      </c>
      <c r="EX277" s="154">
        <v>10526</v>
      </c>
      <c r="EY277" s="154">
        <v>10526</v>
      </c>
      <c r="EZ277" s="154">
        <v>10526</v>
      </c>
      <c r="FA277" s="154">
        <v>10526</v>
      </c>
      <c r="FB277" s="154">
        <v>10526</v>
      </c>
      <c r="FC277" s="166">
        <v>10526</v>
      </c>
      <c r="FD277" s="154">
        <v>10526</v>
      </c>
      <c r="FE277" s="154">
        <v>10526</v>
      </c>
      <c r="FF277" s="154">
        <v>10526</v>
      </c>
      <c r="FG277" s="154">
        <v>10526</v>
      </c>
      <c r="FH277" s="154">
        <v>10526</v>
      </c>
      <c r="FI277" s="166">
        <v>10526</v>
      </c>
      <c r="FJ277" s="166">
        <v>10526</v>
      </c>
      <c r="FK277" s="166">
        <v>10526</v>
      </c>
      <c r="FL277" s="166">
        <v>10526</v>
      </c>
      <c r="FM277" s="166">
        <v>10526</v>
      </c>
      <c r="FN277" s="166">
        <v>10526</v>
      </c>
      <c r="FO277" s="166">
        <v>10526</v>
      </c>
      <c r="FP277" s="166">
        <v>10526</v>
      </c>
      <c r="FQ277" s="166">
        <v>10518</v>
      </c>
      <c r="FR277" s="166">
        <v>10518</v>
      </c>
      <c r="FS277" s="166">
        <v>10518</v>
      </c>
      <c r="FT277" s="166">
        <v>10518</v>
      </c>
      <c r="FU277" s="166">
        <v>10518</v>
      </c>
      <c r="FV277" s="166">
        <v>10518</v>
      </c>
      <c r="FW277" s="166">
        <v>10518</v>
      </c>
      <c r="FX277" s="166">
        <v>10518</v>
      </c>
      <c r="FY277" s="166">
        <v>10518</v>
      </c>
      <c r="FZ277" s="166">
        <v>10518</v>
      </c>
      <c r="GA277" s="166">
        <v>10517</v>
      </c>
      <c r="GB277" s="166">
        <v>10517</v>
      </c>
      <c r="GC277" s="166">
        <v>10517</v>
      </c>
      <c r="GD277" s="166">
        <v>10517</v>
      </c>
      <c r="GE277" s="166">
        <v>10517</v>
      </c>
      <c r="GF277" s="166">
        <v>10516</v>
      </c>
      <c r="GG277" s="166">
        <v>10516</v>
      </c>
      <c r="GH277" s="166">
        <v>10516</v>
      </c>
      <c r="GI277" s="166">
        <v>10516</v>
      </c>
      <c r="GJ277" s="166">
        <v>10516</v>
      </c>
      <c r="GK277" s="154">
        <v>10516</v>
      </c>
      <c r="GL277" s="154">
        <v>10516</v>
      </c>
      <c r="GM277" s="154">
        <v>10517</v>
      </c>
      <c r="GN277" s="154">
        <v>10517</v>
      </c>
      <c r="GO277" s="154">
        <v>10517</v>
      </c>
      <c r="GP277" s="154">
        <v>10517</v>
      </c>
      <c r="GQ277" s="154">
        <v>10517</v>
      </c>
      <c r="GR277" s="154">
        <v>10517</v>
      </c>
      <c r="GS277" s="154">
        <v>10517</v>
      </c>
      <c r="GT277" s="166">
        <v>10517</v>
      </c>
      <c r="GU277" s="166">
        <v>10517</v>
      </c>
      <c r="GV277" s="166">
        <v>10517</v>
      </c>
      <c r="GW277" s="166">
        <v>10517</v>
      </c>
      <c r="GX277" s="166">
        <v>10517</v>
      </c>
      <c r="GY277" s="154">
        <v>10517</v>
      </c>
      <c r="GZ277" s="154">
        <v>10517</v>
      </c>
      <c r="HA277" s="154">
        <v>10517</v>
      </c>
      <c r="HB277" s="154">
        <v>10517</v>
      </c>
      <c r="HC277" s="154">
        <v>10517</v>
      </c>
      <c r="HD277" s="154">
        <v>10517</v>
      </c>
      <c r="HE277" s="154">
        <v>10516</v>
      </c>
      <c r="HF277" s="166">
        <v>10516</v>
      </c>
      <c r="HG277" s="154">
        <v>10516</v>
      </c>
      <c r="HH277" s="154">
        <v>10533</v>
      </c>
      <c r="HI277" s="166">
        <v>10532</v>
      </c>
      <c r="HJ277" s="154">
        <v>10533</v>
      </c>
      <c r="HK277" s="154">
        <v>10532</v>
      </c>
      <c r="HL277" s="166">
        <v>10538</v>
      </c>
      <c r="HM277" s="154">
        <v>10542</v>
      </c>
      <c r="HN277" s="154">
        <v>10541</v>
      </c>
      <c r="HO277" s="166">
        <v>10541</v>
      </c>
      <c r="HP277" s="154">
        <v>10541</v>
      </c>
      <c r="HQ277" s="154">
        <v>10541</v>
      </c>
      <c r="HR277" s="166">
        <v>10541</v>
      </c>
      <c r="HS277" s="154">
        <v>10541</v>
      </c>
      <c r="HT277" s="154">
        <v>10541</v>
      </c>
      <c r="HU277" s="154">
        <v>10534</v>
      </c>
      <c r="HV277" s="154">
        <v>10531</v>
      </c>
      <c r="HW277" s="166"/>
    </row>
    <row r="278" spans="1:231">
      <c r="A278" s="145">
        <f t="shared" si="53"/>
        <v>44402</v>
      </c>
      <c r="B278" s="220">
        <f>'Age&amp;Sex by occurrence date'!$BTX22</f>
        <v>13130</v>
      </c>
      <c r="C278" s="220">
        <v>10773</v>
      </c>
      <c r="D278" s="220">
        <v>10773</v>
      </c>
      <c r="E278" s="220">
        <v>10773</v>
      </c>
      <c r="F278" s="220">
        <v>10773</v>
      </c>
      <c r="G278" s="220">
        <v>10773</v>
      </c>
      <c r="H278" s="220">
        <v>10773</v>
      </c>
      <c r="I278" s="220">
        <v>10773</v>
      </c>
      <c r="J278" s="220">
        <v>10773</v>
      </c>
      <c r="K278" s="220">
        <v>10773</v>
      </c>
      <c r="L278" s="220">
        <v>10773</v>
      </c>
      <c r="M278" s="220">
        <v>10773</v>
      </c>
      <c r="N278" s="220">
        <v>10773</v>
      </c>
      <c r="O278" s="220">
        <v>10773</v>
      </c>
      <c r="P278" s="220">
        <v>10773</v>
      </c>
      <c r="Q278" s="220">
        <v>10772</v>
      </c>
      <c r="R278" s="220">
        <v>10772</v>
      </c>
      <c r="S278" s="220">
        <v>10772</v>
      </c>
      <c r="T278" s="220">
        <v>10772</v>
      </c>
      <c r="U278" s="220">
        <v>10772</v>
      </c>
      <c r="V278" s="220">
        <v>10771</v>
      </c>
      <c r="W278" s="220">
        <v>10771</v>
      </c>
      <c r="X278" s="220">
        <v>10771</v>
      </c>
      <c r="Y278" s="220">
        <v>10770</v>
      </c>
      <c r="Z278" s="220">
        <v>10765</v>
      </c>
      <c r="AA278" s="220">
        <v>10689</v>
      </c>
      <c r="AB278" s="220">
        <v>10567</v>
      </c>
      <c r="AC278" s="220">
        <v>10567</v>
      </c>
      <c r="AD278" s="220">
        <v>10567</v>
      </c>
      <c r="AE278" s="220">
        <v>10565</v>
      </c>
      <c r="AF278" s="220">
        <v>10565</v>
      </c>
      <c r="AG278" s="220">
        <v>10565</v>
      </c>
      <c r="AH278" s="220">
        <v>10565</v>
      </c>
      <c r="AI278" s="220">
        <v>10565</v>
      </c>
      <c r="AJ278" s="220">
        <v>10565</v>
      </c>
      <c r="AK278" s="220">
        <v>10565</v>
      </c>
      <c r="AL278" s="220">
        <v>10565</v>
      </c>
      <c r="AM278" s="220">
        <v>10565</v>
      </c>
      <c r="AN278" s="220">
        <v>10565</v>
      </c>
      <c r="AO278" s="220">
        <v>10565</v>
      </c>
      <c r="AP278" s="220">
        <v>10565</v>
      </c>
      <c r="AQ278" s="220">
        <v>10565</v>
      </c>
      <c r="AR278" s="220">
        <v>10565</v>
      </c>
      <c r="AS278" s="220">
        <v>10565</v>
      </c>
      <c r="AT278" s="220">
        <v>10565</v>
      </c>
      <c r="AU278" s="220">
        <v>10565</v>
      </c>
      <c r="AV278" s="220">
        <v>10565</v>
      </c>
      <c r="AW278" s="220">
        <v>10565</v>
      </c>
      <c r="AX278" s="220">
        <v>10565</v>
      </c>
      <c r="AY278" s="220">
        <v>10565</v>
      </c>
      <c r="AZ278" s="220">
        <v>10565</v>
      </c>
      <c r="BA278" s="220">
        <v>10565</v>
      </c>
      <c r="BB278" s="220">
        <v>10565</v>
      </c>
      <c r="BC278" s="220">
        <v>10565</v>
      </c>
      <c r="BD278" s="220">
        <v>10565</v>
      </c>
      <c r="BE278" s="220">
        <v>10565</v>
      </c>
      <c r="BF278" s="220">
        <v>10565</v>
      </c>
      <c r="BG278" s="220">
        <v>10565</v>
      </c>
      <c r="BH278" s="220">
        <v>10565</v>
      </c>
      <c r="BI278" s="220">
        <v>10565</v>
      </c>
      <c r="BJ278" s="220">
        <v>10565</v>
      </c>
      <c r="BK278" s="220">
        <v>10565</v>
      </c>
      <c r="BL278" s="220">
        <v>10565</v>
      </c>
      <c r="BM278" s="220">
        <v>10565</v>
      </c>
      <c r="BN278" s="220">
        <v>10565</v>
      </c>
      <c r="BO278" s="220">
        <v>10565</v>
      </c>
      <c r="BP278" s="220">
        <v>10565</v>
      </c>
      <c r="BQ278" s="220">
        <v>10565</v>
      </c>
      <c r="BR278" s="220">
        <v>10565</v>
      </c>
      <c r="BS278" s="220">
        <v>10565</v>
      </c>
      <c r="BT278" s="220">
        <v>10565</v>
      </c>
      <c r="BU278" s="220">
        <v>10565</v>
      </c>
      <c r="BV278" s="220">
        <v>10565</v>
      </c>
      <c r="BW278" s="220">
        <v>10565</v>
      </c>
      <c r="BX278" s="220">
        <v>10565</v>
      </c>
      <c r="BY278" s="220">
        <v>10565</v>
      </c>
      <c r="BZ278" s="220">
        <v>10565</v>
      </c>
      <c r="CA278" s="220">
        <v>10565</v>
      </c>
      <c r="CB278" s="220">
        <v>10565</v>
      </c>
      <c r="CC278" s="220">
        <v>10565</v>
      </c>
      <c r="CD278" s="220">
        <v>10565</v>
      </c>
      <c r="CE278" s="220">
        <v>10565</v>
      </c>
      <c r="CF278" s="220">
        <v>10565</v>
      </c>
      <c r="CG278" s="220">
        <v>10565</v>
      </c>
      <c r="CH278" s="220">
        <v>10565</v>
      </c>
      <c r="CI278" s="220">
        <v>10565</v>
      </c>
      <c r="CJ278" s="220">
        <v>10565</v>
      </c>
      <c r="CK278" s="220">
        <v>10565</v>
      </c>
      <c r="CL278" s="220">
        <v>10565</v>
      </c>
      <c r="CM278" s="220">
        <v>10565</v>
      </c>
      <c r="CN278" s="220">
        <v>10565</v>
      </c>
      <c r="CO278" s="220">
        <v>10565</v>
      </c>
      <c r="CP278" s="220">
        <v>10565</v>
      </c>
      <c r="CQ278" s="220">
        <v>10565</v>
      </c>
      <c r="CR278" s="220">
        <v>10565</v>
      </c>
      <c r="CS278" s="220">
        <v>10565</v>
      </c>
      <c r="CT278" s="220">
        <v>10565</v>
      </c>
      <c r="CU278" s="220">
        <v>10565</v>
      </c>
      <c r="CV278" s="220">
        <v>10565</v>
      </c>
      <c r="CW278" s="220">
        <v>10565</v>
      </c>
      <c r="CX278" s="220">
        <v>10565</v>
      </c>
      <c r="CY278" s="220">
        <v>10565</v>
      </c>
      <c r="CZ278" s="220">
        <v>10565</v>
      </c>
      <c r="DA278" s="220">
        <v>10565</v>
      </c>
      <c r="DB278" s="220">
        <v>10565</v>
      </c>
      <c r="DC278" s="220">
        <v>10565</v>
      </c>
      <c r="DD278" s="220">
        <v>10565</v>
      </c>
      <c r="DE278" s="220">
        <v>10565</v>
      </c>
      <c r="DF278" s="220">
        <v>10565</v>
      </c>
      <c r="DG278" s="220">
        <v>10565</v>
      </c>
      <c r="DH278" s="220">
        <v>10565</v>
      </c>
      <c r="DI278" s="220">
        <v>10565</v>
      </c>
      <c r="DJ278" s="220">
        <v>10565</v>
      </c>
      <c r="DK278" s="220">
        <v>10565</v>
      </c>
      <c r="DL278" s="220">
        <v>10565</v>
      </c>
      <c r="DM278" s="220">
        <v>10565</v>
      </c>
      <c r="DN278" s="220">
        <v>10565</v>
      </c>
      <c r="DO278" s="220">
        <v>10565</v>
      </c>
      <c r="DP278" s="220">
        <v>10565</v>
      </c>
      <c r="DQ278" s="220">
        <v>10565</v>
      </c>
      <c r="DR278" s="220">
        <v>10565</v>
      </c>
      <c r="DS278" s="220">
        <v>10565</v>
      </c>
      <c r="DT278" s="220">
        <v>10534</v>
      </c>
      <c r="DU278" s="220">
        <v>10530</v>
      </c>
      <c r="DV278" s="220">
        <v>10530</v>
      </c>
      <c r="DW278" s="220">
        <v>10540</v>
      </c>
      <c r="DX278" s="220">
        <v>10540</v>
      </c>
      <c r="DY278" s="220">
        <v>10533</v>
      </c>
      <c r="DZ278" s="220">
        <v>10533</v>
      </c>
      <c r="EA278" s="220">
        <v>10526</v>
      </c>
      <c r="EB278" s="220">
        <v>10526</v>
      </c>
      <c r="EC278" s="220">
        <v>10526</v>
      </c>
      <c r="ED278" s="220">
        <v>10526</v>
      </c>
      <c r="EE278" s="220">
        <v>10526</v>
      </c>
      <c r="EF278" s="220">
        <v>10526</v>
      </c>
      <c r="EG278" s="220">
        <v>10526</v>
      </c>
      <c r="EH278" s="220">
        <v>10526</v>
      </c>
      <c r="EI278" s="220">
        <v>10526</v>
      </c>
      <c r="EJ278" s="220">
        <v>10526</v>
      </c>
      <c r="EK278" s="220">
        <v>10526</v>
      </c>
      <c r="EL278" s="220">
        <v>10526</v>
      </c>
      <c r="EM278" s="220">
        <v>10526</v>
      </c>
      <c r="EN278" s="242">
        <v>10526</v>
      </c>
      <c r="EO278" s="232">
        <v>10526</v>
      </c>
      <c r="EP278" s="228">
        <v>10526</v>
      </c>
      <c r="EQ278" s="166">
        <v>10526</v>
      </c>
      <c r="ER278" s="166">
        <v>10525</v>
      </c>
      <c r="ES278" s="166">
        <v>10525</v>
      </c>
      <c r="ET278" s="166">
        <v>10525</v>
      </c>
      <c r="EU278" s="166">
        <v>10525</v>
      </c>
      <c r="EV278" s="166">
        <v>10525</v>
      </c>
      <c r="EW278" s="154">
        <v>10525</v>
      </c>
      <c r="EX278" s="154">
        <v>10525</v>
      </c>
      <c r="EY278" s="154">
        <v>10525</v>
      </c>
      <c r="EZ278" s="154">
        <v>10525</v>
      </c>
      <c r="FA278" s="154">
        <v>10525</v>
      </c>
      <c r="FB278" s="154">
        <v>10525</v>
      </c>
      <c r="FC278" s="154">
        <v>10525</v>
      </c>
      <c r="FD278" s="154">
        <v>10525</v>
      </c>
      <c r="FE278" s="166">
        <v>10525</v>
      </c>
      <c r="FF278" s="154">
        <v>10525</v>
      </c>
      <c r="FG278" s="166">
        <v>10525</v>
      </c>
      <c r="FH278" s="154">
        <v>10525</v>
      </c>
      <c r="FI278" s="154">
        <v>10525</v>
      </c>
      <c r="FJ278" s="154">
        <v>10525</v>
      </c>
      <c r="FK278" s="154">
        <v>10525</v>
      </c>
      <c r="FL278" s="154">
        <v>10525</v>
      </c>
      <c r="FM278" s="154">
        <v>10525</v>
      </c>
      <c r="FN278" s="154">
        <v>10525</v>
      </c>
      <c r="FO278" s="154">
        <v>10525</v>
      </c>
      <c r="FP278" s="154">
        <v>10525</v>
      </c>
      <c r="FQ278" s="154">
        <v>10517</v>
      </c>
      <c r="FR278" s="166">
        <v>10517</v>
      </c>
      <c r="FS278" s="166">
        <v>10517</v>
      </c>
      <c r="FT278" s="166">
        <v>10517</v>
      </c>
      <c r="FU278" s="166">
        <v>10517</v>
      </c>
      <c r="FV278" s="166">
        <v>10517</v>
      </c>
      <c r="FW278" s="166">
        <v>10517</v>
      </c>
      <c r="FX278" s="166">
        <v>10517</v>
      </c>
      <c r="FY278" s="154">
        <v>10517</v>
      </c>
      <c r="FZ278" s="154">
        <v>10517</v>
      </c>
      <c r="GA278" s="154">
        <v>10516</v>
      </c>
      <c r="GB278" s="154">
        <v>10516</v>
      </c>
      <c r="GC278" s="154">
        <v>10516</v>
      </c>
      <c r="GD278" s="154">
        <v>10516</v>
      </c>
      <c r="GE278" s="154">
        <v>10516</v>
      </c>
      <c r="GF278" s="154">
        <v>10515</v>
      </c>
      <c r="GG278" s="154">
        <v>10515</v>
      </c>
      <c r="GH278" s="154">
        <v>10515</v>
      </c>
      <c r="GI278" s="154">
        <v>10515</v>
      </c>
      <c r="GJ278" s="154">
        <v>10515</v>
      </c>
      <c r="GK278" s="166">
        <v>10515</v>
      </c>
      <c r="GL278" s="166">
        <v>10515</v>
      </c>
      <c r="GM278" s="166">
        <v>10516</v>
      </c>
      <c r="GN278" s="166">
        <v>10516</v>
      </c>
      <c r="GO278" s="166">
        <v>10516</v>
      </c>
      <c r="GP278" s="166">
        <v>10516</v>
      </c>
      <c r="GQ278" s="166">
        <v>10516</v>
      </c>
      <c r="GR278" s="166">
        <v>10516</v>
      </c>
      <c r="GS278" s="166">
        <v>10516</v>
      </c>
      <c r="GT278" s="166">
        <v>10516</v>
      </c>
      <c r="GU278" s="166">
        <v>10516</v>
      </c>
      <c r="GV278" s="166">
        <v>10516</v>
      </c>
      <c r="GW278" s="166">
        <v>10516</v>
      </c>
      <c r="GX278" s="154">
        <v>10516</v>
      </c>
      <c r="GY278" s="166">
        <v>10516</v>
      </c>
      <c r="GZ278" s="166">
        <v>10516</v>
      </c>
      <c r="HA278" s="166">
        <v>10516</v>
      </c>
      <c r="HB278" s="166">
        <v>10516</v>
      </c>
      <c r="HC278" s="166">
        <v>10516</v>
      </c>
      <c r="HD278" s="166">
        <v>10516</v>
      </c>
      <c r="HE278" s="166">
        <v>10515</v>
      </c>
      <c r="HF278" s="166">
        <v>10515</v>
      </c>
      <c r="HG278" s="154">
        <v>10515</v>
      </c>
      <c r="HH278" s="154">
        <v>10532</v>
      </c>
      <c r="HI278" s="166">
        <v>10531</v>
      </c>
      <c r="HJ278" s="154">
        <v>10532</v>
      </c>
      <c r="HK278" s="154">
        <v>10531</v>
      </c>
      <c r="HL278" s="166">
        <v>10537</v>
      </c>
      <c r="HM278" s="154">
        <v>10541</v>
      </c>
      <c r="HN278" s="154">
        <v>10540</v>
      </c>
      <c r="HO278" s="166">
        <v>10540</v>
      </c>
      <c r="HP278" s="154">
        <v>10540</v>
      </c>
      <c r="HQ278" s="154">
        <v>10540</v>
      </c>
      <c r="HR278" s="166">
        <v>10540</v>
      </c>
      <c r="HS278" s="154">
        <v>10540</v>
      </c>
      <c r="HT278" s="154">
        <v>10540</v>
      </c>
      <c r="HU278" s="154">
        <v>10533</v>
      </c>
      <c r="HV278" s="154">
        <v>10530</v>
      </c>
      <c r="HW278" s="166">
        <v>10527</v>
      </c>
    </row>
    <row r="279" spans="1:231">
      <c r="A279" s="145">
        <f t="shared" si="53"/>
        <v>44401</v>
      </c>
      <c r="B279" s="220">
        <f>'Age&amp;Sex by occurrence date'!$BUE22</f>
        <v>13127</v>
      </c>
      <c r="C279" s="220">
        <v>10771</v>
      </c>
      <c r="D279" s="220">
        <v>10771</v>
      </c>
      <c r="E279" s="220">
        <v>10771</v>
      </c>
      <c r="F279" s="220">
        <v>10771</v>
      </c>
      <c r="G279" s="220">
        <v>10771</v>
      </c>
      <c r="H279" s="220">
        <v>10771</v>
      </c>
      <c r="I279" s="220">
        <v>10771</v>
      </c>
      <c r="J279" s="220">
        <v>10771</v>
      </c>
      <c r="K279" s="220">
        <v>10771</v>
      </c>
      <c r="L279" s="220">
        <v>10771</v>
      </c>
      <c r="M279" s="220">
        <v>10771</v>
      </c>
      <c r="N279" s="220">
        <v>10771</v>
      </c>
      <c r="O279" s="220">
        <v>10771</v>
      </c>
      <c r="P279" s="220">
        <v>10771</v>
      </c>
      <c r="Q279" s="220">
        <v>10770</v>
      </c>
      <c r="R279" s="220">
        <v>10770</v>
      </c>
      <c r="S279" s="220">
        <v>10770</v>
      </c>
      <c r="T279" s="220">
        <v>10770</v>
      </c>
      <c r="U279" s="220">
        <v>10770</v>
      </c>
      <c r="V279" s="220">
        <v>10769</v>
      </c>
      <c r="W279" s="220">
        <v>10769</v>
      </c>
      <c r="X279" s="220">
        <v>10769</v>
      </c>
      <c r="Y279" s="220">
        <v>10768</v>
      </c>
      <c r="Z279" s="220">
        <v>10763</v>
      </c>
      <c r="AA279" s="220">
        <v>10687</v>
      </c>
      <c r="AB279" s="220">
        <v>10565</v>
      </c>
      <c r="AC279" s="220">
        <v>10565</v>
      </c>
      <c r="AD279" s="220">
        <v>10565</v>
      </c>
      <c r="AE279" s="220">
        <v>10563</v>
      </c>
      <c r="AF279" s="220">
        <v>10563</v>
      </c>
      <c r="AG279" s="220">
        <v>10563</v>
      </c>
      <c r="AH279" s="220">
        <v>10563</v>
      </c>
      <c r="AI279" s="220">
        <v>10563</v>
      </c>
      <c r="AJ279" s="220">
        <v>10563</v>
      </c>
      <c r="AK279" s="220">
        <v>10563</v>
      </c>
      <c r="AL279" s="220">
        <v>10563</v>
      </c>
      <c r="AM279" s="220">
        <v>10563</v>
      </c>
      <c r="AN279" s="220">
        <v>10563</v>
      </c>
      <c r="AO279" s="220">
        <v>10563</v>
      </c>
      <c r="AP279" s="220">
        <v>10563</v>
      </c>
      <c r="AQ279" s="220">
        <v>10563</v>
      </c>
      <c r="AR279" s="220">
        <v>10563</v>
      </c>
      <c r="AS279" s="220">
        <v>10563</v>
      </c>
      <c r="AT279" s="220">
        <v>10563</v>
      </c>
      <c r="AU279" s="220">
        <v>10563</v>
      </c>
      <c r="AV279" s="220">
        <v>10563</v>
      </c>
      <c r="AW279" s="220">
        <v>10563</v>
      </c>
      <c r="AX279" s="220">
        <v>10563</v>
      </c>
      <c r="AY279" s="220">
        <v>10563</v>
      </c>
      <c r="AZ279" s="220">
        <v>10563</v>
      </c>
      <c r="BA279" s="220">
        <v>10563</v>
      </c>
      <c r="BB279" s="220">
        <v>10563</v>
      </c>
      <c r="BC279" s="220">
        <v>10563</v>
      </c>
      <c r="BD279" s="220">
        <v>10563</v>
      </c>
      <c r="BE279" s="220">
        <v>10563</v>
      </c>
      <c r="BF279" s="220">
        <v>10563</v>
      </c>
      <c r="BG279" s="220">
        <v>10563</v>
      </c>
      <c r="BH279" s="220">
        <v>10563</v>
      </c>
      <c r="BI279" s="220">
        <v>10563</v>
      </c>
      <c r="BJ279" s="220">
        <v>10563</v>
      </c>
      <c r="BK279" s="220">
        <v>10563</v>
      </c>
      <c r="BL279" s="220">
        <v>10563</v>
      </c>
      <c r="BM279" s="220">
        <v>10563</v>
      </c>
      <c r="BN279" s="220">
        <v>10563</v>
      </c>
      <c r="BO279" s="220">
        <v>10563</v>
      </c>
      <c r="BP279" s="220">
        <v>10563</v>
      </c>
      <c r="BQ279" s="220">
        <v>10563</v>
      </c>
      <c r="BR279" s="220">
        <v>10563</v>
      </c>
      <c r="BS279" s="220">
        <v>10563</v>
      </c>
      <c r="BT279" s="220">
        <v>10563</v>
      </c>
      <c r="BU279" s="220">
        <v>10563</v>
      </c>
      <c r="BV279" s="220">
        <v>10563</v>
      </c>
      <c r="BW279" s="220">
        <v>10563</v>
      </c>
      <c r="BX279" s="220">
        <v>10563</v>
      </c>
      <c r="BY279" s="220">
        <v>10563</v>
      </c>
      <c r="BZ279" s="220">
        <v>10563</v>
      </c>
      <c r="CA279" s="220">
        <v>10563</v>
      </c>
      <c r="CB279" s="220">
        <v>10563</v>
      </c>
      <c r="CC279" s="220">
        <v>10563</v>
      </c>
      <c r="CD279" s="220">
        <v>10563</v>
      </c>
      <c r="CE279" s="220">
        <v>10563</v>
      </c>
      <c r="CF279" s="220">
        <v>10563</v>
      </c>
      <c r="CG279" s="220">
        <v>10563</v>
      </c>
      <c r="CH279" s="220">
        <v>10563</v>
      </c>
      <c r="CI279" s="220">
        <v>10563</v>
      </c>
      <c r="CJ279" s="220">
        <v>10563</v>
      </c>
      <c r="CK279" s="220">
        <v>10563</v>
      </c>
      <c r="CL279" s="220">
        <v>10563</v>
      </c>
      <c r="CM279" s="220">
        <v>10563</v>
      </c>
      <c r="CN279" s="220">
        <v>10563</v>
      </c>
      <c r="CO279" s="220">
        <v>10563</v>
      </c>
      <c r="CP279" s="220">
        <v>10563</v>
      </c>
      <c r="CQ279" s="220">
        <v>10563</v>
      </c>
      <c r="CR279" s="220">
        <v>10563</v>
      </c>
      <c r="CS279" s="220">
        <v>10563</v>
      </c>
      <c r="CT279" s="220">
        <v>10563</v>
      </c>
      <c r="CU279" s="220">
        <v>10563</v>
      </c>
      <c r="CV279" s="220">
        <v>10563</v>
      </c>
      <c r="CW279" s="220">
        <v>10563</v>
      </c>
      <c r="CX279" s="220">
        <v>10563</v>
      </c>
      <c r="CY279" s="220">
        <v>10563</v>
      </c>
      <c r="CZ279" s="220">
        <v>10563</v>
      </c>
      <c r="DA279" s="220">
        <v>10563</v>
      </c>
      <c r="DB279" s="220">
        <v>10563</v>
      </c>
      <c r="DC279" s="220">
        <v>10563</v>
      </c>
      <c r="DD279" s="220">
        <v>10563</v>
      </c>
      <c r="DE279" s="220">
        <v>10563</v>
      </c>
      <c r="DF279" s="220">
        <v>10563</v>
      </c>
      <c r="DG279" s="220">
        <v>10563</v>
      </c>
      <c r="DH279" s="220">
        <v>10563</v>
      </c>
      <c r="DI279" s="220">
        <v>10563</v>
      </c>
      <c r="DJ279" s="220">
        <v>10563</v>
      </c>
      <c r="DK279" s="220">
        <v>10563</v>
      </c>
      <c r="DL279" s="220">
        <v>10563</v>
      </c>
      <c r="DM279" s="220">
        <v>10563</v>
      </c>
      <c r="DN279" s="220">
        <v>10563</v>
      </c>
      <c r="DO279" s="220">
        <v>10563</v>
      </c>
      <c r="DP279" s="220">
        <v>10563</v>
      </c>
      <c r="DQ279" s="220">
        <v>10563</v>
      </c>
      <c r="DR279" s="220">
        <v>10563</v>
      </c>
      <c r="DS279" s="220">
        <v>10563</v>
      </c>
      <c r="DT279" s="220">
        <v>10532</v>
      </c>
      <c r="DU279" s="220">
        <v>10528</v>
      </c>
      <c r="DV279" s="220">
        <v>10528</v>
      </c>
      <c r="DW279" s="220">
        <v>10538</v>
      </c>
      <c r="DX279" s="220">
        <v>10538</v>
      </c>
      <c r="DY279" s="220">
        <v>10531</v>
      </c>
      <c r="DZ279" s="220">
        <v>10531</v>
      </c>
      <c r="EA279" s="220">
        <v>10524</v>
      </c>
      <c r="EB279" s="220">
        <v>10524</v>
      </c>
      <c r="EC279" s="220">
        <v>10524</v>
      </c>
      <c r="ED279" s="220">
        <v>10524</v>
      </c>
      <c r="EE279" s="220">
        <v>10524</v>
      </c>
      <c r="EF279" s="220">
        <v>10524</v>
      </c>
      <c r="EG279" s="220">
        <v>10524</v>
      </c>
      <c r="EH279" s="220">
        <v>10524</v>
      </c>
      <c r="EI279" s="220">
        <v>10524</v>
      </c>
      <c r="EJ279" s="220">
        <v>10524</v>
      </c>
      <c r="EK279" s="220">
        <v>10524</v>
      </c>
      <c r="EL279" s="220">
        <v>10524</v>
      </c>
      <c r="EM279" s="220">
        <v>10524</v>
      </c>
      <c r="EN279" s="242">
        <v>10524</v>
      </c>
      <c r="EO279" s="232">
        <v>10524</v>
      </c>
      <c r="EP279" s="227">
        <v>10524</v>
      </c>
      <c r="EQ279" s="154">
        <v>10524</v>
      </c>
      <c r="ER279" s="154">
        <v>10523</v>
      </c>
      <c r="ES279" s="154">
        <v>10523</v>
      </c>
      <c r="ET279" s="154">
        <v>10523</v>
      </c>
      <c r="EU279" s="154">
        <v>10523</v>
      </c>
      <c r="EV279" s="154">
        <v>10523</v>
      </c>
      <c r="EW279" s="166">
        <v>10523</v>
      </c>
      <c r="EX279" s="166">
        <v>10523</v>
      </c>
      <c r="EY279" s="166">
        <v>10523</v>
      </c>
      <c r="EZ279" s="166">
        <v>10523</v>
      </c>
      <c r="FA279" s="166">
        <v>10523</v>
      </c>
      <c r="FB279" s="166">
        <v>10523</v>
      </c>
      <c r="FC279" s="154">
        <v>10523</v>
      </c>
      <c r="FD279" s="166">
        <v>10523</v>
      </c>
      <c r="FE279" s="166">
        <v>10523</v>
      </c>
      <c r="FF279" s="166">
        <v>10523</v>
      </c>
      <c r="FG279" s="154">
        <v>10523</v>
      </c>
      <c r="FH279" s="166">
        <v>10523</v>
      </c>
      <c r="FI279" s="154">
        <v>10523</v>
      </c>
      <c r="FJ279" s="154">
        <v>10523</v>
      </c>
      <c r="FK279" s="154">
        <v>10523</v>
      </c>
      <c r="FL279" s="154">
        <v>10523</v>
      </c>
      <c r="FM279" s="154">
        <v>10523</v>
      </c>
      <c r="FN279" s="154">
        <v>10523</v>
      </c>
      <c r="FO279" s="154">
        <v>10523</v>
      </c>
      <c r="FP279" s="154">
        <v>10523</v>
      </c>
      <c r="FQ279" s="154">
        <v>10515</v>
      </c>
      <c r="FR279" s="166">
        <v>10515</v>
      </c>
      <c r="FS279" s="166">
        <v>10515</v>
      </c>
      <c r="FT279" s="166">
        <v>10515</v>
      </c>
      <c r="FU279" s="166">
        <v>10515</v>
      </c>
      <c r="FV279" s="166">
        <v>10515</v>
      </c>
      <c r="FW279" s="166">
        <v>10515</v>
      </c>
      <c r="FX279" s="166">
        <v>10515</v>
      </c>
      <c r="FY279" s="154">
        <v>10515</v>
      </c>
      <c r="FZ279" s="154">
        <v>10515</v>
      </c>
      <c r="GA279" s="154">
        <v>10514</v>
      </c>
      <c r="GB279" s="154">
        <v>10514</v>
      </c>
      <c r="GC279" s="154">
        <v>10514</v>
      </c>
      <c r="GD279" s="154">
        <v>10514</v>
      </c>
      <c r="GE279" s="154">
        <v>10514</v>
      </c>
      <c r="GF279" s="154">
        <v>10513</v>
      </c>
      <c r="GG279" s="154">
        <v>10513</v>
      </c>
      <c r="GH279" s="154">
        <v>10513</v>
      </c>
      <c r="GI279" s="154">
        <v>10513</v>
      </c>
      <c r="GJ279" s="154">
        <v>10513</v>
      </c>
      <c r="GK279" s="166">
        <v>10513</v>
      </c>
      <c r="GL279" s="166">
        <v>10513</v>
      </c>
      <c r="GM279" s="166">
        <v>10514</v>
      </c>
      <c r="GN279" s="166">
        <v>10514</v>
      </c>
      <c r="GO279" s="166">
        <v>10514</v>
      </c>
      <c r="GP279" s="166">
        <v>10514</v>
      </c>
      <c r="GQ279" s="166">
        <v>10514</v>
      </c>
      <c r="GR279" s="166">
        <v>10514</v>
      </c>
      <c r="GS279" s="166">
        <v>10514</v>
      </c>
      <c r="GT279" s="154">
        <v>10514</v>
      </c>
      <c r="GU279" s="154">
        <v>10514</v>
      </c>
      <c r="GV279" s="154">
        <v>10514</v>
      </c>
      <c r="GW279" s="154">
        <v>10514</v>
      </c>
      <c r="GX279" s="154">
        <v>10514</v>
      </c>
      <c r="GY279" s="166">
        <v>10514</v>
      </c>
      <c r="GZ279" s="166">
        <v>10514</v>
      </c>
      <c r="HA279" s="166">
        <v>10514</v>
      </c>
      <c r="HB279" s="166">
        <v>10514</v>
      </c>
      <c r="HC279" s="166">
        <v>10514</v>
      </c>
      <c r="HD279" s="166">
        <v>10514</v>
      </c>
      <c r="HE279" s="166">
        <v>10513</v>
      </c>
      <c r="HF279" s="166">
        <v>10513</v>
      </c>
      <c r="HG279" s="154">
        <v>10513</v>
      </c>
      <c r="HH279" s="154">
        <v>10530</v>
      </c>
      <c r="HI279" s="166">
        <v>10529</v>
      </c>
      <c r="HJ279" s="154">
        <v>10530</v>
      </c>
      <c r="HK279" s="154">
        <v>10529</v>
      </c>
      <c r="HL279" s="166">
        <v>10535</v>
      </c>
      <c r="HM279" s="154">
        <v>10539</v>
      </c>
      <c r="HN279" s="154">
        <v>10538</v>
      </c>
      <c r="HO279" s="166">
        <v>10538</v>
      </c>
      <c r="HP279" s="154">
        <v>10538</v>
      </c>
      <c r="HQ279" s="154">
        <v>10538</v>
      </c>
      <c r="HR279" s="166">
        <v>10538</v>
      </c>
      <c r="HS279" s="154">
        <v>10538</v>
      </c>
      <c r="HT279" s="154">
        <v>10538</v>
      </c>
      <c r="HU279" s="154">
        <v>10531</v>
      </c>
      <c r="HV279" s="154">
        <v>10529</v>
      </c>
      <c r="HW279" s="166">
        <v>10526</v>
      </c>
    </row>
    <row r="280" spans="1:231">
      <c r="A280" s="145">
        <f t="shared" si="53"/>
        <v>44400</v>
      </c>
      <c r="B280" s="220">
        <f>'Age&amp;Sex by occurrence date'!$BUL22</f>
        <v>13126</v>
      </c>
      <c r="C280" s="220">
        <v>10770</v>
      </c>
      <c r="D280" s="220">
        <v>10770</v>
      </c>
      <c r="E280" s="220">
        <v>10770</v>
      </c>
      <c r="F280" s="220">
        <v>10770</v>
      </c>
      <c r="G280" s="220">
        <v>10770</v>
      </c>
      <c r="H280" s="220">
        <v>10770</v>
      </c>
      <c r="I280" s="220">
        <v>10770</v>
      </c>
      <c r="J280" s="220">
        <v>10770</v>
      </c>
      <c r="K280" s="220">
        <v>10770</v>
      </c>
      <c r="L280" s="220">
        <v>10770</v>
      </c>
      <c r="M280" s="220">
        <v>10770</v>
      </c>
      <c r="N280" s="220">
        <v>10770</v>
      </c>
      <c r="O280" s="220">
        <v>10770</v>
      </c>
      <c r="P280" s="220">
        <v>10770</v>
      </c>
      <c r="Q280" s="220">
        <v>10769</v>
      </c>
      <c r="R280" s="220">
        <v>10769</v>
      </c>
      <c r="S280" s="220">
        <v>10769</v>
      </c>
      <c r="T280" s="220">
        <v>10769</v>
      </c>
      <c r="U280" s="220">
        <v>10769</v>
      </c>
      <c r="V280" s="220">
        <v>10768</v>
      </c>
      <c r="W280" s="220">
        <v>10768</v>
      </c>
      <c r="X280" s="220">
        <v>10768</v>
      </c>
      <c r="Y280" s="220">
        <v>10767</v>
      </c>
      <c r="Z280" s="220">
        <v>10762</v>
      </c>
      <c r="AA280" s="220">
        <v>10686</v>
      </c>
      <c r="AB280" s="220">
        <v>10564</v>
      </c>
      <c r="AC280" s="220">
        <v>10564</v>
      </c>
      <c r="AD280" s="220">
        <v>10564</v>
      </c>
      <c r="AE280" s="220">
        <v>10562</v>
      </c>
      <c r="AF280" s="220">
        <v>10562</v>
      </c>
      <c r="AG280" s="220">
        <v>10562</v>
      </c>
      <c r="AH280" s="220">
        <v>10562</v>
      </c>
      <c r="AI280" s="220">
        <v>10562</v>
      </c>
      <c r="AJ280" s="220">
        <v>10562</v>
      </c>
      <c r="AK280" s="220">
        <v>10562</v>
      </c>
      <c r="AL280" s="220">
        <v>10562</v>
      </c>
      <c r="AM280" s="220">
        <v>10562</v>
      </c>
      <c r="AN280" s="220">
        <v>10562</v>
      </c>
      <c r="AO280" s="220">
        <v>10562</v>
      </c>
      <c r="AP280" s="220">
        <v>10562</v>
      </c>
      <c r="AQ280" s="220">
        <v>10562</v>
      </c>
      <c r="AR280" s="220">
        <v>10562</v>
      </c>
      <c r="AS280" s="220">
        <v>10562</v>
      </c>
      <c r="AT280" s="220">
        <v>10562</v>
      </c>
      <c r="AU280" s="220">
        <v>10562</v>
      </c>
      <c r="AV280" s="220">
        <v>10562</v>
      </c>
      <c r="AW280" s="220">
        <v>10562</v>
      </c>
      <c r="AX280" s="220">
        <v>10562</v>
      </c>
      <c r="AY280" s="220">
        <v>10562</v>
      </c>
      <c r="AZ280" s="220">
        <v>10562</v>
      </c>
      <c r="BA280" s="220">
        <v>10562</v>
      </c>
      <c r="BB280" s="220">
        <v>10562</v>
      </c>
      <c r="BC280" s="220">
        <v>10562</v>
      </c>
      <c r="BD280" s="220">
        <v>10562</v>
      </c>
      <c r="BE280" s="220">
        <v>10562</v>
      </c>
      <c r="BF280" s="220">
        <v>10562</v>
      </c>
      <c r="BG280" s="220">
        <v>10562</v>
      </c>
      <c r="BH280" s="220">
        <v>10562</v>
      </c>
      <c r="BI280" s="220">
        <v>10562</v>
      </c>
      <c r="BJ280" s="220">
        <v>10562</v>
      </c>
      <c r="BK280" s="220">
        <v>10562</v>
      </c>
      <c r="BL280" s="220">
        <v>10562</v>
      </c>
      <c r="BM280" s="220">
        <v>10562</v>
      </c>
      <c r="BN280" s="220">
        <v>10562</v>
      </c>
      <c r="BO280" s="220">
        <v>10562</v>
      </c>
      <c r="BP280" s="220">
        <v>10562</v>
      </c>
      <c r="BQ280" s="220">
        <v>10562</v>
      </c>
      <c r="BR280" s="220">
        <v>10562</v>
      </c>
      <c r="BS280" s="220">
        <v>10562</v>
      </c>
      <c r="BT280" s="220">
        <v>10562</v>
      </c>
      <c r="BU280" s="220">
        <v>10562</v>
      </c>
      <c r="BV280" s="220">
        <v>10562</v>
      </c>
      <c r="BW280" s="220">
        <v>10562</v>
      </c>
      <c r="BX280" s="220">
        <v>10562</v>
      </c>
      <c r="BY280" s="220">
        <v>10562</v>
      </c>
      <c r="BZ280" s="220">
        <v>10562</v>
      </c>
      <c r="CA280" s="220">
        <v>10562</v>
      </c>
      <c r="CB280" s="220">
        <v>10562</v>
      </c>
      <c r="CC280" s="220">
        <v>10562</v>
      </c>
      <c r="CD280" s="220">
        <v>10562</v>
      </c>
      <c r="CE280" s="220">
        <v>10562</v>
      </c>
      <c r="CF280" s="220">
        <v>10562</v>
      </c>
      <c r="CG280" s="220">
        <v>10562</v>
      </c>
      <c r="CH280" s="220">
        <v>10562</v>
      </c>
      <c r="CI280" s="220">
        <v>10562</v>
      </c>
      <c r="CJ280" s="220">
        <v>10562</v>
      </c>
      <c r="CK280" s="220">
        <v>10562</v>
      </c>
      <c r="CL280" s="220">
        <v>10562</v>
      </c>
      <c r="CM280" s="220">
        <v>10562</v>
      </c>
      <c r="CN280" s="220">
        <v>10562</v>
      </c>
      <c r="CO280" s="220">
        <v>10562</v>
      </c>
      <c r="CP280" s="220">
        <v>10562</v>
      </c>
      <c r="CQ280" s="220">
        <v>10562</v>
      </c>
      <c r="CR280" s="220">
        <v>10562</v>
      </c>
      <c r="CS280" s="220">
        <v>10562</v>
      </c>
      <c r="CT280" s="220">
        <v>10562</v>
      </c>
      <c r="CU280" s="220">
        <v>10562</v>
      </c>
      <c r="CV280" s="220">
        <v>10562</v>
      </c>
      <c r="CW280" s="220">
        <v>10562</v>
      </c>
      <c r="CX280" s="220">
        <v>10562</v>
      </c>
      <c r="CY280" s="220">
        <v>10562</v>
      </c>
      <c r="CZ280" s="220">
        <v>10562</v>
      </c>
      <c r="DA280" s="220">
        <v>10562</v>
      </c>
      <c r="DB280" s="220">
        <v>10562</v>
      </c>
      <c r="DC280" s="220">
        <v>10562</v>
      </c>
      <c r="DD280" s="220">
        <v>10562</v>
      </c>
      <c r="DE280" s="220">
        <v>10562</v>
      </c>
      <c r="DF280" s="220">
        <v>10562</v>
      </c>
      <c r="DG280" s="220">
        <v>10562</v>
      </c>
      <c r="DH280" s="220">
        <v>10562</v>
      </c>
      <c r="DI280" s="220">
        <v>10562</v>
      </c>
      <c r="DJ280" s="220">
        <v>10562</v>
      </c>
      <c r="DK280" s="220">
        <v>10562</v>
      </c>
      <c r="DL280" s="220">
        <v>10562</v>
      </c>
      <c r="DM280" s="220">
        <v>10562</v>
      </c>
      <c r="DN280" s="220">
        <v>10562</v>
      </c>
      <c r="DO280" s="220">
        <v>10562</v>
      </c>
      <c r="DP280" s="220">
        <v>10562</v>
      </c>
      <c r="DQ280" s="220">
        <v>10562</v>
      </c>
      <c r="DR280" s="220">
        <v>10562</v>
      </c>
      <c r="DS280" s="220">
        <v>10562</v>
      </c>
      <c r="DT280" s="220">
        <v>10531</v>
      </c>
      <c r="DU280" s="220">
        <v>10527</v>
      </c>
      <c r="DV280" s="220">
        <v>10527</v>
      </c>
      <c r="DW280" s="220">
        <v>10537</v>
      </c>
      <c r="DX280" s="220">
        <v>10537</v>
      </c>
      <c r="DY280" s="220">
        <v>10530</v>
      </c>
      <c r="DZ280" s="220">
        <v>10530</v>
      </c>
      <c r="EA280" s="220">
        <v>10523</v>
      </c>
      <c r="EB280" s="220">
        <v>10523</v>
      </c>
      <c r="EC280" s="220">
        <v>10523</v>
      </c>
      <c r="ED280" s="220">
        <v>10523</v>
      </c>
      <c r="EE280" s="220">
        <v>10523</v>
      </c>
      <c r="EF280" s="220">
        <v>10523</v>
      </c>
      <c r="EG280" s="220">
        <v>10523</v>
      </c>
      <c r="EH280" s="220">
        <v>10523</v>
      </c>
      <c r="EI280" s="220">
        <v>10523</v>
      </c>
      <c r="EJ280" s="220">
        <v>10523</v>
      </c>
      <c r="EK280" s="220">
        <v>10523</v>
      </c>
      <c r="EL280" s="220">
        <v>10523</v>
      </c>
      <c r="EM280" s="220">
        <v>10523</v>
      </c>
      <c r="EN280" s="242">
        <v>10523</v>
      </c>
      <c r="EO280" s="232">
        <v>10523</v>
      </c>
      <c r="EP280" s="227">
        <v>10523</v>
      </c>
      <c r="EQ280" s="154">
        <v>10523</v>
      </c>
      <c r="ER280" s="154">
        <v>10522</v>
      </c>
      <c r="ES280" s="154">
        <v>10522</v>
      </c>
      <c r="ET280" s="154">
        <v>10522</v>
      </c>
      <c r="EU280" s="154">
        <v>10522</v>
      </c>
      <c r="EV280" s="154">
        <v>10522</v>
      </c>
      <c r="EW280" s="154">
        <v>10522</v>
      </c>
      <c r="EX280" s="154">
        <v>10522</v>
      </c>
      <c r="EY280" s="154">
        <v>10522</v>
      </c>
      <c r="EZ280" s="154">
        <v>10522</v>
      </c>
      <c r="FA280" s="154">
        <v>10522</v>
      </c>
      <c r="FB280" s="154">
        <v>10522</v>
      </c>
      <c r="FC280" s="166">
        <v>10522</v>
      </c>
      <c r="FD280" s="154">
        <v>10522</v>
      </c>
      <c r="FE280" s="154">
        <v>10522</v>
      </c>
      <c r="FF280" s="154">
        <v>10522</v>
      </c>
      <c r="FG280" s="166">
        <v>10522</v>
      </c>
      <c r="FH280" s="154">
        <v>10522</v>
      </c>
      <c r="FI280" s="166">
        <v>10522</v>
      </c>
      <c r="FJ280" s="166">
        <v>10522</v>
      </c>
      <c r="FK280" s="166">
        <v>10522</v>
      </c>
      <c r="FL280" s="166">
        <v>10522</v>
      </c>
      <c r="FM280" s="166">
        <v>10522</v>
      </c>
      <c r="FN280" s="166">
        <v>10522</v>
      </c>
      <c r="FO280" s="166">
        <v>10522</v>
      </c>
      <c r="FP280" s="166">
        <v>10522</v>
      </c>
      <c r="FQ280" s="166">
        <v>10514</v>
      </c>
      <c r="FR280" s="166">
        <v>10514</v>
      </c>
      <c r="FS280" s="166">
        <v>10514</v>
      </c>
      <c r="FT280" s="166">
        <v>10514</v>
      </c>
      <c r="FU280" s="166">
        <v>10514</v>
      </c>
      <c r="FV280" s="166">
        <v>10514</v>
      </c>
      <c r="FW280" s="166">
        <v>10514</v>
      </c>
      <c r="FX280" s="166">
        <v>10514</v>
      </c>
      <c r="FY280" s="166">
        <v>10514</v>
      </c>
      <c r="FZ280" s="166">
        <v>10514</v>
      </c>
      <c r="GA280" s="166">
        <v>10513</v>
      </c>
      <c r="GB280" s="166">
        <v>10513</v>
      </c>
      <c r="GC280" s="166">
        <v>10513</v>
      </c>
      <c r="GD280" s="166">
        <v>10513</v>
      </c>
      <c r="GE280" s="166">
        <v>10513</v>
      </c>
      <c r="GF280" s="166">
        <v>10512</v>
      </c>
      <c r="GG280" s="166">
        <v>10512</v>
      </c>
      <c r="GH280" s="166">
        <v>10512</v>
      </c>
      <c r="GI280" s="166">
        <v>10512</v>
      </c>
      <c r="GJ280" s="166">
        <v>10512</v>
      </c>
      <c r="GK280" s="154">
        <v>10512</v>
      </c>
      <c r="GL280" s="154">
        <v>10512</v>
      </c>
      <c r="GM280" s="154">
        <v>10513</v>
      </c>
      <c r="GN280" s="154">
        <v>10513</v>
      </c>
      <c r="GO280" s="154">
        <v>10513</v>
      </c>
      <c r="GP280" s="154">
        <v>10513</v>
      </c>
      <c r="GQ280" s="154">
        <v>10513</v>
      </c>
      <c r="GR280" s="154">
        <v>10513</v>
      </c>
      <c r="GS280" s="154">
        <v>10513</v>
      </c>
      <c r="GT280" s="166">
        <v>10513</v>
      </c>
      <c r="GU280" s="166">
        <v>10513</v>
      </c>
      <c r="GV280" s="166">
        <v>10513</v>
      </c>
      <c r="GW280" s="166">
        <v>10513</v>
      </c>
      <c r="GX280" s="166">
        <v>10513</v>
      </c>
      <c r="GY280" s="166">
        <v>10513</v>
      </c>
      <c r="GZ280" s="166">
        <v>10513</v>
      </c>
      <c r="HA280" s="166">
        <v>10513</v>
      </c>
      <c r="HB280" s="166">
        <v>10513</v>
      </c>
      <c r="HC280" s="166">
        <v>10513</v>
      </c>
      <c r="HD280" s="166">
        <v>10513</v>
      </c>
      <c r="HE280" s="166">
        <v>10512</v>
      </c>
      <c r="HF280" s="154">
        <v>10512</v>
      </c>
      <c r="HG280" s="154">
        <v>10512</v>
      </c>
      <c r="HH280" s="154">
        <v>10529</v>
      </c>
      <c r="HI280" s="154">
        <v>10528</v>
      </c>
      <c r="HJ280" s="154">
        <v>10529</v>
      </c>
      <c r="HK280" s="154">
        <v>10528</v>
      </c>
      <c r="HL280" s="154">
        <v>10534</v>
      </c>
      <c r="HM280" s="154">
        <v>10538</v>
      </c>
      <c r="HN280" s="154">
        <v>10537</v>
      </c>
      <c r="HO280" s="166">
        <v>10537</v>
      </c>
      <c r="HP280" s="154">
        <v>10537</v>
      </c>
      <c r="HQ280" s="154">
        <v>10537</v>
      </c>
      <c r="HR280" s="166">
        <v>10537</v>
      </c>
      <c r="HS280" s="154">
        <v>10537</v>
      </c>
      <c r="HT280" s="154">
        <v>10537</v>
      </c>
      <c r="HU280" s="154">
        <v>10530</v>
      </c>
      <c r="HV280" s="154">
        <v>10528</v>
      </c>
      <c r="HW280" s="166">
        <v>10525</v>
      </c>
    </row>
    <row r="281" spans="1:231">
      <c r="A281" s="145">
        <f t="shared" si="53"/>
        <v>44399</v>
      </c>
      <c r="B281" s="220">
        <f>'Age&amp;Sex by occurrence date'!$BUS22</f>
        <v>13121</v>
      </c>
      <c r="C281" s="220">
        <v>10769</v>
      </c>
      <c r="D281" s="220">
        <v>10769</v>
      </c>
      <c r="E281" s="220">
        <v>10769</v>
      </c>
      <c r="F281" s="220">
        <v>10769</v>
      </c>
      <c r="G281" s="220">
        <v>10769</v>
      </c>
      <c r="H281" s="220">
        <v>10769</v>
      </c>
      <c r="I281" s="220">
        <v>10769</v>
      </c>
      <c r="J281" s="220">
        <v>10769</v>
      </c>
      <c r="K281" s="220">
        <v>10769</v>
      </c>
      <c r="L281" s="220">
        <v>10769</v>
      </c>
      <c r="M281" s="220">
        <v>10769</v>
      </c>
      <c r="N281" s="220">
        <v>10769</v>
      </c>
      <c r="O281" s="220">
        <v>10769</v>
      </c>
      <c r="P281" s="220">
        <v>10769</v>
      </c>
      <c r="Q281" s="220">
        <v>10768</v>
      </c>
      <c r="R281" s="220">
        <v>10768</v>
      </c>
      <c r="S281" s="220">
        <v>10768</v>
      </c>
      <c r="T281" s="220">
        <v>10768</v>
      </c>
      <c r="U281" s="220">
        <v>10768</v>
      </c>
      <c r="V281" s="220">
        <v>10767</v>
      </c>
      <c r="W281" s="220">
        <v>10767</v>
      </c>
      <c r="X281" s="220">
        <v>10767</v>
      </c>
      <c r="Y281" s="220">
        <v>10766</v>
      </c>
      <c r="Z281" s="220">
        <v>10761</v>
      </c>
      <c r="AA281" s="220">
        <v>10685</v>
      </c>
      <c r="AB281" s="220">
        <v>10563</v>
      </c>
      <c r="AC281" s="220">
        <v>10563</v>
      </c>
      <c r="AD281" s="220">
        <v>10563</v>
      </c>
      <c r="AE281" s="220">
        <v>10561</v>
      </c>
      <c r="AF281" s="220">
        <v>10561</v>
      </c>
      <c r="AG281" s="220">
        <v>10561</v>
      </c>
      <c r="AH281" s="220">
        <v>10561</v>
      </c>
      <c r="AI281" s="220">
        <v>10561</v>
      </c>
      <c r="AJ281" s="220">
        <v>10561</v>
      </c>
      <c r="AK281" s="220">
        <v>10561</v>
      </c>
      <c r="AL281" s="220">
        <v>10561</v>
      </c>
      <c r="AM281" s="220">
        <v>10561</v>
      </c>
      <c r="AN281" s="220">
        <v>10561</v>
      </c>
      <c r="AO281" s="220">
        <v>10561</v>
      </c>
      <c r="AP281" s="220">
        <v>10561</v>
      </c>
      <c r="AQ281" s="220">
        <v>10561</v>
      </c>
      <c r="AR281" s="220">
        <v>10561</v>
      </c>
      <c r="AS281" s="220">
        <v>10561</v>
      </c>
      <c r="AT281" s="220">
        <v>10561</v>
      </c>
      <c r="AU281" s="220">
        <v>10561</v>
      </c>
      <c r="AV281" s="220">
        <v>10561</v>
      </c>
      <c r="AW281" s="220">
        <v>10561</v>
      </c>
      <c r="AX281" s="220">
        <v>10561</v>
      </c>
      <c r="AY281" s="220">
        <v>10561</v>
      </c>
      <c r="AZ281" s="220">
        <v>10561</v>
      </c>
      <c r="BA281" s="220">
        <v>10561</v>
      </c>
      <c r="BB281" s="220">
        <v>10561</v>
      </c>
      <c r="BC281" s="220">
        <v>10561</v>
      </c>
      <c r="BD281" s="220">
        <v>10561</v>
      </c>
      <c r="BE281" s="220">
        <v>10561</v>
      </c>
      <c r="BF281" s="220">
        <v>10561</v>
      </c>
      <c r="BG281" s="220">
        <v>10561</v>
      </c>
      <c r="BH281" s="220">
        <v>10561</v>
      </c>
      <c r="BI281" s="220">
        <v>10561</v>
      </c>
      <c r="BJ281" s="220">
        <v>10561</v>
      </c>
      <c r="BK281" s="220">
        <v>10561</v>
      </c>
      <c r="BL281" s="220">
        <v>10561</v>
      </c>
      <c r="BM281" s="220">
        <v>10561</v>
      </c>
      <c r="BN281" s="220">
        <v>10561</v>
      </c>
      <c r="BO281" s="220">
        <v>10561</v>
      </c>
      <c r="BP281" s="220">
        <v>10561</v>
      </c>
      <c r="BQ281" s="220">
        <v>10561</v>
      </c>
      <c r="BR281" s="220">
        <v>10561</v>
      </c>
      <c r="BS281" s="220">
        <v>10561</v>
      </c>
      <c r="BT281" s="220">
        <v>10561</v>
      </c>
      <c r="BU281" s="220">
        <v>10561</v>
      </c>
      <c r="BV281" s="220">
        <v>10561</v>
      </c>
      <c r="BW281" s="220">
        <v>10561</v>
      </c>
      <c r="BX281" s="220">
        <v>10561</v>
      </c>
      <c r="BY281" s="220">
        <v>10561</v>
      </c>
      <c r="BZ281" s="220">
        <v>10561</v>
      </c>
      <c r="CA281" s="220">
        <v>10561</v>
      </c>
      <c r="CB281" s="220">
        <v>10561</v>
      </c>
      <c r="CC281" s="220">
        <v>10561</v>
      </c>
      <c r="CD281" s="220">
        <v>10561</v>
      </c>
      <c r="CE281" s="220">
        <v>10561</v>
      </c>
      <c r="CF281" s="220">
        <v>10561</v>
      </c>
      <c r="CG281" s="220">
        <v>10561</v>
      </c>
      <c r="CH281" s="220">
        <v>10561</v>
      </c>
      <c r="CI281" s="220">
        <v>10561</v>
      </c>
      <c r="CJ281" s="220">
        <v>10561</v>
      </c>
      <c r="CK281" s="220">
        <v>10561</v>
      </c>
      <c r="CL281" s="220">
        <v>10561</v>
      </c>
      <c r="CM281" s="220">
        <v>10561</v>
      </c>
      <c r="CN281" s="220">
        <v>10561</v>
      </c>
      <c r="CO281" s="220">
        <v>10561</v>
      </c>
      <c r="CP281" s="220">
        <v>10561</v>
      </c>
      <c r="CQ281" s="220">
        <v>10561</v>
      </c>
      <c r="CR281" s="220">
        <v>10561</v>
      </c>
      <c r="CS281" s="220">
        <v>10561</v>
      </c>
      <c r="CT281" s="220">
        <v>10561</v>
      </c>
      <c r="CU281" s="220">
        <v>10561</v>
      </c>
      <c r="CV281" s="220">
        <v>10561</v>
      </c>
      <c r="CW281" s="220">
        <v>10561</v>
      </c>
      <c r="CX281" s="220">
        <v>10561</v>
      </c>
      <c r="CY281" s="220">
        <v>10561</v>
      </c>
      <c r="CZ281" s="220">
        <v>10561</v>
      </c>
      <c r="DA281" s="220">
        <v>10561</v>
      </c>
      <c r="DB281" s="220">
        <v>10561</v>
      </c>
      <c r="DC281" s="220">
        <v>10561</v>
      </c>
      <c r="DD281" s="220">
        <v>10561</v>
      </c>
      <c r="DE281" s="220">
        <v>10561</v>
      </c>
      <c r="DF281" s="220">
        <v>10561</v>
      </c>
      <c r="DG281" s="220">
        <v>10561</v>
      </c>
      <c r="DH281" s="220">
        <v>10561</v>
      </c>
      <c r="DI281" s="220">
        <v>10561</v>
      </c>
      <c r="DJ281" s="220">
        <v>10561</v>
      </c>
      <c r="DK281" s="220">
        <v>10561</v>
      </c>
      <c r="DL281" s="220">
        <v>10561</v>
      </c>
      <c r="DM281" s="220">
        <v>10561</v>
      </c>
      <c r="DN281" s="220">
        <v>10561</v>
      </c>
      <c r="DO281" s="220">
        <v>10561</v>
      </c>
      <c r="DP281" s="220">
        <v>10561</v>
      </c>
      <c r="DQ281" s="220">
        <v>10561</v>
      </c>
      <c r="DR281" s="220">
        <v>10561</v>
      </c>
      <c r="DS281" s="220">
        <v>10561</v>
      </c>
      <c r="DT281" s="220">
        <v>10530</v>
      </c>
      <c r="DU281" s="220">
        <v>10526</v>
      </c>
      <c r="DV281" s="220">
        <v>10526</v>
      </c>
      <c r="DW281" s="220">
        <v>10536</v>
      </c>
      <c r="DX281" s="220">
        <v>10536</v>
      </c>
      <c r="DY281" s="220">
        <v>10529</v>
      </c>
      <c r="DZ281" s="220">
        <v>10529</v>
      </c>
      <c r="EA281" s="220">
        <v>10522</v>
      </c>
      <c r="EB281" s="220">
        <v>10522</v>
      </c>
      <c r="EC281" s="220">
        <v>10522</v>
      </c>
      <c r="ED281" s="220">
        <v>10522</v>
      </c>
      <c r="EE281" s="220">
        <v>10522</v>
      </c>
      <c r="EF281" s="220">
        <v>10522</v>
      </c>
      <c r="EG281" s="220">
        <v>10522</v>
      </c>
      <c r="EH281" s="220">
        <v>10522</v>
      </c>
      <c r="EI281" s="220">
        <v>10522</v>
      </c>
      <c r="EJ281" s="220">
        <v>10522</v>
      </c>
      <c r="EK281" s="220">
        <v>10522</v>
      </c>
      <c r="EL281" s="220">
        <v>10522</v>
      </c>
      <c r="EM281" s="220">
        <v>10522</v>
      </c>
      <c r="EN281" s="242">
        <v>10522</v>
      </c>
      <c r="EO281" s="232">
        <v>10522</v>
      </c>
      <c r="EP281" s="228">
        <v>10522</v>
      </c>
      <c r="EQ281" s="166">
        <v>10522</v>
      </c>
      <c r="ER281" s="166">
        <v>10521</v>
      </c>
      <c r="ES281" s="166">
        <v>10521</v>
      </c>
      <c r="ET281" s="166">
        <v>10521</v>
      </c>
      <c r="EU281" s="166">
        <v>10521</v>
      </c>
      <c r="EV281" s="154">
        <v>10521</v>
      </c>
      <c r="EW281" s="166">
        <v>10521</v>
      </c>
      <c r="EX281" s="166">
        <v>10521</v>
      </c>
      <c r="EY281" s="166">
        <v>10521</v>
      </c>
      <c r="EZ281" s="166">
        <v>10521</v>
      </c>
      <c r="FA281" s="166">
        <v>10521</v>
      </c>
      <c r="FB281" s="166">
        <v>10521</v>
      </c>
      <c r="FC281" s="154">
        <v>10521</v>
      </c>
      <c r="FD281" s="166">
        <v>10521</v>
      </c>
      <c r="FE281" s="154">
        <v>10521</v>
      </c>
      <c r="FF281" s="166">
        <v>10521</v>
      </c>
      <c r="FG281" s="166">
        <v>10521</v>
      </c>
      <c r="FH281" s="166">
        <v>10521</v>
      </c>
      <c r="FI281" s="154">
        <v>10521</v>
      </c>
      <c r="FJ281" s="166">
        <v>10521</v>
      </c>
      <c r="FK281" s="166">
        <v>10521</v>
      </c>
      <c r="FL281" s="166">
        <v>10521</v>
      </c>
      <c r="FM281" s="166">
        <v>10521</v>
      </c>
      <c r="FN281" s="166">
        <v>10521</v>
      </c>
      <c r="FO281" s="166">
        <v>10521</v>
      </c>
      <c r="FP281" s="166">
        <v>10521</v>
      </c>
      <c r="FQ281" s="166">
        <v>10514</v>
      </c>
      <c r="FR281" s="154">
        <v>10514</v>
      </c>
      <c r="FS281" s="154">
        <v>10514</v>
      </c>
      <c r="FT281" s="154">
        <v>10514</v>
      </c>
      <c r="FU281" s="154">
        <v>10514</v>
      </c>
      <c r="FV281" s="154">
        <v>10514</v>
      </c>
      <c r="FW281" s="154">
        <v>10514</v>
      </c>
      <c r="FX281" s="154">
        <v>10514</v>
      </c>
      <c r="FY281" s="166">
        <v>10514</v>
      </c>
      <c r="FZ281" s="166">
        <v>10514</v>
      </c>
      <c r="GA281" s="166">
        <v>10513</v>
      </c>
      <c r="GB281" s="166">
        <v>10513</v>
      </c>
      <c r="GC281" s="166">
        <v>10513</v>
      </c>
      <c r="GD281" s="166">
        <v>10513</v>
      </c>
      <c r="GE281" s="166">
        <v>10513</v>
      </c>
      <c r="GF281" s="166">
        <v>10512</v>
      </c>
      <c r="GG281" s="166">
        <v>10512</v>
      </c>
      <c r="GH281" s="166">
        <v>10512</v>
      </c>
      <c r="GI281" s="166">
        <v>10512</v>
      </c>
      <c r="GJ281" s="166">
        <v>10512</v>
      </c>
      <c r="GK281" s="154">
        <v>10512</v>
      </c>
      <c r="GL281" s="154">
        <v>10512</v>
      </c>
      <c r="GM281" s="154">
        <v>10513</v>
      </c>
      <c r="GN281" s="154">
        <v>10513</v>
      </c>
      <c r="GO281" s="154">
        <v>10513</v>
      </c>
      <c r="GP281" s="154">
        <v>10513</v>
      </c>
      <c r="GQ281" s="154">
        <v>10513</v>
      </c>
      <c r="GR281" s="154">
        <v>10513</v>
      </c>
      <c r="GS281" s="154">
        <v>10513</v>
      </c>
      <c r="GT281" s="166">
        <v>10513</v>
      </c>
      <c r="GU281" s="166">
        <v>10513</v>
      </c>
      <c r="GV281" s="166">
        <v>10513</v>
      </c>
      <c r="GW281" s="166">
        <v>10513</v>
      </c>
      <c r="GX281" s="166">
        <v>10513</v>
      </c>
      <c r="GY281" s="154">
        <v>10513</v>
      </c>
      <c r="GZ281" s="154">
        <v>10513</v>
      </c>
      <c r="HA281" s="154">
        <v>10513</v>
      </c>
      <c r="HB281" s="154">
        <v>10513</v>
      </c>
      <c r="HC281" s="154">
        <v>10513</v>
      </c>
      <c r="HD281" s="154">
        <v>10513</v>
      </c>
      <c r="HE281" s="154">
        <v>10512</v>
      </c>
      <c r="HF281" s="154">
        <v>10512</v>
      </c>
      <c r="HG281" s="154">
        <v>10512</v>
      </c>
      <c r="HH281" s="154">
        <v>10529</v>
      </c>
      <c r="HI281" s="154">
        <v>10528</v>
      </c>
      <c r="HJ281" s="154">
        <v>10529</v>
      </c>
      <c r="HK281" s="154">
        <v>10528</v>
      </c>
      <c r="HL281" s="154">
        <v>10534</v>
      </c>
      <c r="HM281" s="154">
        <v>10538</v>
      </c>
      <c r="HN281" s="154">
        <v>10537</v>
      </c>
      <c r="HO281" s="166">
        <v>10537</v>
      </c>
      <c r="HP281" s="154">
        <v>10537</v>
      </c>
      <c r="HQ281" s="154">
        <v>10537</v>
      </c>
      <c r="HR281" s="166">
        <v>10537</v>
      </c>
      <c r="HS281" s="154">
        <v>10537</v>
      </c>
      <c r="HT281" s="154">
        <v>10537</v>
      </c>
      <c r="HU281" s="154">
        <v>10530</v>
      </c>
      <c r="HV281" s="154">
        <v>10528</v>
      </c>
      <c r="HW281" s="166">
        <v>10525</v>
      </c>
    </row>
    <row r="282" spans="1:231">
      <c r="A282" s="145">
        <f t="shared" si="53"/>
        <v>44398</v>
      </c>
      <c r="B282" s="220">
        <f>'Age&amp;Sex by occurrence date'!$BUZ22</f>
        <v>13120</v>
      </c>
      <c r="C282" s="220">
        <v>10768</v>
      </c>
      <c r="D282" s="220">
        <v>10768</v>
      </c>
      <c r="E282" s="220">
        <v>10768</v>
      </c>
      <c r="F282" s="220">
        <v>10768</v>
      </c>
      <c r="G282" s="220">
        <v>10768</v>
      </c>
      <c r="H282" s="220">
        <v>10768</v>
      </c>
      <c r="I282" s="220">
        <v>10768</v>
      </c>
      <c r="J282" s="220">
        <v>10768</v>
      </c>
      <c r="K282" s="220">
        <v>10768</v>
      </c>
      <c r="L282" s="220">
        <v>10768</v>
      </c>
      <c r="M282" s="220">
        <v>10768</v>
      </c>
      <c r="N282" s="220">
        <v>10768</v>
      </c>
      <c r="O282" s="220">
        <v>10768</v>
      </c>
      <c r="P282" s="220">
        <v>10768</v>
      </c>
      <c r="Q282" s="220">
        <v>10767</v>
      </c>
      <c r="R282" s="220">
        <v>10767</v>
      </c>
      <c r="S282" s="220">
        <v>10767</v>
      </c>
      <c r="T282" s="220">
        <v>10767</v>
      </c>
      <c r="U282" s="220">
        <v>10767</v>
      </c>
      <c r="V282" s="220">
        <v>10766</v>
      </c>
      <c r="W282" s="220">
        <v>10766</v>
      </c>
      <c r="X282" s="220">
        <v>10766</v>
      </c>
      <c r="Y282" s="220">
        <v>10765</v>
      </c>
      <c r="Z282" s="220">
        <v>10760</v>
      </c>
      <c r="AA282" s="220">
        <v>10684</v>
      </c>
      <c r="AB282" s="220">
        <v>10562</v>
      </c>
      <c r="AC282" s="220">
        <v>10562</v>
      </c>
      <c r="AD282" s="220">
        <v>10562</v>
      </c>
      <c r="AE282" s="220">
        <v>10560</v>
      </c>
      <c r="AF282" s="220">
        <v>10560</v>
      </c>
      <c r="AG282" s="220">
        <v>10560</v>
      </c>
      <c r="AH282" s="220">
        <v>10560</v>
      </c>
      <c r="AI282" s="220">
        <v>10560</v>
      </c>
      <c r="AJ282" s="220">
        <v>10560</v>
      </c>
      <c r="AK282" s="220">
        <v>10560</v>
      </c>
      <c r="AL282" s="220">
        <v>10560</v>
      </c>
      <c r="AM282" s="220">
        <v>10560</v>
      </c>
      <c r="AN282" s="220">
        <v>10560</v>
      </c>
      <c r="AO282" s="220">
        <v>10560</v>
      </c>
      <c r="AP282" s="220">
        <v>10560</v>
      </c>
      <c r="AQ282" s="220">
        <v>10560</v>
      </c>
      <c r="AR282" s="220">
        <v>10560</v>
      </c>
      <c r="AS282" s="220">
        <v>10560</v>
      </c>
      <c r="AT282" s="220">
        <v>10560</v>
      </c>
      <c r="AU282" s="220">
        <v>10560</v>
      </c>
      <c r="AV282" s="220">
        <v>10560</v>
      </c>
      <c r="AW282" s="220">
        <v>10560</v>
      </c>
      <c r="AX282" s="220">
        <v>10560</v>
      </c>
      <c r="AY282" s="220">
        <v>10560</v>
      </c>
      <c r="AZ282" s="220">
        <v>10560</v>
      </c>
      <c r="BA282" s="220">
        <v>10560</v>
      </c>
      <c r="BB282" s="220">
        <v>10560</v>
      </c>
      <c r="BC282" s="220">
        <v>10560</v>
      </c>
      <c r="BD282" s="220">
        <v>10560</v>
      </c>
      <c r="BE282" s="220">
        <v>10560</v>
      </c>
      <c r="BF282" s="220">
        <v>10560</v>
      </c>
      <c r="BG282" s="220">
        <v>10560</v>
      </c>
      <c r="BH282" s="220">
        <v>10560</v>
      </c>
      <c r="BI282" s="220">
        <v>10560</v>
      </c>
      <c r="BJ282" s="220">
        <v>10560</v>
      </c>
      <c r="BK282" s="220">
        <v>10560</v>
      </c>
      <c r="BL282" s="220">
        <v>10560</v>
      </c>
      <c r="BM282" s="220">
        <v>10560</v>
      </c>
      <c r="BN282" s="220">
        <v>10560</v>
      </c>
      <c r="BO282" s="220">
        <v>10560</v>
      </c>
      <c r="BP282" s="220">
        <v>10560</v>
      </c>
      <c r="BQ282" s="220">
        <v>10560</v>
      </c>
      <c r="BR282" s="220">
        <v>10560</v>
      </c>
      <c r="BS282" s="220">
        <v>10560</v>
      </c>
      <c r="BT282" s="220">
        <v>10560</v>
      </c>
      <c r="BU282" s="220">
        <v>10560</v>
      </c>
      <c r="BV282" s="220">
        <v>10560</v>
      </c>
      <c r="BW282" s="220">
        <v>10560</v>
      </c>
      <c r="BX282" s="220">
        <v>10560</v>
      </c>
      <c r="BY282" s="220">
        <v>10560</v>
      </c>
      <c r="BZ282" s="220">
        <v>10560</v>
      </c>
      <c r="CA282" s="220">
        <v>10560</v>
      </c>
      <c r="CB282" s="220">
        <v>10560</v>
      </c>
      <c r="CC282" s="220">
        <v>10560</v>
      </c>
      <c r="CD282" s="220">
        <v>10560</v>
      </c>
      <c r="CE282" s="220">
        <v>10560</v>
      </c>
      <c r="CF282" s="220">
        <v>10560</v>
      </c>
      <c r="CG282" s="220">
        <v>10560</v>
      </c>
      <c r="CH282" s="220">
        <v>10560</v>
      </c>
      <c r="CI282" s="220">
        <v>10560</v>
      </c>
      <c r="CJ282" s="220">
        <v>10560</v>
      </c>
      <c r="CK282" s="220">
        <v>10560</v>
      </c>
      <c r="CL282" s="220">
        <v>10560</v>
      </c>
      <c r="CM282" s="220">
        <v>10560</v>
      </c>
      <c r="CN282" s="220">
        <v>10560</v>
      </c>
      <c r="CO282" s="220">
        <v>10560</v>
      </c>
      <c r="CP282" s="220">
        <v>10560</v>
      </c>
      <c r="CQ282" s="220">
        <v>10560</v>
      </c>
      <c r="CR282" s="220">
        <v>10560</v>
      </c>
      <c r="CS282" s="220">
        <v>10560</v>
      </c>
      <c r="CT282" s="220">
        <v>10560</v>
      </c>
      <c r="CU282" s="220">
        <v>10560</v>
      </c>
      <c r="CV282" s="220">
        <v>10560</v>
      </c>
      <c r="CW282" s="220">
        <v>10560</v>
      </c>
      <c r="CX282" s="220">
        <v>10560</v>
      </c>
      <c r="CY282" s="220">
        <v>10560</v>
      </c>
      <c r="CZ282" s="220">
        <v>10560</v>
      </c>
      <c r="DA282" s="220">
        <v>10560</v>
      </c>
      <c r="DB282" s="220">
        <v>10560</v>
      </c>
      <c r="DC282" s="220">
        <v>10560</v>
      </c>
      <c r="DD282" s="220">
        <v>10560</v>
      </c>
      <c r="DE282" s="220">
        <v>10560</v>
      </c>
      <c r="DF282" s="220">
        <v>10560</v>
      </c>
      <c r="DG282" s="220">
        <v>10560</v>
      </c>
      <c r="DH282" s="220">
        <v>10560</v>
      </c>
      <c r="DI282" s="220">
        <v>10560</v>
      </c>
      <c r="DJ282" s="220">
        <v>10560</v>
      </c>
      <c r="DK282" s="220">
        <v>10560</v>
      </c>
      <c r="DL282" s="220">
        <v>10560</v>
      </c>
      <c r="DM282" s="220">
        <v>10560</v>
      </c>
      <c r="DN282" s="220">
        <v>10560</v>
      </c>
      <c r="DO282" s="220">
        <v>10560</v>
      </c>
      <c r="DP282" s="220">
        <v>10560</v>
      </c>
      <c r="DQ282" s="220">
        <v>10560</v>
      </c>
      <c r="DR282" s="220">
        <v>10560</v>
      </c>
      <c r="DS282" s="220">
        <v>10560</v>
      </c>
      <c r="DT282" s="220">
        <v>10529</v>
      </c>
      <c r="DU282" s="220">
        <v>10525</v>
      </c>
      <c r="DV282" s="220">
        <v>10525</v>
      </c>
      <c r="DW282" s="220">
        <v>10535</v>
      </c>
      <c r="DX282" s="220">
        <v>10535</v>
      </c>
      <c r="DY282" s="220">
        <v>10528</v>
      </c>
      <c r="DZ282" s="220">
        <v>10528</v>
      </c>
      <c r="EA282" s="220">
        <v>10521</v>
      </c>
      <c r="EB282" s="220">
        <v>10521</v>
      </c>
      <c r="EC282" s="220">
        <v>10521</v>
      </c>
      <c r="ED282" s="220">
        <v>10521</v>
      </c>
      <c r="EE282" s="220">
        <v>10521</v>
      </c>
      <c r="EF282" s="220">
        <v>10521</v>
      </c>
      <c r="EG282" s="220">
        <v>10521</v>
      </c>
      <c r="EH282" s="220">
        <v>10521</v>
      </c>
      <c r="EI282" s="220">
        <v>10521</v>
      </c>
      <c r="EJ282" s="220">
        <v>10521</v>
      </c>
      <c r="EK282" s="220">
        <v>10521</v>
      </c>
      <c r="EL282" s="220">
        <v>10521</v>
      </c>
      <c r="EM282" s="220">
        <v>10521</v>
      </c>
      <c r="EN282" s="242">
        <v>10521</v>
      </c>
      <c r="EO282" s="232">
        <v>10521</v>
      </c>
      <c r="EP282" s="227">
        <v>10521</v>
      </c>
      <c r="EQ282" s="154">
        <v>10521</v>
      </c>
      <c r="ER282" s="154">
        <v>10520</v>
      </c>
      <c r="ES282" s="154">
        <v>10520</v>
      </c>
      <c r="ET282" s="154">
        <v>10520</v>
      </c>
      <c r="EU282" s="154">
        <v>10520</v>
      </c>
      <c r="EV282" s="166">
        <v>10520</v>
      </c>
      <c r="EW282" s="166">
        <v>10520</v>
      </c>
      <c r="EX282" s="166">
        <v>10520</v>
      </c>
      <c r="EY282" s="166">
        <v>10520</v>
      </c>
      <c r="EZ282" s="166">
        <v>10520</v>
      </c>
      <c r="FA282" s="166">
        <v>10520</v>
      </c>
      <c r="FB282" s="166">
        <v>10520</v>
      </c>
      <c r="FC282" s="166">
        <v>10520</v>
      </c>
      <c r="FD282" s="166">
        <v>10520</v>
      </c>
      <c r="FE282" s="166">
        <v>10520</v>
      </c>
      <c r="FF282" s="166">
        <v>10520</v>
      </c>
      <c r="FG282" s="154">
        <v>10520</v>
      </c>
      <c r="FH282" s="166">
        <v>10520</v>
      </c>
      <c r="FI282" s="166">
        <v>10520</v>
      </c>
      <c r="FJ282" s="154">
        <v>10520</v>
      </c>
      <c r="FK282" s="154">
        <v>10520</v>
      </c>
      <c r="FL282" s="154">
        <v>10520</v>
      </c>
      <c r="FM282" s="154">
        <v>10520</v>
      </c>
      <c r="FN282" s="154">
        <v>10520</v>
      </c>
      <c r="FO282" s="154">
        <v>10520</v>
      </c>
      <c r="FP282" s="154">
        <v>10520</v>
      </c>
      <c r="FQ282" s="154">
        <v>10513</v>
      </c>
      <c r="FR282" s="166">
        <v>10513</v>
      </c>
      <c r="FS282" s="166">
        <v>10513</v>
      </c>
      <c r="FT282" s="166">
        <v>10513</v>
      </c>
      <c r="FU282" s="166">
        <v>10513</v>
      </c>
      <c r="FV282" s="166">
        <v>10513</v>
      </c>
      <c r="FW282" s="166">
        <v>10513</v>
      </c>
      <c r="FX282" s="166">
        <v>10513</v>
      </c>
      <c r="FY282" s="154">
        <v>10513</v>
      </c>
      <c r="FZ282" s="154">
        <v>10513</v>
      </c>
      <c r="GA282" s="154">
        <v>10512</v>
      </c>
      <c r="GB282" s="154">
        <v>10512</v>
      </c>
      <c r="GC282" s="154">
        <v>10512</v>
      </c>
      <c r="GD282" s="154">
        <v>10512</v>
      </c>
      <c r="GE282" s="154">
        <v>10512</v>
      </c>
      <c r="GF282" s="154">
        <v>10511</v>
      </c>
      <c r="GG282" s="154">
        <v>10511</v>
      </c>
      <c r="GH282" s="154">
        <v>10511</v>
      </c>
      <c r="GI282" s="154">
        <v>10511</v>
      </c>
      <c r="GJ282" s="154">
        <v>10511</v>
      </c>
      <c r="GK282" s="166">
        <v>10511</v>
      </c>
      <c r="GL282" s="166">
        <v>10511</v>
      </c>
      <c r="GM282" s="166">
        <v>10512</v>
      </c>
      <c r="GN282" s="166">
        <v>10512</v>
      </c>
      <c r="GO282" s="166">
        <v>10512</v>
      </c>
      <c r="GP282" s="166">
        <v>10512</v>
      </c>
      <c r="GQ282" s="166">
        <v>10512</v>
      </c>
      <c r="GR282" s="166">
        <v>10512</v>
      </c>
      <c r="GS282" s="166">
        <v>10512</v>
      </c>
      <c r="GT282" s="166">
        <v>10512</v>
      </c>
      <c r="GU282" s="166">
        <v>10512</v>
      </c>
      <c r="GV282" s="166">
        <v>10512</v>
      </c>
      <c r="GW282" s="166">
        <v>10512</v>
      </c>
      <c r="GX282" s="166">
        <v>10512</v>
      </c>
      <c r="GY282" s="166">
        <v>10512</v>
      </c>
      <c r="GZ282" s="166">
        <v>10512</v>
      </c>
      <c r="HA282" s="166">
        <v>10512</v>
      </c>
      <c r="HB282" s="166">
        <v>10512</v>
      </c>
      <c r="HC282" s="166">
        <v>10512</v>
      </c>
      <c r="HD282" s="166">
        <v>10512</v>
      </c>
      <c r="HE282" s="166">
        <v>10511</v>
      </c>
      <c r="HF282" s="166">
        <v>10511</v>
      </c>
      <c r="HG282" s="154">
        <v>10511</v>
      </c>
      <c r="HH282" s="154">
        <v>10528</v>
      </c>
      <c r="HI282" s="166">
        <v>10527</v>
      </c>
      <c r="HJ282" s="154">
        <v>10528</v>
      </c>
      <c r="HK282" s="154">
        <v>10527</v>
      </c>
      <c r="HL282" s="166">
        <v>10533</v>
      </c>
      <c r="HM282" s="154">
        <v>10537</v>
      </c>
      <c r="HN282" s="154">
        <v>10536</v>
      </c>
      <c r="HO282" s="166">
        <v>10536</v>
      </c>
      <c r="HP282" s="154">
        <v>10536</v>
      </c>
      <c r="HQ282" s="154">
        <v>10536</v>
      </c>
      <c r="HR282" s="166">
        <v>10536</v>
      </c>
      <c r="HS282" s="154">
        <v>10536</v>
      </c>
      <c r="HT282" s="154">
        <v>10536</v>
      </c>
      <c r="HU282" s="154">
        <v>10528</v>
      </c>
      <c r="HV282" s="154">
        <v>10526</v>
      </c>
      <c r="HW282" s="166">
        <v>10523</v>
      </c>
    </row>
    <row r="283" spans="1:231">
      <c r="A283" s="145">
        <f t="shared" si="53"/>
        <v>44397</v>
      </c>
      <c r="B283" s="220">
        <f>'Age&amp;Sex by occurrence date'!$BVG22</f>
        <v>13119</v>
      </c>
      <c r="C283" s="220">
        <v>10768</v>
      </c>
      <c r="D283" s="220">
        <v>10768</v>
      </c>
      <c r="E283" s="220">
        <v>10768</v>
      </c>
      <c r="F283" s="220">
        <v>10768</v>
      </c>
      <c r="G283" s="220">
        <v>10768</v>
      </c>
      <c r="H283" s="220">
        <v>10768</v>
      </c>
      <c r="I283" s="220">
        <v>10768</v>
      </c>
      <c r="J283" s="220">
        <v>10768</v>
      </c>
      <c r="K283" s="220">
        <v>10768</v>
      </c>
      <c r="L283" s="220">
        <v>10768</v>
      </c>
      <c r="M283" s="220">
        <v>10768</v>
      </c>
      <c r="N283" s="220">
        <v>10768</v>
      </c>
      <c r="O283" s="220">
        <v>10768</v>
      </c>
      <c r="P283" s="220">
        <v>10768</v>
      </c>
      <c r="Q283" s="220">
        <v>10767</v>
      </c>
      <c r="R283" s="220">
        <v>10767</v>
      </c>
      <c r="S283" s="220">
        <v>10767</v>
      </c>
      <c r="T283" s="220">
        <v>10767</v>
      </c>
      <c r="U283" s="220">
        <v>10767</v>
      </c>
      <c r="V283" s="220">
        <v>10766</v>
      </c>
      <c r="W283" s="220">
        <v>10766</v>
      </c>
      <c r="X283" s="220">
        <v>10766</v>
      </c>
      <c r="Y283" s="220">
        <v>10765</v>
      </c>
      <c r="Z283" s="220">
        <v>10760</v>
      </c>
      <c r="AA283" s="220">
        <v>10684</v>
      </c>
      <c r="AB283" s="220">
        <v>10562</v>
      </c>
      <c r="AC283" s="220">
        <v>10562</v>
      </c>
      <c r="AD283" s="220">
        <v>10562</v>
      </c>
      <c r="AE283" s="220">
        <v>10560</v>
      </c>
      <c r="AF283" s="220">
        <v>10560</v>
      </c>
      <c r="AG283" s="220">
        <v>10560</v>
      </c>
      <c r="AH283" s="220">
        <v>10560</v>
      </c>
      <c r="AI283" s="220">
        <v>10560</v>
      </c>
      <c r="AJ283" s="220">
        <v>10560</v>
      </c>
      <c r="AK283" s="220">
        <v>10560</v>
      </c>
      <c r="AL283" s="220">
        <v>10560</v>
      </c>
      <c r="AM283" s="220">
        <v>10560</v>
      </c>
      <c r="AN283" s="220">
        <v>10560</v>
      </c>
      <c r="AO283" s="220">
        <v>10560</v>
      </c>
      <c r="AP283" s="220">
        <v>10560</v>
      </c>
      <c r="AQ283" s="220">
        <v>10560</v>
      </c>
      <c r="AR283" s="220">
        <v>10560</v>
      </c>
      <c r="AS283" s="220">
        <v>10560</v>
      </c>
      <c r="AT283" s="220">
        <v>10560</v>
      </c>
      <c r="AU283" s="220">
        <v>10560</v>
      </c>
      <c r="AV283" s="220">
        <v>10560</v>
      </c>
      <c r="AW283" s="220">
        <v>10560</v>
      </c>
      <c r="AX283" s="220">
        <v>10560</v>
      </c>
      <c r="AY283" s="220">
        <v>10560</v>
      </c>
      <c r="AZ283" s="220">
        <v>10560</v>
      </c>
      <c r="BA283" s="220">
        <v>10560</v>
      </c>
      <c r="BB283" s="220">
        <v>10560</v>
      </c>
      <c r="BC283" s="220">
        <v>10560</v>
      </c>
      <c r="BD283" s="220">
        <v>10560</v>
      </c>
      <c r="BE283" s="220">
        <v>10560</v>
      </c>
      <c r="BF283" s="220">
        <v>10560</v>
      </c>
      <c r="BG283" s="220">
        <v>10560</v>
      </c>
      <c r="BH283" s="220">
        <v>10560</v>
      </c>
      <c r="BI283" s="220">
        <v>10560</v>
      </c>
      <c r="BJ283" s="220">
        <v>10560</v>
      </c>
      <c r="BK283" s="220">
        <v>10560</v>
      </c>
      <c r="BL283" s="220">
        <v>10560</v>
      </c>
      <c r="BM283" s="220">
        <v>10560</v>
      </c>
      <c r="BN283" s="220">
        <v>10560</v>
      </c>
      <c r="BO283" s="220">
        <v>10560</v>
      </c>
      <c r="BP283" s="220">
        <v>10560</v>
      </c>
      <c r="BQ283" s="220">
        <v>10560</v>
      </c>
      <c r="BR283" s="220">
        <v>10560</v>
      </c>
      <c r="BS283" s="220">
        <v>10560</v>
      </c>
      <c r="BT283" s="220">
        <v>10560</v>
      </c>
      <c r="BU283" s="220">
        <v>10560</v>
      </c>
      <c r="BV283" s="220">
        <v>10560</v>
      </c>
      <c r="BW283" s="220">
        <v>10560</v>
      </c>
      <c r="BX283" s="220">
        <v>10560</v>
      </c>
      <c r="BY283" s="220">
        <v>10560</v>
      </c>
      <c r="BZ283" s="220">
        <v>10560</v>
      </c>
      <c r="CA283" s="220">
        <v>10560</v>
      </c>
      <c r="CB283" s="220">
        <v>10560</v>
      </c>
      <c r="CC283" s="220">
        <v>10560</v>
      </c>
      <c r="CD283" s="220">
        <v>10560</v>
      </c>
      <c r="CE283" s="220">
        <v>10560</v>
      </c>
      <c r="CF283" s="220">
        <v>10560</v>
      </c>
      <c r="CG283" s="220">
        <v>10560</v>
      </c>
      <c r="CH283" s="220">
        <v>10560</v>
      </c>
      <c r="CI283" s="220">
        <v>10560</v>
      </c>
      <c r="CJ283" s="220">
        <v>10560</v>
      </c>
      <c r="CK283" s="220">
        <v>10560</v>
      </c>
      <c r="CL283" s="220">
        <v>10560</v>
      </c>
      <c r="CM283" s="220">
        <v>10560</v>
      </c>
      <c r="CN283" s="220">
        <v>10560</v>
      </c>
      <c r="CO283" s="220">
        <v>10560</v>
      </c>
      <c r="CP283" s="220">
        <v>10560</v>
      </c>
      <c r="CQ283" s="220">
        <v>10560</v>
      </c>
      <c r="CR283" s="220">
        <v>10560</v>
      </c>
      <c r="CS283" s="220">
        <v>10560</v>
      </c>
      <c r="CT283" s="220">
        <v>10560</v>
      </c>
      <c r="CU283" s="220">
        <v>10560</v>
      </c>
      <c r="CV283" s="220">
        <v>10560</v>
      </c>
      <c r="CW283" s="220">
        <v>10560</v>
      </c>
      <c r="CX283" s="220">
        <v>10560</v>
      </c>
      <c r="CY283" s="220">
        <v>10560</v>
      </c>
      <c r="CZ283" s="220">
        <v>10560</v>
      </c>
      <c r="DA283" s="220">
        <v>10560</v>
      </c>
      <c r="DB283" s="220">
        <v>10560</v>
      </c>
      <c r="DC283" s="220">
        <v>10560</v>
      </c>
      <c r="DD283" s="220">
        <v>10560</v>
      </c>
      <c r="DE283" s="220">
        <v>10560</v>
      </c>
      <c r="DF283" s="220">
        <v>10560</v>
      </c>
      <c r="DG283" s="220">
        <v>10560</v>
      </c>
      <c r="DH283" s="220">
        <v>10560</v>
      </c>
      <c r="DI283" s="220">
        <v>10560</v>
      </c>
      <c r="DJ283" s="220">
        <v>10560</v>
      </c>
      <c r="DK283" s="220">
        <v>10560</v>
      </c>
      <c r="DL283" s="220">
        <v>10560</v>
      </c>
      <c r="DM283" s="220">
        <v>10560</v>
      </c>
      <c r="DN283" s="220">
        <v>10560</v>
      </c>
      <c r="DO283" s="220">
        <v>10560</v>
      </c>
      <c r="DP283" s="220">
        <v>10560</v>
      </c>
      <c r="DQ283" s="220">
        <v>10560</v>
      </c>
      <c r="DR283" s="220">
        <v>10560</v>
      </c>
      <c r="DS283" s="220">
        <v>10560</v>
      </c>
      <c r="DT283" s="220">
        <v>10529</v>
      </c>
      <c r="DU283" s="220">
        <v>10525</v>
      </c>
      <c r="DV283" s="220">
        <v>10525</v>
      </c>
      <c r="DW283" s="220">
        <v>10535</v>
      </c>
      <c r="DX283" s="220">
        <v>10535</v>
      </c>
      <c r="DY283" s="220">
        <v>10528</v>
      </c>
      <c r="DZ283" s="220">
        <v>10528</v>
      </c>
      <c r="EA283" s="220">
        <v>10521</v>
      </c>
      <c r="EB283" s="220">
        <v>10521</v>
      </c>
      <c r="EC283" s="220">
        <v>10521</v>
      </c>
      <c r="ED283" s="220">
        <v>10521</v>
      </c>
      <c r="EE283" s="220">
        <v>10521</v>
      </c>
      <c r="EF283" s="220">
        <v>10521</v>
      </c>
      <c r="EG283" s="220">
        <v>10521</v>
      </c>
      <c r="EH283" s="220">
        <v>10521</v>
      </c>
      <c r="EI283" s="220">
        <v>10521</v>
      </c>
      <c r="EJ283" s="220">
        <v>10521</v>
      </c>
      <c r="EK283" s="220">
        <v>10521</v>
      </c>
      <c r="EL283" s="220">
        <v>10521</v>
      </c>
      <c r="EM283" s="220">
        <v>10521</v>
      </c>
      <c r="EN283" s="242">
        <v>10521</v>
      </c>
      <c r="EO283" s="232">
        <v>10521</v>
      </c>
      <c r="EP283" s="227">
        <v>10521</v>
      </c>
      <c r="EQ283" s="154">
        <v>10521</v>
      </c>
      <c r="ER283" s="154">
        <v>10520</v>
      </c>
      <c r="ES283" s="154">
        <v>10520</v>
      </c>
      <c r="ET283" s="154">
        <v>10520</v>
      </c>
      <c r="EU283" s="154">
        <v>10520</v>
      </c>
      <c r="EV283" s="154">
        <v>10520</v>
      </c>
      <c r="EW283" s="166">
        <v>10520</v>
      </c>
      <c r="EX283" s="166">
        <v>10520</v>
      </c>
      <c r="EY283" s="166">
        <v>10520</v>
      </c>
      <c r="EZ283" s="166">
        <v>10520</v>
      </c>
      <c r="FA283" s="166">
        <v>10520</v>
      </c>
      <c r="FB283" s="154">
        <v>10520</v>
      </c>
      <c r="FC283" s="166">
        <v>10520</v>
      </c>
      <c r="FD283" s="166">
        <v>10520</v>
      </c>
      <c r="FE283" s="154">
        <v>10520</v>
      </c>
      <c r="FF283" s="154">
        <v>10520</v>
      </c>
      <c r="FG283" s="154">
        <v>10520</v>
      </c>
      <c r="FH283" s="154">
        <v>10520</v>
      </c>
      <c r="FI283" s="166">
        <v>10520</v>
      </c>
      <c r="FJ283" s="166">
        <v>10520</v>
      </c>
      <c r="FK283" s="166">
        <v>10520</v>
      </c>
      <c r="FL283" s="166">
        <v>10520</v>
      </c>
      <c r="FM283" s="166">
        <v>10520</v>
      </c>
      <c r="FN283" s="166">
        <v>10520</v>
      </c>
      <c r="FO283" s="166">
        <v>10520</v>
      </c>
      <c r="FP283" s="166">
        <v>10520</v>
      </c>
      <c r="FQ283" s="166">
        <v>10513</v>
      </c>
      <c r="FR283" s="154">
        <v>10513</v>
      </c>
      <c r="FS283" s="154">
        <v>10513</v>
      </c>
      <c r="FT283" s="154">
        <v>10513</v>
      </c>
      <c r="FU283" s="154">
        <v>10513</v>
      </c>
      <c r="FV283" s="154">
        <v>10513</v>
      </c>
      <c r="FW283" s="154">
        <v>10513</v>
      </c>
      <c r="FX283" s="154">
        <v>10513</v>
      </c>
      <c r="FY283" s="166">
        <v>10513</v>
      </c>
      <c r="FZ283" s="166">
        <v>10513</v>
      </c>
      <c r="GA283" s="166">
        <v>10512</v>
      </c>
      <c r="GB283" s="166">
        <v>10512</v>
      </c>
      <c r="GC283" s="166">
        <v>10512</v>
      </c>
      <c r="GD283" s="166">
        <v>10512</v>
      </c>
      <c r="GE283" s="166">
        <v>10512</v>
      </c>
      <c r="GF283" s="166">
        <v>10511</v>
      </c>
      <c r="GG283" s="166">
        <v>10511</v>
      </c>
      <c r="GH283" s="166">
        <v>10511</v>
      </c>
      <c r="GI283" s="166">
        <v>10511</v>
      </c>
      <c r="GJ283" s="166">
        <v>10511</v>
      </c>
      <c r="GK283" s="166">
        <v>10511</v>
      </c>
      <c r="GL283" s="166">
        <v>10511</v>
      </c>
      <c r="GM283" s="166">
        <v>10512</v>
      </c>
      <c r="GN283" s="166">
        <v>10512</v>
      </c>
      <c r="GO283" s="166">
        <v>10512</v>
      </c>
      <c r="GP283" s="166">
        <v>10512</v>
      </c>
      <c r="GQ283" s="166">
        <v>10512</v>
      </c>
      <c r="GR283" s="166">
        <v>10512</v>
      </c>
      <c r="GS283" s="166">
        <v>10512</v>
      </c>
      <c r="GT283" s="166">
        <v>10512</v>
      </c>
      <c r="GU283" s="166">
        <v>10512</v>
      </c>
      <c r="GV283" s="166">
        <v>10512</v>
      </c>
      <c r="GW283" s="166">
        <v>10512</v>
      </c>
      <c r="GX283" s="166">
        <v>10512</v>
      </c>
      <c r="GY283" s="166">
        <v>10512</v>
      </c>
      <c r="GZ283" s="166">
        <v>10512</v>
      </c>
      <c r="HA283" s="166">
        <v>10512</v>
      </c>
      <c r="HB283" s="166">
        <v>10512</v>
      </c>
      <c r="HC283" s="166">
        <v>10512</v>
      </c>
      <c r="HD283" s="166">
        <v>10512</v>
      </c>
      <c r="HE283" s="166">
        <v>10511</v>
      </c>
      <c r="HF283" s="166">
        <v>10511</v>
      </c>
      <c r="HG283" s="154">
        <v>10511</v>
      </c>
      <c r="HH283" s="154">
        <v>10528</v>
      </c>
      <c r="HI283" s="166">
        <v>10527</v>
      </c>
      <c r="HJ283" s="154">
        <v>10528</v>
      </c>
      <c r="HK283" s="154">
        <v>10527</v>
      </c>
      <c r="HL283" s="166">
        <v>10533</v>
      </c>
      <c r="HM283" s="154">
        <v>10537</v>
      </c>
      <c r="HN283" s="154">
        <v>10536</v>
      </c>
      <c r="HO283" s="166">
        <v>10536</v>
      </c>
      <c r="HP283" s="154">
        <v>10536</v>
      </c>
      <c r="HQ283" s="154">
        <v>10536</v>
      </c>
      <c r="HR283" s="166">
        <v>10536</v>
      </c>
      <c r="HS283" s="154">
        <v>10536</v>
      </c>
      <c r="HT283" s="154">
        <v>10536</v>
      </c>
      <c r="HU283" s="154">
        <v>10528</v>
      </c>
      <c r="HV283" s="154">
        <v>10526</v>
      </c>
      <c r="HW283" s="166">
        <v>10523</v>
      </c>
    </row>
    <row r="284" spans="1:231">
      <c r="A284" s="145">
        <f t="shared" si="53"/>
        <v>44396</v>
      </c>
      <c r="B284" s="220">
        <f>'Age&amp;Sex by occurrence date'!$BVN22</f>
        <v>13118</v>
      </c>
      <c r="C284" s="220">
        <v>10768</v>
      </c>
      <c r="D284" s="220">
        <v>10768</v>
      </c>
      <c r="E284" s="220">
        <v>10768</v>
      </c>
      <c r="F284" s="220">
        <v>10768</v>
      </c>
      <c r="G284" s="220">
        <v>10768</v>
      </c>
      <c r="H284" s="220">
        <v>10768</v>
      </c>
      <c r="I284" s="220">
        <v>10768</v>
      </c>
      <c r="J284" s="220">
        <v>10768</v>
      </c>
      <c r="K284" s="220">
        <v>10768</v>
      </c>
      <c r="L284" s="220">
        <v>10768</v>
      </c>
      <c r="M284" s="220">
        <v>10768</v>
      </c>
      <c r="N284" s="220">
        <v>10768</v>
      </c>
      <c r="O284" s="220">
        <v>10768</v>
      </c>
      <c r="P284" s="220">
        <v>10768</v>
      </c>
      <c r="Q284" s="220">
        <v>10767</v>
      </c>
      <c r="R284" s="220">
        <v>10767</v>
      </c>
      <c r="S284" s="220">
        <v>10767</v>
      </c>
      <c r="T284" s="220">
        <v>10767</v>
      </c>
      <c r="U284" s="220">
        <v>10767</v>
      </c>
      <c r="V284" s="220">
        <v>10766</v>
      </c>
      <c r="W284" s="220">
        <v>10766</v>
      </c>
      <c r="X284" s="220">
        <v>10766</v>
      </c>
      <c r="Y284" s="220">
        <v>10765</v>
      </c>
      <c r="Z284" s="220">
        <v>10760</v>
      </c>
      <c r="AA284" s="220">
        <v>10684</v>
      </c>
      <c r="AB284" s="220">
        <v>10562</v>
      </c>
      <c r="AC284" s="220">
        <v>10562</v>
      </c>
      <c r="AD284" s="220">
        <v>10562</v>
      </c>
      <c r="AE284" s="220">
        <v>10560</v>
      </c>
      <c r="AF284" s="220">
        <v>10560</v>
      </c>
      <c r="AG284" s="220">
        <v>10560</v>
      </c>
      <c r="AH284" s="220">
        <v>10560</v>
      </c>
      <c r="AI284" s="220">
        <v>10560</v>
      </c>
      <c r="AJ284" s="220">
        <v>10560</v>
      </c>
      <c r="AK284" s="220">
        <v>10560</v>
      </c>
      <c r="AL284" s="220">
        <v>10560</v>
      </c>
      <c r="AM284" s="220">
        <v>10560</v>
      </c>
      <c r="AN284" s="220">
        <v>10560</v>
      </c>
      <c r="AO284" s="220">
        <v>10560</v>
      </c>
      <c r="AP284" s="220">
        <v>10560</v>
      </c>
      <c r="AQ284" s="220">
        <v>10560</v>
      </c>
      <c r="AR284" s="220">
        <v>10560</v>
      </c>
      <c r="AS284" s="220">
        <v>10560</v>
      </c>
      <c r="AT284" s="220">
        <v>10560</v>
      </c>
      <c r="AU284" s="220">
        <v>10560</v>
      </c>
      <c r="AV284" s="220">
        <v>10560</v>
      </c>
      <c r="AW284" s="220">
        <v>10560</v>
      </c>
      <c r="AX284" s="220">
        <v>10560</v>
      </c>
      <c r="AY284" s="220">
        <v>10560</v>
      </c>
      <c r="AZ284" s="220">
        <v>10560</v>
      </c>
      <c r="BA284" s="220">
        <v>10560</v>
      </c>
      <c r="BB284" s="220">
        <v>10560</v>
      </c>
      <c r="BC284" s="220">
        <v>10560</v>
      </c>
      <c r="BD284" s="220">
        <v>10560</v>
      </c>
      <c r="BE284" s="220">
        <v>10560</v>
      </c>
      <c r="BF284" s="220">
        <v>10560</v>
      </c>
      <c r="BG284" s="220">
        <v>10560</v>
      </c>
      <c r="BH284" s="220">
        <v>10560</v>
      </c>
      <c r="BI284" s="220">
        <v>10560</v>
      </c>
      <c r="BJ284" s="220">
        <v>10560</v>
      </c>
      <c r="BK284" s="220">
        <v>10560</v>
      </c>
      <c r="BL284" s="220">
        <v>10560</v>
      </c>
      <c r="BM284" s="220">
        <v>10560</v>
      </c>
      <c r="BN284" s="220">
        <v>10560</v>
      </c>
      <c r="BO284" s="220">
        <v>10560</v>
      </c>
      <c r="BP284" s="220">
        <v>10560</v>
      </c>
      <c r="BQ284" s="220">
        <v>10560</v>
      </c>
      <c r="BR284" s="220">
        <v>10560</v>
      </c>
      <c r="BS284" s="220">
        <v>10560</v>
      </c>
      <c r="BT284" s="220">
        <v>10560</v>
      </c>
      <c r="BU284" s="220">
        <v>10560</v>
      </c>
      <c r="BV284" s="220">
        <v>10560</v>
      </c>
      <c r="BW284" s="220">
        <v>10560</v>
      </c>
      <c r="BX284" s="220">
        <v>10560</v>
      </c>
      <c r="BY284" s="220">
        <v>10560</v>
      </c>
      <c r="BZ284" s="220">
        <v>10560</v>
      </c>
      <c r="CA284" s="220">
        <v>10560</v>
      </c>
      <c r="CB284" s="220">
        <v>10560</v>
      </c>
      <c r="CC284" s="220">
        <v>10560</v>
      </c>
      <c r="CD284" s="220">
        <v>10560</v>
      </c>
      <c r="CE284" s="220">
        <v>10560</v>
      </c>
      <c r="CF284" s="220">
        <v>10560</v>
      </c>
      <c r="CG284" s="220">
        <v>10560</v>
      </c>
      <c r="CH284" s="220">
        <v>10560</v>
      </c>
      <c r="CI284" s="220">
        <v>10560</v>
      </c>
      <c r="CJ284" s="220">
        <v>10560</v>
      </c>
      <c r="CK284" s="220">
        <v>10560</v>
      </c>
      <c r="CL284" s="220">
        <v>10560</v>
      </c>
      <c r="CM284" s="220">
        <v>10560</v>
      </c>
      <c r="CN284" s="220">
        <v>10560</v>
      </c>
      <c r="CO284" s="220">
        <v>10560</v>
      </c>
      <c r="CP284" s="220">
        <v>10560</v>
      </c>
      <c r="CQ284" s="220">
        <v>10560</v>
      </c>
      <c r="CR284" s="220">
        <v>10560</v>
      </c>
      <c r="CS284" s="220">
        <v>10560</v>
      </c>
      <c r="CT284" s="220">
        <v>10560</v>
      </c>
      <c r="CU284" s="220">
        <v>10560</v>
      </c>
      <c r="CV284" s="220">
        <v>10560</v>
      </c>
      <c r="CW284" s="220">
        <v>10560</v>
      </c>
      <c r="CX284" s="220">
        <v>10560</v>
      </c>
      <c r="CY284" s="220">
        <v>10560</v>
      </c>
      <c r="CZ284" s="220">
        <v>10560</v>
      </c>
      <c r="DA284" s="220">
        <v>10560</v>
      </c>
      <c r="DB284" s="220">
        <v>10560</v>
      </c>
      <c r="DC284" s="220">
        <v>10560</v>
      </c>
      <c r="DD284" s="220">
        <v>10560</v>
      </c>
      <c r="DE284" s="220">
        <v>10560</v>
      </c>
      <c r="DF284" s="220">
        <v>10560</v>
      </c>
      <c r="DG284" s="220">
        <v>10560</v>
      </c>
      <c r="DH284" s="220">
        <v>10560</v>
      </c>
      <c r="DI284" s="220">
        <v>10560</v>
      </c>
      <c r="DJ284" s="220">
        <v>10560</v>
      </c>
      <c r="DK284" s="220">
        <v>10560</v>
      </c>
      <c r="DL284" s="220">
        <v>10560</v>
      </c>
      <c r="DM284" s="220">
        <v>10560</v>
      </c>
      <c r="DN284" s="220">
        <v>10560</v>
      </c>
      <c r="DO284" s="220">
        <v>10560</v>
      </c>
      <c r="DP284" s="220">
        <v>10560</v>
      </c>
      <c r="DQ284" s="220">
        <v>10560</v>
      </c>
      <c r="DR284" s="220">
        <v>10560</v>
      </c>
      <c r="DS284" s="220">
        <v>10560</v>
      </c>
      <c r="DT284" s="220">
        <v>10529</v>
      </c>
      <c r="DU284" s="220">
        <v>10525</v>
      </c>
      <c r="DV284" s="220">
        <v>10525</v>
      </c>
      <c r="DW284" s="220">
        <v>10535</v>
      </c>
      <c r="DX284" s="220">
        <v>10535</v>
      </c>
      <c r="DY284" s="220">
        <v>10528</v>
      </c>
      <c r="DZ284" s="220">
        <v>10528</v>
      </c>
      <c r="EA284" s="220">
        <v>10521</v>
      </c>
      <c r="EB284" s="220">
        <v>10521</v>
      </c>
      <c r="EC284" s="220">
        <v>10521</v>
      </c>
      <c r="ED284" s="220">
        <v>10521</v>
      </c>
      <c r="EE284" s="220">
        <v>10521</v>
      </c>
      <c r="EF284" s="220">
        <v>10521</v>
      </c>
      <c r="EG284" s="220">
        <v>10521</v>
      </c>
      <c r="EH284" s="220">
        <v>10521</v>
      </c>
      <c r="EI284" s="220">
        <v>10521</v>
      </c>
      <c r="EJ284" s="220">
        <v>10521</v>
      </c>
      <c r="EK284" s="220">
        <v>10521</v>
      </c>
      <c r="EL284" s="220">
        <v>10521</v>
      </c>
      <c r="EM284" s="220">
        <v>10521</v>
      </c>
      <c r="EN284" s="242">
        <v>10521</v>
      </c>
      <c r="EO284" s="232">
        <v>10521</v>
      </c>
      <c r="EP284" s="228">
        <v>10521</v>
      </c>
      <c r="EQ284" s="166">
        <v>10521</v>
      </c>
      <c r="ER284" s="166">
        <v>10520</v>
      </c>
      <c r="ES284" s="166">
        <v>10520</v>
      </c>
      <c r="ET284" s="166">
        <v>10520</v>
      </c>
      <c r="EU284" s="166">
        <v>10520</v>
      </c>
      <c r="EV284" s="154">
        <v>10520</v>
      </c>
      <c r="EW284" s="154">
        <v>10520</v>
      </c>
      <c r="EX284" s="154">
        <v>10520</v>
      </c>
      <c r="EY284" s="154">
        <v>10520</v>
      </c>
      <c r="EZ284" s="154">
        <v>10520</v>
      </c>
      <c r="FA284" s="154">
        <v>10520</v>
      </c>
      <c r="FB284" s="154">
        <v>10520</v>
      </c>
      <c r="FC284" s="154">
        <v>10520</v>
      </c>
      <c r="FD284" s="154">
        <v>10520</v>
      </c>
      <c r="FE284" s="166">
        <v>10520</v>
      </c>
      <c r="FF284" s="154">
        <v>10520</v>
      </c>
      <c r="FG284" s="166">
        <v>10520</v>
      </c>
      <c r="FH284" s="154">
        <v>10520</v>
      </c>
      <c r="FI284" s="154">
        <v>10520</v>
      </c>
      <c r="FJ284" s="154">
        <v>10520</v>
      </c>
      <c r="FK284" s="154">
        <v>10520</v>
      </c>
      <c r="FL284" s="154">
        <v>10520</v>
      </c>
      <c r="FM284" s="154">
        <v>10520</v>
      </c>
      <c r="FN284" s="154">
        <v>10520</v>
      </c>
      <c r="FO284" s="154">
        <v>10520</v>
      </c>
      <c r="FP284" s="154">
        <v>10520</v>
      </c>
      <c r="FQ284" s="154">
        <v>10513</v>
      </c>
      <c r="FR284" s="166">
        <v>10513</v>
      </c>
      <c r="FS284" s="166">
        <v>10513</v>
      </c>
      <c r="FT284" s="166">
        <v>10513</v>
      </c>
      <c r="FU284" s="166">
        <v>10513</v>
      </c>
      <c r="FV284" s="166">
        <v>10513</v>
      </c>
      <c r="FW284" s="166">
        <v>10513</v>
      </c>
      <c r="FX284" s="166">
        <v>10513</v>
      </c>
      <c r="FY284" s="154">
        <v>10513</v>
      </c>
      <c r="FZ284" s="154">
        <v>10513</v>
      </c>
      <c r="GA284" s="154">
        <v>10512</v>
      </c>
      <c r="GB284" s="154">
        <v>10512</v>
      </c>
      <c r="GC284" s="154">
        <v>10512</v>
      </c>
      <c r="GD284" s="154">
        <v>10512</v>
      </c>
      <c r="GE284" s="154">
        <v>10512</v>
      </c>
      <c r="GF284" s="154">
        <v>10511</v>
      </c>
      <c r="GG284" s="154">
        <v>10511</v>
      </c>
      <c r="GH284" s="154">
        <v>10511</v>
      </c>
      <c r="GI284" s="154">
        <v>10511</v>
      </c>
      <c r="GJ284" s="154">
        <v>10511</v>
      </c>
      <c r="GK284" s="154">
        <v>10511</v>
      </c>
      <c r="GL284" s="154">
        <v>10511</v>
      </c>
      <c r="GM284" s="154">
        <v>10512</v>
      </c>
      <c r="GN284" s="154">
        <v>10512</v>
      </c>
      <c r="GO284" s="154">
        <v>10512</v>
      </c>
      <c r="GP284" s="154">
        <v>10512</v>
      </c>
      <c r="GQ284" s="154">
        <v>10512</v>
      </c>
      <c r="GR284" s="154">
        <v>10512</v>
      </c>
      <c r="GS284" s="154">
        <v>10512</v>
      </c>
      <c r="GT284" s="154">
        <v>10512</v>
      </c>
      <c r="GU284" s="154">
        <v>10512</v>
      </c>
      <c r="GV284" s="154">
        <v>10512</v>
      </c>
      <c r="GW284" s="154">
        <v>10512</v>
      </c>
      <c r="GX284" s="166">
        <v>10512</v>
      </c>
      <c r="GY284" s="166">
        <v>10512</v>
      </c>
      <c r="GZ284" s="166">
        <v>10512</v>
      </c>
      <c r="HA284" s="166">
        <v>10512</v>
      </c>
      <c r="HB284" s="166">
        <v>10512</v>
      </c>
      <c r="HC284" s="166">
        <v>10512</v>
      </c>
      <c r="HD284" s="166">
        <v>10512</v>
      </c>
      <c r="HE284" s="166">
        <v>10511</v>
      </c>
      <c r="HF284" s="166">
        <v>10511</v>
      </c>
      <c r="HG284" s="154">
        <v>10511</v>
      </c>
      <c r="HH284" s="154">
        <v>10528</v>
      </c>
      <c r="HI284" s="166">
        <v>10527</v>
      </c>
      <c r="HJ284" s="154">
        <v>10528</v>
      </c>
      <c r="HK284" s="154">
        <v>10527</v>
      </c>
      <c r="HL284" s="166">
        <v>10533</v>
      </c>
      <c r="HM284" s="154">
        <v>10537</v>
      </c>
      <c r="HN284" s="154">
        <v>10536</v>
      </c>
      <c r="HO284" s="166">
        <v>10536</v>
      </c>
      <c r="HP284" s="154">
        <v>10536</v>
      </c>
      <c r="HQ284" s="154">
        <v>10536</v>
      </c>
      <c r="HR284" s="166">
        <v>10536</v>
      </c>
      <c r="HS284" s="154">
        <v>10536</v>
      </c>
      <c r="HT284" s="154">
        <v>10536</v>
      </c>
      <c r="HU284" s="154">
        <v>10528</v>
      </c>
      <c r="HV284" s="154">
        <v>10526</v>
      </c>
      <c r="HW284" s="166">
        <v>10523</v>
      </c>
    </row>
    <row r="285" spans="1:231">
      <c r="A285" s="145">
        <f t="shared" si="53"/>
        <v>44395</v>
      </c>
      <c r="B285" s="220">
        <f>'Age&amp;Sex by occurrence date'!$BVU22</f>
        <v>13115</v>
      </c>
      <c r="C285" s="220">
        <v>10768</v>
      </c>
      <c r="D285" s="220">
        <v>10768</v>
      </c>
      <c r="E285" s="220">
        <v>10768</v>
      </c>
      <c r="F285" s="220">
        <v>10768</v>
      </c>
      <c r="G285" s="220">
        <v>10768</v>
      </c>
      <c r="H285" s="220">
        <v>10768</v>
      </c>
      <c r="I285" s="220">
        <v>10768</v>
      </c>
      <c r="J285" s="220">
        <v>10768</v>
      </c>
      <c r="K285" s="220">
        <v>10768</v>
      </c>
      <c r="L285" s="220">
        <v>10768</v>
      </c>
      <c r="M285" s="220">
        <v>10768</v>
      </c>
      <c r="N285" s="220">
        <v>10768</v>
      </c>
      <c r="O285" s="220">
        <v>10768</v>
      </c>
      <c r="P285" s="220">
        <v>10768</v>
      </c>
      <c r="Q285" s="220">
        <v>10767</v>
      </c>
      <c r="R285" s="220">
        <v>10767</v>
      </c>
      <c r="S285" s="220">
        <v>10767</v>
      </c>
      <c r="T285" s="220">
        <v>10767</v>
      </c>
      <c r="U285" s="220">
        <v>10767</v>
      </c>
      <c r="V285" s="220">
        <v>10766</v>
      </c>
      <c r="W285" s="220">
        <v>10766</v>
      </c>
      <c r="X285" s="220">
        <v>10766</v>
      </c>
      <c r="Y285" s="220">
        <v>10765</v>
      </c>
      <c r="Z285" s="220">
        <v>10760</v>
      </c>
      <c r="AA285" s="220">
        <v>10684</v>
      </c>
      <c r="AB285" s="220">
        <v>10562</v>
      </c>
      <c r="AC285" s="220">
        <v>10562</v>
      </c>
      <c r="AD285" s="220">
        <v>10562</v>
      </c>
      <c r="AE285" s="220">
        <v>10560</v>
      </c>
      <c r="AF285" s="220">
        <v>10560</v>
      </c>
      <c r="AG285" s="220">
        <v>10560</v>
      </c>
      <c r="AH285" s="220">
        <v>10560</v>
      </c>
      <c r="AI285" s="220">
        <v>10560</v>
      </c>
      <c r="AJ285" s="220">
        <v>10560</v>
      </c>
      <c r="AK285" s="220">
        <v>10560</v>
      </c>
      <c r="AL285" s="220">
        <v>10560</v>
      </c>
      <c r="AM285" s="220">
        <v>10560</v>
      </c>
      <c r="AN285" s="220">
        <v>10560</v>
      </c>
      <c r="AO285" s="220">
        <v>10560</v>
      </c>
      <c r="AP285" s="220">
        <v>10560</v>
      </c>
      <c r="AQ285" s="220">
        <v>10560</v>
      </c>
      <c r="AR285" s="220">
        <v>10560</v>
      </c>
      <c r="AS285" s="220">
        <v>10560</v>
      </c>
      <c r="AT285" s="220">
        <v>10560</v>
      </c>
      <c r="AU285" s="220">
        <v>10560</v>
      </c>
      <c r="AV285" s="220">
        <v>10560</v>
      </c>
      <c r="AW285" s="220">
        <v>10560</v>
      </c>
      <c r="AX285" s="220">
        <v>10560</v>
      </c>
      <c r="AY285" s="220">
        <v>10560</v>
      </c>
      <c r="AZ285" s="220">
        <v>10560</v>
      </c>
      <c r="BA285" s="220">
        <v>10560</v>
      </c>
      <c r="BB285" s="220">
        <v>10560</v>
      </c>
      <c r="BC285" s="220">
        <v>10560</v>
      </c>
      <c r="BD285" s="220">
        <v>10560</v>
      </c>
      <c r="BE285" s="220">
        <v>10560</v>
      </c>
      <c r="BF285" s="220">
        <v>10560</v>
      </c>
      <c r="BG285" s="220">
        <v>10560</v>
      </c>
      <c r="BH285" s="220">
        <v>10560</v>
      </c>
      <c r="BI285" s="220">
        <v>10560</v>
      </c>
      <c r="BJ285" s="220">
        <v>10560</v>
      </c>
      <c r="BK285" s="220">
        <v>10560</v>
      </c>
      <c r="BL285" s="220">
        <v>10560</v>
      </c>
      <c r="BM285" s="220">
        <v>10560</v>
      </c>
      <c r="BN285" s="220">
        <v>10560</v>
      </c>
      <c r="BO285" s="220">
        <v>10560</v>
      </c>
      <c r="BP285" s="220">
        <v>10560</v>
      </c>
      <c r="BQ285" s="220">
        <v>10560</v>
      </c>
      <c r="BR285" s="220">
        <v>10560</v>
      </c>
      <c r="BS285" s="220">
        <v>10560</v>
      </c>
      <c r="BT285" s="220">
        <v>10560</v>
      </c>
      <c r="BU285" s="220">
        <v>10560</v>
      </c>
      <c r="BV285" s="220">
        <v>10560</v>
      </c>
      <c r="BW285" s="220">
        <v>10560</v>
      </c>
      <c r="BX285" s="220">
        <v>10560</v>
      </c>
      <c r="BY285" s="220">
        <v>10560</v>
      </c>
      <c r="BZ285" s="220">
        <v>10560</v>
      </c>
      <c r="CA285" s="220">
        <v>10560</v>
      </c>
      <c r="CB285" s="220">
        <v>10560</v>
      </c>
      <c r="CC285" s="220">
        <v>10560</v>
      </c>
      <c r="CD285" s="220">
        <v>10560</v>
      </c>
      <c r="CE285" s="220">
        <v>10560</v>
      </c>
      <c r="CF285" s="220">
        <v>10560</v>
      </c>
      <c r="CG285" s="220">
        <v>10560</v>
      </c>
      <c r="CH285" s="220">
        <v>10560</v>
      </c>
      <c r="CI285" s="220">
        <v>10560</v>
      </c>
      <c r="CJ285" s="220">
        <v>10560</v>
      </c>
      <c r="CK285" s="220">
        <v>10560</v>
      </c>
      <c r="CL285" s="220">
        <v>10560</v>
      </c>
      <c r="CM285" s="220">
        <v>10560</v>
      </c>
      <c r="CN285" s="220">
        <v>10560</v>
      </c>
      <c r="CO285" s="220">
        <v>10560</v>
      </c>
      <c r="CP285" s="220">
        <v>10560</v>
      </c>
      <c r="CQ285" s="220">
        <v>10560</v>
      </c>
      <c r="CR285" s="220">
        <v>10560</v>
      </c>
      <c r="CS285" s="220">
        <v>10560</v>
      </c>
      <c r="CT285" s="220">
        <v>10560</v>
      </c>
      <c r="CU285" s="220">
        <v>10560</v>
      </c>
      <c r="CV285" s="220">
        <v>10560</v>
      </c>
      <c r="CW285" s="220">
        <v>10560</v>
      </c>
      <c r="CX285" s="220">
        <v>10560</v>
      </c>
      <c r="CY285" s="220">
        <v>10560</v>
      </c>
      <c r="CZ285" s="220">
        <v>10560</v>
      </c>
      <c r="DA285" s="220">
        <v>10560</v>
      </c>
      <c r="DB285" s="220">
        <v>10560</v>
      </c>
      <c r="DC285" s="220">
        <v>10560</v>
      </c>
      <c r="DD285" s="220">
        <v>10560</v>
      </c>
      <c r="DE285" s="220">
        <v>10560</v>
      </c>
      <c r="DF285" s="220">
        <v>10560</v>
      </c>
      <c r="DG285" s="220">
        <v>10560</v>
      </c>
      <c r="DH285" s="220">
        <v>10560</v>
      </c>
      <c r="DI285" s="220">
        <v>10560</v>
      </c>
      <c r="DJ285" s="220">
        <v>10560</v>
      </c>
      <c r="DK285" s="220">
        <v>10560</v>
      </c>
      <c r="DL285" s="220">
        <v>10560</v>
      </c>
      <c r="DM285" s="220">
        <v>10560</v>
      </c>
      <c r="DN285" s="220">
        <v>10560</v>
      </c>
      <c r="DO285" s="220">
        <v>10560</v>
      </c>
      <c r="DP285" s="220">
        <v>10560</v>
      </c>
      <c r="DQ285" s="220">
        <v>10560</v>
      </c>
      <c r="DR285" s="220">
        <v>10560</v>
      </c>
      <c r="DS285" s="220">
        <v>10560</v>
      </c>
      <c r="DT285" s="220">
        <v>10529</v>
      </c>
      <c r="DU285" s="220">
        <v>10525</v>
      </c>
      <c r="DV285" s="220">
        <v>10525</v>
      </c>
      <c r="DW285" s="220">
        <v>10535</v>
      </c>
      <c r="DX285" s="220">
        <v>10535</v>
      </c>
      <c r="DY285" s="220">
        <v>10528</v>
      </c>
      <c r="DZ285" s="220">
        <v>10528</v>
      </c>
      <c r="EA285" s="220">
        <v>10521</v>
      </c>
      <c r="EB285" s="220">
        <v>10521</v>
      </c>
      <c r="EC285" s="220">
        <v>10521</v>
      </c>
      <c r="ED285" s="220">
        <v>10521</v>
      </c>
      <c r="EE285" s="220">
        <v>10521</v>
      </c>
      <c r="EF285" s="220">
        <v>10521</v>
      </c>
      <c r="EG285" s="220">
        <v>10521</v>
      </c>
      <c r="EH285" s="220">
        <v>10521</v>
      </c>
      <c r="EI285" s="220">
        <v>10521</v>
      </c>
      <c r="EJ285" s="220">
        <v>10521</v>
      </c>
      <c r="EK285" s="220">
        <v>10521</v>
      </c>
      <c r="EL285" s="220">
        <v>10521</v>
      </c>
      <c r="EM285" s="220">
        <v>10521</v>
      </c>
      <c r="EN285" s="242">
        <v>10521</v>
      </c>
      <c r="EO285" s="232">
        <v>10521</v>
      </c>
      <c r="EP285" s="227">
        <v>10521</v>
      </c>
      <c r="EQ285" s="154">
        <v>10521</v>
      </c>
      <c r="ER285" s="154">
        <v>10520</v>
      </c>
      <c r="ES285" s="154">
        <v>10520</v>
      </c>
      <c r="ET285" s="154">
        <v>10520</v>
      </c>
      <c r="EU285" s="154">
        <v>10520</v>
      </c>
      <c r="EV285" s="166">
        <v>10520</v>
      </c>
      <c r="EW285" s="154">
        <v>10520</v>
      </c>
      <c r="EX285" s="154">
        <v>10520</v>
      </c>
      <c r="EY285" s="154">
        <v>10520</v>
      </c>
      <c r="EZ285" s="154">
        <v>10520</v>
      </c>
      <c r="FA285" s="154">
        <v>10520</v>
      </c>
      <c r="FB285" s="166">
        <v>10520</v>
      </c>
      <c r="FC285" s="166">
        <v>10520</v>
      </c>
      <c r="FD285" s="154">
        <v>10520</v>
      </c>
      <c r="FE285" s="166">
        <v>10520</v>
      </c>
      <c r="FF285" s="154">
        <v>10520</v>
      </c>
      <c r="FG285" s="154">
        <v>10520</v>
      </c>
      <c r="FH285" s="166">
        <v>10520</v>
      </c>
      <c r="FI285" s="154">
        <v>10520</v>
      </c>
      <c r="FJ285" s="166">
        <v>10520</v>
      </c>
      <c r="FK285" s="166">
        <v>10520</v>
      </c>
      <c r="FL285" s="166">
        <v>10520</v>
      </c>
      <c r="FM285" s="166">
        <v>10520</v>
      </c>
      <c r="FN285" s="166">
        <v>10520</v>
      </c>
      <c r="FO285" s="166">
        <v>10520</v>
      </c>
      <c r="FP285" s="166">
        <v>10520</v>
      </c>
      <c r="FQ285" s="166">
        <v>10513</v>
      </c>
      <c r="FR285" s="166">
        <v>10513</v>
      </c>
      <c r="FS285" s="166">
        <v>10513</v>
      </c>
      <c r="FT285" s="166">
        <v>10513</v>
      </c>
      <c r="FU285" s="166">
        <v>10513</v>
      </c>
      <c r="FV285" s="166">
        <v>10513</v>
      </c>
      <c r="FW285" s="166">
        <v>10513</v>
      </c>
      <c r="FX285" s="166">
        <v>10513</v>
      </c>
      <c r="FY285" s="166">
        <v>10513</v>
      </c>
      <c r="FZ285" s="166">
        <v>10513</v>
      </c>
      <c r="GA285" s="166">
        <v>10512</v>
      </c>
      <c r="GB285" s="166">
        <v>10512</v>
      </c>
      <c r="GC285" s="166">
        <v>10512</v>
      </c>
      <c r="GD285" s="166">
        <v>10512</v>
      </c>
      <c r="GE285" s="166">
        <v>10512</v>
      </c>
      <c r="GF285" s="166">
        <v>10511</v>
      </c>
      <c r="GG285" s="166">
        <v>10511</v>
      </c>
      <c r="GH285" s="166">
        <v>10511</v>
      </c>
      <c r="GI285" s="166">
        <v>10511</v>
      </c>
      <c r="GJ285" s="166">
        <v>10511</v>
      </c>
      <c r="GK285" s="154">
        <v>10511</v>
      </c>
      <c r="GL285" s="154">
        <v>10511</v>
      </c>
      <c r="GM285" s="154">
        <v>10512</v>
      </c>
      <c r="GN285" s="154">
        <v>10512</v>
      </c>
      <c r="GO285" s="154">
        <v>10512</v>
      </c>
      <c r="GP285" s="154">
        <v>10512</v>
      </c>
      <c r="GQ285" s="154">
        <v>10512</v>
      </c>
      <c r="GR285" s="154">
        <v>10512</v>
      </c>
      <c r="GS285" s="154">
        <v>10512</v>
      </c>
      <c r="GT285" s="166">
        <v>10512</v>
      </c>
      <c r="GU285" s="166">
        <v>10512</v>
      </c>
      <c r="GV285" s="166">
        <v>10512</v>
      </c>
      <c r="GW285" s="166">
        <v>10512</v>
      </c>
      <c r="GX285" s="166">
        <v>10512</v>
      </c>
      <c r="GY285" s="154">
        <v>10512</v>
      </c>
      <c r="GZ285" s="154">
        <v>10512</v>
      </c>
      <c r="HA285" s="154">
        <v>10512</v>
      </c>
      <c r="HB285" s="154">
        <v>10512</v>
      </c>
      <c r="HC285" s="154">
        <v>10512</v>
      </c>
      <c r="HD285" s="154">
        <v>10512</v>
      </c>
      <c r="HE285" s="154">
        <v>10511</v>
      </c>
      <c r="HF285" s="166">
        <v>10511</v>
      </c>
      <c r="HG285" s="154">
        <v>10511</v>
      </c>
      <c r="HH285" s="154">
        <v>10528</v>
      </c>
      <c r="HI285" s="166">
        <v>10527</v>
      </c>
      <c r="HJ285" s="154">
        <v>10528</v>
      </c>
      <c r="HK285" s="154">
        <v>10527</v>
      </c>
      <c r="HL285" s="166">
        <v>10533</v>
      </c>
      <c r="HM285" s="154">
        <v>10537</v>
      </c>
      <c r="HN285" s="154">
        <v>10536</v>
      </c>
      <c r="HO285" s="166">
        <v>10536</v>
      </c>
      <c r="HP285" s="154">
        <v>10536</v>
      </c>
      <c r="HQ285" s="154">
        <v>10536</v>
      </c>
      <c r="HR285" s="166">
        <v>10536</v>
      </c>
      <c r="HS285" s="154">
        <v>10536</v>
      </c>
      <c r="HT285" s="154">
        <v>10536</v>
      </c>
      <c r="HU285" s="154">
        <v>10528</v>
      </c>
      <c r="HV285" s="154">
        <v>10526</v>
      </c>
      <c r="HW285" s="166">
        <v>10523</v>
      </c>
    </row>
    <row r="286" spans="1:231">
      <c r="A286" s="145">
        <f t="shared" si="53"/>
        <v>44394</v>
      </c>
      <c r="B286" s="220">
        <f>'Age&amp;Sex by occurrence date'!$BWB22</f>
        <v>13114</v>
      </c>
      <c r="C286" s="220">
        <v>10768</v>
      </c>
      <c r="D286" s="220">
        <v>10768</v>
      </c>
      <c r="E286" s="220">
        <v>10768</v>
      </c>
      <c r="F286" s="220">
        <v>10768</v>
      </c>
      <c r="G286" s="220">
        <v>10768</v>
      </c>
      <c r="H286" s="220">
        <v>10768</v>
      </c>
      <c r="I286" s="220">
        <v>10768</v>
      </c>
      <c r="J286" s="220">
        <v>10768</v>
      </c>
      <c r="K286" s="220">
        <v>10768</v>
      </c>
      <c r="L286" s="220">
        <v>10768</v>
      </c>
      <c r="M286" s="220">
        <v>10768</v>
      </c>
      <c r="N286" s="220">
        <v>10768</v>
      </c>
      <c r="O286" s="220">
        <v>10768</v>
      </c>
      <c r="P286" s="220">
        <v>10768</v>
      </c>
      <c r="Q286" s="220">
        <v>10767</v>
      </c>
      <c r="R286" s="220">
        <v>10767</v>
      </c>
      <c r="S286" s="220">
        <v>10767</v>
      </c>
      <c r="T286" s="220">
        <v>10767</v>
      </c>
      <c r="U286" s="220">
        <v>10767</v>
      </c>
      <c r="V286" s="220">
        <v>10766</v>
      </c>
      <c r="W286" s="220">
        <v>10766</v>
      </c>
      <c r="X286" s="220">
        <v>10766</v>
      </c>
      <c r="Y286" s="220">
        <v>10765</v>
      </c>
      <c r="Z286" s="220">
        <v>10760</v>
      </c>
      <c r="AA286" s="220">
        <v>10684</v>
      </c>
      <c r="AB286" s="220">
        <v>10562</v>
      </c>
      <c r="AC286" s="220">
        <v>10562</v>
      </c>
      <c r="AD286" s="220">
        <v>10562</v>
      </c>
      <c r="AE286" s="220">
        <v>10560</v>
      </c>
      <c r="AF286" s="220">
        <v>10560</v>
      </c>
      <c r="AG286" s="220">
        <v>10560</v>
      </c>
      <c r="AH286" s="220">
        <v>10560</v>
      </c>
      <c r="AI286" s="220">
        <v>10560</v>
      </c>
      <c r="AJ286" s="220">
        <v>10560</v>
      </c>
      <c r="AK286" s="220">
        <v>10560</v>
      </c>
      <c r="AL286" s="220">
        <v>10560</v>
      </c>
      <c r="AM286" s="220">
        <v>10560</v>
      </c>
      <c r="AN286" s="220">
        <v>10560</v>
      </c>
      <c r="AO286" s="220">
        <v>10560</v>
      </c>
      <c r="AP286" s="220">
        <v>10560</v>
      </c>
      <c r="AQ286" s="220">
        <v>10560</v>
      </c>
      <c r="AR286" s="220">
        <v>10560</v>
      </c>
      <c r="AS286" s="220">
        <v>10560</v>
      </c>
      <c r="AT286" s="220">
        <v>10560</v>
      </c>
      <c r="AU286" s="220">
        <v>10560</v>
      </c>
      <c r="AV286" s="220">
        <v>10560</v>
      </c>
      <c r="AW286" s="220">
        <v>10560</v>
      </c>
      <c r="AX286" s="220">
        <v>10560</v>
      </c>
      <c r="AY286" s="220">
        <v>10560</v>
      </c>
      <c r="AZ286" s="220">
        <v>10560</v>
      </c>
      <c r="BA286" s="220">
        <v>10560</v>
      </c>
      <c r="BB286" s="220">
        <v>10560</v>
      </c>
      <c r="BC286" s="220">
        <v>10560</v>
      </c>
      <c r="BD286" s="220">
        <v>10560</v>
      </c>
      <c r="BE286" s="220">
        <v>10560</v>
      </c>
      <c r="BF286" s="220">
        <v>10560</v>
      </c>
      <c r="BG286" s="220">
        <v>10560</v>
      </c>
      <c r="BH286" s="220">
        <v>10560</v>
      </c>
      <c r="BI286" s="220">
        <v>10560</v>
      </c>
      <c r="BJ286" s="220">
        <v>10560</v>
      </c>
      <c r="BK286" s="220">
        <v>10560</v>
      </c>
      <c r="BL286" s="220">
        <v>10560</v>
      </c>
      <c r="BM286" s="220">
        <v>10560</v>
      </c>
      <c r="BN286" s="220">
        <v>10560</v>
      </c>
      <c r="BO286" s="220">
        <v>10560</v>
      </c>
      <c r="BP286" s="220">
        <v>10560</v>
      </c>
      <c r="BQ286" s="220">
        <v>10560</v>
      </c>
      <c r="BR286" s="220">
        <v>10560</v>
      </c>
      <c r="BS286" s="220">
        <v>10560</v>
      </c>
      <c r="BT286" s="220">
        <v>10560</v>
      </c>
      <c r="BU286" s="220">
        <v>10560</v>
      </c>
      <c r="BV286" s="220">
        <v>10560</v>
      </c>
      <c r="BW286" s="220">
        <v>10560</v>
      </c>
      <c r="BX286" s="220">
        <v>10560</v>
      </c>
      <c r="BY286" s="220">
        <v>10560</v>
      </c>
      <c r="BZ286" s="220">
        <v>10560</v>
      </c>
      <c r="CA286" s="220">
        <v>10560</v>
      </c>
      <c r="CB286" s="220">
        <v>10560</v>
      </c>
      <c r="CC286" s="220">
        <v>10560</v>
      </c>
      <c r="CD286" s="220">
        <v>10560</v>
      </c>
      <c r="CE286" s="220">
        <v>10560</v>
      </c>
      <c r="CF286" s="220">
        <v>10560</v>
      </c>
      <c r="CG286" s="220">
        <v>10560</v>
      </c>
      <c r="CH286" s="220">
        <v>10560</v>
      </c>
      <c r="CI286" s="220">
        <v>10560</v>
      </c>
      <c r="CJ286" s="220">
        <v>10560</v>
      </c>
      <c r="CK286" s="220">
        <v>10560</v>
      </c>
      <c r="CL286" s="220">
        <v>10560</v>
      </c>
      <c r="CM286" s="220">
        <v>10560</v>
      </c>
      <c r="CN286" s="220">
        <v>10560</v>
      </c>
      <c r="CO286" s="220">
        <v>10560</v>
      </c>
      <c r="CP286" s="220">
        <v>10560</v>
      </c>
      <c r="CQ286" s="220">
        <v>10560</v>
      </c>
      <c r="CR286" s="220">
        <v>10560</v>
      </c>
      <c r="CS286" s="220">
        <v>10560</v>
      </c>
      <c r="CT286" s="220">
        <v>10560</v>
      </c>
      <c r="CU286" s="220">
        <v>10560</v>
      </c>
      <c r="CV286" s="220">
        <v>10560</v>
      </c>
      <c r="CW286" s="220">
        <v>10560</v>
      </c>
      <c r="CX286" s="220">
        <v>10560</v>
      </c>
      <c r="CY286" s="220">
        <v>10560</v>
      </c>
      <c r="CZ286" s="220">
        <v>10560</v>
      </c>
      <c r="DA286" s="220">
        <v>10560</v>
      </c>
      <c r="DB286" s="220">
        <v>10560</v>
      </c>
      <c r="DC286" s="220">
        <v>10560</v>
      </c>
      <c r="DD286" s="220">
        <v>10560</v>
      </c>
      <c r="DE286" s="220">
        <v>10560</v>
      </c>
      <c r="DF286" s="220">
        <v>10560</v>
      </c>
      <c r="DG286" s="220">
        <v>10560</v>
      </c>
      <c r="DH286" s="220">
        <v>10560</v>
      </c>
      <c r="DI286" s="220">
        <v>10560</v>
      </c>
      <c r="DJ286" s="220">
        <v>10560</v>
      </c>
      <c r="DK286" s="220">
        <v>10560</v>
      </c>
      <c r="DL286" s="220">
        <v>10560</v>
      </c>
      <c r="DM286" s="220">
        <v>10560</v>
      </c>
      <c r="DN286" s="220">
        <v>10560</v>
      </c>
      <c r="DO286" s="220">
        <v>10560</v>
      </c>
      <c r="DP286" s="220">
        <v>10560</v>
      </c>
      <c r="DQ286" s="220">
        <v>10560</v>
      </c>
      <c r="DR286" s="220">
        <v>10560</v>
      </c>
      <c r="DS286" s="220">
        <v>10560</v>
      </c>
      <c r="DT286" s="220">
        <v>10529</v>
      </c>
      <c r="DU286" s="220">
        <v>10525</v>
      </c>
      <c r="DV286" s="220">
        <v>10525</v>
      </c>
      <c r="DW286" s="220">
        <v>10535</v>
      </c>
      <c r="DX286" s="220">
        <v>10535</v>
      </c>
      <c r="DY286" s="220">
        <v>10528</v>
      </c>
      <c r="DZ286" s="220">
        <v>10528</v>
      </c>
      <c r="EA286" s="220">
        <v>10521</v>
      </c>
      <c r="EB286" s="220">
        <v>10521</v>
      </c>
      <c r="EC286" s="220">
        <v>10521</v>
      </c>
      <c r="ED286" s="220">
        <v>10521</v>
      </c>
      <c r="EE286" s="220">
        <v>10521</v>
      </c>
      <c r="EF286" s="220">
        <v>10521</v>
      </c>
      <c r="EG286" s="220">
        <v>10521</v>
      </c>
      <c r="EH286" s="220">
        <v>10521</v>
      </c>
      <c r="EI286" s="220">
        <v>10521</v>
      </c>
      <c r="EJ286" s="220">
        <v>10521</v>
      </c>
      <c r="EK286" s="220">
        <v>10521</v>
      </c>
      <c r="EL286" s="220">
        <v>10521</v>
      </c>
      <c r="EM286" s="220">
        <v>10521</v>
      </c>
      <c r="EN286" s="242">
        <v>10521</v>
      </c>
      <c r="EO286" s="232">
        <v>10521</v>
      </c>
      <c r="EP286" s="227">
        <v>10521</v>
      </c>
      <c r="EQ286" s="154">
        <v>10521</v>
      </c>
      <c r="ER286" s="154">
        <v>10520</v>
      </c>
      <c r="ES286" s="154">
        <v>10520</v>
      </c>
      <c r="ET286" s="154">
        <v>10520</v>
      </c>
      <c r="EU286" s="154">
        <v>10520</v>
      </c>
      <c r="EV286" s="154">
        <v>10520</v>
      </c>
      <c r="EW286" s="166">
        <v>10520</v>
      </c>
      <c r="EX286" s="166">
        <v>10520</v>
      </c>
      <c r="EY286" s="166">
        <v>10520</v>
      </c>
      <c r="EZ286" s="166">
        <v>10520</v>
      </c>
      <c r="FA286" s="166">
        <v>10520</v>
      </c>
      <c r="FB286" s="154">
        <v>10520</v>
      </c>
      <c r="FC286" s="166">
        <v>10520</v>
      </c>
      <c r="FD286" s="154">
        <v>10520</v>
      </c>
      <c r="FE286" s="154">
        <v>10520</v>
      </c>
      <c r="FF286" s="166">
        <v>10520</v>
      </c>
      <c r="FG286" s="166">
        <v>10520</v>
      </c>
      <c r="FH286" s="154">
        <v>10520</v>
      </c>
      <c r="FI286" s="166">
        <v>10520</v>
      </c>
      <c r="FJ286" s="166">
        <v>10520</v>
      </c>
      <c r="FK286" s="166">
        <v>10520</v>
      </c>
      <c r="FL286" s="166">
        <v>10520</v>
      </c>
      <c r="FM286" s="166">
        <v>10520</v>
      </c>
      <c r="FN286" s="166">
        <v>10520</v>
      </c>
      <c r="FO286" s="166">
        <v>10520</v>
      </c>
      <c r="FP286" s="166">
        <v>10520</v>
      </c>
      <c r="FQ286" s="166">
        <v>10513</v>
      </c>
      <c r="FR286" s="154">
        <v>10513</v>
      </c>
      <c r="FS286" s="154">
        <v>10513</v>
      </c>
      <c r="FT286" s="154">
        <v>10513</v>
      </c>
      <c r="FU286" s="154">
        <v>10513</v>
      </c>
      <c r="FV286" s="154">
        <v>10513</v>
      </c>
      <c r="FW286" s="154">
        <v>10513</v>
      </c>
      <c r="FX286" s="154">
        <v>10513</v>
      </c>
      <c r="FY286" s="166">
        <v>10513</v>
      </c>
      <c r="FZ286" s="166">
        <v>10513</v>
      </c>
      <c r="GA286" s="166">
        <v>10512</v>
      </c>
      <c r="GB286" s="166">
        <v>10512</v>
      </c>
      <c r="GC286" s="166">
        <v>10512</v>
      </c>
      <c r="GD286" s="166">
        <v>10512</v>
      </c>
      <c r="GE286" s="166">
        <v>10512</v>
      </c>
      <c r="GF286" s="166">
        <v>10511</v>
      </c>
      <c r="GG286" s="166">
        <v>10511</v>
      </c>
      <c r="GH286" s="166">
        <v>10511</v>
      </c>
      <c r="GI286" s="166">
        <v>10511</v>
      </c>
      <c r="GJ286" s="166">
        <v>10511</v>
      </c>
      <c r="GK286" s="166">
        <v>10511</v>
      </c>
      <c r="GL286" s="166">
        <v>10511</v>
      </c>
      <c r="GM286" s="166">
        <v>10512</v>
      </c>
      <c r="GN286" s="166">
        <v>10512</v>
      </c>
      <c r="GO286" s="166">
        <v>10512</v>
      </c>
      <c r="GP286" s="166">
        <v>10512</v>
      </c>
      <c r="GQ286" s="166">
        <v>10512</v>
      </c>
      <c r="GR286" s="166">
        <v>10512</v>
      </c>
      <c r="GS286" s="166">
        <v>10512</v>
      </c>
      <c r="GT286" s="166">
        <v>10512</v>
      </c>
      <c r="GU286" s="166">
        <v>10512</v>
      </c>
      <c r="GV286" s="166">
        <v>10512</v>
      </c>
      <c r="GW286" s="166">
        <v>10512</v>
      </c>
      <c r="GX286" s="166">
        <v>10512</v>
      </c>
      <c r="GY286" s="166">
        <v>10512</v>
      </c>
      <c r="GZ286" s="166">
        <v>10512</v>
      </c>
      <c r="HA286" s="166">
        <v>10512</v>
      </c>
      <c r="HB286" s="166">
        <v>10512</v>
      </c>
      <c r="HC286" s="166">
        <v>10512</v>
      </c>
      <c r="HD286" s="166">
        <v>10512</v>
      </c>
      <c r="HE286" s="166">
        <v>10511</v>
      </c>
      <c r="HF286" s="166">
        <v>10511</v>
      </c>
      <c r="HG286" s="154">
        <v>10511</v>
      </c>
      <c r="HH286" s="154">
        <v>10528</v>
      </c>
      <c r="HI286" s="166">
        <v>10527</v>
      </c>
      <c r="HJ286" s="154">
        <v>10528</v>
      </c>
      <c r="HK286" s="154">
        <v>10527</v>
      </c>
      <c r="HL286" s="166">
        <v>10533</v>
      </c>
      <c r="HM286" s="154">
        <v>10537</v>
      </c>
      <c r="HN286" s="154">
        <v>10536</v>
      </c>
      <c r="HO286" s="166">
        <v>10536</v>
      </c>
      <c r="HP286" s="154">
        <v>10536</v>
      </c>
      <c r="HQ286" s="154">
        <v>10536</v>
      </c>
      <c r="HR286" s="166">
        <v>10536</v>
      </c>
      <c r="HS286" s="154">
        <v>10536</v>
      </c>
      <c r="HT286" s="154">
        <v>10536</v>
      </c>
      <c r="HU286" s="154">
        <v>10528</v>
      </c>
      <c r="HV286" s="154">
        <v>10526</v>
      </c>
      <c r="HW286" s="166">
        <v>10523</v>
      </c>
    </row>
    <row r="287" spans="1:231">
      <c r="A287" s="145">
        <f t="shared" si="53"/>
        <v>44393</v>
      </c>
      <c r="B287" s="220">
        <f>'Age&amp;Sex by occurrence date'!$BWI22</f>
        <v>13113</v>
      </c>
      <c r="C287" s="220">
        <v>10768</v>
      </c>
      <c r="D287" s="220">
        <v>10768</v>
      </c>
      <c r="E287" s="220">
        <v>10768</v>
      </c>
      <c r="F287" s="220">
        <v>10768</v>
      </c>
      <c r="G287" s="220">
        <v>10768</v>
      </c>
      <c r="H287" s="220">
        <v>10768</v>
      </c>
      <c r="I287" s="220">
        <v>10768</v>
      </c>
      <c r="J287" s="220">
        <v>10768</v>
      </c>
      <c r="K287" s="220">
        <v>10768</v>
      </c>
      <c r="L287" s="220">
        <v>10768</v>
      </c>
      <c r="M287" s="220">
        <v>10768</v>
      </c>
      <c r="N287" s="220">
        <v>10768</v>
      </c>
      <c r="O287" s="220">
        <v>10768</v>
      </c>
      <c r="P287" s="220">
        <v>10768</v>
      </c>
      <c r="Q287" s="220">
        <v>10767</v>
      </c>
      <c r="R287" s="220">
        <v>10767</v>
      </c>
      <c r="S287" s="220">
        <v>10767</v>
      </c>
      <c r="T287" s="220">
        <v>10767</v>
      </c>
      <c r="U287" s="220">
        <v>10767</v>
      </c>
      <c r="V287" s="220">
        <v>10766</v>
      </c>
      <c r="W287" s="220">
        <v>10766</v>
      </c>
      <c r="X287" s="220">
        <v>10766</v>
      </c>
      <c r="Y287" s="220">
        <v>10765</v>
      </c>
      <c r="Z287" s="220">
        <v>10760</v>
      </c>
      <c r="AA287" s="220">
        <v>10684</v>
      </c>
      <c r="AB287" s="220">
        <v>10562</v>
      </c>
      <c r="AC287" s="220">
        <v>10562</v>
      </c>
      <c r="AD287" s="220">
        <v>10562</v>
      </c>
      <c r="AE287" s="220">
        <v>10560</v>
      </c>
      <c r="AF287" s="220">
        <v>10560</v>
      </c>
      <c r="AG287" s="220">
        <v>10560</v>
      </c>
      <c r="AH287" s="220">
        <v>10560</v>
      </c>
      <c r="AI287" s="220">
        <v>10560</v>
      </c>
      <c r="AJ287" s="220">
        <v>10560</v>
      </c>
      <c r="AK287" s="220">
        <v>10560</v>
      </c>
      <c r="AL287" s="220">
        <v>10560</v>
      </c>
      <c r="AM287" s="220">
        <v>10560</v>
      </c>
      <c r="AN287" s="220">
        <v>10560</v>
      </c>
      <c r="AO287" s="220">
        <v>10560</v>
      </c>
      <c r="AP287" s="220">
        <v>10560</v>
      </c>
      <c r="AQ287" s="220">
        <v>10560</v>
      </c>
      <c r="AR287" s="220">
        <v>10560</v>
      </c>
      <c r="AS287" s="220">
        <v>10560</v>
      </c>
      <c r="AT287" s="220">
        <v>10560</v>
      </c>
      <c r="AU287" s="220">
        <v>10560</v>
      </c>
      <c r="AV287" s="220">
        <v>10560</v>
      </c>
      <c r="AW287" s="220">
        <v>10560</v>
      </c>
      <c r="AX287" s="220">
        <v>10560</v>
      </c>
      <c r="AY287" s="220">
        <v>10560</v>
      </c>
      <c r="AZ287" s="220">
        <v>10560</v>
      </c>
      <c r="BA287" s="220">
        <v>10560</v>
      </c>
      <c r="BB287" s="220">
        <v>10560</v>
      </c>
      <c r="BC287" s="220">
        <v>10560</v>
      </c>
      <c r="BD287" s="220">
        <v>10560</v>
      </c>
      <c r="BE287" s="220">
        <v>10560</v>
      </c>
      <c r="BF287" s="220">
        <v>10560</v>
      </c>
      <c r="BG287" s="220">
        <v>10560</v>
      </c>
      <c r="BH287" s="220">
        <v>10560</v>
      </c>
      <c r="BI287" s="220">
        <v>10560</v>
      </c>
      <c r="BJ287" s="220">
        <v>10560</v>
      </c>
      <c r="BK287" s="220">
        <v>10560</v>
      </c>
      <c r="BL287" s="220">
        <v>10560</v>
      </c>
      <c r="BM287" s="220">
        <v>10560</v>
      </c>
      <c r="BN287" s="220">
        <v>10560</v>
      </c>
      <c r="BO287" s="220">
        <v>10560</v>
      </c>
      <c r="BP287" s="220">
        <v>10560</v>
      </c>
      <c r="BQ287" s="220">
        <v>10560</v>
      </c>
      <c r="BR287" s="220">
        <v>10560</v>
      </c>
      <c r="BS287" s="220">
        <v>10560</v>
      </c>
      <c r="BT287" s="220">
        <v>10560</v>
      </c>
      <c r="BU287" s="220">
        <v>10560</v>
      </c>
      <c r="BV287" s="220">
        <v>10560</v>
      </c>
      <c r="BW287" s="220">
        <v>10560</v>
      </c>
      <c r="BX287" s="220">
        <v>10560</v>
      </c>
      <c r="BY287" s="220">
        <v>10560</v>
      </c>
      <c r="BZ287" s="220">
        <v>10560</v>
      </c>
      <c r="CA287" s="220">
        <v>10560</v>
      </c>
      <c r="CB287" s="220">
        <v>10560</v>
      </c>
      <c r="CC287" s="220">
        <v>10560</v>
      </c>
      <c r="CD287" s="220">
        <v>10560</v>
      </c>
      <c r="CE287" s="220">
        <v>10560</v>
      </c>
      <c r="CF287" s="220">
        <v>10560</v>
      </c>
      <c r="CG287" s="220">
        <v>10560</v>
      </c>
      <c r="CH287" s="220">
        <v>10560</v>
      </c>
      <c r="CI287" s="220">
        <v>10560</v>
      </c>
      <c r="CJ287" s="220">
        <v>10560</v>
      </c>
      <c r="CK287" s="220">
        <v>10560</v>
      </c>
      <c r="CL287" s="220">
        <v>10560</v>
      </c>
      <c r="CM287" s="220">
        <v>10560</v>
      </c>
      <c r="CN287" s="220">
        <v>10560</v>
      </c>
      <c r="CO287" s="220">
        <v>10560</v>
      </c>
      <c r="CP287" s="220">
        <v>10560</v>
      </c>
      <c r="CQ287" s="220">
        <v>10560</v>
      </c>
      <c r="CR287" s="220">
        <v>10560</v>
      </c>
      <c r="CS287" s="220">
        <v>10560</v>
      </c>
      <c r="CT287" s="220">
        <v>10560</v>
      </c>
      <c r="CU287" s="220">
        <v>10560</v>
      </c>
      <c r="CV287" s="220">
        <v>10560</v>
      </c>
      <c r="CW287" s="220">
        <v>10560</v>
      </c>
      <c r="CX287" s="220">
        <v>10560</v>
      </c>
      <c r="CY287" s="220">
        <v>10560</v>
      </c>
      <c r="CZ287" s="220">
        <v>10560</v>
      </c>
      <c r="DA287" s="220">
        <v>10560</v>
      </c>
      <c r="DB287" s="220">
        <v>10560</v>
      </c>
      <c r="DC287" s="220">
        <v>10560</v>
      </c>
      <c r="DD287" s="220">
        <v>10560</v>
      </c>
      <c r="DE287" s="220">
        <v>10560</v>
      </c>
      <c r="DF287" s="220">
        <v>10560</v>
      </c>
      <c r="DG287" s="220">
        <v>10560</v>
      </c>
      <c r="DH287" s="220">
        <v>10560</v>
      </c>
      <c r="DI287" s="220">
        <v>10560</v>
      </c>
      <c r="DJ287" s="220">
        <v>10560</v>
      </c>
      <c r="DK287" s="220">
        <v>10560</v>
      </c>
      <c r="DL287" s="220">
        <v>10560</v>
      </c>
      <c r="DM287" s="220">
        <v>10560</v>
      </c>
      <c r="DN287" s="220">
        <v>10560</v>
      </c>
      <c r="DO287" s="220">
        <v>10560</v>
      </c>
      <c r="DP287" s="220">
        <v>10560</v>
      </c>
      <c r="DQ287" s="220">
        <v>10560</v>
      </c>
      <c r="DR287" s="220">
        <v>10560</v>
      </c>
      <c r="DS287" s="220">
        <v>10560</v>
      </c>
      <c r="DT287" s="220">
        <v>10529</v>
      </c>
      <c r="DU287" s="220">
        <v>10525</v>
      </c>
      <c r="DV287" s="220">
        <v>10525</v>
      </c>
      <c r="DW287" s="220">
        <v>10535</v>
      </c>
      <c r="DX287" s="220">
        <v>10535</v>
      </c>
      <c r="DY287" s="220">
        <v>10528</v>
      </c>
      <c r="DZ287" s="220">
        <v>10528</v>
      </c>
      <c r="EA287" s="220">
        <v>10521</v>
      </c>
      <c r="EB287" s="220">
        <v>10521</v>
      </c>
      <c r="EC287" s="220">
        <v>10521</v>
      </c>
      <c r="ED287" s="220">
        <v>10521</v>
      </c>
      <c r="EE287" s="220">
        <v>10521</v>
      </c>
      <c r="EF287" s="220">
        <v>10521</v>
      </c>
      <c r="EG287" s="220">
        <v>10521</v>
      </c>
      <c r="EH287" s="220">
        <v>10521</v>
      </c>
      <c r="EI287" s="220">
        <v>10521</v>
      </c>
      <c r="EJ287" s="220">
        <v>10521</v>
      </c>
      <c r="EK287" s="220">
        <v>10521</v>
      </c>
      <c r="EL287" s="220">
        <v>10521</v>
      </c>
      <c r="EM287" s="220">
        <v>10521</v>
      </c>
      <c r="EN287" s="242">
        <v>10521</v>
      </c>
      <c r="EO287" s="232">
        <v>10521</v>
      </c>
      <c r="EP287" s="228">
        <v>10521</v>
      </c>
      <c r="EQ287" s="166">
        <v>10521</v>
      </c>
      <c r="ER287" s="166">
        <v>10520</v>
      </c>
      <c r="ES287" s="166">
        <v>10520</v>
      </c>
      <c r="ET287" s="166">
        <v>10520</v>
      </c>
      <c r="EU287" s="166">
        <v>10520</v>
      </c>
      <c r="EV287" s="154">
        <v>10520</v>
      </c>
      <c r="EW287" s="154">
        <v>10520</v>
      </c>
      <c r="EX287" s="154">
        <v>10520</v>
      </c>
      <c r="EY287" s="154">
        <v>10520</v>
      </c>
      <c r="EZ287" s="154">
        <v>10520</v>
      </c>
      <c r="FA287" s="154">
        <v>10520</v>
      </c>
      <c r="FB287" s="166">
        <v>10520</v>
      </c>
      <c r="FC287" s="154">
        <v>10520</v>
      </c>
      <c r="FD287" s="166">
        <v>10520</v>
      </c>
      <c r="FE287" s="166">
        <v>10520</v>
      </c>
      <c r="FF287" s="154">
        <v>10520</v>
      </c>
      <c r="FG287" s="166">
        <v>10520</v>
      </c>
      <c r="FH287" s="166">
        <v>10520</v>
      </c>
      <c r="FI287" s="154">
        <v>10520</v>
      </c>
      <c r="FJ287" s="166">
        <v>10520</v>
      </c>
      <c r="FK287" s="166">
        <v>10520</v>
      </c>
      <c r="FL287" s="166">
        <v>10520</v>
      </c>
      <c r="FM287" s="166">
        <v>10520</v>
      </c>
      <c r="FN287" s="166">
        <v>10520</v>
      </c>
      <c r="FO287" s="166">
        <v>10520</v>
      </c>
      <c r="FP287" s="166">
        <v>10520</v>
      </c>
      <c r="FQ287" s="166">
        <v>10513</v>
      </c>
      <c r="FR287" s="154">
        <v>10513</v>
      </c>
      <c r="FS287" s="154">
        <v>10513</v>
      </c>
      <c r="FT287" s="154">
        <v>10513</v>
      </c>
      <c r="FU287" s="154">
        <v>10513</v>
      </c>
      <c r="FV287" s="154">
        <v>10513</v>
      </c>
      <c r="FW287" s="154">
        <v>10513</v>
      </c>
      <c r="FX287" s="154">
        <v>10513</v>
      </c>
      <c r="FY287" s="154">
        <v>10513</v>
      </c>
      <c r="FZ287" s="154">
        <v>10513</v>
      </c>
      <c r="GA287" s="154">
        <v>10512</v>
      </c>
      <c r="GB287" s="154">
        <v>10512</v>
      </c>
      <c r="GC287" s="154">
        <v>10512</v>
      </c>
      <c r="GD287" s="154">
        <v>10512</v>
      </c>
      <c r="GE287" s="154">
        <v>10512</v>
      </c>
      <c r="GF287" s="154">
        <v>10511</v>
      </c>
      <c r="GG287" s="154">
        <v>10511</v>
      </c>
      <c r="GH287" s="154">
        <v>10511</v>
      </c>
      <c r="GI287" s="154">
        <v>10511</v>
      </c>
      <c r="GJ287" s="154">
        <v>10511</v>
      </c>
      <c r="GK287" s="166">
        <v>10511</v>
      </c>
      <c r="GL287" s="166">
        <v>10511</v>
      </c>
      <c r="GM287" s="166">
        <v>10512</v>
      </c>
      <c r="GN287" s="166">
        <v>10512</v>
      </c>
      <c r="GO287" s="166">
        <v>10512</v>
      </c>
      <c r="GP287" s="166">
        <v>10512</v>
      </c>
      <c r="GQ287" s="166">
        <v>10512</v>
      </c>
      <c r="GR287" s="166">
        <v>10512</v>
      </c>
      <c r="GS287" s="166">
        <v>10512</v>
      </c>
      <c r="GT287" s="166">
        <v>10512</v>
      </c>
      <c r="GU287" s="166">
        <v>10512</v>
      </c>
      <c r="GV287" s="166">
        <v>10512</v>
      </c>
      <c r="GW287" s="166">
        <v>10512</v>
      </c>
      <c r="GX287" s="154">
        <v>10512</v>
      </c>
      <c r="GY287" s="166">
        <v>10512</v>
      </c>
      <c r="GZ287" s="166">
        <v>10512</v>
      </c>
      <c r="HA287" s="166">
        <v>10512</v>
      </c>
      <c r="HB287" s="166">
        <v>10512</v>
      </c>
      <c r="HC287" s="166">
        <v>10512</v>
      </c>
      <c r="HD287" s="166">
        <v>10512</v>
      </c>
      <c r="HE287" s="166">
        <v>10511</v>
      </c>
      <c r="HF287" s="166">
        <v>10511</v>
      </c>
      <c r="HG287" s="154">
        <v>10511</v>
      </c>
      <c r="HH287" s="154">
        <v>10528</v>
      </c>
      <c r="HI287" s="166">
        <v>10527</v>
      </c>
      <c r="HJ287" s="154">
        <v>10528</v>
      </c>
      <c r="HK287" s="154">
        <v>10527</v>
      </c>
      <c r="HL287" s="166">
        <v>10533</v>
      </c>
      <c r="HM287" s="154">
        <v>10537</v>
      </c>
      <c r="HN287" s="154">
        <v>10536</v>
      </c>
      <c r="HO287" s="166">
        <v>10536</v>
      </c>
      <c r="HP287" s="154">
        <v>10536</v>
      </c>
      <c r="HQ287" s="154">
        <v>10536</v>
      </c>
      <c r="HR287" s="166">
        <v>10536</v>
      </c>
      <c r="HS287" s="154">
        <v>10536</v>
      </c>
      <c r="HT287" s="154">
        <v>10536</v>
      </c>
      <c r="HU287" s="154">
        <v>10528</v>
      </c>
      <c r="HV287" s="154">
        <v>10526</v>
      </c>
      <c r="HW287" s="166">
        <v>10523</v>
      </c>
    </row>
    <row r="288" spans="1:231">
      <c r="A288" s="145">
        <f t="shared" si="53"/>
        <v>44392</v>
      </c>
      <c r="B288" s="220">
        <f>'Age&amp;Sex by occurrence date'!$BWP22</f>
        <v>13110</v>
      </c>
      <c r="C288" s="220">
        <v>10767</v>
      </c>
      <c r="D288" s="220">
        <v>10767</v>
      </c>
      <c r="E288" s="220">
        <v>10767</v>
      </c>
      <c r="F288" s="220">
        <v>10767</v>
      </c>
      <c r="G288" s="220">
        <v>10767</v>
      </c>
      <c r="H288" s="220">
        <v>10767</v>
      </c>
      <c r="I288" s="220">
        <v>10767</v>
      </c>
      <c r="J288" s="220">
        <v>10767</v>
      </c>
      <c r="K288" s="220">
        <v>10767</v>
      </c>
      <c r="L288" s="220">
        <v>10767</v>
      </c>
      <c r="M288" s="220">
        <v>10767</v>
      </c>
      <c r="N288" s="220">
        <v>10767</v>
      </c>
      <c r="O288" s="220">
        <v>10767</v>
      </c>
      <c r="P288" s="220">
        <v>10767</v>
      </c>
      <c r="Q288" s="220">
        <v>10766</v>
      </c>
      <c r="R288" s="220">
        <v>10766</v>
      </c>
      <c r="S288" s="220">
        <v>10766</v>
      </c>
      <c r="T288" s="220">
        <v>10766</v>
      </c>
      <c r="U288" s="220">
        <v>10766</v>
      </c>
      <c r="V288" s="220">
        <v>10765</v>
      </c>
      <c r="W288" s="220">
        <v>10765</v>
      </c>
      <c r="X288" s="220">
        <v>10765</v>
      </c>
      <c r="Y288" s="220">
        <v>10764</v>
      </c>
      <c r="Z288" s="220">
        <v>10759</v>
      </c>
      <c r="AA288" s="220">
        <v>10683</v>
      </c>
      <c r="AB288" s="220">
        <v>10561</v>
      </c>
      <c r="AC288" s="220">
        <v>10561</v>
      </c>
      <c r="AD288" s="220">
        <v>10561</v>
      </c>
      <c r="AE288" s="220">
        <v>10559</v>
      </c>
      <c r="AF288" s="220">
        <v>10559</v>
      </c>
      <c r="AG288" s="220">
        <v>10559</v>
      </c>
      <c r="AH288" s="220">
        <v>10559</v>
      </c>
      <c r="AI288" s="220">
        <v>10559</v>
      </c>
      <c r="AJ288" s="220">
        <v>10559</v>
      </c>
      <c r="AK288" s="220">
        <v>10559</v>
      </c>
      <c r="AL288" s="220">
        <v>10559</v>
      </c>
      <c r="AM288" s="220">
        <v>10559</v>
      </c>
      <c r="AN288" s="220">
        <v>10559</v>
      </c>
      <c r="AO288" s="220">
        <v>10559</v>
      </c>
      <c r="AP288" s="220">
        <v>10559</v>
      </c>
      <c r="AQ288" s="220">
        <v>10559</v>
      </c>
      <c r="AR288" s="220">
        <v>10559</v>
      </c>
      <c r="AS288" s="220">
        <v>10559</v>
      </c>
      <c r="AT288" s="220">
        <v>10559</v>
      </c>
      <c r="AU288" s="220">
        <v>10559</v>
      </c>
      <c r="AV288" s="220">
        <v>10559</v>
      </c>
      <c r="AW288" s="220">
        <v>10559</v>
      </c>
      <c r="AX288" s="220">
        <v>10559</v>
      </c>
      <c r="AY288" s="220">
        <v>10559</v>
      </c>
      <c r="AZ288" s="220">
        <v>10559</v>
      </c>
      <c r="BA288" s="220">
        <v>10559</v>
      </c>
      <c r="BB288" s="220">
        <v>10559</v>
      </c>
      <c r="BC288" s="220">
        <v>10559</v>
      </c>
      <c r="BD288" s="220">
        <v>10559</v>
      </c>
      <c r="BE288" s="220">
        <v>10559</v>
      </c>
      <c r="BF288" s="220">
        <v>10559</v>
      </c>
      <c r="BG288" s="220">
        <v>10559</v>
      </c>
      <c r="BH288" s="220">
        <v>10559</v>
      </c>
      <c r="BI288" s="220">
        <v>10559</v>
      </c>
      <c r="BJ288" s="220">
        <v>10559</v>
      </c>
      <c r="BK288" s="220">
        <v>10559</v>
      </c>
      <c r="BL288" s="220">
        <v>10559</v>
      </c>
      <c r="BM288" s="220">
        <v>10559</v>
      </c>
      <c r="BN288" s="220">
        <v>10559</v>
      </c>
      <c r="BO288" s="220">
        <v>10559</v>
      </c>
      <c r="BP288" s="220">
        <v>10559</v>
      </c>
      <c r="BQ288" s="220">
        <v>10559</v>
      </c>
      <c r="BR288" s="220">
        <v>10559</v>
      </c>
      <c r="BS288" s="220">
        <v>10559</v>
      </c>
      <c r="BT288" s="220">
        <v>10559</v>
      </c>
      <c r="BU288" s="220">
        <v>10559</v>
      </c>
      <c r="BV288" s="220">
        <v>10559</v>
      </c>
      <c r="BW288" s="220">
        <v>10559</v>
      </c>
      <c r="BX288" s="220">
        <v>10559</v>
      </c>
      <c r="BY288" s="220">
        <v>10559</v>
      </c>
      <c r="BZ288" s="220">
        <v>10559</v>
      </c>
      <c r="CA288" s="220">
        <v>10559</v>
      </c>
      <c r="CB288" s="220">
        <v>10559</v>
      </c>
      <c r="CC288" s="220">
        <v>10559</v>
      </c>
      <c r="CD288" s="220">
        <v>10559</v>
      </c>
      <c r="CE288" s="220">
        <v>10559</v>
      </c>
      <c r="CF288" s="220">
        <v>10559</v>
      </c>
      <c r="CG288" s="220">
        <v>10559</v>
      </c>
      <c r="CH288" s="220">
        <v>10559</v>
      </c>
      <c r="CI288" s="220">
        <v>10559</v>
      </c>
      <c r="CJ288" s="220">
        <v>10559</v>
      </c>
      <c r="CK288" s="220">
        <v>10559</v>
      </c>
      <c r="CL288" s="220">
        <v>10559</v>
      </c>
      <c r="CM288" s="220">
        <v>10559</v>
      </c>
      <c r="CN288" s="220">
        <v>10559</v>
      </c>
      <c r="CO288" s="220">
        <v>10559</v>
      </c>
      <c r="CP288" s="220">
        <v>10559</v>
      </c>
      <c r="CQ288" s="220">
        <v>10559</v>
      </c>
      <c r="CR288" s="220">
        <v>10559</v>
      </c>
      <c r="CS288" s="220">
        <v>10559</v>
      </c>
      <c r="CT288" s="220">
        <v>10559</v>
      </c>
      <c r="CU288" s="220">
        <v>10559</v>
      </c>
      <c r="CV288" s="220">
        <v>10559</v>
      </c>
      <c r="CW288" s="220">
        <v>10559</v>
      </c>
      <c r="CX288" s="220">
        <v>10559</v>
      </c>
      <c r="CY288" s="220">
        <v>10559</v>
      </c>
      <c r="CZ288" s="220">
        <v>10559</v>
      </c>
      <c r="DA288" s="220">
        <v>10559</v>
      </c>
      <c r="DB288" s="220">
        <v>10559</v>
      </c>
      <c r="DC288" s="220">
        <v>10559</v>
      </c>
      <c r="DD288" s="220">
        <v>10559</v>
      </c>
      <c r="DE288" s="220">
        <v>10559</v>
      </c>
      <c r="DF288" s="220">
        <v>10559</v>
      </c>
      <c r="DG288" s="220">
        <v>10559</v>
      </c>
      <c r="DH288" s="220">
        <v>10559</v>
      </c>
      <c r="DI288" s="220">
        <v>10559</v>
      </c>
      <c r="DJ288" s="220">
        <v>10559</v>
      </c>
      <c r="DK288" s="220">
        <v>10559</v>
      </c>
      <c r="DL288" s="220">
        <v>10559</v>
      </c>
      <c r="DM288" s="220">
        <v>10559</v>
      </c>
      <c r="DN288" s="220">
        <v>10559</v>
      </c>
      <c r="DO288" s="220">
        <v>10559</v>
      </c>
      <c r="DP288" s="220">
        <v>10559</v>
      </c>
      <c r="DQ288" s="220">
        <v>10559</v>
      </c>
      <c r="DR288" s="220">
        <v>10559</v>
      </c>
      <c r="DS288" s="220">
        <v>10559</v>
      </c>
      <c r="DT288" s="220">
        <v>10528</v>
      </c>
      <c r="DU288" s="220">
        <v>10524</v>
      </c>
      <c r="DV288" s="220">
        <v>10524</v>
      </c>
      <c r="DW288" s="220">
        <v>10534</v>
      </c>
      <c r="DX288" s="220">
        <v>10534</v>
      </c>
      <c r="DY288" s="220">
        <v>10527</v>
      </c>
      <c r="DZ288" s="220">
        <v>10527</v>
      </c>
      <c r="EA288" s="220">
        <v>10520</v>
      </c>
      <c r="EB288" s="220">
        <v>10520</v>
      </c>
      <c r="EC288" s="220">
        <v>10520</v>
      </c>
      <c r="ED288" s="220">
        <v>10520</v>
      </c>
      <c r="EE288" s="220">
        <v>10520</v>
      </c>
      <c r="EF288" s="220">
        <v>10520</v>
      </c>
      <c r="EG288" s="220">
        <v>10520</v>
      </c>
      <c r="EH288" s="220">
        <v>10520</v>
      </c>
      <c r="EI288" s="220">
        <v>10520</v>
      </c>
      <c r="EJ288" s="220">
        <v>10520</v>
      </c>
      <c r="EK288" s="220">
        <v>10520</v>
      </c>
      <c r="EL288" s="220">
        <v>10520</v>
      </c>
      <c r="EM288" s="220">
        <v>10520</v>
      </c>
      <c r="EN288" s="242">
        <v>10520</v>
      </c>
      <c r="EO288" s="232">
        <v>10520</v>
      </c>
      <c r="EP288" s="227">
        <v>10520</v>
      </c>
      <c r="EQ288" s="154">
        <v>10520</v>
      </c>
      <c r="ER288" s="154">
        <v>10519</v>
      </c>
      <c r="ES288" s="154">
        <v>10519</v>
      </c>
      <c r="ET288" s="154">
        <v>10519</v>
      </c>
      <c r="EU288" s="154">
        <v>10519</v>
      </c>
      <c r="EV288" s="166">
        <v>10519</v>
      </c>
      <c r="EW288" s="166">
        <v>10519</v>
      </c>
      <c r="EX288" s="166">
        <v>10519</v>
      </c>
      <c r="EY288" s="166">
        <v>10519</v>
      </c>
      <c r="EZ288" s="166">
        <v>10519</v>
      </c>
      <c r="FA288" s="166">
        <v>10519</v>
      </c>
      <c r="FB288" s="166">
        <v>10519</v>
      </c>
      <c r="FC288" s="154">
        <v>10519</v>
      </c>
      <c r="FD288" s="154">
        <v>10519</v>
      </c>
      <c r="FE288" s="166">
        <v>10519</v>
      </c>
      <c r="FF288" s="166">
        <v>10519</v>
      </c>
      <c r="FG288" s="154">
        <v>10519</v>
      </c>
      <c r="FH288" s="154">
        <v>10519</v>
      </c>
      <c r="FI288" s="166">
        <v>10519</v>
      </c>
      <c r="FJ288" s="166">
        <v>10519</v>
      </c>
      <c r="FK288" s="166">
        <v>10519</v>
      </c>
      <c r="FL288" s="166">
        <v>10519</v>
      </c>
      <c r="FM288" s="166">
        <v>10519</v>
      </c>
      <c r="FN288" s="166">
        <v>10519</v>
      </c>
      <c r="FO288" s="166">
        <v>10519</v>
      </c>
      <c r="FP288" s="166">
        <v>10519</v>
      </c>
      <c r="FQ288" s="166">
        <v>10512</v>
      </c>
      <c r="FR288" s="166">
        <v>10512</v>
      </c>
      <c r="FS288" s="166">
        <v>10512</v>
      </c>
      <c r="FT288" s="166">
        <v>10512</v>
      </c>
      <c r="FU288" s="166">
        <v>10512</v>
      </c>
      <c r="FV288" s="166">
        <v>10512</v>
      </c>
      <c r="FW288" s="166">
        <v>10512</v>
      </c>
      <c r="FX288" s="166">
        <v>10512</v>
      </c>
      <c r="FY288" s="154">
        <v>10512</v>
      </c>
      <c r="FZ288" s="154">
        <v>10512</v>
      </c>
      <c r="GA288" s="154">
        <v>10511</v>
      </c>
      <c r="GB288" s="154">
        <v>10511</v>
      </c>
      <c r="GC288" s="154">
        <v>10511</v>
      </c>
      <c r="GD288" s="154">
        <v>10511</v>
      </c>
      <c r="GE288" s="154">
        <v>10511</v>
      </c>
      <c r="GF288" s="154">
        <v>10510</v>
      </c>
      <c r="GG288" s="154">
        <v>10510</v>
      </c>
      <c r="GH288" s="154">
        <v>10510</v>
      </c>
      <c r="GI288" s="154">
        <v>10510</v>
      </c>
      <c r="GJ288" s="154">
        <v>10510</v>
      </c>
      <c r="GK288" s="154">
        <v>10510</v>
      </c>
      <c r="GL288" s="154">
        <v>10510</v>
      </c>
      <c r="GM288" s="154">
        <v>10511</v>
      </c>
      <c r="GN288" s="154">
        <v>10511</v>
      </c>
      <c r="GO288" s="154">
        <v>10511</v>
      </c>
      <c r="GP288" s="154">
        <v>10511</v>
      </c>
      <c r="GQ288" s="154">
        <v>10511</v>
      </c>
      <c r="GR288" s="154">
        <v>10511</v>
      </c>
      <c r="GS288" s="154">
        <v>10511</v>
      </c>
      <c r="GT288" s="154">
        <v>10511</v>
      </c>
      <c r="GU288" s="154">
        <v>10511</v>
      </c>
      <c r="GV288" s="154">
        <v>10511</v>
      </c>
      <c r="GW288" s="154">
        <v>10511</v>
      </c>
      <c r="GX288" s="154">
        <v>10511</v>
      </c>
      <c r="GY288" s="166">
        <v>10511</v>
      </c>
      <c r="GZ288" s="166">
        <v>10511</v>
      </c>
      <c r="HA288" s="166">
        <v>10511</v>
      </c>
      <c r="HB288" s="166">
        <v>10511</v>
      </c>
      <c r="HC288" s="166">
        <v>10511</v>
      </c>
      <c r="HD288" s="166">
        <v>10511</v>
      </c>
      <c r="HE288" s="166">
        <v>10510</v>
      </c>
      <c r="HF288" s="154">
        <v>10510</v>
      </c>
      <c r="HG288" s="154">
        <v>10510</v>
      </c>
      <c r="HH288" s="154">
        <v>10527</v>
      </c>
      <c r="HI288" s="154">
        <v>10526</v>
      </c>
      <c r="HJ288" s="154">
        <v>10527</v>
      </c>
      <c r="HK288" s="154">
        <v>10526</v>
      </c>
      <c r="HL288" s="154">
        <v>10532</v>
      </c>
      <c r="HM288" s="154">
        <v>10536</v>
      </c>
      <c r="HN288" s="154">
        <v>10535</v>
      </c>
      <c r="HO288" s="166">
        <v>10535</v>
      </c>
      <c r="HP288" s="154">
        <v>10535</v>
      </c>
      <c r="HQ288" s="154">
        <v>10535</v>
      </c>
      <c r="HR288" s="166">
        <v>10535</v>
      </c>
      <c r="HS288" s="154">
        <v>10535</v>
      </c>
      <c r="HT288" s="154">
        <v>10535</v>
      </c>
      <c r="HU288" s="154">
        <v>10527</v>
      </c>
      <c r="HV288" s="154">
        <v>10525</v>
      </c>
      <c r="HW288" s="166">
        <v>10522</v>
      </c>
    </row>
    <row r="289" spans="1:231">
      <c r="A289" s="145">
        <f t="shared" si="53"/>
        <v>44391</v>
      </c>
      <c r="B289" s="220">
        <f>'Age&amp;Sex by occurrence date'!$BWW22</f>
        <v>13110</v>
      </c>
      <c r="C289" s="220">
        <v>10767</v>
      </c>
      <c r="D289" s="220">
        <v>10767</v>
      </c>
      <c r="E289" s="220">
        <v>10767</v>
      </c>
      <c r="F289" s="220">
        <v>10767</v>
      </c>
      <c r="G289" s="220">
        <v>10767</v>
      </c>
      <c r="H289" s="220">
        <v>10767</v>
      </c>
      <c r="I289" s="220">
        <v>10767</v>
      </c>
      <c r="J289" s="220">
        <v>10767</v>
      </c>
      <c r="K289" s="220">
        <v>10767</v>
      </c>
      <c r="L289" s="220">
        <v>10767</v>
      </c>
      <c r="M289" s="220">
        <v>10767</v>
      </c>
      <c r="N289" s="220">
        <v>10767</v>
      </c>
      <c r="O289" s="220">
        <v>10767</v>
      </c>
      <c r="P289" s="220">
        <v>10767</v>
      </c>
      <c r="Q289" s="220">
        <v>10766</v>
      </c>
      <c r="R289" s="220">
        <v>10766</v>
      </c>
      <c r="S289" s="220">
        <v>10766</v>
      </c>
      <c r="T289" s="220">
        <v>10766</v>
      </c>
      <c r="U289" s="220">
        <v>10766</v>
      </c>
      <c r="V289" s="220">
        <v>10765</v>
      </c>
      <c r="W289" s="220">
        <v>10765</v>
      </c>
      <c r="X289" s="220">
        <v>10765</v>
      </c>
      <c r="Y289" s="220">
        <v>10764</v>
      </c>
      <c r="Z289" s="220">
        <v>10759</v>
      </c>
      <c r="AA289" s="220">
        <v>10683</v>
      </c>
      <c r="AB289" s="220">
        <v>10561</v>
      </c>
      <c r="AC289" s="220">
        <v>10561</v>
      </c>
      <c r="AD289" s="220">
        <v>10561</v>
      </c>
      <c r="AE289" s="220">
        <v>10559</v>
      </c>
      <c r="AF289" s="220">
        <v>10559</v>
      </c>
      <c r="AG289" s="220">
        <v>10559</v>
      </c>
      <c r="AH289" s="220">
        <v>10559</v>
      </c>
      <c r="AI289" s="220">
        <v>10559</v>
      </c>
      <c r="AJ289" s="220">
        <v>10559</v>
      </c>
      <c r="AK289" s="220">
        <v>10559</v>
      </c>
      <c r="AL289" s="220">
        <v>10559</v>
      </c>
      <c r="AM289" s="220">
        <v>10559</v>
      </c>
      <c r="AN289" s="220">
        <v>10559</v>
      </c>
      <c r="AO289" s="220">
        <v>10559</v>
      </c>
      <c r="AP289" s="220">
        <v>10559</v>
      </c>
      <c r="AQ289" s="220">
        <v>10559</v>
      </c>
      <c r="AR289" s="220">
        <v>10559</v>
      </c>
      <c r="AS289" s="220">
        <v>10559</v>
      </c>
      <c r="AT289" s="220">
        <v>10559</v>
      </c>
      <c r="AU289" s="220">
        <v>10559</v>
      </c>
      <c r="AV289" s="220">
        <v>10559</v>
      </c>
      <c r="AW289" s="220">
        <v>10559</v>
      </c>
      <c r="AX289" s="220">
        <v>10559</v>
      </c>
      <c r="AY289" s="220">
        <v>10559</v>
      </c>
      <c r="AZ289" s="220">
        <v>10559</v>
      </c>
      <c r="BA289" s="220">
        <v>10559</v>
      </c>
      <c r="BB289" s="220">
        <v>10559</v>
      </c>
      <c r="BC289" s="220">
        <v>10559</v>
      </c>
      <c r="BD289" s="220">
        <v>10559</v>
      </c>
      <c r="BE289" s="220">
        <v>10559</v>
      </c>
      <c r="BF289" s="220">
        <v>10559</v>
      </c>
      <c r="BG289" s="220">
        <v>10559</v>
      </c>
      <c r="BH289" s="220">
        <v>10559</v>
      </c>
      <c r="BI289" s="220">
        <v>10559</v>
      </c>
      <c r="BJ289" s="220">
        <v>10559</v>
      </c>
      <c r="BK289" s="220">
        <v>10559</v>
      </c>
      <c r="BL289" s="220">
        <v>10559</v>
      </c>
      <c r="BM289" s="220">
        <v>10559</v>
      </c>
      <c r="BN289" s="220">
        <v>10559</v>
      </c>
      <c r="BO289" s="220">
        <v>10559</v>
      </c>
      <c r="BP289" s="220">
        <v>10559</v>
      </c>
      <c r="BQ289" s="220">
        <v>10559</v>
      </c>
      <c r="BR289" s="220">
        <v>10559</v>
      </c>
      <c r="BS289" s="220">
        <v>10559</v>
      </c>
      <c r="BT289" s="220">
        <v>10559</v>
      </c>
      <c r="BU289" s="220">
        <v>10559</v>
      </c>
      <c r="BV289" s="220">
        <v>10559</v>
      </c>
      <c r="BW289" s="220">
        <v>10559</v>
      </c>
      <c r="BX289" s="220">
        <v>10559</v>
      </c>
      <c r="BY289" s="220">
        <v>10559</v>
      </c>
      <c r="BZ289" s="220">
        <v>10559</v>
      </c>
      <c r="CA289" s="220">
        <v>10559</v>
      </c>
      <c r="CB289" s="220">
        <v>10559</v>
      </c>
      <c r="CC289" s="220">
        <v>10559</v>
      </c>
      <c r="CD289" s="220">
        <v>10559</v>
      </c>
      <c r="CE289" s="220">
        <v>10559</v>
      </c>
      <c r="CF289" s="220">
        <v>10559</v>
      </c>
      <c r="CG289" s="220">
        <v>10559</v>
      </c>
      <c r="CH289" s="220">
        <v>10559</v>
      </c>
      <c r="CI289" s="220">
        <v>10559</v>
      </c>
      <c r="CJ289" s="220">
        <v>10559</v>
      </c>
      <c r="CK289" s="220">
        <v>10559</v>
      </c>
      <c r="CL289" s="220">
        <v>10559</v>
      </c>
      <c r="CM289" s="220">
        <v>10559</v>
      </c>
      <c r="CN289" s="220">
        <v>10559</v>
      </c>
      <c r="CO289" s="220">
        <v>10559</v>
      </c>
      <c r="CP289" s="220">
        <v>10559</v>
      </c>
      <c r="CQ289" s="220">
        <v>10559</v>
      </c>
      <c r="CR289" s="220">
        <v>10559</v>
      </c>
      <c r="CS289" s="220">
        <v>10559</v>
      </c>
      <c r="CT289" s="220">
        <v>10559</v>
      </c>
      <c r="CU289" s="220">
        <v>10559</v>
      </c>
      <c r="CV289" s="220">
        <v>10559</v>
      </c>
      <c r="CW289" s="220">
        <v>10559</v>
      </c>
      <c r="CX289" s="220">
        <v>10559</v>
      </c>
      <c r="CY289" s="220">
        <v>10559</v>
      </c>
      <c r="CZ289" s="220">
        <v>10559</v>
      </c>
      <c r="DA289" s="220">
        <v>10559</v>
      </c>
      <c r="DB289" s="220">
        <v>10559</v>
      </c>
      <c r="DC289" s="220">
        <v>10559</v>
      </c>
      <c r="DD289" s="220">
        <v>10559</v>
      </c>
      <c r="DE289" s="220">
        <v>10559</v>
      </c>
      <c r="DF289" s="220">
        <v>10559</v>
      </c>
      <c r="DG289" s="220">
        <v>10559</v>
      </c>
      <c r="DH289" s="220">
        <v>10559</v>
      </c>
      <c r="DI289" s="220">
        <v>10559</v>
      </c>
      <c r="DJ289" s="220">
        <v>10559</v>
      </c>
      <c r="DK289" s="220">
        <v>10559</v>
      </c>
      <c r="DL289" s="220">
        <v>10559</v>
      </c>
      <c r="DM289" s="220">
        <v>10559</v>
      </c>
      <c r="DN289" s="220">
        <v>10559</v>
      </c>
      <c r="DO289" s="220">
        <v>10559</v>
      </c>
      <c r="DP289" s="220">
        <v>10559</v>
      </c>
      <c r="DQ289" s="220">
        <v>10559</v>
      </c>
      <c r="DR289" s="220">
        <v>10559</v>
      </c>
      <c r="DS289" s="220">
        <v>10559</v>
      </c>
      <c r="DT289" s="220">
        <v>10528</v>
      </c>
      <c r="DU289" s="220">
        <v>10524</v>
      </c>
      <c r="DV289" s="220">
        <v>10524</v>
      </c>
      <c r="DW289" s="220">
        <v>10534</v>
      </c>
      <c r="DX289" s="220">
        <v>10534</v>
      </c>
      <c r="DY289" s="220">
        <v>10527</v>
      </c>
      <c r="DZ289" s="220">
        <v>10527</v>
      </c>
      <c r="EA289" s="220">
        <v>10520</v>
      </c>
      <c r="EB289" s="220">
        <v>10520</v>
      </c>
      <c r="EC289" s="220">
        <v>10520</v>
      </c>
      <c r="ED289" s="220">
        <v>10520</v>
      </c>
      <c r="EE289" s="220">
        <v>10520</v>
      </c>
      <c r="EF289" s="220">
        <v>10520</v>
      </c>
      <c r="EG289" s="220">
        <v>10520</v>
      </c>
      <c r="EH289" s="220">
        <v>10520</v>
      </c>
      <c r="EI289" s="220">
        <v>10520</v>
      </c>
      <c r="EJ289" s="220">
        <v>10520</v>
      </c>
      <c r="EK289" s="220">
        <v>10520</v>
      </c>
      <c r="EL289" s="220">
        <v>10520</v>
      </c>
      <c r="EM289" s="220">
        <v>10520</v>
      </c>
      <c r="EN289" s="242">
        <v>10520</v>
      </c>
      <c r="EO289" s="232">
        <v>10520</v>
      </c>
      <c r="EP289" s="227">
        <v>10520</v>
      </c>
      <c r="EQ289" s="154">
        <v>10520</v>
      </c>
      <c r="ER289" s="154">
        <v>10519</v>
      </c>
      <c r="ES289" s="154">
        <v>10519</v>
      </c>
      <c r="ET289" s="154">
        <v>10519</v>
      </c>
      <c r="EU289" s="154">
        <v>10519</v>
      </c>
      <c r="EV289" s="154">
        <v>10519</v>
      </c>
      <c r="EW289" s="166">
        <v>10519</v>
      </c>
      <c r="EX289" s="166">
        <v>10519</v>
      </c>
      <c r="EY289" s="166">
        <v>10519</v>
      </c>
      <c r="EZ289" s="166">
        <v>10519</v>
      </c>
      <c r="FA289" s="166">
        <v>10519</v>
      </c>
      <c r="FB289" s="154">
        <v>10519</v>
      </c>
      <c r="FC289" s="166">
        <v>10519</v>
      </c>
      <c r="FD289" s="166">
        <v>10519</v>
      </c>
      <c r="FE289" s="154">
        <v>10519</v>
      </c>
      <c r="FF289" s="166">
        <v>10519</v>
      </c>
      <c r="FG289" s="154">
        <v>10519</v>
      </c>
      <c r="FH289" s="166">
        <v>10519</v>
      </c>
      <c r="FI289" s="166">
        <v>10519</v>
      </c>
      <c r="FJ289" s="154">
        <v>10519</v>
      </c>
      <c r="FK289" s="154">
        <v>10519</v>
      </c>
      <c r="FL289" s="154">
        <v>10519</v>
      </c>
      <c r="FM289" s="154">
        <v>10519</v>
      </c>
      <c r="FN289" s="154">
        <v>10519</v>
      </c>
      <c r="FO289" s="154">
        <v>10519</v>
      </c>
      <c r="FP289" s="154">
        <v>10519</v>
      </c>
      <c r="FQ289" s="154">
        <v>10512</v>
      </c>
      <c r="FR289" s="166">
        <v>10512</v>
      </c>
      <c r="FS289" s="166">
        <v>10512</v>
      </c>
      <c r="FT289" s="166">
        <v>10512</v>
      </c>
      <c r="FU289" s="166">
        <v>10512</v>
      </c>
      <c r="FV289" s="166">
        <v>10512</v>
      </c>
      <c r="FW289" s="166">
        <v>10512</v>
      </c>
      <c r="FX289" s="166">
        <v>10512</v>
      </c>
      <c r="FY289" s="166">
        <v>10512</v>
      </c>
      <c r="FZ289" s="166">
        <v>10512</v>
      </c>
      <c r="GA289" s="166">
        <v>10511</v>
      </c>
      <c r="GB289" s="166">
        <v>10511</v>
      </c>
      <c r="GC289" s="166">
        <v>10511</v>
      </c>
      <c r="GD289" s="166">
        <v>10511</v>
      </c>
      <c r="GE289" s="166">
        <v>10511</v>
      </c>
      <c r="GF289" s="166">
        <v>10510</v>
      </c>
      <c r="GG289" s="166">
        <v>10510</v>
      </c>
      <c r="GH289" s="166">
        <v>10510</v>
      </c>
      <c r="GI289" s="166">
        <v>10510</v>
      </c>
      <c r="GJ289" s="166">
        <v>10510</v>
      </c>
      <c r="GK289" s="154">
        <v>10510</v>
      </c>
      <c r="GL289" s="154">
        <v>10510</v>
      </c>
      <c r="GM289" s="154">
        <v>10511</v>
      </c>
      <c r="GN289" s="154">
        <v>10511</v>
      </c>
      <c r="GO289" s="154">
        <v>10511</v>
      </c>
      <c r="GP289" s="154">
        <v>10511</v>
      </c>
      <c r="GQ289" s="154">
        <v>10511</v>
      </c>
      <c r="GR289" s="154">
        <v>10511</v>
      </c>
      <c r="GS289" s="154">
        <v>10511</v>
      </c>
      <c r="GT289" s="166">
        <v>10511</v>
      </c>
      <c r="GU289" s="166">
        <v>10511</v>
      </c>
      <c r="GV289" s="166">
        <v>10511</v>
      </c>
      <c r="GW289" s="166">
        <v>10511</v>
      </c>
      <c r="GX289" s="166">
        <v>10511</v>
      </c>
      <c r="GY289" s="154">
        <v>10511</v>
      </c>
      <c r="GZ289" s="154">
        <v>10511</v>
      </c>
      <c r="HA289" s="154">
        <v>10511</v>
      </c>
      <c r="HB289" s="154">
        <v>10511</v>
      </c>
      <c r="HC289" s="154">
        <v>10511</v>
      </c>
      <c r="HD289" s="154">
        <v>10511</v>
      </c>
      <c r="HE289" s="154">
        <v>10510</v>
      </c>
      <c r="HF289" s="154">
        <v>10510</v>
      </c>
      <c r="HG289" s="154">
        <v>10510</v>
      </c>
      <c r="HH289" s="154">
        <v>10527</v>
      </c>
      <c r="HI289" s="154">
        <v>10526</v>
      </c>
      <c r="HJ289" s="154">
        <v>10527</v>
      </c>
      <c r="HK289" s="154">
        <v>10526</v>
      </c>
      <c r="HL289" s="154">
        <v>10532</v>
      </c>
      <c r="HM289" s="154">
        <v>10536</v>
      </c>
      <c r="HN289" s="154">
        <v>10535</v>
      </c>
      <c r="HO289" s="166">
        <v>10535</v>
      </c>
      <c r="HP289" s="154">
        <v>10535</v>
      </c>
      <c r="HQ289" s="154">
        <v>10535</v>
      </c>
      <c r="HR289" s="166">
        <v>10535</v>
      </c>
      <c r="HS289" s="154">
        <v>10535</v>
      </c>
      <c r="HT289" s="154">
        <v>10535</v>
      </c>
      <c r="HU289" s="154">
        <v>10527</v>
      </c>
      <c r="HV289" s="154">
        <v>10525</v>
      </c>
      <c r="HW289" s="166">
        <v>10522</v>
      </c>
    </row>
    <row r="290" spans="1:231">
      <c r="A290" s="145">
        <f t="shared" si="53"/>
        <v>44390</v>
      </c>
      <c r="B290" s="220">
        <f>'Age&amp;Sex by occurrence date'!$BXD22</f>
        <v>13106</v>
      </c>
      <c r="C290" s="220">
        <v>10766</v>
      </c>
      <c r="D290" s="220">
        <v>10766</v>
      </c>
      <c r="E290" s="220">
        <v>10766</v>
      </c>
      <c r="F290" s="220">
        <v>10766</v>
      </c>
      <c r="G290" s="220">
        <v>10766</v>
      </c>
      <c r="H290" s="220">
        <v>10766</v>
      </c>
      <c r="I290" s="220">
        <v>10766</v>
      </c>
      <c r="J290" s="220">
        <v>10766</v>
      </c>
      <c r="K290" s="220">
        <v>10766</v>
      </c>
      <c r="L290" s="220">
        <v>10766</v>
      </c>
      <c r="M290" s="220">
        <v>10766</v>
      </c>
      <c r="N290" s="220">
        <v>10766</v>
      </c>
      <c r="O290" s="220">
        <v>10766</v>
      </c>
      <c r="P290" s="220">
        <v>10766</v>
      </c>
      <c r="Q290" s="220">
        <v>10765</v>
      </c>
      <c r="R290" s="220">
        <v>10765</v>
      </c>
      <c r="S290" s="220">
        <v>10765</v>
      </c>
      <c r="T290" s="220">
        <v>10765</v>
      </c>
      <c r="U290" s="220">
        <v>10765</v>
      </c>
      <c r="V290" s="220">
        <v>10764</v>
      </c>
      <c r="W290" s="220">
        <v>10764</v>
      </c>
      <c r="X290" s="220">
        <v>10764</v>
      </c>
      <c r="Y290" s="220">
        <v>10763</v>
      </c>
      <c r="Z290" s="220">
        <v>10758</v>
      </c>
      <c r="AA290" s="220">
        <v>10682</v>
      </c>
      <c r="AB290" s="220">
        <v>10560</v>
      </c>
      <c r="AC290" s="220">
        <v>10560</v>
      </c>
      <c r="AD290" s="220">
        <v>10560</v>
      </c>
      <c r="AE290" s="220">
        <v>10558</v>
      </c>
      <c r="AF290" s="220">
        <v>10558</v>
      </c>
      <c r="AG290" s="220">
        <v>10558</v>
      </c>
      <c r="AH290" s="220">
        <v>10558</v>
      </c>
      <c r="AI290" s="220">
        <v>10558</v>
      </c>
      <c r="AJ290" s="220">
        <v>10558</v>
      </c>
      <c r="AK290" s="220">
        <v>10558</v>
      </c>
      <c r="AL290" s="220">
        <v>10558</v>
      </c>
      <c r="AM290" s="220">
        <v>10558</v>
      </c>
      <c r="AN290" s="220">
        <v>10558</v>
      </c>
      <c r="AO290" s="220">
        <v>10558</v>
      </c>
      <c r="AP290" s="220">
        <v>10558</v>
      </c>
      <c r="AQ290" s="220">
        <v>10558</v>
      </c>
      <c r="AR290" s="220">
        <v>10558</v>
      </c>
      <c r="AS290" s="220">
        <v>10558</v>
      </c>
      <c r="AT290" s="220">
        <v>10558</v>
      </c>
      <c r="AU290" s="220">
        <v>10558</v>
      </c>
      <c r="AV290" s="220">
        <v>10558</v>
      </c>
      <c r="AW290" s="220">
        <v>10558</v>
      </c>
      <c r="AX290" s="220">
        <v>10558</v>
      </c>
      <c r="AY290" s="220">
        <v>10558</v>
      </c>
      <c r="AZ290" s="220">
        <v>10558</v>
      </c>
      <c r="BA290" s="220">
        <v>10558</v>
      </c>
      <c r="BB290" s="220">
        <v>10558</v>
      </c>
      <c r="BC290" s="220">
        <v>10558</v>
      </c>
      <c r="BD290" s="220">
        <v>10558</v>
      </c>
      <c r="BE290" s="220">
        <v>10558</v>
      </c>
      <c r="BF290" s="220">
        <v>10558</v>
      </c>
      <c r="BG290" s="220">
        <v>10558</v>
      </c>
      <c r="BH290" s="220">
        <v>10558</v>
      </c>
      <c r="BI290" s="220">
        <v>10558</v>
      </c>
      <c r="BJ290" s="220">
        <v>10558</v>
      </c>
      <c r="BK290" s="220">
        <v>10558</v>
      </c>
      <c r="BL290" s="220">
        <v>10558</v>
      </c>
      <c r="BM290" s="220">
        <v>10558</v>
      </c>
      <c r="BN290" s="220">
        <v>10558</v>
      </c>
      <c r="BO290" s="220">
        <v>10558</v>
      </c>
      <c r="BP290" s="220">
        <v>10558</v>
      </c>
      <c r="BQ290" s="220">
        <v>10558</v>
      </c>
      <c r="BR290" s="220">
        <v>10558</v>
      </c>
      <c r="BS290" s="220">
        <v>10558</v>
      </c>
      <c r="BT290" s="220">
        <v>10558</v>
      </c>
      <c r="BU290" s="220">
        <v>10558</v>
      </c>
      <c r="BV290" s="220">
        <v>10558</v>
      </c>
      <c r="BW290" s="220">
        <v>10558</v>
      </c>
      <c r="BX290" s="220">
        <v>10558</v>
      </c>
      <c r="BY290" s="220">
        <v>10558</v>
      </c>
      <c r="BZ290" s="220">
        <v>10558</v>
      </c>
      <c r="CA290" s="220">
        <v>10558</v>
      </c>
      <c r="CB290" s="220">
        <v>10558</v>
      </c>
      <c r="CC290" s="220">
        <v>10558</v>
      </c>
      <c r="CD290" s="220">
        <v>10558</v>
      </c>
      <c r="CE290" s="220">
        <v>10558</v>
      </c>
      <c r="CF290" s="220">
        <v>10558</v>
      </c>
      <c r="CG290" s="220">
        <v>10558</v>
      </c>
      <c r="CH290" s="220">
        <v>10558</v>
      </c>
      <c r="CI290" s="220">
        <v>10558</v>
      </c>
      <c r="CJ290" s="220">
        <v>10558</v>
      </c>
      <c r="CK290" s="220">
        <v>10558</v>
      </c>
      <c r="CL290" s="220">
        <v>10558</v>
      </c>
      <c r="CM290" s="220">
        <v>10558</v>
      </c>
      <c r="CN290" s="220">
        <v>10558</v>
      </c>
      <c r="CO290" s="220">
        <v>10558</v>
      </c>
      <c r="CP290" s="220">
        <v>10558</v>
      </c>
      <c r="CQ290" s="220">
        <v>10558</v>
      </c>
      <c r="CR290" s="220">
        <v>10558</v>
      </c>
      <c r="CS290" s="220">
        <v>10558</v>
      </c>
      <c r="CT290" s="220">
        <v>10558</v>
      </c>
      <c r="CU290" s="220">
        <v>10558</v>
      </c>
      <c r="CV290" s="220">
        <v>10558</v>
      </c>
      <c r="CW290" s="220">
        <v>10558</v>
      </c>
      <c r="CX290" s="220">
        <v>10558</v>
      </c>
      <c r="CY290" s="220">
        <v>10558</v>
      </c>
      <c r="CZ290" s="220">
        <v>10558</v>
      </c>
      <c r="DA290" s="220">
        <v>10558</v>
      </c>
      <c r="DB290" s="220">
        <v>10558</v>
      </c>
      <c r="DC290" s="220">
        <v>10558</v>
      </c>
      <c r="DD290" s="220">
        <v>10558</v>
      </c>
      <c r="DE290" s="220">
        <v>10558</v>
      </c>
      <c r="DF290" s="220">
        <v>10558</v>
      </c>
      <c r="DG290" s="220">
        <v>10558</v>
      </c>
      <c r="DH290" s="220">
        <v>10558</v>
      </c>
      <c r="DI290" s="220">
        <v>10558</v>
      </c>
      <c r="DJ290" s="220">
        <v>10558</v>
      </c>
      <c r="DK290" s="220">
        <v>10558</v>
      </c>
      <c r="DL290" s="220">
        <v>10558</v>
      </c>
      <c r="DM290" s="220">
        <v>10558</v>
      </c>
      <c r="DN290" s="220">
        <v>10558</v>
      </c>
      <c r="DO290" s="220">
        <v>10558</v>
      </c>
      <c r="DP290" s="220">
        <v>10558</v>
      </c>
      <c r="DQ290" s="220">
        <v>10558</v>
      </c>
      <c r="DR290" s="220">
        <v>10558</v>
      </c>
      <c r="DS290" s="220">
        <v>10558</v>
      </c>
      <c r="DT290" s="220">
        <v>10527</v>
      </c>
      <c r="DU290" s="220">
        <v>10523</v>
      </c>
      <c r="DV290" s="220">
        <v>10523</v>
      </c>
      <c r="DW290" s="220">
        <v>10533</v>
      </c>
      <c r="DX290" s="220">
        <v>10533</v>
      </c>
      <c r="DY290" s="220">
        <v>10526</v>
      </c>
      <c r="DZ290" s="220">
        <v>10526</v>
      </c>
      <c r="EA290" s="220">
        <v>10519</v>
      </c>
      <c r="EB290" s="220">
        <v>10519</v>
      </c>
      <c r="EC290" s="220">
        <v>10519</v>
      </c>
      <c r="ED290" s="220">
        <v>10519</v>
      </c>
      <c r="EE290" s="220">
        <v>10519</v>
      </c>
      <c r="EF290" s="220">
        <v>10519</v>
      </c>
      <c r="EG290" s="220">
        <v>10519</v>
      </c>
      <c r="EH290" s="220">
        <v>10519</v>
      </c>
      <c r="EI290" s="220">
        <v>10519</v>
      </c>
      <c r="EJ290" s="220">
        <v>10519</v>
      </c>
      <c r="EK290" s="220">
        <v>10519</v>
      </c>
      <c r="EL290" s="220">
        <v>10519</v>
      </c>
      <c r="EM290" s="220">
        <v>10519</v>
      </c>
      <c r="EN290" s="242">
        <v>10519</v>
      </c>
      <c r="EO290" s="232">
        <v>10519</v>
      </c>
      <c r="EP290" s="228">
        <v>10519</v>
      </c>
      <c r="EQ290" s="166">
        <v>10519</v>
      </c>
      <c r="ER290" s="166">
        <v>10518</v>
      </c>
      <c r="ES290" s="166">
        <v>10518</v>
      </c>
      <c r="ET290" s="166">
        <v>10518</v>
      </c>
      <c r="EU290" s="166">
        <v>10518</v>
      </c>
      <c r="EV290" s="154">
        <v>10518</v>
      </c>
      <c r="EW290" s="166">
        <v>10518</v>
      </c>
      <c r="EX290" s="166">
        <v>10518</v>
      </c>
      <c r="EY290" s="166">
        <v>10518</v>
      </c>
      <c r="EZ290" s="166">
        <v>10518</v>
      </c>
      <c r="FA290" s="166">
        <v>10518</v>
      </c>
      <c r="FB290" s="154">
        <v>10518</v>
      </c>
      <c r="FC290" s="154">
        <v>10518</v>
      </c>
      <c r="FD290" s="166">
        <v>10518</v>
      </c>
      <c r="FE290" s="154">
        <v>10518</v>
      </c>
      <c r="FF290" s="154">
        <v>10518</v>
      </c>
      <c r="FG290" s="166">
        <v>10518</v>
      </c>
      <c r="FH290" s="166">
        <v>10518</v>
      </c>
      <c r="FI290" s="154">
        <v>10518</v>
      </c>
      <c r="FJ290" s="166">
        <v>10518</v>
      </c>
      <c r="FK290" s="166">
        <v>10518</v>
      </c>
      <c r="FL290" s="166">
        <v>10518</v>
      </c>
      <c r="FM290" s="166">
        <v>10518</v>
      </c>
      <c r="FN290" s="166">
        <v>10518</v>
      </c>
      <c r="FO290" s="166">
        <v>10518</v>
      </c>
      <c r="FP290" s="166">
        <v>10518</v>
      </c>
      <c r="FQ290" s="166">
        <v>10511</v>
      </c>
      <c r="FR290" s="154">
        <v>10511</v>
      </c>
      <c r="FS290" s="154">
        <v>10511</v>
      </c>
      <c r="FT290" s="154">
        <v>10511</v>
      </c>
      <c r="FU290" s="154">
        <v>10511</v>
      </c>
      <c r="FV290" s="154">
        <v>10511</v>
      </c>
      <c r="FW290" s="154">
        <v>10511</v>
      </c>
      <c r="FX290" s="154">
        <v>10511</v>
      </c>
      <c r="FY290" s="166">
        <v>10511</v>
      </c>
      <c r="FZ290" s="166">
        <v>10511</v>
      </c>
      <c r="GA290" s="166">
        <v>10510</v>
      </c>
      <c r="GB290" s="166">
        <v>10510</v>
      </c>
      <c r="GC290" s="166">
        <v>10510</v>
      </c>
      <c r="GD290" s="166">
        <v>10510</v>
      </c>
      <c r="GE290" s="166">
        <v>10510</v>
      </c>
      <c r="GF290" s="166">
        <v>10509</v>
      </c>
      <c r="GG290" s="166">
        <v>10509</v>
      </c>
      <c r="GH290" s="166">
        <v>10509</v>
      </c>
      <c r="GI290" s="166">
        <v>10509</v>
      </c>
      <c r="GJ290" s="166">
        <v>10509</v>
      </c>
      <c r="GK290" s="166">
        <v>10509</v>
      </c>
      <c r="GL290" s="166">
        <v>10509</v>
      </c>
      <c r="GM290" s="166">
        <v>10510</v>
      </c>
      <c r="GN290" s="166">
        <v>10510</v>
      </c>
      <c r="GO290" s="166">
        <v>10510</v>
      </c>
      <c r="GP290" s="166">
        <v>10510</v>
      </c>
      <c r="GQ290" s="166">
        <v>10510</v>
      </c>
      <c r="GR290" s="166">
        <v>10510</v>
      </c>
      <c r="GS290" s="166">
        <v>10510</v>
      </c>
      <c r="GT290" s="166">
        <v>10510</v>
      </c>
      <c r="GU290" s="166">
        <v>10510</v>
      </c>
      <c r="GV290" s="166">
        <v>10510</v>
      </c>
      <c r="GW290" s="166">
        <v>10510</v>
      </c>
      <c r="GX290" s="166">
        <v>10510</v>
      </c>
      <c r="GY290" s="166">
        <v>10510</v>
      </c>
      <c r="GZ290" s="166">
        <v>10510</v>
      </c>
      <c r="HA290" s="166">
        <v>10510</v>
      </c>
      <c r="HB290" s="166">
        <v>10510</v>
      </c>
      <c r="HC290" s="166">
        <v>10510</v>
      </c>
      <c r="HD290" s="166">
        <v>10510</v>
      </c>
      <c r="HE290" s="166">
        <v>10509</v>
      </c>
      <c r="HF290" s="166">
        <v>10509</v>
      </c>
      <c r="HG290" s="154">
        <v>10509</v>
      </c>
      <c r="HH290" s="154">
        <v>10526</v>
      </c>
      <c r="HI290" s="166">
        <v>10525</v>
      </c>
      <c r="HJ290" s="154">
        <v>10526</v>
      </c>
      <c r="HK290" s="154">
        <v>10525</v>
      </c>
      <c r="HL290" s="166">
        <v>10531</v>
      </c>
      <c r="HM290" s="154">
        <v>10535</v>
      </c>
      <c r="HN290" s="154">
        <v>10534</v>
      </c>
      <c r="HO290" s="166">
        <v>10534</v>
      </c>
      <c r="HP290" s="154">
        <v>10534</v>
      </c>
      <c r="HQ290" s="154">
        <v>10534</v>
      </c>
      <c r="HR290" s="166">
        <v>10534</v>
      </c>
      <c r="HS290" s="154">
        <v>10534</v>
      </c>
      <c r="HT290" s="154">
        <v>10534</v>
      </c>
      <c r="HU290" s="154">
        <v>10526</v>
      </c>
      <c r="HV290" s="154">
        <v>10524</v>
      </c>
      <c r="HW290" s="166">
        <v>10521</v>
      </c>
    </row>
    <row r="291" spans="1:231">
      <c r="A291" s="145">
        <f t="shared" si="53"/>
        <v>44389</v>
      </c>
      <c r="B291" s="220">
        <f>'Age&amp;Sex by occurrence date'!$BXK22</f>
        <v>13103</v>
      </c>
      <c r="C291" s="220">
        <v>10764</v>
      </c>
      <c r="D291" s="220">
        <v>10764</v>
      </c>
      <c r="E291" s="220">
        <v>10764</v>
      </c>
      <c r="F291" s="220">
        <v>10764</v>
      </c>
      <c r="G291" s="220">
        <v>10764</v>
      </c>
      <c r="H291" s="220">
        <v>10764</v>
      </c>
      <c r="I291" s="220">
        <v>10764</v>
      </c>
      <c r="J291" s="220">
        <v>10764</v>
      </c>
      <c r="K291" s="220">
        <v>10764</v>
      </c>
      <c r="L291" s="220">
        <v>10764</v>
      </c>
      <c r="M291" s="220">
        <v>10764</v>
      </c>
      <c r="N291" s="220">
        <v>10764</v>
      </c>
      <c r="O291" s="220">
        <v>10764</v>
      </c>
      <c r="P291" s="220">
        <v>10764</v>
      </c>
      <c r="Q291" s="220">
        <v>10763</v>
      </c>
      <c r="R291" s="220">
        <v>10763</v>
      </c>
      <c r="S291" s="220">
        <v>10763</v>
      </c>
      <c r="T291" s="220">
        <v>10763</v>
      </c>
      <c r="U291" s="220">
        <v>10763</v>
      </c>
      <c r="V291" s="220">
        <v>10762</v>
      </c>
      <c r="W291" s="220">
        <v>10762</v>
      </c>
      <c r="X291" s="220">
        <v>10762</v>
      </c>
      <c r="Y291" s="220">
        <v>10761</v>
      </c>
      <c r="Z291" s="220">
        <v>10756</v>
      </c>
      <c r="AA291" s="220">
        <v>10680</v>
      </c>
      <c r="AB291" s="220">
        <v>10558</v>
      </c>
      <c r="AC291" s="220">
        <v>10558</v>
      </c>
      <c r="AD291" s="220">
        <v>10558</v>
      </c>
      <c r="AE291" s="220">
        <v>10556</v>
      </c>
      <c r="AF291" s="220">
        <v>10556</v>
      </c>
      <c r="AG291" s="220">
        <v>10556</v>
      </c>
      <c r="AH291" s="220">
        <v>10556</v>
      </c>
      <c r="AI291" s="220">
        <v>10556</v>
      </c>
      <c r="AJ291" s="220">
        <v>10556</v>
      </c>
      <c r="AK291" s="220">
        <v>10556</v>
      </c>
      <c r="AL291" s="220">
        <v>10556</v>
      </c>
      <c r="AM291" s="220">
        <v>10556</v>
      </c>
      <c r="AN291" s="220">
        <v>10556</v>
      </c>
      <c r="AO291" s="220">
        <v>10556</v>
      </c>
      <c r="AP291" s="220">
        <v>10556</v>
      </c>
      <c r="AQ291" s="220">
        <v>10556</v>
      </c>
      <c r="AR291" s="220">
        <v>10556</v>
      </c>
      <c r="AS291" s="220">
        <v>10556</v>
      </c>
      <c r="AT291" s="220">
        <v>10556</v>
      </c>
      <c r="AU291" s="220">
        <v>10556</v>
      </c>
      <c r="AV291" s="220">
        <v>10556</v>
      </c>
      <c r="AW291" s="220">
        <v>10556</v>
      </c>
      <c r="AX291" s="220">
        <v>10556</v>
      </c>
      <c r="AY291" s="220">
        <v>10556</v>
      </c>
      <c r="AZ291" s="220">
        <v>10556</v>
      </c>
      <c r="BA291" s="220">
        <v>10556</v>
      </c>
      <c r="BB291" s="220">
        <v>10556</v>
      </c>
      <c r="BC291" s="220">
        <v>10556</v>
      </c>
      <c r="BD291" s="220">
        <v>10556</v>
      </c>
      <c r="BE291" s="220">
        <v>10556</v>
      </c>
      <c r="BF291" s="220">
        <v>10556</v>
      </c>
      <c r="BG291" s="220">
        <v>10556</v>
      </c>
      <c r="BH291" s="220">
        <v>10556</v>
      </c>
      <c r="BI291" s="220">
        <v>10556</v>
      </c>
      <c r="BJ291" s="220">
        <v>10556</v>
      </c>
      <c r="BK291" s="220">
        <v>10556</v>
      </c>
      <c r="BL291" s="220">
        <v>10556</v>
      </c>
      <c r="BM291" s="220">
        <v>10556</v>
      </c>
      <c r="BN291" s="220">
        <v>10556</v>
      </c>
      <c r="BO291" s="220">
        <v>10556</v>
      </c>
      <c r="BP291" s="220">
        <v>10556</v>
      </c>
      <c r="BQ291" s="220">
        <v>10556</v>
      </c>
      <c r="BR291" s="220">
        <v>10556</v>
      </c>
      <c r="BS291" s="220">
        <v>10556</v>
      </c>
      <c r="BT291" s="220">
        <v>10556</v>
      </c>
      <c r="BU291" s="220">
        <v>10556</v>
      </c>
      <c r="BV291" s="220">
        <v>10556</v>
      </c>
      <c r="BW291" s="220">
        <v>10556</v>
      </c>
      <c r="BX291" s="220">
        <v>10556</v>
      </c>
      <c r="BY291" s="220">
        <v>10556</v>
      </c>
      <c r="BZ291" s="220">
        <v>10556</v>
      </c>
      <c r="CA291" s="220">
        <v>10556</v>
      </c>
      <c r="CB291" s="220">
        <v>10556</v>
      </c>
      <c r="CC291" s="220">
        <v>10556</v>
      </c>
      <c r="CD291" s="220">
        <v>10556</v>
      </c>
      <c r="CE291" s="220">
        <v>10556</v>
      </c>
      <c r="CF291" s="220">
        <v>10556</v>
      </c>
      <c r="CG291" s="220">
        <v>10556</v>
      </c>
      <c r="CH291" s="220">
        <v>10556</v>
      </c>
      <c r="CI291" s="220">
        <v>10556</v>
      </c>
      <c r="CJ291" s="220">
        <v>10556</v>
      </c>
      <c r="CK291" s="220">
        <v>10556</v>
      </c>
      <c r="CL291" s="220">
        <v>10556</v>
      </c>
      <c r="CM291" s="220">
        <v>10556</v>
      </c>
      <c r="CN291" s="220">
        <v>10556</v>
      </c>
      <c r="CO291" s="220">
        <v>10556</v>
      </c>
      <c r="CP291" s="220">
        <v>10556</v>
      </c>
      <c r="CQ291" s="220">
        <v>10556</v>
      </c>
      <c r="CR291" s="220">
        <v>10556</v>
      </c>
      <c r="CS291" s="220">
        <v>10556</v>
      </c>
      <c r="CT291" s="220">
        <v>10556</v>
      </c>
      <c r="CU291" s="220">
        <v>10556</v>
      </c>
      <c r="CV291" s="220">
        <v>10556</v>
      </c>
      <c r="CW291" s="220">
        <v>10556</v>
      </c>
      <c r="CX291" s="220">
        <v>10556</v>
      </c>
      <c r="CY291" s="220">
        <v>10556</v>
      </c>
      <c r="CZ291" s="220">
        <v>10556</v>
      </c>
      <c r="DA291" s="220">
        <v>10556</v>
      </c>
      <c r="DB291" s="220">
        <v>10556</v>
      </c>
      <c r="DC291" s="220">
        <v>10556</v>
      </c>
      <c r="DD291" s="220">
        <v>10556</v>
      </c>
      <c r="DE291" s="220">
        <v>10556</v>
      </c>
      <c r="DF291" s="220">
        <v>10556</v>
      </c>
      <c r="DG291" s="220">
        <v>10556</v>
      </c>
      <c r="DH291" s="220">
        <v>10556</v>
      </c>
      <c r="DI291" s="220">
        <v>10556</v>
      </c>
      <c r="DJ291" s="220">
        <v>10556</v>
      </c>
      <c r="DK291" s="220">
        <v>10556</v>
      </c>
      <c r="DL291" s="220">
        <v>10556</v>
      </c>
      <c r="DM291" s="220">
        <v>10556</v>
      </c>
      <c r="DN291" s="220">
        <v>10556</v>
      </c>
      <c r="DO291" s="220">
        <v>10556</v>
      </c>
      <c r="DP291" s="220">
        <v>10556</v>
      </c>
      <c r="DQ291" s="220">
        <v>10556</v>
      </c>
      <c r="DR291" s="220">
        <v>10556</v>
      </c>
      <c r="DS291" s="220">
        <v>10556</v>
      </c>
      <c r="DT291" s="220">
        <v>10525</v>
      </c>
      <c r="DU291" s="220">
        <v>10521</v>
      </c>
      <c r="DV291" s="220">
        <v>10521</v>
      </c>
      <c r="DW291" s="220">
        <v>10531</v>
      </c>
      <c r="DX291" s="220">
        <v>10531</v>
      </c>
      <c r="DY291" s="220">
        <v>10524</v>
      </c>
      <c r="DZ291" s="220">
        <v>10524</v>
      </c>
      <c r="EA291" s="220">
        <v>10517</v>
      </c>
      <c r="EB291" s="220">
        <v>10517</v>
      </c>
      <c r="EC291" s="220">
        <v>10517</v>
      </c>
      <c r="ED291" s="220">
        <v>10517</v>
      </c>
      <c r="EE291" s="220">
        <v>10517</v>
      </c>
      <c r="EF291" s="220">
        <v>10517</v>
      </c>
      <c r="EG291" s="220">
        <v>10517</v>
      </c>
      <c r="EH291" s="220">
        <v>10517</v>
      </c>
      <c r="EI291" s="220">
        <v>10517</v>
      </c>
      <c r="EJ291" s="220">
        <v>10517</v>
      </c>
      <c r="EK291" s="220">
        <v>10517</v>
      </c>
      <c r="EL291" s="220">
        <v>10517</v>
      </c>
      <c r="EM291" s="220">
        <v>10517</v>
      </c>
      <c r="EN291" s="242">
        <v>10517</v>
      </c>
      <c r="EO291" s="232">
        <v>10517</v>
      </c>
      <c r="EP291" s="227">
        <v>10517</v>
      </c>
      <c r="EQ291" s="154">
        <v>10517</v>
      </c>
      <c r="ER291" s="154">
        <v>10516</v>
      </c>
      <c r="ES291" s="154">
        <v>10516</v>
      </c>
      <c r="ET291" s="154">
        <v>10516</v>
      </c>
      <c r="EU291" s="154">
        <v>10516</v>
      </c>
      <c r="EV291" s="166">
        <v>10516</v>
      </c>
      <c r="EW291" s="154">
        <v>10516</v>
      </c>
      <c r="EX291" s="154">
        <v>10516</v>
      </c>
      <c r="EY291" s="154">
        <v>10516</v>
      </c>
      <c r="EZ291" s="154">
        <v>10516</v>
      </c>
      <c r="FA291" s="154">
        <v>10516</v>
      </c>
      <c r="FB291" s="166">
        <v>10516</v>
      </c>
      <c r="FC291" s="166">
        <v>10516</v>
      </c>
      <c r="FD291" s="166">
        <v>10516</v>
      </c>
      <c r="FE291" s="166">
        <v>10516</v>
      </c>
      <c r="FF291" s="154">
        <v>10516</v>
      </c>
      <c r="FG291" s="154">
        <v>10516</v>
      </c>
      <c r="FH291" s="154">
        <v>10516</v>
      </c>
      <c r="FI291" s="154">
        <v>10516</v>
      </c>
      <c r="FJ291" s="154">
        <v>10516</v>
      </c>
      <c r="FK291" s="154">
        <v>10516</v>
      </c>
      <c r="FL291" s="154">
        <v>10516</v>
      </c>
      <c r="FM291" s="154">
        <v>10516</v>
      </c>
      <c r="FN291" s="154">
        <v>10516</v>
      </c>
      <c r="FO291" s="154">
        <v>10516</v>
      </c>
      <c r="FP291" s="154">
        <v>10516</v>
      </c>
      <c r="FQ291" s="154">
        <v>10509</v>
      </c>
      <c r="FR291" s="166">
        <v>10509</v>
      </c>
      <c r="FS291" s="166">
        <v>10509</v>
      </c>
      <c r="FT291" s="166">
        <v>10509</v>
      </c>
      <c r="FU291" s="166">
        <v>10509</v>
      </c>
      <c r="FV291" s="166">
        <v>10509</v>
      </c>
      <c r="FW291" s="166">
        <v>10509</v>
      </c>
      <c r="FX291" s="166">
        <v>10509</v>
      </c>
      <c r="FY291" s="154">
        <v>10509</v>
      </c>
      <c r="FZ291" s="154">
        <v>10509</v>
      </c>
      <c r="GA291" s="154">
        <v>10508</v>
      </c>
      <c r="GB291" s="154">
        <v>10508</v>
      </c>
      <c r="GC291" s="154">
        <v>10508</v>
      </c>
      <c r="GD291" s="154">
        <v>10508</v>
      </c>
      <c r="GE291" s="154">
        <v>10508</v>
      </c>
      <c r="GF291" s="154">
        <v>10507</v>
      </c>
      <c r="GG291" s="154">
        <v>10507</v>
      </c>
      <c r="GH291" s="154">
        <v>10507</v>
      </c>
      <c r="GI291" s="154">
        <v>10507</v>
      </c>
      <c r="GJ291" s="154">
        <v>10507</v>
      </c>
      <c r="GK291" s="166">
        <v>10507</v>
      </c>
      <c r="GL291" s="166">
        <v>10507</v>
      </c>
      <c r="GM291" s="166">
        <v>10508</v>
      </c>
      <c r="GN291" s="166">
        <v>10508</v>
      </c>
      <c r="GO291" s="166">
        <v>10508</v>
      </c>
      <c r="GP291" s="166">
        <v>10508</v>
      </c>
      <c r="GQ291" s="166">
        <v>10508</v>
      </c>
      <c r="GR291" s="166">
        <v>10508</v>
      </c>
      <c r="GS291" s="166">
        <v>10508</v>
      </c>
      <c r="GT291" s="166">
        <v>10508</v>
      </c>
      <c r="GU291" s="166">
        <v>10508</v>
      </c>
      <c r="GV291" s="166">
        <v>10508</v>
      </c>
      <c r="GW291" s="166">
        <v>10508</v>
      </c>
      <c r="GX291" s="166">
        <v>10508</v>
      </c>
      <c r="GY291" s="166">
        <v>10508</v>
      </c>
      <c r="GZ291" s="166">
        <v>10508</v>
      </c>
      <c r="HA291" s="166">
        <v>10508</v>
      </c>
      <c r="HB291" s="166">
        <v>10508</v>
      </c>
      <c r="HC291" s="166">
        <v>10508</v>
      </c>
      <c r="HD291" s="166">
        <v>10508</v>
      </c>
      <c r="HE291" s="166">
        <v>10507</v>
      </c>
      <c r="HF291" s="166">
        <v>10507</v>
      </c>
      <c r="HG291" s="154">
        <v>10507</v>
      </c>
      <c r="HH291" s="154">
        <v>10524</v>
      </c>
      <c r="HI291" s="166">
        <v>10523</v>
      </c>
      <c r="HJ291" s="154">
        <v>10524</v>
      </c>
      <c r="HK291" s="154">
        <v>10523</v>
      </c>
      <c r="HL291" s="166">
        <v>10529</v>
      </c>
      <c r="HM291" s="154">
        <v>10533</v>
      </c>
      <c r="HN291" s="154">
        <v>10532</v>
      </c>
      <c r="HO291" s="166">
        <v>10532</v>
      </c>
      <c r="HP291" s="154">
        <v>10532</v>
      </c>
      <c r="HQ291" s="154">
        <v>10532</v>
      </c>
      <c r="HR291" s="166">
        <v>10532</v>
      </c>
      <c r="HS291" s="154">
        <v>10532</v>
      </c>
      <c r="HT291" s="154">
        <v>10532</v>
      </c>
      <c r="HU291" s="154">
        <v>10524</v>
      </c>
      <c r="HV291" s="154">
        <v>10521</v>
      </c>
      <c r="HW291" s="166">
        <v>10518</v>
      </c>
    </row>
    <row r="292" spans="1:231">
      <c r="A292" s="145">
        <f t="shared" si="53"/>
        <v>44388</v>
      </c>
      <c r="B292" s="220">
        <f>'Age&amp;Sex by occurrence date'!$BXR22</f>
        <v>13102</v>
      </c>
      <c r="C292" s="220">
        <v>10764</v>
      </c>
      <c r="D292" s="220">
        <v>10764</v>
      </c>
      <c r="E292" s="220">
        <v>10764</v>
      </c>
      <c r="F292" s="220">
        <v>10764</v>
      </c>
      <c r="G292" s="220">
        <v>10764</v>
      </c>
      <c r="H292" s="220">
        <v>10764</v>
      </c>
      <c r="I292" s="220">
        <v>10764</v>
      </c>
      <c r="J292" s="220">
        <v>10764</v>
      </c>
      <c r="K292" s="220">
        <v>10764</v>
      </c>
      <c r="L292" s="220">
        <v>10764</v>
      </c>
      <c r="M292" s="220">
        <v>10764</v>
      </c>
      <c r="N292" s="220">
        <v>10764</v>
      </c>
      <c r="O292" s="220">
        <v>10764</v>
      </c>
      <c r="P292" s="220">
        <v>10764</v>
      </c>
      <c r="Q292" s="220">
        <v>10763</v>
      </c>
      <c r="R292" s="220">
        <v>10763</v>
      </c>
      <c r="S292" s="220">
        <v>10763</v>
      </c>
      <c r="T292" s="220">
        <v>10763</v>
      </c>
      <c r="U292" s="220">
        <v>10763</v>
      </c>
      <c r="V292" s="220">
        <v>10762</v>
      </c>
      <c r="W292" s="220">
        <v>10762</v>
      </c>
      <c r="X292" s="220">
        <v>10762</v>
      </c>
      <c r="Y292" s="220">
        <v>10761</v>
      </c>
      <c r="Z292" s="220">
        <v>10756</v>
      </c>
      <c r="AA292" s="220">
        <v>10680</v>
      </c>
      <c r="AB292" s="220">
        <v>10558</v>
      </c>
      <c r="AC292" s="220">
        <v>10558</v>
      </c>
      <c r="AD292" s="220">
        <v>10558</v>
      </c>
      <c r="AE292" s="220">
        <v>10556</v>
      </c>
      <c r="AF292" s="220">
        <v>10556</v>
      </c>
      <c r="AG292" s="220">
        <v>10556</v>
      </c>
      <c r="AH292" s="220">
        <v>10556</v>
      </c>
      <c r="AI292" s="220">
        <v>10556</v>
      </c>
      <c r="AJ292" s="220">
        <v>10556</v>
      </c>
      <c r="AK292" s="220">
        <v>10556</v>
      </c>
      <c r="AL292" s="220">
        <v>10556</v>
      </c>
      <c r="AM292" s="220">
        <v>10556</v>
      </c>
      <c r="AN292" s="220">
        <v>10556</v>
      </c>
      <c r="AO292" s="220">
        <v>10556</v>
      </c>
      <c r="AP292" s="220">
        <v>10556</v>
      </c>
      <c r="AQ292" s="220">
        <v>10556</v>
      </c>
      <c r="AR292" s="220">
        <v>10556</v>
      </c>
      <c r="AS292" s="220">
        <v>10556</v>
      </c>
      <c r="AT292" s="220">
        <v>10556</v>
      </c>
      <c r="AU292" s="220">
        <v>10556</v>
      </c>
      <c r="AV292" s="220">
        <v>10556</v>
      </c>
      <c r="AW292" s="220">
        <v>10556</v>
      </c>
      <c r="AX292" s="220">
        <v>10556</v>
      </c>
      <c r="AY292" s="220">
        <v>10556</v>
      </c>
      <c r="AZ292" s="220">
        <v>10556</v>
      </c>
      <c r="BA292" s="220">
        <v>10556</v>
      </c>
      <c r="BB292" s="220">
        <v>10556</v>
      </c>
      <c r="BC292" s="220">
        <v>10556</v>
      </c>
      <c r="BD292" s="220">
        <v>10556</v>
      </c>
      <c r="BE292" s="220">
        <v>10556</v>
      </c>
      <c r="BF292" s="220">
        <v>10556</v>
      </c>
      <c r="BG292" s="220">
        <v>10556</v>
      </c>
      <c r="BH292" s="220">
        <v>10556</v>
      </c>
      <c r="BI292" s="220">
        <v>10556</v>
      </c>
      <c r="BJ292" s="220">
        <v>10556</v>
      </c>
      <c r="BK292" s="220">
        <v>10556</v>
      </c>
      <c r="BL292" s="220">
        <v>10556</v>
      </c>
      <c r="BM292" s="220">
        <v>10556</v>
      </c>
      <c r="BN292" s="220">
        <v>10556</v>
      </c>
      <c r="BO292" s="220">
        <v>10556</v>
      </c>
      <c r="BP292" s="220">
        <v>10556</v>
      </c>
      <c r="BQ292" s="220">
        <v>10556</v>
      </c>
      <c r="BR292" s="220">
        <v>10556</v>
      </c>
      <c r="BS292" s="220">
        <v>10556</v>
      </c>
      <c r="BT292" s="220">
        <v>10556</v>
      </c>
      <c r="BU292" s="220">
        <v>10556</v>
      </c>
      <c r="BV292" s="220">
        <v>10556</v>
      </c>
      <c r="BW292" s="220">
        <v>10556</v>
      </c>
      <c r="BX292" s="220">
        <v>10556</v>
      </c>
      <c r="BY292" s="220">
        <v>10556</v>
      </c>
      <c r="BZ292" s="220">
        <v>10556</v>
      </c>
      <c r="CA292" s="220">
        <v>10556</v>
      </c>
      <c r="CB292" s="220">
        <v>10556</v>
      </c>
      <c r="CC292" s="220">
        <v>10556</v>
      </c>
      <c r="CD292" s="220">
        <v>10556</v>
      </c>
      <c r="CE292" s="220">
        <v>10556</v>
      </c>
      <c r="CF292" s="220">
        <v>10556</v>
      </c>
      <c r="CG292" s="220">
        <v>10556</v>
      </c>
      <c r="CH292" s="220">
        <v>10556</v>
      </c>
      <c r="CI292" s="220">
        <v>10556</v>
      </c>
      <c r="CJ292" s="220">
        <v>10556</v>
      </c>
      <c r="CK292" s="220">
        <v>10556</v>
      </c>
      <c r="CL292" s="220">
        <v>10556</v>
      </c>
      <c r="CM292" s="220">
        <v>10556</v>
      </c>
      <c r="CN292" s="220">
        <v>10556</v>
      </c>
      <c r="CO292" s="220">
        <v>10556</v>
      </c>
      <c r="CP292" s="220">
        <v>10556</v>
      </c>
      <c r="CQ292" s="220">
        <v>10556</v>
      </c>
      <c r="CR292" s="220">
        <v>10556</v>
      </c>
      <c r="CS292" s="220">
        <v>10556</v>
      </c>
      <c r="CT292" s="220">
        <v>10556</v>
      </c>
      <c r="CU292" s="220">
        <v>10556</v>
      </c>
      <c r="CV292" s="220">
        <v>10556</v>
      </c>
      <c r="CW292" s="220">
        <v>10556</v>
      </c>
      <c r="CX292" s="220">
        <v>10556</v>
      </c>
      <c r="CY292" s="220">
        <v>10556</v>
      </c>
      <c r="CZ292" s="220">
        <v>10556</v>
      </c>
      <c r="DA292" s="220">
        <v>10556</v>
      </c>
      <c r="DB292" s="220">
        <v>10556</v>
      </c>
      <c r="DC292" s="220">
        <v>10556</v>
      </c>
      <c r="DD292" s="220">
        <v>10556</v>
      </c>
      <c r="DE292" s="220">
        <v>10556</v>
      </c>
      <c r="DF292" s="220">
        <v>10556</v>
      </c>
      <c r="DG292" s="220">
        <v>10556</v>
      </c>
      <c r="DH292" s="220">
        <v>10556</v>
      </c>
      <c r="DI292" s="220">
        <v>10556</v>
      </c>
      <c r="DJ292" s="220">
        <v>10556</v>
      </c>
      <c r="DK292" s="220">
        <v>10556</v>
      </c>
      <c r="DL292" s="220">
        <v>10556</v>
      </c>
      <c r="DM292" s="220">
        <v>10556</v>
      </c>
      <c r="DN292" s="220">
        <v>10556</v>
      </c>
      <c r="DO292" s="220">
        <v>10556</v>
      </c>
      <c r="DP292" s="220">
        <v>10556</v>
      </c>
      <c r="DQ292" s="220">
        <v>10556</v>
      </c>
      <c r="DR292" s="220">
        <v>10556</v>
      </c>
      <c r="DS292" s="220">
        <v>10556</v>
      </c>
      <c r="DT292" s="220">
        <v>10525</v>
      </c>
      <c r="DU292" s="220">
        <v>10521</v>
      </c>
      <c r="DV292" s="220">
        <v>10521</v>
      </c>
      <c r="DW292" s="220">
        <v>10531</v>
      </c>
      <c r="DX292" s="220">
        <v>10531</v>
      </c>
      <c r="DY292" s="220">
        <v>10524</v>
      </c>
      <c r="DZ292" s="220">
        <v>10524</v>
      </c>
      <c r="EA292" s="220">
        <v>10517</v>
      </c>
      <c r="EB292" s="220">
        <v>10517</v>
      </c>
      <c r="EC292" s="220">
        <v>10517</v>
      </c>
      <c r="ED292" s="220">
        <v>10517</v>
      </c>
      <c r="EE292" s="220">
        <v>10517</v>
      </c>
      <c r="EF292" s="220">
        <v>10517</v>
      </c>
      <c r="EG292" s="220">
        <v>10517</v>
      </c>
      <c r="EH292" s="220">
        <v>10517</v>
      </c>
      <c r="EI292" s="220">
        <v>10517</v>
      </c>
      <c r="EJ292" s="220">
        <v>10517</v>
      </c>
      <c r="EK292" s="220">
        <v>10517</v>
      </c>
      <c r="EL292" s="220">
        <v>10517</v>
      </c>
      <c r="EM292" s="220">
        <v>10517</v>
      </c>
      <c r="EN292" s="242">
        <v>10517</v>
      </c>
      <c r="EO292" s="232">
        <v>10517</v>
      </c>
      <c r="EP292" s="227">
        <v>10517</v>
      </c>
      <c r="EQ292" s="154">
        <v>10517</v>
      </c>
      <c r="ER292" s="154">
        <v>10516</v>
      </c>
      <c r="ES292" s="154">
        <v>10516</v>
      </c>
      <c r="ET292" s="154">
        <v>10516</v>
      </c>
      <c r="EU292" s="154">
        <v>10516</v>
      </c>
      <c r="EV292" s="154">
        <v>10516</v>
      </c>
      <c r="EW292" s="154">
        <v>10516</v>
      </c>
      <c r="EX292" s="154">
        <v>10516</v>
      </c>
      <c r="EY292" s="154">
        <v>10516</v>
      </c>
      <c r="EZ292" s="154">
        <v>10516</v>
      </c>
      <c r="FA292" s="154">
        <v>10516</v>
      </c>
      <c r="FB292" s="154">
        <v>10516</v>
      </c>
      <c r="FC292" s="166">
        <v>10516</v>
      </c>
      <c r="FD292" s="154">
        <v>10516</v>
      </c>
      <c r="FE292" s="154">
        <v>10516</v>
      </c>
      <c r="FF292" s="154">
        <v>10516</v>
      </c>
      <c r="FG292" s="166">
        <v>10516</v>
      </c>
      <c r="FH292" s="154">
        <v>10516</v>
      </c>
      <c r="FI292" s="166">
        <v>10516</v>
      </c>
      <c r="FJ292" s="166">
        <v>10516</v>
      </c>
      <c r="FK292" s="166">
        <v>10516</v>
      </c>
      <c r="FL292" s="166">
        <v>10516</v>
      </c>
      <c r="FM292" s="166">
        <v>10516</v>
      </c>
      <c r="FN292" s="166">
        <v>10516</v>
      </c>
      <c r="FO292" s="166">
        <v>10516</v>
      </c>
      <c r="FP292" s="166">
        <v>10516</v>
      </c>
      <c r="FQ292" s="166">
        <v>10509</v>
      </c>
      <c r="FR292" s="154">
        <v>10509</v>
      </c>
      <c r="FS292" s="154">
        <v>10509</v>
      </c>
      <c r="FT292" s="154">
        <v>10509</v>
      </c>
      <c r="FU292" s="154">
        <v>10509</v>
      </c>
      <c r="FV292" s="154">
        <v>10509</v>
      </c>
      <c r="FW292" s="154">
        <v>10509</v>
      </c>
      <c r="FX292" s="154">
        <v>10509</v>
      </c>
      <c r="FY292" s="166">
        <v>10509</v>
      </c>
      <c r="FZ292" s="166">
        <v>10509</v>
      </c>
      <c r="GA292" s="166">
        <v>10508</v>
      </c>
      <c r="GB292" s="166">
        <v>10508</v>
      </c>
      <c r="GC292" s="166">
        <v>10508</v>
      </c>
      <c r="GD292" s="166">
        <v>10508</v>
      </c>
      <c r="GE292" s="166">
        <v>10508</v>
      </c>
      <c r="GF292" s="166">
        <v>10507</v>
      </c>
      <c r="GG292" s="166">
        <v>10507</v>
      </c>
      <c r="GH292" s="166">
        <v>10507</v>
      </c>
      <c r="GI292" s="166">
        <v>10507</v>
      </c>
      <c r="GJ292" s="166">
        <v>10507</v>
      </c>
      <c r="GK292" s="154">
        <v>10507</v>
      </c>
      <c r="GL292" s="154">
        <v>10507</v>
      </c>
      <c r="GM292" s="154">
        <v>10508</v>
      </c>
      <c r="GN292" s="154">
        <v>10508</v>
      </c>
      <c r="GO292" s="154">
        <v>10508</v>
      </c>
      <c r="GP292" s="154">
        <v>10508</v>
      </c>
      <c r="GQ292" s="154">
        <v>10508</v>
      </c>
      <c r="GR292" s="154">
        <v>10508</v>
      </c>
      <c r="GS292" s="154">
        <v>10508</v>
      </c>
      <c r="GT292" s="166">
        <v>10508</v>
      </c>
      <c r="GU292" s="166">
        <v>10508</v>
      </c>
      <c r="GV292" s="166">
        <v>10508</v>
      </c>
      <c r="GW292" s="166">
        <v>10508</v>
      </c>
      <c r="GX292" s="166">
        <v>10508</v>
      </c>
      <c r="GY292" s="166">
        <v>10508</v>
      </c>
      <c r="GZ292" s="166">
        <v>10508</v>
      </c>
      <c r="HA292" s="166">
        <v>10508</v>
      </c>
      <c r="HB292" s="166">
        <v>10508</v>
      </c>
      <c r="HC292" s="166">
        <v>10508</v>
      </c>
      <c r="HD292" s="166">
        <v>10508</v>
      </c>
      <c r="HE292" s="166">
        <v>10507</v>
      </c>
      <c r="HF292" s="166">
        <v>10507</v>
      </c>
      <c r="HG292" s="154">
        <v>10507</v>
      </c>
      <c r="HH292" s="154">
        <v>10524</v>
      </c>
      <c r="HI292" s="166">
        <v>10523</v>
      </c>
      <c r="HJ292" s="154">
        <v>10524</v>
      </c>
      <c r="HK292" s="154">
        <v>10523</v>
      </c>
      <c r="HL292" s="166">
        <v>10529</v>
      </c>
      <c r="HM292" s="154">
        <v>10533</v>
      </c>
      <c r="HN292" s="154">
        <v>10532</v>
      </c>
      <c r="HO292" s="166">
        <v>10532</v>
      </c>
      <c r="HP292" s="154">
        <v>10532</v>
      </c>
      <c r="HQ292" s="154">
        <v>10532</v>
      </c>
      <c r="HR292" s="166">
        <v>10532</v>
      </c>
      <c r="HS292" s="154">
        <v>10532</v>
      </c>
      <c r="HT292" s="154">
        <v>10532</v>
      </c>
      <c r="HU292" s="154">
        <v>10524</v>
      </c>
      <c r="HV292" s="154">
        <v>10521</v>
      </c>
      <c r="HW292" s="166">
        <v>10518</v>
      </c>
    </row>
    <row r="293" spans="1:231">
      <c r="A293" s="145">
        <f t="shared" si="53"/>
        <v>44387</v>
      </c>
      <c r="B293" s="220">
        <f>'Age&amp;Sex by occurrence date'!$BXY22</f>
        <v>13102</v>
      </c>
      <c r="C293" s="220">
        <v>10764</v>
      </c>
      <c r="D293" s="220">
        <v>10764</v>
      </c>
      <c r="E293" s="220">
        <v>10764</v>
      </c>
      <c r="F293" s="220">
        <v>10764</v>
      </c>
      <c r="G293" s="220">
        <v>10764</v>
      </c>
      <c r="H293" s="220">
        <v>10764</v>
      </c>
      <c r="I293" s="220">
        <v>10764</v>
      </c>
      <c r="J293" s="220">
        <v>10764</v>
      </c>
      <c r="K293" s="220">
        <v>10764</v>
      </c>
      <c r="L293" s="220">
        <v>10764</v>
      </c>
      <c r="M293" s="220">
        <v>10764</v>
      </c>
      <c r="N293" s="220">
        <v>10764</v>
      </c>
      <c r="O293" s="220">
        <v>10764</v>
      </c>
      <c r="P293" s="220">
        <v>10764</v>
      </c>
      <c r="Q293" s="220">
        <v>10763</v>
      </c>
      <c r="R293" s="220">
        <v>10763</v>
      </c>
      <c r="S293" s="220">
        <v>10763</v>
      </c>
      <c r="T293" s="220">
        <v>10763</v>
      </c>
      <c r="U293" s="220">
        <v>10763</v>
      </c>
      <c r="V293" s="220">
        <v>10762</v>
      </c>
      <c r="W293" s="220">
        <v>10762</v>
      </c>
      <c r="X293" s="220">
        <v>10762</v>
      </c>
      <c r="Y293" s="220">
        <v>10761</v>
      </c>
      <c r="Z293" s="220">
        <v>10756</v>
      </c>
      <c r="AA293" s="220">
        <v>10680</v>
      </c>
      <c r="AB293" s="220">
        <v>10558</v>
      </c>
      <c r="AC293" s="220">
        <v>10558</v>
      </c>
      <c r="AD293" s="220">
        <v>10558</v>
      </c>
      <c r="AE293" s="220">
        <v>10556</v>
      </c>
      <c r="AF293" s="220">
        <v>10556</v>
      </c>
      <c r="AG293" s="220">
        <v>10556</v>
      </c>
      <c r="AH293" s="220">
        <v>10556</v>
      </c>
      <c r="AI293" s="220">
        <v>10556</v>
      </c>
      <c r="AJ293" s="220">
        <v>10556</v>
      </c>
      <c r="AK293" s="220">
        <v>10556</v>
      </c>
      <c r="AL293" s="220">
        <v>10556</v>
      </c>
      <c r="AM293" s="220">
        <v>10556</v>
      </c>
      <c r="AN293" s="220">
        <v>10556</v>
      </c>
      <c r="AO293" s="220">
        <v>10556</v>
      </c>
      <c r="AP293" s="220">
        <v>10556</v>
      </c>
      <c r="AQ293" s="220">
        <v>10556</v>
      </c>
      <c r="AR293" s="220">
        <v>10556</v>
      </c>
      <c r="AS293" s="220">
        <v>10556</v>
      </c>
      <c r="AT293" s="220">
        <v>10556</v>
      </c>
      <c r="AU293" s="220">
        <v>10556</v>
      </c>
      <c r="AV293" s="220">
        <v>10556</v>
      </c>
      <c r="AW293" s="220">
        <v>10556</v>
      </c>
      <c r="AX293" s="220">
        <v>10556</v>
      </c>
      <c r="AY293" s="220">
        <v>10556</v>
      </c>
      <c r="AZ293" s="220">
        <v>10556</v>
      </c>
      <c r="BA293" s="220">
        <v>10556</v>
      </c>
      <c r="BB293" s="220">
        <v>10556</v>
      </c>
      <c r="BC293" s="220">
        <v>10556</v>
      </c>
      <c r="BD293" s="220">
        <v>10556</v>
      </c>
      <c r="BE293" s="220">
        <v>10556</v>
      </c>
      <c r="BF293" s="220">
        <v>10556</v>
      </c>
      <c r="BG293" s="220">
        <v>10556</v>
      </c>
      <c r="BH293" s="220">
        <v>10556</v>
      </c>
      <c r="BI293" s="220">
        <v>10556</v>
      </c>
      <c r="BJ293" s="220">
        <v>10556</v>
      </c>
      <c r="BK293" s="220">
        <v>10556</v>
      </c>
      <c r="BL293" s="220">
        <v>10556</v>
      </c>
      <c r="BM293" s="220">
        <v>10556</v>
      </c>
      <c r="BN293" s="220">
        <v>10556</v>
      </c>
      <c r="BO293" s="220">
        <v>10556</v>
      </c>
      <c r="BP293" s="220">
        <v>10556</v>
      </c>
      <c r="BQ293" s="220">
        <v>10556</v>
      </c>
      <c r="BR293" s="220">
        <v>10556</v>
      </c>
      <c r="BS293" s="220">
        <v>10556</v>
      </c>
      <c r="BT293" s="220">
        <v>10556</v>
      </c>
      <c r="BU293" s="220">
        <v>10556</v>
      </c>
      <c r="BV293" s="220">
        <v>10556</v>
      </c>
      <c r="BW293" s="220">
        <v>10556</v>
      </c>
      <c r="BX293" s="220">
        <v>10556</v>
      </c>
      <c r="BY293" s="220">
        <v>10556</v>
      </c>
      <c r="BZ293" s="220">
        <v>10556</v>
      </c>
      <c r="CA293" s="220">
        <v>10556</v>
      </c>
      <c r="CB293" s="220">
        <v>10556</v>
      </c>
      <c r="CC293" s="220">
        <v>10556</v>
      </c>
      <c r="CD293" s="220">
        <v>10556</v>
      </c>
      <c r="CE293" s="220">
        <v>10556</v>
      </c>
      <c r="CF293" s="220">
        <v>10556</v>
      </c>
      <c r="CG293" s="220">
        <v>10556</v>
      </c>
      <c r="CH293" s="220">
        <v>10556</v>
      </c>
      <c r="CI293" s="220">
        <v>10556</v>
      </c>
      <c r="CJ293" s="220">
        <v>10556</v>
      </c>
      <c r="CK293" s="220">
        <v>10556</v>
      </c>
      <c r="CL293" s="220">
        <v>10556</v>
      </c>
      <c r="CM293" s="220">
        <v>10556</v>
      </c>
      <c r="CN293" s="220">
        <v>10556</v>
      </c>
      <c r="CO293" s="220">
        <v>10556</v>
      </c>
      <c r="CP293" s="220">
        <v>10556</v>
      </c>
      <c r="CQ293" s="220">
        <v>10556</v>
      </c>
      <c r="CR293" s="220">
        <v>10556</v>
      </c>
      <c r="CS293" s="220">
        <v>10556</v>
      </c>
      <c r="CT293" s="220">
        <v>10556</v>
      </c>
      <c r="CU293" s="220">
        <v>10556</v>
      </c>
      <c r="CV293" s="220">
        <v>10556</v>
      </c>
      <c r="CW293" s="220">
        <v>10556</v>
      </c>
      <c r="CX293" s="220">
        <v>10556</v>
      </c>
      <c r="CY293" s="220">
        <v>10556</v>
      </c>
      <c r="CZ293" s="220">
        <v>10556</v>
      </c>
      <c r="DA293" s="220">
        <v>10556</v>
      </c>
      <c r="DB293" s="220">
        <v>10556</v>
      </c>
      <c r="DC293" s="220">
        <v>10556</v>
      </c>
      <c r="DD293" s="220">
        <v>10556</v>
      </c>
      <c r="DE293" s="220">
        <v>10556</v>
      </c>
      <c r="DF293" s="220">
        <v>10556</v>
      </c>
      <c r="DG293" s="220">
        <v>10556</v>
      </c>
      <c r="DH293" s="220">
        <v>10556</v>
      </c>
      <c r="DI293" s="220">
        <v>10556</v>
      </c>
      <c r="DJ293" s="220">
        <v>10556</v>
      </c>
      <c r="DK293" s="220">
        <v>10556</v>
      </c>
      <c r="DL293" s="220">
        <v>10556</v>
      </c>
      <c r="DM293" s="220">
        <v>10556</v>
      </c>
      <c r="DN293" s="220">
        <v>10556</v>
      </c>
      <c r="DO293" s="220">
        <v>10556</v>
      </c>
      <c r="DP293" s="220">
        <v>10556</v>
      </c>
      <c r="DQ293" s="220">
        <v>10556</v>
      </c>
      <c r="DR293" s="220">
        <v>10556</v>
      </c>
      <c r="DS293" s="220">
        <v>10556</v>
      </c>
      <c r="DT293" s="220">
        <v>10525</v>
      </c>
      <c r="DU293" s="220">
        <v>10521</v>
      </c>
      <c r="DV293" s="220">
        <v>10521</v>
      </c>
      <c r="DW293" s="220">
        <v>10531</v>
      </c>
      <c r="DX293" s="220">
        <v>10531</v>
      </c>
      <c r="DY293" s="220">
        <v>10524</v>
      </c>
      <c r="DZ293" s="220">
        <v>10524</v>
      </c>
      <c r="EA293" s="220">
        <v>10517</v>
      </c>
      <c r="EB293" s="220">
        <v>10517</v>
      </c>
      <c r="EC293" s="220">
        <v>10517</v>
      </c>
      <c r="ED293" s="220">
        <v>10517</v>
      </c>
      <c r="EE293" s="220">
        <v>10517</v>
      </c>
      <c r="EF293" s="220">
        <v>10517</v>
      </c>
      <c r="EG293" s="220">
        <v>10517</v>
      </c>
      <c r="EH293" s="220">
        <v>10517</v>
      </c>
      <c r="EI293" s="220">
        <v>10517</v>
      </c>
      <c r="EJ293" s="220">
        <v>10517</v>
      </c>
      <c r="EK293" s="220">
        <v>10517</v>
      </c>
      <c r="EL293" s="220">
        <v>10517</v>
      </c>
      <c r="EM293" s="220">
        <v>10517</v>
      </c>
      <c r="EN293" s="242">
        <v>10517</v>
      </c>
      <c r="EO293" s="232">
        <v>10517</v>
      </c>
      <c r="EP293" s="228">
        <v>10517</v>
      </c>
      <c r="EQ293" s="166">
        <v>10517</v>
      </c>
      <c r="ER293" s="166">
        <v>10516</v>
      </c>
      <c r="ES293" s="166">
        <v>10516</v>
      </c>
      <c r="ET293" s="166">
        <v>10516</v>
      </c>
      <c r="EU293" s="166">
        <v>10516</v>
      </c>
      <c r="EV293" s="154">
        <v>10516</v>
      </c>
      <c r="EW293" s="166">
        <v>10516</v>
      </c>
      <c r="EX293" s="166">
        <v>10516</v>
      </c>
      <c r="EY293" s="166">
        <v>10516</v>
      </c>
      <c r="EZ293" s="166">
        <v>10516</v>
      </c>
      <c r="FA293" s="166">
        <v>10516</v>
      </c>
      <c r="FB293" s="166">
        <v>10516</v>
      </c>
      <c r="FC293" s="154">
        <v>10516</v>
      </c>
      <c r="FD293" s="154">
        <v>10516</v>
      </c>
      <c r="FE293" s="166">
        <v>10516</v>
      </c>
      <c r="FF293" s="166">
        <v>10516</v>
      </c>
      <c r="FG293" s="166">
        <v>10516</v>
      </c>
      <c r="FH293" s="166">
        <v>10516</v>
      </c>
      <c r="FI293" s="154">
        <v>10516</v>
      </c>
      <c r="FJ293" s="154">
        <v>10516</v>
      </c>
      <c r="FK293" s="166">
        <v>10516</v>
      </c>
      <c r="FL293" s="166">
        <v>10516</v>
      </c>
      <c r="FM293" s="166">
        <v>10516</v>
      </c>
      <c r="FN293" s="166">
        <v>10516</v>
      </c>
      <c r="FO293" s="166">
        <v>10516</v>
      </c>
      <c r="FP293" s="166">
        <v>10516</v>
      </c>
      <c r="FQ293" s="166">
        <v>10509</v>
      </c>
      <c r="FR293" s="166">
        <v>10509</v>
      </c>
      <c r="FS293" s="166">
        <v>10509</v>
      </c>
      <c r="FT293" s="166">
        <v>10509</v>
      </c>
      <c r="FU293" s="166">
        <v>10509</v>
      </c>
      <c r="FV293" s="166">
        <v>10509</v>
      </c>
      <c r="FW293" s="166">
        <v>10509</v>
      </c>
      <c r="FX293" s="166">
        <v>10509</v>
      </c>
      <c r="FY293" s="154">
        <v>10509</v>
      </c>
      <c r="FZ293" s="154">
        <v>10509</v>
      </c>
      <c r="GA293" s="154">
        <v>10508</v>
      </c>
      <c r="GB293" s="154">
        <v>10508</v>
      </c>
      <c r="GC293" s="154">
        <v>10508</v>
      </c>
      <c r="GD293" s="154">
        <v>10508</v>
      </c>
      <c r="GE293" s="154">
        <v>10508</v>
      </c>
      <c r="GF293" s="154">
        <v>10507</v>
      </c>
      <c r="GG293" s="154">
        <v>10507</v>
      </c>
      <c r="GH293" s="154">
        <v>10507</v>
      </c>
      <c r="GI293" s="154">
        <v>10507</v>
      </c>
      <c r="GJ293" s="154">
        <v>10507</v>
      </c>
      <c r="GK293" s="154">
        <v>10507</v>
      </c>
      <c r="GL293" s="154">
        <v>10507</v>
      </c>
      <c r="GM293" s="154">
        <v>10508</v>
      </c>
      <c r="GN293" s="154">
        <v>10508</v>
      </c>
      <c r="GO293" s="154">
        <v>10508</v>
      </c>
      <c r="GP293" s="154">
        <v>10508</v>
      </c>
      <c r="GQ293" s="154">
        <v>10508</v>
      </c>
      <c r="GR293" s="154">
        <v>10508</v>
      </c>
      <c r="GS293" s="154">
        <v>10508</v>
      </c>
      <c r="GT293" s="154">
        <v>10508</v>
      </c>
      <c r="GU293" s="154">
        <v>10508</v>
      </c>
      <c r="GV293" s="154">
        <v>10508</v>
      </c>
      <c r="GW293" s="154">
        <v>10508</v>
      </c>
      <c r="GX293" s="166">
        <v>10508</v>
      </c>
      <c r="GY293" s="154">
        <v>10508</v>
      </c>
      <c r="GZ293" s="154">
        <v>10508</v>
      </c>
      <c r="HA293" s="154">
        <v>10508</v>
      </c>
      <c r="HB293" s="154">
        <v>10508</v>
      </c>
      <c r="HC293" s="154">
        <v>10508</v>
      </c>
      <c r="HD293" s="154">
        <v>10508</v>
      </c>
      <c r="HE293" s="154">
        <v>10507</v>
      </c>
      <c r="HF293" s="166">
        <v>10507</v>
      </c>
      <c r="HG293" s="154">
        <v>10507</v>
      </c>
      <c r="HH293" s="154">
        <v>10524</v>
      </c>
      <c r="HI293" s="166">
        <v>10523</v>
      </c>
      <c r="HJ293" s="154">
        <v>10524</v>
      </c>
      <c r="HK293" s="154">
        <v>10523</v>
      </c>
      <c r="HL293" s="166">
        <v>10529</v>
      </c>
      <c r="HM293" s="154">
        <v>10533</v>
      </c>
      <c r="HN293" s="154">
        <v>10532</v>
      </c>
      <c r="HO293" s="166">
        <v>10532</v>
      </c>
      <c r="HP293" s="154">
        <v>10532</v>
      </c>
      <c r="HQ293" s="154">
        <v>10532</v>
      </c>
      <c r="HR293" s="166">
        <v>10532</v>
      </c>
      <c r="HS293" s="154">
        <v>10532</v>
      </c>
      <c r="HT293" s="154">
        <v>10532</v>
      </c>
      <c r="HU293" s="154">
        <v>10524</v>
      </c>
      <c r="HV293" s="154">
        <v>10521</v>
      </c>
      <c r="HW293" s="166">
        <v>10518</v>
      </c>
    </row>
    <row r="294" spans="1:231">
      <c r="A294" s="145">
        <f t="shared" si="53"/>
        <v>44386</v>
      </c>
      <c r="B294" s="220">
        <f>'Age&amp;Sex by occurrence date'!$BYF22</f>
        <v>13100</v>
      </c>
      <c r="C294" s="220">
        <v>10764</v>
      </c>
      <c r="D294" s="220">
        <v>10764</v>
      </c>
      <c r="E294" s="220">
        <v>10764</v>
      </c>
      <c r="F294" s="220">
        <v>10764</v>
      </c>
      <c r="G294" s="220">
        <v>10764</v>
      </c>
      <c r="H294" s="220">
        <v>10764</v>
      </c>
      <c r="I294" s="220">
        <v>10764</v>
      </c>
      <c r="J294" s="220">
        <v>10764</v>
      </c>
      <c r="K294" s="220">
        <v>10764</v>
      </c>
      <c r="L294" s="220">
        <v>10764</v>
      </c>
      <c r="M294" s="220">
        <v>10764</v>
      </c>
      <c r="N294" s="220">
        <v>10764</v>
      </c>
      <c r="O294" s="220">
        <v>10764</v>
      </c>
      <c r="P294" s="220">
        <v>10764</v>
      </c>
      <c r="Q294" s="220">
        <v>10763</v>
      </c>
      <c r="R294" s="220">
        <v>10763</v>
      </c>
      <c r="S294" s="220">
        <v>10763</v>
      </c>
      <c r="T294" s="220">
        <v>10763</v>
      </c>
      <c r="U294" s="220">
        <v>10763</v>
      </c>
      <c r="V294" s="220">
        <v>10762</v>
      </c>
      <c r="W294" s="220">
        <v>10762</v>
      </c>
      <c r="X294" s="220">
        <v>10762</v>
      </c>
      <c r="Y294" s="220">
        <v>10761</v>
      </c>
      <c r="Z294" s="220">
        <v>10756</v>
      </c>
      <c r="AA294" s="220">
        <v>10680</v>
      </c>
      <c r="AB294" s="220">
        <v>10558</v>
      </c>
      <c r="AC294" s="220">
        <v>10558</v>
      </c>
      <c r="AD294" s="220">
        <v>10558</v>
      </c>
      <c r="AE294" s="220">
        <v>10556</v>
      </c>
      <c r="AF294" s="220">
        <v>10556</v>
      </c>
      <c r="AG294" s="220">
        <v>10556</v>
      </c>
      <c r="AH294" s="220">
        <v>10556</v>
      </c>
      <c r="AI294" s="220">
        <v>10556</v>
      </c>
      <c r="AJ294" s="220">
        <v>10556</v>
      </c>
      <c r="AK294" s="220">
        <v>10556</v>
      </c>
      <c r="AL294" s="220">
        <v>10556</v>
      </c>
      <c r="AM294" s="220">
        <v>10556</v>
      </c>
      <c r="AN294" s="220">
        <v>10556</v>
      </c>
      <c r="AO294" s="220">
        <v>10556</v>
      </c>
      <c r="AP294" s="220">
        <v>10556</v>
      </c>
      <c r="AQ294" s="220">
        <v>10556</v>
      </c>
      <c r="AR294" s="220">
        <v>10556</v>
      </c>
      <c r="AS294" s="220">
        <v>10556</v>
      </c>
      <c r="AT294" s="220">
        <v>10556</v>
      </c>
      <c r="AU294" s="220">
        <v>10556</v>
      </c>
      <c r="AV294" s="220">
        <v>10556</v>
      </c>
      <c r="AW294" s="220">
        <v>10556</v>
      </c>
      <c r="AX294" s="220">
        <v>10556</v>
      </c>
      <c r="AY294" s="220">
        <v>10556</v>
      </c>
      <c r="AZ294" s="220">
        <v>10556</v>
      </c>
      <c r="BA294" s="220">
        <v>10556</v>
      </c>
      <c r="BB294" s="220">
        <v>10556</v>
      </c>
      <c r="BC294" s="220">
        <v>10556</v>
      </c>
      <c r="BD294" s="220">
        <v>10556</v>
      </c>
      <c r="BE294" s="220">
        <v>10556</v>
      </c>
      <c r="BF294" s="220">
        <v>10556</v>
      </c>
      <c r="BG294" s="220">
        <v>10556</v>
      </c>
      <c r="BH294" s="220">
        <v>10556</v>
      </c>
      <c r="BI294" s="220">
        <v>10556</v>
      </c>
      <c r="BJ294" s="220">
        <v>10556</v>
      </c>
      <c r="BK294" s="220">
        <v>10556</v>
      </c>
      <c r="BL294" s="220">
        <v>10556</v>
      </c>
      <c r="BM294" s="220">
        <v>10556</v>
      </c>
      <c r="BN294" s="220">
        <v>10556</v>
      </c>
      <c r="BO294" s="220">
        <v>10556</v>
      </c>
      <c r="BP294" s="220">
        <v>10556</v>
      </c>
      <c r="BQ294" s="220">
        <v>10556</v>
      </c>
      <c r="BR294" s="220">
        <v>10556</v>
      </c>
      <c r="BS294" s="220">
        <v>10556</v>
      </c>
      <c r="BT294" s="220">
        <v>10556</v>
      </c>
      <c r="BU294" s="220">
        <v>10556</v>
      </c>
      <c r="BV294" s="220">
        <v>10556</v>
      </c>
      <c r="BW294" s="220">
        <v>10556</v>
      </c>
      <c r="BX294" s="220">
        <v>10556</v>
      </c>
      <c r="BY294" s="220">
        <v>10556</v>
      </c>
      <c r="BZ294" s="220">
        <v>10556</v>
      </c>
      <c r="CA294" s="220">
        <v>10556</v>
      </c>
      <c r="CB294" s="220">
        <v>10556</v>
      </c>
      <c r="CC294" s="220">
        <v>10556</v>
      </c>
      <c r="CD294" s="220">
        <v>10556</v>
      </c>
      <c r="CE294" s="220">
        <v>10556</v>
      </c>
      <c r="CF294" s="220">
        <v>10556</v>
      </c>
      <c r="CG294" s="220">
        <v>10556</v>
      </c>
      <c r="CH294" s="220">
        <v>10556</v>
      </c>
      <c r="CI294" s="220">
        <v>10556</v>
      </c>
      <c r="CJ294" s="220">
        <v>10556</v>
      </c>
      <c r="CK294" s="220">
        <v>10556</v>
      </c>
      <c r="CL294" s="220">
        <v>10556</v>
      </c>
      <c r="CM294" s="220">
        <v>10556</v>
      </c>
      <c r="CN294" s="220">
        <v>10556</v>
      </c>
      <c r="CO294" s="220">
        <v>10556</v>
      </c>
      <c r="CP294" s="220">
        <v>10556</v>
      </c>
      <c r="CQ294" s="220">
        <v>10556</v>
      </c>
      <c r="CR294" s="220">
        <v>10556</v>
      </c>
      <c r="CS294" s="220">
        <v>10556</v>
      </c>
      <c r="CT294" s="220">
        <v>10556</v>
      </c>
      <c r="CU294" s="220">
        <v>10556</v>
      </c>
      <c r="CV294" s="220">
        <v>10556</v>
      </c>
      <c r="CW294" s="220">
        <v>10556</v>
      </c>
      <c r="CX294" s="220">
        <v>10556</v>
      </c>
      <c r="CY294" s="220">
        <v>10556</v>
      </c>
      <c r="CZ294" s="220">
        <v>10556</v>
      </c>
      <c r="DA294" s="220">
        <v>10556</v>
      </c>
      <c r="DB294" s="220">
        <v>10556</v>
      </c>
      <c r="DC294" s="220">
        <v>10556</v>
      </c>
      <c r="DD294" s="220">
        <v>10556</v>
      </c>
      <c r="DE294" s="220">
        <v>10556</v>
      </c>
      <c r="DF294" s="220">
        <v>10556</v>
      </c>
      <c r="DG294" s="220">
        <v>10556</v>
      </c>
      <c r="DH294" s="220">
        <v>10556</v>
      </c>
      <c r="DI294" s="220">
        <v>10556</v>
      </c>
      <c r="DJ294" s="220">
        <v>10556</v>
      </c>
      <c r="DK294" s="220">
        <v>10556</v>
      </c>
      <c r="DL294" s="220">
        <v>10556</v>
      </c>
      <c r="DM294" s="220">
        <v>10556</v>
      </c>
      <c r="DN294" s="220">
        <v>10556</v>
      </c>
      <c r="DO294" s="220">
        <v>10556</v>
      </c>
      <c r="DP294" s="220">
        <v>10556</v>
      </c>
      <c r="DQ294" s="220">
        <v>10556</v>
      </c>
      <c r="DR294" s="220">
        <v>10556</v>
      </c>
      <c r="DS294" s="220">
        <v>10556</v>
      </c>
      <c r="DT294" s="220">
        <v>10525</v>
      </c>
      <c r="DU294" s="220">
        <v>10521</v>
      </c>
      <c r="DV294" s="220">
        <v>10521</v>
      </c>
      <c r="DW294" s="220">
        <v>10531</v>
      </c>
      <c r="DX294" s="220">
        <v>10531</v>
      </c>
      <c r="DY294" s="220">
        <v>10524</v>
      </c>
      <c r="DZ294" s="220">
        <v>10524</v>
      </c>
      <c r="EA294" s="220">
        <v>10517</v>
      </c>
      <c r="EB294" s="220">
        <v>10517</v>
      </c>
      <c r="EC294" s="220">
        <v>10517</v>
      </c>
      <c r="ED294" s="220">
        <v>10517</v>
      </c>
      <c r="EE294" s="220">
        <v>10517</v>
      </c>
      <c r="EF294" s="220">
        <v>10517</v>
      </c>
      <c r="EG294" s="220">
        <v>10517</v>
      </c>
      <c r="EH294" s="220">
        <v>10517</v>
      </c>
      <c r="EI294" s="220">
        <v>10517</v>
      </c>
      <c r="EJ294" s="220">
        <v>10517</v>
      </c>
      <c r="EK294" s="220">
        <v>10517</v>
      </c>
      <c r="EL294" s="220">
        <v>10517</v>
      </c>
      <c r="EM294" s="220">
        <v>10517</v>
      </c>
      <c r="EN294" s="242">
        <v>10517</v>
      </c>
      <c r="EO294" s="232">
        <v>10517</v>
      </c>
      <c r="EP294" s="227">
        <v>10517</v>
      </c>
      <c r="EQ294" s="154">
        <v>10517</v>
      </c>
      <c r="ER294" s="154">
        <v>10516</v>
      </c>
      <c r="ES294" s="154">
        <v>10516</v>
      </c>
      <c r="ET294" s="154">
        <v>10516</v>
      </c>
      <c r="EU294" s="154">
        <v>10516</v>
      </c>
      <c r="EV294" s="154">
        <v>10516</v>
      </c>
      <c r="EW294" s="154">
        <v>10516</v>
      </c>
      <c r="EX294" s="154">
        <v>10516</v>
      </c>
      <c r="EY294" s="154">
        <v>10516</v>
      </c>
      <c r="EZ294" s="154">
        <v>10516</v>
      </c>
      <c r="FA294" s="154">
        <v>10516</v>
      </c>
      <c r="FB294" s="166">
        <v>10516</v>
      </c>
      <c r="FC294" s="166">
        <v>10516</v>
      </c>
      <c r="FD294" s="154">
        <v>10516</v>
      </c>
      <c r="FE294" s="166">
        <v>10516</v>
      </c>
      <c r="FF294" s="154">
        <v>10516</v>
      </c>
      <c r="FG294" s="154">
        <v>10516</v>
      </c>
      <c r="FH294" s="154">
        <v>10516</v>
      </c>
      <c r="FI294" s="166">
        <v>10516</v>
      </c>
      <c r="FJ294" s="166">
        <v>10516</v>
      </c>
      <c r="FK294" s="154">
        <v>10516</v>
      </c>
      <c r="FL294" s="154">
        <v>10516</v>
      </c>
      <c r="FM294" s="154">
        <v>10516</v>
      </c>
      <c r="FN294" s="154">
        <v>10516</v>
      </c>
      <c r="FO294" s="154">
        <v>10516</v>
      </c>
      <c r="FP294" s="154">
        <v>10516</v>
      </c>
      <c r="FQ294" s="154">
        <v>10509</v>
      </c>
      <c r="FR294" s="166">
        <v>10509</v>
      </c>
      <c r="FS294" s="166">
        <v>10509</v>
      </c>
      <c r="FT294" s="166">
        <v>10509</v>
      </c>
      <c r="FU294" s="166">
        <v>10509</v>
      </c>
      <c r="FV294" s="166">
        <v>10509</v>
      </c>
      <c r="FW294" s="166">
        <v>10509</v>
      </c>
      <c r="FX294" s="166">
        <v>10509</v>
      </c>
      <c r="FY294" s="166">
        <v>10509</v>
      </c>
      <c r="FZ294" s="166">
        <v>10509</v>
      </c>
      <c r="GA294" s="166">
        <v>10508</v>
      </c>
      <c r="GB294" s="166">
        <v>10508</v>
      </c>
      <c r="GC294" s="166">
        <v>10508</v>
      </c>
      <c r="GD294" s="166">
        <v>10508</v>
      </c>
      <c r="GE294" s="166">
        <v>10508</v>
      </c>
      <c r="GF294" s="166">
        <v>10507</v>
      </c>
      <c r="GG294" s="166">
        <v>10507</v>
      </c>
      <c r="GH294" s="166">
        <v>10507</v>
      </c>
      <c r="GI294" s="166">
        <v>10507</v>
      </c>
      <c r="GJ294" s="166">
        <v>10507</v>
      </c>
      <c r="GK294" s="166">
        <v>10507</v>
      </c>
      <c r="GL294" s="166">
        <v>10507</v>
      </c>
      <c r="GM294" s="166">
        <v>10508</v>
      </c>
      <c r="GN294" s="166">
        <v>10508</v>
      </c>
      <c r="GO294" s="166">
        <v>10508</v>
      </c>
      <c r="GP294" s="166">
        <v>10508</v>
      </c>
      <c r="GQ294" s="166">
        <v>10508</v>
      </c>
      <c r="GR294" s="166">
        <v>10508</v>
      </c>
      <c r="GS294" s="166">
        <v>10508</v>
      </c>
      <c r="GT294" s="166">
        <v>10508</v>
      </c>
      <c r="GU294" s="166">
        <v>10508</v>
      </c>
      <c r="GV294" s="166">
        <v>10508</v>
      </c>
      <c r="GW294" s="166">
        <v>10508</v>
      </c>
      <c r="GX294" s="166">
        <v>10508</v>
      </c>
      <c r="GY294" s="166">
        <v>10508</v>
      </c>
      <c r="GZ294" s="166">
        <v>10508</v>
      </c>
      <c r="HA294" s="166">
        <v>10508</v>
      </c>
      <c r="HB294" s="166">
        <v>10508</v>
      </c>
      <c r="HC294" s="166">
        <v>10508</v>
      </c>
      <c r="HD294" s="166">
        <v>10508</v>
      </c>
      <c r="HE294" s="166">
        <v>10507</v>
      </c>
      <c r="HF294" s="166">
        <v>10507</v>
      </c>
      <c r="HG294" s="154">
        <v>10507</v>
      </c>
      <c r="HH294" s="154">
        <v>10524</v>
      </c>
      <c r="HI294" s="166">
        <v>10523</v>
      </c>
      <c r="HJ294" s="154">
        <v>10524</v>
      </c>
      <c r="HK294" s="154">
        <v>10523</v>
      </c>
      <c r="HL294" s="166">
        <v>10529</v>
      </c>
      <c r="HM294" s="154">
        <v>10533</v>
      </c>
      <c r="HN294" s="154">
        <v>10532</v>
      </c>
      <c r="HO294" s="166">
        <v>10532</v>
      </c>
      <c r="HP294" s="154">
        <v>10532</v>
      </c>
      <c r="HQ294" s="154">
        <v>10532</v>
      </c>
      <c r="HR294" s="166">
        <v>10532</v>
      </c>
      <c r="HS294" s="154">
        <v>10532</v>
      </c>
      <c r="HT294" s="154">
        <v>10532</v>
      </c>
      <c r="HU294" s="154">
        <v>10524</v>
      </c>
      <c r="HV294" s="154">
        <v>10521</v>
      </c>
      <c r="HW294" s="166">
        <v>10518</v>
      </c>
    </row>
    <row r="295" spans="1:231">
      <c r="A295" s="145">
        <f t="shared" si="53"/>
        <v>44385</v>
      </c>
      <c r="B295" s="220">
        <f>'Age&amp;Sex by occurrence date'!$BYM22</f>
        <v>13098</v>
      </c>
      <c r="C295" s="220">
        <v>10764</v>
      </c>
      <c r="D295" s="220">
        <v>10764</v>
      </c>
      <c r="E295" s="220">
        <v>10764</v>
      </c>
      <c r="F295" s="220">
        <v>10764</v>
      </c>
      <c r="G295" s="220">
        <v>10764</v>
      </c>
      <c r="H295" s="220">
        <v>10764</v>
      </c>
      <c r="I295" s="220">
        <v>10764</v>
      </c>
      <c r="J295" s="220">
        <v>10764</v>
      </c>
      <c r="K295" s="220">
        <v>10764</v>
      </c>
      <c r="L295" s="220">
        <v>10764</v>
      </c>
      <c r="M295" s="220">
        <v>10764</v>
      </c>
      <c r="N295" s="220">
        <v>10764</v>
      </c>
      <c r="O295" s="220">
        <v>10764</v>
      </c>
      <c r="P295" s="220">
        <v>10764</v>
      </c>
      <c r="Q295" s="220">
        <v>10763</v>
      </c>
      <c r="R295" s="220">
        <v>10763</v>
      </c>
      <c r="S295" s="220">
        <v>10763</v>
      </c>
      <c r="T295" s="220">
        <v>10763</v>
      </c>
      <c r="U295" s="220">
        <v>10763</v>
      </c>
      <c r="V295" s="220">
        <v>10762</v>
      </c>
      <c r="W295" s="220">
        <v>10762</v>
      </c>
      <c r="X295" s="220">
        <v>10762</v>
      </c>
      <c r="Y295" s="220">
        <v>10761</v>
      </c>
      <c r="Z295" s="220">
        <v>10756</v>
      </c>
      <c r="AA295" s="220">
        <v>10680</v>
      </c>
      <c r="AB295" s="220">
        <v>10558</v>
      </c>
      <c r="AC295" s="220">
        <v>10558</v>
      </c>
      <c r="AD295" s="220">
        <v>10558</v>
      </c>
      <c r="AE295" s="220">
        <v>10556</v>
      </c>
      <c r="AF295" s="220">
        <v>10556</v>
      </c>
      <c r="AG295" s="220">
        <v>10556</v>
      </c>
      <c r="AH295" s="220">
        <v>10556</v>
      </c>
      <c r="AI295" s="220">
        <v>10556</v>
      </c>
      <c r="AJ295" s="220">
        <v>10556</v>
      </c>
      <c r="AK295" s="220">
        <v>10556</v>
      </c>
      <c r="AL295" s="220">
        <v>10556</v>
      </c>
      <c r="AM295" s="220">
        <v>10556</v>
      </c>
      <c r="AN295" s="220">
        <v>10556</v>
      </c>
      <c r="AO295" s="220">
        <v>10556</v>
      </c>
      <c r="AP295" s="220">
        <v>10556</v>
      </c>
      <c r="AQ295" s="220">
        <v>10556</v>
      </c>
      <c r="AR295" s="220">
        <v>10556</v>
      </c>
      <c r="AS295" s="220">
        <v>10556</v>
      </c>
      <c r="AT295" s="220">
        <v>10556</v>
      </c>
      <c r="AU295" s="220">
        <v>10556</v>
      </c>
      <c r="AV295" s="220">
        <v>10556</v>
      </c>
      <c r="AW295" s="220">
        <v>10556</v>
      </c>
      <c r="AX295" s="220">
        <v>10556</v>
      </c>
      <c r="AY295" s="220">
        <v>10556</v>
      </c>
      <c r="AZ295" s="220">
        <v>10556</v>
      </c>
      <c r="BA295" s="220">
        <v>10556</v>
      </c>
      <c r="BB295" s="220">
        <v>10556</v>
      </c>
      <c r="BC295" s="220">
        <v>10556</v>
      </c>
      <c r="BD295" s="220">
        <v>10556</v>
      </c>
      <c r="BE295" s="220">
        <v>10556</v>
      </c>
      <c r="BF295" s="220">
        <v>10556</v>
      </c>
      <c r="BG295" s="220">
        <v>10556</v>
      </c>
      <c r="BH295" s="220">
        <v>10556</v>
      </c>
      <c r="BI295" s="220">
        <v>10556</v>
      </c>
      <c r="BJ295" s="220">
        <v>10556</v>
      </c>
      <c r="BK295" s="220">
        <v>10556</v>
      </c>
      <c r="BL295" s="220">
        <v>10556</v>
      </c>
      <c r="BM295" s="220">
        <v>10556</v>
      </c>
      <c r="BN295" s="220">
        <v>10556</v>
      </c>
      <c r="BO295" s="220">
        <v>10556</v>
      </c>
      <c r="BP295" s="220">
        <v>10556</v>
      </c>
      <c r="BQ295" s="220">
        <v>10556</v>
      </c>
      <c r="BR295" s="220">
        <v>10556</v>
      </c>
      <c r="BS295" s="220">
        <v>10556</v>
      </c>
      <c r="BT295" s="220">
        <v>10556</v>
      </c>
      <c r="BU295" s="220">
        <v>10556</v>
      </c>
      <c r="BV295" s="220">
        <v>10556</v>
      </c>
      <c r="BW295" s="220">
        <v>10556</v>
      </c>
      <c r="BX295" s="220">
        <v>10556</v>
      </c>
      <c r="BY295" s="220">
        <v>10556</v>
      </c>
      <c r="BZ295" s="220">
        <v>10556</v>
      </c>
      <c r="CA295" s="220">
        <v>10556</v>
      </c>
      <c r="CB295" s="220">
        <v>10556</v>
      </c>
      <c r="CC295" s="220">
        <v>10556</v>
      </c>
      <c r="CD295" s="220">
        <v>10556</v>
      </c>
      <c r="CE295" s="220">
        <v>10556</v>
      </c>
      <c r="CF295" s="220">
        <v>10556</v>
      </c>
      <c r="CG295" s="220">
        <v>10556</v>
      </c>
      <c r="CH295" s="220">
        <v>10556</v>
      </c>
      <c r="CI295" s="220">
        <v>10556</v>
      </c>
      <c r="CJ295" s="220">
        <v>10556</v>
      </c>
      <c r="CK295" s="220">
        <v>10556</v>
      </c>
      <c r="CL295" s="220">
        <v>10556</v>
      </c>
      <c r="CM295" s="220">
        <v>10556</v>
      </c>
      <c r="CN295" s="220">
        <v>10556</v>
      </c>
      <c r="CO295" s="220">
        <v>10556</v>
      </c>
      <c r="CP295" s="220">
        <v>10556</v>
      </c>
      <c r="CQ295" s="220">
        <v>10556</v>
      </c>
      <c r="CR295" s="220">
        <v>10556</v>
      </c>
      <c r="CS295" s="220">
        <v>10556</v>
      </c>
      <c r="CT295" s="220">
        <v>10556</v>
      </c>
      <c r="CU295" s="220">
        <v>10556</v>
      </c>
      <c r="CV295" s="220">
        <v>10556</v>
      </c>
      <c r="CW295" s="220">
        <v>10556</v>
      </c>
      <c r="CX295" s="220">
        <v>10556</v>
      </c>
      <c r="CY295" s="220">
        <v>10556</v>
      </c>
      <c r="CZ295" s="220">
        <v>10556</v>
      </c>
      <c r="DA295" s="220">
        <v>10556</v>
      </c>
      <c r="DB295" s="220">
        <v>10556</v>
      </c>
      <c r="DC295" s="220">
        <v>10556</v>
      </c>
      <c r="DD295" s="220">
        <v>10556</v>
      </c>
      <c r="DE295" s="220">
        <v>10556</v>
      </c>
      <c r="DF295" s="220">
        <v>10556</v>
      </c>
      <c r="DG295" s="220">
        <v>10556</v>
      </c>
      <c r="DH295" s="220">
        <v>10556</v>
      </c>
      <c r="DI295" s="220">
        <v>10556</v>
      </c>
      <c r="DJ295" s="220">
        <v>10556</v>
      </c>
      <c r="DK295" s="220">
        <v>10556</v>
      </c>
      <c r="DL295" s="220">
        <v>10556</v>
      </c>
      <c r="DM295" s="220">
        <v>10556</v>
      </c>
      <c r="DN295" s="220">
        <v>10556</v>
      </c>
      <c r="DO295" s="220">
        <v>10556</v>
      </c>
      <c r="DP295" s="220">
        <v>10556</v>
      </c>
      <c r="DQ295" s="220">
        <v>10556</v>
      </c>
      <c r="DR295" s="220">
        <v>10556</v>
      </c>
      <c r="DS295" s="220">
        <v>10556</v>
      </c>
      <c r="DT295" s="220">
        <v>10525</v>
      </c>
      <c r="DU295" s="220">
        <v>10521</v>
      </c>
      <c r="DV295" s="220">
        <v>10521</v>
      </c>
      <c r="DW295" s="220">
        <v>10531</v>
      </c>
      <c r="DX295" s="220">
        <v>10531</v>
      </c>
      <c r="DY295" s="220">
        <v>10524</v>
      </c>
      <c r="DZ295" s="220">
        <v>10524</v>
      </c>
      <c r="EA295" s="220">
        <v>10517</v>
      </c>
      <c r="EB295" s="220">
        <v>10517</v>
      </c>
      <c r="EC295" s="220">
        <v>10517</v>
      </c>
      <c r="ED295" s="220">
        <v>10517</v>
      </c>
      <c r="EE295" s="220">
        <v>10517</v>
      </c>
      <c r="EF295" s="220">
        <v>10517</v>
      </c>
      <c r="EG295" s="220">
        <v>10517</v>
      </c>
      <c r="EH295" s="220">
        <v>10517</v>
      </c>
      <c r="EI295" s="220">
        <v>10517</v>
      </c>
      <c r="EJ295" s="220">
        <v>10517</v>
      </c>
      <c r="EK295" s="220">
        <v>10517</v>
      </c>
      <c r="EL295" s="220">
        <v>10517</v>
      </c>
      <c r="EM295" s="220">
        <v>10517</v>
      </c>
      <c r="EN295" s="242">
        <v>10517</v>
      </c>
      <c r="EO295" s="232">
        <v>10517</v>
      </c>
      <c r="EP295" s="227">
        <v>10517</v>
      </c>
      <c r="EQ295" s="154">
        <v>10517</v>
      </c>
      <c r="ER295" s="154">
        <v>10516</v>
      </c>
      <c r="ES295" s="154">
        <v>10516</v>
      </c>
      <c r="ET295" s="154">
        <v>10516</v>
      </c>
      <c r="EU295" s="154">
        <v>10516</v>
      </c>
      <c r="EV295" s="166">
        <v>10516</v>
      </c>
      <c r="EW295" s="166">
        <v>10516</v>
      </c>
      <c r="EX295" s="166">
        <v>10516</v>
      </c>
      <c r="EY295" s="166">
        <v>10516</v>
      </c>
      <c r="EZ295" s="166">
        <v>10516</v>
      </c>
      <c r="FA295" s="166">
        <v>10516</v>
      </c>
      <c r="FB295" s="154">
        <v>10516</v>
      </c>
      <c r="FC295" s="166">
        <v>10516</v>
      </c>
      <c r="FD295" s="166">
        <v>10516</v>
      </c>
      <c r="FE295" s="154">
        <v>10516</v>
      </c>
      <c r="FF295" s="166">
        <v>10516</v>
      </c>
      <c r="FG295" s="154">
        <v>10516</v>
      </c>
      <c r="FH295" s="166">
        <v>10516</v>
      </c>
      <c r="FI295" s="166">
        <v>10516</v>
      </c>
      <c r="FJ295" s="154">
        <v>10516</v>
      </c>
      <c r="FK295" s="154">
        <v>10516</v>
      </c>
      <c r="FL295" s="154">
        <v>10516</v>
      </c>
      <c r="FM295" s="154">
        <v>10516</v>
      </c>
      <c r="FN295" s="154">
        <v>10516</v>
      </c>
      <c r="FO295" s="154">
        <v>10516</v>
      </c>
      <c r="FP295" s="154">
        <v>10516</v>
      </c>
      <c r="FQ295" s="154">
        <v>10509</v>
      </c>
      <c r="FR295" s="166">
        <v>10509</v>
      </c>
      <c r="FS295" s="166">
        <v>10509</v>
      </c>
      <c r="FT295" s="166">
        <v>10509</v>
      </c>
      <c r="FU295" s="166">
        <v>10509</v>
      </c>
      <c r="FV295" s="166">
        <v>10509</v>
      </c>
      <c r="FW295" s="166">
        <v>10509</v>
      </c>
      <c r="FX295" s="166">
        <v>10509</v>
      </c>
      <c r="FY295" s="166">
        <v>10509</v>
      </c>
      <c r="FZ295" s="166">
        <v>10509</v>
      </c>
      <c r="GA295" s="166">
        <v>10508</v>
      </c>
      <c r="GB295" s="166">
        <v>10508</v>
      </c>
      <c r="GC295" s="166">
        <v>10508</v>
      </c>
      <c r="GD295" s="166">
        <v>10508</v>
      </c>
      <c r="GE295" s="166">
        <v>10508</v>
      </c>
      <c r="GF295" s="166">
        <v>10507</v>
      </c>
      <c r="GG295" s="166">
        <v>10507</v>
      </c>
      <c r="GH295" s="166">
        <v>10507</v>
      </c>
      <c r="GI295" s="166">
        <v>10507</v>
      </c>
      <c r="GJ295" s="166">
        <v>10507</v>
      </c>
      <c r="GK295" s="166">
        <v>10507</v>
      </c>
      <c r="GL295" s="166">
        <v>10507</v>
      </c>
      <c r="GM295" s="166">
        <v>10508</v>
      </c>
      <c r="GN295" s="166">
        <v>10508</v>
      </c>
      <c r="GO295" s="166">
        <v>10508</v>
      </c>
      <c r="GP295" s="166">
        <v>10508</v>
      </c>
      <c r="GQ295" s="166">
        <v>10508</v>
      </c>
      <c r="GR295" s="166">
        <v>10508</v>
      </c>
      <c r="GS295" s="166">
        <v>10508</v>
      </c>
      <c r="GT295" s="166">
        <v>10508</v>
      </c>
      <c r="GU295" s="166">
        <v>10508</v>
      </c>
      <c r="GV295" s="166">
        <v>10508</v>
      </c>
      <c r="GW295" s="166">
        <v>10508</v>
      </c>
      <c r="GX295" s="166">
        <v>10508</v>
      </c>
      <c r="GY295" s="166">
        <v>10508</v>
      </c>
      <c r="GZ295" s="166">
        <v>10508</v>
      </c>
      <c r="HA295" s="166">
        <v>10508</v>
      </c>
      <c r="HB295" s="166">
        <v>10508</v>
      </c>
      <c r="HC295" s="166">
        <v>10508</v>
      </c>
      <c r="HD295" s="166">
        <v>10508</v>
      </c>
      <c r="HE295" s="166">
        <v>10507</v>
      </c>
      <c r="HF295" s="166">
        <v>10507</v>
      </c>
      <c r="HG295" s="154">
        <v>10507</v>
      </c>
      <c r="HH295" s="154">
        <v>10524</v>
      </c>
      <c r="HI295" s="166">
        <v>10523</v>
      </c>
      <c r="HJ295" s="154">
        <v>10524</v>
      </c>
      <c r="HK295" s="154">
        <v>10523</v>
      </c>
      <c r="HL295" s="166">
        <v>10529</v>
      </c>
      <c r="HM295" s="154">
        <v>10533</v>
      </c>
      <c r="HN295" s="154">
        <v>10532</v>
      </c>
      <c r="HO295" s="166">
        <v>10532</v>
      </c>
      <c r="HP295" s="154">
        <v>10532</v>
      </c>
      <c r="HQ295" s="154">
        <v>10532</v>
      </c>
      <c r="HR295" s="166">
        <v>10532</v>
      </c>
      <c r="HS295" s="154">
        <v>10532</v>
      </c>
      <c r="HT295" s="154">
        <v>10532</v>
      </c>
      <c r="HU295" s="154">
        <v>10524</v>
      </c>
      <c r="HV295" s="154">
        <v>10521</v>
      </c>
      <c r="HW295" s="166">
        <v>10518</v>
      </c>
    </row>
    <row r="296" spans="1:231">
      <c r="A296" s="145">
        <f t="shared" si="53"/>
        <v>44384</v>
      </c>
      <c r="B296" s="220">
        <f>'Age&amp;Sex by occurrence date'!$BYT22</f>
        <v>13096</v>
      </c>
      <c r="C296" s="220">
        <v>10764</v>
      </c>
      <c r="D296" s="220">
        <v>10764</v>
      </c>
      <c r="E296" s="220">
        <v>10764</v>
      </c>
      <c r="F296" s="220">
        <v>10764</v>
      </c>
      <c r="G296" s="220">
        <v>10764</v>
      </c>
      <c r="H296" s="220">
        <v>10764</v>
      </c>
      <c r="I296" s="220">
        <v>10764</v>
      </c>
      <c r="J296" s="220">
        <v>10764</v>
      </c>
      <c r="K296" s="220">
        <v>10764</v>
      </c>
      <c r="L296" s="220">
        <v>10764</v>
      </c>
      <c r="M296" s="220">
        <v>10764</v>
      </c>
      <c r="N296" s="220">
        <v>10764</v>
      </c>
      <c r="O296" s="220">
        <v>10764</v>
      </c>
      <c r="P296" s="220">
        <v>10764</v>
      </c>
      <c r="Q296" s="220">
        <v>10763</v>
      </c>
      <c r="R296" s="220">
        <v>10763</v>
      </c>
      <c r="S296" s="220">
        <v>10763</v>
      </c>
      <c r="T296" s="220">
        <v>10763</v>
      </c>
      <c r="U296" s="220">
        <v>10763</v>
      </c>
      <c r="V296" s="220">
        <v>10762</v>
      </c>
      <c r="W296" s="220">
        <v>10762</v>
      </c>
      <c r="X296" s="220">
        <v>10762</v>
      </c>
      <c r="Y296" s="220">
        <v>10761</v>
      </c>
      <c r="Z296" s="220">
        <v>10756</v>
      </c>
      <c r="AA296" s="220">
        <v>10680</v>
      </c>
      <c r="AB296" s="220">
        <v>10558</v>
      </c>
      <c r="AC296" s="220">
        <v>10558</v>
      </c>
      <c r="AD296" s="220">
        <v>10558</v>
      </c>
      <c r="AE296" s="220">
        <v>10556</v>
      </c>
      <c r="AF296" s="220">
        <v>10556</v>
      </c>
      <c r="AG296" s="220">
        <v>10556</v>
      </c>
      <c r="AH296" s="220">
        <v>10556</v>
      </c>
      <c r="AI296" s="220">
        <v>10556</v>
      </c>
      <c r="AJ296" s="220">
        <v>10556</v>
      </c>
      <c r="AK296" s="220">
        <v>10556</v>
      </c>
      <c r="AL296" s="220">
        <v>10556</v>
      </c>
      <c r="AM296" s="220">
        <v>10556</v>
      </c>
      <c r="AN296" s="220">
        <v>10556</v>
      </c>
      <c r="AO296" s="220">
        <v>10556</v>
      </c>
      <c r="AP296" s="220">
        <v>10556</v>
      </c>
      <c r="AQ296" s="220">
        <v>10556</v>
      </c>
      <c r="AR296" s="220">
        <v>10556</v>
      </c>
      <c r="AS296" s="220">
        <v>10556</v>
      </c>
      <c r="AT296" s="220">
        <v>10556</v>
      </c>
      <c r="AU296" s="220">
        <v>10556</v>
      </c>
      <c r="AV296" s="220">
        <v>10556</v>
      </c>
      <c r="AW296" s="220">
        <v>10556</v>
      </c>
      <c r="AX296" s="220">
        <v>10556</v>
      </c>
      <c r="AY296" s="220">
        <v>10556</v>
      </c>
      <c r="AZ296" s="220">
        <v>10556</v>
      </c>
      <c r="BA296" s="220">
        <v>10556</v>
      </c>
      <c r="BB296" s="220">
        <v>10556</v>
      </c>
      <c r="BC296" s="220">
        <v>10556</v>
      </c>
      <c r="BD296" s="220">
        <v>10556</v>
      </c>
      <c r="BE296" s="220">
        <v>10556</v>
      </c>
      <c r="BF296" s="220">
        <v>10556</v>
      </c>
      <c r="BG296" s="220">
        <v>10556</v>
      </c>
      <c r="BH296" s="220">
        <v>10556</v>
      </c>
      <c r="BI296" s="220">
        <v>10556</v>
      </c>
      <c r="BJ296" s="220">
        <v>10556</v>
      </c>
      <c r="BK296" s="220">
        <v>10556</v>
      </c>
      <c r="BL296" s="220">
        <v>10556</v>
      </c>
      <c r="BM296" s="220">
        <v>10556</v>
      </c>
      <c r="BN296" s="220">
        <v>10556</v>
      </c>
      <c r="BO296" s="220">
        <v>10556</v>
      </c>
      <c r="BP296" s="220">
        <v>10556</v>
      </c>
      <c r="BQ296" s="220">
        <v>10556</v>
      </c>
      <c r="BR296" s="220">
        <v>10556</v>
      </c>
      <c r="BS296" s="220">
        <v>10556</v>
      </c>
      <c r="BT296" s="220">
        <v>10556</v>
      </c>
      <c r="BU296" s="220">
        <v>10556</v>
      </c>
      <c r="BV296" s="220">
        <v>10556</v>
      </c>
      <c r="BW296" s="220">
        <v>10556</v>
      </c>
      <c r="BX296" s="220">
        <v>10556</v>
      </c>
      <c r="BY296" s="220">
        <v>10556</v>
      </c>
      <c r="BZ296" s="220">
        <v>10556</v>
      </c>
      <c r="CA296" s="220">
        <v>10556</v>
      </c>
      <c r="CB296" s="220">
        <v>10556</v>
      </c>
      <c r="CC296" s="220">
        <v>10556</v>
      </c>
      <c r="CD296" s="220">
        <v>10556</v>
      </c>
      <c r="CE296" s="220">
        <v>10556</v>
      </c>
      <c r="CF296" s="220">
        <v>10556</v>
      </c>
      <c r="CG296" s="220">
        <v>10556</v>
      </c>
      <c r="CH296" s="220">
        <v>10556</v>
      </c>
      <c r="CI296" s="220">
        <v>10556</v>
      </c>
      <c r="CJ296" s="220">
        <v>10556</v>
      </c>
      <c r="CK296" s="220">
        <v>10556</v>
      </c>
      <c r="CL296" s="220">
        <v>10556</v>
      </c>
      <c r="CM296" s="220">
        <v>10556</v>
      </c>
      <c r="CN296" s="220">
        <v>10556</v>
      </c>
      <c r="CO296" s="220">
        <v>10556</v>
      </c>
      <c r="CP296" s="220">
        <v>10556</v>
      </c>
      <c r="CQ296" s="220">
        <v>10556</v>
      </c>
      <c r="CR296" s="220">
        <v>10556</v>
      </c>
      <c r="CS296" s="220">
        <v>10556</v>
      </c>
      <c r="CT296" s="220">
        <v>10556</v>
      </c>
      <c r="CU296" s="220">
        <v>10556</v>
      </c>
      <c r="CV296" s="220">
        <v>10556</v>
      </c>
      <c r="CW296" s="220">
        <v>10556</v>
      </c>
      <c r="CX296" s="220">
        <v>10556</v>
      </c>
      <c r="CY296" s="220">
        <v>10556</v>
      </c>
      <c r="CZ296" s="220">
        <v>10556</v>
      </c>
      <c r="DA296" s="220">
        <v>10556</v>
      </c>
      <c r="DB296" s="220">
        <v>10556</v>
      </c>
      <c r="DC296" s="220">
        <v>10556</v>
      </c>
      <c r="DD296" s="220">
        <v>10556</v>
      </c>
      <c r="DE296" s="220">
        <v>10556</v>
      </c>
      <c r="DF296" s="220">
        <v>10556</v>
      </c>
      <c r="DG296" s="220">
        <v>10556</v>
      </c>
      <c r="DH296" s="220">
        <v>10556</v>
      </c>
      <c r="DI296" s="220">
        <v>10556</v>
      </c>
      <c r="DJ296" s="220">
        <v>10556</v>
      </c>
      <c r="DK296" s="220">
        <v>10556</v>
      </c>
      <c r="DL296" s="220">
        <v>10556</v>
      </c>
      <c r="DM296" s="220">
        <v>10556</v>
      </c>
      <c r="DN296" s="220">
        <v>10556</v>
      </c>
      <c r="DO296" s="220">
        <v>10556</v>
      </c>
      <c r="DP296" s="220">
        <v>10556</v>
      </c>
      <c r="DQ296" s="220">
        <v>10556</v>
      </c>
      <c r="DR296" s="220">
        <v>10556</v>
      </c>
      <c r="DS296" s="220">
        <v>10556</v>
      </c>
      <c r="DT296" s="220">
        <v>10525</v>
      </c>
      <c r="DU296" s="220">
        <v>10521</v>
      </c>
      <c r="DV296" s="220">
        <v>10521</v>
      </c>
      <c r="DW296" s="220">
        <v>10531</v>
      </c>
      <c r="DX296" s="220">
        <v>10531</v>
      </c>
      <c r="DY296" s="220">
        <v>10524</v>
      </c>
      <c r="DZ296" s="220">
        <v>10524</v>
      </c>
      <c r="EA296" s="220">
        <v>10517</v>
      </c>
      <c r="EB296" s="220">
        <v>10517</v>
      </c>
      <c r="EC296" s="220">
        <v>10517</v>
      </c>
      <c r="ED296" s="220">
        <v>10517</v>
      </c>
      <c r="EE296" s="220">
        <v>10517</v>
      </c>
      <c r="EF296" s="220">
        <v>10517</v>
      </c>
      <c r="EG296" s="220">
        <v>10517</v>
      </c>
      <c r="EH296" s="220">
        <v>10517</v>
      </c>
      <c r="EI296" s="220">
        <v>10517</v>
      </c>
      <c r="EJ296" s="220">
        <v>10517</v>
      </c>
      <c r="EK296" s="220">
        <v>10517</v>
      </c>
      <c r="EL296" s="220">
        <v>10517</v>
      </c>
      <c r="EM296" s="220">
        <v>10517</v>
      </c>
      <c r="EN296" s="242">
        <v>10517</v>
      </c>
      <c r="EO296" s="232">
        <v>10517</v>
      </c>
      <c r="EP296" s="228">
        <v>10517</v>
      </c>
      <c r="EQ296" s="166">
        <v>10517</v>
      </c>
      <c r="ER296" s="166">
        <v>10516</v>
      </c>
      <c r="ES296" s="166">
        <v>10516</v>
      </c>
      <c r="ET296" s="166">
        <v>10516</v>
      </c>
      <c r="EU296" s="166">
        <v>10516</v>
      </c>
      <c r="EV296" s="154">
        <v>10516</v>
      </c>
      <c r="EW296" s="166">
        <v>10516</v>
      </c>
      <c r="EX296" s="166">
        <v>10516</v>
      </c>
      <c r="EY296" s="166">
        <v>10516</v>
      </c>
      <c r="EZ296" s="166">
        <v>10516</v>
      </c>
      <c r="FA296" s="166">
        <v>10516</v>
      </c>
      <c r="FB296" s="154">
        <v>10516</v>
      </c>
      <c r="FC296" s="154">
        <v>10516</v>
      </c>
      <c r="FD296" s="154">
        <v>10516</v>
      </c>
      <c r="FE296" s="166">
        <v>10516</v>
      </c>
      <c r="FF296" s="166">
        <v>10516</v>
      </c>
      <c r="FG296" s="166">
        <v>10516</v>
      </c>
      <c r="FH296" s="166">
        <v>10516</v>
      </c>
      <c r="FI296" s="154">
        <v>10516</v>
      </c>
      <c r="FJ296" s="166">
        <v>10516</v>
      </c>
      <c r="FK296" s="166">
        <v>10516</v>
      </c>
      <c r="FL296" s="166">
        <v>10516</v>
      </c>
      <c r="FM296" s="166">
        <v>10516</v>
      </c>
      <c r="FN296" s="166">
        <v>10516</v>
      </c>
      <c r="FO296" s="166">
        <v>10516</v>
      </c>
      <c r="FP296" s="166">
        <v>10516</v>
      </c>
      <c r="FQ296" s="166">
        <v>10509</v>
      </c>
      <c r="FR296" s="166">
        <v>10509</v>
      </c>
      <c r="FS296" s="166">
        <v>10509</v>
      </c>
      <c r="FT296" s="166">
        <v>10509</v>
      </c>
      <c r="FU296" s="166">
        <v>10509</v>
      </c>
      <c r="FV296" s="166">
        <v>10509</v>
      </c>
      <c r="FW296" s="166">
        <v>10509</v>
      </c>
      <c r="FX296" s="166">
        <v>10509</v>
      </c>
      <c r="FY296" s="154">
        <v>10509</v>
      </c>
      <c r="FZ296" s="154">
        <v>10509</v>
      </c>
      <c r="GA296" s="154">
        <v>10508</v>
      </c>
      <c r="GB296" s="154">
        <v>10508</v>
      </c>
      <c r="GC296" s="154">
        <v>10508</v>
      </c>
      <c r="GD296" s="154">
        <v>10508</v>
      </c>
      <c r="GE296" s="154">
        <v>10508</v>
      </c>
      <c r="GF296" s="154">
        <v>10507</v>
      </c>
      <c r="GG296" s="154">
        <v>10507</v>
      </c>
      <c r="GH296" s="154">
        <v>10507</v>
      </c>
      <c r="GI296" s="154">
        <v>10507</v>
      </c>
      <c r="GJ296" s="154">
        <v>10507</v>
      </c>
      <c r="GK296" s="154">
        <v>10507</v>
      </c>
      <c r="GL296" s="154">
        <v>10507</v>
      </c>
      <c r="GM296" s="154">
        <v>10508</v>
      </c>
      <c r="GN296" s="154">
        <v>10508</v>
      </c>
      <c r="GO296" s="154">
        <v>10508</v>
      </c>
      <c r="GP296" s="154">
        <v>10508</v>
      </c>
      <c r="GQ296" s="154">
        <v>10508</v>
      </c>
      <c r="GR296" s="154">
        <v>10508</v>
      </c>
      <c r="GS296" s="154">
        <v>10508</v>
      </c>
      <c r="GT296" s="166">
        <v>10508</v>
      </c>
      <c r="GU296" s="166">
        <v>10508</v>
      </c>
      <c r="GV296" s="166">
        <v>10508</v>
      </c>
      <c r="GW296" s="166">
        <v>10508</v>
      </c>
      <c r="GX296" s="154">
        <v>10508</v>
      </c>
      <c r="GY296" s="166">
        <v>10508</v>
      </c>
      <c r="GZ296" s="166">
        <v>10508</v>
      </c>
      <c r="HA296" s="166">
        <v>10508</v>
      </c>
      <c r="HB296" s="166">
        <v>10508</v>
      </c>
      <c r="HC296" s="166">
        <v>10508</v>
      </c>
      <c r="HD296" s="166">
        <v>10508</v>
      </c>
      <c r="HE296" s="166">
        <v>10507</v>
      </c>
      <c r="HF296" s="154">
        <v>10507</v>
      </c>
      <c r="HG296" s="154">
        <v>10507</v>
      </c>
      <c r="HH296" s="154">
        <v>10524</v>
      </c>
      <c r="HI296" s="154">
        <v>10523</v>
      </c>
      <c r="HJ296" s="154">
        <v>10524</v>
      </c>
      <c r="HK296" s="154">
        <v>10523</v>
      </c>
      <c r="HL296" s="154">
        <v>10529</v>
      </c>
      <c r="HM296" s="154">
        <v>10533</v>
      </c>
      <c r="HN296" s="154">
        <v>10532</v>
      </c>
      <c r="HO296" s="166">
        <v>10532</v>
      </c>
      <c r="HP296" s="154">
        <v>10532</v>
      </c>
      <c r="HQ296" s="154">
        <v>10532</v>
      </c>
      <c r="HR296" s="166">
        <v>10532</v>
      </c>
      <c r="HS296" s="154">
        <v>10532</v>
      </c>
      <c r="HT296" s="154">
        <v>10532</v>
      </c>
      <c r="HU296" s="154">
        <v>10524</v>
      </c>
      <c r="HV296" s="154">
        <v>10521</v>
      </c>
      <c r="HW296" s="166">
        <v>10518</v>
      </c>
    </row>
    <row r="297" spans="1:231">
      <c r="A297" s="145">
        <f t="shared" si="53"/>
        <v>44383</v>
      </c>
      <c r="B297" s="220">
        <f>'Age&amp;Sex by occurrence date'!$BZA22</f>
        <v>13094</v>
      </c>
      <c r="C297" s="220">
        <v>10763</v>
      </c>
      <c r="D297" s="220">
        <v>10763</v>
      </c>
      <c r="E297" s="220">
        <v>10763</v>
      </c>
      <c r="F297" s="220">
        <v>10763</v>
      </c>
      <c r="G297" s="220">
        <v>10763</v>
      </c>
      <c r="H297" s="220">
        <v>10763</v>
      </c>
      <c r="I297" s="220">
        <v>10763</v>
      </c>
      <c r="J297" s="220">
        <v>10763</v>
      </c>
      <c r="K297" s="220">
        <v>10763</v>
      </c>
      <c r="L297" s="220">
        <v>10763</v>
      </c>
      <c r="M297" s="220">
        <v>10763</v>
      </c>
      <c r="N297" s="220">
        <v>10763</v>
      </c>
      <c r="O297" s="220">
        <v>10763</v>
      </c>
      <c r="P297" s="220">
        <v>10763</v>
      </c>
      <c r="Q297" s="220">
        <v>10762</v>
      </c>
      <c r="R297" s="220">
        <v>10762</v>
      </c>
      <c r="S297" s="220">
        <v>10762</v>
      </c>
      <c r="T297" s="220">
        <v>10762</v>
      </c>
      <c r="U297" s="220">
        <v>10762</v>
      </c>
      <c r="V297" s="220">
        <v>10761</v>
      </c>
      <c r="W297" s="220">
        <v>10761</v>
      </c>
      <c r="X297" s="220">
        <v>10761</v>
      </c>
      <c r="Y297" s="220">
        <v>10760</v>
      </c>
      <c r="Z297" s="220">
        <v>10755</v>
      </c>
      <c r="AA297" s="220">
        <v>10679</v>
      </c>
      <c r="AB297" s="220">
        <v>10557</v>
      </c>
      <c r="AC297" s="220">
        <v>10557</v>
      </c>
      <c r="AD297" s="220">
        <v>10557</v>
      </c>
      <c r="AE297" s="220">
        <v>10555</v>
      </c>
      <c r="AF297" s="220">
        <v>10555</v>
      </c>
      <c r="AG297" s="220">
        <v>10555</v>
      </c>
      <c r="AH297" s="220">
        <v>10555</v>
      </c>
      <c r="AI297" s="220">
        <v>10555</v>
      </c>
      <c r="AJ297" s="220">
        <v>10555</v>
      </c>
      <c r="AK297" s="220">
        <v>10555</v>
      </c>
      <c r="AL297" s="220">
        <v>10555</v>
      </c>
      <c r="AM297" s="220">
        <v>10555</v>
      </c>
      <c r="AN297" s="220">
        <v>10555</v>
      </c>
      <c r="AO297" s="220">
        <v>10555</v>
      </c>
      <c r="AP297" s="220">
        <v>10555</v>
      </c>
      <c r="AQ297" s="220">
        <v>10555</v>
      </c>
      <c r="AR297" s="220">
        <v>10555</v>
      </c>
      <c r="AS297" s="220">
        <v>10555</v>
      </c>
      <c r="AT297" s="220">
        <v>10555</v>
      </c>
      <c r="AU297" s="220">
        <v>10555</v>
      </c>
      <c r="AV297" s="220">
        <v>10555</v>
      </c>
      <c r="AW297" s="220">
        <v>10555</v>
      </c>
      <c r="AX297" s="220">
        <v>10555</v>
      </c>
      <c r="AY297" s="220">
        <v>10555</v>
      </c>
      <c r="AZ297" s="220">
        <v>10555</v>
      </c>
      <c r="BA297" s="220">
        <v>10555</v>
      </c>
      <c r="BB297" s="220">
        <v>10555</v>
      </c>
      <c r="BC297" s="220">
        <v>10555</v>
      </c>
      <c r="BD297" s="220">
        <v>10555</v>
      </c>
      <c r="BE297" s="220">
        <v>10555</v>
      </c>
      <c r="BF297" s="220">
        <v>10555</v>
      </c>
      <c r="BG297" s="220">
        <v>10555</v>
      </c>
      <c r="BH297" s="220">
        <v>10555</v>
      </c>
      <c r="BI297" s="220">
        <v>10555</v>
      </c>
      <c r="BJ297" s="220">
        <v>10555</v>
      </c>
      <c r="BK297" s="220">
        <v>10555</v>
      </c>
      <c r="BL297" s="220">
        <v>10555</v>
      </c>
      <c r="BM297" s="220">
        <v>10555</v>
      </c>
      <c r="BN297" s="220">
        <v>10555</v>
      </c>
      <c r="BO297" s="220">
        <v>10555</v>
      </c>
      <c r="BP297" s="220">
        <v>10555</v>
      </c>
      <c r="BQ297" s="220">
        <v>10555</v>
      </c>
      <c r="BR297" s="220">
        <v>10555</v>
      </c>
      <c r="BS297" s="220">
        <v>10555</v>
      </c>
      <c r="BT297" s="220">
        <v>10555</v>
      </c>
      <c r="BU297" s="220">
        <v>10555</v>
      </c>
      <c r="BV297" s="220">
        <v>10555</v>
      </c>
      <c r="BW297" s="220">
        <v>10555</v>
      </c>
      <c r="BX297" s="220">
        <v>10555</v>
      </c>
      <c r="BY297" s="220">
        <v>10555</v>
      </c>
      <c r="BZ297" s="220">
        <v>10555</v>
      </c>
      <c r="CA297" s="220">
        <v>10555</v>
      </c>
      <c r="CB297" s="220">
        <v>10555</v>
      </c>
      <c r="CC297" s="220">
        <v>10555</v>
      </c>
      <c r="CD297" s="220">
        <v>10555</v>
      </c>
      <c r="CE297" s="220">
        <v>10555</v>
      </c>
      <c r="CF297" s="220">
        <v>10555</v>
      </c>
      <c r="CG297" s="220">
        <v>10555</v>
      </c>
      <c r="CH297" s="220">
        <v>10555</v>
      </c>
      <c r="CI297" s="220">
        <v>10555</v>
      </c>
      <c r="CJ297" s="220">
        <v>10555</v>
      </c>
      <c r="CK297" s="220">
        <v>10555</v>
      </c>
      <c r="CL297" s="220">
        <v>10555</v>
      </c>
      <c r="CM297" s="220">
        <v>10555</v>
      </c>
      <c r="CN297" s="220">
        <v>10555</v>
      </c>
      <c r="CO297" s="220">
        <v>10555</v>
      </c>
      <c r="CP297" s="220">
        <v>10555</v>
      </c>
      <c r="CQ297" s="220">
        <v>10555</v>
      </c>
      <c r="CR297" s="220">
        <v>10555</v>
      </c>
      <c r="CS297" s="220">
        <v>10555</v>
      </c>
      <c r="CT297" s="220">
        <v>10555</v>
      </c>
      <c r="CU297" s="220">
        <v>10555</v>
      </c>
      <c r="CV297" s="220">
        <v>10555</v>
      </c>
      <c r="CW297" s="220">
        <v>10555</v>
      </c>
      <c r="CX297" s="220">
        <v>10555</v>
      </c>
      <c r="CY297" s="220">
        <v>10555</v>
      </c>
      <c r="CZ297" s="220">
        <v>10555</v>
      </c>
      <c r="DA297" s="220">
        <v>10555</v>
      </c>
      <c r="DB297" s="220">
        <v>10555</v>
      </c>
      <c r="DC297" s="220">
        <v>10555</v>
      </c>
      <c r="DD297" s="220">
        <v>10555</v>
      </c>
      <c r="DE297" s="220">
        <v>10555</v>
      </c>
      <c r="DF297" s="220">
        <v>10555</v>
      </c>
      <c r="DG297" s="220">
        <v>10555</v>
      </c>
      <c r="DH297" s="220">
        <v>10555</v>
      </c>
      <c r="DI297" s="220">
        <v>10555</v>
      </c>
      <c r="DJ297" s="220">
        <v>10555</v>
      </c>
      <c r="DK297" s="220">
        <v>10555</v>
      </c>
      <c r="DL297" s="220">
        <v>10555</v>
      </c>
      <c r="DM297" s="220">
        <v>10555</v>
      </c>
      <c r="DN297" s="220">
        <v>10555</v>
      </c>
      <c r="DO297" s="220">
        <v>10555</v>
      </c>
      <c r="DP297" s="220">
        <v>10555</v>
      </c>
      <c r="DQ297" s="220">
        <v>10555</v>
      </c>
      <c r="DR297" s="220">
        <v>10555</v>
      </c>
      <c r="DS297" s="220">
        <v>10555</v>
      </c>
      <c r="DT297" s="220">
        <v>10524</v>
      </c>
      <c r="DU297" s="220">
        <v>10520</v>
      </c>
      <c r="DV297" s="220">
        <v>10520</v>
      </c>
      <c r="DW297" s="220">
        <v>10530</v>
      </c>
      <c r="DX297" s="220">
        <v>10530</v>
      </c>
      <c r="DY297" s="220">
        <v>10523</v>
      </c>
      <c r="DZ297" s="220">
        <v>10523</v>
      </c>
      <c r="EA297" s="220">
        <v>10516</v>
      </c>
      <c r="EB297" s="220">
        <v>10516</v>
      </c>
      <c r="EC297" s="220">
        <v>10516</v>
      </c>
      <c r="ED297" s="220">
        <v>10516</v>
      </c>
      <c r="EE297" s="220">
        <v>10516</v>
      </c>
      <c r="EF297" s="220">
        <v>10516</v>
      </c>
      <c r="EG297" s="220">
        <v>10516</v>
      </c>
      <c r="EH297" s="220">
        <v>10516</v>
      </c>
      <c r="EI297" s="220">
        <v>10516</v>
      </c>
      <c r="EJ297" s="220">
        <v>10516</v>
      </c>
      <c r="EK297" s="220">
        <v>10516</v>
      </c>
      <c r="EL297" s="220">
        <v>10516</v>
      </c>
      <c r="EM297" s="220">
        <v>10516</v>
      </c>
      <c r="EN297" s="242">
        <v>10516</v>
      </c>
      <c r="EO297" s="232">
        <v>10516</v>
      </c>
      <c r="EP297" s="227">
        <v>10516</v>
      </c>
      <c r="EQ297" s="154">
        <v>10516</v>
      </c>
      <c r="ER297" s="154">
        <v>10515</v>
      </c>
      <c r="ES297" s="154">
        <v>10515</v>
      </c>
      <c r="ET297" s="154">
        <v>10515</v>
      </c>
      <c r="EU297" s="154">
        <v>10515</v>
      </c>
      <c r="EV297" s="154">
        <v>10515</v>
      </c>
      <c r="EW297" s="166">
        <v>10515</v>
      </c>
      <c r="EX297" s="166">
        <v>10515</v>
      </c>
      <c r="EY297" s="166">
        <v>10515</v>
      </c>
      <c r="EZ297" s="166">
        <v>10515</v>
      </c>
      <c r="FA297" s="166">
        <v>10515</v>
      </c>
      <c r="FB297" s="166">
        <v>10515</v>
      </c>
      <c r="FC297" s="154">
        <v>10515</v>
      </c>
      <c r="FD297" s="166">
        <v>10515</v>
      </c>
      <c r="FE297" s="166">
        <v>10515</v>
      </c>
      <c r="FF297" s="154">
        <v>10515</v>
      </c>
      <c r="FG297" s="154">
        <v>10515</v>
      </c>
      <c r="FH297" s="154">
        <v>10515</v>
      </c>
      <c r="FI297" s="154">
        <v>10515</v>
      </c>
      <c r="FJ297" s="166">
        <v>10515</v>
      </c>
      <c r="FK297" s="166">
        <v>10515</v>
      </c>
      <c r="FL297" s="166">
        <v>10515</v>
      </c>
      <c r="FM297" s="166">
        <v>10515</v>
      </c>
      <c r="FN297" s="166">
        <v>10515</v>
      </c>
      <c r="FO297" s="166">
        <v>10515</v>
      </c>
      <c r="FP297" s="166">
        <v>10515</v>
      </c>
      <c r="FQ297" s="166">
        <v>10508</v>
      </c>
      <c r="FR297" s="154">
        <v>10508</v>
      </c>
      <c r="FS297" s="154">
        <v>10508</v>
      </c>
      <c r="FT297" s="154">
        <v>10508</v>
      </c>
      <c r="FU297" s="154">
        <v>10508</v>
      </c>
      <c r="FV297" s="154">
        <v>10508</v>
      </c>
      <c r="FW297" s="154">
        <v>10508</v>
      </c>
      <c r="FX297" s="154">
        <v>10508</v>
      </c>
      <c r="FY297" s="154">
        <v>10508</v>
      </c>
      <c r="FZ297" s="154">
        <v>10508</v>
      </c>
      <c r="GA297" s="154">
        <v>10507</v>
      </c>
      <c r="GB297" s="154">
        <v>10507</v>
      </c>
      <c r="GC297" s="154">
        <v>10507</v>
      </c>
      <c r="GD297" s="154">
        <v>10507</v>
      </c>
      <c r="GE297" s="154">
        <v>10507</v>
      </c>
      <c r="GF297" s="154">
        <v>10506</v>
      </c>
      <c r="GG297" s="154">
        <v>10506</v>
      </c>
      <c r="GH297" s="154">
        <v>10506</v>
      </c>
      <c r="GI297" s="154">
        <v>10506</v>
      </c>
      <c r="GJ297" s="154">
        <v>10506</v>
      </c>
      <c r="GK297" s="154">
        <v>10506</v>
      </c>
      <c r="GL297" s="154">
        <v>10506</v>
      </c>
      <c r="GM297" s="154">
        <v>10507</v>
      </c>
      <c r="GN297" s="154">
        <v>10507</v>
      </c>
      <c r="GO297" s="154">
        <v>10507</v>
      </c>
      <c r="GP297" s="154">
        <v>10507</v>
      </c>
      <c r="GQ297" s="154">
        <v>10507</v>
      </c>
      <c r="GR297" s="154">
        <v>10507</v>
      </c>
      <c r="GS297" s="154">
        <v>10507</v>
      </c>
      <c r="GT297" s="154">
        <v>10507</v>
      </c>
      <c r="GU297" s="154">
        <v>10507</v>
      </c>
      <c r="GV297" s="154">
        <v>10507</v>
      </c>
      <c r="GW297" s="154">
        <v>10507</v>
      </c>
      <c r="GX297" s="154">
        <v>10507</v>
      </c>
      <c r="GY297" s="154">
        <v>10507</v>
      </c>
      <c r="GZ297" s="154">
        <v>10507</v>
      </c>
      <c r="HA297" s="154">
        <v>10507</v>
      </c>
      <c r="HB297" s="154">
        <v>10507</v>
      </c>
      <c r="HC297" s="154">
        <v>10507</v>
      </c>
      <c r="HD297" s="154">
        <v>10507</v>
      </c>
      <c r="HE297" s="154">
        <v>10506</v>
      </c>
      <c r="HF297" s="154">
        <v>10506</v>
      </c>
      <c r="HG297" s="154">
        <v>10506</v>
      </c>
      <c r="HH297" s="154">
        <v>10523</v>
      </c>
      <c r="HI297" s="154">
        <v>10522</v>
      </c>
      <c r="HJ297" s="154">
        <v>10523</v>
      </c>
      <c r="HK297" s="154">
        <v>10522</v>
      </c>
      <c r="HL297" s="154">
        <v>10528</v>
      </c>
      <c r="HM297" s="154">
        <v>10532</v>
      </c>
      <c r="HN297" s="154">
        <v>10531</v>
      </c>
      <c r="HO297" s="166">
        <v>10531</v>
      </c>
      <c r="HP297" s="154">
        <v>10531</v>
      </c>
      <c r="HQ297" s="154">
        <v>10531</v>
      </c>
      <c r="HR297" s="166">
        <v>10531</v>
      </c>
      <c r="HS297" s="154">
        <v>10531</v>
      </c>
      <c r="HT297" s="154">
        <v>10531</v>
      </c>
      <c r="HU297" s="154">
        <v>10523</v>
      </c>
      <c r="HV297" s="154">
        <v>10520</v>
      </c>
      <c r="HW297" s="166">
        <v>10517</v>
      </c>
    </row>
    <row r="298" spans="1:231">
      <c r="A298" s="145">
        <f t="shared" si="53"/>
        <v>44382</v>
      </c>
      <c r="B298" s="220">
        <f>'Age&amp;Sex by occurrence date'!$BZH22</f>
        <v>13091</v>
      </c>
      <c r="C298" s="220">
        <v>10762</v>
      </c>
      <c r="D298" s="220">
        <v>10762</v>
      </c>
      <c r="E298" s="220">
        <v>10762</v>
      </c>
      <c r="F298" s="220">
        <v>10762</v>
      </c>
      <c r="G298" s="220">
        <v>10762</v>
      </c>
      <c r="H298" s="220">
        <v>10762</v>
      </c>
      <c r="I298" s="220">
        <v>10762</v>
      </c>
      <c r="J298" s="220">
        <v>10762</v>
      </c>
      <c r="K298" s="220">
        <v>10762</v>
      </c>
      <c r="L298" s="220">
        <v>10762</v>
      </c>
      <c r="M298" s="220">
        <v>10762</v>
      </c>
      <c r="N298" s="220">
        <v>10762</v>
      </c>
      <c r="O298" s="220">
        <v>10762</v>
      </c>
      <c r="P298" s="220">
        <v>10762</v>
      </c>
      <c r="Q298" s="220">
        <v>10761</v>
      </c>
      <c r="R298" s="220">
        <v>10761</v>
      </c>
      <c r="S298" s="220">
        <v>10761</v>
      </c>
      <c r="T298" s="220">
        <v>10761</v>
      </c>
      <c r="U298" s="220">
        <v>10761</v>
      </c>
      <c r="V298" s="220">
        <v>10760</v>
      </c>
      <c r="W298" s="220">
        <v>10760</v>
      </c>
      <c r="X298" s="220">
        <v>10760</v>
      </c>
      <c r="Y298" s="220">
        <v>10759</v>
      </c>
      <c r="Z298" s="220">
        <v>10754</v>
      </c>
      <c r="AA298" s="220">
        <v>10678</v>
      </c>
      <c r="AB298" s="220">
        <v>10556</v>
      </c>
      <c r="AC298" s="220">
        <v>10556</v>
      </c>
      <c r="AD298" s="220">
        <v>10556</v>
      </c>
      <c r="AE298" s="220">
        <v>10554</v>
      </c>
      <c r="AF298" s="220">
        <v>10554</v>
      </c>
      <c r="AG298" s="220">
        <v>10554</v>
      </c>
      <c r="AH298" s="220">
        <v>10554</v>
      </c>
      <c r="AI298" s="220">
        <v>10554</v>
      </c>
      <c r="AJ298" s="220">
        <v>10554</v>
      </c>
      <c r="AK298" s="220">
        <v>10554</v>
      </c>
      <c r="AL298" s="220">
        <v>10554</v>
      </c>
      <c r="AM298" s="220">
        <v>10554</v>
      </c>
      <c r="AN298" s="220">
        <v>10554</v>
      </c>
      <c r="AO298" s="220">
        <v>10554</v>
      </c>
      <c r="AP298" s="220">
        <v>10554</v>
      </c>
      <c r="AQ298" s="220">
        <v>10554</v>
      </c>
      <c r="AR298" s="220">
        <v>10554</v>
      </c>
      <c r="AS298" s="220">
        <v>10554</v>
      </c>
      <c r="AT298" s="220">
        <v>10554</v>
      </c>
      <c r="AU298" s="220">
        <v>10554</v>
      </c>
      <c r="AV298" s="220">
        <v>10554</v>
      </c>
      <c r="AW298" s="220">
        <v>10554</v>
      </c>
      <c r="AX298" s="220">
        <v>10554</v>
      </c>
      <c r="AY298" s="220">
        <v>10554</v>
      </c>
      <c r="AZ298" s="220">
        <v>10554</v>
      </c>
      <c r="BA298" s="220">
        <v>10554</v>
      </c>
      <c r="BB298" s="220">
        <v>10554</v>
      </c>
      <c r="BC298" s="220">
        <v>10554</v>
      </c>
      <c r="BD298" s="220">
        <v>10554</v>
      </c>
      <c r="BE298" s="220">
        <v>10554</v>
      </c>
      <c r="BF298" s="220">
        <v>10554</v>
      </c>
      <c r="BG298" s="220">
        <v>10554</v>
      </c>
      <c r="BH298" s="220">
        <v>10554</v>
      </c>
      <c r="BI298" s="220">
        <v>10554</v>
      </c>
      <c r="BJ298" s="220">
        <v>10554</v>
      </c>
      <c r="BK298" s="220">
        <v>10554</v>
      </c>
      <c r="BL298" s="220">
        <v>10554</v>
      </c>
      <c r="BM298" s="220">
        <v>10554</v>
      </c>
      <c r="BN298" s="220">
        <v>10554</v>
      </c>
      <c r="BO298" s="220">
        <v>10554</v>
      </c>
      <c r="BP298" s="220">
        <v>10554</v>
      </c>
      <c r="BQ298" s="220">
        <v>10554</v>
      </c>
      <c r="BR298" s="220">
        <v>10554</v>
      </c>
      <c r="BS298" s="220">
        <v>10554</v>
      </c>
      <c r="BT298" s="220">
        <v>10554</v>
      </c>
      <c r="BU298" s="220">
        <v>10554</v>
      </c>
      <c r="BV298" s="220">
        <v>10554</v>
      </c>
      <c r="BW298" s="220">
        <v>10554</v>
      </c>
      <c r="BX298" s="220">
        <v>10554</v>
      </c>
      <c r="BY298" s="220">
        <v>10554</v>
      </c>
      <c r="BZ298" s="220">
        <v>10554</v>
      </c>
      <c r="CA298" s="220">
        <v>10554</v>
      </c>
      <c r="CB298" s="220">
        <v>10554</v>
      </c>
      <c r="CC298" s="220">
        <v>10554</v>
      </c>
      <c r="CD298" s="220">
        <v>10554</v>
      </c>
      <c r="CE298" s="220">
        <v>10554</v>
      </c>
      <c r="CF298" s="220">
        <v>10554</v>
      </c>
      <c r="CG298" s="220">
        <v>10554</v>
      </c>
      <c r="CH298" s="220">
        <v>10554</v>
      </c>
      <c r="CI298" s="220">
        <v>10554</v>
      </c>
      <c r="CJ298" s="220">
        <v>10554</v>
      </c>
      <c r="CK298" s="220">
        <v>10554</v>
      </c>
      <c r="CL298" s="220">
        <v>10554</v>
      </c>
      <c r="CM298" s="220">
        <v>10554</v>
      </c>
      <c r="CN298" s="220">
        <v>10554</v>
      </c>
      <c r="CO298" s="220">
        <v>10554</v>
      </c>
      <c r="CP298" s="220">
        <v>10554</v>
      </c>
      <c r="CQ298" s="220">
        <v>10554</v>
      </c>
      <c r="CR298" s="220">
        <v>10554</v>
      </c>
      <c r="CS298" s="220">
        <v>10554</v>
      </c>
      <c r="CT298" s="220">
        <v>10554</v>
      </c>
      <c r="CU298" s="220">
        <v>10554</v>
      </c>
      <c r="CV298" s="220">
        <v>10554</v>
      </c>
      <c r="CW298" s="220">
        <v>10554</v>
      </c>
      <c r="CX298" s="220">
        <v>10554</v>
      </c>
      <c r="CY298" s="220">
        <v>10554</v>
      </c>
      <c r="CZ298" s="220">
        <v>10554</v>
      </c>
      <c r="DA298" s="220">
        <v>10554</v>
      </c>
      <c r="DB298" s="220">
        <v>10554</v>
      </c>
      <c r="DC298" s="220">
        <v>10554</v>
      </c>
      <c r="DD298" s="220">
        <v>10554</v>
      </c>
      <c r="DE298" s="220">
        <v>10554</v>
      </c>
      <c r="DF298" s="220">
        <v>10554</v>
      </c>
      <c r="DG298" s="220">
        <v>10554</v>
      </c>
      <c r="DH298" s="220">
        <v>10554</v>
      </c>
      <c r="DI298" s="220">
        <v>10554</v>
      </c>
      <c r="DJ298" s="220">
        <v>10554</v>
      </c>
      <c r="DK298" s="220">
        <v>10554</v>
      </c>
      <c r="DL298" s="220">
        <v>10554</v>
      </c>
      <c r="DM298" s="220">
        <v>10554</v>
      </c>
      <c r="DN298" s="220">
        <v>10554</v>
      </c>
      <c r="DO298" s="220">
        <v>10554</v>
      </c>
      <c r="DP298" s="220">
        <v>10554</v>
      </c>
      <c r="DQ298" s="220">
        <v>10554</v>
      </c>
      <c r="DR298" s="220">
        <v>10554</v>
      </c>
      <c r="DS298" s="220">
        <v>10554</v>
      </c>
      <c r="DT298" s="220">
        <v>10523</v>
      </c>
      <c r="DU298" s="220">
        <v>10519</v>
      </c>
      <c r="DV298" s="220">
        <v>10519</v>
      </c>
      <c r="DW298" s="220">
        <v>10529</v>
      </c>
      <c r="DX298" s="220">
        <v>10529</v>
      </c>
      <c r="DY298" s="220">
        <v>10522</v>
      </c>
      <c r="DZ298" s="220">
        <v>10522</v>
      </c>
      <c r="EA298" s="220">
        <v>10515</v>
      </c>
      <c r="EB298" s="220">
        <v>10515</v>
      </c>
      <c r="EC298" s="220">
        <v>10515</v>
      </c>
      <c r="ED298" s="220">
        <v>10515</v>
      </c>
      <c r="EE298" s="220">
        <v>10515</v>
      </c>
      <c r="EF298" s="220">
        <v>10515</v>
      </c>
      <c r="EG298" s="220">
        <v>10515</v>
      </c>
      <c r="EH298" s="220">
        <v>10515</v>
      </c>
      <c r="EI298" s="220">
        <v>10515</v>
      </c>
      <c r="EJ298" s="220">
        <v>10515</v>
      </c>
      <c r="EK298" s="220">
        <v>10515</v>
      </c>
      <c r="EL298" s="220">
        <v>10515</v>
      </c>
      <c r="EM298" s="220">
        <v>10515</v>
      </c>
      <c r="EN298" s="242">
        <v>10515</v>
      </c>
      <c r="EO298" s="232">
        <v>10515</v>
      </c>
      <c r="EP298" s="227">
        <v>10515</v>
      </c>
      <c r="EQ298" s="154">
        <v>10515</v>
      </c>
      <c r="ER298" s="154">
        <v>10514</v>
      </c>
      <c r="ES298" s="154">
        <v>10514</v>
      </c>
      <c r="ET298" s="154">
        <v>10514</v>
      </c>
      <c r="EU298" s="154">
        <v>10514</v>
      </c>
      <c r="EV298" s="166">
        <v>10514</v>
      </c>
      <c r="EW298" s="154">
        <v>10514</v>
      </c>
      <c r="EX298" s="154">
        <v>10514</v>
      </c>
      <c r="EY298" s="154">
        <v>10514</v>
      </c>
      <c r="EZ298" s="154">
        <v>10514</v>
      </c>
      <c r="FA298" s="154">
        <v>10514</v>
      </c>
      <c r="FB298" s="154">
        <v>10514</v>
      </c>
      <c r="FC298" s="166">
        <v>10514</v>
      </c>
      <c r="FD298" s="166">
        <v>10514</v>
      </c>
      <c r="FE298" s="154">
        <v>10514</v>
      </c>
      <c r="FF298" s="154">
        <v>10514</v>
      </c>
      <c r="FG298" s="166">
        <v>10514</v>
      </c>
      <c r="FH298" s="154">
        <v>10514</v>
      </c>
      <c r="FI298" s="166">
        <v>10514</v>
      </c>
      <c r="FJ298" s="154">
        <v>10514</v>
      </c>
      <c r="FK298" s="154">
        <v>10514</v>
      </c>
      <c r="FL298" s="154">
        <v>10514</v>
      </c>
      <c r="FM298" s="154">
        <v>10514</v>
      </c>
      <c r="FN298" s="154">
        <v>10514</v>
      </c>
      <c r="FO298" s="154">
        <v>10514</v>
      </c>
      <c r="FP298" s="154">
        <v>10514</v>
      </c>
      <c r="FQ298" s="154">
        <v>10507</v>
      </c>
      <c r="FR298" s="166">
        <v>10507</v>
      </c>
      <c r="FS298" s="166">
        <v>10507</v>
      </c>
      <c r="FT298" s="166">
        <v>10507</v>
      </c>
      <c r="FU298" s="166">
        <v>10507</v>
      </c>
      <c r="FV298" s="166">
        <v>10507</v>
      </c>
      <c r="FW298" s="166">
        <v>10507</v>
      </c>
      <c r="FX298" s="166">
        <v>10507</v>
      </c>
      <c r="FY298" s="166">
        <v>10507</v>
      </c>
      <c r="FZ298" s="166">
        <v>10507</v>
      </c>
      <c r="GA298" s="166">
        <v>10506</v>
      </c>
      <c r="GB298" s="166">
        <v>10506</v>
      </c>
      <c r="GC298" s="166">
        <v>10506</v>
      </c>
      <c r="GD298" s="166">
        <v>10506</v>
      </c>
      <c r="GE298" s="166">
        <v>10506</v>
      </c>
      <c r="GF298" s="166">
        <v>10505</v>
      </c>
      <c r="GG298" s="166">
        <v>10505</v>
      </c>
      <c r="GH298" s="166">
        <v>10505</v>
      </c>
      <c r="GI298" s="166">
        <v>10505</v>
      </c>
      <c r="GJ298" s="166">
        <v>10505</v>
      </c>
      <c r="GK298" s="166">
        <v>10505</v>
      </c>
      <c r="GL298" s="166">
        <v>10505</v>
      </c>
      <c r="GM298" s="166">
        <v>10506</v>
      </c>
      <c r="GN298" s="166">
        <v>10506</v>
      </c>
      <c r="GO298" s="166">
        <v>10506</v>
      </c>
      <c r="GP298" s="166">
        <v>10506</v>
      </c>
      <c r="GQ298" s="166">
        <v>10506</v>
      </c>
      <c r="GR298" s="166">
        <v>10506</v>
      </c>
      <c r="GS298" s="166">
        <v>10506</v>
      </c>
      <c r="GT298" s="166">
        <v>10506</v>
      </c>
      <c r="GU298" s="166">
        <v>10506</v>
      </c>
      <c r="GV298" s="166">
        <v>10506</v>
      </c>
      <c r="GW298" s="166">
        <v>10506</v>
      </c>
      <c r="GX298" s="166">
        <v>10506</v>
      </c>
      <c r="GY298" s="166">
        <v>10506</v>
      </c>
      <c r="GZ298" s="166">
        <v>10506</v>
      </c>
      <c r="HA298" s="166">
        <v>10506</v>
      </c>
      <c r="HB298" s="166">
        <v>10506</v>
      </c>
      <c r="HC298" s="166">
        <v>10506</v>
      </c>
      <c r="HD298" s="166">
        <v>10506</v>
      </c>
      <c r="HE298" s="166">
        <v>10505</v>
      </c>
      <c r="HF298" s="166">
        <v>10505</v>
      </c>
      <c r="HG298" s="154">
        <v>10505</v>
      </c>
      <c r="HH298" s="154">
        <v>10522</v>
      </c>
      <c r="HI298" s="166">
        <v>10521</v>
      </c>
      <c r="HJ298" s="154">
        <v>10522</v>
      </c>
      <c r="HK298" s="154">
        <v>10521</v>
      </c>
      <c r="HL298" s="166">
        <v>10527</v>
      </c>
      <c r="HM298" s="154">
        <v>10531</v>
      </c>
      <c r="HN298" s="154">
        <v>10530</v>
      </c>
      <c r="HO298" s="166">
        <v>10530</v>
      </c>
      <c r="HP298" s="154">
        <v>10530</v>
      </c>
      <c r="HQ298" s="154">
        <v>10530</v>
      </c>
      <c r="HR298" s="166">
        <v>10530</v>
      </c>
      <c r="HS298" s="154">
        <v>10530</v>
      </c>
      <c r="HT298" s="154">
        <v>10530</v>
      </c>
      <c r="HU298" s="154">
        <v>10522</v>
      </c>
      <c r="HV298" s="154">
        <v>10519</v>
      </c>
      <c r="HW298" s="166">
        <v>10516</v>
      </c>
    </row>
    <row r="299" spans="1:231">
      <c r="A299" s="145">
        <f t="shared" ref="A299:A362" si="54">A300+1</f>
        <v>44381</v>
      </c>
      <c r="B299" s="220">
        <f>'Age&amp;Sex by occurrence date'!$BZO22</f>
        <v>13091</v>
      </c>
      <c r="C299" s="220">
        <v>10762</v>
      </c>
      <c r="D299" s="220">
        <v>10762</v>
      </c>
      <c r="E299" s="220">
        <v>10762</v>
      </c>
      <c r="F299" s="220">
        <v>10762</v>
      </c>
      <c r="G299" s="220">
        <v>10762</v>
      </c>
      <c r="H299" s="220">
        <v>10762</v>
      </c>
      <c r="I299" s="220">
        <v>10762</v>
      </c>
      <c r="J299" s="220">
        <v>10762</v>
      </c>
      <c r="K299" s="220">
        <v>10762</v>
      </c>
      <c r="L299" s="220">
        <v>10762</v>
      </c>
      <c r="M299" s="220">
        <v>10762</v>
      </c>
      <c r="N299" s="220">
        <v>10762</v>
      </c>
      <c r="O299" s="220">
        <v>10762</v>
      </c>
      <c r="P299" s="220">
        <v>10762</v>
      </c>
      <c r="Q299" s="220">
        <v>10761</v>
      </c>
      <c r="R299" s="220">
        <v>10761</v>
      </c>
      <c r="S299" s="220">
        <v>10761</v>
      </c>
      <c r="T299" s="220">
        <v>10761</v>
      </c>
      <c r="U299" s="220">
        <v>10761</v>
      </c>
      <c r="V299" s="220">
        <v>10760</v>
      </c>
      <c r="W299" s="220">
        <v>10760</v>
      </c>
      <c r="X299" s="220">
        <v>10760</v>
      </c>
      <c r="Y299" s="220">
        <v>10759</v>
      </c>
      <c r="Z299" s="220">
        <v>10754</v>
      </c>
      <c r="AA299" s="220">
        <v>10678</v>
      </c>
      <c r="AB299" s="220">
        <v>10556</v>
      </c>
      <c r="AC299" s="220">
        <v>10556</v>
      </c>
      <c r="AD299" s="220">
        <v>10556</v>
      </c>
      <c r="AE299" s="220">
        <v>10554</v>
      </c>
      <c r="AF299" s="220">
        <v>10554</v>
      </c>
      <c r="AG299" s="220">
        <v>10554</v>
      </c>
      <c r="AH299" s="220">
        <v>10554</v>
      </c>
      <c r="AI299" s="220">
        <v>10554</v>
      </c>
      <c r="AJ299" s="220">
        <v>10554</v>
      </c>
      <c r="AK299" s="220">
        <v>10554</v>
      </c>
      <c r="AL299" s="220">
        <v>10554</v>
      </c>
      <c r="AM299" s="220">
        <v>10554</v>
      </c>
      <c r="AN299" s="220">
        <v>10554</v>
      </c>
      <c r="AO299" s="220">
        <v>10554</v>
      </c>
      <c r="AP299" s="220">
        <v>10554</v>
      </c>
      <c r="AQ299" s="220">
        <v>10554</v>
      </c>
      <c r="AR299" s="220">
        <v>10554</v>
      </c>
      <c r="AS299" s="220">
        <v>10554</v>
      </c>
      <c r="AT299" s="220">
        <v>10554</v>
      </c>
      <c r="AU299" s="220">
        <v>10554</v>
      </c>
      <c r="AV299" s="220">
        <v>10554</v>
      </c>
      <c r="AW299" s="220">
        <v>10554</v>
      </c>
      <c r="AX299" s="220">
        <v>10554</v>
      </c>
      <c r="AY299" s="220">
        <v>10554</v>
      </c>
      <c r="AZ299" s="220">
        <v>10554</v>
      </c>
      <c r="BA299" s="220">
        <v>10554</v>
      </c>
      <c r="BB299" s="220">
        <v>10554</v>
      </c>
      <c r="BC299" s="220">
        <v>10554</v>
      </c>
      <c r="BD299" s="220">
        <v>10554</v>
      </c>
      <c r="BE299" s="220">
        <v>10554</v>
      </c>
      <c r="BF299" s="220">
        <v>10554</v>
      </c>
      <c r="BG299" s="220">
        <v>10554</v>
      </c>
      <c r="BH299" s="220">
        <v>10554</v>
      </c>
      <c r="BI299" s="220">
        <v>10554</v>
      </c>
      <c r="BJ299" s="220">
        <v>10554</v>
      </c>
      <c r="BK299" s="220">
        <v>10554</v>
      </c>
      <c r="BL299" s="220">
        <v>10554</v>
      </c>
      <c r="BM299" s="220">
        <v>10554</v>
      </c>
      <c r="BN299" s="220">
        <v>10554</v>
      </c>
      <c r="BO299" s="220">
        <v>10554</v>
      </c>
      <c r="BP299" s="220">
        <v>10554</v>
      </c>
      <c r="BQ299" s="220">
        <v>10554</v>
      </c>
      <c r="BR299" s="220">
        <v>10554</v>
      </c>
      <c r="BS299" s="220">
        <v>10554</v>
      </c>
      <c r="BT299" s="220">
        <v>10554</v>
      </c>
      <c r="BU299" s="220">
        <v>10554</v>
      </c>
      <c r="BV299" s="220">
        <v>10554</v>
      </c>
      <c r="BW299" s="220">
        <v>10554</v>
      </c>
      <c r="BX299" s="220">
        <v>10554</v>
      </c>
      <c r="BY299" s="220">
        <v>10554</v>
      </c>
      <c r="BZ299" s="220">
        <v>10554</v>
      </c>
      <c r="CA299" s="220">
        <v>10554</v>
      </c>
      <c r="CB299" s="220">
        <v>10554</v>
      </c>
      <c r="CC299" s="220">
        <v>10554</v>
      </c>
      <c r="CD299" s="220">
        <v>10554</v>
      </c>
      <c r="CE299" s="220">
        <v>10554</v>
      </c>
      <c r="CF299" s="220">
        <v>10554</v>
      </c>
      <c r="CG299" s="220">
        <v>10554</v>
      </c>
      <c r="CH299" s="220">
        <v>10554</v>
      </c>
      <c r="CI299" s="220">
        <v>10554</v>
      </c>
      <c r="CJ299" s="220">
        <v>10554</v>
      </c>
      <c r="CK299" s="220">
        <v>10554</v>
      </c>
      <c r="CL299" s="220">
        <v>10554</v>
      </c>
      <c r="CM299" s="220">
        <v>10554</v>
      </c>
      <c r="CN299" s="220">
        <v>10554</v>
      </c>
      <c r="CO299" s="220">
        <v>10554</v>
      </c>
      <c r="CP299" s="220">
        <v>10554</v>
      </c>
      <c r="CQ299" s="220">
        <v>10554</v>
      </c>
      <c r="CR299" s="220">
        <v>10554</v>
      </c>
      <c r="CS299" s="220">
        <v>10554</v>
      </c>
      <c r="CT299" s="220">
        <v>10554</v>
      </c>
      <c r="CU299" s="220">
        <v>10554</v>
      </c>
      <c r="CV299" s="220">
        <v>10554</v>
      </c>
      <c r="CW299" s="220">
        <v>10554</v>
      </c>
      <c r="CX299" s="220">
        <v>10554</v>
      </c>
      <c r="CY299" s="220">
        <v>10554</v>
      </c>
      <c r="CZ299" s="220">
        <v>10554</v>
      </c>
      <c r="DA299" s="220">
        <v>10554</v>
      </c>
      <c r="DB299" s="220">
        <v>10554</v>
      </c>
      <c r="DC299" s="220">
        <v>10554</v>
      </c>
      <c r="DD299" s="220">
        <v>10554</v>
      </c>
      <c r="DE299" s="220">
        <v>10554</v>
      </c>
      <c r="DF299" s="220">
        <v>10554</v>
      </c>
      <c r="DG299" s="220">
        <v>10554</v>
      </c>
      <c r="DH299" s="220">
        <v>10554</v>
      </c>
      <c r="DI299" s="220">
        <v>10554</v>
      </c>
      <c r="DJ299" s="220">
        <v>10554</v>
      </c>
      <c r="DK299" s="220">
        <v>10554</v>
      </c>
      <c r="DL299" s="220">
        <v>10554</v>
      </c>
      <c r="DM299" s="220">
        <v>10554</v>
      </c>
      <c r="DN299" s="220">
        <v>10554</v>
      </c>
      <c r="DO299" s="220">
        <v>10554</v>
      </c>
      <c r="DP299" s="220">
        <v>10554</v>
      </c>
      <c r="DQ299" s="220">
        <v>10554</v>
      </c>
      <c r="DR299" s="220">
        <v>10554</v>
      </c>
      <c r="DS299" s="220">
        <v>10554</v>
      </c>
      <c r="DT299" s="220">
        <v>10523</v>
      </c>
      <c r="DU299" s="220">
        <v>10519</v>
      </c>
      <c r="DV299" s="220">
        <v>10519</v>
      </c>
      <c r="DW299" s="220">
        <v>10529</v>
      </c>
      <c r="DX299" s="220">
        <v>10529</v>
      </c>
      <c r="DY299" s="220">
        <v>10522</v>
      </c>
      <c r="DZ299" s="220">
        <v>10522</v>
      </c>
      <c r="EA299" s="220">
        <v>10515</v>
      </c>
      <c r="EB299" s="220">
        <v>10515</v>
      </c>
      <c r="EC299" s="220">
        <v>10515</v>
      </c>
      <c r="ED299" s="220">
        <v>10515</v>
      </c>
      <c r="EE299" s="220">
        <v>10515</v>
      </c>
      <c r="EF299" s="220">
        <v>10515</v>
      </c>
      <c r="EG299" s="220">
        <v>10515</v>
      </c>
      <c r="EH299" s="220">
        <v>10515</v>
      </c>
      <c r="EI299" s="220">
        <v>10515</v>
      </c>
      <c r="EJ299" s="220">
        <v>10515</v>
      </c>
      <c r="EK299" s="220">
        <v>10515</v>
      </c>
      <c r="EL299" s="220">
        <v>10515</v>
      </c>
      <c r="EM299" s="220">
        <v>10515</v>
      </c>
      <c r="EN299" s="242">
        <v>10515</v>
      </c>
      <c r="EO299" s="232">
        <v>10515</v>
      </c>
      <c r="EP299" s="228">
        <v>10515</v>
      </c>
      <c r="EQ299" s="166">
        <v>10515</v>
      </c>
      <c r="ER299" s="166">
        <v>10514</v>
      </c>
      <c r="ES299" s="166">
        <v>10514</v>
      </c>
      <c r="ET299" s="166">
        <v>10514</v>
      </c>
      <c r="EU299" s="166">
        <v>10514</v>
      </c>
      <c r="EV299" s="154">
        <v>10514</v>
      </c>
      <c r="EW299" s="154">
        <v>10514</v>
      </c>
      <c r="EX299" s="154">
        <v>10514</v>
      </c>
      <c r="EY299" s="154">
        <v>10514</v>
      </c>
      <c r="EZ299" s="154">
        <v>10514</v>
      </c>
      <c r="FA299" s="154">
        <v>10514</v>
      </c>
      <c r="FB299" s="166">
        <v>10514</v>
      </c>
      <c r="FC299" s="154">
        <v>10514</v>
      </c>
      <c r="FD299" s="166">
        <v>10514</v>
      </c>
      <c r="FE299" s="154">
        <v>10514</v>
      </c>
      <c r="FF299" s="154">
        <v>10514</v>
      </c>
      <c r="FG299" s="166">
        <v>10514</v>
      </c>
      <c r="FH299" s="166">
        <v>10514</v>
      </c>
      <c r="FI299" s="154">
        <v>10514</v>
      </c>
      <c r="FJ299" s="154">
        <v>10514</v>
      </c>
      <c r="FK299" s="166">
        <v>10514</v>
      </c>
      <c r="FL299" s="166">
        <v>10514</v>
      </c>
      <c r="FM299" s="166">
        <v>10514</v>
      </c>
      <c r="FN299" s="166">
        <v>10514</v>
      </c>
      <c r="FO299" s="166">
        <v>10514</v>
      </c>
      <c r="FP299" s="166">
        <v>10514</v>
      </c>
      <c r="FQ299" s="166">
        <v>10507</v>
      </c>
      <c r="FR299" s="154">
        <v>10507</v>
      </c>
      <c r="FS299" s="154">
        <v>10507</v>
      </c>
      <c r="FT299" s="154">
        <v>10507</v>
      </c>
      <c r="FU299" s="154">
        <v>10507</v>
      </c>
      <c r="FV299" s="154">
        <v>10507</v>
      </c>
      <c r="FW299" s="154">
        <v>10507</v>
      </c>
      <c r="FX299" s="154">
        <v>10507</v>
      </c>
      <c r="FY299" s="166">
        <v>10507</v>
      </c>
      <c r="FZ299" s="166">
        <v>10507</v>
      </c>
      <c r="GA299" s="166">
        <v>10506</v>
      </c>
      <c r="GB299" s="166">
        <v>10506</v>
      </c>
      <c r="GC299" s="166">
        <v>10506</v>
      </c>
      <c r="GD299" s="166">
        <v>10506</v>
      </c>
      <c r="GE299" s="166">
        <v>10506</v>
      </c>
      <c r="GF299" s="166">
        <v>10505</v>
      </c>
      <c r="GG299" s="166">
        <v>10505</v>
      </c>
      <c r="GH299" s="166">
        <v>10505</v>
      </c>
      <c r="GI299" s="166">
        <v>10505</v>
      </c>
      <c r="GJ299" s="166">
        <v>10505</v>
      </c>
      <c r="GK299" s="166">
        <v>10505</v>
      </c>
      <c r="GL299" s="166">
        <v>10505</v>
      </c>
      <c r="GM299" s="166">
        <v>10506</v>
      </c>
      <c r="GN299" s="166">
        <v>10506</v>
      </c>
      <c r="GO299" s="166">
        <v>10506</v>
      </c>
      <c r="GP299" s="166">
        <v>10506</v>
      </c>
      <c r="GQ299" s="166">
        <v>10506</v>
      </c>
      <c r="GR299" s="166">
        <v>10506</v>
      </c>
      <c r="GS299" s="166">
        <v>10506</v>
      </c>
      <c r="GT299" s="166">
        <v>10506</v>
      </c>
      <c r="GU299" s="166">
        <v>10506</v>
      </c>
      <c r="GV299" s="166">
        <v>10506</v>
      </c>
      <c r="GW299" s="166">
        <v>10506</v>
      </c>
      <c r="GX299" s="166">
        <v>10506</v>
      </c>
      <c r="GY299" s="166">
        <v>10506</v>
      </c>
      <c r="GZ299" s="166">
        <v>10506</v>
      </c>
      <c r="HA299" s="166">
        <v>10506</v>
      </c>
      <c r="HB299" s="166">
        <v>10506</v>
      </c>
      <c r="HC299" s="166">
        <v>10506</v>
      </c>
      <c r="HD299" s="166">
        <v>10506</v>
      </c>
      <c r="HE299" s="166">
        <v>10505</v>
      </c>
      <c r="HF299" s="166">
        <v>10505</v>
      </c>
      <c r="HG299" s="154">
        <v>10505</v>
      </c>
      <c r="HH299" s="154">
        <v>10522</v>
      </c>
      <c r="HI299" s="166">
        <v>10521</v>
      </c>
      <c r="HJ299" s="154">
        <v>10522</v>
      </c>
      <c r="HK299" s="154">
        <v>10521</v>
      </c>
      <c r="HL299" s="166">
        <v>10527</v>
      </c>
      <c r="HM299" s="154">
        <v>10531</v>
      </c>
      <c r="HN299" s="154">
        <v>10530</v>
      </c>
      <c r="HO299" s="166">
        <v>10530</v>
      </c>
      <c r="HP299" s="154">
        <v>10530</v>
      </c>
      <c r="HQ299" s="154">
        <v>10530</v>
      </c>
      <c r="HR299" s="166">
        <v>10530</v>
      </c>
      <c r="HS299" s="154">
        <v>10530</v>
      </c>
      <c r="HT299" s="154">
        <v>10530</v>
      </c>
      <c r="HU299" s="154">
        <v>10522</v>
      </c>
      <c r="HV299" s="154">
        <v>10519</v>
      </c>
      <c r="HW299" s="166">
        <v>10516</v>
      </c>
    </row>
    <row r="300" spans="1:231">
      <c r="A300" s="145">
        <f t="shared" si="54"/>
        <v>44380</v>
      </c>
      <c r="B300" s="220">
        <f>'Age&amp;Sex by occurrence date'!$BZV22</f>
        <v>13090</v>
      </c>
      <c r="C300" s="220">
        <v>10762</v>
      </c>
      <c r="D300" s="220">
        <v>10762</v>
      </c>
      <c r="E300" s="220">
        <v>10762</v>
      </c>
      <c r="F300" s="220">
        <v>10762</v>
      </c>
      <c r="G300" s="220">
        <v>10762</v>
      </c>
      <c r="H300" s="220">
        <v>10762</v>
      </c>
      <c r="I300" s="220">
        <v>10762</v>
      </c>
      <c r="J300" s="220">
        <v>10762</v>
      </c>
      <c r="K300" s="220">
        <v>10762</v>
      </c>
      <c r="L300" s="220">
        <v>10762</v>
      </c>
      <c r="M300" s="220">
        <v>10762</v>
      </c>
      <c r="N300" s="220">
        <v>10762</v>
      </c>
      <c r="O300" s="220">
        <v>10762</v>
      </c>
      <c r="P300" s="220">
        <v>10762</v>
      </c>
      <c r="Q300" s="220">
        <v>10761</v>
      </c>
      <c r="R300" s="220">
        <v>10761</v>
      </c>
      <c r="S300" s="220">
        <v>10761</v>
      </c>
      <c r="T300" s="220">
        <v>10761</v>
      </c>
      <c r="U300" s="220">
        <v>10761</v>
      </c>
      <c r="V300" s="220">
        <v>10760</v>
      </c>
      <c r="W300" s="220">
        <v>10760</v>
      </c>
      <c r="X300" s="220">
        <v>10760</v>
      </c>
      <c r="Y300" s="220">
        <v>10759</v>
      </c>
      <c r="Z300" s="220">
        <v>10754</v>
      </c>
      <c r="AA300" s="220">
        <v>10678</v>
      </c>
      <c r="AB300" s="220">
        <v>10556</v>
      </c>
      <c r="AC300" s="220">
        <v>10556</v>
      </c>
      <c r="AD300" s="220">
        <v>10556</v>
      </c>
      <c r="AE300" s="220">
        <v>10554</v>
      </c>
      <c r="AF300" s="220">
        <v>10554</v>
      </c>
      <c r="AG300" s="220">
        <v>10554</v>
      </c>
      <c r="AH300" s="220">
        <v>10554</v>
      </c>
      <c r="AI300" s="220">
        <v>10554</v>
      </c>
      <c r="AJ300" s="220">
        <v>10554</v>
      </c>
      <c r="AK300" s="220">
        <v>10554</v>
      </c>
      <c r="AL300" s="220">
        <v>10554</v>
      </c>
      <c r="AM300" s="220">
        <v>10554</v>
      </c>
      <c r="AN300" s="220">
        <v>10554</v>
      </c>
      <c r="AO300" s="220">
        <v>10554</v>
      </c>
      <c r="AP300" s="220">
        <v>10554</v>
      </c>
      <c r="AQ300" s="220">
        <v>10554</v>
      </c>
      <c r="AR300" s="220">
        <v>10554</v>
      </c>
      <c r="AS300" s="220">
        <v>10554</v>
      </c>
      <c r="AT300" s="220">
        <v>10554</v>
      </c>
      <c r="AU300" s="220">
        <v>10554</v>
      </c>
      <c r="AV300" s="220">
        <v>10554</v>
      </c>
      <c r="AW300" s="220">
        <v>10554</v>
      </c>
      <c r="AX300" s="220">
        <v>10554</v>
      </c>
      <c r="AY300" s="220">
        <v>10554</v>
      </c>
      <c r="AZ300" s="220">
        <v>10554</v>
      </c>
      <c r="BA300" s="220">
        <v>10554</v>
      </c>
      <c r="BB300" s="220">
        <v>10554</v>
      </c>
      <c r="BC300" s="220">
        <v>10554</v>
      </c>
      <c r="BD300" s="220">
        <v>10554</v>
      </c>
      <c r="BE300" s="220">
        <v>10554</v>
      </c>
      <c r="BF300" s="220">
        <v>10554</v>
      </c>
      <c r="BG300" s="220">
        <v>10554</v>
      </c>
      <c r="BH300" s="220">
        <v>10554</v>
      </c>
      <c r="BI300" s="220">
        <v>10554</v>
      </c>
      <c r="BJ300" s="220">
        <v>10554</v>
      </c>
      <c r="BK300" s="220">
        <v>10554</v>
      </c>
      <c r="BL300" s="220">
        <v>10554</v>
      </c>
      <c r="BM300" s="220">
        <v>10554</v>
      </c>
      <c r="BN300" s="220">
        <v>10554</v>
      </c>
      <c r="BO300" s="220">
        <v>10554</v>
      </c>
      <c r="BP300" s="220">
        <v>10554</v>
      </c>
      <c r="BQ300" s="220">
        <v>10554</v>
      </c>
      <c r="BR300" s="220">
        <v>10554</v>
      </c>
      <c r="BS300" s="220">
        <v>10554</v>
      </c>
      <c r="BT300" s="220">
        <v>10554</v>
      </c>
      <c r="BU300" s="220">
        <v>10554</v>
      </c>
      <c r="BV300" s="220">
        <v>10554</v>
      </c>
      <c r="BW300" s="220">
        <v>10554</v>
      </c>
      <c r="BX300" s="220">
        <v>10554</v>
      </c>
      <c r="BY300" s="220">
        <v>10554</v>
      </c>
      <c r="BZ300" s="220">
        <v>10554</v>
      </c>
      <c r="CA300" s="220">
        <v>10554</v>
      </c>
      <c r="CB300" s="220">
        <v>10554</v>
      </c>
      <c r="CC300" s="220">
        <v>10554</v>
      </c>
      <c r="CD300" s="220">
        <v>10554</v>
      </c>
      <c r="CE300" s="220">
        <v>10554</v>
      </c>
      <c r="CF300" s="220">
        <v>10554</v>
      </c>
      <c r="CG300" s="220">
        <v>10554</v>
      </c>
      <c r="CH300" s="220">
        <v>10554</v>
      </c>
      <c r="CI300" s="220">
        <v>10554</v>
      </c>
      <c r="CJ300" s="220">
        <v>10554</v>
      </c>
      <c r="CK300" s="220">
        <v>10554</v>
      </c>
      <c r="CL300" s="220">
        <v>10554</v>
      </c>
      <c r="CM300" s="220">
        <v>10554</v>
      </c>
      <c r="CN300" s="220">
        <v>10554</v>
      </c>
      <c r="CO300" s="220">
        <v>10554</v>
      </c>
      <c r="CP300" s="220">
        <v>10554</v>
      </c>
      <c r="CQ300" s="220">
        <v>10554</v>
      </c>
      <c r="CR300" s="220">
        <v>10554</v>
      </c>
      <c r="CS300" s="220">
        <v>10554</v>
      </c>
      <c r="CT300" s="220">
        <v>10554</v>
      </c>
      <c r="CU300" s="220">
        <v>10554</v>
      </c>
      <c r="CV300" s="220">
        <v>10554</v>
      </c>
      <c r="CW300" s="220">
        <v>10554</v>
      </c>
      <c r="CX300" s="220">
        <v>10554</v>
      </c>
      <c r="CY300" s="220">
        <v>10554</v>
      </c>
      <c r="CZ300" s="220">
        <v>10554</v>
      </c>
      <c r="DA300" s="220">
        <v>10554</v>
      </c>
      <c r="DB300" s="220">
        <v>10554</v>
      </c>
      <c r="DC300" s="220">
        <v>10554</v>
      </c>
      <c r="DD300" s="220">
        <v>10554</v>
      </c>
      <c r="DE300" s="220">
        <v>10554</v>
      </c>
      <c r="DF300" s="220">
        <v>10554</v>
      </c>
      <c r="DG300" s="220">
        <v>10554</v>
      </c>
      <c r="DH300" s="220">
        <v>10554</v>
      </c>
      <c r="DI300" s="220">
        <v>10554</v>
      </c>
      <c r="DJ300" s="220">
        <v>10554</v>
      </c>
      <c r="DK300" s="220">
        <v>10554</v>
      </c>
      <c r="DL300" s="220">
        <v>10554</v>
      </c>
      <c r="DM300" s="220">
        <v>10554</v>
      </c>
      <c r="DN300" s="220">
        <v>10554</v>
      </c>
      <c r="DO300" s="220">
        <v>10554</v>
      </c>
      <c r="DP300" s="220">
        <v>10554</v>
      </c>
      <c r="DQ300" s="220">
        <v>10554</v>
      </c>
      <c r="DR300" s="220">
        <v>10554</v>
      </c>
      <c r="DS300" s="220">
        <v>10554</v>
      </c>
      <c r="DT300" s="220">
        <v>10523</v>
      </c>
      <c r="DU300" s="220">
        <v>10519</v>
      </c>
      <c r="DV300" s="220">
        <v>10519</v>
      </c>
      <c r="DW300" s="220">
        <v>10529</v>
      </c>
      <c r="DX300" s="220">
        <v>10529</v>
      </c>
      <c r="DY300" s="220">
        <v>10522</v>
      </c>
      <c r="DZ300" s="220">
        <v>10522</v>
      </c>
      <c r="EA300" s="220">
        <v>10515</v>
      </c>
      <c r="EB300" s="220">
        <v>10515</v>
      </c>
      <c r="EC300" s="220">
        <v>10515</v>
      </c>
      <c r="ED300" s="220">
        <v>10515</v>
      </c>
      <c r="EE300" s="220">
        <v>10515</v>
      </c>
      <c r="EF300" s="220">
        <v>10515</v>
      </c>
      <c r="EG300" s="220">
        <v>10515</v>
      </c>
      <c r="EH300" s="220">
        <v>10515</v>
      </c>
      <c r="EI300" s="220">
        <v>10515</v>
      </c>
      <c r="EJ300" s="220">
        <v>10515</v>
      </c>
      <c r="EK300" s="220">
        <v>10515</v>
      </c>
      <c r="EL300" s="220">
        <v>10515</v>
      </c>
      <c r="EM300" s="220">
        <v>10515</v>
      </c>
      <c r="EN300" s="242">
        <v>10515</v>
      </c>
      <c r="EO300" s="232">
        <v>10515</v>
      </c>
      <c r="EP300" s="227">
        <v>10515</v>
      </c>
      <c r="EQ300" s="154">
        <v>10515</v>
      </c>
      <c r="ER300" s="154">
        <v>10514</v>
      </c>
      <c r="ES300" s="154">
        <v>10514</v>
      </c>
      <c r="ET300" s="154">
        <v>10514</v>
      </c>
      <c r="EU300" s="154">
        <v>10514</v>
      </c>
      <c r="EV300" s="154">
        <v>10514</v>
      </c>
      <c r="EW300" s="166">
        <v>10514</v>
      </c>
      <c r="EX300" s="166">
        <v>10514</v>
      </c>
      <c r="EY300" s="166">
        <v>10514</v>
      </c>
      <c r="EZ300" s="166">
        <v>10514</v>
      </c>
      <c r="FA300" s="166">
        <v>10514</v>
      </c>
      <c r="FB300" s="166">
        <v>10514</v>
      </c>
      <c r="FC300" s="166">
        <v>10514</v>
      </c>
      <c r="FD300" s="154">
        <v>10514</v>
      </c>
      <c r="FE300" s="166">
        <v>10514</v>
      </c>
      <c r="FF300" s="166">
        <v>10514</v>
      </c>
      <c r="FG300" s="154">
        <v>10514</v>
      </c>
      <c r="FH300" s="154">
        <v>10514</v>
      </c>
      <c r="FI300" s="166">
        <v>10514</v>
      </c>
      <c r="FJ300" s="166">
        <v>10514</v>
      </c>
      <c r="FK300" s="154">
        <v>10514</v>
      </c>
      <c r="FL300" s="154">
        <v>10514</v>
      </c>
      <c r="FM300" s="154">
        <v>10514</v>
      </c>
      <c r="FN300" s="154">
        <v>10514</v>
      </c>
      <c r="FO300" s="154">
        <v>10514</v>
      </c>
      <c r="FP300" s="154">
        <v>10514</v>
      </c>
      <c r="FQ300" s="154">
        <v>10507</v>
      </c>
      <c r="FR300" s="166">
        <v>10507</v>
      </c>
      <c r="FS300" s="166">
        <v>10507</v>
      </c>
      <c r="FT300" s="166">
        <v>10507</v>
      </c>
      <c r="FU300" s="166">
        <v>10507</v>
      </c>
      <c r="FV300" s="166">
        <v>10507</v>
      </c>
      <c r="FW300" s="166">
        <v>10507</v>
      </c>
      <c r="FX300" s="166">
        <v>10507</v>
      </c>
      <c r="FY300" s="154">
        <v>10507</v>
      </c>
      <c r="FZ300" s="154">
        <v>10507</v>
      </c>
      <c r="GA300" s="154">
        <v>10506</v>
      </c>
      <c r="GB300" s="154">
        <v>10506</v>
      </c>
      <c r="GC300" s="154">
        <v>10506</v>
      </c>
      <c r="GD300" s="154">
        <v>10506</v>
      </c>
      <c r="GE300" s="154">
        <v>10506</v>
      </c>
      <c r="GF300" s="154">
        <v>10505</v>
      </c>
      <c r="GG300" s="154">
        <v>10505</v>
      </c>
      <c r="GH300" s="154">
        <v>10505</v>
      </c>
      <c r="GI300" s="154">
        <v>10505</v>
      </c>
      <c r="GJ300" s="154">
        <v>10505</v>
      </c>
      <c r="GK300" s="154">
        <v>10505</v>
      </c>
      <c r="GL300" s="154">
        <v>10505</v>
      </c>
      <c r="GM300" s="154">
        <v>10506</v>
      </c>
      <c r="GN300" s="154">
        <v>10506</v>
      </c>
      <c r="GO300" s="154">
        <v>10506</v>
      </c>
      <c r="GP300" s="154">
        <v>10506</v>
      </c>
      <c r="GQ300" s="154">
        <v>10506</v>
      </c>
      <c r="GR300" s="154">
        <v>10506</v>
      </c>
      <c r="GS300" s="154">
        <v>10506</v>
      </c>
      <c r="GT300" s="166">
        <v>10506</v>
      </c>
      <c r="GU300" s="166">
        <v>10506</v>
      </c>
      <c r="GV300" s="166">
        <v>10506</v>
      </c>
      <c r="GW300" s="166">
        <v>10506</v>
      </c>
      <c r="GX300" s="166">
        <v>10506</v>
      </c>
      <c r="GY300" s="166">
        <v>10506</v>
      </c>
      <c r="GZ300" s="166">
        <v>10506</v>
      </c>
      <c r="HA300" s="166">
        <v>10506</v>
      </c>
      <c r="HB300" s="166">
        <v>10506</v>
      </c>
      <c r="HC300" s="166">
        <v>10506</v>
      </c>
      <c r="HD300" s="166">
        <v>10506</v>
      </c>
      <c r="HE300" s="166">
        <v>10505</v>
      </c>
      <c r="HF300" s="166">
        <v>10505</v>
      </c>
      <c r="HG300" s="154">
        <v>10505</v>
      </c>
      <c r="HH300" s="154">
        <v>10522</v>
      </c>
      <c r="HI300" s="166">
        <v>10521</v>
      </c>
      <c r="HJ300" s="154">
        <v>10522</v>
      </c>
      <c r="HK300" s="154">
        <v>10521</v>
      </c>
      <c r="HL300" s="166">
        <v>10527</v>
      </c>
      <c r="HM300" s="154">
        <v>10531</v>
      </c>
      <c r="HN300" s="154">
        <v>10530</v>
      </c>
      <c r="HO300" s="166">
        <v>10530</v>
      </c>
      <c r="HP300" s="154">
        <v>10530</v>
      </c>
      <c r="HQ300" s="154">
        <v>10530</v>
      </c>
      <c r="HR300" s="166">
        <v>10530</v>
      </c>
      <c r="HS300" s="154">
        <v>10530</v>
      </c>
      <c r="HT300" s="154">
        <v>10530</v>
      </c>
      <c r="HU300" s="154">
        <v>10522</v>
      </c>
      <c r="HV300" s="154">
        <v>10519</v>
      </c>
      <c r="HW300" s="166">
        <v>10516</v>
      </c>
    </row>
    <row r="301" spans="1:231">
      <c r="A301" s="145">
        <f t="shared" si="54"/>
        <v>44379</v>
      </c>
      <c r="B301" s="220">
        <f>'Age&amp;Sex by occurrence date'!$CAC22</f>
        <v>13086</v>
      </c>
      <c r="C301" s="220">
        <v>10759</v>
      </c>
      <c r="D301" s="220">
        <v>10759</v>
      </c>
      <c r="E301" s="220">
        <v>10759</v>
      </c>
      <c r="F301" s="220">
        <v>10759</v>
      </c>
      <c r="G301" s="220">
        <v>10759</v>
      </c>
      <c r="H301" s="220">
        <v>10759</v>
      </c>
      <c r="I301" s="220">
        <v>10759</v>
      </c>
      <c r="J301" s="220">
        <v>10759</v>
      </c>
      <c r="K301" s="220">
        <v>10759</v>
      </c>
      <c r="L301" s="220">
        <v>10759</v>
      </c>
      <c r="M301" s="220">
        <v>10759</v>
      </c>
      <c r="N301" s="220">
        <v>10759</v>
      </c>
      <c r="O301" s="220">
        <v>10759</v>
      </c>
      <c r="P301" s="220">
        <v>10759</v>
      </c>
      <c r="Q301" s="220">
        <v>10758</v>
      </c>
      <c r="R301" s="220">
        <v>10758</v>
      </c>
      <c r="S301" s="220">
        <v>10758</v>
      </c>
      <c r="T301" s="220">
        <v>10758</v>
      </c>
      <c r="U301" s="220">
        <v>10758</v>
      </c>
      <c r="V301" s="220">
        <v>10757</v>
      </c>
      <c r="W301" s="220">
        <v>10757</v>
      </c>
      <c r="X301" s="220">
        <v>10757</v>
      </c>
      <c r="Y301" s="220">
        <v>10756</v>
      </c>
      <c r="Z301" s="220">
        <v>10751</v>
      </c>
      <c r="AA301" s="220">
        <v>10675</v>
      </c>
      <c r="AB301" s="220">
        <v>10553</v>
      </c>
      <c r="AC301" s="220">
        <v>10553</v>
      </c>
      <c r="AD301" s="220">
        <v>10553</v>
      </c>
      <c r="AE301" s="220">
        <v>10551</v>
      </c>
      <c r="AF301" s="220">
        <v>10551</v>
      </c>
      <c r="AG301" s="220">
        <v>10551</v>
      </c>
      <c r="AH301" s="220">
        <v>10551</v>
      </c>
      <c r="AI301" s="220">
        <v>10551</v>
      </c>
      <c r="AJ301" s="220">
        <v>10551</v>
      </c>
      <c r="AK301" s="220">
        <v>10551</v>
      </c>
      <c r="AL301" s="220">
        <v>10551</v>
      </c>
      <c r="AM301" s="220">
        <v>10551</v>
      </c>
      <c r="AN301" s="220">
        <v>10551</v>
      </c>
      <c r="AO301" s="220">
        <v>10551</v>
      </c>
      <c r="AP301" s="220">
        <v>10551</v>
      </c>
      <c r="AQ301" s="220">
        <v>10551</v>
      </c>
      <c r="AR301" s="220">
        <v>10551</v>
      </c>
      <c r="AS301" s="220">
        <v>10551</v>
      </c>
      <c r="AT301" s="220">
        <v>10551</v>
      </c>
      <c r="AU301" s="220">
        <v>10551</v>
      </c>
      <c r="AV301" s="220">
        <v>10551</v>
      </c>
      <c r="AW301" s="220">
        <v>10551</v>
      </c>
      <c r="AX301" s="220">
        <v>10551</v>
      </c>
      <c r="AY301" s="220">
        <v>10551</v>
      </c>
      <c r="AZ301" s="220">
        <v>10551</v>
      </c>
      <c r="BA301" s="220">
        <v>10551</v>
      </c>
      <c r="BB301" s="220">
        <v>10551</v>
      </c>
      <c r="BC301" s="220">
        <v>10551</v>
      </c>
      <c r="BD301" s="220">
        <v>10551</v>
      </c>
      <c r="BE301" s="220">
        <v>10551</v>
      </c>
      <c r="BF301" s="220">
        <v>10551</v>
      </c>
      <c r="BG301" s="220">
        <v>10551</v>
      </c>
      <c r="BH301" s="220">
        <v>10551</v>
      </c>
      <c r="BI301" s="220">
        <v>10551</v>
      </c>
      <c r="BJ301" s="220">
        <v>10551</v>
      </c>
      <c r="BK301" s="220">
        <v>10551</v>
      </c>
      <c r="BL301" s="220">
        <v>10551</v>
      </c>
      <c r="BM301" s="220">
        <v>10551</v>
      </c>
      <c r="BN301" s="220">
        <v>10551</v>
      </c>
      <c r="BO301" s="220">
        <v>10551</v>
      </c>
      <c r="BP301" s="220">
        <v>10551</v>
      </c>
      <c r="BQ301" s="220">
        <v>10551</v>
      </c>
      <c r="BR301" s="220">
        <v>10551</v>
      </c>
      <c r="BS301" s="220">
        <v>10551</v>
      </c>
      <c r="BT301" s="220">
        <v>10551</v>
      </c>
      <c r="BU301" s="220">
        <v>10551</v>
      </c>
      <c r="BV301" s="220">
        <v>10551</v>
      </c>
      <c r="BW301" s="220">
        <v>10551</v>
      </c>
      <c r="BX301" s="220">
        <v>10551</v>
      </c>
      <c r="BY301" s="220">
        <v>10551</v>
      </c>
      <c r="BZ301" s="220">
        <v>10551</v>
      </c>
      <c r="CA301" s="220">
        <v>10551</v>
      </c>
      <c r="CB301" s="220">
        <v>10551</v>
      </c>
      <c r="CC301" s="220">
        <v>10551</v>
      </c>
      <c r="CD301" s="220">
        <v>10551</v>
      </c>
      <c r="CE301" s="220">
        <v>10551</v>
      </c>
      <c r="CF301" s="220">
        <v>10551</v>
      </c>
      <c r="CG301" s="220">
        <v>10551</v>
      </c>
      <c r="CH301" s="220">
        <v>10551</v>
      </c>
      <c r="CI301" s="220">
        <v>10551</v>
      </c>
      <c r="CJ301" s="220">
        <v>10551</v>
      </c>
      <c r="CK301" s="220">
        <v>10551</v>
      </c>
      <c r="CL301" s="220">
        <v>10551</v>
      </c>
      <c r="CM301" s="220">
        <v>10551</v>
      </c>
      <c r="CN301" s="220">
        <v>10551</v>
      </c>
      <c r="CO301" s="220">
        <v>10551</v>
      </c>
      <c r="CP301" s="220">
        <v>10551</v>
      </c>
      <c r="CQ301" s="220">
        <v>10551</v>
      </c>
      <c r="CR301" s="220">
        <v>10551</v>
      </c>
      <c r="CS301" s="220">
        <v>10551</v>
      </c>
      <c r="CT301" s="220">
        <v>10551</v>
      </c>
      <c r="CU301" s="220">
        <v>10551</v>
      </c>
      <c r="CV301" s="220">
        <v>10551</v>
      </c>
      <c r="CW301" s="220">
        <v>10551</v>
      </c>
      <c r="CX301" s="220">
        <v>10551</v>
      </c>
      <c r="CY301" s="220">
        <v>10551</v>
      </c>
      <c r="CZ301" s="220">
        <v>10551</v>
      </c>
      <c r="DA301" s="220">
        <v>10551</v>
      </c>
      <c r="DB301" s="220">
        <v>10551</v>
      </c>
      <c r="DC301" s="220">
        <v>10551</v>
      </c>
      <c r="DD301" s="220">
        <v>10551</v>
      </c>
      <c r="DE301" s="220">
        <v>10551</v>
      </c>
      <c r="DF301" s="220">
        <v>10551</v>
      </c>
      <c r="DG301" s="220">
        <v>10551</v>
      </c>
      <c r="DH301" s="220">
        <v>10551</v>
      </c>
      <c r="DI301" s="220">
        <v>10551</v>
      </c>
      <c r="DJ301" s="220">
        <v>10551</v>
      </c>
      <c r="DK301" s="220">
        <v>10551</v>
      </c>
      <c r="DL301" s="220">
        <v>10551</v>
      </c>
      <c r="DM301" s="220">
        <v>10551</v>
      </c>
      <c r="DN301" s="220">
        <v>10551</v>
      </c>
      <c r="DO301" s="220">
        <v>10551</v>
      </c>
      <c r="DP301" s="220">
        <v>10551</v>
      </c>
      <c r="DQ301" s="220">
        <v>10551</v>
      </c>
      <c r="DR301" s="220">
        <v>10551</v>
      </c>
      <c r="DS301" s="220">
        <v>10551</v>
      </c>
      <c r="DT301" s="220">
        <v>10520</v>
      </c>
      <c r="DU301" s="220">
        <v>10516</v>
      </c>
      <c r="DV301" s="220">
        <v>10516</v>
      </c>
      <c r="DW301" s="220">
        <v>10526</v>
      </c>
      <c r="DX301" s="220">
        <v>10526</v>
      </c>
      <c r="DY301" s="220">
        <v>10519</v>
      </c>
      <c r="DZ301" s="220">
        <v>10519</v>
      </c>
      <c r="EA301" s="220">
        <v>10512</v>
      </c>
      <c r="EB301" s="220">
        <v>10512</v>
      </c>
      <c r="EC301" s="220">
        <v>10512</v>
      </c>
      <c r="ED301" s="220">
        <v>10512</v>
      </c>
      <c r="EE301" s="220">
        <v>10512</v>
      </c>
      <c r="EF301" s="220">
        <v>10512</v>
      </c>
      <c r="EG301" s="220">
        <v>10512</v>
      </c>
      <c r="EH301" s="220">
        <v>10512</v>
      </c>
      <c r="EI301" s="220">
        <v>10512</v>
      </c>
      <c r="EJ301" s="220">
        <v>10512</v>
      </c>
      <c r="EK301" s="220">
        <v>10512</v>
      </c>
      <c r="EL301" s="220">
        <v>10512</v>
      </c>
      <c r="EM301" s="220">
        <v>10512</v>
      </c>
      <c r="EN301" s="242">
        <v>10512</v>
      </c>
      <c r="EO301" s="232">
        <v>10512</v>
      </c>
      <c r="EP301" s="227">
        <v>10512</v>
      </c>
      <c r="EQ301" s="154">
        <v>10512</v>
      </c>
      <c r="ER301" s="154">
        <v>10511</v>
      </c>
      <c r="ES301" s="154">
        <v>10511</v>
      </c>
      <c r="ET301" s="154">
        <v>10511</v>
      </c>
      <c r="EU301" s="154">
        <v>10511</v>
      </c>
      <c r="EV301" s="166">
        <v>10511</v>
      </c>
      <c r="EW301" s="154">
        <v>10511</v>
      </c>
      <c r="EX301" s="154">
        <v>10511</v>
      </c>
      <c r="EY301" s="154">
        <v>10511</v>
      </c>
      <c r="EZ301" s="154">
        <v>10511</v>
      </c>
      <c r="FA301" s="154">
        <v>10511</v>
      </c>
      <c r="FB301" s="154">
        <v>10511</v>
      </c>
      <c r="FC301" s="166">
        <v>10511</v>
      </c>
      <c r="FD301" s="154">
        <v>10511</v>
      </c>
      <c r="FE301" s="154">
        <v>10511</v>
      </c>
      <c r="FF301" s="154">
        <v>10511</v>
      </c>
      <c r="FG301" s="154">
        <v>10511</v>
      </c>
      <c r="FH301" s="166">
        <v>10511</v>
      </c>
      <c r="FI301" s="166">
        <v>10511</v>
      </c>
      <c r="FJ301" s="166">
        <v>10511</v>
      </c>
      <c r="FK301" s="166">
        <v>10511</v>
      </c>
      <c r="FL301" s="166">
        <v>10511</v>
      </c>
      <c r="FM301" s="166">
        <v>10511</v>
      </c>
      <c r="FN301" s="166">
        <v>10511</v>
      </c>
      <c r="FO301" s="166">
        <v>10511</v>
      </c>
      <c r="FP301" s="166">
        <v>10511</v>
      </c>
      <c r="FQ301" s="166">
        <v>10504</v>
      </c>
      <c r="FR301" s="166">
        <v>10504</v>
      </c>
      <c r="FS301" s="166">
        <v>10504</v>
      </c>
      <c r="FT301" s="166">
        <v>10504</v>
      </c>
      <c r="FU301" s="166">
        <v>10504</v>
      </c>
      <c r="FV301" s="166">
        <v>10504</v>
      </c>
      <c r="FW301" s="166">
        <v>10504</v>
      </c>
      <c r="FX301" s="166">
        <v>10504</v>
      </c>
      <c r="FY301" s="166">
        <v>10504</v>
      </c>
      <c r="FZ301" s="166">
        <v>10504</v>
      </c>
      <c r="GA301" s="166">
        <v>10503</v>
      </c>
      <c r="GB301" s="166">
        <v>10503</v>
      </c>
      <c r="GC301" s="166">
        <v>10503</v>
      </c>
      <c r="GD301" s="166">
        <v>10503</v>
      </c>
      <c r="GE301" s="166">
        <v>10503</v>
      </c>
      <c r="GF301" s="166">
        <v>10502</v>
      </c>
      <c r="GG301" s="166">
        <v>10502</v>
      </c>
      <c r="GH301" s="166">
        <v>10502</v>
      </c>
      <c r="GI301" s="166">
        <v>10502</v>
      </c>
      <c r="GJ301" s="166">
        <v>10502</v>
      </c>
      <c r="GK301" s="154">
        <v>10502</v>
      </c>
      <c r="GL301" s="154">
        <v>10502</v>
      </c>
      <c r="GM301" s="154">
        <v>10503</v>
      </c>
      <c r="GN301" s="154">
        <v>10503</v>
      </c>
      <c r="GO301" s="154">
        <v>10503</v>
      </c>
      <c r="GP301" s="154">
        <v>10503</v>
      </c>
      <c r="GQ301" s="154">
        <v>10503</v>
      </c>
      <c r="GR301" s="154">
        <v>10503</v>
      </c>
      <c r="GS301" s="154">
        <v>10503</v>
      </c>
      <c r="GT301" s="166">
        <v>10503</v>
      </c>
      <c r="GU301" s="166">
        <v>10503</v>
      </c>
      <c r="GV301" s="166">
        <v>10503</v>
      </c>
      <c r="GW301" s="166">
        <v>10503</v>
      </c>
      <c r="GX301" s="166">
        <v>10503</v>
      </c>
      <c r="GY301" s="154">
        <v>10503</v>
      </c>
      <c r="GZ301" s="154">
        <v>10503</v>
      </c>
      <c r="HA301" s="154">
        <v>10503</v>
      </c>
      <c r="HB301" s="154">
        <v>10503</v>
      </c>
      <c r="HC301" s="154">
        <v>10503</v>
      </c>
      <c r="HD301" s="154">
        <v>10503</v>
      </c>
      <c r="HE301" s="154">
        <v>10502</v>
      </c>
      <c r="HF301" s="166">
        <v>10502</v>
      </c>
      <c r="HG301" s="154">
        <v>10502</v>
      </c>
      <c r="HH301" s="154">
        <v>10519</v>
      </c>
      <c r="HI301" s="166">
        <v>10518</v>
      </c>
      <c r="HJ301" s="154">
        <v>10519</v>
      </c>
      <c r="HK301" s="154">
        <v>10518</v>
      </c>
      <c r="HL301" s="166">
        <v>10524</v>
      </c>
      <c r="HM301" s="154">
        <v>10528</v>
      </c>
      <c r="HN301" s="154">
        <v>10527</v>
      </c>
      <c r="HO301" s="166">
        <v>10527</v>
      </c>
      <c r="HP301" s="154">
        <v>10527</v>
      </c>
      <c r="HQ301" s="154">
        <v>10527</v>
      </c>
      <c r="HR301" s="166">
        <v>10527</v>
      </c>
      <c r="HS301" s="154">
        <v>10527</v>
      </c>
      <c r="HT301" s="154">
        <v>10527</v>
      </c>
      <c r="HU301" s="154">
        <v>10519</v>
      </c>
      <c r="HV301" s="154">
        <v>10516</v>
      </c>
      <c r="HW301" s="166">
        <v>10513</v>
      </c>
    </row>
    <row r="302" spans="1:231">
      <c r="A302" s="145">
        <f t="shared" si="54"/>
        <v>44378</v>
      </c>
      <c r="B302" s="220">
        <f>'Age&amp;Sex by occurrence date'!$CAJ22</f>
        <v>13080</v>
      </c>
      <c r="C302" s="220">
        <v>10755</v>
      </c>
      <c r="D302" s="220">
        <v>10755</v>
      </c>
      <c r="E302" s="220">
        <v>10755</v>
      </c>
      <c r="F302" s="220">
        <v>10755</v>
      </c>
      <c r="G302" s="220">
        <v>10755</v>
      </c>
      <c r="H302" s="220">
        <v>10755</v>
      </c>
      <c r="I302" s="220">
        <v>10755</v>
      </c>
      <c r="J302" s="220">
        <v>10755</v>
      </c>
      <c r="K302" s="220">
        <v>10755</v>
      </c>
      <c r="L302" s="220">
        <v>10755</v>
      </c>
      <c r="M302" s="220">
        <v>10755</v>
      </c>
      <c r="N302" s="220">
        <v>10755</v>
      </c>
      <c r="O302" s="220">
        <v>10755</v>
      </c>
      <c r="P302" s="220">
        <v>10755</v>
      </c>
      <c r="Q302" s="220">
        <v>10754</v>
      </c>
      <c r="R302" s="220">
        <v>10754</v>
      </c>
      <c r="S302" s="220">
        <v>10754</v>
      </c>
      <c r="T302" s="220">
        <v>10754</v>
      </c>
      <c r="U302" s="220">
        <v>10754</v>
      </c>
      <c r="V302" s="220">
        <v>10753</v>
      </c>
      <c r="W302" s="220">
        <v>10753</v>
      </c>
      <c r="X302" s="220">
        <v>10753</v>
      </c>
      <c r="Y302" s="220">
        <v>10752</v>
      </c>
      <c r="Z302" s="220">
        <v>10747</v>
      </c>
      <c r="AA302" s="220">
        <v>10672</v>
      </c>
      <c r="AB302" s="220">
        <v>10550</v>
      </c>
      <c r="AC302" s="220">
        <v>10550</v>
      </c>
      <c r="AD302" s="220">
        <v>10550</v>
      </c>
      <c r="AE302" s="220">
        <v>10548</v>
      </c>
      <c r="AF302" s="220">
        <v>10548</v>
      </c>
      <c r="AG302" s="220">
        <v>10548</v>
      </c>
      <c r="AH302" s="220">
        <v>10548</v>
      </c>
      <c r="AI302" s="220">
        <v>10548</v>
      </c>
      <c r="AJ302" s="220">
        <v>10548</v>
      </c>
      <c r="AK302" s="220">
        <v>10548</v>
      </c>
      <c r="AL302" s="220">
        <v>10548</v>
      </c>
      <c r="AM302" s="220">
        <v>10548</v>
      </c>
      <c r="AN302" s="220">
        <v>10548</v>
      </c>
      <c r="AO302" s="220">
        <v>10548</v>
      </c>
      <c r="AP302" s="220">
        <v>10548</v>
      </c>
      <c r="AQ302" s="220">
        <v>10548</v>
      </c>
      <c r="AR302" s="220">
        <v>10548</v>
      </c>
      <c r="AS302" s="220">
        <v>10548</v>
      </c>
      <c r="AT302" s="220">
        <v>10548</v>
      </c>
      <c r="AU302" s="220">
        <v>10548</v>
      </c>
      <c r="AV302" s="220">
        <v>10548</v>
      </c>
      <c r="AW302" s="220">
        <v>10548</v>
      </c>
      <c r="AX302" s="220">
        <v>10548</v>
      </c>
      <c r="AY302" s="220">
        <v>10548</v>
      </c>
      <c r="AZ302" s="220">
        <v>10548</v>
      </c>
      <c r="BA302" s="220">
        <v>10548</v>
      </c>
      <c r="BB302" s="220">
        <v>10548</v>
      </c>
      <c r="BC302" s="220">
        <v>10548</v>
      </c>
      <c r="BD302" s="220">
        <v>10548</v>
      </c>
      <c r="BE302" s="220">
        <v>10548</v>
      </c>
      <c r="BF302" s="220">
        <v>10548</v>
      </c>
      <c r="BG302" s="220">
        <v>10548</v>
      </c>
      <c r="BH302" s="220">
        <v>10548</v>
      </c>
      <c r="BI302" s="220">
        <v>10548</v>
      </c>
      <c r="BJ302" s="220">
        <v>10548</v>
      </c>
      <c r="BK302" s="220">
        <v>10548</v>
      </c>
      <c r="BL302" s="220">
        <v>10548</v>
      </c>
      <c r="BM302" s="220">
        <v>10548</v>
      </c>
      <c r="BN302" s="220">
        <v>10548</v>
      </c>
      <c r="BO302" s="220">
        <v>10548</v>
      </c>
      <c r="BP302" s="220">
        <v>10548</v>
      </c>
      <c r="BQ302" s="220">
        <v>10548</v>
      </c>
      <c r="BR302" s="220">
        <v>10548</v>
      </c>
      <c r="BS302" s="220">
        <v>10548</v>
      </c>
      <c r="BT302" s="220">
        <v>10548</v>
      </c>
      <c r="BU302" s="220">
        <v>10548</v>
      </c>
      <c r="BV302" s="220">
        <v>10548</v>
      </c>
      <c r="BW302" s="220">
        <v>10548</v>
      </c>
      <c r="BX302" s="220">
        <v>10548</v>
      </c>
      <c r="BY302" s="220">
        <v>10548</v>
      </c>
      <c r="BZ302" s="220">
        <v>10548</v>
      </c>
      <c r="CA302" s="220">
        <v>10548</v>
      </c>
      <c r="CB302" s="220">
        <v>10548</v>
      </c>
      <c r="CC302" s="220">
        <v>10548</v>
      </c>
      <c r="CD302" s="220">
        <v>10548</v>
      </c>
      <c r="CE302" s="220">
        <v>10548</v>
      </c>
      <c r="CF302" s="220">
        <v>10548</v>
      </c>
      <c r="CG302" s="220">
        <v>10548</v>
      </c>
      <c r="CH302" s="220">
        <v>10548</v>
      </c>
      <c r="CI302" s="220">
        <v>10548</v>
      </c>
      <c r="CJ302" s="220">
        <v>10548</v>
      </c>
      <c r="CK302" s="220">
        <v>10548</v>
      </c>
      <c r="CL302" s="220">
        <v>10548</v>
      </c>
      <c r="CM302" s="220">
        <v>10548</v>
      </c>
      <c r="CN302" s="220">
        <v>10548</v>
      </c>
      <c r="CO302" s="220">
        <v>10548</v>
      </c>
      <c r="CP302" s="220">
        <v>10548</v>
      </c>
      <c r="CQ302" s="220">
        <v>10548</v>
      </c>
      <c r="CR302" s="220">
        <v>10548</v>
      </c>
      <c r="CS302" s="220">
        <v>10548</v>
      </c>
      <c r="CT302" s="220">
        <v>10548</v>
      </c>
      <c r="CU302" s="220">
        <v>10548</v>
      </c>
      <c r="CV302" s="220">
        <v>10548</v>
      </c>
      <c r="CW302" s="220">
        <v>10548</v>
      </c>
      <c r="CX302" s="220">
        <v>10548</v>
      </c>
      <c r="CY302" s="220">
        <v>10548</v>
      </c>
      <c r="CZ302" s="220">
        <v>10548</v>
      </c>
      <c r="DA302" s="220">
        <v>10548</v>
      </c>
      <c r="DB302" s="220">
        <v>10548</v>
      </c>
      <c r="DC302" s="220">
        <v>10548</v>
      </c>
      <c r="DD302" s="220">
        <v>10548</v>
      </c>
      <c r="DE302" s="220">
        <v>10548</v>
      </c>
      <c r="DF302" s="220">
        <v>10548</v>
      </c>
      <c r="DG302" s="220">
        <v>10548</v>
      </c>
      <c r="DH302" s="220">
        <v>10548</v>
      </c>
      <c r="DI302" s="220">
        <v>10548</v>
      </c>
      <c r="DJ302" s="220">
        <v>10548</v>
      </c>
      <c r="DK302" s="220">
        <v>10548</v>
      </c>
      <c r="DL302" s="220">
        <v>10548</v>
      </c>
      <c r="DM302" s="220">
        <v>10548</v>
      </c>
      <c r="DN302" s="220">
        <v>10548</v>
      </c>
      <c r="DO302" s="220">
        <v>10548</v>
      </c>
      <c r="DP302" s="220">
        <v>10548</v>
      </c>
      <c r="DQ302" s="220">
        <v>10548</v>
      </c>
      <c r="DR302" s="220">
        <v>10548</v>
      </c>
      <c r="DS302" s="220">
        <v>10548</v>
      </c>
      <c r="DT302" s="220">
        <v>10517</v>
      </c>
      <c r="DU302" s="220">
        <v>10513</v>
      </c>
      <c r="DV302" s="220">
        <v>10513</v>
      </c>
      <c r="DW302" s="220">
        <v>10523</v>
      </c>
      <c r="DX302" s="220">
        <v>10523</v>
      </c>
      <c r="DY302" s="220">
        <v>10516</v>
      </c>
      <c r="DZ302" s="220">
        <v>10516</v>
      </c>
      <c r="EA302" s="220">
        <v>10509</v>
      </c>
      <c r="EB302" s="220">
        <v>10509</v>
      </c>
      <c r="EC302" s="220">
        <v>10509</v>
      </c>
      <c r="ED302" s="220">
        <v>10509</v>
      </c>
      <c r="EE302" s="220">
        <v>10509</v>
      </c>
      <c r="EF302" s="220">
        <v>10509</v>
      </c>
      <c r="EG302" s="220">
        <v>10509</v>
      </c>
      <c r="EH302" s="220">
        <v>10509</v>
      </c>
      <c r="EI302" s="220">
        <v>10509</v>
      </c>
      <c r="EJ302" s="220">
        <v>10509</v>
      </c>
      <c r="EK302" s="220">
        <v>10509</v>
      </c>
      <c r="EL302" s="220">
        <v>10509</v>
      </c>
      <c r="EM302" s="220">
        <v>10509</v>
      </c>
      <c r="EN302" s="242">
        <v>10509</v>
      </c>
      <c r="EO302" s="232">
        <v>10509</v>
      </c>
      <c r="EP302" s="228">
        <v>10509</v>
      </c>
      <c r="EQ302" s="166">
        <v>10509</v>
      </c>
      <c r="ER302" s="166">
        <v>10508</v>
      </c>
      <c r="ES302" s="166">
        <v>10508</v>
      </c>
      <c r="ET302" s="166">
        <v>10508</v>
      </c>
      <c r="EU302" s="166">
        <v>10508</v>
      </c>
      <c r="EV302" s="154">
        <v>10508</v>
      </c>
      <c r="EW302" s="166">
        <v>10508</v>
      </c>
      <c r="EX302" s="166">
        <v>10508</v>
      </c>
      <c r="EY302" s="166">
        <v>10508</v>
      </c>
      <c r="EZ302" s="166">
        <v>10508</v>
      </c>
      <c r="FA302" s="166">
        <v>10508</v>
      </c>
      <c r="FB302" s="154">
        <v>10508</v>
      </c>
      <c r="FC302" s="154">
        <v>10508</v>
      </c>
      <c r="FD302" s="154">
        <v>10508</v>
      </c>
      <c r="FE302" s="166">
        <v>10508</v>
      </c>
      <c r="FF302" s="166">
        <v>10508</v>
      </c>
      <c r="FG302" s="166">
        <v>10508</v>
      </c>
      <c r="FH302" s="154">
        <v>10508</v>
      </c>
      <c r="FI302" s="154">
        <v>10508</v>
      </c>
      <c r="FJ302" s="154">
        <v>10508</v>
      </c>
      <c r="FK302" s="166">
        <v>10508</v>
      </c>
      <c r="FL302" s="166">
        <v>10508</v>
      </c>
      <c r="FM302" s="166">
        <v>10508</v>
      </c>
      <c r="FN302" s="166">
        <v>10508</v>
      </c>
      <c r="FO302" s="166">
        <v>10508</v>
      </c>
      <c r="FP302" s="166">
        <v>10508</v>
      </c>
      <c r="FQ302" s="166">
        <v>10501</v>
      </c>
      <c r="FR302" s="154">
        <v>10501</v>
      </c>
      <c r="FS302" s="154">
        <v>10501</v>
      </c>
      <c r="FT302" s="154">
        <v>10501</v>
      </c>
      <c r="FU302" s="154">
        <v>10501</v>
      </c>
      <c r="FV302" s="154">
        <v>10501</v>
      </c>
      <c r="FW302" s="154">
        <v>10501</v>
      </c>
      <c r="FX302" s="154">
        <v>10501</v>
      </c>
      <c r="FY302" s="154">
        <v>10501</v>
      </c>
      <c r="FZ302" s="154">
        <v>10501</v>
      </c>
      <c r="GA302" s="154">
        <v>10500</v>
      </c>
      <c r="GB302" s="154">
        <v>10500</v>
      </c>
      <c r="GC302" s="154">
        <v>10500</v>
      </c>
      <c r="GD302" s="154">
        <v>10500</v>
      </c>
      <c r="GE302" s="154">
        <v>10500</v>
      </c>
      <c r="GF302" s="154">
        <v>10499</v>
      </c>
      <c r="GG302" s="154">
        <v>10499</v>
      </c>
      <c r="GH302" s="154">
        <v>10499</v>
      </c>
      <c r="GI302" s="154">
        <v>10499</v>
      </c>
      <c r="GJ302" s="154">
        <v>10499</v>
      </c>
      <c r="GK302" s="166">
        <v>10499</v>
      </c>
      <c r="GL302" s="166">
        <v>10499</v>
      </c>
      <c r="GM302" s="166">
        <v>10500</v>
      </c>
      <c r="GN302" s="166">
        <v>10500</v>
      </c>
      <c r="GO302" s="166">
        <v>10500</v>
      </c>
      <c r="GP302" s="166">
        <v>10500</v>
      </c>
      <c r="GQ302" s="166">
        <v>10500</v>
      </c>
      <c r="GR302" s="166">
        <v>10500</v>
      </c>
      <c r="GS302" s="166">
        <v>10500</v>
      </c>
      <c r="GT302" s="154">
        <v>10500</v>
      </c>
      <c r="GU302" s="154">
        <v>10500</v>
      </c>
      <c r="GV302" s="154">
        <v>10500</v>
      </c>
      <c r="GW302" s="154">
        <v>10500</v>
      </c>
      <c r="GX302" s="166">
        <v>10500</v>
      </c>
      <c r="GY302" s="166">
        <v>10500</v>
      </c>
      <c r="GZ302" s="166">
        <v>10500</v>
      </c>
      <c r="HA302" s="166">
        <v>10500</v>
      </c>
      <c r="HB302" s="166">
        <v>10500</v>
      </c>
      <c r="HC302" s="166">
        <v>10500</v>
      </c>
      <c r="HD302" s="166">
        <v>10500</v>
      </c>
      <c r="HE302" s="166">
        <v>10499</v>
      </c>
      <c r="HF302" s="166">
        <v>10499</v>
      </c>
      <c r="HG302" s="154">
        <v>10499</v>
      </c>
      <c r="HH302" s="154">
        <v>10516</v>
      </c>
      <c r="HI302" s="166">
        <v>10515</v>
      </c>
      <c r="HJ302" s="154">
        <v>10516</v>
      </c>
      <c r="HK302" s="154">
        <v>10515</v>
      </c>
      <c r="HL302" s="166">
        <v>10521</v>
      </c>
      <c r="HM302" s="154">
        <v>10525</v>
      </c>
      <c r="HN302" s="154">
        <v>10524</v>
      </c>
      <c r="HO302" s="166">
        <v>10524</v>
      </c>
      <c r="HP302" s="154">
        <v>10524</v>
      </c>
      <c r="HQ302" s="154">
        <v>10524</v>
      </c>
      <c r="HR302" s="166">
        <v>10524</v>
      </c>
      <c r="HS302" s="154">
        <v>10524</v>
      </c>
      <c r="HT302" s="154">
        <v>10524</v>
      </c>
      <c r="HU302" s="154">
        <v>10516</v>
      </c>
      <c r="HV302" s="154">
        <v>10513</v>
      </c>
      <c r="HW302" s="166">
        <v>10510</v>
      </c>
    </row>
    <row r="303" spans="1:231">
      <c r="A303" s="145">
        <f t="shared" si="54"/>
        <v>44377</v>
      </c>
      <c r="B303" s="220">
        <f>'Age&amp;Sex by occurrence date'!$CAQ22</f>
        <v>13079</v>
      </c>
      <c r="C303" s="220">
        <v>10754</v>
      </c>
      <c r="D303" s="220">
        <v>10754</v>
      </c>
      <c r="E303" s="220">
        <v>10754</v>
      </c>
      <c r="F303" s="220">
        <v>10754</v>
      </c>
      <c r="G303" s="220">
        <v>10754</v>
      </c>
      <c r="H303" s="220">
        <v>10754</v>
      </c>
      <c r="I303" s="220">
        <v>10754</v>
      </c>
      <c r="J303" s="220">
        <v>10754</v>
      </c>
      <c r="K303" s="220">
        <v>10754</v>
      </c>
      <c r="L303" s="220">
        <v>10754</v>
      </c>
      <c r="M303" s="220">
        <v>10754</v>
      </c>
      <c r="N303" s="220">
        <v>10754</v>
      </c>
      <c r="O303" s="220">
        <v>10754</v>
      </c>
      <c r="P303" s="220">
        <v>10754</v>
      </c>
      <c r="Q303" s="220">
        <v>10753</v>
      </c>
      <c r="R303" s="220">
        <v>10753</v>
      </c>
      <c r="S303" s="220">
        <v>10753</v>
      </c>
      <c r="T303" s="220">
        <v>10753</v>
      </c>
      <c r="U303" s="220">
        <v>10753</v>
      </c>
      <c r="V303" s="220">
        <v>10752</v>
      </c>
      <c r="W303" s="220">
        <v>10752</v>
      </c>
      <c r="X303" s="220">
        <v>10752</v>
      </c>
      <c r="Y303" s="220">
        <v>10751</v>
      </c>
      <c r="Z303" s="220">
        <v>10746</v>
      </c>
      <c r="AA303" s="220">
        <v>10671</v>
      </c>
      <c r="AB303" s="220">
        <v>10549</v>
      </c>
      <c r="AC303" s="220">
        <v>10549</v>
      </c>
      <c r="AD303" s="220">
        <v>10549</v>
      </c>
      <c r="AE303" s="220">
        <v>10547</v>
      </c>
      <c r="AF303" s="220">
        <v>10547</v>
      </c>
      <c r="AG303" s="220">
        <v>10547</v>
      </c>
      <c r="AH303" s="220">
        <v>10547</v>
      </c>
      <c r="AI303" s="220">
        <v>10547</v>
      </c>
      <c r="AJ303" s="220">
        <v>10547</v>
      </c>
      <c r="AK303" s="220">
        <v>10547</v>
      </c>
      <c r="AL303" s="220">
        <v>10547</v>
      </c>
      <c r="AM303" s="220">
        <v>10547</v>
      </c>
      <c r="AN303" s="220">
        <v>10547</v>
      </c>
      <c r="AO303" s="220">
        <v>10547</v>
      </c>
      <c r="AP303" s="220">
        <v>10547</v>
      </c>
      <c r="AQ303" s="220">
        <v>10547</v>
      </c>
      <c r="AR303" s="220">
        <v>10547</v>
      </c>
      <c r="AS303" s="220">
        <v>10547</v>
      </c>
      <c r="AT303" s="220">
        <v>10547</v>
      </c>
      <c r="AU303" s="220">
        <v>10547</v>
      </c>
      <c r="AV303" s="220">
        <v>10547</v>
      </c>
      <c r="AW303" s="220">
        <v>10547</v>
      </c>
      <c r="AX303" s="220">
        <v>10547</v>
      </c>
      <c r="AY303" s="220">
        <v>10547</v>
      </c>
      <c r="AZ303" s="220">
        <v>10547</v>
      </c>
      <c r="BA303" s="220">
        <v>10547</v>
      </c>
      <c r="BB303" s="220">
        <v>10547</v>
      </c>
      <c r="BC303" s="220">
        <v>10547</v>
      </c>
      <c r="BD303" s="220">
        <v>10547</v>
      </c>
      <c r="BE303" s="220">
        <v>10547</v>
      </c>
      <c r="BF303" s="220">
        <v>10547</v>
      </c>
      <c r="BG303" s="220">
        <v>10547</v>
      </c>
      <c r="BH303" s="220">
        <v>10547</v>
      </c>
      <c r="BI303" s="220">
        <v>10547</v>
      </c>
      <c r="BJ303" s="220">
        <v>10547</v>
      </c>
      <c r="BK303" s="220">
        <v>10547</v>
      </c>
      <c r="BL303" s="220">
        <v>10547</v>
      </c>
      <c r="BM303" s="220">
        <v>10547</v>
      </c>
      <c r="BN303" s="220">
        <v>10547</v>
      </c>
      <c r="BO303" s="220">
        <v>10547</v>
      </c>
      <c r="BP303" s="220">
        <v>10547</v>
      </c>
      <c r="BQ303" s="220">
        <v>10547</v>
      </c>
      <c r="BR303" s="220">
        <v>10547</v>
      </c>
      <c r="BS303" s="220">
        <v>10547</v>
      </c>
      <c r="BT303" s="220">
        <v>10547</v>
      </c>
      <c r="BU303" s="220">
        <v>10547</v>
      </c>
      <c r="BV303" s="220">
        <v>10547</v>
      </c>
      <c r="BW303" s="220">
        <v>10547</v>
      </c>
      <c r="BX303" s="220">
        <v>10547</v>
      </c>
      <c r="BY303" s="220">
        <v>10547</v>
      </c>
      <c r="BZ303" s="220">
        <v>10547</v>
      </c>
      <c r="CA303" s="220">
        <v>10547</v>
      </c>
      <c r="CB303" s="220">
        <v>10547</v>
      </c>
      <c r="CC303" s="220">
        <v>10547</v>
      </c>
      <c r="CD303" s="220">
        <v>10547</v>
      </c>
      <c r="CE303" s="220">
        <v>10547</v>
      </c>
      <c r="CF303" s="220">
        <v>10547</v>
      </c>
      <c r="CG303" s="220">
        <v>10547</v>
      </c>
      <c r="CH303" s="220">
        <v>10547</v>
      </c>
      <c r="CI303" s="220">
        <v>10547</v>
      </c>
      <c r="CJ303" s="220">
        <v>10547</v>
      </c>
      <c r="CK303" s="220">
        <v>10547</v>
      </c>
      <c r="CL303" s="220">
        <v>10547</v>
      </c>
      <c r="CM303" s="220">
        <v>10547</v>
      </c>
      <c r="CN303" s="220">
        <v>10547</v>
      </c>
      <c r="CO303" s="220">
        <v>10547</v>
      </c>
      <c r="CP303" s="220">
        <v>10547</v>
      </c>
      <c r="CQ303" s="220">
        <v>10547</v>
      </c>
      <c r="CR303" s="220">
        <v>10547</v>
      </c>
      <c r="CS303" s="220">
        <v>10547</v>
      </c>
      <c r="CT303" s="220">
        <v>10547</v>
      </c>
      <c r="CU303" s="220">
        <v>10547</v>
      </c>
      <c r="CV303" s="220">
        <v>10547</v>
      </c>
      <c r="CW303" s="220">
        <v>10547</v>
      </c>
      <c r="CX303" s="220">
        <v>10547</v>
      </c>
      <c r="CY303" s="220">
        <v>10547</v>
      </c>
      <c r="CZ303" s="220">
        <v>10547</v>
      </c>
      <c r="DA303" s="220">
        <v>10547</v>
      </c>
      <c r="DB303" s="220">
        <v>10547</v>
      </c>
      <c r="DC303" s="220">
        <v>10547</v>
      </c>
      <c r="DD303" s="220">
        <v>10547</v>
      </c>
      <c r="DE303" s="220">
        <v>10547</v>
      </c>
      <c r="DF303" s="220">
        <v>10547</v>
      </c>
      <c r="DG303" s="220">
        <v>10547</v>
      </c>
      <c r="DH303" s="220">
        <v>10547</v>
      </c>
      <c r="DI303" s="220">
        <v>10547</v>
      </c>
      <c r="DJ303" s="220">
        <v>10547</v>
      </c>
      <c r="DK303" s="220">
        <v>10547</v>
      </c>
      <c r="DL303" s="220">
        <v>10547</v>
      </c>
      <c r="DM303" s="220">
        <v>10547</v>
      </c>
      <c r="DN303" s="220">
        <v>10547</v>
      </c>
      <c r="DO303" s="220">
        <v>10547</v>
      </c>
      <c r="DP303" s="220">
        <v>10547</v>
      </c>
      <c r="DQ303" s="220">
        <v>10547</v>
      </c>
      <c r="DR303" s="220">
        <v>10547</v>
      </c>
      <c r="DS303" s="220">
        <v>10547</v>
      </c>
      <c r="DT303" s="220">
        <v>10516</v>
      </c>
      <c r="DU303" s="220">
        <v>10512</v>
      </c>
      <c r="DV303" s="220">
        <v>10512</v>
      </c>
      <c r="DW303" s="220">
        <v>10522</v>
      </c>
      <c r="DX303" s="220">
        <v>10522</v>
      </c>
      <c r="DY303" s="220">
        <v>10515</v>
      </c>
      <c r="DZ303" s="220">
        <v>10515</v>
      </c>
      <c r="EA303" s="220">
        <v>10508</v>
      </c>
      <c r="EB303" s="220">
        <v>10508</v>
      </c>
      <c r="EC303" s="220">
        <v>10508</v>
      </c>
      <c r="ED303" s="220">
        <v>10508</v>
      </c>
      <c r="EE303" s="220">
        <v>10508</v>
      </c>
      <c r="EF303" s="220">
        <v>10508</v>
      </c>
      <c r="EG303" s="220">
        <v>10508</v>
      </c>
      <c r="EH303" s="220">
        <v>10508</v>
      </c>
      <c r="EI303" s="220">
        <v>10508</v>
      </c>
      <c r="EJ303" s="220">
        <v>10508</v>
      </c>
      <c r="EK303" s="220">
        <v>10508</v>
      </c>
      <c r="EL303" s="220">
        <v>10508</v>
      </c>
      <c r="EM303" s="220">
        <v>10508</v>
      </c>
      <c r="EN303" s="242">
        <v>10508</v>
      </c>
      <c r="EO303" s="232">
        <v>10508</v>
      </c>
      <c r="EP303" s="227">
        <v>10508</v>
      </c>
      <c r="EQ303" s="154">
        <v>10508</v>
      </c>
      <c r="ER303" s="154">
        <v>10507</v>
      </c>
      <c r="ES303" s="154">
        <v>10507</v>
      </c>
      <c r="ET303" s="154">
        <v>10507</v>
      </c>
      <c r="EU303" s="154">
        <v>10507</v>
      </c>
      <c r="EV303" s="154">
        <v>10507</v>
      </c>
      <c r="EW303" s="166">
        <v>10507</v>
      </c>
      <c r="EX303" s="166">
        <v>10507</v>
      </c>
      <c r="EY303" s="166">
        <v>10507</v>
      </c>
      <c r="EZ303" s="166">
        <v>10507</v>
      </c>
      <c r="FA303" s="166">
        <v>10507</v>
      </c>
      <c r="FB303" s="166">
        <v>10507</v>
      </c>
      <c r="FC303" s="166">
        <v>10507</v>
      </c>
      <c r="FD303" s="166">
        <v>10507</v>
      </c>
      <c r="FE303" s="166">
        <v>10507</v>
      </c>
      <c r="FF303" s="166">
        <v>10507</v>
      </c>
      <c r="FG303" s="154">
        <v>10507</v>
      </c>
      <c r="FH303" s="166">
        <v>10507</v>
      </c>
      <c r="FI303" s="154">
        <v>10507</v>
      </c>
      <c r="FJ303" s="166">
        <v>10507</v>
      </c>
      <c r="FK303" s="166">
        <v>10507</v>
      </c>
      <c r="FL303" s="166">
        <v>10507</v>
      </c>
      <c r="FM303" s="166">
        <v>10507</v>
      </c>
      <c r="FN303" s="166">
        <v>10507</v>
      </c>
      <c r="FO303" s="166">
        <v>10507</v>
      </c>
      <c r="FP303" s="166">
        <v>10507</v>
      </c>
      <c r="FQ303" s="166">
        <v>10500</v>
      </c>
      <c r="FR303" s="154">
        <v>10500</v>
      </c>
      <c r="FS303" s="154">
        <v>10500</v>
      </c>
      <c r="FT303" s="154">
        <v>10500</v>
      </c>
      <c r="FU303" s="154">
        <v>10500</v>
      </c>
      <c r="FV303" s="154">
        <v>10500</v>
      </c>
      <c r="FW303" s="154">
        <v>10500</v>
      </c>
      <c r="FX303" s="154">
        <v>10500</v>
      </c>
      <c r="FY303" s="166">
        <v>10500</v>
      </c>
      <c r="FZ303" s="166">
        <v>10500</v>
      </c>
      <c r="GA303" s="166">
        <v>10499</v>
      </c>
      <c r="GB303" s="166">
        <v>10499</v>
      </c>
      <c r="GC303" s="166">
        <v>10499</v>
      </c>
      <c r="GD303" s="166">
        <v>10499</v>
      </c>
      <c r="GE303" s="166">
        <v>10499</v>
      </c>
      <c r="GF303" s="166">
        <v>10498</v>
      </c>
      <c r="GG303" s="166">
        <v>10498</v>
      </c>
      <c r="GH303" s="166">
        <v>10498</v>
      </c>
      <c r="GI303" s="166">
        <v>10498</v>
      </c>
      <c r="GJ303" s="166">
        <v>10498</v>
      </c>
      <c r="GK303" s="166">
        <v>10498</v>
      </c>
      <c r="GL303" s="166">
        <v>10498</v>
      </c>
      <c r="GM303" s="166">
        <v>10499</v>
      </c>
      <c r="GN303" s="166">
        <v>10499</v>
      </c>
      <c r="GO303" s="166">
        <v>10499</v>
      </c>
      <c r="GP303" s="166">
        <v>10499</v>
      </c>
      <c r="GQ303" s="166">
        <v>10499</v>
      </c>
      <c r="GR303" s="166">
        <v>10499</v>
      </c>
      <c r="GS303" s="166">
        <v>10499</v>
      </c>
      <c r="GT303" s="166">
        <v>10499</v>
      </c>
      <c r="GU303" s="166">
        <v>10499</v>
      </c>
      <c r="GV303" s="166">
        <v>10499</v>
      </c>
      <c r="GW303" s="166">
        <v>10499</v>
      </c>
      <c r="GX303" s="166">
        <v>10499</v>
      </c>
      <c r="GY303" s="166">
        <v>10499</v>
      </c>
      <c r="GZ303" s="166">
        <v>10499</v>
      </c>
      <c r="HA303" s="166">
        <v>10499</v>
      </c>
      <c r="HB303" s="166">
        <v>10499</v>
      </c>
      <c r="HC303" s="166">
        <v>10499</v>
      </c>
      <c r="HD303" s="166">
        <v>10499</v>
      </c>
      <c r="HE303" s="166">
        <v>10498</v>
      </c>
      <c r="HF303" s="166">
        <v>10498</v>
      </c>
      <c r="HG303" s="154">
        <v>10498</v>
      </c>
      <c r="HH303" s="154">
        <v>10515</v>
      </c>
      <c r="HI303" s="166">
        <v>10514</v>
      </c>
      <c r="HJ303" s="154">
        <v>10515</v>
      </c>
      <c r="HK303" s="154">
        <v>10514</v>
      </c>
      <c r="HL303" s="166">
        <v>10520</v>
      </c>
      <c r="HM303" s="154">
        <v>10524</v>
      </c>
      <c r="HN303" s="154">
        <v>10523</v>
      </c>
      <c r="HO303" s="166">
        <v>10523</v>
      </c>
      <c r="HP303" s="154">
        <v>10523</v>
      </c>
      <c r="HQ303" s="154">
        <v>10523</v>
      </c>
      <c r="HR303" s="166">
        <v>10523</v>
      </c>
      <c r="HS303" s="154">
        <v>10523</v>
      </c>
      <c r="HT303" s="154">
        <v>10523</v>
      </c>
      <c r="HU303" s="154">
        <v>10515</v>
      </c>
      <c r="HV303" s="154">
        <v>10512</v>
      </c>
      <c r="HW303" s="166">
        <v>10509</v>
      </c>
    </row>
    <row r="304" spans="1:231">
      <c r="A304" s="145">
        <f t="shared" si="54"/>
        <v>44376</v>
      </c>
      <c r="B304" s="220">
        <f>'Age&amp;Sex by occurrence date'!$CAX22</f>
        <v>13076</v>
      </c>
      <c r="C304" s="220">
        <v>10754</v>
      </c>
      <c r="D304" s="220">
        <v>10754</v>
      </c>
      <c r="E304" s="220">
        <v>10754</v>
      </c>
      <c r="F304" s="220">
        <v>10754</v>
      </c>
      <c r="G304" s="220">
        <v>10754</v>
      </c>
      <c r="H304" s="220">
        <v>10754</v>
      </c>
      <c r="I304" s="220">
        <v>10754</v>
      </c>
      <c r="J304" s="220">
        <v>10754</v>
      </c>
      <c r="K304" s="220">
        <v>10754</v>
      </c>
      <c r="L304" s="220">
        <v>10754</v>
      </c>
      <c r="M304" s="220">
        <v>10754</v>
      </c>
      <c r="N304" s="220">
        <v>10754</v>
      </c>
      <c r="O304" s="220">
        <v>10754</v>
      </c>
      <c r="P304" s="220">
        <v>10754</v>
      </c>
      <c r="Q304" s="220">
        <v>10753</v>
      </c>
      <c r="R304" s="220">
        <v>10753</v>
      </c>
      <c r="S304" s="220">
        <v>10753</v>
      </c>
      <c r="T304" s="220">
        <v>10753</v>
      </c>
      <c r="U304" s="220">
        <v>10753</v>
      </c>
      <c r="V304" s="220">
        <v>10752</v>
      </c>
      <c r="W304" s="220">
        <v>10752</v>
      </c>
      <c r="X304" s="220">
        <v>10752</v>
      </c>
      <c r="Y304" s="220">
        <v>10751</v>
      </c>
      <c r="Z304" s="220">
        <v>10746</v>
      </c>
      <c r="AA304" s="220">
        <v>10671</v>
      </c>
      <c r="AB304" s="220">
        <v>10549</v>
      </c>
      <c r="AC304" s="220">
        <v>10549</v>
      </c>
      <c r="AD304" s="220">
        <v>10549</v>
      </c>
      <c r="AE304" s="220">
        <v>10547</v>
      </c>
      <c r="AF304" s="220">
        <v>10547</v>
      </c>
      <c r="AG304" s="220">
        <v>10547</v>
      </c>
      <c r="AH304" s="220">
        <v>10547</v>
      </c>
      <c r="AI304" s="220">
        <v>10547</v>
      </c>
      <c r="AJ304" s="220">
        <v>10547</v>
      </c>
      <c r="AK304" s="220">
        <v>10547</v>
      </c>
      <c r="AL304" s="220">
        <v>10547</v>
      </c>
      <c r="AM304" s="220">
        <v>10547</v>
      </c>
      <c r="AN304" s="220">
        <v>10547</v>
      </c>
      <c r="AO304" s="220">
        <v>10547</v>
      </c>
      <c r="AP304" s="220">
        <v>10547</v>
      </c>
      <c r="AQ304" s="220">
        <v>10547</v>
      </c>
      <c r="AR304" s="220">
        <v>10547</v>
      </c>
      <c r="AS304" s="220">
        <v>10547</v>
      </c>
      <c r="AT304" s="220">
        <v>10547</v>
      </c>
      <c r="AU304" s="220">
        <v>10547</v>
      </c>
      <c r="AV304" s="220">
        <v>10547</v>
      </c>
      <c r="AW304" s="220">
        <v>10547</v>
      </c>
      <c r="AX304" s="220">
        <v>10547</v>
      </c>
      <c r="AY304" s="220">
        <v>10547</v>
      </c>
      <c r="AZ304" s="220">
        <v>10547</v>
      </c>
      <c r="BA304" s="220">
        <v>10547</v>
      </c>
      <c r="BB304" s="220">
        <v>10547</v>
      </c>
      <c r="BC304" s="220">
        <v>10547</v>
      </c>
      <c r="BD304" s="220">
        <v>10547</v>
      </c>
      <c r="BE304" s="220">
        <v>10547</v>
      </c>
      <c r="BF304" s="220">
        <v>10547</v>
      </c>
      <c r="BG304" s="220">
        <v>10547</v>
      </c>
      <c r="BH304" s="220">
        <v>10547</v>
      </c>
      <c r="BI304" s="220">
        <v>10547</v>
      </c>
      <c r="BJ304" s="220">
        <v>10547</v>
      </c>
      <c r="BK304" s="220">
        <v>10547</v>
      </c>
      <c r="BL304" s="220">
        <v>10547</v>
      </c>
      <c r="BM304" s="220">
        <v>10547</v>
      </c>
      <c r="BN304" s="220">
        <v>10547</v>
      </c>
      <c r="BO304" s="220">
        <v>10547</v>
      </c>
      <c r="BP304" s="220">
        <v>10547</v>
      </c>
      <c r="BQ304" s="220">
        <v>10547</v>
      </c>
      <c r="BR304" s="220">
        <v>10547</v>
      </c>
      <c r="BS304" s="220">
        <v>10547</v>
      </c>
      <c r="BT304" s="220">
        <v>10547</v>
      </c>
      <c r="BU304" s="220">
        <v>10547</v>
      </c>
      <c r="BV304" s="220">
        <v>10547</v>
      </c>
      <c r="BW304" s="220">
        <v>10547</v>
      </c>
      <c r="BX304" s="220">
        <v>10547</v>
      </c>
      <c r="BY304" s="220">
        <v>10547</v>
      </c>
      <c r="BZ304" s="220">
        <v>10547</v>
      </c>
      <c r="CA304" s="220">
        <v>10547</v>
      </c>
      <c r="CB304" s="220">
        <v>10547</v>
      </c>
      <c r="CC304" s="220">
        <v>10547</v>
      </c>
      <c r="CD304" s="220">
        <v>10547</v>
      </c>
      <c r="CE304" s="220">
        <v>10547</v>
      </c>
      <c r="CF304" s="220">
        <v>10547</v>
      </c>
      <c r="CG304" s="220">
        <v>10547</v>
      </c>
      <c r="CH304" s="220">
        <v>10547</v>
      </c>
      <c r="CI304" s="220">
        <v>10547</v>
      </c>
      <c r="CJ304" s="220">
        <v>10547</v>
      </c>
      <c r="CK304" s="220">
        <v>10547</v>
      </c>
      <c r="CL304" s="220">
        <v>10547</v>
      </c>
      <c r="CM304" s="220">
        <v>10547</v>
      </c>
      <c r="CN304" s="220">
        <v>10547</v>
      </c>
      <c r="CO304" s="220">
        <v>10547</v>
      </c>
      <c r="CP304" s="220">
        <v>10547</v>
      </c>
      <c r="CQ304" s="220">
        <v>10547</v>
      </c>
      <c r="CR304" s="220">
        <v>10547</v>
      </c>
      <c r="CS304" s="220">
        <v>10547</v>
      </c>
      <c r="CT304" s="220">
        <v>10547</v>
      </c>
      <c r="CU304" s="220">
        <v>10547</v>
      </c>
      <c r="CV304" s="220">
        <v>10547</v>
      </c>
      <c r="CW304" s="220">
        <v>10547</v>
      </c>
      <c r="CX304" s="220">
        <v>10547</v>
      </c>
      <c r="CY304" s="220">
        <v>10547</v>
      </c>
      <c r="CZ304" s="220">
        <v>10547</v>
      </c>
      <c r="DA304" s="220">
        <v>10547</v>
      </c>
      <c r="DB304" s="220">
        <v>10547</v>
      </c>
      <c r="DC304" s="220">
        <v>10547</v>
      </c>
      <c r="DD304" s="220">
        <v>10547</v>
      </c>
      <c r="DE304" s="220">
        <v>10547</v>
      </c>
      <c r="DF304" s="220">
        <v>10547</v>
      </c>
      <c r="DG304" s="220">
        <v>10547</v>
      </c>
      <c r="DH304" s="220">
        <v>10547</v>
      </c>
      <c r="DI304" s="220">
        <v>10547</v>
      </c>
      <c r="DJ304" s="220">
        <v>10547</v>
      </c>
      <c r="DK304" s="220">
        <v>10547</v>
      </c>
      <c r="DL304" s="220">
        <v>10547</v>
      </c>
      <c r="DM304" s="220">
        <v>10547</v>
      </c>
      <c r="DN304" s="220">
        <v>10547</v>
      </c>
      <c r="DO304" s="220">
        <v>10547</v>
      </c>
      <c r="DP304" s="220">
        <v>10547</v>
      </c>
      <c r="DQ304" s="220">
        <v>10547</v>
      </c>
      <c r="DR304" s="220">
        <v>10547</v>
      </c>
      <c r="DS304" s="220">
        <v>10547</v>
      </c>
      <c r="DT304" s="220">
        <v>10516</v>
      </c>
      <c r="DU304" s="220">
        <v>10512</v>
      </c>
      <c r="DV304" s="220">
        <v>10512</v>
      </c>
      <c r="DW304" s="220">
        <v>10522</v>
      </c>
      <c r="DX304" s="220">
        <v>10522</v>
      </c>
      <c r="DY304" s="220">
        <v>10515</v>
      </c>
      <c r="DZ304" s="220">
        <v>10515</v>
      </c>
      <c r="EA304" s="220">
        <v>10508</v>
      </c>
      <c r="EB304" s="220">
        <v>10508</v>
      </c>
      <c r="EC304" s="220">
        <v>10508</v>
      </c>
      <c r="ED304" s="220">
        <v>10508</v>
      </c>
      <c r="EE304" s="220">
        <v>10508</v>
      </c>
      <c r="EF304" s="220">
        <v>10508</v>
      </c>
      <c r="EG304" s="220">
        <v>10508</v>
      </c>
      <c r="EH304" s="220">
        <v>10508</v>
      </c>
      <c r="EI304" s="220">
        <v>10508</v>
      </c>
      <c r="EJ304" s="220">
        <v>10508</v>
      </c>
      <c r="EK304" s="220">
        <v>10508</v>
      </c>
      <c r="EL304" s="220">
        <v>10508</v>
      </c>
      <c r="EM304" s="220">
        <v>10508</v>
      </c>
      <c r="EN304" s="242">
        <v>10508</v>
      </c>
      <c r="EO304" s="232">
        <v>10508</v>
      </c>
      <c r="EP304" s="227">
        <v>10508</v>
      </c>
      <c r="EQ304" s="154">
        <v>10508</v>
      </c>
      <c r="ER304" s="154">
        <v>10507</v>
      </c>
      <c r="ES304" s="154">
        <v>10507</v>
      </c>
      <c r="ET304" s="154">
        <v>10507</v>
      </c>
      <c r="EU304" s="154">
        <v>10507</v>
      </c>
      <c r="EV304" s="166">
        <v>10507</v>
      </c>
      <c r="EW304" s="166">
        <v>10507</v>
      </c>
      <c r="EX304" s="166">
        <v>10507</v>
      </c>
      <c r="EY304" s="166">
        <v>10507</v>
      </c>
      <c r="EZ304" s="166">
        <v>10507</v>
      </c>
      <c r="FA304" s="166">
        <v>10507</v>
      </c>
      <c r="FB304" s="154">
        <v>10507</v>
      </c>
      <c r="FC304" s="166">
        <v>10507</v>
      </c>
      <c r="FD304" s="154">
        <v>10507</v>
      </c>
      <c r="FE304" s="154">
        <v>10507</v>
      </c>
      <c r="FF304" s="154">
        <v>10507</v>
      </c>
      <c r="FG304" s="166">
        <v>10507</v>
      </c>
      <c r="FH304" s="166">
        <v>10507</v>
      </c>
      <c r="FI304" s="166">
        <v>10507</v>
      </c>
      <c r="FJ304" s="154">
        <v>10507</v>
      </c>
      <c r="FK304" s="166">
        <v>10507</v>
      </c>
      <c r="FL304" s="166">
        <v>10507</v>
      </c>
      <c r="FM304" s="166">
        <v>10507</v>
      </c>
      <c r="FN304" s="166">
        <v>10507</v>
      </c>
      <c r="FO304" s="166">
        <v>10507</v>
      </c>
      <c r="FP304" s="166">
        <v>10507</v>
      </c>
      <c r="FQ304" s="166">
        <v>10500</v>
      </c>
      <c r="FR304" s="166">
        <v>10500</v>
      </c>
      <c r="FS304" s="166">
        <v>10500</v>
      </c>
      <c r="FT304" s="166">
        <v>10500</v>
      </c>
      <c r="FU304" s="166">
        <v>10500</v>
      </c>
      <c r="FV304" s="166">
        <v>10500</v>
      </c>
      <c r="FW304" s="166">
        <v>10500</v>
      </c>
      <c r="FX304" s="166">
        <v>10500</v>
      </c>
      <c r="FY304" s="166">
        <v>10500</v>
      </c>
      <c r="FZ304" s="166">
        <v>10500</v>
      </c>
      <c r="GA304" s="166">
        <v>10499</v>
      </c>
      <c r="GB304" s="166">
        <v>10499</v>
      </c>
      <c r="GC304" s="166">
        <v>10499</v>
      </c>
      <c r="GD304" s="166">
        <v>10499</v>
      </c>
      <c r="GE304" s="166">
        <v>10499</v>
      </c>
      <c r="GF304" s="166">
        <v>10498</v>
      </c>
      <c r="GG304" s="166">
        <v>10498</v>
      </c>
      <c r="GH304" s="166">
        <v>10498</v>
      </c>
      <c r="GI304" s="166">
        <v>10498</v>
      </c>
      <c r="GJ304" s="166">
        <v>10498</v>
      </c>
      <c r="GK304" s="154">
        <v>10498</v>
      </c>
      <c r="GL304" s="154">
        <v>10498</v>
      </c>
      <c r="GM304" s="154">
        <v>10499</v>
      </c>
      <c r="GN304" s="154">
        <v>10499</v>
      </c>
      <c r="GO304" s="154">
        <v>10499</v>
      </c>
      <c r="GP304" s="154">
        <v>10499</v>
      </c>
      <c r="GQ304" s="154">
        <v>10499</v>
      </c>
      <c r="GR304" s="154">
        <v>10499</v>
      </c>
      <c r="GS304" s="154">
        <v>10499</v>
      </c>
      <c r="GT304" s="166">
        <v>10499</v>
      </c>
      <c r="GU304" s="166">
        <v>10499</v>
      </c>
      <c r="GV304" s="166">
        <v>10499</v>
      </c>
      <c r="GW304" s="166">
        <v>10499</v>
      </c>
      <c r="GX304" s="166">
        <v>10499</v>
      </c>
      <c r="GY304" s="166">
        <v>10499</v>
      </c>
      <c r="GZ304" s="166">
        <v>10499</v>
      </c>
      <c r="HA304" s="166">
        <v>10499</v>
      </c>
      <c r="HB304" s="166">
        <v>10499</v>
      </c>
      <c r="HC304" s="166">
        <v>10499</v>
      </c>
      <c r="HD304" s="166">
        <v>10499</v>
      </c>
      <c r="HE304" s="166">
        <v>10498</v>
      </c>
      <c r="HF304" s="154">
        <v>10498</v>
      </c>
      <c r="HG304" s="154">
        <v>10498</v>
      </c>
      <c r="HH304" s="154">
        <v>10515</v>
      </c>
      <c r="HI304" s="154">
        <v>10514</v>
      </c>
      <c r="HJ304" s="154">
        <v>10515</v>
      </c>
      <c r="HK304" s="154">
        <v>10514</v>
      </c>
      <c r="HL304" s="154">
        <v>10520</v>
      </c>
      <c r="HM304" s="154">
        <v>10524</v>
      </c>
      <c r="HN304" s="154">
        <v>10523</v>
      </c>
      <c r="HO304" s="166">
        <v>10523</v>
      </c>
      <c r="HP304" s="154">
        <v>10523</v>
      </c>
      <c r="HQ304" s="154">
        <v>10523</v>
      </c>
      <c r="HR304" s="166">
        <v>10523</v>
      </c>
      <c r="HS304" s="154">
        <v>10523</v>
      </c>
      <c r="HT304" s="154">
        <v>10523</v>
      </c>
      <c r="HU304" s="154">
        <v>10515</v>
      </c>
      <c r="HV304" s="154">
        <v>10512</v>
      </c>
      <c r="HW304" s="166">
        <v>10509</v>
      </c>
    </row>
    <row r="305" spans="1:231">
      <c r="A305" s="145">
        <f t="shared" si="54"/>
        <v>44375</v>
      </c>
      <c r="B305" s="220">
        <f>'Age&amp;Sex by occurrence date'!$CBE22</f>
        <v>13071</v>
      </c>
      <c r="C305" s="220">
        <v>10752</v>
      </c>
      <c r="D305" s="220">
        <v>10752</v>
      </c>
      <c r="E305" s="220">
        <v>10752</v>
      </c>
      <c r="F305" s="220">
        <v>10752</v>
      </c>
      <c r="G305" s="220">
        <v>10752</v>
      </c>
      <c r="H305" s="220">
        <v>10752</v>
      </c>
      <c r="I305" s="220">
        <v>10752</v>
      </c>
      <c r="J305" s="220">
        <v>10752</v>
      </c>
      <c r="K305" s="220">
        <v>10752</v>
      </c>
      <c r="L305" s="220">
        <v>10752</v>
      </c>
      <c r="M305" s="220">
        <v>10752</v>
      </c>
      <c r="N305" s="220">
        <v>10752</v>
      </c>
      <c r="O305" s="220">
        <v>10752</v>
      </c>
      <c r="P305" s="220">
        <v>10752</v>
      </c>
      <c r="Q305" s="220">
        <v>10751</v>
      </c>
      <c r="R305" s="220">
        <v>10751</v>
      </c>
      <c r="S305" s="220">
        <v>10751</v>
      </c>
      <c r="T305" s="220">
        <v>10751</v>
      </c>
      <c r="U305" s="220">
        <v>10751</v>
      </c>
      <c r="V305" s="220">
        <v>10750</v>
      </c>
      <c r="W305" s="220">
        <v>10750</v>
      </c>
      <c r="X305" s="220">
        <v>10750</v>
      </c>
      <c r="Y305" s="220">
        <v>10749</v>
      </c>
      <c r="Z305" s="220">
        <v>10744</v>
      </c>
      <c r="AA305" s="220">
        <v>10669</v>
      </c>
      <c r="AB305" s="220">
        <v>10548</v>
      </c>
      <c r="AC305" s="220">
        <v>10548</v>
      </c>
      <c r="AD305" s="220">
        <v>10548</v>
      </c>
      <c r="AE305" s="220">
        <v>10546</v>
      </c>
      <c r="AF305" s="220">
        <v>10546</v>
      </c>
      <c r="AG305" s="220">
        <v>10546</v>
      </c>
      <c r="AH305" s="220">
        <v>10546</v>
      </c>
      <c r="AI305" s="220">
        <v>10546</v>
      </c>
      <c r="AJ305" s="220">
        <v>10546</v>
      </c>
      <c r="AK305" s="220">
        <v>10546</v>
      </c>
      <c r="AL305" s="220">
        <v>10546</v>
      </c>
      <c r="AM305" s="220">
        <v>10546</v>
      </c>
      <c r="AN305" s="220">
        <v>10546</v>
      </c>
      <c r="AO305" s="220">
        <v>10546</v>
      </c>
      <c r="AP305" s="220">
        <v>10546</v>
      </c>
      <c r="AQ305" s="220">
        <v>10546</v>
      </c>
      <c r="AR305" s="220">
        <v>10546</v>
      </c>
      <c r="AS305" s="220">
        <v>10546</v>
      </c>
      <c r="AT305" s="220">
        <v>10546</v>
      </c>
      <c r="AU305" s="220">
        <v>10546</v>
      </c>
      <c r="AV305" s="220">
        <v>10546</v>
      </c>
      <c r="AW305" s="220">
        <v>10546</v>
      </c>
      <c r="AX305" s="220">
        <v>10546</v>
      </c>
      <c r="AY305" s="220">
        <v>10546</v>
      </c>
      <c r="AZ305" s="220">
        <v>10546</v>
      </c>
      <c r="BA305" s="220">
        <v>10546</v>
      </c>
      <c r="BB305" s="220">
        <v>10546</v>
      </c>
      <c r="BC305" s="220">
        <v>10546</v>
      </c>
      <c r="BD305" s="220">
        <v>10546</v>
      </c>
      <c r="BE305" s="220">
        <v>10546</v>
      </c>
      <c r="BF305" s="220">
        <v>10546</v>
      </c>
      <c r="BG305" s="220">
        <v>10546</v>
      </c>
      <c r="BH305" s="220">
        <v>10546</v>
      </c>
      <c r="BI305" s="220">
        <v>10546</v>
      </c>
      <c r="BJ305" s="220">
        <v>10546</v>
      </c>
      <c r="BK305" s="220">
        <v>10546</v>
      </c>
      <c r="BL305" s="220">
        <v>10546</v>
      </c>
      <c r="BM305" s="220">
        <v>10546</v>
      </c>
      <c r="BN305" s="220">
        <v>10546</v>
      </c>
      <c r="BO305" s="220">
        <v>10546</v>
      </c>
      <c r="BP305" s="220">
        <v>10546</v>
      </c>
      <c r="BQ305" s="220">
        <v>10546</v>
      </c>
      <c r="BR305" s="220">
        <v>10546</v>
      </c>
      <c r="BS305" s="220">
        <v>10546</v>
      </c>
      <c r="BT305" s="220">
        <v>10546</v>
      </c>
      <c r="BU305" s="220">
        <v>10546</v>
      </c>
      <c r="BV305" s="220">
        <v>10546</v>
      </c>
      <c r="BW305" s="220">
        <v>10546</v>
      </c>
      <c r="BX305" s="220">
        <v>10546</v>
      </c>
      <c r="BY305" s="220">
        <v>10546</v>
      </c>
      <c r="BZ305" s="220">
        <v>10546</v>
      </c>
      <c r="CA305" s="220">
        <v>10546</v>
      </c>
      <c r="CB305" s="220">
        <v>10546</v>
      </c>
      <c r="CC305" s="220">
        <v>10546</v>
      </c>
      <c r="CD305" s="220">
        <v>10546</v>
      </c>
      <c r="CE305" s="220">
        <v>10546</v>
      </c>
      <c r="CF305" s="220">
        <v>10546</v>
      </c>
      <c r="CG305" s="220">
        <v>10546</v>
      </c>
      <c r="CH305" s="220">
        <v>10546</v>
      </c>
      <c r="CI305" s="220">
        <v>10546</v>
      </c>
      <c r="CJ305" s="220">
        <v>10546</v>
      </c>
      <c r="CK305" s="220">
        <v>10546</v>
      </c>
      <c r="CL305" s="220">
        <v>10546</v>
      </c>
      <c r="CM305" s="220">
        <v>10546</v>
      </c>
      <c r="CN305" s="220">
        <v>10546</v>
      </c>
      <c r="CO305" s="220">
        <v>10546</v>
      </c>
      <c r="CP305" s="220">
        <v>10546</v>
      </c>
      <c r="CQ305" s="220">
        <v>10546</v>
      </c>
      <c r="CR305" s="220">
        <v>10546</v>
      </c>
      <c r="CS305" s="220">
        <v>10546</v>
      </c>
      <c r="CT305" s="220">
        <v>10546</v>
      </c>
      <c r="CU305" s="220">
        <v>10546</v>
      </c>
      <c r="CV305" s="220">
        <v>10546</v>
      </c>
      <c r="CW305" s="220">
        <v>10546</v>
      </c>
      <c r="CX305" s="220">
        <v>10546</v>
      </c>
      <c r="CY305" s="220">
        <v>10546</v>
      </c>
      <c r="CZ305" s="220">
        <v>10546</v>
      </c>
      <c r="DA305" s="220">
        <v>10546</v>
      </c>
      <c r="DB305" s="220">
        <v>10546</v>
      </c>
      <c r="DC305" s="220">
        <v>10546</v>
      </c>
      <c r="DD305" s="220">
        <v>10546</v>
      </c>
      <c r="DE305" s="220">
        <v>10546</v>
      </c>
      <c r="DF305" s="220">
        <v>10546</v>
      </c>
      <c r="DG305" s="220">
        <v>10546</v>
      </c>
      <c r="DH305" s="220">
        <v>10546</v>
      </c>
      <c r="DI305" s="220">
        <v>10546</v>
      </c>
      <c r="DJ305" s="220">
        <v>10546</v>
      </c>
      <c r="DK305" s="220">
        <v>10546</v>
      </c>
      <c r="DL305" s="220">
        <v>10546</v>
      </c>
      <c r="DM305" s="220">
        <v>10546</v>
      </c>
      <c r="DN305" s="220">
        <v>10546</v>
      </c>
      <c r="DO305" s="220">
        <v>10546</v>
      </c>
      <c r="DP305" s="220">
        <v>10546</v>
      </c>
      <c r="DQ305" s="220">
        <v>10546</v>
      </c>
      <c r="DR305" s="220">
        <v>10546</v>
      </c>
      <c r="DS305" s="220">
        <v>10546</v>
      </c>
      <c r="DT305" s="220">
        <v>10515</v>
      </c>
      <c r="DU305" s="220">
        <v>10511</v>
      </c>
      <c r="DV305" s="220">
        <v>10511</v>
      </c>
      <c r="DW305" s="220">
        <v>10521</v>
      </c>
      <c r="DX305" s="220">
        <v>10521</v>
      </c>
      <c r="DY305" s="220">
        <v>10514</v>
      </c>
      <c r="DZ305" s="220">
        <v>10514</v>
      </c>
      <c r="EA305" s="220">
        <v>10507</v>
      </c>
      <c r="EB305" s="220">
        <v>10507</v>
      </c>
      <c r="EC305" s="220">
        <v>10507</v>
      </c>
      <c r="ED305" s="220">
        <v>10507</v>
      </c>
      <c r="EE305" s="220">
        <v>10507</v>
      </c>
      <c r="EF305" s="220">
        <v>10507</v>
      </c>
      <c r="EG305" s="220">
        <v>10507</v>
      </c>
      <c r="EH305" s="220">
        <v>10507</v>
      </c>
      <c r="EI305" s="220">
        <v>10507</v>
      </c>
      <c r="EJ305" s="220">
        <v>10507</v>
      </c>
      <c r="EK305" s="220">
        <v>10507</v>
      </c>
      <c r="EL305" s="220">
        <v>10507</v>
      </c>
      <c r="EM305" s="220">
        <v>10507</v>
      </c>
      <c r="EN305" s="242">
        <v>10507</v>
      </c>
      <c r="EO305" s="232">
        <v>10507</v>
      </c>
      <c r="EP305" s="228">
        <v>10507</v>
      </c>
      <c r="EQ305" s="166">
        <v>10507</v>
      </c>
      <c r="ER305" s="166">
        <v>10506</v>
      </c>
      <c r="ES305" s="166">
        <v>10506</v>
      </c>
      <c r="ET305" s="166">
        <v>10506</v>
      </c>
      <c r="EU305" s="166">
        <v>10506</v>
      </c>
      <c r="EV305" s="154">
        <v>10506</v>
      </c>
      <c r="EW305" s="154">
        <v>10506</v>
      </c>
      <c r="EX305" s="154">
        <v>10506</v>
      </c>
      <c r="EY305" s="154">
        <v>10506</v>
      </c>
      <c r="EZ305" s="154">
        <v>10506</v>
      </c>
      <c r="FA305" s="154">
        <v>10506</v>
      </c>
      <c r="FB305" s="166">
        <v>10506</v>
      </c>
      <c r="FC305" s="154">
        <v>10506</v>
      </c>
      <c r="FD305" s="166">
        <v>10506</v>
      </c>
      <c r="FE305" s="166">
        <v>10506</v>
      </c>
      <c r="FF305" s="154">
        <v>10506</v>
      </c>
      <c r="FG305" s="166">
        <v>10506</v>
      </c>
      <c r="FH305" s="154">
        <v>10506</v>
      </c>
      <c r="FI305" s="154">
        <v>10506</v>
      </c>
      <c r="FJ305" s="166">
        <v>10506</v>
      </c>
      <c r="FK305" s="154">
        <v>10506</v>
      </c>
      <c r="FL305" s="154">
        <v>10506</v>
      </c>
      <c r="FM305" s="154">
        <v>10506</v>
      </c>
      <c r="FN305" s="154">
        <v>10506</v>
      </c>
      <c r="FO305" s="154">
        <v>10506</v>
      </c>
      <c r="FP305" s="154">
        <v>10506</v>
      </c>
      <c r="FQ305" s="154">
        <v>10499</v>
      </c>
      <c r="FR305" s="166">
        <v>10499</v>
      </c>
      <c r="FS305" s="166">
        <v>10499</v>
      </c>
      <c r="FT305" s="166">
        <v>10499</v>
      </c>
      <c r="FU305" s="166">
        <v>10499</v>
      </c>
      <c r="FV305" s="166">
        <v>10499</v>
      </c>
      <c r="FW305" s="166">
        <v>10499</v>
      </c>
      <c r="FX305" s="166">
        <v>10499</v>
      </c>
      <c r="FY305" s="154">
        <v>10499</v>
      </c>
      <c r="FZ305" s="154">
        <v>10499</v>
      </c>
      <c r="GA305" s="154">
        <v>10498</v>
      </c>
      <c r="GB305" s="154">
        <v>10498</v>
      </c>
      <c r="GC305" s="154">
        <v>10498</v>
      </c>
      <c r="GD305" s="154">
        <v>10498</v>
      </c>
      <c r="GE305" s="154">
        <v>10498</v>
      </c>
      <c r="GF305" s="154">
        <v>10497</v>
      </c>
      <c r="GG305" s="154">
        <v>10497</v>
      </c>
      <c r="GH305" s="154">
        <v>10497</v>
      </c>
      <c r="GI305" s="154">
        <v>10497</v>
      </c>
      <c r="GJ305" s="154">
        <v>10497</v>
      </c>
      <c r="GK305" s="154">
        <v>10497</v>
      </c>
      <c r="GL305" s="154">
        <v>10497</v>
      </c>
      <c r="GM305" s="154">
        <v>10498</v>
      </c>
      <c r="GN305" s="154">
        <v>10498</v>
      </c>
      <c r="GO305" s="154">
        <v>10498</v>
      </c>
      <c r="GP305" s="154">
        <v>10498</v>
      </c>
      <c r="GQ305" s="154">
        <v>10498</v>
      </c>
      <c r="GR305" s="154">
        <v>10498</v>
      </c>
      <c r="GS305" s="154">
        <v>10498</v>
      </c>
      <c r="GT305" s="166">
        <v>10498</v>
      </c>
      <c r="GU305" s="166">
        <v>10498</v>
      </c>
      <c r="GV305" s="166">
        <v>10498</v>
      </c>
      <c r="GW305" s="166">
        <v>10498</v>
      </c>
      <c r="GX305" s="154">
        <v>10498</v>
      </c>
      <c r="GY305" s="154">
        <v>10498</v>
      </c>
      <c r="GZ305" s="154">
        <v>10498</v>
      </c>
      <c r="HA305" s="154">
        <v>10498</v>
      </c>
      <c r="HB305" s="154">
        <v>10498</v>
      </c>
      <c r="HC305" s="154">
        <v>10498</v>
      </c>
      <c r="HD305" s="154">
        <v>10498</v>
      </c>
      <c r="HE305" s="154">
        <v>10497</v>
      </c>
      <c r="HF305" s="154">
        <v>10497</v>
      </c>
      <c r="HG305" s="154">
        <v>10497</v>
      </c>
      <c r="HH305" s="154">
        <v>10514</v>
      </c>
      <c r="HI305" s="154">
        <v>10513</v>
      </c>
      <c r="HJ305" s="154">
        <v>10514</v>
      </c>
      <c r="HK305" s="154">
        <v>10513</v>
      </c>
      <c r="HL305" s="154">
        <v>10518</v>
      </c>
      <c r="HM305" s="154">
        <v>10522</v>
      </c>
      <c r="HN305" s="154">
        <v>10521</v>
      </c>
      <c r="HO305" s="166">
        <v>10521</v>
      </c>
      <c r="HP305" s="154">
        <v>10521</v>
      </c>
      <c r="HQ305" s="154">
        <v>10521</v>
      </c>
      <c r="HR305" s="166">
        <v>10521</v>
      </c>
      <c r="HS305" s="154">
        <v>10521</v>
      </c>
      <c r="HT305" s="154">
        <v>10521</v>
      </c>
      <c r="HU305" s="154">
        <v>10513</v>
      </c>
      <c r="HV305" s="154">
        <v>10510</v>
      </c>
      <c r="HW305" s="166">
        <v>10507</v>
      </c>
    </row>
    <row r="306" spans="1:231">
      <c r="A306" s="145">
        <f t="shared" si="54"/>
        <v>44374</v>
      </c>
      <c r="B306" s="220">
        <f>'Age&amp;Sex by occurrence date'!$CBL22</f>
        <v>13069</v>
      </c>
      <c r="C306" s="220">
        <v>10751</v>
      </c>
      <c r="D306" s="220">
        <v>10751</v>
      </c>
      <c r="E306" s="220">
        <v>10751</v>
      </c>
      <c r="F306" s="220">
        <v>10751</v>
      </c>
      <c r="G306" s="220">
        <v>10751</v>
      </c>
      <c r="H306" s="220">
        <v>10751</v>
      </c>
      <c r="I306" s="220">
        <v>10751</v>
      </c>
      <c r="J306" s="220">
        <v>10751</v>
      </c>
      <c r="K306" s="220">
        <v>10751</v>
      </c>
      <c r="L306" s="220">
        <v>10751</v>
      </c>
      <c r="M306" s="220">
        <v>10751</v>
      </c>
      <c r="N306" s="220">
        <v>10751</v>
      </c>
      <c r="O306" s="220">
        <v>10751</v>
      </c>
      <c r="P306" s="220">
        <v>10751</v>
      </c>
      <c r="Q306" s="220">
        <v>10750</v>
      </c>
      <c r="R306" s="220">
        <v>10750</v>
      </c>
      <c r="S306" s="220">
        <v>10750</v>
      </c>
      <c r="T306" s="220">
        <v>10750</v>
      </c>
      <c r="U306" s="220">
        <v>10750</v>
      </c>
      <c r="V306" s="220">
        <v>10749</v>
      </c>
      <c r="W306" s="220">
        <v>10749</v>
      </c>
      <c r="X306" s="220">
        <v>10749</v>
      </c>
      <c r="Y306" s="220">
        <v>10748</v>
      </c>
      <c r="Z306" s="220">
        <v>10743</v>
      </c>
      <c r="AA306" s="220">
        <v>10668</v>
      </c>
      <c r="AB306" s="220">
        <v>10547</v>
      </c>
      <c r="AC306" s="220">
        <v>10547</v>
      </c>
      <c r="AD306" s="220">
        <v>10547</v>
      </c>
      <c r="AE306" s="220">
        <v>10545</v>
      </c>
      <c r="AF306" s="220">
        <v>10545</v>
      </c>
      <c r="AG306" s="220">
        <v>10545</v>
      </c>
      <c r="AH306" s="220">
        <v>10545</v>
      </c>
      <c r="AI306" s="220">
        <v>10545</v>
      </c>
      <c r="AJ306" s="220">
        <v>10545</v>
      </c>
      <c r="AK306" s="220">
        <v>10545</v>
      </c>
      <c r="AL306" s="220">
        <v>10545</v>
      </c>
      <c r="AM306" s="220">
        <v>10545</v>
      </c>
      <c r="AN306" s="220">
        <v>10545</v>
      </c>
      <c r="AO306" s="220">
        <v>10545</v>
      </c>
      <c r="AP306" s="220">
        <v>10545</v>
      </c>
      <c r="AQ306" s="220">
        <v>10545</v>
      </c>
      <c r="AR306" s="220">
        <v>10545</v>
      </c>
      <c r="AS306" s="220">
        <v>10545</v>
      </c>
      <c r="AT306" s="220">
        <v>10545</v>
      </c>
      <c r="AU306" s="220">
        <v>10545</v>
      </c>
      <c r="AV306" s="220">
        <v>10545</v>
      </c>
      <c r="AW306" s="220">
        <v>10545</v>
      </c>
      <c r="AX306" s="220">
        <v>10545</v>
      </c>
      <c r="AY306" s="220">
        <v>10545</v>
      </c>
      <c r="AZ306" s="220">
        <v>10545</v>
      </c>
      <c r="BA306" s="220">
        <v>10545</v>
      </c>
      <c r="BB306" s="220">
        <v>10545</v>
      </c>
      <c r="BC306" s="220">
        <v>10545</v>
      </c>
      <c r="BD306" s="220">
        <v>10545</v>
      </c>
      <c r="BE306" s="220">
        <v>10545</v>
      </c>
      <c r="BF306" s="220">
        <v>10545</v>
      </c>
      <c r="BG306" s="220">
        <v>10545</v>
      </c>
      <c r="BH306" s="220">
        <v>10545</v>
      </c>
      <c r="BI306" s="220">
        <v>10545</v>
      </c>
      <c r="BJ306" s="220">
        <v>10545</v>
      </c>
      <c r="BK306" s="220">
        <v>10545</v>
      </c>
      <c r="BL306" s="220">
        <v>10545</v>
      </c>
      <c r="BM306" s="220">
        <v>10545</v>
      </c>
      <c r="BN306" s="220">
        <v>10545</v>
      </c>
      <c r="BO306" s="220">
        <v>10545</v>
      </c>
      <c r="BP306" s="220">
        <v>10545</v>
      </c>
      <c r="BQ306" s="220">
        <v>10545</v>
      </c>
      <c r="BR306" s="220">
        <v>10545</v>
      </c>
      <c r="BS306" s="220">
        <v>10545</v>
      </c>
      <c r="BT306" s="220">
        <v>10545</v>
      </c>
      <c r="BU306" s="220">
        <v>10545</v>
      </c>
      <c r="BV306" s="220">
        <v>10545</v>
      </c>
      <c r="BW306" s="220">
        <v>10545</v>
      </c>
      <c r="BX306" s="220">
        <v>10545</v>
      </c>
      <c r="BY306" s="220">
        <v>10545</v>
      </c>
      <c r="BZ306" s="220">
        <v>10545</v>
      </c>
      <c r="CA306" s="220">
        <v>10545</v>
      </c>
      <c r="CB306" s="220">
        <v>10545</v>
      </c>
      <c r="CC306" s="220">
        <v>10545</v>
      </c>
      <c r="CD306" s="220">
        <v>10545</v>
      </c>
      <c r="CE306" s="220">
        <v>10545</v>
      </c>
      <c r="CF306" s="220">
        <v>10545</v>
      </c>
      <c r="CG306" s="220">
        <v>10545</v>
      </c>
      <c r="CH306" s="220">
        <v>10545</v>
      </c>
      <c r="CI306" s="220">
        <v>10545</v>
      </c>
      <c r="CJ306" s="220">
        <v>10545</v>
      </c>
      <c r="CK306" s="220">
        <v>10545</v>
      </c>
      <c r="CL306" s="220">
        <v>10545</v>
      </c>
      <c r="CM306" s="220">
        <v>10545</v>
      </c>
      <c r="CN306" s="220">
        <v>10545</v>
      </c>
      <c r="CO306" s="220">
        <v>10545</v>
      </c>
      <c r="CP306" s="220">
        <v>10545</v>
      </c>
      <c r="CQ306" s="220">
        <v>10545</v>
      </c>
      <c r="CR306" s="220">
        <v>10545</v>
      </c>
      <c r="CS306" s="220">
        <v>10545</v>
      </c>
      <c r="CT306" s="220">
        <v>10545</v>
      </c>
      <c r="CU306" s="220">
        <v>10545</v>
      </c>
      <c r="CV306" s="220">
        <v>10545</v>
      </c>
      <c r="CW306" s="220">
        <v>10545</v>
      </c>
      <c r="CX306" s="220">
        <v>10545</v>
      </c>
      <c r="CY306" s="220">
        <v>10545</v>
      </c>
      <c r="CZ306" s="220">
        <v>10545</v>
      </c>
      <c r="DA306" s="220">
        <v>10545</v>
      </c>
      <c r="DB306" s="220">
        <v>10545</v>
      </c>
      <c r="DC306" s="220">
        <v>10545</v>
      </c>
      <c r="DD306" s="220">
        <v>10545</v>
      </c>
      <c r="DE306" s="220">
        <v>10545</v>
      </c>
      <c r="DF306" s="220">
        <v>10545</v>
      </c>
      <c r="DG306" s="220">
        <v>10545</v>
      </c>
      <c r="DH306" s="220">
        <v>10545</v>
      </c>
      <c r="DI306" s="220">
        <v>10545</v>
      </c>
      <c r="DJ306" s="220">
        <v>10545</v>
      </c>
      <c r="DK306" s="220">
        <v>10545</v>
      </c>
      <c r="DL306" s="220">
        <v>10545</v>
      </c>
      <c r="DM306" s="220">
        <v>10545</v>
      </c>
      <c r="DN306" s="220">
        <v>10545</v>
      </c>
      <c r="DO306" s="220">
        <v>10545</v>
      </c>
      <c r="DP306" s="220">
        <v>10545</v>
      </c>
      <c r="DQ306" s="220">
        <v>10545</v>
      </c>
      <c r="DR306" s="220">
        <v>10545</v>
      </c>
      <c r="DS306" s="220">
        <v>10545</v>
      </c>
      <c r="DT306" s="220">
        <v>10514</v>
      </c>
      <c r="DU306" s="220">
        <v>10510</v>
      </c>
      <c r="DV306" s="220">
        <v>10510</v>
      </c>
      <c r="DW306" s="220">
        <v>10520</v>
      </c>
      <c r="DX306" s="220">
        <v>10520</v>
      </c>
      <c r="DY306" s="220">
        <v>10513</v>
      </c>
      <c r="DZ306" s="220">
        <v>10513</v>
      </c>
      <c r="EA306" s="220">
        <v>10506</v>
      </c>
      <c r="EB306" s="220">
        <v>10506</v>
      </c>
      <c r="EC306" s="220">
        <v>10506</v>
      </c>
      <c r="ED306" s="220">
        <v>10506</v>
      </c>
      <c r="EE306" s="220">
        <v>10506</v>
      </c>
      <c r="EF306" s="220">
        <v>10506</v>
      </c>
      <c r="EG306" s="220">
        <v>10506</v>
      </c>
      <c r="EH306" s="220">
        <v>10506</v>
      </c>
      <c r="EI306" s="220">
        <v>10506</v>
      </c>
      <c r="EJ306" s="220">
        <v>10506</v>
      </c>
      <c r="EK306" s="220">
        <v>10506</v>
      </c>
      <c r="EL306" s="220">
        <v>10506</v>
      </c>
      <c r="EM306" s="220">
        <v>10506</v>
      </c>
      <c r="EN306" s="242">
        <v>10506</v>
      </c>
      <c r="EO306" s="232">
        <v>10506</v>
      </c>
      <c r="EP306" s="227">
        <v>10506</v>
      </c>
      <c r="EQ306" s="154">
        <v>10506</v>
      </c>
      <c r="ER306" s="154">
        <v>10505</v>
      </c>
      <c r="ES306" s="154">
        <v>10505</v>
      </c>
      <c r="ET306" s="154">
        <v>10505</v>
      </c>
      <c r="EU306" s="154">
        <v>10505</v>
      </c>
      <c r="EV306" s="154">
        <v>10505</v>
      </c>
      <c r="EW306" s="154">
        <v>10505</v>
      </c>
      <c r="EX306" s="154">
        <v>10505</v>
      </c>
      <c r="EY306" s="154">
        <v>10505</v>
      </c>
      <c r="EZ306" s="154">
        <v>10505</v>
      </c>
      <c r="FA306" s="154">
        <v>10505</v>
      </c>
      <c r="FB306" s="166">
        <v>10505</v>
      </c>
      <c r="FC306" s="154">
        <v>10505</v>
      </c>
      <c r="FD306" s="166">
        <v>10505</v>
      </c>
      <c r="FE306" s="166">
        <v>10505</v>
      </c>
      <c r="FF306" s="154">
        <v>10505</v>
      </c>
      <c r="FG306" s="154">
        <v>10505</v>
      </c>
      <c r="FH306" s="154">
        <v>10505</v>
      </c>
      <c r="FI306" s="166">
        <v>10505</v>
      </c>
      <c r="FJ306" s="166">
        <v>10505</v>
      </c>
      <c r="FK306" s="166">
        <v>10505</v>
      </c>
      <c r="FL306" s="166">
        <v>10505</v>
      </c>
      <c r="FM306" s="166">
        <v>10505</v>
      </c>
      <c r="FN306" s="166">
        <v>10505</v>
      </c>
      <c r="FO306" s="166">
        <v>10505</v>
      </c>
      <c r="FP306" s="166">
        <v>10505</v>
      </c>
      <c r="FQ306" s="166">
        <v>10498</v>
      </c>
      <c r="FR306" s="154">
        <v>10498</v>
      </c>
      <c r="FS306" s="154">
        <v>10498</v>
      </c>
      <c r="FT306" s="154">
        <v>10498</v>
      </c>
      <c r="FU306" s="154">
        <v>10498</v>
      </c>
      <c r="FV306" s="154">
        <v>10498</v>
      </c>
      <c r="FW306" s="154">
        <v>10498</v>
      </c>
      <c r="FX306" s="154">
        <v>10498</v>
      </c>
      <c r="FY306" s="154">
        <v>10498</v>
      </c>
      <c r="FZ306" s="154">
        <v>10498</v>
      </c>
      <c r="GA306" s="154">
        <v>10497</v>
      </c>
      <c r="GB306" s="154">
        <v>10497</v>
      </c>
      <c r="GC306" s="154">
        <v>10497</v>
      </c>
      <c r="GD306" s="154">
        <v>10497</v>
      </c>
      <c r="GE306" s="154">
        <v>10497</v>
      </c>
      <c r="GF306" s="154">
        <v>10496</v>
      </c>
      <c r="GG306" s="154">
        <v>10496</v>
      </c>
      <c r="GH306" s="154">
        <v>10496</v>
      </c>
      <c r="GI306" s="154">
        <v>10496</v>
      </c>
      <c r="GJ306" s="154">
        <v>10496</v>
      </c>
      <c r="GK306" s="166">
        <v>10496</v>
      </c>
      <c r="GL306" s="166">
        <v>10496</v>
      </c>
      <c r="GM306" s="166">
        <v>10497</v>
      </c>
      <c r="GN306" s="166">
        <v>10497</v>
      </c>
      <c r="GO306" s="166">
        <v>10497</v>
      </c>
      <c r="GP306" s="166">
        <v>10497</v>
      </c>
      <c r="GQ306" s="166">
        <v>10497</v>
      </c>
      <c r="GR306" s="166">
        <v>10497</v>
      </c>
      <c r="GS306" s="166">
        <v>10497</v>
      </c>
      <c r="GT306" s="154">
        <v>10497</v>
      </c>
      <c r="GU306" s="154">
        <v>10497</v>
      </c>
      <c r="GV306" s="154">
        <v>10497</v>
      </c>
      <c r="GW306" s="154">
        <v>10497</v>
      </c>
      <c r="GX306" s="154">
        <v>10497</v>
      </c>
      <c r="GY306" s="166">
        <v>10497</v>
      </c>
      <c r="GZ306" s="166">
        <v>10497</v>
      </c>
      <c r="HA306" s="166">
        <v>10497</v>
      </c>
      <c r="HB306" s="166">
        <v>10497</v>
      </c>
      <c r="HC306" s="166">
        <v>10497</v>
      </c>
      <c r="HD306" s="166">
        <v>10497</v>
      </c>
      <c r="HE306" s="166">
        <v>10496</v>
      </c>
      <c r="HF306" s="166">
        <v>10496</v>
      </c>
      <c r="HG306" s="154">
        <v>10496</v>
      </c>
      <c r="HH306" s="154">
        <v>10513</v>
      </c>
      <c r="HI306" s="166">
        <v>10512</v>
      </c>
      <c r="HJ306" s="154">
        <v>10513</v>
      </c>
      <c r="HK306" s="154">
        <v>10512</v>
      </c>
      <c r="HL306" s="166">
        <v>10517</v>
      </c>
      <c r="HM306" s="154">
        <v>10521</v>
      </c>
      <c r="HN306" s="154">
        <v>10520</v>
      </c>
      <c r="HO306" s="166">
        <v>10520</v>
      </c>
      <c r="HP306" s="154">
        <v>10520</v>
      </c>
      <c r="HQ306" s="154">
        <v>10520</v>
      </c>
      <c r="HR306" s="166">
        <v>10520</v>
      </c>
      <c r="HS306" s="154">
        <v>10520</v>
      </c>
      <c r="HT306" s="154">
        <v>10520</v>
      </c>
      <c r="HU306" s="154">
        <v>10512</v>
      </c>
      <c r="HV306" s="154">
        <v>10509</v>
      </c>
      <c r="HW306" s="166">
        <v>10506</v>
      </c>
    </row>
    <row r="307" spans="1:231">
      <c r="A307" s="145">
        <f t="shared" si="54"/>
        <v>44373</v>
      </c>
      <c r="B307" s="220">
        <f>'Age&amp;Sex by occurrence date'!$CBS22</f>
        <v>13068</v>
      </c>
      <c r="C307" s="220">
        <v>10750</v>
      </c>
      <c r="D307" s="220">
        <v>10750</v>
      </c>
      <c r="E307" s="220">
        <v>10750</v>
      </c>
      <c r="F307" s="220">
        <v>10750</v>
      </c>
      <c r="G307" s="220">
        <v>10750</v>
      </c>
      <c r="H307" s="220">
        <v>10750</v>
      </c>
      <c r="I307" s="220">
        <v>10750</v>
      </c>
      <c r="J307" s="220">
        <v>10750</v>
      </c>
      <c r="K307" s="220">
        <v>10750</v>
      </c>
      <c r="L307" s="220">
        <v>10750</v>
      </c>
      <c r="M307" s="220">
        <v>10750</v>
      </c>
      <c r="N307" s="220">
        <v>10750</v>
      </c>
      <c r="O307" s="220">
        <v>10750</v>
      </c>
      <c r="P307" s="220">
        <v>10750</v>
      </c>
      <c r="Q307" s="220">
        <v>10749</v>
      </c>
      <c r="R307" s="220">
        <v>10749</v>
      </c>
      <c r="S307" s="220">
        <v>10749</v>
      </c>
      <c r="T307" s="220">
        <v>10749</v>
      </c>
      <c r="U307" s="220">
        <v>10749</v>
      </c>
      <c r="V307" s="220">
        <v>10748</v>
      </c>
      <c r="W307" s="220">
        <v>10748</v>
      </c>
      <c r="X307" s="220">
        <v>10748</v>
      </c>
      <c r="Y307" s="220">
        <v>10747</v>
      </c>
      <c r="Z307" s="220">
        <v>10742</v>
      </c>
      <c r="AA307" s="220">
        <v>10667</v>
      </c>
      <c r="AB307" s="220">
        <v>10546</v>
      </c>
      <c r="AC307" s="220">
        <v>10546</v>
      </c>
      <c r="AD307" s="220">
        <v>10546</v>
      </c>
      <c r="AE307" s="220">
        <v>10544</v>
      </c>
      <c r="AF307" s="220">
        <v>10544</v>
      </c>
      <c r="AG307" s="220">
        <v>10544</v>
      </c>
      <c r="AH307" s="220">
        <v>10544</v>
      </c>
      <c r="AI307" s="220">
        <v>10544</v>
      </c>
      <c r="AJ307" s="220">
        <v>10544</v>
      </c>
      <c r="AK307" s="220">
        <v>10544</v>
      </c>
      <c r="AL307" s="220">
        <v>10544</v>
      </c>
      <c r="AM307" s="220">
        <v>10544</v>
      </c>
      <c r="AN307" s="220">
        <v>10544</v>
      </c>
      <c r="AO307" s="220">
        <v>10544</v>
      </c>
      <c r="AP307" s="220">
        <v>10544</v>
      </c>
      <c r="AQ307" s="220">
        <v>10544</v>
      </c>
      <c r="AR307" s="220">
        <v>10544</v>
      </c>
      <c r="AS307" s="220">
        <v>10544</v>
      </c>
      <c r="AT307" s="220">
        <v>10544</v>
      </c>
      <c r="AU307" s="220">
        <v>10544</v>
      </c>
      <c r="AV307" s="220">
        <v>10544</v>
      </c>
      <c r="AW307" s="220">
        <v>10544</v>
      </c>
      <c r="AX307" s="220">
        <v>10544</v>
      </c>
      <c r="AY307" s="220">
        <v>10544</v>
      </c>
      <c r="AZ307" s="220">
        <v>10544</v>
      </c>
      <c r="BA307" s="220">
        <v>10544</v>
      </c>
      <c r="BB307" s="220">
        <v>10544</v>
      </c>
      <c r="BC307" s="220">
        <v>10544</v>
      </c>
      <c r="BD307" s="220">
        <v>10544</v>
      </c>
      <c r="BE307" s="220">
        <v>10544</v>
      </c>
      <c r="BF307" s="220">
        <v>10544</v>
      </c>
      <c r="BG307" s="220">
        <v>10544</v>
      </c>
      <c r="BH307" s="220">
        <v>10544</v>
      </c>
      <c r="BI307" s="220">
        <v>10544</v>
      </c>
      <c r="BJ307" s="220">
        <v>10544</v>
      </c>
      <c r="BK307" s="220">
        <v>10544</v>
      </c>
      <c r="BL307" s="220">
        <v>10544</v>
      </c>
      <c r="BM307" s="220">
        <v>10544</v>
      </c>
      <c r="BN307" s="220">
        <v>10544</v>
      </c>
      <c r="BO307" s="220">
        <v>10544</v>
      </c>
      <c r="BP307" s="220">
        <v>10544</v>
      </c>
      <c r="BQ307" s="220">
        <v>10544</v>
      </c>
      <c r="BR307" s="220">
        <v>10544</v>
      </c>
      <c r="BS307" s="220">
        <v>10544</v>
      </c>
      <c r="BT307" s="220">
        <v>10544</v>
      </c>
      <c r="BU307" s="220">
        <v>10544</v>
      </c>
      <c r="BV307" s="220">
        <v>10544</v>
      </c>
      <c r="BW307" s="220">
        <v>10544</v>
      </c>
      <c r="BX307" s="220">
        <v>10544</v>
      </c>
      <c r="BY307" s="220">
        <v>10544</v>
      </c>
      <c r="BZ307" s="220">
        <v>10544</v>
      </c>
      <c r="CA307" s="220">
        <v>10544</v>
      </c>
      <c r="CB307" s="220">
        <v>10544</v>
      </c>
      <c r="CC307" s="220">
        <v>10544</v>
      </c>
      <c r="CD307" s="220">
        <v>10544</v>
      </c>
      <c r="CE307" s="220">
        <v>10544</v>
      </c>
      <c r="CF307" s="220">
        <v>10544</v>
      </c>
      <c r="CG307" s="220">
        <v>10544</v>
      </c>
      <c r="CH307" s="220">
        <v>10544</v>
      </c>
      <c r="CI307" s="220">
        <v>10544</v>
      </c>
      <c r="CJ307" s="220">
        <v>10544</v>
      </c>
      <c r="CK307" s="220">
        <v>10544</v>
      </c>
      <c r="CL307" s="220">
        <v>10544</v>
      </c>
      <c r="CM307" s="220">
        <v>10544</v>
      </c>
      <c r="CN307" s="220">
        <v>10544</v>
      </c>
      <c r="CO307" s="220">
        <v>10544</v>
      </c>
      <c r="CP307" s="220">
        <v>10544</v>
      </c>
      <c r="CQ307" s="220">
        <v>10544</v>
      </c>
      <c r="CR307" s="220">
        <v>10544</v>
      </c>
      <c r="CS307" s="220">
        <v>10544</v>
      </c>
      <c r="CT307" s="220">
        <v>10544</v>
      </c>
      <c r="CU307" s="220">
        <v>10544</v>
      </c>
      <c r="CV307" s="220">
        <v>10544</v>
      </c>
      <c r="CW307" s="220">
        <v>10544</v>
      </c>
      <c r="CX307" s="220">
        <v>10544</v>
      </c>
      <c r="CY307" s="220">
        <v>10544</v>
      </c>
      <c r="CZ307" s="220">
        <v>10544</v>
      </c>
      <c r="DA307" s="220">
        <v>10544</v>
      </c>
      <c r="DB307" s="220">
        <v>10544</v>
      </c>
      <c r="DC307" s="220">
        <v>10544</v>
      </c>
      <c r="DD307" s="220">
        <v>10544</v>
      </c>
      <c r="DE307" s="220">
        <v>10544</v>
      </c>
      <c r="DF307" s="220">
        <v>10544</v>
      </c>
      <c r="DG307" s="220">
        <v>10544</v>
      </c>
      <c r="DH307" s="220">
        <v>10544</v>
      </c>
      <c r="DI307" s="220">
        <v>10544</v>
      </c>
      <c r="DJ307" s="220">
        <v>10544</v>
      </c>
      <c r="DK307" s="220">
        <v>10544</v>
      </c>
      <c r="DL307" s="220">
        <v>10544</v>
      </c>
      <c r="DM307" s="220">
        <v>10544</v>
      </c>
      <c r="DN307" s="220">
        <v>10544</v>
      </c>
      <c r="DO307" s="220">
        <v>10544</v>
      </c>
      <c r="DP307" s="220">
        <v>10544</v>
      </c>
      <c r="DQ307" s="220">
        <v>10544</v>
      </c>
      <c r="DR307" s="220">
        <v>10544</v>
      </c>
      <c r="DS307" s="220">
        <v>10544</v>
      </c>
      <c r="DT307" s="220">
        <v>10513</v>
      </c>
      <c r="DU307" s="220">
        <v>10509</v>
      </c>
      <c r="DV307" s="220">
        <v>10509</v>
      </c>
      <c r="DW307" s="220">
        <v>10519</v>
      </c>
      <c r="DX307" s="220">
        <v>10519</v>
      </c>
      <c r="DY307" s="220">
        <v>10512</v>
      </c>
      <c r="DZ307" s="220">
        <v>10512</v>
      </c>
      <c r="EA307" s="220">
        <v>10505</v>
      </c>
      <c r="EB307" s="220">
        <v>10505</v>
      </c>
      <c r="EC307" s="220">
        <v>10505</v>
      </c>
      <c r="ED307" s="220">
        <v>10505</v>
      </c>
      <c r="EE307" s="220">
        <v>10505</v>
      </c>
      <c r="EF307" s="220">
        <v>10505</v>
      </c>
      <c r="EG307" s="220">
        <v>10505</v>
      </c>
      <c r="EH307" s="220">
        <v>10505</v>
      </c>
      <c r="EI307" s="220">
        <v>10505</v>
      </c>
      <c r="EJ307" s="220">
        <v>10505</v>
      </c>
      <c r="EK307" s="220">
        <v>10505</v>
      </c>
      <c r="EL307" s="220">
        <v>10505</v>
      </c>
      <c r="EM307" s="220">
        <v>10505</v>
      </c>
      <c r="EN307" s="242">
        <v>10505</v>
      </c>
      <c r="EO307" s="232">
        <v>10505</v>
      </c>
      <c r="EP307" s="227">
        <v>10505</v>
      </c>
      <c r="EQ307" s="154">
        <v>10505</v>
      </c>
      <c r="ER307" s="154">
        <v>10504</v>
      </c>
      <c r="ES307" s="154">
        <v>10504</v>
      </c>
      <c r="ET307" s="154">
        <v>10504</v>
      </c>
      <c r="EU307" s="154">
        <v>10504</v>
      </c>
      <c r="EV307" s="154">
        <v>10504</v>
      </c>
      <c r="EW307" s="166">
        <v>10504</v>
      </c>
      <c r="EX307" s="166">
        <v>10504</v>
      </c>
      <c r="EY307" s="166">
        <v>10504</v>
      </c>
      <c r="EZ307" s="166">
        <v>10504</v>
      </c>
      <c r="FA307" s="166">
        <v>10504</v>
      </c>
      <c r="FB307" s="154">
        <v>10504</v>
      </c>
      <c r="FC307" s="166">
        <v>10504</v>
      </c>
      <c r="FD307" s="166">
        <v>10504</v>
      </c>
      <c r="FE307" s="154">
        <v>10504</v>
      </c>
      <c r="FF307" s="166">
        <v>10504</v>
      </c>
      <c r="FG307" s="154">
        <v>10504</v>
      </c>
      <c r="FH307" s="166">
        <v>10504</v>
      </c>
      <c r="FI307" s="166">
        <v>10504</v>
      </c>
      <c r="FJ307" s="166">
        <v>10504</v>
      </c>
      <c r="FK307" s="154">
        <v>10504</v>
      </c>
      <c r="FL307" s="154">
        <v>10504</v>
      </c>
      <c r="FM307" s="154">
        <v>10504</v>
      </c>
      <c r="FN307" s="154">
        <v>10504</v>
      </c>
      <c r="FO307" s="154">
        <v>10504</v>
      </c>
      <c r="FP307" s="154">
        <v>10504</v>
      </c>
      <c r="FQ307" s="154">
        <v>10497</v>
      </c>
      <c r="FR307" s="166">
        <v>10497</v>
      </c>
      <c r="FS307" s="166">
        <v>10497</v>
      </c>
      <c r="FT307" s="166">
        <v>10497</v>
      </c>
      <c r="FU307" s="166">
        <v>10497</v>
      </c>
      <c r="FV307" s="166">
        <v>10497</v>
      </c>
      <c r="FW307" s="166">
        <v>10497</v>
      </c>
      <c r="FX307" s="166">
        <v>10497</v>
      </c>
      <c r="FY307" s="166">
        <v>10497</v>
      </c>
      <c r="FZ307" s="166">
        <v>10497</v>
      </c>
      <c r="GA307" s="166">
        <v>10496</v>
      </c>
      <c r="GB307" s="166">
        <v>10496</v>
      </c>
      <c r="GC307" s="166">
        <v>10496</v>
      </c>
      <c r="GD307" s="166">
        <v>10496</v>
      </c>
      <c r="GE307" s="166">
        <v>10496</v>
      </c>
      <c r="GF307" s="166">
        <v>10495</v>
      </c>
      <c r="GG307" s="166">
        <v>10495</v>
      </c>
      <c r="GH307" s="166">
        <v>10495</v>
      </c>
      <c r="GI307" s="166">
        <v>10495</v>
      </c>
      <c r="GJ307" s="166">
        <v>10495</v>
      </c>
      <c r="GK307" s="166">
        <v>10495</v>
      </c>
      <c r="GL307" s="166">
        <v>10495</v>
      </c>
      <c r="GM307" s="166">
        <v>10496</v>
      </c>
      <c r="GN307" s="166">
        <v>10496</v>
      </c>
      <c r="GO307" s="166">
        <v>10496</v>
      </c>
      <c r="GP307" s="166">
        <v>10496</v>
      </c>
      <c r="GQ307" s="166">
        <v>10496</v>
      </c>
      <c r="GR307" s="166">
        <v>10496</v>
      </c>
      <c r="GS307" s="166">
        <v>10496</v>
      </c>
      <c r="GT307" s="166">
        <v>10496</v>
      </c>
      <c r="GU307" s="166">
        <v>10496</v>
      </c>
      <c r="GV307" s="166">
        <v>10496</v>
      </c>
      <c r="GW307" s="166">
        <v>10496</v>
      </c>
      <c r="GX307" s="166">
        <v>10496</v>
      </c>
      <c r="GY307" s="166">
        <v>10496</v>
      </c>
      <c r="GZ307" s="166">
        <v>10496</v>
      </c>
      <c r="HA307" s="166">
        <v>10496</v>
      </c>
      <c r="HB307" s="166">
        <v>10496</v>
      </c>
      <c r="HC307" s="166">
        <v>10496</v>
      </c>
      <c r="HD307" s="166">
        <v>10496</v>
      </c>
      <c r="HE307" s="166">
        <v>10495</v>
      </c>
      <c r="HF307" s="166">
        <v>10495</v>
      </c>
      <c r="HG307" s="154">
        <v>10495</v>
      </c>
      <c r="HH307" s="154">
        <v>10512</v>
      </c>
      <c r="HI307" s="166">
        <v>10511</v>
      </c>
      <c r="HJ307" s="154">
        <v>10512</v>
      </c>
      <c r="HK307" s="154">
        <v>10511</v>
      </c>
      <c r="HL307" s="166">
        <v>10516</v>
      </c>
      <c r="HM307" s="154">
        <v>10520</v>
      </c>
      <c r="HN307" s="154">
        <v>10519</v>
      </c>
      <c r="HO307" s="166">
        <v>10519</v>
      </c>
      <c r="HP307" s="154">
        <v>10519</v>
      </c>
      <c r="HQ307" s="154">
        <v>10519</v>
      </c>
      <c r="HR307" s="166">
        <v>10519</v>
      </c>
      <c r="HS307" s="154">
        <v>10519</v>
      </c>
      <c r="HT307" s="154">
        <v>10519</v>
      </c>
      <c r="HU307" s="154">
        <v>10511</v>
      </c>
      <c r="HV307" s="154">
        <v>10508</v>
      </c>
      <c r="HW307" s="166">
        <v>10505</v>
      </c>
    </row>
    <row r="308" spans="1:231">
      <c r="A308" s="145">
        <f t="shared" si="54"/>
        <v>44372</v>
      </c>
      <c r="B308" s="220">
        <f>'Age&amp;Sex by occurrence date'!$CBZ22</f>
        <v>13065</v>
      </c>
      <c r="C308" s="220">
        <v>10748</v>
      </c>
      <c r="D308" s="220">
        <v>10748</v>
      </c>
      <c r="E308" s="220">
        <v>10748</v>
      </c>
      <c r="F308" s="220">
        <v>10748</v>
      </c>
      <c r="G308" s="220">
        <v>10748</v>
      </c>
      <c r="H308" s="220">
        <v>10748</v>
      </c>
      <c r="I308" s="220">
        <v>10748</v>
      </c>
      <c r="J308" s="220">
        <v>10748</v>
      </c>
      <c r="K308" s="220">
        <v>10748</v>
      </c>
      <c r="L308" s="220">
        <v>10748</v>
      </c>
      <c r="M308" s="220">
        <v>10748</v>
      </c>
      <c r="N308" s="220">
        <v>10748</v>
      </c>
      <c r="O308" s="220">
        <v>10748</v>
      </c>
      <c r="P308" s="220">
        <v>10748</v>
      </c>
      <c r="Q308" s="220">
        <v>10747</v>
      </c>
      <c r="R308" s="220">
        <v>10747</v>
      </c>
      <c r="S308" s="220">
        <v>10747</v>
      </c>
      <c r="T308" s="220">
        <v>10747</v>
      </c>
      <c r="U308" s="220">
        <v>10747</v>
      </c>
      <c r="V308" s="220">
        <v>10746</v>
      </c>
      <c r="W308" s="220">
        <v>10746</v>
      </c>
      <c r="X308" s="220">
        <v>10746</v>
      </c>
      <c r="Y308" s="220">
        <v>10745</v>
      </c>
      <c r="Z308" s="220">
        <v>10740</v>
      </c>
      <c r="AA308" s="220">
        <v>10665</v>
      </c>
      <c r="AB308" s="220">
        <v>10544</v>
      </c>
      <c r="AC308" s="220">
        <v>10544</v>
      </c>
      <c r="AD308" s="220">
        <v>10544</v>
      </c>
      <c r="AE308" s="220">
        <v>10542</v>
      </c>
      <c r="AF308" s="220">
        <v>10542</v>
      </c>
      <c r="AG308" s="220">
        <v>10542</v>
      </c>
      <c r="AH308" s="220">
        <v>10542</v>
      </c>
      <c r="AI308" s="220">
        <v>10542</v>
      </c>
      <c r="AJ308" s="220">
        <v>10542</v>
      </c>
      <c r="AK308" s="220">
        <v>10542</v>
      </c>
      <c r="AL308" s="220">
        <v>10542</v>
      </c>
      <c r="AM308" s="220">
        <v>10542</v>
      </c>
      <c r="AN308" s="220">
        <v>10542</v>
      </c>
      <c r="AO308" s="220">
        <v>10542</v>
      </c>
      <c r="AP308" s="220">
        <v>10542</v>
      </c>
      <c r="AQ308" s="220">
        <v>10542</v>
      </c>
      <c r="AR308" s="220">
        <v>10542</v>
      </c>
      <c r="AS308" s="220">
        <v>10542</v>
      </c>
      <c r="AT308" s="220">
        <v>10542</v>
      </c>
      <c r="AU308" s="220">
        <v>10542</v>
      </c>
      <c r="AV308" s="220">
        <v>10542</v>
      </c>
      <c r="AW308" s="220">
        <v>10542</v>
      </c>
      <c r="AX308" s="220">
        <v>10542</v>
      </c>
      <c r="AY308" s="220">
        <v>10542</v>
      </c>
      <c r="AZ308" s="220">
        <v>10542</v>
      </c>
      <c r="BA308" s="220">
        <v>10542</v>
      </c>
      <c r="BB308" s="220">
        <v>10542</v>
      </c>
      <c r="BC308" s="220">
        <v>10542</v>
      </c>
      <c r="BD308" s="220">
        <v>10542</v>
      </c>
      <c r="BE308" s="220">
        <v>10542</v>
      </c>
      <c r="BF308" s="220">
        <v>10542</v>
      </c>
      <c r="BG308" s="220">
        <v>10542</v>
      </c>
      <c r="BH308" s="220">
        <v>10542</v>
      </c>
      <c r="BI308" s="220">
        <v>10542</v>
      </c>
      <c r="BJ308" s="220">
        <v>10542</v>
      </c>
      <c r="BK308" s="220">
        <v>10542</v>
      </c>
      <c r="BL308" s="220">
        <v>10542</v>
      </c>
      <c r="BM308" s="220">
        <v>10542</v>
      </c>
      <c r="BN308" s="220">
        <v>10542</v>
      </c>
      <c r="BO308" s="220">
        <v>10542</v>
      </c>
      <c r="BP308" s="220">
        <v>10542</v>
      </c>
      <c r="BQ308" s="220">
        <v>10542</v>
      </c>
      <c r="BR308" s="220">
        <v>10542</v>
      </c>
      <c r="BS308" s="220">
        <v>10542</v>
      </c>
      <c r="BT308" s="220">
        <v>10542</v>
      </c>
      <c r="BU308" s="220">
        <v>10542</v>
      </c>
      <c r="BV308" s="220">
        <v>10542</v>
      </c>
      <c r="BW308" s="220">
        <v>10542</v>
      </c>
      <c r="BX308" s="220">
        <v>10542</v>
      </c>
      <c r="BY308" s="220">
        <v>10542</v>
      </c>
      <c r="BZ308" s="220">
        <v>10542</v>
      </c>
      <c r="CA308" s="220">
        <v>10542</v>
      </c>
      <c r="CB308" s="220">
        <v>10542</v>
      </c>
      <c r="CC308" s="220">
        <v>10542</v>
      </c>
      <c r="CD308" s="220">
        <v>10542</v>
      </c>
      <c r="CE308" s="220">
        <v>10542</v>
      </c>
      <c r="CF308" s="220">
        <v>10542</v>
      </c>
      <c r="CG308" s="220">
        <v>10542</v>
      </c>
      <c r="CH308" s="220">
        <v>10542</v>
      </c>
      <c r="CI308" s="220">
        <v>10542</v>
      </c>
      <c r="CJ308" s="220">
        <v>10542</v>
      </c>
      <c r="CK308" s="220">
        <v>10542</v>
      </c>
      <c r="CL308" s="220">
        <v>10542</v>
      </c>
      <c r="CM308" s="220">
        <v>10542</v>
      </c>
      <c r="CN308" s="220">
        <v>10542</v>
      </c>
      <c r="CO308" s="220">
        <v>10542</v>
      </c>
      <c r="CP308" s="220">
        <v>10542</v>
      </c>
      <c r="CQ308" s="220">
        <v>10542</v>
      </c>
      <c r="CR308" s="220">
        <v>10542</v>
      </c>
      <c r="CS308" s="220">
        <v>10542</v>
      </c>
      <c r="CT308" s="220">
        <v>10542</v>
      </c>
      <c r="CU308" s="220">
        <v>10542</v>
      </c>
      <c r="CV308" s="220">
        <v>10542</v>
      </c>
      <c r="CW308" s="220">
        <v>10542</v>
      </c>
      <c r="CX308" s="220">
        <v>10542</v>
      </c>
      <c r="CY308" s="220">
        <v>10542</v>
      </c>
      <c r="CZ308" s="220">
        <v>10542</v>
      </c>
      <c r="DA308" s="220">
        <v>10542</v>
      </c>
      <c r="DB308" s="220">
        <v>10542</v>
      </c>
      <c r="DC308" s="220">
        <v>10542</v>
      </c>
      <c r="DD308" s="220">
        <v>10542</v>
      </c>
      <c r="DE308" s="220">
        <v>10542</v>
      </c>
      <c r="DF308" s="220">
        <v>10542</v>
      </c>
      <c r="DG308" s="220">
        <v>10542</v>
      </c>
      <c r="DH308" s="220">
        <v>10542</v>
      </c>
      <c r="DI308" s="220">
        <v>10542</v>
      </c>
      <c r="DJ308" s="220">
        <v>10542</v>
      </c>
      <c r="DK308" s="220">
        <v>10542</v>
      </c>
      <c r="DL308" s="220">
        <v>10542</v>
      </c>
      <c r="DM308" s="220">
        <v>10542</v>
      </c>
      <c r="DN308" s="220">
        <v>10542</v>
      </c>
      <c r="DO308" s="220">
        <v>10542</v>
      </c>
      <c r="DP308" s="220">
        <v>10542</v>
      </c>
      <c r="DQ308" s="220">
        <v>10542</v>
      </c>
      <c r="DR308" s="220">
        <v>10542</v>
      </c>
      <c r="DS308" s="220">
        <v>10542</v>
      </c>
      <c r="DT308" s="220">
        <v>10511</v>
      </c>
      <c r="DU308" s="220">
        <v>10507</v>
      </c>
      <c r="DV308" s="220">
        <v>10507</v>
      </c>
      <c r="DW308" s="220">
        <v>10517</v>
      </c>
      <c r="DX308" s="220">
        <v>10517</v>
      </c>
      <c r="DY308" s="220">
        <v>10510</v>
      </c>
      <c r="DZ308" s="220">
        <v>10510</v>
      </c>
      <c r="EA308" s="220">
        <v>10503</v>
      </c>
      <c r="EB308" s="220">
        <v>10503</v>
      </c>
      <c r="EC308" s="220">
        <v>10503</v>
      </c>
      <c r="ED308" s="220">
        <v>10503</v>
      </c>
      <c r="EE308" s="220">
        <v>10503</v>
      </c>
      <c r="EF308" s="220">
        <v>10503</v>
      </c>
      <c r="EG308" s="220">
        <v>10503</v>
      </c>
      <c r="EH308" s="220">
        <v>10503</v>
      </c>
      <c r="EI308" s="220">
        <v>10503</v>
      </c>
      <c r="EJ308" s="220">
        <v>10503</v>
      </c>
      <c r="EK308" s="220">
        <v>10503</v>
      </c>
      <c r="EL308" s="220">
        <v>10503</v>
      </c>
      <c r="EM308" s="220">
        <v>10503</v>
      </c>
      <c r="EN308" s="242">
        <v>10503</v>
      </c>
      <c r="EO308" s="232">
        <v>10503</v>
      </c>
      <c r="EP308" s="228">
        <v>10503</v>
      </c>
      <c r="EQ308" s="166">
        <v>10503</v>
      </c>
      <c r="ER308" s="166">
        <v>10502</v>
      </c>
      <c r="ES308" s="166">
        <v>10502</v>
      </c>
      <c r="ET308" s="166">
        <v>10502</v>
      </c>
      <c r="EU308" s="166">
        <v>10502</v>
      </c>
      <c r="EV308" s="166">
        <v>10502</v>
      </c>
      <c r="EW308" s="154">
        <v>10502</v>
      </c>
      <c r="EX308" s="154">
        <v>10502</v>
      </c>
      <c r="EY308" s="154">
        <v>10502</v>
      </c>
      <c r="EZ308" s="154">
        <v>10502</v>
      </c>
      <c r="FA308" s="154">
        <v>10502</v>
      </c>
      <c r="FB308" s="154">
        <v>10502</v>
      </c>
      <c r="FC308" s="154">
        <v>10502</v>
      </c>
      <c r="FD308" s="154">
        <v>10502</v>
      </c>
      <c r="FE308" s="154">
        <v>10502</v>
      </c>
      <c r="FF308" s="154">
        <v>10502</v>
      </c>
      <c r="FG308" s="166">
        <v>10502</v>
      </c>
      <c r="FH308" s="154">
        <v>10502</v>
      </c>
      <c r="FI308" s="154">
        <v>10502</v>
      </c>
      <c r="FJ308" s="166">
        <v>10502</v>
      </c>
      <c r="FK308" s="166">
        <v>10502</v>
      </c>
      <c r="FL308" s="166">
        <v>10502</v>
      </c>
      <c r="FM308" s="166">
        <v>10502</v>
      </c>
      <c r="FN308" s="166">
        <v>10502</v>
      </c>
      <c r="FO308" s="166">
        <v>10502</v>
      </c>
      <c r="FP308" s="166">
        <v>10502</v>
      </c>
      <c r="FQ308" s="166">
        <v>10495</v>
      </c>
      <c r="FR308" s="154">
        <v>10495</v>
      </c>
      <c r="FS308" s="154">
        <v>10495</v>
      </c>
      <c r="FT308" s="154">
        <v>10495</v>
      </c>
      <c r="FU308" s="154">
        <v>10495</v>
      </c>
      <c r="FV308" s="154">
        <v>10495</v>
      </c>
      <c r="FW308" s="154">
        <v>10495</v>
      </c>
      <c r="FX308" s="154">
        <v>10495</v>
      </c>
      <c r="FY308" s="166">
        <v>10495</v>
      </c>
      <c r="FZ308" s="166">
        <v>10495</v>
      </c>
      <c r="GA308" s="166">
        <v>10494</v>
      </c>
      <c r="GB308" s="166">
        <v>10494</v>
      </c>
      <c r="GC308" s="166">
        <v>10494</v>
      </c>
      <c r="GD308" s="166">
        <v>10494</v>
      </c>
      <c r="GE308" s="166">
        <v>10494</v>
      </c>
      <c r="GF308" s="166">
        <v>10493</v>
      </c>
      <c r="GG308" s="166">
        <v>10493</v>
      </c>
      <c r="GH308" s="166">
        <v>10493</v>
      </c>
      <c r="GI308" s="166">
        <v>10493</v>
      </c>
      <c r="GJ308" s="166">
        <v>10493</v>
      </c>
      <c r="GK308" s="154">
        <v>10493</v>
      </c>
      <c r="GL308" s="154">
        <v>10493</v>
      </c>
      <c r="GM308" s="154">
        <v>10494</v>
      </c>
      <c r="GN308" s="154">
        <v>10494</v>
      </c>
      <c r="GO308" s="154">
        <v>10494</v>
      </c>
      <c r="GP308" s="154">
        <v>10494</v>
      </c>
      <c r="GQ308" s="154">
        <v>10494</v>
      </c>
      <c r="GR308" s="154">
        <v>10494</v>
      </c>
      <c r="GS308" s="154">
        <v>10494</v>
      </c>
      <c r="GT308" s="166">
        <v>10494</v>
      </c>
      <c r="GU308" s="166">
        <v>10494</v>
      </c>
      <c r="GV308" s="166">
        <v>10494</v>
      </c>
      <c r="GW308" s="166">
        <v>10494</v>
      </c>
      <c r="GX308" s="166">
        <v>10494</v>
      </c>
      <c r="GY308" s="166">
        <v>10494</v>
      </c>
      <c r="GZ308" s="166">
        <v>10494</v>
      </c>
      <c r="HA308" s="166">
        <v>10494</v>
      </c>
      <c r="HB308" s="166">
        <v>10494</v>
      </c>
      <c r="HC308" s="166">
        <v>10494</v>
      </c>
      <c r="HD308" s="166">
        <v>10494</v>
      </c>
      <c r="HE308" s="166">
        <v>10493</v>
      </c>
      <c r="HF308" s="166">
        <v>10493</v>
      </c>
      <c r="HG308" s="154">
        <v>10493</v>
      </c>
      <c r="HH308" s="154">
        <v>10510</v>
      </c>
      <c r="HI308" s="166">
        <v>10509</v>
      </c>
      <c r="HJ308" s="154">
        <v>10510</v>
      </c>
      <c r="HK308" s="154">
        <v>10509</v>
      </c>
      <c r="HL308" s="166">
        <v>10514</v>
      </c>
      <c r="HM308" s="154">
        <v>10518</v>
      </c>
      <c r="HN308" s="154">
        <v>10517</v>
      </c>
      <c r="HO308" s="166">
        <v>10517</v>
      </c>
      <c r="HP308" s="154">
        <v>10517</v>
      </c>
      <c r="HQ308" s="154">
        <v>10517</v>
      </c>
      <c r="HR308" s="166">
        <v>10517</v>
      </c>
      <c r="HS308" s="154">
        <v>10517</v>
      </c>
      <c r="HT308" s="154">
        <v>10517</v>
      </c>
      <c r="HU308" s="154">
        <v>10509</v>
      </c>
      <c r="HV308" s="154">
        <v>10506</v>
      </c>
      <c r="HW308" s="166">
        <v>10503</v>
      </c>
    </row>
    <row r="309" spans="1:231">
      <c r="A309" s="145">
        <f t="shared" si="54"/>
        <v>44371</v>
      </c>
      <c r="B309" s="220">
        <f>'Age&amp;Sex by occurrence date'!$CCG22</f>
        <v>13065</v>
      </c>
      <c r="C309" s="220">
        <v>10748</v>
      </c>
      <c r="D309" s="220">
        <v>10748</v>
      </c>
      <c r="E309" s="220">
        <v>10748</v>
      </c>
      <c r="F309" s="220">
        <v>10748</v>
      </c>
      <c r="G309" s="220">
        <v>10748</v>
      </c>
      <c r="H309" s="220">
        <v>10748</v>
      </c>
      <c r="I309" s="220">
        <v>10748</v>
      </c>
      <c r="J309" s="220">
        <v>10748</v>
      </c>
      <c r="K309" s="220">
        <v>10748</v>
      </c>
      <c r="L309" s="220">
        <v>10748</v>
      </c>
      <c r="M309" s="220">
        <v>10748</v>
      </c>
      <c r="N309" s="220">
        <v>10748</v>
      </c>
      <c r="O309" s="220">
        <v>10748</v>
      </c>
      <c r="P309" s="220">
        <v>10748</v>
      </c>
      <c r="Q309" s="220">
        <v>10747</v>
      </c>
      <c r="R309" s="220">
        <v>10747</v>
      </c>
      <c r="S309" s="220">
        <v>10747</v>
      </c>
      <c r="T309" s="220">
        <v>10747</v>
      </c>
      <c r="U309" s="220">
        <v>10747</v>
      </c>
      <c r="V309" s="220">
        <v>10746</v>
      </c>
      <c r="W309" s="220">
        <v>10746</v>
      </c>
      <c r="X309" s="220">
        <v>10746</v>
      </c>
      <c r="Y309" s="220">
        <v>10745</v>
      </c>
      <c r="Z309" s="220">
        <v>10740</v>
      </c>
      <c r="AA309" s="220">
        <v>10665</v>
      </c>
      <c r="AB309" s="220">
        <v>10544</v>
      </c>
      <c r="AC309" s="220">
        <v>10544</v>
      </c>
      <c r="AD309" s="220">
        <v>10544</v>
      </c>
      <c r="AE309" s="220">
        <v>10542</v>
      </c>
      <c r="AF309" s="220">
        <v>10542</v>
      </c>
      <c r="AG309" s="220">
        <v>10542</v>
      </c>
      <c r="AH309" s="220">
        <v>10542</v>
      </c>
      <c r="AI309" s="220">
        <v>10542</v>
      </c>
      <c r="AJ309" s="220">
        <v>10542</v>
      </c>
      <c r="AK309" s="220">
        <v>10542</v>
      </c>
      <c r="AL309" s="220">
        <v>10542</v>
      </c>
      <c r="AM309" s="220">
        <v>10542</v>
      </c>
      <c r="AN309" s="220">
        <v>10542</v>
      </c>
      <c r="AO309" s="220">
        <v>10542</v>
      </c>
      <c r="AP309" s="220">
        <v>10542</v>
      </c>
      <c r="AQ309" s="220">
        <v>10542</v>
      </c>
      <c r="AR309" s="220">
        <v>10542</v>
      </c>
      <c r="AS309" s="220">
        <v>10542</v>
      </c>
      <c r="AT309" s="220">
        <v>10542</v>
      </c>
      <c r="AU309" s="220">
        <v>10542</v>
      </c>
      <c r="AV309" s="220">
        <v>10542</v>
      </c>
      <c r="AW309" s="220">
        <v>10542</v>
      </c>
      <c r="AX309" s="220">
        <v>10542</v>
      </c>
      <c r="AY309" s="220">
        <v>10542</v>
      </c>
      <c r="AZ309" s="220">
        <v>10542</v>
      </c>
      <c r="BA309" s="220">
        <v>10542</v>
      </c>
      <c r="BB309" s="220">
        <v>10542</v>
      </c>
      <c r="BC309" s="220">
        <v>10542</v>
      </c>
      <c r="BD309" s="220">
        <v>10542</v>
      </c>
      <c r="BE309" s="220">
        <v>10542</v>
      </c>
      <c r="BF309" s="220">
        <v>10542</v>
      </c>
      <c r="BG309" s="220">
        <v>10542</v>
      </c>
      <c r="BH309" s="220">
        <v>10542</v>
      </c>
      <c r="BI309" s="220">
        <v>10542</v>
      </c>
      <c r="BJ309" s="220">
        <v>10542</v>
      </c>
      <c r="BK309" s="220">
        <v>10542</v>
      </c>
      <c r="BL309" s="220">
        <v>10542</v>
      </c>
      <c r="BM309" s="220">
        <v>10542</v>
      </c>
      <c r="BN309" s="220">
        <v>10542</v>
      </c>
      <c r="BO309" s="220">
        <v>10542</v>
      </c>
      <c r="BP309" s="220">
        <v>10542</v>
      </c>
      <c r="BQ309" s="220">
        <v>10542</v>
      </c>
      <c r="BR309" s="220">
        <v>10542</v>
      </c>
      <c r="BS309" s="220">
        <v>10542</v>
      </c>
      <c r="BT309" s="220">
        <v>10542</v>
      </c>
      <c r="BU309" s="220">
        <v>10542</v>
      </c>
      <c r="BV309" s="220">
        <v>10542</v>
      </c>
      <c r="BW309" s="220">
        <v>10542</v>
      </c>
      <c r="BX309" s="220">
        <v>10542</v>
      </c>
      <c r="BY309" s="220">
        <v>10542</v>
      </c>
      <c r="BZ309" s="220">
        <v>10542</v>
      </c>
      <c r="CA309" s="220">
        <v>10542</v>
      </c>
      <c r="CB309" s="220">
        <v>10542</v>
      </c>
      <c r="CC309" s="220">
        <v>10542</v>
      </c>
      <c r="CD309" s="220">
        <v>10542</v>
      </c>
      <c r="CE309" s="220">
        <v>10542</v>
      </c>
      <c r="CF309" s="220">
        <v>10542</v>
      </c>
      <c r="CG309" s="220">
        <v>10542</v>
      </c>
      <c r="CH309" s="220">
        <v>10542</v>
      </c>
      <c r="CI309" s="220">
        <v>10542</v>
      </c>
      <c r="CJ309" s="220">
        <v>10542</v>
      </c>
      <c r="CK309" s="220">
        <v>10542</v>
      </c>
      <c r="CL309" s="220">
        <v>10542</v>
      </c>
      <c r="CM309" s="220">
        <v>10542</v>
      </c>
      <c r="CN309" s="220">
        <v>10542</v>
      </c>
      <c r="CO309" s="220">
        <v>10542</v>
      </c>
      <c r="CP309" s="220">
        <v>10542</v>
      </c>
      <c r="CQ309" s="220">
        <v>10542</v>
      </c>
      <c r="CR309" s="220">
        <v>10542</v>
      </c>
      <c r="CS309" s="220">
        <v>10542</v>
      </c>
      <c r="CT309" s="220">
        <v>10542</v>
      </c>
      <c r="CU309" s="220">
        <v>10542</v>
      </c>
      <c r="CV309" s="220">
        <v>10542</v>
      </c>
      <c r="CW309" s="220">
        <v>10542</v>
      </c>
      <c r="CX309" s="220">
        <v>10542</v>
      </c>
      <c r="CY309" s="220">
        <v>10542</v>
      </c>
      <c r="CZ309" s="220">
        <v>10542</v>
      </c>
      <c r="DA309" s="220">
        <v>10542</v>
      </c>
      <c r="DB309" s="220">
        <v>10542</v>
      </c>
      <c r="DC309" s="220">
        <v>10542</v>
      </c>
      <c r="DD309" s="220">
        <v>10542</v>
      </c>
      <c r="DE309" s="220">
        <v>10542</v>
      </c>
      <c r="DF309" s="220">
        <v>10542</v>
      </c>
      <c r="DG309" s="220">
        <v>10542</v>
      </c>
      <c r="DH309" s="220">
        <v>10542</v>
      </c>
      <c r="DI309" s="220">
        <v>10542</v>
      </c>
      <c r="DJ309" s="220">
        <v>10542</v>
      </c>
      <c r="DK309" s="220">
        <v>10542</v>
      </c>
      <c r="DL309" s="220">
        <v>10542</v>
      </c>
      <c r="DM309" s="220">
        <v>10542</v>
      </c>
      <c r="DN309" s="220">
        <v>10542</v>
      </c>
      <c r="DO309" s="220">
        <v>10542</v>
      </c>
      <c r="DP309" s="220">
        <v>10542</v>
      </c>
      <c r="DQ309" s="220">
        <v>10542</v>
      </c>
      <c r="DR309" s="220">
        <v>10542</v>
      </c>
      <c r="DS309" s="220">
        <v>10542</v>
      </c>
      <c r="DT309" s="220">
        <v>10511</v>
      </c>
      <c r="DU309" s="220">
        <v>10507</v>
      </c>
      <c r="DV309" s="220">
        <v>10507</v>
      </c>
      <c r="DW309" s="220">
        <v>10517</v>
      </c>
      <c r="DX309" s="220">
        <v>10517</v>
      </c>
      <c r="DY309" s="220">
        <v>10510</v>
      </c>
      <c r="DZ309" s="220">
        <v>10510</v>
      </c>
      <c r="EA309" s="220">
        <v>10503</v>
      </c>
      <c r="EB309" s="220">
        <v>10503</v>
      </c>
      <c r="EC309" s="220">
        <v>10503</v>
      </c>
      <c r="ED309" s="220">
        <v>10503</v>
      </c>
      <c r="EE309" s="220">
        <v>10503</v>
      </c>
      <c r="EF309" s="220">
        <v>10503</v>
      </c>
      <c r="EG309" s="220">
        <v>10503</v>
      </c>
      <c r="EH309" s="220">
        <v>10503</v>
      </c>
      <c r="EI309" s="220">
        <v>10503</v>
      </c>
      <c r="EJ309" s="220">
        <v>10503</v>
      </c>
      <c r="EK309" s="220">
        <v>10503</v>
      </c>
      <c r="EL309" s="220">
        <v>10503</v>
      </c>
      <c r="EM309" s="220">
        <v>10503</v>
      </c>
      <c r="EN309" s="242">
        <v>10503</v>
      </c>
      <c r="EO309" s="232">
        <v>10503</v>
      </c>
      <c r="EP309" s="227">
        <v>10503</v>
      </c>
      <c r="EQ309" s="154">
        <v>10503</v>
      </c>
      <c r="ER309" s="154">
        <v>10502</v>
      </c>
      <c r="ES309" s="154">
        <v>10502</v>
      </c>
      <c r="ET309" s="154">
        <v>10502</v>
      </c>
      <c r="EU309" s="154">
        <v>10502</v>
      </c>
      <c r="EV309" s="154">
        <v>10502</v>
      </c>
      <c r="EW309" s="166">
        <v>10502</v>
      </c>
      <c r="EX309" s="166">
        <v>10502</v>
      </c>
      <c r="EY309" s="166">
        <v>10502</v>
      </c>
      <c r="EZ309" s="166">
        <v>10502</v>
      </c>
      <c r="FA309" s="166">
        <v>10502</v>
      </c>
      <c r="FB309" s="166">
        <v>10502</v>
      </c>
      <c r="FC309" s="166">
        <v>10502</v>
      </c>
      <c r="FD309" s="154">
        <v>10502</v>
      </c>
      <c r="FE309" s="166">
        <v>10502</v>
      </c>
      <c r="FF309" s="166">
        <v>10502</v>
      </c>
      <c r="FG309" s="154">
        <v>10502</v>
      </c>
      <c r="FH309" s="166">
        <v>10502</v>
      </c>
      <c r="FI309" s="154">
        <v>10502</v>
      </c>
      <c r="FJ309" s="154">
        <v>10502</v>
      </c>
      <c r="FK309" s="166">
        <v>10502</v>
      </c>
      <c r="FL309" s="166">
        <v>10502</v>
      </c>
      <c r="FM309" s="166">
        <v>10502</v>
      </c>
      <c r="FN309" s="166">
        <v>10502</v>
      </c>
      <c r="FO309" s="166">
        <v>10502</v>
      </c>
      <c r="FP309" s="166">
        <v>10502</v>
      </c>
      <c r="FQ309" s="166">
        <v>10495</v>
      </c>
      <c r="FR309" s="166">
        <v>10495</v>
      </c>
      <c r="FS309" s="166">
        <v>10495</v>
      </c>
      <c r="FT309" s="166">
        <v>10495</v>
      </c>
      <c r="FU309" s="166">
        <v>10495</v>
      </c>
      <c r="FV309" s="166">
        <v>10495</v>
      </c>
      <c r="FW309" s="166">
        <v>10495</v>
      </c>
      <c r="FX309" s="166">
        <v>10495</v>
      </c>
      <c r="FY309" s="154">
        <v>10495</v>
      </c>
      <c r="FZ309" s="154">
        <v>10495</v>
      </c>
      <c r="GA309" s="154">
        <v>10494</v>
      </c>
      <c r="GB309" s="154">
        <v>10494</v>
      </c>
      <c r="GC309" s="154">
        <v>10494</v>
      </c>
      <c r="GD309" s="154">
        <v>10494</v>
      </c>
      <c r="GE309" s="154">
        <v>10494</v>
      </c>
      <c r="GF309" s="154">
        <v>10493</v>
      </c>
      <c r="GG309" s="154">
        <v>10493</v>
      </c>
      <c r="GH309" s="154">
        <v>10493</v>
      </c>
      <c r="GI309" s="154">
        <v>10493</v>
      </c>
      <c r="GJ309" s="154">
        <v>10493</v>
      </c>
      <c r="GK309" s="154">
        <v>10493</v>
      </c>
      <c r="GL309" s="154">
        <v>10493</v>
      </c>
      <c r="GM309" s="154">
        <v>10494</v>
      </c>
      <c r="GN309" s="154">
        <v>10494</v>
      </c>
      <c r="GO309" s="154">
        <v>10494</v>
      </c>
      <c r="GP309" s="154">
        <v>10494</v>
      </c>
      <c r="GQ309" s="154">
        <v>10494</v>
      </c>
      <c r="GR309" s="154">
        <v>10494</v>
      </c>
      <c r="GS309" s="154">
        <v>10494</v>
      </c>
      <c r="GT309" s="166">
        <v>10494</v>
      </c>
      <c r="GU309" s="166">
        <v>10494</v>
      </c>
      <c r="GV309" s="166">
        <v>10494</v>
      </c>
      <c r="GW309" s="166">
        <v>10494</v>
      </c>
      <c r="GX309" s="166">
        <v>10494</v>
      </c>
      <c r="GY309" s="154">
        <v>10494</v>
      </c>
      <c r="GZ309" s="154">
        <v>10494</v>
      </c>
      <c r="HA309" s="154">
        <v>10494</v>
      </c>
      <c r="HB309" s="154">
        <v>10494</v>
      </c>
      <c r="HC309" s="154">
        <v>10494</v>
      </c>
      <c r="HD309" s="154">
        <v>10494</v>
      </c>
      <c r="HE309" s="154">
        <v>10493</v>
      </c>
      <c r="HF309" s="166">
        <v>10493</v>
      </c>
      <c r="HG309" s="154">
        <v>10493</v>
      </c>
      <c r="HH309" s="154">
        <v>10510</v>
      </c>
      <c r="HI309" s="166">
        <v>10509</v>
      </c>
      <c r="HJ309" s="154">
        <v>10510</v>
      </c>
      <c r="HK309" s="154">
        <v>10509</v>
      </c>
      <c r="HL309" s="166">
        <v>10514</v>
      </c>
      <c r="HM309" s="154">
        <v>10518</v>
      </c>
      <c r="HN309" s="154">
        <v>10517</v>
      </c>
      <c r="HO309" s="166">
        <v>10517</v>
      </c>
      <c r="HP309" s="154">
        <v>10517</v>
      </c>
      <c r="HQ309" s="154">
        <v>10517</v>
      </c>
      <c r="HR309" s="166">
        <v>10517</v>
      </c>
      <c r="HS309" s="154">
        <v>10517</v>
      </c>
      <c r="HT309" s="154">
        <v>10517</v>
      </c>
      <c r="HU309" s="154">
        <v>10509</v>
      </c>
      <c r="HV309" s="154">
        <v>10506</v>
      </c>
      <c r="HW309" s="166">
        <v>10503</v>
      </c>
    </row>
    <row r="310" spans="1:231">
      <c r="A310" s="145">
        <f t="shared" si="54"/>
        <v>44370</v>
      </c>
      <c r="B310" s="220">
        <f>'Age&amp;Sex by occurrence date'!$CCN22</f>
        <v>13062</v>
      </c>
      <c r="C310" s="220">
        <v>10745</v>
      </c>
      <c r="D310" s="220">
        <v>10745</v>
      </c>
      <c r="E310" s="220">
        <v>10745</v>
      </c>
      <c r="F310" s="220">
        <v>10745</v>
      </c>
      <c r="G310" s="220">
        <v>10745</v>
      </c>
      <c r="H310" s="220">
        <v>10745</v>
      </c>
      <c r="I310" s="220">
        <v>10745</v>
      </c>
      <c r="J310" s="220">
        <v>10745</v>
      </c>
      <c r="K310" s="220">
        <v>10745</v>
      </c>
      <c r="L310" s="220">
        <v>10745</v>
      </c>
      <c r="M310" s="220">
        <v>10745</v>
      </c>
      <c r="N310" s="220">
        <v>10745</v>
      </c>
      <c r="O310" s="220">
        <v>10745</v>
      </c>
      <c r="P310" s="220">
        <v>10745</v>
      </c>
      <c r="Q310" s="220">
        <v>10744</v>
      </c>
      <c r="R310" s="220">
        <v>10744</v>
      </c>
      <c r="S310" s="220">
        <v>10744</v>
      </c>
      <c r="T310" s="220">
        <v>10744</v>
      </c>
      <c r="U310" s="220">
        <v>10744</v>
      </c>
      <c r="V310" s="220">
        <v>10743</v>
      </c>
      <c r="W310" s="220">
        <v>10743</v>
      </c>
      <c r="X310" s="220">
        <v>10743</v>
      </c>
      <c r="Y310" s="220">
        <v>10742</v>
      </c>
      <c r="Z310" s="220">
        <v>10737</v>
      </c>
      <c r="AA310" s="220">
        <v>10662</v>
      </c>
      <c r="AB310" s="220">
        <v>10541</v>
      </c>
      <c r="AC310" s="220">
        <v>10541</v>
      </c>
      <c r="AD310" s="220">
        <v>10541</v>
      </c>
      <c r="AE310" s="220">
        <v>10539</v>
      </c>
      <c r="AF310" s="220">
        <v>10539</v>
      </c>
      <c r="AG310" s="220">
        <v>10539</v>
      </c>
      <c r="AH310" s="220">
        <v>10539</v>
      </c>
      <c r="AI310" s="220">
        <v>10539</v>
      </c>
      <c r="AJ310" s="220">
        <v>10539</v>
      </c>
      <c r="AK310" s="220">
        <v>10539</v>
      </c>
      <c r="AL310" s="220">
        <v>10539</v>
      </c>
      <c r="AM310" s="220">
        <v>10539</v>
      </c>
      <c r="AN310" s="220">
        <v>10539</v>
      </c>
      <c r="AO310" s="220">
        <v>10539</v>
      </c>
      <c r="AP310" s="220">
        <v>10539</v>
      </c>
      <c r="AQ310" s="220">
        <v>10539</v>
      </c>
      <c r="AR310" s="220">
        <v>10539</v>
      </c>
      <c r="AS310" s="220">
        <v>10539</v>
      </c>
      <c r="AT310" s="220">
        <v>10539</v>
      </c>
      <c r="AU310" s="220">
        <v>10539</v>
      </c>
      <c r="AV310" s="220">
        <v>10539</v>
      </c>
      <c r="AW310" s="220">
        <v>10539</v>
      </c>
      <c r="AX310" s="220">
        <v>10539</v>
      </c>
      <c r="AY310" s="220">
        <v>10539</v>
      </c>
      <c r="AZ310" s="220">
        <v>10539</v>
      </c>
      <c r="BA310" s="220">
        <v>10539</v>
      </c>
      <c r="BB310" s="220">
        <v>10539</v>
      </c>
      <c r="BC310" s="220">
        <v>10539</v>
      </c>
      <c r="BD310" s="220">
        <v>10539</v>
      </c>
      <c r="BE310" s="220">
        <v>10539</v>
      </c>
      <c r="BF310" s="220">
        <v>10539</v>
      </c>
      <c r="BG310" s="220">
        <v>10539</v>
      </c>
      <c r="BH310" s="220">
        <v>10539</v>
      </c>
      <c r="BI310" s="220">
        <v>10539</v>
      </c>
      <c r="BJ310" s="220">
        <v>10539</v>
      </c>
      <c r="BK310" s="220">
        <v>10539</v>
      </c>
      <c r="BL310" s="220">
        <v>10539</v>
      </c>
      <c r="BM310" s="220">
        <v>10539</v>
      </c>
      <c r="BN310" s="220">
        <v>10539</v>
      </c>
      <c r="BO310" s="220">
        <v>10539</v>
      </c>
      <c r="BP310" s="220">
        <v>10539</v>
      </c>
      <c r="BQ310" s="220">
        <v>10539</v>
      </c>
      <c r="BR310" s="220">
        <v>10539</v>
      </c>
      <c r="BS310" s="220">
        <v>10539</v>
      </c>
      <c r="BT310" s="220">
        <v>10539</v>
      </c>
      <c r="BU310" s="220">
        <v>10539</v>
      </c>
      <c r="BV310" s="220">
        <v>10539</v>
      </c>
      <c r="BW310" s="220">
        <v>10539</v>
      </c>
      <c r="BX310" s="220">
        <v>10539</v>
      </c>
      <c r="BY310" s="220">
        <v>10539</v>
      </c>
      <c r="BZ310" s="220">
        <v>10539</v>
      </c>
      <c r="CA310" s="220">
        <v>10539</v>
      </c>
      <c r="CB310" s="220">
        <v>10539</v>
      </c>
      <c r="CC310" s="220">
        <v>10539</v>
      </c>
      <c r="CD310" s="220">
        <v>10539</v>
      </c>
      <c r="CE310" s="220">
        <v>10539</v>
      </c>
      <c r="CF310" s="220">
        <v>10539</v>
      </c>
      <c r="CG310" s="220">
        <v>10539</v>
      </c>
      <c r="CH310" s="220">
        <v>10539</v>
      </c>
      <c r="CI310" s="220">
        <v>10539</v>
      </c>
      <c r="CJ310" s="220">
        <v>10539</v>
      </c>
      <c r="CK310" s="220">
        <v>10539</v>
      </c>
      <c r="CL310" s="220">
        <v>10539</v>
      </c>
      <c r="CM310" s="220">
        <v>10539</v>
      </c>
      <c r="CN310" s="220">
        <v>10539</v>
      </c>
      <c r="CO310" s="220">
        <v>10539</v>
      </c>
      <c r="CP310" s="220">
        <v>10539</v>
      </c>
      <c r="CQ310" s="220">
        <v>10539</v>
      </c>
      <c r="CR310" s="220">
        <v>10539</v>
      </c>
      <c r="CS310" s="220">
        <v>10539</v>
      </c>
      <c r="CT310" s="220">
        <v>10539</v>
      </c>
      <c r="CU310" s="220">
        <v>10539</v>
      </c>
      <c r="CV310" s="220">
        <v>10539</v>
      </c>
      <c r="CW310" s="220">
        <v>10539</v>
      </c>
      <c r="CX310" s="220">
        <v>10539</v>
      </c>
      <c r="CY310" s="220">
        <v>10539</v>
      </c>
      <c r="CZ310" s="220">
        <v>10539</v>
      </c>
      <c r="DA310" s="220">
        <v>10539</v>
      </c>
      <c r="DB310" s="220">
        <v>10539</v>
      </c>
      <c r="DC310" s="220">
        <v>10539</v>
      </c>
      <c r="DD310" s="220">
        <v>10539</v>
      </c>
      <c r="DE310" s="220">
        <v>10539</v>
      </c>
      <c r="DF310" s="220">
        <v>10539</v>
      </c>
      <c r="DG310" s="220">
        <v>10539</v>
      </c>
      <c r="DH310" s="220">
        <v>10539</v>
      </c>
      <c r="DI310" s="220">
        <v>10539</v>
      </c>
      <c r="DJ310" s="220">
        <v>10539</v>
      </c>
      <c r="DK310" s="220">
        <v>10539</v>
      </c>
      <c r="DL310" s="220">
        <v>10539</v>
      </c>
      <c r="DM310" s="220">
        <v>10539</v>
      </c>
      <c r="DN310" s="220">
        <v>10539</v>
      </c>
      <c r="DO310" s="220">
        <v>10539</v>
      </c>
      <c r="DP310" s="220">
        <v>10539</v>
      </c>
      <c r="DQ310" s="220">
        <v>10539</v>
      </c>
      <c r="DR310" s="220">
        <v>10539</v>
      </c>
      <c r="DS310" s="220">
        <v>10539</v>
      </c>
      <c r="DT310" s="220">
        <v>10508</v>
      </c>
      <c r="DU310" s="220">
        <v>10504</v>
      </c>
      <c r="DV310" s="220">
        <v>10504</v>
      </c>
      <c r="DW310" s="220">
        <v>10514</v>
      </c>
      <c r="DX310" s="220">
        <v>10514</v>
      </c>
      <c r="DY310" s="220">
        <v>10507</v>
      </c>
      <c r="DZ310" s="220">
        <v>10507</v>
      </c>
      <c r="EA310" s="220">
        <v>10500</v>
      </c>
      <c r="EB310" s="220">
        <v>10500</v>
      </c>
      <c r="EC310" s="220">
        <v>10500</v>
      </c>
      <c r="ED310" s="220">
        <v>10500</v>
      </c>
      <c r="EE310" s="220">
        <v>10500</v>
      </c>
      <c r="EF310" s="220">
        <v>10500</v>
      </c>
      <c r="EG310" s="220">
        <v>10500</v>
      </c>
      <c r="EH310" s="220">
        <v>10500</v>
      </c>
      <c r="EI310" s="220">
        <v>10500</v>
      </c>
      <c r="EJ310" s="220">
        <v>10500</v>
      </c>
      <c r="EK310" s="220">
        <v>10500</v>
      </c>
      <c r="EL310" s="220">
        <v>10500</v>
      </c>
      <c r="EM310" s="220">
        <v>10500</v>
      </c>
      <c r="EN310" s="242">
        <v>10500</v>
      </c>
      <c r="EO310" s="232">
        <v>10500</v>
      </c>
      <c r="EP310" s="227">
        <v>10500</v>
      </c>
      <c r="EQ310" s="154">
        <v>10500</v>
      </c>
      <c r="ER310" s="154">
        <v>10499</v>
      </c>
      <c r="ES310" s="154">
        <v>10499</v>
      </c>
      <c r="ET310" s="154">
        <v>10499</v>
      </c>
      <c r="EU310" s="154">
        <v>10499</v>
      </c>
      <c r="EV310" s="154">
        <v>10499</v>
      </c>
      <c r="EW310" s="166">
        <v>10499</v>
      </c>
      <c r="EX310" s="166">
        <v>10499</v>
      </c>
      <c r="EY310" s="166">
        <v>10499</v>
      </c>
      <c r="EZ310" s="166">
        <v>10499</v>
      </c>
      <c r="FA310" s="166">
        <v>10499</v>
      </c>
      <c r="FB310" s="154">
        <v>10499</v>
      </c>
      <c r="FC310" s="166">
        <v>10499</v>
      </c>
      <c r="FD310" s="154">
        <v>10499</v>
      </c>
      <c r="FE310" s="154">
        <v>10499</v>
      </c>
      <c r="FF310" s="166">
        <v>10499</v>
      </c>
      <c r="FG310" s="166">
        <v>10499</v>
      </c>
      <c r="FH310" s="166">
        <v>10499</v>
      </c>
      <c r="FI310" s="166">
        <v>10499</v>
      </c>
      <c r="FJ310" s="166">
        <v>10499</v>
      </c>
      <c r="FK310" s="154">
        <v>10499</v>
      </c>
      <c r="FL310" s="154">
        <v>10499</v>
      </c>
      <c r="FM310" s="154">
        <v>10499</v>
      </c>
      <c r="FN310" s="154">
        <v>10499</v>
      </c>
      <c r="FO310" s="154">
        <v>10499</v>
      </c>
      <c r="FP310" s="154">
        <v>10499</v>
      </c>
      <c r="FQ310" s="154">
        <v>10492</v>
      </c>
      <c r="FR310" s="166">
        <v>10492</v>
      </c>
      <c r="FS310" s="166">
        <v>10492</v>
      </c>
      <c r="FT310" s="166">
        <v>10492</v>
      </c>
      <c r="FU310" s="166">
        <v>10492</v>
      </c>
      <c r="FV310" s="166">
        <v>10492</v>
      </c>
      <c r="FW310" s="166">
        <v>10492</v>
      </c>
      <c r="FX310" s="166">
        <v>10492</v>
      </c>
      <c r="FY310" s="166">
        <v>10492</v>
      </c>
      <c r="FZ310" s="166">
        <v>10492</v>
      </c>
      <c r="GA310" s="166">
        <v>10491</v>
      </c>
      <c r="GB310" s="166">
        <v>10491</v>
      </c>
      <c r="GC310" s="166">
        <v>10491</v>
      </c>
      <c r="GD310" s="166">
        <v>10491</v>
      </c>
      <c r="GE310" s="166">
        <v>10491</v>
      </c>
      <c r="GF310" s="166">
        <v>10490</v>
      </c>
      <c r="GG310" s="166">
        <v>10490</v>
      </c>
      <c r="GH310" s="166">
        <v>10490</v>
      </c>
      <c r="GI310" s="166">
        <v>10490</v>
      </c>
      <c r="GJ310" s="166">
        <v>10490</v>
      </c>
      <c r="GK310" s="166">
        <v>10490</v>
      </c>
      <c r="GL310" s="166">
        <v>10490</v>
      </c>
      <c r="GM310" s="166">
        <v>10491</v>
      </c>
      <c r="GN310" s="166">
        <v>10491</v>
      </c>
      <c r="GO310" s="166">
        <v>10491</v>
      </c>
      <c r="GP310" s="166">
        <v>10491</v>
      </c>
      <c r="GQ310" s="166">
        <v>10491</v>
      </c>
      <c r="GR310" s="166">
        <v>10491</v>
      </c>
      <c r="GS310" s="166">
        <v>10491</v>
      </c>
      <c r="GT310" s="166">
        <v>10491</v>
      </c>
      <c r="GU310" s="166">
        <v>10491</v>
      </c>
      <c r="GV310" s="166">
        <v>10491</v>
      </c>
      <c r="GW310" s="166">
        <v>10491</v>
      </c>
      <c r="GX310" s="166">
        <v>10491</v>
      </c>
      <c r="GY310" s="166">
        <v>10491</v>
      </c>
      <c r="GZ310" s="166">
        <v>10491</v>
      </c>
      <c r="HA310" s="166">
        <v>10491</v>
      </c>
      <c r="HB310" s="166">
        <v>10491</v>
      </c>
      <c r="HC310" s="166">
        <v>10491</v>
      </c>
      <c r="HD310" s="166">
        <v>10491</v>
      </c>
      <c r="HE310" s="166">
        <v>10490</v>
      </c>
      <c r="HF310" s="166">
        <v>10490</v>
      </c>
      <c r="HG310" s="154">
        <v>10490</v>
      </c>
      <c r="HH310" s="154">
        <v>10507</v>
      </c>
      <c r="HI310" s="166">
        <v>10506</v>
      </c>
      <c r="HJ310" s="154">
        <v>10507</v>
      </c>
      <c r="HK310" s="154">
        <v>10506</v>
      </c>
      <c r="HL310" s="166">
        <v>10511</v>
      </c>
      <c r="HM310" s="154">
        <v>10515</v>
      </c>
      <c r="HN310" s="154">
        <v>10514</v>
      </c>
      <c r="HO310" s="166">
        <v>10514</v>
      </c>
      <c r="HP310" s="154">
        <v>10514</v>
      </c>
      <c r="HQ310" s="154">
        <v>10514</v>
      </c>
      <c r="HR310" s="166">
        <v>10514</v>
      </c>
      <c r="HS310" s="154">
        <v>10514</v>
      </c>
      <c r="HT310" s="154">
        <v>10514</v>
      </c>
      <c r="HU310" s="154">
        <v>10506</v>
      </c>
      <c r="HV310" s="154">
        <v>10503</v>
      </c>
      <c r="HW310" s="166">
        <v>10500</v>
      </c>
    </row>
    <row r="311" spans="1:231">
      <c r="A311" s="145">
        <f t="shared" si="54"/>
        <v>44369</v>
      </c>
      <c r="B311" s="220">
        <f>'Age&amp;Sex by occurrence date'!$CCU22</f>
        <v>13056</v>
      </c>
      <c r="C311" s="220">
        <v>10741</v>
      </c>
      <c r="D311" s="220">
        <v>10741</v>
      </c>
      <c r="E311" s="220">
        <v>10741</v>
      </c>
      <c r="F311" s="220">
        <v>10741</v>
      </c>
      <c r="G311" s="220">
        <v>10741</v>
      </c>
      <c r="H311" s="220">
        <v>10741</v>
      </c>
      <c r="I311" s="220">
        <v>10741</v>
      </c>
      <c r="J311" s="220">
        <v>10741</v>
      </c>
      <c r="K311" s="220">
        <v>10741</v>
      </c>
      <c r="L311" s="220">
        <v>10741</v>
      </c>
      <c r="M311" s="220">
        <v>10741</v>
      </c>
      <c r="N311" s="220">
        <v>10741</v>
      </c>
      <c r="O311" s="220">
        <v>10741</v>
      </c>
      <c r="P311" s="220">
        <v>10741</v>
      </c>
      <c r="Q311" s="220">
        <v>10740</v>
      </c>
      <c r="R311" s="220">
        <v>10740</v>
      </c>
      <c r="S311" s="220">
        <v>10740</v>
      </c>
      <c r="T311" s="220">
        <v>10740</v>
      </c>
      <c r="U311" s="220">
        <v>10740</v>
      </c>
      <c r="V311" s="220">
        <v>10739</v>
      </c>
      <c r="W311" s="220">
        <v>10739</v>
      </c>
      <c r="X311" s="220">
        <v>10739</v>
      </c>
      <c r="Y311" s="220">
        <v>10738</v>
      </c>
      <c r="Z311" s="220">
        <v>10733</v>
      </c>
      <c r="AA311" s="220">
        <v>10658</v>
      </c>
      <c r="AB311" s="220">
        <v>10537</v>
      </c>
      <c r="AC311" s="220">
        <v>10537</v>
      </c>
      <c r="AD311" s="220">
        <v>10537</v>
      </c>
      <c r="AE311" s="220">
        <v>10535</v>
      </c>
      <c r="AF311" s="220">
        <v>10535</v>
      </c>
      <c r="AG311" s="220">
        <v>10535</v>
      </c>
      <c r="AH311" s="220">
        <v>10535</v>
      </c>
      <c r="AI311" s="220">
        <v>10535</v>
      </c>
      <c r="AJ311" s="220">
        <v>10535</v>
      </c>
      <c r="AK311" s="220">
        <v>10535</v>
      </c>
      <c r="AL311" s="220">
        <v>10535</v>
      </c>
      <c r="AM311" s="220">
        <v>10535</v>
      </c>
      <c r="AN311" s="220">
        <v>10535</v>
      </c>
      <c r="AO311" s="220">
        <v>10535</v>
      </c>
      <c r="AP311" s="220">
        <v>10535</v>
      </c>
      <c r="AQ311" s="220">
        <v>10535</v>
      </c>
      <c r="AR311" s="220">
        <v>10535</v>
      </c>
      <c r="AS311" s="220">
        <v>10535</v>
      </c>
      <c r="AT311" s="220">
        <v>10535</v>
      </c>
      <c r="AU311" s="220">
        <v>10535</v>
      </c>
      <c r="AV311" s="220">
        <v>10535</v>
      </c>
      <c r="AW311" s="220">
        <v>10535</v>
      </c>
      <c r="AX311" s="220">
        <v>10535</v>
      </c>
      <c r="AY311" s="220">
        <v>10535</v>
      </c>
      <c r="AZ311" s="220">
        <v>10535</v>
      </c>
      <c r="BA311" s="220">
        <v>10535</v>
      </c>
      <c r="BB311" s="220">
        <v>10535</v>
      </c>
      <c r="BC311" s="220">
        <v>10535</v>
      </c>
      <c r="BD311" s="220">
        <v>10535</v>
      </c>
      <c r="BE311" s="220">
        <v>10535</v>
      </c>
      <c r="BF311" s="220">
        <v>10535</v>
      </c>
      <c r="BG311" s="220">
        <v>10535</v>
      </c>
      <c r="BH311" s="220">
        <v>10535</v>
      </c>
      <c r="BI311" s="220">
        <v>10535</v>
      </c>
      <c r="BJ311" s="220">
        <v>10535</v>
      </c>
      <c r="BK311" s="220">
        <v>10535</v>
      </c>
      <c r="BL311" s="220">
        <v>10535</v>
      </c>
      <c r="BM311" s="220">
        <v>10535</v>
      </c>
      <c r="BN311" s="220">
        <v>10535</v>
      </c>
      <c r="BO311" s="220">
        <v>10535</v>
      </c>
      <c r="BP311" s="220">
        <v>10535</v>
      </c>
      <c r="BQ311" s="220">
        <v>10535</v>
      </c>
      <c r="BR311" s="220">
        <v>10535</v>
      </c>
      <c r="BS311" s="220">
        <v>10535</v>
      </c>
      <c r="BT311" s="220">
        <v>10535</v>
      </c>
      <c r="BU311" s="220">
        <v>10535</v>
      </c>
      <c r="BV311" s="220">
        <v>10535</v>
      </c>
      <c r="BW311" s="220">
        <v>10535</v>
      </c>
      <c r="BX311" s="220">
        <v>10535</v>
      </c>
      <c r="BY311" s="220">
        <v>10535</v>
      </c>
      <c r="BZ311" s="220">
        <v>10535</v>
      </c>
      <c r="CA311" s="220">
        <v>10535</v>
      </c>
      <c r="CB311" s="220">
        <v>10535</v>
      </c>
      <c r="CC311" s="220">
        <v>10535</v>
      </c>
      <c r="CD311" s="220">
        <v>10535</v>
      </c>
      <c r="CE311" s="220">
        <v>10535</v>
      </c>
      <c r="CF311" s="220">
        <v>10535</v>
      </c>
      <c r="CG311" s="220">
        <v>10535</v>
      </c>
      <c r="CH311" s="220">
        <v>10535</v>
      </c>
      <c r="CI311" s="220">
        <v>10535</v>
      </c>
      <c r="CJ311" s="220">
        <v>10535</v>
      </c>
      <c r="CK311" s="220">
        <v>10535</v>
      </c>
      <c r="CL311" s="220">
        <v>10535</v>
      </c>
      <c r="CM311" s="220">
        <v>10535</v>
      </c>
      <c r="CN311" s="220">
        <v>10535</v>
      </c>
      <c r="CO311" s="220">
        <v>10535</v>
      </c>
      <c r="CP311" s="220">
        <v>10535</v>
      </c>
      <c r="CQ311" s="220">
        <v>10535</v>
      </c>
      <c r="CR311" s="220">
        <v>10535</v>
      </c>
      <c r="CS311" s="220">
        <v>10535</v>
      </c>
      <c r="CT311" s="220">
        <v>10535</v>
      </c>
      <c r="CU311" s="220">
        <v>10535</v>
      </c>
      <c r="CV311" s="220">
        <v>10535</v>
      </c>
      <c r="CW311" s="220">
        <v>10535</v>
      </c>
      <c r="CX311" s="220">
        <v>10535</v>
      </c>
      <c r="CY311" s="220">
        <v>10535</v>
      </c>
      <c r="CZ311" s="220">
        <v>10535</v>
      </c>
      <c r="DA311" s="220">
        <v>10535</v>
      </c>
      <c r="DB311" s="220">
        <v>10535</v>
      </c>
      <c r="DC311" s="220">
        <v>10535</v>
      </c>
      <c r="DD311" s="220">
        <v>10535</v>
      </c>
      <c r="DE311" s="220">
        <v>10535</v>
      </c>
      <c r="DF311" s="220">
        <v>10535</v>
      </c>
      <c r="DG311" s="220">
        <v>10535</v>
      </c>
      <c r="DH311" s="220">
        <v>10535</v>
      </c>
      <c r="DI311" s="220">
        <v>10535</v>
      </c>
      <c r="DJ311" s="220">
        <v>10535</v>
      </c>
      <c r="DK311" s="220">
        <v>10535</v>
      </c>
      <c r="DL311" s="220">
        <v>10535</v>
      </c>
      <c r="DM311" s="220">
        <v>10535</v>
      </c>
      <c r="DN311" s="220">
        <v>10535</v>
      </c>
      <c r="DO311" s="220">
        <v>10535</v>
      </c>
      <c r="DP311" s="220">
        <v>10535</v>
      </c>
      <c r="DQ311" s="220">
        <v>10535</v>
      </c>
      <c r="DR311" s="220">
        <v>10535</v>
      </c>
      <c r="DS311" s="220">
        <v>10535</v>
      </c>
      <c r="DT311" s="220">
        <v>10504</v>
      </c>
      <c r="DU311" s="220">
        <v>10500</v>
      </c>
      <c r="DV311" s="220">
        <v>10500</v>
      </c>
      <c r="DW311" s="220">
        <v>10510</v>
      </c>
      <c r="DX311" s="220">
        <v>10510</v>
      </c>
      <c r="DY311" s="220">
        <v>10503</v>
      </c>
      <c r="DZ311" s="220">
        <v>10503</v>
      </c>
      <c r="EA311" s="220">
        <v>10496</v>
      </c>
      <c r="EB311" s="220">
        <v>10496</v>
      </c>
      <c r="EC311" s="220">
        <v>10496</v>
      </c>
      <c r="ED311" s="220">
        <v>10496</v>
      </c>
      <c r="EE311" s="220">
        <v>10496</v>
      </c>
      <c r="EF311" s="220">
        <v>10496</v>
      </c>
      <c r="EG311" s="220">
        <v>10496</v>
      </c>
      <c r="EH311" s="220">
        <v>10496</v>
      </c>
      <c r="EI311" s="220">
        <v>10496</v>
      </c>
      <c r="EJ311" s="220">
        <v>10496</v>
      </c>
      <c r="EK311" s="220">
        <v>10496</v>
      </c>
      <c r="EL311" s="220">
        <v>10496</v>
      </c>
      <c r="EM311" s="220">
        <v>10496</v>
      </c>
      <c r="EN311" s="242">
        <v>10496</v>
      </c>
      <c r="EO311" s="232">
        <v>10496</v>
      </c>
      <c r="EP311" s="228">
        <v>10496</v>
      </c>
      <c r="EQ311" s="166">
        <v>10496</v>
      </c>
      <c r="ER311" s="166">
        <v>10495</v>
      </c>
      <c r="ES311" s="166">
        <v>10495</v>
      </c>
      <c r="ET311" s="166">
        <v>10495</v>
      </c>
      <c r="EU311" s="166">
        <v>10495</v>
      </c>
      <c r="EV311" s="166">
        <v>10495</v>
      </c>
      <c r="EW311" s="166">
        <v>10495</v>
      </c>
      <c r="EX311" s="166">
        <v>10495</v>
      </c>
      <c r="EY311" s="166">
        <v>10495</v>
      </c>
      <c r="EZ311" s="166">
        <v>10495</v>
      </c>
      <c r="FA311" s="166">
        <v>10495</v>
      </c>
      <c r="FB311" s="166">
        <v>10495</v>
      </c>
      <c r="FC311" s="154">
        <v>10495</v>
      </c>
      <c r="FD311" s="166">
        <v>10495</v>
      </c>
      <c r="FE311" s="166">
        <v>10495</v>
      </c>
      <c r="FF311" s="154">
        <v>10495</v>
      </c>
      <c r="FG311" s="166">
        <v>10495</v>
      </c>
      <c r="FH311" s="154">
        <v>10495</v>
      </c>
      <c r="FI311" s="154">
        <v>10495</v>
      </c>
      <c r="FJ311" s="154">
        <v>10495</v>
      </c>
      <c r="FK311" s="154">
        <v>10495</v>
      </c>
      <c r="FL311" s="154">
        <v>10495</v>
      </c>
      <c r="FM311" s="154">
        <v>10495</v>
      </c>
      <c r="FN311" s="154">
        <v>10495</v>
      </c>
      <c r="FO311" s="154">
        <v>10495</v>
      </c>
      <c r="FP311" s="154">
        <v>10495</v>
      </c>
      <c r="FQ311" s="154">
        <v>10488</v>
      </c>
      <c r="FR311" s="166">
        <v>10488</v>
      </c>
      <c r="FS311" s="166">
        <v>10488</v>
      </c>
      <c r="FT311" s="166">
        <v>10488</v>
      </c>
      <c r="FU311" s="166">
        <v>10488</v>
      </c>
      <c r="FV311" s="166">
        <v>10488</v>
      </c>
      <c r="FW311" s="166">
        <v>10488</v>
      </c>
      <c r="FX311" s="166">
        <v>10488</v>
      </c>
      <c r="FY311" s="154">
        <v>10488</v>
      </c>
      <c r="FZ311" s="154">
        <v>10488</v>
      </c>
      <c r="GA311" s="154">
        <v>10487</v>
      </c>
      <c r="GB311" s="154">
        <v>10487</v>
      </c>
      <c r="GC311" s="154">
        <v>10487</v>
      </c>
      <c r="GD311" s="154">
        <v>10487</v>
      </c>
      <c r="GE311" s="154">
        <v>10487</v>
      </c>
      <c r="GF311" s="154">
        <v>10487</v>
      </c>
      <c r="GG311" s="154">
        <v>10487</v>
      </c>
      <c r="GH311" s="154">
        <v>10487</v>
      </c>
      <c r="GI311" s="154">
        <v>10487</v>
      </c>
      <c r="GJ311" s="154">
        <v>10487</v>
      </c>
      <c r="GK311" s="166">
        <v>10487</v>
      </c>
      <c r="GL311" s="166">
        <v>10487</v>
      </c>
      <c r="GM311" s="166">
        <v>10488</v>
      </c>
      <c r="GN311" s="166">
        <v>10488</v>
      </c>
      <c r="GO311" s="166">
        <v>10488</v>
      </c>
      <c r="GP311" s="166">
        <v>10488</v>
      </c>
      <c r="GQ311" s="166">
        <v>10488</v>
      </c>
      <c r="GR311" s="166">
        <v>10488</v>
      </c>
      <c r="GS311" s="166">
        <v>10488</v>
      </c>
      <c r="GT311" s="154">
        <v>10488</v>
      </c>
      <c r="GU311" s="154">
        <v>10488</v>
      </c>
      <c r="GV311" s="154">
        <v>10488</v>
      </c>
      <c r="GW311" s="154">
        <v>10488</v>
      </c>
      <c r="GX311" s="166">
        <v>10488</v>
      </c>
      <c r="GY311" s="166">
        <v>10488</v>
      </c>
      <c r="GZ311" s="166">
        <v>10488</v>
      </c>
      <c r="HA311" s="166">
        <v>10488</v>
      </c>
      <c r="HB311" s="166">
        <v>10488</v>
      </c>
      <c r="HC311" s="166">
        <v>10488</v>
      </c>
      <c r="HD311" s="166">
        <v>10488</v>
      </c>
      <c r="HE311" s="166">
        <v>10487</v>
      </c>
      <c r="HF311" s="166">
        <v>10487</v>
      </c>
      <c r="HG311" s="154">
        <v>10487</v>
      </c>
      <c r="HH311" s="154">
        <v>10504</v>
      </c>
      <c r="HI311" s="166">
        <v>10503</v>
      </c>
      <c r="HJ311" s="154">
        <v>10504</v>
      </c>
      <c r="HK311" s="154">
        <v>10503</v>
      </c>
      <c r="HL311" s="166">
        <v>10508</v>
      </c>
      <c r="HM311" s="154">
        <v>10512</v>
      </c>
      <c r="HN311" s="154">
        <v>10511</v>
      </c>
      <c r="HO311" s="166">
        <v>10511</v>
      </c>
      <c r="HP311" s="154">
        <v>10511</v>
      </c>
      <c r="HQ311" s="154">
        <v>10511</v>
      </c>
      <c r="HR311" s="166">
        <v>10511</v>
      </c>
      <c r="HS311" s="154">
        <v>10511</v>
      </c>
      <c r="HT311" s="154">
        <v>10511</v>
      </c>
      <c r="HU311" s="154">
        <v>10503</v>
      </c>
      <c r="HV311" s="154">
        <v>10500</v>
      </c>
      <c r="HW311" s="166">
        <v>10497</v>
      </c>
    </row>
    <row r="312" spans="1:231">
      <c r="A312" s="145">
        <f t="shared" si="54"/>
        <v>44368</v>
      </c>
      <c r="B312" s="220">
        <f>'Age&amp;Sex by occurrence date'!$CDB22</f>
        <v>13055</v>
      </c>
      <c r="C312" s="220">
        <v>10741</v>
      </c>
      <c r="D312" s="220">
        <v>10741</v>
      </c>
      <c r="E312" s="220">
        <v>10741</v>
      </c>
      <c r="F312" s="220">
        <v>10741</v>
      </c>
      <c r="G312" s="220">
        <v>10741</v>
      </c>
      <c r="H312" s="220">
        <v>10741</v>
      </c>
      <c r="I312" s="220">
        <v>10741</v>
      </c>
      <c r="J312" s="220">
        <v>10741</v>
      </c>
      <c r="K312" s="220">
        <v>10741</v>
      </c>
      <c r="L312" s="220">
        <v>10741</v>
      </c>
      <c r="M312" s="220">
        <v>10741</v>
      </c>
      <c r="N312" s="220">
        <v>10741</v>
      </c>
      <c r="O312" s="220">
        <v>10741</v>
      </c>
      <c r="P312" s="220">
        <v>10741</v>
      </c>
      <c r="Q312" s="220">
        <v>10740</v>
      </c>
      <c r="R312" s="220">
        <v>10740</v>
      </c>
      <c r="S312" s="220">
        <v>10740</v>
      </c>
      <c r="T312" s="220">
        <v>10740</v>
      </c>
      <c r="U312" s="220">
        <v>10740</v>
      </c>
      <c r="V312" s="220">
        <v>10739</v>
      </c>
      <c r="W312" s="220">
        <v>10739</v>
      </c>
      <c r="X312" s="220">
        <v>10739</v>
      </c>
      <c r="Y312" s="220">
        <v>10738</v>
      </c>
      <c r="Z312" s="220">
        <v>10733</v>
      </c>
      <c r="AA312" s="220">
        <v>10658</v>
      </c>
      <c r="AB312" s="220">
        <v>10537</v>
      </c>
      <c r="AC312" s="220">
        <v>10537</v>
      </c>
      <c r="AD312" s="220">
        <v>10537</v>
      </c>
      <c r="AE312" s="220">
        <v>10535</v>
      </c>
      <c r="AF312" s="220">
        <v>10535</v>
      </c>
      <c r="AG312" s="220">
        <v>10535</v>
      </c>
      <c r="AH312" s="220">
        <v>10535</v>
      </c>
      <c r="AI312" s="220">
        <v>10535</v>
      </c>
      <c r="AJ312" s="220">
        <v>10535</v>
      </c>
      <c r="AK312" s="220">
        <v>10535</v>
      </c>
      <c r="AL312" s="220">
        <v>10535</v>
      </c>
      <c r="AM312" s="220">
        <v>10535</v>
      </c>
      <c r="AN312" s="220">
        <v>10535</v>
      </c>
      <c r="AO312" s="220">
        <v>10535</v>
      </c>
      <c r="AP312" s="220">
        <v>10535</v>
      </c>
      <c r="AQ312" s="220">
        <v>10535</v>
      </c>
      <c r="AR312" s="220">
        <v>10535</v>
      </c>
      <c r="AS312" s="220">
        <v>10535</v>
      </c>
      <c r="AT312" s="220">
        <v>10535</v>
      </c>
      <c r="AU312" s="220">
        <v>10535</v>
      </c>
      <c r="AV312" s="220">
        <v>10535</v>
      </c>
      <c r="AW312" s="220">
        <v>10535</v>
      </c>
      <c r="AX312" s="220">
        <v>10535</v>
      </c>
      <c r="AY312" s="220">
        <v>10535</v>
      </c>
      <c r="AZ312" s="220">
        <v>10535</v>
      </c>
      <c r="BA312" s="220">
        <v>10535</v>
      </c>
      <c r="BB312" s="220">
        <v>10535</v>
      </c>
      <c r="BC312" s="220">
        <v>10535</v>
      </c>
      <c r="BD312" s="220">
        <v>10535</v>
      </c>
      <c r="BE312" s="220">
        <v>10535</v>
      </c>
      <c r="BF312" s="220">
        <v>10535</v>
      </c>
      <c r="BG312" s="220">
        <v>10535</v>
      </c>
      <c r="BH312" s="220">
        <v>10535</v>
      </c>
      <c r="BI312" s="220">
        <v>10535</v>
      </c>
      <c r="BJ312" s="220">
        <v>10535</v>
      </c>
      <c r="BK312" s="220">
        <v>10535</v>
      </c>
      <c r="BL312" s="220">
        <v>10535</v>
      </c>
      <c r="BM312" s="220">
        <v>10535</v>
      </c>
      <c r="BN312" s="220">
        <v>10535</v>
      </c>
      <c r="BO312" s="220">
        <v>10535</v>
      </c>
      <c r="BP312" s="220">
        <v>10535</v>
      </c>
      <c r="BQ312" s="220">
        <v>10535</v>
      </c>
      <c r="BR312" s="220">
        <v>10535</v>
      </c>
      <c r="BS312" s="220">
        <v>10535</v>
      </c>
      <c r="BT312" s="220">
        <v>10535</v>
      </c>
      <c r="BU312" s="220">
        <v>10535</v>
      </c>
      <c r="BV312" s="220">
        <v>10535</v>
      </c>
      <c r="BW312" s="220">
        <v>10535</v>
      </c>
      <c r="BX312" s="220">
        <v>10535</v>
      </c>
      <c r="BY312" s="220">
        <v>10535</v>
      </c>
      <c r="BZ312" s="220">
        <v>10535</v>
      </c>
      <c r="CA312" s="220">
        <v>10535</v>
      </c>
      <c r="CB312" s="220">
        <v>10535</v>
      </c>
      <c r="CC312" s="220">
        <v>10535</v>
      </c>
      <c r="CD312" s="220">
        <v>10535</v>
      </c>
      <c r="CE312" s="220">
        <v>10535</v>
      </c>
      <c r="CF312" s="220">
        <v>10535</v>
      </c>
      <c r="CG312" s="220">
        <v>10535</v>
      </c>
      <c r="CH312" s="220">
        <v>10535</v>
      </c>
      <c r="CI312" s="220">
        <v>10535</v>
      </c>
      <c r="CJ312" s="220">
        <v>10535</v>
      </c>
      <c r="CK312" s="220">
        <v>10535</v>
      </c>
      <c r="CL312" s="220">
        <v>10535</v>
      </c>
      <c r="CM312" s="220">
        <v>10535</v>
      </c>
      <c r="CN312" s="220">
        <v>10535</v>
      </c>
      <c r="CO312" s="220">
        <v>10535</v>
      </c>
      <c r="CP312" s="220">
        <v>10535</v>
      </c>
      <c r="CQ312" s="220">
        <v>10535</v>
      </c>
      <c r="CR312" s="220">
        <v>10535</v>
      </c>
      <c r="CS312" s="220">
        <v>10535</v>
      </c>
      <c r="CT312" s="220">
        <v>10535</v>
      </c>
      <c r="CU312" s="220">
        <v>10535</v>
      </c>
      <c r="CV312" s="220">
        <v>10535</v>
      </c>
      <c r="CW312" s="220">
        <v>10535</v>
      </c>
      <c r="CX312" s="220">
        <v>10535</v>
      </c>
      <c r="CY312" s="220">
        <v>10535</v>
      </c>
      <c r="CZ312" s="220">
        <v>10535</v>
      </c>
      <c r="DA312" s="220">
        <v>10535</v>
      </c>
      <c r="DB312" s="220">
        <v>10535</v>
      </c>
      <c r="DC312" s="220">
        <v>10535</v>
      </c>
      <c r="DD312" s="220">
        <v>10535</v>
      </c>
      <c r="DE312" s="220">
        <v>10535</v>
      </c>
      <c r="DF312" s="220">
        <v>10535</v>
      </c>
      <c r="DG312" s="220">
        <v>10535</v>
      </c>
      <c r="DH312" s="220">
        <v>10535</v>
      </c>
      <c r="DI312" s="220">
        <v>10535</v>
      </c>
      <c r="DJ312" s="220">
        <v>10535</v>
      </c>
      <c r="DK312" s="220">
        <v>10535</v>
      </c>
      <c r="DL312" s="220">
        <v>10535</v>
      </c>
      <c r="DM312" s="220">
        <v>10535</v>
      </c>
      <c r="DN312" s="220">
        <v>10535</v>
      </c>
      <c r="DO312" s="220">
        <v>10535</v>
      </c>
      <c r="DP312" s="220">
        <v>10535</v>
      </c>
      <c r="DQ312" s="220">
        <v>10535</v>
      </c>
      <c r="DR312" s="220">
        <v>10535</v>
      </c>
      <c r="DS312" s="220">
        <v>10535</v>
      </c>
      <c r="DT312" s="220">
        <v>10504</v>
      </c>
      <c r="DU312" s="220">
        <v>10500</v>
      </c>
      <c r="DV312" s="220">
        <v>10500</v>
      </c>
      <c r="DW312" s="220">
        <v>10510</v>
      </c>
      <c r="DX312" s="220">
        <v>10510</v>
      </c>
      <c r="DY312" s="220">
        <v>10503</v>
      </c>
      <c r="DZ312" s="220">
        <v>10503</v>
      </c>
      <c r="EA312" s="220">
        <v>10496</v>
      </c>
      <c r="EB312" s="220">
        <v>10496</v>
      </c>
      <c r="EC312" s="220">
        <v>10496</v>
      </c>
      <c r="ED312" s="220">
        <v>10496</v>
      </c>
      <c r="EE312" s="220">
        <v>10496</v>
      </c>
      <c r="EF312" s="220">
        <v>10496</v>
      </c>
      <c r="EG312" s="220">
        <v>10496</v>
      </c>
      <c r="EH312" s="220">
        <v>10496</v>
      </c>
      <c r="EI312" s="220">
        <v>10496</v>
      </c>
      <c r="EJ312" s="220">
        <v>10496</v>
      </c>
      <c r="EK312" s="220">
        <v>10496</v>
      </c>
      <c r="EL312" s="220">
        <v>10496</v>
      </c>
      <c r="EM312" s="220">
        <v>10496</v>
      </c>
      <c r="EN312" s="242">
        <v>10496</v>
      </c>
      <c r="EO312" s="232">
        <v>10496</v>
      </c>
      <c r="EP312" s="227">
        <v>10496</v>
      </c>
      <c r="EQ312" s="154">
        <v>10496</v>
      </c>
      <c r="ER312" s="154">
        <v>10495</v>
      </c>
      <c r="ES312" s="154">
        <v>10495</v>
      </c>
      <c r="ET312" s="154">
        <v>10495</v>
      </c>
      <c r="EU312" s="154">
        <v>10495</v>
      </c>
      <c r="EV312" s="154">
        <v>10495</v>
      </c>
      <c r="EW312" s="154">
        <v>10495</v>
      </c>
      <c r="EX312" s="154">
        <v>10495</v>
      </c>
      <c r="EY312" s="154">
        <v>10495</v>
      </c>
      <c r="EZ312" s="154">
        <v>10495</v>
      </c>
      <c r="FA312" s="154">
        <v>10495</v>
      </c>
      <c r="FB312" s="166">
        <v>10495</v>
      </c>
      <c r="FC312" s="166">
        <v>10495</v>
      </c>
      <c r="FD312" s="154">
        <v>10495</v>
      </c>
      <c r="FE312" s="166">
        <v>10495</v>
      </c>
      <c r="FF312" s="154">
        <v>10495</v>
      </c>
      <c r="FG312" s="154">
        <v>10495</v>
      </c>
      <c r="FH312" s="154">
        <v>10495</v>
      </c>
      <c r="FI312" s="166">
        <v>10495</v>
      </c>
      <c r="FJ312" s="166">
        <v>10495</v>
      </c>
      <c r="FK312" s="166">
        <v>10495</v>
      </c>
      <c r="FL312" s="166">
        <v>10495</v>
      </c>
      <c r="FM312" s="166">
        <v>10495</v>
      </c>
      <c r="FN312" s="166">
        <v>10495</v>
      </c>
      <c r="FO312" s="166">
        <v>10495</v>
      </c>
      <c r="FP312" s="166">
        <v>10495</v>
      </c>
      <c r="FQ312" s="166">
        <v>10488</v>
      </c>
      <c r="FR312" s="166">
        <v>10488</v>
      </c>
      <c r="FS312" s="166">
        <v>10488</v>
      </c>
      <c r="FT312" s="166">
        <v>10488</v>
      </c>
      <c r="FU312" s="166">
        <v>10488</v>
      </c>
      <c r="FV312" s="166">
        <v>10488</v>
      </c>
      <c r="FW312" s="166">
        <v>10488</v>
      </c>
      <c r="FX312" s="166">
        <v>10488</v>
      </c>
      <c r="FY312" s="166">
        <v>10488</v>
      </c>
      <c r="FZ312" s="166">
        <v>10488</v>
      </c>
      <c r="GA312" s="166">
        <v>10487</v>
      </c>
      <c r="GB312" s="166">
        <v>10487</v>
      </c>
      <c r="GC312" s="166">
        <v>10487</v>
      </c>
      <c r="GD312" s="166">
        <v>10487</v>
      </c>
      <c r="GE312" s="166">
        <v>10487</v>
      </c>
      <c r="GF312" s="166">
        <v>10487</v>
      </c>
      <c r="GG312" s="166">
        <v>10487</v>
      </c>
      <c r="GH312" s="166">
        <v>10487</v>
      </c>
      <c r="GI312" s="166">
        <v>10487</v>
      </c>
      <c r="GJ312" s="166">
        <v>10487</v>
      </c>
      <c r="GK312" s="154">
        <v>10487</v>
      </c>
      <c r="GL312" s="154">
        <v>10487</v>
      </c>
      <c r="GM312" s="154">
        <v>10488</v>
      </c>
      <c r="GN312" s="154">
        <v>10488</v>
      </c>
      <c r="GO312" s="154">
        <v>10488</v>
      </c>
      <c r="GP312" s="154">
        <v>10488</v>
      </c>
      <c r="GQ312" s="154">
        <v>10488</v>
      </c>
      <c r="GR312" s="154">
        <v>10488</v>
      </c>
      <c r="GS312" s="154">
        <v>10488</v>
      </c>
      <c r="GT312" s="166">
        <v>10488</v>
      </c>
      <c r="GU312" s="166">
        <v>10488</v>
      </c>
      <c r="GV312" s="166">
        <v>10488</v>
      </c>
      <c r="GW312" s="166">
        <v>10488</v>
      </c>
      <c r="GX312" s="166">
        <v>10488</v>
      </c>
      <c r="GY312" s="166">
        <v>10488</v>
      </c>
      <c r="GZ312" s="166">
        <v>10488</v>
      </c>
      <c r="HA312" s="166">
        <v>10488</v>
      </c>
      <c r="HB312" s="166">
        <v>10488</v>
      </c>
      <c r="HC312" s="166">
        <v>10488</v>
      </c>
      <c r="HD312" s="166">
        <v>10488</v>
      </c>
      <c r="HE312" s="166">
        <v>10487</v>
      </c>
      <c r="HF312" s="154">
        <v>10487</v>
      </c>
      <c r="HG312" s="154">
        <v>10487</v>
      </c>
      <c r="HH312" s="154">
        <v>10504</v>
      </c>
      <c r="HI312" s="154">
        <v>10503</v>
      </c>
      <c r="HJ312" s="154">
        <v>10504</v>
      </c>
      <c r="HK312" s="154">
        <v>10503</v>
      </c>
      <c r="HL312" s="154">
        <v>10508</v>
      </c>
      <c r="HM312" s="154">
        <v>10512</v>
      </c>
      <c r="HN312" s="154">
        <v>10511</v>
      </c>
      <c r="HO312" s="166">
        <v>10511</v>
      </c>
      <c r="HP312" s="154">
        <v>10511</v>
      </c>
      <c r="HQ312" s="154">
        <v>10511</v>
      </c>
      <c r="HR312" s="166">
        <v>10511</v>
      </c>
      <c r="HS312" s="154">
        <v>10511</v>
      </c>
      <c r="HT312" s="154">
        <v>10511</v>
      </c>
      <c r="HU312" s="154">
        <v>10503</v>
      </c>
      <c r="HV312" s="154">
        <v>10500</v>
      </c>
      <c r="HW312" s="166">
        <v>10497</v>
      </c>
    </row>
    <row r="313" spans="1:231">
      <c r="A313" s="145">
        <f t="shared" si="54"/>
        <v>44367</v>
      </c>
      <c r="B313" s="220">
        <f>'Age&amp;Sex by occurrence date'!$CDI22</f>
        <v>13051</v>
      </c>
      <c r="C313" s="220">
        <v>10739</v>
      </c>
      <c r="D313" s="220">
        <v>10739</v>
      </c>
      <c r="E313" s="220">
        <v>10739</v>
      </c>
      <c r="F313" s="220">
        <v>10739</v>
      </c>
      <c r="G313" s="220">
        <v>10739</v>
      </c>
      <c r="H313" s="220">
        <v>10739</v>
      </c>
      <c r="I313" s="220">
        <v>10739</v>
      </c>
      <c r="J313" s="220">
        <v>10739</v>
      </c>
      <c r="K313" s="220">
        <v>10739</v>
      </c>
      <c r="L313" s="220">
        <v>10739</v>
      </c>
      <c r="M313" s="220">
        <v>10739</v>
      </c>
      <c r="N313" s="220">
        <v>10739</v>
      </c>
      <c r="O313" s="220">
        <v>10739</v>
      </c>
      <c r="P313" s="220">
        <v>10739</v>
      </c>
      <c r="Q313" s="220">
        <v>10738</v>
      </c>
      <c r="R313" s="220">
        <v>10738</v>
      </c>
      <c r="S313" s="220">
        <v>10738</v>
      </c>
      <c r="T313" s="220">
        <v>10738</v>
      </c>
      <c r="U313" s="220">
        <v>10738</v>
      </c>
      <c r="V313" s="220">
        <v>10737</v>
      </c>
      <c r="W313" s="220">
        <v>10737</v>
      </c>
      <c r="X313" s="220">
        <v>10737</v>
      </c>
      <c r="Y313" s="220">
        <v>10736</v>
      </c>
      <c r="Z313" s="220">
        <v>10731</v>
      </c>
      <c r="AA313" s="220">
        <v>10656</v>
      </c>
      <c r="AB313" s="220">
        <v>10535</v>
      </c>
      <c r="AC313" s="220">
        <v>10535</v>
      </c>
      <c r="AD313" s="220">
        <v>10535</v>
      </c>
      <c r="AE313" s="220">
        <v>10533</v>
      </c>
      <c r="AF313" s="220">
        <v>10533</v>
      </c>
      <c r="AG313" s="220">
        <v>10533</v>
      </c>
      <c r="AH313" s="220">
        <v>10533</v>
      </c>
      <c r="AI313" s="220">
        <v>10533</v>
      </c>
      <c r="AJ313" s="220">
        <v>10533</v>
      </c>
      <c r="AK313" s="220">
        <v>10533</v>
      </c>
      <c r="AL313" s="220">
        <v>10533</v>
      </c>
      <c r="AM313" s="220">
        <v>10533</v>
      </c>
      <c r="AN313" s="220">
        <v>10533</v>
      </c>
      <c r="AO313" s="220">
        <v>10533</v>
      </c>
      <c r="AP313" s="220">
        <v>10533</v>
      </c>
      <c r="AQ313" s="220">
        <v>10533</v>
      </c>
      <c r="AR313" s="220">
        <v>10533</v>
      </c>
      <c r="AS313" s="220">
        <v>10533</v>
      </c>
      <c r="AT313" s="220">
        <v>10533</v>
      </c>
      <c r="AU313" s="220">
        <v>10533</v>
      </c>
      <c r="AV313" s="220">
        <v>10533</v>
      </c>
      <c r="AW313" s="220">
        <v>10533</v>
      </c>
      <c r="AX313" s="220">
        <v>10533</v>
      </c>
      <c r="AY313" s="220">
        <v>10533</v>
      </c>
      <c r="AZ313" s="220">
        <v>10533</v>
      </c>
      <c r="BA313" s="220">
        <v>10533</v>
      </c>
      <c r="BB313" s="220">
        <v>10533</v>
      </c>
      <c r="BC313" s="220">
        <v>10533</v>
      </c>
      <c r="BD313" s="220">
        <v>10533</v>
      </c>
      <c r="BE313" s="220">
        <v>10533</v>
      </c>
      <c r="BF313" s="220">
        <v>10533</v>
      </c>
      <c r="BG313" s="220">
        <v>10533</v>
      </c>
      <c r="BH313" s="220">
        <v>10533</v>
      </c>
      <c r="BI313" s="220">
        <v>10533</v>
      </c>
      <c r="BJ313" s="220">
        <v>10533</v>
      </c>
      <c r="BK313" s="220">
        <v>10533</v>
      </c>
      <c r="BL313" s="220">
        <v>10533</v>
      </c>
      <c r="BM313" s="220">
        <v>10533</v>
      </c>
      <c r="BN313" s="220">
        <v>10533</v>
      </c>
      <c r="BO313" s="220">
        <v>10533</v>
      </c>
      <c r="BP313" s="220">
        <v>10533</v>
      </c>
      <c r="BQ313" s="220">
        <v>10533</v>
      </c>
      <c r="BR313" s="220">
        <v>10533</v>
      </c>
      <c r="BS313" s="220">
        <v>10533</v>
      </c>
      <c r="BT313" s="220">
        <v>10533</v>
      </c>
      <c r="BU313" s="220">
        <v>10533</v>
      </c>
      <c r="BV313" s="220">
        <v>10533</v>
      </c>
      <c r="BW313" s="220">
        <v>10533</v>
      </c>
      <c r="BX313" s="220">
        <v>10533</v>
      </c>
      <c r="BY313" s="220">
        <v>10533</v>
      </c>
      <c r="BZ313" s="220">
        <v>10533</v>
      </c>
      <c r="CA313" s="220">
        <v>10533</v>
      </c>
      <c r="CB313" s="220">
        <v>10533</v>
      </c>
      <c r="CC313" s="220">
        <v>10533</v>
      </c>
      <c r="CD313" s="220">
        <v>10533</v>
      </c>
      <c r="CE313" s="220">
        <v>10533</v>
      </c>
      <c r="CF313" s="220">
        <v>10533</v>
      </c>
      <c r="CG313" s="220">
        <v>10533</v>
      </c>
      <c r="CH313" s="220">
        <v>10533</v>
      </c>
      <c r="CI313" s="220">
        <v>10533</v>
      </c>
      <c r="CJ313" s="220">
        <v>10533</v>
      </c>
      <c r="CK313" s="220">
        <v>10533</v>
      </c>
      <c r="CL313" s="220">
        <v>10533</v>
      </c>
      <c r="CM313" s="220">
        <v>10533</v>
      </c>
      <c r="CN313" s="220">
        <v>10533</v>
      </c>
      <c r="CO313" s="220">
        <v>10533</v>
      </c>
      <c r="CP313" s="220">
        <v>10533</v>
      </c>
      <c r="CQ313" s="220">
        <v>10533</v>
      </c>
      <c r="CR313" s="220">
        <v>10533</v>
      </c>
      <c r="CS313" s="220">
        <v>10533</v>
      </c>
      <c r="CT313" s="220">
        <v>10533</v>
      </c>
      <c r="CU313" s="220">
        <v>10533</v>
      </c>
      <c r="CV313" s="220">
        <v>10533</v>
      </c>
      <c r="CW313" s="220">
        <v>10533</v>
      </c>
      <c r="CX313" s="220">
        <v>10533</v>
      </c>
      <c r="CY313" s="220">
        <v>10533</v>
      </c>
      <c r="CZ313" s="220">
        <v>10533</v>
      </c>
      <c r="DA313" s="220">
        <v>10533</v>
      </c>
      <c r="DB313" s="220">
        <v>10533</v>
      </c>
      <c r="DC313" s="220">
        <v>10533</v>
      </c>
      <c r="DD313" s="220">
        <v>10533</v>
      </c>
      <c r="DE313" s="220">
        <v>10533</v>
      </c>
      <c r="DF313" s="220">
        <v>10533</v>
      </c>
      <c r="DG313" s="220">
        <v>10533</v>
      </c>
      <c r="DH313" s="220">
        <v>10533</v>
      </c>
      <c r="DI313" s="220">
        <v>10533</v>
      </c>
      <c r="DJ313" s="220">
        <v>10533</v>
      </c>
      <c r="DK313" s="220">
        <v>10533</v>
      </c>
      <c r="DL313" s="220">
        <v>10533</v>
      </c>
      <c r="DM313" s="220">
        <v>10533</v>
      </c>
      <c r="DN313" s="220">
        <v>10533</v>
      </c>
      <c r="DO313" s="220">
        <v>10533</v>
      </c>
      <c r="DP313" s="220">
        <v>10533</v>
      </c>
      <c r="DQ313" s="220">
        <v>10533</v>
      </c>
      <c r="DR313" s="220">
        <v>10533</v>
      </c>
      <c r="DS313" s="220">
        <v>10533</v>
      </c>
      <c r="DT313" s="220">
        <v>10502</v>
      </c>
      <c r="DU313" s="220">
        <v>10498</v>
      </c>
      <c r="DV313" s="220">
        <v>10498</v>
      </c>
      <c r="DW313" s="220">
        <v>10508</v>
      </c>
      <c r="DX313" s="220">
        <v>10508</v>
      </c>
      <c r="DY313" s="220">
        <v>10501</v>
      </c>
      <c r="DZ313" s="220">
        <v>10501</v>
      </c>
      <c r="EA313" s="220">
        <v>10494</v>
      </c>
      <c r="EB313" s="220">
        <v>10494</v>
      </c>
      <c r="EC313" s="220">
        <v>10494</v>
      </c>
      <c r="ED313" s="220">
        <v>10494</v>
      </c>
      <c r="EE313" s="220">
        <v>10494</v>
      </c>
      <c r="EF313" s="220">
        <v>10494</v>
      </c>
      <c r="EG313" s="220">
        <v>10494</v>
      </c>
      <c r="EH313" s="220">
        <v>10494</v>
      </c>
      <c r="EI313" s="220">
        <v>10494</v>
      </c>
      <c r="EJ313" s="220">
        <v>10494</v>
      </c>
      <c r="EK313" s="220">
        <v>10494</v>
      </c>
      <c r="EL313" s="220">
        <v>10494</v>
      </c>
      <c r="EM313" s="220">
        <v>10494</v>
      </c>
      <c r="EN313" s="242">
        <v>10494</v>
      </c>
      <c r="EO313" s="232">
        <v>10494</v>
      </c>
      <c r="EP313" s="227">
        <v>10494</v>
      </c>
      <c r="EQ313" s="154">
        <v>10494</v>
      </c>
      <c r="ER313" s="154">
        <v>10493</v>
      </c>
      <c r="ES313" s="154">
        <v>10493</v>
      </c>
      <c r="ET313" s="154">
        <v>10493</v>
      </c>
      <c r="EU313" s="154">
        <v>10493</v>
      </c>
      <c r="EV313" s="154">
        <v>10493</v>
      </c>
      <c r="EW313" s="154">
        <v>10493</v>
      </c>
      <c r="EX313" s="154">
        <v>10493</v>
      </c>
      <c r="EY313" s="154">
        <v>10493</v>
      </c>
      <c r="EZ313" s="154">
        <v>10493</v>
      </c>
      <c r="FA313" s="154">
        <v>10493</v>
      </c>
      <c r="FB313" s="154">
        <v>10493</v>
      </c>
      <c r="FC313" s="166">
        <v>10493</v>
      </c>
      <c r="FD313" s="166">
        <v>10493</v>
      </c>
      <c r="FE313" s="154">
        <v>10493</v>
      </c>
      <c r="FF313" s="154">
        <v>10493</v>
      </c>
      <c r="FG313" s="154">
        <v>10493</v>
      </c>
      <c r="FH313" s="166">
        <v>10493</v>
      </c>
      <c r="FI313" s="166">
        <v>10493</v>
      </c>
      <c r="FJ313" s="154">
        <v>10493</v>
      </c>
      <c r="FK313" s="166">
        <v>10493</v>
      </c>
      <c r="FL313" s="166">
        <v>10493</v>
      </c>
      <c r="FM313" s="166">
        <v>10493</v>
      </c>
      <c r="FN313" s="166">
        <v>10493</v>
      </c>
      <c r="FO313" s="166">
        <v>10493</v>
      </c>
      <c r="FP313" s="166">
        <v>10493</v>
      </c>
      <c r="FQ313" s="166">
        <v>10486</v>
      </c>
      <c r="FR313" s="154">
        <v>10486</v>
      </c>
      <c r="FS313" s="154">
        <v>10486</v>
      </c>
      <c r="FT313" s="154">
        <v>10486</v>
      </c>
      <c r="FU313" s="154">
        <v>10486</v>
      </c>
      <c r="FV313" s="154">
        <v>10486</v>
      </c>
      <c r="FW313" s="154">
        <v>10486</v>
      </c>
      <c r="FX313" s="154">
        <v>10486</v>
      </c>
      <c r="FY313" s="166">
        <v>10486</v>
      </c>
      <c r="FZ313" s="166">
        <v>10486</v>
      </c>
      <c r="GA313" s="166">
        <v>10485</v>
      </c>
      <c r="GB313" s="166">
        <v>10485</v>
      </c>
      <c r="GC313" s="166">
        <v>10485</v>
      </c>
      <c r="GD313" s="166">
        <v>10485</v>
      </c>
      <c r="GE313" s="166">
        <v>10485</v>
      </c>
      <c r="GF313" s="166">
        <v>10485</v>
      </c>
      <c r="GG313" s="166">
        <v>10485</v>
      </c>
      <c r="GH313" s="166">
        <v>10485</v>
      </c>
      <c r="GI313" s="166">
        <v>10485</v>
      </c>
      <c r="GJ313" s="166">
        <v>10485</v>
      </c>
      <c r="GK313" s="154">
        <v>10485</v>
      </c>
      <c r="GL313" s="154">
        <v>10485</v>
      </c>
      <c r="GM313" s="154">
        <v>10486</v>
      </c>
      <c r="GN313" s="154">
        <v>10486</v>
      </c>
      <c r="GO313" s="154">
        <v>10486</v>
      </c>
      <c r="GP313" s="154">
        <v>10486</v>
      </c>
      <c r="GQ313" s="154">
        <v>10486</v>
      </c>
      <c r="GR313" s="154">
        <v>10486</v>
      </c>
      <c r="GS313" s="154">
        <v>10486</v>
      </c>
      <c r="GT313" s="166">
        <v>10486</v>
      </c>
      <c r="GU313" s="166">
        <v>10486</v>
      </c>
      <c r="GV313" s="166">
        <v>10486</v>
      </c>
      <c r="GW313" s="166">
        <v>10486</v>
      </c>
      <c r="GX313" s="166">
        <v>10486</v>
      </c>
      <c r="GY313" s="154">
        <v>10486</v>
      </c>
      <c r="GZ313" s="154">
        <v>10486</v>
      </c>
      <c r="HA313" s="154">
        <v>10486</v>
      </c>
      <c r="HB313" s="154">
        <v>10486</v>
      </c>
      <c r="HC313" s="154">
        <v>10486</v>
      </c>
      <c r="HD313" s="154">
        <v>10486</v>
      </c>
      <c r="HE313" s="154">
        <v>10485</v>
      </c>
      <c r="HF313" s="154">
        <v>10485</v>
      </c>
      <c r="HG313" s="154">
        <v>10485</v>
      </c>
      <c r="HH313" s="154">
        <v>10502</v>
      </c>
      <c r="HI313" s="154">
        <v>10501</v>
      </c>
      <c r="HJ313" s="154">
        <v>10502</v>
      </c>
      <c r="HK313" s="154">
        <v>10501</v>
      </c>
      <c r="HL313" s="154">
        <v>10506</v>
      </c>
      <c r="HM313" s="154">
        <v>10510</v>
      </c>
      <c r="HN313" s="154">
        <v>10509</v>
      </c>
      <c r="HO313" s="166">
        <v>10509</v>
      </c>
      <c r="HP313" s="154">
        <v>10509</v>
      </c>
      <c r="HQ313" s="154">
        <v>10509</v>
      </c>
      <c r="HR313" s="166">
        <v>10509</v>
      </c>
      <c r="HS313" s="154">
        <v>10509</v>
      </c>
      <c r="HT313" s="154">
        <v>10509</v>
      </c>
      <c r="HU313" s="154">
        <v>10501</v>
      </c>
      <c r="HV313" s="154">
        <v>10498</v>
      </c>
      <c r="HW313" s="166">
        <v>10495</v>
      </c>
    </row>
    <row r="314" spans="1:231">
      <c r="A314" s="145">
        <f t="shared" si="54"/>
        <v>44366</v>
      </c>
      <c r="B314" s="220">
        <f>'Age&amp;Sex by occurrence date'!$CDP22</f>
        <v>13045</v>
      </c>
      <c r="C314" s="220">
        <v>10738</v>
      </c>
      <c r="D314" s="220">
        <v>10738</v>
      </c>
      <c r="E314" s="220">
        <v>10738</v>
      </c>
      <c r="F314" s="220">
        <v>10738</v>
      </c>
      <c r="G314" s="220">
        <v>10738</v>
      </c>
      <c r="H314" s="220">
        <v>10738</v>
      </c>
      <c r="I314" s="220">
        <v>10738</v>
      </c>
      <c r="J314" s="220">
        <v>10738</v>
      </c>
      <c r="K314" s="220">
        <v>10738</v>
      </c>
      <c r="L314" s="220">
        <v>10738</v>
      </c>
      <c r="M314" s="220">
        <v>10738</v>
      </c>
      <c r="N314" s="220">
        <v>10738</v>
      </c>
      <c r="O314" s="220">
        <v>10738</v>
      </c>
      <c r="P314" s="220">
        <v>10738</v>
      </c>
      <c r="Q314" s="220">
        <v>10737</v>
      </c>
      <c r="R314" s="220">
        <v>10737</v>
      </c>
      <c r="S314" s="220">
        <v>10737</v>
      </c>
      <c r="T314" s="220">
        <v>10737</v>
      </c>
      <c r="U314" s="220">
        <v>10737</v>
      </c>
      <c r="V314" s="220">
        <v>10736</v>
      </c>
      <c r="W314" s="220">
        <v>10736</v>
      </c>
      <c r="X314" s="220">
        <v>10736</v>
      </c>
      <c r="Y314" s="220">
        <v>10735</v>
      </c>
      <c r="Z314" s="220">
        <v>10730</v>
      </c>
      <c r="AA314" s="220">
        <v>10655</v>
      </c>
      <c r="AB314" s="220">
        <v>10534</v>
      </c>
      <c r="AC314" s="220">
        <v>10534</v>
      </c>
      <c r="AD314" s="220">
        <v>10534</v>
      </c>
      <c r="AE314" s="220">
        <v>10532</v>
      </c>
      <c r="AF314" s="220">
        <v>10532</v>
      </c>
      <c r="AG314" s="220">
        <v>10532</v>
      </c>
      <c r="AH314" s="220">
        <v>10532</v>
      </c>
      <c r="AI314" s="220">
        <v>10532</v>
      </c>
      <c r="AJ314" s="220">
        <v>10532</v>
      </c>
      <c r="AK314" s="220">
        <v>10532</v>
      </c>
      <c r="AL314" s="220">
        <v>10532</v>
      </c>
      <c r="AM314" s="220">
        <v>10532</v>
      </c>
      <c r="AN314" s="220">
        <v>10532</v>
      </c>
      <c r="AO314" s="220">
        <v>10532</v>
      </c>
      <c r="AP314" s="220">
        <v>10532</v>
      </c>
      <c r="AQ314" s="220">
        <v>10532</v>
      </c>
      <c r="AR314" s="220">
        <v>10532</v>
      </c>
      <c r="AS314" s="220">
        <v>10532</v>
      </c>
      <c r="AT314" s="220">
        <v>10532</v>
      </c>
      <c r="AU314" s="220">
        <v>10532</v>
      </c>
      <c r="AV314" s="220">
        <v>10532</v>
      </c>
      <c r="AW314" s="220">
        <v>10532</v>
      </c>
      <c r="AX314" s="220">
        <v>10532</v>
      </c>
      <c r="AY314" s="220">
        <v>10532</v>
      </c>
      <c r="AZ314" s="220">
        <v>10532</v>
      </c>
      <c r="BA314" s="220">
        <v>10532</v>
      </c>
      <c r="BB314" s="220">
        <v>10532</v>
      </c>
      <c r="BC314" s="220">
        <v>10532</v>
      </c>
      <c r="BD314" s="220">
        <v>10532</v>
      </c>
      <c r="BE314" s="220">
        <v>10532</v>
      </c>
      <c r="BF314" s="220">
        <v>10532</v>
      </c>
      <c r="BG314" s="220">
        <v>10532</v>
      </c>
      <c r="BH314" s="220">
        <v>10532</v>
      </c>
      <c r="BI314" s="220">
        <v>10532</v>
      </c>
      <c r="BJ314" s="220">
        <v>10532</v>
      </c>
      <c r="BK314" s="220">
        <v>10532</v>
      </c>
      <c r="BL314" s="220">
        <v>10532</v>
      </c>
      <c r="BM314" s="220">
        <v>10532</v>
      </c>
      <c r="BN314" s="220">
        <v>10532</v>
      </c>
      <c r="BO314" s="220">
        <v>10532</v>
      </c>
      <c r="BP314" s="220">
        <v>10532</v>
      </c>
      <c r="BQ314" s="220">
        <v>10532</v>
      </c>
      <c r="BR314" s="220">
        <v>10532</v>
      </c>
      <c r="BS314" s="220">
        <v>10532</v>
      </c>
      <c r="BT314" s="220">
        <v>10532</v>
      </c>
      <c r="BU314" s="220">
        <v>10532</v>
      </c>
      <c r="BV314" s="220">
        <v>10532</v>
      </c>
      <c r="BW314" s="220">
        <v>10532</v>
      </c>
      <c r="BX314" s="220">
        <v>10532</v>
      </c>
      <c r="BY314" s="220">
        <v>10532</v>
      </c>
      <c r="BZ314" s="220">
        <v>10532</v>
      </c>
      <c r="CA314" s="220">
        <v>10532</v>
      </c>
      <c r="CB314" s="220">
        <v>10532</v>
      </c>
      <c r="CC314" s="220">
        <v>10532</v>
      </c>
      <c r="CD314" s="220">
        <v>10532</v>
      </c>
      <c r="CE314" s="220">
        <v>10532</v>
      </c>
      <c r="CF314" s="220">
        <v>10532</v>
      </c>
      <c r="CG314" s="220">
        <v>10532</v>
      </c>
      <c r="CH314" s="220">
        <v>10532</v>
      </c>
      <c r="CI314" s="220">
        <v>10532</v>
      </c>
      <c r="CJ314" s="220">
        <v>10532</v>
      </c>
      <c r="CK314" s="220">
        <v>10532</v>
      </c>
      <c r="CL314" s="220">
        <v>10532</v>
      </c>
      <c r="CM314" s="220">
        <v>10532</v>
      </c>
      <c r="CN314" s="220">
        <v>10532</v>
      </c>
      <c r="CO314" s="220">
        <v>10532</v>
      </c>
      <c r="CP314" s="220">
        <v>10532</v>
      </c>
      <c r="CQ314" s="220">
        <v>10532</v>
      </c>
      <c r="CR314" s="220">
        <v>10532</v>
      </c>
      <c r="CS314" s="220">
        <v>10532</v>
      </c>
      <c r="CT314" s="220">
        <v>10532</v>
      </c>
      <c r="CU314" s="220">
        <v>10532</v>
      </c>
      <c r="CV314" s="220">
        <v>10532</v>
      </c>
      <c r="CW314" s="220">
        <v>10532</v>
      </c>
      <c r="CX314" s="220">
        <v>10532</v>
      </c>
      <c r="CY314" s="220">
        <v>10532</v>
      </c>
      <c r="CZ314" s="220">
        <v>10532</v>
      </c>
      <c r="DA314" s="220">
        <v>10532</v>
      </c>
      <c r="DB314" s="220">
        <v>10532</v>
      </c>
      <c r="DC314" s="220">
        <v>10532</v>
      </c>
      <c r="DD314" s="220">
        <v>10532</v>
      </c>
      <c r="DE314" s="220">
        <v>10532</v>
      </c>
      <c r="DF314" s="220">
        <v>10532</v>
      </c>
      <c r="DG314" s="220">
        <v>10532</v>
      </c>
      <c r="DH314" s="220">
        <v>10532</v>
      </c>
      <c r="DI314" s="220">
        <v>10532</v>
      </c>
      <c r="DJ314" s="220">
        <v>10532</v>
      </c>
      <c r="DK314" s="220">
        <v>10532</v>
      </c>
      <c r="DL314" s="220">
        <v>10532</v>
      </c>
      <c r="DM314" s="220">
        <v>10532</v>
      </c>
      <c r="DN314" s="220">
        <v>10532</v>
      </c>
      <c r="DO314" s="220">
        <v>10532</v>
      </c>
      <c r="DP314" s="220">
        <v>10532</v>
      </c>
      <c r="DQ314" s="220">
        <v>10532</v>
      </c>
      <c r="DR314" s="220">
        <v>10532</v>
      </c>
      <c r="DS314" s="220">
        <v>10532</v>
      </c>
      <c r="DT314" s="220">
        <v>10501</v>
      </c>
      <c r="DU314" s="220">
        <v>10497</v>
      </c>
      <c r="DV314" s="220">
        <v>10497</v>
      </c>
      <c r="DW314" s="220">
        <v>10507</v>
      </c>
      <c r="DX314" s="220">
        <v>10507</v>
      </c>
      <c r="DY314" s="220">
        <v>10500</v>
      </c>
      <c r="DZ314" s="220">
        <v>10500</v>
      </c>
      <c r="EA314" s="220">
        <v>10493</v>
      </c>
      <c r="EB314" s="220">
        <v>10493</v>
      </c>
      <c r="EC314" s="220">
        <v>10493</v>
      </c>
      <c r="ED314" s="220">
        <v>10493</v>
      </c>
      <c r="EE314" s="220">
        <v>10493</v>
      </c>
      <c r="EF314" s="220">
        <v>10493</v>
      </c>
      <c r="EG314" s="220">
        <v>10493</v>
      </c>
      <c r="EH314" s="220">
        <v>10493</v>
      </c>
      <c r="EI314" s="220">
        <v>10493</v>
      </c>
      <c r="EJ314" s="220">
        <v>10493</v>
      </c>
      <c r="EK314" s="220">
        <v>10493</v>
      </c>
      <c r="EL314" s="220">
        <v>10493</v>
      </c>
      <c r="EM314" s="220">
        <v>10493</v>
      </c>
      <c r="EN314" s="242">
        <v>10493</v>
      </c>
      <c r="EO314" s="232">
        <v>10493</v>
      </c>
      <c r="EP314" s="228">
        <v>10493</v>
      </c>
      <c r="EQ314" s="166">
        <v>10493</v>
      </c>
      <c r="ER314" s="166">
        <v>10492</v>
      </c>
      <c r="ES314" s="166">
        <v>10492</v>
      </c>
      <c r="ET314" s="166">
        <v>10492</v>
      </c>
      <c r="EU314" s="166">
        <v>10492</v>
      </c>
      <c r="EV314" s="166">
        <v>10492</v>
      </c>
      <c r="EW314" s="166">
        <v>10492</v>
      </c>
      <c r="EX314" s="166">
        <v>10492</v>
      </c>
      <c r="EY314" s="166">
        <v>10492</v>
      </c>
      <c r="EZ314" s="166">
        <v>10492</v>
      </c>
      <c r="FA314" s="166">
        <v>10492</v>
      </c>
      <c r="FB314" s="154">
        <v>10492</v>
      </c>
      <c r="FC314" s="154">
        <v>10492</v>
      </c>
      <c r="FD314" s="166">
        <v>10492</v>
      </c>
      <c r="FE314" s="166">
        <v>10492</v>
      </c>
      <c r="FF314" s="166">
        <v>10492</v>
      </c>
      <c r="FG314" s="166">
        <v>10492</v>
      </c>
      <c r="FH314" s="154">
        <v>10492</v>
      </c>
      <c r="FI314" s="154">
        <v>10492</v>
      </c>
      <c r="FJ314" s="166">
        <v>10492</v>
      </c>
      <c r="FK314" s="154">
        <v>10492</v>
      </c>
      <c r="FL314" s="154">
        <v>10492</v>
      </c>
      <c r="FM314" s="154">
        <v>10492</v>
      </c>
      <c r="FN314" s="154">
        <v>10492</v>
      </c>
      <c r="FO314" s="154">
        <v>10492</v>
      </c>
      <c r="FP314" s="154">
        <v>10492</v>
      </c>
      <c r="FQ314" s="154">
        <v>10485</v>
      </c>
      <c r="FR314" s="166">
        <v>10485</v>
      </c>
      <c r="FS314" s="166">
        <v>10485</v>
      </c>
      <c r="FT314" s="166">
        <v>10485</v>
      </c>
      <c r="FU314" s="166">
        <v>10485</v>
      </c>
      <c r="FV314" s="166">
        <v>10485</v>
      </c>
      <c r="FW314" s="166">
        <v>10485</v>
      </c>
      <c r="FX314" s="166">
        <v>10485</v>
      </c>
      <c r="FY314" s="154">
        <v>10485</v>
      </c>
      <c r="FZ314" s="154">
        <v>10485</v>
      </c>
      <c r="GA314" s="154">
        <v>10484</v>
      </c>
      <c r="GB314" s="154">
        <v>10484</v>
      </c>
      <c r="GC314" s="154">
        <v>10484</v>
      </c>
      <c r="GD314" s="154">
        <v>10484</v>
      </c>
      <c r="GE314" s="154">
        <v>10484</v>
      </c>
      <c r="GF314" s="154">
        <v>10484</v>
      </c>
      <c r="GG314" s="154">
        <v>10484</v>
      </c>
      <c r="GH314" s="154">
        <v>10484</v>
      </c>
      <c r="GI314" s="154">
        <v>10484</v>
      </c>
      <c r="GJ314" s="154">
        <v>10484</v>
      </c>
      <c r="GK314" s="166">
        <v>10484</v>
      </c>
      <c r="GL314" s="166">
        <v>10484</v>
      </c>
      <c r="GM314" s="166">
        <v>10485</v>
      </c>
      <c r="GN314" s="166">
        <v>10485</v>
      </c>
      <c r="GO314" s="166">
        <v>10485</v>
      </c>
      <c r="GP314" s="166">
        <v>10485</v>
      </c>
      <c r="GQ314" s="166">
        <v>10485</v>
      </c>
      <c r="GR314" s="166">
        <v>10485</v>
      </c>
      <c r="GS314" s="166">
        <v>10485</v>
      </c>
      <c r="GT314" s="166">
        <v>10485</v>
      </c>
      <c r="GU314" s="166">
        <v>10485</v>
      </c>
      <c r="GV314" s="166">
        <v>10485</v>
      </c>
      <c r="GW314" s="166">
        <v>10485</v>
      </c>
      <c r="GX314" s="154">
        <v>10485</v>
      </c>
      <c r="GY314" s="166">
        <v>10485</v>
      </c>
      <c r="GZ314" s="166">
        <v>10485</v>
      </c>
      <c r="HA314" s="166">
        <v>10485</v>
      </c>
      <c r="HB314" s="166">
        <v>10485</v>
      </c>
      <c r="HC314" s="166">
        <v>10485</v>
      </c>
      <c r="HD314" s="166">
        <v>10485</v>
      </c>
      <c r="HE314" s="166">
        <v>10484</v>
      </c>
      <c r="HF314" s="166">
        <v>10484</v>
      </c>
      <c r="HG314" s="154">
        <v>10484</v>
      </c>
      <c r="HH314" s="154">
        <v>10501</v>
      </c>
      <c r="HI314" s="166">
        <v>10500</v>
      </c>
      <c r="HJ314" s="154">
        <v>10501</v>
      </c>
      <c r="HK314" s="154">
        <v>10500</v>
      </c>
      <c r="HL314" s="166">
        <v>10505</v>
      </c>
      <c r="HM314" s="154">
        <v>10509</v>
      </c>
      <c r="HN314" s="154">
        <v>10508</v>
      </c>
      <c r="HO314" s="166">
        <v>10508</v>
      </c>
      <c r="HP314" s="154">
        <v>10508</v>
      </c>
      <c r="HQ314" s="154">
        <v>10508</v>
      </c>
      <c r="HR314" s="166">
        <v>10508</v>
      </c>
      <c r="HS314" s="154">
        <v>10508</v>
      </c>
      <c r="HT314" s="154">
        <v>10508</v>
      </c>
      <c r="HU314" s="154">
        <v>10500</v>
      </c>
      <c r="HV314" s="154">
        <v>10497</v>
      </c>
      <c r="HW314" s="166">
        <v>10494</v>
      </c>
    </row>
    <row r="315" spans="1:231">
      <c r="A315" s="145">
        <f t="shared" si="54"/>
        <v>44365</v>
      </c>
      <c r="B315" s="220">
        <f>'Age&amp;Sex by occurrence date'!$CDW22</f>
        <v>13039</v>
      </c>
      <c r="C315" s="220">
        <v>10736</v>
      </c>
      <c r="D315" s="220">
        <v>10736</v>
      </c>
      <c r="E315" s="220">
        <v>10736</v>
      </c>
      <c r="F315" s="220">
        <v>10736</v>
      </c>
      <c r="G315" s="220">
        <v>10736</v>
      </c>
      <c r="H315" s="220">
        <v>10736</v>
      </c>
      <c r="I315" s="220">
        <v>10736</v>
      </c>
      <c r="J315" s="220">
        <v>10736</v>
      </c>
      <c r="K315" s="220">
        <v>10736</v>
      </c>
      <c r="L315" s="220">
        <v>10736</v>
      </c>
      <c r="M315" s="220">
        <v>10736</v>
      </c>
      <c r="N315" s="220">
        <v>10736</v>
      </c>
      <c r="O315" s="220">
        <v>10736</v>
      </c>
      <c r="P315" s="220">
        <v>10736</v>
      </c>
      <c r="Q315" s="220">
        <v>10735</v>
      </c>
      <c r="R315" s="220">
        <v>10735</v>
      </c>
      <c r="S315" s="220">
        <v>10735</v>
      </c>
      <c r="T315" s="220">
        <v>10735</v>
      </c>
      <c r="U315" s="220">
        <v>10735</v>
      </c>
      <c r="V315" s="220">
        <v>10734</v>
      </c>
      <c r="W315" s="220">
        <v>10734</v>
      </c>
      <c r="X315" s="220">
        <v>10734</v>
      </c>
      <c r="Y315" s="220">
        <v>10733</v>
      </c>
      <c r="Z315" s="220">
        <v>10728</v>
      </c>
      <c r="AA315" s="220">
        <v>10653</v>
      </c>
      <c r="AB315" s="220">
        <v>10532</v>
      </c>
      <c r="AC315" s="220">
        <v>10532</v>
      </c>
      <c r="AD315" s="220">
        <v>10532</v>
      </c>
      <c r="AE315" s="220">
        <v>10530</v>
      </c>
      <c r="AF315" s="220">
        <v>10530</v>
      </c>
      <c r="AG315" s="220">
        <v>10530</v>
      </c>
      <c r="AH315" s="220">
        <v>10530</v>
      </c>
      <c r="AI315" s="220">
        <v>10530</v>
      </c>
      <c r="AJ315" s="220">
        <v>10530</v>
      </c>
      <c r="AK315" s="220">
        <v>10530</v>
      </c>
      <c r="AL315" s="220">
        <v>10530</v>
      </c>
      <c r="AM315" s="220">
        <v>10530</v>
      </c>
      <c r="AN315" s="220">
        <v>10530</v>
      </c>
      <c r="AO315" s="220">
        <v>10530</v>
      </c>
      <c r="AP315" s="220">
        <v>10530</v>
      </c>
      <c r="AQ315" s="220">
        <v>10530</v>
      </c>
      <c r="AR315" s="220">
        <v>10530</v>
      </c>
      <c r="AS315" s="220">
        <v>10530</v>
      </c>
      <c r="AT315" s="220">
        <v>10530</v>
      </c>
      <c r="AU315" s="220">
        <v>10530</v>
      </c>
      <c r="AV315" s="220">
        <v>10530</v>
      </c>
      <c r="AW315" s="220">
        <v>10530</v>
      </c>
      <c r="AX315" s="220">
        <v>10530</v>
      </c>
      <c r="AY315" s="220">
        <v>10530</v>
      </c>
      <c r="AZ315" s="220">
        <v>10530</v>
      </c>
      <c r="BA315" s="220">
        <v>10530</v>
      </c>
      <c r="BB315" s="220">
        <v>10530</v>
      </c>
      <c r="BC315" s="220">
        <v>10530</v>
      </c>
      <c r="BD315" s="220">
        <v>10530</v>
      </c>
      <c r="BE315" s="220">
        <v>10530</v>
      </c>
      <c r="BF315" s="220">
        <v>10530</v>
      </c>
      <c r="BG315" s="220">
        <v>10530</v>
      </c>
      <c r="BH315" s="220">
        <v>10530</v>
      </c>
      <c r="BI315" s="220">
        <v>10530</v>
      </c>
      <c r="BJ315" s="220">
        <v>10530</v>
      </c>
      <c r="BK315" s="220">
        <v>10530</v>
      </c>
      <c r="BL315" s="220">
        <v>10530</v>
      </c>
      <c r="BM315" s="220">
        <v>10530</v>
      </c>
      <c r="BN315" s="220">
        <v>10530</v>
      </c>
      <c r="BO315" s="220">
        <v>10530</v>
      </c>
      <c r="BP315" s="220">
        <v>10530</v>
      </c>
      <c r="BQ315" s="220">
        <v>10530</v>
      </c>
      <c r="BR315" s="220">
        <v>10530</v>
      </c>
      <c r="BS315" s="220">
        <v>10530</v>
      </c>
      <c r="BT315" s="220">
        <v>10530</v>
      </c>
      <c r="BU315" s="220">
        <v>10530</v>
      </c>
      <c r="BV315" s="220">
        <v>10530</v>
      </c>
      <c r="BW315" s="220">
        <v>10530</v>
      </c>
      <c r="BX315" s="220">
        <v>10530</v>
      </c>
      <c r="BY315" s="220">
        <v>10530</v>
      </c>
      <c r="BZ315" s="220">
        <v>10530</v>
      </c>
      <c r="CA315" s="220">
        <v>10530</v>
      </c>
      <c r="CB315" s="220">
        <v>10530</v>
      </c>
      <c r="CC315" s="220">
        <v>10530</v>
      </c>
      <c r="CD315" s="220">
        <v>10530</v>
      </c>
      <c r="CE315" s="220">
        <v>10530</v>
      </c>
      <c r="CF315" s="220">
        <v>10530</v>
      </c>
      <c r="CG315" s="220">
        <v>10530</v>
      </c>
      <c r="CH315" s="220">
        <v>10530</v>
      </c>
      <c r="CI315" s="220">
        <v>10530</v>
      </c>
      <c r="CJ315" s="220">
        <v>10530</v>
      </c>
      <c r="CK315" s="220">
        <v>10530</v>
      </c>
      <c r="CL315" s="220">
        <v>10530</v>
      </c>
      <c r="CM315" s="220">
        <v>10530</v>
      </c>
      <c r="CN315" s="220">
        <v>10530</v>
      </c>
      <c r="CO315" s="220">
        <v>10530</v>
      </c>
      <c r="CP315" s="220">
        <v>10530</v>
      </c>
      <c r="CQ315" s="220">
        <v>10530</v>
      </c>
      <c r="CR315" s="220">
        <v>10530</v>
      </c>
      <c r="CS315" s="220">
        <v>10530</v>
      </c>
      <c r="CT315" s="220">
        <v>10530</v>
      </c>
      <c r="CU315" s="220">
        <v>10530</v>
      </c>
      <c r="CV315" s="220">
        <v>10530</v>
      </c>
      <c r="CW315" s="220">
        <v>10530</v>
      </c>
      <c r="CX315" s="220">
        <v>10530</v>
      </c>
      <c r="CY315" s="220">
        <v>10530</v>
      </c>
      <c r="CZ315" s="220">
        <v>10530</v>
      </c>
      <c r="DA315" s="220">
        <v>10530</v>
      </c>
      <c r="DB315" s="220">
        <v>10530</v>
      </c>
      <c r="DC315" s="220">
        <v>10530</v>
      </c>
      <c r="DD315" s="220">
        <v>10530</v>
      </c>
      <c r="DE315" s="220">
        <v>10530</v>
      </c>
      <c r="DF315" s="220">
        <v>10530</v>
      </c>
      <c r="DG315" s="220">
        <v>10530</v>
      </c>
      <c r="DH315" s="220">
        <v>10530</v>
      </c>
      <c r="DI315" s="220">
        <v>10530</v>
      </c>
      <c r="DJ315" s="220">
        <v>10530</v>
      </c>
      <c r="DK315" s="220">
        <v>10530</v>
      </c>
      <c r="DL315" s="220">
        <v>10530</v>
      </c>
      <c r="DM315" s="220">
        <v>10530</v>
      </c>
      <c r="DN315" s="220">
        <v>10530</v>
      </c>
      <c r="DO315" s="220">
        <v>10530</v>
      </c>
      <c r="DP315" s="220">
        <v>10530</v>
      </c>
      <c r="DQ315" s="220">
        <v>10530</v>
      </c>
      <c r="DR315" s="220">
        <v>10530</v>
      </c>
      <c r="DS315" s="220">
        <v>10530</v>
      </c>
      <c r="DT315" s="220">
        <v>10499</v>
      </c>
      <c r="DU315" s="220">
        <v>10495</v>
      </c>
      <c r="DV315" s="220">
        <v>10495</v>
      </c>
      <c r="DW315" s="220">
        <v>10505</v>
      </c>
      <c r="DX315" s="220">
        <v>10505</v>
      </c>
      <c r="DY315" s="220">
        <v>10498</v>
      </c>
      <c r="DZ315" s="220">
        <v>10498</v>
      </c>
      <c r="EA315" s="220">
        <v>10491</v>
      </c>
      <c r="EB315" s="220">
        <v>10491</v>
      </c>
      <c r="EC315" s="220">
        <v>10491</v>
      </c>
      <c r="ED315" s="220">
        <v>10491</v>
      </c>
      <c r="EE315" s="220">
        <v>10491</v>
      </c>
      <c r="EF315" s="220">
        <v>10491</v>
      </c>
      <c r="EG315" s="220">
        <v>10491</v>
      </c>
      <c r="EH315" s="220">
        <v>10491</v>
      </c>
      <c r="EI315" s="220">
        <v>10491</v>
      </c>
      <c r="EJ315" s="220">
        <v>10491</v>
      </c>
      <c r="EK315" s="220">
        <v>10491</v>
      </c>
      <c r="EL315" s="220">
        <v>10491</v>
      </c>
      <c r="EM315" s="220">
        <v>10491</v>
      </c>
      <c r="EN315" s="242">
        <v>10491</v>
      </c>
      <c r="EO315" s="232">
        <v>10491</v>
      </c>
      <c r="EP315" s="227">
        <v>10491</v>
      </c>
      <c r="EQ315" s="154">
        <v>10491</v>
      </c>
      <c r="ER315" s="154">
        <v>10490</v>
      </c>
      <c r="ES315" s="154">
        <v>10490</v>
      </c>
      <c r="ET315" s="154">
        <v>10490</v>
      </c>
      <c r="EU315" s="154">
        <v>10490</v>
      </c>
      <c r="EV315" s="154">
        <v>10490</v>
      </c>
      <c r="EW315" s="154">
        <v>10490</v>
      </c>
      <c r="EX315" s="154">
        <v>10490</v>
      </c>
      <c r="EY315" s="154">
        <v>10490</v>
      </c>
      <c r="EZ315" s="154">
        <v>10490</v>
      </c>
      <c r="FA315" s="154">
        <v>10490</v>
      </c>
      <c r="FB315" s="166">
        <v>10490</v>
      </c>
      <c r="FC315" s="154">
        <v>10490</v>
      </c>
      <c r="FD315" s="166">
        <v>10490</v>
      </c>
      <c r="FE315" s="166">
        <v>10490</v>
      </c>
      <c r="FF315" s="154">
        <v>10490</v>
      </c>
      <c r="FG315" s="154">
        <v>10490</v>
      </c>
      <c r="FH315" s="166">
        <v>10490</v>
      </c>
      <c r="FI315" s="154">
        <v>10490</v>
      </c>
      <c r="FJ315" s="154">
        <v>10490</v>
      </c>
      <c r="FK315" s="166">
        <v>10490</v>
      </c>
      <c r="FL315" s="166">
        <v>10490</v>
      </c>
      <c r="FM315" s="166">
        <v>10490</v>
      </c>
      <c r="FN315" s="166">
        <v>10490</v>
      </c>
      <c r="FO315" s="166">
        <v>10490</v>
      </c>
      <c r="FP315" s="166">
        <v>10490</v>
      </c>
      <c r="FQ315" s="166">
        <v>10483</v>
      </c>
      <c r="FR315" s="154">
        <v>10483</v>
      </c>
      <c r="FS315" s="154">
        <v>10483</v>
      </c>
      <c r="FT315" s="154">
        <v>10483</v>
      </c>
      <c r="FU315" s="154">
        <v>10483</v>
      </c>
      <c r="FV315" s="154">
        <v>10483</v>
      </c>
      <c r="FW315" s="154">
        <v>10483</v>
      </c>
      <c r="FX315" s="154">
        <v>10483</v>
      </c>
      <c r="FY315" s="154">
        <v>10483</v>
      </c>
      <c r="FZ315" s="154">
        <v>10483</v>
      </c>
      <c r="GA315" s="154">
        <v>10482</v>
      </c>
      <c r="GB315" s="154">
        <v>10482</v>
      </c>
      <c r="GC315" s="154">
        <v>10482</v>
      </c>
      <c r="GD315" s="154">
        <v>10482</v>
      </c>
      <c r="GE315" s="154">
        <v>10482</v>
      </c>
      <c r="GF315" s="154">
        <v>10482</v>
      </c>
      <c r="GG315" s="154">
        <v>10482</v>
      </c>
      <c r="GH315" s="154">
        <v>10482</v>
      </c>
      <c r="GI315" s="154">
        <v>10482</v>
      </c>
      <c r="GJ315" s="154">
        <v>10482</v>
      </c>
      <c r="GK315" s="166">
        <v>10482</v>
      </c>
      <c r="GL315" s="166">
        <v>10482</v>
      </c>
      <c r="GM315" s="166">
        <v>10483</v>
      </c>
      <c r="GN315" s="166">
        <v>10483</v>
      </c>
      <c r="GO315" s="166">
        <v>10483</v>
      </c>
      <c r="GP315" s="166">
        <v>10483</v>
      </c>
      <c r="GQ315" s="166">
        <v>10483</v>
      </c>
      <c r="GR315" s="166">
        <v>10483</v>
      </c>
      <c r="GS315" s="166">
        <v>10483</v>
      </c>
      <c r="GT315" s="154">
        <v>10483</v>
      </c>
      <c r="GU315" s="154">
        <v>10483</v>
      </c>
      <c r="GV315" s="154">
        <v>10483</v>
      </c>
      <c r="GW315" s="154">
        <v>10483</v>
      </c>
      <c r="GX315" s="154">
        <v>10483</v>
      </c>
      <c r="GY315" s="166">
        <v>10483</v>
      </c>
      <c r="GZ315" s="166">
        <v>10483</v>
      </c>
      <c r="HA315" s="166">
        <v>10483</v>
      </c>
      <c r="HB315" s="166">
        <v>10483</v>
      </c>
      <c r="HC315" s="166">
        <v>10483</v>
      </c>
      <c r="HD315" s="166">
        <v>10483</v>
      </c>
      <c r="HE315" s="166">
        <v>10482</v>
      </c>
      <c r="HF315" s="166">
        <v>10482</v>
      </c>
      <c r="HG315" s="154">
        <v>10482</v>
      </c>
      <c r="HH315" s="154">
        <v>10499</v>
      </c>
      <c r="HI315" s="166">
        <v>10498</v>
      </c>
      <c r="HJ315" s="154">
        <v>10499</v>
      </c>
      <c r="HK315" s="154">
        <v>10498</v>
      </c>
      <c r="HL315" s="166">
        <v>10503</v>
      </c>
      <c r="HM315" s="154">
        <v>10507</v>
      </c>
      <c r="HN315" s="154">
        <v>10506</v>
      </c>
      <c r="HO315" s="166">
        <v>10506</v>
      </c>
      <c r="HP315" s="154">
        <v>10506</v>
      </c>
      <c r="HQ315" s="154">
        <v>10506</v>
      </c>
      <c r="HR315" s="166">
        <v>10506</v>
      </c>
      <c r="HS315" s="154">
        <v>10506</v>
      </c>
      <c r="HT315" s="154">
        <v>10506</v>
      </c>
      <c r="HU315" s="154">
        <v>10498</v>
      </c>
      <c r="HV315" s="154">
        <v>10495</v>
      </c>
      <c r="HW315" s="166">
        <v>10492</v>
      </c>
    </row>
    <row r="316" spans="1:231">
      <c r="A316" s="145">
        <f t="shared" si="54"/>
        <v>44364</v>
      </c>
      <c r="B316" s="220">
        <f>'Age&amp;Sex by occurrence date'!$CED22</f>
        <v>13032</v>
      </c>
      <c r="C316" s="220">
        <v>10732</v>
      </c>
      <c r="D316" s="220">
        <v>10732</v>
      </c>
      <c r="E316" s="220">
        <v>10732</v>
      </c>
      <c r="F316" s="220">
        <v>10732</v>
      </c>
      <c r="G316" s="220">
        <v>10732</v>
      </c>
      <c r="H316" s="220">
        <v>10732</v>
      </c>
      <c r="I316" s="220">
        <v>10732</v>
      </c>
      <c r="J316" s="220">
        <v>10732</v>
      </c>
      <c r="K316" s="220">
        <v>10732</v>
      </c>
      <c r="L316" s="220">
        <v>10732</v>
      </c>
      <c r="M316" s="220">
        <v>10732</v>
      </c>
      <c r="N316" s="220">
        <v>10732</v>
      </c>
      <c r="O316" s="220">
        <v>10732</v>
      </c>
      <c r="P316" s="220">
        <v>10732</v>
      </c>
      <c r="Q316" s="220">
        <v>10731</v>
      </c>
      <c r="R316" s="220">
        <v>10731</v>
      </c>
      <c r="S316" s="220">
        <v>10731</v>
      </c>
      <c r="T316" s="220">
        <v>10731</v>
      </c>
      <c r="U316" s="220">
        <v>10731</v>
      </c>
      <c r="V316" s="220">
        <v>10730</v>
      </c>
      <c r="W316" s="220">
        <v>10730</v>
      </c>
      <c r="X316" s="220">
        <v>10730</v>
      </c>
      <c r="Y316" s="220">
        <v>10729</v>
      </c>
      <c r="Z316" s="220">
        <v>10724</v>
      </c>
      <c r="AA316" s="220">
        <v>10649</v>
      </c>
      <c r="AB316" s="220">
        <v>10528</v>
      </c>
      <c r="AC316" s="220">
        <v>10528</v>
      </c>
      <c r="AD316" s="220">
        <v>10528</v>
      </c>
      <c r="AE316" s="220">
        <v>10526</v>
      </c>
      <c r="AF316" s="220">
        <v>10526</v>
      </c>
      <c r="AG316" s="220">
        <v>10526</v>
      </c>
      <c r="AH316" s="220">
        <v>10526</v>
      </c>
      <c r="AI316" s="220">
        <v>10526</v>
      </c>
      <c r="AJ316" s="220">
        <v>10526</v>
      </c>
      <c r="AK316" s="220">
        <v>10526</v>
      </c>
      <c r="AL316" s="220">
        <v>10526</v>
      </c>
      <c r="AM316" s="220">
        <v>10526</v>
      </c>
      <c r="AN316" s="220">
        <v>10526</v>
      </c>
      <c r="AO316" s="220">
        <v>10526</v>
      </c>
      <c r="AP316" s="220">
        <v>10526</v>
      </c>
      <c r="AQ316" s="220">
        <v>10526</v>
      </c>
      <c r="AR316" s="220">
        <v>10526</v>
      </c>
      <c r="AS316" s="220">
        <v>10526</v>
      </c>
      <c r="AT316" s="220">
        <v>10526</v>
      </c>
      <c r="AU316" s="220">
        <v>10526</v>
      </c>
      <c r="AV316" s="220">
        <v>10526</v>
      </c>
      <c r="AW316" s="220">
        <v>10526</v>
      </c>
      <c r="AX316" s="220">
        <v>10526</v>
      </c>
      <c r="AY316" s="220">
        <v>10526</v>
      </c>
      <c r="AZ316" s="220">
        <v>10526</v>
      </c>
      <c r="BA316" s="220">
        <v>10526</v>
      </c>
      <c r="BB316" s="220">
        <v>10526</v>
      </c>
      <c r="BC316" s="220">
        <v>10526</v>
      </c>
      <c r="BD316" s="220">
        <v>10526</v>
      </c>
      <c r="BE316" s="220">
        <v>10526</v>
      </c>
      <c r="BF316" s="220">
        <v>10526</v>
      </c>
      <c r="BG316" s="220">
        <v>10526</v>
      </c>
      <c r="BH316" s="220">
        <v>10526</v>
      </c>
      <c r="BI316" s="220">
        <v>10526</v>
      </c>
      <c r="BJ316" s="220">
        <v>10526</v>
      </c>
      <c r="BK316" s="220">
        <v>10526</v>
      </c>
      <c r="BL316" s="220">
        <v>10526</v>
      </c>
      <c r="BM316" s="220">
        <v>10526</v>
      </c>
      <c r="BN316" s="220">
        <v>10526</v>
      </c>
      <c r="BO316" s="220">
        <v>10526</v>
      </c>
      <c r="BP316" s="220">
        <v>10526</v>
      </c>
      <c r="BQ316" s="220">
        <v>10526</v>
      </c>
      <c r="BR316" s="220">
        <v>10526</v>
      </c>
      <c r="BS316" s="220">
        <v>10526</v>
      </c>
      <c r="BT316" s="220">
        <v>10526</v>
      </c>
      <c r="BU316" s="220">
        <v>10526</v>
      </c>
      <c r="BV316" s="220">
        <v>10526</v>
      </c>
      <c r="BW316" s="220">
        <v>10526</v>
      </c>
      <c r="BX316" s="220">
        <v>10526</v>
      </c>
      <c r="BY316" s="220">
        <v>10526</v>
      </c>
      <c r="BZ316" s="220">
        <v>10526</v>
      </c>
      <c r="CA316" s="220">
        <v>10526</v>
      </c>
      <c r="CB316" s="220">
        <v>10526</v>
      </c>
      <c r="CC316" s="220">
        <v>10526</v>
      </c>
      <c r="CD316" s="220">
        <v>10526</v>
      </c>
      <c r="CE316" s="220">
        <v>10526</v>
      </c>
      <c r="CF316" s="220">
        <v>10526</v>
      </c>
      <c r="CG316" s="220">
        <v>10526</v>
      </c>
      <c r="CH316" s="220">
        <v>10526</v>
      </c>
      <c r="CI316" s="220">
        <v>10526</v>
      </c>
      <c r="CJ316" s="220">
        <v>10526</v>
      </c>
      <c r="CK316" s="220">
        <v>10526</v>
      </c>
      <c r="CL316" s="220">
        <v>10526</v>
      </c>
      <c r="CM316" s="220">
        <v>10526</v>
      </c>
      <c r="CN316" s="220">
        <v>10526</v>
      </c>
      <c r="CO316" s="220">
        <v>10526</v>
      </c>
      <c r="CP316" s="220">
        <v>10526</v>
      </c>
      <c r="CQ316" s="220">
        <v>10526</v>
      </c>
      <c r="CR316" s="220">
        <v>10526</v>
      </c>
      <c r="CS316" s="220">
        <v>10526</v>
      </c>
      <c r="CT316" s="220">
        <v>10526</v>
      </c>
      <c r="CU316" s="220">
        <v>10526</v>
      </c>
      <c r="CV316" s="220">
        <v>10526</v>
      </c>
      <c r="CW316" s="220">
        <v>10526</v>
      </c>
      <c r="CX316" s="220">
        <v>10526</v>
      </c>
      <c r="CY316" s="220">
        <v>10526</v>
      </c>
      <c r="CZ316" s="220">
        <v>10526</v>
      </c>
      <c r="DA316" s="220">
        <v>10526</v>
      </c>
      <c r="DB316" s="220">
        <v>10526</v>
      </c>
      <c r="DC316" s="220">
        <v>10526</v>
      </c>
      <c r="DD316" s="220">
        <v>10526</v>
      </c>
      <c r="DE316" s="220">
        <v>10526</v>
      </c>
      <c r="DF316" s="220">
        <v>10526</v>
      </c>
      <c r="DG316" s="220">
        <v>10526</v>
      </c>
      <c r="DH316" s="220">
        <v>10526</v>
      </c>
      <c r="DI316" s="220">
        <v>10526</v>
      </c>
      <c r="DJ316" s="220">
        <v>10526</v>
      </c>
      <c r="DK316" s="220">
        <v>10526</v>
      </c>
      <c r="DL316" s="220">
        <v>10526</v>
      </c>
      <c r="DM316" s="220">
        <v>10526</v>
      </c>
      <c r="DN316" s="220">
        <v>10526</v>
      </c>
      <c r="DO316" s="220">
        <v>10526</v>
      </c>
      <c r="DP316" s="220">
        <v>10526</v>
      </c>
      <c r="DQ316" s="220">
        <v>10526</v>
      </c>
      <c r="DR316" s="220">
        <v>10526</v>
      </c>
      <c r="DS316" s="220">
        <v>10526</v>
      </c>
      <c r="DT316" s="220">
        <v>10495</v>
      </c>
      <c r="DU316" s="220">
        <v>10491</v>
      </c>
      <c r="DV316" s="220">
        <v>10491</v>
      </c>
      <c r="DW316" s="220">
        <v>10501</v>
      </c>
      <c r="DX316" s="220">
        <v>10501</v>
      </c>
      <c r="DY316" s="220">
        <v>10494</v>
      </c>
      <c r="DZ316" s="220">
        <v>10494</v>
      </c>
      <c r="EA316" s="220">
        <v>10487</v>
      </c>
      <c r="EB316" s="220">
        <v>10487</v>
      </c>
      <c r="EC316" s="220">
        <v>10487</v>
      </c>
      <c r="ED316" s="220">
        <v>10487</v>
      </c>
      <c r="EE316" s="220">
        <v>10487</v>
      </c>
      <c r="EF316" s="220">
        <v>10487</v>
      </c>
      <c r="EG316" s="220">
        <v>10487</v>
      </c>
      <c r="EH316" s="220">
        <v>10487</v>
      </c>
      <c r="EI316" s="220">
        <v>10487</v>
      </c>
      <c r="EJ316" s="220">
        <v>10487</v>
      </c>
      <c r="EK316" s="220">
        <v>10487</v>
      </c>
      <c r="EL316" s="220">
        <v>10487</v>
      </c>
      <c r="EM316" s="220">
        <v>10487</v>
      </c>
      <c r="EN316" s="242">
        <v>10487</v>
      </c>
      <c r="EO316" s="232">
        <v>10487</v>
      </c>
      <c r="EP316" s="227">
        <v>10487</v>
      </c>
      <c r="EQ316" s="154">
        <v>10487</v>
      </c>
      <c r="ER316" s="154">
        <v>10486</v>
      </c>
      <c r="ES316" s="154">
        <v>10486</v>
      </c>
      <c r="ET316" s="154">
        <v>10486</v>
      </c>
      <c r="EU316" s="154">
        <v>10486</v>
      </c>
      <c r="EV316" s="154">
        <v>10486</v>
      </c>
      <c r="EW316" s="166">
        <v>10486</v>
      </c>
      <c r="EX316" s="166">
        <v>10486</v>
      </c>
      <c r="EY316" s="166">
        <v>10486</v>
      </c>
      <c r="EZ316" s="166">
        <v>10486</v>
      </c>
      <c r="FA316" s="166">
        <v>10486</v>
      </c>
      <c r="FB316" s="154">
        <v>10486</v>
      </c>
      <c r="FC316" s="166">
        <v>10486</v>
      </c>
      <c r="FD316" s="154">
        <v>10486</v>
      </c>
      <c r="FE316" s="154">
        <v>10486</v>
      </c>
      <c r="FF316" s="166">
        <v>10486</v>
      </c>
      <c r="FG316" s="166">
        <v>10486</v>
      </c>
      <c r="FH316" s="154">
        <v>10486</v>
      </c>
      <c r="FI316" s="166">
        <v>10486</v>
      </c>
      <c r="FJ316" s="166">
        <v>10486</v>
      </c>
      <c r="FK316" s="154">
        <v>10486</v>
      </c>
      <c r="FL316" s="154">
        <v>10486</v>
      </c>
      <c r="FM316" s="154">
        <v>10486</v>
      </c>
      <c r="FN316" s="154">
        <v>10486</v>
      </c>
      <c r="FO316" s="154">
        <v>10486</v>
      </c>
      <c r="FP316" s="154">
        <v>10486</v>
      </c>
      <c r="FQ316" s="154">
        <v>10479</v>
      </c>
      <c r="FR316" s="166">
        <v>10479</v>
      </c>
      <c r="FS316" s="166">
        <v>10479</v>
      </c>
      <c r="FT316" s="166">
        <v>10479</v>
      </c>
      <c r="FU316" s="166">
        <v>10479</v>
      </c>
      <c r="FV316" s="166">
        <v>10479</v>
      </c>
      <c r="FW316" s="166">
        <v>10479</v>
      </c>
      <c r="FX316" s="166">
        <v>10479</v>
      </c>
      <c r="FY316" s="166">
        <v>10479</v>
      </c>
      <c r="FZ316" s="166">
        <v>10479</v>
      </c>
      <c r="GA316" s="166">
        <v>10478</v>
      </c>
      <c r="GB316" s="166">
        <v>10478</v>
      </c>
      <c r="GC316" s="166">
        <v>10478</v>
      </c>
      <c r="GD316" s="166">
        <v>10478</v>
      </c>
      <c r="GE316" s="166">
        <v>10478</v>
      </c>
      <c r="GF316" s="166">
        <v>10478</v>
      </c>
      <c r="GG316" s="166">
        <v>10478</v>
      </c>
      <c r="GH316" s="166">
        <v>10478</v>
      </c>
      <c r="GI316" s="166">
        <v>10478</v>
      </c>
      <c r="GJ316" s="166">
        <v>10478</v>
      </c>
      <c r="GK316" s="154">
        <v>10478</v>
      </c>
      <c r="GL316" s="154">
        <v>10478</v>
      </c>
      <c r="GM316" s="154">
        <v>10479</v>
      </c>
      <c r="GN316" s="154">
        <v>10479</v>
      </c>
      <c r="GO316" s="154">
        <v>10479</v>
      </c>
      <c r="GP316" s="154">
        <v>10479</v>
      </c>
      <c r="GQ316" s="154">
        <v>10479</v>
      </c>
      <c r="GR316" s="154">
        <v>10479</v>
      </c>
      <c r="GS316" s="154">
        <v>10479</v>
      </c>
      <c r="GT316" s="166">
        <v>10479</v>
      </c>
      <c r="GU316" s="166">
        <v>10479</v>
      </c>
      <c r="GV316" s="166">
        <v>10479</v>
      </c>
      <c r="GW316" s="166">
        <v>10479</v>
      </c>
      <c r="GX316" s="166">
        <v>10479</v>
      </c>
      <c r="GY316" s="166">
        <v>10479</v>
      </c>
      <c r="GZ316" s="166">
        <v>10479</v>
      </c>
      <c r="HA316" s="166">
        <v>10479</v>
      </c>
      <c r="HB316" s="166">
        <v>10479</v>
      </c>
      <c r="HC316" s="166">
        <v>10479</v>
      </c>
      <c r="HD316" s="166">
        <v>10479</v>
      </c>
      <c r="HE316" s="166">
        <v>10478</v>
      </c>
      <c r="HF316" s="166">
        <v>10478</v>
      </c>
      <c r="HG316" s="154">
        <v>10478</v>
      </c>
      <c r="HH316" s="154">
        <v>10495</v>
      </c>
      <c r="HI316" s="166">
        <v>10494</v>
      </c>
      <c r="HJ316" s="154">
        <v>10495</v>
      </c>
      <c r="HK316" s="154">
        <v>10494</v>
      </c>
      <c r="HL316" s="166">
        <v>10499</v>
      </c>
      <c r="HM316" s="154">
        <v>10503</v>
      </c>
      <c r="HN316" s="154">
        <v>10502</v>
      </c>
      <c r="HO316" s="166">
        <v>10502</v>
      </c>
      <c r="HP316" s="154">
        <v>10502</v>
      </c>
      <c r="HQ316" s="154">
        <v>10502</v>
      </c>
      <c r="HR316" s="166">
        <v>10502</v>
      </c>
      <c r="HS316" s="154">
        <v>10502</v>
      </c>
      <c r="HT316" s="154">
        <v>10502</v>
      </c>
      <c r="HU316" s="154">
        <v>10494</v>
      </c>
      <c r="HV316" s="154">
        <v>10491</v>
      </c>
      <c r="HW316" s="166">
        <v>10488</v>
      </c>
    </row>
    <row r="317" spans="1:231">
      <c r="A317" s="145">
        <f t="shared" si="54"/>
        <v>44363</v>
      </c>
      <c r="B317" s="220">
        <f>'Age&amp;Sex by occurrence date'!$CEK22</f>
        <v>13029</v>
      </c>
      <c r="C317" s="220">
        <v>10730</v>
      </c>
      <c r="D317" s="220">
        <v>10730</v>
      </c>
      <c r="E317" s="220">
        <v>10730</v>
      </c>
      <c r="F317" s="220">
        <v>10730</v>
      </c>
      <c r="G317" s="220">
        <v>10730</v>
      </c>
      <c r="H317" s="220">
        <v>10730</v>
      </c>
      <c r="I317" s="220">
        <v>10730</v>
      </c>
      <c r="J317" s="220">
        <v>10730</v>
      </c>
      <c r="K317" s="220">
        <v>10730</v>
      </c>
      <c r="L317" s="220">
        <v>10730</v>
      </c>
      <c r="M317" s="220">
        <v>10730</v>
      </c>
      <c r="N317" s="220">
        <v>10730</v>
      </c>
      <c r="O317" s="220">
        <v>10730</v>
      </c>
      <c r="P317" s="220">
        <v>10730</v>
      </c>
      <c r="Q317" s="220">
        <v>10729</v>
      </c>
      <c r="R317" s="220">
        <v>10729</v>
      </c>
      <c r="S317" s="220">
        <v>10729</v>
      </c>
      <c r="T317" s="220">
        <v>10729</v>
      </c>
      <c r="U317" s="220">
        <v>10729</v>
      </c>
      <c r="V317" s="220">
        <v>10728</v>
      </c>
      <c r="W317" s="220">
        <v>10728</v>
      </c>
      <c r="X317" s="220">
        <v>10728</v>
      </c>
      <c r="Y317" s="220">
        <v>10727</v>
      </c>
      <c r="Z317" s="220">
        <v>10722</v>
      </c>
      <c r="AA317" s="220">
        <v>10647</v>
      </c>
      <c r="AB317" s="220">
        <v>10526</v>
      </c>
      <c r="AC317" s="220">
        <v>10526</v>
      </c>
      <c r="AD317" s="220">
        <v>10526</v>
      </c>
      <c r="AE317" s="220">
        <v>10524</v>
      </c>
      <c r="AF317" s="220">
        <v>10524</v>
      </c>
      <c r="AG317" s="220">
        <v>10524</v>
      </c>
      <c r="AH317" s="220">
        <v>10524</v>
      </c>
      <c r="AI317" s="220">
        <v>10524</v>
      </c>
      <c r="AJ317" s="220">
        <v>10524</v>
      </c>
      <c r="AK317" s="220">
        <v>10524</v>
      </c>
      <c r="AL317" s="220">
        <v>10524</v>
      </c>
      <c r="AM317" s="220">
        <v>10524</v>
      </c>
      <c r="AN317" s="220">
        <v>10524</v>
      </c>
      <c r="AO317" s="220">
        <v>10524</v>
      </c>
      <c r="AP317" s="220">
        <v>10524</v>
      </c>
      <c r="AQ317" s="220">
        <v>10524</v>
      </c>
      <c r="AR317" s="220">
        <v>10524</v>
      </c>
      <c r="AS317" s="220">
        <v>10524</v>
      </c>
      <c r="AT317" s="220">
        <v>10524</v>
      </c>
      <c r="AU317" s="220">
        <v>10524</v>
      </c>
      <c r="AV317" s="220">
        <v>10524</v>
      </c>
      <c r="AW317" s="220">
        <v>10524</v>
      </c>
      <c r="AX317" s="220">
        <v>10524</v>
      </c>
      <c r="AY317" s="220">
        <v>10524</v>
      </c>
      <c r="AZ317" s="220">
        <v>10524</v>
      </c>
      <c r="BA317" s="220">
        <v>10524</v>
      </c>
      <c r="BB317" s="220">
        <v>10524</v>
      </c>
      <c r="BC317" s="220">
        <v>10524</v>
      </c>
      <c r="BD317" s="220">
        <v>10524</v>
      </c>
      <c r="BE317" s="220">
        <v>10524</v>
      </c>
      <c r="BF317" s="220">
        <v>10524</v>
      </c>
      <c r="BG317" s="220">
        <v>10524</v>
      </c>
      <c r="BH317" s="220">
        <v>10524</v>
      </c>
      <c r="BI317" s="220">
        <v>10524</v>
      </c>
      <c r="BJ317" s="220">
        <v>10524</v>
      </c>
      <c r="BK317" s="220">
        <v>10524</v>
      </c>
      <c r="BL317" s="220">
        <v>10524</v>
      </c>
      <c r="BM317" s="220">
        <v>10524</v>
      </c>
      <c r="BN317" s="220">
        <v>10524</v>
      </c>
      <c r="BO317" s="220">
        <v>10524</v>
      </c>
      <c r="BP317" s="220">
        <v>10524</v>
      </c>
      <c r="BQ317" s="220">
        <v>10524</v>
      </c>
      <c r="BR317" s="220">
        <v>10524</v>
      </c>
      <c r="BS317" s="220">
        <v>10524</v>
      </c>
      <c r="BT317" s="220">
        <v>10524</v>
      </c>
      <c r="BU317" s="220">
        <v>10524</v>
      </c>
      <c r="BV317" s="220">
        <v>10524</v>
      </c>
      <c r="BW317" s="220">
        <v>10524</v>
      </c>
      <c r="BX317" s="220">
        <v>10524</v>
      </c>
      <c r="BY317" s="220">
        <v>10524</v>
      </c>
      <c r="BZ317" s="220">
        <v>10524</v>
      </c>
      <c r="CA317" s="220">
        <v>10524</v>
      </c>
      <c r="CB317" s="220">
        <v>10524</v>
      </c>
      <c r="CC317" s="220">
        <v>10524</v>
      </c>
      <c r="CD317" s="220">
        <v>10524</v>
      </c>
      <c r="CE317" s="220">
        <v>10524</v>
      </c>
      <c r="CF317" s="220">
        <v>10524</v>
      </c>
      <c r="CG317" s="220">
        <v>10524</v>
      </c>
      <c r="CH317" s="220">
        <v>10524</v>
      </c>
      <c r="CI317" s="220">
        <v>10524</v>
      </c>
      <c r="CJ317" s="220">
        <v>10524</v>
      </c>
      <c r="CK317" s="220">
        <v>10524</v>
      </c>
      <c r="CL317" s="220">
        <v>10524</v>
      </c>
      <c r="CM317" s="220">
        <v>10524</v>
      </c>
      <c r="CN317" s="220">
        <v>10524</v>
      </c>
      <c r="CO317" s="220">
        <v>10524</v>
      </c>
      <c r="CP317" s="220">
        <v>10524</v>
      </c>
      <c r="CQ317" s="220">
        <v>10524</v>
      </c>
      <c r="CR317" s="220">
        <v>10524</v>
      </c>
      <c r="CS317" s="220">
        <v>10524</v>
      </c>
      <c r="CT317" s="220">
        <v>10524</v>
      </c>
      <c r="CU317" s="220">
        <v>10524</v>
      </c>
      <c r="CV317" s="220">
        <v>10524</v>
      </c>
      <c r="CW317" s="220">
        <v>10524</v>
      </c>
      <c r="CX317" s="220">
        <v>10524</v>
      </c>
      <c r="CY317" s="220">
        <v>10524</v>
      </c>
      <c r="CZ317" s="220">
        <v>10524</v>
      </c>
      <c r="DA317" s="220">
        <v>10524</v>
      </c>
      <c r="DB317" s="220">
        <v>10524</v>
      </c>
      <c r="DC317" s="220">
        <v>10524</v>
      </c>
      <c r="DD317" s="220">
        <v>10524</v>
      </c>
      <c r="DE317" s="220">
        <v>10524</v>
      </c>
      <c r="DF317" s="220">
        <v>10524</v>
      </c>
      <c r="DG317" s="220">
        <v>10524</v>
      </c>
      <c r="DH317" s="220">
        <v>10524</v>
      </c>
      <c r="DI317" s="220">
        <v>10524</v>
      </c>
      <c r="DJ317" s="220">
        <v>10524</v>
      </c>
      <c r="DK317" s="220">
        <v>10524</v>
      </c>
      <c r="DL317" s="220">
        <v>10524</v>
      </c>
      <c r="DM317" s="220">
        <v>10524</v>
      </c>
      <c r="DN317" s="220">
        <v>10524</v>
      </c>
      <c r="DO317" s="220">
        <v>10524</v>
      </c>
      <c r="DP317" s="220">
        <v>10524</v>
      </c>
      <c r="DQ317" s="220">
        <v>10524</v>
      </c>
      <c r="DR317" s="220">
        <v>10524</v>
      </c>
      <c r="DS317" s="220">
        <v>10524</v>
      </c>
      <c r="DT317" s="220">
        <v>10493</v>
      </c>
      <c r="DU317" s="220">
        <v>10489</v>
      </c>
      <c r="DV317" s="220">
        <v>10489</v>
      </c>
      <c r="DW317" s="220">
        <v>10499</v>
      </c>
      <c r="DX317" s="220">
        <v>10499</v>
      </c>
      <c r="DY317" s="220">
        <v>10492</v>
      </c>
      <c r="DZ317" s="220">
        <v>10492</v>
      </c>
      <c r="EA317" s="220">
        <v>10485</v>
      </c>
      <c r="EB317" s="220">
        <v>10485</v>
      </c>
      <c r="EC317" s="220">
        <v>10485</v>
      </c>
      <c r="ED317" s="220">
        <v>10485</v>
      </c>
      <c r="EE317" s="220">
        <v>10485</v>
      </c>
      <c r="EF317" s="220">
        <v>10485</v>
      </c>
      <c r="EG317" s="220">
        <v>10485</v>
      </c>
      <c r="EH317" s="220">
        <v>10485</v>
      </c>
      <c r="EI317" s="220">
        <v>10485</v>
      </c>
      <c r="EJ317" s="220">
        <v>10485</v>
      </c>
      <c r="EK317" s="220">
        <v>10485</v>
      </c>
      <c r="EL317" s="220">
        <v>10485</v>
      </c>
      <c r="EM317" s="220">
        <v>10485</v>
      </c>
      <c r="EN317" s="242">
        <v>10485</v>
      </c>
      <c r="EO317" s="232">
        <v>10485</v>
      </c>
      <c r="EP317" s="228">
        <v>10485</v>
      </c>
      <c r="EQ317" s="166">
        <v>10485</v>
      </c>
      <c r="ER317" s="166">
        <v>10484</v>
      </c>
      <c r="ES317" s="166">
        <v>10484</v>
      </c>
      <c r="ET317" s="166">
        <v>10484</v>
      </c>
      <c r="EU317" s="166">
        <v>10484</v>
      </c>
      <c r="EV317" s="166">
        <v>10484</v>
      </c>
      <c r="EW317" s="166">
        <v>10484</v>
      </c>
      <c r="EX317" s="166">
        <v>10484</v>
      </c>
      <c r="EY317" s="166">
        <v>10484</v>
      </c>
      <c r="EZ317" s="166">
        <v>10484</v>
      </c>
      <c r="FA317" s="166">
        <v>10484</v>
      </c>
      <c r="FB317" s="166">
        <v>10484</v>
      </c>
      <c r="FC317" s="154">
        <v>10484</v>
      </c>
      <c r="FD317" s="154">
        <v>10484</v>
      </c>
      <c r="FE317" s="154">
        <v>10484</v>
      </c>
      <c r="FF317" s="166">
        <v>10484</v>
      </c>
      <c r="FG317" s="166">
        <v>10484</v>
      </c>
      <c r="FH317" s="166">
        <v>10484</v>
      </c>
      <c r="FI317" s="154">
        <v>10484</v>
      </c>
      <c r="FJ317" s="166">
        <v>10484</v>
      </c>
      <c r="FK317" s="166">
        <v>10484</v>
      </c>
      <c r="FL317" s="166">
        <v>10484</v>
      </c>
      <c r="FM317" s="166">
        <v>10484</v>
      </c>
      <c r="FN317" s="166">
        <v>10484</v>
      </c>
      <c r="FO317" s="166">
        <v>10484</v>
      </c>
      <c r="FP317" s="166">
        <v>10484</v>
      </c>
      <c r="FQ317" s="166">
        <v>10477</v>
      </c>
      <c r="FR317" s="166">
        <v>10477</v>
      </c>
      <c r="FS317" s="166">
        <v>10477</v>
      </c>
      <c r="FT317" s="166">
        <v>10477</v>
      </c>
      <c r="FU317" s="166">
        <v>10477</v>
      </c>
      <c r="FV317" s="166">
        <v>10477</v>
      </c>
      <c r="FW317" s="166">
        <v>10477</v>
      </c>
      <c r="FX317" s="166">
        <v>10477</v>
      </c>
      <c r="FY317" s="166">
        <v>10477</v>
      </c>
      <c r="FZ317" s="166">
        <v>10477</v>
      </c>
      <c r="GA317" s="166">
        <v>10476</v>
      </c>
      <c r="GB317" s="166">
        <v>10476</v>
      </c>
      <c r="GC317" s="166">
        <v>10476</v>
      </c>
      <c r="GD317" s="166">
        <v>10476</v>
      </c>
      <c r="GE317" s="166">
        <v>10476</v>
      </c>
      <c r="GF317" s="166">
        <v>10476</v>
      </c>
      <c r="GG317" s="166">
        <v>10476</v>
      </c>
      <c r="GH317" s="166">
        <v>10476</v>
      </c>
      <c r="GI317" s="166">
        <v>10476</v>
      </c>
      <c r="GJ317" s="166">
        <v>10476</v>
      </c>
      <c r="GK317" s="154">
        <v>10476</v>
      </c>
      <c r="GL317" s="154">
        <v>10476</v>
      </c>
      <c r="GM317" s="154">
        <v>10477</v>
      </c>
      <c r="GN317" s="154">
        <v>10477</v>
      </c>
      <c r="GO317" s="154">
        <v>10477</v>
      </c>
      <c r="GP317" s="154">
        <v>10477</v>
      </c>
      <c r="GQ317" s="154">
        <v>10477</v>
      </c>
      <c r="GR317" s="154">
        <v>10477</v>
      </c>
      <c r="GS317" s="154">
        <v>10477</v>
      </c>
      <c r="GT317" s="166">
        <v>10477</v>
      </c>
      <c r="GU317" s="166">
        <v>10477</v>
      </c>
      <c r="GV317" s="166">
        <v>10477</v>
      </c>
      <c r="GW317" s="166">
        <v>10477</v>
      </c>
      <c r="GX317" s="166">
        <v>10477</v>
      </c>
      <c r="GY317" s="154">
        <v>10477</v>
      </c>
      <c r="GZ317" s="154">
        <v>10477</v>
      </c>
      <c r="HA317" s="154">
        <v>10477</v>
      </c>
      <c r="HB317" s="154">
        <v>10477</v>
      </c>
      <c r="HC317" s="154">
        <v>10477</v>
      </c>
      <c r="HD317" s="154">
        <v>10477</v>
      </c>
      <c r="HE317" s="154">
        <v>10476</v>
      </c>
      <c r="HF317" s="166">
        <v>10476</v>
      </c>
      <c r="HG317" s="154">
        <v>10476</v>
      </c>
      <c r="HH317" s="154">
        <v>10493</v>
      </c>
      <c r="HI317" s="166">
        <v>10492</v>
      </c>
      <c r="HJ317" s="154">
        <v>10493</v>
      </c>
      <c r="HK317" s="154">
        <v>10492</v>
      </c>
      <c r="HL317" s="166">
        <v>10497</v>
      </c>
      <c r="HM317" s="154">
        <v>10501</v>
      </c>
      <c r="HN317" s="154">
        <v>10500</v>
      </c>
      <c r="HO317" s="166">
        <v>10500</v>
      </c>
      <c r="HP317" s="154">
        <v>10500</v>
      </c>
      <c r="HQ317" s="154">
        <v>10500</v>
      </c>
      <c r="HR317" s="166">
        <v>10500</v>
      </c>
      <c r="HS317" s="154">
        <v>10500</v>
      </c>
      <c r="HT317" s="154">
        <v>10500</v>
      </c>
      <c r="HU317" s="154">
        <v>10492</v>
      </c>
      <c r="HV317" s="154">
        <v>10489</v>
      </c>
      <c r="HW317" s="166">
        <v>10486</v>
      </c>
    </row>
    <row r="318" spans="1:231">
      <c r="A318" s="145">
        <f t="shared" si="54"/>
        <v>44362</v>
      </c>
      <c r="B318" s="220">
        <f>'Age&amp;Sex by occurrence date'!$CER22</f>
        <v>13026</v>
      </c>
      <c r="C318" s="220">
        <v>10728</v>
      </c>
      <c r="D318" s="220">
        <v>10728</v>
      </c>
      <c r="E318" s="220">
        <v>10728</v>
      </c>
      <c r="F318" s="220">
        <v>10728</v>
      </c>
      <c r="G318" s="220">
        <v>10728</v>
      </c>
      <c r="H318" s="220">
        <v>10728</v>
      </c>
      <c r="I318" s="220">
        <v>10728</v>
      </c>
      <c r="J318" s="220">
        <v>10728</v>
      </c>
      <c r="K318" s="220">
        <v>10728</v>
      </c>
      <c r="L318" s="220">
        <v>10728</v>
      </c>
      <c r="M318" s="220">
        <v>10728</v>
      </c>
      <c r="N318" s="220">
        <v>10728</v>
      </c>
      <c r="O318" s="220">
        <v>10728</v>
      </c>
      <c r="P318" s="220">
        <v>10728</v>
      </c>
      <c r="Q318" s="220">
        <v>10727</v>
      </c>
      <c r="R318" s="220">
        <v>10727</v>
      </c>
      <c r="S318" s="220">
        <v>10727</v>
      </c>
      <c r="T318" s="220">
        <v>10727</v>
      </c>
      <c r="U318" s="220">
        <v>10727</v>
      </c>
      <c r="V318" s="220">
        <v>10726</v>
      </c>
      <c r="W318" s="220">
        <v>10726</v>
      </c>
      <c r="X318" s="220">
        <v>10726</v>
      </c>
      <c r="Y318" s="220">
        <v>10725</v>
      </c>
      <c r="Z318" s="220">
        <v>10720</v>
      </c>
      <c r="AA318" s="220">
        <v>10645</v>
      </c>
      <c r="AB318" s="220">
        <v>10525</v>
      </c>
      <c r="AC318" s="220">
        <v>10525</v>
      </c>
      <c r="AD318" s="220">
        <v>10525</v>
      </c>
      <c r="AE318" s="220">
        <v>10523</v>
      </c>
      <c r="AF318" s="220">
        <v>10523</v>
      </c>
      <c r="AG318" s="220">
        <v>10523</v>
      </c>
      <c r="AH318" s="220">
        <v>10523</v>
      </c>
      <c r="AI318" s="220">
        <v>10523</v>
      </c>
      <c r="AJ318" s="220">
        <v>10523</v>
      </c>
      <c r="AK318" s="220">
        <v>10523</v>
      </c>
      <c r="AL318" s="220">
        <v>10523</v>
      </c>
      <c r="AM318" s="220">
        <v>10523</v>
      </c>
      <c r="AN318" s="220">
        <v>10523</v>
      </c>
      <c r="AO318" s="220">
        <v>10523</v>
      </c>
      <c r="AP318" s="220">
        <v>10523</v>
      </c>
      <c r="AQ318" s="220">
        <v>10523</v>
      </c>
      <c r="AR318" s="220">
        <v>10523</v>
      </c>
      <c r="AS318" s="220">
        <v>10523</v>
      </c>
      <c r="AT318" s="220">
        <v>10523</v>
      </c>
      <c r="AU318" s="220">
        <v>10523</v>
      </c>
      <c r="AV318" s="220">
        <v>10523</v>
      </c>
      <c r="AW318" s="220">
        <v>10523</v>
      </c>
      <c r="AX318" s="220">
        <v>10523</v>
      </c>
      <c r="AY318" s="220">
        <v>10523</v>
      </c>
      <c r="AZ318" s="220">
        <v>10523</v>
      </c>
      <c r="BA318" s="220">
        <v>10523</v>
      </c>
      <c r="BB318" s="220">
        <v>10523</v>
      </c>
      <c r="BC318" s="220">
        <v>10523</v>
      </c>
      <c r="BD318" s="220">
        <v>10523</v>
      </c>
      <c r="BE318" s="220">
        <v>10523</v>
      </c>
      <c r="BF318" s="220">
        <v>10523</v>
      </c>
      <c r="BG318" s="220">
        <v>10523</v>
      </c>
      <c r="BH318" s="220">
        <v>10523</v>
      </c>
      <c r="BI318" s="220">
        <v>10523</v>
      </c>
      <c r="BJ318" s="220">
        <v>10523</v>
      </c>
      <c r="BK318" s="220">
        <v>10523</v>
      </c>
      <c r="BL318" s="220">
        <v>10523</v>
      </c>
      <c r="BM318" s="220">
        <v>10523</v>
      </c>
      <c r="BN318" s="220">
        <v>10523</v>
      </c>
      <c r="BO318" s="220">
        <v>10523</v>
      </c>
      <c r="BP318" s="220">
        <v>10523</v>
      </c>
      <c r="BQ318" s="220">
        <v>10523</v>
      </c>
      <c r="BR318" s="220">
        <v>10523</v>
      </c>
      <c r="BS318" s="220">
        <v>10523</v>
      </c>
      <c r="BT318" s="220">
        <v>10523</v>
      </c>
      <c r="BU318" s="220">
        <v>10523</v>
      </c>
      <c r="BV318" s="220">
        <v>10523</v>
      </c>
      <c r="BW318" s="220">
        <v>10523</v>
      </c>
      <c r="BX318" s="220">
        <v>10523</v>
      </c>
      <c r="BY318" s="220">
        <v>10523</v>
      </c>
      <c r="BZ318" s="220">
        <v>10523</v>
      </c>
      <c r="CA318" s="220">
        <v>10523</v>
      </c>
      <c r="CB318" s="220">
        <v>10523</v>
      </c>
      <c r="CC318" s="220">
        <v>10523</v>
      </c>
      <c r="CD318" s="220">
        <v>10523</v>
      </c>
      <c r="CE318" s="220">
        <v>10523</v>
      </c>
      <c r="CF318" s="220">
        <v>10523</v>
      </c>
      <c r="CG318" s="220">
        <v>10523</v>
      </c>
      <c r="CH318" s="220">
        <v>10523</v>
      </c>
      <c r="CI318" s="220">
        <v>10523</v>
      </c>
      <c r="CJ318" s="220">
        <v>10523</v>
      </c>
      <c r="CK318" s="220">
        <v>10523</v>
      </c>
      <c r="CL318" s="220">
        <v>10523</v>
      </c>
      <c r="CM318" s="220">
        <v>10523</v>
      </c>
      <c r="CN318" s="220">
        <v>10523</v>
      </c>
      <c r="CO318" s="220">
        <v>10523</v>
      </c>
      <c r="CP318" s="220">
        <v>10523</v>
      </c>
      <c r="CQ318" s="220">
        <v>10523</v>
      </c>
      <c r="CR318" s="220">
        <v>10523</v>
      </c>
      <c r="CS318" s="220">
        <v>10523</v>
      </c>
      <c r="CT318" s="220">
        <v>10523</v>
      </c>
      <c r="CU318" s="220">
        <v>10523</v>
      </c>
      <c r="CV318" s="220">
        <v>10523</v>
      </c>
      <c r="CW318" s="220">
        <v>10523</v>
      </c>
      <c r="CX318" s="220">
        <v>10523</v>
      </c>
      <c r="CY318" s="220">
        <v>10523</v>
      </c>
      <c r="CZ318" s="220">
        <v>10523</v>
      </c>
      <c r="DA318" s="220">
        <v>10523</v>
      </c>
      <c r="DB318" s="220">
        <v>10523</v>
      </c>
      <c r="DC318" s="220">
        <v>10523</v>
      </c>
      <c r="DD318" s="220">
        <v>10523</v>
      </c>
      <c r="DE318" s="220">
        <v>10523</v>
      </c>
      <c r="DF318" s="220">
        <v>10523</v>
      </c>
      <c r="DG318" s="220">
        <v>10523</v>
      </c>
      <c r="DH318" s="220">
        <v>10523</v>
      </c>
      <c r="DI318" s="220">
        <v>10523</v>
      </c>
      <c r="DJ318" s="220">
        <v>10523</v>
      </c>
      <c r="DK318" s="220">
        <v>10523</v>
      </c>
      <c r="DL318" s="220">
        <v>10523</v>
      </c>
      <c r="DM318" s="220">
        <v>10523</v>
      </c>
      <c r="DN318" s="220">
        <v>10523</v>
      </c>
      <c r="DO318" s="220">
        <v>10523</v>
      </c>
      <c r="DP318" s="220">
        <v>10523</v>
      </c>
      <c r="DQ318" s="220">
        <v>10523</v>
      </c>
      <c r="DR318" s="220">
        <v>10523</v>
      </c>
      <c r="DS318" s="220">
        <v>10523</v>
      </c>
      <c r="DT318" s="220">
        <v>10492</v>
      </c>
      <c r="DU318" s="220">
        <v>10488</v>
      </c>
      <c r="DV318" s="220">
        <v>10488</v>
      </c>
      <c r="DW318" s="220">
        <v>10498</v>
      </c>
      <c r="DX318" s="220">
        <v>10498</v>
      </c>
      <c r="DY318" s="220">
        <v>10491</v>
      </c>
      <c r="DZ318" s="220">
        <v>10491</v>
      </c>
      <c r="EA318" s="220">
        <v>10484</v>
      </c>
      <c r="EB318" s="220">
        <v>10484</v>
      </c>
      <c r="EC318" s="220">
        <v>10484</v>
      </c>
      <c r="ED318" s="220">
        <v>10484</v>
      </c>
      <c r="EE318" s="220">
        <v>10484</v>
      </c>
      <c r="EF318" s="220">
        <v>10484</v>
      </c>
      <c r="EG318" s="220">
        <v>10484</v>
      </c>
      <c r="EH318" s="220">
        <v>10484</v>
      </c>
      <c r="EI318" s="220">
        <v>10484</v>
      </c>
      <c r="EJ318" s="220">
        <v>10484</v>
      </c>
      <c r="EK318" s="220">
        <v>10484</v>
      </c>
      <c r="EL318" s="220">
        <v>10484</v>
      </c>
      <c r="EM318" s="220">
        <v>10484</v>
      </c>
      <c r="EN318" s="242">
        <v>10484</v>
      </c>
      <c r="EO318" s="232">
        <v>10484</v>
      </c>
      <c r="EP318" s="227">
        <v>10484</v>
      </c>
      <c r="EQ318" s="154">
        <v>10484</v>
      </c>
      <c r="ER318" s="154">
        <v>10483</v>
      </c>
      <c r="ES318" s="154">
        <v>10483</v>
      </c>
      <c r="ET318" s="154">
        <v>10483</v>
      </c>
      <c r="EU318" s="154">
        <v>10483</v>
      </c>
      <c r="EV318" s="154">
        <v>10483</v>
      </c>
      <c r="EW318" s="166">
        <v>10483</v>
      </c>
      <c r="EX318" s="166">
        <v>10483</v>
      </c>
      <c r="EY318" s="166">
        <v>10483</v>
      </c>
      <c r="EZ318" s="166">
        <v>10483</v>
      </c>
      <c r="FA318" s="166">
        <v>10483</v>
      </c>
      <c r="FB318" s="166">
        <v>10483</v>
      </c>
      <c r="FC318" s="166">
        <v>10483</v>
      </c>
      <c r="FD318" s="154">
        <v>10483</v>
      </c>
      <c r="FE318" s="166">
        <v>10483</v>
      </c>
      <c r="FF318" s="154">
        <v>10483</v>
      </c>
      <c r="FG318" s="154">
        <v>10483</v>
      </c>
      <c r="FH318" s="166">
        <v>10483</v>
      </c>
      <c r="FI318" s="166">
        <v>10483</v>
      </c>
      <c r="FJ318" s="154">
        <v>10483</v>
      </c>
      <c r="FK318" s="166">
        <v>10483</v>
      </c>
      <c r="FL318" s="166">
        <v>10483</v>
      </c>
      <c r="FM318" s="166">
        <v>10483</v>
      </c>
      <c r="FN318" s="166">
        <v>10483</v>
      </c>
      <c r="FO318" s="166">
        <v>10483</v>
      </c>
      <c r="FP318" s="166">
        <v>10483</v>
      </c>
      <c r="FQ318" s="166">
        <v>10476</v>
      </c>
      <c r="FR318" s="154">
        <v>10476</v>
      </c>
      <c r="FS318" s="154">
        <v>10476</v>
      </c>
      <c r="FT318" s="154">
        <v>10476</v>
      </c>
      <c r="FU318" s="154">
        <v>10476</v>
      </c>
      <c r="FV318" s="154">
        <v>10476</v>
      </c>
      <c r="FW318" s="154">
        <v>10476</v>
      </c>
      <c r="FX318" s="154">
        <v>10476</v>
      </c>
      <c r="FY318" s="154">
        <v>10476</v>
      </c>
      <c r="FZ318" s="154">
        <v>10476</v>
      </c>
      <c r="GA318" s="154">
        <v>10475</v>
      </c>
      <c r="GB318" s="154">
        <v>10475</v>
      </c>
      <c r="GC318" s="154">
        <v>10475</v>
      </c>
      <c r="GD318" s="154">
        <v>10475</v>
      </c>
      <c r="GE318" s="154">
        <v>10475</v>
      </c>
      <c r="GF318" s="154">
        <v>10475</v>
      </c>
      <c r="GG318" s="154">
        <v>10475</v>
      </c>
      <c r="GH318" s="154">
        <v>10475</v>
      </c>
      <c r="GI318" s="154">
        <v>10475</v>
      </c>
      <c r="GJ318" s="154">
        <v>10475</v>
      </c>
      <c r="GK318" s="166">
        <v>10475</v>
      </c>
      <c r="GL318" s="166">
        <v>10475</v>
      </c>
      <c r="GM318" s="166">
        <v>10476</v>
      </c>
      <c r="GN318" s="166">
        <v>10476</v>
      </c>
      <c r="GO318" s="166">
        <v>10476</v>
      </c>
      <c r="GP318" s="166">
        <v>10476</v>
      </c>
      <c r="GQ318" s="166">
        <v>10476</v>
      </c>
      <c r="GR318" s="166">
        <v>10476</v>
      </c>
      <c r="GS318" s="166">
        <v>10476</v>
      </c>
      <c r="GT318" s="166">
        <v>10476</v>
      </c>
      <c r="GU318" s="166">
        <v>10476</v>
      </c>
      <c r="GV318" s="166">
        <v>10476</v>
      </c>
      <c r="GW318" s="166">
        <v>10476</v>
      </c>
      <c r="GX318" s="166">
        <v>10476</v>
      </c>
      <c r="GY318" s="166">
        <v>10476</v>
      </c>
      <c r="GZ318" s="166">
        <v>10476</v>
      </c>
      <c r="HA318" s="166">
        <v>10476</v>
      </c>
      <c r="HB318" s="166">
        <v>10476</v>
      </c>
      <c r="HC318" s="166">
        <v>10476</v>
      </c>
      <c r="HD318" s="166">
        <v>10476</v>
      </c>
      <c r="HE318" s="166">
        <v>10475</v>
      </c>
      <c r="HF318" s="166">
        <v>10475</v>
      </c>
      <c r="HG318" s="154">
        <v>10475</v>
      </c>
      <c r="HH318" s="154">
        <v>10492</v>
      </c>
      <c r="HI318" s="166">
        <v>10491</v>
      </c>
      <c r="HJ318" s="154">
        <v>10492</v>
      </c>
      <c r="HK318" s="154">
        <v>10491</v>
      </c>
      <c r="HL318" s="166">
        <v>10496</v>
      </c>
      <c r="HM318" s="154">
        <v>10500</v>
      </c>
      <c r="HN318" s="154">
        <v>10499</v>
      </c>
      <c r="HO318" s="166">
        <v>10499</v>
      </c>
      <c r="HP318" s="154">
        <v>10499</v>
      </c>
      <c r="HQ318" s="154">
        <v>10499</v>
      </c>
      <c r="HR318" s="166">
        <v>10499</v>
      </c>
      <c r="HS318" s="154">
        <v>10499</v>
      </c>
      <c r="HT318" s="154">
        <v>10499</v>
      </c>
      <c r="HU318" s="154">
        <v>10490</v>
      </c>
      <c r="HV318" s="154">
        <v>10487</v>
      </c>
      <c r="HW318" s="166">
        <v>10484</v>
      </c>
    </row>
    <row r="319" spans="1:231">
      <c r="A319" s="145">
        <f t="shared" si="54"/>
        <v>44361</v>
      </c>
      <c r="B319" s="220">
        <f>'Age&amp;Sex by occurrence date'!$CEY22</f>
        <v>13022</v>
      </c>
      <c r="C319" s="220">
        <v>10725</v>
      </c>
      <c r="D319" s="220">
        <v>10725</v>
      </c>
      <c r="E319" s="220">
        <v>10725</v>
      </c>
      <c r="F319" s="220">
        <v>10725</v>
      </c>
      <c r="G319" s="220">
        <v>10725</v>
      </c>
      <c r="H319" s="220">
        <v>10725</v>
      </c>
      <c r="I319" s="220">
        <v>10725</v>
      </c>
      <c r="J319" s="220">
        <v>10725</v>
      </c>
      <c r="K319" s="220">
        <v>10725</v>
      </c>
      <c r="L319" s="220">
        <v>10725</v>
      </c>
      <c r="M319" s="220">
        <v>10725</v>
      </c>
      <c r="N319" s="220">
        <v>10725</v>
      </c>
      <c r="O319" s="220">
        <v>10725</v>
      </c>
      <c r="P319" s="220">
        <v>10725</v>
      </c>
      <c r="Q319" s="220">
        <v>10724</v>
      </c>
      <c r="R319" s="220">
        <v>10724</v>
      </c>
      <c r="S319" s="220">
        <v>10724</v>
      </c>
      <c r="T319" s="220">
        <v>10724</v>
      </c>
      <c r="U319" s="220">
        <v>10724</v>
      </c>
      <c r="V319" s="220">
        <v>10723</v>
      </c>
      <c r="W319" s="220">
        <v>10723</v>
      </c>
      <c r="X319" s="220">
        <v>10723</v>
      </c>
      <c r="Y319" s="220">
        <v>10722</v>
      </c>
      <c r="Z319" s="220">
        <v>10717</v>
      </c>
      <c r="AA319" s="220">
        <v>10642</v>
      </c>
      <c r="AB319" s="220">
        <v>10522</v>
      </c>
      <c r="AC319" s="220">
        <v>10522</v>
      </c>
      <c r="AD319" s="220">
        <v>10522</v>
      </c>
      <c r="AE319" s="220">
        <v>10520</v>
      </c>
      <c r="AF319" s="220">
        <v>10520</v>
      </c>
      <c r="AG319" s="220">
        <v>10520</v>
      </c>
      <c r="AH319" s="220">
        <v>10520</v>
      </c>
      <c r="AI319" s="220">
        <v>10520</v>
      </c>
      <c r="AJ319" s="220">
        <v>10520</v>
      </c>
      <c r="AK319" s="220">
        <v>10520</v>
      </c>
      <c r="AL319" s="220">
        <v>10520</v>
      </c>
      <c r="AM319" s="220">
        <v>10520</v>
      </c>
      <c r="AN319" s="220">
        <v>10520</v>
      </c>
      <c r="AO319" s="220">
        <v>10520</v>
      </c>
      <c r="AP319" s="220">
        <v>10520</v>
      </c>
      <c r="AQ319" s="220">
        <v>10520</v>
      </c>
      <c r="AR319" s="220">
        <v>10520</v>
      </c>
      <c r="AS319" s="220">
        <v>10520</v>
      </c>
      <c r="AT319" s="220">
        <v>10520</v>
      </c>
      <c r="AU319" s="220">
        <v>10520</v>
      </c>
      <c r="AV319" s="220">
        <v>10520</v>
      </c>
      <c r="AW319" s="220">
        <v>10520</v>
      </c>
      <c r="AX319" s="220">
        <v>10520</v>
      </c>
      <c r="AY319" s="220">
        <v>10520</v>
      </c>
      <c r="AZ319" s="220">
        <v>10520</v>
      </c>
      <c r="BA319" s="220">
        <v>10520</v>
      </c>
      <c r="BB319" s="220">
        <v>10520</v>
      </c>
      <c r="BC319" s="220">
        <v>10520</v>
      </c>
      <c r="BD319" s="220">
        <v>10520</v>
      </c>
      <c r="BE319" s="220">
        <v>10520</v>
      </c>
      <c r="BF319" s="220">
        <v>10520</v>
      </c>
      <c r="BG319" s="220">
        <v>10520</v>
      </c>
      <c r="BH319" s="220">
        <v>10520</v>
      </c>
      <c r="BI319" s="220">
        <v>10520</v>
      </c>
      <c r="BJ319" s="220">
        <v>10520</v>
      </c>
      <c r="BK319" s="220">
        <v>10520</v>
      </c>
      <c r="BL319" s="220">
        <v>10520</v>
      </c>
      <c r="BM319" s="220">
        <v>10520</v>
      </c>
      <c r="BN319" s="220">
        <v>10520</v>
      </c>
      <c r="BO319" s="220">
        <v>10520</v>
      </c>
      <c r="BP319" s="220">
        <v>10520</v>
      </c>
      <c r="BQ319" s="220">
        <v>10520</v>
      </c>
      <c r="BR319" s="220">
        <v>10520</v>
      </c>
      <c r="BS319" s="220">
        <v>10520</v>
      </c>
      <c r="BT319" s="220">
        <v>10520</v>
      </c>
      <c r="BU319" s="220">
        <v>10520</v>
      </c>
      <c r="BV319" s="220">
        <v>10520</v>
      </c>
      <c r="BW319" s="220">
        <v>10520</v>
      </c>
      <c r="BX319" s="220">
        <v>10520</v>
      </c>
      <c r="BY319" s="220">
        <v>10520</v>
      </c>
      <c r="BZ319" s="220">
        <v>10520</v>
      </c>
      <c r="CA319" s="220">
        <v>10520</v>
      </c>
      <c r="CB319" s="220">
        <v>10520</v>
      </c>
      <c r="CC319" s="220">
        <v>10520</v>
      </c>
      <c r="CD319" s="220">
        <v>10520</v>
      </c>
      <c r="CE319" s="220">
        <v>10520</v>
      </c>
      <c r="CF319" s="220">
        <v>10520</v>
      </c>
      <c r="CG319" s="220">
        <v>10520</v>
      </c>
      <c r="CH319" s="220">
        <v>10520</v>
      </c>
      <c r="CI319" s="220">
        <v>10520</v>
      </c>
      <c r="CJ319" s="220">
        <v>10520</v>
      </c>
      <c r="CK319" s="220">
        <v>10520</v>
      </c>
      <c r="CL319" s="220">
        <v>10520</v>
      </c>
      <c r="CM319" s="220">
        <v>10520</v>
      </c>
      <c r="CN319" s="220">
        <v>10520</v>
      </c>
      <c r="CO319" s="220">
        <v>10520</v>
      </c>
      <c r="CP319" s="220">
        <v>10520</v>
      </c>
      <c r="CQ319" s="220">
        <v>10520</v>
      </c>
      <c r="CR319" s="220">
        <v>10520</v>
      </c>
      <c r="CS319" s="220">
        <v>10520</v>
      </c>
      <c r="CT319" s="220">
        <v>10520</v>
      </c>
      <c r="CU319" s="220">
        <v>10520</v>
      </c>
      <c r="CV319" s="220">
        <v>10520</v>
      </c>
      <c r="CW319" s="220">
        <v>10520</v>
      </c>
      <c r="CX319" s="220">
        <v>10520</v>
      </c>
      <c r="CY319" s="220">
        <v>10520</v>
      </c>
      <c r="CZ319" s="220">
        <v>10520</v>
      </c>
      <c r="DA319" s="220">
        <v>10520</v>
      </c>
      <c r="DB319" s="220">
        <v>10520</v>
      </c>
      <c r="DC319" s="220">
        <v>10520</v>
      </c>
      <c r="DD319" s="220">
        <v>10520</v>
      </c>
      <c r="DE319" s="220">
        <v>10520</v>
      </c>
      <c r="DF319" s="220">
        <v>10520</v>
      </c>
      <c r="DG319" s="220">
        <v>10520</v>
      </c>
      <c r="DH319" s="220">
        <v>10520</v>
      </c>
      <c r="DI319" s="220">
        <v>10520</v>
      </c>
      <c r="DJ319" s="220">
        <v>10520</v>
      </c>
      <c r="DK319" s="220">
        <v>10520</v>
      </c>
      <c r="DL319" s="220">
        <v>10520</v>
      </c>
      <c r="DM319" s="220">
        <v>10520</v>
      </c>
      <c r="DN319" s="220">
        <v>10520</v>
      </c>
      <c r="DO319" s="220">
        <v>10520</v>
      </c>
      <c r="DP319" s="220">
        <v>10520</v>
      </c>
      <c r="DQ319" s="220">
        <v>10520</v>
      </c>
      <c r="DR319" s="220">
        <v>10520</v>
      </c>
      <c r="DS319" s="220">
        <v>10520</v>
      </c>
      <c r="DT319" s="220">
        <v>10489</v>
      </c>
      <c r="DU319" s="220">
        <v>10485</v>
      </c>
      <c r="DV319" s="220">
        <v>10485</v>
      </c>
      <c r="DW319" s="220">
        <v>10495</v>
      </c>
      <c r="DX319" s="220">
        <v>10495</v>
      </c>
      <c r="DY319" s="220">
        <v>10488</v>
      </c>
      <c r="DZ319" s="220">
        <v>10488</v>
      </c>
      <c r="EA319" s="220">
        <v>10481</v>
      </c>
      <c r="EB319" s="220">
        <v>10481</v>
      </c>
      <c r="EC319" s="220">
        <v>10481</v>
      </c>
      <c r="ED319" s="220">
        <v>10481</v>
      </c>
      <c r="EE319" s="220">
        <v>10481</v>
      </c>
      <c r="EF319" s="220">
        <v>10481</v>
      </c>
      <c r="EG319" s="220">
        <v>10481</v>
      </c>
      <c r="EH319" s="220">
        <v>10481</v>
      </c>
      <c r="EI319" s="220">
        <v>10481</v>
      </c>
      <c r="EJ319" s="220">
        <v>10481</v>
      </c>
      <c r="EK319" s="220">
        <v>10481</v>
      </c>
      <c r="EL319" s="220">
        <v>10481</v>
      </c>
      <c r="EM319" s="220">
        <v>10481</v>
      </c>
      <c r="EN319" s="242">
        <v>10481</v>
      </c>
      <c r="EO319" s="232">
        <v>10481</v>
      </c>
      <c r="EP319" s="227">
        <v>10481</v>
      </c>
      <c r="EQ319" s="154">
        <v>10481</v>
      </c>
      <c r="ER319" s="154">
        <v>10480</v>
      </c>
      <c r="ES319" s="154">
        <v>10480</v>
      </c>
      <c r="ET319" s="154">
        <v>10480</v>
      </c>
      <c r="EU319" s="154">
        <v>10480</v>
      </c>
      <c r="EV319" s="154">
        <v>10480</v>
      </c>
      <c r="EW319" s="154">
        <v>10480</v>
      </c>
      <c r="EX319" s="154">
        <v>10480</v>
      </c>
      <c r="EY319" s="154">
        <v>10480</v>
      </c>
      <c r="EZ319" s="154">
        <v>10480</v>
      </c>
      <c r="FA319" s="154">
        <v>10480</v>
      </c>
      <c r="FB319" s="154">
        <v>10480</v>
      </c>
      <c r="FC319" s="166">
        <v>10480</v>
      </c>
      <c r="FD319" s="166">
        <v>10480</v>
      </c>
      <c r="FE319" s="154">
        <v>10480</v>
      </c>
      <c r="FF319" s="154">
        <v>10480</v>
      </c>
      <c r="FG319" s="154">
        <v>10480</v>
      </c>
      <c r="FH319" s="154">
        <v>10480</v>
      </c>
      <c r="FI319" s="166">
        <v>10480</v>
      </c>
      <c r="FJ319" s="154">
        <v>10480</v>
      </c>
      <c r="FK319" s="166">
        <v>10480</v>
      </c>
      <c r="FL319" s="166">
        <v>10480</v>
      </c>
      <c r="FM319" s="166">
        <v>10480</v>
      </c>
      <c r="FN319" s="166">
        <v>10480</v>
      </c>
      <c r="FO319" s="166">
        <v>10480</v>
      </c>
      <c r="FP319" s="166">
        <v>10480</v>
      </c>
      <c r="FQ319" s="166">
        <v>10473</v>
      </c>
      <c r="FR319" s="154">
        <v>10473</v>
      </c>
      <c r="FS319" s="154">
        <v>10473</v>
      </c>
      <c r="FT319" s="154">
        <v>10473</v>
      </c>
      <c r="FU319" s="154">
        <v>10473</v>
      </c>
      <c r="FV319" s="154">
        <v>10473</v>
      </c>
      <c r="FW319" s="154">
        <v>10473</v>
      </c>
      <c r="FX319" s="154">
        <v>10473</v>
      </c>
      <c r="FY319" s="166">
        <v>10473</v>
      </c>
      <c r="FZ319" s="166">
        <v>10473</v>
      </c>
      <c r="GA319" s="166">
        <v>10472</v>
      </c>
      <c r="GB319" s="166">
        <v>10472</v>
      </c>
      <c r="GC319" s="166">
        <v>10472</v>
      </c>
      <c r="GD319" s="166">
        <v>10472</v>
      </c>
      <c r="GE319" s="166">
        <v>10472</v>
      </c>
      <c r="GF319" s="166">
        <v>10472</v>
      </c>
      <c r="GG319" s="166">
        <v>10472</v>
      </c>
      <c r="GH319" s="166">
        <v>10472</v>
      </c>
      <c r="GI319" s="166">
        <v>10472</v>
      </c>
      <c r="GJ319" s="166">
        <v>10472</v>
      </c>
      <c r="GK319" s="166">
        <v>10472</v>
      </c>
      <c r="GL319" s="166">
        <v>10472</v>
      </c>
      <c r="GM319" s="166">
        <v>10473</v>
      </c>
      <c r="GN319" s="166">
        <v>10473</v>
      </c>
      <c r="GO319" s="166">
        <v>10473</v>
      </c>
      <c r="GP319" s="166">
        <v>10473</v>
      </c>
      <c r="GQ319" s="166">
        <v>10473</v>
      </c>
      <c r="GR319" s="166">
        <v>10473</v>
      </c>
      <c r="GS319" s="166">
        <v>10473</v>
      </c>
      <c r="GT319" s="166">
        <v>10473</v>
      </c>
      <c r="GU319" s="166">
        <v>10473</v>
      </c>
      <c r="GV319" s="166">
        <v>10473</v>
      </c>
      <c r="GW319" s="166">
        <v>10473</v>
      </c>
      <c r="GX319" s="166">
        <v>10473</v>
      </c>
      <c r="GY319" s="166">
        <v>10473</v>
      </c>
      <c r="GZ319" s="166">
        <v>10473</v>
      </c>
      <c r="HA319" s="166">
        <v>10473</v>
      </c>
      <c r="HB319" s="166">
        <v>10473</v>
      </c>
      <c r="HC319" s="166">
        <v>10473</v>
      </c>
      <c r="HD319" s="166">
        <v>10473</v>
      </c>
      <c r="HE319" s="166">
        <v>10472</v>
      </c>
      <c r="HF319" s="166">
        <v>10472</v>
      </c>
      <c r="HG319" s="154">
        <v>10472</v>
      </c>
      <c r="HH319" s="154">
        <v>10489</v>
      </c>
      <c r="HI319" s="166">
        <v>10488</v>
      </c>
      <c r="HJ319" s="154">
        <v>10489</v>
      </c>
      <c r="HK319" s="154">
        <v>10488</v>
      </c>
      <c r="HL319" s="166">
        <v>10493</v>
      </c>
      <c r="HM319" s="154">
        <v>10497</v>
      </c>
      <c r="HN319" s="154">
        <v>10496</v>
      </c>
      <c r="HO319" s="166">
        <v>10496</v>
      </c>
      <c r="HP319" s="154">
        <v>10496</v>
      </c>
      <c r="HQ319" s="154">
        <v>10496</v>
      </c>
      <c r="HR319" s="166">
        <v>10496</v>
      </c>
      <c r="HS319" s="154">
        <v>10496</v>
      </c>
      <c r="HT319" s="154">
        <v>10496</v>
      </c>
      <c r="HU319" s="154">
        <v>10487</v>
      </c>
      <c r="HV319" s="154">
        <v>10484</v>
      </c>
      <c r="HW319" s="166">
        <v>10481</v>
      </c>
    </row>
    <row r="320" spans="1:231">
      <c r="A320" s="145">
        <f t="shared" si="54"/>
        <v>44360</v>
      </c>
      <c r="B320" s="220">
        <f>'Age&amp;Sex by occurrence date'!$CFF22</f>
        <v>13018</v>
      </c>
      <c r="C320" s="220">
        <v>10723</v>
      </c>
      <c r="D320" s="220">
        <v>10723</v>
      </c>
      <c r="E320" s="220">
        <v>10723</v>
      </c>
      <c r="F320" s="220">
        <v>10723</v>
      </c>
      <c r="G320" s="220">
        <v>10723</v>
      </c>
      <c r="H320" s="220">
        <v>10723</v>
      </c>
      <c r="I320" s="220">
        <v>10723</v>
      </c>
      <c r="J320" s="220">
        <v>10723</v>
      </c>
      <c r="K320" s="220">
        <v>10723</v>
      </c>
      <c r="L320" s="220">
        <v>10723</v>
      </c>
      <c r="M320" s="220">
        <v>10723</v>
      </c>
      <c r="N320" s="220">
        <v>10723</v>
      </c>
      <c r="O320" s="220">
        <v>10723</v>
      </c>
      <c r="P320" s="220">
        <v>10723</v>
      </c>
      <c r="Q320" s="220">
        <v>10722</v>
      </c>
      <c r="R320" s="220">
        <v>10722</v>
      </c>
      <c r="S320" s="220">
        <v>10722</v>
      </c>
      <c r="T320" s="220">
        <v>10722</v>
      </c>
      <c r="U320" s="220">
        <v>10722</v>
      </c>
      <c r="V320" s="220">
        <v>10721</v>
      </c>
      <c r="W320" s="220">
        <v>10721</v>
      </c>
      <c r="X320" s="220">
        <v>10721</v>
      </c>
      <c r="Y320" s="220">
        <v>10720</v>
      </c>
      <c r="Z320" s="220">
        <v>10715</v>
      </c>
      <c r="AA320" s="220">
        <v>10640</v>
      </c>
      <c r="AB320" s="220">
        <v>10520</v>
      </c>
      <c r="AC320" s="220">
        <v>10520</v>
      </c>
      <c r="AD320" s="220">
        <v>10520</v>
      </c>
      <c r="AE320" s="220">
        <v>10518</v>
      </c>
      <c r="AF320" s="220">
        <v>10518</v>
      </c>
      <c r="AG320" s="220">
        <v>10518</v>
      </c>
      <c r="AH320" s="220">
        <v>10518</v>
      </c>
      <c r="AI320" s="220">
        <v>10518</v>
      </c>
      <c r="AJ320" s="220">
        <v>10518</v>
      </c>
      <c r="AK320" s="220">
        <v>10518</v>
      </c>
      <c r="AL320" s="220">
        <v>10518</v>
      </c>
      <c r="AM320" s="220">
        <v>10518</v>
      </c>
      <c r="AN320" s="220">
        <v>10518</v>
      </c>
      <c r="AO320" s="220">
        <v>10518</v>
      </c>
      <c r="AP320" s="220">
        <v>10518</v>
      </c>
      <c r="AQ320" s="220">
        <v>10518</v>
      </c>
      <c r="AR320" s="220">
        <v>10518</v>
      </c>
      <c r="AS320" s="220">
        <v>10518</v>
      </c>
      <c r="AT320" s="220">
        <v>10518</v>
      </c>
      <c r="AU320" s="220">
        <v>10518</v>
      </c>
      <c r="AV320" s="220">
        <v>10518</v>
      </c>
      <c r="AW320" s="220">
        <v>10518</v>
      </c>
      <c r="AX320" s="220">
        <v>10518</v>
      </c>
      <c r="AY320" s="220">
        <v>10518</v>
      </c>
      <c r="AZ320" s="220">
        <v>10518</v>
      </c>
      <c r="BA320" s="220">
        <v>10518</v>
      </c>
      <c r="BB320" s="220">
        <v>10518</v>
      </c>
      <c r="BC320" s="220">
        <v>10518</v>
      </c>
      <c r="BD320" s="220">
        <v>10518</v>
      </c>
      <c r="BE320" s="220">
        <v>10518</v>
      </c>
      <c r="BF320" s="220">
        <v>10518</v>
      </c>
      <c r="BG320" s="220">
        <v>10518</v>
      </c>
      <c r="BH320" s="220">
        <v>10518</v>
      </c>
      <c r="BI320" s="220">
        <v>10518</v>
      </c>
      <c r="BJ320" s="220">
        <v>10518</v>
      </c>
      <c r="BK320" s="220">
        <v>10518</v>
      </c>
      <c r="BL320" s="220">
        <v>10518</v>
      </c>
      <c r="BM320" s="220">
        <v>10518</v>
      </c>
      <c r="BN320" s="220">
        <v>10518</v>
      </c>
      <c r="BO320" s="220">
        <v>10518</v>
      </c>
      <c r="BP320" s="220">
        <v>10518</v>
      </c>
      <c r="BQ320" s="220">
        <v>10518</v>
      </c>
      <c r="BR320" s="220">
        <v>10518</v>
      </c>
      <c r="BS320" s="220">
        <v>10518</v>
      </c>
      <c r="BT320" s="220">
        <v>10518</v>
      </c>
      <c r="BU320" s="220">
        <v>10518</v>
      </c>
      <c r="BV320" s="220">
        <v>10518</v>
      </c>
      <c r="BW320" s="220">
        <v>10518</v>
      </c>
      <c r="BX320" s="220">
        <v>10518</v>
      </c>
      <c r="BY320" s="220">
        <v>10518</v>
      </c>
      <c r="BZ320" s="220">
        <v>10518</v>
      </c>
      <c r="CA320" s="220">
        <v>10518</v>
      </c>
      <c r="CB320" s="220">
        <v>10518</v>
      </c>
      <c r="CC320" s="220">
        <v>10518</v>
      </c>
      <c r="CD320" s="220">
        <v>10518</v>
      </c>
      <c r="CE320" s="220">
        <v>10518</v>
      </c>
      <c r="CF320" s="220">
        <v>10518</v>
      </c>
      <c r="CG320" s="220">
        <v>10518</v>
      </c>
      <c r="CH320" s="220">
        <v>10518</v>
      </c>
      <c r="CI320" s="220">
        <v>10518</v>
      </c>
      <c r="CJ320" s="220">
        <v>10518</v>
      </c>
      <c r="CK320" s="220">
        <v>10518</v>
      </c>
      <c r="CL320" s="220">
        <v>10518</v>
      </c>
      <c r="CM320" s="220">
        <v>10518</v>
      </c>
      <c r="CN320" s="220">
        <v>10518</v>
      </c>
      <c r="CO320" s="220">
        <v>10518</v>
      </c>
      <c r="CP320" s="220">
        <v>10518</v>
      </c>
      <c r="CQ320" s="220">
        <v>10518</v>
      </c>
      <c r="CR320" s="220">
        <v>10518</v>
      </c>
      <c r="CS320" s="220">
        <v>10518</v>
      </c>
      <c r="CT320" s="220">
        <v>10518</v>
      </c>
      <c r="CU320" s="220">
        <v>10518</v>
      </c>
      <c r="CV320" s="220">
        <v>10518</v>
      </c>
      <c r="CW320" s="220">
        <v>10518</v>
      </c>
      <c r="CX320" s="220">
        <v>10518</v>
      </c>
      <c r="CY320" s="220">
        <v>10518</v>
      </c>
      <c r="CZ320" s="220">
        <v>10518</v>
      </c>
      <c r="DA320" s="220">
        <v>10518</v>
      </c>
      <c r="DB320" s="220">
        <v>10518</v>
      </c>
      <c r="DC320" s="220">
        <v>10518</v>
      </c>
      <c r="DD320" s="220">
        <v>10518</v>
      </c>
      <c r="DE320" s="220">
        <v>10518</v>
      </c>
      <c r="DF320" s="220">
        <v>10518</v>
      </c>
      <c r="DG320" s="220">
        <v>10518</v>
      </c>
      <c r="DH320" s="220">
        <v>10518</v>
      </c>
      <c r="DI320" s="220">
        <v>10518</v>
      </c>
      <c r="DJ320" s="220">
        <v>10518</v>
      </c>
      <c r="DK320" s="220">
        <v>10518</v>
      </c>
      <c r="DL320" s="220">
        <v>10518</v>
      </c>
      <c r="DM320" s="220">
        <v>10518</v>
      </c>
      <c r="DN320" s="220">
        <v>10518</v>
      </c>
      <c r="DO320" s="220">
        <v>10518</v>
      </c>
      <c r="DP320" s="220">
        <v>10518</v>
      </c>
      <c r="DQ320" s="220">
        <v>10518</v>
      </c>
      <c r="DR320" s="220">
        <v>10518</v>
      </c>
      <c r="DS320" s="220">
        <v>10518</v>
      </c>
      <c r="DT320" s="220">
        <v>10487</v>
      </c>
      <c r="DU320" s="220">
        <v>10483</v>
      </c>
      <c r="DV320" s="220">
        <v>10483</v>
      </c>
      <c r="DW320" s="220">
        <v>10493</v>
      </c>
      <c r="DX320" s="220">
        <v>10493</v>
      </c>
      <c r="DY320" s="220">
        <v>10486</v>
      </c>
      <c r="DZ320" s="220">
        <v>10486</v>
      </c>
      <c r="EA320" s="220">
        <v>10479</v>
      </c>
      <c r="EB320" s="220">
        <v>10479</v>
      </c>
      <c r="EC320" s="220">
        <v>10479</v>
      </c>
      <c r="ED320" s="220">
        <v>10479</v>
      </c>
      <c r="EE320" s="220">
        <v>10479</v>
      </c>
      <c r="EF320" s="220">
        <v>10479</v>
      </c>
      <c r="EG320" s="220">
        <v>10479</v>
      </c>
      <c r="EH320" s="220">
        <v>10479</v>
      </c>
      <c r="EI320" s="220">
        <v>10479</v>
      </c>
      <c r="EJ320" s="220">
        <v>10479</v>
      </c>
      <c r="EK320" s="220">
        <v>10479</v>
      </c>
      <c r="EL320" s="220">
        <v>10479</v>
      </c>
      <c r="EM320" s="220">
        <v>10479</v>
      </c>
      <c r="EN320" s="242">
        <v>10479</v>
      </c>
      <c r="EO320" s="232">
        <v>10479</v>
      </c>
      <c r="EP320" s="228">
        <v>10479</v>
      </c>
      <c r="EQ320" s="166">
        <v>10479</v>
      </c>
      <c r="ER320" s="166">
        <v>10478</v>
      </c>
      <c r="ES320" s="166">
        <v>10478</v>
      </c>
      <c r="ET320" s="166">
        <v>10478</v>
      </c>
      <c r="EU320" s="166">
        <v>10478</v>
      </c>
      <c r="EV320" s="154">
        <v>10478</v>
      </c>
      <c r="EW320" s="154">
        <v>10478</v>
      </c>
      <c r="EX320" s="154">
        <v>10478</v>
      </c>
      <c r="EY320" s="154">
        <v>10478</v>
      </c>
      <c r="EZ320" s="154">
        <v>10478</v>
      </c>
      <c r="FA320" s="154">
        <v>10478</v>
      </c>
      <c r="FB320" s="154">
        <v>10478</v>
      </c>
      <c r="FC320" s="154">
        <v>10478</v>
      </c>
      <c r="FD320" s="154">
        <v>10478</v>
      </c>
      <c r="FE320" s="166">
        <v>10478</v>
      </c>
      <c r="FF320" s="154">
        <v>10478</v>
      </c>
      <c r="FG320" s="166">
        <v>10478</v>
      </c>
      <c r="FH320" s="154">
        <v>10478</v>
      </c>
      <c r="FI320" s="154">
        <v>10478</v>
      </c>
      <c r="FJ320" s="166">
        <v>10478</v>
      </c>
      <c r="FK320" s="166">
        <v>10478</v>
      </c>
      <c r="FL320" s="166">
        <v>10478</v>
      </c>
      <c r="FM320" s="166">
        <v>10478</v>
      </c>
      <c r="FN320" s="166">
        <v>10478</v>
      </c>
      <c r="FO320" s="166">
        <v>10478</v>
      </c>
      <c r="FP320" s="166">
        <v>10478</v>
      </c>
      <c r="FQ320" s="166">
        <v>10471</v>
      </c>
      <c r="FR320" s="166">
        <v>10471</v>
      </c>
      <c r="FS320" s="166">
        <v>10471</v>
      </c>
      <c r="FT320" s="166">
        <v>10471</v>
      </c>
      <c r="FU320" s="166">
        <v>10471</v>
      </c>
      <c r="FV320" s="166">
        <v>10471</v>
      </c>
      <c r="FW320" s="166">
        <v>10471</v>
      </c>
      <c r="FX320" s="166">
        <v>10471</v>
      </c>
      <c r="FY320" s="154">
        <v>10471</v>
      </c>
      <c r="FZ320" s="154">
        <v>10471</v>
      </c>
      <c r="GA320" s="154">
        <v>10470</v>
      </c>
      <c r="GB320" s="154">
        <v>10470</v>
      </c>
      <c r="GC320" s="154">
        <v>10470</v>
      </c>
      <c r="GD320" s="154">
        <v>10470</v>
      </c>
      <c r="GE320" s="154">
        <v>10470</v>
      </c>
      <c r="GF320" s="154">
        <v>10470</v>
      </c>
      <c r="GG320" s="154">
        <v>10470</v>
      </c>
      <c r="GH320" s="154">
        <v>10470</v>
      </c>
      <c r="GI320" s="154">
        <v>10470</v>
      </c>
      <c r="GJ320" s="154">
        <v>10470</v>
      </c>
      <c r="GK320" s="154">
        <v>10470</v>
      </c>
      <c r="GL320" s="154">
        <v>10470</v>
      </c>
      <c r="GM320" s="154">
        <v>10471</v>
      </c>
      <c r="GN320" s="154">
        <v>10471</v>
      </c>
      <c r="GO320" s="154">
        <v>10471</v>
      </c>
      <c r="GP320" s="154">
        <v>10471</v>
      </c>
      <c r="GQ320" s="154">
        <v>10471</v>
      </c>
      <c r="GR320" s="154">
        <v>10471</v>
      </c>
      <c r="GS320" s="154">
        <v>10471</v>
      </c>
      <c r="GT320" s="154">
        <v>10471</v>
      </c>
      <c r="GU320" s="154">
        <v>10471</v>
      </c>
      <c r="GV320" s="154">
        <v>10471</v>
      </c>
      <c r="GW320" s="154">
        <v>10471</v>
      </c>
      <c r="GX320" s="166">
        <v>10471</v>
      </c>
      <c r="GY320" s="166">
        <v>10471</v>
      </c>
      <c r="GZ320" s="166">
        <v>10471</v>
      </c>
      <c r="HA320" s="166">
        <v>10471</v>
      </c>
      <c r="HB320" s="166">
        <v>10471</v>
      </c>
      <c r="HC320" s="166">
        <v>10471</v>
      </c>
      <c r="HD320" s="166">
        <v>10471</v>
      </c>
      <c r="HE320" s="166">
        <v>10470</v>
      </c>
      <c r="HF320" s="154">
        <v>10470</v>
      </c>
      <c r="HG320" s="154">
        <v>10470</v>
      </c>
      <c r="HH320" s="154">
        <v>10487</v>
      </c>
      <c r="HI320" s="154">
        <v>10486</v>
      </c>
      <c r="HJ320" s="154">
        <v>10487</v>
      </c>
      <c r="HK320" s="154">
        <v>10486</v>
      </c>
      <c r="HL320" s="154">
        <v>10491</v>
      </c>
      <c r="HM320" s="154">
        <v>10495</v>
      </c>
      <c r="HN320" s="154">
        <v>10494</v>
      </c>
      <c r="HO320" s="166">
        <v>10494</v>
      </c>
      <c r="HP320" s="154">
        <v>10494</v>
      </c>
      <c r="HQ320" s="154">
        <v>10494</v>
      </c>
      <c r="HR320" s="166">
        <v>10494</v>
      </c>
      <c r="HS320" s="154">
        <v>10494</v>
      </c>
      <c r="HT320" s="154">
        <v>10494</v>
      </c>
      <c r="HU320" s="154">
        <v>10485</v>
      </c>
      <c r="HV320" s="154">
        <v>10482</v>
      </c>
      <c r="HW320" s="166">
        <v>10479</v>
      </c>
    </row>
    <row r="321" spans="1:231">
      <c r="A321" s="145">
        <f t="shared" si="54"/>
        <v>44359</v>
      </c>
      <c r="B321" s="220">
        <f>'Age&amp;Sex by occurrence date'!$CFM22</f>
        <v>13014</v>
      </c>
      <c r="C321" s="220">
        <v>10720</v>
      </c>
      <c r="D321" s="220">
        <v>10720</v>
      </c>
      <c r="E321" s="220">
        <v>10720</v>
      </c>
      <c r="F321" s="220">
        <v>10720</v>
      </c>
      <c r="G321" s="220">
        <v>10720</v>
      </c>
      <c r="H321" s="220">
        <v>10720</v>
      </c>
      <c r="I321" s="220">
        <v>10720</v>
      </c>
      <c r="J321" s="220">
        <v>10720</v>
      </c>
      <c r="K321" s="220">
        <v>10720</v>
      </c>
      <c r="L321" s="220">
        <v>10720</v>
      </c>
      <c r="M321" s="220">
        <v>10720</v>
      </c>
      <c r="N321" s="220">
        <v>10720</v>
      </c>
      <c r="O321" s="220">
        <v>10720</v>
      </c>
      <c r="P321" s="220">
        <v>10720</v>
      </c>
      <c r="Q321" s="220">
        <v>10719</v>
      </c>
      <c r="R321" s="220">
        <v>10719</v>
      </c>
      <c r="S321" s="220">
        <v>10719</v>
      </c>
      <c r="T321" s="220">
        <v>10719</v>
      </c>
      <c r="U321" s="220">
        <v>10719</v>
      </c>
      <c r="V321" s="220">
        <v>10718</v>
      </c>
      <c r="W321" s="220">
        <v>10718</v>
      </c>
      <c r="X321" s="220">
        <v>10718</v>
      </c>
      <c r="Y321" s="220">
        <v>10717</v>
      </c>
      <c r="Z321" s="220">
        <v>10712</v>
      </c>
      <c r="AA321" s="220">
        <v>10637</v>
      </c>
      <c r="AB321" s="220">
        <v>10517</v>
      </c>
      <c r="AC321" s="220">
        <v>10517</v>
      </c>
      <c r="AD321" s="220">
        <v>10517</v>
      </c>
      <c r="AE321" s="220">
        <v>10515</v>
      </c>
      <c r="AF321" s="220">
        <v>10515</v>
      </c>
      <c r="AG321" s="220">
        <v>10515</v>
      </c>
      <c r="AH321" s="220">
        <v>10515</v>
      </c>
      <c r="AI321" s="220">
        <v>10515</v>
      </c>
      <c r="AJ321" s="220">
        <v>10515</v>
      </c>
      <c r="AK321" s="220">
        <v>10515</v>
      </c>
      <c r="AL321" s="220">
        <v>10515</v>
      </c>
      <c r="AM321" s="220">
        <v>10515</v>
      </c>
      <c r="AN321" s="220">
        <v>10515</v>
      </c>
      <c r="AO321" s="220">
        <v>10515</v>
      </c>
      <c r="AP321" s="220">
        <v>10515</v>
      </c>
      <c r="AQ321" s="220">
        <v>10515</v>
      </c>
      <c r="AR321" s="220">
        <v>10515</v>
      </c>
      <c r="AS321" s="220">
        <v>10515</v>
      </c>
      <c r="AT321" s="220">
        <v>10515</v>
      </c>
      <c r="AU321" s="220">
        <v>10515</v>
      </c>
      <c r="AV321" s="220">
        <v>10515</v>
      </c>
      <c r="AW321" s="220">
        <v>10515</v>
      </c>
      <c r="AX321" s="220">
        <v>10515</v>
      </c>
      <c r="AY321" s="220">
        <v>10515</v>
      </c>
      <c r="AZ321" s="220">
        <v>10515</v>
      </c>
      <c r="BA321" s="220">
        <v>10515</v>
      </c>
      <c r="BB321" s="220">
        <v>10515</v>
      </c>
      <c r="BC321" s="220">
        <v>10515</v>
      </c>
      <c r="BD321" s="220">
        <v>10515</v>
      </c>
      <c r="BE321" s="220">
        <v>10515</v>
      </c>
      <c r="BF321" s="220">
        <v>10515</v>
      </c>
      <c r="BG321" s="220">
        <v>10515</v>
      </c>
      <c r="BH321" s="220">
        <v>10515</v>
      </c>
      <c r="BI321" s="220">
        <v>10515</v>
      </c>
      <c r="BJ321" s="220">
        <v>10515</v>
      </c>
      <c r="BK321" s="220">
        <v>10515</v>
      </c>
      <c r="BL321" s="220">
        <v>10515</v>
      </c>
      <c r="BM321" s="220">
        <v>10515</v>
      </c>
      <c r="BN321" s="220">
        <v>10515</v>
      </c>
      <c r="BO321" s="220">
        <v>10515</v>
      </c>
      <c r="BP321" s="220">
        <v>10515</v>
      </c>
      <c r="BQ321" s="220">
        <v>10515</v>
      </c>
      <c r="BR321" s="220">
        <v>10515</v>
      </c>
      <c r="BS321" s="220">
        <v>10515</v>
      </c>
      <c r="BT321" s="220">
        <v>10515</v>
      </c>
      <c r="BU321" s="220">
        <v>10515</v>
      </c>
      <c r="BV321" s="220">
        <v>10515</v>
      </c>
      <c r="BW321" s="220">
        <v>10515</v>
      </c>
      <c r="BX321" s="220">
        <v>10515</v>
      </c>
      <c r="BY321" s="220">
        <v>10515</v>
      </c>
      <c r="BZ321" s="220">
        <v>10515</v>
      </c>
      <c r="CA321" s="220">
        <v>10515</v>
      </c>
      <c r="CB321" s="220">
        <v>10515</v>
      </c>
      <c r="CC321" s="220">
        <v>10515</v>
      </c>
      <c r="CD321" s="220">
        <v>10515</v>
      </c>
      <c r="CE321" s="220">
        <v>10515</v>
      </c>
      <c r="CF321" s="220">
        <v>10515</v>
      </c>
      <c r="CG321" s="220">
        <v>10515</v>
      </c>
      <c r="CH321" s="220">
        <v>10515</v>
      </c>
      <c r="CI321" s="220">
        <v>10515</v>
      </c>
      <c r="CJ321" s="220">
        <v>10515</v>
      </c>
      <c r="CK321" s="220">
        <v>10515</v>
      </c>
      <c r="CL321" s="220">
        <v>10515</v>
      </c>
      <c r="CM321" s="220">
        <v>10515</v>
      </c>
      <c r="CN321" s="220">
        <v>10515</v>
      </c>
      <c r="CO321" s="220">
        <v>10515</v>
      </c>
      <c r="CP321" s="220">
        <v>10515</v>
      </c>
      <c r="CQ321" s="220">
        <v>10515</v>
      </c>
      <c r="CR321" s="220">
        <v>10515</v>
      </c>
      <c r="CS321" s="220">
        <v>10515</v>
      </c>
      <c r="CT321" s="220">
        <v>10515</v>
      </c>
      <c r="CU321" s="220">
        <v>10515</v>
      </c>
      <c r="CV321" s="220">
        <v>10515</v>
      </c>
      <c r="CW321" s="220">
        <v>10515</v>
      </c>
      <c r="CX321" s="220">
        <v>10515</v>
      </c>
      <c r="CY321" s="220">
        <v>10515</v>
      </c>
      <c r="CZ321" s="220">
        <v>10515</v>
      </c>
      <c r="DA321" s="220">
        <v>10515</v>
      </c>
      <c r="DB321" s="220">
        <v>10515</v>
      </c>
      <c r="DC321" s="220">
        <v>10515</v>
      </c>
      <c r="DD321" s="220">
        <v>10515</v>
      </c>
      <c r="DE321" s="220">
        <v>10515</v>
      </c>
      <c r="DF321" s="220">
        <v>10515</v>
      </c>
      <c r="DG321" s="220">
        <v>10515</v>
      </c>
      <c r="DH321" s="220">
        <v>10515</v>
      </c>
      <c r="DI321" s="220">
        <v>10515</v>
      </c>
      <c r="DJ321" s="220">
        <v>10515</v>
      </c>
      <c r="DK321" s="220">
        <v>10515</v>
      </c>
      <c r="DL321" s="220">
        <v>10515</v>
      </c>
      <c r="DM321" s="220">
        <v>10515</v>
      </c>
      <c r="DN321" s="220">
        <v>10515</v>
      </c>
      <c r="DO321" s="220">
        <v>10515</v>
      </c>
      <c r="DP321" s="220">
        <v>10515</v>
      </c>
      <c r="DQ321" s="220">
        <v>10515</v>
      </c>
      <c r="DR321" s="220">
        <v>10515</v>
      </c>
      <c r="DS321" s="220">
        <v>10515</v>
      </c>
      <c r="DT321" s="220">
        <v>10484</v>
      </c>
      <c r="DU321" s="220">
        <v>10480</v>
      </c>
      <c r="DV321" s="220">
        <v>10480</v>
      </c>
      <c r="DW321" s="220">
        <v>10490</v>
      </c>
      <c r="DX321" s="220">
        <v>10490</v>
      </c>
      <c r="DY321" s="220">
        <v>10483</v>
      </c>
      <c r="DZ321" s="220">
        <v>10483</v>
      </c>
      <c r="EA321" s="220">
        <v>10476</v>
      </c>
      <c r="EB321" s="220">
        <v>10476</v>
      </c>
      <c r="EC321" s="220">
        <v>10476</v>
      </c>
      <c r="ED321" s="220">
        <v>10476</v>
      </c>
      <c r="EE321" s="220">
        <v>10476</v>
      </c>
      <c r="EF321" s="220">
        <v>10476</v>
      </c>
      <c r="EG321" s="220">
        <v>10476</v>
      </c>
      <c r="EH321" s="220">
        <v>10476</v>
      </c>
      <c r="EI321" s="220">
        <v>10476</v>
      </c>
      <c r="EJ321" s="220">
        <v>10476</v>
      </c>
      <c r="EK321" s="220">
        <v>10476</v>
      </c>
      <c r="EL321" s="220">
        <v>10476</v>
      </c>
      <c r="EM321" s="220">
        <v>10476</v>
      </c>
      <c r="EN321" s="242">
        <v>10476</v>
      </c>
      <c r="EO321" s="232">
        <v>10476</v>
      </c>
      <c r="EP321" s="227">
        <v>10476</v>
      </c>
      <c r="EQ321" s="154">
        <v>10476</v>
      </c>
      <c r="ER321" s="154">
        <v>10475</v>
      </c>
      <c r="ES321" s="154">
        <v>10475</v>
      </c>
      <c r="ET321" s="154">
        <v>10475</v>
      </c>
      <c r="EU321" s="154">
        <v>10475</v>
      </c>
      <c r="EV321" s="166">
        <v>10475</v>
      </c>
      <c r="EW321" s="166">
        <v>10475</v>
      </c>
      <c r="EX321" s="166">
        <v>10475</v>
      </c>
      <c r="EY321" s="166">
        <v>10475</v>
      </c>
      <c r="EZ321" s="166">
        <v>10475</v>
      </c>
      <c r="FA321" s="166">
        <v>10475</v>
      </c>
      <c r="FB321" s="166">
        <v>10475</v>
      </c>
      <c r="FC321" s="166">
        <v>10475</v>
      </c>
      <c r="FD321" s="166">
        <v>10475</v>
      </c>
      <c r="FE321" s="166">
        <v>10475</v>
      </c>
      <c r="FF321" s="166">
        <v>10475</v>
      </c>
      <c r="FG321" s="154">
        <v>10475</v>
      </c>
      <c r="FH321" s="166">
        <v>10475</v>
      </c>
      <c r="FI321" s="154">
        <v>10475</v>
      </c>
      <c r="FJ321" s="166">
        <v>10475</v>
      </c>
      <c r="FK321" s="154">
        <v>10475</v>
      </c>
      <c r="FL321" s="154">
        <v>10475</v>
      </c>
      <c r="FM321" s="154">
        <v>10475</v>
      </c>
      <c r="FN321" s="154">
        <v>10475</v>
      </c>
      <c r="FO321" s="154">
        <v>10475</v>
      </c>
      <c r="FP321" s="154">
        <v>10475</v>
      </c>
      <c r="FQ321" s="154">
        <v>10468</v>
      </c>
      <c r="FR321" s="166">
        <v>10468</v>
      </c>
      <c r="FS321" s="166">
        <v>10468</v>
      </c>
      <c r="FT321" s="166">
        <v>10468</v>
      </c>
      <c r="FU321" s="166">
        <v>10468</v>
      </c>
      <c r="FV321" s="166">
        <v>10468</v>
      </c>
      <c r="FW321" s="166">
        <v>10468</v>
      </c>
      <c r="FX321" s="166">
        <v>10468</v>
      </c>
      <c r="FY321" s="166">
        <v>10468</v>
      </c>
      <c r="FZ321" s="166">
        <v>10468</v>
      </c>
      <c r="GA321" s="166">
        <v>10467</v>
      </c>
      <c r="GB321" s="166">
        <v>10467</v>
      </c>
      <c r="GC321" s="166">
        <v>10467</v>
      </c>
      <c r="GD321" s="166">
        <v>10467</v>
      </c>
      <c r="GE321" s="166">
        <v>10467</v>
      </c>
      <c r="GF321" s="166">
        <v>10467</v>
      </c>
      <c r="GG321" s="166">
        <v>10467</v>
      </c>
      <c r="GH321" s="166">
        <v>10467</v>
      </c>
      <c r="GI321" s="166">
        <v>10467</v>
      </c>
      <c r="GJ321" s="166">
        <v>10467</v>
      </c>
      <c r="GK321" s="154">
        <v>10467</v>
      </c>
      <c r="GL321" s="154">
        <v>10467</v>
      </c>
      <c r="GM321" s="154">
        <v>10468</v>
      </c>
      <c r="GN321" s="154">
        <v>10468</v>
      </c>
      <c r="GO321" s="154">
        <v>10468</v>
      </c>
      <c r="GP321" s="154">
        <v>10468</v>
      </c>
      <c r="GQ321" s="154">
        <v>10468</v>
      </c>
      <c r="GR321" s="154">
        <v>10468</v>
      </c>
      <c r="GS321" s="154">
        <v>10468</v>
      </c>
      <c r="GT321" s="166">
        <v>10468</v>
      </c>
      <c r="GU321" s="166">
        <v>10468</v>
      </c>
      <c r="GV321" s="166">
        <v>10468</v>
      </c>
      <c r="GW321" s="166">
        <v>10468</v>
      </c>
      <c r="GX321" s="166">
        <v>10468</v>
      </c>
      <c r="GY321" s="154">
        <v>10468</v>
      </c>
      <c r="GZ321" s="154">
        <v>10468</v>
      </c>
      <c r="HA321" s="154">
        <v>10468</v>
      </c>
      <c r="HB321" s="154">
        <v>10468</v>
      </c>
      <c r="HC321" s="154">
        <v>10468</v>
      </c>
      <c r="HD321" s="154">
        <v>10468</v>
      </c>
      <c r="HE321" s="154">
        <v>10467</v>
      </c>
      <c r="HF321" s="154">
        <v>10467</v>
      </c>
      <c r="HG321" s="154">
        <v>10467</v>
      </c>
      <c r="HH321" s="154">
        <v>10484</v>
      </c>
      <c r="HI321" s="154">
        <v>10483</v>
      </c>
      <c r="HJ321" s="154">
        <v>10484</v>
      </c>
      <c r="HK321" s="154">
        <v>10483</v>
      </c>
      <c r="HL321" s="154">
        <v>10488</v>
      </c>
      <c r="HM321" s="154">
        <v>10492</v>
      </c>
      <c r="HN321" s="154">
        <v>10491</v>
      </c>
      <c r="HO321" s="166">
        <v>10491</v>
      </c>
      <c r="HP321" s="154">
        <v>10491</v>
      </c>
      <c r="HQ321" s="154">
        <v>10491</v>
      </c>
      <c r="HR321" s="166">
        <v>10491</v>
      </c>
      <c r="HS321" s="154">
        <v>10491</v>
      </c>
      <c r="HT321" s="154">
        <v>10491</v>
      </c>
      <c r="HU321" s="154">
        <v>10483</v>
      </c>
      <c r="HV321" s="154">
        <v>10480</v>
      </c>
      <c r="HW321" s="166">
        <v>10477</v>
      </c>
    </row>
    <row r="322" spans="1:231">
      <c r="A322" s="145">
        <f t="shared" si="54"/>
        <v>44358</v>
      </c>
      <c r="B322" s="220">
        <f>'Age&amp;Sex by occurrence date'!$CFT22</f>
        <v>13009</v>
      </c>
      <c r="C322" s="220">
        <v>10716</v>
      </c>
      <c r="D322" s="220">
        <v>10716</v>
      </c>
      <c r="E322" s="220">
        <v>10716</v>
      </c>
      <c r="F322" s="220">
        <v>10716</v>
      </c>
      <c r="G322" s="220">
        <v>10716</v>
      </c>
      <c r="H322" s="220">
        <v>10716</v>
      </c>
      <c r="I322" s="220">
        <v>10716</v>
      </c>
      <c r="J322" s="220">
        <v>10716</v>
      </c>
      <c r="K322" s="220">
        <v>10716</v>
      </c>
      <c r="L322" s="220">
        <v>10716</v>
      </c>
      <c r="M322" s="220">
        <v>10716</v>
      </c>
      <c r="N322" s="220">
        <v>10716</v>
      </c>
      <c r="O322" s="220">
        <v>10716</v>
      </c>
      <c r="P322" s="220">
        <v>10716</v>
      </c>
      <c r="Q322" s="220">
        <v>10715</v>
      </c>
      <c r="R322" s="220">
        <v>10715</v>
      </c>
      <c r="S322" s="220">
        <v>10715</v>
      </c>
      <c r="T322" s="220">
        <v>10715</v>
      </c>
      <c r="U322" s="220">
        <v>10715</v>
      </c>
      <c r="V322" s="220">
        <v>10714</v>
      </c>
      <c r="W322" s="220">
        <v>10714</v>
      </c>
      <c r="X322" s="220">
        <v>10714</v>
      </c>
      <c r="Y322" s="220">
        <v>10713</v>
      </c>
      <c r="Z322" s="220">
        <v>10708</v>
      </c>
      <c r="AA322" s="220">
        <v>10633</v>
      </c>
      <c r="AB322" s="220">
        <v>10513</v>
      </c>
      <c r="AC322" s="220">
        <v>10513</v>
      </c>
      <c r="AD322" s="220">
        <v>10513</v>
      </c>
      <c r="AE322" s="220">
        <v>10511</v>
      </c>
      <c r="AF322" s="220">
        <v>10511</v>
      </c>
      <c r="AG322" s="220">
        <v>10511</v>
      </c>
      <c r="AH322" s="220">
        <v>10511</v>
      </c>
      <c r="AI322" s="220">
        <v>10511</v>
      </c>
      <c r="AJ322" s="220">
        <v>10511</v>
      </c>
      <c r="AK322" s="220">
        <v>10511</v>
      </c>
      <c r="AL322" s="220">
        <v>10511</v>
      </c>
      <c r="AM322" s="220">
        <v>10511</v>
      </c>
      <c r="AN322" s="220">
        <v>10511</v>
      </c>
      <c r="AO322" s="220">
        <v>10511</v>
      </c>
      <c r="AP322" s="220">
        <v>10511</v>
      </c>
      <c r="AQ322" s="220">
        <v>10511</v>
      </c>
      <c r="AR322" s="220">
        <v>10511</v>
      </c>
      <c r="AS322" s="220">
        <v>10511</v>
      </c>
      <c r="AT322" s="220">
        <v>10511</v>
      </c>
      <c r="AU322" s="220">
        <v>10511</v>
      </c>
      <c r="AV322" s="220">
        <v>10511</v>
      </c>
      <c r="AW322" s="220">
        <v>10511</v>
      </c>
      <c r="AX322" s="220">
        <v>10511</v>
      </c>
      <c r="AY322" s="220">
        <v>10511</v>
      </c>
      <c r="AZ322" s="220">
        <v>10511</v>
      </c>
      <c r="BA322" s="220">
        <v>10511</v>
      </c>
      <c r="BB322" s="220">
        <v>10511</v>
      </c>
      <c r="BC322" s="220">
        <v>10511</v>
      </c>
      <c r="BD322" s="220">
        <v>10511</v>
      </c>
      <c r="BE322" s="220">
        <v>10511</v>
      </c>
      <c r="BF322" s="220">
        <v>10511</v>
      </c>
      <c r="BG322" s="220">
        <v>10511</v>
      </c>
      <c r="BH322" s="220">
        <v>10511</v>
      </c>
      <c r="BI322" s="220">
        <v>10511</v>
      </c>
      <c r="BJ322" s="220">
        <v>10511</v>
      </c>
      <c r="BK322" s="220">
        <v>10511</v>
      </c>
      <c r="BL322" s="220">
        <v>10511</v>
      </c>
      <c r="BM322" s="220">
        <v>10511</v>
      </c>
      <c r="BN322" s="220">
        <v>10511</v>
      </c>
      <c r="BO322" s="220">
        <v>10511</v>
      </c>
      <c r="BP322" s="220">
        <v>10511</v>
      </c>
      <c r="BQ322" s="220">
        <v>10511</v>
      </c>
      <c r="BR322" s="220">
        <v>10511</v>
      </c>
      <c r="BS322" s="220">
        <v>10511</v>
      </c>
      <c r="BT322" s="220">
        <v>10511</v>
      </c>
      <c r="BU322" s="220">
        <v>10511</v>
      </c>
      <c r="BV322" s="220">
        <v>10511</v>
      </c>
      <c r="BW322" s="220">
        <v>10511</v>
      </c>
      <c r="BX322" s="220">
        <v>10511</v>
      </c>
      <c r="BY322" s="220">
        <v>10511</v>
      </c>
      <c r="BZ322" s="220">
        <v>10511</v>
      </c>
      <c r="CA322" s="220">
        <v>10511</v>
      </c>
      <c r="CB322" s="220">
        <v>10511</v>
      </c>
      <c r="CC322" s="220">
        <v>10511</v>
      </c>
      <c r="CD322" s="220">
        <v>10511</v>
      </c>
      <c r="CE322" s="220">
        <v>10511</v>
      </c>
      <c r="CF322" s="220">
        <v>10511</v>
      </c>
      <c r="CG322" s="220">
        <v>10511</v>
      </c>
      <c r="CH322" s="220">
        <v>10511</v>
      </c>
      <c r="CI322" s="220">
        <v>10511</v>
      </c>
      <c r="CJ322" s="220">
        <v>10511</v>
      </c>
      <c r="CK322" s="220">
        <v>10511</v>
      </c>
      <c r="CL322" s="220">
        <v>10511</v>
      </c>
      <c r="CM322" s="220">
        <v>10511</v>
      </c>
      <c r="CN322" s="220">
        <v>10511</v>
      </c>
      <c r="CO322" s="220">
        <v>10511</v>
      </c>
      <c r="CP322" s="220">
        <v>10511</v>
      </c>
      <c r="CQ322" s="220">
        <v>10511</v>
      </c>
      <c r="CR322" s="220">
        <v>10511</v>
      </c>
      <c r="CS322" s="220">
        <v>10511</v>
      </c>
      <c r="CT322" s="220">
        <v>10511</v>
      </c>
      <c r="CU322" s="220">
        <v>10511</v>
      </c>
      <c r="CV322" s="220">
        <v>10511</v>
      </c>
      <c r="CW322" s="220">
        <v>10511</v>
      </c>
      <c r="CX322" s="220">
        <v>10511</v>
      </c>
      <c r="CY322" s="220">
        <v>10511</v>
      </c>
      <c r="CZ322" s="220">
        <v>10511</v>
      </c>
      <c r="DA322" s="220">
        <v>10511</v>
      </c>
      <c r="DB322" s="220">
        <v>10511</v>
      </c>
      <c r="DC322" s="220">
        <v>10511</v>
      </c>
      <c r="DD322" s="220">
        <v>10511</v>
      </c>
      <c r="DE322" s="220">
        <v>10511</v>
      </c>
      <c r="DF322" s="220">
        <v>10511</v>
      </c>
      <c r="DG322" s="220">
        <v>10511</v>
      </c>
      <c r="DH322" s="220">
        <v>10511</v>
      </c>
      <c r="DI322" s="220">
        <v>10511</v>
      </c>
      <c r="DJ322" s="220">
        <v>10511</v>
      </c>
      <c r="DK322" s="220">
        <v>10511</v>
      </c>
      <c r="DL322" s="220">
        <v>10511</v>
      </c>
      <c r="DM322" s="220">
        <v>10511</v>
      </c>
      <c r="DN322" s="220">
        <v>10511</v>
      </c>
      <c r="DO322" s="220">
        <v>10511</v>
      </c>
      <c r="DP322" s="220">
        <v>10511</v>
      </c>
      <c r="DQ322" s="220">
        <v>10511</v>
      </c>
      <c r="DR322" s="220">
        <v>10511</v>
      </c>
      <c r="DS322" s="220">
        <v>10511</v>
      </c>
      <c r="DT322" s="220">
        <v>10480</v>
      </c>
      <c r="DU322" s="220">
        <v>10476</v>
      </c>
      <c r="DV322" s="220">
        <v>10476</v>
      </c>
      <c r="DW322" s="220">
        <v>10486</v>
      </c>
      <c r="DX322" s="220">
        <v>10486</v>
      </c>
      <c r="DY322" s="220">
        <v>10479</v>
      </c>
      <c r="DZ322" s="220">
        <v>10479</v>
      </c>
      <c r="EA322" s="220">
        <v>10472</v>
      </c>
      <c r="EB322" s="220">
        <v>10472</v>
      </c>
      <c r="EC322" s="220">
        <v>10472</v>
      </c>
      <c r="ED322" s="220">
        <v>10472</v>
      </c>
      <c r="EE322" s="220">
        <v>10472</v>
      </c>
      <c r="EF322" s="220">
        <v>10472</v>
      </c>
      <c r="EG322" s="220">
        <v>10472</v>
      </c>
      <c r="EH322" s="220">
        <v>10472</v>
      </c>
      <c r="EI322" s="220">
        <v>10472</v>
      </c>
      <c r="EJ322" s="220">
        <v>10472</v>
      </c>
      <c r="EK322" s="220">
        <v>10472</v>
      </c>
      <c r="EL322" s="220">
        <v>10472</v>
      </c>
      <c r="EM322" s="220">
        <v>10472</v>
      </c>
      <c r="EN322" s="242">
        <v>10472</v>
      </c>
      <c r="EO322" s="232">
        <v>10472</v>
      </c>
      <c r="EP322" s="227">
        <v>10472</v>
      </c>
      <c r="EQ322" s="154">
        <v>10472</v>
      </c>
      <c r="ER322" s="154">
        <v>10471</v>
      </c>
      <c r="ES322" s="154">
        <v>10471</v>
      </c>
      <c r="ET322" s="154">
        <v>10471</v>
      </c>
      <c r="EU322" s="154">
        <v>10471</v>
      </c>
      <c r="EV322" s="154">
        <v>10471</v>
      </c>
      <c r="EW322" s="154">
        <v>10471</v>
      </c>
      <c r="EX322" s="154">
        <v>10471</v>
      </c>
      <c r="EY322" s="154">
        <v>10471</v>
      </c>
      <c r="EZ322" s="154">
        <v>10471</v>
      </c>
      <c r="FA322" s="154">
        <v>10471</v>
      </c>
      <c r="FB322" s="154">
        <v>10471</v>
      </c>
      <c r="FC322" s="166">
        <v>10471</v>
      </c>
      <c r="FD322" s="166">
        <v>10471</v>
      </c>
      <c r="FE322" s="154">
        <v>10471</v>
      </c>
      <c r="FF322" s="154">
        <v>10471</v>
      </c>
      <c r="FG322" s="166">
        <v>10471</v>
      </c>
      <c r="FH322" s="154">
        <v>10471</v>
      </c>
      <c r="FI322" s="166">
        <v>10471</v>
      </c>
      <c r="FJ322" s="154">
        <v>10471</v>
      </c>
      <c r="FK322" s="166">
        <v>10471</v>
      </c>
      <c r="FL322" s="166">
        <v>10471</v>
      </c>
      <c r="FM322" s="166">
        <v>10471</v>
      </c>
      <c r="FN322" s="166">
        <v>10471</v>
      </c>
      <c r="FO322" s="166">
        <v>10471</v>
      </c>
      <c r="FP322" s="166">
        <v>10471</v>
      </c>
      <c r="FQ322" s="166">
        <v>10464</v>
      </c>
      <c r="FR322" s="154">
        <v>10464</v>
      </c>
      <c r="FS322" s="154">
        <v>10464</v>
      </c>
      <c r="FT322" s="154">
        <v>10464</v>
      </c>
      <c r="FU322" s="154">
        <v>10464</v>
      </c>
      <c r="FV322" s="154">
        <v>10464</v>
      </c>
      <c r="FW322" s="154">
        <v>10464</v>
      </c>
      <c r="FX322" s="154">
        <v>10464</v>
      </c>
      <c r="FY322" s="166">
        <v>10464</v>
      </c>
      <c r="FZ322" s="166">
        <v>10464</v>
      </c>
      <c r="GA322" s="166">
        <v>10463</v>
      </c>
      <c r="GB322" s="166">
        <v>10463</v>
      </c>
      <c r="GC322" s="166">
        <v>10463</v>
      </c>
      <c r="GD322" s="166">
        <v>10463</v>
      </c>
      <c r="GE322" s="166">
        <v>10463</v>
      </c>
      <c r="GF322" s="166">
        <v>10463</v>
      </c>
      <c r="GG322" s="166">
        <v>10463</v>
      </c>
      <c r="GH322" s="166">
        <v>10463</v>
      </c>
      <c r="GI322" s="166">
        <v>10463</v>
      </c>
      <c r="GJ322" s="166">
        <v>10463</v>
      </c>
      <c r="GK322" s="166">
        <v>10463</v>
      </c>
      <c r="GL322" s="166">
        <v>10463</v>
      </c>
      <c r="GM322" s="166">
        <v>10464</v>
      </c>
      <c r="GN322" s="166">
        <v>10464</v>
      </c>
      <c r="GO322" s="166">
        <v>10464</v>
      </c>
      <c r="GP322" s="166">
        <v>10464</v>
      </c>
      <c r="GQ322" s="166">
        <v>10464</v>
      </c>
      <c r="GR322" s="166">
        <v>10464</v>
      </c>
      <c r="GS322" s="166">
        <v>10464</v>
      </c>
      <c r="GT322" s="166">
        <v>10464</v>
      </c>
      <c r="GU322" s="166">
        <v>10464</v>
      </c>
      <c r="GV322" s="166">
        <v>10464</v>
      </c>
      <c r="GW322" s="166">
        <v>10464</v>
      </c>
      <c r="GX322" s="166">
        <v>10464</v>
      </c>
      <c r="GY322" s="166">
        <v>10464</v>
      </c>
      <c r="GZ322" s="166">
        <v>10464</v>
      </c>
      <c r="HA322" s="166">
        <v>10464</v>
      </c>
      <c r="HB322" s="166">
        <v>10464</v>
      </c>
      <c r="HC322" s="166">
        <v>10464</v>
      </c>
      <c r="HD322" s="166">
        <v>10464</v>
      </c>
      <c r="HE322" s="166">
        <v>10463</v>
      </c>
      <c r="HF322" s="166">
        <v>10463</v>
      </c>
      <c r="HG322" s="154">
        <v>10463</v>
      </c>
      <c r="HH322" s="154">
        <v>10480</v>
      </c>
      <c r="HI322" s="166">
        <v>10479</v>
      </c>
      <c r="HJ322" s="154">
        <v>10480</v>
      </c>
      <c r="HK322" s="154">
        <v>10479</v>
      </c>
      <c r="HL322" s="166">
        <v>10484</v>
      </c>
      <c r="HM322" s="154">
        <v>10488</v>
      </c>
      <c r="HN322" s="154">
        <v>10487</v>
      </c>
      <c r="HO322" s="166">
        <v>10487</v>
      </c>
      <c r="HP322" s="154">
        <v>10487</v>
      </c>
      <c r="HQ322" s="154">
        <v>10487</v>
      </c>
      <c r="HR322" s="166">
        <v>10487</v>
      </c>
      <c r="HS322" s="154">
        <v>10487</v>
      </c>
      <c r="HT322" s="154">
        <v>10487</v>
      </c>
      <c r="HU322" s="154">
        <v>10479</v>
      </c>
      <c r="HV322" s="154">
        <v>10476</v>
      </c>
      <c r="HW322" s="166">
        <v>10473</v>
      </c>
    </row>
    <row r="323" spans="1:231">
      <c r="A323" s="145">
        <f t="shared" si="54"/>
        <v>44357</v>
      </c>
      <c r="B323" s="220">
        <f>'Age&amp;Sex by occurrence date'!$CGA22</f>
        <v>13001</v>
      </c>
      <c r="C323" s="220">
        <v>10713</v>
      </c>
      <c r="D323" s="220">
        <v>10713</v>
      </c>
      <c r="E323" s="220">
        <v>10713</v>
      </c>
      <c r="F323" s="220">
        <v>10713</v>
      </c>
      <c r="G323" s="220">
        <v>10713</v>
      </c>
      <c r="H323" s="220">
        <v>10713</v>
      </c>
      <c r="I323" s="220">
        <v>10713</v>
      </c>
      <c r="J323" s="220">
        <v>10713</v>
      </c>
      <c r="K323" s="220">
        <v>10713</v>
      </c>
      <c r="L323" s="220">
        <v>10713</v>
      </c>
      <c r="M323" s="220">
        <v>10713</v>
      </c>
      <c r="N323" s="220">
        <v>10713</v>
      </c>
      <c r="O323" s="220">
        <v>10713</v>
      </c>
      <c r="P323" s="220">
        <v>10713</v>
      </c>
      <c r="Q323" s="220">
        <v>10712</v>
      </c>
      <c r="R323" s="220">
        <v>10712</v>
      </c>
      <c r="S323" s="220">
        <v>10712</v>
      </c>
      <c r="T323" s="220">
        <v>10712</v>
      </c>
      <c r="U323" s="220">
        <v>10712</v>
      </c>
      <c r="V323" s="220">
        <v>10711</v>
      </c>
      <c r="W323" s="220">
        <v>10711</v>
      </c>
      <c r="X323" s="220">
        <v>10711</v>
      </c>
      <c r="Y323" s="220">
        <v>10710</v>
      </c>
      <c r="Z323" s="220">
        <v>10705</v>
      </c>
      <c r="AA323" s="220">
        <v>10630</v>
      </c>
      <c r="AB323" s="220">
        <v>10510</v>
      </c>
      <c r="AC323" s="220">
        <v>10510</v>
      </c>
      <c r="AD323" s="220">
        <v>10510</v>
      </c>
      <c r="AE323" s="220">
        <v>10508</v>
      </c>
      <c r="AF323" s="220">
        <v>10508</v>
      </c>
      <c r="AG323" s="220">
        <v>10508</v>
      </c>
      <c r="AH323" s="220">
        <v>10508</v>
      </c>
      <c r="AI323" s="220">
        <v>10508</v>
      </c>
      <c r="AJ323" s="220">
        <v>10508</v>
      </c>
      <c r="AK323" s="220">
        <v>10508</v>
      </c>
      <c r="AL323" s="220">
        <v>10508</v>
      </c>
      <c r="AM323" s="220">
        <v>10508</v>
      </c>
      <c r="AN323" s="220">
        <v>10508</v>
      </c>
      <c r="AO323" s="220">
        <v>10508</v>
      </c>
      <c r="AP323" s="220">
        <v>10508</v>
      </c>
      <c r="AQ323" s="220">
        <v>10508</v>
      </c>
      <c r="AR323" s="220">
        <v>10508</v>
      </c>
      <c r="AS323" s="220">
        <v>10508</v>
      </c>
      <c r="AT323" s="220">
        <v>10508</v>
      </c>
      <c r="AU323" s="220">
        <v>10508</v>
      </c>
      <c r="AV323" s="220">
        <v>10508</v>
      </c>
      <c r="AW323" s="220">
        <v>10508</v>
      </c>
      <c r="AX323" s="220">
        <v>10508</v>
      </c>
      <c r="AY323" s="220">
        <v>10508</v>
      </c>
      <c r="AZ323" s="220">
        <v>10508</v>
      </c>
      <c r="BA323" s="220">
        <v>10508</v>
      </c>
      <c r="BB323" s="220">
        <v>10508</v>
      </c>
      <c r="BC323" s="220">
        <v>10508</v>
      </c>
      <c r="BD323" s="220">
        <v>10508</v>
      </c>
      <c r="BE323" s="220">
        <v>10508</v>
      </c>
      <c r="BF323" s="220">
        <v>10508</v>
      </c>
      <c r="BG323" s="220">
        <v>10508</v>
      </c>
      <c r="BH323" s="220">
        <v>10508</v>
      </c>
      <c r="BI323" s="220">
        <v>10508</v>
      </c>
      <c r="BJ323" s="220">
        <v>10508</v>
      </c>
      <c r="BK323" s="220">
        <v>10508</v>
      </c>
      <c r="BL323" s="220">
        <v>10508</v>
      </c>
      <c r="BM323" s="220">
        <v>10508</v>
      </c>
      <c r="BN323" s="220">
        <v>10508</v>
      </c>
      <c r="BO323" s="220">
        <v>10508</v>
      </c>
      <c r="BP323" s="220">
        <v>10508</v>
      </c>
      <c r="BQ323" s="220">
        <v>10508</v>
      </c>
      <c r="BR323" s="220">
        <v>10508</v>
      </c>
      <c r="BS323" s="220">
        <v>10508</v>
      </c>
      <c r="BT323" s="220">
        <v>10508</v>
      </c>
      <c r="BU323" s="220">
        <v>10508</v>
      </c>
      <c r="BV323" s="220">
        <v>10508</v>
      </c>
      <c r="BW323" s="220">
        <v>10508</v>
      </c>
      <c r="BX323" s="220">
        <v>10508</v>
      </c>
      <c r="BY323" s="220">
        <v>10508</v>
      </c>
      <c r="BZ323" s="220">
        <v>10508</v>
      </c>
      <c r="CA323" s="220">
        <v>10508</v>
      </c>
      <c r="CB323" s="220">
        <v>10508</v>
      </c>
      <c r="CC323" s="220">
        <v>10508</v>
      </c>
      <c r="CD323" s="220">
        <v>10508</v>
      </c>
      <c r="CE323" s="220">
        <v>10508</v>
      </c>
      <c r="CF323" s="220">
        <v>10508</v>
      </c>
      <c r="CG323" s="220">
        <v>10508</v>
      </c>
      <c r="CH323" s="220">
        <v>10508</v>
      </c>
      <c r="CI323" s="220">
        <v>10508</v>
      </c>
      <c r="CJ323" s="220">
        <v>10508</v>
      </c>
      <c r="CK323" s="220">
        <v>10508</v>
      </c>
      <c r="CL323" s="220">
        <v>10508</v>
      </c>
      <c r="CM323" s="220">
        <v>10508</v>
      </c>
      <c r="CN323" s="220">
        <v>10508</v>
      </c>
      <c r="CO323" s="220">
        <v>10508</v>
      </c>
      <c r="CP323" s="220">
        <v>10508</v>
      </c>
      <c r="CQ323" s="220">
        <v>10508</v>
      </c>
      <c r="CR323" s="220">
        <v>10508</v>
      </c>
      <c r="CS323" s="220">
        <v>10508</v>
      </c>
      <c r="CT323" s="220">
        <v>10508</v>
      </c>
      <c r="CU323" s="220">
        <v>10508</v>
      </c>
      <c r="CV323" s="220">
        <v>10508</v>
      </c>
      <c r="CW323" s="220">
        <v>10508</v>
      </c>
      <c r="CX323" s="220">
        <v>10508</v>
      </c>
      <c r="CY323" s="220">
        <v>10508</v>
      </c>
      <c r="CZ323" s="220">
        <v>10508</v>
      </c>
      <c r="DA323" s="220">
        <v>10508</v>
      </c>
      <c r="DB323" s="220">
        <v>10508</v>
      </c>
      <c r="DC323" s="220">
        <v>10508</v>
      </c>
      <c r="DD323" s="220">
        <v>10508</v>
      </c>
      <c r="DE323" s="220">
        <v>10508</v>
      </c>
      <c r="DF323" s="220">
        <v>10508</v>
      </c>
      <c r="DG323" s="220">
        <v>10508</v>
      </c>
      <c r="DH323" s="220">
        <v>10508</v>
      </c>
      <c r="DI323" s="220">
        <v>10508</v>
      </c>
      <c r="DJ323" s="220">
        <v>10508</v>
      </c>
      <c r="DK323" s="220">
        <v>10508</v>
      </c>
      <c r="DL323" s="220">
        <v>10508</v>
      </c>
      <c r="DM323" s="220">
        <v>10508</v>
      </c>
      <c r="DN323" s="220">
        <v>10508</v>
      </c>
      <c r="DO323" s="220">
        <v>10508</v>
      </c>
      <c r="DP323" s="220">
        <v>10508</v>
      </c>
      <c r="DQ323" s="220">
        <v>10508</v>
      </c>
      <c r="DR323" s="220">
        <v>10508</v>
      </c>
      <c r="DS323" s="220">
        <v>10508</v>
      </c>
      <c r="DT323" s="220">
        <v>10477</v>
      </c>
      <c r="DU323" s="220">
        <v>10473</v>
      </c>
      <c r="DV323" s="220">
        <v>10473</v>
      </c>
      <c r="DW323" s="220">
        <v>10483</v>
      </c>
      <c r="DX323" s="220">
        <v>10483</v>
      </c>
      <c r="DY323" s="220">
        <v>10476</v>
      </c>
      <c r="DZ323" s="220">
        <v>10476</v>
      </c>
      <c r="EA323" s="220">
        <v>10469</v>
      </c>
      <c r="EB323" s="220">
        <v>10469</v>
      </c>
      <c r="EC323" s="220">
        <v>10469</v>
      </c>
      <c r="ED323" s="220">
        <v>10469</v>
      </c>
      <c r="EE323" s="220">
        <v>10469</v>
      </c>
      <c r="EF323" s="220">
        <v>10469</v>
      </c>
      <c r="EG323" s="220">
        <v>10469</v>
      </c>
      <c r="EH323" s="220">
        <v>10469</v>
      </c>
      <c r="EI323" s="220">
        <v>10469</v>
      </c>
      <c r="EJ323" s="220">
        <v>10469</v>
      </c>
      <c r="EK323" s="220">
        <v>10469</v>
      </c>
      <c r="EL323" s="220">
        <v>10469</v>
      </c>
      <c r="EM323" s="220">
        <v>10469</v>
      </c>
      <c r="EN323" s="242">
        <v>10469</v>
      </c>
      <c r="EO323" s="232">
        <v>10469</v>
      </c>
      <c r="EP323" s="228">
        <v>10469</v>
      </c>
      <c r="EQ323" s="166">
        <v>10469</v>
      </c>
      <c r="ER323" s="166">
        <v>10468</v>
      </c>
      <c r="ES323" s="166">
        <v>10468</v>
      </c>
      <c r="ET323" s="166">
        <v>10468</v>
      </c>
      <c r="EU323" s="166">
        <v>10468</v>
      </c>
      <c r="EV323" s="154">
        <v>10468</v>
      </c>
      <c r="EW323" s="166">
        <v>10468</v>
      </c>
      <c r="EX323" s="166">
        <v>10468</v>
      </c>
      <c r="EY323" s="166">
        <v>10468</v>
      </c>
      <c r="EZ323" s="166">
        <v>10468</v>
      </c>
      <c r="FA323" s="166">
        <v>10468</v>
      </c>
      <c r="FB323" s="166">
        <v>10468</v>
      </c>
      <c r="FC323" s="154">
        <v>10468</v>
      </c>
      <c r="FD323" s="166">
        <v>10468</v>
      </c>
      <c r="FE323" s="166">
        <v>10468</v>
      </c>
      <c r="FF323" s="166">
        <v>10468</v>
      </c>
      <c r="FG323" s="166">
        <v>10468</v>
      </c>
      <c r="FH323" s="166">
        <v>10468</v>
      </c>
      <c r="FI323" s="154">
        <v>10468</v>
      </c>
      <c r="FJ323" s="166">
        <v>10468</v>
      </c>
      <c r="FK323" s="154">
        <v>10468</v>
      </c>
      <c r="FL323" s="154">
        <v>10468</v>
      </c>
      <c r="FM323" s="154">
        <v>10468</v>
      </c>
      <c r="FN323" s="154">
        <v>10468</v>
      </c>
      <c r="FO323" s="154">
        <v>10468</v>
      </c>
      <c r="FP323" s="154">
        <v>10468</v>
      </c>
      <c r="FQ323" s="154">
        <v>10461</v>
      </c>
      <c r="FR323" s="166">
        <v>10461</v>
      </c>
      <c r="FS323" s="166">
        <v>10461</v>
      </c>
      <c r="FT323" s="166">
        <v>10461</v>
      </c>
      <c r="FU323" s="166">
        <v>10461</v>
      </c>
      <c r="FV323" s="166">
        <v>10461</v>
      </c>
      <c r="FW323" s="166">
        <v>10461</v>
      </c>
      <c r="FX323" s="166">
        <v>10461</v>
      </c>
      <c r="FY323" s="154">
        <v>10461</v>
      </c>
      <c r="FZ323" s="154">
        <v>10461</v>
      </c>
      <c r="GA323" s="154">
        <v>10460</v>
      </c>
      <c r="GB323" s="154">
        <v>10460</v>
      </c>
      <c r="GC323" s="154">
        <v>10460</v>
      </c>
      <c r="GD323" s="154">
        <v>10460</v>
      </c>
      <c r="GE323" s="154">
        <v>10460</v>
      </c>
      <c r="GF323" s="154">
        <v>10460</v>
      </c>
      <c r="GG323" s="154">
        <v>10460</v>
      </c>
      <c r="GH323" s="154">
        <v>10460</v>
      </c>
      <c r="GI323" s="154">
        <v>10460</v>
      </c>
      <c r="GJ323" s="154">
        <v>10460</v>
      </c>
      <c r="GK323" s="166">
        <v>10460</v>
      </c>
      <c r="GL323" s="166">
        <v>10460</v>
      </c>
      <c r="GM323" s="166">
        <v>10461</v>
      </c>
      <c r="GN323" s="166">
        <v>10461</v>
      </c>
      <c r="GO323" s="166">
        <v>10461</v>
      </c>
      <c r="GP323" s="166">
        <v>10461</v>
      </c>
      <c r="GQ323" s="166">
        <v>10461</v>
      </c>
      <c r="GR323" s="166">
        <v>10461</v>
      </c>
      <c r="GS323" s="166">
        <v>10461</v>
      </c>
      <c r="GT323" s="166">
        <v>10461</v>
      </c>
      <c r="GU323" s="166">
        <v>10461</v>
      </c>
      <c r="GV323" s="166">
        <v>10461</v>
      </c>
      <c r="GW323" s="166">
        <v>10461</v>
      </c>
      <c r="GX323" s="154">
        <v>10461</v>
      </c>
      <c r="GY323" s="166">
        <v>10461</v>
      </c>
      <c r="GZ323" s="166">
        <v>10461</v>
      </c>
      <c r="HA323" s="166">
        <v>10461</v>
      </c>
      <c r="HB323" s="166">
        <v>10461</v>
      </c>
      <c r="HC323" s="166">
        <v>10461</v>
      </c>
      <c r="HD323" s="166">
        <v>10461</v>
      </c>
      <c r="HE323" s="166">
        <v>10460</v>
      </c>
      <c r="HF323" s="166">
        <v>10460</v>
      </c>
      <c r="HG323" s="154">
        <v>10460</v>
      </c>
      <c r="HH323" s="154">
        <v>10477</v>
      </c>
      <c r="HI323" s="166">
        <v>10476</v>
      </c>
      <c r="HJ323" s="154">
        <v>10477</v>
      </c>
      <c r="HK323" s="154">
        <v>10476</v>
      </c>
      <c r="HL323" s="166">
        <v>10481</v>
      </c>
      <c r="HM323" s="154">
        <v>10485</v>
      </c>
      <c r="HN323" s="154">
        <v>10484</v>
      </c>
      <c r="HO323" s="166">
        <v>10484</v>
      </c>
      <c r="HP323" s="154">
        <v>10484</v>
      </c>
      <c r="HQ323" s="154">
        <v>10484</v>
      </c>
      <c r="HR323" s="166">
        <v>10484</v>
      </c>
      <c r="HS323" s="154">
        <v>10484</v>
      </c>
      <c r="HT323" s="154">
        <v>10484</v>
      </c>
      <c r="HU323" s="154">
        <v>10476</v>
      </c>
      <c r="HV323" s="154">
        <v>10473</v>
      </c>
      <c r="HW323" s="166">
        <v>10470</v>
      </c>
    </row>
    <row r="324" spans="1:231">
      <c r="A324" s="145">
        <f t="shared" si="54"/>
        <v>44356</v>
      </c>
      <c r="B324" s="220">
        <f>'Age&amp;Sex by occurrence date'!$CGH22</f>
        <v>12997</v>
      </c>
      <c r="C324" s="220">
        <v>10713</v>
      </c>
      <c r="D324" s="220">
        <v>10713</v>
      </c>
      <c r="E324" s="220">
        <v>10713</v>
      </c>
      <c r="F324" s="220">
        <v>10713</v>
      </c>
      <c r="G324" s="220">
        <v>10713</v>
      </c>
      <c r="H324" s="220">
        <v>10713</v>
      </c>
      <c r="I324" s="220">
        <v>10713</v>
      </c>
      <c r="J324" s="220">
        <v>10713</v>
      </c>
      <c r="K324" s="220">
        <v>10713</v>
      </c>
      <c r="L324" s="220">
        <v>10713</v>
      </c>
      <c r="M324" s="220">
        <v>10713</v>
      </c>
      <c r="N324" s="220">
        <v>10713</v>
      </c>
      <c r="O324" s="220">
        <v>10713</v>
      </c>
      <c r="P324" s="220">
        <v>10713</v>
      </c>
      <c r="Q324" s="220">
        <v>10712</v>
      </c>
      <c r="R324" s="220">
        <v>10712</v>
      </c>
      <c r="S324" s="220">
        <v>10712</v>
      </c>
      <c r="T324" s="220">
        <v>10712</v>
      </c>
      <c r="U324" s="220">
        <v>10712</v>
      </c>
      <c r="V324" s="220">
        <v>10711</v>
      </c>
      <c r="W324" s="220">
        <v>10711</v>
      </c>
      <c r="X324" s="220">
        <v>10711</v>
      </c>
      <c r="Y324" s="220">
        <v>10710</v>
      </c>
      <c r="Z324" s="220">
        <v>10705</v>
      </c>
      <c r="AA324" s="220">
        <v>10630</v>
      </c>
      <c r="AB324" s="220">
        <v>10510</v>
      </c>
      <c r="AC324" s="220">
        <v>10510</v>
      </c>
      <c r="AD324" s="220">
        <v>10510</v>
      </c>
      <c r="AE324" s="220">
        <v>10508</v>
      </c>
      <c r="AF324" s="220">
        <v>10508</v>
      </c>
      <c r="AG324" s="220">
        <v>10508</v>
      </c>
      <c r="AH324" s="220">
        <v>10508</v>
      </c>
      <c r="AI324" s="220">
        <v>10508</v>
      </c>
      <c r="AJ324" s="220">
        <v>10508</v>
      </c>
      <c r="AK324" s="220">
        <v>10508</v>
      </c>
      <c r="AL324" s="220">
        <v>10508</v>
      </c>
      <c r="AM324" s="220">
        <v>10508</v>
      </c>
      <c r="AN324" s="220">
        <v>10508</v>
      </c>
      <c r="AO324" s="220">
        <v>10508</v>
      </c>
      <c r="AP324" s="220">
        <v>10508</v>
      </c>
      <c r="AQ324" s="220">
        <v>10508</v>
      </c>
      <c r="AR324" s="220">
        <v>10508</v>
      </c>
      <c r="AS324" s="220">
        <v>10508</v>
      </c>
      <c r="AT324" s="220">
        <v>10508</v>
      </c>
      <c r="AU324" s="220">
        <v>10508</v>
      </c>
      <c r="AV324" s="220">
        <v>10508</v>
      </c>
      <c r="AW324" s="220">
        <v>10508</v>
      </c>
      <c r="AX324" s="220">
        <v>10508</v>
      </c>
      <c r="AY324" s="220">
        <v>10508</v>
      </c>
      <c r="AZ324" s="220">
        <v>10508</v>
      </c>
      <c r="BA324" s="220">
        <v>10508</v>
      </c>
      <c r="BB324" s="220">
        <v>10508</v>
      </c>
      <c r="BC324" s="220">
        <v>10508</v>
      </c>
      <c r="BD324" s="220">
        <v>10508</v>
      </c>
      <c r="BE324" s="220">
        <v>10508</v>
      </c>
      <c r="BF324" s="220">
        <v>10508</v>
      </c>
      <c r="BG324" s="220">
        <v>10508</v>
      </c>
      <c r="BH324" s="220">
        <v>10508</v>
      </c>
      <c r="BI324" s="220">
        <v>10508</v>
      </c>
      <c r="BJ324" s="220">
        <v>10508</v>
      </c>
      <c r="BK324" s="220">
        <v>10508</v>
      </c>
      <c r="BL324" s="220">
        <v>10508</v>
      </c>
      <c r="BM324" s="220">
        <v>10508</v>
      </c>
      <c r="BN324" s="220">
        <v>10508</v>
      </c>
      <c r="BO324" s="220">
        <v>10508</v>
      </c>
      <c r="BP324" s="220">
        <v>10508</v>
      </c>
      <c r="BQ324" s="220">
        <v>10508</v>
      </c>
      <c r="BR324" s="220">
        <v>10508</v>
      </c>
      <c r="BS324" s="220">
        <v>10508</v>
      </c>
      <c r="BT324" s="220">
        <v>10508</v>
      </c>
      <c r="BU324" s="220">
        <v>10508</v>
      </c>
      <c r="BV324" s="220">
        <v>10508</v>
      </c>
      <c r="BW324" s="220">
        <v>10508</v>
      </c>
      <c r="BX324" s="220">
        <v>10508</v>
      </c>
      <c r="BY324" s="220">
        <v>10508</v>
      </c>
      <c r="BZ324" s="220">
        <v>10508</v>
      </c>
      <c r="CA324" s="220">
        <v>10508</v>
      </c>
      <c r="CB324" s="220">
        <v>10508</v>
      </c>
      <c r="CC324" s="220">
        <v>10508</v>
      </c>
      <c r="CD324" s="220">
        <v>10508</v>
      </c>
      <c r="CE324" s="220">
        <v>10508</v>
      </c>
      <c r="CF324" s="220">
        <v>10508</v>
      </c>
      <c r="CG324" s="220">
        <v>10508</v>
      </c>
      <c r="CH324" s="220">
        <v>10508</v>
      </c>
      <c r="CI324" s="220">
        <v>10508</v>
      </c>
      <c r="CJ324" s="220">
        <v>10508</v>
      </c>
      <c r="CK324" s="220">
        <v>10508</v>
      </c>
      <c r="CL324" s="220">
        <v>10508</v>
      </c>
      <c r="CM324" s="220">
        <v>10508</v>
      </c>
      <c r="CN324" s="220">
        <v>10508</v>
      </c>
      <c r="CO324" s="220">
        <v>10508</v>
      </c>
      <c r="CP324" s="220">
        <v>10508</v>
      </c>
      <c r="CQ324" s="220">
        <v>10508</v>
      </c>
      <c r="CR324" s="220">
        <v>10508</v>
      </c>
      <c r="CS324" s="220">
        <v>10508</v>
      </c>
      <c r="CT324" s="220">
        <v>10508</v>
      </c>
      <c r="CU324" s="220">
        <v>10508</v>
      </c>
      <c r="CV324" s="220">
        <v>10508</v>
      </c>
      <c r="CW324" s="220">
        <v>10508</v>
      </c>
      <c r="CX324" s="220">
        <v>10508</v>
      </c>
      <c r="CY324" s="220">
        <v>10508</v>
      </c>
      <c r="CZ324" s="220">
        <v>10508</v>
      </c>
      <c r="DA324" s="220">
        <v>10508</v>
      </c>
      <c r="DB324" s="220">
        <v>10508</v>
      </c>
      <c r="DC324" s="220">
        <v>10508</v>
      </c>
      <c r="DD324" s="220">
        <v>10508</v>
      </c>
      <c r="DE324" s="220">
        <v>10508</v>
      </c>
      <c r="DF324" s="220">
        <v>10508</v>
      </c>
      <c r="DG324" s="220">
        <v>10508</v>
      </c>
      <c r="DH324" s="220">
        <v>10508</v>
      </c>
      <c r="DI324" s="220">
        <v>10508</v>
      </c>
      <c r="DJ324" s="220">
        <v>10508</v>
      </c>
      <c r="DK324" s="220">
        <v>10508</v>
      </c>
      <c r="DL324" s="220">
        <v>10508</v>
      </c>
      <c r="DM324" s="220">
        <v>10508</v>
      </c>
      <c r="DN324" s="220">
        <v>10508</v>
      </c>
      <c r="DO324" s="220">
        <v>10508</v>
      </c>
      <c r="DP324" s="220">
        <v>10508</v>
      </c>
      <c r="DQ324" s="220">
        <v>10508</v>
      </c>
      <c r="DR324" s="220">
        <v>10508</v>
      </c>
      <c r="DS324" s="220">
        <v>10508</v>
      </c>
      <c r="DT324" s="220">
        <v>10477</v>
      </c>
      <c r="DU324" s="220">
        <v>10473</v>
      </c>
      <c r="DV324" s="220">
        <v>10473</v>
      </c>
      <c r="DW324" s="220">
        <v>10483</v>
      </c>
      <c r="DX324" s="220">
        <v>10483</v>
      </c>
      <c r="DY324" s="220">
        <v>10476</v>
      </c>
      <c r="DZ324" s="220">
        <v>10476</v>
      </c>
      <c r="EA324" s="220">
        <v>10469</v>
      </c>
      <c r="EB324" s="220">
        <v>10469</v>
      </c>
      <c r="EC324" s="220">
        <v>10469</v>
      </c>
      <c r="ED324" s="220">
        <v>10469</v>
      </c>
      <c r="EE324" s="220">
        <v>10469</v>
      </c>
      <c r="EF324" s="220">
        <v>10469</v>
      </c>
      <c r="EG324" s="220">
        <v>10469</v>
      </c>
      <c r="EH324" s="220">
        <v>10469</v>
      </c>
      <c r="EI324" s="220">
        <v>10469</v>
      </c>
      <c r="EJ324" s="220">
        <v>10469</v>
      </c>
      <c r="EK324" s="220">
        <v>10469</v>
      </c>
      <c r="EL324" s="220">
        <v>10469</v>
      </c>
      <c r="EM324" s="220">
        <v>10469</v>
      </c>
      <c r="EN324" s="242">
        <v>10469</v>
      </c>
      <c r="EO324" s="232">
        <v>10469</v>
      </c>
      <c r="EP324" s="227">
        <v>10469</v>
      </c>
      <c r="EQ324" s="154">
        <v>10469</v>
      </c>
      <c r="ER324" s="154">
        <v>10468</v>
      </c>
      <c r="ES324" s="154">
        <v>10468</v>
      </c>
      <c r="ET324" s="154">
        <v>10468</v>
      </c>
      <c r="EU324" s="154">
        <v>10468</v>
      </c>
      <c r="EV324" s="166">
        <v>10468</v>
      </c>
      <c r="EW324" s="166">
        <v>10468</v>
      </c>
      <c r="EX324" s="166">
        <v>10468</v>
      </c>
      <c r="EY324" s="166">
        <v>10468</v>
      </c>
      <c r="EZ324" s="166">
        <v>10468</v>
      </c>
      <c r="FA324" s="166">
        <v>10468</v>
      </c>
      <c r="FB324" s="166">
        <v>10468</v>
      </c>
      <c r="FC324" s="154">
        <v>10468</v>
      </c>
      <c r="FD324" s="154">
        <v>10468</v>
      </c>
      <c r="FE324" s="166">
        <v>10468</v>
      </c>
      <c r="FF324" s="166">
        <v>10468</v>
      </c>
      <c r="FG324" s="154">
        <v>10468</v>
      </c>
      <c r="FH324" s="166">
        <v>10468</v>
      </c>
      <c r="FI324" s="166">
        <v>10468</v>
      </c>
      <c r="FJ324" s="154">
        <v>10468</v>
      </c>
      <c r="FK324" s="166">
        <v>10468</v>
      </c>
      <c r="FL324" s="166">
        <v>10468</v>
      </c>
      <c r="FM324" s="166">
        <v>10468</v>
      </c>
      <c r="FN324" s="166">
        <v>10468</v>
      </c>
      <c r="FO324" s="166">
        <v>10468</v>
      </c>
      <c r="FP324" s="166">
        <v>10468</v>
      </c>
      <c r="FQ324" s="166">
        <v>10461</v>
      </c>
      <c r="FR324" s="154">
        <v>10461</v>
      </c>
      <c r="FS324" s="154">
        <v>10461</v>
      </c>
      <c r="FT324" s="154">
        <v>10461</v>
      </c>
      <c r="FU324" s="154">
        <v>10461</v>
      </c>
      <c r="FV324" s="154">
        <v>10461</v>
      </c>
      <c r="FW324" s="154">
        <v>10461</v>
      </c>
      <c r="FX324" s="154">
        <v>10461</v>
      </c>
      <c r="FY324" s="154">
        <v>10461</v>
      </c>
      <c r="FZ324" s="154">
        <v>10461</v>
      </c>
      <c r="GA324" s="154">
        <v>10460</v>
      </c>
      <c r="GB324" s="154">
        <v>10460</v>
      </c>
      <c r="GC324" s="154">
        <v>10460</v>
      </c>
      <c r="GD324" s="154">
        <v>10460</v>
      </c>
      <c r="GE324" s="154">
        <v>10460</v>
      </c>
      <c r="GF324" s="154">
        <v>10460</v>
      </c>
      <c r="GG324" s="154">
        <v>10460</v>
      </c>
      <c r="GH324" s="154">
        <v>10460</v>
      </c>
      <c r="GI324" s="154">
        <v>10460</v>
      </c>
      <c r="GJ324" s="154">
        <v>10460</v>
      </c>
      <c r="GK324" s="154">
        <v>10460</v>
      </c>
      <c r="GL324" s="154">
        <v>10460</v>
      </c>
      <c r="GM324" s="154">
        <v>10461</v>
      </c>
      <c r="GN324" s="154">
        <v>10461</v>
      </c>
      <c r="GO324" s="154">
        <v>10461</v>
      </c>
      <c r="GP324" s="154">
        <v>10461</v>
      </c>
      <c r="GQ324" s="154">
        <v>10461</v>
      </c>
      <c r="GR324" s="154">
        <v>10461</v>
      </c>
      <c r="GS324" s="154">
        <v>10461</v>
      </c>
      <c r="GT324" s="154">
        <v>10461</v>
      </c>
      <c r="GU324" s="154">
        <v>10461</v>
      </c>
      <c r="GV324" s="154">
        <v>10461</v>
      </c>
      <c r="GW324" s="154">
        <v>10461</v>
      </c>
      <c r="GX324" s="154">
        <v>10461</v>
      </c>
      <c r="GY324" s="166">
        <v>10461</v>
      </c>
      <c r="GZ324" s="166">
        <v>10461</v>
      </c>
      <c r="HA324" s="166">
        <v>10461</v>
      </c>
      <c r="HB324" s="166">
        <v>10461</v>
      </c>
      <c r="HC324" s="166">
        <v>10461</v>
      </c>
      <c r="HD324" s="166">
        <v>10461</v>
      </c>
      <c r="HE324" s="166">
        <v>10460</v>
      </c>
      <c r="HF324" s="166">
        <v>10460</v>
      </c>
      <c r="HG324" s="154">
        <v>10460</v>
      </c>
      <c r="HH324" s="154">
        <v>10477</v>
      </c>
      <c r="HI324" s="166">
        <v>10476</v>
      </c>
      <c r="HJ324" s="154">
        <v>10477</v>
      </c>
      <c r="HK324" s="154">
        <v>10476</v>
      </c>
      <c r="HL324" s="166">
        <v>10481</v>
      </c>
      <c r="HM324" s="154">
        <v>10485</v>
      </c>
      <c r="HN324" s="154">
        <v>10484</v>
      </c>
      <c r="HO324" s="166">
        <v>10484</v>
      </c>
      <c r="HP324" s="154">
        <v>10484</v>
      </c>
      <c r="HQ324" s="154">
        <v>10484</v>
      </c>
      <c r="HR324" s="166">
        <v>10484</v>
      </c>
      <c r="HS324" s="154">
        <v>10484</v>
      </c>
      <c r="HT324" s="154">
        <v>10484</v>
      </c>
      <c r="HU324" s="154">
        <v>10476</v>
      </c>
      <c r="HV324" s="154">
        <v>10473</v>
      </c>
      <c r="HW324" s="166">
        <v>10470</v>
      </c>
    </row>
    <row r="325" spans="1:231">
      <c r="A325" s="145">
        <f t="shared" si="54"/>
        <v>44355</v>
      </c>
      <c r="B325" s="220">
        <f>'Age&amp;Sex by occurrence date'!$CGO22</f>
        <v>12991</v>
      </c>
      <c r="C325" s="220">
        <v>10709</v>
      </c>
      <c r="D325" s="220">
        <v>10709</v>
      </c>
      <c r="E325" s="220">
        <v>10709</v>
      </c>
      <c r="F325" s="220">
        <v>10709</v>
      </c>
      <c r="G325" s="220">
        <v>10709</v>
      </c>
      <c r="H325" s="220">
        <v>10709</v>
      </c>
      <c r="I325" s="220">
        <v>10709</v>
      </c>
      <c r="J325" s="220">
        <v>10709</v>
      </c>
      <c r="K325" s="220">
        <v>10709</v>
      </c>
      <c r="L325" s="220">
        <v>10709</v>
      </c>
      <c r="M325" s="220">
        <v>10709</v>
      </c>
      <c r="N325" s="220">
        <v>10709</v>
      </c>
      <c r="O325" s="220">
        <v>10709</v>
      </c>
      <c r="P325" s="220">
        <v>10709</v>
      </c>
      <c r="Q325" s="220">
        <v>10708</v>
      </c>
      <c r="R325" s="220">
        <v>10708</v>
      </c>
      <c r="S325" s="220">
        <v>10708</v>
      </c>
      <c r="T325" s="220">
        <v>10708</v>
      </c>
      <c r="U325" s="220">
        <v>10708</v>
      </c>
      <c r="V325" s="220">
        <v>10707</v>
      </c>
      <c r="W325" s="220">
        <v>10707</v>
      </c>
      <c r="X325" s="220">
        <v>10707</v>
      </c>
      <c r="Y325" s="220">
        <v>10706</v>
      </c>
      <c r="Z325" s="220">
        <v>10701</v>
      </c>
      <c r="AA325" s="220">
        <v>10626</v>
      </c>
      <c r="AB325" s="220">
        <v>10506</v>
      </c>
      <c r="AC325" s="220">
        <v>10506</v>
      </c>
      <c r="AD325" s="220">
        <v>10506</v>
      </c>
      <c r="AE325" s="220">
        <v>10504</v>
      </c>
      <c r="AF325" s="220">
        <v>10504</v>
      </c>
      <c r="AG325" s="220">
        <v>10504</v>
      </c>
      <c r="AH325" s="220">
        <v>10504</v>
      </c>
      <c r="AI325" s="220">
        <v>10504</v>
      </c>
      <c r="AJ325" s="220">
        <v>10504</v>
      </c>
      <c r="AK325" s="220">
        <v>10504</v>
      </c>
      <c r="AL325" s="220">
        <v>10504</v>
      </c>
      <c r="AM325" s="220">
        <v>10504</v>
      </c>
      <c r="AN325" s="220">
        <v>10504</v>
      </c>
      <c r="AO325" s="220">
        <v>10504</v>
      </c>
      <c r="AP325" s="220">
        <v>10504</v>
      </c>
      <c r="AQ325" s="220">
        <v>10504</v>
      </c>
      <c r="AR325" s="220">
        <v>10504</v>
      </c>
      <c r="AS325" s="220">
        <v>10504</v>
      </c>
      <c r="AT325" s="220">
        <v>10504</v>
      </c>
      <c r="AU325" s="220">
        <v>10504</v>
      </c>
      <c r="AV325" s="220">
        <v>10504</v>
      </c>
      <c r="AW325" s="220">
        <v>10504</v>
      </c>
      <c r="AX325" s="220">
        <v>10504</v>
      </c>
      <c r="AY325" s="220">
        <v>10504</v>
      </c>
      <c r="AZ325" s="220">
        <v>10504</v>
      </c>
      <c r="BA325" s="220">
        <v>10504</v>
      </c>
      <c r="BB325" s="220">
        <v>10504</v>
      </c>
      <c r="BC325" s="220">
        <v>10504</v>
      </c>
      <c r="BD325" s="220">
        <v>10504</v>
      </c>
      <c r="BE325" s="220">
        <v>10504</v>
      </c>
      <c r="BF325" s="220">
        <v>10504</v>
      </c>
      <c r="BG325" s="220">
        <v>10504</v>
      </c>
      <c r="BH325" s="220">
        <v>10504</v>
      </c>
      <c r="BI325" s="220">
        <v>10504</v>
      </c>
      <c r="BJ325" s="220">
        <v>10504</v>
      </c>
      <c r="BK325" s="220">
        <v>10504</v>
      </c>
      <c r="BL325" s="220">
        <v>10504</v>
      </c>
      <c r="BM325" s="220">
        <v>10504</v>
      </c>
      <c r="BN325" s="220">
        <v>10504</v>
      </c>
      <c r="BO325" s="220">
        <v>10504</v>
      </c>
      <c r="BP325" s="220">
        <v>10504</v>
      </c>
      <c r="BQ325" s="220">
        <v>10504</v>
      </c>
      <c r="BR325" s="220">
        <v>10504</v>
      </c>
      <c r="BS325" s="220">
        <v>10504</v>
      </c>
      <c r="BT325" s="220">
        <v>10504</v>
      </c>
      <c r="BU325" s="220">
        <v>10504</v>
      </c>
      <c r="BV325" s="220">
        <v>10504</v>
      </c>
      <c r="BW325" s="220">
        <v>10504</v>
      </c>
      <c r="BX325" s="220">
        <v>10504</v>
      </c>
      <c r="BY325" s="220">
        <v>10504</v>
      </c>
      <c r="BZ325" s="220">
        <v>10504</v>
      </c>
      <c r="CA325" s="220">
        <v>10504</v>
      </c>
      <c r="CB325" s="220">
        <v>10504</v>
      </c>
      <c r="CC325" s="220">
        <v>10504</v>
      </c>
      <c r="CD325" s="220">
        <v>10504</v>
      </c>
      <c r="CE325" s="220">
        <v>10504</v>
      </c>
      <c r="CF325" s="220">
        <v>10504</v>
      </c>
      <c r="CG325" s="220">
        <v>10504</v>
      </c>
      <c r="CH325" s="220">
        <v>10504</v>
      </c>
      <c r="CI325" s="220">
        <v>10504</v>
      </c>
      <c r="CJ325" s="220">
        <v>10504</v>
      </c>
      <c r="CK325" s="220">
        <v>10504</v>
      </c>
      <c r="CL325" s="220">
        <v>10504</v>
      </c>
      <c r="CM325" s="220">
        <v>10504</v>
      </c>
      <c r="CN325" s="220">
        <v>10504</v>
      </c>
      <c r="CO325" s="220">
        <v>10504</v>
      </c>
      <c r="CP325" s="220">
        <v>10504</v>
      </c>
      <c r="CQ325" s="220">
        <v>10504</v>
      </c>
      <c r="CR325" s="220">
        <v>10504</v>
      </c>
      <c r="CS325" s="220">
        <v>10504</v>
      </c>
      <c r="CT325" s="220">
        <v>10504</v>
      </c>
      <c r="CU325" s="220">
        <v>10504</v>
      </c>
      <c r="CV325" s="220">
        <v>10504</v>
      </c>
      <c r="CW325" s="220">
        <v>10504</v>
      </c>
      <c r="CX325" s="220">
        <v>10504</v>
      </c>
      <c r="CY325" s="220">
        <v>10504</v>
      </c>
      <c r="CZ325" s="220">
        <v>10504</v>
      </c>
      <c r="DA325" s="220">
        <v>10504</v>
      </c>
      <c r="DB325" s="220">
        <v>10504</v>
      </c>
      <c r="DC325" s="220">
        <v>10504</v>
      </c>
      <c r="DD325" s="220">
        <v>10504</v>
      </c>
      <c r="DE325" s="220">
        <v>10504</v>
      </c>
      <c r="DF325" s="220">
        <v>10504</v>
      </c>
      <c r="DG325" s="220">
        <v>10504</v>
      </c>
      <c r="DH325" s="220">
        <v>10504</v>
      </c>
      <c r="DI325" s="220">
        <v>10504</v>
      </c>
      <c r="DJ325" s="220">
        <v>10504</v>
      </c>
      <c r="DK325" s="220">
        <v>10504</v>
      </c>
      <c r="DL325" s="220">
        <v>10504</v>
      </c>
      <c r="DM325" s="220">
        <v>10504</v>
      </c>
      <c r="DN325" s="220">
        <v>10504</v>
      </c>
      <c r="DO325" s="220">
        <v>10504</v>
      </c>
      <c r="DP325" s="220">
        <v>10504</v>
      </c>
      <c r="DQ325" s="220">
        <v>10504</v>
      </c>
      <c r="DR325" s="220">
        <v>10504</v>
      </c>
      <c r="DS325" s="220">
        <v>10504</v>
      </c>
      <c r="DT325" s="220">
        <v>10473</v>
      </c>
      <c r="DU325" s="220">
        <v>10469</v>
      </c>
      <c r="DV325" s="220">
        <v>10469</v>
      </c>
      <c r="DW325" s="220">
        <v>10479</v>
      </c>
      <c r="DX325" s="220">
        <v>10479</v>
      </c>
      <c r="DY325" s="220">
        <v>10472</v>
      </c>
      <c r="DZ325" s="220">
        <v>10472</v>
      </c>
      <c r="EA325" s="220">
        <v>10465</v>
      </c>
      <c r="EB325" s="220">
        <v>10465</v>
      </c>
      <c r="EC325" s="220">
        <v>10465</v>
      </c>
      <c r="ED325" s="220">
        <v>10465</v>
      </c>
      <c r="EE325" s="220">
        <v>10465</v>
      </c>
      <c r="EF325" s="220">
        <v>10465</v>
      </c>
      <c r="EG325" s="220">
        <v>10465</v>
      </c>
      <c r="EH325" s="220">
        <v>10465</v>
      </c>
      <c r="EI325" s="220">
        <v>10465</v>
      </c>
      <c r="EJ325" s="220">
        <v>10465</v>
      </c>
      <c r="EK325" s="220">
        <v>10465</v>
      </c>
      <c r="EL325" s="220">
        <v>10465</v>
      </c>
      <c r="EM325" s="220">
        <v>10465</v>
      </c>
      <c r="EN325" s="242">
        <v>10465</v>
      </c>
      <c r="EO325" s="232">
        <v>10465</v>
      </c>
      <c r="EP325" s="227">
        <v>10465</v>
      </c>
      <c r="EQ325" s="154">
        <v>10465</v>
      </c>
      <c r="ER325" s="154">
        <v>10464</v>
      </c>
      <c r="ES325" s="154">
        <v>10464</v>
      </c>
      <c r="ET325" s="154">
        <v>10464</v>
      </c>
      <c r="EU325" s="154">
        <v>10464</v>
      </c>
      <c r="EV325" s="154">
        <v>10464</v>
      </c>
      <c r="EW325" s="166">
        <v>10464</v>
      </c>
      <c r="EX325" s="166">
        <v>10464</v>
      </c>
      <c r="EY325" s="166">
        <v>10464</v>
      </c>
      <c r="EZ325" s="166">
        <v>10464</v>
      </c>
      <c r="FA325" s="166">
        <v>10464</v>
      </c>
      <c r="FB325" s="154">
        <v>10464</v>
      </c>
      <c r="FC325" s="166">
        <v>10464</v>
      </c>
      <c r="FD325" s="154">
        <v>10464</v>
      </c>
      <c r="FE325" s="154">
        <v>10464</v>
      </c>
      <c r="FF325" s="154">
        <v>10464</v>
      </c>
      <c r="FG325" s="154">
        <v>10464</v>
      </c>
      <c r="FH325" s="154">
        <v>10464</v>
      </c>
      <c r="FI325" s="166">
        <v>10464</v>
      </c>
      <c r="FJ325" s="166">
        <v>10464</v>
      </c>
      <c r="FK325" s="166">
        <v>10464</v>
      </c>
      <c r="FL325" s="166">
        <v>10464</v>
      </c>
      <c r="FM325" s="166">
        <v>10464</v>
      </c>
      <c r="FN325" s="166">
        <v>10464</v>
      </c>
      <c r="FO325" s="166">
        <v>10464</v>
      </c>
      <c r="FP325" s="166">
        <v>10464</v>
      </c>
      <c r="FQ325" s="166">
        <v>10457</v>
      </c>
      <c r="FR325" s="166">
        <v>10457</v>
      </c>
      <c r="FS325" s="166">
        <v>10457</v>
      </c>
      <c r="FT325" s="166">
        <v>10457</v>
      </c>
      <c r="FU325" s="166">
        <v>10457</v>
      </c>
      <c r="FV325" s="166">
        <v>10457</v>
      </c>
      <c r="FW325" s="166">
        <v>10457</v>
      </c>
      <c r="FX325" s="166">
        <v>10457</v>
      </c>
      <c r="FY325" s="166">
        <v>10457</v>
      </c>
      <c r="FZ325" s="166">
        <v>10457</v>
      </c>
      <c r="GA325" s="166">
        <v>10456</v>
      </c>
      <c r="GB325" s="166">
        <v>10456</v>
      </c>
      <c r="GC325" s="166">
        <v>10456</v>
      </c>
      <c r="GD325" s="166">
        <v>10456</v>
      </c>
      <c r="GE325" s="166">
        <v>10456</v>
      </c>
      <c r="GF325" s="166">
        <v>10456</v>
      </c>
      <c r="GG325" s="166">
        <v>10456</v>
      </c>
      <c r="GH325" s="166">
        <v>10456</v>
      </c>
      <c r="GI325" s="166">
        <v>10456</v>
      </c>
      <c r="GJ325" s="166">
        <v>10456</v>
      </c>
      <c r="GK325" s="154">
        <v>10456</v>
      </c>
      <c r="GL325" s="154">
        <v>10456</v>
      </c>
      <c r="GM325" s="154">
        <v>10457</v>
      </c>
      <c r="GN325" s="154">
        <v>10457</v>
      </c>
      <c r="GO325" s="154">
        <v>10457</v>
      </c>
      <c r="GP325" s="154">
        <v>10457</v>
      </c>
      <c r="GQ325" s="154">
        <v>10457</v>
      </c>
      <c r="GR325" s="154">
        <v>10457</v>
      </c>
      <c r="GS325" s="154">
        <v>10457</v>
      </c>
      <c r="GT325" s="166">
        <v>10457</v>
      </c>
      <c r="GU325" s="166">
        <v>10457</v>
      </c>
      <c r="GV325" s="166">
        <v>10457</v>
      </c>
      <c r="GW325" s="166">
        <v>10457</v>
      </c>
      <c r="GX325" s="166">
        <v>10457</v>
      </c>
      <c r="GY325" s="154">
        <v>10457</v>
      </c>
      <c r="GZ325" s="154">
        <v>10457</v>
      </c>
      <c r="HA325" s="154">
        <v>10457</v>
      </c>
      <c r="HB325" s="154">
        <v>10457</v>
      </c>
      <c r="HC325" s="154">
        <v>10457</v>
      </c>
      <c r="HD325" s="154">
        <v>10457</v>
      </c>
      <c r="HE325" s="154">
        <v>10456</v>
      </c>
      <c r="HF325" s="166">
        <v>10456</v>
      </c>
      <c r="HG325" s="154">
        <v>10456</v>
      </c>
      <c r="HH325" s="154">
        <v>10473</v>
      </c>
      <c r="HI325" s="166">
        <v>10472</v>
      </c>
      <c r="HJ325" s="154">
        <v>10473</v>
      </c>
      <c r="HK325" s="154">
        <v>10472</v>
      </c>
      <c r="HL325" s="166">
        <v>10477</v>
      </c>
      <c r="HM325" s="154">
        <v>10481</v>
      </c>
      <c r="HN325" s="154">
        <v>10480</v>
      </c>
      <c r="HO325" s="166">
        <v>10480</v>
      </c>
      <c r="HP325" s="154">
        <v>10480</v>
      </c>
      <c r="HQ325" s="154">
        <v>10480</v>
      </c>
      <c r="HR325" s="166">
        <v>10480</v>
      </c>
      <c r="HS325" s="154">
        <v>10480</v>
      </c>
      <c r="HT325" s="154">
        <v>10480</v>
      </c>
      <c r="HU325" s="154">
        <v>10473</v>
      </c>
      <c r="HV325" s="154">
        <v>10470</v>
      </c>
      <c r="HW325" s="166">
        <v>10467</v>
      </c>
    </row>
    <row r="326" spans="1:231">
      <c r="A326" s="145">
        <f t="shared" si="54"/>
        <v>44354</v>
      </c>
      <c r="B326" s="220">
        <f>'Age&amp;Sex by occurrence date'!$CGV22</f>
        <v>12987</v>
      </c>
      <c r="C326" s="220">
        <v>10705</v>
      </c>
      <c r="D326" s="220">
        <v>10705</v>
      </c>
      <c r="E326" s="220">
        <v>10705</v>
      </c>
      <c r="F326" s="220">
        <v>10705</v>
      </c>
      <c r="G326" s="220">
        <v>10705</v>
      </c>
      <c r="H326" s="220">
        <v>10705</v>
      </c>
      <c r="I326" s="220">
        <v>10705</v>
      </c>
      <c r="J326" s="220">
        <v>10705</v>
      </c>
      <c r="K326" s="220">
        <v>10705</v>
      </c>
      <c r="L326" s="220">
        <v>10705</v>
      </c>
      <c r="M326" s="220">
        <v>10705</v>
      </c>
      <c r="N326" s="220">
        <v>10705</v>
      </c>
      <c r="O326" s="220">
        <v>10705</v>
      </c>
      <c r="P326" s="220">
        <v>10705</v>
      </c>
      <c r="Q326" s="220">
        <v>10704</v>
      </c>
      <c r="R326" s="220">
        <v>10704</v>
      </c>
      <c r="S326" s="220">
        <v>10704</v>
      </c>
      <c r="T326" s="220">
        <v>10704</v>
      </c>
      <c r="U326" s="220">
        <v>10704</v>
      </c>
      <c r="V326" s="220">
        <v>10703</v>
      </c>
      <c r="W326" s="220">
        <v>10703</v>
      </c>
      <c r="X326" s="220">
        <v>10703</v>
      </c>
      <c r="Y326" s="220">
        <v>10702</v>
      </c>
      <c r="Z326" s="220">
        <v>10697</v>
      </c>
      <c r="AA326" s="220">
        <v>10622</v>
      </c>
      <c r="AB326" s="220">
        <v>10502</v>
      </c>
      <c r="AC326" s="220">
        <v>10502</v>
      </c>
      <c r="AD326" s="220">
        <v>10502</v>
      </c>
      <c r="AE326" s="220">
        <v>10500</v>
      </c>
      <c r="AF326" s="220">
        <v>10500</v>
      </c>
      <c r="AG326" s="220">
        <v>10500</v>
      </c>
      <c r="AH326" s="220">
        <v>10500</v>
      </c>
      <c r="AI326" s="220">
        <v>10500</v>
      </c>
      <c r="AJ326" s="220">
        <v>10500</v>
      </c>
      <c r="AK326" s="220">
        <v>10500</v>
      </c>
      <c r="AL326" s="220">
        <v>10500</v>
      </c>
      <c r="AM326" s="220">
        <v>10500</v>
      </c>
      <c r="AN326" s="220">
        <v>10500</v>
      </c>
      <c r="AO326" s="220">
        <v>10500</v>
      </c>
      <c r="AP326" s="220">
        <v>10500</v>
      </c>
      <c r="AQ326" s="220">
        <v>10500</v>
      </c>
      <c r="AR326" s="220">
        <v>10500</v>
      </c>
      <c r="AS326" s="220">
        <v>10500</v>
      </c>
      <c r="AT326" s="220">
        <v>10500</v>
      </c>
      <c r="AU326" s="220">
        <v>10500</v>
      </c>
      <c r="AV326" s="220">
        <v>10500</v>
      </c>
      <c r="AW326" s="220">
        <v>10500</v>
      </c>
      <c r="AX326" s="220">
        <v>10500</v>
      </c>
      <c r="AY326" s="220">
        <v>10500</v>
      </c>
      <c r="AZ326" s="220">
        <v>10500</v>
      </c>
      <c r="BA326" s="220">
        <v>10500</v>
      </c>
      <c r="BB326" s="220">
        <v>10500</v>
      </c>
      <c r="BC326" s="220">
        <v>10500</v>
      </c>
      <c r="BD326" s="220">
        <v>10500</v>
      </c>
      <c r="BE326" s="220">
        <v>10500</v>
      </c>
      <c r="BF326" s="220">
        <v>10500</v>
      </c>
      <c r="BG326" s="220">
        <v>10500</v>
      </c>
      <c r="BH326" s="220">
        <v>10500</v>
      </c>
      <c r="BI326" s="220">
        <v>10500</v>
      </c>
      <c r="BJ326" s="220">
        <v>10500</v>
      </c>
      <c r="BK326" s="220">
        <v>10500</v>
      </c>
      <c r="BL326" s="220">
        <v>10500</v>
      </c>
      <c r="BM326" s="220">
        <v>10500</v>
      </c>
      <c r="BN326" s="220">
        <v>10500</v>
      </c>
      <c r="BO326" s="220">
        <v>10500</v>
      </c>
      <c r="BP326" s="220">
        <v>10500</v>
      </c>
      <c r="BQ326" s="220">
        <v>10500</v>
      </c>
      <c r="BR326" s="220">
        <v>10500</v>
      </c>
      <c r="BS326" s="220">
        <v>10500</v>
      </c>
      <c r="BT326" s="220">
        <v>10500</v>
      </c>
      <c r="BU326" s="220">
        <v>10500</v>
      </c>
      <c r="BV326" s="220">
        <v>10500</v>
      </c>
      <c r="BW326" s="220">
        <v>10500</v>
      </c>
      <c r="BX326" s="220">
        <v>10500</v>
      </c>
      <c r="BY326" s="220">
        <v>10500</v>
      </c>
      <c r="BZ326" s="220">
        <v>10500</v>
      </c>
      <c r="CA326" s="220">
        <v>10500</v>
      </c>
      <c r="CB326" s="220">
        <v>10500</v>
      </c>
      <c r="CC326" s="220">
        <v>10500</v>
      </c>
      <c r="CD326" s="220">
        <v>10500</v>
      </c>
      <c r="CE326" s="220">
        <v>10500</v>
      </c>
      <c r="CF326" s="220">
        <v>10500</v>
      </c>
      <c r="CG326" s="220">
        <v>10500</v>
      </c>
      <c r="CH326" s="220">
        <v>10500</v>
      </c>
      <c r="CI326" s="220">
        <v>10500</v>
      </c>
      <c r="CJ326" s="220">
        <v>10500</v>
      </c>
      <c r="CK326" s="220">
        <v>10500</v>
      </c>
      <c r="CL326" s="220">
        <v>10500</v>
      </c>
      <c r="CM326" s="220">
        <v>10500</v>
      </c>
      <c r="CN326" s="220">
        <v>10500</v>
      </c>
      <c r="CO326" s="220">
        <v>10500</v>
      </c>
      <c r="CP326" s="220">
        <v>10500</v>
      </c>
      <c r="CQ326" s="220">
        <v>10500</v>
      </c>
      <c r="CR326" s="220">
        <v>10500</v>
      </c>
      <c r="CS326" s="220">
        <v>10500</v>
      </c>
      <c r="CT326" s="220">
        <v>10500</v>
      </c>
      <c r="CU326" s="220">
        <v>10500</v>
      </c>
      <c r="CV326" s="220">
        <v>10500</v>
      </c>
      <c r="CW326" s="220">
        <v>10500</v>
      </c>
      <c r="CX326" s="220">
        <v>10500</v>
      </c>
      <c r="CY326" s="220">
        <v>10500</v>
      </c>
      <c r="CZ326" s="220">
        <v>10500</v>
      </c>
      <c r="DA326" s="220">
        <v>10500</v>
      </c>
      <c r="DB326" s="220">
        <v>10500</v>
      </c>
      <c r="DC326" s="220">
        <v>10500</v>
      </c>
      <c r="DD326" s="220">
        <v>10500</v>
      </c>
      <c r="DE326" s="220">
        <v>10500</v>
      </c>
      <c r="DF326" s="220">
        <v>10500</v>
      </c>
      <c r="DG326" s="220">
        <v>10500</v>
      </c>
      <c r="DH326" s="220">
        <v>10500</v>
      </c>
      <c r="DI326" s="220">
        <v>10500</v>
      </c>
      <c r="DJ326" s="220">
        <v>10500</v>
      </c>
      <c r="DK326" s="220">
        <v>10500</v>
      </c>
      <c r="DL326" s="220">
        <v>10500</v>
      </c>
      <c r="DM326" s="220">
        <v>10500</v>
      </c>
      <c r="DN326" s="220">
        <v>10500</v>
      </c>
      <c r="DO326" s="220">
        <v>10500</v>
      </c>
      <c r="DP326" s="220">
        <v>10500</v>
      </c>
      <c r="DQ326" s="220">
        <v>10500</v>
      </c>
      <c r="DR326" s="220">
        <v>10500</v>
      </c>
      <c r="DS326" s="220">
        <v>10500</v>
      </c>
      <c r="DT326" s="220">
        <v>10469</v>
      </c>
      <c r="DU326" s="220">
        <v>10465</v>
      </c>
      <c r="DV326" s="220">
        <v>10465</v>
      </c>
      <c r="DW326" s="220">
        <v>10475</v>
      </c>
      <c r="DX326" s="220">
        <v>10475</v>
      </c>
      <c r="DY326" s="220">
        <v>10468</v>
      </c>
      <c r="DZ326" s="220">
        <v>10468</v>
      </c>
      <c r="EA326" s="220">
        <v>10461</v>
      </c>
      <c r="EB326" s="220">
        <v>10461</v>
      </c>
      <c r="EC326" s="220">
        <v>10461</v>
      </c>
      <c r="ED326" s="220">
        <v>10461</v>
      </c>
      <c r="EE326" s="220">
        <v>10461</v>
      </c>
      <c r="EF326" s="220">
        <v>10461</v>
      </c>
      <c r="EG326" s="220">
        <v>10461</v>
      </c>
      <c r="EH326" s="220">
        <v>10461</v>
      </c>
      <c r="EI326" s="220">
        <v>10461</v>
      </c>
      <c r="EJ326" s="220">
        <v>10461</v>
      </c>
      <c r="EK326" s="220">
        <v>10461</v>
      </c>
      <c r="EL326" s="220">
        <v>10461</v>
      </c>
      <c r="EM326" s="220">
        <v>10461</v>
      </c>
      <c r="EN326" s="242">
        <v>10461</v>
      </c>
      <c r="EO326" s="232">
        <v>10461</v>
      </c>
      <c r="EP326" s="228">
        <v>10461</v>
      </c>
      <c r="EQ326" s="166">
        <v>10461</v>
      </c>
      <c r="ER326" s="166">
        <v>10460</v>
      </c>
      <c r="ES326" s="166">
        <v>10460</v>
      </c>
      <c r="ET326" s="166">
        <v>10460</v>
      </c>
      <c r="EU326" s="166">
        <v>10460</v>
      </c>
      <c r="EV326" s="154">
        <v>10460</v>
      </c>
      <c r="EW326" s="154">
        <v>10460</v>
      </c>
      <c r="EX326" s="154">
        <v>10460</v>
      </c>
      <c r="EY326" s="154">
        <v>10460</v>
      </c>
      <c r="EZ326" s="154">
        <v>10460</v>
      </c>
      <c r="FA326" s="154">
        <v>10460</v>
      </c>
      <c r="FB326" s="154">
        <v>10460</v>
      </c>
      <c r="FC326" s="154">
        <v>10460</v>
      </c>
      <c r="FD326" s="154">
        <v>10460</v>
      </c>
      <c r="FE326" s="154">
        <v>10460</v>
      </c>
      <c r="FF326" s="154">
        <v>10460</v>
      </c>
      <c r="FG326" s="166">
        <v>10460</v>
      </c>
      <c r="FH326" s="154">
        <v>10460</v>
      </c>
      <c r="FI326" s="154">
        <v>10460</v>
      </c>
      <c r="FJ326" s="166">
        <v>10460</v>
      </c>
      <c r="FK326" s="154">
        <v>10460</v>
      </c>
      <c r="FL326" s="154">
        <v>10460</v>
      </c>
      <c r="FM326" s="154">
        <v>10460</v>
      </c>
      <c r="FN326" s="154">
        <v>10460</v>
      </c>
      <c r="FO326" s="154">
        <v>10460</v>
      </c>
      <c r="FP326" s="154">
        <v>10460</v>
      </c>
      <c r="FQ326" s="154">
        <v>10453</v>
      </c>
      <c r="FR326" s="166">
        <v>10453</v>
      </c>
      <c r="FS326" s="166">
        <v>10453</v>
      </c>
      <c r="FT326" s="166">
        <v>10453</v>
      </c>
      <c r="FU326" s="166">
        <v>10453</v>
      </c>
      <c r="FV326" s="166">
        <v>10453</v>
      </c>
      <c r="FW326" s="166">
        <v>10453</v>
      </c>
      <c r="FX326" s="166">
        <v>10453</v>
      </c>
      <c r="FY326" s="166">
        <v>10453</v>
      </c>
      <c r="FZ326" s="166">
        <v>10453</v>
      </c>
      <c r="GA326" s="166">
        <v>10452</v>
      </c>
      <c r="GB326" s="166">
        <v>10452</v>
      </c>
      <c r="GC326" s="166">
        <v>10452</v>
      </c>
      <c r="GD326" s="166">
        <v>10452</v>
      </c>
      <c r="GE326" s="166">
        <v>10452</v>
      </c>
      <c r="GF326" s="166">
        <v>10452</v>
      </c>
      <c r="GG326" s="166">
        <v>10452</v>
      </c>
      <c r="GH326" s="166">
        <v>10452</v>
      </c>
      <c r="GI326" s="166">
        <v>10452</v>
      </c>
      <c r="GJ326" s="166">
        <v>10452</v>
      </c>
      <c r="GK326" s="166">
        <v>10452</v>
      </c>
      <c r="GL326" s="166">
        <v>10452</v>
      </c>
      <c r="GM326" s="166">
        <v>10453</v>
      </c>
      <c r="GN326" s="166">
        <v>10453</v>
      </c>
      <c r="GO326" s="166">
        <v>10453</v>
      </c>
      <c r="GP326" s="166">
        <v>10453</v>
      </c>
      <c r="GQ326" s="166">
        <v>10453</v>
      </c>
      <c r="GR326" s="166">
        <v>10453</v>
      </c>
      <c r="GS326" s="166">
        <v>10453</v>
      </c>
      <c r="GT326" s="166">
        <v>10453</v>
      </c>
      <c r="GU326" s="166">
        <v>10453</v>
      </c>
      <c r="GV326" s="166">
        <v>10453</v>
      </c>
      <c r="GW326" s="166">
        <v>10453</v>
      </c>
      <c r="GX326" s="166">
        <v>10453</v>
      </c>
      <c r="GY326" s="166">
        <v>10453</v>
      </c>
      <c r="GZ326" s="166">
        <v>10453</v>
      </c>
      <c r="HA326" s="166">
        <v>10453</v>
      </c>
      <c r="HB326" s="166">
        <v>10453</v>
      </c>
      <c r="HC326" s="166">
        <v>10453</v>
      </c>
      <c r="HD326" s="166">
        <v>10453</v>
      </c>
      <c r="HE326" s="166">
        <v>10452</v>
      </c>
      <c r="HF326" s="166">
        <v>10452</v>
      </c>
      <c r="HG326" s="154">
        <v>10452</v>
      </c>
      <c r="HH326" s="154">
        <v>10469</v>
      </c>
      <c r="HI326" s="166">
        <v>10468</v>
      </c>
      <c r="HJ326" s="154">
        <v>10469</v>
      </c>
      <c r="HK326" s="154">
        <v>10468</v>
      </c>
      <c r="HL326" s="166">
        <v>10473</v>
      </c>
      <c r="HM326" s="154">
        <v>10477</v>
      </c>
      <c r="HN326" s="154">
        <v>10476</v>
      </c>
      <c r="HO326" s="166">
        <v>10476</v>
      </c>
      <c r="HP326" s="154">
        <v>10476</v>
      </c>
      <c r="HQ326" s="154">
        <v>10476</v>
      </c>
      <c r="HR326" s="166">
        <v>10476</v>
      </c>
      <c r="HS326" s="154">
        <v>10476</v>
      </c>
      <c r="HT326" s="152">
        <v>10476</v>
      </c>
      <c r="HU326" s="152">
        <v>10469</v>
      </c>
      <c r="HV326" s="152">
        <v>10466</v>
      </c>
      <c r="HW326" s="167">
        <v>10463</v>
      </c>
    </row>
    <row r="327" spans="1:231">
      <c r="A327" s="145">
        <f t="shared" si="54"/>
        <v>44353</v>
      </c>
      <c r="B327" s="220">
        <f>'Age&amp;Sex by occurrence date'!$CHC22</f>
        <v>12982</v>
      </c>
      <c r="C327" s="220">
        <v>10701</v>
      </c>
      <c r="D327" s="220">
        <v>10701</v>
      </c>
      <c r="E327" s="220">
        <v>10701</v>
      </c>
      <c r="F327" s="220">
        <v>10701</v>
      </c>
      <c r="G327" s="220">
        <v>10701</v>
      </c>
      <c r="H327" s="220">
        <v>10701</v>
      </c>
      <c r="I327" s="220">
        <v>10701</v>
      </c>
      <c r="J327" s="220">
        <v>10701</v>
      </c>
      <c r="K327" s="220">
        <v>10701</v>
      </c>
      <c r="L327" s="220">
        <v>10701</v>
      </c>
      <c r="M327" s="220">
        <v>10701</v>
      </c>
      <c r="N327" s="220">
        <v>10701</v>
      </c>
      <c r="O327" s="220">
        <v>10701</v>
      </c>
      <c r="P327" s="220">
        <v>10701</v>
      </c>
      <c r="Q327" s="220">
        <v>10700</v>
      </c>
      <c r="R327" s="220">
        <v>10700</v>
      </c>
      <c r="S327" s="220">
        <v>10700</v>
      </c>
      <c r="T327" s="220">
        <v>10700</v>
      </c>
      <c r="U327" s="220">
        <v>10700</v>
      </c>
      <c r="V327" s="220">
        <v>10699</v>
      </c>
      <c r="W327" s="220">
        <v>10699</v>
      </c>
      <c r="X327" s="220">
        <v>10699</v>
      </c>
      <c r="Y327" s="220">
        <v>10698</v>
      </c>
      <c r="Z327" s="220">
        <v>10693</v>
      </c>
      <c r="AA327" s="220">
        <v>10618</v>
      </c>
      <c r="AB327" s="220">
        <v>10498</v>
      </c>
      <c r="AC327" s="220">
        <v>10498</v>
      </c>
      <c r="AD327" s="220">
        <v>10498</v>
      </c>
      <c r="AE327" s="220">
        <v>10496</v>
      </c>
      <c r="AF327" s="220">
        <v>10496</v>
      </c>
      <c r="AG327" s="220">
        <v>10496</v>
      </c>
      <c r="AH327" s="220">
        <v>10496</v>
      </c>
      <c r="AI327" s="220">
        <v>10496</v>
      </c>
      <c r="AJ327" s="220">
        <v>10496</v>
      </c>
      <c r="AK327" s="220">
        <v>10496</v>
      </c>
      <c r="AL327" s="220">
        <v>10496</v>
      </c>
      <c r="AM327" s="220">
        <v>10496</v>
      </c>
      <c r="AN327" s="220">
        <v>10496</v>
      </c>
      <c r="AO327" s="220">
        <v>10496</v>
      </c>
      <c r="AP327" s="220">
        <v>10496</v>
      </c>
      <c r="AQ327" s="220">
        <v>10496</v>
      </c>
      <c r="AR327" s="220">
        <v>10496</v>
      </c>
      <c r="AS327" s="220">
        <v>10496</v>
      </c>
      <c r="AT327" s="220">
        <v>10496</v>
      </c>
      <c r="AU327" s="220">
        <v>10496</v>
      </c>
      <c r="AV327" s="220">
        <v>10496</v>
      </c>
      <c r="AW327" s="220">
        <v>10496</v>
      </c>
      <c r="AX327" s="220">
        <v>10496</v>
      </c>
      <c r="AY327" s="220">
        <v>10496</v>
      </c>
      <c r="AZ327" s="220">
        <v>10496</v>
      </c>
      <c r="BA327" s="220">
        <v>10496</v>
      </c>
      <c r="BB327" s="220">
        <v>10496</v>
      </c>
      <c r="BC327" s="220">
        <v>10496</v>
      </c>
      <c r="BD327" s="220">
        <v>10496</v>
      </c>
      <c r="BE327" s="220">
        <v>10496</v>
      </c>
      <c r="BF327" s="220">
        <v>10496</v>
      </c>
      <c r="BG327" s="220">
        <v>10496</v>
      </c>
      <c r="BH327" s="220">
        <v>10496</v>
      </c>
      <c r="BI327" s="220">
        <v>10496</v>
      </c>
      <c r="BJ327" s="220">
        <v>10496</v>
      </c>
      <c r="BK327" s="220">
        <v>10496</v>
      </c>
      <c r="BL327" s="220">
        <v>10496</v>
      </c>
      <c r="BM327" s="220">
        <v>10496</v>
      </c>
      <c r="BN327" s="220">
        <v>10496</v>
      </c>
      <c r="BO327" s="220">
        <v>10496</v>
      </c>
      <c r="BP327" s="220">
        <v>10496</v>
      </c>
      <c r="BQ327" s="220">
        <v>10496</v>
      </c>
      <c r="BR327" s="220">
        <v>10496</v>
      </c>
      <c r="BS327" s="220">
        <v>10496</v>
      </c>
      <c r="BT327" s="220">
        <v>10496</v>
      </c>
      <c r="BU327" s="220">
        <v>10496</v>
      </c>
      <c r="BV327" s="220">
        <v>10496</v>
      </c>
      <c r="BW327" s="220">
        <v>10496</v>
      </c>
      <c r="BX327" s="220">
        <v>10496</v>
      </c>
      <c r="BY327" s="220">
        <v>10496</v>
      </c>
      <c r="BZ327" s="220">
        <v>10496</v>
      </c>
      <c r="CA327" s="220">
        <v>10496</v>
      </c>
      <c r="CB327" s="220">
        <v>10496</v>
      </c>
      <c r="CC327" s="220">
        <v>10496</v>
      </c>
      <c r="CD327" s="220">
        <v>10496</v>
      </c>
      <c r="CE327" s="220">
        <v>10496</v>
      </c>
      <c r="CF327" s="220">
        <v>10496</v>
      </c>
      <c r="CG327" s="220">
        <v>10496</v>
      </c>
      <c r="CH327" s="220">
        <v>10496</v>
      </c>
      <c r="CI327" s="220">
        <v>10496</v>
      </c>
      <c r="CJ327" s="220">
        <v>10496</v>
      </c>
      <c r="CK327" s="220">
        <v>10496</v>
      </c>
      <c r="CL327" s="220">
        <v>10496</v>
      </c>
      <c r="CM327" s="220">
        <v>10496</v>
      </c>
      <c r="CN327" s="220">
        <v>10496</v>
      </c>
      <c r="CO327" s="220">
        <v>10496</v>
      </c>
      <c r="CP327" s="220">
        <v>10496</v>
      </c>
      <c r="CQ327" s="220">
        <v>10496</v>
      </c>
      <c r="CR327" s="220">
        <v>10496</v>
      </c>
      <c r="CS327" s="220">
        <v>10496</v>
      </c>
      <c r="CT327" s="220">
        <v>10496</v>
      </c>
      <c r="CU327" s="220">
        <v>10496</v>
      </c>
      <c r="CV327" s="220">
        <v>10496</v>
      </c>
      <c r="CW327" s="220">
        <v>10496</v>
      </c>
      <c r="CX327" s="220">
        <v>10496</v>
      </c>
      <c r="CY327" s="220">
        <v>10496</v>
      </c>
      <c r="CZ327" s="220">
        <v>10496</v>
      </c>
      <c r="DA327" s="220">
        <v>10496</v>
      </c>
      <c r="DB327" s="220">
        <v>10496</v>
      </c>
      <c r="DC327" s="220">
        <v>10496</v>
      </c>
      <c r="DD327" s="220">
        <v>10496</v>
      </c>
      <c r="DE327" s="220">
        <v>10496</v>
      </c>
      <c r="DF327" s="220">
        <v>10496</v>
      </c>
      <c r="DG327" s="220">
        <v>10496</v>
      </c>
      <c r="DH327" s="220">
        <v>10496</v>
      </c>
      <c r="DI327" s="220">
        <v>10496</v>
      </c>
      <c r="DJ327" s="220">
        <v>10496</v>
      </c>
      <c r="DK327" s="220">
        <v>10496</v>
      </c>
      <c r="DL327" s="220">
        <v>10496</v>
      </c>
      <c r="DM327" s="220">
        <v>10496</v>
      </c>
      <c r="DN327" s="220">
        <v>10496</v>
      </c>
      <c r="DO327" s="220">
        <v>10496</v>
      </c>
      <c r="DP327" s="220">
        <v>10496</v>
      </c>
      <c r="DQ327" s="220">
        <v>10496</v>
      </c>
      <c r="DR327" s="220">
        <v>10496</v>
      </c>
      <c r="DS327" s="220">
        <v>10496</v>
      </c>
      <c r="DT327" s="220">
        <v>10465</v>
      </c>
      <c r="DU327" s="220">
        <v>10461</v>
      </c>
      <c r="DV327" s="220">
        <v>10461</v>
      </c>
      <c r="DW327" s="220">
        <v>10471</v>
      </c>
      <c r="DX327" s="220">
        <v>10471</v>
      </c>
      <c r="DY327" s="220">
        <v>10464</v>
      </c>
      <c r="DZ327" s="220">
        <v>10464</v>
      </c>
      <c r="EA327" s="220">
        <v>10457</v>
      </c>
      <c r="EB327" s="220">
        <v>10457</v>
      </c>
      <c r="EC327" s="220">
        <v>10457</v>
      </c>
      <c r="ED327" s="220">
        <v>10457</v>
      </c>
      <c r="EE327" s="220">
        <v>10457</v>
      </c>
      <c r="EF327" s="220">
        <v>10457</v>
      </c>
      <c r="EG327" s="220">
        <v>10457</v>
      </c>
      <c r="EH327" s="220">
        <v>10457</v>
      </c>
      <c r="EI327" s="220">
        <v>10457</v>
      </c>
      <c r="EJ327" s="220">
        <v>10457</v>
      </c>
      <c r="EK327" s="220">
        <v>10457</v>
      </c>
      <c r="EL327" s="220">
        <v>10457</v>
      </c>
      <c r="EM327" s="220">
        <v>10457</v>
      </c>
      <c r="EN327" s="242">
        <v>10457</v>
      </c>
      <c r="EO327" s="232">
        <v>10457</v>
      </c>
      <c r="EP327" s="227">
        <v>10457</v>
      </c>
      <c r="EQ327" s="154">
        <v>10457</v>
      </c>
      <c r="ER327" s="154">
        <v>10456</v>
      </c>
      <c r="ES327" s="154">
        <v>10456</v>
      </c>
      <c r="ET327" s="154">
        <v>10456</v>
      </c>
      <c r="EU327" s="154">
        <v>10456</v>
      </c>
      <c r="EV327" s="166">
        <v>10456</v>
      </c>
      <c r="EW327" s="154">
        <v>10456</v>
      </c>
      <c r="EX327" s="154">
        <v>10456</v>
      </c>
      <c r="EY327" s="154">
        <v>10456</v>
      </c>
      <c r="EZ327" s="154">
        <v>10456</v>
      </c>
      <c r="FA327" s="154">
        <v>10456</v>
      </c>
      <c r="FB327" s="166">
        <v>10456</v>
      </c>
      <c r="FC327" s="166">
        <v>10456</v>
      </c>
      <c r="FD327" s="166">
        <v>10456</v>
      </c>
      <c r="FE327" s="166">
        <v>10456</v>
      </c>
      <c r="FF327" s="154">
        <v>10456</v>
      </c>
      <c r="FG327" s="154">
        <v>10456</v>
      </c>
      <c r="FH327" s="166">
        <v>10456</v>
      </c>
      <c r="FI327" s="154">
        <v>10456</v>
      </c>
      <c r="FJ327" s="166">
        <v>10456</v>
      </c>
      <c r="FK327" s="154">
        <v>10456</v>
      </c>
      <c r="FL327" s="154">
        <v>10456</v>
      </c>
      <c r="FM327" s="154">
        <v>10456</v>
      </c>
      <c r="FN327" s="154">
        <v>10456</v>
      </c>
      <c r="FO327" s="154">
        <v>10456</v>
      </c>
      <c r="FP327" s="154">
        <v>10456</v>
      </c>
      <c r="FQ327" s="154">
        <v>10449</v>
      </c>
      <c r="FR327" s="166">
        <v>10449</v>
      </c>
      <c r="FS327" s="166">
        <v>10449</v>
      </c>
      <c r="FT327" s="166">
        <v>10449</v>
      </c>
      <c r="FU327" s="166">
        <v>10449</v>
      </c>
      <c r="FV327" s="166">
        <v>10449</v>
      </c>
      <c r="FW327" s="166">
        <v>10449</v>
      </c>
      <c r="FX327" s="166">
        <v>10449</v>
      </c>
      <c r="FY327" s="154">
        <v>10449</v>
      </c>
      <c r="FZ327" s="154">
        <v>10449</v>
      </c>
      <c r="GA327" s="154">
        <v>10448</v>
      </c>
      <c r="GB327" s="154">
        <v>10448</v>
      </c>
      <c r="GC327" s="154">
        <v>10448</v>
      </c>
      <c r="GD327" s="154">
        <v>10448</v>
      </c>
      <c r="GE327" s="154">
        <v>10448</v>
      </c>
      <c r="GF327" s="154">
        <v>10448</v>
      </c>
      <c r="GG327" s="154">
        <v>10448</v>
      </c>
      <c r="GH327" s="154">
        <v>10448</v>
      </c>
      <c r="GI327" s="154">
        <v>10448</v>
      </c>
      <c r="GJ327" s="154">
        <v>10448</v>
      </c>
      <c r="GK327" s="166">
        <v>10448</v>
      </c>
      <c r="GL327" s="166">
        <v>10448</v>
      </c>
      <c r="GM327" s="166">
        <v>10449</v>
      </c>
      <c r="GN327" s="166">
        <v>10449</v>
      </c>
      <c r="GO327" s="166">
        <v>10449</v>
      </c>
      <c r="GP327" s="166">
        <v>10449</v>
      </c>
      <c r="GQ327" s="166">
        <v>10449</v>
      </c>
      <c r="GR327" s="166">
        <v>10449</v>
      </c>
      <c r="GS327" s="166">
        <v>10449</v>
      </c>
      <c r="GT327" s="166">
        <v>10449</v>
      </c>
      <c r="GU327" s="166">
        <v>10449</v>
      </c>
      <c r="GV327" s="166">
        <v>10449</v>
      </c>
      <c r="GW327" s="166">
        <v>10449</v>
      </c>
      <c r="GX327" s="166">
        <v>10449</v>
      </c>
      <c r="GY327" s="166">
        <v>10449</v>
      </c>
      <c r="GZ327" s="166">
        <v>10449</v>
      </c>
      <c r="HA327" s="166">
        <v>10449</v>
      </c>
      <c r="HB327" s="166">
        <v>10449</v>
      </c>
      <c r="HC327" s="166">
        <v>10449</v>
      </c>
      <c r="HD327" s="166">
        <v>10449</v>
      </c>
      <c r="HE327" s="166">
        <v>10448</v>
      </c>
      <c r="HF327" s="166">
        <v>10448</v>
      </c>
      <c r="HG327" s="154">
        <v>10448</v>
      </c>
      <c r="HH327" s="154">
        <v>10465</v>
      </c>
      <c r="HI327" s="166">
        <v>10464</v>
      </c>
      <c r="HJ327" s="154">
        <v>10465</v>
      </c>
      <c r="HK327" s="154">
        <v>10464</v>
      </c>
      <c r="HL327" s="166">
        <v>10469</v>
      </c>
      <c r="HM327" s="154">
        <v>10473</v>
      </c>
      <c r="HN327" s="154">
        <v>10472</v>
      </c>
      <c r="HO327" s="166">
        <v>10472</v>
      </c>
      <c r="HP327" s="154">
        <v>10472</v>
      </c>
      <c r="HQ327" s="154">
        <v>10472</v>
      </c>
      <c r="HR327" s="166">
        <v>10472</v>
      </c>
      <c r="HS327" s="154">
        <v>10472</v>
      </c>
      <c r="HT327" s="152">
        <v>10472</v>
      </c>
      <c r="HU327" s="152">
        <v>10465</v>
      </c>
      <c r="HV327" s="152">
        <v>10462</v>
      </c>
      <c r="HW327" s="167">
        <v>10459</v>
      </c>
    </row>
    <row r="328" spans="1:231">
      <c r="A328" s="145">
        <f t="shared" si="54"/>
        <v>44352</v>
      </c>
      <c r="B328" s="220">
        <f>'Age&amp;Sex by occurrence date'!$CHJ22</f>
        <v>12976</v>
      </c>
      <c r="C328" s="220">
        <v>10696</v>
      </c>
      <c r="D328" s="220">
        <v>10696</v>
      </c>
      <c r="E328" s="220">
        <v>10696</v>
      </c>
      <c r="F328" s="220">
        <v>10696</v>
      </c>
      <c r="G328" s="220">
        <v>10696</v>
      </c>
      <c r="H328" s="220">
        <v>10696</v>
      </c>
      <c r="I328" s="220">
        <v>10696</v>
      </c>
      <c r="J328" s="220">
        <v>10696</v>
      </c>
      <c r="K328" s="220">
        <v>10696</v>
      </c>
      <c r="L328" s="220">
        <v>10696</v>
      </c>
      <c r="M328" s="220">
        <v>10695</v>
      </c>
      <c r="N328" s="220">
        <v>10696</v>
      </c>
      <c r="O328" s="220">
        <v>10696</v>
      </c>
      <c r="P328" s="220">
        <v>10696</v>
      </c>
      <c r="Q328" s="220">
        <v>10695</v>
      </c>
      <c r="R328" s="220">
        <v>10695</v>
      </c>
      <c r="S328" s="220">
        <v>10695</v>
      </c>
      <c r="T328" s="220">
        <v>10695</v>
      </c>
      <c r="U328" s="220">
        <v>10695</v>
      </c>
      <c r="V328" s="220">
        <v>10694</v>
      </c>
      <c r="W328" s="220">
        <v>10694</v>
      </c>
      <c r="X328" s="220">
        <v>10694</v>
      </c>
      <c r="Y328" s="220">
        <v>10693</v>
      </c>
      <c r="Z328" s="220">
        <v>10688</v>
      </c>
      <c r="AA328" s="220">
        <v>10613</v>
      </c>
      <c r="AB328" s="220">
        <v>10493</v>
      </c>
      <c r="AC328" s="220">
        <v>10493</v>
      </c>
      <c r="AD328" s="220">
        <v>10493</v>
      </c>
      <c r="AE328" s="220">
        <v>10491</v>
      </c>
      <c r="AF328" s="220">
        <v>10491</v>
      </c>
      <c r="AG328" s="220">
        <v>10491</v>
      </c>
      <c r="AH328" s="220">
        <v>10491</v>
      </c>
      <c r="AI328" s="220">
        <v>10491</v>
      </c>
      <c r="AJ328" s="220">
        <v>10491</v>
      </c>
      <c r="AK328" s="220">
        <v>10491</v>
      </c>
      <c r="AL328" s="220">
        <v>10491</v>
      </c>
      <c r="AM328" s="220">
        <v>10491</v>
      </c>
      <c r="AN328" s="220">
        <v>10491</v>
      </c>
      <c r="AO328" s="220">
        <v>10491</v>
      </c>
      <c r="AP328" s="220">
        <v>10491</v>
      </c>
      <c r="AQ328" s="220">
        <v>10491</v>
      </c>
      <c r="AR328" s="220">
        <v>10491</v>
      </c>
      <c r="AS328" s="220">
        <v>10491</v>
      </c>
      <c r="AT328" s="220">
        <v>10491</v>
      </c>
      <c r="AU328" s="220">
        <v>10491</v>
      </c>
      <c r="AV328" s="220">
        <v>10491</v>
      </c>
      <c r="AW328" s="220">
        <v>10491</v>
      </c>
      <c r="AX328" s="220">
        <v>10491</v>
      </c>
      <c r="AY328" s="220">
        <v>10491</v>
      </c>
      <c r="AZ328" s="220">
        <v>10491</v>
      </c>
      <c r="BA328" s="220">
        <v>10491</v>
      </c>
      <c r="BB328" s="220">
        <v>10491</v>
      </c>
      <c r="BC328" s="220">
        <v>10491</v>
      </c>
      <c r="BD328" s="220">
        <v>10491</v>
      </c>
      <c r="BE328" s="220">
        <v>10491</v>
      </c>
      <c r="BF328" s="220">
        <v>10491</v>
      </c>
      <c r="BG328" s="220">
        <v>10491</v>
      </c>
      <c r="BH328" s="220">
        <v>10491</v>
      </c>
      <c r="BI328" s="220">
        <v>10491</v>
      </c>
      <c r="BJ328" s="220">
        <v>10491</v>
      </c>
      <c r="BK328" s="220">
        <v>10491</v>
      </c>
      <c r="BL328" s="220">
        <v>10491</v>
      </c>
      <c r="BM328" s="220">
        <v>10491</v>
      </c>
      <c r="BN328" s="220">
        <v>10491</v>
      </c>
      <c r="BO328" s="220">
        <v>10491</v>
      </c>
      <c r="BP328" s="220">
        <v>10491</v>
      </c>
      <c r="BQ328" s="220">
        <v>10491</v>
      </c>
      <c r="BR328" s="220">
        <v>10491</v>
      </c>
      <c r="BS328" s="220">
        <v>10491</v>
      </c>
      <c r="BT328" s="220">
        <v>10491</v>
      </c>
      <c r="BU328" s="220">
        <v>10491</v>
      </c>
      <c r="BV328" s="220">
        <v>10491</v>
      </c>
      <c r="BW328" s="220">
        <v>10491</v>
      </c>
      <c r="BX328" s="220">
        <v>10491</v>
      </c>
      <c r="BY328" s="220">
        <v>10491</v>
      </c>
      <c r="BZ328" s="220">
        <v>10491</v>
      </c>
      <c r="CA328" s="220">
        <v>10491</v>
      </c>
      <c r="CB328" s="220">
        <v>10491</v>
      </c>
      <c r="CC328" s="220">
        <v>10491</v>
      </c>
      <c r="CD328" s="220">
        <v>10491</v>
      </c>
      <c r="CE328" s="220">
        <v>10491</v>
      </c>
      <c r="CF328" s="220">
        <v>10491</v>
      </c>
      <c r="CG328" s="220">
        <v>10491</v>
      </c>
      <c r="CH328" s="220">
        <v>10491</v>
      </c>
      <c r="CI328" s="220">
        <v>10491</v>
      </c>
      <c r="CJ328" s="220">
        <v>10491</v>
      </c>
      <c r="CK328" s="220">
        <v>10491</v>
      </c>
      <c r="CL328" s="220">
        <v>10491</v>
      </c>
      <c r="CM328" s="220">
        <v>10491</v>
      </c>
      <c r="CN328" s="220">
        <v>10491</v>
      </c>
      <c r="CO328" s="220">
        <v>10491</v>
      </c>
      <c r="CP328" s="220">
        <v>10491</v>
      </c>
      <c r="CQ328" s="220">
        <v>10491</v>
      </c>
      <c r="CR328" s="220">
        <v>10491</v>
      </c>
      <c r="CS328" s="220">
        <v>10491</v>
      </c>
      <c r="CT328" s="220">
        <v>10491</v>
      </c>
      <c r="CU328" s="220">
        <v>10491</v>
      </c>
      <c r="CV328" s="220">
        <v>10491</v>
      </c>
      <c r="CW328" s="220">
        <v>10491</v>
      </c>
      <c r="CX328" s="220">
        <v>10491</v>
      </c>
      <c r="CY328" s="220">
        <v>10491</v>
      </c>
      <c r="CZ328" s="220">
        <v>10491</v>
      </c>
      <c r="DA328" s="220">
        <v>10491</v>
      </c>
      <c r="DB328" s="220">
        <v>10491</v>
      </c>
      <c r="DC328" s="220">
        <v>10491</v>
      </c>
      <c r="DD328" s="220">
        <v>10491</v>
      </c>
      <c r="DE328" s="220">
        <v>10491</v>
      </c>
      <c r="DF328" s="220">
        <v>10491</v>
      </c>
      <c r="DG328" s="220">
        <v>10491</v>
      </c>
      <c r="DH328" s="220">
        <v>10491</v>
      </c>
      <c r="DI328" s="220">
        <v>10491</v>
      </c>
      <c r="DJ328" s="220">
        <v>10491</v>
      </c>
      <c r="DK328" s="220">
        <v>10491</v>
      </c>
      <c r="DL328" s="220">
        <v>10491</v>
      </c>
      <c r="DM328" s="220">
        <v>10491</v>
      </c>
      <c r="DN328" s="220">
        <v>10491</v>
      </c>
      <c r="DO328" s="220">
        <v>10491</v>
      </c>
      <c r="DP328" s="220">
        <v>10491</v>
      </c>
      <c r="DQ328" s="220">
        <v>10491</v>
      </c>
      <c r="DR328" s="220">
        <v>10491</v>
      </c>
      <c r="DS328" s="220">
        <v>10491</v>
      </c>
      <c r="DT328" s="220">
        <v>10460</v>
      </c>
      <c r="DU328" s="220">
        <v>10456</v>
      </c>
      <c r="DV328" s="220">
        <v>10456</v>
      </c>
      <c r="DW328" s="220">
        <v>10466</v>
      </c>
      <c r="DX328" s="220">
        <v>10466</v>
      </c>
      <c r="DY328" s="220">
        <v>10459</v>
      </c>
      <c r="DZ328" s="220">
        <v>10459</v>
      </c>
      <c r="EA328" s="220">
        <v>10452</v>
      </c>
      <c r="EB328" s="220">
        <v>10452</v>
      </c>
      <c r="EC328" s="220">
        <v>10452</v>
      </c>
      <c r="ED328" s="220">
        <v>10452</v>
      </c>
      <c r="EE328" s="220">
        <v>10452</v>
      </c>
      <c r="EF328" s="220">
        <v>10452</v>
      </c>
      <c r="EG328" s="220">
        <v>10452</v>
      </c>
      <c r="EH328" s="220">
        <v>10452</v>
      </c>
      <c r="EI328" s="220">
        <v>10452</v>
      </c>
      <c r="EJ328" s="220">
        <v>10452</v>
      </c>
      <c r="EK328" s="220">
        <v>10452</v>
      </c>
      <c r="EL328" s="220">
        <v>10452</v>
      </c>
      <c r="EM328" s="220">
        <v>10452</v>
      </c>
      <c r="EN328" s="242">
        <v>10452</v>
      </c>
      <c r="EO328" s="232">
        <v>10452</v>
      </c>
      <c r="EP328" s="227">
        <v>10452</v>
      </c>
      <c r="EQ328" s="154">
        <v>10452</v>
      </c>
      <c r="ER328" s="154">
        <v>10451</v>
      </c>
      <c r="ES328" s="154">
        <v>10451</v>
      </c>
      <c r="ET328" s="154">
        <v>10451</v>
      </c>
      <c r="EU328" s="154">
        <v>10451</v>
      </c>
      <c r="EV328" s="154">
        <v>10451</v>
      </c>
      <c r="EW328" s="166">
        <v>10451</v>
      </c>
      <c r="EX328" s="166">
        <v>10451</v>
      </c>
      <c r="EY328" s="166">
        <v>10451</v>
      </c>
      <c r="EZ328" s="166">
        <v>10451</v>
      </c>
      <c r="FA328" s="166">
        <v>10451</v>
      </c>
      <c r="FB328" s="154">
        <v>10451</v>
      </c>
      <c r="FC328" s="166">
        <v>10451</v>
      </c>
      <c r="FD328" s="154">
        <v>10451</v>
      </c>
      <c r="FE328" s="154">
        <v>10451</v>
      </c>
      <c r="FF328" s="166">
        <v>10451</v>
      </c>
      <c r="FG328" s="166">
        <v>10451</v>
      </c>
      <c r="FH328" s="154">
        <v>10451</v>
      </c>
      <c r="FI328" s="166">
        <v>10451</v>
      </c>
      <c r="FJ328" s="166">
        <v>10451</v>
      </c>
      <c r="FK328" s="166">
        <v>10451</v>
      </c>
      <c r="FL328" s="166">
        <v>10451</v>
      </c>
      <c r="FM328" s="166">
        <v>10451</v>
      </c>
      <c r="FN328" s="166">
        <v>10451</v>
      </c>
      <c r="FO328" s="166">
        <v>10451</v>
      </c>
      <c r="FP328" s="166">
        <v>10451</v>
      </c>
      <c r="FQ328" s="166">
        <v>10444</v>
      </c>
      <c r="FR328" s="166">
        <v>10444</v>
      </c>
      <c r="FS328" s="166">
        <v>10444</v>
      </c>
      <c r="FT328" s="166">
        <v>10444</v>
      </c>
      <c r="FU328" s="166">
        <v>10444</v>
      </c>
      <c r="FV328" s="166">
        <v>10444</v>
      </c>
      <c r="FW328" s="166">
        <v>10444</v>
      </c>
      <c r="FX328" s="166">
        <v>10444</v>
      </c>
      <c r="FY328" s="166">
        <v>10444</v>
      </c>
      <c r="FZ328" s="166">
        <v>10444</v>
      </c>
      <c r="GA328" s="166">
        <v>10443</v>
      </c>
      <c r="GB328" s="166">
        <v>10443</v>
      </c>
      <c r="GC328" s="166">
        <v>10443</v>
      </c>
      <c r="GD328" s="166">
        <v>10443</v>
      </c>
      <c r="GE328" s="166">
        <v>10443</v>
      </c>
      <c r="GF328" s="166">
        <v>10443</v>
      </c>
      <c r="GG328" s="166">
        <v>10443</v>
      </c>
      <c r="GH328" s="166">
        <v>10443</v>
      </c>
      <c r="GI328" s="166">
        <v>10443</v>
      </c>
      <c r="GJ328" s="166">
        <v>10443</v>
      </c>
      <c r="GK328" s="154">
        <v>10443</v>
      </c>
      <c r="GL328" s="154">
        <v>10443</v>
      </c>
      <c r="GM328" s="154">
        <v>10444</v>
      </c>
      <c r="GN328" s="154">
        <v>10444</v>
      </c>
      <c r="GO328" s="154">
        <v>10444</v>
      </c>
      <c r="GP328" s="154">
        <v>10444</v>
      </c>
      <c r="GQ328" s="154">
        <v>10444</v>
      </c>
      <c r="GR328" s="154">
        <v>10444</v>
      </c>
      <c r="GS328" s="154">
        <v>10444</v>
      </c>
      <c r="GT328" s="166">
        <v>10444</v>
      </c>
      <c r="GU328" s="166">
        <v>10444</v>
      </c>
      <c r="GV328" s="166">
        <v>10444</v>
      </c>
      <c r="GW328" s="166">
        <v>10444</v>
      </c>
      <c r="GX328" s="166">
        <v>10444</v>
      </c>
      <c r="GY328" s="166">
        <v>10444</v>
      </c>
      <c r="GZ328" s="166">
        <v>10444</v>
      </c>
      <c r="HA328" s="166">
        <v>10444</v>
      </c>
      <c r="HB328" s="166">
        <v>10444</v>
      </c>
      <c r="HC328" s="166">
        <v>10444</v>
      </c>
      <c r="HD328" s="166">
        <v>10444</v>
      </c>
      <c r="HE328" s="166">
        <v>10443</v>
      </c>
      <c r="HF328" s="154">
        <v>10443</v>
      </c>
      <c r="HG328" s="154">
        <v>10443</v>
      </c>
      <c r="HH328" s="154">
        <v>10460</v>
      </c>
      <c r="HI328" s="154">
        <v>10459</v>
      </c>
      <c r="HJ328" s="154">
        <v>10460</v>
      </c>
      <c r="HK328" s="154">
        <v>10459</v>
      </c>
      <c r="HL328" s="154">
        <v>10464</v>
      </c>
      <c r="HM328" s="154">
        <v>10468</v>
      </c>
      <c r="HN328" s="154">
        <v>10467</v>
      </c>
      <c r="HO328" s="166">
        <v>10467</v>
      </c>
      <c r="HP328" s="154">
        <v>10467</v>
      </c>
      <c r="HQ328" s="154">
        <v>10467</v>
      </c>
      <c r="HR328" s="166">
        <v>10467</v>
      </c>
      <c r="HS328" s="154">
        <v>10467</v>
      </c>
      <c r="HT328" s="152">
        <v>10467</v>
      </c>
      <c r="HU328" s="152">
        <v>10460</v>
      </c>
      <c r="HV328" s="152">
        <v>10457</v>
      </c>
      <c r="HW328" s="167">
        <v>10454</v>
      </c>
    </row>
    <row r="329" spans="1:231">
      <c r="A329" s="145">
        <f t="shared" si="54"/>
        <v>44351</v>
      </c>
      <c r="B329" s="220">
        <f>'Age&amp;Sex by occurrence date'!$CHQ22</f>
        <v>12971</v>
      </c>
      <c r="C329" s="220">
        <v>10692</v>
      </c>
      <c r="D329" s="220">
        <v>10692</v>
      </c>
      <c r="E329" s="220">
        <v>10692</v>
      </c>
      <c r="F329" s="220">
        <v>10692</v>
      </c>
      <c r="G329" s="220">
        <v>10692</v>
      </c>
      <c r="H329" s="220">
        <v>10692</v>
      </c>
      <c r="I329" s="220">
        <v>10692</v>
      </c>
      <c r="J329" s="220">
        <v>10692</v>
      </c>
      <c r="K329" s="220">
        <v>10692</v>
      </c>
      <c r="L329" s="220">
        <v>10692</v>
      </c>
      <c r="M329" s="220">
        <v>10692</v>
      </c>
      <c r="N329" s="220">
        <v>10692</v>
      </c>
      <c r="O329" s="220">
        <v>10692</v>
      </c>
      <c r="P329" s="220">
        <v>10692</v>
      </c>
      <c r="Q329" s="220">
        <v>10691</v>
      </c>
      <c r="R329" s="220">
        <v>10691</v>
      </c>
      <c r="S329" s="220">
        <v>10691</v>
      </c>
      <c r="T329" s="220">
        <v>10691</v>
      </c>
      <c r="U329" s="220">
        <v>10691</v>
      </c>
      <c r="V329" s="220">
        <v>10690</v>
      </c>
      <c r="W329" s="220">
        <v>10690</v>
      </c>
      <c r="X329" s="220">
        <v>10690</v>
      </c>
      <c r="Y329" s="220">
        <v>10689</v>
      </c>
      <c r="Z329" s="220">
        <v>10684</v>
      </c>
      <c r="AA329" s="220">
        <v>10609</v>
      </c>
      <c r="AB329" s="220">
        <v>10489</v>
      </c>
      <c r="AC329" s="220">
        <v>10489</v>
      </c>
      <c r="AD329" s="220">
        <v>10489</v>
      </c>
      <c r="AE329" s="220">
        <v>10487</v>
      </c>
      <c r="AF329" s="220">
        <v>10487</v>
      </c>
      <c r="AG329" s="220">
        <v>10487</v>
      </c>
      <c r="AH329" s="220">
        <v>10487</v>
      </c>
      <c r="AI329" s="220">
        <v>10487</v>
      </c>
      <c r="AJ329" s="220">
        <v>10487</v>
      </c>
      <c r="AK329" s="220">
        <v>10487</v>
      </c>
      <c r="AL329" s="220">
        <v>10487</v>
      </c>
      <c r="AM329" s="220">
        <v>10487</v>
      </c>
      <c r="AN329" s="220">
        <v>10487</v>
      </c>
      <c r="AO329" s="220">
        <v>10487</v>
      </c>
      <c r="AP329" s="220">
        <v>10487</v>
      </c>
      <c r="AQ329" s="220">
        <v>10487</v>
      </c>
      <c r="AR329" s="220">
        <v>10487</v>
      </c>
      <c r="AS329" s="220">
        <v>10487</v>
      </c>
      <c r="AT329" s="220">
        <v>10487</v>
      </c>
      <c r="AU329" s="220">
        <v>10487</v>
      </c>
      <c r="AV329" s="220">
        <v>10487</v>
      </c>
      <c r="AW329" s="220">
        <v>10487</v>
      </c>
      <c r="AX329" s="220">
        <v>10487</v>
      </c>
      <c r="AY329" s="220">
        <v>10487</v>
      </c>
      <c r="AZ329" s="220">
        <v>10487</v>
      </c>
      <c r="BA329" s="220">
        <v>10487</v>
      </c>
      <c r="BB329" s="220">
        <v>10487</v>
      </c>
      <c r="BC329" s="220">
        <v>10487</v>
      </c>
      <c r="BD329" s="220">
        <v>10487</v>
      </c>
      <c r="BE329" s="220">
        <v>10487</v>
      </c>
      <c r="BF329" s="220">
        <v>10487</v>
      </c>
      <c r="BG329" s="220">
        <v>10487</v>
      </c>
      <c r="BH329" s="220">
        <v>10487</v>
      </c>
      <c r="BI329" s="220">
        <v>10487</v>
      </c>
      <c r="BJ329" s="220">
        <v>10487</v>
      </c>
      <c r="BK329" s="220">
        <v>10487</v>
      </c>
      <c r="BL329" s="220">
        <v>10487</v>
      </c>
      <c r="BM329" s="220">
        <v>10487</v>
      </c>
      <c r="BN329" s="220">
        <v>10487</v>
      </c>
      <c r="BO329" s="220">
        <v>10487</v>
      </c>
      <c r="BP329" s="220">
        <v>10487</v>
      </c>
      <c r="BQ329" s="220">
        <v>10487</v>
      </c>
      <c r="BR329" s="220">
        <v>10487</v>
      </c>
      <c r="BS329" s="220">
        <v>10487</v>
      </c>
      <c r="BT329" s="220">
        <v>10487</v>
      </c>
      <c r="BU329" s="220">
        <v>10487</v>
      </c>
      <c r="BV329" s="220">
        <v>10487</v>
      </c>
      <c r="BW329" s="220">
        <v>10487</v>
      </c>
      <c r="BX329" s="220">
        <v>10487</v>
      </c>
      <c r="BY329" s="220">
        <v>10487</v>
      </c>
      <c r="BZ329" s="220">
        <v>10487</v>
      </c>
      <c r="CA329" s="220">
        <v>10487</v>
      </c>
      <c r="CB329" s="220">
        <v>10487</v>
      </c>
      <c r="CC329" s="220">
        <v>10487</v>
      </c>
      <c r="CD329" s="220">
        <v>10487</v>
      </c>
      <c r="CE329" s="220">
        <v>10487</v>
      </c>
      <c r="CF329" s="220">
        <v>10487</v>
      </c>
      <c r="CG329" s="220">
        <v>10487</v>
      </c>
      <c r="CH329" s="220">
        <v>10487</v>
      </c>
      <c r="CI329" s="220">
        <v>10487</v>
      </c>
      <c r="CJ329" s="220">
        <v>10487</v>
      </c>
      <c r="CK329" s="220">
        <v>10487</v>
      </c>
      <c r="CL329" s="220">
        <v>10487</v>
      </c>
      <c r="CM329" s="220">
        <v>10487</v>
      </c>
      <c r="CN329" s="220">
        <v>10487</v>
      </c>
      <c r="CO329" s="220">
        <v>10487</v>
      </c>
      <c r="CP329" s="220">
        <v>10487</v>
      </c>
      <c r="CQ329" s="220">
        <v>10487</v>
      </c>
      <c r="CR329" s="220">
        <v>10487</v>
      </c>
      <c r="CS329" s="220">
        <v>10487</v>
      </c>
      <c r="CT329" s="220">
        <v>10487</v>
      </c>
      <c r="CU329" s="220">
        <v>10487</v>
      </c>
      <c r="CV329" s="220">
        <v>10487</v>
      </c>
      <c r="CW329" s="220">
        <v>10487</v>
      </c>
      <c r="CX329" s="220">
        <v>10487</v>
      </c>
      <c r="CY329" s="220">
        <v>10487</v>
      </c>
      <c r="CZ329" s="220">
        <v>10487</v>
      </c>
      <c r="DA329" s="220">
        <v>10487</v>
      </c>
      <c r="DB329" s="220">
        <v>10487</v>
      </c>
      <c r="DC329" s="220">
        <v>10487</v>
      </c>
      <c r="DD329" s="220">
        <v>10487</v>
      </c>
      <c r="DE329" s="220">
        <v>10487</v>
      </c>
      <c r="DF329" s="220">
        <v>10487</v>
      </c>
      <c r="DG329" s="220">
        <v>10487</v>
      </c>
      <c r="DH329" s="220">
        <v>10487</v>
      </c>
      <c r="DI329" s="220">
        <v>10487</v>
      </c>
      <c r="DJ329" s="220">
        <v>10487</v>
      </c>
      <c r="DK329" s="220">
        <v>10487</v>
      </c>
      <c r="DL329" s="220">
        <v>10487</v>
      </c>
      <c r="DM329" s="220">
        <v>10487</v>
      </c>
      <c r="DN329" s="220">
        <v>10487</v>
      </c>
      <c r="DO329" s="220">
        <v>10487</v>
      </c>
      <c r="DP329" s="220">
        <v>10487</v>
      </c>
      <c r="DQ329" s="220">
        <v>10487</v>
      </c>
      <c r="DR329" s="220">
        <v>10487</v>
      </c>
      <c r="DS329" s="220">
        <v>10487</v>
      </c>
      <c r="DT329" s="220">
        <v>10456</v>
      </c>
      <c r="DU329" s="220">
        <v>10452</v>
      </c>
      <c r="DV329" s="220">
        <v>10452</v>
      </c>
      <c r="DW329" s="220">
        <v>10462</v>
      </c>
      <c r="DX329" s="220">
        <v>10462</v>
      </c>
      <c r="DY329" s="220">
        <v>10455</v>
      </c>
      <c r="DZ329" s="220">
        <v>10455</v>
      </c>
      <c r="EA329" s="220">
        <v>10448</v>
      </c>
      <c r="EB329" s="220">
        <v>10448</v>
      </c>
      <c r="EC329" s="220">
        <v>10448</v>
      </c>
      <c r="ED329" s="220">
        <v>10448</v>
      </c>
      <c r="EE329" s="220">
        <v>10448</v>
      </c>
      <c r="EF329" s="220">
        <v>10448</v>
      </c>
      <c r="EG329" s="220">
        <v>10448</v>
      </c>
      <c r="EH329" s="220">
        <v>10448</v>
      </c>
      <c r="EI329" s="220">
        <v>10448</v>
      </c>
      <c r="EJ329" s="220">
        <v>10448</v>
      </c>
      <c r="EK329" s="220">
        <v>10448</v>
      </c>
      <c r="EL329" s="220">
        <v>10448</v>
      </c>
      <c r="EM329" s="220">
        <v>10448</v>
      </c>
      <c r="EN329" s="242">
        <v>10448</v>
      </c>
      <c r="EO329" s="232">
        <v>10448</v>
      </c>
      <c r="EP329" s="228">
        <v>10448</v>
      </c>
      <c r="EQ329" s="166">
        <v>10448</v>
      </c>
      <c r="ER329" s="166">
        <v>10447</v>
      </c>
      <c r="ES329" s="166">
        <v>10447</v>
      </c>
      <c r="ET329" s="166">
        <v>10447</v>
      </c>
      <c r="EU329" s="166">
        <v>10447</v>
      </c>
      <c r="EV329" s="154">
        <v>10447</v>
      </c>
      <c r="EW329" s="154">
        <v>10447</v>
      </c>
      <c r="EX329" s="154">
        <v>10447</v>
      </c>
      <c r="EY329" s="154">
        <v>10447</v>
      </c>
      <c r="EZ329" s="154">
        <v>10447</v>
      </c>
      <c r="FA329" s="154">
        <v>10447</v>
      </c>
      <c r="FB329" s="166">
        <v>10447</v>
      </c>
      <c r="FC329" s="154">
        <v>10447</v>
      </c>
      <c r="FD329" s="166">
        <v>10447</v>
      </c>
      <c r="FE329" s="166">
        <v>10447</v>
      </c>
      <c r="FF329" s="154">
        <v>10447</v>
      </c>
      <c r="FG329" s="166">
        <v>10447</v>
      </c>
      <c r="FH329" s="166">
        <v>10447</v>
      </c>
      <c r="FI329" s="154">
        <v>10447</v>
      </c>
      <c r="FJ329" s="154">
        <v>10447</v>
      </c>
      <c r="FK329" s="166">
        <v>10447</v>
      </c>
      <c r="FL329" s="166">
        <v>10447</v>
      </c>
      <c r="FM329" s="166">
        <v>10447</v>
      </c>
      <c r="FN329" s="166">
        <v>10447</v>
      </c>
      <c r="FO329" s="166">
        <v>10447</v>
      </c>
      <c r="FP329" s="166">
        <v>10447</v>
      </c>
      <c r="FQ329" s="166">
        <v>10440</v>
      </c>
      <c r="FR329" s="154">
        <v>10440</v>
      </c>
      <c r="FS329" s="154">
        <v>10440</v>
      </c>
      <c r="FT329" s="154">
        <v>10440</v>
      </c>
      <c r="FU329" s="154">
        <v>10440</v>
      </c>
      <c r="FV329" s="154">
        <v>10440</v>
      </c>
      <c r="FW329" s="154">
        <v>10440</v>
      </c>
      <c r="FX329" s="154">
        <v>10440</v>
      </c>
      <c r="FY329" s="154">
        <v>10440</v>
      </c>
      <c r="FZ329" s="154">
        <v>10440</v>
      </c>
      <c r="GA329" s="154">
        <v>10439</v>
      </c>
      <c r="GB329" s="154">
        <v>10439</v>
      </c>
      <c r="GC329" s="154">
        <v>10439</v>
      </c>
      <c r="GD329" s="154">
        <v>10439</v>
      </c>
      <c r="GE329" s="154">
        <v>10439</v>
      </c>
      <c r="GF329" s="154">
        <v>10439</v>
      </c>
      <c r="GG329" s="154">
        <v>10439</v>
      </c>
      <c r="GH329" s="154">
        <v>10439</v>
      </c>
      <c r="GI329" s="154">
        <v>10439</v>
      </c>
      <c r="GJ329" s="154">
        <v>10439</v>
      </c>
      <c r="GK329" s="154">
        <v>10439</v>
      </c>
      <c r="GL329" s="154">
        <v>10439</v>
      </c>
      <c r="GM329" s="154">
        <v>10440</v>
      </c>
      <c r="GN329" s="154">
        <v>10440</v>
      </c>
      <c r="GO329" s="154">
        <v>10440</v>
      </c>
      <c r="GP329" s="154">
        <v>10440</v>
      </c>
      <c r="GQ329" s="154">
        <v>10440</v>
      </c>
      <c r="GR329" s="154">
        <v>10440</v>
      </c>
      <c r="GS329" s="154">
        <v>10440</v>
      </c>
      <c r="GT329" s="154">
        <v>10440</v>
      </c>
      <c r="GU329" s="154">
        <v>10440</v>
      </c>
      <c r="GV329" s="154">
        <v>10440</v>
      </c>
      <c r="GW329" s="154">
        <v>10440</v>
      </c>
      <c r="GX329" s="166">
        <v>10440</v>
      </c>
      <c r="GY329" s="154">
        <v>10440</v>
      </c>
      <c r="GZ329" s="154">
        <v>10440</v>
      </c>
      <c r="HA329" s="154">
        <v>10440</v>
      </c>
      <c r="HB329" s="154">
        <v>10440</v>
      </c>
      <c r="HC329" s="154">
        <v>10440</v>
      </c>
      <c r="HD329" s="154">
        <v>10440</v>
      </c>
      <c r="HE329" s="154">
        <v>10439</v>
      </c>
      <c r="HF329" s="154">
        <v>10439</v>
      </c>
      <c r="HG329" s="154">
        <v>10439</v>
      </c>
      <c r="HH329" s="154">
        <v>10456</v>
      </c>
      <c r="HI329" s="154">
        <v>10455</v>
      </c>
      <c r="HJ329" s="154">
        <v>10456</v>
      </c>
      <c r="HK329" s="154">
        <v>10455</v>
      </c>
      <c r="HL329" s="154">
        <v>10460</v>
      </c>
      <c r="HM329" s="154">
        <v>10464</v>
      </c>
      <c r="HN329" s="154">
        <v>10463</v>
      </c>
      <c r="HO329" s="166">
        <v>10463</v>
      </c>
      <c r="HP329" s="154">
        <v>10463</v>
      </c>
      <c r="HQ329" s="154">
        <v>10463</v>
      </c>
      <c r="HR329" s="166">
        <v>10463</v>
      </c>
      <c r="HS329" s="154">
        <v>10463</v>
      </c>
      <c r="HT329" s="152">
        <v>10463</v>
      </c>
      <c r="HU329" s="152">
        <v>10456</v>
      </c>
      <c r="HV329" s="152">
        <v>10453</v>
      </c>
      <c r="HW329" s="167">
        <v>10450</v>
      </c>
    </row>
    <row r="330" spans="1:231">
      <c r="A330" s="145">
        <f t="shared" si="54"/>
        <v>44350</v>
      </c>
      <c r="B330" s="220">
        <f>'Age&amp;Sex by occurrence date'!$CHX22</f>
        <v>12966</v>
      </c>
      <c r="C330" s="220">
        <v>10690</v>
      </c>
      <c r="D330" s="220">
        <v>10690</v>
      </c>
      <c r="E330" s="220">
        <v>10690</v>
      </c>
      <c r="F330" s="220">
        <v>10690</v>
      </c>
      <c r="G330" s="220">
        <v>10690</v>
      </c>
      <c r="H330" s="220">
        <v>10690</v>
      </c>
      <c r="I330" s="220">
        <v>10690</v>
      </c>
      <c r="J330" s="220">
        <v>10690</v>
      </c>
      <c r="K330" s="220">
        <v>10690</v>
      </c>
      <c r="L330" s="220">
        <v>10690</v>
      </c>
      <c r="M330" s="220">
        <v>10690</v>
      </c>
      <c r="N330" s="220">
        <v>10690</v>
      </c>
      <c r="O330" s="220">
        <v>10690</v>
      </c>
      <c r="P330" s="220">
        <v>10690</v>
      </c>
      <c r="Q330" s="220">
        <v>10689</v>
      </c>
      <c r="R330" s="220">
        <v>10689</v>
      </c>
      <c r="S330" s="220">
        <v>10689</v>
      </c>
      <c r="T330" s="220">
        <v>10689</v>
      </c>
      <c r="U330" s="220">
        <v>10689</v>
      </c>
      <c r="V330" s="220">
        <v>10688</v>
      </c>
      <c r="W330" s="220">
        <v>10688</v>
      </c>
      <c r="X330" s="220">
        <v>10688</v>
      </c>
      <c r="Y330" s="220">
        <v>10687</v>
      </c>
      <c r="Z330" s="220">
        <v>10682</v>
      </c>
      <c r="AA330" s="220">
        <v>10607</v>
      </c>
      <c r="AB330" s="220">
        <v>10487</v>
      </c>
      <c r="AC330" s="220">
        <v>10487</v>
      </c>
      <c r="AD330" s="220">
        <v>10487</v>
      </c>
      <c r="AE330" s="220">
        <v>10485</v>
      </c>
      <c r="AF330" s="220">
        <v>10485</v>
      </c>
      <c r="AG330" s="220">
        <v>10485</v>
      </c>
      <c r="AH330" s="220">
        <v>10485</v>
      </c>
      <c r="AI330" s="220">
        <v>10485</v>
      </c>
      <c r="AJ330" s="220">
        <v>10485</v>
      </c>
      <c r="AK330" s="220">
        <v>10485</v>
      </c>
      <c r="AL330" s="220">
        <v>10485</v>
      </c>
      <c r="AM330" s="220">
        <v>10485</v>
      </c>
      <c r="AN330" s="220">
        <v>10485</v>
      </c>
      <c r="AO330" s="220">
        <v>10485</v>
      </c>
      <c r="AP330" s="220">
        <v>10485</v>
      </c>
      <c r="AQ330" s="220">
        <v>10485</v>
      </c>
      <c r="AR330" s="220">
        <v>10485</v>
      </c>
      <c r="AS330" s="220">
        <v>10485</v>
      </c>
      <c r="AT330" s="220">
        <v>10485</v>
      </c>
      <c r="AU330" s="220">
        <v>10485</v>
      </c>
      <c r="AV330" s="220">
        <v>10485</v>
      </c>
      <c r="AW330" s="220">
        <v>10485</v>
      </c>
      <c r="AX330" s="220">
        <v>10485</v>
      </c>
      <c r="AY330" s="220">
        <v>10485</v>
      </c>
      <c r="AZ330" s="220">
        <v>10485</v>
      </c>
      <c r="BA330" s="220">
        <v>10485</v>
      </c>
      <c r="BB330" s="220">
        <v>10485</v>
      </c>
      <c r="BC330" s="220">
        <v>10485</v>
      </c>
      <c r="BD330" s="220">
        <v>10485</v>
      </c>
      <c r="BE330" s="220">
        <v>10485</v>
      </c>
      <c r="BF330" s="220">
        <v>10485</v>
      </c>
      <c r="BG330" s="220">
        <v>10485</v>
      </c>
      <c r="BH330" s="220">
        <v>10485</v>
      </c>
      <c r="BI330" s="220">
        <v>10485</v>
      </c>
      <c r="BJ330" s="220">
        <v>10485</v>
      </c>
      <c r="BK330" s="220">
        <v>10485</v>
      </c>
      <c r="BL330" s="220">
        <v>10485</v>
      </c>
      <c r="BM330" s="220">
        <v>10485</v>
      </c>
      <c r="BN330" s="220">
        <v>10485</v>
      </c>
      <c r="BO330" s="220">
        <v>10485</v>
      </c>
      <c r="BP330" s="220">
        <v>10485</v>
      </c>
      <c r="BQ330" s="220">
        <v>10485</v>
      </c>
      <c r="BR330" s="220">
        <v>10485</v>
      </c>
      <c r="BS330" s="220">
        <v>10485</v>
      </c>
      <c r="BT330" s="220">
        <v>10485</v>
      </c>
      <c r="BU330" s="220">
        <v>10485</v>
      </c>
      <c r="BV330" s="220">
        <v>10485</v>
      </c>
      <c r="BW330" s="220">
        <v>10485</v>
      </c>
      <c r="BX330" s="220">
        <v>10485</v>
      </c>
      <c r="BY330" s="220">
        <v>10485</v>
      </c>
      <c r="BZ330" s="220">
        <v>10485</v>
      </c>
      <c r="CA330" s="220">
        <v>10485</v>
      </c>
      <c r="CB330" s="220">
        <v>10485</v>
      </c>
      <c r="CC330" s="220">
        <v>10485</v>
      </c>
      <c r="CD330" s="220">
        <v>10485</v>
      </c>
      <c r="CE330" s="220">
        <v>10485</v>
      </c>
      <c r="CF330" s="220">
        <v>10485</v>
      </c>
      <c r="CG330" s="220">
        <v>10485</v>
      </c>
      <c r="CH330" s="220">
        <v>10485</v>
      </c>
      <c r="CI330" s="220">
        <v>10485</v>
      </c>
      <c r="CJ330" s="220">
        <v>10485</v>
      </c>
      <c r="CK330" s="220">
        <v>10485</v>
      </c>
      <c r="CL330" s="220">
        <v>10485</v>
      </c>
      <c r="CM330" s="220">
        <v>10485</v>
      </c>
      <c r="CN330" s="220">
        <v>10485</v>
      </c>
      <c r="CO330" s="220">
        <v>10485</v>
      </c>
      <c r="CP330" s="220">
        <v>10485</v>
      </c>
      <c r="CQ330" s="220">
        <v>10485</v>
      </c>
      <c r="CR330" s="220">
        <v>10485</v>
      </c>
      <c r="CS330" s="220">
        <v>10485</v>
      </c>
      <c r="CT330" s="220">
        <v>10485</v>
      </c>
      <c r="CU330" s="220">
        <v>10485</v>
      </c>
      <c r="CV330" s="220">
        <v>10485</v>
      </c>
      <c r="CW330" s="220">
        <v>10485</v>
      </c>
      <c r="CX330" s="220">
        <v>10485</v>
      </c>
      <c r="CY330" s="220">
        <v>10485</v>
      </c>
      <c r="CZ330" s="220">
        <v>10485</v>
      </c>
      <c r="DA330" s="220">
        <v>10485</v>
      </c>
      <c r="DB330" s="220">
        <v>10485</v>
      </c>
      <c r="DC330" s="220">
        <v>10485</v>
      </c>
      <c r="DD330" s="220">
        <v>10485</v>
      </c>
      <c r="DE330" s="220">
        <v>10485</v>
      </c>
      <c r="DF330" s="220">
        <v>10485</v>
      </c>
      <c r="DG330" s="220">
        <v>10485</v>
      </c>
      <c r="DH330" s="220">
        <v>10485</v>
      </c>
      <c r="DI330" s="220">
        <v>10485</v>
      </c>
      <c r="DJ330" s="220">
        <v>10485</v>
      </c>
      <c r="DK330" s="220">
        <v>10485</v>
      </c>
      <c r="DL330" s="220">
        <v>10485</v>
      </c>
      <c r="DM330" s="220">
        <v>10485</v>
      </c>
      <c r="DN330" s="220">
        <v>10485</v>
      </c>
      <c r="DO330" s="220">
        <v>10485</v>
      </c>
      <c r="DP330" s="220">
        <v>10485</v>
      </c>
      <c r="DQ330" s="220">
        <v>10485</v>
      </c>
      <c r="DR330" s="220">
        <v>10485</v>
      </c>
      <c r="DS330" s="220">
        <v>10485</v>
      </c>
      <c r="DT330" s="220">
        <v>10454</v>
      </c>
      <c r="DU330" s="220">
        <v>10450</v>
      </c>
      <c r="DV330" s="220">
        <v>10450</v>
      </c>
      <c r="DW330" s="220">
        <v>10460</v>
      </c>
      <c r="DX330" s="220">
        <v>10460</v>
      </c>
      <c r="DY330" s="220">
        <v>10453</v>
      </c>
      <c r="DZ330" s="220">
        <v>10453</v>
      </c>
      <c r="EA330" s="220">
        <v>10446</v>
      </c>
      <c r="EB330" s="220">
        <v>10446</v>
      </c>
      <c r="EC330" s="220">
        <v>10446</v>
      </c>
      <c r="ED330" s="220">
        <v>10446</v>
      </c>
      <c r="EE330" s="220">
        <v>10446</v>
      </c>
      <c r="EF330" s="220">
        <v>10446</v>
      </c>
      <c r="EG330" s="220">
        <v>10446</v>
      </c>
      <c r="EH330" s="220">
        <v>10446</v>
      </c>
      <c r="EI330" s="220">
        <v>10446</v>
      </c>
      <c r="EJ330" s="220">
        <v>10446</v>
      </c>
      <c r="EK330" s="220">
        <v>10446</v>
      </c>
      <c r="EL330" s="220">
        <v>10446</v>
      </c>
      <c r="EM330" s="220">
        <v>10446</v>
      </c>
      <c r="EN330" s="242">
        <v>10446</v>
      </c>
      <c r="EO330" s="232">
        <v>10446</v>
      </c>
      <c r="EP330" s="227">
        <v>10446</v>
      </c>
      <c r="EQ330" s="154">
        <v>10446</v>
      </c>
      <c r="ER330" s="154">
        <v>10445</v>
      </c>
      <c r="ES330" s="154">
        <v>10445</v>
      </c>
      <c r="ET330" s="154">
        <v>10445</v>
      </c>
      <c r="EU330" s="154">
        <v>10445</v>
      </c>
      <c r="EV330" s="166">
        <v>10445</v>
      </c>
      <c r="EW330" s="166">
        <v>10445</v>
      </c>
      <c r="EX330" s="166">
        <v>10445</v>
      </c>
      <c r="EY330" s="166">
        <v>10445</v>
      </c>
      <c r="EZ330" s="166">
        <v>10445</v>
      </c>
      <c r="FA330" s="166">
        <v>10445</v>
      </c>
      <c r="FB330" s="166">
        <v>10445</v>
      </c>
      <c r="FC330" s="166">
        <v>10445</v>
      </c>
      <c r="FD330" s="166">
        <v>10445</v>
      </c>
      <c r="FE330" s="166">
        <v>10445</v>
      </c>
      <c r="FF330" s="166">
        <v>10445</v>
      </c>
      <c r="FG330" s="154">
        <v>10445</v>
      </c>
      <c r="FH330" s="154">
        <v>10445</v>
      </c>
      <c r="FI330" s="166">
        <v>10445</v>
      </c>
      <c r="FJ330" s="166">
        <v>10445</v>
      </c>
      <c r="FK330" s="154">
        <v>10445</v>
      </c>
      <c r="FL330" s="154">
        <v>10445</v>
      </c>
      <c r="FM330" s="154">
        <v>10445</v>
      </c>
      <c r="FN330" s="154">
        <v>10445</v>
      </c>
      <c r="FO330" s="154">
        <v>10445</v>
      </c>
      <c r="FP330" s="154">
        <v>10445</v>
      </c>
      <c r="FQ330" s="154">
        <v>10438</v>
      </c>
      <c r="FR330" s="166">
        <v>10438</v>
      </c>
      <c r="FS330" s="166">
        <v>10438</v>
      </c>
      <c r="FT330" s="166">
        <v>10438</v>
      </c>
      <c r="FU330" s="166">
        <v>10438</v>
      </c>
      <c r="FV330" s="166">
        <v>10438</v>
      </c>
      <c r="FW330" s="166">
        <v>10438</v>
      </c>
      <c r="FX330" s="166">
        <v>10438</v>
      </c>
      <c r="FY330" s="166">
        <v>10438</v>
      </c>
      <c r="FZ330" s="166">
        <v>10438</v>
      </c>
      <c r="GA330" s="166">
        <v>10437</v>
      </c>
      <c r="GB330" s="166">
        <v>10437</v>
      </c>
      <c r="GC330" s="166">
        <v>10437</v>
      </c>
      <c r="GD330" s="166">
        <v>10437</v>
      </c>
      <c r="GE330" s="166">
        <v>10437</v>
      </c>
      <c r="GF330" s="166">
        <v>10437</v>
      </c>
      <c r="GG330" s="166">
        <v>10437</v>
      </c>
      <c r="GH330" s="166">
        <v>10437</v>
      </c>
      <c r="GI330" s="166">
        <v>10437</v>
      </c>
      <c r="GJ330" s="166">
        <v>10437</v>
      </c>
      <c r="GK330" s="166">
        <v>10437</v>
      </c>
      <c r="GL330" s="166">
        <v>10437</v>
      </c>
      <c r="GM330" s="166">
        <v>10438</v>
      </c>
      <c r="GN330" s="166">
        <v>10438</v>
      </c>
      <c r="GO330" s="166">
        <v>10438</v>
      </c>
      <c r="GP330" s="166">
        <v>10438</v>
      </c>
      <c r="GQ330" s="166">
        <v>10438</v>
      </c>
      <c r="GR330" s="166">
        <v>10438</v>
      </c>
      <c r="GS330" s="166">
        <v>10438</v>
      </c>
      <c r="GT330" s="166">
        <v>10438</v>
      </c>
      <c r="GU330" s="166">
        <v>10438</v>
      </c>
      <c r="GV330" s="166">
        <v>10438</v>
      </c>
      <c r="GW330" s="166">
        <v>10438</v>
      </c>
      <c r="GX330" s="166">
        <v>10438</v>
      </c>
      <c r="GY330" s="166">
        <v>10438</v>
      </c>
      <c r="GZ330" s="166">
        <v>10438</v>
      </c>
      <c r="HA330" s="166">
        <v>10438</v>
      </c>
      <c r="HB330" s="166">
        <v>10438</v>
      </c>
      <c r="HC330" s="166">
        <v>10438</v>
      </c>
      <c r="HD330" s="166">
        <v>10438</v>
      </c>
      <c r="HE330" s="166">
        <v>10437</v>
      </c>
      <c r="HF330" s="166">
        <v>10437</v>
      </c>
      <c r="HG330" s="154">
        <v>10437</v>
      </c>
      <c r="HH330" s="154">
        <v>10454</v>
      </c>
      <c r="HI330" s="166">
        <v>10453</v>
      </c>
      <c r="HJ330" s="154">
        <v>10454</v>
      </c>
      <c r="HK330" s="154">
        <v>10453</v>
      </c>
      <c r="HL330" s="166">
        <v>10458</v>
      </c>
      <c r="HM330" s="154">
        <v>10462</v>
      </c>
      <c r="HN330" s="154">
        <v>10461</v>
      </c>
      <c r="HO330" s="166">
        <v>10461</v>
      </c>
      <c r="HP330" s="154">
        <v>10461</v>
      </c>
      <c r="HQ330" s="154">
        <v>10461</v>
      </c>
      <c r="HR330" s="166">
        <v>10461</v>
      </c>
      <c r="HS330" s="154">
        <v>10461</v>
      </c>
      <c r="HT330" s="152">
        <v>10461</v>
      </c>
      <c r="HU330" s="152">
        <v>10454</v>
      </c>
      <c r="HV330" s="152">
        <v>10451</v>
      </c>
      <c r="HW330" s="167">
        <v>10448</v>
      </c>
    </row>
    <row r="331" spans="1:231">
      <c r="A331" s="145">
        <f t="shared" si="54"/>
        <v>44349</v>
      </c>
      <c r="B331" s="220">
        <f>'Age&amp;Sex by occurrence date'!$CIE22</f>
        <v>12961</v>
      </c>
      <c r="C331" s="220">
        <v>10686</v>
      </c>
      <c r="D331" s="220">
        <v>10686</v>
      </c>
      <c r="E331" s="220">
        <v>10686</v>
      </c>
      <c r="F331" s="220">
        <v>10686</v>
      </c>
      <c r="G331" s="220">
        <v>10686</v>
      </c>
      <c r="H331" s="220">
        <v>10686</v>
      </c>
      <c r="I331" s="220">
        <v>10686</v>
      </c>
      <c r="J331" s="220">
        <v>10686</v>
      </c>
      <c r="K331" s="220">
        <v>10686</v>
      </c>
      <c r="L331" s="220">
        <v>10686</v>
      </c>
      <c r="M331" s="220">
        <v>10686</v>
      </c>
      <c r="N331" s="220">
        <v>10686</v>
      </c>
      <c r="O331" s="220">
        <v>10686</v>
      </c>
      <c r="P331" s="220">
        <v>10686</v>
      </c>
      <c r="Q331" s="220">
        <v>10685</v>
      </c>
      <c r="R331" s="220">
        <v>10685</v>
      </c>
      <c r="S331" s="220">
        <v>10685</v>
      </c>
      <c r="T331" s="220">
        <v>10685</v>
      </c>
      <c r="U331" s="220">
        <v>10685</v>
      </c>
      <c r="V331" s="220">
        <v>10684</v>
      </c>
      <c r="W331" s="220">
        <v>10684</v>
      </c>
      <c r="X331" s="220">
        <v>10684</v>
      </c>
      <c r="Y331" s="220">
        <v>10683</v>
      </c>
      <c r="Z331" s="220">
        <v>10678</v>
      </c>
      <c r="AA331" s="220">
        <v>10603</v>
      </c>
      <c r="AB331" s="220">
        <v>10483</v>
      </c>
      <c r="AC331" s="220">
        <v>10483</v>
      </c>
      <c r="AD331" s="220">
        <v>10483</v>
      </c>
      <c r="AE331" s="220">
        <v>10481</v>
      </c>
      <c r="AF331" s="220">
        <v>10481</v>
      </c>
      <c r="AG331" s="220">
        <v>10481</v>
      </c>
      <c r="AH331" s="220">
        <v>10481</v>
      </c>
      <c r="AI331" s="220">
        <v>10481</v>
      </c>
      <c r="AJ331" s="220">
        <v>10481</v>
      </c>
      <c r="AK331" s="220">
        <v>10481</v>
      </c>
      <c r="AL331" s="220">
        <v>10481</v>
      </c>
      <c r="AM331" s="220">
        <v>10481</v>
      </c>
      <c r="AN331" s="220">
        <v>10481</v>
      </c>
      <c r="AO331" s="220">
        <v>10481</v>
      </c>
      <c r="AP331" s="220">
        <v>10481</v>
      </c>
      <c r="AQ331" s="220">
        <v>10481</v>
      </c>
      <c r="AR331" s="220">
        <v>10481</v>
      </c>
      <c r="AS331" s="220">
        <v>10481</v>
      </c>
      <c r="AT331" s="220">
        <v>10481</v>
      </c>
      <c r="AU331" s="220">
        <v>10481</v>
      </c>
      <c r="AV331" s="220">
        <v>10481</v>
      </c>
      <c r="AW331" s="220">
        <v>10481</v>
      </c>
      <c r="AX331" s="220">
        <v>10481</v>
      </c>
      <c r="AY331" s="220">
        <v>10481</v>
      </c>
      <c r="AZ331" s="220">
        <v>10481</v>
      </c>
      <c r="BA331" s="220">
        <v>10481</v>
      </c>
      <c r="BB331" s="220">
        <v>10481</v>
      </c>
      <c r="BC331" s="220">
        <v>10481</v>
      </c>
      <c r="BD331" s="220">
        <v>10481</v>
      </c>
      <c r="BE331" s="220">
        <v>10481</v>
      </c>
      <c r="BF331" s="220">
        <v>10481</v>
      </c>
      <c r="BG331" s="220">
        <v>10481</v>
      </c>
      <c r="BH331" s="220">
        <v>10481</v>
      </c>
      <c r="BI331" s="220">
        <v>10481</v>
      </c>
      <c r="BJ331" s="220">
        <v>10481</v>
      </c>
      <c r="BK331" s="220">
        <v>10481</v>
      </c>
      <c r="BL331" s="220">
        <v>10481</v>
      </c>
      <c r="BM331" s="220">
        <v>10481</v>
      </c>
      <c r="BN331" s="220">
        <v>10481</v>
      </c>
      <c r="BO331" s="220">
        <v>10481</v>
      </c>
      <c r="BP331" s="220">
        <v>10481</v>
      </c>
      <c r="BQ331" s="220">
        <v>10481</v>
      </c>
      <c r="BR331" s="220">
        <v>10481</v>
      </c>
      <c r="BS331" s="220">
        <v>10481</v>
      </c>
      <c r="BT331" s="220">
        <v>10481</v>
      </c>
      <c r="BU331" s="220">
        <v>10481</v>
      </c>
      <c r="BV331" s="220">
        <v>10481</v>
      </c>
      <c r="BW331" s="220">
        <v>10481</v>
      </c>
      <c r="BX331" s="220">
        <v>10481</v>
      </c>
      <c r="BY331" s="220">
        <v>10481</v>
      </c>
      <c r="BZ331" s="220">
        <v>10481</v>
      </c>
      <c r="CA331" s="220">
        <v>10481</v>
      </c>
      <c r="CB331" s="220">
        <v>10481</v>
      </c>
      <c r="CC331" s="220">
        <v>10481</v>
      </c>
      <c r="CD331" s="220">
        <v>10481</v>
      </c>
      <c r="CE331" s="220">
        <v>10481</v>
      </c>
      <c r="CF331" s="220">
        <v>10481</v>
      </c>
      <c r="CG331" s="220">
        <v>10481</v>
      </c>
      <c r="CH331" s="220">
        <v>10481</v>
      </c>
      <c r="CI331" s="220">
        <v>10481</v>
      </c>
      <c r="CJ331" s="220">
        <v>10481</v>
      </c>
      <c r="CK331" s="220">
        <v>10481</v>
      </c>
      <c r="CL331" s="220">
        <v>10481</v>
      </c>
      <c r="CM331" s="220">
        <v>10481</v>
      </c>
      <c r="CN331" s="220">
        <v>10481</v>
      </c>
      <c r="CO331" s="220">
        <v>10481</v>
      </c>
      <c r="CP331" s="220">
        <v>10481</v>
      </c>
      <c r="CQ331" s="220">
        <v>10481</v>
      </c>
      <c r="CR331" s="220">
        <v>10481</v>
      </c>
      <c r="CS331" s="220">
        <v>10481</v>
      </c>
      <c r="CT331" s="220">
        <v>10481</v>
      </c>
      <c r="CU331" s="220">
        <v>10481</v>
      </c>
      <c r="CV331" s="220">
        <v>10481</v>
      </c>
      <c r="CW331" s="220">
        <v>10481</v>
      </c>
      <c r="CX331" s="220">
        <v>10481</v>
      </c>
      <c r="CY331" s="220">
        <v>10481</v>
      </c>
      <c r="CZ331" s="220">
        <v>10481</v>
      </c>
      <c r="DA331" s="220">
        <v>10481</v>
      </c>
      <c r="DB331" s="220">
        <v>10481</v>
      </c>
      <c r="DC331" s="220">
        <v>10481</v>
      </c>
      <c r="DD331" s="220">
        <v>10481</v>
      </c>
      <c r="DE331" s="220">
        <v>10481</v>
      </c>
      <c r="DF331" s="220">
        <v>10481</v>
      </c>
      <c r="DG331" s="220">
        <v>10481</v>
      </c>
      <c r="DH331" s="220">
        <v>10481</v>
      </c>
      <c r="DI331" s="220">
        <v>10481</v>
      </c>
      <c r="DJ331" s="220">
        <v>10481</v>
      </c>
      <c r="DK331" s="220">
        <v>10481</v>
      </c>
      <c r="DL331" s="220">
        <v>10481</v>
      </c>
      <c r="DM331" s="220">
        <v>10481</v>
      </c>
      <c r="DN331" s="220">
        <v>10481</v>
      </c>
      <c r="DO331" s="220">
        <v>10481</v>
      </c>
      <c r="DP331" s="220">
        <v>10481</v>
      </c>
      <c r="DQ331" s="220">
        <v>10481</v>
      </c>
      <c r="DR331" s="220">
        <v>10481</v>
      </c>
      <c r="DS331" s="220">
        <v>10481</v>
      </c>
      <c r="DT331" s="220">
        <v>10450</v>
      </c>
      <c r="DU331" s="220">
        <v>10446</v>
      </c>
      <c r="DV331" s="220">
        <v>10446</v>
      </c>
      <c r="DW331" s="220">
        <v>10456</v>
      </c>
      <c r="DX331" s="220">
        <v>10456</v>
      </c>
      <c r="DY331" s="220">
        <v>10449</v>
      </c>
      <c r="DZ331" s="220">
        <v>10449</v>
      </c>
      <c r="EA331" s="220">
        <v>10442</v>
      </c>
      <c r="EB331" s="220">
        <v>10442</v>
      </c>
      <c r="EC331" s="220">
        <v>10442</v>
      </c>
      <c r="ED331" s="220">
        <v>10442</v>
      </c>
      <c r="EE331" s="220">
        <v>10442</v>
      </c>
      <c r="EF331" s="220">
        <v>10442</v>
      </c>
      <c r="EG331" s="220">
        <v>10442</v>
      </c>
      <c r="EH331" s="220">
        <v>10442</v>
      </c>
      <c r="EI331" s="220">
        <v>10442</v>
      </c>
      <c r="EJ331" s="220">
        <v>10442</v>
      </c>
      <c r="EK331" s="220">
        <v>10442</v>
      </c>
      <c r="EL331" s="220">
        <v>10442</v>
      </c>
      <c r="EM331" s="220">
        <v>10442</v>
      </c>
      <c r="EN331" s="242">
        <v>10442</v>
      </c>
      <c r="EO331" s="232">
        <v>10442</v>
      </c>
      <c r="EP331" s="227">
        <v>10442</v>
      </c>
      <c r="EQ331" s="154">
        <v>10442</v>
      </c>
      <c r="ER331" s="154">
        <v>10441</v>
      </c>
      <c r="ES331" s="154">
        <v>10441</v>
      </c>
      <c r="ET331" s="154">
        <v>10441</v>
      </c>
      <c r="EU331" s="154">
        <v>10441</v>
      </c>
      <c r="EV331" s="154">
        <v>10441</v>
      </c>
      <c r="EW331" s="166">
        <v>10441</v>
      </c>
      <c r="EX331" s="166">
        <v>10441</v>
      </c>
      <c r="EY331" s="166">
        <v>10441</v>
      </c>
      <c r="EZ331" s="166">
        <v>10441</v>
      </c>
      <c r="FA331" s="166">
        <v>10441</v>
      </c>
      <c r="FB331" s="154">
        <v>10441</v>
      </c>
      <c r="FC331" s="166">
        <v>10441</v>
      </c>
      <c r="FD331" s="166">
        <v>10441</v>
      </c>
      <c r="FE331" s="154">
        <v>10441</v>
      </c>
      <c r="FF331" s="166">
        <v>10441</v>
      </c>
      <c r="FG331" s="154">
        <v>10441</v>
      </c>
      <c r="FH331" s="166">
        <v>10441</v>
      </c>
      <c r="FI331" s="166">
        <v>10441</v>
      </c>
      <c r="FJ331" s="154">
        <v>10441</v>
      </c>
      <c r="FK331" s="166">
        <v>10441</v>
      </c>
      <c r="FL331" s="166">
        <v>10441</v>
      </c>
      <c r="FM331" s="166">
        <v>10441</v>
      </c>
      <c r="FN331" s="166">
        <v>10441</v>
      </c>
      <c r="FO331" s="166">
        <v>10441</v>
      </c>
      <c r="FP331" s="166">
        <v>10441</v>
      </c>
      <c r="FQ331" s="166">
        <v>10434</v>
      </c>
      <c r="FR331" s="154">
        <v>10434</v>
      </c>
      <c r="FS331" s="154">
        <v>10434</v>
      </c>
      <c r="FT331" s="154">
        <v>10434</v>
      </c>
      <c r="FU331" s="154">
        <v>10434</v>
      </c>
      <c r="FV331" s="154">
        <v>10434</v>
      </c>
      <c r="FW331" s="154">
        <v>10434</v>
      </c>
      <c r="FX331" s="154">
        <v>10434</v>
      </c>
      <c r="FY331" s="166">
        <v>10434</v>
      </c>
      <c r="FZ331" s="166">
        <v>10434</v>
      </c>
      <c r="GA331" s="166">
        <v>10433</v>
      </c>
      <c r="GB331" s="166">
        <v>10433</v>
      </c>
      <c r="GC331" s="166">
        <v>10433</v>
      </c>
      <c r="GD331" s="166">
        <v>10433</v>
      </c>
      <c r="GE331" s="166">
        <v>10433</v>
      </c>
      <c r="GF331" s="166">
        <v>10433</v>
      </c>
      <c r="GG331" s="166">
        <v>10433</v>
      </c>
      <c r="GH331" s="166">
        <v>10433</v>
      </c>
      <c r="GI331" s="166">
        <v>10433</v>
      </c>
      <c r="GJ331" s="166">
        <v>10433</v>
      </c>
      <c r="GK331" s="166">
        <v>10433</v>
      </c>
      <c r="GL331" s="166">
        <v>10433</v>
      </c>
      <c r="GM331" s="166">
        <v>10434</v>
      </c>
      <c r="GN331" s="166">
        <v>10434</v>
      </c>
      <c r="GO331" s="166">
        <v>10434</v>
      </c>
      <c r="GP331" s="166">
        <v>10434</v>
      </c>
      <c r="GQ331" s="166">
        <v>10434</v>
      </c>
      <c r="GR331" s="166">
        <v>10434</v>
      </c>
      <c r="GS331" s="166">
        <v>10434</v>
      </c>
      <c r="GT331" s="166">
        <v>10434</v>
      </c>
      <c r="GU331" s="166">
        <v>10434</v>
      </c>
      <c r="GV331" s="166">
        <v>10434</v>
      </c>
      <c r="GW331" s="166">
        <v>10434</v>
      </c>
      <c r="GX331" s="166">
        <v>10434</v>
      </c>
      <c r="GY331" s="166">
        <v>10434</v>
      </c>
      <c r="GZ331" s="166">
        <v>10434</v>
      </c>
      <c r="HA331" s="166">
        <v>10434</v>
      </c>
      <c r="HB331" s="166">
        <v>10434</v>
      </c>
      <c r="HC331" s="166">
        <v>10434</v>
      </c>
      <c r="HD331" s="166">
        <v>10434</v>
      </c>
      <c r="HE331" s="166">
        <v>10433</v>
      </c>
      <c r="HF331" s="166">
        <v>10433</v>
      </c>
      <c r="HG331" s="154">
        <v>10433</v>
      </c>
      <c r="HH331" s="154">
        <v>10450</v>
      </c>
      <c r="HI331" s="166">
        <v>10449</v>
      </c>
      <c r="HJ331" s="154">
        <v>10450</v>
      </c>
      <c r="HK331" s="154">
        <v>10449</v>
      </c>
      <c r="HL331" s="166">
        <v>10454</v>
      </c>
      <c r="HM331" s="154">
        <v>10458</v>
      </c>
      <c r="HN331" s="154">
        <v>10457</v>
      </c>
      <c r="HO331" s="166">
        <v>10457</v>
      </c>
      <c r="HP331" s="154">
        <v>10457</v>
      </c>
      <c r="HQ331" s="154">
        <v>10457</v>
      </c>
      <c r="HR331" s="166">
        <v>10457</v>
      </c>
      <c r="HS331" s="154">
        <v>10457</v>
      </c>
      <c r="HT331" s="152">
        <v>10457</v>
      </c>
      <c r="HU331" s="152">
        <v>10450</v>
      </c>
      <c r="HV331" s="152">
        <v>10447</v>
      </c>
      <c r="HW331" s="167">
        <v>10444</v>
      </c>
    </row>
    <row r="332" spans="1:231">
      <c r="A332" s="145">
        <f t="shared" si="54"/>
        <v>44348</v>
      </c>
      <c r="B332" s="220">
        <f>'Age&amp;Sex by occurrence date'!$CIL22</f>
        <v>12951</v>
      </c>
      <c r="C332" s="220">
        <v>10680</v>
      </c>
      <c r="D332" s="220">
        <v>10680</v>
      </c>
      <c r="E332" s="220">
        <v>10680</v>
      </c>
      <c r="F332" s="220">
        <v>10680</v>
      </c>
      <c r="G332" s="220">
        <v>10680</v>
      </c>
      <c r="H332" s="220">
        <v>10680</v>
      </c>
      <c r="I332" s="220">
        <v>10680</v>
      </c>
      <c r="J332" s="220">
        <v>10680</v>
      </c>
      <c r="K332" s="220">
        <v>10680</v>
      </c>
      <c r="L332" s="220">
        <v>10680</v>
      </c>
      <c r="M332" s="220">
        <v>10680</v>
      </c>
      <c r="N332" s="220">
        <v>10680</v>
      </c>
      <c r="O332" s="220">
        <v>10680</v>
      </c>
      <c r="P332" s="220">
        <v>10680</v>
      </c>
      <c r="Q332" s="220">
        <v>10679</v>
      </c>
      <c r="R332" s="220">
        <v>10679</v>
      </c>
      <c r="S332" s="220">
        <v>10679</v>
      </c>
      <c r="T332" s="220">
        <v>10679</v>
      </c>
      <c r="U332" s="220">
        <v>10679</v>
      </c>
      <c r="V332" s="220">
        <v>10678</v>
      </c>
      <c r="W332" s="220">
        <v>10678</v>
      </c>
      <c r="X332" s="220">
        <v>10678</v>
      </c>
      <c r="Y332" s="220">
        <v>10677</v>
      </c>
      <c r="Z332" s="220">
        <v>10672</v>
      </c>
      <c r="AA332" s="220">
        <v>10597</v>
      </c>
      <c r="AB332" s="220">
        <v>10477</v>
      </c>
      <c r="AC332" s="220">
        <v>10477</v>
      </c>
      <c r="AD332" s="220">
        <v>10477</v>
      </c>
      <c r="AE332" s="220">
        <v>10475</v>
      </c>
      <c r="AF332" s="220">
        <v>10475</v>
      </c>
      <c r="AG332" s="220">
        <v>10475</v>
      </c>
      <c r="AH332" s="220">
        <v>10475</v>
      </c>
      <c r="AI332" s="220">
        <v>10475</v>
      </c>
      <c r="AJ332" s="220">
        <v>10475</v>
      </c>
      <c r="AK332" s="220">
        <v>10475</v>
      </c>
      <c r="AL332" s="220">
        <v>10475</v>
      </c>
      <c r="AM332" s="220">
        <v>10475</v>
      </c>
      <c r="AN332" s="220">
        <v>10475</v>
      </c>
      <c r="AO332" s="220">
        <v>10475</v>
      </c>
      <c r="AP332" s="220">
        <v>10475</v>
      </c>
      <c r="AQ332" s="220">
        <v>10475</v>
      </c>
      <c r="AR332" s="220">
        <v>10475</v>
      </c>
      <c r="AS332" s="220">
        <v>10475</v>
      </c>
      <c r="AT332" s="220">
        <v>10475</v>
      </c>
      <c r="AU332" s="220">
        <v>10475</v>
      </c>
      <c r="AV332" s="220">
        <v>10475</v>
      </c>
      <c r="AW332" s="220">
        <v>10475</v>
      </c>
      <c r="AX332" s="220">
        <v>10475</v>
      </c>
      <c r="AY332" s="220">
        <v>10475</v>
      </c>
      <c r="AZ332" s="220">
        <v>10475</v>
      </c>
      <c r="BA332" s="220">
        <v>10475</v>
      </c>
      <c r="BB332" s="220">
        <v>10475</v>
      </c>
      <c r="BC332" s="220">
        <v>10475</v>
      </c>
      <c r="BD332" s="220">
        <v>10475</v>
      </c>
      <c r="BE332" s="220">
        <v>10475</v>
      </c>
      <c r="BF332" s="220">
        <v>10475</v>
      </c>
      <c r="BG332" s="220">
        <v>10475</v>
      </c>
      <c r="BH332" s="220">
        <v>10475</v>
      </c>
      <c r="BI332" s="220">
        <v>10475</v>
      </c>
      <c r="BJ332" s="220">
        <v>10475</v>
      </c>
      <c r="BK332" s="220">
        <v>10475</v>
      </c>
      <c r="BL332" s="220">
        <v>10475</v>
      </c>
      <c r="BM332" s="220">
        <v>10475</v>
      </c>
      <c r="BN332" s="220">
        <v>10475</v>
      </c>
      <c r="BO332" s="220">
        <v>10475</v>
      </c>
      <c r="BP332" s="220">
        <v>10475</v>
      </c>
      <c r="BQ332" s="220">
        <v>10475</v>
      </c>
      <c r="BR332" s="220">
        <v>10475</v>
      </c>
      <c r="BS332" s="220">
        <v>10475</v>
      </c>
      <c r="BT332" s="220">
        <v>10475</v>
      </c>
      <c r="BU332" s="220">
        <v>10475</v>
      </c>
      <c r="BV332" s="220">
        <v>10475</v>
      </c>
      <c r="BW332" s="220">
        <v>10475</v>
      </c>
      <c r="BX332" s="220">
        <v>10475</v>
      </c>
      <c r="BY332" s="220">
        <v>10475</v>
      </c>
      <c r="BZ332" s="220">
        <v>10475</v>
      </c>
      <c r="CA332" s="220">
        <v>10475</v>
      </c>
      <c r="CB332" s="220">
        <v>10475</v>
      </c>
      <c r="CC332" s="220">
        <v>10475</v>
      </c>
      <c r="CD332" s="220">
        <v>10475</v>
      </c>
      <c r="CE332" s="220">
        <v>10475</v>
      </c>
      <c r="CF332" s="220">
        <v>10475</v>
      </c>
      <c r="CG332" s="220">
        <v>10475</v>
      </c>
      <c r="CH332" s="220">
        <v>10475</v>
      </c>
      <c r="CI332" s="220">
        <v>10475</v>
      </c>
      <c r="CJ332" s="220">
        <v>10475</v>
      </c>
      <c r="CK332" s="220">
        <v>10475</v>
      </c>
      <c r="CL332" s="220">
        <v>10475</v>
      </c>
      <c r="CM332" s="220">
        <v>10475</v>
      </c>
      <c r="CN332" s="220">
        <v>10475</v>
      </c>
      <c r="CO332" s="220">
        <v>10475</v>
      </c>
      <c r="CP332" s="220">
        <v>10475</v>
      </c>
      <c r="CQ332" s="220">
        <v>10475</v>
      </c>
      <c r="CR332" s="220">
        <v>10475</v>
      </c>
      <c r="CS332" s="220">
        <v>10475</v>
      </c>
      <c r="CT332" s="220">
        <v>10475</v>
      </c>
      <c r="CU332" s="220">
        <v>10475</v>
      </c>
      <c r="CV332" s="220">
        <v>10475</v>
      </c>
      <c r="CW332" s="220">
        <v>10475</v>
      </c>
      <c r="CX332" s="220">
        <v>10475</v>
      </c>
      <c r="CY332" s="220">
        <v>10475</v>
      </c>
      <c r="CZ332" s="220">
        <v>10475</v>
      </c>
      <c r="DA332" s="220">
        <v>10475</v>
      </c>
      <c r="DB332" s="220">
        <v>10475</v>
      </c>
      <c r="DC332" s="220">
        <v>10475</v>
      </c>
      <c r="DD332" s="220">
        <v>10475</v>
      </c>
      <c r="DE332" s="220">
        <v>10475</v>
      </c>
      <c r="DF332" s="220">
        <v>10475</v>
      </c>
      <c r="DG332" s="220">
        <v>10475</v>
      </c>
      <c r="DH332" s="220">
        <v>10475</v>
      </c>
      <c r="DI332" s="220">
        <v>10475</v>
      </c>
      <c r="DJ332" s="220">
        <v>10475</v>
      </c>
      <c r="DK332" s="220">
        <v>10475</v>
      </c>
      <c r="DL332" s="220">
        <v>10475</v>
      </c>
      <c r="DM332" s="220">
        <v>10475</v>
      </c>
      <c r="DN332" s="220">
        <v>10475</v>
      </c>
      <c r="DO332" s="220">
        <v>10475</v>
      </c>
      <c r="DP332" s="220">
        <v>10475</v>
      </c>
      <c r="DQ332" s="220">
        <v>10475</v>
      </c>
      <c r="DR332" s="220">
        <v>10475</v>
      </c>
      <c r="DS332" s="220">
        <v>10475</v>
      </c>
      <c r="DT332" s="220">
        <v>10444</v>
      </c>
      <c r="DU332" s="220">
        <v>10440</v>
      </c>
      <c r="DV332" s="220">
        <v>10440</v>
      </c>
      <c r="DW332" s="220">
        <v>10450</v>
      </c>
      <c r="DX332" s="220">
        <v>10450</v>
      </c>
      <c r="DY332" s="220">
        <v>10443</v>
      </c>
      <c r="DZ332" s="220">
        <v>10443</v>
      </c>
      <c r="EA332" s="220">
        <v>10436</v>
      </c>
      <c r="EB332" s="220">
        <v>10436</v>
      </c>
      <c r="EC332" s="220">
        <v>10436</v>
      </c>
      <c r="ED332" s="220">
        <v>10436</v>
      </c>
      <c r="EE332" s="220">
        <v>10436</v>
      </c>
      <c r="EF332" s="220">
        <v>10436</v>
      </c>
      <c r="EG332" s="220">
        <v>10436</v>
      </c>
      <c r="EH332" s="220">
        <v>10436</v>
      </c>
      <c r="EI332" s="220">
        <v>10436</v>
      </c>
      <c r="EJ332" s="220">
        <v>10436</v>
      </c>
      <c r="EK332" s="220">
        <v>10436</v>
      </c>
      <c r="EL332" s="220">
        <v>10436</v>
      </c>
      <c r="EM332" s="220">
        <v>10436</v>
      </c>
      <c r="EN332" s="242">
        <v>10436</v>
      </c>
      <c r="EO332" s="232">
        <v>10436</v>
      </c>
      <c r="EP332" s="228">
        <v>10436</v>
      </c>
      <c r="EQ332" s="166">
        <v>10436</v>
      </c>
      <c r="ER332" s="166">
        <v>10435</v>
      </c>
      <c r="ES332" s="166">
        <v>10435</v>
      </c>
      <c r="ET332" s="166">
        <v>10435</v>
      </c>
      <c r="EU332" s="166">
        <v>10435</v>
      </c>
      <c r="EV332" s="154">
        <v>10435</v>
      </c>
      <c r="EW332" s="166">
        <v>10435</v>
      </c>
      <c r="EX332" s="166">
        <v>10435</v>
      </c>
      <c r="EY332" s="166">
        <v>10435</v>
      </c>
      <c r="EZ332" s="166">
        <v>10435</v>
      </c>
      <c r="FA332" s="166">
        <v>10435</v>
      </c>
      <c r="FB332" s="154">
        <v>10435</v>
      </c>
      <c r="FC332" s="154">
        <v>10435</v>
      </c>
      <c r="FD332" s="154">
        <v>10435</v>
      </c>
      <c r="FE332" s="166">
        <v>10435</v>
      </c>
      <c r="FF332" s="154">
        <v>10435</v>
      </c>
      <c r="FG332" s="166">
        <v>10435</v>
      </c>
      <c r="FH332" s="166">
        <v>10435</v>
      </c>
      <c r="FI332" s="154">
        <v>10435</v>
      </c>
      <c r="FJ332" s="166">
        <v>10435</v>
      </c>
      <c r="FK332" s="154">
        <v>10435</v>
      </c>
      <c r="FL332" s="154">
        <v>10435</v>
      </c>
      <c r="FM332" s="154">
        <v>10435</v>
      </c>
      <c r="FN332" s="154">
        <v>10435</v>
      </c>
      <c r="FO332" s="154">
        <v>10435</v>
      </c>
      <c r="FP332" s="154">
        <v>10435</v>
      </c>
      <c r="FQ332" s="154">
        <v>10428</v>
      </c>
      <c r="FR332" s="166">
        <v>10428</v>
      </c>
      <c r="FS332" s="166">
        <v>10428</v>
      </c>
      <c r="FT332" s="166">
        <v>10428</v>
      </c>
      <c r="FU332" s="166">
        <v>10428</v>
      </c>
      <c r="FV332" s="166">
        <v>10428</v>
      </c>
      <c r="FW332" s="166">
        <v>10428</v>
      </c>
      <c r="FX332" s="166">
        <v>10428</v>
      </c>
      <c r="FY332" s="154">
        <v>10428</v>
      </c>
      <c r="FZ332" s="154">
        <v>10428</v>
      </c>
      <c r="GA332" s="154">
        <v>10427</v>
      </c>
      <c r="GB332" s="154">
        <v>10427</v>
      </c>
      <c r="GC332" s="154">
        <v>10427</v>
      </c>
      <c r="GD332" s="154">
        <v>10427</v>
      </c>
      <c r="GE332" s="154">
        <v>10427</v>
      </c>
      <c r="GF332" s="154">
        <v>10427</v>
      </c>
      <c r="GG332" s="154">
        <v>10427</v>
      </c>
      <c r="GH332" s="154">
        <v>10427</v>
      </c>
      <c r="GI332" s="154">
        <v>10427</v>
      </c>
      <c r="GJ332" s="154">
        <v>10427</v>
      </c>
      <c r="GK332" s="154">
        <v>10427</v>
      </c>
      <c r="GL332" s="154">
        <v>10427</v>
      </c>
      <c r="GM332" s="154">
        <v>10428</v>
      </c>
      <c r="GN332" s="154">
        <v>10428</v>
      </c>
      <c r="GO332" s="154">
        <v>10428</v>
      </c>
      <c r="GP332" s="154">
        <v>10428</v>
      </c>
      <c r="GQ332" s="154">
        <v>10428</v>
      </c>
      <c r="GR332" s="154">
        <v>10428</v>
      </c>
      <c r="GS332" s="154">
        <v>10428</v>
      </c>
      <c r="GT332" s="166">
        <v>10428</v>
      </c>
      <c r="GU332" s="166">
        <v>10428</v>
      </c>
      <c r="GV332" s="166">
        <v>10428</v>
      </c>
      <c r="GW332" s="166">
        <v>10428</v>
      </c>
      <c r="GX332" s="154">
        <v>10428</v>
      </c>
      <c r="GY332" s="166">
        <v>10428</v>
      </c>
      <c r="GZ332" s="166">
        <v>10428</v>
      </c>
      <c r="HA332" s="166">
        <v>10428</v>
      </c>
      <c r="HB332" s="166">
        <v>10428</v>
      </c>
      <c r="HC332" s="166">
        <v>10428</v>
      </c>
      <c r="HD332" s="166">
        <v>10428</v>
      </c>
      <c r="HE332" s="166">
        <v>10427</v>
      </c>
      <c r="HF332" s="166">
        <v>10427</v>
      </c>
      <c r="HG332" s="154">
        <v>10427</v>
      </c>
      <c r="HH332" s="154">
        <v>10444</v>
      </c>
      <c r="HI332" s="166">
        <v>10443</v>
      </c>
      <c r="HJ332" s="154">
        <v>10444</v>
      </c>
      <c r="HK332" s="154">
        <v>10443</v>
      </c>
      <c r="HL332" s="166">
        <v>10448</v>
      </c>
      <c r="HM332" s="154">
        <v>10452</v>
      </c>
      <c r="HN332" s="154">
        <v>10451</v>
      </c>
      <c r="HO332" s="166">
        <v>10451</v>
      </c>
      <c r="HP332" s="154">
        <v>10451</v>
      </c>
      <c r="HQ332" s="154">
        <v>10451</v>
      </c>
      <c r="HR332" s="166">
        <v>10451</v>
      </c>
      <c r="HS332" s="154">
        <v>10451</v>
      </c>
      <c r="HT332" s="152">
        <v>10451</v>
      </c>
      <c r="HU332" s="152">
        <v>10444</v>
      </c>
      <c r="HV332" s="152">
        <v>10441</v>
      </c>
      <c r="HW332" s="167">
        <v>10438</v>
      </c>
    </row>
    <row r="333" spans="1:231">
      <c r="A333" s="145">
        <f t="shared" si="54"/>
        <v>44347</v>
      </c>
      <c r="B333" s="220">
        <f>'Age&amp;Sex by occurrence date'!$CIS22</f>
        <v>12940</v>
      </c>
      <c r="C333" s="220">
        <v>10673</v>
      </c>
      <c r="D333" s="220">
        <v>10673</v>
      </c>
      <c r="E333" s="220">
        <v>10673</v>
      </c>
      <c r="F333" s="220">
        <v>10673</v>
      </c>
      <c r="G333" s="220">
        <v>10673</v>
      </c>
      <c r="H333" s="220">
        <v>10673</v>
      </c>
      <c r="I333" s="220">
        <v>10673</v>
      </c>
      <c r="J333" s="220">
        <v>10673</v>
      </c>
      <c r="K333" s="220">
        <v>10673</v>
      </c>
      <c r="L333" s="220">
        <v>10673</v>
      </c>
      <c r="M333" s="220">
        <v>10673</v>
      </c>
      <c r="N333" s="220">
        <v>10673</v>
      </c>
      <c r="O333" s="220">
        <v>10673</v>
      </c>
      <c r="P333" s="220">
        <v>10673</v>
      </c>
      <c r="Q333" s="220">
        <v>10672</v>
      </c>
      <c r="R333" s="220">
        <v>10672</v>
      </c>
      <c r="S333" s="220">
        <v>10672</v>
      </c>
      <c r="T333" s="220">
        <v>10672</v>
      </c>
      <c r="U333" s="220">
        <v>10672</v>
      </c>
      <c r="V333" s="220">
        <v>10671</v>
      </c>
      <c r="W333" s="220">
        <v>10671</v>
      </c>
      <c r="X333" s="220">
        <v>10671</v>
      </c>
      <c r="Y333" s="220">
        <v>10670</v>
      </c>
      <c r="Z333" s="220">
        <v>10665</v>
      </c>
      <c r="AA333" s="220">
        <v>10590</v>
      </c>
      <c r="AB333" s="220">
        <v>10470</v>
      </c>
      <c r="AC333" s="220">
        <v>10470</v>
      </c>
      <c r="AD333" s="220">
        <v>10470</v>
      </c>
      <c r="AE333" s="220">
        <v>10468</v>
      </c>
      <c r="AF333" s="220">
        <v>10468</v>
      </c>
      <c r="AG333" s="220">
        <v>10468</v>
      </c>
      <c r="AH333" s="220">
        <v>10468</v>
      </c>
      <c r="AI333" s="220">
        <v>10468</v>
      </c>
      <c r="AJ333" s="220">
        <v>10468</v>
      </c>
      <c r="AK333" s="220">
        <v>10468</v>
      </c>
      <c r="AL333" s="220">
        <v>10468</v>
      </c>
      <c r="AM333" s="220">
        <v>10468</v>
      </c>
      <c r="AN333" s="220">
        <v>10468</v>
      </c>
      <c r="AO333" s="220">
        <v>10468</v>
      </c>
      <c r="AP333" s="220">
        <v>10468</v>
      </c>
      <c r="AQ333" s="220">
        <v>10468</v>
      </c>
      <c r="AR333" s="220">
        <v>10468</v>
      </c>
      <c r="AS333" s="220">
        <v>10468</v>
      </c>
      <c r="AT333" s="220">
        <v>10468</v>
      </c>
      <c r="AU333" s="220">
        <v>10468</v>
      </c>
      <c r="AV333" s="220">
        <v>10468</v>
      </c>
      <c r="AW333" s="220">
        <v>10468</v>
      </c>
      <c r="AX333" s="220">
        <v>10468</v>
      </c>
      <c r="AY333" s="220">
        <v>10468</v>
      </c>
      <c r="AZ333" s="220">
        <v>10468</v>
      </c>
      <c r="BA333" s="220">
        <v>10468</v>
      </c>
      <c r="BB333" s="220">
        <v>10468</v>
      </c>
      <c r="BC333" s="220">
        <v>10468</v>
      </c>
      <c r="BD333" s="220">
        <v>10468</v>
      </c>
      <c r="BE333" s="220">
        <v>10468</v>
      </c>
      <c r="BF333" s="220">
        <v>10468</v>
      </c>
      <c r="BG333" s="220">
        <v>10468</v>
      </c>
      <c r="BH333" s="220">
        <v>10468</v>
      </c>
      <c r="BI333" s="220">
        <v>10468</v>
      </c>
      <c r="BJ333" s="220">
        <v>10468</v>
      </c>
      <c r="BK333" s="220">
        <v>10468</v>
      </c>
      <c r="BL333" s="220">
        <v>10468</v>
      </c>
      <c r="BM333" s="220">
        <v>10468</v>
      </c>
      <c r="BN333" s="220">
        <v>10468</v>
      </c>
      <c r="BO333" s="220">
        <v>10468</v>
      </c>
      <c r="BP333" s="220">
        <v>10468</v>
      </c>
      <c r="BQ333" s="220">
        <v>10468</v>
      </c>
      <c r="BR333" s="220">
        <v>10468</v>
      </c>
      <c r="BS333" s="220">
        <v>10468</v>
      </c>
      <c r="BT333" s="220">
        <v>10468</v>
      </c>
      <c r="BU333" s="220">
        <v>10468</v>
      </c>
      <c r="BV333" s="220">
        <v>10468</v>
      </c>
      <c r="BW333" s="220">
        <v>10468</v>
      </c>
      <c r="BX333" s="220">
        <v>10468</v>
      </c>
      <c r="BY333" s="220">
        <v>10468</v>
      </c>
      <c r="BZ333" s="220">
        <v>10468</v>
      </c>
      <c r="CA333" s="220">
        <v>10468</v>
      </c>
      <c r="CB333" s="220">
        <v>10468</v>
      </c>
      <c r="CC333" s="220">
        <v>10468</v>
      </c>
      <c r="CD333" s="220">
        <v>10468</v>
      </c>
      <c r="CE333" s="220">
        <v>10468</v>
      </c>
      <c r="CF333" s="220">
        <v>10468</v>
      </c>
      <c r="CG333" s="220">
        <v>10468</v>
      </c>
      <c r="CH333" s="220">
        <v>10468</v>
      </c>
      <c r="CI333" s="220">
        <v>10468</v>
      </c>
      <c r="CJ333" s="220">
        <v>10468</v>
      </c>
      <c r="CK333" s="220">
        <v>10468</v>
      </c>
      <c r="CL333" s="220">
        <v>10468</v>
      </c>
      <c r="CM333" s="220">
        <v>10468</v>
      </c>
      <c r="CN333" s="220">
        <v>10468</v>
      </c>
      <c r="CO333" s="220">
        <v>10468</v>
      </c>
      <c r="CP333" s="220">
        <v>10468</v>
      </c>
      <c r="CQ333" s="220">
        <v>10468</v>
      </c>
      <c r="CR333" s="220">
        <v>10468</v>
      </c>
      <c r="CS333" s="220">
        <v>10468</v>
      </c>
      <c r="CT333" s="220">
        <v>10468</v>
      </c>
      <c r="CU333" s="220">
        <v>10468</v>
      </c>
      <c r="CV333" s="220">
        <v>10468</v>
      </c>
      <c r="CW333" s="220">
        <v>10468</v>
      </c>
      <c r="CX333" s="220">
        <v>10468</v>
      </c>
      <c r="CY333" s="220">
        <v>10468</v>
      </c>
      <c r="CZ333" s="220">
        <v>10468</v>
      </c>
      <c r="DA333" s="220">
        <v>10468</v>
      </c>
      <c r="DB333" s="220">
        <v>10468</v>
      </c>
      <c r="DC333" s="220">
        <v>10468</v>
      </c>
      <c r="DD333" s="220">
        <v>10468</v>
      </c>
      <c r="DE333" s="220">
        <v>10468</v>
      </c>
      <c r="DF333" s="220">
        <v>10468</v>
      </c>
      <c r="DG333" s="220">
        <v>10468</v>
      </c>
      <c r="DH333" s="220">
        <v>10468</v>
      </c>
      <c r="DI333" s="220">
        <v>10468</v>
      </c>
      <c r="DJ333" s="220">
        <v>10468</v>
      </c>
      <c r="DK333" s="220">
        <v>10468</v>
      </c>
      <c r="DL333" s="220">
        <v>10468</v>
      </c>
      <c r="DM333" s="220">
        <v>10468</v>
      </c>
      <c r="DN333" s="220">
        <v>10468</v>
      </c>
      <c r="DO333" s="220">
        <v>10468</v>
      </c>
      <c r="DP333" s="220">
        <v>10468</v>
      </c>
      <c r="DQ333" s="220">
        <v>10468</v>
      </c>
      <c r="DR333" s="220">
        <v>10468</v>
      </c>
      <c r="DS333" s="220">
        <v>10468</v>
      </c>
      <c r="DT333" s="220">
        <v>10437</v>
      </c>
      <c r="DU333" s="220">
        <v>10433</v>
      </c>
      <c r="DV333" s="220">
        <v>10433</v>
      </c>
      <c r="DW333" s="220">
        <v>10443</v>
      </c>
      <c r="DX333" s="220">
        <v>10443</v>
      </c>
      <c r="DY333" s="220">
        <v>10436</v>
      </c>
      <c r="DZ333" s="220">
        <v>10436</v>
      </c>
      <c r="EA333" s="220">
        <v>10429</v>
      </c>
      <c r="EB333" s="220">
        <v>10429</v>
      </c>
      <c r="EC333" s="220">
        <v>10429</v>
      </c>
      <c r="ED333" s="220">
        <v>10429</v>
      </c>
      <c r="EE333" s="220">
        <v>10429</v>
      </c>
      <c r="EF333" s="220">
        <v>10429</v>
      </c>
      <c r="EG333" s="220">
        <v>10429</v>
      </c>
      <c r="EH333" s="220">
        <v>10429</v>
      </c>
      <c r="EI333" s="220">
        <v>10429</v>
      </c>
      <c r="EJ333" s="220">
        <v>10429</v>
      </c>
      <c r="EK333" s="220">
        <v>10429</v>
      </c>
      <c r="EL333" s="220">
        <v>10429</v>
      </c>
      <c r="EM333" s="220">
        <v>10429</v>
      </c>
      <c r="EN333" s="242">
        <v>10429</v>
      </c>
      <c r="EO333" s="232">
        <v>10429</v>
      </c>
      <c r="EP333" s="227">
        <v>10429</v>
      </c>
      <c r="EQ333" s="154">
        <v>10429</v>
      </c>
      <c r="ER333" s="154">
        <v>10428</v>
      </c>
      <c r="ES333" s="154">
        <v>10428</v>
      </c>
      <c r="ET333" s="154">
        <v>10428</v>
      </c>
      <c r="EU333" s="154">
        <v>10428</v>
      </c>
      <c r="EV333" s="154">
        <v>10428</v>
      </c>
      <c r="EW333" s="154">
        <v>10428</v>
      </c>
      <c r="EX333" s="154">
        <v>10428</v>
      </c>
      <c r="EY333" s="154">
        <v>10428</v>
      </c>
      <c r="EZ333" s="154">
        <v>10428</v>
      </c>
      <c r="FA333" s="154">
        <v>10428</v>
      </c>
      <c r="FB333" s="166">
        <v>10428</v>
      </c>
      <c r="FC333" s="154">
        <v>10428</v>
      </c>
      <c r="FD333" s="154">
        <v>10428</v>
      </c>
      <c r="FE333" s="166">
        <v>10428</v>
      </c>
      <c r="FF333" s="154">
        <v>10428</v>
      </c>
      <c r="FG333" s="154">
        <v>10428</v>
      </c>
      <c r="FH333" s="154">
        <v>10428</v>
      </c>
      <c r="FI333" s="154">
        <v>10428</v>
      </c>
      <c r="FJ333" s="154">
        <v>10428</v>
      </c>
      <c r="FK333" s="166">
        <v>10428</v>
      </c>
      <c r="FL333" s="166">
        <v>10428</v>
      </c>
      <c r="FM333" s="166">
        <v>10428</v>
      </c>
      <c r="FN333" s="166">
        <v>10428</v>
      </c>
      <c r="FO333" s="166">
        <v>10428</v>
      </c>
      <c r="FP333" s="166">
        <v>10428</v>
      </c>
      <c r="FQ333" s="166">
        <v>10422</v>
      </c>
      <c r="FR333" s="166">
        <v>10422</v>
      </c>
      <c r="FS333" s="166">
        <v>10422</v>
      </c>
      <c r="FT333" s="166">
        <v>10422</v>
      </c>
      <c r="FU333" s="166">
        <v>10422</v>
      </c>
      <c r="FV333" s="166">
        <v>10422</v>
      </c>
      <c r="FW333" s="166">
        <v>10422</v>
      </c>
      <c r="FX333" s="166">
        <v>10422</v>
      </c>
      <c r="FY333" s="154">
        <v>10422</v>
      </c>
      <c r="FZ333" s="154">
        <v>10422</v>
      </c>
      <c r="GA333" s="154">
        <v>10421</v>
      </c>
      <c r="GB333" s="154">
        <v>10421</v>
      </c>
      <c r="GC333" s="154">
        <v>10421</v>
      </c>
      <c r="GD333" s="154">
        <v>10421</v>
      </c>
      <c r="GE333" s="154">
        <v>10421</v>
      </c>
      <c r="GF333" s="154">
        <v>10421</v>
      </c>
      <c r="GG333" s="154">
        <v>10421</v>
      </c>
      <c r="GH333" s="154">
        <v>10421</v>
      </c>
      <c r="GI333" s="154">
        <v>10421</v>
      </c>
      <c r="GJ333" s="154">
        <v>10421</v>
      </c>
      <c r="GK333" s="154">
        <v>10421</v>
      </c>
      <c r="GL333" s="154">
        <v>10421</v>
      </c>
      <c r="GM333" s="154">
        <v>10422</v>
      </c>
      <c r="GN333" s="154">
        <v>10422</v>
      </c>
      <c r="GO333" s="154">
        <v>10422</v>
      </c>
      <c r="GP333" s="154">
        <v>10422</v>
      </c>
      <c r="GQ333" s="154">
        <v>10422</v>
      </c>
      <c r="GR333" s="154">
        <v>10422</v>
      </c>
      <c r="GS333" s="154">
        <v>10422</v>
      </c>
      <c r="GT333" s="154">
        <v>10422</v>
      </c>
      <c r="GU333" s="154">
        <v>10422</v>
      </c>
      <c r="GV333" s="154">
        <v>10422</v>
      </c>
      <c r="GW333" s="154">
        <v>10422</v>
      </c>
      <c r="GX333" s="154">
        <v>10422</v>
      </c>
      <c r="GY333" s="154">
        <v>10422</v>
      </c>
      <c r="GZ333" s="154">
        <v>10422</v>
      </c>
      <c r="HA333" s="154">
        <v>10422</v>
      </c>
      <c r="HB333" s="154">
        <v>10422</v>
      </c>
      <c r="HC333" s="154">
        <v>10422</v>
      </c>
      <c r="HD333" s="154">
        <v>10422</v>
      </c>
      <c r="HE333" s="154">
        <v>10421</v>
      </c>
      <c r="HF333" s="166">
        <v>10421</v>
      </c>
      <c r="HG333" s="154">
        <v>10421</v>
      </c>
      <c r="HH333" s="154">
        <v>10438</v>
      </c>
      <c r="HI333" s="166">
        <v>10437</v>
      </c>
      <c r="HJ333" s="154">
        <v>10438</v>
      </c>
      <c r="HK333" s="154">
        <v>10437</v>
      </c>
      <c r="HL333" s="166">
        <v>10442</v>
      </c>
      <c r="HM333" s="154">
        <v>10446</v>
      </c>
      <c r="HN333" s="154">
        <v>10445</v>
      </c>
      <c r="HO333" s="166">
        <v>10445</v>
      </c>
      <c r="HP333" s="154">
        <v>10445</v>
      </c>
      <c r="HQ333" s="154">
        <v>10445</v>
      </c>
      <c r="HR333" s="166">
        <v>10445</v>
      </c>
      <c r="HS333" s="154">
        <v>10445</v>
      </c>
      <c r="HT333" s="148">
        <v>10445</v>
      </c>
      <c r="HU333" s="148">
        <v>10438</v>
      </c>
      <c r="HV333" s="148">
        <v>10435</v>
      </c>
      <c r="HW333" s="166">
        <v>10432</v>
      </c>
    </row>
    <row r="334" spans="1:231">
      <c r="A334" s="145">
        <f t="shared" si="54"/>
        <v>44346</v>
      </c>
      <c r="B334" s="220">
        <f>'Age&amp;Sex by occurrence date'!$CIZ22</f>
        <v>12933</v>
      </c>
      <c r="C334" s="220">
        <v>10668</v>
      </c>
      <c r="D334" s="220">
        <v>10668</v>
      </c>
      <c r="E334" s="220">
        <v>10668</v>
      </c>
      <c r="F334" s="220">
        <v>10668</v>
      </c>
      <c r="G334" s="220">
        <v>10668</v>
      </c>
      <c r="H334" s="220">
        <v>10668</v>
      </c>
      <c r="I334" s="220">
        <v>10668</v>
      </c>
      <c r="J334" s="220">
        <v>10668</v>
      </c>
      <c r="K334" s="220">
        <v>10668</v>
      </c>
      <c r="L334" s="220">
        <v>10668</v>
      </c>
      <c r="M334" s="220">
        <v>10668</v>
      </c>
      <c r="N334" s="220">
        <v>10668</v>
      </c>
      <c r="O334" s="220">
        <v>10668</v>
      </c>
      <c r="P334" s="220">
        <v>10668</v>
      </c>
      <c r="Q334" s="220">
        <v>10667</v>
      </c>
      <c r="R334" s="220">
        <v>10667</v>
      </c>
      <c r="S334" s="220">
        <v>10667</v>
      </c>
      <c r="T334" s="220">
        <v>10667</v>
      </c>
      <c r="U334" s="220">
        <v>10667</v>
      </c>
      <c r="V334" s="220">
        <v>10666</v>
      </c>
      <c r="W334" s="220">
        <v>10666</v>
      </c>
      <c r="X334" s="220">
        <v>10666</v>
      </c>
      <c r="Y334" s="220">
        <v>10665</v>
      </c>
      <c r="Z334" s="220">
        <v>10660</v>
      </c>
      <c r="AA334" s="220">
        <v>10585</v>
      </c>
      <c r="AB334" s="220">
        <v>10465</v>
      </c>
      <c r="AC334" s="220">
        <v>10465</v>
      </c>
      <c r="AD334" s="220">
        <v>10465</v>
      </c>
      <c r="AE334" s="220">
        <v>10463</v>
      </c>
      <c r="AF334" s="220">
        <v>10463</v>
      </c>
      <c r="AG334" s="220">
        <v>10463</v>
      </c>
      <c r="AH334" s="220">
        <v>10463</v>
      </c>
      <c r="AI334" s="220">
        <v>10463</v>
      </c>
      <c r="AJ334" s="220">
        <v>10463</v>
      </c>
      <c r="AK334" s="220">
        <v>10463</v>
      </c>
      <c r="AL334" s="220">
        <v>10463</v>
      </c>
      <c r="AM334" s="220">
        <v>10463</v>
      </c>
      <c r="AN334" s="220">
        <v>10463</v>
      </c>
      <c r="AO334" s="220">
        <v>10463</v>
      </c>
      <c r="AP334" s="220">
        <v>10463</v>
      </c>
      <c r="AQ334" s="220">
        <v>10463</v>
      </c>
      <c r="AR334" s="220">
        <v>10463</v>
      </c>
      <c r="AS334" s="220">
        <v>10463</v>
      </c>
      <c r="AT334" s="220">
        <v>10463</v>
      </c>
      <c r="AU334" s="220">
        <v>10463</v>
      </c>
      <c r="AV334" s="220">
        <v>10463</v>
      </c>
      <c r="AW334" s="220">
        <v>10463</v>
      </c>
      <c r="AX334" s="220">
        <v>10463</v>
      </c>
      <c r="AY334" s="220">
        <v>10463</v>
      </c>
      <c r="AZ334" s="220">
        <v>10463</v>
      </c>
      <c r="BA334" s="220">
        <v>10463</v>
      </c>
      <c r="BB334" s="220">
        <v>10463</v>
      </c>
      <c r="BC334" s="220">
        <v>10463</v>
      </c>
      <c r="BD334" s="220">
        <v>10463</v>
      </c>
      <c r="BE334" s="220">
        <v>10463</v>
      </c>
      <c r="BF334" s="220">
        <v>10463</v>
      </c>
      <c r="BG334" s="220">
        <v>10463</v>
      </c>
      <c r="BH334" s="220">
        <v>10463</v>
      </c>
      <c r="BI334" s="220">
        <v>10463</v>
      </c>
      <c r="BJ334" s="220">
        <v>10463</v>
      </c>
      <c r="BK334" s="220">
        <v>10463</v>
      </c>
      <c r="BL334" s="220">
        <v>10463</v>
      </c>
      <c r="BM334" s="220">
        <v>10463</v>
      </c>
      <c r="BN334" s="220">
        <v>10463</v>
      </c>
      <c r="BO334" s="220">
        <v>10463</v>
      </c>
      <c r="BP334" s="220">
        <v>10463</v>
      </c>
      <c r="BQ334" s="220">
        <v>10463</v>
      </c>
      <c r="BR334" s="220">
        <v>10463</v>
      </c>
      <c r="BS334" s="220">
        <v>10463</v>
      </c>
      <c r="BT334" s="220">
        <v>10463</v>
      </c>
      <c r="BU334" s="220">
        <v>10463</v>
      </c>
      <c r="BV334" s="220">
        <v>10463</v>
      </c>
      <c r="BW334" s="220">
        <v>10463</v>
      </c>
      <c r="BX334" s="220">
        <v>10463</v>
      </c>
      <c r="BY334" s="220">
        <v>10463</v>
      </c>
      <c r="BZ334" s="220">
        <v>10463</v>
      </c>
      <c r="CA334" s="220">
        <v>10463</v>
      </c>
      <c r="CB334" s="220">
        <v>10463</v>
      </c>
      <c r="CC334" s="220">
        <v>10463</v>
      </c>
      <c r="CD334" s="220">
        <v>10463</v>
      </c>
      <c r="CE334" s="220">
        <v>10463</v>
      </c>
      <c r="CF334" s="220">
        <v>10463</v>
      </c>
      <c r="CG334" s="220">
        <v>10463</v>
      </c>
      <c r="CH334" s="220">
        <v>10463</v>
      </c>
      <c r="CI334" s="220">
        <v>10463</v>
      </c>
      <c r="CJ334" s="220">
        <v>10463</v>
      </c>
      <c r="CK334" s="220">
        <v>10463</v>
      </c>
      <c r="CL334" s="220">
        <v>10463</v>
      </c>
      <c r="CM334" s="220">
        <v>10463</v>
      </c>
      <c r="CN334" s="220">
        <v>10463</v>
      </c>
      <c r="CO334" s="220">
        <v>10463</v>
      </c>
      <c r="CP334" s="220">
        <v>10463</v>
      </c>
      <c r="CQ334" s="220">
        <v>10463</v>
      </c>
      <c r="CR334" s="220">
        <v>10463</v>
      </c>
      <c r="CS334" s="220">
        <v>10463</v>
      </c>
      <c r="CT334" s="220">
        <v>10463</v>
      </c>
      <c r="CU334" s="220">
        <v>10463</v>
      </c>
      <c r="CV334" s="220">
        <v>10463</v>
      </c>
      <c r="CW334" s="220">
        <v>10463</v>
      </c>
      <c r="CX334" s="220">
        <v>10463</v>
      </c>
      <c r="CY334" s="220">
        <v>10463</v>
      </c>
      <c r="CZ334" s="220">
        <v>10463</v>
      </c>
      <c r="DA334" s="220">
        <v>10463</v>
      </c>
      <c r="DB334" s="220">
        <v>10463</v>
      </c>
      <c r="DC334" s="220">
        <v>10463</v>
      </c>
      <c r="DD334" s="220">
        <v>10463</v>
      </c>
      <c r="DE334" s="220">
        <v>10463</v>
      </c>
      <c r="DF334" s="220">
        <v>10463</v>
      </c>
      <c r="DG334" s="220">
        <v>10463</v>
      </c>
      <c r="DH334" s="220">
        <v>10463</v>
      </c>
      <c r="DI334" s="220">
        <v>10463</v>
      </c>
      <c r="DJ334" s="220">
        <v>10463</v>
      </c>
      <c r="DK334" s="220">
        <v>10463</v>
      </c>
      <c r="DL334" s="220">
        <v>10463</v>
      </c>
      <c r="DM334" s="220">
        <v>10463</v>
      </c>
      <c r="DN334" s="220">
        <v>10463</v>
      </c>
      <c r="DO334" s="220">
        <v>10463</v>
      </c>
      <c r="DP334" s="220">
        <v>10463</v>
      </c>
      <c r="DQ334" s="220">
        <v>10463</v>
      </c>
      <c r="DR334" s="220">
        <v>10463</v>
      </c>
      <c r="DS334" s="220">
        <v>10463</v>
      </c>
      <c r="DT334" s="220">
        <v>10433</v>
      </c>
      <c r="DU334" s="220">
        <v>10429</v>
      </c>
      <c r="DV334" s="220">
        <v>10429</v>
      </c>
      <c r="DW334" s="220">
        <v>10439</v>
      </c>
      <c r="DX334" s="220">
        <v>10439</v>
      </c>
      <c r="DY334" s="220">
        <v>10432</v>
      </c>
      <c r="DZ334" s="220">
        <v>10432</v>
      </c>
      <c r="EA334" s="220">
        <v>10425</v>
      </c>
      <c r="EB334" s="220">
        <v>10425</v>
      </c>
      <c r="EC334" s="220">
        <v>10425</v>
      </c>
      <c r="ED334" s="220">
        <v>10425</v>
      </c>
      <c r="EE334" s="220">
        <v>10425</v>
      </c>
      <c r="EF334" s="220">
        <v>10425</v>
      </c>
      <c r="EG334" s="220">
        <v>10425</v>
      </c>
      <c r="EH334" s="220">
        <v>10425</v>
      </c>
      <c r="EI334" s="220">
        <v>10425</v>
      </c>
      <c r="EJ334" s="220">
        <v>10425</v>
      </c>
      <c r="EK334" s="220">
        <v>10425</v>
      </c>
      <c r="EL334" s="220">
        <v>10425</v>
      </c>
      <c r="EM334" s="220">
        <v>10425</v>
      </c>
      <c r="EN334" s="242">
        <v>10425</v>
      </c>
      <c r="EO334" s="232">
        <v>10425</v>
      </c>
      <c r="EP334" s="227">
        <v>10425</v>
      </c>
      <c r="EQ334" s="154">
        <v>10425</v>
      </c>
      <c r="ER334" s="154">
        <v>10424</v>
      </c>
      <c r="ES334" s="154">
        <v>10424</v>
      </c>
      <c r="ET334" s="154">
        <v>10424</v>
      </c>
      <c r="EU334" s="154">
        <v>10424</v>
      </c>
      <c r="EV334" s="166">
        <v>10424</v>
      </c>
      <c r="EW334" s="154">
        <v>10424</v>
      </c>
      <c r="EX334" s="154">
        <v>10424</v>
      </c>
      <c r="EY334" s="154">
        <v>10424</v>
      </c>
      <c r="EZ334" s="154">
        <v>10424</v>
      </c>
      <c r="FA334" s="154">
        <v>10424</v>
      </c>
      <c r="FB334" s="154">
        <v>10424</v>
      </c>
      <c r="FC334" s="166">
        <v>10424</v>
      </c>
      <c r="FD334" s="154">
        <v>10424</v>
      </c>
      <c r="FE334" s="154">
        <v>10424</v>
      </c>
      <c r="FF334" s="154">
        <v>10424</v>
      </c>
      <c r="FG334" s="166">
        <v>10424</v>
      </c>
      <c r="FH334" s="154">
        <v>10424</v>
      </c>
      <c r="FI334" s="166">
        <v>10424</v>
      </c>
      <c r="FJ334" s="166">
        <v>10424</v>
      </c>
      <c r="FK334" s="166">
        <v>10424</v>
      </c>
      <c r="FL334" s="166">
        <v>10424</v>
      </c>
      <c r="FM334" s="166">
        <v>10424</v>
      </c>
      <c r="FN334" s="166">
        <v>10424</v>
      </c>
      <c r="FO334" s="166">
        <v>10424</v>
      </c>
      <c r="FP334" s="166">
        <v>10424</v>
      </c>
      <c r="FQ334" s="166">
        <v>10418</v>
      </c>
      <c r="FR334" s="154">
        <v>10418</v>
      </c>
      <c r="FS334" s="154">
        <v>10418</v>
      </c>
      <c r="FT334" s="154">
        <v>10418</v>
      </c>
      <c r="FU334" s="154">
        <v>10418</v>
      </c>
      <c r="FV334" s="154">
        <v>10418</v>
      </c>
      <c r="FW334" s="154">
        <v>10418</v>
      </c>
      <c r="FX334" s="154">
        <v>10418</v>
      </c>
      <c r="FY334" s="166">
        <v>10418</v>
      </c>
      <c r="FZ334" s="166">
        <v>10418</v>
      </c>
      <c r="GA334" s="166">
        <v>10417</v>
      </c>
      <c r="GB334" s="166">
        <v>10417</v>
      </c>
      <c r="GC334" s="166">
        <v>10417</v>
      </c>
      <c r="GD334" s="166">
        <v>10417</v>
      </c>
      <c r="GE334" s="166">
        <v>10417</v>
      </c>
      <c r="GF334" s="166">
        <v>10417</v>
      </c>
      <c r="GG334" s="166">
        <v>10417</v>
      </c>
      <c r="GH334" s="166">
        <v>10417</v>
      </c>
      <c r="GI334" s="166">
        <v>10417</v>
      </c>
      <c r="GJ334" s="166">
        <v>10417</v>
      </c>
      <c r="GK334" s="166">
        <v>10417</v>
      </c>
      <c r="GL334" s="166">
        <v>10417</v>
      </c>
      <c r="GM334" s="166">
        <v>10418</v>
      </c>
      <c r="GN334" s="166">
        <v>10418</v>
      </c>
      <c r="GO334" s="166">
        <v>10418</v>
      </c>
      <c r="GP334" s="166">
        <v>10418</v>
      </c>
      <c r="GQ334" s="166">
        <v>10418</v>
      </c>
      <c r="GR334" s="166">
        <v>10418</v>
      </c>
      <c r="GS334" s="166">
        <v>10418</v>
      </c>
      <c r="GT334" s="166">
        <v>10418</v>
      </c>
      <c r="GU334" s="166">
        <v>10418</v>
      </c>
      <c r="GV334" s="166">
        <v>10418</v>
      </c>
      <c r="GW334" s="166">
        <v>10418</v>
      </c>
      <c r="GX334" s="166">
        <v>10418</v>
      </c>
      <c r="GY334" s="166">
        <v>10418</v>
      </c>
      <c r="GZ334" s="166">
        <v>10418</v>
      </c>
      <c r="HA334" s="166">
        <v>10418</v>
      </c>
      <c r="HB334" s="166">
        <v>10418</v>
      </c>
      <c r="HC334" s="166">
        <v>10418</v>
      </c>
      <c r="HD334" s="166">
        <v>10418</v>
      </c>
      <c r="HE334" s="166">
        <v>10417</v>
      </c>
      <c r="HF334" s="166">
        <v>10417</v>
      </c>
      <c r="HG334" s="154">
        <v>10417</v>
      </c>
      <c r="HH334" s="154">
        <v>10434</v>
      </c>
      <c r="HI334" s="166">
        <v>10433</v>
      </c>
      <c r="HJ334" s="154">
        <v>10434</v>
      </c>
      <c r="HK334" s="154">
        <v>10433</v>
      </c>
      <c r="HL334" s="166">
        <v>10438</v>
      </c>
      <c r="HM334" s="154">
        <v>10442</v>
      </c>
      <c r="HN334" s="154">
        <v>10441</v>
      </c>
      <c r="HO334" s="166">
        <v>10441</v>
      </c>
      <c r="HP334" s="154">
        <v>10441</v>
      </c>
      <c r="HQ334" s="154">
        <v>10441</v>
      </c>
      <c r="HR334" s="166">
        <v>10441</v>
      </c>
      <c r="HS334" s="154">
        <v>10441</v>
      </c>
      <c r="HT334" s="148">
        <v>10441</v>
      </c>
      <c r="HU334" s="148">
        <v>10434</v>
      </c>
      <c r="HV334" s="148">
        <v>10431</v>
      </c>
      <c r="HW334" s="166">
        <v>10428</v>
      </c>
    </row>
    <row r="335" spans="1:231">
      <c r="A335" s="145">
        <f t="shared" si="54"/>
        <v>44345</v>
      </c>
      <c r="B335" s="220">
        <f>'Age&amp;Sex by occurrence date'!$CJG22</f>
        <v>12924</v>
      </c>
      <c r="C335" s="220">
        <v>10663</v>
      </c>
      <c r="D335" s="220">
        <v>10663</v>
      </c>
      <c r="E335" s="220">
        <v>10663</v>
      </c>
      <c r="F335" s="220">
        <v>10663</v>
      </c>
      <c r="G335" s="220">
        <v>10663</v>
      </c>
      <c r="H335" s="220">
        <v>10663</v>
      </c>
      <c r="I335" s="220">
        <v>10663</v>
      </c>
      <c r="J335" s="220">
        <v>10663</v>
      </c>
      <c r="K335" s="220">
        <v>10663</v>
      </c>
      <c r="L335" s="220">
        <v>10663</v>
      </c>
      <c r="M335" s="220">
        <v>10663</v>
      </c>
      <c r="N335" s="220">
        <v>10663</v>
      </c>
      <c r="O335" s="220">
        <v>10663</v>
      </c>
      <c r="P335" s="220">
        <v>10663</v>
      </c>
      <c r="Q335" s="220">
        <v>10662</v>
      </c>
      <c r="R335" s="220">
        <v>10662</v>
      </c>
      <c r="S335" s="220">
        <v>10662</v>
      </c>
      <c r="T335" s="220">
        <v>10662</v>
      </c>
      <c r="U335" s="220">
        <v>10662</v>
      </c>
      <c r="V335" s="220">
        <v>10661</v>
      </c>
      <c r="W335" s="220">
        <v>10661</v>
      </c>
      <c r="X335" s="220">
        <v>10661</v>
      </c>
      <c r="Y335" s="220">
        <v>10660</v>
      </c>
      <c r="Z335" s="220">
        <v>10655</v>
      </c>
      <c r="AA335" s="220">
        <v>10580</v>
      </c>
      <c r="AB335" s="220">
        <v>10460</v>
      </c>
      <c r="AC335" s="220">
        <v>10460</v>
      </c>
      <c r="AD335" s="220">
        <v>10460</v>
      </c>
      <c r="AE335" s="220">
        <v>10458</v>
      </c>
      <c r="AF335" s="220">
        <v>10458</v>
      </c>
      <c r="AG335" s="220">
        <v>10458</v>
      </c>
      <c r="AH335" s="220">
        <v>10458</v>
      </c>
      <c r="AI335" s="220">
        <v>10458</v>
      </c>
      <c r="AJ335" s="220">
        <v>10458</v>
      </c>
      <c r="AK335" s="220">
        <v>10458</v>
      </c>
      <c r="AL335" s="220">
        <v>10458</v>
      </c>
      <c r="AM335" s="220">
        <v>10458</v>
      </c>
      <c r="AN335" s="220">
        <v>10458</v>
      </c>
      <c r="AO335" s="220">
        <v>10458</v>
      </c>
      <c r="AP335" s="220">
        <v>10458</v>
      </c>
      <c r="AQ335" s="220">
        <v>10458</v>
      </c>
      <c r="AR335" s="220">
        <v>10458</v>
      </c>
      <c r="AS335" s="220">
        <v>10458</v>
      </c>
      <c r="AT335" s="220">
        <v>10458</v>
      </c>
      <c r="AU335" s="220">
        <v>10458</v>
      </c>
      <c r="AV335" s="220">
        <v>10458</v>
      </c>
      <c r="AW335" s="220">
        <v>10458</v>
      </c>
      <c r="AX335" s="220">
        <v>10458</v>
      </c>
      <c r="AY335" s="220">
        <v>10458</v>
      </c>
      <c r="AZ335" s="220">
        <v>10458</v>
      </c>
      <c r="BA335" s="220">
        <v>10458</v>
      </c>
      <c r="BB335" s="220">
        <v>10458</v>
      </c>
      <c r="BC335" s="220">
        <v>10458</v>
      </c>
      <c r="BD335" s="220">
        <v>10458</v>
      </c>
      <c r="BE335" s="220">
        <v>10458</v>
      </c>
      <c r="BF335" s="220">
        <v>10458</v>
      </c>
      <c r="BG335" s="220">
        <v>10458</v>
      </c>
      <c r="BH335" s="220">
        <v>10458</v>
      </c>
      <c r="BI335" s="220">
        <v>10458</v>
      </c>
      <c r="BJ335" s="220">
        <v>10458</v>
      </c>
      <c r="BK335" s="220">
        <v>10458</v>
      </c>
      <c r="BL335" s="220">
        <v>10458</v>
      </c>
      <c r="BM335" s="220">
        <v>10458</v>
      </c>
      <c r="BN335" s="220">
        <v>10458</v>
      </c>
      <c r="BO335" s="220">
        <v>10458</v>
      </c>
      <c r="BP335" s="220">
        <v>10458</v>
      </c>
      <c r="BQ335" s="220">
        <v>10458</v>
      </c>
      <c r="BR335" s="220">
        <v>10458</v>
      </c>
      <c r="BS335" s="220">
        <v>10458</v>
      </c>
      <c r="BT335" s="220">
        <v>10458</v>
      </c>
      <c r="BU335" s="220">
        <v>10458</v>
      </c>
      <c r="BV335" s="220">
        <v>10458</v>
      </c>
      <c r="BW335" s="220">
        <v>10458</v>
      </c>
      <c r="BX335" s="220">
        <v>10458</v>
      </c>
      <c r="BY335" s="220">
        <v>10458</v>
      </c>
      <c r="BZ335" s="220">
        <v>10458</v>
      </c>
      <c r="CA335" s="220">
        <v>10458</v>
      </c>
      <c r="CB335" s="220">
        <v>10458</v>
      </c>
      <c r="CC335" s="220">
        <v>10458</v>
      </c>
      <c r="CD335" s="220">
        <v>10458</v>
      </c>
      <c r="CE335" s="220">
        <v>10458</v>
      </c>
      <c r="CF335" s="220">
        <v>10458</v>
      </c>
      <c r="CG335" s="220">
        <v>10458</v>
      </c>
      <c r="CH335" s="220">
        <v>10458</v>
      </c>
      <c r="CI335" s="220">
        <v>10458</v>
      </c>
      <c r="CJ335" s="220">
        <v>10458</v>
      </c>
      <c r="CK335" s="220">
        <v>10458</v>
      </c>
      <c r="CL335" s="220">
        <v>10458</v>
      </c>
      <c r="CM335" s="220">
        <v>10458</v>
      </c>
      <c r="CN335" s="220">
        <v>10458</v>
      </c>
      <c r="CO335" s="220">
        <v>10458</v>
      </c>
      <c r="CP335" s="220">
        <v>10458</v>
      </c>
      <c r="CQ335" s="220">
        <v>10458</v>
      </c>
      <c r="CR335" s="220">
        <v>10458</v>
      </c>
      <c r="CS335" s="220">
        <v>10458</v>
      </c>
      <c r="CT335" s="220">
        <v>10458</v>
      </c>
      <c r="CU335" s="220">
        <v>10458</v>
      </c>
      <c r="CV335" s="220">
        <v>10458</v>
      </c>
      <c r="CW335" s="220">
        <v>10458</v>
      </c>
      <c r="CX335" s="220">
        <v>10458</v>
      </c>
      <c r="CY335" s="220">
        <v>10458</v>
      </c>
      <c r="CZ335" s="220">
        <v>10458</v>
      </c>
      <c r="DA335" s="220">
        <v>10458</v>
      </c>
      <c r="DB335" s="220">
        <v>10458</v>
      </c>
      <c r="DC335" s="220">
        <v>10458</v>
      </c>
      <c r="DD335" s="220">
        <v>10458</v>
      </c>
      <c r="DE335" s="220">
        <v>10458</v>
      </c>
      <c r="DF335" s="220">
        <v>10458</v>
      </c>
      <c r="DG335" s="220">
        <v>10458</v>
      </c>
      <c r="DH335" s="220">
        <v>10458</v>
      </c>
      <c r="DI335" s="220">
        <v>10458</v>
      </c>
      <c r="DJ335" s="220">
        <v>10458</v>
      </c>
      <c r="DK335" s="220">
        <v>10458</v>
      </c>
      <c r="DL335" s="220">
        <v>10458</v>
      </c>
      <c r="DM335" s="220">
        <v>10458</v>
      </c>
      <c r="DN335" s="220">
        <v>10458</v>
      </c>
      <c r="DO335" s="220">
        <v>10458</v>
      </c>
      <c r="DP335" s="220">
        <v>10458</v>
      </c>
      <c r="DQ335" s="220">
        <v>10458</v>
      </c>
      <c r="DR335" s="220">
        <v>10458</v>
      </c>
      <c r="DS335" s="220">
        <v>10458</v>
      </c>
      <c r="DT335" s="220">
        <v>10428</v>
      </c>
      <c r="DU335" s="220">
        <v>10424</v>
      </c>
      <c r="DV335" s="220">
        <v>10424</v>
      </c>
      <c r="DW335" s="220">
        <v>10434</v>
      </c>
      <c r="DX335" s="220">
        <v>10434</v>
      </c>
      <c r="DY335" s="220">
        <v>10427</v>
      </c>
      <c r="DZ335" s="220">
        <v>10427</v>
      </c>
      <c r="EA335" s="220">
        <v>10420</v>
      </c>
      <c r="EB335" s="220">
        <v>10420</v>
      </c>
      <c r="EC335" s="220">
        <v>10420</v>
      </c>
      <c r="ED335" s="220">
        <v>10420</v>
      </c>
      <c r="EE335" s="220">
        <v>10420</v>
      </c>
      <c r="EF335" s="220">
        <v>10420</v>
      </c>
      <c r="EG335" s="220">
        <v>10420</v>
      </c>
      <c r="EH335" s="220">
        <v>10420</v>
      </c>
      <c r="EI335" s="220">
        <v>10420</v>
      </c>
      <c r="EJ335" s="220">
        <v>10420</v>
      </c>
      <c r="EK335" s="220">
        <v>10420</v>
      </c>
      <c r="EL335" s="220">
        <v>10420</v>
      </c>
      <c r="EM335" s="220">
        <v>10420</v>
      </c>
      <c r="EN335" s="242">
        <v>10420</v>
      </c>
      <c r="EO335" s="232">
        <v>10420</v>
      </c>
      <c r="EP335" s="228">
        <v>10420</v>
      </c>
      <c r="EQ335" s="166">
        <v>10420</v>
      </c>
      <c r="ER335" s="166">
        <v>10419</v>
      </c>
      <c r="ES335" s="166">
        <v>10419</v>
      </c>
      <c r="ET335" s="166">
        <v>10419</v>
      </c>
      <c r="EU335" s="166">
        <v>10419</v>
      </c>
      <c r="EV335" s="154">
        <v>10419</v>
      </c>
      <c r="EW335" s="166">
        <v>10419</v>
      </c>
      <c r="EX335" s="166">
        <v>10419</v>
      </c>
      <c r="EY335" s="166">
        <v>10419</v>
      </c>
      <c r="EZ335" s="166">
        <v>10419</v>
      </c>
      <c r="FA335" s="166">
        <v>10419</v>
      </c>
      <c r="FB335" s="166">
        <v>10419</v>
      </c>
      <c r="FC335" s="154">
        <v>10419</v>
      </c>
      <c r="FD335" s="166">
        <v>10419</v>
      </c>
      <c r="FE335" s="154">
        <v>10419</v>
      </c>
      <c r="FF335" s="166">
        <v>10419</v>
      </c>
      <c r="FG335" s="166">
        <v>10419</v>
      </c>
      <c r="FH335" s="166">
        <v>10419</v>
      </c>
      <c r="FI335" s="154">
        <v>10419</v>
      </c>
      <c r="FJ335" s="154">
        <v>10419</v>
      </c>
      <c r="FK335" s="166">
        <v>10419</v>
      </c>
      <c r="FL335" s="166">
        <v>10419</v>
      </c>
      <c r="FM335" s="166">
        <v>10419</v>
      </c>
      <c r="FN335" s="166">
        <v>10419</v>
      </c>
      <c r="FO335" s="166">
        <v>10419</v>
      </c>
      <c r="FP335" s="166">
        <v>10419</v>
      </c>
      <c r="FQ335" s="166">
        <v>10413</v>
      </c>
      <c r="FR335" s="154">
        <v>10413</v>
      </c>
      <c r="FS335" s="154">
        <v>10413</v>
      </c>
      <c r="FT335" s="154">
        <v>10413</v>
      </c>
      <c r="FU335" s="154">
        <v>10413</v>
      </c>
      <c r="FV335" s="154">
        <v>10413</v>
      </c>
      <c r="FW335" s="154">
        <v>10413</v>
      </c>
      <c r="FX335" s="154">
        <v>10413</v>
      </c>
      <c r="FY335" s="166">
        <v>10413</v>
      </c>
      <c r="FZ335" s="166">
        <v>10413</v>
      </c>
      <c r="GA335" s="166">
        <v>10412</v>
      </c>
      <c r="GB335" s="166">
        <v>10412</v>
      </c>
      <c r="GC335" s="166">
        <v>10412</v>
      </c>
      <c r="GD335" s="166">
        <v>10412</v>
      </c>
      <c r="GE335" s="166">
        <v>10412</v>
      </c>
      <c r="GF335" s="166">
        <v>10412</v>
      </c>
      <c r="GG335" s="166">
        <v>10412</v>
      </c>
      <c r="GH335" s="166">
        <v>10412</v>
      </c>
      <c r="GI335" s="166">
        <v>10412</v>
      </c>
      <c r="GJ335" s="166">
        <v>10412</v>
      </c>
      <c r="GK335" s="166">
        <v>10412</v>
      </c>
      <c r="GL335" s="166">
        <v>10412</v>
      </c>
      <c r="GM335" s="166">
        <v>10413</v>
      </c>
      <c r="GN335" s="166">
        <v>10413</v>
      </c>
      <c r="GO335" s="166">
        <v>10413</v>
      </c>
      <c r="GP335" s="166">
        <v>10413</v>
      </c>
      <c r="GQ335" s="166">
        <v>10413</v>
      </c>
      <c r="GR335" s="166">
        <v>10413</v>
      </c>
      <c r="GS335" s="166">
        <v>10413</v>
      </c>
      <c r="GT335" s="166">
        <v>10413</v>
      </c>
      <c r="GU335" s="166">
        <v>10413</v>
      </c>
      <c r="GV335" s="166">
        <v>10413</v>
      </c>
      <c r="GW335" s="166">
        <v>10413</v>
      </c>
      <c r="GX335" s="166">
        <v>10413</v>
      </c>
      <c r="GY335" s="166">
        <v>10413</v>
      </c>
      <c r="GZ335" s="166">
        <v>10413</v>
      </c>
      <c r="HA335" s="166">
        <v>10413</v>
      </c>
      <c r="HB335" s="166">
        <v>10413</v>
      </c>
      <c r="HC335" s="166">
        <v>10413</v>
      </c>
      <c r="HD335" s="166">
        <v>10413</v>
      </c>
      <c r="HE335" s="166">
        <v>10412</v>
      </c>
      <c r="HF335" s="166">
        <v>10412</v>
      </c>
      <c r="HG335" s="154">
        <v>10412</v>
      </c>
      <c r="HH335" s="154">
        <v>10429</v>
      </c>
      <c r="HI335" s="166">
        <v>10428</v>
      </c>
      <c r="HJ335" s="154">
        <v>10429</v>
      </c>
      <c r="HK335" s="154">
        <v>10428</v>
      </c>
      <c r="HL335" s="166">
        <v>10433</v>
      </c>
      <c r="HM335" s="154">
        <v>10437</v>
      </c>
      <c r="HN335" s="154">
        <v>10436</v>
      </c>
      <c r="HO335" s="166">
        <v>10436</v>
      </c>
      <c r="HP335" s="154">
        <v>10436</v>
      </c>
      <c r="HQ335" s="154">
        <v>10436</v>
      </c>
      <c r="HR335" s="166">
        <v>10436</v>
      </c>
      <c r="HS335" s="154">
        <v>10436</v>
      </c>
      <c r="HT335" s="148">
        <v>10436</v>
      </c>
      <c r="HU335" s="148">
        <v>10429</v>
      </c>
      <c r="HV335" s="148">
        <v>10426</v>
      </c>
      <c r="HW335" s="166">
        <v>10423</v>
      </c>
    </row>
    <row r="336" spans="1:231">
      <c r="A336" s="145">
        <f t="shared" si="54"/>
        <v>44344</v>
      </c>
      <c r="B336" s="220">
        <f>'Age&amp;Sex by occurrence date'!$CJN22</f>
        <v>12915</v>
      </c>
      <c r="C336" s="220">
        <v>10658</v>
      </c>
      <c r="D336" s="220">
        <v>10658</v>
      </c>
      <c r="E336" s="220">
        <v>10658</v>
      </c>
      <c r="F336" s="220">
        <v>10658</v>
      </c>
      <c r="G336" s="220">
        <v>10658</v>
      </c>
      <c r="H336" s="220">
        <v>10658</v>
      </c>
      <c r="I336" s="220">
        <v>10658</v>
      </c>
      <c r="J336" s="220">
        <v>10658</v>
      </c>
      <c r="K336" s="220">
        <v>10658</v>
      </c>
      <c r="L336" s="220">
        <v>10658</v>
      </c>
      <c r="M336" s="220">
        <v>10658</v>
      </c>
      <c r="N336" s="220">
        <v>10658</v>
      </c>
      <c r="O336" s="220">
        <v>10658</v>
      </c>
      <c r="P336" s="220">
        <v>10658</v>
      </c>
      <c r="Q336" s="220">
        <v>10657</v>
      </c>
      <c r="R336" s="220">
        <v>10657</v>
      </c>
      <c r="S336" s="220">
        <v>10657</v>
      </c>
      <c r="T336" s="220">
        <v>10657</v>
      </c>
      <c r="U336" s="220">
        <v>10657</v>
      </c>
      <c r="V336" s="220">
        <v>10656</v>
      </c>
      <c r="W336" s="220">
        <v>10656</v>
      </c>
      <c r="X336" s="220">
        <v>10656</v>
      </c>
      <c r="Y336" s="220">
        <v>10655</v>
      </c>
      <c r="Z336" s="220">
        <v>10650</v>
      </c>
      <c r="AA336" s="220">
        <v>10575</v>
      </c>
      <c r="AB336" s="220">
        <v>10455</v>
      </c>
      <c r="AC336" s="220">
        <v>10455</v>
      </c>
      <c r="AD336" s="220">
        <v>10455</v>
      </c>
      <c r="AE336" s="220">
        <v>10453</v>
      </c>
      <c r="AF336" s="220">
        <v>10453</v>
      </c>
      <c r="AG336" s="220">
        <v>10453</v>
      </c>
      <c r="AH336" s="220">
        <v>10453</v>
      </c>
      <c r="AI336" s="220">
        <v>10453</v>
      </c>
      <c r="AJ336" s="220">
        <v>10453</v>
      </c>
      <c r="AK336" s="220">
        <v>10453</v>
      </c>
      <c r="AL336" s="220">
        <v>10453</v>
      </c>
      <c r="AM336" s="220">
        <v>10453</v>
      </c>
      <c r="AN336" s="220">
        <v>10453</v>
      </c>
      <c r="AO336" s="220">
        <v>10453</v>
      </c>
      <c r="AP336" s="220">
        <v>10453</v>
      </c>
      <c r="AQ336" s="220">
        <v>10453</v>
      </c>
      <c r="AR336" s="220">
        <v>10453</v>
      </c>
      <c r="AS336" s="220">
        <v>10453</v>
      </c>
      <c r="AT336" s="220">
        <v>10453</v>
      </c>
      <c r="AU336" s="220">
        <v>10453</v>
      </c>
      <c r="AV336" s="220">
        <v>10453</v>
      </c>
      <c r="AW336" s="220">
        <v>10453</v>
      </c>
      <c r="AX336" s="220">
        <v>10453</v>
      </c>
      <c r="AY336" s="220">
        <v>10453</v>
      </c>
      <c r="AZ336" s="220">
        <v>10453</v>
      </c>
      <c r="BA336" s="220">
        <v>10453</v>
      </c>
      <c r="BB336" s="220">
        <v>10453</v>
      </c>
      <c r="BC336" s="220">
        <v>10453</v>
      </c>
      <c r="BD336" s="220">
        <v>10453</v>
      </c>
      <c r="BE336" s="220">
        <v>10453</v>
      </c>
      <c r="BF336" s="220">
        <v>10453</v>
      </c>
      <c r="BG336" s="220">
        <v>10453</v>
      </c>
      <c r="BH336" s="220">
        <v>10453</v>
      </c>
      <c r="BI336" s="220">
        <v>10453</v>
      </c>
      <c r="BJ336" s="220">
        <v>10453</v>
      </c>
      <c r="BK336" s="220">
        <v>10453</v>
      </c>
      <c r="BL336" s="220">
        <v>10453</v>
      </c>
      <c r="BM336" s="220">
        <v>10453</v>
      </c>
      <c r="BN336" s="220">
        <v>10453</v>
      </c>
      <c r="BO336" s="220">
        <v>10453</v>
      </c>
      <c r="BP336" s="220">
        <v>10453</v>
      </c>
      <c r="BQ336" s="220">
        <v>10453</v>
      </c>
      <c r="BR336" s="220">
        <v>10453</v>
      </c>
      <c r="BS336" s="220">
        <v>10453</v>
      </c>
      <c r="BT336" s="220">
        <v>10453</v>
      </c>
      <c r="BU336" s="220">
        <v>10453</v>
      </c>
      <c r="BV336" s="220">
        <v>10453</v>
      </c>
      <c r="BW336" s="220">
        <v>10453</v>
      </c>
      <c r="BX336" s="220">
        <v>10453</v>
      </c>
      <c r="BY336" s="220">
        <v>10453</v>
      </c>
      <c r="BZ336" s="220">
        <v>10453</v>
      </c>
      <c r="CA336" s="220">
        <v>10453</v>
      </c>
      <c r="CB336" s="220">
        <v>10453</v>
      </c>
      <c r="CC336" s="220">
        <v>10453</v>
      </c>
      <c r="CD336" s="220">
        <v>10453</v>
      </c>
      <c r="CE336" s="220">
        <v>10453</v>
      </c>
      <c r="CF336" s="220">
        <v>10453</v>
      </c>
      <c r="CG336" s="220">
        <v>10453</v>
      </c>
      <c r="CH336" s="220">
        <v>10453</v>
      </c>
      <c r="CI336" s="220">
        <v>10453</v>
      </c>
      <c r="CJ336" s="220">
        <v>10453</v>
      </c>
      <c r="CK336" s="220">
        <v>10453</v>
      </c>
      <c r="CL336" s="220">
        <v>10453</v>
      </c>
      <c r="CM336" s="220">
        <v>10453</v>
      </c>
      <c r="CN336" s="220">
        <v>10453</v>
      </c>
      <c r="CO336" s="220">
        <v>10453</v>
      </c>
      <c r="CP336" s="220">
        <v>10453</v>
      </c>
      <c r="CQ336" s="220">
        <v>10453</v>
      </c>
      <c r="CR336" s="220">
        <v>10453</v>
      </c>
      <c r="CS336" s="220">
        <v>10453</v>
      </c>
      <c r="CT336" s="220">
        <v>10453</v>
      </c>
      <c r="CU336" s="220">
        <v>10453</v>
      </c>
      <c r="CV336" s="220">
        <v>10453</v>
      </c>
      <c r="CW336" s="220">
        <v>10453</v>
      </c>
      <c r="CX336" s="220">
        <v>10453</v>
      </c>
      <c r="CY336" s="220">
        <v>10453</v>
      </c>
      <c r="CZ336" s="220">
        <v>10453</v>
      </c>
      <c r="DA336" s="220">
        <v>10453</v>
      </c>
      <c r="DB336" s="220">
        <v>10453</v>
      </c>
      <c r="DC336" s="220">
        <v>10453</v>
      </c>
      <c r="DD336" s="220">
        <v>10453</v>
      </c>
      <c r="DE336" s="220">
        <v>10453</v>
      </c>
      <c r="DF336" s="220">
        <v>10453</v>
      </c>
      <c r="DG336" s="220">
        <v>10453</v>
      </c>
      <c r="DH336" s="220">
        <v>10453</v>
      </c>
      <c r="DI336" s="220">
        <v>10453</v>
      </c>
      <c r="DJ336" s="220">
        <v>10453</v>
      </c>
      <c r="DK336" s="220">
        <v>10453</v>
      </c>
      <c r="DL336" s="220">
        <v>10453</v>
      </c>
      <c r="DM336" s="220">
        <v>10453</v>
      </c>
      <c r="DN336" s="220">
        <v>10453</v>
      </c>
      <c r="DO336" s="220">
        <v>10453</v>
      </c>
      <c r="DP336" s="220">
        <v>10453</v>
      </c>
      <c r="DQ336" s="220">
        <v>10453</v>
      </c>
      <c r="DR336" s="220">
        <v>10453</v>
      </c>
      <c r="DS336" s="220">
        <v>10453</v>
      </c>
      <c r="DT336" s="220">
        <v>10423</v>
      </c>
      <c r="DU336" s="220">
        <v>10419</v>
      </c>
      <c r="DV336" s="220">
        <v>10419</v>
      </c>
      <c r="DW336" s="220">
        <v>10429</v>
      </c>
      <c r="DX336" s="220">
        <v>10429</v>
      </c>
      <c r="DY336" s="220">
        <v>10422</v>
      </c>
      <c r="DZ336" s="220">
        <v>10422</v>
      </c>
      <c r="EA336" s="220">
        <v>10415</v>
      </c>
      <c r="EB336" s="220">
        <v>10415</v>
      </c>
      <c r="EC336" s="220">
        <v>10415</v>
      </c>
      <c r="ED336" s="220">
        <v>10415</v>
      </c>
      <c r="EE336" s="220">
        <v>10415</v>
      </c>
      <c r="EF336" s="220">
        <v>10415</v>
      </c>
      <c r="EG336" s="220">
        <v>10415</v>
      </c>
      <c r="EH336" s="220">
        <v>10415</v>
      </c>
      <c r="EI336" s="220">
        <v>10415</v>
      </c>
      <c r="EJ336" s="220">
        <v>10415</v>
      </c>
      <c r="EK336" s="220">
        <v>10415</v>
      </c>
      <c r="EL336" s="220">
        <v>10415</v>
      </c>
      <c r="EM336" s="220">
        <v>10415</v>
      </c>
      <c r="EN336" s="242">
        <v>10415</v>
      </c>
      <c r="EO336" s="232">
        <v>10415</v>
      </c>
      <c r="EP336" s="227">
        <v>10415</v>
      </c>
      <c r="EQ336" s="154">
        <v>10415</v>
      </c>
      <c r="ER336" s="154">
        <v>10414</v>
      </c>
      <c r="ES336" s="154">
        <v>10414</v>
      </c>
      <c r="ET336" s="154">
        <v>10414</v>
      </c>
      <c r="EU336" s="154">
        <v>10414</v>
      </c>
      <c r="EV336" s="154">
        <v>10414</v>
      </c>
      <c r="EW336" s="154">
        <v>10414</v>
      </c>
      <c r="EX336" s="154">
        <v>10414</v>
      </c>
      <c r="EY336" s="154">
        <v>10414</v>
      </c>
      <c r="EZ336" s="154">
        <v>10414</v>
      </c>
      <c r="FA336" s="154">
        <v>10414</v>
      </c>
      <c r="FB336" s="166">
        <v>10414</v>
      </c>
      <c r="FC336" s="166">
        <v>10414</v>
      </c>
      <c r="FD336" s="154">
        <v>10414</v>
      </c>
      <c r="FE336" s="166">
        <v>10414</v>
      </c>
      <c r="FF336" s="154">
        <v>10414</v>
      </c>
      <c r="FG336" s="154">
        <v>10414</v>
      </c>
      <c r="FH336" s="154">
        <v>10414</v>
      </c>
      <c r="FI336" s="166">
        <v>10414</v>
      </c>
      <c r="FJ336" s="166">
        <v>10414</v>
      </c>
      <c r="FK336" s="166">
        <v>10414</v>
      </c>
      <c r="FL336" s="166">
        <v>10414</v>
      </c>
      <c r="FM336" s="166">
        <v>10414</v>
      </c>
      <c r="FN336" s="166">
        <v>10414</v>
      </c>
      <c r="FO336" s="166">
        <v>10414</v>
      </c>
      <c r="FP336" s="166">
        <v>10414</v>
      </c>
      <c r="FQ336" s="166">
        <v>10408</v>
      </c>
      <c r="FR336" s="166">
        <v>10408</v>
      </c>
      <c r="FS336" s="166">
        <v>10408</v>
      </c>
      <c r="FT336" s="166">
        <v>10408</v>
      </c>
      <c r="FU336" s="166">
        <v>10408</v>
      </c>
      <c r="FV336" s="166">
        <v>10408</v>
      </c>
      <c r="FW336" s="166">
        <v>10408</v>
      </c>
      <c r="FX336" s="166">
        <v>10408</v>
      </c>
      <c r="FY336" s="154">
        <v>10408</v>
      </c>
      <c r="FZ336" s="154">
        <v>10408</v>
      </c>
      <c r="GA336" s="154">
        <v>10407</v>
      </c>
      <c r="GB336" s="154">
        <v>10407</v>
      </c>
      <c r="GC336" s="154">
        <v>10407</v>
      </c>
      <c r="GD336" s="154">
        <v>10407</v>
      </c>
      <c r="GE336" s="154">
        <v>10407</v>
      </c>
      <c r="GF336" s="154">
        <v>10407</v>
      </c>
      <c r="GG336" s="154">
        <v>10407</v>
      </c>
      <c r="GH336" s="154">
        <v>10407</v>
      </c>
      <c r="GI336" s="154">
        <v>10407</v>
      </c>
      <c r="GJ336" s="154">
        <v>10407</v>
      </c>
      <c r="GK336" s="154">
        <v>10407</v>
      </c>
      <c r="GL336" s="154">
        <v>10407</v>
      </c>
      <c r="GM336" s="154">
        <v>10408</v>
      </c>
      <c r="GN336" s="154">
        <v>10408</v>
      </c>
      <c r="GO336" s="154">
        <v>10408</v>
      </c>
      <c r="GP336" s="154">
        <v>10408</v>
      </c>
      <c r="GQ336" s="154">
        <v>10408</v>
      </c>
      <c r="GR336" s="154">
        <v>10408</v>
      </c>
      <c r="GS336" s="154">
        <v>10408</v>
      </c>
      <c r="GT336" s="166">
        <v>10408</v>
      </c>
      <c r="GU336" s="166">
        <v>10408</v>
      </c>
      <c r="GV336" s="166">
        <v>10408</v>
      </c>
      <c r="GW336" s="166">
        <v>10408</v>
      </c>
      <c r="GX336" s="166">
        <v>10408</v>
      </c>
      <c r="GY336" s="166">
        <v>10408</v>
      </c>
      <c r="GZ336" s="166">
        <v>10408</v>
      </c>
      <c r="HA336" s="166">
        <v>10408</v>
      </c>
      <c r="HB336" s="166">
        <v>10408</v>
      </c>
      <c r="HC336" s="166">
        <v>10408</v>
      </c>
      <c r="HD336" s="166">
        <v>10408</v>
      </c>
      <c r="HE336" s="166">
        <v>10407</v>
      </c>
      <c r="HF336" s="154">
        <v>10407</v>
      </c>
      <c r="HG336" s="154">
        <v>10407</v>
      </c>
      <c r="HH336" s="154">
        <v>10424</v>
      </c>
      <c r="HI336" s="154">
        <v>10423</v>
      </c>
      <c r="HJ336" s="154">
        <v>10424</v>
      </c>
      <c r="HK336" s="154">
        <v>10423</v>
      </c>
      <c r="HL336" s="154">
        <v>10428</v>
      </c>
      <c r="HM336" s="154">
        <v>10432</v>
      </c>
      <c r="HN336" s="154">
        <v>10431</v>
      </c>
      <c r="HO336" s="166">
        <v>10431</v>
      </c>
      <c r="HP336" s="154">
        <v>10431</v>
      </c>
      <c r="HQ336" s="154">
        <v>10431</v>
      </c>
      <c r="HR336" s="166">
        <v>10431</v>
      </c>
      <c r="HS336" s="154">
        <v>10431</v>
      </c>
      <c r="HT336" s="148">
        <v>10431</v>
      </c>
      <c r="HU336" s="148">
        <v>10424</v>
      </c>
      <c r="HV336" s="148">
        <v>10421</v>
      </c>
      <c r="HW336" s="166">
        <v>10418</v>
      </c>
    </row>
    <row r="337" spans="1:231">
      <c r="A337" s="145">
        <f t="shared" si="54"/>
        <v>44343</v>
      </c>
      <c r="B337" s="220">
        <f>'Age&amp;Sex by occurrence date'!$CJU22</f>
        <v>12902</v>
      </c>
      <c r="C337" s="220">
        <v>10649</v>
      </c>
      <c r="D337" s="220">
        <v>10649</v>
      </c>
      <c r="E337" s="220">
        <v>10649</v>
      </c>
      <c r="F337" s="220">
        <v>10649</v>
      </c>
      <c r="G337" s="220">
        <v>10649</v>
      </c>
      <c r="H337" s="220">
        <v>10649</v>
      </c>
      <c r="I337" s="220">
        <v>10649</v>
      </c>
      <c r="J337" s="220">
        <v>10649</v>
      </c>
      <c r="K337" s="220">
        <v>10649</v>
      </c>
      <c r="L337" s="220">
        <v>10649</v>
      </c>
      <c r="M337" s="220">
        <v>10649</v>
      </c>
      <c r="N337" s="220">
        <v>10649</v>
      </c>
      <c r="O337" s="220">
        <v>10649</v>
      </c>
      <c r="P337" s="220">
        <v>10649</v>
      </c>
      <c r="Q337" s="220">
        <v>10648</v>
      </c>
      <c r="R337" s="220">
        <v>10648</v>
      </c>
      <c r="S337" s="220">
        <v>10648</v>
      </c>
      <c r="T337" s="220">
        <v>10648</v>
      </c>
      <c r="U337" s="220">
        <v>10648</v>
      </c>
      <c r="V337" s="220">
        <v>10647</v>
      </c>
      <c r="W337" s="220">
        <v>10647</v>
      </c>
      <c r="X337" s="220">
        <v>10647</v>
      </c>
      <c r="Y337" s="220">
        <v>10646</v>
      </c>
      <c r="Z337" s="220">
        <v>10641</v>
      </c>
      <c r="AA337" s="220">
        <v>10566</v>
      </c>
      <c r="AB337" s="220">
        <v>10446</v>
      </c>
      <c r="AC337" s="220">
        <v>10446</v>
      </c>
      <c r="AD337" s="220">
        <v>10446</v>
      </c>
      <c r="AE337" s="220">
        <v>10444</v>
      </c>
      <c r="AF337" s="220">
        <v>10444</v>
      </c>
      <c r="AG337" s="220">
        <v>10444</v>
      </c>
      <c r="AH337" s="220">
        <v>10444</v>
      </c>
      <c r="AI337" s="220">
        <v>10444</v>
      </c>
      <c r="AJ337" s="220">
        <v>10444</v>
      </c>
      <c r="AK337" s="220">
        <v>10444</v>
      </c>
      <c r="AL337" s="220">
        <v>10444</v>
      </c>
      <c r="AM337" s="220">
        <v>10444</v>
      </c>
      <c r="AN337" s="220">
        <v>10444</v>
      </c>
      <c r="AO337" s="220">
        <v>10444</v>
      </c>
      <c r="AP337" s="220">
        <v>10444</v>
      </c>
      <c r="AQ337" s="220">
        <v>10444</v>
      </c>
      <c r="AR337" s="220">
        <v>10444</v>
      </c>
      <c r="AS337" s="220">
        <v>10444</v>
      </c>
      <c r="AT337" s="220">
        <v>10444</v>
      </c>
      <c r="AU337" s="220">
        <v>10444</v>
      </c>
      <c r="AV337" s="220">
        <v>10444</v>
      </c>
      <c r="AW337" s="220">
        <v>10444</v>
      </c>
      <c r="AX337" s="220">
        <v>10444</v>
      </c>
      <c r="AY337" s="220">
        <v>10444</v>
      </c>
      <c r="AZ337" s="220">
        <v>10444</v>
      </c>
      <c r="BA337" s="220">
        <v>10444</v>
      </c>
      <c r="BB337" s="220">
        <v>10444</v>
      </c>
      <c r="BC337" s="220">
        <v>10444</v>
      </c>
      <c r="BD337" s="220">
        <v>10444</v>
      </c>
      <c r="BE337" s="220">
        <v>10444</v>
      </c>
      <c r="BF337" s="220">
        <v>10444</v>
      </c>
      <c r="BG337" s="220">
        <v>10444</v>
      </c>
      <c r="BH337" s="220">
        <v>10444</v>
      </c>
      <c r="BI337" s="220">
        <v>10444</v>
      </c>
      <c r="BJ337" s="220">
        <v>10444</v>
      </c>
      <c r="BK337" s="220">
        <v>10444</v>
      </c>
      <c r="BL337" s="220">
        <v>10444</v>
      </c>
      <c r="BM337" s="220">
        <v>10444</v>
      </c>
      <c r="BN337" s="220">
        <v>10444</v>
      </c>
      <c r="BO337" s="220">
        <v>10444</v>
      </c>
      <c r="BP337" s="220">
        <v>10444</v>
      </c>
      <c r="BQ337" s="220">
        <v>10444</v>
      </c>
      <c r="BR337" s="220">
        <v>10444</v>
      </c>
      <c r="BS337" s="220">
        <v>10444</v>
      </c>
      <c r="BT337" s="220">
        <v>10444</v>
      </c>
      <c r="BU337" s="220">
        <v>10444</v>
      </c>
      <c r="BV337" s="220">
        <v>10444</v>
      </c>
      <c r="BW337" s="220">
        <v>10444</v>
      </c>
      <c r="BX337" s="220">
        <v>10444</v>
      </c>
      <c r="BY337" s="220">
        <v>10444</v>
      </c>
      <c r="BZ337" s="220">
        <v>10444</v>
      </c>
      <c r="CA337" s="220">
        <v>10444</v>
      </c>
      <c r="CB337" s="220">
        <v>10444</v>
      </c>
      <c r="CC337" s="220">
        <v>10444</v>
      </c>
      <c r="CD337" s="220">
        <v>10444</v>
      </c>
      <c r="CE337" s="220">
        <v>10444</v>
      </c>
      <c r="CF337" s="220">
        <v>10444</v>
      </c>
      <c r="CG337" s="220">
        <v>10444</v>
      </c>
      <c r="CH337" s="220">
        <v>10444</v>
      </c>
      <c r="CI337" s="220">
        <v>10444</v>
      </c>
      <c r="CJ337" s="220">
        <v>10444</v>
      </c>
      <c r="CK337" s="220">
        <v>10444</v>
      </c>
      <c r="CL337" s="220">
        <v>10444</v>
      </c>
      <c r="CM337" s="220">
        <v>10444</v>
      </c>
      <c r="CN337" s="220">
        <v>10444</v>
      </c>
      <c r="CO337" s="220">
        <v>10444</v>
      </c>
      <c r="CP337" s="220">
        <v>10444</v>
      </c>
      <c r="CQ337" s="220">
        <v>10444</v>
      </c>
      <c r="CR337" s="220">
        <v>10444</v>
      </c>
      <c r="CS337" s="220">
        <v>10444</v>
      </c>
      <c r="CT337" s="220">
        <v>10444</v>
      </c>
      <c r="CU337" s="220">
        <v>10444</v>
      </c>
      <c r="CV337" s="220">
        <v>10444</v>
      </c>
      <c r="CW337" s="220">
        <v>10444</v>
      </c>
      <c r="CX337" s="220">
        <v>10444</v>
      </c>
      <c r="CY337" s="220">
        <v>10444</v>
      </c>
      <c r="CZ337" s="220">
        <v>10444</v>
      </c>
      <c r="DA337" s="220">
        <v>10444</v>
      </c>
      <c r="DB337" s="220">
        <v>10444</v>
      </c>
      <c r="DC337" s="220">
        <v>10444</v>
      </c>
      <c r="DD337" s="220">
        <v>10444</v>
      </c>
      <c r="DE337" s="220">
        <v>10444</v>
      </c>
      <c r="DF337" s="220">
        <v>10444</v>
      </c>
      <c r="DG337" s="220">
        <v>10444</v>
      </c>
      <c r="DH337" s="220">
        <v>10444</v>
      </c>
      <c r="DI337" s="220">
        <v>10444</v>
      </c>
      <c r="DJ337" s="220">
        <v>10444</v>
      </c>
      <c r="DK337" s="220">
        <v>10444</v>
      </c>
      <c r="DL337" s="220">
        <v>10444</v>
      </c>
      <c r="DM337" s="220">
        <v>10444</v>
      </c>
      <c r="DN337" s="220">
        <v>10444</v>
      </c>
      <c r="DO337" s="220">
        <v>10444</v>
      </c>
      <c r="DP337" s="220">
        <v>10444</v>
      </c>
      <c r="DQ337" s="220">
        <v>10444</v>
      </c>
      <c r="DR337" s="220">
        <v>10444</v>
      </c>
      <c r="DS337" s="220">
        <v>10444</v>
      </c>
      <c r="DT337" s="220">
        <v>10414</v>
      </c>
      <c r="DU337" s="220">
        <v>10410</v>
      </c>
      <c r="DV337" s="220">
        <v>10410</v>
      </c>
      <c r="DW337" s="220">
        <v>10420</v>
      </c>
      <c r="DX337" s="220">
        <v>10420</v>
      </c>
      <c r="DY337" s="220">
        <v>10413</v>
      </c>
      <c r="DZ337" s="220">
        <v>10413</v>
      </c>
      <c r="EA337" s="220">
        <v>10406</v>
      </c>
      <c r="EB337" s="220">
        <v>10406</v>
      </c>
      <c r="EC337" s="220">
        <v>10406</v>
      </c>
      <c r="ED337" s="220">
        <v>10406</v>
      </c>
      <c r="EE337" s="220">
        <v>10406</v>
      </c>
      <c r="EF337" s="220">
        <v>10406</v>
      </c>
      <c r="EG337" s="220">
        <v>10406</v>
      </c>
      <c r="EH337" s="220">
        <v>10406</v>
      </c>
      <c r="EI337" s="220">
        <v>10406</v>
      </c>
      <c r="EJ337" s="220">
        <v>10406</v>
      </c>
      <c r="EK337" s="220">
        <v>10406</v>
      </c>
      <c r="EL337" s="220">
        <v>10406</v>
      </c>
      <c r="EM337" s="220">
        <v>10406</v>
      </c>
      <c r="EN337" s="242">
        <v>10406</v>
      </c>
      <c r="EO337" s="232">
        <v>10406</v>
      </c>
      <c r="EP337" s="227">
        <v>10406</v>
      </c>
      <c r="EQ337" s="154">
        <v>10406</v>
      </c>
      <c r="ER337" s="154">
        <v>10405</v>
      </c>
      <c r="ES337" s="154">
        <v>10405</v>
      </c>
      <c r="ET337" s="154">
        <v>10405</v>
      </c>
      <c r="EU337" s="154">
        <v>10405</v>
      </c>
      <c r="EV337" s="166">
        <v>10405</v>
      </c>
      <c r="EW337" s="166">
        <v>10405</v>
      </c>
      <c r="EX337" s="166">
        <v>10405</v>
      </c>
      <c r="EY337" s="166">
        <v>10405</v>
      </c>
      <c r="EZ337" s="166">
        <v>10405</v>
      </c>
      <c r="FA337" s="166">
        <v>10405</v>
      </c>
      <c r="FB337" s="154">
        <v>10405</v>
      </c>
      <c r="FC337" s="166">
        <v>10405</v>
      </c>
      <c r="FD337" s="166">
        <v>10405</v>
      </c>
      <c r="FE337" s="154">
        <v>10405</v>
      </c>
      <c r="FF337" s="166">
        <v>10405</v>
      </c>
      <c r="FG337" s="154">
        <v>10405</v>
      </c>
      <c r="FH337" s="166">
        <v>10405</v>
      </c>
      <c r="FI337" s="166">
        <v>10405</v>
      </c>
      <c r="FJ337" s="166">
        <v>10405</v>
      </c>
      <c r="FK337" s="154">
        <v>10405</v>
      </c>
      <c r="FL337" s="154">
        <v>10405</v>
      </c>
      <c r="FM337" s="154">
        <v>10405</v>
      </c>
      <c r="FN337" s="154">
        <v>10405</v>
      </c>
      <c r="FO337" s="154">
        <v>10405</v>
      </c>
      <c r="FP337" s="154">
        <v>10405</v>
      </c>
      <c r="FQ337" s="154">
        <v>10399</v>
      </c>
      <c r="FR337" s="166">
        <v>10399</v>
      </c>
      <c r="FS337" s="166">
        <v>10399</v>
      </c>
      <c r="FT337" s="166">
        <v>10399</v>
      </c>
      <c r="FU337" s="166">
        <v>10399</v>
      </c>
      <c r="FV337" s="166">
        <v>10399</v>
      </c>
      <c r="FW337" s="166">
        <v>10399</v>
      </c>
      <c r="FX337" s="166">
        <v>10399</v>
      </c>
      <c r="FY337" s="166">
        <v>10399</v>
      </c>
      <c r="FZ337" s="166">
        <v>10399</v>
      </c>
      <c r="GA337" s="166">
        <v>10399</v>
      </c>
      <c r="GB337" s="166">
        <v>10399</v>
      </c>
      <c r="GC337" s="166">
        <v>10399</v>
      </c>
      <c r="GD337" s="166">
        <v>10399</v>
      </c>
      <c r="GE337" s="166">
        <v>10399</v>
      </c>
      <c r="GF337" s="166">
        <v>10399</v>
      </c>
      <c r="GG337" s="166">
        <v>10399</v>
      </c>
      <c r="GH337" s="166">
        <v>10399</v>
      </c>
      <c r="GI337" s="166">
        <v>10399</v>
      </c>
      <c r="GJ337" s="166">
        <v>10399</v>
      </c>
      <c r="GK337" s="154">
        <v>10399</v>
      </c>
      <c r="GL337" s="154">
        <v>10399</v>
      </c>
      <c r="GM337" s="154">
        <v>10400</v>
      </c>
      <c r="GN337" s="154">
        <v>10400</v>
      </c>
      <c r="GO337" s="154">
        <v>10400</v>
      </c>
      <c r="GP337" s="154">
        <v>10400</v>
      </c>
      <c r="GQ337" s="154">
        <v>10400</v>
      </c>
      <c r="GR337" s="154">
        <v>10400</v>
      </c>
      <c r="GS337" s="154">
        <v>10400</v>
      </c>
      <c r="GT337" s="166">
        <v>10400</v>
      </c>
      <c r="GU337" s="166">
        <v>10400</v>
      </c>
      <c r="GV337" s="166">
        <v>10400</v>
      </c>
      <c r="GW337" s="166">
        <v>10400</v>
      </c>
      <c r="GX337" s="166">
        <v>10400</v>
      </c>
      <c r="GY337" s="154">
        <v>10400</v>
      </c>
      <c r="GZ337" s="154">
        <v>10400</v>
      </c>
      <c r="HA337" s="154">
        <v>10400</v>
      </c>
      <c r="HB337" s="154">
        <v>10400</v>
      </c>
      <c r="HC337" s="154">
        <v>10400</v>
      </c>
      <c r="HD337" s="154">
        <v>10400</v>
      </c>
      <c r="HE337" s="154">
        <v>10399</v>
      </c>
      <c r="HF337" s="154">
        <v>10399</v>
      </c>
      <c r="HG337" s="154">
        <v>10399</v>
      </c>
      <c r="HH337" s="154">
        <v>10416</v>
      </c>
      <c r="HI337" s="154">
        <v>10415</v>
      </c>
      <c r="HJ337" s="154">
        <v>10416</v>
      </c>
      <c r="HK337" s="154">
        <v>10415</v>
      </c>
      <c r="HL337" s="154">
        <v>10420</v>
      </c>
      <c r="HM337" s="154">
        <v>10424</v>
      </c>
      <c r="HN337" s="154">
        <v>10423</v>
      </c>
      <c r="HO337" s="166">
        <v>10423</v>
      </c>
      <c r="HP337" s="154">
        <v>10423</v>
      </c>
      <c r="HQ337" s="154">
        <v>10423</v>
      </c>
      <c r="HR337" s="166">
        <v>10423</v>
      </c>
      <c r="HS337" s="154">
        <v>10423</v>
      </c>
      <c r="HT337" s="148">
        <v>10423</v>
      </c>
      <c r="HU337" s="148">
        <v>10416</v>
      </c>
      <c r="HV337" s="148">
        <v>10413</v>
      </c>
      <c r="HW337" s="166">
        <v>10410</v>
      </c>
    </row>
    <row r="338" spans="1:231">
      <c r="A338" s="145">
        <f t="shared" si="54"/>
        <v>44342</v>
      </c>
      <c r="B338" s="220">
        <f>'Age&amp;Sex by occurrence date'!$CKB22</f>
        <v>12891</v>
      </c>
      <c r="C338" s="220">
        <v>10641</v>
      </c>
      <c r="D338" s="220">
        <v>10641</v>
      </c>
      <c r="E338" s="220">
        <v>10641</v>
      </c>
      <c r="F338" s="220">
        <v>10641</v>
      </c>
      <c r="G338" s="220">
        <v>10641</v>
      </c>
      <c r="H338" s="220">
        <v>10641</v>
      </c>
      <c r="I338" s="220">
        <v>10641</v>
      </c>
      <c r="J338" s="220">
        <v>10641</v>
      </c>
      <c r="K338" s="220">
        <v>10641</v>
      </c>
      <c r="L338" s="220">
        <v>10641</v>
      </c>
      <c r="M338" s="220">
        <v>10641</v>
      </c>
      <c r="N338" s="220">
        <v>10641</v>
      </c>
      <c r="O338" s="220">
        <v>10641</v>
      </c>
      <c r="P338" s="220">
        <v>10641</v>
      </c>
      <c r="Q338" s="220">
        <v>10640</v>
      </c>
      <c r="R338" s="220">
        <v>10640</v>
      </c>
      <c r="S338" s="220">
        <v>10640</v>
      </c>
      <c r="T338" s="220">
        <v>10640</v>
      </c>
      <c r="U338" s="220">
        <v>10640</v>
      </c>
      <c r="V338" s="220">
        <v>10639</v>
      </c>
      <c r="W338" s="220">
        <v>10639</v>
      </c>
      <c r="X338" s="220">
        <v>10639</v>
      </c>
      <c r="Y338" s="220">
        <v>10638</v>
      </c>
      <c r="Z338" s="220">
        <v>10633</v>
      </c>
      <c r="AA338" s="220">
        <v>10559</v>
      </c>
      <c r="AB338" s="220">
        <v>10440</v>
      </c>
      <c r="AC338" s="220">
        <v>10440</v>
      </c>
      <c r="AD338" s="220">
        <v>10440</v>
      </c>
      <c r="AE338" s="220">
        <v>10438</v>
      </c>
      <c r="AF338" s="220">
        <v>10438</v>
      </c>
      <c r="AG338" s="220">
        <v>10438</v>
      </c>
      <c r="AH338" s="220">
        <v>10438</v>
      </c>
      <c r="AI338" s="220">
        <v>10438</v>
      </c>
      <c r="AJ338" s="220">
        <v>10438</v>
      </c>
      <c r="AK338" s="220">
        <v>10438</v>
      </c>
      <c r="AL338" s="220">
        <v>10438</v>
      </c>
      <c r="AM338" s="220">
        <v>10438</v>
      </c>
      <c r="AN338" s="220">
        <v>10438</v>
      </c>
      <c r="AO338" s="220">
        <v>10438</v>
      </c>
      <c r="AP338" s="220">
        <v>10438</v>
      </c>
      <c r="AQ338" s="220">
        <v>10438</v>
      </c>
      <c r="AR338" s="220">
        <v>10438</v>
      </c>
      <c r="AS338" s="220">
        <v>10438</v>
      </c>
      <c r="AT338" s="220">
        <v>10438</v>
      </c>
      <c r="AU338" s="220">
        <v>10438</v>
      </c>
      <c r="AV338" s="220">
        <v>10438</v>
      </c>
      <c r="AW338" s="220">
        <v>10438</v>
      </c>
      <c r="AX338" s="220">
        <v>10438</v>
      </c>
      <c r="AY338" s="220">
        <v>10438</v>
      </c>
      <c r="AZ338" s="220">
        <v>10438</v>
      </c>
      <c r="BA338" s="220">
        <v>10438</v>
      </c>
      <c r="BB338" s="220">
        <v>10438</v>
      </c>
      <c r="BC338" s="220">
        <v>10438</v>
      </c>
      <c r="BD338" s="220">
        <v>10438</v>
      </c>
      <c r="BE338" s="220">
        <v>10438</v>
      </c>
      <c r="BF338" s="220">
        <v>10438</v>
      </c>
      <c r="BG338" s="220">
        <v>10438</v>
      </c>
      <c r="BH338" s="220">
        <v>10438</v>
      </c>
      <c r="BI338" s="220">
        <v>10438</v>
      </c>
      <c r="BJ338" s="220">
        <v>10438</v>
      </c>
      <c r="BK338" s="220">
        <v>10438</v>
      </c>
      <c r="BL338" s="220">
        <v>10438</v>
      </c>
      <c r="BM338" s="220">
        <v>10438</v>
      </c>
      <c r="BN338" s="220">
        <v>10438</v>
      </c>
      <c r="BO338" s="220">
        <v>10438</v>
      </c>
      <c r="BP338" s="220">
        <v>10438</v>
      </c>
      <c r="BQ338" s="220">
        <v>10438</v>
      </c>
      <c r="BR338" s="220">
        <v>10438</v>
      </c>
      <c r="BS338" s="220">
        <v>10438</v>
      </c>
      <c r="BT338" s="220">
        <v>10438</v>
      </c>
      <c r="BU338" s="220">
        <v>10438</v>
      </c>
      <c r="BV338" s="220">
        <v>10438</v>
      </c>
      <c r="BW338" s="220">
        <v>10438</v>
      </c>
      <c r="BX338" s="220">
        <v>10438</v>
      </c>
      <c r="BY338" s="220">
        <v>10438</v>
      </c>
      <c r="BZ338" s="220">
        <v>10438</v>
      </c>
      <c r="CA338" s="220">
        <v>10438</v>
      </c>
      <c r="CB338" s="220">
        <v>10438</v>
      </c>
      <c r="CC338" s="220">
        <v>10438</v>
      </c>
      <c r="CD338" s="220">
        <v>10438</v>
      </c>
      <c r="CE338" s="220">
        <v>10438</v>
      </c>
      <c r="CF338" s="220">
        <v>10438</v>
      </c>
      <c r="CG338" s="220">
        <v>10438</v>
      </c>
      <c r="CH338" s="220">
        <v>10438</v>
      </c>
      <c r="CI338" s="220">
        <v>10438</v>
      </c>
      <c r="CJ338" s="220">
        <v>10438</v>
      </c>
      <c r="CK338" s="220">
        <v>10438</v>
      </c>
      <c r="CL338" s="220">
        <v>10438</v>
      </c>
      <c r="CM338" s="220">
        <v>10438</v>
      </c>
      <c r="CN338" s="220">
        <v>10438</v>
      </c>
      <c r="CO338" s="220">
        <v>10438</v>
      </c>
      <c r="CP338" s="220">
        <v>10438</v>
      </c>
      <c r="CQ338" s="220">
        <v>10438</v>
      </c>
      <c r="CR338" s="220">
        <v>10438</v>
      </c>
      <c r="CS338" s="220">
        <v>10438</v>
      </c>
      <c r="CT338" s="220">
        <v>10438</v>
      </c>
      <c r="CU338" s="220">
        <v>10438</v>
      </c>
      <c r="CV338" s="220">
        <v>10438</v>
      </c>
      <c r="CW338" s="220">
        <v>10438</v>
      </c>
      <c r="CX338" s="220">
        <v>10438</v>
      </c>
      <c r="CY338" s="220">
        <v>10438</v>
      </c>
      <c r="CZ338" s="220">
        <v>10438</v>
      </c>
      <c r="DA338" s="220">
        <v>10438</v>
      </c>
      <c r="DB338" s="220">
        <v>10438</v>
      </c>
      <c r="DC338" s="220">
        <v>10438</v>
      </c>
      <c r="DD338" s="220">
        <v>10438</v>
      </c>
      <c r="DE338" s="220">
        <v>10438</v>
      </c>
      <c r="DF338" s="220">
        <v>10438</v>
      </c>
      <c r="DG338" s="220">
        <v>10438</v>
      </c>
      <c r="DH338" s="220">
        <v>10438</v>
      </c>
      <c r="DI338" s="220">
        <v>10438</v>
      </c>
      <c r="DJ338" s="220">
        <v>10438</v>
      </c>
      <c r="DK338" s="220">
        <v>10438</v>
      </c>
      <c r="DL338" s="220">
        <v>10438</v>
      </c>
      <c r="DM338" s="220">
        <v>10438</v>
      </c>
      <c r="DN338" s="220">
        <v>10438</v>
      </c>
      <c r="DO338" s="220">
        <v>10438</v>
      </c>
      <c r="DP338" s="220">
        <v>10438</v>
      </c>
      <c r="DQ338" s="220">
        <v>10438</v>
      </c>
      <c r="DR338" s="220">
        <v>10438</v>
      </c>
      <c r="DS338" s="220">
        <v>10438</v>
      </c>
      <c r="DT338" s="220">
        <v>10408</v>
      </c>
      <c r="DU338" s="220">
        <v>10404</v>
      </c>
      <c r="DV338" s="220">
        <v>10404</v>
      </c>
      <c r="DW338" s="220">
        <v>10414</v>
      </c>
      <c r="DX338" s="220">
        <v>10414</v>
      </c>
      <c r="DY338" s="220">
        <v>10407</v>
      </c>
      <c r="DZ338" s="220">
        <v>10407</v>
      </c>
      <c r="EA338" s="220">
        <v>10400</v>
      </c>
      <c r="EB338" s="220">
        <v>10400</v>
      </c>
      <c r="EC338" s="220">
        <v>10400</v>
      </c>
      <c r="ED338" s="220">
        <v>10400</v>
      </c>
      <c r="EE338" s="220">
        <v>10400</v>
      </c>
      <c r="EF338" s="220">
        <v>10400</v>
      </c>
      <c r="EG338" s="220">
        <v>10400</v>
      </c>
      <c r="EH338" s="220">
        <v>10400</v>
      </c>
      <c r="EI338" s="220">
        <v>10400</v>
      </c>
      <c r="EJ338" s="220">
        <v>10400</v>
      </c>
      <c r="EK338" s="220">
        <v>10400</v>
      </c>
      <c r="EL338" s="220">
        <v>10400</v>
      </c>
      <c r="EM338" s="220">
        <v>10400</v>
      </c>
      <c r="EN338" s="242">
        <v>10400</v>
      </c>
      <c r="EO338" s="232">
        <v>10400</v>
      </c>
      <c r="EP338" s="228">
        <v>10400</v>
      </c>
      <c r="EQ338" s="166">
        <v>10400</v>
      </c>
      <c r="ER338" s="166">
        <v>10399</v>
      </c>
      <c r="ES338" s="166">
        <v>10399</v>
      </c>
      <c r="ET338" s="166">
        <v>10399</v>
      </c>
      <c r="EU338" s="166">
        <v>10399</v>
      </c>
      <c r="EV338" s="154">
        <v>10399</v>
      </c>
      <c r="EW338" s="166">
        <v>10399</v>
      </c>
      <c r="EX338" s="166">
        <v>10399</v>
      </c>
      <c r="EY338" s="166">
        <v>10399</v>
      </c>
      <c r="EZ338" s="166">
        <v>10399</v>
      </c>
      <c r="FA338" s="166">
        <v>10399</v>
      </c>
      <c r="FB338" s="154">
        <v>10399</v>
      </c>
      <c r="FC338" s="154">
        <v>10399</v>
      </c>
      <c r="FD338" s="166">
        <v>10399</v>
      </c>
      <c r="FE338" s="166">
        <v>10399</v>
      </c>
      <c r="FF338" s="166">
        <v>10399</v>
      </c>
      <c r="FG338" s="166">
        <v>10399</v>
      </c>
      <c r="FH338" s="166">
        <v>10399</v>
      </c>
      <c r="FI338" s="154">
        <v>10399</v>
      </c>
      <c r="FJ338" s="154">
        <v>10399</v>
      </c>
      <c r="FK338" s="166">
        <v>10399</v>
      </c>
      <c r="FL338" s="166">
        <v>10399</v>
      </c>
      <c r="FM338" s="166">
        <v>10399</v>
      </c>
      <c r="FN338" s="166">
        <v>10399</v>
      </c>
      <c r="FO338" s="166">
        <v>10399</v>
      </c>
      <c r="FP338" s="166">
        <v>10399</v>
      </c>
      <c r="FQ338" s="166">
        <v>10393</v>
      </c>
      <c r="FR338" s="154">
        <v>10393</v>
      </c>
      <c r="FS338" s="154">
        <v>10393</v>
      </c>
      <c r="FT338" s="154">
        <v>10393</v>
      </c>
      <c r="FU338" s="154">
        <v>10393</v>
      </c>
      <c r="FV338" s="154">
        <v>10393</v>
      </c>
      <c r="FW338" s="154">
        <v>10393</v>
      </c>
      <c r="FX338" s="154">
        <v>10393</v>
      </c>
      <c r="FY338" s="154">
        <v>10393</v>
      </c>
      <c r="FZ338" s="154">
        <v>10393</v>
      </c>
      <c r="GA338" s="154">
        <v>10393</v>
      </c>
      <c r="GB338" s="154">
        <v>10393</v>
      </c>
      <c r="GC338" s="154">
        <v>10393</v>
      </c>
      <c r="GD338" s="154">
        <v>10393</v>
      </c>
      <c r="GE338" s="154">
        <v>10393</v>
      </c>
      <c r="GF338" s="154">
        <v>10393</v>
      </c>
      <c r="GG338" s="154">
        <v>10393</v>
      </c>
      <c r="GH338" s="154">
        <v>10393</v>
      </c>
      <c r="GI338" s="154">
        <v>10393</v>
      </c>
      <c r="GJ338" s="154">
        <v>10393</v>
      </c>
      <c r="GK338" s="166">
        <v>10393</v>
      </c>
      <c r="GL338" s="166">
        <v>10393</v>
      </c>
      <c r="GM338" s="166">
        <v>10394</v>
      </c>
      <c r="GN338" s="166">
        <v>10394</v>
      </c>
      <c r="GO338" s="166">
        <v>10394</v>
      </c>
      <c r="GP338" s="166">
        <v>10394</v>
      </c>
      <c r="GQ338" s="166">
        <v>10394</v>
      </c>
      <c r="GR338" s="166">
        <v>10394</v>
      </c>
      <c r="GS338" s="166">
        <v>10394</v>
      </c>
      <c r="GT338" s="154">
        <v>10394</v>
      </c>
      <c r="GU338" s="154">
        <v>10394</v>
      </c>
      <c r="GV338" s="154">
        <v>10394</v>
      </c>
      <c r="GW338" s="154">
        <v>10394</v>
      </c>
      <c r="GX338" s="166">
        <v>10394</v>
      </c>
      <c r="GY338" s="166">
        <v>10394</v>
      </c>
      <c r="GZ338" s="166">
        <v>10394</v>
      </c>
      <c r="HA338" s="166">
        <v>10394</v>
      </c>
      <c r="HB338" s="166">
        <v>10394</v>
      </c>
      <c r="HC338" s="166">
        <v>10394</v>
      </c>
      <c r="HD338" s="166">
        <v>10394</v>
      </c>
      <c r="HE338" s="166">
        <v>10393</v>
      </c>
      <c r="HF338" s="166">
        <v>10393</v>
      </c>
      <c r="HG338" s="154">
        <v>10393</v>
      </c>
      <c r="HH338" s="154">
        <v>10410</v>
      </c>
      <c r="HI338" s="166">
        <v>10409</v>
      </c>
      <c r="HJ338" s="154">
        <v>10410</v>
      </c>
      <c r="HK338" s="154">
        <v>10409</v>
      </c>
      <c r="HL338" s="166">
        <v>10414</v>
      </c>
      <c r="HM338" s="154">
        <v>10418</v>
      </c>
      <c r="HN338" s="154">
        <v>10417</v>
      </c>
      <c r="HO338" s="166">
        <v>10417</v>
      </c>
      <c r="HP338" s="154">
        <v>10417</v>
      </c>
      <c r="HQ338" s="154">
        <v>10417</v>
      </c>
      <c r="HR338" s="166">
        <v>10417</v>
      </c>
      <c r="HS338" s="154">
        <v>10417</v>
      </c>
      <c r="HT338" s="148">
        <v>10417</v>
      </c>
      <c r="HU338" s="148">
        <v>10410</v>
      </c>
      <c r="HV338" s="148">
        <v>10407</v>
      </c>
      <c r="HW338" s="166">
        <v>10404</v>
      </c>
    </row>
    <row r="339" spans="1:231">
      <c r="A339" s="145">
        <f t="shared" si="54"/>
        <v>44341</v>
      </c>
      <c r="B339" s="220">
        <f>'Age&amp;Sex by occurrence date'!$CKI22</f>
        <v>12878</v>
      </c>
      <c r="C339" s="220">
        <v>10631</v>
      </c>
      <c r="D339" s="220">
        <v>10631</v>
      </c>
      <c r="E339" s="220">
        <v>10631</v>
      </c>
      <c r="F339" s="220">
        <v>10631</v>
      </c>
      <c r="G339" s="220">
        <v>10631</v>
      </c>
      <c r="H339" s="220">
        <v>10631</v>
      </c>
      <c r="I339" s="220">
        <v>10631</v>
      </c>
      <c r="J339" s="220">
        <v>10631</v>
      </c>
      <c r="K339" s="220">
        <v>10631</v>
      </c>
      <c r="L339" s="220">
        <v>10631</v>
      </c>
      <c r="M339" s="220">
        <v>10631</v>
      </c>
      <c r="N339" s="220">
        <v>10631</v>
      </c>
      <c r="O339" s="220">
        <v>10631</v>
      </c>
      <c r="P339" s="220">
        <v>10631</v>
      </c>
      <c r="Q339" s="220">
        <v>10630</v>
      </c>
      <c r="R339" s="220">
        <v>10630</v>
      </c>
      <c r="S339" s="220">
        <v>10630</v>
      </c>
      <c r="T339" s="220">
        <v>10630</v>
      </c>
      <c r="U339" s="220">
        <v>10630</v>
      </c>
      <c r="V339" s="220">
        <v>10629</v>
      </c>
      <c r="W339" s="220">
        <v>10629</v>
      </c>
      <c r="X339" s="220">
        <v>10629</v>
      </c>
      <c r="Y339" s="220">
        <v>10628</v>
      </c>
      <c r="Z339" s="220">
        <v>10623</v>
      </c>
      <c r="AA339" s="220">
        <v>10550</v>
      </c>
      <c r="AB339" s="220">
        <v>10431</v>
      </c>
      <c r="AC339" s="220">
        <v>10431</v>
      </c>
      <c r="AD339" s="220">
        <v>10431</v>
      </c>
      <c r="AE339" s="220">
        <v>10429</v>
      </c>
      <c r="AF339" s="220">
        <v>10429</v>
      </c>
      <c r="AG339" s="220">
        <v>10429</v>
      </c>
      <c r="AH339" s="220">
        <v>10429</v>
      </c>
      <c r="AI339" s="220">
        <v>10429</v>
      </c>
      <c r="AJ339" s="220">
        <v>10429</v>
      </c>
      <c r="AK339" s="220">
        <v>10429</v>
      </c>
      <c r="AL339" s="220">
        <v>10429</v>
      </c>
      <c r="AM339" s="220">
        <v>10429</v>
      </c>
      <c r="AN339" s="220">
        <v>10429</v>
      </c>
      <c r="AO339" s="220">
        <v>10429</v>
      </c>
      <c r="AP339" s="220">
        <v>10429</v>
      </c>
      <c r="AQ339" s="220">
        <v>10429</v>
      </c>
      <c r="AR339" s="220">
        <v>10429</v>
      </c>
      <c r="AS339" s="220">
        <v>10429</v>
      </c>
      <c r="AT339" s="220">
        <v>10429</v>
      </c>
      <c r="AU339" s="220">
        <v>10429</v>
      </c>
      <c r="AV339" s="220">
        <v>10429</v>
      </c>
      <c r="AW339" s="220">
        <v>10429</v>
      </c>
      <c r="AX339" s="220">
        <v>10429</v>
      </c>
      <c r="AY339" s="220">
        <v>10429</v>
      </c>
      <c r="AZ339" s="220">
        <v>10429</v>
      </c>
      <c r="BA339" s="220">
        <v>10429</v>
      </c>
      <c r="BB339" s="220">
        <v>10429</v>
      </c>
      <c r="BC339" s="220">
        <v>10429</v>
      </c>
      <c r="BD339" s="220">
        <v>10429</v>
      </c>
      <c r="BE339" s="220">
        <v>10429</v>
      </c>
      <c r="BF339" s="220">
        <v>10429</v>
      </c>
      <c r="BG339" s="220">
        <v>10429</v>
      </c>
      <c r="BH339" s="220">
        <v>10429</v>
      </c>
      <c r="BI339" s="220">
        <v>10429</v>
      </c>
      <c r="BJ339" s="220">
        <v>10429</v>
      </c>
      <c r="BK339" s="220">
        <v>10429</v>
      </c>
      <c r="BL339" s="220">
        <v>10429</v>
      </c>
      <c r="BM339" s="220">
        <v>10429</v>
      </c>
      <c r="BN339" s="220">
        <v>10429</v>
      </c>
      <c r="BO339" s="220">
        <v>10429</v>
      </c>
      <c r="BP339" s="220">
        <v>10429</v>
      </c>
      <c r="BQ339" s="220">
        <v>10429</v>
      </c>
      <c r="BR339" s="220">
        <v>10429</v>
      </c>
      <c r="BS339" s="220">
        <v>10429</v>
      </c>
      <c r="BT339" s="220">
        <v>10429</v>
      </c>
      <c r="BU339" s="220">
        <v>10429</v>
      </c>
      <c r="BV339" s="220">
        <v>10429</v>
      </c>
      <c r="BW339" s="220">
        <v>10429</v>
      </c>
      <c r="BX339" s="220">
        <v>10429</v>
      </c>
      <c r="BY339" s="220">
        <v>10429</v>
      </c>
      <c r="BZ339" s="220">
        <v>10429</v>
      </c>
      <c r="CA339" s="220">
        <v>10429</v>
      </c>
      <c r="CB339" s="220">
        <v>10429</v>
      </c>
      <c r="CC339" s="220">
        <v>10429</v>
      </c>
      <c r="CD339" s="220">
        <v>10429</v>
      </c>
      <c r="CE339" s="220">
        <v>10429</v>
      </c>
      <c r="CF339" s="220">
        <v>10429</v>
      </c>
      <c r="CG339" s="220">
        <v>10429</v>
      </c>
      <c r="CH339" s="220">
        <v>10429</v>
      </c>
      <c r="CI339" s="220">
        <v>10429</v>
      </c>
      <c r="CJ339" s="220">
        <v>10429</v>
      </c>
      <c r="CK339" s="220">
        <v>10429</v>
      </c>
      <c r="CL339" s="220">
        <v>10429</v>
      </c>
      <c r="CM339" s="220">
        <v>10429</v>
      </c>
      <c r="CN339" s="220">
        <v>10429</v>
      </c>
      <c r="CO339" s="220">
        <v>10429</v>
      </c>
      <c r="CP339" s="220">
        <v>10429</v>
      </c>
      <c r="CQ339" s="220">
        <v>10429</v>
      </c>
      <c r="CR339" s="220">
        <v>10429</v>
      </c>
      <c r="CS339" s="220">
        <v>10429</v>
      </c>
      <c r="CT339" s="220">
        <v>10429</v>
      </c>
      <c r="CU339" s="220">
        <v>10429</v>
      </c>
      <c r="CV339" s="220">
        <v>10429</v>
      </c>
      <c r="CW339" s="220">
        <v>10429</v>
      </c>
      <c r="CX339" s="220">
        <v>10429</v>
      </c>
      <c r="CY339" s="220">
        <v>10429</v>
      </c>
      <c r="CZ339" s="220">
        <v>10429</v>
      </c>
      <c r="DA339" s="220">
        <v>10429</v>
      </c>
      <c r="DB339" s="220">
        <v>10429</v>
      </c>
      <c r="DC339" s="220">
        <v>10429</v>
      </c>
      <c r="DD339" s="220">
        <v>10429</v>
      </c>
      <c r="DE339" s="220">
        <v>10429</v>
      </c>
      <c r="DF339" s="220">
        <v>10429</v>
      </c>
      <c r="DG339" s="220">
        <v>10429</v>
      </c>
      <c r="DH339" s="220">
        <v>10429</v>
      </c>
      <c r="DI339" s="220">
        <v>10429</v>
      </c>
      <c r="DJ339" s="220">
        <v>10429</v>
      </c>
      <c r="DK339" s="220">
        <v>10429</v>
      </c>
      <c r="DL339" s="220">
        <v>10429</v>
      </c>
      <c r="DM339" s="220">
        <v>10429</v>
      </c>
      <c r="DN339" s="220">
        <v>10429</v>
      </c>
      <c r="DO339" s="220">
        <v>10429</v>
      </c>
      <c r="DP339" s="220">
        <v>10429</v>
      </c>
      <c r="DQ339" s="220">
        <v>10429</v>
      </c>
      <c r="DR339" s="220">
        <v>10429</v>
      </c>
      <c r="DS339" s="220">
        <v>10429</v>
      </c>
      <c r="DT339" s="220">
        <v>10399</v>
      </c>
      <c r="DU339" s="220">
        <v>10395</v>
      </c>
      <c r="DV339" s="220">
        <v>10395</v>
      </c>
      <c r="DW339" s="220">
        <v>10405</v>
      </c>
      <c r="DX339" s="220">
        <v>10405</v>
      </c>
      <c r="DY339" s="220">
        <v>10398</v>
      </c>
      <c r="DZ339" s="220">
        <v>10398</v>
      </c>
      <c r="EA339" s="220">
        <v>10391</v>
      </c>
      <c r="EB339" s="220">
        <v>10391</v>
      </c>
      <c r="EC339" s="220">
        <v>10391</v>
      </c>
      <c r="ED339" s="220">
        <v>10391</v>
      </c>
      <c r="EE339" s="220">
        <v>10391</v>
      </c>
      <c r="EF339" s="220">
        <v>10391</v>
      </c>
      <c r="EG339" s="220">
        <v>10391</v>
      </c>
      <c r="EH339" s="220">
        <v>10391</v>
      </c>
      <c r="EI339" s="220">
        <v>10391</v>
      </c>
      <c r="EJ339" s="220">
        <v>10391</v>
      </c>
      <c r="EK339" s="220">
        <v>10391</v>
      </c>
      <c r="EL339" s="220">
        <v>10391</v>
      </c>
      <c r="EM339" s="220">
        <v>10391</v>
      </c>
      <c r="EN339" s="242">
        <v>10391</v>
      </c>
      <c r="EO339" s="232">
        <v>10391</v>
      </c>
      <c r="EP339" s="227">
        <v>10391</v>
      </c>
      <c r="EQ339" s="154">
        <v>10391</v>
      </c>
      <c r="ER339" s="154">
        <v>10390</v>
      </c>
      <c r="ES339" s="154">
        <v>10390</v>
      </c>
      <c r="ET339" s="154">
        <v>10390</v>
      </c>
      <c r="EU339" s="154">
        <v>10390</v>
      </c>
      <c r="EV339" s="154">
        <v>10390</v>
      </c>
      <c r="EW339" s="166">
        <v>10390</v>
      </c>
      <c r="EX339" s="166">
        <v>10390</v>
      </c>
      <c r="EY339" s="166">
        <v>10390</v>
      </c>
      <c r="EZ339" s="166">
        <v>10390</v>
      </c>
      <c r="FA339" s="166">
        <v>10390</v>
      </c>
      <c r="FB339" s="166">
        <v>10390</v>
      </c>
      <c r="FC339" s="166">
        <v>10390</v>
      </c>
      <c r="FD339" s="166">
        <v>10390</v>
      </c>
      <c r="FE339" s="166">
        <v>10390</v>
      </c>
      <c r="FF339" s="154">
        <v>10390</v>
      </c>
      <c r="FG339" s="154">
        <v>10390</v>
      </c>
      <c r="FH339" s="154">
        <v>10390</v>
      </c>
      <c r="FI339" s="154">
        <v>10390</v>
      </c>
      <c r="FJ339" s="154">
        <v>10390</v>
      </c>
      <c r="FK339" s="154">
        <v>10390</v>
      </c>
      <c r="FL339" s="154">
        <v>10390</v>
      </c>
      <c r="FM339" s="154">
        <v>10390</v>
      </c>
      <c r="FN339" s="154">
        <v>10390</v>
      </c>
      <c r="FO339" s="154">
        <v>10390</v>
      </c>
      <c r="FP339" s="154">
        <v>10390</v>
      </c>
      <c r="FQ339" s="154">
        <v>10384</v>
      </c>
      <c r="FR339" s="166">
        <v>10384</v>
      </c>
      <c r="FS339" s="166">
        <v>10384</v>
      </c>
      <c r="FT339" s="166">
        <v>10384</v>
      </c>
      <c r="FU339" s="166">
        <v>10384</v>
      </c>
      <c r="FV339" s="166">
        <v>10384</v>
      </c>
      <c r="FW339" s="166">
        <v>10384</v>
      </c>
      <c r="FX339" s="166">
        <v>10384</v>
      </c>
      <c r="FY339" s="166">
        <v>10384</v>
      </c>
      <c r="FZ339" s="166">
        <v>10384</v>
      </c>
      <c r="GA339" s="166">
        <v>10384</v>
      </c>
      <c r="GB339" s="166">
        <v>10384</v>
      </c>
      <c r="GC339" s="166">
        <v>10384</v>
      </c>
      <c r="GD339" s="166">
        <v>10384</v>
      </c>
      <c r="GE339" s="166">
        <v>10384</v>
      </c>
      <c r="GF339" s="166">
        <v>10384</v>
      </c>
      <c r="GG339" s="166">
        <v>10384</v>
      </c>
      <c r="GH339" s="166">
        <v>10384</v>
      </c>
      <c r="GI339" s="166">
        <v>10384</v>
      </c>
      <c r="GJ339" s="166">
        <v>10384</v>
      </c>
      <c r="GK339" s="166">
        <v>10384</v>
      </c>
      <c r="GL339" s="166">
        <v>10384</v>
      </c>
      <c r="GM339" s="166">
        <v>10385</v>
      </c>
      <c r="GN339" s="166">
        <v>10385</v>
      </c>
      <c r="GO339" s="166">
        <v>10385</v>
      </c>
      <c r="GP339" s="166">
        <v>10385</v>
      </c>
      <c r="GQ339" s="166">
        <v>10385</v>
      </c>
      <c r="GR339" s="166">
        <v>10385</v>
      </c>
      <c r="GS339" s="166">
        <v>10385</v>
      </c>
      <c r="GT339" s="166">
        <v>10385</v>
      </c>
      <c r="GU339" s="166">
        <v>10385</v>
      </c>
      <c r="GV339" s="166">
        <v>10385</v>
      </c>
      <c r="GW339" s="166">
        <v>10385</v>
      </c>
      <c r="GX339" s="166">
        <v>10385</v>
      </c>
      <c r="GY339" s="166">
        <v>10385</v>
      </c>
      <c r="GZ339" s="166">
        <v>10385</v>
      </c>
      <c r="HA339" s="166">
        <v>10385</v>
      </c>
      <c r="HB339" s="166">
        <v>10385</v>
      </c>
      <c r="HC339" s="166">
        <v>10385</v>
      </c>
      <c r="HD339" s="166">
        <v>10385</v>
      </c>
      <c r="HE339" s="166">
        <v>10384</v>
      </c>
      <c r="HF339" s="166">
        <v>10384</v>
      </c>
      <c r="HG339" s="154">
        <v>10384</v>
      </c>
      <c r="HH339" s="154">
        <v>10401</v>
      </c>
      <c r="HI339" s="166">
        <v>10400</v>
      </c>
      <c r="HJ339" s="154">
        <v>10401</v>
      </c>
      <c r="HK339" s="154">
        <v>10400</v>
      </c>
      <c r="HL339" s="166">
        <v>10405</v>
      </c>
      <c r="HM339" s="154">
        <v>10409</v>
      </c>
      <c r="HN339" s="154">
        <v>10408</v>
      </c>
      <c r="HO339" s="166">
        <v>10408</v>
      </c>
      <c r="HP339" s="154">
        <v>10408</v>
      </c>
      <c r="HQ339" s="154">
        <v>10408</v>
      </c>
      <c r="HR339" s="166">
        <v>10408</v>
      </c>
      <c r="HS339" s="154">
        <v>10408</v>
      </c>
      <c r="HT339" s="148">
        <v>10408</v>
      </c>
      <c r="HU339" s="148">
        <v>10401</v>
      </c>
      <c r="HV339" s="148">
        <v>10398</v>
      </c>
      <c r="HW339" s="166">
        <v>10395</v>
      </c>
    </row>
    <row r="340" spans="1:231">
      <c r="A340" s="145">
        <f t="shared" si="54"/>
        <v>44340</v>
      </c>
      <c r="B340" s="220">
        <f>'Age&amp;Sex by occurrence date'!$CKP22</f>
        <v>12868</v>
      </c>
      <c r="C340" s="220">
        <v>10625</v>
      </c>
      <c r="D340" s="220">
        <v>10625</v>
      </c>
      <c r="E340" s="220">
        <v>10625</v>
      </c>
      <c r="F340" s="220">
        <v>10625</v>
      </c>
      <c r="G340" s="220">
        <v>10625</v>
      </c>
      <c r="H340" s="220">
        <v>10625</v>
      </c>
      <c r="I340" s="220">
        <v>10625</v>
      </c>
      <c r="J340" s="220">
        <v>10625</v>
      </c>
      <c r="K340" s="220">
        <v>10625</v>
      </c>
      <c r="L340" s="220">
        <v>10625</v>
      </c>
      <c r="M340" s="220">
        <v>10625</v>
      </c>
      <c r="N340" s="220">
        <v>10625</v>
      </c>
      <c r="O340" s="220">
        <v>10625</v>
      </c>
      <c r="P340" s="220">
        <v>10625</v>
      </c>
      <c r="Q340" s="220">
        <v>10624</v>
      </c>
      <c r="R340" s="220">
        <v>10624</v>
      </c>
      <c r="S340" s="220">
        <v>10624</v>
      </c>
      <c r="T340" s="220">
        <v>10624</v>
      </c>
      <c r="U340" s="220">
        <v>10624</v>
      </c>
      <c r="V340" s="220">
        <v>10623</v>
      </c>
      <c r="W340" s="220">
        <v>10623</v>
      </c>
      <c r="X340" s="220">
        <v>10623</v>
      </c>
      <c r="Y340" s="220">
        <v>10622</v>
      </c>
      <c r="Z340" s="220">
        <v>10617</v>
      </c>
      <c r="AA340" s="220">
        <v>10544</v>
      </c>
      <c r="AB340" s="220">
        <v>10425</v>
      </c>
      <c r="AC340" s="220">
        <v>10425</v>
      </c>
      <c r="AD340" s="220">
        <v>10425</v>
      </c>
      <c r="AE340" s="220">
        <v>10423</v>
      </c>
      <c r="AF340" s="220">
        <v>10423</v>
      </c>
      <c r="AG340" s="220">
        <v>10423</v>
      </c>
      <c r="AH340" s="220">
        <v>10423</v>
      </c>
      <c r="AI340" s="220">
        <v>10423</v>
      </c>
      <c r="AJ340" s="220">
        <v>10423</v>
      </c>
      <c r="AK340" s="220">
        <v>10423</v>
      </c>
      <c r="AL340" s="220">
        <v>10423</v>
      </c>
      <c r="AM340" s="220">
        <v>10423</v>
      </c>
      <c r="AN340" s="220">
        <v>10423</v>
      </c>
      <c r="AO340" s="220">
        <v>10423</v>
      </c>
      <c r="AP340" s="220">
        <v>10423</v>
      </c>
      <c r="AQ340" s="220">
        <v>10423</v>
      </c>
      <c r="AR340" s="220">
        <v>10423</v>
      </c>
      <c r="AS340" s="220">
        <v>10423</v>
      </c>
      <c r="AT340" s="220">
        <v>10423</v>
      </c>
      <c r="AU340" s="220">
        <v>10423</v>
      </c>
      <c r="AV340" s="220">
        <v>10423</v>
      </c>
      <c r="AW340" s="220">
        <v>10423</v>
      </c>
      <c r="AX340" s="220">
        <v>10423</v>
      </c>
      <c r="AY340" s="220">
        <v>10423</v>
      </c>
      <c r="AZ340" s="220">
        <v>10423</v>
      </c>
      <c r="BA340" s="220">
        <v>10423</v>
      </c>
      <c r="BB340" s="220">
        <v>10423</v>
      </c>
      <c r="BC340" s="220">
        <v>10423</v>
      </c>
      <c r="BD340" s="220">
        <v>10423</v>
      </c>
      <c r="BE340" s="220">
        <v>10423</v>
      </c>
      <c r="BF340" s="220">
        <v>10423</v>
      </c>
      <c r="BG340" s="220">
        <v>10423</v>
      </c>
      <c r="BH340" s="220">
        <v>10423</v>
      </c>
      <c r="BI340" s="220">
        <v>10423</v>
      </c>
      <c r="BJ340" s="220">
        <v>10423</v>
      </c>
      <c r="BK340" s="220">
        <v>10423</v>
      </c>
      <c r="BL340" s="220">
        <v>10423</v>
      </c>
      <c r="BM340" s="220">
        <v>10423</v>
      </c>
      <c r="BN340" s="220">
        <v>10423</v>
      </c>
      <c r="BO340" s="220">
        <v>10423</v>
      </c>
      <c r="BP340" s="220">
        <v>10423</v>
      </c>
      <c r="BQ340" s="220">
        <v>10423</v>
      </c>
      <c r="BR340" s="220">
        <v>10423</v>
      </c>
      <c r="BS340" s="220">
        <v>10423</v>
      </c>
      <c r="BT340" s="220">
        <v>10423</v>
      </c>
      <c r="BU340" s="220">
        <v>10423</v>
      </c>
      <c r="BV340" s="220">
        <v>10423</v>
      </c>
      <c r="BW340" s="220">
        <v>10423</v>
      </c>
      <c r="BX340" s="220">
        <v>10423</v>
      </c>
      <c r="BY340" s="220">
        <v>10423</v>
      </c>
      <c r="BZ340" s="220">
        <v>10423</v>
      </c>
      <c r="CA340" s="220">
        <v>10423</v>
      </c>
      <c r="CB340" s="220">
        <v>10423</v>
      </c>
      <c r="CC340" s="220">
        <v>10423</v>
      </c>
      <c r="CD340" s="220">
        <v>10423</v>
      </c>
      <c r="CE340" s="220">
        <v>10423</v>
      </c>
      <c r="CF340" s="220">
        <v>10423</v>
      </c>
      <c r="CG340" s="220">
        <v>10423</v>
      </c>
      <c r="CH340" s="220">
        <v>10423</v>
      </c>
      <c r="CI340" s="220">
        <v>10423</v>
      </c>
      <c r="CJ340" s="220">
        <v>10423</v>
      </c>
      <c r="CK340" s="220">
        <v>10423</v>
      </c>
      <c r="CL340" s="220">
        <v>10423</v>
      </c>
      <c r="CM340" s="220">
        <v>10423</v>
      </c>
      <c r="CN340" s="220">
        <v>10423</v>
      </c>
      <c r="CO340" s="220">
        <v>10423</v>
      </c>
      <c r="CP340" s="220">
        <v>10423</v>
      </c>
      <c r="CQ340" s="220">
        <v>10423</v>
      </c>
      <c r="CR340" s="220">
        <v>10423</v>
      </c>
      <c r="CS340" s="220">
        <v>10423</v>
      </c>
      <c r="CT340" s="220">
        <v>10423</v>
      </c>
      <c r="CU340" s="220">
        <v>10423</v>
      </c>
      <c r="CV340" s="220">
        <v>10423</v>
      </c>
      <c r="CW340" s="220">
        <v>10423</v>
      </c>
      <c r="CX340" s="220">
        <v>10423</v>
      </c>
      <c r="CY340" s="220">
        <v>10423</v>
      </c>
      <c r="CZ340" s="220">
        <v>10423</v>
      </c>
      <c r="DA340" s="220">
        <v>10423</v>
      </c>
      <c r="DB340" s="220">
        <v>10423</v>
      </c>
      <c r="DC340" s="220">
        <v>10423</v>
      </c>
      <c r="DD340" s="220">
        <v>10423</v>
      </c>
      <c r="DE340" s="220">
        <v>10423</v>
      </c>
      <c r="DF340" s="220">
        <v>10423</v>
      </c>
      <c r="DG340" s="220">
        <v>10423</v>
      </c>
      <c r="DH340" s="220">
        <v>10423</v>
      </c>
      <c r="DI340" s="220">
        <v>10423</v>
      </c>
      <c r="DJ340" s="220">
        <v>10423</v>
      </c>
      <c r="DK340" s="220">
        <v>10423</v>
      </c>
      <c r="DL340" s="220">
        <v>10423</v>
      </c>
      <c r="DM340" s="220">
        <v>10423</v>
      </c>
      <c r="DN340" s="220">
        <v>10423</v>
      </c>
      <c r="DO340" s="220">
        <v>10423</v>
      </c>
      <c r="DP340" s="220">
        <v>10423</v>
      </c>
      <c r="DQ340" s="220">
        <v>10423</v>
      </c>
      <c r="DR340" s="220">
        <v>10423</v>
      </c>
      <c r="DS340" s="220">
        <v>10423</v>
      </c>
      <c r="DT340" s="220">
        <v>10393</v>
      </c>
      <c r="DU340" s="220">
        <v>10389</v>
      </c>
      <c r="DV340" s="220">
        <v>10389</v>
      </c>
      <c r="DW340" s="220">
        <v>10399</v>
      </c>
      <c r="DX340" s="220">
        <v>10399</v>
      </c>
      <c r="DY340" s="220">
        <v>10392</v>
      </c>
      <c r="DZ340" s="220">
        <v>10392</v>
      </c>
      <c r="EA340" s="220">
        <v>10385</v>
      </c>
      <c r="EB340" s="220">
        <v>10385</v>
      </c>
      <c r="EC340" s="220">
        <v>10385</v>
      </c>
      <c r="ED340" s="220">
        <v>10385</v>
      </c>
      <c r="EE340" s="220">
        <v>10385</v>
      </c>
      <c r="EF340" s="220">
        <v>10385</v>
      </c>
      <c r="EG340" s="220">
        <v>10385</v>
      </c>
      <c r="EH340" s="220">
        <v>10385</v>
      </c>
      <c r="EI340" s="220">
        <v>10385</v>
      </c>
      <c r="EJ340" s="220">
        <v>10385</v>
      </c>
      <c r="EK340" s="220">
        <v>10385</v>
      </c>
      <c r="EL340" s="220">
        <v>10385</v>
      </c>
      <c r="EM340" s="220">
        <v>10385</v>
      </c>
      <c r="EN340" s="242">
        <v>10385</v>
      </c>
      <c r="EO340" s="232">
        <v>10385</v>
      </c>
      <c r="EP340" s="227">
        <v>10385</v>
      </c>
      <c r="EQ340" s="154">
        <v>10385</v>
      </c>
      <c r="ER340" s="154">
        <v>10384</v>
      </c>
      <c r="ES340" s="154">
        <v>10384</v>
      </c>
      <c r="ET340" s="154">
        <v>10384</v>
      </c>
      <c r="EU340" s="154">
        <v>10384</v>
      </c>
      <c r="EV340" s="166">
        <v>10384</v>
      </c>
      <c r="EW340" s="154">
        <v>10384</v>
      </c>
      <c r="EX340" s="154">
        <v>10384</v>
      </c>
      <c r="EY340" s="154">
        <v>10384</v>
      </c>
      <c r="EZ340" s="154">
        <v>10384</v>
      </c>
      <c r="FA340" s="154">
        <v>10384</v>
      </c>
      <c r="FB340" s="154">
        <v>10384</v>
      </c>
      <c r="FC340" s="166">
        <v>10384</v>
      </c>
      <c r="FD340" s="154">
        <v>10384</v>
      </c>
      <c r="FE340" s="154">
        <v>10384</v>
      </c>
      <c r="FF340" s="154">
        <v>10384</v>
      </c>
      <c r="FG340" s="166">
        <v>10384</v>
      </c>
      <c r="FH340" s="154">
        <v>10384</v>
      </c>
      <c r="FI340" s="166">
        <v>10384</v>
      </c>
      <c r="FJ340" s="166">
        <v>10384</v>
      </c>
      <c r="FK340" s="166">
        <v>10384</v>
      </c>
      <c r="FL340" s="166">
        <v>10384</v>
      </c>
      <c r="FM340" s="166">
        <v>10384</v>
      </c>
      <c r="FN340" s="166">
        <v>10384</v>
      </c>
      <c r="FO340" s="166">
        <v>10384</v>
      </c>
      <c r="FP340" s="166">
        <v>10384</v>
      </c>
      <c r="FQ340" s="166">
        <v>10378</v>
      </c>
      <c r="FR340" s="154">
        <v>10378</v>
      </c>
      <c r="FS340" s="154">
        <v>10378</v>
      </c>
      <c r="FT340" s="154">
        <v>10378</v>
      </c>
      <c r="FU340" s="154">
        <v>10378</v>
      </c>
      <c r="FV340" s="154">
        <v>10378</v>
      </c>
      <c r="FW340" s="154">
        <v>10378</v>
      </c>
      <c r="FX340" s="154">
        <v>10378</v>
      </c>
      <c r="FY340" s="166">
        <v>10378</v>
      </c>
      <c r="FZ340" s="166">
        <v>10378</v>
      </c>
      <c r="GA340" s="166">
        <v>10378</v>
      </c>
      <c r="GB340" s="166">
        <v>10378</v>
      </c>
      <c r="GC340" s="166">
        <v>10378</v>
      </c>
      <c r="GD340" s="166">
        <v>10378</v>
      </c>
      <c r="GE340" s="166">
        <v>10378</v>
      </c>
      <c r="GF340" s="166">
        <v>10378</v>
      </c>
      <c r="GG340" s="166">
        <v>10378</v>
      </c>
      <c r="GH340" s="166">
        <v>10378</v>
      </c>
      <c r="GI340" s="166">
        <v>10378</v>
      </c>
      <c r="GJ340" s="166">
        <v>10378</v>
      </c>
      <c r="GK340" s="154">
        <v>10378</v>
      </c>
      <c r="GL340" s="154">
        <v>10378</v>
      </c>
      <c r="GM340" s="154">
        <v>10379</v>
      </c>
      <c r="GN340" s="154">
        <v>10379</v>
      </c>
      <c r="GO340" s="154">
        <v>10379</v>
      </c>
      <c r="GP340" s="154">
        <v>10379</v>
      </c>
      <c r="GQ340" s="154">
        <v>10379</v>
      </c>
      <c r="GR340" s="154">
        <v>10379</v>
      </c>
      <c r="GS340" s="154">
        <v>10379</v>
      </c>
      <c r="GT340" s="166">
        <v>10379</v>
      </c>
      <c r="GU340" s="166">
        <v>10379</v>
      </c>
      <c r="GV340" s="166">
        <v>10379</v>
      </c>
      <c r="GW340" s="166">
        <v>10379</v>
      </c>
      <c r="GX340" s="166">
        <v>10379</v>
      </c>
      <c r="GY340" s="166">
        <v>10379</v>
      </c>
      <c r="GZ340" s="166">
        <v>10379</v>
      </c>
      <c r="HA340" s="166">
        <v>10379</v>
      </c>
      <c r="HB340" s="166">
        <v>10379</v>
      </c>
      <c r="HC340" s="166">
        <v>10379</v>
      </c>
      <c r="HD340" s="166">
        <v>10379</v>
      </c>
      <c r="HE340" s="166">
        <v>10378</v>
      </c>
      <c r="HF340" s="166">
        <v>10378</v>
      </c>
      <c r="HG340" s="154">
        <v>10378</v>
      </c>
      <c r="HH340" s="154">
        <v>10395</v>
      </c>
      <c r="HI340" s="166">
        <v>10394</v>
      </c>
      <c r="HJ340" s="154">
        <v>10395</v>
      </c>
      <c r="HK340" s="154">
        <v>10394</v>
      </c>
      <c r="HL340" s="166">
        <v>10399</v>
      </c>
      <c r="HM340" s="154">
        <v>10403</v>
      </c>
      <c r="HN340" s="154">
        <v>10402</v>
      </c>
      <c r="HO340" s="166">
        <v>10402</v>
      </c>
      <c r="HP340" s="154">
        <v>10402</v>
      </c>
      <c r="HQ340" s="154">
        <v>10402</v>
      </c>
      <c r="HR340" s="166">
        <v>10402</v>
      </c>
      <c r="HS340" s="154">
        <v>10402</v>
      </c>
      <c r="HT340" s="148">
        <v>10402</v>
      </c>
      <c r="HU340" s="148">
        <v>10395</v>
      </c>
      <c r="HV340" s="148">
        <v>10392</v>
      </c>
      <c r="HW340" s="166">
        <v>10389</v>
      </c>
    </row>
    <row r="341" spans="1:231">
      <c r="A341" s="145">
        <f t="shared" si="54"/>
        <v>44339</v>
      </c>
      <c r="B341" s="220">
        <f>'Age&amp;Sex by occurrence date'!$CKW22</f>
        <v>12861</v>
      </c>
      <c r="C341" s="220">
        <v>10620</v>
      </c>
      <c r="D341" s="220">
        <v>10620</v>
      </c>
      <c r="E341" s="220">
        <v>10620</v>
      </c>
      <c r="F341" s="220">
        <v>10620</v>
      </c>
      <c r="G341" s="220">
        <v>10620</v>
      </c>
      <c r="H341" s="220">
        <v>10620</v>
      </c>
      <c r="I341" s="220">
        <v>10620</v>
      </c>
      <c r="J341" s="220">
        <v>10620</v>
      </c>
      <c r="K341" s="220">
        <v>10620</v>
      </c>
      <c r="L341" s="220">
        <v>10620</v>
      </c>
      <c r="M341" s="220">
        <v>10620</v>
      </c>
      <c r="N341" s="220">
        <v>10620</v>
      </c>
      <c r="O341" s="220">
        <v>10620</v>
      </c>
      <c r="P341" s="220">
        <v>10620</v>
      </c>
      <c r="Q341" s="220">
        <v>10619</v>
      </c>
      <c r="R341" s="220">
        <v>10619</v>
      </c>
      <c r="S341" s="220">
        <v>10619</v>
      </c>
      <c r="T341" s="220">
        <v>10619</v>
      </c>
      <c r="U341" s="220">
        <v>10619</v>
      </c>
      <c r="V341" s="220">
        <v>10618</v>
      </c>
      <c r="W341" s="220">
        <v>10618</v>
      </c>
      <c r="X341" s="220">
        <v>10618</v>
      </c>
      <c r="Y341" s="220">
        <v>10617</v>
      </c>
      <c r="Z341" s="220">
        <v>10612</v>
      </c>
      <c r="AA341" s="220">
        <v>10539</v>
      </c>
      <c r="AB341" s="220">
        <v>10420</v>
      </c>
      <c r="AC341" s="220">
        <v>10420</v>
      </c>
      <c r="AD341" s="220">
        <v>10420</v>
      </c>
      <c r="AE341" s="220">
        <v>10418</v>
      </c>
      <c r="AF341" s="220">
        <v>10418</v>
      </c>
      <c r="AG341" s="220">
        <v>10418</v>
      </c>
      <c r="AH341" s="220">
        <v>10418</v>
      </c>
      <c r="AI341" s="220">
        <v>10418</v>
      </c>
      <c r="AJ341" s="220">
        <v>10418</v>
      </c>
      <c r="AK341" s="220">
        <v>10418</v>
      </c>
      <c r="AL341" s="220">
        <v>10418</v>
      </c>
      <c r="AM341" s="220">
        <v>10418</v>
      </c>
      <c r="AN341" s="220">
        <v>10418</v>
      </c>
      <c r="AO341" s="220">
        <v>10418</v>
      </c>
      <c r="AP341" s="220">
        <v>10418</v>
      </c>
      <c r="AQ341" s="220">
        <v>10418</v>
      </c>
      <c r="AR341" s="220">
        <v>10418</v>
      </c>
      <c r="AS341" s="220">
        <v>10418</v>
      </c>
      <c r="AT341" s="220">
        <v>10418</v>
      </c>
      <c r="AU341" s="220">
        <v>10418</v>
      </c>
      <c r="AV341" s="220">
        <v>10418</v>
      </c>
      <c r="AW341" s="220">
        <v>10418</v>
      </c>
      <c r="AX341" s="220">
        <v>10418</v>
      </c>
      <c r="AY341" s="220">
        <v>10418</v>
      </c>
      <c r="AZ341" s="220">
        <v>10418</v>
      </c>
      <c r="BA341" s="220">
        <v>10418</v>
      </c>
      <c r="BB341" s="220">
        <v>10418</v>
      </c>
      <c r="BC341" s="220">
        <v>10418</v>
      </c>
      <c r="BD341" s="220">
        <v>10418</v>
      </c>
      <c r="BE341" s="220">
        <v>10418</v>
      </c>
      <c r="BF341" s="220">
        <v>10418</v>
      </c>
      <c r="BG341" s="220">
        <v>10418</v>
      </c>
      <c r="BH341" s="220">
        <v>10418</v>
      </c>
      <c r="BI341" s="220">
        <v>10418</v>
      </c>
      <c r="BJ341" s="220">
        <v>10418</v>
      </c>
      <c r="BK341" s="220">
        <v>10418</v>
      </c>
      <c r="BL341" s="220">
        <v>10418</v>
      </c>
      <c r="BM341" s="220">
        <v>10418</v>
      </c>
      <c r="BN341" s="220">
        <v>10418</v>
      </c>
      <c r="BO341" s="220">
        <v>10418</v>
      </c>
      <c r="BP341" s="220">
        <v>10418</v>
      </c>
      <c r="BQ341" s="220">
        <v>10418</v>
      </c>
      <c r="BR341" s="220">
        <v>10418</v>
      </c>
      <c r="BS341" s="220">
        <v>10418</v>
      </c>
      <c r="BT341" s="220">
        <v>10418</v>
      </c>
      <c r="BU341" s="220">
        <v>10418</v>
      </c>
      <c r="BV341" s="220">
        <v>10418</v>
      </c>
      <c r="BW341" s="220">
        <v>10418</v>
      </c>
      <c r="BX341" s="220">
        <v>10418</v>
      </c>
      <c r="BY341" s="220">
        <v>10418</v>
      </c>
      <c r="BZ341" s="220">
        <v>10418</v>
      </c>
      <c r="CA341" s="220">
        <v>10418</v>
      </c>
      <c r="CB341" s="220">
        <v>10418</v>
      </c>
      <c r="CC341" s="220">
        <v>10418</v>
      </c>
      <c r="CD341" s="220">
        <v>10418</v>
      </c>
      <c r="CE341" s="220">
        <v>10418</v>
      </c>
      <c r="CF341" s="220">
        <v>10418</v>
      </c>
      <c r="CG341" s="220">
        <v>10418</v>
      </c>
      <c r="CH341" s="220">
        <v>10418</v>
      </c>
      <c r="CI341" s="220">
        <v>10418</v>
      </c>
      <c r="CJ341" s="220">
        <v>10418</v>
      </c>
      <c r="CK341" s="220">
        <v>10418</v>
      </c>
      <c r="CL341" s="220">
        <v>10418</v>
      </c>
      <c r="CM341" s="220">
        <v>10418</v>
      </c>
      <c r="CN341" s="220">
        <v>10418</v>
      </c>
      <c r="CO341" s="220">
        <v>10418</v>
      </c>
      <c r="CP341" s="220">
        <v>10418</v>
      </c>
      <c r="CQ341" s="220">
        <v>10418</v>
      </c>
      <c r="CR341" s="220">
        <v>10418</v>
      </c>
      <c r="CS341" s="220">
        <v>10418</v>
      </c>
      <c r="CT341" s="220">
        <v>10418</v>
      </c>
      <c r="CU341" s="220">
        <v>10418</v>
      </c>
      <c r="CV341" s="220">
        <v>10418</v>
      </c>
      <c r="CW341" s="220">
        <v>10418</v>
      </c>
      <c r="CX341" s="220">
        <v>10418</v>
      </c>
      <c r="CY341" s="220">
        <v>10418</v>
      </c>
      <c r="CZ341" s="220">
        <v>10418</v>
      </c>
      <c r="DA341" s="220">
        <v>10418</v>
      </c>
      <c r="DB341" s="220">
        <v>10418</v>
      </c>
      <c r="DC341" s="220">
        <v>10418</v>
      </c>
      <c r="DD341" s="220">
        <v>10418</v>
      </c>
      <c r="DE341" s="220">
        <v>10418</v>
      </c>
      <c r="DF341" s="220">
        <v>10418</v>
      </c>
      <c r="DG341" s="220">
        <v>10418</v>
      </c>
      <c r="DH341" s="220">
        <v>10418</v>
      </c>
      <c r="DI341" s="220">
        <v>10418</v>
      </c>
      <c r="DJ341" s="220">
        <v>10418</v>
      </c>
      <c r="DK341" s="220">
        <v>10418</v>
      </c>
      <c r="DL341" s="220">
        <v>10418</v>
      </c>
      <c r="DM341" s="220">
        <v>10418</v>
      </c>
      <c r="DN341" s="220">
        <v>10418</v>
      </c>
      <c r="DO341" s="220">
        <v>10418</v>
      </c>
      <c r="DP341" s="220">
        <v>10418</v>
      </c>
      <c r="DQ341" s="220">
        <v>10418</v>
      </c>
      <c r="DR341" s="220">
        <v>10418</v>
      </c>
      <c r="DS341" s="220">
        <v>10418</v>
      </c>
      <c r="DT341" s="220">
        <v>10388</v>
      </c>
      <c r="DU341" s="220">
        <v>10384</v>
      </c>
      <c r="DV341" s="220">
        <v>10384</v>
      </c>
      <c r="DW341" s="220">
        <v>10394</v>
      </c>
      <c r="DX341" s="220">
        <v>10394</v>
      </c>
      <c r="DY341" s="220">
        <v>10387</v>
      </c>
      <c r="DZ341" s="220">
        <v>10387</v>
      </c>
      <c r="EA341" s="220">
        <v>10380</v>
      </c>
      <c r="EB341" s="220">
        <v>10380</v>
      </c>
      <c r="EC341" s="220">
        <v>10380</v>
      </c>
      <c r="ED341" s="220">
        <v>10380</v>
      </c>
      <c r="EE341" s="220">
        <v>10380</v>
      </c>
      <c r="EF341" s="220">
        <v>10380</v>
      </c>
      <c r="EG341" s="220">
        <v>10380</v>
      </c>
      <c r="EH341" s="220">
        <v>10380</v>
      </c>
      <c r="EI341" s="220">
        <v>10380</v>
      </c>
      <c r="EJ341" s="220">
        <v>10380</v>
      </c>
      <c r="EK341" s="220">
        <v>10380</v>
      </c>
      <c r="EL341" s="220">
        <v>10380</v>
      </c>
      <c r="EM341" s="220">
        <v>10380</v>
      </c>
      <c r="EN341" s="242">
        <v>10380</v>
      </c>
      <c r="EO341" s="232">
        <v>10380</v>
      </c>
      <c r="EP341" s="228">
        <v>10380</v>
      </c>
      <c r="EQ341" s="166">
        <v>10380</v>
      </c>
      <c r="ER341" s="166">
        <v>10379</v>
      </c>
      <c r="ES341" s="166">
        <v>10379</v>
      </c>
      <c r="ET341" s="166">
        <v>10379</v>
      </c>
      <c r="EU341" s="166">
        <v>10379</v>
      </c>
      <c r="EV341" s="154">
        <v>10379</v>
      </c>
      <c r="EW341" s="154">
        <v>10379</v>
      </c>
      <c r="EX341" s="154">
        <v>10379</v>
      </c>
      <c r="EY341" s="154">
        <v>10379</v>
      </c>
      <c r="EZ341" s="154">
        <v>10379</v>
      </c>
      <c r="FA341" s="154">
        <v>10379</v>
      </c>
      <c r="FB341" s="166">
        <v>10379</v>
      </c>
      <c r="FC341" s="154">
        <v>10379</v>
      </c>
      <c r="FD341" s="154">
        <v>10379</v>
      </c>
      <c r="FE341" s="166">
        <v>10379</v>
      </c>
      <c r="FF341" s="154">
        <v>10379</v>
      </c>
      <c r="FG341" s="166">
        <v>10379</v>
      </c>
      <c r="FH341" s="166">
        <v>10379</v>
      </c>
      <c r="FI341" s="154">
        <v>10379</v>
      </c>
      <c r="FJ341" s="166">
        <v>10379</v>
      </c>
      <c r="FK341" s="166">
        <v>10379</v>
      </c>
      <c r="FL341" s="166">
        <v>10379</v>
      </c>
      <c r="FM341" s="166">
        <v>10379</v>
      </c>
      <c r="FN341" s="166">
        <v>10379</v>
      </c>
      <c r="FO341" s="166">
        <v>10379</v>
      </c>
      <c r="FP341" s="166">
        <v>10379</v>
      </c>
      <c r="FQ341" s="166">
        <v>10373</v>
      </c>
      <c r="FR341" s="166">
        <v>10373</v>
      </c>
      <c r="FS341" s="166">
        <v>10373</v>
      </c>
      <c r="FT341" s="166">
        <v>10373</v>
      </c>
      <c r="FU341" s="166">
        <v>10373</v>
      </c>
      <c r="FV341" s="166">
        <v>10373</v>
      </c>
      <c r="FW341" s="166">
        <v>10373</v>
      </c>
      <c r="FX341" s="166">
        <v>10373</v>
      </c>
      <c r="FY341" s="154">
        <v>10373</v>
      </c>
      <c r="FZ341" s="154">
        <v>10373</v>
      </c>
      <c r="GA341" s="154">
        <v>10373</v>
      </c>
      <c r="GB341" s="154">
        <v>10373</v>
      </c>
      <c r="GC341" s="154">
        <v>10373</v>
      </c>
      <c r="GD341" s="154">
        <v>10373</v>
      </c>
      <c r="GE341" s="154">
        <v>10373</v>
      </c>
      <c r="GF341" s="154">
        <v>10373</v>
      </c>
      <c r="GG341" s="154">
        <v>10373</v>
      </c>
      <c r="GH341" s="154">
        <v>10373</v>
      </c>
      <c r="GI341" s="154">
        <v>10373</v>
      </c>
      <c r="GJ341" s="154">
        <v>10373</v>
      </c>
      <c r="GK341" s="154">
        <v>10373</v>
      </c>
      <c r="GL341" s="154">
        <v>10373</v>
      </c>
      <c r="GM341" s="154">
        <v>10374</v>
      </c>
      <c r="GN341" s="154">
        <v>10374</v>
      </c>
      <c r="GO341" s="154">
        <v>10374</v>
      </c>
      <c r="GP341" s="154">
        <v>10374</v>
      </c>
      <c r="GQ341" s="154">
        <v>10374</v>
      </c>
      <c r="GR341" s="154">
        <v>10374</v>
      </c>
      <c r="GS341" s="154">
        <v>10374</v>
      </c>
      <c r="GT341" s="166">
        <v>10374</v>
      </c>
      <c r="GU341" s="166">
        <v>10374</v>
      </c>
      <c r="GV341" s="166">
        <v>10374</v>
      </c>
      <c r="GW341" s="166">
        <v>10374</v>
      </c>
      <c r="GX341" s="154">
        <v>10374</v>
      </c>
      <c r="GY341" s="154">
        <v>10374</v>
      </c>
      <c r="GZ341" s="154">
        <v>10374</v>
      </c>
      <c r="HA341" s="154">
        <v>10374</v>
      </c>
      <c r="HB341" s="154">
        <v>10374</v>
      </c>
      <c r="HC341" s="154">
        <v>10374</v>
      </c>
      <c r="HD341" s="154">
        <v>10374</v>
      </c>
      <c r="HE341" s="154">
        <v>10373</v>
      </c>
      <c r="HF341" s="166">
        <v>10373</v>
      </c>
      <c r="HG341" s="154">
        <v>10373</v>
      </c>
      <c r="HH341" s="154">
        <v>10390</v>
      </c>
      <c r="HI341" s="166">
        <v>10389</v>
      </c>
      <c r="HJ341" s="154">
        <v>10390</v>
      </c>
      <c r="HK341" s="154">
        <v>10389</v>
      </c>
      <c r="HL341" s="166">
        <v>10394</v>
      </c>
      <c r="HM341" s="154">
        <v>10398</v>
      </c>
      <c r="HN341" s="154">
        <v>10397</v>
      </c>
      <c r="HO341" s="166">
        <v>10397</v>
      </c>
      <c r="HP341" s="154">
        <v>10397</v>
      </c>
      <c r="HQ341" s="154">
        <v>10397</v>
      </c>
      <c r="HR341" s="166">
        <v>10397</v>
      </c>
      <c r="HS341" s="154">
        <v>10397</v>
      </c>
      <c r="HT341" s="148">
        <v>10397</v>
      </c>
      <c r="HU341" s="148">
        <v>10390</v>
      </c>
      <c r="HV341" s="148">
        <v>10387</v>
      </c>
      <c r="HW341" s="166">
        <v>10384</v>
      </c>
    </row>
    <row r="342" spans="1:231">
      <c r="A342" s="145">
        <f t="shared" si="54"/>
        <v>44338</v>
      </c>
      <c r="B342" s="220">
        <f>'Age&amp;Sex by occurrence date'!$CLD22</f>
        <v>12849</v>
      </c>
      <c r="C342" s="220">
        <v>10611</v>
      </c>
      <c r="D342" s="220">
        <v>10611</v>
      </c>
      <c r="E342" s="220">
        <v>10611</v>
      </c>
      <c r="F342" s="220">
        <v>10611</v>
      </c>
      <c r="G342" s="220">
        <v>10611</v>
      </c>
      <c r="H342" s="220">
        <v>10611</v>
      </c>
      <c r="I342" s="220">
        <v>10611</v>
      </c>
      <c r="J342" s="220">
        <v>10611</v>
      </c>
      <c r="K342" s="220">
        <v>10611</v>
      </c>
      <c r="L342" s="220">
        <v>10611</v>
      </c>
      <c r="M342" s="220">
        <v>10611</v>
      </c>
      <c r="N342" s="220">
        <v>10611</v>
      </c>
      <c r="O342" s="220">
        <v>10611</v>
      </c>
      <c r="P342" s="220">
        <v>10611</v>
      </c>
      <c r="Q342" s="220">
        <v>10610</v>
      </c>
      <c r="R342" s="220">
        <v>10610</v>
      </c>
      <c r="S342" s="220">
        <v>10610</v>
      </c>
      <c r="T342" s="220">
        <v>10610</v>
      </c>
      <c r="U342" s="220">
        <v>10610</v>
      </c>
      <c r="V342" s="220">
        <v>10609</v>
      </c>
      <c r="W342" s="220">
        <v>10609</v>
      </c>
      <c r="X342" s="220">
        <v>10609</v>
      </c>
      <c r="Y342" s="220">
        <v>10608</v>
      </c>
      <c r="Z342" s="220">
        <v>10603</v>
      </c>
      <c r="AA342" s="220">
        <v>10530</v>
      </c>
      <c r="AB342" s="220">
        <v>10411</v>
      </c>
      <c r="AC342" s="220">
        <v>10411</v>
      </c>
      <c r="AD342" s="220">
        <v>10411</v>
      </c>
      <c r="AE342" s="220">
        <v>10409</v>
      </c>
      <c r="AF342" s="220">
        <v>10409</v>
      </c>
      <c r="AG342" s="220">
        <v>10409</v>
      </c>
      <c r="AH342" s="220">
        <v>10409</v>
      </c>
      <c r="AI342" s="220">
        <v>10409</v>
      </c>
      <c r="AJ342" s="220">
        <v>10409</v>
      </c>
      <c r="AK342" s="220">
        <v>10409</v>
      </c>
      <c r="AL342" s="220">
        <v>10409</v>
      </c>
      <c r="AM342" s="220">
        <v>10409</v>
      </c>
      <c r="AN342" s="220">
        <v>10409</v>
      </c>
      <c r="AO342" s="220">
        <v>10409</v>
      </c>
      <c r="AP342" s="220">
        <v>10409</v>
      </c>
      <c r="AQ342" s="220">
        <v>10409</v>
      </c>
      <c r="AR342" s="220">
        <v>10409</v>
      </c>
      <c r="AS342" s="220">
        <v>10409</v>
      </c>
      <c r="AT342" s="220">
        <v>10409</v>
      </c>
      <c r="AU342" s="220">
        <v>10409</v>
      </c>
      <c r="AV342" s="220">
        <v>10409</v>
      </c>
      <c r="AW342" s="220">
        <v>10409</v>
      </c>
      <c r="AX342" s="220">
        <v>10409</v>
      </c>
      <c r="AY342" s="220">
        <v>10409</v>
      </c>
      <c r="AZ342" s="220">
        <v>10409</v>
      </c>
      <c r="BA342" s="220">
        <v>10409</v>
      </c>
      <c r="BB342" s="220">
        <v>10409</v>
      </c>
      <c r="BC342" s="220">
        <v>10409</v>
      </c>
      <c r="BD342" s="220">
        <v>10409</v>
      </c>
      <c r="BE342" s="220">
        <v>10409</v>
      </c>
      <c r="BF342" s="220">
        <v>10409</v>
      </c>
      <c r="BG342" s="220">
        <v>10409</v>
      </c>
      <c r="BH342" s="220">
        <v>10409</v>
      </c>
      <c r="BI342" s="220">
        <v>10409</v>
      </c>
      <c r="BJ342" s="220">
        <v>10409</v>
      </c>
      <c r="BK342" s="220">
        <v>10409</v>
      </c>
      <c r="BL342" s="220">
        <v>10409</v>
      </c>
      <c r="BM342" s="220">
        <v>10409</v>
      </c>
      <c r="BN342" s="220">
        <v>10409</v>
      </c>
      <c r="BO342" s="220">
        <v>10409</v>
      </c>
      <c r="BP342" s="220">
        <v>10409</v>
      </c>
      <c r="BQ342" s="220">
        <v>10409</v>
      </c>
      <c r="BR342" s="220">
        <v>10409</v>
      </c>
      <c r="BS342" s="220">
        <v>10409</v>
      </c>
      <c r="BT342" s="220">
        <v>10409</v>
      </c>
      <c r="BU342" s="220">
        <v>10409</v>
      </c>
      <c r="BV342" s="220">
        <v>10409</v>
      </c>
      <c r="BW342" s="220">
        <v>10409</v>
      </c>
      <c r="BX342" s="220">
        <v>10409</v>
      </c>
      <c r="BY342" s="220">
        <v>10409</v>
      </c>
      <c r="BZ342" s="220">
        <v>10409</v>
      </c>
      <c r="CA342" s="220">
        <v>10409</v>
      </c>
      <c r="CB342" s="220">
        <v>10409</v>
      </c>
      <c r="CC342" s="220">
        <v>10409</v>
      </c>
      <c r="CD342" s="220">
        <v>10409</v>
      </c>
      <c r="CE342" s="220">
        <v>10409</v>
      </c>
      <c r="CF342" s="220">
        <v>10409</v>
      </c>
      <c r="CG342" s="220">
        <v>10409</v>
      </c>
      <c r="CH342" s="220">
        <v>10409</v>
      </c>
      <c r="CI342" s="220">
        <v>10409</v>
      </c>
      <c r="CJ342" s="220">
        <v>10409</v>
      </c>
      <c r="CK342" s="220">
        <v>10409</v>
      </c>
      <c r="CL342" s="220">
        <v>10409</v>
      </c>
      <c r="CM342" s="220">
        <v>10409</v>
      </c>
      <c r="CN342" s="220">
        <v>10409</v>
      </c>
      <c r="CO342" s="220">
        <v>10409</v>
      </c>
      <c r="CP342" s="220">
        <v>10409</v>
      </c>
      <c r="CQ342" s="220">
        <v>10409</v>
      </c>
      <c r="CR342" s="220">
        <v>10409</v>
      </c>
      <c r="CS342" s="220">
        <v>10409</v>
      </c>
      <c r="CT342" s="220">
        <v>10409</v>
      </c>
      <c r="CU342" s="220">
        <v>10409</v>
      </c>
      <c r="CV342" s="220">
        <v>10409</v>
      </c>
      <c r="CW342" s="220">
        <v>10409</v>
      </c>
      <c r="CX342" s="220">
        <v>10409</v>
      </c>
      <c r="CY342" s="220">
        <v>10409</v>
      </c>
      <c r="CZ342" s="220">
        <v>10409</v>
      </c>
      <c r="DA342" s="220">
        <v>10409</v>
      </c>
      <c r="DB342" s="220">
        <v>10409</v>
      </c>
      <c r="DC342" s="220">
        <v>10409</v>
      </c>
      <c r="DD342" s="220">
        <v>10409</v>
      </c>
      <c r="DE342" s="220">
        <v>10409</v>
      </c>
      <c r="DF342" s="220">
        <v>10409</v>
      </c>
      <c r="DG342" s="220">
        <v>10409</v>
      </c>
      <c r="DH342" s="220">
        <v>10409</v>
      </c>
      <c r="DI342" s="220">
        <v>10409</v>
      </c>
      <c r="DJ342" s="220">
        <v>10409</v>
      </c>
      <c r="DK342" s="220">
        <v>10409</v>
      </c>
      <c r="DL342" s="220">
        <v>10409</v>
      </c>
      <c r="DM342" s="220">
        <v>10409</v>
      </c>
      <c r="DN342" s="220">
        <v>10409</v>
      </c>
      <c r="DO342" s="220">
        <v>10409</v>
      </c>
      <c r="DP342" s="220">
        <v>10409</v>
      </c>
      <c r="DQ342" s="220">
        <v>10409</v>
      </c>
      <c r="DR342" s="220">
        <v>10409</v>
      </c>
      <c r="DS342" s="220">
        <v>10409</v>
      </c>
      <c r="DT342" s="220">
        <v>10379</v>
      </c>
      <c r="DU342" s="220">
        <v>10375</v>
      </c>
      <c r="DV342" s="220">
        <v>10375</v>
      </c>
      <c r="DW342" s="220">
        <v>10385</v>
      </c>
      <c r="DX342" s="220">
        <v>10385</v>
      </c>
      <c r="DY342" s="220">
        <v>10378</v>
      </c>
      <c r="DZ342" s="220">
        <v>10378</v>
      </c>
      <c r="EA342" s="220">
        <v>10371</v>
      </c>
      <c r="EB342" s="220">
        <v>10371</v>
      </c>
      <c r="EC342" s="220">
        <v>10371</v>
      </c>
      <c r="ED342" s="220">
        <v>10371</v>
      </c>
      <c r="EE342" s="220">
        <v>10371</v>
      </c>
      <c r="EF342" s="220">
        <v>10371</v>
      </c>
      <c r="EG342" s="220">
        <v>10371</v>
      </c>
      <c r="EH342" s="220">
        <v>10371</v>
      </c>
      <c r="EI342" s="220">
        <v>10371</v>
      </c>
      <c r="EJ342" s="220">
        <v>10371</v>
      </c>
      <c r="EK342" s="220">
        <v>10371</v>
      </c>
      <c r="EL342" s="220">
        <v>10371</v>
      </c>
      <c r="EM342" s="220">
        <v>10371</v>
      </c>
      <c r="EN342" s="242">
        <v>10371</v>
      </c>
      <c r="EO342" s="232">
        <v>10371</v>
      </c>
      <c r="EP342" s="227">
        <v>10371</v>
      </c>
      <c r="EQ342" s="154">
        <v>10371</v>
      </c>
      <c r="ER342" s="154">
        <v>10370</v>
      </c>
      <c r="ES342" s="154">
        <v>10370</v>
      </c>
      <c r="ET342" s="154">
        <v>10370</v>
      </c>
      <c r="EU342" s="154">
        <v>10370</v>
      </c>
      <c r="EV342" s="154">
        <v>10370</v>
      </c>
      <c r="EW342" s="166">
        <v>10370</v>
      </c>
      <c r="EX342" s="166">
        <v>10370</v>
      </c>
      <c r="EY342" s="166">
        <v>10370</v>
      </c>
      <c r="EZ342" s="166">
        <v>10370</v>
      </c>
      <c r="FA342" s="166">
        <v>10370</v>
      </c>
      <c r="FB342" s="166">
        <v>10370</v>
      </c>
      <c r="FC342" s="154">
        <v>10370</v>
      </c>
      <c r="FD342" s="154">
        <v>10370</v>
      </c>
      <c r="FE342" s="166">
        <v>10370</v>
      </c>
      <c r="FF342" s="166">
        <v>10370</v>
      </c>
      <c r="FG342" s="154">
        <v>10370</v>
      </c>
      <c r="FH342" s="154">
        <v>10370</v>
      </c>
      <c r="FI342" s="166">
        <v>10370</v>
      </c>
      <c r="FJ342" s="154">
        <v>10370</v>
      </c>
      <c r="FK342" s="154">
        <v>10370</v>
      </c>
      <c r="FL342" s="154">
        <v>10370</v>
      </c>
      <c r="FM342" s="154">
        <v>10370</v>
      </c>
      <c r="FN342" s="154">
        <v>10370</v>
      </c>
      <c r="FO342" s="154">
        <v>10370</v>
      </c>
      <c r="FP342" s="154">
        <v>10370</v>
      </c>
      <c r="FQ342" s="154">
        <v>10364</v>
      </c>
      <c r="FR342" s="166">
        <v>10364</v>
      </c>
      <c r="FS342" s="166">
        <v>10364</v>
      </c>
      <c r="FT342" s="166">
        <v>10364</v>
      </c>
      <c r="FU342" s="166">
        <v>10364</v>
      </c>
      <c r="FV342" s="166">
        <v>10364</v>
      </c>
      <c r="FW342" s="166">
        <v>10364</v>
      </c>
      <c r="FX342" s="166">
        <v>10364</v>
      </c>
      <c r="FY342" s="154">
        <v>10364</v>
      </c>
      <c r="FZ342" s="154">
        <v>10364</v>
      </c>
      <c r="GA342" s="154">
        <v>10364</v>
      </c>
      <c r="GB342" s="154">
        <v>10364</v>
      </c>
      <c r="GC342" s="154">
        <v>10364</v>
      </c>
      <c r="GD342" s="154">
        <v>10364</v>
      </c>
      <c r="GE342" s="154">
        <v>10364</v>
      </c>
      <c r="GF342" s="154">
        <v>10364</v>
      </c>
      <c r="GG342" s="154">
        <v>10364</v>
      </c>
      <c r="GH342" s="154">
        <v>10364</v>
      </c>
      <c r="GI342" s="154">
        <v>10364</v>
      </c>
      <c r="GJ342" s="154">
        <v>10364</v>
      </c>
      <c r="GK342" s="166">
        <v>10364</v>
      </c>
      <c r="GL342" s="166">
        <v>10364</v>
      </c>
      <c r="GM342" s="166">
        <v>10365</v>
      </c>
      <c r="GN342" s="166">
        <v>10365</v>
      </c>
      <c r="GO342" s="166">
        <v>10365</v>
      </c>
      <c r="GP342" s="166">
        <v>10365</v>
      </c>
      <c r="GQ342" s="166">
        <v>10365</v>
      </c>
      <c r="GR342" s="166">
        <v>10365</v>
      </c>
      <c r="GS342" s="166">
        <v>10365</v>
      </c>
      <c r="GT342" s="154">
        <v>10365</v>
      </c>
      <c r="GU342" s="154">
        <v>10365</v>
      </c>
      <c r="GV342" s="154">
        <v>10365</v>
      </c>
      <c r="GW342" s="154">
        <v>10365</v>
      </c>
      <c r="GX342" s="154">
        <v>10365</v>
      </c>
      <c r="GY342" s="166">
        <v>10365</v>
      </c>
      <c r="GZ342" s="166">
        <v>10365</v>
      </c>
      <c r="HA342" s="166">
        <v>10365</v>
      </c>
      <c r="HB342" s="166">
        <v>10365</v>
      </c>
      <c r="HC342" s="166">
        <v>10365</v>
      </c>
      <c r="HD342" s="166">
        <v>10365</v>
      </c>
      <c r="HE342" s="166">
        <v>10364</v>
      </c>
      <c r="HF342" s="166">
        <v>10364</v>
      </c>
      <c r="HG342" s="154">
        <v>10364</v>
      </c>
      <c r="HH342" s="154">
        <v>10381</v>
      </c>
      <c r="HI342" s="166">
        <v>10380</v>
      </c>
      <c r="HJ342" s="154">
        <v>10381</v>
      </c>
      <c r="HK342" s="154">
        <v>10380</v>
      </c>
      <c r="HL342" s="166">
        <v>10385</v>
      </c>
      <c r="HM342" s="154">
        <v>10389</v>
      </c>
      <c r="HN342" s="154">
        <v>10388</v>
      </c>
      <c r="HO342" s="166">
        <v>10388</v>
      </c>
      <c r="HP342" s="154">
        <v>10388</v>
      </c>
      <c r="HQ342" s="154">
        <v>10388</v>
      </c>
      <c r="HR342" s="166">
        <v>10388</v>
      </c>
      <c r="HS342" s="154">
        <v>10388</v>
      </c>
      <c r="HT342" s="148">
        <v>10388</v>
      </c>
      <c r="HU342" s="148">
        <v>10381</v>
      </c>
      <c r="HV342" s="148">
        <v>10378</v>
      </c>
      <c r="HW342" s="166">
        <v>10375</v>
      </c>
    </row>
    <row r="343" spans="1:231">
      <c r="A343" s="145">
        <f t="shared" si="54"/>
        <v>44337</v>
      </c>
      <c r="B343" s="220">
        <f>'Age&amp;Sex by occurrence date'!$CLK22</f>
        <v>12840</v>
      </c>
      <c r="C343" s="220">
        <v>10604</v>
      </c>
      <c r="D343" s="220">
        <v>10604</v>
      </c>
      <c r="E343" s="220">
        <v>10604</v>
      </c>
      <c r="F343" s="220">
        <v>10604</v>
      </c>
      <c r="G343" s="220">
        <v>10604</v>
      </c>
      <c r="H343" s="220">
        <v>10604</v>
      </c>
      <c r="I343" s="220">
        <v>10604</v>
      </c>
      <c r="J343" s="220">
        <v>10604</v>
      </c>
      <c r="K343" s="220">
        <v>10604</v>
      </c>
      <c r="L343" s="220">
        <v>10604</v>
      </c>
      <c r="M343" s="220">
        <v>10604</v>
      </c>
      <c r="N343" s="220">
        <v>10604</v>
      </c>
      <c r="O343" s="220">
        <v>10604</v>
      </c>
      <c r="P343" s="220">
        <v>10604</v>
      </c>
      <c r="Q343" s="220">
        <v>10603</v>
      </c>
      <c r="R343" s="220">
        <v>10603</v>
      </c>
      <c r="S343" s="220">
        <v>10603</v>
      </c>
      <c r="T343" s="220">
        <v>10603</v>
      </c>
      <c r="U343" s="220">
        <v>10603</v>
      </c>
      <c r="V343" s="220">
        <v>10602</v>
      </c>
      <c r="W343" s="220">
        <v>10602</v>
      </c>
      <c r="X343" s="220">
        <v>10602</v>
      </c>
      <c r="Y343" s="220">
        <v>10601</v>
      </c>
      <c r="Z343" s="220">
        <v>10596</v>
      </c>
      <c r="AA343" s="220">
        <v>10523</v>
      </c>
      <c r="AB343" s="220">
        <v>10404</v>
      </c>
      <c r="AC343" s="220">
        <v>10404</v>
      </c>
      <c r="AD343" s="220">
        <v>10404</v>
      </c>
      <c r="AE343" s="220">
        <v>10402</v>
      </c>
      <c r="AF343" s="220">
        <v>10402</v>
      </c>
      <c r="AG343" s="220">
        <v>10402</v>
      </c>
      <c r="AH343" s="220">
        <v>10402</v>
      </c>
      <c r="AI343" s="220">
        <v>10402</v>
      </c>
      <c r="AJ343" s="220">
        <v>10402</v>
      </c>
      <c r="AK343" s="220">
        <v>10402</v>
      </c>
      <c r="AL343" s="220">
        <v>10402</v>
      </c>
      <c r="AM343" s="220">
        <v>10402</v>
      </c>
      <c r="AN343" s="220">
        <v>10402</v>
      </c>
      <c r="AO343" s="220">
        <v>10402</v>
      </c>
      <c r="AP343" s="220">
        <v>10402</v>
      </c>
      <c r="AQ343" s="220">
        <v>10402</v>
      </c>
      <c r="AR343" s="220">
        <v>10402</v>
      </c>
      <c r="AS343" s="220">
        <v>10402</v>
      </c>
      <c r="AT343" s="220">
        <v>10402</v>
      </c>
      <c r="AU343" s="220">
        <v>10402</v>
      </c>
      <c r="AV343" s="220">
        <v>10402</v>
      </c>
      <c r="AW343" s="220">
        <v>10402</v>
      </c>
      <c r="AX343" s="220">
        <v>10402</v>
      </c>
      <c r="AY343" s="220">
        <v>10402</v>
      </c>
      <c r="AZ343" s="220">
        <v>10402</v>
      </c>
      <c r="BA343" s="220">
        <v>10402</v>
      </c>
      <c r="BB343" s="220">
        <v>10402</v>
      </c>
      <c r="BC343" s="220">
        <v>10402</v>
      </c>
      <c r="BD343" s="220">
        <v>10402</v>
      </c>
      <c r="BE343" s="220">
        <v>10402</v>
      </c>
      <c r="BF343" s="220">
        <v>10402</v>
      </c>
      <c r="BG343" s="220">
        <v>10402</v>
      </c>
      <c r="BH343" s="220">
        <v>10402</v>
      </c>
      <c r="BI343" s="220">
        <v>10402</v>
      </c>
      <c r="BJ343" s="220">
        <v>10402</v>
      </c>
      <c r="BK343" s="220">
        <v>10402</v>
      </c>
      <c r="BL343" s="220">
        <v>10402</v>
      </c>
      <c r="BM343" s="220">
        <v>10402</v>
      </c>
      <c r="BN343" s="220">
        <v>10402</v>
      </c>
      <c r="BO343" s="220">
        <v>10402</v>
      </c>
      <c r="BP343" s="220">
        <v>10402</v>
      </c>
      <c r="BQ343" s="220">
        <v>10402</v>
      </c>
      <c r="BR343" s="220">
        <v>10402</v>
      </c>
      <c r="BS343" s="220">
        <v>10402</v>
      </c>
      <c r="BT343" s="220">
        <v>10402</v>
      </c>
      <c r="BU343" s="220">
        <v>10402</v>
      </c>
      <c r="BV343" s="220">
        <v>10402</v>
      </c>
      <c r="BW343" s="220">
        <v>10402</v>
      </c>
      <c r="BX343" s="220">
        <v>10402</v>
      </c>
      <c r="BY343" s="220">
        <v>10402</v>
      </c>
      <c r="BZ343" s="220">
        <v>10402</v>
      </c>
      <c r="CA343" s="220">
        <v>10402</v>
      </c>
      <c r="CB343" s="220">
        <v>10402</v>
      </c>
      <c r="CC343" s="220">
        <v>10402</v>
      </c>
      <c r="CD343" s="220">
        <v>10402</v>
      </c>
      <c r="CE343" s="220">
        <v>10402</v>
      </c>
      <c r="CF343" s="220">
        <v>10402</v>
      </c>
      <c r="CG343" s="220">
        <v>10402</v>
      </c>
      <c r="CH343" s="220">
        <v>10402</v>
      </c>
      <c r="CI343" s="220">
        <v>10402</v>
      </c>
      <c r="CJ343" s="220">
        <v>10402</v>
      </c>
      <c r="CK343" s="220">
        <v>10402</v>
      </c>
      <c r="CL343" s="220">
        <v>10402</v>
      </c>
      <c r="CM343" s="220">
        <v>10402</v>
      </c>
      <c r="CN343" s="220">
        <v>10402</v>
      </c>
      <c r="CO343" s="220">
        <v>10402</v>
      </c>
      <c r="CP343" s="220">
        <v>10402</v>
      </c>
      <c r="CQ343" s="220">
        <v>10402</v>
      </c>
      <c r="CR343" s="220">
        <v>10402</v>
      </c>
      <c r="CS343" s="220">
        <v>10402</v>
      </c>
      <c r="CT343" s="220">
        <v>10402</v>
      </c>
      <c r="CU343" s="220">
        <v>10402</v>
      </c>
      <c r="CV343" s="220">
        <v>10402</v>
      </c>
      <c r="CW343" s="220">
        <v>10402</v>
      </c>
      <c r="CX343" s="220">
        <v>10402</v>
      </c>
      <c r="CY343" s="220">
        <v>10402</v>
      </c>
      <c r="CZ343" s="220">
        <v>10402</v>
      </c>
      <c r="DA343" s="220">
        <v>10402</v>
      </c>
      <c r="DB343" s="220">
        <v>10402</v>
      </c>
      <c r="DC343" s="220">
        <v>10402</v>
      </c>
      <c r="DD343" s="220">
        <v>10402</v>
      </c>
      <c r="DE343" s="220">
        <v>10402</v>
      </c>
      <c r="DF343" s="220">
        <v>10402</v>
      </c>
      <c r="DG343" s="220">
        <v>10402</v>
      </c>
      <c r="DH343" s="220">
        <v>10402</v>
      </c>
      <c r="DI343" s="220">
        <v>10402</v>
      </c>
      <c r="DJ343" s="220">
        <v>10402</v>
      </c>
      <c r="DK343" s="220">
        <v>10402</v>
      </c>
      <c r="DL343" s="220">
        <v>10402</v>
      </c>
      <c r="DM343" s="220">
        <v>10402</v>
      </c>
      <c r="DN343" s="220">
        <v>10402</v>
      </c>
      <c r="DO343" s="220">
        <v>10402</v>
      </c>
      <c r="DP343" s="220">
        <v>10402</v>
      </c>
      <c r="DQ343" s="220">
        <v>10402</v>
      </c>
      <c r="DR343" s="220">
        <v>10402</v>
      </c>
      <c r="DS343" s="220">
        <v>10402</v>
      </c>
      <c r="DT343" s="220">
        <v>10372</v>
      </c>
      <c r="DU343" s="220">
        <v>10368</v>
      </c>
      <c r="DV343" s="220">
        <v>10368</v>
      </c>
      <c r="DW343" s="220">
        <v>10378</v>
      </c>
      <c r="DX343" s="220">
        <v>10378</v>
      </c>
      <c r="DY343" s="220">
        <v>10371</v>
      </c>
      <c r="DZ343" s="220">
        <v>10371</v>
      </c>
      <c r="EA343" s="220">
        <v>10364</v>
      </c>
      <c r="EB343" s="220">
        <v>10364</v>
      </c>
      <c r="EC343" s="220">
        <v>10364</v>
      </c>
      <c r="ED343" s="220">
        <v>10364</v>
      </c>
      <c r="EE343" s="220">
        <v>10364</v>
      </c>
      <c r="EF343" s="220">
        <v>10364</v>
      </c>
      <c r="EG343" s="220">
        <v>10364</v>
      </c>
      <c r="EH343" s="220">
        <v>10364</v>
      </c>
      <c r="EI343" s="220">
        <v>10364</v>
      </c>
      <c r="EJ343" s="220">
        <v>10364</v>
      </c>
      <c r="EK343" s="220">
        <v>10364</v>
      </c>
      <c r="EL343" s="220">
        <v>10364</v>
      </c>
      <c r="EM343" s="220">
        <v>10364</v>
      </c>
      <c r="EN343" s="242">
        <v>10364</v>
      </c>
      <c r="EO343" s="232">
        <v>10364</v>
      </c>
      <c r="EP343" s="227">
        <v>10364</v>
      </c>
      <c r="EQ343" s="154">
        <v>10364</v>
      </c>
      <c r="ER343" s="154">
        <v>10363</v>
      </c>
      <c r="ES343" s="154">
        <v>10363</v>
      </c>
      <c r="ET343" s="154">
        <v>10363</v>
      </c>
      <c r="EU343" s="154">
        <v>10363</v>
      </c>
      <c r="EV343" s="166">
        <v>10363</v>
      </c>
      <c r="EW343" s="154">
        <v>10363</v>
      </c>
      <c r="EX343" s="154">
        <v>10363</v>
      </c>
      <c r="EY343" s="154">
        <v>10363</v>
      </c>
      <c r="EZ343" s="154">
        <v>10363</v>
      </c>
      <c r="FA343" s="154">
        <v>10363</v>
      </c>
      <c r="FB343" s="154">
        <v>10363</v>
      </c>
      <c r="FC343" s="166">
        <v>10363</v>
      </c>
      <c r="FD343" s="166">
        <v>10363</v>
      </c>
      <c r="FE343" s="154">
        <v>10363</v>
      </c>
      <c r="FF343" s="154">
        <v>10363</v>
      </c>
      <c r="FG343" s="154">
        <v>10363</v>
      </c>
      <c r="FH343" s="166">
        <v>10363</v>
      </c>
      <c r="FI343" s="166">
        <v>10363</v>
      </c>
      <c r="FJ343" s="166">
        <v>10363</v>
      </c>
      <c r="FK343" s="154">
        <v>10363</v>
      </c>
      <c r="FL343" s="154">
        <v>10363</v>
      </c>
      <c r="FM343" s="154">
        <v>10363</v>
      </c>
      <c r="FN343" s="154">
        <v>10363</v>
      </c>
      <c r="FO343" s="154">
        <v>10363</v>
      </c>
      <c r="FP343" s="154">
        <v>10363</v>
      </c>
      <c r="FQ343" s="154">
        <v>10357</v>
      </c>
      <c r="FR343" s="166">
        <v>10357</v>
      </c>
      <c r="FS343" s="166">
        <v>10357</v>
      </c>
      <c r="FT343" s="166">
        <v>10357</v>
      </c>
      <c r="FU343" s="166">
        <v>10357</v>
      </c>
      <c r="FV343" s="166">
        <v>10357</v>
      </c>
      <c r="FW343" s="166">
        <v>10357</v>
      </c>
      <c r="FX343" s="166">
        <v>10357</v>
      </c>
      <c r="FY343" s="166">
        <v>10357</v>
      </c>
      <c r="FZ343" s="166">
        <v>10357</v>
      </c>
      <c r="GA343" s="166">
        <v>10357</v>
      </c>
      <c r="GB343" s="166">
        <v>10357</v>
      </c>
      <c r="GC343" s="166">
        <v>10357</v>
      </c>
      <c r="GD343" s="166">
        <v>10357</v>
      </c>
      <c r="GE343" s="166">
        <v>10357</v>
      </c>
      <c r="GF343" s="166">
        <v>10357</v>
      </c>
      <c r="GG343" s="166">
        <v>10357</v>
      </c>
      <c r="GH343" s="166">
        <v>10357</v>
      </c>
      <c r="GI343" s="166">
        <v>10357</v>
      </c>
      <c r="GJ343" s="166">
        <v>10357</v>
      </c>
      <c r="GK343" s="166">
        <v>10357</v>
      </c>
      <c r="GL343" s="166">
        <v>10357</v>
      </c>
      <c r="GM343" s="166">
        <v>10358</v>
      </c>
      <c r="GN343" s="166">
        <v>10358</v>
      </c>
      <c r="GO343" s="166">
        <v>10358</v>
      </c>
      <c r="GP343" s="166">
        <v>10358</v>
      </c>
      <c r="GQ343" s="166">
        <v>10358</v>
      </c>
      <c r="GR343" s="166">
        <v>10358</v>
      </c>
      <c r="GS343" s="166">
        <v>10358</v>
      </c>
      <c r="GT343" s="166">
        <v>10358</v>
      </c>
      <c r="GU343" s="166">
        <v>10358</v>
      </c>
      <c r="GV343" s="166">
        <v>10358</v>
      </c>
      <c r="GW343" s="166">
        <v>10358</v>
      </c>
      <c r="GX343" s="166">
        <v>10358</v>
      </c>
      <c r="GY343" s="166">
        <v>10358</v>
      </c>
      <c r="GZ343" s="166">
        <v>10358</v>
      </c>
      <c r="HA343" s="166">
        <v>10358</v>
      </c>
      <c r="HB343" s="166">
        <v>10358</v>
      </c>
      <c r="HC343" s="166">
        <v>10358</v>
      </c>
      <c r="HD343" s="166">
        <v>10358</v>
      </c>
      <c r="HE343" s="166">
        <v>10357</v>
      </c>
      <c r="HF343" s="166">
        <v>10357</v>
      </c>
      <c r="HG343" s="154">
        <v>10357</v>
      </c>
      <c r="HH343" s="154">
        <v>10374</v>
      </c>
      <c r="HI343" s="166">
        <v>10373</v>
      </c>
      <c r="HJ343" s="154">
        <v>10374</v>
      </c>
      <c r="HK343" s="154">
        <v>10373</v>
      </c>
      <c r="HL343" s="166">
        <v>10377</v>
      </c>
      <c r="HM343" s="154">
        <v>10381</v>
      </c>
      <c r="HN343" s="154">
        <v>10380</v>
      </c>
      <c r="HO343" s="166">
        <v>10380</v>
      </c>
      <c r="HP343" s="154">
        <v>10380</v>
      </c>
      <c r="HQ343" s="154">
        <v>10380</v>
      </c>
      <c r="HR343" s="166">
        <v>10380</v>
      </c>
      <c r="HS343" s="154">
        <v>10380</v>
      </c>
      <c r="HT343" s="148">
        <v>10380</v>
      </c>
      <c r="HU343" s="148">
        <v>10373</v>
      </c>
      <c r="HV343" s="148">
        <v>10370</v>
      </c>
      <c r="HW343" s="166">
        <v>10367</v>
      </c>
    </row>
    <row r="344" spans="1:231">
      <c r="A344" s="145">
        <f t="shared" si="54"/>
        <v>44336</v>
      </c>
      <c r="B344" s="220">
        <f>'Age&amp;Sex by occurrence date'!$CLR22</f>
        <v>12826</v>
      </c>
      <c r="C344" s="220">
        <v>10594</v>
      </c>
      <c r="D344" s="220">
        <v>10594</v>
      </c>
      <c r="E344" s="220">
        <v>10594</v>
      </c>
      <c r="F344" s="220">
        <v>10594</v>
      </c>
      <c r="G344" s="220">
        <v>10594</v>
      </c>
      <c r="H344" s="220">
        <v>10594</v>
      </c>
      <c r="I344" s="220">
        <v>10594</v>
      </c>
      <c r="J344" s="220">
        <v>10594</v>
      </c>
      <c r="K344" s="220">
        <v>10594</v>
      </c>
      <c r="L344" s="220">
        <v>10594</v>
      </c>
      <c r="M344" s="220">
        <v>10594</v>
      </c>
      <c r="N344" s="220">
        <v>10594</v>
      </c>
      <c r="O344" s="220">
        <v>10594</v>
      </c>
      <c r="P344" s="220">
        <v>10594</v>
      </c>
      <c r="Q344" s="220">
        <v>10593</v>
      </c>
      <c r="R344" s="220">
        <v>10593</v>
      </c>
      <c r="S344" s="220">
        <v>10593</v>
      </c>
      <c r="T344" s="220">
        <v>10593</v>
      </c>
      <c r="U344" s="220">
        <v>10593</v>
      </c>
      <c r="V344" s="220">
        <v>10592</v>
      </c>
      <c r="W344" s="220">
        <v>10592</v>
      </c>
      <c r="X344" s="220">
        <v>10592</v>
      </c>
      <c r="Y344" s="220">
        <v>10591</v>
      </c>
      <c r="Z344" s="220">
        <v>10586</v>
      </c>
      <c r="AA344" s="220">
        <v>10513</v>
      </c>
      <c r="AB344" s="220">
        <v>10394</v>
      </c>
      <c r="AC344" s="220">
        <v>10394</v>
      </c>
      <c r="AD344" s="220">
        <v>10394</v>
      </c>
      <c r="AE344" s="220">
        <v>10392</v>
      </c>
      <c r="AF344" s="220">
        <v>10392</v>
      </c>
      <c r="AG344" s="220">
        <v>10392</v>
      </c>
      <c r="AH344" s="220">
        <v>10392</v>
      </c>
      <c r="AI344" s="220">
        <v>10392</v>
      </c>
      <c r="AJ344" s="220">
        <v>10392</v>
      </c>
      <c r="AK344" s="220">
        <v>10392</v>
      </c>
      <c r="AL344" s="220">
        <v>10392</v>
      </c>
      <c r="AM344" s="220">
        <v>10392</v>
      </c>
      <c r="AN344" s="220">
        <v>10392</v>
      </c>
      <c r="AO344" s="220">
        <v>10392</v>
      </c>
      <c r="AP344" s="220">
        <v>10392</v>
      </c>
      <c r="AQ344" s="220">
        <v>10392</v>
      </c>
      <c r="AR344" s="220">
        <v>10392</v>
      </c>
      <c r="AS344" s="220">
        <v>10392</v>
      </c>
      <c r="AT344" s="220">
        <v>10392</v>
      </c>
      <c r="AU344" s="220">
        <v>10392</v>
      </c>
      <c r="AV344" s="220">
        <v>10392</v>
      </c>
      <c r="AW344" s="220">
        <v>10392</v>
      </c>
      <c r="AX344" s="220">
        <v>10392</v>
      </c>
      <c r="AY344" s="220">
        <v>10392</v>
      </c>
      <c r="AZ344" s="220">
        <v>10392</v>
      </c>
      <c r="BA344" s="220">
        <v>10392</v>
      </c>
      <c r="BB344" s="220">
        <v>10392</v>
      </c>
      <c r="BC344" s="220">
        <v>10392</v>
      </c>
      <c r="BD344" s="220">
        <v>10392</v>
      </c>
      <c r="BE344" s="220">
        <v>10392</v>
      </c>
      <c r="BF344" s="220">
        <v>10392</v>
      </c>
      <c r="BG344" s="220">
        <v>10392</v>
      </c>
      <c r="BH344" s="220">
        <v>10392</v>
      </c>
      <c r="BI344" s="220">
        <v>10392</v>
      </c>
      <c r="BJ344" s="220">
        <v>10392</v>
      </c>
      <c r="BK344" s="220">
        <v>10392</v>
      </c>
      <c r="BL344" s="220">
        <v>10392</v>
      </c>
      <c r="BM344" s="220">
        <v>10392</v>
      </c>
      <c r="BN344" s="220">
        <v>10392</v>
      </c>
      <c r="BO344" s="220">
        <v>10392</v>
      </c>
      <c r="BP344" s="220">
        <v>10392</v>
      </c>
      <c r="BQ344" s="220">
        <v>10392</v>
      </c>
      <c r="BR344" s="220">
        <v>10392</v>
      </c>
      <c r="BS344" s="220">
        <v>10392</v>
      </c>
      <c r="BT344" s="220">
        <v>10392</v>
      </c>
      <c r="BU344" s="220">
        <v>10392</v>
      </c>
      <c r="BV344" s="220">
        <v>10392</v>
      </c>
      <c r="BW344" s="220">
        <v>10392</v>
      </c>
      <c r="BX344" s="220">
        <v>10392</v>
      </c>
      <c r="BY344" s="220">
        <v>10392</v>
      </c>
      <c r="BZ344" s="220">
        <v>10392</v>
      </c>
      <c r="CA344" s="220">
        <v>10392</v>
      </c>
      <c r="CB344" s="220">
        <v>10392</v>
      </c>
      <c r="CC344" s="220">
        <v>10392</v>
      </c>
      <c r="CD344" s="220">
        <v>10392</v>
      </c>
      <c r="CE344" s="220">
        <v>10392</v>
      </c>
      <c r="CF344" s="220">
        <v>10392</v>
      </c>
      <c r="CG344" s="220">
        <v>10392</v>
      </c>
      <c r="CH344" s="220">
        <v>10392</v>
      </c>
      <c r="CI344" s="220">
        <v>10392</v>
      </c>
      <c r="CJ344" s="220">
        <v>10392</v>
      </c>
      <c r="CK344" s="220">
        <v>10392</v>
      </c>
      <c r="CL344" s="220">
        <v>10392</v>
      </c>
      <c r="CM344" s="220">
        <v>10392</v>
      </c>
      <c r="CN344" s="220">
        <v>10392</v>
      </c>
      <c r="CO344" s="220">
        <v>10392</v>
      </c>
      <c r="CP344" s="220">
        <v>10392</v>
      </c>
      <c r="CQ344" s="220">
        <v>10392</v>
      </c>
      <c r="CR344" s="220">
        <v>10392</v>
      </c>
      <c r="CS344" s="220">
        <v>10392</v>
      </c>
      <c r="CT344" s="220">
        <v>10392</v>
      </c>
      <c r="CU344" s="220">
        <v>10392</v>
      </c>
      <c r="CV344" s="220">
        <v>10392</v>
      </c>
      <c r="CW344" s="220">
        <v>10392</v>
      </c>
      <c r="CX344" s="220">
        <v>10392</v>
      </c>
      <c r="CY344" s="220">
        <v>10392</v>
      </c>
      <c r="CZ344" s="220">
        <v>10392</v>
      </c>
      <c r="DA344" s="220">
        <v>10392</v>
      </c>
      <c r="DB344" s="220">
        <v>10392</v>
      </c>
      <c r="DC344" s="220">
        <v>10392</v>
      </c>
      <c r="DD344" s="220">
        <v>10392</v>
      </c>
      <c r="DE344" s="220">
        <v>10392</v>
      </c>
      <c r="DF344" s="220">
        <v>10392</v>
      </c>
      <c r="DG344" s="220">
        <v>10392</v>
      </c>
      <c r="DH344" s="220">
        <v>10392</v>
      </c>
      <c r="DI344" s="220">
        <v>10392</v>
      </c>
      <c r="DJ344" s="220">
        <v>10392</v>
      </c>
      <c r="DK344" s="220">
        <v>10392</v>
      </c>
      <c r="DL344" s="220">
        <v>10392</v>
      </c>
      <c r="DM344" s="220">
        <v>10392</v>
      </c>
      <c r="DN344" s="220">
        <v>10392</v>
      </c>
      <c r="DO344" s="220">
        <v>10392</v>
      </c>
      <c r="DP344" s="220">
        <v>10392</v>
      </c>
      <c r="DQ344" s="220">
        <v>10392</v>
      </c>
      <c r="DR344" s="220">
        <v>10392</v>
      </c>
      <c r="DS344" s="220">
        <v>10392</v>
      </c>
      <c r="DT344" s="220">
        <v>10362</v>
      </c>
      <c r="DU344" s="220">
        <v>10358</v>
      </c>
      <c r="DV344" s="220">
        <v>10358</v>
      </c>
      <c r="DW344" s="220">
        <v>10368</v>
      </c>
      <c r="DX344" s="220">
        <v>10368</v>
      </c>
      <c r="DY344" s="220">
        <v>10361</v>
      </c>
      <c r="DZ344" s="220">
        <v>10361</v>
      </c>
      <c r="EA344" s="220">
        <v>10354</v>
      </c>
      <c r="EB344" s="220">
        <v>10354</v>
      </c>
      <c r="EC344" s="220">
        <v>10354</v>
      </c>
      <c r="ED344" s="220">
        <v>10354</v>
      </c>
      <c r="EE344" s="220">
        <v>10354</v>
      </c>
      <c r="EF344" s="220">
        <v>10354</v>
      </c>
      <c r="EG344" s="220">
        <v>10354</v>
      </c>
      <c r="EH344" s="220">
        <v>10354</v>
      </c>
      <c r="EI344" s="220">
        <v>10354</v>
      </c>
      <c r="EJ344" s="220">
        <v>10354</v>
      </c>
      <c r="EK344" s="220">
        <v>10354</v>
      </c>
      <c r="EL344" s="220">
        <v>10354</v>
      </c>
      <c r="EM344" s="220">
        <v>10354</v>
      </c>
      <c r="EN344" s="242">
        <v>10354</v>
      </c>
      <c r="EO344" s="232">
        <v>10354</v>
      </c>
      <c r="EP344" s="228">
        <v>10354</v>
      </c>
      <c r="EQ344" s="166">
        <v>10354</v>
      </c>
      <c r="ER344" s="166">
        <v>10353</v>
      </c>
      <c r="ES344" s="166">
        <v>10353</v>
      </c>
      <c r="ET344" s="166">
        <v>10353</v>
      </c>
      <c r="EU344" s="166">
        <v>10353</v>
      </c>
      <c r="EV344" s="154">
        <v>10353</v>
      </c>
      <c r="EW344" s="166">
        <v>10353</v>
      </c>
      <c r="EX344" s="166">
        <v>10353</v>
      </c>
      <c r="EY344" s="166">
        <v>10353</v>
      </c>
      <c r="EZ344" s="166">
        <v>10353</v>
      </c>
      <c r="FA344" s="166">
        <v>10353</v>
      </c>
      <c r="FB344" s="154">
        <v>10353</v>
      </c>
      <c r="FC344" s="154">
        <v>10353</v>
      </c>
      <c r="FD344" s="154">
        <v>10353</v>
      </c>
      <c r="FE344" s="154">
        <v>10353</v>
      </c>
      <c r="FF344" s="166">
        <v>10353</v>
      </c>
      <c r="FG344" s="166">
        <v>10353</v>
      </c>
      <c r="FH344" s="154">
        <v>10353</v>
      </c>
      <c r="FI344" s="154">
        <v>10353</v>
      </c>
      <c r="FJ344" s="154">
        <v>10353</v>
      </c>
      <c r="FK344" s="166">
        <v>10353</v>
      </c>
      <c r="FL344" s="166">
        <v>10353</v>
      </c>
      <c r="FM344" s="166">
        <v>10353</v>
      </c>
      <c r="FN344" s="166">
        <v>10353</v>
      </c>
      <c r="FO344" s="166">
        <v>10353</v>
      </c>
      <c r="FP344" s="166">
        <v>10353</v>
      </c>
      <c r="FQ344" s="166">
        <v>10347</v>
      </c>
      <c r="FR344" s="166">
        <v>10347</v>
      </c>
      <c r="FS344" s="166">
        <v>10347</v>
      </c>
      <c r="FT344" s="166">
        <v>10347</v>
      </c>
      <c r="FU344" s="166">
        <v>10347</v>
      </c>
      <c r="FV344" s="166">
        <v>10347</v>
      </c>
      <c r="FW344" s="166">
        <v>10347</v>
      </c>
      <c r="FX344" s="166">
        <v>10347</v>
      </c>
      <c r="FY344" s="166">
        <v>10347</v>
      </c>
      <c r="FZ344" s="166">
        <v>10347</v>
      </c>
      <c r="GA344" s="166">
        <v>10347</v>
      </c>
      <c r="GB344" s="166">
        <v>10347</v>
      </c>
      <c r="GC344" s="166">
        <v>10347</v>
      </c>
      <c r="GD344" s="166">
        <v>10347</v>
      </c>
      <c r="GE344" s="166">
        <v>10347</v>
      </c>
      <c r="GF344" s="166">
        <v>10347</v>
      </c>
      <c r="GG344" s="166">
        <v>10347</v>
      </c>
      <c r="GH344" s="166">
        <v>10347</v>
      </c>
      <c r="GI344" s="166">
        <v>10347</v>
      </c>
      <c r="GJ344" s="166">
        <v>10347</v>
      </c>
      <c r="GK344" s="154">
        <v>10347</v>
      </c>
      <c r="GL344" s="154">
        <v>10347</v>
      </c>
      <c r="GM344" s="154">
        <v>10348</v>
      </c>
      <c r="GN344" s="154">
        <v>10348</v>
      </c>
      <c r="GO344" s="154">
        <v>10348</v>
      </c>
      <c r="GP344" s="154">
        <v>10348</v>
      </c>
      <c r="GQ344" s="154">
        <v>10348</v>
      </c>
      <c r="GR344" s="154">
        <v>10348</v>
      </c>
      <c r="GS344" s="154">
        <v>10348</v>
      </c>
      <c r="GT344" s="166">
        <v>10348</v>
      </c>
      <c r="GU344" s="166">
        <v>10348</v>
      </c>
      <c r="GV344" s="166">
        <v>10348</v>
      </c>
      <c r="GW344" s="166">
        <v>10348</v>
      </c>
      <c r="GX344" s="166">
        <v>10348</v>
      </c>
      <c r="GY344" s="166">
        <v>10348</v>
      </c>
      <c r="GZ344" s="166">
        <v>10348</v>
      </c>
      <c r="HA344" s="166">
        <v>10348</v>
      </c>
      <c r="HB344" s="166">
        <v>10348</v>
      </c>
      <c r="HC344" s="166">
        <v>10348</v>
      </c>
      <c r="HD344" s="166">
        <v>10348</v>
      </c>
      <c r="HE344" s="166">
        <v>10347</v>
      </c>
      <c r="HF344" s="154">
        <v>10347</v>
      </c>
      <c r="HG344" s="154">
        <v>10347</v>
      </c>
      <c r="HH344" s="154">
        <v>10364</v>
      </c>
      <c r="HI344" s="154">
        <v>10363</v>
      </c>
      <c r="HJ344" s="154">
        <v>10364</v>
      </c>
      <c r="HK344" s="154">
        <v>10363</v>
      </c>
      <c r="HL344" s="154">
        <v>10367</v>
      </c>
      <c r="HM344" s="154">
        <v>10371</v>
      </c>
      <c r="HN344" s="154">
        <v>10370</v>
      </c>
      <c r="HO344" s="166">
        <v>10370</v>
      </c>
      <c r="HP344" s="154">
        <v>10370</v>
      </c>
      <c r="HQ344" s="154">
        <v>10370</v>
      </c>
      <c r="HR344" s="166">
        <v>10370</v>
      </c>
      <c r="HS344" s="154">
        <v>10370</v>
      </c>
      <c r="HT344" s="148">
        <v>10370</v>
      </c>
      <c r="HU344" s="148">
        <v>10363</v>
      </c>
      <c r="HV344" s="148">
        <v>10360</v>
      </c>
      <c r="HW344" s="166">
        <v>10357</v>
      </c>
    </row>
    <row r="345" spans="1:231">
      <c r="A345" s="145">
        <f t="shared" si="54"/>
        <v>44335</v>
      </c>
      <c r="B345" s="220">
        <f>'Age&amp;Sex by occurrence date'!$CLY22</f>
        <v>12818</v>
      </c>
      <c r="C345" s="220">
        <v>10588</v>
      </c>
      <c r="D345" s="220">
        <v>10588</v>
      </c>
      <c r="E345" s="220">
        <v>10588</v>
      </c>
      <c r="F345" s="220">
        <v>10588</v>
      </c>
      <c r="G345" s="220">
        <v>10588</v>
      </c>
      <c r="H345" s="220">
        <v>10588</v>
      </c>
      <c r="I345" s="220">
        <v>10588</v>
      </c>
      <c r="J345" s="220">
        <v>10588</v>
      </c>
      <c r="K345" s="220">
        <v>10588</v>
      </c>
      <c r="L345" s="220">
        <v>10588</v>
      </c>
      <c r="M345" s="220">
        <v>10588</v>
      </c>
      <c r="N345" s="220">
        <v>10588</v>
      </c>
      <c r="O345" s="220">
        <v>10588</v>
      </c>
      <c r="P345" s="220">
        <v>10588</v>
      </c>
      <c r="Q345" s="220">
        <v>10587</v>
      </c>
      <c r="R345" s="220">
        <v>10587</v>
      </c>
      <c r="S345" s="220">
        <v>10587</v>
      </c>
      <c r="T345" s="220">
        <v>10587</v>
      </c>
      <c r="U345" s="220">
        <v>10587</v>
      </c>
      <c r="V345" s="220">
        <v>10586</v>
      </c>
      <c r="W345" s="220">
        <v>10586</v>
      </c>
      <c r="X345" s="220">
        <v>10586</v>
      </c>
      <c r="Y345" s="220">
        <v>10585</v>
      </c>
      <c r="Z345" s="220">
        <v>10580</v>
      </c>
      <c r="AA345" s="220">
        <v>10507</v>
      </c>
      <c r="AB345" s="220">
        <v>10388</v>
      </c>
      <c r="AC345" s="220">
        <v>10388</v>
      </c>
      <c r="AD345" s="220">
        <v>10388</v>
      </c>
      <c r="AE345" s="220">
        <v>10386</v>
      </c>
      <c r="AF345" s="220">
        <v>10386</v>
      </c>
      <c r="AG345" s="220">
        <v>10386</v>
      </c>
      <c r="AH345" s="220">
        <v>10386</v>
      </c>
      <c r="AI345" s="220">
        <v>10386</v>
      </c>
      <c r="AJ345" s="220">
        <v>10386</v>
      </c>
      <c r="AK345" s="220">
        <v>10386</v>
      </c>
      <c r="AL345" s="220">
        <v>10386</v>
      </c>
      <c r="AM345" s="220">
        <v>10386</v>
      </c>
      <c r="AN345" s="220">
        <v>10386</v>
      </c>
      <c r="AO345" s="220">
        <v>10386</v>
      </c>
      <c r="AP345" s="220">
        <v>10386</v>
      </c>
      <c r="AQ345" s="220">
        <v>10386</v>
      </c>
      <c r="AR345" s="220">
        <v>10386</v>
      </c>
      <c r="AS345" s="220">
        <v>10386</v>
      </c>
      <c r="AT345" s="220">
        <v>10386</v>
      </c>
      <c r="AU345" s="220">
        <v>10386</v>
      </c>
      <c r="AV345" s="220">
        <v>10386</v>
      </c>
      <c r="AW345" s="220">
        <v>10386</v>
      </c>
      <c r="AX345" s="220">
        <v>10386</v>
      </c>
      <c r="AY345" s="220">
        <v>10386</v>
      </c>
      <c r="AZ345" s="220">
        <v>10386</v>
      </c>
      <c r="BA345" s="220">
        <v>10386</v>
      </c>
      <c r="BB345" s="220">
        <v>10386</v>
      </c>
      <c r="BC345" s="220">
        <v>10386</v>
      </c>
      <c r="BD345" s="220">
        <v>10386</v>
      </c>
      <c r="BE345" s="220">
        <v>10386</v>
      </c>
      <c r="BF345" s="220">
        <v>10386</v>
      </c>
      <c r="BG345" s="220">
        <v>10386</v>
      </c>
      <c r="BH345" s="220">
        <v>10386</v>
      </c>
      <c r="BI345" s="220">
        <v>10386</v>
      </c>
      <c r="BJ345" s="220">
        <v>10386</v>
      </c>
      <c r="BK345" s="220">
        <v>10386</v>
      </c>
      <c r="BL345" s="220">
        <v>10386</v>
      </c>
      <c r="BM345" s="220">
        <v>10386</v>
      </c>
      <c r="BN345" s="220">
        <v>10386</v>
      </c>
      <c r="BO345" s="220">
        <v>10386</v>
      </c>
      <c r="BP345" s="220">
        <v>10386</v>
      </c>
      <c r="BQ345" s="220">
        <v>10386</v>
      </c>
      <c r="BR345" s="220">
        <v>10386</v>
      </c>
      <c r="BS345" s="220">
        <v>10386</v>
      </c>
      <c r="BT345" s="220">
        <v>10386</v>
      </c>
      <c r="BU345" s="220">
        <v>10386</v>
      </c>
      <c r="BV345" s="220">
        <v>10386</v>
      </c>
      <c r="BW345" s="220">
        <v>10386</v>
      </c>
      <c r="BX345" s="220">
        <v>10386</v>
      </c>
      <c r="BY345" s="220">
        <v>10386</v>
      </c>
      <c r="BZ345" s="220">
        <v>10386</v>
      </c>
      <c r="CA345" s="220">
        <v>10386</v>
      </c>
      <c r="CB345" s="220">
        <v>10386</v>
      </c>
      <c r="CC345" s="220">
        <v>10386</v>
      </c>
      <c r="CD345" s="220">
        <v>10386</v>
      </c>
      <c r="CE345" s="220">
        <v>10386</v>
      </c>
      <c r="CF345" s="220">
        <v>10386</v>
      </c>
      <c r="CG345" s="220">
        <v>10386</v>
      </c>
      <c r="CH345" s="220">
        <v>10386</v>
      </c>
      <c r="CI345" s="220">
        <v>10386</v>
      </c>
      <c r="CJ345" s="220">
        <v>10386</v>
      </c>
      <c r="CK345" s="220">
        <v>10386</v>
      </c>
      <c r="CL345" s="220">
        <v>10386</v>
      </c>
      <c r="CM345" s="220">
        <v>10386</v>
      </c>
      <c r="CN345" s="220">
        <v>10386</v>
      </c>
      <c r="CO345" s="220">
        <v>10386</v>
      </c>
      <c r="CP345" s="220">
        <v>10386</v>
      </c>
      <c r="CQ345" s="220">
        <v>10386</v>
      </c>
      <c r="CR345" s="220">
        <v>10386</v>
      </c>
      <c r="CS345" s="220">
        <v>10386</v>
      </c>
      <c r="CT345" s="220">
        <v>10386</v>
      </c>
      <c r="CU345" s="220">
        <v>10386</v>
      </c>
      <c r="CV345" s="220">
        <v>10386</v>
      </c>
      <c r="CW345" s="220">
        <v>10386</v>
      </c>
      <c r="CX345" s="220">
        <v>10386</v>
      </c>
      <c r="CY345" s="220">
        <v>10386</v>
      </c>
      <c r="CZ345" s="220">
        <v>10386</v>
      </c>
      <c r="DA345" s="220">
        <v>10386</v>
      </c>
      <c r="DB345" s="220">
        <v>10386</v>
      </c>
      <c r="DC345" s="220">
        <v>10386</v>
      </c>
      <c r="DD345" s="220">
        <v>10386</v>
      </c>
      <c r="DE345" s="220">
        <v>10386</v>
      </c>
      <c r="DF345" s="220">
        <v>10386</v>
      </c>
      <c r="DG345" s="220">
        <v>10386</v>
      </c>
      <c r="DH345" s="220">
        <v>10386</v>
      </c>
      <c r="DI345" s="220">
        <v>10386</v>
      </c>
      <c r="DJ345" s="220">
        <v>10386</v>
      </c>
      <c r="DK345" s="220">
        <v>10386</v>
      </c>
      <c r="DL345" s="220">
        <v>10386</v>
      </c>
      <c r="DM345" s="220">
        <v>10386</v>
      </c>
      <c r="DN345" s="220">
        <v>10386</v>
      </c>
      <c r="DO345" s="220">
        <v>10386</v>
      </c>
      <c r="DP345" s="220">
        <v>10386</v>
      </c>
      <c r="DQ345" s="220">
        <v>10386</v>
      </c>
      <c r="DR345" s="220">
        <v>10386</v>
      </c>
      <c r="DS345" s="220">
        <v>10386</v>
      </c>
      <c r="DT345" s="220">
        <v>10356</v>
      </c>
      <c r="DU345" s="220">
        <v>10352</v>
      </c>
      <c r="DV345" s="220">
        <v>10352</v>
      </c>
      <c r="DW345" s="220">
        <v>10362</v>
      </c>
      <c r="DX345" s="220">
        <v>10362</v>
      </c>
      <c r="DY345" s="220">
        <v>10355</v>
      </c>
      <c r="DZ345" s="220">
        <v>10355</v>
      </c>
      <c r="EA345" s="220">
        <v>10348</v>
      </c>
      <c r="EB345" s="220">
        <v>10348</v>
      </c>
      <c r="EC345" s="220">
        <v>10348</v>
      </c>
      <c r="ED345" s="220">
        <v>10348</v>
      </c>
      <c r="EE345" s="220">
        <v>10348</v>
      </c>
      <c r="EF345" s="220">
        <v>10348</v>
      </c>
      <c r="EG345" s="220">
        <v>10348</v>
      </c>
      <c r="EH345" s="220">
        <v>10348</v>
      </c>
      <c r="EI345" s="220">
        <v>10348</v>
      </c>
      <c r="EJ345" s="220">
        <v>10348</v>
      </c>
      <c r="EK345" s="220">
        <v>10348</v>
      </c>
      <c r="EL345" s="220">
        <v>10348</v>
      </c>
      <c r="EM345" s="220">
        <v>10348</v>
      </c>
      <c r="EN345" s="242">
        <v>10348</v>
      </c>
      <c r="EO345" s="232">
        <v>10348</v>
      </c>
      <c r="EP345" s="227">
        <v>10348</v>
      </c>
      <c r="EQ345" s="154">
        <v>10348</v>
      </c>
      <c r="ER345" s="154">
        <v>10347</v>
      </c>
      <c r="ES345" s="154">
        <v>10347</v>
      </c>
      <c r="ET345" s="154">
        <v>10347</v>
      </c>
      <c r="EU345" s="154">
        <v>10347</v>
      </c>
      <c r="EV345" s="154">
        <v>10347</v>
      </c>
      <c r="EW345" s="166">
        <v>10347</v>
      </c>
      <c r="EX345" s="166">
        <v>10347</v>
      </c>
      <c r="EY345" s="166">
        <v>10347</v>
      </c>
      <c r="EZ345" s="166">
        <v>10347</v>
      </c>
      <c r="FA345" s="166">
        <v>10347</v>
      </c>
      <c r="FB345" s="166">
        <v>10347</v>
      </c>
      <c r="FC345" s="166">
        <v>10347</v>
      </c>
      <c r="FD345" s="166">
        <v>10347</v>
      </c>
      <c r="FE345" s="166">
        <v>10347</v>
      </c>
      <c r="FF345" s="166">
        <v>10347</v>
      </c>
      <c r="FG345" s="154">
        <v>10347</v>
      </c>
      <c r="FH345" s="166">
        <v>10347</v>
      </c>
      <c r="FI345" s="154">
        <v>10347</v>
      </c>
      <c r="FJ345" s="166">
        <v>10347</v>
      </c>
      <c r="FK345" s="166">
        <v>10347</v>
      </c>
      <c r="FL345" s="166">
        <v>10347</v>
      </c>
      <c r="FM345" s="166">
        <v>10347</v>
      </c>
      <c r="FN345" s="166">
        <v>10347</v>
      </c>
      <c r="FO345" s="166">
        <v>10347</v>
      </c>
      <c r="FP345" s="166">
        <v>10347</v>
      </c>
      <c r="FQ345" s="166">
        <v>10341</v>
      </c>
      <c r="FR345" s="154">
        <v>10341</v>
      </c>
      <c r="FS345" s="154">
        <v>10341</v>
      </c>
      <c r="FT345" s="154">
        <v>10341</v>
      </c>
      <c r="FU345" s="154">
        <v>10341</v>
      </c>
      <c r="FV345" s="154">
        <v>10341</v>
      </c>
      <c r="FW345" s="154">
        <v>10341</v>
      </c>
      <c r="FX345" s="154">
        <v>10341</v>
      </c>
      <c r="FY345" s="154">
        <v>10341</v>
      </c>
      <c r="FZ345" s="154">
        <v>10341</v>
      </c>
      <c r="GA345" s="154">
        <v>10341</v>
      </c>
      <c r="GB345" s="154">
        <v>10341</v>
      </c>
      <c r="GC345" s="154">
        <v>10341</v>
      </c>
      <c r="GD345" s="154">
        <v>10341</v>
      </c>
      <c r="GE345" s="154">
        <v>10341</v>
      </c>
      <c r="GF345" s="154">
        <v>10341</v>
      </c>
      <c r="GG345" s="154">
        <v>10341</v>
      </c>
      <c r="GH345" s="154">
        <v>10341</v>
      </c>
      <c r="GI345" s="154">
        <v>10341</v>
      </c>
      <c r="GJ345" s="154">
        <v>10341</v>
      </c>
      <c r="GK345" s="154">
        <v>10341</v>
      </c>
      <c r="GL345" s="154">
        <v>10341</v>
      </c>
      <c r="GM345" s="154">
        <v>10342</v>
      </c>
      <c r="GN345" s="154">
        <v>10342</v>
      </c>
      <c r="GO345" s="154">
        <v>10342</v>
      </c>
      <c r="GP345" s="154">
        <v>10342</v>
      </c>
      <c r="GQ345" s="154">
        <v>10342</v>
      </c>
      <c r="GR345" s="154">
        <v>10342</v>
      </c>
      <c r="GS345" s="154">
        <v>10342</v>
      </c>
      <c r="GT345" s="166">
        <v>10342</v>
      </c>
      <c r="GU345" s="166">
        <v>10342</v>
      </c>
      <c r="GV345" s="166">
        <v>10342</v>
      </c>
      <c r="GW345" s="166">
        <v>10342</v>
      </c>
      <c r="GX345" s="166">
        <v>10342</v>
      </c>
      <c r="GY345" s="154">
        <v>10342</v>
      </c>
      <c r="GZ345" s="154">
        <v>10342</v>
      </c>
      <c r="HA345" s="154">
        <v>10342</v>
      </c>
      <c r="HB345" s="154">
        <v>10342</v>
      </c>
      <c r="HC345" s="154">
        <v>10342</v>
      </c>
      <c r="HD345" s="154">
        <v>10342</v>
      </c>
      <c r="HE345" s="154">
        <v>10341</v>
      </c>
      <c r="HF345" s="154">
        <v>10341</v>
      </c>
      <c r="HG345" s="154">
        <v>10341</v>
      </c>
      <c r="HH345" s="154">
        <v>10358</v>
      </c>
      <c r="HI345" s="154">
        <v>10357</v>
      </c>
      <c r="HJ345" s="154">
        <v>10358</v>
      </c>
      <c r="HK345" s="154">
        <v>10357</v>
      </c>
      <c r="HL345" s="154">
        <v>10361</v>
      </c>
      <c r="HM345" s="154">
        <v>10365</v>
      </c>
      <c r="HN345" s="154">
        <v>10364</v>
      </c>
      <c r="HO345" s="166">
        <v>10364</v>
      </c>
      <c r="HP345" s="154">
        <v>10364</v>
      </c>
      <c r="HQ345" s="154">
        <v>10364</v>
      </c>
      <c r="HR345" s="166">
        <v>10364</v>
      </c>
      <c r="HS345" s="154">
        <v>10364</v>
      </c>
      <c r="HT345" s="148">
        <v>10364</v>
      </c>
      <c r="HU345" s="148">
        <v>10357</v>
      </c>
      <c r="HV345" s="148">
        <v>10354</v>
      </c>
      <c r="HW345" s="166">
        <v>10351</v>
      </c>
    </row>
    <row r="346" spans="1:231">
      <c r="A346" s="145">
        <f t="shared" si="54"/>
        <v>44334</v>
      </c>
      <c r="B346" s="220">
        <f>'Age&amp;Sex by occurrence date'!$CMF22</f>
        <v>12815</v>
      </c>
      <c r="C346" s="220">
        <v>10586</v>
      </c>
      <c r="D346" s="220">
        <v>10586</v>
      </c>
      <c r="E346" s="220">
        <v>10586</v>
      </c>
      <c r="F346" s="220">
        <v>10586</v>
      </c>
      <c r="G346" s="220">
        <v>10586</v>
      </c>
      <c r="H346" s="220">
        <v>10586</v>
      </c>
      <c r="I346" s="220">
        <v>10586</v>
      </c>
      <c r="J346" s="220">
        <v>10586</v>
      </c>
      <c r="K346" s="220">
        <v>10586</v>
      </c>
      <c r="L346" s="220">
        <v>10586</v>
      </c>
      <c r="M346" s="220">
        <v>10586</v>
      </c>
      <c r="N346" s="220">
        <v>10586</v>
      </c>
      <c r="O346" s="220">
        <v>10586</v>
      </c>
      <c r="P346" s="220">
        <v>10586</v>
      </c>
      <c r="Q346" s="220">
        <v>10585</v>
      </c>
      <c r="R346" s="220">
        <v>10585</v>
      </c>
      <c r="S346" s="220">
        <v>10585</v>
      </c>
      <c r="T346" s="220">
        <v>10585</v>
      </c>
      <c r="U346" s="220">
        <v>10585</v>
      </c>
      <c r="V346" s="220">
        <v>10584</v>
      </c>
      <c r="W346" s="220">
        <v>10584</v>
      </c>
      <c r="X346" s="220">
        <v>10584</v>
      </c>
      <c r="Y346" s="220">
        <v>10583</v>
      </c>
      <c r="Z346" s="220">
        <v>10578</v>
      </c>
      <c r="AA346" s="220">
        <v>10505</v>
      </c>
      <c r="AB346" s="220">
        <v>10386</v>
      </c>
      <c r="AC346" s="220">
        <v>10386</v>
      </c>
      <c r="AD346" s="220">
        <v>10386</v>
      </c>
      <c r="AE346" s="220">
        <v>10384</v>
      </c>
      <c r="AF346" s="220">
        <v>10384</v>
      </c>
      <c r="AG346" s="220">
        <v>10384</v>
      </c>
      <c r="AH346" s="220">
        <v>10384</v>
      </c>
      <c r="AI346" s="220">
        <v>10384</v>
      </c>
      <c r="AJ346" s="220">
        <v>10384</v>
      </c>
      <c r="AK346" s="220">
        <v>10384</v>
      </c>
      <c r="AL346" s="220">
        <v>10384</v>
      </c>
      <c r="AM346" s="220">
        <v>10384</v>
      </c>
      <c r="AN346" s="220">
        <v>10384</v>
      </c>
      <c r="AO346" s="220">
        <v>10384</v>
      </c>
      <c r="AP346" s="220">
        <v>10384</v>
      </c>
      <c r="AQ346" s="220">
        <v>10384</v>
      </c>
      <c r="AR346" s="220">
        <v>10384</v>
      </c>
      <c r="AS346" s="220">
        <v>10384</v>
      </c>
      <c r="AT346" s="220">
        <v>10384</v>
      </c>
      <c r="AU346" s="220">
        <v>10384</v>
      </c>
      <c r="AV346" s="220">
        <v>10384</v>
      </c>
      <c r="AW346" s="220">
        <v>10384</v>
      </c>
      <c r="AX346" s="220">
        <v>10384</v>
      </c>
      <c r="AY346" s="220">
        <v>10384</v>
      </c>
      <c r="AZ346" s="220">
        <v>10384</v>
      </c>
      <c r="BA346" s="220">
        <v>10384</v>
      </c>
      <c r="BB346" s="220">
        <v>10384</v>
      </c>
      <c r="BC346" s="220">
        <v>10384</v>
      </c>
      <c r="BD346" s="220">
        <v>10384</v>
      </c>
      <c r="BE346" s="220">
        <v>10384</v>
      </c>
      <c r="BF346" s="220">
        <v>10384</v>
      </c>
      <c r="BG346" s="220">
        <v>10384</v>
      </c>
      <c r="BH346" s="220">
        <v>10384</v>
      </c>
      <c r="BI346" s="220">
        <v>10384</v>
      </c>
      <c r="BJ346" s="220">
        <v>10384</v>
      </c>
      <c r="BK346" s="220">
        <v>10384</v>
      </c>
      <c r="BL346" s="220">
        <v>10384</v>
      </c>
      <c r="BM346" s="220">
        <v>10384</v>
      </c>
      <c r="BN346" s="220">
        <v>10384</v>
      </c>
      <c r="BO346" s="220">
        <v>10384</v>
      </c>
      <c r="BP346" s="220">
        <v>10384</v>
      </c>
      <c r="BQ346" s="220">
        <v>10384</v>
      </c>
      <c r="BR346" s="220">
        <v>10384</v>
      </c>
      <c r="BS346" s="220">
        <v>10384</v>
      </c>
      <c r="BT346" s="220">
        <v>10384</v>
      </c>
      <c r="BU346" s="220">
        <v>10384</v>
      </c>
      <c r="BV346" s="220">
        <v>10384</v>
      </c>
      <c r="BW346" s="220">
        <v>10384</v>
      </c>
      <c r="BX346" s="220">
        <v>10384</v>
      </c>
      <c r="BY346" s="220">
        <v>10384</v>
      </c>
      <c r="BZ346" s="220">
        <v>10384</v>
      </c>
      <c r="CA346" s="220">
        <v>10384</v>
      </c>
      <c r="CB346" s="220">
        <v>10384</v>
      </c>
      <c r="CC346" s="220">
        <v>10384</v>
      </c>
      <c r="CD346" s="220">
        <v>10384</v>
      </c>
      <c r="CE346" s="220">
        <v>10384</v>
      </c>
      <c r="CF346" s="220">
        <v>10384</v>
      </c>
      <c r="CG346" s="220">
        <v>10384</v>
      </c>
      <c r="CH346" s="220">
        <v>10384</v>
      </c>
      <c r="CI346" s="220">
        <v>10384</v>
      </c>
      <c r="CJ346" s="220">
        <v>10384</v>
      </c>
      <c r="CK346" s="220">
        <v>10384</v>
      </c>
      <c r="CL346" s="220">
        <v>10384</v>
      </c>
      <c r="CM346" s="220">
        <v>10384</v>
      </c>
      <c r="CN346" s="220">
        <v>10384</v>
      </c>
      <c r="CO346" s="220">
        <v>10384</v>
      </c>
      <c r="CP346" s="220">
        <v>10384</v>
      </c>
      <c r="CQ346" s="220">
        <v>10384</v>
      </c>
      <c r="CR346" s="220">
        <v>10384</v>
      </c>
      <c r="CS346" s="220">
        <v>10384</v>
      </c>
      <c r="CT346" s="220">
        <v>10384</v>
      </c>
      <c r="CU346" s="220">
        <v>10384</v>
      </c>
      <c r="CV346" s="220">
        <v>10384</v>
      </c>
      <c r="CW346" s="220">
        <v>10384</v>
      </c>
      <c r="CX346" s="220">
        <v>10384</v>
      </c>
      <c r="CY346" s="220">
        <v>10384</v>
      </c>
      <c r="CZ346" s="220">
        <v>10384</v>
      </c>
      <c r="DA346" s="220">
        <v>10384</v>
      </c>
      <c r="DB346" s="220">
        <v>10384</v>
      </c>
      <c r="DC346" s="220">
        <v>10384</v>
      </c>
      <c r="DD346" s="220">
        <v>10384</v>
      </c>
      <c r="DE346" s="220">
        <v>10384</v>
      </c>
      <c r="DF346" s="220">
        <v>10384</v>
      </c>
      <c r="DG346" s="220">
        <v>10384</v>
      </c>
      <c r="DH346" s="220">
        <v>10384</v>
      </c>
      <c r="DI346" s="220">
        <v>10384</v>
      </c>
      <c r="DJ346" s="220">
        <v>10384</v>
      </c>
      <c r="DK346" s="220">
        <v>10384</v>
      </c>
      <c r="DL346" s="220">
        <v>10384</v>
      </c>
      <c r="DM346" s="220">
        <v>10384</v>
      </c>
      <c r="DN346" s="220">
        <v>10384</v>
      </c>
      <c r="DO346" s="220">
        <v>10384</v>
      </c>
      <c r="DP346" s="220">
        <v>10384</v>
      </c>
      <c r="DQ346" s="220">
        <v>10384</v>
      </c>
      <c r="DR346" s="220">
        <v>10384</v>
      </c>
      <c r="DS346" s="220">
        <v>10384</v>
      </c>
      <c r="DT346" s="220">
        <v>10354</v>
      </c>
      <c r="DU346" s="220">
        <v>10350</v>
      </c>
      <c r="DV346" s="220">
        <v>10350</v>
      </c>
      <c r="DW346" s="220">
        <v>10360</v>
      </c>
      <c r="DX346" s="220">
        <v>10360</v>
      </c>
      <c r="DY346" s="220">
        <v>10353</v>
      </c>
      <c r="DZ346" s="220">
        <v>10353</v>
      </c>
      <c r="EA346" s="220">
        <v>10346</v>
      </c>
      <c r="EB346" s="220">
        <v>10346</v>
      </c>
      <c r="EC346" s="220">
        <v>10346</v>
      </c>
      <c r="ED346" s="220">
        <v>10346</v>
      </c>
      <c r="EE346" s="220">
        <v>10346</v>
      </c>
      <c r="EF346" s="220">
        <v>10346</v>
      </c>
      <c r="EG346" s="220">
        <v>10346</v>
      </c>
      <c r="EH346" s="220">
        <v>10346</v>
      </c>
      <c r="EI346" s="220">
        <v>10346</v>
      </c>
      <c r="EJ346" s="220">
        <v>10346</v>
      </c>
      <c r="EK346" s="220">
        <v>10346</v>
      </c>
      <c r="EL346" s="220">
        <v>10346</v>
      </c>
      <c r="EM346" s="220">
        <v>10346</v>
      </c>
      <c r="EN346" s="242">
        <v>10346</v>
      </c>
      <c r="EO346" s="232">
        <v>10346</v>
      </c>
      <c r="EP346" s="227">
        <v>10346</v>
      </c>
      <c r="EQ346" s="154">
        <v>10346</v>
      </c>
      <c r="ER346" s="154">
        <v>10345</v>
      </c>
      <c r="ES346" s="154">
        <v>10345</v>
      </c>
      <c r="ET346" s="154">
        <v>10345</v>
      </c>
      <c r="EU346" s="154">
        <v>10345</v>
      </c>
      <c r="EV346" s="154">
        <v>10345</v>
      </c>
      <c r="EW346" s="166">
        <v>10345</v>
      </c>
      <c r="EX346" s="166">
        <v>10345</v>
      </c>
      <c r="EY346" s="166">
        <v>10345</v>
      </c>
      <c r="EZ346" s="166">
        <v>10345</v>
      </c>
      <c r="FA346" s="166">
        <v>10345</v>
      </c>
      <c r="FB346" s="154">
        <v>10345</v>
      </c>
      <c r="FC346" s="166">
        <v>10345</v>
      </c>
      <c r="FD346" s="166">
        <v>10345</v>
      </c>
      <c r="FE346" s="154">
        <v>10345</v>
      </c>
      <c r="FF346" s="154">
        <v>10345</v>
      </c>
      <c r="FG346" s="166">
        <v>10345</v>
      </c>
      <c r="FH346" s="166">
        <v>10345</v>
      </c>
      <c r="FI346" s="166">
        <v>10345</v>
      </c>
      <c r="FJ346" s="166">
        <v>10345</v>
      </c>
      <c r="FK346" s="154">
        <v>10345</v>
      </c>
      <c r="FL346" s="154">
        <v>10345</v>
      </c>
      <c r="FM346" s="154">
        <v>10345</v>
      </c>
      <c r="FN346" s="154">
        <v>10345</v>
      </c>
      <c r="FO346" s="154">
        <v>10345</v>
      </c>
      <c r="FP346" s="154">
        <v>10345</v>
      </c>
      <c r="FQ346" s="154">
        <v>10339</v>
      </c>
      <c r="FR346" s="166">
        <v>10339</v>
      </c>
      <c r="FS346" s="166">
        <v>10339</v>
      </c>
      <c r="FT346" s="166">
        <v>10339</v>
      </c>
      <c r="FU346" s="166">
        <v>10339</v>
      </c>
      <c r="FV346" s="166">
        <v>10339</v>
      </c>
      <c r="FW346" s="166">
        <v>10339</v>
      </c>
      <c r="FX346" s="166">
        <v>10339</v>
      </c>
      <c r="FY346" s="166">
        <v>10339</v>
      </c>
      <c r="FZ346" s="166">
        <v>10339</v>
      </c>
      <c r="GA346" s="166">
        <v>10339</v>
      </c>
      <c r="GB346" s="166">
        <v>10339</v>
      </c>
      <c r="GC346" s="166">
        <v>10339</v>
      </c>
      <c r="GD346" s="166">
        <v>10339</v>
      </c>
      <c r="GE346" s="166">
        <v>10339</v>
      </c>
      <c r="GF346" s="166">
        <v>10339</v>
      </c>
      <c r="GG346" s="166">
        <v>10339</v>
      </c>
      <c r="GH346" s="166">
        <v>10339</v>
      </c>
      <c r="GI346" s="166">
        <v>10339</v>
      </c>
      <c r="GJ346" s="166">
        <v>10339</v>
      </c>
      <c r="GK346" s="166">
        <v>10339</v>
      </c>
      <c r="GL346" s="166">
        <v>10339</v>
      </c>
      <c r="GM346" s="166">
        <v>10340</v>
      </c>
      <c r="GN346" s="166">
        <v>10340</v>
      </c>
      <c r="GO346" s="166">
        <v>10340</v>
      </c>
      <c r="GP346" s="166">
        <v>10340</v>
      </c>
      <c r="GQ346" s="166">
        <v>10340</v>
      </c>
      <c r="GR346" s="166">
        <v>10340</v>
      </c>
      <c r="GS346" s="166">
        <v>10340</v>
      </c>
      <c r="GT346" s="166">
        <v>10340</v>
      </c>
      <c r="GU346" s="166">
        <v>10340</v>
      </c>
      <c r="GV346" s="166">
        <v>10340</v>
      </c>
      <c r="GW346" s="166">
        <v>10340</v>
      </c>
      <c r="GX346" s="166">
        <v>10340</v>
      </c>
      <c r="GY346" s="166">
        <v>10340</v>
      </c>
      <c r="GZ346" s="166">
        <v>10340</v>
      </c>
      <c r="HA346" s="166">
        <v>10340</v>
      </c>
      <c r="HB346" s="166">
        <v>10340</v>
      </c>
      <c r="HC346" s="166">
        <v>10340</v>
      </c>
      <c r="HD346" s="166">
        <v>10340</v>
      </c>
      <c r="HE346" s="166">
        <v>10339</v>
      </c>
      <c r="HF346" s="166">
        <v>10339</v>
      </c>
      <c r="HG346" s="154">
        <v>10339</v>
      </c>
      <c r="HH346" s="154">
        <v>10356</v>
      </c>
      <c r="HI346" s="166">
        <v>10355</v>
      </c>
      <c r="HJ346" s="154">
        <v>10356</v>
      </c>
      <c r="HK346" s="154">
        <v>10355</v>
      </c>
      <c r="HL346" s="166">
        <v>10359</v>
      </c>
      <c r="HM346" s="154">
        <v>10363</v>
      </c>
      <c r="HN346" s="154">
        <v>10362</v>
      </c>
      <c r="HO346" s="166">
        <v>10362</v>
      </c>
      <c r="HP346" s="154">
        <v>10362</v>
      </c>
      <c r="HQ346" s="154">
        <v>10362</v>
      </c>
      <c r="HR346" s="166">
        <v>10362</v>
      </c>
      <c r="HS346" s="154">
        <v>10362</v>
      </c>
      <c r="HT346" s="148">
        <v>10362</v>
      </c>
      <c r="HU346" s="148">
        <v>10355</v>
      </c>
      <c r="HV346" s="148">
        <v>10352</v>
      </c>
      <c r="HW346" s="166">
        <v>10349</v>
      </c>
    </row>
    <row r="347" spans="1:231">
      <c r="A347" s="145">
        <f t="shared" si="54"/>
        <v>44333</v>
      </c>
      <c r="B347" s="220">
        <f>'Age&amp;Sex by occurrence date'!$CMM22</f>
        <v>12800</v>
      </c>
      <c r="C347" s="220">
        <v>10574</v>
      </c>
      <c r="D347" s="220">
        <v>10574</v>
      </c>
      <c r="E347" s="220">
        <v>10574</v>
      </c>
      <c r="F347" s="220">
        <v>10574</v>
      </c>
      <c r="G347" s="220">
        <v>10574</v>
      </c>
      <c r="H347" s="220">
        <v>10574</v>
      </c>
      <c r="I347" s="220">
        <v>10574</v>
      </c>
      <c r="J347" s="220">
        <v>10574</v>
      </c>
      <c r="K347" s="220">
        <v>10574</v>
      </c>
      <c r="L347" s="220">
        <v>10574</v>
      </c>
      <c r="M347" s="220">
        <v>10574</v>
      </c>
      <c r="N347" s="220">
        <v>10574</v>
      </c>
      <c r="O347" s="220">
        <v>10574</v>
      </c>
      <c r="P347" s="220">
        <v>10574</v>
      </c>
      <c r="Q347" s="220">
        <v>10573</v>
      </c>
      <c r="R347" s="220">
        <v>10573</v>
      </c>
      <c r="S347" s="220">
        <v>10573</v>
      </c>
      <c r="T347" s="220">
        <v>10573</v>
      </c>
      <c r="U347" s="220">
        <v>10573</v>
      </c>
      <c r="V347" s="220">
        <v>10572</v>
      </c>
      <c r="W347" s="220">
        <v>10572</v>
      </c>
      <c r="X347" s="220">
        <v>10572</v>
      </c>
      <c r="Y347" s="220">
        <v>10571</v>
      </c>
      <c r="Z347" s="220">
        <v>10566</v>
      </c>
      <c r="AA347" s="220">
        <v>10493</v>
      </c>
      <c r="AB347" s="220">
        <v>10374</v>
      </c>
      <c r="AC347" s="220">
        <v>10374</v>
      </c>
      <c r="AD347" s="220">
        <v>10374</v>
      </c>
      <c r="AE347" s="220">
        <v>10372</v>
      </c>
      <c r="AF347" s="220">
        <v>10372</v>
      </c>
      <c r="AG347" s="220">
        <v>10372</v>
      </c>
      <c r="AH347" s="220">
        <v>10372</v>
      </c>
      <c r="AI347" s="220">
        <v>10372</v>
      </c>
      <c r="AJ347" s="220">
        <v>10372</v>
      </c>
      <c r="AK347" s="220">
        <v>10372</v>
      </c>
      <c r="AL347" s="220">
        <v>10372</v>
      </c>
      <c r="AM347" s="220">
        <v>10372</v>
      </c>
      <c r="AN347" s="220">
        <v>10372</v>
      </c>
      <c r="AO347" s="220">
        <v>10372</v>
      </c>
      <c r="AP347" s="220">
        <v>10372</v>
      </c>
      <c r="AQ347" s="220">
        <v>10372</v>
      </c>
      <c r="AR347" s="220">
        <v>10372</v>
      </c>
      <c r="AS347" s="220">
        <v>10372</v>
      </c>
      <c r="AT347" s="220">
        <v>10372</v>
      </c>
      <c r="AU347" s="220">
        <v>10372</v>
      </c>
      <c r="AV347" s="220">
        <v>10372</v>
      </c>
      <c r="AW347" s="220">
        <v>10372</v>
      </c>
      <c r="AX347" s="220">
        <v>10372</v>
      </c>
      <c r="AY347" s="220">
        <v>10372</v>
      </c>
      <c r="AZ347" s="220">
        <v>10372</v>
      </c>
      <c r="BA347" s="220">
        <v>10372</v>
      </c>
      <c r="BB347" s="220">
        <v>10372</v>
      </c>
      <c r="BC347" s="220">
        <v>10372</v>
      </c>
      <c r="BD347" s="220">
        <v>10372</v>
      </c>
      <c r="BE347" s="220">
        <v>10372</v>
      </c>
      <c r="BF347" s="220">
        <v>10372</v>
      </c>
      <c r="BG347" s="220">
        <v>10372</v>
      </c>
      <c r="BH347" s="220">
        <v>10372</v>
      </c>
      <c r="BI347" s="220">
        <v>10372</v>
      </c>
      <c r="BJ347" s="220">
        <v>10372</v>
      </c>
      <c r="BK347" s="220">
        <v>10372</v>
      </c>
      <c r="BL347" s="220">
        <v>10372</v>
      </c>
      <c r="BM347" s="220">
        <v>10372</v>
      </c>
      <c r="BN347" s="220">
        <v>10372</v>
      </c>
      <c r="BO347" s="220">
        <v>10372</v>
      </c>
      <c r="BP347" s="220">
        <v>10372</v>
      </c>
      <c r="BQ347" s="220">
        <v>10372</v>
      </c>
      <c r="BR347" s="220">
        <v>10372</v>
      </c>
      <c r="BS347" s="220">
        <v>10372</v>
      </c>
      <c r="BT347" s="220">
        <v>10372</v>
      </c>
      <c r="BU347" s="220">
        <v>10372</v>
      </c>
      <c r="BV347" s="220">
        <v>10372</v>
      </c>
      <c r="BW347" s="220">
        <v>10372</v>
      </c>
      <c r="BX347" s="220">
        <v>10372</v>
      </c>
      <c r="BY347" s="220">
        <v>10372</v>
      </c>
      <c r="BZ347" s="220">
        <v>10372</v>
      </c>
      <c r="CA347" s="220">
        <v>10372</v>
      </c>
      <c r="CB347" s="220">
        <v>10372</v>
      </c>
      <c r="CC347" s="220">
        <v>10372</v>
      </c>
      <c r="CD347" s="220">
        <v>10372</v>
      </c>
      <c r="CE347" s="220">
        <v>10372</v>
      </c>
      <c r="CF347" s="220">
        <v>10372</v>
      </c>
      <c r="CG347" s="220">
        <v>10372</v>
      </c>
      <c r="CH347" s="220">
        <v>10372</v>
      </c>
      <c r="CI347" s="220">
        <v>10372</v>
      </c>
      <c r="CJ347" s="220">
        <v>10372</v>
      </c>
      <c r="CK347" s="220">
        <v>10372</v>
      </c>
      <c r="CL347" s="220">
        <v>10372</v>
      </c>
      <c r="CM347" s="220">
        <v>10372</v>
      </c>
      <c r="CN347" s="220">
        <v>10372</v>
      </c>
      <c r="CO347" s="220">
        <v>10372</v>
      </c>
      <c r="CP347" s="220">
        <v>10372</v>
      </c>
      <c r="CQ347" s="220">
        <v>10372</v>
      </c>
      <c r="CR347" s="220">
        <v>10372</v>
      </c>
      <c r="CS347" s="220">
        <v>10372</v>
      </c>
      <c r="CT347" s="220">
        <v>10372</v>
      </c>
      <c r="CU347" s="220">
        <v>10372</v>
      </c>
      <c r="CV347" s="220">
        <v>10372</v>
      </c>
      <c r="CW347" s="220">
        <v>10372</v>
      </c>
      <c r="CX347" s="220">
        <v>10372</v>
      </c>
      <c r="CY347" s="220">
        <v>10372</v>
      </c>
      <c r="CZ347" s="220">
        <v>10372</v>
      </c>
      <c r="DA347" s="220">
        <v>10372</v>
      </c>
      <c r="DB347" s="220">
        <v>10372</v>
      </c>
      <c r="DC347" s="220">
        <v>10372</v>
      </c>
      <c r="DD347" s="220">
        <v>10372</v>
      </c>
      <c r="DE347" s="220">
        <v>10372</v>
      </c>
      <c r="DF347" s="220">
        <v>10372</v>
      </c>
      <c r="DG347" s="220">
        <v>10372</v>
      </c>
      <c r="DH347" s="220">
        <v>10372</v>
      </c>
      <c r="DI347" s="220">
        <v>10372</v>
      </c>
      <c r="DJ347" s="220">
        <v>10372</v>
      </c>
      <c r="DK347" s="220">
        <v>10372</v>
      </c>
      <c r="DL347" s="220">
        <v>10372</v>
      </c>
      <c r="DM347" s="220">
        <v>10372</v>
      </c>
      <c r="DN347" s="220">
        <v>10372</v>
      </c>
      <c r="DO347" s="220">
        <v>10372</v>
      </c>
      <c r="DP347" s="220">
        <v>10372</v>
      </c>
      <c r="DQ347" s="220">
        <v>10372</v>
      </c>
      <c r="DR347" s="220">
        <v>10372</v>
      </c>
      <c r="DS347" s="220">
        <v>10372</v>
      </c>
      <c r="DT347" s="220">
        <v>10342</v>
      </c>
      <c r="DU347" s="220">
        <v>10338</v>
      </c>
      <c r="DV347" s="220">
        <v>10338</v>
      </c>
      <c r="DW347" s="220">
        <v>10348</v>
      </c>
      <c r="DX347" s="220">
        <v>10348</v>
      </c>
      <c r="DY347" s="220">
        <v>10341</v>
      </c>
      <c r="DZ347" s="220">
        <v>10341</v>
      </c>
      <c r="EA347" s="220">
        <v>10334</v>
      </c>
      <c r="EB347" s="220">
        <v>10334</v>
      </c>
      <c r="EC347" s="220">
        <v>10334</v>
      </c>
      <c r="ED347" s="220">
        <v>10334</v>
      </c>
      <c r="EE347" s="220">
        <v>10334</v>
      </c>
      <c r="EF347" s="220">
        <v>10334</v>
      </c>
      <c r="EG347" s="220">
        <v>10334</v>
      </c>
      <c r="EH347" s="220">
        <v>10334</v>
      </c>
      <c r="EI347" s="220">
        <v>10334</v>
      </c>
      <c r="EJ347" s="220">
        <v>10334</v>
      </c>
      <c r="EK347" s="220">
        <v>10334</v>
      </c>
      <c r="EL347" s="220">
        <v>10334</v>
      </c>
      <c r="EM347" s="220">
        <v>10334</v>
      </c>
      <c r="EN347" s="242">
        <v>10334</v>
      </c>
      <c r="EO347" s="232">
        <v>10334</v>
      </c>
      <c r="EP347" s="228">
        <v>10334</v>
      </c>
      <c r="EQ347" s="166">
        <v>10334</v>
      </c>
      <c r="ER347" s="166">
        <v>10333</v>
      </c>
      <c r="ES347" s="166">
        <v>10333</v>
      </c>
      <c r="ET347" s="166">
        <v>10333</v>
      </c>
      <c r="EU347" s="166">
        <v>10333</v>
      </c>
      <c r="EV347" s="166">
        <v>10333</v>
      </c>
      <c r="EW347" s="154">
        <v>10333</v>
      </c>
      <c r="EX347" s="154">
        <v>10333</v>
      </c>
      <c r="EY347" s="154">
        <v>10333</v>
      </c>
      <c r="EZ347" s="154">
        <v>10333</v>
      </c>
      <c r="FA347" s="154">
        <v>10333</v>
      </c>
      <c r="FB347" s="166">
        <v>10333</v>
      </c>
      <c r="FC347" s="154">
        <v>10333</v>
      </c>
      <c r="FD347" s="166">
        <v>10333</v>
      </c>
      <c r="FE347" s="166">
        <v>10333</v>
      </c>
      <c r="FF347" s="154">
        <v>10333</v>
      </c>
      <c r="FG347" s="166">
        <v>10333</v>
      </c>
      <c r="FH347" s="154">
        <v>10333</v>
      </c>
      <c r="FI347" s="154">
        <v>10333</v>
      </c>
      <c r="FJ347" s="166">
        <v>10333</v>
      </c>
      <c r="FK347" s="166">
        <v>10333</v>
      </c>
      <c r="FL347" s="166">
        <v>10333</v>
      </c>
      <c r="FM347" s="166">
        <v>10333</v>
      </c>
      <c r="FN347" s="166">
        <v>10333</v>
      </c>
      <c r="FO347" s="166">
        <v>10333</v>
      </c>
      <c r="FP347" s="166">
        <v>10333</v>
      </c>
      <c r="FQ347" s="166">
        <v>10327</v>
      </c>
      <c r="FR347" s="154">
        <v>10327</v>
      </c>
      <c r="FS347" s="154">
        <v>10327</v>
      </c>
      <c r="FT347" s="154">
        <v>10327</v>
      </c>
      <c r="FU347" s="154">
        <v>10327</v>
      </c>
      <c r="FV347" s="154">
        <v>10327</v>
      </c>
      <c r="FW347" s="154">
        <v>10327</v>
      </c>
      <c r="FX347" s="154">
        <v>10327</v>
      </c>
      <c r="FY347" s="154">
        <v>10327</v>
      </c>
      <c r="FZ347" s="154">
        <v>10327</v>
      </c>
      <c r="GA347" s="154">
        <v>10327</v>
      </c>
      <c r="GB347" s="154">
        <v>10327</v>
      </c>
      <c r="GC347" s="154">
        <v>10327</v>
      </c>
      <c r="GD347" s="154">
        <v>10327</v>
      </c>
      <c r="GE347" s="154">
        <v>10327</v>
      </c>
      <c r="GF347" s="154">
        <v>10327</v>
      </c>
      <c r="GG347" s="154">
        <v>10327</v>
      </c>
      <c r="GH347" s="154">
        <v>10327</v>
      </c>
      <c r="GI347" s="154">
        <v>10327</v>
      </c>
      <c r="GJ347" s="154">
        <v>10327</v>
      </c>
      <c r="GK347" s="166">
        <v>10327</v>
      </c>
      <c r="GL347" s="166">
        <v>10327</v>
      </c>
      <c r="GM347" s="166">
        <v>10328</v>
      </c>
      <c r="GN347" s="166">
        <v>10328</v>
      </c>
      <c r="GO347" s="166">
        <v>10328</v>
      </c>
      <c r="GP347" s="166">
        <v>10328</v>
      </c>
      <c r="GQ347" s="166">
        <v>10328</v>
      </c>
      <c r="GR347" s="166">
        <v>10328</v>
      </c>
      <c r="GS347" s="166">
        <v>10328</v>
      </c>
      <c r="GT347" s="154">
        <v>10328</v>
      </c>
      <c r="GU347" s="154">
        <v>10328</v>
      </c>
      <c r="GV347" s="154">
        <v>10328</v>
      </c>
      <c r="GW347" s="154">
        <v>10328</v>
      </c>
      <c r="GX347" s="166">
        <v>10328</v>
      </c>
      <c r="GY347" s="166">
        <v>10328</v>
      </c>
      <c r="GZ347" s="166">
        <v>10328</v>
      </c>
      <c r="HA347" s="166">
        <v>10328</v>
      </c>
      <c r="HB347" s="166">
        <v>10328</v>
      </c>
      <c r="HC347" s="166">
        <v>10328</v>
      </c>
      <c r="HD347" s="166">
        <v>10328</v>
      </c>
      <c r="HE347" s="166">
        <v>10327</v>
      </c>
      <c r="HF347" s="166">
        <v>10327</v>
      </c>
      <c r="HG347" s="154">
        <v>10327</v>
      </c>
      <c r="HH347" s="154">
        <v>10344</v>
      </c>
      <c r="HI347" s="166">
        <v>10343</v>
      </c>
      <c r="HJ347" s="154">
        <v>10344</v>
      </c>
      <c r="HK347" s="154">
        <v>10343</v>
      </c>
      <c r="HL347" s="166">
        <v>10347</v>
      </c>
      <c r="HM347" s="154">
        <v>10351</v>
      </c>
      <c r="HN347" s="154">
        <v>10350</v>
      </c>
      <c r="HO347" s="166">
        <v>10350</v>
      </c>
      <c r="HP347" s="154">
        <v>10350</v>
      </c>
      <c r="HQ347" s="154">
        <v>10350</v>
      </c>
      <c r="HR347" s="166">
        <v>10350</v>
      </c>
      <c r="HS347" s="154">
        <v>10350</v>
      </c>
      <c r="HT347" s="148">
        <v>10350</v>
      </c>
      <c r="HU347" s="148">
        <v>10343</v>
      </c>
      <c r="HV347" s="148">
        <v>10340</v>
      </c>
      <c r="HW347" s="166">
        <v>10337</v>
      </c>
    </row>
    <row r="348" spans="1:231">
      <c r="A348" s="145">
        <f t="shared" si="54"/>
        <v>44332</v>
      </c>
      <c r="B348" s="220">
        <f>'Age&amp;Sex by occurrence date'!$CMT22</f>
        <v>12788</v>
      </c>
      <c r="C348" s="220">
        <v>10566</v>
      </c>
      <c r="D348" s="220">
        <v>10566</v>
      </c>
      <c r="E348" s="220">
        <v>10566</v>
      </c>
      <c r="F348" s="220">
        <v>10566</v>
      </c>
      <c r="G348" s="220">
        <v>10566</v>
      </c>
      <c r="H348" s="220">
        <v>10566</v>
      </c>
      <c r="I348" s="220">
        <v>10566</v>
      </c>
      <c r="J348" s="220">
        <v>10566</v>
      </c>
      <c r="K348" s="220">
        <v>10566</v>
      </c>
      <c r="L348" s="220">
        <v>10566</v>
      </c>
      <c r="M348" s="220">
        <v>10566</v>
      </c>
      <c r="N348" s="220">
        <v>10566</v>
      </c>
      <c r="O348" s="220">
        <v>10566</v>
      </c>
      <c r="P348" s="220">
        <v>10566</v>
      </c>
      <c r="Q348" s="220">
        <v>10565</v>
      </c>
      <c r="R348" s="220">
        <v>10565</v>
      </c>
      <c r="S348" s="220">
        <v>10565</v>
      </c>
      <c r="T348" s="220">
        <v>10565</v>
      </c>
      <c r="U348" s="220">
        <v>10565</v>
      </c>
      <c r="V348" s="220">
        <v>10564</v>
      </c>
      <c r="W348" s="220">
        <v>10564</v>
      </c>
      <c r="X348" s="220">
        <v>10564</v>
      </c>
      <c r="Y348" s="220">
        <v>10563</v>
      </c>
      <c r="Z348" s="220">
        <v>10558</v>
      </c>
      <c r="AA348" s="220">
        <v>10485</v>
      </c>
      <c r="AB348" s="220">
        <v>10366</v>
      </c>
      <c r="AC348" s="220">
        <v>10366</v>
      </c>
      <c r="AD348" s="220">
        <v>10366</v>
      </c>
      <c r="AE348" s="220">
        <v>10364</v>
      </c>
      <c r="AF348" s="220">
        <v>10364</v>
      </c>
      <c r="AG348" s="220">
        <v>10364</v>
      </c>
      <c r="AH348" s="220">
        <v>10364</v>
      </c>
      <c r="AI348" s="220">
        <v>10364</v>
      </c>
      <c r="AJ348" s="220">
        <v>10364</v>
      </c>
      <c r="AK348" s="220">
        <v>10364</v>
      </c>
      <c r="AL348" s="220">
        <v>10364</v>
      </c>
      <c r="AM348" s="220">
        <v>10364</v>
      </c>
      <c r="AN348" s="220">
        <v>10364</v>
      </c>
      <c r="AO348" s="220">
        <v>10364</v>
      </c>
      <c r="AP348" s="220">
        <v>10364</v>
      </c>
      <c r="AQ348" s="220">
        <v>10364</v>
      </c>
      <c r="AR348" s="220">
        <v>10364</v>
      </c>
      <c r="AS348" s="220">
        <v>10364</v>
      </c>
      <c r="AT348" s="220">
        <v>10364</v>
      </c>
      <c r="AU348" s="220">
        <v>10364</v>
      </c>
      <c r="AV348" s="220">
        <v>10364</v>
      </c>
      <c r="AW348" s="220">
        <v>10364</v>
      </c>
      <c r="AX348" s="220">
        <v>10364</v>
      </c>
      <c r="AY348" s="220">
        <v>10364</v>
      </c>
      <c r="AZ348" s="220">
        <v>10364</v>
      </c>
      <c r="BA348" s="220">
        <v>10364</v>
      </c>
      <c r="BB348" s="220">
        <v>10364</v>
      </c>
      <c r="BC348" s="220">
        <v>10364</v>
      </c>
      <c r="BD348" s="220">
        <v>10364</v>
      </c>
      <c r="BE348" s="220">
        <v>10364</v>
      </c>
      <c r="BF348" s="220">
        <v>10364</v>
      </c>
      <c r="BG348" s="220">
        <v>10364</v>
      </c>
      <c r="BH348" s="220">
        <v>10364</v>
      </c>
      <c r="BI348" s="220">
        <v>10364</v>
      </c>
      <c r="BJ348" s="220">
        <v>10364</v>
      </c>
      <c r="BK348" s="220">
        <v>10364</v>
      </c>
      <c r="BL348" s="220">
        <v>10364</v>
      </c>
      <c r="BM348" s="220">
        <v>10364</v>
      </c>
      <c r="BN348" s="220">
        <v>10364</v>
      </c>
      <c r="BO348" s="220">
        <v>10364</v>
      </c>
      <c r="BP348" s="220">
        <v>10364</v>
      </c>
      <c r="BQ348" s="220">
        <v>10364</v>
      </c>
      <c r="BR348" s="220">
        <v>10364</v>
      </c>
      <c r="BS348" s="220">
        <v>10364</v>
      </c>
      <c r="BT348" s="220">
        <v>10364</v>
      </c>
      <c r="BU348" s="220">
        <v>10364</v>
      </c>
      <c r="BV348" s="220">
        <v>10364</v>
      </c>
      <c r="BW348" s="220">
        <v>10364</v>
      </c>
      <c r="BX348" s="220">
        <v>10364</v>
      </c>
      <c r="BY348" s="220">
        <v>10364</v>
      </c>
      <c r="BZ348" s="220">
        <v>10364</v>
      </c>
      <c r="CA348" s="220">
        <v>10364</v>
      </c>
      <c r="CB348" s="220">
        <v>10364</v>
      </c>
      <c r="CC348" s="220">
        <v>10364</v>
      </c>
      <c r="CD348" s="220">
        <v>10364</v>
      </c>
      <c r="CE348" s="220">
        <v>10364</v>
      </c>
      <c r="CF348" s="220">
        <v>10364</v>
      </c>
      <c r="CG348" s="220">
        <v>10364</v>
      </c>
      <c r="CH348" s="220">
        <v>10364</v>
      </c>
      <c r="CI348" s="220">
        <v>10364</v>
      </c>
      <c r="CJ348" s="220">
        <v>10364</v>
      </c>
      <c r="CK348" s="220">
        <v>10364</v>
      </c>
      <c r="CL348" s="220">
        <v>10364</v>
      </c>
      <c r="CM348" s="220">
        <v>10364</v>
      </c>
      <c r="CN348" s="220">
        <v>10364</v>
      </c>
      <c r="CO348" s="220">
        <v>10364</v>
      </c>
      <c r="CP348" s="220">
        <v>10364</v>
      </c>
      <c r="CQ348" s="220">
        <v>10364</v>
      </c>
      <c r="CR348" s="220">
        <v>10364</v>
      </c>
      <c r="CS348" s="220">
        <v>10364</v>
      </c>
      <c r="CT348" s="220">
        <v>10364</v>
      </c>
      <c r="CU348" s="220">
        <v>10364</v>
      </c>
      <c r="CV348" s="220">
        <v>10364</v>
      </c>
      <c r="CW348" s="220">
        <v>10364</v>
      </c>
      <c r="CX348" s="220">
        <v>10364</v>
      </c>
      <c r="CY348" s="220">
        <v>10364</v>
      </c>
      <c r="CZ348" s="220">
        <v>10364</v>
      </c>
      <c r="DA348" s="220">
        <v>10364</v>
      </c>
      <c r="DB348" s="220">
        <v>10364</v>
      </c>
      <c r="DC348" s="220">
        <v>10364</v>
      </c>
      <c r="DD348" s="220">
        <v>10364</v>
      </c>
      <c r="DE348" s="220">
        <v>10364</v>
      </c>
      <c r="DF348" s="220">
        <v>10364</v>
      </c>
      <c r="DG348" s="220">
        <v>10364</v>
      </c>
      <c r="DH348" s="220">
        <v>10364</v>
      </c>
      <c r="DI348" s="220">
        <v>10364</v>
      </c>
      <c r="DJ348" s="220">
        <v>10364</v>
      </c>
      <c r="DK348" s="220">
        <v>10364</v>
      </c>
      <c r="DL348" s="220">
        <v>10364</v>
      </c>
      <c r="DM348" s="220">
        <v>10364</v>
      </c>
      <c r="DN348" s="220">
        <v>10364</v>
      </c>
      <c r="DO348" s="220">
        <v>10364</v>
      </c>
      <c r="DP348" s="220">
        <v>10364</v>
      </c>
      <c r="DQ348" s="220">
        <v>10364</v>
      </c>
      <c r="DR348" s="220">
        <v>10364</v>
      </c>
      <c r="DS348" s="220">
        <v>10364</v>
      </c>
      <c r="DT348" s="220">
        <v>10334</v>
      </c>
      <c r="DU348" s="220">
        <v>10330</v>
      </c>
      <c r="DV348" s="220">
        <v>10330</v>
      </c>
      <c r="DW348" s="220">
        <v>10340</v>
      </c>
      <c r="DX348" s="220">
        <v>10340</v>
      </c>
      <c r="DY348" s="220">
        <v>10333</v>
      </c>
      <c r="DZ348" s="220">
        <v>10333</v>
      </c>
      <c r="EA348" s="220">
        <v>10326</v>
      </c>
      <c r="EB348" s="220">
        <v>10326</v>
      </c>
      <c r="EC348" s="220">
        <v>10326</v>
      </c>
      <c r="ED348" s="220">
        <v>10326</v>
      </c>
      <c r="EE348" s="220">
        <v>10326</v>
      </c>
      <c r="EF348" s="220">
        <v>10326</v>
      </c>
      <c r="EG348" s="220">
        <v>10326</v>
      </c>
      <c r="EH348" s="220">
        <v>10326</v>
      </c>
      <c r="EI348" s="220">
        <v>10326</v>
      </c>
      <c r="EJ348" s="220">
        <v>10326</v>
      </c>
      <c r="EK348" s="220">
        <v>10326</v>
      </c>
      <c r="EL348" s="220">
        <v>10326</v>
      </c>
      <c r="EM348" s="220">
        <v>10326</v>
      </c>
      <c r="EN348" s="242">
        <v>10326</v>
      </c>
      <c r="EO348" s="232">
        <v>10326</v>
      </c>
      <c r="EP348" s="227">
        <v>10326</v>
      </c>
      <c r="EQ348" s="154">
        <v>10326</v>
      </c>
      <c r="ER348" s="154">
        <v>10325</v>
      </c>
      <c r="ES348" s="154">
        <v>10325</v>
      </c>
      <c r="ET348" s="154">
        <v>10325</v>
      </c>
      <c r="EU348" s="154">
        <v>10325</v>
      </c>
      <c r="EV348" s="154">
        <v>10325</v>
      </c>
      <c r="EW348" s="154">
        <v>10325</v>
      </c>
      <c r="EX348" s="154">
        <v>10325</v>
      </c>
      <c r="EY348" s="154">
        <v>10325</v>
      </c>
      <c r="EZ348" s="154">
        <v>10325</v>
      </c>
      <c r="FA348" s="154">
        <v>10325</v>
      </c>
      <c r="FB348" s="166">
        <v>10325</v>
      </c>
      <c r="FC348" s="166">
        <v>10325</v>
      </c>
      <c r="FD348" s="154">
        <v>10325</v>
      </c>
      <c r="FE348" s="166">
        <v>10325</v>
      </c>
      <c r="FF348" s="154">
        <v>10325</v>
      </c>
      <c r="FG348" s="154">
        <v>10325</v>
      </c>
      <c r="FH348" s="154">
        <v>10325</v>
      </c>
      <c r="FI348" s="166">
        <v>10325</v>
      </c>
      <c r="FJ348" s="166">
        <v>10325</v>
      </c>
      <c r="FK348" s="154">
        <v>10325</v>
      </c>
      <c r="FL348" s="154">
        <v>10325</v>
      </c>
      <c r="FM348" s="154">
        <v>10325</v>
      </c>
      <c r="FN348" s="154">
        <v>10325</v>
      </c>
      <c r="FO348" s="154">
        <v>10325</v>
      </c>
      <c r="FP348" s="154">
        <v>10325</v>
      </c>
      <c r="FQ348" s="154">
        <v>10319</v>
      </c>
      <c r="FR348" s="166">
        <v>10319</v>
      </c>
      <c r="FS348" s="166">
        <v>10319</v>
      </c>
      <c r="FT348" s="166">
        <v>10319</v>
      </c>
      <c r="FU348" s="166">
        <v>10319</v>
      </c>
      <c r="FV348" s="166">
        <v>10319</v>
      </c>
      <c r="FW348" s="166">
        <v>10319</v>
      </c>
      <c r="FX348" s="166">
        <v>10319</v>
      </c>
      <c r="FY348" s="166">
        <v>10319</v>
      </c>
      <c r="FZ348" s="166">
        <v>10319</v>
      </c>
      <c r="GA348" s="166">
        <v>10319</v>
      </c>
      <c r="GB348" s="166">
        <v>10319</v>
      </c>
      <c r="GC348" s="166">
        <v>10319</v>
      </c>
      <c r="GD348" s="166">
        <v>10319</v>
      </c>
      <c r="GE348" s="166">
        <v>10319</v>
      </c>
      <c r="GF348" s="166">
        <v>10319</v>
      </c>
      <c r="GG348" s="166">
        <v>10319</v>
      </c>
      <c r="GH348" s="166">
        <v>10319</v>
      </c>
      <c r="GI348" s="166">
        <v>10319</v>
      </c>
      <c r="GJ348" s="166">
        <v>10319</v>
      </c>
      <c r="GK348" s="154">
        <v>10319</v>
      </c>
      <c r="GL348" s="154">
        <v>10319</v>
      </c>
      <c r="GM348" s="154">
        <v>10320</v>
      </c>
      <c r="GN348" s="154">
        <v>10320</v>
      </c>
      <c r="GO348" s="154">
        <v>10320</v>
      </c>
      <c r="GP348" s="154">
        <v>10320</v>
      </c>
      <c r="GQ348" s="154">
        <v>10320</v>
      </c>
      <c r="GR348" s="154">
        <v>10320</v>
      </c>
      <c r="GS348" s="154">
        <v>10320</v>
      </c>
      <c r="GT348" s="166">
        <v>10320</v>
      </c>
      <c r="GU348" s="166">
        <v>10320</v>
      </c>
      <c r="GV348" s="166">
        <v>10320</v>
      </c>
      <c r="GW348" s="166">
        <v>10320</v>
      </c>
      <c r="GX348" s="166">
        <v>10320</v>
      </c>
      <c r="GY348" s="166">
        <v>10320</v>
      </c>
      <c r="GZ348" s="166">
        <v>10320</v>
      </c>
      <c r="HA348" s="166">
        <v>10320</v>
      </c>
      <c r="HB348" s="166">
        <v>10320</v>
      </c>
      <c r="HC348" s="166">
        <v>10320</v>
      </c>
      <c r="HD348" s="166">
        <v>10320</v>
      </c>
      <c r="HE348" s="166">
        <v>10319</v>
      </c>
      <c r="HF348" s="166">
        <v>10319</v>
      </c>
      <c r="HG348" s="154">
        <v>10319</v>
      </c>
      <c r="HH348" s="154">
        <v>10336</v>
      </c>
      <c r="HI348" s="166">
        <v>10335</v>
      </c>
      <c r="HJ348" s="154">
        <v>10336</v>
      </c>
      <c r="HK348" s="154">
        <v>10335</v>
      </c>
      <c r="HL348" s="166">
        <v>10339</v>
      </c>
      <c r="HM348" s="154">
        <v>10343</v>
      </c>
      <c r="HN348" s="154">
        <v>10342</v>
      </c>
      <c r="HO348" s="166">
        <v>10342</v>
      </c>
      <c r="HP348" s="154">
        <v>10342</v>
      </c>
      <c r="HQ348" s="154">
        <v>10342</v>
      </c>
      <c r="HR348" s="166">
        <v>10342</v>
      </c>
      <c r="HS348" s="154">
        <v>10342</v>
      </c>
      <c r="HT348" s="148">
        <v>10342</v>
      </c>
      <c r="HU348" s="148">
        <v>10335</v>
      </c>
      <c r="HV348" s="148">
        <v>10332</v>
      </c>
      <c r="HW348" s="166">
        <v>10329</v>
      </c>
    </row>
    <row r="349" spans="1:231">
      <c r="A349" s="145">
        <f t="shared" si="54"/>
        <v>44331</v>
      </c>
      <c r="B349" s="220">
        <f>'Age&amp;Sex by occurrence date'!$CNA22</f>
        <v>12776</v>
      </c>
      <c r="C349" s="220">
        <v>10555</v>
      </c>
      <c r="D349" s="220">
        <v>10555</v>
      </c>
      <c r="E349" s="220">
        <v>10555</v>
      </c>
      <c r="F349" s="220">
        <v>10555</v>
      </c>
      <c r="G349" s="220">
        <v>10555</v>
      </c>
      <c r="H349" s="220">
        <v>10555</v>
      </c>
      <c r="I349" s="220">
        <v>10555</v>
      </c>
      <c r="J349" s="220">
        <v>10555</v>
      </c>
      <c r="K349" s="220">
        <v>10555</v>
      </c>
      <c r="L349" s="220">
        <v>10555</v>
      </c>
      <c r="M349" s="220">
        <v>10555</v>
      </c>
      <c r="N349" s="220">
        <v>10555</v>
      </c>
      <c r="O349" s="220">
        <v>10555</v>
      </c>
      <c r="P349" s="220">
        <v>10555</v>
      </c>
      <c r="Q349" s="220">
        <v>10554</v>
      </c>
      <c r="R349" s="220">
        <v>10554</v>
      </c>
      <c r="S349" s="220">
        <v>10554</v>
      </c>
      <c r="T349" s="220">
        <v>10554</v>
      </c>
      <c r="U349" s="220">
        <v>10554</v>
      </c>
      <c r="V349" s="220">
        <v>10553</v>
      </c>
      <c r="W349" s="220">
        <v>10553</v>
      </c>
      <c r="X349" s="220">
        <v>10553</v>
      </c>
      <c r="Y349" s="220">
        <v>10552</v>
      </c>
      <c r="Z349" s="220">
        <v>10547</v>
      </c>
      <c r="AA349" s="220">
        <v>10476</v>
      </c>
      <c r="AB349" s="220">
        <v>10357</v>
      </c>
      <c r="AC349" s="220">
        <v>10357</v>
      </c>
      <c r="AD349" s="220">
        <v>10357</v>
      </c>
      <c r="AE349" s="220">
        <v>10355</v>
      </c>
      <c r="AF349" s="220">
        <v>10355</v>
      </c>
      <c r="AG349" s="220">
        <v>10355</v>
      </c>
      <c r="AH349" s="220">
        <v>10355</v>
      </c>
      <c r="AI349" s="220">
        <v>10355</v>
      </c>
      <c r="AJ349" s="220">
        <v>10355</v>
      </c>
      <c r="AK349" s="220">
        <v>10355</v>
      </c>
      <c r="AL349" s="220">
        <v>10355</v>
      </c>
      <c r="AM349" s="220">
        <v>10355</v>
      </c>
      <c r="AN349" s="220">
        <v>10355</v>
      </c>
      <c r="AO349" s="220">
        <v>10355</v>
      </c>
      <c r="AP349" s="220">
        <v>10355</v>
      </c>
      <c r="AQ349" s="220">
        <v>10355</v>
      </c>
      <c r="AR349" s="220">
        <v>10355</v>
      </c>
      <c r="AS349" s="220">
        <v>10355</v>
      </c>
      <c r="AT349" s="220">
        <v>10355</v>
      </c>
      <c r="AU349" s="220">
        <v>10355</v>
      </c>
      <c r="AV349" s="220">
        <v>10355</v>
      </c>
      <c r="AW349" s="220">
        <v>10355</v>
      </c>
      <c r="AX349" s="220">
        <v>10355</v>
      </c>
      <c r="AY349" s="220">
        <v>10355</v>
      </c>
      <c r="AZ349" s="220">
        <v>10355</v>
      </c>
      <c r="BA349" s="220">
        <v>10355</v>
      </c>
      <c r="BB349" s="220">
        <v>10355</v>
      </c>
      <c r="BC349" s="220">
        <v>10355</v>
      </c>
      <c r="BD349" s="220">
        <v>10355</v>
      </c>
      <c r="BE349" s="220">
        <v>10355</v>
      </c>
      <c r="BF349" s="220">
        <v>10355</v>
      </c>
      <c r="BG349" s="220">
        <v>10355</v>
      </c>
      <c r="BH349" s="220">
        <v>10355</v>
      </c>
      <c r="BI349" s="220">
        <v>10355</v>
      </c>
      <c r="BJ349" s="220">
        <v>10355</v>
      </c>
      <c r="BK349" s="220">
        <v>10355</v>
      </c>
      <c r="BL349" s="220">
        <v>10355</v>
      </c>
      <c r="BM349" s="220">
        <v>10355</v>
      </c>
      <c r="BN349" s="220">
        <v>10355</v>
      </c>
      <c r="BO349" s="220">
        <v>10355</v>
      </c>
      <c r="BP349" s="220">
        <v>10355</v>
      </c>
      <c r="BQ349" s="220">
        <v>10355</v>
      </c>
      <c r="BR349" s="220">
        <v>10355</v>
      </c>
      <c r="BS349" s="220">
        <v>10355</v>
      </c>
      <c r="BT349" s="220">
        <v>10355</v>
      </c>
      <c r="BU349" s="220">
        <v>10355</v>
      </c>
      <c r="BV349" s="220">
        <v>10355</v>
      </c>
      <c r="BW349" s="220">
        <v>10355</v>
      </c>
      <c r="BX349" s="220">
        <v>10355</v>
      </c>
      <c r="BY349" s="220">
        <v>10355</v>
      </c>
      <c r="BZ349" s="220">
        <v>10355</v>
      </c>
      <c r="CA349" s="220">
        <v>10355</v>
      </c>
      <c r="CB349" s="220">
        <v>10355</v>
      </c>
      <c r="CC349" s="220">
        <v>10355</v>
      </c>
      <c r="CD349" s="220">
        <v>10355</v>
      </c>
      <c r="CE349" s="220">
        <v>10355</v>
      </c>
      <c r="CF349" s="220">
        <v>10355</v>
      </c>
      <c r="CG349" s="220">
        <v>10355</v>
      </c>
      <c r="CH349" s="220">
        <v>10355</v>
      </c>
      <c r="CI349" s="220">
        <v>10355</v>
      </c>
      <c r="CJ349" s="220">
        <v>10355</v>
      </c>
      <c r="CK349" s="220">
        <v>10355</v>
      </c>
      <c r="CL349" s="220">
        <v>10355</v>
      </c>
      <c r="CM349" s="220">
        <v>10355</v>
      </c>
      <c r="CN349" s="220">
        <v>10355</v>
      </c>
      <c r="CO349" s="220">
        <v>10355</v>
      </c>
      <c r="CP349" s="220">
        <v>10355</v>
      </c>
      <c r="CQ349" s="220">
        <v>10355</v>
      </c>
      <c r="CR349" s="220">
        <v>10355</v>
      </c>
      <c r="CS349" s="220">
        <v>10355</v>
      </c>
      <c r="CT349" s="220">
        <v>10355</v>
      </c>
      <c r="CU349" s="220">
        <v>10355</v>
      </c>
      <c r="CV349" s="220">
        <v>10355</v>
      </c>
      <c r="CW349" s="220">
        <v>10355</v>
      </c>
      <c r="CX349" s="220">
        <v>10355</v>
      </c>
      <c r="CY349" s="220">
        <v>10355</v>
      </c>
      <c r="CZ349" s="220">
        <v>10355</v>
      </c>
      <c r="DA349" s="220">
        <v>10355</v>
      </c>
      <c r="DB349" s="220">
        <v>10355</v>
      </c>
      <c r="DC349" s="220">
        <v>10355</v>
      </c>
      <c r="DD349" s="220">
        <v>10355</v>
      </c>
      <c r="DE349" s="220">
        <v>10355</v>
      </c>
      <c r="DF349" s="220">
        <v>10355</v>
      </c>
      <c r="DG349" s="220">
        <v>10355</v>
      </c>
      <c r="DH349" s="220">
        <v>10355</v>
      </c>
      <c r="DI349" s="220">
        <v>10355</v>
      </c>
      <c r="DJ349" s="220">
        <v>10355</v>
      </c>
      <c r="DK349" s="220">
        <v>10355</v>
      </c>
      <c r="DL349" s="220">
        <v>10355</v>
      </c>
      <c r="DM349" s="220">
        <v>10355</v>
      </c>
      <c r="DN349" s="220">
        <v>10355</v>
      </c>
      <c r="DO349" s="220">
        <v>10355</v>
      </c>
      <c r="DP349" s="220">
        <v>10355</v>
      </c>
      <c r="DQ349" s="220">
        <v>10355</v>
      </c>
      <c r="DR349" s="220">
        <v>10355</v>
      </c>
      <c r="DS349" s="220">
        <v>10355</v>
      </c>
      <c r="DT349" s="220">
        <v>10325</v>
      </c>
      <c r="DU349" s="220">
        <v>10321</v>
      </c>
      <c r="DV349" s="220">
        <v>10321</v>
      </c>
      <c r="DW349" s="220">
        <v>10331</v>
      </c>
      <c r="DX349" s="220">
        <v>10331</v>
      </c>
      <c r="DY349" s="220">
        <v>10324</v>
      </c>
      <c r="DZ349" s="220">
        <v>10324</v>
      </c>
      <c r="EA349" s="220">
        <v>10317</v>
      </c>
      <c r="EB349" s="220">
        <v>10317</v>
      </c>
      <c r="EC349" s="220">
        <v>10317</v>
      </c>
      <c r="ED349" s="220">
        <v>10317</v>
      </c>
      <c r="EE349" s="220">
        <v>10317</v>
      </c>
      <c r="EF349" s="220">
        <v>10317</v>
      </c>
      <c r="EG349" s="220">
        <v>10317</v>
      </c>
      <c r="EH349" s="220">
        <v>10317</v>
      </c>
      <c r="EI349" s="220">
        <v>10317</v>
      </c>
      <c r="EJ349" s="220">
        <v>10317</v>
      </c>
      <c r="EK349" s="220">
        <v>10317</v>
      </c>
      <c r="EL349" s="220">
        <v>10317</v>
      </c>
      <c r="EM349" s="220">
        <v>10317</v>
      </c>
      <c r="EN349" s="242">
        <v>10317</v>
      </c>
      <c r="EO349" s="232">
        <v>10317</v>
      </c>
      <c r="EP349" s="227">
        <v>10317</v>
      </c>
      <c r="EQ349" s="154">
        <v>10317</v>
      </c>
      <c r="ER349" s="154">
        <v>10316</v>
      </c>
      <c r="ES349" s="154">
        <v>10316</v>
      </c>
      <c r="ET349" s="154">
        <v>10316</v>
      </c>
      <c r="EU349" s="154">
        <v>10316</v>
      </c>
      <c r="EV349" s="154">
        <v>10316</v>
      </c>
      <c r="EW349" s="166">
        <v>10316</v>
      </c>
      <c r="EX349" s="166">
        <v>10316</v>
      </c>
      <c r="EY349" s="166">
        <v>10316</v>
      </c>
      <c r="EZ349" s="166">
        <v>10316</v>
      </c>
      <c r="FA349" s="166">
        <v>10316</v>
      </c>
      <c r="FB349" s="154">
        <v>10316</v>
      </c>
      <c r="FC349" s="166">
        <v>10316</v>
      </c>
      <c r="FD349" s="154">
        <v>10316</v>
      </c>
      <c r="FE349" s="154">
        <v>10316</v>
      </c>
      <c r="FF349" s="166">
        <v>10316</v>
      </c>
      <c r="FG349" s="154">
        <v>10316</v>
      </c>
      <c r="FH349" s="166">
        <v>10316</v>
      </c>
      <c r="FI349" s="166">
        <v>10316</v>
      </c>
      <c r="FJ349" s="154">
        <v>10316</v>
      </c>
      <c r="FK349" s="166">
        <v>10316</v>
      </c>
      <c r="FL349" s="166">
        <v>10316</v>
      </c>
      <c r="FM349" s="166">
        <v>10316</v>
      </c>
      <c r="FN349" s="166">
        <v>10316</v>
      </c>
      <c r="FO349" s="166">
        <v>10316</v>
      </c>
      <c r="FP349" s="166">
        <v>10316</v>
      </c>
      <c r="FQ349" s="166">
        <v>10310</v>
      </c>
      <c r="FR349" s="166">
        <v>10310</v>
      </c>
      <c r="FS349" s="166">
        <v>10310</v>
      </c>
      <c r="FT349" s="166">
        <v>10310</v>
      </c>
      <c r="FU349" s="166">
        <v>10310</v>
      </c>
      <c r="FV349" s="166">
        <v>10310</v>
      </c>
      <c r="FW349" s="166">
        <v>10310</v>
      </c>
      <c r="FX349" s="166">
        <v>10310</v>
      </c>
      <c r="FY349" s="166">
        <v>10310</v>
      </c>
      <c r="FZ349" s="166">
        <v>10310</v>
      </c>
      <c r="GA349" s="166">
        <v>10310</v>
      </c>
      <c r="GB349" s="166">
        <v>10310</v>
      </c>
      <c r="GC349" s="166">
        <v>10310</v>
      </c>
      <c r="GD349" s="166">
        <v>10310</v>
      </c>
      <c r="GE349" s="166">
        <v>10310</v>
      </c>
      <c r="GF349" s="166">
        <v>10310</v>
      </c>
      <c r="GG349" s="166">
        <v>10310</v>
      </c>
      <c r="GH349" s="166">
        <v>10310</v>
      </c>
      <c r="GI349" s="166">
        <v>10310</v>
      </c>
      <c r="GJ349" s="166">
        <v>10310</v>
      </c>
      <c r="GK349" s="154">
        <v>10310</v>
      </c>
      <c r="GL349" s="154">
        <v>10310</v>
      </c>
      <c r="GM349" s="154">
        <v>10311</v>
      </c>
      <c r="GN349" s="154">
        <v>10311</v>
      </c>
      <c r="GO349" s="154">
        <v>10311</v>
      </c>
      <c r="GP349" s="154">
        <v>10311</v>
      </c>
      <c r="GQ349" s="154">
        <v>10311</v>
      </c>
      <c r="GR349" s="154">
        <v>10311</v>
      </c>
      <c r="GS349" s="154">
        <v>10311</v>
      </c>
      <c r="GT349" s="166">
        <v>10311</v>
      </c>
      <c r="GU349" s="166">
        <v>10311</v>
      </c>
      <c r="GV349" s="166">
        <v>10311</v>
      </c>
      <c r="GW349" s="166">
        <v>10311</v>
      </c>
      <c r="GX349" s="166">
        <v>10311</v>
      </c>
      <c r="GY349" s="154">
        <v>10311</v>
      </c>
      <c r="GZ349" s="154">
        <v>10311</v>
      </c>
      <c r="HA349" s="154">
        <v>10311</v>
      </c>
      <c r="HB349" s="154">
        <v>10311</v>
      </c>
      <c r="HC349" s="154">
        <v>10311</v>
      </c>
      <c r="HD349" s="154">
        <v>10311</v>
      </c>
      <c r="HE349" s="154">
        <v>10310</v>
      </c>
      <c r="HF349" s="166">
        <v>10310</v>
      </c>
      <c r="HG349" s="154">
        <v>10310</v>
      </c>
      <c r="HH349" s="154">
        <v>10327</v>
      </c>
      <c r="HI349" s="166">
        <v>10326</v>
      </c>
      <c r="HJ349" s="154">
        <v>10327</v>
      </c>
      <c r="HK349" s="154">
        <v>10326</v>
      </c>
      <c r="HL349" s="166">
        <v>10330</v>
      </c>
      <c r="HM349" s="154">
        <v>10334</v>
      </c>
      <c r="HN349" s="154">
        <v>10333</v>
      </c>
      <c r="HO349" s="166">
        <v>10333</v>
      </c>
      <c r="HP349" s="154">
        <v>10333</v>
      </c>
      <c r="HQ349" s="154">
        <v>10333</v>
      </c>
      <c r="HR349" s="166">
        <v>10333</v>
      </c>
      <c r="HS349" s="154">
        <v>10333</v>
      </c>
      <c r="HT349" s="148">
        <v>10333</v>
      </c>
      <c r="HU349" s="148">
        <v>10326</v>
      </c>
      <c r="HV349" s="148">
        <v>10323</v>
      </c>
      <c r="HW349" s="166">
        <v>10320</v>
      </c>
    </row>
    <row r="350" spans="1:231">
      <c r="A350" s="145">
        <f t="shared" si="54"/>
        <v>44330</v>
      </c>
      <c r="B350" s="220">
        <f>'Age&amp;Sex by occurrence date'!$CNH22</f>
        <v>12761</v>
      </c>
      <c r="C350" s="220">
        <v>10543</v>
      </c>
      <c r="D350" s="220">
        <v>10543</v>
      </c>
      <c r="E350" s="220">
        <v>10543</v>
      </c>
      <c r="F350" s="220">
        <v>10543</v>
      </c>
      <c r="G350" s="220">
        <v>10543</v>
      </c>
      <c r="H350" s="220">
        <v>10543</v>
      </c>
      <c r="I350" s="220">
        <v>10543</v>
      </c>
      <c r="J350" s="220">
        <v>10543</v>
      </c>
      <c r="K350" s="220">
        <v>10543</v>
      </c>
      <c r="L350" s="220">
        <v>10543</v>
      </c>
      <c r="M350" s="220">
        <v>10543</v>
      </c>
      <c r="N350" s="220">
        <v>10543</v>
      </c>
      <c r="O350" s="220">
        <v>10543</v>
      </c>
      <c r="P350" s="220">
        <v>10543</v>
      </c>
      <c r="Q350" s="220">
        <v>10542</v>
      </c>
      <c r="R350" s="220">
        <v>10542</v>
      </c>
      <c r="S350" s="220">
        <v>10542</v>
      </c>
      <c r="T350" s="220">
        <v>10542</v>
      </c>
      <c r="U350" s="220">
        <v>10542</v>
      </c>
      <c r="V350" s="220">
        <v>10541</v>
      </c>
      <c r="W350" s="220">
        <v>10541</v>
      </c>
      <c r="X350" s="220">
        <v>10541</v>
      </c>
      <c r="Y350" s="220">
        <v>10540</v>
      </c>
      <c r="Z350" s="220">
        <v>10535</v>
      </c>
      <c r="AA350" s="220">
        <v>10464</v>
      </c>
      <c r="AB350" s="220">
        <v>10345</v>
      </c>
      <c r="AC350" s="220">
        <v>10345</v>
      </c>
      <c r="AD350" s="220">
        <v>10345</v>
      </c>
      <c r="AE350" s="220">
        <v>10343</v>
      </c>
      <c r="AF350" s="220">
        <v>10343</v>
      </c>
      <c r="AG350" s="220">
        <v>10343</v>
      </c>
      <c r="AH350" s="220">
        <v>10343</v>
      </c>
      <c r="AI350" s="220">
        <v>10343</v>
      </c>
      <c r="AJ350" s="220">
        <v>10343</v>
      </c>
      <c r="AK350" s="220">
        <v>10343</v>
      </c>
      <c r="AL350" s="220">
        <v>10343</v>
      </c>
      <c r="AM350" s="220">
        <v>10343</v>
      </c>
      <c r="AN350" s="220">
        <v>10343</v>
      </c>
      <c r="AO350" s="220">
        <v>10343</v>
      </c>
      <c r="AP350" s="220">
        <v>10343</v>
      </c>
      <c r="AQ350" s="220">
        <v>10343</v>
      </c>
      <c r="AR350" s="220">
        <v>10343</v>
      </c>
      <c r="AS350" s="220">
        <v>10343</v>
      </c>
      <c r="AT350" s="220">
        <v>10343</v>
      </c>
      <c r="AU350" s="220">
        <v>10343</v>
      </c>
      <c r="AV350" s="220">
        <v>10343</v>
      </c>
      <c r="AW350" s="220">
        <v>10343</v>
      </c>
      <c r="AX350" s="220">
        <v>10343</v>
      </c>
      <c r="AY350" s="220">
        <v>10343</v>
      </c>
      <c r="AZ350" s="220">
        <v>10343</v>
      </c>
      <c r="BA350" s="220">
        <v>10343</v>
      </c>
      <c r="BB350" s="220">
        <v>10343</v>
      </c>
      <c r="BC350" s="220">
        <v>10343</v>
      </c>
      <c r="BD350" s="220">
        <v>10343</v>
      </c>
      <c r="BE350" s="220">
        <v>10343</v>
      </c>
      <c r="BF350" s="220">
        <v>10343</v>
      </c>
      <c r="BG350" s="220">
        <v>10343</v>
      </c>
      <c r="BH350" s="220">
        <v>10343</v>
      </c>
      <c r="BI350" s="220">
        <v>10343</v>
      </c>
      <c r="BJ350" s="220">
        <v>10343</v>
      </c>
      <c r="BK350" s="220">
        <v>10343</v>
      </c>
      <c r="BL350" s="220">
        <v>10343</v>
      </c>
      <c r="BM350" s="220">
        <v>10343</v>
      </c>
      <c r="BN350" s="220">
        <v>10343</v>
      </c>
      <c r="BO350" s="220">
        <v>10343</v>
      </c>
      <c r="BP350" s="220">
        <v>10343</v>
      </c>
      <c r="BQ350" s="220">
        <v>10343</v>
      </c>
      <c r="BR350" s="220">
        <v>10343</v>
      </c>
      <c r="BS350" s="220">
        <v>10343</v>
      </c>
      <c r="BT350" s="220">
        <v>10343</v>
      </c>
      <c r="BU350" s="220">
        <v>10343</v>
      </c>
      <c r="BV350" s="220">
        <v>10343</v>
      </c>
      <c r="BW350" s="220">
        <v>10343</v>
      </c>
      <c r="BX350" s="220">
        <v>10343</v>
      </c>
      <c r="BY350" s="220">
        <v>10343</v>
      </c>
      <c r="BZ350" s="220">
        <v>10343</v>
      </c>
      <c r="CA350" s="220">
        <v>10343</v>
      </c>
      <c r="CB350" s="220">
        <v>10343</v>
      </c>
      <c r="CC350" s="220">
        <v>10343</v>
      </c>
      <c r="CD350" s="220">
        <v>10343</v>
      </c>
      <c r="CE350" s="220">
        <v>10343</v>
      </c>
      <c r="CF350" s="220">
        <v>10343</v>
      </c>
      <c r="CG350" s="220">
        <v>10343</v>
      </c>
      <c r="CH350" s="220">
        <v>10343</v>
      </c>
      <c r="CI350" s="220">
        <v>10343</v>
      </c>
      <c r="CJ350" s="220">
        <v>10343</v>
      </c>
      <c r="CK350" s="220">
        <v>10343</v>
      </c>
      <c r="CL350" s="220">
        <v>10343</v>
      </c>
      <c r="CM350" s="220">
        <v>10343</v>
      </c>
      <c r="CN350" s="220">
        <v>10343</v>
      </c>
      <c r="CO350" s="220">
        <v>10343</v>
      </c>
      <c r="CP350" s="220">
        <v>10343</v>
      </c>
      <c r="CQ350" s="220">
        <v>10343</v>
      </c>
      <c r="CR350" s="220">
        <v>10343</v>
      </c>
      <c r="CS350" s="220">
        <v>10343</v>
      </c>
      <c r="CT350" s="220">
        <v>10343</v>
      </c>
      <c r="CU350" s="220">
        <v>10343</v>
      </c>
      <c r="CV350" s="220">
        <v>10343</v>
      </c>
      <c r="CW350" s="220">
        <v>10343</v>
      </c>
      <c r="CX350" s="220">
        <v>10343</v>
      </c>
      <c r="CY350" s="220">
        <v>10343</v>
      </c>
      <c r="CZ350" s="220">
        <v>10343</v>
      </c>
      <c r="DA350" s="220">
        <v>10343</v>
      </c>
      <c r="DB350" s="220">
        <v>10343</v>
      </c>
      <c r="DC350" s="220">
        <v>10343</v>
      </c>
      <c r="DD350" s="220">
        <v>10343</v>
      </c>
      <c r="DE350" s="220">
        <v>10343</v>
      </c>
      <c r="DF350" s="220">
        <v>10343</v>
      </c>
      <c r="DG350" s="220">
        <v>10343</v>
      </c>
      <c r="DH350" s="220">
        <v>10343</v>
      </c>
      <c r="DI350" s="220">
        <v>10343</v>
      </c>
      <c r="DJ350" s="220">
        <v>10343</v>
      </c>
      <c r="DK350" s="220">
        <v>10343</v>
      </c>
      <c r="DL350" s="220">
        <v>10343</v>
      </c>
      <c r="DM350" s="220">
        <v>10343</v>
      </c>
      <c r="DN350" s="220">
        <v>10343</v>
      </c>
      <c r="DO350" s="220">
        <v>10343</v>
      </c>
      <c r="DP350" s="220">
        <v>10343</v>
      </c>
      <c r="DQ350" s="220">
        <v>10343</v>
      </c>
      <c r="DR350" s="220">
        <v>10343</v>
      </c>
      <c r="DS350" s="220">
        <v>10343</v>
      </c>
      <c r="DT350" s="220">
        <v>10313</v>
      </c>
      <c r="DU350" s="220">
        <v>10309</v>
      </c>
      <c r="DV350" s="220">
        <v>10309</v>
      </c>
      <c r="DW350" s="220">
        <v>10319</v>
      </c>
      <c r="DX350" s="220">
        <v>10319</v>
      </c>
      <c r="DY350" s="220">
        <v>10312</v>
      </c>
      <c r="DZ350" s="220">
        <v>10312</v>
      </c>
      <c r="EA350" s="220">
        <v>10305</v>
      </c>
      <c r="EB350" s="220">
        <v>10305</v>
      </c>
      <c r="EC350" s="220">
        <v>10305</v>
      </c>
      <c r="ED350" s="220">
        <v>10305</v>
      </c>
      <c r="EE350" s="220">
        <v>10305</v>
      </c>
      <c r="EF350" s="220">
        <v>10305</v>
      </c>
      <c r="EG350" s="220">
        <v>10305</v>
      </c>
      <c r="EH350" s="220">
        <v>10305</v>
      </c>
      <c r="EI350" s="220">
        <v>10305</v>
      </c>
      <c r="EJ350" s="220">
        <v>10305</v>
      </c>
      <c r="EK350" s="220">
        <v>10305</v>
      </c>
      <c r="EL350" s="220">
        <v>10305</v>
      </c>
      <c r="EM350" s="220">
        <v>10305</v>
      </c>
      <c r="EN350" s="242">
        <v>10305</v>
      </c>
      <c r="EO350" s="232">
        <v>10305</v>
      </c>
      <c r="EP350" s="228">
        <v>10305</v>
      </c>
      <c r="EQ350" s="166">
        <v>10305</v>
      </c>
      <c r="ER350" s="166">
        <v>10304</v>
      </c>
      <c r="ES350" s="166">
        <v>10304</v>
      </c>
      <c r="ET350" s="166">
        <v>10304</v>
      </c>
      <c r="EU350" s="166">
        <v>10304</v>
      </c>
      <c r="EV350" s="166">
        <v>10304</v>
      </c>
      <c r="EW350" s="154">
        <v>10304</v>
      </c>
      <c r="EX350" s="154">
        <v>10304</v>
      </c>
      <c r="EY350" s="154">
        <v>10304</v>
      </c>
      <c r="EZ350" s="154">
        <v>10304</v>
      </c>
      <c r="FA350" s="154">
        <v>10304</v>
      </c>
      <c r="FB350" s="154">
        <v>10304</v>
      </c>
      <c r="FC350" s="154">
        <v>10304</v>
      </c>
      <c r="FD350" s="154">
        <v>10304</v>
      </c>
      <c r="FE350" s="166">
        <v>10304</v>
      </c>
      <c r="FF350" s="154">
        <v>10304</v>
      </c>
      <c r="FG350" s="166">
        <v>10304</v>
      </c>
      <c r="FH350" s="154">
        <v>10304</v>
      </c>
      <c r="FI350" s="154">
        <v>10304</v>
      </c>
      <c r="FJ350" s="166">
        <v>10304</v>
      </c>
      <c r="FK350" s="166">
        <v>10304</v>
      </c>
      <c r="FL350" s="166">
        <v>10304</v>
      </c>
      <c r="FM350" s="166">
        <v>10304</v>
      </c>
      <c r="FN350" s="166">
        <v>10304</v>
      </c>
      <c r="FO350" s="166">
        <v>10304</v>
      </c>
      <c r="FP350" s="166">
        <v>10304</v>
      </c>
      <c r="FQ350" s="166">
        <v>10298</v>
      </c>
      <c r="FR350" s="154">
        <v>10298</v>
      </c>
      <c r="FS350" s="154">
        <v>10298</v>
      </c>
      <c r="FT350" s="154">
        <v>10298</v>
      </c>
      <c r="FU350" s="154">
        <v>10298</v>
      </c>
      <c r="FV350" s="154">
        <v>10298</v>
      </c>
      <c r="FW350" s="154">
        <v>10298</v>
      </c>
      <c r="FX350" s="154">
        <v>10298</v>
      </c>
      <c r="FY350" s="154">
        <v>10298</v>
      </c>
      <c r="FZ350" s="154">
        <v>10298</v>
      </c>
      <c r="GA350" s="154">
        <v>10298</v>
      </c>
      <c r="GB350" s="154">
        <v>10298</v>
      </c>
      <c r="GC350" s="154">
        <v>10298</v>
      </c>
      <c r="GD350" s="154">
        <v>10298</v>
      </c>
      <c r="GE350" s="154">
        <v>10298</v>
      </c>
      <c r="GF350" s="154">
        <v>10298</v>
      </c>
      <c r="GG350" s="154">
        <v>10298</v>
      </c>
      <c r="GH350" s="154">
        <v>10298</v>
      </c>
      <c r="GI350" s="154">
        <v>10298</v>
      </c>
      <c r="GJ350" s="154">
        <v>10298</v>
      </c>
      <c r="GK350" s="166">
        <v>10298</v>
      </c>
      <c r="GL350" s="166">
        <v>10298</v>
      </c>
      <c r="GM350" s="166">
        <v>10299</v>
      </c>
      <c r="GN350" s="166">
        <v>10299</v>
      </c>
      <c r="GO350" s="166">
        <v>10299</v>
      </c>
      <c r="GP350" s="166">
        <v>10299</v>
      </c>
      <c r="GQ350" s="166">
        <v>10299</v>
      </c>
      <c r="GR350" s="166">
        <v>10299</v>
      </c>
      <c r="GS350" s="166">
        <v>10299</v>
      </c>
      <c r="GT350" s="166">
        <v>10299</v>
      </c>
      <c r="GU350" s="166">
        <v>10299</v>
      </c>
      <c r="GV350" s="166">
        <v>10299</v>
      </c>
      <c r="GW350" s="166">
        <v>10299</v>
      </c>
      <c r="GX350" s="154">
        <v>10299</v>
      </c>
      <c r="GY350" s="166">
        <v>10299</v>
      </c>
      <c r="GZ350" s="166">
        <v>10299</v>
      </c>
      <c r="HA350" s="166">
        <v>10299</v>
      </c>
      <c r="HB350" s="166">
        <v>10299</v>
      </c>
      <c r="HC350" s="166">
        <v>10299</v>
      </c>
      <c r="HD350" s="166">
        <v>10299</v>
      </c>
      <c r="HE350" s="166">
        <v>10298</v>
      </c>
      <c r="HF350" s="166">
        <v>10298</v>
      </c>
      <c r="HG350" s="154">
        <v>10298</v>
      </c>
      <c r="HH350" s="154">
        <v>10315</v>
      </c>
      <c r="HI350" s="166">
        <v>10314</v>
      </c>
      <c r="HJ350" s="154">
        <v>10315</v>
      </c>
      <c r="HK350" s="154">
        <v>10314</v>
      </c>
      <c r="HL350" s="166">
        <v>10318</v>
      </c>
      <c r="HM350" s="154">
        <v>10322</v>
      </c>
      <c r="HN350" s="154">
        <v>10321</v>
      </c>
      <c r="HO350" s="166">
        <v>10321</v>
      </c>
      <c r="HP350" s="154">
        <v>10321</v>
      </c>
      <c r="HQ350" s="154">
        <v>10321</v>
      </c>
      <c r="HR350" s="166">
        <v>10321</v>
      </c>
      <c r="HS350" s="154">
        <v>10321</v>
      </c>
      <c r="HT350" s="148">
        <v>10321</v>
      </c>
      <c r="HU350" s="148">
        <v>10314</v>
      </c>
      <c r="HV350" s="148">
        <v>10311</v>
      </c>
      <c r="HW350" s="166">
        <v>10308</v>
      </c>
    </row>
    <row r="351" spans="1:231">
      <c r="A351" s="145">
        <f t="shared" si="54"/>
        <v>44329</v>
      </c>
      <c r="B351" s="220">
        <f>'Age&amp;Sex by occurrence date'!$CNO22</f>
        <v>12749</v>
      </c>
      <c r="C351" s="220">
        <v>10536</v>
      </c>
      <c r="D351" s="220">
        <v>10536</v>
      </c>
      <c r="E351" s="220">
        <v>10536</v>
      </c>
      <c r="F351" s="220">
        <v>10536</v>
      </c>
      <c r="G351" s="220">
        <v>10536</v>
      </c>
      <c r="H351" s="220">
        <v>10536</v>
      </c>
      <c r="I351" s="220">
        <v>10536</v>
      </c>
      <c r="J351" s="220">
        <v>10536</v>
      </c>
      <c r="K351" s="220">
        <v>10536</v>
      </c>
      <c r="L351" s="220">
        <v>10536</v>
      </c>
      <c r="M351" s="220">
        <v>10536</v>
      </c>
      <c r="N351" s="220">
        <v>10536</v>
      </c>
      <c r="O351" s="220">
        <v>10536</v>
      </c>
      <c r="P351" s="220">
        <v>10536</v>
      </c>
      <c r="Q351" s="220">
        <v>10535</v>
      </c>
      <c r="R351" s="220">
        <v>10535</v>
      </c>
      <c r="S351" s="220">
        <v>10535</v>
      </c>
      <c r="T351" s="220">
        <v>10535</v>
      </c>
      <c r="U351" s="220">
        <v>10535</v>
      </c>
      <c r="V351" s="220">
        <v>10534</v>
      </c>
      <c r="W351" s="220">
        <v>10534</v>
      </c>
      <c r="X351" s="220">
        <v>10534</v>
      </c>
      <c r="Y351" s="220">
        <v>10533</v>
      </c>
      <c r="Z351" s="220">
        <v>10528</v>
      </c>
      <c r="AA351" s="220">
        <v>10457</v>
      </c>
      <c r="AB351" s="220">
        <v>10339</v>
      </c>
      <c r="AC351" s="220">
        <v>10339</v>
      </c>
      <c r="AD351" s="220">
        <v>10339</v>
      </c>
      <c r="AE351" s="220">
        <v>10337</v>
      </c>
      <c r="AF351" s="220">
        <v>10337</v>
      </c>
      <c r="AG351" s="220">
        <v>10337</v>
      </c>
      <c r="AH351" s="220">
        <v>10337</v>
      </c>
      <c r="AI351" s="220">
        <v>10337</v>
      </c>
      <c r="AJ351" s="220">
        <v>10337</v>
      </c>
      <c r="AK351" s="220">
        <v>10337</v>
      </c>
      <c r="AL351" s="220">
        <v>10337</v>
      </c>
      <c r="AM351" s="220">
        <v>10337</v>
      </c>
      <c r="AN351" s="220">
        <v>10337</v>
      </c>
      <c r="AO351" s="220">
        <v>10337</v>
      </c>
      <c r="AP351" s="220">
        <v>10337</v>
      </c>
      <c r="AQ351" s="220">
        <v>10337</v>
      </c>
      <c r="AR351" s="220">
        <v>10337</v>
      </c>
      <c r="AS351" s="220">
        <v>10337</v>
      </c>
      <c r="AT351" s="220">
        <v>10337</v>
      </c>
      <c r="AU351" s="220">
        <v>10337</v>
      </c>
      <c r="AV351" s="220">
        <v>10337</v>
      </c>
      <c r="AW351" s="220">
        <v>10337</v>
      </c>
      <c r="AX351" s="220">
        <v>10337</v>
      </c>
      <c r="AY351" s="220">
        <v>10337</v>
      </c>
      <c r="AZ351" s="220">
        <v>10337</v>
      </c>
      <c r="BA351" s="220">
        <v>10337</v>
      </c>
      <c r="BB351" s="220">
        <v>10337</v>
      </c>
      <c r="BC351" s="220">
        <v>10337</v>
      </c>
      <c r="BD351" s="220">
        <v>10337</v>
      </c>
      <c r="BE351" s="220">
        <v>10337</v>
      </c>
      <c r="BF351" s="220">
        <v>10337</v>
      </c>
      <c r="BG351" s="220">
        <v>10337</v>
      </c>
      <c r="BH351" s="220">
        <v>10337</v>
      </c>
      <c r="BI351" s="220">
        <v>10337</v>
      </c>
      <c r="BJ351" s="220">
        <v>10337</v>
      </c>
      <c r="BK351" s="220">
        <v>10337</v>
      </c>
      <c r="BL351" s="220">
        <v>10337</v>
      </c>
      <c r="BM351" s="220">
        <v>10337</v>
      </c>
      <c r="BN351" s="220">
        <v>10337</v>
      </c>
      <c r="BO351" s="220">
        <v>10337</v>
      </c>
      <c r="BP351" s="220">
        <v>10337</v>
      </c>
      <c r="BQ351" s="220">
        <v>10337</v>
      </c>
      <c r="BR351" s="220">
        <v>10337</v>
      </c>
      <c r="BS351" s="220">
        <v>10337</v>
      </c>
      <c r="BT351" s="220">
        <v>10337</v>
      </c>
      <c r="BU351" s="220">
        <v>10337</v>
      </c>
      <c r="BV351" s="220">
        <v>10337</v>
      </c>
      <c r="BW351" s="220">
        <v>10337</v>
      </c>
      <c r="BX351" s="220">
        <v>10337</v>
      </c>
      <c r="BY351" s="220">
        <v>10337</v>
      </c>
      <c r="BZ351" s="220">
        <v>10337</v>
      </c>
      <c r="CA351" s="220">
        <v>10337</v>
      </c>
      <c r="CB351" s="220">
        <v>10337</v>
      </c>
      <c r="CC351" s="220">
        <v>10337</v>
      </c>
      <c r="CD351" s="220">
        <v>10337</v>
      </c>
      <c r="CE351" s="220">
        <v>10337</v>
      </c>
      <c r="CF351" s="220">
        <v>10337</v>
      </c>
      <c r="CG351" s="220">
        <v>10337</v>
      </c>
      <c r="CH351" s="220">
        <v>10337</v>
      </c>
      <c r="CI351" s="220">
        <v>10337</v>
      </c>
      <c r="CJ351" s="220">
        <v>10337</v>
      </c>
      <c r="CK351" s="220">
        <v>10337</v>
      </c>
      <c r="CL351" s="220">
        <v>10337</v>
      </c>
      <c r="CM351" s="220">
        <v>10337</v>
      </c>
      <c r="CN351" s="220">
        <v>10337</v>
      </c>
      <c r="CO351" s="220">
        <v>10337</v>
      </c>
      <c r="CP351" s="220">
        <v>10337</v>
      </c>
      <c r="CQ351" s="220">
        <v>10337</v>
      </c>
      <c r="CR351" s="220">
        <v>10337</v>
      </c>
      <c r="CS351" s="220">
        <v>10337</v>
      </c>
      <c r="CT351" s="220">
        <v>10337</v>
      </c>
      <c r="CU351" s="220">
        <v>10337</v>
      </c>
      <c r="CV351" s="220">
        <v>10337</v>
      </c>
      <c r="CW351" s="220">
        <v>10337</v>
      </c>
      <c r="CX351" s="220">
        <v>10337</v>
      </c>
      <c r="CY351" s="220">
        <v>10337</v>
      </c>
      <c r="CZ351" s="220">
        <v>10337</v>
      </c>
      <c r="DA351" s="220">
        <v>10337</v>
      </c>
      <c r="DB351" s="220">
        <v>10337</v>
      </c>
      <c r="DC351" s="220">
        <v>10337</v>
      </c>
      <c r="DD351" s="220">
        <v>10337</v>
      </c>
      <c r="DE351" s="220">
        <v>10337</v>
      </c>
      <c r="DF351" s="220">
        <v>10337</v>
      </c>
      <c r="DG351" s="220">
        <v>10337</v>
      </c>
      <c r="DH351" s="220">
        <v>10337</v>
      </c>
      <c r="DI351" s="220">
        <v>10337</v>
      </c>
      <c r="DJ351" s="220">
        <v>10337</v>
      </c>
      <c r="DK351" s="220">
        <v>10337</v>
      </c>
      <c r="DL351" s="220">
        <v>10337</v>
      </c>
      <c r="DM351" s="220">
        <v>10337</v>
      </c>
      <c r="DN351" s="220">
        <v>10337</v>
      </c>
      <c r="DO351" s="220">
        <v>10337</v>
      </c>
      <c r="DP351" s="220">
        <v>10337</v>
      </c>
      <c r="DQ351" s="220">
        <v>10337</v>
      </c>
      <c r="DR351" s="220">
        <v>10337</v>
      </c>
      <c r="DS351" s="220">
        <v>10337</v>
      </c>
      <c r="DT351" s="220">
        <v>10307</v>
      </c>
      <c r="DU351" s="220">
        <v>10303</v>
      </c>
      <c r="DV351" s="220">
        <v>10303</v>
      </c>
      <c r="DW351" s="220">
        <v>10313</v>
      </c>
      <c r="DX351" s="220">
        <v>10313</v>
      </c>
      <c r="DY351" s="220">
        <v>10306</v>
      </c>
      <c r="DZ351" s="220">
        <v>10306</v>
      </c>
      <c r="EA351" s="220">
        <v>10299</v>
      </c>
      <c r="EB351" s="220">
        <v>10299</v>
      </c>
      <c r="EC351" s="220">
        <v>10299</v>
      </c>
      <c r="ED351" s="220">
        <v>10299</v>
      </c>
      <c r="EE351" s="220">
        <v>10299</v>
      </c>
      <c r="EF351" s="220">
        <v>10299</v>
      </c>
      <c r="EG351" s="220">
        <v>10299</v>
      </c>
      <c r="EH351" s="220">
        <v>10299</v>
      </c>
      <c r="EI351" s="220">
        <v>10299</v>
      </c>
      <c r="EJ351" s="220">
        <v>10299</v>
      </c>
      <c r="EK351" s="220">
        <v>10299</v>
      </c>
      <c r="EL351" s="220">
        <v>10299</v>
      </c>
      <c r="EM351" s="220">
        <v>10299</v>
      </c>
      <c r="EN351" s="242">
        <v>10299</v>
      </c>
      <c r="EO351" s="232">
        <v>10299</v>
      </c>
      <c r="EP351" s="227">
        <v>10299</v>
      </c>
      <c r="EQ351" s="154">
        <v>10299</v>
      </c>
      <c r="ER351" s="154">
        <v>10298</v>
      </c>
      <c r="ES351" s="154">
        <v>10298</v>
      </c>
      <c r="ET351" s="154">
        <v>10298</v>
      </c>
      <c r="EU351" s="154">
        <v>10298</v>
      </c>
      <c r="EV351" s="154">
        <v>10298</v>
      </c>
      <c r="EW351" s="166">
        <v>10298</v>
      </c>
      <c r="EX351" s="166">
        <v>10298</v>
      </c>
      <c r="EY351" s="166">
        <v>10298</v>
      </c>
      <c r="EZ351" s="166">
        <v>10298</v>
      </c>
      <c r="FA351" s="166">
        <v>10298</v>
      </c>
      <c r="FB351" s="166">
        <v>10298</v>
      </c>
      <c r="FC351" s="154">
        <v>10298</v>
      </c>
      <c r="FD351" s="166">
        <v>10298</v>
      </c>
      <c r="FE351" s="166">
        <v>10298</v>
      </c>
      <c r="FF351" s="166">
        <v>10298</v>
      </c>
      <c r="FG351" s="154">
        <v>10298</v>
      </c>
      <c r="FH351" s="166">
        <v>10298</v>
      </c>
      <c r="FI351" s="154">
        <v>10298</v>
      </c>
      <c r="FJ351" s="154">
        <v>10298</v>
      </c>
      <c r="FK351" s="166">
        <v>10298</v>
      </c>
      <c r="FL351" s="166">
        <v>10298</v>
      </c>
      <c r="FM351" s="166">
        <v>10298</v>
      </c>
      <c r="FN351" s="166">
        <v>10298</v>
      </c>
      <c r="FO351" s="166">
        <v>10298</v>
      </c>
      <c r="FP351" s="166">
        <v>10298</v>
      </c>
      <c r="FQ351" s="166">
        <v>10292</v>
      </c>
      <c r="FR351" s="154">
        <v>10292</v>
      </c>
      <c r="FS351" s="154">
        <v>10292</v>
      </c>
      <c r="FT351" s="154">
        <v>10292</v>
      </c>
      <c r="FU351" s="154">
        <v>10292</v>
      </c>
      <c r="FV351" s="154">
        <v>10292</v>
      </c>
      <c r="FW351" s="154">
        <v>10292</v>
      </c>
      <c r="FX351" s="154">
        <v>10292</v>
      </c>
      <c r="FY351" s="154">
        <v>10292</v>
      </c>
      <c r="FZ351" s="154">
        <v>10292</v>
      </c>
      <c r="GA351" s="154">
        <v>10292</v>
      </c>
      <c r="GB351" s="154">
        <v>10292</v>
      </c>
      <c r="GC351" s="154">
        <v>10292</v>
      </c>
      <c r="GD351" s="154">
        <v>10292</v>
      </c>
      <c r="GE351" s="154">
        <v>10292</v>
      </c>
      <c r="GF351" s="154">
        <v>10292</v>
      </c>
      <c r="GG351" s="154">
        <v>10292</v>
      </c>
      <c r="GH351" s="154">
        <v>10292</v>
      </c>
      <c r="GI351" s="154">
        <v>10292</v>
      </c>
      <c r="GJ351" s="154">
        <v>10292</v>
      </c>
      <c r="GK351" s="166">
        <v>10292</v>
      </c>
      <c r="GL351" s="166">
        <v>10292</v>
      </c>
      <c r="GM351" s="166">
        <v>10293</v>
      </c>
      <c r="GN351" s="166">
        <v>10293</v>
      </c>
      <c r="GO351" s="166">
        <v>10293</v>
      </c>
      <c r="GP351" s="166">
        <v>10293</v>
      </c>
      <c r="GQ351" s="166">
        <v>10293</v>
      </c>
      <c r="GR351" s="166">
        <v>10293</v>
      </c>
      <c r="GS351" s="166">
        <v>10293</v>
      </c>
      <c r="GT351" s="154">
        <v>10293</v>
      </c>
      <c r="GU351" s="154">
        <v>10293</v>
      </c>
      <c r="GV351" s="154">
        <v>10293</v>
      </c>
      <c r="GW351" s="154">
        <v>10293</v>
      </c>
      <c r="GX351" s="154">
        <v>10293</v>
      </c>
      <c r="GY351" s="166">
        <v>10293</v>
      </c>
      <c r="GZ351" s="166">
        <v>10293</v>
      </c>
      <c r="HA351" s="166">
        <v>10293</v>
      </c>
      <c r="HB351" s="166">
        <v>10293</v>
      </c>
      <c r="HC351" s="166">
        <v>10293</v>
      </c>
      <c r="HD351" s="166">
        <v>10293</v>
      </c>
      <c r="HE351" s="166">
        <v>10292</v>
      </c>
      <c r="HF351" s="166">
        <v>10292</v>
      </c>
      <c r="HG351" s="154">
        <v>10292</v>
      </c>
      <c r="HH351" s="154">
        <v>10309</v>
      </c>
      <c r="HI351" s="166">
        <v>10308</v>
      </c>
      <c r="HJ351" s="154">
        <v>10309</v>
      </c>
      <c r="HK351" s="154">
        <v>10308</v>
      </c>
      <c r="HL351" s="166">
        <v>10312</v>
      </c>
      <c r="HM351" s="154">
        <v>10316</v>
      </c>
      <c r="HN351" s="154">
        <v>10315</v>
      </c>
      <c r="HO351" s="166">
        <v>10315</v>
      </c>
      <c r="HP351" s="154">
        <v>10315</v>
      </c>
      <c r="HQ351" s="154">
        <v>10315</v>
      </c>
      <c r="HR351" s="166">
        <v>10315</v>
      </c>
      <c r="HS351" s="154">
        <v>10315</v>
      </c>
      <c r="HT351" s="148">
        <v>10315</v>
      </c>
      <c r="HU351" s="148">
        <v>10308</v>
      </c>
      <c r="HV351" s="148">
        <v>10305</v>
      </c>
      <c r="HW351" s="166">
        <v>10302</v>
      </c>
    </row>
    <row r="352" spans="1:231">
      <c r="A352" s="145">
        <f t="shared" si="54"/>
        <v>44328</v>
      </c>
      <c r="B352" s="220">
        <f>'Age&amp;Sex by occurrence date'!$CNV22</f>
        <v>12738</v>
      </c>
      <c r="C352" s="220">
        <v>10525</v>
      </c>
      <c r="D352" s="220">
        <v>10525</v>
      </c>
      <c r="E352" s="220">
        <v>10525</v>
      </c>
      <c r="F352" s="220">
        <v>10525</v>
      </c>
      <c r="G352" s="220">
        <v>10525</v>
      </c>
      <c r="H352" s="220">
        <v>10525</v>
      </c>
      <c r="I352" s="220">
        <v>10525</v>
      </c>
      <c r="J352" s="220">
        <v>10525</v>
      </c>
      <c r="K352" s="220">
        <v>10525</v>
      </c>
      <c r="L352" s="220">
        <v>10525</v>
      </c>
      <c r="M352" s="220">
        <v>10525</v>
      </c>
      <c r="N352" s="220">
        <v>10525</v>
      </c>
      <c r="O352" s="220">
        <v>10525</v>
      </c>
      <c r="P352" s="220">
        <v>10525</v>
      </c>
      <c r="Q352" s="220">
        <v>10524</v>
      </c>
      <c r="R352" s="220">
        <v>10524</v>
      </c>
      <c r="S352" s="220">
        <v>10524</v>
      </c>
      <c r="T352" s="220">
        <v>10524</v>
      </c>
      <c r="U352" s="220">
        <v>10524</v>
      </c>
      <c r="V352" s="220">
        <v>10523</v>
      </c>
      <c r="W352" s="220">
        <v>10523</v>
      </c>
      <c r="X352" s="220">
        <v>10523</v>
      </c>
      <c r="Y352" s="220">
        <v>10522</v>
      </c>
      <c r="Z352" s="220">
        <v>10517</v>
      </c>
      <c r="AA352" s="220">
        <v>10446</v>
      </c>
      <c r="AB352" s="220">
        <v>10328</v>
      </c>
      <c r="AC352" s="220">
        <v>10328</v>
      </c>
      <c r="AD352" s="220">
        <v>10328</v>
      </c>
      <c r="AE352" s="220">
        <v>10326</v>
      </c>
      <c r="AF352" s="220">
        <v>10326</v>
      </c>
      <c r="AG352" s="220">
        <v>10326</v>
      </c>
      <c r="AH352" s="220">
        <v>10326</v>
      </c>
      <c r="AI352" s="220">
        <v>10326</v>
      </c>
      <c r="AJ352" s="220">
        <v>10326</v>
      </c>
      <c r="AK352" s="220">
        <v>10326</v>
      </c>
      <c r="AL352" s="220">
        <v>10326</v>
      </c>
      <c r="AM352" s="220">
        <v>10326</v>
      </c>
      <c r="AN352" s="220">
        <v>10326</v>
      </c>
      <c r="AO352" s="220">
        <v>10326</v>
      </c>
      <c r="AP352" s="220">
        <v>10326</v>
      </c>
      <c r="AQ352" s="220">
        <v>10326</v>
      </c>
      <c r="AR352" s="220">
        <v>10326</v>
      </c>
      <c r="AS352" s="220">
        <v>10326</v>
      </c>
      <c r="AT352" s="220">
        <v>10326</v>
      </c>
      <c r="AU352" s="220">
        <v>10326</v>
      </c>
      <c r="AV352" s="220">
        <v>10326</v>
      </c>
      <c r="AW352" s="220">
        <v>10326</v>
      </c>
      <c r="AX352" s="220">
        <v>10326</v>
      </c>
      <c r="AY352" s="220">
        <v>10326</v>
      </c>
      <c r="AZ352" s="220">
        <v>10326</v>
      </c>
      <c r="BA352" s="220">
        <v>10326</v>
      </c>
      <c r="BB352" s="220">
        <v>10326</v>
      </c>
      <c r="BC352" s="220">
        <v>10326</v>
      </c>
      <c r="BD352" s="220">
        <v>10326</v>
      </c>
      <c r="BE352" s="220">
        <v>10326</v>
      </c>
      <c r="BF352" s="220">
        <v>10326</v>
      </c>
      <c r="BG352" s="220">
        <v>10326</v>
      </c>
      <c r="BH352" s="220">
        <v>10326</v>
      </c>
      <c r="BI352" s="220">
        <v>10326</v>
      </c>
      <c r="BJ352" s="220">
        <v>10326</v>
      </c>
      <c r="BK352" s="220">
        <v>10326</v>
      </c>
      <c r="BL352" s="220">
        <v>10326</v>
      </c>
      <c r="BM352" s="220">
        <v>10326</v>
      </c>
      <c r="BN352" s="220">
        <v>10326</v>
      </c>
      <c r="BO352" s="220">
        <v>10326</v>
      </c>
      <c r="BP352" s="220">
        <v>10326</v>
      </c>
      <c r="BQ352" s="220">
        <v>10326</v>
      </c>
      <c r="BR352" s="220">
        <v>10326</v>
      </c>
      <c r="BS352" s="220">
        <v>10326</v>
      </c>
      <c r="BT352" s="220">
        <v>10326</v>
      </c>
      <c r="BU352" s="220">
        <v>10326</v>
      </c>
      <c r="BV352" s="220">
        <v>10326</v>
      </c>
      <c r="BW352" s="220">
        <v>10326</v>
      </c>
      <c r="BX352" s="220">
        <v>10326</v>
      </c>
      <c r="BY352" s="220">
        <v>10326</v>
      </c>
      <c r="BZ352" s="220">
        <v>10326</v>
      </c>
      <c r="CA352" s="220">
        <v>10326</v>
      </c>
      <c r="CB352" s="220">
        <v>10326</v>
      </c>
      <c r="CC352" s="220">
        <v>10326</v>
      </c>
      <c r="CD352" s="220">
        <v>10326</v>
      </c>
      <c r="CE352" s="220">
        <v>10326</v>
      </c>
      <c r="CF352" s="220">
        <v>10326</v>
      </c>
      <c r="CG352" s="220">
        <v>10326</v>
      </c>
      <c r="CH352" s="220">
        <v>10326</v>
      </c>
      <c r="CI352" s="220">
        <v>10326</v>
      </c>
      <c r="CJ352" s="220">
        <v>10326</v>
      </c>
      <c r="CK352" s="220">
        <v>10326</v>
      </c>
      <c r="CL352" s="220">
        <v>10326</v>
      </c>
      <c r="CM352" s="220">
        <v>10326</v>
      </c>
      <c r="CN352" s="220">
        <v>10326</v>
      </c>
      <c r="CO352" s="220">
        <v>10326</v>
      </c>
      <c r="CP352" s="220">
        <v>10326</v>
      </c>
      <c r="CQ352" s="220">
        <v>10326</v>
      </c>
      <c r="CR352" s="220">
        <v>10326</v>
      </c>
      <c r="CS352" s="220">
        <v>10326</v>
      </c>
      <c r="CT352" s="220">
        <v>10326</v>
      </c>
      <c r="CU352" s="220">
        <v>10326</v>
      </c>
      <c r="CV352" s="220">
        <v>10326</v>
      </c>
      <c r="CW352" s="220">
        <v>10326</v>
      </c>
      <c r="CX352" s="220">
        <v>10326</v>
      </c>
      <c r="CY352" s="220">
        <v>10326</v>
      </c>
      <c r="CZ352" s="220">
        <v>10326</v>
      </c>
      <c r="DA352" s="220">
        <v>10326</v>
      </c>
      <c r="DB352" s="220">
        <v>10326</v>
      </c>
      <c r="DC352" s="220">
        <v>10326</v>
      </c>
      <c r="DD352" s="220">
        <v>10326</v>
      </c>
      <c r="DE352" s="220">
        <v>10326</v>
      </c>
      <c r="DF352" s="220">
        <v>10326</v>
      </c>
      <c r="DG352" s="220">
        <v>10326</v>
      </c>
      <c r="DH352" s="220">
        <v>10326</v>
      </c>
      <c r="DI352" s="220">
        <v>10326</v>
      </c>
      <c r="DJ352" s="220">
        <v>10326</v>
      </c>
      <c r="DK352" s="220">
        <v>10326</v>
      </c>
      <c r="DL352" s="220">
        <v>10326</v>
      </c>
      <c r="DM352" s="220">
        <v>10326</v>
      </c>
      <c r="DN352" s="220">
        <v>10326</v>
      </c>
      <c r="DO352" s="220">
        <v>10326</v>
      </c>
      <c r="DP352" s="220">
        <v>10326</v>
      </c>
      <c r="DQ352" s="220">
        <v>10326</v>
      </c>
      <c r="DR352" s="220">
        <v>10326</v>
      </c>
      <c r="DS352" s="220">
        <v>10326</v>
      </c>
      <c r="DT352" s="220">
        <v>10296</v>
      </c>
      <c r="DU352" s="220">
        <v>10292</v>
      </c>
      <c r="DV352" s="220">
        <v>10292</v>
      </c>
      <c r="DW352" s="220">
        <v>10302</v>
      </c>
      <c r="DX352" s="220">
        <v>10302</v>
      </c>
      <c r="DY352" s="220">
        <v>10295</v>
      </c>
      <c r="DZ352" s="220">
        <v>10295</v>
      </c>
      <c r="EA352" s="220">
        <v>10288</v>
      </c>
      <c r="EB352" s="220">
        <v>10288</v>
      </c>
      <c r="EC352" s="220">
        <v>10288</v>
      </c>
      <c r="ED352" s="220">
        <v>10288</v>
      </c>
      <c r="EE352" s="220">
        <v>10288</v>
      </c>
      <c r="EF352" s="220">
        <v>10288</v>
      </c>
      <c r="EG352" s="220">
        <v>10288</v>
      </c>
      <c r="EH352" s="220">
        <v>10288</v>
      </c>
      <c r="EI352" s="220">
        <v>10288</v>
      </c>
      <c r="EJ352" s="220">
        <v>10288</v>
      </c>
      <c r="EK352" s="220">
        <v>10288</v>
      </c>
      <c r="EL352" s="220">
        <v>10288</v>
      </c>
      <c r="EM352" s="220">
        <v>10288</v>
      </c>
      <c r="EN352" s="242">
        <v>10288</v>
      </c>
      <c r="EO352" s="232">
        <v>10288</v>
      </c>
      <c r="EP352" s="227">
        <v>10288</v>
      </c>
      <c r="EQ352" s="154">
        <v>10288</v>
      </c>
      <c r="ER352" s="154">
        <v>10287</v>
      </c>
      <c r="ES352" s="154">
        <v>10287</v>
      </c>
      <c r="ET352" s="154">
        <v>10287</v>
      </c>
      <c r="EU352" s="154">
        <v>10287</v>
      </c>
      <c r="EV352" s="154">
        <v>10287</v>
      </c>
      <c r="EW352" s="166">
        <v>10287</v>
      </c>
      <c r="EX352" s="166">
        <v>10287</v>
      </c>
      <c r="EY352" s="166">
        <v>10287</v>
      </c>
      <c r="EZ352" s="166">
        <v>10287</v>
      </c>
      <c r="FA352" s="166">
        <v>10287</v>
      </c>
      <c r="FB352" s="154">
        <v>10287</v>
      </c>
      <c r="FC352" s="166">
        <v>10287</v>
      </c>
      <c r="FD352" s="154">
        <v>10287</v>
      </c>
      <c r="FE352" s="154">
        <v>10287</v>
      </c>
      <c r="FF352" s="166">
        <v>10287</v>
      </c>
      <c r="FG352" s="166">
        <v>10287</v>
      </c>
      <c r="FH352" s="166">
        <v>10287</v>
      </c>
      <c r="FI352" s="166">
        <v>10287</v>
      </c>
      <c r="FJ352" s="166">
        <v>10287</v>
      </c>
      <c r="FK352" s="166">
        <v>10287</v>
      </c>
      <c r="FL352" s="166">
        <v>10287</v>
      </c>
      <c r="FM352" s="166">
        <v>10287</v>
      </c>
      <c r="FN352" s="166">
        <v>10287</v>
      </c>
      <c r="FO352" s="166">
        <v>10287</v>
      </c>
      <c r="FP352" s="166">
        <v>10287</v>
      </c>
      <c r="FQ352" s="166">
        <v>10281</v>
      </c>
      <c r="FR352" s="166">
        <v>10281</v>
      </c>
      <c r="FS352" s="166">
        <v>10281</v>
      </c>
      <c r="FT352" s="166">
        <v>10281</v>
      </c>
      <c r="FU352" s="166">
        <v>10281</v>
      </c>
      <c r="FV352" s="166">
        <v>10281</v>
      </c>
      <c r="FW352" s="166">
        <v>10281</v>
      </c>
      <c r="FX352" s="166">
        <v>10281</v>
      </c>
      <c r="FY352" s="166">
        <v>10281</v>
      </c>
      <c r="FZ352" s="166">
        <v>10281</v>
      </c>
      <c r="GA352" s="166">
        <v>10281</v>
      </c>
      <c r="GB352" s="166">
        <v>10281</v>
      </c>
      <c r="GC352" s="166">
        <v>10281</v>
      </c>
      <c r="GD352" s="166">
        <v>10281</v>
      </c>
      <c r="GE352" s="166">
        <v>10281</v>
      </c>
      <c r="GF352" s="166">
        <v>10281</v>
      </c>
      <c r="GG352" s="166">
        <v>10281</v>
      </c>
      <c r="GH352" s="166">
        <v>10281</v>
      </c>
      <c r="GI352" s="166">
        <v>10281</v>
      </c>
      <c r="GJ352" s="166">
        <v>10281</v>
      </c>
      <c r="GK352" s="154">
        <v>10281</v>
      </c>
      <c r="GL352" s="154">
        <v>10281</v>
      </c>
      <c r="GM352" s="154">
        <v>10282</v>
      </c>
      <c r="GN352" s="154">
        <v>10282</v>
      </c>
      <c r="GO352" s="154">
        <v>10282</v>
      </c>
      <c r="GP352" s="154">
        <v>10282</v>
      </c>
      <c r="GQ352" s="154">
        <v>10282</v>
      </c>
      <c r="GR352" s="154">
        <v>10282</v>
      </c>
      <c r="GS352" s="154">
        <v>10282</v>
      </c>
      <c r="GT352" s="166">
        <v>10282</v>
      </c>
      <c r="GU352" s="166">
        <v>10282</v>
      </c>
      <c r="GV352" s="166">
        <v>10282</v>
      </c>
      <c r="GW352" s="166">
        <v>10282</v>
      </c>
      <c r="GX352" s="166">
        <v>10282</v>
      </c>
      <c r="GY352" s="166">
        <v>10282</v>
      </c>
      <c r="GZ352" s="166">
        <v>10282</v>
      </c>
      <c r="HA352" s="166">
        <v>10282</v>
      </c>
      <c r="HB352" s="166">
        <v>10282</v>
      </c>
      <c r="HC352" s="166">
        <v>10282</v>
      </c>
      <c r="HD352" s="166">
        <v>10282</v>
      </c>
      <c r="HE352" s="166">
        <v>10281</v>
      </c>
      <c r="HF352" s="154">
        <v>10281</v>
      </c>
      <c r="HG352" s="154">
        <v>10281</v>
      </c>
      <c r="HH352" s="154">
        <v>10298</v>
      </c>
      <c r="HI352" s="154">
        <v>10298</v>
      </c>
      <c r="HJ352" s="154">
        <v>10299</v>
      </c>
      <c r="HK352" s="154">
        <v>10298</v>
      </c>
      <c r="HL352" s="154">
        <v>10301</v>
      </c>
      <c r="HM352" s="154">
        <v>10305</v>
      </c>
      <c r="HN352" s="154">
        <v>10304</v>
      </c>
      <c r="HO352" s="166">
        <v>10304</v>
      </c>
      <c r="HP352" s="154">
        <v>10304</v>
      </c>
      <c r="HQ352" s="154">
        <v>10304</v>
      </c>
      <c r="HR352" s="166">
        <v>10304</v>
      </c>
      <c r="HS352" s="154">
        <v>10304</v>
      </c>
      <c r="HT352" s="148">
        <v>10304</v>
      </c>
      <c r="HU352" s="148">
        <v>10297</v>
      </c>
      <c r="HV352" s="148">
        <v>10294</v>
      </c>
      <c r="HW352" s="166">
        <v>10291</v>
      </c>
    </row>
    <row r="353" spans="1:231">
      <c r="A353" s="145">
        <f t="shared" si="54"/>
        <v>44327</v>
      </c>
      <c r="B353" s="220">
        <f>'Age&amp;Sex by occurrence date'!$COC22</f>
        <v>12712</v>
      </c>
      <c r="C353" s="220">
        <v>10503</v>
      </c>
      <c r="D353" s="220">
        <v>10503</v>
      </c>
      <c r="E353" s="220">
        <v>10503</v>
      </c>
      <c r="F353" s="220">
        <v>10503</v>
      </c>
      <c r="G353" s="220">
        <v>10503</v>
      </c>
      <c r="H353" s="220">
        <v>10503</v>
      </c>
      <c r="I353" s="220">
        <v>10503</v>
      </c>
      <c r="J353" s="220">
        <v>10503</v>
      </c>
      <c r="K353" s="220">
        <v>10503</v>
      </c>
      <c r="L353" s="220">
        <v>10503</v>
      </c>
      <c r="M353" s="220">
        <v>10503</v>
      </c>
      <c r="N353" s="220">
        <v>10503</v>
      </c>
      <c r="O353" s="220">
        <v>10503</v>
      </c>
      <c r="P353" s="220">
        <v>10503</v>
      </c>
      <c r="Q353" s="220">
        <v>10502</v>
      </c>
      <c r="R353" s="220">
        <v>10502</v>
      </c>
      <c r="S353" s="220">
        <v>10502</v>
      </c>
      <c r="T353" s="220">
        <v>10502</v>
      </c>
      <c r="U353" s="220">
        <v>10502</v>
      </c>
      <c r="V353" s="220">
        <v>10501</v>
      </c>
      <c r="W353" s="220">
        <v>10501</v>
      </c>
      <c r="X353" s="220">
        <v>10501</v>
      </c>
      <c r="Y353" s="220">
        <v>10500</v>
      </c>
      <c r="Z353" s="220">
        <v>10495</v>
      </c>
      <c r="AA353" s="220">
        <v>10424</v>
      </c>
      <c r="AB353" s="220">
        <v>10307</v>
      </c>
      <c r="AC353" s="220">
        <v>10307</v>
      </c>
      <c r="AD353" s="220">
        <v>10307</v>
      </c>
      <c r="AE353" s="220">
        <v>10305</v>
      </c>
      <c r="AF353" s="220">
        <v>10305</v>
      </c>
      <c r="AG353" s="220">
        <v>10305</v>
      </c>
      <c r="AH353" s="220">
        <v>10305</v>
      </c>
      <c r="AI353" s="220">
        <v>10305</v>
      </c>
      <c r="AJ353" s="220">
        <v>10305</v>
      </c>
      <c r="AK353" s="220">
        <v>10305</v>
      </c>
      <c r="AL353" s="220">
        <v>10305</v>
      </c>
      <c r="AM353" s="220">
        <v>10305</v>
      </c>
      <c r="AN353" s="220">
        <v>10305</v>
      </c>
      <c r="AO353" s="220">
        <v>10305</v>
      </c>
      <c r="AP353" s="220">
        <v>10305</v>
      </c>
      <c r="AQ353" s="220">
        <v>10305</v>
      </c>
      <c r="AR353" s="220">
        <v>10305</v>
      </c>
      <c r="AS353" s="220">
        <v>10305</v>
      </c>
      <c r="AT353" s="220">
        <v>10305</v>
      </c>
      <c r="AU353" s="220">
        <v>10305</v>
      </c>
      <c r="AV353" s="220">
        <v>10305</v>
      </c>
      <c r="AW353" s="220">
        <v>10305</v>
      </c>
      <c r="AX353" s="220">
        <v>10305</v>
      </c>
      <c r="AY353" s="220">
        <v>10305</v>
      </c>
      <c r="AZ353" s="220">
        <v>10305</v>
      </c>
      <c r="BA353" s="220">
        <v>10305</v>
      </c>
      <c r="BB353" s="220">
        <v>10305</v>
      </c>
      <c r="BC353" s="220">
        <v>10305</v>
      </c>
      <c r="BD353" s="220">
        <v>10305</v>
      </c>
      <c r="BE353" s="220">
        <v>10305</v>
      </c>
      <c r="BF353" s="220">
        <v>10305</v>
      </c>
      <c r="BG353" s="220">
        <v>10305</v>
      </c>
      <c r="BH353" s="220">
        <v>10305</v>
      </c>
      <c r="BI353" s="220">
        <v>10305</v>
      </c>
      <c r="BJ353" s="220">
        <v>10305</v>
      </c>
      <c r="BK353" s="220">
        <v>10305</v>
      </c>
      <c r="BL353" s="220">
        <v>10305</v>
      </c>
      <c r="BM353" s="220">
        <v>10305</v>
      </c>
      <c r="BN353" s="220">
        <v>10305</v>
      </c>
      <c r="BO353" s="220">
        <v>10305</v>
      </c>
      <c r="BP353" s="220">
        <v>10305</v>
      </c>
      <c r="BQ353" s="220">
        <v>10305</v>
      </c>
      <c r="BR353" s="220">
        <v>10305</v>
      </c>
      <c r="BS353" s="220">
        <v>10305</v>
      </c>
      <c r="BT353" s="220">
        <v>10305</v>
      </c>
      <c r="BU353" s="220">
        <v>10305</v>
      </c>
      <c r="BV353" s="220">
        <v>10305</v>
      </c>
      <c r="BW353" s="220">
        <v>10305</v>
      </c>
      <c r="BX353" s="220">
        <v>10305</v>
      </c>
      <c r="BY353" s="220">
        <v>10305</v>
      </c>
      <c r="BZ353" s="220">
        <v>10305</v>
      </c>
      <c r="CA353" s="220">
        <v>10305</v>
      </c>
      <c r="CB353" s="220">
        <v>10305</v>
      </c>
      <c r="CC353" s="220">
        <v>10305</v>
      </c>
      <c r="CD353" s="220">
        <v>10305</v>
      </c>
      <c r="CE353" s="220">
        <v>10305</v>
      </c>
      <c r="CF353" s="220">
        <v>10305</v>
      </c>
      <c r="CG353" s="220">
        <v>10305</v>
      </c>
      <c r="CH353" s="220">
        <v>10305</v>
      </c>
      <c r="CI353" s="220">
        <v>10305</v>
      </c>
      <c r="CJ353" s="220">
        <v>10305</v>
      </c>
      <c r="CK353" s="220">
        <v>10305</v>
      </c>
      <c r="CL353" s="220">
        <v>10305</v>
      </c>
      <c r="CM353" s="220">
        <v>10305</v>
      </c>
      <c r="CN353" s="220">
        <v>10305</v>
      </c>
      <c r="CO353" s="220">
        <v>10305</v>
      </c>
      <c r="CP353" s="220">
        <v>10305</v>
      </c>
      <c r="CQ353" s="220">
        <v>10305</v>
      </c>
      <c r="CR353" s="220">
        <v>10305</v>
      </c>
      <c r="CS353" s="220">
        <v>10305</v>
      </c>
      <c r="CT353" s="220">
        <v>10305</v>
      </c>
      <c r="CU353" s="220">
        <v>10305</v>
      </c>
      <c r="CV353" s="220">
        <v>10305</v>
      </c>
      <c r="CW353" s="220">
        <v>10305</v>
      </c>
      <c r="CX353" s="220">
        <v>10305</v>
      </c>
      <c r="CY353" s="220">
        <v>10305</v>
      </c>
      <c r="CZ353" s="220">
        <v>10305</v>
      </c>
      <c r="DA353" s="220">
        <v>10305</v>
      </c>
      <c r="DB353" s="220">
        <v>10305</v>
      </c>
      <c r="DC353" s="220">
        <v>10305</v>
      </c>
      <c r="DD353" s="220">
        <v>10305</v>
      </c>
      <c r="DE353" s="220">
        <v>10305</v>
      </c>
      <c r="DF353" s="220">
        <v>10305</v>
      </c>
      <c r="DG353" s="220">
        <v>10305</v>
      </c>
      <c r="DH353" s="220">
        <v>10305</v>
      </c>
      <c r="DI353" s="220">
        <v>10305</v>
      </c>
      <c r="DJ353" s="220">
        <v>10305</v>
      </c>
      <c r="DK353" s="220">
        <v>10305</v>
      </c>
      <c r="DL353" s="220">
        <v>10305</v>
      </c>
      <c r="DM353" s="220">
        <v>10305</v>
      </c>
      <c r="DN353" s="220">
        <v>10305</v>
      </c>
      <c r="DO353" s="220">
        <v>10305</v>
      </c>
      <c r="DP353" s="220">
        <v>10305</v>
      </c>
      <c r="DQ353" s="220">
        <v>10305</v>
      </c>
      <c r="DR353" s="220">
        <v>10305</v>
      </c>
      <c r="DS353" s="220">
        <v>10305</v>
      </c>
      <c r="DT353" s="220">
        <v>10275</v>
      </c>
      <c r="DU353" s="220">
        <v>10271</v>
      </c>
      <c r="DV353" s="220">
        <v>10271</v>
      </c>
      <c r="DW353" s="220">
        <v>10281</v>
      </c>
      <c r="DX353" s="220">
        <v>10281</v>
      </c>
      <c r="DY353" s="220">
        <v>10274</v>
      </c>
      <c r="DZ353" s="220">
        <v>10274</v>
      </c>
      <c r="EA353" s="220">
        <v>10267</v>
      </c>
      <c r="EB353" s="220">
        <v>10267</v>
      </c>
      <c r="EC353" s="220">
        <v>10267</v>
      </c>
      <c r="ED353" s="220">
        <v>10267</v>
      </c>
      <c r="EE353" s="220">
        <v>10267</v>
      </c>
      <c r="EF353" s="220">
        <v>10267</v>
      </c>
      <c r="EG353" s="220">
        <v>10267</v>
      </c>
      <c r="EH353" s="220">
        <v>10267</v>
      </c>
      <c r="EI353" s="220">
        <v>10267</v>
      </c>
      <c r="EJ353" s="220">
        <v>10267</v>
      </c>
      <c r="EK353" s="220">
        <v>10267</v>
      </c>
      <c r="EL353" s="220">
        <v>10267</v>
      </c>
      <c r="EM353" s="220">
        <v>10267</v>
      </c>
      <c r="EN353" s="242">
        <v>10267</v>
      </c>
      <c r="EO353" s="232">
        <v>10267</v>
      </c>
      <c r="EP353" s="228">
        <v>10267</v>
      </c>
      <c r="EQ353" s="166">
        <v>10267</v>
      </c>
      <c r="ER353" s="166">
        <v>10266</v>
      </c>
      <c r="ES353" s="166">
        <v>10266</v>
      </c>
      <c r="ET353" s="166">
        <v>10266</v>
      </c>
      <c r="EU353" s="166">
        <v>10266</v>
      </c>
      <c r="EV353" s="166">
        <v>10266</v>
      </c>
      <c r="EW353" s="166">
        <v>10266</v>
      </c>
      <c r="EX353" s="166">
        <v>10266</v>
      </c>
      <c r="EY353" s="166">
        <v>10266</v>
      </c>
      <c r="EZ353" s="166">
        <v>10266</v>
      </c>
      <c r="FA353" s="166">
        <v>10266</v>
      </c>
      <c r="FB353" s="166">
        <v>10266</v>
      </c>
      <c r="FC353" s="154">
        <v>10266</v>
      </c>
      <c r="FD353" s="166">
        <v>10266</v>
      </c>
      <c r="FE353" s="154">
        <v>10266</v>
      </c>
      <c r="FF353" s="154">
        <v>10266</v>
      </c>
      <c r="FG353" s="166">
        <v>10266</v>
      </c>
      <c r="FH353" s="154">
        <v>10266</v>
      </c>
      <c r="FI353" s="154">
        <v>10266</v>
      </c>
      <c r="FJ353" s="154">
        <v>10266</v>
      </c>
      <c r="FK353" s="154">
        <v>10266</v>
      </c>
      <c r="FL353" s="154">
        <v>10266</v>
      </c>
      <c r="FM353" s="154">
        <v>10266</v>
      </c>
      <c r="FN353" s="154">
        <v>10266</v>
      </c>
      <c r="FO353" s="154">
        <v>10266</v>
      </c>
      <c r="FP353" s="154">
        <v>10266</v>
      </c>
      <c r="FQ353" s="154">
        <v>10260</v>
      </c>
      <c r="FR353" s="166">
        <v>10260</v>
      </c>
      <c r="FS353" s="166">
        <v>10260</v>
      </c>
      <c r="FT353" s="166">
        <v>10260</v>
      </c>
      <c r="FU353" s="166">
        <v>10260</v>
      </c>
      <c r="FV353" s="166">
        <v>10260</v>
      </c>
      <c r="FW353" s="166">
        <v>10260</v>
      </c>
      <c r="FX353" s="166">
        <v>10260</v>
      </c>
      <c r="FY353" s="166">
        <v>10260</v>
      </c>
      <c r="FZ353" s="166">
        <v>10260</v>
      </c>
      <c r="GA353" s="166">
        <v>10260</v>
      </c>
      <c r="GB353" s="166">
        <v>10260</v>
      </c>
      <c r="GC353" s="166">
        <v>10260</v>
      </c>
      <c r="GD353" s="166">
        <v>10260</v>
      </c>
      <c r="GE353" s="166">
        <v>10260</v>
      </c>
      <c r="GF353" s="166">
        <v>10260</v>
      </c>
      <c r="GG353" s="166">
        <v>10260</v>
      </c>
      <c r="GH353" s="166">
        <v>10260</v>
      </c>
      <c r="GI353" s="166">
        <v>10260</v>
      </c>
      <c r="GJ353" s="166">
        <v>10260</v>
      </c>
      <c r="GK353" s="154">
        <v>10260</v>
      </c>
      <c r="GL353" s="154">
        <v>10260</v>
      </c>
      <c r="GM353" s="154">
        <v>10261</v>
      </c>
      <c r="GN353" s="154">
        <v>10261</v>
      </c>
      <c r="GO353" s="154">
        <v>10261</v>
      </c>
      <c r="GP353" s="154">
        <v>10261</v>
      </c>
      <c r="GQ353" s="154">
        <v>10261</v>
      </c>
      <c r="GR353" s="154">
        <v>10261</v>
      </c>
      <c r="GS353" s="154">
        <v>10261</v>
      </c>
      <c r="GT353" s="166">
        <v>10261</v>
      </c>
      <c r="GU353" s="166">
        <v>10261</v>
      </c>
      <c r="GV353" s="166">
        <v>10261</v>
      </c>
      <c r="GW353" s="166">
        <v>10261</v>
      </c>
      <c r="GX353" s="166">
        <v>10261</v>
      </c>
      <c r="GY353" s="154">
        <v>10261</v>
      </c>
      <c r="GZ353" s="154">
        <v>10261</v>
      </c>
      <c r="HA353" s="154">
        <v>10261</v>
      </c>
      <c r="HB353" s="154">
        <v>10261</v>
      </c>
      <c r="HC353" s="154">
        <v>10261</v>
      </c>
      <c r="HD353" s="154">
        <v>10261</v>
      </c>
      <c r="HE353" s="154">
        <v>10260</v>
      </c>
      <c r="HF353" s="154">
        <v>10260</v>
      </c>
      <c r="HG353" s="154">
        <v>10260</v>
      </c>
      <c r="HH353" s="154">
        <v>10277</v>
      </c>
      <c r="HI353" s="154">
        <v>10277</v>
      </c>
      <c r="HJ353" s="154">
        <v>10278</v>
      </c>
      <c r="HK353" s="154">
        <v>10277</v>
      </c>
      <c r="HL353" s="154">
        <v>10280</v>
      </c>
      <c r="HM353" s="154">
        <v>10284</v>
      </c>
      <c r="HN353" s="154">
        <v>10283</v>
      </c>
      <c r="HO353" s="166">
        <v>10283</v>
      </c>
      <c r="HP353" s="154">
        <v>10283</v>
      </c>
      <c r="HQ353" s="154">
        <v>10283</v>
      </c>
      <c r="HR353" s="166">
        <v>10283</v>
      </c>
      <c r="HS353" s="154">
        <v>10283</v>
      </c>
      <c r="HT353" s="148">
        <v>10283</v>
      </c>
      <c r="HU353" s="148">
        <v>10275</v>
      </c>
      <c r="HV353" s="148">
        <v>10272</v>
      </c>
      <c r="HW353" s="166">
        <v>10269</v>
      </c>
    </row>
    <row r="354" spans="1:231">
      <c r="A354" s="145">
        <f t="shared" si="54"/>
        <v>44326</v>
      </c>
      <c r="B354" s="220">
        <f>'Age&amp;Sex by occurrence date'!$COJ22</f>
        <v>12699</v>
      </c>
      <c r="C354" s="220">
        <v>10496</v>
      </c>
      <c r="D354" s="220">
        <v>10496</v>
      </c>
      <c r="E354" s="220">
        <v>10496</v>
      </c>
      <c r="F354" s="220">
        <v>10496</v>
      </c>
      <c r="G354" s="220">
        <v>10496</v>
      </c>
      <c r="H354" s="220">
        <v>10496</v>
      </c>
      <c r="I354" s="220">
        <v>10496</v>
      </c>
      <c r="J354" s="220">
        <v>10496</v>
      </c>
      <c r="K354" s="220">
        <v>10496</v>
      </c>
      <c r="L354" s="220">
        <v>10496</v>
      </c>
      <c r="M354" s="220">
        <v>10496</v>
      </c>
      <c r="N354" s="220">
        <v>10496</v>
      </c>
      <c r="O354" s="220">
        <v>10496</v>
      </c>
      <c r="P354" s="220">
        <v>10496</v>
      </c>
      <c r="Q354" s="220">
        <v>10495</v>
      </c>
      <c r="R354" s="220">
        <v>10495</v>
      </c>
      <c r="S354" s="220">
        <v>10495</v>
      </c>
      <c r="T354" s="220">
        <v>10495</v>
      </c>
      <c r="U354" s="220">
        <v>10495</v>
      </c>
      <c r="V354" s="220">
        <v>10494</v>
      </c>
      <c r="W354" s="220">
        <v>10494</v>
      </c>
      <c r="X354" s="220">
        <v>10494</v>
      </c>
      <c r="Y354" s="220">
        <v>10493</v>
      </c>
      <c r="Z354" s="220">
        <v>10488</v>
      </c>
      <c r="AA354" s="220">
        <v>10417</v>
      </c>
      <c r="AB354" s="220">
        <v>10300</v>
      </c>
      <c r="AC354" s="220">
        <v>10300</v>
      </c>
      <c r="AD354" s="220">
        <v>10300</v>
      </c>
      <c r="AE354" s="220">
        <v>10299</v>
      </c>
      <c r="AF354" s="220">
        <v>10299</v>
      </c>
      <c r="AG354" s="220">
        <v>10299</v>
      </c>
      <c r="AH354" s="220">
        <v>10299</v>
      </c>
      <c r="AI354" s="220">
        <v>10299</v>
      </c>
      <c r="AJ354" s="220">
        <v>10299</v>
      </c>
      <c r="AK354" s="220">
        <v>10299</v>
      </c>
      <c r="AL354" s="220">
        <v>10299</v>
      </c>
      <c r="AM354" s="220">
        <v>10299</v>
      </c>
      <c r="AN354" s="220">
        <v>10299</v>
      </c>
      <c r="AO354" s="220">
        <v>10299</v>
      </c>
      <c r="AP354" s="220">
        <v>10299</v>
      </c>
      <c r="AQ354" s="220">
        <v>10299</v>
      </c>
      <c r="AR354" s="220">
        <v>10299</v>
      </c>
      <c r="AS354" s="220">
        <v>10299</v>
      </c>
      <c r="AT354" s="220">
        <v>10299</v>
      </c>
      <c r="AU354" s="220">
        <v>10299</v>
      </c>
      <c r="AV354" s="220">
        <v>10299</v>
      </c>
      <c r="AW354" s="220">
        <v>10299</v>
      </c>
      <c r="AX354" s="220">
        <v>10299</v>
      </c>
      <c r="AY354" s="220">
        <v>10299</v>
      </c>
      <c r="AZ354" s="220">
        <v>10299</v>
      </c>
      <c r="BA354" s="220">
        <v>10299</v>
      </c>
      <c r="BB354" s="220">
        <v>10299</v>
      </c>
      <c r="BC354" s="220">
        <v>10299</v>
      </c>
      <c r="BD354" s="220">
        <v>10299</v>
      </c>
      <c r="BE354" s="220">
        <v>10299</v>
      </c>
      <c r="BF354" s="220">
        <v>10299</v>
      </c>
      <c r="BG354" s="220">
        <v>10299</v>
      </c>
      <c r="BH354" s="220">
        <v>10299</v>
      </c>
      <c r="BI354" s="220">
        <v>10299</v>
      </c>
      <c r="BJ354" s="220">
        <v>10299</v>
      </c>
      <c r="BK354" s="220">
        <v>10299</v>
      </c>
      <c r="BL354" s="220">
        <v>10299</v>
      </c>
      <c r="BM354" s="220">
        <v>10299</v>
      </c>
      <c r="BN354" s="220">
        <v>10299</v>
      </c>
      <c r="BO354" s="220">
        <v>10299</v>
      </c>
      <c r="BP354" s="220">
        <v>10299</v>
      </c>
      <c r="BQ354" s="220">
        <v>10299</v>
      </c>
      <c r="BR354" s="220">
        <v>10299</v>
      </c>
      <c r="BS354" s="220">
        <v>10299</v>
      </c>
      <c r="BT354" s="220">
        <v>10299</v>
      </c>
      <c r="BU354" s="220">
        <v>10299</v>
      </c>
      <c r="BV354" s="220">
        <v>10299</v>
      </c>
      <c r="BW354" s="220">
        <v>10299</v>
      </c>
      <c r="BX354" s="220">
        <v>10299</v>
      </c>
      <c r="BY354" s="220">
        <v>10299</v>
      </c>
      <c r="BZ354" s="220">
        <v>10299</v>
      </c>
      <c r="CA354" s="220">
        <v>10299</v>
      </c>
      <c r="CB354" s="220">
        <v>10299</v>
      </c>
      <c r="CC354" s="220">
        <v>10299</v>
      </c>
      <c r="CD354" s="220">
        <v>10299</v>
      </c>
      <c r="CE354" s="220">
        <v>10299</v>
      </c>
      <c r="CF354" s="220">
        <v>10299</v>
      </c>
      <c r="CG354" s="220">
        <v>10299</v>
      </c>
      <c r="CH354" s="220">
        <v>10299</v>
      </c>
      <c r="CI354" s="220">
        <v>10299</v>
      </c>
      <c r="CJ354" s="220">
        <v>10299</v>
      </c>
      <c r="CK354" s="220">
        <v>10299</v>
      </c>
      <c r="CL354" s="220">
        <v>10299</v>
      </c>
      <c r="CM354" s="220">
        <v>10299</v>
      </c>
      <c r="CN354" s="220">
        <v>10299</v>
      </c>
      <c r="CO354" s="220">
        <v>10299</v>
      </c>
      <c r="CP354" s="220">
        <v>10299</v>
      </c>
      <c r="CQ354" s="220">
        <v>10299</v>
      </c>
      <c r="CR354" s="220">
        <v>10299</v>
      </c>
      <c r="CS354" s="220">
        <v>10299</v>
      </c>
      <c r="CT354" s="220">
        <v>10299</v>
      </c>
      <c r="CU354" s="220">
        <v>10299</v>
      </c>
      <c r="CV354" s="220">
        <v>10299</v>
      </c>
      <c r="CW354" s="220">
        <v>10299</v>
      </c>
      <c r="CX354" s="220">
        <v>10299</v>
      </c>
      <c r="CY354" s="220">
        <v>10299</v>
      </c>
      <c r="CZ354" s="220">
        <v>10299</v>
      </c>
      <c r="DA354" s="220">
        <v>10299</v>
      </c>
      <c r="DB354" s="220">
        <v>10299</v>
      </c>
      <c r="DC354" s="220">
        <v>10299</v>
      </c>
      <c r="DD354" s="220">
        <v>10299</v>
      </c>
      <c r="DE354" s="220">
        <v>10299</v>
      </c>
      <c r="DF354" s="220">
        <v>10299</v>
      </c>
      <c r="DG354" s="220">
        <v>10299</v>
      </c>
      <c r="DH354" s="220">
        <v>10299</v>
      </c>
      <c r="DI354" s="220">
        <v>10299</v>
      </c>
      <c r="DJ354" s="220">
        <v>10299</v>
      </c>
      <c r="DK354" s="220">
        <v>10299</v>
      </c>
      <c r="DL354" s="220">
        <v>10299</v>
      </c>
      <c r="DM354" s="220">
        <v>10299</v>
      </c>
      <c r="DN354" s="220">
        <v>10299</v>
      </c>
      <c r="DO354" s="220">
        <v>10299</v>
      </c>
      <c r="DP354" s="220">
        <v>10299</v>
      </c>
      <c r="DQ354" s="220">
        <v>10299</v>
      </c>
      <c r="DR354" s="220">
        <v>10299</v>
      </c>
      <c r="DS354" s="220">
        <v>10299</v>
      </c>
      <c r="DT354" s="220">
        <v>10269</v>
      </c>
      <c r="DU354" s="220">
        <v>10265</v>
      </c>
      <c r="DV354" s="220">
        <v>10265</v>
      </c>
      <c r="DW354" s="220">
        <v>10275</v>
      </c>
      <c r="DX354" s="220">
        <v>10275</v>
      </c>
      <c r="DY354" s="220">
        <v>10268</v>
      </c>
      <c r="DZ354" s="220">
        <v>10268</v>
      </c>
      <c r="EA354" s="220">
        <v>10261</v>
      </c>
      <c r="EB354" s="220">
        <v>10261</v>
      </c>
      <c r="EC354" s="220">
        <v>10261</v>
      </c>
      <c r="ED354" s="220">
        <v>10261</v>
      </c>
      <c r="EE354" s="220">
        <v>10261</v>
      </c>
      <c r="EF354" s="220">
        <v>10261</v>
      </c>
      <c r="EG354" s="220">
        <v>10261</v>
      </c>
      <c r="EH354" s="220">
        <v>10261</v>
      </c>
      <c r="EI354" s="220">
        <v>10261</v>
      </c>
      <c r="EJ354" s="220">
        <v>10261</v>
      </c>
      <c r="EK354" s="220">
        <v>10261</v>
      </c>
      <c r="EL354" s="220">
        <v>10261</v>
      </c>
      <c r="EM354" s="220">
        <v>10261</v>
      </c>
      <c r="EN354" s="242">
        <v>10261</v>
      </c>
      <c r="EO354" s="232">
        <v>10261</v>
      </c>
      <c r="EP354" s="227">
        <v>10261</v>
      </c>
      <c r="EQ354" s="154">
        <v>10261</v>
      </c>
      <c r="ER354" s="154">
        <v>10260</v>
      </c>
      <c r="ES354" s="154">
        <v>10260</v>
      </c>
      <c r="ET354" s="154">
        <v>10260</v>
      </c>
      <c r="EU354" s="154">
        <v>10260</v>
      </c>
      <c r="EV354" s="154">
        <v>10260</v>
      </c>
      <c r="EW354" s="154">
        <v>10260</v>
      </c>
      <c r="EX354" s="154">
        <v>10260</v>
      </c>
      <c r="EY354" s="154">
        <v>10260</v>
      </c>
      <c r="EZ354" s="154">
        <v>10260</v>
      </c>
      <c r="FA354" s="154">
        <v>10260</v>
      </c>
      <c r="FB354" s="166">
        <v>10260</v>
      </c>
      <c r="FC354" s="166">
        <v>10260</v>
      </c>
      <c r="FD354" s="166">
        <v>10260</v>
      </c>
      <c r="FE354" s="166">
        <v>10260</v>
      </c>
      <c r="FF354" s="154">
        <v>10260</v>
      </c>
      <c r="FG354" s="154">
        <v>10260</v>
      </c>
      <c r="FH354" s="154">
        <v>10260</v>
      </c>
      <c r="FI354" s="166">
        <v>10260</v>
      </c>
      <c r="FJ354" s="166">
        <v>10260</v>
      </c>
      <c r="FK354" s="166">
        <v>10260</v>
      </c>
      <c r="FL354" s="166">
        <v>10260</v>
      </c>
      <c r="FM354" s="166">
        <v>10260</v>
      </c>
      <c r="FN354" s="166">
        <v>10260</v>
      </c>
      <c r="FO354" s="166">
        <v>10260</v>
      </c>
      <c r="FP354" s="166">
        <v>10260</v>
      </c>
      <c r="FQ354" s="166">
        <v>10254</v>
      </c>
      <c r="FR354" s="154">
        <v>10254</v>
      </c>
      <c r="FS354" s="154">
        <v>10254</v>
      </c>
      <c r="FT354" s="154">
        <v>10254</v>
      </c>
      <c r="FU354" s="154">
        <v>10254</v>
      </c>
      <c r="FV354" s="154">
        <v>10254</v>
      </c>
      <c r="FW354" s="154">
        <v>10254</v>
      </c>
      <c r="FX354" s="154">
        <v>10254</v>
      </c>
      <c r="FY354" s="154">
        <v>10254</v>
      </c>
      <c r="FZ354" s="154">
        <v>10254</v>
      </c>
      <c r="GA354" s="154">
        <v>10254</v>
      </c>
      <c r="GB354" s="154">
        <v>10254</v>
      </c>
      <c r="GC354" s="154">
        <v>10254</v>
      </c>
      <c r="GD354" s="154">
        <v>10254</v>
      </c>
      <c r="GE354" s="154">
        <v>10254</v>
      </c>
      <c r="GF354" s="154">
        <v>10254</v>
      </c>
      <c r="GG354" s="154">
        <v>10254</v>
      </c>
      <c r="GH354" s="154">
        <v>10254</v>
      </c>
      <c r="GI354" s="154">
        <v>10254</v>
      </c>
      <c r="GJ354" s="154">
        <v>10254</v>
      </c>
      <c r="GK354" s="166">
        <v>10254</v>
      </c>
      <c r="GL354" s="166">
        <v>10254</v>
      </c>
      <c r="GM354" s="166">
        <v>10255</v>
      </c>
      <c r="GN354" s="166">
        <v>10255</v>
      </c>
      <c r="GO354" s="166">
        <v>10255</v>
      </c>
      <c r="GP354" s="166">
        <v>10255</v>
      </c>
      <c r="GQ354" s="166">
        <v>10255</v>
      </c>
      <c r="GR354" s="166">
        <v>10255</v>
      </c>
      <c r="GS354" s="166">
        <v>10255</v>
      </c>
      <c r="GT354" s="166">
        <v>10255</v>
      </c>
      <c r="GU354" s="166">
        <v>10255</v>
      </c>
      <c r="GV354" s="166">
        <v>10255</v>
      </c>
      <c r="GW354" s="166">
        <v>10255</v>
      </c>
      <c r="GX354" s="166">
        <v>10255</v>
      </c>
      <c r="GY354" s="166">
        <v>10255</v>
      </c>
      <c r="GZ354" s="166">
        <v>10255</v>
      </c>
      <c r="HA354" s="166">
        <v>10255</v>
      </c>
      <c r="HB354" s="166">
        <v>10255</v>
      </c>
      <c r="HC354" s="166">
        <v>10255</v>
      </c>
      <c r="HD354" s="166">
        <v>10255</v>
      </c>
      <c r="HE354" s="166">
        <v>10254</v>
      </c>
      <c r="HF354" s="166">
        <v>10254</v>
      </c>
      <c r="HG354" s="154">
        <v>10254</v>
      </c>
      <c r="HH354" s="154">
        <v>10271</v>
      </c>
      <c r="HI354" s="166">
        <v>10271</v>
      </c>
      <c r="HJ354" s="154">
        <v>10272</v>
      </c>
      <c r="HK354" s="154">
        <v>10271</v>
      </c>
      <c r="HL354" s="166">
        <v>10274</v>
      </c>
      <c r="HM354" s="154">
        <v>10278</v>
      </c>
      <c r="HN354" s="154">
        <v>10277</v>
      </c>
      <c r="HO354" s="166">
        <v>10277</v>
      </c>
      <c r="HP354" s="154">
        <v>10277</v>
      </c>
      <c r="HQ354" s="154">
        <v>10277</v>
      </c>
      <c r="HR354" s="166">
        <v>10277</v>
      </c>
      <c r="HS354" s="154">
        <v>10277</v>
      </c>
      <c r="HT354" s="148">
        <v>10277</v>
      </c>
      <c r="HU354" s="148">
        <v>10269</v>
      </c>
      <c r="HV354" s="148">
        <v>10266</v>
      </c>
      <c r="HW354" s="166">
        <v>10263</v>
      </c>
    </row>
    <row r="355" spans="1:231">
      <c r="A355" s="145">
        <f t="shared" si="54"/>
        <v>44325</v>
      </c>
      <c r="B355" s="220">
        <f>'Age&amp;Sex by occurrence date'!$COQ22</f>
        <v>12683</v>
      </c>
      <c r="C355" s="220">
        <v>10483</v>
      </c>
      <c r="D355" s="220">
        <v>10483</v>
      </c>
      <c r="E355" s="220">
        <v>10483</v>
      </c>
      <c r="F355" s="220">
        <v>10483</v>
      </c>
      <c r="G355" s="220">
        <v>10483</v>
      </c>
      <c r="H355" s="220">
        <v>10483</v>
      </c>
      <c r="I355" s="220">
        <v>10483</v>
      </c>
      <c r="J355" s="220">
        <v>10483</v>
      </c>
      <c r="K355" s="220">
        <v>10483</v>
      </c>
      <c r="L355" s="220">
        <v>10483</v>
      </c>
      <c r="M355" s="220">
        <v>10483</v>
      </c>
      <c r="N355" s="220">
        <v>10483</v>
      </c>
      <c r="O355" s="220">
        <v>10483</v>
      </c>
      <c r="P355" s="220">
        <v>10483</v>
      </c>
      <c r="Q355" s="220">
        <v>10482</v>
      </c>
      <c r="R355" s="220">
        <v>10482</v>
      </c>
      <c r="S355" s="220">
        <v>10482</v>
      </c>
      <c r="T355" s="220">
        <v>10482</v>
      </c>
      <c r="U355" s="220">
        <v>10482</v>
      </c>
      <c r="V355" s="220">
        <v>10481</v>
      </c>
      <c r="W355" s="220">
        <v>10481</v>
      </c>
      <c r="X355" s="220">
        <v>10481</v>
      </c>
      <c r="Y355" s="220">
        <v>10480</v>
      </c>
      <c r="Z355" s="220">
        <v>10475</v>
      </c>
      <c r="AA355" s="220">
        <v>10404</v>
      </c>
      <c r="AB355" s="220">
        <v>10287</v>
      </c>
      <c r="AC355" s="220">
        <v>10287</v>
      </c>
      <c r="AD355" s="220">
        <v>10287</v>
      </c>
      <c r="AE355" s="220">
        <v>10286</v>
      </c>
      <c r="AF355" s="220">
        <v>10286</v>
      </c>
      <c r="AG355" s="220">
        <v>10286</v>
      </c>
      <c r="AH355" s="220">
        <v>10286</v>
      </c>
      <c r="AI355" s="220">
        <v>10286</v>
      </c>
      <c r="AJ355" s="220">
        <v>10286</v>
      </c>
      <c r="AK355" s="220">
        <v>10286</v>
      </c>
      <c r="AL355" s="220">
        <v>10286</v>
      </c>
      <c r="AM355" s="220">
        <v>10286</v>
      </c>
      <c r="AN355" s="220">
        <v>10286</v>
      </c>
      <c r="AO355" s="220">
        <v>10286</v>
      </c>
      <c r="AP355" s="220">
        <v>10286</v>
      </c>
      <c r="AQ355" s="220">
        <v>10286</v>
      </c>
      <c r="AR355" s="220">
        <v>10286</v>
      </c>
      <c r="AS355" s="220">
        <v>10286</v>
      </c>
      <c r="AT355" s="220">
        <v>10286</v>
      </c>
      <c r="AU355" s="220">
        <v>10286</v>
      </c>
      <c r="AV355" s="220">
        <v>10286</v>
      </c>
      <c r="AW355" s="220">
        <v>10286</v>
      </c>
      <c r="AX355" s="220">
        <v>10286</v>
      </c>
      <c r="AY355" s="220">
        <v>10286</v>
      </c>
      <c r="AZ355" s="220">
        <v>10286</v>
      </c>
      <c r="BA355" s="220">
        <v>10286</v>
      </c>
      <c r="BB355" s="220">
        <v>10286</v>
      </c>
      <c r="BC355" s="220">
        <v>10286</v>
      </c>
      <c r="BD355" s="220">
        <v>10286</v>
      </c>
      <c r="BE355" s="220">
        <v>10286</v>
      </c>
      <c r="BF355" s="220">
        <v>10286</v>
      </c>
      <c r="BG355" s="220">
        <v>10286</v>
      </c>
      <c r="BH355" s="220">
        <v>10286</v>
      </c>
      <c r="BI355" s="220">
        <v>10286</v>
      </c>
      <c r="BJ355" s="220">
        <v>10286</v>
      </c>
      <c r="BK355" s="220">
        <v>10286</v>
      </c>
      <c r="BL355" s="220">
        <v>10286</v>
      </c>
      <c r="BM355" s="220">
        <v>10286</v>
      </c>
      <c r="BN355" s="220">
        <v>10286</v>
      </c>
      <c r="BO355" s="220">
        <v>10286</v>
      </c>
      <c r="BP355" s="220">
        <v>10286</v>
      </c>
      <c r="BQ355" s="220">
        <v>10286</v>
      </c>
      <c r="BR355" s="220">
        <v>10286</v>
      </c>
      <c r="BS355" s="220">
        <v>10286</v>
      </c>
      <c r="BT355" s="220">
        <v>10286</v>
      </c>
      <c r="BU355" s="220">
        <v>10286</v>
      </c>
      <c r="BV355" s="220">
        <v>10286</v>
      </c>
      <c r="BW355" s="220">
        <v>10286</v>
      </c>
      <c r="BX355" s="220">
        <v>10286</v>
      </c>
      <c r="BY355" s="220">
        <v>10286</v>
      </c>
      <c r="BZ355" s="220">
        <v>10286</v>
      </c>
      <c r="CA355" s="220">
        <v>10286</v>
      </c>
      <c r="CB355" s="220">
        <v>10286</v>
      </c>
      <c r="CC355" s="220">
        <v>10286</v>
      </c>
      <c r="CD355" s="220">
        <v>10286</v>
      </c>
      <c r="CE355" s="220">
        <v>10286</v>
      </c>
      <c r="CF355" s="220">
        <v>10286</v>
      </c>
      <c r="CG355" s="220">
        <v>10286</v>
      </c>
      <c r="CH355" s="220">
        <v>10286</v>
      </c>
      <c r="CI355" s="220">
        <v>10286</v>
      </c>
      <c r="CJ355" s="220">
        <v>10286</v>
      </c>
      <c r="CK355" s="220">
        <v>10286</v>
      </c>
      <c r="CL355" s="220">
        <v>10286</v>
      </c>
      <c r="CM355" s="220">
        <v>10286</v>
      </c>
      <c r="CN355" s="220">
        <v>10286</v>
      </c>
      <c r="CO355" s="220">
        <v>10286</v>
      </c>
      <c r="CP355" s="220">
        <v>10286</v>
      </c>
      <c r="CQ355" s="220">
        <v>10286</v>
      </c>
      <c r="CR355" s="220">
        <v>10286</v>
      </c>
      <c r="CS355" s="220">
        <v>10286</v>
      </c>
      <c r="CT355" s="220">
        <v>10286</v>
      </c>
      <c r="CU355" s="220">
        <v>10286</v>
      </c>
      <c r="CV355" s="220">
        <v>10286</v>
      </c>
      <c r="CW355" s="220">
        <v>10286</v>
      </c>
      <c r="CX355" s="220">
        <v>10286</v>
      </c>
      <c r="CY355" s="220">
        <v>10286</v>
      </c>
      <c r="CZ355" s="220">
        <v>10286</v>
      </c>
      <c r="DA355" s="220">
        <v>10286</v>
      </c>
      <c r="DB355" s="220">
        <v>10286</v>
      </c>
      <c r="DC355" s="220">
        <v>10286</v>
      </c>
      <c r="DD355" s="220">
        <v>10286</v>
      </c>
      <c r="DE355" s="220">
        <v>10286</v>
      </c>
      <c r="DF355" s="220">
        <v>10286</v>
      </c>
      <c r="DG355" s="220">
        <v>10286</v>
      </c>
      <c r="DH355" s="220">
        <v>10286</v>
      </c>
      <c r="DI355" s="220">
        <v>10286</v>
      </c>
      <c r="DJ355" s="220">
        <v>10286</v>
      </c>
      <c r="DK355" s="220">
        <v>10286</v>
      </c>
      <c r="DL355" s="220">
        <v>10286</v>
      </c>
      <c r="DM355" s="220">
        <v>10286</v>
      </c>
      <c r="DN355" s="220">
        <v>10286</v>
      </c>
      <c r="DO355" s="220">
        <v>10286</v>
      </c>
      <c r="DP355" s="220">
        <v>10286</v>
      </c>
      <c r="DQ355" s="220">
        <v>10286</v>
      </c>
      <c r="DR355" s="220">
        <v>10286</v>
      </c>
      <c r="DS355" s="220">
        <v>10286</v>
      </c>
      <c r="DT355" s="220">
        <v>10256</v>
      </c>
      <c r="DU355" s="220">
        <v>10252</v>
      </c>
      <c r="DV355" s="220">
        <v>10252</v>
      </c>
      <c r="DW355" s="220">
        <v>10262</v>
      </c>
      <c r="DX355" s="220">
        <v>10262</v>
      </c>
      <c r="DY355" s="220">
        <v>10255</v>
      </c>
      <c r="DZ355" s="220">
        <v>10255</v>
      </c>
      <c r="EA355" s="220">
        <v>10248</v>
      </c>
      <c r="EB355" s="220">
        <v>10248</v>
      </c>
      <c r="EC355" s="220">
        <v>10248</v>
      </c>
      <c r="ED355" s="220">
        <v>10248</v>
      </c>
      <c r="EE355" s="220">
        <v>10248</v>
      </c>
      <c r="EF355" s="220">
        <v>10248</v>
      </c>
      <c r="EG355" s="220">
        <v>10248</v>
      </c>
      <c r="EH355" s="220">
        <v>10248</v>
      </c>
      <c r="EI355" s="220">
        <v>10248</v>
      </c>
      <c r="EJ355" s="220">
        <v>10248</v>
      </c>
      <c r="EK355" s="220">
        <v>10248</v>
      </c>
      <c r="EL355" s="220">
        <v>10248</v>
      </c>
      <c r="EM355" s="220">
        <v>10248</v>
      </c>
      <c r="EN355" s="242">
        <v>10248</v>
      </c>
      <c r="EO355" s="232">
        <v>10248</v>
      </c>
      <c r="EP355" s="227">
        <v>10248</v>
      </c>
      <c r="EQ355" s="154">
        <v>10248</v>
      </c>
      <c r="ER355" s="154">
        <v>10247</v>
      </c>
      <c r="ES355" s="154">
        <v>10247</v>
      </c>
      <c r="ET355" s="154">
        <v>10247</v>
      </c>
      <c r="EU355" s="154">
        <v>10247</v>
      </c>
      <c r="EV355" s="154">
        <v>10247</v>
      </c>
      <c r="EW355" s="154">
        <v>10247</v>
      </c>
      <c r="EX355" s="154">
        <v>10247</v>
      </c>
      <c r="EY355" s="154">
        <v>10247</v>
      </c>
      <c r="EZ355" s="154">
        <v>10247</v>
      </c>
      <c r="FA355" s="154">
        <v>10247</v>
      </c>
      <c r="FB355" s="154">
        <v>10247</v>
      </c>
      <c r="FC355" s="166">
        <v>10247</v>
      </c>
      <c r="FD355" s="166">
        <v>10247</v>
      </c>
      <c r="FE355" s="154">
        <v>10247</v>
      </c>
      <c r="FF355" s="154">
        <v>10247</v>
      </c>
      <c r="FG355" s="154">
        <v>10247</v>
      </c>
      <c r="FH355" s="166">
        <v>10247</v>
      </c>
      <c r="FI355" s="166">
        <v>10247</v>
      </c>
      <c r="FJ355" s="154">
        <v>10247</v>
      </c>
      <c r="FK355" s="154">
        <v>10247</v>
      </c>
      <c r="FL355" s="154">
        <v>10247</v>
      </c>
      <c r="FM355" s="154">
        <v>10247</v>
      </c>
      <c r="FN355" s="154">
        <v>10247</v>
      </c>
      <c r="FO355" s="154">
        <v>10247</v>
      </c>
      <c r="FP355" s="154">
        <v>10247</v>
      </c>
      <c r="FQ355" s="154">
        <v>10241</v>
      </c>
      <c r="FR355" s="166">
        <v>10241</v>
      </c>
      <c r="FS355" s="166">
        <v>10241</v>
      </c>
      <c r="FT355" s="166">
        <v>10241</v>
      </c>
      <c r="FU355" s="166">
        <v>10241</v>
      </c>
      <c r="FV355" s="166">
        <v>10241</v>
      </c>
      <c r="FW355" s="166">
        <v>10241</v>
      </c>
      <c r="FX355" s="166">
        <v>10241</v>
      </c>
      <c r="FY355" s="166">
        <v>10241</v>
      </c>
      <c r="FZ355" s="166">
        <v>10241</v>
      </c>
      <c r="GA355" s="166">
        <v>10241</v>
      </c>
      <c r="GB355" s="166">
        <v>10241</v>
      </c>
      <c r="GC355" s="166">
        <v>10241</v>
      </c>
      <c r="GD355" s="166">
        <v>10241</v>
      </c>
      <c r="GE355" s="166">
        <v>10241</v>
      </c>
      <c r="GF355" s="166">
        <v>10241</v>
      </c>
      <c r="GG355" s="166">
        <v>10241</v>
      </c>
      <c r="GH355" s="166">
        <v>10241</v>
      </c>
      <c r="GI355" s="166">
        <v>10241</v>
      </c>
      <c r="GJ355" s="166">
        <v>10241</v>
      </c>
      <c r="GK355" s="166">
        <v>10241</v>
      </c>
      <c r="GL355" s="166">
        <v>10241</v>
      </c>
      <c r="GM355" s="166">
        <v>10242</v>
      </c>
      <c r="GN355" s="166">
        <v>10242</v>
      </c>
      <c r="GO355" s="166">
        <v>10242</v>
      </c>
      <c r="GP355" s="166">
        <v>10242</v>
      </c>
      <c r="GQ355" s="166">
        <v>10242</v>
      </c>
      <c r="GR355" s="166">
        <v>10242</v>
      </c>
      <c r="GS355" s="166">
        <v>10242</v>
      </c>
      <c r="GT355" s="166">
        <v>10242</v>
      </c>
      <c r="GU355" s="166">
        <v>10242</v>
      </c>
      <c r="GV355" s="166">
        <v>10242</v>
      </c>
      <c r="GW355" s="166">
        <v>10242</v>
      </c>
      <c r="GX355" s="166">
        <v>10242</v>
      </c>
      <c r="GY355" s="166">
        <v>10242</v>
      </c>
      <c r="GZ355" s="166">
        <v>10242</v>
      </c>
      <c r="HA355" s="166">
        <v>10242</v>
      </c>
      <c r="HB355" s="166">
        <v>10242</v>
      </c>
      <c r="HC355" s="166">
        <v>10242</v>
      </c>
      <c r="HD355" s="166">
        <v>10242</v>
      </c>
      <c r="HE355" s="166">
        <v>10241</v>
      </c>
      <c r="HF355" s="166">
        <v>10241</v>
      </c>
      <c r="HG355" s="154">
        <v>10241</v>
      </c>
      <c r="HH355" s="154">
        <v>10258</v>
      </c>
      <c r="HI355" s="166">
        <v>10258</v>
      </c>
      <c r="HJ355" s="154">
        <v>10259</v>
      </c>
      <c r="HK355" s="154">
        <v>10258</v>
      </c>
      <c r="HL355" s="166">
        <v>10261</v>
      </c>
      <c r="HM355" s="154">
        <v>10265</v>
      </c>
      <c r="HN355" s="154">
        <v>10264</v>
      </c>
      <c r="HO355" s="166">
        <v>10264</v>
      </c>
      <c r="HP355" s="154">
        <v>10264</v>
      </c>
      <c r="HQ355" s="154">
        <v>10264</v>
      </c>
      <c r="HR355" s="166">
        <v>10264</v>
      </c>
      <c r="HS355" s="154">
        <v>10264</v>
      </c>
      <c r="HT355" s="148">
        <v>10264</v>
      </c>
      <c r="HU355" s="148">
        <v>10253</v>
      </c>
      <c r="HV355" s="148">
        <v>10250</v>
      </c>
      <c r="HW355" s="166">
        <v>10247</v>
      </c>
    </row>
    <row r="356" spans="1:231">
      <c r="A356" s="145">
        <f t="shared" si="54"/>
        <v>44324</v>
      </c>
      <c r="B356" s="220">
        <f>'Age&amp;Sex by occurrence date'!$COX22</f>
        <v>12658</v>
      </c>
      <c r="C356" s="220">
        <v>10466</v>
      </c>
      <c r="D356" s="220">
        <v>10466</v>
      </c>
      <c r="E356" s="220">
        <v>10466</v>
      </c>
      <c r="F356" s="220">
        <v>10466</v>
      </c>
      <c r="G356" s="220">
        <v>10466</v>
      </c>
      <c r="H356" s="220">
        <v>10466</v>
      </c>
      <c r="I356" s="220">
        <v>10466</v>
      </c>
      <c r="J356" s="220">
        <v>10466</v>
      </c>
      <c r="K356" s="220">
        <v>10466</v>
      </c>
      <c r="L356" s="220">
        <v>10466</v>
      </c>
      <c r="M356" s="220">
        <v>10466</v>
      </c>
      <c r="N356" s="220">
        <v>10466</v>
      </c>
      <c r="O356" s="220">
        <v>10466</v>
      </c>
      <c r="P356" s="220">
        <v>10466</v>
      </c>
      <c r="Q356" s="220">
        <v>10465</v>
      </c>
      <c r="R356" s="220">
        <v>10465</v>
      </c>
      <c r="S356" s="220">
        <v>10465</v>
      </c>
      <c r="T356" s="220">
        <v>10465</v>
      </c>
      <c r="U356" s="220">
        <v>10465</v>
      </c>
      <c r="V356" s="220">
        <v>10464</v>
      </c>
      <c r="W356" s="220">
        <v>10464</v>
      </c>
      <c r="X356" s="220">
        <v>10464</v>
      </c>
      <c r="Y356" s="220">
        <v>10463</v>
      </c>
      <c r="Z356" s="220">
        <v>10458</v>
      </c>
      <c r="AA356" s="220">
        <v>10387</v>
      </c>
      <c r="AB356" s="220">
        <v>10270</v>
      </c>
      <c r="AC356" s="220">
        <v>10270</v>
      </c>
      <c r="AD356" s="220">
        <v>10270</v>
      </c>
      <c r="AE356" s="220">
        <v>10269</v>
      </c>
      <c r="AF356" s="220">
        <v>10269</v>
      </c>
      <c r="AG356" s="220">
        <v>10269</v>
      </c>
      <c r="AH356" s="220">
        <v>10269</v>
      </c>
      <c r="AI356" s="220">
        <v>10269</v>
      </c>
      <c r="AJ356" s="220">
        <v>10269</v>
      </c>
      <c r="AK356" s="220">
        <v>10269</v>
      </c>
      <c r="AL356" s="220">
        <v>10269</v>
      </c>
      <c r="AM356" s="220">
        <v>10269</v>
      </c>
      <c r="AN356" s="220">
        <v>10269</v>
      </c>
      <c r="AO356" s="220">
        <v>10269</v>
      </c>
      <c r="AP356" s="220">
        <v>10269</v>
      </c>
      <c r="AQ356" s="220">
        <v>10269</v>
      </c>
      <c r="AR356" s="220">
        <v>10269</v>
      </c>
      <c r="AS356" s="220">
        <v>10269</v>
      </c>
      <c r="AT356" s="220">
        <v>10269</v>
      </c>
      <c r="AU356" s="220">
        <v>10269</v>
      </c>
      <c r="AV356" s="220">
        <v>10269</v>
      </c>
      <c r="AW356" s="220">
        <v>10269</v>
      </c>
      <c r="AX356" s="220">
        <v>10269</v>
      </c>
      <c r="AY356" s="220">
        <v>10269</v>
      </c>
      <c r="AZ356" s="220">
        <v>10269</v>
      </c>
      <c r="BA356" s="220">
        <v>10269</v>
      </c>
      <c r="BB356" s="220">
        <v>10269</v>
      </c>
      <c r="BC356" s="220">
        <v>10269</v>
      </c>
      <c r="BD356" s="220">
        <v>10269</v>
      </c>
      <c r="BE356" s="220">
        <v>10269</v>
      </c>
      <c r="BF356" s="220">
        <v>10269</v>
      </c>
      <c r="BG356" s="220">
        <v>10269</v>
      </c>
      <c r="BH356" s="220">
        <v>10269</v>
      </c>
      <c r="BI356" s="220">
        <v>10269</v>
      </c>
      <c r="BJ356" s="220">
        <v>10269</v>
      </c>
      <c r="BK356" s="220">
        <v>10269</v>
      </c>
      <c r="BL356" s="220">
        <v>10269</v>
      </c>
      <c r="BM356" s="220">
        <v>10269</v>
      </c>
      <c r="BN356" s="220">
        <v>10269</v>
      </c>
      <c r="BO356" s="220">
        <v>10269</v>
      </c>
      <c r="BP356" s="220">
        <v>10269</v>
      </c>
      <c r="BQ356" s="220">
        <v>10269</v>
      </c>
      <c r="BR356" s="220">
        <v>10269</v>
      </c>
      <c r="BS356" s="220">
        <v>10269</v>
      </c>
      <c r="BT356" s="220">
        <v>10269</v>
      </c>
      <c r="BU356" s="220">
        <v>10269</v>
      </c>
      <c r="BV356" s="220">
        <v>10269</v>
      </c>
      <c r="BW356" s="220">
        <v>10269</v>
      </c>
      <c r="BX356" s="220">
        <v>10269</v>
      </c>
      <c r="BY356" s="220">
        <v>10269</v>
      </c>
      <c r="BZ356" s="220">
        <v>10269</v>
      </c>
      <c r="CA356" s="220">
        <v>10269</v>
      </c>
      <c r="CB356" s="220">
        <v>10269</v>
      </c>
      <c r="CC356" s="220">
        <v>10269</v>
      </c>
      <c r="CD356" s="220">
        <v>10269</v>
      </c>
      <c r="CE356" s="220">
        <v>10269</v>
      </c>
      <c r="CF356" s="220">
        <v>10269</v>
      </c>
      <c r="CG356" s="220">
        <v>10269</v>
      </c>
      <c r="CH356" s="220">
        <v>10269</v>
      </c>
      <c r="CI356" s="220">
        <v>10269</v>
      </c>
      <c r="CJ356" s="220">
        <v>10269</v>
      </c>
      <c r="CK356" s="220">
        <v>10269</v>
      </c>
      <c r="CL356" s="220">
        <v>10269</v>
      </c>
      <c r="CM356" s="220">
        <v>10269</v>
      </c>
      <c r="CN356" s="220">
        <v>10269</v>
      </c>
      <c r="CO356" s="220">
        <v>10269</v>
      </c>
      <c r="CP356" s="220">
        <v>10269</v>
      </c>
      <c r="CQ356" s="220">
        <v>10269</v>
      </c>
      <c r="CR356" s="220">
        <v>10269</v>
      </c>
      <c r="CS356" s="220">
        <v>10269</v>
      </c>
      <c r="CT356" s="220">
        <v>10269</v>
      </c>
      <c r="CU356" s="220">
        <v>10269</v>
      </c>
      <c r="CV356" s="220">
        <v>10269</v>
      </c>
      <c r="CW356" s="220">
        <v>10269</v>
      </c>
      <c r="CX356" s="220">
        <v>10269</v>
      </c>
      <c r="CY356" s="220">
        <v>10269</v>
      </c>
      <c r="CZ356" s="220">
        <v>10269</v>
      </c>
      <c r="DA356" s="220">
        <v>10269</v>
      </c>
      <c r="DB356" s="220">
        <v>10269</v>
      </c>
      <c r="DC356" s="220">
        <v>10269</v>
      </c>
      <c r="DD356" s="220">
        <v>10269</v>
      </c>
      <c r="DE356" s="220">
        <v>10269</v>
      </c>
      <c r="DF356" s="220">
        <v>10269</v>
      </c>
      <c r="DG356" s="220">
        <v>10269</v>
      </c>
      <c r="DH356" s="220">
        <v>10269</v>
      </c>
      <c r="DI356" s="220">
        <v>10269</v>
      </c>
      <c r="DJ356" s="220">
        <v>10269</v>
      </c>
      <c r="DK356" s="220">
        <v>10269</v>
      </c>
      <c r="DL356" s="220">
        <v>10269</v>
      </c>
      <c r="DM356" s="220">
        <v>10269</v>
      </c>
      <c r="DN356" s="220">
        <v>10269</v>
      </c>
      <c r="DO356" s="220">
        <v>10269</v>
      </c>
      <c r="DP356" s="220">
        <v>10269</v>
      </c>
      <c r="DQ356" s="220">
        <v>10269</v>
      </c>
      <c r="DR356" s="220">
        <v>10269</v>
      </c>
      <c r="DS356" s="220">
        <v>10269</v>
      </c>
      <c r="DT356" s="220">
        <v>10239</v>
      </c>
      <c r="DU356" s="220">
        <v>10235</v>
      </c>
      <c r="DV356" s="220">
        <v>10235</v>
      </c>
      <c r="DW356" s="220">
        <v>10245</v>
      </c>
      <c r="DX356" s="220">
        <v>10245</v>
      </c>
      <c r="DY356" s="220">
        <v>10238</v>
      </c>
      <c r="DZ356" s="220">
        <v>10238</v>
      </c>
      <c r="EA356" s="220">
        <v>10231</v>
      </c>
      <c r="EB356" s="220">
        <v>10231</v>
      </c>
      <c r="EC356" s="220">
        <v>10231</v>
      </c>
      <c r="ED356" s="220">
        <v>10231</v>
      </c>
      <c r="EE356" s="220">
        <v>10231</v>
      </c>
      <c r="EF356" s="220">
        <v>10231</v>
      </c>
      <c r="EG356" s="220">
        <v>10231</v>
      </c>
      <c r="EH356" s="220">
        <v>10231</v>
      </c>
      <c r="EI356" s="220">
        <v>10231</v>
      </c>
      <c r="EJ356" s="220">
        <v>10231</v>
      </c>
      <c r="EK356" s="220">
        <v>10231</v>
      </c>
      <c r="EL356" s="220">
        <v>10231</v>
      </c>
      <c r="EM356" s="220">
        <v>10231</v>
      </c>
      <c r="EN356" s="242">
        <v>10231</v>
      </c>
      <c r="EO356" s="232">
        <v>10231</v>
      </c>
      <c r="EP356" s="228">
        <v>10231</v>
      </c>
      <c r="EQ356" s="166">
        <v>10231</v>
      </c>
      <c r="ER356" s="166">
        <v>10230</v>
      </c>
      <c r="ES356" s="166">
        <v>10230</v>
      </c>
      <c r="ET356" s="166">
        <v>10230</v>
      </c>
      <c r="EU356" s="166">
        <v>10230</v>
      </c>
      <c r="EV356" s="166">
        <v>10230</v>
      </c>
      <c r="EW356" s="166">
        <v>10230</v>
      </c>
      <c r="EX356" s="166">
        <v>10230</v>
      </c>
      <c r="EY356" s="166">
        <v>10230</v>
      </c>
      <c r="EZ356" s="166">
        <v>10230</v>
      </c>
      <c r="FA356" s="166">
        <v>10230</v>
      </c>
      <c r="FB356" s="154">
        <v>10230</v>
      </c>
      <c r="FC356" s="154">
        <v>10230</v>
      </c>
      <c r="FD356" s="154">
        <v>10230</v>
      </c>
      <c r="FE356" s="166">
        <v>10230</v>
      </c>
      <c r="FF356" s="166">
        <v>10230</v>
      </c>
      <c r="FG356" s="166">
        <v>10230</v>
      </c>
      <c r="FH356" s="154">
        <v>10230</v>
      </c>
      <c r="FI356" s="154">
        <v>10230</v>
      </c>
      <c r="FJ356" s="166">
        <v>10230</v>
      </c>
      <c r="FK356" s="166">
        <v>10230</v>
      </c>
      <c r="FL356" s="166">
        <v>10230</v>
      </c>
      <c r="FM356" s="166">
        <v>10230</v>
      </c>
      <c r="FN356" s="166">
        <v>10230</v>
      </c>
      <c r="FO356" s="166">
        <v>10230</v>
      </c>
      <c r="FP356" s="166">
        <v>10230</v>
      </c>
      <c r="FQ356" s="166">
        <v>10224</v>
      </c>
      <c r="FR356" s="154">
        <v>10224</v>
      </c>
      <c r="FS356" s="154">
        <v>10224</v>
      </c>
      <c r="FT356" s="154">
        <v>10224</v>
      </c>
      <c r="FU356" s="154">
        <v>10224</v>
      </c>
      <c r="FV356" s="154">
        <v>10224</v>
      </c>
      <c r="FW356" s="154">
        <v>10224</v>
      </c>
      <c r="FX356" s="154">
        <v>10224</v>
      </c>
      <c r="FY356" s="154">
        <v>10224</v>
      </c>
      <c r="FZ356" s="154">
        <v>10224</v>
      </c>
      <c r="GA356" s="154">
        <v>10224</v>
      </c>
      <c r="GB356" s="154">
        <v>10224</v>
      </c>
      <c r="GC356" s="154">
        <v>10224</v>
      </c>
      <c r="GD356" s="154">
        <v>10224</v>
      </c>
      <c r="GE356" s="154">
        <v>10224</v>
      </c>
      <c r="GF356" s="154">
        <v>10224</v>
      </c>
      <c r="GG356" s="154">
        <v>10224</v>
      </c>
      <c r="GH356" s="154">
        <v>10224</v>
      </c>
      <c r="GI356" s="154">
        <v>10224</v>
      </c>
      <c r="GJ356" s="154">
        <v>10224</v>
      </c>
      <c r="GK356" s="154">
        <v>10224</v>
      </c>
      <c r="GL356" s="154">
        <v>10224</v>
      </c>
      <c r="GM356" s="154">
        <v>10225</v>
      </c>
      <c r="GN356" s="154">
        <v>10225</v>
      </c>
      <c r="GO356" s="154">
        <v>10225</v>
      </c>
      <c r="GP356" s="154">
        <v>10225</v>
      </c>
      <c r="GQ356" s="154">
        <v>10225</v>
      </c>
      <c r="GR356" s="154">
        <v>10225</v>
      </c>
      <c r="GS356" s="154">
        <v>10225</v>
      </c>
      <c r="GT356" s="154">
        <v>10225</v>
      </c>
      <c r="GU356" s="154">
        <v>10225</v>
      </c>
      <c r="GV356" s="154">
        <v>10225</v>
      </c>
      <c r="GW356" s="154">
        <v>10225</v>
      </c>
      <c r="GX356" s="166">
        <v>10225</v>
      </c>
      <c r="GY356" s="166">
        <v>10225</v>
      </c>
      <c r="GZ356" s="166">
        <v>10225</v>
      </c>
      <c r="HA356" s="166">
        <v>10225</v>
      </c>
      <c r="HB356" s="166">
        <v>10225</v>
      </c>
      <c r="HC356" s="166">
        <v>10225</v>
      </c>
      <c r="HD356" s="166">
        <v>10225</v>
      </c>
      <c r="HE356" s="166">
        <v>10224</v>
      </c>
      <c r="HF356" s="166">
        <v>10224</v>
      </c>
      <c r="HG356" s="154">
        <v>10224</v>
      </c>
      <c r="HH356" s="154">
        <v>10241</v>
      </c>
      <c r="HI356" s="166">
        <v>10241</v>
      </c>
      <c r="HJ356" s="154">
        <v>10242</v>
      </c>
      <c r="HK356" s="154">
        <v>10241</v>
      </c>
      <c r="HL356" s="166">
        <v>10244</v>
      </c>
      <c r="HM356" s="154">
        <v>10248</v>
      </c>
      <c r="HN356" s="154">
        <v>10247</v>
      </c>
      <c r="HO356" s="166">
        <v>10247</v>
      </c>
      <c r="HP356" s="154">
        <v>10247</v>
      </c>
      <c r="HQ356" s="154">
        <v>10247</v>
      </c>
      <c r="HR356" s="166">
        <v>10247</v>
      </c>
      <c r="HS356" s="154">
        <v>10247</v>
      </c>
      <c r="HT356" s="148">
        <v>10247</v>
      </c>
      <c r="HU356" s="148">
        <v>10236</v>
      </c>
      <c r="HV356" s="148">
        <v>10233</v>
      </c>
      <c r="HW356" s="166">
        <v>10230</v>
      </c>
    </row>
    <row r="357" spans="1:231">
      <c r="A357" s="145">
        <f t="shared" si="54"/>
        <v>44323</v>
      </c>
      <c r="B357" s="220">
        <f>'Age&amp;Sex by occurrence date'!$CPE22</f>
        <v>12642</v>
      </c>
      <c r="C357" s="220">
        <v>10455</v>
      </c>
      <c r="D357" s="220">
        <v>10455</v>
      </c>
      <c r="E357" s="220">
        <v>10455</v>
      </c>
      <c r="F357" s="220">
        <v>10455</v>
      </c>
      <c r="G357" s="220">
        <v>10455</v>
      </c>
      <c r="H357" s="220">
        <v>10455</v>
      </c>
      <c r="I357" s="220">
        <v>10455</v>
      </c>
      <c r="J357" s="220">
        <v>10455</v>
      </c>
      <c r="K357" s="220">
        <v>10455</v>
      </c>
      <c r="L357" s="220">
        <v>10455</v>
      </c>
      <c r="M357" s="220">
        <v>10455</v>
      </c>
      <c r="N357" s="220">
        <v>10455</v>
      </c>
      <c r="O357" s="220">
        <v>10455</v>
      </c>
      <c r="P357" s="220">
        <v>10455</v>
      </c>
      <c r="Q357" s="220">
        <v>10454</v>
      </c>
      <c r="R357" s="220">
        <v>10454</v>
      </c>
      <c r="S357" s="220">
        <v>10454</v>
      </c>
      <c r="T357" s="220">
        <v>10454</v>
      </c>
      <c r="U357" s="220">
        <v>10454</v>
      </c>
      <c r="V357" s="220">
        <v>10453</v>
      </c>
      <c r="W357" s="220">
        <v>10453</v>
      </c>
      <c r="X357" s="220">
        <v>10453</v>
      </c>
      <c r="Y357" s="220">
        <v>10452</v>
      </c>
      <c r="Z357" s="220">
        <v>10447</v>
      </c>
      <c r="AA357" s="220">
        <v>10378</v>
      </c>
      <c r="AB357" s="220">
        <v>10261</v>
      </c>
      <c r="AC357" s="220">
        <v>10261</v>
      </c>
      <c r="AD357" s="220">
        <v>10261</v>
      </c>
      <c r="AE357" s="220">
        <v>10260</v>
      </c>
      <c r="AF357" s="220">
        <v>10260</v>
      </c>
      <c r="AG357" s="220">
        <v>10260</v>
      </c>
      <c r="AH357" s="220">
        <v>10260</v>
      </c>
      <c r="AI357" s="220">
        <v>10260</v>
      </c>
      <c r="AJ357" s="220">
        <v>10260</v>
      </c>
      <c r="AK357" s="220">
        <v>10260</v>
      </c>
      <c r="AL357" s="220">
        <v>10260</v>
      </c>
      <c r="AM357" s="220">
        <v>10260</v>
      </c>
      <c r="AN357" s="220">
        <v>10260</v>
      </c>
      <c r="AO357" s="220">
        <v>10260</v>
      </c>
      <c r="AP357" s="220">
        <v>10260</v>
      </c>
      <c r="AQ357" s="220">
        <v>10260</v>
      </c>
      <c r="AR357" s="220">
        <v>10260</v>
      </c>
      <c r="AS357" s="220">
        <v>10260</v>
      </c>
      <c r="AT357" s="220">
        <v>10260</v>
      </c>
      <c r="AU357" s="220">
        <v>10260</v>
      </c>
      <c r="AV357" s="220">
        <v>10260</v>
      </c>
      <c r="AW357" s="220">
        <v>10260</v>
      </c>
      <c r="AX357" s="220">
        <v>10260</v>
      </c>
      <c r="AY357" s="220">
        <v>10260</v>
      </c>
      <c r="AZ357" s="220">
        <v>10260</v>
      </c>
      <c r="BA357" s="220">
        <v>10260</v>
      </c>
      <c r="BB357" s="220">
        <v>10260</v>
      </c>
      <c r="BC357" s="220">
        <v>10260</v>
      </c>
      <c r="BD357" s="220">
        <v>10260</v>
      </c>
      <c r="BE357" s="220">
        <v>10260</v>
      </c>
      <c r="BF357" s="220">
        <v>10260</v>
      </c>
      <c r="BG357" s="220">
        <v>10260</v>
      </c>
      <c r="BH357" s="220">
        <v>10260</v>
      </c>
      <c r="BI357" s="220">
        <v>10260</v>
      </c>
      <c r="BJ357" s="220">
        <v>10260</v>
      </c>
      <c r="BK357" s="220">
        <v>10260</v>
      </c>
      <c r="BL357" s="220">
        <v>10260</v>
      </c>
      <c r="BM357" s="220">
        <v>10260</v>
      </c>
      <c r="BN357" s="220">
        <v>10260</v>
      </c>
      <c r="BO357" s="220">
        <v>10260</v>
      </c>
      <c r="BP357" s="220">
        <v>10260</v>
      </c>
      <c r="BQ357" s="220">
        <v>10260</v>
      </c>
      <c r="BR357" s="220">
        <v>10260</v>
      </c>
      <c r="BS357" s="220">
        <v>10260</v>
      </c>
      <c r="BT357" s="220">
        <v>10260</v>
      </c>
      <c r="BU357" s="220">
        <v>10260</v>
      </c>
      <c r="BV357" s="220">
        <v>10260</v>
      </c>
      <c r="BW357" s="220">
        <v>10260</v>
      </c>
      <c r="BX357" s="220">
        <v>10260</v>
      </c>
      <c r="BY357" s="220">
        <v>10260</v>
      </c>
      <c r="BZ357" s="220">
        <v>10260</v>
      </c>
      <c r="CA357" s="220">
        <v>10260</v>
      </c>
      <c r="CB357" s="220">
        <v>10260</v>
      </c>
      <c r="CC357" s="220">
        <v>10260</v>
      </c>
      <c r="CD357" s="220">
        <v>10260</v>
      </c>
      <c r="CE357" s="220">
        <v>10260</v>
      </c>
      <c r="CF357" s="220">
        <v>10260</v>
      </c>
      <c r="CG357" s="220">
        <v>10260</v>
      </c>
      <c r="CH357" s="220">
        <v>10260</v>
      </c>
      <c r="CI357" s="220">
        <v>10260</v>
      </c>
      <c r="CJ357" s="220">
        <v>10260</v>
      </c>
      <c r="CK357" s="220">
        <v>10260</v>
      </c>
      <c r="CL357" s="220">
        <v>10260</v>
      </c>
      <c r="CM357" s="220">
        <v>10260</v>
      </c>
      <c r="CN357" s="220">
        <v>10260</v>
      </c>
      <c r="CO357" s="220">
        <v>10260</v>
      </c>
      <c r="CP357" s="220">
        <v>10260</v>
      </c>
      <c r="CQ357" s="220">
        <v>10260</v>
      </c>
      <c r="CR357" s="220">
        <v>10260</v>
      </c>
      <c r="CS357" s="220">
        <v>10260</v>
      </c>
      <c r="CT357" s="220">
        <v>10260</v>
      </c>
      <c r="CU357" s="220">
        <v>10260</v>
      </c>
      <c r="CV357" s="220">
        <v>10260</v>
      </c>
      <c r="CW357" s="220">
        <v>10260</v>
      </c>
      <c r="CX357" s="220">
        <v>10260</v>
      </c>
      <c r="CY357" s="220">
        <v>10260</v>
      </c>
      <c r="CZ357" s="220">
        <v>10260</v>
      </c>
      <c r="DA357" s="220">
        <v>10260</v>
      </c>
      <c r="DB357" s="220">
        <v>10260</v>
      </c>
      <c r="DC357" s="220">
        <v>10260</v>
      </c>
      <c r="DD357" s="220">
        <v>10260</v>
      </c>
      <c r="DE357" s="220">
        <v>10260</v>
      </c>
      <c r="DF357" s="220">
        <v>10260</v>
      </c>
      <c r="DG357" s="220">
        <v>10260</v>
      </c>
      <c r="DH357" s="220">
        <v>10260</v>
      </c>
      <c r="DI357" s="220">
        <v>10260</v>
      </c>
      <c r="DJ357" s="220">
        <v>10260</v>
      </c>
      <c r="DK357" s="220">
        <v>10260</v>
      </c>
      <c r="DL357" s="220">
        <v>10260</v>
      </c>
      <c r="DM357" s="220">
        <v>10260</v>
      </c>
      <c r="DN357" s="220">
        <v>10260</v>
      </c>
      <c r="DO357" s="220">
        <v>10260</v>
      </c>
      <c r="DP357" s="220">
        <v>10260</v>
      </c>
      <c r="DQ357" s="220">
        <v>10260</v>
      </c>
      <c r="DR357" s="220">
        <v>10260</v>
      </c>
      <c r="DS357" s="220">
        <v>10260</v>
      </c>
      <c r="DT357" s="220">
        <v>10230</v>
      </c>
      <c r="DU357" s="220">
        <v>10226</v>
      </c>
      <c r="DV357" s="220">
        <v>10226</v>
      </c>
      <c r="DW357" s="220">
        <v>10236</v>
      </c>
      <c r="DX357" s="220">
        <v>10236</v>
      </c>
      <c r="DY357" s="220">
        <v>10229</v>
      </c>
      <c r="DZ357" s="220">
        <v>10229</v>
      </c>
      <c r="EA357" s="220">
        <v>10222</v>
      </c>
      <c r="EB357" s="220">
        <v>10222</v>
      </c>
      <c r="EC357" s="220">
        <v>10222</v>
      </c>
      <c r="ED357" s="220">
        <v>10222</v>
      </c>
      <c r="EE357" s="220">
        <v>10222</v>
      </c>
      <c r="EF357" s="220">
        <v>10222</v>
      </c>
      <c r="EG357" s="220">
        <v>10222</v>
      </c>
      <c r="EH357" s="220">
        <v>10222</v>
      </c>
      <c r="EI357" s="220">
        <v>10222</v>
      </c>
      <c r="EJ357" s="220">
        <v>10222</v>
      </c>
      <c r="EK357" s="220">
        <v>10222</v>
      </c>
      <c r="EL357" s="220">
        <v>10222</v>
      </c>
      <c r="EM357" s="220">
        <v>10222</v>
      </c>
      <c r="EN357" s="242">
        <v>10222</v>
      </c>
      <c r="EO357" s="232">
        <v>10222</v>
      </c>
      <c r="EP357" s="227">
        <v>10222</v>
      </c>
      <c r="EQ357" s="154">
        <v>10222</v>
      </c>
      <c r="ER357" s="154">
        <v>10221</v>
      </c>
      <c r="ES357" s="154">
        <v>10221</v>
      </c>
      <c r="ET357" s="154">
        <v>10221</v>
      </c>
      <c r="EU357" s="154">
        <v>10221</v>
      </c>
      <c r="EV357" s="154">
        <v>10221</v>
      </c>
      <c r="EW357" s="154">
        <v>10221</v>
      </c>
      <c r="EX357" s="154">
        <v>10221</v>
      </c>
      <c r="EY357" s="154">
        <v>10221</v>
      </c>
      <c r="EZ357" s="154">
        <v>10221</v>
      </c>
      <c r="FA357" s="154">
        <v>10221</v>
      </c>
      <c r="FB357" s="166">
        <v>10221</v>
      </c>
      <c r="FC357" s="166">
        <v>10221</v>
      </c>
      <c r="FD357" s="154">
        <v>10221</v>
      </c>
      <c r="FE357" s="166">
        <v>10221</v>
      </c>
      <c r="FF357" s="154">
        <v>10221</v>
      </c>
      <c r="FG357" s="154">
        <v>10221</v>
      </c>
      <c r="FH357" s="166">
        <v>10221</v>
      </c>
      <c r="FI357" s="154">
        <v>10221</v>
      </c>
      <c r="FJ357" s="166">
        <v>10221</v>
      </c>
      <c r="FK357" s="166">
        <v>10221</v>
      </c>
      <c r="FL357" s="166">
        <v>10221</v>
      </c>
      <c r="FM357" s="166">
        <v>10221</v>
      </c>
      <c r="FN357" s="166">
        <v>10221</v>
      </c>
      <c r="FO357" s="166">
        <v>10221</v>
      </c>
      <c r="FP357" s="166">
        <v>10221</v>
      </c>
      <c r="FQ357" s="166">
        <v>10215</v>
      </c>
      <c r="FR357" s="166">
        <v>10215</v>
      </c>
      <c r="FS357" s="166">
        <v>10215</v>
      </c>
      <c r="FT357" s="166">
        <v>10215</v>
      </c>
      <c r="FU357" s="166">
        <v>10215</v>
      </c>
      <c r="FV357" s="166">
        <v>10215</v>
      </c>
      <c r="FW357" s="166">
        <v>10215</v>
      </c>
      <c r="FX357" s="166">
        <v>10215</v>
      </c>
      <c r="FY357" s="166">
        <v>10215</v>
      </c>
      <c r="FZ357" s="166">
        <v>10215</v>
      </c>
      <c r="GA357" s="166">
        <v>10215</v>
      </c>
      <c r="GB357" s="166">
        <v>10215</v>
      </c>
      <c r="GC357" s="166">
        <v>10215</v>
      </c>
      <c r="GD357" s="166">
        <v>10215</v>
      </c>
      <c r="GE357" s="166">
        <v>10215</v>
      </c>
      <c r="GF357" s="166">
        <v>10215</v>
      </c>
      <c r="GG357" s="166">
        <v>10215</v>
      </c>
      <c r="GH357" s="166">
        <v>10215</v>
      </c>
      <c r="GI357" s="166">
        <v>10215</v>
      </c>
      <c r="GJ357" s="166">
        <v>10215</v>
      </c>
      <c r="GK357" s="154">
        <v>10215</v>
      </c>
      <c r="GL357" s="154">
        <v>10215</v>
      </c>
      <c r="GM357" s="154">
        <v>10216</v>
      </c>
      <c r="GN357" s="154">
        <v>10216</v>
      </c>
      <c r="GO357" s="154">
        <v>10216</v>
      </c>
      <c r="GP357" s="154">
        <v>10216</v>
      </c>
      <c r="GQ357" s="154">
        <v>10216</v>
      </c>
      <c r="GR357" s="154">
        <v>10216</v>
      </c>
      <c r="GS357" s="154">
        <v>10216</v>
      </c>
      <c r="GT357" s="166">
        <v>10216</v>
      </c>
      <c r="GU357" s="166">
        <v>10216</v>
      </c>
      <c r="GV357" s="166">
        <v>10216</v>
      </c>
      <c r="GW357" s="166">
        <v>10216</v>
      </c>
      <c r="GX357" s="166">
        <v>10216</v>
      </c>
      <c r="GY357" s="154">
        <v>10216</v>
      </c>
      <c r="GZ357" s="154">
        <v>10216</v>
      </c>
      <c r="HA357" s="154">
        <v>10216</v>
      </c>
      <c r="HB357" s="154">
        <v>10216</v>
      </c>
      <c r="HC357" s="154">
        <v>10216</v>
      </c>
      <c r="HD357" s="154">
        <v>10216</v>
      </c>
      <c r="HE357" s="154">
        <v>10215</v>
      </c>
      <c r="HF357" s="166">
        <v>10215</v>
      </c>
      <c r="HG357" s="154">
        <v>10215</v>
      </c>
      <c r="HH357" s="154">
        <v>10232</v>
      </c>
      <c r="HI357" s="166">
        <v>10232</v>
      </c>
      <c r="HJ357" s="154">
        <v>10233</v>
      </c>
      <c r="HK357" s="154">
        <v>10232</v>
      </c>
      <c r="HL357" s="166">
        <v>10235</v>
      </c>
      <c r="HM357" s="154">
        <v>10239</v>
      </c>
      <c r="HN357" s="154">
        <v>10238</v>
      </c>
      <c r="HO357" s="166">
        <v>10238</v>
      </c>
      <c r="HP357" s="154">
        <v>10238</v>
      </c>
      <c r="HQ357" s="154">
        <v>10238</v>
      </c>
      <c r="HR357" s="166">
        <v>10238</v>
      </c>
      <c r="HS357" s="154">
        <v>10238</v>
      </c>
      <c r="HT357" s="148">
        <v>10238</v>
      </c>
      <c r="HU357" s="148">
        <v>10227</v>
      </c>
      <c r="HV357" s="148">
        <v>10224</v>
      </c>
      <c r="HW357" s="166">
        <v>10221</v>
      </c>
    </row>
    <row r="358" spans="1:231">
      <c r="A358" s="145">
        <f t="shared" si="54"/>
        <v>44322</v>
      </c>
      <c r="B358" s="220">
        <f>'Age&amp;Sex by occurrence date'!$CPL22</f>
        <v>12619</v>
      </c>
      <c r="C358" s="220">
        <v>10434</v>
      </c>
      <c r="D358" s="220">
        <v>10434</v>
      </c>
      <c r="E358" s="220">
        <v>10434</v>
      </c>
      <c r="F358" s="220">
        <v>10434</v>
      </c>
      <c r="G358" s="220">
        <v>10434</v>
      </c>
      <c r="H358" s="220">
        <v>10434</v>
      </c>
      <c r="I358" s="220">
        <v>10434</v>
      </c>
      <c r="J358" s="220">
        <v>10434</v>
      </c>
      <c r="K358" s="220">
        <v>10434</v>
      </c>
      <c r="L358" s="220">
        <v>10434</v>
      </c>
      <c r="M358" s="220">
        <v>10434</v>
      </c>
      <c r="N358" s="220">
        <v>10434</v>
      </c>
      <c r="O358" s="220">
        <v>10434</v>
      </c>
      <c r="P358" s="220">
        <v>10434</v>
      </c>
      <c r="Q358" s="220">
        <v>10433</v>
      </c>
      <c r="R358" s="220">
        <v>10433</v>
      </c>
      <c r="S358" s="220">
        <v>10433</v>
      </c>
      <c r="T358" s="220">
        <v>10433</v>
      </c>
      <c r="U358" s="220">
        <v>10433</v>
      </c>
      <c r="V358" s="220">
        <v>10432</v>
      </c>
      <c r="W358" s="220">
        <v>10432</v>
      </c>
      <c r="X358" s="220">
        <v>10432</v>
      </c>
      <c r="Y358" s="220">
        <v>10431</v>
      </c>
      <c r="Z358" s="220">
        <v>10426</v>
      </c>
      <c r="AA358" s="220">
        <v>10358</v>
      </c>
      <c r="AB358" s="220">
        <v>10242</v>
      </c>
      <c r="AC358" s="220">
        <v>10242</v>
      </c>
      <c r="AD358" s="220">
        <v>10242</v>
      </c>
      <c r="AE358" s="220">
        <v>10241</v>
      </c>
      <c r="AF358" s="220">
        <v>10241</v>
      </c>
      <c r="AG358" s="220">
        <v>10241</v>
      </c>
      <c r="AH358" s="220">
        <v>10241</v>
      </c>
      <c r="AI358" s="220">
        <v>10241</v>
      </c>
      <c r="AJ358" s="220">
        <v>10241</v>
      </c>
      <c r="AK358" s="220">
        <v>10241</v>
      </c>
      <c r="AL358" s="220">
        <v>10241</v>
      </c>
      <c r="AM358" s="220">
        <v>10241</v>
      </c>
      <c r="AN358" s="220">
        <v>10241</v>
      </c>
      <c r="AO358" s="220">
        <v>10241</v>
      </c>
      <c r="AP358" s="220">
        <v>10241</v>
      </c>
      <c r="AQ358" s="220">
        <v>10241</v>
      </c>
      <c r="AR358" s="220">
        <v>10241</v>
      </c>
      <c r="AS358" s="220">
        <v>10241</v>
      </c>
      <c r="AT358" s="220">
        <v>10241</v>
      </c>
      <c r="AU358" s="220">
        <v>10241</v>
      </c>
      <c r="AV358" s="220">
        <v>10241</v>
      </c>
      <c r="AW358" s="220">
        <v>10241</v>
      </c>
      <c r="AX358" s="220">
        <v>10241</v>
      </c>
      <c r="AY358" s="220">
        <v>10241</v>
      </c>
      <c r="AZ358" s="220">
        <v>10241</v>
      </c>
      <c r="BA358" s="220">
        <v>10241</v>
      </c>
      <c r="BB358" s="220">
        <v>10241</v>
      </c>
      <c r="BC358" s="220">
        <v>10241</v>
      </c>
      <c r="BD358" s="220">
        <v>10241</v>
      </c>
      <c r="BE358" s="220">
        <v>10241</v>
      </c>
      <c r="BF358" s="220">
        <v>10241</v>
      </c>
      <c r="BG358" s="220">
        <v>10241</v>
      </c>
      <c r="BH358" s="220">
        <v>10241</v>
      </c>
      <c r="BI358" s="220">
        <v>10241</v>
      </c>
      <c r="BJ358" s="220">
        <v>10241</v>
      </c>
      <c r="BK358" s="220">
        <v>10241</v>
      </c>
      <c r="BL358" s="220">
        <v>10241</v>
      </c>
      <c r="BM358" s="220">
        <v>10241</v>
      </c>
      <c r="BN358" s="220">
        <v>10241</v>
      </c>
      <c r="BO358" s="220">
        <v>10241</v>
      </c>
      <c r="BP358" s="220">
        <v>10241</v>
      </c>
      <c r="BQ358" s="220">
        <v>10241</v>
      </c>
      <c r="BR358" s="220">
        <v>10241</v>
      </c>
      <c r="BS358" s="220">
        <v>10241</v>
      </c>
      <c r="BT358" s="220">
        <v>10241</v>
      </c>
      <c r="BU358" s="220">
        <v>10241</v>
      </c>
      <c r="BV358" s="220">
        <v>10241</v>
      </c>
      <c r="BW358" s="220">
        <v>10241</v>
      </c>
      <c r="BX358" s="220">
        <v>10241</v>
      </c>
      <c r="BY358" s="220">
        <v>10241</v>
      </c>
      <c r="BZ358" s="220">
        <v>10241</v>
      </c>
      <c r="CA358" s="220">
        <v>10241</v>
      </c>
      <c r="CB358" s="220">
        <v>10241</v>
      </c>
      <c r="CC358" s="220">
        <v>10241</v>
      </c>
      <c r="CD358" s="220">
        <v>10241</v>
      </c>
      <c r="CE358" s="220">
        <v>10241</v>
      </c>
      <c r="CF358" s="220">
        <v>10241</v>
      </c>
      <c r="CG358" s="220">
        <v>10241</v>
      </c>
      <c r="CH358" s="220">
        <v>10241</v>
      </c>
      <c r="CI358" s="220">
        <v>10241</v>
      </c>
      <c r="CJ358" s="220">
        <v>10241</v>
      </c>
      <c r="CK358" s="220">
        <v>10241</v>
      </c>
      <c r="CL358" s="220">
        <v>10241</v>
      </c>
      <c r="CM358" s="220">
        <v>10241</v>
      </c>
      <c r="CN358" s="220">
        <v>10241</v>
      </c>
      <c r="CO358" s="220">
        <v>10241</v>
      </c>
      <c r="CP358" s="220">
        <v>10241</v>
      </c>
      <c r="CQ358" s="220">
        <v>10241</v>
      </c>
      <c r="CR358" s="220">
        <v>10241</v>
      </c>
      <c r="CS358" s="220">
        <v>10241</v>
      </c>
      <c r="CT358" s="220">
        <v>10241</v>
      </c>
      <c r="CU358" s="220">
        <v>10241</v>
      </c>
      <c r="CV358" s="220">
        <v>10241</v>
      </c>
      <c r="CW358" s="220">
        <v>10241</v>
      </c>
      <c r="CX358" s="220">
        <v>10241</v>
      </c>
      <c r="CY358" s="220">
        <v>10241</v>
      </c>
      <c r="CZ358" s="220">
        <v>10241</v>
      </c>
      <c r="DA358" s="220">
        <v>10241</v>
      </c>
      <c r="DB358" s="220">
        <v>10241</v>
      </c>
      <c r="DC358" s="220">
        <v>10241</v>
      </c>
      <c r="DD358" s="220">
        <v>10241</v>
      </c>
      <c r="DE358" s="220">
        <v>10241</v>
      </c>
      <c r="DF358" s="220">
        <v>10241</v>
      </c>
      <c r="DG358" s="220">
        <v>10241</v>
      </c>
      <c r="DH358" s="220">
        <v>10241</v>
      </c>
      <c r="DI358" s="220">
        <v>10241</v>
      </c>
      <c r="DJ358" s="220">
        <v>10241</v>
      </c>
      <c r="DK358" s="220">
        <v>10241</v>
      </c>
      <c r="DL358" s="220">
        <v>10241</v>
      </c>
      <c r="DM358" s="220">
        <v>10241</v>
      </c>
      <c r="DN358" s="220">
        <v>10241</v>
      </c>
      <c r="DO358" s="220">
        <v>10241</v>
      </c>
      <c r="DP358" s="220">
        <v>10241</v>
      </c>
      <c r="DQ358" s="220">
        <v>10241</v>
      </c>
      <c r="DR358" s="220">
        <v>10241</v>
      </c>
      <c r="DS358" s="220">
        <v>10241</v>
      </c>
      <c r="DT358" s="220">
        <v>10211</v>
      </c>
      <c r="DU358" s="220">
        <v>10208</v>
      </c>
      <c r="DV358" s="220">
        <v>10208</v>
      </c>
      <c r="DW358" s="220">
        <v>10218</v>
      </c>
      <c r="DX358" s="220">
        <v>10218</v>
      </c>
      <c r="DY358" s="220">
        <v>10211</v>
      </c>
      <c r="DZ358" s="220">
        <v>10211</v>
      </c>
      <c r="EA358" s="220">
        <v>10204</v>
      </c>
      <c r="EB358" s="220">
        <v>10204</v>
      </c>
      <c r="EC358" s="220">
        <v>10204</v>
      </c>
      <c r="ED358" s="220">
        <v>10204</v>
      </c>
      <c r="EE358" s="220">
        <v>10204</v>
      </c>
      <c r="EF358" s="220">
        <v>10204</v>
      </c>
      <c r="EG358" s="220">
        <v>10204</v>
      </c>
      <c r="EH358" s="220">
        <v>10204</v>
      </c>
      <c r="EI358" s="220">
        <v>10204</v>
      </c>
      <c r="EJ358" s="220">
        <v>10204</v>
      </c>
      <c r="EK358" s="220">
        <v>10204</v>
      </c>
      <c r="EL358" s="220">
        <v>10204</v>
      </c>
      <c r="EM358" s="220">
        <v>10204</v>
      </c>
      <c r="EN358" s="242">
        <v>10204</v>
      </c>
      <c r="EO358" s="232">
        <v>10204</v>
      </c>
      <c r="EP358" s="227">
        <v>10204</v>
      </c>
      <c r="EQ358" s="154">
        <v>10204</v>
      </c>
      <c r="ER358" s="154">
        <v>10203</v>
      </c>
      <c r="ES358" s="154">
        <v>10203</v>
      </c>
      <c r="ET358" s="154">
        <v>10203</v>
      </c>
      <c r="EU358" s="154">
        <v>10203</v>
      </c>
      <c r="EV358" s="154">
        <v>10203</v>
      </c>
      <c r="EW358" s="166">
        <v>10203</v>
      </c>
      <c r="EX358" s="166">
        <v>10203</v>
      </c>
      <c r="EY358" s="166">
        <v>10203</v>
      </c>
      <c r="EZ358" s="166">
        <v>10203</v>
      </c>
      <c r="FA358" s="166">
        <v>10203</v>
      </c>
      <c r="FB358" s="154">
        <v>10203</v>
      </c>
      <c r="FC358" s="166">
        <v>10203</v>
      </c>
      <c r="FD358" s="154">
        <v>10203</v>
      </c>
      <c r="FE358" s="154">
        <v>10203</v>
      </c>
      <c r="FF358" s="166">
        <v>10203</v>
      </c>
      <c r="FG358" s="166">
        <v>10203</v>
      </c>
      <c r="FH358" s="154">
        <v>10203</v>
      </c>
      <c r="FI358" s="166">
        <v>10203</v>
      </c>
      <c r="FJ358" s="154">
        <v>10203</v>
      </c>
      <c r="FK358" s="154">
        <v>10203</v>
      </c>
      <c r="FL358" s="154">
        <v>10203</v>
      </c>
      <c r="FM358" s="154">
        <v>10203</v>
      </c>
      <c r="FN358" s="154">
        <v>10203</v>
      </c>
      <c r="FO358" s="154">
        <v>10203</v>
      </c>
      <c r="FP358" s="154">
        <v>10203</v>
      </c>
      <c r="FQ358" s="154">
        <v>10197</v>
      </c>
      <c r="FR358" s="166">
        <v>10197</v>
      </c>
      <c r="FS358" s="166">
        <v>10197</v>
      </c>
      <c r="FT358" s="166">
        <v>10197</v>
      </c>
      <c r="FU358" s="166">
        <v>10197</v>
      </c>
      <c r="FV358" s="166">
        <v>10197</v>
      </c>
      <c r="FW358" s="166">
        <v>10197</v>
      </c>
      <c r="FX358" s="166">
        <v>10197</v>
      </c>
      <c r="FY358" s="166">
        <v>10197</v>
      </c>
      <c r="FZ358" s="166">
        <v>10197</v>
      </c>
      <c r="GA358" s="166">
        <v>10197</v>
      </c>
      <c r="GB358" s="166">
        <v>10197</v>
      </c>
      <c r="GC358" s="166">
        <v>10197</v>
      </c>
      <c r="GD358" s="166">
        <v>10197</v>
      </c>
      <c r="GE358" s="166">
        <v>10197</v>
      </c>
      <c r="GF358" s="166">
        <v>10197</v>
      </c>
      <c r="GG358" s="166">
        <v>10197</v>
      </c>
      <c r="GH358" s="166">
        <v>10197</v>
      </c>
      <c r="GI358" s="166">
        <v>10197</v>
      </c>
      <c r="GJ358" s="166">
        <v>10197</v>
      </c>
      <c r="GK358" s="166">
        <v>10197</v>
      </c>
      <c r="GL358" s="166">
        <v>10197</v>
      </c>
      <c r="GM358" s="166">
        <v>10198</v>
      </c>
      <c r="GN358" s="166">
        <v>10198</v>
      </c>
      <c r="GO358" s="166">
        <v>10198</v>
      </c>
      <c r="GP358" s="166">
        <v>10198</v>
      </c>
      <c r="GQ358" s="166">
        <v>10198</v>
      </c>
      <c r="GR358" s="166">
        <v>10198</v>
      </c>
      <c r="GS358" s="166">
        <v>10198</v>
      </c>
      <c r="GT358" s="166">
        <v>10198</v>
      </c>
      <c r="GU358" s="166">
        <v>10198</v>
      </c>
      <c r="GV358" s="166">
        <v>10198</v>
      </c>
      <c r="GW358" s="166">
        <v>10198</v>
      </c>
      <c r="GX358" s="166">
        <v>10198</v>
      </c>
      <c r="GY358" s="166">
        <v>10198</v>
      </c>
      <c r="GZ358" s="166">
        <v>10198</v>
      </c>
      <c r="HA358" s="166">
        <v>10198</v>
      </c>
      <c r="HB358" s="166">
        <v>10198</v>
      </c>
      <c r="HC358" s="166">
        <v>10198</v>
      </c>
      <c r="HD358" s="166">
        <v>10198</v>
      </c>
      <c r="HE358" s="166">
        <v>10197</v>
      </c>
      <c r="HF358" s="166">
        <v>10197</v>
      </c>
      <c r="HG358" s="154">
        <v>10197</v>
      </c>
      <c r="HH358" s="154">
        <v>10214</v>
      </c>
      <c r="HI358" s="166">
        <v>10214</v>
      </c>
      <c r="HJ358" s="154">
        <v>10215</v>
      </c>
      <c r="HK358" s="154">
        <v>10214</v>
      </c>
      <c r="HL358" s="166">
        <v>10217</v>
      </c>
      <c r="HM358" s="154">
        <v>10221</v>
      </c>
      <c r="HN358" s="154">
        <v>10220</v>
      </c>
      <c r="HO358" s="166">
        <v>10220</v>
      </c>
      <c r="HP358" s="154">
        <v>10220</v>
      </c>
      <c r="HQ358" s="154">
        <v>10220</v>
      </c>
      <c r="HR358" s="166">
        <v>10220</v>
      </c>
      <c r="HS358" s="154">
        <v>10220</v>
      </c>
      <c r="HT358" s="148">
        <v>10220</v>
      </c>
      <c r="HU358" s="148">
        <v>10209</v>
      </c>
      <c r="HV358" s="148">
        <v>10206</v>
      </c>
      <c r="HW358" s="166">
        <v>10203</v>
      </c>
    </row>
    <row r="359" spans="1:231">
      <c r="A359" s="145">
        <f t="shared" si="54"/>
        <v>44321</v>
      </c>
      <c r="B359" s="220">
        <f>'Age&amp;Sex by occurrence date'!$CPS22</f>
        <v>12596</v>
      </c>
      <c r="C359" s="220">
        <v>10416</v>
      </c>
      <c r="D359" s="220">
        <v>10416</v>
      </c>
      <c r="E359" s="220">
        <v>10416</v>
      </c>
      <c r="F359" s="220">
        <v>10416</v>
      </c>
      <c r="G359" s="220">
        <v>10416</v>
      </c>
      <c r="H359" s="220">
        <v>10416</v>
      </c>
      <c r="I359" s="220">
        <v>10416</v>
      </c>
      <c r="J359" s="220">
        <v>10416</v>
      </c>
      <c r="K359" s="220">
        <v>10416</v>
      </c>
      <c r="L359" s="220">
        <v>10416</v>
      </c>
      <c r="M359" s="220">
        <v>10416</v>
      </c>
      <c r="N359" s="220">
        <v>10416</v>
      </c>
      <c r="O359" s="220">
        <v>10416</v>
      </c>
      <c r="P359" s="220">
        <v>10416</v>
      </c>
      <c r="Q359" s="220">
        <v>10415</v>
      </c>
      <c r="R359" s="220">
        <v>10415</v>
      </c>
      <c r="S359" s="220">
        <v>10415</v>
      </c>
      <c r="T359" s="220">
        <v>10415</v>
      </c>
      <c r="U359" s="220">
        <v>10415</v>
      </c>
      <c r="V359" s="220">
        <v>10414</v>
      </c>
      <c r="W359" s="220">
        <v>10414</v>
      </c>
      <c r="X359" s="220">
        <v>10414</v>
      </c>
      <c r="Y359" s="220">
        <v>10413</v>
      </c>
      <c r="Z359" s="220">
        <v>10408</v>
      </c>
      <c r="AA359" s="220">
        <v>10341</v>
      </c>
      <c r="AB359" s="220">
        <v>10226</v>
      </c>
      <c r="AC359" s="220">
        <v>10226</v>
      </c>
      <c r="AD359" s="220">
        <v>10226</v>
      </c>
      <c r="AE359" s="220">
        <v>10225</v>
      </c>
      <c r="AF359" s="220">
        <v>10225</v>
      </c>
      <c r="AG359" s="220">
        <v>10225</v>
      </c>
      <c r="AH359" s="220">
        <v>10225</v>
      </c>
      <c r="AI359" s="220">
        <v>10225</v>
      </c>
      <c r="AJ359" s="220">
        <v>10225</v>
      </c>
      <c r="AK359" s="220">
        <v>10225</v>
      </c>
      <c r="AL359" s="220">
        <v>10225</v>
      </c>
      <c r="AM359" s="220">
        <v>10225</v>
      </c>
      <c r="AN359" s="220">
        <v>10225</v>
      </c>
      <c r="AO359" s="220">
        <v>10225</v>
      </c>
      <c r="AP359" s="220">
        <v>10225</v>
      </c>
      <c r="AQ359" s="220">
        <v>10225</v>
      </c>
      <c r="AR359" s="220">
        <v>10225</v>
      </c>
      <c r="AS359" s="220">
        <v>10225</v>
      </c>
      <c r="AT359" s="220">
        <v>10225</v>
      </c>
      <c r="AU359" s="220">
        <v>10225</v>
      </c>
      <c r="AV359" s="220">
        <v>10225</v>
      </c>
      <c r="AW359" s="220">
        <v>10225</v>
      </c>
      <c r="AX359" s="220">
        <v>10225</v>
      </c>
      <c r="AY359" s="220">
        <v>10225</v>
      </c>
      <c r="AZ359" s="220">
        <v>10225</v>
      </c>
      <c r="BA359" s="220">
        <v>10225</v>
      </c>
      <c r="BB359" s="220">
        <v>10225</v>
      </c>
      <c r="BC359" s="220">
        <v>10225</v>
      </c>
      <c r="BD359" s="220">
        <v>10225</v>
      </c>
      <c r="BE359" s="220">
        <v>10225</v>
      </c>
      <c r="BF359" s="220">
        <v>10225</v>
      </c>
      <c r="BG359" s="220">
        <v>10225</v>
      </c>
      <c r="BH359" s="220">
        <v>10225</v>
      </c>
      <c r="BI359" s="220">
        <v>10225</v>
      </c>
      <c r="BJ359" s="220">
        <v>10225</v>
      </c>
      <c r="BK359" s="220">
        <v>10225</v>
      </c>
      <c r="BL359" s="220">
        <v>10225</v>
      </c>
      <c r="BM359" s="220">
        <v>10225</v>
      </c>
      <c r="BN359" s="220">
        <v>10225</v>
      </c>
      <c r="BO359" s="220">
        <v>10225</v>
      </c>
      <c r="BP359" s="220">
        <v>10225</v>
      </c>
      <c r="BQ359" s="220">
        <v>10225</v>
      </c>
      <c r="BR359" s="220">
        <v>10225</v>
      </c>
      <c r="BS359" s="220">
        <v>10225</v>
      </c>
      <c r="BT359" s="220">
        <v>10225</v>
      </c>
      <c r="BU359" s="220">
        <v>10225</v>
      </c>
      <c r="BV359" s="220">
        <v>10225</v>
      </c>
      <c r="BW359" s="220">
        <v>10225</v>
      </c>
      <c r="BX359" s="220">
        <v>10225</v>
      </c>
      <c r="BY359" s="220">
        <v>10225</v>
      </c>
      <c r="BZ359" s="220">
        <v>10225</v>
      </c>
      <c r="CA359" s="220">
        <v>10225</v>
      </c>
      <c r="CB359" s="220">
        <v>10225</v>
      </c>
      <c r="CC359" s="220">
        <v>10225</v>
      </c>
      <c r="CD359" s="220">
        <v>10225</v>
      </c>
      <c r="CE359" s="220">
        <v>10225</v>
      </c>
      <c r="CF359" s="220">
        <v>10225</v>
      </c>
      <c r="CG359" s="220">
        <v>10225</v>
      </c>
      <c r="CH359" s="220">
        <v>10225</v>
      </c>
      <c r="CI359" s="220">
        <v>10225</v>
      </c>
      <c r="CJ359" s="220">
        <v>10225</v>
      </c>
      <c r="CK359" s="220">
        <v>10225</v>
      </c>
      <c r="CL359" s="220">
        <v>10225</v>
      </c>
      <c r="CM359" s="220">
        <v>10225</v>
      </c>
      <c r="CN359" s="220">
        <v>10225</v>
      </c>
      <c r="CO359" s="220">
        <v>10225</v>
      </c>
      <c r="CP359" s="220">
        <v>10225</v>
      </c>
      <c r="CQ359" s="220">
        <v>10225</v>
      </c>
      <c r="CR359" s="220">
        <v>10225</v>
      </c>
      <c r="CS359" s="220">
        <v>10225</v>
      </c>
      <c r="CT359" s="220">
        <v>10225</v>
      </c>
      <c r="CU359" s="220">
        <v>10225</v>
      </c>
      <c r="CV359" s="220">
        <v>10225</v>
      </c>
      <c r="CW359" s="220">
        <v>10225</v>
      </c>
      <c r="CX359" s="220">
        <v>10225</v>
      </c>
      <c r="CY359" s="220">
        <v>10225</v>
      </c>
      <c r="CZ359" s="220">
        <v>10225</v>
      </c>
      <c r="DA359" s="220">
        <v>10225</v>
      </c>
      <c r="DB359" s="220">
        <v>10225</v>
      </c>
      <c r="DC359" s="220">
        <v>10225</v>
      </c>
      <c r="DD359" s="220">
        <v>10225</v>
      </c>
      <c r="DE359" s="220">
        <v>10225</v>
      </c>
      <c r="DF359" s="220">
        <v>10225</v>
      </c>
      <c r="DG359" s="220">
        <v>10225</v>
      </c>
      <c r="DH359" s="220">
        <v>10225</v>
      </c>
      <c r="DI359" s="220">
        <v>10225</v>
      </c>
      <c r="DJ359" s="220">
        <v>10225</v>
      </c>
      <c r="DK359" s="220">
        <v>10225</v>
      </c>
      <c r="DL359" s="220">
        <v>10225</v>
      </c>
      <c r="DM359" s="220">
        <v>10225</v>
      </c>
      <c r="DN359" s="220">
        <v>10225</v>
      </c>
      <c r="DO359" s="220">
        <v>10225</v>
      </c>
      <c r="DP359" s="220">
        <v>10225</v>
      </c>
      <c r="DQ359" s="220">
        <v>10225</v>
      </c>
      <c r="DR359" s="220">
        <v>10225</v>
      </c>
      <c r="DS359" s="220">
        <v>10225</v>
      </c>
      <c r="DT359" s="220">
        <v>10195</v>
      </c>
      <c r="DU359" s="220">
        <v>10192</v>
      </c>
      <c r="DV359" s="220">
        <v>10192</v>
      </c>
      <c r="DW359" s="220">
        <v>10202</v>
      </c>
      <c r="DX359" s="220">
        <v>10202</v>
      </c>
      <c r="DY359" s="220">
        <v>10195</v>
      </c>
      <c r="DZ359" s="220">
        <v>10195</v>
      </c>
      <c r="EA359" s="220">
        <v>10188</v>
      </c>
      <c r="EB359" s="220">
        <v>10188</v>
      </c>
      <c r="EC359" s="220">
        <v>10188</v>
      </c>
      <c r="ED359" s="220">
        <v>10188</v>
      </c>
      <c r="EE359" s="220">
        <v>10188</v>
      </c>
      <c r="EF359" s="220">
        <v>10188</v>
      </c>
      <c r="EG359" s="220">
        <v>10188</v>
      </c>
      <c r="EH359" s="220">
        <v>10188</v>
      </c>
      <c r="EI359" s="220">
        <v>10188</v>
      </c>
      <c r="EJ359" s="220">
        <v>10188</v>
      </c>
      <c r="EK359" s="220">
        <v>10188</v>
      </c>
      <c r="EL359" s="220">
        <v>10188</v>
      </c>
      <c r="EM359" s="220">
        <v>10188</v>
      </c>
      <c r="EN359" s="242">
        <v>10188</v>
      </c>
      <c r="EO359" s="232">
        <v>10188</v>
      </c>
      <c r="EP359" s="228">
        <v>10188</v>
      </c>
      <c r="EQ359" s="166">
        <v>10188</v>
      </c>
      <c r="ER359" s="166">
        <v>10187</v>
      </c>
      <c r="ES359" s="166">
        <v>10187</v>
      </c>
      <c r="ET359" s="166">
        <v>10187</v>
      </c>
      <c r="EU359" s="166">
        <v>10187</v>
      </c>
      <c r="EV359" s="154">
        <v>10187</v>
      </c>
      <c r="EW359" s="166">
        <v>10187</v>
      </c>
      <c r="EX359" s="166">
        <v>10187</v>
      </c>
      <c r="EY359" s="166">
        <v>10187</v>
      </c>
      <c r="EZ359" s="166">
        <v>10187</v>
      </c>
      <c r="FA359" s="166">
        <v>10187</v>
      </c>
      <c r="FB359" s="166">
        <v>10187</v>
      </c>
      <c r="FC359" s="154">
        <v>10187</v>
      </c>
      <c r="FD359" s="166">
        <v>10187</v>
      </c>
      <c r="FE359" s="166">
        <v>10187</v>
      </c>
      <c r="FF359" s="166">
        <v>10187</v>
      </c>
      <c r="FG359" s="166">
        <v>10187</v>
      </c>
      <c r="FH359" s="166">
        <v>10187</v>
      </c>
      <c r="FI359" s="154">
        <v>10187</v>
      </c>
      <c r="FJ359" s="154">
        <v>10187</v>
      </c>
      <c r="FK359" s="154">
        <v>10187</v>
      </c>
      <c r="FL359" s="154">
        <v>10187</v>
      </c>
      <c r="FM359" s="154">
        <v>10187</v>
      </c>
      <c r="FN359" s="154">
        <v>10187</v>
      </c>
      <c r="FO359" s="154">
        <v>10187</v>
      </c>
      <c r="FP359" s="154">
        <v>10187</v>
      </c>
      <c r="FQ359" s="154">
        <v>10181</v>
      </c>
      <c r="FR359" s="166">
        <v>10181</v>
      </c>
      <c r="FS359" s="166">
        <v>10181</v>
      </c>
      <c r="FT359" s="166">
        <v>10181</v>
      </c>
      <c r="FU359" s="166">
        <v>10181</v>
      </c>
      <c r="FV359" s="166">
        <v>10181</v>
      </c>
      <c r="FW359" s="166">
        <v>10181</v>
      </c>
      <c r="FX359" s="166">
        <v>10181</v>
      </c>
      <c r="FY359" s="154">
        <v>10181</v>
      </c>
      <c r="FZ359" s="154">
        <v>10181</v>
      </c>
      <c r="GA359" s="154">
        <v>10181</v>
      </c>
      <c r="GB359" s="154">
        <v>10181</v>
      </c>
      <c r="GC359" s="154">
        <v>10181</v>
      </c>
      <c r="GD359" s="154">
        <v>10181</v>
      </c>
      <c r="GE359" s="154">
        <v>10181</v>
      </c>
      <c r="GF359" s="154">
        <v>10181</v>
      </c>
      <c r="GG359" s="154">
        <v>10181</v>
      </c>
      <c r="GH359" s="154">
        <v>10181</v>
      </c>
      <c r="GI359" s="154">
        <v>10181</v>
      </c>
      <c r="GJ359" s="154">
        <v>10181</v>
      </c>
      <c r="GK359" s="166">
        <v>10181</v>
      </c>
      <c r="GL359" s="166">
        <v>10181</v>
      </c>
      <c r="GM359" s="166">
        <v>10182</v>
      </c>
      <c r="GN359" s="166">
        <v>10182</v>
      </c>
      <c r="GO359" s="166">
        <v>10182</v>
      </c>
      <c r="GP359" s="166">
        <v>10182</v>
      </c>
      <c r="GQ359" s="166">
        <v>10182</v>
      </c>
      <c r="GR359" s="166">
        <v>10182</v>
      </c>
      <c r="GS359" s="166">
        <v>10182</v>
      </c>
      <c r="GT359" s="166">
        <v>10182</v>
      </c>
      <c r="GU359" s="166">
        <v>10182</v>
      </c>
      <c r="GV359" s="166">
        <v>10182</v>
      </c>
      <c r="GW359" s="166">
        <v>10182</v>
      </c>
      <c r="GX359" s="154">
        <v>10182</v>
      </c>
      <c r="GY359" s="166">
        <v>10182</v>
      </c>
      <c r="GZ359" s="166">
        <v>10182</v>
      </c>
      <c r="HA359" s="166">
        <v>10182</v>
      </c>
      <c r="HB359" s="166">
        <v>10182</v>
      </c>
      <c r="HC359" s="166">
        <v>10182</v>
      </c>
      <c r="HD359" s="166">
        <v>10182</v>
      </c>
      <c r="HE359" s="166">
        <v>10181</v>
      </c>
      <c r="HF359" s="166">
        <v>10181</v>
      </c>
      <c r="HG359" s="154">
        <v>10181</v>
      </c>
      <c r="HH359" s="154">
        <v>10198</v>
      </c>
      <c r="HI359" s="166">
        <v>10198</v>
      </c>
      <c r="HJ359" s="154">
        <v>10199</v>
      </c>
      <c r="HK359" s="154">
        <v>10198</v>
      </c>
      <c r="HL359" s="166">
        <v>10201</v>
      </c>
      <c r="HM359" s="154">
        <v>10205</v>
      </c>
      <c r="HN359" s="154">
        <v>10204</v>
      </c>
      <c r="HO359" s="166">
        <v>10204</v>
      </c>
      <c r="HP359" s="154">
        <v>10204</v>
      </c>
      <c r="HQ359" s="154">
        <v>10204</v>
      </c>
      <c r="HR359" s="166">
        <v>10204</v>
      </c>
      <c r="HS359" s="154">
        <v>10204</v>
      </c>
      <c r="HT359" s="148">
        <v>10204</v>
      </c>
      <c r="HU359" s="148">
        <v>10193</v>
      </c>
      <c r="HV359" s="148">
        <v>10190</v>
      </c>
      <c r="HW359" s="166">
        <v>10187</v>
      </c>
    </row>
    <row r="360" spans="1:231">
      <c r="A360" s="145">
        <f t="shared" si="54"/>
        <v>44320</v>
      </c>
      <c r="B360" s="220">
        <f>'Age&amp;Sex by occurrence date'!$CPZ22</f>
        <v>12576</v>
      </c>
      <c r="C360" s="220">
        <v>10399</v>
      </c>
      <c r="D360" s="220">
        <v>10399</v>
      </c>
      <c r="E360" s="220">
        <v>10399</v>
      </c>
      <c r="F360" s="220">
        <v>10399</v>
      </c>
      <c r="G360" s="220">
        <v>10399</v>
      </c>
      <c r="H360" s="220">
        <v>10399</v>
      </c>
      <c r="I360" s="220">
        <v>10399</v>
      </c>
      <c r="J360" s="220">
        <v>10399</v>
      </c>
      <c r="K360" s="220">
        <v>10399</v>
      </c>
      <c r="L360" s="220">
        <v>10399</v>
      </c>
      <c r="M360" s="220">
        <v>10399</v>
      </c>
      <c r="N360" s="220">
        <v>10399</v>
      </c>
      <c r="O360" s="220">
        <v>10399</v>
      </c>
      <c r="P360" s="220">
        <v>10399</v>
      </c>
      <c r="Q360" s="220">
        <v>10398</v>
      </c>
      <c r="R360" s="220">
        <v>10398</v>
      </c>
      <c r="S360" s="220">
        <v>10398</v>
      </c>
      <c r="T360" s="220">
        <v>10398</v>
      </c>
      <c r="U360" s="220">
        <v>10398</v>
      </c>
      <c r="V360" s="220">
        <v>10397</v>
      </c>
      <c r="W360" s="220">
        <v>10397</v>
      </c>
      <c r="X360" s="220">
        <v>10397</v>
      </c>
      <c r="Y360" s="220">
        <v>10397</v>
      </c>
      <c r="Z360" s="220">
        <v>10392</v>
      </c>
      <c r="AA360" s="220">
        <v>10327</v>
      </c>
      <c r="AB360" s="220">
        <v>10212</v>
      </c>
      <c r="AC360" s="220">
        <v>10212</v>
      </c>
      <c r="AD360" s="220">
        <v>10212</v>
      </c>
      <c r="AE360" s="220">
        <v>10211</v>
      </c>
      <c r="AF360" s="220">
        <v>10211</v>
      </c>
      <c r="AG360" s="220">
        <v>10211</v>
      </c>
      <c r="AH360" s="220">
        <v>10211</v>
      </c>
      <c r="AI360" s="220">
        <v>10211</v>
      </c>
      <c r="AJ360" s="220">
        <v>10211</v>
      </c>
      <c r="AK360" s="220">
        <v>10211</v>
      </c>
      <c r="AL360" s="220">
        <v>10211</v>
      </c>
      <c r="AM360" s="220">
        <v>10211</v>
      </c>
      <c r="AN360" s="220">
        <v>10211</v>
      </c>
      <c r="AO360" s="220">
        <v>10211</v>
      </c>
      <c r="AP360" s="220">
        <v>10211</v>
      </c>
      <c r="AQ360" s="220">
        <v>10211</v>
      </c>
      <c r="AR360" s="220">
        <v>10211</v>
      </c>
      <c r="AS360" s="220">
        <v>10211</v>
      </c>
      <c r="AT360" s="220">
        <v>10211</v>
      </c>
      <c r="AU360" s="220">
        <v>10211</v>
      </c>
      <c r="AV360" s="220">
        <v>10211</v>
      </c>
      <c r="AW360" s="220">
        <v>10211</v>
      </c>
      <c r="AX360" s="220">
        <v>10211</v>
      </c>
      <c r="AY360" s="220">
        <v>10211</v>
      </c>
      <c r="AZ360" s="220">
        <v>10211</v>
      </c>
      <c r="BA360" s="220">
        <v>10211</v>
      </c>
      <c r="BB360" s="220">
        <v>10211</v>
      </c>
      <c r="BC360" s="220">
        <v>10211</v>
      </c>
      <c r="BD360" s="220">
        <v>10211</v>
      </c>
      <c r="BE360" s="220">
        <v>10211</v>
      </c>
      <c r="BF360" s="220">
        <v>10211</v>
      </c>
      <c r="BG360" s="220">
        <v>10211</v>
      </c>
      <c r="BH360" s="220">
        <v>10211</v>
      </c>
      <c r="BI360" s="220">
        <v>10211</v>
      </c>
      <c r="BJ360" s="220">
        <v>10211</v>
      </c>
      <c r="BK360" s="220">
        <v>10211</v>
      </c>
      <c r="BL360" s="220">
        <v>10211</v>
      </c>
      <c r="BM360" s="220">
        <v>10211</v>
      </c>
      <c r="BN360" s="220">
        <v>10211</v>
      </c>
      <c r="BO360" s="220">
        <v>10211</v>
      </c>
      <c r="BP360" s="220">
        <v>10211</v>
      </c>
      <c r="BQ360" s="220">
        <v>10211</v>
      </c>
      <c r="BR360" s="220">
        <v>10211</v>
      </c>
      <c r="BS360" s="220">
        <v>10211</v>
      </c>
      <c r="BT360" s="220">
        <v>10211</v>
      </c>
      <c r="BU360" s="220">
        <v>10211</v>
      </c>
      <c r="BV360" s="220">
        <v>10211</v>
      </c>
      <c r="BW360" s="220">
        <v>10211</v>
      </c>
      <c r="BX360" s="220">
        <v>10211</v>
      </c>
      <c r="BY360" s="220">
        <v>10211</v>
      </c>
      <c r="BZ360" s="220">
        <v>10211</v>
      </c>
      <c r="CA360" s="220">
        <v>10211</v>
      </c>
      <c r="CB360" s="220">
        <v>10211</v>
      </c>
      <c r="CC360" s="220">
        <v>10211</v>
      </c>
      <c r="CD360" s="220">
        <v>10211</v>
      </c>
      <c r="CE360" s="220">
        <v>10211</v>
      </c>
      <c r="CF360" s="220">
        <v>10211</v>
      </c>
      <c r="CG360" s="220">
        <v>10211</v>
      </c>
      <c r="CH360" s="220">
        <v>10211</v>
      </c>
      <c r="CI360" s="220">
        <v>10211</v>
      </c>
      <c r="CJ360" s="220">
        <v>10211</v>
      </c>
      <c r="CK360" s="220">
        <v>10211</v>
      </c>
      <c r="CL360" s="220">
        <v>10211</v>
      </c>
      <c r="CM360" s="220">
        <v>10211</v>
      </c>
      <c r="CN360" s="220">
        <v>10211</v>
      </c>
      <c r="CO360" s="220">
        <v>10211</v>
      </c>
      <c r="CP360" s="220">
        <v>10211</v>
      </c>
      <c r="CQ360" s="220">
        <v>10211</v>
      </c>
      <c r="CR360" s="220">
        <v>10211</v>
      </c>
      <c r="CS360" s="220">
        <v>10211</v>
      </c>
      <c r="CT360" s="220">
        <v>10211</v>
      </c>
      <c r="CU360" s="220">
        <v>10211</v>
      </c>
      <c r="CV360" s="220">
        <v>10211</v>
      </c>
      <c r="CW360" s="220">
        <v>10211</v>
      </c>
      <c r="CX360" s="220">
        <v>10211</v>
      </c>
      <c r="CY360" s="220">
        <v>10211</v>
      </c>
      <c r="CZ360" s="220">
        <v>10211</v>
      </c>
      <c r="DA360" s="220">
        <v>10211</v>
      </c>
      <c r="DB360" s="220">
        <v>10211</v>
      </c>
      <c r="DC360" s="220">
        <v>10211</v>
      </c>
      <c r="DD360" s="220">
        <v>10211</v>
      </c>
      <c r="DE360" s="220">
        <v>10211</v>
      </c>
      <c r="DF360" s="220">
        <v>10211</v>
      </c>
      <c r="DG360" s="220">
        <v>10211</v>
      </c>
      <c r="DH360" s="220">
        <v>10211</v>
      </c>
      <c r="DI360" s="220">
        <v>10211</v>
      </c>
      <c r="DJ360" s="220">
        <v>10211</v>
      </c>
      <c r="DK360" s="220">
        <v>10211</v>
      </c>
      <c r="DL360" s="220">
        <v>10211</v>
      </c>
      <c r="DM360" s="220">
        <v>10211</v>
      </c>
      <c r="DN360" s="220">
        <v>10211</v>
      </c>
      <c r="DO360" s="220">
        <v>10211</v>
      </c>
      <c r="DP360" s="220">
        <v>10211</v>
      </c>
      <c r="DQ360" s="220">
        <v>10211</v>
      </c>
      <c r="DR360" s="220">
        <v>10211</v>
      </c>
      <c r="DS360" s="220">
        <v>10211</v>
      </c>
      <c r="DT360" s="220">
        <v>10181</v>
      </c>
      <c r="DU360" s="220">
        <v>10178</v>
      </c>
      <c r="DV360" s="220">
        <v>10178</v>
      </c>
      <c r="DW360" s="220">
        <v>10188</v>
      </c>
      <c r="DX360" s="220">
        <v>10188</v>
      </c>
      <c r="DY360" s="220">
        <v>10181</v>
      </c>
      <c r="DZ360" s="220">
        <v>10181</v>
      </c>
      <c r="EA360" s="220">
        <v>10174</v>
      </c>
      <c r="EB360" s="220">
        <v>10174</v>
      </c>
      <c r="EC360" s="220">
        <v>10174</v>
      </c>
      <c r="ED360" s="220">
        <v>10174</v>
      </c>
      <c r="EE360" s="220">
        <v>10174</v>
      </c>
      <c r="EF360" s="220">
        <v>10174</v>
      </c>
      <c r="EG360" s="220">
        <v>10174</v>
      </c>
      <c r="EH360" s="220">
        <v>10174</v>
      </c>
      <c r="EI360" s="220">
        <v>10174</v>
      </c>
      <c r="EJ360" s="220">
        <v>10174</v>
      </c>
      <c r="EK360" s="220">
        <v>10174</v>
      </c>
      <c r="EL360" s="220">
        <v>10174</v>
      </c>
      <c r="EM360" s="220">
        <v>10174</v>
      </c>
      <c r="EN360" s="242">
        <v>10174</v>
      </c>
      <c r="EO360" s="232">
        <v>10174</v>
      </c>
      <c r="EP360" s="227">
        <v>10174</v>
      </c>
      <c r="EQ360" s="154">
        <v>10174</v>
      </c>
      <c r="ER360" s="154">
        <v>10173</v>
      </c>
      <c r="ES360" s="154">
        <v>10173</v>
      </c>
      <c r="ET360" s="154">
        <v>10173</v>
      </c>
      <c r="EU360" s="154">
        <v>10173</v>
      </c>
      <c r="EV360" s="166">
        <v>10173</v>
      </c>
      <c r="EW360" s="166">
        <v>10173</v>
      </c>
      <c r="EX360" s="166">
        <v>10173</v>
      </c>
      <c r="EY360" s="166">
        <v>10173</v>
      </c>
      <c r="EZ360" s="166">
        <v>10173</v>
      </c>
      <c r="FA360" s="166">
        <v>10173</v>
      </c>
      <c r="FB360" s="166">
        <v>10173</v>
      </c>
      <c r="FC360" s="154">
        <v>10173</v>
      </c>
      <c r="FD360" s="154">
        <v>10173</v>
      </c>
      <c r="FE360" s="166">
        <v>10173</v>
      </c>
      <c r="FF360" s="154">
        <v>10173</v>
      </c>
      <c r="FG360" s="154">
        <v>10173</v>
      </c>
      <c r="FH360" s="166">
        <v>10173</v>
      </c>
      <c r="FI360" s="166">
        <v>10173</v>
      </c>
      <c r="FJ360" s="166">
        <v>10173</v>
      </c>
      <c r="FK360" s="166">
        <v>10173</v>
      </c>
      <c r="FL360" s="166">
        <v>10173</v>
      </c>
      <c r="FM360" s="166">
        <v>10173</v>
      </c>
      <c r="FN360" s="166">
        <v>10173</v>
      </c>
      <c r="FO360" s="166">
        <v>10173</v>
      </c>
      <c r="FP360" s="166">
        <v>10173</v>
      </c>
      <c r="FQ360" s="166">
        <v>10167</v>
      </c>
      <c r="FR360" s="166">
        <v>10167</v>
      </c>
      <c r="FS360" s="166">
        <v>10167</v>
      </c>
      <c r="FT360" s="166">
        <v>10167</v>
      </c>
      <c r="FU360" s="166">
        <v>10167</v>
      </c>
      <c r="FV360" s="166">
        <v>10167</v>
      </c>
      <c r="FW360" s="166">
        <v>10167</v>
      </c>
      <c r="FX360" s="166">
        <v>10167</v>
      </c>
      <c r="FY360" s="154">
        <v>10167</v>
      </c>
      <c r="FZ360" s="154">
        <v>10167</v>
      </c>
      <c r="GA360" s="154">
        <v>10167</v>
      </c>
      <c r="GB360" s="154">
        <v>10167</v>
      </c>
      <c r="GC360" s="154">
        <v>10167</v>
      </c>
      <c r="GD360" s="154">
        <v>10167</v>
      </c>
      <c r="GE360" s="154">
        <v>10167</v>
      </c>
      <c r="GF360" s="154">
        <v>10167</v>
      </c>
      <c r="GG360" s="154">
        <v>10167</v>
      </c>
      <c r="GH360" s="154">
        <v>10167</v>
      </c>
      <c r="GI360" s="154">
        <v>10167</v>
      </c>
      <c r="GJ360" s="154">
        <v>10167</v>
      </c>
      <c r="GK360" s="154">
        <v>10167</v>
      </c>
      <c r="GL360" s="154">
        <v>10167</v>
      </c>
      <c r="GM360" s="154">
        <v>10168</v>
      </c>
      <c r="GN360" s="154">
        <v>10168</v>
      </c>
      <c r="GO360" s="154">
        <v>10168</v>
      </c>
      <c r="GP360" s="154">
        <v>10168</v>
      </c>
      <c r="GQ360" s="154">
        <v>10168</v>
      </c>
      <c r="GR360" s="154">
        <v>10168</v>
      </c>
      <c r="GS360" s="154">
        <v>10168</v>
      </c>
      <c r="GT360" s="154">
        <v>10168</v>
      </c>
      <c r="GU360" s="154">
        <v>10168</v>
      </c>
      <c r="GV360" s="154">
        <v>10168</v>
      </c>
      <c r="GW360" s="154">
        <v>10168</v>
      </c>
      <c r="GX360" s="154">
        <v>10168</v>
      </c>
      <c r="GY360" s="166">
        <v>10168</v>
      </c>
      <c r="GZ360" s="166">
        <v>10168</v>
      </c>
      <c r="HA360" s="166">
        <v>10168</v>
      </c>
      <c r="HB360" s="166">
        <v>10168</v>
      </c>
      <c r="HC360" s="166">
        <v>10168</v>
      </c>
      <c r="HD360" s="166">
        <v>10168</v>
      </c>
      <c r="HE360" s="166">
        <v>10167</v>
      </c>
      <c r="HF360" s="154">
        <v>10167</v>
      </c>
      <c r="HG360" s="154">
        <v>10167</v>
      </c>
      <c r="HH360" s="154">
        <v>10184</v>
      </c>
      <c r="HI360" s="154">
        <v>10184</v>
      </c>
      <c r="HJ360" s="154">
        <v>10185</v>
      </c>
      <c r="HK360" s="154">
        <v>10184</v>
      </c>
      <c r="HL360" s="154">
        <v>10187</v>
      </c>
      <c r="HM360" s="154">
        <v>10191</v>
      </c>
      <c r="HN360" s="154">
        <v>10190</v>
      </c>
      <c r="HO360" s="166">
        <v>10190</v>
      </c>
      <c r="HP360" s="154">
        <v>10190</v>
      </c>
      <c r="HQ360" s="154">
        <v>10190</v>
      </c>
      <c r="HR360" s="166">
        <v>10190</v>
      </c>
      <c r="HS360" s="154">
        <v>10190</v>
      </c>
      <c r="HT360" s="148">
        <v>10190</v>
      </c>
      <c r="HU360" s="148">
        <v>10179</v>
      </c>
      <c r="HV360" s="148">
        <v>10176</v>
      </c>
      <c r="HW360" s="166">
        <v>10173</v>
      </c>
    </row>
    <row r="361" spans="1:231">
      <c r="A361" s="145">
        <f t="shared" si="54"/>
        <v>44319</v>
      </c>
      <c r="B361" s="220">
        <f>'Age&amp;Sex by occurrence date'!$CQG22</f>
        <v>12549</v>
      </c>
      <c r="C361" s="220">
        <v>10376</v>
      </c>
      <c r="D361" s="220">
        <v>10376</v>
      </c>
      <c r="E361" s="220">
        <v>10376</v>
      </c>
      <c r="F361" s="220">
        <v>10376</v>
      </c>
      <c r="G361" s="220">
        <v>10376</v>
      </c>
      <c r="H361" s="220">
        <v>10376</v>
      </c>
      <c r="I361" s="220">
        <v>10376</v>
      </c>
      <c r="J361" s="220">
        <v>10376</v>
      </c>
      <c r="K361" s="220">
        <v>10376</v>
      </c>
      <c r="L361" s="220">
        <v>10376</v>
      </c>
      <c r="M361" s="220">
        <v>10376</v>
      </c>
      <c r="N361" s="220">
        <v>10376</v>
      </c>
      <c r="O361" s="220">
        <v>10376</v>
      </c>
      <c r="P361" s="220">
        <v>10376</v>
      </c>
      <c r="Q361" s="220">
        <v>10375</v>
      </c>
      <c r="R361" s="220">
        <v>10375</v>
      </c>
      <c r="S361" s="220">
        <v>10375</v>
      </c>
      <c r="T361" s="220">
        <v>10375</v>
      </c>
      <c r="U361" s="220">
        <v>10375</v>
      </c>
      <c r="V361" s="220">
        <v>10374</v>
      </c>
      <c r="W361" s="220">
        <v>10374</v>
      </c>
      <c r="X361" s="220">
        <v>10374</v>
      </c>
      <c r="Y361" s="220">
        <v>10374</v>
      </c>
      <c r="Z361" s="220">
        <v>10369</v>
      </c>
      <c r="AA361" s="220">
        <v>10305</v>
      </c>
      <c r="AB361" s="220">
        <v>10190</v>
      </c>
      <c r="AC361" s="220">
        <v>10190</v>
      </c>
      <c r="AD361" s="220">
        <v>10190</v>
      </c>
      <c r="AE361" s="220">
        <v>10189</v>
      </c>
      <c r="AF361" s="220">
        <v>10189</v>
      </c>
      <c r="AG361" s="220">
        <v>10189</v>
      </c>
      <c r="AH361" s="220">
        <v>10189</v>
      </c>
      <c r="AI361" s="220">
        <v>10189</v>
      </c>
      <c r="AJ361" s="220">
        <v>10189</v>
      </c>
      <c r="AK361" s="220">
        <v>10189</v>
      </c>
      <c r="AL361" s="220">
        <v>10189</v>
      </c>
      <c r="AM361" s="220">
        <v>10189</v>
      </c>
      <c r="AN361" s="220">
        <v>10189</v>
      </c>
      <c r="AO361" s="220">
        <v>10189</v>
      </c>
      <c r="AP361" s="220">
        <v>10189</v>
      </c>
      <c r="AQ361" s="220">
        <v>10189</v>
      </c>
      <c r="AR361" s="220">
        <v>10189</v>
      </c>
      <c r="AS361" s="220">
        <v>10189</v>
      </c>
      <c r="AT361" s="220">
        <v>10189</v>
      </c>
      <c r="AU361" s="220">
        <v>10189</v>
      </c>
      <c r="AV361" s="220">
        <v>10189</v>
      </c>
      <c r="AW361" s="220">
        <v>10189</v>
      </c>
      <c r="AX361" s="220">
        <v>10189</v>
      </c>
      <c r="AY361" s="220">
        <v>10189</v>
      </c>
      <c r="AZ361" s="220">
        <v>10189</v>
      </c>
      <c r="BA361" s="220">
        <v>10189</v>
      </c>
      <c r="BB361" s="220">
        <v>10189</v>
      </c>
      <c r="BC361" s="220">
        <v>10189</v>
      </c>
      <c r="BD361" s="220">
        <v>10189</v>
      </c>
      <c r="BE361" s="220">
        <v>10189</v>
      </c>
      <c r="BF361" s="220">
        <v>10189</v>
      </c>
      <c r="BG361" s="220">
        <v>10189</v>
      </c>
      <c r="BH361" s="220">
        <v>10189</v>
      </c>
      <c r="BI361" s="220">
        <v>10189</v>
      </c>
      <c r="BJ361" s="220">
        <v>10189</v>
      </c>
      <c r="BK361" s="220">
        <v>10189</v>
      </c>
      <c r="BL361" s="220">
        <v>10189</v>
      </c>
      <c r="BM361" s="220">
        <v>10189</v>
      </c>
      <c r="BN361" s="220">
        <v>10189</v>
      </c>
      <c r="BO361" s="220">
        <v>10189</v>
      </c>
      <c r="BP361" s="220">
        <v>10189</v>
      </c>
      <c r="BQ361" s="220">
        <v>10189</v>
      </c>
      <c r="BR361" s="220">
        <v>10189</v>
      </c>
      <c r="BS361" s="220">
        <v>10189</v>
      </c>
      <c r="BT361" s="220">
        <v>10189</v>
      </c>
      <c r="BU361" s="220">
        <v>10189</v>
      </c>
      <c r="BV361" s="220">
        <v>10189</v>
      </c>
      <c r="BW361" s="220">
        <v>10189</v>
      </c>
      <c r="BX361" s="220">
        <v>10189</v>
      </c>
      <c r="BY361" s="220">
        <v>10189</v>
      </c>
      <c r="BZ361" s="220">
        <v>10189</v>
      </c>
      <c r="CA361" s="220">
        <v>10189</v>
      </c>
      <c r="CB361" s="220">
        <v>10189</v>
      </c>
      <c r="CC361" s="220">
        <v>10189</v>
      </c>
      <c r="CD361" s="220">
        <v>10189</v>
      </c>
      <c r="CE361" s="220">
        <v>10189</v>
      </c>
      <c r="CF361" s="220">
        <v>10189</v>
      </c>
      <c r="CG361" s="220">
        <v>10189</v>
      </c>
      <c r="CH361" s="220">
        <v>10189</v>
      </c>
      <c r="CI361" s="220">
        <v>10189</v>
      </c>
      <c r="CJ361" s="220">
        <v>10189</v>
      </c>
      <c r="CK361" s="220">
        <v>10189</v>
      </c>
      <c r="CL361" s="220">
        <v>10189</v>
      </c>
      <c r="CM361" s="220">
        <v>10189</v>
      </c>
      <c r="CN361" s="220">
        <v>10189</v>
      </c>
      <c r="CO361" s="220">
        <v>10189</v>
      </c>
      <c r="CP361" s="220">
        <v>10189</v>
      </c>
      <c r="CQ361" s="220">
        <v>10189</v>
      </c>
      <c r="CR361" s="220">
        <v>10189</v>
      </c>
      <c r="CS361" s="220">
        <v>10189</v>
      </c>
      <c r="CT361" s="220">
        <v>10189</v>
      </c>
      <c r="CU361" s="220">
        <v>10189</v>
      </c>
      <c r="CV361" s="220">
        <v>10189</v>
      </c>
      <c r="CW361" s="220">
        <v>10189</v>
      </c>
      <c r="CX361" s="220">
        <v>10189</v>
      </c>
      <c r="CY361" s="220">
        <v>10189</v>
      </c>
      <c r="CZ361" s="220">
        <v>10189</v>
      </c>
      <c r="DA361" s="220">
        <v>10189</v>
      </c>
      <c r="DB361" s="220">
        <v>10189</v>
      </c>
      <c r="DC361" s="220">
        <v>10189</v>
      </c>
      <c r="DD361" s="220">
        <v>10189</v>
      </c>
      <c r="DE361" s="220">
        <v>10189</v>
      </c>
      <c r="DF361" s="220">
        <v>10189</v>
      </c>
      <c r="DG361" s="220">
        <v>10189</v>
      </c>
      <c r="DH361" s="220">
        <v>10189</v>
      </c>
      <c r="DI361" s="220">
        <v>10189</v>
      </c>
      <c r="DJ361" s="220">
        <v>10189</v>
      </c>
      <c r="DK361" s="220">
        <v>10189</v>
      </c>
      <c r="DL361" s="220">
        <v>10189</v>
      </c>
      <c r="DM361" s="220">
        <v>10189</v>
      </c>
      <c r="DN361" s="220">
        <v>10189</v>
      </c>
      <c r="DO361" s="220">
        <v>10189</v>
      </c>
      <c r="DP361" s="220">
        <v>10189</v>
      </c>
      <c r="DQ361" s="220">
        <v>10189</v>
      </c>
      <c r="DR361" s="220">
        <v>10189</v>
      </c>
      <c r="DS361" s="220">
        <v>10189</v>
      </c>
      <c r="DT361" s="220">
        <v>10159</v>
      </c>
      <c r="DU361" s="220">
        <v>10156</v>
      </c>
      <c r="DV361" s="220">
        <v>10156</v>
      </c>
      <c r="DW361" s="220">
        <v>10166</v>
      </c>
      <c r="DX361" s="220">
        <v>10166</v>
      </c>
      <c r="DY361" s="220">
        <v>10159</v>
      </c>
      <c r="DZ361" s="220">
        <v>10159</v>
      </c>
      <c r="EA361" s="220">
        <v>10152</v>
      </c>
      <c r="EB361" s="220">
        <v>10152</v>
      </c>
      <c r="EC361" s="220">
        <v>10152</v>
      </c>
      <c r="ED361" s="220">
        <v>10152</v>
      </c>
      <c r="EE361" s="220">
        <v>10152</v>
      </c>
      <c r="EF361" s="220">
        <v>10152</v>
      </c>
      <c r="EG361" s="220">
        <v>10152</v>
      </c>
      <c r="EH361" s="220">
        <v>10152</v>
      </c>
      <c r="EI361" s="220">
        <v>10152</v>
      </c>
      <c r="EJ361" s="220">
        <v>10152</v>
      </c>
      <c r="EK361" s="220">
        <v>10152</v>
      </c>
      <c r="EL361" s="220">
        <v>10152</v>
      </c>
      <c r="EM361" s="220">
        <v>10152</v>
      </c>
      <c r="EN361" s="242">
        <v>10152</v>
      </c>
      <c r="EO361" s="232">
        <v>10152</v>
      </c>
      <c r="EP361" s="227">
        <v>10152</v>
      </c>
      <c r="EQ361" s="154">
        <v>10152</v>
      </c>
      <c r="ER361" s="154">
        <v>10151</v>
      </c>
      <c r="ES361" s="154">
        <v>10151</v>
      </c>
      <c r="ET361" s="154">
        <v>10151</v>
      </c>
      <c r="EU361" s="154">
        <v>10151</v>
      </c>
      <c r="EV361" s="154">
        <v>10151</v>
      </c>
      <c r="EW361" s="154">
        <v>10151</v>
      </c>
      <c r="EX361" s="154">
        <v>10151</v>
      </c>
      <c r="EY361" s="154">
        <v>10151</v>
      </c>
      <c r="EZ361" s="154">
        <v>10151</v>
      </c>
      <c r="FA361" s="154">
        <v>10151</v>
      </c>
      <c r="FB361" s="154">
        <v>10151</v>
      </c>
      <c r="FC361" s="166">
        <v>10151</v>
      </c>
      <c r="FD361" s="166">
        <v>10151</v>
      </c>
      <c r="FE361" s="154">
        <v>10151</v>
      </c>
      <c r="FF361" s="154">
        <v>10151</v>
      </c>
      <c r="FG361" s="154">
        <v>10151</v>
      </c>
      <c r="FH361" s="154">
        <v>10151</v>
      </c>
      <c r="FI361" s="166">
        <v>10151</v>
      </c>
      <c r="FJ361" s="166">
        <v>10151</v>
      </c>
      <c r="FK361" s="166">
        <v>10151</v>
      </c>
      <c r="FL361" s="166">
        <v>10151</v>
      </c>
      <c r="FM361" s="166">
        <v>10151</v>
      </c>
      <c r="FN361" s="166">
        <v>10151</v>
      </c>
      <c r="FO361" s="166">
        <v>10151</v>
      </c>
      <c r="FP361" s="166">
        <v>10151</v>
      </c>
      <c r="FQ361" s="166">
        <v>10145</v>
      </c>
      <c r="FR361" s="154">
        <v>10145</v>
      </c>
      <c r="FS361" s="154">
        <v>10145</v>
      </c>
      <c r="FT361" s="154">
        <v>10145</v>
      </c>
      <c r="FU361" s="154">
        <v>10145</v>
      </c>
      <c r="FV361" s="154">
        <v>10145</v>
      </c>
      <c r="FW361" s="154">
        <v>10145</v>
      </c>
      <c r="FX361" s="154">
        <v>10145</v>
      </c>
      <c r="FY361" s="166">
        <v>10145</v>
      </c>
      <c r="FZ361" s="166">
        <v>10145</v>
      </c>
      <c r="GA361" s="166">
        <v>10145</v>
      </c>
      <c r="GB361" s="166">
        <v>10145</v>
      </c>
      <c r="GC361" s="166">
        <v>10145</v>
      </c>
      <c r="GD361" s="166">
        <v>10145</v>
      </c>
      <c r="GE361" s="166">
        <v>10145</v>
      </c>
      <c r="GF361" s="166">
        <v>10145</v>
      </c>
      <c r="GG361" s="166">
        <v>10145</v>
      </c>
      <c r="GH361" s="166">
        <v>10145</v>
      </c>
      <c r="GI361" s="166">
        <v>10145</v>
      </c>
      <c r="GJ361" s="166">
        <v>10145</v>
      </c>
      <c r="GK361" s="154">
        <v>10145</v>
      </c>
      <c r="GL361" s="154">
        <v>10145</v>
      </c>
      <c r="GM361" s="154">
        <v>10146</v>
      </c>
      <c r="GN361" s="154">
        <v>10146</v>
      </c>
      <c r="GO361" s="154">
        <v>10146</v>
      </c>
      <c r="GP361" s="154">
        <v>10146</v>
      </c>
      <c r="GQ361" s="154">
        <v>10146</v>
      </c>
      <c r="GR361" s="154">
        <v>10146</v>
      </c>
      <c r="GS361" s="154">
        <v>10146</v>
      </c>
      <c r="GT361" s="166">
        <v>10146</v>
      </c>
      <c r="GU361" s="166">
        <v>10146</v>
      </c>
      <c r="GV361" s="166">
        <v>10146</v>
      </c>
      <c r="GW361" s="166">
        <v>10146</v>
      </c>
      <c r="GX361" s="166">
        <v>10146</v>
      </c>
      <c r="GY361" s="154">
        <v>10146</v>
      </c>
      <c r="GZ361" s="154">
        <v>10146</v>
      </c>
      <c r="HA361" s="154">
        <v>10146</v>
      </c>
      <c r="HB361" s="154">
        <v>10146</v>
      </c>
      <c r="HC361" s="154">
        <v>10146</v>
      </c>
      <c r="HD361" s="154">
        <v>10146</v>
      </c>
      <c r="HE361" s="154">
        <v>10145</v>
      </c>
      <c r="HF361" s="154">
        <v>10145</v>
      </c>
      <c r="HG361" s="154">
        <v>10145</v>
      </c>
      <c r="HH361" s="154">
        <v>10162</v>
      </c>
      <c r="HI361" s="154">
        <v>10162</v>
      </c>
      <c r="HJ361" s="154">
        <v>10163</v>
      </c>
      <c r="HK361" s="154">
        <v>10162</v>
      </c>
      <c r="HL361" s="154">
        <v>10165</v>
      </c>
      <c r="HM361" s="154">
        <v>10169</v>
      </c>
      <c r="HN361" s="154">
        <v>10168</v>
      </c>
      <c r="HO361" s="166">
        <v>10168</v>
      </c>
      <c r="HP361" s="154">
        <v>10168</v>
      </c>
      <c r="HQ361" s="154">
        <v>10168</v>
      </c>
      <c r="HR361" s="166">
        <v>10168</v>
      </c>
      <c r="HS361" s="154">
        <v>10168</v>
      </c>
      <c r="HT361" s="148">
        <v>10168</v>
      </c>
      <c r="HU361" s="148">
        <v>10158</v>
      </c>
      <c r="HV361" s="148">
        <v>10155</v>
      </c>
      <c r="HW361" s="166">
        <v>10152</v>
      </c>
    </row>
    <row r="362" spans="1:231">
      <c r="A362" s="145">
        <f t="shared" si="54"/>
        <v>44318</v>
      </c>
      <c r="B362" s="220">
        <f>'Age&amp;Sex by occurrence date'!$CQN22</f>
        <v>12525</v>
      </c>
      <c r="C362" s="220">
        <v>10359</v>
      </c>
      <c r="D362" s="220">
        <v>10359</v>
      </c>
      <c r="E362" s="220">
        <v>10359</v>
      </c>
      <c r="F362" s="220">
        <v>10359</v>
      </c>
      <c r="G362" s="220">
        <v>10359</v>
      </c>
      <c r="H362" s="220">
        <v>10359</v>
      </c>
      <c r="I362" s="220">
        <v>10359</v>
      </c>
      <c r="J362" s="220">
        <v>10359</v>
      </c>
      <c r="K362" s="220">
        <v>10359</v>
      </c>
      <c r="L362" s="220">
        <v>10359</v>
      </c>
      <c r="M362" s="220">
        <v>10359</v>
      </c>
      <c r="N362" s="220">
        <v>10359</v>
      </c>
      <c r="O362" s="220">
        <v>10359</v>
      </c>
      <c r="P362" s="220">
        <v>10359</v>
      </c>
      <c r="Q362" s="220">
        <v>10358</v>
      </c>
      <c r="R362" s="220">
        <v>10358</v>
      </c>
      <c r="S362" s="220">
        <v>10358</v>
      </c>
      <c r="T362" s="220">
        <v>10358</v>
      </c>
      <c r="U362" s="220">
        <v>10358</v>
      </c>
      <c r="V362" s="220">
        <v>10357</v>
      </c>
      <c r="W362" s="220">
        <v>10357</v>
      </c>
      <c r="X362" s="220">
        <v>10357</v>
      </c>
      <c r="Y362" s="220">
        <v>10357</v>
      </c>
      <c r="Z362" s="220">
        <v>10352</v>
      </c>
      <c r="AA362" s="220">
        <v>10289</v>
      </c>
      <c r="AB362" s="220">
        <v>10174</v>
      </c>
      <c r="AC362" s="220">
        <v>10174</v>
      </c>
      <c r="AD362" s="220">
        <v>10174</v>
      </c>
      <c r="AE362" s="220">
        <v>10173</v>
      </c>
      <c r="AF362" s="220">
        <v>10173</v>
      </c>
      <c r="AG362" s="220">
        <v>10173</v>
      </c>
      <c r="AH362" s="220">
        <v>10173</v>
      </c>
      <c r="AI362" s="220">
        <v>10173</v>
      </c>
      <c r="AJ362" s="220">
        <v>10173</v>
      </c>
      <c r="AK362" s="220">
        <v>10173</v>
      </c>
      <c r="AL362" s="220">
        <v>10173</v>
      </c>
      <c r="AM362" s="220">
        <v>10173</v>
      </c>
      <c r="AN362" s="220">
        <v>10173</v>
      </c>
      <c r="AO362" s="220">
        <v>10173</v>
      </c>
      <c r="AP362" s="220">
        <v>10173</v>
      </c>
      <c r="AQ362" s="220">
        <v>10173</v>
      </c>
      <c r="AR362" s="220">
        <v>10173</v>
      </c>
      <c r="AS362" s="220">
        <v>10173</v>
      </c>
      <c r="AT362" s="220">
        <v>10173</v>
      </c>
      <c r="AU362" s="220">
        <v>10173</v>
      </c>
      <c r="AV362" s="220">
        <v>10173</v>
      </c>
      <c r="AW362" s="220">
        <v>10173</v>
      </c>
      <c r="AX362" s="220">
        <v>10173</v>
      </c>
      <c r="AY362" s="220">
        <v>10173</v>
      </c>
      <c r="AZ362" s="220">
        <v>10173</v>
      </c>
      <c r="BA362" s="220">
        <v>10173</v>
      </c>
      <c r="BB362" s="220">
        <v>10173</v>
      </c>
      <c r="BC362" s="220">
        <v>10173</v>
      </c>
      <c r="BD362" s="220">
        <v>10173</v>
      </c>
      <c r="BE362" s="220">
        <v>10173</v>
      </c>
      <c r="BF362" s="220">
        <v>10173</v>
      </c>
      <c r="BG362" s="220">
        <v>10173</v>
      </c>
      <c r="BH362" s="220">
        <v>10173</v>
      </c>
      <c r="BI362" s="220">
        <v>10173</v>
      </c>
      <c r="BJ362" s="220">
        <v>10173</v>
      </c>
      <c r="BK362" s="220">
        <v>10173</v>
      </c>
      <c r="BL362" s="220">
        <v>10173</v>
      </c>
      <c r="BM362" s="220">
        <v>10173</v>
      </c>
      <c r="BN362" s="220">
        <v>10173</v>
      </c>
      <c r="BO362" s="220">
        <v>10173</v>
      </c>
      <c r="BP362" s="220">
        <v>10173</v>
      </c>
      <c r="BQ362" s="220">
        <v>10173</v>
      </c>
      <c r="BR362" s="220">
        <v>10173</v>
      </c>
      <c r="BS362" s="220">
        <v>10173</v>
      </c>
      <c r="BT362" s="220">
        <v>10173</v>
      </c>
      <c r="BU362" s="220">
        <v>10173</v>
      </c>
      <c r="BV362" s="220">
        <v>10173</v>
      </c>
      <c r="BW362" s="220">
        <v>10173</v>
      </c>
      <c r="BX362" s="220">
        <v>10173</v>
      </c>
      <c r="BY362" s="220">
        <v>10173</v>
      </c>
      <c r="BZ362" s="220">
        <v>10173</v>
      </c>
      <c r="CA362" s="220">
        <v>10173</v>
      </c>
      <c r="CB362" s="220">
        <v>10173</v>
      </c>
      <c r="CC362" s="220">
        <v>10173</v>
      </c>
      <c r="CD362" s="220">
        <v>10173</v>
      </c>
      <c r="CE362" s="220">
        <v>10173</v>
      </c>
      <c r="CF362" s="220">
        <v>10173</v>
      </c>
      <c r="CG362" s="220">
        <v>10173</v>
      </c>
      <c r="CH362" s="220">
        <v>10173</v>
      </c>
      <c r="CI362" s="220">
        <v>10173</v>
      </c>
      <c r="CJ362" s="220">
        <v>10173</v>
      </c>
      <c r="CK362" s="220">
        <v>10173</v>
      </c>
      <c r="CL362" s="220">
        <v>10173</v>
      </c>
      <c r="CM362" s="220">
        <v>10173</v>
      </c>
      <c r="CN362" s="220">
        <v>10173</v>
      </c>
      <c r="CO362" s="220">
        <v>10173</v>
      </c>
      <c r="CP362" s="220">
        <v>10173</v>
      </c>
      <c r="CQ362" s="220">
        <v>10173</v>
      </c>
      <c r="CR362" s="220">
        <v>10173</v>
      </c>
      <c r="CS362" s="220">
        <v>10173</v>
      </c>
      <c r="CT362" s="220">
        <v>10173</v>
      </c>
      <c r="CU362" s="220">
        <v>10173</v>
      </c>
      <c r="CV362" s="220">
        <v>10173</v>
      </c>
      <c r="CW362" s="220">
        <v>10173</v>
      </c>
      <c r="CX362" s="220">
        <v>10173</v>
      </c>
      <c r="CY362" s="220">
        <v>10173</v>
      </c>
      <c r="CZ362" s="220">
        <v>10173</v>
      </c>
      <c r="DA362" s="220">
        <v>10173</v>
      </c>
      <c r="DB362" s="220">
        <v>10173</v>
      </c>
      <c r="DC362" s="220">
        <v>10173</v>
      </c>
      <c r="DD362" s="220">
        <v>10173</v>
      </c>
      <c r="DE362" s="220">
        <v>10173</v>
      </c>
      <c r="DF362" s="220">
        <v>10173</v>
      </c>
      <c r="DG362" s="220">
        <v>10173</v>
      </c>
      <c r="DH362" s="220">
        <v>10173</v>
      </c>
      <c r="DI362" s="220">
        <v>10173</v>
      </c>
      <c r="DJ362" s="220">
        <v>10173</v>
      </c>
      <c r="DK362" s="220">
        <v>10173</v>
      </c>
      <c r="DL362" s="220">
        <v>10173</v>
      </c>
      <c r="DM362" s="220">
        <v>10173</v>
      </c>
      <c r="DN362" s="220">
        <v>10173</v>
      </c>
      <c r="DO362" s="220">
        <v>10173</v>
      </c>
      <c r="DP362" s="220">
        <v>10173</v>
      </c>
      <c r="DQ362" s="220">
        <v>10173</v>
      </c>
      <c r="DR362" s="220">
        <v>10173</v>
      </c>
      <c r="DS362" s="220">
        <v>10173</v>
      </c>
      <c r="DT362" s="220">
        <v>10143</v>
      </c>
      <c r="DU362" s="220">
        <v>10140</v>
      </c>
      <c r="DV362" s="220">
        <v>10140</v>
      </c>
      <c r="DW362" s="220">
        <v>10150</v>
      </c>
      <c r="DX362" s="220">
        <v>10150</v>
      </c>
      <c r="DY362" s="220">
        <v>10143</v>
      </c>
      <c r="DZ362" s="220">
        <v>10143</v>
      </c>
      <c r="EA362" s="220">
        <v>10136</v>
      </c>
      <c r="EB362" s="220">
        <v>10136</v>
      </c>
      <c r="EC362" s="220">
        <v>10136</v>
      </c>
      <c r="ED362" s="220">
        <v>10136</v>
      </c>
      <c r="EE362" s="220">
        <v>10136</v>
      </c>
      <c r="EF362" s="220">
        <v>10136</v>
      </c>
      <c r="EG362" s="220">
        <v>10136</v>
      </c>
      <c r="EH362" s="220">
        <v>10136</v>
      </c>
      <c r="EI362" s="220">
        <v>10136</v>
      </c>
      <c r="EJ362" s="220">
        <v>10136</v>
      </c>
      <c r="EK362" s="220">
        <v>10136</v>
      </c>
      <c r="EL362" s="220">
        <v>10136</v>
      </c>
      <c r="EM362" s="220">
        <v>10136</v>
      </c>
      <c r="EN362" s="242">
        <v>10136</v>
      </c>
      <c r="EO362" s="232">
        <v>10136</v>
      </c>
      <c r="EP362" s="228">
        <v>10136</v>
      </c>
      <c r="EQ362" s="166">
        <v>10136</v>
      </c>
      <c r="ER362" s="166">
        <v>10135</v>
      </c>
      <c r="ES362" s="166">
        <v>10135</v>
      </c>
      <c r="ET362" s="166">
        <v>10135</v>
      </c>
      <c r="EU362" s="166">
        <v>10135</v>
      </c>
      <c r="EV362" s="154">
        <v>10135</v>
      </c>
      <c r="EW362" s="154">
        <v>10135</v>
      </c>
      <c r="EX362" s="154">
        <v>10135</v>
      </c>
      <c r="EY362" s="154">
        <v>10135</v>
      </c>
      <c r="EZ362" s="154">
        <v>10135</v>
      </c>
      <c r="FA362" s="154">
        <v>10135</v>
      </c>
      <c r="FB362" s="154">
        <v>10135</v>
      </c>
      <c r="FC362" s="154">
        <v>10135</v>
      </c>
      <c r="FD362" s="166">
        <v>10135</v>
      </c>
      <c r="FE362" s="154">
        <v>10135</v>
      </c>
      <c r="FF362" s="154">
        <v>10135</v>
      </c>
      <c r="FG362" s="166">
        <v>10135</v>
      </c>
      <c r="FH362" s="154">
        <v>10135</v>
      </c>
      <c r="FI362" s="154">
        <v>10135</v>
      </c>
      <c r="FJ362" s="154">
        <v>10135</v>
      </c>
      <c r="FK362" s="154">
        <v>10135</v>
      </c>
      <c r="FL362" s="154">
        <v>10135</v>
      </c>
      <c r="FM362" s="154">
        <v>10135</v>
      </c>
      <c r="FN362" s="154">
        <v>10135</v>
      </c>
      <c r="FO362" s="154">
        <v>10135</v>
      </c>
      <c r="FP362" s="154">
        <v>10135</v>
      </c>
      <c r="FQ362" s="154">
        <v>10129</v>
      </c>
      <c r="FR362" s="166">
        <v>10129</v>
      </c>
      <c r="FS362" s="166">
        <v>10129</v>
      </c>
      <c r="FT362" s="166">
        <v>10129</v>
      </c>
      <c r="FU362" s="166">
        <v>10129</v>
      </c>
      <c r="FV362" s="166">
        <v>10129</v>
      </c>
      <c r="FW362" s="166">
        <v>10129</v>
      </c>
      <c r="FX362" s="166">
        <v>10129</v>
      </c>
      <c r="FY362" s="166">
        <v>10129</v>
      </c>
      <c r="FZ362" s="166">
        <v>10129</v>
      </c>
      <c r="GA362" s="166">
        <v>10129</v>
      </c>
      <c r="GB362" s="166">
        <v>10129</v>
      </c>
      <c r="GC362" s="166">
        <v>10129</v>
      </c>
      <c r="GD362" s="166">
        <v>10129</v>
      </c>
      <c r="GE362" s="166">
        <v>10129</v>
      </c>
      <c r="GF362" s="166">
        <v>10129</v>
      </c>
      <c r="GG362" s="166">
        <v>10129</v>
      </c>
      <c r="GH362" s="166">
        <v>10129</v>
      </c>
      <c r="GI362" s="166">
        <v>10129</v>
      </c>
      <c r="GJ362" s="166">
        <v>10129</v>
      </c>
      <c r="GK362" s="166">
        <v>10129</v>
      </c>
      <c r="GL362" s="166">
        <v>10129</v>
      </c>
      <c r="GM362" s="166">
        <v>10130</v>
      </c>
      <c r="GN362" s="166">
        <v>10130</v>
      </c>
      <c r="GO362" s="166">
        <v>10130</v>
      </c>
      <c r="GP362" s="166">
        <v>10130</v>
      </c>
      <c r="GQ362" s="166">
        <v>10130</v>
      </c>
      <c r="GR362" s="166">
        <v>10130</v>
      </c>
      <c r="GS362" s="166">
        <v>10130</v>
      </c>
      <c r="GT362" s="166">
        <v>10130</v>
      </c>
      <c r="GU362" s="166">
        <v>10130</v>
      </c>
      <c r="GV362" s="166">
        <v>10130</v>
      </c>
      <c r="GW362" s="166">
        <v>10130</v>
      </c>
      <c r="GX362" s="166">
        <v>10130</v>
      </c>
      <c r="GY362" s="166">
        <v>10130</v>
      </c>
      <c r="GZ362" s="166">
        <v>10130</v>
      </c>
      <c r="HA362" s="166">
        <v>10130</v>
      </c>
      <c r="HB362" s="166">
        <v>10130</v>
      </c>
      <c r="HC362" s="166">
        <v>10130</v>
      </c>
      <c r="HD362" s="166">
        <v>10130</v>
      </c>
      <c r="HE362" s="166">
        <v>10129</v>
      </c>
      <c r="HF362" s="166">
        <v>10129</v>
      </c>
      <c r="HG362" s="154">
        <v>10129</v>
      </c>
      <c r="HH362" s="154">
        <v>10146</v>
      </c>
      <c r="HI362" s="166">
        <v>10146</v>
      </c>
      <c r="HJ362" s="154">
        <v>10147</v>
      </c>
      <c r="HK362" s="154">
        <v>10146</v>
      </c>
      <c r="HL362" s="166">
        <v>10149</v>
      </c>
      <c r="HM362" s="154">
        <v>10153</v>
      </c>
      <c r="HN362" s="154">
        <v>10152</v>
      </c>
      <c r="HO362" s="166">
        <v>10152</v>
      </c>
      <c r="HP362" s="154">
        <v>10152</v>
      </c>
      <c r="HQ362" s="154">
        <v>10152</v>
      </c>
      <c r="HR362" s="166">
        <v>10152</v>
      </c>
      <c r="HS362" s="154">
        <v>10152</v>
      </c>
      <c r="HT362" s="148">
        <v>10152</v>
      </c>
      <c r="HU362" s="148">
        <v>10142</v>
      </c>
      <c r="HV362" s="148">
        <v>10139</v>
      </c>
      <c r="HW362" s="166">
        <v>10136</v>
      </c>
    </row>
    <row r="363" spans="1:231">
      <c r="A363" s="145">
        <f t="shared" ref="A363:A426" si="55">A364+1</f>
        <v>44317</v>
      </c>
      <c r="B363" s="220">
        <f>'Age&amp;Sex by occurrence date'!$CQU22</f>
        <v>12494</v>
      </c>
      <c r="C363" s="220">
        <v>10333</v>
      </c>
      <c r="D363" s="220">
        <v>10333</v>
      </c>
      <c r="E363" s="220">
        <v>10333</v>
      </c>
      <c r="F363" s="220">
        <v>10333</v>
      </c>
      <c r="G363" s="220">
        <v>10333</v>
      </c>
      <c r="H363" s="220">
        <v>10333</v>
      </c>
      <c r="I363" s="220">
        <v>10333</v>
      </c>
      <c r="J363" s="220">
        <v>10333</v>
      </c>
      <c r="K363" s="220">
        <v>10333</v>
      </c>
      <c r="L363" s="220">
        <v>10333</v>
      </c>
      <c r="M363" s="220">
        <v>10333</v>
      </c>
      <c r="N363" s="220">
        <v>10333</v>
      </c>
      <c r="O363" s="220">
        <v>10333</v>
      </c>
      <c r="P363" s="220">
        <v>10333</v>
      </c>
      <c r="Q363" s="220">
        <v>10332</v>
      </c>
      <c r="R363" s="220">
        <v>10332</v>
      </c>
      <c r="S363" s="220">
        <v>10332</v>
      </c>
      <c r="T363" s="220">
        <v>10332</v>
      </c>
      <c r="U363" s="220">
        <v>10332</v>
      </c>
      <c r="V363" s="220">
        <v>10331</v>
      </c>
      <c r="W363" s="220">
        <v>10331</v>
      </c>
      <c r="X363" s="220">
        <v>10331</v>
      </c>
      <c r="Y363" s="220">
        <v>10331</v>
      </c>
      <c r="Z363" s="220">
        <v>10326</v>
      </c>
      <c r="AA363" s="220">
        <v>10263</v>
      </c>
      <c r="AB363" s="220">
        <v>10149</v>
      </c>
      <c r="AC363" s="220">
        <v>10149</v>
      </c>
      <c r="AD363" s="220">
        <v>10149</v>
      </c>
      <c r="AE363" s="220">
        <v>10148</v>
      </c>
      <c r="AF363" s="220">
        <v>10148</v>
      </c>
      <c r="AG363" s="220">
        <v>10148</v>
      </c>
      <c r="AH363" s="220">
        <v>10148</v>
      </c>
      <c r="AI363" s="220">
        <v>10148</v>
      </c>
      <c r="AJ363" s="220">
        <v>10148</v>
      </c>
      <c r="AK363" s="220">
        <v>10148</v>
      </c>
      <c r="AL363" s="220">
        <v>10148</v>
      </c>
      <c r="AM363" s="220">
        <v>10148</v>
      </c>
      <c r="AN363" s="220">
        <v>10148</v>
      </c>
      <c r="AO363" s="220">
        <v>10148</v>
      </c>
      <c r="AP363" s="220">
        <v>10148</v>
      </c>
      <c r="AQ363" s="220">
        <v>10148</v>
      </c>
      <c r="AR363" s="220">
        <v>10148</v>
      </c>
      <c r="AS363" s="220">
        <v>10148</v>
      </c>
      <c r="AT363" s="220">
        <v>10148</v>
      </c>
      <c r="AU363" s="220">
        <v>10148</v>
      </c>
      <c r="AV363" s="220">
        <v>10148</v>
      </c>
      <c r="AW363" s="220">
        <v>10148</v>
      </c>
      <c r="AX363" s="220">
        <v>10148</v>
      </c>
      <c r="AY363" s="220">
        <v>10148</v>
      </c>
      <c r="AZ363" s="220">
        <v>10148</v>
      </c>
      <c r="BA363" s="220">
        <v>10148</v>
      </c>
      <c r="BB363" s="220">
        <v>10148</v>
      </c>
      <c r="BC363" s="220">
        <v>10148</v>
      </c>
      <c r="BD363" s="220">
        <v>10148</v>
      </c>
      <c r="BE363" s="220">
        <v>10148</v>
      </c>
      <c r="BF363" s="220">
        <v>10148</v>
      </c>
      <c r="BG363" s="220">
        <v>10148</v>
      </c>
      <c r="BH363" s="220">
        <v>10148</v>
      </c>
      <c r="BI363" s="220">
        <v>10148</v>
      </c>
      <c r="BJ363" s="220">
        <v>10148</v>
      </c>
      <c r="BK363" s="220">
        <v>10148</v>
      </c>
      <c r="BL363" s="220">
        <v>10148</v>
      </c>
      <c r="BM363" s="220">
        <v>10148</v>
      </c>
      <c r="BN363" s="220">
        <v>10148</v>
      </c>
      <c r="BO363" s="220">
        <v>10148</v>
      </c>
      <c r="BP363" s="220">
        <v>10148</v>
      </c>
      <c r="BQ363" s="220">
        <v>10148</v>
      </c>
      <c r="BR363" s="220">
        <v>10148</v>
      </c>
      <c r="BS363" s="220">
        <v>10148</v>
      </c>
      <c r="BT363" s="220">
        <v>10148</v>
      </c>
      <c r="BU363" s="220">
        <v>10148</v>
      </c>
      <c r="BV363" s="220">
        <v>10148</v>
      </c>
      <c r="BW363" s="220">
        <v>10148</v>
      </c>
      <c r="BX363" s="220">
        <v>10148</v>
      </c>
      <c r="BY363" s="220">
        <v>10148</v>
      </c>
      <c r="BZ363" s="220">
        <v>10148</v>
      </c>
      <c r="CA363" s="220">
        <v>10148</v>
      </c>
      <c r="CB363" s="220">
        <v>10148</v>
      </c>
      <c r="CC363" s="220">
        <v>10148</v>
      </c>
      <c r="CD363" s="220">
        <v>10148</v>
      </c>
      <c r="CE363" s="220">
        <v>10148</v>
      </c>
      <c r="CF363" s="220">
        <v>10148</v>
      </c>
      <c r="CG363" s="220">
        <v>10148</v>
      </c>
      <c r="CH363" s="220">
        <v>10148</v>
      </c>
      <c r="CI363" s="220">
        <v>10148</v>
      </c>
      <c r="CJ363" s="220">
        <v>10148</v>
      </c>
      <c r="CK363" s="220">
        <v>10148</v>
      </c>
      <c r="CL363" s="220">
        <v>10148</v>
      </c>
      <c r="CM363" s="220">
        <v>10148</v>
      </c>
      <c r="CN363" s="220">
        <v>10148</v>
      </c>
      <c r="CO363" s="220">
        <v>10148</v>
      </c>
      <c r="CP363" s="220">
        <v>10148</v>
      </c>
      <c r="CQ363" s="220">
        <v>10148</v>
      </c>
      <c r="CR363" s="220">
        <v>10148</v>
      </c>
      <c r="CS363" s="220">
        <v>10148</v>
      </c>
      <c r="CT363" s="220">
        <v>10148</v>
      </c>
      <c r="CU363" s="220">
        <v>10148</v>
      </c>
      <c r="CV363" s="220">
        <v>10148</v>
      </c>
      <c r="CW363" s="220">
        <v>10148</v>
      </c>
      <c r="CX363" s="220">
        <v>10148</v>
      </c>
      <c r="CY363" s="220">
        <v>10148</v>
      </c>
      <c r="CZ363" s="220">
        <v>10148</v>
      </c>
      <c r="DA363" s="220">
        <v>10148</v>
      </c>
      <c r="DB363" s="220">
        <v>10148</v>
      </c>
      <c r="DC363" s="220">
        <v>10148</v>
      </c>
      <c r="DD363" s="220">
        <v>10148</v>
      </c>
      <c r="DE363" s="220">
        <v>10148</v>
      </c>
      <c r="DF363" s="220">
        <v>10148</v>
      </c>
      <c r="DG363" s="220">
        <v>10148</v>
      </c>
      <c r="DH363" s="220">
        <v>10148</v>
      </c>
      <c r="DI363" s="220">
        <v>10148</v>
      </c>
      <c r="DJ363" s="220">
        <v>10148</v>
      </c>
      <c r="DK363" s="220">
        <v>10148</v>
      </c>
      <c r="DL363" s="220">
        <v>10148</v>
      </c>
      <c r="DM363" s="220">
        <v>10148</v>
      </c>
      <c r="DN363" s="220">
        <v>10148</v>
      </c>
      <c r="DO363" s="220">
        <v>10148</v>
      </c>
      <c r="DP363" s="220">
        <v>10148</v>
      </c>
      <c r="DQ363" s="220">
        <v>10148</v>
      </c>
      <c r="DR363" s="220">
        <v>10148</v>
      </c>
      <c r="DS363" s="220">
        <v>10148</v>
      </c>
      <c r="DT363" s="220">
        <v>10118</v>
      </c>
      <c r="DU363" s="220">
        <v>10115</v>
      </c>
      <c r="DV363" s="220">
        <v>10115</v>
      </c>
      <c r="DW363" s="220">
        <v>10125</v>
      </c>
      <c r="DX363" s="220">
        <v>10125</v>
      </c>
      <c r="DY363" s="220">
        <v>10118</v>
      </c>
      <c r="DZ363" s="220">
        <v>10118</v>
      </c>
      <c r="EA363" s="220">
        <v>10111</v>
      </c>
      <c r="EB363" s="220">
        <v>10111</v>
      </c>
      <c r="EC363" s="220">
        <v>10111</v>
      </c>
      <c r="ED363" s="220">
        <v>10111</v>
      </c>
      <c r="EE363" s="220">
        <v>10111</v>
      </c>
      <c r="EF363" s="220">
        <v>10111</v>
      </c>
      <c r="EG363" s="220">
        <v>10111</v>
      </c>
      <c r="EH363" s="220">
        <v>10111</v>
      </c>
      <c r="EI363" s="220">
        <v>10111</v>
      </c>
      <c r="EJ363" s="220">
        <v>10111</v>
      </c>
      <c r="EK363" s="220">
        <v>10111</v>
      </c>
      <c r="EL363" s="220">
        <v>10111</v>
      </c>
      <c r="EM363" s="220">
        <v>10111</v>
      </c>
      <c r="EN363" s="242">
        <v>10111</v>
      </c>
      <c r="EO363" s="232">
        <v>10111</v>
      </c>
      <c r="EP363" s="227">
        <v>10111</v>
      </c>
      <c r="EQ363" s="154">
        <v>10111</v>
      </c>
      <c r="ER363" s="154">
        <v>10110</v>
      </c>
      <c r="ES363" s="154">
        <v>10110</v>
      </c>
      <c r="ET363" s="154">
        <v>10110</v>
      </c>
      <c r="EU363" s="154">
        <v>10110</v>
      </c>
      <c r="EV363" s="166">
        <v>10110</v>
      </c>
      <c r="EW363" s="166">
        <v>10110</v>
      </c>
      <c r="EX363" s="166">
        <v>10110</v>
      </c>
      <c r="EY363" s="166">
        <v>10110</v>
      </c>
      <c r="EZ363" s="166">
        <v>10110</v>
      </c>
      <c r="FA363" s="166">
        <v>10110</v>
      </c>
      <c r="FB363" s="166">
        <v>10110</v>
      </c>
      <c r="FC363" s="166">
        <v>10110</v>
      </c>
      <c r="FD363" s="166">
        <v>10110</v>
      </c>
      <c r="FE363" s="166">
        <v>10110</v>
      </c>
      <c r="FF363" s="166">
        <v>10110</v>
      </c>
      <c r="FG363" s="154">
        <v>10110</v>
      </c>
      <c r="FH363" s="166">
        <v>10110</v>
      </c>
      <c r="FI363" s="154">
        <v>10110</v>
      </c>
      <c r="FJ363" s="166">
        <v>10110</v>
      </c>
      <c r="FK363" s="166">
        <v>10110</v>
      </c>
      <c r="FL363" s="166">
        <v>10110</v>
      </c>
      <c r="FM363" s="166">
        <v>10110</v>
      </c>
      <c r="FN363" s="166">
        <v>10110</v>
      </c>
      <c r="FO363" s="166">
        <v>10110</v>
      </c>
      <c r="FP363" s="166">
        <v>10110</v>
      </c>
      <c r="FQ363" s="166">
        <v>10104</v>
      </c>
      <c r="FR363" s="154">
        <v>10104</v>
      </c>
      <c r="FS363" s="154">
        <v>10104</v>
      </c>
      <c r="FT363" s="154">
        <v>10104</v>
      </c>
      <c r="FU363" s="154">
        <v>10104</v>
      </c>
      <c r="FV363" s="154">
        <v>10104</v>
      </c>
      <c r="FW363" s="154">
        <v>10104</v>
      </c>
      <c r="FX363" s="154">
        <v>10104</v>
      </c>
      <c r="FY363" s="154">
        <v>10104</v>
      </c>
      <c r="FZ363" s="154">
        <v>10104</v>
      </c>
      <c r="GA363" s="154">
        <v>10104</v>
      </c>
      <c r="GB363" s="154">
        <v>10104</v>
      </c>
      <c r="GC363" s="154">
        <v>10104</v>
      </c>
      <c r="GD363" s="154">
        <v>10104</v>
      </c>
      <c r="GE363" s="154">
        <v>10104</v>
      </c>
      <c r="GF363" s="154">
        <v>10104</v>
      </c>
      <c r="GG363" s="154">
        <v>10104</v>
      </c>
      <c r="GH363" s="154">
        <v>10104</v>
      </c>
      <c r="GI363" s="154">
        <v>10104</v>
      </c>
      <c r="GJ363" s="154">
        <v>10104</v>
      </c>
      <c r="GK363" s="166">
        <v>10104</v>
      </c>
      <c r="GL363" s="166">
        <v>10104</v>
      </c>
      <c r="GM363" s="166">
        <v>10105</v>
      </c>
      <c r="GN363" s="166">
        <v>10105</v>
      </c>
      <c r="GO363" s="166">
        <v>10105</v>
      </c>
      <c r="GP363" s="166">
        <v>10105</v>
      </c>
      <c r="GQ363" s="166">
        <v>10105</v>
      </c>
      <c r="GR363" s="166">
        <v>10105</v>
      </c>
      <c r="GS363" s="166">
        <v>10105</v>
      </c>
      <c r="GT363" s="166">
        <v>10105</v>
      </c>
      <c r="GU363" s="166">
        <v>10105</v>
      </c>
      <c r="GV363" s="166">
        <v>10105</v>
      </c>
      <c r="GW363" s="166">
        <v>10105</v>
      </c>
      <c r="GX363" s="166">
        <v>10105</v>
      </c>
      <c r="GY363" s="166">
        <v>10105</v>
      </c>
      <c r="GZ363" s="166">
        <v>10105</v>
      </c>
      <c r="HA363" s="166">
        <v>10105</v>
      </c>
      <c r="HB363" s="166">
        <v>10105</v>
      </c>
      <c r="HC363" s="166">
        <v>10105</v>
      </c>
      <c r="HD363" s="166">
        <v>10105</v>
      </c>
      <c r="HE363" s="166">
        <v>10104</v>
      </c>
      <c r="HF363" s="166">
        <v>10104</v>
      </c>
      <c r="HG363" s="154">
        <v>10104</v>
      </c>
      <c r="HH363" s="154">
        <v>10121</v>
      </c>
      <c r="HI363" s="166">
        <v>10121</v>
      </c>
      <c r="HJ363" s="154">
        <v>10122</v>
      </c>
      <c r="HK363" s="154">
        <v>10121</v>
      </c>
      <c r="HL363" s="166">
        <v>10124</v>
      </c>
      <c r="HM363" s="154">
        <v>10128</v>
      </c>
      <c r="HN363" s="154">
        <v>10127</v>
      </c>
      <c r="HO363" s="166">
        <v>10127</v>
      </c>
      <c r="HP363" s="154">
        <v>10127</v>
      </c>
      <c r="HQ363" s="154">
        <v>10127</v>
      </c>
      <c r="HR363" s="166">
        <v>10127</v>
      </c>
      <c r="HS363" s="154">
        <v>10127</v>
      </c>
      <c r="HT363" s="148">
        <v>10127</v>
      </c>
      <c r="HU363" s="148">
        <v>10117</v>
      </c>
      <c r="HV363" s="148">
        <v>10114</v>
      </c>
      <c r="HW363" s="166">
        <v>10111</v>
      </c>
    </row>
    <row r="364" spans="1:231">
      <c r="A364" s="145">
        <f t="shared" si="55"/>
        <v>44316</v>
      </c>
      <c r="B364" s="220">
        <f>'Age&amp;Sex by occurrence date'!$CRB22</f>
        <v>12463</v>
      </c>
      <c r="C364" s="220">
        <v>10308</v>
      </c>
      <c r="D364" s="220">
        <v>10308</v>
      </c>
      <c r="E364" s="220">
        <v>10308</v>
      </c>
      <c r="F364" s="220">
        <v>10308</v>
      </c>
      <c r="G364" s="220">
        <v>10308</v>
      </c>
      <c r="H364" s="220">
        <v>10308</v>
      </c>
      <c r="I364" s="220">
        <v>10308</v>
      </c>
      <c r="J364" s="220">
        <v>10308</v>
      </c>
      <c r="K364" s="220">
        <v>10308</v>
      </c>
      <c r="L364" s="220">
        <v>10308</v>
      </c>
      <c r="M364" s="220">
        <v>10308</v>
      </c>
      <c r="N364" s="220">
        <v>10308</v>
      </c>
      <c r="O364" s="220">
        <v>10308</v>
      </c>
      <c r="P364" s="220">
        <v>10308</v>
      </c>
      <c r="Q364" s="220">
        <v>10307</v>
      </c>
      <c r="R364" s="220">
        <v>10307</v>
      </c>
      <c r="S364" s="220">
        <v>10307</v>
      </c>
      <c r="T364" s="220">
        <v>10307</v>
      </c>
      <c r="U364" s="220">
        <v>10307</v>
      </c>
      <c r="V364" s="220">
        <v>10306</v>
      </c>
      <c r="W364" s="220">
        <v>10306</v>
      </c>
      <c r="X364" s="220">
        <v>10306</v>
      </c>
      <c r="Y364" s="220">
        <v>10306</v>
      </c>
      <c r="Z364" s="220">
        <v>10301</v>
      </c>
      <c r="AA364" s="220">
        <v>10239</v>
      </c>
      <c r="AB364" s="220">
        <v>10125</v>
      </c>
      <c r="AC364" s="220">
        <v>10125</v>
      </c>
      <c r="AD364" s="220">
        <v>10125</v>
      </c>
      <c r="AE364" s="220">
        <v>10124</v>
      </c>
      <c r="AF364" s="220">
        <v>10124</v>
      </c>
      <c r="AG364" s="220">
        <v>10124</v>
      </c>
      <c r="AH364" s="220">
        <v>10124</v>
      </c>
      <c r="AI364" s="220">
        <v>10124</v>
      </c>
      <c r="AJ364" s="220">
        <v>10124</v>
      </c>
      <c r="AK364" s="220">
        <v>10124</v>
      </c>
      <c r="AL364" s="220">
        <v>10124</v>
      </c>
      <c r="AM364" s="220">
        <v>10124</v>
      </c>
      <c r="AN364" s="220">
        <v>10124</v>
      </c>
      <c r="AO364" s="220">
        <v>10124</v>
      </c>
      <c r="AP364" s="220">
        <v>10124</v>
      </c>
      <c r="AQ364" s="220">
        <v>10124</v>
      </c>
      <c r="AR364" s="220">
        <v>10124</v>
      </c>
      <c r="AS364" s="220">
        <v>10124</v>
      </c>
      <c r="AT364" s="220">
        <v>10124</v>
      </c>
      <c r="AU364" s="220">
        <v>10124</v>
      </c>
      <c r="AV364" s="220">
        <v>10124</v>
      </c>
      <c r="AW364" s="220">
        <v>10124</v>
      </c>
      <c r="AX364" s="220">
        <v>10124</v>
      </c>
      <c r="AY364" s="220">
        <v>10124</v>
      </c>
      <c r="AZ364" s="220">
        <v>10124</v>
      </c>
      <c r="BA364" s="220">
        <v>10124</v>
      </c>
      <c r="BB364" s="220">
        <v>10124</v>
      </c>
      <c r="BC364" s="220">
        <v>10124</v>
      </c>
      <c r="BD364" s="220">
        <v>10124</v>
      </c>
      <c r="BE364" s="220">
        <v>10124</v>
      </c>
      <c r="BF364" s="220">
        <v>10124</v>
      </c>
      <c r="BG364" s="220">
        <v>10124</v>
      </c>
      <c r="BH364" s="220">
        <v>10124</v>
      </c>
      <c r="BI364" s="220">
        <v>10124</v>
      </c>
      <c r="BJ364" s="220">
        <v>10124</v>
      </c>
      <c r="BK364" s="220">
        <v>10124</v>
      </c>
      <c r="BL364" s="220">
        <v>10124</v>
      </c>
      <c r="BM364" s="220">
        <v>10124</v>
      </c>
      <c r="BN364" s="220">
        <v>10124</v>
      </c>
      <c r="BO364" s="220">
        <v>10124</v>
      </c>
      <c r="BP364" s="220">
        <v>10124</v>
      </c>
      <c r="BQ364" s="220">
        <v>10124</v>
      </c>
      <c r="BR364" s="220">
        <v>10124</v>
      </c>
      <c r="BS364" s="220">
        <v>10124</v>
      </c>
      <c r="BT364" s="220">
        <v>10124</v>
      </c>
      <c r="BU364" s="220">
        <v>10124</v>
      </c>
      <c r="BV364" s="220">
        <v>10124</v>
      </c>
      <c r="BW364" s="220">
        <v>10124</v>
      </c>
      <c r="BX364" s="220">
        <v>10124</v>
      </c>
      <c r="BY364" s="220">
        <v>10124</v>
      </c>
      <c r="BZ364" s="220">
        <v>10124</v>
      </c>
      <c r="CA364" s="220">
        <v>10124</v>
      </c>
      <c r="CB364" s="220">
        <v>10124</v>
      </c>
      <c r="CC364" s="220">
        <v>10124</v>
      </c>
      <c r="CD364" s="220">
        <v>10124</v>
      </c>
      <c r="CE364" s="220">
        <v>10124</v>
      </c>
      <c r="CF364" s="220">
        <v>10124</v>
      </c>
      <c r="CG364" s="220">
        <v>10124</v>
      </c>
      <c r="CH364" s="220">
        <v>10124</v>
      </c>
      <c r="CI364" s="220">
        <v>10124</v>
      </c>
      <c r="CJ364" s="220">
        <v>10124</v>
      </c>
      <c r="CK364" s="220">
        <v>10124</v>
      </c>
      <c r="CL364" s="220">
        <v>10124</v>
      </c>
      <c r="CM364" s="220">
        <v>10124</v>
      </c>
      <c r="CN364" s="220">
        <v>10124</v>
      </c>
      <c r="CO364" s="220">
        <v>10124</v>
      </c>
      <c r="CP364" s="220">
        <v>10124</v>
      </c>
      <c r="CQ364" s="220">
        <v>10124</v>
      </c>
      <c r="CR364" s="220">
        <v>10124</v>
      </c>
      <c r="CS364" s="220">
        <v>10124</v>
      </c>
      <c r="CT364" s="220">
        <v>10124</v>
      </c>
      <c r="CU364" s="220">
        <v>10124</v>
      </c>
      <c r="CV364" s="220">
        <v>10124</v>
      </c>
      <c r="CW364" s="220">
        <v>10124</v>
      </c>
      <c r="CX364" s="220">
        <v>10124</v>
      </c>
      <c r="CY364" s="220">
        <v>10124</v>
      </c>
      <c r="CZ364" s="220">
        <v>10124</v>
      </c>
      <c r="DA364" s="220">
        <v>10124</v>
      </c>
      <c r="DB364" s="220">
        <v>10124</v>
      </c>
      <c r="DC364" s="220">
        <v>10124</v>
      </c>
      <c r="DD364" s="220">
        <v>10124</v>
      </c>
      <c r="DE364" s="220">
        <v>10124</v>
      </c>
      <c r="DF364" s="220">
        <v>10124</v>
      </c>
      <c r="DG364" s="220">
        <v>10124</v>
      </c>
      <c r="DH364" s="220">
        <v>10124</v>
      </c>
      <c r="DI364" s="220">
        <v>10124</v>
      </c>
      <c r="DJ364" s="220">
        <v>10124</v>
      </c>
      <c r="DK364" s="220">
        <v>10124</v>
      </c>
      <c r="DL364" s="220">
        <v>10124</v>
      </c>
      <c r="DM364" s="220">
        <v>10124</v>
      </c>
      <c r="DN364" s="220">
        <v>10124</v>
      </c>
      <c r="DO364" s="220">
        <v>10124</v>
      </c>
      <c r="DP364" s="220">
        <v>10124</v>
      </c>
      <c r="DQ364" s="220">
        <v>10124</v>
      </c>
      <c r="DR364" s="220">
        <v>10124</v>
      </c>
      <c r="DS364" s="220">
        <v>10124</v>
      </c>
      <c r="DT364" s="220">
        <v>10094</v>
      </c>
      <c r="DU364" s="220">
        <v>10091</v>
      </c>
      <c r="DV364" s="220">
        <v>10091</v>
      </c>
      <c r="DW364" s="220">
        <v>10101</v>
      </c>
      <c r="DX364" s="220">
        <v>10101</v>
      </c>
      <c r="DY364" s="220">
        <v>10094</v>
      </c>
      <c r="DZ364" s="220">
        <v>10094</v>
      </c>
      <c r="EA364" s="220">
        <v>10087</v>
      </c>
      <c r="EB364" s="220">
        <v>10087</v>
      </c>
      <c r="EC364" s="220">
        <v>10087</v>
      </c>
      <c r="ED364" s="220">
        <v>10087</v>
      </c>
      <c r="EE364" s="220">
        <v>10087</v>
      </c>
      <c r="EF364" s="220">
        <v>10087</v>
      </c>
      <c r="EG364" s="220">
        <v>10087</v>
      </c>
      <c r="EH364" s="220">
        <v>10087</v>
      </c>
      <c r="EI364" s="220">
        <v>10087</v>
      </c>
      <c r="EJ364" s="220">
        <v>10087</v>
      </c>
      <c r="EK364" s="220">
        <v>10087</v>
      </c>
      <c r="EL364" s="220">
        <v>10087</v>
      </c>
      <c r="EM364" s="220">
        <v>10087</v>
      </c>
      <c r="EN364" s="242">
        <v>10087</v>
      </c>
      <c r="EO364" s="232">
        <v>10087</v>
      </c>
      <c r="EP364" s="227">
        <v>10087</v>
      </c>
      <c r="EQ364" s="154">
        <v>10087</v>
      </c>
      <c r="ER364" s="154">
        <v>10086</v>
      </c>
      <c r="ES364" s="154">
        <v>10086</v>
      </c>
      <c r="ET364" s="154">
        <v>10086</v>
      </c>
      <c r="EU364" s="154">
        <v>10086</v>
      </c>
      <c r="EV364" s="154">
        <v>10086</v>
      </c>
      <c r="EW364" s="154">
        <v>10086</v>
      </c>
      <c r="EX364" s="154">
        <v>10086</v>
      </c>
      <c r="EY364" s="154">
        <v>10086</v>
      </c>
      <c r="EZ364" s="154">
        <v>10086</v>
      </c>
      <c r="FA364" s="154">
        <v>10086</v>
      </c>
      <c r="FB364" s="154">
        <v>10086</v>
      </c>
      <c r="FC364" s="166">
        <v>10086</v>
      </c>
      <c r="FD364" s="154">
        <v>10086</v>
      </c>
      <c r="FE364" s="154">
        <v>10086</v>
      </c>
      <c r="FF364" s="154">
        <v>10086</v>
      </c>
      <c r="FG364" s="166">
        <v>10086</v>
      </c>
      <c r="FH364" s="154">
        <v>10086</v>
      </c>
      <c r="FI364" s="166">
        <v>10086</v>
      </c>
      <c r="FJ364" s="154">
        <v>10086</v>
      </c>
      <c r="FK364" s="154">
        <v>10086</v>
      </c>
      <c r="FL364" s="154">
        <v>10086</v>
      </c>
      <c r="FM364" s="154">
        <v>10086</v>
      </c>
      <c r="FN364" s="154">
        <v>10086</v>
      </c>
      <c r="FO364" s="154">
        <v>10086</v>
      </c>
      <c r="FP364" s="154">
        <v>10086</v>
      </c>
      <c r="FQ364" s="154">
        <v>10080</v>
      </c>
      <c r="FR364" s="166">
        <v>10080</v>
      </c>
      <c r="FS364" s="166">
        <v>10080</v>
      </c>
      <c r="FT364" s="166">
        <v>10080</v>
      </c>
      <c r="FU364" s="166">
        <v>10080</v>
      </c>
      <c r="FV364" s="166">
        <v>10080</v>
      </c>
      <c r="FW364" s="166">
        <v>10080</v>
      </c>
      <c r="FX364" s="166">
        <v>10080</v>
      </c>
      <c r="FY364" s="166">
        <v>10080</v>
      </c>
      <c r="FZ364" s="166">
        <v>10080</v>
      </c>
      <c r="GA364" s="166">
        <v>10080</v>
      </c>
      <c r="GB364" s="166">
        <v>10080</v>
      </c>
      <c r="GC364" s="166">
        <v>10080</v>
      </c>
      <c r="GD364" s="166">
        <v>10080</v>
      </c>
      <c r="GE364" s="166">
        <v>10080</v>
      </c>
      <c r="GF364" s="166">
        <v>10080</v>
      </c>
      <c r="GG364" s="166">
        <v>10080</v>
      </c>
      <c r="GH364" s="166">
        <v>10080</v>
      </c>
      <c r="GI364" s="166">
        <v>10080</v>
      </c>
      <c r="GJ364" s="166">
        <v>10080</v>
      </c>
      <c r="GK364" s="154">
        <v>10080</v>
      </c>
      <c r="GL364" s="154">
        <v>10080</v>
      </c>
      <c r="GM364" s="154">
        <v>10081</v>
      </c>
      <c r="GN364" s="154">
        <v>10081</v>
      </c>
      <c r="GO364" s="154">
        <v>10081</v>
      </c>
      <c r="GP364" s="154">
        <v>10081</v>
      </c>
      <c r="GQ364" s="154">
        <v>10081</v>
      </c>
      <c r="GR364" s="154">
        <v>10081</v>
      </c>
      <c r="GS364" s="154">
        <v>10081</v>
      </c>
      <c r="GT364" s="166">
        <v>10081</v>
      </c>
      <c r="GU364" s="166">
        <v>10081</v>
      </c>
      <c r="GV364" s="166">
        <v>10081</v>
      </c>
      <c r="GW364" s="166">
        <v>10081</v>
      </c>
      <c r="GX364" s="166">
        <v>10081</v>
      </c>
      <c r="GY364" s="166">
        <v>10081</v>
      </c>
      <c r="GZ364" s="166">
        <v>10081</v>
      </c>
      <c r="HA364" s="166">
        <v>10081</v>
      </c>
      <c r="HB364" s="166">
        <v>10081</v>
      </c>
      <c r="HC364" s="166">
        <v>10081</v>
      </c>
      <c r="HD364" s="166">
        <v>10081</v>
      </c>
      <c r="HE364" s="166">
        <v>10080</v>
      </c>
      <c r="HF364" s="166">
        <v>10080</v>
      </c>
      <c r="HG364" s="154">
        <v>10080</v>
      </c>
      <c r="HH364" s="154">
        <v>10096</v>
      </c>
      <c r="HI364" s="166">
        <v>10096</v>
      </c>
      <c r="HJ364" s="154">
        <v>10097</v>
      </c>
      <c r="HK364" s="154">
        <v>10096</v>
      </c>
      <c r="HL364" s="166">
        <v>10099</v>
      </c>
      <c r="HM364" s="154">
        <v>10103</v>
      </c>
      <c r="HN364" s="154">
        <v>10102</v>
      </c>
      <c r="HO364" s="166">
        <v>10102</v>
      </c>
      <c r="HP364" s="154">
        <v>10102</v>
      </c>
      <c r="HQ364" s="154">
        <v>10102</v>
      </c>
      <c r="HR364" s="166">
        <v>10102</v>
      </c>
      <c r="HS364" s="154">
        <v>10102</v>
      </c>
      <c r="HT364" s="148">
        <v>10102</v>
      </c>
      <c r="HU364" s="148">
        <v>10092</v>
      </c>
      <c r="HV364" s="148">
        <v>10089</v>
      </c>
      <c r="HW364" s="166">
        <v>10086</v>
      </c>
    </row>
    <row r="365" spans="1:231">
      <c r="A365" s="145">
        <f t="shared" si="55"/>
        <v>44315</v>
      </c>
      <c r="B365" s="220">
        <f>'Age&amp;Sex by occurrence date'!$CRI22</f>
        <v>12445</v>
      </c>
      <c r="C365" s="220">
        <v>10291</v>
      </c>
      <c r="D365" s="220">
        <v>10291</v>
      </c>
      <c r="E365" s="220">
        <v>10291</v>
      </c>
      <c r="F365" s="220">
        <v>10291</v>
      </c>
      <c r="G365" s="220">
        <v>10291</v>
      </c>
      <c r="H365" s="220">
        <v>10291</v>
      </c>
      <c r="I365" s="220">
        <v>10291</v>
      </c>
      <c r="J365" s="220">
        <v>10291</v>
      </c>
      <c r="K365" s="220">
        <v>10291</v>
      </c>
      <c r="L365" s="220">
        <v>10291</v>
      </c>
      <c r="M365" s="220">
        <v>10291</v>
      </c>
      <c r="N365" s="220">
        <v>10291</v>
      </c>
      <c r="O365" s="220">
        <v>10291</v>
      </c>
      <c r="P365" s="220">
        <v>10291</v>
      </c>
      <c r="Q365" s="220">
        <v>10290</v>
      </c>
      <c r="R365" s="220">
        <v>10290</v>
      </c>
      <c r="S365" s="220">
        <v>10290</v>
      </c>
      <c r="T365" s="220">
        <v>10290</v>
      </c>
      <c r="U365" s="220">
        <v>10290</v>
      </c>
      <c r="V365" s="220">
        <v>10289</v>
      </c>
      <c r="W365" s="220">
        <v>10289</v>
      </c>
      <c r="X365" s="220">
        <v>10289</v>
      </c>
      <c r="Y365" s="220">
        <v>10289</v>
      </c>
      <c r="Z365" s="220">
        <v>10284</v>
      </c>
      <c r="AA365" s="220">
        <v>10224</v>
      </c>
      <c r="AB365" s="220">
        <v>10110</v>
      </c>
      <c r="AC365" s="220">
        <v>10110</v>
      </c>
      <c r="AD365" s="220">
        <v>10110</v>
      </c>
      <c r="AE365" s="220">
        <v>10109</v>
      </c>
      <c r="AF365" s="220">
        <v>10109</v>
      </c>
      <c r="AG365" s="220">
        <v>10109</v>
      </c>
      <c r="AH365" s="220">
        <v>10109</v>
      </c>
      <c r="AI365" s="220">
        <v>10109</v>
      </c>
      <c r="AJ365" s="220">
        <v>10109</v>
      </c>
      <c r="AK365" s="220">
        <v>10109</v>
      </c>
      <c r="AL365" s="220">
        <v>10109</v>
      </c>
      <c r="AM365" s="220">
        <v>10109</v>
      </c>
      <c r="AN365" s="220">
        <v>10109</v>
      </c>
      <c r="AO365" s="220">
        <v>10109</v>
      </c>
      <c r="AP365" s="220">
        <v>10109</v>
      </c>
      <c r="AQ365" s="220">
        <v>10109</v>
      </c>
      <c r="AR365" s="220">
        <v>10109</v>
      </c>
      <c r="AS365" s="220">
        <v>10109</v>
      </c>
      <c r="AT365" s="220">
        <v>10109</v>
      </c>
      <c r="AU365" s="220">
        <v>10109</v>
      </c>
      <c r="AV365" s="220">
        <v>10109</v>
      </c>
      <c r="AW365" s="220">
        <v>10109</v>
      </c>
      <c r="AX365" s="220">
        <v>10109</v>
      </c>
      <c r="AY365" s="220">
        <v>10109</v>
      </c>
      <c r="AZ365" s="220">
        <v>10109</v>
      </c>
      <c r="BA365" s="220">
        <v>10109</v>
      </c>
      <c r="BB365" s="220">
        <v>10109</v>
      </c>
      <c r="BC365" s="220">
        <v>10109</v>
      </c>
      <c r="BD365" s="220">
        <v>10109</v>
      </c>
      <c r="BE365" s="220">
        <v>10109</v>
      </c>
      <c r="BF365" s="220">
        <v>10109</v>
      </c>
      <c r="BG365" s="220">
        <v>10109</v>
      </c>
      <c r="BH365" s="220">
        <v>10109</v>
      </c>
      <c r="BI365" s="220">
        <v>10109</v>
      </c>
      <c r="BJ365" s="220">
        <v>10109</v>
      </c>
      <c r="BK365" s="220">
        <v>10109</v>
      </c>
      <c r="BL365" s="220">
        <v>10109</v>
      </c>
      <c r="BM365" s="220">
        <v>10109</v>
      </c>
      <c r="BN365" s="220">
        <v>10109</v>
      </c>
      <c r="BO365" s="220">
        <v>10109</v>
      </c>
      <c r="BP365" s="220">
        <v>10109</v>
      </c>
      <c r="BQ365" s="220">
        <v>10109</v>
      </c>
      <c r="BR365" s="220">
        <v>10109</v>
      </c>
      <c r="BS365" s="220">
        <v>10109</v>
      </c>
      <c r="BT365" s="220">
        <v>10109</v>
      </c>
      <c r="BU365" s="220">
        <v>10109</v>
      </c>
      <c r="BV365" s="220">
        <v>10109</v>
      </c>
      <c r="BW365" s="220">
        <v>10109</v>
      </c>
      <c r="BX365" s="220">
        <v>10109</v>
      </c>
      <c r="BY365" s="220">
        <v>10109</v>
      </c>
      <c r="BZ365" s="220">
        <v>10109</v>
      </c>
      <c r="CA365" s="220">
        <v>10109</v>
      </c>
      <c r="CB365" s="220">
        <v>10109</v>
      </c>
      <c r="CC365" s="220">
        <v>10109</v>
      </c>
      <c r="CD365" s="220">
        <v>10109</v>
      </c>
      <c r="CE365" s="220">
        <v>10109</v>
      </c>
      <c r="CF365" s="220">
        <v>10109</v>
      </c>
      <c r="CG365" s="220">
        <v>10109</v>
      </c>
      <c r="CH365" s="220">
        <v>10109</v>
      </c>
      <c r="CI365" s="220">
        <v>10109</v>
      </c>
      <c r="CJ365" s="220">
        <v>10109</v>
      </c>
      <c r="CK365" s="220">
        <v>10109</v>
      </c>
      <c r="CL365" s="220">
        <v>10109</v>
      </c>
      <c r="CM365" s="220">
        <v>10109</v>
      </c>
      <c r="CN365" s="220">
        <v>10109</v>
      </c>
      <c r="CO365" s="220">
        <v>10109</v>
      </c>
      <c r="CP365" s="220">
        <v>10109</v>
      </c>
      <c r="CQ365" s="220">
        <v>10109</v>
      </c>
      <c r="CR365" s="220">
        <v>10109</v>
      </c>
      <c r="CS365" s="220">
        <v>10109</v>
      </c>
      <c r="CT365" s="220">
        <v>10109</v>
      </c>
      <c r="CU365" s="220">
        <v>10109</v>
      </c>
      <c r="CV365" s="220">
        <v>10109</v>
      </c>
      <c r="CW365" s="220">
        <v>10109</v>
      </c>
      <c r="CX365" s="220">
        <v>10109</v>
      </c>
      <c r="CY365" s="220">
        <v>10109</v>
      </c>
      <c r="CZ365" s="220">
        <v>10109</v>
      </c>
      <c r="DA365" s="220">
        <v>10109</v>
      </c>
      <c r="DB365" s="220">
        <v>10109</v>
      </c>
      <c r="DC365" s="220">
        <v>10109</v>
      </c>
      <c r="DD365" s="220">
        <v>10109</v>
      </c>
      <c r="DE365" s="220">
        <v>10109</v>
      </c>
      <c r="DF365" s="220">
        <v>10109</v>
      </c>
      <c r="DG365" s="220">
        <v>10109</v>
      </c>
      <c r="DH365" s="220">
        <v>10109</v>
      </c>
      <c r="DI365" s="220">
        <v>10109</v>
      </c>
      <c r="DJ365" s="220">
        <v>10109</v>
      </c>
      <c r="DK365" s="220">
        <v>10109</v>
      </c>
      <c r="DL365" s="220">
        <v>10109</v>
      </c>
      <c r="DM365" s="220">
        <v>10109</v>
      </c>
      <c r="DN365" s="220">
        <v>10109</v>
      </c>
      <c r="DO365" s="220">
        <v>10109</v>
      </c>
      <c r="DP365" s="220">
        <v>10109</v>
      </c>
      <c r="DQ365" s="220">
        <v>10109</v>
      </c>
      <c r="DR365" s="220">
        <v>10109</v>
      </c>
      <c r="DS365" s="220">
        <v>10109</v>
      </c>
      <c r="DT365" s="220">
        <v>10079</v>
      </c>
      <c r="DU365" s="220">
        <v>10076</v>
      </c>
      <c r="DV365" s="220">
        <v>10076</v>
      </c>
      <c r="DW365" s="220">
        <v>10086</v>
      </c>
      <c r="DX365" s="220">
        <v>10086</v>
      </c>
      <c r="DY365" s="220">
        <v>10079</v>
      </c>
      <c r="DZ365" s="220">
        <v>10079</v>
      </c>
      <c r="EA365" s="220">
        <v>10072</v>
      </c>
      <c r="EB365" s="220">
        <v>10072</v>
      </c>
      <c r="EC365" s="220">
        <v>10072</v>
      </c>
      <c r="ED365" s="220">
        <v>10072</v>
      </c>
      <c r="EE365" s="220">
        <v>10072</v>
      </c>
      <c r="EF365" s="220">
        <v>10072</v>
      </c>
      <c r="EG365" s="220">
        <v>10072</v>
      </c>
      <c r="EH365" s="220">
        <v>10072</v>
      </c>
      <c r="EI365" s="220">
        <v>10072</v>
      </c>
      <c r="EJ365" s="220">
        <v>10072</v>
      </c>
      <c r="EK365" s="220">
        <v>10072</v>
      </c>
      <c r="EL365" s="220">
        <v>10072</v>
      </c>
      <c r="EM365" s="220">
        <v>10072</v>
      </c>
      <c r="EN365" s="242">
        <v>10072</v>
      </c>
      <c r="EO365" s="232">
        <v>10072</v>
      </c>
      <c r="EP365" s="228">
        <v>10072</v>
      </c>
      <c r="EQ365" s="166">
        <v>10072</v>
      </c>
      <c r="ER365" s="166">
        <v>10071</v>
      </c>
      <c r="ES365" s="166">
        <v>10071</v>
      </c>
      <c r="ET365" s="166">
        <v>10071</v>
      </c>
      <c r="EU365" s="166">
        <v>10071</v>
      </c>
      <c r="EV365" s="154">
        <v>10071</v>
      </c>
      <c r="EW365" s="166">
        <v>10071</v>
      </c>
      <c r="EX365" s="166">
        <v>10071</v>
      </c>
      <c r="EY365" s="166">
        <v>10071</v>
      </c>
      <c r="EZ365" s="166">
        <v>10071</v>
      </c>
      <c r="FA365" s="166">
        <v>10071</v>
      </c>
      <c r="FB365" s="166">
        <v>10071</v>
      </c>
      <c r="FC365" s="154">
        <v>10071</v>
      </c>
      <c r="FD365" s="154">
        <v>10071</v>
      </c>
      <c r="FE365" s="166">
        <v>10071</v>
      </c>
      <c r="FF365" s="166">
        <v>10071</v>
      </c>
      <c r="FG365" s="166">
        <v>10071</v>
      </c>
      <c r="FH365" s="166">
        <v>10071</v>
      </c>
      <c r="FI365" s="154">
        <v>10071</v>
      </c>
      <c r="FJ365" s="166">
        <v>10071</v>
      </c>
      <c r="FK365" s="166">
        <v>10071</v>
      </c>
      <c r="FL365" s="166">
        <v>10071</v>
      </c>
      <c r="FM365" s="166">
        <v>10071</v>
      </c>
      <c r="FN365" s="166">
        <v>10071</v>
      </c>
      <c r="FO365" s="166">
        <v>10071</v>
      </c>
      <c r="FP365" s="166">
        <v>10071</v>
      </c>
      <c r="FQ365" s="166">
        <v>10065</v>
      </c>
      <c r="FR365" s="166">
        <v>10065</v>
      </c>
      <c r="FS365" s="166">
        <v>10065</v>
      </c>
      <c r="FT365" s="166">
        <v>10065</v>
      </c>
      <c r="FU365" s="166">
        <v>10065</v>
      </c>
      <c r="FV365" s="166">
        <v>10065</v>
      </c>
      <c r="FW365" s="166">
        <v>10065</v>
      </c>
      <c r="FX365" s="166">
        <v>10065</v>
      </c>
      <c r="FY365" s="154">
        <v>10065</v>
      </c>
      <c r="FZ365" s="154">
        <v>10065</v>
      </c>
      <c r="GA365" s="154">
        <v>10065</v>
      </c>
      <c r="GB365" s="154">
        <v>10065</v>
      </c>
      <c r="GC365" s="154">
        <v>10065</v>
      </c>
      <c r="GD365" s="154">
        <v>10065</v>
      </c>
      <c r="GE365" s="154">
        <v>10065</v>
      </c>
      <c r="GF365" s="154">
        <v>10065</v>
      </c>
      <c r="GG365" s="154">
        <v>10065</v>
      </c>
      <c r="GH365" s="154">
        <v>10065</v>
      </c>
      <c r="GI365" s="154">
        <v>10065</v>
      </c>
      <c r="GJ365" s="154">
        <v>10065</v>
      </c>
      <c r="GK365" s="154">
        <v>10065</v>
      </c>
      <c r="GL365" s="154">
        <v>10065</v>
      </c>
      <c r="GM365" s="154">
        <v>10066</v>
      </c>
      <c r="GN365" s="154">
        <v>10066</v>
      </c>
      <c r="GO365" s="154">
        <v>10066</v>
      </c>
      <c r="GP365" s="154">
        <v>10066</v>
      </c>
      <c r="GQ365" s="154">
        <v>10066</v>
      </c>
      <c r="GR365" s="154">
        <v>10066</v>
      </c>
      <c r="GS365" s="154">
        <v>10066</v>
      </c>
      <c r="GT365" s="154">
        <v>10066</v>
      </c>
      <c r="GU365" s="154">
        <v>10066</v>
      </c>
      <c r="GV365" s="154">
        <v>10066</v>
      </c>
      <c r="GW365" s="154">
        <v>10066</v>
      </c>
      <c r="GX365" s="166">
        <v>10066</v>
      </c>
      <c r="GY365" s="154">
        <v>10066</v>
      </c>
      <c r="GZ365" s="154">
        <v>10066</v>
      </c>
      <c r="HA365" s="154">
        <v>10066</v>
      </c>
      <c r="HB365" s="154">
        <v>10066</v>
      </c>
      <c r="HC365" s="154">
        <v>10066</v>
      </c>
      <c r="HD365" s="154">
        <v>10066</v>
      </c>
      <c r="HE365" s="154">
        <v>10065</v>
      </c>
      <c r="HF365" s="166">
        <v>10065</v>
      </c>
      <c r="HG365" s="154">
        <v>10065</v>
      </c>
      <c r="HH365" s="154">
        <v>10081</v>
      </c>
      <c r="HI365" s="166">
        <v>10081</v>
      </c>
      <c r="HJ365" s="154">
        <v>10082</v>
      </c>
      <c r="HK365" s="154">
        <v>10081</v>
      </c>
      <c r="HL365" s="166">
        <v>10084</v>
      </c>
      <c r="HM365" s="154">
        <v>10088</v>
      </c>
      <c r="HN365" s="154">
        <v>10087</v>
      </c>
      <c r="HO365" s="166">
        <v>10087</v>
      </c>
      <c r="HP365" s="154">
        <v>10087</v>
      </c>
      <c r="HQ365" s="154">
        <v>10087</v>
      </c>
      <c r="HR365" s="166">
        <v>10087</v>
      </c>
      <c r="HS365" s="154">
        <v>10087</v>
      </c>
      <c r="HT365" s="148">
        <v>10087</v>
      </c>
      <c r="HU365" s="148">
        <v>10077</v>
      </c>
      <c r="HV365" s="148">
        <v>10074</v>
      </c>
      <c r="HW365" s="166">
        <v>10071</v>
      </c>
    </row>
    <row r="366" spans="1:231">
      <c r="A366" s="145">
        <f t="shared" si="55"/>
        <v>44314</v>
      </c>
      <c r="B366" s="220">
        <f>'Age&amp;Sex by occurrence date'!$CRP22</f>
        <v>12418</v>
      </c>
      <c r="C366" s="220">
        <v>10270</v>
      </c>
      <c r="D366" s="220">
        <v>10270</v>
      </c>
      <c r="E366" s="220">
        <v>10270</v>
      </c>
      <c r="F366" s="220">
        <v>10270</v>
      </c>
      <c r="G366" s="220">
        <v>10270</v>
      </c>
      <c r="H366" s="220">
        <v>10270</v>
      </c>
      <c r="I366" s="220">
        <v>10270</v>
      </c>
      <c r="J366" s="220">
        <v>10270</v>
      </c>
      <c r="K366" s="220">
        <v>10270</v>
      </c>
      <c r="L366" s="220">
        <v>10270</v>
      </c>
      <c r="M366" s="220">
        <v>10270</v>
      </c>
      <c r="N366" s="220">
        <v>10270</v>
      </c>
      <c r="O366" s="220">
        <v>10270</v>
      </c>
      <c r="P366" s="220">
        <v>10270</v>
      </c>
      <c r="Q366" s="220">
        <v>10269</v>
      </c>
      <c r="R366" s="220">
        <v>10269</v>
      </c>
      <c r="S366" s="220">
        <v>10269</v>
      </c>
      <c r="T366" s="220">
        <v>10269</v>
      </c>
      <c r="U366" s="220">
        <v>10269</v>
      </c>
      <c r="V366" s="220">
        <v>10268</v>
      </c>
      <c r="W366" s="220">
        <v>10268</v>
      </c>
      <c r="X366" s="220">
        <v>10268</v>
      </c>
      <c r="Y366" s="220">
        <v>10268</v>
      </c>
      <c r="Z366" s="220">
        <v>10263</v>
      </c>
      <c r="AA366" s="220">
        <v>10203</v>
      </c>
      <c r="AB366" s="220">
        <v>10089</v>
      </c>
      <c r="AC366" s="220">
        <v>10089</v>
      </c>
      <c r="AD366" s="220">
        <v>10089</v>
      </c>
      <c r="AE366" s="220">
        <v>10088</v>
      </c>
      <c r="AF366" s="220">
        <v>10088</v>
      </c>
      <c r="AG366" s="220">
        <v>10088</v>
      </c>
      <c r="AH366" s="220">
        <v>10088</v>
      </c>
      <c r="AI366" s="220">
        <v>10088</v>
      </c>
      <c r="AJ366" s="220">
        <v>10088</v>
      </c>
      <c r="AK366" s="220">
        <v>10088</v>
      </c>
      <c r="AL366" s="220">
        <v>10088</v>
      </c>
      <c r="AM366" s="220">
        <v>10088</v>
      </c>
      <c r="AN366" s="220">
        <v>10088</v>
      </c>
      <c r="AO366" s="220">
        <v>10088</v>
      </c>
      <c r="AP366" s="220">
        <v>10088</v>
      </c>
      <c r="AQ366" s="220">
        <v>10088</v>
      </c>
      <c r="AR366" s="220">
        <v>10088</v>
      </c>
      <c r="AS366" s="220">
        <v>10088</v>
      </c>
      <c r="AT366" s="220">
        <v>10088</v>
      </c>
      <c r="AU366" s="220">
        <v>10088</v>
      </c>
      <c r="AV366" s="220">
        <v>10088</v>
      </c>
      <c r="AW366" s="220">
        <v>10088</v>
      </c>
      <c r="AX366" s="220">
        <v>10088</v>
      </c>
      <c r="AY366" s="220">
        <v>10088</v>
      </c>
      <c r="AZ366" s="220">
        <v>10088</v>
      </c>
      <c r="BA366" s="220">
        <v>10088</v>
      </c>
      <c r="BB366" s="220">
        <v>10088</v>
      </c>
      <c r="BC366" s="220">
        <v>10088</v>
      </c>
      <c r="BD366" s="220">
        <v>10088</v>
      </c>
      <c r="BE366" s="220">
        <v>10088</v>
      </c>
      <c r="BF366" s="220">
        <v>10088</v>
      </c>
      <c r="BG366" s="220">
        <v>10088</v>
      </c>
      <c r="BH366" s="220">
        <v>10088</v>
      </c>
      <c r="BI366" s="220">
        <v>10088</v>
      </c>
      <c r="BJ366" s="220">
        <v>10088</v>
      </c>
      <c r="BK366" s="220">
        <v>10088</v>
      </c>
      <c r="BL366" s="220">
        <v>10088</v>
      </c>
      <c r="BM366" s="220">
        <v>10088</v>
      </c>
      <c r="BN366" s="220">
        <v>10088</v>
      </c>
      <c r="BO366" s="220">
        <v>10088</v>
      </c>
      <c r="BP366" s="220">
        <v>10088</v>
      </c>
      <c r="BQ366" s="220">
        <v>10088</v>
      </c>
      <c r="BR366" s="220">
        <v>10088</v>
      </c>
      <c r="BS366" s="220">
        <v>10088</v>
      </c>
      <c r="BT366" s="220">
        <v>10088</v>
      </c>
      <c r="BU366" s="220">
        <v>10088</v>
      </c>
      <c r="BV366" s="220">
        <v>10088</v>
      </c>
      <c r="BW366" s="220">
        <v>10088</v>
      </c>
      <c r="BX366" s="220">
        <v>10088</v>
      </c>
      <c r="BY366" s="220">
        <v>10088</v>
      </c>
      <c r="BZ366" s="220">
        <v>10088</v>
      </c>
      <c r="CA366" s="220">
        <v>10088</v>
      </c>
      <c r="CB366" s="220">
        <v>10088</v>
      </c>
      <c r="CC366" s="220">
        <v>10088</v>
      </c>
      <c r="CD366" s="220">
        <v>10088</v>
      </c>
      <c r="CE366" s="220">
        <v>10088</v>
      </c>
      <c r="CF366" s="220">
        <v>10088</v>
      </c>
      <c r="CG366" s="220">
        <v>10088</v>
      </c>
      <c r="CH366" s="220">
        <v>10088</v>
      </c>
      <c r="CI366" s="220">
        <v>10088</v>
      </c>
      <c r="CJ366" s="220">
        <v>10088</v>
      </c>
      <c r="CK366" s="220">
        <v>10088</v>
      </c>
      <c r="CL366" s="220">
        <v>10088</v>
      </c>
      <c r="CM366" s="220">
        <v>10088</v>
      </c>
      <c r="CN366" s="220">
        <v>10088</v>
      </c>
      <c r="CO366" s="220">
        <v>10088</v>
      </c>
      <c r="CP366" s="220">
        <v>10088</v>
      </c>
      <c r="CQ366" s="220">
        <v>10088</v>
      </c>
      <c r="CR366" s="220">
        <v>10088</v>
      </c>
      <c r="CS366" s="220">
        <v>10088</v>
      </c>
      <c r="CT366" s="220">
        <v>10088</v>
      </c>
      <c r="CU366" s="220">
        <v>10088</v>
      </c>
      <c r="CV366" s="220">
        <v>10088</v>
      </c>
      <c r="CW366" s="220">
        <v>10088</v>
      </c>
      <c r="CX366" s="220">
        <v>10088</v>
      </c>
      <c r="CY366" s="220">
        <v>10088</v>
      </c>
      <c r="CZ366" s="220">
        <v>10088</v>
      </c>
      <c r="DA366" s="220">
        <v>10088</v>
      </c>
      <c r="DB366" s="220">
        <v>10088</v>
      </c>
      <c r="DC366" s="220">
        <v>10088</v>
      </c>
      <c r="DD366" s="220">
        <v>10088</v>
      </c>
      <c r="DE366" s="220">
        <v>10088</v>
      </c>
      <c r="DF366" s="220">
        <v>10088</v>
      </c>
      <c r="DG366" s="220">
        <v>10088</v>
      </c>
      <c r="DH366" s="220">
        <v>10088</v>
      </c>
      <c r="DI366" s="220">
        <v>10088</v>
      </c>
      <c r="DJ366" s="220">
        <v>10088</v>
      </c>
      <c r="DK366" s="220">
        <v>10088</v>
      </c>
      <c r="DL366" s="220">
        <v>10088</v>
      </c>
      <c r="DM366" s="220">
        <v>10088</v>
      </c>
      <c r="DN366" s="220">
        <v>10088</v>
      </c>
      <c r="DO366" s="220">
        <v>10088</v>
      </c>
      <c r="DP366" s="220">
        <v>10088</v>
      </c>
      <c r="DQ366" s="220">
        <v>10088</v>
      </c>
      <c r="DR366" s="220">
        <v>10088</v>
      </c>
      <c r="DS366" s="220">
        <v>10088</v>
      </c>
      <c r="DT366" s="220">
        <v>10058</v>
      </c>
      <c r="DU366" s="220">
        <v>10055</v>
      </c>
      <c r="DV366" s="220">
        <v>10055</v>
      </c>
      <c r="DW366" s="220">
        <v>10065</v>
      </c>
      <c r="DX366" s="220">
        <v>10065</v>
      </c>
      <c r="DY366" s="220">
        <v>10058</v>
      </c>
      <c r="DZ366" s="220">
        <v>10058</v>
      </c>
      <c r="EA366" s="220">
        <v>10051</v>
      </c>
      <c r="EB366" s="220">
        <v>10051</v>
      </c>
      <c r="EC366" s="220">
        <v>10051</v>
      </c>
      <c r="ED366" s="220">
        <v>10051</v>
      </c>
      <c r="EE366" s="220">
        <v>10051</v>
      </c>
      <c r="EF366" s="220">
        <v>10051</v>
      </c>
      <c r="EG366" s="220">
        <v>10051</v>
      </c>
      <c r="EH366" s="220">
        <v>10051</v>
      </c>
      <c r="EI366" s="220">
        <v>10051</v>
      </c>
      <c r="EJ366" s="220">
        <v>10051</v>
      </c>
      <c r="EK366" s="220">
        <v>10051</v>
      </c>
      <c r="EL366" s="220">
        <v>10051</v>
      </c>
      <c r="EM366" s="220">
        <v>10051</v>
      </c>
      <c r="EN366" s="242">
        <v>10051</v>
      </c>
      <c r="EO366" s="232">
        <v>10051</v>
      </c>
      <c r="EP366" s="227">
        <v>10051</v>
      </c>
      <c r="EQ366" s="154">
        <v>10051</v>
      </c>
      <c r="ER366" s="154">
        <v>10050</v>
      </c>
      <c r="ES366" s="154">
        <v>10050</v>
      </c>
      <c r="ET366" s="154">
        <v>10050</v>
      </c>
      <c r="EU366" s="154">
        <v>10050</v>
      </c>
      <c r="EV366" s="166">
        <v>10050</v>
      </c>
      <c r="EW366" s="166">
        <v>10050</v>
      </c>
      <c r="EX366" s="166">
        <v>10050</v>
      </c>
      <c r="EY366" s="166">
        <v>10050</v>
      </c>
      <c r="EZ366" s="166">
        <v>10050</v>
      </c>
      <c r="FA366" s="166">
        <v>10050</v>
      </c>
      <c r="FB366" s="166">
        <v>10050</v>
      </c>
      <c r="FC366" s="166">
        <v>10050</v>
      </c>
      <c r="FD366" s="154">
        <v>10050</v>
      </c>
      <c r="FE366" s="166">
        <v>10050</v>
      </c>
      <c r="FF366" s="166">
        <v>10050</v>
      </c>
      <c r="FG366" s="154">
        <v>10050</v>
      </c>
      <c r="FH366" s="166">
        <v>10050</v>
      </c>
      <c r="FI366" s="166">
        <v>10050</v>
      </c>
      <c r="FJ366" s="166">
        <v>10050</v>
      </c>
      <c r="FK366" s="166">
        <v>10050</v>
      </c>
      <c r="FL366" s="166">
        <v>10050</v>
      </c>
      <c r="FM366" s="166">
        <v>10050</v>
      </c>
      <c r="FN366" s="166">
        <v>10050</v>
      </c>
      <c r="FO366" s="166">
        <v>10050</v>
      </c>
      <c r="FP366" s="166">
        <v>10050</v>
      </c>
      <c r="FQ366" s="166">
        <v>10044</v>
      </c>
      <c r="FR366" s="154">
        <v>10044</v>
      </c>
      <c r="FS366" s="154">
        <v>10044</v>
      </c>
      <c r="FT366" s="154">
        <v>10044</v>
      </c>
      <c r="FU366" s="154">
        <v>10044</v>
      </c>
      <c r="FV366" s="154">
        <v>10044</v>
      </c>
      <c r="FW366" s="154">
        <v>10044</v>
      </c>
      <c r="FX366" s="154">
        <v>10044</v>
      </c>
      <c r="FY366" s="166">
        <v>10044</v>
      </c>
      <c r="FZ366" s="166">
        <v>10044</v>
      </c>
      <c r="GA366" s="166">
        <v>10044</v>
      </c>
      <c r="GB366" s="166">
        <v>10044</v>
      </c>
      <c r="GC366" s="166">
        <v>10044</v>
      </c>
      <c r="GD366" s="166">
        <v>10044</v>
      </c>
      <c r="GE366" s="166">
        <v>10044</v>
      </c>
      <c r="GF366" s="166">
        <v>10044</v>
      </c>
      <c r="GG366" s="166">
        <v>10044</v>
      </c>
      <c r="GH366" s="166">
        <v>10044</v>
      </c>
      <c r="GI366" s="166">
        <v>10044</v>
      </c>
      <c r="GJ366" s="166">
        <v>10044</v>
      </c>
      <c r="GK366" s="166">
        <v>10044</v>
      </c>
      <c r="GL366" s="166">
        <v>10044</v>
      </c>
      <c r="GM366" s="166">
        <v>10045</v>
      </c>
      <c r="GN366" s="166">
        <v>10045</v>
      </c>
      <c r="GO366" s="166">
        <v>10045</v>
      </c>
      <c r="GP366" s="166">
        <v>10045</v>
      </c>
      <c r="GQ366" s="166">
        <v>10045</v>
      </c>
      <c r="GR366" s="166">
        <v>10045</v>
      </c>
      <c r="GS366" s="166">
        <v>10045</v>
      </c>
      <c r="GT366" s="166">
        <v>10045</v>
      </c>
      <c r="GU366" s="166">
        <v>10045</v>
      </c>
      <c r="GV366" s="166">
        <v>10045</v>
      </c>
      <c r="GW366" s="166">
        <v>10045</v>
      </c>
      <c r="GX366" s="166">
        <v>10045</v>
      </c>
      <c r="GY366" s="166">
        <v>10045</v>
      </c>
      <c r="GZ366" s="166">
        <v>10045</v>
      </c>
      <c r="HA366" s="166">
        <v>10045</v>
      </c>
      <c r="HB366" s="166">
        <v>10045</v>
      </c>
      <c r="HC366" s="166">
        <v>10045</v>
      </c>
      <c r="HD366" s="166">
        <v>10045</v>
      </c>
      <c r="HE366" s="166">
        <v>10044</v>
      </c>
      <c r="HF366" s="166">
        <v>10044</v>
      </c>
      <c r="HG366" s="154">
        <v>10044</v>
      </c>
      <c r="HH366" s="154">
        <v>10060</v>
      </c>
      <c r="HI366" s="166">
        <v>10060</v>
      </c>
      <c r="HJ366" s="154">
        <v>10061</v>
      </c>
      <c r="HK366" s="154">
        <v>10060</v>
      </c>
      <c r="HL366" s="166">
        <v>10063</v>
      </c>
      <c r="HM366" s="154">
        <v>10067</v>
      </c>
      <c r="HN366" s="154">
        <v>10066</v>
      </c>
      <c r="HO366" s="166">
        <v>10066</v>
      </c>
      <c r="HP366" s="154">
        <v>10066</v>
      </c>
      <c r="HQ366" s="154">
        <v>10066</v>
      </c>
      <c r="HR366" s="166">
        <v>10066</v>
      </c>
      <c r="HS366" s="154">
        <v>10066</v>
      </c>
      <c r="HT366" s="148">
        <v>10066</v>
      </c>
      <c r="HU366" s="148">
        <v>10056</v>
      </c>
      <c r="HV366" s="148">
        <v>10053</v>
      </c>
      <c r="HW366" s="166">
        <v>10050</v>
      </c>
    </row>
    <row r="367" spans="1:231">
      <c r="A367" s="145">
        <f t="shared" si="55"/>
        <v>44313</v>
      </c>
      <c r="B367" s="220">
        <f>'Age&amp;Sex by occurrence date'!$CRW22</f>
        <v>12387</v>
      </c>
      <c r="C367" s="220">
        <v>10242</v>
      </c>
      <c r="D367" s="220">
        <v>10242</v>
      </c>
      <c r="E367" s="220">
        <v>10242</v>
      </c>
      <c r="F367" s="220">
        <v>10242</v>
      </c>
      <c r="G367" s="220">
        <v>10242</v>
      </c>
      <c r="H367" s="220">
        <v>10242</v>
      </c>
      <c r="I367" s="220">
        <v>10242</v>
      </c>
      <c r="J367" s="220">
        <v>10242</v>
      </c>
      <c r="K367" s="220">
        <v>10242</v>
      </c>
      <c r="L367" s="220">
        <v>10242</v>
      </c>
      <c r="M367" s="220">
        <v>10242</v>
      </c>
      <c r="N367" s="220">
        <v>10242</v>
      </c>
      <c r="O367" s="220">
        <v>10242</v>
      </c>
      <c r="P367" s="220">
        <v>10242</v>
      </c>
      <c r="Q367" s="220">
        <v>10241</v>
      </c>
      <c r="R367" s="220">
        <v>10241</v>
      </c>
      <c r="S367" s="220">
        <v>10241</v>
      </c>
      <c r="T367" s="220">
        <v>10241</v>
      </c>
      <c r="U367" s="220">
        <v>10241</v>
      </c>
      <c r="V367" s="220">
        <v>10240</v>
      </c>
      <c r="W367" s="220">
        <v>10240</v>
      </c>
      <c r="X367" s="220">
        <v>10240</v>
      </c>
      <c r="Y367" s="220">
        <v>10240</v>
      </c>
      <c r="Z367" s="220">
        <v>10235</v>
      </c>
      <c r="AA367" s="220">
        <v>10175</v>
      </c>
      <c r="AB367" s="220">
        <v>10062</v>
      </c>
      <c r="AC367" s="220">
        <v>10062</v>
      </c>
      <c r="AD367" s="220">
        <v>10062</v>
      </c>
      <c r="AE367" s="220">
        <v>10061</v>
      </c>
      <c r="AF367" s="220">
        <v>10061</v>
      </c>
      <c r="AG367" s="220">
        <v>10061</v>
      </c>
      <c r="AH367" s="220">
        <v>10061</v>
      </c>
      <c r="AI367" s="220">
        <v>10061</v>
      </c>
      <c r="AJ367" s="220">
        <v>10061</v>
      </c>
      <c r="AK367" s="220">
        <v>10061</v>
      </c>
      <c r="AL367" s="220">
        <v>10061</v>
      </c>
      <c r="AM367" s="220">
        <v>10061</v>
      </c>
      <c r="AN367" s="220">
        <v>10061</v>
      </c>
      <c r="AO367" s="220">
        <v>10061</v>
      </c>
      <c r="AP367" s="220">
        <v>10061</v>
      </c>
      <c r="AQ367" s="220">
        <v>10061</v>
      </c>
      <c r="AR367" s="220">
        <v>10061</v>
      </c>
      <c r="AS367" s="220">
        <v>10061</v>
      </c>
      <c r="AT367" s="220">
        <v>10061</v>
      </c>
      <c r="AU367" s="220">
        <v>10061</v>
      </c>
      <c r="AV367" s="220">
        <v>10061</v>
      </c>
      <c r="AW367" s="220">
        <v>10061</v>
      </c>
      <c r="AX367" s="220">
        <v>10061</v>
      </c>
      <c r="AY367" s="220">
        <v>10061</v>
      </c>
      <c r="AZ367" s="220">
        <v>10061</v>
      </c>
      <c r="BA367" s="220">
        <v>10061</v>
      </c>
      <c r="BB367" s="220">
        <v>10061</v>
      </c>
      <c r="BC367" s="220">
        <v>10061</v>
      </c>
      <c r="BD367" s="220">
        <v>10061</v>
      </c>
      <c r="BE367" s="220">
        <v>10061</v>
      </c>
      <c r="BF367" s="220">
        <v>10061</v>
      </c>
      <c r="BG367" s="220">
        <v>10061</v>
      </c>
      <c r="BH367" s="220">
        <v>10061</v>
      </c>
      <c r="BI367" s="220">
        <v>10061</v>
      </c>
      <c r="BJ367" s="220">
        <v>10061</v>
      </c>
      <c r="BK367" s="220">
        <v>10061</v>
      </c>
      <c r="BL367" s="220">
        <v>10061</v>
      </c>
      <c r="BM367" s="220">
        <v>10061</v>
      </c>
      <c r="BN367" s="220">
        <v>10061</v>
      </c>
      <c r="BO367" s="220">
        <v>10061</v>
      </c>
      <c r="BP367" s="220">
        <v>10061</v>
      </c>
      <c r="BQ367" s="220">
        <v>10061</v>
      </c>
      <c r="BR367" s="220">
        <v>10061</v>
      </c>
      <c r="BS367" s="220">
        <v>10061</v>
      </c>
      <c r="BT367" s="220">
        <v>10061</v>
      </c>
      <c r="BU367" s="220">
        <v>10061</v>
      </c>
      <c r="BV367" s="220">
        <v>10061</v>
      </c>
      <c r="BW367" s="220">
        <v>10061</v>
      </c>
      <c r="BX367" s="220">
        <v>10061</v>
      </c>
      <c r="BY367" s="220">
        <v>10061</v>
      </c>
      <c r="BZ367" s="220">
        <v>10061</v>
      </c>
      <c r="CA367" s="220">
        <v>10061</v>
      </c>
      <c r="CB367" s="220">
        <v>10061</v>
      </c>
      <c r="CC367" s="220">
        <v>10061</v>
      </c>
      <c r="CD367" s="220">
        <v>10061</v>
      </c>
      <c r="CE367" s="220">
        <v>10061</v>
      </c>
      <c r="CF367" s="220">
        <v>10061</v>
      </c>
      <c r="CG367" s="220">
        <v>10061</v>
      </c>
      <c r="CH367" s="220">
        <v>10061</v>
      </c>
      <c r="CI367" s="220">
        <v>10061</v>
      </c>
      <c r="CJ367" s="220">
        <v>10061</v>
      </c>
      <c r="CK367" s="220">
        <v>10061</v>
      </c>
      <c r="CL367" s="220">
        <v>10061</v>
      </c>
      <c r="CM367" s="220">
        <v>10061</v>
      </c>
      <c r="CN367" s="220">
        <v>10061</v>
      </c>
      <c r="CO367" s="220">
        <v>10061</v>
      </c>
      <c r="CP367" s="220">
        <v>10061</v>
      </c>
      <c r="CQ367" s="220">
        <v>10061</v>
      </c>
      <c r="CR367" s="220">
        <v>10061</v>
      </c>
      <c r="CS367" s="220">
        <v>10061</v>
      </c>
      <c r="CT367" s="220">
        <v>10061</v>
      </c>
      <c r="CU367" s="220">
        <v>10061</v>
      </c>
      <c r="CV367" s="220">
        <v>10061</v>
      </c>
      <c r="CW367" s="220">
        <v>10061</v>
      </c>
      <c r="CX367" s="220">
        <v>10061</v>
      </c>
      <c r="CY367" s="220">
        <v>10061</v>
      </c>
      <c r="CZ367" s="220">
        <v>10061</v>
      </c>
      <c r="DA367" s="220">
        <v>10061</v>
      </c>
      <c r="DB367" s="220">
        <v>10061</v>
      </c>
      <c r="DC367" s="220">
        <v>10061</v>
      </c>
      <c r="DD367" s="220">
        <v>10061</v>
      </c>
      <c r="DE367" s="220">
        <v>10061</v>
      </c>
      <c r="DF367" s="220">
        <v>10061</v>
      </c>
      <c r="DG367" s="220">
        <v>10061</v>
      </c>
      <c r="DH367" s="220">
        <v>10061</v>
      </c>
      <c r="DI367" s="220">
        <v>10061</v>
      </c>
      <c r="DJ367" s="220">
        <v>10061</v>
      </c>
      <c r="DK367" s="220">
        <v>10061</v>
      </c>
      <c r="DL367" s="220">
        <v>10061</v>
      </c>
      <c r="DM367" s="220">
        <v>10061</v>
      </c>
      <c r="DN367" s="220">
        <v>10061</v>
      </c>
      <c r="DO367" s="220">
        <v>10061</v>
      </c>
      <c r="DP367" s="220">
        <v>10061</v>
      </c>
      <c r="DQ367" s="220">
        <v>10061</v>
      </c>
      <c r="DR367" s="220">
        <v>10061</v>
      </c>
      <c r="DS367" s="220">
        <v>10061</v>
      </c>
      <c r="DT367" s="220">
        <v>10031</v>
      </c>
      <c r="DU367" s="220">
        <v>10028</v>
      </c>
      <c r="DV367" s="220">
        <v>10028</v>
      </c>
      <c r="DW367" s="220">
        <v>10038</v>
      </c>
      <c r="DX367" s="220">
        <v>10038</v>
      </c>
      <c r="DY367" s="220">
        <v>10031</v>
      </c>
      <c r="DZ367" s="220">
        <v>10031</v>
      </c>
      <c r="EA367" s="220">
        <v>10024</v>
      </c>
      <c r="EB367" s="220">
        <v>10024</v>
      </c>
      <c r="EC367" s="220">
        <v>10024</v>
      </c>
      <c r="ED367" s="220">
        <v>10024</v>
      </c>
      <c r="EE367" s="220">
        <v>10024</v>
      </c>
      <c r="EF367" s="220">
        <v>10024</v>
      </c>
      <c r="EG367" s="220">
        <v>10024</v>
      </c>
      <c r="EH367" s="220">
        <v>10024</v>
      </c>
      <c r="EI367" s="220">
        <v>10024</v>
      </c>
      <c r="EJ367" s="220">
        <v>10024</v>
      </c>
      <c r="EK367" s="220">
        <v>10024</v>
      </c>
      <c r="EL367" s="220">
        <v>10024</v>
      </c>
      <c r="EM367" s="220">
        <v>10024</v>
      </c>
      <c r="EN367" s="242">
        <v>10024</v>
      </c>
      <c r="EO367" s="232">
        <v>10024</v>
      </c>
      <c r="EP367" s="227">
        <v>10024</v>
      </c>
      <c r="EQ367" s="154">
        <v>10024</v>
      </c>
      <c r="ER367" s="154">
        <v>10023</v>
      </c>
      <c r="ES367" s="154">
        <v>10023</v>
      </c>
      <c r="ET367" s="154">
        <v>10023</v>
      </c>
      <c r="EU367" s="154">
        <v>10023</v>
      </c>
      <c r="EV367" s="154">
        <v>10023</v>
      </c>
      <c r="EW367" s="166">
        <v>10023</v>
      </c>
      <c r="EX367" s="166">
        <v>10023</v>
      </c>
      <c r="EY367" s="166">
        <v>10023</v>
      </c>
      <c r="EZ367" s="166">
        <v>10023</v>
      </c>
      <c r="FA367" s="166">
        <v>10023</v>
      </c>
      <c r="FB367" s="154">
        <v>10023</v>
      </c>
      <c r="FC367" s="166">
        <v>10023</v>
      </c>
      <c r="FD367" s="166">
        <v>10023</v>
      </c>
      <c r="FE367" s="154">
        <v>10023</v>
      </c>
      <c r="FF367" s="154">
        <v>10023</v>
      </c>
      <c r="FG367" s="154">
        <v>10023</v>
      </c>
      <c r="FH367" s="154">
        <v>10023</v>
      </c>
      <c r="FI367" s="166">
        <v>10023</v>
      </c>
      <c r="FJ367" s="166">
        <v>10023</v>
      </c>
      <c r="FK367" s="166">
        <v>10023</v>
      </c>
      <c r="FL367" s="166">
        <v>10023</v>
      </c>
      <c r="FM367" s="166">
        <v>10023</v>
      </c>
      <c r="FN367" s="166">
        <v>10023</v>
      </c>
      <c r="FO367" s="166">
        <v>10023</v>
      </c>
      <c r="FP367" s="166">
        <v>10023</v>
      </c>
      <c r="FQ367" s="166">
        <v>10017</v>
      </c>
      <c r="FR367" s="154">
        <v>10017</v>
      </c>
      <c r="FS367" s="154">
        <v>10017</v>
      </c>
      <c r="FT367" s="154">
        <v>10017</v>
      </c>
      <c r="FU367" s="154">
        <v>10017</v>
      </c>
      <c r="FV367" s="154">
        <v>10017</v>
      </c>
      <c r="FW367" s="154">
        <v>10017</v>
      </c>
      <c r="FX367" s="154">
        <v>10017</v>
      </c>
      <c r="FY367" s="166">
        <v>10017</v>
      </c>
      <c r="FZ367" s="166">
        <v>10017</v>
      </c>
      <c r="GA367" s="166">
        <v>10017</v>
      </c>
      <c r="GB367" s="166">
        <v>10017</v>
      </c>
      <c r="GC367" s="166">
        <v>10017</v>
      </c>
      <c r="GD367" s="166">
        <v>10017</v>
      </c>
      <c r="GE367" s="166">
        <v>10017</v>
      </c>
      <c r="GF367" s="166">
        <v>10017</v>
      </c>
      <c r="GG367" s="166">
        <v>10017</v>
      </c>
      <c r="GH367" s="166">
        <v>10017</v>
      </c>
      <c r="GI367" s="166">
        <v>10017</v>
      </c>
      <c r="GJ367" s="166">
        <v>10017</v>
      </c>
      <c r="GK367" s="166">
        <v>10017</v>
      </c>
      <c r="GL367" s="166">
        <v>10017</v>
      </c>
      <c r="GM367" s="166">
        <v>10018</v>
      </c>
      <c r="GN367" s="166">
        <v>10018</v>
      </c>
      <c r="GO367" s="166">
        <v>10018</v>
      </c>
      <c r="GP367" s="166">
        <v>10018</v>
      </c>
      <c r="GQ367" s="166">
        <v>10018</v>
      </c>
      <c r="GR367" s="166">
        <v>10018</v>
      </c>
      <c r="GS367" s="166">
        <v>10018</v>
      </c>
      <c r="GT367" s="166">
        <v>10018</v>
      </c>
      <c r="GU367" s="166">
        <v>10018</v>
      </c>
      <c r="GV367" s="166">
        <v>10018</v>
      </c>
      <c r="GW367" s="166">
        <v>10018</v>
      </c>
      <c r="GX367" s="166">
        <v>10018</v>
      </c>
      <c r="GY367" s="166">
        <v>10018</v>
      </c>
      <c r="GZ367" s="166">
        <v>10018</v>
      </c>
      <c r="HA367" s="166">
        <v>10018</v>
      </c>
      <c r="HB367" s="166">
        <v>10018</v>
      </c>
      <c r="HC367" s="166">
        <v>10018</v>
      </c>
      <c r="HD367" s="166">
        <v>10018</v>
      </c>
      <c r="HE367" s="166">
        <v>10017</v>
      </c>
      <c r="HF367" s="166">
        <v>10017</v>
      </c>
      <c r="HG367" s="154">
        <v>10017</v>
      </c>
      <c r="HH367" s="154">
        <v>10033</v>
      </c>
      <c r="HI367" s="166">
        <v>10033</v>
      </c>
      <c r="HJ367" s="154">
        <v>10034</v>
      </c>
      <c r="HK367" s="154">
        <v>10033</v>
      </c>
      <c r="HL367" s="166">
        <v>10036</v>
      </c>
      <c r="HM367" s="154">
        <v>10040</v>
      </c>
      <c r="HN367" s="154">
        <v>10039</v>
      </c>
      <c r="HO367" s="166">
        <v>10039</v>
      </c>
      <c r="HP367" s="154">
        <v>10039</v>
      </c>
      <c r="HQ367" s="154">
        <v>10039</v>
      </c>
      <c r="HR367" s="166">
        <v>10039</v>
      </c>
      <c r="HS367" s="154">
        <v>10039</v>
      </c>
      <c r="HT367" s="148">
        <v>10039</v>
      </c>
      <c r="HU367" s="148">
        <v>10029</v>
      </c>
      <c r="HV367" s="148">
        <v>10026</v>
      </c>
      <c r="HW367" s="166">
        <v>10023</v>
      </c>
    </row>
    <row r="368" spans="1:231">
      <c r="A368" s="145">
        <f t="shared" si="55"/>
        <v>44312</v>
      </c>
      <c r="B368" s="220">
        <f>'Age&amp;Sex by occurrence date'!$CSD22</f>
        <v>12363</v>
      </c>
      <c r="C368" s="220">
        <v>10222</v>
      </c>
      <c r="D368" s="220">
        <v>10222</v>
      </c>
      <c r="E368" s="220">
        <v>10222</v>
      </c>
      <c r="F368" s="220">
        <v>10222</v>
      </c>
      <c r="G368" s="220">
        <v>10222</v>
      </c>
      <c r="H368" s="220">
        <v>10222</v>
      </c>
      <c r="I368" s="220">
        <v>10222</v>
      </c>
      <c r="J368" s="220">
        <v>10222</v>
      </c>
      <c r="K368" s="220">
        <v>10222</v>
      </c>
      <c r="L368" s="220">
        <v>10222</v>
      </c>
      <c r="M368" s="220">
        <v>10222</v>
      </c>
      <c r="N368" s="220">
        <v>10222</v>
      </c>
      <c r="O368" s="220">
        <v>10222</v>
      </c>
      <c r="P368" s="220">
        <v>10222</v>
      </c>
      <c r="Q368" s="220">
        <v>10221</v>
      </c>
      <c r="R368" s="220">
        <v>10221</v>
      </c>
      <c r="S368" s="220">
        <v>10221</v>
      </c>
      <c r="T368" s="220">
        <v>10221</v>
      </c>
      <c r="U368" s="220">
        <v>10221</v>
      </c>
      <c r="V368" s="220">
        <v>10220</v>
      </c>
      <c r="W368" s="220">
        <v>10220</v>
      </c>
      <c r="X368" s="220">
        <v>10220</v>
      </c>
      <c r="Y368" s="220">
        <v>10220</v>
      </c>
      <c r="Z368" s="220">
        <v>10215</v>
      </c>
      <c r="AA368" s="220">
        <v>10155</v>
      </c>
      <c r="AB368" s="220">
        <v>10042</v>
      </c>
      <c r="AC368" s="220">
        <v>10042</v>
      </c>
      <c r="AD368" s="220">
        <v>10042</v>
      </c>
      <c r="AE368" s="220">
        <v>10041</v>
      </c>
      <c r="AF368" s="220">
        <v>10041</v>
      </c>
      <c r="AG368" s="220">
        <v>10041</v>
      </c>
      <c r="AH368" s="220">
        <v>10041</v>
      </c>
      <c r="AI368" s="220">
        <v>10041</v>
      </c>
      <c r="AJ368" s="220">
        <v>10041</v>
      </c>
      <c r="AK368" s="220">
        <v>10041</v>
      </c>
      <c r="AL368" s="220">
        <v>10041</v>
      </c>
      <c r="AM368" s="220">
        <v>10041</v>
      </c>
      <c r="AN368" s="220">
        <v>10041</v>
      </c>
      <c r="AO368" s="220">
        <v>10041</v>
      </c>
      <c r="AP368" s="220">
        <v>10041</v>
      </c>
      <c r="AQ368" s="220">
        <v>10041</v>
      </c>
      <c r="AR368" s="220">
        <v>10041</v>
      </c>
      <c r="AS368" s="220">
        <v>10041</v>
      </c>
      <c r="AT368" s="220">
        <v>10041</v>
      </c>
      <c r="AU368" s="220">
        <v>10041</v>
      </c>
      <c r="AV368" s="220">
        <v>10041</v>
      </c>
      <c r="AW368" s="220">
        <v>10041</v>
      </c>
      <c r="AX368" s="220">
        <v>10041</v>
      </c>
      <c r="AY368" s="220">
        <v>10041</v>
      </c>
      <c r="AZ368" s="220">
        <v>10041</v>
      </c>
      <c r="BA368" s="220">
        <v>10041</v>
      </c>
      <c r="BB368" s="220">
        <v>10041</v>
      </c>
      <c r="BC368" s="220">
        <v>10041</v>
      </c>
      <c r="BD368" s="220">
        <v>10041</v>
      </c>
      <c r="BE368" s="220">
        <v>10041</v>
      </c>
      <c r="BF368" s="220">
        <v>10041</v>
      </c>
      <c r="BG368" s="220">
        <v>10041</v>
      </c>
      <c r="BH368" s="220">
        <v>10041</v>
      </c>
      <c r="BI368" s="220">
        <v>10041</v>
      </c>
      <c r="BJ368" s="220">
        <v>10041</v>
      </c>
      <c r="BK368" s="220">
        <v>10041</v>
      </c>
      <c r="BL368" s="220">
        <v>10041</v>
      </c>
      <c r="BM368" s="220">
        <v>10041</v>
      </c>
      <c r="BN368" s="220">
        <v>10041</v>
      </c>
      <c r="BO368" s="220">
        <v>10041</v>
      </c>
      <c r="BP368" s="220">
        <v>10041</v>
      </c>
      <c r="BQ368" s="220">
        <v>10041</v>
      </c>
      <c r="BR368" s="220">
        <v>10041</v>
      </c>
      <c r="BS368" s="220">
        <v>10041</v>
      </c>
      <c r="BT368" s="220">
        <v>10041</v>
      </c>
      <c r="BU368" s="220">
        <v>10041</v>
      </c>
      <c r="BV368" s="220">
        <v>10041</v>
      </c>
      <c r="BW368" s="220">
        <v>10041</v>
      </c>
      <c r="BX368" s="220">
        <v>10041</v>
      </c>
      <c r="BY368" s="220">
        <v>10041</v>
      </c>
      <c r="BZ368" s="220">
        <v>10041</v>
      </c>
      <c r="CA368" s="220">
        <v>10041</v>
      </c>
      <c r="CB368" s="220">
        <v>10041</v>
      </c>
      <c r="CC368" s="220">
        <v>10041</v>
      </c>
      <c r="CD368" s="220">
        <v>10041</v>
      </c>
      <c r="CE368" s="220">
        <v>10041</v>
      </c>
      <c r="CF368" s="220">
        <v>10041</v>
      </c>
      <c r="CG368" s="220">
        <v>10041</v>
      </c>
      <c r="CH368" s="220">
        <v>10041</v>
      </c>
      <c r="CI368" s="220">
        <v>10041</v>
      </c>
      <c r="CJ368" s="220">
        <v>10041</v>
      </c>
      <c r="CK368" s="220">
        <v>10041</v>
      </c>
      <c r="CL368" s="220">
        <v>10041</v>
      </c>
      <c r="CM368" s="220">
        <v>10041</v>
      </c>
      <c r="CN368" s="220">
        <v>10041</v>
      </c>
      <c r="CO368" s="220">
        <v>10041</v>
      </c>
      <c r="CP368" s="220">
        <v>10041</v>
      </c>
      <c r="CQ368" s="220">
        <v>10041</v>
      </c>
      <c r="CR368" s="220">
        <v>10041</v>
      </c>
      <c r="CS368" s="220">
        <v>10041</v>
      </c>
      <c r="CT368" s="220">
        <v>10041</v>
      </c>
      <c r="CU368" s="220">
        <v>10041</v>
      </c>
      <c r="CV368" s="220">
        <v>10041</v>
      </c>
      <c r="CW368" s="220">
        <v>10041</v>
      </c>
      <c r="CX368" s="220">
        <v>10041</v>
      </c>
      <c r="CY368" s="220">
        <v>10041</v>
      </c>
      <c r="CZ368" s="220">
        <v>10041</v>
      </c>
      <c r="DA368" s="220">
        <v>10041</v>
      </c>
      <c r="DB368" s="220">
        <v>10041</v>
      </c>
      <c r="DC368" s="220">
        <v>10041</v>
      </c>
      <c r="DD368" s="220">
        <v>10041</v>
      </c>
      <c r="DE368" s="220">
        <v>10041</v>
      </c>
      <c r="DF368" s="220">
        <v>10041</v>
      </c>
      <c r="DG368" s="220">
        <v>10041</v>
      </c>
      <c r="DH368" s="220">
        <v>10041</v>
      </c>
      <c r="DI368" s="220">
        <v>10041</v>
      </c>
      <c r="DJ368" s="220">
        <v>10041</v>
      </c>
      <c r="DK368" s="220">
        <v>10041</v>
      </c>
      <c r="DL368" s="220">
        <v>10041</v>
      </c>
      <c r="DM368" s="220">
        <v>10041</v>
      </c>
      <c r="DN368" s="220">
        <v>10041</v>
      </c>
      <c r="DO368" s="220">
        <v>10041</v>
      </c>
      <c r="DP368" s="220">
        <v>10041</v>
      </c>
      <c r="DQ368" s="220">
        <v>10041</v>
      </c>
      <c r="DR368" s="220">
        <v>10041</v>
      </c>
      <c r="DS368" s="220">
        <v>10041</v>
      </c>
      <c r="DT368" s="220">
        <v>10011</v>
      </c>
      <c r="DU368" s="220">
        <v>10008</v>
      </c>
      <c r="DV368" s="220">
        <v>10008</v>
      </c>
      <c r="DW368" s="220">
        <v>10018</v>
      </c>
      <c r="DX368" s="220">
        <v>10018</v>
      </c>
      <c r="DY368" s="220">
        <v>10011</v>
      </c>
      <c r="DZ368" s="220">
        <v>10011</v>
      </c>
      <c r="EA368" s="220">
        <v>10004</v>
      </c>
      <c r="EB368" s="220">
        <v>10004</v>
      </c>
      <c r="EC368" s="220">
        <v>10004</v>
      </c>
      <c r="ED368" s="220">
        <v>10004</v>
      </c>
      <c r="EE368" s="220">
        <v>10004</v>
      </c>
      <c r="EF368" s="220">
        <v>10004</v>
      </c>
      <c r="EG368" s="220">
        <v>10004</v>
      </c>
      <c r="EH368" s="220">
        <v>10004</v>
      </c>
      <c r="EI368" s="220">
        <v>10004</v>
      </c>
      <c r="EJ368" s="220">
        <v>10004</v>
      </c>
      <c r="EK368" s="220">
        <v>10004</v>
      </c>
      <c r="EL368" s="220">
        <v>10004</v>
      </c>
      <c r="EM368" s="220">
        <v>10004</v>
      </c>
      <c r="EN368" s="242">
        <v>10004</v>
      </c>
      <c r="EO368" s="232">
        <v>10004</v>
      </c>
      <c r="EP368" s="228">
        <v>10004</v>
      </c>
      <c r="EQ368" s="166">
        <v>10004</v>
      </c>
      <c r="ER368" s="166">
        <v>10003</v>
      </c>
      <c r="ES368" s="166">
        <v>10003</v>
      </c>
      <c r="ET368" s="166">
        <v>10003</v>
      </c>
      <c r="EU368" s="166">
        <v>10003</v>
      </c>
      <c r="EV368" s="154">
        <v>10003</v>
      </c>
      <c r="EW368" s="154">
        <v>10003</v>
      </c>
      <c r="EX368" s="154">
        <v>10003</v>
      </c>
      <c r="EY368" s="154">
        <v>10003</v>
      </c>
      <c r="EZ368" s="154">
        <v>10003</v>
      </c>
      <c r="FA368" s="154">
        <v>10003</v>
      </c>
      <c r="FB368" s="154">
        <v>10003</v>
      </c>
      <c r="FC368" s="154">
        <v>10003</v>
      </c>
      <c r="FD368" s="154">
        <v>10003</v>
      </c>
      <c r="FE368" s="166">
        <v>10003</v>
      </c>
      <c r="FF368" s="154">
        <v>10003</v>
      </c>
      <c r="FG368" s="166">
        <v>10003</v>
      </c>
      <c r="FH368" s="154">
        <v>10003</v>
      </c>
      <c r="FI368" s="154">
        <v>10003</v>
      </c>
      <c r="FJ368" s="166">
        <v>10003</v>
      </c>
      <c r="FK368" s="166">
        <v>10003</v>
      </c>
      <c r="FL368" s="166">
        <v>10003</v>
      </c>
      <c r="FM368" s="166">
        <v>10003</v>
      </c>
      <c r="FN368" s="166">
        <v>10003</v>
      </c>
      <c r="FO368" s="166">
        <v>10003</v>
      </c>
      <c r="FP368" s="166">
        <v>10003</v>
      </c>
      <c r="FQ368" s="166">
        <v>9997</v>
      </c>
      <c r="FR368" s="166">
        <v>9997</v>
      </c>
      <c r="FS368" s="166">
        <v>9997</v>
      </c>
      <c r="FT368" s="166">
        <v>9997</v>
      </c>
      <c r="FU368" s="166">
        <v>9997</v>
      </c>
      <c r="FV368" s="166">
        <v>9997</v>
      </c>
      <c r="FW368" s="166">
        <v>9997</v>
      </c>
      <c r="FX368" s="166">
        <v>9997</v>
      </c>
      <c r="FY368" s="154">
        <v>9997</v>
      </c>
      <c r="FZ368" s="154">
        <v>9997</v>
      </c>
      <c r="GA368" s="154">
        <v>9997</v>
      </c>
      <c r="GB368" s="154">
        <v>9997</v>
      </c>
      <c r="GC368" s="154">
        <v>9997</v>
      </c>
      <c r="GD368" s="154">
        <v>9997</v>
      </c>
      <c r="GE368" s="154">
        <v>9997</v>
      </c>
      <c r="GF368" s="154">
        <v>9997</v>
      </c>
      <c r="GG368" s="154">
        <v>9997</v>
      </c>
      <c r="GH368" s="154">
        <v>9997</v>
      </c>
      <c r="GI368" s="154">
        <v>9997</v>
      </c>
      <c r="GJ368" s="154">
        <v>9997</v>
      </c>
      <c r="GK368" s="154">
        <v>9997</v>
      </c>
      <c r="GL368" s="154">
        <v>9997</v>
      </c>
      <c r="GM368" s="154">
        <v>9998</v>
      </c>
      <c r="GN368" s="154">
        <v>9998</v>
      </c>
      <c r="GO368" s="154">
        <v>9998</v>
      </c>
      <c r="GP368" s="154">
        <v>9998</v>
      </c>
      <c r="GQ368" s="154">
        <v>9998</v>
      </c>
      <c r="GR368" s="154">
        <v>9998</v>
      </c>
      <c r="GS368" s="154">
        <v>9998</v>
      </c>
      <c r="GT368" s="166">
        <v>9998</v>
      </c>
      <c r="GU368" s="166">
        <v>9998</v>
      </c>
      <c r="GV368" s="166">
        <v>9998</v>
      </c>
      <c r="GW368" s="166">
        <v>9998</v>
      </c>
      <c r="GX368" s="154">
        <v>9998</v>
      </c>
      <c r="GY368" s="166">
        <v>9998</v>
      </c>
      <c r="GZ368" s="166">
        <v>9998</v>
      </c>
      <c r="HA368" s="166">
        <v>9998</v>
      </c>
      <c r="HB368" s="166">
        <v>9998</v>
      </c>
      <c r="HC368" s="166">
        <v>9998</v>
      </c>
      <c r="HD368" s="166">
        <v>9998</v>
      </c>
      <c r="HE368" s="166">
        <v>9997</v>
      </c>
      <c r="HF368" s="154">
        <v>9997</v>
      </c>
      <c r="HG368" s="154">
        <v>9997</v>
      </c>
      <c r="HH368" s="154">
        <v>10013</v>
      </c>
      <c r="HI368" s="154">
        <v>10013</v>
      </c>
      <c r="HJ368" s="154">
        <v>10014</v>
      </c>
      <c r="HK368" s="154">
        <v>10013</v>
      </c>
      <c r="HL368" s="154">
        <v>10016</v>
      </c>
      <c r="HM368" s="154">
        <v>10020</v>
      </c>
      <c r="HN368" s="154">
        <v>10019</v>
      </c>
      <c r="HO368" s="166">
        <v>10019</v>
      </c>
      <c r="HP368" s="154">
        <v>10019</v>
      </c>
      <c r="HQ368" s="154">
        <v>10019</v>
      </c>
      <c r="HR368" s="166">
        <v>10019</v>
      </c>
      <c r="HS368" s="154">
        <v>10019</v>
      </c>
      <c r="HT368" s="148">
        <v>10019</v>
      </c>
      <c r="HU368" s="148">
        <v>10008</v>
      </c>
      <c r="HV368" s="148">
        <v>10005</v>
      </c>
      <c r="HW368" s="166">
        <v>10002</v>
      </c>
    </row>
    <row r="369" spans="1:231">
      <c r="A369" s="145">
        <f t="shared" si="55"/>
        <v>44311</v>
      </c>
      <c r="B369" s="220">
        <f>'Age&amp;Sex by occurrence date'!$CSK22</f>
        <v>12334</v>
      </c>
      <c r="C369" s="220">
        <v>10200</v>
      </c>
      <c r="D369" s="220">
        <v>10200</v>
      </c>
      <c r="E369" s="220">
        <v>10200</v>
      </c>
      <c r="F369" s="220">
        <v>10200</v>
      </c>
      <c r="G369" s="220">
        <v>10200</v>
      </c>
      <c r="H369" s="220">
        <v>10200</v>
      </c>
      <c r="I369" s="220">
        <v>10200</v>
      </c>
      <c r="J369" s="220">
        <v>10200</v>
      </c>
      <c r="K369" s="220">
        <v>10200</v>
      </c>
      <c r="L369" s="220">
        <v>10200</v>
      </c>
      <c r="M369" s="220">
        <v>10200</v>
      </c>
      <c r="N369" s="220">
        <v>10200</v>
      </c>
      <c r="O369" s="220">
        <v>10200</v>
      </c>
      <c r="P369" s="220">
        <v>10200</v>
      </c>
      <c r="Q369" s="220">
        <v>10199</v>
      </c>
      <c r="R369" s="220">
        <v>10199</v>
      </c>
      <c r="S369" s="220">
        <v>10199</v>
      </c>
      <c r="T369" s="220">
        <v>10199</v>
      </c>
      <c r="U369" s="220">
        <v>10199</v>
      </c>
      <c r="V369" s="220">
        <v>10198</v>
      </c>
      <c r="W369" s="220">
        <v>10198</v>
      </c>
      <c r="X369" s="220">
        <v>10198</v>
      </c>
      <c r="Y369" s="220">
        <v>10198</v>
      </c>
      <c r="Z369" s="220">
        <v>10193</v>
      </c>
      <c r="AA369" s="220">
        <v>10133</v>
      </c>
      <c r="AB369" s="220">
        <v>10020</v>
      </c>
      <c r="AC369" s="220">
        <v>10020</v>
      </c>
      <c r="AD369" s="220">
        <v>10020</v>
      </c>
      <c r="AE369" s="220">
        <v>10019</v>
      </c>
      <c r="AF369" s="220">
        <v>10019</v>
      </c>
      <c r="AG369" s="220">
        <v>10019</v>
      </c>
      <c r="AH369" s="220">
        <v>10019</v>
      </c>
      <c r="AI369" s="220">
        <v>10019</v>
      </c>
      <c r="AJ369" s="220">
        <v>10019</v>
      </c>
      <c r="AK369" s="220">
        <v>10019</v>
      </c>
      <c r="AL369" s="220">
        <v>10019</v>
      </c>
      <c r="AM369" s="220">
        <v>10019</v>
      </c>
      <c r="AN369" s="220">
        <v>10019</v>
      </c>
      <c r="AO369" s="220">
        <v>10019</v>
      </c>
      <c r="AP369" s="220">
        <v>10019</v>
      </c>
      <c r="AQ369" s="220">
        <v>10019</v>
      </c>
      <c r="AR369" s="220">
        <v>10019</v>
      </c>
      <c r="AS369" s="220">
        <v>10019</v>
      </c>
      <c r="AT369" s="220">
        <v>10019</v>
      </c>
      <c r="AU369" s="220">
        <v>10019</v>
      </c>
      <c r="AV369" s="220">
        <v>10019</v>
      </c>
      <c r="AW369" s="220">
        <v>10019</v>
      </c>
      <c r="AX369" s="220">
        <v>10019</v>
      </c>
      <c r="AY369" s="220">
        <v>10019</v>
      </c>
      <c r="AZ369" s="220">
        <v>10019</v>
      </c>
      <c r="BA369" s="220">
        <v>10019</v>
      </c>
      <c r="BB369" s="220">
        <v>10019</v>
      </c>
      <c r="BC369" s="220">
        <v>10019</v>
      </c>
      <c r="BD369" s="220">
        <v>10019</v>
      </c>
      <c r="BE369" s="220">
        <v>10019</v>
      </c>
      <c r="BF369" s="220">
        <v>10019</v>
      </c>
      <c r="BG369" s="220">
        <v>10019</v>
      </c>
      <c r="BH369" s="220">
        <v>10019</v>
      </c>
      <c r="BI369" s="220">
        <v>10019</v>
      </c>
      <c r="BJ369" s="220">
        <v>10019</v>
      </c>
      <c r="BK369" s="220">
        <v>10019</v>
      </c>
      <c r="BL369" s="220">
        <v>10019</v>
      </c>
      <c r="BM369" s="220">
        <v>10019</v>
      </c>
      <c r="BN369" s="220">
        <v>10019</v>
      </c>
      <c r="BO369" s="220">
        <v>10019</v>
      </c>
      <c r="BP369" s="220">
        <v>10019</v>
      </c>
      <c r="BQ369" s="220">
        <v>10019</v>
      </c>
      <c r="BR369" s="220">
        <v>10019</v>
      </c>
      <c r="BS369" s="220">
        <v>10019</v>
      </c>
      <c r="BT369" s="220">
        <v>10019</v>
      </c>
      <c r="BU369" s="220">
        <v>10019</v>
      </c>
      <c r="BV369" s="220">
        <v>10019</v>
      </c>
      <c r="BW369" s="220">
        <v>10019</v>
      </c>
      <c r="BX369" s="220">
        <v>10019</v>
      </c>
      <c r="BY369" s="220">
        <v>10019</v>
      </c>
      <c r="BZ369" s="220">
        <v>10019</v>
      </c>
      <c r="CA369" s="220">
        <v>10019</v>
      </c>
      <c r="CB369" s="220">
        <v>10019</v>
      </c>
      <c r="CC369" s="220">
        <v>10019</v>
      </c>
      <c r="CD369" s="220">
        <v>10019</v>
      </c>
      <c r="CE369" s="220">
        <v>10019</v>
      </c>
      <c r="CF369" s="220">
        <v>10019</v>
      </c>
      <c r="CG369" s="220">
        <v>10019</v>
      </c>
      <c r="CH369" s="220">
        <v>10019</v>
      </c>
      <c r="CI369" s="220">
        <v>10019</v>
      </c>
      <c r="CJ369" s="220">
        <v>10019</v>
      </c>
      <c r="CK369" s="220">
        <v>10019</v>
      </c>
      <c r="CL369" s="220">
        <v>10019</v>
      </c>
      <c r="CM369" s="220">
        <v>10019</v>
      </c>
      <c r="CN369" s="220">
        <v>10019</v>
      </c>
      <c r="CO369" s="220">
        <v>10019</v>
      </c>
      <c r="CP369" s="220">
        <v>10019</v>
      </c>
      <c r="CQ369" s="220">
        <v>10019</v>
      </c>
      <c r="CR369" s="220">
        <v>10019</v>
      </c>
      <c r="CS369" s="220">
        <v>10019</v>
      </c>
      <c r="CT369" s="220">
        <v>10019</v>
      </c>
      <c r="CU369" s="220">
        <v>10019</v>
      </c>
      <c r="CV369" s="220">
        <v>10019</v>
      </c>
      <c r="CW369" s="220">
        <v>10019</v>
      </c>
      <c r="CX369" s="220">
        <v>10019</v>
      </c>
      <c r="CY369" s="220">
        <v>10019</v>
      </c>
      <c r="CZ369" s="220">
        <v>10019</v>
      </c>
      <c r="DA369" s="220">
        <v>10019</v>
      </c>
      <c r="DB369" s="220">
        <v>10019</v>
      </c>
      <c r="DC369" s="220">
        <v>10019</v>
      </c>
      <c r="DD369" s="220">
        <v>10019</v>
      </c>
      <c r="DE369" s="220">
        <v>10019</v>
      </c>
      <c r="DF369" s="220">
        <v>10019</v>
      </c>
      <c r="DG369" s="220">
        <v>10019</v>
      </c>
      <c r="DH369" s="220">
        <v>10019</v>
      </c>
      <c r="DI369" s="220">
        <v>10019</v>
      </c>
      <c r="DJ369" s="220">
        <v>10019</v>
      </c>
      <c r="DK369" s="220">
        <v>10019</v>
      </c>
      <c r="DL369" s="220">
        <v>10019</v>
      </c>
      <c r="DM369" s="220">
        <v>10019</v>
      </c>
      <c r="DN369" s="220">
        <v>10019</v>
      </c>
      <c r="DO369" s="220">
        <v>10019</v>
      </c>
      <c r="DP369" s="220">
        <v>10019</v>
      </c>
      <c r="DQ369" s="220">
        <v>10019</v>
      </c>
      <c r="DR369" s="220">
        <v>10019</v>
      </c>
      <c r="DS369" s="220">
        <v>10019</v>
      </c>
      <c r="DT369" s="220">
        <v>9989</v>
      </c>
      <c r="DU369" s="220">
        <v>9986</v>
      </c>
      <c r="DV369" s="220">
        <v>9986</v>
      </c>
      <c r="DW369" s="220">
        <v>9996</v>
      </c>
      <c r="DX369" s="220">
        <v>9996</v>
      </c>
      <c r="DY369" s="220">
        <v>9989</v>
      </c>
      <c r="DZ369" s="220">
        <v>9989</v>
      </c>
      <c r="EA369" s="220">
        <v>9982</v>
      </c>
      <c r="EB369" s="220">
        <v>9982</v>
      </c>
      <c r="EC369" s="220">
        <v>9982</v>
      </c>
      <c r="ED369" s="220">
        <v>9982</v>
      </c>
      <c r="EE369" s="220">
        <v>9982</v>
      </c>
      <c r="EF369" s="220">
        <v>9982</v>
      </c>
      <c r="EG369" s="220">
        <v>9982</v>
      </c>
      <c r="EH369" s="220">
        <v>9982</v>
      </c>
      <c r="EI369" s="220">
        <v>9982</v>
      </c>
      <c r="EJ369" s="220">
        <v>9982</v>
      </c>
      <c r="EK369" s="220">
        <v>9982</v>
      </c>
      <c r="EL369" s="220">
        <v>9982</v>
      </c>
      <c r="EM369" s="220">
        <v>9982</v>
      </c>
      <c r="EN369" s="242">
        <v>9982</v>
      </c>
      <c r="EO369" s="232">
        <v>9982</v>
      </c>
      <c r="EP369" s="227">
        <v>9982</v>
      </c>
      <c r="EQ369" s="154">
        <v>9982</v>
      </c>
      <c r="ER369" s="154">
        <v>9981</v>
      </c>
      <c r="ES369" s="154">
        <v>9981</v>
      </c>
      <c r="ET369" s="154">
        <v>9981</v>
      </c>
      <c r="EU369" s="154">
        <v>9981</v>
      </c>
      <c r="EV369" s="166">
        <v>9981</v>
      </c>
      <c r="EW369" s="154">
        <v>9981</v>
      </c>
      <c r="EX369" s="154">
        <v>9981</v>
      </c>
      <c r="EY369" s="154">
        <v>9981</v>
      </c>
      <c r="EZ369" s="154">
        <v>9981</v>
      </c>
      <c r="FA369" s="154">
        <v>9981</v>
      </c>
      <c r="FB369" s="166">
        <v>9981</v>
      </c>
      <c r="FC369" s="154">
        <v>9981</v>
      </c>
      <c r="FD369" s="166">
        <v>9981</v>
      </c>
      <c r="FE369" s="166">
        <v>9981</v>
      </c>
      <c r="FF369" s="154">
        <v>9981</v>
      </c>
      <c r="FG369" s="154">
        <v>9981</v>
      </c>
      <c r="FH369" s="166">
        <v>9981</v>
      </c>
      <c r="FI369" s="154">
        <v>9981</v>
      </c>
      <c r="FJ369" s="154">
        <v>9981</v>
      </c>
      <c r="FK369" s="154">
        <v>9981</v>
      </c>
      <c r="FL369" s="154">
        <v>9981</v>
      </c>
      <c r="FM369" s="154">
        <v>9981</v>
      </c>
      <c r="FN369" s="154">
        <v>9981</v>
      </c>
      <c r="FO369" s="154">
        <v>9981</v>
      </c>
      <c r="FP369" s="154">
        <v>9981</v>
      </c>
      <c r="FQ369" s="154">
        <v>9975</v>
      </c>
      <c r="FR369" s="166">
        <v>9975</v>
      </c>
      <c r="FS369" s="166">
        <v>9975</v>
      </c>
      <c r="FT369" s="166">
        <v>9975</v>
      </c>
      <c r="FU369" s="166">
        <v>9975</v>
      </c>
      <c r="FV369" s="166">
        <v>9975</v>
      </c>
      <c r="FW369" s="166">
        <v>9975</v>
      </c>
      <c r="FX369" s="166">
        <v>9975</v>
      </c>
      <c r="FY369" s="154">
        <v>9975</v>
      </c>
      <c r="FZ369" s="154">
        <v>9975</v>
      </c>
      <c r="GA369" s="154">
        <v>9975</v>
      </c>
      <c r="GB369" s="154">
        <v>9975</v>
      </c>
      <c r="GC369" s="154">
        <v>9975</v>
      </c>
      <c r="GD369" s="154">
        <v>9975</v>
      </c>
      <c r="GE369" s="154">
        <v>9975</v>
      </c>
      <c r="GF369" s="154">
        <v>9975</v>
      </c>
      <c r="GG369" s="154">
        <v>9975</v>
      </c>
      <c r="GH369" s="154">
        <v>9975</v>
      </c>
      <c r="GI369" s="154">
        <v>9975</v>
      </c>
      <c r="GJ369" s="154">
        <v>9975</v>
      </c>
      <c r="GK369" s="154">
        <v>9975</v>
      </c>
      <c r="GL369" s="154">
        <v>9975</v>
      </c>
      <c r="GM369" s="154">
        <v>9976</v>
      </c>
      <c r="GN369" s="154">
        <v>9976</v>
      </c>
      <c r="GO369" s="154">
        <v>9976</v>
      </c>
      <c r="GP369" s="154">
        <v>9976</v>
      </c>
      <c r="GQ369" s="154">
        <v>9976</v>
      </c>
      <c r="GR369" s="154">
        <v>9976</v>
      </c>
      <c r="GS369" s="154">
        <v>9976</v>
      </c>
      <c r="GT369" s="154">
        <v>9976</v>
      </c>
      <c r="GU369" s="154">
        <v>9976</v>
      </c>
      <c r="GV369" s="154">
        <v>9976</v>
      </c>
      <c r="GW369" s="154">
        <v>9976</v>
      </c>
      <c r="GX369" s="154">
        <v>9976</v>
      </c>
      <c r="GY369" s="154">
        <v>9976</v>
      </c>
      <c r="GZ369" s="154">
        <v>9976</v>
      </c>
      <c r="HA369" s="154">
        <v>9976</v>
      </c>
      <c r="HB369" s="154">
        <v>9976</v>
      </c>
      <c r="HC369" s="154">
        <v>9976</v>
      </c>
      <c r="HD369" s="154">
        <v>9976</v>
      </c>
      <c r="HE369" s="154">
        <v>9975</v>
      </c>
      <c r="HF369" s="154">
        <v>9975</v>
      </c>
      <c r="HG369" s="154">
        <v>9975</v>
      </c>
      <c r="HH369" s="154">
        <v>9991</v>
      </c>
      <c r="HI369" s="154">
        <v>9991</v>
      </c>
      <c r="HJ369" s="154">
        <v>9992</v>
      </c>
      <c r="HK369" s="154">
        <v>9991</v>
      </c>
      <c r="HL369" s="154">
        <v>9994</v>
      </c>
      <c r="HM369" s="154">
        <v>9998</v>
      </c>
      <c r="HN369" s="154">
        <v>9997</v>
      </c>
      <c r="HO369" s="166">
        <v>9997</v>
      </c>
      <c r="HP369" s="154">
        <v>9997</v>
      </c>
      <c r="HQ369" s="154">
        <v>9997</v>
      </c>
      <c r="HR369" s="166">
        <v>9997</v>
      </c>
      <c r="HS369" s="154">
        <v>9997</v>
      </c>
      <c r="HT369" s="148">
        <v>9997</v>
      </c>
      <c r="HU369" s="148">
        <v>9986</v>
      </c>
      <c r="HV369" s="148">
        <v>9983</v>
      </c>
      <c r="HW369" s="166">
        <v>9980</v>
      </c>
    </row>
    <row r="370" spans="1:231">
      <c r="A370" s="145">
        <f t="shared" si="55"/>
        <v>44310</v>
      </c>
      <c r="B370" s="220">
        <f>'Age&amp;Sex by occurrence date'!$CSR22</f>
        <v>12315</v>
      </c>
      <c r="C370" s="220">
        <v>10184</v>
      </c>
      <c r="D370" s="220">
        <v>10184</v>
      </c>
      <c r="E370" s="220">
        <v>10184</v>
      </c>
      <c r="F370" s="220">
        <v>10184</v>
      </c>
      <c r="G370" s="220">
        <v>10184</v>
      </c>
      <c r="H370" s="220">
        <v>10184</v>
      </c>
      <c r="I370" s="220">
        <v>10184</v>
      </c>
      <c r="J370" s="220">
        <v>10184</v>
      </c>
      <c r="K370" s="220">
        <v>10184</v>
      </c>
      <c r="L370" s="220">
        <v>10184</v>
      </c>
      <c r="M370" s="220">
        <v>10184</v>
      </c>
      <c r="N370" s="220">
        <v>10184</v>
      </c>
      <c r="O370" s="220">
        <v>10184</v>
      </c>
      <c r="P370" s="220">
        <v>10184</v>
      </c>
      <c r="Q370" s="220">
        <v>10183</v>
      </c>
      <c r="R370" s="220">
        <v>10183</v>
      </c>
      <c r="S370" s="220">
        <v>10183</v>
      </c>
      <c r="T370" s="220">
        <v>10183</v>
      </c>
      <c r="U370" s="220">
        <v>10183</v>
      </c>
      <c r="V370" s="220">
        <v>10182</v>
      </c>
      <c r="W370" s="220">
        <v>10182</v>
      </c>
      <c r="X370" s="220">
        <v>10182</v>
      </c>
      <c r="Y370" s="220">
        <v>10182</v>
      </c>
      <c r="Z370" s="220">
        <v>10177</v>
      </c>
      <c r="AA370" s="220">
        <v>10117</v>
      </c>
      <c r="AB370" s="220">
        <v>10004</v>
      </c>
      <c r="AC370" s="220">
        <v>10004</v>
      </c>
      <c r="AD370" s="220">
        <v>10004</v>
      </c>
      <c r="AE370" s="220">
        <v>10003</v>
      </c>
      <c r="AF370" s="220">
        <v>10003</v>
      </c>
      <c r="AG370" s="220">
        <v>10003</v>
      </c>
      <c r="AH370" s="220">
        <v>10003</v>
      </c>
      <c r="AI370" s="220">
        <v>10003</v>
      </c>
      <c r="AJ370" s="220">
        <v>10003</v>
      </c>
      <c r="AK370" s="220">
        <v>10003</v>
      </c>
      <c r="AL370" s="220">
        <v>10003</v>
      </c>
      <c r="AM370" s="220">
        <v>10003</v>
      </c>
      <c r="AN370" s="220">
        <v>10003</v>
      </c>
      <c r="AO370" s="220">
        <v>10003</v>
      </c>
      <c r="AP370" s="220">
        <v>10003</v>
      </c>
      <c r="AQ370" s="220">
        <v>10003</v>
      </c>
      <c r="AR370" s="220">
        <v>10003</v>
      </c>
      <c r="AS370" s="220">
        <v>10003</v>
      </c>
      <c r="AT370" s="220">
        <v>10003</v>
      </c>
      <c r="AU370" s="220">
        <v>10003</v>
      </c>
      <c r="AV370" s="220">
        <v>10003</v>
      </c>
      <c r="AW370" s="220">
        <v>10003</v>
      </c>
      <c r="AX370" s="220">
        <v>10003</v>
      </c>
      <c r="AY370" s="220">
        <v>10003</v>
      </c>
      <c r="AZ370" s="220">
        <v>10003</v>
      </c>
      <c r="BA370" s="220">
        <v>10003</v>
      </c>
      <c r="BB370" s="220">
        <v>10003</v>
      </c>
      <c r="BC370" s="220">
        <v>10003</v>
      </c>
      <c r="BD370" s="220">
        <v>10003</v>
      </c>
      <c r="BE370" s="220">
        <v>10003</v>
      </c>
      <c r="BF370" s="220">
        <v>10003</v>
      </c>
      <c r="BG370" s="220">
        <v>10003</v>
      </c>
      <c r="BH370" s="220">
        <v>10003</v>
      </c>
      <c r="BI370" s="220">
        <v>10003</v>
      </c>
      <c r="BJ370" s="220">
        <v>10003</v>
      </c>
      <c r="BK370" s="220">
        <v>10003</v>
      </c>
      <c r="BL370" s="220">
        <v>10003</v>
      </c>
      <c r="BM370" s="220">
        <v>10003</v>
      </c>
      <c r="BN370" s="220">
        <v>10003</v>
      </c>
      <c r="BO370" s="220">
        <v>10003</v>
      </c>
      <c r="BP370" s="220">
        <v>10003</v>
      </c>
      <c r="BQ370" s="220">
        <v>10003</v>
      </c>
      <c r="BR370" s="220">
        <v>10003</v>
      </c>
      <c r="BS370" s="220">
        <v>10003</v>
      </c>
      <c r="BT370" s="220">
        <v>10003</v>
      </c>
      <c r="BU370" s="220">
        <v>10003</v>
      </c>
      <c r="BV370" s="220">
        <v>10003</v>
      </c>
      <c r="BW370" s="220">
        <v>10003</v>
      </c>
      <c r="BX370" s="220">
        <v>10003</v>
      </c>
      <c r="BY370" s="220">
        <v>10003</v>
      </c>
      <c r="BZ370" s="220">
        <v>10003</v>
      </c>
      <c r="CA370" s="220">
        <v>10003</v>
      </c>
      <c r="CB370" s="220">
        <v>10003</v>
      </c>
      <c r="CC370" s="220">
        <v>10003</v>
      </c>
      <c r="CD370" s="220">
        <v>10003</v>
      </c>
      <c r="CE370" s="220">
        <v>10003</v>
      </c>
      <c r="CF370" s="220">
        <v>10003</v>
      </c>
      <c r="CG370" s="220">
        <v>10003</v>
      </c>
      <c r="CH370" s="220">
        <v>10003</v>
      </c>
      <c r="CI370" s="220">
        <v>10003</v>
      </c>
      <c r="CJ370" s="220">
        <v>10003</v>
      </c>
      <c r="CK370" s="220">
        <v>10003</v>
      </c>
      <c r="CL370" s="220">
        <v>10003</v>
      </c>
      <c r="CM370" s="220">
        <v>10003</v>
      </c>
      <c r="CN370" s="220">
        <v>10003</v>
      </c>
      <c r="CO370" s="220">
        <v>10003</v>
      </c>
      <c r="CP370" s="220">
        <v>10003</v>
      </c>
      <c r="CQ370" s="220">
        <v>10003</v>
      </c>
      <c r="CR370" s="220">
        <v>10003</v>
      </c>
      <c r="CS370" s="220">
        <v>10003</v>
      </c>
      <c r="CT370" s="220">
        <v>10003</v>
      </c>
      <c r="CU370" s="220">
        <v>10003</v>
      </c>
      <c r="CV370" s="220">
        <v>10003</v>
      </c>
      <c r="CW370" s="220">
        <v>10003</v>
      </c>
      <c r="CX370" s="220">
        <v>10003</v>
      </c>
      <c r="CY370" s="220">
        <v>10003</v>
      </c>
      <c r="CZ370" s="220">
        <v>10003</v>
      </c>
      <c r="DA370" s="220">
        <v>10003</v>
      </c>
      <c r="DB370" s="220">
        <v>10003</v>
      </c>
      <c r="DC370" s="220">
        <v>10003</v>
      </c>
      <c r="DD370" s="220">
        <v>10003</v>
      </c>
      <c r="DE370" s="220">
        <v>10003</v>
      </c>
      <c r="DF370" s="220">
        <v>10003</v>
      </c>
      <c r="DG370" s="220">
        <v>10003</v>
      </c>
      <c r="DH370" s="220">
        <v>10003</v>
      </c>
      <c r="DI370" s="220">
        <v>10003</v>
      </c>
      <c r="DJ370" s="220">
        <v>10003</v>
      </c>
      <c r="DK370" s="220">
        <v>10003</v>
      </c>
      <c r="DL370" s="220">
        <v>10003</v>
      </c>
      <c r="DM370" s="220">
        <v>10003</v>
      </c>
      <c r="DN370" s="220">
        <v>10003</v>
      </c>
      <c r="DO370" s="220">
        <v>10003</v>
      </c>
      <c r="DP370" s="220">
        <v>10003</v>
      </c>
      <c r="DQ370" s="220">
        <v>10003</v>
      </c>
      <c r="DR370" s="220">
        <v>10003</v>
      </c>
      <c r="DS370" s="220">
        <v>10003</v>
      </c>
      <c r="DT370" s="220">
        <v>9973</v>
      </c>
      <c r="DU370" s="220">
        <v>9970</v>
      </c>
      <c r="DV370" s="220">
        <v>9970</v>
      </c>
      <c r="DW370" s="220">
        <v>9980</v>
      </c>
      <c r="DX370" s="220">
        <v>9980</v>
      </c>
      <c r="DY370" s="220">
        <v>9973</v>
      </c>
      <c r="DZ370" s="220">
        <v>9973</v>
      </c>
      <c r="EA370" s="220">
        <v>9966</v>
      </c>
      <c r="EB370" s="220">
        <v>9966</v>
      </c>
      <c r="EC370" s="220">
        <v>9966</v>
      </c>
      <c r="ED370" s="220">
        <v>9966</v>
      </c>
      <c r="EE370" s="220">
        <v>9966</v>
      </c>
      <c r="EF370" s="220">
        <v>9966</v>
      </c>
      <c r="EG370" s="220">
        <v>9966</v>
      </c>
      <c r="EH370" s="220">
        <v>9966</v>
      </c>
      <c r="EI370" s="220">
        <v>9966</v>
      </c>
      <c r="EJ370" s="220">
        <v>9966</v>
      </c>
      <c r="EK370" s="220">
        <v>9966</v>
      </c>
      <c r="EL370" s="220">
        <v>9966</v>
      </c>
      <c r="EM370" s="220">
        <v>9966</v>
      </c>
      <c r="EN370" s="242">
        <v>9966</v>
      </c>
      <c r="EO370" s="232">
        <v>9966</v>
      </c>
      <c r="EP370" s="227">
        <v>9966</v>
      </c>
      <c r="EQ370" s="154">
        <v>9966</v>
      </c>
      <c r="ER370" s="154">
        <v>9965</v>
      </c>
      <c r="ES370" s="154">
        <v>9965</v>
      </c>
      <c r="ET370" s="154">
        <v>9965</v>
      </c>
      <c r="EU370" s="154">
        <v>9965</v>
      </c>
      <c r="EV370" s="154">
        <v>9965</v>
      </c>
      <c r="EW370" s="166">
        <v>9965</v>
      </c>
      <c r="EX370" s="166">
        <v>9965</v>
      </c>
      <c r="EY370" s="166">
        <v>9965</v>
      </c>
      <c r="EZ370" s="166">
        <v>9965</v>
      </c>
      <c r="FA370" s="166">
        <v>9965</v>
      </c>
      <c r="FB370" s="154">
        <v>9965</v>
      </c>
      <c r="FC370" s="166">
        <v>9965</v>
      </c>
      <c r="FD370" s="166">
        <v>9965</v>
      </c>
      <c r="FE370" s="154">
        <v>9965</v>
      </c>
      <c r="FF370" s="166">
        <v>9965</v>
      </c>
      <c r="FG370" s="166">
        <v>9965</v>
      </c>
      <c r="FH370" s="154">
        <v>9965</v>
      </c>
      <c r="FI370" s="166">
        <v>9965</v>
      </c>
      <c r="FJ370" s="166">
        <v>9965</v>
      </c>
      <c r="FK370" s="166">
        <v>9965</v>
      </c>
      <c r="FL370" s="166">
        <v>9965</v>
      </c>
      <c r="FM370" s="166">
        <v>9965</v>
      </c>
      <c r="FN370" s="166">
        <v>9965</v>
      </c>
      <c r="FO370" s="166">
        <v>9965</v>
      </c>
      <c r="FP370" s="166">
        <v>9965</v>
      </c>
      <c r="FQ370" s="166">
        <v>9959</v>
      </c>
      <c r="FR370" s="154">
        <v>9959</v>
      </c>
      <c r="FS370" s="154">
        <v>9959</v>
      </c>
      <c r="FT370" s="154">
        <v>9959</v>
      </c>
      <c r="FU370" s="154">
        <v>9959</v>
      </c>
      <c r="FV370" s="154">
        <v>9959</v>
      </c>
      <c r="FW370" s="154">
        <v>9959</v>
      </c>
      <c r="FX370" s="154">
        <v>9959</v>
      </c>
      <c r="FY370" s="166">
        <v>9959</v>
      </c>
      <c r="FZ370" s="166">
        <v>9959</v>
      </c>
      <c r="GA370" s="166">
        <v>9959</v>
      </c>
      <c r="GB370" s="166">
        <v>9959</v>
      </c>
      <c r="GC370" s="166">
        <v>9959</v>
      </c>
      <c r="GD370" s="166">
        <v>9959</v>
      </c>
      <c r="GE370" s="166">
        <v>9959</v>
      </c>
      <c r="GF370" s="166">
        <v>9959</v>
      </c>
      <c r="GG370" s="166">
        <v>9959</v>
      </c>
      <c r="GH370" s="166">
        <v>9959</v>
      </c>
      <c r="GI370" s="166">
        <v>9959</v>
      </c>
      <c r="GJ370" s="166">
        <v>9959</v>
      </c>
      <c r="GK370" s="166">
        <v>9959</v>
      </c>
      <c r="GL370" s="166">
        <v>9959</v>
      </c>
      <c r="GM370" s="166">
        <v>9960</v>
      </c>
      <c r="GN370" s="166">
        <v>9960</v>
      </c>
      <c r="GO370" s="166">
        <v>9960</v>
      </c>
      <c r="GP370" s="166">
        <v>9960</v>
      </c>
      <c r="GQ370" s="166">
        <v>9960</v>
      </c>
      <c r="GR370" s="166">
        <v>9960</v>
      </c>
      <c r="GS370" s="166">
        <v>9960</v>
      </c>
      <c r="GT370" s="166">
        <v>9960</v>
      </c>
      <c r="GU370" s="166">
        <v>9960</v>
      </c>
      <c r="GV370" s="166">
        <v>9960</v>
      </c>
      <c r="GW370" s="166">
        <v>9960</v>
      </c>
      <c r="GX370" s="166">
        <v>9960</v>
      </c>
      <c r="GY370" s="166">
        <v>9960</v>
      </c>
      <c r="GZ370" s="166">
        <v>9960</v>
      </c>
      <c r="HA370" s="166">
        <v>9960</v>
      </c>
      <c r="HB370" s="166">
        <v>9960</v>
      </c>
      <c r="HC370" s="166">
        <v>9960</v>
      </c>
      <c r="HD370" s="166">
        <v>9960</v>
      </c>
      <c r="HE370" s="166">
        <v>9959</v>
      </c>
      <c r="HF370" s="166">
        <v>9959</v>
      </c>
      <c r="HG370" s="154">
        <v>9959</v>
      </c>
      <c r="HH370" s="154">
        <v>9975</v>
      </c>
      <c r="HI370" s="166">
        <v>9975</v>
      </c>
      <c r="HJ370" s="154">
        <v>9976</v>
      </c>
      <c r="HK370" s="154">
        <v>9975</v>
      </c>
      <c r="HL370" s="166">
        <v>9978</v>
      </c>
      <c r="HM370" s="154">
        <v>9982</v>
      </c>
      <c r="HN370" s="154">
        <v>9981</v>
      </c>
      <c r="HO370" s="166">
        <v>9981</v>
      </c>
      <c r="HP370" s="154">
        <v>9981</v>
      </c>
      <c r="HQ370" s="154">
        <v>9981</v>
      </c>
      <c r="HR370" s="166">
        <v>9981</v>
      </c>
      <c r="HS370" s="154">
        <v>9981</v>
      </c>
      <c r="HT370" s="148">
        <v>9981</v>
      </c>
      <c r="HU370" s="148">
        <v>9970</v>
      </c>
      <c r="HV370" s="148">
        <v>9967</v>
      </c>
      <c r="HW370" s="166">
        <v>9964</v>
      </c>
    </row>
    <row r="371" spans="1:231">
      <c r="A371" s="145">
        <f t="shared" si="55"/>
        <v>44309</v>
      </c>
      <c r="B371" s="220">
        <f>'Age&amp;Sex by occurrence date'!$CSY22</f>
        <v>12287</v>
      </c>
      <c r="C371" s="220">
        <v>10161</v>
      </c>
      <c r="D371" s="220">
        <v>10161</v>
      </c>
      <c r="E371" s="220">
        <v>10161</v>
      </c>
      <c r="F371" s="220">
        <v>10161</v>
      </c>
      <c r="G371" s="220">
        <v>10161</v>
      </c>
      <c r="H371" s="220">
        <v>10161</v>
      </c>
      <c r="I371" s="220">
        <v>10161</v>
      </c>
      <c r="J371" s="220">
        <v>10161</v>
      </c>
      <c r="K371" s="220">
        <v>10161</v>
      </c>
      <c r="L371" s="220">
        <v>10161</v>
      </c>
      <c r="M371" s="220">
        <v>10161</v>
      </c>
      <c r="N371" s="220">
        <v>10161</v>
      </c>
      <c r="O371" s="220">
        <v>10161</v>
      </c>
      <c r="P371" s="220">
        <v>10161</v>
      </c>
      <c r="Q371" s="220">
        <v>10160</v>
      </c>
      <c r="R371" s="220">
        <v>10160</v>
      </c>
      <c r="S371" s="220">
        <v>10160</v>
      </c>
      <c r="T371" s="220">
        <v>10160</v>
      </c>
      <c r="U371" s="220">
        <v>10160</v>
      </c>
      <c r="V371" s="220">
        <v>10159</v>
      </c>
      <c r="W371" s="220">
        <v>10159</v>
      </c>
      <c r="X371" s="220">
        <v>10159</v>
      </c>
      <c r="Y371" s="220">
        <v>10159</v>
      </c>
      <c r="Z371" s="220">
        <v>10154</v>
      </c>
      <c r="AA371" s="220">
        <v>10094</v>
      </c>
      <c r="AB371" s="220">
        <v>9981</v>
      </c>
      <c r="AC371" s="220">
        <v>9981</v>
      </c>
      <c r="AD371" s="220">
        <v>9981</v>
      </c>
      <c r="AE371" s="220">
        <v>9980</v>
      </c>
      <c r="AF371" s="220">
        <v>9980</v>
      </c>
      <c r="AG371" s="220">
        <v>9980</v>
      </c>
      <c r="AH371" s="220">
        <v>9980</v>
      </c>
      <c r="AI371" s="220">
        <v>9980</v>
      </c>
      <c r="AJ371" s="220">
        <v>9980</v>
      </c>
      <c r="AK371" s="220">
        <v>9980</v>
      </c>
      <c r="AL371" s="220">
        <v>9980</v>
      </c>
      <c r="AM371" s="220">
        <v>9980</v>
      </c>
      <c r="AN371" s="220">
        <v>9980</v>
      </c>
      <c r="AO371" s="220">
        <v>9980</v>
      </c>
      <c r="AP371" s="220">
        <v>9980</v>
      </c>
      <c r="AQ371" s="220">
        <v>9980</v>
      </c>
      <c r="AR371" s="220">
        <v>9980</v>
      </c>
      <c r="AS371" s="220">
        <v>9980</v>
      </c>
      <c r="AT371" s="220">
        <v>9980</v>
      </c>
      <c r="AU371" s="220">
        <v>9980</v>
      </c>
      <c r="AV371" s="220">
        <v>9980</v>
      </c>
      <c r="AW371" s="220">
        <v>9980</v>
      </c>
      <c r="AX371" s="220">
        <v>9980</v>
      </c>
      <c r="AY371" s="220">
        <v>9980</v>
      </c>
      <c r="AZ371" s="220">
        <v>9980</v>
      </c>
      <c r="BA371" s="220">
        <v>9980</v>
      </c>
      <c r="BB371" s="220">
        <v>9980</v>
      </c>
      <c r="BC371" s="220">
        <v>9980</v>
      </c>
      <c r="BD371" s="220">
        <v>9980</v>
      </c>
      <c r="BE371" s="220">
        <v>9980</v>
      </c>
      <c r="BF371" s="220">
        <v>9980</v>
      </c>
      <c r="BG371" s="220">
        <v>9980</v>
      </c>
      <c r="BH371" s="220">
        <v>9980</v>
      </c>
      <c r="BI371" s="220">
        <v>9980</v>
      </c>
      <c r="BJ371" s="220">
        <v>9980</v>
      </c>
      <c r="BK371" s="220">
        <v>9980</v>
      </c>
      <c r="BL371" s="220">
        <v>9980</v>
      </c>
      <c r="BM371" s="220">
        <v>9980</v>
      </c>
      <c r="BN371" s="220">
        <v>9980</v>
      </c>
      <c r="BO371" s="220">
        <v>9980</v>
      </c>
      <c r="BP371" s="220">
        <v>9980</v>
      </c>
      <c r="BQ371" s="220">
        <v>9980</v>
      </c>
      <c r="BR371" s="220">
        <v>9980</v>
      </c>
      <c r="BS371" s="220">
        <v>9980</v>
      </c>
      <c r="BT371" s="220">
        <v>9980</v>
      </c>
      <c r="BU371" s="220">
        <v>9980</v>
      </c>
      <c r="BV371" s="220">
        <v>9980</v>
      </c>
      <c r="BW371" s="220">
        <v>9980</v>
      </c>
      <c r="BX371" s="220">
        <v>9980</v>
      </c>
      <c r="BY371" s="220">
        <v>9980</v>
      </c>
      <c r="BZ371" s="220">
        <v>9980</v>
      </c>
      <c r="CA371" s="220">
        <v>9980</v>
      </c>
      <c r="CB371" s="220">
        <v>9980</v>
      </c>
      <c r="CC371" s="220">
        <v>9980</v>
      </c>
      <c r="CD371" s="220">
        <v>9980</v>
      </c>
      <c r="CE371" s="220">
        <v>9980</v>
      </c>
      <c r="CF371" s="220">
        <v>9980</v>
      </c>
      <c r="CG371" s="220">
        <v>9980</v>
      </c>
      <c r="CH371" s="220">
        <v>9980</v>
      </c>
      <c r="CI371" s="220">
        <v>9980</v>
      </c>
      <c r="CJ371" s="220">
        <v>9980</v>
      </c>
      <c r="CK371" s="220">
        <v>9980</v>
      </c>
      <c r="CL371" s="220">
        <v>9980</v>
      </c>
      <c r="CM371" s="220">
        <v>9980</v>
      </c>
      <c r="CN371" s="220">
        <v>9980</v>
      </c>
      <c r="CO371" s="220">
        <v>9980</v>
      </c>
      <c r="CP371" s="220">
        <v>9980</v>
      </c>
      <c r="CQ371" s="220">
        <v>9980</v>
      </c>
      <c r="CR371" s="220">
        <v>9980</v>
      </c>
      <c r="CS371" s="220">
        <v>9980</v>
      </c>
      <c r="CT371" s="220">
        <v>9980</v>
      </c>
      <c r="CU371" s="220">
        <v>9980</v>
      </c>
      <c r="CV371" s="220">
        <v>9980</v>
      </c>
      <c r="CW371" s="220">
        <v>9980</v>
      </c>
      <c r="CX371" s="220">
        <v>9980</v>
      </c>
      <c r="CY371" s="220">
        <v>9980</v>
      </c>
      <c r="CZ371" s="220">
        <v>9980</v>
      </c>
      <c r="DA371" s="220">
        <v>9980</v>
      </c>
      <c r="DB371" s="220">
        <v>9980</v>
      </c>
      <c r="DC371" s="220">
        <v>9980</v>
      </c>
      <c r="DD371" s="220">
        <v>9980</v>
      </c>
      <c r="DE371" s="220">
        <v>9980</v>
      </c>
      <c r="DF371" s="220">
        <v>9980</v>
      </c>
      <c r="DG371" s="220">
        <v>9980</v>
      </c>
      <c r="DH371" s="220">
        <v>9980</v>
      </c>
      <c r="DI371" s="220">
        <v>9980</v>
      </c>
      <c r="DJ371" s="220">
        <v>9980</v>
      </c>
      <c r="DK371" s="220">
        <v>9980</v>
      </c>
      <c r="DL371" s="220">
        <v>9980</v>
      </c>
      <c r="DM371" s="220">
        <v>9980</v>
      </c>
      <c r="DN371" s="220">
        <v>9980</v>
      </c>
      <c r="DO371" s="220">
        <v>9980</v>
      </c>
      <c r="DP371" s="220">
        <v>9980</v>
      </c>
      <c r="DQ371" s="220">
        <v>9980</v>
      </c>
      <c r="DR371" s="220">
        <v>9980</v>
      </c>
      <c r="DS371" s="220">
        <v>9980</v>
      </c>
      <c r="DT371" s="220">
        <v>9950</v>
      </c>
      <c r="DU371" s="220">
        <v>9947</v>
      </c>
      <c r="DV371" s="220">
        <v>9947</v>
      </c>
      <c r="DW371" s="220">
        <v>9957</v>
      </c>
      <c r="DX371" s="220">
        <v>9957</v>
      </c>
      <c r="DY371" s="220">
        <v>9950</v>
      </c>
      <c r="DZ371" s="220">
        <v>9950</v>
      </c>
      <c r="EA371" s="220">
        <v>9943</v>
      </c>
      <c r="EB371" s="220">
        <v>9943</v>
      </c>
      <c r="EC371" s="220">
        <v>9943</v>
      </c>
      <c r="ED371" s="220">
        <v>9943</v>
      </c>
      <c r="EE371" s="220">
        <v>9943</v>
      </c>
      <c r="EF371" s="220">
        <v>9943</v>
      </c>
      <c r="EG371" s="220">
        <v>9943</v>
      </c>
      <c r="EH371" s="220">
        <v>9943</v>
      </c>
      <c r="EI371" s="220">
        <v>9943</v>
      </c>
      <c r="EJ371" s="220">
        <v>9943</v>
      </c>
      <c r="EK371" s="220">
        <v>9943</v>
      </c>
      <c r="EL371" s="220">
        <v>9943</v>
      </c>
      <c r="EM371" s="220">
        <v>9943</v>
      </c>
      <c r="EN371" s="242">
        <v>9943</v>
      </c>
      <c r="EO371" s="232">
        <v>9943</v>
      </c>
      <c r="EP371" s="228">
        <v>9943</v>
      </c>
      <c r="EQ371" s="166">
        <v>9943</v>
      </c>
      <c r="ER371" s="166">
        <v>9942</v>
      </c>
      <c r="ES371" s="166">
        <v>9942</v>
      </c>
      <c r="ET371" s="166">
        <v>9942</v>
      </c>
      <c r="EU371" s="166">
        <v>9942</v>
      </c>
      <c r="EV371" s="154">
        <v>9942</v>
      </c>
      <c r="EW371" s="154">
        <v>9942</v>
      </c>
      <c r="EX371" s="154">
        <v>9942</v>
      </c>
      <c r="EY371" s="154">
        <v>9942</v>
      </c>
      <c r="EZ371" s="154">
        <v>9942</v>
      </c>
      <c r="FA371" s="154">
        <v>9942</v>
      </c>
      <c r="FB371" s="166">
        <v>9942</v>
      </c>
      <c r="FC371" s="154">
        <v>9942</v>
      </c>
      <c r="FD371" s="166">
        <v>9942</v>
      </c>
      <c r="FE371" s="154">
        <v>9942</v>
      </c>
      <c r="FF371" s="154">
        <v>9942</v>
      </c>
      <c r="FG371" s="166">
        <v>9942</v>
      </c>
      <c r="FH371" s="166">
        <v>9942</v>
      </c>
      <c r="FI371" s="154">
        <v>9942</v>
      </c>
      <c r="FJ371" s="154">
        <v>9942</v>
      </c>
      <c r="FK371" s="154">
        <v>9942</v>
      </c>
      <c r="FL371" s="154">
        <v>9942</v>
      </c>
      <c r="FM371" s="154">
        <v>9942</v>
      </c>
      <c r="FN371" s="154">
        <v>9942</v>
      </c>
      <c r="FO371" s="154">
        <v>9942</v>
      </c>
      <c r="FP371" s="154">
        <v>9942</v>
      </c>
      <c r="FQ371" s="154">
        <v>9936</v>
      </c>
      <c r="FR371" s="166">
        <v>9936</v>
      </c>
      <c r="FS371" s="166">
        <v>9936</v>
      </c>
      <c r="FT371" s="166">
        <v>9936</v>
      </c>
      <c r="FU371" s="166">
        <v>9936</v>
      </c>
      <c r="FV371" s="166">
        <v>9936</v>
      </c>
      <c r="FW371" s="166">
        <v>9936</v>
      </c>
      <c r="FX371" s="166">
        <v>9936</v>
      </c>
      <c r="FY371" s="166">
        <v>9936</v>
      </c>
      <c r="FZ371" s="166">
        <v>9936</v>
      </c>
      <c r="GA371" s="166">
        <v>9936</v>
      </c>
      <c r="GB371" s="166">
        <v>9936</v>
      </c>
      <c r="GC371" s="166">
        <v>9936</v>
      </c>
      <c r="GD371" s="166">
        <v>9936</v>
      </c>
      <c r="GE371" s="166">
        <v>9936</v>
      </c>
      <c r="GF371" s="166">
        <v>9936</v>
      </c>
      <c r="GG371" s="166">
        <v>9936</v>
      </c>
      <c r="GH371" s="166">
        <v>9936</v>
      </c>
      <c r="GI371" s="166">
        <v>9936</v>
      </c>
      <c r="GJ371" s="166">
        <v>9936</v>
      </c>
      <c r="GK371" s="166">
        <v>9936</v>
      </c>
      <c r="GL371" s="166">
        <v>9936</v>
      </c>
      <c r="GM371" s="166">
        <v>9937</v>
      </c>
      <c r="GN371" s="166">
        <v>9937</v>
      </c>
      <c r="GO371" s="166">
        <v>9937</v>
      </c>
      <c r="GP371" s="166">
        <v>9937</v>
      </c>
      <c r="GQ371" s="166">
        <v>9937</v>
      </c>
      <c r="GR371" s="166">
        <v>9937</v>
      </c>
      <c r="GS371" s="166">
        <v>9937</v>
      </c>
      <c r="GT371" s="166">
        <v>9937</v>
      </c>
      <c r="GU371" s="166">
        <v>9937</v>
      </c>
      <c r="GV371" s="166">
        <v>9937</v>
      </c>
      <c r="GW371" s="166">
        <v>9937</v>
      </c>
      <c r="GX371" s="166">
        <v>9937</v>
      </c>
      <c r="GY371" s="166">
        <v>9937</v>
      </c>
      <c r="GZ371" s="166">
        <v>9937</v>
      </c>
      <c r="HA371" s="166">
        <v>9937</v>
      </c>
      <c r="HB371" s="166">
        <v>9937</v>
      </c>
      <c r="HC371" s="166">
        <v>9937</v>
      </c>
      <c r="HD371" s="166">
        <v>9937</v>
      </c>
      <c r="HE371" s="166">
        <v>9936</v>
      </c>
      <c r="HF371" s="166">
        <v>9936</v>
      </c>
      <c r="HG371" s="154">
        <v>9936</v>
      </c>
      <c r="HH371" s="154">
        <v>9952</v>
      </c>
      <c r="HI371" s="166">
        <v>9952</v>
      </c>
      <c r="HJ371" s="154">
        <v>9953</v>
      </c>
      <c r="HK371" s="154">
        <v>9952</v>
      </c>
      <c r="HL371" s="166">
        <v>9955</v>
      </c>
      <c r="HM371" s="154">
        <v>9959</v>
      </c>
      <c r="HN371" s="154">
        <v>9958</v>
      </c>
      <c r="HO371" s="166">
        <v>9958</v>
      </c>
      <c r="HP371" s="154">
        <v>9958</v>
      </c>
      <c r="HQ371" s="154">
        <v>9958</v>
      </c>
      <c r="HR371" s="166">
        <v>9958</v>
      </c>
      <c r="HS371" s="154">
        <v>9958</v>
      </c>
      <c r="HT371" s="148">
        <v>9958</v>
      </c>
      <c r="HU371" s="148">
        <v>9947</v>
      </c>
      <c r="HV371" s="148">
        <v>9944</v>
      </c>
      <c r="HW371" s="166">
        <v>9941</v>
      </c>
    </row>
    <row r="372" spans="1:231">
      <c r="A372" s="145">
        <f t="shared" si="55"/>
        <v>44308</v>
      </c>
      <c r="B372" s="220">
        <f>'Age&amp;Sex by occurrence date'!$CTF22</f>
        <v>12269</v>
      </c>
      <c r="C372" s="220">
        <v>10147</v>
      </c>
      <c r="D372" s="220">
        <v>10147</v>
      </c>
      <c r="E372" s="220">
        <v>10147</v>
      </c>
      <c r="F372" s="220">
        <v>10147</v>
      </c>
      <c r="G372" s="220">
        <v>10147</v>
      </c>
      <c r="H372" s="220">
        <v>10147</v>
      </c>
      <c r="I372" s="220">
        <v>10147</v>
      </c>
      <c r="J372" s="220">
        <v>10147</v>
      </c>
      <c r="K372" s="220">
        <v>10147</v>
      </c>
      <c r="L372" s="220">
        <v>10147</v>
      </c>
      <c r="M372" s="220">
        <v>10147</v>
      </c>
      <c r="N372" s="220">
        <v>10147</v>
      </c>
      <c r="O372" s="220">
        <v>10147</v>
      </c>
      <c r="P372" s="220">
        <v>10147</v>
      </c>
      <c r="Q372" s="220">
        <v>10146</v>
      </c>
      <c r="R372" s="220">
        <v>10146</v>
      </c>
      <c r="S372" s="220">
        <v>10146</v>
      </c>
      <c r="T372" s="220">
        <v>10146</v>
      </c>
      <c r="U372" s="220">
        <v>10146</v>
      </c>
      <c r="V372" s="220">
        <v>10145</v>
      </c>
      <c r="W372" s="220">
        <v>10145</v>
      </c>
      <c r="X372" s="220">
        <v>10145</v>
      </c>
      <c r="Y372" s="220">
        <v>10145</v>
      </c>
      <c r="Z372" s="220">
        <v>10140</v>
      </c>
      <c r="AA372" s="220">
        <v>10081</v>
      </c>
      <c r="AB372" s="220">
        <v>9968</v>
      </c>
      <c r="AC372" s="220">
        <v>9968</v>
      </c>
      <c r="AD372" s="220">
        <v>9968</v>
      </c>
      <c r="AE372" s="220">
        <v>9967</v>
      </c>
      <c r="AF372" s="220">
        <v>9967</v>
      </c>
      <c r="AG372" s="220">
        <v>9967</v>
      </c>
      <c r="AH372" s="220">
        <v>9967</v>
      </c>
      <c r="AI372" s="220">
        <v>9967</v>
      </c>
      <c r="AJ372" s="220">
        <v>9967</v>
      </c>
      <c r="AK372" s="220">
        <v>9967</v>
      </c>
      <c r="AL372" s="220">
        <v>9967</v>
      </c>
      <c r="AM372" s="220">
        <v>9967</v>
      </c>
      <c r="AN372" s="220">
        <v>9967</v>
      </c>
      <c r="AO372" s="220">
        <v>9967</v>
      </c>
      <c r="AP372" s="220">
        <v>9967</v>
      </c>
      <c r="AQ372" s="220">
        <v>9967</v>
      </c>
      <c r="AR372" s="220">
        <v>9967</v>
      </c>
      <c r="AS372" s="220">
        <v>9967</v>
      </c>
      <c r="AT372" s="220">
        <v>9967</v>
      </c>
      <c r="AU372" s="220">
        <v>9967</v>
      </c>
      <c r="AV372" s="220">
        <v>9967</v>
      </c>
      <c r="AW372" s="220">
        <v>9967</v>
      </c>
      <c r="AX372" s="220">
        <v>9967</v>
      </c>
      <c r="AY372" s="220">
        <v>9967</v>
      </c>
      <c r="AZ372" s="220">
        <v>9967</v>
      </c>
      <c r="BA372" s="220">
        <v>9967</v>
      </c>
      <c r="BB372" s="220">
        <v>9967</v>
      </c>
      <c r="BC372" s="220">
        <v>9967</v>
      </c>
      <c r="BD372" s="220">
        <v>9967</v>
      </c>
      <c r="BE372" s="220">
        <v>9967</v>
      </c>
      <c r="BF372" s="220">
        <v>9967</v>
      </c>
      <c r="BG372" s="220">
        <v>9967</v>
      </c>
      <c r="BH372" s="220">
        <v>9967</v>
      </c>
      <c r="BI372" s="220">
        <v>9967</v>
      </c>
      <c r="BJ372" s="220">
        <v>9967</v>
      </c>
      <c r="BK372" s="220">
        <v>9967</v>
      </c>
      <c r="BL372" s="220">
        <v>9967</v>
      </c>
      <c r="BM372" s="220">
        <v>9967</v>
      </c>
      <c r="BN372" s="220">
        <v>9967</v>
      </c>
      <c r="BO372" s="220">
        <v>9967</v>
      </c>
      <c r="BP372" s="220">
        <v>9967</v>
      </c>
      <c r="BQ372" s="220">
        <v>9967</v>
      </c>
      <c r="BR372" s="220">
        <v>9967</v>
      </c>
      <c r="BS372" s="220">
        <v>9967</v>
      </c>
      <c r="BT372" s="220">
        <v>9967</v>
      </c>
      <c r="BU372" s="220">
        <v>9967</v>
      </c>
      <c r="BV372" s="220">
        <v>9967</v>
      </c>
      <c r="BW372" s="220">
        <v>9967</v>
      </c>
      <c r="BX372" s="220">
        <v>9967</v>
      </c>
      <c r="BY372" s="220">
        <v>9967</v>
      </c>
      <c r="BZ372" s="220">
        <v>9967</v>
      </c>
      <c r="CA372" s="220">
        <v>9967</v>
      </c>
      <c r="CB372" s="220">
        <v>9967</v>
      </c>
      <c r="CC372" s="220">
        <v>9967</v>
      </c>
      <c r="CD372" s="220">
        <v>9967</v>
      </c>
      <c r="CE372" s="220">
        <v>9967</v>
      </c>
      <c r="CF372" s="220">
        <v>9967</v>
      </c>
      <c r="CG372" s="220">
        <v>9967</v>
      </c>
      <c r="CH372" s="220">
        <v>9967</v>
      </c>
      <c r="CI372" s="220">
        <v>9967</v>
      </c>
      <c r="CJ372" s="220">
        <v>9967</v>
      </c>
      <c r="CK372" s="220">
        <v>9967</v>
      </c>
      <c r="CL372" s="220">
        <v>9967</v>
      </c>
      <c r="CM372" s="220">
        <v>9967</v>
      </c>
      <c r="CN372" s="220">
        <v>9967</v>
      </c>
      <c r="CO372" s="220">
        <v>9967</v>
      </c>
      <c r="CP372" s="220">
        <v>9967</v>
      </c>
      <c r="CQ372" s="220">
        <v>9967</v>
      </c>
      <c r="CR372" s="220">
        <v>9967</v>
      </c>
      <c r="CS372" s="220">
        <v>9967</v>
      </c>
      <c r="CT372" s="220">
        <v>9967</v>
      </c>
      <c r="CU372" s="220">
        <v>9967</v>
      </c>
      <c r="CV372" s="220">
        <v>9967</v>
      </c>
      <c r="CW372" s="220">
        <v>9967</v>
      </c>
      <c r="CX372" s="220">
        <v>9967</v>
      </c>
      <c r="CY372" s="220">
        <v>9967</v>
      </c>
      <c r="CZ372" s="220">
        <v>9967</v>
      </c>
      <c r="DA372" s="220">
        <v>9967</v>
      </c>
      <c r="DB372" s="220">
        <v>9967</v>
      </c>
      <c r="DC372" s="220">
        <v>9967</v>
      </c>
      <c r="DD372" s="220">
        <v>9967</v>
      </c>
      <c r="DE372" s="220">
        <v>9967</v>
      </c>
      <c r="DF372" s="220">
        <v>9967</v>
      </c>
      <c r="DG372" s="220">
        <v>9967</v>
      </c>
      <c r="DH372" s="220">
        <v>9967</v>
      </c>
      <c r="DI372" s="220">
        <v>9967</v>
      </c>
      <c r="DJ372" s="220">
        <v>9967</v>
      </c>
      <c r="DK372" s="220">
        <v>9967</v>
      </c>
      <c r="DL372" s="220">
        <v>9967</v>
      </c>
      <c r="DM372" s="220">
        <v>9967</v>
      </c>
      <c r="DN372" s="220">
        <v>9967</v>
      </c>
      <c r="DO372" s="220">
        <v>9967</v>
      </c>
      <c r="DP372" s="220">
        <v>9967</v>
      </c>
      <c r="DQ372" s="220">
        <v>9967</v>
      </c>
      <c r="DR372" s="220">
        <v>9967</v>
      </c>
      <c r="DS372" s="220">
        <v>9967</v>
      </c>
      <c r="DT372" s="220">
        <v>9937</v>
      </c>
      <c r="DU372" s="220">
        <v>9934</v>
      </c>
      <c r="DV372" s="220">
        <v>9934</v>
      </c>
      <c r="DW372" s="220">
        <v>9944</v>
      </c>
      <c r="DX372" s="220">
        <v>9944</v>
      </c>
      <c r="DY372" s="220">
        <v>9937</v>
      </c>
      <c r="DZ372" s="220">
        <v>9937</v>
      </c>
      <c r="EA372" s="220">
        <v>9930</v>
      </c>
      <c r="EB372" s="220">
        <v>9930</v>
      </c>
      <c r="EC372" s="220">
        <v>9930</v>
      </c>
      <c r="ED372" s="220">
        <v>9930</v>
      </c>
      <c r="EE372" s="220">
        <v>9930</v>
      </c>
      <c r="EF372" s="220">
        <v>9930</v>
      </c>
      <c r="EG372" s="220">
        <v>9930</v>
      </c>
      <c r="EH372" s="220">
        <v>9930</v>
      </c>
      <c r="EI372" s="220">
        <v>9930</v>
      </c>
      <c r="EJ372" s="220">
        <v>9930</v>
      </c>
      <c r="EK372" s="220">
        <v>9930</v>
      </c>
      <c r="EL372" s="220">
        <v>9930</v>
      </c>
      <c r="EM372" s="220">
        <v>9930</v>
      </c>
      <c r="EN372" s="242">
        <v>9930</v>
      </c>
      <c r="EO372" s="232">
        <v>9930</v>
      </c>
      <c r="EP372" s="227">
        <v>9930</v>
      </c>
      <c r="EQ372" s="154">
        <v>9930</v>
      </c>
      <c r="ER372" s="154">
        <v>9929</v>
      </c>
      <c r="ES372" s="154">
        <v>9929</v>
      </c>
      <c r="ET372" s="154">
        <v>9929</v>
      </c>
      <c r="EU372" s="154">
        <v>9929</v>
      </c>
      <c r="EV372" s="154">
        <v>9929</v>
      </c>
      <c r="EW372" s="166">
        <v>9929</v>
      </c>
      <c r="EX372" s="166">
        <v>9929</v>
      </c>
      <c r="EY372" s="166">
        <v>9929</v>
      </c>
      <c r="EZ372" s="166">
        <v>9929</v>
      </c>
      <c r="FA372" s="166">
        <v>9929</v>
      </c>
      <c r="FB372" s="166">
        <v>9929</v>
      </c>
      <c r="FC372" s="166">
        <v>9929</v>
      </c>
      <c r="FD372" s="154">
        <v>9929</v>
      </c>
      <c r="FE372" s="166">
        <v>9929</v>
      </c>
      <c r="FF372" s="166">
        <v>9929</v>
      </c>
      <c r="FG372" s="154">
        <v>9929</v>
      </c>
      <c r="FH372" s="154">
        <v>9929</v>
      </c>
      <c r="FI372" s="166">
        <v>9929</v>
      </c>
      <c r="FJ372" s="166">
        <v>9929</v>
      </c>
      <c r="FK372" s="166">
        <v>9929</v>
      </c>
      <c r="FL372" s="166">
        <v>9929</v>
      </c>
      <c r="FM372" s="166">
        <v>9929</v>
      </c>
      <c r="FN372" s="166">
        <v>9929</v>
      </c>
      <c r="FO372" s="166">
        <v>9929</v>
      </c>
      <c r="FP372" s="166">
        <v>9929</v>
      </c>
      <c r="FQ372" s="166">
        <v>9923</v>
      </c>
      <c r="FR372" s="154">
        <v>9923</v>
      </c>
      <c r="FS372" s="154">
        <v>9923</v>
      </c>
      <c r="FT372" s="154">
        <v>9923</v>
      </c>
      <c r="FU372" s="154">
        <v>9923</v>
      </c>
      <c r="FV372" s="154">
        <v>9923</v>
      </c>
      <c r="FW372" s="154">
        <v>9923</v>
      </c>
      <c r="FX372" s="154">
        <v>9923</v>
      </c>
      <c r="FY372" s="154">
        <v>9923</v>
      </c>
      <c r="FZ372" s="154">
        <v>9923</v>
      </c>
      <c r="GA372" s="154">
        <v>9923</v>
      </c>
      <c r="GB372" s="154">
        <v>9923</v>
      </c>
      <c r="GC372" s="154">
        <v>9923</v>
      </c>
      <c r="GD372" s="154">
        <v>9923</v>
      </c>
      <c r="GE372" s="154">
        <v>9923</v>
      </c>
      <c r="GF372" s="154">
        <v>9923</v>
      </c>
      <c r="GG372" s="154">
        <v>9923</v>
      </c>
      <c r="GH372" s="154">
        <v>9923</v>
      </c>
      <c r="GI372" s="154">
        <v>9923</v>
      </c>
      <c r="GJ372" s="154">
        <v>9923</v>
      </c>
      <c r="GK372" s="154">
        <v>9923</v>
      </c>
      <c r="GL372" s="154">
        <v>9923</v>
      </c>
      <c r="GM372" s="154">
        <v>9924</v>
      </c>
      <c r="GN372" s="154">
        <v>9924</v>
      </c>
      <c r="GO372" s="154">
        <v>9924</v>
      </c>
      <c r="GP372" s="154">
        <v>9924</v>
      </c>
      <c r="GQ372" s="154">
        <v>9924</v>
      </c>
      <c r="GR372" s="154">
        <v>9924</v>
      </c>
      <c r="GS372" s="154">
        <v>9924</v>
      </c>
      <c r="GT372" s="166">
        <v>9924</v>
      </c>
      <c r="GU372" s="166">
        <v>9924</v>
      </c>
      <c r="GV372" s="166">
        <v>9924</v>
      </c>
      <c r="GW372" s="166">
        <v>9924</v>
      </c>
      <c r="GX372" s="166">
        <v>9924</v>
      </c>
      <c r="GY372" s="166">
        <v>9924</v>
      </c>
      <c r="GZ372" s="166">
        <v>9924</v>
      </c>
      <c r="HA372" s="166">
        <v>9924</v>
      </c>
      <c r="HB372" s="166">
        <v>9924</v>
      </c>
      <c r="HC372" s="166">
        <v>9924</v>
      </c>
      <c r="HD372" s="166">
        <v>9924</v>
      </c>
      <c r="HE372" s="166">
        <v>9923</v>
      </c>
      <c r="HF372" s="166">
        <v>9923</v>
      </c>
      <c r="HG372" s="154">
        <v>9923</v>
      </c>
      <c r="HH372" s="154">
        <v>9939</v>
      </c>
      <c r="HI372" s="166">
        <v>9939</v>
      </c>
      <c r="HJ372" s="154">
        <v>9940</v>
      </c>
      <c r="HK372" s="154">
        <v>9939</v>
      </c>
      <c r="HL372" s="166">
        <v>9942</v>
      </c>
      <c r="HM372" s="154">
        <v>9946</v>
      </c>
      <c r="HN372" s="154">
        <v>9945</v>
      </c>
      <c r="HO372" s="166">
        <v>9945</v>
      </c>
      <c r="HP372" s="154">
        <v>9945</v>
      </c>
      <c r="HQ372" s="154">
        <v>9945</v>
      </c>
      <c r="HR372" s="166">
        <v>9945</v>
      </c>
      <c r="HS372" s="154">
        <v>9945</v>
      </c>
      <c r="HT372" s="148">
        <v>9945</v>
      </c>
      <c r="HU372" s="148">
        <v>9934</v>
      </c>
      <c r="HV372" s="148">
        <v>9931</v>
      </c>
      <c r="HW372" s="166">
        <v>9928</v>
      </c>
    </row>
    <row r="373" spans="1:231">
      <c r="A373" s="145">
        <f t="shared" si="55"/>
        <v>44307</v>
      </c>
      <c r="B373" s="220">
        <f>'Age&amp;Sex by occurrence date'!$CTM22</f>
        <v>12235</v>
      </c>
      <c r="C373" s="220">
        <v>10119</v>
      </c>
      <c r="D373" s="220">
        <v>10119</v>
      </c>
      <c r="E373" s="220">
        <v>10119</v>
      </c>
      <c r="F373" s="220">
        <v>10119</v>
      </c>
      <c r="G373" s="220">
        <v>10119</v>
      </c>
      <c r="H373" s="220">
        <v>10119</v>
      </c>
      <c r="I373" s="220">
        <v>10119</v>
      </c>
      <c r="J373" s="220">
        <v>10119</v>
      </c>
      <c r="K373" s="220">
        <v>10119</v>
      </c>
      <c r="L373" s="220">
        <v>10119</v>
      </c>
      <c r="M373" s="220">
        <v>10119</v>
      </c>
      <c r="N373" s="220">
        <v>10119</v>
      </c>
      <c r="O373" s="220">
        <v>10119</v>
      </c>
      <c r="P373" s="220">
        <v>10119</v>
      </c>
      <c r="Q373" s="220">
        <v>10118</v>
      </c>
      <c r="R373" s="220">
        <v>10118</v>
      </c>
      <c r="S373" s="220">
        <v>10118</v>
      </c>
      <c r="T373" s="220">
        <v>10118</v>
      </c>
      <c r="U373" s="220">
        <v>10118</v>
      </c>
      <c r="V373" s="220">
        <v>10117</v>
      </c>
      <c r="W373" s="220">
        <v>10117</v>
      </c>
      <c r="X373" s="220">
        <v>10117</v>
      </c>
      <c r="Y373" s="220">
        <v>10117</v>
      </c>
      <c r="Z373" s="220">
        <v>10112</v>
      </c>
      <c r="AA373" s="220">
        <v>10053</v>
      </c>
      <c r="AB373" s="220">
        <v>9941</v>
      </c>
      <c r="AC373" s="220">
        <v>9941</v>
      </c>
      <c r="AD373" s="220">
        <v>9941</v>
      </c>
      <c r="AE373" s="220">
        <v>9940</v>
      </c>
      <c r="AF373" s="220">
        <v>9940</v>
      </c>
      <c r="AG373" s="220">
        <v>9940</v>
      </c>
      <c r="AH373" s="220">
        <v>9940</v>
      </c>
      <c r="AI373" s="220">
        <v>9940</v>
      </c>
      <c r="AJ373" s="220">
        <v>9940</v>
      </c>
      <c r="AK373" s="220">
        <v>9940</v>
      </c>
      <c r="AL373" s="220">
        <v>9940</v>
      </c>
      <c r="AM373" s="220">
        <v>9940</v>
      </c>
      <c r="AN373" s="220">
        <v>9940</v>
      </c>
      <c r="AO373" s="220">
        <v>9940</v>
      </c>
      <c r="AP373" s="220">
        <v>9940</v>
      </c>
      <c r="AQ373" s="220">
        <v>9940</v>
      </c>
      <c r="AR373" s="220">
        <v>9940</v>
      </c>
      <c r="AS373" s="220">
        <v>9940</v>
      </c>
      <c r="AT373" s="220">
        <v>9940</v>
      </c>
      <c r="AU373" s="220">
        <v>9940</v>
      </c>
      <c r="AV373" s="220">
        <v>9940</v>
      </c>
      <c r="AW373" s="220">
        <v>9940</v>
      </c>
      <c r="AX373" s="220">
        <v>9940</v>
      </c>
      <c r="AY373" s="220">
        <v>9940</v>
      </c>
      <c r="AZ373" s="220">
        <v>9940</v>
      </c>
      <c r="BA373" s="220">
        <v>9940</v>
      </c>
      <c r="BB373" s="220">
        <v>9940</v>
      </c>
      <c r="BC373" s="220">
        <v>9940</v>
      </c>
      <c r="BD373" s="220">
        <v>9940</v>
      </c>
      <c r="BE373" s="220">
        <v>9940</v>
      </c>
      <c r="BF373" s="220">
        <v>9940</v>
      </c>
      <c r="BG373" s="220">
        <v>9940</v>
      </c>
      <c r="BH373" s="220">
        <v>9940</v>
      </c>
      <c r="BI373" s="220">
        <v>9940</v>
      </c>
      <c r="BJ373" s="220">
        <v>9940</v>
      </c>
      <c r="BK373" s="220">
        <v>9940</v>
      </c>
      <c r="BL373" s="220">
        <v>9940</v>
      </c>
      <c r="BM373" s="220">
        <v>9940</v>
      </c>
      <c r="BN373" s="220">
        <v>9940</v>
      </c>
      <c r="BO373" s="220">
        <v>9940</v>
      </c>
      <c r="BP373" s="220">
        <v>9940</v>
      </c>
      <c r="BQ373" s="220">
        <v>9940</v>
      </c>
      <c r="BR373" s="220">
        <v>9940</v>
      </c>
      <c r="BS373" s="220">
        <v>9940</v>
      </c>
      <c r="BT373" s="220">
        <v>9940</v>
      </c>
      <c r="BU373" s="220">
        <v>9940</v>
      </c>
      <c r="BV373" s="220">
        <v>9940</v>
      </c>
      <c r="BW373" s="220">
        <v>9940</v>
      </c>
      <c r="BX373" s="220">
        <v>9940</v>
      </c>
      <c r="BY373" s="220">
        <v>9940</v>
      </c>
      <c r="BZ373" s="220">
        <v>9940</v>
      </c>
      <c r="CA373" s="220">
        <v>9940</v>
      </c>
      <c r="CB373" s="220">
        <v>9940</v>
      </c>
      <c r="CC373" s="220">
        <v>9940</v>
      </c>
      <c r="CD373" s="220">
        <v>9940</v>
      </c>
      <c r="CE373" s="220">
        <v>9940</v>
      </c>
      <c r="CF373" s="220">
        <v>9940</v>
      </c>
      <c r="CG373" s="220">
        <v>9940</v>
      </c>
      <c r="CH373" s="220">
        <v>9940</v>
      </c>
      <c r="CI373" s="220">
        <v>9940</v>
      </c>
      <c r="CJ373" s="220">
        <v>9940</v>
      </c>
      <c r="CK373" s="220">
        <v>9940</v>
      </c>
      <c r="CL373" s="220">
        <v>9940</v>
      </c>
      <c r="CM373" s="220">
        <v>9940</v>
      </c>
      <c r="CN373" s="220">
        <v>9940</v>
      </c>
      <c r="CO373" s="220">
        <v>9940</v>
      </c>
      <c r="CP373" s="220">
        <v>9940</v>
      </c>
      <c r="CQ373" s="220">
        <v>9940</v>
      </c>
      <c r="CR373" s="220">
        <v>9940</v>
      </c>
      <c r="CS373" s="220">
        <v>9940</v>
      </c>
      <c r="CT373" s="220">
        <v>9940</v>
      </c>
      <c r="CU373" s="220">
        <v>9940</v>
      </c>
      <c r="CV373" s="220">
        <v>9940</v>
      </c>
      <c r="CW373" s="220">
        <v>9940</v>
      </c>
      <c r="CX373" s="220">
        <v>9940</v>
      </c>
      <c r="CY373" s="220">
        <v>9940</v>
      </c>
      <c r="CZ373" s="220">
        <v>9940</v>
      </c>
      <c r="DA373" s="220">
        <v>9940</v>
      </c>
      <c r="DB373" s="220">
        <v>9940</v>
      </c>
      <c r="DC373" s="220">
        <v>9940</v>
      </c>
      <c r="DD373" s="220">
        <v>9940</v>
      </c>
      <c r="DE373" s="220">
        <v>9940</v>
      </c>
      <c r="DF373" s="220">
        <v>9940</v>
      </c>
      <c r="DG373" s="220">
        <v>9940</v>
      </c>
      <c r="DH373" s="220">
        <v>9940</v>
      </c>
      <c r="DI373" s="220">
        <v>9940</v>
      </c>
      <c r="DJ373" s="220">
        <v>9940</v>
      </c>
      <c r="DK373" s="220">
        <v>9940</v>
      </c>
      <c r="DL373" s="220">
        <v>9940</v>
      </c>
      <c r="DM373" s="220">
        <v>9940</v>
      </c>
      <c r="DN373" s="220">
        <v>9940</v>
      </c>
      <c r="DO373" s="220">
        <v>9940</v>
      </c>
      <c r="DP373" s="220">
        <v>9940</v>
      </c>
      <c r="DQ373" s="220">
        <v>9940</v>
      </c>
      <c r="DR373" s="220">
        <v>9940</v>
      </c>
      <c r="DS373" s="220">
        <v>9940</v>
      </c>
      <c r="DT373" s="220">
        <v>9910</v>
      </c>
      <c r="DU373" s="220">
        <v>9907</v>
      </c>
      <c r="DV373" s="220">
        <v>9907</v>
      </c>
      <c r="DW373" s="220">
        <v>9917</v>
      </c>
      <c r="DX373" s="220">
        <v>9917</v>
      </c>
      <c r="DY373" s="220">
        <v>9910</v>
      </c>
      <c r="DZ373" s="220">
        <v>9910</v>
      </c>
      <c r="EA373" s="220">
        <v>9903</v>
      </c>
      <c r="EB373" s="220">
        <v>9903</v>
      </c>
      <c r="EC373" s="220">
        <v>9903</v>
      </c>
      <c r="ED373" s="220">
        <v>9903</v>
      </c>
      <c r="EE373" s="220">
        <v>9903</v>
      </c>
      <c r="EF373" s="220">
        <v>9903</v>
      </c>
      <c r="EG373" s="220">
        <v>9903</v>
      </c>
      <c r="EH373" s="220">
        <v>9903</v>
      </c>
      <c r="EI373" s="220">
        <v>9903</v>
      </c>
      <c r="EJ373" s="220">
        <v>9903</v>
      </c>
      <c r="EK373" s="220">
        <v>9903</v>
      </c>
      <c r="EL373" s="220">
        <v>9903</v>
      </c>
      <c r="EM373" s="220">
        <v>9903</v>
      </c>
      <c r="EN373" s="242">
        <v>9903</v>
      </c>
      <c r="EO373" s="232">
        <v>9903</v>
      </c>
      <c r="EP373" s="227">
        <v>9903</v>
      </c>
      <c r="EQ373" s="154">
        <v>9903</v>
      </c>
      <c r="ER373" s="154">
        <v>9902</v>
      </c>
      <c r="ES373" s="154">
        <v>9902</v>
      </c>
      <c r="ET373" s="154">
        <v>9902</v>
      </c>
      <c r="EU373" s="154">
        <v>9902</v>
      </c>
      <c r="EV373" s="166">
        <v>9902</v>
      </c>
      <c r="EW373" s="166">
        <v>9902</v>
      </c>
      <c r="EX373" s="166">
        <v>9902</v>
      </c>
      <c r="EY373" s="166">
        <v>9902</v>
      </c>
      <c r="EZ373" s="166">
        <v>9902</v>
      </c>
      <c r="FA373" s="166">
        <v>9902</v>
      </c>
      <c r="FB373" s="154">
        <v>9902</v>
      </c>
      <c r="FC373" s="166">
        <v>9902</v>
      </c>
      <c r="FD373" s="154">
        <v>9902</v>
      </c>
      <c r="FE373" s="154">
        <v>9902</v>
      </c>
      <c r="FF373" s="166">
        <v>9902</v>
      </c>
      <c r="FG373" s="154">
        <v>9902</v>
      </c>
      <c r="FH373" s="166">
        <v>9902</v>
      </c>
      <c r="FI373" s="166">
        <v>9902</v>
      </c>
      <c r="FJ373" s="154">
        <v>9902</v>
      </c>
      <c r="FK373" s="166">
        <v>9902</v>
      </c>
      <c r="FL373" s="166">
        <v>9902</v>
      </c>
      <c r="FM373" s="166">
        <v>9902</v>
      </c>
      <c r="FN373" s="166">
        <v>9902</v>
      </c>
      <c r="FO373" s="166">
        <v>9902</v>
      </c>
      <c r="FP373" s="166">
        <v>9902</v>
      </c>
      <c r="FQ373" s="166">
        <v>9896</v>
      </c>
      <c r="FR373" s="166">
        <v>9896</v>
      </c>
      <c r="FS373" s="166">
        <v>9896</v>
      </c>
      <c r="FT373" s="166">
        <v>9896</v>
      </c>
      <c r="FU373" s="166">
        <v>9896</v>
      </c>
      <c r="FV373" s="166">
        <v>9896</v>
      </c>
      <c r="FW373" s="166">
        <v>9896</v>
      </c>
      <c r="FX373" s="166">
        <v>9896</v>
      </c>
      <c r="FY373" s="166">
        <v>9896</v>
      </c>
      <c r="FZ373" s="166">
        <v>9896</v>
      </c>
      <c r="GA373" s="166">
        <v>9896</v>
      </c>
      <c r="GB373" s="166">
        <v>9896</v>
      </c>
      <c r="GC373" s="166">
        <v>9896</v>
      </c>
      <c r="GD373" s="166">
        <v>9896</v>
      </c>
      <c r="GE373" s="166">
        <v>9896</v>
      </c>
      <c r="GF373" s="166">
        <v>9896</v>
      </c>
      <c r="GG373" s="166">
        <v>9896</v>
      </c>
      <c r="GH373" s="166">
        <v>9896</v>
      </c>
      <c r="GI373" s="166">
        <v>9896</v>
      </c>
      <c r="GJ373" s="166">
        <v>9896</v>
      </c>
      <c r="GK373" s="154">
        <v>9896</v>
      </c>
      <c r="GL373" s="154">
        <v>9896</v>
      </c>
      <c r="GM373" s="154">
        <v>9897</v>
      </c>
      <c r="GN373" s="154">
        <v>9897</v>
      </c>
      <c r="GO373" s="154">
        <v>9897</v>
      </c>
      <c r="GP373" s="154">
        <v>9897</v>
      </c>
      <c r="GQ373" s="154">
        <v>9897</v>
      </c>
      <c r="GR373" s="154">
        <v>9897</v>
      </c>
      <c r="GS373" s="154">
        <v>9897</v>
      </c>
      <c r="GT373" s="166">
        <v>9897</v>
      </c>
      <c r="GU373" s="166">
        <v>9897</v>
      </c>
      <c r="GV373" s="166">
        <v>9897</v>
      </c>
      <c r="GW373" s="166">
        <v>9897</v>
      </c>
      <c r="GX373" s="166">
        <v>9897</v>
      </c>
      <c r="GY373" s="154">
        <v>9897</v>
      </c>
      <c r="GZ373" s="154">
        <v>9897</v>
      </c>
      <c r="HA373" s="154">
        <v>9897</v>
      </c>
      <c r="HB373" s="154">
        <v>9897</v>
      </c>
      <c r="HC373" s="154">
        <v>9897</v>
      </c>
      <c r="HD373" s="154">
        <v>9897</v>
      </c>
      <c r="HE373" s="154">
        <v>9896</v>
      </c>
      <c r="HF373" s="166">
        <v>9896</v>
      </c>
      <c r="HG373" s="154">
        <v>9896</v>
      </c>
      <c r="HH373" s="154">
        <v>9912</v>
      </c>
      <c r="HI373" s="166">
        <v>9912</v>
      </c>
      <c r="HJ373" s="154">
        <v>9913</v>
      </c>
      <c r="HK373" s="154">
        <v>9912</v>
      </c>
      <c r="HL373" s="166">
        <v>9915</v>
      </c>
      <c r="HM373" s="154">
        <v>9919</v>
      </c>
      <c r="HN373" s="154">
        <v>9918</v>
      </c>
      <c r="HO373" s="166">
        <v>9918</v>
      </c>
      <c r="HP373" s="154">
        <v>9918</v>
      </c>
      <c r="HQ373" s="154">
        <v>9918</v>
      </c>
      <c r="HR373" s="166">
        <v>9918</v>
      </c>
      <c r="HS373" s="154">
        <v>9918</v>
      </c>
      <c r="HT373" s="148">
        <v>9918</v>
      </c>
      <c r="HU373" s="148">
        <v>9907</v>
      </c>
      <c r="HV373" s="148">
        <v>9904</v>
      </c>
      <c r="HW373" s="166">
        <v>9901</v>
      </c>
    </row>
    <row r="374" spans="1:231">
      <c r="A374" s="145">
        <f t="shared" si="55"/>
        <v>44306</v>
      </c>
      <c r="B374" s="220">
        <f>'Age&amp;Sex by occurrence date'!$CTT22</f>
        <v>12210</v>
      </c>
      <c r="C374" s="220">
        <v>10100</v>
      </c>
      <c r="D374" s="220">
        <v>10100</v>
      </c>
      <c r="E374" s="220">
        <v>10100</v>
      </c>
      <c r="F374" s="220">
        <v>10100</v>
      </c>
      <c r="G374" s="220">
        <v>10100</v>
      </c>
      <c r="H374" s="220">
        <v>10100</v>
      </c>
      <c r="I374" s="220">
        <v>10100</v>
      </c>
      <c r="J374" s="220">
        <v>10100</v>
      </c>
      <c r="K374" s="220">
        <v>10100</v>
      </c>
      <c r="L374" s="220">
        <v>10100</v>
      </c>
      <c r="M374" s="220">
        <v>10100</v>
      </c>
      <c r="N374" s="220">
        <v>10100</v>
      </c>
      <c r="O374" s="220">
        <v>10100</v>
      </c>
      <c r="P374" s="220">
        <v>10100</v>
      </c>
      <c r="Q374" s="220">
        <v>10099</v>
      </c>
      <c r="R374" s="220">
        <v>10099</v>
      </c>
      <c r="S374" s="220">
        <v>10099</v>
      </c>
      <c r="T374" s="220">
        <v>10099</v>
      </c>
      <c r="U374" s="220">
        <v>10099</v>
      </c>
      <c r="V374" s="220">
        <v>10098</v>
      </c>
      <c r="W374" s="220">
        <v>10098</v>
      </c>
      <c r="X374" s="220">
        <v>10098</v>
      </c>
      <c r="Y374" s="220">
        <v>10098</v>
      </c>
      <c r="Z374" s="220">
        <v>10093</v>
      </c>
      <c r="AA374" s="220">
        <v>10034</v>
      </c>
      <c r="AB374" s="220">
        <v>9922</v>
      </c>
      <c r="AC374" s="220">
        <v>9922</v>
      </c>
      <c r="AD374" s="220">
        <v>9922</v>
      </c>
      <c r="AE374" s="220">
        <v>9921</v>
      </c>
      <c r="AF374" s="220">
        <v>9921</v>
      </c>
      <c r="AG374" s="220">
        <v>9921</v>
      </c>
      <c r="AH374" s="220">
        <v>9921</v>
      </c>
      <c r="AI374" s="220">
        <v>9921</v>
      </c>
      <c r="AJ374" s="220">
        <v>9921</v>
      </c>
      <c r="AK374" s="220">
        <v>9921</v>
      </c>
      <c r="AL374" s="220">
        <v>9921</v>
      </c>
      <c r="AM374" s="220">
        <v>9921</v>
      </c>
      <c r="AN374" s="220">
        <v>9921</v>
      </c>
      <c r="AO374" s="220">
        <v>9921</v>
      </c>
      <c r="AP374" s="220">
        <v>9921</v>
      </c>
      <c r="AQ374" s="220">
        <v>9921</v>
      </c>
      <c r="AR374" s="220">
        <v>9921</v>
      </c>
      <c r="AS374" s="220">
        <v>9921</v>
      </c>
      <c r="AT374" s="220">
        <v>9921</v>
      </c>
      <c r="AU374" s="220">
        <v>9921</v>
      </c>
      <c r="AV374" s="220">
        <v>9921</v>
      </c>
      <c r="AW374" s="220">
        <v>9921</v>
      </c>
      <c r="AX374" s="220">
        <v>9921</v>
      </c>
      <c r="AY374" s="220">
        <v>9921</v>
      </c>
      <c r="AZ374" s="220">
        <v>9921</v>
      </c>
      <c r="BA374" s="220">
        <v>9921</v>
      </c>
      <c r="BB374" s="220">
        <v>9921</v>
      </c>
      <c r="BC374" s="220">
        <v>9921</v>
      </c>
      <c r="BD374" s="220">
        <v>9921</v>
      </c>
      <c r="BE374" s="220">
        <v>9921</v>
      </c>
      <c r="BF374" s="220">
        <v>9921</v>
      </c>
      <c r="BG374" s="220">
        <v>9921</v>
      </c>
      <c r="BH374" s="220">
        <v>9921</v>
      </c>
      <c r="BI374" s="220">
        <v>9921</v>
      </c>
      <c r="BJ374" s="220">
        <v>9921</v>
      </c>
      <c r="BK374" s="220">
        <v>9921</v>
      </c>
      <c r="BL374" s="220">
        <v>9921</v>
      </c>
      <c r="BM374" s="220">
        <v>9921</v>
      </c>
      <c r="BN374" s="220">
        <v>9921</v>
      </c>
      <c r="BO374" s="220">
        <v>9921</v>
      </c>
      <c r="BP374" s="220">
        <v>9921</v>
      </c>
      <c r="BQ374" s="220">
        <v>9921</v>
      </c>
      <c r="BR374" s="220">
        <v>9921</v>
      </c>
      <c r="BS374" s="220">
        <v>9921</v>
      </c>
      <c r="BT374" s="220">
        <v>9921</v>
      </c>
      <c r="BU374" s="220">
        <v>9921</v>
      </c>
      <c r="BV374" s="220">
        <v>9921</v>
      </c>
      <c r="BW374" s="220">
        <v>9921</v>
      </c>
      <c r="BX374" s="220">
        <v>9921</v>
      </c>
      <c r="BY374" s="220">
        <v>9921</v>
      </c>
      <c r="BZ374" s="220">
        <v>9921</v>
      </c>
      <c r="CA374" s="220">
        <v>9921</v>
      </c>
      <c r="CB374" s="220">
        <v>9921</v>
      </c>
      <c r="CC374" s="220">
        <v>9921</v>
      </c>
      <c r="CD374" s="220">
        <v>9921</v>
      </c>
      <c r="CE374" s="220">
        <v>9921</v>
      </c>
      <c r="CF374" s="220">
        <v>9921</v>
      </c>
      <c r="CG374" s="220">
        <v>9921</v>
      </c>
      <c r="CH374" s="220">
        <v>9921</v>
      </c>
      <c r="CI374" s="220">
        <v>9921</v>
      </c>
      <c r="CJ374" s="220">
        <v>9921</v>
      </c>
      <c r="CK374" s="220">
        <v>9921</v>
      </c>
      <c r="CL374" s="220">
        <v>9921</v>
      </c>
      <c r="CM374" s="220">
        <v>9921</v>
      </c>
      <c r="CN374" s="220">
        <v>9921</v>
      </c>
      <c r="CO374" s="220">
        <v>9921</v>
      </c>
      <c r="CP374" s="220">
        <v>9921</v>
      </c>
      <c r="CQ374" s="220">
        <v>9921</v>
      </c>
      <c r="CR374" s="220">
        <v>9921</v>
      </c>
      <c r="CS374" s="220">
        <v>9921</v>
      </c>
      <c r="CT374" s="220">
        <v>9921</v>
      </c>
      <c r="CU374" s="220">
        <v>9921</v>
      </c>
      <c r="CV374" s="220">
        <v>9921</v>
      </c>
      <c r="CW374" s="220">
        <v>9921</v>
      </c>
      <c r="CX374" s="220">
        <v>9921</v>
      </c>
      <c r="CY374" s="220">
        <v>9921</v>
      </c>
      <c r="CZ374" s="220">
        <v>9921</v>
      </c>
      <c r="DA374" s="220">
        <v>9921</v>
      </c>
      <c r="DB374" s="220">
        <v>9921</v>
      </c>
      <c r="DC374" s="220">
        <v>9921</v>
      </c>
      <c r="DD374" s="220">
        <v>9921</v>
      </c>
      <c r="DE374" s="220">
        <v>9921</v>
      </c>
      <c r="DF374" s="220">
        <v>9921</v>
      </c>
      <c r="DG374" s="220">
        <v>9921</v>
      </c>
      <c r="DH374" s="220">
        <v>9921</v>
      </c>
      <c r="DI374" s="220">
        <v>9921</v>
      </c>
      <c r="DJ374" s="220">
        <v>9921</v>
      </c>
      <c r="DK374" s="220">
        <v>9921</v>
      </c>
      <c r="DL374" s="220">
        <v>9921</v>
      </c>
      <c r="DM374" s="220">
        <v>9921</v>
      </c>
      <c r="DN374" s="220">
        <v>9921</v>
      </c>
      <c r="DO374" s="220">
        <v>9921</v>
      </c>
      <c r="DP374" s="220">
        <v>9921</v>
      </c>
      <c r="DQ374" s="220">
        <v>9921</v>
      </c>
      <c r="DR374" s="220">
        <v>9921</v>
      </c>
      <c r="DS374" s="220">
        <v>9921</v>
      </c>
      <c r="DT374" s="220">
        <v>9891</v>
      </c>
      <c r="DU374" s="220">
        <v>9889</v>
      </c>
      <c r="DV374" s="220">
        <v>9889</v>
      </c>
      <c r="DW374" s="220">
        <v>9899</v>
      </c>
      <c r="DX374" s="220">
        <v>9899</v>
      </c>
      <c r="DY374" s="220">
        <v>9892</v>
      </c>
      <c r="DZ374" s="220">
        <v>9892</v>
      </c>
      <c r="EA374" s="220">
        <v>9885</v>
      </c>
      <c r="EB374" s="220">
        <v>9885</v>
      </c>
      <c r="EC374" s="220">
        <v>9885</v>
      </c>
      <c r="ED374" s="220">
        <v>9885</v>
      </c>
      <c r="EE374" s="220">
        <v>9885</v>
      </c>
      <c r="EF374" s="220">
        <v>9885</v>
      </c>
      <c r="EG374" s="220">
        <v>9885</v>
      </c>
      <c r="EH374" s="220">
        <v>9885</v>
      </c>
      <c r="EI374" s="220">
        <v>9885</v>
      </c>
      <c r="EJ374" s="220">
        <v>9885</v>
      </c>
      <c r="EK374" s="220">
        <v>9885</v>
      </c>
      <c r="EL374" s="220">
        <v>9885</v>
      </c>
      <c r="EM374" s="220">
        <v>9885</v>
      </c>
      <c r="EN374" s="242">
        <v>9885</v>
      </c>
      <c r="EO374" s="232">
        <v>9885</v>
      </c>
      <c r="EP374" s="228">
        <v>9885</v>
      </c>
      <c r="EQ374" s="166">
        <v>9885</v>
      </c>
      <c r="ER374" s="166">
        <v>9884</v>
      </c>
      <c r="ES374" s="166">
        <v>9884</v>
      </c>
      <c r="ET374" s="166">
        <v>9884</v>
      </c>
      <c r="EU374" s="166">
        <v>9884</v>
      </c>
      <c r="EV374" s="154">
        <v>9884</v>
      </c>
      <c r="EW374" s="166">
        <v>9884</v>
      </c>
      <c r="EX374" s="166">
        <v>9884</v>
      </c>
      <c r="EY374" s="166">
        <v>9884</v>
      </c>
      <c r="EZ374" s="166">
        <v>9884</v>
      </c>
      <c r="FA374" s="166">
        <v>9884</v>
      </c>
      <c r="FB374" s="154">
        <v>9884</v>
      </c>
      <c r="FC374" s="154">
        <v>9884</v>
      </c>
      <c r="FD374" s="154">
        <v>9884</v>
      </c>
      <c r="FE374" s="166">
        <v>9884</v>
      </c>
      <c r="FF374" s="154">
        <v>9884</v>
      </c>
      <c r="FG374" s="166">
        <v>9884</v>
      </c>
      <c r="FH374" s="166">
        <v>9884</v>
      </c>
      <c r="FI374" s="154">
        <v>9884</v>
      </c>
      <c r="FJ374" s="166">
        <v>9884</v>
      </c>
      <c r="FK374" s="154">
        <v>9884</v>
      </c>
      <c r="FL374" s="154">
        <v>9884</v>
      </c>
      <c r="FM374" s="154">
        <v>9884</v>
      </c>
      <c r="FN374" s="154">
        <v>9884</v>
      </c>
      <c r="FO374" s="154">
        <v>9884</v>
      </c>
      <c r="FP374" s="154">
        <v>9884</v>
      </c>
      <c r="FQ374" s="154">
        <v>9878</v>
      </c>
      <c r="FR374" s="166">
        <v>9878</v>
      </c>
      <c r="FS374" s="166">
        <v>9878</v>
      </c>
      <c r="FT374" s="166">
        <v>9878</v>
      </c>
      <c r="FU374" s="166">
        <v>9878</v>
      </c>
      <c r="FV374" s="166">
        <v>9878</v>
      </c>
      <c r="FW374" s="166">
        <v>9878</v>
      </c>
      <c r="FX374" s="166">
        <v>9878</v>
      </c>
      <c r="FY374" s="154">
        <v>9878</v>
      </c>
      <c r="FZ374" s="154">
        <v>9878</v>
      </c>
      <c r="GA374" s="154">
        <v>9878</v>
      </c>
      <c r="GB374" s="154">
        <v>9878</v>
      </c>
      <c r="GC374" s="154">
        <v>9878</v>
      </c>
      <c r="GD374" s="154">
        <v>9878</v>
      </c>
      <c r="GE374" s="154">
        <v>9878</v>
      </c>
      <c r="GF374" s="154">
        <v>9878</v>
      </c>
      <c r="GG374" s="154">
        <v>9878</v>
      </c>
      <c r="GH374" s="154">
        <v>9878</v>
      </c>
      <c r="GI374" s="154">
        <v>9878</v>
      </c>
      <c r="GJ374" s="154">
        <v>9878</v>
      </c>
      <c r="GK374" s="166">
        <v>9878</v>
      </c>
      <c r="GL374" s="166">
        <v>9878</v>
      </c>
      <c r="GM374" s="166">
        <v>9879</v>
      </c>
      <c r="GN374" s="166">
        <v>9879</v>
      </c>
      <c r="GO374" s="166">
        <v>9879</v>
      </c>
      <c r="GP374" s="166">
        <v>9879</v>
      </c>
      <c r="GQ374" s="166">
        <v>9879</v>
      </c>
      <c r="GR374" s="166">
        <v>9879</v>
      </c>
      <c r="GS374" s="166">
        <v>9879</v>
      </c>
      <c r="GT374" s="154">
        <v>9879</v>
      </c>
      <c r="GU374" s="154">
        <v>9879</v>
      </c>
      <c r="GV374" s="154">
        <v>9879</v>
      </c>
      <c r="GW374" s="154">
        <v>9879</v>
      </c>
      <c r="GX374" s="166">
        <v>9879</v>
      </c>
      <c r="GY374" s="166">
        <v>9879</v>
      </c>
      <c r="GZ374" s="166">
        <v>9879</v>
      </c>
      <c r="HA374" s="166">
        <v>9879</v>
      </c>
      <c r="HB374" s="166">
        <v>9879</v>
      </c>
      <c r="HC374" s="166">
        <v>9879</v>
      </c>
      <c r="HD374" s="166">
        <v>9879</v>
      </c>
      <c r="HE374" s="166">
        <v>9878</v>
      </c>
      <c r="HF374" s="166">
        <v>9878</v>
      </c>
      <c r="HG374" s="154">
        <v>9878</v>
      </c>
      <c r="HH374" s="154">
        <v>9894</v>
      </c>
      <c r="HI374" s="166">
        <v>9894</v>
      </c>
      <c r="HJ374" s="154">
        <v>9895</v>
      </c>
      <c r="HK374" s="154">
        <v>9894</v>
      </c>
      <c r="HL374" s="166">
        <v>9897</v>
      </c>
      <c r="HM374" s="154">
        <v>9901</v>
      </c>
      <c r="HN374" s="154">
        <v>9900</v>
      </c>
      <c r="HO374" s="166">
        <v>9900</v>
      </c>
      <c r="HP374" s="154">
        <v>9900</v>
      </c>
      <c r="HQ374" s="154">
        <v>9900</v>
      </c>
      <c r="HR374" s="166">
        <v>9900</v>
      </c>
      <c r="HS374" s="154">
        <v>9900</v>
      </c>
      <c r="HT374" s="148">
        <v>9900</v>
      </c>
      <c r="HU374" s="148">
        <v>9889</v>
      </c>
      <c r="HV374" s="148">
        <v>9886</v>
      </c>
      <c r="HW374" s="166">
        <v>9883</v>
      </c>
    </row>
    <row r="375" spans="1:231">
      <c r="A375" s="145">
        <f t="shared" si="55"/>
        <v>44305</v>
      </c>
      <c r="B375" s="220">
        <f>'Age&amp;Sex by occurrence date'!$CUA22</f>
        <v>12164</v>
      </c>
      <c r="C375" s="220">
        <v>10056</v>
      </c>
      <c r="D375" s="220">
        <v>10056</v>
      </c>
      <c r="E375" s="220">
        <v>10056</v>
      </c>
      <c r="F375" s="220">
        <v>10056</v>
      </c>
      <c r="G375" s="220">
        <v>10056</v>
      </c>
      <c r="H375" s="220">
        <v>10056</v>
      </c>
      <c r="I375" s="220">
        <v>10056</v>
      </c>
      <c r="J375" s="220">
        <v>10056</v>
      </c>
      <c r="K375" s="220">
        <v>10056</v>
      </c>
      <c r="L375" s="220">
        <v>10056</v>
      </c>
      <c r="M375" s="220">
        <v>10056</v>
      </c>
      <c r="N375" s="220">
        <v>10056</v>
      </c>
      <c r="O375" s="220">
        <v>10056</v>
      </c>
      <c r="P375" s="220">
        <v>10056</v>
      </c>
      <c r="Q375" s="220">
        <v>10055</v>
      </c>
      <c r="R375" s="220">
        <v>10055</v>
      </c>
      <c r="S375" s="220">
        <v>10055</v>
      </c>
      <c r="T375" s="220">
        <v>10055</v>
      </c>
      <c r="U375" s="220">
        <v>10055</v>
      </c>
      <c r="V375" s="220">
        <v>10054</v>
      </c>
      <c r="W375" s="220">
        <v>10054</v>
      </c>
      <c r="X375" s="220">
        <v>10054</v>
      </c>
      <c r="Y375" s="220">
        <v>10054</v>
      </c>
      <c r="Z375" s="220">
        <v>10049</v>
      </c>
      <c r="AA375" s="220">
        <v>9991</v>
      </c>
      <c r="AB375" s="220">
        <v>9879</v>
      </c>
      <c r="AC375" s="220">
        <v>9879</v>
      </c>
      <c r="AD375" s="220">
        <v>9879</v>
      </c>
      <c r="AE375" s="220">
        <v>9878</v>
      </c>
      <c r="AF375" s="220">
        <v>9878</v>
      </c>
      <c r="AG375" s="220">
        <v>9878</v>
      </c>
      <c r="AH375" s="220">
        <v>9878</v>
      </c>
      <c r="AI375" s="220">
        <v>9878</v>
      </c>
      <c r="AJ375" s="220">
        <v>9878</v>
      </c>
      <c r="AK375" s="220">
        <v>9878</v>
      </c>
      <c r="AL375" s="220">
        <v>9878</v>
      </c>
      <c r="AM375" s="220">
        <v>9878</v>
      </c>
      <c r="AN375" s="220">
        <v>9878</v>
      </c>
      <c r="AO375" s="220">
        <v>9878</v>
      </c>
      <c r="AP375" s="220">
        <v>9878</v>
      </c>
      <c r="AQ375" s="220">
        <v>9878</v>
      </c>
      <c r="AR375" s="220">
        <v>9878</v>
      </c>
      <c r="AS375" s="220">
        <v>9878</v>
      </c>
      <c r="AT375" s="220">
        <v>9878</v>
      </c>
      <c r="AU375" s="220">
        <v>9878</v>
      </c>
      <c r="AV375" s="220">
        <v>9878</v>
      </c>
      <c r="AW375" s="220">
        <v>9878</v>
      </c>
      <c r="AX375" s="220">
        <v>9878</v>
      </c>
      <c r="AY375" s="220">
        <v>9878</v>
      </c>
      <c r="AZ375" s="220">
        <v>9878</v>
      </c>
      <c r="BA375" s="220">
        <v>9878</v>
      </c>
      <c r="BB375" s="220">
        <v>9878</v>
      </c>
      <c r="BC375" s="220">
        <v>9878</v>
      </c>
      <c r="BD375" s="220">
        <v>9878</v>
      </c>
      <c r="BE375" s="220">
        <v>9878</v>
      </c>
      <c r="BF375" s="220">
        <v>9878</v>
      </c>
      <c r="BG375" s="220">
        <v>9878</v>
      </c>
      <c r="BH375" s="220">
        <v>9878</v>
      </c>
      <c r="BI375" s="220">
        <v>9878</v>
      </c>
      <c r="BJ375" s="220">
        <v>9878</v>
      </c>
      <c r="BK375" s="220">
        <v>9878</v>
      </c>
      <c r="BL375" s="220">
        <v>9878</v>
      </c>
      <c r="BM375" s="220">
        <v>9878</v>
      </c>
      <c r="BN375" s="220">
        <v>9878</v>
      </c>
      <c r="BO375" s="220">
        <v>9878</v>
      </c>
      <c r="BP375" s="220">
        <v>9878</v>
      </c>
      <c r="BQ375" s="220">
        <v>9878</v>
      </c>
      <c r="BR375" s="220">
        <v>9878</v>
      </c>
      <c r="BS375" s="220">
        <v>9878</v>
      </c>
      <c r="BT375" s="220">
        <v>9878</v>
      </c>
      <c r="BU375" s="220">
        <v>9878</v>
      </c>
      <c r="BV375" s="220">
        <v>9878</v>
      </c>
      <c r="BW375" s="220">
        <v>9878</v>
      </c>
      <c r="BX375" s="220">
        <v>9878</v>
      </c>
      <c r="BY375" s="220">
        <v>9878</v>
      </c>
      <c r="BZ375" s="220">
        <v>9878</v>
      </c>
      <c r="CA375" s="220">
        <v>9878</v>
      </c>
      <c r="CB375" s="220">
        <v>9878</v>
      </c>
      <c r="CC375" s="220">
        <v>9878</v>
      </c>
      <c r="CD375" s="220">
        <v>9878</v>
      </c>
      <c r="CE375" s="220">
        <v>9878</v>
      </c>
      <c r="CF375" s="220">
        <v>9878</v>
      </c>
      <c r="CG375" s="220">
        <v>9878</v>
      </c>
      <c r="CH375" s="220">
        <v>9878</v>
      </c>
      <c r="CI375" s="220">
        <v>9878</v>
      </c>
      <c r="CJ375" s="220">
        <v>9878</v>
      </c>
      <c r="CK375" s="220">
        <v>9878</v>
      </c>
      <c r="CL375" s="220">
        <v>9878</v>
      </c>
      <c r="CM375" s="220">
        <v>9878</v>
      </c>
      <c r="CN375" s="220">
        <v>9878</v>
      </c>
      <c r="CO375" s="220">
        <v>9878</v>
      </c>
      <c r="CP375" s="220">
        <v>9878</v>
      </c>
      <c r="CQ375" s="220">
        <v>9878</v>
      </c>
      <c r="CR375" s="220">
        <v>9878</v>
      </c>
      <c r="CS375" s="220">
        <v>9878</v>
      </c>
      <c r="CT375" s="220">
        <v>9878</v>
      </c>
      <c r="CU375" s="220">
        <v>9878</v>
      </c>
      <c r="CV375" s="220">
        <v>9878</v>
      </c>
      <c r="CW375" s="220">
        <v>9878</v>
      </c>
      <c r="CX375" s="220">
        <v>9878</v>
      </c>
      <c r="CY375" s="220">
        <v>9878</v>
      </c>
      <c r="CZ375" s="220">
        <v>9878</v>
      </c>
      <c r="DA375" s="220">
        <v>9878</v>
      </c>
      <c r="DB375" s="220">
        <v>9878</v>
      </c>
      <c r="DC375" s="220">
        <v>9878</v>
      </c>
      <c r="DD375" s="220">
        <v>9878</v>
      </c>
      <c r="DE375" s="220">
        <v>9878</v>
      </c>
      <c r="DF375" s="220">
        <v>9878</v>
      </c>
      <c r="DG375" s="220">
        <v>9878</v>
      </c>
      <c r="DH375" s="220">
        <v>9878</v>
      </c>
      <c r="DI375" s="220">
        <v>9878</v>
      </c>
      <c r="DJ375" s="220">
        <v>9878</v>
      </c>
      <c r="DK375" s="220">
        <v>9878</v>
      </c>
      <c r="DL375" s="220">
        <v>9878</v>
      </c>
      <c r="DM375" s="220">
        <v>9878</v>
      </c>
      <c r="DN375" s="220">
        <v>9878</v>
      </c>
      <c r="DO375" s="220">
        <v>9878</v>
      </c>
      <c r="DP375" s="220">
        <v>9878</v>
      </c>
      <c r="DQ375" s="220">
        <v>9878</v>
      </c>
      <c r="DR375" s="220">
        <v>9878</v>
      </c>
      <c r="DS375" s="220">
        <v>9878</v>
      </c>
      <c r="DT375" s="220">
        <v>9848</v>
      </c>
      <c r="DU375" s="220">
        <v>9847</v>
      </c>
      <c r="DV375" s="220">
        <v>9847</v>
      </c>
      <c r="DW375" s="220">
        <v>9857</v>
      </c>
      <c r="DX375" s="220">
        <v>9857</v>
      </c>
      <c r="DY375" s="220">
        <v>9850</v>
      </c>
      <c r="DZ375" s="220">
        <v>9850</v>
      </c>
      <c r="EA375" s="220">
        <v>9843</v>
      </c>
      <c r="EB375" s="220">
        <v>9843</v>
      </c>
      <c r="EC375" s="220">
        <v>9843</v>
      </c>
      <c r="ED375" s="220">
        <v>9843</v>
      </c>
      <c r="EE375" s="220">
        <v>9843</v>
      </c>
      <c r="EF375" s="220">
        <v>9843</v>
      </c>
      <c r="EG375" s="220">
        <v>9843</v>
      </c>
      <c r="EH375" s="220">
        <v>9843</v>
      </c>
      <c r="EI375" s="220">
        <v>9843</v>
      </c>
      <c r="EJ375" s="220">
        <v>9843</v>
      </c>
      <c r="EK375" s="220">
        <v>9843</v>
      </c>
      <c r="EL375" s="220">
        <v>9843</v>
      </c>
      <c r="EM375" s="220">
        <v>9843</v>
      </c>
      <c r="EN375" s="242">
        <v>9843</v>
      </c>
      <c r="EO375" s="232">
        <v>9843</v>
      </c>
      <c r="EP375" s="227">
        <v>9843</v>
      </c>
      <c r="EQ375" s="154">
        <v>9843</v>
      </c>
      <c r="ER375" s="154">
        <v>9842</v>
      </c>
      <c r="ES375" s="154">
        <v>9842</v>
      </c>
      <c r="ET375" s="154">
        <v>9842</v>
      </c>
      <c r="EU375" s="154">
        <v>9842</v>
      </c>
      <c r="EV375" s="154">
        <v>9842</v>
      </c>
      <c r="EW375" s="154">
        <v>9842</v>
      </c>
      <c r="EX375" s="154">
        <v>9842</v>
      </c>
      <c r="EY375" s="154">
        <v>9842</v>
      </c>
      <c r="EZ375" s="154">
        <v>9842</v>
      </c>
      <c r="FA375" s="154">
        <v>9842</v>
      </c>
      <c r="FB375" s="166">
        <v>9842</v>
      </c>
      <c r="FC375" s="166">
        <v>9842</v>
      </c>
      <c r="FD375" s="166">
        <v>9842</v>
      </c>
      <c r="FE375" s="166">
        <v>9842</v>
      </c>
      <c r="FF375" s="154">
        <v>9842</v>
      </c>
      <c r="FG375" s="154">
        <v>9842</v>
      </c>
      <c r="FH375" s="154">
        <v>9842</v>
      </c>
      <c r="FI375" s="154">
        <v>9842</v>
      </c>
      <c r="FJ375" s="154">
        <v>9842</v>
      </c>
      <c r="FK375" s="154">
        <v>9842</v>
      </c>
      <c r="FL375" s="154">
        <v>9842</v>
      </c>
      <c r="FM375" s="154">
        <v>9842</v>
      </c>
      <c r="FN375" s="154">
        <v>9842</v>
      </c>
      <c r="FO375" s="154">
        <v>9842</v>
      </c>
      <c r="FP375" s="154">
        <v>9842</v>
      </c>
      <c r="FQ375" s="154">
        <v>9836</v>
      </c>
      <c r="FR375" s="166">
        <v>9836</v>
      </c>
      <c r="FS375" s="166">
        <v>9836</v>
      </c>
      <c r="FT375" s="166">
        <v>9836</v>
      </c>
      <c r="FU375" s="166">
        <v>9836</v>
      </c>
      <c r="FV375" s="166">
        <v>9836</v>
      </c>
      <c r="FW375" s="166">
        <v>9836</v>
      </c>
      <c r="FX375" s="166">
        <v>9836</v>
      </c>
      <c r="FY375" s="166">
        <v>9836</v>
      </c>
      <c r="FZ375" s="166">
        <v>9836</v>
      </c>
      <c r="GA375" s="166">
        <v>9836</v>
      </c>
      <c r="GB375" s="166">
        <v>9836</v>
      </c>
      <c r="GC375" s="166">
        <v>9836</v>
      </c>
      <c r="GD375" s="166">
        <v>9836</v>
      </c>
      <c r="GE375" s="166">
        <v>9836</v>
      </c>
      <c r="GF375" s="166">
        <v>9836</v>
      </c>
      <c r="GG375" s="166">
        <v>9836</v>
      </c>
      <c r="GH375" s="166">
        <v>9836</v>
      </c>
      <c r="GI375" s="166">
        <v>9836</v>
      </c>
      <c r="GJ375" s="166">
        <v>9836</v>
      </c>
      <c r="GK375" s="166">
        <v>9836</v>
      </c>
      <c r="GL375" s="166">
        <v>9836</v>
      </c>
      <c r="GM375" s="166">
        <v>9837</v>
      </c>
      <c r="GN375" s="166">
        <v>9837</v>
      </c>
      <c r="GO375" s="166">
        <v>9837</v>
      </c>
      <c r="GP375" s="166">
        <v>9837</v>
      </c>
      <c r="GQ375" s="166">
        <v>9837</v>
      </c>
      <c r="GR375" s="166">
        <v>9837</v>
      </c>
      <c r="GS375" s="166">
        <v>9837</v>
      </c>
      <c r="GT375" s="166">
        <v>9837</v>
      </c>
      <c r="GU375" s="166">
        <v>9837</v>
      </c>
      <c r="GV375" s="166">
        <v>9837</v>
      </c>
      <c r="GW375" s="166">
        <v>9837</v>
      </c>
      <c r="GX375" s="166">
        <v>9837</v>
      </c>
      <c r="GY375" s="166">
        <v>9837</v>
      </c>
      <c r="GZ375" s="166">
        <v>9837</v>
      </c>
      <c r="HA375" s="166">
        <v>9837</v>
      </c>
      <c r="HB375" s="166">
        <v>9837</v>
      </c>
      <c r="HC375" s="166">
        <v>9837</v>
      </c>
      <c r="HD375" s="166">
        <v>9837</v>
      </c>
      <c r="HE375" s="166">
        <v>9836</v>
      </c>
      <c r="HF375" s="166">
        <v>9836</v>
      </c>
      <c r="HG375" s="154">
        <v>9836</v>
      </c>
      <c r="HH375" s="154">
        <v>9852</v>
      </c>
      <c r="HI375" s="166">
        <v>9852</v>
      </c>
      <c r="HJ375" s="154">
        <v>9853</v>
      </c>
      <c r="HK375" s="154">
        <v>9852</v>
      </c>
      <c r="HL375" s="166">
        <v>9855</v>
      </c>
      <c r="HM375" s="154">
        <v>9859</v>
      </c>
      <c r="HN375" s="154">
        <v>9858</v>
      </c>
      <c r="HO375" s="166">
        <v>9858</v>
      </c>
      <c r="HP375" s="154">
        <v>9858</v>
      </c>
      <c r="HQ375" s="154">
        <v>9858</v>
      </c>
      <c r="HR375" s="166">
        <v>9858</v>
      </c>
      <c r="HS375" s="154">
        <v>9858</v>
      </c>
      <c r="HT375" s="148">
        <v>9858</v>
      </c>
      <c r="HU375" s="148">
        <v>9847</v>
      </c>
      <c r="HV375" s="148">
        <v>9844</v>
      </c>
      <c r="HW375" s="166">
        <v>9841</v>
      </c>
    </row>
    <row r="376" spans="1:231">
      <c r="A376" s="145">
        <f t="shared" si="55"/>
        <v>44304</v>
      </c>
      <c r="B376" s="220">
        <f>'Age&amp;Sex by occurrence date'!$CUH22</f>
        <v>12134</v>
      </c>
      <c r="C376" s="220">
        <v>10030</v>
      </c>
      <c r="D376" s="220">
        <v>10030</v>
      </c>
      <c r="E376" s="220">
        <v>10030</v>
      </c>
      <c r="F376" s="220">
        <v>10030</v>
      </c>
      <c r="G376" s="220">
        <v>10030</v>
      </c>
      <c r="H376" s="220">
        <v>10030</v>
      </c>
      <c r="I376" s="220">
        <v>10030</v>
      </c>
      <c r="J376" s="220">
        <v>10030</v>
      </c>
      <c r="K376" s="220">
        <v>10030</v>
      </c>
      <c r="L376" s="220">
        <v>10030</v>
      </c>
      <c r="M376" s="220">
        <v>10030</v>
      </c>
      <c r="N376" s="220">
        <v>10030</v>
      </c>
      <c r="O376" s="220">
        <v>10030</v>
      </c>
      <c r="P376" s="220">
        <v>10030</v>
      </c>
      <c r="Q376" s="220">
        <v>10029</v>
      </c>
      <c r="R376" s="220">
        <v>10029</v>
      </c>
      <c r="S376" s="220">
        <v>10029</v>
      </c>
      <c r="T376" s="220">
        <v>10029</v>
      </c>
      <c r="U376" s="220">
        <v>10029</v>
      </c>
      <c r="V376" s="220">
        <v>10028</v>
      </c>
      <c r="W376" s="220">
        <v>10028</v>
      </c>
      <c r="X376" s="220">
        <v>10028</v>
      </c>
      <c r="Y376" s="220">
        <v>10028</v>
      </c>
      <c r="Z376" s="220">
        <v>10023</v>
      </c>
      <c r="AA376" s="220">
        <v>9965</v>
      </c>
      <c r="AB376" s="220">
        <v>9857</v>
      </c>
      <c r="AC376" s="220">
        <v>9857</v>
      </c>
      <c r="AD376" s="220">
        <v>9857</v>
      </c>
      <c r="AE376" s="220">
        <v>9856</v>
      </c>
      <c r="AF376" s="220">
        <v>9856</v>
      </c>
      <c r="AG376" s="220">
        <v>9856</v>
      </c>
      <c r="AH376" s="220">
        <v>9856</v>
      </c>
      <c r="AI376" s="220">
        <v>9856</v>
      </c>
      <c r="AJ376" s="220">
        <v>9856</v>
      </c>
      <c r="AK376" s="220">
        <v>9856</v>
      </c>
      <c r="AL376" s="220">
        <v>9856</v>
      </c>
      <c r="AM376" s="220">
        <v>9856</v>
      </c>
      <c r="AN376" s="220">
        <v>9856</v>
      </c>
      <c r="AO376" s="220">
        <v>9856</v>
      </c>
      <c r="AP376" s="220">
        <v>9856</v>
      </c>
      <c r="AQ376" s="220">
        <v>9856</v>
      </c>
      <c r="AR376" s="220">
        <v>9856</v>
      </c>
      <c r="AS376" s="220">
        <v>9856</v>
      </c>
      <c r="AT376" s="220">
        <v>9856</v>
      </c>
      <c r="AU376" s="220">
        <v>9856</v>
      </c>
      <c r="AV376" s="220">
        <v>9856</v>
      </c>
      <c r="AW376" s="220">
        <v>9856</v>
      </c>
      <c r="AX376" s="220">
        <v>9856</v>
      </c>
      <c r="AY376" s="220">
        <v>9856</v>
      </c>
      <c r="AZ376" s="220">
        <v>9856</v>
      </c>
      <c r="BA376" s="220">
        <v>9856</v>
      </c>
      <c r="BB376" s="220">
        <v>9856</v>
      </c>
      <c r="BC376" s="220">
        <v>9856</v>
      </c>
      <c r="BD376" s="220">
        <v>9856</v>
      </c>
      <c r="BE376" s="220">
        <v>9856</v>
      </c>
      <c r="BF376" s="220">
        <v>9856</v>
      </c>
      <c r="BG376" s="220">
        <v>9856</v>
      </c>
      <c r="BH376" s="220">
        <v>9856</v>
      </c>
      <c r="BI376" s="220">
        <v>9856</v>
      </c>
      <c r="BJ376" s="220">
        <v>9856</v>
      </c>
      <c r="BK376" s="220">
        <v>9856</v>
      </c>
      <c r="BL376" s="220">
        <v>9856</v>
      </c>
      <c r="BM376" s="220">
        <v>9856</v>
      </c>
      <c r="BN376" s="220">
        <v>9856</v>
      </c>
      <c r="BO376" s="220">
        <v>9856</v>
      </c>
      <c r="BP376" s="220">
        <v>9856</v>
      </c>
      <c r="BQ376" s="220">
        <v>9856</v>
      </c>
      <c r="BR376" s="220">
        <v>9856</v>
      </c>
      <c r="BS376" s="220">
        <v>9856</v>
      </c>
      <c r="BT376" s="220">
        <v>9856</v>
      </c>
      <c r="BU376" s="220">
        <v>9856</v>
      </c>
      <c r="BV376" s="220">
        <v>9856</v>
      </c>
      <c r="BW376" s="220">
        <v>9856</v>
      </c>
      <c r="BX376" s="220">
        <v>9856</v>
      </c>
      <c r="BY376" s="220">
        <v>9856</v>
      </c>
      <c r="BZ376" s="220">
        <v>9856</v>
      </c>
      <c r="CA376" s="220">
        <v>9856</v>
      </c>
      <c r="CB376" s="220">
        <v>9856</v>
      </c>
      <c r="CC376" s="220">
        <v>9856</v>
      </c>
      <c r="CD376" s="220">
        <v>9856</v>
      </c>
      <c r="CE376" s="220">
        <v>9856</v>
      </c>
      <c r="CF376" s="220">
        <v>9856</v>
      </c>
      <c r="CG376" s="220">
        <v>9856</v>
      </c>
      <c r="CH376" s="220">
        <v>9856</v>
      </c>
      <c r="CI376" s="220">
        <v>9856</v>
      </c>
      <c r="CJ376" s="220">
        <v>9856</v>
      </c>
      <c r="CK376" s="220">
        <v>9856</v>
      </c>
      <c r="CL376" s="220">
        <v>9856</v>
      </c>
      <c r="CM376" s="220">
        <v>9856</v>
      </c>
      <c r="CN376" s="220">
        <v>9856</v>
      </c>
      <c r="CO376" s="220">
        <v>9856</v>
      </c>
      <c r="CP376" s="220">
        <v>9856</v>
      </c>
      <c r="CQ376" s="220">
        <v>9856</v>
      </c>
      <c r="CR376" s="220">
        <v>9856</v>
      </c>
      <c r="CS376" s="220">
        <v>9856</v>
      </c>
      <c r="CT376" s="220">
        <v>9856</v>
      </c>
      <c r="CU376" s="220">
        <v>9856</v>
      </c>
      <c r="CV376" s="220">
        <v>9856</v>
      </c>
      <c r="CW376" s="220">
        <v>9856</v>
      </c>
      <c r="CX376" s="220">
        <v>9856</v>
      </c>
      <c r="CY376" s="220">
        <v>9856</v>
      </c>
      <c r="CZ376" s="220">
        <v>9856</v>
      </c>
      <c r="DA376" s="220">
        <v>9856</v>
      </c>
      <c r="DB376" s="220">
        <v>9856</v>
      </c>
      <c r="DC376" s="220">
        <v>9856</v>
      </c>
      <c r="DD376" s="220">
        <v>9856</v>
      </c>
      <c r="DE376" s="220">
        <v>9856</v>
      </c>
      <c r="DF376" s="220">
        <v>9856</v>
      </c>
      <c r="DG376" s="220">
        <v>9856</v>
      </c>
      <c r="DH376" s="220">
        <v>9856</v>
      </c>
      <c r="DI376" s="220">
        <v>9856</v>
      </c>
      <c r="DJ376" s="220">
        <v>9856</v>
      </c>
      <c r="DK376" s="220">
        <v>9856</v>
      </c>
      <c r="DL376" s="220">
        <v>9856</v>
      </c>
      <c r="DM376" s="220">
        <v>9856</v>
      </c>
      <c r="DN376" s="220">
        <v>9856</v>
      </c>
      <c r="DO376" s="220">
        <v>9856</v>
      </c>
      <c r="DP376" s="220">
        <v>9856</v>
      </c>
      <c r="DQ376" s="220">
        <v>9856</v>
      </c>
      <c r="DR376" s="220">
        <v>9856</v>
      </c>
      <c r="DS376" s="220">
        <v>9856</v>
      </c>
      <c r="DT376" s="220">
        <v>9826</v>
      </c>
      <c r="DU376" s="220">
        <v>9825</v>
      </c>
      <c r="DV376" s="220">
        <v>9825</v>
      </c>
      <c r="DW376" s="220">
        <v>9835</v>
      </c>
      <c r="DX376" s="220">
        <v>9835</v>
      </c>
      <c r="DY376" s="220">
        <v>9828</v>
      </c>
      <c r="DZ376" s="220">
        <v>9828</v>
      </c>
      <c r="EA376" s="220">
        <v>9821</v>
      </c>
      <c r="EB376" s="220">
        <v>9821</v>
      </c>
      <c r="EC376" s="220">
        <v>9821</v>
      </c>
      <c r="ED376" s="220">
        <v>9821</v>
      </c>
      <c r="EE376" s="220">
        <v>9821</v>
      </c>
      <c r="EF376" s="220">
        <v>9821</v>
      </c>
      <c r="EG376" s="220">
        <v>9821</v>
      </c>
      <c r="EH376" s="220">
        <v>9821</v>
      </c>
      <c r="EI376" s="220">
        <v>9821</v>
      </c>
      <c r="EJ376" s="220">
        <v>9821</v>
      </c>
      <c r="EK376" s="220">
        <v>9821</v>
      </c>
      <c r="EL376" s="220">
        <v>9821</v>
      </c>
      <c r="EM376" s="220">
        <v>9821</v>
      </c>
      <c r="EN376" s="242">
        <v>9821</v>
      </c>
      <c r="EO376" s="232">
        <v>9821</v>
      </c>
      <c r="EP376" s="227">
        <v>9821</v>
      </c>
      <c r="EQ376" s="154">
        <v>9821</v>
      </c>
      <c r="ER376" s="154">
        <v>9820</v>
      </c>
      <c r="ES376" s="154">
        <v>9820</v>
      </c>
      <c r="ET376" s="154">
        <v>9820</v>
      </c>
      <c r="EU376" s="154">
        <v>9820</v>
      </c>
      <c r="EV376" s="166">
        <v>9820</v>
      </c>
      <c r="EW376" s="154">
        <v>9820</v>
      </c>
      <c r="EX376" s="154">
        <v>9820</v>
      </c>
      <c r="EY376" s="154">
        <v>9820</v>
      </c>
      <c r="EZ376" s="154">
        <v>9820</v>
      </c>
      <c r="FA376" s="154">
        <v>9820</v>
      </c>
      <c r="FB376" s="154">
        <v>9820</v>
      </c>
      <c r="FC376" s="166">
        <v>9820</v>
      </c>
      <c r="FD376" s="154">
        <v>9820</v>
      </c>
      <c r="FE376" s="154">
        <v>9820</v>
      </c>
      <c r="FF376" s="154">
        <v>9820</v>
      </c>
      <c r="FG376" s="166">
        <v>9820</v>
      </c>
      <c r="FH376" s="154">
        <v>9820</v>
      </c>
      <c r="FI376" s="166">
        <v>9820</v>
      </c>
      <c r="FJ376" s="166">
        <v>9820</v>
      </c>
      <c r="FK376" s="166">
        <v>9820</v>
      </c>
      <c r="FL376" s="166">
        <v>9820</v>
      </c>
      <c r="FM376" s="166">
        <v>9820</v>
      </c>
      <c r="FN376" s="166">
        <v>9820</v>
      </c>
      <c r="FO376" s="166">
        <v>9820</v>
      </c>
      <c r="FP376" s="166">
        <v>9820</v>
      </c>
      <c r="FQ376" s="166">
        <v>9814</v>
      </c>
      <c r="FR376" s="166">
        <v>9814</v>
      </c>
      <c r="FS376" s="166">
        <v>9814</v>
      </c>
      <c r="FT376" s="166">
        <v>9814</v>
      </c>
      <c r="FU376" s="166">
        <v>9814</v>
      </c>
      <c r="FV376" s="166">
        <v>9814</v>
      </c>
      <c r="FW376" s="166">
        <v>9814</v>
      </c>
      <c r="FX376" s="166">
        <v>9814</v>
      </c>
      <c r="FY376" s="166">
        <v>9814</v>
      </c>
      <c r="FZ376" s="166">
        <v>9814</v>
      </c>
      <c r="GA376" s="166">
        <v>9814</v>
      </c>
      <c r="GB376" s="166">
        <v>9814</v>
      </c>
      <c r="GC376" s="166">
        <v>9814</v>
      </c>
      <c r="GD376" s="166">
        <v>9814</v>
      </c>
      <c r="GE376" s="166">
        <v>9814</v>
      </c>
      <c r="GF376" s="166">
        <v>9814</v>
      </c>
      <c r="GG376" s="166">
        <v>9814</v>
      </c>
      <c r="GH376" s="166">
        <v>9814</v>
      </c>
      <c r="GI376" s="166">
        <v>9814</v>
      </c>
      <c r="GJ376" s="166">
        <v>9814</v>
      </c>
      <c r="GK376" s="154">
        <v>9814</v>
      </c>
      <c r="GL376" s="154">
        <v>9814</v>
      </c>
      <c r="GM376" s="154">
        <v>9815</v>
      </c>
      <c r="GN376" s="154">
        <v>9815</v>
      </c>
      <c r="GO376" s="154">
        <v>9815</v>
      </c>
      <c r="GP376" s="154">
        <v>9815</v>
      </c>
      <c r="GQ376" s="154">
        <v>9815</v>
      </c>
      <c r="GR376" s="154">
        <v>9815</v>
      </c>
      <c r="GS376" s="154">
        <v>9815</v>
      </c>
      <c r="GT376" s="166">
        <v>9815</v>
      </c>
      <c r="GU376" s="166">
        <v>9815</v>
      </c>
      <c r="GV376" s="166">
        <v>9815</v>
      </c>
      <c r="GW376" s="166">
        <v>9815</v>
      </c>
      <c r="GX376" s="166">
        <v>9815</v>
      </c>
      <c r="GY376" s="166">
        <v>9815</v>
      </c>
      <c r="GZ376" s="166">
        <v>9815</v>
      </c>
      <c r="HA376" s="166">
        <v>9815</v>
      </c>
      <c r="HB376" s="166">
        <v>9815</v>
      </c>
      <c r="HC376" s="166">
        <v>9815</v>
      </c>
      <c r="HD376" s="166">
        <v>9815</v>
      </c>
      <c r="HE376" s="166">
        <v>9815</v>
      </c>
      <c r="HF376" s="154">
        <v>9815</v>
      </c>
      <c r="HG376" s="154">
        <v>9815</v>
      </c>
      <c r="HH376" s="154">
        <v>9831</v>
      </c>
      <c r="HI376" s="154">
        <v>9831</v>
      </c>
      <c r="HJ376" s="154">
        <v>9832</v>
      </c>
      <c r="HK376" s="154">
        <v>9831</v>
      </c>
      <c r="HL376" s="154">
        <v>9834</v>
      </c>
      <c r="HM376" s="154">
        <v>9838</v>
      </c>
      <c r="HN376" s="154">
        <v>9837</v>
      </c>
      <c r="HO376" s="166">
        <v>9837</v>
      </c>
      <c r="HP376" s="154">
        <v>9837</v>
      </c>
      <c r="HQ376" s="154">
        <v>9837</v>
      </c>
      <c r="HR376" s="166">
        <v>9837</v>
      </c>
      <c r="HS376" s="154">
        <v>9837</v>
      </c>
      <c r="HT376" s="148">
        <v>9837</v>
      </c>
      <c r="HU376" s="148">
        <v>9826</v>
      </c>
      <c r="HV376" s="148">
        <v>9823</v>
      </c>
      <c r="HW376" s="166">
        <v>9820</v>
      </c>
    </row>
    <row r="377" spans="1:231">
      <c r="A377" s="145">
        <f t="shared" si="55"/>
        <v>44303</v>
      </c>
      <c r="B377" s="220">
        <f>'Age&amp;Sex by occurrence date'!$CUO22</f>
        <v>12106</v>
      </c>
      <c r="C377" s="220">
        <v>10007</v>
      </c>
      <c r="D377" s="220">
        <v>10007</v>
      </c>
      <c r="E377" s="220">
        <v>10007</v>
      </c>
      <c r="F377" s="220">
        <v>10007</v>
      </c>
      <c r="G377" s="220">
        <v>10007</v>
      </c>
      <c r="H377" s="220">
        <v>10007</v>
      </c>
      <c r="I377" s="220">
        <v>10007</v>
      </c>
      <c r="J377" s="220">
        <v>10007</v>
      </c>
      <c r="K377" s="220">
        <v>10007</v>
      </c>
      <c r="L377" s="220">
        <v>10007</v>
      </c>
      <c r="M377" s="220">
        <v>10007</v>
      </c>
      <c r="N377" s="220">
        <v>10007</v>
      </c>
      <c r="O377" s="220">
        <v>10007</v>
      </c>
      <c r="P377" s="220">
        <v>10007</v>
      </c>
      <c r="Q377" s="220">
        <v>10006</v>
      </c>
      <c r="R377" s="220">
        <v>10006</v>
      </c>
      <c r="S377" s="220">
        <v>10006</v>
      </c>
      <c r="T377" s="220">
        <v>10006</v>
      </c>
      <c r="U377" s="220">
        <v>10006</v>
      </c>
      <c r="V377" s="220">
        <v>10005</v>
      </c>
      <c r="W377" s="220">
        <v>10005</v>
      </c>
      <c r="X377" s="220">
        <v>10005</v>
      </c>
      <c r="Y377" s="220">
        <v>10005</v>
      </c>
      <c r="Z377" s="220">
        <v>10000</v>
      </c>
      <c r="AA377" s="220">
        <v>9942</v>
      </c>
      <c r="AB377" s="220">
        <v>9834</v>
      </c>
      <c r="AC377" s="220">
        <v>9834</v>
      </c>
      <c r="AD377" s="220">
        <v>9834</v>
      </c>
      <c r="AE377" s="220">
        <v>9833</v>
      </c>
      <c r="AF377" s="220">
        <v>9833</v>
      </c>
      <c r="AG377" s="220">
        <v>9833</v>
      </c>
      <c r="AH377" s="220">
        <v>9833</v>
      </c>
      <c r="AI377" s="220">
        <v>9833</v>
      </c>
      <c r="AJ377" s="220">
        <v>9833</v>
      </c>
      <c r="AK377" s="220">
        <v>9833</v>
      </c>
      <c r="AL377" s="220">
        <v>9833</v>
      </c>
      <c r="AM377" s="220">
        <v>9833</v>
      </c>
      <c r="AN377" s="220">
        <v>9833</v>
      </c>
      <c r="AO377" s="220">
        <v>9833</v>
      </c>
      <c r="AP377" s="220">
        <v>9833</v>
      </c>
      <c r="AQ377" s="220">
        <v>9833</v>
      </c>
      <c r="AR377" s="220">
        <v>9833</v>
      </c>
      <c r="AS377" s="220">
        <v>9833</v>
      </c>
      <c r="AT377" s="220">
        <v>9833</v>
      </c>
      <c r="AU377" s="220">
        <v>9833</v>
      </c>
      <c r="AV377" s="220">
        <v>9833</v>
      </c>
      <c r="AW377" s="220">
        <v>9833</v>
      </c>
      <c r="AX377" s="220">
        <v>9833</v>
      </c>
      <c r="AY377" s="220">
        <v>9833</v>
      </c>
      <c r="AZ377" s="220">
        <v>9833</v>
      </c>
      <c r="BA377" s="220">
        <v>9833</v>
      </c>
      <c r="BB377" s="220">
        <v>9833</v>
      </c>
      <c r="BC377" s="220">
        <v>9833</v>
      </c>
      <c r="BD377" s="220">
        <v>9833</v>
      </c>
      <c r="BE377" s="220">
        <v>9833</v>
      </c>
      <c r="BF377" s="220">
        <v>9833</v>
      </c>
      <c r="BG377" s="220">
        <v>9833</v>
      </c>
      <c r="BH377" s="220">
        <v>9833</v>
      </c>
      <c r="BI377" s="220">
        <v>9833</v>
      </c>
      <c r="BJ377" s="220">
        <v>9833</v>
      </c>
      <c r="BK377" s="220">
        <v>9833</v>
      </c>
      <c r="BL377" s="220">
        <v>9833</v>
      </c>
      <c r="BM377" s="220">
        <v>9833</v>
      </c>
      <c r="BN377" s="220">
        <v>9833</v>
      </c>
      <c r="BO377" s="220">
        <v>9833</v>
      </c>
      <c r="BP377" s="220">
        <v>9833</v>
      </c>
      <c r="BQ377" s="220">
        <v>9833</v>
      </c>
      <c r="BR377" s="220">
        <v>9833</v>
      </c>
      <c r="BS377" s="220">
        <v>9833</v>
      </c>
      <c r="BT377" s="220">
        <v>9833</v>
      </c>
      <c r="BU377" s="220">
        <v>9833</v>
      </c>
      <c r="BV377" s="220">
        <v>9833</v>
      </c>
      <c r="BW377" s="220">
        <v>9833</v>
      </c>
      <c r="BX377" s="220">
        <v>9833</v>
      </c>
      <c r="BY377" s="220">
        <v>9833</v>
      </c>
      <c r="BZ377" s="220">
        <v>9833</v>
      </c>
      <c r="CA377" s="220">
        <v>9833</v>
      </c>
      <c r="CB377" s="220">
        <v>9833</v>
      </c>
      <c r="CC377" s="220">
        <v>9833</v>
      </c>
      <c r="CD377" s="220">
        <v>9833</v>
      </c>
      <c r="CE377" s="220">
        <v>9833</v>
      </c>
      <c r="CF377" s="220">
        <v>9833</v>
      </c>
      <c r="CG377" s="220">
        <v>9833</v>
      </c>
      <c r="CH377" s="220">
        <v>9833</v>
      </c>
      <c r="CI377" s="220">
        <v>9833</v>
      </c>
      <c r="CJ377" s="220">
        <v>9833</v>
      </c>
      <c r="CK377" s="220">
        <v>9833</v>
      </c>
      <c r="CL377" s="220">
        <v>9833</v>
      </c>
      <c r="CM377" s="220">
        <v>9833</v>
      </c>
      <c r="CN377" s="220">
        <v>9833</v>
      </c>
      <c r="CO377" s="220">
        <v>9833</v>
      </c>
      <c r="CP377" s="220">
        <v>9833</v>
      </c>
      <c r="CQ377" s="220">
        <v>9833</v>
      </c>
      <c r="CR377" s="220">
        <v>9833</v>
      </c>
      <c r="CS377" s="220">
        <v>9833</v>
      </c>
      <c r="CT377" s="220">
        <v>9833</v>
      </c>
      <c r="CU377" s="220">
        <v>9833</v>
      </c>
      <c r="CV377" s="220">
        <v>9833</v>
      </c>
      <c r="CW377" s="220">
        <v>9833</v>
      </c>
      <c r="CX377" s="220">
        <v>9833</v>
      </c>
      <c r="CY377" s="220">
        <v>9833</v>
      </c>
      <c r="CZ377" s="220">
        <v>9833</v>
      </c>
      <c r="DA377" s="220">
        <v>9833</v>
      </c>
      <c r="DB377" s="220">
        <v>9833</v>
      </c>
      <c r="DC377" s="220">
        <v>9833</v>
      </c>
      <c r="DD377" s="220">
        <v>9833</v>
      </c>
      <c r="DE377" s="220">
        <v>9833</v>
      </c>
      <c r="DF377" s="220">
        <v>9833</v>
      </c>
      <c r="DG377" s="220">
        <v>9833</v>
      </c>
      <c r="DH377" s="220">
        <v>9833</v>
      </c>
      <c r="DI377" s="220">
        <v>9833</v>
      </c>
      <c r="DJ377" s="220">
        <v>9833</v>
      </c>
      <c r="DK377" s="220">
        <v>9833</v>
      </c>
      <c r="DL377" s="220">
        <v>9833</v>
      </c>
      <c r="DM377" s="220">
        <v>9833</v>
      </c>
      <c r="DN377" s="220">
        <v>9833</v>
      </c>
      <c r="DO377" s="220">
        <v>9833</v>
      </c>
      <c r="DP377" s="220">
        <v>9833</v>
      </c>
      <c r="DQ377" s="220">
        <v>9833</v>
      </c>
      <c r="DR377" s="220">
        <v>9833</v>
      </c>
      <c r="DS377" s="220">
        <v>9833</v>
      </c>
      <c r="DT377" s="220">
        <v>9803</v>
      </c>
      <c r="DU377" s="220">
        <v>9802</v>
      </c>
      <c r="DV377" s="220">
        <v>9802</v>
      </c>
      <c r="DW377" s="220">
        <v>9812</v>
      </c>
      <c r="DX377" s="220">
        <v>9812</v>
      </c>
      <c r="DY377" s="220">
        <v>9805</v>
      </c>
      <c r="DZ377" s="220">
        <v>9805</v>
      </c>
      <c r="EA377" s="220">
        <v>9798</v>
      </c>
      <c r="EB377" s="220">
        <v>9798</v>
      </c>
      <c r="EC377" s="220">
        <v>9798</v>
      </c>
      <c r="ED377" s="220">
        <v>9798</v>
      </c>
      <c r="EE377" s="220">
        <v>9798</v>
      </c>
      <c r="EF377" s="220">
        <v>9798</v>
      </c>
      <c r="EG377" s="220">
        <v>9798</v>
      </c>
      <c r="EH377" s="220">
        <v>9798</v>
      </c>
      <c r="EI377" s="220">
        <v>9798</v>
      </c>
      <c r="EJ377" s="220">
        <v>9798</v>
      </c>
      <c r="EK377" s="220">
        <v>9798</v>
      </c>
      <c r="EL377" s="220">
        <v>9798</v>
      </c>
      <c r="EM377" s="220">
        <v>9798</v>
      </c>
      <c r="EN377" s="242">
        <v>9798</v>
      </c>
      <c r="EO377" s="232">
        <v>9798</v>
      </c>
      <c r="EP377" s="228">
        <v>9798</v>
      </c>
      <c r="EQ377" s="166">
        <v>9798</v>
      </c>
      <c r="ER377" s="166">
        <v>9797</v>
      </c>
      <c r="ES377" s="166">
        <v>9797</v>
      </c>
      <c r="ET377" s="166">
        <v>9797</v>
      </c>
      <c r="EU377" s="166">
        <v>9797</v>
      </c>
      <c r="EV377" s="154">
        <v>9797</v>
      </c>
      <c r="EW377" s="166">
        <v>9797</v>
      </c>
      <c r="EX377" s="166">
        <v>9797</v>
      </c>
      <c r="EY377" s="166">
        <v>9797</v>
      </c>
      <c r="EZ377" s="166">
        <v>9797</v>
      </c>
      <c r="FA377" s="166">
        <v>9797</v>
      </c>
      <c r="FB377" s="166">
        <v>9797</v>
      </c>
      <c r="FC377" s="154">
        <v>9797</v>
      </c>
      <c r="FD377" s="166">
        <v>9797</v>
      </c>
      <c r="FE377" s="166">
        <v>9797</v>
      </c>
      <c r="FF377" s="166">
        <v>9797</v>
      </c>
      <c r="FG377" s="166">
        <v>9797</v>
      </c>
      <c r="FH377" s="166">
        <v>9797</v>
      </c>
      <c r="FI377" s="154">
        <v>9797</v>
      </c>
      <c r="FJ377" s="166">
        <v>9797</v>
      </c>
      <c r="FK377" s="166">
        <v>9797</v>
      </c>
      <c r="FL377" s="166">
        <v>9797</v>
      </c>
      <c r="FM377" s="166">
        <v>9797</v>
      </c>
      <c r="FN377" s="166">
        <v>9797</v>
      </c>
      <c r="FO377" s="166">
        <v>9797</v>
      </c>
      <c r="FP377" s="166">
        <v>9797</v>
      </c>
      <c r="FQ377" s="166">
        <v>9791</v>
      </c>
      <c r="FR377" s="154">
        <v>9791</v>
      </c>
      <c r="FS377" s="154">
        <v>9791</v>
      </c>
      <c r="FT377" s="154">
        <v>9791</v>
      </c>
      <c r="FU377" s="154">
        <v>9791</v>
      </c>
      <c r="FV377" s="154">
        <v>9791</v>
      </c>
      <c r="FW377" s="154">
        <v>9791</v>
      </c>
      <c r="FX377" s="154">
        <v>9791</v>
      </c>
      <c r="FY377" s="154">
        <v>9791</v>
      </c>
      <c r="FZ377" s="154">
        <v>9791</v>
      </c>
      <c r="GA377" s="154">
        <v>9791</v>
      </c>
      <c r="GB377" s="154">
        <v>9791</v>
      </c>
      <c r="GC377" s="154">
        <v>9791</v>
      </c>
      <c r="GD377" s="154">
        <v>9791</v>
      </c>
      <c r="GE377" s="154">
        <v>9791</v>
      </c>
      <c r="GF377" s="154">
        <v>9791</v>
      </c>
      <c r="GG377" s="154">
        <v>9791</v>
      </c>
      <c r="GH377" s="154">
        <v>9791</v>
      </c>
      <c r="GI377" s="154">
        <v>9791</v>
      </c>
      <c r="GJ377" s="154">
        <v>9791</v>
      </c>
      <c r="GK377" s="154">
        <v>9791</v>
      </c>
      <c r="GL377" s="154">
        <v>9791</v>
      </c>
      <c r="GM377" s="154">
        <v>9792</v>
      </c>
      <c r="GN377" s="154">
        <v>9792</v>
      </c>
      <c r="GO377" s="154">
        <v>9792</v>
      </c>
      <c r="GP377" s="154">
        <v>9792</v>
      </c>
      <c r="GQ377" s="154">
        <v>9792</v>
      </c>
      <c r="GR377" s="154">
        <v>9792</v>
      </c>
      <c r="GS377" s="154">
        <v>9792</v>
      </c>
      <c r="GT377" s="166">
        <v>9792</v>
      </c>
      <c r="GU377" s="166">
        <v>9792</v>
      </c>
      <c r="GV377" s="166">
        <v>9792</v>
      </c>
      <c r="GW377" s="166">
        <v>9792</v>
      </c>
      <c r="GX377" s="154">
        <v>9792</v>
      </c>
      <c r="GY377" s="154">
        <v>9792</v>
      </c>
      <c r="GZ377" s="154">
        <v>9792</v>
      </c>
      <c r="HA377" s="154">
        <v>9792</v>
      </c>
      <c r="HB377" s="154">
        <v>9792</v>
      </c>
      <c r="HC377" s="154">
        <v>9792</v>
      </c>
      <c r="HD377" s="154">
        <v>9792</v>
      </c>
      <c r="HE377" s="154">
        <v>9792</v>
      </c>
      <c r="HF377" s="154">
        <v>9792</v>
      </c>
      <c r="HG377" s="154">
        <v>9792</v>
      </c>
      <c r="HH377" s="154">
        <v>9808</v>
      </c>
      <c r="HI377" s="154">
        <v>9808</v>
      </c>
      <c r="HJ377" s="154">
        <v>9809</v>
      </c>
      <c r="HK377" s="154">
        <v>9808</v>
      </c>
      <c r="HL377" s="154">
        <v>9811</v>
      </c>
      <c r="HM377" s="154">
        <v>9815</v>
      </c>
      <c r="HN377" s="154">
        <v>9814</v>
      </c>
      <c r="HO377" s="166">
        <v>9814</v>
      </c>
      <c r="HP377" s="154">
        <v>9814</v>
      </c>
      <c r="HQ377" s="154">
        <v>9814</v>
      </c>
      <c r="HR377" s="166">
        <v>9814</v>
      </c>
      <c r="HS377" s="154">
        <v>9814</v>
      </c>
      <c r="HT377" s="148">
        <v>9814</v>
      </c>
      <c r="HU377" s="148">
        <v>9803</v>
      </c>
      <c r="HV377" s="148">
        <v>9800</v>
      </c>
      <c r="HW377" s="166">
        <v>9797</v>
      </c>
    </row>
    <row r="378" spans="1:231">
      <c r="A378" s="145">
        <f t="shared" si="55"/>
        <v>44302</v>
      </c>
      <c r="B378" s="220">
        <f>'Age&amp;Sex by occurrence date'!$CUV22</f>
        <v>12067</v>
      </c>
      <c r="C378" s="220">
        <v>9973</v>
      </c>
      <c r="D378" s="220">
        <v>9973</v>
      </c>
      <c r="E378" s="220">
        <v>9973</v>
      </c>
      <c r="F378" s="220">
        <v>9973</v>
      </c>
      <c r="G378" s="220">
        <v>9973</v>
      </c>
      <c r="H378" s="220">
        <v>9973</v>
      </c>
      <c r="I378" s="220">
        <v>9973</v>
      </c>
      <c r="J378" s="220">
        <v>9973</v>
      </c>
      <c r="K378" s="220">
        <v>9973</v>
      </c>
      <c r="L378" s="220">
        <v>9973</v>
      </c>
      <c r="M378" s="220">
        <v>9973</v>
      </c>
      <c r="N378" s="220">
        <v>9973</v>
      </c>
      <c r="O378" s="220">
        <v>9973</v>
      </c>
      <c r="P378" s="220">
        <v>9973</v>
      </c>
      <c r="Q378" s="220">
        <v>9972</v>
      </c>
      <c r="R378" s="220">
        <v>9972</v>
      </c>
      <c r="S378" s="220">
        <v>9972</v>
      </c>
      <c r="T378" s="220">
        <v>9972</v>
      </c>
      <c r="U378" s="220">
        <v>9972</v>
      </c>
      <c r="V378" s="220">
        <v>9971</v>
      </c>
      <c r="W378" s="220">
        <v>9971</v>
      </c>
      <c r="X378" s="220">
        <v>9971</v>
      </c>
      <c r="Y378" s="220">
        <v>9971</v>
      </c>
      <c r="Z378" s="220">
        <v>9966</v>
      </c>
      <c r="AA378" s="220">
        <v>9910</v>
      </c>
      <c r="AB378" s="220">
        <v>9802</v>
      </c>
      <c r="AC378" s="220">
        <v>9802</v>
      </c>
      <c r="AD378" s="220">
        <v>9802</v>
      </c>
      <c r="AE378" s="220">
        <v>9802</v>
      </c>
      <c r="AF378" s="220">
        <v>9801</v>
      </c>
      <c r="AG378" s="220">
        <v>9801</v>
      </c>
      <c r="AH378" s="220">
        <v>9801</v>
      </c>
      <c r="AI378" s="220">
        <v>9801</v>
      </c>
      <c r="AJ378" s="220">
        <v>9801</v>
      </c>
      <c r="AK378" s="220">
        <v>9801</v>
      </c>
      <c r="AL378" s="220">
        <v>9801</v>
      </c>
      <c r="AM378" s="220">
        <v>9802</v>
      </c>
      <c r="AN378" s="220">
        <v>9801</v>
      </c>
      <c r="AO378" s="220">
        <v>9802</v>
      </c>
      <c r="AP378" s="220">
        <v>9801</v>
      </c>
      <c r="AQ378" s="220">
        <v>9801</v>
      </c>
      <c r="AR378" s="220">
        <v>9801</v>
      </c>
      <c r="AS378" s="220">
        <v>9801</v>
      </c>
      <c r="AT378" s="220">
        <v>9802</v>
      </c>
      <c r="AU378" s="220">
        <v>9802</v>
      </c>
      <c r="AV378" s="220">
        <v>9802</v>
      </c>
      <c r="AW378" s="220">
        <v>9802</v>
      </c>
      <c r="AX378" s="220">
        <v>9802</v>
      </c>
      <c r="AY378" s="220">
        <v>9802</v>
      </c>
      <c r="AZ378" s="220">
        <v>9802</v>
      </c>
      <c r="BA378" s="220">
        <v>9802</v>
      </c>
      <c r="BB378" s="220">
        <v>9802</v>
      </c>
      <c r="BC378" s="220">
        <v>9802</v>
      </c>
      <c r="BD378" s="220">
        <v>9802</v>
      </c>
      <c r="BE378" s="220">
        <v>9802</v>
      </c>
      <c r="BF378" s="220">
        <v>9802</v>
      </c>
      <c r="BG378" s="220">
        <v>9802</v>
      </c>
      <c r="BH378" s="220">
        <v>9802</v>
      </c>
      <c r="BI378" s="220">
        <v>9802</v>
      </c>
      <c r="BJ378" s="220">
        <v>9802</v>
      </c>
      <c r="BK378" s="220">
        <v>9802</v>
      </c>
      <c r="BL378" s="220">
        <v>9802</v>
      </c>
      <c r="BM378" s="220">
        <v>9802</v>
      </c>
      <c r="BN378" s="220">
        <v>9802</v>
      </c>
      <c r="BO378" s="220">
        <v>9802</v>
      </c>
      <c r="BP378" s="220">
        <v>9802</v>
      </c>
      <c r="BQ378" s="220">
        <v>9802</v>
      </c>
      <c r="BR378" s="220">
        <v>9802</v>
      </c>
      <c r="BS378" s="220">
        <v>9802</v>
      </c>
      <c r="BT378" s="220">
        <v>9802</v>
      </c>
      <c r="BU378" s="220">
        <v>9802</v>
      </c>
      <c r="BV378" s="220">
        <v>9802</v>
      </c>
      <c r="BW378" s="220">
        <v>9802</v>
      </c>
      <c r="BX378" s="220">
        <v>9802</v>
      </c>
      <c r="BY378" s="220">
        <v>9802</v>
      </c>
      <c r="BZ378" s="220">
        <v>9802</v>
      </c>
      <c r="CA378" s="220">
        <v>9802</v>
      </c>
      <c r="CB378" s="220">
        <v>9802</v>
      </c>
      <c r="CC378" s="220">
        <v>9802</v>
      </c>
      <c r="CD378" s="220">
        <v>9802</v>
      </c>
      <c r="CE378" s="220">
        <v>9802</v>
      </c>
      <c r="CF378" s="220">
        <v>9802</v>
      </c>
      <c r="CG378" s="220">
        <v>9802</v>
      </c>
      <c r="CH378" s="220">
        <v>9802</v>
      </c>
      <c r="CI378" s="220">
        <v>9802</v>
      </c>
      <c r="CJ378" s="220">
        <v>9802</v>
      </c>
      <c r="CK378" s="220">
        <v>9802</v>
      </c>
      <c r="CL378" s="220">
        <v>9802</v>
      </c>
      <c r="CM378" s="220">
        <v>9802</v>
      </c>
      <c r="CN378" s="220">
        <v>9802</v>
      </c>
      <c r="CO378" s="220">
        <v>9802</v>
      </c>
      <c r="CP378" s="220">
        <v>9802</v>
      </c>
      <c r="CQ378" s="220">
        <v>9802</v>
      </c>
      <c r="CR378" s="220">
        <v>9802</v>
      </c>
      <c r="CS378" s="220">
        <v>9802</v>
      </c>
      <c r="CT378" s="220">
        <v>9802</v>
      </c>
      <c r="CU378" s="220">
        <v>9802</v>
      </c>
      <c r="CV378" s="220">
        <v>9802</v>
      </c>
      <c r="CW378" s="220">
        <v>9802</v>
      </c>
      <c r="CX378" s="220">
        <v>9802</v>
      </c>
      <c r="CY378" s="220">
        <v>9802</v>
      </c>
      <c r="CZ378" s="220">
        <v>9802</v>
      </c>
      <c r="DA378" s="220">
        <v>9802</v>
      </c>
      <c r="DB378" s="220">
        <v>9802</v>
      </c>
      <c r="DC378" s="220">
        <v>9802</v>
      </c>
      <c r="DD378" s="220">
        <v>9802</v>
      </c>
      <c r="DE378" s="220">
        <v>9802</v>
      </c>
      <c r="DF378" s="220">
        <v>9802</v>
      </c>
      <c r="DG378" s="220">
        <v>9802</v>
      </c>
      <c r="DH378" s="220">
        <v>9802</v>
      </c>
      <c r="DI378" s="220">
        <v>9802</v>
      </c>
      <c r="DJ378" s="220">
        <v>9802</v>
      </c>
      <c r="DK378" s="220">
        <v>9802</v>
      </c>
      <c r="DL378" s="220">
        <v>9802</v>
      </c>
      <c r="DM378" s="220">
        <v>9802</v>
      </c>
      <c r="DN378" s="220">
        <v>9802</v>
      </c>
      <c r="DO378" s="220">
        <v>9802</v>
      </c>
      <c r="DP378" s="220">
        <v>9802</v>
      </c>
      <c r="DQ378" s="220">
        <v>9802</v>
      </c>
      <c r="DR378" s="220">
        <v>9802</v>
      </c>
      <c r="DS378" s="220">
        <v>9802</v>
      </c>
      <c r="DT378" s="220">
        <v>9772</v>
      </c>
      <c r="DU378" s="220">
        <v>9771</v>
      </c>
      <c r="DV378" s="220">
        <v>9771</v>
      </c>
      <c r="DW378" s="220">
        <v>9781</v>
      </c>
      <c r="DX378" s="220">
        <v>9781</v>
      </c>
      <c r="DY378" s="220">
        <v>9774</v>
      </c>
      <c r="DZ378" s="220">
        <v>9774</v>
      </c>
      <c r="EA378" s="220">
        <v>9767</v>
      </c>
      <c r="EB378" s="220">
        <v>9767</v>
      </c>
      <c r="EC378" s="220">
        <v>9767</v>
      </c>
      <c r="ED378" s="220">
        <v>9767</v>
      </c>
      <c r="EE378" s="220">
        <v>9767</v>
      </c>
      <c r="EF378" s="220">
        <v>9767</v>
      </c>
      <c r="EG378" s="220">
        <v>9767</v>
      </c>
      <c r="EH378" s="220">
        <v>9767</v>
      </c>
      <c r="EI378" s="220">
        <v>9767</v>
      </c>
      <c r="EJ378" s="220">
        <v>9767</v>
      </c>
      <c r="EK378" s="220">
        <v>9767</v>
      </c>
      <c r="EL378" s="220">
        <v>9767</v>
      </c>
      <c r="EM378" s="220">
        <v>9767</v>
      </c>
      <c r="EN378" s="242">
        <v>9767</v>
      </c>
      <c r="EO378" s="232">
        <v>9767</v>
      </c>
      <c r="EP378" s="227">
        <v>9767</v>
      </c>
      <c r="EQ378" s="154">
        <v>9767</v>
      </c>
      <c r="ER378" s="154">
        <v>9766</v>
      </c>
      <c r="ES378" s="154">
        <v>9766</v>
      </c>
      <c r="ET378" s="154">
        <v>9766</v>
      </c>
      <c r="EU378" s="154">
        <v>9766</v>
      </c>
      <c r="EV378" s="154">
        <v>9766</v>
      </c>
      <c r="EW378" s="154">
        <v>9766</v>
      </c>
      <c r="EX378" s="154">
        <v>9766</v>
      </c>
      <c r="EY378" s="154">
        <v>9766</v>
      </c>
      <c r="EZ378" s="154">
        <v>9766</v>
      </c>
      <c r="FA378" s="154">
        <v>9766</v>
      </c>
      <c r="FB378" s="166">
        <v>9766</v>
      </c>
      <c r="FC378" s="154">
        <v>9766</v>
      </c>
      <c r="FD378" s="166">
        <v>9766</v>
      </c>
      <c r="FE378" s="166">
        <v>9766</v>
      </c>
      <c r="FF378" s="154">
        <v>9766</v>
      </c>
      <c r="FG378" s="154">
        <v>9766</v>
      </c>
      <c r="FH378" s="154">
        <v>9766</v>
      </c>
      <c r="FI378" s="166">
        <v>9766</v>
      </c>
      <c r="FJ378" s="154">
        <v>9766</v>
      </c>
      <c r="FK378" s="154">
        <v>9766</v>
      </c>
      <c r="FL378" s="154">
        <v>9766</v>
      </c>
      <c r="FM378" s="154">
        <v>9766</v>
      </c>
      <c r="FN378" s="154">
        <v>9766</v>
      </c>
      <c r="FO378" s="154">
        <v>9766</v>
      </c>
      <c r="FP378" s="154">
        <v>9766</v>
      </c>
      <c r="FQ378" s="154">
        <v>9760</v>
      </c>
      <c r="FR378" s="166">
        <v>9760</v>
      </c>
      <c r="FS378" s="166">
        <v>9760</v>
      </c>
      <c r="FT378" s="166">
        <v>9760</v>
      </c>
      <c r="FU378" s="166">
        <v>9760</v>
      </c>
      <c r="FV378" s="166">
        <v>9760</v>
      </c>
      <c r="FW378" s="166">
        <v>9760</v>
      </c>
      <c r="FX378" s="166">
        <v>9760</v>
      </c>
      <c r="FY378" s="154">
        <v>9760</v>
      </c>
      <c r="FZ378" s="154">
        <v>9760</v>
      </c>
      <c r="GA378" s="154">
        <v>9760</v>
      </c>
      <c r="GB378" s="154">
        <v>9760</v>
      </c>
      <c r="GC378" s="154">
        <v>9760</v>
      </c>
      <c r="GD378" s="154">
        <v>9760</v>
      </c>
      <c r="GE378" s="154">
        <v>9760</v>
      </c>
      <c r="GF378" s="154">
        <v>9760</v>
      </c>
      <c r="GG378" s="154">
        <v>9760</v>
      </c>
      <c r="GH378" s="154">
        <v>9760</v>
      </c>
      <c r="GI378" s="154">
        <v>9760</v>
      </c>
      <c r="GJ378" s="154">
        <v>9760</v>
      </c>
      <c r="GK378" s="166">
        <v>9760</v>
      </c>
      <c r="GL378" s="166">
        <v>9760</v>
      </c>
      <c r="GM378" s="166">
        <v>9761</v>
      </c>
      <c r="GN378" s="166">
        <v>9761</v>
      </c>
      <c r="GO378" s="166">
        <v>9761</v>
      </c>
      <c r="GP378" s="166">
        <v>9761</v>
      </c>
      <c r="GQ378" s="166">
        <v>9761</v>
      </c>
      <c r="GR378" s="166">
        <v>9761</v>
      </c>
      <c r="GS378" s="166">
        <v>9761</v>
      </c>
      <c r="GT378" s="154">
        <v>9761</v>
      </c>
      <c r="GU378" s="154">
        <v>9761</v>
      </c>
      <c r="GV378" s="154">
        <v>9761</v>
      </c>
      <c r="GW378" s="154">
        <v>9761</v>
      </c>
      <c r="GX378" s="154">
        <v>9761</v>
      </c>
      <c r="GY378" s="166">
        <v>9761</v>
      </c>
      <c r="GZ378" s="166">
        <v>9761</v>
      </c>
      <c r="HA378" s="166">
        <v>9761</v>
      </c>
      <c r="HB378" s="166">
        <v>9761</v>
      </c>
      <c r="HC378" s="166">
        <v>9761</v>
      </c>
      <c r="HD378" s="166">
        <v>9761</v>
      </c>
      <c r="HE378" s="166">
        <v>9761</v>
      </c>
      <c r="HF378" s="166">
        <v>9761</v>
      </c>
      <c r="HG378" s="154">
        <v>9761</v>
      </c>
      <c r="HH378" s="154">
        <v>9776</v>
      </c>
      <c r="HI378" s="166">
        <v>9776</v>
      </c>
      <c r="HJ378" s="154">
        <v>9777</v>
      </c>
      <c r="HK378" s="154">
        <v>9776</v>
      </c>
      <c r="HL378" s="166">
        <v>9779</v>
      </c>
      <c r="HM378" s="154">
        <v>9783</v>
      </c>
      <c r="HN378" s="154">
        <v>9782</v>
      </c>
      <c r="HO378" s="166">
        <v>9782</v>
      </c>
      <c r="HP378" s="154">
        <v>9782</v>
      </c>
      <c r="HQ378" s="154">
        <v>9782</v>
      </c>
      <c r="HR378" s="166">
        <v>9782</v>
      </c>
      <c r="HS378" s="154">
        <v>9782</v>
      </c>
      <c r="HT378" s="148">
        <v>9782</v>
      </c>
      <c r="HU378" s="148">
        <v>9771</v>
      </c>
      <c r="HV378" s="148">
        <v>9768</v>
      </c>
      <c r="HW378" s="166">
        <v>9765</v>
      </c>
    </row>
    <row r="379" spans="1:231">
      <c r="A379" s="145">
        <f t="shared" si="55"/>
        <v>44301</v>
      </c>
      <c r="B379" s="220">
        <f>'Age&amp;Sex by occurrence date'!$CVC22</f>
        <v>12033</v>
      </c>
      <c r="C379" s="220">
        <v>9944</v>
      </c>
      <c r="D379" s="220">
        <v>9944</v>
      </c>
      <c r="E379" s="220">
        <v>9944</v>
      </c>
      <c r="F379" s="220">
        <v>9944</v>
      </c>
      <c r="G379" s="220">
        <v>9944</v>
      </c>
      <c r="H379" s="220">
        <v>9944</v>
      </c>
      <c r="I379" s="220">
        <v>9944</v>
      </c>
      <c r="J379" s="220">
        <v>9944</v>
      </c>
      <c r="K379" s="220">
        <v>9944</v>
      </c>
      <c r="L379" s="220">
        <v>9944</v>
      </c>
      <c r="M379" s="220">
        <v>9944</v>
      </c>
      <c r="N379" s="220">
        <v>9944</v>
      </c>
      <c r="O379" s="220">
        <v>9944</v>
      </c>
      <c r="P379" s="220">
        <v>9944</v>
      </c>
      <c r="Q379" s="220">
        <v>9943</v>
      </c>
      <c r="R379" s="220">
        <v>9943</v>
      </c>
      <c r="S379" s="220">
        <v>9943</v>
      </c>
      <c r="T379" s="220">
        <v>9943</v>
      </c>
      <c r="U379" s="220">
        <v>9943</v>
      </c>
      <c r="V379" s="220">
        <v>9942</v>
      </c>
      <c r="W379" s="220">
        <v>9942</v>
      </c>
      <c r="X379" s="220">
        <v>9942</v>
      </c>
      <c r="Y379" s="220">
        <v>9942</v>
      </c>
      <c r="Z379" s="220">
        <v>9937</v>
      </c>
      <c r="AA379" s="220">
        <v>9882</v>
      </c>
      <c r="AB379" s="220">
        <v>9774</v>
      </c>
      <c r="AC379" s="220">
        <v>9774</v>
      </c>
      <c r="AD379" s="220">
        <v>9774</v>
      </c>
      <c r="AE379" s="220">
        <v>9774</v>
      </c>
      <c r="AF379" s="220">
        <v>9773</v>
      </c>
      <c r="AG379" s="220">
        <v>9773</v>
      </c>
      <c r="AH379" s="220">
        <v>9773</v>
      </c>
      <c r="AI379" s="220">
        <v>9773</v>
      </c>
      <c r="AJ379" s="220">
        <v>9773</v>
      </c>
      <c r="AK379" s="220">
        <v>9773</v>
      </c>
      <c r="AL379" s="220">
        <v>9773</v>
      </c>
      <c r="AM379" s="220">
        <v>9774</v>
      </c>
      <c r="AN379" s="220">
        <v>9773</v>
      </c>
      <c r="AO379" s="220">
        <v>9774</v>
      </c>
      <c r="AP379" s="220">
        <v>9773</v>
      </c>
      <c r="AQ379" s="220">
        <v>9773</v>
      </c>
      <c r="AR379" s="220">
        <v>9773</v>
      </c>
      <c r="AS379" s="220">
        <v>9773</v>
      </c>
      <c r="AT379" s="220">
        <v>9774</v>
      </c>
      <c r="AU379" s="220">
        <v>9774</v>
      </c>
      <c r="AV379" s="220">
        <v>9774</v>
      </c>
      <c r="AW379" s="220">
        <v>9774</v>
      </c>
      <c r="AX379" s="220">
        <v>9774</v>
      </c>
      <c r="AY379" s="220">
        <v>9774</v>
      </c>
      <c r="AZ379" s="220">
        <v>9774</v>
      </c>
      <c r="BA379" s="220">
        <v>9774</v>
      </c>
      <c r="BB379" s="220">
        <v>9774</v>
      </c>
      <c r="BC379" s="220">
        <v>9774</v>
      </c>
      <c r="BD379" s="220">
        <v>9774</v>
      </c>
      <c r="BE379" s="220">
        <v>9774</v>
      </c>
      <c r="BF379" s="220">
        <v>9774</v>
      </c>
      <c r="BG379" s="220">
        <v>9774</v>
      </c>
      <c r="BH379" s="220">
        <v>9774</v>
      </c>
      <c r="BI379" s="220">
        <v>9774</v>
      </c>
      <c r="BJ379" s="220">
        <v>9774</v>
      </c>
      <c r="BK379" s="220">
        <v>9774</v>
      </c>
      <c r="BL379" s="220">
        <v>9774</v>
      </c>
      <c r="BM379" s="220">
        <v>9774</v>
      </c>
      <c r="BN379" s="220">
        <v>9774</v>
      </c>
      <c r="BO379" s="220">
        <v>9774</v>
      </c>
      <c r="BP379" s="220">
        <v>9774</v>
      </c>
      <c r="BQ379" s="220">
        <v>9774</v>
      </c>
      <c r="BR379" s="220">
        <v>9774</v>
      </c>
      <c r="BS379" s="220">
        <v>9774</v>
      </c>
      <c r="BT379" s="220">
        <v>9774</v>
      </c>
      <c r="BU379" s="220">
        <v>9774</v>
      </c>
      <c r="BV379" s="220">
        <v>9774</v>
      </c>
      <c r="BW379" s="220">
        <v>9774</v>
      </c>
      <c r="BX379" s="220">
        <v>9774</v>
      </c>
      <c r="BY379" s="220">
        <v>9774</v>
      </c>
      <c r="BZ379" s="220">
        <v>9774</v>
      </c>
      <c r="CA379" s="220">
        <v>9774</v>
      </c>
      <c r="CB379" s="220">
        <v>9774</v>
      </c>
      <c r="CC379" s="220">
        <v>9774</v>
      </c>
      <c r="CD379" s="220">
        <v>9774</v>
      </c>
      <c r="CE379" s="220">
        <v>9774</v>
      </c>
      <c r="CF379" s="220">
        <v>9774</v>
      </c>
      <c r="CG379" s="220">
        <v>9774</v>
      </c>
      <c r="CH379" s="220">
        <v>9774</v>
      </c>
      <c r="CI379" s="220">
        <v>9774</v>
      </c>
      <c r="CJ379" s="220">
        <v>9774</v>
      </c>
      <c r="CK379" s="220">
        <v>9774</v>
      </c>
      <c r="CL379" s="220">
        <v>9774</v>
      </c>
      <c r="CM379" s="220">
        <v>9774</v>
      </c>
      <c r="CN379" s="220">
        <v>9774</v>
      </c>
      <c r="CO379" s="220">
        <v>9774</v>
      </c>
      <c r="CP379" s="220">
        <v>9774</v>
      </c>
      <c r="CQ379" s="220">
        <v>9774</v>
      </c>
      <c r="CR379" s="220">
        <v>9774</v>
      </c>
      <c r="CS379" s="220">
        <v>9774</v>
      </c>
      <c r="CT379" s="220">
        <v>9774</v>
      </c>
      <c r="CU379" s="220">
        <v>9774</v>
      </c>
      <c r="CV379" s="220">
        <v>9774</v>
      </c>
      <c r="CW379" s="220">
        <v>9774</v>
      </c>
      <c r="CX379" s="220">
        <v>9774</v>
      </c>
      <c r="CY379" s="220">
        <v>9774</v>
      </c>
      <c r="CZ379" s="220">
        <v>9774</v>
      </c>
      <c r="DA379" s="220">
        <v>9774</v>
      </c>
      <c r="DB379" s="220">
        <v>9774</v>
      </c>
      <c r="DC379" s="220">
        <v>9774</v>
      </c>
      <c r="DD379" s="220">
        <v>9774</v>
      </c>
      <c r="DE379" s="220">
        <v>9774</v>
      </c>
      <c r="DF379" s="220">
        <v>9774</v>
      </c>
      <c r="DG379" s="220">
        <v>9774</v>
      </c>
      <c r="DH379" s="220">
        <v>9774</v>
      </c>
      <c r="DI379" s="220">
        <v>9774</v>
      </c>
      <c r="DJ379" s="220">
        <v>9774</v>
      </c>
      <c r="DK379" s="220">
        <v>9774</v>
      </c>
      <c r="DL379" s="220">
        <v>9774</v>
      </c>
      <c r="DM379" s="220">
        <v>9774</v>
      </c>
      <c r="DN379" s="220">
        <v>9774</v>
      </c>
      <c r="DO379" s="220">
        <v>9774</v>
      </c>
      <c r="DP379" s="220">
        <v>9774</v>
      </c>
      <c r="DQ379" s="220">
        <v>9774</v>
      </c>
      <c r="DR379" s="220">
        <v>9774</v>
      </c>
      <c r="DS379" s="220">
        <v>9774</v>
      </c>
      <c r="DT379" s="220">
        <v>9744</v>
      </c>
      <c r="DU379" s="220">
        <v>9743</v>
      </c>
      <c r="DV379" s="220">
        <v>9743</v>
      </c>
      <c r="DW379" s="220">
        <v>9753</v>
      </c>
      <c r="DX379" s="220">
        <v>9753</v>
      </c>
      <c r="DY379" s="220">
        <v>9746</v>
      </c>
      <c r="DZ379" s="220">
        <v>9746</v>
      </c>
      <c r="EA379" s="220">
        <v>9739</v>
      </c>
      <c r="EB379" s="220">
        <v>9739</v>
      </c>
      <c r="EC379" s="220">
        <v>9739</v>
      </c>
      <c r="ED379" s="220">
        <v>9739</v>
      </c>
      <c r="EE379" s="220">
        <v>9739</v>
      </c>
      <c r="EF379" s="220">
        <v>9739</v>
      </c>
      <c r="EG379" s="220">
        <v>9739</v>
      </c>
      <c r="EH379" s="220">
        <v>9739</v>
      </c>
      <c r="EI379" s="220">
        <v>9739</v>
      </c>
      <c r="EJ379" s="220">
        <v>9739</v>
      </c>
      <c r="EK379" s="220">
        <v>9739</v>
      </c>
      <c r="EL379" s="220">
        <v>9739</v>
      </c>
      <c r="EM379" s="220">
        <v>9739</v>
      </c>
      <c r="EN379" s="242">
        <v>9739</v>
      </c>
      <c r="EO379" s="232">
        <v>9739</v>
      </c>
      <c r="EP379" s="227">
        <v>9739</v>
      </c>
      <c r="EQ379" s="154">
        <v>9739</v>
      </c>
      <c r="ER379" s="154">
        <v>9738</v>
      </c>
      <c r="ES379" s="154">
        <v>9738</v>
      </c>
      <c r="ET379" s="154">
        <v>9738</v>
      </c>
      <c r="EU379" s="154">
        <v>9738</v>
      </c>
      <c r="EV379" s="166">
        <v>9738</v>
      </c>
      <c r="EW379" s="166">
        <v>9738</v>
      </c>
      <c r="EX379" s="166">
        <v>9738</v>
      </c>
      <c r="EY379" s="166">
        <v>9738</v>
      </c>
      <c r="EZ379" s="166">
        <v>9738</v>
      </c>
      <c r="FA379" s="166">
        <v>9738</v>
      </c>
      <c r="FB379" s="154">
        <v>9738</v>
      </c>
      <c r="FC379" s="166">
        <v>9738</v>
      </c>
      <c r="FD379" s="166">
        <v>9738</v>
      </c>
      <c r="FE379" s="154">
        <v>9738</v>
      </c>
      <c r="FF379" s="166">
        <v>9738</v>
      </c>
      <c r="FG379" s="154">
        <v>9738</v>
      </c>
      <c r="FH379" s="166">
        <v>9738</v>
      </c>
      <c r="FI379" s="166">
        <v>9738</v>
      </c>
      <c r="FJ379" s="154">
        <v>9738</v>
      </c>
      <c r="FK379" s="166">
        <v>9738</v>
      </c>
      <c r="FL379" s="166">
        <v>9738</v>
      </c>
      <c r="FM379" s="166">
        <v>9738</v>
      </c>
      <c r="FN379" s="166">
        <v>9738</v>
      </c>
      <c r="FO379" s="166">
        <v>9738</v>
      </c>
      <c r="FP379" s="166">
        <v>9738</v>
      </c>
      <c r="FQ379" s="166">
        <v>9732</v>
      </c>
      <c r="FR379" s="154">
        <v>9732</v>
      </c>
      <c r="FS379" s="154">
        <v>9732</v>
      </c>
      <c r="FT379" s="154">
        <v>9732</v>
      </c>
      <c r="FU379" s="154">
        <v>9732</v>
      </c>
      <c r="FV379" s="154">
        <v>9732</v>
      </c>
      <c r="FW379" s="154">
        <v>9732</v>
      </c>
      <c r="FX379" s="154">
        <v>9732</v>
      </c>
      <c r="FY379" s="166">
        <v>9732</v>
      </c>
      <c r="FZ379" s="166">
        <v>9732</v>
      </c>
      <c r="GA379" s="166">
        <v>9732</v>
      </c>
      <c r="GB379" s="166">
        <v>9732</v>
      </c>
      <c r="GC379" s="166">
        <v>9732</v>
      </c>
      <c r="GD379" s="166">
        <v>9732</v>
      </c>
      <c r="GE379" s="166">
        <v>9732</v>
      </c>
      <c r="GF379" s="166">
        <v>9732</v>
      </c>
      <c r="GG379" s="166">
        <v>9732</v>
      </c>
      <c r="GH379" s="166">
        <v>9732</v>
      </c>
      <c r="GI379" s="166">
        <v>9732</v>
      </c>
      <c r="GJ379" s="166">
        <v>9732</v>
      </c>
      <c r="GK379" s="166">
        <v>9732</v>
      </c>
      <c r="GL379" s="166">
        <v>9732</v>
      </c>
      <c r="GM379" s="166">
        <v>9733</v>
      </c>
      <c r="GN379" s="166">
        <v>9733</v>
      </c>
      <c r="GO379" s="166">
        <v>9733</v>
      </c>
      <c r="GP379" s="166">
        <v>9733</v>
      </c>
      <c r="GQ379" s="166">
        <v>9733</v>
      </c>
      <c r="GR379" s="166">
        <v>9733</v>
      </c>
      <c r="GS379" s="166">
        <v>9733</v>
      </c>
      <c r="GT379" s="166">
        <v>9733</v>
      </c>
      <c r="GU379" s="166">
        <v>9733</v>
      </c>
      <c r="GV379" s="166">
        <v>9733</v>
      </c>
      <c r="GW379" s="166">
        <v>9733</v>
      </c>
      <c r="GX379" s="166">
        <v>9733</v>
      </c>
      <c r="GY379" s="166">
        <v>9733</v>
      </c>
      <c r="GZ379" s="166">
        <v>9733</v>
      </c>
      <c r="HA379" s="166">
        <v>9733</v>
      </c>
      <c r="HB379" s="166">
        <v>9733</v>
      </c>
      <c r="HC379" s="166">
        <v>9733</v>
      </c>
      <c r="HD379" s="166">
        <v>9733</v>
      </c>
      <c r="HE379" s="166">
        <v>9733</v>
      </c>
      <c r="HF379" s="166">
        <v>9733</v>
      </c>
      <c r="HG379" s="154">
        <v>9733</v>
      </c>
      <c r="HH379" s="154">
        <v>9748</v>
      </c>
      <c r="HI379" s="166">
        <v>9748</v>
      </c>
      <c r="HJ379" s="154">
        <v>9749</v>
      </c>
      <c r="HK379" s="154">
        <v>9748</v>
      </c>
      <c r="HL379" s="166">
        <v>9751</v>
      </c>
      <c r="HM379" s="154">
        <v>9755</v>
      </c>
      <c r="HN379" s="154">
        <v>9754</v>
      </c>
      <c r="HO379" s="166">
        <v>9754</v>
      </c>
      <c r="HP379" s="154">
        <v>9754</v>
      </c>
      <c r="HQ379" s="154">
        <v>9754</v>
      </c>
      <c r="HR379" s="166">
        <v>9754</v>
      </c>
      <c r="HS379" s="154">
        <v>9754</v>
      </c>
      <c r="HT379" s="148">
        <v>9754</v>
      </c>
      <c r="HU379" s="148">
        <v>9743</v>
      </c>
      <c r="HV379" s="148">
        <v>9740</v>
      </c>
      <c r="HW379" s="166">
        <v>9737</v>
      </c>
    </row>
    <row r="380" spans="1:231">
      <c r="A380" s="145">
        <f t="shared" si="55"/>
        <v>44300</v>
      </c>
      <c r="B380" s="220">
        <f>'Age&amp;Sex by occurrence date'!$CVJ22</f>
        <v>12000</v>
      </c>
      <c r="C380" s="220">
        <v>9915</v>
      </c>
      <c r="D380" s="220">
        <v>9915</v>
      </c>
      <c r="E380" s="220">
        <v>9915</v>
      </c>
      <c r="F380" s="220">
        <v>9915</v>
      </c>
      <c r="G380" s="220">
        <v>9915</v>
      </c>
      <c r="H380" s="220">
        <v>9915</v>
      </c>
      <c r="I380" s="220">
        <v>9915</v>
      </c>
      <c r="J380" s="220">
        <v>9915</v>
      </c>
      <c r="K380" s="220">
        <v>9915</v>
      </c>
      <c r="L380" s="220">
        <v>9915</v>
      </c>
      <c r="M380" s="220">
        <v>9915</v>
      </c>
      <c r="N380" s="220">
        <v>9915</v>
      </c>
      <c r="O380" s="220">
        <v>9915</v>
      </c>
      <c r="P380" s="220">
        <v>9915</v>
      </c>
      <c r="Q380" s="220">
        <v>9914</v>
      </c>
      <c r="R380" s="220">
        <v>9914</v>
      </c>
      <c r="S380" s="220">
        <v>9914</v>
      </c>
      <c r="T380" s="220">
        <v>9914</v>
      </c>
      <c r="U380" s="220">
        <v>9914</v>
      </c>
      <c r="V380" s="220">
        <v>9913</v>
      </c>
      <c r="W380" s="220">
        <v>9913</v>
      </c>
      <c r="X380" s="220">
        <v>9913</v>
      </c>
      <c r="Y380" s="220">
        <v>9913</v>
      </c>
      <c r="Z380" s="220">
        <v>9908</v>
      </c>
      <c r="AA380" s="220">
        <v>9854</v>
      </c>
      <c r="AB380" s="220">
        <v>9747</v>
      </c>
      <c r="AC380" s="220">
        <v>9747</v>
      </c>
      <c r="AD380" s="220">
        <v>9747</v>
      </c>
      <c r="AE380" s="220">
        <v>9747</v>
      </c>
      <c r="AF380" s="220">
        <v>9746</v>
      </c>
      <c r="AG380" s="220">
        <v>9746</v>
      </c>
      <c r="AH380" s="220">
        <v>9746</v>
      </c>
      <c r="AI380" s="220">
        <v>9746</v>
      </c>
      <c r="AJ380" s="220">
        <v>9746</v>
      </c>
      <c r="AK380" s="220">
        <v>9746</v>
      </c>
      <c r="AL380" s="220">
        <v>9746</v>
      </c>
      <c r="AM380" s="220">
        <v>9747</v>
      </c>
      <c r="AN380" s="220">
        <v>9746</v>
      </c>
      <c r="AO380" s="220">
        <v>9747</v>
      </c>
      <c r="AP380" s="220">
        <v>9746</v>
      </c>
      <c r="AQ380" s="220">
        <v>9746</v>
      </c>
      <c r="AR380" s="220">
        <v>9746</v>
      </c>
      <c r="AS380" s="220">
        <v>9746</v>
      </c>
      <c r="AT380" s="220">
        <v>9747</v>
      </c>
      <c r="AU380" s="220">
        <v>9747</v>
      </c>
      <c r="AV380" s="220">
        <v>9747</v>
      </c>
      <c r="AW380" s="220">
        <v>9747</v>
      </c>
      <c r="AX380" s="220">
        <v>9747</v>
      </c>
      <c r="AY380" s="220">
        <v>9747</v>
      </c>
      <c r="AZ380" s="220">
        <v>9747</v>
      </c>
      <c r="BA380" s="220">
        <v>9747</v>
      </c>
      <c r="BB380" s="220">
        <v>9747</v>
      </c>
      <c r="BC380" s="220">
        <v>9747</v>
      </c>
      <c r="BD380" s="220">
        <v>9747</v>
      </c>
      <c r="BE380" s="220">
        <v>9747</v>
      </c>
      <c r="BF380" s="220">
        <v>9747</v>
      </c>
      <c r="BG380" s="220">
        <v>9747</v>
      </c>
      <c r="BH380" s="220">
        <v>9747</v>
      </c>
      <c r="BI380" s="220">
        <v>9747</v>
      </c>
      <c r="BJ380" s="220">
        <v>9747</v>
      </c>
      <c r="BK380" s="220">
        <v>9747</v>
      </c>
      <c r="BL380" s="220">
        <v>9747</v>
      </c>
      <c r="BM380" s="220">
        <v>9747</v>
      </c>
      <c r="BN380" s="220">
        <v>9747</v>
      </c>
      <c r="BO380" s="220">
        <v>9747</v>
      </c>
      <c r="BP380" s="220">
        <v>9747</v>
      </c>
      <c r="BQ380" s="220">
        <v>9747</v>
      </c>
      <c r="BR380" s="220">
        <v>9747</v>
      </c>
      <c r="BS380" s="220">
        <v>9747</v>
      </c>
      <c r="BT380" s="220">
        <v>9747</v>
      </c>
      <c r="BU380" s="220">
        <v>9747</v>
      </c>
      <c r="BV380" s="220">
        <v>9747</v>
      </c>
      <c r="BW380" s="220">
        <v>9747</v>
      </c>
      <c r="BX380" s="220">
        <v>9747</v>
      </c>
      <c r="BY380" s="220">
        <v>9747</v>
      </c>
      <c r="BZ380" s="220">
        <v>9747</v>
      </c>
      <c r="CA380" s="220">
        <v>9747</v>
      </c>
      <c r="CB380" s="220">
        <v>9747</v>
      </c>
      <c r="CC380" s="220">
        <v>9747</v>
      </c>
      <c r="CD380" s="220">
        <v>9747</v>
      </c>
      <c r="CE380" s="220">
        <v>9747</v>
      </c>
      <c r="CF380" s="220">
        <v>9747</v>
      </c>
      <c r="CG380" s="220">
        <v>9747</v>
      </c>
      <c r="CH380" s="220">
        <v>9747</v>
      </c>
      <c r="CI380" s="220">
        <v>9747</v>
      </c>
      <c r="CJ380" s="220">
        <v>9747</v>
      </c>
      <c r="CK380" s="220">
        <v>9747</v>
      </c>
      <c r="CL380" s="220">
        <v>9747</v>
      </c>
      <c r="CM380" s="220">
        <v>9747</v>
      </c>
      <c r="CN380" s="220">
        <v>9747</v>
      </c>
      <c r="CO380" s="220">
        <v>9747</v>
      </c>
      <c r="CP380" s="220">
        <v>9747</v>
      </c>
      <c r="CQ380" s="220">
        <v>9747</v>
      </c>
      <c r="CR380" s="220">
        <v>9747</v>
      </c>
      <c r="CS380" s="220">
        <v>9747</v>
      </c>
      <c r="CT380" s="220">
        <v>9747</v>
      </c>
      <c r="CU380" s="220">
        <v>9747</v>
      </c>
      <c r="CV380" s="220">
        <v>9747</v>
      </c>
      <c r="CW380" s="220">
        <v>9747</v>
      </c>
      <c r="CX380" s="220">
        <v>9747</v>
      </c>
      <c r="CY380" s="220">
        <v>9747</v>
      </c>
      <c r="CZ380" s="220">
        <v>9747</v>
      </c>
      <c r="DA380" s="220">
        <v>9747</v>
      </c>
      <c r="DB380" s="220">
        <v>9747</v>
      </c>
      <c r="DC380" s="220">
        <v>9747</v>
      </c>
      <c r="DD380" s="220">
        <v>9747</v>
      </c>
      <c r="DE380" s="220">
        <v>9747</v>
      </c>
      <c r="DF380" s="220">
        <v>9747</v>
      </c>
      <c r="DG380" s="220">
        <v>9747</v>
      </c>
      <c r="DH380" s="220">
        <v>9747</v>
      </c>
      <c r="DI380" s="220">
        <v>9747</v>
      </c>
      <c r="DJ380" s="220">
        <v>9747</v>
      </c>
      <c r="DK380" s="220">
        <v>9747</v>
      </c>
      <c r="DL380" s="220">
        <v>9747</v>
      </c>
      <c r="DM380" s="220">
        <v>9747</v>
      </c>
      <c r="DN380" s="220">
        <v>9747</v>
      </c>
      <c r="DO380" s="220">
        <v>9747</v>
      </c>
      <c r="DP380" s="220">
        <v>9747</v>
      </c>
      <c r="DQ380" s="220">
        <v>9747</v>
      </c>
      <c r="DR380" s="220">
        <v>9747</v>
      </c>
      <c r="DS380" s="220">
        <v>9747</v>
      </c>
      <c r="DT380" s="220">
        <v>9717</v>
      </c>
      <c r="DU380" s="220">
        <v>9716</v>
      </c>
      <c r="DV380" s="220">
        <v>9716</v>
      </c>
      <c r="DW380" s="220">
        <v>9726</v>
      </c>
      <c r="DX380" s="220">
        <v>9726</v>
      </c>
      <c r="DY380" s="220">
        <v>9719</v>
      </c>
      <c r="DZ380" s="220">
        <v>9719</v>
      </c>
      <c r="EA380" s="220">
        <v>9713</v>
      </c>
      <c r="EB380" s="220">
        <v>9713</v>
      </c>
      <c r="EC380" s="220">
        <v>9713</v>
      </c>
      <c r="ED380" s="220">
        <v>9713</v>
      </c>
      <c r="EE380" s="220">
        <v>9713</v>
      </c>
      <c r="EF380" s="220">
        <v>9713</v>
      </c>
      <c r="EG380" s="220">
        <v>9713</v>
      </c>
      <c r="EH380" s="220">
        <v>9713</v>
      </c>
      <c r="EI380" s="220">
        <v>9713</v>
      </c>
      <c r="EJ380" s="220">
        <v>9713</v>
      </c>
      <c r="EK380" s="220">
        <v>9713</v>
      </c>
      <c r="EL380" s="220">
        <v>9713</v>
      </c>
      <c r="EM380" s="220">
        <v>9713</v>
      </c>
      <c r="EN380" s="242">
        <v>9713</v>
      </c>
      <c r="EO380" s="232">
        <v>9713</v>
      </c>
      <c r="EP380" s="228">
        <v>9713</v>
      </c>
      <c r="EQ380" s="166">
        <v>9713</v>
      </c>
      <c r="ER380" s="166">
        <v>9712</v>
      </c>
      <c r="ES380" s="166">
        <v>9712</v>
      </c>
      <c r="ET380" s="166">
        <v>9712</v>
      </c>
      <c r="EU380" s="166">
        <v>9712</v>
      </c>
      <c r="EV380" s="154">
        <v>9712</v>
      </c>
      <c r="EW380" s="166">
        <v>9712</v>
      </c>
      <c r="EX380" s="166">
        <v>9712</v>
      </c>
      <c r="EY380" s="166">
        <v>9712</v>
      </c>
      <c r="EZ380" s="166">
        <v>9712</v>
      </c>
      <c r="FA380" s="166">
        <v>9712</v>
      </c>
      <c r="FB380" s="154">
        <v>9712</v>
      </c>
      <c r="FC380" s="154">
        <v>9712</v>
      </c>
      <c r="FD380" s="154">
        <v>9712</v>
      </c>
      <c r="FE380" s="154">
        <v>9712</v>
      </c>
      <c r="FF380" s="166">
        <v>9712</v>
      </c>
      <c r="FG380" s="166">
        <v>9712</v>
      </c>
      <c r="FH380" s="166">
        <v>9712</v>
      </c>
      <c r="FI380" s="154">
        <v>9712</v>
      </c>
      <c r="FJ380" s="166">
        <v>9712</v>
      </c>
      <c r="FK380" s="154">
        <v>9712</v>
      </c>
      <c r="FL380" s="154">
        <v>9712</v>
      </c>
      <c r="FM380" s="154">
        <v>9712</v>
      </c>
      <c r="FN380" s="154">
        <v>9712</v>
      </c>
      <c r="FO380" s="154">
        <v>9712</v>
      </c>
      <c r="FP380" s="154">
        <v>9712</v>
      </c>
      <c r="FQ380" s="154">
        <v>9706</v>
      </c>
      <c r="FR380" s="166">
        <v>9706</v>
      </c>
      <c r="FS380" s="166">
        <v>9706</v>
      </c>
      <c r="FT380" s="166">
        <v>9706</v>
      </c>
      <c r="FU380" s="166">
        <v>9706</v>
      </c>
      <c r="FV380" s="166">
        <v>9706</v>
      </c>
      <c r="FW380" s="166">
        <v>9706</v>
      </c>
      <c r="FX380" s="166">
        <v>9706</v>
      </c>
      <c r="FY380" s="166">
        <v>9706</v>
      </c>
      <c r="FZ380" s="166">
        <v>9706</v>
      </c>
      <c r="GA380" s="166">
        <v>9706</v>
      </c>
      <c r="GB380" s="166">
        <v>9706</v>
      </c>
      <c r="GC380" s="166">
        <v>9706</v>
      </c>
      <c r="GD380" s="166">
        <v>9706</v>
      </c>
      <c r="GE380" s="166">
        <v>9706</v>
      </c>
      <c r="GF380" s="166">
        <v>9706</v>
      </c>
      <c r="GG380" s="166">
        <v>9706</v>
      </c>
      <c r="GH380" s="166">
        <v>9706</v>
      </c>
      <c r="GI380" s="166">
        <v>9706</v>
      </c>
      <c r="GJ380" s="166">
        <v>9706</v>
      </c>
      <c r="GK380" s="154">
        <v>9706</v>
      </c>
      <c r="GL380" s="154">
        <v>9706</v>
      </c>
      <c r="GM380" s="154">
        <v>9707</v>
      </c>
      <c r="GN380" s="154">
        <v>9707</v>
      </c>
      <c r="GO380" s="154">
        <v>9707</v>
      </c>
      <c r="GP380" s="154">
        <v>9707</v>
      </c>
      <c r="GQ380" s="154">
        <v>9707</v>
      </c>
      <c r="GR380" s="154">
        <v>9707</v>
      </c>
      <c r="GS380" s="154">
        <v>9707</v>
      </c>
      <c r="GT380" s="166">
        <v>9707</v>
      </c>
      <c r="GU380" s="166">
        <v>9707</v>
      </c>
      <c r="GV380" s="166">
        <v>9707</v>
      </c>
      <c r="GW380" s="166">
        <v>9707</v>
      </c>
      <c r="GX380" s="166">
        <v>9707</v>
      </c>
      <c r="GY380" s="166">
        <v>9707</v>
      </c>
      <c r="GZ380" s="166">
        <v>9707</v>
      </c>
      <c r="HA380" s="166">
        <v>9707</v>
      </c>
      <c r="HB380" s="166">
        <v>9707</v>
      </c>
      <c r="HC380" s="166">
        <v>9707</v>
      </c>
      <c r="HD380" s="166">
        <v>9707</v>
      </c>
      <c r="HE380" s="166">
        <v>9707</v>
      </c>
      <c r="HF380" s="166">
        <v>9707</v>
      </c>
      <c r="HG380" s="154">
        <v>9707</v>
      </c>
      <c r="HH380" s="154">
        <v>9722</v>
      </c>
      <c r="HI380" s="166">
        <v>9722</v>
      </c>
      <c r="HJ380" s="154">
        <v>9723</v>
      </c>
      <c r="HK380" s="154">
        <v>9722</v>
      </c>
      <c r="HL380" s="166">
        <v>9725</v>
      </c>
      <c r="HM380" s="154">
        <v>9729</v>
      </c>
      <c r="HN380" s="154">
        <v>9728</v>
      </c>
      <c r="HO380" s="166">
        <v>9728</v>
      </c>
      <c r="HP380" s="154">
        <v>9728</v>
      </c>
      <c r="HQ380" s="154">
        <v>9728</v>
      </c>
      <c r="HR380" s="166">
        <v>9728</v>
      </c>
      <c r="HS380" s="154">
        <v>9728</v>
      </c>
      <c r="HT380" s="148">
        <v>9728</v>
      </c>
      <c r="HU380" s="148">
        <v>9718</v>
      </c>
      <c r="HV380" s="148">
        <v>9715</v>
      </c>
      <c r="HW380" s="166">
        <v>9712</v>
      </c>
    </row>
    <row r="381" spans="1:231">
      <c r="A381" s="145">
        <f t="shared" si="55"/>
        <v>44299</v>
      </c>
      <c r="B381" s="220">
        <f>'Age&amp;Sex by occurrence date'!$CVQ22</f>
        <v>11960</v>
      </c>
      <c r="C381" s="220">
        <v>9880</v>
      </c>
      <c r="D381" s="220">
        <v>9880</v>
      </c>
      <c r="E381" s="220">
        <v>9880</v>
      </c>
      <c r="F381" s="220">
        <v>9880</v>
      </c>
      <c r="G381" s="220">
        <v>9880</v>
      </c>
      <c r="H381" s="220">
        <v>9880</v>
      </c>
      <c r="I381" s="220">
        <v>9880</v>
      </c>
      <c r="J381" s="220">
        <v>9880</v>
      </c>
      <c r="K381" s="220">
        <v>9880</v>
      </c>
      <c r="L381" s="220">
        <v>9880</v>
      </c>
      <c r="M381" s="220">
        <v>9880</v>
      </c>
      <c r="N381" s="220">
        <v>9880</v>
      </c>
      <c r="O381" s="220">
        <v>9880</v>
      </c>
      <c r="P381" s="220">
        <v>9880</v>
      </c>
      <c r="Q381" s="220">
        <v>9879</v>
      </c>
      <c r="R381" s="220">
        <v>9879</v>
      </c>
      <c r="S381" s="220">
        <v>9879</v>
      </c>
      <c r="T381" s="220">
        <v>9879</v>
      </c>
      <c r="U381" s="220">
        <v>9879</v>
      </c>
      <c r="V381" s="220">
        <v>9878</v>
      </c>
      <c r="W381" s="220">
        <v>9878</v>
      </c>
      <c r="X381" s="220">
        <v>9878</v>
      </c>
      <c r="Y381" s="220">
        <v>9878</v>
      </c>
      <c r="Z381" s="220">
        <v>9873</v>
      </c>
      <c r="AA381" s="220">
        <v>9820</v>
      </c>
      <c r="AB381" s="220">
        <v>9713</v>
      </c>
      <c r="AC381" s="220">
        <v>9713</v>
      </c>
      <c r="AD381" s="220">
        <v>9713</v>
      </c>
      <c r="AE381" s="220">
        <v>9713</v>
      </c>
      <c r="AF381" s="220">
        <v>9712</v>
      </c>
      <c r="AG381" s="220">
        <v>9712</v>
      </c>
      <c r="AH381" s="220">
        <v>9712</v>
      </c>
      <c r="AI381" s="220">
        <v>9712</v>
      </c>
      <c r="AJ381" s="220">
        <v>9712</v>
      </c>
      <c r="AK381" s="220">
        <v>9712</v>
      </c>
      <c r="AL381" s="220">
        <v>9712</v>
      </c>
      <c r="AM381" s="220">
        <v>9713</v>
      </c>
      <c r="AN381" s="220">
        <v>9712</v>
      </c>
      <c r="AO381" s="220">
        <v>9713</v>
      </c>
      <c r="AP381" s="220">
        <v>9712</v>
      </c>
      <c r="AQ381" s="220">
        <v>9712</v>
      </c>
      <c r="AR381" s="220">
        <v>9712</v>
      </c>
      <c r="AS381" s="220">
        <v>9712</v>
      </c>
      <c r="AT381" s="220">
        <v>9713</v>
      </c>
      <c r="AU381" s="220">
        <v>9713</v>
      </c>
      <c r="AV381" s="220">
        <v>9713</v>
      </c>
      <c r="AW381" s="220">
        <v>9713</v>
      </c>
      <c r="AX381" s="220">
        <v>9713</v>
      </c>
      <c r="AY381" s="220">
        <v>9713</v>
      </c>
      <c r="AZ381" s="220">
        <v>9713</v>
      </c>
      <c r="BA381" s="220">
        <v>9713</v>
      </c>
      <c r="BB381" s="220">
        <v>9713</v>
      </c>
      <c r="BC381" s="220">
        <v>9713</v>
      </c>
      <c r="BD381" s="220">
        <v>9713</v>
      </c>
      <c r="BE381" s="220">
        <v>9713</v>
      </c>
      <c r="BF381" s="220">
        <v>9713</v>
      </c>
      <c r="BG381" s="220">
        <v>9713</v>
      </c>
      <c r="BH381" s="220">
        <v>9713</v>
      </c>
      <c r="BI381" s="220">
        <v>9713</v>
      </c>
      <c r="BJ381" s="220">
        <v>9713</v>
      </c>
      <c r="BK381" s="220">
        <v>9713</v>
      </c>
      <c r="BL381" s="220">
        <v>9713</v>
      </c>
      <c r="BM381" s="220">
        <v>9713</v>
      </c>
      <c r="BN381" s="220">
        <v>9713</v>
      </c>
      <c r="BO381" s="220">
        <v>9713</v>
      </c>
      <c r="BP381" s="220">
        <v>9713</v>
      </c>
      <c r="BQ381" s="220">
        <v>9713</v>
      </c>
      <c r="BR381" s="220">
        <v>9713</v>
      </c>
      <c r="BS381" s="220">
        <v>9713</v>
      </c>
      <c r="BT381" s="220">
        <v>9713</v>
      </c>
      <c r="BU381" s="220">
        <v>9713</v>
      </c>
      <c r="BV381" s="220">
        <v>9713</v>
      </c>
      <c r="BW381" s="220">
        <v>9713</v>
      </c>
      <c r="BX381" s="220">
        <v>9713</v>
      </c>
      <c r="BY381" s="220">
        <v>9713</v>
      </c>
      <c r="BZ381" s="220">
        <v>9713</v>
      </c>
      <c r="CA381" s="220">
        <v>9713</v>
      </c>
      <c r="CB381" s="220">
        <v>9713</v>
      </c>
      <c r="CC381" s="220">
        <v>9713</v>
      </c>
      <c r="CD381" s="220">
        <v>9713</v>
      </c>
      <c r="CE381" s="220">
        <v>9713</v>
      </c>
      <c r="CF381" s="220">
        <v>9713</v>
      </c>
      <c r="CG381" s="220">
        <v>9713</v>
      </c>
      <c r="CH381" s="220">
        <v>9713</v>
      </c>
      <c r="CI381" s="220">
        <v>9713</v>
      </c>
      <c r="CJ381" s="220">
        <v>9713</v>
      </c>
      <c r="CK381" s="220">
        <v>9713</v>
      </c>
      <c r="CL381" s="220">
        <v>9713</v>
      </c>
      <c r="CM381" s="220">
        <v>9713</v>
      </c>
      <c r="CN381" s="220">
        <v>9713</v>
      </c>
      <c r="CO381" s="220">
        <v>9713</v>
      </c>
      <c r="CP381" s="220">
        <v>9713</v>
      </c>
      <c r="CQ381" s="220">
        <v>9713</v>
      </c>
      <c r="CR381" s="220">
        <v>9713</v>
      </c>
      <c r="CS381" s="220">
        <v>9713</v>
      </c>
      <c r="CT381" s="220">
        <v>9713</v>
      </c>
      <c r="CU381" s="220">
        <v>9713</v>
      </c>
      <c r="CV381" s="220">
        <v>9713</v>
      </c>
      <c r="CW381" s="220">
        <v>9713</v>
      </c>
      <c r="CX381" s="220">
        <v>9713</v>
      </c>
      <c r="CY381" s="220">
        <v>9713</v>
      </c>
      <c r="CZ381" s="220">
        <v>9713</v>
      </c>
      <c r="DA381" s="220">
        <v>9713</v>
      </c>
      <c r="DB381" s="220">
        <v>9713</v>
      </c>
      <c r="DC381" s="220">
        <v>9713</v>
      </c>
      <c r="DD381" s="220">
        <v>9713</v>
      </c>
      <c r="DE381" s="220">
        <v>9713</v>
      </c>
      <c r="DF381" s="220">
        <v>9713</v>
      </c>
      <c r="DG381" s="220">
        <v>9713</v>
      </c>
      <c r="DH381" s="220">
        <v>9713</v>
      </c>
      <c r="DI381" s="220">
        <v>9713</v>
      </c>
      <c r="DJ381" s="220">
        <v>9713</v>
      </c>
      <c r="DK381" s="220">
        <v>9713</v>
      </c>
      <c r="DL381" s="220">
        <v>9713</v>
      </c>
      <c r="DM381" s="220">
        <v>9713</v>
      </c>
      <c r="DN381" s="220">
        <v>9713</v>
      </c>
      <c r="DO381" s="220">
        <v>9713</v>
      </c>
      <c r="DP381" s="220">
        <v>9713</v>
      </c>
      <c r="DQ381" s="220">
        <v>9713</v>
      </c>
      <c r="DR381" s="220">
        <v>9713</v>
      </c>
      <c r="DS381" s="220">
        <v>9713</v>
      </c>
      <c r="DT381" s="220">
        <v>9683</v>
      </c>
      <c r="DU381" s="220">
        <v>9682</v>
      </c>
      <c r="DV381" s="220">
        <v>9682</v>
      </c>
      <c r="DW381" s="220">
        <v>9692</v>
      </c>
      <c r="DX381" s="220">
        <v>9692</v>
      </c>
      <c r="DY381" s="220">
        <v>9685</v>
      </c>
      <c r="DZ381" s="220">
        <v>9685</v>
      </c>
      <c r="EA381" s="220">
        <v>9679</v>
      </c>
      <c r="EB381" s="220">
        <v>9679</v>
      </c>
      <c r="EC381" s="220">
        <v>9679</v>
      </c>
      <c r="ED381" s="220">
        <v>9679</v>
      </c>
      <c r="EE381" s="220">
        <v>9679</v>
      </c>
      <c r="EF381" s="220">
        <v>9679</v>
      </c>
      <c r="EG381" s="220">
        <v>9679</v>
      </c>
      <c r="EH381" s="220">
        <v>9679</v>
      </c>
      <c r="EI381" s="220">
        <v>9679</v>
      </c>
      <c r="EJ381" s="220">
        <v>9679</v>
      </c>
      <c r="EK381" s="220">
        <v>9679</v>
      </c>
      <c r="EL381" s="220">
        <v>9679</v>
      </c>
      <c r="EM381" s="220">
        <v>9679</v>
      </c>
      <c r="EN381" s="242">
        <v>9679</v>
      </c>
      <c r="EO381" s="232">
        <v>9679</v>
      </c>
      <c r="EP381" s="227">
        <v>9679</v>
      </c>
      <c r="EQ381" s="154">
        <v>9679</v>
      </c>
      <c r="ER381" s="154">
        <v>9678</v>
      </c>
      <c r="ES381" s="154">
        <v>9678</v>
      </c>
      <c r="ET381" s="154">
        <v>9678</v>
      </c>
      <c r="EU381" s="154">
        <v>9678</v>
      </c>
      <c r="EV381" s="154">
        <v>9678</v>
      </c>
      <c r="EW381" s="166">
        <v>9678</v>
      </c>
      <c r="EX381" s="166">
        <v>9678</v>
      </c>
      <c r="EY381" s="166">
        <v>9678</v>
      </c>
      <c r="EZ381" s="166">
        <v>9678</v>
      </c>
      <c r="FA381" s="166">
        <v>9678</v>
      </c>
      <c r="FB381" s="166">
        <v>9678</v>
      </c>
      <c r="FC381" s="166">
        <v>9678</v>
      </c>
      <c r="FD381" s="154">
        <v>9678</v>
      </c>
      <c r="FE381" s="166">
        <v>9678</v>
      </c>
      <c r="FF381" s="154">
        <v>9678</v>
      </c>
      <c r="FG381" s="154">
        <v>9678</v>
      </c>
      <c r="FH381" s="154">
        <v>9678</v>
      </c>
      <c r="FI381" s="154">
        <v>9678</v>
      </c>
      <c r="FJ381" s="166">
        <v>9678</v>
      </c>
      <c r="FK381" s="166">
        <v>9678</v>
      </c>
      <c r="FL381" s="166">
        <v>9678</v>
      </c>
      <c r="FM381" s="166">
        <v>9678</v>
      </c>
      <c r="FN381" s="166">
        <v>9678</v>
      </c>
      <c r="FO381" s="166">
        <v>9678</v>
      </c>
      <c r="FP381" s="166">
        <v>9678</v>
      </c>
      <c r="FQ381" s="166">
        <v>9673</v>
      </c>
      <c r="FR381" s="166">
        <v>9673</v>
      </c>
      <c r="FS381" s="166">
        <v>9673</v>
      </c>
      <c r="FT381" s="166">
        <v>9673</v>
      </c>
      <c r="FU381" s="166">
        <v>9673</v>
      </c>
      <c r="FV381" s="166">
        <v>9673</v>
      </c>
      <c r="FW381" s="166">
        <v>9673</v>
      </c>
      <c r="FX381" s="166">
        <v>9673</v>
      </c>
      <c r="FY381" s="154">
        <v>9673</v>
      </c>
      <c r="FZ381" s="154">
        <v>9673</v>
      </c>
      <c r="GA381" s="154">
        <v>9673</v>
      </c>
      <c r="GB381" s="154">
        <v>9673</v>
      </c>
      <c r="GC381" s="154">
        <v>9673</v>
      </c>
      <c r="GD381" s="154">
        <v>9673</v>
      </c>
      <c r="GE381" s="154">
        <v>9673</v>
      </c>
      <c r="GF381" s="154">
        <v>9673</v>
      </c>
      <c r="GG381" s="154">
        <v>9673</v>
      </c>
      <c r="GH381" s="154">
        <v>9673</v>
      </c>
      <c r="GI381" s="154">
        <v>9673</v>
      </c>
      <c r="GJ381" s="154">
        <v>9673</v>
      </c>
      <c r="GK381" s="154">
        <v>9673</v>
      </c>
      <c r="GL381" s="154">
        <v>9673</v>
      </c>
      <c r="GM381" s="154">
        <v>9674</v>
      </c>
      <c r="GN381" s="154">
        <v>9674</v>
      </c>
      <c r="GO381" s="154">
        <v>9674</v>
      </c>
      <c r="GP381" s="154">
        <v>9674</v>
      </c>
      <c r="GQ381" s="154">
        <v>9674</v>
      </c>
      <c r="GR381" s="154">
        <v>9674</v>
      </c>
      <c r="GS381" s="154">
        <v>9674</v>
      </c>
      <c r="GT381" s="166">
        <v>9674</v>
      </c>
      <c r="GU381" s="166">
        <v>9674</v>
      </c>
      <c r="GV381" s="166">
        <v>9674</v>
      </c>
      <c r="GW381" s="166">
        <v>9674</v>
      </c>
      <c r="GX381" s="166">
        <v>9674</v>
      </c>
      <c r="GY381" s="154">
        <v>9674</v>
      </c>
      <c r="GZ381" s="154">
        <v>9674</v>
      </c>
      <c r="HA381" s="154">
        <v>9674</v>
      </c>
      <c r="HB381" s="154">
        <v>9674</v>
      </c>
      <c r="HC381" s="154">
        <v>9674</v>
      </c>
      <c r="HD381" s="154">
        <v>9674</v>
      </c>
      <c r="HE381" s="154">
        <v>9674</v>
      </c>
      <c r="HF381" s="166">
        <v>9674</v>
      </c>
      <c r="HG381" s="154">
        <v>9674</v>
      </c>
      <c r="HH381" s="154">
        <v>9689</v>
      </c>
      <c r="HI381" s="166">
        <v>9689</v>
      </c>
      <c r="HJ381" s="154">
        <v>9690</v>
      </c>
      <c r="HK381" s="154">
        <v>9689</v>
      </c>
      <c r="HL381" s="166">
        <v>9692</v>
      </c>
      <c r="HM381" s="154">
        <v>9696</v>
      </c>
      <c r="HN381" s="154">
        <v>9695</v>
      </c>
      <c r="HO381" s="166">
        <v>9695</v>
      </c>
      <c r="HP381" s="154">
        <v>9695</v>
      </c>
      <c r="HQ381" s="154">
        <v>9695</v>
      </c>
      <c r="HR381" s="166">
        <v>9695</v>
      </c>
      <c r="HS381" s="154">
        <v>9695</v>
      </c>
      <c r="HT381" s="148">
        <v>9695</v>
      </c>
      <c r="HU381" s="148">
        <v>9686</v>
      </c>
      <c r="HV381" s="148">
        <v>9683</v>
      </c>
      <c r="HW381" s="166">
        <v>9680</v>
      </c>
    </row>
    <row r="382" spans="1:231">
      <c r="A382" s="145">
        <f t="shared" si="55"/>
        <v>44298</v>
      </c>
      <c r="B382" s="220">
        <f>'Age&amp;Sex by occurrence date'!$CVX22</f>
        <v>11927</v>
      </c>
      <c r="C382" s="220">
        <v>9849</v>
      </c>
      <c r="D382" s="220">
        <v>9849</v>
      </c>
      <c r="E382" s="220">
        <v>9849</v>
      </c>
      <c r="F382" s="220">
        <v>9849</v>
      </c>
      <c r="G382" s="220">
        <v>9849</v>
      </c>
      <c r="H382" s="220">
        <v>9849</v>
      </c>
      <c r="I382" s="220">
        <v>9849</v>
      </c>
      <c r="J382" s="220">
        <v>9849</v>
      </c>
      <c r="K382" s="220">
        <v>9849</v>
      </c>
      <c r="L382" s="220">
        <v>9849</v>
      </c>
      <c r="M382" s="220">
        <v>9849</v>
      </c>
      <c r="N382" s="220">
        <v>9849</v>
      </c>
      <c r="O382" s="220">
        <v>9849</v>
      </c>
      <c r="P382" s="220">
        <v>9849</v>
      </c>
      <c r="Q382" s="220">
        <v>9848</v>
      </c>
      <c r="R382" s="220">
        <v>9848</v>
      </c>
      <c r="S382" s="220">
        <v>9848</v>
      </c>
      <c r="T382" s="220">
        <v>9848</v>
      </c>
      <c r="U382" s="220">
        <v>9848</v>
      </c>
      <c r="V382" s="220">
        <v>9847</v>
      </c>
      <c r="W382" s="220">
        <v>9847</v>
      </c>
      <c r="X382" s="220">
        <v>9847</v>
      </c>
      <c r="Y382" s="220">
        <v>9847</v>
      </c>
      <c r="Z382" s="220">
        <v>9842</v>
      </c>
      <c r="AA382" s="220">
        <v>9790</v>
      </c>
      <c r="AB382" s="220">
        <v>9683</v>
      </c>
      <c r="AC382" s="220">
        <v>9683</v>
      </c>
      <c r="AD382" s="220">
        <v>9683</v>
      </c>
      <c r="AE382" s="220">
        <v>9683</v>
      </c>
      <c r="AF382" s="220">
        <v>9682</v>
      </c>
      <c r="AG382" s="220">
        <v>9682</v>
      </c>
      <c r="AH382" s="220">
        <v>9682</v>
      </c>
      <c r="AI382" s="220">
        <v>9682</v>
      </c>
      <c r="AJ382" s="220">
        <v>9682</v>
      </c>
      <c r="AK382" s="220">
        <v>9682</v>
      </c>
      <c r="AL382" s="220">
        <v>9682</v>
      </c>
      <c r="AM382" s="220">
        <v>9683</v>
      </c>
      <c r="AN382" s="220">
        <v>9682</v>
      </c>
      <c r="AO382" s="220">
        <v>9683</v>
      </c>
      <c r="AP382" s="220">
        <v>9682</v>
      </c>
      <c r="AQ382" s="220">
        <v>9682</v>
      </c>
      <c r="AR382" s="220">
        <v>9682</v>
      </c>
      <c r="AS382" s="220">
        <v>9682</v>
      </c>
      <c r="AT382" s="220">
        <v>9683</v>
      </c>
      <c r="AU382" s="220">
        <v>9683</v>
      </c>
      <c r="AV382" s="220">
        <v>9683</v>
      </c>
      <c r="AW382" s="220">
        <v>9683</v>
      </c>
      <c r="AX382" s="220">
        <v>9683</v>
      </c>
      <c r="AY382" s="220">
        <v>9683</v>
      </c>
      <c r="AZ382" s="220">
        <v>9683</v>
      </c>
      <c r="BA382" s="220">
        <v>9683</v>
      </c>
      <c r="BB382" s="220">
        <v>9683</v>
      </c>
      <c r="BC382" s="220">
        <v>9683</v>
      </c>
      <c r="BD382" s="220">
        <v>9683</v>
      </c>
      <c r="BE382" s="220">
        <v>9683</v>
      </c>
      <c r="BF382" s="220">
        <v>9683</v>
      </c>
      <c r="BG382" s="220">
        <v>9683</v>
      </c>
      <c r="BH382" s="220">
        <v>9683</v>
      </c>
      <c r="BI382" s="220">
        <v>9683</v>
      </c>
      <c r="BJ382" s="220">
        <v>9683</v>
      </c>
      <c r="BK382" s="220">
        <v>9683</v>
      </c>
      <c r="BL382" s="220">
        <v>9683</v>
      </c>
      <c r="BM382" s="220">
        <v>9683</v>
      </c>
      <c r="BN382" s="220">
        <v>9683</v>
      </c>
      <c r="BO382" s="220">
        <v>9683</v>
      </c>
      <c r="BP382" s="220">
        <v>9683</v>
      </c>
      <c r="BQ382" s="220">
        <v>9683</v>
      </c>
      <c r="BR382" s="220">
        <v>9683</v>
      </c>
      <c r="BS382" s="220">
        <v>9683</v>
      </c>
      <c r="BT382" s="220">
        <v>9683</v>
      </c>
      <c r="BU382" s="220">
        <v>9683</v>
      </c>
      <c r="BV382" s="220">
        <v>9683</v>
      </c>
      <c r="BW382" s="220">
        <v>9683</v>
      </c>
      <c r="BX382" s="220">
        <v>9683</v>
      </c>
      <c r="BY382" s="220">
        <v>9683</v>
      </c>
      <c r="BZ382" s="220">
        <v>9683</v>
      </c>
      <c r="CA382" s="220">
        <v>9683</v>
      </c>
      <c r="CB382" s="220">
        <v>9683</v>
      </c>
      <c r="CC382" s="220">
        <v>9683</v>
      </c>
      <c r="CD382" s="220">
        <v>9683</v>
      </c>
      <c r="CE382" s="220">
        <v>9683</v>
      </c>
      <c r="CF382" s="220">
        <v>9683</v>
      </c>
      <c r="CG382" s="220">
        <v>9683</v>
      </c>
      <c r="CH382" s="220">
        <v>9683</v>
      </c>
      <c r="CI382" s="220">
        <v>9683</v>
      </c>
      <c r="CJ382" s="220">
        <v>9683</v>
      </c>
      <c r="CK382" s="220">
        <v>9683</v>
      </c>
      <c r="CL382" s="220">
        <v>9683</v>
      </c>
      <c r="CM382" s="220">
        <v>9683</v>
      </c>
      <c r="CN382" s="220">
        <v>9683</v>
      </c>
      <c r="CO382" s="220">
        <v>9683</v>
      </c>
      <c r="CP382" s="220">
        <v>9683</v>
      </c>
      <c r="CQ382" s="220">
        <v>9683</v>
      </c>
      <c r="CR382" s="220">
        <v>9683</v>
      </c>
      <c r="CS382" s="220">
        <v>9683</v>
      </c>
      <c r="CT382" s="220">
        <v>9683</v>
      </c>
      <c r="CU382" s="220">
        <v>9683</v>
      </c>
      <c r="CV382" s="220">
        <v>9683</v>
      </c>
      <c r="CW382" s="220">
        <v>9683</v>
      </c>
      <c r="CX382" s="220">
        <v>9683</v>
      </c>
      <c r="CY382" s="220">
        <v>9683</v>
      </c>
      <c r="CZ382" s="220">
        <v>9683</v>
      </c>
      <c r="DA382" s="220">
        <v>9683</v>
      </c>
      <c r="DB382" s="220">
        <v>9683</v>
      </c>
      <c r="DC382" s="220">
        <v>9683</v>
      </c>
      <c r="DD382" s="220">
        <v>9683</v>
      </c>
      <c r="DE382" s="220">
        <v>9683</v>
      </c>
      <c r="DF382" s="220">
        <v>9683</v>
      </c>
      <c r="DG382" s="220">
        <v>9683</v>
      </c>
      <c r="DH382" s="220">
        <v>9683</v>
      </c>
      <c r="DI382" s="220">
        <v>9683</v>
      </c>
      <c r="DJ382" s="220">
        <v>9683</v>
      </c>
      <c r="DK382" s="220">
        <v>9683</v>
      </c>
      <c r="DL382" s="220">
        <v>9683</v>
      </c>
      <c r="DM382" s="220">
        <v>9683</v>
      </c>
      <c r="DN382" s="220">
        <v>9683</v>
      </c>
      <c r="DO382" s="220">
        <v>9683</v>
      </c>
      <c r="DP382" s="220">
        <v>9683</v>
      </c>
      <c r="DQ382" s="220">
        <v>9683</v>
      </c>
      <c r="DR382" s="220">
        <v>9683</v>
      </c>
      <c r="DS382" s="220">
        <v>9683</v>
      </c>
      <c r="DT382" s="220">
        <v>9653</v>
      </c>
      <c r="DU382" s="220">
        <v>9653</v>
      </c>
      <c r="DV382" s="220">
        <v>9653</v>
      </c>
      <c r="DW382" s="220">
        <v>9663</v>
      </c>
      <c r="DX382" s="220">
        <v>9663</v>
      </c>
      <c r="DY382" s="220">
        <v>9656</v>
      </c>
      <c r="DZ382" s="220">
        <v>9656</v>
      </c>
      <c r="EA382" s="220">
        <v>9650</v>
      </c>
      <c r="EB382" s="220">
        <v>9650</v>
      </c>
      <c r="EC382" s="220">
        <v>9650</v>
      </c>
      <c r="ED382" s="220">
        <v>9650</v>
      </c>
      <c r="EE382" s="220">
        <v>9650</v>
      </c>
      <c r="EF382" s="220">
        <v>9650</v>
      </c>
      <c r="EG382" s="220">
        <v>9650</v>
      </c>
      <c r="EH382" s="220">
        <v>9650</v>
      </c>
      <c r="EI382" s="220">
        <v>9650</v>
      </c>
      <c r="EJ382" s="220">
        <v>9650</v>
      </c>
      <c r="EK382" s="220">
        <v>9650</v>
      </c>
      <c r="EL382" s="220">
        <v>9650</v>
      </c>
      <c r="EM382" s="220">
        <v>9650</v>
      </c>
      <c r="EN382" s="242">
        <v>9650</v>
      </c>
      <c r="EO382" s="232">
        <v>9650</v>
      </c>
      <c r="EP382" s="227">
        <v>9650</v>
      </c>
      <c r="EQ382" s="154">
        <v>9650</v>
      </c>
      <c r="ER382" s="154">
        <v>9649</v>
      </c>
      <c r="ES382" s="154">
        <v>9649</v>
      </c>
      <c r="ET382" s="154">
        <v>9649</v>
      </c>
      <c r="EU382" s="154">
        <v>9649</v>
      </c>
      <c r="EV382" s="166">
        <v>9649</v>
      </c>
      <c r="EW382" s="154">
        <v>9649</v>
      </c>
      <c r="EX382" s="154">
        <v>9649</v>
      </c>
      <c r="EY382" s="154">
        <v>9649</v>
      </c>
      <c r="EZ382" s="154">
        <v>9649</v>
      </c>
      <c r="FA382" s="154">
        <v>9649</v>
      </c>
      <c r="FB382" s="154">
        <v>9649</v>
      </c>
      <c r="FC382" s="166">
        <v>9649</v>
      </c>
      <c r="FD382" s="154">
        <v>9649</v>
      </c>
      <c r="FE382" s="154">
        <v>9649</v>
      </c>
      <c r="FF382" s="154">
        <v>9649</v>
      </c>
      <c r="FG382" s="166">
        <v>9649</v>
      </c>
      <c r="FH382" s="154">
        <v>9649</v>
      </c>
      <c r="FI382" s="166">
        <v>9649</v>
      </c>
      <c r="FJ382" s="154">
        <v>9649</v>
      </c>
      <c r="FK382" s="166">
        <v>9649</v>
      </c>
      <c r="FL382" s="166">
        <v>9649</v>
      </c>
      <c r="FM382" s="166">
        <v>9649</v>
      </c>
      <c r="FN382" s="166">
        <v>9649</v>
      </c>
      <c r="FO382" s="166">
        <v>9649</v>
      </c>
      <c r="FP382" s="166">
        <v>9649</v>
      </c>
      <c r="FQ382" s="166">
        <v>9644</v>
      </c>
      <c r="FR382" s="154">
        <v>9644</v>
      </c>
      <c r="FS382" s="154">
        <v>9644</v>
      </c>
      <c r="FT382" s="154">
        <v>9644</v>
      </c>
      <c r="FU382" s="154">
        <v>9644</v>
      </c>
      <c r="FV382" s="154">
        <v>9644</v>
      </c>
      <c r="FW382" s="154">
        <v>9644</v>
      </c>
      <c r="FX382" s="154">
        <v>9644</v>
      </c>
      <c r="FY382" s="166">
        <v>9644</v>
      </c>
      <c r="FZ382" s="166">
        <v>9644</v>
      </c>
      <c r="GA382" s="166">
        <v>9644</v>
      </c>
      <c r="GB382" s="166">
        <v>9644</v>
      </c>
      <c r="GC382" s="166">
        <v>9644</v>
      </c>
      <c r="GD382" s="166">
        <v>9644</v>
      </c>
      <c r="GE382" s="166">
        <v>9644</v>
      </c>
      <c r="GF382" s="166">
        <v>9644</v>
      </c>
      <c r="GG382" s="166">
        <v>9644</v>
      </c>
      <c r="GH382" s="166">
        <v>9644</v>
      </c>
      <c r="GI382" s="166">
        <v>9644</v>
      </c>
      <c r="GJ382" s="166">
        <v>9644</v>
      </c>
      <c r="GK382" s="166">
        <v>9644</v>
      </c>
      <c r="GL382" s="166">
        <v>9644</v>
      </c>
      <c r="GM382" s="166">
        <v>9645</v>
      </c>
      <c r="GN382" s="166">
        <v>9645</v>
      </c>
      <c r="GO382" s="166">
        <v>9645</v>
      </c>
      <c r="GP382" s="166">
        <v>9645</v>
      </c>
      <c r="GQ382" s="166">
        <v>9645</v>
      </c>
      <c r="GR382" s="166">
        <v>9645</v>
      </c>
      <c r="GS382" s="166">
        <v>9645</v>
      </c>
      <c r="GT382" s="166">
        <v>9645</v>
      </c>
      <c r="GU382" s="166">
        <v>9645</v>
      </c>
      <c r="GV382" s="166">
        <v>9645</v>
      </c>
      <c r="GW382" s="166">
        <v>9645</v>
      </c>
      <c r="GX382" s="166">
        <v>9645</v>
      </c>
      <c r="GY382" s="166">
        <v>9645</v>
      </c>
      <c r="GZ382" s="166">
        <v>9645</v>
      </c>
      <c r="HA382" s="166">
        <v>9645</v>
      </c>
      <c r="HB382" s="166">
        <v>9645</v>
      </c>
      <c r="HC382" s="166">
        <v>9645</v>
      </c>
      <c r="HD382" s="166">
        <v>9645</v>
      </c>
      <c r="HE382" s="166">
        <v>9645</v>
      </c>
      <c r="HF382" s="166">
        <v>9645</v>
      </c>
      <c r="HG382" s="154">
        <v>9645</v>
      </c>
      <c r="HH382" s="154">
        <v>9660</v>
      </c>
      <c r="HI382" s="166">
        <v>9660</v>
      </c>
      <c r="HJ382" s="154">
        <v>9661</v>
      </c>
      <c r="HK382" s="154">
        <v>9660</v>
      </c>
      <c r="HL382" s="166">
        <v>9663</v>
      </c>
      <c r="HM382" s="154">
        <v>9667</v>
      </c>
      <c r="HN382" s="154">
        <v>9666</v>
      </c>
      <c r="HO382" s="166">
        <v>9666</v>
      </c>
      <c r="HP382" s="154">
        <v>9666</v>
      </c>
      <c r="HQ382" s="154">
        <v>9666</v>
      </c>
      <c r="HR382" s="166">
        <v>9666</v>
      </c>
      <c r="HS382" s="154">
        <v>9666</v>
      </c>
      <c r="HT382" s="148">
        <v>9666</v>
      </c>
      <c r="HU382" s="148">
        <v>9657</v>
      </c>
      <c r="HV382" s="148">
        <v>9654</v>
      </c>
      <c r="HW382" s="166">
        <v>9651</v>
      </c>
    </row>
    <row r="383" spans="1:231">
      <c r="A383" s="145">
        <f t="shared" si="55"/>
        <v>44297</v>
      </c>
      <c r="B383" s="220">
        <f>'Age&amp;Sex by occurrence date'!$CWE22</f>
        <v>11892</v>
      </c>
      <c r="C383" s="220">
        <v>9819</v>
      </c>
      <c r="D383" s="220">
        <v>9819</v>
      </c>
      <c r="E383" s="220">
        <v>9819</v>
      </c>
      <c r="F383" s="220">
        <v>9819</v>
      </c>
      <c r="G383" s="220">
        <v>9819</v>
      </c>
      <c r="H383" s="220">
        <v>9819</v>
      </c>
      <c r="I383" s="220">
        <v>9819</v>
      </c>
      <c r="J383" s="220">
        <v>9819</v>
      </c>
      <c r="K383" s="220">
        <v>9819</v>
      </c>
      <c r="L383" s="220">
        <v>9819</v>
      </c>
      <c r="M383" s="220">
        <v>9819</v>
      </c>
      <c r="N383" s="220">
        <v>9819</v>
      </c>
      <c r="O383" s="220">
        <v>9819</v>
      </c>
      <c r="P383" s="220">
        <v>9819</v>
      </c>
      <c r="Q383" s="220">
        <v>9818</v>
      </c>
      <c r="R383" s="220">
        <v>9818</v>
      </c>
      <c r="S383" s="220">
        <v>9818</v>
      </c>
      <c r="T383" s="220">
        <v>9818</v>
      </c>
      <c r="U383" s="220">
        <v>9818</v>
      </c>
      <c r="V383" s="220">
        <v>9817</v>
      </c>
      <c r="W383" s="220">
        <v>9817</v>
      </c>
      <c r="X383" s="220">
        <v>9817</v>
      </c>
      <c r="Y383" s="220">
        <v>9817</v>
      </c>
      <c r="Z383" s="220">
        <v>9812</v>
      </c>
      <c r="AA383" s="220">
        <v>9762</v>
      </c>
      <c r="AB383" s="220">
        <v>9655</v>
      </c>
      <c r="AC383" s="220">
        <v>9655</v>
      </c>
      <c r="AD383" s="220">
        <v>9655</v>
      </c>
      <c r="AE383" s="220">
        <v>9655</v>
      </c>
      <c r="AF383" s="220">
        <v>9654</v>
      </c>
      <c r="AG383" s="220">
        <v>9654</v>
      </c>
      <c r="AH383" s="220">
        <v>9654</v>
      </c>
      <c r="AI383" s="220">
        <v>9654</v>
      </c>
      <c r="AJ383" s="220">
        <v>9654</v>
      </c>
      <c r="AK383" s="220">
        <v>9654</v>
      </c>
      <c r="AL383" s="220">
        <v>9654</v>
      </c>
      <c r="AM383" s="220">
        <v>9655</v>
      </c>
      <c r="AN383" s="220">
        <v>9654</v>
      </c>
      <c r="AO383" s="220">
        <v>9655</v>
      </c>
      <c r="AP383" s="220">
        <v>9654</v>
      </c>
      <c r="AQ383" s="220">
        <v>9654</v>
      </c>
      <c r="AR383" s="220">
        <v>9654</v>
      </c>
      <c r="AS383" s="220">
        <v>9654</v>
      </c>
      <c r="AT383" s="220">
        <v>9655</v>
      </c>
      <c r="AU383" s="220">
        <v>9655</v>
      </c>
      <c r="AV383" s="220">
        <v>9655</v>
      </c>
      <c r="AW383" s="220">
        <v>9655</v>
      </c>
      <c r="AX383" s="220">
        <v>9655</v>
      </c>
      <c r="AY383" s="220">
        <v>9655</v>
      </c>
      <c r="AZ383" s="220">
        <v>9655</v>
      </c>
      <c r="BA383" s="220">
        <v>9655</v>
      </c>
      <c r="BB383" s="220">
        <v>9655</v>
      </c>
      <c r="BC383" s="220">
        <v>9655</v>
      </c>
      <c r="BD383" s="220">
        <v>9655</v>
      </c>
      <c r="BE383" s="220">
        <v>9655</v>
      </c>
      <c r="BF383" s="220">
        <v>9655</v>
      </c>
      <c r="BG383" s="220">
        <v>9655</v>
      </c>
      <c r="BH383" s="220">
        <v>9655</v>
      </c>
      <c r="BI383" s="220">
        <v>9655</v>
      </c>
      <c r="BJ383" s="220">
        <v>9655</v>
      </c>
      <c r="BK383" s="220">
        <v>9655</v>
      </c>
      <c r="BL383" s="220">
        <v>9655</v>
      </c>
      <c r="BM383" s="220">
        <v>9655</v>
      </c>
      <c r="BN383" s="220">
        <v>9655</v>
      </c>
      <c r="BO383" s="220">
        <v>9655</v>
      </c>
      <c r="BP383" s="220">
        <v>9655</v>
      </c>
      <c r="BQ383" s="220">
        <v>9655</v>
      </c>
      <c r="BR383" s="220">
        <v>9655</v>
      </c>
      <c r="BS383" s="220">
        <v>9655</v>
      </c>
      <c r="BT383" s="220">
        <v>9655</v>
      </c>
      <c r="BU383" s="220">
        <v>9655</v>
      </c>
      <c r="BV383" s="220">
        <v>9655</v>
      </c>
      <c r="BW383" s="220">
        <v>9655</v>
      </c>
      <c r="BX383" s="220">
        <v>9655</v>
      </c>
      <c r="BY383" s="220">
        <v>9655</v>
      </c>
      <c r="BZ383" s="220">
        <v>9655</v>
      </c>
      <c r="CA383" s="220">
        <v>9655</v>
      </c>
      <c r="CB383" s="220">
        <v>9655</v>
      </c>
      <c r="CC383" s="220">
        <v>9655</v>
      </c>
      <c r="CD383" s="220">
        <v>9655</v>
      </c>
      <c r="CE383" s="220">
        <v>9655</v>
      </c>
      <c r="CF383" s="220">
        <v>9655</v>
      </c>
      <c r="CG383" s="220">
        <v>9655</v>
      </c>
      <c r="CH383" s="220">
        <v>9655</v>
      </c>
      <c r="CI383" s="220">
        <v>9655</v>
      </c>
      <c r="CJ383" s="220">
        <v>9655</v>
      </c>
      <c r="CK383" s="220">
        <v>9655</v>
      </c>
      <c r="CL383" s="220">
        <v>9655</v>
      </c>
      <c r="CM383" s="220">
        <v>9655</v>
      </c>
      <c r="CN383" s="220">
        <v>9655</v>
      </c>
      <c r="CO383" s="220">
        <v>9655</v>
      </c>
      <c r="CP383" s="220">
        <v>9655</v>
      </c>
      <c r="CQ383" s="220">
        <v>9655</v>
      </c>
      <c r="CR383" s="220">
        <v>9655</v>
      </c>
      <c r="CS383" s="220">
        <v>9655</v>
      </c>
      <c r="CT383" s="220">
        <v>9655</v>
      </c>
      <c r="CU383" s="220">
        <v>9655</v>
      </c>
      <c r="CV383" s="220">
        <v>9655</v>
      </c>
      <c r="CW383" s="220">
        <v>9655</v>
      </c>
      <c r="CX383" s="220">
        <v>9655</v>
      </c>
      <c r="CY383" s="220">
        <v>9655</v>
      </c>
      <c r="CZ383" s="220">
        <v>9655</v>
      </c>
      <c r="DA383" s="220">
        <v>9655</v>
      </c>
      <c r="DB383" s="220">
        <v>9655</v>
      </c>
      <c r="DC383" s="220">
        <v>9655</v>
      </c>
      <c r="DD383" s="220">
        <v>9655</v>
      </c>
      <c r="DE383" s="220">
        <v>9655</v>
      </c>
      <c r="DF383" s="220">
        <v>9655</v>
      </c>
      <c r="DG383" s="220">
        <v>9655</v>
      </c>
      <c r="DH383" s="220">
        <v>9655</v>
      </c>
      <c r="DI383" s="220">
        <v>9655</v>
      </c>
      <c r="DJ383" s="220">
        <v>9655</v>
      </c>
      <c r="DK383" s="220">
        <v>9655</v>
      </c>
      <c r="DL383" s="220">
        <v>9655</v>
      </c>
      <c r="DM383" s="220">
        <v>9655</v>
      </c>
      <c r="DN383" s="220">
        <v>9655</v>
      </c>
      <c r="DO383" s="220">
        <v>9655</v>
      </c>
      <c r="DP383" s="220">
        <v>9655</v>
      </c>
      <c r="DQ383" s="220">
        <v>9655</v>
      </c>
      <c r="DR383" s="220">
        <v>9655</v>
      </c>
      <c r="DS383" s="220">
        <v>9655</v>
      </c>
      <c r="DT383" s="220">
        <v>9625</v>
      </c>
      <c r="DU383" s="220">
        <v>9625</v>
      </c>
      <c r="DV383" s="220">
        <v>9625</v>
      </c>
      <c r="DW383" s="220">
        <v>9635</v>
      </c>
      <c r="DX383" s="220">
        <v>9635</v>
      </c>
      <c r="DY383" s="220">
        <v>9628</v>
      </c>
      <c r="DZ383" s="220">
        <v>9628</v>
      </c>
      <c r="EA383" s="220">
        <v>9622</v>
      </c>
      <c r="EB383" s="220">
        <v>9622</v>
      </c>
      <c r="EC383" s="220">
        <v>9622</v>
      </c>
      <c r="ED383" s="220">
        <v>9622</v>
      </c>
      <c r="EE383" s="220">
        <v>9622</v>
      </c>
      <c r="EF383" s="220">
        <v>9622</v>
      </c>
      <c r="EG383" s="220">
        <v>9622</v>
      </c>
      <c r="EH383" s="220">
        <v>9622</v>
      </c>
      <c r="EI383" s="220">
        <v>9622</v>
      </c>
      <c r="EJ383" s="220">
        <v>9622</v>
      </c>
      <c r="EK383" s="220">
        <v>9622</v>
      </c>
      <c r="EL383" s="220">
        <v>9622</v>
      </c>
      <c r="EM383" s="220">
        <v>9622</v>
      </c>
      <c r="EN383" s="242">
        <v>9622</v>
      </c>
      <c r="EO383" s="232">
        <v>9622</v>
      </c>
      <c r="EP383" s="228">
        <v>9622</v>
      </c>
      <c r="EQ383" s="166">
        <v>9622</v>
      </c>
      <c r="ER383" s="166">
        <v>9621</v>
      </c>
      <c r="ES383" s="166">
        <v>9621</v>
      </c>
      <c r="ET383" s="166">
        <v>9621</v>
      </c>
      <c r="EU383" s="166">
        <v>9621</v>
      </c>
      <c r="EV383" s="154">
        <v>9621</v>
      </c>
      <c r="EW383" s="154">
        <v>9621</v>
      </c>
      <c r="EX383" s="154">
        <v>9621</v>
      </c>
      <c r="EY383" s="154">
        <v>9621</v>
      </c>
      <c r="EZ383" s="154">
        <v>9621</v>
      </c>
      <c r="FA383" s="154">
        <v>9621</v>
      </c>
      <c r="FB383" s="166">
        <v>9621</v>
      </c>
      <c r="FC383" s="154">
        <v>9621</v>
      </c>
      <c r="FD383" s="166">
        <v>9621</v>
      </c>
      <c r="FE383" s="166">
        <v>9621</v>
      </c>
      <c r="FF383" s="154">
        <v>9621</v>
      </c>
      <c r="FG383" s="166">
        <v>9621</v>
      </c>
      <c r="FH383" s="166">
        <v>9621</v>
      </c>
      <c r="FI383" s="154">
        <v>9621</v>
      </c>
      <c r="FJ383" s="166">
        <v>9621</v>
      </c>
      <c r="FK383" s="166">
        <v>9621</v>
      </c>
      <c r="FL383" s="166">
        <v>9621</v>
      </c>
      <c r="FM383" s="166">
        <v>9621</v>
      </c>
      <c r="FN383" s="166">
        <v>9621</v>
      </c>
      <c r="FO383" s="166">
        <v>9621</v>
      </c>
      <c r="FP383" s="166">
        <v>9621</v>
      </c>
      <c r="FQ383" s="166">
        <v>9616</v>
      </c>
      <c r="FR383" s="154">
        <v>9616</v>
      </c>
      <c r="FS383" s="154">
        <v>9616</v>
      </c>
      <c r="FT383" s="154">
        <v>9616</v>
      </c>
      <c r="FU383" s="154">
        <v>9616</v>
      </c>
      <c r="FV383" s="154">
        <v>9616</v>
      </c>
      <c r="FW383" s="154">
        <v>9616</v>
      </c>
      <c r="FX383" s="154">
        <v>9616</v>
      </c>
      <c r="FY383" s="154">
        <v>9616</v>
      </c>
      <c r="FZ383" s="154">
        <v>9616</v>
      </c>
      <c r="GA383" s="154">
        <v>9616</v>
      </c>
      <c r="GB383" s="154">
        <v>9616</v>
      </c>
      <c r="GC383" s="154">
        <v>9616</v>
      </c>
      <c r="GD383" s="154">
        <v>9616</v>
      </c>
      <c r="GE383" s="154">
        <v>9616</v>
      </c>
      <c r="GF383" s="154">
        <v>9616</v>
      </c>
      <c r="GG383" s="154">
        <v>9616</v>
      </c>
      <c r="GH383" s="154">
        <v>9616</v>
      </c>
      <c r="GI383" s="154">
        <v>9616</v>
      </c>
      <c r="GJ383" s="154">
        <v>9616</v>
      </c>
      <c r="GK383" s="166">
        <v>9616</v>
      </c>
      <c r="GL383" s="166">
        <v>9616</v>
      </c>
      <c r="GM383" s="166">
        <v>9617</v>
      </c>
      <c r="GN383" s="166">
        <v>9617</v>
      </c>
      <c r="GO383" s="166">
        <v>9617</v>
      </c>
      <c r="GP383" s="166">
        <v>9617</v>
      </c>
      <c r="GQ383" s="166">
        <v>9617</v>
      </c>
      <c r="GR383" s="166">
        <v>9617</v>
      </c>
      <c r="GS383" s="166">
        <v>9617</v>
      </c>
      <c r="GT383" s="154">
        <v>9617</v>
      </c>
      <c r="GU383" s="154">
        <v>9617</v>
      </c>
      <c r="GV383" s="154">
        <v>9617</v>
      </c>
      <c r="GW383" s="154">
        <v>9617</v>
      </c>
      <c r="GX383" s="166">
        <v>9617</v>
      </c>
      <c r="GY383" s="166">
        <v>9617</v>
      </c>
      <c r="GZ383" s="166">
        <v>9617</v>
      </c>
      <c r="HA383" s="166">
        <v>9617</v>
      </c>
      <c r="HB383" s="166">
        <v>9617</v>
      </c>
      <c r="HC383" s="166">
        <v>9617</v>
      </c>
      <c r="HD383" s="166">
        <v>9617</v>
      </c>
      <c r="HE383" s="166">
        <v>9617</v>
      </c>
      <c r="HF383" s="166">
        <v>9617</v>
      </c>
      <c r="HG383" s="154">
        <v>9617</v>
      </c>
      <c r="HH383" s="154">
        <v>9632</v>
      </c>
      <c r="HI383" s="166">
        <v>9632</v>
      </c>
      <c r="HJ383" s="154">
        <v>9633</v>
      </c>
      <c r="HK383" s="154">
        <v>9632</v>
      </c>
      <c r="HL383" s="166">
        <v>9635</v>
      </c>
      <c r="HM383" s="154">
        <v>9639</v>
      </c>
      <c r="HN383" s="154">
        <v>9638</v>
      </c>
      <c r="HO383" s="166">
        <v>9638</v>
      </c>
      <c r="HP383" s="154">
        <v>9638</v>
      </c>
      <c r="HQ383" s="154">
        <v>9638</v>
      </c>
      <c r="HR383" s="166">
        <v>9638</v>
      </c>
      <c r="HS383" s="154">
        <v>9638</v>
      </c>
      <c r="HT383" s="148">
        <v>9638</v>
      </c>
      <c r="HU383" s="148">
        <v>9629</v>
      </c>
      <c r="HV383" s="148">
        <v>9626</v>
      </c>
      <c r="HW383" s="166">
        <v>9623</v>
      </c>
    </row>
    <row r="384" spans="1:231">
      <c r="A384" s="145">
        <f t="shared" si="55"/>
        <v>44296</v>
      </c>
      <c r="B384" s="220">
        <f>'Age&amp;Sex by occurrence date'!$CWL22</f>
        <v>11853</v>
      </c>
      <c r="C384" s="220">
        <v>9791</v>
      </c>
      <c r="D384" s="220">
        <v>9791</v>
      </c>
      <c r="E384" s="220">
        <v>9791</v>
      </c>
      <c r="F384" s="220">
        <v>9791</v>
      </c>
      <c r="G384" s="220">
        <v>9791</v>
      </c>
      <c r="H384" s="220">
        <v>9791</v>
      </c>
      <c r="I384" s="220">
        <v>9791</v>
      </c>
      <c r="J384" s="220">
        <v>9791</v>
      </c>
      <c r="K384" s="220">
        <v>9791</v>
      </c>
      <c r="L384" s="220">
        <v>9791</v>
      </c>
      <c r="M384" s="220">
        <v>9791</v>
      </c>
      <c r="N384" s="220">
        <v>9791</v>
      </c>
      <c r="O384" s="220">
        <v>9791</v>
      </c>
      <c r="P384" s="220">
        <v>9791</v>
      </c>
      <c r="Q384" s="220">
        <v>9790</v>
      </c>
      <c r="R384" s="220">
        <v>9790</v>
      </c>
      <c r="S384" s="220">
        <v>9790</v>
      </c>
      <c r="T384" s="220">
        <v>9790</v>
      </c>
      <c r="U384" s="220">
        <v>9790</v>
      </c>
      <c r="V384" s="220">
        <v>9789</v>
      </c>
      <c r="W384" s="220">
        <v>9789</v>
      </c>
      <c r="X384" s="220">
        <v>9789</v>
      </c>
      <c r="Y384" s="220">
        <v>9789</v>
      </c>
      <c r="Z384" s="220">
        <v>9784</v>
      </c>
      <c r="AA384" s="220">
        <v>9735</v>
      </c>
      <c r="AB384" s="220">
        <v>9629</v>
      </c>
      <c r="AC384" s="220">
        <v>9629</v>
      </c>
      <c r="AD384" s="220">
        <v>9629</v>
      </c>
      <c r="AE384" s="220">
        <v>9629</v>
      </c>
      <c r="AF384" s="220">
        <v>9628</v>
      </c>
      <c r="AG384" s="220">
        <v>9628</v>
      </c>
      <c r="AH384" s="220">
        <v>9628</v>
      </c>
      <c r="AI384" s="220">
        <v>9628</v>
      </c>
      <c r="AJ384" s="220">
        <v>9628</v>
      </c>
      <c r="AK384" s="220">
        <v>9628</v>
      </c>
      <c r="AL384" s="220">
        <v>9628</v>
      </c>
      <c r="AM384" s="220">
        <v>9629</v>
      </c>
      <c r="AN384" s="220">
        <v>9628</v>
      </c>
      <c r="AO384" s="220">
        <v>9629</v>
      </c>
      <c r="AP384" s="220">
        <v>9628</v>
      </c>
      <c r="AQ384" s="220">
        <v>9628</v>
      </c>
      <c r="AR384" s="220">
        <v>9628</v>
      </c>
      <c r="AS384" s="220">
        <v>9628</v>
      </c>
      <c r="AT384" s="220">
        <v>9629</v>
      </c>
      <c r="AU384" s="220">
        <v>9629</v>
      </c>
      <c r="AV384" s="220">
        <v>9629</v>
      </c>
      <c r="AW384" s="220">
        <v>9629</v>
      </c>
      <c r="AX384" s="220">
        <v>9629</v>
      </c>
      <c r="AY384" s="220">
        <v>9629</v>
      </c>
      <c r="AZ384" s="220">
        <v>9629</v>
      </c>
      <c r="BA384" s="220">
        <v>9629</v>
      </c>
      <c r="BB384" s="220">
        <v>9629</v>
      </c>
      <c r="BC384" s="220">
        <v>9629</v>
      </c>
      <c r="BD384" s="220">
        <v>9629</v>
      </c>
      <c r="BE384" s="220">
        <v>9629</v>
      </c>
      <c r="BF384" s="220">
        <v>9629</v>
      </c>
      <c r="BG384" s="220">
        <v>9629</v>
      </c>
      <c r="BH384" s="220">
        <v>9629</v>
      </c>
      <c r="BI384" s="220">
        <v>9629</v>
      </c>
      <c r="BJ384" s="220">
        <v>9629</v>
      </c>
      <c r="BK384" s="220">
        <v>9629</v>
      </c>
      <c r="BL384" s="220">
        <v>9629</v>
      </c>
      <c r="BM384" s="220">
        <v>9629</v>
      </c>
      <c r="BN384" s="220">
        <v>9629</v>
      </c>
      <c r="BO384" s="220">
        <v>9629</v>
      </c>
      <c r="BP384" s="220">
        <v>9629</v>
      </c>
      <c r="BQ384" s="220">
        <v>9629</v>
      </c>
      <c r="BR384" s="220">
        <v>9629</v>
      </c>
      <c r="BS384" s="220">
        <v>9629</v>
      </c>
      <c r="BT384" s="220">
        <v>9629</v>
      </c>
      <c r="BU384" s="220">
        <v>9629</v>
      </c>
      <c r="BV384" s="220">
        <v>9629</v>
      </c>
      <c r="BW384" s="220">
        <v>9629</v>
      </c>
      <c r="BX384" s="220">
        <v>9629</v>
      </c>
      <c r="BY384" s="220">
        <v>9629</v>
      </c>
      <c r="BZ384" s="220">
        <v>9629</v>
      </c>
      <c r="CA384" s="220">
        <v>9629</v>
      </c>
      <c r="CB384" s="220">
        <v>9629</v>
      </c>
      <c r="CC384" s="220">
        <v>9629</v>
      </c>
      <c r="CD384" s="220">
        <v>9629</v>
      </c>
      <c r="CE384" s="220">
        <v>9629</v>
      </c>
      <c r="CF384" s="220">
        <v>9629</v>
      </c>
      <c r="CG384" s="220">
        <v>9629</v>
      </c>
      <c r="CH384" s="220">
        <v>9629</v>
      </c>
      <c r="CI384" s="220">
        <v>9629</v>
      </c>
      <c r="CJ384" s="220">
        <v>9629</v>
      </c>
      <c r="CK384" s="220">
        <v>9629</v>
      </c>
      <c r="CL384" s="220">
        <v>9629</v>
      </c>
      <c r="CM384" s="220">
        <v>9629</v>
      </c>
      <c r="CN384" s="220">
        <v>9629</v>
      </c>
      <c r="CO384" s="220">
        <v>9629</v>
      </c>
      <c r="CP384" s="220">
        <v>9629</v>
      </c>
      <c r="CQ384" s="220">
        <v>9629</v>
      </c>
      <c r="CR384" s="220">
        <v>9629</v>
      </c>
      <c r="CS384" s="220">
        <v>9629</v>
      </c>
      <c r="CT384" s="220">
        <v>9629</v>
      </c>
      <c r="CU384" s="220">
        <v>9629</v>
      </c>
      <c r="CV384" s="220">
        <v>9629</v>
      </c>
      <c r="CW384" s="220">
        <v>9629</v>
      </c>
      <c r="CX384" s="220">
        <v>9629</v>
      </c>
      <c r="CY384" s="220">
        <v>9629</v>
      </c>
      <c r="CZ384" s="220">
        <v>9629</v>
      </c>
      <c r="DA384" s="220">
        <v>9629</v>
      </c>
      <c r="DB384" s="220">
        <v>9629</v>
      </c>
      <c r="DC384" s="220">
        <v>9629</v>
      </c>
      <c r="DD384" s="220">
        <v>9629</v>
      </c>
      <c r="DE384" s="220">
        <v>9629</v>
      </c>
      <c r="DF384" s="220">
        <v>9629</v>
      </c>
      <c r="DG384" s="220">
        <v>9629</v>
      </c>
      <c r="DH384" s="220">
        <v>9629</v>
      </c>
      <c r="DI384" s="220">
        <v>9629</v>
      </c>
      <c r="DJ384" s="220">
        <v>9629</v>
      </c>
      <c r="DK384" s="220">
        <v>9629</v>
      </c>
      <c r="DL384" s="220">
        <v>9629</v>
      </c>
      <c r="DM384" s="220">
        <v>9629</v>
      </c>
      <c r="DN384" s="220">
        <v>9629</v>
      </c>
      <c r="DO384" s="220">
        <v>9629</v>
      </c>
      <c r="DP384" s="220">
        <v>9629</v>
      </c>
      <c r="DQ384" s="220">
        <v>9629</v>
      </c>
      <c r="DR384" s="220">
        <v>9629</v>
      </c>
      <c r="DS384" s="220">
        <v>9629</v>
      </c>
      <c r="DT384" s="220">
        <v>9599</v>
      </c>
      <c r="DU384" s="220">
        <v>9599</v>
      </c>
      <c r="DV384" s="220">
        <v>9599</v>
      </c>
      <c r="DW384" s="220">
        <v>9609</v>
      </c>
      <c r="DX384" s="220">
        <v>9609</v>
      </c>
      <c r="DY384" s="220">
        <v>9602</v>
      </c>
      <c r="DZ384" s="220">
        <v>9602</v>
      </c>
      <c r="EA384" s="220">
        <v>9596</v>
      </c>
      <c r="EB384" s="220">
        <v>9596</v>
      </c>
      <c r="EC384" s="220">
        <v>9596</v>
      </c>
      <c r="ED384" s="220">
        <v>9596</v>
      </c>
      <c r="EE384" s="220">
        <v>9596</v>
      </c>
      <c r="EF384" s="220">
        <v>9596</v>
      </c>
      <c r="EG384" s="220">
        <v>9596</v>
      </c>
      <c r="EH384" s="220">
        <v>9596</v>
      </c>
      <c r="EI384" s="220">
        <v>9596</v>
      </c>
      <c r="EJ384" s="220">
        <v>9596</v>
      </c>
      <c r="EK384" s="220">
        <v>9596</v>
      </c>
      <c r="EL384" s="220">
        <v>9596</v>
      </c>
      <c r="EM384" s="220">
        <v>9596</v>
      </c>
      <c r="EN384" s="242">
        <v>9596</v>
      </c>
      <c r="EO384" s="232">
        <v>9596</v>
      </c>
      <c r="EP384" s="227">
        <v>9596</v>
      </c>
      <c r="EQ384" s="154">
        <v>9596</v>
      </c>
      <c r="ER384" s="154">
        <v>9595</v>
      </c>
      <c r="ES384" s="154">
        <v>9595</v>
      </c>
      <c r="ET384" s="154">
        <v>9595</v>
      </c>
      <c r="EU384" s="154">
        <v>9595</v>
      </c>
      <c r="EV384" s="154">
        <v>9595</v>
      </c>
      <c r="EW384" s="166">
        <v>9595</v>
      </c>
      <c r="EX384" s="166">
        <v>9595</v>
      </c>
      <c r="EY384" s="166">
        <v>9595</v>
      </c>
      <c r="EZ384" s="166">
        <v>9595</v>
      </c>
      <c r="FA384" s="166">
        <v>9595</v>
      </c>
      <c r="FB384" s="166">
        <v>9595</v>
      </c>
      <c r="FC384" s="166">
        <v>9595</v>
      </c>
      <c r="FD384" s="154">
        <v>9595</v>
      </c>
      <c r="FE384" s="166">
        <v>9595</v>
      </c>
      <c r="FF384" s="166">
        <v>9595</v>
      </c>
      <c r="FG384" s="154">
        <v>9595</v>
      </c>
      <c r="FH384" s="154">
        <v>9595</v>
      </c>
      <c r="FI384" s="166">
        <v>9595</v>
      </c>
      <c r="FJ384" s="154">
        <v>9595</v>
      </c>
      <c r="FK384" s="166">
        <v>9595</v>
      </c>
      <c r="FL384" s="166">
        <v>9595</v>
      </c>
      <c r="FM384" s="166">
        <v>9595</v>
      </c>
      <c r="FN384" s="166">
        <v>9595</v>
      </c>
      <c r="FO384" s="166">
        <v>9595</v>
      </c>
      <c r="FP384" s="166">
        <v>9595</v>
      </c>
      <c r="FQ384" s="166">
        <v>9590</v>
      </c>
      <c r="FR384" s="166">
        <v>9590</v>
      </c>
      <c r="FS384" s="166">
        <v>9590</v>
      </c>
      <c r="FT384" s="166">
        <v>9590</v>
      </c>
      <c r="FU384" s="166">
        <v>9590</v>
      </c>
      <c r="FV384" s="166">
        <v>9590</v>
      </c>
      <c r="FW384" s="166">
        <v>9590</v>
      </c>
      <c r="FX384" s="166">
        <v>9590</v>
      </c>
      <c r="FY384" s="166">
        <v>9590</v>
      </c>
      <c r="FZ384" s="166">
        <v>9590</v>
      </c>
      <c r="GA384" s="166">
        <v>9590</v>
      </c>
      <c r="GB384" s="166">
        <v>9590</v>
      </c>
      <c r="GC384" s="166">
        <v>9590</v>
      </c>
      <c r="GD384" s="166">
        <v>9590</v>
      </c>
      <c r="GE384" s="166">
        <v>9590</v>
      </c>
      <c r="GF384" s="166">
        <v>9590</v>
      </c>
      <c r="GG384" s="166">
        <v>9590</v>
      </c>
      <c r="GH384" s="166">
        <v>9590</v>
      </c>
      <c r="GI384" s="166">
        <v>9590</v>
      </c>
      <c r="GJ384" s="166">
        <v>9590</v>
      </c>
      <c r="GK384" s="154">
        <v>9590</v>
      </c>
      <c r="GL384" s="154">
        <v>9590</v>
      </c>
      <c r="GM384" s="154">
        <v>9591</v>
      </c>
      <c r="GN384" s="154">
        <v>9591</v>
      </c>
      <c r="GO384" s="154">
        <v>9591</v>
      </c>
      <c r="GP384" s="154">
        <v>9591</v>
      </c>
      <c r="GQ384" s="154">
        <v>9591</v>
      </c>
      <c r="GR384" s="154">
        <v>9591</v>
      </c>
      <c r="GS384" s="154">
        <v>9591</v>
      </c>
      <c r="GT384" s="166">
        <v>9591</v>
      </c>
      <c r="GU384" s="166">
        <v>9591</v>
      </c>
      <c r="GV384" s="166">
        <v>9591</v>
      </c>
      <c r="GW384" s="166">
        <v>9591</v>
      </c>
      <c r="GX384" s="166">
        <v>9591</v>
      </c>
      <c r="GY384" s="166">
        <v>9591</v>
      </c>
      <c r="GZ384" s="166">
        <v>9591</v>
      </c>
      <c r="HA384" s="166">
        <v>9591</v>
      </c>
      <c r="HB384" s="166">
        <v>9591</v>
      </c>
      <c r="HC384" s="166">
        <v>9591</v>
      </c>
      <c r="HD384" s="166">
        <v>9591</v>
      </c>
      <c r="HE384" s="166">
        <v>9591</v>
      </c>
      <c r="HF384" s="154">
        <v>9591</v>
      </c>
      <c r="HG384" s="154">
        <v>9591</v>
      </c>
      <c r="HH384" s="154">
        <v>9605</v>
      </c>
      <c r="HI384" s="154">
        <v>9605</v>
      </c>
      <c r="HJ384" s="154">
        <v>9606</v>
      </c>
      <c r="HK384" s="154">
        <v>9605</v>
      </c>
      <c r="HL384" s="154">
        <v>9608</v>
      </c>
      <c r="HM384" s="154">
        <v>9612</v>
      </c>
      <c r="HN384" s="154">
        <v>9611</v>
      </c>
      <c r="HO384" s="166">
        <v>9611</v>
      </c>
      <c r="HP384" s="154">
        <v>9611</v>
      </c>
      <c r="HQ384" s="154">
        <v>9611</v>
      </c>
      <c r="HR384" s="166">
        <v>9611</v>
      </c>
      <c r="HS384" s="154">
        <v>9611</v>
      </c>
      <c r="HT384" s="148">
        <v>9611</v>
      </c>
      <c r="HU384" s="148">
        <v>9603</v>
      </c>
      <c r="HV384" s="148">
        <v>9600</v>
      </c>
      <c r="HW384" s="166">
        <v>9597</v>
      </c>
    </row>
    <row r="385" spans="1:231">
      <c r="A385" s="145">
        <f t="shared" si="55"/>
        <v>44295</v>
      </c>
      <c r="B385" s="220">
        <f>'Age&amp;Sex by occurrence date'!$CWS22</f>
        <v>11819</v>
      </c>
      <c r="C385" s="220">
        <v>9763</v>
      </c>
      <c r="D385" s="220">
        <v>9763</v>
      </c>
      <c r="E385" s="220">
        <v>9763</v>
      </c>
      <c r="F385" s="220">
        <v>9763</v>
      </c>
      <c r="G385" s="220">
        <v>9763</v>
      </c>
      <c r="H385" s="220">
        <v>9763</v>
      </c>
      <c r="I385" s="220">
        <v>9763</v>
      </c>
      <c r="J385" s="220">
        <v>9763</v>
      </c>
      <c r="K385" s="220">
        <v>9763</v>
      </c>
      <c r="L385" s="220">
        <v>9763</v>
      </c>
      <c r="M385" s="220">
        <v>9763</v>
      </c>
      <c r="N385" s="220">
        <v>9763</v>
      </c>
      <c r="O385" s="220">
        <v>9763</v>
      </c>
      <c r="P385" s="220">
        <v>9763</v>
      </c>
      <c r="Q385" s="220">
        <v>9762</v>
      </c>
      <c r="R385" s="220">
        <v>9762</v>
      </c>
      <c r="S385" s="220">
        <v>9762</v>
      </c>
      <c r="T385" s="220">
        <v>9762</v>
      </c>
      <c r="U385" s="220">
        <v>9762</v>
      </c>
      <c r="V385" s="220">
        <v>9761</v>
      </c>
      <c r="W385" s="220">
        <v>9761</v>
      </c>
      <c r="X385" s="220">
        <v>9761</v>
      </c>
      <c r="Y385" s="220">
        <v>9761</v>
      </c>
      <c r="Z385" s="220">
        <v>9756</v>
      </c>
      <c r="AA385" s="220">
        <v>9708</v>
      </c>
      <c r="AB385" s="220">
        <v>9602</v>
      </c>
      <c r="AC385" s="220">
        <v>9602</v>
      </c>
      <c r="AD385" s="220">
        <v>9602</v>
      </c>
      <c r="AE385" s="220">
        <v>9602</v>
      </c>
      <c r="AF385" s="220">
        <v>9601</v>
      </c>
      <c r="AG385" s="220">
        <v>9601</v>
      </c>
      <c r="AH385" s="220">
        <v>9601</v>
      </c>
      <c r="AI385" s="220">
        <v>9601</v>
      </c>
      <c r="AJ385" s="220">
        <v>9601</v>
      </c>
      <c r="AK385" s="220">
        <v>9601</v>
      </c>
      <c r="AL385" s="220">
        <v>9601</v>
      </c>
      <c r="AM385" s="220">
        <v>9602</v>
      </c>
      <c r="AN385" s="220">
        <v>9601</v>
      </c>
      <c r="AO385" s="220">
        <v>9602</v>
      </c>
      <c r="AP385" s="220">
        <v>9601</v>
      </c>
      <c r="AQ385" s="220">
        <v>9601</v>
      </c>
      <c r="AR385" s="220">
        <v>9601</v>
      </c>
      <c r="AS385" s="220">
        <v>9601</v>
      </c>
      <c r="AT385" s="220">
        <v>9602</v>
      </c>
      <c r="AU385" s="220">
        <v>9602</v>
      </c>
      <c r="AV385" s="220">
        <v>9602</v>
      </c>
      <c r="AW385" s="220">
        <v>9602</v>
      </c>
      <c r="AX385" s="220">
        <v>9602</v>
      </c>
      <c r="AY385" s="220">
        <v>9602</v>
      </c>
      <c r="AZ385" s="220">
        <v>9602</v>
      </c>
      <c r="BA385" s="220">
        <v>9602</v>
      </c>
      <c r="BB385" s="220">
        <v>9602</v>
      </c>
      <c r="BC385" s="220">
        <v>9602</v>
      </c>
      <c r="BD385" s="220">
        <v>9602</v>
      </c>
      <c r="BE385" s="220">
        <v>9602</v>
      </c>
      <c r="BF385" s="220">
        <v>9602</v>
      </c>
      <c r="BG385" s="220">
        <v>9602</v>
      </c>
      <c r="BH385" s="220">
        <v>9602</v>
      </c>
      <c r="BI385" s="220">
        <v>9602</v>
      </c>
      <c r="BJ385" s="220">
        <v>9602</v>
      </c>
      <c r="BK385" s="220">
        <v>9602</v>
      </c>
      <c r="BL385" s="220">
        <v>9602</v>
      </c>
      <c r="BM385" s="220">
        <v>9602</v>
      </c>
      <c r="BN385" s="220">
        <v>9602</v>
      </c>
      <c r="BO385" s="220">
        <v>9602</v>
      </c>
      <c r="BP385" s="220">
        <v>9602</v>
      </c>
      <c r="BQ385" s="220">
        <v>9602</v>
      </c>
      <c r="BR385" s="220">
        <v>9602</v>
      </c>
      <c r="BS385" s="220">
        <v>9602</v>
      </c>
      <c r="BT385" s="220">
        <v>9602</v>
      </c>
      <c r="BU385" s="220">
        <v>9602</v>
      </c>
      <c r="BV385" s="220">
        <v>9602</v>
      </c>
      <c r="BW385" s="220">
        <v>9602</v>
      </c>
      <c r="BX385" s="220">
        <v>9602</v>
      </c>
      <c r="BY385" s="220">
        <v>9602</v>
      </c>
      <c r="BZ385" s="220">
        <v>9602</v>
      </c>
      <c r="CA385" s="220">
        <v>9602</v>
      </c>
      <c r="CB385" s="220">
        <v>9602</v>
      </c>
      <c r="CC385" s="220">
        <v>9602</v>
      </c>
      <c r="CD385" s="220">
        <v>9602</v>
      </c>
      <c r="CE385" s="220">
        <v>9602</v>
      </c>
      <c r="CF385" s="220">
        <v>9602</v>
      </c>
      <c r="CG385" s="220">
        <v>9602</v>
      </c>
      <c r="CH385" s="220">
        <v>9602</v>
      </c>
      <c r="CI385" s="220">
        <v>9602</v>
      </c>
      <c r="CJ385" s="220">
        <v>9602</v>
      </c>
      <c r="CK385" s="220">
        <v>9602</v>
      </c>
      <c r="CL385" s="220">
        <v>9602</v>
      </c>
      <c r="CM385" s="220">
        <v>9602</v>
      </c>
      <c r="CN385" s="220">
        <v>9602</v>
      </c>
      <c r="CO385" s="220">
        <v>9602</v>
      </c>
      <c r="CP385" s="220">
        <v>9602</v>
      </c>
      <c r="CQ385" s="220">
        <v>9602</v>
      </c>
      <c r="CR385" s="220">
        <v>9602</v>
      </c>
      <c r="CS385" s="220">
        <v>9602</v>
      </c>
      <c r="CT385" s="220">
        <v>9602</v>
      </c>
      <c r="CU385" s="220">
        <v>9602</v>
      </c>
      <c r="CV385" s="220">
        <v>9602</v>
      </c>
      <c r="CW385" s="220">
        <v>9602</v>
      </c>
      <c r="CX385" s="220">
        <v>9602</v>
      </c>
      <c r="CY385" s="220">
        <v>9602</v>
      </c>
      <c r="CZ385" s="220">
        <v>9602</v>
      </c>
      <c r="DA385" s="220">
        <v>9602</v>
      </c>
      <c r="DB385" s="220">
        <v>9602</v>
      </c>
      <c r="DC385" s="220">
        <v>9602</v>
      </c>
      <c r="DD385" s="220">
        <v>9602</v>
      </c>
      <c r="DE385" s="220">
        <v>9602</v>
      </c>
      <c r="DF385" s="220">
        <v>9602</v>
      </c>
      <c r="DG385" s="220">
        <v>9602</v>
      </c>
      <c r="DH385" s="220">
        <v>9602</v>
      </c>
      <c r="DI385" s="220">
        <v>9602</v>
      </c>
      <c r="DJ385" s="220">
        <v>9602</v>
      </c>
      <c r="DK385" s="220">
        <v>9602</v>
      </c>
      <c r="DL385" s="220">
        <v>9602</v>
      </c>
      <c r="DM385" s="220">
        <v>9602</v>
      </c>
      <c r="DN385" s="220">
        <v>9602</v>
      </c>
      <c r="DO385" s="220">
        <v>9602</v>
      </c>
      <c r="DP385" s="220">
        <v>9602</v>
      </c>
      <c r="DQ385" s="220">
        <v>9602</v>
      </c>
      <c r="DR385" s="220">
        <v>9602</v>
      </c>
      <c r="DS385" s="220">
        <v>9602</v>
      </c>
      <c r="DT385" s="220">
        <v>9572</v>
      </c>
      <c r="DU385" s="220">
        <v>9572</v>
      </c>
      <c r="DV385" s="220">
        <v>9572</v>
      </c>
      <c r="DW385" s="220">
        <v>9582</v>
      </c>
      <c r="DX385" s="220">
        <v>9582</v>
      </c>
      <c r="DY385" s="220">
        <v>9575</v>
      </c>
      <c r="DZ385" s="220">
        <v>9575</v>
      </c>
      <c r="EA385" s="220">
        <v>9569</v>
      </c>
      <c r="EB385" s="220">
        <v>9569</v>
      </c>
      <c r="EC385" s="220">
        <v>9569</v>
      </c>
      <c r="ED385" s="220">
        <v>9569</v>
      </c>
      <c r="EE385" s="220">
        <v>9569</v>
      </c>
      <c r="EF385" s="220">
        <v>9569</v>
      </c>
      <c r="EG385" s="220">
        <v>9569</v>
      </c>
      <c r="EH385" s="220">
        <v>9569</v>
      </c>
      <c r="EI385" s="220">
        <v>9569</v>
      </c>
      <c r="EJ385" s="220">
        <v>9569</v>
      </c>
      <c r="EK385" s="220">
        <v>9569</v>
      </c>
      <c r="EL385" s="220">
        <v>9569</v>
      </c>
      <c r="EM385" s="220">
        <v>9569</v>
      </c>
      <c r="EN385" s="242">
        <v>9569</v>
      </c>
      <c r="EO385" s="232">
        <v>9569</v>
      </c>
      <c r="EP385" s="227">
        <v>9569</v>
      </c>
      <c r="EQ385" s="154">
        <v>9569</v>
      </c>
      <c r="ER385" s="154">
        <v>9569</v>
      </c>
      <c r="ES385" s="154">
        <v>9569</v>
      </c>
      <c r="ET385" s="154">
        <v>9569</v>
      </c>
      <c r="EU385" s="154">
        <v>9569</v>
      </c>
      <c r="EV385" s="154">
        <v>9569</v>
      </c>
      <c r="EW385" s="154">
        <v>9569</v>
      </c>
      <c r="EX385" s="154">
        <v>9569</v>
      </c>
      <c r="EY385" s="154">
        <v>9569</v>
      </c>
      <c r="EZ385" s="154">
        <v>9569</v>
      </c>
      <c r="FA385" s="154">
        <v>9569</v>
      </c>
      <c r="FB385" s="154">
        <v>9569</v>
      </c>
      <c r="FC385" s="166">
        <v>9569</v>
      </c>
      <c r="FD385" s="166">
        <v>9569</v>
      </c>
      <c r="FE385" s="154">
        <v>9569</v>
      </c>
      <c r="FF385" s="154">
        <v>9569</v>
      </c>
      <c r="FG385" s="154">
        <v>9569</v>
      </c>
      <c r="FH385" s="166">
        <v>9569</v>
      </c>
      <c r="FI385" s="166">
        <v>9569</v>
      </c>
      <c r="FJ385" s="166">
        <v>9569</v>
      </c>
      <c r="FK385" s="154">
        <v>9569</v>
      </c>
      <c r="FL385" s="154">
        <v>9569</v>
      </c>
      <c r="FM385" s="154">
        <v>9569</v>
      </c>
      <c r="FN385" s="154">
        <v>9569</v>
      </c>
      <c r="FO385" s="154">
        <v>9569</v>
      </c>
      <c r="FP385" s="154">
        <v>9569</v>
      </c>
      <c r="FQ385" s="154">
        <v>9564</v>
      </c>
      <c r="FR385" s="166">
        <v>9564</v>
      </c>
      <c r="FS385" s="166">
        <v>9564</v>
      </c>
      <c r="FT385" s="166">
        <v>9564</v>
      </c>
      <c r="FU385" s="166">
        <v>9564</v>
      </c>
      <c r="FV385" s="166">
        <v>9564</v>
      </c>
      <c r="FW385" s="166">
        <v>9564</v>
      </c>
      <c r="FX385" s="166">
        <v>9564</v>
      </c>
      <c r="FY385" s="166">
        <v>9564</v>
      </c>
      <c r="FZ385" s="166">
        <v>9564</v>
      </c>
      <c r="GA385" s="166">
        <v>9564</v>
      </c>
      <c r="GB385" s="166">
        <v>9564</v>
      </c>
      <c r="GC385" s="166">
        <v>9564</v>
      </c>
      <c r="GD385" s="166">
        <v>9564</v>
      </c>
      <c r="GE385" s="166">
        <v>9564</v>
      </c>
      <c r="GF385" s="166">
        <v>9564</v>
      </c>
      <c r="GG385" s="166">
        <v>9564</v>
      </c>
      <c r="GH385" s="166">
        <v>9564</v>
      </c>
      <c r="GI385" s="166">
        <v>9564</v>
      </c>
      <c r="GJ385" s="166">
        <v>9564</v>
      </c>
      <c r="GK385" s="154">
        <v>9564</v>
      </c>
      <c r="GL385" s="154">
        <v>9564</v>
      </c>
      <c r="GM385" s="154">
        <v>9565</v>
      </c>
      <c r="GN385" s="154">
        <v>9565</v>
      </c>
      <c r="GO385" s="154">
        <v>9565</v>
      </c>
      <c r="GP385" s="154">
        <v>9565</v>
      </c>
      <c r="GQ385" s="154">
        <v>9565</v>
      </c>
      <c r="GR385" s="154">
        <v>9565</v>
      </c>
      <c r="GS385" s="154">
        <v>9565</v>
      </c>
      <c r="GT385" s="166">
        <v>9565</v>
      </c>
      <c r="GU385" s="166">
        <v>9565</v>
      </c>
      <c r="GV385" s="166">
        <v>9565</v>
      </c>
      <c r="GW385" s="166">
        <v>9565</v>
      </c>
      <c r="GX385" s="166">
        <v>9565</v>
      </c>
      <c r="GY385" s="154">
        <v>9565</v>
      </c>
      <c r="GZ385" s="154">
        <v>9565</v>
      </c>
      <c r="HA385" s="154">
        <v>9565</v>
      </c>
      <c r="HB385" s="154">
        <v>9565</v>
      </c>
      <c r="HC385" s="154">
        <v>9565</v>
      </c>
      <c r="HD385" s="154">
        <v>9565</v>
      </c>
      <c r="HE385" s="154">
        <v>9565</v>
      </c>
      <c r="HF385" s="154">
        <v>9565</v>
      </c>
      <c r="HG385" s="154">
        <v>9565</v>
      </c>
      <c r="HH385" s="154">
        <v>9579</v>
      </c>
      <c r="HI385" s="154">
        <v>9579</v>
      </c>
      <c r="HJ385" s="154">
        <v>9580</v>
      </c>
      <c r="HK385" s="154">
        <v>9579</v>
      </c>
      <c r="HL385" s="154">
        <v>9582</v>
      </c>
      <c r="HM385" s="154">
        <v>9586</v>
      </c>
      <c r="HN385" s="154">
        <v>9585</v>
      </c>
      <c r="HO385" s="166">
        <v>9585</v>
      </c>
      <c r="HP385" s="154">
        <v>9585</v>
      </c>
      <c r="HQ385" s="154">
        <v>9585</v>
      </c>
      <c r="HR385" s="166">
        <v>9585</v>
      </c>
      <c r="HS385" s="154">
        <v>9585</v>
      </c>
      <c r="HT385" s="148">
        <v>9585</v>
      </c>
      <c r="HU385" s="148">
        <v>9577</v>
      </c>
      <c r="HV385" s="148">
        <v>9574</v>
      </c>
      <c r="HW385" s="166">
        <v>9571</v>
      </c>
    </row>
    <row r="386" spans="1:231">
      <c r="A386" s="145">
        <f t="shared" si="55"/>
        <v>44294</v>
      </c>
      <c r="B386" s="220">
        <f>'Age&amp;Sex by occurrence date'!$CWZ22</f>
        <v>11783</v>
      </c>
      <c r="C386" s="220">
        <v>9728</v>
      </c>
      <c r="D386" s="220">
        <v>9728</v>
      </c>
      <c r="E386" s="220">
        <v>9728</v>
      </c>
      <c r="F386" s="220">
        <v>9728</v>
      </c>
      <c r="G386" s="220">
        <v>9728</v>
      </c>
      <c r="H386" s="220">
        <v>9728</v>
      </c>
      <c r="I386" s="220">
        <v>9728</v>
      </c>
      <c r="J386" s="220">
        <v>9728</v>
      </c>
      <c r="K386" s="220">
        <v>9728</v>
      </c>
      <c r="L386" s="220">
        <v>9728</v>
      </c>
      <c r="M386" s="220">
        <v>9728</v>
      </c>
      <c r="N386" s="220">
        <v>9728</v>
      </c>
      <c r="O386" s="220">
        <v>9728</v>
      </c>
      <c r="P386" s="220">
        <v>9728</v>
      </c>
      <c r="Q386" s="220">
        <v>9727</v>
      </c>
      <c r="R386" s="220">
        <v>9727</v>
      </c>
      <c r="S386" s="220">
        <v>9727</v>
      </c>
      <c r="T386" s="220">
        <v>9727</v>
      </c>
      <c r="U386" s="220">
        <v>9727</v>
      </c>
      <c r="V386" s="220">
        <v>9726</v>
      </c>
      <c r="W386" s="220">
        <v>9726</v>
      </c>
      <c r="X386" s="220">
        <v>9726</v>
      </c>
      <c r="Y386" s="220">
        <v>9726</v>
      </c>
      <c r="Z386" s="220">
        <v>9721</v>
      </c>
      <c r="AA386" s="220">
        <v>9674</v>
      </c>
      <c r="AB386" s="220">
        <v>9568</v>
      </c>
      <c r="AC386" s="220">
        <v>9568</v>
      </c>
      <c r="AD386" s="220">
        <v>9568</v>
      </c>
      <c r="AE386" s="220">
        <v>9567</v>
      </c>
      <c r="AF386" s="220">
        <v>9567</v>
      </c>
      <c r="AG386" s="220">
        <v>9567</v>
      </c>
      <c r="AH386" s="220">
        <v>9567</v>
      </c>
      <c r="AI386" s="220">
        <v>9567</v>
      </c>
      <c r="AJ386" s="220">
        <v>9567</v>
      </c>
      <c r="AK386" s="220">
        <v>9567</v>
      </c>
      <c r="AL386" s="220">
        <v>9567</v>
      </c>
      <c r="AM386" s="220">
        <v>9567</v>
      </c>
      <c r="AN386" s="220">
        <v>9567</v>
      </c>
      <c r="AO386" s="220">
        <v>9567</v>
      </c>
      <c r="AP386" s="220">
        <v>9567</v>
      </c>
      <c r="AQ386" s="220">
        <v>9567</v>
      </c>
      <c r="AR386" s="220">
        <v>9567</v>
      </c>
      <c r="AS386" s="220">
        <v>9567</v>
      </c>
      <c r="AT386" s="220">
        <v>9567</v>
      </c>
      <c r="AU386" s="220">
        <v>9567</v>
      </c>
      <c r="AV386" s="220">
        <v>9567</v>
      </c>
      <c r="AW386" s="220">
        <v>9567</v>
      </c>
      <c r="AX386" s="220">
        <v>9567</v>
      </c>
      <c r="AY386" s="220">
        <v>9567</v>
      </c>
      <c r="AZ386" s="220">
        <v>9567</v>
      </c>
      <c r="BA386" s="220">
        <v>9567</v>
      </c>
      <c r="BB386" s="220">
        <v>9567</v>
      </c>
      <c r="BC386" s="220">
        <v>9567</v>
      </c>
      <c r="BD386" s="220">
        <v>9567</v>
      </c>
      <c r="BE386" s="220">
        <v>9567</v>
      </c>
      <c r="BF386" s="220">
        <v>9567</v>
      </c>
      <c r="BG386" s="220">
        <v>9567</v>
      </c>
      <c r="BH386" s="220">
        <v>9567</v>
      </c>
      <c r="BI386" s="220">
        <v>9567</v>
      </c>
      <c r="BJ386" s="220">
        <v>9567</v>
      </c>
      <c r="BK386" s="220">
        <v>9567</v>
      </c>
      <c r="BL386" s="220">
        <v>9567</v>
      </c>
      <c r="BM386" s="220">
        <v>9567</v>
      </c>
      <c r="BN386" s="220">
        <v>9567</v>
      </c>
      <c r="BO386" s="220">
        <v>9567</v>
      </c>
      <c r="BP386" s="220">
        <v>9567</v>
      </c>
      <c r="BQ386" s="220">
        <v>9567</v>
      </c>
      <c r="BR386" s="220">
        <v>9567</v>
      </c>
      <c r="BS386" s="220">
        <v>9567</v>
      </c>
      <c r="BT386" s="220">
        <v>9567</v>
      </c>
      <c r="BU386" s="220">
        <v>9567</v>
      </c>
      <c r="BV386" s="220">
        <v>9567</v>
      </c>
      <c r="BW386" s="220">
        <v>9567</v>
      </c>
      <c r="BX386" s="220">
        <v>9567</v>
      </c>
      <c r="BY386" s="220">
        <v>9567</v>
      </c>
      <c r="BZ386" s="220">
        <v>9567</v>
      </c>
      <c r="CA386" s="220">
        <v>9567</v>
      </c>
      <c r="CB386" s="220">
        <v>9567</v>
      </c>
      <c r="CC386" s="220">
        <v>9567</v>
      </c>
      <c r="CD386" s="220">
        <v>9567</v>
      </c>
      <c r="CE386" s="220">
        <v>9567</v>
      </c>
      <c r="CF386" s="220">
        <v>9567</v>
      </c>
      <c r="CG386" s="220">
        <v>9567</v>
      </c>
      <c r="CH386" s="220">
        <v>9567</v>
      </c>
      <c r="CI386" s="220">
        <v>9567</v>
      </c>
      <c r="CJ386" s="220">
        <v>9567</v>
      </c>
      <c r="CK386" s="220">
        <v>9567</v>
      </c>
      <c r="CL386" s="220">
        <v>9567</v>
      </c>
      <c r="CM386" s="220">
        <v>9567</v>
      </c>
      <c r="CN386" s="220">
        <v>9567</v>
      </c>
      <c r="CO386" s="220">
        <v>9567</v>
      </c>
      <c r="CP386" s="220">
        <v>9567</v>
      </c>
      <c r="CQ386" s="220">
        <v>9567</v>
      </c>
      <c r="CR386" s="220">
        <v>9567</v>
      </c>
      <c r="CS386" s="220">
        <v>9567</v>
      </c>
      <c r="CT386" s="220">
        <v>9567</v>
      </c>
      <c r="CU386" s="220">
        <v>9567</v>
      </c>
      <c r="CV386" s="220">
        <v>9567</v>
      </c>
      <c r="CW386" s="220">
        <v>9567</v>
      </c>
      <c r="CX386" s="220">
        <v>9567</v>
      </c>
      <c r="CY386" s="220">
        <v>9567</v>
      </c>
      <c r="CZ386" s="220">
        <v>9567</v>
      </c>
      <c r="DA386" s="220">
        <v>9567</v>
      </c>
      <c r="DB386" s="220">
        <v>9567</v>
      </c>
      <c r="DC386" s="220">
        <v>9567</v>
      </c>
      <c r="DD386" s="220">
        <v>9567</v>
      </c>
      <c r="DE386" s="220">
        <v>9567</v>
      </c>
      <c r="DF386" s="220">
        <v>9567</v>
      </c>
      <c r="DG386" s="220">
        <v>9567</v>
      </c>
      <c r="DH386" s="220">
        <v>9567</v>
      </c>
      <c r="DI386" s="220">
        <v>9567</v>
      </c>
      <c r="DJ386" s="220">
        <v>9567</v>
      </c>
      <c r="DK386" s="220">
        <v>9567</v>
      </c>
      <c r="DL386" s="220">
        <v>9567</v>
      </c>
      <c r="DM386" s="220">
        <v>9567</v>
      </c>
      <c r="DN386" s="220">
        <v>9567</v>
      </c>
      <c r="DO386" s="220">
        <v>9567</v>
      </c>
      <c r="DP386" s="220">
        <v>9567</v>
      </c>
      <c r="DQ386" s="220">
        <v>9567</v>
      </c>
      <c r="DR386" s="220">
        <v>9567</v>
      </c>
      <c r="DS386" s="220">
        <v>9567</v>
      </c>
      <c r="DT386" s="220">
        <v>9537</v>
      </c>
      <c r="DU386" s="220">
        <v>9537</v>
      </c>
      <c r="DV386" s="220">
        <v>9537</v>
      </c>
      <c r="DW386" s="220">
        <v>9547</v>
      </c>
      <c r="DX386" s="220">
        <v>9547</v>
      </c>
      <c r="DY386" s="220">
        <v>9540</v>
      </c>
      <c r="DZ386" s="220">
        <v>9540</v>
      </c>
      <c r="EA386" s="220">
        <v>9534</v>
      </c>
      <c r="EB386" s="220">
        <v>9534</v>
      </c>
      <c r="EC386" s="220">
        <v>9534</v>
      </c>
      <c r="ED386" s="220">
        <v>9534</v>
      </c>
      <c r="EE386" s="220">
        <v>9534</v>
      </c>
      <c r="EF386" s="220">
        <v>9534</v>
      </c>
      <c r="EG386" s="220">
        <v>9534</v>
      </c>
      <c r="EH386" s="220">
        <v>9534</v>
      </c>
      <c r="EI386" s="220">
        <v>9534</v>
      </c>
      <c r="EJ386" s="220">
        <v>9534</v>
      </c>
      <c r="EK386" s="220">
        <v>9534</v>
      </c>
      <c r="EL386" s="220">
        <v>9534</v>
      </c>
      <c r="EM386" s="220">
        <v>9534</v>
      </c>
      <c r="EN386" s="242">
        <v>9534</v>
      </c>
      <c r="EO386" s="232">
        <v>9534</v>
      </c>
      <c r="EP386" s="228">
        <v>9534</v>
      </c>
      <c r="EQ386" s="166">
        <v>9534</v>
      </c>
      <c r="ER386" s="166">
        <v>9534</v>
      </c>
      <c r="ES386" s="166">
        <v>9534</v>
      </c>
      <c r="ET386" s="166">
        <v>9534</v>
      </c>
      <c r="EU386" s="166">
        <v>9534</v>
      </c>
      <c r="EV386" s="166">
        <v>9534</v>
      </c>
      <c r="EW386" s="166">
        <v>9534</v>
      </c>
      <c r="EX386" s="166">
        <v>9534</v>
      </c>
      <c r="EY386" s="166">
        <v>9534</v>
      </c>
      <c r="EZ386" s="166">
        <v>9534</v>
      </c>
      <c r="FA386" s="166">
        <v>9534</v>
      </c>
      <c r="FB386" s="154">
        <v>9534</v>
      </c>
      <c r="FC386" s="154">
        <v>9534</v>
      </c>
      <c r="FD386" s="166">
        <v>9534</v>
      </c>
      <c r="FE386" s="166">
        <v>9534</v>
      </c>
      <c r="FF386" s="166">
        <v>9534</v>
      </c>
      <c r="FG386" s="166">
        <v>9534</v>
      </c>
      <c r="FH386" s="154">
        <v>9534</v>
      </c>
      <c r="FI386" s="154">
        <v>9534</v>
      </c>
      <c r="FJ386" s="166">
        <v>9534</v>
      </c>
      <c r="FK386" s="166">
        <v>9534</v>
      </c>
      <c r="FL386" s="166">
        <v>9534</v>
      </c>
      <c r="FM386" s="166">
        <v>9534</v>
      </c>
      <c r="FN386" s="166">
        <v>9534</v>
      </c>
      <c r="FO386" s="166">
        <v>9534</v>
      </c>
      <c r="FP386" s="166">
        <v>9534</v>
      </c>
      <c r="FQ386" s="166">
        <v>9529</v>
      </c>
      <c r="FR386" s="154">
        <v>9529</v>
      </c>
      <c r="FS386" s="154">
        <v>9529</v>
      </c>
      <c r="FT386" s="154">
        <v>9529</v>
      </c>
      <c r="FU386" s="154">
        <v>9529</v>
      </c>
      <c r="FV386" s="154">
        <v>9529</v>
      </c>
      <c r="FW386" s="154">
        <v>9529</v>
      </c>
      <c r="FX386" s="154">
        <v>9529</v>
      </c>
      <c r="FY386" s="154">
        <v>9529</v>
      </c>
      <c r="FZ386" s="154">
        <v>9529</v>
      </c>
      <c r="GA386" s="154">
        <v>9529</v>
      </c>
      <c r="GB386" s="154">
        <v>9529</v>
      </c>
      <c r="GC386" s="154">
        <v>9529</v>
      </c>
      <c r="GD386" s="154">
        <v>9529</v>
      </c>
      <c r="GE386" s="154">
        <v>9529</v>
      </c>
      <c r="GF386" s="154">
        <v>9529</v>
      </c>
      <c r="GG386" s="154">
        <v>9529</v>
      </c>
      <c r="GH386" s="154">
        <v>9529</v>
      </c>
      <c r="GI386" s="154">
        <v>9529</v>
      </c>
      <c r="GJ386" s="154">
        <v>9529</v>
      </c>
      <c r="GK386" s="166">
        <v>9529</v>
      </c>
      <c r="GL386" s="166">
        <v>9529</v>
      </c>
      <c r="GM386" s="166">
        <v>9530</v>
      </c>
      <c r="GN386" s="166">
        <v>9530</v>
      </c>
      <c r="GO386" s="166">
        <v>9530</v>
      </c>
      <c r="GP386" s="166">
        <v>9530</v>
      </c>
      <c r="GQ386" s="166">
        <v>9530</v>
      </c>
      <c r="GR386" s="166">
        <v>9530</v>
      </c>
      <c r="GS386" s="166">
        <v>9530</v>
      </c>
      <c r="GT386" s="166">
        <v>9530</v>
      </c>
      <c r="GU386" s="166">
        <v>9530</v>
      </c>
      <c r="GV386" s="166">
        <v>9530</v>
      </c>
      <c r="GW386" s="166">
        <v>9530</v>
      </c>
      <c r="GX386" s="154">
        <v>9530</v>
      </c>
      <c r="GY386" s="166">
        <v>9530</v>
      </c>
      <c r="GZ386" s="166">
        <v>9530</v>
      </c>
      <c r="HA386" s="166">
        <v>9530</v>
      </c>
      <c r="HB386" s="166">
        <v>9530</v>
      </c>
      <c r="HC386" s="166">
        <v>9530</v>
      </c>
      <c r="HD386" s="166">
        <v>9530</v>
      </c>
      <c r="HE386" s="166">
        <v>9530</v>
      </c>
      <c r="HF386" s="166">
        <v>9530</v>
      </c>
      <c r="HG386" s="154">
        <v>9530</v>
      </c>
      <c r="HH386" s="154">
        <v>9544</v>
      </c>
      <c r="HI386" s="166">
        <v>9544</v>
      </c>
      <c r="HJ386" s="154">
        <v>9545</v>
      </c>
      <c r="HK386" s="154">
        <v>9544</v>
      </c>
      <c r="HL386" s="166">
        <v>9547</v>
      </c>
      <c r="HM386" s="154">
        <v>9551</v>
      </c>
      <c r="HN386" s="154">
        <v>9550</v>
      </c>
      <c r="HO386" s="166">
        <v>9550</v>
      </c>
      <c r="HP386" s="154">
        <v>9550</v>
      </c>
      <c r="HQ386" s="154">
        <v>9550</v>
      </c>
      <c r="HR386" s="166">
        <v>9550</v>
      </c>
      <c r="HS386" s="154">
        <v>9550</v>
      </c>
      <c r="HT386" s="148">
        <v>9550</v>
      </c>
      <c r="HU386" s="148">
        <v>9542</v>
      </c>
      <c r="HV386" s="148">
        <v>9539</v>
      </c>
      <c r="HW386" s="166">
        <v>9536</v>
      </c>
    </row>
    <row r="387" spans="1:231">
      <c r="A387" s="145">
        <f t="shared" si="55"/>
        <v>44293</v>
      </c>
      <c r="B387" s="220">
        <f>'Age&amp;Sex by occurrence date'!$CXG22</f>
        <v>11747</v>
      </c>
      <c r="C387" s="220">
        <v>9693</v>
      </c>
      <c r="D387" s="220">
        <v>9693</v>
      </c>
      <c r="E387" s="220">
        <v>9693</v>
      </c>
      <c r="F387" s="220">
        <v>9693</v>
      </c>
      <c r="G387" s="220">
        <v>9693</v>
      </c>
      <c r="H387" s="220">
        <v>9693</v>
      </c>
      <c r="I387" s="220">
        <v>9693</v>
      </c>
      <c r="J387" s="220">
        <v>9693</v>
      </c>
      <c r="K387" s="220">
        <v>9693</v>
      </c>
      <c r="L387" s="220">
        <v>9693</v>
      </c>
      <c r="M387" s="220">
        <v>9693</v>
      </c>
      <c r="N387" s="220">
        <v>9693</v>
      </c>
      <c r="O387" s="220">
        <v>9693</v>
      </c>
      <c r="P387" s="220">
        <v>9693</v>
      </c>
      <c r="Q387" s="220">
        <v>9692</v>
      </c>
      <c r="R387" s="220">
        <v>9692</v>
      </c>
      <c r="S387" s="220">
        <v>9692</v>
      </c>
      <c r="T387" s="220">
        <v>9692</v>
      </c>
      <c r="U387" s="220">
        <v>9692</v>
      </c>
      <c r="V387" s="220">
        <v>9691</v>
      </c>
      <c r="W387" s="220">
        <v>9691</v>
      </c>
      <c r="X387" s="220">
        <v>9691</v>
      </c>
      <c r="Y387" s="220">
        <v>9691</v>
      </c>
      <c r="Z387" s="220">
        <v>9686</v>
      </c>
      <c r="AA387" s="220">
        <v>9641</v>
      </c>
      <c r="AB387" s="220">
        <v>9536</v>
      </c>
      <c r="AC387" s="220">
        <v>9536</v>
      </c>
      <c r="AD387" s="220">
        <v>9536</v>
      </c>
      <c r="AE387" s="220">
        <v>9535</v>
      </c>
      <c r="AF387" s="220">
        <v>9535</v>
      </c>
      <c r="AG387" s="220">
        <v>9535</v>
      </c>
      <c r="AH387" s="220">
        <v>9535</v>
      </c>
      <c r="AI387" s="220">
        <v>9535</v>
      </c>
      <c r="AJ387" s="220">
        <v>9535</v>
      </c>
      <c r="AK387" s="220">
        <v>9535</v>
      </c>
      <c r="AL387" s="220">
        <v>9535</v>
      </c>
      <c r="AM387" s="220">
        <v>9535</v>
      </c>
      <c r="AN387" s="220">
        <v>9535</v>
      </c>
      <c r="AO387" s="220">
        <v>9535</v>
      </c>
      <c r="AP387" s="220">
        <v>9535</v>
      </c>
      <c r="AQ387" s="220">
        <v>9535</v>
      </c>
      <c r="AR387" s="220">
        <v>9535</v>
      </c>
      <c r="AS387" s="220">
        <v>9535</v>
      </c>
      <c r="AT387" s="220">
        <v>9535</v>
      </c>
      <c r="AU387" s="220">
        <v>9535</v>
      </c>
      <c r="AV387" s="220">
        <v>9535</v>
      </c>
      <c r="AW387" s="220">
        <v>9535</v>
      </c>
      <c r="AX387" s="220">
        <v>9535</v>
      </c>
      <c r="AY387" s="220">
        <v>9535</v>
      </c>
      <c r="AZ387" s="220">
        <v>9535</v>
      </c>
      <c r="BA387" s="220">
        <v>9535</v>
      </c>
      <c r="BB387" s="220">
        <v>9535</v>
      </c>
      <c r="BC387" s="220">
        <v>9535</v>
      </c>
      <c r="BD387" s="220">
        <v>9535</v>
      </c>
      <c r="BE387" s="220">
        <v>9535</v>
      </c>
      <c r="BF387" s="220">
        <v>9535</v>
      </c>
      <c r="BG387" s="220">
        <v>9535</v>
      </c>
      <c r="BH387" s="220">
        <v>9535</v>
      </c>
      <c r="BI387" s="220">
        <v>9535</v>
      </c>
      <c r="BJ387" s="220">
        <v>9535</v>
      </c>
      <c r="BK387" s="220">
        <v>9535</v>
      </c>
      <c r="BL387" s="220">
        <v>9535</v>
      </c>
      <c r="BM387" s="220">
        <v>9535</v>
      </c>
      <c r="BN387" s="220">
        <v>9535</v>
      </c>
      <c r="BO387" s="220">
        <v>9535</v>
      </c>
      <c r="BP387" s="220">
        <v>9535</v>
      </c>
      <c r="BQ387" s="220">
        <v>9535</v>
      </c>
      <c r="BR387" s="220">
        <v>9535</v>
      </c>
      <c r="BS387" s="220">
        <v>9535</v>
      </c>
      <c r="BT387" s="220">
        <v>9535</v>
      </c>
      <c r="BU387" s="220">
        <v>9535</v>
      </c>
      <c r="BV387" s="220">
        <v>9535</v>
      </c>
      <c r="BW387" s="220">
        <v>9535</v>
      </c>
      <c r="BX387" s="220">
        <v>9535</v>
      </c>
      <c r="BY387" s="220">
        <v>9535</v>
      </c>
      <c r="BZ387" s="220">
        <v>9535</v>
      </c>
      <c r="CA387" s="220">
        <v>9535</v>
      </c>
      <c r="CB387" s="220">
        <v>9535</v>
      </c>
      <c r="CC387" s="220">
        <v>9535</v>
      </c>
      <c r="CD387" s="220">
        <v>9535</v>
      </c>
      <c r="CE387" s="220">
        <v>9535</v>
      </c>
      <c r="CF387" s="220">
        <v>9535</v>
      </c>
      <c r="CG387" s="220">
        <v>9535</v>
      </c>
      <c r="CH387" s="220">
        <v>9535</v>
      </c>
      <c r="CI387" s="220">
        <v>9535</v>
      </c>
      <c r="CJ387" s="220">
        <v>9535</v>
      </c>
      <c r="CK387" s="220">
        <v>9535</v>
      </c>
      <c r="CL387" s="220">
        <v>9535</v>
      </c>
      <c r="CM387" s="220">
        <v>9535</v>
      </c>
      <c r="CN387" s="220">
        <v>9535</v>
      </c>
      <c r="CO387" s="220">
        <v>9535</v>
      </c>
      <c r="CP387" s="220">
        <v>9535</v>
      </c>
      <c r="CQ387" s="220">
        <v>9535</v>
      </c>
      <c r="CR387" s="220">
        <v>9535</v>
      </c>
      <c r="CS387" s="220">
        <v>9535</v>
      </c>
      <c r="CT387" s="220">
        <v>9535</v>
      </c>
      <c r="CU387" s="220">
        <v>9535</v>
      </c>
      <c r="CV387" s="220">
        <v>9535</v>
      </c>
      <c r="CW387" s="220">
        <v>9535</v>
      </c>
      <c r="CX387" s="220">
        <v>9535</v>
      </c>
      <c r="CY387" s="220">
        <v>9535</v>
      </c>
      <c r="CZ387" s="220">
        <v>9535</v>
      </c>
      <c r="DA387" s="220">
        <v>9535</v>
      </c>
      <c r="DB387" s="220">
        <v>9535</v>
      </c>
      <c r="DC387" s="220">
        <v>9535</v>
      </c>
      <c r="DD387" s="220">
        <v>9535</v>
      </c>
      <c r="DE387" s="220">
        <v>9535</v>
      </c>
      <c r="DF387" s="220">
        <v>9535</v>
      </c>
      <c r="DG387" s="220">
        <v>9535</v>
      </c>
      <c r="DH387" s="220">
        <v>9535</v>
      </c>
      <c r="DI387" s="220">
        <v>9535</v>
      </c>
      <c r="DJ387" s="220">
        <v>9535</v>
      </c>
      <c r="DK387" s="220">
        <v>9535</v>
      </c>
      <c r="DL387" s="220">
        <v>9535</v>
      </c>
      <c r="DM387" s="220">
        <v>9535</v>
      </c>
      <c r="DN387" s="220">
        <v>9535</v>
      </c>
      <c r="DO387" s="220">
        <v>9535</v>
      </c>
      <c r="DP387" s="220">
        <v>9535</v>
      </c>
      <c r="DQ387" s="220">
        <v>9535</v>
      </c>
      <c r="DR387" s="220">
        <v>9535</v>
      </c>
      <c r="DS387" s="220">
        <v>9535</v>
      </c>
      <c r="DT387" s="220">
        <v>9505</v>
      </c>
      <c r="DU387" s="220">
        <v>9505</v>
      </c>
      <c r="DV387" s="220">
        <v>9505</v>
      </c>
      <c r="DW387" s="220">
        <v>9515</v>
      </c>
      <c r="DX387" s="220">
        <v>9515</v>
      </c>
      <c r="DY387" s="220">
        <v>9508</v>
      </c>
      <c r="DZ387" s="220">
        <v>9508</v>
      </c>
      <c r="EA387" s="220">
        <v>9502</v>
      </c>
      <c r="EB387" s="220">
        <v>9502</v>
      </c>
      <c r="EC387" s="220">
        <v>9502</v>
      </c>
      <c r="ED387" s="220">
        <v>9502</v>
      </c>
      <c r="EE387" s="220">
        <v>9502</v>
      </c>
      <c r="EF387" s="220">
        <v>9502</v>
      </c>
      <c r="EG387" s="220">
        <v>9502</v>
      </c>
      <c r="EH387" s="220">
        <v>9502</v>
      </c>
      <c r="EI387" s="220">
        <v>9502</v>
      </c>
      <c r="EJ387" s="220">
        <v>9502</v>
      </c>
      <c r="EK387" s="220">
        <v>9502</v>
      </c>
      <c r="EL387" s="220">
        <v>9502</v>
      </c>
      <c r="EM387" s="220">
        <v>9502</v>
      </c>
      <c r="EN387" s="242">
        <v>9502</v>
      </c>
      <c r="EO387" s="232">
        <v>9502</v>
      </c>
      <c r="EP387" s="227">
        <v>9502</v>
      </c>
      <c r="EQ387" s="154">
        <v>9502</v>
      </c>
      <c r="ER387" s="154">
        <v>9502</v>
      </c>
      <c r="ES387" s="154">
        <v>9502</v>
      </c>
      <c r="ET387" s="154">
        <v>9502</v>
      </c>
      <c r="EU387" s="154">
        <v>9502</v>
      </c>
      <c r="EV387" s="154">
        <v>9502</v>
      </c>
      <c r="EW387" s="166">
        <v>9502</v>
      </c>
      <c r="EX387" s="166">
        <v>9502</v>
      </c>
      <c r="EY387" s="166">
        <v>9502</v>
      </c>
      <c r="EZ387" s="166">
        <v>9502</v>
      </c>
      <c r="FA387" s="166">
        <v>9502</v>
      </c>
      <c r="FB387" s="166">
        <v>9502</v>
      </c>
      <c r="FC387" s="154">
        <v>9502</v>
      </c>
      <c r="FD387" s="166">
        <v>9502</v>
      </c>
      <c r="FE387" s="166">
        <v>9502</v>
      </c>
      <c r="FF387" s="166">
        <v>9502</v>
      </c>
      <c r="FG387" s="154">
        <v>9502</v>
      </c>
      <c r="FH387" s="166">
        <v>9502</v>
      </c>
      <c r="FI387" s="154">
        <v>9502</v>
      </c>
      <c r="FJ387" s="166">
        <v>9502</v>
      </c>
      <c r="FK387" s="154">
        <v>9502</v>
      </c>
      <c r="FL387" s="154">
        <v>9502</v>
      </c>
      <c r="FM387" s="154">
        <v>9502</v>
      </c>
      <c r="FN387" s="154">
        <v>9502</v>
      </c>
      <c r="FO387" s="154">
        <v>9502</v>
      </c>
      <c r="FP387" s="154">
        <v>9502</v>
      </c>
      <c r="FQ387" s="154">
        <v>9498</v>
      </c>
      <c r="FR387" s="166">
        <v>9498</v>
      </c>
      <c r="FS387" s="166">
        <v>9498</v>
      </c>
      <c r="FT387" s="166">
        <v>9498</v>
      </c>
      <c r="FU387" s="166">
        <v>9498</v>
      </c>
      <c r="FV387" s="166">
        <v>9498</v>
      </c>
      <c r="FW387" s="166">
        <v>9498</v>
      </c>
      <c r="FX387" s="166">
        <v>9498</v>
      </c>
      <c r="FY387" s="154">
        <v>9498</v>
      </c>
      <c r="FZ387" s="154">
        <v>9498</v>
      </c>
      <c r="GA387" s="154">
        <v>9498</v>
      </c>
      <c r="GB387" s="154">
        <v>9498</v>
      </c>
      <c r="GC387" s="154">
        <v>9498</v>
      </c>
      <c r="GD387" s="154">
        <v>9498</v>
      </c>
      <c r="GE387" s="154">
        <v>9498</v>
      </c>
      <c r="GF387" s="154">
        <v>9498</v>
      </c>
      <c r="GG387" s="154">
        <v>9498</v>
      </c>
      <c r="GH387" s="154">
        <v>9498</v>
      </c>
      <c r="GI387" s="154">
        <v>9498</v>
      </c>
      <c r="GJ387" s="154">
        <v>9498</v>
      </c>
      <c r="GK387" s="166">
        <v>9498</v>
      </c>
      <c r="GL387" s="166">
        <v>9498</v>
      </c>
      <c r="GM387" s="166">
        <v>9499</v>
      </c>
      <c r="GN387" s="166">
        <v>9499</v>
      </c>
      <c r="GO387" s="166">
        <v>9499</v>
      </c>
      <c r="GP387" s="166">
        <v>9499</v>
      </c>
      <c r="GQ387" s="166">
        <v>9499</v>
      </c>
      <c r="GR387" s="166">
        <v>9499</v>
      </c>
      <c r="GS387" s="166">
        <v>9499</v>
      </c>
      <c r="GT387" s="154">
        <v>9499</v>
      </c>
      <c r="GU387" s="154">
        <v>9499</v>
      </c>
      <c r="GV387" s="154">
        <v>9499</v>
      </c>
      <c r="GW387" s="154">
        <v>9499</v>
      </c>
      <c r="GX387" s="154">
        <v>9499</v>
      </c>
      <c r="GY387" s="166">
        <v>9499</v>
      </c>
      <c r="GZ387" s="166">
        <v>9499</v>
      </c>
      <c r="HA387" s="166">
        <v>9499</v>
      </c>
      <c r="HB387" s="166">
        <v>9499</v>
      </c>
      <c r="HC387" s="166">
        <v>9499</v>
      </c>
      <c r="HD387" s="166">
        <v>9499</v>
      </c>
      <c r="HE387" s="166">
        <v>9499</v>
      </c>
      <c r="HF387" s="166">
        <v>9499</v>
      </c>
      <c r="HG387" s="154">
        <v>9499</v>
      </c>
      <c r="HH387" s="154">
        <v>9513</v>
      </c>
      <c r="HI387" s="166">
        <v>9513</v>
      </c>
      <c r="HJ387" s="154">
        <v>9514</v>
      </c>
      <c r="HK387" s="154">
        <v>9513</v>
      </c>
      <c r="HL387" s="166">
        <v>9516</v>
      </c>
      <c r="HM387" s="154">
        <v>9520</v>
      </c>
      <c r="HN387" s="154">
        <v>9519</v>
      </c>
      <c r="HO387" s="166">
        <v>9519</v>
      </c>
      <c r="HP387" s="154">
        <v>9519</v>
      </c>
      <c r="HQ387" s="154">
        <v>9519</v>
      </c>
      <c r="HR387" s="166">
        <v>9519</v>
      </c>
      <c r="HS387" s="154">
        <v>9519</v>
      </c>
      <c r="HT387" s="148">
        <v>9519</v>
      </c>
      <c r="HU387" s="148">
        <v>9511</v>
      </c>
      <c r="HV387" s="148">
        <v>9508</v>
      </c>
      <c r="HW387" s="166">
        <v>9505</v>
      </c>
    </row>
    <row r="388" spans="1:231">
      <c r="A388" s="145">
        <f t="shared" si="55"/>
        <v>44292</v>
      </c>
      <c r="B388" s="220">
        <f>'Age&amp;Sex by occurrence date'!$CXN22</f>
        <v>11697</v>
      </c>
      <c r="C388" s="220">
        <v>9653</v>
      </c>
      <c r="D388" s="220">
        <v>9653</v>
      </c>
      <c r="E388" s="220">
        <v>9653</v>
      </c>
      <c r="F388" s="220">
        <v>9653</v>
      </c>
      <c r="G388" s="220">
        <v>9653</v>
      </c>
      <c r="H388" s="220">
        <v>9653</v>
      </c>
      <c r="I388" s="220">
        <v>9653</v>
      </c>
      <c r="J388" s="220">
        <v>9653</v>
      </c>
      <c r="K388" s="220">
        <v>9653</v>
      </c>
      <c r="L388" s="220">
        <v>9653</v>
      </c>
      <c r="M388" s="220">
        <v>9653</v>
      </c>
      <c r="N388" s="220">
        <v>9653</v>
      </c>
      <c r="O388" s="220">
        <v>9653</v>
      </c>
      <c r="P388" s="220">
        <v>9653</v>
      </c>
      <c r="Q388" s="220">
        <v>9652</v>
      </c>
      <c r="R388" s="220">
        <v>9652</v>
      </c>
      <c r="S388" s="220">
        <v>9652</v>
      </c>
      <c r="T388" s="220">
        <v>9652</v>
      </c>
      <c r="U388" s="220">
        <v>9652</v>
      </c>
      <c r="V388" s="220">
        <v>9651</v>
      </c>
      <c r="W388" s="220">
        <v>9651</v>
      </c>
      <c r="X388" s="220">
        <v>9651</v>
      </c>
      <c r="Y388" s="220">
        <v>9651</v>
      </c>
      <c r="Z388" s="220">
        <v>9646</v>
      </c>
      <c r="AA388" s="220">
        <v>9603</v>
      </c>
      <c r="AB388" s="220">
        <v>9500</v>
      </c>
      <c r="AC388" s="220">
        <v>9500</v>
      </c>
      <c r="AD388" s="220">
        <v>9500</v>
      </c>
      <c r="AE388" s="220">
        <v>9499</v>
      </c>
      <c r="AF388" s="220">
        <v>9499</v>
      </c>
      <c r="AG388" s="220">
        <v>9499</v>
      </c>
      <c r="AH388" s="220">
        <v>9499</v>
      </c>
      <c r="AI388" s="220">
        <v>9499</v>
      </c>
      <c r="AJ388" s="220">
        <v>9499</v>
      </c>
      <c r="AK388" s="220">
        <v>9499</v>
      </c>
      <c r="AL388" s="220">
        <v>9499</v>
      </c>
      <c r="AM388" s="220">
        <v>9499</v>
      </c>
      <c r="AN388" s="220">
        <v>9499</v>
      </c>
      <c r="AO388" s="220">
        <v>9499</v>
      </c>
      <c r="AP388" s="220">
        <v>9499</v>
      </c>
      <c r="AQ388" s="220">
        <v>9499</v>
      </c>
      <c r="AR388" s="220">
        <v>9499</v>
      </c>
      <c r="AS388" s="220">
        <v>9499</v>
      </c>
      <c r="AT388" s="220">
        <v>9499</v>
      </c>
      <c r="AU388" s="220">
        <v>9499</v>
      </c>
      <c r="AV388" s="220">
        <v>9499</v>
      </c>
      <c r="AW388" s="220">
        <v>9499</v>
      </c>
      <c r="AX388" s="220">
        <v>9499</v>
      </c>
      <c r="AY388" s="220">
        <v>9499</v>
      </c>
      <c r="AZ388" s="220">
        <v>9499</v>
      </c>
      <c r="BA388" s="220">
        <v>9499</v>
      </c>
      <c r="BB388" s="220">
        <v>9499</v>
      </c>
      <c r="BC388" s="220">
        <v>9499</v>
      </c>
      <c r="BD388" s="220">
        <v>9499</v>
      </c>
      <c r="BE388" s="220">
        <v>9499</v>
      </c>
      <c r="BF388" s="220">
        <v>9499</v>
      </c>
      <c r="BG388" s="220">
        <v>9499</v>
      </c>
      <c r="BH388" s="220">
        <v>9499</v>
      </c>
      <c r="BI388" s="220">
        <v>9499</v>
      </c>
      <c r="BJ388" s="220">
        <v>9499</v>
      </c>
      <c r="BK388" s="220">
        <v>9499</v>
      </c>
      <c r="BL388" s="220">
        <v>9499</v>
      </c>
      <c r="BM388" s="220">
        <v>9499</v>
      </c>
      <c r="BN388" s="220">
        <v>9499</v>
      </c>
      <c r="BO388" s="220">
        <v>9499</v>
      </c>
      <c r="BP388" s="220">
        <v>9499</v>
      </c>
      <c r="BQ388" s="220">
        <v>9499</v>
      </c>
      <c r="BR388" s="220">
        <v>9499</v>
      </c>
      <c r="BS388" s="220">
        <v>9499</v>
      </c>
      <c r="BT388" s="220">
        <v>9499</v>
      </c>
      <c r="BU388" s="220">
        <v>9499</v>
      </c>
      <c r="BV388" s="220">
        <v>9499</v>
      </c>
      <c r="BW388" s="220">
        <v>9499</v>
      </c>
      <c r="BX388" s="220">
        <v>9499</v>
      </c>
      <c r="BY388" s="220">
        <v>9499</v>
      </c>
      <c r="BZ388" s="220">
        <v>9499</v>
      </c>
      <c r="CA388" s="220">
        <v>9499</v>
      </c>
      <c r="CB388" s="220">
        <v>9499</v>
      </c>
      <c r="CC388" s="220">
        <v>9499</v>
      </c>
      <c r="CD388" s="220">
        <v>9499</v>
      </c>
      <c r="CE388" s="220">
        <v>9499</v>
      </c>
      <c r="CF388" s="220">
        <v>9499</v>
      </c>
      <c r="CG388" s="220">
        <v>9499</v>
      </c>
      <c r="CH388" s="220">
        <v>9499</v>
      </c>
      <c r="CI388" s="220">
        <v>9499</v>
      </c>
      <c r="CJ388" s="220">
        <v>9499</v>
      </c>
      <c r="CK388" s="220">
        <v>9499</v>
      </c>
      <c r="CL388" s="220">
        <v>9499</v>
      </c>
      <c r="CM388" s="220">
        <v>9499</v>
      </c>
      <c r="CN388" s="220">
        <v>9499</v>
      </c>
      <c r="CO388" s="220">
        <v>9499</v>
      </c>
      <c r="CP388" s="220">
        <v>9499</v>
      </c>
      <c r="CQ388" s="220">
        <v>9499</v>
      </c>
      <c r="CR388" s="220">
        <v>9499</v>
      </c>
      <c r="CS388" s="220">
        <v>9499</v>
      </c>
      <c r="CT388" s="220">
        <v>9499</v>
      </c>
      <c r="CU388" s="220">
        <v>9499</v>
      </c>
      <c r="CV388" s="220">
        <v>9499</v>
      </c>
      <c r="CW388" s="220">
        <v>9499</v>
      </c>
      <c r="CX388" s="220">
        <v>9499</v>
      </c>
      <c r="CY388" s="220">
        <v>9499</v>
      </c>
      <c r="CZ388" s="220">
        <v>9499</v>
      </c>
      <c r="DA388" s="220">
        <v>9499</v>
      </c>
      <c r="DB388" s="220">
        <v>9499</v>
      </c>
      <c r="DC388" s="220">
        <v>9499</v>
      </c>
      <c r="DD388" s="220">
        <v>9499</v>
      </c>
      <c r="DE388" s="220">
        <v>9499</v>
      </c>
      <c r="DF388" s="220">
        <v>9499</v>
      </c>
      <c r="DG388" s="220">
        <v>9499</v>
      </c>
      <c r="DH388" s="220">
        <v>9499</v>
      </c>
      <c r="DI388" s="220">
        <v>9499</v>
      </c>
      <c r="DJ388" s="220">
        <v>9499</v>
      </c>
      <c r="DK388" s="220">
        <v>9499</v>
      </c>
      <c r="DL388" s="220">
        <v>9499</v>
      </c>
      <c r="DM388" s="220">
        <v>9499</v>
      </c>
      <c r="DN388" s="220">
        <v>9499</v>
      </c>
      <c r="DO388" s="220">
        <v>9499</v>
      </c>
      <c r="DP388" s="220">
        <v>9499</v>
      </c>
      <c r="DQ388" s="220">
        <v>9499</v>
      </c>
      <c r="DR388" s="220">
        <v>9499</v>
      </c>
      <c r="DS388" s="220">
        <v>9499</v>
      </c>
      <c r="DT388" s="220">
        <v>9469</v>
      </c>
      <c r="DU388" s="220">
        <v>9469</v>
      </c>
      <c r="DV388" s="220">
        <v>9469</v>
      </c>
      <c r="DW388" s="220">
        <v>9479</v>
      </c>
      <c r="DX388" s="220">
        <v>9479</v>
      </c>
      <c r="DY388" s="220">
        <v>9472</v>
      </c>
      <c r="DZ388" s="220">
        <v>9472</v>
      </c>
      <c r="EA388" s="220">
        <v>9466</v>
      </c>
      <c r="EB388" s="220">
        <v>9466</v>
      </c>
      <c r="EC388" s="220">
        <v>9466</v>
      </c>
      <c r="ED388" s="220">
        <v>9466</v>
      </c>
      <c r="EE388" s="220">
        <v>9466</v>
      </c>
      <c r="EF388" s="220">
        <v>9466</v>
      </c>
      <c r="EG388" s="220">
        <v>9466</v>
      </c>
      <c r="EH388" s="220">
        <v>9466</v>
      </c>
      <c r="EI388" s="220">
        <v>9466</v>
      </c>
      <c r="EJ388" s="220">
        <v>9466</v>
      </c>
      <c r="EK388" s="220">
        <v>9466</v>
      </c>
      <c r="EL388" s="220">
        <v>9466</v>
      </c>
      <c r="EM388" s="220">
        <v>9466</v>
      </c>
      <c r="EN388" s="242">
        <v>9466</v>
      </c>
      <c r="EO388" s="232">
        <v>9466</v>
      </c>
      <c r="EP388" s="227">
        <v>9466</v>
      </c>
      <c r="EQ388" s="154">
        <v>9466</v>
      </c>
      <c r="ER388" s="154">
        <v>9466</v>
      </c>
      <c r="ES388" s="154">
        <v>9466</v>
      </c>
      <c r="ET388" s="154">
        <v>9466</v>
      </c>
      <c r="EU388" s="154">
        <v>9466</v>
      </c>
      <c r="EV388" s="154">
        <v>9466</v>
      </c>
      <c r="EW388" s="166">
        <v>9466</v>
      </c>
      <c r="EX388" s="166">
        <v>9466</v>
      </c>
      <c r="EY388" s="166">
        <v>9466</v>
      </c>
      <c r="EZ388" s="166">
        <v>9466</v>
      </c>
      <c r="FA388" s="166">
        <v>9466</v>
      </c>
      <c r="FB388" s="154">
        <v>9466</v>
      </c>
      <c r="FC388" s="166">
        <v>9466</v>
      </c>
      <c r="FD388" s="154">
        <v>9466</v>
      </c>
      <c r="FE388" s="154">
        <v>9466</v>
      </c>
      <c r="FF388" s="154">
        <v>9466</v>
      </c>
      <c r="FG388" s="166">
        <v>9466</v>
      </c>
      <c r="FH388" s="166">
        <v>9466</v>
      </c>
      <c r="FI388" s="166">
        <v>9466</v>
      </c>
      <c r="FJ388" s="166">
        <v>9466</v>
      </c>
      <c r="FK388" s="166">
        <v>9466</v>
      </c>
      <c r="FL388" s="166">
        <v>9466</v>
      </c>
      <c r="FM388" s="166">
        <v>9466</v>
      </c>
      <c r="FN388" s="166">
        <v>9466</v>
      </c>
      <c r="FO388" s="166">
        <v>9466</v>
      </c>
      <c r="FP388" s="166">
        <v>9466</v>
      </c>
      <c r="FQ388" s="166">
        <v>9462</v>
      </c>
      <c r="FR388" s="154">
        <v>9462</v>
      </c>
      <c r="FS388" s="154">
        <v>9462</v>
      </c>
      <c r="FT388" s="154">
        <v>9462</v>
      </c>
      <c r="FU388" s="154">
        <v>9462</v>
      </c>
      <c r="FV388" s="154">
        <v>9462</v>
      </c>
      <c r="FW388" s="154">
        <v>9462</v>
      </c>
      <c r="FX388" s="154">
        <v>9462</v>
      </c>
      <c r="FY388" s="166">
        <v>9462</v>
      </c>
      <c r="FZ388" s="166">
        <v>9462</v>
      </c>
      <c r="GA388" s="166">
        <v>9462</v>
      </c>
      <c r="GB388" s="166">
        <v>9462</v>
      </c>
      <c r="GC388" s="166">
        <v>9462</v>
      </c>
      <c r="GD388" s="166">
        <v>9462</v>
      </c>
      <c r="GE388" s="166">
        <v>9462</v>
      </c>
      <c r="GF388" s="166">
        <v>9462</v>
      </c>
      <c r="GG388" s="166">
        <v>9462</v>
      </c>
      <c r="GH388" s="166">
        <v>9462</v>
      </c>
      <c r="GI388" s="166">
        <v>9462</v>
      </c>
      <c r="GJ388" s="166">
        <v>9462</v>
      </c>
      <c r="GK388" s="154">
        <v>9462</v>
      </c>
      <c r="GL388" s="154">
        <v>9462</v>
      </c>
      <c r="GM388" s="154">
        <v>9463</v>
      </c>
      <c r="GN388" s="154">
        <v>9463</v>
      </c>
      <c r="GO388" s="154">
        <v>9463</v>
      </c>
      <c r="GP388" s="154">
        <v>9463</v>
      </c>
      <c r="GQ388" s="154">
        <v>9463</v>
      </c>
      <c r="GR388" s="154">
        <v>9463</v>
      </c>
      <c r="GS388" s="154">
        <v>9463</v>
      </c>
      <c r="GT388" s="166">
        <v>9463</v>
      </c>
      <c r="GU388" s="166">
        <v>9463</v>
      </c>
      <c r="GV388" s="166">
        <v>9463</v>
      </c>
      <c r="GW388" s="166">
        <v>9463</v>
      </c>
      <c r="GX388" s="166">
        <v>9463</v>
      </c>
      <c r="GY388" s="166">
        <v>9463</v>
      </c>
      <c r="GZ388" s="166">
        <v>9463</v>
      </c>
      <c r="HA388" s="166">
        <v>9463</v>
      </c>
      <c r="HB388" s="166">
        <v>9463</v>
      </c>
      <c r="HC388" s="166">
        <v>9463</v>
      </c>
      <c r="HD388" s="166">
        <v>9463</v>
      </c>
      <c r="HE388" s="166">
        <v>9463</v>
      </c>
      <c r="HF388" s="166">
        <v>9463</v>
      </c>
      <c r="HG388" s="154">
        <v>9463</v>
      </c>
      <c r="HH388" s="154">
        <v>9476</v>
      </c>
      <c r="HI388" s="166">
        <v>9476</v>
      </c>
      <c r="HJ388" s="154">
        <v>9477</v>
      </c>
      <c r="HK388" s="154">
        <v>9476</v>
      </c>
      <c r="HL388" s="166">
        <v>9479</v>
      </c>
      <c r="HM388" s="154">
        <v>9482</v>
      </c>
      <c r="HN388" s="154">
        <v>9481</v>
      </c>
      <c r="HO388" s="166">
        <v>9481</v>
      </c>
      <c r="HP388" s="154">
        <v>9481</v>
      </c>
      <c r="HQ388" s="154">
        <v>9481</v>
      </c>
      <c r="HR388" s="166">
        <v>9481</v>
      </c>
      <c r="HS388" s="154">
        <v>9481</v>
      </c>
      <c r="HT388" s="148">
        <v>9481</v>
      </c>
      <c r="HU388" s="148">
        <v>9473</v>
      </c>
      <c r="HV388" s="148">
        <v>9470</v>
      </c>
      <c r="HW388" s="166">
        <v>9467</v>
      </c>
    </row>
    <row r="389" spans="1:231">
      <c r="A389" s="145">
        <f t="shared" si="55"/>
        <v>44291</v>
      </c>
      <c r="B389" s="220">
        <f>'Age&amp;Sex by occurrence date'!$CXU22</f>
        <v>11672</v>
      </c>
      <c r="C389" s="220">
        <v>9630</v>
      </c>
      <c r="D389" s="220">
        <v>9630</v>
      </c>
      <c r="E389" s="220">
        <v>9630</v>
      </c>
      <c r="F389" s="220">
        <v>9630</v>
      </c>
      <c r="G389" s="220">
        <v>9630</v>
      </c>
      <c r="H389" s="220">
        <v>9630</v>
      </c>
      <c r="I389" s="220">
        <v>9630</v>
      </c>
      <c r="J389" s="220">
        <v>9630</v>
      </c>
      <c r="K389" s="220">
        <v>9630</v>
      </c>
      <c r="L389" s="220">
        <v>9630</v>
      </c>
      <c r="M389" s="220">
        <v>9630</v>
      </c>
      <c r="N389" s="220">
        <v>9630</v>
      </c>
      <c r="O389" s="220">
        <v>9630</v>
      </c>
      <c r="P389" s="220">
        <v>9630</v>
      </c>
      <c r="Q389" s="220">
        <v>9630</v>
      </c>
      <c r="R389" s="220">
        <v>9630</v>
      </c>
      <c r="S389" s="220">
        <v>9630</v>
      </c>
      <c r="T389" s="220">
        <v>9630</v>
      </c>
      <c r="U389" s="220">
        <v>9630</v>
      </c>
      <c r="V389" s="220">
        <v>9629</v>
      </c>
      <c r="W389" s="220">
        <v>9629</v>
      </c>
      <c r="X389" s="220">
        <v>9629</v>
      </c>
      <c r="Y389" s="220">
        <v>9629</v>
      </c>
      <c r="Z389" s="220">
        <v>9624</v>
      </c>
      <c r="AA389" s="220">
        <v>9581</v>
      </c>
      <c r="AB389" s="220">
        <v>9478</v>
      </c>
      <c r="AC389" s="220">
        <v>9478</v>
      </c>
      <c r="AD389" s="220">
        <v>9478</v>
      </c>
      <c r="AE389" s="220">
        <v>9477</v>
      </c>
      <c r="AF389" s="220">
        <v>9477</v>
      </c>
      <c r="AG389" s="220">
        <v>9477</v>
      </c>
      <c r="AH389" s="220">
        <v>9477</v>
      </c>
      <c r="AI389" s="220">
        <v>9477</v>
      </c>
      <c r="AJ389" s="220">
        <v>9477</v>
      </c>
      <c r="AK389" s="220">
        <v>9477</v>
      </c>
      <c r="AL389" s="220">
        <v>9477</v>
      </c>
      <c r="AM389" s="220">
        <v>9477</v>
      </c>
      <c r="AN389" s="220">
        <v>9477</v>
      </c>
      <c r="AO389" s="220">
        <v>9477</v>
      </c>
      <c r="AP389" s="220">
        <v>9477</v>
      </c>
      <c r="AQ389" s="220">
        <v>9477</v>
      </c>
      <c r="AR389" s="220">
        <v>9477</v>
      </c>
      <c r="AS389" s="220">
        <v>9477</v>
      </c>
      <c r="AT389" s="220">
        <v>9477</v>
      </c>
      <c r="AU389" s="220">
        <v>9477</v>
      </c>
      <c r="AV389" s="220">
        <v>9477</v>
      </c>
      <c r="AW389" s="220">
        <v>9477</v>
      </c>
      <c r="AX389" s="220">
        <v>9477</v>
      </c>
      <c r="AY389" s="220">
        <v>9477</v>
      </c>
      <c r="AZ389" s="220">
        <v>9477</v>
      </c>
      <c r="BA389" s="220">
        <v>9477</v>
      </c>
      <c r="BB389" s="220">
        <v>9477</v>
      </c>
      <c r="BC389" s="220">
        <v>9477</v>
      </c>
      <c r="BD389" s="220">
        <v>9477</v>
      </c>
      <c r="BE389" s="220">
        <v>9477</v>
      </c>
      <c r="BF389" s="220">
        <v>9477</v>
      </c>
      <c r="BG389" s="220">
        <v>9477</v>
      </c>
      <c r="BH389" s="220">
        <v>9477</v>
      </c>
      <c r="BI389" s="220">
        <v>9477</v>
      </c>
      <c r="BJ389" s="220">
        <v>9477</v>
      </c>
      <c r="BK389" s="220">
        <v>9477</v>
      </c>
      <c r="BL389" s="220">
        <v>9477</v>
      </c>
      <c r="BM389" s="220">
        <v>9477</v>
      </c>
      <c r="BN389" s="220">
        <v>9477</v>
      </c>
      <c r="BO389" s="220">
        <v>9477</v>
      </c>
      <c r="BP389" s="220">
        <v>9477</v>
      </c>
      <c r="BQ389" s="220">
        <v>9477</v>
      </c>
      <c r="BR389" s="220">
        <v>9477</v>
      </c>
      <c r="BS389" s="220">
        <v>9477</v>
      </c>
      <c r="BT389" s="220">
        <v>9477</v>
      </c>
      <c r="BU389" s="220">
        <v>9477</v>
      </c>
      <c r="BV389" s="220">
        <v>9477</v>
      </c>
      <c r="BW389" s="220">
        <v>9477</v>
      </c>
      <c r="BX389" s="220">
        <v>9477</v>
      </c>
      <c r="BY389" s="220">
        <v>9477</v>
      </c>
      <c r="BZ389" s="220">
        <v>9477</v>
      </c>
      <c r="CA389" s="220">
        <v>9477</v>
      </c>
      <c r="CB389" s="220">
        <v>9477</v>
      </c>
      <c r="CC389" s="220">
        <v>9477</v>
      </c>
      <c r="CD389" s="220">
        <v>9477</v>
      </c>
      <c r="CE389" s="220">
        <v>9477</v>
      </c>
      <c r="CF389" s="220">
        <v>9477</v>
      </c>
      <c r="CG389" s="220">
        <v>9477</v>
      </c>
      <c r="CH389" s="220">
        <v>9477</v>
      </c>
      <c r="CI389" s="220">
        <v>9477</v>
      </c>
      <c r="CJ389" s="220">
        <v>9477</v>
      </c>
      <c r="CK389" s="220">
        <v>9477</v>
      </c>
      <c r="CL389" s="220">
        <v>9477</v>
      </c>
      <c r="CM389" s="220">
        <v>9477</v>
      </c>
      <c r="CN389" s="220">
        <v>9477</v>
      </c>
      <c r="CO389" s="220">
        <v>9477</v>
      </c>
      <c r="CP389" s="220">
        <v>9477</v>
      </c>
      <c r="CQ389" s="220">
        <v>9477</v>
      </c>
      <c r="CR389" s="220">
        <v>9477</v>
      </c>
      <c r="CS389" s="220">
        <v>9477</v>
      </c>
      <c r="CT389" s="220">
        <v>9477</v>
      </c>
      <c r="CU389" s="220">
        <v>9477</v>
      </c>
      <c r="CV389" s="220">
        <v>9477</v>
      </c>
      <c r="CW389" s="220">
        <v>9477</v>
      </c>
      <c r="CX389" s="220">
        <v>9477</v>
      </c>
      <c r="CY389" s="220">
        <v>9477</v>
      </c>
      <c r="CZ389" s="220">
        <v>9477</v>
      </c>
      <c r="DA389" s="220">
        <v>9477</v>
      </c>
      <c r="DB389" s="220">
        <v>9477</v>
      </c>
      <c r="DC389" s="220">
        <v>9477</v>
      </c>
      <c r="DD389" s="220">
        <v>9477</v>
      </c>
      <c r="DE389" s="220">
        <v>9477</v>
      </c>
      <c r="DF389" s="220">
        <v>9477</v>
      </c>
      <c r="DG389" s="220">
        <v>9477</v>
      </c>
      <c r="DH389" s="220">
        <v>9477</v>
      </c>
      <c r="DI389" s="220">
        <v>9477</v>
      </c>
      <c r="DJ389" s="220">
        <v>9477</v>
      </c>
      <c r="DK389" s="220">
        <v>9477</v>
      </c>
      <c r="DL389" s="220">
        <v>9477</v>
      </c>
      <c r="DM389" s="220">
        <v>9477</v>
      </c>
      <c r="DN389" s="220">
        <v>9477</v>
      </c>
      <c r="DO389" s="220">
        <v>9477</v>
      </c>
      <c r="DP389" s="220">
        <v>9477</v>
      </c>
      <c r="DQ389" s="220">
        <v>9477</v>
      </c>
      <c r="DR389" s="220">
        <v>9477</v>
      </c>
      <c r="DS389" s="220">
        <v>9477</v>
      </c>
      <c r="DT389" s="220">
        <v>9447</v>
      </c>
      <c r="DU389" s="220">
        <v>9447</v>
      </c>
      <c r="DV389" s="220">
        <v>9447</v>
      </c>
      <c r="DW389" s="220">
        <v>9457</v>
      </c>
      <c r="DX389" s="220">
        <v>9457</v>
      </c>
      <c r="DY389" s="220">
        <v>9450</v>
      </c>
      <c r="DZ389" s="220">
        <v>9450</v>
      </c>
      <c r="EA389" s="220">
        <v>9444</v>
      </c>
      <c r="EB389" s="220">
        <v>9444</v>
      </c>
      <c r="EC389" s="220">
        <v>9444</v>
      </c>
      <c r="ED389" s="220">
        <v>9444</v>
      </c>
      <c r="EE389" s="220">
        <v>9444</v>
      </c>
      <c r="EF389" s="220">
        <v>9444</v>
      </c>
      <c r="EG389" s="220">
        <v>9444</v>
      </c>
      <c r="EH389" s="220">
        <v>9444</v>
      </c>
      <c r="EI389" s="220">
        <v>9444</v>
      </c>
      <c r="EJ389" s="220">
        <v>9444</v>
      </c>
      <c r="EK389" s="220">
        <v>9444</v>
      </c>
      <c r="EL389" s="220">
        <v>9444</v>
      </c>
      <c r="EM389" s="220">
        <v>9444</v>
      </c>
      <c r="EN389" s="242">
        <v>9444</v>
      </c>
      <c r="EO389" s="232">
        <v>9444</v>
      </c>
      <c r="EP389" s="228">
        <v>9444</v>
      </c>
      <c r="EQ389" s="166">
        <v>9444</v>
      </c>
      <c r="ER389" s="166">
        <v>9444</v>
      </c>
      <c r="ES389" s="166">
        <v>9444</v>
      </c>
      <c r="ET389" s="166">
        <v>9444</v>
      </c>
      <c r="EU389" s="166">
        <v>9444</v>
      </c>
      <c r="EV389" s="166">
        <v>9444</v>
      </c>
      <c r="EW389" s="154">
        <v>9444</v>
      </c>
      <c r="EX389" s="154">
        <v>9444</v>
      </c>
      <c r="EY389" s="154">
        <v>9444</v>
      </c>
      <c r="EZ389" s="154">
        <v>9444</v>
      </c>
      <c r="FA389" s="154">
        <v>9444</v>
      </c>
      <c r="FB389" s="166">
        <v>9444</v>
      </c>
      <c r="FC389" s="154">
        <v>9444</v>
      </c>
      <c r="FD389" s="154">
        <v>9444</v>
      </c>
      <c r="FE389" s="154">
        <v>9444</v>
      </c>
      <c r="FF389" s="154">
        <v>9444</v>
      </c>
      <c r="FG389" s="166">
        <v>9444</v>
      </c>
      <c r="FH389" s="154">
        <v>9444</v>
      </c>
      <c r="FI389" s="154">
        <v>9444</v>
      </c>
      <c r="FJ389" s="154">
        <v>9444</v>
      </c>
      <c r="FK389" s="166">
        <v>9444</v>
      </c>
      <c r="FL389" s="166">
        <v>9444</v>
      </c>
      <c r="FM389" s="166">
        <v>9444</v>
      </c>
      <c r="FN389" s="166">
        <v>9444</v>
      </c>
      <c r="FO389" s="166">
        <v>9444</v>
      </c>
      <c r="FP389" s="166">
        <v>9444</v>
      </c>
      <c r="FQ389" s="166">
        <v>9440</v>
      </c>
      <c r="FR389" s="166">
        <v>9440</v>
      </c>
      <c r="FS389" s="166">
        <v>9440</v>
      </c>
      <c r="FT389" s="166">
        <v>9440</v>
      </c>
      <c r="FU389" s="166">
        <v>9440</v>
      </c>
      <c r="FV389" s="166">
        <v>9440</v>
      </c>
      <c r="FW389" s="166">
        <v>9440</v>
      </c>
      <c r="FX389" s="166">
        <v>9440</v>
      </c>
      <c r="FY389" s="166">
        <v>9440</v>
      </c>
      <c r="FZ389" s="166">
        <v>9440</v>
      </c>
      <c r="GA389" s="166">
        <v>9440</v>
      </c>
      <c r="GB389" s="166">
        <v>9440</v>
      </c>
      <c r="GC389" s="166">
        <v>9440</v>
      </c>
      <c r="GD389" s="166">
        <v>9440</v>
      </c>
      <c r="GE389" s="166">
        <v>9440</v>
      </c>
      <c r="GF389" s="166">
        <v>9440</v>
      </c>
      <c r="GG389" s="166">
        <v>9440</v>
      </c>
      <c r="GH389" s="166">
        <v>9440</v>
      </c>
      <c r="GI389" s="166">
        <v>9440</v>
      </c>
      <c r="GJ389" s="166">
        <v>9440</v>
      </c>
      <c r="GK389" s="154">
        <v>9440</v>
      </c>
      <c r="GL389" s="154">
        <v>9440</v>
      </c>
      <c r="GM389" s="154">
        <v>9441</v>
      </c>
      <c r="GN389" s="154">
        <v>9441</v>
      </c>
      <c r="GO389" s="154">
        <v>9441</v>
      </c>
      <c r="GP389" s="154">
        <v>9441</v>
      </c>
      <c r="GQ389" s="154">
        <v>9441</v>
      </c>
      <c r="GR389" s="154">
        <v>9441</v>
      </c>
      <c r="GS389" s="154">
        <v>9441</v>
      </c>
      <c r="GT389" s="166">
        <v>9441</v>
      </c>
      <c r="GU389" s="166">
        <v>9441</v>
      </c>
      <c r="GV389" s="166">
        <v>9441</v>
      </c>
      <c r="GW389" s="166">
        <v>9441</v>
      </c>
      <c r="GX389" s="166">
        <v>9441</v>
      </c>
      <c r="GY389" s="154">
        <v>9441</v>
      </c>
      <c r="GZ389" s="154">
        <v>9441</v>
      </c>
      <c r="HA389" s="154">
        <v>9441</v>
      </c>
      <c r="HB389" s="154">
        <v>9441</v>
      </c>
      <c r="HC389" s="154">
        <v>9441</v>
      </c>
      <c r="HD389" s="154">
        <v>9441</v>
      </c>
      <c r="HE389" s="154">
        <v>9441</v>
      </c>
      <c r="HF389" s="166">
        <v>9441</v>
      </c>
      <c r="HG389" s="154">
        <v>9441</v>
      </c>
      <c r="HH389" s="154">
        <v>9454</v>
      </c>
      <c r="HI389" s="166">
        <v>9454</v>
      </c>
      <c r="HJ389" s="154">
        <v>9455</v>
      </c>
      <c r="HK389" s="154">
        <v>9454</v>
      </c>
      <c r="HL389" s="166">
        <v>9457</v>
      </c>
      <c r="HM389" s="154">
        <v>9460</v>
      </c>
      <c r="HN389" s="154">
        <v>9459</v>
      </c>
      <c r="HO389" s="166">
        <v>9459</v>
      </c>
      <c r="HP389" s="154">
        <v>9459</v>
      </c>
      <c r="HQ389" s="154">
        <v>9459</v>
      </c>
      <c r="HR389" s="166">
        <v>9459</v>
      </c>
      <c r="HS389" s="154">
        <v>9459</v>
      </c>
      <c r="HT389" s="148">
        <v>9459</v>
      </c>
      <c r="HU389" s="148">
        <v>9451</v>
      </c>
      <c r="HV389" s="148">
        <v>9448</v>
      </c>
      <c r="HW389" s="166">
        <v>9445</v>
      </c>
    </row>
    <row r="390" spans="1:231">
      <c r="A390" s="145">
        <f t="shared" si="55"/>
        <v>44290</v>
      </c>
      <c r="B390" s="220">
        <f>'Age&amp;Sex by occurrence date'!$CYB22</f>
        <v>11640</v>
      </c>
      <c r="C390" s="220">
        <v>9601</v>
      </c>
      <c r="D390" s="220">
        <v>9601</v>
      </c>
      <c r="E390" s="220">
        <v>9601</v>
      </c>
      <c r="F390" s="220">
        <v>9601</v>
      </c>
      <c r="G390" s="220">
        <v>9601</v>
      </c>
      <c r="H390" s="220">
        <v>9601</v>
      </c>
      <c r="I390" s="220">
        <v>9601</v>
      </c>
      <c r="J390" s="220">
        <v>9601</v>
      </c>
      <c r="K390" s="220">
        <v>9601</v>
      </c>
      <c r="L390" s="220">
        <v>9601</v>
      </c>
      <c r="M390" s="220">
        <v>9601</v>
      </c>
      <c r="N390" s="220">
        <v>9601</v>
      </c>
      <c r="O390" s="220">
        <v>9601</v>
      </c>
      <c r="P390" s="220">
        <v>9601</v>
      </c>
      <c r="Q390" s="220">
        <v>9601</v>
      </c>
      <c r="R390" s="220">
        <v>9601</v>
      </c>
      <c r="S390" s="220">
        <v>9601</v>
      </c>
      <c r="T390" s="220">
        <v>9601</v>
      </c>
      <c r="U390" s="220">
        <v>9601</v>
      </c>
      <c r="V390" s="220">
        <v>9600</v>
      </c>
      <c r="W390" s="220">
        <v>9600</v>
      </c>
      <c r="X390" s="220">
        <v>9600</v>
      </c>
      <c r="Y390" s="220">
        <v>9600</v>
      </c>
      <c r="Z390" s="220">
        <v>9595</v>
      </c>
      <c r="AA390" s="220">
        <v>9553</v>
      </c>
      <c r="AB390" s="220">
        <v>9450</v>
      </c>
      <c r="AC390" s="220">
        <v>9450</v>
      </c>
      <c r="AD390" s="220">
        <v>9450</v>
      </c>
      <c r="AE390" s="220">
        <v>9449</v>
      </c>
      <c r="AF390" s="220">
        <v>9449</v>
      </c>
      <c r="AG390" s="220">
        <v>9449</v>
      </c>
      <c r="AH390" s="220">
        <v>9449</v>
      </c>
      <c r="AI390" s="220">
        <v>9449</v>
      </c>
      <c r="AJ390" s="220">
        <v>9449</v>
      </c>
      <c r="AK390" s="220">
        <v>9449</v>
      </c>
      <c r="AL390" s="220">
        <v>9449</v>
      </c>
      <c r="AM390" s="220">
        <v>9449</v>
      </c>
      <c r="AN390" s="220">
        <v>9449</v>
      </c>
      <c r="AO390" s="220">
        <v>9449</v>
      </c>
      <c r="AP390" s="220">
        <v>9449</v>
      </c>
      <c r="AQ390" s="220">
        <v>9449</v>
      </c>
      <c r="AR390" s="220">
        <v>9449</v>
      </c>
      <c r="AS390" s="220">
        <v>9449</v>
      </c>
      <c r="AT390" s="220">
        <v>9449</v>
      </c>
      <c r="AU390" s="220">
        <v>9449</v>
      </c>
      <c r="AV390" s="220">
        <v>9449</v>
      </c>
      <c r="AW390" s="220">
        <v>9449</v>
      </c>
      <c r="AX390" s="220">
        <v>9449</v>
      </c>
      <c r="AY390" s="220">
        <v>9449</v>
      </c>
      <c r="AZ390" s="220">
        <v>9449</v>
      </c>
      <c r="BA390" s="220">
        <v>9449</v>
      </c>
      <c r="BB390" s="220">
        <v>9449</v>
      </c>
      <c r="BC390" s="220">
        <v>9449</v>
      </c>
      <c r="BD390" s="220">
        <v>9449</v>
      </c>
      <c r="BE390" s="220">
        <v>9449</v>
      </c>
      <c r="BF390" s="220">
        <v>9449</v>
      </c>
      <c r="BG390" s="220">
        <v>9449</v>
      </c>
      <c r="BH390" s="220">
        <v>9449</v>
      </c>
      <c r="BI390" s="220">
        <v>9449</v>
      </c>
      <c r="BJ390" s="220">
        <v>9449</v>
      </c>
      <c r="BK390" s="220">
        <v>9449</v>
      </c>
      <c r="BL390" s="220">
        <v>9449</v>
      </c>
      <c r="BM390" s="220">
        <v>9449</v>
      </c>
      <c r="BN390" s="220">
        <v>9449</v>
      </c>
      <c r="BO390" s="220">
        <v>9449</v>
      </c>
      <c r="BP390" s="220">
        <v>9449</v>
      </c>
      <c r="BQ390" s="220">
        <v>9449</v>
      </c>
      <c r="BR390" s="220">
        <v>9449</v>
      </c>
      <c r="BS390" s="220">
        <v>9449</v>
      </c>
      <c r="BT390" s="220">
        <v>9449</v>
      </c>
      <c r="BU390" s="220">
        <v>9449</v>
      </c>
      <c r="BV390" s="220">
        <v>9449</v>
      </c>
      <c r="BW390" s="220">
        <v>9449</v>
      </c>
      <c r="BX390" s="220">
        <v>9449</v>
      </c>
      <c r="BY390" s="220">
        <v>9449</v>
      </c>
      <c r="BZ390" s="220">
        <v>9449</v>
      </c>
      <c r="CA390" s="220">
        <v>9449</v>
      </c>
      <c r="CB390" s="220">
        <v>9449</v>
      </c>
      <c r="CC390" s="220">
        <v>9449</v>
      </c>
      <c r="CD390" s="220">
        <v>9449</v>
      </c>
      <c r="CE390" s="220">
        <v>9449</v>
      </c>
      <c r="CF390" s="220">
        <v>9449</v>
      </c>
      <c r="CG390" s="220">
        <v>9449</v>
      </c>
      <c r="CH390" s="220">
        <v>9449</v>
      </c>
      <c r="CI390" s="220">
        <v>9449</v>
      </c>
      <c r="CJ390" s="220">
        <v>9449</v>
      </c>
      <c r="CK390" s="220">
        <v>9449</v>
      </c>
      <c r="CL390" s="220">
        <v>9449</v>
      </c>
      <c r="CM390" s="220">
        <v>9449</v>
      </c>
      <c r="CN390" s="220">
        <v>9449</v>
      </c>
      <c r="CO390" s="220">
        <v>9449</v>
      </c>
      <c r="CP390" s="220">
        <v>9449</v>
      </c>
      <c r="CQ390" s="220">
        <v>9449</v>
      </c>
      <c r="CR390" s="220">
        <v>9449</v>
      </c>
      <c r="CS390" s="220">
        <v>9449</v>
      </c>
      <c r="CT390" s="220">
        <v>9449</v>
      </c>
      <c r="CU390" s="220">
        <v>9449</v>
      </c>
      <c r="CV390" s="220">
        <v>9449</v>
      </c>
      <c r="CW390" s="220">
        <v>9449</v>
      </c>
      <c r="CX390" s="220">
        <v>9449</v>
      </c>
      <c r="CY390" s="220">
        <v>9449</v>
      </c>
      <c r="CZ390" s="220">
        <v>9449</v>
      </c>
      <c r="DA390" s="220">
        <v>9449</v>
      </c>
      <c r="DB390" s="220">
        <v>9449</v>
      </c>
      <c r="DC390" s="220">
        <v>9449</v>
      </c>
      <c r="DD390" s="220">
        <v>9449</v>
      </c>
      <c r="DE390" s="220">
        <v>9449</v>
      </c>
      <c r="DF390" s="220">
        <v>9449</v>
      </c>
      <c r="DG390" s="220">
        <v>9449</v>
      </c>
      <c r="DH390" s="220">
        <v>9449</v>
      </c>
      <c r="DI390" s="220">
        <v>9449</v>
      </c>
      <c r="DJ390" s="220">
        <v>9449</v>
      </c>
      <c r="DK390" s="220">
        <v>9449</v>
      </c>
      <c r="DL390" s="220">
        <v>9449</v>
      </c>
      <c r="DM390" s="220">
        <v>9449</v>
      </c>
      <c r="DN390" s="220">
        <v>9449</v>
      </c>
      <c r="DO390" s="220">
        <v>9449</v>
      </c>
      <c r="DP390" s="220">
        <v>9449</v>
      </c>
      <c r="DQ390" s="220">
        <v>9449</v>
      </c>
      <c r="DR390" s="220">
        <v>9449</v>
      </c>
      <c r="DS390" s="220">
        <v>9449</v>
      </c>
      <c r="DT390" s="220">
        <v>9419</v>
      </c>
      <c r="DU390" s="220">
        <v>9419</v>
      </c>
      <c r="DV390" s="220">
        <v>9419</v>
      </c>
      <c r="DW390" s="220">
        <v>9429</v>
      </c>
      <c r="DX390" s="220">
        <v>9429</v>
      </c>
      <c r="DY390" s="220">
        <v>9422</v>
      </c>
      <c r="DZ390" s="220">
        <v>9422</v>
      </c>
      <c r="EA390" s="220">
        <v>9416</v>
      </c>
      <c r="EB390" s="220">
        <v>9416</v>
      </c>
      <c r="EC390" s="220">
        <v>9416</v>
      </c>
      <c r="ED390" s="220">
        <v>9416</v>
      </c>
      <c r="EE390" s="220">
        <v>9416</v>
      </c>
      <c r="EF390" s="220">
        <v>9416</v>
      </c>
      <c r="EG390" s="220">
        <v>9416</v>
      </c>
      <c r="EH390" s="220">
        <v>9416</v>
      </c>
      <c r="EI390" s="220">
        <v>9416</v>
      </c>
      <c r="EJ390" s="220">
        <v>9416</v>
      </c>
      <c r="EK390" s="220">
        <v>9416</v>
      </c>
      <c r="EL390" s="220">
        <v>9416</v>
      </c>
      <c r="EM390" s="220">
        <v>9416</v>
      </c>
      <c r="EN390" s="242">
        <v>9416</v>
      </c>
      <c r="EO390" s="232">
        <v>9416</v>
      </c>
      <c r="EP390" s="227">
        <v>9416</v>
      </c>
      <c r="EQ390" s="154">
        <v>9416</v>
      </c>
      <c r="ER390" s="154">
        <v>9416</v>
      </c>
      <c r="ES390" s="154">
        <v>9416</v>
      </c>
      <c r="ET390" s="154">
        <v>9416</v>
      </c>
      <c r="EU390" s="154">
        <v>9416</v>
      </c>
      <c r="EV390" s="154">
        <v>9416</v>
      </c>
      <c r="EW390" s="154">
        <v>9416</v>
      </c>
      <c r="EX390" s="154">
        <v>9416</v>
      </c>
      <c r="EY390" s="154">
        <v>9416</v>
      </c>
      <c r="EZ390" s="154">
        <v>9416</v>
      </c>
      <c r="FA390" s="154">
        <v>9416</v>
      </c>
      <c r="FB390" s="166">
        <v>9416</v>
      </c>
      <c r="FC390" s="166">
        <v>9416</v>
      </c>
      <c r="FD390" s="154">
        <v>9416</v>
      </c>
      <c r="FE390" s="166">
        <v>9416</v>
      </c>
      <c r="FF390" s="154">
        <v>9416</v>
      </c>
      <c r="FG390" s="154">
        <v>9416</v>
      </c>
      <c r="FH390" s="154">
        <v>9416</v>
      </c>
      <c r="FI390" s="166">
        <v>9416</v>
      </c>
      <c r="FJ390" s="166">
        <v>9416</v>
      </c>
      <c r="FK390" s="154">
        <v>9416</v>
      </c>
      <c r="FL390" s="154">
        <v>9416</v>
      </c>
      <c r="FM390" s="154">
        <v>9416</v>
      </c>
      <c r="FN390" s="154">
        <v>9416</v>
      </c>
      <c r="FO390" s="154">
        <v>9416</v>
      </c>
      <c r="FP390" s="154">
        <v>9416</v>
      </c>
      <c r="FQ390" s="154">
        <v>9412</v>
      </c>
      <c r="FR390" s="166">
        <v>9412</v>
      </c>
      <c r="FS390" s="166">
        <v>9412</v>
      </c>
      <c r="FT390" s="166">
        <v>9412</v>
      </c>
      <c r="FU390" s="166">
        <v>9412</v>
      </c>
      <c r="FV390" s="166">
        <v>9412</v>
      </c>
      <c r="FW390" s="166">
        <v>9412</v>
      </c>
      <c r="FX390" s="166">
        <v>9412</v>
      </c>
      <c r="FY390" s="154">
        <v>9412</v>
      </c>
      <c r="FZ390" s="154">
        <v>9412</v>
      </c>
      <c r="GA390" s="154">
        <v>9412</v>
      </c>
      <c r="GB390" s="154">
        <v>9412</v>
      </c>
      <c r="GC390" s="154">
        <v>9412</v>
      </c>
      <c r="GD390" s="154">
        <v>9412</v>
      </c>
      <c r="GE390" s="154">
        <v>9412</v>
      </c>
      <c r="GF390" s="154">
        <v>9412</v>
      </c>
      <c r="GG390" s="154">
        <v>9412</v>
      </c>
      <c r="GH390" s="154">
        <v>9412</v>
      </c>
      <c r="GI390" s="154">
        <v>9412</v>
      </c>
      <c r="GJ390" s="154">
        <v>9412</v>
      </c>
      <c r="GK390" s="166">
        <v>9412</v>
      </c>
      <c r="GL390" s="166">
        <v>9412</v>
      </c>
      <c r="GM390" s="166">
        <v>9413</v>
      </c>
      <c r="GN390" s="166">
        <v>9413</v>
      </c>
      <c r="GO390" s="166">
        <v>9413</v>
      </c>
      <c r="GP390" s="166">
        <v>9413</v>
      </c>
      <c r="GQ390" s="166">
        <v>9413</v>
      </c>
      <c r="GR390" s="166">
        <v>9413</v>
      </c>
      <c r="GS390" s="166">
        <v>9413</v>
      </c>
      <c r="GT390" s="166">
        <v>9413</v>
      </c>
      <c r="GU390" s="166">
        <v>9413</v>
      </c>
      <c r="GV390" s="166">
        <v>9413</v>
      </c>
      <c r="GW390" s="166">
        <v>9413</v>
      </c>
      <c r="GX390" s="166">
        <v>9413</v>
      </c>
      <c r="GY390" s="166">
        <v>9413</v>
      </c>
      <c r="GZ390" s="166">
        <v>9413</v>
      </c>
      <c r="HA390" s="166">
        <v>9413</v>
      </c>
      <c r="HB390" s="166">
        <v>9413</v>
      </c>
      <c r="HC390" s="166">
        <v>9413</v>
      </c>
      <c r="HD390" s="166">
        <v>9413</v>
      </c>
      <c r="HE390" s="166">
        <v>9413</v>
      </c>
      <c r="HF390" s="166">
        <v>9413</v>
      </c>
      <c r="HG390" s="154">
        <v>9413</v>
      </c>
      <c r="HH390" s="154">
        <v>9426</v>
      </c>
      <c r="HI390" s="166">
        <v>9426</v>
      </c>
      <c r="HJ390" s="154">
        <v>9427</v>
      </c>
      <c r="HK390" s="154">
        <v>9426</v>
      </c>
      <c r="HL390" s="166">
        <v>9429</v>
      </c>
      <c r="HM390" s="154">
        <v>9432</v>
      </c>
      <c r="HN390" s="154">
        <v>9431</v>
      </c>
      <c r="HO390" s="166">
        <v>9431</v>
      </c>
      <c r="HP390" s="154">
        <v>9431</v>
      </c>
      <c r="HQ390" s="154">
        <v>9431</v>
      </c>
      <c r="HR390" s="166">
        <v>9431</v>
      </c>
      <c r="HS390" s="154">
        <v>9431</v>
      </c>
      <c r="HT390" s="148">
        <v>9431</v>
      </c>
      <c r="HU390" s="148">
        <v>9423</v>
      </c>
      <c r="HV390" s="148">
        <v>9420</v>
      </c>
      <c r="HW390" s="166">
        <v>9417</v>
      </c>
    </row>
    <row r="391" spans="1:231">
      <c r="A391" s="145">
        <f t="shared" si="55"/>
        <v>44289</v>
      </c>
      <c r="B391" s="220">
        <f>'Age&amp;Sex by occurrence date'!$CYI22</f>
        <v>11593</v>
      </c>
      <c r="C391" s="220">
        <v>9560</v>
      </c>
      <c r="D391" s="220">
        <v>9560</v>
      </c>
      <c r="E391" s="220">
        <v>9560</v>
      </c>
      <c r="F391" s="220">
        <v>9560</v>
      </c>
      <c r="G391" s="220">
        <v>9560</v>
      </c>
      <c r="H391" s="220">
        <v>9560</v>
      </c>
      <c r="I391" s="220">
        <v>9560</v>
      </c>
      <c r="J391" s="220">
        <v>9560</v>
      </c>
      <c r="K391" s="220">
        <v>9560</v>
      </c>
      <c r="L391" s="220">
        <v>9560</v>
      </c>
      <c r="M391" s="220">
        <v>9560</v>
      </c>
      <c r="N391" s="220">
        <v>9560</v>
      </c>
      <c r="O391" s="220">
        <v>9560</v>
      </c>
      <c r="P391" s="220">
        <v>9560</v>
      </c>
      <c r="Q391" s="220">
        <v>9560</v>
      </c>
      <c r="R391" s="220">
        <v>9560</v>
      </c>
      <c r="S391" s="220">
        <v>9560</v>
      </c>
      <c r="T391" s="220">
        <v>9560</v>
      </c>
      <c r="U391" s="220">
        <v>9560</v>
      </c>
      <c r="V391" s="220">
        <v>9559</v>
      </c>
      <c r="W391" s="220">
        <v>9559</v>
      </c>
      <c r="X391" s="220">
        <v>9559</v>
      </c>
      <c r="Y391" s="220">
        <v>9559</v>
      </c>
      <c r="Z391" s="220">
        <v>9554</v>
      </c>
      <c r="AA391" s="220">
        <v>9514</v>
      </c>
      <c r="AB391" s="220">
        <v>9411</v>
      </c>
      <c r="AC391" s="220">
        <v>9411</v>
      </c>
      <c r="AD391" s="220">
        <v>9411</v>
      </c>
      <c r="AE391" s="220">
        <v>9410</v>
      </c>
      <c r="AF391" s="220">
        <v>9410</v>
      </c>
      <c r="AG391" s="220">
        <v>9410</v>
      </c>
      <c r="AH391" s="220">
        <v>9410</v>
      </c>
      <c r="AI391" s="220">
        <v>9410</v>
      </c>
      <c r="AJ391" s="220">
        <v>9410</v>
      </c>
      <c r="AK391" s="220">
        <v>9410</v>
      </c>
      <c r="AL391" s="220">
        <v>9410</v>
      </c>
      <c r="AM391" s="220">
        <v>9410</v>
      </c>
      <c r="AN391" s="220">
        <v>9410</v>
      </c>
      <c r="AO391" s="220">
        <v>9410</v>
      </c>
      <c r="AP391" s="220">
        <v>9410</v>
      </c>
      <c r="AQ391" s="220">
        <v>9410</v>
      </c>
      <c r="AR391" s="220">
        <v>9410</v>
      </c>
      <c r="AS391" s="220">
        <v>9410</v>
      </c>
      <c r="AT391" s="220">
        <v>9410</v>
      </c>
      <c r="AU391" s="220">
        <v>9410</v>
      </c>
      <c r="AV391" s="220">
        <v>9410</v>
      </c>
      <c r="AW391" s="220">
        <v>9410</v>
      </c>
      <c r="AX391" s="220">
        <v>9410</v>
      </c>
      <c r="AY391" s="220">
        <v>9410</v>
      </c>
      <c r="AZ391" s="220">
        <v>9410</v>
      </c>
      <c r="BA391" s="220">
        <v>9410</v>
      </c>
      <c r="BB391" s="220">
        <v>9410</v>
      </c>
      <c r="BC391" s="220">
        <v>9410</v>
      </c>
      <c r="BD391" s="220">
        <v>9410</v>
      </c>
      <c r="BE391" s="220">
        <v>9410</v>
      </c>
      <c r="BF391" s="220">
        <v>9410</v>
      </c>
      <c r="BG391" s="220">
        <v>9410</v>
      </c>
      <c r="BH391" s="220">
        <v>9410</v>
      </c>
      <c r="BI391" s="220">
        <v>9410</v>
      </c>
      <c r="BJ391" s="220">
        <v>9410</v>
      </c>
      <c r="BK391" s="220">
        <v>9410</v>
      </c>
      <c r="BL391" s="220">
        <v>9410</v>
      </c>
      <c r="BM391" s="220">
        <v>9410</v>
      </c>
      <c r="BN391" s="220">
        <v>9410</v>
      </c>
      <c r="BO391" s="220">
        <v>9410</v>
      </c>
      <c r="BP391" s="220">
        <v>9410</v>
      </c>
      <c r="BQ391" s="220">
        <v>9410</v>
      </c>
      <c r="BR391" s="220">
        <v>9410</v>
      </c>
      <c r="BS391" s="220">
        <v>9410</v>
      </c>
      <c r="BT391" s="220">
        <v>9410</v>
      </c>
      <c r="BU391" s="220">
        <v>9410</v>
      </c>
      <c r="BV391" s="220">
        <v>9410</v>
      </c>
      <c r="BW391" s="220">
        <v>9410</v>
      </c>
      <c r="BX391" s="220">
        <v>9410</v>
      </c>
      <c r="BY391" s="220">
        <v>9410</v>
      </c>
      <c r="BZ391" s="220">
        <v>9410</v>
      </c>
      <c r="CA391" s="220">
        <v>9410</v>
      </c>
      <c r="CB391" s="220">
        <v>9410</v>
      </c>
      <c r="CC391" s="220">
        <v>9410</v>
      </c>
      <c r="CD391" s="220">
        <v>9410</v>
      </c>
      <c r="CE391" s="220">
        <v>9410</v>
      </c>
      <c r="CF391" s="220">
        <v>9410</v>
      </c>
      <c r="CG391" s="220">
        <v>9410</v>
      </c>
      <c r="CH391" s="220">
        <v>9410</v>
      </c>
      <c r="CI391" s="220">
        <v>9410</v>
      </c>
      <c r="CJ391" s="220">
        <v>9410</v>
      </c>
      <c r="CK391" s="220">
        <v>9410</v>
      </c>
      <c r="CL391" s="220">
        <v>9410</v>
      </c>
      <c r="CM391" s="220">
        <v>9410</v>
      </c>
      <c r="CN391" s="220">
        <v>9410</v>
      </c>
      <c r="CO391" s="220">
        <v>9410</v>
      </c>
      <c r="CP391" s="220">
        <v>9410</v>
      </c>
      <c r="CQ391" s="220">
        <v>9410</v>
      </c>
      <c r="CR391" s="220">
        <v>9410</v>
      </c>
      <c r="CS391" s="220">
        <v>9410</v>
      </c>
      <c r="CT391" s="220">
        <v>9410</v>
      </c>
      <c r="CU391" s="220">
        <v>9410</v>
      </c>
      <c r="CV391" s="220">
        <v>9410</v>
      </c>
      <c r="CW391" s="220">
        <v>9410</v>
      </c>
      <c r="CX391" s="220">
        <v>9410</v>
      </c>
      <c r="CY391" s="220">
        <v>9410</v>
      </c>
      <c r="CZ391" s="220">
        <v>9410</v>
      </c>
      <c r="DA391" s="220">
        <v>9410</v>
      </c>
      <c r="DB391" s="220">
        <v>9410</v>
      </c>
      <c r="DC391" s="220">
        <v>9410</v>
      </c>
      <c r="DD391" s="220">
        <v>9410</v>
      </c>
      <c r="DE391" s="220">
        <v>9410</v>
      </c>
      <c r="DF391" s="220">
        <v>9410</v>
      </c>
      <c r="DG391" s="220">
        <v>9410</v>
      </c>
      <c r="DH391" s="220">
        <v>9410</v>
      </c>
      <c r="DI391" s="220">
        <v>9410</v>
      </c>
      <c r="DJ391" s="220">
        <v>9410</v>
      </c>
      <c r="DK391" s="220">
        <v>9410</v>
      </c>
      <c r="DL391" s="220">
        <v>9410</v>
      </c>
      <c r="DM391" s="220">
        <v>9410</v>
      </c>
      <c r="DN391" s="220">
        <v>9410</v>
      </c>
      <c r="DO391" s="220">
        <v>9410</v>
      </c>
      <c r="DP391" s="220">
        <v>9410</v>
      </c>
      <c r="DQ391" s="220">
        <v>9410</v>
      </c>
      <c r="DR391" s="220">
        <v>9410</v>
      </c>
      <c r="DS391" s="220">
        <v>9410</v>
      </c>
      <c r="DT391" s="220">
        <v>9380</v>
      </c>
      <c r="DU391" s="220">
        <v>9380</v>
      </c>
      <c r="DV391" s="220">
        <v>9380</v>
      </c>
      <c r="DW391" s="220">
        <v>9390</v>
      </c>
      <c r="DX391" s="220">
        <v>9390</v>
      </c>
      <c r="DY391" s="220">
        <v>9383</v>
      </c>
      <c r="DZ391" s="220">
        <v>9383</v>
      </c>
      <c r="EA391" s="220">
        <v>9377</v>
      </c>
      <c r="EB391" s="220">
        <v>9377</v>
      </c>
      <c r="EC391" s="220">
        <v>9377</v>
      </c>
      <c r="ED391" s="220">
        <v>9377</v>
      </c>
      <c r="EE391" s="220">
        <v>9377</v>
      </c>
      <c r="EF391" s="220">
        <v>9377</v>
      </c>
      <c r="EG391" s="220">
        <v>9377</v>
      </c>
      <c r="EH391" s="220">
        <v>9377</v>
      </c>
      <c r="EI391" s="220">
        <v>9377</v>
      </c>
      <c r="EJ391" s="220">
        <v>9377</v>
      </c>
      <c r="EK391" s="220">
        <v>9377</v>
      </c>
      <c r="EL391" s="220">
        <v>9377</v>
      </c>
      <c r="EM391" s="220">
        <v>9377</v>
      </c>
      <c r="EN391" s="242">
        <v>9377</v>
      </c>
      <c r="EO391" s="232">
        <v>9377</v>
      </c>
      <c r="EP391" s="227">
        <v>9377</v>
      </c>
      <c r="EQ391" s="154">
        <v>9377</v>
      </c>
      <c r="ER391" s="154">
        <v>9377</v>
      </c>
      <c r="ES391" s="154">
        <v>9377</v>
      </c>
      <c r="ET391" s="154">
        <v>9377</v>
      </c>
      <c r="EU391" s="154">
        <v>9377</v>
      </c>
      <c r="EV391" s="154">
        <v>9377</v>
      </c>
      <c r="EW391" s="166">
        <v>9377</v>
      </c>
      <c r="EX391" s="166">
        <v>9377</v>
      </c>
      <c r="EY391" s="166">
        <v>9377</v>
      </c>
      <c r="EZ391" s="166">
        <v>9377</v>
      </c>
      <c r="FA391" s="166">
        <v>9377</v>
      </c>
      <c r="FB391" s="154">
        <v>9377</v>
      </c>
      <c r="FC391" s="166">
        <v>9377</v>
      </c>
      <c r="FD391" s="166">
        <v>9377</v>
      </c>
      <c r="FE391" s="154">
        <v>9377</v>
      </c>
      <c r="FF391" s="166">
        <v>9377</v>
      </c>
      <c r="FG391" s="154">
        <v>9377</v>
      </c>
      <c r="FH391" s="166">
        <v>9377</v>
      </c>
      <c r="FI391" s="166">
        <v>9377</v>
      </c>
      <c r="FJ391" s="154">
        <v>9377</v>
      </c>
      <c r="FK391" s="154">
        <v>9377</v>
      </c>
      <c r="FL391" s="154">
        <v>9377</v>
      </c>
      <c r="FM391" s="154">
        <v>9377</v>
      </c>
      <c r="FN391" s="154">
        <v>9377</v>
      </c>
      <c r="FO391" s="154">
        <v>9377</v>
      </c>
      <c r="FP391" s="154">
        <v>9377</v>
      </c>
      <c r="FQ391" s="154">
        <v>9373</v>
      </c>
      <c r="FR391" s="166">
        <v>9373</v>
      </c>
      <c r="FS391" s="166">
        <v>9373</v>
      </c>
      <c r="FT391" s="166">
        <v>9373</v>
      </c>
      <c r="FU391" s="166">
        <v>9373</v>
      </c>
      <c r="FV391" s="166">
        <v>9373</v>
      </c>
      <c r="FW391" s="166">
        <v>9373</v>
      </c>
      <c r="FX391" s="166">
        <v>9373</v>
      </c>
      <c r="FY391" s="166">
        <v>9373</v>
      </c>
      <c r="FZ391" s="166">
        <v>9373</v>
      </c>
      <c r="GA391" s="166">
        <v>9373</v>
      </c>
      <c r="GB391" s="166">
        <v>9373</v>
      </c>
      <c r="GC391" s="166">
        <v>9373</v>
      </c>
      <c r="GD391" s="166">
        <v>9373</v>
      </c>
      <c r="GE391" s="166">
        <v>9373</v>
      </c>
      <c r="GF391" s="166">
        <v>9373</v>
      </c>
      <c r="GG391" s="166">
        <v>9373</v>
      </c>
      <c r="GH391" s="166">
        <v>9373</v>
      </c>
      <c r="GI391" s="166">
        <v>9373</v>
      </c>
      <c r="GJ391" s="166">
        <v>9373</v>
      </c>
      <c r="GK391" s="166">
        <v>9373</v>
      </c>
      <c r="GL391" s="166">
        <v>9373</v>
      </c>
      <c r="GM391" s="166">
        <v>9374</v>
      </c>
      <c r="GN391" s="166">
        <v>9374</v>
      </c>
      <c r="GO391" s="166">
        <v>9374</v>
      </c>
      <c r="GP391" s="166">
        <v>9374</v>
      </c>
      <c r="GQ391" s="166">
        <v>9374</v>
      </c>
      <c r="GR391" s="166">
        <v>9374</v>
      </c>
      <c r="GS391" s="166">
        <v>9374</v>
      </c>
      <c r="GT391" s="166">
        <v>9374</v>
      </c>
      <c r="GU391" s="166">
        <v>9374</v>
      </c>
      <c r="GV391" s="166">
        <v>9374</v>
      </c>
      <c r="GW391" s="166">
        <v>9374</v>
      </c>
      <c r="GX391" s="166">
        <v>9374</v>
      </c>
      <c r="GY391" s="166">
        <v>9374</v>
      </c>
      <c r="GZ391" s="166">
        <v>9374</v>
      </c>
      <c r="HA391" s="166">
        <v>9374</v>
      </c>
      <c r="HB391" s="166">
        <v>9374</v>
      </c>
      <c r="HC391" s="166">
        <v>9374</v>
      </c>
      <c r="HD391" s="166">
        <v>9374</v>
      </c>
      <c r="HE391" s="166">
        <v>9374</v>
      </c>
      <c r="HF391" s="166">
        <v>9374</v>
      </c>
      <c r="HG391" s="154">
        <v>9374</v>
      </c>
      <c r="HH391" s="154">
        <v>9387</v>
      </c>
      <c r="HI391" s="166">
        <v>9387</v>
      </c>
      <c r="HJ391" s="154">
        <v>9388</v>
      </c>
      <c r="HK391" s="154">
        <v>9387</v>
      </c>
      <c r="HL391" s="166">
        <v>9390</v>
      </c>
      <c r="HM391" s="154">
        <v>9393</v>
      </c>
      <c r="HN391" s="154">
        <v>9392</v>
      </c>
      <c r="HO391" s="166">
        <v>9392</v>
      </c>
      <c r="HP391" s="154">
        <v>9392</v>
      </c>
      <c r="HQ391" s="154">
        <v>9392</v>
      </c>
      <c r="HR391" s="166">
        <v>9392</v>
      </c>
      <c r="HS391" s="154">
        <v>9392</v>
      </c>
      <c r="HT391" s="148">
        <v>9392</v>
      </c>
      <c r="HU391" s="148">
        <v>9384</v>
      </c>
      <c r="HV391" s="148">
        <v>9381</v>
      </c>
      <c r="HW391" s="166">
        <v>9378</v>
      </c>
    </row>
    <row r="392" spans="1:231">
      <c r="A392" s="145">
        <f t="shared" si="55"/>
        <v>44288</v>
      </c>
      <c r="B392" s="220">
        <f>'Age&amp;Sex by occurrence date'!$CYP22</f>
        <v>11555</v>
      </c>
      <c r="C392" s="220">
        <v>9532</v>
      </c>
      <c r="D392" s="220">
        <v>9532</v>
      </c>
      <c r="E392" s="220">
        <v>9532</v>
      </c>
      <c r="F392" s="220">
        <v>9532</v>
      </c>
      <c r="G392" s="220">
        <v>9532</v>
      </c>
      <c r="H392" s="220">
        <v>9532</v>
      </c>
      <c r="I392" s="220">
        <v>9532</v>
      </c>
      <c r="J392" s="220">
        <v>9532</v>
      </c>
      <c r="K392" s="220">
        <v>9532</v>
      </c>
      <c r="L392" s="220">
        <v>9532</v>
      </c>
      <c r="M392" s="220">
        <v>9532</v>
      </c>
      <c r="N392" s="220">
        <v>9532</v>
      </c>
      <c r="O392" s="220">
        <v>9532</v>
      </c>
      <c r="P392" s="220">
        <v>9532</v>
      </c>
      <c r="Q392" s="220">
        <v>9532</v>
      </c>
      <c r="R392" s="220">
        <v>9532</v>
      </c>
      <c r="S392" s="220">
        <v>9532</v>
      </c>
      <c r="T392" s="220">
        <v>9532</v>
      </c>
      <c r="U392" s="220">
        <v>9532</v>
      </c>
      <c r="V392" s="220">
        <v>9531</v>
      </c>
      <c r="W392" s="220">
        <v>9531</v>
      </c>
      <c r="X392" s="220">
        <v>9531</v>
      </c>
      <c r="Y392" s="220">
        <v>9531</v>
      </c>
      <c r="Z392" s="220">
        <v>9526</v>
      </c>
      <c r="AA392" s="220">
        <v>9488</v>
      </c>
      <c r="AB392" s="220">
        <v>9385</v>
      </c>
      <c r="AC392" s="220">
        <v>9385</v>
      </c>
      <c r="AD392" s="220">
        <v>9385</v>
      </c>
      <c r="AE392" s="220">
        <v>9384</v>
      </c>
      <c r="AF392" s="220">
        <v>9384</v>
      </c>
      <c r="AG392" s="220">
        <v>9384</v>
      </c>
      <c r="AH392" s="220">
        <v>9384</v>
      </c>
      <c r="AI392" s="220">
        <v>9384</v>
      </c>
      <c r="AJ392" s="220">
        <v>9384</v>
      </c>
      <c r="AK392" s="220">
        <v>9384</v>
      </c>
      <c r="AL392" s="220">
        <v>9384</v>
      </c>
      <c r="AM392" s="220">
        <v>9384</v>
      </c>
      <c r="AN392" s="220">
        <v>9384</v>
      </c>
      <c r="AO392" s="220">
        <v>9384</v>
      </c>
      <c r="AP392" s="220">
        <v>9384</v>
      </c>
      <c r="AQ392" s="220">
        <v>9384</v>
      </c>
      <c r="AR392" s="220">
        <v>9384</v>
      </c>
      <c r="AS392" s="220">
        <v>9384</v>
      </c>
      <c r="AT392" s="220">
        <v>9384</v>
      </c>
      <c r="AU392" s="220">
        <v>9384</v>
      </c>
      <c r="AV392" s="220">
        <v>9384</v>
      </c>
      <c r="AW392" s="220">
        <v>9384</v>
      </c>
      <c r="AX392" s="220">
        <v>9384</v>
      </c>
      <c r="AY392" s="220">
        <v>9384</v>
      </c>
      <c r="AZ392" s="220">
        <v>9384</v>
      </c>
      <c r="BA392" s="220">
        <v>9384</v>
      </c>
      <c r="BB392" s="220">
        <v>9384</v>
      </c>
      <c r="BC392" s="220">
        <v>9384</v>
      </c>
      <c r="BD392" s="220">
        <v>9384</v>
      </c>
      <c r="BE392" s="220">
        <v>9384</v>
      </c>
      <c r="BF392" s="220">
        <v>9384</v>
      </c>
      <c r="BG392" s="220">
        <v>9384</v>
      </c>
      <c r="BH392" s="220">
        <v>9384</v>
      </c>
      <c r="BI392" s="220">
        <v>9384</v>
      </c>
      <c r="BJ392" s="220">
        <v>9384</v>
      </c>
      <c r="BK392" s="220">
        <v>9384</v>
      </c>
      <c r="BL392" s="220">
        <v>9384</v>
      </c>
      <c r="BM392" s="220">
        <v>9384</v>
      </c>
      <c r="BN392" s="220">
        <v>9384</v>
      </c>
      <c r="BO392" s="220">
        <v>9384</v>
      </c>
      <c r="BP392" s="220">
        <v>9384</v>
      </c>
      <c r="BQ392" s="220">
        <v>9384</v>
      </c>
      <c r="BR392" s="220">
        <v>9384</v>
      </c>
      <c r="BS392" s="220">
        <v>9384</v>
      </c>
      <c r="BT392" s="220">
        <v>9384</v>
      </c>
      <c r="BU392" s="220">
        <v>9384</v>
      </c>
      <c r="BV392" s="220">
        <v>9384</v>
      </c>
      <c r="BW392" s="220">
        <v>9384</v>
      </c>
      <c r="BX392" s="220">
        <v>9384</v>
      </c>
      <c r="BY392" s="220">
        <v>9384</v>
      </c>
      <c r="BZ392" s="220">
        <v>9384</v>
      </c>
      <c r="CA392" s="220">
        <v>9384</v>
      </c>
      <c r="CB392" s="220">
        <v>9384</v>
      </c>
      <c r="CC392" s="220">
        <v>9384</v>
      </c>
      <c r="CD392" s="220">
        <v>9384</v>
      </c>
      <c r="CE392" s="220">
        <v>9384</v>
      </c>
      <c r="CF392" s="220">
        <v>9384</v>
      </c>
      <c r="CG392" s="220">
        <v>9384</v>
      </c>
      <c r="CH392" s="220">
        <v>9384</v>
      </c>
      <c r="CI392" s="220">
        <v>9384</v>
      </c>
      <c r="CJ392" s="220">
        <v>9384</v>
      </c>
      <c r="CK392" s="220">
        <v>9384</v>
      </c>
      <c r="CL392" s="220">
        <v>9384</v>
      </c>
      <c r="CM392" s="220">
        <v>9384</v>
      </c>
      <c r="CN392" s="220">
        <v>9384</v>
      </c>
      <c r="CO392" s="220">
        <v>9384</v>
      </c>
      <c r="CP392" s="220">
        <v>9384</v>
      </c>
      <c r="CQ392" s="220">
        <v>9384</v>
      </c>
      <c r="CR392" s="220">
        <v>9384</v>
      </c>
      <c r="CS392" s="220">
        <v>9384</v>
      </c>
      <c r="CT392" s="220">
        <v>9384</v>
      </c>
      <c r="CU392" s="220">
        <v>9384</v>
      </c>
      <c r="CV392" s="220">
        <v>9384</v>
      </c>
      <c r="CW392" s="220">
        <v>9384</v>
      </c>
      <c r="CX392" s="220">
        <v>9384</v>
      </c>
      <c r="CY392" s="220">
        <v>9384</v>
      </c>
      <c r="CZ392" s="220">
        <v>9384</v>
      </c>
      <c r="DA392" s="220">
        <v>9384</v>
      </c>
      <c r="DB392" s="220">
        <v>9384</v>
      </c>
      <c r="DC392" s="220">
        <v>9384</v>
      </c>
      <c r="DD392" s="220">
        <v>9384</v>
      </c>
      <c r="DE392" s="220">
        <v>9384</v>
      </c>
      <c r="DF392" s="220">
        <v>9384</v>
      </c>
      <c r="DG392" s="220">
        <v>9384</v>
      </c>
      <c r="DH392" s="220">
        <v>9384</v>
      </c>
      <c r="DI392" s="220">
        <v>9384</v>
      </c>
      <c r="DJ392" s="220">
        <v>9384</v>
      </c>
      <c r="DK392" s="220">
        <v>9384</v>
      </c>
      <c r="DL392" s="220">
        <v>9384</v>
      </c>
      <c r="DM392" s="220">
        <v>9384</v>
      </c>
      <c r="DN392" s="220">
        <v>9384</v>
      </c>
      <c r="DO392" s="220">
        <v>9384</v>
      </c>
      <c r="DP392" s="220">
        <v>9384</v>
      </c>
      <c r="DQ392" s="220">
        <v>9384</v>
      </c>
      <c r="DR392" s="220">
        <v>9384</v>
      </c>
      <c r="DS392" s="220">
        <v>9384</v>
      </c>
      <c r="DT392" s="220">
        <v>9354</v>
      </c>
      <c r="DU392" s="220">
        <v>9354</v>
      </c>
      <c r="DV392" s="220">
        <v>9354</v>
      </c>
      <c r="DW392" s="220">
        <v>9364</v>
      </c>
      <c r="DX392" s="220">
        <v>9364</v>
      </c>
      <c r="DY392" s="220">
        <v>9357</v>
      </c>
      <c r="DZ392" s="220">
        <v>9357</v>
      </c>
      <c r="EA392" s="220">
        <v>9351</v>
      </c>
      <c r="EB392" s="220">
        <v>9351</v>
      </c>
      <c r="EC392" s="220">
        <v>9351</v>
      </c>
      <c r="ED392" s="220">
        <v>9351</v>
      </c>
      <c r="EE392" s="220">
        <v>9351</v>
      </c>
      <c r="EF392" s="220">
        <v>9351</v>
      </c>
      <c r="EG392" s="220">
        <v>9351</v>
      </c>
      <c r="EH392" s="220">
        <v>9351</v>
      </c>
      <c r="EI392" s="220">
        <v>9351</v>
      </c>
      <c r="EJ392" s="220">
        <v>9351</v>
      </c>
      <c r="EK392" s="220">
        <v>9351</v>
      </c>
      <c r="EL392" s="220">
        <v>9351</v>
      </c>
      <c r="EM392" s="220">
        <v>9351</v>
      </c>
      <c r="EN392" s="242">
        <v>9351</v>
      </c>
      <c r="EO392" s="232">
        <v>9351</v>
      </c>
      <c r="EP392" s="228">
        <v>9351</v>
      </c>
      <c r="EQ392" s="166">
        <v>9351</v>
      </c>
      <c r="ER392" s="166">
        <v>9351</v>
      </c>
      <c r="ES392" s="166">
        <v>9351</v>
      </c>
      <c r="ET392" s="166">
        <v>9351</v>
      </c>
      <c r="EU392" s="166">
        <v>9351</v>
      </c>
      <c r="EV392" s="166">
        <v>9351</v>
      </c>
      <c r="EW392" s="154">
        <v>9351</v>
      </c>
      <c r="EX392" s="154">
        <v>9351</v>
      </c>
      <c r="EY392" s="154">
        <v>9351</v>
      </c>
      <c r="EZ392" s="154">
        <v>9351</v>
      </c>
      <c r="FA392" s="154">
        <v>9351</v>
      </c>
      <c r="FB392" s="154">
        <v>9351</v>
      </c>
      <c r="FC392" s="154">
        <v>9351</v>
      </c>
      <c r="FD392" s="154">
        <v>9351</v>
      </c>
      <c r="FE392" s="166">
        <v>9351</v>
      </c>
      <c r="FF392" s="154">
        <v>9351</v>
      </c>
      <c r="FG392" s="166">
        <v>9351</v>
      </c>
      <c r="FH392" s="154">
        <v>9351</v>
      </c>
      <c r="FI392" s="154">
        <v>9351</v>
      </c>
      <c r="FJ392" s="166">
        <v>9351</v>
      </c>
      <c r="FK392" s="166">
        <v>9351</v>
      </c>
      <c r="FL392" s="166">
        <v>9351</v>
      </c>
      <c r="FM392" s="166">
        <v>9351</v>
      </c>
      <c r="FN392" s="166">
        <v>9351</v>
      </c>
      <c r="FO392" s="166">
        <v>9351</v>
      </c>
      <c r="FP392" s="166">
        <v>9351</v>
      </c>
      <c r="FQ392" s="166">
        <v>9347</v>
      </c>
      <c r="FR392" s="166">
        <v>9347</v>
      </c>
      <c r="FS392" s="166">
        <v>9347</v>
      </c>
      <c r="FT392" s="166">
        <v>9347</v>
      </c>
      <c r="FU392" s="166">
        <v>9347</v>
      </c>
      <c r="FV392" s="166">
        <v>9347</v>
      </c>
      <c r="FW392" s="166">
        <v>9347</v>
      </c>
      <c r="FX392" s="166">
        <v>9347</v>
      </c>
      <c r="FY392" s="154">
        <v>9347</v>
      </c>
      <c r="FZ392" s="154">
        <v>9347</v>
      </c>
      <c r="GA392" s="154">
        <v>9347</v>
      </c>
      <c r="GB392" s="154">
        <v>9347</v>
      </c>
      <c r="GC392" s="154">
        <v>9347</v>
      </c>
      <c r="GD392" s="154">
        <v>9347</v>
      </c>
      <c r="GE392" s="154">
        <v>9347</v>
      </c>
      <c r="GF392" s="154">
        <v>9347</v>
      </c>
      <c r="GG392" s="154">
        <v>9347</v>
      </c>
      <c r="GH392" s="154">
        <v>9347</v>
      </c>
      <c r="GI392" s="154">
        <v>9347</v>
      </c>
      <c r="GJ392" s="154">
        <v>9347</v>
      </c>
      <c r="GK392" s="154">
        <v>9347</v>
      </c>
      <c r="GL392" s="154">
        <v>9347</v>
      </c>
      <c r="GM392" s="154">
        <v>9348</v>
      </c>
      <c r="GN392" s="154">
        <v>9348</v>
      </c>
      <c r="GO392" s="154">
        <v>9348</v>
      </c>
      <c r="GP392" s="154">
        <v>9348</v>
      </c>
      <c r="GQ392" s="154">
        <v>9348</v>
      </c>
      <c r="GR392" s="154">
        <v>9348</v>
      </c>
      <c r="GS392" s="154">
        <v>9348</v>
      </c>
      <c r="GT392" s="154">
        <v>9348</v>
      </c>
      <c r="GU392" s="154">
        <v>9348</v>
      </c>
      <c r="GV392" s="154">
        <v>9348</v>
      </c>
      <c r="GW392" s="154">
        <v>9348</v>
      </c>
      <c r="GX392" s="166">
        <v>9348</v>
      </c>
      <c r="GY392" s="166">
        <v>9348</v>
      </c>
      <c r="GZ392" s="166">
        <v>9348</v>
      </c>
      <c r="HA392" s="166">
        <v>9348</v>
      </c>
      <c r="HB392" s="166">
        <v>9348</v>
      </c>
      <c r="HC392" s="166">
        <v>9348</v>
      </c>
      <c r="HD392" s="166">
        <v>9348</v>
      </c>
      <c r="HE392" s="166">
        <v>9348</v>
      </c>
      <c r="HF392" s="154">
        <v>9348</v>
      </c>
      <c r="HG392" s="154">
        <v>9348</v>
      </c>
      <c r="HH392" s="154">
        <v>9361</v>
      </c>
      <c r="HI392" s="154">
        <v>9361</v>
      </c>
      <c r="HJ392" s="154">
        <v>9362</v>
      </c>
      <c r="HK392" s="154">
        <v>9361</v>
      </c>
      <c r="HL392" s="154">
        <v>9364</v>
      </c>
      <c r="HM392" s="154">
        <v>9367</v>
      </c>
      <c r="HN392" s="154">
        <v>9366</v>
      </c>
      <c r="HO392" s="166">
        <v>9366</v>
      </c>
      <c r="HP392" s="154">
        <v>9366</v>
      </c>
      <c r="HQ392" s="154">
        <v>9366</v>
      </c>
      <c r="HR392" s="166">
        <v>9366</v>
      </c>
      <c r="HS392" s="154">
        <v>9366</v>
      </c>
      <c r="HT392" s="148">
        <v>9366</v>
      </c>
      <c r="HU392" s="148">
        <v>9358</v>
      </c>
      <c r="HV392" s="148">
        <v>9355</v>
      </c>
      <c r="HW392" s="166">
        <v>9352</v>
      </c>
    </row>
    <row r="393" spans="1:231">
      <c r="A393" s="145">
        <f t="shared" si="55"/>
        <v>44287</v>
      </c>
      <c r="B393" s="220">
        <f>'Age&amp;Sex by occurrence date'!$CYW22</f>
        <v>11513</v>
      </c>
      <c r="C393" s="220">
        <v>9495</v>
      </c>
      <c r="D393" s="220">
        <v>9495</v>
      </c>
      <c r="E393" s="220">
        <v>9495</v>
      </c>
      <c r="F393" s="220">
        <v>9495</v>
      </c>
      <c r="G393" s="220">
        <v>9495</v>
      </c>
      <c r="H393" s="220">
        <v>9495</v>
      </c>
      <c r="I393" s="220">
        <v>9495</v>
      </c>
      <c r="J393" s="220">
        <v>9495</v>
      </c>
      <c r="K393" s="220">
        <v>9495</v>
      </c>
      <c r="L393" s="220">
        <v>9495</v>
      </c>
      <c r="M393" s="220">
        <v>9495</v>
      </c>
      <c r="N393" s="220">
        <v>9495</v>
      </c>
      <c r="O393" s="220">
        <v>9495</v>
      </c>
      <c r="P393" s="220">
        <v>9495</v>
      </c>
      <c r="Q393" s="220">
        <v>9495</v>
      </c>
      <c r="R393" s="220">
        <v>9495</v>
      </c>
      <c r="S393" s="220">
        <v>9495</v>
      </c>
      <c r="T393" s="220">
        <v>9495</v>
      </c>
      <c r="U393" s="220">
        <v>9495</v>
      </c>
      <c r="V393" s="220">
        <v>9494</v>
      </c>
      <c r="W393" s="220">
        <v>9494</v>
      </c>
      <c r="X393" s="220">
        <v>9494</v>
      </c>
      <c r="Y393" s="220">
        <v>9494</v>
      </c>
      <c r="Z393" s="220">
        <v>9489</v>
      </c>
      <c r="AA393" s="220">
        <v>9454</v>
      </c>
      <c r="AB393" s="220">
        <v>9351</v>
      </c>
      <c r="AC393" s="220">
        <v>9351</v>
      </c>
      <c r="AD393" s="220">
        <v>9351</v>
      </c>
      <c r="AE393" s="220">
        <v>9350</v>
      </c>
      <c r="AF393" s="220">
        <v>9350</v>
      </c>
      <c r="AG393" s="220">
        <v>9350</v>
      </c>
      <c r="AH393" s="220">
        <v>9350</v>
      </c>
      <c r="AI393" s="220">
        <v>9350</v>
      </c>
      <c r="AJ393" s="220">
        <v>9350</v>
      </c>
      <c r="AK393" s="220">
        <v>9350</v>
      </c>
      <c r="AL393" s="220">
        <v>9350</v>
      </c>
      <c r="AM393" s="220">
        <v>9350</v>
      </c>
      <c r="AN393" s="220">
        <v>9350</v>
      </c>
      <c r="AO393" s="220">
        <v>9350</v>
      </c>
      <c r="AP393" s="220">
        <v>9350</v>
      </c>
      <c r="AQ393" s="220">
        <v>9350</v>
      </c>
      <c r="AR393" s="220">
        <v>9350</v>
      </c>
      <c r="AS393" s="220">
        <v>9350</v>
      </c>
      <c r="AT393" s="220">
        <v>9350</v>
      </c>
      <c r="AU393" s="220">
        <v>9350</v>
      </c>
      <c r="AV393" s="220">
        <v>9350</v>
      </c>
      <c r="AW393" s="220">
        <v>9350</v>
      </c>
      <c r="AX393" s="220">
        <v>9350</v>
      </c>
      <c r="AY393" s="220">
        <v>9350</v>
      </c>
      <c r="AZ393" s="220">
        <v>9350</v>
      </c>
      <c r="BA393" s="220">
        <v>9350</v>
      </c>
      <c r="BB393" s="220">
        <v>9350</v>
      </c>
      <c r="BC393" s="220">
        <v>9350</v>
      </c>
      <c r="BD393" s="220">
        <v>9350</v>
      </c>
      <c r="BE393" s="220">
        <v>9350</v>
      </c>
      <c r="BF393" s="220">
        <v>9350</v>
      </c>
      <c r="BG393" s="220">
        <v>9350</v>
      </c>
      <c r="BH393" s="220">
        <v>9350</v>
      </c>
      <c r="BI393" s="220">
        <v>9350</v>
      </c>
      <c r="BJ393" s="220">
        <v>9350</v>
      </c>
      <c r="BK393" s="220">
        <v>9350</v>
      </c>
      <c r="BL393" s="220">
        <v>9350</v>
      </c>
      <c r="BM393" s="220">
        <v>9350</v>
      </c>
      <c r="BN393" s="220">
        <v>9350</v>
      </c>
      <c r="BO393" s="220">
        <v>9350</v>
      </c>
      <c r="BP393" s="220">
        <v>9350</v>
      </c>
      <c r="BQ393" s="220">
        <v>9350</v>
      </c>
      <c r="BR393" s="220">
        <v>9350</v>
      </c>
      <c r="BS393" s="220">
        <v>9350</v>
      </c>
      <c r="BT393" s="220">
        <v>9350</v>
      </c>
      <c r="BU393" s="220">
        <v>9350</v>
      </c>
      <c r="BV393" s="220">
        <v>9350</v>
      </c>
      <c r="BW393" s="220">
        <v>9350</v>
      </c>
      <c r="BX393" s="220">
        <v>9350</v>
      </c>
      <c r="BY393" s="220">
        <v>9350</v>
      </c>
      <c r="BZ393" s="220">
        <v>9350</v>
      </c>
      <c r="CA393" s="220">
        <v>9350</v>
      </c>
      <c r="CB393" s="220">
        <v>9350</v>
      </c>
      <c r="CC393" s="220">
        <v>9350</v>
      </c>
      <c r="CD393" s="220">
        <v>9350</v>
      </c>
      <c r="CE393" s="220">
        <v>9350</v>
      </c>
      <c r="CF393" s="220">
        <v>9350</v>
      </c>
      <c r="CG393" s="220">
        <v>9350</v>
      </c>
      <c r="CH393" s="220">
        <v>9350</v>
      </c>
      <c r="CI393" s="220">
        <v>9350</v>
      </c>
      <c r="CJ393" s="220">
        <v>9350</v>
      </c>
      <c r="CK393" s="220">
        <v>9350</v>
      </c>
      <c r="CL393" s="220">
        <v>9350</v>
      </c>
      <c r="CM393" s="220">
        <v>9350</v>
      </c>
      <c r="CN393" s="220">
        <v>9350</v>
      </c>
      <c r="CO393" s="220">
        <v>9350</v>
      </c>
      <c r="CP393" s="220">
        <v>9350</v>
      </c>
      <c r="CQ393" s="220">
        <v>9350</v>
      </c>
      <c r="CR393" s="220">
        <v>9350</v>
      </c>
      <c r="CS393" s="220">
        <v>9350</v>
      </c>
      <c r="CT393" s="220">
        <v>9350</v>
      </c>
      <c r="CU393" s="220">
        <v>9350</v>
      </c>
      <c r="CV393" s="220">
        <v>9350</v>
      </c>
      <c r="CW393" s="220">
        <v>9350</v>
      </c>
      <c r="CX393" s="220">
        <v>9350</v>
      </c>
      <c r="CY393" s="220">
        <v>9350</v>
      </c>
      <c r="CZ393" s="220">
        <v>9350</v>
      </c>
      <c r="DA393" s="220">
        <v>9350</v>
      </c>
      <c r="DB393" s="220">
        <v>9350</v>
      </c>
      <c r="DC393" s="220">
        <v>9350</v>
      </c>
      <c r="DD393" s="220">
        <v>9350</v>
      </c>
      <c r="DE393" s="220">
        <v>9350</v>
      </c>
      <c r="DF393" s="220">
        <v>9350</v>
      </c>
      <c r="DG393" s="220">
        <v>9350</v>
      </c>
      <c r="DH393" s="220">
        <v>9350</v>
      </c>
      <c r="DI393" s="220">
        <v>9350</v>
      </c>
      <c r="DJ393" s="220">
        <v>9350</v>
      </c>
      <c r="DK393" s="220">
        <v>9350</v>
      </c>
      <c r="DL393" s="220">
        <v>9350</v>
      </c>
      <c r="DM393" s="220">
        <v>9350</v>
      </c>
      <c r="DN393" s="220">
        <v>9350</v>
      </c>
      <c r="DO393" s="220">
        <v>9350</v>
      </c>
      <c r="DP393" s="220">
        <v>9350</v>
      </c>
      <c r="DQ393" s="220">
        <v>9350</v>
      </c>
      <c r="DR393" s="220">
        <v>9350</v>
      </c>
      <c r="DS393" s="220">
        <v>9350</v>
      </c>
      <c r="DT393" s="220">
        <v>9320</v>
      </c>
      <c r="DU393" s="220">
        <v>9320</v>
      </c>
      <c r="DV393" s="220">
        <v>9320</v>
      </c>
      <c r="DW393" s="220">
        <v>9330</v>
      </c>
      <c r="DX393" s="220">
        <v>9330</v>
      </c>
      <c r="DY393" s="220">
        <v>9323</v>
      </c>
      <c r="DZ393" s="220">
        <v>9323</v>
      </c>
      <c r="EA393" s="220">
        <v>9317</v>
      </c>
      <c r="EB393" s="220">
        <v>9317</v>
      </c>
      <c r="EC393" s="220">
        <v>9317</v>
      </c>
      <c r="ED393" s="220">
        <v>9317</v>
      </c>
      <c r="EE393" s="220">
        <v>9317</v>
      </c>
      <c r="EF393" s="220">
        <v>9317</v>
      </c>
      <c r="EG393" s="220">
        <v>9317</v>
      </c>
      <c r="EH393" s="220">
        <v>9317</v>
      </c>
      <c r="EI393" s="220">
        <v>9317</v>
      </c>
      <c r="EJ393" s="220">
        <v>9317</v>
      </c>
      <c r="EK393" s="220">
        <v>9317</v>
      </c>
      <c r="EL393" s="220">
        <v>9317</v>
      </c>
      <c r="EM393" s="220">
        <v>9317</v>
      </c>
      <c r="EN393" s="242">
        <v>9317</v>
      </c>
      <c r="EO393" s="232">
        <v>9317</v>
      </c>
      <c r="EP393" s="227">
        <v>9317</v>
      </c>
      <c r="EQ393" s="154">
        <v>9317</v>
      </c>
      <c r="ER393" s="154">
        <v>9317</v>
      </c>
      <c r="ES393" s="154">
        <v>9317</v>
      </c>
      <c r="ET393" s="154">
        <v>9317</v>
      </c>
      <c r="EU393" s="154">
        <v>9317</v>
      </c>
      <c r="EV393" s="154">
        <v>9317</v>
      </c>
      <c r="EW393" s="166">
        <v>9317</v>
      </c>
      <c r="EX393" s="166">
        <v>9317</v>
      </c>
      <c r="EY393" s="166">
        <v>9317</v>
      </c>
      <c r="EZ393" s="166">
        <v>9317</v>
      </c>
      <c r="FA393" s="166">
        <v>9317</v>
      </c>
      <c r="FB393" s="166">
        <v>9317</v>
      </c>
      <c r="FC393" s="166">
        <v>9317</v>
      </c>
      <c r="FD393" s="166">
        <v>9317</v>
      </c>
      <c r="FE393" s="166">
        <v>9317</v>
      </c>
      <c r="FF393" s="166">
        <v>9317</v>
      </c>
      <c r="FG393" s="154">
        <v>9317</v>
      </c>
      <c r="FH393" s="166">
        <v>9317</v>
      </c>
      <c r="FI393" s="154">
        <v>9317</v>
      </c>
      <c r="FJ393" s="154">
        <v>9317</v>
      </c>
      <c r="FK393" s="166">
        <v>9317</v>
      </c>
      <c r="FL393" s="166">
        <v>9317</v>
      </c>
      <c r="FM393" s="166">
        <v>9317</v>
      </c>
      <c r="FN393" s="166">
        <v>9317</v>
      </c>
      <c r="FO393" s="166">
        <v>9317</v>
      </c>
      <c r="FP393" s="166">
        <v>9317</v>
      </c>
      <c r="FQ393" s="166">
        <v>9313</v>
      </c>
      <c r="FR393" s="154">
        <v>9313</v>
      </c>
      <c r="FS393" s="154">
        <v>9313</v>
      </c>
      <c r="FT393" s="154">
        <v>9313</v>
      </c>
      <c r="FU393" s="154">
        <v>9313</v>
      </c>
      <c r="FV393" s="154">
        <v>9313</v>
      </c>
      <c r="FW393" s="154">
        <v>9313</v>
      </c>
      <c r="FX393" s="154">
        <v>9313</v>
      </c>
      <c r="FY393" s="166">
        <v>9313</v>
      </c>
      <c r="FZ393" s="166">
        <v>9313</v>
      </c>
      <c r="GA393" s="166">
        <v>9313</v>
      </c>
      <c r="GB393" s="166">
        <v>9313</v>
      </c>
      <c r="GC393" s="166">
        <v>9313</v>
      </c>
      <c r="GD393" s="166">
        <v>9313</v>
      </c>
      <c r="GE393" s="166">
        <v>9313</v>
      </c>
      <c r="GF393" s="166">
        <v>9313</v>
      </c>
      <c r="GG393" s="166">
        <v>9313</v>
      </c>
      <c r="GH393" s="166">
        <v>9313</v>
      </c>
      <c r="GI393" s="166">
        <v>9313</v>
      </c>
      <c r="GJ393" s="166">
        <v>9313</v>
      </c>
      <c r="GK393" s="154">
        <v>9313</v>
      </c>
      <c r="GL393" s="154">
        <v>9313</v>
      </c>
      <c r="GM393" s="154">
        <v>9314</v>
      </c>
      <c r="GN393" s="154">
        <v>9314</v>
      </c>
      <c r="GO393" s="154">
        <v>9314</v>
      </c>
      <c r="GP393" s="154">
        <v>9314</v>
      </c>
      <c r="GQ393" s="154">
        <v>9314</v>
      </c>
      <c r="GR393" s="154">
        <v>9314</v>
      </c>
      <c r="GS393" s="154">
        <v>9314</v>
      </c>
      <c r="GT393" s="166">
        <v>9314</v>
      </c>
      <c r="GU393" s="166">
        <v>9314</v>
      </c>
      <c r="GV393" s="166">
        <v>9314</v>
      </c>
      <c r="GW393" s="166">
        <v>9314</v>
      </c>
      <c r="GX393" s="166">
        <v>9314</v>
      </c>
      <c r="GY393" s="154">
        <v>9314</v>
      </c>
      <c r="GZ393" s="154">
        <v>9314</v>
      </c>
      <c r="HA393" s="154">
        <v>9314</v>
      </c>
      <c r="HB393" s="154">
        <v>9314</v>
      </c>
      <c r="HC393" s="154">
        <v>9314</v>
      </c>
      <c r="HD393" s="154">
        <v>9314</v>
      </c>
      <c r="HE393" s="154">
        <v>9314</v>
      </c>
      <c r="HF393" s="154">
        <v>9314</v>
      </c>
      <c r="HG393" s="154">
        <v>9314</v>
      </c>
      <c r="HH393" s="154">
        <v>9327</v>
      </c>
      <c r="HI393" s="154">
        <v>9327</v>
      </c>
      <c r="HJ393" s="154">
        <v>9328</v>
      </c>
      <c r="HK393" s="154">
        <v>9327</v>
      </c>
      <c r="HL393" s="154">
        <v>9330</v>
      </c>
      <c r="HM393" s="154">
        <v>9333</v>
      </c>
      <c r="HN393" s="154">
        <v>9332</v>
      </c>
      <c r="HO393" s="166">
        <v>9332</v>
      </c>
      <c r="HP393" s="154">
        <v>9332</v>
      </c>
      <c r="HQ393" s="154">
        <v>9332</v>
      </c>
      <c r="HR393" s="166">
        <v>9332</v>
      </c>
      <c r="HS393" s="154">
        <v>9332</v>
      </c>
      <c r="HT393" s="148">
        <v>9332</v>
      </c>
      <c r="HU393" s="148">
        <v>9324</v>
      </c>
      <c r="HV393" s="148">
        <v>9321</v>
      </c>
      <c r="HW393" s="166">
        <v>9318</v>
      </c>
    </row>
    <row r="394" spans="1:231">
      <c r="A394" s="145">
        <f t="shared" si="55"/>
        <v>44286</v>
      </c>
      <c r="B394" s="220">
        <f>'Age&amp;Sex by occurrence date'!$CZD22</f>
        <v>11477</v>
      </c>
      <c r="C394" s="220">
        <v>9464</v>
      </c>
      <c r="D394" s="220">
        <v>9464</v>
      </c>
      <c r="E394" s="220">
        <v>9464</v>
      </c>
      <c r="F394" s="220">
        <v>9464</v>
      </c>
      <c r="G394" s="220">
        <v>9464</v>
      </c>
      <c r="H394" s="220">
        <v>9464</v>
      </c>
      <c r="I394" s="220">
        <v>9464</v>
      </c>
      <c r="J394" s="220">
        <v>9464</v>
      </c>
      <c r="K394" s="220">
        <v>9464</v>
      </c>
      <c r="L394" s="220">
        <v>9464</v>
      </c>
      <c r="M394" s="220">
        <v>9464</v>
      </c>
      <c r="N394" s="220">
        <v>9464</v>
      </c>
      <c r="O394" s="220">
        <v>9464</v>
      </c>
      <c r="P394" s="220">
        <v>9464</v>
      </c>
      <c r="Q394" s="220">
        <v>9464</v>
      </c>
      <c r="R394" s="220">
        <v>9464</v>
      </c>
      <c r="S394" s="220">
        <v>9464</v>
      </c>
      <c r="T394" s="220">
        <v>9464</v>
      </c>
      <c r="U394" s="220">
        <v>9464</v>
      </c>
      <c r="V394" s="220">
        <v>9463</v>
      </c>
      <c r="W394" s="220">
        <v>9463</v>
      </c>
      <c r="X394" s="220">
        <v>9463</v>
      </c>
      <c r="Y394" s="220">
        <v>9463</v>
      </c>
      <c r="Z394" s="220">
        <v>9458</v>
      </c>
      <c r="AA394" s="220">
        <v>9424</v>
      </c>
      <c r="AB394" s="220">
        <v>9321</v>
      </c>
      <c r="AC394" s="220">
        <v>9321</v>
      </c>
      <c r="AD394" s="220">
        <v>9321</v>
      </c>
      <c r="AE394" s="220">
        <v>9320</v>
      </c>
      <c r="AF394" s="220">
        <v>9320</v>
      </c>
      <c r="AG394" s="220">
        <v>9320</v>
      </c>
      <c r="AH394" s="220">
        <v>9320</v>
      </c>
      <c r="AI394" s="220">
        <v>9320</v>
      </c>
      <c r="AJ394" s="220">
        <v>9320</v>
      </c>
      <c r="AK394" s="220">
        <v>9320</v>
      </c>
      <c r="AL394" s="220">
        <v>9320</v>
      </c>
      <c r="AM394" s="220">
        <v>9320</v>
      </c>
      <c r="AN394" s="220">
        <v>9320</v>
      </c>
      <c r="AO394" s="220">
        <v>9320</v>
      </c>
      <c r="AP394" s="220">
        <v>9320</v>
      </c>
      <c r="AQ394" s="220">
        <v>9320</v>
      </c>
      <c r="AR394" s="220">
        <v>9320</v>
      </c>
      <c r="AS394" s="220">
        <v>9320</v>
      </c>
      <c r="AT394" s="220">
        <v>9320</v>
      </c>
      <c r="AU394" s="220">
        <v>9320</v>
      </c>
      <c r="AV394" s="220">
        <v>9320</v>
      </c>
      <c r="AW394" s="220">
        <v>9320</v>
      </c>
      <c r="AX394" s="220">
        <v>9320</v>
      </c>
      <c r="AY394" s="220">
        <v>9320</v>
      </c>
      <c r="AZ394" s="220">
        <v>9320</v>
      </c>
      <c r="BA394" s="220">
        <v>9320</v>
      </c>
      <c r="BB394" s="220">
        <v>9320</v>
      </c>
      <c r="BC394" s="220">
        <v>9320</v>
      </c>
      <c r="BD394" s="220">
        <v>9320</v>
      </c>
      <c r="BE394" s="220">
        <v>9320</v>
      </c>
      <c r="BF394" s="220">
        <v>9320</v>
      </c>
      <c r="BG394" s="220">
        <v>9320</v>
      </c>
      <c r="BH394" s="220">
        <v>9320</v>
      </c>
      <c r="BI394" s="220">
        <v>9320</v>
      </c>
      <c r="BJ394" s="220">
        <v>9320</v>
      </c>
      <c r="BK394" s="220">
        <v>9320</v>
      </c>
      <c r="BL394" s="220">
        <v>9320</v>
      </c>
      <c r="BM394" s="220">
        <v>9320</v>
      </c>
      <c r="BN394" s="220">
        <v>9320</v>
      </c>
      <c r="BO394" s="220">
        <v>9320</v>
      </c>
      <c r="BP394" s="220">
        <v>9320</v>
      </c>
      <c r="BQ394" s="220">
        <v>9320</v>
      </c>
      <c r="BR394" s="220">
        <v>9320</v>
      </c>
      <c r="BS394" s="220">
        <v>9320</v>
      </c>
      <c r="BT394" s="220">
        <v>9320</v>
      </c>
      <c r="BU394" s="220">
        <v>9320</v>
      </c>
      <c r="BV394" s="220">
        <v>9320</v>
      </c>
      <c r="BW394" s="220">
        <v>9320</v>
      </c>
      <c r="BX394" s="220">
        <v>9320</v>
      </c>
      <c r="BY394" s="220">
        <v>9320</v>
      </c>
      <c r="BZ394" s="220">
        <v>9320</v>
      </c>
      <c r="CA394" s="220">
        <v>9320</v>
      </c>
      <c r="CB394" s="220">
        <v>9320</v>
      </c>
      <c r="CC394" s="220">
        <v>9320</v>
      </c>
      <c r="CD394" s="220">
        <v>9320</v>
      </c>
      <c r="CE394" s="220">
        <v>9320</v>
      </c>
      <c r="CF394" s="220">
        <v>9320</v>
      </c>
      <c r="CG394" s="220">
        <v>9320</v>
      </c>
      <c r="CH394" s="220">
        <v>9320</v>
      </c>
      <c r="CI394" s="220">
        <v>9320</v>
      </c>
      <c r="CJ394" s="220">
        <v>9320</v>
      </c>
      <c r="CK394" s="220">
        <v>9320</v>
      </c>
      <c r="CL394" s="220">
        <v>9320</v>
      </c>
      <c r="CM394" s="220">
        <v>9320</v>
      </c>
      <c r="CN394" s="220">
        <v>9320</v>
      </c>
      <c r="CO394" s="220">
        <v>9320</v>
      </c>
      <c r="CP394" s="220">
        <v>9320</v>
      </c>
      <c r="CQ394" s="220">
        <v>9320</v>
      </c>
      <c r="CR394" s="220">
        <v>9320</v>
      </c>
      <c r="CS394" s="220">
        <v>9320</v>
      </c>
      <c r="CT394" s="220">
        <v>9320</v>
      </c>
      <c r="CU394" s="220">
        <v>9320</v>
      </c>
      <c r="CV394" s="220">
        <v>9320</v>
      </c>
      <c r="CW394" s="220">
        <v>9320</v>
      </c>
      <c r="CX394" s="220">
        <v>9320</v>
      </c>
      <c r="CY394" s="220">
        <v>9320</v>
      </c>
      <c r="CZ394" s="220">
        <v>9320</v>
      </c>
      <c r="DA394" s="220">
        <v>9320</v>
      </c>
      <c r="DB394" s="220">
        <v>9320</v>
      </c>
      <c r="DC394" s="220">
        <v>9320</v>
      </c>
      <c r="DD394" s="220">
        <v>9320</v>
      </c>
      <c r="DE394" s="220">
        <v>9320</v>
      </c>
      <c r="DF394" s="220">
        <v>9320</v>
      </c>
      <c r="DG394" s="220">
        <v>9320</v>
      </c>
      <c r="DH394" s="220">
        <v>9320</v>
      </c>
      <c r="DI394" s="220">
        <v>9320</v>
      </c>
      <c r="DJ394" s="220">
        <v>9320</v>
      </c>
      <c r="DK394" s="220">
        <v>9320</v>
      </c>
      <c r="DL394" s="220">
        <v>9320</v>
      </c>
      <c r="DM394" s="220">
        <v>9320</v>
      </c>
      <c r="DN394" s="220">
        <v>9320</v>
      </c>
      <c r="DO394" s="220">
        <v>9320</v>
      </c>
      <c r="DP394" s="220">
        <v>9320</v>
      </c>
      <c r="DQ394" s="220">
        <v>9320</v>
      </c>
      <c r="DR394" s="220">
        <v>9320</v>
      </c>
      <c r="DS394" s="220">
        <v>9320</v>
      </c>
      <c r="DT394" s="220">
        <v>9290</v>
      </c>
      <c r="DU394" s="220">
        <v>9290</v>
      </c>
      <c r="DV394" s="220">
        <v>9290</v>
      </c>
      <c r="DW394" s="220">
        <v>9300</v>
      </c>
      <c r="DX394" s="220">
        <v>9300</v>
      </c>
      <c r="DY394" s="220">
        <v>9293</v>
      </c>
      <c r="DZ394" s="220">
        <v>9293</v>
      </c>
      <c r="EA394" s="220">
        <v>9287</v>
      </c>
      <c r="EB394" s="220">
        <v>9287</v>
      </c>
      <c r="EC394" s="220">
        <v>9287</v>
      </c>
      <c r="ED394" s="220">
        <v>9287</v>
      </c>
      <c r="EE394" s="220">
        <v>9287</v>
      </c>
      <c r="EF394" s="220">
        <v>9287</v>
      </c>
      <c r="EG394" s="220">
        <v>9287</v>
      </c>
      <c r="EH394" s="220">
        <v>9287</v>
      </c>
      <c r="EI394" s="220">
        <v>9287</v>
      </c>
      <c r="EJ394" s="220">
        <v>9287</v>
      </c>
      <c r="EK394" s="220">
        <v>9287</v>
      </c>
      <c r="EL394" s="220">
        <v>9287</v>
      </c>
      <c r="EM394" s="220">
        <v>9287</v>
      </c>
      <c r="EN394" s="242">
        <v>9287</v>
      </c>
      <c r="EO394" s="232">
        <v>9287</v>
      </c>
      <c r="EP394" s="227">
        <v>9287</v>
      </c>
      <c r="EQ394" s="154">
        <v>9287</v>
      </c>
      <c r="ER394" s="154">
        <v>9287</v>
      </c>
      <c r="ES394" s="154">
        <v>9287</v>
      </c>
      <c r="ET394" s="154">
        <v>9287</v>
      </c>
      <c r="EU394" s="154">
        <v>9287</v>
      </c>
      <c r="EV394" s="154">
        <v>9287</v>
      </c>
      <c r="EW394" s="166">
        <v>9287</v>
      </c>
      <c r="EX394" s="166">
        <v>9287</v>
      </c>
      <c r="EY394" s="166">
        <v>9287</v>
      </c>
      <c r="EZ394" s="166">
        <v>9287</v>
      </c>
      <c r="FA394" s="166">
        <v>9287</v>
      </c>
      <c r="FB394" s="154">
        <v>9287</v>
      </c>
      <c r="FC394" s="166">
        <v>9287</v>
      </c>
      <c r="FD394" s="166">
        <v>9287</v>
      </c>
      <c r="FE394" s="154">
        <v>9287</v>
      </c>
      <c r="FF394" s="166">
        <v>9287</v>
      </c>
      <c r="FG394" s="166">
        <v>9287</v>
      </c>
      <c r="FH394" s="166">
        <v>9287</v>
      </c>
      <c r="FI394" s="166">
        <v>9287</v>
      </c>
      <c r="FJ394" s="166">
        <v>9287</v>
      </c>
      <c r="FK394" s="154">
        <v>9287</v>
      </c>
      <c r="FL394" s="154">
        <v>9287</v>
      </c>
      <c r="FM394" s="154">
        <v>9287</v>
      </c>
      <c r="FN394" s="154">
        <v>9287</v>
      </c>
      <c r="FO394" s="154">
        <v>9287</v>
      </c>
      <c r="FP394" s="154">
        <v>9287</v>
      </c>
      <c r="FQ394" s="154">
        <v>9283</v>
      </c>
      <c r="FR394" s="166">
        <v>9283</v>
      </c>
      <c r="FS394" s="166">
        <v>9283</v>
      </c>
      <c r="FT394" s="166">
        <v>9283</v>
      </c>
      <c r="FU394" s="166">
        <v>9283</v>
      </c>
      <c r="FV394" s="166">
        <v>9283</v>
      </c>
      <c r="FW394" s="166">
        <v>9283</v>
      </c>
      <c r="FX394" s="166">
        <v>9283</v>
      </c>
      <c r="FY394" s="166">
        <v>9283</v>
      </c>
      <c r="FZ394" s="166">
        <v>9283</v>
      </c>
      <c r="GA394" s="166">
        <v>9283</v>
      </c>
      <c r="GB394" s="166">
        <v>9283</v>
      </c>
      <c r="GC394" s="166">
        <v>9283</v>
      </c>
      <c r="GD394" s="166">
        <v>9283</v>
      </c>
      <c r="GE394" s="166">
        <v>9283</v>
      </c>
      <c r="GF394" s="166">
        <v>9283</v>
      </c>
      <c r="GG394" s="166">
        <v>9283</v>
      </c>
      <c r="GH394" s="166">
        <v>9283</v>
      </c>
      <c r="GI394" s="166">
        <v>9283</v>
      </c>
      <c r="GJ394" s="166">
        <v>9283</v>
      </c>
      <c r="GK394" s="166">
        <v>9283</v>
      </c>
      <c r="GL394" s="166">
        <v>9283</v>
      </c>
      <c r="GM394" s="166">
        <v>9284</v>
      </c>
      <c r="GN394" s="166">
        <v>9284</v>
      </c>
      <c r="GO394" s="166">
        <v>9284</v>
      </c>
      <c r="GP394" s="166">
        <v>9284</v>
      </c>
      <c r="GQ394" s="166">
        <v>9284</v>
      </c>
      <c r="GR394" s="166">
        <v>9284</v>
      </c>
      <c r="GS394" s="166">
        <v>9284</v>
      </c>
      <c r="GT394" s="166">
        <v>9284</v>
      </c>
      <c r="GU394" s="166">
        <v>9284</v>
      </c>
      <c r="GV394" s="166">
        <v>9284</v>
      </c>
      <c r="GW394" s="166">
        <v>9284</v>
      </c>
      <c r="GX394" s="166">
        <v>9284</v>
      </c>
      <c r="GY394" s="166">
        <v>9284</v>
      </c>
      <c r="GZ394" s="166">
        <v>9284</v>
      </c>
      <c r="HA394" s="166">
        <v>9284</v>
      </c>
      <c r="HB394" s="166">
        <v>9284</v>
      </c>
      <c r="HC394" s="166">
        <v>9284</v>
      </c>
      <c r="HD394" s="166">
        <v>9284</v>
      </c>
      <c r="HE394" s="166">
        <v>9284</v>
      </c>
      <c r="HF394" s="166">
        <v>9284</v>
      </c>
      <c r="HG394" s="154">
        <v>9284</v>
      </c>
      <c r="HH394" s="154">
        <v>9296</v>
      </c>
      <c r="HI394" s="166">
        <v>9296</v>
      </c>
      <c r="HJ394" s="154">
        <v>9297</v>
      </c>
      <c r="HK394" s="154">
        <v>9296</v>
      </c>
      <c r="HL394" s="166">
        <v>9299</v>
      </c>
      <c r="HM394" s="154">
        <v>9302</v>
      </c>
      <c r="HN394" s="154">
        <v>9301</v>
      </c>
      <c r="HO394" s="166">
        <v>9301</v>
      </c>
      <c r="HP394" s="154">
        <v>9301</v>
      </c>
      <c r="HQ394" s="154">
        <v>9301</v>
      </c>
      <c r="HR394" s="166">
        <v>9301</v>
      </c>
      <c r="HS394" s="154">
        <v>9301</v>
      </c>
      <c r="HT394" s="148">
        <v>9301</v>
      </c>
      <c r="HU394" s="148">
        <v>9294</v>
      </c>
      <c r="HV394" s="148">
        <v>9291</v>
      </c>
      <c r="HW394" s="166">
        <v>9288</v>
      </c>
    </row>
    <row r="395" spans="1:231">
      <c r="A395" s="145">
        <f t="shared" si="55"/>
        <v>44285</v>
      </c>
      <c r="B395" s="220">
        <f>'Age&amp;Sex by occurrence date'!$CZK22</f>
        <v>11439</v>
      </c>
      <c r="C395" s="220">
        <v>9434</v>
      </c>
      <c r="D395" s="220">
        <v>9434</v>
      </c>
      <c r="E395" s="220">
        <v>9434</v>
      </c>
      <c r="F395" s="220">
        <v>9434</v>
      </c>
      <c r="G395" s="220">
        <v>9434</v>
      </c>
      <c r="H395" s="220">
        <v>9434</v>
      </c>
      <c r="I395" s="220">
        <v>9434</v>
      </c>
      <c r="J395" s="220">
        <v>9434</v>
      </c>
      <c r="K395" s="220">
        <v>9434</v>
      </c>
      <c r="L395" s="220">
        <v>9434</v>
      </c>
      <c r="M395" s="220">
        <v>9434</v>
      </c>
      <c r="N395" s="220">
        <v>9434</v>
      </c>
      <c r="O395" s="220">
        <v>9434</v>
      </c>
      <c r="P395" s="220">
        <v>9434</v>
      </c>
      <c r="Q395" s="220">
        <v>9434</v>
      </c>
      <c r="R395" s="220">
        <v>9434</v>
      </c>
      <c r="S395" s="220">
        <v>9434</v>
      </c>
      <c r="T395" s="220">
        <v>9434</v>
      </c>
      <c r="U395" s="220">
        <v>9434</v>
      </c>
      <c r="V395" s="220">
        <v>9433</v>
      </c>
      <c r="W395" s="220">
        <v>9433</v>
      </c>
      <c r="X395" s="220">
        <v>9433</v>
      </c>
      <c r="Y395" s="220">
        <v>9433</v>
      </c>
      <c r="Z395" s="220">
        <v>9429</v>
      </c>
      <c r="AA395" s="220">
        <v>9395</v>
      </c>
      <c r="AB395" s="220">
        <v>9293</v>
      </c>
      <c r="AC395" s="220">
        <v>9293</v>
      </c>
      <c r="AD395" s="220">
        <v>9293</v>
      </c>
      <c r="AE395" s="220">
        <v>9292</v>
      </c>
      <c r="AF395" s="220">
        <v>9292</v>
      </c>
      <c r="AG395" s="220">
        <v>9292</v>
      </c>
      <c r="AH395" s="220">
        <v>9292</v>
      </c>
      <c r="AI395" s="220">
        <v>9292</v>
      </c>
      <c r="AJ395" s="220">
        <v>9292</v>
      </c>
      <c r="AK395" s="220">
        <v>9292</v>
      </c>
      <c r="AL395" s="220">
        <v>9292</v>
      </c>
      <c r="AM395" s="220">
        <v>9292</v>
      </c>
      <c r="AN395" s="220">
        <v>9292</v>
      </c>
      <c r="AO395" s="220">
        <v>9292</v>
      </c>
      <c r="AP395" s="220">
        <v>9292</v>
      </c>
      <c r="AQ395" s="220">
        <v>9292</v>
      </c>
      <c r="AR395" s="220">
        <v>9292</v>
      </c>
      <c r="AS395" s="220">
        <v>9292</v>
      </c>
      <c r="AT395" s="220">
        <v>9292</v>
      </c>
      <c r="AU395" s="220">
        <v>9292</v>
      </c>
      <c r="AV395" s="220">
        <v>9292</v>
      </c>
      <c r="AW395" s="220">
        <v>9292</v>
      </c>
      <c r="AX395" s="220">
        <v>9292</v>
      </c>
      <c r="AY395" s="220">
        <v>9292</v>
      </c>
      <c r="AZ395" s="220">
        <v>9292</v>
      </c>
      <c r="BA395" s="220">
        <v>9292</v>
      </c>
      <c r="BB395" s="220">
        <v>9292</v>
      </c>
      <c r="BC395" s="220">
        <v>9292</v>
      </c>
      <c r="BD395" s="220">
        <v>9292</v>
      </c>
      <c r="BE395" s="220">
        <v>9292</v>
      </c>
      <c r="BF395" s="220">
        <v>9292</v>
      </c>
      <c r="BG395" s="220">
        <v>9292</v>
      </c>
      <c r="BH395" s="220">
        <v>9292</v>
      </c>
      <c r="BI395" s="220">
        <v>9292</v>
      </c>
      <c r="BJ395" s="220">
        <v>9292</v>
      </c>
      <c r="BK395" s="220">
        <v>9292</v>
      </c>
      <c r="BL395" s="220">
        <v>9292</v>
      </c>
      <c r="BM395" s="220">
        <v>9292</v>
      </c>
      <c r="BN395" s="220">
        <v>9292</v>
      </c>
      <c r="BO395" s="220">
        <v>9292</v>
      </c>
      <c r="BP395" s="220">
        <v>9292</v>
      </c>
      <c r="BQ395" s="220">
        <v>9292</v>
      </c>
      <c r="BR395" s="220">
        <v>9292</v>
      </c>
      <c r="BS395" s="220">
        <v>9292</v>
      </c>
      <c r="BT395" s="220">
        <v>9292</v>
      </c>
      <c r="BU395" s="220">
        <v>9292</v>
      </c>
      <c r="BV395" s="220">
        <v>9292</v>
      </c>
      <c r="BW395" s="220">
        <v>9292</v>
      </c>
      <c r="BX395" s="220">
        <v>9292</v>
      </c>
      <c r="BY395" s="220">
        <v>9292</v>
      </c>
      <c r="BZ395" s="220">
        <v>9292</v>
      </c>
      <c r="CA395" s="220">
        <v>9292</v>
      </c>
      <c r="CB395" s="220">
        <v>9292</v>
      </c>
      <c r="CC395" s="220">
        <v>9292</v>
      </c>
      <c r="CD395" s="220">
        <v>9292</v>
      </c>
      <c r="CE395" s="220">
        <v>9292</v>
      </c>
      <c r="CF395" s="220">
        <v>9292</v>
      </c>
      <c r="CG395" s="220">
        <v>9292</v>
      </c>
      <c r="CH395" s="220">
        <v>9292</v>
      </c>
      <c r="CI395" s="220">
        <v>9292</v>
      </c>
      <c r="CJ395" s="220">
        <v>9292</v>
      </c>
      <c r="CK395" s="220">
        <v>9292</v>
      </c>
      <c r="CL395" s="220">
        <v>9292</v>
      </c>
      <c r="CM395" s="220">
        <v>9292</v>
      </c>
      <c r="CN395" s="220">
        <v>9292</v>
      </c>
      <c r="CO395" s="220">
        <v>9292</v>
      </c>
      <c r="CP395" s="220">
        <v>9292</v>
      </c>
      <c r="CQ395" s="220">
        <v>9292</v>
      </c>
      <c r="CR395" s="220">
        <v>9292</v>
      </c>
      <c r="CS395" s="220">
        <v>9292</v>
      </c>
      <c r="CT395" s="220">
        <v>9292</v>
      </c>
      <c r="CU395" s="220">
        <v>9292</v>
      </c>
      <c r="CV395" s="220">
        <v>9292</v>
      </c>
      <c r="CW395" s="220">
        <v>9292</v>
      </c>
      <c r="CX395" s="220">
        <v>9292</v>
      </c>
      <c r="CY395" s="220">
        <v>9292</v>
      </c>
      <c r="CZ395" s="220">
        <v>9292</v>
      </c>
      <c r="DA395" s="220">
        <v>9292</v>
      </c>
      <c r="DB395" s="220">
        <v>9292</v>
      </c>
      <c r="DC395" s="220">
        <v>9292</v>
      </c>
      <c r="DD395" s="220">
        <v>9292</v>
      </c>
      <c r="DE395" s="220">
        <v>9292</v>
      </c>
      <c r="DF395" s="220">
        <v>9292</v>
      </c>
      <c r="DG395" s="220">
        <v>9292</v>
      </c>
      <c r="DH395" s="220">
        <v>9292</v>
      </c>
      <c r="DI395" s="220">
        <v>9292</v>
      </c>
      <c r="DJ395" s="220">
        <v>9292</v>
      </c>
      <c r="DK395" s="220">
        <v>9292</v>
      </c>
      <c r="DL395" s="220">
        <v>9292</v>
      </c>
      <c r="DM395" s="220">
        <v>9292</v>
      </c>
      <c r="DN395" s="220">
        <v>9292</v>
      </c>
      <c r="DO395" s="220">
        <v>9292</v>
      </c>
      <c r="DP395" s="220">
        <v>9292</v>
      </c>
      <c r="DQ395" s="220">
        <v>9292</v>
      </c>
      <c r="DR395" s="220">
        <v>9292</v>
      </c>
      <c r="DS395" s="220">
        <v>9292</v>
      </c>
      <c r="DT395" s="220">
        <v>9262</v>
      </c>
      <c r="DU395" s="220">
        <v>9262</v>
      </c>
      <c r="DV395" s="220">
        <v>9262</v>
      </c>
      <c r="DW395" s="220">
        <v>9272</v>
      </c>
      <c r="DX395" s="220">
        <v>9272</v>
      </c>
      <c r="DY395" s="220">
        <v>9265</v>
      </c>
      <c r="DZ395" s="220">
        <v>9265</v>
      </c>
      <c r="EA395" s="220">
        <v>9259</v>
      </c>
      <c r="EB395" s="220">
        <v>9259</v>
      </c>
      <c r="EC395" s="220">
        <v>9259</v>
      </c>
      <c r="ED395" s="220">
        <v>9259</v>
      </c>
      <c r="EE395" s="220">
        <v>9259</v>
      </c>
      <c r="EF395" s="220">
        <v>9259</v>
      </c>
      <c r="EG395" s="220">
        <v>9259</v>
      </c>
      <c r="EH395" s="220">
        <v>9259</v>
      </c>
      <c r="EI395" s="220">
        <v>9259</v>
      </c>
      <c r="EJ395" s="220">
        <v>9259</v>
      </c>
      <c r="EK395" s="220">
        <v>9259</v>
      </c>
      <c r="EL395" s="220">
        <v>9259</v>
      </c>
      <c r="EM395" s="220">
        <v>9259</v>
      </c>
      <c r="EN395" s="242">
        <v>9259</v>
      </c>
      <c r="EO395" s="232">
        <v>9259</v>
      </c>
      <c r="EP395" s="228">
        <v>9259</v>
      </c>
      <c r="EQ395" s="166">
        <v>9259</v>
      </c>
      <c r="ER395" s="166">
        <v>9259</v>
      </c>
      <c r="ES395" s="166">
        <v>9259</v>
      </c>
      <c r="ET395" s="166">
        <v>9259</v>
      </c>
      <c r="EU395" s="166">
        <v>9259</v>
      </c>
      <c r="EV395" s="166">
        <v>9259</v>
      </c>
      <c r="EW395" s="166">
        <v>9259</v>
      </c>
      <c r="EX395" s="166">
        <v>9259</v>
      </c>
      <c r="EY395" s="166">
        <v>9259</v>
      </c>
      <c r="EZ395" s="166">
        <v>9259</v>
      </c>
      <c r="FA395" s="166">
        <v>9259</v>
      </c>
      <c r="FB395" s="166">
        <v>9259</v>
      </c>
      <c r="FC395" s="154">
        <v>9259</v>
      </c>
      <c r="FD395" s="166">
        <v>9259</v>
      </c>
      <c r="FE395" s="166">
        <v>9259</v>
      </c>
      <c r="FF395" s="154">
        <v>9259</v>
      </c>
      <c r="FG395" s="166">
        <v>9259</v>
      </c>
      <c r="FH395" s="154">
        <v>9259</v>
      </c>
      <c r="FI395" s="154">
        <v>9259</v>
      </c>
      <c r="FJ395" s="154">
        <v>9259</v>
      </c>
      <c r="FK395" s="166">
        <v>9259</v>
      </c>
      <c r="FL395" s="166">
        <v>9259</v>
      </c>
      <c r="FM395" s="166">
        <v>9259</v>
      </c>
      <c r="FN395" s="166">
        <v>9259</v>
      </c>
      <c r="FO395" s="166">
        <v>9259</v>
      </c>
      <c r="FP395" s="166">
        <v>9259</v>
      </c>
      <c r="FQ395" s="166">
        <v>9255</v>
      </c>
      <c r="FR395" s="154">
        <v>9255</v>
      </c>
      <c r="FS395" s="154">
        <v>9255</v>
      </c>
      <c r="FT395" s="154">
        <v>9255</v>
      </c>
      <c r="FU395" s="154">
        <v>9255</v>
      </c>
      <c r="FV395" s="154">
        <v>9255</v>
      </c>
      <c r="FW395" s="154">
        <v>9255</v>
      </c>
      <c r="FX395" s="154">
        <v>9255</v>
      </c>
      <c r="FY395" s="154">
        <v>9255</v>
      </c>
      <c r="FZ395" s="154">
        <v>9255</v>
      </c>
      <c r="GA395" s="154">
        <v>9255</v>
      </c>
      <c r="GB395" s="154">
        <v>9255</v>
      </c>
      <c r="GC395" s="154">
        <v>9255</v>
      </c>
      <c r="GD395" s="154">
        <v>9255</v>
      </c>
      <c r="GE395" s="154">
        <v>9255</v>
      </c>
      <c r="GF395" s="154">
        <v>9255</v>
      </c>
      <c r="GG395" s="154">
        <v>9255</v>
      </c>
      <c r="GH395" s="154">
        <v>9255</v>
      </c>
      <c r="GI395" s="154">
        <v>9255</v>
      </c>
      <c r="GJ395" s="154">
        <v>9255</v>
      </c>
      <c r="GK395" s="166">
        <v>9255</v>
      </c>
      <c r="GL395" s="166">
        <v>9255</v>
      </c>
      <c r="GM395" s="166">
        <v>9256</v>
      </c>
      <c r="GN395" s="166">
        <v>9256</v>
      </c>
      <c r="GO395" s="166">
        <v>9256</v>
      </c>
      <c r="GP395" s="166">
        <v>9256</v>
      </c>
      <c r="GQ395" s="166">
        <v>9256</v>
      </c>
      <c r="GR395" s="166">
        <v>9256</v>
      </c>
      <c r="GS395" s="166">
        <v>9256</v>
      </c>
      <c r="GT395" s="166">
        <v>9256</v>
      </c>
      <c r="GU395" s="166">
        <v>9256</v>
      </c>
      <c r="GV395" s="166">
        <v>9256</v>
      </c>
      <c r="GW395" s="166">
        <v>9256</v>
      </c>
      <c r="GX395" s="154">
        <v>9256</v>
      </c>
      <c r="GY395" s="166">
        <v>9256</v>
      </c>
      <c r="GZ395" s="166">
        <v>9256</v>
      </c>
      <c r="HA395" s="166">
        <v>9256</v>
      </c>
      <c r="HB395" s="166">
        <v>9256</v>
      </c>
      <c r="HC395" s="166">
        <v>9256</v>
      </c>
      <c r="HD395" s="166">
        <v>9256</v>
      </c>
      <c r="HE395" s="166">
        <v>9256</v>
      </c>
      <c r="HF395" s="166">
        <v>9256</v>
      </c>
      <c r="HG395" s="154">
        <v>9256</v>
      </c>
      <c r="HH395" s="154">
        <v>9268</v>
      </c>
      <c r="HI395" s="166">
        <v>9268</v>
      </c>
      <c r="HJ395" s="154">
        <v>9269</v>
      </c>
      <c r="HK395" s="154">
        <v>9268</v>
      </c>
      <c r="HL395" s="166">
        <v>9271</v>
      </c>
      <c r="HM395" s="154">
        <v>9274</v>
      </c>
      <c r="HN395" s="154">
        <v>9273</v>
      </c>
      <c r="HO395" s="166">
        <v>9273</v>
      </c>
      <c r="HP395" s="154">
        <v>9273</v>
      </c>
      <c r="HQ395" s="154">
        <v>9273</v>
      </c>
      <c r="HR395" s="166">
        <v>9273</v>
      </c>
      <c r="HS395" s="154">
        <v>9273</v>
      </c>
      <c r="HT395" s="148">
        <v>9273</v>
      </c>
      <c r="HU395" s="148">
        <v>9265</v>
      </c>
      <c r="HV395" s="148">
        <v>9262</v>
      </c>
      <c r="HW395" s="166">
        <v>9259</v>
      </c>
    </row>
    <row r="396" spans="1:231">
      <c r="A396" s="145">
        <f t="shared" si="55"/>
        <v>44284</v>
      </c>
      <c r="B396" s="220">
        <f>'Age&amp;Sex by occurrence date'!$CZR22</f>
        <v>11406</v>
      </c>
      <c r="C396" s="220">
        <v>9405</v>
      </c>
      <c r="D396" s="220">
        <v>9405</v>
      </c>
      <c r="E396" s="220">
        <v>9405</v>
      </c>
      <c r="F396" s="220">
        <v>9405</v>
      </c>
      <c r="G396" s="220">
        <v>9405</v>
      </c>
      <c r="H396" s="220">
        <v>9405</v>
      </c>
      <c r="I396" s="220">
        <v>9405</v>
      </c>
      <c r="J396" s="220">
        <v>9405</v>
      </c>
      <c r="K396" s="220">
        <v>9405</v>
      </c>
      <c r="L396" s="220">
        <v>9405</v>
      </c>
      <c r="M396" s="220">
        <v>9405</v>
      </c>
      <c r="N396" s="220">
        <v>9405</v>
      </c>
      <c r="O396" s="220">
        <v>9405</v>
      </c>
      <c r="P396" s="220">
        <v>9405</v>
      </c>
      <c r="Q396" s="220">
        <v>9405</v>
      </c>
      <c r="R396" s="220">
        <v>9405</v>
      </c>
      <c r="S396" s="220">
        <v>9405</v>
      </c>
      <c r="T396" s="220">
        <v>9405</v>
      </c>
      <c r="U396" s="220">
        <v>9405</v>
      </c>
      <c r="V396" s="220">
        <v>9404</v>
      </c>
      <c r="W396" s="220">
        <v>9404</v>
      </c>
      <c r="X396" s="220">
        <v>9404</v>
      </c>
      <c r="Y396" s="220">
        <v>9404</v>
      </c>
      <c r="Z396" s="220">
        <v>9400</v>
      </c>
      <c r="AA396" s="220">
        <v>9367</v>
      </c>
      <c r="AB396" s="220">
        <v>9265</v>
      </c>
      <c r="AC396" s="220">
        <v>9265</v>
      </c>
      <c r="AD396" s="220">
        <v>9265</v>
      </c>
      <c r="AE396" s="220">
        <v>9264</v>
      </c>
      <c r="AF396" s="220">
        <v>9264</v>
      </c>
      <c r="AG396" s="220">
        <v>9264</v>
      </c>
      <c r="AH396" s="220">
        <v>9264</v>
      </c>
      <c r="AI396" s="220">
        <v>9264</v>
      </c>
      <c r="AJ396" s="220">
        <v>9264</v>
      </c>
      <c r="AK396" s="220">
        <v>9264</v>
      </c>
      <c r="AL396" s="220">
        <v>9264</v>
      </c>
      <c r="AM396" s="220">
        <v>9264</v>
      </c>
      <c r="AN396" s="220">
        <v>9264</v>
      </c>
      <c r="AO396" s="220">
        <v>9264</v>
      </c>
      <c r="AP396" s="220">
        <v>9264</v>
      </c>
      <c r="AQ396" s="220">
        <v>9264</v>
      </c>
      <c r="AR396" s="220">
        <v>9264</v>
      </c>
      <c r="AS396" s="220">
        <v>9264</v>
      </c>
      <c r="AT396" s="220">
        <v>9264</v>
      </c>
      <c r="AU396" s="220">
        <v>9264</v>
      </c>
      <c r="AV396" s="220">
        <v>9264</v>
      </c>
      <c r="AW396" s="220">
        <v>9264</v>
      </c>
      <c r="AX396" s="220">
        <v>9264</v>
      </c>
      <c r="AY396" s="220">
        <v>9264</v>
      </c>
      <c r="AZ396" s="220">
        <v>9264</v>
      </c>
      <c r="BA396" s="220">
        <v>9264</v>
      </c>
      <c r="BB396" s="220">
        <v>9264</v>
      </c>
      <c r="BC396" s="220">
        <v>9264</v>
      </c>
      <c r="BD396" s="220">
        <v>9264</v>
      </c>
      <c r="BE396" s="220">
        <v>9264</v>
      </c>
      <c r="BF396" s="220">
        <v>9264</v>
      </c>
      <c r="BG396" s="220">
        <v>9264</v>
      </c>
      <c r="BH396" s="220">
        <v>9264</v>
      </c>
      <c r="BI396" s="220">
        <v>9264</v>
      </c>
      <c r="BJ396" s="220">
        <v>9264</v>
      </c>
      <c r="BK396" s="220">
        <v>9264</v>
      </c>
      <c r="BL396" s="220">
        <v>9264</v>
      </c>
      <c r="BM396" s="220">
        <v>9264</v>
      </c>
      <c r="BN396" s="220">
        <v>9264</v>
      </c>
      <c r="BO396" s="220">
        <v>9264</v>
      </c>
      <c r="BP396" s="220">
        <v>9264</v>
      </c>
      <c r="BQ396" s="220">
        <v>9264</v>
      </c>
      <c r="BR396" s="220">
        <v>9264</v>
      </c>
      <c r="BS396" s="220">
        <v>9264</v>
      </c>
      <c r="BT396" s="220">
        <v>9264</v>
      </c>
      <c r="BU396" s="220">
        <v>9264</v>
      </c>
      <c r="BV396" s="220">
        <v>9264</v>
      </c>
      <c r="BW396" s="220">
        <v>9264</v>
      </c>
      <c r="BX396" s="220">
        <v>9264</v>
      </c>
      <c r="BY396" s="220">
        <v>9264</v>
      </c>
      <c r="BZ396" s="220">
        <v>9264</v>
      </c>
      <c r="CA396" s="220">
        <v>9264</v>
      </c>
      <c r="CB396" s="220">
        <v>9264</v>
      </c>
      <c r="CC396" s="220">
        <v>9264</v>
      </c>
      <c r="CD396" s="220">
        <v>9264</v>
      </c>
      <c r="CE396" s="220">
        <v>9264</v>
      </c>
      <c r="CF396" s="220">
        <v>9264</v>
      </c>
      <c r="CG396" s="220">
        <v>9264</v>
      </c>
      <c r="CH396" s="220">
        <v>9264</v>
      </c>
      <c r="CI396" s="220">
        <v>9264</v>
      </c>
      <c r="CJ396" s="220">
        <v>9264</v>
      </c>
      <c r="CK396" s="220">
        <v>9264</v>
      </c>
      <c r="CL396" s="220">
        <v>9264</v>
      </c>
      <c r="CM396" s="220">
        <v>9264</v>
      </c>
      <c r="CN396" s="220">
        <v>9264</v>
      </c>
      <c r="CO396" s="220">
        <v>9264</v>
      </c>
      <c r="CP396" s="220">
        <v>9264</v>
      </c>
      <c r="CQ396" s="220">
        <v>9264</v>
      </c>
      <c r="CR396" s="220">
        <v>9264</v>
      </c>
      <c r="CS396" s="220">
        <v>9264</v>
      </c>
      <c r="CT396" s="220">
        <v>9264</v>
      </c>
      <c r="CU396" s="220">
        <v>9264</v>
      </c>
      <c r="CV396" s="220">
        <v>9264</v>
      </c>
      <c r="CW396" s="220">
        <v>9264</v>
      </c>
      <c r="CX396" s="220">
        <v>9264</v>
      </c>
      <c r="CY396" s="220">
        <v>9264</v>
      </c>
      <c r="CZ396" s="220">
        <v>9264</v>
      </c>
      <c r="DA396" s="220">
        <v>9264</v>
      </c>
      <c r="DB396" s="220">
        <v>9264</v>
      </c>
      <c r="DC396" s="220">
        <v>9264</v>
      </c>
      <c r="DD396" s="220">
        <v>9264</v>
      </c>
      <c r="DE396" s="220">
        <v>9264</v>
      </c>
      <c r="DF396" s="220">
        <v>9264</v>
      </c>
      <c r="DG396" s="220">
        <v>9264</v>
      </c>
      <c r="DH396" s="220">
        <v>9264</v>
      </c>
      <c r="DI396" s="220">
        <v>9264</v>
      </c>
      <c r="DJ396" s="220">
        <v>9264</v>
      </c>
      <c r="DK396" s="220">
        <v>9264</v>
      </c>
      <c r="DL396" s="220">
        <v>9264</v>
      </c>
      <c r="DM396" s="220">
        <v>9264</v>
      </c>
      <c r="DN396" s="220">
        <v>9264</v>
      </c>
      <c r="DO396" s="220">
        <v>9264</v>
      </c>
      <c r="DP396" s="220">
        <v>9264</v>
      </c>
      <c r="DQ396" s="220">
        <v>9264</v>
      </c>
      <c r="DR396" s="220">
        <v>9264</v>
      </c>
      <c r="DS396" s="220">
        <v>9264</v>
      </c>
      <c r="DT396" s="220">
        <v>9237</v>
      </c>
      <c r="DU396" s="220">
        <v>9237</v>
      </c>
      <c r="DV396" s="220">
        <v>9237</v>
      </c>
      <c r="DW396" s="220">
        <v>9247</v>
      </c>
      <c r="DX396" s="220">
        <v>9247</v>
      </c>
      <c r="DY396" s="220">
        <v>9240</v>
      </c>
      <c r="DZ396" s="220">
        <v>9240</v>
      </c>
      <c r="EA396" s="220">
        <v>9234</v>
      </c>
      <c r="EB396" s="220">
        <v>9234</v>
      </c>
      <c r="EC396" s="220">
        <v>9234</v>
      </c>
      <c r="ED396" s="220">
        <v>9234</v>
      </c>
      <c r="EE396" s="220">
        <v>9234</v>
      </c>
      <c r="EF396" s="220">
        <v>9234</v>
      </c>
      <c r="EG396" s="220">
        <v>9234</v>
      </c>
      <c r="EH396" s="220">
        <v>9234</v>
      </c>
      <c r="EI396" s="220">
        <v>9234</v>
      </c>
      <c r="EJ396" s="220">
        <v>9234</v>
      </c>
      <c r="EK396" s="220">
        <v>9234</v>
      </c>
      <c r="EL396" s="220">
        <v>9234</v>
      </c>
      <c r="EM396" s="220">
        <v>9234</v>
      </c>
      <c r="EN396" s="242">
        <v>9234</v>
      </c>
      <c r="EO396" s="232">
        <v>9234</v>
      </c>
      <c r="EP396" s="227">
        <v>9234</v>
      </c>
      <c r="EQ396" s="154">
        <v>9234</v>
      </c>
      <c r="ER396" s="154">
        <v>9234</v>
      </c>
      <c r="ES396" s="154">
        <v>9234</v>
      </c>
      <c r="ET396" s="154">
        <v>9234</v>
      </c>
      <c r="EU396" s="154">
        <v>9234</v>
      </c>
      <c r="EV396" s="154">
        <v>9234</v>
      </c>
      <c r="EW396" s="154">
        <v>9234</v>
      </c>
      <c r="EX396" s="154">
        <v>9234</v>
      </c>
      <c r="EY396" s="154">
        <v>9234</v>
      </c>
      <c r="EZ396" s="154">
        <v>9234</v>
      </c>
      <c r="FA396" s="154">
        <v>9234</v>
      </c>
      <c r="FB396" s="166">
        <v>9234</v>
      </c>
      <c r="FC396" s="154">
        <v>9234</v>
      </c>
      <c r="FD396" s="154">
        <v>9234</v>
      </c>
      <c r="FE396" s="166">
        <v>9234</v>
      </c>
      <c r="FF396" s="154">
        <v>9234</v>
      </c>
      <c r="FG396" s="154">
        <v>9234</v>
      </c>
      <c r="FH396" s="154">
        <v>9234</v>
      </c>
      <c r="FI396" s="166">
        <v>9234</v>
      </c>
      <c r="FJ396" s="166">
        <v>9234</v>
      </c>
      <c r="FK396" s="154">
        <v>9234</v>
      </c>
      <c r="FL396" s="154">
        <v>9234</v>
      </c>
      <c r="FM396" s="154">
        <v>9234</v>
      </c>
      <c r="FN396" s="154">
        <v>9234</v>
      </c>
      <c r="FO396" s="154">
        <v>9234</v>
      </c>
      <c r="FP396" s="154">
        <v>9234</v>
      </c>
      <c r="FQ396" s="154">
        <v>9230</v>
      </c>
      <c r="FR396" s="166">
        <v>9230</v>
      </c>
      <c r="FS396" s="166">
        <v>9230</v>
      </c>
      <c r="FT396" s="166">
        <v>9230</v>
      </c>
      <c r="FU396" s="166">
        <v>9230</v>
      </c>
      <c r="FV396" s="166">
        <v>9230</v>
      </c>
      <c r="FW396" s="166">
        <v>9230</v>
      </c>
      <c r="FX396" s="166">
        <v>9230</v>
      </c>
      <c r="FY396" s="154">
        <v>9230</v>
      </c>
      <c r="FZ396" s="154">
        <v>9230</v>
      </c>
      <c r="GA396" s="154">
        <v>9230</v>
      </c>
      <c r="GB396" s="154">
        <v>9230</v>
      </c>
      <c r="GC396" s="154">
        <v>9230</v>
      </c>
      <c r="GD396" s="154">
        <v>9230</v>
      </c>
      <c r="GE396" s="154">
        <v>9230</v>
      </c>
      <c r="GF396" s="154">
        <v>9230</v>
      </c>
      <c r="GG396" s="154">
        <v>9230</v>
      </c>
      <c r="GH396" s="154">
        <v>9230</v>
      </c>
      <c r="GI396" s="154">
        <v>9230</v>
      </c>
      <c r="GJ396" s="154">
        <v>9230</v>
      </c>
      <c r="GK396" s="154">
        <v>9230</v>
      </c>
      <c r="GL396" s="154">
        <v>9230</v>
      </c>
      <c r="GM396" s="154">
        <v>9231</v>
      </c>
      <c r="GN396" s="154">
        <v>9231</v>
      </c>
      <c r="GO396" s="154">
        <v>9231</v>
      </c>
      <c r="GP396" s="154">
        <v>9231</v>
      </c>
      <c r="GQ396" s="154">
        <v>9231</v>
      </c>
      <c r="GR396" s="154">
        <v>9231</v>
      </c>
      <c r="GS396" s="154">
        <v>9231</v>
      </c>
      <c r="GT396" s="154">
        <v>9231</v>
      </c>
      <c r="GU396" s="154">
        <v>9231</v>
      </c>
      <c r="GV396" s="154">
        <v>9231</v>
      </c>
      <c r="GW396" s="154">
        <v>9231</v>
      </c>
      <c r="GX396" s="154">
        <v>9231</v>
      </c>
      <c r="GY396" s="166">
        <v>9231</v>
      </c>
      <c r="GZ396" s="166">
        <v>9231</v>
      </c>
      <c r="HA396" s="166">
        <v>9231</v>
      </c>
      <c r="HB396" s="166">
        <v>9231</v>
      </c>
      <c r="HC396" s="166">
        <v>9231</v>
      </c>
      <c r="HD396" s="166">
        <v>9231</v>
      </c>
      <c r="HE396" s="166">
        <v>9231</v>
      </c>
      <c r="HF396" s="166">
        <v>9231</v>
      </c>
      <c r="HG396" s="154">
        <v>9231</v>
      </c>
      <c r="HH396" s="154">
        <v>9243</v>
      </c>
      <c r="HI396" s="166">
        <v>9243</v>
      </c>
      <c r="HJ396" s="154">
        <v>9244</v>
      </c>
      <c r="HK396" s="154">
        <v>9243</v>
      </c>
      <c r="HL396" s="166">
        <v>9246</v>
      </c>
      <c r="HM396" s="154">
        <v>9249</v>
      </c>
      <c r="HN396" s="154">
        <v>9248</v>
      </c>
      <c r="HO396" s="166">
        <v>9248</v>
      </c>
      <c r="HP396" s="154">
        <v>9248</v>
      </c>
      <c r="HQ396" s="154">
        <v>9248</v>
      </c>
      <c r="HR396" s="166">
        <v>9248</v>
      </c>
      <c r="HS396" s="154">
        <v>9248</v>
      </c>
      <c r="HT396" s="148">
        <v>9248</v>
      </c>
      <c r="HU396" s="148">
        <v>9240</v>
      </c>
      <c r="HV396" s="148">
        <v>9237</v>
      </c>
      <c r="HW396" s="166">
        <v>9234</v>
      </c>
    </row>
    <row r="397" spans="1:231">
      <c r="A397" s="145">
        <f t="shared" si="55"/>
        <v>44283</v>
      </c>
      <c r="B397" s="220">
        <f>'Age&amp;Sex by occurrence date'!$CZY22</f>
        <v>11369</v>
      </c>
      <c r="C397" s="220">
        <v>9373</v>
      </c>
      <c r="D397" s="220">
        <v>9373</v>
      </c>
      <c r="E397" s="220">
        <v>9373</v>
      </c>
      <c r="F397" s="220">
        <v>9373</v>
      </c>
      <c r="G397" s="220">
        <v>9373</v>
      </c>
      <c r="H397" s="220">
        <v>9373</v>
      </c>
      <c r="I397" s="220">
        <v>9373</v>
      </c>
      <c r="J397" s="220">
        <v>9373</v>
      </c>
      <c r="K397" s="220">
        <v>9373</v>
      </c>
      <c r="L397" s="220">
        <v>9373</v>
      </c>
      <c r="M397" s="220">
        <v>9373</v>
      </c>
      <c r="N397" s="220">
        <v>9373</v>
      </c>
      <c r="O397" s="220">
        <v>9373</v>
      </c>
      <c r="P397" s="220">
        <v>9373</v>
      </c>
      <c r="Q397" s="220">
        <v>9373</v>
      </c>
      <c r="R397" s="220">
        <v>9373</v>
      </c>
      <c r="S397" s="220">
        <v>9373</v>
      </c>
      <c r="T397" s="220">
        <v>9373</v>
      </c>
      <c r="U397" s="220">
        <v>9373</v>
      </c>
      <c r="V397" s="220">
        <v>9372</v>
      </c>
      <c r="W397" s="220">
        <v>9372</v>
      </c>
      <c r="X397" s="220">
        <v>9372</v>
      </c>
      <c r="Y397" s="220">
        <v>9372</v>
      </c>
      <c r="Z397" s="220">
        <v>9368</v>
      </c>
      <c r="AA397" s="220">
        <v>9336</v>
      </c>
      <c r="AB397" s="220">
        <v>9234</v>
      </c>
      <c r="AC397" s="220">
        <v>9234</v>
      </c>
      <c r="AD397" s="220">
        <v>9234</v>
      </c>
      <c r="AE397" s="220">
        <v>9233</v>
      </c>
      <c r="AF397" s="220">
        <v>9233</v>
      </c>
      <c r="AG397" s="220">
        <v>9233</v>
      </c>
      <c r="AH397" s="220">
        <v>9233</v>
      </c>
      <c r="AI397" s="220">
        <v>9233</v>
      </c>
      <c r="AJ397" s="220">
        <v>9233</v>
      </c>
      <c r="AK397" s="220">
        <v>9233</v>
      </c>
      <c r="AL397" s="220">
        <v>9233</v>
      </c>
      <c r="AM397" s="220">
        <v>9233</v>
      </c>
      <c r="AN397" s="220">
        <v>9233</v>
      </c>
      <c r="AO397" s="220">
        <v>9233</v>
      </c>
      <c r="AP397" s="220">
        <v>9233</v>
      </c>
      <c r="AQ397" s="220">
        <v>9233</v>
      </c>
      <c r="AR397" s="220">
        <v>9233</v>
      </c>
      <c r="AS397" s="220">
        <v>9233</v>
      </c>
      <c r="AT397" s="220">
        <v>9233</v>
      </c>
      <c r="AU397" s="220">
        <v>9233</v>
      </c>
      <c r="AV397" s="220">
        <v>9233</v>
      </c>
      <c r="AW397" s="220">
        <v>9233</v>
      </c>
      <c r="AX397" s="220">
        <v>9233</v>
      </c>
      <c r="AY397" s="220">
        <v>9233</v>
      </c>
      <c r="AZ397" s="220">
        <v>9233</v>
      </c>
      <c r="BA397" s="220">
        <v>9233</v>
      </c>
      <c r="BB397" s="220">
        <v>9233</v>
      </c>
      <c r="BC397" s="220">
        <v>9233</v>
      </c>
      <c r="BD397" s="220">
        <v>9233</v>
      </c>
      <c r="BE397" s="220">
        <v>9233</v>
      </c>
      <c r="BF397" s="220">
        <v>9233</v>
      </c>
      <c r="BG397" s="220">
        <v>9233</v>
      </c>
      <c r="BH397" s="220">
        <v>9233</v>
      </c>
      <c r="BI397" s="220">
        <v>9233</v>
      </c>
      <c r="BJ397" s="220">
        <v>9233</v>
      </c>
      <c r="BK397" s="220">
        <v>9233</v>
      </c>
      <c r="BL397" s="220">
        <v>9233</v>
      </c>
      <c r="BM397" s="220">
        <v>9233</v>
      </c>
      <c r="BN397" s="220">
        <v>9233</v>
      </c>
      <c r="BO397" s="220">
        <v>9233</v>
      </c>
      <c r="BP397" s="220">
        <v>9233</v>
      </c>
      <c r="BQ397" s="220">
        <v>9233</v>
      </c>
      <c r="BR397" s="220">
        <v>9233</v>
      </c>
      <c r="BS397" s="220">
        <v>9233</v>
      </c>
      <c r="BT397" s="220">
        <v>9233</v>
      </c>
      <c r="BU397" s="220">
        <v>9233</v>
      </c>
      <c r="BV397" s="220">
        <v>9233</v>
      </c>
      <c r="BW397" s="220">
        <v>9233</v>
      </c>
      <c r="BX397" s="220">
        <v>9233</v>
      </c>
      <c r="BY397" s="220">
        <v>9233</v>
      </c>
      <c r="BZ397" s="220">
        <v>9233</v>
      </c>
      <c r="CA397" s="220">
        <v>9233</v>
      </c>
      <c r="CB397" s="220">
        <v>9233</v>
      </c>
      <c r="CC397" s="220">
        <v>9233</v>
      </c>
      <c r="CD397" s="220">
        <v>9233</v>
      </c>
      <c r="CE397" s="220">
        <v>9233</v>
      </c>
      <c r="CF397" s="220">
        <v>9233</v>
      </c>
      <c r="CG397" s="220">
        <v>9233</v>
      </c>
      <c r="CH397" s="220">
        <v>9233</v>
      </c>
      <c r="CI397" s="220">
        <v>9233</v>
      </c>
      <c r="CJ397" s="220">
        <v>9233</v>
      </c>
      <c r="CK397" s="220">
        <v>9233</v>
      </c>
      <c r="CL397" s="220">
        <v>9233</v>
      </c>
      <c r="CM397" s="220">
        <v>9233</v>
      </c>
      <c r="CN397" s="220">
        <v>9233</v>
      </c>
      <c r="CO397" s="220">
        <v>9233</v>
      </c>
      <c r="CP397" s="220">
        <v>9233</v>
      </c>
      <c r="CQ397" s="220">
        <v>9233</v>
      </c>
      <c r="CR397" s="220">
        <v>9233</v>
      </c>
      <c r="CS397" s="220">
        <v>9233</v>
      </c>
      <c r="CT397" s="220">
        <v>9233</v>
      </c>
      <c r="CU397" s="220">
        <v>9233</v>
      </c>
      <c r="CV397" s="220">
        <v>9233</v>
      </c>
      <c r="CW397" s="220">
        <v>9233</v>
      </c>
      <c r="CX397" s="220">
        <v>9233</v>
      </c>
      <c r="CY397" s="220">
        <v>9233</v>
      </c>
      <c r="CZ397" s="220">
        <v>9233</v>
      </c>
      <c r="DA397" s="220">
        <v>9233</v>
      </c>
      <c r="DB397" s="220">
        <v>9233</v>
      </c>
      <c r="DC397" s="220">
        <v>9233</v>
      </c>
      <c r="DD397" s="220">
        <v>9233</v>
      </c>
      <c r="DE397" s="220">
        <v>9233</v>
      </c>
      <c r="DF397" s="220">
        <v>9233</v>
      </c>
      <c r="DG397" s="220">
        <v>9233</v>
      </c>
      <c r="DH397" s="220">
        <v>9233</v>
      </c>
      <c r="DI397" s="220">
        <v>9233</v>
      </c>
      <c r="DJ397" s="220">
        <v>9233</v>
      </c>
      <c r="DK397" s="220">
        <v>9233</v>
      </c>
      <c r="DL397" s="220">
        <v>9233</v>
      </c>
      <c r="DM397" s="220">
        <v>9233</v>
      </c>
      <c r="DN397" s="220">
        <v>9233</v>
      </c>
      <c r="DO397" s="220">
        <v>9233</v>
      </c>
      <c r="DP397" s="220">
        <v>9233</v>
      </c>
      <c r="DQ397" s="220">
        <v>9233</v>
      </c>
      <c r="DR397" s="220">
        <v>9233</v>
      </c>
      <c r="DS397" s="220">
        <v>9233</v>
      </c>
      <c r="DT397" s="220">
        <v>9206</v>
      </c>
      <c r="DU397" s="220">
        <v>9206</v>
      </c>
      <c r="DV397" s="220">
        <v>9206</v>
      </c>
      <c r="DW397" s="220">
        <v>9216</v>
      </c>
      <c r="DX397" s="220">
        <v>9216</v>
      </c>
      <c r="DY397" s="220">
        <v>9209</v>
      </c>
      <c r="DZ397" s="220">
        <v>9209</v>
      </c>
      <c r="EA397" s="220">
        <v>9203</v>
      </c>
      <c r="EB397" s="220">
        <v>9203</v>
      </c>
      <c r="EC397" s="220">
        <v>9203</v>
      </c>
      <c r="ED397" s="220">
        <v>9203</v>
      </c>
      <c r="EE397" s="220">
        <v>9203</v>
      </c>
      <c r="EF397" s="220">
        <v>9203</v>
      </c>
      <c r="EG397" s="220">
        <v>9203</v>
      </c>
      <c r="EH397" s="220">
        <v>9203</v>
      </c>
      <c r="EI397" s="220">
        <v>9203</v>
      </c>
      <c r="EJ397" s="220">
        <v>9203</v>
      </c>
      <c r="EK397" s="220">
        <v>9203</v>
      </c>
      <c r="EL397" s="220">
        <v>9203</v>
      </c>
      <c r="EM397" s="220">
        <v>9203</v>
      </c>
      <c r="EN397" s="242">
        <v>9203</v>
      </c>
      <c r="EO397" s="232">
        <v>9203</v>
      </c>
      <c r="EP397" s="227">
        <v>9203</v>
      </c>
      <c r="EQ397" s="154">
        <v>9203</v>
      </c>
      <c r="ER397" s="154">
        <v>9203</v>
      </c>
      <c r="ES397" s="154">
        <v>9203</v>
      </c>
      <c r="ET397" s="154">
        <v>9203</v>
      </c>
      <c r="EU397" s="154">
        <v>9203</v>
      </c>
      <c r="EV397" s="154">
        <v>9203</v>
      </c>
      <c r="EW397" s="154">
        <v>9203</v>
      </c>
      <c r="EX397" s="154">
        <v>9203</v>
      </c>
      <c r="EY397" s="154">
        <v>9203</v>
      </c>
      <c r="EZ397" s="154">
        <v>9203</v>
      </c>
      <c r="FA397" s="154">
        <v>9203</v>
      </c>
      <c r="FB397" s="154">
        <v>9203</v>
      </c>
      <c r="FC397" s="166">
        <v>9203</v>
      </c>
      <c r="FD397" s="154">
        <v>9203</v>
      </c>
      <c r="FE397" s="154">
        <v>9203</v>
      </c>
      <c r="FF397" s="154">
        <v>9203</v>
      </c>
      <c r="FG397" s="154">
        <v>9203</v>
      </c>
      <c r="FH397" s="166">
        <v>9203</v>
      </c>
      <c r="FI397" s="166">
        <v>9203</v>
      </c>
      <c r="FJ397" s="166">
        <v>9203</v>
      </c>
      <c r="FK397" s="166">
        <v>9203</v>
      </c>
      <c r="FL397" s="166">
        <v>9203</v>
      </c>
      <c r="FM397" s="166">
        <v>9203</v>
      </c>
      <c r="FN397" s="166">
        <v>9203</v>
      </c>
      <c r="FO397" s="166">
        <v>9203</v>
      </c>
      <c r="FP397" s="166">
        <v>9203</v>
      </c>
      <c r="FQ397" s="166">
        <v>9199</v>
      </c>
      <c r="FR397" s="166">
        <v>9199</v>
      </c>
      <c r="FS397" s="166">
        <v>9199</v>
      </c>
      <c r="FT397" s="166">
        <v>9199</v>
      </c>
      <c r="FU397" s="166">
        <v>9199</v>
      </c>
      <c r="FV397" s="166">
        <v>9199</v>
      </c>
      <c r="FW397" s="166">
        <v>9199</v>
      </c>
      <c r="FX397" s="166">
        <v>9199</v>
      </c>
      <c r="FY397" s="166">
        <v>9199</v>
      </c>
      <c r="FZ397" s="166">
        <v>9199</v>
      </c>
      <c r="GA397" s="166">
        <v>9199</v>
      </c>
      <c r="GB397" s="166">
        <v>9199</v>
      </c>
      <c r="GC397" s="166">
        <v>9199</v>
      </c>
      <c r="GD397" s="166">
        <v>9199</v>
      </c>
      <c r="GE397" s="166">
        <v>9199</v>
      </c>
      <c r="GF397" s="166">
        <v>9199</v>
      </c>
      <c r="GG397" s="166">
        <v>9199</v>
      </c>
      <c r="GH397" s="166">
        <v>9199</v>
      </c>
      <c r="GI397" s="166">
        <v>9199</v>
      </c>
      <c r="GJ397" s="166">
        <v>9199</v>
      </c>
      <c r="GK397" s="154">
        <v>9199</v>
      </c>
      <c r="GL397" s="154">
        <v>9199</v>
      </c>
      <c r="GM397" s="154">
        <v>9200</v>
      </c>
      <c r="GN397" s="154">
        <v>9200</v>
      </c>
      <c r="GO397" s="154">
        <v>9200</v>
      </c>
      <c r="GP397" s="154">
        <v>9200</v>
      </c>
      <c r="GQ397" s="154">
        <v>9200</v>
      </c>
      <c r="GR397" s="154">
        <v>9200</v>
      </c>
      <c r="GS397" s="154">
        <v>9200</v>
      </c>
      <c r="GT397" s="166">
        <v>9200</v>
      </c>
      <c r="GU397" s="166">
        <v>9200</v>
      </c>
      <c r="GV397" s="166">
        <v>9200</v>
      </c>
      <c r="GW397" s="166">
        <v>9200</v>
      </c>
      <c r="GX397" s="166">
        <v>9200</v>
      </c>
      <c r="GY397" s="154">
        <v>9200</v>
      </c>
      <c r="GZ397" s="154">
        <v>9200</v>
      </c>
      <c r="HA397" s="154">
        <v>9200</v>
      </c>
      <c r="HB397" s="154">
        <v>9200</v>
      </c>
      <c r="HC397" s="154">
        <v>9200</v>
      </c>
      <c r="HD397" s="154">
        <v>9200</v>
      </c>
      <c r="HE397" s="154">
        <v>9200</v>
      </c>
      <c r="HF397" s="166">
        <v>9200</v>
      </c>
      <c r="HG397" s="154">
        <v>9200</v>
      </c>
      <c r="HH397" s="154">
        <v>9212</v>
      </c>
      <c r="HI397" s="166">
        <v>9212</v>
      </c>
      <c r="HJ397" s="154">
        <v>9213</v>
      </c>
      <c r="HK397" s="154">
        <v>9212</v>
      </c>
      <c r="HL397" s="166">
        <v>9215</v>
      </c>
      <c r="HM397" s="154">
        <v>9218</v>
      </c>
      <c r="HN397" s="154">
        <v>9217</v>
      </c>
      <c r="HO397" s="166">
        <v>9217</v>
      </c>
      <c r="HP397" s="154">
        <v>9217</v>
      </c>
      <c r="HQ397" s="154">
        <v>9217</v>
      </c>
      <c r="HR397" s="166">
        <v>9217</v>
      </c>
      <c r="HS397" s="154">
        <v>9217</v>
      </c>
      <c r="HT397" s="148">
        <v>9217</v>
      </c>
      <c r="HU397" s="148">
        <v>9210</v>
      </c>
      <c r="HV397" s="148">
        <v>9207</v>
      </c>
      <c r="HW397" s="166">
        <v>9204</v>
      </c>
    </row>
    <row r="398" spans="1:231">
      <c r="A398" s="145">
        <f t="shared" si="55"/>
        <v>44282</v>
      </c>
      <c r="B398" s="220">
        <f>'Age&amp;Sex by occurrence date'!$DAF22</f>
        <v>11335</v>
      </c>
      <c r="C398" s="220">
        <v>9342</v>
      </c>
      <c r="D398" s="220">
        <v>9342</v>
      </c>
      <c r="E398" s="220">
        <v>9342</v>
      </c>
      <c r="F398" s="220">
        <v>9342</v>
      </c>
      <c r="G398" s="220">
        <v>9342</v>
      </c>
      <c r="H398" s="220">
        <v>9342</v>
      </c>
      <c r="I398" s="220">
        <v>9342</v>
      </c>
      <c r="J398" s="220">
        <v>9342</v>
      </c>
      <c r="K398" s="220">
        <v>9342</v>
      </c>
      <c r="L398" s="220">
        <v>9342</v>
      </c>
      <c r="M398" s="220">
        <v>9342</v>
      </c>
      <c r="N398" s="220">
        <v>9342</v>
      </c>
      <c r="O398" s="220">
        <v>9342</v>
      </c>
      <c r="P398" s="220">
        <v>9342</v>
      </c>
      <c r="Q398" s="220">
        <v>9342</v>
      </c>
      <c r="R398" s="220">
        <v>9342</v>
      </c>
      <c r="S398" s="220">
        <v>9342</v>
      </c>
      <c r="T398" s="220">
        <v>9342</v>
      </c>
      <c r="U398" s="220">
        <v>9342</v>
      </c>
      <c r="V398" s="220">
        <v>9341</v>
      </c>
      <c r="W398" s="220">
        <v>9341</v>
      </c>
      <c r="X398" s="220">
        <v>9341</v>
      </c>
      <c r="Y398" s="220">
        <v>9341</v>
      </c>
      <c r="Z398" s="220">
        <v>9337</v>
      </c>
      <c r="AA398" s="220">
        <v>9306</v>
      </c>
      <c r="AB398" s="220">
        <v>9206</v>
      </c>
      <c r="AC398" s="220">
        <v>9206</v>
      </c>
      <c r="AD398" s="220">
        <v>9206</v>
      </c>
      <c r="AE398" s="220">
        <v>9205</v>
      </c>
      <c r="AF398" s="220">
        <v>9205</v>
      </c>
      <c r="AG398" s="220">
        <v>9205</v>
      </c>
      <c r="AH398" s="220">
        <v>9205</v>
      </c>
      <c r="AI398" s="220">
        <v>9205</v>
      </c>
      <c r="AJ398" s="220">
        <v>9205</v>
      </c>
      <c r="AK398" s="220">
        <v>9205</v>
      </c>
      <c r="AL398" s="220">
        <v>9205</v>
      </c>
      <c r="AM398" s="220">
        <v>9205</v>
      </c>
      <c r="AN398" s="220">
        <v>9205</v>
      </c>
      <c r="AO398" s="220">
        <v>9205</v>
      </c>
      <c r="AP398" s="220">
        <v>9205</v>
      </c>
      <c r="AQ398" s="220">
        <v>9205</v>
      </c>
      <c r="AR398" s="220">
        <v>9205</v>
      </c>
      <c r="AS398" s="220">
        <v>9205</v>
      </c>
      <c r="AT398" s="220">
        <v>9205</v>
      </c>
      <c r="AU398" s="220">
        <v>9205</v>
      </c>
      <c r="AV398" s="220">
        <v>9205</v>
      </c>
      <c r="AW398" s="220">
        <v>9205</v>
      </c>
      <c r="AX398" s="220">
        <v>9205</v>
      </c>
      <c r="AY398" s="220">
        <v>9205</v>
      </c>
      <c r="AZ398" s="220">
        <v>9205</v>
      </c>
      <c r="BA398" s="220">
        <v>9205</v>
      </c>
      <c r="BB398" s="220">
        <v>9205</v>
      </c>
      <c r="BC398" s="220">
        <v>9205</v>
      </c>
      <c r="BD398" s="220">
        <v>9205</v>
      </c>
      <c r="BE398" s="220">
        <v>9205</v>
      </c>
      <c r="BF398" s="220">
        <v>9205</v>
      </c>
      <c r="BG398" s="220">
        <v>9205</v>
      </c>
      <c r="BH398" s="220">
        <v>9205</v>
      </c>
      <c r="BI398" s="220">
        <v>9205</v>
      </c>
      <c r="BJ398" s="220">
        <v>9205</v>
      </c>
      <c r="BK398" s="220">
        <v>9205</v>
      </c>
      <c r="BL398" s="220">
        <v>9205</v>
      </c>
      <c r="BM398" s="220">
        <v>9205</v>
      </c>
      <c r="BN398" s="220">
        <v>9205</v>
      </c>
      <c r="BO398" s="220">
        <v>9205</v>
      </c>
      <c r="BP398" s="220">
        <v>9205</v>
      </c>
      <c r="BQ398" s="220">
        <v>9205</v>
      </c>
      <c r="BR398" s="220">
        <v>9205</v>
      </c>
      <c r="BS398" s="220">
        <v>9205</v>
      </c>
      <c r="BT398" s="220">
        <v>9205</v>
      </c>
      <c r="BU398" s="220">
        <v>9205</v>
      </c>
      <c r="BV398" s="220">
        <v>9205</v>
      </c>
      <c r="BW398" s="220">
        <v>9205</v>
      </c>
      <c r="BX398" s="220">
        <v>9205</v>
      </c>
      <c r="BY398" s="220">
        <v>9205</v>
      </c>
      <c r="BZ398" s="220">
        <v>9205</v>
      </c>
      <c r="CA398" s="220">
        <v>9205</v>
      </c>
      <c r="CB398" s="220">
        <v>9205</v>
      </c>
      <c r="CC398" s="220">
        <v>9205</v>
      </c>
      <c r="CD398" s="220">
        <v>9205</v>
      </c>
      <c r="CE398" s="220">
        <v>9205</v>
      </c>
      <c r="CF398" s="220">
        <v>9205</v>
      </c>
      <c r="CG398" s="220">
        <v>9205</v>
      </c>
      <c r="CH398" s="220">
        <v>9205</v>
      </c>
      <c r="CI398" s="220">
        <v>9205</v>
      </c>
      <c r="CJ398" s="220">
        <v>9205</v>
      </c>
      <c r="CK398" s="220">
        <v>9205</v>
      </c>
      <c r="CL398" s="220">
        <v>9205</v>
      </c>
      <c r="CM398" s="220">
        <v>9205</v>
      </c>
      <c r="CN398" s="220">
        <v>9205</v>
      </c>
      <c r="CO398" s="220">
        <v>9205</v>
      </c>
      <c r="CP398" s="220">
        <v>9205</v>
      </c>
      <c r="CQ398" s="220">
        <v>9205</v>
      </c>
      <c r="CR398" s="220">
        <v>9205</v>
      </c>
      <c r="CS398" s="220">
        <v>9205</v>
      </c>
      <c r="CT398" s="220">
        <v>9205</v>
      </c>
      <c r="CU398" s="220">
        <v>9205</v>
      </c>
      <c r="CV398" s="220">
        <v>9205</v>
      </c>
      <c r="CW398" s="220">
        <v>9205</v>
      </c>
      <c r="CX398" s="220">
        <v>9205</v>
      </c>
      <c r="CY398" s="220">
        <v>9205</v>
      </c>
      <c r="CZ398" s="220">
        <v>9205</v>
      </c>
      <c r="DA398" s="220">
        <v>9205</v>
      </c>
      <c r="DB398" s="220">
        <v>9205</v>
      </c>
      <c r="DC398" s="220">
        <v>9205</v>
      </c>
      <c r="DD398" s="220">
        <v>9205</v>
      </c>
      <c r="DE398" s="220">
        <v>9205</v>
      </c>
      <c r="DF398" s="220">
        <v>9205</v>
      </c>
      <c r="DG398" s="220">
        <v>9205</v>
      </c>
      <c r="DH398" s="220">
        <v>9205</v>
      </c>
      <c r="DI398" s="220">
        <v>9205</v>
      </c>
      <c r="DJ398" s="220">
        <v>9205</v>
      </c>
      <c r="DK398" s="220">
        <v>9205</v>
      </c>
      <c r="DL398" s="220">
        <v>9205</v>
      </c>
      <c r="DM398" s="220">
        <v>9205</v>
      </c>
      <c r="DN398" s="220">
        <v>9205</v>
      </c>
      <c r="DO398" s="220">
        <v>9205</v>
      </c>
      <c r="DP398" s="220">
        <v>9205</v>
      </c>
      <c r="DQ398" s="220">
        <v>9205</v>
      </c>
      <c r="DR398" s="220">
        <v>9205</v>
      </c>
      <c r="DS398" s="220">
        <v>9205</v>
      </c>
      <c r="DT398" s="220">
        <v>9178</v>
      </c>
      <c r="DU398" s="220">
        <v>9178</v>
      </c>
      <c r="DV398" s="220">
        <v>9178</v>
      </c>
      <c r="DW398" s="220">
        <v>9188</v>
      </c>
      <c r="DX398" s="220">
        <v>9188</v>
      </c>
      <c r="DY398" s="220">
        <v>9181</v>
      </c>
      <c r="DZ398" s="220">
        <v>9181</v>
      </c>
      <c r="EA398" s="220">
        <v>9175</v>
      </c>
      <c r="EB398" s="220">
        <v>9175</v>
      </c>
      <c r="EC398" s="220">
        <v>9175</v>
      </c>
      <c r="ED398" s="220">
        <v>9175</v>
      </c>
      <c r="EE398" s="220">
        <v>9175</v>
      </c>
      <c r="EF398" s="220">
        <v>9175</v>
      </c>
      <c r="EG398" s="220">
        <v>9175</v>
      </c>
      <c r="EH398" s="220">
        <v>9175</v>
      </c>
      <c r="EI398" s="220">
        <v>9175</v>
      </c>
      <c r="EJ398" s="220">
        <v>9175</v>
      </c>
      <c r="EK398" s="220">
        <v>9175</v>
      </c>
      <c r="EL398" s="220">
        <v>9175</v>
      </c>
      <c r="EM398" s="220">
        <v>9175</v>
      </c>
      <c r="EN398" s="242">
        <v>9175</v>
      </c>
      <c r="EO398" s="232">
        <v>9175</v>
      </c>
      <c r="EP398" s="228">
        <v>9175</v>
      </c>
      <c r="EQ398" s="166">
        <v>9175</v>
      </c>
      <c r="ER398" s="166">
        <v>9175</v>
      </c>
      <c r="ES398" s="166">
        <v>9175</v>
      </c>
      <c r="ET398" s="166">
        <v>9175</v>
      </c>
      <c r="EU398" s="166">
        <v>9175</v>
      </c>
      <c r="EV398" s="154">
        <v>9175</v>
      </c>
      <c r="EW398" s="166">
        <v>9175</v>
      </c>
      <c r="EX398" s="166">
        <v>9175</v>
      </c>
      <c r="EY398" s="166">
        <v>9175</v>
      </c>
      <c r="EZ398" s="166">
        <v>9175</v>
      </c>
      <c r="FA398" s="166">
        <v>9175</v>
      </c>
      <c r="FB398" s="154">
        <v>9175</v>
      </c>
      <c r="FC398" s="154">
        <v>9175</v>
      </c>
      <c r="FD398" s="154">
        <v>9175</v>
      </c>
      <c r="FE398" s="154">
        <v>9175</v>
      </c>
      <c r="FF398" s="166">
        <v>9175</v>
      </c>
      <c r="FG398" s="166">
        <v>9175</v>
      </c>
      <c r="FH398" s="154">
        <v>9175</v>
      </c>
      <c r="FI398" s="154">
        <v>9175</v>
      </c>
      <c r="FJ398" s="154">
        <v>9175</v>
      </c>
      <c r="FK398" s="166">
        <v>9175</v>
      </c>
      <c r="FL398" s="166">
        <v>9175</v>
      </c>
      <c r="FM398" s="166">
        <v>9175</v>
      </c>
      <c r="FN398" s="166">
        <v>9175</v>
      </c>
      <c r="FO398" s="166">
        <v>9175</v>
      </c>
      <c r="FP398" s="166">
        <v>9175</v>
      </c>
      <c r="FQ398" s="166">
        <v>9171</v>
      </c>
      <c r="FR398" s="154">
        <v>9171</v>
      </c>
      <c r="FS398" s="154">
        <v>9171</v>
      </c>
      <c r="FT398" s="154">
        <v>9171</v>
      </c>
      <c r="FU398" s="154">
        <v>9171</v>
      </c>
      <c r="FV398" s="154">
        <v>9171</v>
      </c>
      <c r="FW398" s="154">
        <v>9171</v>
      </c>
      <c r="FX398" s="154">
        <v>9171</v>
      </c>
      <c r="FY398" s="166">
        <v>9171</v>
      </c>
      <c r="FZ398" s="166">
        <v>9171</v>
      </c>
      <c r="GA398" s="166">
        <v>9171</v>
      </c>
      <c r="GB398" s="166">
        <v>9171</v>
      </c>
      <c r="GC398" s="166">
        <v>9171</v>
      </c>
      <c r="GD398" s="166">
        <v>9171</v>
      </c>
      <c r="GE398" s="166">
        <v>9171</v>
      </c>
      <c r="GF398" s="166">
        <v>9171</v>
      </c>
      <c r="GG398" s="166">
        <v>9171</v>
      </c>
      <c r="GH398" s="166">
        <v>9171</v>
      </c>
      <c r="GI398" s="166">
        <v>9171</v>
      </c>
      <c r="GJ398" s="166">
        <v>9171</v>
      </c>
      <c r="GK398" s="166">
        <v>9171</v>
      </c>
      <c r="GL398" s="166">
        <v>9171</v>
      </c>
      <c r="GM398" s="166">
        <v>9172</v>
      </c>
      <c r="GN398" s="166">
        <v>9172</v>
      </c>
      <c r="GO398" s="166">
        <v>9172</v>
      </c>
      <c r="GP398" s="166">
        <v>9172</v>
      </c>
      <c r="GQ398" s="166">
        <v>9172</v>
      </c>
      <c r="GR398" s="166">
        <v>9172</v>
      </c>
      <c r="GS398" s="166">
        <v>9172</v>
      </c>
      <c r="GT398" s="166">
        <v>9172</v>
      </c>
      <c r="GU398" s="166">
        <v>9172</v>
      </c>
      <c r="GV398" s="166">
        <v>9172</v>
      </c>
      <c r="GW398" s="166">
        <v>9172</v>
      </c>
      <c r="GX398" s="166">
        <v>9172</v>
      </c>
      <c r="GY398" s="166">
        <v>9172</v>
      </c>
      <c r="GZ398" s="166">
        <v>9172</v>
      </c>
      <c r="HA398" s="166">
        <v>9172</v>
      </c>
      <c r="HB398" s="166">
        <v>9172</v>
      </c>
      <c r="HC398" s="166">
        <v>9172</v>
      </c>
      <c r="HD398" s="166">
        <v>9172</v>
      </c>
      <c r="HE398" s="166">
        <v>9172</v>
      </c>
      <c r="HF398" s="166">
        <v>9172</v>
      </c>
      <c r="HG398" s="154">
        <v>9172</v>
      </c>
      <c r="HH398" s="154">
        <v>9184</v>
      </c>
      <c r="HI398" s="166">
        <v>9184</v>
      </c>
      <c r="HJ398" s="154">
        <v>9185</v>
      </c>
      <c r="HK398" s="154">
        <v>9184</v>
      </c>
      <c r="HL398" s="166">
        <v>9187</v>
      </c>
      <c r="HM398" s="154">
        <v>9190</v>
      </c>
      <c r="HN398" s="154">
        <v>9189</v>
      </c>
      <c r="HO398" s="166">
        <v>9189</v>
      </c>
      <c r="HP398" s="154">
        <v>9189</v>
      </c>
      <c r="HQ398" s="154">
        <v>9189</v>
      </c>
      <c r="HR398" s="166">
        <v>9189</v>
      </c>
      <c r="HS398" s="154">
        <v>9189</v>
      </c>
      <c r="HT398" s="148">
        <v>9189</v>
      </c>
      <c r="HU398" s="148">
        <v>9182</v>
      </c>
      <c r="HV398" s="148">
        <v>9179</v>
      </c>
      <c r="HW398" s="166">
        <v>9176</v>
      </c>
    </row>
    <row r="399" spans="1:231">
      <c r="A399" s="145">
        <f t="shared" si="55"/>
        <v>44281</v>
      </c>
      <c r="B399" s="220">
        <f>'Age&amp;Sex by occurrence date'!$DAM22</f>
        <v>11306</v>
      </c>
      <c r="C399" s="220">
        <v>9318</v>
      </c>
      <c r="D399" s="220">
        <v>9318</v>
      </c>
      <c r="E399" s="220">
        <v>9318</v>
      </c>
      <c r="F399" s="220">
        <v>9318</v>
      </c>
      <c r="G399" s="220">
        <v>9318</v>
      </c>
      <c r="H399" s="220">
        <v>9318</v>
      </c>
      <c r="I399" s="220">
        <v>9318</v>
      </c>
      <c r="J399" s="220">
        <v>9318</v>
      </c>
      <c r="K399" s="220">
        <v>9318</v>
      </c>
      <c r="L399" s="220">
        <v>9318</v>
      </c>
      <c r="M399" s="220">
        <v>9318</v>
      </c>
      <c r="N399" s="220">
        <v>9318</v>
      </c>
      <c r="O399" s="220">
        <v>9318</v>
      </c>
      <c r="P399" s="220">
        <v>9318</v>
      </c>
      <c r="Q399" s="220">
        <v>9318</v>
      </c>
      <c r="R399" s="220">
        <v>9318</v>
      </c>
      <c r="S399" s="220">
        <v>9318</v>
      </c>
      <c r="T399" s="220">
        <v>9318</v>
      </c>
      <c r="U399" s="220">
        <v>9318</v>
      </c>
      <c r="V399" s="220">
        <v>9317</v>
      </c>
      <c r="W399" s="220">
        <v>9317</v>
      </c>
      <c r="X399" s="220">
        <v>9317</v>
      </c>
      <c r="Y399" s="220">
        <v>9317</v>
      </c>
      <c r="Z399" s="220">
        <v>9313</v>
      </c>
      <c r="AA399" s="220">
        <v>9283</v>
      </c>
      <c r="AB399" s="220">
        <v>9183</v>
      </c>
      <c r="AC399" s="220">
        <v>9183</v>
      </c>
      <c r="AD399" s="220">
        <v>9183</v>
      </c>
      <c r="AE399" s="220">
        <v>9182</v>
      </c>
      <c r="AF399" s="220">
        <v>9182</v>
      </c>
      <c r="AG399" s="220">
        <v>9182</v>
      </c>
      <c r="AH399" s="220">
        <v>9182</v>
      </c>
      <c r="AI399" s="220">
        <v>9182</v>
      </c>
      <c r="AJ399" s="220">
        <v>9182</v>
      </c>
      <c r="AK399" s="220">
        <v>9182</v>
      </c>
      <c r="AL399" s="220">
        <v>9182</v>
      </c>
      <c r="AM399" s="220">
        <v>9182</v>
      </c>
      <c r="AN399" s="220">
        <v>9182</v>
      </c>
      <c r="AO399" s="220">
        <v>9182</v>
      </c>
      <c r="AP399" s="220">
        <v>9182</v>
      </c>
      <c r="AQ399" s="220">
        <v>9182</v>
      </c>
      <c r="AR399" s="220">
        <v>9182</v>
      </c>
      <c r="AS399" s="220">
        <v>9182</v>
      </c>
      <c r="AT399" s="220">
        <v>9182</v>
      </c>
      <c r="AU399" s="220">
        <v>9182</v>
      </c>
      <c r="AV399" s="220">
        <v>9182</v>
      </c>
      <c r="AW399" s="220">
        <v>9182</v>
      </c>
      <c r="AX399" s="220">
        <v>9182</v>
      </c>
      <c r="AY399" s="220">
        <v>9182</v>
      </c>
      <c r="AZ399" s="220">
        <v>9182</v>
      </c>
      <c r="BA399" s="220">
        <v>9182</v>
      </c>
      <c r="BB399" s="220">
        <v>9182</v>
      </c>
      <c r="BC399" s="220">
        <v>9182</v>
      </c>
      <c r="BD399" s="220">
        <v>9182</v>
      </c>
      <c r="BE399" s="220">
        <v>9182</v>
      </c>
      <c r="BF399" s="220">
        <v>9182</v>
      </c>
      <c r="BG399" s="220">
        <v>9182</v>
      </c>
      <c r="BH399" s="220">
        <v>9182</v>
      </c>
      <c r="BI399" s="220">
        <v>9182</v>
      </c>
      <c r="BJ399" s="220">
        <v>9182</v>
      </c>
      <c r="BK399" s="220">
        <v>9182</v>
      </c>
      <c r="BL399" s="220">
        <v>9182</v>
      </c>
      <c r="BM399" s="220">
        <v>9182</v>
      </c>
      <c r="BN399" s="220">
        <v>9182</v>
      </c>
      <c r="BO399" s="220">
        <v>9182</v>
      </c>
      <c r="BP399" s="220">
        <v>9182</v>
      </c>
      <c r="BQ399" s="220">
        <v>9182</v>
      </c>
      <c r="BR399" s="220">
        <v>9182</v>
      </c>
      <c r="BS399" s="220">
        <v>9182</v>
      </c>
      <c r="BT399" s="220">
        <v>9182</v>
      </c>
      <c r="BU399" s="220">
        <v>9182</v>
      </c>
      <c r="BV399" s="220">
        <v>9182</v>
      </c>
      <c r="BW399" s="220">
        <v>9182</v>
      </c>
      <c r="BX399" s="220">
        <v>9182</v>
      </c>
      <c r="BY399" s="220">
        <v>9182</v>
      </c>
      <c r="BZ399" s="220">
        <v>9182</v>
      </c>
      <c r="CA399" s="220">
        <v>9182</v>
      </c>
      <c r="CB399" s="220">
        <v>9182</v>
      </c>
      <c r="CC399" s="220">
        <v>9182</v>
      </c>
      <c r="CD399" s="220">
        <v>9182</v>
      </c>
      <c r="CE399" s="220">
        <v>9182</v>
      </c>
      <c r="CF399" s="220">
        <v>9182</v>
      </c>
      <c r="CG399" s="220">
        <v>9182</v>
      </c>
      <c r="CH399" s="220">
        <v>9182</v>
      </c>
      <c r="CI399" s="220">
        <v>9182</v>
      </c>
      <c r="CJ399" s="220">
        <v>9182</v>
      </c>
      <c r="CK399" s="220">
        <v>9182</v>
      </c>
      <c r="CL399" s="220">
        <v>9182</v>
      </c>
      <c r="CM399" s="220">
        <v>9182</v>
      </c>
      <c r="CN399" s="220">
        <v>9182</v>
      </c>
      <c r="CO399" s="220">
        <v>9182</v>
      </c>
      <c r="CP399" s="220">
        <v>9182</v>
      </c>
      <c r="CQ399" s="220">
        <v>9182</v>
      </c>
      <c r="CR399" s="220">
        <v>9182</v>
      </c>
      <c r="CS399" s="220">
        <v>9182</v>
      </c>
      <c r="CT399" s="220">
        <v>9182</v>
      </c>
      <c r="CU399" s="220">
        <v>9182</v>
      </c>
      <c r="CV399" s="220">
        <v>9182</v>
      </c>
      <c r="CW399" s="220">
        <v>9182</v>
      </c>
      <c r="CX399" s="220">
        <v>9182</v>
      </c>
      <c r="CY399" s="220">
        <v>9182</v>
      </c>
      <c r="CZ399" s="220">
        <v>9182</v>
      </c>
      <c r="DA399" s="220">
        <v>9182</v>
      </c>
      <c r="DB399" s="220">
        <v>9182</v>
      </c>
      <c r="DC399" s="220">
        <v>9182</v>
      </c>
      <c r="DD399" s="220">
        <v>9182</v>
      </c>
      <c r="DE399" s="220">
        <v>9182</v>
      </c>
      <c r="DF399" s="220">
        <v>9182</v>
      </c>
      <c r="DG399" s="220">
        <v>9182</v>
      </c>
      <c r="DH399" s="220">
        <v>9182</v>
      </c>
      <c r="DI399" s="220">
        <v>9182</v>
      </c>
      <c r="DJ399" s="220">
        <v>9182</v>
      </c>
      <c r="DK399" s="220">
        <v>9182</v>
      </c>
      <c r="DL399" s="220">
        <v>9182</v>
      </c>
      <c r="DM399" s="220">
        <v>9182</v>
      </c>
      <c r="DN399" s="220">
        <v>9182</v>
      </c>
      <c r="DO399" s="220">
        <v>9182</v>
      </c>
      <c r="DP399" s="220">
        <v>9182</v>
      </c>
      <c r="DQ399" s="220">
        <v>9182</v>
      </c>
      <c r="DR399" s="220">
        <v>9182</v>
      </c>
      <c r="DS399" s="220">
        <v>9182</v>
      </c>
      <c r="DT399" s="220">
        <v>9155</v>
      </c>
      <c r="DU399" s="220">
        <v>9155</v>
      </c>
      <c r="DV399" s="220">
        <v>9155</v>
      </c>
      <c r="DW399" s="220">
        <v>9165</v>
      </c>
      <c r="DX399" s="220">
        <v>9165</v>
      </c>
      <c r="DY399" s="220">
        <v>9158</v>
      </c>
      <c r="DZ399" s="220">
        <v>9158</v>
      </c>
      <c r="EA399" s="220">
        <v>9152</v>
      </c>
      <c r="EB399" s="220">
        <v>9152</v>
      </c>
      <c r="EC399" s="220">
        <v>9152</v>
      </c>
      <c r="ED399" s="220">
        <v>9152</v>
      </c>
      <c r="EE399" s="220">
        <v>9152</v>
      </c>
      <c r="EF399" s="220">
        <v>9152</v>
      </c>
      <c r="EG399" s="220">
        <v>9152</v>
      </c>
      <c r="EH399" s="220">
        <v>9152</v>
      </c>
      <c r="EI399" s="220">
        <v>9152</v>
      </c>
      <c r="EJ399" s="220">
        <v>9152</v>
      </c>
      <c r="EK399" s="220">
        <v>9152</v>
      </c>
      <c r="EL399" s="220">
        <v>9152</v>
      </c>
      <c r="EM399" s="220">
        <v>9152</v>
      </c>
      <c r="EN399" s="242">
        <v>9152</v>
      </c>
      <c r="EO399" s="232">
        <v>9152</v>
      </c>
      <c r="EP399" s="227">
        <v>9152</v>
      </c>
      <c r="EQ399" s="154">
        <v>9152</v>
      </c>
      <c r="ER399" s="154">
        <v>9152</v>
      </c>
      <c r="ES399" s="154">
        <v>9152</v>
      </c>
      <c r="ET399" s="154">
        <v>9152</v>
      </c>
      <c r="EU399" s="154">
        <v>9152</v>
      </c>
      <c r="EV399" s="166">
        <v>9152</v>
      </c>
      <c r="EW399" s="154">
        <v>9152</v>
      </c>
      <c r="EX399" s="154">
        <v>9152</v>
      </c>
      <c r="EY399" s="154">
        <v>9152</v>
      </c>
      <c r="EZ399" s="154">
        <v>9152</v>
      </c>
      <c r="FA399" s="154">
        <v>9152</v>
      </c>
      <c r="FB399" s="166">
        <v>9152</v>
      </c>
      <c r="FC399" s="166">
        <v>9152</v>
      </c>
      <c r="FD399" s="166">
        <v>9152</v>
      </c>
      <c r="FE399" s="166">
        <v>9152</v>
      </c>
      <c r="FF399" s="154">
        <v>9152</v>
      </c>
      <c r="FG399" s="154">
        <v>9152</v>
      </c>
      <c r="FH399" s="166">
        <v>9152</v>
      </c>
      <c r="FI399" s="154">
        <v>9152</v>
      </c>
      <c r="FJ399" s="154">
        <v>9152</v>
      </c>
      <c r="FK399" s="166">
        <v>9152</v>
      </c>
      <c r="FL399" s="166">
        <v>9152</v>
      </c>
      <c r="FM399" s="166">
        <v>9152</v>
      </c>
      <c r="FN399" s="166">
        <v>9152</v>
      </c>
      <c r="FO399" s="166">
        <v>9152</v>
      </c>
      <c r="FP399" s="166">
        <v>9152</v>
      </c>
      <c r="FQ399" s="166">
        <v>9148</v>
      </c>
      <c r="FR399" s="154">
        <v>9148</v>
      </c>
      <c r="FS399" s="154">
        <v>9148</v>
      </c>
      <c r="FT399" s="154">
        <v>9148</v>
      </c>
      <c r="FU399" s="154">
        <v>9148</v>
      </c>
      <c r="FV399" s="154">
        <v>9148</v>
      </c>
      <c r="FW399" s="154">
        <v>9148</v>
      </c>
      <c r="FX399" s="154">
        <v>9148</v>
      </c>
      <c r="FY399" s="154">
        <v>9148</v>
      </c>
      <c r="FZ399" s="154">
        <v>9148</v>
      </c>
      <c r="GA399" s="154">
        <v>9148</v>
      </c>
      <c r="GB399" s="154">
        <v>9148</v>
      </c>
      <c r="GC399" s="154">
        <v>9148</v>
      </c>
      <c r="GD399" s="154">
        <v>9148</v>
      </c>
      <c r="GE399" s="154">
        <v>9148</v>
      </c>
      <c r="GF399" s="154">
        <v>9148</v>
      </c>
      <c r="GG399" s="154">
        <v>9148</v>
      </c>
      <c r="GH399" s="154">
        <v>9148</v>
      </c>
      <c r="GI399" s="154">
        <v>9148</v>
      </c>
      <c r="GJ399" s="154">
        <v>9148</v>
      </c>
      <c r="GK399" s="166">
        <v>9148</v>
      </c>
      <c r="GL399" s="166">
        <v>9148</v>
      </c>
      <c r="GM399" s="166">
        <v>9149</v>
      </c>
      <c r="GN399" s="166">
        <v>9149</v>
      </c>
      <c r="GO399" s="166">
        <v>9149</v>
      </c>
      <c r="GP399" s="166">
        <v>9149</v>
      </c>
      <c r="GQ399" s="166">
        <v>9149</v>
      </c>
      <c r="GR399" s="166">
        <v>9149</v>
      </c>
      <c r="GS399" s="166">
        <v>9149</v>
      </c>
      <c r="GT399" s="166">
        <v>9149</v>
      </c>
      <c r="GU399" s="166">
        <v>9149</v>
      </c>
      <c r="GV399" s="166">
        <v>9149</v>
      </c>
      <c r="GW399" s="166">
        <v>9149</v>
      </c>
      <c r="GX399" s="166">
        <v>9149</v>
      </c>
      <c r="GY399" s="166">
        <v>9149</v>
      </c>
      <c r="GZ399" s="166">
        <v>9149</v>
      </c>
      <c r="HA399" s="166">
        <v>9149</v>
      </c>
      <c r="HB399" s="166">
        <v>9149</v>
      </c>
      <c r="HC399" s="166">
        <v>9149</v>
      </c>
      <c r="HD399" s="166">
        <v>9149</v>
      </c>
      <c r="HE399" s="166">
        <v>9149</v>
      </c>
      <c r="HF399" s="166">
        <v>9149</v>
      </c>
      <c r="HG399" s="154">
        <v>9149</v>
      </c>
      <c r="HH399" s="154">
        <v>9161</v>
      </c>
      <c r="HI399" s="166">
        <v>9161</v>
      </c>
      <c r="HJ399" s="154">
        <v>9162</v>
      </c>
      <c r="HK399" s="154">
        <v>9161</v>
      </c>
      <c r="HL399" s="166">
        <v>9164</v>
      </c>
      <c r="HM399" s="154">
        <v>9167</v>
      </c>
      <c r="HN399" s="154">
        <v>9166</v>
      </c>
      <c r="HO399" s="166">
        <v>9166</v>
      </c>
      <c r="HP399" s="154">
        <v>9166</v>
      </c>
      <c r="HQ399" s="154">
        <v>9166</v>
      </c>
      <c r="HR399" s="166">
        <v>9166</v>
      </c>
      <c r="HS399" s="154">
        <v>9166</v>
      </c>
      <c r="HT399" s="148">
        <v>9166</v>
      </c>
      <c r="HU399" s="148">
        <v>9159</v>
      </c>
      <c r="HV399" s="148">
        <v>9156</v>
      </c>
      <c r="HW399" s="166">
        <v>9153</v>
      </c>
    </row>
    <row r="400" spans="1:231">
      <c r="A400" s="145">
        <f t="shared" si="55"/>
        <v>44280</v>
      </c>
      <c r="B400" s="220">
        <f>'Age&amp;Sex by occurrence date'!$DAT22</f>
        <v>11278</v>
      </c>
      <c r="C400" s="220">
        <v>9293</v>
      </c>
      <c r="D400" s="220">
        <v>9293</v>
      </c>
      <c r="E400" s="220">
        <v>9293</v>
      </c>
      <c r="F400" s="220">
        <v>9293</v>
      </c>
      <c r="G400" s="220">
        <v>9293</v>
      </c>
      <c r="H400" s="220">
        <v>9293</v>
      </c>
      <c r="I400" s="220">
        <v>9293</v>
      </c>
      <c r="J400" s="220">
        <v>9293</v>
      </c>
      <c r="K400" s="220">
        <v>9293</v>
      </c>
      <c r="L400" s="220">
        <v>9293</v>
      </c>
      <c r="M400" s="220">
        <v>9293</v>
      </c>
      <c r="N400" s="220">
        <v>9293</v>
      </c>
      <c r="O400" s="220">
        <v>9293</v>
      </c>
      <c r="P400" s="220">
        <v>9293</v>
      </c>
      <c r="Q400" s="220">
        <v>9293</v>
      </c>
      <c r="R400" s="220">
        <v>9293</v>
      </c>
      <c r="S400" s="220">
        <v>9293</v>
      </c>
      <c r="T400" s="220">
        <v>9293</v>
      </c>
      <c r="U400" s="220">
        <v>9293</v>
      </c>
      <c r="V400" s="220">
        <v>9292</v>
      </c>
      <c r="W400" s="220">
        <v>9292</v>
      </c>
      <c r="X400" s="220">
        <v>9292</v>
      </c>
      <c r="Y400" s="220">
        <v>9292</v>
      </c>
      <c r="Z400" s="220">
        <v>9288</v>
      </c>
      <c r="AA400" s="220">
        <v>9258</v>
      </c>
      <c r="AB400" s="220">
        <v>9158</v>
      </c>
      <c r="AC400" s="220">
        <v>9158</v>
      </c>
      <c r="AD400" s="220">
        <v>9158</v>
      </c>
      <c r="AE400" s="220">
        <v>9157</v>
      </c>
      <c r="AF400" s="220">
        <v>9157</v>
      </c>
      <c r="AG400" s="220">
        <v>9157</v>
      </c>
      <c r="AH400" s="220">
        <v>9157</v>
      </c>
      <c r="AI400" s="220">
        <v>9157</v>
      </c>
      <c r="AJ400" s="220">
        <v>9157</v>
      </c>
      <c r="AK400" s="220">
        <v>9157</v>
      </c>
      <c r="AL400" s="220">
        <v>9157</v>
      </c>
      <c r="AM400" s="220">
        <v>9157</v>
      </c>
      <c r="AN400" s="220">
        <v>9157</v>
      </c>
      <c r="AO400" s="220">
        <v>9157</v>
      </c>
      <c r="AP400" s="220">
        <v>9157</v>
      </c>
      <c r="AQ400" s="220">
        <v>9157</v>
      </c>
      <c r="AR400" s="220">
        <v>9157</v>
      </c>
      <c r="AS400" s="220">
        <v>9157</v>
      </c>
      <c r="AT400" s="220">
        <v>9157</v>
      </c>
      <c r="AU400" s="220">
        <v>9157</v>
      </c>
      <c r="AV400" s="220">
        <v>9157</v>
      </c>
      <c r="AW400" s="220">
        <v>9157</v>
      </c>
      <c r="AX400" s="220">
        <v>9157</v>
      </c>
      <c r="AY400" s="220">
        <v>9157</v>
      </c>
      <c r="AZ400" s="220">
        <v>9157</v>
      </c>
      <c r="BA400" s="220">
        <v>9157</v>
      </c>
      <c r="BB400" s="220">
        <v>9157</v>
      </c>
      <c r="BC400" s="220">
        <v>9157</v>
      </c>
      <c r="BD400" s="220">
        <v>9157</v>
      </c>
      <c r="BE400" s="220">
        <v>9157</v>
      </c>
      <c r="BF400" s="220">
        <v>9157</v>
      </c>
      <c r="BG400" s="220">
        <v>9157</v>
      </c>
      <c r="BH400" s="220">
        <v>9157</v>
      </c>
      <c r="BI400" s="220">
        <v>9157</v>
      </c>
      <c r="BJ400" s="220">
        <v>9157</v>
      </c>
      <c r="BK400" s="220">
        <v>9157</v>
      </c>
      <c r="BL400" s="220">
        <v>9157</v>
      </c>
      <c r="BM400" s="220">
        <v>9157</v>
      </c>
      <c r="BN400" s="220">
        <v>9157</v>
      </c>
      <c r="BO400" s="220">
        <v>9157</v>
      </c>
      <c r="BP400" s="220">
        <v>9157</v>
      </c>
      <c r="BQ400" s="220">
        <v>9157</v>
      </c>
      <c r="BR400" s="220">
        <v>9157</v>
      </c>
      <c r="BS400" s="220">
        <v>9157</v>
      </c>
      <c r="BT400" s="220">
        <v>9157</v>
      </c>
      <c r="BU400" s="220">
        <v>9157</v>
      </c>
      <c r="BV400" s="220">
        <v>9157</v>
      </c>
      <c r="BW400" s="220">
        <v>9157</v>
      </c>
      <c r="BX400" s="220">
        <v>9157</v>
      </c>
      <c r="BY400" s="220">
        <v>9157</v>
      </c>
      <c r="BZ400" s="220">
        <v>9157</v>
      </c>
      <c r="CA400" s="220">
        <v>9157</v>
      </c>
      <c r="CB400" s="220">
        <v>9157</v>
      </c>
      <c r="CC400" s="220">
        <v>9157</v>
      </c>
      <c r="CD400" s="220">
        <v>9157</v>
      </c>
      <c r="CE400" s="220">
        <v>9157</v>
      </c>
      <c r="CF400" s="220">
        <v>9157</v>
      </c>
      <c r="CG400" s="220">
        <v>9157</v>
      </c>
      <c r="CH400" s="220">
        <v>9157</v>
      </c>
      <c r="CI400" s="220">
        <v>9157</v>
      </c>
      <c r="CJ400" s="220">
        <v>9157</v>
      </c>
      <c r="CK400" s="220">
        <v>9157</v>
      </c>
      <c r="CL400" s="220">
        <v>9157</v>
      </c>
      <c r="CM400" s="220">
        <v>9157</v>
      </c>
      <c r="CN400" s="220">
        <v>9157</v>
      </c>
      <c r="CO400" s="220">
        <v>9157</v>
      </c>
      <c r="CP400" s="220">
        <v>9157</v>
      </c>
      <c r="CQ400" s="220">
        <v>9157</v>
      </c>
      <c r="CR400" s="220">
        <v>9157</v>
      </c>
      <c r="CS400" s="220">
        <v>9157</v>
      </c>
      <c r="CT400" s="220">
        <v>9157</v>
      </c>
      <c r="CU400" s="220">
        <v>9157</v>
      </c>
      <c r="CV400" s="220">
        <v>9157</v>
      </c>
      <c r="CW400" s="220">
        <v>9157</v>
      </c>
      <c r="CX400" s="220">
        <v>9157</v>
      </c>
      <c r="CY400" s="220">
        <v>9157</v>
      </c>
      <c r="CZ400" s="220">
        <v>9157</v>
      </c>
      <c r="DA400" s="220">
        <v>9157</v>
      </c>
      <c r="DB400" s="220">
        <v>9157</v>
      </c>
      <c r="DC400" s="220">
        <v>9157</v>
      </c>
      <c r="DD400" s="220">
        <v>9157</v>
      </c>
      <c r="DE400" s="220">
        <v>9157</v>
      </c>
      <c r="DF400" s="220">
        <v>9157</v>
      </c>
      <c r="DG400" s="220">
        <v>9157</v>
      </c>
      <c r="DH400" s="220">
        <v>9157</v>
      </c>
      <c r="DI400" s="220">
        <v>9157</v>
      </c>
      <c r="DJ400" s="220">
        <v>9157</v>
      </c>
      <c r="DK400" s="220">
        <v>9157</v>
      </c>
      <c r="DL400" s="220">
        <v>9157</v>
      </c>
      <c r="DM400" s="220">
        <v>9157</v>
      </c>
      <c r="DN400" s="220">
        <v>9157</v>
      </c>
      <c r="DO400" s="220">
        <v>9157</v>
      </c>
      <c r="DP400" s="220">
        <v>9157</v>
      </c>
      <c r="DQ400" s="220">
        <v>9157</v>
      </c>
      <c r="DR400" s="220">
        <v>9157</v>
      </c>
      <c r="DS400" s="220">
        <v>9157</v>
      </c>
      <c r="DT400" s="220">
        <v>9130</v>
      </c>
      <c r="DU400" s="220">
        <v>9130</v>
      </c>
      <c r="DV400" s="220">
        <v>9130</v>
      </c>
      <c r="DW400" s="220">
        <v>9140</v>
      </c>
      <c r="DX400" s="220">
        <v>9140</v>
      </c>
      <c r="DY400" s="220">
        <v>9133</v>
      </c>
      <c r="DZ400" s="220">
        <v>9133</v>
      </c>
      <c r="EA400" s="220">
        <v>9127</v>
      </c>
      <c r="EB400" s="220">
        <v>9127</v>
      </c>
      <c r="EC400" s="220">
        <v>9127</v>
      </c>
      <c r="ED400" s="220">
        <v>9127</v>
      </c>
      <c r="EE400" s="220">
        <v>9127</v>
      </c>
      <c r="EF400" s="220">
        <v>9127</v>
      </c>
      <c r="EG400" s="220">
        <v>9127</v>
      </c>
      <c r="EH400" s="220">
        <v>9127</v>
      </c>
      <c r="EI400" s="220">
        <v>9127</v>
      </c>
      <c r="EJ400" s="220">
        <v>9127</v>
      </c>
      <c r="EK400" s="220">
        <v>9127</v>
      </c>
      <c r="EL400" s="220">
        <v>9127</v>
      </c>
      <c r="EM400" s="220">
        <v>9127</v>
      </c>
      <c r="EN400" s="242">
        <v>9127</v>
      </c>
      <c r="EO400" s="232">
        <v>9127</v>
      </c>
      <c r="EP400" s="227">
        <v>9127</v>
      </c>
      <c r="EQ400" s="154">
        <v>9127</v>
      </c>
      <c r="ER400" s="154">
        <v>9127</v>
      </c>
      <c r="ES400" s="154">
        <v>9127</v>
      </c>
      <c r="ET400" s="154">
        <v>9127</v>
      </c>
      <c r="EU400" s="154">
        <v>9127</v>
      </c>
      <c r="EV400" s="154">
        <v>9127</v>
      </c>
      <c r="EW400" s="166">
        <v>9127</v>
      </c>
      <c r="EX400" s="166">
        <v>9127</v>
      </c>
      <c r="EY400" s="166">
        <v>9127</v>
      </c>
      <c r="EZ400" s="166">
        <v>9127</v>
      </c>
      <c r="FA400" s="166">
        <v>9127</v>
      </c>
      <c r="FB400" s="154">
        <v>9127</v>
      </c>
      <c r="FC400" s="166">
        <v>9127</v>
      </c>
      <c r="FD400" s="154">
        <v>9127</v>
      </c>
      <c r="FE400" s="154">
        <v>9127</v>
      </c>
      <c r="FF400" s="166">
        <v>9127</v>
      </c>
      <c r="FG400" s="166">
        <v>9127</v>
      </c>
      <c r="FH400" s="154">
        <v>9127</v>
      </c>
      <c r="FI400" s="166">
        <v>9127</v>
      </c>
      <c r="FJ400" s="166">
        <v>9127</v>
      </c>
      <c r="FK400" s="166">
        <v>9127</v>
      </c>
      <c r="FL400" s="166">
        <v>9127</v>
      </c>
      <c r="FM400" s="166">
        <v>9127</v>
      </c>
      <c r="FN400" s="166">
        <v>9127</v>
      </c>
      <c r="FO400" s="166">
        <v>9127</v>
      </c>
      <c r="FP400" s="166">
        <v>9127</v>
      </c>
      <c r="FQ400" s="166">
        <v>9123</v>
      </c>
      <c r="FR400" s="166">
        <v>9123</v>
      </c>
      <c r="FS400" s="166">
        <v>9123</v>
      </c>
      <c r="FT400" s="166">
        <v>9123</v>
      </c>
      <c r="FU400" s="166">
        <v>9123</v>
      </c>
      <c r="FV400" s="166">
        <v>9123</v>
      </c>
      <c r="FW400" s="166">
        <v>9123</v>
      </c>
      <c r="FX400" s="166">
        <v>9123</v>
      </c>
      <c r="FY400" s="166">
        <v>9123</v>
      </c>
      <c r="FZ400" s="166">
        <v>9123</v>
      </c>
      <c r="GA400" s="166">
        <v>9123</v>
      </c>
      <c r="GB400" s="166">
        <v>9123</v>
      </c>
      <c r="GC400" s="166">
        <v>9123</v>
      </c>
      <c r="GD400" s="166">
        <v>9123</v>
      </c>
      <c r="GE400" s="166">
        <v>9123</v>
      </c>
      <c r="GF400" s="166">
        <v>9123</v>
      </c>
      <c r="GG400" s="166">
        <v>9123</v>
      </c>
      <c r="GH400" s="166">
        <v>9123</v>
      </c>
      <c r="GI400" s="166">
        <v>9123</v>
      </c>
      <c r="GJ400" s="166">
        <v>9123</v>
      </c>
      <c r="GK400" s="154">
        <v>9123</v>
      </c>
      <c r="GL400" s="154">
        <v>9123</v>
      </c>
      <c r="GM400" s="154">
        <v>9124</v>
      </c>
      <c r="GN400" s="154">
        <v>9124</v>
      </c>
      <c r="GO400" s="154">
        <v>9124</v>
      </c>
      <c r="GP400" s="154">
        <v>9124</v>
      </c>
      <c r="GQ400" s="154">
        <v>9124</v>
      </c>
      <c r="GR400" s="154">
        <v>9124</v>
      </c>
      <c r="GS400" s="154">
        <v>9124</v>
      </c>
      <c r="GT400" s="166">
        <v>9124</v>
      </c>
      <c r="GU400" s="166">
        <v>9124</v>
      </c>
      <c r="GV400" s="166">
        <v>9124</v>
      </c>
      <c r="GW400" s="166">
        <v>9124</v>
      </c>
      <c r="GX400" s="166">
        <v>9124</v>
      </c>
      <c r="GY400" s="166">
        <v>9124</v>
      </c>
      <c r="GZ400" s="166">
        <v>9124</v>
      </c>
      <c r="HA400" s="166">
        <v>9124</v>
      </c>
      <c r="HB400" s="166">
        <v>9124</v>
      </c>
      <c r="HC400" s="166">
        <v>9124</v>
      </c>
      <c r="HD400" s="166">
        <v>9124</v>
      </c>
      <c r="HE400" s="166">
        <v>9124</v>
      </c>
      <c r="HF400" s="154">
        <v>9124</v>
      </c>
      <c r="HG400" s="154">
        <v>9124</v>
      </c>
      <c r="HH400" s="154">
        <v>9136</v>
      </c>
      <c r="HI400" s="154">
        <v>9136</v>
      </c>
      <c r="HJ400" s="154">
        <v>9137</v>
      </c>
      <c r="HK400" s="154">
        <v>9136</v>
      </c>
      <c r="HL400" s="154">
        <v>9139</v>
      </c>
      <c r="HM400" s="154">
        <v>9142</v>
      </c>
      <c r="HN400" s="154">
        <v>9141</v>
      </c>
      <c r="HO400" s="166">
        <v>9141</v>
      </c>
      <c r="HP400" s="154">
        <v>9141</v>
      </c>
      <c r="HQ400" s="154">
        <v>9141</v>
      </c>
      <c r="HR400" s="166">
        <v>9141</v>
      </c>
      <c r="HS400" s="154">
        <v>9141</v>
      </c>
      <c r="HT400" s="148">
        <v>9141</v>
      </c>
      <c r="HU400" s="148">
        <v>9133</v>
      </c>
      <c r="HV400" s="148">
        <v>9130</v>
      </c>
      <c r="HW400" s="166">
        <v>9127</v>
      </c>
    </row>
    <row r="401" spans="1:231">
      <c r="A401" s="145">
        <f t="shared" si="55"/>
        <v>44279</v>
      </c>
      <c r="B401" s="220">
        <f>'Age&amp;Sex by occurrence date'!$DBA22</f>
        <v>11241</v>
      </c>
      <c r="C401" s="220">
        <v>9262</v>
      </c>
      <c r="D401" s="220">
        <v>9262</v>
      </c>
      <c r="E401" s="220">
        <v>9262</v>
      </c>
      <c r="F401" s="220">
        <v>9262</v>
      </c>
      <c r="G401" s="220">
        <v>9262</v>
      </c>
      <c r="H401" s="220">
        <v>9262</v>
      </c>
      <c r="I401" s="220">
        <v>9262</v>
      </c>
      <c r="J401" s="220">
        <v>9262</v>
      </c>
      <c r="K401" s="220">
        <v>9262</v>
      </c>
      <c r="L401" s="220">
        <v>9262</v>
      </c>
      <c r="M401" s="220">
        <v>9262</v>
      </c>
      <c r="N401" s="220">
        <v>9262</v>
      </c>
      <c r="O401" s="220">
        <v>9262</v>
      </c>
      <c r="P401" s="220">
        <v>9262</v>
      </c>
      <c r="Q401" s="220">
        <v>9262</v>
      </c>
      <c r="R401" s="220">
        <v>9262</v>
      </c>
      <c r="S401" s="220">
        <v>9262</v>
      </c>
      <c r="T401" s="220">
        <v>9262</v>
      </c>
      <c r="U401" s="220">
        <v>9262</v>
      </c>
      <c r="V401" s="220">
        <v>9261</v>
      </c>
      <c r="W401" s="220">
        <v>9261</v>
      </c>
      <c r="X401" s="220">
        <v>9261</v>
      </c>
      <c r="Y401" s="220">
        <v>9261</v>
      </c>
      <c r="Z401" s="220">
        <v>9257</v>
      </c>
      <c r="AA401" s="220">
        <v>9228</v>
      </c>
      <c r="AB401" s="220">
        <v>9128</v>
      </c>
      <c r="AC401" s="220">
        <v>9128</v>
      </c>
      <c r="AD401" s="220">
        <v>9128</v>
      </c>
      <c r="AE401" s="220">
        <v>9127</v>
      </c>
      <c r="AF401" s="220">
        <v>9127</v>
      </c>
      <c r="AG401" s="220">
        <v>9127</v>
      </c>
      <c r="AH401" s="220">
        <v>9127</v>
      </c>
      <c r="AI401" s="220">
        <v>9127</v>
      </c>
      <c r="AJ401" s="220">
        <v>9127</v>
      </c>
      <c r="AK401" s="220">
        <v>9127</v>
      </c>
      <c r="AL401" s="220">
        <v>9127</v>
      </c>
      <c r="AM401" s="220">
        <v>9127</v>
      </c>
      <c r="AN401" s="220">
        <v>9127</v>
      </c>
      <c r="AO401" s="220">
        <v>9127</v>
      </c>
      <c r="AP401" s="220">
        <v>9127</v>
      </c>
      <c r="AQ401" s="220">
        <v>9127</v>
      </c>
      <c r="AR401" s="220">
        <v>9127</v>
      </c>
      <c r="AS401" s="220">
        <v>9127</v>
      </c>
      <c r="AT401" s="220">
        <v>9127</v>
      </c>
      <c r="AU401" s="220">
        <v>9127</v>
      </c>
      <c r="AV401" s="220">
        <v>9127</v>
      </c>
      <c r="AW401" s="220">
        <v>9127</v>
      </c>
      <c r="AX401" s="220">
        <v>9127</v>
      </c>
      <c r="AY401" s="220">
        <v>9127</v>
      </c>
      <c r="AZ401" s="220">
        <v>9127</v>
      </c>
      <c r="BA401" s="220">
        <v>9127</v>
      </c>
      <c r="BB401" s="220">
        <v>9127</v>
      </c>
      <c r="BC401" s="220">
        <v>9127</v>
      </c>
      <c r="BD401" s="220">
        <v>9127</v>
      </c>
      <c r="BE401" s="220">
        <v>9127</v>
      </c>
      <c r="BF401" s="220">
        <v>9127</v>
      </c>
      <c r="BG401" s="220">
        <v>9127</v>
      </c>
      <c r="BH401" s="220">
        <v>9127</v>
      </c>
      <c r="BI401" s="220">
        <v>9127</v>
      </c>
      <c r="BJ401" s="220">
        <v>9127</v>
      </c>
      <c r="BK401" s="220">
        <v>9127</v>
      </c>
      <c r="BL401" s="220">
        <v>9127</v>
      </c>
      <c r="BM401" s="220">
        <v>9127</v>
      </c>
      <c r="BN401" s="220">
        <v>9127</v>
      </c>
      <c r="BO401" s="220">
        <v>9127</v>
      </c>
      <c r="BP401" s="220">
        <v>9127</v>
      </c>
      <c r="BQ401" s="220">
        <v>9127</v>
      </c>
      <c r="BR401" s="220">
        <v>9127</v>
      </c>
      <c r="BS401" s="220">
        <v>9127</v>
      </c>
      <c r="BT401" s="220">
        <v>9127</v>
      </c>
      <c r="BU401" s="220">
        <v>9127</v>
      </c>
      <c r="BV401" s="220">
        <v>9127</v>
      </c>
      <c r="BW401" s="220">
        <v>9127</v>
      </c>
      <c r="BX401" s="220">
        <v>9127</v>
      </c>
      <c r="BY401" s="220">
        <v>9127</v>
      </c>
      <c r="BZ401" s="220">
        <v>9127</v>
      </c>
      <c r="CA401" s="220">
        <v>9127</v>
      </c>
      <c r="CB401" s="220">
        <v>9127</v>
      </c>
      <c r="CC401" s="220">
        <v>9127</v>
      </c>
      <c r="CD401" s="220">
        <v>9127</v>
      </c>
      <c r="CE401" s="220">
        <v>9127</v>
      </c>
      <c r="CF401" s="220">
        <v>9127</v>
      </c>
      <c r="CG401" s="220">
        <v>9127</v>
      </c>
      <c r="CH401" s="220">
        <v>9127</v>
      </c>
      <c r="CI401" s="220">
        <v>9127</v>
      </c>
      <c r="CJ401" s="220">
        <v>9127</v>
      </c>
      <c r="CK401" s="220">
        <v>9127</v>
      </c>
      <c r="CL401" s="220">
        <v>9127</v>
      </c>
      <c r="CM401" s="220">
        <v>9127</v>
      </c>
      <c r="CN401" s="220">
        <v>9127</v>
      </c>
      <c r="CO401" s="220">
        <v>9127</v>
      </c>
      <c r="CP401" s="220">
        <v>9127</v>
      </c>
      <c r="CQ401" s="220">
        <v>9127</v>
      </c>
      <c r="CR401" s="220">
        <v>9127</v>
      </c>
      <c r="CS401" s="220">
        <v>9127</v>
      </c>
      <c r="CT401" s="220">
        <v>9127</v>
      </c>
      <c r="CU401" s="220">
        <v>9127</v>
      </c>
      <c r="CV401" s="220">
        <v>9127</v>
      </c>
      <c r="CW401" s="220">
        <v>9127</v>
      </c>
      <c r="CX401" s="220">
        <v>9127</v>
      </c>
      <c r="CY401" s="220">
        <v>9127</v>
      </c>
      <c r="CZ401" s="220">
        <v>9127</v>
      </c>
      <c r="DA401" s="220">
        <v>9127</v>
      </c>
      <c r="DB401" s="220">
        <v>9127</v>
      </c>
      <c r="DC401" s="220">
        <v>9127</v>
      </c>
      <c r="DD401" s="220">
        <v>9127</v>
      </c>
      <c r="DE401" s="220">
        <v>9127</v>
      </c>
      <c r="DF401" s="220">
        <v>9127</v>
      </c>
      <c r="DG401" s="220">
        <v>9127</v>
      </c>
      <c r="DH401" s="220">
        <v>9127</v>
      </c>
      <c r="DI401" s="220">
        <v>9127</v>
      </c>
      <c r="DJ401" s="220">
        <v>9127</v>
      </c>
      <c r="DK401" s="220">
        <v>9127</v>
      </c>
      <c r="DL401" s="220">
        <v>9127</v>
      </c>
      <c r="DM401" s="220">
        <v>9127</v>
      </c>
      <c r="DN401" s="220">
        <v>9127</v>
      </c>
      <c r="DO401" s="220">
        <v>9127</v>
      </c>
      <c r="DP401" s="220">
        <v>9127</v>
      </c>
      <c r="DQ401" s="220">
        <v>9127</v>
      </c>
      <c r="DR401" s="220">
        <v>9127</v>
      </c>
      <c r="DS401" s="220">
        <v>9127</v>
      </c>
      <c r="DT401" s="220">
        <v>9100</v>
      </c>
      <c r="DU401" s="220">
        <v>9100</v>
      </c>
      <c r="DV401" s="220">
        <v>9100</v>
      </c>
      <c r="DW401" s="220">
        <v>9110</v>
      </c>
      <c r="DX401" s="220">
        <v>9110</v>
      </c>
      <c r="DY401" s="220">
        <v>9103</v>
      </c>
      <c r="DZ401" s="220">
        <v>9103</v>
      </c>
      <c r="EA401" s="220">
        <v>9097</v>
      </c>
      <c r="EB401" s="220">
        <v>9097</v>
      </c>
      <c r="EC401" s="220">
        <v>9097</v>
      </c>
      <c r="ED401" s="220">
        <v>9097</v>
      </c>
      <c r="EE401" s="220">
        <v>9097</v>
      </c>
      <c r="EF401" s="220">
        <v>9097</v>
      </c>
      <c r="EG401" s="220">
        <v>9097</v>
      </c>
      <c r="EH401" s="220">
        <v>9097</v>
      </c>
      <c r="EI401" s="220">
        <v>9097</v>
      </c>
      <c r="EJ401" s="220">
        <v>9097</v>
      </c>
      <c r="EK401" s="220">
        <v>9097</v>
      </c>
      <c r="EL401" s="220">
        <v>9097</v>
      </c>
      <c r="EM401" s="220">
        <v>9097</v>
      </c>
      <c r="EN401" s="242">
        <v>9097</v>
      </c>
      <c r="EO401" s="232">
        <v>9097</v>
      </c>
      <c r="EP401" s="228">
        <v>9097</v>
      </c>
      <c r="EQ401" s="166">
        <v>9097</v>
      </c>
      <c r="ER401" s="166">
        <v>9097</v>
      </c>
      <c r="ES401" s="166">
        <v>9097</v>
      </c>
      <c r="ET401" s="166">
        <v>9097</v>
      </c>
      <c r="EU401" s="166">
        <v>9097</v>
      </c>
      <c r="EV401" s="154">
        <v>9097</v>
      </c>
      <c r="EW401" s="166">
        <v>9097</v>
      </c>
      <c r="EX401" s="166">
        <v>9097</v>
      </c>
      <c r="EY401" s="166">
        <v>9097</v>
      </c>
      <c r="EZ401" s="166">
        <v>9097</v>
      </c>
      <c r="FA401" s="166">
        <v>9097</v>
      </c>
      <c r="FB401" s="166">
        <v>9097</v>
      </c>
      <c r="FC401" s="154">
        <v>9097</v>
      </c>
      <c r="FD401" s="166">
        <v>9097</v>
      </c>
      <c r="FE401" s="166">
        <v>9097</v>
      </c>
      <c r="FF401" s="166">
        <v>9097</v>
      </c>
      <c r="FG401" s="166">
        <v>9097</v>
      </c>
      <c r="FH401" s="166">
        <v>9097</v>
      </c>
      <c r="FI401" s="154">
        <v>9097</v>
      </c>
      <c r="FJ401" s="166">
        <v>9097</v>
      </c>
      <c r="FK401" s="154">
        <v>9097</v>
      </c>
      <c r="FL401" s="154">
        <v>9097</v>
      </c>
      <c r="FM401" s="154">
        <v>9097</v>
      </c>
      <c r="FN401" s="154">
        <v>9097</v>
      </c>
      <c r="FO401" s="154">
        <v>9097</v>
      </c>
      <c r="FP401" s="154">
        <v>9097</v>
      </c>
      <c r="FQ401" s="154">
        <v>9093</v>
      </c>
      <c r="FR401" s="166">
        <v>9093</v>
      </c>
      <c r="FS401" s="166">
        <v>9093</v>
      </c>
      <c r="FT401" s="166">
        <v>9093</v>
      </c>
      <c r="FU401" s="166">
        <v>9093</v>
      </c>
      <c r="FV401" s="166">
        <v>9093</v>
      </c>
      <c r="FW401" s="166">
        <v>9093</v>
      </c>
      <c r="FX401" s="166">
        <v>9093</v>
      </c>
      <c r="FY401" s="154">
        <v>9093</v>
      </c>
      <c r="FZ401" s="154">
        <v>9093</v>
      </c>
      <c r="GA401" s="154">
        <v>9093</v>
      </c>
      <c r="GB401" s="154">
        <v>9093</v>
      </c>
      <c r="GC401" s="154">
        <v>9093</v>
      </c>
      <c r="GD401" s="154">
        <v>9093</v>
      </c>
      <c r="GE401" s="154">
        <v>9093</v>
      </c>
      <c r="GF401" s="154">
        <v>9093</v>
      </c>
      <c r="GG401" s="154">
        <v>9093</v>
      </c>
      <c r="GH401" s="154">
        <v>9093</v>
      </c>
      <c r="GI401" s="154">
        <v>9093</v>
      </c>
      <c r="GJ401" s="154">
        <v>9093</v>
      </c>
      <c r="GK401" s="154">
        <v>9093</v>
      </c>
      <c r="GL401" s="154">
        <v>9093</v>
      </c>
      <c r="GM401" s="154">
        <v>9094</v>
      </c>
      <c r="GN401" s="154">
        <v>9094</v>
      </c>
      <c r="GO401" s="154">
        <v>9094</v>
      </c>
      <c r="GP401" s="154">
        <v>9094</v>
      </c>
      <c r="GQ401" s="154">
        <v>9094</v>
      </c>
      <c r="GR401" s="154">
        <v>9094</v>
      </c>
      <c r="GS401" s="154">
        <v>9094</v>
      </c>
      <c r="GT401" s="154">
        <v>9094</v>
      </c>
      <c r="GU401" s="154">
        <v>9094</v>
      </c>
      <c r="GV401" s="154">
        <v>9094</v>
      </c>
      <c r="GW401" s="154">
        <v>9094</v>
      </c>
      <c r="GX401" s="166">
        <v>9094</v>
      </c>
      <c r="GY401" s="154">
        <v>9094</v>
      </c>
      <c r="GZ401" s="154">
        <v>9094</v>
      </c>
      <c r="HA401" s="154">
        <v>9094</v>
      </c>
      <c r="HB401" s="154">
        <v>9094</v>
      </c>
      <c r="HC401" s="154">
        <v>9094</v>
      </c>
      <c r="HD401" s="154">
        <v>9094</v>
      </c>
      <c r="HE401" s="154">
        <v>9094</v>
      </c>
      <c r="HF401" s="154">
        <v>9094</v>
      </c>
      <c r="HG401" s="154">
        <v>9094</v>
      </c>
      <c r="HH401" s="154">
        <v>9106</v>
      </c>
      <c r="HI401" s="154">
        <v>9106</v>
      </c>
      <c r="HJ401" s="154">
        <v>9107</v>
      </c>
      <c r="HK401" s="154">
        <v>9106</v>
      </c>
      <c r="HL401" s="154">
        <v>9109</v>
      </c>
      <c r="HM401" s="154">
        <v>9112</v>
      </c>
      <c r="HN401" s="154">
        <v>9111</v>
      </c>
      <c r="HO401" s="166">
        <v>9111</v>
      </c>
      <c r="HP401" s="154">
        <v>9111</v>
      </c>
      <c r="HQ401" s="154">
        <v>9111</v>
      </c>
      <c r="HR401" s="166">
        <v>9111</v>
      </c>
      <c r="HS401" s="154">
        <v>9111</v>
      </c>
      <c r="HT401" s="148">
        <v>9111</v>
      </c>
      <c r="HU401" s="148">
        <v>9103</v>
      </c>
      <c r="HV401" s="148">
        <v>9100</v>
      </c>
      <c r="HW401" s="166">
        <v>9097</v>
      </c>
    </row>
    <row r="402" spans="1:231">
      <c r="A402" s="145">
        <f t="shared" si="55"/>
        <v>44278</v>
      </c>
      <c r="B402" s="220">
        <f>'Age&amp;Sex by occurrence date'!$DBH22</f>
        <v>11213</v>
      </c>
      <c r="C402" s="220">
        <v>9239</v>
      </c>
      <c r="D402" s="220">
        <v>9239</v>
      </c>
      <c r="E402" s="220">
        <v>9239</v>
      </c>
      <c r="F402" s="220">
        <v>9239</v>
      </c>
      <c r="G402" s="220">
        <v>9239</v>
      </c>
      <c r="H402" s="220">
        <v>9239</v>
      </c>
      <c r="I402" s="220">
        <v>9239</v>
      </c>
      <c r="J402" s="220">
        <v>9239</v>
      </c>
      <c r="K402" s="220">
        <v>9239</v>
      </c>
      <c r="L402" s="220">
        <v>9239</v>
      </c>
      <c r="M402" s="220">
        <v>9239</v>
      </c>
      <c r="N402" s="220">
        <v>9239</v>
      </c>
      <c r="O402" s="220">
        <v>9239</v>
      </c>
      <c r="P402" s="220">
        <v>9239</v>
      </c>
      <c r="Q402" s="220">
        <v>9239</v>
      </c>
      <c r="R402" s="220">
        <v>9239</v>
      </c>
      <c r="S402" s="220">
        <v>9239</v>
      </c>
      <c r="T402" s="220">
        <v>9239</v>
      </c>
      <c r="U402" s="220">
        <v>9239</v>
      </c>
      <c r="V402" s="220">
        <v>9238</v>
      </c>
      <c r="W402" s="220">
        <v>9238</v>
      </c>
      <c r="X402" s="220">
        <v>9238</v>
      </c>
      <c r="Y402" s="220">
        <v>9238</v>
      </c>
      <c r="Z402" s="220">
        <v>9234</v>
      </c>
      <c r="AA402" s="220">
        <v>9205</v>
      </c>
      <c r="AB402" s="220">
        <v>9105</v>
      </c>
      <c r="AC402" s="220">
        <v>9105</v>
      </c>
      <c r="AD402" s="220">
        <v>9105</v>
      </c>
      <c r="AE402" s="220">
        <v>9104</v>
      </c>
      <c r="AF402" s="220">
        <v>9104</v>
      </c>
      <c r="AG402" s="220">
        <v>9104</v>
      </c>
      <c r="AH402" s="220">
        <v>9104</v>
      </c>
      <c r="AI402" s="220">
        <v>9104</v>
      </c>
      <c r="AJ402" s="220">
        <v>9104</v>
      </c>
      <c r="AK402" s="220">
        <v>9104</v>
      </c>
      <c r="AL402" s="220">
        <v>9104</v>
      </c>
      <c r="AM402" s="220">
        <v>9104</v>
      </c>
      <c r="AN402" s="220">
        <v>9104</v>
      </c>
      <c r="AO402" s="220">
        <v>9104</v>
      </c>
      <c r="AP402" s="220">
        <v>9104</v>
      </c>
      <c r="AQ402" s="220">
        <v>9104</v>
      </c>
      <c r="AR402" s="220">
        <v>9104</v>
      </c>
      <c r="AS402" s="220">
        <v>9104</v>
      </c>
      <c r="AT402" s="220">
        <v>9104</v>
      </c>
      <c r="AU402" s="220">
        <v>9104</v>
      </c>
      <c r="AV402" s="220">
        <v>9104</v>
      </c>
      <c r="AW402" s="220">
        <v>9104</v>
      </c>
      <c r="AX402" s="220">
        <v>9104</v>
      </c>
      <c r="AY402" s="220">
        <v>9104</v>
      </c>
      <c r="AZ402" s="220">
        <v>9104</v>
      </c>
      <c r="BA402" s="220">
        <v>9104</v>
      </c>
      <c r="BB402" s="220">
        <v>9104</v>
      </c>
      <c r="BC402" s="220">
        <v>9104</v>
      </c>
      <c r="BD402" s="220">
        <v>9104</v>
      </c>
      <c r="BE402" s="220">
        <v>9104</v>
      </c>
      <c r="BF402" s="220">
        <v>9104</v>
      </c>
      <c r="BG402" s="220">
        <v>9104</v>
      </c>
      <c r="BH402" s="220">
        <v>9104</v>
      </c>
      <c r="BI402" s="220">
        <v>9104</v>
      </c>
      <c r="BJ402" s="220">
        <v>9104</v>
      </c>
      <c r="BK402" s="220">
        <v>9104</v>
      </c>
      <c r="BL402" s="220">
        <v>9104</v>
      </c>
      <c r="BM402" s="220">
        <v>9104</v>
      </c>
      <c r="BN402" s="220">
        <v>9104</v>
      </c>
      <c r="BO402" s="220">
        <v>9104</v>
      </c>
      <c r="BP402" s="220">
        <v>9104</v>
      </c>
      <c r="BQ402" s="220">
        <v>9104</v>
      </c>
      <c r="BR402" s="220">
        <v>9104</v>
      </c>
      <c r="BS402" s="220">
        <v>9104</v>
      </c>
      <c r="BT402" s="220">
        <v>9104</v>
      </c>
      <c r="BU402" s="220">
        <v>9104</v>
      </c>
      <c r="BV402" s="220">
        <v>9104</v>
      </c>
      <c r="BW402" s="220">
        <v>9104</v>
      </c>
      <c r="BX402" s="220">
        <v>9104</v>
      </c>
      <c r="BY402" s="220">
        <v>9104</v>
      </c>
      <c r="BZ402" s="220">
        <v>9104</v>
      </c>
      <c r="CA402" s="220">
        <v>9104</v>
      </c>
      <c r="CB402" s="220">
        <v>9104</v>
      </c>
      <c r="CC402" s="220">
        <v>9104</v>
      </c>
      <c r="CD402" s="220">
        <v>9104</v>
      </c>
      <c r="CE402" s="220">
        <v>9104</v>
      </c>
      <c r="CF402" s="220">
        <v>9104</v>
      </c>
      <c r="CG402" s="220">
        <v>9104</v>
      </c>
      <c r="CH402" s="220">
        <v>9104</v>
      </c>
      <c r="CI402" s="220">
        <v>9104</v>
      </c>
      <c r="CJ402" s="220">
        <v>9104</v>
      </c>
      <c r="CK402" s="220">
        <v>9104</v>
      </c>
      <c r="CL402" s="220">
        <v>9104</v>
      </c>
      <c r="CM402" s="220">
        <v>9104</v>
      </c>
      <c r="CN402" s="220">
        <v>9104</v>
      </c>
      <c r="CO402" s="220">
        <v>9104</v>
      </c>
      <c r="CP402" s="220">
        <v>9104</v>
      </c>
      <c r="CQ402" s="220">
        <v>9104</v>
      </c>
      <c r="CR402" s="220">
        <v>9104</v>
      </c>
      <c r="CS402" s="220">
        <v>9104</v>
      </c>
      <c r="CT402" s="220">
        <v>9104</v>
      </c>
      <c r="CU402" s="220">
        <v>9104</v>
      </c>
      <c r="CV402" s="220">
        <v>9104</v>
      </c>
      <c r="CW402" s="220">
        <v>9104</v>
      </c>
      <c r="CX402" s="220">
        <v>9104</v>
      </c>
      <c r="CY402" s="220">
        <v>9104</v>
      </c>
      <c r="CZ402" s="220">
        <v>9104</v>
      </c>
      <c r="DA402" s="220">
        <v>9104</v>
      </c>
      <c r="DB402" s="220">
        <v>9104</v>
      </c>
      <c r="DC402" s="220">
        <v>9104</v>
      </c>
      <c r="DD402" s="220">
        <v>9104</v>
      </c>
      <c r="DE402" s="220">
        <v>9104</v>
      </c>
      <c r="DF402" s="220">
        <v>9104</v>
      </c>
      <c r="DG402" s="220">
        <v>9104</v>
      </c>
      <c r="DH402" s="220">
        <v>9104</v>
      </c>
      <c r="DI402" s="220">
        <v>9104</v>
      </c>
      <c r="DJ402" s="220">
        <v>9104</v>
      </c>
      <c r="DK402" s="220">
        <v>9104</v>
      </c>
      <c r="DL402" s="220">
        <v>9104</v>
      </c>
      <c r="DM402" s="220">
        <v>9104</v>
      </c>
      <c r="DN402" s="220">
        <v>9104</v>
      </c>
      <c r="DO402" s="220">
        <v>9104</v>
      </c>
      <c r="DP402" s="220">
        <v>9104</v>
      </c>
      <c r="DQ402" s="220">
        <v>9104</v>
      </c>
      <c r="DR402" s="220">
        <v>9104</v>
      </c>
      <c r="DS402" s="220">
        <v>9104</v>
      </c>
      <c r="DT402" s="220">
        <v>9077</v>
      </c>
      <c r="DU402" s="220">
        <v>9077</v>
      </c>
      <c r="DV402" s="220">
        <v>9077</v>
      </c>
      <c r="DW402" s="220">
        <v>9087</v>
      </c>
      <c r="DX402" s="220">
        <v>9087</v>
      </c>
      <c r="DY402" s="220">
        <v>9080</v>
      </c>
      <c r="DZ402" s="220">
        <v>9080</v>
      </c>
      <c r="EA402" s="220">
        <v>9074</v>
      </c>
      <c r="EB402" s="220">
        <v>9074</v>
      </c>
      <c r="EC402" s="220">
        <v>9074</v>
      </c>
      <c r="ED402" s="220">
        <v>9074</v>
      </c>
      <c r="EE402" s="220">
        <v>9074</v>
      </c>
      <c r="EF402" s="220">
        <v>9074</v>
      </c>
      <c r="EG402" s="220">
        <v>9074</v>
      </c>
      <c r="EH402" s="220">
        <v>9074</v>
      </c>
      <c r="EI402" s="220">
        <v>9074</v>
      </c>
      <c r="EJ402" s="220">
        <v>9074</v>
      </c>
      <c r="EK402" s="220">
        <v>9074</v>
      </c>
      <c r="EL402" s="220">
        <v>9074</v>
      </c>
      <c r="EM402" s="220">
        <v>9074</v>
      </c>
      <c r="EN402" s="242">
        <v>9074</v>
      </c>
      <c r="EO402" s="232">
        <v>9074</v>
      </c>
      <c r="EP402" s="227">
        <v>9074</v>
      </c>
      <c r="EQ402" s="154">
        <v>9074</v>
      </c>
      <c r="ER402" s="154">
        <v>9074</v>
      </c>
      <c r="ES402" s="154">
        <v>9074</v>
      </c>
      <c r="ET402" s="154">
        <v>9074</v>
      </c>
      <c r="EU402" s="154">
        <v>9074</v>
      </c>
      <c r="EV402" s="166">
        <v>9074</v>
      </c>
      <c r="EW402" s="166">
        <v>9074</v>
      </c>
      <c r="EX402" s="166">
        <v>9074</v>
      </c>
      <c r="EY402" s="166">
        <v>9074</v>
      </c>
      <c r="EZ402" s="166">
        <v>9074</v>
      </c>
      <c r="FA402" s="166">
        <v>9074</v>
      </c>
      <c r="FB402" s="166">
        <v>9074</v>
      </c>
      <c r="FC402" s="166">
        <v>9074</v>
      </c>
      <c r="FD402" s="166">
        <v>9074</v>
      </c>
      <c r="FE402" s="166">
        <v>9074</v>
      </c>
      <c r="FF402" s="154">
        <v>9074</v>
      </c>
      <c r="FG402" s="154">
        <v>9074</v>
      </c>
      <c r="FH402" s="166">
        <v>9074</v>
      </c>
      <c r="FI402" s="166">
        <v>9074</v>
      </c>
      <c r="FJ402" s="154">
        <v>9074</v>
      </c>
      <c r="FK402" s="166">
        <v>9074</v>
      </c>
      <c r="FL402" s="166">
        <v>9074</v>
      </c>
      <c r="FM402" s="166">
        <v>9074</v>
      </c>
      <c r="FN402" s="166">
        <v>9074</v>
      </c>
      <c r="FO402" s="166">
        <v>9074</v>
      </c>
      <c r="FP402" s="166">
        <v>9074</v>
      </c>
      <c r="FQ402" s="166">
        <v>9070</v>
      </c>
      <c r="FR402" s="154">
        <v>9070</v>
      </c>
      <c r="FS402" s="154">
        <v>9070</v>
      </c>
      <c r="FT402" s="154">
        <v>9070</v>
      </c>
      <c r="FU402" s="154">
        <v>9070</v>
      </c>
      <c r="FV402" s="154">
        <v>9070</v>
      </c>
      <c r="FW402" s="154">
        <v>9070</v>
      </c>
      <c r="FX402" s="154">
        <v>9070</v>
      </c>
      <c r="FY402" s="166">
        <v>9070</v>
      </c>
      <c r="FZ402" s="166">
        <v>9070</v>
      </c>
      <c r="GA402" s="166">
        <v>9070</v>
      </c>
      <c r="GB402" s="166">
        <v>9070</v>
      </c>
      <c r="GC402" s="166">
        <v>9070</v>
      </c>
      <c r="GD402" s="166">
        <v>9070</v>
      </c>
      <c r="GE402" s="166">
        <v>9070</v>
      </c>
      <c r="GF402" s="166">
        <v>9070</v>
      </c>
      <c r="GG402" s="166">
        <v>9070</v>
      </c>
      <c r="GH402" s="166">
        <v>9070</v>
      </c>
      <c r="GI402" s="166">
        <v>9070</v>
      </c>
      <c r="GJ402" s="166">
        <v>9070</v>
      </c>
      <c r="GK402" s="166">
        <v>9070</v>
      </c>
      <c r="GL402" s="166">
        <v>9070</v>
      </c>
      <c r="GM402" s="166">
        <v>9071</v>
      </c>
      <c r="GN402" s="166">
        <v>9071</v>
      </c>
      <c r="GO402" s="166">
        <v>9071</v>
      </c>
      <c r="GP402" s="166">
        <v>9071</v>
      </c>
      <c r="GQ402" s="166">
        <v>9071</v>
      </c>
      <c r="GR402" s="166">
        <v>9071</v>
      </c>
      <c r="GS402" s="166">
        <v>9071</v>
      </c>
      <c r="GT402" s="166">
        <v>9071</v>
      </c>
      <c r="GU402" s="166">
        <v>9071</v>
      </c>
      <c r="GV402" s="166">
        <v>9071</v>
      </c>
      <c r="GW402" s="166">
        <v>9071</v>
      </c>
      <c r="GX402" s="166">
        <v>9071</v>
      </c>
      <c r="GY402" s="166">
        <v>9071</v>
      </c>
      <c r="GZ402" s="166">
        <v>9071</v>
      </c>
      <c r="HA402" s="166">
        <v>9071</v>
      </c>
      <c r="HB402" s="166">
        <v>9071</v>
      </c>
      <c r="HC402" s="166">
        <v>9071</v>
      </c>
      <c r="HD402" s="166">
        <v>9071</v>
      </c>
      <c r="HE402" s="166">
        <v>9071</v>
      </c>
      <c r="HF402" s="166">
        <v>9071</v>
      </c>
      <c r="HG402" s="154">
        <v>9071</v>
      </c>
      <c r="HH402" s="154">
        <v>9083</v>
      </c>
      <c r="HI402" s="166">
        <v>9083</v>
      </c>
      <c r="HJ402" s="154">
        <v>9084</v>
      </c>
      <c r="HK402" s="154">
        <v>9083</v>
      </c>
      <c r="HL402" s="166">
        <v>9086</v>
      </c>
      <c r="HM402" s="154">
        <v>9089</v>
      </c>
      <c r="HN402" s="154">
        <v>9088</v>
      </c>
      <c r="HO402" s="166">
        <v>9088</v>
      </c>
      <c r="HP402" s="154">
        <v>9088</v>
      </c>
      <c r="HQ402" s="154">
        <v>9088</v>
      </c>
      <c r="HR402" s="166">
        <v>9088</v>
      </c>
      <c r="HS402" s="154">
        <v>9088</v>
      </c>
      <c r="HT402" s="148">
        <v>9088</v>
      </c>
      <c r="HU402" s="148">
        <v>9080</v>
      </c>
      <c r="HV402" s="148">
        <v>9077</v>
      </c>
      <c r="HW402" s="166">
        <v>9074</v>
      </c>
    </row>
    <row r="403" spans="1:231">
      <c r="A403" s="145">
        <f t="shared" si="55"/>
        <v>44277</v>
      </c>
      <c r="B403" s="220">
        <f>'Age&amp;Sex by occurrence date'!$DBO22</f>
        <v>11191</v>
      </c>
      <c r="C403" s="220">
        <v>9220</v>
      </c>
      <c r="D403" s="220">
        <v>9220</v>
      </c>
      <c r="E403" s="220">
        <v>9220</v>
      </c>
      <c r="F403" s="220">
        <v>9220</v>
      </c>
      <c r="G403" s="220">
        <v>9220</v>
      </c>
      <c r="H403" s="220">
        <v>9220</v>
      </c>
      <c r="I403" s="220">
        <v>9220</v>
      </c>
      <c r="J403" s="220">
        <v>9220</v>
      </c>
      <c r="K403" s="220">
        <v>9220</v>
      </c>
      <c r="L403" s="220">
        <v>9220</v>
      </c>
      <c r="M403" s="220">
        <v>9220</v>
      </c>
      <c r="N403" s="220">
        <v>9220</v>
      </c>
      <c r="O403" s="220">
        <v>9220</v>
      </c>
      <c r="P403" s="220">
        <v>9220</v>
      </c>
      <c r="Q403" s="220">
        <v>9220</v>
      </c>
      <c r="R403" s="220">
        <v>9220</v>
      </c>
      <c r="S403" s="220">
        <v>9220</v>
      </c>
      <c r="T403" s="220">
        <v>9220</v>
      </c>
      <c r="U403" s="220">
        <v>9220</v>
      </c>
      <c r="V403" s="220">
        <v>9219</v>
      </c>
      <c r="W403" s="220">
        <v>9219</v>
      </c>
      <c r="X403" s="220">
        <v>9219</v>
      </c>
      <c r="Y403" s="220">
        <v>9219</v>
      </c>
      <c r="Z403" s="220">
        <v>9215</v>
      </c>
      <c r="AA403" s="220">
        <v>9186</v>
      </c>
      <c r="AB403" s="220">
        <v>9087</v>
      </c>
      <c r="AC403" s="220">
        <v>9087</v>
      </c>
      <c r="AD403" s="220">
        <v>9087</v>
      </c>
      <c r="AE403" s="220">
        <v>9086</v>
      </c>
      <c r="AF403" s="220">
        <v>9086</v>
      </c>
      <c r="AG403" s="220">
        <v>9086</v>
      </c>
      <c r="AH403" s="220">
        <v>9086</v>
      </c>
      <c r="AI403" s="220">
        <v>9086</v>
      </c>
      <c r="AJ403" s="220">
        <v>9086</v>
      </c>
      <c r="AK403" s="220">
        <v>9086</v>
      </c>
      <c r="AL403" s="220">
        <v>9086</v>
      </c>
      <c r="AM403" s="220">
        <v>9086</v>
      </c>
      <c r="AN403" s="220">
        <v>9086</v>
      </c>
      <c r="AO403" s="220">
        <v>9086</v>
      </c>
      <c r="AP403" s="220">
        <v>9086</v>
      </c>
      <c r="AQ403" s="220">
        <v>9086</v>
      </c>
      <c r="AR403" s="220">
        <v>9086</v>
      </c>
      <c r="AS403" s="220">
        <v>9086</v>
      </c>
      <c r="AT403" s="220">
        <v>9086</v>
      </c>
      <c r="AU403" s="220">
        <v>9086</v>
      </c>
      <c r="AV403" s="220">
        <v>9086</v>
      </c>
      <c r="AW403" s="220">
        <v>9086</v>
      </c>
      <c r="AX403" s="220">
        <v>9086</v>
      </c>
      <c r="AY403" s="220">
        <v>9086</v>
      </c>
      <c r="AZ403" s="220">
        <v>9086</v>
      </c>
      <c r="BA403" s="220">
        <v>9086</v>
      </c>
      <c r="BB403" s="220">
        <v>9086</v>
      </c>
      <c r="BC403" s="220">
        <v>9086</v>
      </c>
      <c r="BD403" s="220">
        <v>9086</v>
      </c>
      <c r="BE403" s="220">
        <v>9086</v>
      </c>
      <c r="BF403" s="220">
        <v>9086</v>
      </c>
      <c r="BG403" s="220">
        <v>9086</v>
      </c>
      <c r="BH403" s="220">
        <v>9086</v>
      </c>
      <c r="BI403" s="220">
        <v>9086</v>
      </c>
      <c r="BJ403" s="220">
        <v>9086</v>
      </c>
      <c r="BK403" s="220">
        <v>9086</v>
      </c>
      <c r="BL403" s="220">
        <v>9086</v>
      </c>
      <c r="BM403" s="220">
        <v>9086</v>
      </c>
      <c r="BN403" s="220">
        <v>9086</v>
      </c>
      <c r="BO403" s="220">
        <v>9086</v>
      </c>
      <c r="BP403" s="220">
        <v>9086</v>
      </c>
      <c r="BQ403" s="220">
        <v>9086</v>
      </c>
      <c r="BR403" s="220">
        <v>9086</v>
      </c>
      <c r="BS403" s="220">
        <v>9086</v>
      </c>
      <c r="BT403" s="220">
        <v>9086</v>
      </c>
      <c r="BU403" s="220">
        <v>9086</v>
      </c>
      <c r="BV403" s="220">
        <v>9086</v>
      </c>
      <c r="BW403" s="220">
        <v>9086</v>
      </c>
      <c r="BX403" s="220">
        <v>9086</v>
      </c>
      <c r="BY403" s="220">
        <v>9086</v>
      </c>
      <c r="BZ403" s="220">
        <v>9086</v>
      </c>
      <c r="CA403" s="220">
        <v>9086</v>
      </c>
      <c r="CB403" s="220">
        <v>9086</v>
      </c>
      <c r="CC403" s="220">
        <v>9086</v>
      </c>
      <c r="CD403" s="220">
        <v>9086</v>
      </c>
      <c r="CE403" s="220">
        <v>9086</v>
      </c>
      <c r="CF403" s="220">
        <v>9086</v>
      </c>
      <c r="CG403" s="220">
        <v>9086</v>
      </c>
      <c r="CH403" s="220">
        <v>9086</v>
      </c>
      <c r="CI403" s="220">
        <v>9086</v>
      </c>
      <c r="CJ403" s="220">
        <v>9086</v>
      </c>
      <c r="CK403" s="220">
        <v>9086</v>
      </c>
      <c r="CL403" s="220">
        <v>9086</v>
      </c>
      <c r="CM403" s="220">
        <v>9086</v>
      </c>
      <c r="CN403" s="220">
        <v>9086</v>
      </c>
      <c r="CO403" s="220">
        <v>9086</v>
      </c>
      <c r="CP403" s="220">
        <v>9086</v>
      </c>
      <c r="CQ403" s="220">
        <v>9086</v>
      </c>
      <c r="CR403" s="220">
        <v>9086</v>
      </c>
      <c r="CS403" s="220">
        <v>9086</v>
      </c>
      <c r="CT403" s="220">
        <v>9086</v>
      </c>
      <c r="CU403" s="220">
        <v>9086</v>
      </c>
      <c r="CV403" s="220">
        <v>9086</v>
      </c>
      <c r="CW403" s="220">
        <v>9086</v>
      </c>
      <c r="CX403" s="220">
        <v>9086</v>
      </c>
      <c r="CY403" s="220">
        <v>9086</v>
      </c>
      <c r="CZ403" s="220">
        <v>9086</v>
      </c>
      <c r="DA403" s="220">
        <v>9086</v>
      </c>
      <c r="DB403" s="220">
        <v>9086</v>
      </c>
      <c r="DC403" s="220">
        <v>9086</v>
      </c>
      <c r="DD403" s="220">
        <v>9086</v>
      </c>
      <c r="DE403" s="220">
        <v>9086</v>
      </c>
      <c r="DF403" s="220">
        <v>9086</v>
      </c>
      <c r="DG403" s="220">
        <v>9086</v>
      </c>
      <c r="DH403" s="220">
        <v>9086</v>
      </c>
      <c r="DI403" s="220">
        <v>9086</v>
      </c>
      <c r="DJ403" s="220">
        <v>9086</v>
      </c>
      <c r="DK403" s="220">
        <v>9086</v>
      </c>
      <c r="DL403" s="220">
        <v>9086</v>
      </c>
      <c r="DM403" s="220">
        <v>9086</v>
      </c>
      <c r="DN403" s="220">
        <v>9086</v>
      </c>
      <c r="DO403" s="220">
        <v>9086</v>
      </c>
      <c r="DP403" s="220">
        <v>9086</v>
      </c>
      <c r="DQ403" s="220">
        <v>9086</v>
      </c>
      <c r="DR403" s="220">
        <v>9086</v>
      </c>
      <c r="DS403" s="220">
        <v>9086</v>
      </c>
      <c r="DT403" s="220">
        <v>9059</v>
      </c>
      <c r="DU403" s="220">
        <v>9059</v>
      </c>
      <c r="DV403" s="220">
        <v>9059</v>
      </c>
      <c r="DW403" s="220">
        <v>9069</v>
      </c>
      <c r="DX403" s="220">
        <v>9069</v>
      </c>
      <c r="DY403" s="220">
        <v>9062</v>
      </c>
      <c r="DZ403" s="220">
        <v>9062</v>
      </c>
      <c r="EA403" s="220">
        <v>9056</v>
      </c>
      <c r="EB403" s="220">
        <v>9056</v>
      </c>
      <c r="EC403" s="220">
        <v>9056</v>
      </c>
      <c r="ED403" s="220">
        <v>9056</v>
      </c>
      <c r="EE403" s="220">
        <v>9056</v>
      </c>
      <c r="EF403" s="220">
        <v>9056</v>
      </c>
      <c r="EG403" s="220">
        <v>9056</v>
      </c>
      <c r="EH403" s="220">
        <v>9056</v>
      </c>
      <c r="EI403" s="220">
        <v>9056</v>
      </c>
      <c r="EJ403" s="220">
        <v>9056</v>
      </c>
      <c r="EK403" s="220">
        <v>9056</v>
      </c>
      <c r="EL403" s="220">
        <v>9056</v>
      </c>
      <c r="EM403" s="220">
        <v>9056</v>
      </c>
      <c r="EN403" s="242">
        <v>9056</v>
      </c>
      <c r="EO403" s="232">
        <v>9056</v>
      </c>
      <c r="EP403" s="227">
        <v>9056</v>
      </c>
      <c r="EQ403" s="154">
        <v>9056</v>
      </c>
      <c r="ER403" s="154">
        <v>9056</v>
      </c>
      <c r="ES403" s="154">
        <v>9056</v>
      </c>
      <c r="ET403" s="154">
        <v>9056</v>
      </c>
      <c r="EU403" s="154">
        <v>9056</v>
      </c>
      <c r="EV403" s="154">
        <v>9056</v>
      </c>
      <c r="EW403" s="154">
        <v>9056</v>
      </c>
      <c r="EX403" s="154">
        <v>9056</v>
      </c>
      <c r="EY403" s="154">
        <v>9056</v>
      </c>
      <c r="EZ403" s="154">
        <v>9056</v>
      </c>
      <c r="FA403" s="154">
        <v>9056</v>
      </c>
      <c r="FB403" s="154">
        <v>9056</v>
      </c>
      <c r="FC403" s="166">
        <v>9056</v>
      </c>
      <c r="FD403" s="166">
        <v>9056</v>
      </c>
      <c r="FE403" s="154">
        <v>9056</v>
      </c>
      <c r="FF403" s="154">
        <v>9056</v>
      </c>
      <c r="FG403" s="154">
        <v>9056</v>
      </c>
      <c r="FH403" s="154">
        <v>9056</v>
      </c>
      <c r="FI403" s="166">
        <v>9056</v>
      </c>
      <c r="FJ403" s="166">
        <v>9056</v>
      </c>
      <c r="FK403" s="154">
        <v>9056</v>
      </c>
      <c r="FL403" s="154">
        <v>9056</v>
      </c>
      <c r="FM403" s="154">
        <v>9056</v>
      </c>
      <c r="FN403" s="154">
        <v>9056</v>
      </c>
      <c r="FO403" s="154">
        <v>9056</v>
      </c>
      <c r="FP403" s="154">
        <v>9056</v>
      </c>
      <c r="FQ403" s="154">
        <v>9052</v>
      </c>
      <c r="FR403" s="166">
        <v>9052</v>
      </c>
      <c r="FS403" s="166">
        <v>9052</v>
      </c>
      <c r="FT403" s="166">
        <v>9052</v>
      </c>
      <c r="FU403" s="166">
        <v>9052</v>
      </c>
      <c r="FV403" s="166">
        <v>9052</v>
      </c>
      <c r="FW403" s="166">
        <v>9052</v>
      </c>
      <c r="FX403" s="166">
        <v>9052</v>
      </c>
      <c r="FY403" s="166">
        <v>9052</v>
      </c>
      <c r="FZ403" s="166">
        <v>9052</v>
      </c>
      <c r="GA403" s="166">
        <v>9052</v>
      </c>
      <c r="GB403" s="166">
        <v>9052</v>
      </c>
      <c r="GC403" s="166">
        <v>9052</v>
      </c>
      <c r="GD403" s="166">
        <v>9052</v>
      </c>
      <c r="GE403" s="166">
        <v>9052</v>
      </c>
      <c r="GF403" s="166">
        <v>9052</v>
      </c>
      <c r="GG403" s="166">
        <v>9052</v>
      </c>
      <c r="GH403" s="166">
        <v>9052</v>
      </c>
      <c r="GI403" s="166">
        <v>9052</v>
      </c>
      <c r="GJ403" s="166">
        <v>9052</v>
      </c>
      <c r="GK403" s="166">
        <v>9052</v>
      </c>
      <c r="GL403" s="166">
        <v>9052</v>
      </c>
      <c r="GM403" s="166">
        <v>9053</v>
      </c>
      <c r="GN403" s="166">
        <v>9053</v>
      </c>
      <c r="GO403" s="166">
        <v>9053</v>
      </c>
      <c r="GP403" s="166">
        <v>9053</v>
      </c>
      <c r="GQ403" s="166">
        <v>9053</v>
      </c>
      <c r="GR403" s="166">
        <v>9053</v>
      </c>
      <c r="GS403" s="166">
        <v>9053</v>
      </c>
      <c r="GT403" s="166">
        <v>9053</v>
      </c>
      <c r="GU403" s="166">
        <v>9053</v>
      </c>
      <c r="GV403" s="166">
        <v>9053</v>
      </c>
      <c r="GW403" s="166">
        <v>9053</v>
      </c>
      <c r="GX403" s="166">
        <v>9053</v>
      </c>
      <c r="GY403" s="166">
        <v>9053</v>
      </c>
      <c r="GZ403" s="166">
        <v>9053</v>
      </c>
      <c r="HA403" s="166">
        <v>9053</v>
      </c>
      <c r="HB403" s="166">
        <v>9053</v>
      </c>
      <c r="HC403" s="166">
        <v>9053</v>
      </c>
      <c r="HD403" s="166">
        <v>9053</v>
      </c>
      <c r="HE403" s="166">
        <v>9053</v>
      </c>
      <c r="HF403" s="166">
        <v>9053</v>
      </c>
      <c r="HG403" s="154">
        <v>9053</v>
      </c>
      <c r="HH403" s="154">
        <v>9065</v>
      </c>
      <c r="HI403" s="166">
        <v>9065</v>
      </c>
      <c r="HJ403" s="154">
        <v>9066</v>
      </c>
      <c r="HK403" s="154">
        <v>9065</v>
      </c>
      <c r="HL403" s="166">
        <v>9068</v>
      </c>
      <c r="HM403" s="154">
        <v>9071</v>
      </c>
      <c r="HN403" s="154">
        <v>9070</v>
      </c>
      <c r="HO403" s="166">
        <v>9070</v>
      </c>
      <c r="HP403" s="154">
        <v>9070</v>
      </c>
      <c r="HQ403" s="154">
        <v>9070</v>
      </c>
      <c r="HR403" s="166">
        <v>9070</v>
      </c>
      <c r="HS403" s="154">
        <v>9070</v>
      </c>
      <c r="HT403" s="148">
        <v>9070</v>
      </c>
      <c r="HU403" s="148">
        <v>9062</v>
      </c>
      <c r="HV403" s="148">
        <v>9059</v>
      </c>
      <c r="HW403" s="166">
        <v>9056</v>
      </c>
    </row>
    <row r="404" spans="1:231">
      <c r="A404" s="145">
        <f t="shared" si="55"/>
        <v>44276</v>
      </c>
      <c r="B404" s="220">
        <f>'Age&amp;Sex by occurrence date'!$DBV22</f>
        <v>11152</v>
      </c>
      <c r="C404" s="220">
        <v>9190</v>
      </c>
      <c r="D404" s="220">
        <v>9190</v>
      </c>
      <c r="E404" s="220">
        <v>9190</v>
      </c>
      <c r="F404" s="220">
        <v>9190</v>
      </c>
      <c r="G404" s="220">
        <v>9190</v>
      </c>
      <c r="H404" s="220">
        <v>9190</v>
      </c>
      <c r="I404" s="220">
        <v>9190</v>
      </c>
      <c r="J404" s="220">
        <v>9190</v>
      </c>
      <c r="K404" s="220">
        <v>9190</v>
      </c>
      <c r="L404" s="220">
        <v>9190</v>
      </c>
      <c r="M404" s="220">
        <v>9190</v>
      </c>
      <c r="N404" s="220">
        <v>9190</v>
      </c>
      <c r="O404" s="220">
        <v>9190</v>
      </c>
      <c r="P404" s="220">
        <v>9190</v>
      </c>
      <c r="Q404" s="220">
        <v>9190</v>
      </c>
      <c r="R404" s="220">
        <v>9190</v>
      </c>
      <c r="S404" s="220">
        <v>9190</v>
      </c>
      <c r="T404" s="220">
        <v>9190</v>
      </c>
      <c r="U404" s="220">
        <v>9190</v>
      </c>
      <c r="V404" s="220">
        <v>9189</v>
      </c>
      <c r="W404" s="220">
        <v>9189</v>
      </c>
      <c r="X404" s="220">
        <v>9189</v>
      </c>
      <c r="Y404" s="220">
        <v>9189</v>
      </c>
      <c r="Z404" s="220">
        <v>9185</v>
      </c>
      <c r="AA404" s="220">
        <v>9156</v>
      </c>
      <c r="AB404" s="220">
        <v>9057</v>
      </c>
      <c r="AC404" s="220">
        <v>9057</v>
      </c>
      <c r="AD404" s="220">
        <v>9057</v>
      </c>
      <c r="AE404" s="220">
        <v>9056</v>
      </c>
      <c r="AF404" s="220">
        <v>9056</v>
      </c>
      <c r="AG404" s="220">
        <v>9056</v>
      </c>
      <c r="AH404" s="220">
        <v>9056</v>
      </c>
      <c r="AI404" s="220">
        <v>9056</v>
      </c>
      <c r="AJ404" s="220">
        <v>9056</v>
      </c>
      <c r="AK404" s="220">
        <v>9056</v>
      </c>
      <c r="AL404" s="220">
        <v>9056</v>
      </c>
      <c r="AM404" s="220">
        <v>9056</v>
      </c>
      <c r="AN404" s="220">
        <v>9056</v>
      </c>
      <c r="AO404" s="220">
        <v>9056</v>
      </c>
      <c r="AP404" s="220">
        <v>9056</v>
      </c>
      <c r="AQ404" s="220">
        <v>9056</v>
      </c>
      <c r="AR404" s="220">
        <v>9056</v>
      </c>
      <c r="AS404" s="220">
        <v>9056</v>
      </c>
      <c r="AT404" s="220">
        <v>9056</v>
      </c>
      <c r="AU404" s="220">
        <v>9056</v>
      </c>
      <c r="AV404" s="220">
        <v>9056</v>
      </c>
      <c r="AW404" s="220">
        <v>9056</v>
      </c>
      <c r="AX404" s="220">
        <v>9056</v>
      </c>
      <c r="AY404" s="220">
        <v>9056</v>
      </c>
      <c r="AZ404" s="220">
        <v>9056</v>
      </c>
      <c r="BA404" s="220">
        <v>9056</v>
      </c>
      <c r="BB404" s="220">
        <v>9056</v>
      </c>
      <c r="BC404" s="220">
        <v>9056</v>
      </c>
      <c r="BD404" s="220">
        <v>9056</v>
      </c>
      <c r="BE404" s="220">
        <v>9056</v>
      </c>
      <c r="BF404" s="220">
        <v>9056</v>
      </c>
      <c r="BG404" s="220">
        <v>9056</v>
      </c>
      <c r="BH404" s="220">
        <v>9056</v>
      </c>
      <c r="BI404" s="220">
        <v>9056</v>
      </c>
      <c r="BJ404" s="220">
        <v>9056</v>
      </c>
      <c r="BK404" s="220">
        <v>9056</v>
      </c>
      <c r="BL404" s="220">
        <v>9056</v>
      </c>
      <c r="BM404" s="220">
        <v>9056</v>
      </c>
      <c r="BN404" s="220">
        <v>9056</v>
      </c>
      <c r="BO404" s="220">
        <v>9056</v>
      </c>
      <c r="BP404" s="220">
        <v>9056</v>
      </c>
      <c r="BQ404" s="220">
        <v>9056</v>
      </c>
      <c r="BR404" s="220">
        <v>9056</v>
      </c>
      <c r="BS404" s="220">
        <v>9056</v>
      </c>
      <c r="BT404" s="220">
        <v>9056</v>
      </c>
      <c r="BU404" s="220">
        <v>9056</v>
      </c>
      <c r="BV404" s="220">
        <v>9056</v>
      </c>
      <c r="BW404" s="220">
        <v>9056</v>
      </c>
      <c r="BX404" s="220">
        <v>9056</v>
      </c>
      <c r="BY404" s="220">
        <v>9056</v>
      </c>
      <c r="BZ404" s="220">
        <v>9056</v>
      </c>
      <c r="CA404" s="220">
        <v>9056</v>
      </c>
      <c r="CB404" s="220">
        <v>9056</v>
      </c>
      <c r="CC404" s="220">
        <v>9056</v>
      </c>
      <c r="CD404" s="220">
        <v>9056</v>
      </c>
      <c r="CE404" s="220">
        <v>9056</v>
      </c>
      <c r="CF404" s="220">
        <v>9056</v>
      </c>
      <c r="CG404" s="220">
        <v>9056</v>
      </c>
      <c r="CH404" s="220">
        <v>9056</v>
      </c>
      <c r="CI404" s="220">
        <v>9056</v>
      </c>
      <c r="CJ404" s="220">
        <v>9056</v>
      </c>
      <c r="CK404" s="220">
        <v>9056</v>
      </c>
      <c r="CL404" s="220">
        <v>9056</v>
      </c>
      <c r="CM404" s="220">
        <v>9056</v>
      </c>
      <c r="CN404" s="220">
        <v>9056</v>
      </c>
      <c r="CO404" s="220">
        <v>9056</v>
      </c>
      <c r="CP404" s="220">
        <v>9056</v>
      </c>
      <c r="CQ404" s="220">
        <v>9056</v>
      </c>
      <c r="CR404" s="220">
        <v>9056</v>
      </c>
      <c r="CS404" s="220">
        <v>9056</v>
      </c>
      <c r="CT404" s="220">
        <v>9056</v>
      </c>
      <c r="CU404" s="220">
        <v>9056</v>
      </c>
      <c r="CV404" s="220">
        <v>9056</v>
      </c>
      <c r="CW404" s="220">
        <v>9056</v>
      </c>
      <c r="CX404" s="220">
        <v>9056</v>
      </c>
      <c r="CY404" s="220">
        <v>9056</v>
      </c>
      <c r="CZ404" s="220">
        <v>9056</v>
      </c>
      <c r="DA404" s="220">
        <v>9056</v>
      </c>
      <c r="DB404" s="220">
        <v>9056</v>
      </c>
      <c r="DC404" s="220">
        <v>9056</v>
      </c>
      <c r="DD404" s="220">
        <v>9056</v>
      </c>
      <c r="DE404" s="220">
        <v>9056</v>
      </c>
      <c r="DF404" s="220">
        <v>9056</v>
      </c>
      <c r="DG404" s="220">
        <v>9056</v>
      </c>
      <c r="DH404" s="220">
        <v>9056</v>
      </c>
      <c r="DI404" s="220">
        <v>9056</v>
      </c>
      <c r="DJ404" s="220">
        <v>9056</v>
      </c>
      <c r="DK404" s="220">
        <v>9056</v>
      </c>
      <c r="DL404" s="220">
        <v>9056</v>
      </c>
      <c r="DM404" s="220">
        <v>9056</v>
      </c>
      <c r="DN404" s="220">
        <v>9056</v>
      </c>
      <c r="DO404" s="220">
        <v>9056</v>
      </c>
      <c r="DP404" s="220">
        <v>9056</v>
      </c>
      <c r="DQ404" s="220">
        <v>9056</v>
      </c>
      <c r="DR404" s="220">
        <v>9056</v>
      </c>
      <c r="DS404" s="220">
        <v>9056</v>
      </c>
      <c r="DT404" s="220">
        <v>9029</v>
      </c>
      <c r="DU404" s="220">
        <v>9029</v>
      </c>
      <c r="DV404" s="220">
        <v>9029</v>
      </c>
      <c r="DW404" s="220">
        <v>9039</v>
      </c>
      <c r="DX404" s="220">
        <v>9039</v>
      </c>
      <c r="DY404" s="220">
        <v>9032</v>
      </c>
      <c r="DZ404" s="220">
        <v>9032</v>
      </c>
      <c r="EA404" s="220">
        <v>9026</v>
      </c>
      <c r="EB404" s="220">
        <v>9026</v>
      </c>
      <c r="EC404" s="220">
        <v>9026</v>
      </c>
      <c r="ED404" s="220">
        <v>9026</v>
      </c>
      <c r="EE404" s="220">
        <v>9026</v>
      </c>
      <c r="EF404" s="220">
        <v>9026</v>
      </c>
      <c r="EG404" s="220">
        <v>9026</v>
      </c>
      <c r="EH404" s="220">
        <v>9026</v>
      </c>
      <c r="EI404" s="220">
        <v>9026</v>
      </c>
      <c r="EJ404" s="220">
        <v>9026</v>
      </c>
      <c r="EK404" s="220">
        <v>9026</v>
      </c>
      <c r="EL404" s="220">
        <v>9026</v>
      </c>
      <c r="EM404" s="220">
        <v>9026</v>
      </c>
      <c r="EN404" s="242">
        <v>9026</v>
      </c>
      <c r="EO404" s="232">
        <v>9026</v>
      </c>
      <c r="EP404" s="228">
        <v>9026</v>
      </c>
      <c r="EQ404" s="166">
        <v>9026</v>
      </c>
      <c r="ER404" s="166">
        <v>9026</v>
      </c>
      <c r="ES404" s="166">
        <v>9026</v>
      </c>
      <c r="ET404" s="166">
        <v>9026</v>
      </c>
      <c r="EU404" s="166">
        <v>9026</v>
      </c>
      <c r="EV404" s="154">
        <v>9026</v>
      </c>
      <c r="EW404" s="154">
        <v>9026</v>
      </c>
      <c r="EX404" s="154">
        <v>9026</v>
      </c>
      <c r="EY404" s="154">
        <v>9026</v>
      </c>
      <c r="EZ404" s="154">
        <v>9026</v>
      </c>
      <c r="FA404" s="154">
        <v>9026</v>
      </c>
      <c r="FB404" s="154">
        <v>9026</v>
      </c>
      <c r="FC404" s="154">
        <v>9026</v>
      </c>
      <c r="FD404" s="154">
        <v>9026</v>
      </c>
      <c r="FE404" s="166">
        <v>9026</v>
      </c>
      <c r="FF404" s="154">
        <v>9026</v>
      </c>
      <c r="FG404" s="166">
        <v>9026</v>
      </c>
      <c r="FH404" s="154">
        <v>9026</v>
      </c>
      <c r="FI404" s="154">
        <v>9026</v>
      </c>
      <c r="FJ404" s="154">
        <v>9026</v>
      </c>
      <c r="FK404" s="166">
        <v>9026</v>
      </c>
      <c r="FL404" s="166">
        <v>9026</v>
      </c>
      <c r="FM404" s="166">
        <v>9026</v>
      </c>
      <c r="FN404" s="166">
        <v>9026</v>
      </c>
      <c r="FO404" s="166">
        <v>9026</v>
      </c>
      <c r="FP404" s="166">
        <v>9026</v>
      </c>
      <c r="FQ404" s="166">
        <v>9022</v>
      </c>
      <c r="FR404" s="154">
        <v>9022</v>
      </c>
      <c r="FS404" s="154">
        <v>9022</v>
      </c>
      <c r="FT404" s="154">
        <v>9022</v>
      </c>
      <c r="FU404" s="154">
        <v>9022</v>
      </c>
      <c r="FV404" s="154">
        <v>9022</v>
      </c>
      <c r="FW404" s="154">
        <v>9022</v>
      </c>
      <c r="FX404" s="154">
        <v>9022</v>
      </c>
      <c r="FY404" s="154">
        <v>9022</v>
      </c>
      <c r="FZ404" s="154">
        <v>9022</v>
      </c>
      <c r="GA404" s="154">
        <v>9022</v>
      </c>
      <c r="GB404" s="154">
        <v>9022</v>
      </c>
      <c r="GC404" s="154">
        <v>9022</v>
      </c>
      <c r="GD404" s="154">
        <v>9022</v>
      </c>
      <c r="GE404" s="154">
        <v>9022</v>
      </c>
      <c r="GF404" s="154">
        <v>9022</v>
      </c>
      <c r="GG404" s="154">
        <v>9022</v>
      </c>
      <c r="GH404" s="154">
        <v>9022</v>
      </c>
      <c r="GI404" s="154">
        <v>9022</v>
      </c>
      <c r="GJ404" s="154">
        <v>9022</v>
      </c>
      <c r="GK404" s="154">
        <v>9022</v>
      </c>
      <c r="GL404" s="154">
        <v>9022</v>
      </c>
      <c r="GM404" s="154">
        <v>9023</v>
      </c>
      <c r="GN404" s="154">
        <v>9023</v>
      </c>
      <c r="GO404" s="154">
        <v>9023</v>
      </c>
      <c r="GP404" s="154">
        <v>9023</v>
      </c>
      <c r="GQ404" s="154">
        <v>9023</v>
      </c>
      <c r="GR404" s="154">
        <v>9023</v>
      </c>
      <c r="GS404" s="154">
        <v>9023</v>
      </c>
      <c r="GT404" s="166">
        <v>9023</v>
      </c>
      <c r="GU404" s="166">
        <v>9023</v>
      </c>
      <c r="GV404" s="166">
        <v>9023</v>
      </c>
      <c r="GW404" s="166">
        <v>9023</v>
      </c>
      <c r="GX404" s="154">
        <v>9023</v>
      </c>
      <c r="GY404" s="166">
        <v>9023</v>
      </c>
      <c r="GZ404" s="166">
        <v>9023</v>
      </c>
      <c r="HA404" s="166">
        <v>9023</v>
      </c>
      <c r="HB404" s="166">
        <v>9023</v>
      </c>
      <c r="HC404" s="166">
        <v>9023</v>
      </c>
      <c r="HD404" s="166">
        <v>9023</v>
      </c>
      <c r="HE404" s="166">
        <v>9023</v>
      </c>
      <c r="HF404" s="166">
        <v>9023</v>
      </c>
      <c r="HG404" s="154">
        <v>9023</v>
      </c>
      <c r="HH404" s="154">
        <v>9034</v>
      </c>
      <c r="HI404" s="166">
        <v>9034</v>
      </c>
      <c r="HJ404" s="154">
        <v>9035</v>
      </c>
      <c r="HK404" s="154">
        <v>9034</v>
      </c>
      <c r="HL404" s="166">
        <v>9037</v>
      </c>
      <c r="HM404" s="154">
        <v>9040</v>
      </c>
      <c r="HN404" s="154">
        <v>9039</v>
      </c>
      <c r="HO404" s="166">
        <v>9039</v>
      </c>
      <c r="HP404" s="154">
        <v>9039</v>
      </c>
      <c r="HQ404" s="154">
        <v>9039</v>
      </c>
      <c r="HR404" s="166">
        <v>9039</v>
      </c>
      <c r="HS404" s="154">
        <v>9039</v>
      </c>
      <c r="HT404" s="148">
        <v>9039</v>
      </c>
      <c r="HU404" s="148">
        <v>9031</v>
      </c>
      <c r="HV404" s="148">
        <v>9028</v>
      </c>
      <c r="HW404" s="166">
        <v>9025</v>
      </c>
    </row>
    <row r="405" spans="1:231">
      <c r="A405" s="145">
        <f t="shared" si="55"/>
        <v>44275</v>
      </c>
      <c r="B405" s="220">
        <f>'Age&amp;Sex by occurrence date'!$DCC22</f>
        <v>11116</v>
      </c>
      <c r="C405" s="220">
        <v>9162</v>
      </c>
      <c r="D405" s="220">
        <v>9162</v>
      </c>
      <c r="E405" s="220">
        <v>9162</v>
      </c>
      <c r="F405" s="220">
        <v>9162</v>
      </c>
      <c r="G405" s="220">
        <v>9162</v>
      </c>
      <c r="H405" s="220">
        <v>9162</v>
      </c>
      <c r="I405" s="220">
        <v>9162</v>
      </c>
      <c r="J405" s="220">
        <v>9162</v>
      </c>
      <c r="K405" s="220">
        <v>9162</v>
      </c>
      <c r="L405" s="220">
        <v>9162</v>
      </c>
      <c r="M405" s="220">
        <v>9162</v>
      </c>
      <c r="N405" s="220">
        <v>9162</v>
      </c>
      <c r="O405" s="220">
        <v>9162</v>
      </c>
      <c r="P405" s="220">
        <v>9162</v>
      </c>
      <c r="Q405" s="220">
        <v>9162</v>
      </c>
      <c r="R405" s="220">
        <v>9162</v>
      </c>
      <c r="S405" s="220">
        <v>9162</v>
      </c>
      <c r="T405" s="220">
        <v>9162</v>
      </c>
      <c r="U405" s="220">
        <v>9162</v>
      </c>
      <c r="V405" s="220">
        <v>9161</v>
      </c>
      <c r="W405" s="220">
        <v>9161</v>
      </c>
      <c r="X405" s="220">
        <v>9161</v>
      </c>
      <c r="Y405" s="220">
        <v>9161</v>
      </c>
      <c r="Z405" s="220">
        <v>9157</v>
      </c>
      <c r="AA405" s="220">
        <v>9128</v>
      </c>
      <c r="AB405" s="220">
        <v>9030</v>
      </c>
      <c r="AC405" s="220">
        <v>9030</v>
      </c>
      <c r="AD405" s="220">
        <v>9030</v>
      </c>
      <c r="AE405" s="220">
        <v>9029</v>
      </c>
      <c r="AF405" s="220">
        <v>9029</v>
      </c>
      <c r="AG405" s="220">
        <v>9029</v>
      </c>
      <c r="AH405" s="220">
        <v>9029</v>
      </c>
      <c r="AI405" s="220">
        <v>9029</v>
      </c>
      <c r="AJ405" s="220">
        <v>9029</v>
      </c>
      <c r="AK405" s="220">
        <v>9029</v>
      </c>
      <c r="AL405" s="220">
        <v>9029</v>
      </c>
      <c r="AM405" s="220">
        <v>9029</v>
      </c>
      <c r="AN405" s="220">
        <v>9029</v>
      </c>
      <c r="AO405" s="220">
        <v>9029</v>
      </c>
      <c r="AP405" s="220">
        <v>9029</v>
      </c>
      <c r="AQ405" s="220">
        <v>9029</v>
      </c>
      <c r="AR405" s="220">
        <v>9029</v>
      </c>
      <c r="AS405" s="220">
        <v>9029</v>
      </c>
      <c r="AT405" s="220">
        <v>9029</v>
      </c>
      <c r="AU405" s="220">
        <v>9029</v>
      </c>
      <c r="AV405" s="220">
        <v>9029</v>
      </c>
      <c r="AW405" s="220">
        <v>9029</v>
      </c>
      <c r="AX405" s="220">
        <v>9029</v>
      </c>
      <c r="AY405" s="220">
        <v>9029</v>
      </c>
      <c r="AZ405" s="220">
        <v>9029</v>
      </c>
      <c r="BA405" s="220">
        <v>9029</v>
      </c>
      <c r="BB405" s="220">
        <v>9029</v>
      </c>
      <c r="BC405" s="220">
        <v>9029</v>
      </c>
      <c r="BD405" s="220">
        <v>9029</v>
      </c>
      <c r="BE405" s="220">
        <v>9029</v>
      </c>
      <c r="BF405" s="220">
        <v>9029</v>
      </c>
      <c r="BG405" s="220">
        <v>9029</v>
      </c>
      <c r="BH405" s="220">
        <v>9029</v>
      </c>
      <c r="BI405" s="220">
        <v>9029</v>
      </c>
      <c r="BJ405" s="220">
        <v>9029</v>
      </c>
      <c r="BK405" s="220">
        <v>9029</v>
      </c>
      <c r="BL405" s="220">
        <v>9029</v>
      </c>
      <c r="BM405" s="220">
        <v>9029</v>
      </c>
      <c r="BN405" s="220">
        <v>9029</v>
      </c>
      <c r="BO405" s="220">
        <v>9029</v>
      </c>
      <c r="BP405" s="220">
        <v>9029</v>
      </c>
      <c r="BQ405" s="220">
        <v>9029</v>
      </c>
      <c r="BR405" s="220">
        <v>9029</v>
      </c>
      <c r="BS405" s="220">
        <v>9029</v>
      </c>
      <c r="BT405" s="220">
        <v>9029</v>
      </c>
      <c r="BU405" s="220">
        <v>9029</v>
      </c>
      <c r="BV405" s="220">
        <v>9029</v>
      </c>
      <c r="BW405" s="220">
        <v>9029</v>
      </c>
      <c r="BX405" s="220">
        <v>9029</v>
      </c>
      <c r="BY405" s="220">
        <v>9029</v>
      </c>
      <c r="BZ405" s="220">
        <v>9029</v>
      </c>
      <c r="CA405" s="220">
        <v>9029</v>
      </c>
      <c r="CB405" s="220">
        <v>9029</v>
      </c>
      <c r="CC405" s="220">
        <v>9029</v>
      </c>
      <c r="CD405" s="220">
        <v>9029</v>
      </c>
      <c r="CE405" s="220">
        <v>9029</v>
      </c>
      <c r="CF405" s="220">
        <v>9029</v>
      </c>
      <c r="CG405" s="220">
        <v>9029</v>
      </c>
      <c r="CH405" s="220">
        <v>9029</v>
      </c>
      <c r="CI405" s="220">
        <v>9029</v>
      </c>
      <c r="CJ405" s="220">
        <v>9029</v>
      </c>
      <c r="CK405" s="220">
        <v>9029</v>
      </c>
      <c r="CL405" s="220">
        <v>9029</v>
      </c>
      <c r="CM405" s="220">
        <v>9029</v>
      </c>
      <c r="CN405" s="220">
        <v>9029</v>
      </c>
      <c r="CO405" s="220">
        <v>9029</v>
      </c>
      <c r="CP405" s="220">
        <v>9029</v>
      </c>
      <c r="CQ405" s="220">
        <v>9029</v>
      </c>
      <c r="CR405" s="220">
        <v>9029</v>
      </c>
      <c r="CS405" s="220">
        <v>9029</v>
      </c>
      <c r="CT405" s="220">
        <v>9029</v>
      </c>
      <c r="CU405" s="220">
        <v>9029</v>
      </c>
      <c r="CV405" s="220">
        <v>9029</v>
      </c>
      <c r="CW405" s="220">
        <v>9029</v>
      </c>
      <c r="CX405" s="220">
        <v>9029</v>
      </c>
      <c r="CY405" s="220">
        <v>9029</v>
      </c>
      <c r="CZ405" s="220">
        <v>9029</v>
      </c>
      <c r="DA405" s="220">
        <v>9029</v>
      </c>
      <c r="DB405" s="220">
        <v>9029</v>
      </c>
      <c r="DC405" s="220">
        <v>9029</v>
      </c>
      <c r="DD405" s="220">
        <v>9029</v>
      </c>
      <c r="DE405" s="220">
        <v>9029</v>
      </c>
      <c r="DF405" s="220">
        <v>9029</v>
      </c>
      <c r="DG405" s="220">
        <v>9029</v>
      </c>
      <c r="DH405" s="220">
        <v>9029</v>
      </c>
      <c r="DI405" s="220">
        <v>9029</v>
      </c>
      <c r="DJ405" s="220">
        <v>9029</v>
      </c>
      <c r="DK405" s="220">
        <v>9029</v>
      </c>
      <c r="DL405" s="220">
        <v>9029</v>
      </c>
      <c r="DM405" s="220">
        <v>9029</v>
      </c>
      <c r="DN405" s="220">
        <v>9029</v>
      </c>
      <c r="DO405" s="220">
        <v>9029</v>
      </c>
      <c r="DP405" s="220">
        <v>9029</v>
      </c>
      <c r="DQ405" s="220">
        <v>9029</v>
      </c>
      <c r="DR405" s="220">
        <v>9029</v>
      </c>
      <c r="DS405" s="220">
        <v>9029</v>
      </c>
      <c r="DT405" s="220">
        <v>9002</v>
      </c>
      <c r="DU405" s="220">
        <v>9002</v>
      </c>
      <c r="DV405" s="220">
        <v>9002</v>
      </c>
      <c r="DW405" s="220">
        <v>9012</v>
      </c>
      <c r="DX405" s="220">
        <v>9012</v>
      </c>
      <c r="DY405" s="220">
        <v>9005</v>
      </c>
      <c r="DZ405" s="220">
        <v>9005</v>
      </c>
      <c r="EA405" s="220">
        <v>8999</v>
      </c>
      <c r="EB405" s="220">
        <v>8999</v>
      </c>
      <c r="EC405" s="220">
        <v>8999</v>
      </c>
      <c r="ED405" s="220">
        <v>8999</v>
      </c>
      <c r="EE405" s="220">
        <v>8999</v>
      </c>
      <c r="EF405" s="220">
        <v>8999</v>
      </c>
      <c r="EG405" s="220">
        <v>8999</v>
      </c>
      <c r="EH405" s="220">
        <v>8999</v>
      </c>
      <c r="EI405" s="220">
        <v>8999</v>
      </c>
      <c r="EJ405" s="220">
        <v>8999</v>
      </c>
      <c r="EK405" s="220">
        <v>8999</v>
      </c>
      <c r="EL405" s="220">
        <v>8999</v>
      </c>
      <c r="EM405" s="220">
        <v>8999</v>
      </c>
      <c r="EN405" s="242">
        <v>8999</v>
      </c>
      <c r="EO405" s="232">
        <v>8999</v>
      </c>
      <c r="EP405" s="227">
        <v>8999</v>
      </c>
      <c r="EQ405" s="154">
        <v>8999</v>
      </c>
      <c r="ER405" s="154">
        <v>8999</v>
      </c>
      <c r="ES405" s="154">
        <v>8999</v>
      </c>
      <c r="ET405" s="154">
        <v>8999</v>
      </c>
      <c r="EU405" s="154">
        <v>8999</v>
      </c>
      <c r="EV405" s="166">
        <v>8999</v>
      </c>
      <c r="EW405" s="166">
        <v>8999</v>
      </c>
      <c r="EX405" s="166">
        <v>8999</v>
      </c>
      <c r="EY405" s="166">
        <v>8999</v>
      </c>
      <c r="EZ405" s="166">
        <v>8999</v>
      </c>
      <c r="FA405" s="166">
        <v>8999</v>
      </c>
      <c r="FB405" s="166">
        <v>8999</v>
      </c>
      <c r="FC405" s="154">
        <v>8999</v>
      </c>
      <c r="FD405" s="154">
        <v>8999</v>
      </c>
      <c r="FE405" s="166">
        <v>8999</v>
      </c>
      <c r="FF405" s="166">
        <v>8999</v>
      </c>
      <c r="FG405" s="154">
        <v>8999</v>
      </c>
      <c r="FH405" s="166">
        <v>8999</v>
      </c>
      <c r="FI405" s="154">
        <v>8999</v>
      </c>
      <c r="FJ405" s="166">
        <v>8999</v>
      </c>
      <c r="FK405" s="166">
        <v>8999</v>
      </c>
      <c r="FL405" s="166">
        <v>8999</v>
      </c>
      <c r="FM405" s="166">
        <v>8999</v>
      </c>
      <c r="FN405" s="166">
        <v>8999</v>
      </c>
      <c r="FO405" s="166">
        <v>8999</v>
      </c>
      <c r="FP405" s="166">
        <v>8999</v>
      </c>
      <c r="FQ405" s="166">
        <v>8995</v>
      </c>
      <c r="FR405" s="166">
        <v>8995</v>
      </c>
      <c r="FS405" s="166">
        <v>8995</v>
      </c>
      <c r="FT405" s="166">
        <v>8995</v>
      </c>
      <c r="FU405" s="166">
        <v>8995</v>
      </c>
      <c r="FV405" s="166">
        <v>8995</v>
      </c>
      <c r="FW405" s="166">
        <v>8995</v>
      </c>
      <c r="FX405" s="166">
        <v>8995</v>
      </c>
      <c r="FY405" s="154">
        <v>8995</v>
      </c>
      <c r="FZ405" s="154">
        <v>8995</v>
      </c>
      <c r="GA405" s="154">
        <v>8995</v>
      </c>
      <c r="GB405" s="154">
        <v>8995</v>
      </c>
      <c r="GC405" s="154">
        <v>8995</v>
      </c>
      <c r="GD405" s="154">
        <v>8995</v>
      </c>
      <c r="GE405" s="154">
        <v>8995</v>
      </c>
      <c r="GF405" s="154">
        <v>8995</v>
      </c>
      <c r="GG405" s="154">
        <v>8995</v>
      </c>
      <c r="GH405" s="154">
        <v>8995</v>
      </c>
      <c r="GI405" s="154">
        <v>8995</v>
      </c>
      <c r="GJ405" s="154">
        <v>8995</v>
      </c>
      <c r="GK405" s="154">
        <v>8995</v>
      </c>
      <c r="GL405" s="154">
        <v>8995</v>
      </c>
      <c r="GM405" s="154">
        <v>8996</v>
      </c>
      <c r="GN405" s="154">
        <v>8996</v>
      </c>
      <c r="GO405" s="154">
        <v>8996</v>
      </c>
      <c r="GP405" s="154">
        <v>8996</v>
      </c>
      <c r="GQ405" s="154">
        <v>8996</v>
      </c>
      <c r="GR405" s="154">
        <v>8996</v>
      </c>
      <c r="GS405" s="154">
        <v>8996</v>
      </c>
      <c r="GT405" s="154">
        <v>8996</v>
      </c>
      <c r="GU405" s="154">
        <v>8996</v>
      </c>
      <c r="GV405" s="154">
        <v>8996</v>
      </c>
      <c r="GW405" s="154">
        <v>8996</v>
      </c>
      <c r="GX405" s="154">
        <v>8996</v>
      </c>
      <c r="GY405" s="154">
        <v>8996</v>
      </c>
      <c r="GZ405" s="154">
        <v>8996</v>
      </c>
      <c r="HA405" s="154">
        <v>8996</v>
      </c>
      <c r="HB405" s="154">
        <v>8996</v>
      </c>
      <c r="HC405" s="154">
        <v>8996</v>
      </c>
      <c r="HD405" s="154">
        <v>8996</v>
      </c>
      <c r="HE405" s="154">
        <v>8996</v>
      </c>
      <c r="HF405" s="166">
        <v>8996</v>
      </c>
      <c r="HG405" s="154">
        <v>8996</v>
      </c>
      <c r="HH405" s="154">
        <v>9006</v>
      </c>
      <c r="HI405" s="166">
        <v>9006</v>
      </c>
      <c r="HJ405" s="154">
        <v>9007</v>
      </c>
      <c r="HK405" s="154">
        <v>9006</v>
      </c>
      <c r="HL405" s="166">
        <v>9009</v>
      </c>
      <c r="HM405" s="154">
        <v>9012</v>
      </c>
      <c r="HN405" s="154">
        <v>9011</v>
      </c>
      <c r="HO405" s="166">
        <v>9011</v>
      </c>
      <c r="HP405" s="154">
        <v>9011</v>
      </c>
      <c r="HQ405" s="154">
        <v>9011</v>
      </c>
      <c r="HR405" s="166">
        <v>9011</v>
      </c>
      <c r="HS405" s="154">
        <v>9011</v>
      </c>
      <c r="HT405" s="148">
        <v>9011</v>
      </c>
      <c r="HU405" s="148">
        <v>9003</v>
      </c>
      <c r="HV405" s="148">
        <v>9000</v>
      </c>
      <c r="HW405" s="166">
        <v>8997</v>
      </c>
    </row>
    <row r="406" spans="1:231">
      <c r="A406" s="145">
        <f t="shared" si="55"/>
        <v>44274</v>
      </c>
      <c r="B406" s="220">
        <f>'Age&amp;Sex by occurrence date'!$DCJ22</f>
        <v>11086</v>
      </c>
      <c r="C406" s="220">
        <v>9141</v>
      </c>
      <c r="D406" s="220">
        <v>9141</v>
      </c>
      <c r="E406" s="220">
        <v>9141</v>
      </c>
      <c r="F406" s="220">
        <v>9141</v>
      </c>
      <c r="G406" s="220">
        <v>9141</v>
      </c>
      <c r="H406" s="220">
        <v>9141</v>
      </c>
      <c r="I406" s="220">
        <v>9141</v>
      </c>
      <c r="J406" s="220">
        <v>9141</v>
      </c>
      <c r="K406" s="220">
        <v>9141</v>
      </c>
      <c r="L406" s="220">
        <v>9141</v>
      </c>
      <c r="M406" s="220">
        <v>9141</v>
      </c>
      <c r="N406" s="220">
        <v>9141</v>
      </c>
      <c r="O406" s="220">
        <v>9141</v>
      </c>
      <c r="P406" s="220">
        <v>9141</v>
      </c>
      <c r="Q406" s="220">
        <v>9141</v>
      </c>
      <c r="R406" s="220">
        <v>9141</v>
      </c>
      <c r="S406" s="220">
        <v>9141</v>
      </c>
      <c r="T406" s="220">
        <v>9141</v>
      </c>
      <c r="U406" s="220">
        <v>9141</v>
      </c>
      <c r="V406" s="220">
        <v>9140</v>
      </c>
      <c r="W406" s="220">
        <v>9140</v>
      </c>
      <c r="X406" s="220">
        <v>9140</v>
      </c>
      <c r="Y406" s="220">
        <v>9140</v>
      </c>
      <c r="Z406" s="220">
        <v>9136</v>
      </c>
      <c r="AA406" s="220">
        <v>9107</v>
      </c>
      <c r="AB406" s="220">
        <v>9010</v>
      </c>
      <c r="AC406" s="220">
        <v>9010</v>
      </c>
      <c r="AD406" s="220">
        <v>9010</v>
      </c>
      <c r="AE406" s="220">
        <v>9009</v>
      </c>
      <c r="AF406" s="220">
        <v>9009</v>
      </c>
      <c r="AG406" s="220">
        <v>9009</v>
      </c>
      <c r="AH406" s="220">
        <v>9009</v>
      </c>
      <c r="AI406" s="220">
        <v>9009</v>
      </c>
      <c r="AJ406" s="220">
        <v>9009</v>
      </c>
      <c r="AK406" s="220">
        <v>9009</v>
      </c>
      <c r="AL406" s="220">
        <v>9009</v>
      </c>
      <c r="AM406" s="220">
        <v>9009</v>
      </c>
      <c r="AN406" s="220">
        <v>9009</v>
      </c>
      <c r="AO406" s="220">
        <v>9009</v>
      </c>
      <c r="AP406" s="220">
        <v>9009</v>
      </c>
      <c r="AQ406" s="220">
        <v>9009</v>
      </c>
      <c r="AR406" s="220">
        <v>9009</v>
      </c>
      <c r="AS406" s="220">
        <v>9009</v>
      </c>
      <c r="AT406" s="220">
        <v>9009</v>
      </c>
      <c r="AU406" s="220">
        <v>9009</v>
      </c>
      <c r="AV406" s="220">
        <v>9009</v>
      </c>
      <c r="AW406" s="220">
        <v>9009</v>
      </c>
      <c r="AX406" s="220">
        <v>9009</v>
      </c>
      <c r="AY406" s="220">
        <v>9009</v>
      </c>
      <c r="AZ406" s="220">
        <v>9009</v>
      </c>
      <c r="BA406" s="220">
        <v>9009</v>
      </c>
      <c r="BB406" s="220">
        <v>9009</v>
      </c>
      <c r="BC406" s="220">
        <v>9009</v>
      </c>
      <c r="BD406" s="220">
        <v>9009</v>
      </c>
      <c r="BE406" s="220">
        <v>9009</v>
      </c>
      <c r="BF406" s="220">
        <v>9009</v>
      </c>
      <c r="BG406" s="220">
        <v>9009</v>
      </c>
      <c r="BH406" s="220">
        <v>9009</v>
      </c>
      <c r="BI406" s="220">
        <v>9009</v>
      </c>
      <c r="BJ406" s="220">
        <v>9009</v>
      </c>
      <c r="BK406" s="220">
        <v>9009</v>
      </c>
      <c r="BL406" s="220">
        <v>9009</v>
      </c>
      <c r="BM406" s="220">
        <v>9009</v>
      </c>
      <c r="BN406" s="220">
        <v>9009</v>
      </c>
      <c r="BO406" s="220">
        <v>9009</v>
      </c>
      <c r="BP406" s="220">
        <v>9009</v>
      </c>
      <c r="BQ406" s="220">
        <v>9009</v>
      </c>
      <c r="BR406" s="220">
        <v>9009</v>
      </c>
      <c r="BS406" s="220">
        <v>9009</v>
      </c>
      <c r="BT406" s="220">
        <v>9009</v>
      </c>
      <c r="BU406" s="220">
        <v>9009</v>
      </c>
      <c r="BV406" s="220">
        <v>9009</v>
      </c>
      <c r="BW406" s="220">
        <v>9009</v>
      </c>
      <c r="BX406" s="220">
        <v>9009</v>
      </c>
      <c r="BY406" s="220">
        <v>9009</v>
      </c>
      <c r="BZ406" s="220">
        <v>9009</v>
      </c>
      <c r="CA406" s="220">
        <v>9009</v>
      </c>
      <c r="CB406" s="220">
        <v>9009</v>
      </c>
      <c r="CC406" s="220">
        <v>9009</v>
      </c>
      <c r="CD406" s="220">
        <v>9009</v>
      </c>
      <c r="CE406" s="220">
        <v>9009</v>
      </c>
      <c r="CF406" s="220">
        <v>9009</v>
      </c>
      <c r="CG406" s="220">
        <v>9009</v>
      </c>
      <c r="CH406" s="220">
        <v>9009</v>
      </c>
      <c r="CI406" s="220">
        <v>9009</v>
      </c>
      <c r="CJ406" s="220">
        <v>9009</v>
      </c>
      <c r="CK406" s="220">
        <v>9009</v>
      </c>
      <c r="CL406" s="220">
        <v>9009</v>
      </c>
      <c r="CM406" s="220">
        <v>9009</v>
      </c>
      <c r="CN406" s="220">
        <v>9009</v>
      </c>
      <c r="CO406" s="220">
        <v>9009</v>
      </c>
      <c r="CP406" s="220">
        <v>9009</v>
      </c>
      <c r="CQ406" s="220">
        <v>9009</v>
      </c>
      <c r="CR406" s="220">
        <v>9009</v>
      </c>
      <c r="CS406" s="220">
        <v>9009</v>
      </c>
      <c r="CT406" s="220">
        <v>9009</v>
      </c>
      <c r="CU406" s="220">
        <v>9009</v>
      </c>
      <c r="CV406" s="220">
        <v>9009</v>
      </c>
      <c r="CW406" s="220">
        <v>9009</v>
      </c>
      <c r="CX406" s="220">
        <v>9009</v>
      </c>
      <c r="CY406" s="220">
        <v>9009</v>
      </c>
      <c r="CZ406" s="220">
        <v>9009</v>
      </c>
      <c r="DA406" s="220">
        <v>9009</v>
      </c>
      <c r="DB406" s="220">
        <v>9009</v>
      </c>
      <c r="DC406" s="220">
        <v>9009</v>
      </c>
      <c r="DD406" s="220">
        <v>9009</v>
      </c>
      <c r="DE406" s="220">
        <v>9009</v>
      </c>
      <c r="DF406" s="220">
        <v>9009</v>
      </c>
      <c r="DG406" s="220">
        <v>9009</v>
      </c>
      <c r="DH406" s="220">
        <v>9009</v>
      </c>
      <c r="DI406" s="220">
        <v>9009</v>
      </c>
      <c r="DJ406" s="220">
        <v>9009</v>
      </c>
      <c r="DK406" s="220">
        <v>9009</v>
      </c>
      <c r="DL406" s="220">
        <v>9009</v>
      </c>
      <c r="DM406" s="220">
        <v>9009</v>
      </c>
      <c r="DN406" s="220">
        <v>9009</v>
      </c>
      <c r="DO406" s="220">
        <v>9009</v>
      </c>
      <c r="DP406" s="220">
        <v>9009</v>
      </c>
      <c r="DQ406" s="220">
        <v>9009</v>
      </c>
      <c r="DR406" s="220">
        <v>9009</v>
      </c>
      <c r="DS406" s="220">
        <v>9009</v>
      </c>
      <c r="DT406" s="220">
        <v>8982</v>
      </c>
      <c r="DU406" s="220">
        <v>8982</v>
      </c>
      <c r="DV406" s="220">
        <v>8982</v>
      </c>
      <c r="DW406" s="220">
        <v>8992</v>
      </c>
      <c r="DX406" s="220">
        <v>8992</v>
      </c>
      <c r="DY406" s="220">
        <v>8985</v>
      </c>
      <c r="DZ406" s="220">
        <v>8985</v>
      </c>
      <c r="EA406" s="220">
        <v>8979</v>
      </c>
      <c r="EB406" s="220">
        <v>8979</v>
      </c>
      <c r="EC406" s="220">
        <v>8979</v>
      </c>
      <c r="ED406" s="220">
        <v>8979</v>
      </c>
      <c r="EE406" s="220">
        <v>8979</v>
      </c>
      <c r="EF406" s="220">
        <v>8979</v>
      </c>
      <c r="EG406" s="220">
        <v>8979</v>
      </c>
      <c r="EH406" s="220">
        <v>8979</v>
      </c>
      <c r="EI406" s="220">
        <v>8979</v>
      </c>
      <c r="EJ406" s="220">
        <v>8979</v>
      </c>
      <c r="EK406" s="220">
        <v>8979</v>
      </c>
      <c r="EL406" s="220">
        <v>8979</v>
      </c>
      <c r="EM406" s="220">
        <v>8979</v>
      </c>
      <c r="EN406" s="242">
        <v>8979</v>
      </c>
      <c r="EO406" s="232">
        <v>8979</v>
      </c>
      <c r="EP406" s="227">
        <v>8979</v>
      </c>
      <c r="EQ406" s="154">
        <v>8979</v>
      </c>
      <c r="ER406" s="154">
        <v>8979</v>
      </c>
      <c r="ES406" s="154">
        <v>8979</v>
      </c>
      <c r="ET406" s="154">
        <v>8979</v>
      </c>
      <c r="EU406" s="154">
        <v>8979</v>
      </c>
      <c r="EV406" s="154">
        <v>8979</v>
      </c>
      <c r="EW406" s="154">
        <v>8979</v>
      </c>
      <c r="EX406" s="154">
        <v>8979</v>
      </c>
      <c r="EY406" s="154">
        <v>8979</v>
      </c>
      <c r="EZ406" s="154">
        <v>8979</v>
      </c>
      <c r="FA406" s="154">
        <v>8979</v>
      </c>
      <c r="FB406" s="154">
        <v>8979</v>
      </c>
      <c r="FC406" s="166">
        <v>8979</v>
      </c>
      <c r="FD406" s="154">
        <v>8979</v>
      </c>
      <c r="FE406" s="154">
        <v>8979</v>
      </c>
      <c r="FF406" s="154">
        <v>8979</v>
      </c>
      <c r="FG406" s="166">
        <v>8979</v>
      </c>
      <c r="FH406" s="154">
        <v>8979</v>
      </c>
      <c r="FI406" s="166">
        <v>8979</v>
      </c>
      <c r="FJ406" s="166">
        <v>8979</v>
      </c>
      <c r="FK406" s="154">
        <v>8979</v>
      </c>
      <c r="FL406" s="154">
        <v>8979</v>
      </c>
      <c r="FM406" s="154">
        <v>8979</v>
      </c>
      <c r="FN406" s="154">
        <v>8979</v>
      </c>
      <c r="FO406" s="154">
        <v>8979</v>
      </c>
      <c r="FP406" s="154">
        <v>8979</v>
      </c>
      <c r="FQ406" s="154">
        <v>8975</v>
      </c>
      <c r="FR406" s="166">
        <v>8975</v>
      </c>
      <c r="FS406" s="166">
        <v>8975</v>
      </c>
      <c r="FT406" s="166">
        <v>8975</v>
      </c>
      <c r="FU406" s="166">
        <v>8975</v>
      </c>
      <c r="FV406" s="166">
        <v>8975</v>
      </c>
      <c r="FW406" s="166">
        <v>8975</v>
      </c>
      <c r="FX406" s="166">
        <v>8975</v>
      </c>
      <c r="FY406" s="166">
        <v>8975</v>
      </c>
      <c r="FZ406" s="166">
        <v>8975</v>
      </c>
      <c r="GA406" s="166">
        <v>8975</v>
      </c>
      <c r="GB406" s="166">
        <v>8975</v>
      </c>
      <c r="GC406" s="166">
        <v>8975</v>
      </c>
      <c r="GD406" s="166">
        <v>8975</v>
      </c>
      <c r="GE406" s="166">
        <v>8975</v>
      </c>
      <c r="GF406" s="166">
        <v>8975</v>
      </c>
      <c r="GG406" s="166">
        <v>8975</v>
      </c>
      <c r="GH406" s="166">
        <v>8975</v>
      </c>
      <c r="GI406" s="166">
        <v>8975</v>
      </c>
      <c r="GJ406" s="166">
        <v>8975</v>
      </c>
      <c r="GK406" s="166">
        <v>8975</v>
      </c>
      <c r="GL406" s="166">
        <v>8975</v>
      </c>
      <c r="GM406" s="166">
        <v>8976</v>
      </c>
      <c r="GN406" s="166">
        <v>8976</v>
      </c>
      <c r="GO406" s="166">
        <v>8976</v>
      </c>
      <c r="GP406" s="166">
        <v>8976</v>
      </c>
      <c r="GQ406" s="166">
        <v>8976</v>
      </c>
      <c r="GR406" s="166">
        <v>8976</v>
      </c>
      <c r="GS406" s="166">
        <v>8976</v>
      </c>
      <c r="GT406" s="166">
        <v>8976</v>
      </c>
      <c r="GU406" s="166">
        <v>8976</v>
      </c>
      <c r="GV406" s="166">
        <v>8976</v>
      </c>
      <c r="GW406" s="166">
        <v>8976</v>
      </c>
      <c r="GX406" s="166">
        <v>8976</v>
      </c>
      <c r="GY406" s="166">
        <v>8976</v>
      </c>
      <c r="GZ406" s="166">
        <v>8976</v>
      </c>
      <c r="HA406" s="166">
        <v>8976</v>
      </c>
      <c r="HB406" s="166">
        <v>8976</v>
      </c>
      <c r="HC406" s="166">
        <v>8976</v>
      </c>
      <c r="HD406" s="166">
        <v>8976</v>
      </c>
      <c r="HE406" s="166">
        <v>8976</v>
      </c>
      <c r="HF406" s="166">
        <v>8976</v>
      </c>
      <c r="HG406" s="154">
        <v>8976</v>
      </c>
      <c r="HH406" s="154">
        <v>8986</v>
      </c>
      <c r="HI406" s="166">
        <v>8986</v>
      </c>
      <c r="HJ406" s="154">
        <v>8987</v>
      </c>
      <c r="HK406" s="154">
        <v>8986</v>
      </c>
      <c r="HL406" s="166">
        <v>8989</v>
      </c>
      <c r="HM406" s="154">
        <v>8992</v>
      </c>
      <c r="HN406" s="154">
        <v>8991</v>
      </c>
      <c r="HO406" s="166">
        <v>8991</v>
      </c>
      <c r="HP406" s="154">
        <v>8991</v>
      </c>
      <c r="HQ406" s="154">
        <v>8991</v>
      </c>
      <c r="HR406" s="166">
        <v>8991</v>
      </c>
      <c r="HS406" s="154">
        <v>8991</v>
      </c>
      <c r="HT406" s="148">
        <v>8991</v>
      </c>
      <c r="HU406" s="148">
        <v>8984</v>
      </c>
      <c r="HV406" s="148">
        <v>8981</v>
      </c>
      <c r="HW406" s="166">
        <v>8978</v>
      </c>
    </row>
    <row r="407" spans="1:231">
      <c r="A407" s="145">
        <f t="shared" si="55"/>
        <v>44273</v>
      </c>
      <c r="B407" s="220">
        <f>'Age&amp;Sex by occurrence date'!$DCQ22</f>
        <v>11043</v>
      </c>
      <c r="C407" s="220">
        <v>9108</v>
      </c>
      <c r="D407" s="220">
        <v>9108</v>
      </c>
      <c r="E407" s="220">
        <v>9108</v>
      </c>
      <c r="F407" s="220">
        <v>9108</v>
      </c>
      <c r="G407" s="220">
        <v>9108</v>
      </c>
      <c r="H407" s="220">
        <v>9108</v>
      </c>
      <c r="I407" s="220">
        <v>9108</v>
      </c>
      <c r="J407" s="220">
        <v>9108</v>
      </c>
      <c r="K407" s="220">
        <v>9108</v>
      </c>
      <c r="L407" s="220">
        <v>9108</v>
      </c>
      <c r="M407" s="220">
        <v>9108</v>
      </c>
      <c r="N407" s="220">
        <v>9108</v>
      </c>
      <c r="O407" s="220">
        <v>9108</v>
      </c>
      <c r="P407" s="220">
        <v>9108</v>
      </c>
      <c r="Q407" s="220">
        <v>9108</v>
      </c>
      <c r="R407" s="220">
        <v>9108</v>
      </c>
      <c r="S407" s="220">
        <v>9108</v>
      </c>
      <c r="T407" s="220">
        <v>9108</v>
      </c>
      <c r="U407" s="220">
        <v>9108</v>
      </c>
      <c r="V407" s="220">
        <v>9107</v>
      </c>
      <c r="W407" s="220">
        <v>9107</v>
      </c>
      <c r="X407" s="220">
        <v>9107</v>
      </c>
      <c r="Y407" s="220">
        <v>9107</v>
      </c>
      <c r="Z407" s="220">
        <v>9103</v>
      </c>
      <c r="AA407" s="220">
        <v>9076</v>
      </c>
      <c r="AB407" s="220">
        <v>8980</v>
      </c>
      <c r="AC407" s="220">
        <v>8980</v>
      </c>
      <c r="AD407" s="220">
        <v>8980</v>
      </c>
      <c r="AE407" s="220">
        <v>8979</v>
      </c>
      <c r="AF407" s="220">
        <v>8979</v>
      </c>
      <c r="AG407" s="220">
        <v>8979</v>
      </c>
      <c r="AH407" s="220">
        <v>8979</v>
      </c>
      <c r="AI407" s="220">
        <v>8979</v>
      </c>
      <c r="AJ407" s="220">
        <v>8979</v>
      </c>
      <c r="AK407" s="220">
        <v>8979</v>
      </c>
      <c r="AL407" s="220">
        <v>8979</v>
      </c>
      <c r="AM407" s="220">
        <v>8979</v>
      </c>
      <c r="AN407" s="220">
        <v>8979</v>
      </c>
      <c r="AO407" s="220">
        <v>8979</v>
      </c>
      <c r="AP407" s="220">
        <v>8979</v>
      </c>
      <c r="AQ407" s="220">
        <v>8979</v>
      </c>
      <c r="AR407" s="220">
        <v>8979</v>
      </c>
      <c r="AS407" s="220">
        <v>8979</v>
      </c>
      <c r="AT407" s="220">
        <v>8979</v>
      </c>
      <c r="AU407" s="220">
        <v>8979</v>
      </c>
      <c r="AV407" s="220">
        <v>8979</v>
      </c>
      <c r="AW407" s="220">
        <v>8979</v>
      </c>
      <c r="AX407" s="220">
        <v>8979</v>
      </c>
      <c r="AY407" s="220">
        <v>8979</v>
      </c>
      <c r="AZ407" s="220">
        <v>8979</v>
      </c>
      <c r="BA407" s="220">
        <v>8979</v>
      </c>
      <c r="BB407" s="220">
        <v>8979</v>
      </c>
      <c r="BC407" s="220">
        <v>8979</v>
      </c>
      <c r="BD407" s="220">
        <v>8979</v>
      </c>
      <c r="BE407" s="220">
        <v>8979</v>
      </c>
      <c r="BF407" s="220">
        <v>8979</v>
      </c>
      <c r="BG407" s="220">
        <v>8979</v>
      </c>
      <c r="BH407" s="220">
        <v>8979</v>
      </c>
      <c r="BI407" s="220">
        <v>8979</v>
      </c>
      <c r="BJ407" s="220">
        <v>8979</v>
      </c>
      <c r="BK407" s="220">
        <v>8979</v>
      </c>
      <c r="BL407" s="220">
        <v>8979</v>
      </c>
      <c r="BM407" s="220">
        <v>8979</v>
      </c>
      <c r="BN407" s="220">
        <v>8979</v>
      </c>
      <c r="BO407" s="220">
        <v>8979</v>
      </c>
      <c r="BP407" s="220">
        <v>8979</v>
      </c>
      <c r="BQ407" s="220">
        <v>8979</v>
      </c>
      <c r="BR407" s="220">
        <v>8979</v>
      </c>
      <c r="BS407" s="220">
        <v>8979</v>
      </c>
      <c r="BT407" s="220">
        <v>8979</v>
      </c>
      <c r="BU407" s="220">
        <v>8979</v>
      </c>
      <c r="BV407" s="220">
        <v>8979</v>
      </c>
      <c r="BW407" s="220">
        <v>8979</v>
      </c>
      <c r="BX407" s="220">
        <v>8979</v>
      </c>
      <c r="BY407" s="220">
        <v>8979</v>
      </c>
      <c r="BZ407" s="220">
        <v>8979</v>
      </c>
      <c r="CA407" s="220">
        <v>8979</v>
      </c>
      <c r="CB407" s="220">
        <v>8979</v>
      </c>
      <c r="CC407" s="220">
        <v>8979</v>
      </c>
      <c r="CD407" s="220">
        <v>8979</v>
      </c>
      <c r="CE407" s="220">
        <v>8979</v>
      </c>
      <c r="CF407" s="220">
        <v>8979</v>
      </c>
      <c r="CG407" s="220">
        <v>8979</v>
      </c>
      <c r="CH407" s="220">
        <v>8979</v>
      </c>
      <c r="CI407" s="220">
        <v>8979</v>
      </c>
      <c r="CJ407" s="220">
        <v>8979</v>
      </c>
      <c r="CK407" s="220">
        <v>8979</v>
      </c>
      <c r="CL407" s="220">
        <v>8979</v>
      </c>
      <c r="CM407" s="220">
        <v>8979</v>
      </c>
      <c r="CN407" s="220">
        <v>8979</v>
      </c>
      <c r="CO407" s="220">
        <v>8979</v>
      </c>
      <c r="CP407" s="220">
        <v>8979</v>
      </c>
      <c r="CQ407" s="220">
        <v>8979</v>
      </c>
      <c r="CR407" s="220">
        <v>8979</v>
      </c>
      <c r="CS407" s="220">
        <v>8979</v>
      </c>
      <c r="CT407" s="220">
        <v>8979</v>
      </c>
      <c r="CU407" s="220">
        <v>8979</v>
      </c>
      <c r="CV407" s="220">
        <v>8979</v>
      </c>
      <c r="CW407" s="220">
        <v>8979</v>
      </c>
      <c r="CX407" s="220">
        <v>8979</v>
      </c>
      <c r="CY407" s="220">
        <v>8979</v>
      </c>
      <c r="CZ407" s="220">
        <v>8979</v>
      </c>
      <c r="DA407" s="220">
        <v>8979</v>
      </c>
      <c r="DB407" s="220">
        <v>8979</v>
      </c>
      <c r="DC407" s="220">
        <v>8979</v>
      </c>
      <c r="DD407" s="220">
        <v>8979</v>
      </c>
      <c r="DE407" s="220">
        <v>8979</v>
      </c>
      <c r="DF407" s="220">
        <v>8979</v>
      </c>
      <c r="DG407" s="220">
        <v>8979</v>
      </c>
      <c r="DH407" s="220">
        <v>8979</v>
      </c>
      <c r="DI407" s="220">
        <v>8979</v>
      </c>
      <c r="DJ407" s="220">
        <v>8979</v>
      </c>
      <c r="DK407" s="220">
        <v>8979</v>
      </c>
      <c r="DL407" s="220">
        <v>8979</v>
      </c>
      <c r="DM407" s="220">
        <v>8979</v>
      </c>
      <c r="DN407" s="220">
        <v>8979</v>
      </c>
      <c r="DO407" s="220">
        <v>8979</v>
      </c>
      <c r="DP407" s="220">
        <v>8979</v>
      </c>
      <c r="DQ407" s="220">
        <v>8979</v>
      </c>
      <c r="DR407" s="220">
        <v>8979</v>
      </c>
      <c r="DS407" s="220">
        <v>8979</v>
      </c>
      <c r="DT407" s="220">
        <v>8952</v>
      </c>
      <c r="DU407" s="220">
        <v>8952</v>
      </c>
      <c r="DV407" s="220">
        <v>8952</v>
      </c>
      <c r="DW407" s="220">
        <v>8962</v>
      </c>
      <c r="DX407" s="220">
        <v>8962</v>
      </c>
      <c r="DY407" s="220">
        <v>8955</v>
      </c>
      <c r="DZ407" s="220">
        <v>8955</v>
      </c>
      <c r="EA407" s="220">
        <v>8949</v>
      </c>
      <c r="EB407" s="220">
        <v>8949</v>
      </c>
      <c r="EC407" s="220">
        <v>8949</v>
      </c>
      <c r="ED407" s="220">
        <v>8949</v>
      </c>
      <c r="EE407" s="220">
        <v>8949</v>
      </c>
      <c r="EF407" s="220">
        <v>8949</v>
      </c>
      <c r="EG407" s="220">
        <v>8949</v>
      </c>
      <c r="EH407" s="220">
        <v>8949</v>
      </c>
      <c r="EI407" s="220">
        <v>8949</v>
      </c>
      <c r="EJ407" s="220">
        <v>8949</v>
      </c>
      <c r="EK407" s="220">
        <v>8949</v>
      </c>
      <c r="EL407" s="220">
        <v>8949</v>
      </c>
      <c r="EM407" s="220">
        <v>8949</v>
      </c>
      <c r="EN407" s="242">
        <v>8949</v>
      </c>
      <c r="EO407" s="232">
        <v>8949</v>
      </c>
      <c r="EP407" s="228">
        <v>8949</v>
      </c>
      <c r="EQ407" s="166">
        <v>8949</v>
      </c>
      <c r="ER407" s="166">
        <v>8949</v>
      </c>
      <c r="ES407" s="166">
        <v>8949</v>
      </c>
      <c r="ET407" s="166">
        <v>8949</v>
      </c>
      <c r="EU407" s="166">
        <v>8949</v>
      </c>
      <c r="EV407" s="154">
        <v>8949</v>
      </c>
      <c r="EW407" s="166">
        <v>8949</v>
      </c>
      <c r="EX407" s="166">
        <v>8949</v>
      </c>
      <c r="EY407" s="166">
        <v>8949</v>
      </c>
      <c r="EZ407" s="166">
        <v>8949</v>
      </c>
      <c r="FA407" s="166">
        <v>8949</v>
      </c>
      <c r="FB407" s="166">
        <v>8949</v>
      </c>
      <c r="FC407" s="154">
        <v>8949</v>
      </c>
      <c r="FD407" s="166">
        <v>8949</v>
      </c>
      <c r="FE407" s="154">
        <v>8949</v>
      </c>
      <c r="FF407" s="166">
        <v>8949</v>
      </c>
      <c r="FG407" s="166">
        <v>8949</v>
      </c>
      <c r="FH407" s="166">
        <v>8949</v>
      </c>
      <c r="FI407" s="154">
        <v>8949</v>
      </c>
      <c r="FJ407" s="166">
        <v>8949</v>
      </c>
      <c r="FK407" s="154">
        <v>8949</v>
      </c>
      <c r="FL407" s="154">
        <v>8949</v>
      </c>
      <c r="FM407" s="154">
        <v>8949</v>
      </c>
      <c r="FN407" s="154">
        <v>8949</v>
      </c>
      <c r="FO407" s="154">
        <v>8949</v>
      </c>
      <c r="FP407" s="154">
        <v>8949</v>
      </c>
      <c r="FQ407" s="154">
        <v>8945</v>
      </c>
      <c r="FR407" s="166">
        <v>8945</v>
      </c>
      <c r="FS407" s="166">
        <v>8945</v>
      </c>
      <c r="FT407" s="166">
        <v>8945</v>
      </c>
      <c r="FU407" s="166">
        <v>8945</v>
      </c>
      <c r="FV407" s="166">
        <v>8945</v>
      </c>
      <c r="FW407" s="166">
        <v>8945</v>
      </c>
      <c r="FX407" s="166">
        <v>8945</v>
      </c>
      <c r="FY407" s="166">
        <v>8945</v>
      </c>
      <c r="FZ407" s="166">
        <v>8945</v>
      </c>
      <c r="GA407" s="166">
        <v>8945</v>
      </c>
      <c r="GB407" s="166">
        <v>8945</v>
      </c>
      <c r="GC407" s="166">
        <v>8945</v>
      </c>
      <c r="GD407" s="166">
        <v>8945</v>
      </c>
      <c r="GE407" s="166">
        <v>8945</v>
      </c>
      <c r="GF407" s="166">
        <v>8945</v>
      </c>
      <c r="GG407" s="166">
        <v>8945</v>
      </c>
      <c r="GH407" s="166">
        <v>8945</v>
      </c>
      <c r="GI407" s="166">
        <v>8945</v>
      </c>
      <c r="GJ407" s="166">
        <v>8945</v>
      </c>
      <c r="GK407" s="166">
        <v>8945</v>
      </c>
      <c r="GL407" s="166">
        <v>8945</v>
      </c>
      <c r="GM407" s="166">
        <v>8946</v>
      </c>
      <c r="GN407" s="166">
        <v>8946</v>
      </c>
      <c r="GO407" s="166">
        <v>8946</v>
      </c>
      <c r="GP407" s="166">
        <v>8946</v>
      </c>
      <c r="GQ407" s="166">
        <v>8946</v>
      </c>
      <c r="GR407" s="166">
        <v>8946</v>
      </c>
      <c r="GS407" s="166">
        <v>8946</v>
      </c>
      <c r="GT407" s="166">
        <v>8946</v>
      </c>
      <c r="GU407" s="166">
        <v>8946</v>
      </c>
      <c r="GV407" s="166">
        <v>8946</v>
      </c>
      <c r="GW407" s="166">
        <v>8946</v>
      </c>
      <c r="GX407" s="166">
        <v>8946</v>
      </c>
      <c r="GY407" s="166">
        <v>8946</v>
      </c>
      <c r="GZ407" s="166">
        <v>8946</v>
      </c>
      <c r="HA407" s="166">
        <v>8946</v>
      </c>
      <c r="HB407" s="166">
        <v>8946</v>
      </c>
      <c r="HC407" s="166">
        <v>8946</v>
      </c>
      <c r="HD407" s="166">
        <v>8946</v>
      </c>
      <c r="HE407" s="166">
        <v>8946</v>
      </c>
      <c r="HF407" s="166">
        <v>8946</v>
      </c>
      <c r="HG407" s="154">
        <v>8946</v>
      </c>
      <c r="HH407" s="154">
        <v>8956</v>
      </c>
      <c r="HI407" s="166">
        <v>8956</v>
      </c>
      <c r="HJ407" s="154">
        <v>8957</v>
      </c>
      <c r="HK407" s="154">
        <v>8956</v>
      </c>
      <c r="HL407" s="166">
        <v>8959</v>
      </c>
      <c r="HM407" s="154">
        <v>8962</v>
      </c>
      <c r="HN407" s="154">
        <v>8961</v>
      </c>
      <c r="HO407" s="166">
        <v>8961</v>
      </c>
      <c r="HP407" s="154">
        <v>8961</v>
      </c>
      <c r="HQ407" s="154">
        <v>8961</v>
      </c>
      <c r="HR407" s="166">
        <v>8961</v>
      </c>
      <c r="HS407" s="154">
        <v>8961</v>
      </c>
      <c r="HT407" s="148">
        <v>8961</v>
      </c>
      <c r="HU407" s="148">
        <v>8954</v>
      </c>
      <c r="HV407" s="148">
        <v>8951</v>
      </c>
      <c r="HW407" s="166">
        <v>8948</v>
      </c>
    </row>
    <row r="408" spans="1:231">
      <c r="A408" s="145">
        <f t="shared" si="55"/>
        <v>44272</v>
      </c>
      <c r="B408" s="220">
        <f>'Age&amp;Sex by occurrence date'!$DCX22</f>
        <v>11013</v>
      </c>
      <c r="C408" s="220">
        <v>9082</v>
      </c>
      <c r="D408" s="220">
        <v>9082</v>
      </c>
      <c r="E408" s="220">
        <v>9082</v>
      </c>
      <c r="F408" s="220">
        <v>9082</v>
      </c>
      <c r="G408" s="220">
        <v>9082</v>
      </c>
      <c r="H408" s="220">
        <v>9082</v>
      </c>
      <c r="I408" s="220">
        <v>9082</v>
      </c>
      <c r="J408" s="220">
        <v>9082</v>
      </c>
      <c r="K408" s="220">
        <v>9082</v>
      </c>
      <c r="L408" s="220">
        <v>9082</v>
      </c>
      <c r="M408" s="220">
        <v>9082</v>
      </c>
      <c r="N408" s="220">
        <v>9082</v>
      </c>
      <c r="O408" s="220">
        <v>9082</v>
      </c>
      <c r="P408" s="220">
        <v>9082</v>
      </c>
      <c r="Q408" s="220">
        <v>9082</v>
      </c>
      <c r="R408" s="220">
        <v>9082</v>
      </c>
      <c r="S408" s="220">
        <v>9082</v>
      </c>
      <c r="T408" s="220">
        <v>9082</v>
      </c>
      <c r="U408" s="220">
        <v>9082</v>
      </c>
      <c r="V408" s="220">
        <v>9081</v>
      </c>
      <c r="W408" s="220">
        <v>9081</v>
      </c>
      <c r="X408" s="220">
        <v>9081</v>
      </c>
      <c r="Y408" s="220">
        <v>9081</v>
      </c>
      <c r="Z408" s="220">
        <v>9077</v>
      </c>
      <c r="AA408" s="220">
        <v>9051</v>
      </c>
      <c r="AB408" s="220">
        <v>8955</v>
      </c>
      <c r="AC408" s="220">
        <v>8955</v>
      </c>
      <c r="AD408" s="220">
        <v>8955</v>
      </c>
      <c r="AE408" s="220">
        <v>8954</v>
      </c>
      <c r="AF408" s="220">
        <v>8954</v>
      </c>
      <c r="AG408" s="220">
        <v>8954</v>
      </c>
      <c r="AH408" s="220">
        <v>8954</v>
      </c>
      <c r="AI408" s="220">
        <v>8954</v>
      </c>
      <c r="AJ408" s="220">
        <v>8954</v>
      </c>
      <c r="AK408" s="220">
        <v>8954</v>
      </c>
      <c r="AL408" s="220">
        <v>8954</v>
      </c>
      <c r="AM408" s="220">
        <v>8954</v>
      </c>
      <c r="AN408" s="220">
        <v>8954</v>
      </c>
      <c r="AO408" s="220">
        <v>8954</v>
      </c>
      <c r="AP408" s="220">
        <v>8954</v>
      </c>
      <c r="AQ408" s="220">
        <v>8954</v>
      </c>
      <c r="AR408" s="220">
        <v>8954</v>
      </c>
      <c r="AS408" s="220">
        <v>8954</v>
      </c>
      <c r="AT408" s="220">
        <v>8954</v>
      </c>
      <c r="AU408" s="220">
        <v>8954</v>
      </c>
      <c r="AV408" s="220">
        <v>8954</v>
      </c>
      <c r="AW408" s="220">
        <v>8954</v>
      </c>
      <c r="AX408" s="220">
        <v>8954</v>
      </c>
      <c r="AY408" s="220">
        <v>8954</v>
      </c>
      <c r="AZ408" s="220">
        <v>8954</v>
      </c>
      <c r="BA408" s="220">
        <v>8954</v>
      </c>
      <c r="BB408" s="220">
        <v>8954</v>
      </c>
      <c r="BC408" s="220">
        <v>8954</v>
      </c>
      <c r="BD408" s="220">
        <v>8954</v>
      </c>
      <c r="BE408" s="220">
        <v>8954</v>
      </c>
      <c r="BF408" s="220">
        <v>8954</v>
      </c>
      <c r="BG408" s="220">
        <v>8954</v>
      </c>
      <c r="BH408" s="220">
        <v>8954</v>
      </c>
      <c r="BI408" s="220">
        <v>8954</v>
      </c>
      <c r="BJ408" s="220">
        <v>8954</v>
      </c>
      <c r="BK408" s="220">
        <v>8954</v>
      </c>
      <c r="BL408" s="220">
        <v>8954</v>
      </c>
      <c r="BM408" s="220">
        <v>8954</v>
      </c>
      <c r="BN408" s="220">
        <v>8954</v>
      </c>
      <c r="BO408" s="220">
        <v>8954</v>
      </c>
      <c r="BP408" s="220">
        <v>8954</v>
      </c>
      <c r="BQ408" s="220">
        <v>8954</v>
      </c>
      <c r="BR408" s="220">
        <v>8954</v>
      </c>
      <c r="BS408" s="220">
        <v>8954</v>
      </c>
      <c r="BT408" s="220">
        <v>8954</v>
      </c>
      <c r="BU408" s="220">
        <v>8954</v>
      </c>
      <c r="BV408" s="220">
        <v>8954</v>
      </c>
      <c r="BW408" s="220">
        <v>8954</v>
      </c>
      <c r="BX408" s="220">
        <v>8954</v>
      </c>
      <c r="BY408" s="220">
        <v>8954</v>
      </c>
      <c r="BZ408" s="220">
        <v>8954</v>
      </c>
      <c r="CA408" s="220">
        <v>8954</v>
      </c>
      <c r="CB408" s="220">
        <v>8954</v>
      </c>
      <c r="CC408" s="220">
        <v>8954</v>
      </c>
      <c r="CD408" s="220">
        <v>8954</v>
      </c>
      <c r="CE408" s="220">
        <v>8954</v>
      </c>
      <c r="CF408" s="220">
        <v>8954</v>
      </c>
      <c r="CG408" s="220">
        <v>8954</v>
      </c>
      <c r="CH408" s="220">
        <v>8954</v>
      </c>
      <c r="CI408" s="220">
        <v>8954</v>
      </c>
      <c r="CJ408" s="220">
        <v>8954</v>
      </c>
      <c r="CK408" s="220">
        <v>8954</v>
      </c>
      <c r="CL408" s="220">
        <v>8954</v>
      </c>
      <c r="CM408" s="220">
        <v>8954</v>
      </c>
      <c r="CN408" s="220">
        <v>8954</v>
      </c>
      <c r="CO408" s="220">
        <v>8954</v>
      </c>
      <c r="CP408" s="220">
        <v>8954</v>
      </c>
      <c r="CQ408" s="220">
        <v>8954</v>
      </c>
      <c r="CR408" s="220">
        <v>8954</v>
      </c>
      <c r="CS408" s="220">
        <v>8954</v>
      </c>
      <c r="CT408" s="220">
        <v>8954</v>
      </c>
      <c r="CU408" s="220">
        <v>8954</v>
      </c>
      <c r="CV408" s="220">
        <v>8954</v>
      </c>
      <c r="CW408" s="220">
        <v>8954</v>
      </c>
      <c r="CX408" s="220">
        <v>8954</v>
      </c>
      <c r="CY408" s="220">
        <v>8954</v>
      </c>
      <c r="CZ408" s="220">
        <v>8954</v>
      </c>
      <c r="DA408" s="220">
        <v>8954</v>
      </c>
      <c r="DB408" s="220">
        <v>8954</v>
      </c>
      <c r="DC408" s="220">
        <v>8954</v>
      </c>
      <c r="DD408" s="220">
        <v>8954</v>
      </c>
      <c r="DE408" s="220">
        <v>8954</v>
      </c>
      <c r="DF408" s="220">
        <v>8954</v>
      </c>
      <c r="DG408" s="220">
        <v>8954</v>
      </c>
      <c r="DH408" s="220">
        <v>8954</v>
      </c>
      <c r="DI408" s="220">
        <v>8954</v>
      </c>
      <c r="DJ408" s="220">
        <v>8954</v>
      </c>
      <c r="DK408" s="220">
        <v>8954</v>
      </c>
      <c r="DL408" s="220">
        <v>8954</v>
      </c>
      <c r="DM408" s="220">
        <v>8954</v>
      </c>
      <c r="DN408" s="220">
        <v>8954</v>
      </c>
      <c r="DO408" s="220">
        <v>8954</v>
      </c>
      <c r="DP408" s="220">
        <v>8954</v>
      </c>
      <c r="DQ408" s="220">
        <v>8954</v>
      </c>
      <c r="DR408" s="220">
        <v>8954</v>
      </c>
      <c r="DS408" s="220">
        <v>8954</v>
      </c>
      <c r="DT408" s="220">
        <v>8927</v>
      </c>
      <c r="DU408" s="220">
        <v>8927</v>
      </c>
      <c r="DV408" s="220">
        <v>8927</v>
      </c>
      <c r="DW408" s="220">
        <v>8937</v>
      </c>
      <c r="DX408" s="220">
        <v>8937</v>
      </c>
      <c r="DY408" s="220">
        <v>8930</v>
      </c>
      <c r="DZ408" s="220">
        <v>8930</v>
      </c>
      <c r="EA408" s="220">
        <v>8924</v>
      </c>
      <c r="EB408" s="220">
        <v>8924</v>
      </c>
      <c r="EC408" s="220">
        <v>8924</v>
      </c>
      <c r="ED408" s="220">
        <v>8924</v>
      </c>
      <c r="EE408" s="220">
        <v>8924</v>
      </c>
      <c r="EF408" s="220">
        <v>8924</v>
      </c>
      <c r="EG408" s="220">
        <v>8924</v>
      </c>
      <c r="EH408" s="220">
        <v>8924</v>
      </c>
      <c r="EI408" s="220">
        <v>8924</v>
      </c>
      <c r="EJ408" s="220">
        <v>8924</v>
      </c>
      <c r="EK408" s="220">
        <v>8924</v>
      </c>
      <c r="EL408" s="220">
        <v>8924</v>
      </c>
      <c r="EM408" s="220">
        <v>8924</v>
      </c>
      <c r="EN408" s="242">
        <v>8924</v>
      </c>
      <c r="EO408" s="232">
        <v>8924</v>
      </c>
      <c r="EP408" s="227">
        <v>8924</v>
      </c>
      <c r="EQ408" s="154">
        <v>8924</v>
      </c>
      <c r="ER408" s="154">
        <v>8924</v>
      </c>
      <c r="ES408" s="154">
        <v>8924</v>
      </c>
      <c r="ET408" s="154">
        <v>8924</v>
      </c>
      <c r="EU408" s="154">
        <v>8924</v>
      </c>
      <c r="EV408" s="166">
        <v>8924</v>
      </c>
      <c r="EW408" s="166">
        <v>8924</v>
      </c>
      <c r="EX408" s="166">
        <v>8924</v>
      </c>
      <c r="EY408" s="166">
        <v>8924</v>
      </c>
      <c r="EZ408" s="166">
        <v>8924</v>
      </c>
      <c r="FA408" s="166">
        <v>8924</v>
      </c>
      <c r="FB408" s="166">
        <v>8924</v>
      </c>
      <c r="FC408" s="166">
        <v>8924</v>
      </c>
      <c r="FD408" s="154">
        <v>8924</v>
      </c>
      <c r="FE408" s="166">
        <v>8924</v>
      </c>
      <c r="FF408" s="166">
        <v>8924</v>
      </c>
      <c r="FG408" s="154">
        <v>8924</v>
      </c>
      <c r="FH408" s="166">
        <v>8924</v>
      </c>
      <c r="FI408" s="166">
        <v>8924</v>
      </c>
      <c r="FJ408" s="166">
        <v>8924</v>
      </c>
      <c r="FK408" s="166">
        <v>8924</v>
      </c>
      <c r="FL408" s="166">
        <v>8924</v>
      </c>
      <c r="FM408" s="166">
        <v>8924</v>
      </c>
      <c r="FN408" s="166">
        <v>8924</v>
      </c>
      <c r="FO408" s="166">
        <v>8924</v>
      </c>
      <c r="FP408" s="166">
        <v>8924</v>
      </c>
      <c r="FQ408" s="166">
        <v>8921</v>
      </c>
      <c r="FR408" s="166">
        <v>8921</v>
      </c>
      <c r="FS408" s="166">
        <v>8921</v>
      </c>
      <c r="FT408" s="166">
        <v>8921</v>
      </c>
      <c r="FU408" s="166">
        <v>8921</v>
      </c>
      <c r="FV408" s="166">
        <v>8921</v>
      </c>
      <c r="FW408" s="166">
        <v>8921</v>
      </c>
      <c r="FX408" s="166">
        <v>8921</v>
      </c>
      <c r="FY408" s="154">
        <v>8921</v>
      </c>
      <c r="FZ408" s="154">
        <v>8921</v>
      </c>
      <c r="GA408" s="154">
        <v>8921</v>
      </c>
      <c r="GB408" s="154">
        <v>8921</v>
      </c>
      <c r="GC408" s="154">
        <v>8921</v>
      </c>
      <c r="GD408" s="154">
        <v>8921</v>
      </c>
      <c r="GE408" s="154">
        <v>8921</v>
      </c>
      <c r="GF408" s="154">
        <v>8921</v>
      </c>
      <c r="GG408" s="154">
        <v>8921</v>
      </c>
      <c r="GH408" s="154">
        <v>8921</v>
      </c>
      <c r="GI408" s="154">
        <v>8921</v>
      </c>
      <c r="GJ408" s="154">
        <v>8921</v>
      </c>
      <c r="GK408" s="154">
        <v>8921</v>
      </c>
      <c r="GL408" s="154">
        <v>8921</v>
      </c>
      <c r="GM408" s="154">
        <v>8922</v>
      </c>
      <c r="GN408" s="154">
        <v>8922</v>
      </c>
      <c r="GO408" s="154">
        <v>8922</v>
      </c>
      <c r="GP408" s="154">
        <v>8922</v>
      </c>
      <c r="GQ408" s="154">
        <v>8922</v>
      </c>
      <c r="GR408" s="154">
        <v>8922</v>
      </c>
      <c r="GS408" s="154">
        <v>8922</v>
      </c>
      <c r="GT408" s="166">
        <v>8922</v>
      </c>
      <c r="GU408" s="166">
        <v>8922</v>
      </c>
      <c r="GV408" s="166">
        <v>8922</v>
      </c>
      <c r="GW408" s="166">
        <v>8922</v>
      </c>
      <c r="GX408" s="166">
        <v>8922</v>
      </c>
      <c r="GY408" s="166">
        <v>8922</v>
      </c>
      <c r="GZ408" s="166">
        <v>8922</v>
      </c>
      <c r="HA408" s="166">
        <v>8922</v>
      </c>
      <c r="HB408" s="166">
        <v>8922</v>
      </c>
      <c r="HC408" s="166">
        <v>8922</v>
      </c>
      <c r="HD408" s="166">
        <v>8922</v>
      </c>
      <c r="HE408" s="166">
        <v>8922</v>
      </c>
      <c r="HF408" s="154">
        <v>8922</v>
      </c>
      <c r="HG408" s="154">
        <v>8922</v>
      </c>
      <c r="HH408" s="154">
        <v>8931</v>
      </c>
      <c r="HI408" s="154">
        <v>8931</v>
      </c>
      <c r="HJ408" s="154">
        <v>8932</v>
      </c>
      <c r="HK408" s="154">
        <v>8931</v>
      </c>
      <c r="HL408" s="154">
        <v>8934</v>
      </c>
      <c r="HM408" s="154">
        <v>8937</v>
      </c>
      <c r="HN408" s="154">
        <v>8936</v>
      </c>
      <c r="HO408" s="166">
        <v>8936</v>
      </c>
      <c r="HP408" s="154">
        <v>8936</v>
      </c>
      <c r="HQ408" s="154">
        <v>8936</v>
      </c>
      <c r="HR408" s="166">
        <v>8936</v>
      </c>
      <c r="HS408" s="154">
        <v>8936</v>
      </c>
      <c r="HT408" s="148">
        <v>8936</v>
      </c>
      <c r="HU408" s="148">
        <v>8929</v>
      </c>
      <c r="HV408" s="148">
        <v>8926</v>
      </c>
      <c r="HW408" s="166">
        <v>8923</v>
      </c>
    </row>
    <row r="409" spans="1:231">
      <c r="A409" s="145">
        <f t="shared" si="55"/>
        <v>44271</v>
      </c>
      <c r="B409" s="220">
        <f>'Age&amp;Sex by occurrence date'!$DDE22</f>
        <v>10973</v>
      </c>
      <c r="C409" s="220">
        <v>9049</v>
      </c>
      <c r="D409" s="220">
        <v>9049</v>
      </c>
      <c r="E409" s="220">
        <v>9049</v>
      </c>
      <c r="F409" s="220">
        <v>9049</v>
      </c>
      <c r="G409" s="220">
        <v>9049</v>
      </c>
      <c r="H409" s="220">
        <v>9049</v>
      </c>
      <c r="I409" s="220">
        <v>9049</v>
      </c>
      <c r="J409" s="220">
        <v>9049</v>
      </c>
      <c r="K409" s="220">
        <v>9049</v>
      </c>
      <c r="L409" s="220">
        <v>9049</v>
      </c>
      <c r="M409" s="220">
        <v>9049</v>
      </c>
      <c r="N409" s="220">
        <v>9049</v>
      </c>
      <c r="O409" s="220">
        <v>9049</v>
      </c>
      <c r="P409" s="220">
        <v>9049</v>
      </c>
      <c r="Q409" s="220">
        <v>9049</v>
      </c>
      <c r="R409" s="220">
        <v>9049</v>
      </c>
      <c r="S409" s="220">
        <v>9049</v>
      </c>
      <c r="T409" s="220">
        <v>9049</v>
      </c>
      <c r="U409" s="220">
        <v>9049</v>
      </c>
      <c r="V409" s="220">
        <v>9048</v>
      </c>
      <c r="W409" s="220">
        <v>9048</v>
      </c>
      <c r="X409" s="220">
        <v>9048</v>
      </c>
      <c r="Y409" s="220">
        <v>9048</v>
      </c>
      <c r="Z409" s="220">
        <v>9044</v>
      </c>
      <c r="AA409" s="220">
        <v>9019</v>
      </c>
      <c r="AB409" s="220">
        <v>8923</v>
      </c>
      <c r="AC409" s="220">
        <v>8923</v>
      </c>
      <c r="AD409" s="220">
        <v>8923</v>
      </c>
      <c r="AE409" s="220">
        <v>8922</v>
      </c>
      <c r="AF409" s="220">
        <v>8922</v>
      </c>
      <c r="AG409" s="220">
        <v>8922</v>
      </c>
      <c r="AH409" s="220">
        <v>8922</v>
      </c>
      <c r="AI409" s="220">
        <v>8922</v>
      </c>
      <c r="AJ409" s="220">
        <v>8922</v>
      </c>
      <c r="AK409" s="220">
        <v>8922</v>
      </c>
      <c r="AL409" s="220">
        <v>8922</v>
      </c>
      <c r="AM409" s="220">
        <v>8922</v>
      </c>
      <c r="AN409" s="220">
        <v>8922</v>
      </c>
      <c r="AO409" s="220">
        <v>8922</v>
      </c>
      <c r="AP409" s="220">
        <v>8922</v>
      </c>
      <c r="AQ409" s="220">
        <v>8922</v>
      </c>
      <c r="AR409" s="220">
        <v>8922</v>
      </c>
      <c r="AS409" s="220">
        <v>8922</v>
      </c>
      <c r="AT409" s="220">
        <v>8922</v>
      </c>
      <c r="AU409" s="220">
        <v>8922</v>
      </c>
      <c r="AV409" s="220">
        <v>8922</v>
      </c>
      <c r="AW409" s="220">
        <v>8922</v>
      </c>
      <c r="AX409" s="220">
        <v>8922</v>
      </c>
      <c r="AY409" s="220">
        <v>8922</v>
      </c>
      <c r="AZ409" s="220">
        <v>8922</v>
      </c>
      <c r="BA409" s="220">
        <v>8922</v>
      </c>
      <c r="BB409" s="220">
        <v>8922</v>
      </c>
      <c r="BC409" s="220">
        <v>8922</v>
      </c>
      <c r="BD409" s="220">
        <v>8922</v>
      </c>
      <c r="BE409" s="220">
        <v>8922</v>
      </c>
      <c r="BF409" s="220">
        <v>8922</v>
      </c>
      <c r="BG409" s="220">
        <v>8922</v>
      </c>
      <c r="BH409" s="220">
        <v>8922</v>
      </c>
      <c r="BI409" s="220">
        <v>8922</v>
      </c>
      <c r="BJ409" s="220">
        <v>8922</v>
      </c>
      <c r="BK409" s="220">
        <v>8922</v>
      </c>
      <c r="BL409" s="220">
        <v>8922</v>
      </c>
      <c r="BM409" s="220">
        <v>8922</v>
      </c>
      <c r="BN409" s="220">
        <v>8922</v>
      </c>
      <c r="BO409" s="220">
        <v>8922</v>
      </c>
      <c r="BP409" s="220">
        <v>8922</v>
      </c>
      <c r="BQ409" s="220">
        <v>8922</v>
      </c>
      <c r="BR409" s="220">
        <v>8922</v>
      </c>
      <c r="BS409" s="220">
        <v>8922</v>
      </c>
      <c r="BT409" s="220">
        <v>8922</v>
      </c>
      <c r="BU409" s="220">
        <v>8922</v>
      </c>
      <c r="BV409" s="220">
        <v>8922</v>
      </c>
      <c r="BW409" s="220">
        <v>8922</v>
      </c>
      <c r="BX409" s="220">
        <v>8922</v>
      </c>
      <c r="BY409" s="220">
        <v>8922</v>
      </c>
      <c r="BZ409" s="220">
        <v>8922</v>
      </c>
      <c r="CA409" s="220">
        <v>8922</v>
      </c>
      <c r="CB409" s="220">
        <v>8922</v>
      </c>
      <c r="CC409" s="220">
        <v>8922</v>
      </c>
      <c r="CD409" s="220">
        <v>8922</v>
      </c>
      <c r="CE409" s="220">
        <v>8922</v>
      </c>
      <c r="CF409" s="220">
        <v>8922</v>
      </c>
      <c r="CG409" s="220">
        <v>8922</v>
      </c>
      <c r="CH409" s="220">
        <v>8922</v>
      </c>
      <c r="CI409" s="220">
        <v>8922</v>
      </c>
      <c r="CJ409" s="220">
        <v>8922</v>
      </c>
      <c r="CK409" s="220">
        <v>8922</v>
      </c>
      <c r="CL409" s="220">
        <v>8922</v>
      </c>
      <c r="CM409" s="220">
        <v>8922</v>
      </c>
      <c r="CN409" s="220">
        <v>8922</v>
      </c>
      <c r="CO409" s="220">
        <v>8922</v>
      </c>
      <c r="CP409" s="220">
        <v>8922</v>
      </c>
      <c r="CQ409" s="220">
        <v>8922</v>
      </c>
      <c r="CR409" s="220">
        <v>8922</v>
      </c>
      <c r="CS409" s="220">
        <v>8922</v>
      </c>
      <c r="CT409" s="220">
        <v>8922</v>
      </c>
      <c r="CU409" s="220">
        <v>8922</v>
      </c>
      <c r="CV409" s="220">
        <v>8922</v>
      </c>
      <c r="CW409" s="220">
        <v>8922</v>
      </c>
      <c r="CX409" s="220">
        <v>8922</v>
      </c>
      <c r="CY409" s="220">
        <v>8922</v>
      </c>
      <c r="CZ409" s="220">
        <v>8922</v>
      </c>
      <c r="DA409" s="220">
        <v>8922</v>
      </c>
      <c r="DB409" s="220">
        <v>8922</v>
      </c>
      <c r="DC409" s="220">
        <v>8922</v>
      </c>
      <c r="DD409" s="220">
        <v>8922</v>
      </c>
      <c r="DE409" s="220">
        <v>8922</v>
      </c>
      <c r="DF409" s="220">
        <v>8922</v>
      </c>
      <c r="DG409" s="220">
        <v>8922</v>
      </c>
      <c r="DH409" s="220">
        <v>8922</v>
      </c>
      <c r="DI409" s="220">
        <v>8922</v>
      </c>
      <c r="DJ409" s="220">
        <v>8922</v>
      </c>
      <c r="DK409" s="220">
        <v>8922</v>
      </c>
      <c r="DL409" s="220">
        <v>8922</v>
      </c>
      <c r="DM409" s="220">
        <v>8922</v>
      </c>
      <c r="DN409" s="220">
        <v>8922</v>
      </c>
      <c r="DO409" s="220">
        <v>8922</v>
      </c>
      <c r="DP409" s="220">
        <v>8922</v>
      </c>
      <c r="DQ409" s="220">
        <v>8922</v>
      </c>
      <c r="DR409" s="220">
        <v>8922</v>
      </c>
      <c r="DS409" s="220">
        <v>8922</v>
      </c>
      <c r="DT409" s="220">
        <v>8895</v>
      </c>
      <c r="DU409" s="220">
        <v>8895</v>
      </c>
      <c r="DV409" s="220">
        <v>8895</v>
      </c>
      <c r="DW409" s="220">
        <v>8905</v>
      </c>
      <c r="DX409" s="220">
        <v>8905</v>
      </c>
      <c r="DY409" s="220">
        <v>8898</v>
      </c>
      <c r="DZ409" s="220">
        <v>8898</v>
      </c>
      <c r="EA409" s="220">
        <v>8892</v>
      </c>
      <c r="EB409" s="220">
        <v>8892</v>
      </c>
      <c r="EC409" s="220">
        <v>8892</v>
      </c>
      <c r="ED409" s="220">
        <v>8892</v>
      </c>
      <c r="EE409" s="220">
        <v>8892</v>
      </c>
      <c r="EF409" s="220">
        <v>8892</v>
      </c>
      <c r="EG409" s="220">
        <v>8892</v>
      </c>
      <c r="EH409" s="220">
        <v>8892</v>
      </c>
      <c r="EI409" s="220">
        <v>8892</v>
      </c>
      <c r="EJ409" s="220">
        <v>8892</v>
      </c>
      <c r="EK409" s="220">
        <v>8892</v>
      </c>
      <c r="EL409" s="220">
        <v>8892</v>
      </c>
      <c r="EM409" s="220">
        <v>8892</v>
      </c>
      <c r="EN409" s="242">
        <v>8892</v>
      </c>
      <c r="EO409" s="232">
        <v>8892</v>
      </c>
      <c r="EP409" s="227">
        <v>8892</v>
      </c>
      <c r="EQ409" s="154">
        <v>8892</v>
      </c>
      <c r="ER409" s="154">
        <v>8892</v>
      </c>
      <c r="ES409" s="154">
        <v>8892</v>
      </c>
      <c r="ET409" s="154">
        <v>8892</v>
      </c>
      <c r="EU409" s="154">
        <v>8892</v>
      </c>
      <c r="EV409" s="154">
        <v>8892</v>
      </c>
      <c r="EW409" s="166">
        <v>8892</v>
      </c>
      <c r="EX409" s="166">
        <v>8892</v>
      </c>
      <c r="EY409" s="166">
        <v>8892</v>
      </c>
      <c r="EZ409" s="166">
        <v>8892</v>
      </c>
      <c r="FA409" s="166">
        <v>8892</v>
      </c>
      <c r="FB409" s="154">
        <v>8892</v>
      </c>
      <c r="FC409" s="166">
        <v>8892</v>
      </c>
      <c r="FD409" s="166">
        <v>8892</v>
      </c>
      <c r="FE409" s="154">
        <v>8892</v>
      </c>
      <c r="FF409" s="154">
        <v>8892</v>
      </c>
      <c r="FG409" s="154">
        <v>8892</v>
      </c>
      <c r="FH409" s="154">
        <v>8892</v>
      </c>
      <c r="FI409" s="166">
        <v>8892</v>
      </c>
      <c r="FJ409" s="154">
        <v>8892</v>
      </c>
      <c r="FK409" s="166">
        <v>8892</v>
      </c>
      <c r="FL409" s="166">
        <v>8892</v>
      </c>
      <c r="FM409" s="166">
        <v>8892</v>
      </c>
      <c r="FN409" s="166">
        <v>8892</v>
      </c>
      <c r="FO409" s="166">
        <v>8892</v>
      </c>
      <c r="FP409" s="166">
        <v>8892</v>
      </c>
      <c r="FQ409" s="166">
        <v>8889</v>
      </c>
      <c r="FR409" s="154">
        <v>8889</v>
      </c>
      <c r="FS409" s="154">
        <v>8889</v>
      </c>
      <c r="FT409" s="154">
        <v>8889</v>
      </c>
      <c r="FU409" s="154">
        <v>8889</v>
      </c>
      <c r="FV409" s="154">
        <v>8889</v>
      </c>
      <c r="FW409" s="154">
        <v>8889</v>
      </c>
      <c r="FX409" s="154">
        <v>8889</v>
      </c>
      <c r="FY409" s="166">
        <v>8889</v>
      </c>
      <c r="FZ409" s="166">
        <v>8889</v>
      </c>
      <c r="GA409" s="166">
        <v>8889</v>
      </c>
      <c r="GB409" s="166">
        <v>8889</v>
      </c>
      <c r="GC409" s="166">
        <v>8889</v>
      </c>
      <c r="GD409" s="166">
        <v>8889</v>
      </c>
      <c r="GE409" s="166">
        <v>8889</v>
      </c>
      <c r="GF409" s="166">
        <v>8889</v>
      </c>
      <c r="GG409" s="166">
        <v>8889</v>
      </c>
      <c r="GH409" s="166">
        <v>8889</v>
      </c>
      <c r="GI409" s="166">
        <v>8889</v>
      </c>
      <c r="GJ409" s="166">
        <v>8889</v>
      </c>
      <c r="GK409" s="154">
        <v>8889</v>
      </c>
      <c r="GL409" s="154">
        <v>8889</v>
      </c>
      <c r="GM409" s="154">
        <v>8890</v>
      </c>
      <c r="GN409" s="154">
        <v>8890</v>
      </c>
      <c r="GO409" s="154">
        <v>8890</v>
      </c>
      <c r="GP409" s="154">
        <v>8890</v>
      </c>
      <c r="GQ409" s="154">
        <v>8890</v>
      </c>
      <c r="GR409" s="154">
        <v>8890</v>
      </c>
      <c r="GS409" s="154">
        <v>8890</v>
      </c>
      <c r="GT409" s="166">
        <v>8890</v>
      </c>
      <c r="GU409" s="166">
        <v>8890</v>
      </c>
      <c r="GV409" s="166">
        <v>8890</v>
      </c>
      <c r="GW409" s="166">
        <v>8890</v>
      </c>
      <c r="GX409" s="166">
        <v>8890</v>
      </c>
      <c r="GY409" s="154">
        <v>8890</v>
      </c>
      <c r="GZ409" s="154">
        <v>8890</v>
      </c>
      <c r="HA409" s="154">
        <v>8890</v>
      </c>
      <c r="HB409" s="154">
        <v>8890</v>
      </c>
      <c r="HC409" s="154">
        <v>8890</v>
      </c>
      <c r="HD409" s="154">
        <v>8890</v>
      </c>
      <c r="HE409" s="154">
        <v>8890</v>
      </c>
      <c r="HF409" s="154">
        <v>8890</v>
      </c>
      <c r="HG409" s="154">
        <v>8890</v>
      </c>
      <c r="HH409" s="154">
        <v>8899</v>
      </c>
      <c r="HI409" s="154">
        <v>8899</v>
      </c>
      <c r="HJ409" s="154">
        <v>8900</v>
      </c>
      <c r="HK409" s="154">
        <v>8899</v>
      </c>
      <c r="HL409" s="154">
        <v>8902</v>
      </c>
      <c r="HM409" s="154">
        <v>8905</v>
      </c>
      <c r="HN409" s="154">
        <v>8904</v>
      </c>
      <c r="HO409" s="166">
        <v>8904</v>
      </c>
      <c r="HP409" s="154">
        <v>8904</v>
      </c>
      <c r="HQ409" s="154">
        <v>8904</v>
      </c>
      <c r="HR409" s="166">
        <v>8904</v>
      </c>
      <c r="HS409" s="154">
        <v>8904</v>
      </c>
      <c r="HT409" s="148">
        <v>8904</v>
      </c>
      <c r="HU409" s="148">
        <v>8897</v>
      </c>
      <c r="HV409" s="148">
        <v>8894</v>
      </c>
      <c r="HW409" s="166">
        <v>8891</v>
      </c>
    </row>
    <row r="410" spans="1:231">
      <c r="A410" s="145">
        <f t="shared" si="55"/>
        <v>44270</v>
      </c>
      <c r="B410" s="220">
        <f>'Age&amp;Sex by occurrence date'!$DDL22</f>
        <v>10940</v>
      </c>
      <c r="C410" s="220">
        <v>9026</v>
      </c>
      <c r="D410" s="220">
        <v>9026</v>
      </c>
      <c r="E410" s="220">
        <v>9026</v>
      </c>
      <c r="F410" s="220">
        <v>9026</v>
      </c>
      <c r="G410" s="220">
        <v>9026</v>
      </c>
      <c r="H410" s="220">
        <v>9026</v>
      </c>
      <c r="I410" s="220">
        <v>9026</v>
      </c>
      <c r="J410" s="220">
        <v>9026</v>
      </c>
      <c r="K410" s="220">
        <v>9026</v>
      </c>
      <c r="L410" s="220">
        <v>9026</v>
      </c>
      <c r="M410" s="220">
        <v>9026</v>
      </c>
      <c r="N410" s="220">
        <v>9026</v>
      </c>
      <c r="O410" s="220">
        <v>9026</v>
      </c>
      <c r="P410" s="220">
        <v>9026</v>
      </c>
      <c r="Q410" s="220">
        <v>9026</v>
      </c>
      <c r="R410" s="220">
        <v>9026</v>
      </c>
      <c r="S410" s="220">
        <v>9026</v>
      </c>
      <c r="T410" s="220">
        <v>9026</v>
      </c>
      <c r="U410" s="220">
        <v>9026</v>
      </c>
      <c r="V410" s="220">
        <v>9025</v>
      </c>
      <c r="W410" s="220">
        <v>9025</v>
      </c>
      <c r="X410" s="220">
        <v>9025</v>
      </c>
      <c r="Y410" s="220">
        <v>9025</v>
      </c>
      <c r="Z410" s="220">
        <v>9021</v>
      </c>
      <c r="AA410" s="220">
        <v>8996</v>
      </c>
      <c r="AB410" s="220">
        <v>8900</v>
      </c>
      <c r="AC410" s="220">
        <v>8900</v>
      </c>
      <c r="AD410" s="220">
        <v>8900</v>
      </c>
      <c r="AE410" s="220">
        <v>8899</v>
      </c>
      <c r="AF410" s="220">
        <v>8899</v>
      </c>
      <c r="AG410" s="220">
        <v>8899</v>
      </c>
      <c r="AH410" s="220">
        <v>8899</v>
      </c>
      <c r="AI410" s="220">
        <v>8899</v>
      </c>
      <c r="AJ410" s="220">
        <v>8899</v>
      </c>
      <c r="AK410" s="220">
        <v>8899</v>
      </c>
      <c r="AL410" s="220">
        <v>8899</v>
      </c>
      <c r="AM410" s="220">
        <v>8899</v>
      </c>
      <c r="AN410" s="220">
        <v>8899</v>
      </c>
      <c r="AO410" s="220">
        <v>8899</v>
      </c>
      <c r="AP410" s="220">
        <v>8899</v>
      </c>
      <c r="AQ410" s="220">
        <v>8899</v>
      </c>
      <c r="AR410" s="220">
        <v>8899</v>
      </c>
      <c r="AS410" s="220">
        <v>8899</v>
      </c>
      <c r="AT410" s="220">
        <v>8899</v>
      </c>
      <c r="AU410" s="220">
        <v>8899</v>
      </c>
      <c r="AV410" s="220">
        <v>8899</v>
      </c>
      <c r="AW410" s="220">
        <v>8899</v>
      </c>
      <c r="AX410" s="220">
        <v>8899</v>
      </c>
      <c r="AY410" s="220">
        <v>8899</v>
      </c>
      <c r="AZ410" s="220">
        <v>8899</v>
      </c>
      <c r="BA410" s="220">
        <v>8899</v>
      </c>
      <c r="BB410" s="220">
        <v>8899</v>
      </c>
      <c r="BC410" s="220">
        <v>8899</v>
      </c>
      <c r="BD410" s="220">
        <v>8899</v>
      </c>
      <c r="BE410" s="220">
        <v>8899</v>
      </c>
      <c r="BF410" s="220">
        <v>8899</v>
      </c>
      <c r="BG410" s="220">
        <v>8899</v>
      </c>
      <c r="BH410" s="220">
        <v>8899</v>
      </c>
      <c r="BI410" s="220">
        <v>8899</v>
      </c>
      <c r="BJ410" s="220">
        <v>8899</v>
      </c>
      <c r="BK410" s="220">
        <v>8899</v>
      </c>
      <c r="BL410" s="220">
        <v>8899</v>
      </c>
      <c r="BM410" s="220">
        <v>8899</v>
      </c>
      <c r="BN410" s="220">
        <v>8899</v>
      </c>
      <c r="BO410" s="220">
        <v>8899</v>
      </c>
      <c r="BP410" s="220">
        <v>8899</v>
      </c>
      <c r="BQ410" s="220">
        <v>8899</v>
      </c>
      <c r="BR410" s="220">
        <v>8899</v>
      </c>
      <c r="BS410" s="220">
        <v>8899</v>
      </c>
      <c r="BT410" s="220">
        <v>8899</v>
      </c>
      <c r="BU410" s="220">
        <v>8899</v>
      </c>
      <c r="BV410" s="220">
        <v>8899</v>
      </c>
      <c r="BW410" s="220">
        <v>8899</v>
      </c>
      <c r="BX410" s="220">
        <v>8899</v>
      </c>
      <c r="BY410" s="220">
        <v>8899</v>
      </c>
      <c r="BZ410" s="220">
        <v>8899</v>
      </c>
      <c r="CA410" s="220">
        <v>8899</v>
      </c>
      <c r="CB410" s="220">
        <v>8899</v>
      </c>
      <c r="CC410" s="220">
        <v>8899</v>
      </c>
      <c r="CD410" s="220">
        <v>8899</v>
      </c>
      <c r="CE410" s="220">
        <v>8899</v>
      </c>
      <c r="CF410" s="220">
        <v>8899</v>
      </c>
      <c r="CG410" s="220">
        <v>8899</v>
      </c>
      <c r="CH410" s="220">
        <v>8899</v>
      </c>
      <c r="CI410" s="220">
        <v>8899</v>
      </c>
      <c r="CJ410" s="220">
        <v>8899</v>
      </c>
      <c r="CK410" s="220">
        <v>8899</v>
      </c>
      <c r="CL410" s="220">
        <v>8899</v>
      </c>
      <c r="CM410" s="220">
        <v>8899</v>
      </c>
      <c r="CN410" s="220">
        <v>8899</v>
      </c>
      <c r="CO410" s="220">
        <v>8899</v>
      </c>
      <c r="CP410" s="220">
        <v>8899</v>
      </c>
      <c r="CQ410" s="220">
        <v>8899</v>
      </c>
      <c r="CR410" s="220">
        <v>8899</v>
      </c>
      <c r="CS410" s="220">
        <v>8899</v>
      </c>
      <c r="CT410" s="220">
        <v>8899</v>
      </c>
      <c r="CU410" s="220">
        <v>8899</v>
      </c>
      <c r="CV410" s="220">
        <v>8899</v>
      </c>
      <c r="CW410" s="220">
        <v>8899</v>
      </c>
      <c r="CX410" s="220">
        <v>8899</v>
      </c>
      <c r="CY410" s="220">
        <v>8899</v>
      </c>
      <c r="CZ410" s="220">
        <v>8899</v>
      </c>
      <c r="DA410" s="220">
        <v>8899</v>
      </c>
      <c r="DB410" s="220">
        <v>8899</v>
      </c>
      <c r="DC410" s="220">
        <v>8899</v>
      </c>
      <c r="DD410" s="220">
        <v>8899</v>
      </c>
      <c r="DE410" s="220">
        <v>8899</v>
      </c>
      <c r="DF410" s="220">
        <v>8899</v>
      </c>
      <c r="DG410" s="220">
        <v>8899</v>
      </c>
      <c r="DH410" s="220">
        <v>8899</v>
      </c>
      <c r="DI410" s="220">
        <v>8899</v>
      </c>
      <c r="DJ410" s="220">
        <v>8899</v>
      </c>
      <c r="DK410" s="220">
        <v>8899</v>
      </c>
      <c r="DL410" s="220">
        <v>8899</v>
      </c>
      <c r="DM410" s="220">
        <v>8899</v>
      </c>
      <c r="DN410" s="220">
        <v>8899</v>
      </c>
      <c r="DO410" s="220">
        <v>8899</v>
      </c>
      <c r="DP410" s="220">
        <v>8899</v>
      </c>
      <c r="DQ410" s="220">
        <v>8899</v>
      </c>
      <c r="DR410" s="220">
        <v>8899</v>
      </c>
      <c r="DS410" s="220">
        <v>8899</v>
      </c>
      <c r="DT410" s="220">
        <v>8872</v>
      </c>
      <c r="DU410" s="220">
        <v>8872</v>
      </c>
      <c r="DV410" s="220">
        <v>8872</v>
      </c>
      <c r="DW410" s="220">
        <v>8882</v>
      </c>
      <c r="DX410" s="220">
        <v>8882</v>
      </c>
      <c r="DY410" s="220">
        <v>8875</v>
      </c>
      <c r="DZ410" s="220">
        <v>8875</v>
      </c>
      <c r="EA410" s="220">
        <v>8869</v>
      </c>
      <c r="EB410" s="220">
        <v>8869</v>
      </c>
      <c r="EC410" s="220">
        <v>8869</v>
      </c>
      <c r="ED410" s="220">
        <v>8869</v>
      </c>
      <c r="EE410" s="220">
        <v>8869</v>
      </c>
      <c r="EF410" s="220">
        <v>8869</v>
      </c>
      <c r="EG410" s="220">
        <v>8869</v>
      </c>
      <c r="EH410" s="220">
        <v>8869</v>
      </c>
      <c r="EI410" s="220">
        <v>8869</v>
      </c>
      <c r="EJ410" s="220">
        <v>8869</v>
      </c>
      <c r="EK410" s="220">
        <v>8869</v>
      </c>
      <c r="EL410" s="220">
        <v>8869</v>
      </c>
      <c r="EM410" s="220">
        <v>8869</v>
      </c>
      <c r="EN410" s="242">
        <v>8869</v>
      </c>
      <c r="EO410" s="232">
        <v>8869</v>
      </c>
      <c r="EP410" s="228">
        <v>8869</v>
      </c>
      <c r="EQ410" s="166">
        <v>8869</v>
      </c>
      <c r="ER410" s="166">
        <v>8869</v>
      </c>
      <c r="ES410" s="166">
        <v>8869</v>
      </c>
      <c r="ET410" s="166">
        <v>8869</v>
      </c>
      <c r="EU410" s="166">
        <v>8869</v>
      </c>
      <c r="EV410" s="154">
        <v>8869</v>
      </c>
      <c r="EW410" s="154">
        <v>8869</v>
      </c>
      <c r="EX410" s="154">
        <v>8869</v>
      </c>
      <c r="EY410" s="154">
        <v>8869</v>
      </c>
      <c r="EZ410" s="154">
        <v>8869</v>
      </c>
      <c r="FA410" s="154">
        <v>8869</v>
      </c>
      <c r="FB410" s="154">
        <v>8869</v>
      </c>
      <c r="FC410" s="154">
        <v>8869</v>
      </c>
      <c r="FD410" s="166">
        <v>8869</v>
      </c>
      <c r="FE410" s="166">
        <v>8869</v>
      </c>
      <c r="FF410" s="154">
        <v>8869</v>
      </c>
      <c r="FG410" s="166">
        <v>8869</v>
      </c>
      <c r="FH410" s="154">
        <v>8869</v>
      </c>
      <c r="FI410" s="154">
        <v>8869</v>
      </c>
      <c r="FJ410" s="166">
        <v>8869</v>
      </c>
      <c r="FK410" s="154">
        <v>8869</v>
      </c>
      <c r="FL410" s="154">
        <v>8869</v>
      </c>
      <c r="FM410" s="154">
        <v>8869</v>
      </c>
      <c r="FN410" s="154">
        <v>8869</v>
      </c>
      <c r="FO410" s="154">
        <v>8869</v>
      </c>
      <c r="FP410" s="154">
        <v>8869</v>
      </c>
      <c r="FQ410" s="154">
        <v>8867</v>
      </c>
      <c r="FR410" s="166">
        <v>8867</v>
      </c>
      <c r="FS410" s="166">
        <v>8867</v>
      </c>
      <c r="FT410" s="166">
        <v>8867</v>
      </c>
      <c r="FU410" s="166">
        <v>8867</v>
      </c>
      <c r="FV410" s="166">
        <v>8867</v>
      </c>
      <c r="FW410" s="166">
        <v>8867</v>
      </c>
      <c r="FX410" s="166">
        <v>8867</v>
      </c>
      <c r="FY410" s="154">
        <v>8867</v>
      </c>
      <c r="FZ410" s="154">
        <v>8867</v>
      </c>
      <c r="GA410" s="154">
        <v>8867</v>
      </c>
      <c r="GB410" s="154">
        <v>8867</v>
      </c>
      <c r="GC410" s="154">
        <v>8867</v>
      </c>
      <c r="GD410" s="154">
        <v>8867</v>
      </c>
      <c r="GE410" s="154">
        <v>8867</v>
      </c>
      <c r="GF410" s="154">
        <v>8867</v>
      </c>
      <c r="GG410" s="154">
        <v>8867</v>
      </c>
      <c r="GH410" s="154">
        <v>8867</v>
      </c>
      <c r="GI410" s="154">
        <v>8867</v>
      </c>
      <c r="GJ410" s="154">
        <v>8867</v>
      </c>
      <c r="GK410" s="166">
        <v>8867</v>
      </c>
      <c r="GL410" s="166">
        <v>8867</v>
      </c>
      <c r="GM410" s="166">
        <v>8868</v>
      </c>
      <c r="GN410" s="166">
        <v>8868</v>
      </c>
      <c r="GO410" s="166">
        <v>8868</v>
      </c>
      <c r="GP410" s="166">
        <v>8868</v>
      </c>
      <c r="GQ410" s="166">
        <v>8868</v>
      </c>
      <c r="GR410" s="166">
        <v>8868</v>
      </c>
      <c r="GS410" s="166">
        <v>8868</v>
      </c>
      <c r="GT410" s="154">
        <v>8868</v>
      </c>
      <c r="GU410" s="154">
        <v>8868</v>
      </c>
      <c r="GV410" s="154">
        <v>8868</v>
      </c>
      <c r="GW410" s="154">
        <v>8868</v>
      </c>
      <c r="GX410" s="166">
        <v>8868</v>
      </c>
      <c r="GY410" s="166">
        <v>8868</v>
      </c>
      <c r="GZ410" s="166">
        <v>8868</v>
      </c>
      <c r="HA410" s="166">
        <v>8868</v>
      </c>
      <c r="HB410" s="166">
        <v>8868</v>
      </c>
      <c r="HC410" s="166">
        <v>8868</v>
      </c>
      <c r="HD410" s="166">
        <v>8868</v>
      </c>
      <c r="HE410" s="166">
        <v>8868</v>
      </c>
      <c r="HF410" s="166">
        <v>8868</v>
      </c>
      <c r="HG410" s="154">
        <v>8868</v>
      </c>
      <c r="HH410" s="154">
        <v>8877</v>
      </c>
      <c r="HI410" s="166">
        <v>8877</v>
      </c>
      <c r="HJ410" s="154">
        <v>8878</v>
      </c>
      <c r="HK410" s="154">
        <v>8877</v>
      </c>
      <c r="HL410" s="166">
        <v>8880</v>
      </c>
      <c r="HM410" s="154">
        <v>8883</v>
      </c>
      <c r="HN410" s="154">
        <v>8882</v>
      </c>
      <c r="HO410" s="166">
        <v>8882</v>
      </c>
      <c r="HP410" s="154">
        <v>8882</v>
      </c>
      <c r="HQ410" s="154">
        <v>8882</v>
      </c>
      <c r="HR410" s="166">
        <v>8882</v>
      </c>
      <c r="HS410" s="154">
        <v>8882</v>
      </c>
      <c r="HT410" s="148">
        <v>8882</v>
      </c>
      <c r="HU410" s="148">
        <v>8875</v>
      </c>
      <c r="HV410" s="148">
        <v>8872</v>
      </c>
      <c r="HW410" s="166">
        <v>8869</v>
      </c>
    </row>
    <row r="411" spans="1:231">
      <c r="A411" s="145">
        <f t="shared" si="55"/>
        <v>44269</v>
      </c>
      <c r="B411" s="220">
        <f>'Age&amp;Sex by occurrence date'!$DDS22</f>
        <v>10905</v>
      </c>
      <c r="C411" s="220">
        <v>9001</v>
      </c>
      <c r="D411" s="220">
        <v>9001</v>
      </c>
      <c r="E411" s="220">
        <v>9001</v>
      </c>
      <c r="F411" s="220">
        <v>9001</v>
      </c>
      <c r="G411" s="220">
        <v>9001</v>
      </c>
      <c r="H411" s="220">
        <v>9001</v>
      </c>
      <c r="I411" s="220">
        <v>9001</v>
      </c>
      <c r="J411" s="220">
        <v>9001</v>
      </c>
      <c r="K411" s="220">
        <v>9001</v>
      </c>
      <c r="L411" s="220">
        <v>9001</v>
      </c>
      <c r="M411" s="220">
        <v>9001</v>
      </c>
      <c r="N411" s="220">
        <v>9001</v>
      </c>
      <c r="O411" s="220">
        <v>9001</v>
      </c>
      <c r="P411" s="220">
        <v>9001</v>
      </c>
      <c r="Q411" s="220">
        <v>9001</v>
      </c>
      <c r="R411" s="220">
        <v>9001</v>
      </c>
      <c r="S411" s="220">
        <v>9001</v>
      </c>
      <c r="T411" s="220">
        <v>9001</v>
      </c>
      <c r="U411" s="220">
        <v>9001</v>
      </c>
      <c r="V411" s="220">
        <v>9000</v>
      </c>
      <c r="W411" s="220">
        <v>9000</v>
      </c>
      <c r="X411" s="220">
        <v>9000</v>
      </c>
      <c r="Y411" s="220">
        <v>9000</v>
      </c>
      <c r="Z411" s="220">
        <v>8996</v>
      </c>
      <c r="AA411" s="220">
        <v>8971</v>
      </c>
      <c r="AB411" s="220">
        <v>8875</v>
      </c>
      <c r="AC411" s="220">
        <v>8875</v>
      </c>
      <c r="AD411" s="220">
        <v>8875</v>
      </c>
      <c r="AE411" s="220">
        <v>8874</v>
      </c>
      <c r="AF411" s="220">
        <v>8874</v>
      </c>
      <c r="AG411" s="220">
        <v>8874</v>
      </c>
      <c r="AH411" s="220">
        <v>8874</v>
      </c>
      <c r="AI411" s="220">
        <v>8874</v>
      </c>
      <c r="AJ411" s="220">
        <v>8874</v>
      </c>
      <c r="AK411" s="220">
        <v>8874</v>
      </c>
      <c r="AL411" s="220">
        <v>8874</v>
      </c>
      <c r="AM411" s="220">
        <v>8874</v>
      </c>
      <c r="AN411" s="220">
        <v>8874</v>
      </c>
      <c r="AO411" s="220">
        <v>8874</v>
      </c>
      <c r="AP411" s="220">
        <v>8874</v>
      </c>
      <c r="AQ411" s="220">
        <v>8874</v>
      </c>
      <c r="AR411" s="220">
        <v>8874</v>
      </c>
      <c r="AS411" s="220">
        <v>8874</v>
      </c>
      <c r="AT411" s="220">
        <v>8874</v>
      </c>
      <c r="AU411" s="220">
        <v>8874</v>
      </c>
      <c r="AV411" s="220">
        <v>8874</v>
      </c>
      <c r="AW411" s="220">
        <v>8874</v>
      </c>
      <c r="AX411" s="220">
        <v>8874</v>
      </c>
      <c r="AY411" s="220">
        <v>8874</v>
      </c>
      <c r="AZ411" s="220">
        <v>8874</v>
      </c>
      <c r="BA411" s="220">
        <v>8874</v>
      </c>
      <c r="BB411" s="220">
        <v>8874</v>
      </c>
      <c r="BC411" s="220">
        <v>8874</v>
      </c>
      <c r="BD411" s="220">
        <v>8874</v>
      </c>
      <c r="BE411" s="220">
        <v>8874</v>
      </c>
      <c r="BF411" s="220">
        <v>8874</v>
      </c>
      <c r="BG411" s="220">
        <v>8874</v>
      </c>
      <c r="BH411" s="220">
        <v>8874</v>
      </c>
      <c r="BI411" s="220">
        <v>8874</v>
      </c>
      <c r="BJ411" s="220">
        <v>8874</v>
      </c>
      <c r="BK411" s="220">
        <v>8874</v>
      </c>
      <c r="BL411" s="220">
        <v>8874</v>
      </c>
      <c r="BM411" s="220">
        <v>8874</v>
      </c>
      <c r="BN411" s="220">
        <v>8874</v>
      </c>
      <c r="BO411" s="220">
        <v>8874</v>
      </c>
      <c r="BP411" s="220">
        <v>8874</v>
      </c>
      <c r="BQ411" s="220">
        <v>8874</v>
      </c>
      <c r="BR411" s="220">
        <v>8874</v>
      </c>
      <c r="BS411" s="220">
        <v>8874</v>
      </c>
      <c r="BT411" s="220">
        <v>8874</v>
      </c>
      <c r="BU411" s="220">
        <v>8874</v>
      </c>
      <c r="BV411" s="220">
        <v>8874</v>
      </c>
      <c r="BW411" s="220">
        <v>8874</v>
      </c>
      <c r="BX411" s="220">
        <v>8874</v>
      </c>
      <c r="BY411" s="220">
        <v>8874</v>
      </c>
      <c r="BZ411" s="220">
        <v>8874</v>
      </c>
      <c r="CA411" s="220">
        <v>8874</v>
      </c>
      <c r="CB411" s="220">
        <v>8874</v>
      </c>
      <c r="CC411" s="220">
        <v>8874</v>
      </c>
      <c r="CD411" s="220">
        <v>8874</v>
      </c>
      <c r="CE411" s="220">
        <v>8874</v>
      </c>
      <c r="CF411" s="220">
        <v>8874</v>
      </c>
      <c r="CG411" s="220">
        <v>8874</v>
      </c>
      <c r="CH411" s="220">
        <v>8874</v>
      </c>
      <c r="CI411" s="220">
        <v>8874</v>
      </c>
      <c r="CJ411" s="220">
        <v>8874</v>
      </c>
      <c r="CK411" s="220">
        <v>8874</v>
      </c>
      <c r="CL411" s="220">
        <v>8874</v>
      </c>
      <c r="CM411" s="220">
        <v>8874</v>
      </c>
      <c r="CN411" s="220">
        <v>8874</v>
      </c>
      <c r="CO411" s="220">
        <v>8874</v>
      </c>
      <c r="CP411" s="220">
        <v>8874</v>
      </c>
      <c r="CQ411" s="220">
        <v>8874</v>
      </c>
      <c r="CR411" s="220">
        <v>8874</v>
      </c>
      <c r="CS411" s="220">
        <v>8874</v>
      </c>
      <c r="CT411" s="220">
        <v>8874</v>
      </c>
      <c r="CU411" s="220">
        <v>8874</v>
      </c>
      <c r="CV411" s="220">
        <v>8874</v>
      </c>
      <c r="CW411" s="220">
        <v>8874</v>
      </c>
      <c r="CX411" s="220">
        <v>8874</v>
      </c>
      <c r="CY411" s="220">
        <v>8874</v>
      </c>
      <c r="CZ411" s="220">
        <v>8874</v>
      </c>
      <c r="DA411" s="220">
        <v>8874</v>
      </c>
      <c r="DB411" s="220">
        <v>8874</v>
      </c>
      <c r="DC411" s="220">
        <v>8874</v>
      </c>
      <c r="DD411" s="220">
        <v>8874</v>
      </c>
      <c r="DE411" s="220">
        <v>8874</v>
      </c>
      <c r="DF411" s="220">
        <v>8874</v>
      </c>
      <c r="DG411" s="220">
        <v>8874</v>
      </c>
      <c r="DH411" s="220">
        <v>8874</v>
      </c>
      <c r="DI411" s="220">
        <v>8874</v>
      </c>
      <c r="DJ411" s="220">
        <v>8874</v>
      </c>
      <c r="DK411" s="220">
        <v>8874</v>
      </c>
      <c r="DL411" s="220">
        <v>8874</v>
      </c>
      <c r="DM411" s="220">
        <v>8874</v>
      </c>
      <c r="DN411" s="220">
        <v>8874</v>
      </c>
      <c r="DO411" s="220">
        <v>8874</v>
      </c>
      <c r="DP411" s="220">
        <v>8874</v>
      </c>
      <c r="DQ411" s="220">
        <v>8874</v>
      </c>
      <c r="DR411" s="220">
        <v>8874</v>
      </c>
      <c r="DS411" s="220">
        <v>8874</v>
      </c>
      <c r="DT411" s="220">
        <v>8847</v>
      </c>
      <c r="DU411" s="220">
        <v>8847</v>
      </c>
      <c r="DV411" s="220">
        <v>8847</v>
      </c>
      <c r="DW411" s="220">
        <v>8857</v>
      </c>
      <c r="DX411" s="220">
        <v>8857</v>
      </c>
      <c r="DY411" s="220">
        <v>8850</v>
      </c>
      <c r="DZ411" s="220">
        <v>8850</v>
      </c>
      <c r="EA411" s="220">
        <v>8844</v>
      </c>
      <c r="EB411" s="220">
        <v>8844</v>
      </c>
      <c r="EC411" s="220">
        <v>8844</v>
      </c>
      <c r="ED411" s="220">
        <v>8844</v>
      </c>
      <c r="EE411" s="220">
        <v>8844</v>
      </c>
      <c r="EF411" s="220">
        <v>8844</v>
      </c>
      <c r="EG411" s="220">
        <v>8844</v>
      </c>
      <c r="EH411" s="220">
        <v>8844</v>
      </c>
      <c r="EI411" s="220">
        <v>8844</v>
      </c>
      <c r="EJ411" s="220">
        <v>8844</v>
      </c>
      <c r="EK411" s="220">
        <v>8844</v>
      </c>
      <c r="EL411" s="220">
        <v>8844</v>
      </c>
      <c r="EM411" s="220">
        <v>8844</v>
      </c>
      <c r="EN411" s="242">
        <v>8844</v>
      </c>
      <c r="EO411" s="232">
        <v>8844</v>
      </c>
      <c r="EP411" s="227">
        <v>8844</v>
      </c>
      <c r="EQ411" s="154">
        <v>8844</v>
      </c>
      <c r="ER411" s="154">
        <v>8844</v>
      </c>
      <c r="ES411" s="154">
        <v>8844</v>
      </c>
      <c r="ET411" s="154">
        <v>8844</v>
      </c>
      <c r="EU411" s="154">
        <v>8844</v>
      </c>
      <c r="EV411" s="154">
        <v>8844</v>
      </c>
      <c r="EW411" s="154">
        <v>8844</v>
      </c>
      <c r="EX411" s="154">
        <v>8844</v>
      </c>
      <c r="EY411" s="154">
        <v>8844</v>
      </c>
      <c r="EZ411" s="154">
        <v>8844</v>
      </c>
      <c r="FA411" s="154">
        <v>8844</v>
      </c>
      <c r="FB411" s="166">
        <v>8844</v>
      </c>
      <c r="FC411" s="166">
        <v>8844</v>
      </c>
      <c r="FD411" s="166">
        <v>8844</v>
      </c>
      <c r="FE411" s="166">
        <v>8844</v>
      </c>
      <c r="FF411" s="154">
        <v>8844</v>
      </c>
      <c r="FG411" s="154">
        <v>8844</v>
      </c>
      <c r="FH411" s="166">
        <v>8844</v>
      </c>
      <c r="FI411" s="154">
        <v>8844</v>
      </c>
      <c r="FJ411" s="154">
        <v>8844</v>
      </c>
      <c r="FK411" s="166">
        <v>8844</v>
      </c>
      <c r="FL411" s="166">
        <v>8844</v>
      </c>
      <c r="FM411" s="166">
        <v>8844</v>
      </c>
      <c r="FN411" s="166">
        <v>8844</v>
      </c>
      <c r="FO411" s="166">
        <v>8844</v>
      </c>
      <c r="FP411" s="166">
        <v>8844</v>
      </c>
      <c r="FQ411" s="166">
        <v>8843</v>
      </c>
      <c r="FR411" s="154">
        <v>8843</v>
      </c>
      <c r="FS411" s="154">
        <v>8843</v>
      </c>
      <c r="FT411" s="154">
        <v>8843</v>
      </c>
      <c r="FU411" s="154">
        <v>8843</v>
      </c>
      <c r="FV411" s="154">
        <v>8843</v>
      </c>
      <c r="FW411" s="154">
        <v>8843</v>
      </c>
      <c r="FX411" s="154">
        <v>8843</v>
      </c>
      <c r="FY411" s="166">
        <v>8843</v>
      </c>
      <c r="FZ411" s="166">
        <v>8843</v>
      </c>
      <c r="GA411" s="166">
        <v>8843</v>
      </c>
      <c r="GB411" s="166">
        <v>8843</v>
      </c>
      <c r="GC411" s="166">
        <v>8843</v>
      </c>
      <c r="GD411" s="166">
        <v>8843</v>
      </c>
      <c r="GE411" s="166">
        <v>8843</v>
      </c>
      <c r="GF411" s="166">
        <v>8843</v>
      </c>
      <c r="GG411" s="166">
        <v>8843</v>
      </c>
      <c r="GH411" s="166">
        <v>8843</v>
      </c>
      <c r="GI411" s="166">
        <v>8843</v>
      </c>
      <c r="GJ411" s="166">
        <v>8843</v>
      </c>
      <c r="GK411" s="166">
        <v>8843</v>
      </c>
      <c r="GL411" s="166">
        <v>8843</v>
      </c>
      <c r="GM411" s="166">
        <v>8844</v>
      </c>
      <c r="GN411" s="166">
        <v>8844</v>
      </c>
      <c r="GO411" s="166">
        <v>8844</v>
      </c>
      <c r="GP411" s="166">
        <v>8844</v>
      </c>
      <c r="GQ411" s="166">
        <v>8844</v>
      </c>
      <c r="GR411" s="166">
        <v>8844</v>
      </c>
      <c r="GS411" s="166">
        <v>8844</v>
      </c>
      <c r="GT411" s="166">
        <v>8844</v>
      </c>
      <c r="GU411" s="166">
        <v>8844</v>
      </c>
      <c r="GV411" s="166">
        <v>8844</v>
      </c>
      <c r="GW411" s="166">
        <v>8844</v>
      </c>
      <c r="GX411" s="166">
        <v>8844</v>
      </c>
      <c r="GY411" s="166">
        <v>8844</v>
      </c>
      <c r="GZ411" s="166">
        <v>8844</v>
      </c>
      <c r="HA411" s="166">
        <v>8844</v>
      </c>
      <c r="HB411" s="166">
        <v>8844</v>
      </c>
      <c r="HC411" s="166">
        <v>8844</v>
      </c>
      <c r="HD411" s="166">
        <v>8844</v>
      </c>
      <c r="HE411" s="166">
        <v>8844</v>
      </c>
      <c r="HF411" s="166">
        <v>8844</v>
      </c>
      <c r="HG411" s="154">
        <v>8844</v>
      </c>
      <c r="HH411" s="154">
        <v>8853</v>
      </c>
      <c r="HI411" s="166">
        <v>8853</v>
      </c>
      <c r="HJ411" s="154">
        <v>8854</v>
      </c>
      <c r="HK411" s="154">
        <v>8853</v>
      </c>
      <c r="HL411" s="166">
        <v>8856</v>
      </c>
      <c r="HM411" s="154">
        <v>8859</v>
      </c>
      <c r="HN411" s="154">
        <v>8858</v>
      </c>
      <c r="HO411" s="166">
        <v>8858</v>
      </c>
      <c r="HP411" s="154">
        <v>8858</v>
      </c>
      <c r="HQ411" s="154">
        <v>8858</v>
      </c>
      <c r="HR411" s="166">
        <v>8858</v>
      </c>
      <c r="HS411" s="154">
        <v>8858</v>
      </c>
      <c r="HT411" s="148">
        <v>8858</v>
      </c>
      <c r="HU411" s="148">
        <v>8851</v>
      </c>
      <c r="HV411" s="148">
        <v>8848</v>
      </c>
      <c r="HW411" s="166">
        <v>8845</v>
      </c>
    </row>
    <row r="412" spans="1:231">
      <c r="A412" s="145">
        <f t="shared" si="55"/>
        <v>44268</v>
      </c>
      <c r="B412" s="220">
        <f>'Age&amp;Sex by occurrence date'!$DDZ22</f>
        <v>10875</v>
      </c>
      <c r="C412" s="220">
        <v>8973</v>
      </c>
      <c r="D412" s="220">
        <v>8973</v>
      </c>
      <c r="E412" s="220">
        <v>8973</v>
      </c>
      <c r="F412" s="220">
        <v>8973</v>
      </c>
      <c r="G412" s="220">
        <v>8973</v>
      </c>
      <c r="H412" s="220">
        <v>8973</v>
      </c>
      <c r="I412" s="220">
        <v>8973</v>
      </c>
      <c r="J412" s="220">
        <v>8973</v>
      </c>
      <c r="K412" s="220">
        <v>8973</v>
      </c>
      <c r="L412" s="220">
        <v>8973</v>
      </c>
      <c r="M412" s="220">
        <v>8973</v>
      </c>
      <c r="N412" s="220">
        <v>8973</v>
      </c>
      <c r="O412" s="220">
        <v>8973</v>
      </c>
      <c r="P412" s="220">
        <v>8973</v>
      </c>
      <c r="Q412" s="220">
        <v>8973</v>
      </c>
      <c r="R412" s="220">
        <v>8973</v>
      </c>
      <c r="S412" s="220">
        <v>8973</v>
      </c>
      <c r="T412" s="220">
        <v>8973</v>
      </c>
      <c r="U412" s="220">
        <v>8973</v>
      </c>
      <c r="V412" s="220">
        <v>8972</v>
      </c>
      <c r="W412" s="220">
        <v>8972</v>
      </c>
      <c r="X412" s="220">
        <v>8972</v>
      </c>
      <c r="Y412" s="220">
        <v>8972</v>
      </c>
      <c r="Z412" s="220">
        <v>8968</v>
      </c>
      <c r="AA412" s="220">
        <v>8945</v>
      </c>
      <c r="AB412" s="220">
        <v>8850</v>
      </c>
      <c r="AC412" s="220">
        <v>8850</v>
      </c>
      <c r="AD412" s="220">
        <v>8850</v>
      </c>
      <c r="AE412" s="220">
        <v>8849</v>
      </c>
      <c r="AF412" s="220">
        <v>8849</v>
      </c>
      <c r="AG412" s="220">
        <v>8849</v>
      </c>
      <c r="AH412" s="220">
        <v>8849</v>
      </c>
      <c r="AI412" s="220">
        <v>8849</v>
      </c>
      <c r="AJ412" s="220">
        <v>8849</v>
      </c>
      <c r="AK412" s="220">
        <v>8849</v>
      </c>
      <c r="AL412" s="220">
        <v>8849</v>
      </c>
      <c r="AM412" s="220">
        <v>8849</v>
      </c>
      <c r="AN412" s="220">
        <v>8849</v>
      </c>
      <c r="AO412" s="220">
        <v>8849</v>
      </c>
      <c r="AP412" s="220">
        <v>8849</v>
      </c>
      <c r="AQ412" s="220">
        <v>8849</v>
      </c>
      <c r="AR412" s="220">
        <v>8849</v>
      </c>
      <c r="AS412" s="220">
        <v>8849</v>
      </c>
      <c r="AT412" s="220">
        <v>8849</v>
      </c>
      <c r="AU412" s="220">
        <v>8849</v>
      </c>
      <c r="AV412" s="220">
        <v>8849</v>
      </c>
      <c r="AW412" s="220">
        <v>8849</v>
      </c>
      <c r="AX412" s="220">
        <v>8849</v>
      </c>
      <c r="AY412" s="220">
        <v>8849</v>
      </c>
      <c r="AZ412" s="220">
        <v>8849</v>
      </c>
      <c r="BA412" s="220">
        <v>8849</v>
      </c>
      <c r="BB412" s="220">
        <v>8849</v>
      </c>
      <c r="BC412" s="220">
        <v>8849</v>
      </c>
      <c r="BD412" s="220">
        <v>8849</v>
      </c>
      <c r="BE412" s="220">
        <v>8849</v>
      </c>
      <c r="BF412" s="220">
        <v>8849</v>
      </c>
      <c r="BG412" s="220">
        <v>8849</v>
      </c>
      <c r="BH412" s="220">
        <v>8849</v>
      </c>
      <c r="BI412" s="220">
        <v>8849</v>
      </c>
      <c r="BJ412" s="220">
        <v>8849</v>
      </c>
      <c r="BK412" s="220">
        <v>8849</v>
      </c>
      <c r="BL412" s="220">
        <v>8849</v>
      </c>
      <c r="BM412" s="220">
        <v>8849</v>
      </c>
      <c r="BN412" s="220">
        <v>8849</v>
      </c>
      <c r="BO412" s="220">
        <v>8849</v>
      </c>
      <c r="BP412" s="220">
        <v>8849</v>
      </c>
      <c r="BQ412" s="220">
        <v>8849</v>
      </c>
      <c r="BR412" s="220">
        <v>8849</v>
      </c>
      <c r="BS412" s="220">
        <v>8849</v>
      </c>
      <c r="BT412" s="220">
        <v>8849</v>
      </c>
      <c r="BU412" s="220">
        <v>8849</v>
      </c>
      <c r="BV412" s="220">
        <v>8849</v>
      </c>
      <c r="BW412" s="220">
        <v>8849</v>
      </c>
      <c r="BX412" s="220">
        <v>8849</v>
      </c>
      <c r="BY412" s="220">
        <v>8849</v>
      </c>
      <c r="BZ412" s="220">
        <v>8849</v>
      </c>
      <c r="CA412" s="220">
        <v>8849</v>
      </c>
      <c r="CB412" s="220">
        <v>8849</v>
      </c>
      <c r="CC412" s="220">
        <v>8849</v>
      </c>
      <c r="CD412" s="220">
        <v>8849</v>
      </c>
      <c r="CE412" s="220">
        <v>8849</v>
      </c>
      <c r="CF412" s="220">
        <v>8849</v>
      </c>
      <c r="CG412" s="220">
        <v>8849</v>
      </c>
      <c r="CH412" s="220">
        <v>8849</v>
      </c>
      <c r="CI412" s="220">
        <v>8849</v>
      </c>
      <c r="CJ412" s="220">
        <v>8849</v>
      </c>
      <c r="CK412" s="220">
        <v>8849</v>
      </c>
      <c r="CL412" s="220">
        <v>8849</v>
      </c>
      <c r="CM412" s="220">
        <v>8849</v>
      </c>
      <c r="CN412" s="220">
        <v>8849</v>
      </c>
      <c r="CO412" s="220">
        <v>8849</v>
      </c>
      <c r="CP412" s="220">
        <v>8849</v>
      </c>
      <c r="CQ412" s="220">
        <v>8849</v>
      </c>
      <c r="CR412" s="220">
        <v>8849</v>
      </c>
      <c r="CS412" s="220">
        <v>8849</v>
      </c>
      <c r="CT412" s="220">
        <v>8849</v>
      </c>
      <c r="CU412" s="220">
        <v>8849</v>
      </c>
      <c r="CV412" s="220">
        <v>8849</v>
      </c>
      <c r="CW412" s="220">
        <v>8849</v>
      </c>
      <c r="CX412" s="220">
        <v>8849</v>
      </c>
      <c r="CY412" s="220">
        <v>8849</v>
      </c>
      <c r="CZ412" s="220">
        <v>8849</v>
      </c>
      <c r="DA412" s="220">
        <v>8849</v>
      </c>
      <c r="DB412" s="220">
        <v>8849</v>
      </c>
      <c r="DC412" s="220">
        <v>8849</v>
      </c>
      <c r="DD412" s="220">
        <v>8849</v>
      </c>
      <c r="DE412" s="220">
        <v>8849</v>
      </c>
      <c r="DF412" s="220">
        <v>8849</v>
      </c>
      <c r="DG412" s="220">
        <v>8849</v>
      </c>
      <c r="DH412" s="220">
        <v>8849</v>
      </c>
      <c r="DI412" s="220">
        <v>8849</v>
      </c>
      <c r="DJ412" s="220">
        <v>8849</v>
      </c>
      <c r="DK412" s="220">
        <v>8849</v>
      </c>
      <c r="DL412" s="220">
        <v>8849</v>
      </c>
      <c r="DM412" s="220">
        <v>8849</v>
      </c>
      <c r="DN412" s="220">
        <v>8849</v>
      </c>
      <c r="DO412" s="220">
        <v>8849</v>
      </c>
      <c r="DP412" s="220">
        <v>8849</v>
      </c>
      <c r="DQ412" s="220">
        <v>8849</v>
      </c>
      <c r="DR412" s="220">
        <v>8849</v>
      </c>
      <c r="DS412" s="220">
        <v>8849</v>
      </c>
      <c r="DT412" s="220">
        <v>8822</v>
      </c>
      <c r="DU412" s="220">
        <v>8822</v>
      </c>
      <c r="DV412" s="220">
        <v>8822</v>
      </c>
      <c r="DW412" s="220">
        <v>8832</v>
      </c>
      <c r="DX412" s="220">
        <v>8832</v>
      </c>
      <c r="DY412" s="220">
        <v>8825</v>
      </c>
      <c r="DZ412" s="220">
        <v>8825</v>
      </c>
      <c r="EA412" s="220">
        <v>8819</v>
      </c>
      <c r="EB412" s="220">
        <v>8819</v>
      </c>
      <c r="EC412" s="220">
        <v>8819</v>
      </c>
      <c r="ED412" s="220">
        <v>8819</v>
      </c>
      <c r="EE412" s="220">
        <v>8819</v>
      </c>
      <c r="EF412" s="220">
        <v>8819</v>
      </c>
      <c r="EG412" s="220">
        <v>8819</v>
      </c>
      <c r="EH412" s="220">
        <v>8819</v>
      </c>
      <c r="EI412" s="220">
        <v>8819</v>
      </c>
      <c r="EJ412" s="220">
        <v>8819</v>
      </c>
      <c r="EK412" s="220">
        <v>8819</v>
      </c>
      <c r="EL412" s="220">
        <v>8819</v>
      </c>
      <c r="EM412" s="220">
        <v>8819</v>
      </c>
      <c r="EN412" s="242">
        <v>8819</v>
      </c>
      <c r="EO412" s="232">
        <v>8819</v>
      </c>
      <c r="EP412" s="227">
        <v>8819</v>
      </c>
      <c r="EQ412" s="154">
        <v>8819</v>
      </c>
      <c r="ER412" s="154">
        <v>8819</v>
      </c>
      <c r="ES412" s="154">
        <v>8819</v>
      </c>
      <c r="ET412" s="154">
        <v>8819</v>
      </c>
      <c r="EU412" s="154">
        <v>8819</v>
      </c>
      <c r="EV412" s="166">
        <v>8819</v>
      </c>
      <c r="EW412" s="166">
        <v>8819</v>
      </c>
      <c r="EX412" s="166">
        <v>8819</v>
      </c>
      <c r="EY412" s="166">
        <v>8819</v>
      </c>
      <c r="EZ412" s="166">
        <v>8819</v>
      </c>
      <c r="FA412" s="166">
        <v>8819</v>
      </c>
      <c r="FB412" s="154">
        <v>8819</v>
      </c>
      <c r="FC412" s="166">
        <v>8819</v>
      </c>
      <c r="FD412" s="154">
        <v>8819</v>
      </c>
      <c r="FE412" s="154">
        <v>8819</v>
      </c>
      <c r="FF412" s="166">
        <v>8819</v>
      </c>
      <c r="FG412" s="166">
        <v>8819</v>
      </c>
      <c r="FH412" s="154">
        <v>8819</v>
      </c>
      <c r="FI412" s="166">
        <v>8819</v>
      </c>
      <c r="FJ412" s="166">
        <v>8819</v>
      </c>
      <c r="FK412" s="154">
        <v>8819</v>
      </c>
      <c r="FL412" s="154">
        <v>8819</v>
      </c>
      <c r="FM412" s="154">
        <v>8819</v>
      </c>
      <c r="FN412" s="154">
        <v>8819</v>
      </c>
      <c r="FO412" s="154">
        <v>8819</v>
      </c>
      <c r="FP412" s="154">
        <v>8819</v>
      </c>
      <c r="FQ412" s="154">
        <v>8818</v>
      </c>
      <c r="FR412" s="166">
        <v>8818</v>
      </c>
      <c r="FS412" s="166">
        <v>8818</v>
      </c>
      <c r="FT412" s="166">
        <v>8818</v>
      </c>
      <c r="FU412" s="166">
        <v>8818</v>
      </c>
      <c r="FV412" s="166">
        <v>8818</v>
      </c>
      <c r="FW412" s="166">
        <v>8818</v>
      </c>
      <c r="FX412" s="166">
        <v>8818</v>
      </c>
      <c r="FY412" s="166">
        <v>8818</v>
      </c>
      <c r="FZ412" s="166">
        <v>8818</v>
      </c>
      <c r="GA412" s="166">
        <v>8818</v>
      </c>
      <c r="GB412" s="166">
        <v>8818</v>
      </c>
      <c r="GC412" s="166">
        <v>8818</v>
      </c>
      <c r="GD412" s="166">
        <v>8818</v>
      </c>
      <c r="GE412" s="166">
        <v>8818</v>
      </c>
      <c r="GF412" s="166">
        <v>8818</v>
      </c>
      <c r="GG412" s="166">
        <v>8818</v>
      </c>
      <c r="GH412" s="166">
        <v>8818</v>
      </c>
      <c r="GI412" s="166">
        <v>8818</v>
      </c>
      <c r="GJ412" s="166">
        <v>8818</v>
      </c>
      <c r="GK412" s="154">
        <v>8818</v>
      </c>
      <c r="GL412" s="154">
        <v>8818</v>
      </c>
      <c r="GM412" s="154">
        <v>8819</v>
      </c>
      <c r="GN412" s="154">
        <v>8819</v>
      </c>
      <c r="GO412" s="154">
        <v>8819</v>
      </c>
      <c r="GP412" s="154">
        <v>8819</v>
      </c>
      <c r="GQ412" s="154">
        <v>8819</v>
      </c>
      <c r="GR412" s="154">
        <v>8819</v>
      </c>
      <c r="GS412" s="154">
        <v>8819</v>
      </c>
      <c r="GT412" s="166">
        <v>8819</v>
      </c>
      <c r="GU412" s="166">
        <v>8819</v>
      </c>
      <c r="GV412" s="166">
        <v>8819</v>
      </c>
      <c r="GW412" s="166">
        <v>8819</v>
      </c>
      <c r="GX412" s="166">
        <v>8819</v>
      </c>
      <c r="GY412" s="166">
        <v>8819</v>
      </c>
      <c r="GZ412" s="166">
        <v>8819</v>
      </c>
      <c r="HA412" s="166">
        <v>8819</v>
      </c>
      <c r="HB412" s="166">
        <v>8819</v>
      </c>
      <c r="HC412" s="166">
        <v>8819</v>
      </c>
      <c r="HD412" s="166">
        <v>8819</v>
      </c>
      <c r="HE412" s="166">
        <v>8819</v>
      </c>
      <c r="HF412" s="166">
        <v>8819</v>
      </c>
      <c r="HG412" s="154">
        <v>8819</v>
      </c>
      <c r="HH412" s="154">
        <v>8828</v>
      </c>
      <c r="HI412" s="166">
        <v>8828</v>
      </c>
      <c r="HJ412" s="154">
        <v>8829</v>
      </c>
      <c r="HK412" s="154">
        <v>8828</v>
      </c>
      <c r="HL412" s="166">
        <v>8831</v>
      </c>
      <c r="HM412" s="154">
        <v>8834</v>
      </c>
      <c r="HN412" s="154">
        <v>8833</v>
      </c>
      <c r="HO412" s="166">
        <v>8833</v>
      </c>
      <c r="HP412" s="154">
        <v>8833</v>
      </c>
      <c r="HQ412" s="154">
        <v>8833</v>
      </c>
      <c r="HR412" s="166">
        <v>8833</v>
      </c>
      <c r="HS412" s="154">
        <v>8833</v>
      </c>
      <c r="HT412" s="148">
        <v>8833</v>
      </c>
      <c r="HU412" s="148">
        <v>8826</v>
      </c>
      <c r="HV412" s="148">
        <v>8823</v>
      </c>
      <c r="HW412" s="166">
        <v>8820</v>
      </c>
    </row>
    <row r="413" spans="1:231">
      <c r="A413" s="145">
        <f t="shared" si="55"/>
        <v>44267</v>
      </c>
      <c r="B413" s="220">
        <f>'Age&amp;Sex by occurrence date'!$DEG22</f>
        <v>10842</v>
      </c>
      <c r="C413" s="220">
        <v>8944</v>
      </c>
      <c r="D413" s="220">
        <v>8944</v>
      </c>
      <c r="E413" s="220">
        <v>8944</v>
      </c>
      <c r="F413" s="220">
        <v>8944</v>
      </c>
      <c r="G413" s="220">
        <v>8944</v>
      </c>
      <c r="H413" s="220">
        <v>8944</v>
      </c>
      <c r="I413" s="220">
        <v>8944</v>
      </c>
      <c r="J413" s="220">
        <v>8944</v>
      </c>
      <c r="K413" s="220">
        <v>8944</v>
      </c>
      <c r="L413" s="220">
        <v>8944</v>
      </c>
      <c r="M413" s="220">
        <v>8944</v>
      </c>
      <c r="N413" s="220">
        <v>8944</v>
      </c>
      <c r="O413" s="220">
        <v>8944</v>
      </c>
      <c r="P413" s="220">
        <v>8944</v>
      </c>
      <c r="Q413" s="220">
        <v>8944</v>
      </c>
      <c r="R413" s="220">
        <v>8944</v>
      </c>
      <c r="S413" s="220">
        <v>8944</v>
      </c>
      <c r="T413" s="220">
        <v>8944</v>
      </c>
      <c r="U413" s="220">
        <v>8944</v>
      </c>
      <c r="V413" s="220">
        <v>8943</v>
      </c>
      <c r="W413" s="220">
        <v>8943</v>
      </c>
      <c r="X413" s="220">
        <v>8943</v>
      </c>
      <c r="Y413" s="220">
        <v>8943</v>
      </c>
      <c r="Z413" s="220">
        <v>8939</v>
      </c>
      <c r="AA413" s="220">
        <v>8916</v>
      </c>
      <c r="AB413" s="220">
        <v>8823</v>
      </c>
      <c r="AC413" s="220">
        <v>8823</v>
      </c>
      <c r="AD413" s="220">
        <v>8823</v>
      </c>
      <c r="AE413" s="220">
        <v>8822</v>
      </c>
      <c r="AF413" s="220">
        <v>8822</v>
      </c>
      <c r="AG413" s="220">
        <v>8822</v>
      </c>
      <c r="AH413" s="220">
        <v>8822</v>
      </c>
      <c r="AI413" s="220">
        <v>8822</v>
      </c>
      <c r="AJ413" s="220">
        <v>8822</v>
      </c>
      <c r="AK413" s="220">
        <v>8822</v>
      </c>
      <c r="AL413" s="220">
        <v>8822</v>
      </c>
      <c r="AM413" s="220">
        <v>8822</v>
      </c>
      <c r="AN413" s="220">
        <v>8822</v>
      </c>
      <c r="AO413" s="220">
        <v>8822</v>
      </c>
      <c r="AP413" s="220">
        <v>8822</v>
      </c>
      <c r="AQ413" s="220">
        <v>8822</v>
      </c>
      <c r="AR413" s="220">
        <v>8822</v>
      </c>
      <c r="AS413" s="220">
        <v>8822</v>
      </c>
      <c r="AT413" s="220">
        <v>8822</v>
      </c>
      <c r="AU413" s="220">
        <v>8822</v>
      </c>
      <c r="AV413" s="220">
        <v>8822</v>
      </c>
      <c r="AW413" s="220">
        <v>8822</v>
      </c>
      <c r="AX413" s="220">
        <v>8822</v>
      </c>
      <c r="AY413" s="220">
        <v>8822</v>
      </c>
      <c r="AZ413" s="220">
        <v>8822</v>
      </c>
      <c r="BA413" s="220">
        <v>8822</v>
      </c>
      <c r="BB413" s="220">
        <v>8822</v>
      </c>
      <c r="BC413" s="220">
        <v>8822</v>
      </c>
      <c r="BD413" s="220">
        <v>8822</v>
      </c>
      <c r="BE413" s="220">
        <v>8822</v>
      </c>
      <c r="BF413" s="220">
        <v>8822</v>
      </c>
      <c r="BG413" s="220">
        <v>8822</v>
      </c>
      <c r="BH413" s="220">
        <v>8822</v>
      </c>
      <c r="BI413" s="220">
        <v>8822</v>
      </c>
      <c r="BJ413" s="220">
        <v>8822</v>
      </c>
      <c r="BK413" s="220">
        <v>8822</v>
      </c>
      <c r="BL413" s="220">
        <v>8822</v>
      </c>
      <c r="BM413" s="220">
        <v>8822</v>
      </c>
      <c r="BN413" s="220">
        <v>8822</v>
      </c>
      <c r="BO413" s="220">
        <v>8822</v>
      </c>
      <c r="BP413" s="220">
        <v>8822</v>
      </c>
      <c r="BQ413" s="220">
        <v>8822</v>
      </c>
      <c r="BR413" s="220">
        <v>8822</v>
      </c>
      <c r="BS413" s="220">
        <v>8822</v>
      </c>
      <c r="BT413" s="220">
        <v>8822</v>
      </c>
      <c r="BU413" s="220">
        <v>8822</v>
      </c>
      <c r="BV413" s="220">
        <v>8822</v>
      </c>
      <c r="BW413" s="220">
        <v>8822</v>
      </c>
      <c r="BX413" s="220">
        <v>8822</v>
      </c>
      <c r="BY413" s="220">
        <v>8822</v>
      </c>
      <c r="BZ413" s="220">
        <v>8822</v>
      </c>
      <c r="CA413" s="220">
        <v>8822</v>
      </c>
      <c r="CB413" s="220">
        <v>8822</v>
      </c>
      <c r="CC413" s="220">
        <v>8822</v>
      </c>
      <c r="CD413" s="220">
        <v>8822</v>
      </c>
      <c r="CE413" s="220">
        <v>8822</v>
      </c>
      <c r="CF413" s="220">
        <v>8822</v>
      </c>
      <c r="CG413" s="220">
        <v>8822</v>
      </c>
      <c r="CH413" s="220">
        <v>8822</v>
      </c>
      <c r="CI413" s="220">
        <v>8822</v>
      </c>
      <c r="CJ413" s="220">
        <v>8822</v>
      </c>
      <c r="CK413" s="220">
        <v>8822</v>
      </c>
      <c r="CL413" s="220">
        <v>8822</v>
      </c>
      <c r="CM413" s="220">
        <v>8822</v>
      </c>
      <c r="CN413" s="220">
        <v>8822</v>
      </c>
      <c r="CO413" s="220">
        <v>8822</v>
      </c>
      <c r="CP413" s="220">
        <v>8822</v>
      </c>
      <c r="CQ413" s="220">
        <v>8822</v>
      </c>
      <c r="CR413" s="220">
        <v>8822</v>
      </c>
      <c r="CS413" s="220">
        <v>8822</v>
      </c>
      <c r="CT413" s="220">
        <v>8822</v>
      </c>
      <c r="CU413" s="220">
        <v>8822</v>
      </c>
      <c r="CV413" s="220">
        <v>8822</v>
      </c>
      <c r="CW413" s="220">
        <v>8822</v>
      </c>
      <c r="CX413" s="220">
        <v>8822</v>
      </c>
      <c r="CY413" s="220">
        <v>8822</v>
      </c>
      <c r="CZ413" s="220">
        <v>8822</v>
      </c>
      <c r="DA413" s="220">
        <v>8822</v>
      </c>
      <c r="DB413" s="220">
        <v>8822</v>
      </c>
      <c r="DC413" s="220">
        <v>8822</v>
      </c>
      <c r="DD413" s="220">
        <v>8822</v>
      </c>
      <c r="DE413" s="220">
        <v>8822</v>
      </c>
      <c r="DF413" s="220">
        <v>8822</v>
      </c>
      <c r="DG413" s="220">
        <v>8822</v>
      </c>
      <c r="DH413" s="220">
        <v>8822</v>
      </c>
      <c r="DI413" s="220">
        <v>8822</v>
      </c>
      <c r="DJ413" s="220">
        <v>8822</v>
      </c>
      <c r="DK413" s="220">
        <v>8822</v>
      </c>
      <c r="DL413" s="220">
        <v>8822</v>
      </c>
      <c r="DM413" s="220">
        <v>8822</v>
      </c>
      <c r="DN413" s="220">
        <v>8822</v>
      </c>
      <c r="DO413" s="220">
        <v>8822</v>
      </c>
      <c r="DP413" s="220">
        <v>8822</v>
      </c>
      <c r="DQ413" s="220">
        <v>8822</v>
      </c>
      <c r="DR413" s="220">
        <v>8822</v>
      </c>
      <c r="DS413" s="220">
        <v>8822</v>
      </c>
      <c r="DT413" s="220">
        <v>8795</v>
      </c>
      <c r="DU413" s="220">
        <v>8795</v>
      </c>
      <c r="DV413" s="220">
        <v>8795</v>
      </c>
      <c r="DW413" s="220">
        <v>8805</v>
      </c>
      <c r="DX413" s="220">
        <v>8805</v>
      </c>
      <c r="DY413" s="220">
        <v>8798</v>
      </c>
      <c r="DZ413" s="220">
        <v>8798</v>
      </c>
      <c r="EA413" s="220">
        <v>8792</v>
      </c>
      <c r="EB413" s="220">
        <v>8792</v>
      </c>
      <c r="EC413" s="220">
        <v>8792</v>
      </c>
      <c r="ED413" s="220">
        <v>8792</v>
      </c>
      <c r="EE413" s="220">
        <v>8792</v>
      </c>
      <c r="EF413" s="220">
        <v>8792</v>
      </c>
      <c r="EG413" s="220">
        <v>8792</v>
      </c>
      <c r="EH413" s="220">
        <v>8792</v>
      </c>
      <c r="EI413" s="220">
        <v>8792</v>
      </c>
      <c r="EJ413" s="220">
        <v>8792</v>
      </c>
      <c r="EK413" s="220">
        <v>8792</v>
      </c>
      <c r="EL413" s="220">
        <v>8792</v>
      </c>
      <c r="EM413" s="220">
        <v>8792</v>
      </c>
      <c r="EN413" s="242">
        <v>8792</v>
      </c>
      <c r="EO413" s="232">
        <v>8792</v>
      </c>
      <c r="EP413" s="228">
        <v>8792</v>
      </c>
      <c r="EQ413" s="166">
        <v>8792</v>
      </c>
      <c r="ER413" s="166">
        <v>8792</v>
      </c>
      <c r="ES413" s="166">
        <v>8792</v>
      </c>
      <c r="ET413" s="166">
        <v>8792</v>
      </c>
      <c r="EU413" s="166">
        <v>8792</v>
      </c>
      <c r="EV413" s="154">
        <v>8792</v>
      </c>
      <c r="EW413" s="154">
        <v>8792</v>
      </c>
      <c r="EX413" s="154">
        <v>8792</v>
      </c>
      <c r="EY413" s="154">
        <v>8792</v>
      </c>
      <c r="EZ413" s="154">
        <v>8792</v>
      </c>
      <c r="FA413" s="154">
        <v>8792</v>
      </c>
      <c r="FB413" s="166">
        <v>8792</v>
      </c>
      <c r="FC413" s="154">
        <v>8792</v>
      </c>
      <c r="FD413" s="154">
        <v>8792</v>
      </c>
      <c r="FE413" s="166">
        <v>8792</v>
      </c>
      <c r="FF413" s="154">
        <v>8792</v>
      </c>
      <c r="FG413" s="166">
        <v>8792</v>
      </c>
      <c r="FH413" s="166">
        <v>8792</v>
      </c>
      <c r="FI413" s="154">
        <v>8792</v>
      </c>
      <c r="FJ413" s="154">
        <v>8792</v>
      </c>
      <c r="FK413" s="166">
        <v>8792</v>
      </c>
      <c r="FL413" s="166">
        <v>8792</v>
      </c>
      <c r="FM413" s="166">
        <v>8792</v>
      </c>
      <c r="FN413" s="166">
        <v>8792</v>
      </c>
      <c r="FO413" s="166">
        <v>8792</v>
      </c>
      <c r="FP413" s="166">
        <v>8792</v>
      </c>
      <c r="FQ413" s="166">
        <v>8791</v>
      </c>
      <c r="FR413" s="166">
        <v>8791</v>
      </c>
      <c r="FS413" s="166">
        <v>8791</v>
      </c>
      <c r="FT413" s="166">
        <v>8791</v>
      </c>
      <c r="FU413" s="166">
        <v>8791</v>
      </c>
      <c r="FV413" s="166">
        <v>8791</v>
      </c>
      <c r="FW413" s="166">
        <v>8791</v>
      </c>
      <c r="FX413" s="166">
        <v>8791</v>
      </c>
      <c r="FY413" s="154">
        <v>8791</v>
      </c>
      <c r="FZ413" s="154">
        <v>8791</v>
      </c>
      <c r="GA413" s="154">
        <v>8791</v>
      </c>
      <c r="GB413" s="154">
        <v>8791</v>
      </c>
      <c r="GC413" s="154">
        <v>8791</v>
      </c>
      <c r="GD413" s="154">
        <v>8791</v>
      </c>
      <c r="GE413" s="154">
        <v>8791</v>
      </c>
      <c r="GF413" s="154">
        <v>8791</v>
      </c>
      <c r="GG413" s="154">
        <v>8791</v>
      </c>
      <c r="GH413" s="154">
        <v>8791</v>
      </c>
      <c r="GI413" s="154">
        <v>8791</v>
      </c>
      <c r="GJ413" s="154">
        <v>8791</v>
      </c>
      <c r="GK413" s="154">
        <v>8791</v>
      </c>
      <c r="GL413" s="154">
        <v>8791</v>
      </c>
      <c r="GM413" s="154">
        <v>8792</v>
      </c>
      <c r="GN413" s="154">
        <v>8792</v>
      </c>
      <c r="GO413" s="154">
        <v>8792</v>
      </c>
      <c r="GP413" s="154">
        <v>8792</v>
      </c>
      <c r="GQ413" s="154">
        <v>8792</v>
      </c>
      <c r="GR413" s="154">
        <v>8792</v>
      </c>
      <c r="GS413" s="154">
        <v>8792</v>
      </c>
      <c r="GT413" s="166">
        <v>8792</v>
      </c>
      <c r="GU413" s="166">
        <v>8792</v>
      </c>
      <c r="GV413" s="166">
        <v>8792</v>
      </c>
      <c r="GW413" s="166">
        <v>8792</v>
      </c>
      <c r="GX413" s="154">
        <v>8792</v>
      </c>
      <c r="GY413" s="154">
        <v>8792</v>
      </c>
      <c r="GZ413" s="154">
        <v>8792</v>
      </c>
      <c r="HA413" s="154">
        <v>8792</v>
      </c>
      <c r="HB413" s="154">
        <v>8792</v>
      </c>
      <c r="HC413" s="154">
        <v>8792</v>
      </c>
      <c r="HD413" s="154">
        <v>8792</v>
      </c>
      <c r="HE413" s="154">
        <v>8792</v>
      </c>
      <c r="HF413" s="166">
        <v>8792</v>
      </c>
      <c r="HG413" s="154">
        <v>8792</v>
      </c>
      <c r="HH413" s="154">
        <v>8801</v>
      </c>
      <c r="HI413" s="166">
        <v>8801</v>
      </c>
      <c r="HJ413" s="154">
        <v>8802</v>
      </c>
      <c r="HK413" s="154">
        <v>8801</v>
      </c>
      <c r="HL413" s="166">
        <v>8804</v>
      </c>
      <c r="HM413" s="154">
        <v>8807</v>
      </c>
      <c r="HN413" s="154">
        <v>8806</v>
      </c>
      <c r="HO413" s="166">
        <v>8806</v>
      </c>
      <c r="HP413" s="154">
        <v>8806</v>
      </c>
      <c r="HQ413" s="154">
        <v>8806</v>
      </c>
      <c r="HR413" s="166">
        <v>8806</v>
      </c>
      <c r="HS413" s="154">
        <v>8806</v>
      </c>
      <c r="HT413" s="148">
        <v>8806</v>
      </c>
      <c r="HU413" s="148">
        <v>8799</v>
      </c>
      <c r="HV413" s="148">
        <v>8796</v>
      </c>
      <c r="HW413" s="166">
        <v>8793</v>
      </c>
    </row>
    <row r="414" spans="1:231">
      <c r="A414" s="145">
        <f t="shared" si="55"/>
        <v>44266</v>
      </c>
      <c r="B414" s="220">
        <f>'Age&amp;Sex by occurrence date'!$DEN22</f>
        <v>10810</v>
      </c>
      <c r="C414" s="220">
        <v>8919</v>
      </c>
      <c r="D414" s="220">
        <v>8919</v>
      </c>
      <c r="E414" s="220">
        <v>8919</v>
      </c>
      <c r="F414" s="220">
        <v>8919</v>
      </c>
      <c r="G414" s="220">
        <v>8919</v>
      </c>
      <c r="H414" s="220">
        <v>8919</v>
      </c>
      <c r="I414" s="220">
        <v>8919</v>
      </c>
      <c r="J414" s="220">
        <v>8919</v>
      </c>
      <c r="K414" s="220">
        <v>8919</v>
      </c>
      <c r="L414" s="220">
        <v>8919</v>
      </c>
      <c r="M414" s="220">
        <v>8919</v>
      </c>
      <c r="N414" s="220">
        <v>8919</v>
      </c>
      <c r="O414" s="220">
        <v>8919</v>
      </c>
      <c r="P414" s="220">
        <v>8919</v>
      </c>
      <c r="Q414" s="220">
        <v>8919</v>
      </c>
      <c r="R414" s="220">
        <v>8919</v>
      </c>
      <c r="S414" s="220">
        <v>8919</v>
      </c>
      <c r="T414" s="220">
        <v>8919</v>
      </c>
      <c r="U414" s="220">
        <v>8919</v>
      </c>
      <c r="V414" s="220">
        <v>8918</v>
      </c>
      <c r="W414" s="220">
        <v>8918</v>
      </c>
      <c r="X414" s="220">
        <v>8918</v>
      </c>
      <c r="Y414" s="220">
        <v>8918</v>
      </c>
      <c r="Z414" s="220">
        <v>8914</v>
      </c>
      <c r="AA414" s="220">
        <v>8891</v>
      </c>
      <c r="AB414" s="220">
        <v>8798</v>
      </c>
      <c r="AC414" s="220">
        <v>8798</v>
      </c>
      <c r="AD414" s="220">
        <v>8798</v>
      </c>
      <c r="AE414" s="220">
        <v>8797</v>
      </c>
      <c r="AF414" s="220">
        <v>8797</v>
      </c>
      <c r="AG414" s="220">
        <v>8797</v>
      </c>
      <c r="AH414" s="220">
        <v>8797</v>
      </c>
      <c r="AI414" s="220">
        <v>8797</v>
      </c>
      <c r="AJ414" s="220">
        <v>8797</v>
      </c>
      <c r="AK414" s="220">
        <v>8797</v>
      </c>
      <c r="AL414" s="220">
        <v>8797</v>
      </c>
      <c r="AM414" s="220">
        <v>8797</v>
      </c>
      <c r="AN414" s="220">
        <v>8797</v>
      </c>
      <c r="AO414" s="220">
        <v>8797</v>
      </c>
      <c r="AP414" s="220">
        <v>8797</v>
      </c>
      <c r="AQ414" s="220">
        <v>8797</v>
      </c>
      <c r="AR414" s="220">
        <v>8797</v>
      </c>
      <c r="AS414" s="220">
        <v>8797</v>
      </c>
      <c r="AT414" s="220">
        <v>8797</v>
      </c>
      <c r="AU414" s="220">
        <v>8797</v>
      </c>
      <c r="AV414" s="220">
        <v>8797</v>
      </c>
      <c r="AW414" s="220">
        <v>8797</v>
      </c>
      <c r="AX414" s="220">
        <v>8797</v>
      </c>
      <c r="AY414" s="220">
        <v>8797</v>
      </c>
      <c r="AZ414" s="220">
        <v>8797</v>
      </c>
      <c r="BA414" s="220">
        <v>8797</v>
      </c>
      <c r="BB414" s="220">
        <v>8797</v>
      </c>
      <c r="BC414" s="220">
        <v>8797</v>
      </c>
      <c r="BD414" s="220">
        <v>8797</v>
      </c>
      <c r="BE414" s="220">
        <v>8797</v>
      </c>
      <c r="BF414" s="220">
        <v>8797</v>
      </c>
      <c r="BG414" s="220">
        <v>8797</v>
      </c>
      <c r="BH414" s="220">
        <v>8797</v>
      </c>
      <c r="BI414" s="220">
        <v>8797</v>
      </c>
      <c r="BJ414" s="220">
        <v>8797</v>
      </c>
      <c r="BK414" s="220">
        <v>8797</v>
      </c>
      <c r="BL414" s="220">
        <v>8797</v>
      </c>
      <c r="BM414" s="220">
        <v>8797</v>
      </c>
      <c r="BN414" s="220">
        <v>8797</v>
      </c>
      <c r="BO414" s="220">
        <v>8797</v>
      </c>
      <c r="BP414" s="220">
        <v>8797</v>
      </c>
      <c r="BQ414" s="220">
        <v>8797</v>
      </c>
      <c r="BR414" s="220">
        <v>8797</v>
      </c>
      <c r="BS414" s="220">
        <v>8797</v>
      </c>
      <c r="BT414" s="220">
        <v>8797</v>
      </c>
      <c r="BU414" s="220">
        <v>8797</v>
      </c>
      <c r="BV414" s="220">
        <v>8797</v>
      </c>
      <c r="BW414" s="220">
        <v>8797</v>
      </c>
      <c r="BX414" s="220">
        <v>8797</v>
      </c>
      <c r="BY414" s="220">
        <v>8797</v>
      </c>
      <c r="BZ414" s="220">
        <v>8797</v>
      </c>
      <c r="CA414" s="220">
        <v>8797</v>
      </c>
      <c r="CB414" s="220">
        <v>8797</v>
      </c>
      <c r="CC414" s="220">
        <v>8797</v>
      </c>
      <c r="CD414" s="220">
        <v>8797</v>
      </c>
      <c r="CE414" s="220">
        <v>8797</v>
      </c>
      <c r="CF414" s="220">
        <v>8797</v>
      </c>
      <c r="CG414" s="220">
        <v>8797</v>
      </c>
      <c r="CH414" s="220">
        <v>8797</v>
      </c>
      <c r="CI414" s="220">
        <v>8797</v>
      </c>
      <c r="CJ414" s="220">
        <v>8797</v>
      </c>
      <c r="CK414" s="220">
        <v>8797</v>
      </c>
      <c r="CL414" s="220">
        <v>8797</v>
      </c>
      <c r="CM414" s="220">
        <v>8797</v>
      </c>
      <c r="CN414" s="220">
        <v>8797</v>
      </c>
      <c r="CO414" s="220">
        <v>8797</v>
      </c>
      <c r="CP414" s="220">
        <v>8797</v>
      </c>
      <c r="CQ414" s="220">
        <v>8797</v>
      </c>
      <c r="CR414" s="220">
        <v>8797</v>
      </c>
      <c r="CS414" s="220">
        <v>8797</v>
      </c>
      <c r="CT414" s="220">
        <v>8797</v>
      </c>
      <c r="CU414" s="220">
        <v>8797</v>
      </c>
      <c r="CV414" s="220">
        <v>8797</v>
      </c>
      <c r="CW414" s="220">
        <v>8797</v>
      </c>
      <c r="CX414" s="220">
        <v>8797</v>
      </c>
      <c r="CY414" s="220">
        <v>8797</v>
      </c>
      <c r="CZ414" s="220">
        <v>8797</v>
      </c>
      <c r="DA414" s="220">
        <v>8797</v>
      </c>
      <c r="DB414" s="220">
        <v>8797</v>
      </c>
      <c r="DC414" s="220">
        <v>8797</v>
      </c>
      <c r="DD414" s="220">
        <v>8797</v>
      </c>
      <c r="DE414" s="220">
        <v>8797</v>
      </c>
      <c r="DF414" s="220">
        <v>8797</v>
      </c>
      <c r="DG414" s="220">
        <v>8797</v>
      </c>
      <c r="DH414" s="220">
        <v>8797</v>
      </c>
      <c r="DI414" s="220">
        <v>8797</v>
      </c>
      <c r="DJ414" s="220">
        <v>8797</v>
      </c>
      <c r="DK414" s="220">
        <v>8797</v>
      </c>
      <c r="DL414" s="220">
        <v>8797</v>
      </c>
      <c r="DM414" s="220">
        <v>8797</v>
      </c>
      <c r="DN414" s="220">
        <v>8797</v>
      </c>
      <c r="DO414" s="220">
        <v>8797</v>
      </c>
      <c r="DP414" s="220">
        <v>8797</v>
      </c>
      <c r="DQ414" s="220">
        <v>8797</v>
      </c>
      <c r="DR414" s="220">
        <v>8797</v>
      </c>
      <c r="DS414" s="220">
        <v>8797</v>
      </c>
      <c r="DT414" s="220">
        <v>8770</v>
      </c>
      <c r="DU414" s="220">
        <v>8770</v>
      </c>
      <c r="DV414" s="220">
        <v>8770</v>
      </c>
      <c r="DW414" s="220">
        <v>8780</v>
      </c>
      <c r="DX414" s="220">
        <v>8780</v>
      </c>
      <c r="DY414" s="220">
        <v>8773</v>
      </c>
      <c r="DZ414" s="220">
        <v>8773</v>
      </c>
      <c r="EA414" s="220">
        <v>8767</v>
      </c>
      <c r="EB414" s="220">
        <v>8767</v>
      </c>
      <c r="EC414" s="220">
        <v>8767</v>
      </c>
      <c r="ED414" s="220">
        <v>8767</v>
      </c>
      <c r="EE414" s="220">
        <v>8767</v>
      </c>
      <c r="EF414" s="220">
        <v>8767</v>
      </c>
      <c r="EG414" s="220">
        <v>8767</v>
      </c>
      <c r="EH414" s="220">
        <v>8767</v>
      </c>
      <c r="EI414" s="220">
        <v>8767</v>
      </c>
      <c r="EJ414" s="220">
        <v>8767</v>
      </c>
      <c r="EK414" s="220">
        <v>8767</v>
      </c>
      <c r="EL414" s="220">
        <v>8767</v>
      </c>
      <c r="EM414" s="220">
        <v>8767</v>
      </c>
      <c r="EN414" s="242">
        <v>8767</v>
      </c>
      <c r="EO414" s="232">
        <v>8767</v>
      </c>
      <c r="EP414" s="227">
        <v>8767</v>
      </c>
      <c r="EQ414" s="154">
        <v>8767</v>
      </c>
      <c r="ER414" s="154">
        <v>8767</v>
      </c>
      <c r="ES414" s="154">
        <v>8767</v>
      </c>
      <c r="ET414" s="154">
        <v>8767</v>
      </c>
      <c r="EU414" s="154">
        <v>8767</v>
      </c>
      <c r="EV414" s="154">
        <v>8767</v>
      </c>
      <c r="EW414" s="166">
        <v>8767</v>
      </c>
      <c r="EX414" s="166">
        <v>8767</v>
      </c>
      <c r="EY414" s="166">
        <v>8767</v>
      </c>
      <c r="EZ414" s="166">
        <v>8767</v>
      </c>
      <c r="FA414" s="166">
        <v>8767</v>
      </c>
      <c r="FB414" s="166">
        <v>8767</v>
      </c>
      <c r="FC414" s="154">
        <v>8767</v>
      </c>
      <c r="FD414" s="154">
        <v>8767</v>
      </c>
      <c r="FE414" s="166">
        <v>8767</v>
      </c>
      <c r="FF414" s="166">
        <v>8767</v>
      </c>
      <c r="FG414" s="154">
        <v>8767</v>
      </c>
      <c r="FH414" s="154">
        <v>8767</v>
      </c>
      <c r="FI414" s="166">
        <v>8767</v>
      </c>
      <c r="FJ414" s="166">
        <v>8767</v>
      </c>
      <c r="FK414" s="166">
        <v>8767</v>
      </c>
      <c r="FL414" s="166">
        <v>8767</v>
      </c>
      <c r="FM414" s="166">
        <v>8767</v>
      </c>
      <c r="FN414" s="166">
        <v>8767</v>
      </c>
      <c r="FO414" s="166">
        <v>8767</v>
      </c>
      <c r="FP414" s="166">
        <v>8767</v>
      </c>
      <c r="FQ414" s="166">
        <v>8766</v>
      </c>
      <c r="FR414" s="154">
        <v>8766</v>
      </c>
      <c r="FS414" s="154">
        <v>8766</v>
      </c>
      <c r="FT414" s="154">
        <v>8766</v>
      </c>
      <c r="FU414" s="154">
        <v>8766</v>
      </c>
      <c r="FV414" s="154">
        <v>8766</v>
      </c>
      <c r="FW414" s="154">
        <v>8766</v>
      </c>
      <c r="FX414" s="154">
        <v>8766</v>
      </c>
      <c r="FY414" s="154">
        <v>8766</v>
      </c>
      <c r="FZ414" s="154">
        <v>8766</v>
      </c>
      <c r="GA414" s="154">
        <v>8766</v>
      </c>
      <c r="GB414" s="154">
        <v>8766</v>
      </c>
      <c r="GC414" s="154">
        <v>8766</v>
      </c>
      <c r="GD414" s="154">
        <v>8766</v>
      </c>
      <c r="GE414" s="154">
        <v>8766</v>
      </c>
      <c r="GF414" s="154">
        <v>8766</v>
      </c>
      <c r="GG414" s="154">
        <v>8766</v>
      </c>
      <c r="GH414" s="154">
        <v>8766</v>
      </c>
      <c r="GI414" s="154">
        <v>8766</v>
      </c>
      <c r="GJ414" s="154">
        <v>8766</v>
      </c>
      <c r="GK414" s="166">
        <v>8766</v>
      </c>
      <c r="GL414" s="166">
        <v>8766</v>
      </c>
      <c r="GM414" s="166">
        <v>8767</v>
      </c>
      <c r="GN414" s="166">
        <v>8767</v>
      </c>
      <c r="GO414" s="166">
        <v>8767</v>
      </c>
      <c r="GP414" s="166">
        <v>8767</v>
      </c>
      <c r="GQ414" s="166">
        <v>8767</v>
      </c>
      <c r="GR414" s="166">
        <v>8767</v>
      </c>
      <c r="GS414" s="166">
        <v>8767</v>
      </c>
      <c r="GT414" s="154">
        <v>8767</v>
      </c>
      <c r="GU414" s="154">
        <v>8767</v>
      </c>
      <c r="GV414" s="154">
        <v>8767</v>
      </c>
      <c r="GW414" s="154">
        <v>8767</v>
      </c>
      <c r="GX414" s="154">
        <v>8767</v>
      </c>
      <c r="GY414" s="166">
        <v>8767</v>
      </c>
      <c r="GZ414" s="166">
        <v>8767</v>
      </c>
      <c r="HA414" s="166">
        <v>8767</v>
      </c>
      <c r="HB414" s="166">
        <v>8767</v>
      </c>
      <c r="HC414" s="166">
        <v>8767</v>
      </c>
      <c r="HD414" s="166">
        <v>8767</v>
      </c>
      <c r="HE414" s="166">
        <v>8767</v>
      </c>
      <c r="HF414" s="166">
        <v>8767</v>
      </c>
      <c r="HG414" s="154">
        <v>8767</v>
      </c>
      <c r="HH414" s="154">
        <v>8775</v>
      </c>
      <c r="HI414" s="166">
        <v>8775</v>
      </c>
      <c r="HJ414" s="154">
        <v>8776</v>
      </c>
      <c r="HK414" s="154">
        <v>8775</v>
      </c>
      <c r="HL414" s="166">
        <v>8778</v>
      </c>
      <c r="HM414" s="154">
        <v>8781</v>
      </c>
      <c r="HN414" s="154">
        <v>8780</v>
      </c>
      <c r="HO414" s="166">
        <v>8780</v>
      </c>
      <c r="HP414" s="154">
        <v>8780</v>
      </c>
      <c r="HQ414" s="154">
        <v>8780</v>
      </c>
      <c r="HR414" s="166">
        <v>8780</v>
      </c>
      <c r="HS414" s="154">
        <v>8780</v>
      </c>
      <c r="HT414" s="148">
        <v>8780</v>
      </c>
      <c r="HU414" s="148">
        <v>8773</v>
      </c>
      <c r="HV414" s="148">
        <v>8770</v>
      </c>
      <c r="HW414" s="166">
        <v>8767</v>
      </c>
    </row>
    <row r="415" spans="1:231">
      <c r="A415" s="145">
        <f t="shared" si="55"/>
        <v>44265</v>
      </c>
      <c r="B415" s="220">
        <f>'Age&amp;Sex by occurrence date'!$DEU22</f>
        <v>10775</v>
      </c>
      <c r="C415" s="220">
        <v>8891</v>
      </c>
      <c r="D415" s="220">
        <v>8891</v>
      </c>
      <c r="E415" s="220">
        <v>8891</v>
      </c>
      <c r="F415" s="220">
        <v>8891</v>
      </c>
      <c r="G415" s="220">
        <v>8891</v>
      </c>
      <c r="H415" s="220">
        <v>8891</v>
      </c>
      <c r="I415" s="220">
        <v>8891</v>
      </c>
      <c r="J415" s="220">
        <v>8891</v>
      </c>
      <c r="K415" s="220">
        <v>8891</v>
      </c>
      <c r="L415" s="220">
        <v>8891</v>
      </c>
      <c r="M415" s="220">
        <v>8891</v>
      </c>
      <c r="N415" s="220">
        <v>8891</v>
      </c>
      <c r="O415" s="220">
        <v>8891</v>
      </c>
      <c r="P415" s="220">
        <v>8891</v>
      </c>
      <c r="Q415" s="220">
        <v>8891</v>
      </c>
      <c r="R415" s="220">
        <v>8891</v>
      </c>
      <c r="S415" s="220">
        <v>8891</v>
      </c>
      <c r="T415" s="220">
        <v>8891</v>
      </c>
      <c r="U415" s="220">
        <v>8891</v>
      </c>
      <c r="V415" s="220">
        <v>8890</v>
      </c>
      <c r="W415" s="220">
        <v>8890</v>
      </c>
      <c r="X415" s="220">
        <v>8890</v>
      </c>
      <c r="Y415" s="220">
        <v>8890</v>
      </c>
      <c r="Z415" s="220">
        <v>8886</v>
      </c>
      <c r="AA415" s="220">
        <v>8866</v>
      </c>
      <c r="AB415" s="220">
        <v>8773</v>
      </c>
      <c r="AC415" s="220">
        <v>8773</v>
      </c>
      <c r="AD415" s="220">
        <v>8773</v>
      </c>
      <c r="AE415" s="220">
        <v>8772</v>
      </c>
      <c r="AF415" s="220">
        <v>8772</v>
      </c>
      <c r="AG415" s="220">
        <v>8772</v>
      </c>
      <c r="AH415" s="220">
        <v>8772</v>
      </c>
      <c r="AI415" s="220">
        <v>8772</v>
      </c>
      <c r="AJ415" s="220">
        <v>8772</v>
      </c>
      <c r="AK415" s="220">
        <v>8772</v>
      </c>
      <c r="AL415" s="220">
        <v>8772</v>
      </c>
      <c r="AM415" s="220">
        <v>8772</v>
      </c>
      <c r="AN415" s="220">
        <v>8772</v>
      </c>
      <c r="AO415" s="220">
        <v>8772</v>
      </c>
      <c r="AP415" s="220">
        <v>8772</v>
      </c>
      <c r="AQ415" s="220">
        <v>8772</v>
      </c>
      <c r="AR415" s="220">
        <v>8772</v>
      </c>
      <c r="AS415" s="220">
        <v>8772</v>
      </c>
      <c r="AT415" s="220">
        <v>8772</v>
      </c>
      <c r="AU415" s="220">
        <v>8772</v>
      </c>
      <c r="AV415" s="220">
        <v>8772</v>
      </c>
      <c r="AW415" s="220">
        <v>8772</v>
      </c>
      <c r="AX415" s="220">
        <v>8772</v>
      </c>
      <c r="AY415" s="220">
        <v>8772</v>
      </c>
      <c r="AZ415" s="220">
        <v>8772</v>
      </c>
      <c r="BA415" s="220">
        <v>8772</v>
      </c>
      <c r="BB415" s="220">
        <v>8772</v>
      </c>
      <c r="BC415" s="220">
        <v>8772</v>
      </c>
      <c r="BD415" s="220">
        <v>8772</v>
      </c>
      <c r="BE415" s="220">
        <v>8772</v>
      </c>
      <c r="BF415" s="220">
        <v>8772</v>
      </c>
      <c r="BG415" s="220">
        <v>8772</v>
      </c>
      <c r="BH415" s="220">
        <v>8772</v>
      </c>
      <c r="BI415" s="220">
        <v>8772</v>
      </c>
      <c r="BJ415" s="220">
        <v>8772</v>
      </c>
      <c r="BK415" s="220">
        <v>8772</v>
      </c>
      <c r="BL415" s="220">
        <v>8772</v>
      </c>
      <c r="BM415" s="220">
        <v>8772</v>
      </c>
      <c r="BN415" s="220">
        <v>8772</v>
      </c>
      <c r="BO415" s="220">
        <v>8772</v>
      </c>
      <c r="BP415" s="220">
        <v>8772</v>
      </c>
      <c r="BQ415" s="220">
        <v>8772</v>
      </c>
      <c r="BR415" s="220">
        <v>8772</v>
      </c>
      <c r="BS415" s="220">
        <v>8772</v>
      </c>
      <c r="BT415" s="220">
        <v>8772</v>
      </c>
      <c r="BU415" s="220">
        <v>8772</v>
      </c>
      <c r="BV415" s="220">
        <v>8772</v>
      </c>
      <c r="BW415" s="220">
        <v>8772</v>
      </c>
      <c r="BX415" s="220">
        <v>8772</v>
      </c>
      <c r="BY415" s="220">
        <v>8772</v>
      </c>
      <c r="BZ415" s="220">
        <v>8772</v>
      </c>
      <c r="CA415" s="220">
        <v>8772</v>
      </c>
      <c r="CB415" s="220">
        <v>8772</v>
      </c>
      <c r="CC415" s="220">
        <v>8772</v>
      </c>
      <c r="CD415" s="220">
        <v>8772</v>
      </c>
      <c r="CE415" s="220">
        <v>8772</v>
      </c>
      <c r="CF415" s="220">
        <v>8772</v>
      </c>
      <c r="CG415" s="220">
        <v>8772</v>
      </c>
      <c r="CH415" s="220">
        <v>8772</v>
      </c>
      <c r="CI415" s="220">
        <v>8772</v>
      </c>
      <c r="CJ415" s="220">
        <v>8772</v>
      </c>
      <c r="CK415" s="220">
        <v>8772</v>
      </c>
      <c r="CL415" s="220">
        <v>8772</v>
      </c>
      <c r="CM415" s="220">
        <v>8772</v>
      </c>
      <c r="CN415" s="220">
        <v>8772</v>
      </c>
      <c r="CO415" s="220">
        <v>8772</v>
      </c>
      <c r="CP415" s="220">
        <v>8772</v>
      </c>
      <c r="CQ415" s="220">
        <v>8772</v>
      </c>
      <c r="CR415" s="220">
        <v>8772</v>
      </c>
      <c r="CS415" s="220">
        <v>8772</v>
      </c>
      <c r="CT415" s="220">
        <v>8772</v>
      </c>
      <c r="CU415" s="220">
        <v>8772</v>
      </c>
      <c r="CV415" s="220">
        <v>8772</v>
      </c>
      <c r="CW415" s="220">
        <v>8772</v>
      </c>
      <c r="CX415" s="220">
        <v>8772</v>
      </c>
      <c r="CY415" s="220">
        <v>8772</v>
      </c>
      <c r="CZ415" s="220">
        <v>8772</v>
      </c>
      <c r="DA415" s="220">
        <v>8772</v>
      </c>
      <c r="DB415" s="220">
        <v>8772</v>
      </c>
      <c r="DC415" s="220">
        <v>8772</v>
      </c>
      <c r="DD415" s="220">
        <v>8772</v>
      </c>
      <c r="DE415" s="220">
        <v>8772</v>
      </c>
      <c r="DF415" s="220">
        <v>8772</v>
      </c>
      <c r="DG415" s="220">
        <v>8772</v>
      </c>
      <c r="DH415" s="220">
        <v>8772</v>
      </c>
      <c r="DI415" s="220">
        <v>8772</v>
      </c>
      <c r="DJ415" s="220">
        <v>8772</v>
      </c>
      <c r="DK415" s="220">
        <v>8772</v>
      </c>
      <c r="DL415" s="220">
        <v>8772</v>
      </c>
      <c r="DM415" s="220">
        <v>8772</v>
      </c>
      <c r="DN415" s="220">
        <v>8772</v>
      </c>
      <c r="DO415" s="220">
        <v>8772</v>
      </c>
      <c r="DP415" s="220">
        <v>8772</v>
      </c>
      <c r="DQ415" s="220">
        <v>8772</v>
      </c>
      <c r="DR415" s="220">
        <v>8772</v>
      </c>
      <c r="DS415" s="220">
        <v>8772</v>
      </c>
      <c r="DT415" s="220">
        <v>8745</v>
      </c>
      <c r="DU415" s="220">
        <v>8745</v>
      </c>
      <c r="DV415" s="220">
        <v>8745</v>
      </c>
      <c r="DW415" s="220">
        <v>8755</v>
      </c>
      <c r="DX415" s="220">
        <v>8755</v>
      </c>
      <c r="DY415" s="220">
        <v>8748</v>
      </c>
      <c r="DZ415" s="220">
        <v>8748</v>
      </c>
      <c r="EA415" s="220">
        <v>8742</v>
      </c>
      <c r="EB415" s="220">
        <v>8742</v>
      </c>
      <c r="EC415" s="220">
        <v>8742</v>
      </c>
      <c r="ED415" s="220">
        <v>8742</v>
      </c>
      <c r="EE415" s="220">
        <v>8742</v>
      </c>
      <c r="EF415" s="220">
        <v>8742</v>
      </c>
      <c r="EG415" s="220">
        <v>8742</v>
      </c>
      <c r="EH415" s="220">
        <v>8742</v>
      </c>
      <c r="EI415" s="220">
        <v>8742</v>
      </c>
      <c r="EJ415" s="220">
        <v>8742</v>
      </c>
      <c r="EK415" s="220">
        <v>8742</v>
      </c>
      <c r="EL415" s="220">
        <v>8742</v>
      </c>
      <c r="EM415" s="220">
        <v>8742</v>
      </c>
      <c r="EN415" s="242">
        <v>8742</v>
      </c>
      <c r="EO415" s="232">
        <v>8742</v>
      </c>
      <c r="EP415" s="227">
        <v>8742</v>
      </c>
      <c r="EQ415" s="154">
        <v>8742</v>
      </c>
      <c r="ER415" s="154">
        <v>8742</v>
      </c>
      <c r="ES415" s="154">
        <v>8742</v>
      </c>
      <c r="ET415" s="154">
        <v>8742</v>
      </c>
      <c r="EU415" s="154">
        <v>8742</v>
      </c>
      <c r="EV415" s="166">
        <v>8742</v>
      </c>
      <c r="EW415" s="166">
        <v>8742</v>
      </c>
      <c r="EX415" s="166">
        <v>8742</v>
      </c>
      <c r="EY415" s="166">
        <v>8742</v>
      </c>
      <c r="EZ415" s="166">
        <v>8742</v>
      </c>
      <c r="FA415" s="166">
        <v>8742</v>
      </c>
      <c r="FB415" s="154">
        <v>8742</v>
      </c>
      <c r="FC415" s="166">
        <v>8742</v>
      </c>
      <c r="FD415" s="166">
        <v>8742</v>
      </c>
      <c r="FE415" s="154">
        <v>8742</v>
      </c>
      <c r="FF415" s="166">
        <v>8742</v>
      </c>
      <c r="FG415" s="154">
        <v>8742</v>
      </c>
      <c r="FH415" s="166">
        <v>8742</v>
      </c>
      <c r="FI415" s="166">
        <v>8742</v>
      </c>
      <c r="FJ415" s="154">
        <v>8742</v>
      </c>
      <c r="FK415" s="166">
        <v>8742</v>
      </c>
      <c r="FL415" s="166">
        <v>8742</v>
      </c>
      <c r="FM415" s="166">
        <v>8742</v>
      </c>
      <c r="FN415" s="166">
        <v>8742</v>
      </c>
      <c r="FO415" s="166">
        <v>8742</v>
      </c>
      <c r="FP415" s="166">
        <v>8742</v>
      </c>
      <c r="FQ415" s="166">
        <v>8741</v>
      </c>
      <c r="FR415" s="154">
        <v>8741</v>
      </c>
      <c r="FS415" s="154">
        <v>8741</v>
      </c>
      <c r="FT415" s="154">
        <v>8741</v>
      </c>
      <c r="FU415" s="154">
        <v>8741</v>
      </c>
      <c r="FV415" s="154">
        <v>8741</v>
      </c>
      <c r="FW415" s="154">
        <v>8741</v>
      </c>
      <c r="FX415" s="154">
        <v>8741</v>
      </c>
      <c r="FY415" s="166">
        <v>8741</v>
      </c>
      <c r="FZ415" s="166">
        <v>8741</v>
      </c>
      <c r="GA415" s="166">
        <v>8741</v>
      </c>
      <c r="GB415" s="166">
        <v>8741</v>
      </c>
      <c r="GC415" s="166">
        <v>8741</v>
      </c>
      <c r="GD415" s="166">
        <v>8741</v>
      </c>
      <c r="GE415" s="166">
        <v>8741</v>
      </c>
      <c r="GF415" s="166">
        <v>8741</v>
      </c>
      <c r="GG415" s="166">
        <v>8741</v>
      </c>
      <c r="GH415" s="166">
        <v>8741</v>
      </c>
      <c r="GI415" s="166">
        <v>8741</v>
      </c>
      <c r="GJ415" s="166">
        <v>8741</v>
      </c>
      <c r="GK415" s="166">
        <v>8741</v>
      </c>
      <c r="GL415" s="166">
        <v>8741</v>
      </c>
      <c r="GM415" s="166">
        <v>8742</v>
      </c>
      <c r="GN415" s="166">
        <v>8742</v>
      </c>
      <c r="GO415" s="166">
        <v>8742</v>
      </c>
      <c r="GP415" s="166">
        <v>8742</v>
      </c>
      <c r="GQ415" s="166">
        <v>8742</v>
      </c>
      <c r="GR415" s="166">
        <v>8742</v>
      </c>
      <c r="GS415" s="166">
        <v>8742</v>
      </c>
      <c r="GT415" s="166">
        <v>8742</v>
      </c>
      <c r="GU415" s="166">
        <v>8742</v>
      </c>
      <c r="GV415" s="166">
        <v>8742</v>
      </c>
      <c r="GW415" s="166">
        <v>8742</v>
      </c>
      <c r="GX415" s="166">
        <v>8742</v>
      </c>
      <c r="GY415" s="166">
        <v>8742</v>
      </c>
      <c r="GZ415" s="166">
        <v>8742</v>
      </c>
      <c r="HA415" s="166">
        <v>8742</v>
      </c>
      <c r="HB415" s="166">
        <v>8742</v>
      </c>
      <c r="HC415" s="166">
        <v>8742</v>
      </c>
      <c r="HD415" s="166">
        <v>8742</v>
      </c>
      <c r="HE415" s="166">
        <v>8742</v>
      </c>
      <c r="HF415" s="166">
        <v>8742</v>
      </c>
      <c r="HG415" s="154">
        <v>8742</v>
      </c>
      <c r="HH415" s="154">
        <v>8750</v>
      </c>
      <c r="HI415" s="166">
        <v>8750</v>
      </c>
      <c r="HJ415" s="154">
        <v>8751</v>
      </c>
      <c r="HK415" s="154">
        <v>8750</v>
      </c>
      <c r="HL415" s="166">
        <v>8753</v>
      </c>
      <c r="HM415" s="154">
        <v>8756</v>
      </c>
      <c r="HN415" s="154">
        <v>8755</v>
      </c>
      <c r="HO415" s="166">
        <v>8755</v>
      </c>
      <c r="HP415" s="154">
        <v>8755</v>
      </c>
      <c r="HQ415" s="154">
        <v>8755</v>
      </c>
      <c r="HR415" s="166">
        <v>8755</v>
      </c>
      <c r="HS415" s="154">
        <v>8755</v>
      </c>
      <c r="HT415" s="148">
        <v>8755</v>
      </c>
      <c r="HU415" s="148">
        <v>8749</v>
      </c>
      <c r="HV415" s="148">
        <v>8746</v>
      </c>
      <c r="HW415" s="166">
        <v>8743</v>
      </c>
    </row>
    <row r="416" spans="1:231">
      <c r="A416" s="145">
        <f t="shared" si="55"/>
        <v>44264</v>
      </c>
      <c r="B416" s="220">
        <f>'Age&amp;Sex by occurrence date'!$DFB22</f>
        <v>10745</v>
      </c>
      <c r="C416" s="220">
        <v>8867</v>
      </c>
      <c r="D416" s="220">
        <v>8867</v>
      </c>
      <c r="E416" s="220">
        <v>8867</v>
      </c>
      <c r="F416" s="220">
        <v>8867</v>
      </c>
      <c r="G416" s="220">
        <v>8867</v>
      </c>
      <c r="H416" s="220">
        <v>8867</v>
      </c>
      <c r="I416" s="220">
        <v>8867</v>
      </c>
      <c r="J416" s="220">
        <v>8867</v>
      </c>
      <c r="K416" s="220">
        <v>8867</v>
      </c>
      <c r="L416" s="220">
        <v>8867</v>
      </c>
      <c r="M416" s="220">
        <v>8867</v>
      </c>
      <c r="N416" s="220">
        <v>8867</v>
      </c>
      <c r="O416" s="220">
        <v>8867</v>
      </c>
      <c r="P416" s="220">
        <v>8867</v>
      </c>
      <c r="Q416" s="220">
        <v>8867</v>
      </c>
      <c r="R416" s="220">
        <v>8867</v>
      </c>
      <c r="S416" s="220">
        <v>8867</v>
      </c>
      <c r="T416" s="220">
        <v>8867</v>
      </c>
      <c r="U416" s="220">
        <v>8867</v>
      </c>
      <c r="V416" s="220">
        <v>8866</v>
      </c>
      <c r="W416" s="220">
        <v>8866</v>
      </c>
      <c r="X416" s="220">
        <v>8866</v>
      </c>
      <c r="Y416" s="220">
        <v>8866</v>
      </c>
      <c r="Z416" s="220">
        <v>8863</v>
      </c>
      <c r="AA416" s="220">
        <v>8845</v>
      </c>
      <c r="AB416" s="220">
        <v>8754</v>
      </c>
      <c r="AC416" s="220">
        <v>8754</v>
      </c>
      <c r="AD416" s="220">
        <v>8754</v>
      </c>
      <c r="AE416" s="220">
        <v>8753</v>
      </c>
      <c r="AF416" s="220">
        <v>8753</v>
      </c>
      <c r="AG416" s="220">
        <v>8753</v>
      </c>
      <c r="AH416" s="220">
        <v>8753</v>
      </c>
      <c r="AI416" s="220">
        <v>8753</v>
      </c>
      <c r="AJ416" s="220">
        <v>8753</v>
      </c>
      <c r="AK416" s="220">
        <v>8753</v>
      </c>
      <c r="AL416" s="220">
        <v>8753</v>
      </c>
      <c r="AM416" s="220">
        <v>8753</v>
      </c>
      <c r="AN416" s="220">
        <v>8753</v>
      </c>
      <c r="AO416" s="220">
        <v>8753</v>
      </c>
      <c r="AP416" s="220">
        <v>8753</v>
      </c>
      <c r="AQ416" s="220">
        <v>8753</v>
      </c>
      <c r="AR416" s="220">
        <v>8753</v>
      </c>
      <c r="AS416" s="220">
        <v>8753</v>
      </c>
      <c r="AT416" s="220">
        <v>8753</v>
      </c>
      <c r="AU416" s="220">
        <v>8753</v>
      </c>
      <c r="AV416" s="220">
        <v>8753</v>
      </c>
      <c r="AW416" s="220">
        <v>8753</v>
      </c>
      <c r="AX416" s="220">
        <v>8753</v>
      </c>
      <c r="AY416" s="220">
        <v>8753</v>
      </c>
      <c r="AZ416" s="220">
        <v>8753</v>
      </c>
      <c r="BA416" s="220">
        <v>8753</v>
      </c>
      <c r="BB416" s="220">
        <v>8753</v>
      </c>
      <c r="BC416" s="220">
        <v>8753</v>
      </c>
      <c r="BD416" s="220">
        <v>8753</v>
      </c>
      <c r="BE416" s="220">
        <v>8753</v>
      </c>
      <c r="BF416" s="220">
        <v>8753</v>
      </c>
      <c r="BG416" s="220">
        <v>8753</v>
      </c>
      <c r="BH416" s="220">
        <v>8753</v>
      </c>
      <c r="BI416" s="220">
        <v>8753</v>
      </c>
      <c r="BJ416" s="220">
        <v>8753</v>
      </c>
      <c r="BK416" s="220">
        <v>8753</v>
      </c>
      <c r="BL416" s="220">
        <v>8753</v>
      </c>
      <c r="BM416" s="220">
        <v>8753</v>
      </c>
      <c r="BN416" s="220">
        <v>8753</v>
      </c>
      <c r="BO416" s="220">
        <v>8753</v>
      </c>
      <c r="BP416" s="220">
        <v>8753</v>
      </c>
      <c r="BQ416" s="220">
        <v>8753</v>
      </c>
      <c r="BR416" s="220">
        <v>8753</v>
      </c>
      <c r="BS416" s="220">
        <v>8753</v>
      </c>
      <c r="BT416" s="220">
        <v>8753</v>
      </c>
      <c r="BU416" s="220">
        <v>8753</v>
      </c>
      <c r="BV416" s="220">
        <v>8753</v>
      </c>
      <c r="BW416" s="220">
        <v>8753</v>
      </c>
      <c r="BX416" s="220">
        <v>8753</v>
      </c>
      <c r="BY416" s="220">
        <v>8753</v>
      </c>
      <c r="BZ416" s="220">
        <v>8753</v>
      </c>
      <c r="CA416" s="220">
        <v>8753</v>
      </c>
      <c r="CB416" s="220">
        <v>8753</v>
      </c>
      <c r="CC416" s="220">
        <v>8753</v>
      </c>
      <c r="CD416" s="220">
        <v>8753</v>
      </c>
      <c r="CE416" s="220">
        <v>8753</v>
      </c>
      <c r="CF416" s="220">
        <v>8753</v>
      </c>
      <c r="CG416" s="220">
        <v>8753</v>
      </c>
      <c r="CH416" s="220">
        <v>8753</v>
      </c>
      <c r="CI416" s="220">
        <v>8753</v>
      </c>
      <c r="CJ416" s="220">
        <v>8753</v>
      </c>
      <c r="CK416" s="220">
        <v>8753</v>
      </c>
      <c r="CL416" s="220">
        <v>8753</v>
      </c>
      <c r="CM416" s="220">
        <v>8753</v>
      </c>
      <c r="CN416" s="220">
        <v>8753</v>
      </c>
      <c r="CO416" s="220">
        <v>8753</v>
      </c>
      <c r="CP416" s="220">
        <v>8753</v>
      </c>
      <c r="CQ416" s="220">
        <v>8753</v>
      </c>
      <c r="CR416" s="220">
        <v>8753</v>
      </c>
      <c r="CS416" s="220">
        <v>8753</v>
      </c>
      <c r="CT416" s="220">
        <v>8753</v>
      </c>
      <c r="CU416" s="220">
        <v>8753</v>
      </c>
      <c r="CV416" s="220">
        <v>8753</v>
      </c>
      <c r="CW416" s="220">
        <v>8753</v>
      </c>
      <c r="CX416" s="220">
        <v>8753</v>
      </c>
      <c r="CY416" s="220">
        <v>8753</v>
      </c>
      <c r="CZ416" s="220">
        <v>8753</v>
      </c>
      <c r="DA416" s="220">
        <v>8753</v>
      </c>
      <c r="DB416" s="220">
        <v>8753</v>
      </c>
      <c r="DC416" s="220">
        <v>8753</v>
      </c>
      <c r="DD416" s="220">
        <v>8753</v>
      </c>
      <c r="DE416" s="220">
        <v>8753</v>
      </c>
      <c r="DF416" s="220">
        <v>8753</v>
      </c>
      <c r="DG416" s="220">
        <v>8753</v>
      </c>
      <c r="DH416" s="220">
        <v>8753</v>
      </c>
      <c r="DI416" s="220">
        <v>8753</v>
      </c>
      <c r="DJ416" s="220">
        <v>8753</v>
      </c>
      <c r="DK416" s="220">
        <v>8753</v>
      </c>
      <c r="DL416" s="220">
        <v>8753</v>
      </c>
      <c r="DM416" s="220">
        <v>8753</v>
      </c>
      <c r="DN416" s="220">
        <v>8753</v>
      </c>
      <c r="DO416" s="220">
        <v>8753</v>
      </c>
      <c r="DP416" s="220">
        <v>8753</v>
      </c>
      <c r="DQ416" s="220">
        <v>8753</v>
      </c>
      <c r="DR416" s="220">
        <v>8753</v>
      </c>
      <c r="DS416" s="220">
        <v>8753</v>
      </c>
      <c r="DT416" s="220">
        <v>8726</v>
      </c>
      <c r="DU416" s="220">
        <v>8726</v>
      </c>
      <c r="DV416" s="220">
        <v>8726</v>
      </c>
      <c r="DW416" s="220">
        <v>8736</v>
      </c>
      <c r="DX416" s="220">
        <v>8736</v>
      </c>
      <c r="DY416" s="220">
        <v>8729</v>
      </c>
      <c r="DZ416" s="220">
        <v>8729</v>
      </c>
      <c r="EA416" s="220">
        <v>8723</v>
      </c>
      <c r="EB416" s="220">
        <v>8723</v>
      </c>
      <c r="EC416" s="220">
        <v>8723</v>
      </c>
      <c r="ED416" s="220">
        <v>8723</v>
      </c>
      <c r="EE416" s="220">
        <v>8723</v>
      </c>
      <c r="EF416" s="220">
        <v>8723</v>
      </c>
      <c r="EG416" s="220">
        <v>8723</v>
      </c>
      <c r="EH416" s="220">
        <v>8723</v>
      </c>
      <c r="EI416" s="220">
        <v>8723</v>
      </c>
      <c r="EJ416" s="220">
        <v>8723</v>
      </c>
      <c r="EK416" s="220">
        <v>8723</v>
      </c>
      <c r="EL416" s="220">
        <v>8723</v>
      </c>
      <c r="EM416" s="220">
        <v>8723</v>
      </c>
      <c r="EN416" s="242">
        <v>8723</v>
      </c>
      <c r="EO416" s="232">
        <v>8723</v>
      </c>
      <c r="EP416" s="228">
        <v>8723</v>
      </c>
      <c r="EQ416" s="166">
        <v>8723</v>
      </c>
      <c r="ER416" s="166">
        <v>8723</v>
      </c>
      <c r="ES416" s="166">
        <v>8723</v>
      </c>
      <c r="ET416" s="166">
        <v>8723</v>
      </c>
      <c r="EU416" s="166">
        <v>8723</v>
      </c>
      <c r="EV416" s="154">
        <v>8723</v>
      </c>
      <c r="EW416" s="166">
        <v>8723</v>
      </c>
      <c r="EX416" s="166">
        <v>8723</v>
      </c>
      <c r="EY416" s="166">
        <v>8723</v>
      </c>
      <c r="EZ416" s="166">
        <v>8723</v>
      </c>
      <c r="FA416" s="166">
        <v>8723</v>
      </c>
      <c r="FB416" s="154">
        <v>8723</v>
      </c>
      <c r="FC416" s="154">
        <v>8723</v>
      </c>
      <c r="FD416" s="154">
        <v>8723</v>
      </c>
      <c r="FE416" s="154">
        <v>8723</v>
      </c>
      <c r="FF416" s="154">
        <v>8723</v>
      </c>
      <c r="FG416" s="166">
        <v>8723</v>
      </c>
      <c r="FH416" s="166">
        <v>8723</v>
      </c>
      <c r="FI416" s="154">
        <v>8723</v>
      </c>
      <c r="FJ416" s="166">
        <v>8723</v>
      </c>
      <c r="FK416" s="166">
        <v>8723</v>
      </c>
      <c r="FL416" s="166">
        <v>8723</v>
      </c>
      <c r="FM416" s="166">
        <v>8723</v>
      </c>
      <c r="FN416" s="166">
        <v>8723</v>
      </c>
      <c r="FO416" s="166">
        <v>8723</v>
      </c>
      <c r="FP416" s="166">
        <v>8723</v>
      </c>
      <c r="FQ416" s="166">
        <v>8722</v>
      </c>
      <c r="FR416" s="166">
        <v>8722</v>
      </c>
      <c r="FS416" s="166">
        <v>8722</v>
      </c>
      <c r="FT416" s="166">
        <v>8722</v>
      </c>
      <c r="FU416" s="166">
        <v>8722</v>
      </c>
      <c r="FV416" s="166">
        <v>8722</v>
      </c>
      <c r="FW416" s="166">
        <v>8722</v>
      </c>
      <c r="FX416" s="166">
        <v>8722</v>
      </c>
      <c r="FY416" s="166">
        <v>8722</v>
      </c>
      <c r="FZ416" s="166">
        <v>8722</v>
      </c>
      <c r="GA416" s="166">
        <v>8722</v>
      </c>
      <c r="GB416" s="166">
        <v>8722</v>
      </c>
      <c r="GC416" s="166">
        <v>8722</v>
      </c>
      <c r="GD416" s="166">
        <v>8722</v>
      </c>
      <c r="GE416" s="166">
        <v>8722</v>
      </c>
      <c r="GF416" s="166">
        <v>8722</v>
      </c>
      <c r="GG416" s="166">
        <v>8722</v>
      </c>
      <c r="GH416" s="166">
        <v>8722</v>
      </c>
      <c r="GI416" s="166">
        <v>8722</v>
      </c>
      <c r="GJ416" s="166">
        <v>8722</v>
      </c>
      <c r="GK416" s="154">
        <v>8722</v>
      </c>
      <c r="GL416" s="154">
        <v>8722</v>
      </c>
      <c r="GM416" s="154">
        <v>8723</v>
      </c>
      <c r="GN416" s="154">
        <v>8723</v>
      </c>
      <c r="GO416" s="154">
        <v>8723</v>
      </c>
      <c r="GP416" s="154">
        <v>8723</v>
      </c>
      <c r="GQ416" s="154">
        <v>8723</v>
      </c>
      <c r="GR416" s="154">
        <v>8723</v>
      </c>
      <c r="GS416" s="154">
        <v>8723</v>
      </c>
      <c r="GT416" s="166">
        <v>8723</v>
      </c>
      <c r="GU416" s="166">
        <v>8723</v>
      </c>
      <c r="GV416" s="166">
        <v>8723</v>
      </c>
      <c r="GW416" s="166">
        <v>8723</v>
      </c>
      <c r="GX416" s="166">
        <v>8723</v>
      </c>
      <c r="GY416" s="166">
        <v>8723</v>
      </c>
      <c r="GZ416" s="166">
        <v>8723</v>
      </c>
      <c r="HA416" s="166">
        <v>8723</v>
      </c>
      <c r="HB416" s="166">
        <v>8723</v>
      </c>
      <c r="HC416" s="166">
        <v>8723</v>
      </c>
      <c r="HD416" s="166">
        <v>8723</v>
      </c>
      <c r="HE416" s="166">
        <v>8723</v>
      </c>
      <c r="HF416" s="154">
        <v>8723</v>
      </c>
      <c r="HG416" s="154">
        <v>8723</v>
      </c>
      <c r="HH416" s="154">
        <v>8731</v>
      </c>
      <c r="HI416" s="154">
        <v>8731</v>
      </c>
      <c r="HJ416" s="154">
        <v>8732</v>
      </c>
      <c r="HK416" s="154">
        <v>8731</v>
      </c>
      <c r="HL416" s="154">
        <v>8734</v>
      </c>
      <c r="HM416" s="154">
        <v>8737</v>
      </c>
      <c r="HN416" s="154">
        <v>8736</v>
      </c>
      <c r="HO416" s="166">
        <v>8736</v>
      </c>
      <c r="HP416" s="154">
        <v>8736</v>
      </c>
      <c r="HQ416" s="154">
        <v>8736</v>
      </c>
      <c r="HR416" s="166">
        <v>8736</v>
      </c>
      <c r="HS416" s="154">
        <v>8736</v>
      </c>
      <c r="HT416" s="148">
        <v>8736</v>
      </c>
      <c r="HU416" s="148">
        <v>8730</v>
      </c>
      <c r="HV416" s="148">
        <v>8727</v>
      </c>
      <c r="HW416" s="166">
        <v>8724</v>
      </c>
    </row>
    <row r="417" spans="1:231">
      <c r="A417" s="145">
        <f t="shared" si="55"/>
        <v>44263</v>
      </c>
      <c r="B417" s="220">
        <f>'Age&amp;Sex by occurrence date'!$DFI22</f>
        <v>10713</v>
      </c>
      <c r="C417" s="220">
        <v>8844</v>
      </c>
      <c r="D417" s="220">
        <v>8844</v>
      </c>
      <c r="E417" s="220">
        <v>8844</v>
      </c>
      <c r="F417" s="220">
        <v>8844</v>
      </c>
      <c r="G417" s="220">
        <v>8844</v>
      </c>
      <c r="H417" s="220">
        <v>8844</v>
      </c>
      <c r="I417" s="220">
        <v>8844</v>
      </c>
      <c r="J417" s="220">
        <v>8844</v>
      </c>
      <c r="K417" s="220">
        <v>8844</v>
      </c>
      <c r="L417" s="220">
        <v>8844</v>
      </c>
      <c r="M417" s="220">
        <v>8844</v>
      </c>
      <c r="N417" s="220">
        <v>8844</v>
      </c>
      <c r="O417" s="220">
        <v>8844</v>
      </c>
      <c r="P417" s="220">
        <v>8844</v>
      </c>
      <c r="Q417" s="220">
        <v>8844</v>
      </c>
      <c r="R417" s="220">
        <v>8844</v>
      </c>
      <c r="S417" s="220">
        <v>8844</v>
      </c>
      <c r="T417" s="220">
        <v>8844</v>
      </c>
      <c r="U417" s="220">
        <v>8844</v>
      </c>
      <c r="V417" s="220">
        <v>8843</v>
      </c>
      <c r="W417" s="220">
        <v>8843</v>
      </c>
      <c r="X417" s="220">
        <v>8843</v>
      </c>
      <c r="Y417" s="220">
        <v>8843</v>
      </c>
      <c r="Z417" s="220">
        <v>8840</v>
      </c>
      <c r="AA417" s="220">
        <v>8823</v>
      </c>
      <c r="AB417" s="220">
        <v>8733</v>
      </c>
      <c r="AC417" s="220">
        <v>8733</v>
      </c>
      <c r="AD417" s="220">
        <v>8733</v>
      </c>
      <c r="AE417" s="220">
        <v>8732</v>
      </c>
      <c r="AF417" s="220">
        <v>8732</v>
      </c>
      <c r="AG417" s="220">
        <v>8732</v>
      </c>
      <c r="AH417" s="220">
        <v>8732</v>
      </c>
      <c r="AI417" s="220">
        <v>8732</v>
      </c>
      <c r="AJ417" s="220">
        <v>8732</v>
      </c>
      <c r="AK417" s="220">
        <v>8732</v>
      </c>
      <c r="AL417" s="220">
        <v>8732</v>
      </c>
      <c r="AM417" s="220">
        <v>8732</v>
      </c>
      <c r="AN417" s="220">
        <v>8732</v>
      </c>
      <c r="AO417" s="220">
        <v>8732</v>
      </c>
      <c r="AP417" s="220">
        <v>8732</v>
      </c>
      <c r="AQ417" s="220">
        <v>8732</v>
      </c>
      <c r="AR417" s="220">
        <v>8732</v>
      </c>
      <c r="AS417" s="220">
        <v>8732</v>
      </c>
      <c r="AT417" s="220">
        <v>8732</v>
      </c>
      <c r="AU417" s="220">
        <v>8732</v>
      </c>
      <c r="AV417" s="220">
        <v>8732</v>
      </c>
      <c r="AW417" s="220">
        <v>8732</v>
      </c>
      <c r="AX417" s="220">
        <v>8732</v>
      </c>
      <c r="AY417" s="220">
        <v>8732</v>
      </c>
      <c r="AZ417" s="220">
        <v>8732</v>
      </c>
      <c r="BA417" s="220">
        <v>8732</v>
      </c>
      <c r="BB417" s="220">
        <v>8732</v>
      </c>
      <c r="BC417" s="220">
        <v>8732</v>
      </c>
      <c r="BD417" s="220">
        <v>8732</v>
      </c>
      <c r="BE417" s="220">
        <v>8732</v>
      </c>
      <c r="BF417" s="220">
        <v>8732</v>
      </c>
      <c r="BG417" s="220">
        <v>8732</v>
      </c>
      <c r="BH417" s="220">
        <v>8732</v>
      </c>
      <c r="BI417" s="220">
        <v>8732</v>
      </c>
      <c r="BJ417" s="220">
        <v>8732</v>
      </c>
      <c r="BK417" s="220">
        <v>8732</v>
      </c>
      <c r="BL417" s="220">
        <v>8732</v>
      </c>
      <c r="BM417" s="220">
        <v>8732</v>
      </c>
      <c r="BN417" s="220">
        <v>8732</v>
      </c>
      <c r="BO417" s="220">
        <v>8732</v>
      </c>
      <c r="BP417" s="220">
        <v>8732</v>
      </c>
      <c r="BQ417" s="220">
        <v>8732</v>
      </c>
      <c r="BR417" s="220">
        <v>8732</v>
      </c>
      <c r="BS417" s="220">
        <v>8732</v>
      </c>
      <c r="BT417" s="220">
        <v>8732</v>
      </c>
      <c r="BU417" s="220">
        <v>8732</v>
      </c>
      <c r="BV417" s="220">
        <v>8732</v>
      </c>
      <c r="BW417" s="220">
        <v>8732</v>
      </c>
      <c r="BX417" s="220">
        <v>8732</v>
      </c>
      <c r="BY417" s="220">
        <v>8732</v>
      </c>
      <c r="BZ417" s="220">
        <v>8732</v>
      </c>
      <c r="CA417" s="220">
        <v>8732</v>
      </c>
      <c r="CB417" s="220">
        <v>8732</v>
      </c>
      <c r="CC417" s="220">
        <v>8732</v>
      </c>
      <c r="CD417" s="220">
        <v>8732</v>
      </c>
      <c r="CE417" s="220">
        <v>8732</v>
      </c>
      <c r="CF417" s="220">
        <v>8732</v>
      </c>
      <c r="CG417" s="220">
        <v>8732</v>
      </c>
      <c r="CH417" s="220">
        <v>8732</v>
      </c>
      <c r="CI417" s="220">
        <v>8732</v>
      </c>
      <c r="CJ417" s="220">
        <v>8732</v>
      </c>
      <c r="CK417" s="220">
        <v>8732</v>
      </c>
      <c r="CL417" s="220">
        <v>8732</v>
      </c>
      <c r="CM417" s="220">
        <v>8732</v>
      </c>
      <c r="CN417" s="220">
        <v>8732</v>
      </c>
      <c r="CO417" s="220">
        <v>8732</v>
      </c>
      <c r="CP417" s="220">
        <v>8732</v>
      </c>
      <c r="CQ417" s="220">
        <v>8732</v>
      </c>
      <c r="CR417" s="220">
        <v>8732</v>
      </c>
      <c r="CS417" s="220">
        <v>8732</v>
      </c>
      <c r="CT417" s="220">
        <v>8732</v>
      </c>
      <c r="CU417" s="220">
        <v>8732</v>
      </c>
      <c r="CV417" s="220">
        <v>8732</v>
      </c>
      <c r="CW417" s="220">
        <v>8732</v>
      </c>
      <c r="CX417" s="220">
        <v>8732</v>
      </c>
      <c r="CY417" s="220">
        <v>8732</v>
      </c>
      <c r="CZ417" s="220">
        <v>8732</v>
      </c>
      <c r="DA417" s="220">
        <v>8732</v>
      </c>
      <c r="DB417" s="220">
        <v>8732</v>
      </c>
      <c r="DC417" s="220">
        <v>8732</v>
      </c>
      <c r="DD417" s="220">
        <v>8732</v>
      </c>
      <c r="DE417" s="220">
        <v>8732</v>
      </c>
      <c r="DF417" s="220">
        <v>8732</v>
      </c>
      <c r="DG417" s="220">
        <v>8732</v>
      </c>
      <c r="DH417" s="220">
        <v>8732</v>
      </c>
      <c r="DI417" s="220">
        <v>8732</v>
      </c>
      <c r="DJ417" s="220">
        <v>8732</v>
      </c>
      <c r="DK417" s="220">
        <v>8732</v>
      </c>
      <c r="DL417" s="220">
        <v>8732</v>
      </c>
      <c r="DM417" s="220">
        <v>8732</v>
      </c>
      <c r="DN417" s="220">
        <v>8732</v>
      </c>
      <c r="DO417" s="220">
        <v>8732</v>
      </c>
      <c r="DP417" s="220">
        <v>8732</v>
      </c>
      <c r="DQ417" s="220">
        <v>8732</v>
      </c>
      <c r="DR417" s="220">
        <v>8732</v>
      </c>
      <c r="DS417" s="220">
        <v>8732</v>
      </c>
      <c r="DT417" s="220">
        <v>8705</v>
      </c>
      <c r="DU417" s="220">
        <v>8705</v>
      </c>
      <c r="DV417" s="220">
        <v>8705</v>
      </c>
      <c r="DW417" s="220">
        <v>8715</v>
      </c>
      <c r="DX417" s="220">
        <v>8715</v>
      </c>
      <c r="DY417" s="220">
        <v>8708</v>
      </c>
      <c r="DZ417" s="220">
        <v>8708</v>
      </c>
      <c r="EA417" s="220">
        <v>8702</v>
      </c>
      <c r="EB417" s="220">
        <v>8702</v>
      </c>
      <c r="EC417" s="220">
        <v>8702</v>
      </c>
      <c r="ED417" s="220">
        <v>8702</v>
      </c>
      <c r="EE417" s="220">
        <v>8702</v>
      </c>
      <c r="EF417" s="220">
        <v>8702</v>
      </c>
      <c r="EG417" s="220">
        <v>8702</v>
      </c>
      <c r="EH417" s="220">
        <v>8702</v>
      </c>
      <c r="EI417" s="220">
        <v>8702</v>
      </c>
      <c r="EJ417" s="220">
        <v>8702</v>
      </c>
      <c r="EK417" s="220">
        <v>8702</v>
      </c>
      <c r="EL417" s="220">
        <v>8702</v>
      </c>
      <c r="EM417" s="220">
        <v>8702</v>
      </c>
      <c r="EN417" s="242">
        <v>8702</v>
      </c>
      <c r="EO417" s="232">
        <v>8702</v>
      </c>
      <c r="EP417" s="227">
        <v>8702</v>
      </c>
      <c r="EQ417" s="154">
        <v>8702</v>
      </c>
      <c r="ER417" s="154">
        <v>8702</v>
      </c>
      <c r="ES417" s="154">
        <v>8702</v>
      </c>
      <c r="ET417" s="154">
        <v>8702</v>
      </c>
      <c r="EU417" s="154">
        <v>8702</v>
      </c>
      <c r="EV417" s="154">
        <v>8702</v>
      </c>
      <c r="EW417" s="154">
        <v>8702</v>
      </c>
      <c r="EX417" s="154">
        <v>8702</v>
      </c>
      <c r="EY417" s="154">
        <v>8702</v>
      </c>
      <c r="EZ417" s="154">
        <v>8702</v>
      </c>
      <c r="FA417" s="154">
        <v>8702</v>
      </c>
      <c r="FB417" s="166">
        <v>8702</v>
      </c>
      <c r="FC417" s="166">
        <v>8702</v>
      </c>
      <c r="FD417" s="166">
        <v>8702</v>
      </c>
      <c r="FE417" s="166">
        <v>8702</v>
      </c>
      <c r="FF417" s="154">
        <v>8702</v>
      </c>
      <c r="FG417" s="154">
        <v>8702</v>
      </c>
      <c r="FH417" s="154">
        <v>8702</v>
      </c>
      <c r="FI417" s="154">
        <v>8702</v>
      </c>
      <c r="FJ417" s="166">
        <v>8702</v>
      </c>
      <c r="FK417" s="154">
        <v>8702</v>
      </c>
      <c r="FL417" s="154">
        <v>8702</v>
      </c>
      <c r="FM417" s="154">
        <v>8702</v>
      </c>
      <c r="FN417" s="154">
        <v>8702</v>
      </c>
      <c r="FO417" s="154">
        <v>8702</v>
      </c>
      <c r="FP417" s="154">
        <v>8702</v>
      </c>
      <c r="FQ417" s="154">
        <v>8701</v>
      </c>
      <c r="FR417" s="166">
        <v>8701</v>
      </c>
      <c r="FS417" s="166">
        <v>8701</v>
      </c>
      <c r="FT417" s="166">
        <v>8701</v>
      </c>
      <c r="FU417" s="166">
        <v>8701</v>
      </c>
      <c r="FV417" s="166">
        <v>8701</v>
      </c>
      <c r="FW417" s="166">
        <v>8701</v>
      </c>
      <c r="FX417" s="166">
        <v>8701</v>
      </c>
      <c r="FY417" s="154">
        <v>8701</v>
      </c>
      <c r="FZ417" s="154">
        <v>8701</v>
      </c>
      <c r="GA417" s="154">
        <v>8701</v>
      </c>
      <c r="GB417" s="154">
        <v>8701</v>
      </c>
      <c r="GC417" s="154">
        <v>8701</v>
      </c>
      <c r="GD417" s="154">
        <v>8701</v>
      </c>
      <c r="GE417" s="154">
        <v>8701</v>
      </c>
      <c r="GF417" s="154">
        <v>8701</v>
      </c>
      <c r="GG417" s="154">
        <v>8701</v>
      </c>
      <c r="GH417" s="154">
        <v>8701</v>
      </c>
      <c r="GI417" s="154">
        <v>8701</v>
      </c>
      <c r="GJ417" s="154">
        <v>8701</v>
      </c>
      <c r="GK417" s="154">
        <v>8701</v>
      </c>
      <c r="GL417" s="154">
        <v>8701</v>
      </c>
      <c r="GM417" s="154">
        <v>8702</v>
      </c>
      <c r="GN417" s="154">
        <v>8702</v>
      </c>
      <c r="GO417" s="154">
        <v>8702</v>
      </c>
      <c r="GP417" s="154">
        <v>8702</v>
      </c>
      <c r="GQ417" s="154">
        <v>8702</v>
      </c>
      <c r="GR417" s="154">
        <v>8702</v>
      </c>
      <c r="GS417" s="154">
        <v>8702</v>
      </c>
      <c r="GT417" s="166">
        <v>8702</v>
      </c>
      <c r="GU417" s="166">
        <v>8702</v>
      </c>
      <c r="GV417" s="166">
        <v>8702</v>
      </c>
      <c r="GW417" s="166">
        <v>8702</v>
      </c>
      <c r="GX417" s="166">
        <v>8702</v>
      </c>
      <c r="GY417" s="154">
        <v>8702</v>
      </c>
      <c r="GZ417" s="154">
        <v>8702</v>
      </c>
      <c r="HA417" s="154">
        <v>8702</v>
      </c>
      <c r="HB417" s="154">
        <v>8702</v>
      </c>
      <c r="HC417" s="154">
        <v>8702</v>
      </c>
      <c r="HD417" s="154">
        <v>8702</v>
      </c>
      <c r="HE417" s="154">
        <v>8702</v>
      </c>
      <c r="HF417" s="154">
        <v>8702</v>
      </c>
      <c r="HG417" s="154">
        <v>8702</v>
      </c>
      <c r="HH417" s="154">
        <v>8710</v>
      </c>
      <c r="HI417" s="154">
        <v>8710</v>
      </c>
      <c r="HJ417" s="154">
        <v>8711</v>
      </c>
      <c r="HK417" s="154">
        <v>8710</v>
      </c>
      <c r="HL417" s="154">
        <v>8713</v>
      </c>
      <c r="HM417" s="154">
        <v>8716</v>
      </c>
      <c r="HN417" s="154">
        <v>8715</v>
      </c>
      <c r="HO417" s="166">
        <v>8715</v>
      </c>
      <c r="HP417" s="154">
        <v>8715</v>
      </c>
      <c r="HQ417" s="154">
        <v>8715</v>
      </c>
      <c r="HR417" s="166">
        <v>8715</v>
      </c>
      <c r="HS417" s="154">
        <v>8715</v>
      </c>
      <c r="HT417" s="148">
        <v>8715</v>
      </c>
      <c r="HU417" s="148">
        <v>8709</v>
      </c>
      <c r="HV417" s="148">
        <v>8706</v>
      </c>
      <c r="HW417" s="166">
        <v>8703</v>
      </c>
    </row>
    <row r="418" spans="1:231">
      <c r="A418" s="145">
        <f t="shared" si="55"/>
        <v>44262</v>
      </c>
      <c r="B418" s="220">
        <f>'Age&amp;Sex by occurrence date'!$DFP22</f>
        <v>10689</v>
      </c>
      <c r="C418" s="220">
        <v>8825</v>
      </c>
      <c r="D418" s="220">
        <v>8825</v>
      </c>
      <c r="E418" s="220">
        <v>8825</v>
      </c>
      <c r="F418" s="220">
        <v>8825</v>
      </c>
      <c r="G418" s="220">
        <v>8825</v>
      </c>
      <c r="H418" s="220">
        <v>8825</v>
      </c>
      <c r="I418" s="220">
        <v>8825</v>
      </c>
      <c r="J418" s="220">
        <v>8825</v>
      </c>
      <c r="K418" s="220">
        <v>8825</v>
      </c>
      <c r="L418" s="220">
        <v>8825</v>
      </c>
      <c r="M418" s="220">
        <v>8825</v>
      </c>
      <c r="N418" s="220">
        <v>8825</v>
      </c>
      <c r="O418" s="220">
        <v>8825</v>
      </c>
      <c r="P418" s="220">
        <v>8825</v>
      </c>
      <c r="Q418" s="220">
        <v>8825</v>
      </c>
      <c r="R418" s="220">
        <v>8825</v>
      </c>
      <c r="S418" s="220">
        <v>8825</v>
      </c>
      <c r="T418" s="220">
        <v>8825</v>
      </c>
      <c r="U418" s="220">
        <v>8825</v>
      </c>
      <c r="V418" s="220">
        <v>8824</v>
      </c>
      <c r="W418" s="220">
        <v>8824</v>
      </c>
      <c r="X418" s="220">
        <v>8824</v>
      </c>
      <c r="Y418" s="220">
        <v>8824</v>
      </c>
      <c r="Z418" s="220">
        <v>8821</v>
      </c>
      <c r="AA418" s="220">
        <v>8804</v>
      </c>
      <c r="AB418" s="220">
        <v>8715</v>
      </c>
      <c r="AC418" s="220">
        <v>8715</v>
      </c>
      <c r="AD418" s="220">
        <v>8715</v>
      </c>
      <c r="AE418" s="220">
        <v>8714</v>
      </c>
      <c r="AF418" s="220">
        <v>8714</v>
      </c>
      <c r="AG418" s="220">
        <v>8714</v>
      </c>
      <c r="AH418" s="220">
        <v>8714</v>
      </c>
      <c r="AI418" s="220">
        <v>8714</v>
      </c>
      <c r="AJ418" s="220">
        <v>8714</v>
      </c>
      <c r="AK418" s="220">
        <v>8714</v>
      </c>
      <c r="AL418" s="220">
        <v>8714</v>
      </c>
      <c r="AM418" s="220">
        <v>8714</v>
      </c>
      <c r="AN418" s="220">
        <v>8714</v>
      </c>
      <c r="AO418" s="220">
        <v>8714</v>
      </c>
      <c r="AP418" s="220">
        <v>8714</v>
      </c>
      <c r="AQ418" s="220">
        <v>8714</v>
      </c>
      <c r="AR418" s="220">
        <v>8714</v>
      </c>
      <c r="AS418" s="220">
        <v>8714</v>
      </c>
      <c r="AT418" s="220">
        <v>8714</v>
      </c>
      <c r="AU418" s="220">
        <v>8714</v>
      </c>
      <c r="AV418" s="220">
        <v>8714</v>
      </c>
      <c r="AW418" s="220">
        <v>8714</v>
      </c>
      <c r="AX418" s="220">
        <v>8714</v>
      </c>
      <c r="AY418" s="220">
        <v>8714</v>
      </c>
      <c r="AZ418" s="220">
        <v>8714</v>
      </c>
      <c r="BA418" s="220">
        <v>8714</v>
      </c>
      <c r="BB418" s="220">
        <v>8714</v>
      </c>
      <c r="BC418" s="220">
        <v>8714</v>
      </c>
      <c r="BD418" s="220">
        <v>8714</v>
      </c>
      <c r="BE418" s="220">
        <v>8714</v>
      </c>
      <c r="BF418" s="220">
        <v>8714</v>
      </c>
      <c r="BG418" s="220">
        <v>8714</v>
      </c>
      <c r="BH418" s="220">
        <v>8714</v>
      </c>
      <c r="BI418" s="220">
        <v>8714</v>
      </c>
      <c r="BJ418" s="220">
        <v>8714</v>
      </c>
      <c r="BK418" s="220">
        <v>8714</v>
      </c>
      <c r="BL418" s="220">
        <v>8714</v>
      </c>
      <c r="BM418" s="220">
        <v>8714</v>
      </c>
      <c r="BN418" s="220">
        <v>8714</v>
      </c>
      <c r="BO418" s="220">
        <v>8714</v>
      </c>
      <c r="BP418" s="220">
        <v>8714</v>
      </c>
      <c r="BQ418" s="220">
        <v>8714</v>
      </c>
      <c r="BR418" s="220">
        <v>8714</v>
      </c>
      <c r="BS418" s="220">
        <v>8714</v>
      </c>
      <c r="BT418" s="220">
        <v>8714</v>
      </c>
      <c r="BU418" s="220">
        <v>8714</v>
      </c>
      <c r="BV418" s="220">
        <v>8714</v>
      </c>
      <c r="BW418" s="220">
        <v>8714</v>
      </c>
      <c r="BX418" s="220">
        <v>8714</v>
      </c>
      <c r="BY418" s="220">
        <v>8714</v>
      </c>
      <c r="BZ418" s="220">
        <v>8714</v>
      </c>
      <c r="CA418" s="220">
        <v>8714</v>
      </c>
      <c r="CB418" s="220">
        <v>8714</v>
      </c>
      <c r="CC418" s="220">
        <v>8714</v>
      </c>
      <c r="CD418" s="220">
        <v>8714</v>
      </c>
      <c r="CE418" s="220">
        <v>8714</v>
      </c>
      <c r="CF418" s="220">
        <v>8714</v>
      </c>
      <c r="CG418" s="220">
        <v>8714</v>
      </c>
      <c r="CH418" s="220">
        <v>8714</v>
      </c>
      <c r="CI418" s="220">
        <v>8714</v>
      </c>
      <c r="CJ418" s="220">
        <v>8714</v>
      </c>
      <c r="CK418" s="220">
        <v>8714</v>
      </c>
      <c r="CL418" s="220">
        <v>8714</v>
      </c>
      <c r="CM418" s="220">
        <v>8714</v>
      </c>
      <c r="CN418" s="220">
        <v>8714</v>
      </c>
      <c r="CO418" s="220">
        <v>8714</v>
      </c>
      <c r="CP418" s="220">
        <v>8714</v>
      </c>
      <c r="CQ418" s="220">
        <v>8714</v>
      </c>
      <c r="CR418" s="220">
        <v>8714</v>
      </c>
      <c r="CS418" s="220">
        <v>8714</v>
      </c>
      <c r="CT418" s="220">
        <v>8714</v>
      </c>
      <c r="CU418" s="220">
        <v>8714</v>
      </c>
      <c r="CV418" s="220">
        <v>8714</v>
      </c>
      <c r="CW418" s="220">
        <v>8714</v>
      </c>
      <c r="CX418" s="220">
        <v>8714</v>
      </c>
      <c r="CY418" s="220">
        <v>8714</v>
      </c>
      <c r="CZ418" s="220">
        <v>8714</v>
      </c>
      <c r="DA418" s="220">
        <v>8714</v>
      </c>
      <c r="DB418" s="220">
        <v>8714</v>
      </c>
      <c r="DC418" s="220">
        <v>8714</v>
      </c>
      <c r="DD418" s="220">
        <v>8714</v>
      </c>
      <c r="DE418" s="220">
        <v>8714</v>
      </c>
      <c r="DF418" s="220">
        <v>8714</v>
      </c>
      <c r="DG418" s="220">
        <v>8714</v>
      </c>
      <c r="DH418" s="220">
        <v>8714</v>
      </c>
      <c r="DI418" s="220">
        <v>8714</v>
      </c>
      <c r="DJ418" s="220">
        <v>8714</v>
      </c>
      <c r="DK418" s="220">
        <v>8714</v>
      </c>
      <c r="DL418" s="220">
        <v>8714</v>
      </c>
      <c r="DM418" s="220">
        <v>8714</v>
      </c>
      <c r="DN418" s="220">
        <v>8714</v>
      </c>
      <c r="DO418" s="220">
        <v>8714</v>
      </c>
      <c r="DP418" s="220">
        <v>8714</v>
      </c>
      <c r="DQ418" s="220">
        <v>8714</v>
      </c>
      <c r="DR418" s="220">
        <v>8714</v>
      </c>
      <c r="DS418" s="220">
        <v>8714</v>
      </c>
      <c r="DT418" s="220">
        <v>8687</v>
      </c>
      <c r="DU418" s="220">
        <v>8687</v>
      </c>
      <c r="DV418" s="220">
        <v>8687</v>
      </c>
      <c r="DW418" s="220">
        <v>8697</v>
      </c>
      <c r="DX418" s="220">
        <v>8697</v>
      </c>
      <c r="DY418" s="220">
        <v>8690</v>
      </c>
      <c r="DZ418" s="220">
        <v>8690</v>
      </c>
      <c r="EA418" s="220">
        <v>8684</v>
      </c>
      <c r="EB418" s="220">
        <v>8684</v>
      </c>
      <c r="EC418" s="220">
        <v>8684</v>
      </c>
      <c r="ED418" s="220">
        <v>8684</v>
      </c>
      <c r="EE418" s="220">
        <v>8684</v>
      </c>
      <c r="EF418" s="220">
        <v>8684</v>
      </c>
      <c r="EG418" s="220">
        <v>8684</v>
      </c>
      <c r="EH418" s="220">
        <v>8684</v>
      </c>
      <c r="EI418" s="220">
        <v>8684</v>
      </c>
      <c r="EJ418" s="220">
        <v>8684</v>
      </c>
      <c r="EK418" s="220">
        <v>8684</v>
      </c>
      <c r="EL418" s="220">
        <v>8684</v>
      </c>
      <c r="EM418" s="220">
        <v>8684</v>
      </c>
      <c r="EN418" s="242">
        <v>8684</v>
      </c>
      <c r="EO418" s="232">
        <v>8684</v>
      </c>
      <c r="EP418" s="227">
        <v>8684</v>
      </c>
      <c r="EQ418" s="154">
        <v>8684</v>
      </c>
      <c r="ER418" s="154">
        <v>8684</v>
      </c>
      <c r="ES418" s="154">
        <v>8684</v>
      </c>
      <c r="ET418" s="154">
        <v>8684</v>
      </c>
      <c r="EU418" s="154">
        <v>8684</v>
      </c>
      <c r="EV418" s="166">
        <v>8684</v>
      </c>
      <c r="EW418" s="154">
        <v>8684</v>
      </c>
      <c r="EX418" s="154">
        <v>8684</v>
      </c>
      <c r="EY418" s="154">
        <v>8684</v>
      </c>
      <c r="EZ418" s="154">
        <v>8684</v>
      </c>
      <c r="FA418" s="154">
        <v>8684</v>
      </c>
      <c r="FB418" s="154">
        <v>8684</v>
      </c>
      <c r="FC418" s="166">
        <v>8684</v>
      </c>
      <c r="FD418" s="166">
        <v>8684</v>
      </c>
      <c r="FE418" s="154">
        <v>8684</v>
      </c>
      <c r="FF418" s="154">
        <v>8684</v>
      </c>
      <c r="FG418" s="166">
        <v>8684</v>
      </c>
      <c r="FH418" s="154">
        <v>8684</v>
      </c>
      <c r="FI418" s="166">
        <v>8684</v>
      </c>
      <c r="FJ418" s="154">
        <v>8684</v>
      </c>
      <c r="FK418" s="166">
        <v>8684</v>
      </c>
      <c r="FL418" s="166">
        <v>8684</v>
      </c>
      <c r="FM418" s="166">
        <v>8684</v>
      </c>
      <c r="FN418" s="166">
        <v>8684</v>
      </c>
      <c r="FO418" s="166">
        <v>8684</v>
      </c>
      <c r="FP418" s="166">
        <v>8684</v>
      </c>
      <c r="FQ418" s="166">
        <v>8683</v>
      </c>
      <c r="FR418" s="154">
        <v>8683</v>
      </c>
      <c r="FS418" s="154">
        <v>8683</v>
      </c>
      <c r="FT418" s="154">
        <v>8683</v>
      </c>
      <c r="FU418" s="154">
        <v>8683</v>
      </c>
      <c r="FV418" s="154">
        <v>8683</v>
      </c>
      <c r="FW418" s="154">
        <v>8683</v>
      </c>
      <c r="FX418" s="154">
        <v>8683</v>
      </c>
      <c r="FY418" s="166">
        <v>8683</v>
      </c>
      <c r="FZ418" s="166">
        <v>8683</v>
      </c>
      <c r="GA418" s="166">
        <v>8683</v>
      </c>
      <c r="GB418" s="166">
        <v>8683</v>
      </c>
      <c r="GC418" s="166">
        <v>8683</v>
      </c>
      <c r="GD418" s="166">
        <v>8683</v>
      </c>
      <c r="GE418" s="166">
        <v>8683</v>
      </c>
      <c r="GF418" s="166">
        <v>8683</v>
      </c>
      <c r="GG418" s="166">
        <v>8683</v>
      </c>
      <c r="GH418" s="166">
        <v>8683</v>
      </c>
      <c r="GI418" s="166">
        <v>8683</v>
      </c>
      <c r="GJ418" s="166">
        <v>8683</v>
      </c>
      <c r="GK418" s="166">
        <v>8683</v>
      </c>
      <c r="GL418" s="166">
        <v>8683</v>
      </c>
      <c r="GM418" s="166">
        <v>8684</v>
      </c>
      <c r="GN418" s="166">
        <v>8684</v>
      </c>
      <c r="GO418" s="166">
        <v>8684</v>
      </c>
      <c r="GP418" s="166">
        <v>8684</v>
      </c>
      <c r="GQ418" s="166">
        <v>8684</v>
      </c>
      <c r="GR418" s="166">
        <v>8684</v>
      </c>
      <c r="GS418" s="166">
        <v>8684</v>
      </c>
      <c r="GT418" s="166">
        <v>8684</v>
      </c>
      <c r="GU418" s="166">
        <v>8684</v>
      </c>
      <c r="GV418" s="166">
        <v>8684</v>
      </c>
      <c r="GW418" s="166">
        <v>8684</v>
      </c>
      <c r="GX418" s="166">
        <v>8684</v>
      </c>
      <c r="GY418" s="166">
        <v>8684</v>
      </c>
      <c r="GZ418" s="166">
        <v>8684</v>
      </c>
      <c r="HA418" s="166">
        <v>8684</v>
      </c>
      <c r="HB418" s="166">
        <v>8684</v>
      </c>
      <c r="HC418" s="166">
        <v>8684</v>
      </c>
      <c r="HD418" s="166">
        <v>8684</v>
      </c>
      <c r="HE418" s="166">
        <v>8684</v>
      </c>
      <c r="HF418" s="166">
        <v>8684</v>
      </c>
      <c r="HG418" s="154">
        <v>8684</v>
      </c>
      <c r="HH418" s="154">
        <v>8692</v>
      </c>
      <c r="HI418" s="166">
        <v>8692</v>
      </c>
      <c r="HJ418" s="154">
        <v>8693</v>
      </c>
      <c r="HK418" s="154">
        <v>8692</v>
      </c>
      <c r="HL418" s="166">
        <v>8695</v>
      </c>
      <c r="HM418" s="154">
        <v>8698</v>
      </c>
      <c r="HN418" s="154">
        <v>8697</v>
      </c>
      <c r="HO418" s="166">
        <v>8697</v>
      </c>
      <c r="HP418" s="154">
        <v>8697</v>
      </c>
      <c r="HQ418" s="154">
        <v>8697</v>
      </c>
      <c r="HR418" s="166">
        <v>8697</v>
      </c>
      <c r="HS418" s="154">
        <v>8697</v>
      </c>
      <c r="HT418" s="148">
        <v>8697</v>
      </c>
      <c r="HU418" s="148">
        <v>8691</v>
      </c>
      <c r="HV418" s="148">
        <v>8688</v>
      </c>
      <c r="HW418" s="166">
        <v>8685</v>
      </c>
    </row>
    <row r="419" spans="1:231">
      <c r="A419" s="145">
        <f t="shared" si="55"/>
        <v>44261</v>
      </c>
      <c r="B419" s="220">
        <f>'Age&amp;Sex by occurrence date'!$DFW22</f>
        <v>10666</v>
      </c>
      <c r="C419" s="220">
        <v>8807</v>
      </c>
      <c r="D419" s="220">
        <v>8807</v>
      </c>
      <c r="E419" s="220">
        <v>8807</v>
      </c>
      <c r="F419" s="220">
        <v>8807</v>
      </c>
      <c r="G419" s="220">
        <v>8807</v>
      </c>
      <c r="H419" s="220">
        <v>8807</v>
      </c>
      <c r="I419" s="220">
        <v>8807</v>
      </c>
      <c r="J419" s="220">
        <v>8807</v>
      </c>
      <c r="K419" s="220">
        <v>8807</v>
      </c>
      <c r="L419" s="220">
        <v>8807</v>
      </c>
      <c r="M419" s="220">
        <v>8807</v>
      </c>
      <c r="N419" s="220">
        <v>8807</v>
      </c>
      <c r="O419" s="220">
        <v>8807</v>
      </c>
      <c r="P419" s="220">
        <v>8807</v>
      </c>
      <c r="Q419" s="220">
        <v>8807</v>
      </c>
      <c r="R419" s="220">
        <v>8807</v>
      </c>
      <c r="S419" s="220">
        <v>8807</v>
      </c>
      <c r="T419" s="220">
        <v>8807</v>
      </c>
      <c r="U419" s="220">
        <v>8807</v>
      </c>
      <c r="V419" s="220">
        <v>8806</v>
      </c>
      <c r="W419" s="220">
        <v>8806</v>
      </c>
      <c r="X419" s="220">
        <v>8806</v>
      </c>
      <c r="Y419" s="220">
        <v>8806</v>
      </c>
      <c r="Z419" s="220">
        <v>8803</v>
      </c>
      <c r="AA419" s="220">
        <v>8786</v>
      </c>
      <c r="AB419" s="220">
        <v>8697</v>
      </c>
      <c r="AC419" s="220">
        <v>8697</v>
      </c>
      <c r="AD419" s="220">
        <v>8697</v>
      </c>
      <c r="AE419" s="220">
        <v>8696</v>
      </c>
      <c r="AF419" s="220">
        <v>8696</v>
      </c>
      <c r="AG419" s="220">
        <v>8696</v>
      </c>
      <c r="AH419" s="220">
        <v>8696</v>
      </c>
      <c r="AI419" s="220">
        <v>8696</v>
      </c>
      <c r="AJ419" s="220">
        <v>8696</v>
      </c>
      <c r="AK419" s="220">
        <v>8696</v>
      </c>
      <c r="AL419" s="220">
        <v>8696</v>
      </c>
      <c r="AM419" s="220">
        <v>8696</v>
      </c>
      <c r="AN419" s="220">
        <v>8696</v>
      </c>
      <c r="AO419" s="220">
        <v>8696</v>
      </c>
      <c r="AP419" s="220">
        <v>8696</v>
      </c>
      <c r="AQ419" s="220">
        <v>8696</v>
      </c>
      <c r="AR419" s="220">
        <v>8696</v>
      </c>
      <c r="AS419" s="220">
        <v>8696</v>
      </c>
      <c r="AT419" s="220">
        <v>8696</v>
      </c>
      <c r="AU419" s="220">
        <v>8696</v>
      </c>
      <c r="AV419" s="220">
        <v>8696</v>
      </c>
      <c r="AW419" s="220">
        <v>8696</v>
      </c>
      <c r="AX419" s="220">
        <v>8696</v>
      </c>
      <c r="AY419" s="220">
        <v>8696</v>
      </c>
      <c r="AZ419" s="220">
        <v>8696</v>
      </c>
      <c r="BA419" s="220">
        <v>8696</v>
      </c>
      <c r="BB419" s="220">
        <v>8696</v>
      </c>
      <c r="BC419" s="220">
        <v>8696</v>
      </c>
      <c r="BD419" s="220">
        <v>8696</v>
      </c>
      <c r="BE419" s="220">
        <v>8696</v>
      </c>
      <c r="BF419" s="220">
        <v>8696</v>
      </c>
      <c r="BG419" s="220">
        <v>8696</v>
      </c>
      <c r="BH419" s="220">
        <v>8696</v>
      </c>
      <c r="BI419" s="220">
        <v>8696</v>
      </c>
      <c r="BJ419" s="220">
        <v>8696</v>
      </c>
      <c r="BK419" s="220">
        <v>8696</v>
      </c>
      <c r="BL419" s="220">
        <v>8696</v>
      </c>
      <c r="BM419" s="220">
        <v>8696</v>
      </c>
      <c r="BN419" s="220">
        <v>8696</v>
      </c>
      <c r="BO419" s="220">
        <v>8696</v>
      </c>
      <c r="BP419" s="220">
        <v>8696</v>
      </c>
      <c r="BQ419" s="220">
        <v>8696</v>
      </c>
      <c r="BR419" s="220">
        <v>8696</v>
      </c>
      <c r="BS419" s="220">
        <v>8696</v>
      </c>
      <c r="BT419" s="220">
        <v>8696</v>
      </c>
      <c r="BU419" s="220">
        <v>8696</v>
      </c>
      <c r="BV419" s="220">
        <v>8696</v>
      </c>
      <c r="BW419" s="220">
        <v>8696</v>
      </c>
      <c r="BX419" s="220">
        <v>8696</v>
      </c>
      <c r="BY419" s="220">
        <v>8696</v>
      </c>
      <c r="BZ419" s="220">
        <v>8696</v>
      </c>
      <c r="CA419" s="220">
        <v>8696</v>
      </c>
      <c r="CB419" s="220">
        <v>8696</v>
      </c>
      <c r="CC419" s="220">
        <v>8696</v>
      </c>
      <c r="CD419" s="220">
        <v>8696</v>
      </c>
      <c r="CE419" s="220">
        <v>8696</v>
      </c>
      <c r="CF419" s="220">
        <v>8696</v>
      </c>
      <c r="CG419" s="220">
        <v>8696</v>
      </c>
      <c r="CH419" s="220">
        <v>8696</v>
      </c>
      <c r="CI419" s="220">
        <v>8696</v>
      </c>
      <c r="CJ419" s="220">
        <v>8696</v>
      </c>
      <c r="CK419" s="220">
        <v>8696</v>
      </c>
      <c r="CL419" s="220">
        <v>8696</v>
      </c>
      <c r="CM419" s="220">
        <v>8696</v>
      </c>
      <c r="CN419" s="220">
        <v>8696</v>
      </c>
      <c r="CO419" s="220">
        <v>8696</v>
      </c>
      <c r="CP419" s="220">
        <v>8696</v>
      </c>
      <c r="CQ419" s="220">
        <v>8696</v>
      </c>
      <c r="CR419" s="220">
        <v>8696</v>
      </c>
      <c r="CS419" s="220">
        <v>8696</v>
      </c>
      <c r="CT419" s="220">
        <v>8696</v>
      </c>
      <c r="CU419" s="220">
        <v>8696</v>
      </c>
      <c r="CV419" s="220">
        <v>8696</v>
      </c>
      <c r="CW419" s="220">
        <v>8696</v>
      </c>
      <c r="CX419" s="220">
        <v>8696</v>
      </c>
      <c r="CY419" s="220">
        <v>8696</v>
      </c>
      <c r="CZ419" s="220">
        <v>8696</v>
      </c>
      <c r="DA419" s="220">
        <v>8696</v>
      </c>
      <c r="DB419" s="220">
        <v>8696</v>
      </c>
      <c r="DC419" s="220">
        <v>8696</v>
      </c>
      <c r="DD419" s="220">
        <v>8696</v>
      </c>
      <c r="DE419" s="220">
        <v>8696</v>
      </c>
      <c r="DF419" s="220">
        <v>8696</v>
      </c>
      <c r="DG419" s="220">
        <v>8696</v>
      </c>
      <c r="DH419" s="220">
        <v>8696</v>
      </c>
      <c r="DI419" s="220">
        <v>8696</v>
      </c>
      <c r="DJ419" s="220">
        <v>8696</v>
      </c>
      <c r="DK419" s="220">
        <v>8696</v>
      </c>
      <c r="DL419" s="220">
        <v>8696</v>
      </c>
      <c r="DM419" s="220">
        <v>8696</v>
      </c>
      <c r="DN419" s="220">
        <v>8696</v>
      </c>
      <c r="DO419" s="220">
        <v>8696</v>
      </c>
      <c r="DP419" s="220">
        <v>8696</v>
      </c>
      <c r="DQ419" s="220">
        <v>8696</v>
      </c>
      <c r="DR419" s="220">
        <v>8696</v>
      </c>
      <c r="DS419" s="220">
        <v>8696</v>
      </c>
      <c r="DT419" s="220">
        <v>8669</v>
      </c>
      <c r="DU419" s="220">
        <v>8669</v>
      </c>
      <c r="DV419" s="220">
        <v>8669</v>
      </c>
      <c r="DW419" s="220">
        <v>8679</v>
      </c>
      <c r="DX419" s="220">
        <v>8679</v>
      </c>
      <c r="DY419" s="220">
        <v>8672</v>
      </c>
      <c r="DZ419" s="220">
        <v>8672</v>
      </c>
      <c r="EA419" s="220">
        <v>8666</v>
      </c>
      <c r="EB419" s="220">
        <v>8666</v>
      </c>
      <c r="EC419" s="220">
        <v>8666</v>
      </c>
      <c r="ED419" s="220">
        <v>8666</v>
      </c>
      <c r="EE419" s="220">
        <v>8666</v>
      </c>
      <c r="EF419" s="220">
        <v>8666</v>
      </c>
      <c r="EG419" s="220">
        <v>8666</v>
      </c>
      <c r="EH419" s="220">
        <v>8666</v>
      </c>
      <c r="EI419" s="220">
        <v>8666</v>
      </c>
      <c r="EJ419" s="220">
        <v>8666</v>
      </c>
      <c r="EK419" s="220">
        <v>8666</v>
      </c>
      <c r="EL419" s="220">
        <v>8666</v>
      </c>
      <c r="EM419" s="220">
        <v>8666</v>
      </c>
      <c r="EN419" s="242">
        <v>8666</v>
      </c>
      <c r="EO419" s="232">
        <v>8666</v>
      </c>
      <c r="EP419" s="228">
        <v>8666</v>
      </c>
      <c r="EQ419" s="166">
        <v>8666</v>
      </c>
      <c r="ER419" s="166">
        <v>8666</v>
      </c>
      <c r="ES419" s="166">
        <v>8666</v>
      </c>
      <c r="ET419" s="166">
        <v>8666</v>
      </c>
      <c r="EU419" s="166">
        <v>8666</v>
      </c>
      <c r="EV419" s="154">
        <v>8666</v>
      </c>
      <c r="EW419" s="166">
        <v>8666</v>
      </c>
      <c r="EX419" s="166">
        <v>8666</v>
      </c>
      <c r="EY419" s="166">
        <v>8666</v>
      </c>
      <c r="EZ419" s="166">
        <v>8666</v>
      </c>
      <c r="FA419" s="166">
        <v>8666</v>
      </c>
      <c r="FB419" s="166">
        <v>8666</v>
      </c>
      <c r="FC419" s="154">
        <v>8666</v>
      </c>
      <c r="FD419" s="166">
        <v>8666</v>
      </c>
      <c r="FE419" s="166">
        <v>8666</v>
      </c>
      <c r="FF419" s="166">
        <v>8666</v>
      </c>
      <c r="FG419" s="166">
        <v>8666</v>
      </c>
      <c r="FH419" s="166">
        <v>8666</v>
      </c>
      <c r="FI419" s="154">
        <v>8666</v>
      </c>
      <c r="FJ419" s="154">
        <v>8666</v>
      </c>
      <c r="FK419" s="154">
        <v>8666</v>
      </c>
      <c r="FL419" s="154">
        <v>8666</v>
      </c>
      <c r="FM419" s="154">
        <v>8666</v>
      </c>
      <c r="FN419" s="154">
        <v>8666</v>
      </c>
      <c r="FO419" s="154">
        <v>8666</v>
      </c>
      <c r="FP419" s="154">
        <v>8666</v>
      </c>
      <c r="FQ419" s="154">
        <v>8665</v>
      </c>
      <c r="FR419" s="166">
        <v>8665</v>
      </c>
      <c r="FS419" s="166">
        <v>8665</v>
      </c>
      <c r="FT419" s="166">
        <v>8665</v>
      </c>
      <c r="FU419" s="166">
        <v>8665</v>
      </c>
      <c r="FV419" s="166">
        <v>8665</v>
      </c>
      <c r="FW419" s="166">
        <v>8665</v>
      </c>
      <c r="FX419" s="166">
        <v>8665</v>
      </c>
      <c r="FY419" s="154">
        <v>8665</v>
      </c>
      <c r="FZ419" s="154">
        <v>8665</v>
      </c>
      <c r="GA419" s="154">
        <v>8665</v>
      </c>
      <c r="GB419" s="154">
        <v>8665</v>
      </c>
      <c r="GC419" s="154">
        <v>8665</v>
      </c>
      <c r="GD419" s="154">
        <v>8665</v>
      </c>
      <c r="GE419" s="154">
        <v>8665</v>
      </c>
      <c r="GF419" s="154">
        <v>8665</v>
      </c>
      <c r="GG419" s="154">
        <v>8665</v>
      </c>
      <c r="GH419" s="154">
        <v>8665</v>
      </c>
      <c r="GI419" s="154">
        <v>8665</v>
      </c>
      <c r="GJ419" s="154">
        <v>8665</v>
      </c>
      <c r="GK419" s="166">
        <v>8665</v>
      </c>
      <c r="GL419" s="166">
        <v>8665</v>
      </c>
      <c r="GM419" s="166">
        <v>8666</v>
      </c>
      <c r="GN419" s="166">
        <v>8666</v>
      </c>
      <c r="GO419" s="166">
        <v>8666</v>
      </c>
      <c r="GP419" s="166">
        <v>8666</v>
      </c>
      <c r="GQ419" s="166">
        <v>8666</v>
      </c>
      <c r="GR419" s="166">
        <v>8666</v>
      </c>
      <c r="GS419" s="166">
        <v>8666</v>
      </c>
      <c r="GT419" s="154">
        <v>8666</v>
      </c>
      <c r="GU419" s="154">
        <v>8666</v>
      </c>
      <c r="GV419" s="154">
        <v>8666</v>
      </c>
      <c r="GW419" s="154">
        <v>8666</v>
      </c>
      <c r="GX419" s="166">
        <v>8666</v>
      </c>
      <c r="GY419" s="166">
        <v>8666</v>
      </c>
      <c r="GZ419" s="166">
        <v>8666</v>
      </c>
      <c r="HA419" s="166">
        <v>8666</v>
      </c>
      <c r="HB419" s="166">
        <v>8666</v>
      </c>
      <c r="HC419" s="166">
        <v>8666</v>
      </c>
      <c r="HD419" s="166">
        <v>8666</v>
      </c>
      <c r="HE419" s="166">
        <v>8666</v>
      </c>
      <c r="HF419" s="166">
        <v>8666</v>
      </c>
      <c r="HG419" s="154">
        <v>8666</v>
      </c>
      <c r="HH419" s="154">
        <v>8674</v>
      </c>
      <c r="HI419" s="166">
        <v>8674</v>
      </c>
      <c r="HJ419" s="154">
        <v>8675</v>
      </c>
      <c r="HK419" s="154">
        <v>8674</v>
      </c>
      <c r="HL419" s="166">
        <v>8677</v>
      </c>
      <c r="HM419" s="154">
        <v>8680</v>
      </c>
      <c r="HN419" s="154">
        <v>8679</v>
      </c>
      <c r="HO419" s="166">
        <v>8679</v>
      </c>
      <c r="HP419" s="154">
        <v>8679</v>
      </c>
      <c r="HQ419" s="154">
        <v>8679</v>
      </c>
      <c r="HR419" s="166">
        <v>8679</v>
      </c>
      <c r="HS419" s="154">
        <v>8679</v>
      </c>
      <c r="HT419" s="148">
        <v>8679</v>
      </c>
      <c r="HU419" s="148">
        <v>8673</v>
      </c>
      <c r="HV419" s="148">
        <v>8670</v>
      </c>
      <c r="HW419" s="166">
        <v>8667</v>
      </c>
    </row>
    <row r="420" spans="1:231">
      <c r="A420" s="145">
        <f t="shared" si="55"/>
        <v>44260</v>
      </c>
      <c r="B420" s="220">
        <f>'Age&amp;Sex by occurrence date'!$DGD22</f>
        <v>10632</v>
      </c>
      <c r="C420" s="220">
        <v>8780</v>
      </c>
      <c r="D420" s="220">
        <v>8780</v>
      </c>
      <c r="E420" s="220">
        <v>8780</v>
      </c>
      <c r="F420" s="220">
        <v>8780</v>
      </c>
      <c r="G420" s="220">
        <v>8780</v>
      </c>
      <c r="H420" s="220">
        <v>8780</v>
      </c>
      <c r="I420" s="220">
        <v>8780</v>
      </c>
      <c r="J420" s="220">
        <v>8780</v>
      </c>
      <c r="K420" s="220">
        <v>8780</v>
      </c>
      <c r="L420" s="220">
        <v>8780</v>
      </c>
      <c r="M420" s="220">
        <v>8780</v>
      </c>
      <c r="N420" s="220">
        <v>8780</v>
      </c>
      <c r="O420" s="220">
        <v>8780</v>
      </c>
      <c r="P420" s="220">
        <v>8780</v>
      </c>
      <c r="Q420" s="220">
        <v>8780</v>
      </c>
      <c r="R420" s="220">
        <v>8780</v>
      </c>
      <c r="S420" s="220">
        <v>8780</v>
      </c>
      <c r="T420" s="220">
        <v>8780</v>
      </c>
      <c r="U420" s="220">
        <v>8780</v>
      </c>
      <c r="V420" s="220">
        <v>8779</v>
      </c>
      <c r="W420" s="220">
        <v>8779</v>
      </c>
      <c r="X420" s="220">
        <v>8779</v>
      </c>
      <c r="Y420" s="220">
        <v>8779</v>
      </c>
      <c r="Z420" s="220">
        <v>8777</v>
      </c>
      <c r="AA420" s="220">
        <v>8760</v>
      </c>
      <c r="AB420" s="220">
        <v>8671</v>
      </c>
      <c r="AC420" s="220">
        <v>8671</v>
      </c>
      <c r="AD420" s="220">
        <v>8671</v>
      </c>
      <c r="AE420" s="220">
        <v>8670</v>
      </c>
      <c r="AF420" s="220">
        <v>8670</v>
      </c>
      <c r="AG420" s="220">
        <v>8670</v>
      </c>
      <c r="AH420" s="220">
        <v>8670</v>
      </c>
      <c r="AI420" s="220">
        <v>8670</v>
      </c>
      <c r="AJ420" s="220">
        <v>8670</v>
      </c>
      <c r="AK420" s="220">
        <v>8670</v>
      </c>
      <c r="AL420" s="220">
        <v>8670</v>
      </c>
      <c r="AM420" s="220">
        <v>8670</v>
      </c>
      <c r="AN420" s="220">
        <v>8670</v>
      </c>
      <c r="AO420" s="220">
        <v>8670</v>
      </c>
      <c r="AP420" s="220">
        <v>8670</v>
      </c>
      <c r="AQ420" s="220">
        <v>8670</v>
      </c>
      <c r="AR420" s="220">
        <v>8670</v>
      </c>
      <c r="AS420" s="220">
        <v>8670</v>
      </c>
      <c r="AT420" s="220">
        <v>8670</v>
      </c>
      <c r="AU420" s="220">
        <v>8670</v>
      </c>
      <c r="AV420" s="220">
        <v>8670</v>
      </c>
      <c r="AW420" s="220">
        <v>8670</v>
      </c>
      <c r="AX420" s="220">
        <v>8670</v>
      </c>
      <c r="AY420" s="220">
        <v>8670</v>
      </c>
      <c r="AZ420" s="220">
        <v>8670</v>
      </c>
      <c r="BA420" s="220">
        <v>8670</v>
      </c>
      <c r="BB420" s="220">
        <v>8670</v>
      </c>
      <c r="BC420" s="220">
        <v>8670</v>
      </c>
      <c r="BD420" s="220">
        <v>8670</v>
      </c>
      <c r="BE420" s="220">
        <v>8670</v>
      </c>
      <c r="BF420" s="220">
        <v>8670</v>
      </c>
      <c r="BG420" s="220">
        <v>8670</v>
      </c>
      <c r="BH420" s="220">
        <v>8670</v>
      </c>
      <c r="BI420" s="220">
        <v>8670</v>
      </c>
      <c r="BJ420" s="220">
        <v>8670</v>
      </c>
      <c r="BK420" s="220">
        <v>8670</v>
      </c>
      <c r="BL420" s="220">
        <v>8670</v>
      </c>
      <c r="BM420" s="220">
        <v>8670</v>
      </c>
      <c r="BN420" s="220">
        <v>8670</v>
      </c>
      <c r="BO420" s="220">
        <v>8670</v>
      </c>
      <c r="BP420" s="220">
        <v>8670</v>
      </c>
      <c r="BQ420" s="220">
        <v>8670</v>
      </c>
      <c r="BR420" s="220">
        <v>8670</v>
      </c>
      <c r="BS420" s="220">
        <v>8670</v>
      </c>
      <c r="BT420" s="220">
        <v>8670</v>
      </c>
      <c r="BU420" s="220">
        <v>8670</v>
      </c>
      <c r="BV420" s="220">
        <v>8670</v>
      </c>
      <c r="BW420" s="220">
        <v>8670</v>
      </c>
      <c r="BX420" s="220">
        <v>8670</v>
      </c>
      <c r="BY420" s="220">
        <v>8670</v>
      </c>
      <c r="BZ420" s="220">
        <v>8670</v>
      </c>
      <c r="CA420" s="220">
        <v>8670</v>
      </c>
      <c r="CB420" s="220">
        <v>8670</v>
      </c>
      <c r="CC420" s="220">
        <v>8670</v>
      </c>
      <c r="CD420" s="220">
        <v>8670</v>
      </c>
      <c r="CE420" s="220">
        <v>8670</v>
      </c>
      <c r="CF420" s="220">
        <v>8670</v>
      </c>
      <c r="CG420" s="220">
        <v>8670</v>
      </c>
      <c r="CH420" s="220">
        <v>8670</v>
      </c>
      <c r="CI420" s="220">
        <v>8670</v>
      </c>
      <c r="CJ420" s="220">
        <v>8670</v>
      </c>
      <c r="CK420" s="220">
        <v>8670</v>
      </c>
      <c r="CL420" s="220">
        <v>8670</v>
      </c>
      <c r="CM420" s="220">
        <v>8670</v>
      </c>
      <c r="CN420" s="220">
        <v>8670</v>
      </c>
      <c r="CO420" s="220">
        <v>8670</v>
      </c>
      <c r="CP420" s="220">
        <v>8670</v>
      </c>
      <c r="CQ420" s="220">
        <v>8670</v>
      </c>
      <c r="CR420" s="220">
        <v>8670</v>
      </c>
      <c r="CS420" s="220">
        <v>8670</v>
      </c>
      <c r="CT420" s="220">
        <v>8670</v>
      </c>
      <c r="CU420" s="220">
        <v>8670</v>
      </c>
      <c r="CV420" s="220">
        <v>8670</v>
      </c>
      <c r="CW420" s="220">
        <v>8670</v>
      </c>
      <c r="CX420" s="220">
        <v>8670</v>
      </c>
      <c r="CY420" s="220">
        <v>8670</v>
      </c>
      <c r="CZ420" s="220">
        <v>8670</v>
      </c>
      <c r="DA420" s="220">
        <v>8670</v>
      </c>
      <c r="DB420" s="220">
        <v>8670</v>
      </c>
      <c r="DC420" s="220">
        <v>8670</v>
      </c>
      <c r="DD420" s="220">
        <v>8670</v>
      </c>
      <c r="DE420" s="220">
        <v>8670</v>
      </c>
      <c r="DF420" s="220">
        <v>8670</v>
      </c>
      <c r="DG420" s="220">
        <v>8670</v>
      </c>
      <c r="DH420" s="220">
        <v>8670</v>
      </c>
      <c r="DI420" s="220">
        <v>8670</v>
      </c>
      <c r="DJ420" s="220">
        <v>8670</v>
      </c>
      <c r="DK420" s="220">
        <v>8670</v>
      </c>
      <c r="DL420" s="220">
        <v>8670</v>
      </c>
      <c r="DM420" s="220">
        <v>8670</v>
      </c>
      <c r="DN420" s="220">
        <v>8670</v>
      </c>
      <c r="DO420" s="220">
        <v>8670</v>
      </c>
      <c r="DP420" s="220">
        <v>8670</v>
      </c>
      <c r="DQ420" s="220">
        <v>8670</v>
      </c>
      <c r="DR420" s="220">
        <v>8670</v>
      </c>
      <c r="DS420" s="220">
        <v>8670</v>
      </c>
      <c r="DT420" s="220">
        <v>8643</v>
      </c>
      <c r="DU420" s="220">
        <v>8643</v>
      </c>
      <c r="DV420" s="220">
        <v>8643</v>
      </c>
      <c r="DW420" s="220">
        <v>8653</v>
      </c>
      <c r="DX420" s="220">
        <v>8653</v>
      </c>
      <c r="DY420" s="220">
        <v>8646</v>
      </c>
      <c r="DZ420" s="220">
        <v>8646</v>
      </c>
      <c r="EA420" s="220">
        <v>8640</v>
      </c>
      <c r="EB420" s="220">
        <v>8640</v>
      </c>
      <c r="EC420" s="220">
        <v>8640</v>
      </c>
      <c r="ED420" s="220">
        <v>8640</v>
      </c>
      <c r="EE420" s="220">
        <v>8640</v>
      </c>
      <c r="EF420" s="220">
        <v>8640</v>
      </c>
      <c r="EG420" s="220">
        <v>8640</v>
      </c>
      <c r="EH420" s="220">
        <v>8640</v>
      </c>
      <c r="EI420" s="220">
        <v>8640</v>
      </c>
      <c r="EJ420" s="220">
        <v>8640</v>
      </c>
      <c r="EK420" s="220">
        <v>8640</v>
      </c>
      <c r="EL420" s="220">
        <v>8640</v>
      </c>
      <c r="EM420" s="220">
        <v>8640</v>
      </c>
      <c r="EN420" s="242">
        <v>8640</v>
      </c>
      <c r="EO420" s="232">
        <v>8640</v>
      </c>
      <c r="EP420" s="227">
        <v>8640</v>
      </c>
      <c r="EQ420" s="154">
        <v>8640</v>
      </c>
      <c r="ER420" s="154">
        <v>8640</v>
      </c>
      <c r="ES420" s="154">
        <v>8640</v>
      </c>
      <c r="ET420" s="154">
        <v>8640</v>
      </c>
      <c r="EU420" s="154">
        <v>8640</v>
      </c>
      <c r="EV420" s="154">
        <v>8640</v>
      </c>
      <c r="EW420" s="154">
        <v>8640</v>
      </c>
      <c r="EX420" s="154">
        <v>8640</v>
      </c>
      <c r="EY420" s="154">
        <v>8640</v>
      </c>
      <c r="EZ420" s="154">
        <v>8640</v>
      </c>
      <c r="FA420" s="154">
        <v>8640</v>
      </c>
      <c r="FB420" s="166">
        <v>8640</v>
      </c>
      <c r="FC420" s="166">
        <v>8640</v>
      </c>
      <c r="FD420" s="154">
        <v>8640</v>
      </c>
      <c r="FE420" s="166">
        <v>8640</v>
      </c>
      <c r="FF420" s="154">
        <v>8640</v>
      </c>
      <c r="FG420" s="154">
        <v>8640</v>
      </c>
      <c r="FH420" s="154">
        <v>8640</v>
      </c>
      <c r="FI420" s="166">
        <v>8640</v>
      </c>
      <c r="FJ420" s="166">
        <v>8640</v>
      </c>
      <c r="FK420" s="166">
        <v>8640</v>
      </c>
      <c r="FL420" s="166">
        <v>8640</v>
      </c>
      <c r="FM420" s="166">
        <v>8640</v>
      </c>
      <c r="FN420" s="166">
        <v>8640</v>
      </c>
      <c r="FO420" s="166">
        <v>8640</v>
      </c>
      <c r="FP420" s="166">
        <v>8640</v>
      </c>
      <c r="FQ420" s="166">
        <v>8639</v>
      </c>
      <c r="FR420" s="154">
        <v>8639</v>
      </c>
      <c r="FS420" s="154">
        <v>8639</v>
      </c>
      <c r="FT420" s="154">
        <v>8639</v>
      </c>
      <c r="FU420" s="154">
        <v>8639</v>
      </c>
      <c r="FV420" s="154">
        <v>8639</v>
      </c>
      <c r="FW420" s="154">
        <v>8639</v>
      </c>
      <c r="FX420" s="154">
        <v>8639</v>
      </c>
      <c r="FY420" s="166">
        <v>8639</v>
      </c>
      <c r="FZ420" s="166">
        <v>8639</v>
      </c>
      <c r="GA420" s="166">
        <v>8639</v>
      </c>
      <c r="GB420" s="166">
        <v>8639</v>
      </c>
      <c r="GC420" s="166">
        <v>8639</v>
      </c>
      <c r="GD420" s="166">
        <v>8639</v>
      </c>
      <c r="GE420" s="166">
        <v>8639</v>
      </c>
      <c r="GF420" s="166">
        <v>8639</v>
      </c>
      <c r="GG420" s="166">
        <v>8639</v>
      </c>
      <c r="GH420" s="166">
        <v>8639</v>
      </c>
      <c r="GI420" s="166">
        <v>8639</v>
      </c>
      <c r="GJ420" s="166">
        <v>8639</v>
      </c>
      <c r="GK420" s="154">
        <v>8639</v>
      </c>
      <c r="GL420" s="154">
        <v>8639</v>
      </c>
      <c r="GM420" s="154">
        <v>8640</v>
      </c>
      <c r="GN420" s="154">
        <v>8640</v>
      </c>
      <c r="GO420" s="154">
        <v>8640</v>
      </c>
      <c r="GP420" s="154">
        <v>8640</v>
      </c>
      <c r="GQ420" s="154">
        <v>8640</v>
      </c>
      <c r="GR420" s="154">
        <v>8640</v>
      </c>
      <c r="GS420" s="154">
        <v>8640</v>
      </c>
      <c r="GT420" s="166">
        <v>8640</v>
      </c>
      <c r="GU420" s="166">
        <v>8640</v>
      </c>
      <c r="GV420" s="166">
        <v>8640</v>
      </c>
      <c r="GW420" s="166">
        <v>8640</v>
      </c>
      <c r="GX420" s="166">
        <v>8640</v>
      </c>
      <c r="GY420" s="166">
        <v>8640</v>
      </c>
      <c r="GZ420" s="166">
        <v>8640</v>
      </c>
      <c r="HA420" s="166">
        <v>8640</v>
      </c>
      <c r="HB420" s="166">
        <v>8640</v>
      </c>
      <c r="HC420" s="166">
        <v>8640</v>
      </c>
      <c r="HD420" s="166">
        <v>8640</v>
      </c>
      <c r="HE420" s="166">
        <v>8640</v>
      </c>
      <c r="HF420" s="166">
        <v>8640</v>
      </c>
      <c r="HG420" s="154">
        <v>8640</v>
      </c>
      <c r="HH420" s="154">
        <v>8648</v>
      </c>
      <c r="HI420" s="166">
        <v>8648</v>
      </c>
      <c r="HJ420" s="154">
        <v>8649</v>
      </c>
      <c r="HK420" s="154">
        <v>8648</v>
      </c>
      <c r="HL420" s="166">
        <v>8651</v>
      </c>
      <c r="HM420" s="154">
        <v>8654</v>
      </c>
      <c r="HN420" s="154">
        <v>8653</v>
      </c>
      <c r="HO420" s="166">
        <v>8653</v>
      </c>
      <c r="HP420" s="154">
        <v>8653</v>
      </c>
      <c r="HQ420" s="154">
        <v>8653</v>
      </c>
      <c r="HR420" s="166">
        <v>8653</v>
      </c>
      <c r="HS420" s="154">
        <v>8653</v>
      </c>
      <c r="HT420" s="148">
        <v>8653</v>
      </c>
      <c r="HU420" s="148">
        <v>8647</v>
      </c>
      <c r="HV420" s="148">
        <v>8644</v>
      </c>
      <c r="HW420" s="166">
        <v>8641</v>
      </c>
    </row>
    <row r="421" spans="1:231">
      <c r="A421" s="145">
        <f t="shared" si="55"/>
        <v>44259</v>
      </c>
      <c r="B421" s="220">
        <f>'Age&amp;Sex by occurrence date'!$DGK22</f>
        <v>10602</v>
      </c>
      <c r="C421" s="220">
        <v>8759</v>
      </c>
      <c r="D421" s="220">
        <v>8759</v>
      </c>
      <c r="E421" s="220">
        <v>8759</v>
      </c>
      <c r="F421" s="220">
        <v>8759</v>
      </c>
      <c r="G421" s="220">
        <v>8759</v>
      </c>
      <c r="H421" s="220">
        <v>8759</v>
      </c>
      <c r="I421" s="220">
        <v>8759</v>
      </c>
      <c r="J421" s="220">
        <v>8759</v>
      </c>
      <c r="K421" s="220">
        <v>8759</v>
      </c>
      <c r="L421" s="220">
        <v>8759</v>
      </c>
      <c r="M421" s="220">
        <v>8759</v>
      </c>
      <c r="N421" s="220">
        <v>8759</v>
      </c>
      <c r="O421" s="220">
        <v>8759</v>
      </c>
      <c r="P421" s="220">
        <v>8759</v>
      </c>
      <c r="Q421" s="220">
        <v>8759</v>
      </c>
      <c r="R421" s="220">
        <v>8759</v>
      </c>
      <c r="S421" s="220">
        <v>8759</v>
      </c>
      <c r="T421" s="220">
        <v>8759</v>
      </c>
      <c r="U421" s="220">
        <v>8759</v>
      </c>
      <c r="V421" s="220">
        <v>8758</v>
      </c>
      <c r="W421" s="220">
        <v>8758</v>
      </c>
      <c r="X421" s="220">
        <v>8758</v>
      </c>
      <c r="Y421" s="220">
        <v>8758</v>
      </c>
      <c r="Z421" s="220">
        <v>8756</v>
      </c>
      <c r="AA421" s="220">
        <v>8742</v>
      </c>
      <c r="AB421" s="220">
        <v>8653</v>
      </c>
      <c r="AC421" s="220">
        <v>8653</v>
      </c>
      <c r="AD421" s="220">
        <v>8653</v>
      </c>
      <c r="AE421" s="220">
        <v>8652</v>
      </c>
      <c r="AF421" s="220">
        <v>8652</v>
      </c>
      <c r="AG421" s="220">
        <v>8652</v>
      </c>
      <c r="AH421" s="220">
        <v>8652</v>
      </c>
      <c r="AI421" s="220">
        <v>8652</v>
      </c>
      <c r="AJ421" s="220">
        <v>8652</v>
      </c>
      <c r="AK421" s="220">
        <v>8652</v>
      </c>
      <c r="AL421" s="220">
        <v>8652</v>
      </c>
      <c r="AM421" s="220">
        <v>8652</v>
      </c>
      <c r="AN421" s="220">
        <v>8652</v>
      </c>
      <c r="AO421" s="220">
        <v>8652</v>
      </c>
      <c r="AP421" s="220">
        <v>8652</v>
      </c>
      <c r="AQ421" s="220">
        <v>8652</v>
      </c>
      <c r="AR421" s="220">
        <v>8652</v>
      </c>
      <c r="AS421" s="220">
        <v>8652</v>
      </c>
      <c r="AT421" s="220">
        <v>8652</v>
      </c>
      <c r="AU421" s="220">
        <v>8652</v>
      </c>
      <c r="AV421" s="220">
        <v>8652</v>
      </c>
      <c r="AW421" s="220">
        <v>8652</v>
      </c>
      <c r="AX421" s="220">
        <v>8652</v>
      </c>
      <c r="AY421" s="220">
        <v>8652</v>
      </c>
      <c r="AZ421" s="220">
        <v>8652</v>
      </c>
      <c r="BA421" s="220">
        <v>8652</v>
      </c>
      <c r="BB421" s="220">
        <v>8652</v>
      </c>
      <c r="BC421" s="220">
        <v>8652</v>
      </c>
      <c r="BD421" s="220">
        <v>8652</v>
      </c>
      <c r="BE421" s="220">
        <v>8652</v>
      </c>
      <c r="BF421" s="220">
        <v>8652</v>
      </c>
      <c r="BG421" s="220">
        <v>8652</v>
      </c>
      <c r="BH421" s="220">
        <v>8652</v>
      </c>
      <c r="BI421" s="220">
        <v>8652</v>
      </c>
      <c r="BJ421" s="220">
        <v>8652</v>
      </c>
      <c r="BK421" s="220">
        <v>8652</v>
      </c>
      <c r="BL421" s="220">
        <v>8652</v>
      </c>
      <c r="BM421" s="220">
        <v>8652</v>
      </c>
      <c r="BN421" s="220">
        <v>8652</v>
      </c>
      <c r="BO421" s="220">
        <v>8652</v>
      </c>
      <c r="BP421" s="220">
        <v>8652</v>
      </c>
      <c r="BQ421" s="220">
        <v>8652</v>
      </c>
      <c r="BR421" s="220">
        <v>8652</v>
      </c>
      <c r="BS421" s="220">
        <v>8652</v>
      </c>
      <c r="BT421" s="220">
        <v>8652</v>
      </c>
      <c r="BU421" s="220">
        <v>8652</v>
      </c>
      <c r="BV421" s="220">
        <v>8652</v>
      </c>
      <c r="BW421" s="220">
        <v>8652</v>
      </c>
      <c r="BX421" s="220">
        <v>8652</v>
      </c>
      <c r="BY421" s="220">
        <v>8652</v>
      </c>
      <c r="BZ421" s="220">
        <v>8652</v>
      </c>
      <c r="CA421" s="220">
        <v>8652</v>
      </c>
      <c r="CB421" s="220">
        <v>8652</v>
      </c>
      <c r="CC421" s="220">
        <v>8652</v>
      </c>
      <c r="CD421" s="220">
        <v>8652</v>
      </c>
      <c r="CE421" s="220">
        <v>8652</v>
      </c>
      <c r="CF421" s="220">
        <v>8652</v>
      </c>
      <c r="CG421" s="220">
        <v>8652</v>
      </c>
      <c r="CH421" s="220">
        <v>8652</v>
      </c>
      <c r="CI421" s="220">
        <v>8652</v>
      </c>
      <c r="CJ421" s="220">
        <v>8652</v>
      </c>
      <c r="CK421" s="220">
        <v>8652</v>
      </c>
      <c r="CL421" s="220">
        <v>8652</v>
      </c>
      <c r="CM421" s="220">
        <v>8652</v>
      </c>
      <c r="CN421" s="220">
        <v>8652</v>
      </c>
      <c r="CO421" s="220">
        <v>8652</v>
      </c>
      <c r="CP421" s="220">
        <v>8652</v>
      </c>
      <c r="CQ421" s="220">
        <v>8652</v>
      </c>
      <c r="CR421" s="220">
        <v>8652</v>
      </c>
      <c r="CS421" s="220">
        <v>8652</v>
      </c>
      <c r="CT421" s="220">
        <v>8652</v>
      </c>
      <c r="CU421" s="220">
        <v>8652</v>
      </c>
      <c r="CV421" s="220">
        <v>8652</v>
      </c>
      <c r="CW421" s="220">
        <v>8652</v>
      </c>
      <c r="CX421" s="220">
        <v>8652</v>
      </c>
      <c r="CY421" s="220">
        <v>8652</v>
      </c>
      <c r="CZ421" s="220">
        <v>8652</v>
      </c>
      <c r="DA421" s="220">
        <v>8652</v>
      </c>
      <c r="DB421" s="220">
        <v>8652</v>
      </c>
      <c r="DC421" s="220">
        <v>8652</v>
      </c>
      <c r="DD421" s="220">
        <v>8652</v>
      </c>
      <c r="DE421" s="220">
        <v>8652</v>
      </c>
      <c r="DF421" s="220">
        <v>8652</v>
      </c>
      <c r="DG421" s="220">
        <v>8652</v>
      </c>
      <c r="DH421" s="220">
        <v>8652</v>
      </c>
      <c r="DI421" s="220">
        <v>8652</v>
      </c>
      <c r="DJ421" s="220">
        <v>8652</v>
      </c>
      <c r="DK421" s="220">
        <v>8652</v>
      </c>
      <c r="DL421" s="220">
        <v>8652</v>
      </c>
      <c r="DM421" s="220">
        <v>8652</v>
      </c>
      <c r="DN421" s="220">
        <v>8652</v>
      </c>
      <c r="DO421" s="220">
        <v>8652</v>
      </c>
      <c r="DP421" s="220">
        <v>8652</v>
      </c>
      <c r="DQ421" s="220">
        <v>8652</v>
      </c>
      <c r="DR421" s="220">
        <v>8652</v>
      </c>
      <c r="DS421" s="220">
        <v>8652</v>
      </c>
      <c r="DT421" s="220">
        <v>8625</v>
      </c>
      <c r="DU421" s="220">
        <v>8625</v>
      </c>
      <c r="DV421" s="220">
        <v>8625</v>
      </c>
      <c r="DW421" s="220">
        <v>8635</v>
      </c>
      <c r="DX421" s="220">
        <v>8635</v>
      </c>
      <c r="DY421" s="220">
        <v>8628</v>
      </c>
      <c r="DZ421" s="220">
        <v>8628</v>
      </c>
      <c r="EA421" s="220">
        <v>8622</v>
      </c>
      <c r="EB421" s="220">
        <v>8622</v>
      </c>
      <c r="EC421" s="220">
        <v>8622</v>
      </c>
      <c r="ED421" s="220">
        <v>8622</v>
      </c>
      <c r="EE421" s="220">
        <v>8622</v>
      </c>
      <c r="EF421" s="220">
        <v>8622</v>
      </c>
      <c r="EG421" s="220">
        <v>8622</v>
      </c>
      <c r="EH421" s="220">
        <v>8622</v>
      </c>
      <c r="EI421" s="220">
        <v>8622</v>
      </c>
      <c r="EJ421" s="220">
        <v>8622</v>
      </c>
      <c r="EK421" s="220">
        <v>8622</v>
      </c>
      <c r="EL421" s="220">
        <v>8622</v>
      </c>
      <c r="EM421" s="220">
        <v>8622</v>
      </c>
      <c r="EN421" s="242">
        <v>8622</v>
      </c>
      <c r="EO421" s="232">
        <v>8622</v>
      </c>
      <c r="EP421" s="227">
        <v>8622</v>
      </c>
      <c r="EQ421" s="154">
        <v>8622</v>
      </c>
      <c r="ER421" s="154">
        <v>8622</v>
      </c>
      <c r="ES421" s="154">
        <v>8622</v>
      </c>
      <c r="ET421" s="154">
        <v>8622</v>
      </c>
      <c r="EU421" s="154">
        <v>8622</v>
      </c>
      <c r="EV421" s="166">
        <v>8622</v>
      </c>
      <c r="EW421" s="166">
        <v>8622</v>
      </c>
      <c r="EX421" s="166">
        <v>8622</v>
      </c>
      <c r="EY421" s="166">
        <v>8622</v>
      </c>
      <c r="EZ421" s="166">
        <v>8622</v>
      </c>
      <c r="FA421" s="166">
        <v>8622</v>
      </c>
      <c r="FB421" s="154">
        <v>8622</v>
      </c>
      <c r="FC421" s="166">
        <v>8622</v>
      </c>
      <c r="FD421" s="154">
        <v>8622</v>
      </c>
      <c r="FE421" s="154">
        <v>8622</v>
      </c>
      <c r="FF421" s="166">
        <v>8622</v>
      </c>
      <c r="FG421" s="154">
        <v>8622</v>
      </c>
      <c r="FH421" s="166">
        <v>8622</v>
      </c>
      <c r="FI421" s="166">
        <v>8622</v>
      </c>
      <c r="FJ421" s="166">
        <v>8622</v>
      </c>
      <c r="FK421" s="166">
        <v>8622</v>
      </c>
      <c r="FL421" s="166">
        <v>8622</v>
      </c>
      <c r="FM421" s="166">
        <v>8622</v>
      </c>
      <c r="FN421" s="166">
        <v>8622</v>
      </c>
      <c r="FO421" s="166">
        <v>8622</v>
      </c>
      <c r="FP421" s="166">
        <v>8622</v>
      </c>
      <c r="FQ421" s="166">
        <v>8621</v>
      </c>
      <c r="FR421" s="166">
        <v>8621</v>
      </c>
      <c r="FS421" s="166">
        <v>8621</v>
      </c>
      <c r="FT421" s="166">
        <v>8621</v>
      </c>
      <c r="FU421" s="166">
        <v>8621</v>
      </c>
      <c r="FV421" s="166">
        <v>8621</v>
      </c>
      <c r="FW421" s="166">
        <v>8621</v>
      </c>
      <c r="FX421" s="166">
        <v>8621</v>
      </c>
      <c r="FY421" s="166">
        <v>8621</v>
      </c>
      <c r="FZ421" s="166">
        <v>8621</v>
      </c>
      <c r="GA421" s="166">
        <v>8621</v>
      </c>
      <c r="GB421" s="166">
        <v>8621</v>
      </c>
      <c r="GC421" s="166">
        <v>8621</v>
      </c>
      <c r="GD421" s="166">
        <v>8621</v>
      </c>
      <c r="GE421" s="166">
        <v>8621</v>
      </c>
      <c r="GF421" s="166">
        <v>8621</v>
      </c>
      <c r="GG421" s="166">
        <v>8621</v>
      </c>
      <c r="GH421" s="166">
        <v>8621</v>
      </c>
      <c r="GI421" s="166">
        <v>8621</v>
      </c>
      <c r="GJ421" s="166">
        <v>8621</v>
      </c>
      <c r="GK421" s="154">
        <v>8621</v>
      </c>
      <c r="GL421" s="154">
        <v>8621</v>
      </c>
      <c r="GM421" s="154">
        <v>8622</v>
      </c>
      <c r="GN421" s="154">
        <v>8622</v>
      </c>
      <c r="GO421" s="154">
        <v>8622</v>
      </c>
      <c r="GP421" s="154">
        <v>8622</v>
      </c>
      <c r="GQ421" s="154">
        <v>8622</v>
      </c>
      <c r="GR421" s="154">
        <v>8622</v>
      </c>
      <c r="GS421" s="154">
        <v>8622</v>
      </c>
      <c r="GT421" s="166">
        <v>8622</v>
      </c>
      <c r="GU421" s="166">
        <v>8622</v>
      </c>
      <c r="GV421" s="166">
        <v>8622</v>
      </c>
      <c r="GW421" s="166">
        <v>8622</v>
      </c>
      <c r="GX421" s="166">
        <v>8622</v>
      </c>
      <c r="GY421" s="154">
        <v>8622</v>
      </c>
      <c r="GZ421" s="154">
        <v>8622</v>
      </c>
      <c r="HA421" s="154">
        <v>8622</v>
      </c>
      <c r="HB421" s="154">
        <v>8622</v>
      </c>
      <c r="HC421" s="154">
        <v>8622</v>
      </c>
      <c r="HD421" s="154">
        <v>8622</v>
      </c>
      <c r="HE421" s="154">
        <v>8622</v>
      </c>
      <c r="HF421" s="166">
        <v>8622</v>
      </c>
      <c r="HG421" s="154">
        <v>8622</v>
      </c>
      <c r="HH421" s="154">
        <v>8630</v>
      </c>
      <c r="HI421" s="166">
        <v>8630</v>
      </c>
      <c r="HJ421" s="154">
        <v>8631</v>
      </c>
      <c r="HK421" s="154">
        <v>8630</v>
      </c>
      <c r="HL421" s="166">
        <v>8633</v>
      </c>
      <c r="HM421" s="154">
        <v>8636</v>
      </c>
      <c r="HN421" s="154">
        <v>8635</v>
      </c>
      <c r="HO421" s="166">
        <v>8635</v>
      </c>
      <c r="HP421" s="154">
        <v>8635</v>
      </c>
      <c r="HQ421" s="154">
        <v>8635</v>
      </c>
      <c r="HR421" s="166">
        <v>8635</v>
      </c>
      <c r="HS421" s="154">
        <v>8635</v>
      </c>
      <c r="HT421" s="148">
        <v>8635</v>
      </c>
      <c r="HU421" s="148">
        <v>8629</v>
      </c>
      <c r="HV421" s="148">
        <v>8626</v>
      </c>
      <c r="HW421" s="166">
        <v>8623</v>
      </c>
    </row>
    <row r="422" spans="1:231">
      <c r="A422" s="145">
        <f t="shared" si="55"/>
        <v>44258</v>
      </c>
      <c r="B422" s="220">
        <f>'Age&amp;Sex by occurrence date'!$DGR22</f>
        <v>10578</v>
      </c>
      <c r="C422" s="220">
        <v>8743</v>
      </c>
      <c r="D422" s="220">
        <v>8743</v>
      </c>
      <c r="E422" s="220">
        <v>8743</v>
      </c>
      <c r="F422" s="220">
        <v>8743</v>
      </c>
      <c r="G422" s="220">
        <v>8743</v>
      </c>
      <c r="H422" s="220">
        <v>8743</v>
      </c>
      <c r="I422" s="220">
        <v>8743</v>
      </c>
      <c r="J422" s="220">
        <v>8743</v>
      </c>
      <c r="K422" s="220">
        <v>8743</v>
      </c>
      <c r="L422" s="220">
        <v>8743</v>
      </c>
      <c r="M422" s="220">
        <v>8743</v>
      </c>
      <c r="N422" s="220">
        <v>8743</v>
      </c>
      <c r="O422" s="220">
        <v>8743</v>
      </c>
      <c r="P422" s="220">
        <v>8743</v>
      </c>
      <c r="Q422" s="220">
        <v>8743</v>
      </c>
      <c r="R422" s="220">
        <v>8743</v>
      </c>
      <c r="S422" s="220">
        <v>8743</v>
      </c>
      <c r="T422" s="220">
        <v>8743</v>
      </c>
      <c r="U422" s="220">
        <v>8743</v>
      </c>
      <c r="V422" s="220">
        <v>8742</v>
      </c>
      <c r="W422" s="220">
        <v>8742</v>
      </c>
      <c r="X422" s="220">
        <v>8742</v>
      </c>
      <c r="Y422" s="220">
        <v>8742</v>
      </c>
      <c r="Z422" s="220">
        <v>8740</v>
      </c>
      <c r="AA422" s="220">
        <v>8726</v>
      </c>
      <c r="AB422" s="220">
        <v>8637</v>
      </c>
      <c r="AC422" s="220">
        <v>8637</v>
      </c>
      <c r="AD422" s="220">
        <v>8637</v>
      </c>
      <c r="AE422" s="220">
        <v>8636</v>
      </c>
      <c r="AF422" s="220">
        <v>8636</v>
      </c>
      <c r="AG422" s="220">
        <v>8636</v>
      </c>
      <c r="AH422" s="220">
        <v>8636</v>
      </c>
      <c r="AI422" s="220">
        <v>8636</v>
      </c>
      <c r="AJ422" s="220">
        <v>8636</v>
      </c>
      <c r="AK422" s="220">
        <v>8636</v>
      </c>
      <c r="AL422" s="220">
        <v>8636</v>
      </c>
      <c r="AM422" s="220">
        <v>8636</v>
      </c>
      <c r="AN422" s="220">
        <v>8636</v>
      </c>
      <c r="AO422" s="220">
        <v>8636</v>
      </c>
      <c r="AP422" s="220">
        <v>8636</v>
      </c>
      <c r="AQ422" s="220">
        <v>8636</v>
      </c>
      <c r="AR422" s="220">
        <v>8636</v>
      </c>
      <c r="AS422" s="220">
        <v>8636</v>
      </c>
      <c r="AT422" s="220">
        <v>8636</v>
      </c>
      <c r="AU422" s="220">
        <v>8636</v>
      </c>
      <c r="AV422" s="220">
        <v>8636</v>
      </c>
      <c r="AW422" s="220">
        <v>8636</v>
      </c>
      <c r="AX422" s="220">
        <v>8636</v>
      </c>
      <c r="AY422" s="220">
        <v>8636</v>
      </c>
      <c r="AZ422" s="220">
        <v>8636</v>
      </c>
      <c r="BA422" s="220">
        <v>8636</v>
      </c>
      <c r="BB422" s="220">
        <v>8636</v>
      </c>
      <c r="BC422" s="220">
        <v>8636</v>
      </c>
      <c r="BD422" s="220">
        <v>8636</v>
      </c>
      <c r="BE422" s="220">
        <v>8636</v>
      </c>
      <c r="BF422" s="220">
        <v>8636</v>
      </c>
      <c r="BG422" s="220">
        <v>8636</v>
      </c>
      <c r="BH422" s="220">
        <v>8636</v>
      </c>
      <c r="BI422" s="220">
        <v>8636</v>
      </c>
      <c r="BJ422" s="220">
        <v>8636</v>
      </c>
      <c r="BK422" s="220">
        <v>8636</v>
      </c>
      <c r="BL422" s="220">
        <v>8636</v>
      </c>
      <c r="BM422" s="220">
        <v>8636</v>
      </c>
      <c r="BN422" s="220">
        <v>8636</v>
      </c>
      <c r="BO422" s="220">
        <v>8636</v>
      </c>
      <c r="BP422" s="220">
        <v>8636</v>
      </c>
      <c r="BQ422" s="220">
        <v>8636</v>
      </c>
      <c r="BR422" s="220">
        <v>8636</v>
      </c>
      <c r="BS422" s="220">
        <v>8636</v>
      </c>
      <c r="BT422" s="220">
        <v>8636</v>
      </c>
      <c r="BU422" s="220">
        <v>8636</v>
      </c>
      <c r="BV422" s="220">
        <v>8636</v>
      </c>
      <c r="BW422" s="220">
        <v>8636</v>
      </c>
      <c r="BX422" s="220">
        <v>8636</v>
      </c>
      <c r="BY422" s="220">
        <v>8636</v>
      </c>
      <c r="BZ422" s="220">
        <v>8636</v>
      </c>
      <c r="CA422" s="220">
        <v>8636</v>
      </c>
      <c r="CB422" s="220">
        <v>8636</v>
      </c>
      <c r="CC422" s="220">
        <v>8636</v>
      </c>
      <c r="CD422" s="220">
        <v>8636</v>
      </c>
      <c r="CE422" s="220">
        <v>8636</v>
      </c>
      <c r="CF422" s="220">
        <v>8636</v>
      </c>
      <c r="CG422" s="220">
        <v>8636</v>
      </c>
      <c r="CH422" s="220">
        <v>8636</v>
      </c>
      <c r="CI422" s="220">
        <v>8636</v>
      </c>
      <c r="CJ422" s="220">
        <v>8636</v>
      </c>
      <c r="CK422" s="220">
        <v>8636</v>
      </c>
      <c r="CL422" s="220">
        <v>8636</v>
      </c>
      <c r="CM422" s="220">
        <v>8636</v>
      </c>
      <c r="CN422" s="220">
        <v>8636</v>
      </c>
      <c r="CO422" s="220">
        <v>8636</v>
      </c>
      <c r="CP422" s="220">
        <v>8636</v>
      </c>
      <c r="CQ422" s="220">
        <v>8636</v>
      </c>
      <c r="CR422" s="220">
        <v>8636</v>
      </c>
      <c r="CS422" s="220">
        <v>8636</v>
      </c>
      <c r="CT422" s="220">
        <v>8636</v>
      </c>
      <c r="CU422" s="220">
        <v>8636</v>
      </c>
      <c r="CV422" s="220">
        <v>8636</v>
      </c>
      <c r="CW422" s="220">
        <v>8636</v>
      </c>
      <c r="CX422" s="220">
        <v>8636</v>
      </c>
      <c r="CY422" s="220">
        <v>8636</v>
      </c>
      <c r="CZ422" s="220">
        <v>8636</v>
      </c>
      <c r="DA422" s="220">
        <v>8636</v>
      </c>
      <c r="DB422" s="220">
        <v>8636</v>
      </c>
      <c r="DC422" s="220">
        <v>8636</v>
      </c>
      <c r="DD422" s="220">
        <v>8636</v>
      </c>
      <c r="DE422" s="220">
        <v>8636</v>
      </c>
      <c r="DF422" s="220">
        <v>8636</v>
      </c>
      <c r="DG422" s="220">
        <v>8636</v>
      </c>
      <c r="DH422" s="220">
        <v>8636</v>
      </c>
      <c r="DI422" s="220">
        <v>8636</v>
      </c>
      <c r="DJ422" s="220">
        <v>8636</v>
      </c>
      <c r="DK422" s="220">
        <v>8636</v>
      </c>
      <c r="DL422" s="220">
        <v>8636</v>
      </c>
      <c r="DM422" s="220">
        <v>8636</v>
      </c>
      <c r="DN422" s="220">
        <v>8636</v>
      </c>
      <c r="DO422" s="220">
        <v>8636</v>
      </c>
      <c r="DP422" s="220">
        <v>8636</v>
      </c>
      <c r="DQ422" s="220">
        <v>8636</v>
      </c>
      <c r="DR422" s="220">
        <v>8636</v>
      </c>
      <c r="DS422" s="220">
        <v>8636</v>
      </c>
      <c r="DT422" s="220">
        <v>8609</v>
      </c>
      <c r="DU422" s="220">
        <v>8609</v>
      </c>
      <c r="DV422" s="220">
        <v>8609</v>
      </c>
      <c r="DW422" s="220">
        <v>8619</v>
      </c>
      <c r="DX422" s="220">
        <v>8619</v>
      </c>
      <c r="DY422" s="220">
        <v>8612</v>
      </c>
      <c r="DZ422" s="220">
        <v>8612</v>
      </c>
      <c r="EA422" s="220">
        <v>8606</v>
      </c>
      <c r="EB422" s="220">
        <v>8606</v>
      </c>
      <c r="EC422" s="220">
        <v>8606</v>
      </c>
      <c r="ED422" s="220">
        <v>8606</v>
      </c>
      <c r="EE422" s="220">
        <v>8606</v>
      </c>
      <c r="EF422" s="220">
        <v>8606</v>
      </c>
      <c r="EG422" s="220">
        <v>8606</v>
      </c>
      <c r="EH422" s="220">
        <v>8606</v>
      </c>
      <c r="EI422" s="220">
        <v>8606</v>
      </c>
      <c r="EJ422" s="220">
        <v>8606</v>
      </c>
      <c r="EK422" s="220">
        <v>8606</v>
      </c>
      <c r="EL422" s="220">
        <v>8606</v>
      </c>
      <c r="EM422" s="220">
        <v>8606</v>
      </c>
      <c r="EN422" s="242">
        <v>8606</v>
      </c>
      <c r="EO422" s="232">
        <v>8606</v>
      </c>
      <c r="EP422" s="228">
        <v>8606</v>
      </c>
      <c r="EQ422" s="166">
        <v>8606</v>
      </c>
      <c r="ER422" s="166">
        <v>8606</v>
      </c>
      <c r="ES422" s="166">
        <v>8606</v>
      </c>
      <c r="ET422" s="166">
        <v>8606</v>
      </c>
      <c r="EU422" s="166">
        <v>8606</v>
      </c>
      <c r="EV422" s="154">
        <v>8606</v>
      </c>
      <c r="EW422" s="166">
        <v>8606</v>
      </c>
      <c r="EX422" s="166">
        <v>8606</v>
      </c>
      <c r="EY422" s="166">
        <v>8606</v>
      </c>
      <c r="EZ422" s="166">
        <v>8606</v>
      </c>
      <c r="FA422" s="166">
        <v>8606</v>
      </c>
      <c r="FB422" s="154">
        <v>8606</v>
      </c>
      <c r="FC422" s="154">
        <v>8606</v>
      </c>
      <c r="FD422" s="154">
        <v>8606</v>
      </c>
      <c r="FE422" s="166">
        <v>8606</v>
      </c>
      <c r="FF422" s="166">
        <v>8606</v>
      </c>
      <c r="FG422" s="166">
        <v>8606</v>
      </c>
      <c r="FH422" s="166">
        <v>8606</v>
      </c>
      <c r="FI422" s="154">
        <v>8606</v>
      </c>
      <c r="FJ422" s="154">
        <v>8606</v>
      </c>
      <c r="FK422" s="154">
        <v>8606</v>
      </c>
      <c r="FL422" s="154">
        <v>8606</v>
      </c>
      <c r="FM422" s="154">
        <v>8606</v>
      </c>
      <c r="FN422" s="154">
        <v>8606</v>
      </c>
      <c r="FO422" s="154">
        <v>8606</v>
      </c>
      <c r="FP422" s="154">
        <v>8606</v>
      </c>
      <c r="FQ422" s="154">
        <v>8605</v>
      </c>
      <c r="FR422" s="166">
        <v>8605</v>
      </c>
      <c r="FS422" s="166">
        <v>8605</v>
      </c>
      <c r="FT422" s="166">
        <v>8605</v>
      </c>
      <c r="FU422" s="166">
        <v>8605</v>
      </c>
      <c r="FV422" s="166">
        <v>8605</v>
      </c>
      <c r="FW422" s="166">
        <v>8605</v>
      </c>
      <c r="FX422" s="166">
        <v>8605</v>
      </c>
      <c r="FY422" s="154">
        <v>8605</v>
      </c>
      <c r="FZ422" s="154">
        <v>8605</v>
      </c>
      <c r="GA422" s="154">
        <v>8605</v>
      </c>
      <c r="GB422" s="154">
        <v>8605</v>
      </c>
      <c r="GC422" s="154">
        <v>8605</v>
      </c>
      <c r="GD422" s="154">
        <v>8605</v>
      </c>
      <c r="GE422" s="154">
        <v>8605</v>
      </c>
      <c r="GF422" s="154">
        <v>8605</v>
      </c>
      <c r="GG422" s="154">
        <v>8605</v>
      </c>
      <c r="GH422" s="154">
        <v>8605</v>
      </c>
      <c r="GI422" s="154">
        <v>8605</v>
      </c>
      <c r="GJ422" s="154">
        <v>8605</v>
      </c>
      <c r="GK422" s="166">
        <v>8605</v>
      </c>
      <c r="GL422" s="166">
        <v>8605</v>
      </c>
      <c r="GM422" s="166">
        <v>8606</v>
      </c>
      <c r="GN422" s="166">
        <v>8606</v>
      </c>
      <c r="GO422" s="166">
        <v>8606</v>
      </c>
      <c r="GP422" s="166">
        <v>8606</v>
      </c>
      <c r="GQ422" s="166">
        <v>8606</v>
      </c>
      <c r="GR422" s="166">
        <v>8606</v>
      </c>
      <c r="GS422" s="166">
        <v>8606</v>
      </c>
      <c r="GT422" s="166">
        <v>8606</v>
      </c>
      <c r="GU422" s="166">
        <v>8606</v>
      </c>
      <c r="GV422" s="166">
        <v>8606</v>
      </c>
      <c r="GW422" s="166">
        <v>8606</v>
      </c>
      <c r="GX422" s="154">
        <v>8606</v>
      </c>
      <c r="GY422" s="166">
        <v>8606</v>
      </c>
      <c r="GZ422" s="166">
        <v>8606</v>
      </c>
      <c r="HA422" s="166">
        <v>8606</v>
      </c>
      <c r="HB422" s="166">
        <v>8606</v>
      </c>
      <c r="HC422" s="166">
        <v>8606</v>
      </c>
      <c r="HD422" s="166">
        <v>8606</v>
      </c>
      <c r="HE422" s="166">
        <v>8606</v>
      </c>
      <c r="HF422" s="166">
        <v>8606</v>
      </c>
      <c r="HG422" s="154">
        <v>8606</v>
      </c>
      <c r="HH422" s="154">
        <v>8613</v>
      </c>
      <c r="HI422" s="166">
        <v>8613</v>
      </c>
      <c r="HJ422" s="154">
        <v>8614</v>
      </c>
      <c r="HK422" s="154">
        <v>8613</v>
      </c>
      <c r="HL422" s="166">
        <v>8616</v>
      </c>
      <c r="HM422" s="154">
        <v>8619</v>
      </c>
      <c r="HN422" s="154">
        <v>8618</v>
      </c>
      <c r="HO422" s="166">
        <v>8618</v>
      </c>
      <c r="HP422" s="154">
        <v>8618</v>
      </c>
      <c r="HQ422" s="154">
        <v>8618</v>
      </c>
      <c r="HR422" s="166">
        <v>8618</v>
      </c>
      <c r="HS422" s="154">
        <v>8618</v>
      </c>
      <c r="HT422" s="148">
        <v>8618</v>
      </c>
      <c r="HU422" s="148">
        <v>8612</v>
      </c>
      <c r="HV422" s="148">
        <v>8609</v>
      </c>
      <c r="HW422" s="166">
        <v>8606</v>
      </c>
    </row>
    <row r="423" spans="1:231">
      <c r="A423" s="145">
        <f t="shared" si="55"/>
        <v>44257</v>
      </c>
      <c r="B423" s="220">
        <f>'Age&amp;Sex by occurrence date'!$DGY22</f>
        <v>10551</v>
      </c>
      <c r="C423" s="220">
        <v>8720</v>
      </c>
      <c r="D423" s="220">
        <v>8720</v>
      </c>
      <c r="E423" s="220">
        <v>8720</v>
      </c>
      <c r="F423" s="220">
        <v>8720</v>
      </c>
      <c r="G423" s="220">
        <v>8720</v>
      </c>
      <c r="H423" s="220">
        <v>8720</v>
      </c>
      <c r="I423" s="220">
        <v>8720</v>
      </c>
      <c r="J423" s="220">
        <v>8720</v>
      </c>
      <c r="K423" s="220">
        <v>8720</v>
      </c>
      <c r="L423" s="220">
        <v>8720</v>
      </c>
      <c r="M423" s="220">
        <v>8720</v>
      </c>
      <c r="N423" s="220">
        <v>8720</v>
      </c>
      <c r="O423" s="220">
        <v>8720</v>
      </c>
      <c r="P423" s="220">
        <v>8720</v>
      </c>
      <c r="Q423" s="220">
        <v>8720</v>
      </c>
      <c r="R423" s="220">
        <v>8720</v>
      </c>
      <c r="S423" s="220">
        <v>8720</v>
      </c>
      <c r="T423" s="220">
        <v>8720</v>
      </c>
      <c r="U423" s="220">
        <v>8720</v>
      </c>
      <c r="V423" s="220">
        <v>8719</v>
      </c>
      <c r="W423" s="220">
        <v>8719</v>
      </c>
      <c r="X423" s="220">
        <v>8719</v>
      </c>
      <c r="Y423" s="220">
        <v>8719</v>
      </c>
      <c r="Z423" s="220">
        <v>8717</v>
      </c>
      <c r="AA423" s="220">
        <v>8705</v>
      </c>
      <c r="AB423" s="220">
        <v>8616</v>
      </c>
      <c r="AC423" s="220">
        <v>8616</v>
      </c>
      <c r="AD423" s="220">
        <v>8616</v>
      </c>
      <c r="AE423" s="220">
        <v>8615</v>
      </c>
      <c r="AF423" s="220">
        <v>8615</v>
      </c>
      <c r="AG423" s="220">
        <v>8615</v>
      </c>
      <c r="AH423" s="220">
        <v>8615</v>
      </c>
      <c r="AI423" s="220">
        <v>8615</v>
      </c>
      <c r="AJ423" s="220">
        <v>8615</v>
      </c>
      <c r="AK423" s="220">
        <v>8615</v>
      </c>
      <c r="AL423" s="220">
        <v>8615</v>
      </c>
      <c r="AM423" s="220">
        <v>8615</v>
      </c>
      <c r="AN423" s="220">
        <v>8615</v>
      </c>
      <c r="AO423" s="220">
        <v>8615</v>
      </c>
      <c r="AP423" s="220">
        <v>8615</v>
      </c>
      <c r="AQ423" s="220">
        <v>8615</v>
      </c>
      <c r="AR423" s="220">
        <v>8615</v>
      </c>
      <c r="AS423" s="220">
        <v>8615</v>
      </c>
      <c r="AT423" s="220">
        <v>8615</v>
      </c>
      <c r="AU423" s="220">
        <v>8615</v>
      </c>
      <c r="AV423" s="220">
        <v>8615</v>
      </c>
      <c r="AW423" s="220">
        <v>8615</v>
      </c>
      <c r="AX423" s="220">
        <v>8615</v>
      </c>
      <c r="AY423" s="220">
        <v>8615</v>
      </c>
      <c r="AZ423" s="220">
        <v>8615</v>
      </c>
      <c r="BA423" s="220">
        <v>8615</v>
      </c>
      <c r="BB423" s="220">
        <v>8615</v>
      </c>
      <c r="BC423" s="220">
        <v>8615</v>
      </c>
      <c r="BD423" s="220">
        <v>8615</v>
      </c>
      <c r="BE423" s="220">
        <v>8615</v>
      </c>
      <c r="BF423" s="220">
        <v>8615</v>
      </c>
      <c r="BG423" s="220">
        <v>8615</v>
      </c>
      <c r="BH423" s="220">
        <v>8615</v>
      </c>
      <c r="BI423" s="220">
        <v>8615</v>
      </c>
      <c r="BJ423" s="220">
        <v>8615</v>
      </c>
      <c r="BK423" s="220">
        <v>8615</v>
      </c>
      <c r="BL423" s="220">
        <v>8615</v>
      </c>
      <c r="BM423" s="220">
        <v>8615</v>
      </c>
      <c r="BN423" s="220">
        <v>8615</v>
      </c>
      <c r="BO423" s="220">
        <v>8615</v>
      </c>
      <c r="BP423" s="220">
        <v>8615</v>
      </c>
      <c r="BQ423" s="220">
        <v>8615</v>
      </c>
      <c r="BR423" s="220">
        <v>8615</v>
      </c>
      <c r="BS423" s="220">
        <v>8615</v>
      </c>
      <c r="BT423" s="220">
        <v>8615</v>
      </c>
      <c r="BU423" s="220">
        <v>8615</v>
      </c>
      <c r="BV423" s="220">
        <v>8615</v>
      </c>
      <c r="BW423" s="220">
        <v>8615</v>
      </c>
      <c r="BX423" s="220">
        <v>8615</v>
      </c>
      <c r="BY423" s="220">
        <v>8615</v>
      </c>
      <c r="BZ423" s="220">
        <v>8615</v>
      </c>
      <c r="CA423" s="220">
        <v>8615</v>
      </c>
      <c r="CB423" s="220">
        <v>8615</v>
      </c>
      <c r="CC423" s="220">
        <v>8615</v>
      </c>
      <c r="CD423" s="220">
        <v>8615</v>
      </c>
      <c r="CE423" s="220">
        <v>8615</v>
      </c>
      <c r="CF423" s="220">
        <v>8615</v>
      </c>
      <c r="CG423" s="220">
        <v>8615</v>
      </c>
      <c r="CH423" s="220">
        <v>8615</v>
      </c>
      <c r="CI423" s="220">
        <v>8615</v>
      </c>
      <c r="CJ423" s="220">
        <v>8615</v>
      </c>
      <c r="CK423" s="220">
        <v>8615</v>
      </c>
      <c r="CL423" s="220">
        <v>8615</v>
      </c>
      <c r="CM423" s="220">
        <v>8615</v>
      </c>
      <c r="CN423" s="220">
        <v>8615</v>
      </c>
      <c r="CO423" s="220">
        <v>8615</v>
      </c>
      <c r="CP423" s="220">
        <v>8615</v>
      </c>
      <c r="CQ423" s="220">
        <v>8615</v>
      </c>
      <c r="CR423" s="220">
        <v>8615</v>
      </c>
      <c r="CS423" s="220">
        <v>8615</v>
      </c>
      <c r="CT423" s="220">
        <v>8615</v>
      </c>
      <c r="CU423" s="220">
        <v>8615</v>
      </c>
      <c r="CV423" s="220">
        <v>8615</v>
      </c>
      <c r="CW423" s="220">
        <v>8615</v>
      </c>
      <c r="CX423" s="220">
        <v>8615</v>
      </c>
      <c r="CY423" s="220">
        <v>8615</v>
      </c>
      <c r="CZ423" s="220">
        <v>8615</v>
      </c>
      <c r="DA423" s="220">
        <v>8615</v>
      </c>
      <c r="DB423" s="220">
        <v>8615</v>
      </c>
      <c r="DC423" s="220">
        <v>8615</v>
      </c>
      <c r="DD423" s="220">
        <v>8615</v>
      </c>
      <c r="DE423" s="220">
        <v>8615</v>
      </c>
      <c r="DF423" s="220">
        <v>8615</v>
      </c>
      <c r="DG423" s="220">
        <v>8615</v>
      </c>
      <c r="DH423" s="220">
        <v>8615</v>
      </c>
      <c r="DI423" s="220">
        <v>8615</v>
      </c>
      <c r="DJ423" s="220">
        <v>8615</v>
      </c>
      <c r="DK423" s="220">
        <v>8615</v>
      </c>
      <c r="DL423" s="220">
        <v>8615</v>
      </c>
      <c r="DM423" s="220">
        <v>8615</v>
      </c>
      <c r="DN423" s="220">
        <v>8615</v>
      </c>
      <c r="DO423" s="220">
        <v>8615</v>
      </c>
      <c r="DP423" s="220">
        <v>8615</v>
      </c>
      <c r="DQ423" s="220">
        <v>8615</v>
      </c>
      <c r="DR423" s="220">
        <v>8615</v>
      </c>
      <c r="DS423" s="220">
        <v>8615</v>
      </c>
      <c r="DT423" s="220">
        <v>8588</v>
      </c>
      <c r="DU423" s="220">
        <v>8588</v>
      </c>
      <c r="DV423" s="220">
        <v>8588</v>
      </c>
      <c r="DW423" s="220">
        <v>8598</v>
      </c>
      <c r="DX423" s="220">
        <v>8598</v>
      </c>
      <c r="DY423" s="220">
        <v>8591</v>
      </c>
      <c r="DZ423" s="220">
        <v>8591</v>
      </c>
      <c r="EA423" s="220">
        <v>8585</v>
      </c>
      <c r="EB423" s="220">
        <v>8585</v>
      </c>
      <c r="EC423" s="220">
        <v>8585</v>
      </c>
      <c r="ED423" s="220">
        <v>8585</v>
      </c>
      <c r="EE423" s="220">
        <v>8585</v>
      </c>
      <c r="EF423" s="220">
        <v>8585</v>
      </c>
      <c r="EG423" s="220">
        <v>8585</v>
      </c>
      <c r="EH423" s="220">
        <v>8585</v>
      </c>
      <c r="EI423" s="220">
        <v>8585</v>
      </c>
      <c r="EJ423" s="220">
        <v>8585</v>
      </c>
      <c r="EK423" s="220">
        <v>8585</v>
      </c>
      <c r="EL423" s="220">
        <v>8585</v>
      </c>
      <c r="EM423" s="220">
        <v>8585</v>
      </c>
      <c r="EN423" s="242">
        <v>8585</v>
      </c>
      <c r="EO423" s="232">
        <v>8585</v>
      </c>
      <c r="EP423" s="227">
        <v>8585</v>
      </c>
      <c r="EQ423" s="154">
        <v>8585</v>
      </c>
      <c r="ER423" s="154">
        <v>8585</v>
      </c>
      <c r="ES423" s="154">
        <v>8585</v>
      </c>
      <c r="ET423" s="154">
        <v>8585</v>
      </c>
      <c r="EU423" s="154">
        <v>8585</v>
      </c>
      <c r="EV423" s="154">
        <v>8585</v>
      </c>
      <c r="EW423" s="166">
        <v>8585</v>
      </c>
      <c r="EX423" s="166">
        <v>8585</v>
      </c>
      <c r="EY423" s="166">
        <v>8585</v>
      </c>
      <c r="EZ423" s="166">
        <v>8585</v>
      </c>
      <c r="FA423" s="166">
        <v>8585</v>
      </c>
      <c r="FB423" s="166">
        <v>8585</v>
      </c>
      <c r="FC423" s="154">
        <v>8585</v>
      </c>
      <c r="FD423" s="166">
        <v>8585</v>
      </c>
      <c r="FE423" s="166">
        <v>8585</v>
      </c>
      <c r="FF423" s="154">
        <v>8585</v>
      </c>
      <c r="FG423" s="154">
        <v>8585</v>
      </c>
      <c r="FH423" s="154">
        <v>8585</v>
      </c>
      <c r="FI423" s="154">
        <v>8585</v>
      </c>
      <c r="FJ423" s="166">
        <v>8585</v>
      </c>
      <c r="FK423" s="154">
        <v>8585</v>
      </c>
      <c r="FL423" s="154">
        <v>8585</v>
      </c>
      <c r="FM423" s="154">
        <v>8585</v>
      </c>
      <c r="FN423" s="154">
        <v>8585</v>
      </c>
      <c r="FO423" s="154">
        <v>8585</v>
      </c>
      <c r="FP423" s="154">
        <v>8585</v>
      </c>
      <c r="FQ423" s="154">
        <v>8584</v>
      </c>
      <c r="FR423" s="166">
        <v>8584</v>
      </c>
      <c r="FS423" s="166">
        <v>8584</v>
      </c>
      <c r="FT423" s="166">
        <v>8584</v>
      </c>
      <c r="FU423" s="166">
        <v>8584</v>
      </c>
      <c r="FV423" s="166">
        <v>8584</v>
      </c>
      <c r="FW423" s="166">
        <v>8584</v>
      </c>
      <c r="FX423" s="166">
        <v>8584</v>
      </c>
      <c r="FY423" s="154">
        <v>8584</v>
      </c>
      <c r="FZ423" s="154">
        <v>8584</v>
      </c>
      <c r="GA423" s="154">
        <v>8584</v>
      </c>
      <c r="GB423" s="154">
        <v>8584</v>
      </c>
      <c r="GC423" s="154">
        <v>8584</v>
      </c>
      <c r="GD423" s="154">
        <v>8584</v>
      </c>
      <c r="GE423" s="154">
        <v>8584</v>
      </c>
      <c r="GF423" s="154">
        <v>8584</v>
      </c>
      <c r="GG423" s="154">
        <v>8584</v>
      </c>
      <c r="GH423" s="154">
        <v>8584</v>
      </c>
      <c r="GI423" s="154">
        <v>8584</v>
      </c>
      <c r="GJ423" s="154">
        <v>8584</v>
      </c>
      <c r="GK423" s="166">
        <v>8584</v>
      </c>
      <c r="GL423" s="166">
        <v>8584</v>
      </c>
      <c r="GM423" s="166">
        <v>8585</v>
      </c>
      <c r="GN423" s="166">
        <v>8585</v>
      </c>
      <c r="GO423" s="166">
        <v>8585</v>
      </c>
      <c r="GP423" s="166">
        <v>8585</v>
      </c>
      <c r="GQ423" s="166">
        <v>8585</v>
      </c>
      <c r="GR423" s="166">
        <v>8585</v>
      </c>
      <c r="GS423" s="166">
        <v>8585</v>
      </c>
      <c r="GT423" s="154">
        <v>8585</v>
      </c>
      <c r="GU423" s="154">
        <v>8585</v>
      </c>
      <c r="GV423" s="154">
        <v>8585</v>
      </c>
      <c r="GW423" s="154">
        <v>8585</v>
      </c>
      <c r="GX423" s="154">
        <v>8585</v>
      </c>
      <c r="GY423" s="166">
        <v>8585</v>
      </c>
      <c r="GZ423" s="166">
        <v>8585</v>
      </c>
      <c r="HA423" s="166">
        <v>8585</v>
      </c>
      <c r="HB423" s="166">
        <v>8585</v>
      </c>
      <c r="HC423" s="166">
        <v>8585</v>
      </c>
      <c r="HD423" s="166">
        <v>8585</v>
      </c>
      <c r="HE423" s="166">
        <v>8585</v>
      </c>
      <c r="HF423" s="166">
        <v>8585</v>
      </c>
      <c r="HG423" s="154">
        <v>8585</v>
      </c>
      <c r="HH423" s="154">
        <v>8592</v>
      </c>
      <c r="HI423" s="166">
        <v>8592</v>
      </c>
      <c r="HJ423" s="154">
        <v>8593</v>
      </c>
      <c r="HK423" s="154">
        <v>8592</v>
      </c>
      <c r="HL423" s="166">
        <v>8595</v>
      </c>
      <c r="HM423" s="154">
        <v>8598</v>
      </c>
      <c r="HN423" s="154">
        <v>8597</v>
      </c>
      <c r="HO423" s="166">
        <v>8597</v>
      </c>
      <c r="HP423" s="154">
        <v>8597</v>
      </c>
      <c r="HQ423" s="154">
        <v>8597</v>
      </c>
      <c r="HR423" s="166">
        <v>8597</v>
      </c>
      <c r="HS423" s="154">
        <v>8597</v>
      </c>
      <c r="HT423" s="148">
        <v>8597</v>
      </c>
      <c r="HU423" s="148">
        <v>8591</v>
      </c>
      <c r="HV423" s="148">
        <v>8588</v>
      </c>
      <c r="HW423" s="166">
        <v>8585</v>
      </c>
    </row>
    <row r="424" spans="1:231">
      <c r="A424" s="145">
        <f t="shared" si="55"/>
        <v>44256</v>
      </c>
      <c r="B424" s="220">
        <f>'Age&amp;Sex by occurrence date'!$DHF22</f>
        <v>10521</v>
      </c>
      <c r="C424" s="220">
        <v>8701</v>
      </c>
      <c r="D424" s="220">
        <v>8701</v>
      </c>
      <c r="E424" s="220">
        <v>8701</v>
      </c>
      <c r="F424" s="220">
        <v>8701</v>
      </c>
      <c r="G424" s="220">
        <v>8701</v>
      </c>
      <c r="H424" s="220">
        <v>8701</v>
      </c>
      <c r="I424" s="220">
        <v>8701</v>
      </c>
      <c r="J424" s="220">
        <v>8701</v>
      </c>
      <c r="K424" s="220">
        <v>8701</v>
      </c>
      <c r="L424" s="220">
        <v>8701</v>
      </c>
      <c r="M424" s="220">
        <v>8701</v>
      </c>
      <c r="N424" s="220">
        <v>8701</v>
      </c>
      <c r="O424" s="220">
        <v>8701</v>
      </c>
      <c r="P424" s="220">
        <v>8701</v>
      </c>
      <c r="Q424" s="220">
        <v>8701</v>
      </c>
      <c r="R424" s="220">
        <v>8701</v>
      </c>
      <c r="S424" s="220">
        <v>8701</v>
      </c>
      <c r="T424" s="220">
        <v>8701</v>
      </c>
      <c r="U424" s="220">
        <v>8701</v>
      </c>
      <c r="V424" s="220">
        <v>8700</v>
      </c>
      <c r="W424" s="220">
        <v>8700</v>
      </c>
      <c r="X424" s="220">
        <v>8700</v>
      </c>
      <c r="Y424" s="220">
        <v>8700</v>
      </c>
      <c r="Z424" s="220">
        <v>8698</v>
      </c>
      <c r="AA424" s="220">
        <v>8687</v>
      </c>
      <c r="AB424" s="220">
        <v>8598</v>
      </c>
      <c r="AC424" s="220">
        <v>8598</v>
      </c>
      <c r="AD424" s="220">
        <v>8598</v>
      </c>
      <c r="AE424" s="220">
        <v>8597</v>
      </c>
      <c r="AF424" s="220">
        <v>8597</v>
      </c>
      <c r="AG424" s="220">
        <v>8597</v>
      </c>
      <c r="AH424" s="220">
        <v>8597</v>
      </c>
      <c r="AI424" s="220">
        <v>8597</v>
      </c>
      <c r="AJ424" s="220">
        <v>8597</v>
      </c>
      <c r="AK424" s="220">
        <v>8597</v>
      </c>
      <c r="AL424" s="220">
        <v>8597</v>
      </c>
      <c r="AM424" s="220">
        <v>8597</v>
      </c>
      <c r="AN424" s="220">
        <v>8597</v>
      </c>
      <c r="AO424" s="220">
        <v>8597</v>
      </c>
      <c r="AP424" s="220">
        <v>8597</v>
      </c>
      <c r="AQ424" s="220">
        <v>8597</v>
      </c>
      <c r="AR424" s="220">
        <v>8597</v>
      </c>
      <c r="AS424" s="220">
        <v>8597</v>
      </c>
      <c r="AT424" s="220">
        <v>8597</v>
      </c>
      <c r="AU424" s="220">
        <v>8597</v>
      </c>
      <c r="AV424" s="220">
        <v>8597</v>
      </c>
      <c r="AW424" s="220">
        <v>8597</v>
      </c>
      <c r="AX424" s="220">
        <v>8597</v>
      </c>
      <c r="AY424" s="220">
        <v>8597</v>
      </c>
      <c r="AZ424" s="220">
        <v>8597</v>
      </c>
      <c r="BA424" s="220">
        <v>8597</v>
      </c>
      <c r="BB424" s="220">
        <v>8597</v>
      </c>
      <c r="BC424" s="220">
        <v>8597</v>
      </c>
      <c r="BD424" s="220">
        <v>8597</v>
      </c>
      <c r="BE424" s="220">
        <v>8597</v>
      </c>
      <c r="BF424" s="220">
        <v>8597</v>
      </c>
      <c r="BG424" s="220">
        <v>8597</v>
      </c>
      <c r="BH424" s="220">
        <v>8597</v>
      </c>
      <c r="BI424" s="220">
        <v>8597</v>
      </c>
      <c r="BJ424" s="220">
        <v>8597</v>
      </c>
      <c r="BK424" s="220">
        <v>8597</v>
      </c>
      <c r="BL424" s="220">
        <v>8597</v>
      </c>
      <c r="BM424" s="220">
        <v>8597</v>
      </c>
      <c r="BN424" s="220">
        <v>8597</v>
      </c>
      <c r="BO424" s="220">
        <v>8597</v>
      </c>
      <c r="BP424" s="220">
        <v>8597</v>
      </c>
      <c r="BQ424" s="220">
        <v>8597</v>
      </c>
      <c r="BR424" s="220">
        <v>8597</v>
      </c>
      <c r="BS424" s="220">
        <v>8597</v>
      </c>
      <c r="BT424" s="220">
        <v>8597</v>
      </c>
      <c r="BU424" s="220">
        <v>8597</v>
      </c>
      <c r="BV424" s="220">
        <v>8597</v>
      </c>
      <c r="BW424" s="220">
        <v>8597</v>
      </c>
      <c r="BX424" s="220">
        <v>8597</v>
      </c>
      <c r="BY424" s="220">
        <v>8597</v>
      </c>
      <c r="BZ424" s="220">
        <v>8597</v>
      </c>
      <c r="CA424" s="220">
        <v>8597</v>
      </c>
      <c r="CB424" s="220">
        <v>8597</v>
      </c>
      <c r="CC424" s="220">
        <v>8597</v>
      </c>
      <c r="CD424" s="220">
        <v>8597</v>
      </c>
      <c r="CE424" s="220">
        <v>8597</v>
      </c>
      <c r="CF424" s="220">
        <v>8597</v>
      </c>
      <c r="CG424" s="220">
        <v>8597</v>
      </c>
      <c r="CH424" s="220">
        <v>8597</v>
      </c>
      <c r="CI424" s="220">
        <v>8597</v>
      </c>
      <c r="CJ424" s="220">
        <v>8597</v>
      </c>
      <c r="CK424" s="220">
        <v>8597</v>
      </c>
      <c r="CL424" s="220">
        <v>8597</v>
      </c>
      <c r="CM424" s="220">
        <v>8597</v>
      </c>
      <c r="CN424" s="220">
        <v>8597</v>
      </c>
      <c r="CO424" s="220">
        <v>8597</v>
      </c>
      <c r="CP424" s="220">
        <v>8597</v>
      </c>
      <c r="CQ424" s="220">
        <v>8597</v>
      </c>
      <c r="CR424" s="220">
        <v>8597</v>
      </c>
      <c r="CS424" s="220">
        <v>8597</v>
      </c>
      <c r="CT424" s="220">
        <v>8597</v>
      </c>
      <c r="CU424" s="220">
        <v>8597</v>
      </c>
      <c r="CV424" s="220">
        <v>8597</v>
      </c>
      <c r="CW424" s="220">
        <v>8597</v>
      </c>
      <c r="CX424" s="220">
        <v>8597</v>
      </c>
      <c r="CY424" s="220">
        <v>8597</v>
      </c>
      <c r="CZ424" s="220">
        <v>8597</v>
      </c>
      <c r="DA424" s="220">
        <v>8597</v>
      </c>
      <c r="DB424" s="220">
        <v>8597</v>
      </c>
      <c r="DC424" s="220">
        <v>8597</v>
      </c>
      <c r="DD424" s="220">
        <v>8597</v>
      </c>
      <c r="DE424" s="220">
        <v>8597</v>
      </c>
      <c r="DF424" s="220">
        <v>8597</v>
      </c>
      <c r="DG424" s="220">
        <v>8597</v>
      </c>
      <c r="DH424" s="220">
        <v>8597</v>
      </c>
      <c r="DI424" s="220">
        <v>8597</v>
      </c>
      <c r="DJ424" s="220">
        <v>8597</v>
      </c>
      <c r="DK424" s="220">
        <v>8597</v>
      </c>
      <c r="DL424" s="220">
        <v>8597</v>
      </c>
      <c r="DM424" s="220">
        <v>8597</v>
      </c>
      <c r="DN424" s="220">
        <v>8597</v>
      </c>
      <c r="DO424" s="220">
        <v>8597</v>
      </c>
      <c r="DP424" s="220">
        <v>8597</v>
      </c>
      <c r="DQ424" s="220">
        <v>8597</v>
      </c>
      <c r="DR424" s="220">
        <v>8597</v>
      </c>
      <c r="DS424" s="220">
        <v>8597</v>
      </c>
      <c r="DT424" s="220">
        <v>8570</v>
      </c>
      <c r="DU424" s="220">
        <v>8570</v>
      </c>
      <c r="DV424" s="220">
        <v>8570</v>
      </c>
      <c r="DW424" s="220">
        <v>8580</v>
      </c>
      <c r="DX424" s="220">
        <v>8580</v>
      </c>
      <c r="DY424" s="220">
        <v>8573</v>
      </c>
      <c r="DZ424" s="220">
        <v>8573</v>
      </c>
      <c r="EA424" s="220">
        <v>8567</v>
      </c>
      <c r="EB424" s="220">
        <v>8567</v>
      </c>
      <c r="EC424" s="220">
        <v>8567</v>
      </c>
      <c r="ED424" s="220">
        <v>8567</v>
      </c>
      <c r="EE424" s="220">
        <v>8567</v>
      </c>
      <c r="EF424" s="220">
        <v>8567</v>
      </c>
      <c r="EG424" s="220">
        <v>8567</v>
      </c>
      <c r="EH424" s="220">
        <v>8567</v>
      </c>
      <c r="EI424" s="220">
        <v>8567</v>
      </c>
      <c r="EJ424" s="220">
        <v>8567</v>
      </c>
      <c r="EK424" s="220">
        <v>8567</v>
      </c>
      <c r="EL424" s="220">
        <v>8567</v>
      </c>
      <c r="EM424" s="220">
        <v>8567</v>
      </c>
      <c r="EN424" s="242">
        <v>8567</v>
      </c>
      <c r="EO424" s="232">
        <v>8567</v>
      </c>
      <c r="EP424" s="227">
        <v>8567</v>
      </c>
      <c r="EQ424" s="154">
        <v>8567</v>
      </c>
      <c r="ER424" s="154">
        <v>8567</v>
      </c>
      <c r="ES424" s="154">
        <v>8567</v>
      </c>
      <c r="ET424" s="154">
        <v>8567</v>
      </c>
      <c r="EU424" s="154">
        <v>8567</v>
      </c>
      <c r="EV424" s="154">
        <v>8567</v>
      </c>
      <c r="EW424" s="154">
        <v>8567</v>
      </c>
      <c r="EX424" s="154">
        <v>8567</v>
      </c>
      <c r="EY424" s="154">
        <v>8567</v>
      </c>
      <c r="EZ424" s="154">
        <v>8567</v>
      </c>
      <c r="FA424" s="154">
        <v>8567</v>
      </c>
      <c r="FB424" s="154">
        <v>8567</v>
      </c>
      <c r="FC424" s="166">
        <v>8567</v>
      </c>
      <c r="FD424" s="154">
        <v>8567</v>
      </c>
      <c r="FE424" s="154">
        <v>8567</v>
      </c>
      <c r="FF424" s="154">
        <v>8567</v>
      </c>
      <c r="FG424" s="166">
        <v>8567</v>
      </c>
      <c r="FH424" s="154">
        <v>8567</v>
      </c>
      <c r="FI424" s="166">
        <v>8567</v>
      </c>
      <c r="FJ424" s="154">
        <v>8567</v>
      </c>
      <c r="FK424" s="166">
        <v>8567</v>
      </c>
      <c r="FL424" s="166">
        <v>8567</v>
      </c>
      <c r="FM424" s="166">
        <v>8567</v>
      </c>
      <c r="FN424" s="166">
        <v>8567</v>
      </c>
      <c r="FO424" s="166">
        <v>8567</v>
      </c>
      <c r="FP424" s="166">
        <v>8567</v>
      </c>
      <c r="FQ424" s="166">
        <v>8567</v>
      </c>
      <c r="FR424" s="166">
        <v>8567</v>
      </c>
      <c r="FS424" s="166">
        <v>8567</v>
      </c>
      <c r="FT424" s="166">
        <v>8567</v>
      </c>
      <c r="FU424" s="166">
        <v>8567</v>
      </c>
      <c r="FV424" s="166">
        <v>8567</v>
      </c>
      <c r="FW424" s="166">
        <v>8567</v>
      </c>
      <c r="FX424" s="166">
        <v>8567</v>
      </c>
      <c r="FY424" s="166">
        <v>8567</v>
      </c>
      <c r="FZ424" s="166">
        <v>8567</v>
      </c>
      <c r="GA424" s="166">
        <v>8567</v>
      </c>
      <c r="GB424" s="166">
        <v>8567</v>
      </c>
      <c r="GC424" s="166">
        <v>8567</v>
      </c>
      <c r="GD424" s="166">
        <v>8567</v>
      </c>
      <c r="GE424" s="166">
        <v>8567</v>
      </c>
      <c r="GF424" s="166">
        <v>8567</v>
      </c>
      <c r="GG424" s="166">
        <v>8567</v>
      </c>
      <c r="GH424" s="166">
        <v>8567</v>
      </c>
      <c r="GI424" s="166">
        <v>8567</v>
      </c>
      <c r="GJ424" s="166">
        <v>8567</v>
      </c>
      <c r="GK424" s="154">
        <v>8567</v>
      </c>
      <c r="GL424" s="154">
        <v>8567</v>
      </c>
      <c r="GM424" s="154">
        <v>8568</v>
      </c>
      <c r="GN424" s="154">
        <v>8568</v>
      </c>
      <c r="GO424" s="154">
        <v>8568</v>
      </c>
      <c r="GP424" s="154">
        <v>8568</v>
      </c>
      <c r="GQ424" s="154">
        <v>8568</v>
      </c>
      <c r="GR424" s="154">
        <v>8568</v>
      </c>
      <c r="GS424" s="154">
        <v>8568</v>
      </c>
      <c r="GT424" s="166">
        <v>8568</v>
      </c>
      <c r="GU424" s="166">
        <v>8568</v>
      </c>
      <c r="GV424" s="166">
        <v>8568</v>
      </c>
      <c r="GW424" s="166">
        <v>8568</v>
      </c>
      <c r="GX424" s="166">
        <v>8568</v>
      </c>
      <c r="GY424" s="166">
        <v>8568</v>
      </c>
      <c r="GZ424" s="166">
        <v>8568</v>
      </c>
      <c r="HA424" s="166">
        <v>8568</v>
      </c>
      <c r="HB424" s="166">
        <v>8568</v>
      </c>
      <c r="HC424" s="166">
        <v>8568</v>
      </c>
      <c r="HD424" s="166">
        <v>8568</v>
      </c>
      <c r="HE424" s="166">
        <v>8568</v>
      </c>
      <c r="HF424" s="154">
        <v>8568</v>
      </c>
      <c r="HG424" s="154">
        <v>8568</v>
      </c>
      <c r="HH424" s="154">
        <v>8575</v>
      </c>
      <c r="HI424" s="154">
        <v>8575</v>
      </c>
      <c r="HJ424" s="154">
        <v>8576</v>
      </c>
      <c r="HK424" s="154">
        <v>8575</v>
      </c>
      <c r="HL424" s="154">
        <v>8578</v>
      </c>
      <c r="HM424" s="154">
        <v>8581</v>
      </c>
      <c r="HN424" s="154">
        <v>8580</v>
      </c>
      <c r="HO424" s="166">
        <v>8580</v>
      </c>
      <c r="HP424" s="154">
        <v>8580</v>
      </c>
      <c r="HQ424" s="154">
        <v>8580</v>
      </c>
      <c r="HR424" s="166">
        <v>8580</v>
      </c>
      <c r="HS424" s="154">
        <v>8580</v>
      </c>
      <c r="HT424" s="148">
        <v>8580</v>
      </c>
      <c r="HU424" s="148">
        <v>8575</v>
      </c>
      <c r="HV424" s="148">
        <v>8572</v>
      </c>
      <c r="HW424" s="166">
        <v>8569</v>
      </c>
    </row>
    <row r="425" spans="1:231">
      <c r="A425" s="145">
        <f t="shared" si="55"/>
        <v>44255</v>
      </c>
      <c r="B425" s="220">
        <f>'Age&amp;Sex by occurrence date'!$DHM22</f>
        <v>10498</v>
      </c>
      <c r="C425" s="220">
        <v>8686</v>
      </c>
      <c r="D425" s="220">
        <v>8686</v>
      </c>
      <c r="E425" s="220">
        <v>8686</v>
      </c>
      <c r="F425" s="220">
        <v>8686</v>
      </c>
      <c r="G425" s="220">
        <v>8686</v>
      </c>
      <c r="H425" s="220">
        <v>8686</v>
      </c>
      <c r="I425" s="220">
        <v>8686</v>
      </c>
      <c r="J425" s="220">
        <v>8686</v>
      </c>
      <c r="K425" s="220">
        <v>8686</v>
      </c>
      <c r="L425" s="220">
        <v>8686</v>
      </c>
      <c r="M425" s="220">
        <v>8686</v>
      </c>
      <c r="N425" s="220">
        <v>8686</v>
      </c>
      <c r="O425" s="220">
        <v>8686</v>
      </c>
      <c r="P425" s="220">
        <v>8686</v>
      </c>
      <c r="Q425" s="220">
        <v>8686</v>
      </c>
      <c r="R425" s="220">
        <v>8686</v>
      </c>
      <c r="S425" s="220">
        <v>8686</v>
      </c>
      <c r="T425" s="220">
        <v>8686</v>
      </c>
      <c r="U425" s="220">
        <v>8686</v>
      </c>
      <c r="V425" s="220">
        <v>8685</v>
      </c>
      <c r="W425" s="220">
        <v>8685</v>
      </c>
      <c r="X425" s="220">
        <v>8685</v>
      </c>
      <c r="Y425" s="220">
        <v>8685</v>
      </c>
      <c r="Z425" s="220">
        <v>8683</v>
      </c>
      <c r="AA425" s="220">
        <v>8672</v>
      </c>
      <c r="AB425" s="220">
        <v>8583</v>
      </c>
      <c r="AC425" s="220">
        <v>8583</v>
      </c>
      <c r="AD425" s="220">
        <v>8583</v>
      </c>
      <c r="AE425" s="220">
        <v>8582</v>
      </c>
      <c r="AF425" s="220">
        <v>8582</v>
      </c>
      <c r="AG425" s="220">
        <v>8582</v>
      </c>
      <c r="AH425" s="220">
        <v>8582</v>
      </c>
      <c r="AI425" s="220">
        <v>8582</v>
      </c>
      <c r="AJ425" s="220">
        <v>8582</v>
      </c>
      <c r="AK425" s="220">
        <v>8582</v>
      </c>
      <c r="AL425" s="220">
        <v>8582</v>
      </c>
      <c r="AM425" s="220">
        <v>8582</v>
      </c>
      <c r="AN425" s="220">
        <v>8582</v>
      </c>
      <c r="AO425" s="220">
        <v>8582</v>
      </c>
      <c r="AP425" s="220">
        <v>8582</v>
      </c>
      <c r="AQ425" s="220">
        <v>8582</v>
      </c>
      <c r="AR425" s="220">
        <v>8582</v>
      </c>
      <c r="AS425" s="220">
        <v>8582</v>
      </c>
      <c r="AT425" s="220">
        <v>8582</v>
      </c>
      <c r="AU425" s="220">
        <v>8582</v>
      </c>
      <c r="AV425" s="220">
        <v>8582</v>
      </c>
      <c r="AW425" s="220">
        <v>8582</v>
      </c>
      <c r="AX425" s="220">
        <v>8582</v>
      </c>
      <c r="AY425" s="220">
        <v>8582</v>
      </c>
      <c r="AZ425" s="220">
        <v>8582</v>
      </c>
      <c r="BA425" s="220">
        <v>8582</v>
      </c>
      <c r="BB425" s="220">
        <v>8582</v>
      </c>
      <c r="BC425" s="220">
        <v>8582</v>
      </c>
      <c r="BD425" s="220">
        <v>8582</v>
      </c>
      <c r="BE425" s="220">
        <v>8582</v>
      </c>
      <c r="BF425" s="220">
        <v>8582</v>
      </c>
      <c r="BG425" s="220">
        <v>8582</v>
      </c>
      <c r="BH425" s="220">
        <v>8582</v>
      </c>
      <c r="BI425" s="220">
        <v>8582</v>
      </c>
      <c r="BJ425" s="220">
        <v>8582</v>
      </c>
      <c r="BK425" s="220">
        <v>8582</v>
      </c>
      <c r="BL425" s="220">
        <v>8582</v>
      </c>
      <c r="BM425" s="220">
        <v>8582</v>
      </c>
      <c r="BN425" s="220">
        <v>8582</v>
      </c>
      <c r="BO425" s="220">
        <v>8582</v>
      </c>
      <c r="BP425" s="220">
        <v>8582</v>
      </c>
      <c r="BQ425" s="220">
        <v>8582</v>
      </c>
      <c r="BR425" s="220">
        <v>8582</v>
      </c>
      <c r="BS425" s="220">
        <v>8582</v>
      </c>
      <c r="BT425" s="220">
        <v>8582</v>
      </c>
      <c r="BU425" s="220">
        <v>8582</v>
      </c>
      <c r="BV425" s="220">
        <v>8582</v>
      </c>
      <c r="BW425" s="220">
        <v>8582</v>
      </c>
      <c r="BX425" s="220">
        <v>8582</v>
      </c>
      <c r="BY425" s="220">
        <v>8582</v>
      </c>
      <c r="BZ425" s="220">
        <v>8582</v>
      </c>
      <c r="CA425" s="220">
        <v>8582</v>
      </c>
      <c r="CB425" s="220">
        <v>8582</v>
      </c>
      <c r="CC425" s="220">
        <v>8582</v>
      </c>
      <c r="CD425" s="220">
        <v>8582</v>
      </c>
      <c r="CE425" s="220">
        <v>8582</v>
      </c>
      <c r="CF425" s="220">
        <v>8582</v>
      </c>
      <c r="CG425" s="220">
        <v>8582</v>
      </c>
      <c r="CH425" s="220">
        <v>8582</v>
      </c>
      <c r="CI425" s="220">
        <v>8582</v>
      </c>
      <c r="CJ425" s="220">
        <v>8582</v>
      </c>
      <c r="CK425" s="220">
        <v>8582</v>
      </c>
      <c r="CL425" s="220">
        <v>8582</v>
      </c>
      <c r="CM425" s="220">
        <v>8582</v>
      </c>
      <c r="CN425" s="220">
        <v>8582</v>
      </c>
      <c r="CO425" s="220">
        <v>8582</v>
      </c>
      <c r="CP425" s="220">
        <v>8582</v>
      </c>
      <c r="CQ425" s="220">
        <v>8582</v>
      </c>
      <c r="CR425" s="220">
        <v>8582</v>
      </c>
      <c r="CS425" s="220">
        <v>8582</v>
      </c>
      <c r="CT425" s="220">
        <v>8582</v>
      </c>
      <c r="CU425" s="220">
        <v>8582</v>
      </c>
      <c r="CV425" s="220">
        <v>8582</v>
      </c>
      <c r="CW425" s="220">
        <v>8582</v>
      </c>
      <c r="CX425" s="220">
        <v>8582</v>
      </c>
      <c r="CY425" s="220">
        <v>8582</v>
      </c>
      <c r="CZ425" s="220">
        <v>8582</v>
      </c>
      <c r="DA425" s="220">
        <v>8582</v>
      </c>
      <c r="DB425" s="220">
        <v>8582</v>
      </c>
      <c r="DC425" s="220">
        <v>8582</v>
      </c>
      <c r="DD425" s="220">
        <v>8582</v>
      </c>
      <c r="DE425" s="220">
        <v>8582</v>
      </c>
      <c r="DF425" s="220">
        <v>8582</v>
      </c>
      <c r="DG425" s="220">
        <v>8582</v>
      </c>
      <c r="DH425" s="220">
        <v>8582</v>
      </c>
      <c r="DI425" s="220">
        <v>8582</v>
      </c>
      <c r="DJ425" s="220">
        <v>8582</v>
      </c>
      <c r="DK425" s="220">
        <v>8582</v>
      </c>
      <c r="DL425" s="220">
        <v>8582</v>
      </c>
      <c r="DM425" s="220">
        <v>8582</v>
      </c>
      <c r="DN425" s="220">
        <v>8582</v>
      </c>
      <c r="DO425" s="220">
        <v>8582</v>
      </c>
      <c r="DP425" s="220">
        <v>8582</v>
      </c>
      <c r="DQ425" s="220">
        <v>8582</v>
      </c>
      <c r="DR425" s="220">
        <v>8582</v>
      </c>
      <c r="DS425" s="220">
        <v>8582</v>
      </c>
      <c r="DT425" s="220">
        <v>8555</v>
      </c>
      <c r="DU425" s="220">
        <v>8555</v>
      </c>
      <c r="DV425" s="220">
        <v>8555</v>
      </c>
      <c r="DW425" s="220">
        <v>8565</v>
      </c>
      <c r="DX425" s="220">
        <v>8565</v>
      </c>
      <c r="DY425" s="220">
        <v>8558</v>
      </c>
      <c r="DZ425" s="220">
        <v>8558</v>
      </c>
      <c r="EA425" s="220">
        <v>8552</v>
      </c>
      <c r="EB425" s="220">
        <v>8552</v>
      </c>
      <c r="EC425" s="220">
        <v>8552</v>
      </c>
      <c r="ED425" s="220">
        <v>8552</v>
      </c>
      <c r="EE425" s="220">
        <v>8552</v>
      </c>
      <c r="EF425" s="220">
        <v>8552</v>
      </c>
      <c r="EG425" s="220">
        <v>8552</v>
      </c>
      <c r="EH425" s="220">
        <v>8552</v>
      </c>
      <c r="EI425" s="220">
        <v>8552</v>
      </c>
      <c r="EJ425" s="220">
        <v>8552</v>
      </c>
      <c r="EK425" s="220">
        <v>8552</v>
      </c>
      <c r="EL425" s="220">
        <v>8552</v>
      </c>
      <c r="EM425" s="220">
        <v>8552</v>
      </c>
      <c r="EN425" s="242">
        <v>8552</v>
      </c>
      <c r="EO425" s="232">
        <v>8552</v>
      </c>
      <c r="EP425" s="228">
        <v>8552</v>
      </c>
      <c r="EQ425" s="166">
        <v>8552</v>
      </c>
      <c r="ER425" s="166">
        <v>8552</v>
      </c>
      <c r="ES425" s="166">
        <v>8552</v>
      </c>
      <c r="ET425" s="166">
        <v>8552</v>
      </c>
      <c r="EU425" s="166">
        <v>8552</v>
      </c>
      <c r="EV425" s="166">
        <v>8552</v>
      </c>
      <c r="EW425" s="154">
        <v>8552</v>
      </c>
      <c r="EX425" s="154">
        <v>8552</v>
      </c>
      <c r="EY425" s="154">
        <v>8552</v>
      </c>
      <c r="EZ425" s="154">
        <v>8552</v>
      </c>
      <c r="FA425" s="154">
        <v>8552</v>
      </c>
      <c r="FB425" s="166">
        <v>8552</v>
      </c>
      <c r="FC425" s="154">
        <v>8552</v>
      </c>
      <c r="FD425" s="166">
        <v>8552</v>
      </c>
      <c r="FE425" s="154">
        <v>8552</v>
      </c>
      <c r="FF425" s="154">
        <v>8552</v>
      </c>
      <c r="FG425" s="166">
        <v>8552</v>
      </c>
      <c r="FH425" s="166">
        <v>8552</v>
      </c>
      <c r="FI425" s="154">
        <v>8552</v>
      </c>
      <c r="FJ425" s="166">
        <v>8552</v>
      </c>
      <c r="FK425" s="166">
        <v>8552</v>
      </c>
      <c r="FL425" s="166">
        <v>8552</v>
      </c>
      <c r="FM425" s="166">
        <v>8552</v>
      </c>
      <c r="FN425" s="166">
        <v>8552</v>
      </c>
      <c r="FO425" s="166">
        <v>8552</v>
      </c>
      <c r="FP425" s="166">
        <v>8552</v>
      </c>
      <c r="FQ425" s="166">
        <v>8552</v>
      </c>
      <c r="FR425" s="154">
        <v>8552</v>
      </c>
      <c r="FS425" s="154">
        <v>8552</v>
      </c>
      <c r="FT425" s="154">
        <v>8552</v>
      </c>
      <c r="FU425" s="154">
        <v>8552</v>
      </c>
      <c r="FV425" s="154">
        <v>8552</v>
      </c>
      <c r="FW425" s="154">
        <v>8552</v>
      </c>
      <c r="FX425" s="154">
        <v>8552</v>
      </c>
      <c r="FY425" s="166">
        <v>8552</v>
      </c>
      <c r="FZ425" s="166">
        <v>8552</v>
      </c>
      <c r="GA425" s="166">
        <v>8552</v>
      </c>
      <c r="GB425" s="166">
        <v>8552</v>
      </c>
      <c r="GC425" s="166">
        <v>8552</v>
      </c>
      <c r="GD425" s="166">
        <v>8552</v>
      </c>
      <c r="GE425" s="166">
        <v>8552</v>
      </c>
      <c r="GF425" s="166">
        <v>8552</v>
      </c>
      <c r="GG425" s="166">
        <v>8552</v>
      </c>
      <c r="GH425" s="166">
        <v>8552</v>
      </c>
      <c r="GI425" s="166">
        <v>8552</v>
      </c>
      <c r="GJ425" s="166">
        <v>8552</v>
      </c>
      <c r="GK425" s="154">
        <v>8552</v>
      </c>
      <c r="GL425" s="154">
        <v>8552</v>
      </c>
      <c r="GM425" s="154">
        <v>8553</v>
      </c>
      <c r="GN425" s="154">
        <v>8553</v>
      </c>
      <c r="GO425" s="154">
        <v>8553</v>
      </c>
      <c r="GP425" s="154">
        <v>8553</v>
      </c>
      <c r="GQ425" s="154">
        <v>8553</v>
      </c>
      <c r="GR425" s="154">
        <v>8553</v>
      </c>
      <c r="GS425" s="154">
        <v>8553</v>
      </c>
      <c r="GT425" s="166">
        <v>8553</v>
      </c>
      <c r="GU425" s="166">
        <v>8553</v>
      </c>
      <c r="GV425" s="166">
        <v>8553</v>
      </c>
      <c r="GW425" s="166">
        <v>8553</v>
      </c>
      <c r="GX425" s="166">
        <v>8553</v>
      </c>
      <c r="GY425" s="154">
        <v>8553</v>
      </c>
      <c r="GZ425" s="154">
        <v>8553</v>
      </c>
      <c r="HA425" s="154">
        <v>8553</v>
      </c>
      <c r="HB425" s="154">
        <v>8553</v>
      </c>
      <c r="HC425" s="154">
        <v>8553</v>
      </c>
      <c r="HD425" s="154">
        <v>8553</v>
      </c>
      <c r="HE425" s="154">
        <v>8553</v>
      </c>
      <c r="HF425" s="154">
        <v>8553</v>
      </c>
      <c r="HG425" s="154">
        <v>8553</v>
      </c>
      <c r="HH425" s="154">
        <v>8559</v>
      </c>
      <c r="HI425" s="154">
        <v>8559</v>
      </c>
      <c r="HJ425" s="154">
        <v>8560</v>
      </c>
      <c r="HK425" s="154">
        <v>8559</v>
      </c>
      <c r="HL425" s="154">
        <v>8562</v>
      </c>
      <c r="HM425" s="154">
        <v>8565</v>
      </c>
      <c r="HN425" s="154">
        <v>8564</v>
      </c>
      <c r="HO425" s="166">
        <v>8564</v>
      </c>
      <c r="HP425" s="154">
        <v>8564</v>
      </c>
      <c r="HQ425" s="154">
        <v>8564</v>
      </c>
      <c r="HR425" s="166">
        <v>8564</v>
      </c>
      <c r="HS425" s="154">
        <v>8564</v>
      </c>
      <c r="HT425" s="148">
        <v>8564</v>
      </c>
      <c r="HU425" s="148">
        <v>8559</v>
      </c>
      <c r="HV425" s="148">
        <v>8556</v>
      </c>
      <c r="HW425" s="166">
        <v>8553</v>
      </c>
    </row>
    <row r="426" spans="1:231">
      <c r="A426" s="145">
        <f t="shared" si="55"/>
        <v>44254</v>
      </c>
      <c r="B426" s="220">
        <f>'Age&amp;Sex by occurrence date'!$DHT22</f>
        <v>10466</v>
      </c>
      <c r="C426" s="220">
        <v>8664</v>
      </c>
      <c r="D426" s="220">
        <v>8664</v>
      </c>
      <c r="E426" s="220">
        <v>8664</v>
      </c>
      <c r="F426" s="220">
        <v>8664</v>
      </c>
      <c r="G426" s="220">
        <v>8664</v>
      </c>
      <c r="H426" s="220">
        <v>8664</v>
      </c>
      <c r="I426" s="220">
        <v>8664</v>
      </c>
      <c r="J426" s="220">
        <v>8664</v>
      </c>
      <c r="K426" s="220">
        <v>8664</v>
      </c>
      <c r="L426" s="220">
        <v>8664</v>
      </c>
      <c r="M426" s="220">
        <v>8664</v>
      </c>
      <c r="N426" s="220">
        <v>8664</v>
      </c>
      <c r="O426" s="220">
        <v>8664</v>
      </c>
      <c r="P426" s="220">
        <v>8664</v>
      </c>
      <c r="Q426" s="220">
        <v>8664</v>
      </c>
      <c r="R426" s="220">
        <v>8664</v>
      </c>
      <c r="S426" s="220">
        <v>8664</v>
      </c>
      <c r="T426" s="220">
        <v>8664</v>
      </c>
      <c r="U426" s="220">
        <v>8664</v>
      </c>
      <c r="V426" s="220">
        <v>8663</v>
      </c>
      <c r="W426" s="220">
        <v>8663</v>
      </c>
      <c r="X426" s="220">
        <v>8663</v>
      </c>
      <c r="Y426" s="220">
        <v>8663</v>
      </c>
      <c r="Z426" s="220">
        <v>8661</v>
      </c>
      <c r="AA426" s="220">
        <v>8650</v>
      </c>
      <c r="AB426" s="220">
        <v>8561</v>
      </c>
      <c r="AC426" s="220">
        <v>8561</v>
      </c>
      <c r="AD426" s="220">
        <v>8561</v>
      </c>
      <c r="AE426" s="220">
        <v>8560</v>
      </c>
      <c r="AF426" s="220">
        <v>8560</v>
      </c>
      <c r="AG426" s="220">
        <v>8560</v>
      </c>
      <c r="AH426" s="220">
        <v>8560</v>
      </c>
      <c r="AI426" s="220">
        <v>8560</v>
      </c>
      <c r="AJ426" s="220">
        <v>8560</v>
      </c>
      <c r="AK426" s="220">
        <v>8560</v>
      </c>
      <c r="AL426" s="220">
        <v>8560</v>
      </c>
      <c r="AM426" s="220">
        <v>8560</v>
      </c>
      <c r="AN426" s="220">
        <v>8560</v>
      </c>
      <c r="AO426" s="220">
        <v>8560</v>
      </c>
      <c r="AP426" s="220">
        <v>8560</v>
      </c>
      <c r="AQ426" s="220">
        <v>8560</v>
      </c>
      <c r="AR426" s="220">
        <v>8560</v>
      </c>
      <c r="AS426" s="220">
        <v>8560</v>
      </c>
      <c r="AT426" s="220">
        <v>8560</v>
      </c>
      <c r="AU426" s="220">
        <v>8560</v>
      </c>
      <c r="AV426" s="220">
        <v>8560</v>
      </c>
      <c r="AW426" s="220">
        <v>8560</v>
      </c>
      <c r="AX426" s="220">
        <v>8560</v>
      </c>
      <c r="AY426" s="220">
        <v>8560</v>
      </c>
      <c r="AZ426" s="220">
        <v>8560</v>
      </c>
      <c r="BA426" s="220">
        <v>8560</v>
      </c>
      <c r="BB426" s="220">
        <v>8560</v>
      </c>
      <c r="BC426" s="220">
        <v>8560</v>
      </c>
      <c r="BD426" s="220">
        <v>8560</v>
      </c>
      <c r="BE426" s="220">
        <v>8560</v>
      </c>
      <c r="BF426" s="220">
        <v>8560</v>
      </c>
      <c r="BG426" s="220">
        <v>8560</v>
      </c>
      <c r="BH426" s="220">
        <v>8560</v>
      </c>
      <c r="BI426" s="220">
        <v>8560</v>
      </c>
      <c r="BJ426" s="220">
        <v>8560</v>
      </c>
      <c r="BK426" s="220">
        <v>8560</v>
      </c>
      <c r="BL426" s="220">
        <v>8560</v>
      </c>
      <c r="BM426" s="220">
        <v>8560</v>
      </c>
      <c r="BN426" s="220">
        <v>8560</v>
      </c>
      <c r="BO426" s="220">
        <v>8560</v>
      </c>
      <c r="BP426" s="220">
        <v>8560</v>
      </c>
      <c r="BQ426" s="220">
        <v>8560</v>
      </c>
      <c r="BR426" s="220">
        <v>8560</v>
      </c>
      <c r="BS426" s="220">
        <v>8560</v>
      </c>
      <c r="BT426" s="220">
        <v>8560</v>
      </c>
      <c r="BU426" s="220">
        <v>8560</v>
      </c>
      <c r="BV426" s="220">
        <v>8560</v>
      </c>
      <c r="BW426" s="220">
        <v>8560</v>
      </c>
      <c r="BX426" s="220">
        <v>8560</v>
      </c>
      <c r="BY426" s="220">
        <v>8560</v>
      </c>
      <c r="BZ426" s="220">
        <v>8560</v>
      </c>
      <c r="CA426" s="220">
        <v>8560</v>
      </c>
      <c r="CB426" s="220">
        <v>8560</v>
      </c>
      <c r="CC426" s="220">
        <v>8560</v>
      </c>
      <c r="CD426" s="220">
        <v>8560</v>
      </c>
      <c r="CE426" s="220">
        <v>8560</v>
      </c>
      <c r="CF426" s="220">
        <v>8560</v>
      </c>
      <c r="CG426" s="220">
        <v>8560</v>
      </c>
      <c r="CH426" s="220">
        <v>8560</v>
      </c>
      <c r="CI426" s="220">
        <v>8560</v>
      </c>
      <c r="CJ426" s="220">
        <v>8560</v>
      </c>
      <c r="CK426" s="220">
        <v>8560</v>
      </c>
      <c r="CL426" s="220">
        <v>8560</v>
      </c>
      <c r="CM426" s="220">
        <v>8560</v>
      </c>
      <c r="CN426" s="220">
        <v>8560</v>
      </c>
      <c r="CO426" s="220">
        <v>8560</v>
      </c>
      <c r="CP426" s="220">
        <v>8560</v>
      </c>
      <c r="CQ426" s="220">
        <v>8560</v>
      </c>
      <c r="CR426" s="220">
        <v>8560</v>
      </c>
      <c r="CS426" s="220">
        <v>8560</v>
      </c>
      <c r="CT426" s="220">
        <v>8560</v>
      </c>
      <c r="CU426" s="220">
        <v>8560</v>
      </c>
      <c r="CV426" s="220">
        <v>8560</v>
      </c>
      <c r="CW426" s="220">
        <v>8560</v>
      </c>
      <c r="CX426" s="220">
        <v>8560</v>
      </c>
      <c r="CY426" s="220">
        <v>8560</v>
      </c>
      <c r="CZ426" s="220">
        <v>8560</v>
      </c>
      <c r="DA426" s="220">
        <v>8560</v>
      </c>
      <c r="DB426" s="220">
        <v>8560</v>
      </c>
      <c r="DC426" s="220">
        <v>8560</v>
      </c>
      <c r="DD426" s="220">
        <v>8560</v>
      </c>
      <c r="DE426" s="220">
        <v>8560</v>
      </c>
      <c r="DF426" s="220">
        <v>8560</v>
      </c>
      <c r="DG426" s="220">
        <v>8560</v>
      </c>
      <c r="DH426" s="220">
        <v>8560</v>
      </c>
      <c r="DI426" s="220">
        <v>8560</v>
      </c>
      <c r="DJ426" s="220">
        <v>8560</v>
      </c>
      <c r="DK426" s="220">
        <v>8560</v>
      </c>
      <c r="DL426" s="220">
        <v>8560</v>
      </c>
      <c r="DM426" s="220">
        <v>8560</v>
      </c>
      <c r="DN426" s="220">
        <v>8560</v>
      </c>
      <c r="DO426" s="220">
        <v>8560</v>
      </c>
      <c r="DP426" s="220">
        <v>8560</v>
      </c>
      <c r="DQ426" s="220">
        <v>8560</v>
      </c>
      <c r="DR426" s="220">
        <v>8560</v>
      </c>
      <c r="DS426" s="220">
        <v>8560</v>
      </c>
      <c r="DT426" s="220">
        <v>8533</v>
      </c>
      <c r="DU426" s="220">
        <v>8533</v>
      </c>
      <c r="DV426" s="220">
        <v>8533</v>
      </c>
      <c r="DW426" s="220">
        <v>8543</v>
      </c>
      <c r="DX426" s="220">
        <v>8543</v>
      </c>
      <c r="DY426" s="220">
        <v>8536</v>
      </c>
      <c r="DZ426" s="220">
        <v>8536</v>
      </c>
      <c r="EA426" s="220">
        <v>8530</v>
      </c>
      <c r="EB426" s="220">
        <v>8530</v>
      </c>
      <c r="EC426" s="220">
        <v>8530</v>
      </c>
      <c r="ED426" s="220">
        <v>8530</v>
      </c>
      <c r="EE426" s="220">
        <v>8530</v>
      </c>
      <c r="EF426" s="220">
        <v>8530</v>
      </c>
      <c r="EG426" s="220">
        <v>8530</v>
      </c>
      <c r="EH426" s="220">
        <v>8530</v>
      </c>
      <c r="EI426" s="220">
        <v>8530</v>
      </c>
      <c r="EJ426" s="220">
        <v>8530</v>
      </c>
      <c r="EK426" s="220">
        <v>8530</v>
      </c>
      <c r="EL426" s="220">
        <v>8530</v>
      </c>
      <c r="EM426" s="220">
        <v>8530</v>
      </c>
      <c r="EN426" s="242">
        <v>8530</v>
      </c>
      <c r="EO426" s="232">
        <v>8530</v>
      </c>
      <c r="EP426" s="227">
        <v>8530</v>
      </c>
      <c r="EQ426" s="154">
        <v>8530</v>
      </c>
      <c r="ER426" s="154">
        <v>8530</v>
      </c>
      <c r="ES426" s="154">
        <v>8530</v>
      </c>
      <c r="ET426" s="154">
        <v>8530</v>
      </c>
      <c r="EU426" s="154">
        <v>8530</v>
      </c>
      <c r="EV426" s="154">
        <v>8530</v>
      </c>
      <c r="EW426" s="166">
        <v>8530</v>
      </c>
      <c r="EX426" s="166">
        <v>8530</v>
      </c>
      <c r="EY426" s="166">
        <v>8530</v>
      </c>
      <c r="EZ426" s="166">
        <v>8530</v>
      </c>
      <c r="FA426" s="166">
        <v>8530</v>
      </c>
      <c r="FB426" s="166">
        <v>8530</v>
      </c>
      <c r="FC426" s="166">
        <v>8530</v>
      </c>
      <c r="FD426" s="166">
        <v>8530</v>
      </c>
      <c r="FE426" s="166">
        <v>8530</v>
      </c>
      <c r="FF426" s="166">
        <v>8530</v>
      </c>
      <c r="FG426" s="154">
        <v>8530</v>
      </c>
      <c r="FH426" s="154">
        <v>8530</v>
      </c>
      <c r="FI426" s="166">
        <v>8530</v>
      </c>
      <c r="FJ426" s="166">
        <v>8530</v>
      </c>
      <c r="FK426" s="154">
        <v>8530</v>
      </c>
      <c r="FL426" s="154">
        <v>8530</v>
      </c>
      <c r="FM426" s="154">
        <v>8530</v>
      </c>
      <c r="FN426" s="154">
        <v>8530</v>
      </c>
      <c r="FO426" s="154">
        <v>8530</v>
      </c>
      <c r="FP426" s="154">
        <v>8530</v>
      </c>
      <c r="FQ426" s="154">
        <v>8530</v>
      </c>
      <c r="FR426" s="166">
        <v>8530</v>
      </c>
      <c r="FS426" s="166">
        <v>8530</v>
      </c>
      <c r="FT426" s="166">
        <v>8530</v>
      </c>
      <c r="FU426" s="166">
        <v>8530</v>
      </c>
      <c r="FV426" s="166">
        <v>8530</v>
      </c>
      <c r="FW426" s="166">
        <v>8530</v>
      </c>
      <c r="FX426" s="166">
        <v>8530</v>
      </c>
      <c r="FY426" s="154">
        <v>8530</v>
      </c>
      <c r="FZ426" s="154">
        <v>8530</v>
      </c>
      <c r="GA426" s="154">
        <v>8530</v>
      </c>
      <c r="GB426" s="154">
        <v>8530</v>
      </c>
      <c r="GC426" s="154">
        <v>8530</v>
      </c>
      <c r="GD426" s="154">
        <v>8530</v>
      </c>
      <c r="GE426" s="154">
        <v>8530</v>
      </c>
      <c r="GF426" s="154">
        <v>8530</v>
      </c>
      <c r="GG426" s="154">
        <v>8530</v>
      </c>
      <c r="GH426" s="154">
        <v>8530</v>
      </c>
      <c r="GI426" s="154">
        <v>8530</v>
      </c>
      <c r="GJ426" s="154">
        <v>8530</v>
      </c>
      <c r="GK426" s="166">
        <v>8530</v>
      </c>
      <c r="GL426" s="166">
        <v>8530</v>
      </c>
      <c r="GM426" s="166">
        <v>8531</v>
      </c>
      <c r="GN426" s="166">
        <v>8531</v>
      </c>
      <c r="GO426" s="166">
        <v>8531</v>
      </c>
      <c r="GP426" s="166">
        <v>8531</v>
      </c>
      <c r="GQ426" s="166">
        <v>8531</v>
      </c>
      <c r="GR426" s="166">
        <v>8531</v>
      </c>
      <c r="GS426" s="166">
        <v>8531</v>
      </c>
      <c r="GT426" s="166">
        <v>8531</v>
      </c>
      <c r="GU426" s="166">
        <v>8531</v>
      </c>
      <c r="GV426" s="166">
        <v>8531</v>
      </c>
      <c r="GW426" s="166">
        <v>8531</v>
      </c>
      <c r="GX426" s="166">
        <v>8531</v>
      </c>
      <c r="GY426" s="166">
        <v>8531</v>
      </c>
      <c r="GZ426" s="166">
        <v>8531</v>
      </c>
      <c r="HA426" s="166">
        <v>8531</v>
      </c>
      <c r="HB426" s="166">
        <v>8531</v>
      </c>
      <c r="HC426" s="166">
        <v>8531</v>
      </c>
      <c r="HD426" s="166">
        <v>8531</v>
      </c>
      <c r="HE426" s="166">
        <v>8531</v>
      </c>
      <c r="HF426" s="166">
        <v>8531</v>
      </c>
      <c r="HG426" s="154">
        <v>8531</v>
      </c>
      <c r="HH426" s="154">
        <v>8536</v>
      </c>
      <c r="HI426" s="166">
        <v>8536</v>
      </c>
      <c r="HJ426" s="154">
        <v>8537</v>
      </c>
      <c r="HK426" s="154">
        <v>8536</v>
      </c>
      <c r="HL426" s="166">
        <v>8539</v>
      </c>
      <c r="HM426" s="154">
        <v>8542</v>
      </c>
      <c r="HN426" s="154">
        <v>8541</v>
      </c>
      <c r="HO426" s="166">
        <v>8541</v>
      </c>
      <c r="HP426" s="154">
        <v>8541</v>
      </c>
      <c r="HQ426" s="154">
        <v>8541</v>
      </c>
      <c r="HR426" s="166">
        <v>8541</v>
      </c>
      <c r="HS426" s="154">
        <v>8541</v>
      </c>
      <c r="HT426" s="148">
        <v>8541</v>
      </c>
      <c r="HU426" s="148">
        <v>8536</v>
      </c>
      <c r="HV426" s="148">
        <v>8533</v>
      </c>
      <c r="HW426" s="166">
        <v>8530</v>
      </c>
    </row>
    <row r="427" spans="1:231">
      <c r="A427" s="145">
        <f t="shared" ref="A427:A490" si="56">A428+1</f>
        <v>44253</v>
      </c>
      <c r="B427" s="220">
        <f>'Age&amp;Sex by occurrence date'!$DIA22</f>
        <v>10434</v>
      </c>
      <c r="C427" s="220">
        <v>8640</v>
      </c>
      <c r="D427" s="220">
        <v>8640</v>
      </c>
      <c r="E427" s="220">
        <v>8640</v>
      </c>
      <c r="F427" s="220">
        <v>8640</v>
      </c>
      <c r="G427" s="220">
        <v>8640</v>
      </c>
      <c r="H427" s="220">
        <v>8640</v>
      </c>
      <c r="I427" s="220">
        <v>8640</v>
      </c>
      <c r="J427" s="220">
        <v>8640</v>
      </c>
      <c r="K427" s="220">
        <v>8640</v>
      </c>
      <c r="L427" s="220">
        <v>8640</v>
      </c>
      <c r="M427" s="220">
        <v>8640</v>
      </c>
      <c r="N427" s="220">
        <v>8640</v>
      </c>
      <c r="O427" s="220">
        <v>8640</v>
      </c>
      <c r="P427" s="220">
        <v>8640</v>
      </c>
      <c r="Q427" s="220">
        <v>8640</v>
      </c>
      <c r="R427" s="220">
        <v>8640</v>
      </c>
      <c r="S427" s="220">
        <v>8640</v>
      </c>
      <c r="T427" s="220">
        <v>8640</v>
      </c>
      <c r="U427" s="220">
        <v>8640</v>
      </c>
      <c r="V427" s="220">
        <v>8639</v>
      </c>
      <c r="W427" s="220">
        <v>8639</v>
      </c>
      <c r="X427" s="220">
        <v>8639</v>
      </c>
      <c r="Y427" s="220">
        <v>8639</v>
      </c>
      <c r="Z427" s="220">
        <v>8637</v>
      </c>
      <c r="AA427" s="220">
        <v>8626</v>
      </c>
      <c r="AB427" s="220">
        <v>8538</v>
      </c>
      <c r="AC427" s="220">
        <v>8538</v>
      </c>
      <c r="AD427" s="220">
        <v>8538</v>
      </c>
      <c r="AE427" s="220">
        <v>8537</v>
      </c>
      <c r="AF427" s="220">
        <v>8537</v>
      </c>
      <c r="AG427" s="220">
        <v>8537</v>
      </c>
      <c r="AH427" s="220">
        <v>8537</v>
      </c>
      <c r="AI427" s="220">
        <v>8537</v>
      </c>
      <c r="AJ427" s="220">
        <v>8537</v>
      </c>
      <c r="AK427" s="220">
        <v>8537</v>
      </c>
      <c r="AL427" s="220">
        <v>8537</v>
      </c>
      <c r="AM427" s="220">
        <v>8537</v>
      </c>
      <c r="AN427" s="220">
        <v>8537</v>
      </c>
      <c r="AO427" s="220">
        <v>8537</v>
      </c>
      <c r="AP427" s="220">
        <v>8537</v>
      </c>
      <c r="AQ427" s="220">
        <v>8537</v>
      </c>
      <c r="AR427" s="220">
        <v>8537</v>
      </c>
      <c r="AS427" s="220">
        <v>8537</v>
      </c>
      <c r="AT427" s="220">
        <v>8537</v>
      </c>
      <c r="AU427" s="220">
        <v>8537</v>
      </c>
      <c r="AV427" s="220">
        <v>8537</v>
      </c>
      <c r="AW427" s="220">
        <v>8537</v>
      </c>
      <c r="AX427" s="220">
        <v>8537</v>
      </c>
      <c r="AY427" s="220">
        <v>8537</v>
      </c>
      <c r="AZ427" s="220">
        <v>8537</v>
      </c>
      <c r="BA427" s="220">
        <v>8537</v>
      </c>
      <c r="BB427" s="220">
        <v>8537</v>
      </c>
      <c r="BC427" s="220">
        <v>8537</v>
      </c>
      <c r="BD427" s="220">
        <v>8537</v>
      </c>
      <c r="BE427" s="220">
        <v>8537</v>
      </c>
      <c r="BF427" s="220">
        <v>8537</v>
      </c>
      <c r="BG427" s="220">
        <v>8537</v>
      </c>
      <c r="BH427" s="220">
        <v>8537</v>
      </c>
      <c r="BI427" s="220">
        <v>8537</v>
      </c>
      <c r="BJ427" s="220">
        <v>8537</v>
      </c>
      <c r="BK427" s="220">
        <v>8537</v>
      </c>
      <c r="BL427" s="220">
        <v>8537</v>
      </c>
      <c r="BM427" s="220">
        <v>8537</v>
      </c>
      <c r="BN427" s="220">
        <v>8537</v>
      </c>
      <c r="BO427" s="220">
        <v>8537</v>
      </c>
      <c r="BP427" s="220">
        <v>8537</v>
      </c>
      <c r="BQ427" s="220">
        <v>8537</v>
      </c>
      <c r="BR427" s="220">
        <v>8537</v>
      </c>
      <c r="BS427" s="220">
        <v>8537</v>
      </c>
      <c r="BT427" s="220">
        <v>8537</v>
      </c>
      <c r="BU427" s="220">
        <v>8537</v>
      </c>
      <c r="BV427" s="220">
        <v>8537</v>
      </c>
      <c r="BW427" s="220">
        <v>8537</v>
      </c>
      <c r="BX427" s="220">
        <v>8537</v>
      </c>
      <c r="BY427" s="220">
        <v>8537</v>
      </c>
      <c r="BZ427" s="220">
        <v>8537</v>
      </c>
      <c r="CA427" s="220">
        <v>8537</v>
      </c>
      <c r="CB427" s="220">
        <v>8537</v>
      </c>
      <c r="CC427" s="220">
        <v>8537</v>
      </c>
      <c r="CD427" s="220">
        <v>8537</v>
      </c>
      <c r="CE427" s="220">
        <v>8537</v>
      </c>
      <c r="CF427" s="220">
        <v>8537</v>
      </c>
      <c r="CG427" s="220">
        <v>8537</v>
      </c>
      <c r="CH427" s="220">
        <v>8537</v>
      </c>
      <c r="CI427" s="220">
        <v>8537</v>
      </c>
      <c r="CJ427" s="220">
        <v>8537</v>
      </c>
      <c r="CK427" s="220">
        <v>8537</v>
      </c>
      <c r="CL427" s="220">
        <v>8537</v>
      </c>
      <c r="CM427" s="220">
        <v>8537</v>
      </c>
      <c r="CN427" s="220">
        <v>8537</v>
      </c>
      <c r="CO427" s="220">
        <v>8537</v>
      </c>
      <c r="CP427" s="220">
        <v>8537</v>
      </c>
      <c r="CQ427" s="220">
        <v>8537</v>
      </c>
      <c r="CR427" s="220">
        <v>8537</v>
      </c>
      <c r="CS427" s="220">
        <v>8537</v>
      </c>
      <c r="CT427" s="220">
        <v>8537</v>
      </c>
      <c r="CU427" s="220">
        <v>8537</v>
      </c>
      <c r="CV427" s="220">
        <v>8537</v>
      </c>
      <c r="CW427" s="220">
        <v>8537</v>
      </c>
      <c r="CX427" s="220">
        <v>8537</v>
      </c>
      <c r="CY427" s="220">
        <v>8537</v>
      </c>
      <c r="CZ427" s="220">
        <v>8537</v>
      </c>
      <c r="DA427" s="220">
        <v>8537</v>
      </c>
      <c r="DB427" s="220">
        <v>8537</v>
      </c>
      <c r="DC427" s="220">
        <v>8537</v>
      </c>
      <c r="DD427" s="220">
        <v>8537</v>
      </c>
      <c r="DE427" s="220">
        <v>8537</v>
      </c>
      <c r="DF427" s="220">
        <v>8537</v>
      </c>
      <c r="DG427" s="220">
        <v>8537</v>
      </c>
      <c r="DH427" s="220">
        <v>8537</v>
      </c>
      <c r="DI427" s="220">
        <v>8537</v>
      </c>
      <c r="DJ427" s="220">
        <v>8537</v>
      </c>
      <c r="DK427" s="220">
        <v>8537</v>
      </c>
      <c r="DL427" s="220">
        <v>8537</v>
      </c>
      <c r="DM427" s="220">
        <v>8537</v>
      </c>
      <c r="DN427" s="220">
        <v>8537</v>
      </c>
      <c r="DO427" s="220">
        <v>8537</v>
      </c>
      <c r="DP427" s="220">
        <v>8537</v>
      </c>
      <c r="DQ427" s="220">
        <v>8537</v>
      </c>
      <c r="DR427" s="220">
        <v>8537</v>
      </c>
      <c r="DS427" s="220">
        <v>8537</v>
      </c>
      <c r="DT427" s="220">
        <v>8510</v>
      </c>
      <c r="DU427" s="220">
        <v>8510</v>
      </c>
      <c r="DV427" s="220">
        <v>8510</v>
      </c>
      <c r="DW427" s="220">
        <v>8520</v>
      </c>
      <c r="DX427" s="220">
        <v>8520</v>
      </c>
      <c r="DY427" s="220">
        <v>8513</v>
      </c>
      <c r="DZ427" s="220">
        <v>8513</v>
      </c>
      <c r="EA427" s="220">
        <v>8507</v>
      </c>
      <c r="EB427" s="220">
        <v>8507</v>
      </c>
      <c r="EC427" s="220">
        <v>8507</v>
      </c>
      <c r="ED427" s="220">
        <v>8507</v>
      </c>
      <c r="EE427" s="220">
        <v>8507</v>
      </c>
      <c r="EF427" s="220">
        <v>8507</v>
      </c>
      <c r="EG427" s="220">
        <v>8507</v>
      </c>
      <c r="EH427" s="220">
        <v>8507</v>
      </c>
      <c r="EI427" s="220">
        <v>8507</v>
      </c>
      <c r="EJ427" s="220">
        <v>8507</v>
      </c>
      <c r="EK427" s="220">
        <v>8507</v>
      </c>
      <c r="EL427" s="220">
        <v>8507</v>
      </c>
      <c r="EM427" s="220">
        <v>8507</v>
      </c>
      <c r="EN427" s="242">
        <v>8507</v>
      </c>
      <c r="EO427" s="232">
        <v>8507</v>
      </c>
      <c r="EP427" s="227">
        <v>8507</v>
      </c>
      <c r="EQ427" s="154">
        <v>8507</v>
      </c>
      <c r="ER427" s="154">
        <v>8507</v>
      </c>
      <c r="ES427" s="154">
        <v>8507</v>
      </c>
      <c r="ET427" s="154">
        <v>8507</v>
      </c>
      <c r="EU427" s="154">
        <v>8507</v>
      </c>
      <c r="EV427" s="154">
        <v>8507</v>
      </c>
      <c r="EW427" s="154">
        <v>8507</v>
      </c>
      <c r="EX427" s="154">
        <v>8507</v>
      </c>
      <c r="EY427" s="154">
        <v>8507</v>
      </c>
      <c r="EZ427" s="154">
        <v>8507</v>
      </c>
      <c r="FA427" s="154">
        <v>8507</v>
      </c>
      <c r="FB427" s="154">
        <v>8507</v>
      </c>
      <c r="FC427" s="166">
        <v>8507</v>
      </c>
      <c r="FD427" s="166">
        <v>8507</v>
      </c>
      <c r="FE427" s="154">
        <v>8507</v>
      </c>
      <c r="FF427" s="154">
        <v>8507</v>
      </c>
      <c r="FG427" s="154">
        <v>8507</v>
      </c>
      <c r="FH427" s="166">
        <v>8507</v>
      </c>
      <c r="FI427" s="166">
        <v>8507</v>
      </c>
      <c r="FJ427" s="166">
        <v>8507</v>
      </c>
      <c r="FK427" s="166">
        <v>8507</v>
      </c>
      <c r="FL427" s="166">
        <v>8507</v>
      </c>
      <c r="FM427" s="166">
        <v>8507</v>
      </c>
      <c r="FN427" s="166">
        <v>8507</v>
      </c>
      <c r="FO427" s="166">
        <v>8507</v>
      </c>
      <c r="FP427" s="166">
        <v>8507</v>
      </c>
      <c r="FQ427" s="166">
        <v>8507</v>
      </c>
      <c r="FR427" s="154">
        <v>8507</v>
      </c>
      <c r="FS427" s="154">
        <v>8507</v>
      </c>
      <c r="FT427" s="154">
        <v>8507</v>
      </c>
      <c r="FU427" s="154">
        <v>8507</v>
      </c>
      <c r="FV427" s="154">
        <v>8507</v>
      </c>
      <c r="FW427" s="154">
        <v>8507</v>
      </c>
      <c r="FX427" s="154">
        <v>8507</v>
      </c>
      <c r="FY427" s="166">
        <v>8507</v>
      </c>
      <c r="FZ427" s="166">
        <v>8507</v>
      </c>
      <c r="GA427" s="166">
        <v>8507</v>
      </c>
      <c r="GB427" s="166">
        <v>8507</v>
      </c>
      <c r="GC427" s="166">
        <v>8507</v>
      </c>
      <c r="GD427" s="166">
        <v>8507</v>
      </c>
      <c r="GE427" s="166">
        <v>8507</v>
      </c>
      <c r="GF427" s="166">
        <v>8507</v>
      </c>
      <c r="GG427" s="166">
        <v>8507</v>
      </c>
      <c r="GH427" s="166">
        <v>8507</v>
      </c>
      <c r="GI427" s="166">
        <v>8507</v>
      </c>
      <c r="GJ427" s="166">
        <v>8507</v>
      </c>
      <c r="GK427" s="166">
        <v>8507</v>
      </c>
      <c r="GL427" s="166">
        <v>8507</v>
      </c>
      <c r="GM427" s="166">
        <v>8508</v>
      </c>
      <c r="GN427" s="166">
        <v>8508</v>
      </c>
      <c r="GO427" s="166">
        <v>8508</v>
      </c>
      <c r="GP427" s="166">
        <v>8508</v>
      </c>
      <c r="GQ427" s="166">
        <v>8508</v>
      </c>
      <c r="GR427" s="166">
        <v>8508</v>
      </c>
      <c r="GS427" s="166">
        <v>8508</v>
      </c>
      <c r="GT427" s="166">
        <v>8508</v>
      </c>
      <c r="GU427" s="166">
        <v>8508</v>
      </c>
      <c r="GV427" s="166">
        <v>8508</v>
      </c>
      <c r="GW427" s="166">
        <v>8508</v>
      </c>
      <c r="GX427" s="166">
        <v>8508</v>
      </c>
      <c r="GY427" s="166">
        <v>8508</v>
      </c>
      <c r="GZ427" s="166">
        <v>8508</v>
      </c>
      <c r="HA427" s="166">
        <v>8508</v>
      </c>
      <c r="HB427" s="166">
        <v>8508</v>
      </c>
      <c r="HC427" s="166">
        <v>8508</v>
      </c>
      <c r="HD427" s="166">
        <v>8508</v>
      </c>
      <c r="HE427" s="166">
        <v>8508</v>
      </c>
      <c r="HF427" s="166">
        <v>8508</v>
      </c>
      <c r="HG427" s="154">
        <v>8508</v>
      </c>
      <c r="HH427" s="154">
        <v>8513</v>
      </c>
      <c r="HI427" s="166">
        <v>8513</v>
      </c>
      <c r="HJ427" s="154">
        <v>8514</v>
      </c>
      <c r="HK427" s="154">
        <v>8513</v>
      </c>
      <c r="HL427" s="166">
        <v>8516</v>
      </c>
      <c r="HM427" s="154">
        <v>8519</v>
      </c>
      <c r="HN427" s="154">
        <v>8518</v>
      </c>
      <c r="HO427" s="166">
        <v>8518</v>
      </c>
      <c r="HP427" s="154">
        <v>8518</v>
      </c>
      <c r="HQ427" s="154">
        <v>8518</v>
      </c>
      <c r="HR427" s="166">
        <v>8518</v>
      </c>
      <c r="HS427" s="154">
        <v>8518</v>
      </c>
      <c r="HT427" s="148">
        <v>8518</v>
      </c>
      <c r="HU427" s="148">
        <v>8513</v>
      </c>
      <c r="HV427" s="148">
        <v>8510</v>
      </c>
      <c r="HW427" s="166">
        <v>8507</v>
      </c>
    </row>
    <row r="428" spans="1:231">
      <c r="A428" s="145">
        <f t="shared" si="56"/>
        <v>44252</v>
      </c>
      <c r="B428" s="220">
        <f>'Age&amp;Sex by occurrence date'!$DIH22</f>
        <v>10409</v>
      </c>
      <c r="C428" s="220">
        <v>8620</v>
      </c>
      <c r="D428" s="220">
        <v>8620</v>
      </c>
      <c r="E428" s="220">
        <v>8620</v>
      </c>
      <c r="F428" s="220">
        <v>8620</v>
      </c>
      <c r="G428" s="220">
        <v>8620</v>
      </c>
      <c r="H428" s="220">
        <v>8620</v>
      </c>
      <c r="I428" s="220">
        <v>8620</v>
      </c>
      <c r="J428" s="220">
        <v>8620</v>
      </c>
      <c r="K428" s="220">
        <v>8620</v>
      </c>
      <c r="L428" s="220">
        <v>8620</v>
      </c>
      <c r="M428" s="220">
        <v>8620</v>
      </c>
      <c r="N428" s="220">
        <v>8620</v>
      </c>
      <c r="O428" s="220">
        <v>8620</v>
      </c>
      <c r="P428" s="220">
        <v>8620</v>
      </c>
      <c r="Q428" s="220">
        <v>8620</v>
      </c>
      <c r="R428" s="220">
        <v>8620</v>
      </c>
      <c r="S428" s="220">
        <v>8620</v>
      </c>
      <c r="T428" s="220">
        <v>8620</v>
      </c>
      <c r="U428" s="220">
        <v>8620</v>
      </c>
      <c r="V428" s="220">
        <v>8619</v>
      </c>
      <c r="W428" s="220">
        <v>8619</v>
      </c>
      <c r="X428" s="220">
        <v>8619</v>
      </c>
      <c r="Y428" s="220">
        <v>8619</v>
      </c>
      <c r="Z428" s="220">
        <v>8617</v>
      </c>
      <c r="AA428" s="220">
        <v>8606</v>
      </c>
      <c r="AB428" s="220">
        <v>8519</v>
      </c>
      <c r="AC428" s="220">
        <v>8519</v>
      </c>
      <c r="AD428" s="220">
        <v>8519</v>
      </c>
      <c r="AE428" s="220">
        <v>8518</v>
      </c>
      <c r="AF428" s="220">
        <v>8518</v>
      </c>
      <c r="AG428" s="220">
        <v>8518</v>
      </c>
      <c r="AH428" s="220">
        <v>8518</v>
      </c>
      <c r="AI428" s="220">
        <v>8518</v>
      </c>
      <c r="AJ428" s="220">
        <v>8518</v>
      </c>
      <c r="AK428" s="220">
        <v>8518</v>
      </c>
      <c r="AL428" s="220">
        <v>8518</v>
      </c>
      <c r="AM428" s="220">
        <v>8518</v>
      </c>
      <c r="AN428" s="220">
        <v>8518</v>
      </c>
      <c r="AO428" s="220">
        <v>8518</v>
      </c>
      <c r="AP428" s="220">
        <v>8518</v>
      </c>
      <c r="AQ428" s="220">
        <v>8518</v>
      </c>
      <c r="AR428" s="220">
        <v>8518</v>
      </c>
      <c r="AS428" s="220">
        <v>8518</v>
      </c>
      <c r="AT428" s="220">
        <v>8518</v>
      </c>
      <c r="AU428" s="220">
        <v>8518</v>
      </c>
      <c r="AV428" s="220">
        <v>8518</v>
      </c>
      <c r="AW428" s="220">
        <v>8518</v>
      </c>
      <c r="AX428" s="220">
        <v>8518</v>
      </c>
      <c r="AY428" s="220">
        <v>8518</v>
      </c>
      <c r="AZ428" s="220">
        <v>8518</v>
      </c>
      <c r="BA428" s="220">
        <v>8518</v>
      </c>
      <c r="BB428" s="220">
        <v>8518</v>
      </c>
      <c r="BC428" s="220">
        <v>8518</v>
      </c>
      <c r="BD428" s="220">
        <v>8518</v>
      </c>
      <c r="BE428" s="220">
        <v>8518</v>
      </c>
      <c r="BF428" s="220">
        <v>8518</v>
      </c>
      <c r="BG428" s="220">
        <v>8518</v>
      </c>
      <c r="BH428" s="220">
        <v>8518</v>
      </c>
      <c r="BI428" s="220">
        <v>8518</v>
      </c>
      <c r="BJ428" s="220">
        <v>8518</v>
      </c>
      <c r="BK428" s="220">
        <v>8518</v>
      </c>
      <c r="BL428" s="220">
        <v>8518</v>
      </c>
      <c r="BM428" s="220">
        <v>8518</v>
      </c>
      <c r="BN428" s="220">
        <v>8518</v>
      </c>
      <c r="BO428" s="220">
        <v>8518</v>
      </c>
      <c r="BP428" s="220">
        <v>8518</v>
      </c>
      <c r="BQ428" s="220">
        <v>8518</v>
      </c>
      <c r="BR428" s="220">
        <v>8518</v>
      </c>
      <c r="BS428" s="220">
        <v>8518</v>
      </c>
      <c r="BT428" s="220">
        <v>8518</v>
      </c>
      <c r="BU428" s="220">
        <v>8518</v>
      </c>
      <c r="BV428" s="220">
        <v>8518</v>
      </c>
      <c r="BW428" s="220">
        <v>8518</v>
      </c>
      <c r="BX428" s="220">
        <v>8518</v>
      </c>
      <c r="BY428" s="220">
        <v>8518</v>
      </c>
      <c r="BZ428" s="220">
        <v>8518</v>
      </c>
      <c r="CA428" s="220">
        <v>8518</v>
      </c>
      <c r="CB428" s="220">
        <v>8518</v>
      </c>
      <c r="CC428" s="220">
        <v>8518</v>
      </c>
      <c r="CD428" s="220">
        <v>8518</v>
      </c>
      <c r="CE428" s="220">
        <v>8518</v>
      </c>
      <c r="CF428" s="220">
        <v>8518</v>
      </c>
      <c r="CG428" s="220">
        <v>8518</v>
      </c>
      <c r="CH428" s="220">
        <v>8518</v>
      </c>
      <c r="CI428" s="220">
        <v>8518</v>
      </c>
      <c r="CJ428" s="220">
        <v>8518</v>
      </c>
      <c r="CK428" s="220">
        <v>8518</v>
      </c>
      <c r="CL428" s="220">
        <v>8518</v>
      </c>
      <c r="CM428" s="220">
        <v>8518</v>
      </c>
      <c r="CN428" s="220">
        <v>8518</v>
      </c>
      <c r="CO428" s="220">
        <v>8518</v>
      </c>
      <c r="CP428" s="220">
        <v>8518</v>
      </c>
      <c r="CQ428" s="220">
        <v>8518</v>
      </c>
      <c r="CR428" s="220">
        <v>8518</v>
      </c>
      <c r="CS428" s="220">
        <v>8518</v>
      </c>
      <c r="CT428" s="220">
        <v>8518</v>
      </c>
      <c r="CU428" s="220">
        <v>8518</v>
      </c>
      <c r="CV428" s="220">
        <v>8518</v>
      </c>
      <c r="CW428" s="220">
        <v>8518</v>
      </c>
      <c r="CX428" s="220">
        <v>8518</v>
      </c>
      <c r="CY428" s="220">
        <v>8518</v>
      </c>
      <c r="CZ428" s="220">
        <v>8518</v>
      </c>
      <c r="DA428" s="220">
        <v>8518</v>
      </c>
      <c r="DB428" s="220">
        <v>8518</v>
      </c>
      <c r="DC428" s="220">
        <v>8518</v>
      </c>
      <c r="DD428" s="220">
        <v>8518</v>
      </c>
      <c r="DE428" s="220">
        <v>8518</v>
      </c>
      <c r="DF428" s="220">
        <v>8518</v>
      </c>
      <c r="DG428" s="220">
        <v>8518</v>
      </c>
      <c r="DH428" s="220">
        <v>8518</v>
      </c>
      <c r="DI428" s="220">
        <v>8518</v>
      </c>
      <c r="DJ428" s="220">
        <v>8518</v>
      </c>
      <c r="DK428" s="220">
        <v>8518</v>
      </c>
      <c r="DL428" s="220">
        <v>8518</v>
      </c>
      <c r="DM428" s="220">
        <v>8518</v>
      </c>
      <c r="DN428" s="220">
        <v>8518</v>
      </c>
      <c r="DO428" s="220">
        <v>8518</v>
      </c>
      <c r="DP428" s="220">
        <v>8518</v>
      </c>
      <c r="DQ428" s="220">
        <v>8518</v>
      </c>
      <c r="DR428" s="220">
        <v>8518</v>
      </c>
      <c r="DS428" s="220">
        <v>8518</v>
      </c>
      <c r="DT428" s="220">
        <v>8491</v>
      </c>
      <c r="DU428" s="220">
        <v>8491</v>
      </c>
      <c r="DV428" s="220">
        <v>8491</v>
      </c>
      <c r="DW428" s="220">
        <v>8501</v>
      </c>
      <c r="DX428" s="220">
        <v>8501</v>
      </c>
      <c r="DY428" s="220">
        <v>8494</v>
      </c>
      <c r="DZ428" s="220">
        <v>8494</v>
      </c>
      <c r="EA428" s="220">
        <v>8488</v>
      </c>
      <c r="EB428" s="220">
        <v>8488</v>
      </c>
      <c r="EC428" s="220">
        <v>8488</v>
      </c>
      <c r="ED428" s="220">
        <v>8488</v>
      </c>
      <c r="EE428" s="220">
        <v>8488</v>
      </c>
      <c r="EF428" s="220">
        <v>8488</v>
      </c>
      <c r="EG428" s="220">
        <v>8488</v>
      </c>
      <c r="EH428" s="220">
        <v>8488</v>
      </c>
      <c r="EI428" s="220">
        <v>8488</v>
      </c>
      <c r="EJ428" s="220">
        <v>8488</v>
      </c>
      <c r="EK428" s="220">
        <v>8488</v>
      </c>
      <c r="EL428" s="220">
        <v>8488</v>
      </c>
      <c r="EM428" s="220">
        <v>8488</v>
      </c>
      <c r="EN428" s="242">
        <v>8488</v>
      </c>
      <c r="EO428" s="232">
        <v>8488</v>
      </c>
      <c r="EP428" s="228">
        <v>8488</v>
      </c>
      <c r="EQ428" s="166">
        <v>8488</v>
      </c>
      <c r="ER428" s="166">
        <v>8488</v>
      </c>
      <c r="ES428" s="166">
        <v>8488</v>
      </c>
      <c r="ET428" s="166">
        <v>8488</v>
      </c>
      <c r="EU428" s="166">
        <v>8488</v>
      </c>
      <c r="EV428" s="166">
        <v>8488</v>
      </c>
      <c r="EW428" s="166">
        <v>8488</v>
      </c>
      <c r="EX428" s="166">
        <v>8488</v>
      </c>
      <c r="EY428" s="166">
        <v>8488</v>
      </c>
      <c r="EZ428" s="166">
        <v>8488</v>
      </c>
      <c r="FA428" s="166">
        <v>8488</v>
      </c>
      <c r="FB428" s="154">
        <v>8488</v>
      </c>
      <c r="FC428" s="154">
        <v>8488</v>
      </c>
      <c r="FD428" s="154">
        <v>8488</v>
      </c>
      <c r="FE428" s="166">
        <v>8488</v>
      </c>
      <c r="FF428" s="166">
        <v>8488</v>
      </c>
      <c r="FG428" s="166">
        <v>8488</v>
      </c>
      <c r="FH428" s="154">
        <v>8488</v>
      </c>
      <c r="FI428" s="154">
        <v>8488</v>
      </c>
      <c r="FJ428" s="166">
        <v>8488</v>
      </c>
      <c r="FK428" s="154">
        <v>8488</v>
      </c>
      <c r="FL428" s="154">
        <v>8488</v>
      </c>
      <c r="FM428" s="154">
        <v>8488</v>
      </c>
      <c r="FN428" s="154">
        <v>8488</v>
      </c>
      <c r="FO428" s="154">
        <v>8488</v>
      </c>
      <c r="FP428" s="154">
        <v>8488</v>
      </c>
      <c r="FQ428" s="154">
        <v>8488</v>
      </c>
      <c r="FR428" s="166">
        <v>8488</v>
      </c>
      <c r="FS428" s="166">
        <v>8488</v>
      </c>
      <c r="FT428" s="166">
        <v>8488</v>
      </c>
      <c r="FU428" s="166">
        <v>8488</v>
      </c>
      <c r="FV428" s="166">
        <v>8488</v>
      </c>
      <c r="FW428" s="166">
        <v>8488</v>
      </c>
      <c r="FX428" s="166">
        <v>8488</v>
      </c>
      <c r="FY428" s="154">
        <v>8488</v>
      </c>
      <c r="FZ428" s="154">
        <v>8488</v>
      </c>
      <c r="GA428" s="154">
        <v>8488</v>
      </c>
      <c r="GB428" s="154">
        <v>8488</v>
      </c>
      <c r="GC428" s="154">
        <v>8488</v>
      </c>
      <c r="GD428" s="154">
        <v>8488</v>
      </c>
      <c r="GE428" s="154">
        <v>8488</v>
      </c>
      <c r="GF428" s="154">
        <v>8488</v>
      </c>
      <c r="GG428" s="154">
        <v>8488</v>
      </c>
      <c r="GH428" s="154">
        <v>8488</v>
      </c>
      <c r="GI428" s="154">
        <v>8488</v>
      </c>
      <c r="GJ428" s="154">
        <v>8488</v>
      </c>
      <c r="GK428" s="154">
        <v>8488</v>
      </c>
      <c r="GL428" s="154">
        <v>8488</v>
      </c>
      <c r="GM428" s="154">
        <v>8489</v>
      </c>
      <c r="GN428" s="154">
        <v>8489</v>
      </c>
      <c r="GO428" s="154">
        <v>8489</v>
      </c>
      <c r="GP428" s="154">
        <v>8489</v>
      </c>
      <c r="GQ428" s="154">
        <v>8489</v>
      </c>
      <c r="GR428" s="154">
        <v>8489</v>
      </c>
      <c r="GS428" s="154">
        <v>8489</v>
      </c>
      <c r="GT428" s="154">
        <v>8489</v>
      </c>
      <c r="GU428" s="154">
        <v>8489</v>
      </c>
      <c r="GV428" s="154">
        <v>8489</v>
      </c>
      <c r="GW428" s="154">
        <v>8489</v>
      </c>
      <c r="GX428" s="166">
        <v>8489</v>
      </c>
      <c r="GY428" s="166">
        <v>8489</v>
      </c>
      <c r="GZ428" s="166">
        <v>8489</v>
      </c>
      <c r="HA428" s="166">
        <v>8489</v>
      </c>
      <c r="HB428" s="166">
        <v>8489</v>
      </c>
      <c r="HC428" s="166">
        <v>8489</v>
      </c>
      <c r="HD428" s="166">
        <v>8489</v>
      </c>
      <c r="HE428" s="166">
        <v>8489</v>
      </c>
      <c r="HF428" s="166">
        <v>8489</v>
      </c>
      <c r="HG428" s="154">
        <v>8489</v>
      </c>
      <c r="HH428" s="154">
        <v>8494</v>
      </c>
      <c r="HI428" s="166">
        <v>8494</v>
      </c>
      <c r="HJ428" s="154">
        <v>8495</v>
      </c>
      <c r="HK428" s="154">
        <v>8494</v>
      </c>
      <c r="HL428" s="166">
        <v>8497</v>
      </c>
      <c r="HM428" s="154">
        <v>8500</v>
      </c>
      <c r="HN428" s="154">
        <v>8499</v>
      </c>
      <c r="HO428" s="166">
        <v>8499</v>
      </c>
      <c r="HP428" s="154">
        <v>8499</v>
      </c>
      <c r="HQ428" s="154">
        <v>8499</v>
      </c>
      <c r="HR428" s="166">
        <v>8499</v>
      </c>
      <c r="HS428" s="154">
        <v>8499</v>
      </c>
      <c r="HT428" s="148">
        <v>8499</v>
      </c>
      <c r="HU428" s="148">
        <v>8494</v>
      </c>
      <c r="HV428" s="148">
        <v>8491</v>
      </c>
      <c r="HW428" s="166">
        <v>8488</v>
      </c>
    </row>
    <row r="429" spans="1:231">
      <c r="A429" s="145">
        <f t="shared" si="56"/>
        <v>44251</v>
      </c>
      <c r="B429" s="220">
        <f>'Age&amp;Sex by occurrence date'!$DIO22</f>
        <v>10381</v>
      </c>
      <c r="C429" s="220">
        <v>8599</v>
      </c>
      <c r="D429" s="220">
        <v>8599</v>
      </c>
      <c r="E429" s="220">
        <v>8599</v>
      </c>
      <c r="F429" s="220">
        <v>8599</v>
      </c>
      <c r="G429" s="220">
        <v>8599</v>
      </c>
      <c r="H429" s="220">
        <v>8599</v>
      </c>
      <c r="I429" s="220">
        <v>8599</v>
      </c>
      <c r="J429" s="220">
        <v>8599</v>
      </c>
      <c r="K429" s="220">
        <v>8599</v>
      </c>
      <c r="L429" s="220">
        <v>8599</v>
      </c>
      <c r="M429" s="220">
        <v>8599</v>
      </c>
      <c r="N429" s="220">
        <v>8599</v>
      </c>
      <c r="O429" s="220">
        <v>8599</v>
      </c>
      <c r="P429" s="220">
        <v>8599</v>
      </c>
      <c r="Q429" s="220">
        <v>8599</v>
      </c>
      <c r="R429" s="220">
        <v>8599</v>
      </c>
      <c r="S429" s="220">
        <v>8599</v>
      </c>
      <c r="T429" s="220">
        <v>8599</v>
      </c>
      <c r="U429" s="220">
        <v>8599</v>
      </c>
      <c r="V429" s="220">
        <v>8598</v>
      </c>
      <c r="W429" s="220">
        <v>8598</v>
      </c>
      <c r="X429" s="220">
        <v>8598</v>
      </c>
      <c r="Y429" s="220">
        <v>8598</v>
      </c>
      <c r="Z429" s="220">
        <v>8596</v>
      </c>
      <c r="AA429" s="220">
        <v>8586</v>
      </c>
      <c r="AB429" s="220">
        <v>8500</v>
      </c>
      <c r="AC429" s="220">
        <v>8500</v>
      </c>
      <c r="AD429" s="220">
        <v>8500</v>
      </c>
      <c r="AE429" s="220">
        <v>8499</v>
      </c>
      <c r="AF429" s="220">
        <v>8499</v>
      </c>
      <c r="AG429" s="220">
        <v>8499</v>
      </c>
      <c r="AH429" s="220">
        <v>8499</v>
      </c>
      <c r="AI429" s="220">
        <v>8499</v>
      </c>
      <c r="AJ429" s="220">
        <v>8499</v>
      </c>
      <c r="AK429" s="220">
        <v>8499</v>
      </c>
      <c r="AL429" s="220">
        <v>8499</v>
      </c>
      <c r="AM429" s="220">
        <v>8499</v>
      </c>
      <c r="AN429" s="220">
        <v>8499</v>
      </c>
      <c r="AO429" s="220">
        <v>8499</v>
      </c>
      <c r="AP429" s="220">
        <v>8499</v>
      </c>
      <c r="AQ429" s="220">
        <v>8499</v>
      </c>
      <c r="AR429" s="220">
        <v>8499</v>
      </c>
      <c r="AS429" s="220">
        <v>8499</v>
      </c>
      <c r="AT429" s="220">
        <v>8499</v>
      </c>
      <c r="AU429" s="220">
        <v>8499</v>
      </c>
      <c r="AV429" s="220">
        <v>8499</v>
      </c>
      <c r="AW429" s="220">
        <v>8499</v>
      </c>
      <c r="AX429" s="220">
        <v>8499</v>
      </c>
      <c r="AY429" s="220">
        <v>8499</v>
      </c>
      <c r="AZ429" s="220">
        <v>8499</v>
      </c>
      <c r="BA429" s="220">
        <v>8499</v>
      </c>
      <c r="BB429" s="220">
        <v>8499</v>
      </c>
      <c r="BC429" s="220">
        <v>8499</v>
      </c>
      <c r="BD429" s="220">
        <v>8499</v>
      </c>
      <c r="BE429" s="220">
        <v>8499</v>
      </c>
      <c r="BF429" s="220">
        <v>8499</v>
      </c>
      <c r="BG429" s="220">
        <v>8499</v>
      </c>
      <c r="BH429" s="220">
        <v>8499</v>
      </c>
      <c r="BI429" s="220">
        <v>8499</v>
      </c>
      <c r="BJ429" s="220">
        <v>8499</v>
      </c>
      <c r="BK429" s="220">
        <v>8499</v>
      </c>
      <c r="BL429" s="220">
        <v>8499</v>
      </c>
      <c r="BM429" s="220">
        <v>8499</v>
      </c>
      <c r="BN429" s="220">
        <v>8499</v>
      </c>
      <c r="BO429" s="220">
        <v>8499</v>
      </c>
      <c r="BP429" s="220">
        <v>8499</v>
      </c>
      <c r="BQ429" s="220">
        <v>8499</v>
      </c>
      <c r="BR429" s="220">
        <v>8499</v>
      </c>
      <c r="BS429" s="220">
        <v>8499</v>
      </c>
      <c r="BT429" s="220">
        <v>8499</v>
      </c>
      <c r="BU429" s="220">
        <v>8499</v>
      </c>
      <c r="BV429" s="220">
        <v>8499</v>
      </c>
      <c r="BW429" s="220">
        <v>8499</v>
      </c>
      <c r="BX429" s="220">
        <v>8499</v>
      </c>
      <c r="BY429" s="220">
        <v>8499</v>
      </c>
      <c r="BZ429" s="220">
        <v>8499</v>
      </c>
      <c r="CA429" s="220">
        <v>8499</v>
      </c>
      <c r="CB429" s="220">
        <v>8499</v>
      </c>
      <c r="CC429" s="220">
        <v>8499</v>
      </c>
      <c r="CD429" s="220">
        <v>8499</v>
      </c>
      <c r="CE429" s="220">
        <v>8499</v>
      </c>
      <c r="CF429" s="220">
        <v>8499</v>
      </c>
      <c r="CG429" s="220">
        <v>8499</v>
      </c>
      <c r="CH429" s="220">
        <v>8499</v>
      </c>
      <c r="CI429" s="220">
        <v>8499</v>
      </c>
      <c r="CJ429" s="220">
        <v>8499</v>
      </c>
      <c r="CK429" s="220">
        <v>8499</v>
      </c>
      <c r="CL429" s="220">
        <v>8499</v>
      </c>
      <c r="CM429" s="220">
        <v>8499</v>
      </c>
      <c r="CN429" s="220">
        <v>8499</v>
      </c>
      <c r="CO429" s="220">
        <v>8499</v>
      </c>
      <c r="CP429" s="220">
        <v>8499</v>
      </c>
      <c r="CQ429" s="220">
        <v>8499</v>
      </c>
      <c r="CR429" s="220">
        <v>8499</v>
      </c>
      <c r="CS429" s="220">
        <v>8499</v>
      </c>
      <c r="CT429" s="220">
        <v>8499</v>
      </c>
      <c r="CU429" s="220">
        <v>8499</v>
      </c>
      <c r="CV429" s="220">
        <v>8499</v>
      </c>
      <c r="CW429" s="220">
        <v>8499</v>
      </c>
      <c r="CX429" s="220">
        <v>8499</v>
      </c>
      <c r="CY429" s="220">
        <v>8499</v>
      </c>
      <c r="CZ429" s="220">
        <v>8499</v>
      </c>
      <c r="DA429" s="220">
        <v>8499</v>
      </c>
      <c r="DB429" s="220">
        <v>8499</v>
      </c>
      <c r="DC429" s="220">
        <v>8499</v>
      </c>
      <c r="DD429" s="220">
        <v>8499</v>
      </c>
      <c r="DE429" s="220">
        <v>8499</v>
      </c>
      <c r="DF429" s="220">
        <v>8499</v>
      </c>
      <c r="DG429" s="220">
        <v>8499</v>
      </c>
      <c r="DH429" s="220">
        <v>8499</v>
      </c>
      <c r="DI429" s="220">
        <v>8499</v>
      </c>
      <c r="DJ429" s="220">
        <v>8499</v>
      </c>
      <c r="DK429" s="220">
        <v>8499</v>
      </c>
      <c r="DL429" s="220">
        <v>8499</v>
      </c>
      <c r="DM429" s="220">
        <v>8499</v>
      </c>
      <c r="DN429" s="220">
        <v>8499</v>
      </c>
      <c r="DO429" s="220">
        <v>8499</v>
      </c>
      <c r="DP429" s="220">
        <v>8499</v>
      </c>
      <c r="DQ429" s="220">
        <v>8499</v>
      </c>
      <c r="DR429" s="220">
        <v>8499</v>
      </c>
      <c r="DS429" s="220">
        <v>8499</v>
      </c>
      <c r="DT429" s="220">
        <v>8472</v>
      </c>
      <c r="DU429" s="220">
        <v>8472</v>
      </c>
      <c r="DV429" s="220">
        <v>8472</v>
      </c>
      <c r="DW429" s="220">
        <v>8482</v>
      </c>
      <c r="DX429" s="220">
        <v>8482</v>
      </c>
      <c r="DY429" s="220">
        <v>8475</v>
      </c>
      <c r="DZ429" s="220">
        <v>8475</v>
      </c>
      <c r="EA429" s="220">
        <v>8469</v>
      </c>
      <c r="EB429" s="220">
        <v>8469</v>
      </c>
      <c r="EC429" s="220">
        <v>8469</v>
      </c>
      <c r="ED429" s="220">
        <v>8469</v>
      </c>
      <c r="EE429" s="220">
        <v>8469</v>
      </c>
      <c r="EF429" s="220">
        <v>8469</v>
      </c>
      <c r="EG429" s="220">
        <v>8469</v>
      </c>
      <c r="EH429" s="220">
        <v>8469</v>
      </c>
      <c r="EI429" s="220">
        <v>8469</v>
      </c>
      <c r="EJ429" s="220">
        <v>8469</v>
      </c>
      <c r="EK429" s="220">
        <v>8469</v>
      </c>
      <c r="EL429" s="220">
        <v>8469</v>
      </c>
      <c r="EM429" s="220">
        <v>8469</v>
      </c>
      <c r="EN429" s="242">
        <v>8469</v>
      </c>
      <c r="EO429" s="232">
        <v>8469</v>
      </c>
      <c r="EP429" s="227">
        <v>8469</v>
      </c>
      <c r="EQ429" s="154">
        <v>8469</v>
      </c>
      <c r="ER429" s="154">
        <v>8469</v>
      </c>
      <c r="ES429" s="154">
        <v>8469</v>
      </c>
      <c r="ET429" s="154">
        <v>8469</v>
      </c>
      <c r="EU429" s="154">
        <v>8469</v>
      </c>
      <c r="EV429" s="154">
        <v>8469</v>
      </c>
      <c r="EW429" s="166">
        <v>8469</v>
      </c>
      <c r="EX429" s="166">
        <v>8469</v>
      </c>
      <c r="EY429" s="166">
        <v>8469</v>
      </c>
      <c r="EZ429" s="166">
        <v>8469</v>
      </c>
      <c r="FA429" s="166">
        <v>8469</v>
      </c>
      <c r="FB429" s="166">
        <v>8469</v>
      </c>
      <c r="FC429" s="166">
        <v>8469</v>
      </c>
      <c r="FD429" s="154">
        <v>8469</v>
      </c>
      <c r="FE429" s="166">
        <v>8469</v>
      </c>
      <c r="FF429" s="166">
        <v>8469</v>
      </c>
      <c r="FG429" s="154">
        <v>8469</v>
      </c>
      <c r="FH429" s="166">
        <v>8469</v>
      </c>
      <c r="FI429" s="154">
        <v>8469</v>
      </c>
      <c r="FJ429" s="154">
        <v>8469</v>
      </c>
      <c r="FK429" s="166">
        <v>8469</v>
      </c>
      <c r="FL429" s="166">
        <v>8469</v>
      </c>
      <c r="FM429" s="166">
        <v>8469</v>
      </c>
      <c r="FN429" s="166">
        <v>8469</v>
      </c>
      <c r="FO429" s="166">
        <v>8469</v>
      </c>
      <c r="FP429" s="166">
        <v>8469</v>
      </c>
      <c r="FQ429" s="166">
        <v>8469</v>
      </c>
      <c r="FR429" s="166">
        <v>8469</v>
      </c>
      <c r="FS429" s="166">
        <v>8469</v>
      </c>
      <c r="FT429" s="166">
        <v>8469</v>
      </c>
      <c r="FU429" s="166">
        <v>8469</v>
      </c>
      <c r="FV429" s="166">
        <v>8469</v>
      </c>
      <c r="FW429" s="166">
        <v>8469</v>
      </c>
      <c r="FX429" s="166">
        <v>8469</v>
      </c>
      <c r="FY429" s="166">
        <v>8469</v>
      </c>
      <c r="FZ429" s="166">
        <v>8469</v>
      </c>
      <c r="GA429" s="166">
        <v>8469</v>
      </c>
      <c r="GB429" s="166">
        <v>8469</v>
      </c>
      <c r="GC429" s="166">
        <v>8469</v>
      </c>
      <c r="GD429" s="166">
        <v>8469</v>
      </c>
      <c r="GE429" s="166">
        <v>8469</v>
      </c>
      <c r="GF429" s="166">
        <v>8469</v>
      </c>
      <c r="GG429" s="166">
        <v>8469</v>
      </c>
      <c r="GH429" s="166">
        <v>8469</v>
      </c>
      <c r="GI429" s="166">
        <v>8469</v>
      </c>
      <c r="GJ429" s="166">
        <v>8469</v>
      </c>
      <c r="GK429" s="154">
        <v>8469</v>
      </c>
      <c r="GL429" s="154">
        <v>8469</v>
      </c>
      <c r="GM429" s="154">
        <v>8470</v>
      </c>
      <c r="GN429" s="154">
        <v>8470</v>
      </c>
      <c r="GO429" s="154">
        <v>8470</v>
      </c>
      <c r="GP429" s="154">
        <v>8470</v>
      </c>
      <c r="GQ429" s="154">
        <v>8470</v>
      </c>
      <c r="GR429" s="154">
        <v>8470</v>
      </c>
      <c r="GS429" s="154">
        <v>8470</v>
      </c>
      <c r="GT429" s="166">
        <v>8470</v>
      </c>
      <c r="GU429" s="166">
        <v>8470</v>
      </c>
      <c r="GV429" s="166">
        <v>8470</v>
      </c>
      <c r="GW429" s="166">
        <v>8470</v>
      </c>
      <c r="GX429" s="166">
        <v>8470</v>
      </c>
      <c r="GY429" s="154">
        <v>8470</v>
      </c>
      <c r="GZ429" s="154">
        <v>8470</v>
      </c>
      <c r="HA429" s="154">
        <v>8470</v>
      </c>
      <c r="HB429" s="154">
        <v>8470</v>
      </c>
      <c r="HC429" s="154">
        <v>8470</v>
      </c>
      <c r="HD429" s="154">
        <v>8470</v>
      </c>
      <c r="HE429" s="154">
        <v>8470</v>
      </c>
      <c r="HF429" s="166">
        <v>8470</v>
      </c>
      <c r="HG429" s="154">
        <v>8470</v>
      </c>
      <c r="HH429" s="154">
        <v>8475</v>
      </c>
      <c r="HI429" s="166">
        <v>8475</v>
      </c>
      <c r="HJ429" s="154">
        <v>8476</v>
      </c>
      <c r="HK429" s="154">
        <v>8475</v>
      </c>
      <c r="HL429" s="166">
        <v>8478</v>
      </c>
      <c r="HM429" s="154">
        <v>8481</v>
      </c>
      <c r="HN429" s="154">
        <v>8480</v>
      </c>
      <c r="HO429" s="166">
        <v>8480</v>
      </c>
      <c r="HP429" s="154">
        <v>8480</v>
      </c>
      <c r="HQ429" s="154">
        <v>8480</v>
      </c>
      <c r="HR429" s="166">
        <v>8480</v>
      </c>
      <c r="HS429" s="154">
        <v>8480</v>
      </c>
      <c r="HT429" s="148">
        <v>8480</v>
      </c>
      <c r="HU429" s="148">
        <v>8475</v>
      </c>
      <c r="HV429" s="148">
        <v>8472</v>
      </c>
      <c r="HW429" s="166">
        <v>8469</v>
      </c>
    </row>
    <row r="430" spans="1:231">
      <c r="A430" s="145">
        <f t="shared" si="56"/>
        <v>44250</v>
      </c>
      <c r="B430" s="220">
        <f>'Age&amp;Sex by occurrence date'!$DIV22</f>
        <v>10345</v>
      </c>
      <c r="C430" s="220">
        <v>8579</v>
      </c>
      <c r="D430" s="220">
        <v>8579</v>
      </c>
      <c r="E430" s="220">
        <v>8579</v>
      </c>
      <c r="F430" s="220">
        <v>8579</v>
      </c>
      <c r="G430" s="220">
        <v>8579</v>
      </c>
      <c r="H430" s="220">
        <v>8579</v>
      </c>
      <c r="I430" s="220">
        <v>8579</v>
      </c>
      <c r="J430" s="220">
        <v>8579</v>
      </c>
      <c r="K430" s="220">
        <v>8579</v>
      </c>
      <c r="L430" s="220">
        <v>8579</v>
      </c>
      <c r="M430" s="220">
        <v>8579</v>
      </c>
      <c r="N430" s="220">
        <v>8579</v>
      </c>
      <c r="O430" s="220">
        <v>8579</v>
      </c>
      <c r="P430" s="220">
        <v>8579</v>
      </c>
      <c r="Q430" s="220">
        <v>8579</v>
      </c>
      <c r="R430" s="220">
        <v>8579</v>
      </c>
      <c r="S430" s="220">
        <v>8579</v>
      </c>
      <c r="T430" s="220">
        <v>8579</v>
      </c>
      <c r="U430" s="220">
        <v>8579</v>
      </c>
      <c r="V430" s="220">
        <v>8578</v>
      </c>
      <c r="W430" s="220">
        <v>8578</v>
      </c>
      <c r="X430" s="220">
        <v>8578</v>
      </c>
      <c r="Y430" s="220">
        <v>8578</v>
      </c>
      <c r="Z430" s="220">
        <v>8576</v>
      </c>
      <c r="AA430" s="220">
        <v>8567</v>
      </c>
      <c r="AB430" s="220">
        <v>8482</v>
      </c>
      <c r="AC430" s="220">
        <v>8482</v>
      </c>
      <c r="AD430" s="220">
        <v>8482</v>
      </c>
      <c r="AE430" s="220">
        <v>8481</v>
      </c>
      <c r="AF430" s="220">
        <v>8481</v>
      </c>
      <c r="AG430" s="220">
        <v>8481</v>
      </c>
      <c r="AH430" s="220">
        <v>8481</v>
      </c>
      <c r="AI430" s="220">
        <v>8481</v>
      </c>
      <c r="AJ430" s="220">
        <v>8481</v>
      </c>
      <c r="AK430" s="220">
        <v>8481</v>
      </c>
      <c r="AL430" s="220">
        <v>8481</v>
      </c>
      <c r="AM430" s="220">
        <v>8481</v>
      </c>
      <c r="AN430" s="220">
        <v>8481</v>
      </c>
      <c r="AO430" s="220">
        <v>8481</v>
      </c>
      <c r="AP430" s="220">
        <v>8481</v>
      </c>
      <c r="AQ430" s="220">
        <v>8481</v>
      </c>
      <c r="AR430" s="220">
        <v>8481</v>
      </c>
      <c r="AS430" s="220">
        <v>8481</v>
      </c>
      <c r="AT430" s="220">
        <v>8481</v>
      </c>
      <c r="AU430" s="220">
        <v>8481</v>
      </c>
      <c r="AV430" s="220">
        <v>8481</v>
      </c>
      <c r="AW430" s="220">
        <v>8481</v>
      </c>
      <c r="AX430" s="220">
        <v>8481</v>
      </c>
      <c r="AY430" s="220">
        <v>8481</v>
      </c>
      <c r="AZ430" s="220">
        <v>8481</v>
      </c>
      <c r="BA430" s="220">
        <v>8481</v>
      </c>
      <c r="BB430" s="220">
        <v>8481</v>
      </c>
      <c r="BC430" s="220">
        <v>8481</v>
      </c>
      <c r="BD430" s="220">
        <v>8481</v>
      </c>
      <c r="BE430" s="220">
        <v>8481</v>
      </c>
      <c r="BF430" s="220">
        <v>8481</v>
      </c>
      <c r="BG430" s="220">
        <v>8481</v>
      </c>
      <c r="BH430" s="220">
        <v>8481</v>
      </c>
      <c r="BI430" s="220">
        <v>8481</v>
      </c>
      <c r="BJ430" s="220">
        <v>8481</v>
      </c>
      <c r="BK430" s="220">
        <v>8481</v>
      </c>
      <c r="BL430" s="220">
        <v>8481</v>
      </c>
      <c r="BM430" s="220">
        <v>8481</v>
      </c>
      <c r="BN430" s="220">
        <v>8481</v>
      </c>
      <c r="BO430" s="220">
        <v>8481</v>
      </c>
      <c r="BP430" s="220">
        <v>8481</v>
      </c>
      <c r="BQ430" s="220">
        <v>8481</v>
      </c>
      <c r="BR430" s="220">
        <v>8481</v>
      </c>
      <c r="BS430" s="220">
        <v>8481</v>
      </c>
      <c r="BT430" s="220">
        <v>8481</v>
      </c>
      <c r="BU430" s="220">
        <v>8481</v>
      </c>
      <c r="BV430" s="220">
        <v>8481</v>
      </c>
      <c r="BW430" s="220">
        <v>8481</v>
      </c>
      <c r="BX430" s="220">
        <v>8481</v>
      </c>
      <c r="BY430" s="220">
        <v>8481</v>
      </c>
      <c r="BZ430" s="220">
        <v>8481</v>
      </c>
      <c r="CA430" s="220">
        <v>8481</v>
      </c>
      <c r="CB430" s="220">
        <v>8481</v>
      </c>
      <c r="CC430" s="220">
        <v>8481</v>
      </c>
      <c r="CD430" s="220">
        <v>8481</v>
      </c>
      <c r="CE430" s="220">
        <v>8481</v>
      </c>
      <c r="CF430" s="220">
        <v>8481</v>
      </c>
      <c r="CG430" s="220">
        <v>8481</v>
      </c>
      <c r="CH430" s="220">
        <v>8481</v>
      </c>
      <c r="CI430" s="220">
        <v>8481</v>
      </c>
      <c r="CJ430" s="220">
        <v>8481</v>
      </c>
      <c r="CK430" s="220">
        <v>8481</v>
      </c>
      <c r="CL430" s="220">
        <v>8481</v>
      </c>
      <c r="CM430" s="220">
        <v>8481</v>
      </c>
      <c r="CN430" s="220">
        <v>8481</v>
      </c>
      <c r="CO430" s="220">
        <v>8481</v>
      </c>
      <c r="CP430" s="220">
        <v>8481</v>
      </c>
      <c r="CQ430" s="220">
        <v>8481</v>
      </c>
      <c r="CR430" s="220">
        <v>8481</v>
      </c>
      <c r="CS430" s="220">
        <v>8481</v>
      </c>
      <c r="CT430" s="220">
        <v>8481</v>
      </c>
      <c r="CU430" s="220">
        <v>8481</v>
      </c>
      <c r="CV430" s="220">
        <v>8481</v>
      </c>
      <c r="CW430" s="220">
        <v>8481</v>
      </c>
      <c r="CX430" s="220">
        <v>8481</v>
      </c>
      <c r="CY430" s="220">
        <v>8481</v>
      </c>
      <c r="CZ430" s="220">
        <v>8481</v>
      </c>
      <c r="DA430" s="220">
        <v>8481</v>
      </c>
      <c r="DB430" s="220">
        <v>8481</v>
      </c>
      <c r="DC430" s="220">
        <v>8481</v>
      </c>
      <c r="DD430" s="220">
        <v>8481</v>
      </c>
      <c r="DE430" s="220">
        <v>8481</v>
      </c>
      <c r="DF430" s="220">
        <v>8481</v>
      </c>
      <c r="DG430" s="220">
        <v>8481</v>
      </c>
      <c r="DH430" s="220">
        <v>8481</v>
      </c>
      <c r="DI430" s="220">
        <v>8481</v>
      </c>
      <c r="DJ430" s="220">
        <v>8481</v>
      </c>
      <c r="DK430" s="220">
        <v>8481</v>
      </c>
      <c r="DL430" s="220">
        <v>8481</v>
      </c>
      <c r="DM430" s="220">
        <v>8481</v>
      </c>
      <c r="DN430" s="220">
        <v>8481</v>
      </c>
      <c r="DO430" s="220">
        <v>8481</v>
      </c>
      <c r="DP430" s="220">
        <v>8481</v>
      </c>
      <c r="DQ430" s="220">
        <v>8481</v>
      </c>
      <c r="DR430" s="220">
        <v>8481</v>
      </c>
      <c r="DS430" s="220">
        <v>8481</v>
      </c>
      <c r="DT430" s="220">
        <v>8454</v>
      </c>
      <c r="DU430" s="220">
        <v>8454</v>
      </c>
      <c r="DV430" s="220">
        <v>8454</v>
      </c>
      <c r="DW430" s="220">
        <v>8464</v>
      </c>
      <c r="DX430" s="220">
        <v>8464</v>
      </c>
      <c r="DY430" s="220">
        <v>8457</v>
      </c>
      <c r="DZ430" s="220">
        <v>8457</v>
      </c>
      <c r="EA430" s="220">
        <v>8451</v>
      </c>
      <c r="EB430" s="220">
        <v>8451</v>
      </c>
      <c r="EC430" s="220">
        <v>8451</v>
      </c>
      <c r="ED430" s="220">
        <v>8451</v>
      </c>
      <c r="EE430" s="220">
        <v>8451</v>
      </c>
      <c r="EF430" s="220">
        <v>8451</v>
      </c>
      <c r="EG430" s="220">
        <v>8451</v>
      </c>
      <c r="EH430" s="220">
        <v>8451</v>
      </c>
      <c r="EI430" s="220">
        <v>8451</v>
      </c>
      <c r="EJ430" s="220">
        <v>8451</v>
      </c>
      <c r="EK430" s="220">
        <v>8451</v>
      </c>
      <c r="EL430" s="220">
        <v>8451</v>
      </c>
      <c r="EM430" s="220">
        <v>8451</v>
      </c>
      <c r="EN430" s="242">
        <v>8451</v>
      </c>
      <c r="EO430" s="232">
        <v>8451</v>
      </c>
      <c r="EP430" s="227">
        <v>8451</v>
      </c>
      <c r="EQ430" s="154">
        <v>8451</v>
      </c>
      <c r="ER430" s="154">
        <v>8451</v>
      </c>
      <c r="ES430" s="154">
        <v>8451</v>
      </c>
      <c r="ET430" s="154">
        <v>8451</v>
      </c>
      <c r="EU430" s="154">
        <v>8451</v>
      </c>
      <c r="EV430" s="154">
        <v>8451</v>
      </c>
      <c r="EW430" s="166">
        <v>8451</v>
      </c>
      <c r="EX430" s="166">
        <v>8451</v>
      </c>
      <c r="EY430" s="166">
        <v>8451</v>
      </c>
      <c r="EZ430" s="166">
        <v>8451</v>
      </c>
      <c r="FA430" s="166">
        <v>8451</v>
      </c>
      <c r="FB430" s="154">
        <v>8451</v>
      </c>
      <c r="FC430" s="166">
        <v>8451</v>
      </c>
      <c r="FD430" s="154">
        <v>8451</v>
      </c>
      <c r="FE430" s="154">
        <v>8451</v>
      </c>
      <c r="FF430" s="154">
        <v>8451</v>
      </c>
      <c r="FG430" s="166">
        <v>8451</v>
      </c>
      <c r="FH430" s="166">
        <v>8451</v>
      </c>
      <c r="FI430" s="166">
        <v>8451</v>
      </c>
      <c r="FJ430" s="166">
        <v>8451</v>
      </c>
      <c r="FK430" s="166">
        <v>8451</v>
      </c>
      <c r="FL430" s="166">
        <v>8451</v>
      </c>
      <c r="FM430" s="166">
        <v>8451</v>
      </c>
      <c r="FN430" s="166">
        <v>8451</v>
      </c>
      <c r="FO430" s="166">
        <v>8451</v>
      </c>
      <c r="FP430" s="166">
        <v>8451</v>
      </c>
      <c r="FQ430" s="166">
        <v>8451</v>
      </c>
      <c r="FR430" s="154">
        <v>8451</v>
      </c>
      <c r="FS430" s="154">
        <v>8451</v>
      </c>
      <c r="FT430" s="154">
        <v>8451</v>
      </c>
      <c r="FU430" s="154">
        <v>8451</v>
      </c>
      <c r="FV430" s="154">
        <v>8451</v>
      </c>
      <c r="FW430" s="154">
        <v>8451</v>
      </c>
      <c r="FX430" s="154">
        <v>8451</v>
      </c>
      <c r="FY430" s="166">
        <v>8451</v>
      </c>
      <c r="FZ430" s="166">
        <v>8451</v>
      </c>
      <c r="GA430" s="166">
        <v>8451</v>
      </c>
      <c r="GB430" s="166">
        <v>8451</v>
      </c>
      <c r="GC430" s="166">
        <v>8451</v>
      </c>
      <c r="GD430" s="166">
        <v>8451</v>
      </c>
      <c r="GE430" s="166">
        <v>8451</v>
      </c>
      <c r="GF430" s="166">
        <v>8451</v>
      </c>
      <c r="GG430" s="166">
        <v>8451</v>
      </c>
      <c r="GH430" s="166">
        <v>8451</v>
      </c>
      <c r="GI430" s="166">
        <v>8451</v>
      </c>
      <c r="GJ430" s="166">
        <v>8451</v>
      </c>
      <c r="GK430" s="166">
        <v>8451</v>
      </c>
      <c r="GL430" s="166">
        <v>8451</v>
      </c>
      <c r="GM430" s="166">
        <v>8452</v>
      </c>
      <c r="GN430" s="166">
        <v>8452</v>
      </c>
      <c r="GO430" s="166">
        <v>8452</v>
      </c>
      <c r="GP430" s="166">
        <v>8452</v>
      </c>
      <c r="GQ430" s="166">
        <v>8452</v>
      </c>
      <c r="GR430" s="166">
        <v>8452</v>
      </c>
      <c r="GS430" s="166">
        <v>8452</v>
      </c>
      <c r="GT430" s="166">
        <v>8452</v>
      </c>
      <c r="GU430" s="166">
        <v>8452</v>
      </c>
      <c r="GV430" s="166">
        <v>8452</v>
      </c>
      <c r="GW430" s="166">
        <v>8452</v>
      </c>
      <c r="GX430" s="166">
        <v>8452</v>
      </c>
      <c r="GY430" s="166">
        <v>8452</v>
      </c>
      <c r="GZ430" s="166">
        <v>8452</v>
      </c>
      <c r="HA430" s="166">
        <v>8452</v>
      </c>
      <c r="HB430" s="166">
        <v>8452</v>
      </c>
      <c r="HC430" s="166">
        <v>8452</v>
      </c>
      <c r="HD430" s="166">
        <v>8452</v>
      </c>
      <c r="HE430" s="166">
        <v>8452</v>
      </c>
      <c r="HF430" s="166">
        <v>8452</v>
      </c>
      <c r="HG430" s="154">
        <v>8452</v>
      </c>
      <c r="HH430" s="154">
        <v>8457</v>
      </c>
      <c r="HI430" s="166">
        <v>8457</v>
      </c>
      <c r="HJ430" s="154">
        <v>8458</v>
      </c>
      <c r="HK430" s="154">
        <v>8457</v>
      </c>
      <c r="HL430" s="166">
        <v>8460</v>
      </c>
      <c r="HM430" s="154">
        <v>8463</v>
      </c>
      <c r="HN430" s="154">
        <v>8462</v>
      </c>
      <c r="HO430" s="166">
        <v>8462</v>
      </c>
      <c r="HP430" s="154">
        <v>8462</v>
      </c>
      <c r="HQ430" s="154">
        <v>8462</v>
      </c>
      <c r="HR430" s="166">
        <v>8462</v>
      </c>
      <c r="HS430" s="154">
        <v>8462</v>
      </c>
      <c r="HT430" s="148">
        <v>8462</v>
      </c>
      <c r="HU430" s="148">
        <v>8457</v>
      </c>
      <c r="HV430" s="148">
        <v>8454</v>
      </c>
      <c r="HW430" s="166">
        <v>8451</v>
      </c>
    </row>
    <row r="431" spans="1:231">
      <c r="A431" s="145">
        <f t="shared" si="56"/>
        <v>44249</v>
      </c>
      <c r="B431" s="220">
        <f>'Age&amp;Sex by occurrence date'!$DJC22</f>
        <v>10309</v>
      </c>
      <c r="C431" s="220">
        <v>8553</v>
      </c>
      <c r="D431" s="220">
        <v>8553</v>
      </c>
      <c r="E431" s="220">
        <v>8553</v>
      </c>
      <c r="F431" s="220">
        <v>8553</v>
      </c>
      <c r="G431" s="220">
        <v>8553</v>
      </c>
      <c r="H431" s="220">
        <v>8553</v>
      </c>
      <c r="I431" s="220">
        <v>8553</v>
      </c>
      <c r="J431" s="220">
        <v>8553</v>
      </c>
      <c r="K431" s="220">
        <v>8553</v>
      </c>
      <c r="L431" s="220">
        <v>8553</v>
      </c>
      <c r="M431" s="220">
        <v>8553</v>
      </c>
      <c r="N431" s="220">
        <v>8553</v>
      </c>
      <c r="O431" s="220">
        <v>8553</v>
      </c>
      <c r="P431" s="220">
        <v>8553</v>
      </c>
      <c r="Q431" s="220">
        <v>8553</v>
      </c>
      <c r="R431" s="220">
        <v>8553</v>
      </c>
      <c r="S431" s="220">
        <v>8553</v>
      </c>
      <c r="T431" s="220">
        <v>8553</v>
      </c>
      <c r="U431" s="220">
        <v>8553</v>
      </c>
      <c r="V431" s="220">
        <v>8552</v>
      </c>
      <c r="W431" s="220">
        <v>8552</v>
      </c>
      <c r="X431" s="220">
        <v>8552</v>
      </c>
      <c r="Y431" s="220">
        <v>8552</v>
      </c>
      <c r="Z431" s="220">
        <v>8551</v>
      </c>
      <c r="AA431" s="220">
        <v>8544</v>
      </c>
      <c r="AB431" s="220">
        <v>8461</v>
      </c>
      <c r="AC431" s="220">
        <v>8461</v>
      </c>
      <c r="AD431" s="220">
        <v>8461</v>
      </c>
      <c r="AE431" s="220">
        <v>8460</v>
      </c>
      <c r="AF431" s="220">
        <v>8460</v>
      </c>
      <c r="AG431" s="220">
        <v>8460</v>
      </c>
      <c r="AH431" s="220">
        <v>8460</v>
      </c>
      <c r="AI431" s="220">
        <v>8460</v>
      </c>
      <c r="AJ431" s="220">
        <v>8460</v>
      </c>
      <c r="AK431" s="220">
        <v>8460</v>
      </c>
      <c r="AL431" s="220">
        <v>8460</v>
      </c>
      <c r="AM431" s="220">
        <v>8460</v>
      </c>
      <c r="AN431" s="220">
        <v>8460</v>
      </c>
      <c r="AO431" s="220">
        <v>8460</v>
      </c>
      <c r="AP431" s="220">
        <v>8460</v>
      </c>
      <c r="AQ431" s="220">
        <v>8460</v>
      </c>
      <c r="AR431" s="220">
        <v>8460</v>
      </c>
      <c r="AS431" s="220">
        <v>8460</v>
      </c>
      <c r="AT431" s="220">
        <v>8460</v>
      </c>
      <c r="AU431" s="220">
        <v>8460</v>
      </c>
      <c r="AV431" s="220">
        <v>8460</v>
      </c>
      <c r="AW431" s="220">
        <v>8460</v>
      </c>
      <c r="AX431" s="220">
        <v>8460</v>
      </c>
      <c r="AY431" s="220">
        <v>8460</v>
      </c>
      <c r="AZ431" s="220">
        <v>8460</v>
      </c>
      <c r="BA431" s="220">
        <v>8460</v>
      </c>
      <c r="BB431" s="220">
        <v>8460</v>
      </c>
      <c r="BC431" s="220">
        <v>8460</v>
      </c>
      <c r="BD431" s="220">
        <v>8460</v>
      </c>
      <c r="BE431" s="220">
        <v>8460</v>
      </c>
      <c r="BF431" s="220">
        <v>8460</v>
      </c>
      <c r="BG431" s="220">
        <v>8460</v>
      </c>
      <c r="BH431" s="220">
        <v>8460</v>
      </c>
      <c r="BI431" s="220">
        <v>8460</v>
      </c>
      <c r="BJ431" s="220">
        <v>8460</v>
      </c>
      <c r="BK431" s="220">
        <v>8460</v>
      </c>
      <c r="BL431" s="220">
        <v>8460</v>
      </c>
      <c r="BM431" s="220">
        <v>8460</v>
      </c>
      <c r="BN431" s="220">
        <v>8460</v>
      </c>
      <c r="BO431" s="220">
        <v>8460</v>
      </c>
      <c r="BP431" s="220">
        <v>8460</v>
      </c>
      <c r="BQ431" s="220">
        <v>8460</v>
      </c>
      <c r="BR431" s="220">
        <v>8460</v>
      </c>
      <c r="BS431" s="220">
        <v>8460</v>
      </c>
      <c r="BT431" s="220">
        <v>8460</v>
      </c>
      <c r="BU431" s="220">
        <v>8460</v>
      </c>
      <c r="BV431" s="220">
        <v>8460</v>
      </c>
      <c r="BW431" s="220">
        <v>8460</v>
      </c>
      <c r="BX431" s="220">
        <v>8460</v>
      </c>
      <c r="BY431" s="220">
        <v>8460</v>
      </c>
      <c r="BZ431" s="220">
        <v>8460</v>
      </c>
      <c r="CA431" s="220">
        <v>8460</v>
      </c>
      <c r="CB431" s="220">
        <v>8460</v>
      </c>
      <c r="CC431" s="220">
        <v>8460</v>
      </c>
      <c r="CD431" s="220">
        <v>8460</v>
      </c>
      <c r="CE431" s="220">
        <v>8460</v>
      </c>
      <c r="CF431" s="220">
        <v>8460</v>
      </c>
      <c r="CG431" s="220">
        <v>8460</v>
      </c>
      <c r="CH431" s="220">
        <v>8460</v>
      </c>
      <c r="CI431" s="220">
        <v>8460</v>
      </c>
      <c r="CJ431" s="220">
        <v>8460</v>
      </c>
      <c r="CK431" s="220">
        <v>8460</v>
      </c>
      <c r="CL431" s="220">
        <v>8460</v>
      </c>
      <c r="CM431" s="220">
        <v>8460</v>
      </c>
      <c r="CN431" s="220">
        <v>8460</v>
      </c>
      <c r="CO431" s="220">
        <v>8460</v>
      </c>
      <c r="CP431" s="220">
        <v>8460</v>
      </c>
      <c r="CQ431" s="220">
        <v>8460</v>
      </c>
      <c r="CR431" s="220">
        <v>8460</v>
      </c>
      <c r="CS431" s="220">
        <v>8460</v>
      </c>
      <c r="CT431" s="220">
        <v>8460</v>
      </c>
      <c r="CU431" s="220">
        <v>8460</v>
      </c>
      <c r="CV431" s="220">
        <v>8460</v>
      </c>
      <c r="CW431" s="220">
        <v>8460</v>
      </c>
      <c r="CX431" s="220">
        <v>8460</v>
      </c>
      <c r="CY431" s="220">
        <v>8460</v>
      </c>
      <c r="CZ431" s="220">
        <v>8460</v>
      </c>
      <c r="DA431" s="220">
        <v>8460</v>
      </c>
      <c r="DB431" s="220">
        <v>8460</v>
      </c>
      <c r="DC431" s="220">
        <v>8460</v>
      </c>
      <c r="DD431" s="220">
        <v>8460</v>
      </c>
      <c r="DE431" s="220">
        <v>8460</v>
      </c>
      <c r="DF431" s="220">
        <v>8460</v>
      </c>
      <c r="DG431" s="220">
        <v>8460</v>
      </c>
      <c r="DH431" s="220">
        <v>8460</v>
      </c>
      <c r="DI431" s="220">
        <v>8460</v>
      </c>
      <c r="DJ431" s="220">
        <v>8460</v>
      </c>
      <c r="DK431" s="220">
        <v>8460</v>
      </c>
      <c r="DL431" s="220">
        <v>8460</v>
      </c>
      <c r="DM431" s="220">
        <v>8460</v>
      </c>
      <c r="DN431" s="220">
        <v>8460</v>
      </c>
      <c r="DO431" s="220">
        <v>8460</v>
      </c>
      <c r="DP431" s="220">
        <v>8460</v>
      </c>
      <c r="DQ431" s="220">
        <v>8460</v>
      </c>
      <c r="DR431" s="220">
        <v>8460</v>
      </c>
      <c r="DS431" s="220">
        <v>8460</v>
      </c>
      <c r="DT431" s="220">
        <v>8433</v>
      </c>
      <c r="DU431" s="220">
        <v>8433</v>
      </c>
      <c r="DV431" s="220">
        <v>8433</v>
      </c>
      <c r="DW431" s="220">
        <v>8443</v>
      </c>
      <c r="DX431" s="220">
        <v>8443</v>
      </c>
      <c r="DY431" s="220">
        <v>8436</v>
      </c>
      <c r="DZ431" s="220">
        <v>8436</v>
      </c>
      <c r="EA431" s="220">
        <v>8430</v>
      </c>
      <c r="EB431" s="220">
        <v>8430</v>
      </c>
      <c r="EC431" s="220">
        <v>8430</v>
      </c>
      <c r="ED431" s="220">
        <v>8430</v>
      </c>
      <c r="EE431" s="220">
        <v>8430</v>
      </c>
      <c r="EF431" s="220">
        <v>8430</v>
      </c>
      <c r="EG431" s="220">
        <v>8430</v>
      </c>
      <c r="EH431" s="220">
        <v>8430</v>
      </c>
      <c r="EI431" s="220">
        <v>8430</v>
      </c>
      <c r="EJ431" s="220">
        <v>8430</v>
      </c>
      <c r="EK431" s="220">
        <v>8430</v>
      </c>
      <c r="EL431" s="220">
        <v>8430</v>
      </c>
      <c r="EM431" s="220">
        <v>8430</v>
      </c>
      <c r="EN431" s="242">
        <v>8430</v>
      </c>
      <c r="EO431" s="232">
        <v>8430</v>
      </c>
      <c r="EP431" s="228">
        <v>8430</v>
      </c>
      <c r="EQ431" s="166">
        <v>8430</v>
      </c>
      <c r="ER431" s="166">
        <v>8430</v>
      </c>
      <c r="ES431" s="166">
        <v>8430</v>
      </c>
      <c r="ET431" s="166">
        <v>8430</v>
      </c>
      <c r="EU431" s="166">
        <v>8430</v>
      </c>
      <c r="EV431" s="166">
        <v>8430</v>
      </c>
      <c r="EW431" s="154">
        <v>8430</v>
      </c>
      <c r="EX431" s="154">
        <v>8430</v>
      </c>
      <c r="EY431" s="154">
        <v>8430</v>
      </c>
      <c r="EZ431" s="154">
        <v>8430</v>
      </c>
      <c r="FA431" s="154">
        <v>8430</v>
      </c>
      <c r="FB431" s="166">
        <v>8430</v>
      </c>
      <c r="FC431" s="154">
        <v>8430</v>
      </c>
      <c r="FD431" s="166">
        <v>8430</v>
      </c>
      <c r="FE431" s="166">
        <v>8430</v>
      </c>
      <c r="FF431" s="154">
        <v>8430</v>
      </c>
      <c r="FG431" s="166">
        <v>8430</v>
      </c>
      <c r="FH431" s="154">
        <v>8430</v>
      </c>
      <c r="FI431" s="154">
        <v>8430</v>
      </c>
      <c r="FJ431" s="154">
        <v>8430</v>
      </c>
      <c r="FK431" s="166">
        <v>8430</v>
      </c>
      <c r="FL431" s="166">
        <v>8430</v>
      </c>
      <c r="FM431" s="166">
        <v>8430</v>
      </c>
      <c r="FN431" s="166">
        <v>8430</v>
      </c>
      <c r="FO431" s="166">
        <v>8430</v>
      </c>
      <c r="FP431" s="166">
        <v>8430</v>
      </c>
      <c r="FQ431" s="166">
        <v>8430</v>
      </c>
      <c r="FR431" s="154">
        <v>8430</v>
      </c>
      <c r="FS431" s="154">
        <v>8430</v>
      </c>
      <c r="FT431" s="154">
        <v>8430</v>
      </c>
      <c r="FU431" s="154">
        <v>8430</v>
      </c>
      <c r="FV431" s="154">
        <v>8430</v>
      </c>
      <c r="FW431" s="154">
        <v>8430</v>
      </c>
      <c r="FX431" s="154">
        <v>8430</v>
      </c>
      <c r="FY431" s="154">
        <v>8430</v>
      </c>
      <c r="FZ431" s="154">
        <v>8430</v>
      </c>
      <c r="GA431" s="154">
        <v>8430</v>
      </c>
      <c r="GB431" s="154">
        <v>8430</v>
      </c>
      <c r="GC431" s="154">
        <v>8430</v>
      </c>
      <c r="GD431" s="154">
        <v>8430</v>
      </c>
      <c r="GE431" s="154">
        <v>8430</v>
      </c>
      <c r="GF431" s="154">
        <v>8430</v>
      </c>
      <c r="GG431" s="154">
        <v>8430</v>
      </c>
      <c r="GH431" s="154">
        <v>8430</v>
      </c>
      <c r="GI431" s="154">
        <v>8430</v>
      </c>
      <c r="GJ431" s="154">
        <v>8430</v>
      </c>
      <c r="GK431" s="166">
        <v>8430</v>
      </c>
      <c r="GL431" s="166">
        <v>8430</v>
      </c>
      <c r="GM431" s="166">
        <v>8431</v>
      </c>
      <c r="GN431" s="166">
        <v>8431</v>
      </c>
      <c r="GO431" s="166">
        <v>8431</v>
      </c>
      <c r="GP431" s="166">
        <v>8431</v>
      </c>
      <c r="GQ431" s="166">
        <v>8431</v>
      </c>
      <c r="GR431" s="166">
        <v>8431</v>
      </c>
      <c r="GS431" s="166">
        <v>8431</v>
      </c>
      <c r="GT431" s="166">
        <v>8431</v>
      </c>
      <c r="GU431" s="166">
        <v>8431</v>
      </c>
      <c r="GV431" s="166">
        <v>8431</v>
      </c>
      <c r="GW431" s="166">
        <v>8431</v>
      </c>
      <c r="GX431" s="154">
        <v>8431</v>
      </c>
      <c r="GY431" s="166">
        <v>8431</v>
      </c>
      <c r="GZ431" s="166">
        <v>8431</v>
      </c>
      <c r="HA431" s="166">
        <v>8431</v>
      </c>
      <c r="HB431" s="166">
        <v>8431</v>
      </c>
      <c r="HC431" s="166">
        <v>8431</v>
      </c>
      <c r="HD431" s="166">
        <v>8431</v>
      </c>
      <c r="HE431" s="166">
        <v>8431</v>
      </c>
      <c r="HF431" s="166">
        <v>8431</v>
      </c>
      <c r="HG431" s="154">
        <v>8431</v>
      </c>
      <c r="HH431" s="154">
        <v>8436</v>
      </c>
      <c r="HI431" s="166">
        <v>8436</v>
      </c>
      <c r="HJ431" s="154">
        <v>8437</v>
      </c>
      <c r="HK431" s="154">
        <v>8436</v>
      </c>
      <c r="HL431" s="166">
        <v>8439</v>
      </c>
      <c r="HM431" s="154">
        <v>8442</v>
      </c>
      <c r="HN431" s="154">
        <v>8441</v>
      </c>
      <c r="HO431" s="166">
        <v>8441</v>
      </c>
      <c r="HP431" s="154">
        <v>8441</v>
      </c>
      <c r="HQ431" s="154">
        <v>8441</v>
      </c>
      <c r="HR431" s="166">
        <v>8441</v>
      </c>
      <c r="HS431" s="154">
        <v>8441</v>
      </c>
      <c r="HT431" s="148">
        <v>8441</v>
      </c>
      <c r="HU431" s="148">
        <v>8437</v>
      </c>
      <c r="HV431" s="148">
        <v>8434</v>
      </c>
      <c r="HW431" s="166">
        <v>8431</v>
      </c>
    </row>
    <row r="432" spans="1:231">
      <c r="A432" s="145">
        <f t="shared" si="56"/>
        <v>44248</v>
      </c>
      <c r="B432" s="220">
        <f>'Age&amp;Sex by occurrence date'!$DJJ22</f>
        <v>10273</v>
      </c>
      <c r="C432" s="220">
        <v>8526</v>
      </c>
      <c r="D432" s="220">
        <v>8526</v>
      </c>
      <c r="E432" s="220">
        <v>8526</v>
      </c>
      <c r="F432" s="220">
        <v>8526</v>
      </c>
      <c r="G432" s="220">
        <v>8526</v>
      </c>
      <c r="H432" s="220">
        <v>8526</v>
      </c>
      <c r="I432" s="220">
        <v>8526</v>
      </c>
      <c r="J432" s="220">
        <v>8526</v>
      </c>
      <c r="K432" s="220">
        <v>8526</v>
      </c>
      <c r="L432" s="220">
        <v>8526</v>
      </c>
      <c r="M432" s="220">
        <v>8526</v>
      </c>
      <c r="N432" s="220">
        <v>8526</v>
      </c>
      <c r="O432" s="220">
        <v>8526</v>
      </c>
      <c r="P432" s="220">
        <v>8526</v>
      </c>
      <c r="Q432" s="220">
        <v>8526</v>
      </c>
      <c r="R432" s="220">
        <v>8526</v>
      </c>
      <c r="S432" s="220">
        <v>8526</v>
      </c>
      <c r="T432" s="220">
        <v>8526</v>
      </c>
      <c r="U432" s="220">
        <v>8526</v>
      </c>
      <c r="V432" s="220">
        <v>8525</v>
      </c>
      <c r="W432" s="220">
        <v>8525</v>
      </c>
      <c r="X432" s="220">
        <v>8525</v>
      </c>
      <c r="Y432" s="220">
        <v>8525</v>
      </c>
      <c r="Z432" s="220">
        <v>8524</v>
      </c>
      <c r="AA432" s="220">
        <v>8517</v>
      </c>
      <c r="AB432" s="220">
        <v>8437</v>
      </c>
      <c r="AC432" s="220">
        <v>8437</v>
      </c>
      <c r="AD432" s="220">
        <v>8437</v>
      </c>
      <c r="AE432" s="220">
        <v>8436</v>
      </c>
      <c r="AF432" s="220">
        <v>8436</v>
      </c>
      <c r="AG432" s="220">
        <v>8436</v>
      </c>
      <c r="AH432" s="220">
        <v>8436</v>
      </c>
      <c r="AI432" s="220">
        <v>8436</v>
      </c>
      <c r="AJ432" s="220">
        <v>8436</v>
      </c>
      <c r="AK432" s="220">
        <v>8436</v>
      </c>
      <c r="AL432" s="220">
        <v>8436</v>
      </c>
      <c r="AM432" s="220">
        <v>8436</v>
      </c>
      <c r="AN432" s="220">
        <v>8436</v>
      </c>
      <c r="AO432" s="220">
        <v>8436</v>
      </c>
      <c r="AP432" s="220">
        <v>8436</v>
      </c>
      <c r="AQ432" s="220">
        <v>8436</v>
      </c>
      <c r="AR432" s="220">
        <v>8436</v>
      </c>
      <c r="AS432" s="220">
        <v>8436</v>
      </c>
      <c r="AT432" s="220">
        <v>8436</v>
      </c>
      <c r="AU432" s="220">
        <v>8436</v>
      </c>
      <c r="AV432" s="220">
        <v>8436</v>
      </c>
      <c r="AW432" s="220">
        <v>8436</v>
      </c>
      <c r="AX432" s="220">
        <v>8436</v>
      </c>
      <c r="AY432" s="220">
        <v>8436</v>
      </c>
      <c r="AZ432" s="220">
        <v>8436</v>
      </c>
      <c r="BA432" s="220">
        <v>8436</v>
      </c>
      <c r="BB432" s="220">
        <v>8436</v>
      </c>
      <c r="BC432" s="220">
        <v>8436</v>
      </c>
      <c r="BD432" s="220">
        <v>8436</v>
      </c>
      <c r="BE432" s="220">
        <v>8436</v>
      </c>
      <c r="BF432" s="220">
        <v>8436</v>
      </c>
      <c r="BG432" s="220">
        <v>8436</v>
      </c>
      <c r="BH432" s="220">
        <v>8436</v>
      </c>
      <c r="BI432" s="220">
        <v>8436</v>
      </c>
      <c r="BJ432" s="220">
        <v>8436</v>
      </c>
      <c r="BK432" s="220">
        <v>8436</v>
      </c>
      <c r="BL432" s="220">
        <v>8436</v>
      </c>
      <c r="BM432" s="220">
        <v>8436</v>
      </c>
      <c r="BN432" s="220">
        <v>8436</v>
      </c>
      <c r="BO432" s="220">
        <v>8436</v>
      </c>
      <c r="BP432" s="220">
        <v>8436</v>
      </c>
      <c r="BQ432" s="220">
        <v>8436</v>
      </c>
      <c r="BR432" s="220">
        <v>8436</v>
      </c>
      <c r="BS432" s="220">
        <v>8436</v>
      </c>
      <c r="BT432" s="220">
        <v>8436</v>
      </c>
      <c r="BU432" s="220">
        <v>8436</v>
      </c>
      <c r="BV432" s="220">
        <v>8436</v>
      </c>
      <c r="BW432" s="220">
        <v>8436</v>
      </c>
      <c r="BX432" s="220">
        <v>8436</v>
      </c>
      <c r="BY432" s="220">
        <v>8436</v>
      </c>
      <c r="BZ432" s="220">
        <v>8436</v>
      </c>
      <c r="CA432" s="220">
        <v>8436</v>
      </c>
      <c r="CB432" s="220">
        <v>8436</v>
      </c>
      <c r="CC432" s="220">
        <v>8436</v>
      </c>
      <c r="CD432" s="220">
        <v>8436</v>
      </c>
      <c r="CE432" s="220">
        <v>8436</v>
      </c>
      <c r="CF432" s="220">
        <v>8436</v>
      </c>
      <c r="CG432" s="220">
        <v>8436</v>
      </c>
      <c r="CH432" s="220">
        <v>8436</v>
      </c>
      <c r="CI432" s="220">
        <v>8436</v>
      </c>
      <c r="CJ432" s="220">
        <v>8436</v>
      </c>
      <c r="CK432" s="220">
        <v>8436</v>
      </c>
      <c r="CL432" s="220">
        <v>8436</v>
      </c>
      <c r="CM432" s="220">
        <v>8436</v>
      </c>
      <c r="CN432" s="220">
        <v>8436</v>
      </c>
      <c r="CO432" s="220">
        <v>8436</v>
      </c>
      <c r="CP432" s="220">
        <v>8436</v>
      </c>
      <c r="CQ432" s="220">
        <v>8436</v>
      </c>
      <c r="CR432" s="220">
        <v>8436</v>
      </c>
      <c r="CS432" s="220">
        <v>8436</v>
      </c>
      <c r="CT432" s="220">
        <v>8436</v>
      </c>
      <c r="CU432" s="220">
        <v>8436</v>
      </c>
      <c r="CV432" s="220">
        <v>8436</v>
      </c>
      <c r="CW432" s="220">
        <v>8436</v>
      </c>
      <c r="CX432" s="220">
        <v>8436</v>
      </c>
      <c r="CY432" s="220">
        <v>8436</v>
      </c>
      <c r="CZ432" s="220">
        <v>8436</v>
      </c>
      <c r="DA432" s="220">
        <v>8436</v>
      </c>
      <c r="DB432" s="220">
        <v>8436</v>
      </c>
      <c r="DC432" s="220">
        <v>8436</v>
      </c>
      <c r="DD432" s="220">
        <v>8436</v>
      </c>
      <c r="DE432" s="220">
        <v>8436</v>
      </c>
      <c r="DF432" s="220">
        <v>8436</v>
      </c>
      <c r="DG432" s="220">
        <v>8436</v>
      </c>
      <c r="DH432" s="220">
        <v>8436</v>
      </c>
      <c r="DI432" s="220">
        <v>8436</v>
      </c>
      <c r="DJ432" s="220">
        <v>8436</v>
      </c>
      <c r="DK432" s="220">
        <v>8436</v>
      </c>
      <c r="DL432" s="220">
        <v>8436</v>
      </c>
      <c r="DM432" s="220">
        <v>8436</v>
      </c>
      <c r="DN432" s="220">
        <v>8436</v>
      </c>
      <c r="DO432" s="220">
        <v>8436</v>
      </c>
      <c r="DP432" s="220">
        <v>8436</v>
      </c>
      <c r="DQ432" s="220">
        <v>8436</v>
      </c>
      <c r="DR432" s="220">
        <v>8436</v>
      </c>
      <c r="DS432" s="220">
        <v>8436</v>
      </c>
      <c r="DT432" s="220">
        <v>8409</v>
      </c>
      <c r="DU432" s="220">
        <v>8409</v>
      </c>
      <c r="DV432" s="220">
        <v>8409</v>
      </c>
      <c r="DW432" s="220">
        <v>8419</v>
      </c>
      <c r="DX432" s="220">
        <v>8419</v>
      </c>
      <c r="DY432" s="220">
        <v>8412</v>
      </c>
      <c r="DZ432" s="220">
        <v>8412</v>
      </c>
      <c r="EA432" s="220">
        <v>8406</v>
      </c>
      <c r="EB432" s="220">
        <v>8406</v>
      </c>
      <c r="EC432" s="220">
        <v>8406</v>
      </c>
      <c r="ED432" s="220">
        <v>8406</v>
      </c>
      <c r="EE432" s="220">
        <v>8406</v>
      </c>
      <c r="EF432" s="220">
        <v>8406</v>
      </c>
      <c r="EG432" s="220">
        <v>8406</v>
      </c>
      <c r="EH432" s="220">
        <v>8406</v>
      </c>
      <c r="EI432" s="220">
        <v>8406</v>
      </c>
      <c r="EJ432" s="220">
        <v>8406</v>
      </c>
      <c r="EK432" s="220">
        <v>8406</v>
      </c>
      <c r="EL432" s="220">
        <v>8406</v>
      </c>
      <c r="EM432" s="220">
        <v>8406</v>
      </c>
      <c r="EN432" s="242">
        <v>8406</v>
      </c>
      <c r="EO432" s="232">
        <v>8406</v>
      </c>
      <c r="EP432" s="227">
        <v>8406</v>
      </c>
      <c r="EQ432" s="154">
        <v>8406</v>
      </c>
      <c r="ER432" s="154">
        <v>8406</v>
      </c>
      <c r="ES432" s="154">
        <v>8406</v>
      </c>
      <c r="ET432" s="154">
        <v>8406</v>
      </c>
      <c r="EU432" s="154">
        <v>8406</v>
      </c>
      <c r="EV432" s="154">
        <v>8406</v>
      </c>
      <c r="EW432" s="154">
        <v>8406</v>
      </c>
      <c r="EX432" s="154">
        <v>8406</v>
      </c>
      <c r="EY432" s="154">
        <v>8406</v>
      </c>
      <c r="EZ432" s="154">
        <v>8406</v>
      </c>
      <c r="FA432" s="154">
        <v>8406</v>
      </c>
      <c r="FB432" s="166">
        <v>8406</v>
      </c>
      <c r="FC432" s="154">
        <v>8406</v>
      </c>
      <c r="FD432" s="154">
        <v>8406</v>
      </c>
      <c r="FE432" s="166">
        <v>8406</v>
      </c>
      <c r="FF432" s="154">
        <v>8406</v>
      </c>
      <c r="FG432" s="154">
        <v>8406</v>
      </c>
      <c r="FH432" s="154">
        <v>8406</v>
      </c>
      <c r="FI432" s="166">
        <v>8406</v>
      </c>
      <c r="FJ432" s="166">
        <v>8406</v>
      </c>
      <c r="FK432" s="166">
        <v>8406</v>
      </c>
      <c r="FL432" s="166">
        <v>8406</v>
      </c>
      <c r="FM432" s="166">
        <v>8406</v>
      </c>
      <c r="FN432" s="166">
        <v>8406</v>
      </c>
      <c r="FO432" s="166">
        <v>8406</v>
      </c>
      <c r="FP432" s="166">
        <v>8406</v>
      </c>
      <c r="FQ432" s="166">
        <v>8406</v>
      </c>
      <c r="FR432" s="166">
        <v>8406</v>
      </c>
      <c r="FS432" s="166">
        <v>8406</v>
      </c>
      <c r="FT432" s="166">
        <v>8406</v>
      </c>
      <c r="FU432" s="166">
        <v>8406</v>
      </c>
      <c r="FV432" s="166">
        <v>8406</v>
      </c>
      <c r="FW432" s="166">
        <v>8406</v>
      </c>
      <c r="FX432" s="166">
        <v>8406</v>
      </c>
      <c r="FY432" s="154">
        <v>8406</v>
      </c>
      <c r="FZ432" s="154">
        <v>8406</v>
      </c>
      <c r="GA432" s="154">
        <v>8406</v>
      </c>
      <c r="GB432" s="154">
        <v>8406</v>
      </c>
      <c r="GC432" s="154">
        <v>8406</v>
      </c>
      <c r="GD432" s="154">
        <v>8406</v>
      </c>
      <c r="GE432" s="154">
        <v>8406</v>
      </c>
      <c r="GF432" s="154">
        <v>8406</v>
      </c>
      <c r="GG432" s="154">
        <v>8406</v>
      </c>
      <c r="GH432" s="154">
        <v>8406</v>
      </c>
      <c r="GI432" s="154">
        <v>8406</v>
      </c>
      <c r="GJ432" s="154">
        <v>8406</v>
      </c>
      <c r="GK432" s="154">
        <v>8406</v>
      </c>
      <c r="GL432" s="154">
        <v>8406</v>
      </c>
      <c r="GM432" s="154">
        <v>8407</v>
      </c>
      <c r="GN432" s="154">
        <v>8407</v>
      </c>
      <c r="GO432" s="154">
        <v>8407</v>
      </c>
      <c r="GP432" s="154">
        <v>8407</v>
      </c>
      <c r="GQ432" s="154">
        <v>8407</v>
      </c>
      <c r="GR432" s="154">
        <v>8407</v>
      </c>
      <c r="GS432" s="154">
        <v>8407</v>
      </c>
      <c r="GT432" s="154">
        <v>8407</v>
      </c>
      <c r="GU432" s="154">
        <v>8407</v>
      </c>
      <c r="GV432" s="154">
        <v>8407</v>
      </c>
      <c r="GW432" s="154">
        <v>8407</v>
      </c>
      <c r="GX432" s="154">
        <v>8407</v>
      </c>
      <c r="GY432" s="166">
        <v>8407</v>
      </c>
      <c r="GZ432" s="166">
        <v>8407</v>
      </c>
      <c r="HA432" s="166">
        <v>8407</v>
      </c>
      <c r="HB432" s="166">
        <v>8407</v>
      </c>
      <c r="HC432" s="166">
        <v>8407</v>
      </c>
      <c r="HD432" s="166">
        <v>8407</v>
      </c>
      <c r="HE432" s="166">
        <v>8407</v>
      </c>
      <c r="HF432" s="154">
        <v>8407</v>
      </c>
      <c r="HG432" s="154">
        <v>8407</v>
      </c>
      <c r="HH432" s="154">
        <v>8412</v>
      </c>
      <c r="HI432" s="154">
        <v>8412</v>
      </c>
      <c r="HJ432" s="154">
        <v>8413</v>
      </c>
      <c r="HK432" s="154">
        <v>8412</v>
      </c>
      <c r="HL432" s="154">
        <v>8415</v>
      </c>
      <c r="HM432" s="154">
        <v>8418</v>
      </c>
      <c r="HN432" s="154">
        <v>8417</v>
      </c>
      <c r="HO432" s="166">
        <v>8417</v>
      </c>
      <c r="HP432" s="154">
        <v>8417</v>
      </c>
      <c r="HQ432" s="154">
        <v>8417</v>
      </c>
      <c r="HR432" s="166">
        <v>8417</v>
      </c>
      <c r="HS432" s="154">
        <v>8417</v>
      </c>
      <c r="HT432" s="148">
        <v>8417</v>
      </c>
      <c r="HU432" s="148">
        <v>8413</v>
      </c>
      <c r="HV432" s="148">
        <v>8410</v>
      </c>
      <c r="HW432" s="166">
        <v>8407</v>
      </c>
    </row>
    <row r="433" spans="1:231">
      <c r="A433" s="145">
        <f t="shared" si="56"/>
        <v>44247</v>
      </c>
      <c r="B433" s="220">
        <f>'Age&amp;Sex by occurrence date'!$DJQ22</f>
        <v>10241</v>
      </c>
      <c r="C433" s="220">
        <v>8501</v>
      </c>
      <c r="D433" s="220">
        <v>8501</v>
      </c>
      <c r="E433" s="220">
        <v>8501</v>
      </c>
      <c r="F433" s="220">
        <v>8501</v>
      </c>
      <c r="G433" s="220">
        <v>8501</v>
      </c>
      <c r="H433" s="220">
        <v>8501</v>
      </c>
      <c r="I433" s="220">
        <v>8501</v>
      </c>
      <c r="J433" s="220">
        <v>8501</v>
      </c>
      <c r="K433" s="220">
        <v>8501</v>
      </c>
      <c r="L433" s="220">
        <v>8501</v>
      </c>
      <c r="M433" s="220">
        <v>8501</v>
      </c>
      <c r="N433" s="220">
        <v>8501</v>
      </c>
      <c r="O433" s="220">
        <v>8501</v>
      </c>
      <c r="P433" s="220">
        <v>8501</v>
      </c>
      <c r="Q433" s="220">
        <v>8501</v>
      </c>
      <c r="R433" s="220">
        <v>8501</v>
      </c>
      <c r="S433" s="220">
        <v>8501</v>
      </c>
      <c r="T433" s="220">
        <v>8501</v>
      </c>
      <c r="U433" s="220">
        <v>8501</v>
      </c>
      <c r="V433" s="220">
        <v>8500</v>
      </c>
      <c r="W433" s="220">
        <v>8500</v>
      </c>
      <c r="X433" s="220">
        <v>8500</v>
      </c>
      <c r="Y433" s="220">
        <v>8500</v>
      </c>
      <c r="Z433" s="220">
        <v>8500</v>
      </c>
      <c r="AA433" s="220">
        <v>8493</v>
      </c>
      <c r="AB433" s="220">
        <v>8415</v>
      </c>
      <c r="AC433" s="220">
        <v>8415</v>
      </c>
      <c r="AD433" s="220">
        <v>8415</v>
      </c>
      <c r="AE433" s="220">
        <v>8414</v>
      </c>
      <c r="AF433" s="220">
        <v>8414</v>
      </c>
      <c r="AG433" s="220">
        <v>8414</v>
      </c>
      <c r="AH433" s="220">
        <v>8414</v>
      </c>
      <c r="AI433" s="220">
        <v>8414</v>
      </c>
      <c r="AJ433" s="220">
        <v>8414</v>
      </c>
      <c r="AK433" s="220">
        <v>8414</v>
      </c>
      <c r="AL433" s="220">
        <v>8414</v>
      </c>
      <c r="AM433" s="220">
        <v>8414</v>
      </c>
      <c r="AN433" s="220">
        <v>8414</v>
      </c>
      <c r="AO433" s="220">
        <v>8414</v>
      </c>
      <c r="AP433" s="220">
        <v>8414</v>
      </c>
      <c r="AQ433" s="220">
        <v>8414</v>
      </c>
      <c r="AR433" s="220">
        <v>8414</v>
      </c>
      <c r="AS433" s="220">
        <v>8414</v>
      </c>
      <c r="AT433" s="220">
        <v>8414</v>
      </c>
      <c r="AU433" s="220">
        <v>8414</v>
      </c>
      <c r="AV433" s="220">
        <v>8414</v>
      </c>
      <c r="AW433" s="220">
        <v>8414</v>
      </c>
      <c r="AX433" s="220">
        <v>8414</v>
      </c>
      <c r="AY433" s="220">
        <v>8414</v>
      </c>
      <c r="AZ433" s="220">
        <v>8414</v>
      </c>
      <c r="BA433" s="220">
        <v>8414</v>
      </c>
      <c r="BB433" s="220">
        <v>8414</v>
      </c>
      <c r="BC433" s="220">
        <v>8414</v>
      </c>
      <c r="BD433" s="220">
        <v>8414</v>
      </c>
      <c r="BE433" s="220">
        <v>8414</v>
      </c>
      <c r="BF433" s="220">
        <v>8414</v>
      </c>
      <c r="BG433" s="220">
        <v>8414</v>
      </c>
      <c r="BH433" s="220">
        <v>8414</v>
      </c>
      <c r="BI433" s="220">
        <v>8414</v>
      </c>
      <c r="BJ433" s="220">
        <v>8414</v>
      </c>
      <c r="BK433" s="220">
        <v>8414</v>
      </c>
      <c r="BL433" s="220">
        <v>8414</v>
      </c>
      <c r="BM433" s="220">
        <v>8414</v>
      </c>
      <c r="BN433" s="220">
        <v>8414</v>
      </c>
      <c r="BO433" s="220">
        <v>8414</v>
      </c>
      <c r="BP433" s="220">
        <v>8414</v>
      </c>
      <c r="BQ433" s="220">
        <v>8414</v>
      </c>
      <c r="BR433" s="220">
        <v>8414</v>
      </c>
      <c r="BS433" s="220">
        <v>8414</v>
      </c>
      <c r="BT433" s="220">
        <v>8414</v>
      </c>
      <c r="BU433" s="220">
        <v>8414</v>
      </c>
      <c r="BV433" s="220">
        <v>8414</v>
      </c>
      <c r="BW433" s="220">
        <v>8414</v>
      </c>
      <c r="BX433" s="220">
        <v>8414</v>
      </c>
      <c r="BY433" s="220">
        <v>8414</v>
      </c>
      <c r="BZ433" s="220">
        <v>8414</v>
      </c>
      <c r="CA433" s="220">
        <v>8414</v>
      </c>
      <c r="CB433" s="220">
        <v>8414</v>
      </c>
      <c r="CC433" s="220">
        <v>8414</v>
      </c>
      <c r="CD433" s="220">
        <v>8414</v>
      </c>
      <c r="CE433" s="220">
        <v>8414</v>
      </c>
      <c r="CF433" s="220">
        <v>8414</v>
      </c>
      <c r="CG433" s="220">
        <v>8414</v>
      </c>
      <c r="CH433" s="220">
        <v>8414</v>
      </c>
      <c r="CI433" s="220">
        <v>8414</v>
      </c>
      <c r="CJ433" s="220">
        <v>8414</v>
      </c>
      <c r="CK433" s="220">
        <v>8414</v>
      </c>
      <c r="CL433" s="220">
        <v>8414</v>
      </c>
      <c r="CM433" s="220">
        <v>8414</v>
      </c>
      <c r="CN433" s="220">
        <v>8414</v>
      </c>
      <c r="CO433" s="220">
        <v>8414</v>
      </c>
      <c r="CP433" s="220">
        <v>8414</v>
      </c>
      <c r="CQ433" s="220">
        <v>8414</v>
      </c>
      <c r="CR433" s="220">
        <v>8414</v>
      </c>
      <c r="CS433" s="220">
        <v>8414</v>
      </c>
      <c r="CT433" s="220">
        <v>8414</v>
      </c>
      <c r="CU433" s="220">
        <v>8414</v>
      </c>
      <c r="CV433" s="220">
        <v>8414</v>
      </c>
      <c r="CW433" s="220">
        <v>8414</v>
      </c>
      <c r="CX433" s="220">
        <v>8414</v>
      </c>
      <c r="CY433" s="220">
        <v>8414</v>
      </c>
      <c r="CZ433" s="220">
        <v>8414</v>
      </c>
      <c r="DA433" s="220">
        <v>8414</v>
      </c>
      <c r="DB433" s="220">
        <v>8414</v>
      </c>
      <c r="DC433" s="220">
        <v>8414</v>
      </c>
      <c r="DD433" s="220">
        <v>8414</v>
      </c>
      <c r="DE433" s="220">
        <v>8414</v>
      </c>
      <c r="DF433" s="220">
        <v>8414</v>
      </c>
      <c r="DG433" s="220">
        <v>8414</v>
      </c>
      <c r="DH433" s="220">
        <v>8414</v>
      </c>
      <c r="DI433" s="220">
        <v>8414</v>
      </c>
      <c r="DJ433" s="220">
        <v>8414</v>
      </c>
      <c r="DK433" s="220">
        <v>8414</v>
      </c>
      <c r="DL433" s="220">
        <v>8414</v>
      </c>
      <c r="DM433" s="220">
        <v>8414</v>
      </c>
      <c r="DN433" s="220">
        <v>8414</v>
      </c>
      <c r="DO433" s="220">
        <v>8414</v>
      </c>
      <c r="DP433" s="220">
        <v>8414</v>
      </c>
      <c r="DQ433" s="220">
        <v>8414</v>
      </c>
      <c r="DR433" s="220">
        <v>8414</v>
      </c>
      <c r="DS433" s="220">
        <v>8414</v>
      </c>
      <c r="DT433" s="220">
        <v>8387</v>
      </c>
      <c r="DU433" s="220">
        <v>8387</v>
      </c>
      <c r="DV433" s="220">
        <v>8387</v>
      </c>
      <c r="DW433" s="220">
        <v>8397</v>
      </c>
      <c r="DX433" s="220">
        <v>8397</v>
      </c>
      <c r="DY433" s="220">
        <v>8390</v>
      </c>
      <c r="DZ433" s="220">
        <v>8390</v>
      </c>
      <c r="EA433" s="220">
        <v>8384</v>
      </c>
      <c r="EB433" s="220">
        <v>8384</v>
      </c>
      <c r="EC433" s="220">
        <v>8384</v>
      </c>
      <c r="ED433" s="220">
        <v>8384</v>
      </c>
      <c r="EE433" s="220">
        <v>8384</v>
      </c>
      <c r="EF433" s="220">
        <v>8384</v>
      </c>
      <c r="EG433" s="220">
        <v>8384</v>
      </c>
      <c r="EH433" s="220">
        <v>8384</v>
      </c>
      <c r="EI433" s="220">
        <v>8384</v>
      </c>
      <c r="EJ433" s="220">
        <v>8384</v>
      </c>
      <c r="EK433" s="220">
        <v>8384</v>
      </c>
      <c r="EL433" s="220">
        <v>8384</v>
      </c>
      <c r="EM433" s="220">
        <v>8384</v>
      </c>
      <c r="EN433" s="242">
        <v>8384</v>
      </c>
      <c r="EO433" s="232">
        <v>8384</v>
      </c>
      <c r="EP433" s="227">
        <v>8384</v>
      </c>
      <c r="EQ433" s="154">
        <v>8384</v>
      </c>
      <c r="ER433" s="154">
        <v>8384</v>
      </c>
      <c r="ES433" s="154">
        <v>8384</v>
      </c>
      <c r="ET433" s="154">
        <v>8384</v>
      </c>
      <c r="EU433" s="154">
        <v>8384</v>
      </c>
      <c r="EV433" s="154">
        <v>8384</v>
      </c>
      <c r="EW433" s="166">
        <v>8384</v>
      </c>
      <c r="EX433" s="166">
        <v>8384</v>
      </c>
      <c r="EY433" s="166">
        <v>8384</v>
      </c>
      <c r="EZ433" s="166">
        <v>8384</v>
      </c>
      <c r="FA433" s="166">
        <v>8384</v>
      </c>
      <c r="FB433" s="154">
        <v>8384</v>
      </c>
      <c r="FC433" s="166">
        <v>8384</v>
      </c>
      <c r="FD433" s="166">
        <v>8384</v>
      </c>
      <c r="FE433" s="154">
        <v>8384</v>
      </c>
      <c r="FF433" s="166">
        <v>8384</v>
      </c>
      <c r="FG433" s="154">
        <v>8384</v>
      </c>
      <c r="FH433" s="166">
        <v>8384</v>
      </c>
      <c r="FI433" s="166">
        <v>8384</v>
      </c>
      <c r="FJ433" s="154">
        <v>8384</v>
      </c>
      <c r="FK433" s="154">
        <v>8384</v>
      </c>
      <c r="FL433" s="154">
        <v>8384</v>
      </c>
      <c r="FM433" s="154">
        <v>8384</v>
      </c>
      <c r="FN433" s="154">
        <v>8384</v>
      </c>
      <c r="FO433" s="154">
        <v>8384</v>
      </c>
      <c r="FP433" s="154">
        <v>8384</v>
      </c>
      <c r="FQ433" s="154">
        <v>8384</v>
      </c>
      <c r="FR433" s="166">
        <v>8384</v>
      </c>
      <c r="FS433" s="166">
        <v>8384</v>
      </c>
      <c r="FT433" s="166">
        <v>8384</v>
      </c>
      <c r="FU433" s="166">
        <v>8384</v>
      </c>
      <c r="FV433" s="166">
        <v>8384</v>
      </c>
      <c r="FW433" s="166">
        <v>8384</v>
      </c>
      <c r="FX433" s="166">
        <v>8384</v>
      </c>
      <c r="FY433" s="166">
        <v>8384</v>
      </c>
      <c r="FZ433" s="166">
        <v>8384</v>
      </c>
      <c r="GA433" s="166">
        <v>8384</v>
      </c>
      <c r="GB433" s="166">
        <v>8384</v>
      </c>
      <c r="GC433" s="166">
        <v>8384</v>
      </c>
      <c r="GD433" s="166">
        <v>8384</v>
      </c>
      <c r="GE433" s="166">
        <v>8384</v>
      </c>
      <c r="GF433" s="166">
        <v>8384</v>
      </c>
      <c r="GG433" s="166">
        <v>8384</v>
      </c>
      <c r="GH433" s="166">
        <v>8384</v>
      </c>
      <c r="GI433" s="166">
        <v>8384</v>
      </c>
      <c r="GJ433" s="166">
        <v>8384</v>
      </c>
      <c r="GK433" s="154">
        <v>8384</v>
      </c>
      <c r="GL433" s="154">
        <v>8384</v>
      </c>
      <c r="GM433" s="154">
        <v>8385</v>
      </c>
      <c r="GN433" s="154">
        <v>8385</v>
      </c>
      <c r="GO433" s="154">
        <v>8385</v>
      </c>
      <c r="GP433" s="154">
        <v>8385</v>
      </c>
      <c r="GQ433" s="154">
        <v>8385</v>
      </c>
      <c r="GR433" s="154">
        <v>8385</v>
      </c>
      <c r="GS433" s="154">
        <v>8385</v>
      </c>
      <c r="GT433" s="166">
        <v>8385</v>
      </c>
      <c r="GU433" s="166">
        <v>8385</v>
      </c>
      <c r="GV433" s="166">
        <v>8385</v>
      </c>
      <c r="GW433" s="166">
        <v>8385</v>
      </c>
      <c r="GX433" s="166">
        <v>8385</v>
      </c>
      <c r="GY433" s="154">
        <v>8385</v>
      </c>
      <c r="GZ433" s="154">
        <v>8385</v>
      </c>
      <c r="HA433" s="154">
        <v>8385</v>
      </c>
      <c r="HB433" s="154">
        <v>8385</v>
      </c>
      <c r="HC433" s="154">
        <v>8385</v>
      </c>
      <c r="HD433" s="154">
        <v>8385</v>
      </c>
      <c r="HE433" s="154">
        <v>8385</v>
      </c>
      <c r="HF433" s="154">
        <v>8385</v>
      </c>
      <c r="HG433" s="154">
        <v>8385</v>
      </c>
      <c r="HH433" s="154">
        <v>8390</v>
      </c>
      <c r="HI433" s="154">
        <v>8390</v>
      </c>
      <c r="HJ433" s="154">
        <v>8391</v>
      </c>
      <c r="HK433" s="154">
        <v>8390</v>
      </c>
      <c r="HL433" s="154">
        <v>8393</v>
      </c>
      <c r="HM433" s="154">
        <v>8396</v>
      </c>
      <c r="HN433" s="154">
        <v>8395</v>
      </c>
      <c r="HO433" s="166">
        <v>8395</v>
      </c>
      <c r="HP433" s="154">
        <v>8395</v>
      </c>
      <c r="HQ433" s="154">
        <v>8395</v>
      </c>
      <c r="HR433" s="166">
        <v>8395</v>
      </c>
      <c r="HS433" s="154">
        <v>8395</v>
      </c>
      <c r="HT433" s="148">
        <v>8395</v>
      </c>
      <c r="HU433" s="148">
        <v>8391</v>
      </c>
      <c r="HV433" s="148">
        <v>8388</v>
      </c>
      <c r="HW433" s="166">
        <v>8385</v>
      </c>
    </row>
    <row r="434" spans="1:231">
      <c r="A434" s="145">
        <f t="shared" si="56"/>
        <v>44246</v>
      </c>
      <c r="B434" s="220">
        <f>'Age&amp;Sex by occurrence date'!$DJX22</f>
        <v>10207</v>
      </c>
      <c r="C434" s="220">
        <v>8481</v>
      </c>
      <c r="D434" s="220">
        <v>8481</v>
      </c>
      <c r="E434" s="220">
        <v>8481</v>
      </c>
      <c r="F434" s="220">
        <v>8481</v>
      </c>
      <c r="G434" s="220">
        <v>8481</v>
      </c>
      <c r="H434" s="220">
        <v>8481</v>
      </c>
      <c r="I434" s="220">
        <v>8481</v>
      </c>
      <c r="J434" s="220">
        <v>8481</v>
      </c>
      <c r="K434" s="220">
        <v>8481</v>
      </c>
      <c r="L434" s="220">
        <v>8481</v>
      </c>
      <c r="M434" s="220">
        <v>8481</v>
      </c>
      <c r="N434" s="220">
        <v>8481</v>
      </c>
      <c r="O434" s="220">
        <v>8481</v>
      </c>
      <c r="P434" s="220">
        <v>8481</v>
      </c>
      <c r="Q434" s="220">
        <v>8481</v>
      </c>
      <c r="R434" s="220">
        <v>8481</v>
      </c>
      <c r="S434" s="220">
        <v>8481</v>
      </c>
      <c r="T434" s="220">
        <v>8481</v>
      </c>
      <c r="U434" s="220">
        <v>8481</v>
      </c>
      <c r="V434" s="220">
        <v>8480</v>
      </c>
      <c r="W434" s="220">
        <v>8480</v>
      </c>
      <c r="X434" s="220">
        <v>8480</v>
      </c>
      <c r="Y434" s="220">
        <v>8480</v>
      </c>
      <c r="Z434" s="220">
        <v>8480</v>
      </c>
      <c r="AA434" s="220">
        <v>8473</v>
      </c>
      <c r="AB434" s="220">
        <v>8395</v>
      </c>
      <c r="AC434" s="220">
        <v>8395</v>
      </c>
      <c r="AD434" s="220">
        <v>8395</v>
      </c>
      <c r="AE434" s="220">
        <v>8394</v>
      </c>
      <c r="AF434" s="220">
        <v>8394</v>
      </c>
      <c r="AG434" s="220">
        <v>8394</v>
      </c>
      <c r="AH434" s="220">
        <v>8394</v>
      </c>
      <c r="AI434" s="220">
        <v>8394</v>
      </c>
      <c r="AJ434" s="220">
        <v>8394</v>
      </c>
      <c r="AK434" s="220">
        <v>8394</v>
      </c>
      <c r="AL434" s="220">
        <v>8394</v>
      </c>
      <c r="AM434" s="220">
        <v>8394</v>
      </c>
      <c r="AN434" s="220">
        <v>8394</v>
      </c>
      <c r="AO434" s="220">
        <v>8394</v>
      </c>
      <c r="AP434" s="220">
        <v>8394</v>
      </c>
      <c r="AQ434" s="220">
        <v>8394</v>
      </c>
      <c r="AR434" s="220">
        <v>8394</v>
      </c>
      <c r="AS434" s="220">
        <v>8394</v>
      </c>
      <c r="AT434" s="220">
        <v>8394</v>
      </c>
      <c r="AU434" s="220">
        <v>8394</v>
      </c>
      <c r="AV434" s="220">
        <v>8394</v>
      </c>
      <c r="AW434" s="220">
        <v>8394</v>
      </c>
      <c r="AX434" s="220">
        <v>8394</v>
      </c>
      <c r="AY434" s="220">
        <v>8394</v>
      </c>
      <c r="AZ434" s="220">
        <v>8394</v>
      </c>
      <c r="BA434" s="220">
        <v>8394</v>
      </c>
      <c r="BB434" s="220">
        <v>8394</v>
      </c>
      <c r="BC434" s="220">
        <v>8394</v>
      </c>
      <c r="BD434" s="220">
        <v>8394</v>
      </c>
      <c r="BE434" s="220">
        <v>8394</v>
      </c>
      <c r="BF434" s="220">
        <v>8394</v>
      </c>
      <c r="BG434" s="220">
        <v>8394</v>
      </c>
      <c r="BH434" s="220">
        <v>8394</v>
      </c>
      <c r="BI434" s="220">
        <v>8394</v>
      </c>
      <c r="BJ434" s="220">
        <v>8394</v>
      </c>
      <c r="BK434" s="220">
        <v>8394</v>
      </c>
      <c r="BL434" s="220">
        <v>8394</v>
      </c>
      <c r="BM434" s="220">
        <v>8394</v>
      </c>
      <c r="BN434" s="220">
        <v>8394</v>
      </c>
      <c r="BO434" s="220">
        <v>8394</v>
      </c>
      <c r="BP434" s="220">
        <v>8394</v>
      </c>
      <c r="BQ434" s="220">
        <v>8394</v>
      </c>
      <c r="BR434" s="220">
        <v>8394</v>
      </c>
      <c r="BS434" s="220">
        <v>8394</v>
      </c>
      <c r="BT434" s="220">
        <v>8394</v>
      </c>
      <c r="BU434" s="220">
        <v>8394</v>
      </c>
      <c r="BV434" s="220">
        <v>8394</v>
      </c>
      <c r="BW434" s="220">
        <v>8394</v>
      </c>
      <c r="BX434" s="220">
        <v>8394</v>
      </c>
      <c r="BY434" s="220">
        <v>8394</v>
      </c>
      <c r="BZ434" s="220">
        <v>8394</v>
      </c>
      <c r="CA434" s="220">
        <v>8394</v>
      </c>
      <c r="CB434" s="220">
        <v>8394</v>
      </c>
      <c r="CC434" s="220">
        <v>8394</v>
      </c>
      <c r="CD434" s="220">
        <v>8394</v>
      </c>
      <c r="CE434" s="220">
        <v>8394</v>
      </c>
      <c r="CF434" s="220">
        <v>8394</v>
      </c>
      <c r="CG434" s="220">
        <v>8394</v>
      </c>
      <c r="CH434" s="220">
        <v>8394</v>
      </c>
      <c r="CI434" s="220">
        <v>8394</v>
      </c>
      <c r="CJ434" s="220">
        <v>8394</v>
      </c>
      <c r="CK434" s="220">
        <v>8394</v>
      </c>
      <c r="CL434" s="220">
        <v>8394</v>
      </c>
      <c r="CM434" s="220">
        <v>8394</v>
      </c>
      <c r="CN434" s="220">
        <v>8394</v>
      </c>
      <c r="CO434" s="220">
        <v>8394</v>
      </c>
      <c r="CP434" s="220">
        <v>8394</v>
      </c>
      <c r="CQ434" s="220">
        <v>8394</v>
      </c>
      <c r="CR434" s="220">
        <v>8394</v>
      </c>
      <c r="CS434" s="220">
        <v>8394</v>
      </c>
      <c r="CT434" s="220">
        <v>8394</v>
      </c>
      <c r="CU434" s="220">
        <v>8394</v>
      </c>
      <c r="CV434" s="220">
        <v>8394</v>
      </c>
      <c r="CW434" s="220">
        <v>8394</v>
      </c>
      <c r="CX434" s="220">
        <v>8394</v>
      </c>
      <c r="CY434" s="220">
        <v>8394</v>
      </c>
      <c r="CZ434" s="220">
        <v>8394</v>
      </c>
      <c r="DA434" s="220">
        <v>8394</v>
      </c>
      <c r="DB434" s="220">
        <v>8394</v>
      </c>
      <c r="DC434" s="220">
        <v>8394</v>
      </c>
      <c r="DD434" s="220">
        <v>8394</v>
      </c>
      <c r="DE434" s="220">
        <v>8394</v>
      </c>
      <c r="DF434" s="220">
        <v>8394</v>
      </c>
      <c r="DG434" s="220">
        <v>8394</v>
      </c>
      <c r="DH434" s="220">
        <v>8394</v>
      </c>
      <c r="DI434" s="220">
        <v>8394</v>
      </c>
      <c r="DJ434" s="220">
        <v>8394</v>
      </c>
      <c r="DK434" s="220">
        <v>8394</v>
      </c>
      <c r="DL434" s="220">
        <v>8394</v>
      </c>
      <c r="DM434" s="220">
        <v>8394</v>
      </c>
      <c r="DN434" s="220">
        <v>8394</v>
      </c>
      <c r="DO434" s="220">
        <v>8394</v>
      </c>
      <c r="DP434" s="220">
        <v>8394</v>
      </c>
      <c r="DQ434" s="220">
        <v>8394</v>
      </c>
      <c r="DR434" s="220">
        <v>8394</v>
      </c>
      <c r="DS434" s="220">
        <v>8394</v>
      </c>
      <c r="DT434" s="220">
        <v>8367</v>
      </c>
      <c r="DU434" s="220">
        <v>8367</v>
      </c>
      <c r="DV434" s="220">
        <v>8367</v>
      </c>
      <c r="DW434" s="220">
        <v>8377</v>
      </c>
      <c r="DX434" s="220">
        <v>8377</v>
      </c>
      <c r="DY434" s="220">
        <v>8370</v>
      </c>
      <c r="DZ434" s="220">
        <v>8370</v>
      </c>
      <c r="EA434" s="220">
        <v>8364</v>
      </c>
      <c r="EB434" s="220">
        <v>8364</v>
      </c>
      <c r="EC434" s="220">
        <v>8364</v>
      </c>
      <c r="ED434" s="220">
        <v>8364</v>
      </c>
      <c r="EE434" s="220">
        <v>8364</v>
      </c>
      <c r="EF434" s="220">
        <v>8364</v>
      </c>
      <c r="EG434" s="220">
        <v>8364</v>
      </c>
      <c r="EH434" s="220">
        <v>8364</v>
      </c>
      <c r="EI434" s="220">
        <v>8364</v>
      </c>
      <c r="EJ434" s="220">
        <v>8364</v>
      </c>
      <c r="EK434" s="220">
        <v>8364</v>
      </c>
      <c r="EL434" s="220">
        <v>8364</v>
      </c>
      <c r="EM434" s="220">
        <v>8364</v>
      </c>
      <c r="EN434" s="242">
        <v>8364</v>
      </c>
      <c r="EO434" s="232">
        <v>8364</v>
      </c>
      <c r="EP434" s="228">
        <v>8364</v>
      </c>
      <c r="EQ434" s="166">
        <v>8364</v>
      </c>
      <c r="ER434" s="166">
        <v>8364</v>
      </c>
      <c r="ES434" s="166">
        <v>8364</v>
      </c>
      <c r="ET434" s="166">
        <v>8364</v>
      </c>
      <c r="EU434" s="166">
        <v>8364</v>
      </c>
      <c r="EV434" s="166">
        <v>8364</v>
      </c>
      <c r="EW434" s="154">
        <v>8364</v>
      </c>
      <c r="EX434" s="154">
        <v>8364</v>
      </c>
      <c r="EY434" s="154">
        <v>8364</v>
      </c>
      <c r="EZ434" s="154">
        <v>8364</v>
      </c>
      <c r="FA434" s="154">
        <v>8364</v>
      </c>
      <c r="FB434" s="154">
        <v>8364</v>
      </c>
      <c r="FC434" s="154">
        <v>8364</v>
      </c>
      <c r="FD434" s="166">
        <v>8364</v>
      </c>
      <c r="FE434" s="154">
        <v>8364</v>
      </c>
      <c r="FF434" s="154">
        <v>8364</v>
      </c>
      <c r="FG434" s="166">
        <v>8364</v>
      </c>
      <c r="FH434" s="154">
        <v>8364</v>
      </c>
      <c r="FI434" s="154">
        <v>8364</v>
      </c>
      <c r="FJ434" s="166">
        <v>8364</v>
      </c>
      <c r="FK434" s="166">
        <v>8364</v>
      </c>
      <c r="FL434" s="166">
        <v>8364</v>
      </c>
      <c r="FM434" s="166">
        <v>8364</v>
      </c>
      <c r="FN434" s="166">
        <v>8364</v>
      </c>
      <c r="FO434" s="166">
        <v>8364</v>
      </c>
      <c r="FP434" s="166">
        <v>8364</v>
      </c>
      <c r="FQ434" s="166">
        <v>8364</v>
      </c>
      <c r="FR434" s="154">
        <v>8364</v>
      </c>
      <c r="FS434" s="154">
        <v>8364</v>
      </c>
      <c r="FT434" s="154">
        <v>8364</v>
      </c>
      <c r="FU434" s="154">
        <v>8364</v>
      </c>
      <c r="FV434" s="154">
        <v>8364</v>
      </c>
      <c r="FW434" s="154">
        <v>8364</v>
      </c>
      <c r="FX434" s="154">
        <v>8364</v>
      </c>
      <c r="FY434" s="166">
        <v>8364</v>
      </c>
      <c r="FZ434" s="166">
        <v>8364</v>
      </c>
      <c r="GA434" s="166">
        <v>8364</v>
      </c>
      <c r="GB434" s="166">
        <v>8364</v>
      </c>
      <c r="GC434" s="166">
        <v>8364</v>
      </c>
      <c r="GD434" s="166">
        <v>8364</v>
      </c>
      <c r="GE434" s="166">
        <v>8364</v>
      </c>
      <c r="GF434" s="166">
        <v>8364</v>
      </c>
      <c r="GG434" s="166">
        <v>8364</v>
      </c>
      <c r="GH434" s="166">
        <v>8364</v>
      </c>
      <c r="GI434" s="166">
        <v>8364</v>
      </c>
      <c r="GJ434" s="166">
        <v>8364</v>
      </c>
      <c r="GK434" s="166">
        <v>8364</v>
      </c>
      <c r="GL434" s="166">
        <v>8364</v>
      </c>
      <c r="GM434" s="166">
        <v>8365</v>
      </c>
      <c r="GN434" s="166">
        <v>8365</v>
      </c>
      <c r="GO434" s="166">
        <v>8365</v>
      </c>
      <c r="GP434" s="166">
        <v>8365</v>
      </c>
      <c r="GQ434" s="166">
        <v>8365</v>
      </c>
      <c r="GR434" s="166">
        <v>8365</v>
      </c>
      <c r="GS434" s="166">
        <v>8365</v>
      </c>
      <c r="GT434" s="166">
        <v>8365</v>
      </c>
      <c r="GU434" s="166">
        <v>8365</v>
      </c>
      <c r="GV434" s="166">
        <v>8365</v>
      </c>
      <c r="GW434" s="166">
        <v>8365</v>
      </c>
      <c r="GX434" s="166">
        <v>8365</v>
      </c>
      <c r="GY434" s="166">
        <v>8365</v>
      </c>
      <c r="GZ434" s="166">
        <v>8365</v>
      </c>
      <c r="HA434" s="166">
        <v>8365</v>
      </c>
      <c r="HB434" s="166">
        <v>8365</v>
      </c>
      <c r="HC434" s="166">
        <v>8365</v>
      </c>
      <c r="HD434" s="166">
        <v>8365</v>
      </c>
      <c r="HE434" s="166">
        <v>8365</v>
      </c>
      <c r="HF434" s="166">
        <v>8365</v>
      </c>
      <c r="HG434" s="154">
        <v>8365</v>
      </c>
      <c r="HH434" s="154">
        <v>8370</v>
      </c>
      <c r="HI434" s="166">
        <v>8370</v>
      </c>
      <c r="HJ434" s="154">
        <v>8371</v>
      </c>
      <c r="HK434" s="154">
        <v>8370</v>
      </c>
      <c r="HL434" s="166">
        <v>8373</v>
      </c>
      <c r="HM434" s="154">
        <v>8376</v>
      </c>
      <c r="HN434" s="154">
        <v>8375</v>
      </c>
      <c r="HO434" s="166">
        <v>8375</v>
      </c>
      <c r="HP434" s="154">
        <v>8375</v>
      </c>
      <c r="HQ434" s="154">
        <v>8375</v>
      </c>
      <c r="HR434" s="166">
        <v>8375</v>
      </c>
      <c r="HS434" s="154">
        <v>8375</v>
      </c>
      <c r="HT434" s="148">
        <v>8375</v>
      </c>
      <c r="HU434" s="148">
        <v>8371</v>
      </c>
      <c r="HV434" s="148">
        <v>8368</v>
      </c>
      <c r="HW434" s="166">
        <v>8365</v>
      </c>
    </row>
    <row r="435" spans="1:231">
      <c r="A435" s="145">
        <f t="shared" si="56"/>
        <v>44245</v>
      </c>
      <c r="B435" s="220">
        <f>'Age&amp;Sex by occurrence date'!$DKE22</f>
        <v>10184</v>
      </c>
      <c r="C435" s="220">
        <v>8464</v>
      </c>
      <c r="D435" s="220">
        <v>8464</v>
      </c>
      <c r="E435" s="220">
        <v>8464</v>
      </c>
      <c r="F435" s="220">
        <v>8464</v>
      </c>
      <c r="G435" s="220">
        <v>8464</v>
      </c>
      <c r="H435" s="220">
        <v>8464</v>
      </c>
      <c r="I435" s="220">
        <v>8464</v>
      </c>
      <c r="J435" s="220">
        <v>8464</v>
      </c>
      <c r="K435" s="220">
        <v>8464</v>
      </c>
      <c r="L435" s="220">
        <v>8464</v>
      </c>
      <c r="M435" s="220">
        <v>8464</v>
      </c>
      <c r="N435" s="220">
        <v>8464</v>
      </c>
      <c r="O435" s="220">
        <v>8464</v>
      </c>
      <c r="P435" s="220">
        <v>8464</v>
      </c>
      <c r="Q435" s="220">
        <v>8464</v>
      </c>
      <c r="R435" s="220">
        <v>8464</v>
      </c>
      <c r="S435" s="220">
        <v>8464</v>
      </c>
      <c r="T435" s="220">
        <v>8464</v>
      </c>
      <c r="U435" s="220">
        <v>8464</v>
      </c>
      <c r="V435" s="220">
        <v>8463</v>
      </c>
      <c r="W435" s="220">
        <v>8463</v>
      </c>
      <c r="X435" s="220">
        <v>8463</v>
      </c>
      <c r="Y435" s="220">
        <v>8463</v>
      </c>
      <c r="Z435" s="220">
        <v>8463</v>
      </c>
      <c r="AA435" s="220">
        <v>8457</v>
      </c>
      <c r="AB435" s="220">
        <v>8379</v>
      </c>
      <c r="AC435" s="220">
        <v>8379</v>
      </c>
      <c r="AD435" s="220">
        <v>8379</v>
      </c>
      <c r="AE435" s="220">
        <v>8378</v>
      </c>
      <c r="AF435" s="220">
        <v>8378</v>
      </c>
      <c r="AG435" s="220">
        <v>8378</v>
      </c>
      <c r="AH435" s="220">
        <v>8378</v>
      </c>
      <c r="AI435" s="220">
        <v>8378</v>
      </c>
      <c r="AJ435" s="220">
        <v>8378</v>
      </c>
      <c r="AK435" s="220">
        <v>8378</v>
      </c>
      <c r="AL435" s="220">
        <v>8378</v>
      </c>
      <c r="AM435" s="220">
        <v>8378</v>
      </c>
      <c r="AN435" s="220">
        <v>8378</v>
      </c>
      <c r="AO435" s="220">
        <v>8378</v>
      </c>
      <c r="AP435" s="220">
        <v>8378</v>
      </c>
      <c r="AQ435" s="220">
        <v>8378</v>
      </c>
      <c r="AR435" s="220">
        <v>8378</v>
      </c>
      <c r="AS435" s="220">
        <v>8378</v>
      </c>
      <c r="AT435" s="220">
        <v>8378</v>
      </c>
      <c r="AU435" s="220">
        <v>8378</v>
      </c>
      <c r="AV435" s="220">
        <v>8378</v>
      </c>
      <c r="AW435" s="220">
        <v>8378</v>
      </c>
      <c r="AX435" s="220">
        <v>8378</v>
      </c>
      <c r="AY435" s="220">
        <v>8378</v>
      </c>
      <c r="AZ435" s="220">
        <v>8378</v>
      </c>
      <c r="BA435" s="220">
        <v>8378</v>
      </c>
      <c r="BB435" s="220">
        <v>8378</v>
      </c>
      <c r="BC435" s="220">
        <v>8378</v>
      </c>
      <c r="BD435" s="220">
        <v>8378</v>
      </c>
      <c r="BE435" s="220">
        <v>8378</v>
      </c>
      <c r="BF435" s="220">
        <v>8378</v>
      </c>
      <c r="BG435" s="220">
        <v>8378</v>
      </c>
      <c r="BH435" s="220">
        <v>8378</v>
      </c>
      <c r="BI435" s="220">
        <v>8378</v>
      </c>
      <c r="BJ435" s="220">
        <v>8378</v>
      </c>
      <c r="BK435" s="220">
        <v>8378</v>
      </c>
      <c r="BL435" s="220">
        <v>8378</v>
      </c>
      <c r="BM435" s="220">
        <v>8378</v>
      </c>
      <c r="BN435" s="220">
        <v>8378</v>
      </c>
      <c r="BO435" s="220">
        <v>8378</v>
      </c>
      <c r="BP435" s="220">
        <v>8378</v>
      </c>
      <c r="BQ435" s="220">
        <v>8378</v>
      </c>
      <c r="BR435" s="220">
        <v>8378</v>
      </c>
      <c r="BS435" s="220">
        <v>8378</v>
      </c>
      <c r="BT435" s="220">
        <v>8378</v>
      </c>
      <c r="BU435" s="220">
        <v>8378</v>
      </c>
      <c r="BV435" s="220">
        <v>8378</v>
      </c>
      <c r="BW435" s="220">
        <v>8378</v>
      </c>
      <c r="BX435" s="220">
        <v>8378</v>
      </c>
      <c r="BY435" s="220">
        <v>8378</v>
      </c>
      <c r="BZ435" s="220">
        <v>8378</v>
      </c>
      <c r="CA435" s="220">
        <v>8378</v>
      </c>
      <c r="CB435" s="220">
        <v>8378</v>
      </c>
      <c r="CC435" s="220">
        <v>8378</v>
      </c>
      <c r="CD435" s="220">
        <v>8378</v>
      </c>
      <c r="CE435" s="220">
        <v>8378</v>
      </c>
      <c r="CF435" s="220">
        <v>8378</v>
      </c>
      <c r="CG435" s="220">
        <v>8378</v>
      </c>
      <c r="CH435" s="220">
        <v>8378</v>
      </c>
      <c r="CI435" s="220">
        <v>8378</v>
      </c>
      <c r="CJ435" s="220">
        <v>8378</v>
      </c>
      <c r="CK435" s="220">
        <v>8378</v>
      </c>
      <c r="CL435" s="220">
        <v>8378</v>
      </c>
      <c r="CM435" s="220">
        <v>8378</v>
      </c>
      <c r="CN435" s="220">
        <v>8378</v>
      </c>
      <c r="CO435" s="220">
        <v>8378</v>
      </c>
      <c r="CP435" s="220">
        <v>8378</v>
      </c>
      <c r="CQ435" s="220">
        <v>8378</v>
      </c>
      <c r="CR435" s="220">
        <v>8378</v>
      </c>
      <c r="CS435" s="220">
        <v>8378</v>
      </c>
      <c r="CT435" s="220">
        <v>8378</v>
      </c>
      <c r="CU435" s="220">
        <v>8378</v>
      </c>
      <c r="CV435" s="220">
        <v>8378</v>
      </c>
      <c r="CW435" s="220">
        <v>8378</v>
      </c>
      <c r="CX435" s="220">
        <v>8378</v>
      </c>
      <c r="CY435" s="220">
        <v>8378</v>
      </c>
      <c r="CZ435" s="220">
        <v>8378</v>
      </c>
      <c r="DA435" s="220">
        <v>8378</v>
      </c>
      <c r="DB435" s="220">
        <v>8378</v>
      </c>
      <c r="DC435" s="220">
        <v>8378</v>
      </c>
      <c r="DD435" s="220">
        <v>8378</v>
      </c>
      <c r="DE435" s="220">
        <v>8378</v>
      </c>
      <c r="DF435" s="220">
        <v>8378</v>
      </c>
      <c r="DG435" s="220">
        <v>8378</v>
      </c>
      <c r="DH435" s="220">
        <v>8378</v>
      </c>
      <c r="DI435" s="220">
        <v>8378</v>
      </c>
      <c r="DJ435" s="220">
        <v>8378</v>
      </c>
      <c r="DK435" s="220">
        <v>8378</v>
      </c>
      <c r="DL435" s="220">
        <v>8378</v>
      </c>
      <c r="DM435" s="220">
        <v>8378</v>
      </c>
      <c r="DN435" s="220">
        <v>8378</v>
      </c>
      <c r="DO435" s="220">
        <v>8378</v>
      </c>
      <c r="DP435" s="220">
        <v>8378</v>
      </c>
      <c r="DQ435" s="220">
        <v>8378</v>
      </c>
      <c r="DR435" s="220">
        <v>8378</v>
      </c>
      <c r="DS435" s="220">
        <v>8378</v>
      </c>
      <c r="DT435" s="220">
        <v>8351</v>
      </c>
      <c r="DU435" s="220">
        <v>8351</v>
      </c>
      <c r="DV435" s="220">
        <v>8351</v>
      </c>
      <c r="DW435" s="220">
        <v>8361</v>
      </c>
      <c r="DX435" s="220">
        <v>8361</v>
      </c>
      <c r="DY435" s="220">
        <v>8354</v>
      </c>
      <c r="DZ435" s="220">
        <v>8354</v>
      </c>
      <c r="EA435" s="220">
        <v>8348</v>
      </c>
      <c r="EB435" s="220">
        <v>8348</v>
      </c>
      <c r="EC435" s="220">
        <v>8348</v>
      </c>
      <c r="ED435" s="220">
        <v>8348</v>
      </c>
      <c r="EE435" s="220">
        <v>8348</v>
      </c>
      <c r="EF435" s="220">
        <v>8348</v>
      </c>
      <c r="EG435" s="220">
        <v>8348</v>
      </c>
      <c r="EH435" s="220">
        <v>8348</v>
      </c>
      <c r="EI435" s="220">
        <v>8348</v>
      </c>
      <c r="EJ435" s="220">
        <v>8348</v>
      </c>
      <c r="EK435" s="220">
        <v>8348</v>
      </c>
      <c r="EL435" s="220">
        <v>8348</v>
      </c>
      <c r="EM435" s="220">
        <v>8348</v>
      </c>
      <c r="EN435" s="242">
        <v>8348</v>
      </c>
      <c r="EO435" s="232">
        <v>8348</v>
      </c>
      <c r="EP435" s="227">
        <v>8348</v>
      </c>
      <c r="EQ435" s="154">
        <v>8348</v>
      </c>
      <c r="ER435" s="154">
        <v>8348</v>
      </c>
      <c r="ES435" s="154">
        <v>8348</v>
      </c>
      <c r="ET435" s="154">
        <v>8348</v>
      </c>
      <c r="EU435" s="154">
        <v>8348</v>
      </c>
      <c r="EV435" s="154">
        <v>8348</v>
      </c>
      <c r="EW435" s="166">
        <v>8348</v>
      </c>
      <c r="EX435" s="166">
        <v>8348</v>
      </c>
      <c r="EY435" s="166">
        <v>8348</v>
      </c>
      <c r="EZ435" s="166">
        <v>8348</v>
      </c>
      <c r="FA435" s="166">
        <v>8348</v>
      </c>
      <c r="FB435" s="166">
        <v>8348</v>
      </c>
      <c r="FC435" s="166">
        <v>8348</v>
      </c>
      <c r="FD435" s="166">
        <v>8348</v>
      </c>
      <c r="FE435" s="166">
        <v>8348</v>
      </c>
      <c r="FF435" s="166">
        <v>8348</v>
      </c>
      <c r="FG435" s="154">
        <v>8348</v>
      </c>
      <c r="FH435" s="166">
        <v>8348</v>
      </c>
      <c r="FI435" s="154">
        <v>8348</v>
      </c>
      <c r="FJ435" s="154">
        <v>8348</v>
      </c>
      <c r="FK435" s="154">
        <v>8348</v>
      </c>
      <c r="FL435" s="154">
        <v>8348</v>
      </c>
      <c r="FM435" s="154">
        <v>8348</v>
      </c>
      <c r="FN435" s="154">
        <v>8348</v>
      </c>
      <c r="FO435" s="154">
        <v>8348</v>
      </c>
      <c r="FP435" s="154">
        <v>8348</v>
      </c>
      <c r="FQ435" s="154">
        <v>8348</v>
      </c>
      <c r="FR435" s="166">
        <v>8348</v>
      </c>
      <c r="FS435" s="166">
        <v>8348</v>
      </c>
      <c r="FT435" s="166">
        <v>8348</v>
      </c>
      <c r="FU435" s="166">
        <v>8348</v>
      </c>
      <c r="FV435" s="166">
        <v>8348</v>
      </c>
      <c r="FW435" s="166">
        <v>8348</v>
      </c>
      <c r="FX435" s="166">
        <v>8348</v>
      </c>
      <c r="FY435" s="154">
        <v>8348</v>
      </c>
      <c r="FZ435" s="154">
        <v>8348</v>
      </c>
      <c r="GA435" s="154">
        <v>8348</v>
      </c>
      <c r="GB435" s="154">
        <v>8348</v>
      </c>
      <c r="GC435" s="154">
        <v>8348</v>
      </c>
      <c r="GD435" s="154">
        <v>8348</v>
      </c>
      <c r="GE435" s="154">
        <v>8348</v>
      </c>
      <c r="GF435" s="154">
        <v>8348</v>
      </c>
      <c r="GG435" s="154">
        <v>8348</v>
      </c>
      <c r="GH435" s="154">
        <v>8348</v>
      </c>
      <c r="GI435" s="154">
        <v>8348</v>
      </c>
      <c r="GJ435" s="154">
        <v>8348</v>
      </c>
      <c r="GK435" s="166">
        <v>8348</v>
      </c>
      <c r="GL435" s="166">
        <v>8348</v>
      </c>
      <c r="GM435" s="166">
        <v>8349</v>
      </c>
      <c r="GN435" s="166">
        <v>8349</v>
      </c>
      <c r="GO435" s="166">
        <v>8349</v>
      </c>
      <c r="GP435" s="166">
        <v>8349</v>
      </c>
      <c r="GQ435" s="166">
        <v>8349</v>
      </c>
      <c r="GR435" s="166">
        <v>8349</v>
      </c>
      <c r="GS435" s="166">
        <v>8349</v>
      </c>
      <c r="GT435" s="166">
        <v>8349</v>
      </c>
      <c r="GU435" s="166">
        <v>8349</v>
      </c>
      <c r="GV435" s="166">
        <v>8349</v>
      </c>
      <c r="GW435" s="166">
        <v>8349</v>
      </c>
      <c r="GX435" s="166">
        <v>8349</v>
      </c>
      <c r="GY435" s="166">
        <v>8349</v>
      </c>
      <c r="GZ435" s="166">
        <v>8349</v>
      </c>
      <c r="HA435" s="166">
        <v>8349</v>
      </c>
      <c r="HB435" s="166">
        <v>8349</v>
      </c>
      <c r="HC435" s="166">
        <v>8349</v>
      </c>
      <c r="HD435" s="166">
        <v>8349</v>
      </c>
      <c r="HE435" s="166">
        <v>8349</v>
      </c>
      <c r="HF435" s="166">
        <v>8349</v>
      </c>
      <c r="HG435" s="154">
        <v>8349</v>
      </c>
      <c r="HH435" s="154">
        <v>8354</v>
      </c>
      <c r="HI435" s="166">
        <v>8354</v>
      </c>
      <c r="HJ435" s="154">
        <v>8355</v>
      </c>
      <c r="HK435" s="154">
        <v>8354</v>
      </c>
      <c r="HL435" s="166">
        <v>8357</v>
      </c>
      <c r="HM435" s="154">
        <v>8360</v>
      </c>
      <c r="HN435" s="154">
        <v>8359</v>
      </c>
      <c r="HO435" s="166">
        <v>8359</v>
      </c>
      <c r="HP435" s="154">
        <v>8359</v>
      </c>
      <c r="HQ435" s="154">
        <v>8359</v>
      </c>
      <c r="HR435" s="166">
        <v>8359</v>
      </c>
      <c r="HS435" s="154">
        <v>8359</v>
      </c>
      <c r="HT435" s="148">
        <v>8359</v>
      </c>
      <c r="HU435" s="148">
        <v>8355</v>
      </c>
      <c r="HV435" s="148">
        <v>8352</v>
      </c>
      <c r="HW435" s="166">
        <v>8349</v>
      </c>
    </row>
    <row r="436" spans="1:231">
      <c r="A436" s="145">
        <f t="shared" si="56"/>
        <v>44244</v>
      </c>
      <c r="B436" s="220">
        <f>'Age&amp;Sex by occurrence date'!$DKL22</f>
        <v>10154</v>
      </c>
      <c r="C436" s="220">
        <v>8439</v>
      </c>
      <c r="D436" s="220">
        <v>8439</v>
      </c>
      <c r="E436" s="220">
        <v>8439</v>
      </c>
      <c r="F436" s="220">
        <v>8439</v>
      </c>
      <c r="G436" s="220">
        <v>8439</v>
      </c>
      <c r="H436" s="220">
        <v>8439</v>
      </c>
      <c r="I436" s="220">
        <v>8439</v>
      </c>
      <c r="J436" s="220">
        <v>8439</v>
      </c>
      <c r="K436" s="220">
        <v>8439</v>
      </c>
      <c r="L436" s="220">
        <v>8439</v>
      </c>
      <c r="M436" s="220">
        <v>8439</v>
      </c>
      <c r="N436" s="220">
        <v>8439</v>
      </c>
      <c r="O436" s="220">
        <v>8439</v>
      </c>
      <c r="P436" s="220">
        <v>8439</v>
      </c>
      <c r="Q436" s="220">
        <v>8439</v>
      </c>
      <c r="R436" s="220">
        <v>8439</v>
      </c>
      <c r="S436" s="220">
        <v>8439</v>
      </c>
      <c r="T436" s="220">
        <v>8439</v>
      </c>
      <c r="U436" s="220">
        <v>8439</v>
      </c>
      <c r="V436" s="220">
        <v>8438</v>
      </c>
      <c r="W436" s="220">
        <v>8438</v>
      </c>
      <c r="X436" s="220">
        <v>8438</v>
      </c>
      <c r="Y436" s="220">
        <v>8438</v>
      </c>
      <c r="Z436" s="220">
        <v>8438</v>
      </c>
      <c r="AA436" s="220">
        <v>8433</v>
      </c>
      <c r="AB436" s="220">
        <v>8358</v>
      </c>
      <c r="AC436" s="220">
        <v>8358</v>
      </c>
      <c r="AD436" s="220">
        <v>8358</v>
      </c>
      <c r="AE436" s="220">
        <v>8357</v>
      </c>
      <c r="AF436" s="220">
        <v>8357</v>
      </c>
      <c r="AG436" s="220">
        <v>8357</v>
      </c>
      <c r="AH436" s="220">
        <v>8357</v>
      </c>
      <c r="AI436" s="220">
        <v>8357</v>
      </c>
      <c r="AJ436" s="220">
        <v>8357</v>
      </c>
      <c r="AK436" s="220">
        <v>8357</v>
      </c>
      <c r="AL436" s="220">
        <v>8357</v>
      </c>
      <c r="AM436" s="220">
        <v>8357</v>
      </c>
      <c r="AN436" s="220">
        <v>8357</v>
      </c>
      <c r="AO436" s="220">
        <v>8357</v>
      </c>
      <c r="AP436" s="220">
        <v>8357</v>
      </c>
      <c r="AQ436" s="220">
        <v>8357</v>
      </c>
      <c r="AR436" s="220">
        <v>8357</v>
      </c>
      <c r="AS436" s="220">
        <v>8357</v>
      </c>
      <c r="AT436" s="220">
        <v>8357</v>
      </c>
      <c r="AU436" s="220">
        <v>8357</v>
      </c>
      <c r="AV436" s="220">
        <v>8357</v>
      </c>
      <c r="AW436" s="220">
        <v>8357</v>
      </c>
      <c r="AX436" s="220">
        <v>8357</v>
      </c>
      <c r="AY436" s="220">
        <v>8357</v>
      </c>
      <c r="AZ436" s="220">
        <v>8357</v>
      </c>
      <c r="BA436" s="220">
        <v>8357</v>
      </c>
      <c r="BB436" s="220">
        <v>8357</v>
      </c>
      <c r="BC436" s="220">
        <v>8357</v>
      </c>
      <c r="BD436" s="220">
        <v>8357</v>
      </c>
      <c r="BE436" s="220">
        <v>8357</v>
      </c>
      <c r="BF436" s="220">
        <v>8357</v>
      </c>
      <c r="BG436" s="220">
        <v>8357</v>
      </c>
      <c r="BH436" s="220">
        <v>8357</v>
      </c>
      <c r="BI436" s="220">
        <v>8357</v>
      </c>
      <c r="BJ436" s="220">
        <v>8357</v>
      </c>
      <c r="BK436" s="220">
        <v>8357</v>
      </c>
      <c r="BL436" s="220">
        <v>8357</v>
      </c>
      <c r="BM436" s="220">
        <v>8357</v>
      </c>
      <c r="BN436" s="220">
        <v>8357</v>
      </c>
      <c r="BO436" s="220">
        <v>8357</v>
      </c>
      <c r="BP436" s="220">
        <v>8357</v>
      </c>
      <c r="BQ436" s="220">
        <v>8357</v>
      </c>
      <c r="BR436" s="220">
        <v>8357</v>
      </c>
      <c r="BS436" s="220">
        <v>8357</v>
      </c>
      <c r="BT436" s="220">
        <v>8357</v>
      </c>
      <c r="BU436" s="220">
        <v>8357</v>
      </c>
      <c r="BV436" s="220">
        <v>8357</v>
      </c>
      <c r="BW436" s="220">
        <v>8357</v>
      </c>
      <c r="BX436" s="220">
        <v>8357</v>
      </c>
      <c r="BY436" s="220">
        <v>8357</v>
      </c>
      <c r="BZ436" s="220">
        <v>8357</v>
      </c>
      <c r="CA436" s="220">
        <v>8357</v>
      </c>
      <c r="CB436" s="220">
        <v>8357</v>
      </c>
      <c r="CC436" s="220">
        <v>8357</v>
      </c>
      <c r="CD436" s="220">
        <v>8357</v>
      </c>
      <c r="CE436" s="220">
        <v>8357</v>
      </c>
      <c r="CF436" s="220">
        <v>8357</v>
      </c>
      <c r="CG436" s="220">
        <v>8357</v>
      </c>
      <c r="CH436" s="220">
        <v>8357</v>
      </c>
      <c r="CI436" s="220">
        <v>8357</v>
      </c>
      <c r="CJ436" s="220">
        <v>8357</v>
      </c>
      <c r="CK436" s="220">
        <v>8357</v>
      </c>
      <c r="CL436" s="220">
        <v>8357</v>
      </c>
      <c r="CM436" s="220">
        <v>8357</v>
      </c>
      <c r="CN436" s="220">
        <v>8357</v>
      </c>
      <c r="CO436" s="220">
        <v>8357</v>
      </c>
      <c r="CP436" s="220">
        <v>8357</v>
      </c>
      <c r="CQ436" s="220">
        <v>8357</v>
      </c>
      <c r="CR436" s="220">
        <v>8357</v>
      </c>
      <c r="CS436" s="220">
        <v>8357</v>
      </c>
      <c r="CT436" s="220">
        <v>8357</v>
      </c>
      <c r="CU436" s="220">
        <v>8357</v>
      </c>
      <c r="CV436" s="220">
        <v>8357</v>
      </c>
      <c r="CW436" s="220">
        <v>8357</v>
      </c>
      <c r="CX436" s="220">
        <v>8357</v>
      </c>
      <c r="CY436" s="220">
        <v>8357</v>
      </c>
      <c r="CZ436" s="220">
        <v>8357</v>
      </c>
      <c r="DA436" s="220">
        <v>8357</v>
      </c>
      <c r="DB436" s="220">
        <v>8357</v>
      </c>
      <c r="DC436" s="220">
        <v>8357</v>
      </c>
      <c r="DD436" s="220">
        <v>8357</v>
      </c>
      <c r="DE436" s="220">
        <v>8357</v>
      </c>
      <c r="DF436" s="220">
        <v>8357</v>
      </c>
      <c r="DG436" s="220">
        <v>8357</v>
      </c>
      <c r="DH436" s="220">
        <v>8357</v>
      </c>
      <c r="DI436" s="220">
        <v>8357</v>
      </c>
      <c r="DJ436" s="220">
        <v>8357</v>
      </c>
      <c r="DK436" s="220">
        <v>8357</v>
      </c>
      <c r="DL436" s="220">
        <v>8357</v>
      </c>
      <c r="DM436" s="220">
        <v>8357</v>
      </c>
      <c r="DN436" s="220">
        <v>8357</v>
      </c>
      <c r="DO436" s="220">
        <v>8357</v>
      </c>
      <c r="DP436" s="220">
        <v>8357</v>
      </c>
      <c r="DQ436" s="220">
        <v>8357</v>
      </c>
      <c r="DR436" s="220">
        <v>8357</v>
      </c>
      <c r="DS436" s="220">
        <v>8357</v>
      </c>
      <c r="DT436" s="220">
        <v>8330</v>
      </c>
      <c r="DU436" s="220">
        <v>8330</v>
      </c>
      <c r="DV436" s="220">
        <v>8330</v>
      </c>
      <c r="DW436" s="220">
        <v>8340</v>
      </c>
      <c r="DX436" s="220">
        <v>8340</v>
      </c>
      <c r="DY436" s="220">
        <v>8333</v>
      </c>
      <c r="DZ436" s="220">
        <v>8333</v>
      </c>
      <c r="EA436" s="220">
        <v>8327</v>
      </c>
      <c r="EB436" s="220">
        <v>8327</v>
      </c>
      <c r="EC436" s="220">
        <v>8327</v>
      </c>
      <c r="ED436" s="220">
        <v>8327</v>
      </c>
      <c r="EE436" s="220">
        <v>8327</v>
      </c>
      <c r="EF436" s="220">
        <v>8327</v>
      </c>
      <c r="EG436" s="220">
        <v>8327</v>
      </c>
      <c r="EH436" s="220">
        <v>8327</v>
      </c>
      <c r="EI436" s="220">
        <v>8327</v>
      </c>
      <c r="EJ436" s="220">
        <v>8327</v>
      </c>
      <c r="EK436" s="220">
        <v>8327</v>
      </c>
      <c r="EL436" s="220">
        <v>8327</v>
      </c>
      <c r="EM436" s="220">
        <v>8327</v>
      </c>
      <c r="EN436" s="242">
        <v>8327</v>
      </c>
      <c r="EO436" s="232">
        <v>8327</v>
      </c>
      <c r="EP436" s="227">
        <v>8327</v>
      </c>
      <c r="EQ436" s="154">
        <v>8327</v>
      </c>
      <c r="ER436" s="154">
        <v>8327</v>
      </c>
      <c r="ES436" s="154">
        <v>8327</v>
      </c>
      <c r="ET436" s="154">
        <v>8327</v>
      </c>
      <c r="EU436" s="154">
        <v>8327</v>
      </c>
      <c r="EV436" s="154">
        <v>8327</v>
      </c>
      <c r="EW436" s="166">
        <v>8327</v>
      </c>
      <c r="EX436" s="166">
        <v>8327</v>
      </c>
      <c r="EY436" s="166">
        <v>8327</v>
      </c>
      <c r="EZ436" s="166">
        <v>8327</v>
      </c>
      <c r="FA436" s="166">
        <v>8327</v>
      </c>
      <c r="FB436" s="154">
        <v>8327</v>
      </c>
      <c r="FC436" s="166">
        <v>8327</v>
      </c>
      <c r="FD436" s="154">
        <v>8327</v>
      </c>
      <c r="FE436" s="154">
        <v>8327</v>
      </c>
      <c r="FF436" s="166">
        <v>8327</v>
      </c>
      <c r="FG436" s="166">
        <v>8327</v>
      </c>
      <c r="FH436" s="166">
        <v>8327</v>
      </c>
      <c r="FI436" s="166">
        <v>8327</v>
      </c>
      <c r="FJ436" s="166">
        <v>8327</v>
      </c>
      <c r="FK436" s="166">
        <v>8327</v>
      </c>
      <c r="FL436" s="166">
        <v>8327</v>
      </c>
      <c r="FM436" s="166">
        <v>8327</v>
      </c>
      <c r="FN436" s="166">
        <v>8327</v>
      </c>
      <c r="FO436" s="166">
        <v>8327</v>
      </c>
      <c r="FP436" s="166">
        <v>8327</v>
      </c>
      <c r="FQ436" s="166">
        <v>8327</v>
      </c>
      <c r="FR436" s="154">
        <v>8327</v>
      </c>
      <c r="FS436" s="154">
        <v>8327</v>
      </c>
      <c r="FT436" s="154">
        <v>8327</v>
      </c>
      <c r="FU436" s="154">
        <v>8327</v>
      </c>
      <c r="FV436" s="154">
        <v>8327</v>
      </c>
      <c r="FW436" s="154">
        <v>8327</v>
      </c>
      <c r="FX436" s="154">
        <v>8327</v>
      </c>
      <c r="FY436" s="166">
        <v>8327</v>
      </c>
      <c r="FZ436" s="166">
        <v>8327</v>
      </c>
      <c r="GA436" s="166">
        <v>8327</v>
      </c>
      <c r="GB436" s="166">
        <v>8327</v>
      </c>
      <c r="GC436" s="166">
        <v>8327</v>
      </c>
      <c r="GD436" s="166">
        <v>8327</v>
      </c>
      <c r="GE436" s="166">
        <v>8327</v>
      </c>
      <c r="GF436" s="166">
        <v>8327</v>
      </c>
      <c r="GG436" s="166">
        <v>8327</v>
      </c>
      <c r="GH436" s="166">
        <v>8327</v>
      </c>
      <c r="GI436" s="166">
        <v>8327</v>
      </c>
      <c r="GJ436" s="166">
        <v>8327</v>
      </c>
      <c r="GK436" s="154">
        <v>8327</v>
      </c>
      <c r="GL436" s="154">
        <v>8327</v>
      </c>
      <c r="GM436" s="154">
        <v>8328</v>
      </c>
      <c r="GN436" s="154">
        <v>8328</v>
      </c>
      <c r="GO436" s="154">
        <v>8328</v>
      </c>
      <c r="GP436" s="154">
        <v>8328</v>
      </c>
      <c r="GQ436" s="154">
        <v>8328</v>
      </c>
      <c r="GR436" s="154">
        <v>8328</v>
      </c>
      <c r="GS436" s="154">
        <v>8328</v>
      </c>
      <c r="GT436" s="166">
        <v>8328</v>
      </c>
      <c r="GU436" s="166">
        <v>8328</v>
      </c>
      <c r="GV436" s="166">
        <v>8328</v>
      </c>
      <c r="GW436" s="166">
        <v>8328</v>
      </c>
      <c r="GX436" s="166">
        <v>8328</v>
      </c>
      <c r="GY436" s="166">
        <v>8328</v>
      </c>
      <c r="GZ436" s="166">
        <v>8328</v>
      </c>
      <c r="HA436" s="166">
        <v>8328</v>
      </c>
      <c r="HB436" s="166">
        <v>8328</v>
      </c>
      <c r="HC436" s="166">
        <v>8328</v>
      </c>
      <c r="HD436" s="166">
        <v>8328</v>
      </c>
      <c r="HE436" s="166">
        <v>8328</v>
      </c>
      <c r="HF436" s="166">
        <v>8328</v>
      </c>
      <c r="HG436" s="154">
        <v>8328</v>
      </c>
      <c r="HH436" s="154">
        <v>8333</v>
      </c>
      <c r="HI436" s="166">
        <v>8333</v>
      </c>
      <c r="HJ436" s="154">
        <v>8334</v>
      </c>
      <c r="HK436" s="154">
        <v>8333</v>
      </c>
      <c r="HL436" s="166">
        <v>8336</v>
      </c>
      <c r="HM436" s="154">
        <v>8339</v>
      </c>
      <c r="HN436" s="154">
        <v>8338</v>
      </c>
      <c r="HO436" s="166">
        <v>8338</v>
      </c>
      <c r="HP436" s="154">
        <v>8338</v>
      </c>
      <c r="HQ436" s="154">
        <v>8338</v>
      </c>
      <c r="HR436" s="166">
        <v>8338</v>
      </c>
      <c r="HS436" s="154">
        <v>8338</v>
      </c>
      <c r="HT436" s="148">
        <v>8338</v>
      </c>
      <c r="HU436" s="148">
        <v>8334</v>
      </c>
      <c r="HV436" s="148">
        <v>8331</v>
      </c>
      <c r="HW436" s="166">
        <v>8328</v>
      </c>
    </row>
    <row r="437" spans="1:231">
      <c r="A437" s="145">
        <f t="shared" si="56"/>
        <v>44243</v>
      </c>
      <c r="B437" s="220">
        <f>'Age&amp;Sex by occurrence date'!$DKS22</f>
        <v>10116</v>
      </c>
      <c r="C437" s="220">
        <v>8408</v>
      </c>
      <c r="D437" s="220">
        <v>8408</v>
      </c>
      <c r="E437" s="220">
        <v>8408</v>
      </c>
      <c r="F437" s="220">
        <v>8408</v>
      </c>
      <c r="G437" s="220">
        <v>8408</v>
      </c>
      <c r="H437" s="220">
        <v>8408</v>
      </c>
      <c r="I437" s="220">
        <v>8408</v>
      </c>
      <c r="J437" s="220">
        <v>8408</v>
      </c>
      <c r="K437" s="220">
        <v>8408</v>
      </c>
      <c r="L437" s="220">
        <v>8408</v>
      </c>
      <c r="M437" s="220">
        <v>8408</v>
      </c>
      <c r="N437" s="220">
        <v>8408</v>
      </c>
      <c r="O437" s="220">
        <v>8408</v>
      </c>
      <c r="P437" s="220">
        <v>8408</v>
      </c>
      <c r="Q437" s="220">
        <v>8408</v>
      </c>
      <c r="R437" s="220">
        <v>8408</v>
      </c>
      <c r="S437" s="220">
        <v>8408</v>
      </c>
      <c r="T437" s="220">
        <v>8408</v>
      </c>
      <c r="U437" s="220">
        <v>8408</v>
      </c>
      <c r="V437" s="220">
        <v>8407</v>
      </c>
      <c r="W437" s="220">
        <v>8407</v>
      </c>
      <c r="X437" s="220">
        <v>8407</v>
      </c>
      <c r="Y437" s="220">
        <v>8407</v>
      </c>
      <c r="Z437" s="220">
        <v>8407</v>
      </c>
      <c r="AA437" s="220">
        <v>8404</v>
      </c>
      <c r="AB437" s="220">
        <v>8329</v>
      </c>
      <c r="AC437" s="220">
        <v>8329</v>
      </c>
      <c r="AD437" s="220">
        <v>8329</v>
      </c>
      <c r="AE437" s="220">
        <v>8328</v>
      </c>
      <c r="AF437" s="220">
        <v>8328</v>
      </c>
      <c r="AG437" s="220">
        <v>8328</v>
      </c>
      <c r="AH437" s="220">
        <v>8328</v>
      </c>
      <c r="AI437" s="220">
        <v>8328</v>
      </c>
      <c r="AJ437" s="220">
        <v>8328</v>
      </c>
      <c r="AK437" s="220">
        <v>8328</v>
      </c>
      <c r="AL437" s="220">
        <v>8328</v>
      </c>
      <c r="AM437" s="220">
        <v>8328</v>
      </c>
      <c r="AN437" s="220">
        <v>8328</v>
      </c>
      <c r="AO437" s="220">
        <v>8328</v>
      </c>
      <c r="AP437" s="220">
        <v>8328</v>
      </c>
      <c r="AQ437" s="220">
        <v>8328</v>
      </c>
      <c r="AR437" s="220">
        <v>8328</v>
      </c>
      <c r="AS437" s="220">
        <v>8328</v>
      </c>
      <c r="AT437" s="220">
        <v>8328</v>
      </c>
      <c r="AU437" s="220">
        <v>8328</v>
      </c>
      <c r="AV437" s="220">
        <v>8328</v>
      </c>
      <c r="AW437" s="220">
        <v>8328</v>
      </c>
      <c r="AX437" s="220">
        <v>8328</v>
      </c>
      <c r="AY437" s="220">
        <v>8328</v>
      </c>
      <c r="AZ437" s="220">
        <v>8328</v>
      </c>
      <c r="BA437" s="220">
        <v>8328</v>
      </c>
      <c r="BB437" s="220">
        <v>8328</v>
      </c>
      <c r="BC437" s="220">
        <v>8328</v>
      </c>
      <c r="BD437" s="220">
        <v>8328</v>
      </c>
      <c r="BE437" s="220">
        <v>8328</v>
      </c>
      <c r="BF437" s="220">
        <v>8328</v>
      </c>
      <c r="BG437" s="220">
        <v>8328</v>
      </c>
      <c r="BH437" s="220">
        <v>8328</v>
      </c>
      <c r="BI437" s="220">
        <v>8328</v>
      </c>
      <c r="BJ437" s="220">
        <v>8328</v>
      </c>
      <c r="BK437" s="220">
        <v>8328</v>
      </c>
      <c r="BL437" s="220">
        <v>8328</v>
      </c>
      <c r="BM437" s="220">
        <v>8328</v>
      </c>
      <c r="BN437" s="220">
        <v>8328</v>
      </c>
      <c r="BO437" s="220">
        <v>8328</v>
      </c>
      <c r="BP437" s="220">
        <v>8328</v>
      </c>
      <c r="BQ437" s="220">
        <v>8328</v>
      </c>
      <c r="BR437" s="220">
        <v>8328</v>
      </c>
      <c r="BS437" s="220">
        <v>8328</v>
      </c>
      <c r="BT437" s="220">
        <v>8328</v>
      </c>
      <c r="BU437" s="220">
        <v>8328</v>
      </c>
      <c r="BV437" s="220">
        <v>8328</v>
      </c>
      <c r="BW437" s="220">
        <v>8328</v>
      </c>
      <c r="BX437" s="220">
        <v>8328</v>
      </c>
      <c r="BY437" s="220">
        <v>8328</v>
      </c>
      <c r="BZ437" s="220">
        <v>8328</v>
      </c>
      <c r="CA437" s="220">
        <v>8328</v>
      </c>
      <c r="CB437" s="220">
        <v>8328</v>
      </c>
      <c r="CC437" s="220">
        <v>8328</v>
      </c>
      <c r="CD437" s="220">
        <v>8328</v>
      </c>
      <c r="CE437" s="220">
        <v>8328</v>
      </c>
      <c r="CF437" s="220">
        <v>8328</v>
      </c>
      <c r="CG437" s="220">
        <v>8328</v>
      </c>
      <c r="CH437" s="220">
        <v>8328</v>
      </c>
      <c r="CI437" s="220">
        <v>8328</v>
      </c>
      <c r="CJ437" s="220">
        <v>8328</v>
      </c>
      <c r="CK437" s="220">
        <v>8328</v>
      </c>
      <c r="CL437" s="220">
        <v>8328</v>
      </c>
      <c r="CM437" s="220">
        <v>8328</v>
      </c>
      <c r="CN437" s="220">
        <v>8328</v>
      </c>
      <c r="CO437" s="220">
        <v>8328</v>
      </c>
      <c r="CP437" s="220">
        <v>8328</v>
      </c>
      <c r="CQ437" s="220">
        <v>8328</v>
      </c>
      <c r="CR437" s="220">
        <v>8328</v>
      </c>
      <c r="CS437" s="220">
        <v>8328</v>
      </c>
      <c r="CT437" s="220">
        <v>8328</v>
      </c>
      <c r="CU437" s="220">
        <v>8328</v>
      </c>
      <c r="CV437" s="220">
        <v>8328</v>
      </c>
      <c r="CW437" s="220">
        <v>8328</v>
      </c>
      <c r="CX437" s="220">
        <v>8328</v>
      </c>
      <c r="CY437" s="220">
        <v>8328</v>
      </c>
      <c r="CZ437" s="220">
        <v>8328</v>
      </c>
      <c r="DA437" s="220">
        <v>8328</v>
      </c>
      <c r="DB437" s="220">
        <v>8328</v>
      </c>
      <c r="DC437" s="220">
        <v>8328</v>
      </c>
      <c r="DD437" s="220">
        <v>8328</v>
      </c>
      <c r="DE437" s="220">
        <v>8328</v>
      </c>
      <c r="DF437" s="220">
        <v>8328</v>
      </c>
      <c r="DG437" s="220">
        <v>8328</v>
      </c>
      <c r="DH437" s="220">
        <v>8328</v>
      </c>
      <c r="DI437" s="220">
        <v>8328</v>
      </c>
      <c r="DJ437" s="220">
        <v>8328</v>
      </c>
      <c r="DK437" s="220">
        <v>8328</v>
      </c>
      <c r="DL437" s="220">
        <v>8328</v>
      </c>
      <c r="DM437" s="220">
        <v>8328</v>
      </c>
      <c r="DN437" s="220">
        <v>8328</v>
      </c>
      <c r="DO437" s="220">
        <v>8328</v>
      </c>
      <c r="DP437" s="220">
        <v>8328</v>
      </c>
      <c r="DQ437" s="220">
        <v>8328</v>
      </c>
      <c r="DR437" s="220">
        <v>8328</v>
      </c>
      <c r="DS437" s="220">
        <v>8328</v>
      </c>
      <c r="DT437" s="220">
        <v>8301</v>
      </c>
      <c r="DU437" s="220">
        <v>8301</v>
      </c>
      <c r="DV437" s="220">
        <v>8301</v>
      </c>
      <c r="DW437" s="220">
        <v>8311</v>
      </c>
      <c r="DX437" s="220">
        <v>8311</v>
      </c>
      <c r="DY437" s="220">
        <v>8304</v>
      </c>
      <c r="DZ437" s="220">
        <v>8304</v>
      </c>
      <c r="EA437" s="220">
        <v>8298</v>
      </c>
      <c r="EB437" s="220">
        <v>8298</v>
      </c>
      <c r="EC437" s="220">
        <v>8298</v>
      </c>
      <c r="ED437" s="220">
        <v>8298</v>
      </c>
      <c r="EE437" s="220">
        <v>8298</v>
      </c>
      <c r="EF437" s="220">
        <v>8298</v>
      </c>
      <c r="EG437" s="220">
        <v>8298</v>
      </c>
      <c r="EH437" s="220">
        <v>8298</v>
      </c>
      <c r="EI437" s="220">
        <v>8298</v>
      </c>
      <c r="EJ437" s="220">
        <v>8298</v>
      </c>
      <c r="EK437" s="220">
        <v>8298</v>
      </c>
      <c r="EL437" s="220">
        <v>8298</v>
      </c>
      <c r="EM437" s="220">
        <v>8298</v>
      </c>
      <c r="EN437" s="242">
        <v>8298</v>
      </c>
      <c r="EO437" s="232">
        <v>8298</v>
      </c>
      <c r="EP437" s="228">
        <v>8298</v>
      </c>
      <c r="EQ437" s="166">
        <v>8298</v>
      </c>
      <c r="ER437" s="166">
        <v>8298</v>
      </c>
      <c r="ES437" s="166">
        <v>8298</v>
      </c>
      <c r="ET437" s="166">
        <v>8298</v>
      </c>
      <c r="EU437" s="166">
        <v>8298</v>
      </c>
      <c r="EV437" s="154">
        <v>8298</v>
      </c>
      <c r="EW437" s="166">
        <v>8298</v>
      </c>
      <c r="EX437" s="166">
        <v>8298</v>
      </c>
      <c r="EY437" s="166">
        <v>8298</v>
      </c>
      <c r="EZ437" s="166">
        <v>8298</v>
      </c>
      <c r="FA437" s="166">
        <v>8298</v>
      </c>
      <c r="FB437" s="166">
        <v>8298</v>
      </c>
      <c r="FC437" s="154">
        <v>8298</v>
      </c>
      <c r="FD437" s="154">
        <v>8298</v>
      </c>
      <c r="FE437" s="166">
        <v>8298</v>
      </c>
      <c r="FF437" s="154">
        <v>8298</v>
      </c>
      <c r="FG437" s="166">
        <v>8298</v>
      </c>
      <c r="FH437" s="154">
        <v>8298</v>
      </c>
      <c r="FI437" s="154">
        <v>8298</v>
      </c>
      <c r="FJ437" s="166">
        <v>8298</v>
      </c>
      <c r="FK437" s="166">
        <v>8298</v>
      </c>
      <c r="FL437" s="166">
        <v>8298</v>
      </c>
      <c r="FM437" s="166">
        <v>8298</v>
      </c>
      <c r="FN437" s="166">
        <v>8298</v>
      </c>
      <c r="FO437" s="166">
        <v>8298</v>
      </c>
      <c r="FP437" s="166">
        <v>8298</v>
      </c>
      <c r="FQ437" s="166">
        <v>8298</v>
      </c>
      <c r="FR437" s="166">
        <v>8298</v>
      </c>
      <c r="FS437" s="166">
        <v>8298</v>
      </c>
      <c r="FT437" s="166">
        <v>8298</v>
      </c>
      <c r="FU437" s="166">
        <v>8298</v>
      </c>
      <c r="FV437" s="166">
        <v>8298</v>
      </c>
      <c r="FW437" s="166">
        <v>8298</v>
      </c>
      <c r="FX437" s="166">
        <v>8298</v>
      </c>
      <c r="FY437" s="154">
        <v>8298</v>
      </c>
      <c r="FZ437" s="154">
        <v>8298</v>
      </c>
      <c r="GA437" s="154">
        <v>8298</v>
      </c>
      <c r="GB437" s="154">
        <v>8298</v>
      </c>
      <c r="GC437" s="154">
        <v>8298</v>
      </c>
      <c r="GD437" s="154">
        <v>8298</v>
      </c>
      <c r="GE437" s="154">
        <v>8298</v>
      </c>
      <c r="GF437" s="154">
        <v>8298</v>
      </c>
      <c r="GG437" s="154">
        <v>8298</v>
      </c>
      <c r="GH437" s="154">
        <v>8298</v>
      </c>
      <c r="GI437" s="154">
        <v>8298</v>
      </c>
      <c r="GJ437" s="154">
        <v>8298</v>
      </c>
      <c r="GK437" s="154">
        <v>8298</v>
      </c>
      <c r="GL437" s="154">
        <v>8298</v>
      </c>
      <c r="GM437" s="154">
        <v>8299</v>
      </c>
      <c r="GN437" s="154">
        <v>8299</v>
      </c>
      <c r="GO437" s="154">
        <v>8299</v>
      </c>
      <c r="GP437" s="154">
        <v>8299</v>
      </c>
      <c r="GQ437" s="154">
        <v>8299</v>
      </c>
      <c r="GR437" s="154">
        <v>8299</v>
      </c>
      <c r="GS437" s="154">
        <v>8299</v>
      </c>
      <c r="GT437" s="154">
        <v>8299</v>
      </c>
      <c r="GU437" s="154">
        <v>8299</v>
      </c>
      <c r="GV437" s="154">
        <v>8299</v>
      </c>
      <c r="GW437" s="154">
        <v>8299</v>
      </c>
      <c r="GX437" s="166">
        <v>8299</v>
      </c>
      <c r="GY437" s="154">
        <v>8299</v>
      </c>
      <c r="GZ437" s="154">
        <v>8299</v>
      </c>
      <c r="HA437" s="154">
        <v>8299</v>
      </c>
      <c r="HB437" s="154">
        <v>8299</v>
      </c>
      <c r="HC437" s="154">
        <v>8299</v>
      </c>
      <c r="HD437" s="154">
        <v>8299</v>
      </c>
      <c r="HE437" s="154">
        <v>8299</v>
      </c>
      <c r="HF437" s="166">
        <v>8299</v>
      </c>
      <c r="HG437" s="154">
        <v>8299</v>
      </c>
      <c r="HH437" s="154">
        <v>8304</v>
      </c>
      <c r="HI437" s="166">
        <v>8304</v>
      </c>
      <c r="HJ437" s="154">
        <v>8305</v>
      </c>
      <c r="HK437" s="154">
        <v>8304</v>
      </c>
      <c r="HL437" s="166">
        <v>8307</v>
      </c>
      <c r="HM437" s="154">
        <v>8310</v>
      </c>
      <c r="HN437" s="154">
        <v>8309</v>
      </c>
      <c r="HO437" s="166">
        <v>8309</v>
      </c>
      <c r="HP437" s="154">
        <v>8309</v>
      </c>
      <c r="HQ437" s="154">
        <v>8309</v>
      </c>
      <c r="HR437" s="166">
        <v>8309</v>
      </c>
      <c r="HS437" s="154">
        <v>8309</v>
      </c>
      <c r="HT437" s="148">
        <v>8309</v>
      </c>
      <c r="HU437" s="148">
        <v>8305</v>
      </c>
      <c r="HV437" s="148">
        <v>8302</v>
      </c>
      <c r="HW437" s="166">
        <v>8299</v>
      </c>
    </row>
    <row r="438" spans="1:231">
      <c r="A438" s="145">
        <f t="shared" si="56"/>
        <v>44242</v>
      </c>
      <c r="B438" s="220">
        <f>'Age&amp;Sex by occurrence date'!$DKZ22</f>
        <v>10088</v>
      </c>
      <c r="C438" s="220">
        <v>8387</v>
      </c>
      <c r="D438" s="220">
        <v>8387</v>
      </c>
      <c r="E438" s="220">
        <v>8387</v>
      </c>
      <c r="F438" s="220">
        <v>8387</v>
      </c>
      <c r="G438" s="220">
        <v>8387</v>
      </c>
      <c r="H438" s="220">
        <v>8387</v>
      </c>
      <c r="I438" s="220">
        <v>8387</v>
      </c>
      <c r="J438" s="220">
        <v>8387</v>
      </c>
      <c r="K438" s="220">
        <v>8387</v>
      </c>
      <c r="L438" s="220">
        <v>8387</v>
      </c>
      <c r="M438" s="220">
        <v>8387</v>
      </c>
      <c r="N438" s="220">
        <v>8387</v>
      </c>
      <c r="O438" s="220">
        <v>8387</v>
      </c>
      <c r="P438" s="220">
        <v>8387</v>
      </c>
      <c r="Q438" s="220">
        <v>8387</v>
      </c>
      <c r="R438" s="220">
        <v>8387</v>
      </c>
      <c r="S438" s="220">
        <v>8387</v>
      </c>
      <c r="T438" s="220">
        <v>8387</v>
      </c>
      <c r="U438" s="220">
        <v>8387</v>
      </c>
      <c r="V438" s="220">
        <v>8386</v>
      </c>
      <c r="W438" s="220">
        <v>8386</v>
      </c>
      <c r="X438" s="220">
        <v>8386</v>
      </c>
      <c r="Y438" s="220">
        <v>8386</v>
      </c>
      <c r="Z438" s="220">
        <v>8386</v>
      </c>
      <c r="AA438" s="220">
        <v>8383</v>
      </c>
      <c r="AB438" s="220">
        <v>8309</v>
      </c>
      <c r="AC438" s="220">
        <v>8309</v>
      </c>
      <c r="AD438" s="220">
        <v>8309</v>
      </c>
      <c r="AE438" s="220">
        <v>8308</v>
      </c>
      <c r="AF438" s="220">
        <v>8308</v>
      </c>
      <c r="AG438" s="220">
        <v>8308</v>
      </c>
      <c r="AH438" s="220">
        <v>8308</v>
      </c>
      <c r="AI438" s="220">
        <v>8308</v>
      </c>
      <c r="AJ438" s="220">
        <v>8308</v>
      </c>
      <c r="AK438" s="220">
        <v>8308</v>
      </c>
      <c r="AL438" s="220">
        <v>8308</v>
      </c>
      <c r="AM438" s="220">
        <v>8308</v>
      </c>
      <c r="AN438" s="220">
        <v>8308</v>
      </c>
      <c r="AO438" s="220">
        <v>8308</v>
      </c>
      <c r="AP438" s="220">
        <v>8308</v>
      </c>
      <c r="AQ438" s="220">
        <v>8308</v>
      </c>
      <c r="AR438" s="220">
        <v>8308</v>
      </c>
      <c r="AS438" s="220">
        <v>8308</v>
      </c>
      <c r="AT438" s="220">
        <v>8308</v>
      </c>
      <c r="AU438" s="220">
        <v>8308</v>
      </c>
      <c r="AV438" s="220">
        <v>8308</v>
      </c>
      <c r="AW438" s="220">
        <v>8308</v>
      </c>
      <c r="AX438" s="220">
        <v>8308</v>
      </c>
      <c r="AY438" s="220">
        <v>8308</v>
      </c>
      <c r="AZ438" s="220">
        <v>8308</v>
      </c>
      <c r="BA438" s="220">
        <v>8308</v>
      </c>
      <c r="BB438" s="220">
        <v>8308</v>
      </c>
      <c r="BC438" s="220">
        <v>8308</v>
      </c>
      <c r="BD438" s="220">
        <v>8308</v>
      </c>
      <c r="BE438" s="220">
        <v>8308</v>
      </c>
      <c r="BF438" s="220">
        <v>8308</v>
      </c>
      <c r="BG438" s="220">
        <v>8308</v>
      </c>
      <c r="BH438" s="220">
        <v>8308</v>
      </c>
      <c r="BI438" s="220">
        <v>8308</v>
      </c>
      <c r="BJ438" s="220">
        <v>8308</v>
      </c>
      <c r="BK438" s="220">
        <v>8308</v>
      </c>
      <c r="BL438" s="220">
        <v>8308</v>
      </c>
      <c r="BM438" s="220">
        <v>8308</v>
      </c>
      <c r="BN438" s="220">
        <v>8308</v>
      </c>
      <c r="BO438" s="220">
        <v>8308</v>
      </c>
      <c r="BP438" s="220">
        <v>8308</v>
      </c>
      <c r="BQ438" s="220">
        <v>8308</v>
      </c>
      <c r="BR438" s="220">
        <v>8308</v>
      </c>
      <c r="BS438" s="220">
        <v>8308</v>
      </c>
      <c r="BT438" s="220">
        <v>8308</v>
      </c>
      <c r="BU438" s="220">
        <v>8308</v>
      </c>
      <c r="BV438" s="220">
        <v>8308</v>
      </c>
      <c r="BW438" s="220">
        <v>8308</v>
      </c>
      <c r="BX438" s="220">
        <v>8308</v>
      </c>
      <c r="BY438" s="220">
        <v>8308</v>
      </c>
      <c r="BZ438" s="220">
        <v>8308</v>
      </c>
      <c r="CA438" s="220">
        <v>8308</v>
      </c>
      <c r="CB438" s="220">
        <v>8308</v>
      </c>
      <c r="CC438" s="220">
        <v>8308</v>
      </c>
      <c r="CD438" s="220">
        <v>8308</v>
      </c>
      <c r="CE438" s="220">
        <v>8308</v>
      </c>
      <c r="CF438" s="220">
        <v>8308</v>
      </c>
      <c r="CG438" s="220">
        <v>8308</v>
      </c>
      <c r="CH438" s="220">
        <v>8308</v>
      </c>
      <c r="CI438" s="220">
        <v>8308</v>
      </c>
      <c r="CJ438" s="220">
        <v>8308</v>
      </c>
      <c r="CK438" s="220">
        <v>8308</v>
      </c>
      <c r="CL438" s="220">
        <v>8308</v>
      </c>
      <c r="CM438" s="220">
        <v>8308</v>
      </c>
      <c r="CN438" s="220">
        <v>8308</v>
      </c>
      <c r="CO438" s="220">
        <v>8308</v>
      </c>
      <c r="CP438" s="220">
        <v>8308</v>
      </c>
      <c r="CQ438" s="220">
        <v>8308</v>
      </c>
      <c r="CR438" s="220">
        <v>8308</v>
      </c>
      <c r="CS438" s="220">
        <v>8308</v>
      </c>
      <c r="CT438" s="220">
        <v>8308</v>
      </c>
      <c r="CU438" s="220">
        <v>8308</v>
      </c>
      <c r="CV438" s="220">
        <v>8308</v>
      </c>
      <c r="CW438" s="220">
        <v>8308</v>
      </c>
      <c r="CX438" s="220">
        <v>8308</v>
      </c>
      <c r="CY438" s="220">
        <v>8308</v>
      </c>
      <c r="CZ438" s="220">
        <v>8308</v>
      </c>
      <c r="DA438" s="220">
        <v>8308</v>
      </c>
      <c r="DB438" s="220">
        <v>8308</v>
      </c>
      <c r="DC438" s="220">
        <v>8308</v>
      </c>
      <c r="DD438" s="220">
        <v>8308</v>
      </c>
      <c r="DE438" s="220">
        <v>8308</v>
      </c>
      <c r="DF438" s="220">
        <v>8308</v>
      </c>
      <c r="DG438" s="220">
        <v>8308</v>
      </c>
      <c r="DH438" s="220">
        <v>8308</v>
      </c>
      <c r="DI438" s="220">
        <v>8308</v>
      </c>
      <c r="DJ438" s="220">
        <v>8308</v>
      </c>
      <c r="DK438" s="220">
        <v>8308</v>
      </c>
      <c r="DL438" s="220">
        <v>8308</v>
      </c>
      <c r="DM438" s="220">
        <v>8308</v>
      </c>
      <c r="DN438" s="220">
        <v>8308</v>
      </c>
      <c r="DO438" s="220">
        <v>8308</v>
      </c>
      <c r="DP438" s="220">
        <v>8308</v>
      </c>
      <c r="DQ438" s="220">
        <v>8308</v>
      </c>
      <c r="DR438" s="220">
        <v>8308</v>
      </c>
      <c r="DS438" s="220">
        <v>8308</v>
      </c>
      <c r="DT438" s="220">
        <v>8281</v>
      </c>
      <c r="DU438" s="220">
        <v>8281</v>
      </c>
      <c r="DV438" s="220">
        <v>8281</v>
      </c>
      <c r="DW438" s="220">
        <v>8291</v>
      </c>
      <c r="DX438" s="220">
        <v>8291</v>
      </c>
      <c r="DY438" s="220">
        <v>8284</v>
      </c>
      <c r="DZ438" s="220">
        <v>8284</v>
      </c>
      <c r="EA438" s="220">
        <v>8278</v>
      </c>
      <c r="EB438" s="220">
        <v>8278</v>
      </c>
      <c r="EC438" s="220">
        <v>8278</v>
      </c>
      <c r="ED438" s="220">
        <v>8278</v>
      </c>
      <c r="EE438" s="220">
        <v>8278</v>
      </c>
      <c r="EF438" s="220">
        <v>8278</v>
      </c>
      <c r="EG438" s="220">
        <v>8278</v>
      </c>
      <c r="EH438" s="220">
        <v>8278</v>
      </c>
      <c r="EI438" s="220">
        <v>8278</v>
      </c>
      <c r="EJ438" s="220">
        <v>8278</v>
      </c>
      <c r="EK438" s="220">
        <v>8278</v>
      </c>
      <c r="EL438" s="220">
        <v>8278</v>
      </c>
      <c r="EM438" s="220">
        <v>8278</v>
      </c>
      <c r="EN438" s="242">
        <v>8278</v>
      </c>
      <c r="EO438" s="232">
        <v>8278</v>
      </c>
      <c r="EP438" s="227">
        <v>8278</v>
      </c>
      <c r="EQ438" s="154">
        <v>8278</v>
      </c>
      <c r="ER438" s="154">
        <v>8278</v>
      </c>
      <c r="ES438" s="154">
        <v>8278</v>
      </c>
      <c r="ET438" s="154">
        <v>8278</v>
      </c>
      <c r="EU438" s="154">
        <v>8278</v>
      </c>
      <c r="EV438" s="166">
        <v>8278</v>
      </c>
      <c r="EW438" s="154">
        <v>8278</v>
      </c>
      <c r="EX438" s="154">
        <v>8278</v>
      </c>
      <c r="EY438" s="154">
        <v>8278</v>
      </c>
      <c r="EZ438" s="154">
        <v>8278</v>
      </c>
      <c r="FA438" s="154">
        <v>8278</v>
      </c>
      <c r="FB438" s="166">
        <v>8278</v>
      </c>
      <c r="FC438" s="166">
        <v>8278</v>
      </c>
      <c r="FD438" s="154">
        <v>8278</v>
      </c>
      <c r="FE438" s="166">
        <v>8278</v>
      </c>
      <c r="FF438" s="154">
        <v>8278</v>
      </c>
      <c r="FG438" s="154">
        <v>8278</v>
      </c>
      <c r="FH438" s="154">
        <v>8278</v>
      </c>
      <c r="FI438" s="166">
        <v>8278</v>
      </c>
      <c r="FJ438" s="154">
        <v>8278</v>
      </c>
      <c r="FK438" s="154">
        <v>8278</v>
      </c>
      <c r="FL438" s="154">
        <v>8278</v>
      </c>
      <c r="FM438" s="154">
        <v>8278</v>
      </c>
      <c r="FN438" s="154">
        <v>8278</v>
      </c>
      <c r="FO438" s="154">
        <v>8278</v>
      </c>
      <c r="FP438" s="154">
        <v>8278</v>
      </c>
      <c r="FQ438" s="154">
        <v>8278</v>
      </c>
      <c r="FR438" s="166">
        <v>8278</v>
      </c>
      <c r="FS438" s="166">
        <v>8278</v>
      </c>
      <c r="FT438" s="166">
        <v>8278</v>
      </c>
      <c r="FU438" s="166">
        <v>8278</v>
      </c>
      <c r="FV438" s="166">
        <v>8278</v>
      </c>
      <c r="FW438" s="166">
        <v>8278</v>
      </c>
      <c r="FX438" s="166">
        <v>8278</v>
      </c>
      <c r="FY438" s="166">
        <v>8278</v>
      </c>
      <c r="FZ438" s="166">
        <v>8278</v>
      </c>
      <c r="GA438" s="166">
        <v>8278</v>
      </c>
      <c r="GB438" s="166">
        <v>8278</v>
      </c>
      <c r="GC438" s="166">
        <v>8278</v>
      </c>
      <c r="GD438" s="166">
        <v>8278</v>
      </c>
      <c r="GE438" s="166">
        <v>8278</v>
      </c>
      <c r="GF438" s="166">
        <v>8278</v>
      </c>
      <c r="GG438" s="166">
        <v>8278</v>
      </c>
      <c r="GH438" s="166">
        <v>8278</v>
      </c>
      <c r="GI438" s="166">
        <v>8278</v>
      </c>
      <c r="GJ438" s="166">
        <v>8278</v>
      </c>
      <c r="GK438" s="166">
        <v>8278</v>
      </c>
      <c r="GL438" s="166">
        <v>8278</v>
      </c>
      <c r="GM438" s="166">
        <v>8279</v>
      </c>
      <c r="GN438" s="166">
        <v>8279</v>
      </c>
      <c r="GO438" s="166">
        <v>8279</v>
      </c>
      <c r="GP438" s="166">
        <v>8279</v>
      </c>
      <c r="GQ438" s="166">
        <v>8279</v>
      </c>
      <c r="GR438" s="166">
        <v>8279</v>
      </c>
      <c r="GS438" s="166">
        <v>8279</v>
      </c>
      <c r="GT438" s="166">
        <v>8279</v>
      </c>
      <c r="GU438" s="166">
        <v>8279</v>
      </c>
      <c r="GV438" s="166">
        <v>8279</v>
      </c>
      <c r="GW438" s="166">
        <v>8279</v>
      </c>
      <c r="GX438" s="166">
        <v>8279</v>
      </c>
      <c r="GY438" s="166">
        <v>8279</v>
      </c>
      <c r="GZ438" s="166">
        <v>8279</v>
      </c>
      <c r="HA438" s="166">
        <v>8279</v>
      </c>
      <c r="HB438" s="166">
        <v>8279</v>
      </c>
      <c r="HC438" s="166">
        <v>8279</v>
      </c>
      <c r="HD438" s="166">
        <v>8279</v>
      </c>
      <c r="HE438" s="166">
        <v>8279</v>
      </c>
      <c r="HF438" s="166">
        <v>8279</v>
      </c>
      <c r="HG438" s="154">
        <v>8279</v>
      </c>
      <c r="HH438" s="154">
        <v>8284</v>
      </c>
      <c r="HI438" s="166">
        <v>8284</v>
      </c>
      <c r="HJ438" s="154">
        <v>8285</v>
      </c>
      <c r="HK438" s="154">
        <v>8284</v>
      </c>
      <c r="HL438" s="166">
        <v>8287</v>
      </c>
      <c r="HM438" s="154">
        <v>8290</v>
      </c>
      <c r="HN438" s="154">
        <v>8289</v>
      </c>
      <c r="HO438" s="166">
        <v>8289</v>
      </c>
      <c r="HP438" s="154">
        <v>8289</v>
      </c>
      <c r="HQ438" s="154">
        <v>8289</v>
      </c>
      <c r="HR438" s="166">
        <v>8289</v>
      </c>
      <c r="HS438" s="154">
        <v>8289</v>
      </c>
      <c r="HT438" s="148">
        <v>8289</v>
      </c>
      <c r="HU438" s="148">
        <v>8285</v>
      </c>
      <c r="HV438" s="148">
        <v>8282</v>
      </c>
      <c r="HW438" s="166">
        <v>8279</v>
      </c>
    </row>
    <row r="439" spans="1:231">
      <c r="A439" s="145">
        <f t="shared" si="56"/>
        <v>44241</v>
      </c>
      <c r="B439" s="220">
        <f>'Age&amp;Sex by occurrence date'!$DLG22</f>
        <v>10054</v>
      </c>
      <c r="C439" s="220">
        <v>8360</v>
      </c>
      <c r="D439" s="220">
        <v>8360</v>
      </c>
      <c r="E439" s="220">
        <v>8360</v>
      </c>
      <c r="F439" s="220">
        <v>8360</v>
      </c>
      <c r="G439" s="220">
        <v>8360</v>
      </c>
      <c r="H439" s="220">
        <v>8360</v>
      </c>
      <c r="I439" s="220">
        <v>8360</v>
      </c>
      <c r="J439" s="220">
        <v>8360</v>
      </c>
      <c r="K439" s="220">
        <v>8360</v>
      </c>
      <c r="L439" s="220">
        <v>8360</v>
      </c>
      <c r="M439" s="220">
        <v>8360</v>
      </c>
      <c r="N439" s="220">
        <v>8360</v>
      </c>
      <c r="O439" s="220">
        <v>8360</v>
      </c>
      <c r="P439" s="220">
        <v>8360</v>
      </c>
      <c r="Q439" s="220">
        <v>8360</v>
      </c>
      <c r="R439" s="220">
        <v>8360</v>
      </c>
      <c r="S439" s="220">
        <v>8360</v>
      </c>
      <c r="T439" s="220">
        <v>8360</v>
      </c>
      <c r="U439" s="220">
        <v>8360</v>
      </c>
      <c r="V439" s="220">
        <v>8359</v>
      </c>
      <c r="W439" s="220">
        <v>8359</v>
      </c>
      <c r="X439" s="220">
        <v>8359</v>
      </c>
      <c r="Y439" s="220">
        <v>8359</v>
      </c>
      <c r="Z439" s="220">
        <v>8359</v>
      </c>
      <c r="AA439" s="220">
        <v>8357</v>
      </c>
      <c r="AB439" s="220">
        <v>8285</v>
      </c>
      <c r="AC439" s="220">
        <v>8285</v>
      </c>
      <c r="AD439" s="220">
        <v>8285</v>
      </c>
      <c r="AE439" s="220">
        <v>8284</v>
      </c>
      <c r="AF439" s="220">
        <v>8284</v>
      </c>
      <c r="AG439" s="220">
        <v>8284</v>
      </c>
      <c r="AH439" s="220">
        <v>8284</v>
      </c>
      <c r="AI439" s="220">
        <v>8284</v>
      </c>
      <c r="AJ439" s="220">
        <v>8284</v>
      </c>
      <c r="AK439" s="220">
        <v>8284</v>
      </c>
      <c r="AL439" s="220">
        <v>8284</v>
      </c>
      <c r="AM439" s="220">
        <v>8284</v>
      </c>
      <c r="AN439" s="220">
        <v>8284</v>
      </c>
      <c r="AO439" s="220">
        <v>8284</v>
      </c>
      <c r="AP439" s="220">
        <v>8284</v>
      </c>
      <c r="AQ439" s="220">
        <v>8284</v>
      </c>
      <c r="AR439" s="220">
        <v>8284</v>
      </c>
      <c r="AS439" s="220">
        <v>8284</v>
      </c>
      <c r="AT439" s="220">
        <v>8284</v>
      </c>
      <c r="AU439" s="220">
        <v>8284</v>
      </c>
      <c r="AV439" s="220">
        <v>8284</v>
      </c>
      <c r="AW439" s="220">
        <v>8284</v>
      </c>
      <c r="AX439" s="220">
        <v>8284</v>
      </c>
      <c r="AY439" s="220">
        <v>8284</v>
      </c>
      <c r="AZ439" s="220">
        <v>8284</v>
      </c>
      <c r="BA439" s="220">
        <v>8284</v>
      </c>
      <c r="BB439" s="220">
        <v>8284</v>
      </c>
      <c r="BC439" s="220">
        <v>8284</v>
      </c>
      <c r="BD439" s="220">
        <v>8284</v>
      </c>
      <c r="BE439" s="220">
        <v>8284</v>
      </c>
      <c r="BF439" s="220">
        <v>8284</v>
      </c>
      <c r="BG439" s="220">
        <v>8284</v>
      </c>
      <c r="BH439" s="220">
        <v>8284</v>
      </c>
      <c r="BI439" s="220">
        <v>8284</v>
      </c>
      <c r="BJ439" s="220">
        <v>8284</v>
      </c>
      <c r="BK439" s="220">
        <v>8284</v>
      </c>
      <c r="BL439" s="220">
        <v>8284</v>
      </c>
      <c r="BM439" s="220">
        <v>8284</v>
      </c>
      <c r="BN439" s="220">
        <v>8284</v>
      </c>
      <c r="BO439" s="220">
        <v>8284</v>
      </c>
      <c r="BP439" s="220">
        <v>8284</v>
      </c>
      <c r="BQ439" s="220">
        <v>8284</v>
      </c>
      <c r="BR439" s="220">
        <v>8284</v>
      </c>
      <c r="BS439" s="220">
        <v>8284</v>
      </c>
      <c r="BT439" s="220">
        <v>8284</v>
      </c>
      <c r="BU439" s="220">
        <v>8284</v>
      </c>
      <c r="BV439" s="220">
        <v>8284</v>
      </c>
      <c r="BW439" s="220">
        <v>8284</v>
      </c>
      <c r="BX439" s="220">
        <v>8284</v>
      </c>
      <c r="BY439" s="220">
        <v>8284</v>
      </c>
      <c r="BZ439" s="220">
        <v>8284</v>
      </c>
      <c r="CA439" s="220">
        <v>8284</v>
      </c>
      <c r="CB439" s="220">
        <v>8284</v>
      </c>
      <c r="CC439" s="220">
        <v>8284</v>
      </c>
      <c r="CD439" s="220">
        <v>8284</v>
      </c>
      <c r="CE439" s="220">
        <v>8284</v>
      </c>
      <c r="CF439" s="220">
        <v>8284</v>
      </c>
      <c r="CG439" s="220">
        <v>8284</v>
      </c>
      <c r="CH439" s="220">
        <v>8284</v>
      </c>
      <c r="CI439" s="220">
        <v>8284</v>
      </c>
      <c r="CJ439" s="220">
        <v>8284</v>
      </c>
      <c r="CK439" s="220">
        <v>8284</v>
      </c>
      <c r="CL439" s="220">
        <v>8284</v>
      </c>
      <c r="CM439" s="220">
        <v>8284</v>
      </c>
      <c r="CN439" s="220">
        <v>8284</v>
      </c>
      <c r="CO439" s="220">
        <v>8284</v>
      </c>
      <c r="CP439" s="220">
        <v>8284</v>
      </c>
      <c r="CQ439" s="220">
        <v>8284</v>
      </c>
      <c r="CR439" s="220">
        <v>8284</v>
      </c>
      <c r="CS439" s="220">
        <v>8284</v>
      </c>
      <c r="CT439" s="220">
        <v>8284</v>
      </c>
      <c r="CU439" s="220">
        <v>8284</v>
      </c>
      <c r="CV439" s="220">
        <v>8284</v>
      </c>
      <c r="CW439" s="220">
        <v>8284</v>
      </c>
      <c r="CX439" s="220">
        <v>8284</v>
      </c>
      <c r="CY439" s="220">
        <v>8284</v>
      </c>
      <c r="CZ439" s="220">
        <v>8284</v>
      </c>
      <c r="DA439" s="220">
        <v>8284</v>
      </c>
      <c r="DB439" s="220">
        <v>8284</v>
      </c>
      <c r="DC439" s="220">
        <v>8284</v>
      </c>
      <c r="DD439" s="220">
        <v>8284</v>
      </c>
      <c r="DE439" s="220">
        <v>8284</v>
      </c>
      <c r="DF439" s="220">
        <v>8284</v>
      </c>
      <c r="DG439" s="220">
        <v>8284</v>
      </c>
      <c r="DH439" s="220">
        <v>8284</v>
      </c>
      <c r="DI439" s="220">
        <v>8284</v>
      </c>
      <c r="DJ439" s="220">
        <v>8284</v>
      </c>
      <c r="DK439" s="220">
        <v>8284</v>
      </c>
      <c r="DL439" s="220">
        <v>8284</v>
      </c>
      <c r="DM439" s="220">
        <v>8284</v>
      </c>
      <c r="DN439" s="220">
        <v>8284</v>
      </c>
      <c r="DO439" s="220">
        <v>8284</v>
      </c>
      <c r="DP439" s="220">
        <v>8284</v>
      </c>
      <c r="DQ439" s="220">
        <v>8284</v>
      </c>
      <c r="DR439" s="220">
        <v>8284</v>
      </c>
      <c r="DS439" s="220">
        <v>8284</v>
      </c>
      <c r="DT439" s="220">
        <v>8257</v>
      </c>
      <c r="DU439" s="220">
        <v>8257</v>
      </c>
      <c r="DV439" s="220">
        <v>8257</v>
      </c>
      <c r="DW439" s="220">
        <v>8267</v>
      </c>
      <c r="DX439" s="220">
        <v>8267</v>
      </c>
      <c r="DY439" s="220">
        <v>8260</v>
      </c>
      <c r="DZ439" s="220">
        <v>8260</v>
      </c>
      <c r="EA439" s="220">
        <v>8254</v>
      </c>
      <c r="EB439" s="220">
        <v>8254</v>
      </c>
      <c r="EC439" s="220">
        <v>8254</v>
      </c>
      <c r="ED439" s="220">
        <v>8254</v>
      </c>
      <c r="EE439" s="220">
        <v>8254</v>
      </c>
      <c r="EF439" s="220">
        <v>8254</v>
      </c>
      <c r="EG439" s="220">
        <v>8254</v>
      </c>
      <c r="EH439" s="220">
        <v>8254</v>
      </c>
      <c r="EI439" s="220">
        <v>8254</v>
      </c>
      <c r="EJ439" s="220">
        <v>8254</v>
      </c>
      <c r="EK439" s="220">
        <v>8254</v>
      </c>
      <c r="EL439" s="220">
        <v>8254</v>
      </c>
      <c r="EM439" s="220">
        <v>8254</v>
      </c>
      <c r="EN439" s="242">
        <v>8254</v>
      </c>
      <c r="EO439" s="232">
        <v>8254</v>
      </c>
      <c r="EP439" s="227">
        <v>8254</v>
      </c>
      <c r="EQ439" s="154">
        <v>8254</v>
      </c>
      <c r="ER439" s="154">
        <v>8254</v>
      </c>
      <c r="ES439" s="154">
        <v>8254</v>
      </c>
      <c r="ET439" s="154">
        <v>8254</v>
      </c>
      <c r="EU439" s="154">
        <v>8254</v>
      </c>
      <c r="EV439" s="154">
        <v>8254</v>
      </c>
      <c r="EW439" s="154">
        <v>8254</v>
      </c>
      <c r="EX439" s="154">
        <v>8254</v>
      </c>
      <c r="EY439" s="154">
        <v>8254</v>
      </c>
      <c r="EZ439" s="154">
        <v>8254</v>
      </c>
      <c r="FA439" s="154">
        <v>8254</v>
      </c>
      <c r="FB439" s="154">
        <v>8254</v>
      </c>
      <c r="FC439" s="166">
        <v>8254</v>
      </c>
      <c r="FD439" s="166">
        <v>8254</v>
      </c>
      <c r="FE439" s="154">
        <v>8254</v>
      </c>
      <c r="FF439" s="154">
        <v>8254</v>
      </c>
      <c r="FG439" s="154">
        <v>8254</v>
      </c>
      <c r="FH439" s="166">
        <v>8254</v>
      </c>
      <c r="FI439" s="166">
        <v>8254</v>
      </c>
      <c r="FJ439" s="154">
        <v>8254</v>
      </c>
      <c r="FK439" s="154">
        <v>8254</v>
      </c>
      <c r="FL439" s="154">
        <v>8254</v>
      </c>
      <c r="FM439" s="154">
        <v>8254</v>
      </c>
      <c r="FN439" s="154">
        <v>8254</v>
      </c>
      <c r="FO439" s="154">
        <v>8254</v>
      </c>
      <c r="FP439" s="154">
        <v>8254</v>
      </c>
      <c r="FQ439" s="154">
        <v>8254</v>
      </c>
      <c r="FR439" s="166">
        <v>8254</v>
      </c>
      <c r="FS439" s="166">
        <v>8254</v>
      </c>
      <c r="FT439" s="166">
        <v>8254</v>
      </c>
      <c r="FU439" s="166">
        <v>8254</v>
      </c>
      <c r="FV439" s="166">
        <v>8254</v>
      </c>
      <c r="FW439" s="166">
        <v>8254</v>
      </c>
      <c r="FX439" s="166">
        <v>8254</v>
      </c>
      <c r="FY439" s="166">
        <v>8254</v>
      </c>
      <c r="FZ439" s="166">
        <v>8254</v>
      </c>
      <c r="GA439" s="166">
        <v>8254</v>
      </c>
      <c r="GB439" s="166">
        <v>8254</v>
      </c>
      <c r="GC439" s="166">
        <v>8254</v>
      </c>
      <c r="GD439" s="166">
        <v>8254</v>
      </c>
      <c r="GE439" s="166">
        <v>8254</v>
      </c>
      <c r="GF439" s="166">
        <v>8254</v>
      </c>
      <c r="GG439" s="166">
        <v>8254</v>
      </c>
      <c r="GH439" s="166">
        <v>8254</v>
      </c>
      <c r="GI439" s="166">
        <v>8254</v>
      </c>
      <c r="GJ439" s="166">
        <v>8254</v>
      </c>
      <c r="GK439" s="166">
        <v>8254</v>
      </c>
      <c r="GL439" s="166">
        <v>8254</v>
      </c>
      <c r="GM439" s="166">
        <v>8255</v>
      </c>
      <c r="GN439" s="166">
        <v>8255</v>
      </c>
      <c r="GO439" s="166">
        <v>8255</v>
      </c>
      <c r="GP439" s="166">
        <v>8255</v>
      </c>
      <c r="GQ439" s="166">
        <v>8255</v>
      </c>
      <c r="GR439" s="166">
        <v>8255</v>
      </c>
      <c r="GS439" s="166">
        <v>8255</v>
      </c>
      <c r="GT439" s="166">
        <v>8255</v>
      </c>
      <c r="GU439" s="166">
        <v>8255</v>
      </c>
      <c r="GV439" s="166">
        <v>8255</v>
      </c>
      <c r="GW439" s="166">
        <v>8255</v>
      </c>
      <c r="GX439" s="166">
        <v>8255</v>
      </c>
      <c r="GY439" s="166">
        <v>8255</v>
      </c>
      <c r="GZ439" s="166">
        <v>8255</v>
      </c>
      <c r="HA439" s="166">
        <v>8255</v>
      </c>
      <c r="HB439" s="166">
        <v>8255</v>
      </c>
      <c r="HC439" s="166">
        <v>8255</v>
      </c>
      <c r="HD439" s="166">
        <v>8255</v>
      </c>
      <c r="HE439" s="166">
        <v>8255</v>
      </c>
      <c r="HF439" s="166">
        <v>8255</v>
      </c>
      <c r="HG439" s="154">
        <v>8255</v>
      </c>
      <c r="HH439" s="154">
        <v>8260</v>
      </c>
      <c r="HI439" s="166">
        <v>8260</v>
      </c>
      <c r="HJ439" s="154">
        <v>8261</v>
      </c>
      <c r="HK439" s="154">
        <v>8260</v>
      </c>
      <c r="HL439" s="166">
        <v>8262</v>
      </c>
      <c r="HM439" s="154">
        <v>8265</v>
      </c>
      <c r="HN439" s="154">
        <v>8264</v>
      </c>
      <c r="HO439" s="166">
        <v>8264</v>
      </c>
      <c r="HP439" s="154">
        <v>8264</v>
      </c>
      <c r="HQ439" s="154">
        <v>8264</v>
      </c>
      <c r="HR439" s="166">
        <v>8264</v>
      </c>
      <c r="HS439" s="154">
        <v>8264</v>
      </c>
      <c r="HT439" s="148">
        <v>8264</v>
      </c>
      <c r="HU439" s="148">
        <v>8260</v>
      </c>
      <c r="HV439" s="148">
        <v>8257</v>
      </c>
      <c r="HW439" s="166">
        <v>8254</v>
      </c>
    </row>
    <row r="440" spans="1:231">
      <c r="A440" s="145">
        <f t="shared" si="56"/>
        <v>44240</v>
      </c>
      <c r="B440" s="220">
        <f>'Age&amp;Sex by occurrence date'!$DLN22</f>
        <v>10023</v>
      </c>
      <c r="C440" s="220">
        <v>8339</v>
      </c>
      <c r="D440" s="220">
        <v>8339</v>
      </c>
      <c r="E440" s="220">
        <v>8339</v>
      </c>
      <c r="F440" s="220">
        <v>8339</v>
      </c>
      <c r="G440" s="220">
        <v>8339</v>
      </c>
      <c r="H440" s="220">
        <v>8339</v>
      </c>
      <c r="I440" s="220">
        <v>8339</v>
      </c>
      <c r="J440" s="220">
        <v>8339</v>
      </c>
      <c r="K440" s="220">
        <v>8339</v>
      </c>
      <c r="L440" s="220">
        <v>8339</v>
      </c>
      <c r="M440" s="220">
        <v>8339</v>
      </c>
      <c r="N440" s="220">
        <v>8339</v>
      </c>
      <c r="O440" s="220">
        <v>8339</v>
      </c>
      <c r="P440" s="220">
        <v>8339</v>
      </c>
      <c r="Q440" s="220">
        <v>8339</v>
      </c>
      <c r="R440" s="220">
        <v>8339</v>
      </c>
      <c r="S440" s="220">
        <v>8339</v>
      </c>
      <c r="T440" s="220">
        <v>8339</v>
      </c>
      <c r="U440" s="220">
        <v>8339</v>
      </c>
      <c r="V440" s="220">
        <v>8338</v>
      </c>
      <c r="W440" s="220">
        <v>8338</v>
      </c>
      <c r="X440" s="220">
        <v>8338</v>
      </c>
      <c r="Y440" s="220">
        <v>8338</v>
      </c>
      <c r="Z440" s="220">
        <v>8338</v>
      </c>
      <c r="AA440" s="220">
        <v>8337</v>
      </c>
      <c r="AB440" s="220">
        <v>8265</v>
      </c>
      <c r="AC440" s="220">
        <v>8265</v>
      </c>
      <c r="AD440" s="220">
        <v>8265</v>
      </c>
      <c r="AE440" s="220">
        <v>8264</v>
      </c>
      <c r="AF440" s="220">
        <v>8264</v>
      </c>
      <c r="AG440" s="220">
        <v>8264</v>
      </c>
      <c r="AH440" s="220">
        <v>8264</v>
      </c>
      <c r="AI440" s="220">
        <v>8264</v>
      </c>
      <c r="AJ440" s="220">
        <v>8264</v>
      </c>
      <c r="AK440" s="220">
        <v>8264</v>
      </c>
      <c r="AL440" s="220">
        <v>8264</v>
      </c>
      <c r="AM440" s="220">
        <v>8264</v>
      </c>
      <c r="AN440" s="220">
        <v>8264</v>
      </c>
      <c r="AO440" s="220">
        <v>8264</v>
      </c>
      <c r="AP440" s="220">
        <v>8264</v>
      </c>
      <c r="AQ440" s="220">
        <v>8264</v>
      </c>
      <c r="AR440" s="220">
        <v>8264</v>
      </c>
      <c r="AS440" s="220">
        <v>8264</v>
      </c>
      <c r="AT440" s="220">
        <v>8264</v>
      </c>
      <c r="AU440" s="220">
        <v>8264</v>
      </c>
      <c r="AV440" s="220">
        <v>8264</v>
      </c>
      <c r="AW440" s="220">
        <v>8264</v>
      </c>
      <c r="AX440" s="220">
        <v>8264</v>
      </c>
      <c r="AY440" s="220">
        <v>8264</v>
      </c>
      <c r="AZ440" s="220">
        <v>8264</v>
      </c>
      <c r="BA440" s="220">
        <v>8264</v>
      </c>
      <c r="BB440" s="220">
        <v>8264</v>
      </c>
      <c r="BC440" s="220">
        <v>8264</v>
      </c>
      <c r="BD440" s="220">
        <v>8264</v>
      </c>
      <c r="BE440" s="220">
        <v>8264</v>
      </c>
      <c r="BF440" s="220">
        <v>8264</v>
      </c>
      <c r="BG440" s="220">
        <v>8264</v>
      </c>
      <c r="BH440" s="220">
        <v>8264</v>
      </c>
      <c r="BI440" s="220">
        <v>8264</v>
      </c>
      <c r="BJ440" s="220">
        <v>8264</v>
      </c>
      <c r="BK440" s="220">
        <v>8264</v>
      </c>
      <c r="BL440" s="220">
        <v>8264</v>
      </c>
      <c r="BM440" s="220">
        <v>8264</v>
      </c>
      <c r="BN440" s="220">
        <v>8264</v>
      </c>
      <c r="BO440" s="220">
        <v>8264</v>
      </c>
      <c r="BP440" s="220">
        <v>8264</v>
      </c>
      <c r="BQ440" s="220">
        <v>8264</v>
      </c>
      <c r="BR440" s="220">
        <v>8264</v>
      </c>
      <c r="BS440" s="220">
        <v>8264</v>
      </c>
      <c r="BT440" s="220">
        <v>8264</v>
      </c>
      <c r="BU440" s="220">
        <v>8264</v>
      </c>
      <c r="BV440" s="220">
        <v>8264</v>
      </c>
      <c r="BW440" s="220">
        <v>8264</v>
      </c>
      <c r="BX440" s="220">
        <v>8264</v>
      </c>
      <c r="BY440" s="220">
        <v>8264</v>
      </c>
      <c r="BZ440" s="220">
        <v>8264</v>
      </c>
      <c r="CA440" s="220">
        <v>8264</v>
      </c>
      <c r="CB440" s="220">
        <v>8264</v>
      </c>
      <c r="CC440" s="220">
        <v>8264</v>
      </c>
      <c r="CD440" s="220">
        <v>8264</v>
      </c>
      <c r="CE440" s="220">
        <v>8264</v>
      </c>
      <c r="CF440" s="220">
        <v>8264</v>
      </c>
      <c r="CG440" s="220">
        <v>8264</v>
      </c>
      <c r="CH440" s="220">
        <v>8264</v>
      </c>
      <c r="CI440" s="220">
        <v>8264</v>
      </c>
      <c r="CJ440" s="220">
        <v>8264</v>
      </c>
      <c r="CK440" s="220">
        <v>8264</v>
      </c>
      <c r="CL440" s="220">
        <v>8264</v>
      </c>
      <c r="CM440" s="220">
        <v>8264</v>
      </c>
      <c r="CN440" s="220">
        <v>8264</v>
      </c>
      <c r="CO440" s="220">
        <v>8264</v>
      </c>
      <c r="CP440" s="220">
        <v>8264</v>
      </c>
      <c r="CQ440" s="220">
        <v>8264</v>
      </c>
      <c r="CR440" s="220">
        <v>8264</v>
      </c>
      <c r="CS440" s="220">
        <v>8264</v>
      </c>
      <c r="CT440" s="220">
        <v>8264</v>
      </c>
      <c r="CU440" s="220">
        <v>8264</v>
      </c>
      <c r="CV440" s="220">
        <v>8264</v>
      </c>
      <c r="CW440" s="220">
        <v>8264</v>
      </c>
      <c r="CX440" s="220">
        <v>8264</v>
      </c>
      <c r="CY440" s="220">
        <v>8264</v>
      </c>
      <c r="CZ440" s="220">
        <v>8264</v>
      </c>
      <c r="DA440" s="220">
        <v>8264</v>
      </c>
      <c r="DB440" s="220">
        <v>8264</v>
      </c>
      <c r="DC440" s="220">
        <v>8264</v>
      </c>
      <c r="DD440" s="220">
        <v>8264</v>
      </c>
      <c r="DE440" s="220">
        <v>8264</v>
      </c>
      <c r="DF440" s="220">
        <v>8264</v>
      </c>
      <c r="DG440" s="220">
        <v>8264</v>
      </c>
      <c r="DH440" s="220">
        <v>8264</v>
      </c>
      <c r="DI440" s="220">
        <v>8264</v>
      </c>
      <c r="DJ440" s="220">
        <v>8264</v>
      </c>
      <c r="DK440" s="220">
        <v>8264</v>
      </c>
      <c r="DL440" s="220">
        <v>8264</v>
      </c>
      <c r="DM440" s="220">
        <v>8264</v>
      </c>
      <c r="DN440" s="220">
        <v>8264</v>
      </c>
      <c r="DO440" s="220">
        <v>8264</v>
      </c>
      <c r="DP440" s="220">
        <v>8264</v>
      </c>
      <c r="DQ440" s="220">
        <v>8264</v>
      </c>
      <c r="DR440" s="220">
        <v>8264</v>
      </c>
      <c r="DS440" s="220">
        <v>8264</v>
      </c>
      <c r="DT440" s="220">
        <v>8237</v>
      </c>
      <c r="DU440" s="220">
        <v>8237</v>
      </c>
      <c r="DV440" s="220">
        <v>8237</v>
      </c>
      <c r="DW440" s="220">
        <v>8247</v>
      </c>
      <c r="DX440" s="220">
        <v>8247</v>
      </c>
      <c r="DY440" s="220">
        <v>8240</v>
      </c>
      <c r="DZ440" s="220">
        <v>8240</v>
      </c>
      <c r="EA440" s="220">
        <v>8234</v>
      </c>
      <c r="EB440" s="220">
        <v>8234</v>
      </c>
      <c r="EC440" s="220">
        <v>8234</v>
      </c>
      <c r="ED440" s="220">
        <v>8234</v>
      </c>
      <c r="EE440" s="220">
        <v>8234</v>
      </c>
      <c r="EF440" s="220">
        <v>8234</v>
      </c>
      <c r="EG440" s="220">
        <v>8234</v>
      </c>
      <c r="EH440" s="220">
        <v>8234</v>
      </c>
      <c r="EI440" s="220">
        <v>8234</v>
      </c>
      <c r="EJ440" s="220">
        <v>8234</v>
      </c>
      <c r="EK440" s="220">
        <v>8234</v>
      </c>
      <c r="EL440" s="220">
        <v>8234</v>
      </c>
      <c r="EM440" s="220">
        <v>8234</v>
      </c>
      <c r="EN440" s="242">
        <v>8234</v>
      </c>
      <c r="EO440" s="232">
        <v>8234</v>
      </c>
      <c r="EP440" s="228">
        <v>8234</v>
      </c>
      <c r="EQ440" s="166">
        <v>8234</v>
      </c>
      <c r="ER440" s="166">
        <v>8234</v>
      </c>
      <c r="ES440" s="166">
        <v>8234</v>
      </c>
      <c r="ET440" s="166">
        <v>8234</v>
      </c>
      <c r="EU440" s="166">
        <v>8234</v>
      </c>
      <c r="EV440" s="154">
        <v>8234</v>
      </c>
      <c r="EW440" s="166">
        <v>8234</v>
      </c>
      <c r="EX440" s="166">
        <v>8234</v>
      </c>
      <c r="EY440" s="166">
        <v>8234</v>
      </c>
      <c r="EZ440" s="166">
        <v>8234</v>
      </c>
      <c r="FA440" s="166">
        <v>8234</v>
      </c>
      <c r="FB440" s="154">
        <v>8234</v>
      </c>
      <c r="FC440" s="154">
        <v>8234</v>
      </c>
      <c r="FD440" s="154">
        <v>8234</v>
      </c>
      <c r="FE440" s="166">
        <v>8234</v>
      </c>
      <c r="FF440" s="166">
        <v>8234</v>
      </c>
      <c r="FG440" s="166">
        <v>8234</v>
      </c>
      <c r="FH440" s="154">
        <v>8234</v>
      </c>
      <c r="FI440" s="154">
        <v>8234</v>
      </c>
      <c r="FJ440" s="166">
        <v>8234</v>
      </c>
      <c r="FK440" s="166">
        <v>8234</v>
      </c>
      <c r="FL440" s="166">
        <v>8234</v>
      </c>
      <c r="FM440" s="166">
        <v>8234</v>
      </c>
      <c r="FN440" s="166">
        <v>8234</v>
      </c>
      <c r="FO440" s="166">
        <v>8234</v>
      </c>
      <c r="FP440" s="166">
        <v>8234</v>
      </c>
      <c r="FQ440" s="166">
        <v>8234</v>
      </c>
      <c r="FR440" s="166">
        <v>8234</v>
      </c>
      <c r="FS440" s="166">
        <v>8234</v>
      </c>
      <c r="FT440" s="166">
        <v>8234</v>
      </c>
      <c r="FU440" s="166">
        <v>8234</v>
      </c>
      <c r="FV440" s="166">
        <v>8234</v>
      </c>
      <c r="FW440" s="166">
        <v>8234</v>
      </c>
      <c r="FX440" s="166">
        <v>8234</v>
      </c>
      <c r="FY440" s="154">
        <v>8234</v>
      </c>
      <c r="FZ440" s="154">
        <v>8234</v>
      </c>
      <c r="GA440" s="154">
        <v>8234</v>
      </c>
      <c r="GB440" s="154">
        <v>8234</v>
      </c>
      <c r="GC440" s="154">
        <v>8234</v>
      </c>
      <c r="GD440" s="154">
        <v>8234</v>
      </c>
      <c r="GE440" s="154">
        <v>8234</v>
      </c>
      <c r="GF440" s="154">
        <v>8234</v>
      </c>
      <c r="GG440" s="154">
        <v>8234</v>
      </c>
      <c r="GH440" s="154">
        <v>8234</v>
      </c>
      <c r="GI440" s="154">
        <v>8234</v>
      </c>
      <c r="GJ440" s="154">
        <v>8234</v>
      </c>
      <c r="GK440" s="154">
        <v>8234</v>
      </c>
      <c r="GL440" s="154">
        <v>8234</v>
      </c>
      <c r="GM440" s="154">
        <v>8235</v>
      </c>
      <c r="GN440" s="154">
        <v>8235</v>
      </c>
      <c r="GO440" s="154">
        <v>8235</v>
      </c>
      <c r="GP440" s="154">
        <v>8235</v>
      </c>
      <c r="GQ440" s="154">
        <v>8235</v>
      </c>
      <c r="GR440" s="154">
        <v>8235</v>
      </c>
      <c r="GS440" s="154">
        <v>8235</v>
      </c>
      <c r="GT440" s="166">
        <v>8235</v>
      </c>
      <c r="GU440" s="166">
        <v>8235</v>
      </c>
      <c r="GV440" s="166">
        <v>8235</v>
      </c>
      <c r="GW440" s="166">
        <v>8235</v>
      </c>
      <c r="GX440" s="154">
        <v>8235</v>
      </c>
      <c r="GY440" s="166">
        <v>8235</v>
      </c>
      <c r="GZ440" s="166">
        <v>8235</v>
      </c>
      <c r="HA440" s="166">
        <v>8235</v>
      </c>
      <c r="HB440" s="166">
        <v>8235</v>
      </c>
      <c r="HC440" s="166">
        <v>8235</v>
      </c>
      <c r="HD440" s="166">
        <v>8235</v>
      </c>
      <c r="HE440" s="166">
        <v>8235</v>
      </c>
      <c r="HF440" s="154">
        <v>8235</v>
      </c>
      <c r="HG440" s="154">
        <v>8235</v>
      </c>
      <c r="HH440" s="154">
        <v>8239</v>
      </c>
      <c r="HI440" s="154">
        <v>8239</v>
      </c>
      <c r="HJ440" s="154">
        <v>8240</v>
      </c>
      <c r="HK440" s="154">
        <v>8239</v>
      </c>
      <c r="HL440" s="154">
        <v>8241</v>
      </c>
      <c r="HM440" s="154">
        <v>8244</v>
      </c>
      <c r="HN440" s="154">
        <v>8243</v>
      </c>
      <c r="HO440" s="166">
        <v>8243</v>
      </c>
      <c r="HP440" s="154">
        <v>8243</v>
      </c>
      <c r="HQ440" s="154">
        <v>8243</v>
      </c>
      <c r="HR440" s="166">
        <v>8243</v>
      </c>
      <c r="HS440" s="154">
        <v>8243</v>
      </c>
      <c r="HT440" s="148">
        <v>8243</v>
      </c>
      <c r="HU440" s="148">
        <v>8239</v>
      </c>
      <c r="HV440" s="148">
        <v>8236</v>
      </c>
      <c r="HW440" s="166">
        <v>8233</v>
      </c>
    </row>
    <row r="441" spans="1:231">
      <c r="A441" s="145">
        <f t="shared" si="56"/>
        <v>44239</v>
      </c>
      <c r="B441" s="220">
        <f>'Age&amp;Sex by occurrence date'!$DLU22</f>
        <v>9988</v>
      </c>
      <c r="C441" s="220">
        <v>8314</v>
      </c>
      <c r="D441" s="220">
        <v>8314</v>
      </c>
      <c r="E441" s="220">
        <v>8314</v>
      </c>
      <c r="F441" s="220">
        <v>8314</v>
      </c>
      <c r="G441" s="220">
        <v>8314</v>
      </c>
      <c r="H441" s="220">
        <v>8314</v>
      </c>
      <c r="I441" s="220">
        <v>8314</v>
      </c>
      <c r="J441" s="220">
        <v>8314</v>
      </c>
      <c r="K441" s="220">
        <v>8314</v>
      </c>
      <c r="L441" s="220">
        <v>8314</v>
      </c>
      <c r="M441" s="220">
        <v>8314</v>
      </c>
      <c r="N441" s="220">
        <v>8314</v>
      </c>
      <c r="O441" s="220">
        <v>8314</v>
      </c>
      <c r="P441" s="220">
        <v>8314</v>
      </c>
      <c r="Q441" s="220">
        <v>8314</v>
      </c>
      <c r="R441" s="220">
        <v>8314</v>
      </c>
      <c r="S441" s="220">
        <v>8314</v>
      </c>
      <c r="T441" s="220">
        <v>8314</v>
      </c>
      <c r="U441" s="220">
        <v>8314</v>
      </c>
      <c r="V441" s="220">
        <v>8313</v>
      </c>
      <c r="W441" s="220">
        <v>8313</v>
      </c>
      <c r="X441" s="220">
        <v>8313</v>
      </c>
      <c r="Y441" s="220">
        <v>8313</v>
      </c>
      <c r="Z441" s="220">
        <v>8313</v>
      </c>
      <c r="AA441" s="220">
        <v>8312</v>
      </c>
      <c r="AB441" s="220">
        <v>8241</v>
      </c>
      <c r="AC441" s="220">
        <v>8241</v>
      </c>
      <c r="AD441" s="220">
        <v>8241</v>
      </c>
      <c r="AE441" s="220">
        <v>8240</v>
      </c>
      <c r="AF441" s="220">
        <v>8240</v>
      </c>
      <c r="AG441" s="220">
        <v>8240</v>
      </c>
      <c r="AH441" s="220">
        <v>8240</v>
      </c>
      <c r="AI441" s="220">
        <v>8240</v>
      </c>
      <c r="AJ441" s="220">
        <v>8240</v>
      </c>
      <c r="AK441" s="220">
        <v>8240</v>
      </c>
      <c r="AL441" s="220">
        <v>8240</v>
      </c>
      <c r="AM441" s="220">
        <v>8240</v>
      </c>
      <c r="AN441" s="220">
        <v>8240</v>
      </c>
      <c r="AO441" s="220">
        <v>8240</v>
      </c>
      <c r="AP441" s="220">
        <v>8240</v>
      </c>
      <c r="AQ441" s="220">
        <v>8240</v>
      </c>
      <c r="AR441" s="220">
        <v>8240</v>
      </c>
      <c r="AS441" s="220">
        <v>8240</v>
      </c>
      <c r="AT441" s="220">
        <v>8240</v>
      </c>
      <c r="AU441" s="220">
        <v>8240</v>
      </c>
      <c r="AV441" s="220">
        <v>8240</v>
      </c>
      <c r="AW441" s="220">
        <v>8240</v>
      </c>
      <c r="AX441" s="220">
        <v>8240</v>
      </c>
      <c r="AY441" s="220">
        <v>8240</v>
      </c>
      <c r="AZ441" s="220">
        <v>8240</v>
      </c>
      <c r="BA441" s="220">
        <v>8240</v>
      </c>
      <c r="BB441" s="220">
        <v>8240</v>
      </c>
      <c r="BC441" s="220">
        <v>8240</v>
      </c>
      <c r="BD441" s="220">
        <v>8240</v>
      </c>
      <c r="BE441" s="220">
        <v>8240</v>
      </c>
      <c r="BF441" s="220">
        <v>8240</v>
      </c>
      <c r="BG441" s="220">
        <v>8240</v>
      </c>
      <c r="BH441" s="220">
        <v>8240</v>
      </c>
      <c r="BI441" s="220">
        <v>8240</v>
      </c>
      <c r="BJ441" s="220">
        <v>8240</v>
      </c>
      <c r="BK441" s="220">
        <v>8240</v>
      </c>
      <c r="BL441" s="220">
        <v>8240</v>
      </c>
      <c r="BM441" s="220">
        <v>8240</v>
      </c>
      <c r="BN441" s="220">
        <v>8240</v>
      </c>
      <c r="BO441" s="220">
        <v>8240</v>
      </c>
      <c r="BP441" s="220">
        <v>8240</v>
      </c>
      <c r="BQ441" s="220">
        <v>8240</v>
      </c>
      <c r="BR441" s="220">
        <v>8240</v>
      </c>
      <c r="BS441" s="220">
        <v>8240</v>
      </c>
      <c r="BT441" s="220">
        <v>8240</v>
      </c>
      <c r="BU441" s="220">
        <v>8240</v>
      </c>
      <c r="BV441" s="220">
        <v>8240</v>
      </c>
      <c r="BW441" s="220">
        <v>8240</v>
      </c>
      <c r="BX441" s="220">
        <v>8240</v>
      </c>
      <c r="BY441" s="220">
        <v>8240</v>
      </c>
      <c r="BZ441" s="220">
        <v>8240</v>
      </c>
      <c r="CA441" s="220">
        <v>8240</v>
      </c>
      <c r="CB441" s="220">
        <v>8240</v>
      </c>
      <c r="CC441" s="220">
        <v>8240</v>
      </c>
      <c r="CD441" s="220">
        <v>8240</v>
      </c>
      <c r="CE441" s="220">
        <v>8240</v>
      </c>
      <c r="CF441" s="220">
        <v>8240</v>
      </c>
      <c r="CG441" s="220">
        <v>8240</v>
      </c>
      <c r="CH441" s="220">
        <v>8240</v>
      </c>
      <c r="CI441" s="220">
        <v>8240</v>
      </c>
      <c r="CJ441" s="220">
        <v>8240</v>
      </c>
      <c r="CK441" s="220">
        <v>8240</v>
      </c>
      <c r="CL441" s="220">
        <v>8240</v>
      </c>
      <c r="CM441" s="220">
        <v>8240</v>
      </c>
      <c r="CN441" s="220">
        <v>8240</v>
      </c>
      <c r="CO441" s="220">
        <v>8240</v>
      </c>
      <c r="CP441" s="220">
        <v>8240</v>
      </c>
      <c r="CQ441" s="220">
        <v>8240</v>
      </c>
      <c r="CR441" s="220">
        <v>8240</v>
      </c>
      <c r="CS441" s="220">
        <v>8240</v>
      </c>
      <c r="CT441" s="220">
        <v>8240</v>
      </c>
      <c r="CU441" s="220">
        <v>8240</v>
      </c>
      <c r="CV441" s="220">
        <v>8240</v>
      </c>
      <c r="CW441" s="220">
        <v>8240</v>
      </c>
      <c r="CX441" s="220">
        <v>8240</v>
      </c>
      <c r="CY441" s="220">
        <v>8240</v>
      </c>
      <c r="CZ441" s="220">
        <v>8240</v>
      </c>
      <c r="DA441" s="220">
        <v>8240</v>
      </c>
      <c r="DB441" s="220">
        <v>8240</v>
      </c>
      <c r="DC441" s="220">
        <v>8240</v>
      </c>
      <c r="DD441" s="220">
        <v>8240</v>
      </c>
      <c r="DE441" s="220">
        <v>8240</v>
      </c>
      <c r="DF441" s="220">
        <v>8240</v>
      </c>
      <c r="DG441" s="220">
        <v>8240</v>
      </c>
      <c r="DH441" s="220">
        <v>8240</v>
      </c>
      <c r="DI441" s="220">
        <v>8240</v>
      </c>
      <c r="DJ441" s="220">
        <v>8240</v>
      </c>
      <c r="DK441" s="220">
        <v>8240</v>
      </c>
      <c r="DL441" s="220">
        <v>8240</v>
      </c>
      <c r="DM441" s="220">
        <v>8240</v>
      </c>
      <c r="DN441" s="220">
        <v>8240</v>
      </c>
      <c r="DO441" s="220">
        <v>8240</v>
      </c>
      <c r="DP441" s="220">
        <v>8240</v>
      </c>
      <c r="DQ441" s="220">
        <v>8240</v>
      </c>
      <c r="DR441" s="220">
        <v>8240</v>
      </c>
      <c r="DS441" s="220">
        <v>8240</v>
      </c>
      <c r="DT441" s="220">
        <v>8213</v>
      </c>
      <c r="DU441" s="220">
        <v>8213</v>
      </c>
      <c r="DV441" s="220">
        <v>8213</v>
      </c>
      <c r="DW441" s="220">
        <v>8223</v>
      </c>
      <c r="DX441" s="220">
        <v>8223</v>
      </c>
      <c r="DY441" s="220">
        <v>8216</v>
      </c>
      <c r="DZ441" s="220">
        <v>8216</v>
      </c>
      <c r="EA441" s="220">
        <v>8210</v>
      </c>
      <c r="EB441" s="220">
        <v>8210</v>
      </c>
      <c r="EC441" s="220">
        <v>8210</v>
      </c>
      <c r="ED441" s="220">
        <v>8210</v>
      </c>
      <c r="EE441" s="220">
        <v>8210</v>
      </c>
      <c r="EF441" s="220">
        <v>8210</v>
      </c>
      <c r="EG441" s="220">
        <v>8210</v>
      </c>
      <c r="EH441" s="220">
        <v>8210</v>
      </c>
      <c r="EI441" s="220">
        <v>8210</v>
      </c>
      <c r="EJ441" s="220">
        <v>8210</v>
      </c>
      <c r="EK441" s="220">
        <v>8210</v>
      </c>
      <c r="EL441" s="220">
        <v>8210</v>
      </c>
      <c r="EM441" s="220">
        <v>8210</v>
      </c>
      <c r="EN441" s="242">
        <v>8210</v>
      </c>
      <c r="EO441" s="232">
        <v>8210</v>
      </c>
      <c r="EP441" s="227">
        <v>8210</v>
      </c>
      <c r="EQ441" s="154">
        <v>8210</v>
      </c>
      <c r="ER441" s="154">
        <v>8210</v>
      </c>
      <c r="ES441" s="154">
        <v>8210</v>
      </c>
      <c r="ET441" s="154">
        <v>8210</v>
      </c>
      <c r="EU441" s="154">
        <v>8210</v>
      </c>
      <c r="EV441" s="166">
        <v>8210</v>
      </c>
      <c r="EW441" s="154">
        <v>8210</v>
      </c>
      <c r="EX441" s="154">
        <v>8210</v>
      </c>
      <c r="EY441" s="154">
        <v>8210</v>
      </c>
      <c r="EZ441" s="154">
        <v>8210</v>
      </c>
      <c r="FA441" s="154">
        <v>8210</v>
      </c>
      <c r="FB441" s="166">
        <v>8210</v>
      </c>
      <c r="FC441" s="154">
        <v>8210</v>
      </c>
      <c r="FD441" s="166">
        <v>8210</v>
      </c>
      <c r="FE441" s="166">
        <v>8210</v>
      </c>
      <c r="FF441" s="154">
        <v>8210</v>
      </c>
      <c r="FG441" s="154">
        <v>8210</v>
      </c>
      <c r="FH441" s="166">
        <v>8210</v>
      </c>
      <c r="FI441" s="154">
        <v>8210</v>
      </c>
      <c r="FJ441" s="166">
        <v>8210</v>
      </c>
      <c r="FK441" s="166">
        <v>8210</v>
      </c>
      <c r="FL441" s="166">
        <v>8210</v>
      </c>
      <c r="FM441" s="166">
        <v>8210</v>
      </c>
      <c r="FN441" s="166">
        <v>8210</v>
      </c>
      <c r="FO441" s="166">
        <v>8210</v>
      </c>
      <c r="FP441" s="166">
        <v>8210</v>
      </c>
      <c r="FQ441" s="166">
        <v>8210</v>
      </c>
      <c r="FR441" s="154">
        <v>8210</v>
      </c>
      <c r="FS441" s="154">
        <v>8210</v>
      </c>
      <c r="FT441" s="154">
        <v>8210</v>
      </c>
      <c r="FU441" s="154">
        <v>8210</v>
      </c>
      <c r="FV441" s="154">
        <v>8210</v>
      </c>
      <c r="FW441" s="154">
        <v>8210</v>
      </c>
      <c r="FX441" s="154">
        <v>8210</v>
      </c>
      <c r="FY441" s="154">
        <v>8210</v>
      </c>
      <c r="FZ441" s="154">
        <v>8210</v>
      </c>
      <c r="GA441" s="154">
        <v>8210</v>
      </c>
      <c r="GB441" s="154">
        <v>8210</v>
      </c>
      <c r="GC441" s="154">
        <v>8210</v>
      </c>
      <c r="GD441" s="154">
        <v>8210</v>
      </c>
      <c r="GE441" s="154">
        <v>8210</v>
      </c>
      <c r="GF441" s="154">
        <v>8210</v>
      </c>
      <c r="GG441" s="154">
        <v>8210</v>
      </c>
      <c r="GH441" s="154">
        <v>8210</v>
      </c>
      <c r="GI441" s="154">
        <v>8210</v>
      </c>
      <c r="GJ441" s="154">
        <v>8210</v>
      </c>
      <c r="GK441" s="154">
        <v>8210</v>
      </c>
      <c r="GL441" s="154">
        <v>8210</v>
      </c>
      <c r="GM441" s="154">
        <v>8211</v>
      </c>
      <c r="GN441" s="154">
        <v>8211</v>
      </c>
      <c r="GO441" s="154">
        <v>8211</v>
      </c>
      <c r="GP441" s="154">
        <v>8211</v>
      </c>
      <c r="GQ441" s="154">
        <v>8211</v>
      </c>
      <c r="GR441" s="154">
        <v>8211</v>
      </c>
      <c r="GS441" s="154">
        <v>8211</v>
      </c>
      <c r="GT441" s="154">
        <v>8211</v>
      </c>
      <c r="GU441" s="154">
        <v>8211</v>
      </c>
      <c r="GV441" s="154">
        <v>8211</v>
      </c>
      <c r="GW441" s="154">
        <v>8211</v>
      </c>
      <c r="GX441" s="154">
        <v>8211</v>
      </c>
      <c r="GY441" s="154">
        <v>8211</v>
      </c>
      <c r="GZ441" s="154">
        <v>8211</v>
      </c>
      <c r="HA441" s="154">
        <v>8211</v>
      </c>
      <c r="HB441" s="154">
        <v>8211</v>
      </c>
      <c r="HC441" s="154">
        <v>8211</v>
      </c>
      <c r="HD441" s="154">
        <v>8211</v>
      </c>
      <c r="HE441" s="154">
        <v>8211</v>
      </c>
      <c r="HF441" s="154">
        <v>8211</v>
      </c>
      <c r="HG441" s="154">
        <v>8211</v>
      </c>
      <c r="HH441" s="154">
        <v>8215</v>
      </c>
      <c r="HI441" s="154">
        <v>8215</v>
      </c>
      <c r="HJ441" s="154">
        <v>8216</v>
      </c>
      <c r="HK441" s="154">
        <v>8215</v>
      </c>
      <c r="HL441" s="154">
        <v>8217</v>
      </c>
      <c r="HM441" s="154">
        <v>8220</v>
      </c>
      <c r="HN441" s="154">
        <v>8219</v>
      </c>
      <c r="HO441" s="166">
        <v>8219</v>
      </c>
      <c r="HP441" s="154">
        <v>8219</v>
      </c>
      <c r="HQ441" s="154">
        <v>8219</v>
      </c>
      <c r="HR441" s="166">
        <v>8219</v>
      </c>
      <c r="HS441" s="154">
        <v>8219</v>
      </c>
      <c r="HT441" s="148">
        <v>8219</v>
      </c>
      <c r="HU441" s="148">
        <v>8215</v>
      </c>
      <c r="HV441" s="148">
        <v>8212</v>
      </c>
      <c r="HW441" s="166">
        <v>8209</v>
      </c>
    </row>
    <row r="442" spans="1:231">
      <c r="A442" s="145">
        <f t="shared" si="56"/>
        <v>44238</v>
      </c>
      <c r="B442" s="220">
        <f>'Age&amp;Sex by occurrence date'!$DMB22</f>
        <v>9954</v>
      </c>
      <c r="C442" s="220">
        <v>8289</v>
      </c>
      <c r="D442" s="220">
        <v>8289</v>
      </c>
      <c r="E442" s="220">
        <v>8289</v>
      </c>
      <c r="F442" s="220">
        <v>8289</v>
      </c>
      <c r="G442" s="220">
        <v>8289</v>
      </c>
      <c r="H442" s="220">
        <v>8289</v>
      </c>
      <c r="I442" s="220">
        <v>8289</v>
      </c>
      <c r="J442" s="220">
        <v>8289</v>
      </c>
      <c r="K442" s="220">
        <v>8289</v>
      </c>
      <c r="L442" s="220">
        <v>8289</v>
      </c>
      <c r="M442" s="220">
        <v>8289</v>
      </c>
      <c r="N442" s="220">
        <v>8289</v>
      </c>
      <c r="O442" s="220">
        <v>8289</v>
      </c>
      <c r="P442" s="220">
        <v>8289</v>
      </c>
      <c r="Q442" s="220">
        <v>8289</v>
      </c>
      <c r="R442" s="220">
        <v>8289</v>
      </c>
      <c r="S442" s="220">
        <v>8289</v>
      </c>
      <c r="T442" s="220">
        <v>8289</v>
      </c>
      <c r="U442" s="220">
        <v>8289</v>
      </c>
      <c r="V442" s="220">
        <v>8288</v>
      </c>
      <c r="W442" s="220">
        <v>8288</v>
      </c>
      <c r="X442" s="220">
        <v>8288</v>
      </c>
      <c r="Y442" s="220">
        <v>8288</v>
      </c>
      <c r="Z442" s="220">
        <v>8288</v>
      </c>
      <c r="AA442" s="220">
        <v>8287</v>
      </c>
      <c r="AB442" s="220">
        <v>8217</v>
      </c>
      <c r="AC442" s="220">
        <v>8217</v>
      </c>
      <c r="AD442" s="220">
        <v>8217</v>
      </c>
      <c r="AE442" s="220">
        <v>8216</v>
      </c>
      <c r="AF442" s="220">
        <v>8216</v>
      </c>
      <c r="AG442" s="220">
        <v>8216</v>
      </c>
      <c r="AH442" s="220">
        <v>8216</v>
      </c>
      <c r="AI442" s="220">
        <v>8216</v>
      </c>
      <c r="AJ442" s="220">
        <v>8216</v>
      </c>
      <c r="AK442" s="220">
        <v>8216</v>
      </c>
      <c r="AL442" s="220">
        <v>8216</v>
      </c>
      <c r="AM442" s="220">
        <v>8216</v>
      </c>
      <c r="AN442" s="220">
        <v>8216</v>
      </c>
      <c r="AO442" s="220">
        <v>8216</v>
      </c>
      <c r="AP442" s="220">
        <v>8216</v>
      </c>
      <c r="AQ442" s="220">
        <v>8216</v>
      </c>
      <c r="AR442" s="220">
        <v>8216</v>
      </c>
      <c r="AS442" s="220">
        <v>8216</v>
      </c>
      <c r="AT442" s="220">
        <v>8216</v>
      </c>
      <c r="AU442" s="220">
        <v>8216</v>
      </c>
      <c r="AV442" s="220">
        <v>8216</v>
      </c>
      <c r="AW442" s="220">
        <v>8216</v>
      </c>
      <c r="AX442" s="220">
        <v>8216</v>
      </c>
      <c r="AY442" s="220">
        <v>8216</v>
      </c>
      <c r="AZ442" s="220">
        <v>8216</v>
      </c>
      <c r="BA442" s="220">
        <v>8216</v>
      </c>
      <c r="BB442" s="220">
        <v>8216</v>
      </c>
      <c r="BC442" s="220">
        <v>8216</v>
      </c>
      <c r="BD442" s="220">
        <v>8216</v>
      </c>
      <c r="BE442" s="220">
        <v>8216</v>
      </c>
      <c r="BF442" s="220">
        <v>8216</v>
      </c>
      <c r="BG442" s="220">
        <v>8216</v>
      </c>
      <c r="BH442" s="220">
        <v>8216</v>
      </c>
      <c r="BI442" s="220">
        <v>8216</v>
      </c>
      <c r="BJ442" s="220">
        <v>8216</v>
      </c>
      <c r="BK442" s="220">
        <v>8216</v>
      </c>
      <c r="BL442" s="220">
        <v>8216</v>
      </c>
      <c r="BM442" s="220">
        <v>8216</v>
      </c>
      <c r="BN442" s="220">
        <v>8216</v>
      </c>
      <c r="BO442" s="220">
        <v>8216</v>
      </c>
      <c r="BP442" s="220">
        <v>8216</v>
      </c>
      <c r="BQ442" s="220">
        <v>8216</v>
      </c>
      <c r="BR442" s="220">
        <v>8216</v>
      </c>
      <c r="BS442" s="220">
        <v>8216</v>
      </c>
      <c r="BT442" s="220">
        <v>8216</v>
      </c>
      <c r="BU442" s="220">
        <v>8216</v>
      </c>
      <c r="BV442" s="220">
        <v>8216</v>
      </c>
      <c r="BW442" s="220">
        <v>8216</v>
      </c>
      <c r="BX442" s="220">
        <v>8216</v>
      </c>
      <c r="BY442" s="220">
        <v>8216</v>
      </c>
      <c r="BZ442" s="220">
        <v>8216</v>
      </c>
      <c r="CA442" s="220">
        <v>8216</v>
      </c>
      <c r="CB442" s="220">
        <v>8216</v>
      </c>
      <c r="CC442" s="220">
        <v>8216</v>
      </c>
      <c r="CD442" s="220">
        <v>8216</v>
      </c>
      <c r="CE442" s="220">
        <v>8216</v>
      </c>
      <c r="CF442" s="220">
        <v>8216</v>
      </c>
      <c r="CG442" s="220">
        <v>8216</v>
      </c>
      <c r="CH442" s="220">
        <v>8216</v>
      </c>
      <c r="CI442" s="220">
        <v>8216</v>
      </c>
      <c r="CJ442" s="220">
        <v>8216</v>
      </c>
      <c r="CK442" s="220">
        <v>8216</v>
      </c>
      <c r="CL442" s="220">
        <v>8216</v>
      </c>
      <c r="CM442" s="220">
        <v>8216</v>
      </c>
      <c r="CN442" s="220">
        <v>8216</v>
      </c>
      <c r="CO442" s="220">
        <v>8216</v>
      </c>
      <c r="CP442" s="220">
        <v>8216</v>
      </c>
      <c r="CQ442" s="220">
        <v>8216</v>
      </c>
      <c r="CR442" s="220">
        <v>8216</v>
      </c>
      <c r="CS442" s="220">
        <v>8216</v>
      </c>
      <c r="CT442" s="220">
        <v>8216</v>
      </c>
      <c r="CU442" s="220">
        <v>8216</v>
      </c>
      <c r="CV442" s="220">
        <v>8216</v>
      </c>
      <c r="CW442" s="220">
        <v>8216</v>
      </c>
      <c r="CX442" s="220">
        <v>8216</v>
      </c>
      <c r="CY442" s="220">
        <v>8216</v>
      </c>
      <c r="CZ442" s="220">
        <v>8216</v>
      </c>
      <c r="DA442" s="220">
        <v>8216</v>
      </c>
      <c r="DB442" s="220">
        <v>8216</v>
      </c>
      <c r="DC442" s="220">
        <v>8216</v>
      </c>
      <c r="DD442" s="220">
        <v>8216</v>
      </c>
      <c r="DE442" s="220">
        <v>8216</v>
      </c>
      <c r="DF442" s="220">
        <v>8216</v>
      </c>
      <c r="DG442" s="220">
        <v>8216</v>
      </c>
      <c r="DH442" s="220">
        <v>8216</v>
      </c>
      <c r="DI442" s="220">
        <v>8216</v>
      </c>
      <c r="DJ442" s="220">
        <v>8216</v>
      </c>
      <c r="DK442" s="220">
        <v>8216</v>
      </c>
      <c r="DL442" s="220">
        <v>8216</v>
      </c>
      <c r="DM442" s="220">
        <v>8216</v>
      </c>
      <c r="DN442" s="220">
        <v>8216</v>
      </c>
      <c r="DO442" s="220">
        <v>8216</v>
      </c>
      <c r="DP442" s="220">
        <v>8216</v>
      </c>
      <c r="DQ442" s="220">
        <v>8216</v>
      </c>
      <c r="DR442" s="220">
        <v>8216</v>
      </c>
      <c r="DS442" s="220">
        <v>8216</v>
      </c>
      <c r="DT442" s="220">
        <v>8189</v>
      </c>
      <c r="DU442" s="220">
        <v>8189</v>
      </c>
      <c r="DV442" s="220">
        <v>8189</v>
      </c>
      <c r="DW442" s="220">
        <v>8199</v>
      </c>
      <c r="DX442" s="220">
        <v>8199</v>
      </c>
      <c r="DY442" s="220">
        <v>8192</v>
      </c>
      <c r="DZ442" s="220">
        <v>8192</v>
      </c>
      <c r="EA442" s="220">
        <v>8186</v>
      </c>
      <c r="EB442" s="220">
        <v>8186</v>
      </c>
      <c r="EC442" s="220">
        <v>8186</v>
      </c>
      <c r="ED442" s="220">
        <v>8186</v>
      </c>
      <c r="EE442" s="220">
        <v>8186</v>
      </c>
      <c r="EF442" s="220">
        <v>8186</v>
      </c>
      <c r="EG442" s="220">
        <v>8186</v>
      </c>
      <c r="EH442" s="220">
        <v>8186</v>
      </c>
      <c r="EI442" s="220">
        <v>8186</v>
      </c>
      <c r="EJ442" s="220">
        <v>8186</v>
      </c>
      <c r="EK442" s="220">
        <v>8186</v>
      </c>
      <c r="EL442" s="220">
        <v>8186</v>
      </c>
      <c r="EM442" s="220">
        <v>8186</v>
      </c>
      <c r="EN442" s="242">
        <v>8186</v>
      </c>
      <c r="EO442" s="232">
        <v>8186</v>
      </c>
      <c r="EP442" s="227">
        <v>8186</v>
      </c>
      <c r="EQ442" s="154">
        <v>8186</v>
      </c>
      <c r="ER442" s="154">
        <v>8186</v>
      </c>
      <c r="ES442" s="154">
        <v>8186</v>
      </c>
      <c r="ET442" s="154">
        <v>8186</v>
      </c>
      <c r="EU442" s="154">
        <v>8186</v>
      </c>
      <c r="EV442" s="154">
        <v>8186</v>
      </c>
      <c r="EW442" s="166">
        <v>8186</v>
      </c>
      <c r="EX442" s="166">
        <v>8186</v>
      </c>
      <c r="EY442" s="166">
        <v>8186</v>
      </c>
      <c r="EZ442" s="166">
        <v>8186</v>
      </c>
      <c r="FA442" s="166">
        <v>8186</v>
      </c>
      <c r="FB442" s="154">
        <v>8186</v>
      </c>
      <c r="FC442" s="166">
        <v>8186</v>
      </c>
      <c r="FD442" s="166">
        <v>8186</v>
      </c>
      <c r="FE442" s="154">
        <v>8186</v>
      </c>
      <c r="FF442" s="166">
        <v>8186</v>
      </c>
      <c r="FG442" s="166">
        <v>8186</v>
      </c>
      <c r="FH442" s="154">
        <v>8186</v>
      </c>
      <c r="FI442" s="166">
        <v>8186</v>
      </c>
      <c r="FJ442" s="154">
        <v>8186</v>
      </c>
      <c r="FK442" s="154">
        <v>8186</v>
      </c>
      <c r="FL442" s="154">
        <v>8186</v>
      </c>
      <c r="FM442" s="154">
        <v>8186</v>
      </c>
      <c r="FN442" s="154">
        <v>8186</v>
      </c>
      <c r="FO442" s="154">
        <v>8186</v>
      </c>
      <c r="FP442" s="154">
        <v>8186</v>
      </c>
      <c r="FQ442" s="154">
        <v>8186</v>
      </c>
      <c r="FR442" s="166">
        <v>8186</v>
      </c>
      <c r="FS442" s="166">
        <v>8186</v>
      </c>
      <c r="FT442" s="166">
        <v>8186</v>
      </c>
      <c r="FU442" s="166">
        <v>8186</v>
      </c>
      <c r="FV442" s="166">
        <v>8186</v>
      </c>
      <c r="FW442" s="166">
        <v>8186</v>
      </c>
      <c r="FX442" s="166">
        <v>8186</v>
      </c>
      <c r="FY442" s="166">
        <v>8186</v>
      </c>
      <c r="FZ442" s="166">
        <v>8186</v>
      </c>
      <c r="GA442" s="166">
        <v>8186</v>
      </c>
      <c r="GB442" s="166">
        <v>8186</v>
      </c>
      <c r="GC442" s="166">
        <v>8186</v>
      </c>
      <c r="GD442" s="166">
        <v>8186</v>
      </c>
      <c r="GE442" s="166">
        <v>8186</v>
      </c>
      <c r="GF442" s="166">
        <v>8186</v>
      </c>
      <c r="GG442" s="166">
        <v>8186</v>
      </c>
      <c r="GH442" s="166">
        <v>8186</v>
      </c>
      <c r="GI442" s="166">
        <v>8186</v>
      </c>
      <c r="GJ442" s="166">
        <v>8186</v>
      </c>
      <c r="GK442" s="166">
        <v>8186</v>
      </c>
      <c r="GL442" s="166">
        <v>8186</v>
      </c>
      <c r="GM442" s="166">
        <v>8187</v>
      </c>
      <c r="GN442" s="166">
        <v>8187</v>
      </c>
      <c r="GO442" s="166">
        <v>8187</v>
      </c>
      <c r="GP442" s="166">
        <v>8187</v>
      </c>
      <c r="GQ442" s="166">
        <v>8187</v>
      </c>
      <c r="GR442" s="166">
        <v>8187</v>
      </c>
      <c r="GS442" s="166">
        <v>8187</v>
      </c>
      <c r="GT442" s="166">
        <v>8187</v>
      </c>
      <c r="GU442" s="166">
        <v>8187</v>
      </c>
      <c r="GV442" s="166">
        <v>8187</v>
      </c>
      <c r="GW442" s="166">
        <v>8187</v>
      </c>
      <c r="GX442" s="166">
        <v>8187</v>
      </c>
      <c r="GY442" s="166">
        <v>8187</v>
      </c>
      <c r="GZ442" s="166">
        <v>8187</v>
      </c>
      <c r="HA442" s="166">
        <v>8187</v>
      </c>
      <c r="HB442" s="166">
        <v>8187</v>
      </c>
      <c r="HC442" s="166">
        <v>8187</v>
      </c>
      <c r="HD442" s="166">
        <v>8187</v>
      </c>
      <c r="HE442" s="166">
        <v>8187</v>
      </c>
      <c r="HF442" s="166">
        <v>8187</v>
      </c>
      <c r="HG442" s="154">
        <v>8187</v>
      </c>
      <c r="HH442" s="154">
        <v>8191</v>
      </c>
      <c r="HI442" s="166">
        <v>8191</v>
      </c>
      <c r="HJ442" s="154">
        <v>8192</v>
      </c>
      <c r="HK442" s="154">
        <v>8191</v>
      </c>
      <c r="HL442" s="166">
        <v>8193</v>
      </c>
      <c r="HM442" s="154">
        <v>8196</v>
      </c>
      <c r="HN442" s="154">
        <v>8195</v>
      </c>
      <c r="HO442" s="166">
        <v>8195</v>
      </c>
      <c r="HP442" s="154">
        <v>8195</v>
      </c>
      <c r="HQ442" s="154">
        <v>8195</v>
      </c>
      <c r="HR442" s="166">
        <v>8195</v>
      </c>
      <c r="HS442" s="154">
        <v>8195</v>
      </c>
      <c r="HT442" s="148">
        <v>8195</v>
      </c>
      <c r="HU442" s="148">
        <v>8191</v>
      </c>
      <c r="HV442" s="148">
        <v>8188</v>
      </c>
      <c r="HW442" s="166">
        <v>8185</v>
      </c>
    </row>
    <row r="443" spans="1:231">
      <c r="A443" s="145">
        <f t="shared" si="56"/>
        <v>44237</v>
      </c>
      <c r="B443" s="220">
        <f>'Age&amp;Sex by occurrence date'!$DMI22</f>
        <v>9917</v>
      </c>
      <c r="C443" s="220">
        <v>8264</v>
      </c>
      <c r="D443" s="220">
        <v>8264</v>
      </c>
      <c r="E443" s="220">
        <v>8264</v>
      </c>
      <c r="F443" s="220">
        <v>8264</v>
      </c>
      <c r="G443" s="220">
        <v>8264</v>
      </c>
      <c r="H443" s="220">
        <v>8264</v>
      </c>
      <c r="I443" s="220">
        <v>8264</v>
      </c>
      <c r="J443" s="220">
        <v>8264</v>
      </c>
      <c r="K443" s="220">
        <v>8264</v>
      </c>
      <c r="L443" s="220">
        <v>8264</v>
      </c>
      <c r="M443" s="220">
        <v>8264</v>
      </c>
      <c r="N443" s="220">
        <v>8264</v>
      </c>
      <c r="O443" s="220">
        <v>8264</v>
      </c>
      <c r="P443" s="220">
        <v>8264</v>
      </c>
      <c r="Q443" s="220">
        <v>8264</v>
      </c>
      <c r="R443" s="220">
        <v>8264</v>
      </c>
      <c r="S443" s="220">
        <v>8264</v>
      </c>
      <c r="T443" s="220">
        <v>8264</v>
      </c>
      <c r="U443" s="220">
        <v>8264</v>
      </c>
      <c r="V443" s="220">
        <v>8263</v>
      </c>
      <c r="W443" s="220">
        <v>8263</v>
      </c>
      <c r="X443" s="220">
        <v>8263</v>
      </c>
      <c r="Y443" s="220">
        <v>8263</v>
      </c>
      <c r="Z443" s="220">
        <v>8263</v>
      </c>
      <c r="AA443" s="220">
        <v>8263</v>
      </c>
      <c r="AB443" s="220">
        <v>8194</v>
      </c>
      <c r="AC443" s="220">
        <v>8194</v>
      </c>
      <c r="AD443" s="220">
        <v>8194</v>
      </c>
      <c r="AE443" s="220">
        <v>8193</v>
      </c>
      <c r="AF443" s="220">
        <v>8193</v>
      </c>
      <c r="AG443" s="220">
        <v>8193</v>
      </c>
      <c r="AH443" s="220">
        <v>8193</v>
      </c>
      <c r="AI443" s="220">
        <v>8193</v>
      </c>
      <c r="AJ443" s="220">
        <v>8193</v>
      </c>
      <c r="AK443" s="220">
        <v>8193</v>
      </c>
      <c r="AL443" s="220">
        <v>8193</v>
      </c>
      <c r="AM443" s="220">
        <v>8193</v>
      </c>
      <c r="AN443" s="220">
        <v>8193</v>
      </c>
      <c r="AO443" s="220">
        <v>8193</v>
      </c>
      <c r="AP443" s="220">
        <v>8193</v>
      </c>
      <c r="AQ443" s="220">
        <v>8193</v>
      </c>
      <c r="AR443" s="220">
        <v>8193</v>
      </c>
      <c r="AS443" s="220">
        <v>8193</v>
      </c>
      <c r="AT443" s="220">
        <v>8193</v>
      </c>
      <c r="AU443" s="220">
        <v>8193</v>
      </c>
      <c r="AV443" s="220">
        <v>8193</v>
      </c>
      <c r="AW443" s="220">
        <v>8193</v>
      </c>
      <c r="AX443" s="220">
        <v>8193</v>
      </c>
      <c r="AY443" s="220">
        <v>8193</v>
      </c>
      <c r="AZ443" s="220">
        <v>8193</v>
      </c>
      <c r="BA443" s="220">
        <v>8193</v>
      </c>
      <c r="BB443" s="220">
        <v>8193</v>
      </c>
      <c r="BC443" s="220">
        <v>8193</v>
      </c>
      <c r="BD443" s="220">
        <v>8193</v>
      </c>
      <c r="BE443" s="220">
        <v>8193</v>
      </c>
      <c r="BF443" s="220">
        <v>8193</v>
      </c>
      <c r="BG443" s="220">
        <v>8193</v>
      </c>
      <c r="BH443" s="220">
        <v>8193</v>
      </c>
      <c r="BI443" s="220">
        <v>8193</v>
      </c>
      <c r="BJ443" s="220">
        <v>8193</v>
      </c>
      <c r="BK443" s="220">
        <v>8193</v>
      </c>
      <c r="BL443" s="220">
        <v>8193</v>
      </c>
      <c r="BM443" s="220">
        <v>8193</v>
      </c>
      <c r="BN443" s="220">
        <v>8193</v>
      </c>
      <c r="BO443" s="220">
        <v>8193</v>
      </c>
      <c r="BP443" s="220">
        <v>8193</v>
      </c>
      <c r="BQ443" s="220">
        <v>8193</v>
      </c>
      <c r="BR443" s="220">
        <v>8193</v>
      </c>
      <c r="BS443" s="220">
        <v>8193</v>
      </c>
      <c r="BT443" s="220">
        <v>8193</v>
      </c>
      <c r="BU443" s="220">
        <v>8193</v>
      </c>
      <c r="BV443" s="220">
        <v>8193</v>
      </c>
      <c r="BW443" s="220">
        <v>8193</v>
      </c>
      <c r="BX443" s="220">
        <v>8193</v>
      </c>
      <c r="BY443" s="220">
        <v>8193</v>
      </c>
      <c r="BZ443" s="220">
        <v>8193</v>
      </c>
      <c r="CA443" s="220">
        <v>8193</v>
      </c>
      <c r="CB443" s="220">
        <v>8193</v>
      </c>
      <c r="CC443" s="220">
        <v>8193</v>
      </c>
      <c r="CD443" s="220">
        <v>8193</v>
      </c>
      <c r="CE443" s="220">
        <v>8193</v>
      </c>
      <c r="CF443" s="220">
        <v>8193</v>
      </c>
      <c r="CG443" s="220">
        <v>8193</v>
      </c>
      <c r="CH443" s="220">
        <v>8193</v>
      </c>
      <c r="CI443" s="220">
        <v>8193</v>
      </c>
      <c r="CJ443" s="220">
        <v>8193</v>
      </c>
      <c r="CK443" s="220">
        <v>8193</v>
      </c>
      <c r="CL443" s="220">
        <v>8193</v>
      </c>
      <c r="CM443" s="220">
        <v>8193</v>
      </c>
      <c r="CN443" s="220">
        <v>8193</v>
      </c>
      <c r="CO443" s="220">
        <v>8193</v>
      </c>
      <c r="CP443" s="220">
        <v>8193</v>
      </c>
      <c r="CQ443" s="220">
        <v>8193</v>
      </c>
      <c r="CR443" s="220">
        <v>8193</v>
      </c>
      <c r="CS443" s="220">
        <v>8193</v>
      </c>
      <c r="CT443" s="220">
        <v>8193</v>
      </c>
      <c r="CU443" s="220">
        <v>8193</v>
      </c>
      <c r="CV443" s="220">
        <v>8193</v>
      </c>
      <c r="CW443" s="220">
        <v>8193</v>
      </c>
      <c r="CX443" s="220">
        <v>8193</v>
      </c>
      <c r="CY443" s="220">
        <v>8193</v>
      </c>
      <c r="CZ443" s="220">
        <v>8193</v>
      </c>
      <c r="DA443" s="220">
        <v>8193</v>
      </c>
      <c r="DB443" s="220">
        <v>8193</v>
      </c>
      <c r="DC443" s="220">
        <v>8193</v>
      </c>
      <c r="DD443" s="220">
        <v>8193</v>
      </c>
      <c r="DE443" s="220">
        <v>8193</v>
      </c>
      <c r="DF443" s="220">
        <v>8193</v>
      </c>
      <c r="DG443" s="220">
        <v>8193</v>
      </c>
      <c r="DH443" s="220">
        <v>8193</v>
      </c>
      <c r="DI443" s="220">
        <v>8193</v>
      </c>
      <c r="DJ443" s="220">
        <v>8193</v>
      </c>
      <c r="DK443" s="220">
        <v>8193</v>
      </c>
      <c r="DL443" s="220">
        <v>8193</v>
      </c>
      <c r="DM443" s="220">
        <v>8193</v>
      </c>
      <c r="DN443" s="220">
        <v>8193</v>
      </c>
      <c r="DO443" s="220">
        <v>8193</v>
      </c>
      <c r="DP443" s="220">
        <v>8193</v>
      </c>
      <c r="DQ443" s="220">
        <v>8193</v>
      </c>
      <c r="DR443" s="220">
        <v>8193</v>
      </c>
      <c r="DS443" s="220">
        <v>8193</v>
      </c>
      <c r="DT443" s="220">
        <v>8166</v>
      </c>
      <c r="DU443" s="220">
        <v>8166</v>
      </c>
      <c r="DV443" s="220">
        <v>8166</v>
      </c>
      <c r="DW443" s="220">
        <v>8176</v>
      </c>
      <c r="DX443" s="220">
        <v>8176</v>
      </c>
      <c r="DY443" s="220">
        <v>8169</v>
      </c>
      <c r="DZ443" s="220">
        <v>8169</v>
      </c>
      <c r="EA443" s="220">
        <v>8163</v>
      </c>
      <c r="EB443" s="220">
        <v>8163</v>
      </c>
      <c r="EC443" s="220">
        <v>8163</v>
      </c>
      <c r="ED443" s="220">
        <v>8163</v>
      </c>
      <c r="EE443" s="220">
        <v>8163</v>
      </c>
      <c r="EF443" s="220">
        <v>8163</v>
      </c>
      <c r="EG443" s="220">
        <v>8163</v>
      </c>
      <c r="EH443" s="220">
        <v>8163</v>
      </c>
      <c r="EI443" s="220">
        <v>8163</v>
      </c>
      <c r="EJ443" s="220">
        <v>8163</v>
      </c>
      <c r="EK443" s="220">
        <v>8163</v>
      </c>
      <c r="EL443" s="220">
        <v>8163</v>
      </c>
      <c r="EM443" s="220">
        <v>8163</v>
      </c>
      <c r="EN443" s="242">
        <v>8163</v>
      </c>
      <c r="EO443" s="232">
        <v>8163</v>
      </c>
      <c r="EP443" s="228">
        <v>8163</v>
      </c>
      <c r="EQ443" s="166">
        <v>8163</v>
      </c>
      <c r="ER443" s="166">
        <v>8163</v>
      </c>
      <c r="ES443" s="166">
        <v>8163</v>
      </c>
      <c r="ET443" s="166">
        <v>8163</v>
      </c>
      <c r="EU443" s="166">
        <v>8163</v>
      </c>
      <c r="EV443" s="154">
        <v>8163</v>
      </c>
      <c r="EW443" s="166">
        <v>8163</v>
      </c>
      <c r="EX443" s="166">
        <v>8163</v>
      </c>
      <c r="EY443" s="166">
        <v>8163</v>
      </c>
      <c r="EZ443" s="166">
        <v>8163</v>
      </c>
      <c r="FA443" s="166">
        <v>8163</v>
      </c>
      <c r="FB443" s="166">
        <v>8163</v>
      </c>
      <c r="FC443" s="154">
        <v>8163</v>
      </c>
      <c r="FD443" s="166">
        <v>8163</v>
      </c>
      <c r="FE443" s="154">
        <v>8163</v>
      </c>
      <c r="FF443" s="166">
        <v>8163</v>
      </c>
      <c r="FG443" s="166">
        <v>8163</v>
      </c>
      <c r="FH443" s="166">
        <v>8163</v>
      </c>
      <c r="FI443" s="154">
        <v>8163</v>
      </c>
      <c r="FJ443" s="166">
        <v>8163</v>
      </c>
      <c r="FK443" s="166">
        <v>8163</v>
      </c>
      <c r="FL443" s="166">
        <v>8163</v>
      </c>
      <c r="FM443" s="166">
        <v>8163</v>
      </c>
      <c r="FN443" s="166">
        <v>8163</v>
      </c>
      <c r="FO443" s="166">
        <v>8163</v>
      </c>
      <c r="FP443" s="166">
        <v>8163</v>
      </c>
      <c r="FQ443" s="166">
        <v>8163</v>
      </c>
      <c r="FR443" s="154">
        <v>8163</v>
      </c>
      <c r="FS443" s="154">
        <v>8163</v>
      </c>
      <c r="FT443" s="154">
        <v>8163</v>
      </c>
      <c r="FU443" s="154">
        <v>8163</v>
      </c>
      <c r="FV443" s="154">
        <v>8163</v>
      </c>
      <c r="FW443" s="154">
        <v>8163</v>
      </c>
      <c r="FX443" s="154">
        <v>8163</v>
      </c>
      <c r="FY443" s="166">
        <v>8163</v>
      </c>
      <c r="FZ443" s="166">
        <v>8163</v>
      </c>
      <c r="GA443" s="166">
        <v>8163</v>
      </c>
      <c r="GB443" s="166">
        <v>8163</v>
      </c>
      <c r="GC443" s="166">
        <v>8163</v>
      </c>
      <c r="GD443" s="166">
        <v>8163</v>
      </c>
      <c r="GE443" s="166">
        <v>8163</v>
      </c>
      <c r="GF443" s="166">
        <v>8163</v>
      </c>
      <c r="GG443" s="166">
        <v>8163</v>
      </c>
      <c r="GH443" s="166">
        <v>8163</v>
      </c>
      <c r="GI443" s="166">
        <v>8163</v>
      </c>
      <c r="GJ443" s="166">
        <v>8163</v>
      </c>
      <c r="GK443" s="166">
        <v>8163</v>
      </c>
      <c r="GL443" s="166">
        <v>8163</v>
      </c>
      <c r="GM443" s="166">
        <v>8164</v>
      </c>
      <c r="GN443" s="166">
        <v>8164</v>
      </c>
      <c r="GO443" s="166">
        <v>8164</v>
      </c>
      <c r="GP443" s="166">
        <v>8164</v>
      </c>
      <c r="GQ443" s="166">
        <v>8164</v>
      </c>
      <c r="GR443" s="166">
        <v>8164</v>
      </c>
      <c r="GS443" s="166">
        <v>8164</v>
      </c>
      <c r="GT443" s="166">
        <v>8164</v>
      </c>
      <c r="GU443" s="166">
        <v>8164</v>
      </c>
      <c r="GV443" s="166">
        <v>8164</v>
      </c>
      <c r="GW443" s="166">
        <v>8164</v>
      </c>
      <c r="GX443" s="166">
        <v>8164</v>
      </c>
      <c r="GY443" s="166">
        <v>8164</v>
      </c>
      <c r="GZ443" s="166">
        <v>8164</v>
      </c>
      <c r="HA443" s="166">
        <v>8164</v>
      </c>
      <c r="HB443" s="166">
        <v>8164</v>
      </c>
      <c r="HC443" s="166">
        <v>8164</v>
      </c>
      <c r="HD443" s="166">
        <v>8164</v>
      </c>
      <c r="HE443" s="166">
        <v>8164</v>
      </c>
      <c r="HF443" s="166">
        <v>8164</v>
      </c>
      <c r="HG443" s="154">
        <v>8164</v>
      </c>
      <c r="HH443" s="154">
        <v>8167</v>
      </c>
      <c r="HI443" s="166">
        <v>8167</v>
      </c>
      <c r="HJ443" s="154">
        <v>8168</v>
      </c>
      <c r="HK443" s="154">
        <v>8167</v>
      </c>
      <c r="HL443" s="166">
        <v>8169</v>
      </c>
      <c r="HM443" s="154">
        <v>8172</v>
      </c>
      <c r="HN443" s="154">
        <v>8171</v>
      </c>
      <c r="HO443" s="166">
        <v>8171</v>
      </c>
      <c r="HP443" s="154">
        <v>8171</v>
      </c>
      <c r="HQ443" s="154">
        <v>8171</v>
      </c>
      <c r="HR443" s="166">
        <v>8171</v>
      </c>
      <c r="HS443" s="154">
        <v>8171</v>
      </c>
      <c r="HT443" s="148">
        <v>8171</v>
      </c>
      <c r="HU443" s="148">
        <v>8167</v>
      </c>
      <c r="HV443" s="148">
        <v>8164</v>
      </c>
      <c r="HW443" s="166">
        <v>8161</v>
      </c>
    </row>
    <row r="444" spans="1:231">
      <c r="A444" s="145">
        <f t="shared" si="56"/>
        <v>44236</v>
      </c>
      <c r="B444" s="220">
        <f>'Age&amp;Sex by occurrence date'!$DMP22</f>
        <v>9874</v>
      </c>
      <c r="C444" s="220">
        <v>8232</v>
      </c>
      <c r="D444" s="220">
        <v>8232</v>
      </c>
      <c r="E444" s="220">
        <v>8232</v>
      </c>
      <c r="F444" s="220">
        <v>8232</v>
      </c>
      <c r="G444" s="220">
        <v>8232</v>
      </c>
      <c r="H444" s="220">
        <v>8232</v>
      </c>
      <c r="I444" s="220">
        <v>8232</v>
      </c>
      <c r="J444" s="220">
        <v>8232</v>
      </c>
      <c r="K444" s="220">
        <v>8232</v>
      </c>
      <c r="L444" s="220">
        <v>8232</v>
      </c>
      <c r="M444" s="220">
        <v>8232</v>
      </c>
      <c r="N444" s="220">
        <v>8232</v>
      </c>
      <c r="O444" s="220">
        <v>8232</v>
      </c>
      <c r="P444" s="220">
        <v>8232</v>
      </c>
      <c r="Q444" s="220">
        <v>8232</v>
      </c>
      <c r="R444" s="220">
        <v>8232</v>
      </c>
      <c r="S444" s="220">
        <v>8232</v>
      </c>
      <c r="T444" s="220">
        <v>8232</v>
      </c>
      <c r="U444" s="220">
        <v>8232</v>
      </c>
      <c r="V444" s="220">
        <v>8231</v>
      </c>
      <c r="W444" s="220">
        <v>8231</v>
      </c>
      <c r="X444" s="220">
        <v>8231</v>
      </c>
      <c r="Y444" s="220">
        <v>8231</v>
      </c>
      <c r="Z444" s="220">
        <v>8231</v>
      </c>
      <c r="AA444" s="220">
        <v>8231</v>
      </c>
      <c r="AB444" s="220">
        <v>8162</v>
      </c>
      <c r="AC444" s="220">
        <v>8162</v>
      </c>
      <c r="AD444" s="220">
        <v>8162</v>
      </c>
      <c r="AE444" s="220">
        <v>8161</v>
      </c>
      <c r="AF444" s="220">
        <v>8161</v>
      </c>
      <c r="AG444" s="220">
        <v>8161</v>
      </c>
      <c r="AH444" s="220">
        <v>8161</v>
      </c>
      <c r="AI444" s="220">
        <v>8161</v>
      </c>
      <c r="AJ444" s="220">
        <v>8161</v>
      </c>
      <c r="AK444" s="220">
        <v>8161</v>
      </c>
      <c r="AL444" s="220">
        <v>8161</v>
      </c>
      <c r="AM444" s="220">
        <v>8161</v>
      </c>
      <c r="AN444" s="220">
        <v>8161</v>
      </c>
      <c r="AO444" s="220">
        <v>8161</v>
      </c>
      <c r="AP444" s="220">
        <v>8161</v>
      </c>
      <c r="AQ444" s="220">
        <v>8161</v>
      </c>
      <c r="AR444" s="220">
        <v>8161</v>
      </c>
      <c r="AS444" s="220">
        <v>8161</v>
      </c>
      <c r="AT444" s="220">
        <v>8161</v>
      </c>
      <c r="AU444" s="220">
        <v>8161</v>
      </c>
      <c r="AV444" s="220">
        <v>8161</v>
      </c>
      <c r="AW444" s="220">
        <v>8161</v>
      </c>
      <c r="AX444" s="220">
        <v>8161</v>
      </c>
      <c r="AY444" s="220">
        <v>8161</v>
      </c>
      <c r="AZ444" s="220">
        <v>8161</v>
      </c>
      <c r="BA444" s="220">
        <v>8161</v>
      </c>
      <c r="BB444" s="220">
        <v>8161</v>
      </c>
      <c r="BC444" s="220">
        <v>8161</v>
      </c>
      <c r="BD444" s="220">
        <v>8161</v>
      </c>
      <c r="BE444" s="220">
        <v>8161</v>
      </c>
      <c r="BF444" s="220">
        <v>8161</v>
      </c>
      <c r="BG444" s="220">
        <v>8161</v>
      </c>
      <c r="BH444" s="220">
        <v>8161</v>
      </c>
      <c r="BI444" s="220">
        <v>8161</v>
      </c>
      <c r="BJ444" s="220">
        <v>8161</v>
      </c>
      <c r="BK444" s="220">
        <v>8161</v>
      </c>
      <c r="BL444" s="220">
        <v>8161</v>
      </c>
      <c r="BM444" s="220">
        <v>8161</v>
      </c>
      <c r="BN444" s="220">
        <v>8161</v>
      </c>
      <c r="BO444" s="220">
        <v>8161</v>
      </c>
      <c r="BP444" s="220">
        <v>8161</v>
      </c>
      <c r="BQ444" s="220">
        <v>8161</v>
      </c>
      <c r="BR444" s="220">
        <v>8161</v>
      </c>
      <c r="BS444" s="220">
        <v>8161</v>
      </c>
      <c r="BT444" s="220">
        <v>8161</v>
      </c>
      <c r="BU444" s="220">
        <v>8161</v>
      </c>
      <c r="BV444" s="220">
        <v>8161</v>
      </c>
      <c r="BW444" s="220">
        <v>8161</v>
      </c>
      <c r="BX444" s="220">
        <v>8161</v>
      </c>
      <c r="BY444" s="220">
        <v>8161</v>
      </c>
      <c r="BZ444" s="220">
        <v>8161</v>
      </c>
      <c r="CA444" s="220">
        <v>8161</v>
      </c>
      <c r="CB444" s="220">
        <v>8161</v>
      </c>
      <c r="CC444" s="220">
        <v>8161</v>
      </c>
      <c r="CD444" s="220">
        <v>8161</v>
      </c>
      <c r="CE444" s="220">
        <v>8161</v>
      </c>
      <c r="CF444" s="220">
        <v>8161</v>
      </c>
      <c r="CG444" s="220">
        <v>8161</v>
      </c>
      <c r="CH444" s="220">
        <v>8161</v>
      </c>
      <c r="CI444" s="220">
        <v>8161</v>
      </c>
      <c r="CJ444" s="220">
        <v>8161</v>
      </c>
      <c r="CK444" s="220">
        <v>8161</v>
      </c>
      <c r="CL444" s="220">
        <v>8161</v>
      </c>
      <c r="CM444" s="220">
        <v>8161</v>
      </c>
      <c r="CN444" s="220">
        <v>8161</v>
      </c>
      <c r="CO444" s="220">
        <v>8161</v>
      </c>
      <c r="CP444" s="220">
        <v>8161</v>
      </c>
      <c r="CQ444" s="220">
        <v>8161</v>
      </c>
      <c r="CR444" s="220">
        <v>8161</v>
      </c>
      <c r="CS444" s="220">
        <v>8161</v>
      </c>
      <c r="CT444" s="220">
        <v>8161</v>
      </c>
      <c r="CU444" s="220">
        <v>8161</v>
      </c>
      <c r="CV444" s="220">
        <v>8161</v>
      </c>
      <c r="CW444" s="220">
        <v>8161</v>
      </c>
      <c r="CX444" s="220">
        <v>8161</v>
      </c>
      <c r="CY444" s="220">
        <v>8161</v>
      </c>
      <c r="CZ444" s="220">
        <v>8161</v>
      </c>
      <c r="DA444" s="220">
        <v>8161</v>
      </c>
      <c r="DB444" s="220">
        <v>8161</v>
      </c>
      <c r="DC444" s="220">
        <v>8161</v>
      </c>
      <c r="DD444" s="220">
        <v>8161</v>
      </c>
      <c r="DE444" s="220">
        <v>8161</v>
      </c>
      <c r="DF444" s="220">
        <v>8161</v>
      </c>
      <c r="DG444" s="220">
        <v>8161</v>
      </c>
      <c r="DH444" s="220">
        <v>8161</v>
      </c>
      <c r="DI444" s="220">
        <v>8161</v>
      </c>
      <c r="DJ444" s="220">
        <v>8161</v>
      </c>
      <c r="DK444" s="220">
        <v>8161</v>
      </c>
      <c r="DL444" s="220">
        <v>8161</v>
      </c>
      <c r="DM444" s="220">
        <v>8161</v>
      </c>
      <c r="DN444" s="220">
        <v>8161</v>
      </c>
      <c r="DO444" s="220">
        <v>8161</v>
      </c>
      <c r="DP444" s="220">
        <v>8161</v>
      </c>
      <c r="DQ444" s="220">
        <v>8161</v>
      </c>
      <c r="DR444" s="220">
        <v>8161</v>
      </c>
      <c r="DS444" s="220">
        <v>8161</v>
      </c>
      <c r="DT444" s="220">
        <v>8134</v>
      </c>
      <c r="DU444" s="220">
        <v>8134</v>
      </c>
      <c r="DV444" s="220">
        <v>8134</v>
      </c>
      <c r="DW444" s="220">
        <v>8144</v>
      </c>
      <c r="DX444" s="220">
        <v>8144</v>
      </c>
      <c r="DY444" s="220">
        <v>8137</v>
      </c>
      <c r="DZ444" s="220">
        <v>8137</v>
      </c>
      <c r="EA444" s="220">
        <v>8131</v>
      </c>
      <c r="EB444" s="220">
        <v>8131</v>
      </c>
      <c r="EC444" s="220">
        <v>8131</v>
      </c>
      <c r="ED444" s="220">
        <v>8131</v>
      </c>
      <c r="EE444" s="220">
        <v>8131</v>
      </c>
      <c r="EF444" s="220">
        <v>8131</v>
      </c>
      <c r="EG444" s="220">
        <v>8131</v>
      </c>
      <c r="EH444" s="220">
        <v>8131</v>
      </c>
      <c r="EI444" s="220">
        <v>8131</v>
      </c>
      <c r="EJ444" s="220">
        <v>8131</v>
      </c>
      <c r="EK444" s="220">
        <v>8131</v>
      </c>
      <c r="EL444" s="220">
        <v>8131</v>
      </c>
      <c r="EM444" s="220">
        <v>8131</v>
      </c>
      <c r="EN444" s="242">
        <v>8131</v>
      </c>
      <c r="EO444" s="232">
        <v>8131</v>
      </c>
      <c r="EP444" s="227">
        <v>8131</v>
      </c>
      <c r="EQ444" s="154">
        <v>8131</v>
      </c>
      <c r="ER444" s="154">
        <v>8131</v>
      </c>
      <c r="ES444" s="154">
        <v>8131</v>
      </c>
      <c r="ET444" s="154">
        <v>8131</v>
      </c>
      <c r="EU444" s="154">
        <v>8131</v>
      </c>
      <c r="EV444" s="166">
        <v>8131</v>
      </c>
      <c r="EW444" s="166">
        <v>8131</v>
      </c>
      <c r="EX444" s="166">
        <v>8131</v>
      </c>
      <c r="EY444" s="166">
        <v>8131</v>
      </c>
      <c r="EZ444" s="166">
        <v>8131</v>
      </c>
      <c r="FA444" s="166">
        <v>8131</v>
      </c>
      <c r="FB444" s="166">
        <v>8131</v>
      </c>
      <c r="FC444" s="166">
        <v>8131</v>
      </c>
      <c r="FD444" s="154">
        <v>8131</v>
      </c>
      <c r="FE444" s="166">
        <v>8131</v>
      </c>
      <c r="FF444" s="154">
        <v>8131</v>
      </c>
      <c r="FG444" s="154">
        <v>8131</v>
      </c>
      <c r="FH444" s="166">
        <v>8131</v>
      </c>
      <c r="FI444" s="166">
        <v>8131</v>
      </c>
      <c r="FJ444" s="154">
        <v>8131</v>
      </c>
      <c r="FK444" s="154">
        <v>8131</v>
      </c>
      <c r="FL444" s="154">
        <v>8131</v>
      </c>
      <c r="FM444" s="154">
        <v>8131</v>
      </c>
      <c r="FN444" s="154">
        <v>8131</v>
      </c>
      <c r="FO444" s="154">
        <v>8131</v>
      </c>
      <c r="FP444" s="154">
        <v>8131</v>
      </c>
      <c r="FQ444" s="154">
        <v>8131</v>
      </c>
      <c r="FR444" s="166">
        <v>8131</v>
      </c>
      <c r="FS444" s="166">
        <v>8131</v>
      </c>
      <c r="FT444" s="166">
        <v>8131</v>
      </c>
      <c r="FU444" s="166">
        <v>8131</v>
      </c>
      <c r="FV444" s="166">
        <v>8131</v>
      </c>
      <c r="FW444" s="166">
        <v>8131</v>
      </c>
      <c r="FX444" s="166">
        <v>8131</v>
      </c>
      <c r="FY444" s="154">
        <v>8131</v>
      </c>
      <c r="FZ444" s="154">
        <v>8131</v>
      </c>
      <c r="GA444" s="154">
        <v>8131</v>
      </c>
      <c r="GB444" s="154">
        <v>8131</v>
      </c>
      <c r="GC444" s="154">
        <v>8131</v>
      </c>
      <c r="GD444" s="154">
        <v>8131</v>
      </c>
      <c r="GE444" s="154">
        <v>8131</v>
      </c>
      <c r="GF444" s="154">
        <v>8131</v>
      </c>
      <c r="GG444" s="154">
        <v>8131</v>
      </c>
      <c r="GH444" s="154">
        <v>8131</v>
      </c>
      <c r="GI444" s="154">
        <v>8131</v>
      </c>
      <c r="GJ444" s="154">
        <v>8131</v>
      </c>
      <c r="GK444" s="154">
        <v>8131</v>
      </c>
      <c r="GL444" s="154">
        <v>8131</v>
      </c>
      <c r="GM444" s="154">
        <v>8132</v>
      </c>
      <c r="GN444" s="154">
        <v>8132</v>
      </c>
      <c r="GO444" s="154">
        <v>8132</v>
      </c>
      <c r="GP444" s="154">
        <v>8132</v>
      </c>
      <c r="GQ444" s="154">
        <v>8132</v>
      </c>
      <c r="GR444" s="154">
        <v>8132</v>
      </c>
      <c r="GS444" s="154">
        <v>8132</v>
      </c>
      <c r="GT444" s="166">
        <v>8132</v>
      </c>
      <c r="GU444" s="166">
        <v>8132</v>
      </c>
      <c r="GV444" s="166">
        <v>8132</v>
      </c>
      <c r="GW444" s="166">
        <v>8132</v>
      </c>
      <c r="GX444" s="166">
        <v>8132</v>
      </c>
      <c r="GY444" s="166">
        <v>8132</v>
      </c>
      <c r="GZ444" s="166">
        <v>8132</v>
      </c>
      <c r="HA444" s="166">
        <v>8132</v>
      </c>
      <c r="HB444" s="166">
        <v>8132</v>
      </c>
      <c r="HC444" s="166">
        <v>8132</v>
      </c>
      <c r="HD444" s="166">
        <v>8132</v>
      </c>
      <c r="HE444" s="166">
        <v>8132</v>
      </c>
      <c r="HF444" s="166">
        <v>8132</v>
      </c>
      <c r="HG444" s="154">
        <v>8132</v>
      </c>
      <c r="HH444" s="154">
        <v>8134</v>
      </c>
      <c r="HI444" s="166">
        <v>8134</v>
      </c>
      <c r="HJ444" s="154">
        <v>8135</v>
      </c>
      <c r="HK444" s="154">
        <v>8134</v>
      </c>
      <c r="HL444" s="166">
        <v>8136</v>
      </c>
      <c r="HM444" s="154">
        <v>8139</v>
      </c>
      <c r="HN444" s="154">
        <v>8138</v>
      </c>
      <c r="HO444" s="166">
        <v>8138</v>
      </c>
      <c r="HP444" s="154">
        <v>8138</v>
      </c>
      <c r="HQ444" s="154">
        <v>8138</v>
      </c>
      <c r="HR444" s="166">
        <v>8138</v>
      </c>
      <c r="HS444" s="154">
        <v>8138</v>
      </c>
      <c r="HT444" s="148">
        <v>8138</v>
      </c>
      <c r="HU444" s="148">
        <v>8134</v>
      </c>
      <c r="HV444" s="148">
        <v>8131</v>
      </c>
      <c r="HW444" s="166">
        <v>8128</v>
      </c>
    </row>
    <row r="445" spans="1:231">
      <c r="A445" s="145">
        <f t="shared" si="56"/>
        <v>44235</v>
      </c>
      <c r="B445" s="220">
        <f>'Age&amp;Sex by occurrence date'!$DMW22</f>
        <v>9834</v>
      </c>
      <c r="C445" s="220">
        <v>8203</v>
      </c>
      <c r="D445" s="220">
        <v>8203</v>
      </c>
      <c r="E445" s="220">
        <v>8203</v>
      </c>
      <c r="F445" s="220">
        <v>8203</v>
      </c>
      <c r="G445" s="220">
        <v>8203</v>
      </c>
      <c r="H445" s="220">
        <v>8203</v>
      </c>
      <c r="I445" s="220">
        <v>8203</v>
      </c>
      <c r="J445" s="220">
        <v>8203</v>
      </c>
      <c r="K445" s="220">
        <v>8203</v>
      </c>
      <c r="L445" s="220">
        <v>8203</v>
      </c>
      <c r="M445" s="220">
        <v>8203</v>
      </c>
      <c r="N445" s="220">
        <v>8203</v>
      </c>
      <c r="O445" s="220">
        <v>8203</v>
      </c>
      <c r="P445" s="220">
        <v>8203</v>
      </c>
      <c r="Q445" s="220">
        <v>8203</v>
      </c>
      <c r="R445" s="220">
        <v>8203</v>
      </c>
      <c r="S445" s="220">
        <v>8203</v>
      </c>
      <c r="T445" s="220">
        <v>8203</v>
      </c>
      <c r="U445" s="220">
        <v>8203</v>
      </c>
      <c r="V445" s="220">
        <v>8202</v>
      </c>
      <c r="W445" s="220">
        <v>8202</v>
      </c>
      <c r="X445" s="220">
        <v>8202</v>
      </c>
      <c r="Y445" s="220">
        <v>8202</v>
      </c>
      <c r="Z445" s="220">
        <v>8202</v>
      </c>
      <c r="AA445" s="220">
        <v>8202</v>
      </c>
      <c r="AB445" s="220">
        <v>8133</v>
      </c>
      <c r="AC445" s="220">
        <v>8133</v>
      </c>
      <c r="AD445" s="220">
        <v>8133</v>
      </c>
      <c r="AE445" s="220">
        <v>8132</v>
      </c>
      <c r="AF445" s="220">
        <v>8132</v>
      </c>
      <c r="AG445" s="220">
        <v>8132</v>
      </c>
      <c r="AH445" s="220">
        <v>8132</v>
      </c>
      <c r="AI445" s="220">
        <v>8132</v>
      </c>
      <c r="AJ445" s="220">
        <v>8132</v>
      </c>
      <c r="AK445" s="220">
        <v>8132</v>
      </c>
      <c r="AL445" s="220">
        <v>8132</v>
      </c>
      <c r="AM445" s="220">
        <v>8132</v>
      </c>
      <c r="AN445" s="220">
        <v>8132</v>
      </c>
      <c r="AO445" s="220">
        <v>8132</v>
      </c>
      <c r="AP445" s="220">
        <v>8132</v>
      </c>
      <c r="AQ445" s="220">
        <v>8132</v>
      </c>
      <c r="AR445" s="220">
        <v>8132</v>
      </c>
      <c r="AS445" s="220">
        <v>8132</v>
      </c>
      <c r="AT445" s="220">
        <v>8132</v>
      </c>
      <c r="AU445" s="220">
        <v>8132</v>
      </c>
      <c r="AV445" s="220">
        <v>8132</v>
      </c>
      <c r="AW445" s="220">
        <v>8132</v>
      </c>
      <c r="AX445" s="220">
        <v>8132</v>
      </c>
      <c r="AY445" s="220">
        <v>8132</v>
      </c>
      <c r="AZ445" s="220">
        <v>8132</v>
      </c>
      <c r="BA445" s="220">
        <v>8132</v>
      </c>
      <c r="BB445" s="220">
        <v>8132</v>
      </c>
      <c r="BC445" s="220">
        <v>8132</v>
      </c>
      <c r="BD445" s="220">
        <v>8132</v>
      </c>
      <c r="BE445" s="220">
        <v>8132</v>
      </c>
      <c r="BF445" s="220">
        <v>8132</v>
      </c>
      <c r="BG445" s="220">
        <v>8132</v>
      </c>
      <c r="BH445" s="220">
        <v>8132</v>
      </c>
      <c r="BI445" s="220">
        <v>8132</v>
      </c>
      <c r="BJ445" s="220">
        <v>8132</v>
      </c>
      <c r="BK445" s="220">
        <v>8132</v>
      </c>
      <c r="BL445" s="220">
        <v>8132</v>
      </c>
      <c r="BM445" s="220">
        <v>8132</v>
      </c>
      <c r="BN445" s="220">
        <v>8132</v>
      </c>
      <c r="BO445" s="220">
        <v>8132</v>
      </c>
      <c r="BP445" s="220">
        <v>8132</v>
      </c>
      <c r="BQ445" s="220">
        <v>8132</v>
      </c>
      <c r="BR445" s="220">
        <v>8132</v>
      </c>
      <c r="BS445" s="220">
        <v>8132</v>
      </c>
      <c r="BT445" s="220">
        <v>8132</v>
      </c>
      <c r="BU445" s="220">
        <v>8132</v>
      </c>
      <c r="BV445" s="220">
        <v>8132</v>
      </c>
      <c r="BW445" s="220">
        <v>8132</v>
      </c>
      <c r="BX445" s="220">
        <v>8132</v>
      </c>
      <c r="BY445" s="220">
        <v>8132</v>
      </c>
      <c r="BZ445" s="220">
        <v>8132</v>
      </c>
      <c r="CA445" s="220">
        <v>8132</v>
      </c>
      <c r="CB445" s="220">
        <v>8132</v>
      </c>
      <c r="CC445" s="220">
        <v>8132</v>
      </c>
      <c r="CD445" s="220">
        <v>8132</v>
      </c>
      <c r="CE445" s="220">
        <v>8132</v>
      </c>
      <c r="CF445" s="220">
        <v>8132</v>
      </c>
      <c r="CG445" s="220">
        <v>8132</v>
      </c>
      <c r="CH445" s="220">
        <v>8132</v>
      </c>
      <c r="CI445" s="220">
        <v>8132</v>
      </c>
      <c r="CJ445" s="220">
        <v>8132</v>
      </c>
      <c r="CK445" s="220">
        <v>8132</v>
      </c>
      <c r="CL445" s="220">
        <v>8132</v>
      </c>
      <c r="CM445" s="220">
        <v>8132</v>
      </c>
      <c r="CN445" s="220">
        <v>8132</v>
      </c>
      <c r="CO445" s="220">
        <v>8132</v>
      </c>
      <c r="CP445" s="220">
        <v>8132</v>
      </c>
      <c r="CQ445" s="220">
        <v>8132</v>
      </c>
      <c r="CR445" s="220">
        <v>8132</v>
      </c>
      <c r="CS445" s="220">
        <v>8132</v>
      </c>
      <c r="CT445" s="220">
        <v>8132</v>
      </c>
      <c r="CU445" s="220">
        <v>8132</v>
      </c>
      <c r="CV445" s="220">
        <v>8132</v>
      </c>
      <c r="CW445" s="220">
        <v>8132</v>
      </c>
      <c r="CX445" s="220">
        <v>8132</v>
      </c>
      <c r="CY445" s="220">
        <v>8132</v>
      </c>
      <c r="CZ445" s="220">
        <v>8132</v>
      </c>
      <c r="DA445" s="220">
        <v>8132</v>
      </c>
      <c r="DB445" s="220">
        <v>8132</v>
      </c>
      <c r="DC445" s="220">
        <v>8132</v>
      </c>
      <c r="DD445" s="220">
        <v>8132</v>
      </c>
      <c r="DE445" s="220">
        <v>8132</v>
      </c>
      <c r="DF445" s="220">
        <v>8132</v>
      </c>
      <c r="DG445" s="220">
        <v>8132</v>
      </c>
      <c r="DH445" s="220">
        <v>8132</v>
      </c>
      <c r="DI445" s="220">
        <v>8132</v>
      </c>
      <c r="DJ445" s="220">
        <v>8132</v>
      </c>
      <c r="DK445" s="220">
        <v>8132</v>
      </c>
      <c r="DL445" s="220">
        <v>8132</v>
      </c>
      <c r="DM445" s="220">
        <v>8132</v>
      </c>
      <c r="DN445" s="220">
        <v>8132</v>
      </c>
      <c r="DO445" s="220">
        <v>8132</v>
      </c>
      <c r="DP445" s="220">
        <v>8132</v>
      </c>
      <c r="DQ445" s="220">
        <v>8132</v>
      </c>
      <c r="DR445" s="220">
        <v>8132</v>
      </c>
      <c r="DS445" s="220">
        <v>8132</v>
      </c>
      <c r="DT445" s="220">
        <v>8105</v>
      </c>
      <c r="DU445" s="220">
        <v>8105</v>
      </c>
      <c r="DV445" s="220">
        <v>8105</v>
      </c>
      <c r="DW445" s="220">
        <v>8115</v>
      </c>
      <c r="DX445" s="220">
        <v>8115</v>
      </c>
      <c r="DY445" s="220">
        <v>8108</v>
      </c>
      <c r="DZ445" s="220">
        <v>8108</v>
      </c>
      <c r="EA445" s="220">
        <v>8102</v>
      </c>
      <c r="EB445" s="220">
        <v>8102</v>
      </c>
      <c r="EC445" s="220">
        <v>8102</v>
      </c>
      <c r="ED445" s="220">
        <v>8102</v>
      </c>
      <c r="EE445" s="220">
        <v>8102</v>
      </c>
      <c r="EF445" s="220">
        <v>8102</v>
      </c>
      <c r="EG445" s="220">
        <v>8102</v>
      </c>
      <c r="EH445" s="220">
        <v>8102</v>
      </c>
      <c r="EI445" s="220">
        <v>8102</v>
      </c>
      <c r="EJ445" s="220">
        <v>8102</v>
      </c>
      <c r="EK445" s="220">
        <v>8102</v>
      </c>
      <c r="EL445" s="220">
        <v>8102</v>
      </c>
      <c r="EM445" s="220">
        <v>8102</v>
      </c>
      <c r="EN445" s="242">
        <v>8102</v>
      </c>
      <c r="EO445" s="232">
        <v>8102</v>
      </c>
      <c r="EP445" s="227">
        <v>8102</v>
      </c>
      <c r="EQ445" s="154">
        <v>8102</v>
      </c>
      <c r="ER445" s="154">
        <v>8102</v>
      </c>
      <c r="ES445" s="154">
        <v>8102</v>
      </c>
      <c r="ET445" s="154">
        <v>8102</v>
      </c>
      <c r="EU445" s="154">
        <v>8102</v>
      </c>
      <c r="EV445" s="154">
        <v>8102</v>
      </c>
      <c r="EW445" s="154">
        <v>8102</v>
      </c>
      <c r="EX445" s="154">
        <v>8102</v>
      </c>
      <c r="EY445" s="154">
        <v>8102</v>
      </c>
      <c r="EZ445" s="154">
        <v>8102</v>
      </c>
      <c r="FA445" s="154">
        <v>8102</v>
      </c>
      <c r="FB445" s="154">
        <v>8102</v>
      </c>
      <c r="FC445" s="166">
        <v>8102</v>
      </c>
      <c r="FD445" s="154">
        <v>8102</v>
      </c>
      <c r="FE445" s="154">
        <v>8102</v>
      </c>
      <c r="FF445" s="154">
        <v>8102</v>
      </c>
      <c r="FG445" s="154">
        <v>8102</v>
      </c>
      <c r="FH445" s="154">
        <v>8102</v>
      </c>
      <c r="FI445" s="166">
        <v>8102</v>
      </c>
      <c r="FJ445" s="166">
        <v>8102</v>
      </c>
      <c r="FK445" s="166">
        <v>8102</v>
      </c>
      <c r="FL445" s="166">
        <v>8102</v>
      </c>
      <c r="FM445" s="166">
        <v>8102</v>
      </c>
      <c r="FN445" s="166">
        <v>8102</v>
      </c>
      <c r="FO445" s="166">
        <v>8102</v>
      </c>
      <c r="FP445" s="166">
        <v>8102</v>
      </c>
      <c r="FQ445" s="166">
        <v>8102</v>
      </c>
      <c r="FR445" s="166">
        <v>8102</v>
      </c>
      <c r="FS445" s="166">
        <v>8102</v>
      </c>
      <c r="FT445" s="166">
        <v>8102</v>
      </c>
      <c r="FU445" s="166">
        <v>8102</v>
      </c>
      <c r="FV445" s="166">
        <v>8102</v>
      </c>
      <c r="FW445" s="166">
        <v>8102</v>
      </c>
      <c r="FX445" s="166">
        <v>8102</v>
      </c>
      <c r="FY445" s="166">
        <v>8102</v>
      </c>
      <c r="FZ445" s="166">
        <v>8102</v>
      </c>
      <c r="GA445" s="166">
        <v>8102</v>
      </c>
      <c r="GB445" s="166">
        <v>8102</v>
      </c>
      <c r="GC445" s="166">
        <v>8102</v>
      </c>
      <c r="GD445" s="166">
        <v>8102</v>
      </c>
      <c r="GE445" s="166">
        <v>8102</v>
      </c>
      <c r="GF445" s="166">
        <v>8102</v>
      </c>
      <c r="GG445" s="166">
        <v>8102</v>
      </c>
      <c r="GH445" s="166">
        <v>8102</v>
      </c>
      <c r="GI445" s="166">
        <v>8102</v>
      </c>
      <c r="GJ445" s="166">
        <v>8102</v>
      </c>
      <c r="GK445" s="154">
        <v>8102</v>
      </c>
      <c r="GL445" s="154">
        <v>8102</v>
      </c>
      <c r="GM445" s="154">
        <v>8103</v>
      </c>
      <c r="GN445" s="154">
        <v>8103</v>
      </c>
      <c r="GO445" s="154">
        <v>8103</v>
      </c>
      <c r="GP445" s="154">
        <v>8103</v>
      </c>
      <c r="GQ445" s="154">
        <v>8103</v>
      </c>
      <c r="GR445" s="154">
        <v>8103</v>
      </c>
      <c r="GS445" s="154">
        <v>8103</v>
      </c>
      <c r="GT445" s="166">
        <v>8103</v>
      </c>
      <c r="GU445" s="166">
        <v>8103</v>
      </c>
      <c r="GV445" s="166">
        <v>8103</v>
      </c>
      <c r="GW445" s="166">
        <v>8103</v>
      </c>
      <c r="GX445" s="166">
        <v>8103</v>
      </c>
      <c r="GY445" s="154">
        <v>8103</v>
      </c>
      <c r="GZ445" s="154">
        <v>8103</v>
      </c>
      <c r="HA445" s="154">
        <v>8103</v>
      </c>
      <c r="HB445" s="154">
        <v>8103</v>
      </c>
      <c r="HC445" s="154">
        <v>8103</v>
      </c>
      <c r="HD445" s="154">
        <v>8103</v>
      </c>
      <c r="HE445" s="154">
        <v>8103</v>
      </c>
      <c r="HF445" s="166">
        <v>8103</v>
      </c>
      <c r="HG445" s="154">
        <v>8103</v>
      </c>
      <c r="HH445" s="154">
        <v>8105</v>
      </c>
      <c r="HI445" s="166">
        <v>8105</v>
      </c>
      <c r="HJ445" s="154">
        <v>8106</v>
      </c>
      <c r="HK445" s="154">
        <v>8105</v>
      </c>
      <c r="HL445" s="166">
        <v>8107</v>
      </c>
      <c r="HM445" s="154">
        <v>8110</v>
      </c>
      <c r="HN445" s="154">
        <v>8109</v>
      </c>
      <c r="HO445" s="166">
        <v>8109</v>
      </c>
      <c r="HP445" s="154">
        <v>8109</v>
      </c>
      <c r="HQ445" s="154">
        <v>8109</v>
      </c>
      <c r="HR445" s="166">
        <v>8109</v>
      </c>
      <c r="HS445" s="154">
        <v>8109</v>
      </c>
      <c r="HT445" s="148">
        <v>8109</v>
      </c>
      <c r="HU445" s="148">
        <v>8105</v>
      </c>
      <c r="HV445" s="148">
        <v>8102</v>
      </c>
      <c r="HW445" s="166">
        <v>8099</v>
      </c>
    </row>
    <row r="446" spans="1:231">
      <c r="A446" s="145">
        <f t="shared" si="56"/>
        <v>44234</v>
      </c>
      <c r="B446" s="220">
        <f>'Age&amp;Sex by occurrence date'!$DND22</f>
        <v>9797</v>
      </c>
      <c r="C446" s="220">
        <v>8174</v>
      </c>
      <c r="D446" s="220">
        <v>8174</v>
      </c>
      <c r="E446" s="220">
        <v>8174</v>
      </c>
      <c r="F446" s="220">
        <v>8174</v>
      </c>
      <c r="G446" s="220">
        <v>8174</v>
      </c>
      <c r="H446" s="220">
        <v>8174</v>
      </c>
      <c r="I446" s="220">
        <v>8174</v>
      </c>
      <c r="J446" s="220">
        <v>8174</v>
      </c>
      <c r="K446" s="220">
        <v>8174</v>
      </c>
      <c r="L446" s="220">
        <v>8174</v>
      </c>
      <c r="M446" s="220">
        <v>8174</v>
      </c>
      <c r="N446" s="220">
        <v>8174</v>
      </c>
      <c r="O446" s="220">
        <v>8174</v>
      </c>
      <c r="P446" s="220">
        <v>8174</v>
      </c>
      <c r="Q446" s="220">
        <v>8174</v>
      </c>
      <c r="R446" s="220">
        <v>8174</v>
      </c>
      <c r="S446" s="220">
        <v>8174</v>
      </c>
      <c r="T446" s="220">
        <v>8174</v>
      </c>
      <c r="U446" s="220">
        <v>8174</v>
      </c>
      <c r="V446" s="220">
        <v>8173</v>
      </c>
      <c r="W446" s="220">
        <v>8173</v>
      </c>
      <c r="X446" s="220">
        <v>8173</v>
      </c>
      <c r="Y446" s="220">
        <v>8173</v>
      </c>
      <c r="Z446" s="220">
        <v>8173</v>
      </c>
      <c r="AA446" s="220">
        <v>8173</v>
      </c>
      <c r="AB446" s="220">
        <v>8105</v>
      </c>
      <c r="AC446" s="220">
        <v>8105</v>
      </c>
      <c r="AD446" s="220">
        <v>8105</v>
      </c>
      <c r="AE446" s="220">
        <v>8104</v>
      </c>
      <c r="AF446" s="220">
        <v>8104</v>
      </c>
      <c r="AG446" s="220">
        <v>8104</v>
      </c>
      <c r="AH446" s="220">
        <v>8104</v>
      </c>
      <c r="AI446" s="220">
        <v>8104</v>
      </c>
      <c r="AJ446" s="220">
        <v>8104</v>
      </c>
      <c r="AK446" s="220">
        <v>8104</v>
      </c>
      <c r="AL446" s="220">
        <v>8104</v>
      </c>
      <c r="AM446" s="220">
        <v>8104</v>
      </c>
      <c r="AN446" s="220">
        <v>8104</v>
      </c>
      <c r="AO446" s="220">
        <v>8104</v>
      </c>
      <c r="AP446" s="220">
        <v>8104</v>
      </c>
      <c r="AQ446" s="220">
        <v>8104</v>
      </c>
      <c r="AR446" s="220">
        <v>8104</v>
      </c>
      <c r="AS446" s="220">
        <v>8104</v>
      </c>
      <c r="AT446" s="220">
        <v>8104</v>
      </c>
      <c r="AU446" s="220">
        <v>8104</v>
      </c>
      <c r="AV446" s="220">
        <v>8104</v>
      </c>
      <c r="AW446" s="220">
        <v>8104</v>
      </c>
      <c r="AX446" s="220">
        <v>8104</v>
      </c>
      <c r="AY446" s="220">
        <v>8104</v>
      </c>
      <c r="AZ446" s="220">
        <v>8104</v>
      </c>
      <c r="BA446" s="220">
        <v>8104</v>
      </c>
      <c r="BB446" s="220">
        <v>8104</v>
      </c>
      <c r="BC446" s="220">
        <v>8104</v>
      </c>
      <c r="BD446" s="220">
        <v>8104</v>
      </c>
      <c r="BE446" s="220">
        <v>8104</v>
      </c>
      <c r="BF446" s="220">
        <v>8104</v>
      </c>
      <c r="BG446" s="220">
        <v>8104</v>
      </c>
      <c r="BH446" s="220">
        <v>8104</v>
      </c>
      <c r="BI446" s="220">
        <v>8104</v>
      </c>
      <c r="BJ446" s="220">
        <v>8104</v>
      </c>
      <c r="BK446" s="220">
        <v>8104</v>
      </c>
      <c r="BL446" s="220">
        <v>8104</v>
      </c>
      <c r="BM446" s="220">
        <v>8104</v>
      </c>
      <c r="BN446" s="220">
        <v>8104</v>
      </c>
      <c r="BO446" s="220">
        <v>8104</v>
      </c>
      <c r="BP446" s="220">
        <v>8104</v>
      </c>
      <c r="BQ446" s="220">
        <v>8104</v>
      </c>
      <c r="BR446" s="220">
        <v>8104</v>
      </c>
      <c r="BS446" s="220">
        <v>8104</v>
      </c>
      <c r="BT446" s="220">
        <v>8104</v>
      </c>
      <c r="BU446" s="220">
        <v>8104</v>
      </c>
      <c r="BV446" s="220">
        <v>8104</v>
      </c>
      <c r="BW446" s="220">
        <v>8104</v>
      </c>
      <c r="BX446" s="220">
        <v>8104</v>
      </c>
      <c r="BY446" s="220">
        <v>8104</v>
      </c>
      <c r="BZ446" s="220">
        <v>8104</v>
      </c>
      <c r="CA446" s="220">
        <v>8104</v>
      </c>
      <c r="CB446" s="220">
        <v>8104</v>
      </c>
      <c r="CC446" s="220">
        <v>8104</v>
      </c>
      <c r="CD446" s="220">
        <v>8104</v>
      </c>
      <c r="CE446" s="220">
        <v>8104</v>
      </c>
      <c r="CF446" s="220">
        <v>8104</v>
      </c>
      <c r="CG446" s="220">
        <v>8104</v>
      </c>
      <c r="CH446" s="220">
        <v>8104</v>
      </c>
      <c r="CI446" s="220">
        <v>8104</v>
      </c>
      <c r="CJ446" s="220">
        <v>8104</v>
      </c>
      <c r="CK446" s="220">
        <v>8104</v>
      </c>
      <c r="CL446" s="220">
        <v>8104</v>
      </c>
      <c r="CM446" s="220">
        <v>8104</v>
      </c>
      <c r="CN446" s="220">
        <v>8104</v>
      </c>
      <c r="CO446" s="220">
        <v>8104</v>
      </c>
      <c r="CP446" s="220">
        <v>8104</v>
      </c>
      <c r="CQ446" s="220">
        <v>8104</v>
      </c>
      <c r="CR446" s="220">
        <v>8104</v>
      </c>
      <c r="CS446" s="220">
        <v>8104</v>
      </c>
      <c r="CT446" s="220">
        <v>8104</v>
      </c>
      <c r="CU446" s="220">
        <v>8104</v>
      </c>
      <c r="CV446" s="220">
        <v>8104</v>
      </c>
      <c r="CW446" s="220">
        <v>8104</v>
      </c>
      <c r="CX446" s="220">
        <v>8104</v>
      </c>
      <c r="CY446" s="220">
        <v>8104</v>
      </c>
      <c r="CZ446" s="220">
        <v>8104</v>
      </c>
      <c r="DA446" s="220">
        <v>8104</v>
      </c>
      <c r="DB446" s="220">
        <v>8104</v>
      </c>
      <c r="DC446" s="220">
        <v>8104</v>
      </c>
      <c r="DD446" s="220">
        <v>8104</v>
      </c>
      <c r="DE446" s="220">
        <v>8104</v>
      </c>
      <c r="DF446" s="220">
        <v>8104</v>
      </c>
      <c r="DG446" s="220">
        <v>8104</v>
      </c>
      <c r="DH446" s="220">
        <v>8104</v>
      </c>
      <c r="DI446" s="220">
        <v>8104</v>
      </c>
      <c r="DJ446" s="220">
        <v>8104</v>
      </c>
      <c r="DK446" s="220">
        <v>8104</v>
      </c>
      <c r="DL446" s="220">
        <v>8104</v>
      </c>
      <c r="DM446" s="220">
        <v>8104</v>
      </c>
      <c r="DN446" s="220">
        <v>8104</v>
      </c>
      <c r="DO446" s="220">
        <v>8104</v>
      </c>
      <c r="DP446" s="220">
        <v>8104</v>
      </c>
      <c r="DQ446" s="220">
        <v>8104</v>
      </c>
      <c r="DR446" s="220">
        <v>8104</v>
      </c>
      <c r="DS446" s="220">
        <v>8104</v>
      </c>
      <c r="DT446" s="220">
        <v>8077</v>
      </c>
      <c r="DU446" s="220">
        <v>8077</v>
      </c>
      <c r="DV446" s="220">
        <v>8077</v>
      </c>
      <c r="DW446" s="220">
        <v>8087</v>
      </c>
      <c r="DX446" s="220">
        <v>8087</v>
      </c>
      <c r="DY446" s="220">
        <v>8080</v>
      </c>
      <c r="DZ446" s="220">
        <v>8080</v>
      </c>
      <c r="EA446" s="220">
        <v>8074</v>
      </c>
      <c r="EB446" s="220">
        <v>8074</v>
      </c>
      <c r="EC446" s="220">
        <v>8074</v>
      </c>
      <c r="ED446" s="220">
        <v>8074</v>
      </c>
      <c r="EE446" s="220">
        <v>8074</v>
      </c>
      <c r="EF446" s="220">
        <v>8074</v>
      </c>
      <c r="EG446" s="220">
        <v>8074</v>
      </c>
      <c r="EH446" s="220">
        <v>8074</v>
      </c>
      <c r="EI446" s="220">
        <v>8074</v>
      </c>
      <c r="EJ446" s="220">
        <v>8074</v>
      </c>
      <c r="EK446" s="220">
        <v>8074</v>
      </c>
      <c r="EL446" s="220">
        <v>8074</v>
      </c>
      <c r="EM446" s="220">
        <v>8074</v>
      </c>
      <c r="EN446" s="242">
        <v>8074</v>
      </c>
      <c r="EO446" s="232">
        <v>8074</v>
      </c>
      <c r="EP446" s="228">
        <v>8074</v>
      </c>
      <c r="EQ446" s="166">
        <v>8074</v>
      </c>
      <c r="ER446" s="166">
        <v>8074</v>
      </c>
      <c r="ES446" s="166">
        <v>8074</v>
      </c>
      <c r="ET446" s="166">
        <v>8074</v>
      </c>
      <c r="EU446" s="166">
        <v>8074</v>
      </c>
      <c r="EV446" s="154">
        <v>8074</v>
      </c>
      <c r="EW446" s="154">
        <v>8074</v>
      </c>
      <c r="EX446" s="154">
        <v>8074</v>
      </c>
      <c r="EY446" s="154">
        <v>8074</v>
      </c>
      <c r="EZ446" s="154">
        <v>8074</v>
      </c>
      <c r="FA446" s="154">
        <v>8074</v>
      </c>
      <c r="FB446" s="154">
        <v>8074</v>
      </c>
      <c r="FC446" s="154">
        <v>8074</v>
      </c>
      <c r="FD446" s="154">
        <v>8074</v>
      </c>
      <c r="FE446" s="166">
        <v>8074</v>
      </c>
      <c r="FF446" s="154">
        <v>8074</v>
      </c>
      <c r="FG446" s="166">
        <v>8074</v>
      </c>
      <c r="FH446" s="154">
        <v>8074</v>
      </c>
      <c r="FI446" s="154">
        <v>8074</v>
      </c>
      <c r="FJ446" s="166">
        <v>8074</v>
      </c>
      <c r="FK446" s="166">
        <v>8074</v>
      </c>
      <c r="FL446" s="166">
        <v>8074</v>
      </c>
      <c r="FM446" s="166">
        <v>8074</v>
      </c>
      <c r="FN446" s="166">
        <v>8074</v>
      </c>
      <c r="FO446" s="166">
        <v>8074</v>
      </c>
      <c r="FP446" s="166">
        <v>8074</v>
      </c>
      <c r="FQ446" s="166">
        <v>8074</v>
      </c>
      <c r="FR446" s="154">
        <v>8074</v>
      </c>
      <c r="FS446" s="154">
        <v>8074</v>
      </c>
      <c r="FT446" s="154">
        <v>8074</v>
      </c>
      <c r="FU446" s="154">
        <v>8074</v>
      </c>
      <c r="FV446" s="154">
        <v>8074</v>
      </c>
      <c r="FW446" s="154">
        <v>8074</v>
      </c>
      <c r="FX446" s="154">
        <v>8074</v>
      </c>
      <c r="FY446" s="154">
        <v>8074</v>
      </c>
      <c r="FZ446" s="154">
        <v>8074</v>
      </c>
      <c r="GA446" s="154">
        <v>8074</v>
      </c>
      <c r="GB446" s="154">
        <v>8074</v>
      </c>
      <c r="GC446" s="154">
        <v>8074</v>
      </c>
      <c r="GD446" s="154">
        <v>8074</v>
      </c>
      <c r="GE446" s="154">
        <v>8074</v>
      </c>
      <c r="GF446" s="154">
        <v>8074</v>
      </c>
      <c r="GG446" s="154">
        <v>8074</v>
      </c>
      <c r="GH446" s="154">
        <v>8074</v>
      </c>
      <c r="GI446" s="154">
        <v>8074</v>
      </c>
      <c r="GJ446" s="154">
        <v>8074</v>
      </c>
      <c r="GK446" s="166">
        <v>8074</v>
      </c>
      <c r="GL446" s="166">
        <v>8074</v>
      </c>
      <c r="GM446" s="166">
        <v>8075</v>
      </c>
      <c r="GN446" s="166">
        <v>8075</v>
      </c>
      <c r="GO446" s="166">
        <v>8075</v>
      </c>
      <c r="GP446" s="166">
        <v>8075</v>
      </c>
      <c r="GQ446" s="166">
        <v>8075</v>
      </c>
      <c r="GR446" s="166">
        <v>8075</v>
      </c>
      <c r="GS446" s="166">
        <v>8075</v>
      </c>
      <c r="GT446" s="154">
        <v>8075</v>
      </c>
      <c r="GU446" s="154">
        <v>8075</v>
      </c>
      <c r="GV446" s="154">
        <v>8075</v>
      </c>
      <c r="GW446" s="154">
        <v>8075</v>
      </c>
      <c r="GX446" s="166">
        <v>8075</v>
      </c>
      <c r="GY446" s="166">
        <v>8075</v>
      </c>
      <c r="GZ446" s="166">
        <v>8075</v>
      </c>
      <c r="HA446" s="166">
        <v>8075</v>
      </c>
      <c r="HB446" s="166">
        <v>8075</v>
      </c>
      <c r="HC446" s="166">
        <v>8075</v>
      </c>
      <c r="HD446" s="166">
        <v>8075</v>
      </c>
      <c r="HE446" s="166">
        <v>8075</v>
      </c>
      <c r="HF446" s="166">
        <v>8075</v>
      </c>
      <c r="HG446" s="154">
        <v>8075</v>
      </c>
      <c r="HH446" s="154">
        <v>8077</v>
      </c>
      <c r="HI446" s="166">
        <v>8077</v>
      </c>
      <c r="HJ446" s="154">
        <v>8078</v>
      </c>
      <c r="HK446" s="154">
        <v>8077</v>
      </c>
      <c r="HL446" s="166">
        <v>8079</v>
      </c>
      <c r="HM446" s="154">
        <v>8082</v>
      </c>
      <c r="HN446" s="154">
        <v>8081</v>
      </c>
      <c r="HO446" s="166">
        <v>8081</v>
      </c>
      <c r="HP446" s="154">
        <v>8081</v>
      </c>
      <c r="HQ446" s="154">
        <v>8081</v>
      </c>
      <c r="HR446" s="166">
        <v>8081</v>
      </c>
      <c r="HS446" s="154">
        <v>8081</v>
      </c>
      <c r="HT446" s="148">
        <v>8081</v>
      </c>
      <c r="HU446" s="148">
        <v>8077</v>
      </c>
      <c r="HV446" s="148">
        <v>8074</v>
      </c>
      <c r="HW446" s="166">
        <v>8071</v>
      </c>
    </row>
    <row r="447" spans="1:231">
      <c r="A447" s="145">
        <f t="shared" si="56"/>
        <v>44233</v>
      </c>
      <c r="B447" s="220">
        <f>'Age&amp;Sex by occurrence date'!$DNK22</f>
        <v>9757</v>
      </c>
      <c r="C447" s="220">
        <v>8144</v>
      </c>
      <c r="D447" s="220">
        <v>8144</v>
      </c>
      <c r="E447" s="220">
        <v>8144</v>
      </c>
      <c r="F447" s="220">
        <v>8144</v>
      </c>
      <c r="G447" s="220">
        <v>8144</v>
      </c>
      <c r="H447" s="220">
        <v>8144</v>
      </c>
      <c r="I447" s="220">
        <v>8144</v>
      </c>
      <c r="J447" s="220">
        <v>8144</v>
      </c>
      <c r="K447" s="220">
        <v>8144</v>
      </c>
      <c r="L447" s="220">
        <v>8144</v>
      </c>
      <c r="M447" s="220">
        <v>8144</v>
      </c>
      <c r="N447" s="220">
        <v>8144</v>
      </c>
      <c r="O447" s="220">
        <v>8144</v>
      </c>
      <c r="P447" s="220">
        <v>8144</v>
      </c>
      <c r="Q447" s="220">
        <v>8144</v>
      </c>
      <c r="R447" s="220">
        <v>8144</v>
      </c>
      <c r="S447" s="220">
        <v>8144</v>
      </c>
      <c r="T447" s="220">
        <v>8144</v>
      </c>
      <c r="U447" s="220">
        <v>8144</v>
      </c>
      <c r="V447" s="220">
        <v>8143</v>
      </c>
      <c r="W447" s="220">
        <v>8143</v>
      </c>
      <c r="X447" s="220">
        <v>8143</v>
      </c>
      <c r="Y447" s="220">
        <v>8143</v>
      </c>
      <c r="Z447" s="220">
        <v>8143</v>
      </c>
      <c r="AA447" s="220">
        <v>8143</v>
      </c>
      <c r="AB447" s="220">
        <v>8078</v>
      </c>
      <c r="AC447" s="220">
        <v>8078</v>
      </c>
      <c r="AD447" s="220">
        <v>8078</v>
      </c>
      <c r="AE447" s="220">
        <v>8077</v>
      </c>
      <c r="AF447" s="220">
        <v>8077</v>
      </c>
      <c r="AG447" s="220">
        <v>8077</v>
      </c>
      <c r="AH447" s="220">
        <v>8077</v>
      </c>
      <c r="AI447" s="220">
        <v>8077</v>
      </c>
      <c r="AJ447" s="220">
        <v>8077</v>
      </c>
      <c r="AK447" s="220">
        <v>8077</v>
      </c>
      <c r="AL447" s="220">
        <v>8077</v>
      </c>
      <c r="AM447" s="220">
        <v>8077</v>
      </c>
      <c r="AN447" s="220">
        <v>8077</v>
      </c>
      <c r="AO447" s="220">
        <v>8077</v>
      </c>
      <c r="AP447" s="220">
        <v>8077</v>
      </c>
      <c r="AQ447" s="220">
        <v>8077</v>
      </c>
      <c r="AR447" s="220">
        <v>8077</v>
      </c>
      <c r="AS447" s="220">
        <v>8077</v>
      </c>
      <c r="AT447" s="220">
        <v>8077</v>
      </c>
      <c r="AU447" s="220">
        <v>8077</v>
      </c>
      <c r="AV447" s="220">
        <v>8077</v>
      </c>
      <c r="AW447" s="220">
        <v>8077</v>
      </c>
      <c r="AX447" s="220">
        <v>8077</v>
      </c>
      <c r="AY447" s="220">
        <v>8077</v>
      </c>
      <c r="AZ447" s="220">
        <v>8077</v>
      </c>
      <c r="BA447" s="220">
        <v>8077</v>
      </c>
      <c r="BB447" s="220">
        <v>8077</v>
      </c>
      <c r="BC447" s="220">
        <v>8077</v>
      </c>
      <c r="BD447" s="220">
        <v>8077</v>
      </c>
      <c r="BE447" s="220">
        <v>8077</v>
      </c>
      <c r="BF447" s="220">
        <v>8077</v>
      </c>
      <c r="BG447" s="220">
        <v>8077</v>
      </c>
      <c r="BH447" s="220">
        <v>8077</v>
      </c>
      <c r="BI447" s="220">
        <v>8077</v>
      </c>
      <c r="BJ447" s="220">
        <v>8077</v>
      </c>
      <c r="BK447" s="220">
        <v>8077</v>
      </c>
      <c r="BL447" s="220">
        <v>8077</v>
      </c>
      <c r="BM447" s="220">
        <v>8077</v>
      </c>
      <c r="BN447" s="220">
        <v>8077</v>
      </c>
      <c r="BO447" s="220">
        <v>8077</v>
      </c>
      <c r="BP447" s="220">
        <v>8077</v>
      </c>
      <c r="BQ447" s="220">
        <v>8077</v>
      </c>
      <c r="BR447" s="220">
        <v>8077</v>
      </c>
      <c r="BS447" s="220">
        <v>8077</v>
      </c>
      <c r="BT447" s="220">
        <v>8077</v>
      </c>
      <c r="BU447" s="220">
        <v>8077</v>
      </c>
      <c r="BV447" s="220">
        <v>8077</v>
      </c>
      <c r="BW447" s="220">
        <v>8077</v>
      </c>
      <c r="BX447" s="220">
        <v>8077</v>
      </c>
      <c r="BY447" s="220">
        <v>8077</v>
      </c>
      <c r="BZ447" s="220">
        <v>8077</v>
      </c>
      <c r="CA447" s="220">
        <v>8077</v>
      </c>
      <c r="CB447" s="220">
        <v>8077</v>
      </c>
      <c r="CC447" s="220">
        <v>8077</v>
      </c>
      <c r="CD447" s="220">
        <v>8077</v>
      </c>
      <c r="CE447" s="220">
        <v>8077</v>
      </c>
      <c r="CF447" s="220">
        <v>8077</v>
      </c>
      <c r="CG447" s="220">
        <v>8077</v>
      </c>
      <c r="CH447" s="220">
        <v>8077</v>
      </c>
      <c r="CI447" s="220">
        <v>8077</v>
      </c>
      <c r="CJ447" s="220">
        <v>8077</v>
      </c>
      <c r="CK447" s="220">
        <v>8077</v>
      </c>
      <c r="CL447" s="220">
        <v>8077</v>
      </c>
      <c r="CM447" s="220">
        <v>8077</v>
      </c>
      <c r="CN447" s="220">
        <v>8077</v>
      </c>
      <c r="CO447" s="220">
        <v>8077</v>
      </c>
      <c r="CP447" s="220">
        <v>8077</v>
      </c>
      <c r="CQ447" s="220">
        <v>8077</v>
      </c>
      <c r="CR447" s="220">
        <v>8077</v>
      </c>
      <c r="CS447" s="220">
        <v>8077</v>
      </c>
      <c r="CT447" s="220">
        <v>8077</v>
      </c>
      <c r="CU447" s="220">
        <v>8077</v>
      </c>
      <c r="CV447" s="220">
        <v>8077</v>
      </c>
      <c r="CW447" s="220">
        <v>8077</v>
      </c>
      <c r="CX447" s="220">
        <v>8077</v>
      </c>
      <c r="CY447" s="220">
        <v>8077</v>
      </c>
      <c r="CZ447" s="220">
        <v>8077</v>
      </c>
      <c r="DA447" s="220">
        <v>8077</v>
      </c>
      <c r="DB447" s="220">
        <v>8077</v>
      </c>
      <c r="DC447" s="220">
        <v>8077</v>
      </c>
      <c r="DD447" s="220">
        <v>8077</v>
      </c>
      <c r="DE447" s="220">
        <v>8077</v>
      </c>
      <c r="DF447" s="220">
        <v>8077</v>
      </c>
      <c r="DG447" s="220">
        <v>8077</v>
      </c>
      <c r="DH447" s="220">
        <v>8077</v>
      </c>
      <c r="DI447" s="220">
        <v>8077</v>
      </c>
      <c r="DJ447" s="220">
        <v>8077</v>
      </c>
      <c r="DK447" s="220">
        <v>8077</v>
      </c>
      <c r="DL447" s="220">
        <v>8077</v>
      </c>
      <c r="DM447" s="220">
        <v>8077</v>
      </c>
      <c r="DN447" s="220">
        <v>8077</v>
      </c>
      <c r="DO447" s="220">
        <v>8077</v>
      </c>
      <c r="DP447" s="220">
        <v>8077</v>
      </c>
      <c r="DQ447" s="220">
        <v>8077</v>
      </c>
      <c r="DR447" s="220">
        <v>8077</v>
      </c>
      <c r="DS447" s="220">
        <v>8077</v>
      </c>
      <c r="DT447" s="220">
        <v>8050</v>
      </c>
      <c r="DU447" s="220">
        <v>8050</v>
      </c>
      <c r="DV447" s="220">
        <v>8050</v>
      </c>
      <c r="DW447" s="220">
        <v>8060</v>
      </c>
      <c r="DX447" s="220">
        <v>8060</v>
      </c>
      <c r="DY447" s="220">
        <v>8053</v>
      </c>
      <c r="DZ447" s="220">
        <v>8053</v>
      </c>
      <c r="EA447" s="220">
        <v>8047</v>
      </c>
      <c r="EB447" s="220">
        <v>8047</v>
      </c>
      <c r="EC447" s="220">
        <v>8047</v>
      </c>
      <c r="ED447" s="220">
        <v>8047</v>
      </c>
      <c r="EE447" s="220">
        <v>8047</v>
      </c>
      <c r="EF447" s="220">
        <v>8047</v>
      </c>
      <c r="EG447" s="220">
        <v>8047</v>
      </c>
      <c r="EH447" s="220">
        <v>8047</v>
      </c>
      <c r="EI447" s="220">
        <v>8047</v>
      </c>
      <c r="EJ447" s="220">
        <v>8047</v>
      </c>
      <c r="EK447" s="220">
        <v>8047</v>
      </c>
      <c r="EL447" s="220">
        <v>8047</v>
      </c>
      <c r="EM447" s="220">
        <v>8047</v>
      </c>
      <c r="EN447" s="242">
        <v>8047</v>
      </c>
      <c r="EO447" s="232">
        <v>8047</v>
      </c>
      <c r="EP447" s="227">
        <v>8047</v>
      </c>
      <c r="EQ447" s="154">
        <v>8047</v>
      </c>
      <c r="ER447" s="154">
        <v>8047</v>
      </c>
      <c r="ES447" s="154">
        <v>8047</v>
      </c>
      <c r="ET447" s="154">
        <v>8047</v>
      </c>
      <c r="EU447" s="154">
        <v>8047</v>
      </c>
      <c r="EV447" s="166">
        <v>8047</v>
      </c>
      <c r="EW447" s="166">
        <v>8047</v>
      </c>
      <c r="EX447" s="166">
        <v>8047</v>
      </c>
      <c r="EY447" s="166">
        <v>8047</v>
      </c>
      <c r="EZ447" s="166">
        <v>8047</v>
      </c>
      <c r="FA447" s="166">
        <v>8047</v>
      </c>
      <c r="FB447" s="166">
        <v>8047</v>
      </c>
      <c r="FC447" s="166">
        <v>8047</v>
      </c>
      <c r="FD447" s="166">
        <v>8047</v>
      </c>
      <c r="FE447" s="166">
        <v>8047</v>
      </c>
      <c r="FF447" s="166">
        <v>8047</v>
      </c>
      <c r="FG447" s="154">
        <v>8047</v>
      </c>
      <c r="FH447" s="166">
        <v>8047</v>
      </c>
      <c r="FI447" s="154">
        <v>8047</v>
      </c>
      <c r="FJ447" s="166">
        <v>8047</v>
      </c>
      <c r="FK447" s="166">
        <v>8047</v>
      </c>
      <c r="FL447" s="166">
        <v>8047</v>
      </c>
      <c r="FM447" s="166">
        <v>8047</v>
      </c>
      <c r="FN447" s="166">
        <v>8047</v>
      </c>
      <c r="FO447" s="166">
        <v>8047</v>
      </c>
      <c r="FP447" s="166">
        <v>8047</v>
      </c>
      <c r="FQ447" s="166">
        <v>8047</v>
      </c>
      <c r="FR447" s="154">
        <v>8047</v>
      </c>
      <c r="FS447" s="154">
        <v>8047</v>
      </c>
      <c r="FT447" s="154">
        <v>8047</v>
      </c>
      <c r="FU447" s="154">
        <v>8047</v>
      </c>
      <c r="FV447" s="154">
        <v>8047</v>
      </c>
      <c r="FW447" s="154">
        <v>8047</v>
      </c>
      <c r="FX447" s="154">
        <v>8047</v>
      </c>
      <c r="FY447" s="166">
        <v>8047</v>
      </c>
      <c r="FZ447" s="166">
        <v>8047</v>
      </c>
      <c r="GA447" s="166">
        <v>8047</v>
      </c>
      <c r="GB447" s="166">
        <v>8047</v>
      </c>
      <c r="GC447" s="166">
        <v>8047</v>
      </c>
      <c r="GD447" s="166">
        <v>8047</v>
      </c>
      <c r="GE447" s="166">
        <v>8047</v>
      </c>
      <c r="GF447" s="166">
        <v>8047</v>
      </c>
      <c r="GG447" s="166">
        <v>8047</v>
      </c>
      <c r="GH447" s="166">
        <v>8047</v>
      </c>
      <c r="GI447" s="166">
        <v>8047</v>
      </c>
      <c r="GJ447" s="166">
        <v>8047</v>
      </c>
      <c r="GK447" s="166">
        <v>8047</v>
      </c>
      <c r="GL447" s="166">
        <v>8047</v>
      </c>
      <c r="GM447" s="166">
        <v>8048</v>
      </c>
      <c r="GN447" s="166">
        <v>8048</v>
      </c>
      <c r="GO447" s="166">
        <v>8048</v>
      </c>
      <c r="GP447" s="166">
        <v>8048</v>
      </c>
      <c r="GQ447" s="166">
        <v>8048</v>
      </c>
      <c r="GR447" s="166">
        <v>8048</v>
      </c>
      <c r="GS447" s="166">
        <v>8048</v>
      </c>
      <c r="GT447" s="166">
        <v>8048</v>
      </c>
      <c r="GU447" s="166">
        <v>8048</v>
      </c>
      <c r="GV447" s="166">
        <v>8048</v>
      </c>
      <c r="GW447" s="166">
        <v>8048</v>
      </c>
      <c r="GX447" s="166">
        <v>8048</v>
      </c>
      <c r="GY447" s="166">
        <v>8048</v>
      </c>
      <c r="GZ447" s="166">
        <v>8048</v>
      </c>
      <c r="HA447" s="166">
        <v>8048</v>
      </c>
      <c r="HB447" s="166">
        <v>8048</v>
      </c>
      <c r="HC447" s="166">
        <v>8048</v>
      </c>
      <c r="HD447" s="166">
        <v>8048</v>
      </c>
      <c r="HE447" s="166">
        <v>8048</v>
      </c>
      <c r="HF447" s="166">
        <v>8048</v>
      </c>
      <c r="HG447" s="154">
        <v>8048</v>
      </c>
      <c r="HH447" s="154">
        <v>8049</v>
      </c>
      <c r="HI447" s="166">
        <v>8049</v>
      </c>
      <c r="HJ447" s="154">
        <v>8050</v>
      </c>
      <c r="HK447" s="154">
        <v>8049</v>
      </c>
      <c r="HL447" s="166">
        <v>8051</v>
      </c>
      <c r="HM447" s="154">
        <v>8054</v>
      </c>
      <c r="HN447" s="154">
        <v>8053</v>
      </c>
      <c r="HO447" s="166">
        <v>8053</v>
      </c>
      <c r="HP447" s="154">
        <v>8053</v>
      </c>
      <c r="HQ447" s="154">
        <v>8053</v>
      </c>
      <c r="HR447" s="166">
        <v>8053</v>
      </c>
      <c r="HS447" s="154">
        <v>8053</v>
      </c>
      <c r="HT447" s="148">
        <v>8053</v>
      </c>
      <c r="HU447" s="148">
        <v>8051</v>
      </c>
      <c r="HV447" s="148">
        <v>8048</v>
      </c>
      <c r="HW447" s="166">
        <v>8045</v>
      </c>
    </row>
    <row r="448" spans="1:231">
      <c r="A448" s="145">
        <f t="shared" si="56"/>
        <v>44232</v>
      </c>
      <c r="B448" s="220">
        <f>'Age&amp;Sex by occurrence date'!$DNR22</f>
        <v>9718</v>
      </c>
      <c r="C448" s="220">
        <v>8114</v>
      </c>
      <c r="D448" s="220">
        <v>8114</v>
      </c>
      <c r="E448" s="220">
        <v>8114</v>
      </c>
      <c r="F448" s="220">
        <v>8114</v>
      </c>
      <c r="G448" s="220">
        <v>8114</v>
      </c>
      <c r="H448" s="220">
        <v>8114</v>
      </c>
      <c r="I448" s="220">
        <v>8114</v>
      </c>
      <c r="J448" s="220">
        <v>8114</v>
      </c>
      <c r="K448" s="220">
        <v>8114</v>
      </c>
      <c r="L448" s="220">
        <v>8114</v>
      </c>
      <c r="M448" s="220">
        <v>8114</v>
      </c>
      <c r="N448" s="220">
        <v>8114</v>
      </c>
      <c r="O448" s="220">
        <v>8114</v>
      </c>
      <c r="P448" s="220">
        <v>8114</v>
      </c>
      <c r="Q448" s="220">
        <v>8114</v>
      </c>
      <c r="R448" s="220">
        <v>8114</v>
      </c>
      <c r="S448" s="220">
        <v>8114</v>
      </c>
      <c r="T448" s="220">
        <v>8114</v>
      </c>
      <c r="U448" s="220">
        <v>8114</v>
      </c>
      <c r="V448" s="220">
        <v>8113</v>
      </c>
      <c r="W448" s="220">
        <v>8113</v>
      </c>
      <c r="X448" s="220">
        <v>8113</v>
      </c>
      <c r="Y448" s="220">
        <v>8113</v>
      </c>
      <c r="Z448" s="220">
        <v>8113</v>
      </c>
      <c r="AA448" s="220">
        <v>8113</v>
      </c>
      <c r="AB448" s="220">
        <v>8051</v>
      </c>
      <c r="AC448" s="220">
        <v>8051</v>
      </c>
      <c r="AD448" s="220">
        <v>8051</v>
      </c>
      <c r="AE448" s="220">
        <v>8050</v>
      </c>
      <c r="AF448" s="220">
        <v>8050</v>
      </c>
      <c r="AG448" s="220">
        <v>8050</v>
      </c>
      <c r="AH448" s="220">
        <v>8050</v>
      </c>
      <c r="AI448" s="220">
        <v>8050</v>
      </c>
      <c r="AJ448" s="220">
        <v>8050</v>
      </c>
      <c r="AK448" s="220">
        <v>8050</v>
      </c>
      <c r="AL448" s="220">
        <v>8050</v>
      </c>
      <c r="AM448" s="220">
        <v>8050</v>
      </c>
      <c r="AN448" s="220">
        <v>8050</v>
      </c>
      <c r="AO448" s="220">
        <v>8050</v>
      </c>
      <c r="AP448" s="220">
        <v>8050</v>
      </c>
      <c r="AQ448" s="220">
        <v>8050</v>
      </c>
      <c r="AR448" s="220">
        <v>8050</v>
      </c>
      <c r="AS448" s="220">
        <v>8050</v>
      </c>
      <c r="AT448" s="220">
        <v>8050</v>
      </c>
      <c r="AU448" s="220">
        <v>8050</v>
      </c>
      <c r="AV448" s="220">
        <v>8050</v>
      </c>
      <c r="AW448" s="220">
        <v>8050</v>
      </c>
      <c r="AX448" s="220">
        <v>8050</v>
      </c>
      <c r="AY448" s="220">
        <v>8050</v>
      </c>
      <c r="AZ448" s="220">
        <v>8050</v>
      </c>
      <c r="BA448" s="220">
        <v>8050</v>
      </c>
      <c r="BB448" s="220">
        <v>8050</v>
      </c>
      <c r="BC448" s="220">
        <v>8050</v>
      </c>
      <c r="BD448" s="220">
        <v>8050</v>
      </c>
      <c r="BE448" s="220">
        <v>8050</v>
      </c>
      <c r="BF448" s="220">
        <v>8050</v>
      </c>
      <c r="BG448" s="220">
        <v>8050</v>
      </c>
      <c r="BH448" s="220">
        <v>8050</v>
      </c>
      <c r="BI448" s="220">
        <v>8050</v>
      </c>
      <c r="BJ448" s="220">
        <v>8050</v>
      </c>
      <c r="BK448" s="220">
        <v>8050</v>
      </c>
      <c r="BL448" s="220">
        <v>8050</v>
      </c>
      <c r="BM448" s="220">
        <v>8050</v>
      </c>
      <c r="BN448" s="220">
        <v>8050</v>
      </c>
      <c r="BO448" s="220">
        <v>8050</v>
      </c>
      <c r="BP448" s="220">
        <v>8050</v>
      </c>
      <c r="BQ448" s="220">
        <v>8050</v>
      </c>
      <c r="BR448" s="220">
        <v>8050</v>
      </c>
      <c r="BS448" s="220">
        <v>8050</v>
      </c>
      <c r="BT448" s="220">
        <v>8050</v>
      </c>
      <c r="BU448" s="220">
        <v>8050</v>
      </c>
      <c r="BV448" s="220">
        <v>8050</v>
      </c>
      <c r="BW448" s="220">
        <v>8050</v>
      </c>
      <c r="BX448" s="220">
        <v>8050</v>
      </c>
      <c r="BY448" s="220">
        <v>8050</v>
      </c>
      <c r="BZ448" s="220">
        <v>8050</v>
      </c>
      <c r="CA448" s="220">
        <v>8050</v>
      </c>
      <c r="CB448" s="220">
        <v>8050</v>
      </c>
      <c r="CC448" s="220">
        <v>8050</v>
      </c>
      <c r="CD448" s="220">
        <v>8050</v>
      </c>
      <c r="CE448" s="220">
        <v>8050</v>
      </c>
      <c r="CF448" s="220">
        <v>8050</v>
      </c>
      <c r="CG448" s="220">
        <v>8050</v>
      </c>
      <c r="CH448" s="220">
        <v>8050</v>
      </c>
      <c r="CI448" s="220">
        <v>8050</v>
      </c>
      <c r="CJ448" s="220">
        <v>8050</v>
      </c>
      <c r="CK448" s="220">
        <v>8050</v>
      </c>
      <c r="CL448" s="220">
        <v>8050</v>
      </c>
      <c r="CM448" s="220">
        <v>8050</v>
      </c>
      <c r="CN448" s="220">
        <v>8050</v>
      </c>
      <c r="CO448" s="220">
        <v>8050</v>
      </c>
      <c r="CP448" s="220">
        <v>8050</v>
      </c>
      <c r="CQ448" s="220">
        <v>8050</v>
      </c>
      <c r="CR448" s="220">
        <v>8050</v>
      </c>
      <c r="CS448" s="220">
        <v>8050</v>
      </c>
      <c r="CT448" s="220">
        <v>8050</v>
      </c>
      <c r="CU448" s="220">
        <v>8050</v>
      </c>
      <c r="CV448" s="220">
        <v>8050</v>
      </c>
      <c r="CW448" s="220">
        <v>8050</v>
      </c>
      <c r="CX448" s="220">
        <v>8050</v>
      </c>
      <c r="CY448" s="220">
        <v>8050</v>
      </c>
      <c r="CZ448" s="220">
        <v>8050</v>
      </c>
      <c r="DA448" s="220">
        <v>8050</v>
      </c>
      <c r="DB448" s="220">
        <v>8050</v>
      </c>
      <c r="DC448" s="220">
        <v>8050</v>
      </c>
      <c r="DD448" s="220">
        <v>8050</v>
      </c>
      <c r="DE448" s="220">
        <v>8050</v>
      </c>
      <c r="DF448" s="220">
        <v>8050</v>
      </c>
      <c r="DG448" s="220">
        <v>8050</v>
      </c>
      <c r="DH448" s="220">
        <v>8050</v>
      </c>
      <c r="DI448" s="220">
        <v>8050</v>
      </c>
      <c r="DJ448" s="220">
        <v>8050</v>
      </c>
      <c r="DK448" s="220">
        <v>8050</v>
      </c>
      <c r="DL448" s="220">
        <v>8050</v>
      </c>
      <c r="DM448" s="220">
        <v>8050</v>
      </c>
      <c r="DN448" s="220">
        <v>8050</v>
      </c>
      <c r="DO448" s="220">
        <v>8050</v>
      </c>
      <c r="DP448" s="220">
        <v>8050</v>
      </c>
      <c r="DQ448" s="220">
        <v>8050</v>
      </c>
      <c r="DR448" s="220">
        <v>8050</v>
      </c>
      <c r="DS448" s="220">
        <v>8050</v>
      </c>
      <c r="DT448" s="220">
        <v>8023</v>
      </c>
      <c r="DU448" s="220">
        <v>8023</v>
      </c>
      <c r="DV448" s="220">
        <v>8023</v>
      </c>
      <c r="DW448" s="220">
        <v>8033</v>
      </c>
      <c r="DX448" s="220">
        <v>8033</v>
      </c>
      <c r="DY448" s="220">
        <v>8026</v>
      </c>
      <c r="DZ448" s="220">
        <v>8026</v>
      </c>
      <c r="EA448" s="220">
        <v>8020</v>
      </c>
      <c r="EB448" s="220">
        <v>8020</v>
      </c>
      <c r="EC448" s="220">
        <v>8020</v>
      </c>
      <c r="ED448" s="220">
        <v>8020</v>
      </c>
      <c r="EE448" s="220">
        <v>8020</v>
      </c>
      <c r="EF448" s="220">
        <v>8020</v>
      </c>
      <c r="EG448" s="220">
        <v>8020</v>
      </c>
      <c r="EH448" s="220">
        <v>8020</v>
      </c>
      <c r="EI448" s="220">
        <v>8020</v>
      </c>
      <c r="EJ448" s="220">
        <v>8020</v>
      </c>
      <c r="EK448" s="220">
        <v>8020</v>
      </c>
      <c r="EL448" s="220">
        <v>8020</v>
      </c>
      <c r="EM448" s="220">
        <v>8020</v>
      </c>
      <c r="EN448" s="242">
        <v>8020</v>
      </c>
      <c r="EO448" s="232">
        <v>8020</v>
      </c>
      <c r="EP448" s="227">
        <v>8020</v>
      </c>
      <c r="EQ448" s="154">
        <v>8020</v>
      </c>
      <c r="ER448" s="154">
        <v>8020</v>
      </c>
      <c r="ES448" s="154">
        <v>8020</v>
      </c>
      <c r="ET448" s="154">
        <v>8020</v>
      </c>
      <c r="EU448" s="154">
        <v>8020</v>
      </c>
      <c r="EV448" s="154">
        <v>8020</v>
      </c>
      <c r="EW448" s="154">
        <v>8020</v>
      </c>
      <c r="EX448" s="154">
        <v>8020</v>
      </c>
      <c r="EY448" s="154">
        <v>8020</v>
      </c>
      <c r="EZ448" s="154">
        <v>8020</v>
      </c>
      <c r="FA448" s="154">
        <v>8020</v>
      </c>
      <c r="FB448" s="154">
        <v>8020</v>
      </c>
      <c r="FC448" s="166">
        <v>8020</v>
      </c>
      <c r="FD448" s="154">
        <v>8020</v>
      </c>
      <c r="FE448" s="154">
        <v>8020</v>
      </c>
      <c r="FF448" s="154">
        <v>8020</v>
      </c>
      <c r="FG448" s="166">
        <v>8020</v>
      </c>
      <c r="FH448" s="154">
        <v>8020</v>
      </c>
      <c r="FI448" s="166">
        <v>8020</v>
      </c>
      <c r="FJ448" s="166">
        <v>8020</v>
      </c>
      <c r="FK448" s="166">
        <v>8020</v>
      </c>
      <c r="FL448" s="166">
        <v>8020</v>
      </c>
      <c r="FM448" s="166">
        <v>8020</v>
      </c>
      <c r="FN448" s="166">
        <v>8020</v>
      </c>
      <c r="FO448" s="166">
        <v>8020</v>
      </c>
      <c r="FP448" s="166">
        <v>8020</v>
      </c>
      <c r="FQ448" s="166">
        <v>8020</v>
      </c>
      <c r="FR448" s="166">
        <v>8020</v>
      </c>
      <c r="FS448" s="166">
        <v>8020</v>
      </c>
      <c r="FT448" s="166">
        <v>8020</v>
      </c>
      <c r="FU448" s="166">
        <v>8020</v>
      </c>
      <c r="FV448" s="166">
        <v>8020</v>
      </c>
      <c r="FW448" s="166">
        <v>8020</v>
      </c>
      <c r="FX448" s="166">
        <v>8020</v>
      </c>
      <c r="FY448" s="166">
        <v>8020</v>
      </c>
      <c r="FZ448" s="166">
        <v>8020</v>
      </c>
      <c r="GA448" s="166">
        <v>8020</v>
      </c>
      <c r="GB448" s="166">
        <v>8020</v>
      </c>
      <c r="GC448" s="166">
        <v>8020</v>
      </c>
      <c r="GD448" s="166">
        <v>8020</v>
      </c>
      <c r="GE448" s="166">
        <v>8020</v>
      </c>
      <c r="GF448" s="166">
        <v>8020</v>
      </c>
      <c r="GG448" s="166">
        <v>8020</v>
      </c>
      <c r="GH448" s="166">
        <v>8020</v>
      </c>
      <c r="GI448" s="166">
        <v>8020</v>
      </c>
      <c r="GJ448" s="166">
        <v>8020</v>
      </c>
      <c r="GK448" s="154">
        <v>8020</v>
      </c>
      <c r="GL448" s="154">
        <v>8020</v>
      </c>
      <c r="GM448" s="154">
        <v>8021</v>
      </c>
      <c r="GN448" s="154">
        <v>8021</v>
      </c>
      <c r="GO448" s="154">
        <v>8021</v>
      </c>
      <c r="GP448" s="154">
        <v>8021</v>
      </c>
      <c r="GQ448" s="154">
        <v>8021</v>
      </c>
      <c r="GR448" s="154">
        <v>8021</v>
      </c>
      <c r="GS448" s="154">
        <v>8021</v>
      </c>
      <c r="GT448" s="166">
        <v>8021</v>
      </c>
      <c r="GU448" s="166">
        <v>8021</v>
      </c>
      <c r="GV448" s="166">
        <v>8021</v>
      </c>
      <c r="GW448" s="166">
        <v>8021</v>
      </c>
      <c r="GX448" s="166">
        <v>8021</v>
      </c>
      <c r="GY448" s="166">
        <v>8021</v>
      </c>
      <c r="GZ448" s="166">
        <v>8021</v>
      </c>
      <c r="HA448" s="166">
        <v>8021</v>
      </c>
      <c r="HB448" s="166">
        <v>8021</v>
      </c>
      <c r="HC448" s="166">
        <v>8021</v>
      </c>
      <c r="HD448" s="166">
        <v>8021</v>
      </c>
      <c r="HE448" s="166">
        <v>8021</v>
      </c>
      <c r="HF448" s="154">
        <v>8021</v>
      </c>
      <c r="HG448" s="154">
        <v>8021</v>
      </c>
      <c r="HH448" s="154">
        <v>8022</v>
      </c>
      <c r="HI448" s="154">
        <v>8022</v>
      </c>
      <c r="HJ448" s="154">
        <v>8023</v>
      </c>
      <c r="HK448" s="154">
        <v>8022</v>
      </c>
      <c r="HL448" s="154">
        <v>8024</v>
      </c>
      <c r="HM448" s="154">
        <v>8027</v>
      </c>
      <c r="HN448" s="154">
        <v>8026</v>
      </c>
      <c r="HO448" s="166">
        <v>8026</v>
      </c>
      <c r="HP448" s="154">
        <v>8026</v>
      </c>
      <c r="HQ448" s="154">
        <v>8026</v>
      </c>
      <c r="HR448" s="166">
        <v>8026</v>
      </c>
      <c r="HS448" s="154">
        <v>8026</v>
      </c>
      <c r="HT448" s="148">
        <v>8026</v>
      </c>
      <c r="HU448" s="148">
        <v>8024</v>
      </c>
      <c r="HV448" s="148">
        <v>8021</v>
      </c>
      <c r="HW448" s="166">
        <v>8018</v>
      </c>
    </row>
    <row r="449" spans="1:231">
      <c r="A449" s="145">
        <f t="shared" si="56"/>
        <v>44231</v>
      </c>
      <c r="B449" s="220">
        <f>'Age&amp;Sex by occurrence date'!$DNY22</f>
        <v>9682</v>
      </c>
      <c r="C449" s="220">
        <v>8088</v>
      </c>
      <c r="D449" s="220">
        <v>8088</v>
      </c>
      <c r="E449" s="220">
        <v>8088</v>
      </c>
      <c r="F449" s="220">
        <v>8088</v>
      </c>
      <c r="G449" s="220">
        <v>8088</v>
      </c>
      <c r="H449" s="220">
        <v>8088</v>
      </c>
      <c r="I449" s="220">
        <v>8088</v>
      </c>
      <c r="J449" s="220">
        <v>8088</v>
      </c>
      <c r="K449" s="220">
        <v>8088</v>
      </c>
      <c r="L449" s="220">
        <v>8088</v>
      </c>
      <c r="M449" s="220">
        <v>8088</v>
      </c>
      <c r="N449" s="220">
        <v>8088</v>
      </c>
      <c r="O449" s="220">
        <v>8088</v>
      </c>
      <c r="P449" s="220">
        <v>8088</v>
      </c>
      <c r="Q449" s="220">
        <v>8088</v>
      </c>
      <c r="R449" s="220">
        <v>8088</v>
      </c>
      <c r="S449" s="220">
        <v>8088</v>
      </c>
      <c r="T449" s="220">
        <v>8088</v>
      </c>
      <c r="U449" s="220">
        <v>8088</v>
      </c>
      <c r="V449" s="220">
        <v>8087</v>
      </c>
      <c r="W449" s="220">
        <v>8087</v>
      </c>
      <c r="X449" s="220">
        <v>8087</v>
      </c>
      <c r="Y449" s="220">
        <v>8087</v>
      </c>
      <c r="Z449" s="220">
        <v>8087</v>
      </c>
      <c r="AA449" s="220">
        <v>8087</v>
      </c>
      <c r="AB449" s="220">
        <v>8026</v>
      </c>
      <c r="AC449" s="220">
        <v>8026</v>
      </c>
      <c r="AD449" s="220">
        <v>8026</v>
      </c>
      <c r="AE449" s="220">
        <v>8025</v>
      </c>
      <c r="AF449" s="220">
        <v>8025</v>
      </c>
      <c r="AG449" s="220">
        <v>8025</v>
      </c>
      <c r="AH449" s="220">
        <v>8025</v>
      </c>
      <c r="AI449" s="220">
        <v>8025</v>
      </c>
      <c r="AJ449" s="220">
        <v>8025</v>
      </c>
      <c r="AK449" s="220">
        <v>8025</v>
      </c>
      <c r="AL449" s="220">
        <v>8025</v>
      </c>
      <c r="AM449" s="220">
        <v>8025</v>
      </c>
      <c r="AN449" s="220">
        <v>8025</v>
      </c>
      <c r="AO449" s="220">
        <v>8025</v>
      </c>
      <c r="AP449" s="220">
        <v>8025</v>
      </c>
      <c r="AQ449" s="220">
        <v>8025</v>
      </c>
      <c r="AR449" s="220">
        <v>8025</v>
      </c>
      <c r="AS449" s="220">
        <v>8025</v>
      </c>
      <c r="AT449" s="220">
        <v>8025</v>
      </c>
      <c r="AU449" s="220">
        <v>8025</v>
      </c>
      <c r="AV449" s="220">
        <v>8025</v>
      </c>
      <c r="AW449" s="220">
        <v>8025</v>
      </c>
      <c r="AX449" s="220">
        <v>8025</v>
      </c>
      <c r="AY449" s="220">
        <v>8025</v>
      </c>
      <c r="AZ449" s="220">
        <v>8025</v>
      </c>
      <c r="BA449" s="220">
        <v>8025</v>
      </c>
      <c r="BB449" s="220">
        <v>8025</v>
      </c>
      <c r="BC449" s="220">
        <v>8025</v>
      </c>
      <c r="BD449" s="220">
        <v>8025</v>
      </c>
      <c r="BE449" s="220">
        <v>8025</v>
      </c>
      <c r="BF449" s="220">
        <v>8025</v>
      </c>
      <c r="BG449" s="220">
        <v>8025</v>
      </c>
      <c r="BH449" s="220">
        <v>8025</v>
      </c>
      <c r="BI449" s="220">
        <v>8025</v>
      </c>
      <c r="BJ449" s="220">
        <v>8025</v>
      </c>
      <c r="BK449" s="220">
        <v>8025</v>
      </c>
      <c r="BL449" s="220">
        <v>8025</v>
      </c>
      <c r="BM449" s="220">
        <v>8025</v>
      </c>
      <c r="BN449" s="220">
        <v>8025</v>
      </c>
      <c r="BO449" s="220">
        <v>8025</v>
      </c>
      <c r="BP449" s="220">
        <v>8025</v>
      </c>
      <c r="BQ449" s="220">
        <v>8025</v>
      </c>
      <c r="BR449" s="220">
        <v>8025</v>
      </c>
      <c r="BS449" s="220">
        <v>8025</v>
      </c>
      <c r="BT449" s="220">
        <v>8025</v>
      </c>
      <c r="BU449" s="220">
        <v>8025</v>
      </c>
      <c r="BV449" s="220">
        <v>8025</v>
      </c>
      <c r="BW449" s="220">
        <v>8025</v>
      </c>
      <c r="BX449" s="220">
        <v>8025</v>
      </c>
      <c r="BY449" s="220">
        <v>8025</v>
      </c>
      <c r="BZ449" s="220">
        <v>8025</v>
      </c>
      <c r="CA449" s="220">
        <v>8025</v>
      </c>
      <c r="CB449" s="220">
        <v>8025</v>
      </c>
      <c r="CC449" s="220">
        <v>8025</v>
      </c>
      <c r="CD449" s="220">
        <v>8025</v>
      </c>
      <c r="CE449" s="220">
        <v>8025</v>
      </c>
      <c r="CF449" s="220">
        <v>8025</v>
      </c>
      <c r="CG449" s="220">
        <v>8025</v>
      </c>
      <c r="CH449" s="220">
        <v>8025</v>
      </c>
      <c r="CI449" s="220">
        <v>8025</v>
      </c>
      <c r="CJ449" s="220">
        <v>8025</v>
      </c>
      <c r="CK449" s="220">
        <v>8025</v>
      </c>
      <c r="CL449" s="220">
        <v>8025</v>
      </c>
      <c r="CM449" s="220">
        <v>8025</v>
      </c>
      <c r="CN449" s="220">
        <v>8025</v>
      </c>
      <c r="CO449" s="220">
        <v>8025</v>
      </c>
      <c r="CP449" s="220">
        <v>8025</v>
      </c>
      <c r="CQ449" s="220">
        <v>8025</v>
      </c>
      <c r="CR449" s="220">
        <v>8025</v>
      </c>
      <c r="CS449" s="220">
        <v>8025</v>
      </c>
      <c r="CT449" s="220">
        <v>8025</v>
      </c>
      <c r="CU449" s="220">
        <v>8025</v>
      </c>
      <c r="CV449" s="220">
        <v>8025</v>
      </c>
      <c r="CW449" s="220">
        <v>8025</v>
      </c>
      <c r="CX449" s="220">
        <v>8025</v>
      </c>
      <c r="CY449" s="220">
        <v>8025</v>
      </c>
      <c r="CZ449" s="220">
        <v>8025</v>
      </c>
      <c r="DA449" s="220">
        <v>8025</v>
      </c>
      <c r="DB449" s="220">
        <v>8025</v>
      </c>
      <c r="DC449" s="220">
        <v>8025</v>
      </c>
      <c r="DD449" s="220">
        <v>8025</v>
      </c>
      <c r="DE449" s="220">
        <v>8025</v>
      </c>
      <c r="DF449" s="220">
        <v>8025</v>
      </c>
      <c r="DG449" s="220">
        <v>8025</v>
      </c>
      <c r="DH449" s="220">
        <v>8025</v>
      </c>
      <c r="DI449" s="220">
        <v>8025</v>
      </c>
      <c r="DJ449" s="220">
        <v>8025</v>
      </c>
      <c r="DK449" s="220">
        <v>8025</v>
      </c>
      <c r="DL449" s="220">
        <v>8025</v>
      </c>
      <c r="DM449" s="220">
        <v>8025</v>
      </c>
      <c r="DN449" s="220">
        <v>8025</v>
      </c>
      <c r="DO449" s="220">
        <v>8025</v>
      </c>
      <c r="DP449" s="220">
        <v>8025</v>
      </c>
      <c r="DQ449" s="220">
        <v>8025</v>
      </c>
      <c r="DR449" s="220">
        <v>8025</v>
      </c>
      <c r="DS449" s="220">
        <v>8025</v>
      </c>
      <c r="DT449" s="220">
        <v>7998</v>
      </c>
      <c r="DU449" s="220">
        <v>7998</v>
      </c>
      <c r="DV449" s="220">
        <v>7998</v>
      </c>
      <c r="DW449" s="220">
        <v>8008</v>
      </c>
      <c r="DX449" s="220">
        <v>8008</v>
      </c>
      <c r="DY449" s="220">
        <v>8001</v>
      </c>
      <c r="DZ449" s="220">
        <v>8001</v>
      </c>
      <c r="EA449" s="220">
        <v>7995</v>
      </c>
      <c r="EB449" s="220">
        <v>7995</v>
      </c>
      <c r="EC449" s="220">
        <v>7995</v>
      </c>
      <c r="ED449" s="220">
        <v>7995</v>
      </c>
      <c r="EE449" s="220">
        <v>7995</v>
      </c>
      <c r="EF449" s="220">
        <v>7995</v>
      </c>
      <c r="EG449" s="220">
        <v>7995</v>
      </c>
      <c r="EH449" s="220">
        <v>7995</v>
      </c>
      <c r="EI449" s="220">
        <v>7995</v>
      </c>
      <c r="EJ449" s="220">
        <v>7995</v>
      </c>
      <c r="EK449" s="220">
        <v>7995</v>
      </c>
      <c r="EL449" s="220">
        <v>7995</v>
      </c>
      <c r="EM449" s="220">
        <v>7995</v>
      </c>
      <c r="EN449" s="242">
        <v>7995</v>
      </c>
      <c r="EO449" s="232">
        <v>7995</v>
      </c>
      <c r="EP449" s="228">
        <v>7995</v>
      </c>
      <c r="EQ449" s="166">
        <v>7995</v>
      </c>
      <c r="ER449" s="166">
        <v>7995</v>
      </c>
      <c r="ES449" s="166">
        <v>7995</v>
      </c>
      <c r="ET449" s="166">
        <v>7995</v>
      </c>
      <c r="EU449" s="166">
        <v>7995</v>
      </c>
      <c r="EV449" s="154">
        <v>7995</v>
      </c>
      <c r="EW449" s="166">
        <v>7995</v>
      </c>
      <c r="EX449" s="166">
        <v>7995</v>
      </c>
      <c r="EY449" s="166">
        <v>7995</v>
      </c>
      <c r="EZ449" s="166">
        <v>7995</v>
      </c>
      <c r="FA449" s="166">
        <v>7995</v>
      </c>
      <c r="FB449" s="166">
        <v>7995</v>
      </c>
      <c r="FC449" s="154">
        <v>7995</v>
      </c>
      <c r="FD449" s="166">
        <v>7995</v>
      </c>
      <c r="FE449" s="166">
        <v>7995</v>
      </c>
      <c r="FF449" s="166">
        <v>7995</v>
      </c>
      <c r="FG449" s="166">
        <v>7995</v>
      </c>
      <c r="FH449" s="166">
        <v>7995</v>
      </c>
      <c r="FI449" s="154">
        <v>7995</v>
      </c>
      <c r="FJ449" s="154">
        <v>7995</v>
      </c>
      <c r="FK449" s="154">
        <v>7995</v>
      </c>
      <c r="FL449" s="154">
        <v>7995</v>
      </c>
      <c r="FM449" s="154">
        <v>7995</v>
      </c>
      <c r="FN449" s="154">
        <v>7995</v>
      </c>
      <c r="FO449" s="154">
        <v>7995</v>
      </c>
      <c r="FP449" s="154">
        <v>7995</v>
      </c>
      <c r="FQ449" s="154">
        <v>7995</v>
      </c>
      <c r="FR449" s="166">
        <v>7995</v>
      </c>
      <c r="FS449" s="166">
        <v>7995</v>
      </c>
      <c r="FT449" s="166">
        <v>7995</v>
      </c>
      <c r="FU449" s="166">
        <v>7995</v>
      </c>
      <c r="FV449" s="166">
        <v>7995</v>
      </c>
      <c r="FW449" s="166">
        <v>7995</v>
      </c>
      <c r="FX449" s="166">
        <v>7995</v>
      </c>
      <c r="FY449" s="154">
        <v>7995</v>
      </c>
      <c r="FZ449" s="154">
        <v>7995</v>
      </c>
      <c r="GA449" s="154">
        <v>7995</v>
      </c>
      <c r="GB449" s="154">
        <v>7995</v>
      </c>
      <c r="GC449" s="154">
        <v>7995</v>
      </c>
      <c r="GD449" s="154">
        <v>7995</v>
      </c>
      <c r="GE449" s="154">
        <v>7995</v>
      </c>
      <c r="GF449" s="154">
        <v>7995</v>
      </c>
      <c r="GG449" s="154">
        <v>7995</v>
      </c>
      <c r="GH449" s="154">
        <v>7995</v>
      </c>
      <c r="GI449" s="154">
        <v>7995</v>
      </c>
      <c r="GJ449" s="154">
        <v>7995</v>
      </c>
      <c r="GK449" s="154">
        <v>7995</v>
      </c>
      <c r="GL449" s="154">
        <v>7995</v>
      </c>
      <c r="GM449" s="154">
        <v>7996</v>
      </c>
      <c r="GN449" s="154">
        <v>7996</v>
      </c>
      <c r="GO449" s="154">
        <v>7996</v>
      </c>
      <c r="GP449" s="154">
        <v>7996</v>
      </c>
      <c r="GQ449" s="154">
        <v>7996</v>
      </c>
      <c r="GR449" s="154">
        <v>7996</v>
      </c>
      <c r="GS449" s="154">
        <v>7996</v>
      </c>
      <c r="GT449" s="166">
        <v>7996</v>
      </c>
      <c r="GU449" s="166">
        <v>7996</v>
      </c>
      <c r="GV449" s="166">
        <v>7996</v>
      </c>
      <c r="GW449" s="166">
        <v>7996</v>
      </c>
      <c r="GX449" s="154">
        <v>7996</v>
      </c>
      <c r="GY449" s="154">
        <v>7996</v>
      </c>
      <c r="GZ449" s="154">
        <v>7996</v>
      </c>
      <c r="HA449" s="154">
        <v>7996</v>
      </c>
      <c r="HB449" s="154">
        <v>7996</v>
      </c>
      <c r="HC449" s="154">
        <v>7996</v>
      </c>
      <c r="HD449" s="154">
        <v>7996</v>
      </c>
      <c r="HE449" s="154">
        <v>7996</v>
      </c>
      <c r="HF449" s="154">
        <v>7996</v>
      </c>
      <c r="HG449" s="154">
        <v>7996</v>
      </c>
      <c r="HH449" s="154">
        <v>7997</v>
      </c>
      <c r="HI449" s="154">
        <v>7997</v>
      </c>
      <c r="HJ449" s="154">
        <v>7998</v>
      </c>
      <c r="HK449" s="154">
        <v>7997</v>
      </c>
      <c r="HL449" s="154">
        <v>7999</v>
      </c>
      <c r="HM449" s="154">
        <v>8002</v>
      </c>
      <c r="HN449" s="154">
        <v>8001</v>
      </c>
      <c r="HO449" s="166">
        <v>8001</v>
      </c>
      <c r="HP449" s="154">
        <v>8001</v>
      </c>
      <c r="HQ449" s="154">
        <v>8001</v>
      </c>
      <c r="HR449" s="166">
        <v>8001</v>
      </c>
      <c r="HS449" s="154">
        <v>8001</v>
      </c>
      <c r="HT449" s="148">
        <v>8001</v>
      </c>
      <c r="HU449" s="148">
        <v>7999</v>
      </c>
      <c r="HV449" s="148">
        <v>7996</v>
      </c>
      <c r="HW449" s="166">
        <v>7993</v>
      </c>
    </row>
    <row r="450" spans="1:231">
      <c r="A450" s="145">
        <f t="shared" si="56"/>
        <v>44230</v>
      </c>
      <c r="B450" s="220">
        <f>'Age&amp;Sex by occurrence date'!$DOF22</f>
        <v>9644</v>
      </c>
      <c r="C450" s="220">
        <v>8058</v>
      </c>
      <c r="D450" s="220">
        <v>8058</v>
      </c>
      <c r="E450" s="220">
        <v>8058</v>
      </c>
      <c r="F450" s="220">
        <v>8058</v>
      </c>
      <c r="G450" s="220">
        <v>8058</v>
      </c>
      <c r="H450" s="220">
        <v>8058</v>
      </c>
      <c r="I450" s="220">
        <v>8058</v>
      </c>
      <c r="J450" s="220">
        <v>8058</v>
      </c>
      <c r="K450" s="220">
        <v>8058</v>
      </c>
      <c r="L450" s="220">
        <v>8058</v>
      </c>
      <c r="M450" s="220">
        <v>8058</v>
      </c>
      <c r="N450" s="220">
        <v>8058</v>
      </c>
      <c r="O450" s="220">
        <v>8058</v>
      </c>
      <c r="P450" s="220">
        <v>8058</v>
      </c>
      <c r="Q450" s="220">
        <v>8058</v>
      </c>
      <c r="R450" s="220">
        <v>8058</v>
      </c>
      <c r="S450" s="220">
        <v>8058</v>
      </c>
      <c r="T450" s="220">
        <v>8058</v>
      </c>
      <c r="U450" s="220">
        <v>8058</v>
      </c>
      <c r="V450" s="220">
        <v>8057</v>
      </c>
      <c r="W450" s="220">
        <v>8057</v>
      </c>
      <c r="X450" s="220">
        <v>8057</v>
      </c>
      <c r="Y450" s="220">
        <v>8057</v>
      </c>
      <c r="Z450" s="220">
        <v>8057</v>
      </c>
      <c r="AA450" s="220">
        <v>8057</v>
      </c>
      <c r="AB450" s="220">
        <v>7996</v>
      </c>
      <c r="AC450" s="220">
        <v>7996</v>
      </c>
      <c r="AD450" s="220">
        <v>7996</v>
      </c>
      <c r="AE450" s="220">
        <v>7995</v>
      </c>
      <c r="AF450" s="220">
        <v>7995</v>
      </c>
      <c r="AG450" s="220">
        <v>7995</v>
      </c>
      <c r="AH450" s="220">
        <v>7995</v>
      </c>
      <c r="AI450" s="220">
        <v>7995</v>
      </c>
      <c r="AJ450" s="220">
        <v>7995</v>
      </c>
      <c r="AK450" s="220">
        <v>7995</v>
      </c>
      <c r="AL450" s="220">
        <v>7995</v>
      </c>
      <c r="AM450" s="220">
        <v>7983</v>
      </c>
      <c r="AN450" s="220">
        <v>7995</v>
      </c>
      <c r="AO450" s="220">
        <v>7983</v>
      </c>
      <c r="AP450" s="220">
        <v>7995</v>
      </c>
      <c r="AQ450" s="220">
        <v>7995</v>
      </c>
      <c r="AR450" s="220">
        <v>7995</v>
      </c>
      <c r="AS450" s="220">
        <v>7995</v>
      </c>
      <c r="AT450" s="220">
        <v>7995</v>
      </c>
      <c r="AU450" s="220">
        <v>7995</v>
      </c>
      <c r="AV450" s="220">
        <v>7995</v>
      </c>
      <c r="AW450" s="220">
        <v>7995</v>
      </c>
      <c r="AX450" s="220">
        <v>7995</v>
      </c>
      <c r="AY450" s="220">
        <v>7983</v>
      </c>
      <c r="AZ450" s="220">
        <v>7995</v>
      </c>
      <c r="BA450" s="220">
        <v>7995</v>
      </c>
      <c r="BB450" s="220">
        <v>7995</v>
      </c>
      <c r="BC450" s="220">
        <v>7995</v>
      </c>
      <c r="BD450" s="220">
        <v>7995</v>
      </c>
      <c r="BE450" s="220">
        <v>7983</v>
      </c>
      <c r="BF450" s="220">
        <v>7995</v>
      </c>
      <c r="BG450" s="220">
        <v>7995</v>
      </c>
      <c r="BH450" s="220">
        <v>7995</v>
      </c>
      <c r="BI450" s="220">
        <v>7995</v>
      </c>
      <c r="BJ450" s="220">
        <v>7995</v>
      </c>
      <c r="BK450" s="220">
        <v>7983</v>
      </c>
      <c r="BL450" s="220">
        <v>7995</v>
      </c>
      <c r="BM450" s="220">
        <v>7995</v>
      </c>
      <c r="BN450" s="220">
        <v>7995</v>
      </c>
      <c r="BO450" s="220">
        <v>7995</v>
      </c>
      <c r="BP450" s="220">
        <v>7995</v>
      </c>
      <c r="BQ450" s="220">
        <v>7995</v>
      </c>
      <c r="BR450" s="220">
        <v>7983</v>
      </c>
      <c r="BS450" s="220">
        <v>7995</v>
      </c>
      <c r="BT450" s="220">
        <v>7995</v>
      </c>
      <c r="BU450" s="220">
        <v>7995</v>
      </c>
      <c r="BV450" s="220">
        <v>7995</v>
      </c>
      <c r="BW450" s="220">
        <v>7995</v>
      </c>
      <c r="BX450" s="220">
        <v>7995</v>
      </c>
      <c r="BY450" s="220">
        <v>7995</v>
      </c>
      <c r="BZ450" s="220">
        <v>7995</v>
      </c>
      <c r="CA450" s="220">
        <v>7995</v>
      </c>
      <c r="CB450" s="220">
        <v>7995</v>
      </c>
      <c r="CC450" s="220">
        <v>7995</v>
      </c>
      <c r="CD450" s="220">
        <v>7995</v>
      </c>
      <c r="CE450" s="220">
        <v>7995</v>
      </c>
      <c r="CF450" s="220">
        <v>7983</v>
      </c>
      <c r="CG450" s="220">
        <v>7995</v>
      </c>
      <c r="CH450" s="220">
        <v>7995</v>
      </c>
      <c r="CI450" s="220">
        <v>7995</v>
      </c>
      <c r="CJ450" s="220">
        <v>7995</v>
      </c>
      <c r="CK450" s="220">
        <v>7995</v>
      </c>
      <c r="CL450" s="220">
        <v>7995</v>
      </c>
      <c r="CM450" s="220">
        <v>7983</v>
      </c>
      <c r="CN450" s="220">
        <v>7995</v>
      </c>
      <c r="CO450" s="220">
        <v>7995</v>
      </c>
      <c r="CP450" s="220">
        <v>7995</v>
      </c>
      <c r="CQ450" s="220">
        <v>7983</v>
      </c>
      <c r="CR450" s="220">
        <v>7995</v>
      </c>
      <c r="CS450" s="220">
        <v>7995</v>
      </c>
      <c r="CT450" s="220">
        <v>7995</v>
      </c>
      <c r="CU450" s="220">
        <v>7983</v>
      </c>
      <c r="CV450" s="220">
        <v>7995</v>
      </c>
      <c r="CW450" s="220">
        <v>7995</v>
      </c>
      <c r="CX450" s="220">
        <v>7995</v>
      </c>
      <c r="CY450" s="220">
        <v>7995</v>
      </c>
      <c r="CZ450" s="220">
        <v>7995</v>
      </c>
      <c r="DA450" s="220">
        <v>7995</v>
      </c>
      <c r="DB450" s="220">
        <v>7995</v>
      </c>
      <c r="DC450" s="220">
        <v>7995</v>
      </c>
      <c r="DD450" s="220">
        <v>7995</v>
      </c>
      <c r="DE450" s="220">
        <v>7995</v>
      </c>
      <c r="DF450" s="220">
        <v>7995</v>
      </c>
      <c r="DG450" s="220">
        <v>7995</v>
      </c>
      <c r="DH450" s="220">
        <v>7995</v>
      </c>
      <c r="DI450" s="220">
        <v>7995</v>
      </c>
      <c r="DJ450" s="220">
        <v>7995</v>
      </c>
      <c r="DK450" s="220">
        <v>7983</v>
      </c>
      <c r="DL450" s="220">
        <v>7995</v>
      </c>
      <c r="DM450" s="220">
        <v>7995</v>
      </c>
      <c r="DN450" s="220">
        <v>7995</v>
      </c>
      <c r="DO450" s="220">
        <v>7995</v>
      </c>
      <c r="DP450" s="220">
        <v>7983</v>
      </c>
      <c r="DQ450" s="220">
        <v>7995</v>
      </c>
      <c r="DR450" s="220">
        <v>7995</v>
      </c>
      <c r="DS450" s="220">
        <v>7995</v>
      </c>
      <c r="DT450" s="220">
        <v>7968</v>
      </c>
      <c r="DU450" s="220">
        <v>7968</v>
      </c>
      <c r="DV450" s="220">
        <v>7968</v>
      </c>
      <c r="DW450" s="220">
        <v>7978</v>
      </c>
      <c r="DX450" s="220">
        <v>7978</v>
      </c>
      <c r="DY450" s="220">
        <v>7971</v>
      </c>
      <c r="DZ450" s="220">
        <v>7971</v>
      </c>
      <c r="EA450" s="220">
        <v>7965</v>
      </c>
      <c r="EB450" s="220">
        <v>7965</v>
      </c>
      <c r="EC450" s="220">
        <v>7965</v>
      </c>
      <c r="ED450" s="220">
        <v>7965</v>
      </c>
      <c r="EE450" s="220">
        <v>7965</v>
      </c>
      <c r="EF450" s="220">
        <v>7965</v>
      </c>
      <c r="EG450" s="220">
        <v>7965</v>
      </c>
      <c r="EH450" s="220">
        <v>7965</v>
      </c>
      <c r="EI450" s="220">
        <v>7965</v>
      </c>
      <c r="EJ450" s="220">
        <v>7965</v>
      </c>
      <c r="EK450" s="220">
        <v>7965</v>
      </c>
      <c r="EL450" s="220">
        <v>7965</v>
      </c>
      <c r="EM450" s="220">
        <v>7965</v>
      </c>
      <c r="EN450" s="242">
        <v>7965</v>
      </c>
      <c r="EO450" s="232">
        <v>7965</v>
      </c>
      <c r="EP450" s="227">
        <v>7965</v>
      </c>
      <c r="EQ450" s="154">
        <v>7965</v>
      </c>
      <c r="ER450" s="154">
        <v>7965</v>
      </c>
      <c r="ES450" s="154">
        <v>7965</v>
      </c>
      <c r="ET450" s="154">
        <v>7965</v>
      </c>
      <c r="EU450" s="154">
        <v>7965</v>
      </c>
      <c r="EV450" s="154">
        <v>7965</v>
      </c>
      <c r="EW450" s="166">
        <v>7965</v>
      </c>
      <c r="EX450" s="166">
        <v>7965</v>
      </c>
      <c r="EY450" s="166">
        <v>7965</v>
      </c>
      <c r="EZ450" s="166">
        <v>7965</v>
      </c>
      <c r="FA450" s="166">
        <v>7965</v>
      </c>
      <c r="FB450" s="166">
        <v>7965</v>
      </c>
      <c r="FC450" s="154">
        <v>7965</v>
      </c>
      <c r="FD450" s="166">
        <v>7965</v>
      </c>
      <c r="FE450" s="166">
        <v>7965</v>
      </c>
      <c r="FF450" s="166">
        <v>7965</v>
      </c>
      <c r="FG450" s="154">
        <v>7965</v>
      </c>
      <c r="FH450" s="166">
        <v>7965</v>
      </c>
      <c r="FI450" s="166">
        <v>7965</v>
      </c>
      <c r="FJ450" s="166">
        <v>7965</v>
      </c>
      <c r="FK450" s="166">
        <v>7965</v>
      </c>
      <c r="FL450" s="166">
        <v>7965</v>
      </c>
      <c r="FM450" s="166">
        <v>7965</v>
      </c>
      <c r="FN450" s="166">
        <v>7965</v>
      </c>
      <c r="FO450" s="166">
        <v>7965</v>
      </c>
      <c r="FP450" s="166">
        <v>7965</v>
      </c>
      <c r="FQ450" s="166">
        <v>7965</v>
      </c>
      <c r="FR450" s="154">
        <v>7965</v>
      </c>
      <c r="FS450" s="154">
        <v>7965</v>
      </c>
      <c r="FT450" s="154">
        <v>7965</v>
      </c>
      <c r="FU450" s="154">
        <v>7965</v>
      </c>
      <c r="FV450" s="154">
        <v>7965</v>
      </c>
      <c r="FW450" s="154">
        <v>7965</v>
      </c>
      <c r="FX450" s="154">
        <v>7965</v>
      </c>
      <c r="FY450" s="154">
        <v>7965</v>
      </c>
      <c r="FZ450" s="154">
        <v>7965</v>
      </c>
      <c r="GA450" s="154">
        <v>7965</v>
      </c>
      <c r="GB450" s="154">
        <v>7965</v>
      </c>
      <c r="GC450" s="154">
        <v>7965</v>
      </c>
      <c r="GD450" s="154">
        <v>7965</v>
      </c>
      <c r="GE450" s="154">
        <v>7965</v>
      </c>
      <c r="GF450" s="154">
        <v>7965</v>
      </c>
      <c r="GG450" s="154">
        <v>7965</v>
      </c>
      <c r="GH450" s="154">
        <v>7965</v>
      </c>
      <c r="GI450" s="154">
        <v>7965</v>
      </c>
      <c r="GJ450" s="154">
        <v>7965</v>
      </c>
      <c r="GK450" s="166">
        <v>7965</v>
      </c>
      <c r="GL450" s="166">
        <v>7965</v>
      </c>
      <c r="GM450" s="166">
        <v>7966</v>
      </c>
      <c r="GN450" s="166">
        <v>7966</v>
      </c>
      <c r="GO450" s="166">
        <v>7966</v>
      </c>
      <c r="GP450" s="166">
        <v>7966</v>
      </c>
      <c r="GQ450" s="166">
        <v>7966</v>
      </c>
      <c r="GR450" s="166">
        <v>7966</v>
      </c>
      <c r="GS450" s="166">
        <v>7966</v>
      </c>
      <c r="GT450" s="154">
        <v>7966</v>
      </c>
      <c r="GU450" s="154">
        <v>7966</v>
      </c>
      <c r="GV450" s="154">
        <v>7966</v>
      </c>
      <c r="GW450" s="154">
        <v>7966</v>
      </c>
      <c r="GX450" s="154">
        <v>7966</v>
      </c>
      <c r="GY450" s="166">
        <v>7966</v>
      </c>
      <c r="GZ450" s="166">
        <v>7966</v>
      </c>
      <c r="HA450" s="166">
        <v>7966</v>
      </c>
      <c r="HB450" s="166">
        <v>7966</v>
      </c>
      <c r="HC450" s="166">
        <v>7966</v>
      </c>
      <c r="HD450" s="166">
        <v>7966</v>
      </c>
      <c r="HE450" s="166">
        <v>7966</v>
      </c>
      <c r="HF450" s="166">
        <v>7966</v>
      </c>
      <c r="HG450" s="154">
        <v>7966</v>
      </c>
      <c r="HH450" s="154">
        <v>7967</v>
      </c>
      <c r="HI450" s="166">
        <v>7967</v>
      </c>
      <c r="HJ450" s="154">
        <v>7968</v>
      </c>
      <c r="HK450" s="154">
        <v>7967</v>
      </c>
      <c r="HL450" s="166">
        <v>7969</v>
      </c>
      <c r="HM450" s="154">
        <v>7972</v>
      </c>
      <c r="HN450" s="154">
        <v>7971</v>
      </c>
      <c r="HO450" s="166">
        <v>7971</v>
      </c>
      <c r="HP450" s="154">
        <v>7971</v>
      </c>
      <c r="HQ450" s="154">
        <v>7971</v>
      </c>
      <c r="HR450" s="166">
        <v>7971</v>
      </c>
      <c r="HS450" s="154">
        <v>7971</v>
      </c>
      <c r="HT450" s="148">
        <v>7971</v>
      </c>
      <c r="HU450" s="148">
        <v>7969</v>
      </c>
      <c r="HV450" s="148">
        <v>7966</v>
      </c>
      <c r="HW450" s="166">
        <v>7964</v>
      </c>
    </row>
    <row r="451" spans="1:231">
      <c r="A451" s="145">
        <f t="shared" si="56"/>
        <v>44229</v>
      </c>
      <c r="B451" s="220">
        <f>'Age&amp;Sex by occurrence date'!$DOM22</f>
        <v>9608</v>
      </c>
      <c r="C451" s="220">
        <v>8027</v>
      </c>
      <c r="D451" s="220">
        <v>8027</v>
      </c>
      <c r="E451" s="220">
        <v>8027</v>
      </c>
      <c r="F451" s="220">
        <v>8027</v>
      </c>
      <c r="G451" s="220">
        <v>8027</v>
      </c>
      <c r="H451" s="220">
        <v>8027</v>
      </c>
      <c r="I451" s="220">
        <v>8027</v>
      </c>
      <c r="J451" s="220">
        <v>8027</v>
      </c>
      <c r="K451" s="220">
        <v>8027</v>
      </c>
      <c r="L451" s="220">
        <v>8027</v>
      </c>
      <c r="M451" s="220">
        <v>8027</v>
      </c>
      <c r="N451" s="220">
        <v>8027</v>
      </c>
      <c r="O451" s="220">
        <v>8027</v>
      </c>
      <c r="P451" s="220">
        <v>8027</v>
      </c>
      <c r="Q451" s="220">
        <v>8027</v>
      </c>
      <c r="R451" s="220">
        <v>8027</v>
      </c>
      <c r="S451" s="220">
        <v>8027</v>
      </c>
      <c r="T451" s="220">
        <v>8027</v>
      </c>
      <c r="U451" s="220">
        <v>8027</v>
      </c>
      <c r="V451" s="220">
        <v>8026</v>
      </c>
      <c r="W451" s="220">
        <v>8026</v>
      </c>
      <c r="X451" s="220">
        <v>8026</v>
      </c>
      <c r="Y451" s="220">
        <v>8026</v>
      </c>
      <c r="Z451" s="220">
        <v>8026</v>
      </c>
      <c r="AA451" s="220">
        <v>8026</v>
      </c>
      <c r="AB451" s="220">
        <v>7966</v>
      </c>
      <c r="AC451" s="220">
        <v>7966</v>
      </c>
      <c r="AD451" s="220">
        <v>7966</v>
      </c>
      <c r="AE451" s="220">
        <v>7965</v>
      </c>
      <c r="AF451" s="220">
        <v>7965</v>
      </c>
      <c r="AG451" s="220">
        <v>7965</v>
      </c>
      <c r="AH451" s="220">
        <v>7965</v>
      </c>
      <c r="AI451" s="220">
        <v>7965</v>
      </c>
      <c r="AJ451" s="220">
        <v>7965</v>
      </c>
      <c r="AK451" s="220">
        <v>7965</v>
      </c>
      <c r="AL451" s="220">
        <v>7965</v>
      </c>
      <c r="AM451" s="220">
        <v>7965</v>
      </c>
      <c r="AN451" s="220">
        <v>7965</v>
      </c>
      <c r="AO451" s="220">
        <v>7965</v>
      </c>
      <c r="AP451" s="220">
        <v>7965</v>
      </c>
      <c r="AQ451" s="220">
        <v>7965</v>
      </c>
      <c r="AR451" s="220">
        <v>7965</v>
      </c>
      <c r="AS451" s="220">
        <v>7965</v>
      </c>
      <c r="AT451" s="220">
        <v>7965</v>
      </c>
      <c r="AU451" s="220">
        <v>7965</v>
      </c>
      <c r="AV451" s="220">
        <v>7965</v>
      </c>
      <c r="AW451" s="220">
        <v>7965</v>
      </c>
      <c r="AX451" s="220">
        <v>7965</v>
      </c>
      <c r="AY451" s="220">
        <v>7965</v>
      </c>
      <c r="AZ451" s="220">
        <v>7965</v>
      </c>
      <c r="BA451" s="220">
        <v>7965</v>
      </c>
      <c r="BB451" s="220">
        <v>7965</v>
      </c>
      <c r="BC451" s="220">
        <v>7965</v>
      </c>
      <c r="BD451" s="220">
        <v>7965</v>
      </c>
      <c r="BE451" s="220">
        <v>7965</v>
      </c>
      <c r="BF451" s="220">
        <v>7965</v>
      </c>
      <c r="BG451" s="220">
        <v>7965</v>
      </c>
      <c r="BH451" s="220">
        <v>7965</v>
      </c>
      <c r="BI451" s="220">
        <v>7965</v>
      </c>
      <c r="BJ451" s="220">
        <v>7965</v>
      </c>
      <c r="BK451" s="220">
        <v>7965</v>
      </c>
      <c r="BL451" s="220">
        <v>7965</v>
      </c>
      <c r="BM451" s="220">
        <v>7965</v>
      </c>
      <c r="BN451" s="220">
        <v>7965</v>
      </c>
      <c r="BO451" s="220">
        <v>7965</v>
      </c>
      <c r="BP451" s="220">
        <v>7965</v>
      </c>
      <c r="BQ451" s="220">
        <v>7965</v>
      </c>
      <c r="BR451" s="220">
        <v>7965</v>
      </c>
      <c r="BS451" s="220">
        <v>7965</v>
      </c>
      <c r="BT451" s="220">
        <v>7965</v>
      </c>
      <c r="BU451" s="220">
        <v>7965</v>
      </c>
      <c r="BV451" s="220">
        <v>7965</v>
      </c>
      <c r="BW451" s="220">
        <v>7965</v>
      </c>
      <c r="BX451" s="220">
        <v>7965</v>
      </c>
      <c r="BY451" s="220">
        <v>7965</v>
      </c>
      <c r="BZ451" s="220">
        <v>7965</v>
      </c>
      <c r="CA451" s="220">
        <v>7965</v>
      </c>
      <c r="CB451" s="220">
        <v>7965</v>
      </c>
      <c r="CC451" s="220">
        <v>7965</v>
      </c>
      <c r="CD451" s="220">
        <v>7965</v>
      </c>
      <c r="CE451" s="220">
        <v>7965</v>
      </c>
      <c r="CF451" s="220">
        <v>7965</v>
      </c>
      <c r="CG451" s="220">
        <v>7965</v>
      </c>
      <c r="CH451" s="220">
        <v>7965</v>
      </c>
      <c r="CI451" s="220">
        <v>7965</v>
      </c>
      <c r="CJ451" s="220">
        <v>7965</v>
      </c>
      <c r="CK451" s="220">
        <v>7965</v>
      </c>
      <c r="CL451" s="220">
        <v>7965</v>
      </c>
      <c r="CM451" s="220">
        <v>7965</v>
      </c>
      <c r="CN451" s="220">
        <v>7965</v>
      </c>
      <c r="CO451" s="220">
        <v>7965</v>
      </c>
      <c r="CP451" s="220">
        <v>7965</v>
      </c>
      <c r="CQ451" s="220">
        <v>7965</v>
      </c>
      <c r="CR451" s="220">
        <v>7965</v>
      </c>
      <c r="CS451" s="220">
        <v>7965</v>
      </c>
      <c r="CT451" s="220">
        <v>7965</v>
      </c>
      <c r="CU451" s="220">
        <v>7965</v>
      </c>
      <c r="CV451" s="220">
        <v>7965</v>
      </c>
      <c r="CW451" s="220">
        <v>7965</v>
      </c>
      <c r="CX451" s="220">
        <v>7965</v>
      </c>
      <c r="CY451" s="220">
        <v>7965</v>
      </c>
      <c r="CZ451" s="220">
        <v>7965</v>
      </c>
      <c r="DA451" s="220">
        <v>7965</v>
      </c>
      <c r="DB451" s="220">
        <v>7965</v>
      </c>
      <c r="DC451" s="220">
        <v>7965</v>
      </c>
      <c r="DD451" s="220">
        <v>7965</v>
      </c>
      <c r="DE451" s="220">
        <v>7965</v>
      </c>
      <c r="DF451" s="220">
        <v>7965</v>
      </c>
      <c r="DG451" s="220">
        <v>7965</v>
      </c>
      <c r="DH451" s="220">
        <v>7965</v>
      </c>
      <c r="DI451" s="220">
        <v>7965</v>
      </c>
      <c r="DJ451" s="220">
        <v>7965</v>
      </c>
      <c r="DK451" s="220">
        <v>7965</v>
      </c>
      <c r="DL451" s="220">
        <v>7965</v>
      </c>
      <c r="DM451" s="220">
        <v>7965</v>
      </c>
      <c r="DN451" s="220">
        <v>7965</v>
      </c>
      <c r="DO451" s="220">
        <v>7965</v>
      </c>
      <c r="DP451" s="220">
        <v>7965</v>
      </c>
      <c r="DQ451" s="220">
        <v>7965</v>
      </c>
      <c r="DR451" s="220">
        <v>7965</v>
      </c>
      <c r="DS451" s="220">
        <v>7965</v>
      </c>
      <c r="DT451" s="220">
        <v>7938</v>
      </c>
      <c r="DU451" s="220">
        <v>7938</v>
      </c>
      <c r="DV451" s="220">
        <v>7938</v>
      </c>
      <c r="DW451" s="220">
        <v>7948</v>
      </c>
      <c r="DX451" s="220">
        <v>7948</v>
      </c>
      <c r="DY451" s="220">
        <v>7941</v>
      </c>
      <c r="DZ451" s="220">
        <v>7941</v>
      </c>
      <c r="EA451" s="220">
        <v>7935</v>
      </c>
      <c r="EB451" s="220">
        <v>7935</v>
      </c>
      <c r="EC451" s="220">
        <v>7935</v>
      </c>
      <c r="ED451" s="220">
        <v>7935</v>
      </c>
      <c r="EE451" s="220">
        <v>7935</v>
      </c>
      <c r="EF451" s="220">
        <v>7935</v>
      </c>
      <c r="EG451" s="220">
        <v>7935</v>
      </c>
      <c r="EH451" s="220">
        <v>7935</v>
      </c>
      <c r="EI451" s="220">
        <v>7935</v>
      </c>
      <c r="EJ451" s="220">
        <v>7935</v>
      </c>
      <c r="EK451" s="220">
        <v>7935</v>
      </c>
      <c r="EL451" s="220">
        <v>7935</v>
      </c>
      <c r="EM451" s="220">
        <v>7935</v>
      </c>
      <c r="EN451" s="242">
        <v>7935</v>
      </c>
      <c r="EO451" s="232">
        <v>7935</v>
      </c>
      <c r="EP451" s="227">
        <v>7935</v>
      </c>
      <c r="EQ451" s="154">
        <v>7935</v>
      </c>
      <c r="ER451" s="154">
        <v>7935</v>
      </c>
      <c r="ES451" s="154">
        <v>7935</v>
      </c>
      <c r="ET451" s="154">
        <v>7935</v>
      </c>
      <c r="EU451" s="154">
        <v>7935</v>
      </c>
      <c r="EV451" s="166">
        <v>7935</v>
      </c>
      <c r="EW451" s="166">
        <v>7935</v>
      </c>
      <c r="EX451" s="166">
        <v>7935</v>
      </c>
      <c r="EY451" s="166">
        <v>7935</v>
      </c>
      <c r="EZ451" s="166">
        <v>7935</v>
      </c>
      <c r="FA451" s="166">
        <v>7935</v>
      </c>
      <c r="FB451" s="154">
        <v>7935</v>
      </c>
      <c r="FC451" s="166">
        <v>7935</v>
      </c>
      <c r="FD451" s="166">
        <v>7935</v>
      </c>
      <c r="FE451" s="154">
        <v>7935</v>
      </c>
      <c r="FF451" s="154">
        <v>7935</v>
      </c>
      <c r="FG451" s="154">
        <v>7935</v>
      </c>
      <c r="FH451" s="154">
        <v>7935</v>
      </c>
      <c r="FI451" s="166">
        <v>7935</v>
      </c>
      <c r="FJ451" s="154">
        <v>7935</v>
      </c>
      <c r="FK451" s="154">
        <v>7935</v>
      </c>
      <c r="FL451" s="154">
        <v>7935</v>
      </c>
      <c r="FM451" s="154">
        <v>7935</v>
      </c>
      <c r="FN451" s="154">
        <v>7935</v>
      </c>
      <c r="FO451" s="154">
        <v>7935</v>
      </c>
      <c r="FP451" s="154">
        <v>7935</v>
      </c>
      <c r="FQ451" s="154">
        <v>7935</v>
      </c>
      <c r="FR451" s="166">
        <v>7935</v>
      </c>
      <c r="FS451" s="166">
        <v>7935</v>
      </c>
      <c r="FT451" s="166">
        <v>7935</v>
      </c>
      <c r="FU451" s="166">
        <v>7935</v>
      </c>
      <c r="FV451" s="166">
        <v>7935</v>
      </c>
      <c r="FW451" s="166">
        <v>7935</v>
      </c>
      <c r="FX451" s="166">
        <v>7935</v>
      </c>
      <c r="FY451" s="166">
        <v>7935</v>
      </c>
      <c r="FZ451" s="166">
        <v>7935</v>
      </c>
      <c r="GA451" s="166">
        <v>7935</v>
      </c>
      <c r="GB451" s="166">
        <v>7935</v>
      </c>
      <c r="GC451" s="166">
        <v>7935</v>
      </c>
      <c r="GD451" s="166">
        <v>7935</v>
      </c>
      <c r="GE451" s="166">
        <v>7935</v>
      </c>
      <c r="GF451" s="166">
        <v>7935</v>
      </c>
      <c r="GG451" s="166">
        <v>7935</v>
      </c>
      <c r="GH451" s="166">
        <v>7935</v>
      </c>
      <c r="GI451" s="166">
        <v>7935</v>
      </c>
      <c r="GJ451" s="166">
        <v>7935</v>
      </c>
      <c r="GK451" s="166">
        <v>7935</v>
      </c>
      <c r="GL451" s="166">
        <v>7935</v>
      </c>
      <c r="GM451" s="166">
        <v>7936</v>
      </c>
      <c r="GN451" s="166">
        <v>7936</v>
      </c>
      <c r="GO451" s="166">
        <v>7936</v>
      </c>
      <c r="GP451" s="166">
        <v>7936</v>
      </c>
      <c r="GQ451" s="166">
        <v>7936</v>
      </c>
      <c r="GR451" s="166">
        <v>7936</v>
      </c>
      <c r="GS451" s="166">
        <v>7936</v>
      </c>
      <c r="GT451" s="166">
        <v>7936</v>
      </c>
      <c r="GU451" s="166">
        <v>7936</v>
      </c>
      <c r="GV451" s="166">
        <v>7936</v>
      </c>
      <c r="GW451" s="166">
        <v>7936</v>
      </c>
      <c r="GX451" s="166">
        <v>7936</v>
      </c>
      <c r="GY451" s="166">
        <v>7936</v>
      </c>
      <c r="GZ451" s="166">
        <v>7936</v>
      </c>
      <c r="HA451" s="166">
        <v>7936</v>
      </c>
      <c r="HB451" s="166">
        <v>7936</v>
      </c>
      <c r="HC451" s="166">
        <v>7936</v>
      </c>
      <c r="HD451" s="166">
        <v>7936</v>
      </c>
      <c r="HE451" s="166">
        <v>7936</v>
      </c>
      <c r="HF451" s="166">
        <v>7936</v>
      </c>
      <c r="HG451" s="154">
        <v>7936</v>
      </c>
      <c r="HH451" s="154">
        <v>7937</v>
      </c>
      <c r="HI451" s="166">
        <v>7937</v>
      </c>
      <c r="HJ451" s="154">
        <v>7938</v>
      </c>
      <c r="HK451" s="154">
        <v>7937</v>
      </c>
      <c r="HL451" s="166">
        <v>7939</v>
      </c>
      <c r="HM451" s="154">
        <v>7942</v>
      </c>
      <c r="HN451" s="154">
        <v>7941</v>
      </c>
      <c r="HO451" s="166">
        <v>7941</v>
      </c>
      <c r="HP451" s="154">
        <v>7941</v>
      </c>
      <c r="HQ451" s="154">
        <v>7941</v>
      </c>
      <c r="HR451" s="166">
        <v>7941</v>
      </c>
      <c r="HS451" s="154">
        <v>7941</v>
      </c>
      <c r="HT451" s="148">
        <v>7941</v>
      </c>
      <c r="HU451" s="148">
        <v>7939</v>
      </c>
      <c r="HV451" s="148">
        <v>7936</v>
      </c>
      <c r="HW451" s="166">
        <v>7934</v>
      </c>
    </row>
    <row r="452" spans="1:231">
      <c r="A452" s="145">
        <f t="shared" si="56"/>
        <v>44228</v>
      </c>
      <c r="B452" s="220">
        <f>'Age&amp;Sex by occurrence date'!$DOT22</f>
        <v>9549</v>
      </c>
      <c r="C452" s="220">
        <v>7983</v>
      </c>
      <c r="D452" s="220">
        <v>7983</v>
      </c>
      <c r="E452" s="220">
        <v>7983</v>
      </c>
      <c r="F452" s="220">
        <v>7983</v>
      </c>
      <c r="G452" s="220">
        <v>7983</v>
      </c>
      <c r="H452" s="220">
        <v>7983</v>
      </c>
      <c r="I452" s="220">
        <v>7983</v>
      </c>
      <c r="J452" s="220">
        <v>7983</v>
      </c>
      <c r="K452" s="220">
        <v>7983</v>
      </c>
      <c r="L452" s="220">
        <v>7983</v>
      </c>
      <c r="M452" s="220">
        <v>7983</v>
      </c>
      <c r="N452" s="220">
        <v>7983</v>
      </c>
      <c r="O452" s="220">
        <v>7983</v>
      </c>
      <c r="P452" s="220">
        <v>7983</v>
      </c>
      <c r="Q452" s="220">
        <v>7983</v>
      </c>
      <c r="R452" s="220">
        <v>7983</v>
      </c>
      <c r="S452" s="220">
        <v>7983</v>
      </c>
      <c r="T452" s="220">
        <v>7983</v>
      </c>
      <c r="U452" s="220">
        <v>7983</v>
      </c>
      <c r="V452" s="220">
        <v>7982</v>
      </c>
      <c r="W452" s="220">
        <v>7982</v>
      </c>
      <c r="X452" s="220">
        <v>7982</v>
      </c>
      <c r="Y452" s="220">
        <v>7982</v>
      </c>
      <c r="Z452" s="220">
        <v>7982</v>
      </c>
      <c r="AA452" s="220">
        <v>7982</v>
      </c>
      <c r="AB452" s="220">
        <v>7925</v>
      </c>
      <c r="AC452" s="220">
        <v>7925</v>
      </c>
      <c r="AD452" s="220">
        <v>7925</v>
      </c>
      <c r="AE452" s="220">
        <v>7924</v>
      </c>
      <c r="AF452" s="220">
        <v>7924</v>
      </c>
      <c r="AG452" s="220">
        <v>7924</v>
      </c>
      <c r="AH452" s="220">
        <v>7924</v>
      </c>
      <c r="AI452" s="220">
        <v>7924</v>
      </c>
      <c r="AJ452" s="220">
        <v>7924</v>
      </c>
      <c r="AK452" s="220">
        <v>7924</v>
      </c>
      <c r="AL452" s="220">
        <v>7924</v>
      </c>
      <c r="AM452" s="220">
        <v>7924</v>
      </c>
      <c r="AN452" s="220">
        <v>7924</v>
      </c>
      <c r="AO452" s="220">
        <v>7924</v>
      </c>
      <c r="AP452" s="220">
        <v>7924</v>
      </c>
      <c r="AQ452" s="220">
        <v>7924</v>
      </c>
      <c r="AR452" s="220">
        <v>7924</v>
      </c>
      <c r="AS452" s="220">
        <v>7924</v>
      </c>
      <c r="AT452" s="220">
        <v>7924</v>
      </c>
      <c r="AU452" s="220">
        <v>7924</v>
      </c>
      <c r="AV452" s="220">
        <v>7924</v>
      </c>
      <c r="AW452" s="220">
        <v>7924</v>
      </c>
      <c r="AX452" s="220">
        <v>7924</v>
      </c>
      <c r="AY452" s="220">
        <v>7924</v>
      </c>
      <c r="AZ452" s="220">
        <v>7924</v>
      </c>
      <c r="BA452" s="220">
        <v>7924</v>
      </c>
      <c r="BB452" s="220">
        <v>7924</v>
      </c>
      <c r="BC452" s="220">
        <v>7924</v>
      </c>
      <c r="BD452" s="220">
        <v>7924</v>
      </c>
      <c r="BE452" s="220">
        <v>7924</v>
      </c>
      <c r="BF452" s="220">
        <v>7924</v>
      </c>
      <c r="BG452" s="220">
        <v>7924</v>
      </c>
      <c r="BH452" s="220">
        <v>7924</v>
      </c>
      <c r="BI452" s="220">
        <v>7924</v>
      </c>
      <c r="BJ452" s="220">
        <v>7924</v>
      </c>
      <c r="BK452" s="220">
        <v>7924</v>
      </c>
      <c r="BL452" s="220">
        <v>7924</v>
      </c>
      <c r="BM452" s="220">
        <v>7924</v>
      </c>
      <c r="BN452" s="220">
        <v>7924</v>
      </c>
      <c r="BO452" s="220">
        <v>7924</v>
      </c>
      <c r="BP452" s="220">
        <v>7924</v>
      </c>
      <c r="BQ452" s="220">
        <v>7924</v>
      </c>
      <c r="BR452" s="220">
        <v>7924</v>
      </c>
      <c r="BS452" s="220">
        <v>7924</v>
      </c>
      <c r="BT452" s="220">
        <v>7924</v>
      </c>
      <c r="BU452" s="220">
        <v>7924</v>
      </c>
      <c r="BV452" s="220">
        <v>7924</v>
      </c>
      <c r="BW452" s="220">
        <v>7924</v>
      </c>
      <c r="BX452" s="220">
        <v>7924</v>
      </c>
      <c r="BY452" s="220">
        <v>7924</v>
      </c>
      <c r="BZ452" s="220">
        <v>7924</v>
      </c>
      <c r="CA452" s="220">
        <v>7924</v>
      </c>
      <c r="CB452" s="220">
        <v>7924</v>
      </c>
      <c r="CC452" s="220">
        <v>7924</v>
      </c>
      <c r="CD452" s="220">
        <v>7924</v>
      </c>
      <c r="CE452" s="220">
        <v>7924</v>
      </c>
      <c r="CF452" s="220">
        <v>7924</v>
      </c>
      <c r="CG452" s="220">
        <v>7924</v>
      </c>
      <c r="CH452" s="220">
        <v>7924</v>
      </c>
      <c r="CI452" s="220">
        <v>7924</v>
      </c>
      <c r="CJ452" s="220">
        <v>7924</v>
      </c>
      <c r="CK452" s="220">
        <v>7924</v>
      </c>
      <c r="CL452" s="220">
        <v>7924</v>
      </c>
      <c r="CM452" s="220">
        <v>7924</v>
      </c>
      <c r="CN452" s="220">
        <v>7924</v>
      </c>
      <c r="CO452" s="220">
        <v>7924</v>
      </c>
      <c r="CP452" s="220">
        <v>7924</v>
      </c>
      <c r="CQ452" s="220">
        <v>7924</v>
      </c>
      <c r="CR452" s="220">
        <v>7924</v>
      </c>
      <c r="CS452" s="220">
        <v>7924</v>
      </c>
      <c r="CT452" s="220">
        <v>7924</v>
      </c>
      <c r="CU452" s="220">
        <v>7924</v>
      </c>
      <c r="CV452" s="220">
        <v>7924</v>
      </c>
      <c r="CW452" s="220">
        <v>7924</v>
      </c>
      <c r="CX452" s="220">
        <v>7924</v>
      </c>
      <c r="CY452" s="220">
        <v>7924</v>
      </c>
      <c r="CZ452" s="220">
        <v>7924</v>
      </c>
      <c r="DA452" s="220">
        <v>7924</v>
      </c>
      <c r="DB452" s="220">
        <v>7924</v>
      </c>
      <c r="DC452" s="220">
        <v>7924</v>
      </c>
      <c r="DD452" s="220">
        <v>7924</v>
      </c>
      <c r="DE452" s="220">
        <v>7924</v>
      </c>
      <c r="DF452" s="220">
        <v>7924</v>
      </c>
      <c r="DG452" s="220">
        <v>7924</v>
      </c>
      <c r="DH452" s="220">
        <v>7924</v>
      </c>
      <c r="DI452" s="220">
        <v>7924</v>
      </c>
      <c r="DJ452" s="220">
        <v>7924</v>
      </c>
      <c r="DK452" s="220">
        <v>7924</v>
      </c>
      <c r="DL452" s="220">
        <v>7924</v>
      </c>
      <c r="DM452" s="220">
        <v>7924</v>
      </c>
      <c r="DN452" s="220">
        <v>7924</v>
      </c>
      <c r="DO452" s="220">
        <v>7924</v>
      </c>
      <c r="DP452" s="220">
        <v>7924</v>
      </c>
      <c r="DQ452" s="220">
        <v>7924</v>
      </c>
      <c r="DR452" s="220">
        <v>7924</v>
      </c>
      <c r="DS452" s="220">
        <v>7924</v>
      </c>
      <c r="DT452" s="220">
        <v>7897</v>
      </c>
      <c r="DU452" s="220">
        <v>7897</v>
      </c>
      <c r="DV452" s="220">
        <v>7897</v>
      </c>
      <c r="DW452" s="220">
        <v>7907</v>
      </c>
      <c r="DX452" s="220">
        <v>7907</v>
      </c>
      <c r="DY452" s="220">
        <v>7900</v>
      </c>
      <c r="DZ452" s="220">
        <v>7900</v>
      </c>
      <c r="EA452" s="220">
        <v>7894</v>
      </c>
      <c r="EB452" s="220">
        <v>7894</v>
      </c>
      <c r="EC452" s="220">
        <v>7894</v>
      </c>
      <c r="ED452" s="220">
        <v>7894</v>
      </c>
      <c r="EE452" s="220">
        <v>7894</v>
      </c>
      <c r="EF452" s="220">
        <v>7894</v>
      </c>
      <c r="EG452" s="220">
        <v>7894</v>
      </c>
      <c r="EH452" s="220">
        <v>7894</v>
      </c>
      <c r="EI452" s="220">
        <v>7894</v>
      </c>
      <c r="EJ452" s="220">
        <v>7894</v>
      </c>
      <c r="EK452" s="220">
        <v>7894</v>
      </c>
      <c r="EL452" s="220">
        <v>7894</v>
      </c>
      <c r="EM452" s="220">
        <v>7894</v>
      </c>
      <c r="EN452" s="242">
        <v>7894</v>
      </c>
      <c r="EO452" s="232">
        <v>7894</v>
      </c>
      <c r="EP452" s="228">
        <v>7894</v>
      </c>
      <c r="EQ452" s="166">
        <v>7894</v>
      </c>
      <c r="ER452" s="166">
        <v>7894</v>
      </c>
      <c r="ES452" s="166">
        <v>7894</v>
      </c>
      <c r="ET452" s="166">
        <v>7894</v>
      </c>
      <c r="EU452" s="166">
        <v>7894</v>
      </c>
      <c r="EV452" s="154">
        <v>7894</v>
      </c>
      <c r="EW452" s="154">
        <v>7894</v>
      </c>
      <c r="EX452" s="154">
        <v>7894</v>
      </c>
      <c r="EY452" s="154">
        <v>7894</v>
      </c>
      <c r="EZ452" s="154">
        <v>7894</v>
      </c>
      <c r="FA452" s="154">
        <v>7894</v>
      </c>
      <c r="FB452" s="154">
        <v>7894</v>
      </c>
      <c r="FC452" s="154">
        <v>7894</v>
      </c>
      <c r="FD452" s="154">
        <v>7894</v>
      </c>
      <c r="FE452" s="154">
        <v>7894</v>
      </c>
      <c r="FF452" s="154">
        <v>7894</v>
      </c>
      <c r="FG452" s="166">
        <v>7894</v>
      </c>
      <c r="FH452" s="154">
        <v>7894</v>
      </c>
      <c r="FI452" s="154">
        <v>7894</v>
      </c>
      <c r="FJ452" s="166">
        <v>7894</v>
      </c>
      <c r="FK452" s="166">
        <v>7894</v>
      </c>
      <c r="FL452" s="166">
        <v>7894</v>
      </c>
      <c r="FM452" s="166">
        <v>7894</v>
      </c>
      <c r="FN452" s="166">
        <v>7894</v>
      </c>
      <c r="FO452" s="166">
        <v>7894</v>
      </c>
      <c r="FP452" s="166">
        <v>7894</v>
      </c>
      <c r="FQ452" s="166">
        <v>7894</v>
      </c>
      <c r="FR452" s="154">
        <v>7894</v>
      </c>
      <c r="FS452" s="154">
        <v>7894</v>
      </c>
      <c r="FT452" s="154">
        <v>7894</v>
      </c>
      <c r="FU452" s="154">
        <v>7894</v>
      </c>
      <c r="FV452" s="154">
        <v>7894</v>
      </c>
      <c r="FW452" s="154">
        <v>7894</v>
      </c>
      <c r="FX452" s="154">
        <v>7894</v>
      </c>
      <c r="FY452" s="166">
        <v>7894</v>
      </c>
      <c r="FZ452" s="166">
        <v>7894</v>
      </c>
      <c r="GA452" s="166">
        <v>7894</v>
      </c>
      <c r="GB452" s="166">
        <v>7894</v>
      </c>
      <c r="GC452" s="166">
        <v>7894</v>
      </c>
      <c r="GD452" s="166">
        <v>7894</v>
      </c>
      <c r="GE452" s="166">
        <v>7894</v>
      </c>
      <c r="GF452" s="166">
        <v>7894</v>
      </c>
      <c r="GG452" s="166">
        <v>7894</v>
      </c>
      <c r="GH452" s="166">
        <v>7894</v>
      </c>
      <c r="GI452" s="166">
        <v>7894</v>
      </c>
      <c r="GJ452" s="166">
        <v>7894</v>
      </c>
      <c r="GK452" s="154">
        <v>7894</v>
      </c>
      <c r="GL452" s="154">
        <v>7894</v>
      </c>
      <c r="GM452" s="154">
        <v>7895</v>
      </c>
      <c r="GN452" s="154">
        <v>7895</v>
      </c>
      <c r="GO452" s="154">
        <v>7895</v>
      </c>
      <c r="GP452" s="154">
        <v>7895</v>
      </c>
      <c r="GQ452" s="154">
        <v>7895</v>
      </c>
      <c r="GR452" s="154">
        <v>7895</v>
      </c>
      <c r="GS452" s="154">
        <v>7895</v>
      </c>
      <c r="GT452" s="166">
        <v>7895</v>
      </c>
      <c r="GU452" s="166">
        <v>7895</v>
      </c>
      <c r="GV452" s="166">
        <v>7895</v>
      </c>
      <c r="GW452" s="166">
        <v>7895</v>
      </c>
      <c r="GX452" s="166">
        <v>7895</v>
      </c>
      <c r="GY452" s="166">
        <v>7895</v>
      </c>
      <c r="GZ452" s="166">
        <v>7895</v>
      </c>
      <c r="HA452" s="166">
        <v>7895</v>
      </c>
      <c r="HB452" s="166">
        <v>7895</v>
      </c>
      <c r="HC452" s="166">
        <v>7895</v>
      </c>
      <c r="HD452" s="166">
        <v>7895</v>
      </c>
      <c r="HE452" s="166">
        <v>7895</v>
      </c>
      <c r="HF452" s="166">
        <v>7895</v>
      </c>
      <c r="HG452" s="154">
        <v>7895</v>
      </c>
      <c r="HH452" s="154">
        <v>7896</v>
      </c>
      <c r="HI452" s="166">
        <v>7896</v>
      </c>
      <c r="HJ452" s="154">
        <v>7897</v>
      </c>
      <c r="HK452" s="154">
        <v>7896</v>
      </c>
      <c r="HL452" s="166">
        <v>7898</v>
      </c>
      <c r="HM452" s="154">
        <v>7901</v>
      </c>
      <c r="HN452" s="154">
        <v>7900</v>
      </c>
      <c r="HO452" s="166">
        <v>7900</v>
      </c>
      <c r="HP452" s="154">
        <v>7900</v>
      </c>
      <c r="HQ452" s="154">
        <v>7900</v>
      </c>
      <c r="HR452" s="166">
        <v>7900</v>
      </c>
      <c r="HS452" s="154">
        <v>7900</v>
      </c>
      <c r="HT452" s="148">
        <v>7900</v>
      </c>
      <c r="HU452" s="148">
        <v>7898</v>
      </c>
      <c r="HV452" s="148">
        <v>7895</v>
      </c>
      <c r="HW452" s="166">
        <v>7893</v>
      </c>
    </row>
    <row r="453" spans="1:231">
      <c r="A453" s="145">
        <f t="shared" si="56"/>
        <v>44227</v>
      </c>
      <c r="B453" s="220">
        <f>'Age&amp;Sex by occurrence date'!$DPA22</f>
        <v>9498</v>
      </c>
      <c r="C453" s="220">
        <v>7944</v>
      </c>
      <c r="D453" s="220">
        <v>7944</v>
      </c>
      <c r="E453" s="220">
        <v>7944</v>
      </c>
      <c r="F453" s="220">
        <v>7944</v>
      </c>
      <c r="G453" s="220">
        <v>7944</v>
      </c>
      <c r="H453" s="220">
        <v>7944</v>
      </c>
      <c r="I453" s="220">
        <v>7944</v>
      </c>
      <c r="J453" s="220">
        <v>7944</v>
      </c>
      <c r="K453" s="220">
        <v>7944</v>
      </c>
      <c r="L453" s="220">
        <v>7944</v>
      </c>
      <c r="M453" s="220">
        <v>7944</v>
      </c>
      <c r="N453" s="220">
        <v>7944</v>
      </c>
      <c r="O453" s="220">
        <v>7944</v>
      </c>
      <c r="P453" s="220">
        <v>7944</v>
      </c>
      <c r="Q453" s="220">
        <v>7944</v>
      </c>
      <c r="R453" s="220">
        <v>7944</v>
      </c>
      <c r="S453" s="220">
        <v>7944</v>
      </c>
      <c r="T453" s="220">
        <v>7944</v>
      </c>
      <c r="U453" s="220">
        <v>7944</v>
      </c>
      <c r="V453" s="220">
        <v>7943</v>
      </c>
      <c r="W453" s="220">
        <v>7943</v>
      </c>
      <c r="X453" s="220">
        <v>7943</v>
      </c>
      <c r="Y453" s="220">
        <v>7943</v>
      </c>
      <c r="Z453" s="220">
        <v>7943</v>
      </c>
      <c r="AA453" s="220">
        <v>7943</v>
      </c>
      <c r="AB453" s="220">
        <v>7887</v>
      </c>
      <c r="AC453" s="220">
        <v>7887</v>
      </c>
      <c r="AD453" s="220">
        <v>7887</v>
      </c>
      <c r="AE453" s="220">
        <v>7886</v>
      </c>
      <c r="AF453" s="220">
        <v>7886</v>
      </c>
      <c r="AG453" s="220">
        <v>7886</v>
      </c>
      <c r="AH453" s="220">
        <v>7886</v>
      </c>
      <c r="AI453" s="220">
        <v>7886</v>
      </c>
      <c r="AJ453" s="220">
        <v>7886</v>
      </c>
      <c r="AK453" s="220">
        <v>7886</v>
      </c>
      <c r="AL453" s="220">
        <v>7886</v>
      </c>
      <c r="AM453" s="220">
        <v>7886</v>
      </c>
      <c r="AN453" s="220">
        <v>7886</v>
      </c>
      <c r="AO453" s="220">
        <v>7886</v>
      </c>
      <c r="AP453" s="220">
        <v>7886</v>
      </c>
      <c r="AQ453" s="220">
        <v>7886</v>
      </c>
      <c r="AR453" s="220">
        <v>7886</v>
      </c>
      <c r="AS453" s="220">
        <v>7886</v>
      </c>
      <c r="AT453" s="220">
        <v>7886</v>
      </c>
      <c r="AU453" s="220">
        <v>7886</v>
      </c>
      <c r="AV453" s="220">
        <v>7886</v>
      </c>
      <c r="AW453" s="220">
        <v>7886</v>
      </c>
      <c r="AX453" s="220">
        <v>7886</v>
      </c>
      <c r="AY453" s="220">
        <v>7886</v>
      </c>
      <c r="AZ453" s="220">
        <v>7886</v>
      </c>
      <c r="BA453" s="220">
        <v>7886</v>
      </c>
      <c r="BB453" s="220">
        <v>7886</v>
      </c>
      <c r="BC453" s="220">
        <v>7886</v>
      </c>
      <c r="BD453" s="220">
        <v>7886</v>
      </c>
      <c r="BE453" s="220">
        <v>7886</v>
      </c>
      <c r="BF453" s="220">
        <v>7886</v>
      </c>
      <c r="BG453" s="220">
        <v>7886</v>
      </c>
      <c r="BH453" s="220">
        <v>7886</v>
      </c>
      <c r="BI453" s="220">
        <v>7886</v>
      </c>
      <c r="BJ453" s="220">
        <v>7886</v>
      </c>
      <c r="BK453" s="220">
        <v>7886</v>
      </c>
      <c r="BL453" s="220">
        <v>7886</v>
      </c>
      <c r="BM453" s="220">
        <v>7886</v>
      </c>
      <c r="BN453" s="220">
        <v>7886</v>
      </c>
      <c r="BO453" s="220">
        <v>7886</v>
      </c>
      <c r="BP453" s="220">
        <v>7886</v>
      </c>
      <c r="BQ453" s="220">
        <v>7886</v>
      </c>
      <c r="BR453" s="220">
        <v>7886</v>
      </c>
      <c r="BS453" s="220">
        <v>7886</v>
      </c>
      <c r="BT453" s="220">
        <v>7886</v>
      </c>
      <c r="BU453" s="220">
        <v>7886</v>
      </c>
      <c r="BV453" s="220">
        <v>7886</v>
      </c>
      <c r="BW453" s="220">
        <v>7886</v>
      </c>
      <c r="BX453" s="220">
        <v>7886</v>
      </c>
      <c r="BY453" s="220">
        <v>7886</v>
      </c>
      <c r="BZ453" s="220">
        <v>7886</v>
      </c>
      <c r="CA453" s="220">
        <v>7886</v>
      </c>
      <c r="CB453" s="220">
        <v>7886</v>
      </c>
      <c r="CC453" s="220">
        <v>7886</v>
      </c>
      <c r="CD453" s="220">
        <v>7886</v>
      </c>
      <c r="CE453" s="220">
        <v>7886</v>
      </c>
      <c r="CF453" s="220">
        <v>7886</v>
      </c>
      <c r="CG453" s="220">
        <v>7886</v>
      </c>
      <c r="CH453" s="220">
        <v>7886</v>
      </c>
      <c r="CI453" s="220">
        <v>7886</v>
      </c>
      <c r="CJ453" s="220">
        <v>7886</v>
      </c>
      <c r="CK453" s="220">
        <v>7886</v>
      </c>
      <c r="CL453" s="220">
        <v>7886</v>
      </c>
      <c r="CM453" s="220">
        <v>7886</v>
      </c>
      <c r="CN453" s="220">
        <v>7886</v>
      </c>
      <c r="CO453" s="220">
        <v>7886</v>
      </c>
      <c r="CP453" s="220">
        <v>7886</v>
      </c>
      <c r="CQ453" s="220">
        <v>7886</v>
      </c>
      <c r="CR453" s="220">
        <v>7886</v>
      </c>
      <c r="CS453" s="220">
        <v>7886</v>
      </c>
      <c r="CT453" s="220">
        <v>7886</v>
      </c>
      <c r="CU453" s="220">
        <v>7886</v>
      </c>
      <c r="CV453" s="220">
        <v>7886</v>
      </c>
      <c r="CW453" s="220">
        <v>7886</v>
      </c>
      <c r="CX453" s="220">
        <v>7886</v>
      </c>
      <c r="CY453" s="220">
        <v>7886</v>
      </c>
      <c r="CZ453" s="220">
        <v>7886</v>
      </c>
      <c r="DA453" s="220">
        <v>7886</v>
      </c>
      <c r="DB453" s="220">
        <v>7886</v>
      </c>
      <c r="DC453" s="220">
        <v>7886</v>
      </c>
      <c r="DD453" s="220">
        <v>7886</v>
      </c>
      <c r="DE453" s="220">
        <v>7886</v>
      </c>
      <c r="DF453" s="220">
        <v>7886</v>
      </c>
      <c r="DG453" s="220">
        <v>7886</v>
      </c>
      <c r="DH453" s="220">
        <v>7886</v>
      </c>
      <c r="DI453" s="220">
        <v>7886</v>
      </c>
      <c r="DJ453" s="220">
        <v>7886</v>
      </c>
      <c r="DK453" s="220">
        <v>7886</v>
      </c>
      <c r="DL453" s="220">
        <v>7886</v>
      </c>
      <c r="DM453" s="220">
        <v>7886</v>
      </c>
      <c r="DN453" s="220">
        <v>7886</v>
      </c>
      <c r="DO453" s="220">
        <v>7886</v>
      </c>
      <c r="DP453" s="220">
        <v>7886</v>
      </c>
      <c r="DQ453" s="220">
        <v>7886</v>
      </c>
      <c r="DR453" s="220">
        <v>7886</v>
      </c>
      <c r="DS453" s="220">
        <v>7886</v>
      </c>
      <c r="DT453" s="220">
        <v>7859</v>
      </c>
      <c r="DU453" s="220">
        <v>7859</v>
      </c>
      <c r="DV453" s="220">
        <v>7859</v>
      </c>
      <c r="DW453" s="220">
        <v>7869</v>
      </c>
      <c r="DX453" s="220">
        <v>7869</v>
      </c>
      <c r="DY453" s="220">
        <v>7862</v>
      </c>
      <c r="DZ453" s="220">
        <v>7862</v>
      </c>
      <c r="EA453" s="220">
        <v>7856</v>
      </c>
      <c r="EB453" s="220">
        <v>7856</v>
      </c>
      <c r="EC453" s="220">
        <v>7856</v>
      </c>
      <c r="ED453" s="220">
        <v>7856</v>
      </c>
      <c r="EE453" s="220">
        <v>7856</v>
      </c>
      <c r="EF453" s="220">
        <v>7856</v>
      </c>
      <c r="EG453" s="220">
        <v>7856</v>
      </c>
      <c r="EH453" s="220">
        <v>7856</v>
      </c>
      <c r="EI453" s="220">
        <v>7856</v>
      </c>
      <c r="EJ453" s="220">
        <v>7856</v>
      </c>
      <c r="EK453" s="220">
        <v>7856</v>
      </c>
      <c r="EL453" s="220">
        <v>7856</v>
      </c>
      <c r="EM453" s="220">
        <v>7856</v>
      </c>
      <c r="EN453" s="242">
        <v>7856</v>
      </c>
      <c r="EO453" s="232">
        <v>7856</v>
      </c>
      <c r="EP453" s="227">
        <v>7856</v>
      </c>
      <c r="EQ453" s="154">
        <v>7856</v>
      </c>
      <c r="ER453" s="154">
        <v>7856</v>
      </c>
      <c r="ES453" s="154">
        <v>7856</v>
      </c>
      <c r="ET453" s="154">
        <v>7856</v>
      </c>
      <c r="EU453" s="154">
        <v>7856</v>
      </c>
      <c r="EV453" s="154">
        <v>7856</v>
      </c>
      <c r="EW453" s="154">
        <v>7856</v>
      </c>
      <c r="EX453" s="154">
        <v>7856</v>
      </c>
      <c r="EY453" s="154">
        <v>7856</v>
      </c>
      <c r="EZ453" s="154">
        <v>7856</v>
      </c>
      <c r="FA453" s="154">
        <v>7856</v>
      </c>
      <c r="FB453" s="166">
        <v>7856</v>
      </c>
      <c r="FC453" s="166">
        <v>7856</v>
      </c>
      <c r="FD453" s="154">
        <v>7856</v>
      </c>
      <c r="FE453" s="166">
        <v>7856</v>
      </c>
      <c r="FF453" s="154">
        <v>7856</v>
      </c>
      <c r="FG453" s="154">
        <v>7856</v>
      </c>
      <c r="FH453" s="166">
        <v>7856</v>
      </c>
      <c r="FI453" s="154">
        <v>7856</v>
      </c>
      <c r="FJ453" s="154">
        <v>7856</v>
      </c>
      <c r="FK453" s="166">
        <v>7856</v>
      </c>
      <c r="FL453" s="166">
        <v>7856</v>
      </c>
      <c r="FM453" s="166">
        <v>7856</v>
      </c>
      <c r="FN453" s="166">
        <v>7856</v>
      </c>
      <c r="FO453" s="166">
        <v>7856</v>
      </c>
      <c r="FP453" s="166">
        <v>7856</v>
      </c>
      <c r="FQ453" s="166">
        <v>7856</v>
      </c>
      <c r="FR453" s="166">
        <v>7856</v>
      </c>
      <c r="FS453" s="166">
        <v>7856</v>
      </c>
      <c r="FT453" s="166">
        <v>7856</v>
      </c>
      <c r="FU453" s="166">
        <v>7856</v>
      </c>
      <c r="FV453" s="166">
        <v>7856</v>
      </c>
      <c r="FW453" s="166">
        <v>7856</v>
      </c>
      <c r="FX453" s="166">
        <v>7856</v>
      </c>
      <c r="FY453" s="154">
        <v>7856</v>
      </c>
      <c r="FZ453" s="154">
        <v>7856</v>
      </c>
      <c r="GA453" s="154">
        <v>7856</v>
      </c>
      <c r="GB453" s="154">
        <v>7856</v>
      </c>
      <c r="GC453" s="154">
        <v>7856</v>
      </c>
      <c r="GD453" s="154">
        <v>7856</v>
      </c>
      <c r="GE453" s="154">
        <v>7856</v>
      </c>
      <c r="GF453" s="154">
        <v>7856</v>
      </c>
      <c r="GG453" s="154">
        <v>7856</v>
      </c>
      <c r="GH453" s="154">
        <v>7856</v>
      </c>
      <c r="GI453" s="154">
        <v>7856</v>
      </c>
      <c r="GJ453" s="154">
        <v>7856</v>
      </c>
      <c r="GK453" s="154">
        <v>7856</v>
      </c>
      <c r="GL453" s="154">
        <v>7856</v>
      </c>
      <c r="GM453" s="154">
        <v>7857</v>
      </c>
      <c r="GN453" s="154">
        <v>7857</v>
      </c>
      <c r="GO453" s="154">
        <v>7857</v>
      </c>
      <c r="GP453" s="154">
        <v>7857</v>
      </c>
      <c r="GQ453" s="154">
        <v>7857</v>
      </c>
      <c r="GR453" s="154">
        <v>7857</v>
      </c>
      <c r="GS453" s="154">
        <v>7857</v>
      </c>
      <c r="GT453" s="166">
        <v>7857</v>
      </c>
      <c r="GU453" s="166">
        <v>7857</v>
      </c>
      <c r="GV453" s="166">
        <v>7857</v>
      </c>
      <c r="GW453" s="166">
        <v>7857</v>
      </c>
      <c r="GX453" s="166">
        <v>7857</v>
      </c>
      <c r="GY453" s="154">
        <v>7857</v>
      </c>
      <c r="GZ453" s="154">
        <v>7857</v>
      </c>
      <c r="HA453" s="154">
        <v>7857</v>
      </c>
      <c r="HB453" s="154">
        <v>7857</v>
      </c>
      <c r="HC453" s="154">
        <v>7857</v>
      </c>
      <c r="HD453" s="154">
        <v>7857</v>
      </c>
      <c r="HE453" s="154">
        <v>7857</v>
      </c>
      <c r="HF453" s="166">
        <v>7857</v>
      </c>
      <c r="HG453" s="154">
        <v>7857</v>
      </c>
      <c r="HH453" s="154">
        <v>7858</v>
      </c>
      <c r="HI453" s="166">
        <v>7858</v>
      </c>
      <c r="HJ453" s="154">
        <v>7859</v>
      </c>
      <c r="HK453" s="154">
        <v>7858</v>
      </c>
      <c r="HL453" s="166">
        <v>7860</v>
      </c>
      <c r="HM453" s="154">
        <v>7863</v>
      </c>
      <c r="HN453" s="154">
        <v>7862</v>
      </c>
      <c r="HO453" s="166">
        <v>7862</v>
      </c>
      <c r="HP453" s="154">
        <v>7862</v>
      </c>
      <c r="HQ453" s="154">
        <v>7862</v>
      </c>
      <c r="HR453" s="166">
        <v>7862</v>
      </c>
      <c r="HS453" s="154">
        <v>7862</v>
      </c>
      <c r="HT453" s="148">
        <v>7862</v>
      </c>
      <c r="HU453" s="148">
        <v>7860</v>
      </c>
      <c r="HV453" s="148">
        <v>7857</v>
      </c>
      <c r="HW453" s="166">
        <v>7855</v>
      </c>
    </row>
    <row r="454" spans="1:231">
      <c r="A454" s="145">
        <f t="shared" si="56"/>
        <v>44226</v>
      </c>
      <c r="B454" s="220">
        <f>'Age&amp;Sex by occurrence date'!$DPH22</f>
        <v>9440</v>
      </c>
      <c r="C454" s="220">
        <v>7902</v>
      </c>
      <c r="D454" s="220">
        <v>7902</v>
      </c>
      <c r="E454" s="220">
        <v>7902</v>
      </c>
      <c r="F454" s="220">
        <v>7902</v>
      </c>
      <c r="G454" s="220">
        <v>7902</v>
      </c>
      <c r="H454" s="220">
        <v>7902</v>
      </c>
      <c r="I454" s="220">
        <v>7902</v>
      </c>
      <c r="J454" s="220">
        <v>7902</v>
      </c>
      <c r="K454" s="220">
        <v>7902</v>
      </c>
      <c r="L454" s="220">
        <v>7902</v>
      </c>
      <c r="M454" s="220">
        <v>7902</v>
      </c>
      <c r="N454" s="220">
        <v>7902</v>
      </c>
      <c r="O454" s="220">
        <v>7902</v>
      </c>
      <c r="P454" s="220">
        <v>7902</v>
      </c>
      <c r="Q454" s="220">
        <v>7902</v>
      </c>
      <c r="R454" s="220">
        <v>7902</v>
      </c>
      <c r="S454" s="220">
        <v>7902</v>
      </c>
      <c r="T454" s="220">
        <v>7902</v>
      </c>
      <c r="U454" s="220">
        <v>7902</v>
      </c>
      <c r="V454" s="220">
        <v>7901</v>
      </c>
      <c r="W454" s="220">
        <v>7901</v>
      </c>
      <c r="X454" s="220">
        <v>7901</v>
      </c>
      <c r="Y454" s="220">
        <v>7901</v>
      </c>
      <c r="Z454" s="220">
        <v>7901</v>
      </c>
      <c r="AA454" s="220">
        <v>7901</v>
      </c>
      <c r="AB454" s="220">
        <v>7848</v>
      </c>
      <c r="AC454" s="220">
        <v>7848</v>
      </c>
      <c r="AD454" s="220">
        <v>7848</v>
      </c>
      <c r="AE454" s="220">
        <v>7847</v>
      </c>
      <c r="AF454" s="220">
        <v>7847</v>
      </c>
      <c r="AG454" s="220">
        <v>7847</v>
      </c>
      <c r="AH454" s="220">
        <v>7847</v>
      </c>
      <c r="AI454" s="220">
        <v>7847</v>
      </c>
      <c r="AJ454" s="220">
        <v>7847</v>
      </c>
      <c r="AK454" s="220">
        <v>7847</v>
      </c>
      <c r="AL454" s="220">
        <v>7847</v>
      </c>
      <c r="AM454" s="220">
        <v>7847</v>
      </c>
      <c r="AN454" s="220">
        <v>7847</v>
      </c>
      <c r="AO454" s="220">
        <v>7847</v>
      </c>
      <c r="AP454" s="220">
        <v>7847</v>
      </c>
      <c r="AQ454" s="220">
        <v>7847</v>
      </c>
      <c r="AR454" s="220">
        <v>7847</v>
      </c>
      <c r="AS454" s="220">
        <v>7847</v>
      </c>
      <c r="AT454" s="220">
        <v>7847</v>
      </c>
      <c r="AU454" s="220">
        <v>7847</v>
      </c>
      <c r="AV454" s="220">
        <v>7847</v>
      </c>
      <c r="AW454" s="220">
        <v>7847</v>
      </c>
      <c r="AX454" s="220">
        <v>7847</v>
      </c>
      <c r="AY454" s="220">
        <v>7847</v>
      </c>
      <c r="AZ454" s="220">
        <v>7847</v>
      </c>
      <c r="BA454" s="220">
        <v>7847</v>
      </c>
      <c r="BB454" s="220">
        <v>7847</v>
      </c>
      <c r="BC454" s="220">
        <v>7847</v>
      </c>
      <c r="BD454" s="220">
        <v>7847</v>
      </c>
      <c r="BE454" s="220">
        <v>7847</v>
      </c>
      <c r="BF454" s="220">
        <v>7847</v>
      </c>
      <c r="BG454" s="220">
        <v>7847</v>
      </c>
      <c r="BH454" s="220">
        <v>7847</v>
      </c>
      <c r="BI454" s="220">
        <v>7847</v>
      </c>
      <c r="BJ454" s="220">
        <v>7847</v>
      </c>
      <c r="BK454" s="220">
        <v>7847</v>
      </c>
      <c r="BL454" s="220">
        <v>7847</v>
      </c>
      <c r="BM454" s="220">
        <v>7847</v>
      </c>
      <c r="BN454" s="220">
        <v>7847</v>
      </c>
      <c r="BO454" s="220">
        <v>7847</v>
      </c>
      <c r="BP454" s="220">
        <v>7847</v>
      </c>
      <c r="BQ454" s="220">
        <v>7847</v>
      </c>
      <c r="BR454" s="220">
        <v>7847</v>
      </c>
      <c r="BS454" s="220">
        <v>7847</v>
      </c>
      <c r="BT454" s="220">
        <v>7847</v>
      </c>
      <c r="BU454" s="220">
        <v>7847</v>
      </c>
      <c r="BV454" s="220">
        <v>7847</v>
      </c>
      <c r="BW454" s="220">
        <v>7847</v>
      </c>
      <c r="BX454" s="220">
        <v>7847</v>
      </c>
      <c r="BY454" s="220">
        <v>7847</v>
      </c>
      <c r="BZ454" s="220">
        <v>7847</v>
      </c>
      <c r="CA454" s="220">
        <v>7847</v>
      </c>
      <c r="CB454" s="220">
        <v>7847</v>
      </c>
      <c r="CC454" s="220">
        <v>7847</v>
      </c>
      <c r="CD454" s="220">
        <v>7847</v>
      </c>
      <c r="CE454" s="220">
        <v>7847</v>
      </c>
      <c r="CF454" s="220">
        <v>7847</v>
      </c>
      <c r="CG454" s="220">
        <v>7847</v>
      </c>
      <c r="CH454" s="220">
        <v>7847</v>
      </c>
      <c r="CI454" s="220">
        <v>7847</v>
      </c>
      <c r="CJ454" s="220">
        <v>7847</v>
      </c>
      <c r="CK454" s="220">
        <v>7847</v>
      </c>
      <c r="CL454" s="220">
        <v>7847</v>
      </c>
      <c r="CM454" s="220">
        <v>7847</v>
      </c>
      <c r="CN454" s="220">
        <v>7847</v>
      </c>
      <c r="CO454" s="220">
        <v>7847</v>
      </c>
      <c r="CP454" s="220">
        <v>7847</v>
      </c>
      <c r="CQ454" s="220">
        <v>7847</v>
      </c>
      <c r="CR454" s="220">
        <v>7847</v>
      </c>
      <c r="CS454" s="220">
        <v>7847</v>
      </c>
      <c r="CT454" s="220">
        <v>7847</v>
      </c>
      <c r="CU454" s="220">
        <v>7847</v>
      </c>
      <c r="CV454" s="220">
        <v>7847</v>
      </c>
      <c r="CW454" s="220">
        <v>7847</v>
      </c>
      <c r="CX454" s="220">
        <v>7847</v>
      </c>
      <c r="CY454" s="220">
        <v>7847</v>
      </c>
      <c r="CZ454" s="220">
        <v>7847</v>
      </c>
      <c r="DA454" s="220">
        <v>7847</v>
      </c>
      <c r="DB454" s="220">
        <v>7847</v>
      </c>
      <c r="DC454" s="220">
        <v>7847</v>
      </c>
      <c r="DD454" s="220">
        <v>7847</v>
      </c>
      <c r="DE454" s="220">
        <v>7847</v>
      </c>
      <c r="DF454" s="220">
        <v>7847</v>
      </c>
      <c r="DG454" s="220">
        <v>7847</v>
      </c>
      <c r="DH454" s="220">
        <v>7847</v>
      </c>
      <c r="DI454" s="220">
        <v>7847</v>
      </c>
      <c r="DJ454" s="220">
        <v>7847</v>
      </c>
      <c r="DK454" s="220">
        <v>7847</v>
      </c>
      <c r="DL454" s="220">
        <v>7847</v>
      </c>
      <c r="DM454" s="220">
        <v>7847</v>
      </c>
      <c r="DN454" s="220">
        <v>7847</v>
      </c>
      <c r="DO454" s="220">
        <v>7847</v>
      </c>
      <c r="DP454" s="220">
        <v>7847</v>
      </c>
      <c r="DQ454" s="220">
        <v>7847</v>
      </c>
      <c r="DR454" s="220">
        <v>7847</v>
      </c>
      <c r="DS454" s="220">
        <v>7847</v>
      </c>
      <c r="DT454" s="220">
        <v>7820</v>
      </c>
      <c r="DU454" s="220">
        <v>7820</v>
      </c>
      <c r="DV454" s="220">
        <v>7820</v>
      </c>
      <c r="DW454" s="220">
        <v>7830</v>
      </c>
      <c r="DX454" s="220">
        <v>7830</v>
      </c>
      <c r="DY454" s="220">
        <v>7823</v>
      </c>
      <c r="DZ454" s="220">
        <v>7823</v>
      </c>
      <c r="EA454" s="220">
        <v>7817</v>
      </c>
      <c r="EB454" s="220">
        <v>7817</v>
      </c>
      <c r="EC454" s="220">
        <v>7817</v>
      </c>
      <c r="ED454" s="220">
        <v>7817</v>
      </c>
      <c r="EE454" s="220">
        <v>7817</v>
      </c>
      <c r="EF454" s="220">
        <v>7817</v>
      </c>
      <c r="EG454" s="220">
        <v>7817</v>
      </c>
      <c r="EH454" s="220">
        <v>7817</v>
      </c>
      <c r="EI454" s="220">
        <v>7817</v>
      </c>
      <c r="EJ454" s="220">
        <v>7817</v>
      </c>
      <c r="EK454" s="220">
        <v>7817</v>
      </c>
      <c r="EL454" s="220">
        <v>7817</v>
      </c>
      <c r="EM454" s="220">
        <v>7817</v>
      </c>
      <c r="EN454" s="242">
        <v>7817</v>
      </c>
      <c r="EO454" s="232">
        <v>7817</v>
      </c>
      <c r="EP454" s="227">
        <v>7817</v>
      </c>
      <c r="EQ454" s="154">
        <v>7817</v>
      </c>
      <c r="ER454" s="154">
        <v>7817</v>
      </c>
      <c r="ES454" s="154">
        <v>7817</v>
      </c>
      <c r="ET454" s="154">
        <v>7817</v>
      </c>
      <c r="EU454" s="154">
        <v>7817</v>
      </c>
      <c r="EV454" s="166">
        <v>7817</v>
      </c>
      <c r="EW454" s="166">
        <v>7817</v>
      </c>
      <c r="EX454" s="166">
        <v>7817</v>
      </c>
      <c r="EY454" s="166">
        <v>7817</v>
      </c>
      <c r="EZ454" s="166">
        <v>7817</v>
      </c>
      <c r="FA454" s="166">
        <v>7817</v>
      </c>
      <c r="FB454" s="154">
        <v>7817</v>
      </c>
      <c r="FC454" s="166">
        <v>7817</v>
      </c>
      <c r="FD454" s="154">
        <v>7817</v>
      </c>
      <c r="FE454" s="154">
        <v>7817</v>
      </c>
      <c r="FF454" s="166">
        <v>7817</v>
      </c>
      <c r="FG454" s="166">
        <v>7817</v>
      </c>
      <c r="FH454" s="154">
        <v>7817</v>
      </c>
      <c r="FI454" s="166">
        <v>7817</v>
      </c>
      <c r="FJ454" s="166">
        <v>7817</v>
      </c>
      <c r="FK454" s="154">
        <v>7817</v>
      </c>
      <c r="FL454" s="154">
        <v>7817</v>
      </c>
      <c r="FM454" s="154">
        <v>7817</v>
      </c>
      <c r="FN454" s="154">
        <v>7817</v>
      </c>
      <c r="FO454" s="154">
        <v>7817</v>
      </c>
      <c r="FP454" s="154">
        <v>7817</v>
      </c>
      <c r="FQ454" s="154">
        <v>7817</v>
      </c>
      <c r="FR454" s="166">
        <v>7817</v>
      </c>
      <c r="FS454" s="166">
        <v>7817</v>
      </c>
      <c r="FT454" s="166">
        <v>7817</v>
      </c>
      <c r="FU454" s="166">
        <v>7817</v>
      </c>
      <c r="FV454" s="166">
        <v>7817</v>
      </c>
      <c r="FW454" s="166">
        <v>7817</v>
      </c>
      <c r="FX454" s="166">
        <v>7817</v>
      </c>
      <c r="FY454" s="166">
        <v>7817</v>
      </c>
      <c r="FZ454" s="166">
        <v>7817</v>
      </c>
      <c r="GA454" s="166">
        <v>7817</v>
      </c>
      <c r="GB454" s="166">
        <v>7817</v>
      </c>
      <c r="GC454" s="166">
        <v>7817</v>
      </c>
      <c r="GD454" s="166">
        <v>7817</v>
      </c>
      <c r="GE454" s="166">
        <v>7817</v>
      </c>
      <c r="GF454" s="166">
        <v>7817</v>
      </c>
      <c r="GG454" s="166">
        <v>7817</v>
      </c>
      <c r="GH454" s="166">
        <v>7817</v>
      </c>
      <c r="GI454" s="166">
        <v>7817</v>
      </c>
      <c r="GJ454" s="166">
        <v>7817</v>
      </c>
      <c r="GK454" s="166">
        <v>7817</v>
      </c>
      <c r="GL454" s="166">
        <v>7817</v>
      </c>
      <c r="GM454" s="166">
        <v>7818</v>
      </c>
      <c r="GN454" s="166">
        <v>7818</v>
      </c>
      <c r="GO454" s="166">
        <v>7818</v>
      </c>
      <c r="GP454" s="166">
        <v>7818</v>
      </c>
      <c r="GQ454" s="166">
        <v>7818</v>
      </c>
      <c r="GR454" s="166">
        <v>7818</v>
      </c>
      <c r="GS454" s="166">
        <v>7818</v>
      </c>
      <c r="GT454" s="166">
        <v>7818</v>
      </c>
      <c r="GU454" s="166">
        <v>7818</v>
      </c>
      <c r="GV454" s="166">
        <v>7818</v>
      </c>
      <c r="GW454" s="166">
        <v>7818</v>
      </c>
      <c r="GX454" s="166">
        <v>7818</v>
      </c>
      <c r="GY454" s="166">
        <v>7818</v>
      </c>
      <c r="GZ454" s="166">
        <v>7818</v>
      </c>
      <c r="HA454" s="166">
        <v>7818</v>
      </c>
      <c r="HB454" s="166">
        <v>7818</v>
      </c>
      <c r="HC454" s="166">
        <v>7818</v>
      </c>
      <c r="HD454" s="166">
        <v>7818</v>
      </c>
      <c r="HE454" s="166">
        <v>7818</v>
      </c>
      <c r="HF454" s="166">
        <v>7818</v>
      </c>
      <c r="HG454" s="154">
        <v>7818</v>
      </c>
      <c r="HH454" s="154">
        <v>7819</v>
      </c>
      <c r="HI454" s="166">
        <v>7819</v>
      </c>
      <c r="HJ454" s="154">
        <v>7820</v>
      </c>
      <c r="HK454" s="154">
        <v>7819</v>
      </c>
      <c r="HL454" s="166">
        <v>7820</v>
      </c>
      <c r="HM454" s="154">
        <v>7823</v>
      </c>
      <c r="HN454" s="154">
        <v>7822</v>
      </c>
      <c r="HO454" s="166">
        <v>7822</v>
      </c>
      <c r="HP454" s="154">
        <v>7822</v>
      </c>
      <c r="HQ454" s="154">
        <v>7822</v>
      </c>
      <c r="HR454" s="166">
        <v>7822</v>
      </c>
      <c r="HS454" s="154">
        <v>7822</v>
      </c>
      <c r="HT454" s="148">
        <v>7822</v>
      </c>
      <c r="HU454" s="148">
        <v>7821</v>
      </c>
      <c r="HV454" s="148">
        <v>7818</v>
      </c>
      <c r="HW454" s="166">
        <v>7816</v>
      </c>
    </row>
    <row r="455" spans="1:231">
      <c r="A455" s="145">
        <f t="shared" si="56"/>
        <v>44225</v>
      </c>
      <c r="B455" s="220">
        <f>'Age&amp;Sex by occurrence date'!$DPO22</f>
        <v>9395</v>
      </c>
      <c r="C455" s="220">
        <v>7867</v>
      </c>
      <c r="D455" s="220">
        <v>7867</v>
      </c>
      <c r="E455" s="220">
        <v>7867</v>
      </c>
      <c r="F455" s="220">
        <v>7867</v>
      </c>
      <c r="G455" s="220">
        <v>7867</v>
      </c>
      <c r="H455" s="220">
        <v>7867</v>
      </c>
      <c r="I455" s="220">
        <v>7867</v>
      </c>
      <c r="J455" s="220">
        <v>7867</v>
      </c>
      <c r="K455" s="220">
        <v>7867</v>
      </c>
      <c r="L455" s="220">
        <v>7867</v>
      </c>
      <c r="M455" s="220">
        <v>7867</v>
      </c>
      <c r="N455" s="220">
        <v>7867</v>
      </c>
      <c r="O455" s="220">
        <v>7867</v>
      </c>
      <c r="P455" s="220">
        <v>7867</v>
      </c>
      <c r="Q455" s="220">
        <v>7867</v>
      </c>
      <c r="R455" s="220">
        <v>7867</v>
      </c>
      <c r="S455" s="220">
        <v>7867</v>
      </c>
      <c r="T455" s="220">
        <v>7867</v>
      </c>
      <c r="U455" s="220">
        <v>7867</v>
      </c>
      <c r="V455" s="220">
        <v>7866</v>
      </c>
      <c r="W455" s="220">
        <v>7866</v>
      </c>
      <c r="X455" s="220">
        <v>7866</v>
      </c>
      <c r="Y455" s="220">
        <v>7866</v>
      </c>
      <c r="Z455" s="220">
        <v>7866</v>
      </c>
      <c r="AA455" s="220">
        <v>7866</v>
      </c>
      <c r="AB455" s="220">
        <v>7813</v>
      </c>
      <c r="AC455" s="220">
        <v>7813</v>
      </c>
      <c r="AD455" s="220">
        <v>7813</v>
      </c>
      <c r="AE455" s="220">
        <v>7812</v>
      </c>
      <c r="AF455" s="220">
        <v>7812</v>
      </c>
      <c r="AG455" s="220">
        <v>7812</v>
      </c>
      <c r="AH455" s="220">
        <v>7812</v>
      </c>
      <c r="AI455" s="220">
        <v>7812</v>
      </c>
      <c r="AJ455" s="220">
        <v>7812</v>
      </c>
      <c r="AK455" s="220">
        <v>7812</v>
      </c>
      <c r="AL455" s="220">
        <v>7812</v>
      </c>
      <c r="AM455" s="220">
        <v>7812</v>
      </c>
      <c r="AN455" s="220">
        <v>7812</v>
      </c>
      <c r="AO455" s="220">
        <v>7812</v>
      </c>
      <c r="AP455" s="220">
        <v>7812</v>
      </c>
      <c r="AQ455" s="220">
        <v>7812</v>
      </c>
      <c r="AR455" s="220">
        <v>7812</v>
      </c>
      <c r="AS455" s="220">
        <v>7812</v>
      </c>
      <c r="AT455" s="220">
        <v>7812</v>
      </c>
      <c r="AU455" s="220">
        <v>7812</v>
      </c>
      <c r="AV455" s="220">
        <v>7812</v>
      </c>
      <c r="AW455" s="220">
        <v>7812</v>
      </c>
      <c r="AX455" s="220">
        <v>7812</v>
      </c>
      <c r="AY455" s="220">
        <v>7812</v>
      </c>
      <c r="AZ455" s="220">
        <v>7812</v>
      </c>
      <c r="BA455" s="220">
        <v>7812</v>
      </c>
      <c r="BB455" s="220">
        <v>7812</v>
      </c>
      <c r="BC455" s="220">
        <v>7812</v>
      </c>
      <c r="BD455" s="220">
        <v>7812</v>
      </c>
      <c r="BE455" s="220">
        <v>7812</v>
      </c>
      <c r="BF455" s="220">
        <v>7812</v>
      </c>
      <c r="BG455" s="220">
        <v>7812</v>
      </c>
      <c r="BH455" s="220">
        <v>7812</v>
      </c>
      <c r="BI455" s="220">
        <v>7812</v>
      </c>
      <c r="BJ455" s="220">
        <v>7812</v>
      </c>
      <c r="BK455" s="220">
        <v>7812</v>
      </c>
      <c r="BL455" s="220">
        <v>7812</v>
      </c>
      <c r="BM455" s="220">
        <v>7812</v>
      </c>
      <c r="BN455" s="220">
        <v>7812</v>
      </c>
      <c r="BO455" s="220">
        <v>7812</v>
      </c>
      <c r="BP455" s="220">
        <v>7812</v>
      </c>
      <c r="BQ455" s="220">
        <v>7812</v>
      </c>
      <c r="BR455" s="220">
        <v>7812</v>
      </c>
      <c r="BS455" s="220">
        <v>7812</v>
      </c>
      <c r="BT455" s="220">
        <v>7812</v>
      </c>
      <c r="BU455" s="220">
        <v>7812</v>
      </c>
      <c r="BV455" s="220">
        <v>7812</v>
      </c>
      <c r="BW455" s="220">
        <v>7812</v>
      </c>
      <c r="BX455" s="220">
        <v>7812</v>
      </c>
      <c r="BY455" s="220">
        <v>7812</v>
      </c>
      <c r="BZ455" s="220">
        <v>7812</v>
      </c>
      <c r="CA455" s="220">
        <v>7812</v>
      </c>
      <c r="CB455" s="220">
        <v>7812</v>
      </c>
      <c r="CC455" s="220">
        <v>7812</v>
      </c>
      <c r="CD455" s="220">
        <v>7812</v>
      </c>
      <c r="CE455" s="220">
        <v>7812</v>
      </c>
      <c r="CF455" s="220">
        <v>7812</v>
      </c>
      <c r="CG455" s="220">
        <v>7812</v>
      </c>
      <c r="CH455" s="220">
        <v>7812</v>
      </c>
      <c r="CI455" s="220">
        <v>7812</v>
      </c>
      <c r="CJ455" s="220">
        <v>7812</v>
      </c>
      <c r="CK455" s="220">
        <v>7812</v>
      </c>
      <c r="CL455" s="220">
        <v>7812</v>
      </c>
      <c r="CM455" s="220">
        <v>7812</v>
      </c>
      <c r="CN455" s="220">
        <v>7812</v>
      </c>
      <c r="CO455" s="220">
        <v>7812</v>
      </c>
      <c r="CP455" s="220">
        <v>7812</v>
      </c>
      <c r="CQ455" s="220">
        <v>7812</v>
      </c>
      <c r="CR455" s="220">
        <v>7812</v>
      </c>
      <c r="CS455" s="220">
        <v>7812</v>
      </c>
      <c r="CT455" s="220">
        <v>7812</v>
      </c>
      <c r="CU455" s="220">
        <v>7812</v>
      </c>
      <c r="CV455" s="220">
        <v>7812</v>
      </c>
      <c r="CW455" s="220">
        <v>7812</v>
      </c>
      <c r="CX455" s="220">
        <v>7812</v>
      </c>
      <c r="CY455" s="220">
        <v>7812</v>
      </c>
      <c r="CZ455" s="220">
        <v>7812</v>
      </c>
      <c r="DA455" s="220">
        <v>7812</v>
      </c>
      <c r="DB455" s="220">
        <v>7812</v>
      </c>
      <c r="DC455" s="220">
        <v>7812</v>
      </c>
      <c r="DD455" s="220">
        <v>7812</v>
      </c>
      <c r="DE455" s="220">
        <v>7812</v>
      </c>
      <c r="DF455" s="220">
        <v>7812</v>
      </c>
      <c r="DG455" s="220">
        <v>7812</v>
      </c>
      <c r="DH455" s="220">
        <v>7812</v>
      </c>
      <c r="DI455" s="220">
        <v>7812</v>
      </c>
      <c r="DJ455" s="220">
        <v>7812</v>
      </c>
      <c r="DK455" s="220">
        <v>7812</v>
      </c>
      <c r="DL455" s="220">
        <v>7812</v>
      </c>
      <c r="DM455" s="220">
        <v>7812</v>
      </c>
      <c r="DN455" s="220">
        <v>7812</v>
      </c>
      <c r="DO455" s="220">
        <v>7812</v>
      </c>
      <c r="DP455" s="220">
        <v>7812</v>
      </c>
      <c r="DQ455" s="220">
        <v>7812</v>
      </c>
      <c r="DR455" s="220">
        <v>7812</v>
      </c>
      <c r="DS455" s="220">
        <v>7812</v>
      </c>
      <c r="DT455" s="220">
        <v>7785</v>
      </c>
      <c r="DU455" s="220">
        <v>7785</v>
      </c>
      <c r="DV455" s="220">
        <v>7785</v>
      </c>
      <c r="DW455" s="220">
        <v>7795</v>
      </c>
      <c r="DX455" s="220">
        <v>7795</v>
      </c>
      <c r="DY455" s="220">
        <v>7788</v>
      </c>
      <c r="DZ455" s="220">
        <v>7788</v>
      </c>
      <c r="EA455" s="220">
        <v>7782</v>
      </c>
      <c r="EB455" s="220">
        <v>7782</v>
      </c>
      <c r="EC455" s="220">
        <v>7782</v>
      </c>
      <c r="ED455" s="220">
        <v>7782</v>
      </c>
      <c r="EE455" s="220">
        <v>7782</v>
      </c>
      <c r="EF455" s="220">
        <v>7782</v>
      </c>
      <c r="EG455" s="220">
        <v>7782</v>
      </c>
      <c r="EH455" s="220">
        <v>7782</v>
      </c>
      <c r="EI455" s="220">
        <v>7782</v>
      </c>
      <c r="EJ455" s="220">
        <v>7782</v>
      </c>
      <c r="EK455" s="220">
        <v>7782</v>
      </c>
      <c r="EL455" s="220">
        <v>7782</v>
      </c>
      <c r="EM455" s="220">
        <v>7782</v>
      </c>
      <c r="EN455" s="242">
        <v>7782</v>
      </c>
      <c r="EO455" s="232">
        <v>7782</v>
      </c>
      <c r="EP455" s="228">
        <v>7782</v>
      </c>
      <c r="EQ455" s="166">
        <v>7782</v>
      </c>
      <c r="ER455" s="166">
        <v>7782</v>
      </c>
      <c r="ES455" s="166">
        <v>7782</v>
      </c>
      <c r="ET455" s="166">
        <v>7782</v>
      </c>
      <c r="EU455" s="166">
        <v>7782</v>
      </c>
      <c r="EV455" s="154">
        <v>7782</v>
      </c>
      <c r="EW455" s="154">
        <v>7782</v>
      </c>
      <c r="EX455" s="154">
        <v>7782</v>
      </c>
      <c r="EY455" s="154">
        <v>7782</v>
      </c>
      <c r="EZ455" s="154">
        <v>7782</v>
      </c>
      <c r="FA455" s="154">
        <v>7782</v>
      </c>
      <c r="FB455" s="166">
        <v>7782</v>
      </c>
      <c r="FC455" s="154">
        <v>7782</v>
      </c>
      <c r="FD455" s="166">
        <v>7782</v>
      </c>
      <c r="FE455" s="166">
        <v>7782</v>
      </c>
      <c r="FF455" s="154">
        <v>7782</v>
      </c>
      <c r="FG455" s="166">
        <v>7782</v>
      </c>
      <c r="FH455" s="166">
        <v>7782</v>
      </c>
      <c r="FI455" s="154">
        <v>7782</v>
      </c>
      <c r="FJ455" s="154">
        <v>7782</v>
      </c>
      <c r="FK455" s="154">
        <v>7782</v>
      </c>
      <c r="FL455" s="154">
        <v>7782</v>
      </c>
      <c r="FM455" s="154">
        <v>7782</v>
      </c>
      <c r="FN455" s="154">
        <v>7782</v>
      </c>
      <c r="FO455" s="154">
        <v>7782</v>
      </c>
      <c r="FP455" s="154">
        <v>7782</v>
      </c>
      <c r="FQ455" s="154">
        <v>7782</v>
      </c>
      <c r="FR455" s="166">
        <v>7782</v>
      </c>
      <c r="FS455" s="166">
        <v>7782</v>
      </c>
      <c r="FT455" s="166">
        <v>7782</v>
      </c>
      <c r="FU455" s="166">
        <v>7782</v>
      </c>
      <c r="FV455" s="166">
        <v>7782</v>
      </c>
      <c r="FW455" s="166">
        <v>7782</v>
      </c>
      <c r="FX455" s="166">
        <v>7782</v>
      </c>
      <c r="FY455" s="154">
        <v>7782</v>
      </c>
      <c r="FZ455" s="154">
        <v>7782</v>
      </c>
      <c r="GA455" s="154">
        <v>7782</v>
      </c>
      <c r="GB455" s="154">
        <v>7782</v>
      </c>
      <c r="GC455" s="154">
        <v>7782</v>
      </c>
      <c r="GD455" s="154">
        <v>7782</v>
      </c>
      <c r="GE455" s="154">
        <v>7782</v>
      </c>
      <c r="GF455" s="154">
        <v>7782</v>
      </c>
      <c r="GG455" s="154">
        <v>7782</v>
      </c>
      <c r="GH455" s="154">
        <v>7782</v>
      </c>
      <c r="GI455" s="154">
        <v>7782</v>
      </c>
      <c r="GJ455" s="154">
        <v>7782</v>
      </c>
      <c r="GK455" s="166">
        <v>7782</v>
      </c>
      <c r="GL455" s="166">
        <v>7782</v>
      </c>
      <c r="GM455" s="166">
        <v>7783</v>
      </c>
      <c r="GN455" s="166">
        <v>7783</v>
      </c>
      <c r="GO455" s="166">
        <v>7783</v>
      </c>
      <c r="GP455" s="166">
        <v>7783</v>
      </c>
      <c r="GQ455" s="166">
        <v>7783</v>
      </c>
      <c r="GR455" s="166">
        <v>7783</v>
      </c>
      <c r="GS455" s="166">
        <v>7783</v>
      </c>
      <c r="GT455" s="154">
        <v>7783</v>
      </c>
      <c r="GU455" s="154">
        <v>7783</v>
      </c>
      <c r="GV455" s="154">
        <v>7783</v>
      </c>
      <c r="GW455" s="154">
        <v>7783</v>
      </c>
      <c r="GX455" s="166">
        <v>7783</v>
      </c>
      <c r="GY455" s="166">
        <v>7783</v>
      </c>
      <c r="GZ455" s="166">
        <v>7783</v>
      </c>
      <c r="HA455" s="166">
        <v>7783</v>
      </c>
      <c r="HB455" s="166">
        <v>7783</v>
      </c>
      <c r="HC455" s="166">
        <v>7783</v>
      </c>
      <c r="HD455" s="166">
        <v>7783</v>
      </c>
      <c r="HE455" s="166">
        <v>7783</v>
      </c>
      <c r="HF455" s="166">
        <v>7783</v>
      </c>
      <c r="HG455" s="154">
        <v>7783</v>
      </c>
      <c r="HH455" s="154">
        <v>7783</v>
      </c>
      <c r="HI455" s="166">
        <v>7783</v>
      </c>
      <c r="HJ455" s="154">
        <v>7784</v>
      </c>
      <c r="HK455" s="154">
        <v>7783</v>
      </c>
      <c r="HL455" s="166">
        <v>7784</v>
      </c>
      <c r="HM455" s="154">
        <v>7787</v>
      </c>
      <c r="HN455" s="154">
        <v>7786</v>
      </c>
      <c r="HO455" s="166">
        <v>7786</v>
      </c>
      <c r="HP455" s="154">
        <v>7786</v>
      </c>
      <c r="HQ455" s="154">
        <v>7786</v>
      </c>
      <c r="HR455" s="166">
        <v>7786</v>
      </c>
      <c r="HS455" s="154">
        <v>7786</v>
      </c>
      <c r="HT455" s="148">
        <v>7786</v>
      </c>
      <c r="HU455" s="148">
        <v>7785</v>
      </c>
      <c r="HV455" s="148">
        <v>7782</v>
      </c>
      <c r="HW455" s="166">
        <v>7781</v>
      </c>
    </row>
    <row r="456" spans="1:231">
      <c r="A456" s="145">
        <f t="shared" si="56"/>
        <v>44224</v>
      </c>
      <c r="B456" s="220">
        <f>'Age&amp;Sex by occurrence date'!$DPV22</f>
        <v>9339</v>
      </c>
      <c r="C456" s="220">
        <v>7822</v>
      </c>
      <c r="D456" s="220">
        <v>7822</v>
      </c>
      <c r="E456" s="220">
        <v>7822</v>
      </c>
      <c r="F456" s="220">
        <v>7822</v>
      </c>
      <c r="G456" s="220">
        <v>7822</v>
      </c>
      <c r="H456" s="220">
        <v>7822</v>
      </c>
      <c r="I456" s="220">
        <v>7822</v>
      </c>
      <c r="J456" s="220">
        <v>7822</v>
      </c>
      <c r="K456" s="220">
        <v>7822</v>
      </c>
      <c r="L456" s="220">
        <v>7822</v>
      </c>
      <c r="M456" s="220">
        <v>7822</v>
      </c>
      <c r="N456" s="220">
        <v>7822</v>
      </c>
      <c r="O456" s="220">
        <v>7822</v>
      </c>
      <c r="P456" s="220">
        <v>7822</v>
      </c>
      <c r="Q456" s="220">
        <v>7822</v>
      </c>
      <c r="R456" s="220">
        <v>7822</v>
      </c>
      <c r="S456" s="220">
        <v>7822</v>
      </c>
      <c r="T456" s="220">
        <v>7822</v>
      </c>
      <c r="U456" s="220">
        <v>7822</v>
      </c>
      <c r="V456" s="220">
        <v>7821</v>
      </c>
      <c r="W456" s="220">
        <v>7821</v>
      </c>
      <c r="X456" s="220">
        <v>7821</v>
      </c>
      <c r="Y456" s="220">
        <v>7821</v>
      </c>
      <c r="Z456" s="220">
        <v>7821</v>
      </c>
      <c r="AA456" s="220">
        <v>7821</v>
      </c>
      <c r="AB456" s="220">
        <v>7769</v>
      </c>
      <c r="AC456" s="220">
        <v>7769</v>
      </c>
      <c r="AD456" s="220">
        <v>7769</v>
      </c>
      <c r="AE456" s="220">
        <v>7768</v>
      </c>
      <c r="AF456" s="220">
        <v>7768</v>
      </c>
      <c r="AG456" s="220">
        <v>7768</v>
      </c>
      <c r="AH456" s="220">
        <v>7768</v>
      </c>
      <c r="AI456" s="220">
        <v>7768</v>
      </c>
      <c r="AJ456" s="220">
        <v>7768</v>
      </c>
      <c r="AK456" s="220">
        <v>7768</v>
      </c>
      <c r="AL456" s="220">
        <v>7768</v>
      </c>
      <c r="AM456" s="220">
        <v>7768</v>
      </c>
      <c r="AN456" s="220">
        <v>7768</v>
      </c>
      <c r="AO456" s="220">
        <v>7768</v>
      </c>
      <c r="AP456" s="220">
        <v>7768</v>
      </c>
      <c r="AQ456" s="220">
        <v>7768</v>
      </c>
      <c r="AR456" s="220">
        <v>7768</v>
      </c>
      <c r="AS456" s="220">
        <v>7768</v>
      </c>
      <c r="AT456" s="220">
        <v>7768</v>
      </c>
      <c r="AU456" s="220">
        <v>7768</v>
      </c>
      <c r="AV456" s="220">
        <v>7768</v>
      </c>
      <c r="AW456" s="220">
        <v>7768</v>
      </c>
      <c r="AX456" s="220">
        <v>7768</v>
      </c>
      <c r="AY456" s="220">
        <v>7768</v>
      </c>
      <c r="AZ456" s="220">
        <v>7768</v>
      </c>
      <c r="BA456" s="220">
        <v>7768</v>
      </c>
      <c r="BB456" s="220">
        <v>7768</v>
      </c>
      <c r="BC456" s="220">
        <v>7768</v>
      </c>
      <c r="BD456" s="220">
        <v>7768</v>
      </c>
      <c r="BE456" s="220">
        <v>7768</v>
      </c>
      <c r="BF456" s="220">
        <v>7768</v>
      </c>
      <c r="BG456" s="220">
        <v>7768</v>
      </c>
      <c r="BH456" s="220">
        <v>7768</v>
      </c>
      <c r="BI456" s="220">
        <v>7768</v>
      </c>
      <c r="BJ456" s="220">
        <v>7768</v>
      </c>
      <c r="BK456" s="220">
        <v>7768</v>
      </c>
      <c r="BL456" s="220">
        <v>7768</v>
      </c>
      <c r="BM456" s="220">
        <v>7768</v>
      </c>
      <c r="BN456" s="220">
        <v>7768</v>
      </c>
      <c r="BO456" s="220">
        <v>7768</v>
      </c>
      <c r="BP456" s="220">
        <v>7768</v>
      </c>
      <c r="BQ456" s="220">
        <v>7768</v>
      </c>
      <c r="BR456" s="220">
        <v>7768</v>
      </c>
      <c r="BS456" s="220">
        <v>7768</v>
      </c>
      <c r="BT456" s="220">
        <v>7768</v>
      </c>
      <c r="BU456" s="220">
        <v>7768</v>
      </c>
      <c r="BV456" s="220">
        <v>7768</v>
      </c>
      <c r="BW456" s="220">
        <v>7768</v>
      </c>
      <c r="BX456" s="220">
        <v>7768</v>
      </c>
      <c r="BY456" s="220">
        <v>7768</v>
      </c>
      <c r="BZ456" s="220">
        <v>7768</v>
      </c>
      <c r="CA456" s="220">
        <v>7768</v>
      </c>
      <c r="CB456" s="220">
        <v>7768</v>
      </c>
      <c r="CC456" s="220">
        <v>7768</v>
      </c>
      <c r="CD456" s="220">
        <v>7768</v>
      </c>
      <c r="CE456" s="220">
        <v>7768</v>
      </c>
      <c r="CF456" s="220">
        <v>7768</v>
      </c>
      <c r="CG456" s="220">
        <v>7768</v>
      </c>
      <c r="CH456" s="220">
        <v>7768</v>
      </c>
      <c r="CI456" s="220">
        <v>7768</v>
      </c>
      <c r="CJ456" s="220">
        <v>7768</v>
      </c>
      <c r="CK456" s="220">
        <v>7768</v>
      </c>
      <c r="CL456" s="220">
        <v>7768</v>
      </c>
      <c r="CM456" s="220">
        <v>7768</v>
      </c>
      <c r="CN456" s="220">
        <v>7768</v>
      </c>
      <c r="CO456" s="220">
        <v>7768</v>
      </c>
      <c r="CP456" s="220">
        <v>7768</v>
      </c>
      <c r="CQ456" s="220">
        <v>7768</v>
      </c>
      <c r="CR456" s="220">
        <v>7768</v>
      </c>
      <c r="CS456" s="220">
        <v>7768</v>
      </c>
      <c r="CT456" s="220">
        <v>7768</v>
      </c>
      <c r="CU456" s="220">
        <v>7768</v>
      </c>
      <c r="CV456" s="220">
        <v>7768</v>
      </c>
      <c r="CW456" s="220">
        <v>7768</v>
      </c>
      <c r="CX456" s="220">
        <v>7768</v>
      </c>
      <c r="CY456" s="220">
        <v>7768</v>
      </c>
      <c r="CZ456" s="220">
        <v>7768</v>
      </c>
      <c r="DA456" s="220">
        <v>7768</v>
      </c>
      <c r="DB456" s="220">
        <v>7768</v>
      </c>
      <c r="DC456" s="220">
        <v>7768</v>
      </c>
      <c r="DD456" s="220">
        <v>7768</v>
      </c>
      <c r="DE456" s="220">
        <v>7768</v>
      </c>
      <c r="DF456" s="220">
        <v>7768</v>
      </c>
      <c r="DG456" s="220">
        <v>7768</v>
      </c>
      <c r="DH456" s="220">
        <v>7768</v>
      </c>
      <c r="DI456" s="220">
        <v>7768</v>
      </c>
      <c r="DJ456" s="220">
        <v>7768</v>
      </c>
      <c r="DK456" s="220">
        <v>7768</v>
      </c>
      <c r="DL456" s="220">
        <v>7768</v>
      </c>
      <c r="DM456" s="220">
        <v>7768</v>
      </c>
      <c r="DN456" s="220">
        <v>7768</v>
      </c>
      <c r="DO456" s="220">
        <v>7768</v>
      </c>
      <c r="DP456" s="220">
        <v>7768</v>
      </c>
      <c r="DQ456" s="220">
        <v>7768</v>
      </c>
      <c r="DR456" s="220">
        <v>7768</v>
      </c>
      <c r="DS456" s="220">
        <v>7768</v>
      </c>
      <c r="DT456" s="220">
        <v>7741</v>
      </c>
      <c r="DU456" s="220">
        <v>7741</v>
      </c>
      <c r="DV456" s="220">
        <v>7741</v>
      </c>
      <c r="DW456" s="220">
        <v>7751</v>
      </c>
      <c r="DX456" s="220">
        <v>7751</v>
      </c>
      <c r="DY456" s="220">
        <v>7744</v>
      </c>
      <c r="DZ456" s="220">
        <v>7744</v>
      </c>
      <c r="EA456" s="220">
        <v>7738</v>
      </c>
      <c r="EB456" s="220">
        <v>7738</v>
      </c>
      <c r="EC456" s="220">
        <v>7738</v>
      </c>
      <c r="ED456" s="220">
        <v>7738</v>
      </c>
      <c r="EE456" s="220">
        <v>7738</v>
      </c>
      <c r="EF456" s="220">
        <v>7738</v>
      </c>
      <c r="EG456" s="220">
        <v>7738</v>
      </c>
      <c r="EH456" s="220">
        <v>7738</v>
      </c>
      <c r="EI456" s="220">
        <v>7738</v>
      </c>
      <c r="EJ456" s="220">
        <v>7738</v>
      </c>
      <c r="EK456" s="220">
        <v>7738</v>
      </c>
      <c r="EL456" s="220">
        <v>7738</v>
      </c>
      <c r="EM456" s="220">
        <v>7738</v>
      </c>
      <c r="EN456" s="242">
        <v>7738</v>
      </c>
      <c r="EO456" s="232">
        <v>7738</v>
      </c>
      <c r="EP456" s="227">
        <v>7738</v>
      </c>
      <c r="EQ456" s="154">
        <v>7738</v>
      </c>
      <c r="ER456" s="154">
        <v>7738</v>
      </c>
      <c r="ES456" s="154">
        <v>7738</v>
      </c>
      <c r="ET456" s="154">
        <v>7738</v>
      </c>
      <c r="EU456" s="154">
        <v>7738</v>
      </c>
      <c r="EV456" s="154">
        <v>7738</v>
      </c>
      <c r="EW456" s="166">
        <v>7738</v>
      </c>
      <c r="EX456" s="166">
        <v>7738</v>
      </c>
      <c r="EY456" s="166">
        <v>7738</v>
      </c>
      <c r="EZ456" s="166">
        <v>7738</v>
      </c>
      <c r="FA456" s="166">
        <v>7738</v>
      </c>
      <c r="FB456" s="166">
        <v>7738</v>
      </c>
      <c r="FC456" s="166">
        <v>7738</v>
      </c>
      <c r="FD456" s="154">
        <v>7738</v>
      </c>
      <c r="FE456" s="166">
        <v>7738</v>
      </c>
      <c r="FF456" s="166">
        <v>7738</v>
      </c>
      <c r="FG456" s="154">
        <v>7738</v>
      </c>
      <c r="FH456" s="154">
        <v>7738</v>
      </c>
      <c r="FI456" s="166">
        <v>7738</v>
      </c>
      <c r="FJ456" s="166">
        <v>7738</v>
      </c>
      <c r="FK456" s="166">
        <v>7738</v>
      </c>
      <c r="FL456" s="166">
        <v>7738</v>
      </c>
      <c r="FM456" s="166">
        <v>7738</v>
      </c>
      <c r="FN456" s="166">
        <v>7738</v>
      </c>
      <c r="FO456" s="166">
        <v>7738</v>
      </c>
      <c r="FP456" s="166">
        <v>7738</v>
      </c>
      <c r="FQ456" s="166">
        <v>7738</v>
      </c>
      <c r="FR456" s="166">
        <v>7738</v>
      </c>
      <c r="FS456" s="166">
        <v>7738</v>
      </c>
      <c r="FT456" s="166">
        <v>7738</v>
      </c>
      <c r="FU456" s="166">
        <v>7738</v>
      </c>
      <c r="FV456" s="166">
        <v>7738</v>
      </c>
      <c r="FW456" s="166">
        <v>7738</v>
      </c>
      <c r="FX456" s="166">
        <v>7738</v>
      </c>
      <c r="FY456" s="166">
        <v>7738</v>
      </c>
      <c r="FZ456" s="166">
        <v>7738</v>
      </c>
      <c r="GA456" s="166">
        <v>7738</v>
      </c>
      <c r="GB456" s="166">
        <v>7738</v>
      </c>
      <c r="GC456" s="166">
        <v>7738</v>
      </c>
      <c r="GD456" s="166">
        <v>7738</v>
      </c>
      <c r="GE456" s="166">
        <v>7738</v>
      </c>
      <c r="GF456" s="166">
        <v>7738</v>
      </c>
      <c r="GG456" s="166">
        <v>7738</v>
      </c>
      <c r="GH456" s="166">
        <v>7738</v>
      </c>
      <c r="GI456" s="166">
        <v>7738</v>
      </c>
      <c r="GJ456" s="166">
        <v>7738</v>
      </c>
      <c r="GK456" s="154">
        <v>7738</v>
      </c>
      <c r="GL456" s="154">
        <v>7738</v>
      </c>
      <c r="GM456" s="154">
        <v>7739</v>
      </c>
      <c r="GN456" s="154">
        <v>7739</v>
      </c>
      <c r="GO456" s="154">
        <v>7739</v>
      </c>
      <c r="GP456" s="154">
        <v>7739</v>
      </c>
      <c r="GQ456" s="154">
        <v>7739</v>
      </c>
      <c r="GR456" s="154">
        <v>7739</v>
      </c>
      <c r="GS456" s="154">
        <v>7739</v>
      </c>
      <c r="GT456" s="166">
        <v>7739</v>
      </c>
      <c r="GU456" s="166">
        <v>7739</v>
      </c>
      <c r="GV456" s="166">
        <v>7739</v>
      </c>
      <c r="GW456" s="166">
        <v>7739</v>
      </c>
      <c r="GX456" s="166">
        <v>7739</v>
      </c>
      <c r="GY456" s="166">
        <v>7739</v>
      </c>
      <c r="GZ456" s="166">
        <v>7739</v>
      </c>
      <c r="HA456" s="166">
        <v>7739</v>
      </c>
      <c r="HB456" s="166">
        <v>7739</v>
      </c>
      <c r="HC456" s="166">
        <v>7739</v>
      </c>
      <c r="HD456" s="166">
        <v>7739</v>
      </c>
      <c r="HE456" s="166">
        <v>7739</v>
      </c>
      <c r="HF456" s="154">
        <v>7739</v>
      </c>
      <c r="HG456" s="154">
        <v>7739</v>
      </c>
      <c r="HH456" s="154">
        <v>7739</v>
      </c>
      <c r="HI456" s="154">
        <v>7739</v>
      </c>
      <c r="HJ456" s="154">
        <v>7740</v>
      </c>
      <c r="HK456" s="154">
        <v>7739</v>
      </c>
      <c r="HL456" s="154">
        <v>7740</v>
      </c>
      <c r="HM456" s="154">
        <v>7743</v>
      </c>
      <c r="HN456" s="154">
        <v>7742</v>
      </c>
      <c r="HO456" s="166">
        <v>7742</v>
      </c>
      <c r="HP456" s="154">
        <v>7742</v>
      </c>
      <c r="HQ456" s="154">
        <v>7742</v>
      </c>
      <c r="HR456" s="166">
        <v>7742</v>
      </c>
      <c r="HS456" s="154">
        <v>7742</v>
      </c>
      <c r="HT456" s="148">
        <v>7742</v>
      </c>
      <c r="HU456" s="148">
        <v>7741</v>
      </c>
      <c r="HV456" s="148">
        <v>7738</v>
      </c>
      <c r="HW456" s="166">
        <v>7737</v>
      </c>
    </row>
    <row r="457" spans="1:231">
      <c r="A457" s="145">
        <f t="shared" si="56"/>
        <v>44223</v>
      </c>
      <c r="B457" s="220">
        <f>'Age&amp;Sex by occurrence date'!$DQC22</f>
        <v>9289</v>
      </c>
      <c r="C457" s="220">
        <v>7781</v>
      </c>
      <c r="D457" s="220">
        <v>7781</v>
      </c>
      <c r="E457" s="220">
        <v>7781</v>
      </c>
      <c r="F457" s="220">
        <v>7781</v>
      </c>
      <c r="G457" s="220">
        <v>7781</v>
      </c>
      <c r="H457" s="220">
        <v>7781</v>
      </c>
      <c r="I457" s="220">
        <v>7781</v>
      </c>
      <c r="J457" s="220">
        <v>7781</v>
      </c>
      <c r="K457" s="220">
        <v>7781</v>
      </c>
      <c r="L457" s="220">
        <v>7781</v>
      </c>
      <c r="M457" s="220">
        <v>7781</v>
      </c>
      <c r="N457" s="220">
        <v>7781</v>
      </c>
      <c r="O457" s="220">
        <v>7781</v>
      </c>
      <c r="P457" s="220">
        <v>7781</v>
      </c>
      <c r="Q457" s="220">
        <v>7781</v>
      </c>
      <c r="R457" s="220">
        <v>7781</v>
      </c>
      <c r="S457" s="220">
        <v>7781</v>
      </c>
      <c r="T457" s="220">
        <v>7781</v>
      </c>
      <c r="U457" s="220">
        <v>7781</v>
      </c>
      <c r="V457" s="220">
        <v>7780</v>
      </c>
      <c r="W457" s="220">
        <v>7780</v>
      </c>
      <c r="X457" s="220">
        <v>7780</v>
      </c>
      <c r="Y457" s="220">
        <v>7780</v>
      </c>
      <c r="Z457" s="220">
        <v>7780</v>
      </c>
      <c r="AA457" s="220">
        <v>7780</v>
      </c>
      <c r="AB457" s="220">
        <v>7729</v>
      </c>
      <c r="AC457" s="220">
        <v>7729</v>
      </c>
      <c r="AD457" s="220">
        <v>7729</v>
      </c>
      <c r="AE457" s="220">
        <v>7728</v>
      </c>
      <c r="AF457" s="220">
        <v>7728</v>
      </c>
      <c r="AG457" s="220">
        <v>7728</v>
      </c>
      <c r="AH457" s="220">
        <v>7728</v>
      </c>
      <c r="AI457" s="220">
        <v>7728</v>
      </c>
      <c r="AJ457" s="220">
        <v>7728</v>
      </c>
      <c r="AK457" s="220">
        <v>7728</v>
      </c>
      <c r="AL457" s="220">
        <v>7728</v>
      </c>
      <c r="AM457" s="220">
        <v>7728</v>
      </c>
      <c r="AN457" s="220">
        <v>7728</v>
      </c>
      <c r="AO457" s="220">
        <v>7728</v>
      </c>
      <c r="AP457" s="220">
        <v>7728</v>
      </c>
      <c r="AQ457" s="220">
        <v>7728</v>
      </c>
      <c r="AR457" s="220">
        <v>7728</v>
      </c>
      <c r="AS457" s="220">
        <v>7728</v>
      </c>
      <c r="AT457" s="220">
        <v>7728</v>
      </c>
      <c r="AU457" s="220">
        <v>7728</v>
      </c>
      <c r="AV457" s="220">
        <v>7728</v>
      </c>
      <c r="AW457" s="220">
        <v>7728</v>
      </c>
      <c r="AX457" s="220">
        <v>7728</v>
      </c>
      <c r="AY457" s="220">
        <v>7728</v>
      </c>
      <c r="AZ457" s="220">
        <v>7728</v>
      </c>
      <c r="BA457" s="220">
        <v>7728</v>
      </c>
      <c r="BB457" s="220">
        <v>7728</v>
      </c>
      <c r="BC457" s="220">
        <v>7728</v>
      </c>
      <c r="BD457" s="220">
        <v>7728</v>
      </c>
      <c r="BE457" s="220">
        <v>7728</v>
      </c>
      <c r="BF457" s="220">
        <v>7728</v>
      </c>
      <c r="BG457" s="220">
        <v>7728</v>
      </c>
      <c r="BH457" s="220">
        <v>7728</v>
      </c>
      <c r="BI457" s="220">
        <v>7728</v>
      </c>
      <c r="BJ457" s="220">
        <v>7728</v>
      </c>
      <c r="BK457" s="220">
        <v>7728</v>
      </c>
      <c r="BL457" s="220">
        <v>7728</v>
      </c>
      <c r="BM457" s="220">
        <v>7728</v>
      </c>
      <c r="BN457" s="220">
        <v>7728</v>
      </c>
      <c r="BO457" s="220">
        <v>7728</v>
      </c>
      <c r="BP457" s="220">
        <v>7728</v>
      </c>
      <c r="BQ457" s="220">
        <v>7728</v>
      </c>
      <c r="BR457" s="220">
        <v>7728</v>
      </c>
      <c r="BS457" s="220">
        <v>7728</v>
      </c>
      <c r="BT457" s="220">
        <v>7728</v>
      </c>
      <c r="BU457" s="220">
        <v>7728</v>
      </c>
      <c r="BV457" s="220">
        <v>7728</v>
      </c>
      <c r="BW457" s="220">
        <v>7728</v>
      </c>
      <c r="BX457" s="220">
        <v>7728</v>
      </c>
      <c r="BY457" s="220">
        <v>7728</v>
      </c>
      <c r="BZ457" s="220">
        <v>7728</v>
      </c>
      <c r="CA457" s="220">
        <v>7728</v>
      </c>
      <c r="CB457" s="220">
        <v>7728</v>
      </c>
      <c r="CC457" s="220">
        <v>7728</v>
      </c>
      <c r="CD457" s="220">
        <v>7728</v>
      </c>
      <c r="CE457" s="220">
        <v>7728</v>
      </c>
      <c r="CF457" s="220">
        <v>7728</v>
      </c>
      <c r="CG457" s="220">
        <v>7728</v>
      </c>
      <c r="CH457" s="220">
        <v>7728</v>
      </c>
      <c r="CI457" s="220">
        <v>7728</v>
      </c>
      <c r="CJ457" s="220">
        <v>7728</v>
      </c>
      <c r="CK457" s="220">
        <v>7728</v>
      </c>
      <c r="CL457" s="220">
        <v>7728</v>
      </c>
      <c r="CM457" s="220">
        <v>7728</v>
      </c>
      <c r="CN457" s="220">
        <v>7728</v>
      </c>
      <c r="CO457" s="220">
        <v>7728</v>
      </c>
      <c r="CP457" s="220">
        <v>7728</v>
      </c>
      <c r="CQ457" s="220">
        <v>7728</v>
      </c>
      <c r="CR457" s="220">
        <v>7728</v>
      </c>
      <c r="CS457" s="220">
        <v>7728</v>
      </c>
      <c r="CT457" s="220">
        <v>7728</v>
      </c>
      <c r="CU457" s="220">
        <v>7728</v>
      </c>
      <c r="CV457" s="220">
        <v>7728</v>
      </c>
      <c r="CW457" s="220">
        <v>7728</v>
      </c>
      <c r="CX457" s="220">
        <v>7728</v>
      </c>
      <c r="CY457" s="220">
        <v>7728</v>
      </c>
      <c r="CZ457" s="220">
        <v>7728</v>
      </c>
      <c r="DA457" s="220">
        <v>7728</v>
      </c>
      <c r="DB457" s="220">
        <v>7728</v>
      </c>
      <c r="DC457" s="220">
        <v>7728</v>
      </c>
      <c r="DD457" s="220">
        <v>7728</v>
      </c>
      <c r="DE457" s="220">
        <v>7728</v>
      </c>
      <c r="DF457" s="220">
        <v>7728</v>
      </c>
      <c r="DG457" s="220">
        <v>7728</v>
      </c>
      <c r="DH457" s="220">
        <v>7728</v>
      </c>
      <c r="DI457" s="220">
        <v>7728</v>
      </c>
      <c r="DJ457" s="220">
        <v>7728</v>
      </c>
      <c r="DK457" s="220">
        <v>7728</v>
      </c>
      <c r="DL457" s="220">
        <v>7728</v>
      </c>
      <c r="DM457" s="220">
        <v>7728</v>
      </c>
      <c r="DN457" s="220">
        <v>7728</v>
      </c>
      <c r="DO457" s="220">
        <v>7728</v>
      </c>
      <c r="DP457" s="220">
        <v>7728</v>
      </c>
      <c r="DQ457" s="220">
        <v>7728</v>
      </c>
      <c r="DR457" s="220">
        <v>7728</v>
      </c>
      <c r="DS457" s="220">
        <v>7728</v>
      </c>
      <c r="DT457" s="220">
        <v>7701</v>
      </c>
      <c r="DU457" s="220">
        <v>7701</v>
      </c>
      <c r="DV457" s="220">
        <v>7698</v>
      </c>
      <c r="DW457" s="220">
        <v>7711</v>
      </c>
      <c r="DX457" s="220">
        <v>7711</v>
      </c>
      <c r="DY457" s="220">
        <v>7704</v>
      </c>
      <c r="DZ457" s="220">
        <v>7704</v>
      </c>
      <c r="EA457" s="220">
        <v>7698</v>
      </c>
      <c r="EB457" s="220">
        <v>7698</v>
      </c>
      <c r="EC457" s="220">
        <v>7698</v>
      </c>
      <c r="ED457" s="220">
        <v>7698</v>
      </c>
      <c r="EE457" s="220">
        <v>7698</v>
      </c>
      <c r="EF457" s="220">
        <v>7698</v>
      </c>
      <c r="EG457" s="220">
        <v>7698</v>
      </c>
      <c r="EH457" s="220">
        <v>7698</v>
      </c>
      <c r="EI457" s="220">
        <v>7698</v>
      </c>
      <c r="EJ457" s="220">
        <v>7698</v>
      </c>
      <c r="EK457" s="220">
        <v>7698</v>
      </c>
      <c r="EL457" s="220">
        <v>7698</v>
      </c>
      <c r="EM457" s="220">
        <v>7698</v>
      </c>
      <c r="EN457" s="242">
        <v>7698</v>
      </c>
      <c r="EO457" s="232">
        <v>7698</v>
      </c>
      <c r="EP457" s="227">
        <v>7698</v>
      </c>
      <c r="EQ457" s="154">
        <v>7698</v>
      </c>
      <c r="ER457" s="154">
        <v>7698</v>
      </c>
      <c r="ES457" s="154">
        <v>7698</v>
      </c>
      <c r="ET457" s="154">
        <v>7698</v>
      </c>
      <c r="EU457" s="154">
        <v>7698</v>
      </c>
      <c r="EV457" s="166">
        <v>7698</v>
      </c>
      <c r="EW457" s="166">
        <v>7698</v>
      </c>
      <c r="EX457" s="166">
        <v>7698</v>
      </c>
      <c r="EY457" s="166">
        <v>7698</v>
      </c>
      <c r="EZ457" s="166">
        <v>7698</v>
      </c>
      <c r="FA457" s="166">
        <v>7698</v>
      </c>
      <c r="FB457" s="154">
        <v>7698</v>
      </c>
      <c r="FC457" s="166">
        <v>7698</v>
      </c>
      <c r="FD457" s="166">
        <v>7698</v>
      </c>
      <c r="FE457" s="154">
        <v>7698</v>
      </c>
      <c r="FF457" s="166">
        <v>7698</v>
      </c>
      <c r="FG457" s="154">
        <v>7698</v>
      </c>
      <c r="FH457" s="166">
        <v>7698</v>
      </c>
      <c r="FI457" s="166">
        <v>7698</v>
      </c>
      <c r="FJ457" s="166">
        <v>7698</v>
      </c>
      <c r="FK457" s="166">
        <v>7698</v>
      </c>
      <c r="FL457" s="166">
        <v>7698</v>
      </c>
      <c r="FM457" s="166">
        <v>7698</v>
      </c>
      <c r="FN457" s="166">
        <v>7698</v>
      </c>
      <c r="FO457" s="166">
        <v>7698</v>
      </c>
      <c r="FP457" s="166">
        <v>7698</v>
      </c>
      <c r="FQ457" s="166">
        <v>7698</v>
      </c>
      <c r="FR457" s="154">
        <v>7698</v>
      </c>
      <c r="FS457" s="154">
        <v>7698</v>
      </c>
      <c r="FT457" s="154">
        <v>7698</v>
      </c>
      <c r="FU457" s="154">
        <v>7698</v>
      </c>
      <c r="FV457" s="154">
        <v>7698</v>
      </c>
      <c r="FW457" s="154">
        <v>7698</v>
      </c>
      <c r="FX457" s="154">
        <v>7698</v>
      </c>
      <c r="FY457" s="166">
        <v>7698</v>
      </c>
      <c r="FZ457" s="166">
        <v>7698</v>
      </c>
      <c r="GA457" s="166">
        <v>7698</v>
      </c>
      <c r="GB457" s="166">
        <v>7698</v>
      </c>
      <c r="GC457" s="166">
        <v>7698</v>
      </c>
      <c r="GD457" s="166">
        <v>7698</v>
      </c>
      <c r="GE457" s="166">
        <v>7698</v>
      </c>
      <c r="GF457" s="166">
        <v>7698</v>
      </c>
      <c r="GG457" s="166">
        <v>7698</v>
      </c>
      <c r="GH457" s="166">
        <v>7698</v>
      </c>
      <c r="GI457" s="166">
        <v>7698</v>
      </c>
      <c r="GJ457" s="166">
        <v>7698</v>
      </c>
      <c r="GK457" s="154">
        <v>7698</v>
      </c>
      <c r="GL457" s="154">
        <v>7698</v>
      </c>
      <c r="GM457" s="154">
        <v>7699</v>
      </c>
      <c r="GN457" s="154">
        <v>7699</v>
      </c>
      <c r="GO457" s="154">
        <v>7699</v>
      </c>
      <c r="GP457" s="154">
        <v>7699</v>
      </c>
      <c r="GQ457" s="154">
        <v>7699</v>
      </c>
      <c r="GR457" s="154">
        <v>7699</v>
      </c>
      <c r="GS457" s="154">
        <v>7699</v>
      </c>
      <c r="GT457" s="166">
        <v>7699</v>
      </c>
      <c r="GU457" s="166">
        <v>7699</v>
      </c>
      <c r="GV457" s="166">
        <v>7699</v>
      </c>
      <c r="GW457" s="166">
        <v>7699</v>
      </c>
      <c r="GX457" s="166">
        <v>7699</v>
      </c>
      <c r="GY457" s="154">
        <v>7699</v>
      </c>
      <c r="GZ457" s="154">
        <v>7699</v>
      </c>
      <c r="HA457" s="154">
        <v>7699</v>
      </c>
      <c r="HB457" s="154">
        <v>7699</v>
      </c>
      <c r="HC457" s="154">
        <v>7699</v>
      </c>
      <c r="HD457" s="154">
        <v>7699</v>
      </c>
      <c r="HE457" s="154">
        <v>7699</v>
      </c>
      <c r="HF457" s="154">
        <v>7699</v>
      </c>
      <c r="HG457" s="154">
        <v>7699</v>
      </c>
      <c r="HH457" s="154">
        <v>7699</v>
      </c>
      <c r="HI457" s="154">
        <v>7699</v>
      </c>
      <c r="HJ457" s="154">
        <v>7700</v>
      </c>
      <c r="HK457" s="154">
        <v>7699</v>
      </c>
      <c r="HL457" s="154">
        <v>7700</v>
      </c>
      <c r="HM457" s="154">
        <v>7703</v>
      </c>
      <c r="HN457" s="154">
        <v>7702</v>
      </c>
      <c r="HO457" s="166">
        <v>7702</v>
      </c>
      <c r="HP457" s="154">
        <v>7702</v>
      </c>
      <c r="HQ457" s="154">
        <v>7702</v>
      </c>
      <c r="HR457" s="166">
        <v>7702</v>
      </c>
      <c r="HS457" s="154">
        <v>7702</v>
      </c>
      <c r="HT457" s="148">
        <v>7702</v>
      </c>
      <c r="HU457" s="148">
        <v>7701</v>
      </c>
      <c r="HV457" s="148">
        <v>7699</v>
      </c>
      <c r="HW457" s="166">
        <v>7698</v>
      </c>
    </row>
    <row r="458" spans="1:231">
      <c r="A458" s="145">
        <f t="shared" si="56"/>
        <v>44222</v>
      </c>
      <c r="B458" s="220">
        <f>'Age&amp;Sex by occurrence date'!$DQJ22</f>
        <v>9238</v>
      </c>
      <c r="C458" s="220">
        <v>7739</v>
      </c>
      <c r="D458" s="220">
        <v>7739</v>
      </c>
      <c r="E458" s="220">
        <v>7739</v>
      </c>
      <c r="F458" s="220">
        <v>7739</v>
      </c>
      <c r="G458" s="220">
        <v>7739</v>
      </c>
      <c r="H458" s="220">
        <v>7739</v>
      </c>
      <c r="I458" s="220">
        <v>7739</v>
      </c>
      <c r="J458" s="220">
        <v>7739</v>
      </c>
      <c r="K458" s="220">
        <v>7739</v>
      </c>
      <c r="L458" s="220">
        <v>7739</v>
      </c>
      <c r="M458" s="220">
        <v>7739</v>
      </c>
      <c r="N458" s="220">
        <v>7739</v>
      </c>
      <c r="O458" s="220">
        <v>7739</v>
      </c>
      <c r="P458" s="220">
        <v>7739</v>
      </c>
      <c r="Q458" s="220">
        <v>7739</v>
      </c>
      <c r="R458" s="220">
        <v>7739</v>
      </c>
      <c r="S458" s="220">
        <v>7739</v>
      </c>
      <c r="T458" s="220">
        <v>7739</v>
      </c>
      <c r="U458" s="220">
        <v>7739</v>
      </c>
      <c r="V458" s="220">
        <v>7738</v>
      </c>
      <c r="W458" s="220">
        <v>7738</v>
      </c>
      <c r="X458" s="220">
        <v>7738</v>
      </c>
      <c r="Y458" s="220">
        <v>7738</v>
      </c>
      <c r="Z458" s="220">
        <v>7738</v>
      </c>
      <c r="AA458" s="220">
        <v>7738</v>
      </c>
      <c r="AB458" s="220">
        <v>7689</v>
      </c>
      <c r="AC458" s="220">
        <v>7689</v>
      </c>
      <c r="AD458" s="220">
        <v>7689</v>
      </c>
      <c r="AE458" s="220">
        <v>7688</v>
      </c>
      <c r="AF458" s="220">
        <v>7688</v>
      </c>
      <c r="AG458" s="220">
        <v>7688</v>
      </c>
      <c r="AH458" s="220">
        <v>7688</v>
      </c>
      <c r="AI458" s="220">
        <v>7688</v>
      </c>
      <c r="AJ458" s="220">
        <v>7688</v>
      </c>
      <c r="AK458" s="220">
        <v>7688</v>
      </c>
      <c r="AL458" s="220">
        <v>7688</v>
      </c>
      <c r="AM458" s="220">
        <v>7688</v>
      </c>
      <c r="AN458" s="220">
        <v>7688</v>
      </c>
      <c r="AO458" s="220">
        <v>7688</v>
      </c>
      <c r="AP458" s="220">
        <v>7688</v>
      </c>
      <c r="AQ458" s="220">
        <v>7688</v>
      </c>
      <c r="AR458" s="220">
        <v>7688</v>
      </c>
      <c r="AS458" s="220">
        <v>7688</v>
      </c>
      <c r="AT458" s="220">
        <v>7688</v>
      </c>
      <c r="AU458" s="220">
        <v>7688</v>
      </c>
      <c r="AV458" s="220">
        <v>7688</v>
      </c>
      <c r="AW458" s="220">
        <v>7688</v>
      </c>
      <c r="AX458" s="220">
        <v>7688</v>
      </c>
      <c r="AY458" s="220">
        <v>7688</v>
      </c>
      <c r="AZ458" s="220">
        <v>7688</v>
      </c>
      <c r="BA458" s="220">
        <v>7688</v>
      </c>
      <c r="BB458" s="220">
        <v>7688</v>
      </c>
      <c r="BC458" s="220">
        <v>7688</v>
      </c>
      <c r="BD458" s="220">
        <v>7688</v>
      </c>
      <c r="BE458" s="220">
        <v>7688</v>
      </c>
      <c r="BF458" s="220">
        <v>7688</v>
      </c>
      <c r="BG458" s="220">
        <v>7688</v>
      </c>
      <c r="BH458" s="220">
        <v>7688</v>
      </c>
      <c r="BI458" s="220">
        <v>7688</v>
      </c>
      <c r="BJ458" s="220">
        <v>7688</v>
      </c>
      <c r="BK458" s="220">
        <v>7688</v>
      </c>
      <c r="BL458" s="220">
        <v>7688</v>
      </c>
      <c r="BM458" s="220">
        <v>7688</v>
      </c>
      <c r="BN458" s="220">
        <v>7688</v>
      </c>
      <c r="BO458" s="220">
        <v>7688</v>
      </c>
      <c r="BP458" s="220">
        <v>7688</v>
      </c>
      <c r="BQ458" s="220">
        <v>7688</v>
      </c>
      <c r="BR458" s="220">
        <v>7688</v>
      </c>
      <c r="BS458" s="220">
        <v>7688</v>
      </c>
      <c r="BT458" s="220">
        <v>7688</v>
      </c>
      <c r="BU458" s="220">
        <v>7688</v>
      </c>
      <c r="BV458" s="220">
        <v>7688</v>
      </c>
      <c r="BW458" s="220">
        <v>7688</v>
      </c>
      <c r="BX458" s="220">
        <v>7688</v>
      </c>
      <c r="BY458" s="220">
        <v>7688</v>
      </c>
      <c r="BZ458" s="220">
        <v>7688</v>
      </c>
      <c r="CA458" s="220">
        <v>7688</v>
      </c>
      <c r="CB458" s="220">
        <v>7688</v>
      </c>
      <c r="CC458" s="220">
        <v>7688</v>
      </c>
      <c r="CD458" s="220">
        <v>7688</v>
      </c>
      <c r="CE458" s="220">
        <v>7688</v>
      </c>
      <c r="CF458" s="220">
        <v>7688</v>
      </c>
      <c r="CG458" s="220">
        <v>7688</v>
      </c>
      <c r="CH458" s="220">
        <v>7688</v>
      </c>
      <c r="CI458" s="220">
        <v>7688</v>
      </c>
      <c r="CJ458" s="220">
        <v>7688</v>
      </c>
      <c r="CK458" s="220">
        <v>7688</v>
      </c>
      <c r="CL458" s="220">
        <v>7688</v>
      </c>
      <c r="CM458" s="220">
        <v>7688</v>
      </c>
      <c r="CN458" s="220">
        <v>7688</v>
      </c>
      <c r="CO458" s="220">
        <v>7688</v>
      </c>
      <c r="CP458" s="220">
        <v>7688</v>
      </c>
      <c r="CQ458" s="220">
        <v>7688</v>
      </c>
      <c r="CR458" s="220">
        <v>7688</v>
      </c>
      <c r="CS458" s="220">
        <v>7688</v>
      </c>
      <c r="CT458" s="220">
        <v>7688</v>
      </c>
      <c r="CU458" s="220">
        <v>7688</v>
      </c>
      <c r="CV458" s="220">
        <v>7688</v>
      </c>
      <c r="CW458" s="220">
        <v>7688</v>
      </c>
      <c r="CX458" s="220">
        <v>7688</v>
      </c>
      <c r="CY458" s="220">
        <v>7688</v>
      </c>
      <c r="CZ458" s="220">
        <v>7688</v>
      </c>
      <c r="DA458" s="220">
        <v>7688</v>
      </c>
      <c r="DB458" s="220">
        <v>7688</v>
      </c>
      <c r="DC458" s="220">
        <v>7688</v>
      </c>
      <c r="DD458" s="220">
        <v>7688</v>
      </c>
      <c r="DE458" s="220">
        <v>7688</v>
      </c>
      <c r="DF458" s="220">
        <v>7688</v>
      </c>
      <c r="DG458" s="220">
        <v>7688</v>
      </c>
      <c r="DH458" s="220">
        <v>7688</v>
      </c>
      <c r="DI458" s="220">
        <v>7688</v>
      </c>
      <c r="DJ458" s="220">
        <v>7688</v>
      </c>
      <c r="DK458" s="220">
        <v>7688</v>
      </c>
      <c r="DL458" s="220">
        <v>7688</v>
      </c>
      <c r="DM458" s="220">
        <v>7688</v>
      </c>
      <c r="DN458" s="220">
        <v>7688</v>
      </c>
      <c r="DO458" s="220">
        <v>7688</v>
      </c>
      <c r="DP458" s="220">
        <v>7688</v>
      </c>
      <c r="DQ458" s="220">
        <v>7688</v>
      </c>
      <c r="DR458" s="220">
        <v>7688</v>
      </c>
      <c r="DS458" s="220">
        <v>7688</v>
      </c>
      <c r="DT458" s="220">
        <v>7663</v>
      </c>
      <c r="DU458" s="220">
        <v>7663</v>
      </c>
      <c r="DV458" s="220">
        <v>7663</v>
      </c>
      <c r="DW458" s="220">
        <v>7673</v>
      </c>
      <c r="DX458" s="220">
        <v>7673</v>
      </c>
      <c r="DY458" s="220">
        <v>7666</v>
      </c>
      <c r="DZ458" s="220">
        <v>7666</v>
      </c>
      <c r="EA458" s="220">
        <v>7660</v>
      </c>
      <c r="EB458" s="220">
        <v>7660</v>
      </c>
      <c r="EC458" s="220">
        <v>7660</v>
      </c>
      <c r="ED458" s="220">
        <v>7660</v>
      </c>
      <c r="EE458" s="220">
        <v>7660</v>
      </c>
      <c r="EF458" s="220">
        <v>7660</v>
      </c>
      <c r="EG458" s="220">
        <v>7660</v>
      </c>
      <c r="EH458" s="220">
        <v>7660</v>
      </c>
      <c r="EI458" s="220">
        <v>7660</v>
      </c>
      <c r="EJ458" s="220">
        <v>7660</v>
      </c>
      <c r="EK458" s="220">
        <v>7660</v>
      </c>
      <c r="EL458" s="220">
        <v>7660</v>
      </c>
      <c r="EM458" s="220">
        <v>7660</v>
      </c>
      <c r="EN458" s="242">
        <v>7660</v>
      </c>
      <c r="EO458" s="232">
        <v>7660</v>
      </c>
      <c r="EP458" s="228">
        <v>7660</v>
      </c>
      <c r="EQ458" s="166">
        <v>7660</v>
      </c>
      <c r="ER458" s="166">
        <v>7660</v>
      </c>
      <c r="ES458" s="166">
        <v>7660</v>
      </c>
      <c r="ET458" s="166">
        <v>7660</v>
      </c>
      <c r="EU458" s="166">
        <v>7660</v>
      </c>
      <c r="EV458" s="154">
        <v>7660</v>
      </c>
      <c r="EW458" s="166">
        <v>7660</v>
      </c>
      <c r="EX458" s="166">
        <v>7660</v>
      </c>
      <c r="EY458" s="166">
        <v>7660</v>
      </c>
      <c r="EZ458" s="166">
        <v>7660</v>
      </c>
      <c r="FA458" s="166">
        <v>7660</v>
      </c>
      <c r="FB458" s="154">
        <v>7660</v>
      </c>
      <c r="FC458" s="154">
        <v>7660</v>
      </c>
      <c r="FD458" s="166">
        <v>7660</v>
      </c>
      <c r="FE458" s="166">
        <v>7660</v>
      </c>
      <c r="FF458" s="154">
        <v>7660</v>
      </c>
      <c r="FG458" s="166">
        <v>7660</v>
      </c>
      <c r="FH458" s="166">
        <v>7660</v>
      </c>
      <c r="FI458" s="154">
        <v>7660</v>
      </c>
      <c r="FJ458" s="154">
        <v>7660</v>
      </c>
      <c r="FK458" s="154">
        <v>7660</v>
      </c>
      <c r="FL458" s="154">
        <v>7660</v>
      </c>
      <c r="FM458" s="154">
        <v>7660</v>
      </c>
      <c r="FN458" s="154">
        <v>7660</v>
      </c>
      <c r="FO458" s="154">
        <v>7660</v>
      </c>
      <c r="FP458" s="154">
        <v>7660</v>
      </c>
      <c r="FQ458" s="154">
        <v>7660</v>
      </c>
      <c r="FR458" s="166">
        <v>7660</v>
      </c>
      <c r="FS458" s="166">
        <v>7660</v>
      </c>
      <c r="FT458" s="166">
        <v>7660</v>
      </c>
      <c r="FU458" s="166">
        <v>7660</v>
      </c>
      <c r="FV458" s="166">
        <v>7660</v>
      </c>
      <c r="FW458" s="166">
        <v>7660</v>
      </c>
      <c r="FX458" s="166">
        <v>7660</v>
      </c>
      <c r="FY458" s="154">
        <v>7660</v>
      </c>
      <c r="FZ458" s="154">
        <v>7660</v>
      </c>
      <c r="GA458" s="154">
        <v>7660</v>
      </c>
      <c r="GB458" s="154">
        <v>7660</v>
      </c>
      <c r="GC458" s="154">
        <v>7660</v>
      </c>
      <c r="GD458" s="154">
        <v>7660</v>
      </c>
      <c r="GE458" s="154">
        <v>7660</v>
      </c>
      <c r="GF458" s="154">
        <v>7660</v>
      </c>
      <c r="GG458" s="154">
        <v>7660</v>
      </c>
      <c r="GH458" s="154">
        <v>7660</v>
      </c>
      <c r="GI458" s="154">
        <v>7660</v>
      </c>
      <c r="GJ458" s="154">
        <v>7660</v>
      </c>
      <c r="GK458" s="166">
        <v>7660</v>
      </c>
      <c r="GL458" s="166">
        <v>7660</v>
      </c>
      <c r="GM458" s="166">
        <v>7661</v>
      </c>
      <c r="GN458" s="166">
        <v>7661</v>
      </c>
      <c r="GO458" s="166">
        <v>7661</v>
      </c>
      <c r="GP458" s="166">
        <v>7661</v>
      </c>
      <c r="GQ458" s="166">
        <v>7661</v>
      </c>
      <c r="GR458" s="166">
        <v>7661</v>
      </c>
      <c r="GS458" s="166">
        <v>7661</v>
      </c>
      <c r="GT458" s="166">
        <v>7661</v>
      </c>
      <c r="GU458" s="166">
        <v>7661</v>
      </c>
      <c r="GV458" s="166">
        <v>7661</v>
      </c>
      <c r="GW458" s="166">
        <v>7661</v>
      </c>
      <c r="GX458" s="154">
        <v>7661</v>
      </c>
      <c r="GY458" s="166">
        <v>7661</v>
      </c>
      <c r="GZ458" s="166">
        <v>7661</v>
      </c>
      <c r="HA458" s="166">
        <v>7661</v>
      </c>
      <c r="HB458" s="166">
        <v>7661</v>
      </c>
      <c r="HC458" s="166">
        <v>7661</v>
      </c>
      <c r="HD458" s="166">
        <v>7661</v>
      </c>
      <c r="HE458" s="166">
        <v>7661</v>
      </c>
      <c r="HF458" s="166">
        <v>7661</v>
      </c>
      <c r="HG458" s="154">
        <v>7661</v>
      </c>
      <c r="HH458" s="154">
        <v>7661</v>
      </c>
      <c r="HI458" s="166">
        <v>7661</v>
      </c>
      <c r="HJ458" s="154">
        <v>7662</v>
      </c>
      <c r="HK458" s="154">
        <v>7661</v>
      </c>
      <c r="HL458" s="166">
        <v>7662</v>
      </c>
      <c r="HM458" s="154">
        <v>7665</v>
      </c>
      <c r="HN458" s="154">
        <v>7664</v>
      </c>
      <c r="HO458" s="166">
        <v>7664</v>
      </c>
      <c r="HP458" s="154">
        <v>7664</v>
      </c>
      <c r="HQ458" s="154">
        <v>7664</v>
      </c>
      <c r="HR458" s="166">
        <v>7664</v>
      </c>
      <c r="HS458" s="154">
        <v>7664</v>
      </c>
      <c r="HT458" s="148">
        <v>7664</v>
      </c>
      <c r="HU458" s="148">
        <v>7663</v>
      </c>
      <c r="HV458" s="148">
        <v>7661</v>
      </c>
      <c r="HW458" s="166">
        <v>7660</v>
      </c>
    </row>
    <row r="459" spans="1:231">
      <c r="A459" s="145">
        <f t="shared" si="56"/>
        <v>44221</v>
      </c>
      <c r="B459" s="220">
        <f>'Age&amp;Sex by occurrence date'!$DQQ22</f>
        <v>9180</v>
      </c>
      <c r="C459" s="220">
        <v>7689</v>
      </c>
      <c r="D459" s="220">
        <v>7689</v>
      </c>
      <c r="E459" s="220">
        <v>7689</v>
      </c>
      <c r="F459" s="220">
        <v>7689</v>
      </c>
      <c r="G459" s="220">
        <v>7689</v>
      </c>
      <c r="H459" s="220">
        <v>7689</v>
      </c>
      <c r="I459" s="220">
        <v>7689</v>
      </c>
      <c r="J459" s="220">
        <v>7689</v>
      </c>
      <c r="K459" s="220">
        <v>7689</v>
      </c>
      <c r="L459" s="220">
        <v>7689</v>
      </c>
      <c r="M459" s="220">
        <v>7689</v>
      </c>
      <c r="N459" s="220">
        <v>7689</v>
      </c>
      <c r="O459" s="220">
        <v>7689</v>
      </c>
      <c r="P459" s="220">
        <v>7689</v>
      </c>
      <c r="Q459" s="220">
        <v>7689</v>
      </c>
      <c r="R459" s="220">
        <v>7689</v>
      </c>
      <c r="S459" s="220">
        <v>7689</v>
      </c>
      <c r="T459" s="220">
        <v>7689</v>
      </c>
      <c r="U459" s="220">
        <v>7689</v>
      </c>
      <c r="V459" s="220">
        <v>7688</v>
      </c>
      <c r="W459" s="220">
        <v>7688</v>
      </c>
      <c r="X459" s="220">
        <v>7688</v>
      </c>
      <c r="Y459" s="220">
        <v>7688</v>
      </c>
      <c r="Z459" s="220">
        <v>7688</v>
      </c>
      <c r="AA459" s="220">
        <v>7688</v>
      </c>
      <c r="AB459" s="220">
        <v>7640</v>
      </c>
      <c r="AC459" s="220">
        <v>7640</v>
      </c>
      <c r="AD459" s="220">
        <v>7640</v>
      </c>
      <c r="AE459" s="220">
        <v>7639</v>
      </c>
      <c r="AF459" s="220">
        <v>7639</v>
      </c>
      <c r="AG459" s="220">
        <v>7639</v>
      </c>
      <c r="AH459" s="220">
        <v>7639</v>
      </c>
      <c r="AI459" s="220">
        <v>7639</v>
      </c>
      <c r="AJ459" s="220">
        <v>7639</v>
      </c>
      <c r="AK459" s="220">
        <v>7639</v>
      </c>
      <c r="AL459" s="220">
        <v>7639</v>
      </c>
      <c r="AM459" s="220">
        <v>7639</v>
      </c>
      <c r="AN459" s="220">
        <v>7639</v>
      </c>
      <c r="AO459" s="220">
        <v>7639</v>
      </c>
      <c r="AP459" s="220">
        <v>7639</v>
      </c>
      <c r="AQ459" s="220">
        <v>7639</v>
      </c>
      <c r="AR459" s="220">
        <v>7639</v>
      </c>
      <c r="AS459" s="220">
        <v>7639</v>
      </c>
      <c r="AT459" s="220">
        <v>7639</v>
      </c>
      <c r="AU459" s="220">
        <v>7639</v>
      </c>
      <c r="AV459" s="220">
        <v>7639</v>
      </c>
      <c r="AW459" s="220">
        <v>7639</v>
      </c>
      <c r="AX459" s="220">
        <v>7639</v>
      </c>
      <c r="AY459" s="220">
        <v>7639</v>
      </c>
      <c r="AZ459" s="220">
        <v>7639</v>
      </c>
      <c r="BA459" s="220">
        <v>7639</v>
      </c>
      <c r="BB459" s="220">
        <v>7639</v>
      </c>
      <c r="BC459" s="220">
        <v>7639</v>
      </c>
      <c r="BD459" s="220">
        <v>7639</v>
      </c>
      <c r="BE459" s="220">
        <v>7639</v>
      </c>
      <c r="BF459" s="220">
        <v>7639</v>
      </c>
      <c r="BG459" s="220">
        <v>7639</v>
      </c>
      <c r="BH459" s="220">
        <v>7639</v>
      </c>
      <c r="BI459" s="220">
        <v>7639</v>
      </c>
      <c r="BJ459" s="220">
        <v>7639</v>
      </c>
      <c r="BK459" s="220">
        <v>7639</v>
      </c>
      <c r="BL459" s="220">
        <v>7639</v>
      </c>
      <c r="BM459" s="220">
        <v>7639</v>
      </c>
      <c r="BN459" s="220">
        <v>7639</v>
      </c>
      <c r="BO459" s="220">
        <v>7639</v>
      </c>
      <c r="BP459" s="220">
        <v>7639</v>
      </c>
      <c r="BQ459" s="220">
        <v>7639</v>
      </c>
      <c r="BR459" s="220">
        <v>7639</v>
      </c>
      <c r="BS459" s="220">
        <v>7639</v>
      </c>
      <c r="BT459" s="220">
        <v>7639</v>
      </c>
      <c r="BU459" s="220">
        <v>7639</v>
      </c>
      <c r="BV459" s="220">
        <v>7639</v>
      </c>
      <c r="BW459" s="220">
        <v>7639</v>
      </c>
      <c r="BX459" s="220">
        <v>7639</v>
      </c>
      <c r="BY459" s="220">
        <v>7639</v>
      </c>
      <c r="BZ459" s="220">
        <v>7639</v>
      </c>
      <c r="CA459" s="220">
        <v>7639</v>
      </c>
      <c r="CB459" s="220">
        <v>7639</v>
      </c>
      <c r="CC459" s="220">
        <v>7639</v>
      </c>
      <c r="CD459" s="220">
        <v>7639</v>
      </c>
      <c r="CE459" s="220">
        <v>7639</v>
      </c>
      <c r="CF459" s="220">
        <v>7639</v>
      </c>
      <c r="CG459" s="220">
        <v>7639</v>
      </c>
      <c r="CH459" s="220">
        <v>7639</v>
      </c>
      <c r="CI459" s="220">
        <v>7639</v>
      </c>
      <c r="CJ459" s="220">
        <v>7639</v>
      </c>
      <c r="CK459" s="220">
        <v>7639</v>
      </c>
      <c r="CL459" s="220">
        <v>7639</v>
      </c>
      <c r="CM459" s="220">
        <v>7639</v>
      </c>
      <c r="CN459" s="220">
        <v>7639</v>
      </c>
      <c r="CO459" s="220">
        <v>7639</v>
      </c>
      <c r="CP459" s="220">
        <v>7639</v>
      </c>
      <c r="CQ459" s="220">
        <v>7639</v>
      </c>
      <c r="CR459" s="220">
        <v>7639</v>
      </c>
      <c r="CS459" s="220">
        <v>7639</v>
      </c>
      <c r="CT459" s="220">
        <v>7639</v>
      </c>
      <c r="CU459" s="220">
        <v>7639</v>
      </c>
      <c r="CV459" s="220">
        <v>7639</v>
      </c>
      <c r="CW459" s="220">
        <v>7639</v>
      </c>
      <c r="CX459" s="220">
        <v>7639</v>
      </c>
      <c r="CY459" s="220">
        <v>7639</v>
      </c>
      <c r="CZ459" s="220">
        <v>7639</v>
      </c>
      <c r="DA459" s="220">
        <v>7639</v>
      </c>
      <c r="DB459" s="220">
        <v>7639</v>
      </c>
      <c r="DC459" s="220">
        <v>7639</v>
      </c>
      <c r="DD459" s="220">
        <v>7639</v>
      </c>
      <c r="DE459" s="220">
        <v>7639</v>
      </c>
      <c r="DF459" s="220">
        <v>7639</v>
      </c>
      <c r="DG459" s="220">
        <v>7639</v>
      </c>
      <c r="DH459" s="220">
        <v>7639</v>
      </c>
      <c r="DI459" s="220">
        <v>7639</v>
      </c>
      <c r="DJ459" s="220">
        <v>7639</v>
      </c>
      <c r="DK459" s="220">
        <v>7639</v>
      </c>
      <c r="DL459" s="220">
        <v>7639</v>
      </c>
      <c r="DM459" s="220">
        <v>7639</v>
      </c>
      <c r="DN459" s="220">
        <v>7639</v>
      </c>
      <c r="DO459" s="220">
        <v>7639</v>
      </c>
      <c r="DP459" s="220">
        <v>7639</v>
      </c>
      <c r="DQ459" s="220">
        <v>7639</v>
      </c>
      <c r="DR459" s="220">
        <v>7639</v>
      </c>
      <c r="DS459" s="220">
        <v>7639</v>
      </c>
      <c r="DT459" s="220">
        <v>7615</v>
      </c>
      <c r="DU459" s="220">
        <v>7615</v>
      </c>
      <c r="DV459" s="220">
        <v>7615</v>
      </c>
      <c r="DW459" s="220">
        <v>7625</v>
      </c>
      <c r="DX459" s="220">
        <v>7625</v>
      </c>
      <c r="DY459" s="220">
        <v>7618</v>
      </c>
      <c r="DZ459" s="220">
        <v>7618</v>
      </c>
      <c r="EA459" s="220">
        <v>7612</v>
      </c>
      <c r="EB459" s="220">
        <v>7612</v>
      </c>
      <c r="EC459" s="220">
        <v>7612</v>
      </c>
      <c r="ED459" s="220">
        <v>7612</v>
      </c>
      <c r="EE459" s="220">
        <v>7612</v>
      </c>
      <c r="EF459" s="220">
        <v>7612</v>
      </c>
      <c r="EG459" s="220">
        <v>7612</v>
      </c>
      <c r="EH459" s="220">
        <v>7612</v>
      </c>
      <c r="EI459" s="220">
        <v>7612</v>
      </c>
      <c r="EJ459" s="220">
        <v>7612</v>
      </c>
      <c r="EK459" s="220">
        <v>7612</v>
      </c>
      <c r="EL459" s="220">
        <v>7612</v>
      </c>
      <c r="EM459" s="220">
        <v>7612</v>
      </c>
      <c r="EN459" s="242">
        <v>7612</v>
      </c>
      <c r="EO459" s="232">
        <v>7612</v>
      </c>
      <c r="EP459" s="227">
        <v>7612</v>
      </c>
      <c r="EQ459" s="154">
        <v>7612</v>
      </c>
      <c r="ER459" s="154">
        <v>7612</v>
      </c>
      <c r="ES459" s="154">
        <v>7612</v>
      </c>
      <c r="ET459" s="154">
        <v>7612</v>
      </c>
      <c r="EU459" s="154">
        <v>7612</v>
      </c>
      <c r="EV459" s="154">
        <v>7612</v>
      </c>
      <c r="EW459" s="154">
        <v>7612</v>
      </c>
      <c r="EX459" s="154">
        <v>7612</v>
      </c>
      <c r="EY459" s="154">
        <v>7612</v>
      </c>
      <c r="EZ459" s="154">
        <v>7612</v>
      </c>
      <c r="FA459" s="154">
        <v>7612</v>
      </c>
      <c r="FB459" s="166">
        <v>7612</v>
      </c>
      <c r="FC459" s="154">
        <v>7612</v>
      </c>
      <c r="FD459" s="166">
        <v>7612</v>
      </c>
      <c r="FE459" s="166">
        <v>7612</v>
      </c>
      <c r="FF459" s="154">
        <v>7612</v>
      </c>
      <c r="FG459" s="154">
        <v>7612</v>
      </c>
      <c r="FH459" s="154">
        <v>7612</v>
      </c>
      <c r="FI459" s="154">
        <v>7612</v>
      </c>
      <c r="FJ459" s="154">
        <v>7612</v>
      </c>
      <c r="FK459" s="166">
        <v>7612</v>
      </c>
      <c r="FL459" s="166">
        <v>7612</v>
      </c>
      <c r="FM459" s="166">
        <v>7612</v>
      </c>
      <c r="FN459" s="166">
        <v>7612</v>
      </c>
      <c r="FO459" s="166">
        <v>7612</v>
      </c>
      <c r="FP459" s="166">
        <v>7612</v>
      </c>
      <c r="FQ459" s="166">
        <v>7612</v>
      </c>
      <c r="FR459" s="154">
        <v>7612</v>
      </c>
      <c r="FS459" s="154">
        <v>7612</v>
      </c>
      <c r="FT459" s="154">
        <v>7612</v>
      </c>
      <c r="FU459" s="154">
        <v>7612</v>
      </c>
      <c r="FV459" s="154">
        <v>7612</v>
      </c>
      <c r="FW459" s="154">
        <v>7612</v>
      </c>
      <c r="FX459" s="154">
        <v>7612</v>
      </c>
      <c r="FY459" s="154">
        <v>7612</v>
      </c>
      <c r="FZ459" s="154">
        <v>7612</v>
      </c>
      <c r="GA459" s="154">
        <v>7612</v>
      </c>
      <c r="GB459" s="154">
        <v>7612</v>
      </c>
      <c r="GC459" s="154">
        <v>7612</v>
      </c>
      <c r="GD459" s="154">
        <v>7612</v>
      </c>
      <c r="GE459" s="154">
        <v>7612</v>
      </c>
      <c r="GF459" s="154">
        <v>7612</v>
      </c>
      <c r="GG459" s="154">
        <v>7612</v>
      </c>
      <c r="GH459" s="154">
        <v>7612</v>
      </c>
      <c r="GI459" s="154">
        <v>7612</v>
      </c>
      <c r="GJ459" s="154">
        <v>7612</v>
      </c>
      <c r="GK459" s="166">
        <v>7612</v>
      </c>
      <c r="GL459" s="166">
        <v>7612</v>
      </c>
      <c r="GM459" s="166">
        <v>7613</v>
      </c>
      <c r="GN459" s="166">
        <v>7613</v>
      </c>
      <c r="GO459" s="166">
        <v>7613</v>
      </c>
      <c r="GP459" s="166">
        <v>7613</v>
      </c>
      <c r="GQ459" s="166">
        <v>7613</v>
      </c>
      <c r="GR459" s="166">
        <v>7613</v>
      </c>
      <c r="GS459" s="166">
        <v>7613</v>
      </c>
      <c r="GT459" s="154">
        <v>7613</v>
      </c>
      <c r="GU459" s="154">
        <v>7613</v>
      </c>
      <c r="GV459" s="154">
        <v>7613</v>
      </c>
      <c r="GW459" s="154">
        <v>7613</v>
      </c>
      <c r="GX459" s="154">
        <v>7613</v>
      </c>
      <c r="GY459" s="166">
        <v>7613</v>
      </c>
      <c r="GZ459" s="166">
        <v>7613</v>
      </c>
      <c r="HA459" s="166">
        <v>7613</v>
      </c>
      <c r="HB459" s="166">
        <v>7613</v>
      </c>
      <c r="HC459" s="166">
        <v>7613</v>
      </c>
      <c r="HD459" s="166">
        <v>7613</v>
      </c>
      <c r="HE459" s="166">
        <v>7613</v>
      </c>
      <c r="HF459" s="166">
        <v>7613</v>
      </c>
      <c r="HG459" s="154">
        <v>7613</v>
      </c>
      <c r="HH459" s="154">
        <v>7613</v>
      </c>
      <c r="HI459" s="166">
        <v>7613</v>
      </c>
      <c r="HJ459" s="154">
        <v>7614</v>
      </c>
      <c r="HK459" s="154">
        <v>7613</v>
      </c>
      <c r="HL459" s="166">
        <v>7614</v>
      </c>
      <c r="HM459" s="154">
        <v>7617</v>
      </c>
      <c r="HN459" s="154">
        <v>7616</v>
      </c>
      <c r="HO459" s="166">
        <v>7616</v>
      </c>
      <c r="HP459" s="154">
        <v>7616</v>
      </c>
      <c r="HQ459" s="154">
        <v>7616</v>
      </c>
      <c r="HR459" s="166">
        <v>7616</v>
      </c>
      <c r="HS459" s="154">
        <v>7616</v>
      </c>
      <c r="HT459" s="148">
        <v>7616</v>
      </c>
      <c r="HU459" s="148">
        <v>7615</v>
      </c>
      <c r="HV459" s="148">
        <v>7614</v>
      </c>
      <c r="HW459" s="166">
        <v>7613</v>
      </c>
    </row>
    <row r="460" spans="1:231">
      <c r="A460" s="145">
        <f t="shared" si="56"/>
        <v>44220</v>
      </c>
      <c r="B460" s="220">
        <f>'Age&amp;Sex by occurrence date'!$DQX22</f>
        <v>9127</v>
      </c>
      <c r="C460" s="220">
        <v>7646</v>
      </c>
      <c r="D460" s="220">
        <v>7646</v>
      </c>
      <c r="E460" s="220">
        <v>7646</v>
      </c>
      <c r="F460" s="220">
        <v>7646</v>
      </c>
      <c r="G460" s="220">
        <v>7646</v>
      </c>
      <c r="H460" s="220">
        <v>7646</v>
      </c>
      <c r="I460" s="220">
        <v>7646</v>
      </c>
      <c r="J460" s="220">
        <v>7646</v>
      </c>
      <c r="K460" s="220">
        <v>7646</v>
      </c>
      <c r="L460" s="220">
        <v>7646</v>
      </c>
      <c r="M460" s="220">
        <v>7646</v>
      </c>
      <c r="N460" s="220">
        <v>7646</v>
      </c>
      <c r="O460" s="220">
        <v>7646</v>
      </c>
      <c r="P460" s="220">
        <v>7646</v>
      </c>
      <c r="Q460" s="220">
        <v>7646</v>
      </c>
      <c r="R460" s="220">
        <v>7646</v>
      </c>
      <c r="S460" s="220">
        <v>7646</v>
      </c>
      <c r="T460" s="220">
        <v>7646</v>
      </c>
      <c r="U460" s="220">
        <v>7646</v>
      </c>
      <c r="V460" s="220">
        <v>7645</v>
      </c>
      <c r="W460" s="220">
        <v>7645</v>
      </c>
      <c r="X460" s="220">
        <v>7645</v>
      </c>
      <c r="Y460" s="220">
        <v>7645</v>
      </c>
      <c r="Z460" s="220">
        <v>7645</v>
      </c>
      <c r="AA460" s="220">
        <v>7645</v>
      </c>
      <c r="AB460" s="220">
        <v>7598</v>
      </c>
      <c r="AC460" s="220">
        <v>7598</v>
      </c>
      <c r="AD460" s="220">
        <v>7598</v>
      </c>
      <c r="AE460" s="220">
        <v>7597</v>
      </c>
      <c r="AF460" s="220">
        <v>7597</v>
      </c>
      <c r="AG460" s="220">
        <v>7597</v>
      </c>
      <c r="AH460" s="220">
        <v>7597</v>
      </c>
      <c r="AI460" s="220">
        <v>7597</v>
      </c>
      <c r="AJ460" s="220">
        <v>7597</v>
      </c>
      <c r="AK460" s="220">
        <v>7597</v>
      </c>
      <c r="AL460" s="220">
        <v>7597</v>
      </c>
      <c r="AM460" s="220">
        <v>7597</v>
      </c>
      <c r="AN460" s="220">
        <v>7597</v>
      </c>
      <c r="AO460" s="220">
        <v>7597</v>
      </c>
      <c r="AP460" s="220">
        <v>7597</v>
      </c>
      <c r="AQ460" s="220">
        <v>7597</v>
      </c>
      <c r="AR460" s="220">
        <v>7597</v>
      </c>
      <c r="AS460" s="220">
        <v>7597</v>
      </c>
      <c r="AT460" s="220">
        <v>7597</v>
      </c>
      <c r="AU460" s="220">
        <v>7597</v>
      </c>
      <c r="AV460" s="220">
        <v>7597</v>
      </c>
      <c r="AW460" s="220">
        <v>7597</v>
      </c>
      <c r="AX460" s="220">
        <v>7597</v>
      </c>
      <c r="AY460" s="220">
        <v>7597</v>
      </c>
      <c r="AZ460" s="220">
        <v>7597</v>
      </c>
      <c r="BA460" s="220">
        <v>7597</v>
      </c>
      <c r="BB460" s="220">
        <v>7597</v>
      </c>
      <c r="BC460" s="220">
        <v>7597</v>
      </c>
      <c r="BD460" s="220">
        <v>7597</v>
      </c>
      <c r="BE460" s="220">
        <v>7597</v>
      </c>
      <c r="BF460" s="220">
        <v>7597</v>
      </c>
      <c r="BG460" s="220">
        <v>7597</v>
      </c>
      <c r="BH460" s="220">
        <v>7597</v>
      </c>
      <c r="BI460" s="220">
        <v>7597</v>
      </c>
      <c r="BJ460" s="220">
        <v>7597</v>
      </c>
      <c r="BK460" s="220">
        <v>7597</v>
      </c>
      <c r="BL460" s="220">
        <v>7597</v>
      </c>
      <c r="BM460" s="220">
        <v>7597</v>
      </c>
      <c r="BN460" s="220">
        <v>7597</v>
      </c>
      <c r="BO460" s="220">
        <v>7597</v>
      </c>
      <c r="BP460" s="220">
        <v>7597</v>
      </c>
      <c r="BQ460" s="220">
        <v>7597</v>
      </c>
      <c r="BR460" s="220">
        <v>7597</v>
      </c>
      <c r="BS460" s="220">
        <v>7597</v>
      </c>
      <c r="BT460" s="220">
        <v>7597</v>
      </c>
      <c r="BU460" s="220">
        <v>7597</v>
      </c>
      <c r="BV460" s="220">
        <v>7597</v>
      </c>
      <c r="BW460" s="220">
        <v>7597</v>
      </c>
      <c r="BX460" s="220">
        <v>7597</v>
      </c>
      <c r="BY460" s="220">
        <v>7597</v>
      </c>
      <c r="BZ460" s="220">
        <v>7597</v>
      </c>
      <c r="CA460" s="220">
        <v>7597</v>
      </c>
      <c r="CB460" s="220">
        <v>7597</v>
      </c>
      <c r="CC460" s="220">
        <v>7597</v>
      </c>
      <c r="CD460" s="220">
        <v>7597</v>
      </c>
      <c r="CE460" s="220">
        <v>7597</v>
      </c>
      <c r="CF460" s="220">
        <v>7597</v>
      </c>
      <c r="CG460" s="220">
        <v>7597</v>
      </c>
      <c r="CH460" s="220">
        <v>7597</v>
      </c>
      <c r="CI460" s="220">
        <v>7597</v>
      </c>
      <c r="CJ460" s="220">
        <v>7597</v>
      </c>
      <c r="CK460" s="220">
        <v>7597</v>
      </c>
      <c r="CL460" s="220">
        <v>7597</v>
      </c>
      <c r="CM460" s="220">
        <v>7597</v>
      </c>
      <c r="CN460" s="220">
        <v>7597</v>
      </c>
      <c r="CO460" s="220">
        <v>7597</v>
      </c>
      <c r="CP460" s="220">
        <v>7597</v>
      </c>
      <c r="CQ460" s="220">
        <v>7597</v>
      </c>
      <c r="CR460" s="220">
        <v>7597</v>
      </c>
      <c r="CS460" s="220">
        <v>7597</v>
      </c>
      <c r="CT460" s="220">
        <v>7597</v>
      </c>
      <c r="CU460" s="220">
        <v>7597</v>
      </c>
      <c r="CV460" s="220">
        <v>7597</v>
      </c>
      <c r="CW460" s="220">
        <v>7597</v>
      </c>
      <c r="CX460" s="220">
        <v>7597</v>
      </c>
      <c r="CY460" s="220">
        <v>7597</v>
      </c>
      <c r="CZ460" s="220">
        <v>7597</v>
      </c>
      <c r="DA460" s="220">
        <v>7597</v>
      </c>
      <c r="DB460" s="220">
        <v>7597</v>
      </c>
      <c r="DC460" s="220">
        <v>7597</v>
      </c>
      <c r="DD460" s="220">
        <v>7597</v>
      </c>
      <c r="DE460" s="220">
        <v>7597</v>
      </c>
      <c r="DF460" s="220">
        <v>7597</v>
      </c>
      <c r="DG460" s="220">
        <v>7597</v>
      </c>
      <c r="DH460" s="220">
        <v>7597</v>
      </c>
      <c r="DI460" s="220">
        <v>7597</v>
      </c>
      <c r="DJ460" s="220">
        <v>7597</v>
      </c>
      <c r="DK460" s="220">
        <v>7597</v>
      </c>
      <c r="DL460" s="220">
        <v>7597</v>
      </c>
      <c r="DM460" s="220">
        <v>7597</v>
      </c>
      <c r="DN460" s="220">
        <v>7597</v>
      </c>
      <c r="DO460" s="220">
        <v>7597</v>
      </c>
      <c r="DP460" s="220">
        <v>7597</v>
      </c>
      <c r="DQ460" s="220">
        <v>7597</v>
      </c>
      <c r="DR460" s="220">
        <v>7597</v>
      </c>
      <c r="DS460" s="220">
        <v>7597</v>
      </c>
      <c r="DT460" s="220">
        <v>7573</v>
      </c>
      <c r="DU460" s="220">
        <v>7573</v>
      </c>
      <c r="DV460" s="220">
        <v>7573</v>
      </c>
      <c r="DW460" s="220">
        <v>7583</v>
      </c>
      <c r="DX460" s="220">
        <v>7583</v>
      </c>
      <c r="DY460" s="220">
        <v>7576</v>
      </c>
      <c r="DZ460" s="220">
        <v>7576</v>
      </c>
      <c r="EA460" s="220">
        <v>7570</v>
      </c>
      <c r="EB460" s="220">
        <v>7570</v>
      </c>
      <c r="EC460" s="220">
        <v>7570</v>
      </c>
      <c r="ED460" s="220">
        <v>7570</v>
      </c>
      <c r="EE460" s="220">
        <v>7570</v>
      </c>
      <c r="EF460" s="220">
        <v>7570</v>
      </c>
      <c r="EG460" s="220">
        <v>7570</v>
      </c>
      <c r="EH460" s="220">
        <v>7570</v>
      </c>
      <c r="EI460" s="220">
        <v>7570</v>
      </c>
      <c r="EJ460" s="220">
        <v>7570</v>
      </c>
      <c r="EK460" s="220">
        <v>7570</v>
      </c>
      <c r="EL460" s="220">
        <v>7570</v>
      </c>
      <c r="EM460" s="220">
        <v>7570</v>
      </c>
      <c r="EN460" s="242">
        <v>7570</v>
      </c>
      <c r="EO460" s="232">
        <v>7570</v>
      </c>
      <c r="EP460" s="227">
        <v>7570</v>
      </c>
      <c r="EQ460" s="154">
        <v>7570</v>
      </c>
      <c r="ER460" s="154">
        <v>7570</v>
      </c>
      <c r="ES460" s="154">
        <v>7570</v>
      </c>
      <c r="ET460" s="154">
        <v>7570</v>
      </c>
      <c r="EU460" s="154">
        <v>7570</v>
      </c>
      <c r="EV460" s="166">
        <v>7570</v>
      </c>
      <c r="EW460" s="154">
        <v>7570</v>
      </c>
      <c r="EX460" s="154">
        <v>7570</v>
      </c>
      <c r="EY460" s="154">
        <v>7570</v>
      </c>
      <c r="EZ460" s="154">
        <v>7570</v>
      </c>
      <c r="FA460" s="154">
        <v>7570</v>
      </c>
      <c r="FB460" s="154">
        <v>7570</v>
      </c>
      <c r="FC460" s="166">
        <v>7570</v>
      </c>
      <c r="FD460" s="154">
        <v>7570</v>
      </c>
      <c r="FE460" s="154">
        <v>7570</v>
      </c>
      <c r="FF460" s="154">
        <v>7570</v>
      </c>
      <c r="FG460" s="166">
        <v>7570</v>
      </c>
      <c r="FH460" s="154">
        <v>7570</v>
      </c>
      <c r="FI460" s="166">
        <v>7570</v>
      </c>
      <c r="FJ460" s="166">
        <v>7570</v>
      </c>
      <c r="FK460" s="154">
        <v>7570</v>
      </c>
      <c r="FL460" s="154">
        <v>7570</v>
      </c>
      <c r="FM460" s="154">
        <v>7570</v>
      </c>
      <c r="FN460" s="154">
        <v>7570</v>
      </c>
      <c r="FO460" s="154">
        <v>7570</v>
      </c>
      <c r="FP460" s="154">
        <v>7570</v>
      </c>
      <c r="FQ460" s="154">
        <v>7570</v>
      </c>
      <c r="FR460" s="166">
        <v>7570</v>
      </c>
      <c r="FS460" s="166">
        <v>7570</v>
      </c>
      <c r="FT460" s="166">
        <v>7570</v>
      </c>
      <c r="FU460" s="166">
        <v>7570</v>
      </c>
      <c r="FV460" s="166">
        <v>7570</v>
      </c>
      <c r="FW460" s="166">
        <v>7570</v>
      </c>
      <c r="FX460" s="166">
        <v>7570</v>
      </c>
      <c r="FY460" s="166">
        <v>7570</v>
      </c>
      <c r="FZ460" s="166">
        <v>7570</v>
      </c>
      <c r="GA460" s="166">
        <v>7570</v>
      </c>
      <c r="GB460" s="166">
        <v>7570</v>
      </c>
      <c r="GC460" s="166">
        <v>7570</v>
      </c>
      <c r="GD460" s="166">
        <v>7570</v>
      </c>
      <c r="GE460" s="166">
        <v>7570</v>
      </c>
      <c r="GF460" s="166">
        <v>7570</v>
      </c>
      <c r="GG460" s="166">
        <v>7570</v>
      </c>
      <c r="GH460" s="166">
        <v>7570</v>
      </c>
      <c r="GI460" s="166">
        <v>7570</v>
      </c>
      <c r="GJ460" s="166">
        <v>7570</v>
      </c>
      <c r="GK460" s="154">
        <v>7570</v>
      </c>
      <c r="GL460" s="154">
        <v>7570</v>
      </c>
      <c r="GM460" s="154">
        <v>7571</v>
      </c>
      <c r="GN460" s="154">
        <v>7571</v>
      </c>
      <c r="GO460" s="154">
        <v>7571</v>
      </c>
      <c r="GP460" s="154">
        <v>7571</v>
      </c>
      <c r="GQ460" s="154">
        <v>7571</v>
      </c>
      <c r="GR460" s="154">
        <v>7571</v>
      </c>
      <c r="GS460" s="154">
        <v>7571</v>
      </c>
      <c r="GT460" s="166">
        <v>7571</v>
      </c>
      <c r="GU460" s="166">
        <v>7571</v>
      </c>
      <c r="GV460" s="166">
        <v>7571</v>
      </c>
      <c r="GW460" s="166">
        <v>7571</v>
      </c>
      <c r="GX460" s="166">
        <v>7571</v>
      </c>
      <c r="GY460" s="166">
        <v>7571</v>
      </c>
      <c r="GZ460" s="166">
        <v>7571</v>
      </c>
      <c r="HA460" s="166">
        <v>7571</v>
      </c>
      <c r="HB460" s="166">
        <v>7571</v>
      </c>
      <c r="HC460" s="166">
        <v>7571</v>
      </c>
      <c r="HD460" s="166">
        <v>7571</v>
      </c>
      <c r="HE460" s="166">
        <v>7571</v>
      </c>
      <c r="HF460" s="166">
        <v>7571</v>
      </c>
      <c r="HG460" s="154">
        <v>7571</v>
      </c>
      <c r="HH460" s="154">
        <v>7571</v>
      </c>
      <c r="HI460" s="166">
        <v>7571</v>
      </c>
      <c r="HJ460" s="154">
        <v>7572</v>
      </c>
      <c r="HK460" s="154">
        <v>7571</v>
      </c>
      <c r="HL460" s="166">
        <v>7572</v>
      </c>
      <c r="HM460" s="154">
        <v>7575</v>
      </c>
      <c r="HN460" s="154">
        <v>7574</v>
      </c>
      <c r="HO460" s="166">
        <v>7574</v>
      </c>
      <c r="HP460" s="154">
        <v>7574</v>
      </c>
      <c r="HQ460" s="154">
        <v>7574</v>
      </c>
      <c r="HR460" s="166">
        <v>7574</v>
      </c>
      <c r="HS460" s="154">
        <v>7574</v>
      </c>
      <c r="HT460" s="148">
        <v>7574</v>
      </c>
      <c r="HU460" s="148">
        <v>7573</v>
      </c>
      <c r="HV460" s="148">
        <v>7572</v>
      </c>
      <c r="HW460" s="166">
        <v>7571</v>
      </c>
    </row>
    <row r="461" spans="1:231">
      <c r="A461" s="145">
        <f t="shared" si="56"/>
        <v>44219</v>
      </c>
      <c r="B461" s="220">
        <f>'Age&amp;Sex by occurrence date'!$DRE22</f>
        <v>9075</v>
      </c>
      <c r="C461" s="220">
        <v>7608</v>
      </c>
      <c r="D461" s="220">
        <v>7608</v>
      </c>
      <c r="E461" s="220">
        <v>7608</v>
      </c>
      <c r="F461" s="220">
        <v>7608</v>
      </c>
      <c r="G461" s="220">
        <v>7608</v>
      </c>
      <c r="H461" s="220">
        <v>7608</v>
      </c>
      <c r="I461" s="220">
        <v>7608</v>
      </c>
      <c r="J461" s="220">
        <v>7608</v>
      </c>
      <c r="K461" s="220">
        <v>7608</v>
      </c>
      <c r="L461" s="220">
        <v>7608</v>
      </c>
      <c r="M461" s="220">
        <v>7608</v>
      </c>
      <c r="N461" s="220">
        <v>7608</v>
      </c>
      <c r="O461" s="220">
        <v>7608</v>
      </c>
      <c r="P461" s="220">
        <v>7608</v>
      </c>
      <c r="Q461" s="220">
        <v>7608</v>
      </c>
      <c r="R461" s="220">
        <v>7608</v>
      </c>
      <c r="S461" s="220">
        <v>7608</v>
      </c>
      <c r="T461" s="220">
        <v>7608</v>
      </c>
      <c r="U461" s="220">
        <v>7608</v>
      </c>
      <c r="V461" s="220">
        <v>7607</v>
      </c>
      <c r="W461" s="220">
        <v>7607</v>
      </c>
      <c r="X461" s="220">
        <v>7607</v>
      </c>
      <c r="Y461" s="220">
        <v>7607</v>
      </c>
      <c r="Z461" s="220">
        <v>7607</v>
      </c>
      <c r="AA461" s="220">
        <v>7607</v>
      </c>
      <c r="AB461" s="220">
        <v>7564</v>
      </c>
      <c r="AC461" s="220">
        <v>7564</v>
      </c>
      <c r="AD461" s="220">
        <v>7564</v>
      </c>
      <c r="AE461" s="220">
        <v>7563</v>
      </c>
      <c r="AF461" s="220">
        <v>7563</v>
      </c>
      <c r="AG461" s="220">
        <v>7563</v>
      </c>
      <c r="AH461" s="220">
        <v>7563</v>
      </c>
      <c r="AI461" s="220">
        <v>7563</v>
      </c>
      <c r="AJ461" s="220">
        <v>7563</v>
      </c>
      <c r="AK461" s="220">
        <v>7563</v>
      </c>
      <c r="AL461" s="220">
        <v>7563</v>
      </c>
      <c r="AM461" s="220">
        <v>7563</v>
      </c>
      <c r="AN461" s="220">
        <v>7563</v>
      </c>
      <c r="AO461" s="220">
        <v>7563</v>
      </c>
      <c r="AP461" s="220">
        <v>7563</v>
      </c>
      <c r="AQ461" s="220">
        <v>7563</v>
      </c>
      <c r="AR461" s="220">
        <v>7563</v>
      </c>
      <c r="AS461" s="220">
        <v>7563</v>
      </c>
      <c r="AT461" s="220">
        <v>7563</v>
      </c>
      <c r="AU461" s="220">
        <v>7563</v>
      </c>
      <c r="AV461" s="220">
        <v>7563</v>
      </c>
      <c r="AW461" s="220">
        <v>7563</v>
      </c>
      <c r="AX461" s="220">
        <v>7563</v>
      </c>
      <c r="AY461" s="220">
        <v>7563</v>
      </c>
      <c r="AZ461" s="220">
        <v>7563</v>
      </c>
      <c r="BA461" s="220">
        <v>7563</v>
      </c>
      <c r="BB461" s="220">
        <v>7563</v>
      </c>
      <c r="BC461" s="220">
        <v>7563</v>
      </c>
      <c r="BD461" s="220">
        <v>7563</v>
      </c>
      <c r="BE461" s="220">
        <v>7563</v>
      </c>
      <c r="BF461" s="220">
        <v>7563</v>
      </c>
      <c r="BG461" s="220">
        <v>7563</v>
      </c>
      <c r="BH461" s="220">
        <v>7563</v>
      </c>
      <c r="BI461" s="220">
        <v>7563</v>
      </c>
      <c r="BJ461" s="220">
        <v>7563</v>
      </c>
      <c r="BK461" s="220">
        <v>7563</v>
      </c>
      <c r="BL461" s="220">
        <v>7563</v>
      </c>
      <c r="BM461" s="220">
        <v>7563</v>
      </c>
      <c r="BN461" s="220">
        <v>7563</v>
      </c>
      <c r="BO461" s="220">
        <v>7563</v>
      </c>
      <c r="BP461" s="220">
        <v>7563</v>
      </c>
      <c r="BQ461" s="220">
        <v>7563</v>
      </c>
      <c r="BR461" s="220">
        <v>7563</v>
      </c>
      <c r="BS461" s="220">
        <v>7563</v>
      </c>
      <c r="BT461" s="220">
        <v>7563</v>
      </c>
      <c r="BU461" s="220">
        <v>7563</v>
      </c>
      <c r="BV461" s="220">
        <v>7563</v>
      </c>
      <c r="BW461" s="220">
        <v>7563</v>
      </c>
      <c r="BX461" s="220">
        <v>7563</v>
      </c>
      <c r="BY461" s="220">
        <v>7563</v>
      </c>
      <c r="BZ461" s="220">
        <v>7563</v>
      </c>
      <c r="CA461" s="220">
        <v>7563</v>
      </c>
      <c r="CB461" s="220">
        <v>7563</v>
      </c>
      <c r="CC461" s="220">
        <v>7563</v>
      </c>
      <c r="CD461" s="220">
        <v>7563</v>
      </c>
      <c r="CE461" s="220">
        <v>7563</v>
      </c>
      <c r="CF461" s="220">
        <v>7563</v>
      </c>
      <c r="CG461" s="220">
        <v>7563</v>
      </c>
      <c r="CH461" s="220">
        <v>7563</v>
      </c>
      <c r="CI461" s="220">
        <v>7563</v>
      </c>
      <c r="CJ461" s="220">
        <v>7563</v>
      </c>
      <c r="CK461" s="220">
        <v>7563</v>
      </c>
      <c r="CL461" s="220">
        <v>7563</v>
      </c>
      <c r="CM461" s="220">
        <v>7563</v>
      </c>
      <c r="CN461" s="220">
        <v>7563</v>
      </c>
      <c r="CO461" s="220">
        <v>7563</v>
      </c>
      <c r="CP461" s="220">
        <v>7563</v>
      </c>
      <c r="CQ461" s="220">
        <v>7563</v>
      </c>
      <c r="CR461" s="220">
        <v>7563</v>
      </c>
      <c r="CS461" s="220">
        <v>7563</v>
      </c>
      <c r="CT461" s="220">
        <v>7563</v>
      </c>
      <c r="CU461" s="220">
        <v>7563</v>
      </c>
      <c r="CV461" s="220">
        <v>7563</v>
      </c>
      <c r="CW461" s="220">
        <v>7563</v>
      </c>
      <c r="CX461" s="220">
        <v>7563</v>
      </c>
      <c r="CY461" s="220">
        <v>7563</v>
      </c>
      <c r="CZ461" s="220">
        <v>7563</v>
      </c>
      <c r="DA461" s="220">
        <v>7563</v>
      </c>
      <c r="DB461" s="220">
        <v>7563</v>
      </c>
      <c r="DC461" s="220">
        <v>7563</v>
      </c>
      <c r="DD461" s="220">
        <v>7563</v>
      </c>
      <c r="DE461" s="220">
        <v>7563</v>
      </c>
      <c r="DF461" s="220">
        <v>7563</v>
      </c>
      <c r="DG461" s="220">
        <v>7563</v>
      </c>
      <c r="DH461" s="220">
        <v>7563</v>
      </c>
      <c r="DI461" s="220">
        <v>7563</v>
      </c>
      <c r="DJ461" s="220">
        <v>7563</v>
      </c>
      <c r="DK461" s="220">
        <v>7563</v>
      </c>
      <c r="DL461" s="220">
        <v>7563</v>
      </c>
      <c r="DM461" s="220">
        <v>7563</v>
      </c>
      <c r="DN461" s="220">
        <v>7563</v>
      </c>
      <c r="DO461" s="220">
        <v>7563</v>
      </c>
      <c r="DP461" s="220">
        <v>7563</v>
      </c>
      <c r="DQ461" s="220">
        <v>7563</v>
      </c>
      <c r="DR461" s="220">
        <v>7563</v>
      </c>
      <c r="DS461" s="220">
        <v>7563</v>
      </c>
      <c r="DT461" s="220">
        <v>7539</v>
      </c>
      <c r="DU461" s="220">
        <v>7539</v>
      </c>
      <c r="DV461" s="220">
        <v>7539</v>
      </c>
      <c r="DW461" s="220">
        <v>7549</v>
      </c>
      <c r="DX461" s="220">
        <v>7549</v>
      </c>
      <c r="DY461" s="220">
        <v>7542</v>
      </c>
      <c r="DZ461" s="220">
        <v>7542</v>
      </c>
      <c r="EA461" s="220">
        <v>7536</v>
      </c>
      <c r="EB461" s="220">
        <v>7536</v>
      </c>
      <c r="EC461" s="220">
        <v>7536</v>
      </c>
      <c r="ED461" s="220">
        <v>7536</v>
      </c>
      <c r="EE461" s="220">
        <v>7536</v>
      </c>
      <c r="EF461" s="220">
        <v>7536</v>
      </c>
      <c r="EG461" s="220">
        <v>7536</v>
      </c>
      <c r="EH461" s="220">
        <v>7536</v>
      </c>
      <c r="EI461" s="220">
        <v>7536</v>
      </c>
      <c r="EJ461" s="220">
        <v>7536</v>
      </c>
      <c r="EK461" s="220">
        <v>7536</v>
      </c>
      <c r="EL461" s="220">
        <v>7536</v>
      </c>
      <c r="EM461" s="220">
        <v>7536</v>
      </c>
      <c r="EN461" s="242">
        <v>7536</v>
      </c>
      <c r="EO461" s="232">
        <v>7536</v>
      </c>
      <c r="EP461" s="228">
        <v>7536</v>
      </c>
      <c r="EQ461" s="166">
        <v>7536</v>
      </c>
      <c r="ER461" s="166">
        <v>7536</v>
      </c>
      <c r="ES461" s="166">
        <v>7536</v>
      </c>
      <c r="ET461" s="166">
        <v>7536</v>
      </c>
      <c r="EU461" s="166">
        <v>7536</v>
      </c>
      <c r="EV461" s="154">
        <v>7536</v>
      </c>
      <c r="EW461" s="166">
        <v>7536</v>
      </c>
      <c r="EX461" s="166">
        <v>7536</v>
      </c>
      <c r="EY461" s="166">
        <v>7536</v>
      </c>
      <c r="EZ461" s="166">
        <v>7536</v>
      </c>
      <c r="FA461" s="166">
        <v>7536</v>
      </c>
      <c r="FB461" s="166">
        <v>7536</v>
      </c>
      <c r="FC461" s="154">
        <v>7536</v>
      </c>
      <c r="FD461" s="154">
        <v>7536</v>
      </c>
      <c r="FE461" s="154">
        <v>7536</v>
      </c>
      <c r="FF461" s="166">
        <v>7536</v>
      </c>
      <c r="FG461" s="166">
        <v>7536</v>
      </c>
      <c r="FH461" s="166">
        <v>7536</v>
      </c>
      <c r="FI461" s="154">
        <v>7536</v>
      </c>
      <c r="FJ461" s="166">
        <v>7536</v>
      </c>
      <c r="FK461" s="166">
        <v>7536</v>
      </c>
      <c r="FL461" s="166">
        <v>7536</v>
      </c>
      <c r="FM461" s="166">
        <v>7536</v>
      </c>
      <c r="FN461" s="166">
        <v>7536</v>
      </c>
      <c r="FO461" s="166">
        <v>7536</v>
      </c>
      <c r="FP461" s="166">
        <v>7536</v>
      </c>
      <c r="FQ461" s="166">
        <v>7536</v>
      </c>
      <c r="FR461" s="166">
        <v>7536</v>
      </c>
      <c r="FS461" s="166">
        <v>7536</v>
      </c>
      <c r="FT461" s="166">
        <v>7536</v>
      </c>
      <c r="FU461" s="166">
        <v>7536</v>
      </c>
      <c r="FV461" s="166">
        <v>7536</v>
      </c>
      <c r="FW461" s="166">
        <v>7536</v>
      </c>
      <c r="FX461" s="166">
        <v>7536</v>
      </c>
      <c r="FY461" s="166">
        <v>7536</v>
      </c>
      <c r="FZ461" s="166">
        <v>7536</v>
      </c>
      <c r="GA461" s="166">
        <v>7536</v>
      </c>
      <c r="GB461" s="166">
        <v>7536</v>
      </c>
      <c r="GC461" s="166">
        <v>7536</v>
      </c>
      <c r="GD461" s="166">
        <v>7536</v>
      </c>
      <c r="GE461" s="166">
        <v>7536</v>
      </c>
      <c r="GF461" s="166">
        <v>7536</v>
      </c>
      <c r="GG461" s="166">
        <v>7536</v>
      </c>
      <c r="GH461" s="166">
        <v>7536</v>
      </c>
      <c r="GI461" s="166">
        <v>7536</v>
      </c>
      <c r="GJ461" s="166">
        <v>7536</v>
      </c>
      <c r="GK461" s="154">
        <v>7536</v>
      </c>
      <c r="GL461" s="154">
        <v>7536</v>
      </c>
      <c r="GM461" s="154">
        <v>7537</v>
      </c>
      <c r="GN461" s="154">
        <v>7537</v>
      </c>
      <c r="GO461" s="154">
        <v>7537</v>
      </c>
      <c r="GP461" s="154">
        <v>7537</v>
      </c>
      <c r="GQ461" s="154">
        <v>7537</v>
      </c>
      <c r="GR461" s="154">
        <v>7537</v>
      </c>
      <c r="GS461" s="154">
        <v>7537</v>
      </c>
      <c r="GT461" s="166">
        <v>7537</v>
      </c>
      <c r="GU461" s="166">
        <v>7537</v>
      </c>
      <c r="GV461" s="166">
        <v>7537</v>
      </c>
      <c r="GW461" s="166">
        <v>7537</v>
      </c>
      <c r="GX461" s="166">
        <v>7537</v>
      </c>
      <c r="GY461" s="154">
        <v>7537</v>
      </c>
      <c r="GZ461" s="154">
        <v>7537</v>
      </c>
      <c r="HA461" s="154">
        <v>7537</v>
      </c>
      <c r="HB461" s="154">
        <v>7537</v>
      </c>
      <c r="HC461" s="154">
        <v>7537</v>
      </c>
      <c r="HD461" s="154">
        <v>7537</v>
      </c>
      <c r="HE461" s="154">
        <v>7537</v>
      </c>
      <c r="HF461" s="166">
        <v>7537</v>
      </c>
      <c r="HG461" s="154">
        <v>7537</v>
      </c>
      <c r="HH461" s="154">
        <v>7537</v>
      </c>
      <c r="HI461" s="166">
        <v>7537</v>
      </c>
      <c r="HJ461" s="154">
        <v>7538</v>
      </c>
      <c r="HK461" s="154">
        <v>7537</v>
      </c>
      <c r="HL461" s="166">
        <v>7538</v>
      </c>
      <c r="HM461" s="154">
        <v>7541</v>
      </c>
      <c r="HN461" s="154">
        <v>7540</v>
      </c>
      <c r="HO461" s="166">
        <v>7540</v>
      </c>
      <c r="HP461" s="154">
        <v>7540</v>
      </c>
      <c r="HQ461" s="154">
        <v>7540</v>
      </c>
      <c r="HR461" s="166">
        <v>7540</v>
      </c>
      <c r="HS461" s="154">
        <v>7540</v>
      </c>
      <c r="HT461" s="148">
        <v>7540</v>
      </c>
      <c r="HU461" s="148">
        <v>7539</v>
      </c>
      <c r="HV461" s="148">
        <v>7538</v>
      </c>
      <c r="HW461" s="166">
        <v>7537</v>
      </c>
    </row>
    <row r="462" spans="1:231">
      <c r="A462" s="145">
        <f t="shared" si="56"/>
        <v>44218</v>
      </c>
      <c r="B462" s="220">
        <f>'Age&amp;Sex by occurrence date'!$DRL22</f>
        <v>9004</v>
      </c>
      <c r="C462" s="220">
        <v>7553</v>
      </c>
      <c r="D462" s="220">
        <v>7553</v>
      </c>
      <c r="E462" s="220">
        <v>7553</v>
      </c>
      <c r="F462" s="220">
        <v>7553</v>
      </c>
      <c r="G462" s="220">
        <v>7553</v>
      </c>
      <c r="H462" s="220">
        <v>7553</v>
      </c>
      <c r="I462" s="220">
        <v>7553</v>
      </c>
      <c r="J462" s="220">
        <v>7553</v>
      </c>
      <c r="K462" s="220">
        <v>7553</v>
      </c>
      <c r="L462" s="220">
        <v>7553</v>
      </c>
      <c r="M462" s="220">
        <v>7553</v>
      </c>
      <c r="N462" s="220">
        <v>7553</v>
      </c>
      <c r="O462" s="220">
        <v>7553</v>
      </c>
      <c r="P462" s="220">
        <v>7553</v>
      </c>
      <c r="Q462" s="220">
        <v>7553</v>
      </c>
      <c r="R462" s="220">
        <v>7553</v>
      </c>
      <c r="S462" s="220">
        <v>7553</v>
      </c>
      <c r="T462" s="220">
        <v>7553</v>
      </c>
      <c r="U462" s="220">
        <v>7553</v>
      </c>
      <c r="V462" s="220">
        <v>7552</v>
      </c>
      <c r="W462" s="220">
        <v>7552</v>
      </c>
      <c r="X462" s="220">
        <v>7552</v>
      </c>
      <c r="Y462" s="220">
        <v>7552</v>
      </c>
      <c r="Z462" s="220">
        <v>7552</v>
      </c>
      <c r="AA462" s="220">
        <v>7552</v>
      </c>
      <c r="AB462" s="220">
        <v>7510</v>
      </c>
      <c r="AC462" s="220">
        <v>7510</v>
      </c>
      <c r="AD462" s="220">
        <v>7510</v>
      </c>
      <c r="AE462" s="220">
        <v>7509</v>
      </c>
      <c r="AF462" s="220">
        <v>7509</v>
      </c>
      <c r="AG462" s="220">
        <v>7509</v>
      </c>
      <c r="AH462" s="220">
        <v>7509</v>
      </c>
      <c r="AI462" s="220">
        <v>7509</v>
      </c>
      <c r="AJ462" s="220">
        <v>7509</v>
      </c>
      <c r="AK462" s="220">
        <v>7509</v>
      </c>
      <c r="AL462" s="220">
        <v>7509</v>
      </c>
      <c r="AM462" s="220">
        <v>7509</v>
      </c>
      <c r="AN462" s="220">
        <v>7509</v>
      </c>
      <c r="AO462" s="220">
        <v>7509</v>
      </c>
      <c r="AP462" s="220">
        <v>7509</v>
      </c>
      <c r="AQ462" s="220">
        <v>7509</v>
      </c>
      <c r="AR462" s="220">
        <v>7509</v>
      </c>
      <c r="AS462" s="220">
        <v>7509</v>
      </c>
      <c r="AT462" s="220">
        <v>7509</v>
      </c>
      <c r="AU462" s="220">
        <v>7509</v>
      </c>
      <c r="AV462" s="220">
        <v>7509</v>
      </c>
      <c r="AW462" s="220">
        <v>7509</v>
      </c>
      <c r="AX462" s="220">
        <v>7509</v>
      </c>
      <c r="AY462" s="220">
        <v>7509</v>
      </c>
      <c r="AZ462" s="220">
        <v>7509</v>
      </c>
      <c r="BA462" s="220">
        <v>7509</v>
      </c>
      <c r="BB462" s="220">
        <v>7509</v>
      </c>
      <c r="BC462" s="220">
        <v>7509</v>
      </c>
      <c r="BD462" s="220">
        <v>7509</v>
      </c>
      <c r="BE462" s="220">
        <v>7509</v>
      </c>
      <c r="BF462" s="220">
        <v>7509</v>
      </c>
      <c r="BG462" s="220">
        <v>7509</v>
      </c>
      <c r="BH462" s="220">
        <v>7509</v>
      </c>
      <c r="BI462" s="220">
        <v>7509</v>
      </c>
      <c r="BJ462" s="220">
        <v>7509</v>
      </c>
      <c r="BK462" s="220">
        <v>7509</v>
      </c>
      <c r="BL462" s="220">
        <v>7509</v>
      </c>
      <c r="BM462" s="220">
        <v>7509</v>
      </c>
      <c r="BN462" s="220">
        <v>7509</v>
      </c>
      <c r="BO462" s="220">
        <v>7509</v>
      </c>
      <c r="BP462" s="220">
        <v>7509</v>
      </c>
      <c r="BQ462" s="220">
        <v>7509</v>
      </c>
      <c r="BR462" s="220">
        <v>7509</v>
      </c>
      <c r="BS462" s="220">
        <v>7509</v>
      </c>
      <c r="BT462" s="220">
        <v>7509</v>
      </c>
      <c r="BU462" s="220">
        <v>7509</v>
      </c>
      <c r="BV462" s="220">
        <v>7509</v>
      </c>
      <c r="BW462" s="220">
        <v>7509</v>
      </c>
      <c r="BX462" s="220">
        <v>7509</v>
      </c>
      <c r="BY462" s="220">
        <v>7509</v>
      </c>
      <c r="BZ462" s="220">
        <v>7509</v>
      </c>
      <c r="CA462" s="220">
        <v>7509</v>
      </c>
      <c r="CB462" s="220">
        <v>7509</v>
      </c>
      <c r="CC462" s="220">
        <v>7509</v>
      </c>
      <c r="CD462" s="220">
        <v>7509</v>
      </c>
      <c r="CE462" s="220">
        <v>7509</v>
      </c>
      <c r="CF462" s="220">
        <v>7509</v>
      </c>
      <c r="CG462" s="220">
        <v>7509</v>
      </c>
      <c r="CH462" s="220">
        <v>7509</v>
      </c>
      <c r="CI462" s="220">
        <v>7509</v>
      </c>
      <c r="CJ462" s="220">
        <v>7509</v>
      </c>
      <c r="CK462" s="220">
        <v>7509</v>
      </c>
      <c r="CL462" s="220">
        <v>7509</v>
      </c>
      <c r="CM462" s="220">
        <v>7509</v>
      </c>
      <c r="CN462" s="220">
        <v>7509</v>
      </c>
      <c r="CO462" s="220">
        <v>7509</v>
      </c>
      <c r="CP462" s="220">
        <v>7509</v>
      </c>
      <c r="CQ462" s="220">
        <v>7509</v>
      </c>
      <c r="CR462" s="220">
        <v>7509</v>
      </c>
      <c r="CS462" s="220">
        <v>7509</v>
      </c>
      <c r="CT462" s="220">
        <v>7509</v>
      </c>
      <c r="CU462" s="220">
        <v>7509</v>
      </c>
      <c r="CV462" s="220">
        <v>7509</v>
      </c>
      <c r="CW462" s="220">
        <v>7509</v>
      </c>
      <c r="CX462" s="220">
        <v>7509</v>
      </c>
      <c r="CY462" s="220">
        <v>7509</v>
      </c>
      <c r="CZ462" s="220">
        <v>7509</v>
      </c>
      <c r="DA462" s="220">
        <v>7509</v>
      </c>
      <c r="DB462" s="220">
        <v>7509</v>
      </c>
      <c r="DC462" s="220">
        <v>7509</v>
      </c>
      <c r="DD462" s="220">
        <v>7509</v>
      </c>
      <c r="DE462" s="220">
        <v>7509</v>
      </c>
      <c r="DF462" s="220">
        <v>7509</v>
      </c>
      <c r="DG462" s="220">
        <v>7509</v>
      </c>
      <c r="DH462" s="220">
        <v>7509</v>
      </c>
      <c r="DI462" s="220">
        <v>7509</v>
      </c>
      <c r="DJ462" s="220">
        <v>7509</v>
      </c>
      <c r="DK462" s="220">
        <v>7509</v>
      </c>
      <c r="DL462" s="220">
        <v>7509</v>
      </c>
      <c r="DM462" s="220">
        <v>7509</v>
      </c>
      <c r="DN462" s="220">
        <v>7509</v>
      </c>
      <c r="DO462" s="220">
        <v>7509</v>
      </c>
      <c r="DP462" s="220">
        <v>7509</v>
      </c>
      <c r="DQ462" s="220">
        <v>7509</v>
      </c>
      <c r="DR462" s="220">
        <v>7509</v>
      </c>
      <c r="DS462" s="220">
        <v>7509</v>
      </c>
      <c r="DT462" s="220">
        <v>7486</v>
      </c>
      <c r="DU462" s="220">
        <v>7486</v>
      </c>
      <c r="DV462" s="220">
        <v>7486</v>
      </c>
      <c r="DW462" s="220">
        <v>7496</v>
      </c>
      <c r="DX462" s="220">
        <v>7496</v>
      </c>
      <c r="DY462" s="220">
        <v>7489</v>
      </c>
      <c r="DZ462" s="220">
        <v>7489</v>
      </c>
      <c r="EA462" s="220">
        <v>7483</v>
      </c>
      <c r="EB462" s="220">
        <v>7483</v>
      </c>
      <c r="EC462" s="220">
        <v>7483</v>
      </c>
      <c r="ED462" s="220">
        <v>7483</v>
      </c>
      <c r="EE462" s="220">
        <v>7483</v>
      </c>
      <c r="EF462" s="220">
        <v>7483</v>
      </c>
      <c r="EG462" s="220">
        <v>7483</v>
      </c>
      <c r="EH462" s="220">
        <v>7483</v>
      </c>
      <c r="EI462" s="220">
        <v>7483</v>
      </c>
      <c r="EJ462" s="220">
        <v>7483</v>
      </c>
      <c r="EK462" s="220">
        <v>7483</v>
      </c>
      <c r="EL462" s="220">
        <v>7483</v>
      </c>
      <c r="EM462" s="220">
        <v>7483</v>
      </c>
      <c r="EN462" s="242">
        <v>7483</v>
      </c>
      <c r="EO462" s="232">
        <v>7483</v>
      </c>
      <c r="EP462" s="227">
        <v>7483</v>
      </c>
      <c r="EQ462" s="154">
        <v>7483</v>
      </c>
      <c r="ER462" s="154">
        <v>7483</v>
      </c>
      <c r="ES462" s="154">
        <v>7483</v>
      </c>
      <c r="ET462" s="154">
        <v>7483</v>
      </c>
      <c r="EU462" s="154">
        <v>7483</v>
      </c>
      <c r="EV462" s="154">
        <v>7483</v>
      </c>
      <c r="EW462" s="154">
        <v>7483</v>
      </c>
      <c r="EX462" s="154">
        <v>7483</v>
      </c>
      <c r="EY462" s="154">
        <v>7483</v>
      </c>
      <c r="EZ462" s="154">
        <v>7483</v>
      </c>
      <c r="FA462" s="154">
        <v>7483</v>
      </c>
      <c r="FB462" s="166">
        <v>7483</v>
      </c>
      <c r="FC462" s="166">
        <v>7483</v>
      </c>
      <c r="FD462" s="154">
        <v>7483</v>
      </c>
      <c r="FE462" s="166">
        <v>7483</v>
      </c>
      <c r="FF462" s="154">
        <v>7483</v>
      </c>
      <c r="FG462" s="154">
        <v>7483</v>
      </c>
      <c r="FH462" s="154">
        <v>7483</v>
      </c>
      <c r="FI462" s="166">
        <v>7483</v>
      </c>
      <c r="FJ462" s="154">
        <v>7483</v>
      </c>
      <c r="FK462" s="166">
        <v>7483</v>
      </c>
      <c r="FL462" s="166">
        <v>7483</v>
      </c>
      <c r="FM462" s="166">
        <v>7483</v>
      </c>
      <c r="FN462" s="166">
        <v>7483</v>
      </c>
      <c r="FO462" s="166">
        <v>7483</v>
      </c>
      <c r="FP462" s="166">
        <v>7483</v>
      </c>
      <c r="FQ462" s="166">
        <v>7483</v>
      </c>
      <c r="FR462" s="154">
        <v>7483</v>
      </c>
      <c r="FS462" s="154">
        <v>7483</v>
      </c>
      <c r="FT462" s="154">
        <v>7483</v>
      </c>
      <c r="FU462" s="154">
        <v>7483</v>
      </c>
      <c r="FV462" s="154">
        <v>7483</v>
      </c>
      <c r="FW462" s="154">
        <v>7483</v>
      </c>
      <c r="FX462" s="154">
        <v>7483</v>
      </c>
      <c r="FY462" s="154">
        <v>7483</v>
      </c>
      <c r="FZ462" s="154">
        <v>7483</v>
      </c>
      <c r="GA462" s="154">
        <v>7483</v>
      </c>
      <c r="GB462" s="154">
        <v>7483</v>
      </c>
      <c r="GC462" s="154">
        <v>7483</v>
      </c>
      <c r="GD462" s="154">
        <v>7483</v>
      </c>
      <c r="GE462" s="154">
        <v>7483</v>
      </c>
      <c r="GF462" s="154">
        <v>7483</v>
      </c>
      <c r="GG462" s="154">
        <v>7483</v>
      </c>
      <c r="GH462" s="154">
        <v>7483</v>
      </c>
      <c r="GI462" s="154">
        <v>7483</v>
      </c>
      <c r="GJ462" s="154">
        <v>7483</v>
      </c>
      <c r="GK462" s="166">
        <v>7483</v>
      </c>
      <c r="GL462" s="166">
        <v>7483</v>
      </c>
      <c r="GM462" s="166">
        <v>7484</v>
      </c>
      <c r="GN462" s="166">
        <v>7484</v>
      </c>
      <c r="GO462" s="166">
        <v>7484</v>
      </c>
      <c r="GP462" s="166">
        <v>7484</v>
      </c>
      <c r="GQ462" s="166">
        <v>7484</v>
      </c>
      <c r="GR462" s="166">
        <v>7484</v>
      </c>
      <c r="GS462" s="166">
        <v>7484</v>
      </c>
      <c r="GT462" s="166">
        <v>7484</v>
      </c>
      <c r="GU462" s="166">
        <v>7484</v>
      </c>
      <c r="GV462" s="166">
        <v>7484</v>
      </c>
      <c r="GW462" s="166">
        <v>7484</v>
      </c>
      <c r="GX462" s="166">
        <v>7484</v>
      </c>
      <c r="GY462" s="166">
        <v>7484</v>
      </c>
      <c r="GZ462" s="166">
        <v>7484</v>
      </c>
      <c r="HA462" s="166">
        <v>7484</v>
      </c>
      <c r="HB462" s="166">
        <v>7484</v>
      </c>
      <c r="HC462" s="166">
        <v>7484</v>
      </c>
      <c r="HD462" s="166">
        <v>7484</v>
      </c>
      <c r="HE462" s="166">
        <v>7484</v>
      </c>
      <c r="HF462" s="166">
        <v>7484</v>
      </c>
      <c r="HG462" s="154">
        <v>7484</v>
      </c>
      <c r="HH462" s="154">
        <v>7484</v>
      </c>
      <c r="HI462" s="166">
        <v>7484</v>
      </c>
      <c r="HJ462" s="154">
        <v>7485</v>
      </c>
      <c r="HK462" s="154">
        <v>7484</v>
      </c>
      <c r="HL462" s="166">
        <v>7485</v>
      </c>
      <c r="HM462" s="154">
        <v>7488</v>
      </c>
      <c r="HN462" s="154">
        <v>7487</v>
      </c>
      <c r="HO462" s="166">
        <v>7487</v>
      </c>
      <c r="HP462" s="154">
        <v>7487</v>
      </c>
      <c r="HQ462" s="154">
        <v>7487</v>
      </c>
      <c r="HR462" s="166">
        <v>7487</v>
      </c>
      <c r="HS462" s="154">
        <v>7487</v>
      </c>
      <c r="HT462" s="148">
        <v>7487</v>
      </c>
      <c r="HU462" s="148">
        <v>7486</v>
      </c>
      <c r="HV462" s="148">
        <v>7485</v>
      </c>
      <c r="HW462" s="166">
        <v>7484</v>
      </c>
    </row>
    <row r="463" spans="1:231">
      <c r="A463" s="145">
        <f t="shared" si="56"/>
        <v>44217</v>
      </c>
      <c r="B463" s="220">
        <f>'Age&amp;Sex by occurrence date'!$DRS22</f>
        <v>8952</v>
      </c>
      <c r="C463" s="220">
        <v>7516</v>
      </c>
      <c r="D463" s="220">
        <v>7516</v>
      </c>
      <c r="E463" s="220">
        <v>7516</v>
      </c>
      <c r="F463" s="220">
        <v>7516</v>
      </c>
      <c r="G463" s="220">
        <v>7516</v>
      </c>
      <c r="H463" s="220">
        <v>7516</v>
      </c>
      <c r="I463" s="220">
        <v>7516</v>
      </c>
      <c r="J463" s="220">
        <v>7516</v>
      </c>
      <c r="K463" s="220">
        <v>7516</v>
      </c>
      <c r="L463" s="220">
        <v>7516</v>
      </c>
      <c r="M463" s="220">
        <v>7516</v>
      </c>
      <c r="N463" s="220">
        <v>7516</v>
      </c>
      <c r="O463" s="220">
        <v>7516</v>
      </c>
      <c r="P463" s="220">
        <v>7516</v>
      </c>
      <c r="Q463" s="220">
        <v>7516</v>
      </c>
      <c r="R463" s="220">
        <v>7516</v>
      </c>
      <c r="S463" s="220">
        <v>7516</v>
      </c>
      <c r="T463" s="220">
        <v>7516</v>
      </c>
      <c r="U463" s="220">
        <v>7516</v>
      </c>
      <c r="V463" s="220">
        <v>7515</v>
      </c>
      <c r="W463" s="220">
        <v>7515</v>
      </c>
      <c r="X463" s="220">
        <v>7515</v>
      </c>
      <c r="Y463" s="220">
        <v>7515</v>
      </c>
      <c r="Z463" s="220">
        <v>7515</v>
      </c>
      <c r="AA463" s="220">
        <v>7515</v>
      </c>
      <c r="AB463" s="220">
        <v>7474</v>
      </c>
      <c r="AC463" s="220">
        <v>7474</v>
      </c>
      <c r="AD463" s="220">
        <v>7474</v>
      </c>
      <c r="AE463" s="220">
        <v>7473</v>
      </c>
      <c r="AF463" s="220">
        <v>7473</v>
      </c>
      <c r="AG463" s="220">
        <v>7473</v>
      </c>
      <c r="AH463" s="220">
        <v>7473</v>
      </c>
      <c r="AI463" s="220">
        <v>7473</v>
      </c>
      <c r="AJ463" s="220">
        <v>7473</v>
      </c>
      <c r="AK463" s="220">
        <v>7473</v>
      </c>
      <c r="AL463" s="220">
        <v>7473</v>
      </c>
      <c r="AM463" s="220">
        <v>7473</v>
      </c>
      <c r="AN463" s="220">
        <v>7473</v>
      </c>
      <c r="AO463" s="220">
        <v>7473</v>
      </c>
      <c r="AP463" s="220">
        <v>7473</v>
      </c>
      <c r="AQ463" s="220">
        <v>7473</v>
      </c>
      <c r="AR463" s="220">
        <v>7473</v>
      </c>
      <c r="AS463" s="220">
        <v>7473</v>
      </c>
      <c r="AT463" s="220">
        <v>7473</v>
      </c>
      <c r="AU463" s="220">
        <v>7473</v>
      </c>
      <c r="AV463" s="220">
        <v>7473</v>
      </c>
      <c r="AW463" s="220">
        <v>7473</v>
      </c>
      <c r="AX463" s="220">
        <v>7473</v>
      </c>
      <c r="AY463" s="220">
        <v>7473</v>
      </c>
      <c r="AZ463" s="220">
        <v>7473</v>
      </c>
      <c r="BA463" s="220">
        <v>7473</v>
      </c>
      <c r="BB463" s="220">
        <v>7473</v>
      </c>
      <c r="BC463" s="220">
        <v>7473</v>
      </c>
      <c r="BD463" s="220">
        <v>7473</v>
      </c>
      <c r="BE463" s="220">
        <v>7473</v>
      </c>
      <c r="BF463" s="220">
        <v>7473</v>
      </c>
      <c r="BG463" s="220">
        <v>7473</v>
      </c>
      <c r="BH463" s="220">
        <v>7473</v>
      </c>
      <c r="BI463" s="220">
        <v>7473</v>
      </c>
      <c r="BJ463" s="220">
        <v>7473</v>
      </c>
      <c r="BK463" s="220">
        <v>7473</v>
      </c>
      <c r="BL463" s="220">
        <v>7473</v>
      </c>
      <c r="BM463" s="220">
        <v>7473</v>
      </c>
      <c r="BN463" s="220">
        <v>7473</v>
      </c>
      <c r="BO463" s="220">
        <v>7473</v>
      </c>
      <c r="BP463" s="220">
        <v>7473</v>
      </c>
      <c r="BQ463" s="220">
        <v>7473</v>
      </c>
      <c r="BR463" s="220">
        <v>7473</v>
      </c>
      <c r="BS463" s="220">
        <v>7473</v>
      </c>
      <c r="BT463" s="220">
        <v>7473</v>
      </c>
      <c r="BU463" s="220">
        <v>7473</v>
      </c>
      <c r="BV463" s="220">
        <v>7473</v>
      </c>
      <c r="BW463" s="220">
        <v>7473</v>
      </c>
      <c r="BX463" s="220">
        <v>7473</v>
      </c>
      <c r="BY463" s="220">
        <v>7473</v>
      </c>
      <c r="BZ463" s="220">
        <v>7473</v>
      </c>
      <c r="CA463" s="220">
        <v>7473</v>
      </c>
      <c r="CB463" s="220">
        <v>7473</v>
      </c>
      <c r="CC463" s="220">
        <v>7473</v>
      </c>
      <c r="CD463" s="220">
        <v>7473</v>
      </c>
      <c r="CE463" s="220">
        <v>7473</v>
      </c>
      <c r="CF463" s="220">
        <v>7473</v>
      </c>
      <c r="CG463" s="220">
        <v>7473</v>
      </c>
      <c r="CH463" s="220">
        <v>7473</v>
      </c>
      <c r="CI463" s="220">
        <v>7473</v>
      </c>
      <c r="CJ463" s="220">
        <v>7473</v>
      </c>
      <c r="CK463" s="220">
        <v>7473</v>
      </c>
      <c r="CL463" s="220">
        <v>7473</v>
      </c>
      <c r="CM463" s="220">
        <v>7473</v>
      </c>
      <c r="CN463" s="220">
        <v>7473</v>
      </c>
      <c r="CO463" s="220">
        <v>7473</v>
      </c>
      <c r="CP463" s="220">
        <v>7473</v>
      </c>
      <c r="CQ463" s="220">
        <v>7473</v>
      </c>
      <c r="CR463" s="220">
        <v>7473</v>
      </c>
      <c r="CS463" s="220">
        <v>7473</v>
      </c>
      <c r="CT463" s="220">
        <v>7473</v>
      </c>
      <c r="CU463" s="220">
        <v>7473</v>
      </c>
      <c r="CV463" s="220">
        <v>7473</v>
      </c>
      <c r="CW463" s="220">
        <v>7473</v>
      </c>
      <c r="CX463" s="220">
        <v>7473</v>
      </c>
      <c r="CY463" s="220">
        <v>7473</v>
      </c>
      <c r="CZ463" s="220">
        <v>7473</v>
      </c>
      <c r="DA463" s="220">
        <v>7473</v>
      </c>
      <c r="DB463" s="220">
        <v>7473</v>
      </c>
      <c r="DC463" s="220">
        <v>7473</v>
      </c>
      <c r="DD463" s="220">
        <v>7473</v>
      </c>
      <c r="DE463" s="220">
        <v>7473</v>
      </c>
      <c r="DF463" s="220">
        <v>7473</v>
      </c>
      <c r="DG463" s="220">
        <v>7473</v>
      </c>
      <c r="DH463" s="220">
        <v>7473</v>
      </c>
      <c r="DI463" s="220">
        <v>7473</v>
      </c>
      <c r="DJ463" s="220">
        <v>7473</v>
      </c>
      <c r="DK463" s="220">
        <v>7473</v>
      </c>
      <c r="DL463" s="220">
        <v>7473</v>
      </c>
      <c r="DM463" s="220">
        <v>7473</v>
      </c>
      <c r="DN463" s="220">
        <v>7473</v>
      </c>
      <c r="DO463" s="220">
        <v>7473</v>
      </c>
      <c r="DP463" s="220">
        <v>7473</v>
      </c>
      <c r="DQ463" s="220">
        <v>7473</v>
      </c>
      <c r="DR463" s="220">
        <v>7473</v>
      </c>
      <c r="DS463" s="220">
        <v>7473</v>
      </c>
      <c r="DT463" s="220">
        <v>7450</v>
      </c>
      <c r="DU463" s="220">
        <v>7450</v>
      </c>
      <c r="DV463" s="220">
        <v>7450</v>
      </c>
      <c r="DW463" s="220">
        <v>7460</v>
      </c>
      <c r="DX463" s="220">
        <v>7460</v>
      </c>
      <c r="DY463" s="220">
        <v>7453</v>
      </c>
      <c r="DZ463" s="220">
        <v>7453</v>
      </c>
      <c r="EA463" s="220">
        <v>7447</v>
      </c>
      <c r="EB463" s="220">
        <v>7447</v>
      </c>
      <c r="EC463" s="220">
        <v>7447</v>
      </c>
      <c r="ED463" s="220">
        <v>7447</v>
      </c>
      <c r="EE463" s="220">
        <v>7447</v>
      </c>
      <c r="EF463" s="220">
        <v>7447</v>
      </c>
      <c r="EG463" s="220">
        <v>7447</v>
      </c>
      <c r="EH463" s="220">
        <v>7447</v>
      </c>
      <c r="EI463" s="220">
        <v>7447</v>
      </c>
      <c r="EJ463" s="220">
        <v>7447</v>
      </c>
      <c r="EK463" s="220">
        <v>7447</v>
      </c>
      <c r="EL463" s="220">
        <v>7447</v>
      </c>
      <c r="EM463" s="220">
        <v>7447</v>
      </c>
      <c r="EN463" s="242">
        <v>7447</v>
      </c>
      <c r="EO463" s="232">
        <v>7447</v>
      </c>
      <c r="EP463" s="227">
        <v>7447</v>
      </c>
      <c r="EQ463" s="154">
        <v>7447</v>
      </c>
      <c r="ER463" s="154">
        <v>7447</v>
      </c>
      <c r="ES463" s="154">
        <v>7447</v>
      </c>
      <c r="ET463" s="154">
        <v>7447</v>
      </c>
      <c r="EU463" s="154">
        <v>7447</v>
      </c>
      <c r="EV463" s="154">
        <v>7447</v>
      </c>
      <c r="EW463" s="166">
        <v>7447</v>
      </c>
      <c r="EX463" s="166">
        <v>7447</v>
      </c>
      <c r="EY463" s="166">
        <v>7447</v>
      </c>
      <c r="EZ463" s="166">
        <v>7447</v>
      </c>
      <c r="FA463" s="166">
        <v>7447</v>
      </c>
      <c r="FB463" s="154">
        <v>7447</v>
      </c>
      <c r="FC463" s="166">
        <v>7447</v>
      </c>
      <c r="FD463" s="166">
        <v>7447</v>
      </c>
      <c r="FE463" s="154">
        <v>7447</v>
      </c>
      <c r="FF463" s="166">
        <v>7447</v>
      </c>
      <c r="FG463" s="154">
        <v>7447</v>
      </c>
      <c r="FH463" s="166">
        <v>7447</v>
      </c>
      <c r="FI463" s="166">
        <v>7447</v>
      </c>
      <c r="FJ463" s="166">
        <v>7447</v>
      </c>
      <c r="FK463" s="166">
        <v>7447</v>
      </c>
      <c r="FL463" s="166">
        <v>7447</v>
      </c>
      <c r="FM463" s="166">
        <v>7447</v>
      </c>
      <c r="FN463" s="166">
        <v>7447</v>
      </c>
      <c r="FO463" s="166">
        <v>7447</v>
      </c>
      <c r="FP463" s="166">
        <v>7447</v>
      </c>
      <c r="FQ463" s="166">
        <v>7447</v>
      </c>
      <c r="FR463" s="154">
        <v>7447</v>
      </c>
      <c r="FS463" s="154">
        <v>7447</v>
      </c>
      <c r="FT463" s="154">
        <v>7447</v>
      </c>
      <c r="FU463" s="154">
        <v>7447</v>
      </c>
      <c r="FV463" s="154">
        <v>7447</v>
      </c>
      <c r="FW463" s="154">
        <v>7447</v>
      </c>
      <c r="FX463" s="154">
        <v>7447</v>
      </c>
      <c r="FY463" s="166">
        <v>7447</v>
      </c>
      <c r="FZ463" s="166">
        <v>7447</v>
      </c>
      <c r="GA463" s="166">
        <v>7447</v>
      </c>
      <c r="GB463" s="166">
        <v>7447</v>
      </c>
      <c r="GC463" s="166">
        <v>7447</v>
      </c>
      <c r="GD463" s="166">
        <v>7447</v>
      </c>
      <c r="GE463" s="166">
        <v>7447</v>
      </c>
      <c r="GF463" s="166">
        <v>7447</v>
      </c>
      <c r="GG463" s="166">
        <v>7447</v>
      </c>
      <c r="GH463" s="166">
        <v>7447</v>
      </c>
      <c r="GI463" s="166">
        <v>7447</v>
      </c>
      <c r="GJ463" s="166">
        <v>7447</v>
      </c>
      <c r="GK463" s="166">
        <v>7447</v>
      </c>
      <c r="GL463" s="166">
        <v>7447</v>
      </c>
      <c r="GM463" s="166">
        <v>7448</v>
      </c>
      <c r="GN463" s="166">
        <v>7448</v>
      </c>
      <c r="GO463" s="166">
        <v>7448</v>
      </c>
      <c r="GP463" s="166">
        <v>7448</v>
      </c>
      <c r="GQ463" s="166">
        <v>7448</v>
      </c>
      <c r="GR463" s="166">
        <v>7448</v>
      </c>
      <c r="GS463" s="166">
        <v>7448</v>
      </c>
      <c r="GT463" s="166">
        <v>7448</v>
      </c>
      <c r="GU463" s="166">
        <v>7448</v>
      </c>
      <c r="GV463" s="166">
        <v>7448</v>
      </c>
      <c r="GW463" s="166">
        <v>7448</v>
      </c>
      <c r="GX463" s="166">
        <v>7448</v>
      </c>
      <c r="GY463" s="166">
        <v>7448</v>
      </c>
      <c r="GZ463" s="166">
        <v>7448</v>
      </c>
      <c r="HA463" s="166">
        <v>7448</v>
      </c>
      <c r="HB463" s="166">
        <v>7448</v>
      </c>
      <c r="HC463" s="166">
        <v>7448</v>
      </c>
      <c r="HD463" s="166">
        <v>7448</v>
      </c>
      <c r="HE463" s="166">
        <v>7448</v>
      </c>
      <c r="HF463" s="166">
        <v>7448</v>
      </c>
      <c r="HG463" s="154">
        <v>7448</v>
      </c>
      <c r="HH463" s="154">
        <v>7448</v>
      </c>
      <c r="HI463" s="166">
        <v>7448</v>
      </c>
      <c r="HJ463" s="154">
        <v>7449</v>
      </c>
      <c r="HK463" s="154">
        <v>7448</v>
      </c>
      <c r="HL463" s="166">
        <v>7449</v>
      </c>
      <c r="HM463" s="154">
        <v>7452</v>
      </c>
      <c r="HN463" s="154">
        <v>7451</v>
      </c>
      <c r="HO463" s="166">
        <v>7451</v>
      </c>
      <c r="HP463" s="154">
        <v>7451</v>
      </c>
      <c r="HQ463" s="154">
        <v>7451</v>
      </c>
      <c r="HR463" s="166">
        <v>7451</v>
      </c>
      <c r="HS463" s="154">
        <v>7451</v>
      </c>
      <c r="HT463" s="148">
        <v>7451</v>
      </c>
      <c r="HU463" s="148">
        <v>7450</v>
      </c>
      <c r="HV463" s="148">
        <v>7449</v>
      </c>
      <c r="HW463" s="166">
        <v>7448</v>
      </c>
    </row>
    <row r="464" spans="1:231">
      <c r="A464" s="145">
        <f t="shared" si="56"/>
        <v>44216</v>
      </c>
      <c r="B464" s="220">
        <f>'Age&amp;Sex by occurrence date'!$DRZ22</f>
        <v>8888</v>
      </c>
      <c r="C464" s="220">
        <v>7463</v>
      </c>
      <c r="D464" s="220">
        <v>7463</v>
      </c>
      <c r="E464" s="220">
        <v>7463</v>
      </c>
      <c r="F464" s="220">
        <v>7463</v>
      </c>
      <c r="G464" s="220">
        <v>7463</v>
      </c>
      <c r="H464" s="220">
        <v>7463</v>
      </c>
      <c r="I464" s="220">
        <v>7463</v>
      </c>
      <c r="J464" s="220">
        <v>7463</v>
      </c>
      <c r="K464" s="220">
        <v>7463</v>
      </c>
      <c r="L464" s="220">
        <v>7463</v>
      </c>
      <c r="M464" s="220">
        <v>7463</v>
      </c>
      <c r="N464" s="220">
        <v>7463</v>
      </c>
      <c r="O464" s="220">
        <v>7463</v>
      </c>
      <c r="P464" s="220">
        <v>7463</v>
      </c>
      <c r="Q464" s="220">
        <v>7463</v>
      </c>
      <c r="R464" s="220">
        <v>7463</v>
      </c>
      <c r="S464" s="220">
        <v>7463</v>
      </c>
      <c r="T464" s="220">
        <v>7463</v>
      </c>
      <c r="U464" s="220">
        <v>7463</v>
      </c>
      <c r="V464" s="220">
        <v>7462</v>
      </c>
      <c r="W464" s="220">
        <v>7462</v>
      </c>
      <c r="X464" s="220">
        <v>7462</v>
      </c>
      <c r="Y464" s="220">
        <v>7462</v>
      </c>
      <c r="Z464" s="220">
        <v>7462</v>
      </c>
      <c r="AA464" s="220">
        <v>7462</v>
      </c>
      <c r="AB464" s="220">
        <v>7422</v>
      </c>
      <c r="AC464" s="220">
        <v>7422</v>
      </c>
      <c r="AD464" s="220">
        <v>7422</v>
      </c>
      <c r="AE464" s="220">
        <v>7421</v>
      </c>
      <c r="AF464" s="220">
        <v>7421</v>
      </c>
      <c r="AG464" s="220">
        <v>7421</v>
      </c>
      <c r="AH464" s="220">
        <v>7421</v>
      </c>
      <c r="AI464" s="220">
        <v>7421</v>
      </c>
      <c r="AJ464" s="220">
        <v>7421</v>
      </c>
      <c r="AK464" s="220">
        <v>7421</v>
      </c>
      <c r="AL464" s="220">
        <v>7421</v>
      </c>
      <c r="AM464" s="220">
        <v>7421</v>
      </c>
      <c r="AN464" s="220">
        <v>7421</v>
      </c>
      <c r="AO464" s="220">
        <v>7421</v>
      </c>
      <c r="AP464" s="220">
        <v>7421</v>
      </c>
      <c r="AQ464" s="220">
        <v>7421</v>
      </c>
      <c r="AR464" s="220">
        <v>7421</v>
      </c>
      <c r="AS464" s="220">
        <v>7421</v>
      </c>
      <c r="AT464" s="220">
        <v>7421</v>
      </c>
      <c r="AU464" s="220">
        <v>7421</v>
      </c>
      <c r="AV464" s="220">
        <v>7421</v>
      </c>
      <c r="AW464" s="220">
        <v>7421</v>
      </c>
      <c r="AX464" s="220">
        <v>7421</v>
      </c>
      <c r="AY464" s="220">
        <v>7421</v>
      </c>
      <c r="AZ464" s="220">
        <v>7421</v>
      </c>
      <c r="BA464" s="220">
        <v>7421</v>
      </c>
      <c r="BB464" s="220">
        <v>7421</v>
      </c>
      <c r="BC464" s="220">
        <v>7421</v>
      </c>
      <c r="BD464" s="220">
        <v>7421</v>
      </c>
      <c r="BE464" s="220">
        <v>7421</v>
      </c>
      <c r="BF464" s="220">
        <v>7421</v>
      </c>
      <c r="BG464" s="220">
        <v>7421</v>
      </c>
      <c r="BH464" s="220">
        <v>7421</v>
      </c>
      <c r="BI464" s="220">
        <v>7421</v>
      </c>
      <c r="BJ464" s="220">
        <v>7421</v>
      </c>
      <c r="BK464" s="220">
        <v>7421</v>
      </c>
      <c r="BL464" s="220">
        <v>7421</v>
      </c>
      <c r="BM464" s="220">
        <v>7421</v>
      </c>
      <c r="BN464" s="220">
        <v>7421</v>
      </c>
      <c r="BO464" s="220">
        <v>7421</v>
      </c>
      <c r="BP464" s="220">
        <v>7421</v>
      </c>
      <c r="BQ464" s="220">
        <v>7421</v>
      </c>
      <c r="BR464" s="220">
        <v>7421</v>
      </c>
      <c r="BS464" s="220">
        <v>7421</v>
      </c>
      <c r="BT464" s="220">
        <v>7421</v>
      </c>
      <c r="BU464" s="220">
        <v>7421</v>
      </c>
      <c r="BV464" s="220">
        <v>7421</v>
      </c>
      <c r="BW464" s="220">
        <v>7421</v>
      </c>
      <c r="BX464" s="220">
        <v>7421</v>
      </c>
      <c r="BY464" s="220">
        <v>7421</v>
      </c>
      <c r="BZ464" s="220">
        <v>7421</v>
      </c>
      <c r="CA464" s="220">
        <v>7421</v>
      </c>
      <c r="CB464" s="220">
        <v>7421</v>
      </c>
      <c r="CC464" s="220">
        <v>7421</v>
      </c>
      <c r="CD464" s="220">
        <v>7421</v>
      </c>
      <c r="CE464" s="220">
        <v>7421</v>
      </c>
      <c r="CF464" s="220">
        <v>7421</v>
      </c>
      <c r="CG464" s="220">
        <v>7421</v>
      </c>
      <c r="CH464" s="220">
        <v>7421</v>
      </c>
      <c r="CI464" s="220">
        <v>7421</v>
      </c>
      <c r="CJ464" s="220">
        <v>7421</v>
      </c>
      <c r="CK464" s="220">
        <v>7421</v>
      </c>
      <c r="CL464" s="220">
        <v>7421</v>
      </c>
      <c r="CM464" s="220">
        <v>7421</v>
      </c>
      <c r="CN464" s="220">
        <v>7421</v>
      </c>
      <c r="CO464" s="220">
        <v>7421</v>
      </c>
      <c r="CP464" s="220">
        <v>7421</v>
      </c>
      <c r="CQ464" s="220">
        <v>7421</v>
      </c>
      <c r="CR464" s="220">
        <v>7421</v>
      </c>
      <c r="CS464" s="220">
        <v>7421</v>
      </c>
      <c r="CT464" s="220">
        <v>7421</v>
      </c>
      <c r="CU464" s="220">
        <v>7421</v>
      </c>
      <c r="CV464" s="220">
        <v>7421</v>
      </c>
      <c r="CW464" s="220">
        <v>7421</v>
      </c>
      <c r="CX464" s="220">
        <v>7421</v>
      </c>
      <c r="CY464" s="220">
        <v>7421</v>
      </c>
      <c r="CZ464" s="220">
        <v>7421</v>
      </c>
      <c r="DA464" s="220">
        <v>7421</v>
      </c>
      <c r="DB464" s="220">
        <v>7421</v>
      </c>
      <c r="DC464" s="220">
        <v>7421</v>
      </c>
      <c r="DD464" s="220">
        <v>7421</v>
      </c>
      <c r="DE464" s="220">
        <v>7421</v>
      </c>
      <c r="DF464" s="220">
        <v>7421</v>
      </c>
      <c r="DG464" s="220">
        <v>7421</v>
      </c>
      <c r="DH464" s="220">
        <v>7421</v>
      </c>
      <c r="DI464" s="220">
        <v>7421</v>
      </c>
      <c r="DJ464" s="220">
        <v>7421</v>
      </c>
      <c r="DK464" s="220">
        <v>7421</v>
      </c>
      <c r="DL464" s="220">
        <v>7421</v>
      </c>
      <c r="DM464" s="220">
        <v>7421</v>
      </c>
      <c r="DN464" s="220">
        <v>7421</v>
      </c>
      <c r="DO464" s="220">
        <v>7421</v>
      </c>
      <c r="DP464" s="220">
        <v>7421</v>
      </c>
      <c r="DQ464" s="220">
        <v>7421</v>
      </c>
      <c r="DR464" s="220">
        <v>7421</v>
      </c>
      <c r="DS464" s="220">
        <v>7421</v>
      </c>
      <c r="DT464" s="220">
        <v>7398</v>
      </c>
      <c r="DU464" s="220">
        <v>7398</v>
      </c>
      <c r="DV464" s="220">
        <v>7398</v>
      </c>
      <c r="DW464" s="220">
        <v>7408</v>
      </c>
      <c r="DX464" s="220">
        <v>7408</v>
      </c>
      <c r="DY464" s="220">
        <v>7401</v>
      </c>
      <c r="DZ464" s="220">
        <v>7401</v>
      </c>
      <c r="EA464" s="220">
        <v>7395</v>
      </c>
      <c r="EB464" s="220">
        <v>7395</v>
      </c>
      <c r="EC464" s="220">
        <v>7395</v>
      </c>
      <c r="ED464" s="220">
        <v>7395</v>
      </c>
      <c r="EE464" s="220">
        <v>7395</v>
      </c>
      <c r="EF464" s="220">
        <v>7395</v>
      </c>
      <c r="EG464" s="220">
        <v>7395</v>
      </c>
      <c r="EH464" s="220">
        <v>7395</v>
      </c>
      <c r="EI464" s="220">
        <v>7395</v>
      </c>
      <c r="EJ464" s="220">
        <v>7395</v>
      </c>
      <c r="EK464" s="220">
        <v>7395</v>
      </c>
      <c r="EL464" s="220">
        <v>7395</v>
      </c>
      <c r="EM464" s="220">
        <v>7395</v>
      </c>
      <c r="EN464" s="242">
        <v>7395</v>
      </c>
      <c r="EO464" s="232">
        <v>7395</v>
      </c>
      <c r="EP464" s="228">
        <v>7395</v>
      </c>
      <c r="EQ464" s="166">
        <v>7395</v>
      </c>
      <c r="ER464" s="166">
        <v>7395</v>
      </c>
      <c r="ES464" s="166">
        <v>7395</v>
      </c>
      <c r="ET464" s="166">
        <v>7395</v>
      </c>
      <c r="EU464" s="166">
        <v>7395</v>
      </c>
      <c r="EV464" s="166">
        <v>7395</v>
      </c>
      <c r="EW464" s="166">
        <v>7395</v>
      </c>
      <c r="EX464" s="166">
        <v>7395</v>
      </c>
      <c r="EY464" s="166">
        <v>7395</v>
      </c>
      <c r="EZ464" s="166">
        <v>7395</v>
      </c>
      <c r="FA464" s="166">
        <v>7395</v>
      </c>
      <c r="FB464" s="154">
        <v>7395</v>
      </c>
      <c r="FC464" s="154">
        <v>7395</v>
      </c>
      <c r="FD464" s="154">
        <v>7395</v>
      </c>
      <c r="FE464" s="166">
        <v>7395</v>
      </c>
      <c r="FF464" s="166">
        <v>7395</v>
      </c>
      <c r="FG464" s="166">
        <v>7395</v>
      </c>
      <c r="FH464" s="166">
        <v>7395</v>
      </c>
      <c r="FI464" s="154">
        <v>7395</v>
      </c>
      <c r="FJ464" s="154">
        <v>7395</v>
      </c>
      <c r="FK464" s="166">
        <v>7395</v>
      </c>
      <c r="FL464" s="166">
        <v>7395</v>
      </c>
      <c r="FM464" s="166">
        <v>7395</v>
      </c>
      <c r="FN464" s="166">
        <v>7395</v>
      </c>
      <c r="FO464" s="166">
        <v>7395</v>
      </c>
      <c r="FP464" s="166">
        <v>7395</v>
      </c>
      <c r="FQ464" s="166">
        <v>7395</v>
      </c>
      <c r="FR464" s="166">
        <v>7395</v>
      </c>
      <c r="FS464" s="166">
        <v>7395</v>
      </c>
      <c r="FT464" s="166">
        <v>7395</v>
      </c>
      <c r="FU464" s="166">
        <v>7395</v>
      </c>
      <c r="FV464" s="166">
        <v>7395</v>
      </c>
      <c r="FW464" s="166">
        <v>7395</v>
      </c>
      <c r="FX464" s="166">
        <v>7395</v>
      </c>
      <c r="FY464" s="154">
        <v>7395</v>
      </c>
      <c r="FZ464" s="154">
        <v>7395</v>
      </c>
      <c r="GA464" s="154">
        <v>7395</v>
      </c>
      <c r="GB464" s="154">
        <v>7395</v>
      </c>
      <c r="GC464" s="154">
        <v>7395</v>
      </c>
      <c r="GD464" s="154">
        <v>7395</v>
      </c>
      <c r="GE464" s="154">
        <v>7395</v>
      </c>
      <c r="GF464" s="154">
        <v>7395</v>
      </c>
      <c r="GG464" s="154">
        <v>7395</v>
      </c>
      <c r="GH464" s="154">
        <v>7395</v>
      </c>
      <c r="GI464" s="154">
        <v>7395</v>
      </c>
      <c r="GJ464" s="154">
        <v>7395</v>
      </c>
      <c r="GK464" s="154">
        <v>7395</v>
      </c>
      <c r="GL464" s="154">
        <v>7395</v>
      </c>
      <c r="GM464" s="154">
        <v>7396</v>
      </c>
      <c r="GN464" s="154">
        <v>7396</v>
      </c>
      <c r="GO464" s="154">
        <v>7396</v>
      </c>
      <c r="GP464" s="154">
        <v>7396</v>
      </c>
      <c r="GQ464" s="154">
        <v>7396</v>
      </c>
      <c r="GR464" s="154">
        <v>7396</v>
      </c>
      <c r="GS464" s="154">
        <v>7396</v>
      </c>
      <c r="GT464" s="154">
        <v>7396</v>
      </c>
      <c r="GU464" s="154">
        <v>7396</v>
      </c>
      <c r="GV464" s="154">
        <v>7396</v>
      </c>
      <c r="GW464" s="154">
        <v>7396</v>
      </c>
      <c r="GX464" s="166">
        <v>7396</v>
      </c>
      <c r="GY464" s="166">
        <v>7396</v>
      </c>
      <c r="GZ464" s="166">
        <v>7396</v>
      </c>
      <c r="HA464" s="166">
        <v>7396</v>
      </c>
      <c r="HB464" s="166">
        <v>7396</v>
      </c>
      <c r="HC464" s="166">
        <v>7396</v>
      </c>
      <c r="HD464" s="166">
        <v>7396</v>
      </c>
      <c r="HE464" s="166">
        <v>7396</v>
      </c>
      <c r="HF464" s="154">
        <v>7396</v>
      </c>
      <c r="HG464" s="154">
        <v>7396</v>
      </c>
      <c r="HH464" s="154">
        <v>7396</v>
      </c>
      <c r="HI464" s="154">
        <v>7396</v>
      </c>
      <c r="HJ464" s="154">
        <v>7397</v>
      </c>
      <c r="HK464" s="154">
        <v>7396</v>
      </c>
      <c r="HL464" s="154">
        <v>7397</v>
      </c>
      <c r="HM464" s="154">
        <v>7400</v>
      </c>
      <c r="HN464" s="154">
        <v>7399</v>
      </c>
      <c r="HO464" s="166">
        <v>7399</v>
      </c>
      <c r="HP464" s="154">
        <v>7399</v>
      </c>
      <c r="HQ464" s="154">
        <v>7399</v>
      </c>
      <c r="HR464" s="166">
        <v>7399</v>
      </c>
      <c r="HS464" s="154">
        <v>7399</v>
      </c>
      <c r="HT464" s="148">
        <v>7399</v>
      </c>
      <c r="HU464" s="148">
        <v>7397</v>
      </c>
      <c r="HV464" s="148">
        <v>7396</v>
      </c>
      <c r="HW464" s="166">
        <v>7395</v>
      </c>
    </row>
    <row r="465" spans="1:231">
      <c r="A465" s="145">
        <f t="shared" si="56"/>
        <v>44215</v>
      </c>
      <c r="B465" s="220">
        <f>'Age&amp;Sex by occurrence date'!$DSG22</f>
        <v>8843</v>
      </c>
      <c r="C465" s="220">
        <v>7428</v>
      </c>
      <c r="D465" s="220">
        <v>7428</v>
      </c>
      <c r="E465" s="220">
        <v>7428</v>
      </c>
      <c r="F465" s="220">
        <v>7428</v>
      </c>
      <c r="G465" s="220">
        <v>7428</v>
      </c>
      <c r="H465" s="220">
        <v>7428</v>
      </c>
      <c r="I465" s="220">
        <v>7428</v>
      </c>
      <c r="J465" s="220">
        <v>7428</v>
      </c>
      <c r="K465" s="220">
        <v>7428</v>
      </c>
      <c r="L465" s="220">
        <v>7428</v>
      </c>
      <c r="M465" s="220">
        <v>7428</v>
      </c>
      <c r="N465" s="220">
        <v>7428</v>
      </c>
      <c r="O465" s="220">
        <v>7428</v>
      </c>
      <c r="P465" s="220">
        <v>7428</v>
      </c>
      <c r="Q465" s="220">
        <v>7428</v>
      </c>
      <c r="R465" s="220">
        <v>7428</v>
      </c>
      <c r="S465" s="220">
        <v>7428</v>
      </c>
      <c r="T465" s="220">
        <v>7428</v>
      </c>
      <c r="U465" s="220">
        <v>7428</v>
      </c>
      <c r="V465" s="220">
        <v>7427</v>
      </c>
      <c r="W465" s="220">
        <v>7427</v>
      </c>
      <c r="X465" s="220">
        <v>7427</v>
      </c>
      <c r="Y465" s="220">
        <v>7427</v>
      </c>
      <c r="Z465" s="220">
        <v>7427</v>
      </c>
      <c r="AA465" s="220">
        <v>7427</v>
      </c>
      <c r="AB465" s="220">
        <v>7387</v>
      </c>
      <c r="AC465" s="220">
        <v>7387</v>
      </c>
      <c r="AD465" s="220">
        <v>7387</v>
      </c>
      <c r="AE465" s="220">
        <v>7386</v>
      </c>
      <c r="AF465" s="220">
        <v>7386</v>
      </c>
      <c r="AG465" s="220">
        <v>7386</v>
      </c>
      <c r="AH465" s="220">
        <v>7386</v>
      </c>
      <c r="AI465" s="220">
        <v>7386</v>
      </c>
      <c r="AJ465" s="220">
        <v>7386</v>
      </c>
      <c r="AK465" s="220">
        <v>7386</v>
      </c>
      <c r="AL465" s="220">
        <v>7386</v>
      </c>
      <c r="AM465" s="220">
        <v>7386</v>
      </c>
      <c r="AN465" s="220">
        <v>7386</v>
      </c>
      <c r="AO465" s="220">
        <v>7386</v>
      </c>
      <c r="AP465" s="220">
        <v>7386</v>
      </c>
      <c r="AQ465" s="220">
        <v>7386</v>
      </c>
      <c r="AR465" s="220">
        <v>7386</v>
      </c>
      <c r="AS465" s="220">
        <v>7386</v>
      </c>
      <c r="AT465" s="220">
        <v>7386</v>
      </c>
      <c r="AU465" s="220">
        <v>7386</v>
      </c>
      <c r="AV465" s="220">
        <v>7386</v>
      </c>
      <c r="AW465" s="220">
        <v>7386</v>
      </c>
      <c r="AX465" s="220">
        <v>7386</v>
      </c>
      <c r="AY465" s="220">
        <v>7386</v>
      </c>
      <c r="AZ465" s="220">
        <v>7386</v>
      </c>
      <c r="BA465" s="220">
        <v>7386</v>
      </c>
      <c r="BB465" s="220">
        <v>7386</v>
      </c>
      <c r="BC465" s="220">
        <v>7386</v>
      </c>
      <c r="BD465" s="220">
        <v>7386</v>
      </c>
      <c r="BE465" s="220">
        <v>7386</v>
      </c>
      <c r="BF465" s="220">
        <v>7386</v>
      </c>
      <c r="BG465" s="220">
        <v>7386</v>
      </c>
      <c r="BH465" s="220">
        <v>7386</v>
      </c>
      <c r="BI465" s="220">
        <v>7386</v>
      </c>
      <c r="BJ465" s="220">
        <v>7386</v>
      </c>
      <c r="BK465" s="220">
        <v>7386</v>
      </c>
      <c r="BL465" s="220">
        <v>7386</v>
      </c>
      <c r="BM465" s="220">
        <v>7386</v>
      </c>
      <c r="BN465" s="220">
        <v>7386</v>
      </c>
      <c r="BO465" s="220">
        <v>7386</v>
      </c>
      <c r="BP465" s="220">
        <v>7386</v>
      </c>
      <c r="BQ465" s="220">
        <v>7386</v>
      </c>
      <c r="BR465" s="220">
        <v>7386</v>
      </c>
      <c r="BS465" s="220">
        <v>7386</v>
      </c>
      <c r="BT465" s="220">
        <v>7386</v>
      </c>
      <c r="BU465" s="220">
        <v>7386</v>
      </c>
      <c r="BV465" s="220">
        <v>7386</v>
      </c>
      <c r="BW465" s="220">
        <v>7386</v>
      </c>
      <c r="BX465" s="220">
        <v>7386</v>
      </c>
      <c r="BY465" s="220">
        <v>7386</v>
      </c>
      <c r="BZ465" s="220">
        <v>7386</v>
      </c>
      <c r="CA465" s="220">
        <v>7386</v>
      </c>
      <c r="CB465" s="220">
        <v>7386</v>
      </c>
      <c r="CC465" s="220">
        <v>7386</v>
      </c>
      <c r="CD465" s="220">
        <v>7386</v>
      </c>
      <c r="CE465" s="220">
        <v>7386</v>
      </c>
      <c r="CF465" s="220">
        <v>7386</v>
      </c>
      <c r="CG465" s="220">
        <v>7386</v>
      </c>
      <c r="CH465" s="220">
        <v>7386</v>
      </c>
      <c r="CI465" s="220">
        <v>7386</v>
      </c>
      <c r="CJ465" s="220">
        <v>7386</v>
      </c>
      <c r="CK465" s="220">
        <v>7386</v>
      </c>
      <c r="CL465" s="220">
        <v>7386</v>
      </c>
      <c r="CM465" s="220">
        <v>7386</v>
      </c>
      <c r="CN465" s="220">
        <v>7386</v>
      </c>
      <c r="CO465" s="220">
        <v>7386</v>
      </c>
      <c r="CP465" s="220">
        <v>7386</v>
      </c>
      <c r="CQ465" s="220">
        <v>7386</v>
      </c>
      <c r="CR465" s="220">
        <v>7386</v>
      </c>
      <c r="CS465" s="220">
        <v>7386</v>
      </c>
      <c r="CT465" s="220">
        <v>7386</v>
      </c>
      <c r="CU465" s="220">
        <v>7386</v>
      </c>
      <c r="CV465" s="220">
        <v>7386</v>
      </c>
      <c r="CW465" s="220">
        <v>7386</v>
      </c>
      <c r="CX465" s="220">
        <v>7386</v>
      </c>
      <c r="CY465" s="220">
        <v>7386</v>
      </c>
      <c r="CZ465" s="220">
        <v>7386</v>
      </c>
      <c r="DA465" s="220">
        <v>7386</v>
      </c>
      <c r="DB465" s="220">
        <v>7386</v>
      </c>
      <c r="DC465" s="220">
        <v>7386</v>
      </c>
      <c r="DD465" s="220">
        <v>7386</v>
      </c>
      <c r="DE465" s="220">
        <v>7386</v>
      </c>
      <c r="DF465" s="220">
        <v>7386</v>
      </c>
      <c r="DG465" s="220">
        <v>7386</v>
      </c>
      <c r="DH465" s="220">
        <v>7386</v>
      </c>
      <c r="DI465" s="220">
        <v>7386</v>
      </c>
      <c r="DJ465" s="220">
        <v>7386</v>
      </c>
      <c r="DK465" s="220">
        <v>7386</v>
      </c>
      <c r="DL465" s="220">
        <v>7386</v>
      </c>
      <c r="DM465" s="220">
        <v>7386</v>
      </c>
      <c r="DN465" s="220">
        <v>7386</v>
      </c>
      <c r="DO465" s="220">
        <v>7386</v>
      </c>
      <c r="DP465" s="220">
        <v>7386</v>
      </c>
      <c r="DQ465" s="220">
        <v>7386</v>
      </c>
      <c r="DR465" s="220">
        <v>7386</v>
      </c>
      <c r="DS465" s="220">
        <v>7386</v>
      </c>
      <c r="DT465" s="220">
        <v>7363</v>
      </c>
      <c r="DU465" s="220">
        <v>7363</v>
      </c>
      <c r="DV465" s="220">
        <v>7363</v>
      </c>
      <c r="DW465" s="220">
        <v>7373</v>
      </c>
      <c r="DX465" s="220">
        <v>7373</v>
      </c>
      <c r="DY465" s="220">
        <v>7366</v>
      </c>
      <c r="DZ465" s="220">
        <v>7366</v>
      </c>
      <c r="EA465" s="220">
        <v>7360</v>
      </c>
      <c r="EB465" s="220">
        <v>7360</v>
      </c>
      <c r="EC465" s="220">
        <v>7360</v>
      </c>
      <c r="ED465" s="220">
        <v>7360</v>
      </c>
      <c r="EE465" s="220">
        <v>7360</v>
      </c>
      <c r="EF465" s="220">
        <v>7360</v>
      </c>
      <c r="EG465" s="220">
        <v>7360</v>
      </c>
      <c r="EH465" s="220">
        <v>7360</v>
      </c>
      <c r="EI465" s="220">
        <v>7360</v>
      </c>
      <c r="EJ465" s="220">
        <v>7360</v>
      </c>
      <c r="EK465" s="220">
        <v>7360</v>
      </c>
      <c r="EL465" s="220">
        <v>7360</v>
      </c>
      <c r="EM465" s="220">
        <v>7360</v>
      </c>
      <c r="EN465" s="242">
        <v>7360</v>
      </c>
      <c r="EO465" s="232">
        <v>7360</v>
      </c>
      <c r="EP465" s="227">
        <v>7360</v>
      </c>
      <c r="EQ465" s="154">
        <v>7360</v>
      </c>
      <c r="ER465" s="154">
        <v>7360</v>
      </c>
      <c r="ES465" s="154">
        <v>7360</v>
      </c>
      <c r="ET465" s="154">
        <v>7360</v>
      </c>
      <c r="EU465" s="154">
        <v>7360</v>
      </c>
      <c r="EV465" s="154">
        <v>7360</v>
      </c>
      <c r="EW465" s="166">
        <v>7360</v>
      </c>
      <c r="EX465" s="166">
        <v>7360</v>
      </c>
      <c r="EY465" s="166">
        <v>7360</v>
      </c>
      <c r="EZ465" s="166">
        <v>7360</v>
      </c>
      <c r="FA465" s="166">
        <v>7360</v>
      </c>
      <c r="FB465" s="166">
        <v>7360</v>
      </c>
      <c r="FC465" s="166">
        <v>7360</v>
      </c>
      <c r="FD465" s="166">
        <v>7360</v>
      </c>
      <c r="FE465" s="166">
        <v>7360</v>
      </c>
      <c r="FF465" s="154">
        <v>7360</v>
      </c>
      <c r="FG465" s="154">
        <v>7360</v>
      </c>
      <c r="FH465" s="154">
        <v>7360</v>
      </c>
      <c r="FI465" s="154">
        <v>7360</v>
      </c>
      <c r="FJ465" s="166">
        <v>7360</v>
      </c>
      <c r="FK465" s="154">
        <v>7360</v>
      </c>
      <c r="FL465" s="154">
        <v>7360</v>
      </c>
      <c r="FM465" s="154">
        <v>7360</v>
      </c>
      <c r="FN465" s="154">
        <v>7360</v>
      </c>
      <c r="FO465" s="154">
        <v>7360</v>
      </c>
      <c r="FP465" s="154">
        <v>7360</v>
      </c>
      <c r="FQ465" s="154">
        <v>7360</v>
      </c>
      <c r="FR465" s="166">
        <v>7360</v>
      </c>
      <c r="FS465" s="166">
        <v>7360</v>
      </c>
      <c r="FT465" s="166">
        <v>7360</v>
      </c>
      <c r="FU465" s="166">
        <v>7360</v>
      </c>
      <c r="FV465" s="166">
        <v>7360</v>
      </c>
      <c r="FW465" s="166">
        <v>7360</v>
      </c>
      <c r="FX465" s="166">
        <v>7360</v>
      </c>
      <c r="FY465" s="166">
        <v>7360</v>
      </c>
      <c r="FZ465" s="166">
        <v>7360</v>
      </c>
      <c r="GA465" s="166">
        <v>7360</v>
      </c>
      <c r="GB465" s="166">
        <v>7360</v>
      </c>
      <c r="GC465" s="166">
        <v>7360</v>
      </c>
      <c r="GD465" s="166">
        <v>7360</v>
      </c>
      <c r="GE465" s="166">
        <v>7360</v>
      </c>
      <c r="GF465" s="166">
        <v>7360</v>
      </c>
      <c r="GG465" s="166">
        <v>7360</v>
      </c>
      <c r="GH465" s="166">
        <v>7360</v>
      </c>
      <c r="GI465" s="166">
        <v>7360</v>
      </c>
      <c r="GJ465" s="166">
        <v>7360</v>
      </c>
      <c r="GK465" s="154">
        <v>7360</v>
      </c>
      <c r="GL465" s="154">
        <v>7360</v>
      </c>
      <c r="GM465" s="154">
        <v>7361</v>
      </c>
      <c r="GN465" s="154">
        <v>7361</v>
      </c>
      <c r="GO465" s="154">
        <v>7361</v>
      </c>
      <c r="GP465" s="154">
        <v>7361</v>
      </c>
      <c r="GQ465" s="154">
        <v>7361</v>
      </c>
      <c r="GR465" s="154">
        <v>7361</v>
      </c>
      <c r="GS465" s="154">
        <v>7361</v>
      </c>
      <c r="GT465" s="166">
        <v>7361</v>
      </c>
      <c r="GU465" s="166">
        <v>7361</v>
      </c>
      <c r="GV465" s="166">
        <v>7361</v>
      </c>
      <c r="GW465" s="166">
        <v>7361</v>
      </c>
      <c r="GX465" s="166">
        <v>7361</v>
      </c>
      <c r="GY465" s="154">
        <v>7361</v>
      </c>
      <c r="GZ465" s="154">
        <v>7361</v>
      </c>
      <c r="HA465" s="154">
        <v>7361</v>
      </c>
      <c r="HB465" s="154">
        <v>7361</v>
      </c>
      <c r="HC465" s="154">
        <v>7361</v>
      </c>
      <c r="HD465" s="154">
        <v>7361</v>
      </c>
      <c r="HE465" s="154">
        <v>7361</v>
      </c>
      <c r="HF465" s="154">
        <v>7361</v>
      </c>
      <c r="HG465" s="154">
        <v>7361</v>
      </c>
      <c r="HH465" s="154">
        <v>7361</v>
      </c>
      <c r="HI465" s="154">
        <v>7361</v>
      </c>
      <c r="HJ465" s="154">
        <v>7362</v>
      </c>
      <c r="HK465" s="154">
        <v>7361</v>
      </c>
      <c r="HL465" s="154">
        <v>7362</v>
      </c>
      <c r="HM465" s="154">
        <v>7365</v>
      </c>
      <c r="HN465" s="154">
        <v>7364</v>
      </c>
      <c r="HO465" s="166">
        <v>7364</v>
      </c>
      <c r="HP465" s="154">
        <v>7364</v>
      </c>
      <c r="HQ465" s="154">
        <v>7364</v>
      </c>
      <c r="HR465" s="166">
        <v>7364</v>
      </c>
      <c r="HS465" s="154">
        <v>7364</v>
      </c>
      <c r="HT465" s="148">
        <v>7364</v>
      </c>
      <c r="HU465" s="148">
        <v>7362</v>
      </c>
      <c r="HV465" s="148">
        <v>7361</v>
      </c>
      <c r="HW465" s="166">
        <v>7360</v>
      </c>
    </row>
    <row r="466" spans="1:231">
      <c r="A466" s="145">
        <f t="shared" si="56"/>
        <v>44214</v>
      </c>
      <c r="B466" s="220">
        <f>'Age&amp;Sex by occurrence date'!$DSN22</f>
        <v>8786</v>
      </c>
      <c r="C466" s="220">
        <v>7388</v>
      </c>
      <c r="D466" s="220">
        <v>7388</v>
      </c>
      <c r="E466" s="220">
        <v>7388</v>
      </c>
      <c r="F466" s="220">
        <v>7388</v>
      </c>
      <c r="G466" s="220">
        <v>7388</v>
      </c>
      <c r="H466" s="220">
        <v>7388</v>
      </c>
      <c r="I466" s="220">
        <v>7388</v>
      </c>
      <c r="J466" s="220">
        <v>7388</v>
      </c>
      <c r="K466" s="220">
        <v>7388</v>
      </c>
      <c r="L466" s="220">
        <v>7388</v>
      </c>
      <c r="M466" s="220">
        <v>7388</v>
      </c>
      <c r="N466" s="220">
        <v>7388</v>
      </c>
      <c r="O466" s="220">
        <v>7388</v>
      </c>
      <c r="P466" s="220">
        <v>7388</v>
      </c>
      <c r="Q466" s="220">
        <v>7388</v>
      </c>
      <c r="R466" s="220">
        <v>7388</v>
      </c>
      <c r="S466" s="220">
        <v>7388</v>
      </c>
      <c r="T466" s="220">
        <v>7388</v>
      </c>
      <c r="U466" s="220">
        <v>7388</v>
      </c>
      <c r="V466" s="220">
        <v>7387</v>
      </c>
      <c r="W466" s="220">
        <v>7387</v>
      </c>
      <c r="X466" s="220">
        <v>7387</v>
      </c>
      <c r="Y466" s="220">
        <v>7387</v>
      </c>
      <c r="Z466" s="220">
        <v>7387</v>
      </c>
      <c r="AA466" s="220">
        <v>7387</v>
      </c>
      <c r="AB466" s="220">
        <v>7348</v>
      </c>
      <c r="AC466" s="220">
        <v>7348</v>
      </c>
      <c r="AD466" s="220">
        <v>7348</v>
      </c>
      <c r="AE466" s="220">
        <v>7347</v>
      </c>
      <c r="AF466" s="220">
        <v>7347</v>
      </c>
      <c r="AG466" s="220">
        <v>7347</v>
      </c>
      <c r="AH466" s="220">
        <v>7347</v>
      </c>
      <c r="AI466" s="220">
        <v>7347</v>
      </c>
      <c r="AJ466" s="220">
        <v>7347</v>
      </c>
      <c r="AK466" s="220">
        <v>7347</v>
      </c>
      <c r="AL466" s="220">
        <v>7347</v>
      </c>
      <c r="AM466" s="220">
        <v>7347</v>
      </c>
      <c r="AN466" s="220">
        <v>7347</v>
      </c>
      <c r="AO466" s="220">
        <v>7347</v>
      </c>
      <c r="AP466" s="220">
        <v>7347</v>
      </c>
      <c r="AQ466" s="220">
        <v>7347</v>
      </c>
      <c r="AR466" s="220">
        <v>7347</v>
      </c>
      <c r="AS466" s="220">
        <v>7347</v>
      </c>
      <c r="AT466" s="220">
        <v>7347</v>
      </c>
      <c r="AU466" s="220">
        <v>7347</v>
      </c>
      <c r="AV466" s="220">
        <v>7347</v>
      </c>
      <c r="AW466" s="220">
        <v>7347</v>
      </c>
      <c r="AX466" s="220">
        <v>7347</v>
      </c>
      <c r="AY466" s="220">
        <v>7347</v>
      </c>
      <c r="AZ466" s="220">
        <v>7347</v>
      </c>
      <c r="BA466" s="220">
        <v>7347</v>
      </c>
      <c r="BB466" s="220">
        <v>7347</v>
      </c>
      <c r="BC466" s="220">
        <v>7347</v>
      </c>
      <c r="BD466" s="220">
        <v>7347</v>
      </c>
      <c r="BE466" s="220">
        <v>7347</v>
      </c>
      <c r="BF466" s="220">
        <v>7347</v>
      </c>
      <c r="BG466" s="220">
        <v>7347</v>
      </c>
      <c r="BH466" s="220">
        <v>7347</v>
      </c>
      <c r="BI466" s="220">
        <v>7347</v>
      </c>
      <c r="BJ466" s="220">
        <v>7347</v>
      </c>
      <c r="BK466" s="220">
        <v>7347</v>
      </c>
      <c r="BL466" s="220">
        <v>7347</v>
      </c>
      <c r="BM466" s="220">
        <v>7347</v>
      </c>
      <c r="BN466" s="220">
        <v>7347</v>
      </c>
      <c r="BO466" s="220">
        <v>7347</v>
      </c>
      <c r="BP466" s="220">
        <v>7347</v>
      </c>
      <c r="BQ466" s="220">
        <v>7347</v>
      </c>
      <c r="BR466" s="220">
        <v>7347</v>
      </c>
      <c r="BS466" s="220">
        <v>7347</v>
      </c>
      <c r="BT466" s="220">
        <v>7347</v>
      </c>
      <c r="BU466" s="220">
        <v>7347</v>
      </c>
      <c r="BV466" s="220">
        <v>7347</v>
      </c>
      <c r="BW466" s="220">
        <v>7347</v>
      </c>
      <c r="BX466" s="220">
        <v>7347</v>
      </c>
      <c r="BY466" s="220">
        <v>7347</v>
      </c>
      <c r="BZ466" s="220">
        <v>7347</v>
      </c>
      <c r="CA466" s="220">
        <v>7347</v>
      </c>
      <c r="CB466" s="220">
        <v>7347</v>
      </c>
      <c r="CC466" s="220">
        <v>7347</v>
      </c>
      <c r="CD466" s="220">
        <v>7347</v>
      </c>
      <c r="CE466" s="220">
        <v>7347</v>
      </c>
      <c r="CF466" s="220">
        <v>7347</v>
      </c>
      <c r="CG466" s="220">
        <v>7347</v>
      </c>
      <c r="CH466" s="220">
        <v>7347</v>
      </c>
      <c r="CI466" s="220">
        <v>7347</v>
      </c>
      <c r="CJ466" s="220">
        <v>7347</v>
      </c>
      <c r="CK466" s="220">
        <v>7347</v>
      </c>
      <c r="CL466" s="220">
        <v>7347</v>
      </c>
      <c r="CM466" s="220">
        <v>7347</v>
      </c>
      <c r="CN466" s="220">
        <v>7347</v>
      </c>
      <c r="CO466" s="220">
        <v>7347</v>
      </c>
      <c r="CP466" s="220">
        <v>7347</v>
      </c>
      <c r="CQ466" s="220">
        <v>7347</v>
      </c>
      <c r="CR466" s="220">
        <v>7347</v>
      </c>
      <c r="CS466" s="220">
        <v>7347</v>
      </c>
      <c r="CT466" s="220">
        <v>7347</v>
      </c>
      <c r="CU466" s="220">
        <v>7347</v>
      </c>
      <c r="CV466" s="220">
        <v>7347</v>
      </c>
      <c r="CW466" s="220">
        <v>7347</v>
      </c>
      <c r="CX466" s="220">
        <v>7347</v>
      </c>
      <c r="CY466" s="220">
        <v>7347</v>
      </c>
      <c r="CZ466" s="220">
        <v>7347</v>
      </c>
      <c r="DA466" s="220">
        <v>7347</v>
      </c>
      <c r="DB466" s="220">
        <v>7347</v>
      </c>
      <c r="DC466" s="220">
        <v>7347</v>
      </c>
      <c r="DD466" s="220">
        <v>7347</v>
      </c>
      <c r="DE466" s="220">
        <v>7347</v>
      </c>
      <c r="DF466" s="220">
        <v>7347</v>
      </c>
      <c r="DG466" s="220">
        <v>7347</v>
      </c>
      <c r="DH466" s="220">
        <v>7347</v>
      </c>
      <c r="DI466" s="220">
        <v>7347</v>
      </c>
      <c r="DJ466" s="220">
        <v>7347</v>
      </c>
      <c r="DK466" s="220">
        <v>7347</v>
      </c>
      <c r="DL466" s="220">
        <v>7347</v>
      </c>
      <c r="DM466" s="220">
        <v>7347</v>
      </c>
      <c r="DN466" s="220">
        <v>7347</v>
      </c>
      <c r="DO466" s="220">
        <v>7347</v>
      </c>
      <c r="DP466" s="220">
        <v>7347</v>
      </c>
      <c r="DQ466" s="220">
        <v>7347</v>
      </c>
      <c r="DR466" s="220">
        <v>7347</v>
      </c>
      <c r="DS466" s="220">
        <v>7347</v>
      </c>
      <c r="DT466" s="220">
        <v>7324</v>
      </c>
      <c r="DU466" s="220">
        <v>7324</v>
      </c>
      <c r="DV466" s="220">
        <v>7324</v>
      </c>
      <c r="DW466" s="220">
        <v>7334</v>
      </c>
      <c r="DX466" s="220">
        <v>7334</v>
      </c>
      <c r="DY466" s="220">
        <v>7327</v>
      </c>
      <c r="DZ466" s="220">
        <v>7327</v>
      </c>
      <c r="EA466" s="220">
        <v>7321</v>
      </c>
      <c r="EB466" s="220">
        <v>7321</v>
      </c>
      <c r="EC466" s="220">
        <v>7321</v>
      </c>
      <c r="ED466" s="220">
        <v>7321</v>
      </c>
      <c r="EE466" s="220">
        <v>7321</v>
      </c>
      <c r="EF466" s="220">
        <v>7321</v>
      </c>
      <c r="EG466" s="220">
        <v>7321</v>
      </c>
      <c r="EH466" s="220">
        <v>7321</v>
      </c>
      <c r="EI466" s="220">
        <v>7321</v>
      </c>
      <c r="EJ466" s="220">
        <v>7321</v>
      </c>
      <c r="EK466" s="220">
        <v>7321</v>
      </c>
      <c r="EL466" s="220">
        <v>7321</v>
      </c>
      <c r="EM466" s="220">
        <v>7321</v>
      </c>
      <c r="EN466" s="242">
        <v>7321</v>
      </c>
      <c r="EO466" s="232">
        <v>7321</v>
      </c>
      <c r="EP466" s="227">
        <v>7321</v>
      </c>
      <c r="EQ466" s="154">
        <v>7321</v>
      </c>
      <c r="ER466" s="154">
        <v>7321</v>
      </c>
      <c r="ES466" s="154">
        <v>7321</v>
      </c>
      <c r="ET466" s="154">
        <v>7321</v>
      </c>
      <c r="EU466" s="154">
        <v>7321</v>
      </c>
      <c r="EV466" s="154">
        <v>7321</v>
      </c>
      <c r="EW466" s="154">
        <v>7321</v>
      </c>
      <c r="EX466" s="154">
        <v>7321</v>
      </c>
      <c r="EY466" s="154">
        <v>7321</v>
      </c>
      <c r="EZ466" s="154">
        <v>7321</v>
      </c>
      <c r="FA466" s="154">
        <v>7321</v>
      </c>
      <c r="FB466" s="154">
        <v>7321</v>
      </c>
      <c r="FC466" s="166">
        <v>7321</v>
      </c>
      <c r="FD466" s="166">
        <v>7321</v>
      </c>
      <c r="FE466" s="154">
        <v>7321</v>
      </c>
      <c r="FF466" s="154">
        <v>7321</v>
      </c>
      <c r="FG466" s="166">
        <v>7321</v>
      </c>
      <c r="FH466" s="154">
        <v>7321</v>
      </c>
      <c r="FI466" s="166">
        <v>7321</v>
      </c>
      <c r="FJ466" s="166">
        <v>7321</v>
      </c>
      <c r="FK466" s="166">
        <v>7321</v>
      </c>
      <c r="FL466" s="166">
        <v>7321</v>
      </c>
      <c r="FM466" s="166">
        <v>7321</v>
      </c>
      <c r="FN466" s="166">
        <v>7321</v>
      </c>
      <c r="FO466" s="166">
        <v>7321</v>
      </c>
      <c r="FP466" s="166">
        <v>7321</v>
      </c>
      <c r="FQ466" s="166">
        <v>7321</v>
      </c>
      <c r="FR466" s="154">
        <v>7321</v>
      </c>
      <c r="FS466" s="154">
        <v>7321</v>
      </c>
      <c r="FT466" s="154">
        <v>7321</v>
      </c>
      <c r="FU466" s="154">
        <v>7321</v>
      </c>
      <c r="FV466" s="154">
        <v>7321</v>
      </c>
      <c r="FW466" s="154">
        <v>7321</v>
      </c>
      <c r="FX466" s="154">
        <v>7321</v>
      </c>
      <c r="FY466" s="166">
        <v>7321</v>
      </c>
      <c r="FZ466" s="166">
        <v>7321</v>
      </c>
      <c r="GA466" s="166">
        <v>7321</v>
      </c>
      <c r="GB466" s="166">
        <v>7321</v>
      </c>
      <c r="GC466" s="166">
        <v>7321</v>
      </c>
      <c r="GD466" s="166">
        <v>7321</v>
      </c>
      <c r="GE466" s="166">
        <v>7321</v>
      </c>
      <c r="GF466" s="166">
        <v>7321</v>
      </c>
      <c r="GG466" s="166">
        <v>7321</v>
      </c>
      <c r="GH466" s="166">
        <v>7321</v>
      </c>
      <c r="GI466" s="166">
        <v>7321</v>
      </c>
      <c r="GJ466" s="166">
        <v>7321</v>
      </c>
      <c r="GK466" s="166">
        <v>7321</v>
      </c>
      <c r="GL466" s="166">
        <v>7321</v>
      </c>
      <c r="GM466" s="166">
        <v>7322</v>
      </c>
      <c r="GN466" s="166">
        <v>7322</v>
      </c>
      <c r="GO466" s="166">
        <v>7322</v>
      </c>
      <c r="GP466" s="166">
        <v>7322</v>
      </c>
      <c r="GQ466" s="166">
        <v>7322</v>
      </c>
      <c r="GR466" s="166">
        <v>7322</v>
      </c>
      <c r="GS466" s="166">
        <v>7322</v>
      </c>
      <c r="GT466" s="166">
        <v>7322</v>
      </c>
      <c r="GU466" s="166">
        <v>7322</v>
      </c>
      <c r="GV466" s="166">
        <v>7322</v>
      </c>
      <c r="GW466" s="166">
        <v>7322</v>
      </c>
      <c r="GX466" s="166">
        <v>7322</v>
      </c>
      <c r="GY466" s="166">
        <v>7322</v>
      </c>
      <c r="GZ466" s="166">
        <v>7322</v>
      </c>
      <c r="HA466" s="166">
        <v>7322</v>
      </c>
      <c r="HB466" s="166">
        <v>7322</v>
      </c>
      <c r="HC466" s="166">
        <v>7322</v>
      </c>
      <c r="HD466" s="166">
        <v>7322</v>
      </c>
      <c r="HE466" s="166">
        <v>7322</v>
      </c>
      <c r="HF466" s="166">
        <v>7322</v>
      </c>
      <c r="HG466" s="154">
        <v>7322</v>
      </c>
      <c r="HH466" s="154">
        <v>7322</v>
      </c>
      <c r="HI466" s="166">
        <v>7322</v>
      </c>
      <c r="HJ466" s="154">
        <v>7323</v>
      </c>
      <c r="HK466" s="154">
        <v>7322</v>
      </c>
      <c r="HL466" s="166">
        <v>7322</v>
      </c>
      <c r="HM466" s="154">
        <v>7325</v>
      </c>
      <c r="HN466" s="154">
        <v>7324</v>
      </c>
      <c r="HO466" s="166">
        <v>7324</v>
      </c>
      <c r="HP466" s="154">
        <v>7324</v>
      </c>
      <c r="HQ466" s="154">
        <v>7324</v>
      </c>
      <c r="HR466" s="166">
        <v>7324</v>
      </c>
      <c r="HS466" s="154">
        <v>7324</v>
      </c>
      <c r="HT466" s="148">
        <v>7324</v>
      </c>
      <c r="HU466" s="148">
        <v>7322</v>
      </c>
      <c r="HV466" s="148">
        <v>7321</v>
      </c>
      <c r="HW466" s="166">
        <v>7320</v>
      </c>
    </row>
    <row r="467" spans="1:231">
      <c r="A467" s="145">
        <f t="shared" si="56"/>
        <v>44213</v>
      </c>
      <c r="B467" s="220">
        <f>'Age&amp;Sex by occurrence date'!$DSU22</f>
        <v>8721</v>
      </c>
      <c r="C467" s="220">
        <v>7337</v>
      </c>
      <c r="D467" s="220">
        <v>7337</v>
      </c>
      <c r="E467" s="220">
        <v>7337</v>
      </c>
      <c r="F467" s="220">
        <v>7337</v>
      </c>
      <c r="G467" s="220">
        <v>7337</v>
      </c>
      <c r="H467" s="220">
        <v>7337</v>
      </c>
      <c r="I467" s="220">
        <v>7337</v>
      </c>
      <c r="J467" s="220">
        <v>7337</v>
      </c>
      <c r="K467" s="220">
        <v>7337</v>
      </c>
      <c r="L467" s="220">
        <v>7337</v>
      </c>
      <c r="M467" s="220">
        <v>7337</v>
      </c>
      <c r="N467" s="220">
        <v>7337</v>
      </c>
      <c r="O467" s="220">
        <v>7337</v>
      </c>
      <c r="P467" s="220">
        <v>7337</v>
      </c>
      <c r="Q467" s="220">
        <v>7337</v>
      </c>
      <c r="R467" s="220">
        <v>7337</v>
      </c>
      <c r="S467" s="220">
        <v>7337</v>
      </c>
      <c r="T467" s="220">
        <v>7337</v>
      </c>
      <c r="U467" s="220">
        <v>7337</v>
      </c>
      <c r="V467" s="220">
        <v>7336</v>
      </c>
      <c r="W467" s="220">
        <v>7336</v>
      </c>
      <c r="X467" s="220">
        <v>7336</v>
      </c>
      <c r="Y467" s="220">
        <v>7336</v>
      </c>
      <c r="Z467" s="220">
        <v>7336</v>
      </c>
      <c r="AA467" s="220">
        <v>7336</v>
      </c>
      <c r="AB467" s="220">
        <v>7297</v>
      </c>
      <c r="AC467" s="220">
        <v>7297</v>
      </c>
      <c r="AD467" s="220">
        <v>7297</v>
      </c>
      <c r="AE467" s="220">
        <v>7296</v>
      </c>
      <c r="AF467" s="220">
        <v>7296</v>
      </c>
      <c r="AG467" s="220">
        <v>7296</v>
      </c>
      <c r="AH467" s="220">
        <v>7296</v>
      </c>
      <c r="AI467" s="220">
        <v>7296</v>
      </c>
      <c r="AJ467" s="220">
        <v>7296</v>
      </c>
      <c r="AK467" s="220">
        <v>7296</v>
      </c>
      <c r="AL467" s="220">
        <v>7296</v>
      </c>
      <c r="AM467" s="220">
        <v>7296</v>
      </c>
      <c r="AN467" s="220">
        <v>7296</v>
      </c>
      <c r="AO467" s="220">
        <v>7296</v>
      </c>
      <c r="AP467" s="220">
        <v>7296</v>
      </c>
      <c r="AQ467" s="220">
        <v>7296</v>
      </c>
      <c r="AR467" s="220">
        <v>7296</v>
      </c>
      <c r="AS467" s="220">
        <v>7296</v>
      </c>
      <c r="AT467" s="220">
        <v>7296</v>
      </c>
      <c r="AU467" s="220">
        <v>7296</v>
      </c>
      <c r="AV467" s="220">
        <v>7296</v>
      </c>
      <c r="AW467" s="220">
        <v>7296</v>
      </c>
      <c r="AX467" s="220">
        <v>7296</v>
      </c>
      <c r="AY467" s="220">
        <v>7296</v>
      </c>
      <c r="AZ467" s="220">
        <v>7296</v>
      </c>
      <c r="BA467" s="220">
        <v>7296</v>
      </c>
      <c r="BB467" s="220">
        <v>7296</v>
      </c>
      <c r="BC467" s="220">
        <v>7296</v>
      </c>
      <c r="BD467" s="220">
        <v>7296</v>
      </c>
      <c r="BE467" s="220">
        <v>7296</v>
      </c>
      <c r="BF467" s="220">
        <v>7296</v>
      </c>
      <c r="BG467" s="220">
        <v>7296</v>
      </c>
      <c r="BH467" s="220">
        <v>7296</v>
      </c>
      <c r="BI467" s="220">
        <v>7296</v>
      </c>
      <c r="BJ467" s="220">
        <v>7296</v>
      </c>
      <c r="BK467" s="220">
        <v>7296</v>
      </c>
      <c r="BL467" s="220">
        <v>7296</v>
      </c>
      <c r="BM467" s="220">
        <v>7296</v>
      </c>
      <c r="BN467" s="220">
        <v>7296</v>
      </c>
      <c r="BO467" s="220">
        <v>7296</v>
      </c>
      <c r="BP467" s="220">
        <v>7296</v>
      </c>
      <c r="BQ467" s="220">
        <v>7296</v>
      </c>
      <c r="BR467" s="220">
        <v>7296</v>
      </c>
      <c r="BS467" s="220">
        <v>7296</v>
      </c>
      <c r="BT467" s="220">
        <v>7296</v>
      </c>
      <c r="BU467" s="220">
        <v>7296</v>
      </c>
      <c r="BV467" s="220">
        <v>7296</v>
      </c>
      <c r="BW467" s="220">
        <v>7296</v>
      </c>
      <c r="BX467" s="220">
        <v>7296</v>
      </c>
      <c r="BY467" s="220">
        <v>7296</v>
      </c>
      <c r="BZ467" s="220">
        <v>7296</v>
      </c>
      <c r="CA467" s="220">
        <v>7296</v>
      </c>
      <c r="CB467" s="220">
        <v>7296</v>
      </c>
      <c r="CC467" s="220">
        <v>7296</v>
      </c>
      <c r="CD467" s="220">
        <v>7296</v>
      </c>
      <c r="CE467" s="220">
        <v>7296</v>
      </c>
      <c r="CF467" s="220">
        <v>7296</v>
      </c>
      <c r="CG467" s="220">
        <v>7296</v>
      </c>
      <c r="CH467" s="220">
        <v>7296</v>
      </c>
      <c r="CI467" s="220">
        <v>7296</v>
      </c>
      <c r="CJ467" s="220">
        <v>7296</v>
      </c>
      <c r="CK467" s="220">
        <v>7296</v>
      </c>
      <c r="CL467" s="220">
        <v>7296</v>
      </c>
      <c r="CM467" s="220">
        <v>7296</v>
      </c>
      <c r="CN467" s="220">
        <v>7296</v>
      </c>
      <c r="CO467" s="220">
        <v>7296</v>
      </c>
      <c r="CP467" s="220">
        <v>7296</v>
      </c>
      <c r="CQ467" s="220">
        <v>7296</v>
      </c>
      <c r="CR467" s="220">
        <v>7296</v>
      </c>
      <c r="CS467" s="220">
        <v>7296</v>
      </c>
      <c r="CT467" s="220">
        <v>7296</v>
      </c>
      <c r="CU467" s="220">
        <v>7296</v>
      </c>
      <c r="CV467" s="220">
        <v>7296</v>
      </c>
      <c r="CW467" s="220">
        <v>7296</v>
      </c>
      <c r="CX467" s="220">
        <v>7296</v>
      </c>
      <c r="CY467" s="220">
        <v>7296</v>
      </c>
      <c r="CZ467" s="220">
        <v>7296</v>
      </c>
      <c r="DA467" s="220">
        <v>7296</v>
      </c>
      <c r="DB467" s="220">
        <v>7296</v>
      </c>
      <c r="DC467" s="220">
        <v>7296</v>
      </c>
      <c r="DD467" s="220">
        <v>7296</v>
      </c>
      <c r="DE467" s="220">
        <v>7296</v>
      </c>
      <c r="DF467" s="220">
        <v>7296</v>
      </c>
      <c r="DG467" s="220">
        <v>7296</v>
      </c>
      <c r="DH467" s="220">
        <v>7296</v>
      </c>
      <c r="DI467" s="220">
        <v>7296</v>
      </c>
      <c r="DJ467" s="220">
        <v>7296</v>
      </c>
      <c r="DK467" s="220">
        <v>7296</v>
      </c>
      <c r="DL467" s="220">
        <v>7296</v>
      </c>
      <c r="DM467" s="220">
        <v>7296</v>
      </c>
      <c r="DN467" s="220">
        <v>7296</v>
      </c>
      <c r="DO467" s="220">
        <v>7296</v>
      </c>
      <c r="DP467" s="220">
        <v>7296</v>
      </c>
      <c r="DQ467" s="220">
        <v>7296</v>
      </c>
      <c r="DR467" s="220">
        <v>7296</v>
      </c>
      <c r="DS467" s="220">
        <v>7296</v>
      </c>
      <c r="DT467" s="220">
        <v>7273</v>
      </c>
      <c r="DU467" s="220">
        <v>7273</v>
      </c>
      <c r="DV467" s="220">
        <v>7273</v>
      </c>
      <c r="DW467" s="220">
        <v>7283</v>
      </c>
      <c r="DX467" s="220">
        <v>7283</v>
      </c>
      <c r="DY467" s="220">
        <v>7276</v>
      </c>
      <c r="DZ467" s="220">
        <v>7276</v>
      </c>
      <c r="EA467" s="220">
        <v>7270</v>
      </c>
      <c r="EB467" s="220">
        <v>7270</v>
      </c>
      <c r="EC467" s="220">
        <v>7270</v>
      </c>
      <c r="ED467" s="220">
        <v>7270</v>
      </c>
      <c r="EE467" s="220">
        <v>7270</v>
      </c>
      <c r="EF467" s="220">
        <v>7270</v>
      </c>
      <c r="EG467" s="220">
        <v>7270</v>
      </c>
      <c r="EH467" s="220">
        <v>7270</v>
      </c>
      <c r="EI467" s="220">
        <v>7270</v>
      </c>
      <c r="EJ467" s="220">
        <v>7270</v>
      </c>
      <c r="EK467" s="220">
        <v>7270</v>
      </c>
      <c r="EL467" s="220">
        <v>7270</v>
      </c>
      <c r="EM467" s="220">
        <v>7270</v>
      </c>
      <c r="EN467" s="242">
        <v>7270</v>
      </c>
      <c r="EO467" s="232">
        <v>7270</v>
      </c>
      <c r="EP467" s="228">
        <v>7270</v>
      </c>
      <c r="EQ467" s="166">
        <v>7270</v>
      </c>
      <c r="ER467" s="166">
        <v>7270</v>
      </c>
      <c r="ES467" s="166">
        <v>7270</v>
      </c>
      <c r="ET467" s="166">
        <v>7270</v>
      </c>
      <c r="EU467" s="166">
        <v>7270</v>
      </c>
      <c r="EV467" s="166">
        <v>7270</v>
      </c>
      <c r="EW467" s="154">
        <v>7270</v>
      </c>
      <c r="EX467" s="154">
        <v>7270</v>
      </c>
      <c r="EY467" s="154">
        <v>7270</v>
      </c>
      <c r="EZ467" s="154">
        <v>7270</v>
      </c>
      <c r="FA467" s="154">
        <v>7270</v>
      </c>
      <c r="FB467" s="166">
        <v>7270</v>
      </c>
      <c r="FC467" s="154">
        <v>7270</v>
      </c>
      <c r="FD467" s="166">
        <v>7270</v>
      </c>
      <c r="FE467" s="166">
        <v>7270</v>
      </c>
      <c r="FF467" s="154">
        <v>7270</v>
      </c>
      <c r="FG467" s="166">
        <v>7270</v>
      </c>
      <c r="FH467" s="166">
        <v>7270</v>
      </c>
      <c r="FI467" s="154">
        <v>7270</v>
      </c>
      <c r="FJ467" s="166">
        <v>7270</v>
      </c>
      <c r="FK467" s="154">
        <v>7270</v>
      </c>
      <c r="FL467" s="154">
        <v>7270</v>
      </c>
      <c r="FM467" s="154">
        <v>7270</v>
      </c>
      <c r="FN467" s="154">
        <v>7270</v>
      </c>
      <c r="FO467" s="154">
        <v>7270</v>
      </c>
      <c r="FP467" s="154">
        <v>7270</v>
      </c>
      <c r="FQ467" s="154">
        <v>7270</v>
      </c>
      <c r="FR467" s="166">
        <v>7270</v>
      </c>
      <c r="FS467" s="166">
        <v>7270</v>
      </c>
      <c r="FT467" s="166">
        <v>7270</v>
      </c>
      <c r="FU467" s="166">
        <v>7270</v>
      </c>
      <c r="FV467" s="166">
        <v>7270</v>
      </c>
      <c r="FW467" s="166">
        <v>7270</v>
      </c>
      <c r="FX467" s="166">
        <v>7270</v>
      </c>
      <c r="FY467" s="154">
        <v>7270</v>
      </c>
      <c r="FZ467" s="154">
        <v>7270</v>
      </c>
      <c r="GA467" s="154">
        <v>7270</v>
      </c>
      <c r="GB467" s="154">
        <v>7270</v>
      </c>
      <c r="GC467" s="154">
        <v>7270</v>
      </c>
      <c r="GD467" s="154">
        <v>7270</v>
      </c>
      <c r="GE467" s="154">
        <v>7270</v>
      </c>
      <c r="GF467" s="154">
        <v>7270</v>
      </c>
      <c r="GG467" s="154">
        <v>7270</v>
      </c>
      <c r="GH467" s="154">
        <v>7270</v>
      </c>
      <c r="GI467" s="154">
        <v>7270</v>
      </c>
      <c r="GJ467" s="154">
        <v>7270</v>
      </c>
      <c r="GK467" s="166">
        <v>7270</v>
      </c>
      <c r="GL467" s="166">
        <v>7270</v>
      </c>
      <c r="GM467" s="166">
        <v>7271</v>
      </c>
      <c r="GN467" s="166">
        <v>7271</v>
      </c>
      <c r="GO467" s="166">
        <v>7271</v>
      </c>
      <c r="GP467" s="166">
        <v>7271</v>
      </c>
      <c r="GQ467" s="166">
        <v>7271</v>
      </c>
      <c r="GR467" s="166">
        <v>7271</v>
      </c>
      <c r="GS467" s="166">
        <v>7271</v>
      </c>
      <c r="GT467" s="166">
        <v>7271</v>
      </c>
      <c r="GU467" s="166">
        <v>7271</v>
      </c>
      <c r="GV467" s="166">
        <v>7271</v>
      </c>
      <c r="GW467" s="166">
        <v>7271</v>
      </c>
      <c r="GX467" s="154">
        <v>7271</v>
      </c>
      <c r="GY467" s="166">
        <v>7271</v>
      </c>
      <c r="GZ467" s="166">
        <v>7271</v>
      </c>
      <c r="HA467" s="166">
        <v>7271</v>
      </c>
      <c r="HB467" s="166">
        <v>7271</v>
      </c>
      <c r="HC467" s="166">
        <v>7271</v>
      </c>
      <c r="HD467" s="166">
        <v>7271</v>
      </c>
      <c r="HE467" s="166">
        <v>7271</v>
      </c>
      <c r="HF467" s="166">
        <v>7271</v>
      </c>
      <c r="HG467" s="154">
        <v>7271</v>
      </c>
      <c r="HH467" s="154">
        <v>7271</v>
      </c>
      <c r="HI467" s="166">
        <v>7271</v>
      </c>
      <c r="HJ467" s="154">
        <v>7272</v>
      </c>
      <c r="HK467" s="154">
        <v>7271</v>
      </c>
      <c r="HL467" s="166">
        <v>7271</v>
      </c>
      <c r="HM467" s="154">
        <v>7274</v>
      </c>
      <c r="HN467" s="154">
        <v>7273</v>
      </c>
      <c r="HO467" s="166">
        <v>7273</v>
      </c>
      <c r="HP467" s="154">
        <v>7273</v>
      </c>
      <c r="HQ467" s="154">
        <v>7273</v>
      </c>
      <c r="HR467" s="166">
        <v>7273</v>
      </c>
      <c r="HS467" s="154">
        <v>7273</v>
      </c>
      <c r="HT467" s="148">
        <v>7273</v>
      </c>
      <c r="HU467" s="148">
        <v>7271</v>
      </c>
      <c r="HV467" s="148">
        <v>7270</v>
      </c>
      <c r="HW467" s="166">
        <v>7269</v>
      </c>
    </row>
    <row r="468" spans="1:231">
      <c r="A468" s="145">
        <f t="shared" si="56"/>
        <v>44212</v>
      </c>
      <c r="B468" s="220">
        <f>'Age&amp;Sex by occurrence date'!$DTB22</f>
        <v>8669</v>
      </c>
      <c r="C468" s="220">
        <v>7294</v>
      </c>
      <c r="D468" s="220">
        <v>7294</v>
      </c>
      <c r="E468" s="220">
        <v>7294</v>
      </c>
      <c r="F468" s="220">
        <v>7294</v>
      </c>
      <c r="G468" s="220">
        <v>7294</v>
      </c>
      <c r="H468" s="220">
        <v>7294</v>
      </c>
      <c r="I468" s="220">
        <v>7294</v>
      </c>
      <c r="J468" s="220">
        <v>7294</v>
      </c>
      <c r="K468" s="220">
        <v>7294</v>
      </c>
      <c r="L468" s="220">
        <v>7294</v>
      </c>
      <c r="M468" s="220">
        <v>7294</v>
      </c>
      <c r="N468" s="220">
        <v>7294</v>
      </c>
      <c r="O468" s="220">
        <v>7294</v>
      </c>
      <c r="P468" s="220">
        <v>7294</v>
      </c>
      <c r="Q468" s="220">
        <v>7294</v>
      </c>
      <c r="R468" s="220">
        <v>7294</v>
      </c>
      <c r="S468" s="220">
        <v>7294</v>
      </c>
      <c r="T468" s="220">
        <v>7294</v>
      </c>
      <c r="U468" s="220">
        <v>7294</v>
      </c>
      <c r="V468" s="220">
        <v>7293</v>
      </c>
      <c r="W468" s="220">
        <v>7293</v>
      </c>
      <c r="X468" s="220">
        <v>7293</v>
      </c>
      <c r="Y468" s="220">
        <v>7293</v>
      </c>
      <c r="Z468" s="220">
        <v>7293</v>
      </c>
      <c r="AA468" s="220">
        <v>7293</v>
      </c>
      <c r="AB468" s="220">
        <v>7255</v>
      </c>
      <c r="AC468" s="220">
        <v>7255</v>
      </c>
      <c r="AD468" s="220">
        <v>7255</v>
      </c>
      <c r="AE468" s="220">
        <v>7254</v>
      </c>
      <c r="AF468" s="220">
        <v>7254</v>
      </c>
      <c r="AG468" s="220">
        <v>7254</v>
      </c>
      <c r="AH468" s="220">
        <v>7254</v>
      </c>
      <c r="AI468" s="220">
        <v>7254</v>
      </c>
      <c r="AJ468" s="220">
        <v>7254</v>
      </c>
      <c r="AK468" s="220">
        <v>7254</v>
      </c>
      <c r="AL468" s="220">
        <v>7254</v>
      </c>
      <c r="AM468" s="220">
        <v>7254</v>
      </c>
      <c r="AN468" s="220">
        <v>7254</v>
      </c>
      <c r="AO468" s="220">
        <v>7254</v>
      </c>
      <c r="AP468" s="220">
        <v>7254</v>
      </c>
      <c r="AQ468" s="220">
        <v>7254</v>
      </c>
      <c r="AR468" s="220">
        <v>7254</v>
      </c>
      <c r="AS468" s="220">
        <v>7254</v>
      </c>
      <c r="AT468" s="220">
        <v>7254</v>
      </c>
      <c r="AU468" s="220">
        <v>7254</v>
      </c>
      <c r="AV468" s="220">
        <v>7254</v>
      </c>
      <c r="AW468" s="220">
        <v>7254</v>
      </c>
      <c r="AX468" s="220">
        <v>7254</v>
      </c>
      <c r="AY468" s="220">
        <v>7254</v>
      </c>
      <c r="AZ468" s="220">
        <v>7254</v>
      </c>
      <c r="BA468" s="220">
        <v>7254</v>
      </c>
      <c r="BB468" s="220">
        <v>7254</v>
      </c>
      <c r="BC468" s="220">
        <v>7254</v>
      </c>
      <c r="BD468" s="220">
        <v>7254</v>
      </c>
      <c r="BE468" s="220">
        <v>7254</v>
      </c>
      <c r="BF468" s="220">
        <v>7254</v>
      </c>
      <c r="BG468" s="220">
        <v>7254</v>
      </c>
      <c r="BH468" s="220">
        <v>7254</v>
      </c>
      <c r="BI468" s="220">
        <v>7254</v>
      </c>
      <c r="BJ468" s="220">
        <v>7254</v>
      </c>
      <c r="BK468" s="220">
        <v>7254</v>
      </c>
      <c r="BL468" s="220">
        <v>7254</v>
      </c>
      <c r="BM468" s="220">
        <v>7254</v>
      </c>
      <c r="BN468" s="220">
        <v>7254</v>
      </c>
      <c r="BO468" s="220">
        <v>7254</v>
      </c>
      <c r="BP468" s="220">
        <v>7254</v>
      </c>
      <c r="BQ468" s="220">
        <v>7254</v>
      </c>
      <c r="BR468" s="220">
        <v>7254</v>
      </c>
      <c r="BS468" s="220">
        <v>7254</v>
      </c>
      <c r="BT468" s="220">
        <v>7254</v>
      </c>
      <c r="BU468" s="220">
        <v>7254</v>
      </c>
      <c r="BV468" s="220">
        <v>7254</v>
      </c>
      <c r="BW468" s="220">
        <v>7254</v>
      </c>
      <c r="BX468" s="220">
        <v>7254</v>
      </c>
      <c r="BY468" s="220">
        <v>7254</v>
      </c>
      <c r="BZ468" s="220">
        <v>7254</v>
      </c>
      <c r="CA468" s="220">
        <v>7254</v>
      </c>
      <c r="CB468" s="220">
        <v>7254</v>
      </c>
      <c r="CC468" s="220">
        <v>7254</v>
      </c>
      <c r="CD468" s="220">
        <v>7254</v>
      </c>
      <c r="CE468" s="220">
        <v>7254</v>
      </c>
      <c r="CF468" s="220">
        <v>7254</v>
      </c>
      <c r="CG468" s="220">
        <v>7254</v>
      </c>
      <c r="CH468" s="220">
        <v>7254</v>
      </c>
      <c r="CI468" s="220">
        <v>7254</v>
      </c>
      <c r="CJ468" s="220">
        <v>7254</v>
      </c>
      <c r="CK468" s="220">
        <v>7254</v>
      </c>
      <c r="CL468" s="220">
        <v>7254</v>
      </c>
      <c r="CM468" s="220">
        <v>7254</v>
      </c>
      <c r="CN468" s="220">
        <v>7254</v>
      </c>
      <c r="CO468" s="220">
        <v>7254</v>
      </c>
      <c r="CP468" s="220">
        <v>7254</v>
      </c>
      <c r="CQ468" s="220">
        <v>7254</v>
      </c>
      <c r="CR468" s="220">
        <v>7254</v>
      </c>
      <c r="CS468" s="220">
        <v>7254</v>
      </c>
      <c r="CT468" s="220">
        <v>7254</v>
      </c>
      <c r="CU468" s="220">
        <v>7254</v>
      </c>
      <c r="CV468" s="220">
        <v>7254</v>
      </c>
      <c r="CW468" s="220">
        <v>7254</v>
      </c>
      <c r="CX468" s="220">
        <v>7254</v>
      </c>
      <c r="CY468" s="220">
        <v>7254</v>
      </c>
      <c r="CZ468" s="220">
        <v>7254</v>
      </c>
      <c r="DA468" s="220">
        <v>7254</v>
      </c>
      <c r="DB468" s="220">
        <v>7254</v>
      </c>
      <c r="DC468" s="220">
        <v>7254</v>
      </c>
      <c r="DD468" s="220">
        <v>7254</v>
      </c>
      <c r="DE468" s="220">
        <v>7254</v>
      </c>
      <c r="DF468" s="220">
        <v>7254</v>
      </c>
      <c r="DG468" s="220">
        <v>7254</v>
      </c>
      <c r="DH468" s="220">
        <v>7254</v>
      </c>
      <c r="DI468" s="220">
        <v>7254</v>
      </c>
      <c r="DJ468" s="220">
        <v>7254</v>
      </c>
      <c r="DK468" s="220">
        <v>7254</v>
      </c>
      <c r="DL468" s="220">
        <v>7254</v>
      </c>
      <c r="DM468" s="220">
        <v>7254</v>
      </c>
      <c r="DN468" s="220">
        <v>7254</v>
      </c>
      <c r="DO468" s="220">
        <v>7254</v>
      </c>
      <c r="DP468" s="220">
        <v>7254</v>
      </c>
      <c r="DQ468" s="220">
        <v>7254</v>
      </c>
      <c r="DR468" s="220">
        <v>7254</v>
      </c>
      <c r="DS468" s="220">
        <v>7254</v>
      </c>
      <c r="DT468" s="220">
        <v>7231</v>
      </c>
      <c r="DU468" s="220">
        <v>7231</v>
      </c>
      <c r="DV468" s="220">
        <v>7231</v>
      </c>
      <c r="DW468" s="220">
        <v>7241</v>
      </c>
      <c r="DX468" s="220">
        <v>7241</v>
      </c>
      <c r="DY468" s="220">
        <v>7234</v>
      </c>
      <c r="DZ468" s="220">
        <v>7234</v>
      </c>
      <c r="EA468" s="220">
        <v>7228</v>
      </c>
      <c r="EB468" s="220">
        <v>7228</v>
      </c>
      <c r="EC468" s="220">
        <v>7228</v>
      </c>
      <c r="ED468" s="220">
        <v>7228</v>
      </c>
      <c r="EE468" s="220">
        <v>7228</v>
      </c>
      <c r="EF468" s="220">
        <v>7228</v>
      </c>
      <c r="EG468" s="220">
        <v>7228</v>
      </c>
      <c r="EH468" s="220">
        <v>7228</v>
      </c>
      <c r="EI468" s="220">
        <v>7228</v>
      </c>
      <c r="EJ468" s="220">
        <v>7228</v>
      </c>
      <c r="EK468" s="220">
        <v>7228</v>
      </c>
      <c r="EL468" s="220">
        <v>7228</v>
      </c>
      <c r="EM468" s="220">
        <v>7228</v>
      </c>
      <c r="EN468" s="242">
        <v>7228</v>
      </c>
      <c r="EO468" s="232">
        <v>7228</v>
      </c>
      <c r="EP468" s="227">
        <v>7228</v>
      </c>
      <c r="EQ468" s="154">
        <v>7228</v>
      </c>
      <c r="ER468" s="154">
        <v>7228</v>
      </c>
      <c r="ES468" s="154">
        <v>7228</v>
      </c>
      <c r="ET468" s="154">
        <v>7228</v>
      </c>
      <c r="EU468" s="154">
        <v>7228</v>
      </c>
      <c r="EV468" s="154">
        <v>7228</v>
      </c>
      <c r="EW468" s="166">
        <v>7228</v>
      </c>
      <c r="EX468" s="166">
        <v>7228</v>
      </c>
      <c r="EY468" s="166">
        <v>7228</v>
      </c>
      <c r="EZ468" s="166">
        <v>7228</v>
      </c>
      <c r="FA468" s="166">
        <v>7228</v>
      </c>
      <c r="FB468" s="166">
        <v>7228</v>
      </c>
      <c r="FC468" s="154">
        <v>7228</v>
      </c>
      <c r="FD468" s="154">
        <v>7228</v>
      </c>
      <c r="FE468" s="166">
        <v>7228</v>
      </c>
      <c r="FF468" s="166">
        <v>7228</v>
      </c>
      <c r="FG468" s="154">
        <v>7228</v>
      </c>
      <c r="FH468" s="154">
        <v>7228</v>
      </c>
      <c r="FI468" s="166">
        <v>7228</v>
      </c>
      <c r="FJ468" s="166">
        <v>7228</v>
      </c>
      <c r="FK468" s="166">
        <v>7228</v>
      </c>
      <c r="FL468" s="166">
        <v>7228</v>
      </c>
      <c r="FM468" s="166">
        <v>7228</v>
      </c>
      <c r="FN468" s="166">
        <v>7228</v>
      </c>
      <c r="FO468" s="166">
        <v>7228</v>
      </c>
      <c r="FP468" s="166">
        <v>7228</v>
      </c>
      <c r="FQ468" s="166">
        <v>7228</v>
      </c>
      <c r="FR468" s="154">
        <v>7228</v>
      </c>
      <c r="FS468" s="154">
        <v>7228</v>
      </c>
      <c r="FT468" s="154">
        <v>7228</v>
      </c>
      <c r="FU468" s="154">
        <v>7228</v>
      </c>
      <c r="FV468" s="154">
        <v>7228</v>
      </c>
      <c r="FW468" s="154">
        <v>7228</v>
      </c>
      <c r="FX468" s="154">
        <v>7228</v>
      </c>
      <c r="FY468" s="154">
        <v>7228</v>
      </c>
      <c r="FZ468" s="154">
        <v>7228</v>
      </c>
      <c r="GA468" s="154">
        <v>7228</v>
      </c>
      <c r="GB468" s="154">
        <v>7228</v>
      </c>
      <c r="GC468" s="154">
        <v>7228</v>
      </c>
      <c r="GD468" s="154">
        <v>7228</v>
      </c>
      <c r="GE468" s="154">
        <v>7228</v>
      </c>
      <c r="GF468" s="154">
        <v>7228</v>
      </c>
      <c r="GG468" s="154">
        <v>7228</v>
      </c>
      <c r="GH468" s="154">
        <v>7228</v>
      </c>
      <c r="GI468" s="154">
        <v>7228</v>
      </c>
      <c r="GJ468" s="154">
        <v>7228</v>
      </c>
      <c r="GK468" s="154">
        <v>7228</v>
      </c>
      <c r="GL468" s="154">
        <v>7228</v>
      </c>
      <c r="GM468" s="154">
        <v>7229</v>
      </c>
      <c r="GN468" s="154">
        <v>7229</v>
      </c>
      <c r="GO468" s="154">
        <v>7229</v>
      </c>
      <c r="GP468" s="154">
        <v>7229</v>
      </c>
      <c r="GQ468" s="154">
        <v>7229</v>
      </c>
      <c r="GR468" s="154">
        <v>7229</v>
      </c>
      <c r="GS468" s="154">
        <v>7229</v>
      </c>
      <c r="GT468" s="154">
        <v>7229</v>
      </c>
      <c r="GU468" s="154">
        <v>7229</v>
      </c>
      <c r="GV468" s="154">
        <v>7229</v>
      </c>
      <c r="GW468" s="154">
        <v>7229</v>
      </c>
      <c r="GX468" s="154">
        <v>7229</v>
      </c>
      <c r="GY468" s="166">
        <v>7229</v>
      </c>
      <c r="GZ468" s="166">
        <v>7229</v>
      </c>
      <c r="HA468" s="166">
        <v>7229</v>
      </c>
      <c r="HB468" s="166">
        <v>7229</v>
      </c>
      <c r="HC468" s="166">
        <v>7229</v>
      </c>
      <c r="HD468" s="166">
        <v>7229</v>
      </c>
      <c r="HE468" s="166">
        <v>7229</v>
      </c>
      <c r="HF468" s="166">
        <v>7229</v>
      </c>
      <c r="HG468" s="154">
        <v>7229</v>
      </c>
      <c r="HH468" s="154">
        <v>7229</v>
      </c>
      <c r="HI468" s="166">
        <v>7229</v>
      </c>
      <c r="HJ468" s="154">
        <v>7230</v>
      </c>
      <c r="HK468" s="154">
        <v>7229</v>
      </c>
      <c r="HL468" s="166">
        <v>7229</v>
      </c>
      <c r="HM468" s="154">
        <v>7232</v>
      </c>
      <c r="HN468" s="154">
        <v>7231</v>
      </c>
      <c r="HO468" s="166">
        <v>7231</v>
      </c>
      <c r="HP468" s="154">
        <v>7231</v>
      </c>
      <c r="HQ468" s="154">
        <v>7231</v>
      </c>
      <c r="HR468" s="166">
        <v>7231</v>
      </c>
      <c r="HS468" s="154">
        <v>7231</v>
      </c>
      <c r="HT468" s="148">
        <v>7231</v>
      </c>
      <c r="HU468" s="148">
        <v>7230</v>
      </c>
      <c r="HV468" s="148">
        <v>7230</v>
      </c>
      <c r="HW468" s="166">
        <v>7229</v>
      </c>
    </row>
    <row r="469" spans="1:231">
      <c r="A469" s="145">
        <f t="shared" si="56"/>
        <v>44211</v>
      </c>
      <c r="B469" s="220">
        <f>'Age&amp;Sex by occurrence date'!$DTI22</f>
        <v>8599</v>
      </c>
      <c r="C469" s="220">
        <v>7240</v>
      </c>
      <c r="D469" s="220">
        <v>7240</v>
      </c>
      <c r="E469" s="220">
        <v>7240</v>
      </c>
      <c r="F469" s="220">
        <v>7240</v>
      </c>
      <c r="G469" s="220">
        <v>7240</v>
      </c>
      <c r="H469" s="220">
        <v>7240</v>
      </c>
      <c r="I469" s="220">
        <v>7240</v>
      </c>
      <c r="J469" s="220">
        <v>7240</v>
      </c>
      <c r="K469" s="220">
        <v>7240</v>
      </c>
      <c r="L469" s="220">
        <v>7240</v>
      </c>
      <c r="M469" s="220">
        <v>7240</v>
      </c>
      <c r="N469" s="220">
        <v>7240</v>
      </c>
      <c r="O469" s="220">
        <v>7240</v>
      </c>
      <c r="P469" s="220">
        <v>7240</v>
      </c>
      <c r="Q469" s="220">
        <v>7240</v>
      </c>
      <c r="R469" s="220">
        <v>7240</v>
      </c>
      <c r="S469" s="220">
        <v>7240</v>
      </c>
      <c r="T469" s="220">
        <v>7240</v>
      </c>
      <c r="U469" s="220">
        <v>7240</v>
      </c>
      <c r="V469" s="220">
        <v>7239</v>
      </c>
      <c r="W469" s="220">
        <v>7239</v>
      </c>
      <c r="X469" s="220">
        <v>7239</v>
      </c>
      <c r="Y469" s="220">
        <v>7239</v>
      </c>
      <c r="Z469" s="220">
        <v>7239</v>
      </c>
      <c r="AA469" s="220">
        <v>7239</v>
      </c>
      <c r="AB469" s="220">
        <v>7204</v>
      </c>
      <c r="AC469" s="220">
        <v>7204</v>
      </c>
      <c r="AD469" s="220">
        <v>7204</v>
      </c>
      <c r="AE469" s="220">
        <v>7203</v>
      </c>
      <c r="AF469" s="220">
        <v>7203</v>
      </c>
      <c r="AG469" s="220">
        <v>7203</v>
      </c>
      <c r="AH469" s="220">
        <v>7203</v>
      </c>
      <c r="AI469" s="220">
        <v>7203</v>
      </c>
      <c r="AJ469" s="220">
        <v>7203</v>
      </c>
      <c r="AK469" s="220">
        <v>7203</v>
      </c>
      <c r="AL469" s="220">
        <v>7203</v>
      </c>
      <c r="AM469" s="220">
        <v>7203</v>
      </c>
      <c r="AN469" s="220">
        <v>7203</v>
      </c>
      <c r="AO469" s="220">
        <v>7203</v>
      </c>
      <c r="AP469" s="220">
        <v>7203</v>
      </c>
      <c r="AQ469" s="220">
        <v>7203</v>
      </c>
      <c r="AR469" s="220">
        <v>7203</v>
      </c>
      <c r="AS469" s="220">
        <v>7203</v>
      </c>
      <c r="AT469" s="220">
        <v>7203</v>
      </c>
      <c r="AU469" s="220">
        <v>7203</v>
      </c>
      <c r="AV469" s="220">
        <v>7203</v>
      </c>
      <c r="AW469" s="220">
        <v>7203</v>
      </c>
      <c r="AX469" s="220">
        <v>7203</v>
      </c>
      <c r="AY469" s="220">
        <v>7203</v>
      </c>
      <c r="AZ469" s="220">
        <v>7203</v>
      </c>
      <c r="BA469" s="220">
        <v>7203</v>
      </c>
      <c r="BB469" s="220">
        <v>7203</v>
      </c>
      <c r="BC469" s="220">
        <v>7203</v>
      </c>
      <c r="BD469" s="220">
        <v>7203</v>
      </c>
      <c r="BE469" s="220">
        <v>7203</v>
      </c>
      <c r="BF469" s="220">
        <v>7203</v>
      </c>
      <c r="BG469" s="220">
        <v>7203</v>
      </c>
      <c r="BH469" s="220">
        <v>7203</v>
      </c>
      <c r="BI469" s="220">
        <v>7203</v>
      </c>
      <c r="BJ469" s="220">
        <v>7203</v>
      </c>
      <c r="BK469" s="220">
        <v>7203</v>
      </c>
      <c r="BL469" s="220">
        <v>7203</v>
      </c>
      <c r="BM469" s="220">
        <v>7203</v>
      </c>
      <c r="BN469" s="220">
        <v>7203</v>
      </c>
      <c r="BO469" s="220">
        <v>7203</v>
      </c>
      <c r="BP469" s="220">
        <v>7203</v>
      </c>
      <c r="BQ469" s="220">
        <v>7203</v>
      </c>
      <c r="BR469" s="220">
        <v>7203</v>
      </c>
      <c r="BS469" s="220">
        <v>7203</v>
      </c>
      <c r="BT469" s="220">
        <v>7203</v>
      </c>
      <c r="BU469" s="220">
        <v>7203</v>
      </c>
      <c r="BV469" s="220">
        <v>7203</v>
      </c>
      <c r="BW469" s="220">
        <v>7203</v>
      </c>
      <c r="BX469" s="220">
        <v>7203</v>
      </c>
      <c r="BY469" s="220">
        <v>7203</v>
      </c>
      <c r="BZ469" s="220">
        <v>7203</v>
      </c>
      <c r="CA469" s="220">
        <v>7203</v>
      </c>
      <c r="CB469" s="220">
        <v>7203</v>
      </c>
      <c r="CC469" s="220">
        <v>7203</v>
      </c>
      <c r="CD469" s="220">
        <v>7203</v>
      </c>
      <c r="CE469" s="220">
        <v>7203</v>
      </c>
      <c r="CF469" s="220">
        <v>7203</v>
      </c>
      <c r="CG469" s="220">
        <v>7203</v>
      </c>
      <c r="CH469" s="220">
        <v>7203</v>
      </c>
      <c r="CI469" s="220">
        <v>7203</v>
      </c>
      <c r="CJ469" s="220">
        <v>7203</v>
      </c>
      <c r="CK469" s="220">
        <v>7203</v>
      </c>
      <c r="CL469" s="220">
        <v>7203</v>
      </c>
      <c r="CM469" s="220">
        <v>7203</v>
      </c>
      <c r="CN469" s="220">
        <v>7203</v>
      </c>
      <c r="CO469" s="220">
        <v>7203</v>
      </c>
      <c r="CP469" s="220">
        <v>7203</v>
      </c>
      <c r="CQ469" s="220">
        <v>7203</v>
      </c>
      <c r="CR469" s="220">
        <v>7203</v>
      </c>
      <c r="CS469" s="220">
        <v>7203</v>
      </c>
      <c r="CT469" s="220">
        <v>7203</v>
      </c>
      <c r="CU469" s="220">
        <v>7203</v>
      </c>
      <c r="CV469" s="220">
        <v>7203</v>
      </c>
      <c r="CW469" s="220">
        <v>7203</v>
      </c>
      <c r="CX469" s="220">
        <v>7203</v>
      </c>
      <c r="CY469" s="220">
        <v>7203</v>
      </c>
      <c r="CZ469" s="220">
        <v>7203</v>
      </c>
      <c r="DA469" s="220">
        <v>7203</v>
      </c>
      <c r="DB469" s="220">
        <v>7203</v>
      </c>
      <c r="DC469" s="220">
        <v>7203</v>
      </c>
      <c r="DD469" s="220">
        <v>7203</v>
      </c>
      <c r="DE469" s="220">
        <v>7203</v>
      </c>
      <c r="DF469" s="220">
        <v>7203</v>
      </c>
      <c r="DG469" s="220">
        <v>7203</v>
      </c>
      <c r="DH469" s="220">
        <v>7203</v>
      </c>
      <c r="DI469" s="220">
        <v>7203</v>
      </c>
      <c r="DJ469" s="220">
        <v>7203</v>
      </c>
      <c r="DK469" s="220">
        <v>7203</v>
      </c>
      <c r="DL469" s="220">
        <v>7203</v>
      </c>
      <c r="DM469" s="220">
        <v>7203</v>
      </c>
      <c r="DN469" s="220">
        <v>7203</v>
      </c>
      <c r="DO469" s="220">
        <v>7203</v>
      </c>
      <c r="DP469" s="220">
        <v>7203</v>
      </c>
      <c r="DQ469" s="220">
        <v>7203</v>
      </c>
      <c r="DR469" s="220">
        <v>7203</v>
      </c>
      <c r="DS469" s="220">
        <v>7203</v>
      </c>
      <c r="DT469" s="220">
        <v>7180</v>
      </c>
      <c r="DU469" s="220">
        <v>7180</v>
      </c>
      <c r="DV469" s="220">
        <v>7180</v>
      </c>
      <c r="DW469" s="220">
        <v>7190</v>
      </c>
      <c r="DX469" s="220">
        <v>7190</v>
      </c>
      <c r="DY469" s="220">
        <v>7183</v>
      </c>
      <c r="DZ469" s="220">
        <v>7183</v>
      </c>
      <c r="EA469" s="220">
        <v>7177</v>
      </c>
      <c r="EB469" s="220">
        <v>7177</v>
      </c>
      <c r="EC469" s="220">
        <v>7177</v>
      </c>
      <c r="ED469" s="220">
        <v>7177</v>
      </c>
      <c r="EE469" s="220">
        <v>7177</v>
      </c>
      <c r="EF469" s="220">
        <v>7177</v>
      </c>
      <c r="EG469" s="220">
        <v>7177</v>
      </c>
      <c r="EH469" s="220">
        <v>7177</v>
      </c>
      <c r="EI469" s="220">
        <v>7177</v>
      </c>
      <c r="EJ469" s="220">
        <v>7177</v>
      </c>
      <c r="EK469" s="220">
        <v>7177</v>
      </c>
      <c r="EL469" s="220">
        <v>7177</v>
      </c>
      <c r="EM469" s="220">
        <v>7177</v>
      </c>
      <c r="EN469" s="242">
        <v>7177</v>
      </c>
      <c r="EO469" s="232">
        <v>7177</v>
      </c>
      <c r="EP469" s="227">
        <v>7177</v>
      </c>
      <c r="EQ469" s="154">
        <v>7177</v>
      </c>
      <c r="ER469" s="154">
        <v>7177</v>
      </c>
      <c r="ES469" s="154">
        <v>7177</v>
      </c>
      <c r="ET469" s="154">
        <v>7177</v>
      </c>
      <c r="EU469" s="154">
        <v>7177</v>
      </c>
      <c r="EV469" s="154">
        <v>7177</v>
      </c>
      <c r="EW469" s="154">
        <v>7177</v>
      </c>
      <c r="EX469" s="154">
        <v>7177</v>
      </c>
      <c r="EY469" s="154">
        <v>7177</v>
      </c>
      <c r="EZ469" s="154">
        <v>7177</v>
      </c>
      <c r="FA469" s="154">
        <v>7177</v>
      </c>
      <c r="FB469" s="154">
        <v>7177</v>
      </c>
      <c r="FC469" s="166">
        <v>7177</v>
      </c>
      <c r="FD469" s="154">
        <v>7177</v>
      </c>
      <c r="FE469" s="154">
        <v>7177</v>
      </c>
      <c r="FF469" s="154">
        <v>7177</v>
      </c>
      <c r="FG469" s="154">
        <v>7177</v>
      </c>
      <c r="FH469" s="166">
        <v>7177</v>
      </c>
      <c r="FI469" s="166">
        <v>7177</v>
      </c>
      <c r="FJ469" s="154">
        <v>7177</v>
      </c>
      <c r="FK469" s="166">
        <v>7177</v>
      </c>
      <c r="FL469" s="166">
        <v>7177</v>
      </c>
      <c r="FM469" s="166">
        <v>7177</v>
      </c>
      <c r="FN469" s="166">
        <v>7177</v>
      </c>
      <c r="FO469" s="166">
        <v>7177</v>
      </c>
      <c r="FP469" s="166">
        <v>7177</v>
      </c>
      <c r="FQ469" s="166">
        <v>7177</v>
      </c>
      <c r="FR469" s="166">
        <v>7177</v>
      </c>
      <c r="FS469" s="166">
        <v>7177</v>
      </c>
      <c r="FT469" s="166">
        <v>7177</v>
      </c>
      <c r="FU469" s="166">
        <v>7177</v>
      </c>
      <c r="FV469" s="166">
        <v>7177</v>
      </c>
      <c r="FW469" s="166">
        <v>7177</v>
      </c>
      <c r="FX469" s="166">
        <v>7177</v>
      </c>
      <c r="FY469" s="166">
        <v>7177</v>
      </c>
      <c r="FZ469" s="166">
        <v>7177</v>
      </c>
      <c r="GA469" s="166">
        <v>7177</v>
      </c>
      <c r="GB469" s="166">
        <v>7177</v>
      </c>
      <c r="GC469" s="166">
        <v>7177</v>
      </c>
      <c r="GD469" s="166">
        <v>7177</v>
      </c>
      <c r="GE469" s="166">
        <v>7177</v>
      </c>
      <c r="GF469" s="166">
        <v>7177</v>
      </c>
      <c r="GG469" s="166">
        <v>7177</v>
      </c>
      <c r="GH469" s="166">
        <v>7177</v>
      </c>
      <c r="GI469" s="166">
        <v>7177</v>
      </c>
      <c r="GJ469" s="166">
        <v>7177</v>
      </c>
      <c r="GK469" s="154">
        <v>7177</v>
      </c>
      <c r="GL469" s="154">
        <v>7177</v>
      </c>
      <c r="GM469" s="154">
        <v>7178</v>
      </c>
      <c r="GN469" s="154">
        <v>7178</v>
      </c>
      <c r="GO469" s="154">
        <v>7178</v>
      </c>
      <c r="GP469" s="154">
        <v>7178</v>
      </c>
      <c r="GQ469" s="154">
        <v>7178</v>
      </c>
      <c r="GR469" s="154">
        <v>7178</v>
      </c>
      <c r="GS469" s="154">
        <v>7178</v>
      </c>
      <c r="GT469" s="166">
        <v>7178</v>
      </c>
      <c r="GU469" s="166">
        <v>7178</v>
      </c>
      <c r="GV469" s="166">
        <v>7178</v>
      </c>
      <c r="GW469" s="166">
        <v>7178</v>
      </c>
      <c r="GX469" s="166">
        <v>7178</v>
      </c>
      <c r="GY469" s="154">
        <v>7178</v>
      </c>
      <c r="GZ469" s="154">
        <v>7178</v>
      </c>
      <c r="HA469" s="154">
        <v>7178</v>
      </c>
      <c r="HB469" s="154">
        <v>7178</v>
      </c>
      <c r="HC469" s="154">
        <v>7178</v>
      </c>
      <c r="HD469" s="154">
        <v>7178</v>
      </c>
      <c r="HE469" s="154">
        <v>7178</v>
      </c>
      <c r="HF469" s="166">
        <v>7178</v>
      </c>
      <c r="HG469" s="154">
        <v>7178</v>
      </c>
      <c r="HH469" s="154">
        <v>7178</v>
      </c>
      <c r="HI469" s="166">
        <v>7178</v>
      </c>
      <c r="HJ469" s="154">
        <v>7179</v>
      </c>
      <c r="HK469" s="154">
        <v>7178</v>
      </c>
      <c r="HL469" s="166">
        <v>7178</v>
      </c>
      <c r="HM469" s="154">
        <v>7181</v>
      </c>
      <c r="HN469" s="154">
        <v>7180</v>
      </c>
      <c r="HO469" s="166">
        <v>7180</v>
      </c>
      <c r="HP469" s="154">
        <v>7180</v>
      </c>
      <c r="HQ469" s="154">
        <v>7180</v>
      </c>
      <c r="HR469" s="166">
        <v>7180</v>
      </c>
      <c r="HS469" s="154">
        <v>7180</v>
      </c>
      <c r="HT469" s="148">
        <v>7180</v>
      </c>
      <c r="HU469" s="148">
        <v>7179</v>
      </c>
      <c r="HV469" s="148">
        <v>7179</v>
      </c>
      <c r="HW469" s="166">
        <v>7178</v>
      </c>
    </row>
    <row r="470" spans="1:231">
      <c r="A470" s="145">
        <f t="shared" si="56"/>
        <v>44210</v>
      </c>
      <c r="B470" s="220">
        <f>'Age&amp;Sex by occurrence date'!$DTP22</f>
        <v>8535</v>
      </c>
      <c r="C470" s="220">
        <v>7187</v>
      </c>
      <c r="D470" s="220">
        <v>7187</v>
      </c>
      <c r="E470" s="220">
        <v>7187</v>
      </c>
      <c r="F470" s="220">
        <v>7187</v>
      </c>
      <c r="G470" s="220">
        <v>7187</v>
      </c>
      <c r="H470" s="220">
        <v>7187</v>
      </c>
      <c r="I470" s="220">
        <v>7187</v>
      </c>
      <c r="J470" s="220">
        <v>7187</v>
      </c>
      <c r="K470" s="220">
        <v>7187</v>
      </c>
      <c r="L470" s="220">
        <v>7187</v>
      </c>
      <c r="M470" s="220">
        <v>7187</v>
      </c>
      <c r="N470" s="220">
        <v>7187</v>
      </c>
      <c r="O470" s="220">
        <v>7187</v>
      </c>
      <c r="P470" s="220">
        <v>7187</v>
      </c>
      <c r="Q470" s="220">
        <v>7187</v>
      </c>
      <c r="R470" s="220">
        <v>7187</v>
      </c>
      <c r="S470" s="220">
        <v>7187</v>
      </c>
      <c r="T470" s="220">
        <v>7187</v>
      </c>
      <c r="U470" s="220">
        <v>7187</v>
      </c>
      <c r="V470" s="220">
        <v>7186</v>
      </c>
      <c r="W470" s="220">
        <v>7186</v>
      </c>
      <c r="X470" s="220">
        <v>7186</v>
      </c>
      <c r="Y470" s="220">
        <v>7186</v>
      </c>
      <c r="Z470" s="220">
        <v>7186</v>
      </c>
      <c r="AA470" s="220">
        <v>7186</v>
      </c>
      <c r="AB470" s="220">
        <v>7152</v>
      </c>
      <c r="AC470" s="220">
        <v>7152</v>
      </c>
      <c r="AD470" s="220">
        <v>7152</v>
      </c>
      <c r="AE470" s="220">
        <v>7151</v>
      </c>
      <c r="AF470" s="220">
        <v>7151</v>
      </c>
      <c r="AG470" s="220">
        <v>7151</v>
      </c>
      <c r="AH470" s="220">
        <v>7151</v>
      </c>
      <c r="AI470" s="220">
        <v>7151</v>
      </c>
      <c r="AJ470" s="220">
        <v>7151</v>
      </c>
      <c r="AK470" s="220">
        <v>7151</v>
      </c>
      <c r="AL470" s="220">
        <v>7151</v>
      </c>
      <c r="AM470" s="220">
        <v>7151</v>
      </c>
      <c r="AN470" s="220">
        <v>7151</v>
      </c>
      <c r="AO470" s="220">
        <v>7151</v>
      </c>
      <c r="AP470" s="220">
        <v>7151</v>
      </c>
      <c r="AQ470" s="220">
        <v>7151</v>
      </c>
      <c r="AR470" s="220">
        <v>7151</v>
      </c>
      <c r="AS470" s="220">
        <v>7151</v>
      </c>
      <c r="AT470" s="220">
        <v>7151</v>
      </c>
      <c r="AU470" s="220">
        <v>7151</v>
      </c>
      <c r="AV470" s="220">
        <v>7151</v>
      </c>
      <c r="AW470" s="220">
        <v>7151</v>
      </c>
      <c r="AX470" s="220">
        <v>7151</v>
      </c>
      <c r="AY470" s="220">
        <v>7151</v>
      </c>
      <c r="AZ470" s="220">
        <v>7151</v>
      </c>
      <c r="BA470" s="220">
        <v>7151</v>
      </c>
      <c r="BB470" s="220">
        <v>7151</v>
      </c>
      <c r="BC470" s="220">
        <v>7151</v>
      </c>
      <c r="BD470" s="220">
        <v>7151</v>
      </c>
      <c r="BE470" s="220">
        <v>7151</v>
      </c>
      <c r="BF470" s="220">
        <v>7151</v>
      </c>
      <c r="BG470" s="220">
        <v>7151</v>
      </c>
      <c r="BH470" s="220">
        <v>7151</v>
      </c>
      <c r="BI470" s="220">
        <v>7151</v>
      </c>
      <c r="BJ470" s="220">
        <v>7151</v>
      </c>
      <c r="BK470" s="220">
        <v>7151</v>
      </c>
      <c r="BL470" s="220">
        <v>7151</v>
      </c>
      <c r="BM470" s="220">
        <v>7151</v>
      </c>
      <c r="BN470" s="220">
        <v>7151</v>
      </c>
      <c r="BO470" s="220">
        <v>7151</v>
      </c>
      <c r="BP470" s="220">
        <v>7151</v>
      </c>
      <c r="BQ470" s="220">
        <v>7151</v>
      </c>
      <c r="BR470" s="220">
        <v>7151</v>
      </c>
      <c r="BS470" s="220">
        <v>7151</v>
      </c>
      <c r="BT470" s="220">
        <v>7151</v>
      </c>
      <c r="BU470" s="220">
        <v>7151</v>
      </c>
      <c r="BV470" s="220">
        <v>7151</v>
      </c>
      <c r="BW470" s="220">
        <v>7151</v>
      </c>
      <c r="BX470" s="220">
        <v>7151</v>
      </c>
      <c r="BY470" s="220">
        <v>7151</v>
      </c>
      <c r="BZ470" s="220">
        <v>7151</v>
      </c>
      <c r="CA470" s="220">
        <v>7151</v>
      </c>
      <c r="CB470" s="220">
        <v>7151</v>
      </c>
      <c r="CC470" s="220">
        <v>7151</v>
      </c>
      <c r="CD470" s="220">
        <v>7151</v>
      </c>
      <c r="CE470" s="220">
        <v>7151</v>
      </c>
      <c r="CF470" s="220">
        <v>7151</v>
      </c>
      <c r="CG470" s="220">
        <v>7151</v>
      </c>
      <c r="CH470" s="220">
        <v>7151</v>
      </c>
      <c r="CI470" s="220">
        <v>7151</v>
      </c>
      <c r="CJ470" s="220">
        <v>7151</v>
      </c>
      <c r="CK470" s="220">
        <v>7151</v>
      </c>
      <c r="CL470" s="220">
        <v>7151</v>
      </c>
      <c r="CM470" s="220">
        <v>7151</v>
      </c>
      <c r="CN470" s="220">
        <v>7151</v>
      </c>
      <c r="CO470" s="220">
        <v>7151</v>
      </c>
      <c r="CP470" s="220">
        <v>7151</v>
      </c>
      <c r="CQ470" s="220">
        <v>7151</v>
      </c>
      <c r="CR470" s="220">
        <v>7151</v>
      </c>
      <c r="CS470" s="220">
        <v>7151</v>
      </c>
      <c r="CT470" s="220">
        <v>7151</v>
      </c>
      <c r="CU470" s="220">
        <v>7151</v>
      </c>
      <c r="CV470" s="220">
        <v>7151</v>
      </c>
      <c r="CW470" s="220">
        <v>7151</v>
      </c>
      <c r="CX470" s="220">
        <v>7151</v>
      </c>
      <c r="CY470" s="220">
        <v>7151</v>
      </c>
      <c r="CZ470" s="220">
        <v>7151</v>
      </c>
      <c r="DA470" s="220">
        <v>7151</v>
      </c>
      <c r="DB470" s="220">
        <v>7151</v>
      </c>
      <c r="DC470" s="220">
        <v>7151</v>
      </c>
      <c r="DD470" s="220">
        <v>7151</v>
      </c>
      <c r="DE470" s="220">
        <v>7151</v>
      </c>
      <c r="DF470" s="220">
        <v>7151</v>
      </c>
      <c r="DG470" s="220">
        <v>7151</v>
      </c>
      <c r="DH470" s="220">
        <v>7151</v>
      </c>
      <c r="DI470" s="220">
        <v>7151</v>
      </c>
      <c r="DJ470" s="220">
        <v>7151</v>
      </c>
      <c r="DK470" s="220">
        <v>7151</v>
      </c>
      <c r="DL470" s="220">
        <v>7151</v>
      </c>
      <c r="DM470" s="220">
        <v>7151</v>
      </c>
      <c r="DN470" s="220">
        <v>7151</v>
      </c>
      <c r="DO470" s="220">
        <v>7151</v>
      </c>
      <c r="DP470" s="220">
        <v>7151</v>
      </c>
      <c r="DQ470" s="220">
        <v>7151</v>
      </c>
      <c r="DR470" s="220">
        <v>7151</v>
      </c>
      <c r="DS470" s="220">
        <v>7151</v>
      </c>
      <c r="DT470" s="220">
        <v>7128</v>
      </c>
      <c r="DU470" s="220">
        <v>7128</v>
      </c>
      <c r="DV470" s="220">
        <v>7128</v>
      </c>
      <c r="DW470" s="220">
        <v>7138</v>
      </c>
      <c r="DX470" s="220">
        <v>7138</v>
      </c>
      <c r="DY470" s="220">
        <v>7131</v>
      </c>
      <c r="DZ470" s="220">
        <v>7131</v>
      </c>
      <c r="EA470" s="220">
        <v>7125</v>
      </c>
      <c r="EB470" s="220">
        <v>7125</v>
      </c>
      <c r="EC470" s="220">
        <v>7125</v>
      </c>
      <c r="ED470" s="220">
        <v>7125</v>
      </c>
      <c r="EE470" s="220">
        <v>7125</v>
      </c>
      <c r="EF470" s="220">
        <v>7125</v>
      </c>
      <c r="EG470" s="220">
        <v>7125</v>
      </c>
      <c r="EH470" s="220">
        <v>7125</v>
      </c>
      <c r="EI470" s="220">
        <v>7125</v>
      </c>
      <c r="EJ470" s="220">
        <v>7125</v>
      </c>
      <c r="EK470" s="220">
        <v>7125</v>
      </c>
      <c r="EL470" s="220">
        <v>7125</v>
      </c>
      <c r="EM470" s="220">
        <v>7125</v>
      </c>
      <c r="EN470" s="242">
        <v>7125</v>
      </c>
      <c r="EO470" s="232">
        <v>7125</v>
      </c>
      <c r="EP470" s="228">
        <v>7125</v>
      </c>
      <c r="EQ470" s="166">
        <v>7125</v>
      </c>
      <c r="ER470" s="166">
        <v>7125</v>
      </c>
      <c r="ES470" s="166">
        <v>7125</v>
      </c>
      <c r="ET470" s="166">
        <v>7125</v>
      </c>
      <c r="EU470" s="166">
        <v>7125</v>
      </c>
      <c r="EV470" s="166">
        <v>7125</v>
      </c>
      <c r="EW470" s="166">
        <v>7125</v>
      </c>
      <c r="EX470" s="166">
        <v>7125</v>
      </c>
      <c r="EY470" s="166">
        <v>7125</v>
      </c>
      <c r="EZ470" s="166">
        <v>7125</v>
      </c>
      <c r="FA470" s="166">
        <v>7125</v>
      </c>
      <c r="FB470" s="154">
        <v>7125</v>
      </c>
      <c r="FC470" s="154">
        <v>7125</v>
      </c>
      <c r="FD470" s="154">
        <v>7125</v>
      </c>
      <c r="FE470" s="154">
        <v>7125</v>
      </c>
      <c r="FF470" s="166">
        <v>7125</v>
      </c>
      <c r="FG470" s="166">
        <v>7125</v>
      </c>
      <c r="FH470" s="154">
        <v>7125</v>
      </c>
      <c r="FI470" s="154">
        <v>7125</v>
      </c>
      <c r="FJ470" s="166">
        <v>7125</v>
      </c>
      <c r="FK470" s="154">
        <v>7125</v>
      </c>
      <c r="FL470" s="154">
        <v>7125</v>
      </c>
      <c r="FM470" s="154">
        <v>7125</v>
      </c>
      <c r="FN470" s="154">
        <v>7125</v>
      </c>
      <c r="FO470" s="154">
        <v>7125</v>
      </c>
      <c r="FP470" s="154">
        <v>7125</v>
      </c>
      <c r="FQ470" s="154">
        <v>7125</v>
      </c>
      <c r="FR470" s="166">
        <v>7125</v>
      </c>
      <c r="FS470" s="166">
        <v>7125</v>
      </c>
      <c r="FT470" s="166">
        <v>7125</v>
      </c>
      <c r="FU470" s="166">
        <v>7125</v>
      </c>
      <c r="FV470" s="166">
        <v>7125</v>
      </c>
      <c r="FW470" s="166">
        <v>7125</v>
      </c>
      <c r="FX470" s="166">
        <v>7125</v>
      </c>
      <c r="FY470" s="166">
        <v>7125</v>
      </c>
      <c r="FZ470" s="166">
        <v>7125</v>
      </c>
      <c r="GA470" s="166">
        <v>7125</v>
      </c>
      <c r="GB470" s="166">
        <v>7125</v>
      </c>
      <c r="GC470" s="166">
        <v>7125</v>
      </c>
      <c r="GD470" s="166">
        <v>7125</v>
      </c>
      <c r="GE470" s="166">
        <v>7125</v>
      </c>
      <c r="GF470" s="166">
        <v>7125</v>
      </c>
      <c r="GG470" s="166">
        <v>7125</v>
      </c>
      <c r="GH470" s="166">
        <v>7125</v>
      </c>
      <c r="GI470" s="166">
        <v>7125</v>
      </c>
      <c r="GJ470" s="166">
        <v>7125</v>
      </c>
      <c r="GK470" s="166">
        <v>7125</v>
      </c>
      <c r="GL470" s="166">
        <v>7125</v>
      </c>
      <c r="GM470" s="166">
        <v>7126</v>
      </c>
      <c r="GN470" s="166">
        <v>7126</v>
      </c>
      <c r="GO470" s="166">
        <v>7126</v>
      </c>
      <c r="GP470" s="166">
        <v>7126</v>
      </c>
      <c r="GQ470" s="166">
        <v>7126</v>
      </c>
      <c r="GR470" s="166">
        <v>7126</v>
      </c>
      <c r="GS470" s="166">
        <v>7126</v>
      </c>
      <c r="GT470" s="166">
        <v>7126</v>
      </c>
      <c r="GU470" s="166">
        <v>7126</v>
      </c>
      <c r="GV470" s="166">
        <v>7126</v>
      </c>
      <c r="GW470" s="166">
        <v>7126</v>
      </c>
      <c r="GX470" s="166">
        <v>7126</v>
      </c>
      <c r="GY470" s="166">
        <v>7126</v>
      </c>
      <c r="GZ470" s="166">
        <v>7126</v>
      </c>
      <c r="HA470" s="166">
        <v>7126</v>
      </c>
      <c r="HB470" s="166">
        <v>7126</v>
      </c>
      <c r="HC470" s="166">
        <v>7126</v>
      </c>
      <c r="HD470" s="166">
        <v>7126</v>
      </c>
      <c r="HE470" s="166">
        <v>7126</v>
      </c>
      <c r="HF470" s="166">
        <v>7126</v>
      </c>
      <c r="HG470" s="154">
        <v>7126</v>
      </c>
      <c r="HH470" s="154">
        <v>7126</v>
      </c>
      <c r="HI470" s="166">
        <v>7126</v>
      </c>
      <c r="HJ470" s="154">
        <v>7127</v>
      </c>
      <c r="HK470" s="154">
        <v>7126</v>
      </c>
      <c r="HL470" s="166">
        <v>7126</v>
      </c>
      <c r="HM470" s="154">
        <v>7129</v>
      </c>
      <c r="HN470" s="154">
        <v>7128</v>
      </c>
      <c r="HO470" s="166">
        <v>7128</v>
      </c>
      <c r="HP470" s="154">
        <v>7128</v>
      </c>
      <c r="HQ470" s="154">
        <v>7128</v>
      </c>
      <c r="HR470" s="166">
        <v>7128</v>
      </c>
      <c r="HS470" s="154">
        <v>7128</v>
      </c>
      <c r="HT470" s="148">
        <v>7128</v>
      </c>
      <c r="HU470" s="148">
        <v>7127</v>
      </c>
      <c r="HV470" s="148">
        <v>7127</v>
      </c>
      <c r="HW470" s="166">
        <v>7126</v>
      </c>
    </row>
    <row r="471" spans="1:231">
      <c r="A471" s="145">
        <f t="shared" si="56"/>
        <v>44209</v>
      </c>
      <c r="B471" s="220">
        <f>'Age&amp;Sex by occurrence date'!$DTW22</f>
        <v>8474</v>
      </c>
      <c r="C471" s="220">
        <v>7139</v>
      </c>
      <c r="D471" s="220">
        <v>7139</v>
      </c>
      <c r="E471" s="220">
        <v>7139</v>
      </c>
      <c r="F471" s="220">
        <v>7139</v>
      </c>
      <c r="G471" s="220">
        <v>7139</v>
      </c>
      <c r="H471" s="220">
        <v>7139</v>
      </c>
      <c r="I471" s="220">
        <v>7139</v>
      </c>
      <c r="J471" s="220">
        <v>7139</v>
      </c>
      <c r="K471" s="220">
        <v>7139</v>
      </c>
      <c r="L471" s="220">
        <v>7139</v>
      </c>
      <c r="M471" s="220">
        <v>7139</v>
      </c>
      <c r="N471" s="220">
        <v>7139</v>
      </c>
      <c r="O471" s="220">
        <v>7139</v>
      </c>
      <c r="P471" s="220">
        <v>7139</v>
      </c>
      <c r="Q471" s="220">
        <v>7139</v>
      </c>
      <c r="R471" s="220">
        <v>7139</v>
      </c>
      <c r="S471" s="220">
        <v>7139</v>
      </c>
      <c r="T471" s="220">
        <v>7139</v>
      </c>
      <c r="U471" s="220">
        <v>7139</v>
      </c>
      <c r="V471" s="220">
        <v>7138</v>
      </c>
      <c r="W471" s="220">
        <v>7138</v>
      </c>
      <c r="X471" s="220">
        <v>7138</v>
      </c>
      <c r="Y471" s="220">
        <v>7138</v>
      </c>
      <c r="Z471" s="220">
        <v>7138</v>
      </c>
      <c r="AA471" s="220">
        <v>7138</v>
      </c>
      <c r="AB471" s="220">
        <v>7104</v>
      </c>
      <c r="AC471" s="220">
        <v>7104</v>
      </c>
      <c r="AD471" s="220">
        <v>7104</v>
      </c>
      <c r="AE471" s="220">
        <v>7103</v>
      </c>
      <c r="AF471" s="220">
        <v>7103</v>
      </c>
      <c r="AG471" s="220">
        <v>7103</v>
      </c>
      <c r="AH471" s="220">
        <v>7103</v>
      </c>
      <c r="AI471" s="220">
        <v>7103</v>
      </c>
      <c r="AJ471" s="220">
        <v>7103</v>
      </c>
      <c r="AK471" s="220">
        <v>7103</v>
      </c>
      <c r="AL471" s="220">
        <v>7103</v>
      </c>
      <c r="AM471" s="220">
        <v>7103</v>
      </c>
      <c r="AN471" s="220">
        <v>7103</v>
      </c>
      <c r="AO471" s="220">
        <v>7103</v>
      </c>
      <c r="AP471" s="220">
        <v>7103</v>
      </c>
      <c r="AQ471" s="220">
        <v>7103</v>
      </c>
      <c r="AR471" s="220">
        <v>7103</v>
      </c>
      <c r="AS471" s="220">
        <v>7103</v>
      </c>
      <c r="AT471" s="220">
        <v>7103</v>
      </c>
      <c r="AU471" s="220">
        <v>7103</v>
      </c>
      <c r="AV471" s="220">
        <v>7103</v>
      </c>
      <c r="AW471" s="220">
        <v>7103</v>
      </c>
      <c r="AX471" s="220">
        <v>7103</v>
      </c>
      <c r="AY471" s="220">
        <v>7103</v>
      </c>
      <c r="AZ471" s="220">
        <v>7103</v>
      </c>
      <c r="BA471" s="220">
        <v>7103</v>
      </c>
      <c r="BB471" s="220">
        <v>7103</v>
      </c>
      <c r="BC471" s="220">
        <v>7103</v>
      </c>
      <c r="BD471" s="220">
        <v>7103</v>
      </c>
      <c r="BE471" s="220">
        <v>7103</v>
      </c>
      <c r="BF471" s="220">
        <v>7103</v>
      </c>
      <c r="BG471" s="220">
        <v>7103</v>
      </c>
      <c r="BH471" s="220">
        <v>7103</v>
      </c>
      <c r="BI471" s="220">
        <v>7103</v>
      </c>
      <c r="BJ471" s="220">
        <v>7103</v>
      </c>
      <c r="BK471" s="220">
        <v>7103</v>
      </c>
      <c r="BL471" s="220">
        <v>7103</v>
      </c>
      <c r="BM471" s="220">
        <v>7103</v>
      </c>
      <c r="BN471" s="220">
        <v>7103</v>
      </c>
      <c r="BO471" s="220">
        <v>7103</v>
      </c>
      <c r="BP471" s="220">
        <v>7103</v>
      </c>
      <c r="BQ471" s="220">
        <v>7103</v>
      </c>
      <c r="BR471" s="220">
        <v>7103</v>
      </c>
      <c r="BS471" s="220">
        <v>7103</v>
      </c>
      <c r="BT471" s="220">
        <v>7103</v>
      </c>
      <c r="BU471" s="220">
        <v>7103</v>
      </c>
      <c r="BV471" s="220">
        <v>7103</v>
      </c>
      <c r="BW471" s="220">
        <v>7103</v>
      </c>
      <c r="BX471" s="220">
        <v>7103</v>
      </c>
      <c r="BY471" s="220">
        <v>7103</v>
      </c>
      <c r="BZ471" s="220">
        <v>7103</v>
      </c>
      <c r="CA471" s="220">
        <v>7103</v>
      </c>
      <c r="CB471" s="220">
        <v>7103</v>
      </c>
      <c r="CC471" s="220">
        <v>7103</v>
      </c>
      <c r="CD471" s="220">
        <v>7103</v>
      </c>
      <c r="CE471" s="220">
        <v>7103</v>
      </c>
      <c r="CF471" s="220">
        <v>7103</v>
      </c>
      <c r="CG471" s="220">
        <v>7103</v>
      </c>
      <c r="CH471" s="220">
        <v>7103</v>
      </c>
      <c r="CI471" s="220">
        <v>7103</v>
      </c>
      <c r="CJ471" s="220">
        <v>7103</v>
      </c>
      <c r="CK471" s="220">
        <v>7103</v>
      </c>
      <c r="CL471" s="220">
        <v>7103</v>
      </c>
      <c r="CM471" s="220">
        <v>7103</v>
      </c>
      <c r="CN471" s="220">
        <v>7103</v>
      </c>
      <c r="CO471" s="220">
        <v>7103</v>
      </c>
      <c r="CP471" s="220">
        <v>7103</v>
      </c>
      <c r="CQ471" s="220">
        <v>7103</v>
      </c>
      <c r="CR471" s="220">
        <v>7103</v>
      </c>
      <c r="CS471" s="220">
        <v>7103</v>
      </c>
      <c r="CT471" s="220">
        <v>7103</v>
      </c>
      <c r="CU471" s="220">
        <v>7103</v>
      </c>
      <c r="CV471" s="220">
        <v>7103</v>
      </c>
      <c r="CW471" s="220">
        <v>7103</v>
      </c>
      <c r="CX471" s="220">
        <v>7103</v>
      </c>
      <c r="CY471" s="220">
        <v>7103</v>
      </c>
      <c r="CZ471" s="220">
        <v>7103</v>
      </c>
      <c r="DA471" s="220">
        <v>7103</v>
      </c>
      <c r="DB471" s="220">
        <v>7103</v>
      </c>
      <c r="DC471" s="220">
        <v>7103</v>
      </c>
      <c r="DD471" s="220">
        <v>7103</v>
      </c>
      <c r="DE471" s="220">
        <v>7103</v>
      </c>
      <c r="DF471" s="220">
        <v>7103</v>
      </c>
      <c r="DG471" s="220">
        <v>7103</v>
      </c>
      <c r="DH471" s="220">
        <v>7103</v>
      </c>
      <c r="DI471" s="220">
        <v>7103</v>
      </c>
      <c r="DJ471" s="220">
        <v>7103</v>
      </c>
      <c r="DK471" s="220">
        <v>7103</v>
      </c>
      <c r="DL471" s="220">
        <v>7103</v>
      </c>
      <c r="DM471" s="220">
        <v>7103</v>
      </c>
      <c r="DN471" s="220">
        <v>7103</v>
      </c>
      <c r="DO471" s="220">
        <v>7103</v>
      </c>
      <c r="DP471" s="220">
        <v>7103</v>
      </c>
      <c r="DQ471" s="220">
        <v>7103</v>
      </c>
      <c r="DR471" s="220">
        <v>7103</v>
      </c>
      <c r="DS471" s="220">
        <v>7103</v>
      </c>
      <c r="DT471" s="220">
        <v>7080</v>
      </c>
      <c r="DU471" s="220">
        <v>7080</v>
      </c>
      <c r="DV471" s="220">
        <v>7080</v>
      </c>
      <c r="DW471" s="220">
        <v>7090</v>
      </c>
      <c r="DX471" s="220">
        <v>7090</v>
      </c>
      <c r="DY471" s="220">
        <v>7083</v>
      </c>
      <c r="DZ471" s="220">
        <v>7083</v>
      </c>
      <c r="EA471" s="220">
        <v>7077</v>
      </c>
      <c r="EB471" s="220">
        <v>7077</v>
      </c>
      <c r="EC471" s="220">
        <v>7077</v>
      </c>
      <c r="ED471" s="220">
        <v>7077</v>
      </c>
      <c r="EE471" s="220">
        <v>7077</v>
      </c>
      <c r="EF471" s="220">
        <v>7077</v>
      </c>
      <c r="EG471" s="220">
        <v>7077</v>
      </c>
      <c r="EH471" s="220">
        <v>7077</v>
      </c>
      <c r="EI471" s="220">
        <v>7077</v>
      </c>
      <c r="EJ471" s="220">
        <v>7077</v>
      </c>
      <c r="EK471" s="220">
        <v>7077</v>
      </c>
      <c r="EL471" s="220">
        <v>7077</v>
      </c>
      <c r="EM471" s="220">
        <v>7077</v>
      </c>
      <c r="EN471" s="242">
        <v>7077</v>
      </c>
      <c r="EO471" s="232">
        <v>7077</v>
      </c>
      <c r="EP471" s="227">
        <v>7077</v>
      </c>
      <c r="EQ471" s="154">
        <v>7077</v>
      </c>
      <c r="ER471" s="154">
        <v>7077</v>
      </c>
      <c r="ES471" s="154">
        <v>7077</v>
      </c>
      <c r="ET471" s="154">
        <v>7077</v>
      </c>
      <c r="EU471" s="154">
        <v>7077</v>
      </c>
      <c r="EV471" s="154">
        <v>7077</v>
      </c>
      <c r="EW471" s="166">
        <v>7077</v>
      </c>
      <c r="EX471" s="166">
        <v>7077</v>
      </c>
      <c r="EY471" s="166">
        <v>7077</v>
      </c>
      <c r="EZ471" s="166">
        <v>7077</v>
      </c>
      <c r="FA471" s="166">
        <v>7077</v>
      </c>
      <c r="FB471" s="166">
        <v>7077</v>
      </c>
      <c r="FC471" s="166">
        <v>7077</v>
      </c>
      <c r="FD471" s="166">
        <v>7077</v>
      </c>
      <c r="FE471" s="166">
        <v>7077</v>
      </c>
      <c r="FF471" s="166">
        <v>7077</v>
      </c>
      <c r="FG471" s="154">
        <v>7077</v>
      </c>
      <c r="FH471" s="166">
        <v>7077</v>
      </c>
      <c r="FI471" s="154">
        <v>7077</v>
      </c>
      <c r="FJ471" s="154">
        <v>7077</v>
      </c>
      <c r="FK471" s="154">
        <v>7077</v>
      </c>
      <c r="FL471" s="154">
        <v>7077</v>
      </c>
      <c r="FM471" s="154">
        <v>7077</v>
      </c>
      <c r="FN471" s="154">
        <v>7077</v>
      </c>
      <c r="FO471" s="154">
        <v>7077</v>
      </c>
      <c r="FP471" s="154">
        <v>7077</v>
      </c>
      <c r="FQ471" s="154">
        <v>7077</v>
      </c>
      <c r="FR471" s="166">
        <v>7077</v>
      </c>
      <c r="FS471" s="166">
        <v>7077</v>
      </c>
      <c r="FT471" s="166">
        <v>7077</v>
      </c>
      <c r="FU471" s="166">
        <v>7077</v>
      </c>
      <c r="FV471" s="166">
        <v>7077</v>
      </c>
      <c r="FW471" s="166">
        <v>7077</v>
      </c>
      <c r="FX471" s="166">
        <v>7077</v>
      </c>
      <c r="FY471" s="154">
        <v>7077</v>
      </c>
      <c r="FZ471" s="154">
        <v>7077</v>
      </c>
      <c r="GA471" s="154">
        <v>7077</v>
      </c>
      <c r="GB471" s="154">
        <v>7077</v>
      </c>
      <c r="GC471" s="154">
        <v>7077</v>
      </c>
      <c r="GD471" s="154">
        <v>7077</v>
      </c>
      <c r="GE471" s="154">
        <v>7077</v>
      </c>
      <c r="GF471" s="154">
        <v>7077</v>
      </c>
      <c r="GG471" s="154">
        <v>7077</v>
      </c>
      <c r="GH471" s="154">
        <v>7077</v>
      </c>
      <c r="GI471" s="154">
        <v>7077</v>
      </c>
      <c r="GJ471" s="154">
        <v>7077</v>
      </c>
      <c r="GK471" s="166">
        <v>7077</v>
      </c>
      <c r="GL471" s="166">
        <v>7077</v>
      </c>
      <c r="GM471" s="166">
        <v>7078</v>
      </c>
      <c r="GN471" s="166">
        <v>7078</v>
      </c>
      <c r="GO471" s="166">
        <v>7078</v>
      </c>
      <c r="GP471" s="166">
        <v>7078</v>
      </c>
      <c r="GQ471" s="166">
        <v>7078</v>
      </c>
      <c r="GR471" s="166">
        <v>7078</v>
      </c>
      <c r="GS471" s="166">
        <v>7078</v>
      </c>
      <c r="GT471" s="166">
        <v>7078</v>
      </c>
      <c r="GU471" s="166">
        <v>7078</v>
      </c>
      <c r="GV471" s="166">
        <v>7078</v>
      </c>
      <c r="GW471" s="166">
        <v>7078</v>
      </c>
      <c r="GX471" s="166">
        <v>7078</v>
      </c>
      <c r="GY471" s="166">
        <v>7078</v>
      </c>
      <c r="GZ471" s="166">
        <v>7078</v>
      </c>
      <c r="HA471" s="166">
        <v>7078</v>
      </c>
      <c r="HB471" s="166">
        <v>7078</v>
      </c>
      <c r="HC471" s="166">
        <v>7078</v>
      </c>
      <c r="HD471" s="166">
        <v>7078</v>
      </c>
      <c r="HE471" s="166">
        <v>7078</v>
      </c>
      <c r="HF471" s="166">
        <v>7078</v>
      </c>
      <c r="HG471" s="154">
        <v>7078</v>
      </c>
      <c r="HH471" s="154">
        <v>7078</v>
      </c>
      <c r="HI471" s="166">
        <v>7078</v>
      </c>
      <c r="HJ471" s="154">
        <v>7079</v>
      </c>
      <c r="HK471" s="154">
        <v>7078</v>
      </c>
      <c r="HL471" s="166">
        <v>7078</v>
      </c>
      <c r="HM471" s="154">
        <v>7081</v>
      </c>
      <c r="HN471" s="154">
        <v>7080</v>
      </c>
      <c r="HO471" s="166">
        <v>7080</v>
      </c>
      <c r="HP471" s="154">
        <v>7080</v>
      </c>
      <c r="HQ471" s="154">
        <v>7080</v>
      </c>
      <c r="HR471" s="166">
        <v>7080</v>
      </c>
      <c r="HS471" s="154">
        <v>7080</v>
      </c>
      <c r="HT471" s="148">
        <v>7080</v>
      </c>
      <c r="HU471" s="148">
        <v>7080</v>
      </c>
      <c r="HV471" s="148">
        <v>7080</v>
      </c>
      <c r="HW471" s="166">
        <v>7079</v>
      </c>
    </row>
    <row r="472" spans="1:231">
      <c r="A472" s="145">
        <f t="shared" si="56"/>
        <v>44208</v>
      </c>
      <c r="B472" s="220">
        <f>'Age&amp;Sex by occurrence date'!$DUD22</f>
        <v>8410</v>
      </c>
      <c r="C472" s="220">
        <v>7079</v>
      </c>
      <c r="D472" s="220">
        <v>7079</v>
      </c>
      <c r="E472" s="220">
        <v>7079</v>
      </c>
      <c r="F472" s="220">
        <v>7079</v>
      </c>
      <c r="G472" s="220">
        <v>7079</v>
      </c>
      <c r="H472" s="220">
        <v>7079</v>
      </c>
      <c r="I472" s="220">
        <v>7079</v>
      </c>
      <c r="J472" s="220">
        <v>7079</v>
      </c>
      <c r="K472" s="220">
        <v>7079</v>
      </c>
      <c r="L472" s="220">
        <v>7079</v>
      </c>
      <c r="M472" s="220">
        <v>7079</v>
      </c>
      <c r="N472" s="220">
        <v>7079</v>
      </c>
      <c r="O472" s="220">
        <v>7079</v>
      </c>
      <c r="P472" s="220">
        <v>7079</v>
      </c>
      <c r="Q472" s="220">
        <v>7079</v>
      </c>
      <c r="R472" s="220">
        <v>7079</v>
      </c>
      <c r="S472" s="220">
        <v>7079</v>
      </c>
      <c r="T472" s="220">
        <v>7079</v>
      </c>
      <c r="U472" s="220">
        <v>7079</v>
      </c>
      <c r="V472" s="220">
        <v>7078</v>
      </c>
      <c r="W472" s="220">
        <v>7078</v>
      </c>
      <c r="X472" s="220">
        <v>7078</v>
      </c>
      <c r="Y472" s="220">
        <v>7078</v>
      </c>
      <c r="Z472" s="220">
        <v>7078</v>
      </c>
      <c r="AA472" s="220">
        <v>7078</v>
      </c>
      <c r="AB472" s="220">
        <v>7046</v>
      </c>
      <c r="AC472" s="220">
        <v>7046</v>
      </c>
      <c r="AD472" s="220">
        <v>7046</v>
      </c>
      <c r="AE472" s="220">
        <v>7045</v>
      </c>
      <c r="AF472" s="220">
        <v>7045</v>
      </c>
      <c r="AG472" s="220">
        <v>7045</v>
      </c>
      <c r="AH472" s="220">
        <v>7045</v>
      </c>
      <c r="AI472" s="220">
        <v>7045</v>
      </c>
      <c r="AJ472" s="220">
        <v>7045</v>
      </c>
      <c r="AK472" s="220">
        <v>7045</v>
      </c>
      <c r="AL472" s="220">
        <v>7045</v>
      </c>
      <c r="AM472" s="220">
        <v>7045</v>
      </c>
      <c r="AN472" s="220">
        <v>7045</v>
      </c>
      <c r="AO472" s="220">
        <v>7045</v>
      </c>
      <c r="AP472" s="220">
        <v>7045</v>
      </c>
      <c r="AQ472" s="220">
        <v>7045</v>
      </c>
      <c r="AR472" s="220">
        <v>7045</v>
      </c>
      <c r="AS472" s="220">
        <v>7045</v>
      </c>
      <c r="AT472" s="220">
        <v>7045</v>
      </c>
      <c r="AU472" s="220">
        <v>7045</v>
      </c>
      <c r="AV472" s="220">
        <v>7045</v>
      </c>
      <c r="AW472" s="220">
        <v>7045</v>
      </c>
      <c r="AX472" s="220">
        <v>7045</v>
      </c>
      <c r="AY472" s="220">
        <v>7045</v>
      </c>
      <c r="AZ472" s="220">
        <v>7045</v>
      </c>
      <c r="BA472" s="220">
        <v>7045</v>
      </c>
      <c r="BB472" s="220">
        <v>7045</v>
      </c>
      <c r="BC472" s="220">
        <v>7045</v>
      </c>
      <c r="BD472" s="220">
        <v>7045</v>
      </c>
      <c r="BE472" s="220">
        <v>7045</v>
      </c>
      <c r="BF472" s="220">
        <v>7045</v>
      </c>
      <c r="BG472" s="220">
        <v>7045</v>
      </c>
      <c r="BH472" s="220">
        <v>7045</v>
      </c>
      <c r="BI472" s="220">
        <v>7045</v>
      </c>
      <c r="BJ472" s="220">
        <v>7045</v>
      </c>
      <c r="BK472" s="220">
        <v>7045</v>
      </c>
      <c r="BL472" s="220">
        <v>7045</v>
      </c>
      <c r="BM472" s="220">
        <v>7045</v>
      </c>
      <c r="BN472" s="220">
        <v>7045</v>
      </c>
      <c r="BO472" s="220">
        <v>7045</v>
      </c>
      <c r="BP472" s="220">
        <v>7045</v>
      </c>
      <c r="BQ472" s="220">
        <v>7045</v>
      </c>
      <c r="BR472" s="220">
        <v>7045</v>
      </c>
      <c r="BS472" s="220">
        <v>7045</v>
      </c>
      <c r="BT472" s="220">
        <v>7045</v>
      </c>
      <c r="BU472" s="220">
        <v>7045</v>
      </c>
      <c r="BV472" s="220">
        <v>7045</v>
      </c>
      <c r="BW472" s="220">
        <v>7045</v>
      </c>
      <c r="BX472" s="220">
        <v>7045</v>
      </c>
      <c r="BY472" s="220">
        <v>7045</v>
      </c>
      <c r="BZ472" s="220">
        <v>7045</v>
      </c>
      <c r="CA472" s="220">
        <v>7045</v>
      </c>
      <c r="CB472" s="220">
        <v>7045</v>
      </c>
      <c r="CC472" s="220">
        <v>7045</v>
      </c>
      <c r="CD472" s="220">
        <v>7045</v>
      </c>
      <c r="CE472" s="220">
        <v>7045</v>
      </c>
      <c r="CF472" s="220">
        <v>7045</v>
      </c>
      <c r="CG472" s="220">
        <v>7045</v>
      </c>
      <c r="CH472" s="220">
        <v>7045</v>
      </c>
      <c r="CI472" s="220">
        <v>7045</v>
      </c>
      <c r="CJ472" s="220">
        <v>7045</v>
      </c>
      <c r="CK472" s="220">
        <v>7045</v>
      </c>
      <c r="CL472" s="220">
        <v>7045</v>
      </c>
      <c r="CM472" s="220">
        <v>7045</v>
      </c>
      <c r="CN472" s="220">
        <v>7045</v>
      </c>
      <c r="CO472" s="220">
        <v>7045</v>
      </c>
      <c r="CP472" s="220">
        <v>7045</v>
      </c>
      <c r="CQ472" s="220">
        <v>7045</v>
      </c>
      <c r="CR472" s="220">
        <v>7045</v>
      </c>
      <c r="CS472" s="220">
        <v>7045</v>
      </c>
      <c r="CT472" s="220">
        <v>7045</v>
      </c>
      <c r="CU472" s="220">
        <v>7045</v>
      </c>
      <c r="CV472" s="220">
        <v>7045</v>
      </c>
      <c r="CW472" s="220">
        <v>7045</v>
      </c>
      <c r="CX472" s="220">
        <v>7045</v>
      </c>
      <c r="CY472" s="220">
        <v>7045</v>
      </c>
      <c r="CZ472" s="220">
        <v>7045</v>
      </c>
      <c r="DA472" s="220">
        <v>7045</v>
      </c>
      <c r="DB472" s="220">
        <v>7045</v>
      </c>
      <c r="DC472" s="220">
        <v>7045</v>
      </c>
      <c r="DD472" s="220">
        <v>7045</v>
      </c>
      <c r="DE472" s="220">
        <v>7045</v>
      </c>
      <c r="DF472" s="220">
        <v>7045</v>
      </c>
      <c r="DG472" s="220">
        <v>7045</v>
      </c>
      <c r="DH472" s="220">
        <v>7045</v>
      </c>
      <c r="DI472" s="220">
        <v>7045</v>
      </c>
      <c r="DJ472" s="220">
        <v>7045</v>
      </c>
      <c r="DK472" s="220">
        <v>7045</v>
      </c>
      <c r="DL472" s="220">
        <v>7045</v>
      </c>
      <c r="DM472" s="220">
        <v>7045</v>
      </c>
      <c r="DN472" s="220">
        <v>7045</v>
      </c>
      <c r="DO472" s="220">
        <v>7045</v>
      </c>
      <c r="DP472" s="220">
        <v>7045</v>
      </c>
      <c r="DQ472" s="220">
        <v>7045</v>
      </c>
      <c r="DR472" s="220">
        <v>7045</v>
      </c>
      <c r="DS472" s="220">
        <v>7045</v>
      </c>
      <c r="DT472" s="220">
        <v>7022</v>
      </c>
      <c r="DU472" s="220">
        <v>7022</v>
      </c>
      <c r="DV472" s="220">
        <v>7022</v>
      </c>
      <c r="DW472" s="220">
        <v>7032</v>
      </c>
      <c r="DX472" s="220">
        <v>7032</v>
      </c>
      <c r="DY472" s="220">
        <v>7025</v>
      </c>
      <c r="DZ472" s="220">
        <v>7025</v>
      </c>
      <c r="EA472" s="220">
        <v>7019</v>
      </c>
      <c r="EB472" s="220">
        <v>7019</v>
      </c>
      <c r="EC472" s="220">
        <v>7019</v>
      </c>
      <c r="ED472" s="220">
        <v>7019</v>
      </c>
      <c r="EE472" s="220">
        <v>7019</v>
      </c>
      <c r="EF472" s="220">
        <v>7019</v>
      </c>
      <c r="EG472" s="220">
        <v>7019</v>
      </c>
      <c r="EH472" s="220">
        <v>7019</v>
      </c>
      <c r="EI472" s="220">
        <v>7019</v>
      </c>
      <c r="EJ472" s="220">
        <v>7019</v>
      </c>
      <c r="EK472" s="220">
        <v>7019</v>
      </c>
      <c r="EL472" s="220">
        <v>7019</v>
      </c>
      <c r="EM472" s="220">
        <v>7019</v>
      </c>
      <c r="EN472" s="242">
        <v>7019</v>
      </c>
      <c r="EO472" s="232">
        <v>7019</v>
      </c>
      <c r="EP472" s="227">
        <v>7019</v>
      </c>
      <c r="EQ472" s="154">
        <v>7019</v>
      </c>
      <c r="ER472" s="154">
        <v>7019</v>
      </c>
      <c r="ES472" s="154">
        <v>7019</v>
      </c>
      <c r="ET472" s="154">
        <v>7019</v>
      </c>
      <c r="EU472" s="154">
        <v>7019</v>
      </c>
      <c r="EV472" s="154">
        <v>7019</v>
      </c>
      <c r="EW472" s="166">
        <v>7019</v>
      </c>
      <c r="EX472" s="166">
        <v>7019</v>
      </c>
      <c r="EY472" s="166">
        <v>7019</v>
      </c>
      <c r="EZ472" s="166">
        <v>7019</v>
      </c>
      <c r="FA472" s="166">
        <v>7019</v>
      </c>
      <c r="FB472" s="154">
        <v>7019</v>
      </c>
      <c r="FC472" s="166">
        <v>7019</v>
      </c>
      <c r="FD472" s="154">
        <v>7019</v>
      </c>
      <c r="FE472" s="154">
        <v>7019</v>
      </c>
      <c r="FF472" s="154">
        <v>7019</v>
      </c>
      <c r="FG472" s="166">
        <v>7019</v>
      </c>
      <c r="FH472" s="166">
        <v>7019</v>
      </c>
      <c r="FI472" s="166">
        <v>7019</v>
      </c>
      <c r="FJ472" s="166">
        <v>7019</v>
      </c>
      <c r="FK472" s="166">
        <v>7019</v>
      </c>
      <c r="FL472" s="166">
        <v>7019</v>
      </c>
      <c r="FM472" s="166">
        <v>7019</v>
      </c>
      <c r="FN472" s="166">
        <v>7019</v>
      </c>
      <c r="FO472" s="166">
        <v>7019</v>
      </c>
      <c r="FP472" s="166">
        <v>7019</v>
      </c>
      <c r="FQ472" s="166">
        <v>7019</v>
      </c>
      <c r="FR472" s="166">
        <v>7019</v>
      </c>
      <c r="FS472" s="166">
        <v>7019</v>
      </c>
      <c r="FT472" s="166">
        <v>7019</v>
      </c>
      <c r="FU472" s="166">
        <v>7019</v>
      </c>
      <c r="FV472" s="166">
        <v>7019</v>
      </c>
      <c r="FW472" s="166">
        <v>7019</v>
      </c>
      <c r="FX472" s="166">
        <v>7019</v>
      </c>
      <c r="FY472" s="166">
        <v>7019</v>
      </c>
      <c r="FZ472" s="166">
        <v>7019</v>
      </c>
      <c r="GA472" s="166">
        <v>7019</v>
      </c>
      <c r="GB472" s="166">
        <v>7019</v>
      </c>
      <c r="GC472" s="166">
        <v>7019</v>
      </c>
      <c r="GD472" s="166">
        <v>7019</v>
      </c>
      <c r="GE472" s="166">
        <v>7019</v>
      </c>
      <c r="GF472" s="166">
        <v>7019</v>
      </c>
      <c r="GG472" s="166">
        <v>7019</v>
      </c>
      <c r="GH472" s="166">
        <v>7019</v>
      </c>
      <c r="GI472" s="166">
        <v>7019</v>
      </c>
      <c r="GJ472" s="166">
        <v>7019</v>
      </c>
      <c r="GK472" s="154">
        <v>7019</v>
      </c>
      <c r="GL472" s="154">
        <v>7019</v>
      </c>
      <c r="GM472" s="154">
        <v>7020</v>
      </c>
      <c r="GN472" s="154">
        <v>7020</v>
      </c>
      <c r="GO472" s="154">
        <v>7020</v>
      </c>
      <c r="GP472" s="154">
        <v>7020</v>
      </c>
      <c r="GQ472" s="154">
        <v>7020</v>
      </c>
      <c r="GR472" s="154">
        <v>7020</v>
      </c>
      <c r="GS472" s="154">
        <v>7020</v>
      </c>
      <c r="GT472" s="166">
        <v>7020</v>
      </c>
      <c r="GU472" s="166">
        <v>7020</v>
      </c>
      <c r="GV472" s="166">
        <v>7020</v>
      </c>
      <c r="GW472" s="166">
        <v>7020</v>
      </c>
      <c r="GX472" s="166">
        <v>7020</v>
      </c>
      <c r="GY472" s="166">
        <v>7020</v>
      </c>
      <c r="GZ472" s="166">
        <v>7020</v>
      </c>
      <c r="HA472" s="166">
        <v>7020</v>
      </c>
      <c r="HB472" s="166">
        <v>7020</v>
      </c>
      <c r="HC472" s="166">
        <v>7020</v>
      </c>
      <c r="HD472" s="166">
        <v>7020</v>
      </c>
      <c r="HE472" s="166">
        <v>7020</v>
      </c>
      <c r="HF472" s="154">
        <v>7020</v>
      </c>
      <c r="HG472" s="154">
        <v>7020</v>
      </c>
      <c r="HH472" s="154">
        <v>7020</v>
      </c>
      <c r="HI472" s="154">
        <v>7020</v>
      </c>
      <c r="HJ472" s="154">
        <v>7021</v>
      </c>
      <c r="HK472" s="154">
        <v>7020</v>
      </c>
      <c r="HL472" s="154">
        <v>7020</v>
      </c>
      <c r="HM472" s="154">
        <v>7023</v>
      </c>
      <c r="HN472" s="154">
        <v>7022</v>
      </c>
      <c r="HO472" s="166">
        <v>7022</v>
      </c>
      <c r="HP472" s="154">
        <v>7022</v>
      </c>
      <c r="HQ472" s="154">
        <v>7022</v>
      </c>
      <c r="HR472" s="166">
        <v>7022</v>
      </c>
      <c r="HS472" s="154">
        <v>7022</v>
      </c>
      <c r="HT472" s="148">
        <v>7022</v>
      </c>
      <c r="HU472" s="148">
        <v>7022</v>
      </c>
      <c r="HV472" s="148">
        <v>7022</v>
      </c>
      <c r="HW472" s="166">
        <v>7021</v>
      </c>
    </row>
    <row r="473" spans="1:231">
      <c r="A473" s="145">
        <f t="shared" si="56"/>
        <v>44207</v>
      </c>
      <c r="B473" s="220">
        <f>'Age&amp;Sex by occurrence date'!$DUK22</f>
        <v>8338</v>
      </c>
      <c r="C473" s="220">
        <v>7018</v>
      </c>
      <c r="D473" s="220">
        <v>7018</v>
      </c>
      <c r="E473" s="220">
        <v>7018</v>
      </c>
      <c r="F473" s="220">
        <v>7018</v>
      </c>
      <c r="G473" s="220">
        <v>7018</v>
      </c>
      <c r="H473" s="220">
        <v>7018</v>
      </c>
      <c r="I473" s="220">
        <v>7018</v>
      </c>
      <c r="J473" s="220">
        <v>7018</v>
      </c>
      <c r="K473" s="220">
        <v>7018</v>
      </c>
      <c r="L473" s="220">
        <v>7018</v>
      </c>
      <c r="M473" s="220">
        <v>7018</v>
      </c>
      <c r="N473" s="220">
        <v>7018</v>
      </c>
      <c r="O473" s="220">
        <v>7018</v>
      </c>
      <c r="P473" s="220">
        <v>7018</v>
      </c>
      <c r="Q473" s="220">
        <v>7018</v>
      </c>
      <c r="R473" s="220">
        <v>7018</v>
      </c>
      <c r="S473" s="220">
        <v>7018</v>
      </c>
      <c r="T473" s="220">
        <v>7018</v>
      </c>
      <c r="U473" s="220">
        <v>7018</v>
      </c>
      <c r="V473" s="220">
        <v>7017</v>
      </c>
      <c r="W473" s="220">
        <v>7017</v>
      </c>
      <c r="X473" s="220">
        <v>7017</v>
      </c>
      <c r="Y473" s="220">
        <v>7017</v>
      </c>
      <c r="Z473" s="220">
        <v>7017</v>
      </c>
      <c r="AA473" s="220">
        <v>7017</v>
      </c>
      <c r="AB473" s="220">
        <v>6990</v>
      </c>
      <c r="AC473" s="220">
        <v>6990</v>
      </c>
      <c r="AD473" s="220">
        <v>6990</v>
      </c>
      <c r="AE473" s="220">
        <v>6989</v>
      </c>
      <c r="AF473" s="220">
        <v>6989</v>
      </c>
      <c r="AG473" s="220">
        <v>6989</v>
      </c>
      <c r="AH473" s="220">
        <v>6989</v>
      </c>
      <c r="AI473" s="220">
        <v>6989</v>
      </c>
      <c r="AJ473" s="220">
        <v>6989</v>
      </c>
      <c r="AK473" s="220">
        <v>6989</v>
      </c>
      <c r="AL473" s="220">
        <v>6989</v>
      </c>
      <c r="AM473" s="220">
        <v>6989</v>
      </c>
      <c r="AN473" s="220">
        <v>6989</v>
      </c>
      <c r="AO473" s="220">
        <v>6989</v>
      </c>
      <c r="AP473" s="220">
        <v>6989</v>
      </c>
      <c r="AQ473" s="220">
        <v>6989</v>
      </c>
      <c r="AR473" s="220">
        <v>6989</v>
      </c>
      <c r="AS473" s="220">
        <v>6989</v>
      </c>
      <c r="AT473" s="220">
        <v>6989</v>
      </c>
      <c r="AU473" s="220">
        <v>6989</v>
      </c>
      <c r="AV473" s="220">
        <v>6989</v>
      </c>
      <c r="AW473" s="220">
        <v>6989</v>
      </c>
      <c r="AX473" s="220">
        <v>6989</v>
      </c>
      <c r="AY473" s="220">
        <v>6989</v>
      </c>
      <c r="AZ473" s="220">
        <v>6989</v>
      </c>
      <c r="BA473" s="220">
        <v>6989</v>
      </c>
      <c r="BB473" s="220">
        <v>6989</v>
      </c>
      <c r="BC473" s="220">
        <v>6989</v>
      </c>
      <c r="BD473" s="220">
        <v>6989</v>
      </c>
      <c r="BE473" s="220">
        <v>6989</v>
      </c>
      <c r="BF473" s="220">
        <v>6989</v>
      </c>
      <c r="BG473" s="220">
        <v>6989</v>
      </c>
      <c r="BH473" s="220">
        <v>6989</v>
      </c>
      <c r="BI473" s="220">
        <v>6989</v>
      </c>
      <c r="BJ473" s="220">
        <v>6989</v>
      </c>
      <c r="BK473" s="220">
        <v>6989</v>
      </c>
      <c r="BL473" s="220">
        <v>6989</v>
      </c>
      <c r="BM473" s="220">
        <v>6989</v>
      </c>
      <c r="BN473" s="220">
        <v>6989</v>
      </c>
      <c r="BO473" s="220">
        <v>6989</v>
      </c>
      <c r="BP473" s="220">
        <v>6989</v>
      </c>
      <c r="BQ473" s="220">
        <v>6989</v>
      </c>
      <c r="BR473" s="220">
        <v>6989</v>
      </c>
      <c r="BS473" s="220">
        <v>6989</v>
      </c>
      <c r="BT473" s="220">
        <v>6989</v>
      </c>
      <c r="BU473" s="220">
        <v>6989</v>
      </c>
      <c r="BV473" s="220">
        <v>6989</v>
      </c>
      <c r="BW473" s="220">
        <v>6989</v>
      </c>
      <c r="BX473" s="220">
        <v>6989</v>
      </c>
      <c r="BY473" s="220">
        <v>6989</v>
      </c>
      <c r="BZ473" s="220">
        <v>6989</v>
      </c>
      <c r="CA473" s="220">
        <v>6989</v>
      </c>
      <c r="CB473" s="220">
        <v>6989</v>
      </c>
      <c r="CC473" s="220">
        <v>6989</v>
      </c>
      <c r="CD473" s="220">
        <v>6989</v>
      </c>
      <c r="CE473" s="220">
        <v>6989</v>
      </c>
      <c r="CF473" s="220">
        <v>6989</v>
      </c>
      <c r="CG473" s="220">
        <v>6989</v>
      </c>
      <c r="CH473" s="220">
        <v>6989</v>
      </c>
      <c r="CI473" s="220">
        <v>6989</v>
      </c>
      <c r="CJ473" s="220">
        <v>6989</v>
      </c>
      <c r="CK473" s="220">
        <v>6989</v>
      </c>
      <c r="CL473" s="220">
        <v>6989</v>
      </c>
      <c r="CM473" s="220">
        <v>6989</v>
      </c>
      <c r="CN473" s="220">
        <v>6989</v>
      </c>
      <c r="CO473" s="220">
        <v>6989</v>
      </c>
      <c r="CP473" s="220">
        <v>6989</v>
      </c>
      <c r="CQ473" s="220">
        <v>6989</v>
      </c>
      <c r="CR473" s="220">
        <v>6989</v>
      </c>
      <c r="CS473" s="220">
        <v>6989</v>
      </c>
      <c r="CT473" s="220">
        <v>6989</v>
      </c>
      <c r="CU473" s="220">
        <v>6989</v>
      </c>
      <c r="CV473" s="220">
        <v>6989</v>
      </c>
      <c r="CW473" s="220">
        <v>6989</v>
      </c>
      <c r="CX473" s="220">
        <v>6989</v>
      </c>
      <c r="CY473" s="220">
        <v>6989</v>
      </c>
      <c r="CZ473" s="220">
        <v>6989</v>
      </c>
      <c r="DA473" s="220">
        <v>6989</v>
      </c>
      <c r="DB473" s="220">
        <v>6989</v>
      </c>
      <c r="DC473" s="220">
        <v>6989</v>
      </c>
      <c r="DD473" s="220">
        <v>6989</v>
      </c>
      <c r="DE473" s="220">
        <v>6989</v>
      </c>
      <c r="DF473" s="220">
        <v>6989</v>
      </c>
      <c r="DG473" s="220">
        <v>6989</v>
      </c>
      <c r="DH473" s="220">
        <v>6989</v>
      </c>
      <c r="DI473" s="220">
        <v>6989</v>
      </c>
      <c r="DJ473" s="220">
        <v>6989</v>
      </c>
      <c r="DK473" s="220">
        <v>6989</v>
      </c>
      <c r="DL473" s="220">
        <v>6989</v>
      </c>
      <c r="DM473" s="220">
        <v>6989</v>
      </c>
      <c r="DN473" s="220">
        <v>6989</v>
      </c>
      <c r="DO473" s="220">
        <v>6989</v>
      </c>
      <c r="DP473" s="220">
        <v>6989</v>
      </c>
      <c r="DQ473" s="220">
        <v>6989</v>
      </c>
      <c r="DR473" s="220">
        <v>6989</v>
      </c>
      <c r="DS473" s="220">
        <v>6989</v>
      </c>
      <c r="DT473" s="220">
        <v>6966</v>
      </c>
      <c r="DU473" s="220">
        <v>6966</v>
      </c>
      <c r="DV473" s="220">
        <v>6966</v>
      </c>
      <c r="DW473" s="220">
        <v>6976</v>
      </c>
      <c r="DX473" s="220">
        <v>6976</v>
      </c>
      <c r="DY473" s="220">
        <v>6969</v>
      </c>
      <c r="DZ473" s="220">
        <v>6969</v>
      </c>
      <c r="EA473" s="220">
        <v>6963</v>
      </c>
      <c r="EB473" s="220">
        <v>6963</v>
      </c>
      <c r="EC473" s="220">
        <v>6963</v>
      </c>
      <c r="ED473" s="220">
        <v>6963</v>
      </c>
      <c r="EE473" s="220">
        <v>6963</v>
      </c>
      <c r="EF473" s="220">
        <v>6963</v>
      </c>
      <c r="EG473" s="220">
        <v>6963</v>
      </c>
      <c r="EH473" s="220">
        <v>6963</v>
      </c>
      <c r="EI473" s="220">
        <v>6963</v>
      </c>
      <c r="EJ473" s="220">
        <v>6963</v>
      </c>
      <c r="EK473" s="220">
        <v>6963</v>
      </c>
      <c r="EL473" s="220">
        <v>6963</v>
      </c>
      <c r="EM473" s="220">
        <v>6963</v>
      </c>
      <c r="EN473" s="242">
        <v>6963</v>
      </c>
      <c r="EO473" s="232">
        <v>6963</v>
      </c>
      <c r="EP473" s="228">
        <v>6963</v>
      </c>
      <c r="EQ473" s="166">
        <v>6963</v>
      </c>
      <c r="ER473" s="166">
        <v>6963</v>
      </c>
      <c r="ES473" s="166">
        <v>6963</v>
      </c>
      <c r="ET473" s="166">
        <v>6963</v>
      </c>
      <c r="EU473" s="166">
        <v>6963</v>
      </c>
      <c r="EV473" s="166">
        <v>6963</v>
      </c>
      <c r="EW473" s="154">
        <v>6963</v>
      </c>
      <c r="EX473" s="154">
        <v>6963</v>
      </c>
      <c r="EY473" s="154">
        <v>6963</v>
      </c>
      <c r="EZ473" s="154">
        <v>6963</v>
      </c>
      <c r="FA473" s="154">
        <v>6963</v>
      </c>
      <c r="FB473" s="166">
        <v>6963</v>
      </c>
      <c r="FC473" s="154">
        <v>6963</v>
      </c>
      <c r="FD473" s="166">
        <v>6963</v>
      </c>
      <c r="FE473" s="166">
        <v>6963</v>
      </c>
      <c r="FF473" s="154">
        <v>6963</v>
      </c>
      <c r="FG473" s="166">
        <v>6963</v>
      </c>
      <c r="FH473" s="154">
        <v>6963</v>
      </c>
      <c r="FI473" s="154">
        <v>6963</v>
      </c>
      <c r="FJ473" s="154">
        <v>6963</v>
      </c>
      <c r="FK473" s="166">
        <v>6963</v>
      </c>
      <c r="FL473" s="166">
        <v>6963</v>
      </c>
      <c r="FM473" s="166">
        <v>6963</v>
      </c>
      <c r="FN473" s="166">
        <v>6963</v>
      </c>
      <c r="FO473" s="166">
        <v>6963</v>
      </c>
      <c r="FP473" s="166">
        <v>6963</v>
      </c>
      <c r="FQ473" s="166">
        <v>6963</v>
      </c>
      <c r="FR473" s="154">
        <v>6963</v>
      </c>
      <c r="FS473" s="154">
        <v>6963</v>
      </c>
      <c r="FT473" s="154">
        <v>6963</v>
      </c>
      <c r="FU473" s="154">
        <v>6963</v>
      </c>
      <c r="FV473" s="154">
        <v>6963</v>
      </c>
      <c r="FW473" s="154">
        <v>6963</v>
      </c>
      <c r="FX473" s="154">
        <v>6963</v>
      </c>
      <c r="FY473" s="154">
        <v>6963</v>
      </c>
      <c r="FZ473" s="154">
        <v>6963</v>
      </c>
      <c r="GA473" s="154">
        <v>6963</v>
      </c>
      <c r="GB473" s="154">
        <v>6963</v>
      </c>
      <c r="GC473" s="154">
        <v>6963</v>
      </c>
      <c r="GD473" s="154">
        <v>6963</v>
      </c>
      <c r="GE473" s="154">
        <v>6963</v>
      </c>
      <c r="GF473" s="154">
        <v>6963</v>
      </c>
      <c r="GG473" s="154">
        <v>6963</v>
      </c>
      <c r="GH473" s="154">
        <v>6963</v>
      </c>
      <c r="GI473" s="154">
        <v>6963</v>
      </c>
      <c r="GJ473" s="154">
        <v>6963</v>
      </c>
      <c r="GK473" s="154">
        <v>6963</v>
      </c>
      <c r="GL473" s="154">
        <v>6963</v>
      </c>
      <c r="GM473" s="154">
        <v>6964</v>
      </c>
      <c r="GN473" s="154">
        <v>6964</v>
      </c>
      <c r="GO473" s="154">
        <v>6964</v>
      </c>
      <c r="GP473" s="154">
        <v>6964</v>
      </c>
      <c r="GQ473" s="154">
        <v>6964</v>
      </c>
      <c r="GR473" s="154">
        <v>6964</v>
      </c>
      <c r="GS473" s="154">
        <v>6964</v>
      </c>
      <c r="GT473" s="154">
        <v>6964</v>
      </c>
      <c r="GU473" s="154">
        <v>6964</v>
      </c>
      <c r="GV473" s="154">
        <v>6964</v>
      </c>
      <c r="GW473" s="154">
        <v>6964</v>
      </c>
      <c r="GX473" s="166">
        <v>6964</v>
      </c>
      <c r="GY473" s="154">
        <v>6964</v>
      </c>
      <c r="GZ473" s="154">
        <v>6964</v>
      </c>
      <c r="HA473" s="154">
        <v>6964</v>
      </c>
      <c r="HB473" s="154">
        <v>6964</v>
      </c>
      <c r="HC473" s="154">
        <v>6964</v>
      </c>
      <c r="HD473" s="154">
        <v>6964</v>
      </c>
      <c r="HE473" s="154">
        <v>6964</v>
      </c>
      <c r="HF473" s="154">
        <v>6964</v>
      </c>
      <c r="HG473" s="154">
        <v>6964</v>
      </c>
      <c r="HH473" s="154">
        <v>6964</v>
      </c>
      <c r="HI473" s="154">
        <v>6964</v>
      </c>
      <c r="HJ473" s="154">
        <v>6965</v>
      </c>
      <c r="HK473" s="154">
        <v>6964</v>
      </c>
      <c r="HL473" s="154">
        <v>6964</v>
      </c>
      <c r="HM473" s="154">
        <v>6967</v>
      </c>
      <c r="HN473" s="154">
        <v>6966</v>
      </c>
      <c r="HO473" s="166">
        <v>6966</v>
      </c>
      <c r="HP473" s="154">
        <v>6966</v>
      </c>
      <c r="HQ473" s="154">
        <v>6966</v>
      </c>
      <c r="HR473" s="166">
        <v>6966</v>
      </c>
      <c r="HS473" s="154">
        <v>6966</v>
      </c>
      <c r="HT473" s="148">
        <v>6966</v>
      </c>
      <c r="HU473" s="148">
        <v>6966</v>
      </c>
      <c r="HV473" s="148">
        <v>6966</v>
      </c>
      <c r="HW473" s="166">
        <v>6965</v>
      </c>
    </row>
    <row r="474" spans="1:231">
      <c r="A474" s="145">
        <f t="shared" si="56"/>
        <v>44206</v>
      </c>
      <c r="B474" s="220">
        <f>'Age&amp;Sex by occurrence date'!$DUR22</f>
        <v>8269</v>
      </c>
      <c r="C474" s="220">
        <v>6960</v>
      </c>
      <c r="D474" s="220">
        <v>6960</v>
      </c>
      <c r="E474" s="220">
        <v>6960</v>
      </c>
      <c r="F474" s="220">
        <v>6960</v>
      </c>
      <c r="G474" s="220">
        <v>6960</v>
      </c>
      <c r="H474" s="220">
        <v>6960</v>
      </c>
      <c r="I474" s="220">
        <v>6960</v>
      </c>
      <c r="J474" s="220">
        <v>6960</v>
      </c>
      <c r="K474" s="220">
        <v>6960</v>
      </c>
      <c r="L474" s="220">
        <v>6960</v>
      </c>
      <c r="M474" s="220">
        <v>6960</v>
      </c>
      <c r="N474" s="220">
        <v>6960</v>
      </c>
      <c r="O474" s="220">
        <v>6960</v>
      </c>
      <c r="P474" s="220">
        <v>6960</v>
      </c>
      <c r="Q474" s="220">
        <v>6960</v>
      </c>
      <c r="R474" s="220">
        <v>6960</v>
      </c>
      <c r="S474" s="220">
        <v>6960</v>
      </c>
      <c r="T474" s="220">
        <v>6960</v>
      </c>
      <c r="U474" s="220">
        <v>6960</v>
      </c>
      <c r="V474" s="220">
        <v>6959</v>
      </c>
      <c r="W474" s="220">
        <v>6959</v>
      </c>
      <c r="X474" s="220">
        <v>6959</v>
      </c>
      <c r="Y474" s="220">
        <v>6959</v>
      </c>
      <c r="Z474" s="220">
        <v>6959</v>
      </c>
      <c r="AA474" s="220">
        <v>6959</v>
      </c>
      <c r="AB474" s="220">
        <v>6932</v>
      </c>
      <c r="AC474" s="220">
        <v>6932</v>
      </c>
      <c r="AD474" s="220">
        <v>6932</v>
      </c>
      <c r="AE474" s="220">
        <v>6931</v>
      </c>
      <c r="AF474" s="220">
        <v>6931</v>
      </c>
      <c r="AG474" s="220">
        <v>6931</v>
      </c>
      <c r="AH474" s="220">
        <v>6931</v>
      </c>
      <c r="AI474" s="220">
        <v>6931</v>
      </c>
      <c r="AJ474" s="220">
        <v>6931</v>
      </c>
      <c r="AK474" s="220">
        <v>6931</v>
      </c>
      <c r="AL474" s="220">
        <v>6931</v>
      </c>
      <c r="AM474" s="220">
        <v>6931</v>
      </c>
      <c r="AN474" s="220">
        <v>6931</v>
      </c>
      <c r="AO474" s="220">
        <v>6931</v>
      </c>
      <c r="AP474" s="220">
        <v>6931</v>
      </c>
      <c r="AQ474" s="220">
        <v>6931</v>
      </c>
      <c r="AR474" s="220">
        <v>6931</v>
      </c>
      <c r="AS474" s="220">
        <v>6931</v>
      </c>
      <c r="AT474" s="220">
        <v>6931</v>
      </c>
      <c r="AU474" s="220">
        <v>6931</v>
      </c>
      <c r="AV474" s="220">
        <v>6931</v>
      </c>
      <c r="AW474" s="220">
        <v>6931</v>
      </c>
      <c r="AX474" s="220">
        <v>6931</v>
      </c>
      <c r="AY474" s="220">
        <v>6931</v>
      </c>
      <c r="AZ474" s="220">
        <v>6931</v>
      </c>
      <c r="BA474" s="220">
        <v>6931</v>
      </c>
      <c r="BB474" s="220">
        <v>6931</v>
      </c>
      <c r="BC474" s="220">
        <v>6931</v>
      </c>
      <c r="BD474" s="220">
        <v>6931</v>
      </c>
      <c r="BE474" s="220">
        <v>6931</v>
      </c>
      <c r="BF474" s="220">
        <v>6931</v>
      </c>
      <c r="BG474" s="220">
        <v>6931</v>
      </c>
      <c r="BH474" s="220">
        <v>6931</v>
      </c>
      <c r="BI474" s="220">
        <v>6931</v>
      </c>
      <c r="BJ474" s="220">
        <v>6931</v>
      </c>
      <c r="BK474" s="220">
        <v>6931</v>
      </c>
      <c r="BL474" s="220">
        <v>6931</v>
      </c>
      <c r="BM474" s="220">
        <v>6931</v>
      </c>
      <c r="BN474" s="220">
        <v>6931</v>
      </c>
      <c r="BO474" s="220">
        <v>6931</v>
      </c>
      <c r="BP474" s="220">
        <v>6931</v>
      </c>
      <c r="BQ474" s="220">
        <v>6931</v>
      </c>
      <c r="BR474" s="220">
        <v>6931</v>
      </c>
      <c r="BS474" s="220">
        <v>6931</v>
      </c>
      <c r="BT474" s="220">
        <v>6931</v>
      </c>
      <c r="BU474" s="220">
        <v>6931</v>
      </c>
      <c r="BV474" s="220">
        <v>6931</v>
      </c>
      <c r="BW474" s="220">
        <v>6931</v>
      </c>
      <c r="BX474" s="220">
        <v>6931</v>
      </c>
      <c r="BY474" s="220">
        <v>6931</v>
      </c>
      <c r="BZ474" s="220">
        <v>6931</v>
      </c>
      <c r="CA474" s="220">
        <v>6931</v>
      </c>
      <c r="CB474" s="220">
        <v>6931</v>
      </c>
      <c r="CC474" s="220">
        <v>6931</v>
      </c>
      <c r="CD474" s="220">
        <v>6931</v>
      </c>
      <c r="CE474" s="220">
        <v>6931</v>
      </c>
      <c r="CF474" s="220">
        <v>6931</v>
      </c>
      <c r="CG474" s="220">
        <v>6931</v>
      </c>
      <c r="CH474" s="220">
        <v>6931</v>
      </c>
      <c r="CI474" s="220">
        <v>6931</v>
      </c>
      <c r="CJ474" s="220">
        <v>6931</v>
      </c>
      <c r="CK474" s="220">
        <v>6931</v>
      </c>
      <c r="CL474" s="220">
        <v>6931</v>
      </c>
      <c r="CM474" s="220">
        <v>6931</v>
      </c>
      <c r="CN474" s="220">
        <v>6931</v>
      </c>
      <c r="CO474" s="220">
        <v>6931</v>
      </c>
      <c r="CP474" s="220">
        <v>6931</v>
      </c>
      <c r="CQ474" s="220">
        <v>6931</v>
      </c>
      <c r="CR474" s="220">
        <v>6931</v>
      </c>
      <c r="CS474" s="220">
        <v>6931</v>
      </c>
      <c r="CT474" s="220">
        <v>6931</v>
      </c>
      <c r="CU474" s="220">
        <v>6931</v>
      </c>
      <c r="CV474" s="220">
        <v>6931</v>
      </c>
      <c r="CW474" s="220">
        <v>6931</v>
      </c>
      <c r="CX474" s="220">
        <v>6931</v>
      </c>
      <c r="CY474" s="220">
        <v>6931</v>
      </c>
      <c r="CZ474" s="220">
        <v>6931</v>
      </c>
      <c r="DA474" s="220">
        <v>6931</v>
      </c>
      <c r="DB474" s="220">
        <v>6931</v>
      </c>
      <c r="DC474" s="220">
        <v>6931</v>
      </c>
      <c r="DD474" s="220">
        <v>6931</v>
      </c>
      <c r="DE474" s="220">
        <v>6931</v>
      </c>
      <c r="DF474" s="220">
        <v>6931</v>
      </c>
      <c r="DG474" s="220">
        <v>6931</v>
      </c>
      <c r="DH474" s="220">
        <v>6931</v>
      </c>
      <c r="DI474" s="220">
        <v>6931</v>
      </c>
      <c r="DJ474" s="220">
        <v>6931</v>
      </c>
      <c r="DK474" s="220">
        <v>6931</v>
      </c>
      <c r="DL474" s="220">
        <v>6931</v>
      </c>
      <c r="DM474" s="220">
        <v>6931</v>
      </c>
      <c r="DN474" s="220">
        <v>6931</v>
      </c>
      <c r="DO474" s="220">
        <v>6931</v>
      </c>
      <c r="DP474" s="220">
        <v>6931</v>
      </c>
      <c r="DQ474" s="220">
        <v>6931</v>
      </c>
      <c r="DR474" s="220">
        <v>6931</v>
      </c>
      <c r="DS474" s="220">
        <v>6931</v>
      </c>
      <c r="DT474" s="220">
        <v>6908</v>
      </c>
      <c r="DU474" s="220">
        <v>6908</v>
      </c>
      <c r="DV474" s="220">
        <v>6908</v>
      </c>
      <c r="DW474" s="220">
        <v>6918</v>
      </c>
      <c r="DX474" s="220">
        <v>6918</v>
      </c>
      <c r="DY474" s="220">
        <v>6911</v>
      </c>
      <c r="DZ474" s="220">
        <v>6911</v>
      </c>
      <c r="EA474" s="220">
        <v>6905</v>
      </c>
      <c r="EB474" s="220">
        <v>6905</v>
      </c>
      <c r="EC474" s="220">
        <v>6905</v>
      </c>
      <c r="ED474" s="220">
        <v>6905</v>
      </c>
      <c r="EE474" s="220">
        <v>6905</v>
      </c>
      <c r="EF474" s="220">
        <v>6905</v>
      </c>
      <c r="EG474" s="220">
        <v>6905</v>
      </c>
      <c r="EH474" s="220">
        <v>6905</v>
      </c>
      <c r="EI474" s="220">
        <v>6905</v>
      </c>
      <c r="EJ474" s="220">
        <v>6905</v>
      </c>
      <c r="EK474" s="220">
        <v>6905</v>
      </c>
      <c r="EL474" s="220">
        <v>6905</v>
      </c>
      <c r="EM474" s="220">
        <v>6905</v>
      </c>
      <c r="EN474" s="242">
        <v>6905</v>
      </c>
      <c r="EO474" s="232">
        <v>6905</v>
      </c>
      <c r="EP474" s="227">
        <v>6905</v>
      </c>
      <c r="EQ474" s="154">
        <v>6905</v>
      </c>
      <c r="ER474" s="154">
        <v>6905</v>
      </c>
      <c r="ES474" s="154">
        <v>6905</v>
      </c>
      <c r="ET474" s="154">
        <v>6905</v>
      </c>
      <c r="EU474" s="154">
        <v>6905</v>
      </c>
      <c r="EV474" s="154">
        <v>6905</v>
      </c>
      <c r="EW474" s="154">
        <v>6905</v>
      </c>
      <c r="EX474" s="154">
        <v>6905</v>
      </c>
      <c r="EY474" s="154">
        <v>6905</v>
      </c>
      <c r="EZ474" s="154">
        <v>6905</v>
      </c>
      <c r="FA474" s="154">
        <v>6905</v>
      </c>
      <c r="FB474" s="166">
        <v>6905</v>
      </c>
      <c r="FC474" s="166">
        <v>6905</v>
      </c>
      <c r="FD474" s="166">
        <v>6905</v>
      </c>
      <c r="FE474" s="166">
        <v>6905</v>
      </c>
      <c r="FF474" s="154">
        <v>6905</v>
      </c>
      <c r="FG474" s="154">
        <v>6905</v>
      </c>
      <c r="FH474" s="154">
        <v>6905</v>
      </c>
      <c r="FI474" s="166">
        <v>6905</v>
      </c>
      <c r="FJ474" s="166">
        <v>6905</v>
      </c>
      <c r="FK474" s="154">
        <v>6905</v>
      </c>
      <c r="FL474" s="154">
        <v>6905</v>
      </c>
      <c r="FM474" s="154">
        <v>6905</v>
      </c>
      <c r="FN474" s="154">
        <v>6905</v>
      </c>
      <c r="FO474" s="154">
        <v>6905</v>
      </c>
      <c r="FP474" s="154">
        <v>6905</v>
      </c>
      <c r="FQ474" s="154">
        <v>6905</v>
      </c>
      <c r="FR474" s="166">
        <v>6905</v>
      </c>
      <c r="FS474" s="166">
        <v>6905</v>
      </c>
      <c r="FT474" s="166">
        <v>6905</v>
      </c>
      <c r="FU474" s="166">
        <v>6905</v>
      </c>
      <c r="FV474" s="166">
        <v>6905</v>
      </c>
      <c r="FW474" s="166">
        <v>6905</v>
      </c>
      <c r="FX474" s="166">
        <v>6905</v>
      </c>
      <c r="FY474" s="166">
        <v>6905</v>
      </c>
      <c r="FZ474" s="166">
        <v>6905</v>
      </c>
      <c r="GA474" s="166">
        <v>6905</v>
      </c>
      <c r="GB474" s="166">
        <v>6905</v>
      </c>
      <c r="GC474" s="166">
        <v>6905</v>
      </c>
      <c r="GD474" s="166">
        <v>6905</v>
      </c>
      <c r="GE474" s="166">
        <v>6905</v>
      </c>
      <c r="GF474" s="166">
        <v>6905</v>
      </c>
      <c r="GG474" s="166">
        <v>6905</v>
      </c>
      <c r="GH474" s="166">
        <v>6905</v>
      </c>
      <c r="GI474" s="166">
        <v>6905</v>
      </c>
      <c r="GJ474" s="166">
        <v>6905</v>
      </c>
      <c r="GK474" s="166">
        <v>6905</v>
      </c>
      <c r="GL474" s="166">
        <v>6905</v>
      </c>
      <c r="GM474" s="166">
        <v>6906</v>
      </c>
      <c r="GN474" s="166">
        <v>6906</v>
      </c>
      <c r="GO474" s="166">
        <v>6906</v>
      </c>
      <c r="GP474" s="166">
        <v>6906</v>
      </c>
      <c r="GQ474" s="166">
        <v>6906</v>
      </c>
      <c r="GR474" s="166">
        <v>6906</v>
      </c>
      <c r="GS474" s="166">
        <v>6906</v>
      </c>
      <c r="GT474" s="166">
        <v>6906</v>
      </c>
      <c r="GU474" s="166">
        <v>6906</v>
      </c>
      <c r="GV474" s="166">
        <v>6906</v>
      </c>
      <c r="GW474" s="166">
        <v>6906</v>
      </c>
      <c r="GX474" s="166">
        <v>6906</v>
      </c>
      <c r="GY474" s="166">
        <v>6906</v>
      </c>
      <c r="GZ474" s="166">
        <v>6906</v>
      </c>
      <c r="HA474" s="166">
        <v>6906</v>
      </c>
      <c r="HB474" s="166">
        <v>6906</v>
      </c>
      <c r="HC474" s="166">
        <v>6906</v>
      </c>
      <c r="HD474" s="166">
        <v>6906</v>
      </c>
      <c r="HE474" s="166">
        <v>6906</v>
      </c>
      <c r="HF474" s="166">
        <v>6906</v>
      </c>
      <c r="HG474" s="154">
        <v>6906</v>
      </c>
      <c r="HH474" s="154">
        <v>6906</v>
      </c>
      <c r="HI474" s="166">
        <v>6906</v>
      </c>
      <c r="HJ474" s="154">
        <v>6907</v>
      </c>
      <c r="HK474" s="154">
        <v>6906</v>
      </c>
      <c r="HL474" s="166">
        <v>6906</v>
      </c>
      <c r="HM474" s="154">
        <v>6909</v>
      </c>
      <c r="HN474" s="154">
        <v>6908</v>
      </c>
      <c r="HO474" s="166">
        <v>6908</v>
      </c>
      <c r="HP474" s="154">
        <v>6908</v>
      </c>
      <c r="HQ474" s="154">
        <v>6908</v>
      </c>
      <c r="HR474" s="166">
        <v>6908</v>
      </c>
      <c r="HS474" s="154">
        <v>6908</v>
      </c>
      <c r="HT474" s="148">
        <v>6908</v>
      </c>
      <c r="HU474" s="148">
        <v>6908</v>
      </c>
      <c r="HV474" s="148">
        <v>6908</v>
      </c>
      <c r="HW474" s="166">
        <v>6908</v>
      </c>
    </row>
    <row r="475" spans="1:231">
      <c r="A475" s="145">
        <f t="shared" si="56"/>
        <v>44205</v>
      </c>
      <c r="B475" s="220">
        <f>'Age&amp;Sex by occurrence date'!$DUY22</f>
        <v>8209</v>
      </c>
      <c r="C475" s="220">
        <v>6912</v>
      </c>
      <c r="D475" s="220">
        <v>6912</v>
      </c>
      <c r="E475" s="220">
        <v>6912</v>
      </c>
      <c r="F475" s="220">
        <v>6912</v>
      </c>
      <c r="G475" s="220">
        <v>6912</v>
      </c>
      <c r="H475" s="220">
        <v>6912</v>
      </c>
      <c r="I475" s="220">
        <v>6912</v>
      </c>
      <c r="J475" s="220">
        <v>6912</v>
      </c>
      <c r="K475" s="220">
        <v>6912</v>
      </c>
      <c r="L475" s="220">
        <v>6912</v>
      </c>
      <c r="M475" s="220">
        <v>6912</v>
      </c>
      <c r="N475" s="220">
        <v>6912</v>
      </c>
      <c r="O475" s="220">
        <v>6912</v>
      </c>
      <c r="P475" s="220">
        <v>6912</v>
      </c>
      <c r="Q475" s="220">
        <v>6912</v>
      </c>
      <c r="R475" s="220">
        <v>6912</v>
      </c>
      <c r="S475" s="220">
        <v>6912</v>
      </c>
      <c r="T475" s="220">
        <v>6912</v>
      </c>
      <c r="U475" s="220">
        <v>6912</v>
      </c>
      <c r="V475" s="220">
        <v>6911</v>
      </c>
      <c r="W475" s="220">
        <v>6911</v>
      </c>
      <c r="X475" s="220">
        <v>6911</v>
      </c>
      <c r="Y475" s="220">
        <v>6911</v>
      </c>
      <c r="Z475" s="220">
        <v>6911</v>
      </c>
      <c r="AA475" s="220">
        <v>6911</v>
      </c>
      <c r="AB475" s="220">
        <v>6884</v>
      </c>
      <c r="AC475" s="220">
        <v>6884</v>
      </c>
      <c r="AD475" s="220">
        <v>6884</v>
      </c>
      <c r="AE475" s="220">
        <v>6883</v>
      </c>
      <c r="AF475" s="220">
        <v>6883</v>
      </c>
      <c r="AG475" s="220">
        <v>6883</v>
      </c>
      <c r="AH475" s="220">
        <v>6883</v>
      </c>
      <c r="AI475" s="220">
        <v>6883</v>
      </c>
      <c r="AJ475" s="220">
        <v>6883</v>
      </c>
      <c r="AK475" s="220">
        <v>6883</v>
      </c>
      <c r="AL475" s="220">
        <v>6883</v>
      </c>
      <c r="AM475" s="220">
        <v>6883</v>
      </c>
      <c r="AN475" s="220">
        <v>6883</v>
      </c>
      <c r="AO475" s="220">
        <v>6883</v>
      </c>
      <c r="AP475" s="220">
        <v>6883</v>
      </c>
      <c r="AQ475" s="220">
        <v>6883</v>
      </c>
      <c r="AR475" s="220">
        <v>6883</v>
      </c>
      <c r="AS475" s="220">
        <v>6883</v>
      </c>
      <c r="AT475" s="220">
        <v>6883</v>
      </c>
      <c r="AU475" s="220">
        <v>6883</v>
      </c>
      <c r="AV475" s="220">
        <v>6883</v>
      </c>
      <c r="AW475" s="220">
        <v>6883</v>
      </c>
      <c r="AX475" s="220">
        <v>6883</v>
      </c>
      <c r="AY475" s="220">
        <v>6883</v>
      </c>
      <c r="AZ475" s="220">
        <v>6883</v>
      </c>
      <c r="BA475" s="220">
        <v>6883</v>
      </c>
      <c r="BB475" s="220">
        <v>6883</v>
      </c>
      <c r="BC475" s="220">
        <v>6883</v>
      </c>
      <c r="BD475" s="220">
        <v>6883</v>
      </c>
      <c r="BE475" s="220">
        <v>6883</v>
      </c>
      <c r="BF475" s="220">
        <v>6883</v>
      </c>
      <c r="BG475" s="220">
        <v>6883</v>
      </c>
      <c r="BH475" s="220">
        <v>6883</v>
      </c>
      <c r="BI475" s="220">
        <v>6883</v>
      </c>
      <c r="BJ475" s="220">
        <v>6883</v>
      </c>
      <c r="BK475" s="220">
        <v>6883</v>
      </c>
      <c r="BL475" s="220">
        <v>6883</v>
      </c>
      <c r="BM475" s="220">
        <v>6883</v>
      </c>
      <c r="BN475" s="220">
        <v>6883</v>
      </c>
      <c r="BO475" s="220">
        <v>6883</v>
      </c>
      <c r="BP475" s="220">
        <v>6883</v>
      </c>
      <c r="BQ475" s="220">
        <v>6883</v>
      </c>
      <c r="BR475" s="220">
        <v>6883</v>
      </c>
      <c r="BS475" s="220">
        <v>6883</v>
      </c>
      <c r="BT475" s="220">
        <v>6883</v>
      </c>
      <c r="BU475" s="220">
        <v>6883</v>
      </c>
      <c r="BV475" s="220">
        <v>6883</v>
      </c>
      <c r="BW475" s="220">
        <v>6883</v>
      </c>
      <c r="BX475" s="220">
        <v>6883</v>
      </c>
      <c r="BY475" s="220">
        <v>6883</v>
      </c>
      <c r="BZ475" s="220">
        <v>6883</v>
      </c>
      <c r="CA475" s="220">
        <v>6883</v>
      </c>
      <c r="CB475" s="220">
        <v>6883</v>
      </c>
      <c r="CC475" s="220">
        <v>6883</v>
      </c>
      <c r="CD475" s="220">
        <v>6883</v>
      </c>
      <c r="CE475" s="220">
        <v>6883</v>
      </c>
      <c r="CF475" s="220">
        <v>6883</v>
      </c>
      <c r="CG475" s="220">
        <v>6883</v>
      </c>
      <c r="CH475" s="220">
        <v>6883</v>
      </c>
      <c r="CI475" s="220">
        <v>6883</v>
      </c>
      <c r="CJ475" s="220">
        <v>6883</v>
      </c>
      <c r="CK475" s="220">
        <v>6883</v>
      </c>
      <c r="CL475" s="220">
        <v>6883</v>
      </c>
      <c r="CM475" s="220">
        <v>6883</v>
      </c>
      <c r="CN475" s="220">
        <v>6883</v>
      </c>
      <c r="CO475" s="220">
        <v>6883</v>
      </c>
      <c r="CP475" s="220">
        <v>6883</v>
      </c>
      <c r="CQ475" s="220">
        <v>6883</v>
      </c>
      <c r="CR475" s="220">
        <v>6883</v>
      </c>
      <c r="CS475" s="220">
        <v>6883</v>
      </c>
      <c r="CT475" s="220">
        <v>6883</v>
      </c>
      <c r="CU475" s="220">
        <v>6883</v>
      </c>
      <c r="CV475" s="220">
        <v>6883</v>
      </c>
      <c r="CW475" s="220">
        <v>6883</v>
      </c>
      <c r="CX475" s="220">
        <v>6883</v>
      </c>
      <c r="CY475" s="220">
        <v>6883</v>
      </c>
      <c r="CZ475" s="220">
        <v>6883</v>
      </c>
      <c r="DA475" s="220">
        <v>6883</v>
      </c>
      <c r="DB475" s="220">
        <v>6883</v>
      </c>
      <c r="DC475" s="220">
        <v>6883</v>
      </c>
      <c r="DD475" s="220">
        <v>6883</v>
      </c>
      <c r="DE475" s="220">
        <v>6883</v>
      </c>
      <c r="DF475" s="220">
        <v>6883</v>
      </c>
      <c r="DG475" s="220">
        <v>6883</v>
      </c>
      <c r="DH475" s="220">
        <v>6883</v>
      </c>
      <c r="DI475" s="220">
        <v>6883</v>
      </c>
      <c r="DJ475" s="220">
        <v>6883</v>
      </c>
      <c r="DK475" s="220">
        <v>6883</v>
      </c>
      <c r="DL475" s="220">
        <v>6883</v>
      </c>
      <c r="DM475" s="220">
        <v>6883</v>
      </c>
      <c r="DN475" s="220">
        <v>6883</v>
      </c>
      <c r="DO475" s="220">
        <v>6883</v>
      </c>
      <c r="DP475" s="220">
        <v>6883</v>
      </c>
      <c r="DQ475" s="220">
        <v>6883</v>
      </c>
      <c r="DR475" s="220">
        <v>6883</v>
      </c>
      <c r="DS475" s="220">
        <v>6883</v>
      </c>
      <c r="DT475" s="220">
        <v>6862</v>
      </c>
      <c r="DU475" s="220">
        <v>6862</v>
      </c>
      <c r="DV475" s="220">
        <v>6862</v>
      </c>
      <c r="DW475" s="220">
        <v>6872</v>
      </c>
      <c r="DX475" s="220">
        <v>6872</v>
      </c>
      <c r="DY475" s="220">
        <v>6865</v>
      </c>
      <c r="DZ475" s="220">
        <v>6865</v>
      </c>
      <c r="EA475" s="220">
        <v>6859</v>
      </c>
      <c r="EB475" s="220">
        <v>6859</v>
      </c>
      <c r="EC475" s="220">
        <v>6859</v>
      </c>
      <c r="ED475" s="220">
        <v>6859</v>
      </c>
      <c r="EE475" s="220">
        <v>6859</v>
      </c>
      <c r="EF475" s="220">
        <v>6859</v>
      </c>
      <c r="EG475" s="220">
        <v>6859</v>
      </c>
      <c r="EH475" s="220">
        <v>6859</v>
      </c>
      <c r="EI475" s="220">
        <v>6859</v>
      </c>
      <c r="EJ475" s="220">
        <v>6859</v>
      </c>
      <c r="EK475" s="220">
        <v>6859</v>
      </c>
      <c r="EL475" s="220">
        <v>6859</v>
      </c>
      <c r="EM475" s="220">
        <v>6859</v>
      </c>
      <c r="EN475" s="242">
        <v>6859</v>
      </c>
      <c r="EO475" s="232">
        <v>6859</v>
      </c>
      <c r="EP475" s="227">
        <v>6859</v>
      </c>
      <c r="EQ475" s="154">
        <v>6859</v>
      </c>
      <c r="ER475" s="154">
        <v>6859</v>
      </c>
      <c r="ES475" s="154">
        <v>6859</v>
      </c>
      <c r="ET475" s="154">
        <v>6859</v>
      </c>
      <c r="EU475" s="154">
        <v>6859</v>
      </c>
      <c r="EV475" s="154">
        <v>6859</v>
      </c>
      <c r="EW475" s="166">
        <v>6859</v>
      </c>
      <c r="EX475" s="166">
        <v>6859</v>
      </c>
      <c r="EY475" s="166">
        <v>6859</v>
      </c>
      <c r="EZ475" s="166">
        <v>6859</v>
      </c>
      <c r="FA475" s="166">
        <v>6859</v>
      </c>
      <c r="FB475" s="154">
        <v>6859</v>
      </c>
      <c r="FC475" s="166">
        <v>6859</v>
      </c>
      <c r="FD475" s="166">
        <v>6859</v>
      </c>
      <c r="FE475" s="154">
        <v>6859</v>
      </c>
      <c r="FF475" s="166">
        <v>6859</v>
      </c>
      <c r="FG475" s="154">
        <v>6859</v>
      </c>
      <c r="FH475" s="166">
        <v>6859</v>
      </c>
      <c r="FI475" s="166">
        <v>6859</v>
      </c>
      <c r="FJ475" s="154">
        <v>6859</v>
      </c>
      <c r="FK475" s="166">
        <v>6859</v>
      </c>
      <c r="FL475" s="166">
        <v>6859</v>
      </c>
      <c r="FM475" s="166">
        <v>6859</v>
      </c>
      <c r="FN475" s="166">
        <v>6859</v>
      </c>
      <c r="FO475" s="166">
        <v>6859</v>
      </c>
      <c r="FP475" s="166">
        <v>6859</v>
      </c>
      <c r="FQ475" s="166">
        <v>6859</v>
      </c>
      <c r="FR475" s="154">
        <v>6859</v>
      </c>
      <c r="FS475" s="154">
        <v>6859</v>
      </c>
      <c r="FT475" s="154">
        <v>6859</v>
      </c>
      <c r="FU475" s="154">
        <v>6859</v>
      </c>
      <c r="FV475" s="154">
        <v>6859</v>
      </c>
      <c r="FW475" s="154">
        <v>6859</v>
      </c>
      <c r="FX475" s="154">
        <v>6859</v>
      </c>
      <c r="FY475" s="166">
        <v>6859</v>
      </c>
      <c r="FZ475" s="166">
        <v>6859</v>
      </c>
      <c r="GA475" s="166">
        <v>6859</v>
      </c>
      <c r="GB475" s="166">
        <v>6859</v>
      </c>
      <c r="GC475" s="166">
        <v>6859</v>
      </c>
      <c r="GD475" s="166">
        <v>6859</v>
      </c>
      <c r="GE475" s="166">
        <v>6859</v>
      </c>
      <c r="GF475" s="166">
        <v>6859</v>
      </c>
      <c r="GG475" s="166">
        <v>6859</v>
      </c>
      <c r="GH475" s="166">
        <v>6859</v>
      </c>
      <c r="GI475" s="166">
        <v>6859</v>
      </c>
      <c r="GJ475" s="166">
        <v>6859</v>
      </c>
      <c r="GK475" s="166">
        <v>6859</v>
      </c>
      <c r="GL475" s="166">
        <v>6859</v>
      </c>
      <c r="GM475" s="166">
        <v>6860</v>
      </c>
      <c r="GN475" s="166">
        <v>6860</v>
      </c>
      <c r="GO475" s="166">
        <v>6860</v>
      </c>
      <c r="GP475" s="166">
        <v>6860</v>
      </c>
      <c r="GQ475" s="166">
        <v>6860</v>
      </c>
      <c r="GR475" s="166">
        <v>6860</v>
      </c>
      <c r="GS475" s="166">
        <v>6860</v>
      </c>
      <c r="GT475" s="166">
        <v>6860</v>
      </c>
      <c r="GU475" s="166">
        <v>6860</v>
      </c>
      <c r="GV475" s="166">
        <v>6860</v>
      </c>
      <c r="GW475" s="166">
        <v>6860</v>
      </c>
      <c r="GX475" s="166">
        <v>6860</v>
      </c>
      <c r="GY475" s="166">
        <v>6860</v>
      </c>
      <c r="GZ475" s="166">
        <v>6860</v>
      </c>
      <c r="HA475" s="166">
        <v>6860</v>
      </c>
      <c r="HB475" s="166">
        <v>6860</v>
      </c>
      <c r="HC475" s="166">
        <v>6860</v>
      </c>
      <c r="HD475" s="166">
        <v>6860</v>
      </c>
      <c r="HE475" s="166">
        <v>6860</v>
      </c>
      <c r="HF475" s="166">
        <v>6860</v>
      </c>
      <c r="HG475" s="154">
        <v>6860</v>
      </c>
      <c r="HH475" s="154">
        <v>6860</v>
      </c>
      <c r="HI475" s="166">
        <v>6860</v>
      </c>
      <c r="HJ475" s="154">
        <v>6861</v>
      </c>
      <c r="HK475" s="154">
        <v>6860</v>
      </c>
      <c r="HL475" s="166">
        <v>6860</v>
      </c>
      <c r="HM475" s="154">
        <v>6863</v>
      </c>
      <c r="HN475" s="154">
        <v>6862</v>
      </c>
      <c r="HO475" s="166">
        <v>6862</v>
      </c>
      <c r="HP475" s="154">
        <v>6862</v>
      </c>
      <c r="HQ475" s="154">
        <v>6862</v>
      </c>
      <c r="HR475" s="166">
        <v>6862</v>
      </c>
      <c r="HS475" s="154">
        <v>6862</v>
      </c>
      <c r="HT475" s="148">
        <v>6862</v>
      </c>
      <c r="HU475" s="148">
        <v>6862</v>
      </c>
      <c r="HV475" s="148">
        <v>6862</v>
      </c>
      <c r="HW475" s="166">
        <v>6862</v>
      </c>
    </row>
    <row r="476" spans="1:231">
      <c r="A476" s="145">
        <f t="shared" si="56"/>
        <v>44204</v>
      </c>
      <c r="B476" s="220">
        <f>'Age&amp;Sex by occurrence date'!$DVF22</f>
        <v>8161</v>
      </c>
      <c r="C476" s="220">
        <v>6880</v>
      </c>
      <c r="D476" s="220">
        <v>6880</v>
      </c>
      <c r="E476" s="220">
        <v>6880</v>
      </c>
      <c r="F476" s="220">
        <v>6880</v>
      </c>
      <c r="G476" s="220">
        <v>6880</v>
      </c>
      <c r="H476" s="220">
        <v>6880</v>
      </c>
      <c r="I476" s="220">
        <v>6880</v>
      </c>
      <c r="J476" s="220">
        <v>6880</v>
      </c>
      <c r="K476" s="220">
        <v>6880</v>
      </c>
      <c r="L476" s="220">
        <v>6880</v>
      </c>
      <c r="M476" s="220">
        <v>6880</v>
      </c>
      <c r="N476" s="220">
        <v>6880</v>
      </c>
      <c r="O476" s="220">
        <v>6880</v>
      </c>
      <c r="P476" s="220">
        <v>6880</v>
      </c>
      <c r="Q476" s="220">
        <v>6880</v>
      </c>
      <c r="R476" s="220">
        <v>6880</v>
      </c>
      <c r="S476" s="220">
        <v>6880</v>
      </c>
      <c r="T476" s="220">
        <v>6880</v>
      </c>
      <c r="U476" s="220">
        <v>6880</v>
      </c>
      <c r="V476" s="220">
        <v>6879</v>
      </c>
      <c r="W476" s="220">
        <v>6879</v>
      </c>
      <c r="X476" s="220">
        <v>6879</v>
      </c>
      <c r="Y476" s="220">
        <v>6879</v>
      </c>
      <c r="Z476" s="220">
        <v>6879</v>
      </c>
      <c r="AA476" s="220">
        <v>6879</v>
      </c>
      <c r="AB476" s="220">
        <v>6853</v>
      </c>
      <c r="AC476" s="220">
        <v>6853</v>
      </c>
      <c r="AD476" s="220">
        <v>6853</v>
      </c>
      <c r="AE476" s="220">
        <v>6852</v>
      </c>
      <c r="AF476" s="220">
        <v>6852</v>
      </c>
      <c r="AG476" s="220">
        <v>6852</v>
      </c>
      <c r="AH476" s="220">
        <v>6852</v>
      </c>
      <c r="AI476" s="220">
        <v>6852</v>
      </c>
      <c r="AJ476" s="220">
        <v>6852</v>
      </c>
      <c r="AK476" s="220">
        <v>6852</v>
      </c>
      <c r="AL476" s="220">
        <v>6852</v>
      </c>
      <c r="AM476" s="220">
        <v>6852</v>
      </c>
      <c r="AN476" s="220">
        <v>6852</v>
      </c>
      <c r="AO476" s="220">
        <v>6852</v>
      </c>
      <c r="AP476" s="220">
        <v>6852</v>
      </c>
      <c r="AQ476" s="220">
        <v>6852</v>
      </c>
      <c r="AR476" s="220">
        <v>6852</v>
      </c>
      <c r="AS476" s="220">
        <v>6852</v>
      </c>
      <c r="AT476" s="220">
        <v>6852</v>
      </c>
      <c r="AU476" s="220">
        <v>6852</v>
      </c>
      <c r="AV476" s="220">
        <v>6852</v>
      </c>
      <c r="AW476" s="220">
        <v>6852</v>
      </c>
      <c r="AX476" s="220">
        <v>6852</v>
      </c>
      <c r="AY476" s="220">
        <v>6852</v>
      </c>
      <c r="AZ476" s="220">
        <v>6852</v>
      </c>
      <c r="BA476" s="220">
        <v>6852</v>
      </c>
      <c r="BB476" s="220">
        <v>6852</v>
      </c>
      <c r="BC476" s="220">
        <v>6852</v>
      </c>
      <c r="BD476" s="220">
        <v>6852</v>
      </c>
      <c r="BE476" s="220">
        <v>6852</v>
      </c>
      <c r="BF476" s="220">
        <v>6852</v>
      </c>
      <c r="BG476" s="220">
        <v>6852</v>
      </c>
      <c r="BH476" s="220">
        <v>6852</v>
      </c>
      <c r="BI476" s="220">
        <v>6852</v>
      </c>
      <c r="BJ476" s="220">
        <v>6852</v>
      </c>
      <c r="BK476" s="220">
        <v>6852</v>
      </c>
      <c r="BL476" s="220">
        <v>6852</v>
      </c>
      <c r="BM476" s="220">
        <v>6852</v>
      </c>
      <c r="BN476" s="220">
        <v>6852</v>
      </c>
      <c r="BO476" s="220">
        <v>6852</v>
      </c>
      <c r="BP476" s="220">
        <v>6852</v>
      </c>
      <c r="BQ476" s="220">
        <v>6852</v>
      </c>
      <c r="BR476" s="220">
        <v>6852</v>
      </c>
      <c r="BS476" s="220">
        <v>6852</v>
      </c>
      <c r="BT476" s="220">
        <v>6852</v>
      </c>
      <c r="BU476" s="220">
        <v>6852</v>
      </c>
      <c r="BV476" s="220">
        <v>6852</v>
      </c>
      <c r="BW476" s="220">
        <v>6852</v>
      </c>
      <c r="BX476" s="220">
        <v>6852</v>
      </c>
      <c r="BY476" s="220">
        <v>6852</v>
      </c>
      <c r="BZ476" s="220">
        <v>6852</v>
      </c>
      <c r="CA476" s="220">
        <v>6852</v>
      </c>
      <c r="CB476" s="220">
        <v>6852</v>
      </c>
      <c r="CC476" s="220">
        <v>6852</v>
      </c>
      <c r="CD476" s="220">
        <v>6852</v>
      </c>
      <c r="CE476" s="220">
        <v>6852</v>
      </c>
      <c r="CF476" s="220">
        <v>6852</v>
      </c>
      <c r="CG476" s="220">
        <v>6852</v>
      </c>
      <c r="CH476" s="220">
        <v>6852</v>
      </c>
      <c r="CI476" s="220">
        <v>6852</v>
      </c>
      <c r="CJ476" s="220">
        <v>6852</v>
      </c>
      <c r="CK476" s="220">
        <v>6852</v>
      </c>
      <c r="CL476" s="220">
        <v>6852</v>
      </c>
      <c r="CM476" s="220">
        <v>6852</v>
      </c>
      <c r="CN476" s="220">
        <v>6852</v>
      </c>
      <c r="CO476" s="220">
        <v>6852</v>
      </c>
      <c r="CP476" s="220">
        <v>6852</v>
      </c>
      <c r="CQ476" s="220">
        <v>6852</v>
      </c>
      <c r="CR476" s="220">
        <v>6852</v>
      </c>
      <c r="CS476" s="220">
        <v>6852</v>
      </c>
      <c r="CT476" s="220">
        <v>6852</v>
      </c>
      <c r="CU476" s="220">
        <v>6852</v>
      </c>
      <c r="CV476" s="220">
        <v>6852</v>
      </c>
      <c r="CW476" s="220">
        <v>6852</v>
      </c>
      <c r="CX476" s="220">
        <v>6852</v>
      </c>
      <c r="CY476" s="220">
        <v>6852</v>
      </c>
      <c r="CZ476" s="220">
        <v>6852</v>
      </c>
      <c r="DA476" s="220">
        <v>6852</v>
      </c>
      <c r="DB476" s="220">
        <v>6852</v>
      </c>
      <c r="DC476" s="220">
        <v>6852</v>
      </c>
      <c r="DD476" s="220">
        <v>6852</v>
      </c>
      <c r="DE476" s="220">
        <v>6852</v>
      </c>
      <c r="DF476" s="220">
        <v>6852</v>
      </c>
      <c r="DG476" s="220">
        <v>6852</v>
      </c>
      <c r="DH476" s="220">
        <v>6852</v>
      </c>
      <c r="DI476" s="220">
        <v>6852</v>
      </c>
      <c r="DJ476" s="220">
        <v>6852</v>
      </c>
      <c r="DK476" s="220">
        <v>6852</v>
      </c>
      <c r="DL476" s="220">
        <v>6852</v>
      </c>
      <c r="DM476" s="220">
        <v>6852</v>
      </c>
      <c r="DN476" s="220">
        <v>6852</v>
      </c>
      <c r="DO476" s="220">
        <v>6852</v>
      </c>
      <c r="DP476" s="220">
        <v>6852</v>
      </c>
      <c r="DQ476" s="220">
        <v>6852</v>
      </c>
      <c r="DR476" s="220">
        <v>6852</v>
      </c>
      <c r="DS476" s="220">
        <v>6852</v>
      </c>
      <c r="DT476" s="220">
        <v>6831</v>
      </c>
      <c r="DU476" s="220">
        <v>6831</v>
      </c>
      <c r="DV476" s="220">
        <v>6831</v>
      </c>
      <c r="DW476" s="220">
        <v>6841</v>
      </c>
      <c r="DX476" s="220">
        <v>6841</v>
      </c>
      <c r="DY476" s="220">
        <v>6834</v>
      </c>
      <c r="DZ476" s="220">
        <v>6834</v>
      </c>
      <c r="EA476" s="220">
        <v>6828</v>
      </c>
      <c r="EB476" s="220">
        <v>6828</v>
      </c>
      <c r="EC476" s="220">
        <v>6828</v>
      </c>
      <c r="ED476" s="220">
        <v>6828</v>
      </c>
      <c r="EE476" s="220">
        <v>6828</v>
      </c>
      <c r="EF476" s="220">
        <v>6828</v>
      </c>
      <c r="EG476" s="220">
        <v>6828</v>
      </c>
      <c r="EH476" s="220">
        <v>6828</v>
      </c>
      <c r="EI476" s="220">
        <v>6828</v>
      </c>
      <c r="EJ476" s="220">
        <v>6828</v>
      </c>
      <c r="EK476" s="220">
        <v>6828</v>
      </c>
      <c r="EL476" s="220">
        <v>6828</v>
      </c>
      <c r="EM476" s="220">
        <v>6828</v>
      </c>
      <c r="EN476" s="242">
        <v>6828</v>
      </c>
      <c r="EO476" s="232">
        <v>6828</v>
      </c>
      <c r="EP476" s="228">
        <v>6828</v>
      </c>
      <c r="EQ476" s="166">
        <v>6828</v>
      </c>
      <c r="ER476" s="166">
        <v>6828</v>
      </c>
      <c r="ES476" s="166">
        <v>6828</v>
      </c>
      <c r="ET476" s="166">
        <v>6828</v>
      </c>
      <c r="EU476" s="166">
        <v>6828</v>
      </c>
      <c r="EV476" s="154">
        <v>6828</v>
      </c>
      <c r="EW476" s="154">
        <v>6828</v>
      </c>
      <c r="EX476" s="154">
        <v>6828</v>
      </c>
      <c r="EY476" s="154">
        <v>6828</v>
      </c>
      <c r="EZ476" s="154">
        <v>6828</v>
      </c>
      <c r="FA476" s="154">
        <v>6828</v>
      </c>
      <c r="FB476" s="154">
        <v>6828</v>
      </c>
      <c r="FC476" s="154">
        <v>6828</v>
      </c>
      <c r="FD476" s="154">
        <v>6828</v>
      </c>
      <c r="FE476" s="166">
        <v>6828</v>
      </c>
      <c r="FF476" s="154">
        <v>6828</v>
      </c>
      <c r="FG476" s="166">
        <v>6828</v>
      </c>
      <c r="FH476" s="154">
        <v>6828</v>
      </c>
      <c r="FI476" s="154">
        <v>6828</v>
      </c>
      <c r="FJ476" s="166">
        <v>6828</v>
      </c>
      <c r="FK476" s="154">
        <v>6828</v>
      </c>
      <c r="FL476" s="154">
        <v>6828</v>
      </c>
      <c r="FM476" s="154">
        <v>6828</v>
      </c>
      <c r="FN476" s="154">
        <v>6828</v>
      </c>
      <c r="FO476" s="154">
        <v>6828</v>
      </c>
      <c r="FP476" s="154">
        <v>6828</v>
      </c>
      <c r="FQ476" s="154">
        <v>6828</v>
      </c>
      <c r="FR476" s="166">
        <v>6828</v>
      </c>
      <c r="FS476" s="166">
        <v>6828</v>
      </c>
      <c r="FT476" s="166">
        <v>6828</v>
      </c>
      <c r="FU476" s="166">
        <v>6828</v>
      </c>
      <c r="FV476" s="166">
        <v>6828</v>
      </c>
      <c r="FW476" s="166">
        <v>6828</v>
      </c>
      <c r="FX476" s="166">
        <v>6828</v>
      </c>
      <c r="FY476" s="154">
        <v>6828</v>
      </c>
      <c r="FZ476" s="154">
        <v>6828</v>
      </c>
      <c r="GA476" s="154">
        <v>6828</v>
      </c>
      <c r="GB476" s="154">
        <v>6828</v>
      </c>
      <c r="GC476" s="154">
        <v>6828</v>
      </c>
      <c r="GD476" s="154">
        <v>6828</v>
      </c>
      <c r="GE476" s="154">
        <v>6828</v>
      </c>
      <c r="GF476" s="154">
        <v>6828</v>
      </c>
      <c r="GG476" s="154">
        <v>6828</v>
      </c>
      <c r="GH476" s="154">
        <v>6828</v>
      </c>
      <c r="GI476" s="154">
        <v>6828</v>
      </c>
      <c r="GJ476" s="154">
        <v>6828</v>
      </c>
      <c r="GK476" s="154">
        <v>6828</v>
      </c>
      <c r="GL476" s="154">
        <v>6828</v>
      </c>
      <c r="GM476" s="154">
        <v>6829</v>
      </c>
      <c r="GN476" s="154">
        <v>6829</v>
      </c>
      <c r="GO476" s="154">
        <v>6829</v>
      </c>
      <c r="GP476" s="154">
        <v>6829</v>
      </c>
      <c r="GQ476" s="154">
        <v>6829</v>
      </c>
      <c r="GR476" s="154">
        <v>6829</v>
      </c>
      <c r="GS476" s="154">
        <v>6829</v>
      </c>
      <c r="GT476" s="166">
        <v>6829</v>
      </c>
      <c r="GU476" s="166">
        <v>6829</v>
      </c>
      <c r="GV476" s="166">
        <v>6829</v>
      </c>
      <c r="GW476" s="166">
        <v>6829</v>
      </c>
      <c r="GX476" s="154">
        <v>6829</v>
      </c>
      <c r="GY476" s="166">
        <v>6829</v>
      </c>
      <c r="GZ476" s="166">
        <v>6829</v>
      </c>
      <c r="HA476" s="166">
        <v>6829</v>
      </c>
      <c r="HB476" s="166">
        <v>6829</v>
      </c>
      <c r="HC476" s="166">
        <v>6829</v>
      </c>
      <c r="HD476" s="166">
        <v>6829</v>
      </c>
      <c r="HE476" s="166">
        <v>6829</v>
      </c>
      <c r="HF476" s="166">
        <v>6829</v>
      </c>
      <c r="HG476" s="154">
        <v>6829</v>
      </c>
      <c r="HH476" s="154">
        <v>6829</v>
      </c>
      <c r="HI476" s="166">
        <v>6829</v>
      </c>
      <c r="HJ476" s="154">
        <v>6830</v>
      </c>
      <c r="HK476" s="154">
        <v>6829</v>
      </c>
      <c r="HL476" s="166">
        <v>6829</v>
      </c>
      <c r="HM476" s="154">
        <v>6832</v>
      </c>
      <c r="HN476" s="154">
        <v>6831</v>
      </c>
      <c r="HO476" s="166">
        <v>6831</v>
      </c>
      <c r="HP476" s="154">
        <v>6831</v>
      </c>
      <c r="HQ476" s="154">
        <v>6831</v>
      </c>
      <c r="HR476" s="166">
        <v>6831</v>
      </c>
      <c r="HS476" s="154">
        <v>6831</v>
      </c>
      <c r="HT476" s="148">
        <v>6831</v>
      </c>
      <c r="HU476" s="148">
        <v>6831</v>
      </c>
      <c r="HV476" s="148">
        <v>6831</v>
      </c>
      <c r="HW476" s="166">
        <v>6831</v>
      </c>
    </row>
    <row r="477" spans="1:231">
      <c r="A477" s="145">
        <f t="shared" si="56"/>
        <v>44203</v>
      </c>
      <c r="B477" s="220">
        <f>'Age&amp;Sex by occurrence date'!$DVM22</f>
        <v>8109</v>
      </c>
      <c r="C477" s="220">
        <v>6833</v>
      </c>
      <c r="D477" s="220">
        <v>6833</v>
      </c>
      <c r="E477" s="220">
        <v>6833</v>
      </c>
      <c r="F477" s="220">
        <v>6833</v>
      </c>
      <c r="G477" s="220">
        <v>6833</v>
      </c>
      <c r="H477" s="220">
        <v>6833</v>
      </c>
      <c r="I477" s="220">
        <v>6833</v>
      </c>
      <c r="J477" s="220">
        <v>6833</v>
      </c>
      <c r="K477" s="220">
        <v>6833</v>
      </c>
      <c r="L477" s="220">
        <v>6833</v>
      </c>
      <c r="M477" s="220">
        <v>6833</v>
      </c>
      <c r="N477" s="220">
        <v>6833</v>
      </c>
      <c r="O477" s="220">
        <v>6833</v>
      </c>
      <c r="P477" s="220">
        <v>6833</v>
      </c>
      <c r="Q477" s="220">
        <v>6833</v>
      </c>
      <c r="R477" s="220">
        <v>6833</v>
      </c>
      <c r="S477" s="220">
        <v>6833</v>
      </c>
      <c r="T477" s="220">
        <v>6833</v>
      </c>
      <c r="U477" s="220">
        <v>6833</v>
      </c>
      <c r="V477" s="220">
        <v>6832</v>
      </c>
      <c r="W477" s="220">
        <v>6832</v>
      </c>
      <c r="X477" s="220">
        <v>6832</v>
      </c>
      <c r="Y477" s="220">
        <v>6832</v>
      </c>
      <c r="Z477" s="220">
        <v>6832</v>
      </c>
      <c r="AA477" s="220">
        <v>6832</v>
      </c>
      <c r="AB477" s="220">
        <v>6806</v>
      </c>
      <c r="AC477" s="220">
        <v>6806</v>
      </c>
      <c r="AD477" s="220">
        <v>6806</v>
      </c>
      <c r="AE477" s="220">
        <v>6805</v>
      </c>
      <c r="AF477" s="220">
        <v>6805</v>
      </c>
      <c r="AG477" s="220">
        <v>6805</v>
      </c>
      <c r="AH477" s="220">
        <v>6805</v>
      </c>
      <c r="AI477" s="220">
        <v>6805</v>
      </c>
      <c r="AJ477" s="220">
        <v>6805</v>
      </c>
      <c r="AK477" s="220">
        <v>6805</v>
      </c>
      <c r="AL477" s="220">
        <v>6805</v>
      </c>
      <c r="AM477" s="220">
        <v>6805</v>
      </c>
      <c r="AN477" s="220">
        <v>6805</v>
      </c>
      <c r="AO477" s="220">
        <v>6805</v>
      </c>
      <c r="AP477" s="220">
        <v>6805</v>
      </c>
      <c r="AQ477" s="220">
        <v>6805</v>
      </c>
      <c r="AR477" s="220">
        <v>6805</v>
      </c>
      <c r="AS477" s="220">
        <v>6805</v>
      </c>
      <c r="AT477" s="220">
        <v>6805</v>
      </c>
      <c r="AU477" s="220">
        <v>6805</v>
      </c>
      <c r="AV477" s="220">
        <v>6805</v>
      </c>
      <c r="AW477" s="220">
        <v>6805</v>
      </c>
      <c r="AX477" s="220">
        <v>6805</v>
      </c>
      <c r="AY477" s="220">
        <v>6805</v>
      </c>
      <c r="AZ477" s="220">
        <v>6805</v>
      </c>
      <c r="BA477" s="220">
        <v>6805</v>
      </c>
      <c r="BB477" s="220">
        <v>6805</v>
      </c>
      <c r="BC477" s="220">
        <v>6805</v>
      </c>
      <c r="BD477" s="220">
        <v>6805</v>
      </c>
      <c r="BE477" s="220">
        <v>6805</v>
      </c>
      <c r="BF477" s="220">
        <v>6805</v>
      </c>
      <c r="BG477" s="220">
        <v>6805</v>
      </c>
      <c r="BH477" s="220">
        <v>6805</v>
      </c>
      <c r="BI477" s="220">
        <v>6805</v>
      </c>
      <c r="BJ477" s="220">
        <v>6805</v>
      </c>
      <c r="BK477" s="220">
        <v>6805</v>
      </c>
      <c r="BL477" s="220">
        <v>6805</v>
      </c>
      <c r="BM477" s="220">
        <v>6805</v>
      </c>
      <c r="BN477" s="220">
        <v>6805</v>
      </c>
      <c r="BO477" s="220">
        <v>6805</v>
      </c>
      <c r="BP477" s="220">
        <v>6805</v>
      </c>
      <c r="BQ477" s="220">
        <v>6805</v>
      </c>
      <c r="BR477" s="220">
        <v>6805</v>
      </c>
      <c r="BS477" s="220">
        <v>6805</v>
      </c>
      <c r="BT477" s="220">
        <v>6805</v>
      </c>
      <c r="BU477" s="220">
        <v>6805</v>
      </c>
      <c r="BV477" s="220">
        <v>6805</v>
      </c>
      <c r="BW477" s="220">
        <v>6805</v>
      </c>
      <c r="BX477" s="220">
        <v>6805</v>
      </c>
      <c r="BY477" s="220">
        <v>6805</v>
      </c>
      <c r="BZ477" s="220">
        <v>6805</v>
      </c>
      <c r="CA477" s="220">
        <v>6805</v>
      </c>
      <c r="CB477" s="220">
        <v>6805</v>
      </c>
      <c r="CC477" s="220">
        <v>6805</v>
      </c>
      <c r="CD477" s="220">
        <v>6805</v>
      </c>
      <c r="CE477" s="220">
        <v>6805</v>
      </c>
      <c r="CF477" s="220">
        <v>6805</v>
      </c>
      <c r="CG477" s="220">
        <v>6805</v>
      </c>
      <c r="CH477" s="220">
        <v>6805</v>
      </c>
      <c r="CI477" s="220">
        <v>6805</v>
      </c>
      <c r="CJ477" s="220">
        <v>6805</v>
      </c>
      <c r="CK477" s="220">
        <v>6805</v>
      </c>
      <c r="CL477" s="220">
        <v>6805</v>
      </c>
      <c r="CM477" s="220">
        <v>6805</v>
      </c>
      <c r="CN477" s="220">
        <v>6805</v>
      </c>
      <c r="CO477" s="220">
        <v>6805</v>
      </c>
      <c r="CP477" s="220">
        <v>6805</v>
      </c>
      <c r="CQ477" s="220">
        <v>6805</v>
      </c>
      <c r="CR477" s="220">
        <v>6805</v>
      </c>
      <c r="CS477" s="220">
        <v>6805</v>
      </c>
      <c r="CT477" s="220">
        <v>6805</v>
      </c>
      <c r="CU477" s="220">
        <v>6805</v>
      </c>
      <c r="CV477" s="220">
        <v>6805</v>
      </c>
      <c r="CW477" s="220">
        <v>6805</v>
      </c>
      <c r="CX477" s="220">
        <v>6805</v>
      </c>
      <c r="CY477" s="220">
        <v>6805</v>
      </c>
      <c r="CZ477" s="220">
        <v>6805</v>
      </c>
      <c r="DA477" s="220">
        <v>6805</v>
      </c>
      <c r="DB477" s="220">
        <v>6805</v>
      </c>
      <c r="DC477" s="220">
        <v>6805</v>
      </c>
      <c r="DD477" s="220">
        <v>6805</v>
      </c>
      <c r="DE477" s="220">
        <v>6805</v>
      </c>
      <c r="DF477" s="220">
        <v>6805</v>
      </c>
      <c r="DG477" s="220">
        <v>6805</v>
      </c>
      <c r="DH477" s="220">
        <v>6805</v>
      </c>
      <c r="DI477" s="220">
        <v>6805</v>
      </c>
      <c r="DJ477" s="220">
        <v>6805</v>
      </c>
      <c r="DK477" s="220">
        <v>6805</v>
      </c>
      <c r="DL477" s="220">
        <v>6805</v>
      </c>
      <c r="DM477" s="220">
        <v>6805</v>
      </c>
      <c r="DN477" s="220">
        <v>6805</v>
      </c>
      <c r="DO477" s="220">
        <v>6805</v>
      </c>
      <c r="DP477" s="220">
        <v>6805</v>
      </c>
      <c r="DQ477" s="220">
        <v>6805</v>
      </c>
      <c r="DR477" s="220">
        <v>6805</v>
      </c>
      <c r="DS477" s="220">
        <v>6805</v>
      </c>
      <c r="DT477" s="220">
        <v>6784</v>
      </c>
      <c r="DU477" s="220">
        <v>6784</v>
      </c>
      <c r="DV477" s="220">
        <v>6784</v>
      </c>
      <c r="DW477" s="220">
        <v>6794</v>
      </c>
      <c r="DX477" s="220">
        <v>6794</v>
      </c>
      <c r="DY477" s="220">
        <v>6787</v>
      </c>
      <c r="DZ477" s="220">
        <v>6787</v>
      </c>
      <c r="EA477" s="220">
        <v>6781</v>
      </c>
      <c r="EB477" s="220">
        <v>6781</v>
      </c>
      <c r="EC477" s="220">
        <v>6781</v>
      </c>
      <c r="ED477" s="220">
        <v>6781</v>
      </c>
      <c r="EE477" s="220">
        <v>6781</v>
      </c>
      <c r="EF477" s="220">
        <v>6781</v>
      </c>
      <c r="EG477" s="220">
        <v>6781</v>
      </c>
      <c r="EH477" s="220">
        <v>6781</v>
      </c>
      <c r="EI477" s="220">
        <v>6781</v>
      </c>
      <c r="EJ477" s="220">
        <v>6781</v>
      </c>
      <c r="EK477" s="220">
        <v>6781</v>
      </c>
      <c r="EL477" s="220">
        <v>6781</v>
      </c>
      <c r="EM477" s="220">
        <v>6781</v>
      </c>
      <c r="EN477" s="242">
        <v>6781</v>
      </c>
      <c r="EO477" s="232">
        <v>6781</v>
      </c>
      <c r="EP477" s="227">
        <v>6781</v>
      </c>
      <c r="EQ477" s="154">
        <v>6781</v>
      </c>
      <c r="ER477" s="154">
        <v>6781</v>
      </c>
      <c r="ES477" s="154">
        <v>6781</v>
      </c>
      <c r="ET477" s="154">
        <v>6781</v>
      </c>
      <c r="EU477" s="154">
        <v>6781</v>
      </c>
      <c r="EV477" s="166">
        <v>6781</v>
      </c>
      <c r="EW477" s="166">
        <v>6781</v>
      </c>
      <c r="EX477" s="166">
        <v>6781</v>
      </c>
      <c r="EY477" s="166">
        <v>6781</v>
      </c>
      <c r="EZ477" s="166">
        <v>6781</v>
      </c>
      <c r="FA477" s="166">
        <v>6781</v>
      </c>
      <c r="FB477" s="166">
        <v>6781</v>
      </c>
      <c r="FC477" s="154">
        <v>6781</v>
      </c>
      <c r="FD477" s="154">
        <v>6781</v>
      </c>
      <c r="FE477" s="166">
        <v>6781</v>
      </c>
      <c r="FF477" s="166">
        <v>6781</v>
      </c>
      <c r="FG477" s="154">
        <v>6781</v>
      </c>
      <c r="FH477" s="166">
        <v>6781</v>
      </c>
      <c r="FI477" s="154">
        <v>6781</v>
      </c>
      <c r="FJ477" s="166">
        <v>6781</v>
      </c>
      <c r="FK477" s="166">
        <v>6781</v>
      </c>
      <c r="FL477" s="166">
        <v>6781</v>
      </c>
      <c r="FM477" s="166">
        <v>6781</v>
      </c>
      <c r="FN477" s="166">
        <v>6781</v>
      </c>
      <c r="FO477" s="166">
        <v>6781</v>
      </c>
      <c r="FP477" s="166">
        <v>6781</v>
      </c>
      <c r="FQ477" s="166">
        <v>6781</v>
      </c>
      <c r="FR477" s="166">
        <v>6781</v>
      </c>
      <c r="FS477" s="166">
        <v>6781</v>
      </c>
      <c r="FT477" s="166">
        <v>6781</v>
      </c>
      <c r="FU477" s="166">
        <v>6781</v>
      </c>
      <c r="FV477" s="166">
        <v>6781</v>
      </c>
      <c r="FW477" s="166">
        <v>6781</v>
      </c>
      <c r="FX477" s="166">
        <v>6781</v>
      </c>
      <c r="FY477" s="154">
        <v>6781</v>
      </c>
      <c r="FZ477" s="154">
        <v>6781</v>
      </c>
      <c r="GA477" s="154">
        <v>6781</v>
      </c>
      <c r="GB477" s="154">
        <v>6781</v>
      </c>
      <c r="GC477" s="154">
        <v>6781</v>
      </c>
      <c r="GD477" s="154">
        <v>6781</v>
      </c>
      <c r="GE477" s="154">
        <v>6781</v>
      </c>
      <c r="GF477" s="154">
        <v>6781</v>
      </c>
      <c r="GG477" s="154">
        <v>6781</v>
      </c>
      <c r="GH477" s="154">
        <v>6781</v>
      </c>
      <c r="GI477" s="154">
        <v>6781</v>
      </c>
      <c r="GJ477" s="154">
        <v>6781</v>
      </c>
      <c r="GK477" s="154">
        <v>6781</v>
      </c>
      <c r="GL477" s="154">
        <v>6781</v>
      </c>
      <c r="GM477" s="154">
        <v>6782</v>
      </c>
      <c r="GN477" s="154">
        <v>6782</v>
      </c>
      <c r="GO477" s="154">
        <v>6782</v>
      </c>
      <c r="GP477" s="154">
        <v>6782</v>
      </c>
      <c r="GQ477" s="154">
        <v>6782</v>
      </c>
      <c r="GR477" s="154">
        <v>6782</v>
      </c>
      <c r="GS477" s="154">
        <v>6782</v>
      </c>
      <c r="GT477" s="154">
        <v>6782</v>
      </c>
      <c r="GU477" s="154">
        <v>6782</v>
      </c>
      <c r="GV477" s="154">
        <v>6782</v>
      </c>
      <c r="GW477" s="154">
        <v>6782</v>
      </c>
      <c r="GX477" s="154">
        <v>6782</v>
      </c>
      <c r="GY477" s="154">
        <v>6782</v>
      </c>
      <c r="GZ477" s="154">
        <v>6782</v>
      </c>
      <c r="HA477" s="154">
        <v>6782</v>
      </c>
      <c r="HB477" s="154">
        <v>6782</v>
      </c>
      <c r="HC477" s="154">
        <v>6782</v>
      </c>
      <c r="HD477" s="154">
        <v>6782</v>
      </c>
      <c r="HE477" s="154">
        <v>6782</v>
      </c>
      <c r="HF477" s="166">
        <v>6782</v>
      </c>
      <c r="HG477" s="154">
        <v>6782</v>
      </c>
      <c r="HH477" s="154">
        <v>6782</v>
      </c>
      <c r="HI477" s="166">
        <v>6782</v>
      </c>
      <c r="HJ477" s="154">
        <v>6783</v>
      </c>
      <c r="HK477" s="154">
        <v>6782</v>
      </c>
      <c r="HL477" s="166">
        <v>6782</v>
      </c>
      <c r="HM477" s="154">
        <v>6785</v>
      </c>
      <c r="HN477" s="154">
        <v>6784</v>
      </c>
      <c r="HO477" s="166">
        <v>6784</v>
      </c>
      <c r="HP477" s="154">
        <v>6784</v>
      </c>
      <c r="HQ477" s="154">
        <v>6784</v>
      </c>
      <c r="HR477" s="166">
        <v>6784</v>
      </c>
      <c r="HS477" s="154">
        <v>6784</v>
      </c>
      <c r="HT477" s="148">
        <v>6784</v>
      </c>
      <c r="HU477" s="148">
        <v>6783</v>
      </c>
      <c r="HV477" s="148">
        <v>6783</v>
      </c>
      <c r="HW477" s="166">
        <v>6783</v>
      </c>
    </row>
    <row r="478" spans="1:231">
      <c r="A478" s="145">
        <f t="shared" si="56"/>
        <v>44202</v>
      </c>
      <c r="B478" s="220">
        <f>'Age&amp;Sex by occurrence date'!$DVT22</f>
        <v>8037</v>
      </c>
      <c r="C478" s="220">
        <v>6773</v>
      </c>
      <c r="D478" s="220">
        <v>6773</v>
      </c>
      <c r="E478" s="220">
        <v>6773</v>
      </c>
      <c r="F478" s="220">
        <v>6773</v>
      </c>
      <c r="G478" s="220">
        <v>6773</v>
      </c>
      <c r="H478" s="220">
        <v>6773</v>
      </c>
      <c r="I478" s="220">
        <v>6773</v>
      </c>
      <c r="J478" s="220">
        <v>6773</v>
      </c>
      <c r="K478" s="220">
        <v>6773</v>
      </c>
      <c r="L478" s="220">
        <v>6773</v>
      </c>
      <c r="M478" s="220">
        <v>6773</v>
      </c>
      <c r="N478" s="220">
        <v>6773</v>
      </c>
      <c r="O478" s="220">
        <v>6773</v>
      </c>
      <c r="P478" s="220">
        <v>6773</v>
      </c>
      <c r="Q478" s="220">
        <v>6773</v>
      </c>
      <c r="R478" s="220">
        <v>6773</v>
      </c>
      <c r="S478" s="220">
        <v>6773</v>
      </c>
      <c r="T478" s="220">
        <v>6773</v>
      </c>
      <c r="U478" s="220">
        <v>6773</v>
      </c>
      <c r="V478" s="220">
        <v>6772</v>
      </c>
      <c r="W478" s="220">
        <v>6772</v>
      </c>
      <c r="X478" s="220">
        <v>6772</v>
      </c>
      <c r="Y478" s="220">
        <v>6772</v>
      </c>
      <c r="Z478" s="220">
        <v>6772</v>
      </c>
      <c r="AA478" s="220">
        <v>6772</v>
      </c>
      <c r="AB478" s="220">
        <v>6747</v>
      </c>
      <c r="AC478" s="220">
        <v>6747</v>
      </c>
      <c r="AD478" s="220">
        <v>6747</v>
      </c>
      <c r="AE478" s="220">
        <v>6746</v>
      </c>
      <c r="AF478" s="220">
        <v>6746</v>
      </c>
      <c r="AG478" s="220">
        <v>6746</v>
      </c>
      <c r="AH478" s="220">
        <v>6746</v>
      </c>
      <c r="AI478" s="220">
        <v>6746</v>
      </c>
      <c r="AJ478" s="220">
        <v>6746</v>
      </c>
      <c r="AK478" s="220">
        <v>6746</v>
      </c>
      <c r="AL478" s="220">
        <v>6746</v>
      </c>
      <c r="AM478" s="220">
        <v>6746</v>
      </c>
      <c r="AN478" s="220">
        <v>6746</v>
      </c>
      <c r="AO478" s="220">
        <v>6746</v>
      </c>
      <c r="AP478" s="220">
        <v>6746</v>
      </c>
      <c r="AQ478" s="220">
        <v>6746</v>
      </c>
      <c r="AR478" s="220">
        <v>6746</v>
      </c>
      <c r="AS478" s="220">
        <v>6746</v>
      </c>
      <c r="AT478" s="220">
        <v>6746</v>
      </c>
      <c r="AU478" s="220">
        <v>6746</v>
      </c>
      <c r="AV478" s="220">
        <v>6746</v>
      </c>
      <c r="AW478" s="220">
        <v>6746</v>
      </c>
      <c r="AX478" s="220">
        <v>6746</v>
      </c>
      <c r="AY478" s="220">
        <v>6746</v>
      </c>
      <c r="AZ478" s="220">
        <v>6746</v>
      </c>
      <c r="BA478" s="220">
        <v>6746</v>
      </c>
      <c r="BB478" s="220">
        <v>6746</v>
      </c>
      <c r="BC478" s="220">
        <v>6746</v>
      </c>
      <c r="BD478" s="220">
        <v>6746</v>
      </c>
      <c r="BE478" s="220">
        <v>6746</v>
      </c>
      <c r="BF478" s="220">
        <v>6746</v>
      </c>
      <c r="BG478" s="220">
        <v>6746</v>
      </c>
      <c r="BH478" s="220">
        <v>6746</v>
      </c>
      <c r="BI478" s="220">
        <v>6746</v>
      </c>
      <c r="BJ478" s="220">
        <v>6746</v>
      </c>
      <c r="BK478" s="220">
        <v>6746</v>
      </c>
      <c r="BL478" s="220">
        <v>6746</v>
      </c>
      <c r="BM478" s="220">
        <v>6746</v>
      </c>
      <c r="BN478" s="220">
        <v>6746</v>
      </c>
      <c r="BO478" s="220">
        <v>6746</v>
      </c>
      <c r="BP478" s="220">
        <v>6746</v>
      </c>
      <c r="BQ478" s="220">
        <v>6746</v>
      </c>
      <c r="BR478" s="220">
        <v>6746</v>
      </c>
      <c r="BS478" s="220">
        <v>6746</v>
      </c>
      <c r="BT478" s="220">
        <v>6746</v>
      </c>
      <c r="BU478" s="220">
        <v>6746</v>
      </c>
      <c r="BV478" s="220">
        <v>6746</v>
      </c>
      <c r="BW478" s="220">
        <v>6746</v>
      </c>
      <c r="BX478" s="220">
        <v>6746</v>
      </c>
      <c r="BY478" s="220">
        <v>6746</v>
      </c>
      <c r="BZ478" s="220">
        <v>6746</v>
      </c>
      <c r="CA478" s="220">
        <v>6746</v>
      </c>
      <c r="CB478" s="220">
        <v>6746</v>
      </c>
      <c r="CC478" s="220">
        <v>6746</v>
      </c>
      <c r="CD478" s="220">
        <v>6746</v>
      </c>
      <c r="CE478" s="220">
        <v>6746</v>
      </c>
      <c r="CF478" s="220">
        <v>6746</v>
      </c>
      <c r="CG478" s="220">
        <v>6746</v>
      </c>
      <c r="CH478" s="220">
        <v>6746</v>
      </c>
      <c r="CI478" s="220">
        <v>6746</v>
      </c>
      <c r="CJ478" s="220">
        <v>6746</v>
      </c>
      <c r="CK478" s="220">
        <v>6746</v>
      </c>
      <c r="CL478" s="220">
        <v>6746</v>
      </c>
      <c r="CM478" s="220">
        <v>6746</v>
      </c>
      <c r="CN478" s="220">
        <v>6746</v>
      </c>
      <c r="CO478" s="220">
        <v>6746</v>
      </c>
      <c r="CP478" s="220">
        <v>6746</v>
      </c>
      <c r="CQ478" s="220">
        <v>6746</v>
      </c>
      <c r="CR478" s="220">
        <v>6746</v>
      </c>
      <c r="CS478" s="220">
        <v>6746</v>
      </c>
      <c r="CT478" s="220">
        <v>6746</v>
      </c>
      <c r="CU478" s="220">
        <v>6746</v>
      </c>
      <c r="CV478" s="220">
        <v>6746</v>
      </c>
      <c r="CW478" s="220">
        <v>6746</v>
      </c>
      <c r="CX478" s="220">
        <v>6746</v>
      </c>
      <c r="CY478" s="220">
        <v>6746</v>
      </c>
      <c r="CZ478" s="220">
        <v>6746</v>
      </c>
      <c r="DA478" s="220">
        <v>6746</v>
      </c>
      <c r="DB478" s="220">
        <v>6746</v>
      </c>
      <c r="DC478" s="220">
        <v>6746</v>
      </c>
      <c r="DD478" s="220">
        <v>6746</v>
      </c>
      <c r="DE478" s="220">
        <v>6746</v>
      </c>
      <c r="DF478" s="220">
        <v>6746</v>
      </c>
      <c r="DG478" s="220">
        <v>6746</v>
      </c>
      <c r="DH478" s="220">
        <v>6746</v>
      </c>
      <c r="DI478" s="220">
        <v>6746</v>
      </c>
      <c r="DJ478" s="220">
        <v>6746</v>
      </c>
      <c r="DK478" s="220">
        <v>6746</v>
      </c>
      <c r="DL478" s="220">
        <v>6746</v>
      </c>
      <c r="DM478" s="220">
        <v>6746</v>
      </c>
      <c r="DN478" s="220">
        <v>6746</v>
      </c>
      <c r="DO478" s="220">
        <v>6746</v>
      </c>
      <c r="DP478" s="220">
        <v>6746</v>
      </c>
      <c r="DQ478" s="220">
        <v>6746</v>
      </c>
      <c r="DR478" s="220">
        <v>6746</v>
      </c>
      <c r="DS478" s="220">
        <v>6746</v>
      </c>
      <c r="DT478" s="220">
        <v>6725</v>
      </c>
      <c r="DU478" s="220">
        <v>6725</v>
      </c>
      <c r="DV478" s="220">
        <v>6725</v>
      </c>
      <c r="DW478" s="220">
        <v>6735</v>
      </c>
      <c r="DX478" s="220">
        <v>6735</v>
      </c>
      <c r="DY478" s="220">
        <v>6728</v>
      </c>
      <c r="DZ478" s="220">
        <v>6728</v>
      </c>
      <c r="EA478" s="220">
        <v>6722</v>
      </c>
      <c r="EB478" s="220">
        <v>6722</v>
      </c>
      <c r="EC478" s="220">
        <v>6722</v>
      </c>
      <c r="ED478" s="220">
        <v>6722</v>
      </c>
      <c r="EE478" s="220">
        <v>6722</v>
      </c>
      <c r="EF478" s="220">
        <v>6722</v>
      </c>
      <c r="EG478" s="220">
        <v>6722</v>
      </c>
      <c r="EH478" s="220">
        <v>6722</v>
      </c>
      <c r="EI478" s="220">
        <v>6722</v>
      </c>
      <c r="EJ478" s="220">
        <v>6722</v>
      </c>
      <c r="EK478" s="220">
        <v>6722</v>
      </c>
      <c r="EL478" s="220">
        <v>6722</v>
      </c>
      <c r="EM478" s="220">
        <v>6722</v>
      </c>
      <c r="EN478" s="242">
        <v>6722</v>
      </c>
      <c r="EO478" s="232">
        <v>6722</v>
      </c>
      <c r="EP478" s="227">
        <v>6722</v>
      </c>
      <c r="EQ478" s="154">
        <v>6722</v>
      </c>
      <c r="ER478" s="154">
        <v>6722</v>
      </c>
      <c r="ES478" s="154">
        <v>6722</v>
      </c>
      <c r="ET478" s="154">
        <v>6722</v>
      </c>
      <c r="EU478" s="154">
        <v>6722</v>
      </c>
      <c r="EV478" s="154">
        <v>6722</v>
      </c>
      <c r="EW478" s="166">
        <v>6722</v>
      </c>
      <c r="EX478" s="166">
        <v>6722</v>
      </c>
      <c r="EY478" s="166">
        <v>6722</v>
      </c>
      <c r="EZ478" s="166">
        <v>6722</v>
      </c>
      <c r="FA478" s="166">
        <v>6722</v>
      </c>
      <c r="FB478" s="154">
        <v>6722</v>
      </c>
      <c r="FC478" s="166">
        <v>6722</v>
      </c>
      <c r="FD478" s="154">
        <v>6722</v>
      </c>
      <c r="FE478" s="154">
        <v>6722</v>
      </c>
      <c r="FF478" s="166">
        <v>6722</v>
      </c>
      <c r="FG478" s="166">
        <v>6722</v>
      </c>
      <c r="FH478" s="166">
        <v>6722</v>
      </c>
      <c r="FI478" s="166">
        <v>6722</v>
      </c>
      <c r="FJ478" s="154">
        <v>6722</v>
      </c>
      <c r="FK478" s="166">
        <v>6722</v>
      </c>
      <c r="FL478" s="166">
        <v>6722</v>
      </c>
      <c r="FM478" s="166">
        <v>6722</v>
      </c>
      <c r="FN478" s="166">
        <v>6722</v>
      </c>
      <c r="FO478" s="166">
        <v>6722</v>
      </c>
      <c r="FP478" s="166">
        <v>6722</v>
      </c>
      <c r="FQ478" s="166">
        <v>6722</v>
      </c>
      <c r="FR478" s="154">
        <v>6722</v>
      </c>
      <c r="FS478" s="154">
        <v>6722</v>
      </c>
      <c r="FT478" s="154">
        <v>6722</v>
      </c>
      <c r="FU478" s="154">
        <v>6722</v>
      </c>
      <c r="FV478" s="154">
        <v>6722</v>
      </c>
      <c r="FW478" s="154">
        <v>6722</v>
      </c>
      <c r="FX478" s="154">
        <v>6722</v>
      </c>
      <c r="FY478" s="166">
        <v>6722</v>
      </c>
      <c r="FZ478" s="166">
        <v>6722</v>
      </c>
      <c r="GA478" s="166">
        <v>6722</v>
      </c>
      <c r="GB478" s="166">
        <v>6722</v>
      </c>
      <c r="GC478" s="166">
        <v>6722</v>
      </c>
      <c r="GD478" s="166">
        <v>6722</v>
      </c>
      <c r="GE478" s="166">
        <v>6722</v>
      </c>
      <c r="GF478" s="166">
        <v>6722</v>
      </c>
      <c r="GG478" s="166">
        <v>6722</v>
      </c>
      <c r="GH478" s="166">
        <v>6722</v>
      </c>
      <c r="GI478" s="166">
        <v>6722</v>
      </c>
      <c r="GJ478" s="166">
        <v>6722</v>
      </c>
      <c r="GK478" s="166">
        <v>6722</v>
      </c>
      <c r="GL478" s="166">
        <v>6722</v>
      </c>
      <c r="GM478" s="166">
        <v>6723</v>
      </c>
      <c r="GN478" s="166">
        <v>6723</v>
      </c>
      <c r="GO478" s="166">
        <v>6723</v>
      </c>
      <c r="GP478" s="166">
        <v>6723</v>
      </c>
      <c r="GQ478" s="166">
        <v>6723</v>
      </c>
      <c r="GR478" s="166">
        <v>6723</v>
      </c>
      <c r="GS478" s="166">
        <v>6723</v>
      </c>
      <c r="GT478" s="166">
        <v>6723</v>
      </c>
      <c r="GU478" s="166">
        <v>6723</v>
      </c>
      <c r="GV478" s="166">
        <v>6723</v>
      </c>
      <c r="GW478" s="166">
        <v>6723</v>
      </c>
      <c r="GX478" s="166">
        <v>6723</v>
      </c>
      <c r="GY478" s="166">
        <v>6723</v>
      </c>
      <c r="GZ478" s="166">
        <v>6723</v>
      </c>
      <c r="HA478" s="166">
        <v>6723</v>
      </c>
      <c r="HB478" s="166">
        <v>6723</v>
      </c>
      <c r="HC478" s="166">
        <v>6723</v>
      </c>
      <c r="HD478" s="166">
        <v>6723</v>
      </c>
      <c r="HE478" s="166">
        <v>6723</v>
      </c>
      <c r="HF478" s="166">
        <v>6723</v>
      </c>
      <c r="HG478" s="154">
        <v>6723</v>
      </c>
      <c r="HH478" s="154">
        <v>6723</v>
      </c>
      <c r="HI478" s="166">
        <v>6723</v>
      </c>
      <c r="HJ478" s="154">
        <v>6724</v>
      </c>
      <c r="HK478" s="154">
        <v>6723</v>
      </c>
      <c r="HL478" s="166">
        <v>6723</v>
      </c>
      <c r="HM478" s="154">
        <v>6726</v>
      </c>
      <c r="HN478" s="154">
        <v>6725</v>
      </c>
      <c r="HO478" s="166">
        <v>6725</v>
      </c>
      <c r="HP478" s="154">
        <v>6725</v>
      </c>
      <c r="HQ478" s="154">
        <v>6725</v>
      </c>
      <c r="HR478" s="166">
        <v>6725</v>
      </c>
      <c r="HS478" s="154">
        <v>6725</v>
      </c>
      <c r="HT478" s="148">
        <v>6725</v>
      </c>
      <c r="HU478" s="148">
        <v>6724</v>
      </c>
      <c r="HV478" s="148">
        <v>6724</v>
      </c>
      <c r="HW478" s="166">
        <v>6724</v>
      </c>
    </row>
    <row r="479" spans="1:231">
      <c r="A479" s="145">
        <f t="shared" si="56"/>
        <v>44201</v>
      </c>
      <c r="B479" s="220">
        <f>'Age&amp;Sex by occurrence date'!$DWA22</f>
        <v>7968</v>
      </c>
      <c r="C479" s="220">
        <v>6717</v>
      </c>
      <c r="D479" s="220">
        <v>6717</v>
      </c>
      <c r="E479" s="220">
        <v>6717</v>
      </c>
      <c r="F479" s="220">
        <v>6717</v>
      </c>
      <c r="G479" s="220">
        <v>6717</v>
      </c>
      <c r="H479" s="220">
        <v>6717</v>
      </c>
      <c r="I479" s="220">
        <v>6717</v>
      </c>
      <c r="J479" s="220">
        <v>6717</v>
      </c>
      <c r="K479" s="220">
        <v>6717</v>
      </c>
      <c r="L479" s="220">
        <v>6717</v>
      </c>
      <c r="M479" s="220">
        <v>6717</v>
      </c>
      <c r="N479" s="220">
        <v>6717</v>
      </c>
      <c r="O479" s="220">
        <v>6717</v>
      </c>
      <c r="P479" s="220">
        <v>6717</v>
      </c>
      <c r="Q479" s="220">
        <v>6717</v>
      </c>
      <c r="R479" s="220">
        <v>6717</v>
      </c>
      <c r="S479" s="220">
        <v>6717</v>
      </c>
      <c r="T479" s="220">
        <v>6717</v>
      </c>
      <c r="U479" s="220">
        <v>6717</v>
      </c>
      <c r="V479" s="220">
        <v>6716</v>
      </c>
      <c r="W479" s="220">
        <v>6716</v>
      </c>
      <c r="X479" s="220">
        <v>6716</v>
      </c>
      <c r="Y479" s="220">
        <v>6716</v>
      </c>
      <c r="Z479" s="220">
        <v>6716</v>
      </c>
      <c r="AA479" s="220">
        <v>6716</v>
      </c>
      <c r="AB479" s="220">
        <v>6693</v>
      </c>
      <c r="AC479" s="220">
        <v>6693</v>
      </c>
      <c r="AD479" s="220">
        <v>6693</v>
      </c>
      <c r="AE479" s="220">
        <v>6692</v>
      </c>
      <c r="AF479" s="220">
        <v>6692</v>
      </c>
      <c r="AG479" s="220">
        <v>6692</v>
      </c>
      <c r="AH479" s="220">
        <v>6692</v>
      </c>
      <c r="AI479" s="220">
        <v>6692</v>
      </c>
      <c r="AJ479" s="220">
        <v>6692</v>
      </c>
      <c r="AK479" s="220">
        <v>6692</v>
      </c>
      <c r="AL479" s="220">
        <v>6692</v>
      </c>
      <c r="AM479" s="220">
        <v>6692</v>
      </c>
      <c r="AN479" s="220">
        <v>6692</v>
      </c>
      <c r="AO479" s="220">
        <v>6692</v>
      </c>
      <c r="AP479" s="220">
        <v>6692</v>
      </c>
      <c r="AQ479" s="220">
        <v>6692</v>
      </c>
      <c r="AR479" s="220">
        <v>6692</v>
      </c>
      <c r="AS479" s="220">
        <v>6692</v>
      </c>
      <c r="AT479" s="220">
        <v>6692</v>
      </c>
      <c r="AU479" s="220">
        <v>6692</v>
      </c>
      <c r="AV479" s="220">
        <v>6692</v>
      </c>
      <c r="AW479" s="220">
        <v>6692</v>
      </c>
      <c r="AX479" s="220">
        <v>6692</v>
      </c>
      <c r="AY479" s="220">
        <v>6692</v>
      </c>
      <c r="AZ479" s="220">
        <v>6692</v>
      </c>
      <c r="BA479" s="220">
        <v>6692</v>
      </c>
      <c r="BB479" s="220">
        <v>6692</v>
      </c>
      <c r="BC479" s="220">
        <v>6692</v>
      </c>
      <c r="BD479" s="220">
        <v>6692</v>
      </c>
      <c r="BE479" s="220">
        <v>6692</v>
      </c>
      <c r="BF479" s="220">
        <v>6692</v>
      </c>
      <c r="BG479" s="220">
        <v>6692</v>
      </c>
      <c r="BH479" s="220">
        <v>6692</v>
      </c>
      <c r="BI479" s="220">
        <v>6692</v>
      </c>
      <c r="BJ479" s="220">
        <v>6692</v>
      </c>
      <c r="BK479" s="220">
        <v>6692</v>
      </c>
      <c r="BL479" s="220">
        <v>6692</v>
      </c>
      <c r="BM479" s="220">
        <v>6692</v>
      </c>
      <c r="BN479" s="220">
        <v>6692</v>
      </c>
      <c r="BO479" s="220">
        <v>6692</v>
      </c>
      <c r="BP479" s="220">
        <v>6692</v>
      </c>
      <c r="BQ479" s="220">
        <v>6692</v>
      </c>
      <c r="BR479" s="220">
        <v>6692</v>
      </c>
      <c r="BS479" s="220">
        <v>6692</v>
      </c>
      <c r="BT479" s="220">
        <v>6692</v>
      </c>
      <c r="BU479" s="220">
        <v>6692</v>
      </c>
      <c r="BV479" s="220">
        <v>6692</v>
      </c>
      <c r="BW479" s="220">
        <v>6692</v>
      </c>
      <c r="BX479" s="220">
        <v>6692</v>
      </c>
      <c r="BY479" s="220">
        <v>6692</v>
      </c>
      <c r="BZ479" s="220">
        <v>6692</v>
      </c>
      <c r="CA479" s="220">
        <v>6692</v>
      </c>
      <c r="CB479" s="220">
        <v>6692</v>
      </c>
      <c r="CC479" s="220">
        <v>6692</v>
      </c>
      <c r="CD479" s="220">
        <v>6692</v>
      </c>
      <c r="CE479" s="220">
        <v>6692</v>
      </c>
      <c r="CF479" s="220">
        <v>6692</v>
      </c>
      <c r="CG479" s="220">
        <v>6692</v>
      </c>
      <c r="CH479" s="220">
        <v>6692</v>
      </c>
      <c r="CI479" s="220">
        <v>6692</v>
      </c>
      <c r="CJ479" s="220">
        <v>6692</v>
      </c>
      <c r="CK479" s="220">
        <v>6692</v>
      </c>
      <c r="CL479" s="220">
        <v>6692</v>
      </c>
      <c r="CM479" s="220">
        <v>6692</v>
      </c>
      <c r="CN479" s="220">
        <v>6692</v>
      </c>
      <c r="CO479" s="220">
        <v>6692</v>
      </c>
      <c r="CP479" s="220">
        <v>6692</v>
      </c>
      <c r="CQ479" s="220">
        <v>6692</v>
      </c>
      <c r="CR479" s="220">
        <v>6692</v>
      </c>
      <c r="CS479" s="220">
        <v>6692</v>
      </c>
      <c r="CT479" s="220">
        <v>6692</v>
      </c>
      <c r="CU479" s="220">
        <v>6692</v>
      </c>
      <c r="CV479" s="220">
        <v>6692</v>
      </c>
      <c r="CW479" s="220">
        <v>6692</v>
      </c>
      <c r="CX479" s="220">
        <v>6692</v>
      </c>
      <c r="CY479" s="220">
        <v>6692</v>
      </c>
      <c r="CZ479" s="220">
        <v>6692</v>
      </c>
      <c r="DA479" s="220">
        <v>6692</v>
      </c>
      <c r="DB479" s="220">
        <v>6692</v>
      </c>
      <c r="DC479" s="220">
        <v>6692</v>
      </c>
      <c r="DD479" s="220">
        <v>6692</v>
      </c>
      <c r="DE479" s="220">
        <v>6692</v>
      </c>
      <c r="DF479" s="220">
        <v>6692</v>
      </c>
      <c r="DG479" s="220">
        <v>6692</v>
      </c>
      <c r="DH479" s="220">
        <v>6692</v>
      </c>
      <c r="DI479" s="220">
        <v>6692</v>
      </c>
      <c r="DJ479" s="220">
        <v>6692</v>
      </c>
      <c r="DK479" s="220">
        <v>6692</v>
      </c>
      <c r="DL479" s="220">
        <v>6692</v>
      </c>
      <c r="DM479" s="220">
        <v>6692</v>
      </c>
      <c r="DN479" s="220">
        <v>6692</v>
      </c>
      <c r="DO479" s="220">
        <v>6692</v>
      </c>
      <c r="DP479" s="220">
        <v>6692</v>
      </c>
      <c r="DQ479" s="220">
        <v>6692</v>
      </c>
      <c r="DR479" s="220">
        <v>6692</v>
      </c>
      <c r="DS479" s="220">
        <v>6692</v>
      </c>
      <c r="DT479" s="220">
        <v>6673</v>
      </c>
      <c r="DU479" s="220">
        <v>6673</v>
      </c>
      <c r="DV479" s="220">
        <v>6673</v>
      </c>
      <c r="DW479" s="220">
        <v>6683</v>
      </c>
      <c r="DX479" s="220">
        <v>6683</v>
      </c>
      <c r="DY479" s="220">
        <v>6676</v>
      </c>
      <c r="DZ479" s="220">
        <v>6676</v>
      </c>
      <c r="EA479" s="220">
        <v>6670</v>
      </c>
      <c r="EB479" s="220">
        <v>6670</v>
      </c>
      <c r="EC479" s="220">
        <v>6670</v>
      </c>
      <c r="ED479" s="220">
        <v>6670</v>
      </c>
      <c r="EE479" s="220">
        <v>6670</v>
      </c>
      <c r="EF479" s="220">
        <v>6670</v>
      </c>
      <c r="EG479" s="220">
        <v>6670</v>
      </c>
      <c r="EH479" s="220">
        <v>6670</v>
      </c>
      <c r="EI479" s="220">
        <v>6670</v>
      </c>
      <c r="EJ479" s="220">
        <v>6670</v>
      </c>
      <c r="EK479" s="220">
        <v>6670</v>
      </c>
      <c r="EL479" s="220">
        <v>6670</v>
      </c>
      <c r="EM479" s="220">
        <v>6670</v>
      </c>
      <c r="EN479" s="242">
        <v>6670</v>
      </c>
      <c r="EO479" s="232">
        <v>6670</v>
      </c>
      <c r="EP479" s="228">
        <v>6670</v>
      </c>
      <c r="EQ479" s="166">
        <v>6670</v>
      </c>
      <c r="ER479" s="166">
        <v>6670</v>
      </c>
      <c r="ES479" s="166">
        <v>6670</v>
      </c>
      <c r="ET479" s="166">
        <v>6670</v>
      </c>
      <c r="EU479" s="166">
        <v>6670</v>
      </c>
      <c r="EV479" s="154">
        <v>6670</v>
      </c>
      <c r="EW479" s="166">
        <v>6670</v>
      </c>
      <c r="EX479" s="166">
        <v>6670</v>
      </c>
      <c r="EY479" s="166">
        <v>6670</v>
      </c>
      <c r="EZ479" s="166">
        <v>6670</v>
      </c>
      <c r="FA479" s="166">
        <v>6670</v>
      </c>
      <c r="FB479" s="166">
        <v>6670</v>
      </c>
      <c r="FC479" s="154">
        <v>6670</v>
      </c>
      <c r="FD479" s="166">
        <v>6670</v>
      </c>
      <c r="FE479" s="154">
        <v>6670</v>
      </c>
      <c r="FF479" s="154">
        <v>6670</v>
      </c>
      <c r="FG479" s="166">
        <v>6670</v>
      </c>
      <c r="FH479" s="154">
        <v>6670</v>
      </c>
      <c r="FI479" s="154">
        <v>6670</v>
      </c>
      <c r="FJ479" s="154">
        <v>6670</v>
      </c>
      <c r="FK479" s="166">
        <v>6670</v>
      </c>
      <c r="FL479" s="166">
        <v>6670</v>
      </c>
      <c r="FM479" s="166">
        <v>6670</v>
      </c>
      <c r="FN479" s="166">
        <v>6670</v>
      </c>
      <c r="FO479" s="166">
        <v>6670</v>
      </c>
      <c r="FP479" s="166">
        <v>6670</v>
      </c>
      <c r="FQ479" s="166">
        <v>6670</v>
      </c>
      <c r="FR479" s="154">
        <v>6670</v>
      </c>
      <c r="FS479" s="154">
        <v>6670</v>
      </c>
      <c r="FT479" s="154">
        <v>6670</v>
      </c>
      <c r="FU479" s="154">
        <v>6670</v>
      </c>
      <c r="FV479" s="154">
        <v>6670</v>
      </c>
      <c r="FW479" s="154">
        <v>6670</v>
      </c>
      <c r="FX479" s="154">
        <v>6670</v>
      </c>
      <c r="FY479" s="166">
        <v>6670</v>
      </c>
      <c r="FZ479" s="166">
        <v>6670</v>
      </c>
      <c r="GA479" s="166">
        <v>6670</v>
      </c>
      <c r="GB479" s="166">
        <v>6670</v>
      </c>
      <c r="GC479" s="166">
        <v>6670</v>
      </c>
      <c r="GD479" s="166">
        <v>6670</v>
      </c>
      <c r="GE479" s="166">
        <v>6670</v>
      </c>
      <c r="GF479" s="166">
        <v>6670</v>
      </c>
      <c r="GG479" s="166">
        <v>6670</v>
      </c>
      <c r="GH479" s="166">
        <v>6670</v>
      </c>
      <c r="GI479" s="166">
        <v>6670</v>
      </c>
      <c r="GJ479" s="166">
        <v>6670</v>
      </c>
      <c r="GK479" s="166">
        <v>6670</v>
      </c>
      <c r="GL479" s="166">
        <v>6670</v>
      </c>
      <c r="GM479" s="166">
        <v>6671</v>
      </c>
      <c r="GN479" s="166">
        <v>6671</v>
      </c>
      <c r="GO479" s="166">
        <v>6671</v>
      </c>
      <c r="GP479" s="166">
        <v>6671</v>
      </c>
      <c r="GQ479" s="166">
        <v>6671</v>
      </c>
      <c r="GR479" s="166">
        <v>6671</v>
      </c>
      <c r="GS479" s="166">
        <v>6671</v>
      </c>
      <c r="GT479" s="166">
        <v>6671</v>
      </c>
      <c r="GU479" s="166">
        <v>6671</v>
      </c>
      <c r="GV479" s="166">
        <v>6671</v>
      </c>
      <c r="GW479" s="166">
        <v>6671</v>
      </c>
      <c r="GX479" s="166">
        <v>6671</v>
      </c>
      <c r="GY479" s="166">
        <v>6671</v>
      </c>
      <c r="GZ479" s="166">
        <v>6671</v>
      </c>
      <c r="HA479" s="166">
        <v>6671</v>
      </c>
      <c r="HB479" s="166">
        <v>6671</v>
      </c>
      <c r="HC479" s="166">
        <v>6671</v>
      </c>
      <c r="HD479" s="166">
        <v>6671</v>
      </c>
      <c r="HE479" s="166">
        <v>6671</v>
      </c>
      <c r="HF479" s="166">
        <v>6671</v>
      </c>
      <c r="HG479" s="154">
        <v>6671</v>
      </c>
      <c r="HH479" s="154">
        <v>6671</v>
      </c>
      <c r="HI479" s="166">
        <v>6671</v>
      </c>
      <c r="HJ479" s="154">
        <v>6672</v>
      </c>
      <c r="HK479" s="154">
        <v>6671</v>
      </c>
      <c r="HL479" s="166">
        <v>6671</v>
      </c>
      <c r="HM479" s="154">
        <v>6674</v>
      </c>
      <c r="HN479" s="154">
        <v>6673</v>
      </c>
      <c r="HO479" s="166">
        <v>6673</v>
      </c>
      <c r="HP479" s="154">
        <v>6673</v>
      </c>
      <c r="HQ479" s="154">
        <v>6673</v>
      </c>
      <c r="HR479" s="166">
        <v>6673</v>
      </c>
      <c r="HS479" s="154">
        <v>6673</v>
      </c>
      <c r="HT479" s="148">
        <v>6673</v>
      </c>
      <c r="HU479" s="148">
        <v>6671</v>
      </c>
      <c r="HV479" s="148">
        <v>6671</v>
      </c>
      <c r="HW479" s="166">
        <v>6671</v>
      </c>
    </row>
    <row r="480" spans="1:231">
      <c r="A480" s="145">
        <f t="shared" si="56"/>
        <v>44200</v>
      </c>
      <c r="B480" s="220">
        <f>'Age&amp;Sex by occurrence date'!$DWH22</f>
        <v>7907</v>
      </c>
      <c r="C480" s="220">
        <v>6669</v>
      </c>
      <c r="D480" s="220">
        <v>6669</v>
      </c>
      <c r="E480" s="220">
        <v>6669</v>
      </c>
      <c r="F480" s="220">
        <v>6669</v>
      </c>
      <c r="G480" s="220">
        <v>6669</v>
      </c>
      <c r="H480" s="220">
        <v>6669</v>
      </c>
      <c r="I480" s="220">
        <v>6669</v>
      </c>
      <c r="J480" s="220">
        <v>6669</v>
      </c>
      <c r="K480" s="220">
        <v>6669</v>
      </c>
      <c r="L480" s="220">
        <v>6669</v>
      </c>
      <c r="M480" s="220">
        <v>6669</v>
      </c>
      <c r="N480" s="220">
        <v>6669</v>
      </c>
      <c r="O480" s="220">
        <v>6669</v>
      </c>
      <c r="P480" s="220">
        <v>6669</v>
      </c>
      <c r="Q480" s="220">
        <v>6669</v>
      </c>
      <c r="R480" s="220">
        <v>6669</v>
      </c>
      <c r="S480" s="220">
        <v>6669</v>
      </c>
      <c r="T480" s="220">
        <v>6669</v>
      </c>
      <c r="U480" s="220">
        <v>6669</v>
      </c>
      <c r="V480" s="220">
        <v>6668</v>
      </c>
      <c r="W480" s="220">
        <v>6668</v>
      </c>
      <c r="X480" s="220">
        <v>6668</v>
      </c>
      <c r="Y480" s="220">
        <v>6668</v>
      </c>
      <c r="Z480" s="220">
        <v>6668</v>
      </c>
      <c r="AA480" s="220">
        <v>6668</v>
      </c>
      <c r="AB480" s="220">
        <v>6645</v>
      </c>
      <c r="AC480" s="220">
        <v>6645</v>
      </c>
      <c r="AD480" s="220">
        <v>6645</v>
      </c>
      <c r="AE480" s="220">
        <v>6644</v>
      </c>
      <c r="AF480" s="220">
        <v>6644</v>
      </c>
      <c r="AG480" s="220">
        <v>6644</v>
      </c>
      <c r="AH480" s="220">
        <v>6644</v>
      </c>
      <c r="AI480" s="220">
        <v>6644</v>
      </c>
      <c r="AJ480" s="220">
        <v>6644</v>
      </c>
      <c r="AK480" s="220">
        <v>6644</v>
      </c>
      <c r="AL480" s="220">
        <v>6644</v>
      </c>
      <c r="AM480" s="220">
        <v>6644</v>
      </c>
      <c r="AN480" s="220">
        <v>6644</v>
      </c>
      <c r="AO480" s="220">
        <v>6644</v>
      </c>
      <c r="AP480" s="220">
        <v>6644</v>
      </c>
      <c r="AQ480" s="220">
        <v>6644</v>
      </c>
      <c r="AR480" s="220">
        <v>6644</v>
      </c>
      <c r="AS480" s="220">
        <v>6644</v>
      </c>
      <c r="AT480" s="220">
        <v>6644</v>
      </c>
      <c r="AU480" s="220">
        <v>6644</v>
      </c>
      <c r="AV480" s="220">
        <v>6644</v>
      </c>
      <c r="AW480" s="220">
        <v>6644</v>
      </c>
      <c r="AX480" s="220">
        <v>6644</v>
      </c>
      <c r="AY480" s="220">
        <v>6644</v>
      </c>
      <c r="AZ480" s="220">
        <v>6644</v>
      </c>
      <c r="BA480" s="220">
        <v>6644</v>
      </c>
      <c r="BB480" s="220">
        <v>6644</v>
      </c>
      <c r="BC480" s="220">
        <v>6644</v>
      </c>
      <c r="BD480" s="220">
        <v>6644</v>
      </c>
      <c r="BE480" s="220">
        <v>6644</v>
      </c>
      <c r="BF480" s="220">
        <v>6644</v>
      </c>
      <c r="BG480" s="220">
        <v>6644</v>
      </c>
      <c r="BH480" s="220">
        <v>6644</v>
      </c>
      <c r="BI480" s="220">
        <v>6644</v>
      </c>
      <c r="BJ480" s="220">
        <v>6644</v>
      </c>
      <c r="BK480" s="220">
        <v>6644</v>
      </c>
      <c r="BL480" s="220">
        <v>6644</v>
      </c>
      <c r="BM480" s="220">
        <v>6644</v>
      </c>
      <c r="BN480" s="220">
        <v>6644</v>
      </c>
      <c r="BO480" s="220">
        <v>6644</v>
      </c>
      <c r="BP480" s="220">
        <v>6644</v>
      </c>
      <c r="BQ480" s="220">
        <v>6644</v>
      </c>
      <c r="BR480" s="220">
        <v>6644</v>
      </c>
      <c r="BS480" s="220">
        <v>6644</v>
      </c>
      <c r="BT480" s="220">
        <v>6644</v>
      </c>
      <c r="BU480" s="220">
        <v>6644</v>
      </c>
      <c r="BV480" s="220">
        <v>6644</v>
      </c>
      <c r="BW480" s="220">
        <v>6644</v>
      </c>
      <c r="BX480" s="220">
        <v>6644</v>
      </c>
      <c r="BY480" s="220">
        <v>6644</v>
      </c>
      <c r="BZ480" s="220">
        <v>6644</v>
      </c>
      <c r="CA480" s="220">
        <v>6644</v>
      </c>
      <c r="CB480" s="220">
        <v>6644</v>
      </c>
      <c r="CC480" s="220">
        <v>6644</v>
      </c>
      <c r="CD480" s="220">
        <v>6644</v>
      </c>
      <c r="CE480" s="220">
        <v>6644</v>
      </c>
      <c r="CF480" s="220">
        <v>6644</v>
      </c>
      <c r="CG480" s="220">
        <v>6644</v>
      </c>
      <c r="CH480" s="220">
        <v>6644</v>
      </c>
      <c r="CI480" s="220">
        <v>6644</v>
      </c>
      <c r="CJ480" s="220">
        <v>6644</v>
      </c>
      <c r="CK480" s="220">
        <v>6644</v>
      </c>
      <c r="CL480" s="220">
        <v>6644</v>
      </c>
      <c r="CM480" s="220">
        <v>6644</v>
      </c>
      <c r="CN480" s="220">
        <v>6644</v>
      </c>
      <c r="CO480" s="220">
        <v>6644</v>
      </c>
      <c r="CP480" s="220">
        <v>6644</v>
      </c>
      <c r="CQ480" s="220">
        <v>6644</v>
      </c>
      <c r="CR480" s="220">
        <v>6644</v>
      </c>
      <c r="CS480" s="220">
        <v>6644</v>
      </c>
      <c r="CT480" s="220">
        <v>6644</v>
      </c>
      <c r="CU480" s="220">
        <v>6644</v>
      </c>
      <c r="CV480" s="220">
        <v>6644</v>
      </c>
      <c r="CW480" s="220">
        <v>6644</v>
      </c>
      <c r="CX480" s="220">
        <v>6644</v>
      </c>
      <c r="CY480" s="220">
        <v>6644</v>
      </c>
      <c r="CZ480" s="220">
        <v>6644</v>
      </c>
      <c r="DA480" s="220">
        <v>6644</v>
      </c>
      <c r="DB480" s="220">
        <v>6644</v>
      </c>
      <c r="DC480" s="220">
        <v>6644</v>
      </c>
      <c r="DD480" s="220">
        <v>6644</v>
      </c>
      <c r="DE480" s="220">
        <v>6644</v>
      </c>
      <c r="DF480" s="220">
        <v>6644</v>
      </c>
      <c r="DG480" s="220">
        <v>6644</v>
      </c>
      <c r="DH480" s="220">
        <v>6644</v>
      </c>
      <c r="DI480" s="220">
        <v>6644</v>
      </c>
      <c r="DJ480" s="220">
        <v>6644</v>
      </c>
      <c r="DK480" s="220">
        <v>6644</v>
      </c>
      <c r="DL480" s="220">
        <v>6644</v>
      </c>
      <c r="DM480" s="220">
        <v>6644</v>
      </c>
      <c r="DN480" s="220">
        <v>6644</v>
      </c>
      <c r="DO480" s="220">
        <v>6644</v>
      </c>
      <c r="DP480" s="220">
        <v>6644</v>
      </c>
      <c r="DQ480" s="220">
        <v>6644</v>
      </c>
      <c r="DR480" s="220">
        <v>6644</v>
      </c>
      <c r="DS480" s="220">
        <v>6644</v>
      </c>
      <c r="DT480" s="220">
        <v>6625</v>
      </c>
      <c r="DU480" s="220">
        <v>6625</v>
      </c>
      <c r="DV480" s="220">
        <v>6625</v>
      </c>
      <c r="DW480" s="220">
        <v>6635</v>
      </c>
      <c r="DX480" s="220">
        <v>6635</v>
      </c>
      <c r="DY480" s="220">
        <v>6628</v>
      </c>
      <c r="DZ480" s="220">
        <v>6628</v>
      </c>
      <c r="EA480" s="220">
        <v>6622</v>
      </c>
      <c r="EB480" s="220">
        <v>6622</v>
      </c>
      <c r="EC480" s="220">
        <v>6622</v>
      </c>
      <c r="ED480" s="220">
        <v>6622</v>
      </c>
      <c r="EE480" s="220">
        <v>6622</v>
      </c>
      <c r="EF480" s="220">
        <v>6622</v>
      </c>
      <c r="EG480" s="220">
        <v>6622</v>
      </c>
      <c r="EH480" s="220">
        <v>6622</v>
      </c>
      <c r="EI480" s="220">
        <v>6622</v>
      </c>
      <c r="EJ480" s="220">
        <v>6622</v>
      </c>
      <c r="EK480" s="220">
        <v>6622</v>
      </c>
      <c r="EL480" s="220">
        <v>6622</v>
      </c>
      <c r="EM480" s="220">
        <v>6622</v>
      </c>
      <c r="EN480" s="242">
        <v>6622</v>
      </c>
      <c r="EO480" s="232">
        <v>6622</v>
      </c>
      <c r="EP480" s="227">
        <v>6622</v>
      </c>
      <c r="EQ480" s="154">
        <v>6622</v>
      </c>
      <c r="ER480" s="154">
        <v>6622</v>
      </c>
      <c r="ES480" s="154">
        <v>6622</v>
      </c>
      <c r="ET480" s="154">
        <v>6622</v>
      </c>
      <c r="EU480" s="154">
        <v>6622</v>
      </c>
      <c r="EV480" s="166">
        <v>6622</v>
      </c>
      <c r="EW480" s="154">
        <v>6622</v>
      </c>
      <c r="EX480" s="154">
        <v>6622</v>
      </c>
      <c r="EY480" s="154">
        <v>6622</v>
      </c>
      <c r="EZ480" s="154">
        <v>6622</v>
      </c>
      <c r="FA480" s="154">
        <v>6622</v>
      </c>
      <c r="FB480" s="166">
        <v>6622</v>
      </c>
      <c r="FC480" s="166">
        <v>6622</v>
      </c>
      <c r="FD480" s="154">
        <v>6622</v>
      </c>
      <c r="FE480" s="166">
        <v>6622</v>
      </c>
      <c r="FF480" s="154">
        <v>6622</v>
      </c>
      <c r="FG480" s="154">
        <v>6622</v>
      </c>
      <c r="FH480" s="154">
        <v>6622</v>
      </c>
      <c r="FI480" s="166">
        <v>6622</v>
      </c>
      <c r="FJ480" s="166">
        <v>6622</v>
      </c>
      <c r="FK480" s="166">
        <v>6622</v>
      </c>
      <c r="FL480" s="166">
        <v>6622</v>
      </c>
      <c r="FM480" s="166">
        <v>6622</v>
      </c>
      <c r="FN480" s="166">
        <v>6622</v>
      </c>
      <c r="FO480" s="166">
        <v>6622</v>
      </c>
      <c r="FP480" s="166">
        <v>6622</v>
      </c>
      <c r="FQ480" s="166">
        <v>6622</v>
      </c>
      <c r="FR480" s="166">
        <v>6622</v>
      </c>
      <c r="FS480" s="166">
        <v>6622</v>
      </c>
      <c r="FT480" s="166">
        <v>6622</v>
      </c>
      <c r="FU480" s="166">
        <v>6622</v>
      </c>
      <c r="FV480" s="166">
        <v>6622</v>
      </c>
      <c r="FW480" s="166">
        <v>6622</v>
      </c>
      <c r="FX480" s="166">
        <v>6622</v>
      </c>
      <c r="FY480" s="154">
        <v>6622</v>
      </c>
      <c r="FZ480" s="154">
        <v>6622</v>
      </c>
      <c r="GA480" s="154">
        <v>6622</v>
      </c>
      <c r="GB480" s="154">
        <v>6622</v>
      </c>
      <c r="GC480" s="154">
        <v>6622</v>
      </c>
      <c r="GD480" s="154">
        <v>6622</v>
      </c>
      <c r="GE480" s="154">
        <v>6622</v>
      </c>
      <c r="GF480" s="154">
        <v>6622</v>
      </c>
      <c r="GG480" s="154">
        <v>6622</v>
      </c>
      <c r="GH480" s="154">
        <v>6622</v>
      </c>
      <c r="GI480" s="154">
        <v>6622</v>
      </c>
      <c r="GJ480" s="154">
        <v>6622</v>
      </c>
      <c r="GK480" s="154">
        <v>6622</v>
      </c>
      <c r="GL480" s="154">
        <v>6622</v>
      </c>
      <c r="GM480" s="154">
        <v>6623</v>
      </c>
      <c r="GN480" s="154">
        <v>6623</v>
      </c>
      <c r="GO480" s="154">
        <v>6623</v>
      </c>
      <c r="GP480" s="154">
        <v>6623</v>
      </c>
      <c r="GQ480" s="154">
        <v>6623</v>
      </c>
      <c r="GR480" s="154">
        <v>6623</v>
      </c>
      <c r="GS480" s="154">
        <v>6623</v>
      </c>
      <c r="GT480" s="166">
        <v>6623</v>
      </c>
      <c r="GU480" s="166">
        <v>6623</v>
      </c>
      <c r="GV480" s="166">
        <v>6623</v>
      </c>
      <c r="GW480" s="166">
        <v>6623</v>
      </c>
      <c r="GX480" s="166">
        <v>6623</v>
      </c>
      <c r="GY480" s="166">
        <v>6623</v>
      </c>
      <c r="GZ480" s="166">
        <v>6623</v>
      </c>
      <c r="HA480" s="166">
        <v>6623</v>
      </c>
      <c r="HB480" s="166">
        <v>6623</v>
      </c>
      <c r="HC480" s="166">
        <v>6623</v>
      </c>
      <c r="HD480" s="166">
        <v>6623</v>
      </c>
      <c r="HE480" s="166">
        <v>6623</v>
      </c>
      <c r="HF480" s="154">
        <v>6623</v>
      </c>
      <c r="HG480" s="154">
        <v>6623</v>
      </c>
      <c r="HH480" s="154">
        <v>6623</v>
      </c>
      <c r="HI480" s="154">
        <v>6623</v>
      </c>
      <c r="HJ480" s="154">
        <v>6624</v>
      </c>
      <c r="HK480" s="154">
        <v>6623</v>
      </c>
      <c r="HL480" s="154">
        <v>6623</v>
      </c>
      <c r="HM480" s="154">
        <v>6626</v>
      </c>
      <c r="HN480" s="154">
        <v>6625</v>
      </c>
      <c r="HO480" s="166">
        <v>6625</v>
      </c>
      <c r="HP480" s="154">
        <v>6625</v>
      </c>
      <c r="HQ480" s="154">
        <v>6625</v>
      </c>
      <c r="HR480" s="166">
        <v>6625</v>
      </c>
      <c r="HS480" s="154">
        <v>6625</v>
      </c>
      <c r="HT480" s="148">
        <v>6625</v>
      </c>
      <c r="HU480" s="148">
        <v>6623</v>
      </c>
      <c r="HV480" s="148">
        <v>6623</v>
      </c>
      <c r="HW480" s="166">
        <v>6623</v>
      </c>
    </row>
    <row r="481" spans="1:231">
      <c r="A481" s="145">
        <f t="shared" si="56"/>
        <v>44199</v>
      </c>
      <c r="B481" s="220">
        <f>'Age&amp;Sex by occurrence date'!$DWO22</f>
        <v>7832</v>
      </c>
      <c r="C481" s="220">
        <v>6605</v>
      </c>
      <c r="D481" s="220">
        <v>6605</v>
      </c>
      <c r="E481" s="220">
        <v>6605</v>
      </c>
      <c r="F481" s="220">
        <v>6605</v>
      </c>
      <c r="G481" s="220">
        <v>6605</v>
      </c>
      <c r="H481" s="220">
        <v>6605</v>
      </c>
      <c r="I481" s="220">
        <v>6605</v>
      </c>
      <c r="J481" s="220">
        <v>6605</v>
      </c>
      <c r="K481" s="220">
        <v>6605</v>
      </c>
      <c r="L481" s="220">
        <v>6605</v>
      </c>
      <c r="M481" s="220">
        <v>6605</v>
      </c>
      <c r="N481" s="220">
        <v>6605</v>
      </c>
      <c r="O481" s="220">
        <v>6605</v>
      </c>
      <c r="P481" s="220">
        <v>6605</v>
      </c>
      <c r="Q481" s="220">
        <v>6605</v>
      </c>
      <c r="R481" s="220">
        <v>6605</v>
      </c>
      <c r="S481" s="220">
        <v>6605</v>
      </c>
      <c r="T481" s="220">
        <v>6605</v>
      </c>
      <c r="U481" s="220">
        <v>6605</v>
      </c>
      <c r="V481" s="220">
        <v>6604</v>
      </c>
      <c r="W481" s="220">
        <v>6604</v>
      </c>
      <c r="X481" s="220">
        <v>6604</v>
      </c>
      <c r="Y481" s="220">
        <v>6604</v>
      </c>
      <c r="Z481" s="220">
        <v>6604</v>
      </c>
      <c r="AA481" s="220">
        <v>6604</v>
      </c>
      <c r="AB481" s="220">
        <v>6581</v>
      </c>
      <c r="AC481" s="220">
        <v>6581</v>
      </c>
      <c r="AD481" s="220">
        <v>6581</v>
      </c>
      <c r="AE481" s="220">
        <v>6580</v>
      </c>
      <c r="AF481" s="220">
        <v>6580</v>
      </c>
      <c r="AG481" s="220">
        <v>6580</v>
      </c>
      <c r="AH481" s="220">
        <v>6580</v>
      </c>
      <c r="AI481" s="220">
        <v>6580</v>
      </c>
      <c r="AJ481" s="220">
        <v>6580</v>
      </c>
      <c r="AK481" s="220">
        <v>6580</v>
      </c>
      <c r="AL481" s="220">
        <v>6580</v>
      </c>
      <c r="AM481" s="220">
        <v>6580</v>
      </c>
      <c r="AN481" s="220">
        <v>6580</v>
      </c>
      <c r="AO481" s="220">
        <v>6580</v>
      </c>
      <c r="AP481" s="220">
        <v>6580</v>
      </c>
      <c r="AQ481" s="220">
        <v>6580</v>
      </c>
      <c r="AR481" s="220">
        <v>6580</v>
      </c>
      <c r="AS481" s="220">
        <v>6580</v>
      </c>
      <c r="AT481" s="220">
        <v>6580</v>
      </c>
      <c r="AU481" s="220">
        <v>6580</v>
      </c>
      <c r="AV481" s="220">
        <v>6580</v>
      </c>
      <c r="AW481" s="220">
        <v>6580</v>
      </c>
      <c r="AX481" s="220">
        <v>6580</v>
      </c>
      <c r="AY481" s="220">
        <v>6580</v>
      </c>
      <c r="AZ481" s="220">
        <v>6580</v>
      </c>
      <c r="BA481" s="220">
        <v>6580</v>
      </c>
      <c r="BB481" s="220">
        <v>6580</v>
      </c>
      <c r="BC481" s="220">
        <v>6580</v>
      </c>
      <c r="BD481" s="220">
        <v>6580</v>
      </c>
      <c r="BE481" s="220">
        <v>6580</v>
      </c>
      <c r="BF481" s="220">
        <v>6580</v>
      </c>
      <c r="BG481" s="220">
        <v>6580</v>
      </c>
      <c r="BH481" s="220">
        <v>6580</v>
      </c>
      <c r="BI481" s="220">
        <v>6580</v>
      </c>
      <c r="BJ481" s="220">
        <v>6580</v>
      </c>
      <c r="BK481" s="220">
        <v>6580</v>
      </c>
      <c r="BL481" s="220">
        <v>6580</v>
      </c>
      <c r="BM481" s="220">
        <v>6580</v>
      </c>
      <c r="BN481" s="220">
        <v>6580</v>
      </c>
      <c r="BO481" s="220">
        <v>6580</v>
      </c>
      <c r="BP481" s="220">
        <v>6580</v>
      </c>
      <c r="BQ481" s="220">
        <v>6580</v>
      </c>
      <c r="BR481" s="220">
        <v>6580</v>
      </c>
      <c r="BS481" s="220">
        <v>6580</v>
      </c>
      <c r="BT481" s="220">
        <v>6580</v>
      </c>
      <c r="BU481" s="220">
        <v>6580</v>
      </c>
      <c r="BV481" s="220">
        <v>6580</v>
      </c>
      <c r="BW481" s="220">
        <v>6580</v>
      </c>
      <c r="BX481" s="220">
        <v>6580</v>
      </c>
      <c r="BY481" s="220">
        <v>6580</v>
      </c>
      <c r="BZ481" s="220">
        <v>6580</v>
      </c>
      <c r="CA481" s="220">
        <v>6580</v>
      </c>
      <c r="CB481" s="220">
        <v>6580</v>
      </c>
      <c r="CC481" s="220">
        <v>6580</v>
      </c>
      <c r="CD481" s="220">
        <v>6580</v>
      </c>
      <c r="CE481" s="220">
        <v>6580</v>
      </c>
      <c r="CF481" s="220">
        <v>6580</v>
      </c>
      <c r="CG481" s="220">
        <v>6580</v>
      </c>
      <c r="CH481" s="220">
        <v>6580</v>
      </c>
      <c r="CI481" s="220">
        <v>6580</v>
      </c>
      <c r="CJ481" s="220">
        <v>6580</v>
      </c>
      <c r="CK481" s="220">
        <v>6580</v>
      </c>
      <c r="CL481" s="220">
        <v>6580</v>
      </c>
      <c r="CM481" s="220">
        <v>6580</v>
      </c>
      <c r="CN481" s="220">
        <v>6580</v>
      </c>
      <c r="CO481" s="220">
        <v>6580</v>
      </c>
      <c r="CP481" s="220">
        <v>6580</v>
      </c>
      <c r="CQ481" s="220">
        <v>6580</v>
      </c>
      <c r="CR481" s="220">
        <v>6580</v>
      </c>
      <c r="CS481" s="220">
        <v>6580</v>
      </c>
      <c r="CT481" s="220">
        <v>6580</v>
      </c>
      <c r="CU481" s="220">
        <v>6580</v>
      </c>
      <c r="CV481" s="220">
        <v>6580</v>
      </c>
      <c r="CW481" s="220">
        <v>6580</v>
      </c>
      <c r="CX481" s="220">
        <v>6580</v>
      </c>
      <c r="CY481" s="220">
        <v>6580</v>
      </c>
      <c r="CZ481" s="220">
        <v>6580</v>
      </c>
      <c r="DA481" s="220">
        <v>6580</v>
      </c>
      <c r="DB481" s="220">
        <v>6580</v>
      </c>
      <c r="DC481" s="220">
        <v>6580</v>
      </c>
      <c r="DD481" s="220">
        <v>6580</v>
      </c>
      <c r="DE481" s="220">
        <v>6580</v>
      </c>
      <c r="DF481" s="220">
        <v>6580</v>
      </c>
      <c r="DG481" s="220">
        <v>6580</v>
      </c>
      <c r="DH481" s="220">
        <v>6580</v>
      </c>
      <c r="DI481" s="220">
        <v>6580</v>
      </c>
      <c r="DJ481" s="220">
        <v>6580</v>
      </c>
      <c r="DK481" s="220">
        <v>6580</v>
      </c>
      <c r="DL481" s="220">
        <v>6580</v>
      </c>
      <c r="DM481" s="220">
        <v>6580</v>
      </c>
      <c r="DN481" s="220">
        <v>6580</v>
      </c>
      <c r="DO481" s="220">
        <v>6580</v>
      </c>
      <c r="DP481" s="220">
        <v>6580</v>
      </c>
      <c r="DQ481" s="220">
        <v>6580</v>
      </c>
      <c r="DR481" s="220">
        <v>6580</v>
      </c>
      <c r="DS481" s="220">
        <v>6580</v>
      </c>
      <c r="DT481" s="220">
        <v>6561</v>
      </c>
      <c r="DU481" s="220">
        <v>6561</v>
      </c>
      <c r="DV481" s="220">
        <v>6561</v>
      </c>
      <c r="DW481" s="220">
        <v>6571</v>
      </c>
      <c r="DX481" s="220">
        <v>6571</v>
      </c>
      <c r="DY481" s="220">
        <v>6564</v>
      </c>
      <c r="DZ481" s="220">
        <v>6564</v>
      </c>
      <c r="EA481" s="220">
        <v>6558</v>
      </c>
      <c r="EB481" s="220">
        <v>6558</v>
      </c>
      <c r="EC481" s="220">
        <v>6558</v>
      </c>
      <c r="ED481" s="220">
        <v>6558</v>
      </c>
      <c r="EE481" s="220">
        <v>6558</v>
      </c>
      <c r="EF481" s="220">
        <v>6558</v>
      </c>
      <c r="EG481" s="220">
        <v>6558</v>
      </c>
      <c r="EH481" s="220">
        <v>6558</v>
      </c>
      <c r="EI481" s="220">
        <v>6558</v>
      </c>
      <c r="EJ481" s="220">
        <v>6558</v>
      </c>
      <c r="EK481" s="220">
        <v>6558</v>
      </c>
      <c r="EL481" s="220">
        <v>6558</v>
      </c>
      <c r="EM481" s="220">
        <v>6558</v>
      </c>
      <c r="EN481" s="242">
        <v>6558</v>
      </c>
      <c r="EO481" s="232">
        <v>6558</v>
      </c>
      <c r="EP481" s="227">
        <v>6558</v>
      </c>
      <c r="EQ481" s="154">
        <v>6558</v>
      </c>
      <c r="ER481" s="154">
        <v>6558</v>
      </c>
      <c r="ES481" s="154">
        <v>6558</v>
      </c>
      <c r="ET481" s="154">
        <v>6558</v>
      </c>
      <c r="EU481" s="154">
        <v>6558</v>
      </c>
      <c r="EV481" s="154">
        <v>6558</v>
      </c>
      <c r="EW481" s="154">
        <v>6558</v>
      </c>
      <c r="EX481" s="154">
        <v>6558</v>
      </c>
      <c r="EY481" s="154">
        <v>6558</v>
      </c>
      <c r="EZ481" s="154">
        <v>6558</v>
      </c>
      <c r="FA481" s="154">
        <v>6558</v>
      </c>
      <c r="FB481" s="154">
        <v>6558</v>
      </c>
      <c r="FC481" s="166">
        <v>6558</v>
      </c>
      <c r="FD481" s="166">
        <v>6558</v>
      </c>
      <c r="FE481" s="154">
        <v>6558</v>
      </c>
      <c r="FF481" s="154">
        <v>6558</v>
      </c>
      <c r="FG481" s="154">
        <v>6558</v>
      </c>
      <c r="FH481" s="166">
        <v>6558</v>
      </c>
      <c r="FI481" s="166">
        <v>6558</v>
      </c>
      <c r="FJ481" s="166">
        <v>6558</v>
      </c>
      <c r="FK481" s="154">
        <v>6558</v>
      </c>
      <c r="FL481" s="154">
        <v>6558</v>
      </c>
      <c r="FM481" s="154">
        <v>6558</v>
      </c>
      <c r="FN481" s="154">
        <v>6558</v>
      </c>
      <c r="FO481" s="154">
        <v>6558</v>
      </c>
      <c r="FP481" s="154">
        <v>6558</v>
      </c>
      <c r="FQ481" s="154">
        <v>6558</v>
      </c>
      <c r="FR481" s="166">
        <v>6558</v>
      </c>
      <c r="FS481" s="166">
        <v>6558</v>
      </c>
      <c r="FT481" s="166">
        <v>6558</v>
      </c>
      <c r="FU481" s="166">
        <v>6558</v>
      </c>
      <c r="FV481" s="166">
        <v>6558</v>
      </c>
      <c r="FW481" s="166">
        <v>6558</v>
      </c>
      <c r="FX481" s="166">
        <v>6558</v>
      </c>
      <c r="FY481" s="166">
        <v>6558</v>
      </c>
      <c r="FZ481" s="166">
        <v>6558</v>
      </c>
      <c r="GA481" s="166">
        <v>6558</v>
      </c>
      <c r="GB481" s="166">
        <v>6558</v>
      </c>
      <c r="GC481" s="166">
        <v>6558</v>
      </c>
      <c r="GD481" s="166">
        <v>6558</v>
      </c>
      <c r="GE481" s="166">
        <v>6558</v>
      </c>
      <c r="GF481" s="166">
        <v>6558</v>
      </c>
      <c r="GG481" s="166">
        <v>6558</v>
      </c>
      <c r="GH481" s="166">
        <v>6558</v>
      </c>
      <c r="GI481" s="166">
        <v>6558</v>
      </c>
      <c r="GJ481" s="166">
        <v>6558</v>
      </c>
      <c r="GK481" s="154">
        <v>6558</v>
      </c>
      <c r="GL481" s="154">
        <v>6558</v>
      </c>
      <c r="GM481" s="154">
        <v>6559</v>
      </c>
      <c r="GN481" s="154">
        <v>6559</v>
      </c>
      <c r="GO481" s="154">
        <v>6559</v>
      </c>
      <c r="GP481" s="154">
        <v>6559</v>
      </c>
      <c r="GQ481" s="154">
        <v>6559</v>
      </c>
      <c r="GR481" s="154">
        <v>6559</v>
      </c>
      <c r="GS481" s="154">
        <v>6559</v>
      </c>
      <c r="GT481" s="166">
        <v>6559</v>
      </c>
      <c r="GU481" s="166">
        <v>6559</v>
      </c>
      <c r="GV481" s="166">
        <v>6559</v>
      </c>
      <c r="GW481" s="166">
        <v>6559</v>
      </c>
      <c r="GX481" s="166">
        <v>6559</v>
      </c>
      <c r="GY481" s="154">
        <v>6559</v>
      </c>
      <c r="GZ481" s="154">
        <v>6559</v>
      </c>
      <c r="HA481" s="154">
        <v>6559</v>
      </c>
      <c r="HB481" s="154">
        <v>6559</v>
      </c>
      <c r="HC481" s="154">
        <v>6559</v>
      </c>
      <c r="HD481" s="154">
        <v>6559</v>
      </c>
      <c r="HE481" s="154">
        <v>6559</v>
      </c>
      <c r="HF481" s="154">
        <v>6559</v>
      </c>
      <c r="HG481" s="154">
        <v>6559</v>
      </c>
      <c r="HH481" s="154">
        <v>6559</v>
      </c>
      <c r="HI481" s="154">
        <v>6559</v>
      </c>
      <c r="HJ481" s="154">
        <v>6560</v>
      </c>
      <c r="HK481" s="154">
        <v>6559</v>
      </c>
      <c r="HL481" s="154">
        <v>6559</v>
      </c>
      <c r="HM481" s="154">
        <v>6562</v>
      </c>
      <c r="HN481" s="154">
        <v>6561</v>
      </c>
      <c r="HO481" s="166">
        <v>6561</v>
      </c>
      <c r="HP481" s="154">
        <v>6561</v>
      </c>
      <c r="HQ481" s="154">
        <v>6561</v>
      </c>
      <c r="HR481" s="166">
        <v>6561</v>
      </c>
      <c r="HS481" s="154">
        <v>6561</v>
      </c>
      <c r="HT481" s="148">
        <v>6561</v>
      </c>
      <c r="HU481" s="148">
        <v>6559</v>
      </c>
      <c r="HV481" s="148">
        <v>6559</v>
      </c>
      <c r="HW481" s="166">
        <v>6559</v>
      </c>
    </row>
    <row r="482" spans="1:231">
      <c r="A482" s="145">
        <f t="shared" si="56"/>
        <v>44198</v>
      </c>
      <c r="B482" s="220">
        <f>'Age&amp;Sex by occurrence date'!$DWV22</f>
        <v>7775</v>
      </c>
      <c r="C482" s="220">
        <v>6560</v>
      </c>
      <c r="D482" s="220">
        <v>6560</v>
      </c>
      <c r="E482" s="220">
        <v>6560</v>
      </c>
      <c r="F482" s="220">
        <v>6560</v>
      </c>
      <c r="G482" s="220">
        <v>6560</v>
      </c>
      <c r="H482" s="220">
        <v>6560</v>
      </c>
      <c r="I482" s="220">
        <v>6560</v>
      </c>
      <c r="J482" s="220">
        <v>6560</v>
      </c>
      <c r="K482" s="220">
        <v>6560</v>
      </c>
      <c r="L482" s="220">
        <v>6560</v>
      </c>
      <c r="M482" s="220">
        <v>6560</v>
      </c>
      <c r="N482" s="220">
        <v>6560</v>
      </c>
      <c r="O482" s="220">
        <v>6560</v>
      </c>
      <c r="P482" s="220">
        <v>6560</v>
      </c>
      <c r="Q482" s="220">
        <v>6560</v>
      </c>
      <c r="R482" s="220">
        <v>6560</v>
      </c>
      <c r="S482" s="220">
        <v>6560</v>
      </c>
      <c r="T482" s="220">
        <v>6560</v>
      </c>
      <c r="U482" s="220">
        <v>6560</v>
      </c>
      <c r="V482" s="220">
        <v>6559</v>
      </c>
      <c r="W482" s="220">
        <v>6559</v>
      </c>
      <c r="X482" s="220">
        <v>6559</v>
      </c>
      <c r="Y482" s="220">
        <v>6559</v>
      </c>
      <c r="Z482" s="220">
        <v>6559</v>
      </c>
      <c r="AA482" s="220">
        <v>6559</v>
      </c>
      <c r="AB482" s="220">
        <v>6536</v>
      </c>
      <c r="AC482" s="220">
        <v>6536</v>
      </c>
      <c r="AD482" s="220">
        <v>6536</v>
      </c>
      <c r="AE482" s="220">
        <v>6535</v>
      </c>
      <c r="AF482" s="220">
        <v>6535</v>
      </c>
      <c r="AG482" s="220">
        <v>6535</v>
      </c>
      <c r="AH482" s="220">
        <v>6535</v>
      </c>
      <c r="AI482" s="220">
        <v>6535</v>
      </c>
      <c r="AJ482" s="220">
        <v>6535</v>
      </c>
      <c r="AK482" s="220">
        <v>6535</v>
      </c>
      <c r="AL482" s="220">
        <v>6535</v>
      </c>
      <c r="AM482" s="220">
        <v>6535</v>
      </c>
      <c r="AN482" s="220">
        <v>6535</v>
      </c>
      <c r="AO482" s="220">
        <v>6535</v>
      </c>
      <c r="AP482" s="220">
        <v>6535</v>
      </c>
      <c r="AQ482" s="220">
        <v>6535</v>
      </c>
      <c r="AR482" s="220">
        <v>6535</v>
      </c>
      <c r="AS482" s="220">
        <v>6535</v>
      </c>
      <c r="AT482" s="220">
        <v>6535</v>
      </c>
      <c r="AU482" s="220">
        <v>6535</v>
      </c>
      <c r="AV482" s="220">
        <v>6535</v>
      </c>
      <c r="AW482" s="220">
        <v>6535</v>
      </c>
      <c r="AX482" s="220">
        <v>6535</v>
      </c>
      <c r="AY482" s="220">
        <v>6535</v>
      </c>
      <c r="AZ482" s="220">
        <v>6535</v>
      </c>
      <c r="BA482" s="220">
        <v>6535</v>
      </c>
      <c r="BB482" s="220">
        <v>6535</v>
      </c>
      <c r="BC482" s="220">
        <v>6535</v>
      </c>
      <c r="BD482" s="220">
        <v>6535</v>
      </c>
      <c r="BE482" s="220">
        <v>6535</v>
      </c>
      <c r="BF482" s="220">
        <v>6535</v>
      </c>
      <c r="BG482" s="220">
        <v>6535</v>
      </c>
      <c r="BH482" s="220">
        <v>6535</v>
      </c>
      <c r="BI482" s="220">
        <v>6535</v>
      </c>
      <c r="BJ482" s="220">
        <v>6535</v>
      </c>
      <c r="BK482" s="220">
        <v>6535</v>
      </c>
      <c r="BL482" s="220">
        <v>6535</v>
      </c>
      <c r="BM482" s="220">
        <v>6535</v>
      </c>
      <c r="BN482" s="220">
        <v>6535</v>
      </c>
      <c r="BO482" s="220">
        <v>6535</v>
      </c>
      <c r="BP482" s="220">
        <v>6535</v>
      </c>
      <c r="BQ482" s="220">
        <v>6535</v>
      </c>
      <c r="BR482" s="220">
        <v>6535</v>
      </c>
      <c r="BS482" s="220">
        <v>6535</v>
      </c>
      <c r="BT482" s="220">
        <v>6535</v>
      </c>
      <c r="BU482" s="220">
        <v>6535</v>
      </c>
      <c r="BV482" s="220">
        <v>6535</v>
      </c>
      <c r="BW482" s="220">
        <v>6535</v>
      </c>
      <c r="BX482" s="220">
        <v>6535</v>
      </c>
      <c r="BY482" s="220">
        <v>6535</v>
      </c>
      <c r="BZ482" s="220">
        <v>6535</v>
      </c>
      <c r="CA482" s="220">
        <v>6535</v>
      </c>
      <c r="CB482" s="220">
        <v>6535</v>
      </c>
      <c r="CC482" s="220">
        <v>6535</v>
      </c>
      <c r="CD482" s="220">
        <v>6535</v>
      </c>
      <c r="CE482" s="220">
        <v>6535</v>
      </c>
      <c r="CF482" s="220">
        <v>6535</v>
      </c>
      <c r="CG482" s="220">
        <v>6535</v>
      </c>
      <c r="CH482" s="220">
        <v>6535</v>
      </c>
      <c r="CI482" s="220">
        <v>6535</v>
      </c>
      <c r="CJ482" s="220">
        <v>6535</v>
      </c>
      <c r="CK482" s="220">
        <v>6535</v>
      </c>
      <c r="CL482" s="220">
        <v>6535</v>
      </c>
      <c r="CM482" s="220">
        <v>6535</v>
      </c>
      <c r="CN482" s="220">
        <v>6535</v>
      </c>
      <c r="CO482" s="220">
        <v>6535</v>
      </c>
      <c r="CP482" s="220">
        <v>6535</v>
      </c>
      <c r="CQ482" s="220">
        <v>6535</v>
      </c>
      <c r="CR482" s="220">
        <v>6535</v>
      </c>
      <c r="CS482" s="220">
        <v>6535</v>
      </c>
      <c r="CT482" s="220">
        <v>6535</v>
      </c>
      <c r="CU482" s="220">
        <v>6535</v>
      </c>
      <c r="CV482" s="220">
        <v>6535</v>
      </c>
      <c r="CW482" s="220">
        <v>6535</v>
      </c>
      <c r="CX482" s="220">
        <v>6535</v>
      </c>
      <c r="CY482" s="220">
        <v>6535</v>
      </c>
      <c r="CZ482" s="220">
        <v>6535</v>
      </c>
      <c r="DA482" s="220">
        <v>6535</v>
      </c>
      <c r="DB482" s="220">
        <v>6535</v>
      </c>
      <c r="DC482" s="220">
        <v>6535</v>
      </c>
      <c r="DD482" s="220">
        <v>6535</v>
      </c>
      <c r="DE482" s="220">
        <v>6535</v>
      </c>
      <c r="DF482" s="220">
        <v>6535</v>
      </c>
      <c r="DG482" s="220">
        <v>6535</v>
      </c>
      <c r="DH482" s="220">
        <v>6535</v>
      </c>
      <c r="DI482" s="220">
        <v>6535</v>
      </c>
      <c r="DJ482" s="220">
        <v>6535</v>
      </c>
      <c r="DK482" s="220">
        <v>6535</v>
      </c>
      <c r="DL482" s="220">
        <v>6535</v>
      </c>
      <c r="DM482" s="220">
        <v>6535</v>
      </c>
      <c r="DN482" s="220">
        <v>6535</v>
      </c>
      <c r="DO482" s="220">
        <v>6535</v>
      </c>
      <c r="DP482" s="220">
        <v>6535</v>
      </c>
      <c r="DQ482" s="220">
        <v>6535</v>
      </c>
      <c r="DR482" s="220">
        <v>6535</v>
      </c>
      <c r="DS482" s="220">
        <v>6535</v>
      </c>
      <c r="DT482" s="220">
        <v>6519</v>
      </c>
      <c r="DU482" s="220">
        <v>6519</v>
      </c>
      <c r="DV482" s="220">
        <v>6519</v>
      </c>
      <c r="DW482" s="220">
        <v>6529</v>
      </c>
      <c r="DX482" s="220">
        <v>6529</v>
      </c>
      <c r="DY482" s="220">
        <v>6522</v>
      </c>
      <c r="DZ482" s="220">
        <v>6522</v>
      </c>
      <c r="EA482" s="220">
        <v>6516</v>
      </c>
      <c r="EB482" s="220">
        <v>6516</v>
      </c>
      <c r="EC482" s="220">
        <v>6516</v>
      </c>
      <c r="ED482" s="220">
        <v>6516</v>
      </c>
      <c r="EE482" s="220">
        <v>6516</v>
      </c>
      <c r="EF482" s="220">
        <v>6516</v>
      </c>
      <c r="EG482" s="220">
        <v>6516</v>
      </c>
      <c r="EH482" s="220">
        <v>6516</v>
      </c>
      <c r="EI482" s="220">
        <v>6516</v>
      </c>
      <c r="EJ482" s="220">
        <v>6516</v>
      </c>
      <c r="EK482" s="220">
        <v>6516</v>
      </c>
      <c r="EL482" s="220">
        <v>6516</v>
      </c>
      <c r="EM482" s="220">
        <v>6516</v>
      </c>
      <c r="EN482" s="242">
        <v>6516</v>
      </c>
      <c r="EO482" s="232">
        <v>6516</v>
      </c>
      <c r="EP482" s="228">
        <v>6516</v>
      </c>
      <c r="EQ482" s="166">
        <v>6516</v>
      </c>
      <c r="ER482" s="166">
        <v>6516</v>
      </c>
      <c r="ES482" s="166">
        <v>6516</v>
      </c>
      <c r="ET482" s="166">
        <v>6516</v>
      </c>
      <c r="EU482" s="166">
        <v>6516</v>
      </c>
      <c r="EV482" s="154">
        <v>6516</v>
      </c>
      <c r="EW482" s="166">
        <v>6516</v>
      </c>
      <c r="EX482" s="166">
        <v>6516</v>
      </c>
      <c r="EY482" s="166">
        <v>6516</v>
      </c>
      <c r="EZ482" s="166">
        <v>6516</v>
      </c>
      <c r="FA482" s="166">
        <v>6516</v>
      </c>
      <c r="FB482" s="154">
        <v>6516</v>
      </c>
      <c r="FC482" s="154">
        <v>6516</v>
      </c>
      <c r="FD482" s="166">
        <v>6516</v>
      </c>
      <c r="FE482" s="166">
        <v>6516</v>
      </c>
      <c r="FF482" s="166">
        <v>6516</v>
      </c>
      <c r="FG482" s="166">
        <v>6516</v>
      </c>
      <c r="FH482" s="154">
        <v>6516</v>
      </c>
      <c r="FI482" s="154">
        <v>6516</v>
      </c>
      <c r="FJ482" s="154">
        <v>6516</v>
      </c>
      <c r="FK482" s="166">
        <v>6516</v>
      </c>
      <c r="FL482" s="166">
        <v>6516</v>
      </c>
      <c r="FM482" s="166">
        <v>6516</v>
      </c>
      <c r="FN482" s="166">
        <v>6516</v>
      </c>
      <c r="FO482" s="166">
        <v>6516</v>
      </c>
      <c r="FP482" s="166">
        <v>6516</v>
      </c>
      <c r="FQ482" s="166">
        <v>6516</v>
      </c>
      <c r="FR482" s="154">
        <v>6516</v>
      </c>
      <c r="FS482" s="154">
        <v>6516</v>
      </c>
      <c r="FT482" s="154">
        <v>6516</v>
      </c>
      <c r="FU482" s="154">
        <v>6516</v>
      </c>
      <c r="FV482" s="154">
        <v>6516</v>
      </c>
      <c r="FW482" s="154">
        <v>6516</v>
      </c>
      <c r="FX482" s="154">
        <v>6516</v>
      </c>
      <c r="FY482" s="154">
        <v>6516</v>
      </c>
      <c r="FZ482" s="154">
        <v>6516</v>
      </c>
      <c r="GA482" s="154">
        <v>6516</v>
      </c>
      <c r="GB482" s="154">
        <v>6516</v>
      </c>
      <c r="GC482" s="154">
        <v>6516</v>
      </c>
      <c r="GD482" s="154">
        <v>6516</v>
      </c>
      <c r="GE482" s="154">
        <v>6516</v>
      </c>
      <c r="GF482" s="154">
        <v>6516</v>
      </c>
      <c r="GG482" s="154">
        <v>6516</v>
      </c>
      <c r="GH482" s="154">
        <v>6516</v>
      </c>
      <c r="GI482" s="154">
        <v>6516</v>
      </c>
      <c r="GJ482" s="154">
        <v>6516</v>
      </c>
      <c r="GK482" s="166">
        <v>6516</v>
      </c>
      <c r="GL482" s="166">
        <v>6516</v>
      </c>
      <c r="GM482" s="166">
        <v>6517</v>
      </c>
      <c r="GN482" s="166">
        <v>6517</v>
      </c>
      <c r="GO482" s="166">
        <v>6517</v>
      </c>
      <c r="GP482" s="166">
        <v>6517</v>
      </c>
      <c r="GQ482" s="166">
        <v>6517</v>
      </c>
      <c r="GR482" s="166">
        <v>6517</v>
      </c>
      <c r="GS482" s="166">
        <v>6517</v>
      </c>
      <c r="GT482" s="154">
        <v>6517</v>
      </c>
      <c r="GU482" s="154">
        <v>6517</v>
      </c>
      <c r="GV482" s="154">
        <v>6517</v>
      </c>
      <c r="GW482" s="154">
        <v>6517</v>
      </c>
      <c r="GX482" s="166">
        <v>6517</v>
      </c>
      <c r="GY482" s="166">
        <v>6517</v>
      </c>
      <c r="GZ482" s="166">
        <v>6517</v>
      </c>
      <c r="HA482" s="166">
        <v>6517</v>
      </c>
      <c r="HB482" s="166">
        <v>6517</v>
      </c>
      <c r="HC482" s="166">
        <v>6517</v>
      </c>
      <c r="HD482" s="166">
        <v>6517</v>
      </c>
      <c r="HE482" s="166">
        <v>6517</v>
      </c>
      <c r="HF482" s="166">
        <v>6517</v>
      </c>
      <c r="HG482" s="154">
        <v>6517</v>
      </c>
      <c r="HH482" s="154">
        <v>6517</v>
      </c>
      <c r="HI482" s="166">
        <v>6517</v>
      </c>
      <c r="HJ482" s="154">
        <v>6518</v>
      </c>
      <c r="HK482" s="154">
        <v>6517</v>
      </c>
      <c r="HL482" s="166">
        <v>6517</v>
      </c>
      <c r="HM482" s="154">
        <v>6520</v>
      </c>
      <c r="HN482" s="154">
        <v>6519</v>
      </c>
      <c r="HO482" s="166">
        <v>6519</v>
      </c>
      <c r="HP482" s="154">
        <v>6519</v>
      </c>
      <c r="HQ482" s="154">
        <v>6519</v>
      </c>
      <c r="HR482" s="166">
        <v>6519</v>
      </c>
      <c r="HS482" s="154">
        <v>6519</v>
      </c>
      <c r="HT482" s="148">
        <v>6519</v>
      </c>
      <c r="HU482" s="148">
        <v>6517</v>
      </c>
      <c r="HV482" s="148">
        <v>6517</v>
      </c>
      <c r="HW482" s="166">
        <v>6517</v>
      </c>
    </row>
    <row r="483" spans="1:231">
      <c r="A483" s="145">
        <f t="shared" si="56"/>
        <v>44197</v>
      </c>
      <c r="B483" s="220">
        <f>'Age&amp;Sex by occurrence date'!$DXC22</f>
        <v>7706</v>
      </c>
      <c r="C483" s="220">
        <v>6507</v>
      </c>
      <c r="D483" s="220">
        <v>6507</v>
      </c>
      <c r="E483" s="220">
        <v>6507</v>
      </c>
      <c r="F483" s="220">
        <v>6507</v>
      </c>
      <c r="G483" s="220">
        <v>6507</v>
      </c>
      <c r="H483" s="220">
        <v>6507</v>
      </c>
      <c r="I483" s="220">
        <v>6507</v>
      </c>
      <c r="J483" s="220">
        <v>6507</v>
      </c>
      <c r="K483" s="220">
        <v>6507</v>
      </c>
      <c r="L483" s="220">
        <v>6507</v>
      </c>
      <c r="M483" s="220">
        <v>6507</v>
      </c>
      <c r="N483" s="220">
        <v>6507</v>
      </c>
      <c r="O483" s="220">
        <v>6507</v>
      </c>
      <c r="P483" s="220">
        <v>6507</v>
      </c>
      <c r="Q483" s="220">
        <v>6507</v>
      </c>
      <c r="R483" s="220">
        <v>6507</v>
      </c>
      <c r="S483" s="220">
        <v>6507</v>
      </c>
      <c r="T483" s="220">
        <v>6507</v>
      </c>
      <c r="U483" s="220">
        <v>6507</v>
      </c>
      <c r="V483" s="220">
        <v>6506</v>
      </c>
      <c r="W483" s="220">
        <v>6506</v>
      </c>
      <c r="X483" s="220">
        <v>6506</v>
      </c>
      <c r="Y483" s="220">
        <v>6506</v>
      </c>
      <c r="Z483" s="220">
        <v>6506</v>
      </c>
      <c r="AA483" s="220">
        <v>6506</v>
      </c>
      <c r="AB483" s="220">
        <v>6483</v>
      </c>
      <c r="AC483" s="220">
        <v>6483</v>
      </c>
      <c r="AD483" s="220">
        <v>6483</v>
      </c>
      <c r="AE483" s="220">
        <v>6482</v>
      </c>
      <c r="AF483" s="220">
        <v>6482</v>
      </c>
      <c r="AG483" s="220">
        <v>6482</v>
      </c>
      <c r="AH483" s="220">
        <v>6482</v>
      </c>
      <c r="AI483" s="220">
        <v>6482</v>
      </c>
      <c r="AJ483" s="220">
        <v>6482</v>
      </c>
      <c r="AK483" s="220">
        <v>6482</v>
      </c>
      <c r="AL483" s="220">
        <v>6482</v>
      </c>
      <c r="AM483" s="220">
        <v>6482</v>
      </c>
      <c r="AN483" s="220">
        <v>6482</v>
      </c>
      <c r="AO483" s="220">
        <v>6482</v>
      </c>
      <c r="AP483" s="220">
        <v>6482</v>
      </c>
      <c r="AQ483" s="220">
        <v>6482</v>
      </c>
      <c r="AR483" s="220">
        <v>6482</v>
      </c>
      <c r="AS483" s="220">
        <v>6482</v>
      </c>
      <c r="AT483" s="220">
        <v>6482</v>
      </c>
      <c r="AU483" s="220">
        <v>6482</v>
      </c>
      <c r="AV483" s="220">
        <v>6482</v>
      </c>
      <c r="AW483" s="220">
        <v>6482</v>
      </c>
      <c r="AX483" s="220">
        <v>6482</v>
      </c>
      <c r="AY483" s="220">
        <v>6482</v>
      </c>
      <c r="AZ483" s="220">
        <v>6482</v>
      </c>
      <c r="BA483" s="220">
        <v>6482</v>
      </c>
      <c r="BB483" s="220">
        <v>6482</v>
      </c>
      <c r="BC483" s="220">
        <v>6482</v>
      </c>
      <c r="BD483" s="220">
        <v>6482</v>
      </c>
      <c r="BE483" s="220">
        <v>6482</v>
      </c>
      <c r="BF483" s="220">
        <v>6482</v>
      </c>
      <c r="BG483" s="220">
        <v>6482</v>
      </c>
      <c r="BH483" s="220">
        <v>6482</v>
      </c>
      <c r="BI483" s="220">
        <v>6482</v>
      </c>
      <c r="BJ483" s="220">
        <v>6482</v>
      </c>
      <c r="BK483" s="220">
        <v>6482</v>
      </c>
      <c r="BL483" s="220">
        <v>6482</v>
      </c>
      <c r="BM483" s="220">
        <v>6482</v>
      </c>
      <c r="BN483" s="220">
        <v>6482</v>
      </c>
      <c r="BO483" s="220">
        <v>6482</v>
      </c>
      <c r="BP483" s="220">
        <v>6482</v>
      </c>
      <c r="BQ483" s="220">
        <v>6482</v>
      </c>
      <c r="BR483" s="220">
        <v>6482</v>
      </c>
      <c r="BS483" s="220">
        <v>6482</v>
      </c>
      <c r="BT483" s="220">
        <v>6482</v>
      </c>
      <c r="BU483" s="220">
        <v>6482</v>
      </c>
      <c r="BV483" s="220">
        <v>6482</v>
      </c>
      <c r="BW483" s="220">
        <v>6482</v>
      </c>
      <c r="BX483" s="220">
        <v>6482</v>
      </c>
      <c r="BY483" s="220">
        <v>6482</v>
      </c>
      <c r="BZ483" s="220">
        <v>6482</v>
      </c>
      <c r="CA483" s="220">
        <v>6482</v>
      </c>
      <c r="CB483" s="220">
        <v>6482</v>
      </c>
      <c r="CC483" s="220">
        <v>6482</v>
      </c>
      <c r="CD483" s="220">
        <v>6482</v>
      </c>
      <c r="CE483" s="220">
        <v>6482</v>
      </c>
      <c r="CF483" s="220">
        <v>6482</v>
      </c>
      <c r="CG483" s="220">
        <v>6482</v>
      </c>
      <c r="CH483" s="220">
        <v>6482</v>
      </c>
      <c r="CI483" s="220">
        <v>6482</v>
      </c>
      <c r="CJ483" s="220">
        <v>6482</v>
      </c>
      <c r="CK483" s="220">
        <v>6482</v>
      </c>
      <c r="CL483" s="220">
        <v>6482</v>
      </c>
      <c r="CM483" s="220">
        <v>6482</v>
      </c>
      <c r="CN483" s="220">
        <v>6482</v>
      </c>
      <c r="CO483" s="220">
        <v>6482</v>
      </c>
      <c r="CP483" s="220">
        <v>6482</v>
      </c>
      <c r="CQ483" s="220">
        <v>6482</v>
      </c>
      <c r="CR483" s="220">
        <v>6482</v>
      </c>
      <c r="CS483" s="220">
        <v>6482</v>
      </c>
      <c r="CT483" s="220">
        <v>6482</v>
      </c>
      <c r="CU483" s="220">
        <v>6482</v>
      </c>
      <c r="CV483" s="220">
        <v>6482</v>
      </c>
      <c r="CW483" s="220">
        <v>6482</v>
      </c>
      <c r="CX483" s="220">
        <v>6482</v>
      </c>
      <c r="CY483" s="220">
        <v>6482</v>
      </c>
      <c r="CZ483" s="220">
        <v>6482</v>
      </c>
      <c r="DA483" s="220">
        <v>6482</v>
      </c>
      <c r="DB483" s="220">
        <v>6482</v>
      </c>
      <c r="DC483" s="220">
        <v>6482</v>
      </c>
      <c r="DD483" s="220">
        <v>6482</v>
      </c>
      <c r="DE483" s="220">
        <v>6482</v>
      </c>
      <c r="DF483" s="220">
        <v>6482</v>
      </c>
      <c r="DG483" s="220">
        <v>6482</v>
      </c>
      <c r="DH483" s="220">
        <v>6482</v>
      </c>
      <c r="DI483" s="220">
        <v>6482</v>
      </c>
      <c r="DJ483" s="220">
        <v>6482</v>
      </c>
      <c r="DK483" s="220">
        <v>6482</v>
      </c>
      <c r="DL483" s="220">
        <v>6482</v>
      </c>
      <c r="DM483" s="220">
        <v>6482</v>
      </c>
      <c r="DN483" s="220">
        <v>6482</v>
      </c>
      <c r="DO483" s="220">
        <v>6482</v>
      </c>
      <c r="DP483" s="220">
        <v>6482</v>
      </c>
      <c r="DQ483" s="220">
        <v>6482</v>
      </c>
      <c r="DR483" s="220">
        <v>6482</v>
      </c>
      <c r="DS483" s="220">
        <v>6482</v>
      </c>
      <c r="DT483" s="220">
        <v>6467</v>
      </c>
      <c r="DU483" s="220">
        <v>6467</v>
      </c>
      <c r="DV483" s="220">
        <v>6467</v>
      </c>
      <c r="DW483" s="220">
        <v>6477</v>
      </c>
      <c r="DX483" s="220">
        <v>6477</v>
      </c>
      <c r="DY483" s="220">
        <v>6470</v>
      </c>
      <c r="DZ483" s="220">
        <v>6470</v>
      </c>
      <c r="EA483" s="220">
        <v>6464</v>
      </c>
      <c r="EB483" s="220">
        <v>6464</v>
      </c>
      <c r="EC483" s="220">
        <v>6464</v>
      </c>
      <c r="ED483" s="220">
        <v>6464</v>
      </c>
      <c r="EE483" s="220">
        <v>6464</v>
      </c>
      <c r="EF483" s="220">
        <v>6464</v>
      </c>
      <c r="EG483" s="220">
        <v>6464</v>
      </c>
      <c r="EH483" s="220">
        <v>6464</v>
      </c>
      <c r="EI483" s="220">
        <v>6464</v>
      </c>
      <c r="EJ483" s="220">
        <v>6464</v>
      </c>
      <c r="EK483" s="220">
        <v>6464</v>
      </c>
      <c r="EL483" s="220">
        <v>6464</v>
      </c>
      <c r="EM483" s="220">
        <v>6464</v>
      </c>
      <c r="EN483" s="242">
        <v>6464</v>
      </c>
      <c r="EO483" s="232">
        <v>6464</v>
      </c>
      <c r="EP483" s="227">
        <v>6464</v>
      </c>
      <c r="EQ483" s="154">
        <v>6464</v>
      </c>
      <c r="ER483" s="154">
        <v>6464</v>
      </c>
      <c r="ES483" s="154">
        <v>6464</v>
      </c>
      <c r="ET483" s="154">
        <v>6464</v>
      </c>
      <c r="EU483" s="154">
        <v>6464</v>
      </c>
      <c r="EV483" s="166">
        <v>6464</v>
      </c>
      <c r="EW483" s="154">
        <v>6464</v>
      </c>
      <c r="EX483" s="154">
        <v>6464</v>
      </c>
      <c r="EY483" s="154">
        <v>6464</v>
      </c>
      <c r="EZ483" s="154">
        <v>6464</v>
      </c>
      <c r="FA483" s="154">
        <v>6464</v>
      </c>
      <c r="FB483" s="166">
        <v>6464</v>
      </c>
      <c r="FC483" s="166">
        <v>6464</v>
      </c>
      <c r="FD483" s="166">
        <v>6464</v>
      </c>
      <c r="FE483" s="166">
        <v>6464</v>
      </c>
      <c r="FF483" s="154">
        <v>6464</v>
      </c>
      <c r="FG483" s="154">
        <v>6464</v>
      </c>
      <c r="FH483" s="166">
        <v>6464</v>
      </c>
      <c r="FI483" s="154">
        <v>6464</v>
      </c>
      <c r="FJ483" s="166">
        <v>6464</v>
      </c>
      <c r="FK483" s="154">
        <v>6464</v>
      </c>
      <c r="FL483" s="154">
        <v>6464</v>
      </c>
      <c r="FM483" s="154">
        <v>6464</v>
      </c>
      <c r="FN483" s="154">
        <v>6464</v>
      </c>
      <c r="FO483" s="154">
        <v>6464</v>
      </c>
      <c r="FP483" s="154">
        <v>6464</v>
      </c>
      <c r="FQ483" s="154">
        <v>6464</v>
      </c>
      <c r="FR483" s="166">
        <v>6464</v>
      </c>
      <c r="FS483" s="166">
        <v>6464</v>
      </c>
      <c r="FT483" s="166">
        <v>6464</v>
      </c>
      <c r="FU483" s="166">
        <v>6464</v>
      </c>
      <c r="FV483" s="166">
        <v>6464</v>
      </c>
      <c r="FW483" s="166">
        <v>6464</v>
      </c>
      <c r="FX483" s="166">
        <v>6464</v>
      </c>
      <c r="FY483" s="166">
        <v>6464</v>
      </c>
      <c r="FZ483" s="166">
        <v>6464</v>
      </c>
      <c r="GA483" s="166">
        <v>6464</v>
      </c>
      <c r="GB483" s="166">
        <v>6464</v>
      </c>
      <c r="GC483" s="166">
        <v>6464</v>
      </c>
      <c r="GD483" s="166">
        <v>6464</v>
      </c>
      <c r="GE483" s="166">
        <v>6464</v>
      </c>
      <c r="GF483" s="166">
        <v>6464</v>
      </c>
      <c r="GG483" s="166">
        <v>6464</v>
      </c>
      <c r="GH483" s="166">
        <v>6464</v>
      </c>
      <c r="GI483" s="166">
        <v>6464</v>
      </c>
      <c r="GJ483" s="166">
        <v>6464</v>
      </c>
      <c r="GK483" s="166">
        <v>6464</v>
      </c>
      <c r="GL483" s="166">
        <v>6464</v>
      </c>
      <c r="GM483" s="166">
        <v>6465</v>
      </c>
      <c r="GN483" s="166">
        <v>6465</v>
      </c>
      <c r="GO483" s="166">
        <v>6465</v>
      </c>
      <c r="GP483" s="166">
        <v>6465</v>
      </c>
      <c r="GQ483" s="166">
        <v>6465</v>
      </c>
      <c r="GR483" s="166">
        <v>6465</v>
      </c>
      <c r="GS483" s="166">
        <v>6465</v>
      </c>
      <c r="GT483" s="166">
        <v>6465</v>
      </c>
      <c r="GU483" s="166">
        <v>6465</v>
      </c>
      <c r="GV483" s="166">
        <v>6465</v>
      </c>
      <c r="GW483" s="166">
        <v>6465</v>
      </c>
      <c r="GX483" s="166">
        <v>6465</v>
      </c>
      <c r="GY483" s="166">
        <v>6465</v>
      </c>
      <c r="GZ483" s="166">
        <v>6465</v>
      </c>
      <c r="HA483" s="166">
        <v>6465</v>
      </c>
      <c r="HB483" s="166">
        <v>6465</v>
      </c>
      <c r="HC483" s="166">
        <v>6465</v>
      </c>
      <c r="HD483" s="166">
        <v>6465</v>
      </c>
      <c r="HE483" s="166">
        <v>6465</v>
      </c>
      <c r="HF483" s="166">
        <v>6465</v>
      </c>
      <c r="HG483" s="154">
        <v>6465</v>
      </c>
      <c r="HH483" s="154">
        <v>6465</v>
      </c>
      <c r="HI483" s="166">
        <v>6465</v>
      </c>
      <c r="HJ483" s="154">
        <v>6466</v>
      </c>
      <c r="HK483" s="154">
        <v>6465</v>
      </c>
      <c r="HL483" s="166">
        <v>6465</v>
      </c>
      <c r="HM483" s="154">
        <v>6468</v>
      </c>
      <c r="HN483" s="154">
        <v>6467</v>
      </c>
      <c r="HO483" s="166">
        <v>6467</v>
      </c>
      <c r="HP483" s="154">
        <v>6467</v>
      </c>
      <c r="HQ483" s="154">
        <v>6467</v>
      </c>
      <c r="HR483" s="166">
        <v>6467</v>
      </c>
      <c r="HS483" s="154">
        <v>6467</v>
      </c>
      <c r="HT483" s="148">
        <v>6467</v>
      </c>
      <c r="HU483" s="148">
        <v>6465</v>
      </c>
      <c r="HV483" s="148">
        <v>6465</v>
      </c>
      <c r="HW483" s="166">
        <v>6465</v>
      </c>
    </row>
    <row r="484" spans="1:231">
      <c r="A484" s="145">
        <f t="shared" si="56"/>
        <v>44196</v>
      </c>
      <c r="B484" s="220">
        <f>'Age&amp;Sex by occurrence date'!$DXJ22</f>
        <v>7637</v>
      </c>
      <c r="C484" s="220">
        <v>6456</v>
      </c>
      <c r="D484" s="220">
        <v>6456</v>
      </c>
      <c r="E484" s="220">
        <v>6456</v>
      </c>
      <c r="F484" s="220">
        <v>6456</v>
      </c>
      <c r="G484" s="220">
        <v>6456</v>
      </c>
      <c r="H484" s="220">
        <v>6456</v>
      </c>
      <c r="I484" s="220">
        <v>6456</v>
      </c>
      <c r="J484" s="220">
        <v>6456</v>
      </c>
      <c r="K484" s="220">
        <v>6456</v>
      </c>
      <c r="L484" s="220">
        <v>6456</v>
      </c>
      <c r="M484" s="220">
        <v>6456</v>
      </c>
      <c r="N484" s="220">
        <v>6456</v>
      </c>
      <c r="O484" s="220">
        <v>6456</v>
      </c>
      <c r="P484" s="220">
        <v>6456</v>
      </c>
      <c r="Q484" s="220">
        <v>6456</v>
      </c>
      <c r="R484" s="220">
        <v>6456</v>
      </c>
      <c r="S484" s="220">
        <v>6456</v>
      </c>
      <c r="T484" s="220">
        <v>6456</v>
      </c>
      <c r="U484" s="220">
        <v>6456</v>
      </c>
      <c r="V484" s="220">
        <v>6455</v>
      </c>
      <c r="W484" s="220">
        <v>6455</v>
      </c>
      <c r="X484" s="220">
        <v>6455</v>
      </c>
      <c r="Y484" s="220">
        <v>6455</v>
      </c>
      <c r="Z484" s="220">
        <v>6455</v>
      </c>
      <c r="AA484" s="220">
        <v>6455</v>
      </c>
      <c r="AB484" s="220">
        <v>6432</v>
      </c>
      <c r="AC484" s="220">
        <v>6432</v>
      </c>
      <c r="AD484" s="220">
        <v>6432</v>
      </c>
      <c r="AE484" s="220">
        <v>6431</v>
      </c>
      <c r="AF484" s="220">
        <v>6431</v>
      </c>
      <c r="AG484" s="220">
        <v>6431</v>
      </c>
      <c r="AH484" s="220">
        <v>6431</v>
      </c>
      <c r="AI484" s="220">
        <v>6431</v>
      </c>
      <c r="AJ484" s="220">
        <v>6431</v>
      </c>
      <c r="AK484" s="220">
        <v>6431</v>
      </c>
      <c r="AL484" s="220">
        <v>6431</v>
      </c>
      <c r="AM484" s="220">
        <v>6431</v>
      </c>
      <c r="AN484" s="220">
        <v>6431</v>
      </c>
      <c r="AO484" s="220">
        <v>6431</v>
      </c>
      <c r="AP484" s="220">
        <v>6431</v>
      </c>
      <c r="AQ484" s="220">
        <v>6431</v>
      </c>
      <c r="AR484" s="220">
        <v>6431</v>
      </c>
      <c r="AS484" s="220">
        <v>6431</v>
      </c>
      <c r="AT484" s="220">
        <v>6431</v>
      </c>
      <c r="AU484" s="220">
        <v>6431</v>
      </c>
      <c r="AV484" s="220">
        <v>6431</v>
      </c>
      <c r="AW484" s="220">
        <v>6431</v>
      </c>
      <c r="AX484" s="220">
        <v>6431</v>
      </c>
      <c r="AY484" s="220">
        <v>6431</v>
      </c>
      <c r="AZ484" s="220">
        <v>6431</v>
      </c>
      <c r="BA484" s="220">
        <v>6431</v>
      </c>
      <c r="BB484" s="220">
        <v>6431</v>
      </c>
      <c r="BC484" s="220">
        <v>6431</v>
      </c>
      <c r="BD484" s="220">
        <v>6431</v>
      </c>
      <c r="BE484" s="220">
        <v>6431</v>
      </c>
      <c r="BF484" s="220">
        <v>6431</v>
      </c>
      <c r="BG484" s="220">
        <v>6431</v>
      </c>
      <c r="BH484" s="220">
        <v>6431</v>
      </c>
      <c r="BI484" s="220">
        <v>6431</v>
      </c>
      <c r="BJ484" s="220">
        <v>6431</v>
      </c>
      <c r="BK484" s="220">
        <v>6431</v>
      </c>
      <c r="BL484" s="220">
        <v>6431</v>
      </c>
      <c r="BM484" s="220">
        <v>6431</v>
      </c>
      <c r="BN484" s="220">
        <v>6431</v>
      </c>
      <c r="BO484" s="220">
        <v>6431</v>
      </c>
      <c r="BP484" s="220">
        <v>6431</v>
      </c>
      <c r="BQ484" s="220">
        <v>6431</v>
      </c>
      <c r="BR484" s="220">
        <v>6431</v>
      </c>
      <c r="BS484" s="220">
        <v>6431</v>
      </c>
      <c r="BT484" s="220">
        <v>6431</v>
      </c>
      <c r="BU484" s="220">
        <v>6431</v>
      </c>
      <c r="BV484" s="220">
        <v>6431</v>
      </c>
      <c r="BW484" s="220">
        <v>6431</v>
      </c>
      <c r="BX484" s="220">
        <v>6431</v>
      </c>
      <c r="BY484" s="220">
        <v>6431</v>
      </c>
      <c r="BZ484" s="220">
        <v>6431</v>
      </c>
      <c r="CA484" s="220">
        <v>6431</v>
      </c>
      <c r="CB484" s="220">
        <v>6431</v>
      </c>
      <c r="CC484" s="220">
        <v>6431</v>
      </c>
      <c r="CD484" s="220">
        <v>6431</v>
      </c>
      <c r="CE484" s="220">
        <v>6431</v>
      </c>
      <c r="CF484" s="220">
        <v>6431</v>
      </c>
      <c r="CG484" s="220">
        <v>6431</v>
      </c>
      <c r="CH484" s="220">
        <v>6431</v>
      </c>
      <c r="CI484" s="220">
        <v>6431</v>
      </c>
      <c r="CJ484" s="220">
        <v>6431</v>
      </c>
      <c r="CK484" s="220">
        <v>6431</v>
      </c>
      <c r="CL484" s="220">
        <v>6431</v>
      </c>
      <c r="CM484" s="220">
        <v>6431</v>
      </c>
      <c r="CN484" s="220">
        <v>6431</v>
      </c>
      <c r="CO484" s="220">
        <v>6431</v>
      </c>
      <c r="CP484" s="220">
        <v>6431</v>
      </c>
      <c r="CQ484" s="220">
        <v>6431</v>
      </c>
      <c r="CR484" s="220">
        <v>6431</v>
      </c>
      <c r="CS484" s="220">
        <v>6431</v>
      </c>
      <c r="CT484" s="220">
        <v>6431</v>
      </c>
      <c r="CU484" s="220">
        <v>6431</v>
      </c>
      <c r="CV484" s="220">
        <v>6431</v>
      </c>
      <c r="CW484" s="220">
        <v>6431</v>
      </c>
      <c r="CX484" s="220">
        <v>6431</v>
      </c>
      <c r="CY484" s="220">
        <v>6431</v>
      </c>
      <c r="CZ484" s="220">
        <v>6431</v>
      </c>
      <c r="DA484" s="220">
        <v>6431</v>
      </c>
      <c r="DB484" s="220">
        <v>6431</v>
      </c>
      <c r="DC484" s="220">
        <v>6431</v>
      </c>
      <c r="DD484" s="220">
        <v>6431</v>
      </c>
      <c r="DE484" s="220">
        <v>6431</v>
      </c>
      <c r="DF484" s="220">
        <v>6431</v>
      </c>
      <c r="DG484" s="220">
        <v>6431</v>
      </c>
      <c r="DH484" s="220">
        <v>6431</v>
      </c>
      <c r="DI484" s="220">
        <v>6431</v>
      </c>
      <c r="DJ484" s="220">
        <v>6431</v>
      </c>
      <c r="DK484" s="220">
        <v>6431</v>
      </c>
      <c r="DL484" s="220">
        <v>6431</v>
      </c>
      <c r="DM484" s="220">
        <v>6431</v>
      </c>
      <c r="DN484" s="220">
        <v>6431</v>
      </c>
      <c r="DO484" s="220">
        <v>6431</v>
      </c>
      <c r="DP484" s="220">
        <v>6431</v>
      </c>
      <c r="DQ484" s="220">
        <v>6431</v>
      </c>
      <c r="DR484" s="220">
        <v>6431</v>
      </c>
      <c r="DS484" s="220">
        <v>6431</v>
      </c>
      <c r="DT484" s="220">
        <v>6416</v>
      </c>
      <c r="DU484" s="220">
        <v>6416</v>
      </c>
      <c r="DV484" s="220">
        <v>6416</v>
      </c>
      <c r="DW484" s="220">
        <v>6426</v>
      </c>
      <c r="DX484" s="220">
        <v>6426</v>
      </c>
      <c r="DY484" s="220">
        <v>6419</v>
      </c>
      <c r="DZ484" s="220">
        <v>6419</v>
      </c>
      <c r="EA484" s="220">
        <v>6413</v>
      </c>
      <c r="EB484" s="220">
        <v>6413</v>
      </c>
      <c r="EC484" s="220">
        <v>6413</v>
      </c>
      <c r="ED484" s="220">
        <v>6413</v>
      </c>
      <c r="EE484" s="220">
        <v>6413</v>
      </c>
      <c r="EF484" s="220">
        <v>6413</v>
      </c>
      <c r="EG484" s="220">
        <v>6413</v>
      </c>
      <c r="EH484" s="220">
        <v>6413</v>
      </c>
      <c r="EI484" s="220">
        <v>6413</v>
      </c>
      <c r="EJ484" s="220">
        <v>6413</v>
      </c>
      <c r="EK484" s="220">
        <v>6413</v>
      </c>
      <c r="EL484" s="220">
        <v>6413</v>
      </c>
      <c r="EM484" s="220">
        <v>6413</v>
      </c>
      <c r="EN484" s="242">
        <v>6413</v>
      </c>
      <c r="EO484" s="232">
        <v>6413</v>
      </c>
      <c r="EP484" s="227">
        <v>6413</v>
      </c>
      <c r="EQ484" s="154">
        <v>6413</v>
      </c>
      <c r="ER484" s="154">
        <v>6413</v>
      </c>
      <c r="ES484" s="154">
        <v>6413</v>
      </c>
      <c r="ET484" s="154">
        <v>6413</v>
      </c>
      <c r="EU484" s="154">
        <v>6413</v>
      </c>
      <c r="EV484" s="154">
        <v>6413</v>
      </c>
      <c r="EW484" s="166">
        <v>6413</v>
      </c>
      <c r="EX484" s="166">
        <v>6413</v>
      </c>
      <c r="EY484" s="166">
        <v>6413</v>
      </c>
      <c r="EZ484" s="166">
        <v>6413</v>
      </c>
      <c r="FA484" s="166">
        <v>6413</v>
      </c>
      <c r="FB484" s="154">
        <v>6413</v>
      </c>
      <c r="FC484" s="166">
        <v>6413</v>
      </c>
      <c r="FD484" s="154">
        <v>6413</v>
      </c>
      <c r="FE484" s="154">
        <v>6413</v>
      </c>
      <c r="FF484" s="166">
        <v>6413</v>
      </c>
      <c r="FG484" s="166">
        <v>6413</v>
      </c>
      <c r="FH484" s="154">
        <v>6413</v>
      </c>
      <c r="FI484" s="166">
        <v>6413</v>
      </c>
      <c r="FJ484" s="154">
        <v>6413</v>
      </c>
      <c r="FK484" s="166">
        <v>6413</v>
      </c>
      <c r="FL484" s="166">
        <v>6413</v>
      </c>
      <c r="FM484" s="166">
        <v>6413</v>
      </c>
      <c r="FN484" s="166">
        <v>6413</v>
      </c>
      <c r="FO484" s="166">
        <v>6413</v>
      </c>
      <c r="FP484" s="166">
        <v>6413</v>
      </c>
      <c r="FQ484" s="166">
        <v>6413</v>
      </c>
      <c r="FR484" s="154">
        <v>6413</v>
      </c>
      <c r="FS484" s="154">
        <v>6413</v>
      </c>
      <c r="FT484" s="154">
        <v>6413</v>
      </c>
      <c r="FU484" s="154">
        <v>6413</v>
      </c>
      <c r="FV484" s="154">
        <v>6413</v>
      </c>
      <c r="FW484" s="154">
        <v>6413</v>
      </c>
      <c r="FX484" s="154">
        <v>6413</v>
      </c>
      <c r="FY484" s="166">
        <v>6413</v>
      </c>
      <c r="FZ484" s="166">
        <v>6413</v>
      </c>
      <c r="GA484" s="166">
        <v>6413</v>
      </c>
      <c r="GB484" s="166">
        <v>6413</v>
      </c>
      <c r="GC484" s="166">
        <v>6413</v>
      </c>
      <c r="GD484" s="166">
        <v>6413</v>
      </c>
      <c r="GE484" s="166">
        <v>6413</v>
      </c>
      <c r="GF484" s="166">
        <v>6413</v>
      </c>
      <c r="GG484" s="166">
        <v>6413</v>
      </c>
      <c r="GH484" s="166">
        <v>6413</v>
      </c>
      <c r="GI484" s="166">
        <v>6413</v>
      </c>
      <c r="GJ484" s="166">
        <v>6413</v>
      </c>
      <c r="GK484" s="154">
        <v>6413</v>
      </c>
      <c r="GL484" s="154">
        <v>6413</v>
      </c>
      <c r="GM484" s="154">
        <v>6414</v>
      </c>
      <c r="GN484" s="154">
        <v>6414</v>
      </c>
      <c r="GO484" s="154">
        <v>6414</v>
      </c>
      <c r="GP484" s="154">
        <v>6414</v>
      </c>
      <c r="GQ484" s="154">
        <v>6414</v>
      </c>
      <c r="GR484" s="154">
        <v>6414</v>
      </c>
      <c r="GS484" s="154">
        <v>6414</v>
      </c>
      <c r="GT484" s="166">
        <v>6414</v>
      </c>
      <c r="GU484" s="166">
        <v>6414</v>
      </c>
      <c r="GV484" s="166">
        <v>6414</v>
      </c>
      <c r="GW484" s="166">
        <v>6414</v>
      </c>
      <c r="GX484" s="166">
        <v>6414</v>
      </c>
      <c r="GY484" s="166">
        <v>6414</v>
      </c>
      <c r="GZ484" s="166">
        <v>6414</v>
      </c>
      <c r="HA484" s="166">
        <v>6414</v>
      </c>
      <c r="HB484" s="166">
        <v>6414</v>
      </c>
      <c r="HC484" s="166">
        <v>6414</v>
      </c>
      <c r="HD484" s="166">
        <v>6414</v>
      </c>
      <c r="HE484" s="166">
        <v>6414</v>
      </c>
      <c r="HF484" s="166">
        <v>6414</v>
      </c>
      <c r="HG484" s="154">
        <v>6414</v>
      </c>
      <c r="HH484" s="154">
        <v>6414</v>
      </c>
      <c r="HI484" s="166">
        <v>6414</v>
      </c>
      <c r="HJ484" s="154">
        <v>6415</v>
      </c>
      <c r="HK484" s="154">
        <v>6414</v>
      </c>
      <c r="HL484" s="166">
        <v>6414</v>
      </c>
      <c r="HM484" s="154">
        <v>6416</v>
      </c>
      <c r="HN484" s="154">
        <v>6415</v>
      </c>
      <c r="HO484" s="166">
        <v>6415</v>
      </c>
      <c r="HP484" s="154">
        <v>6415</v>
      </c>
      <c r="HQ484" s="154">
        <v>6415</v>
      </c>
      <c r="HR484" s="166">
        <v>6415</v>
      </c>
      <c r="HS484" s="154">
        <v>6415</v>
      </c>
      <c r="HT484" s="148">
        <v>6415</v>
      </c>
      <c r="HU484" s="148">
        <v>6413</v>
      </c>
      <c r="HV484" s="148">
        <v>6413</v>
      </c>
      <c r="HW484" s="166">
        <v>6413</v>
      </c>
    </row>
    <row r="485" spans="1:231">
      <c r="A485" s="145">
        <f t="shared" si="56"/>
        <v>44195</v>
      </c>
      <c r="B485" s="220">
        <f>'Age&amp;Sex by occurrence date'!$DXQ22</f>
        <v>7564</v>
      </c>
      <c r="C485" s="220">
        <v>6398</v>
      </c>
      <c r="D485" s="220">
        <v>6398</v>
      </c>
      <c r="E485" s="220">
        <v>6398</v>
      </c>
      <c r="F485" s="220">
        <v>6398</v>
      </c>
      <c r="G485" s="220">
        <v>6398</v>
      </c>
      <c r="H485" s="220">
        <v>6398</v>
      </c>
      <c r="I485" s="220">
        <v>6398</v>
      </c>
      <c r="J485" s="220">
        <v>6398</v>
      </c>
      <c r="K485" s="220">
        <v>6398</v>
      </c>
      <c r="L485" s="220">
        <v>6398</v>
      </c>
      <c r="M485" s="220">
        <v>6398</v>
      </c>
      <c r="N485" s="220">
        <v>6398</v>
      </c>
      <c r="O485" s="220">
        <v>6398</v>
      </c>
      <c r="P485" s="220">
        <v>6398</v>
      </c>
      <c r="Q485" s="220">
        <v>6398</v>
      </c>
      <c r="R485" s="220">
        <v>6398</v>
      </c>
      <c r="S485" s="220">
        <v>6398</v>
      </c>
      <c r="T485" s="220">
        <v>6398</v>
      </c>
      <c r="U485" s="220">
        <v>6398</v>
      </c>
      <c r="V485" s="220">
        <v>6397</v>
      </c>
      <c r="W485" s="220">
        <v>6397</v>
      </c>
      <c r="X485" s="220">
        <v>6397</v>
      </c>
      <c r="Y485" s="220">
        <v>6397</v>
      </c>
      <c r="Z485" s="220">
        <v>6397</v>
      </c>
      <c r="AA485" s="220">
        <v>6397</v>
      </c>
      <c r="AB485" s="220">
        <v>6374</v>
      </c>
      <c r="AC485" s="220">
        <v>6374</v>
      </c>
      <c r="AD485" s="220">
        <v>6374</v>
      </c>
      <c r="AE485" s="220">
        <v>6373</v>
      </c>
      <c r="AF485" s="220">
        <v>6373</v>
      </c>
      <c r="AG485" s="220">
        <v>6373</v>
      </c>
      <c r="AH485" s="220">
        <v>6373</v>
      </c>
      <c r="AI485" s="220">
        <v>6373</v>
      </c>
      <c r="AJ485" s="220">
        <v>6373</v>
      </c>
      <c r="AK485" s="220">
        <v>6373</v>
      </c>
      <c r="AL485" s="220">
        <v>6373</v>
      </c>
      <c r="AM485" s="220">
        <v>6373</v>
      </c>
      <c r="AN485" s="220">
        <v>6373</v>
      </c>
      <c r="AO485" s="220">
        <v>6373</v>
      </c>
      <c r="AP485" s="220">
        <v>6373</v>
      </c>
      <c r="AQ485" s="220">
        <v>6373</v>
      </c>
      <c r="AR485" s="220">
        <v>6373</v>
      </c>
      <c r="AS485" s="220">
        <v>6373</v>
      </c>
      <c r="AT485" s="220">
        <v>6373</v>
      </c>
      <c r="AU485" s="220">
        <v>6373</v>
      </c>
      <c r="AV485" s="220">
        <v>6373</v>
      </c>
      <c r="AW485" s="220">
        <v>6373</v>
      </c>
      <c r="AX485" s="220">
        <v>6373</v>
      </c>
      <c r="AY485" s="220">
        <v>6373</v>
      </c>
      <c r="AZ485" s="220">
        <v>6373</v>
      </c>
      <c r="BA485" s="220">
        <v>6373</v>
      </c>
      <c r="BB485" s="220">
        <v>6373</v>
      </c>
      <c r="BC485" s="220">
        <v>6373</v>
      </c>
      <c r="BD485" s="220">
        <v>6373</v>
      </c>
      <c r="BE485" s="220">
        <v>6373</v>
      </c>
      <c r="BF485" s="220">
        <v>6373</v>
      </c>
      <c r="BG485" s="220">
        <v>6373</v>
      </c>
      <c r="BH485" s="220">
        <v>6373</v>
      </c>
      <c r="BI485" s="220">
        <v>6373</v>
      </c>
      <c r="BJ485" s="220">
        <v>6373</v>
      </c>
      <c r="BK485" s="220">
        <v>6373</v>
      </c>
      <c r="BL485" s="220">
        <v>6373</v>
      </c>
      <c r="BM485" s="220">
        <v>6373</v>
      </c>
      <c r="BN485" s="220">
        <v>6373</v>
      </c>
      <c r="BO485" s="220">
        <v>6373</v>
      </c>
      <c r="BP485" s="220">
        <v>6373</v>
      </c>
      <c r="BQ485" s="220">
        <v>6373</v>
      </c>
      <c r="BR485" s="220">
        <v>6373</v>
      </c>
      <c r="BS485" s="220">
        <v>6373</v>
      </c>
      <c r="BT485" s="220">
        <v>6373</v>
      </c>
      <c r="BU485" s="220">
        <v>6373</v>
      </c>
      <c r="BV485" s="220">
        <v>6373</v>
      </c>
      <c r="BW485" s="220">
        <v>6373</v>
      </c>
      <c r="BX485" s="220">
        <v>6373</v>
      </c>
      <c r="BY485" s="220">
        <v>6373</v>
      </c>
      <c r="BZ485" s="220">
        <v>6373</v>
      </c>
      <c r="CA485" s="220">
        <v>6373</v>
      </c>
      <c r="CB485" s="220">
        <v>6373</v>
      </c>
      <c r="CC485" s="220">
        <v>6373</v>
      </c>
      <c r="CD485" s="220">
        <v>6373</v>
      </c>
      <c r="CE485" s="220">
        <v>6373</v>
      </c>
      <c r="CF485" s="220">
        <v>6373</v>
      </c>
      <c r="CG485" s="220">
        <v>6373</v>
      </c>
      <c r="CH485" s="220">
        <v>6373</v>
      </c>
      <c r="CI485" s="220">
        <v>6373</v>
      </c>
      <c r="CJ485" s="220">
        <v>6373</v>
      </c>
      <c r="CK485" s="220">
        <v>6373</v>
      </c>
      <c r="CL485" s="220">
        <v>6373</v>
      </c>
      <c r="CM485" s="220">
        <v>6373</v>
      </c>
      <c r="CN485" s="220">
        <v>6373</v>
      </c>
      <c r="CO485" s="220">
        <v>6373</v>
      </c>
      <c r="CP485" s="220">
        <v>6373</v>
      </c>
      <c r="CQ485" s="220">
        <v>6373</v>
      </c>
      <c r="CR485" s="220">
        <v>6373</v>
      </c>
      <c r="CS485" s="220">
        <v>6373</v>
      </c>
      <c r="CT485" s="220">
        <v>6373</v>
      </c>
      <c r="CU485" s="220">
        <v>6373</v>
      </c>
      <c r="CV485" s="220">
        <v>6373</v>
      </c>
      <c r="CW485" s="220">
        <v>6373</v>
      </c>
      <c r="CX485" s="220">
        <v>6373</v>
      </c>
      <c r="CY485" s="220">
        <v>6373</v>
      </c>
      <c r="CZ485" s="220">
        <v>6373</v>
      </c>
      <c r="DA485" s="220">
        <v>6373</v>
      </c>
      <c r="DB485" s="220">
        <v>6373</v>
      </c>
      <c r="DC485" s="220">
        <v>6373</v>
      </c>
      <c r="DD485" s="220">
        <v>6373</v>
      </c>
      <c r="DE485" s="220">
        <v>6373</v>
      </c>
      <c r="DF485" s="220">
        <v>6373</v>
      </c>
      <c r="DG485" s="220">
        <v>6373</v>
      </c>
      <c r="DH485" s="220">
        <v>6373</v>
      </c>
      <c r="DI485" s="220">
        <v>6373</v>
      </c>
      <c r="DJ485" s="220">
        <v>6373</v>
      </c>
      <c r="DK485" s="220">
        <v>6373</v>
      </c>
      <c r="DL485" s="220">
        <v>6373</v>
      </c>
      <c r="DM485" s="220">
        <v>6373</v>
      </c>
      <c r="DN485" s="220">
        <v>6373</v>
      </c>
      <c r="DO485" s="220">
        <v>6373</v>
      </c>
      <c r="DP485" s="220">
        <v>6373</v>
      </c>
      <c r="DQ485" s="220">
        <v>6373</v>
      </c>
      <c r="DR485" s="220">
        <v>6373</v>
      </c>
      <c r="DS485" s="220">
        <v>6373</v>
      </c>
      <c r="DT485" s="220">
        <v>6358</v>
      </c>
      <c r="DU485" s="220">
        <v>6358</v>
      </c>
      <c r="DV485" s="220">
        <v>6358</v>
      </c>
      <c r="DW485" s="220">
        <v>6368</v>
      </c>
      <c r="DX485" s="220">
        <v>6368</v>
      </c>
      <c r="DY485" s="220">
        <v>6361</v>
      </c>
      <c r="DZ485" s="220">
        <v>6361</v>
      </c>
      <c r="EA485" s="220">
        <v>6355</v>
      </c>
      <c r="EB485" s="220">
        <v>6355</v>
      </c>
      <c r="EC485" s="220">
        <v>6355</v>
      </c>
      <c r="ED485" s="220">
        <v>6355</v>
      </c>
      <c r="EE485" s="220">
        <v>6355</v>
      </c>
      <c r="EF485" s="220">
        <v>6355</v>
      </c>
      <c r="EG485" s="220">
        <v>6355</v>
      </c>
      <c r="EH485" s="220">
        <v>6355</v>
      </c>
      <c r="EI485" s="220">
        <v>6355</v>
      </c>
      <c r="EJ485" s="220">
        <v>6355</v>
      </c>
      <c r="EK485" s="220">
        <v>6355</v>
      </c>
      <c r="EL485" s="220">
        <v>6355</v>
      </c>
      <c r="EM485" s="220">
        <v>6355</v>
      </c>
      <c r="EN485" s="242">
        <v>6355</v>
      </c>
      <c r="EO485" s="232">
        <v>6355</v>
      </c>
      <c r="EP485" s="228">
        <v>6355</v>
      </c>
      <c r="EQ485" s="166">
        <v>6355</v>
      </c>
      <c r="ER485" s="166">
        <v>6355</v>
      </c>
      <c r="ES485" s="166">
        <v>6355</v>
      </c>
      <c r="ET485" s="166">
        <v>6355</v>
      </c>
      <c r="EU485" s="166">
        <v>6355</v>
      </c>
      <c r="EV485" s="154">
        <v>6355</v>
      </c>
      <c r="EW485" s="166">
        <v>6355</v>
      </c>
      <c r="EX485" s="166">
        <v>6355</v>
      </c>
      <c r="EY485" s="166">
        <v>6355</v>
      </c>
      <c r="EZ485" s="166">
        <v>6355</v>
      </c>
      <c r="FA485" s="166">
        <v>6355</v>
      </c>
      <c r="FB485" s="166">
        <v>6355</v>
      </c>
      <c r="FC485" s="154">
        <v>6355</v>
      </c>
      <c r="FD485" s="154">
        <v>6355</v>
      </c>
      <c r="FE485" s="166">
        <v>6355</v>
      </c>
      <c r="FF485" s="166">
        <v>6355</v>
      </c>
      <c r="FG485" s="166">
        <v>6355</v>
      </c>
      <c r="FH485" s="166">
        <v>6355</v>
      </c>
      <c r="FI485" s="154">
        <v>6355</v>
      </c>
      <c r="FJ485" s="166">
        <v>6355</v>
      </c>
      <c r="FK485" s="166">
        <v>6355</v>
      </c>
      <c r="FL485" s="166">
        <v>6355</v>
      </c>
      <c r="FM485" s="166">
        <v>6355</v>
      </c>
      <c r="FN485" s="166">
        <v>6355</v>
      </c>
      <c r="FO485" s="166">
        <v>6355</v>
      </c>
      <c r="FP485" s="166">
        <v>6355</v>
      </c>
      <c r="FQ485" s="166">
        <v>6355</v>
      </c>
      <c r="FR485" s="166">
        <v>6355</v>
      </c>
      <c r="FS485" s="166">
        <v>6355</v>
      </c>
      <c r="FT485" s="166">
        <v>6355</v>
      </c>
      <c r="FU485" s="166">
        <v>6355</v>
      </c>
      <c r="FV485" s="166">
        <v>6355</v>
      </c>
      <c r="FW485" s="166">
        <v>6355</v>
      </c>
      <c r="FX485" s="166">
        <v>6355</v>
      </c>
      <c r="FY485" s="154">
        <v>6355</v>
      </c>
      <c r="FZ485" s="154">
        <v>6355</v>
      </c>
      <c r="GA485" s="154">
        <v>6355</v>
      </c>
      <c r="GB485" s="154">
        <v>6355</v>
      </c>
      <c r="GC485" s="154">
        <v>6355</v>
      </c>
      <c r="GD485" s="154">
        <v>6355</v>
      </c>
      <c r="GE485" s="154">
        <v>6355</v>
      </c>
      <c r="GF485" s="154">
        <v>6355</v>
      </c>
      <c r="GG485" s="154">
        <v>6355</v>
      </c>
      <c r="GH485" s="154">
        <v>6355</v>
      </c>
      <c r="GI485" s="154">
        <v>6355</v>
      </c>
      <c r="GJ485" s="154">
        <v>6355</v>
      </c>
      <c r="GK485" s="154">
        <v>6355</v>
      </c>
      <c r="GL485" s="154">
        <v>6355</v>
      </c>
      <c r="GM485" s="154">
        <v>6356</v>
      </c>
      <c r="GN485" s="154">
        <v>6356</v>
      </c>
      <c r="GO485" s="154">
        <v>6356</v>
      </c>
      <c r="GP485" s="154">
        <v>6356</v>
      </c>
      <c r="GQ485" s="154">
        <v>6356</v>
      </c>
      <c r="GR485" s="154">
        <v>6356</v>
      </c>
      <c r="GS485" s="154">
        <v>6356</v>
      </c>
      <c r="GT485" s="166">
        <v>6356</v>
      </c>
      <c r="GU485" s="166">
        <v>6356</v>
      </c>
      <c r="GV485" s="166">
        <v>6356</v>
      </c>
      <c r="GW485" s="166">
        <v>6356</v>
      </c>
      <c r="GX485" s="154">
        <v>6356</v>
      </c>
      <c r="GY485" s="154">
        <v>6356</v>
      </c>
      <c r="GZ485" s="154">
        <v>6356</v>
      </c>
      <c r="HA485" s="154">
        <v>6356</v>
      </c>
      <c r="HB485" s="154">
        <v>6356</v>
      </c>
      <c r="HC485" s="154">
        <v>6356</v>
      </c>
      <c r="HD485" s="154">
        <v>6356</v>
      </c>
      <c r="HE485" s="154">
        <v>6356</v>
      </c>
      <c r="HF485" s="166">
        <v>6356</v>
      </c>
      <c r="HG485" s="154">
        <v>6356</v>
      </c>
      <c r="HH485" s="154">
        <v>6356</v>
      </c>
      <c r="HI485" s="166">
        <v>6356</v>
      </c>
      <c r="HJ485" s="154">
        <v>6357</v>
      </c>
      <c r="HK485" s="154">
        <v>6356</v>
      </c>
      <c r="HL485" s="166">
        <v>6356</v>
      </c>
      <c r="HM485" s="154">
        <v>6358</v>
      </c>
      <c r="HN485" s="154">
        <v>6357</v>
      </c>
      <c r="HO485" s="166">
        <v>6357</v>
      </c>
      <c r="HP485" s="154">
        <v>6357</v>
      </c>
      <c r="HQ485" s="154">
        <v>6357</v>
      </c>
      <c r="HR485" s="166">
        <v>6357</v>
      </c>
      <c r="HS485" s="154">
        <v>6357</v>
      </c>
      <c r="HT485" s="148">
        <v>6357</v>
      </c>
      <c r="HU485" s="148">
        <v>6355</v>
      </c>
      <c r="HV485" s="148">
        <v>6355</v>
      </c>
      <c r="HW485" s="166">
        <v>6355</v>
      </c>
    </row>
    <row r="486" spans="1:231">
      <c r="A486" s="145">
        <f t="shared" si="56"/>
        <v>44194</v>
      </c>
      <c r="B486" s="220">
        <f>'Age&amp;Sex by occurrence date'!$DXX22</f>
        <v>7486</v>
      </c>
      <c r="C486" s="220">
        <v>6330</v>
      </c>
      <c r="D486" s="220">
        <v>6330</v>
      </c>
      <c r="E486" s="220">
        <v>6330</v>
      </c>
      <c r="F486" s="220">
        <v>6330</v>
      </c>
      <c r="G486" s="220">
        <v>6330</v>
      </c>
      <c r="H486" s="220">
        <v>6330</v>
      </c>
      <c r="I486" s="220">
        <v>6330</v>
      </c>
      <c r="J486" s="220">
        <v>6330</v>
      </c>
      <c r="K486" s="220">
        <v>6330</v>
      </c>
      <c r="L486" s="220">
        <v>6330</v>
      </c>
      <c r="M486" s="220">
        <v>6330</v>
      </c>
      <c r="N486" s="220">
        <v>6330</v>
      </c>
      <c r="O486" s="220">
        <v>6330</v>
      </c>
      <c r="P486" s="220">
        <v>6330</v>
      </c>
      <c r="Q486" s="220">
        <v>6330</v>
      </c>
      <c r="R486" s="220">
        <v>6330</v>
      </c>
      <c r="S486" s="220">
        <v>6330</v>
      </c>
      <c r="T486" s="220">
        <v>6330</v>
      </c>
      <c r="U486" s="220">
        <v>6330</v>
      </c>
      <c r="V486" s="220">
        <v>6329</v>
      </c>
      <c r="W486" s="220">
        <v>6329</v>
      </c>
      <c r="X486" s="220">
        <v>6329</v>
      </c>
      <c r="Y486" s="220">
        <v>6329</v>
      </c>
      <c r="Z486" s="220">
        <v>6329</v>
      </c>
      <c r="AA486" s="220">
        <v>6329</v>
      </c>
      <c r="AB486" s="220">
        <v>6307</v>
      </c>
      <c r="AC486" s="220">
        <v>6307</v>
      </c>
      <c r="AD486" s="220">
        <v>6307</v>
      </c>
      <c r="AE486" s="220">
        <v>6306</v>
      </c>
      <c r="AF486" s="220">
        <v>6306</v>
      </c>
      <c r="AG486" s="220">
        <v>6306</v>
      </c>
      <c r="AH486" s="220">
        <v>6306</v>
      </c>
      <c r="AI486" s="220">
        <v>6306</v>
      </c>
      <c r="AJ486" s="220">
        <v>6306</v>
      </c>
      <c r="AK486" s="220">
        <v>6306</v>
      </c>
      <c r="AL486" s="220">
        <v>6306</v>
      </c>
      <c r="AM486" s="220">
        <v>6306</v>
      </c>
      <c r="AN486" s="220">
        <v>6306</v>
      </c>
      <c r="AO486" s="220">
        <v>6306</v>
      </c>
      <c r="AP486" s="220">
        <v>6306</v>
      </c>
      <c r="AQ486" s="220">
        <v>6306</v>
      </c>
      <c r="AR486" s="220">
        <v>6306</v>
      </c>
      <c r="AS486" s="220">
        <v>6306</v>
      </c>
      <c r="AT486" s="220">
        <v>6306</v>
      </c>
      <c r="AU486" s="220">
        <v>6306</v>
      </c>
      <c r="AV486" s="220">
        <v>6306</v>
      </c>
      <c r="AW486" s="220">
        <v>6306</v>
      </c>
      <c r="AX486" s="220">
        <v>6306</v>
      </c>
      <c r="AY486" s="220">
        <v>6306</v>
      </c>
      <c r="AZ486" s="220">
        <v>6306</v>
      </c>
      <c r="BA486" s="220">
        <v>6306</v>
      </c>
      <c r="BB486" s="220">
        <v>6306</v>
      </c>
      <c r="BC486" s="220">
        <v>6306</v>
      </c>
      <c r="BD486" s="220">
        <v>6306</v>
      </c>
      <c r="BE486" s="220">
        <v>6306</v>
      </c>
      <c r="BF486" s="220">
        <v>6306</v>
      </c>
      <c r="BG486" s="220">
        <v>6306</v>
      </c>
      <c r="BH486" s="220">
        <v>6306</v>
      </c>
      <c r="BI486" s="220">
        <v>6306</v>
      </c>
      <c r="BJ486" s="220">
        <v>6306</v>
      </c>
      <c r="BK486" s="220">
        <v>6306</v>
      </c>
      <c r="BL486" s="220">
        <v>6306</v>
      </c>
      <c r="BM486" s="220">
        <v>6306</v>
      </c>
      <c r="BN486" s="220">
        <v>6306</v>
      </c>
      <c r="BO486" s="220">
        <v>6306</v>
      </c>
      <c r="BP486" s="220">
        <v>6306</v>
      </c>
      <c r="BQ486" s="220">
        <v>6306</v>
      </c>
      <c r="BR486" s="220">
        <v>6306</v>
      </c>
      <c r="BS486" s="220">
        <v>6306</v>
      </c>
      <c r="BT486" s="220">
        <v>6306</v>
      </c>
      <c r="BU486" s="220">
        <v>6306</v>
      </c>
      <c r="BV486" s="220">
        <v>6306</v>
      </c>
      <c r="BW486" s="220">
        <v>6306</v>
      </c>
      <c r="BX486" s="220">
        <v>6306</v>
      </c>
      <c r="BY486" s="220">
        <v>6306</v>
      </c>
      <c r="BZ486" s="220">
        <v>6306</v>
      </c>
      <c r="CA486" s="220">
        <v>6306</v>
      </c>
      <c r="CB486" s="220">
        <v>6306</v>
      </c>
      <c r="CC486" s="220">
        <v>6306</v>
      </c>
      <c r="CD486" s="220">
        <v>6306</v>
      </c>
      <c r="CE486" s="220">
        <v>6306</v>
      </c>
      <c r="CF486" s="220">
        <v>6306</v>
      </c>
      <c r="CG486" s="220">
        <v>6306</v>
      </c>
      <c r="CH486" s="220">
        <v>6306</v>
      </c>
      <c r="CI486" s="220">
        <v>6306</v>
      </c>
      <c r="CJ486" s="220">
        <v>6306</v>
      </c>
      <c r="CK486" s="220">
        <v>6306</v>
      </c>
      <c r="CL486" s="220">
        <v>6306</v>
      </c>
      <c r="CM486" s="220">
        <v>6306</v>
      </c>
      <c r="CN486" s="220">
        <v>6306</v>
      </c>
      <c r="CO486" s="220">
        <v>6306</v>
      </c>
      <c r="CP486" s="220">
        <v>6306</v>
      </c>
      <c r="CQ486" s="220">
        <v>6306</v>
      </c>
      <c r="CR486" s="220">
        <v>6306</v>
      </c>
      <c r="CS486" s="220">
        <v>6306</v>
      </c>
      <c r="CT486" s="220">
        <v>6306</v>
      </c>
      <c r="CU486" s="220">
        <v>6306</v>
      </c>
      <c r="CV486" s="220">
        <v>6306</v>
      </c>
      <c r="CW486" s="220">
        <v>6306</v>
      </c>
      <c r="CX486" s="220">
        <v>6306</v>
      </c>
      <c r="CY486" s="220">
        <v>6306</v>
      </c>
      <c r="CZ486" s="220">
        <v>6306</v>
      </c>
      <c r="DA486" s="220">
        <v>6306</v>
      </c>
      <c r="DB486" s="220">
        <v>6306</v>
      </c>
      <c r="DC486" s="220">
        <v>6306</v>
      </c>
      <c r="DD486" s="220">
        <v>6306</v>
      </c>
      <c r="DE486" s="220">
        <v>6306</v>
      </c>
      <c r="DF486" s="220">
        <v>6306</v>
      </c>
      <c r="DG486" s="220">
        <v>6306</v>
      </c>
      <c r="DH486" s="220">
        <v>6306</v>
      </c>
      <c r="DI486" s="220">
        <v>6306</v>
      </c>
      <c r="DJ486" s="220">
        <v>6306</v>
      </c>
      <c r="DK486" s="220">
        <v>6306</v>
      </c>
      <c r="DL486" s="220">
        <v>6306</v>
      </c>
      <c r="DM486" s="220">
        <v>6306</v>
      </c>
      <c r="DN486" s="220">
        <v>6306</v>
      </c>
      <c r="DO486" s="220">
        <v>6306</v>
      </c>
      <c r="DP486" s="220">
        <v>6306</v>
      </c>
      <c r="DQ486" s="220">
        <v>6306</v>
      </c>
      <c r="DR486" s="220">
        <v>6306</v>
      </c>
      <c r="DS486" s="220">
        <v>6306</v>
      </c>
      <c r="DT486" s="220">
        <v>6291</v>
      </c>
      <c r="DU486" s="220">
        <v>6291</v>
      </c>
      <c r="DV486" s="220">
        <v>6291</v>
      </c>
      <c r="DW486" s="220">
        <v>6301</v>
      </c>
      <c r="DX486" s="220">
        <v>6301</v>
      </c>
      <c r="DY486" s="220">
        <v>6294</v>
      </c>
      <c r="DZ486" s="220">
        <v>6294</v>
      </c>
      <c r="EA486" s="220">
        <v>6288</v>
      </c>
      <c r="EB486" s="220">
        <v>6288</v>
      </c>
      <c r="EC486" s="220">
        <v>6288</v>
      </c>
      <c r="ED486" s="220">
        <v>6288</v>
      </c>
      <c r="EE486" s="220">
        <v>6288</v>
      </c>
      <c r="EF486" s="220">
        <v>6288</v>
      </c>
      <c r="EG486" s="220">
        <v>6288</v>
      </c>
      <c r="EH486" s="220">
        <v>6288</v>
      </c>
      <c r="EI486" s="220">
        <v>6288</v>
      </c>
      <c r="EJ486" s="220">
        <v>6288</v>
      </c>
      <c r="EK486" s="220">
        <v>6288</v>
      </c>
      <c r="EL486" s="220">
        <v>6288</v>
      </c>
      <c r="EM486" s="220">
        <v>6288</v>
      </c>
      <c r="EN486" s="242">
        <v>6288</v>
      </c>
      <c r="EO486" s="232">
        <v>6288</v>
      </c>
      <c r="EP486" s="227">
        <v>6288</v>
      </c>
      <c r="EQ486" s="154">
        <v>6288</v>
      </c>
      <c r="ER486" s="154">
        <v>6288</v>
      </c>
      <c r="ES486" s="154">
        <v>6288</v>
      </c>
      <c r="ET486" s="154">
        <v>6288</v>
      </c>
      <c r="EU486" s="154">
        <v>6288</v>
      </c>
      <c r="EV486" s="166">
        <v>6288</v>
      </c>
      <c r="EW486" s="166">
        <v>6288</v>
      </c>
      <c r="EX486" s="166">
        <v>6288</v>
      </c>
      <c r="EY486" s="166">
        <v>6288</v>
      </c>
      <c r="EZ486" s="166">
        <v>6288</v>
      </c>
      <c r="FA486" s="166">
        <v>6288</v>
      </c>
      <c r="FB486" s="166">
        <v>6288</v>
      </c>
      <c r="FC486" s="154">
        <v>6288</v>
      </c>
      <c r="FD486" s="154">
        <v>6288</v>
      </c>
      <c r="FE486" s="166">
        <v>6288</v>
      </c>
      <c r="FF486" s="154">
        <v>6288</v>
      </c>
      <c r="FG486" s="154">
        <v>6288</v>
      </c>
      <c r="FH486" s="166">
        <v>6288</v>
      </c>
      <c r="FI486" s="166">
        <v>6288</v>
      </c>
      <c r="FJ486" s="166">
        <v>6288</v>
      </c>
      <c r="FK486" s="154">
        <v>6288</v>
      </c>
      <c r="FL486" s="154">
        <v>6288</v>
      </c>
      <c r="FM486" s="154">
        <v>6288</v>
      </c>
      <c r="FN486" s="154">
        <v>6288</v>
      </c>
      <c r="FO486" s="154">
        <v>6288</v>
      </c>
      <c r="FP486" s="154">
        <v>6288</v>
      </c>
      <c r="FQ486" s="154">
        <v>6288</v>
      </c>
      <c r="FR486" s="166">
        <v>6288</v>
      </c>
      <c r="FS486" s="166">
        <v>6288</v>
      </c>
      <c r="FT486" s="166">
        <v>6288</v>
      </c>
      <c r="FU486" s="166">
        <v>6288</v>
      </c>
      <c r="FV486" s="166">
        <v>6288</v>
      </c>
      <c r="FW486" s="166">
        <v>6288</v>
      </c>
      <c r="FX486" s="166">
        <v>6288</v>
      </c>
      <c r="FY486" s="154">
        <v>6288</v>
      </c>
      <c r="FZ486" s="154">
        <v>6288</v>
      </c>
      <c r="GA486" s="154">
        <v>6288</v>
      </c>
      <c r="GB486" s="154">
        <v>6288</v>
      </c>
      <c r="GC486" s="154">
        <v>6288</v>
      </c>
      <c r="GD486" s="154">
        <v>6288</v>
      </c>
      <c r="GE486" s="154">
        <v>6288</v>
      </c>
      <c r="GF486" s="154">
        <v>6288</v>
      </c>
      <c r="GG486" s="154">
        <v>6288</v>
      </c>
      <c r="GH486" s="154">
        <v>6288</v>
      </c>
      <c r="GI486" s="154">
        <v>6288</v>
      </c>
      <c r="GJ486" s="154">
        <v>6288</v>
      </c>
      <c r="GK486" s="166">
        <v>6288</v>
      </c>
      <c r="GL486" s="166">
        <v>6288</v>
      </c>
      <c r="GM486" s="166">
        <v>6289</v>
      </c>
      <c r="GN486" s="166">
        <v>6289</v>
      </c>
      <c r="GO486" s="166">
        <v>6289</v>
      </c>
      <c r="GP486" s="166">
        <v>6289</v>
      </c>
      <c r="GQ486" s="166">
        <v>6289</v>
      </c>
      <c r="GR486" s="166">
        <v>6289</v>
      </c>
      <c r="GS486" s="166">
        <v>6289</v>
      </c>
      <c r="GT486" s="154">
        <v>6289</v>
      </c>
      <c r="GU486" s="154">
        <v>6289</v>
      </c>
      <c r="GV486" s="154">
        <v>6289</v>
      </c>
      <c r="GW486" s="154">
        <v>6289</v>
      </c>
      <c r="GX486" s="154">
        <v>6289</v>
      </c>
      <c r="GY486" s="166">
        <v>6289</v>
      </c>
      <c r="GZ486" s="166">
        <v>6289</v>
      </c>
      <c r="HA486" s="166">
        <v>6289</v>
      </c>
      <c r="HB486" s="166">
        <v>6289</v>
      </c>
      <c r="HC486" s="166">
        <v>6289</v>
      </c>
      <c r="HD486" s="166">
        <v>6289</v>
      </c>
      <c r="HE486" s="166">
        <v>6289</v>
      </c>
      <c r="HF486" s="166">
        <v>6289</v>
      </c>
      <c r="HG486" s="154">
        <v>6289</v>
      </c>
      <c r="HH486" s="154">
        <v>6289</v>
      </c>
      <c r="HI486" s="166">
        <v>6289</v>
      </c>
      <c r="HJ486" s="154">
        <v>6290</v>
      </c>
      <c r="HK486" s="154">
        <v>6289</v>
      </c>
      <c r="HL486" s="166">
        <v>6289</v>
      </c>
      <c r="HM486" s="154">
        <v>6291</v>
      </c>
      <c r="HN486" s="154">
        <v>6290</v>
      </c>
      <c r="HO486" s="166">
        <v>6290</v>
      </c>
      <c r="HP486" s="154">
        <v>6290</v>
      </c>
      <c r="HQ486" s="154">
        <v>6290</v>
      </c>
      <c r="HR486" s="166">
        <v>6290</v>
      </c>
      <c r="HS486" s="154">
        <v>6290</v>
      </c>
      <c r="HT486" s="148">
        <v>6290</v>
      </c>
      <c r="HU486" s="148">
        <v>6288</v>
      </c>
      <c r="HV486" s="148">
        <v>6288</v>
      </c>
      <c r="HW486" s="166">
        <v>6288</v>
      </c>
    </row>
    <row r="487" spans="1:231">
      <c r="A487" s="145">
        <f t="shared" si="56"/>
        <v>44193</v>
      </c>
      <c r="B487" s="220">
        <f>'Age&amp;Sex by occurrence date'!$DYE22</f>
        <v>7403</v>
      </c>
      <c r="C487" s="220">
        <v>6278</v>
      </c>
      <c r="D487" s="220">
        <v>6278</v>
      </c>
      <c r="E487" s="220">
        <v>6278</v>
      </c>
      <c r="F487" s="220">
        <v>6278</v>
      </c>
      <c r="G487" s="220">
        <v>6278</v>
      </c>
      <c r="H487" s="220">
        <v>6278</v>
      </c>
      <c r="I487" s="220">
        <v>6278</v>
      </c>
      <c r="J487" s="220">
        <v>6278</v>
      </c>
      <c r="K487" s="220">
        <v>6278</v>
      </c>
      <c r="L487" s="220">
        <v>6278</v>
      </c>
      <c r="M487" s="220">
        <v>6278</v>
      </c>
      <c r="N487" s="220">
        <v>6278</v>
      </c>
      <c r="O487" s="220">
        <v>6278</v>
      </c>
      <c r="P487" s="220">
        <v>6278</v>
      </c>
      <c r="Q487" s="220">
        <v>6278</v>
      </c>
      <c r="R487" s="220">
        <v>6278</v>
      </c>
      <c r="S487" s="220">
        <v>6278</v>
      </c>
      <c r="T487" s="220">
        <v>6278</v>
      </c>
      <c r="U487" s="220">
        <v>6278</v>
      </c>
      <c r="V487" s="220">
        <v>6277</v>
      </c>
      <c r="W487" s="220">
        <v>6277</v>
      </c>
      <c r="X487" s="220">
        <v>6277</v>
      </c>
      <c r="Y487" s="220">
        <v>6277</v>
      </c>
      <c r="Z487" s="220">
        <v>6277</v>
      </c>
      <c r="AA487" s="220">
        <v>6277</v>
      </c>
      <c r="AB487" s="220">
        <v>6257</v>
      </c>
      <c r="AC487" s="220">
        <v>6257</v>
      </c>
      <c r="AD487" s="220">
        <v>6257</v>
      </c>
      <c r="AE487" s="220">
        <v>6256</v>
      </c>
      <c r="AF487" s="220">
        <v>6256</v>
      </c>
      <c r="AG487" s="220">
        <v>6256</v>
      </c>
      <c r="AH487" s="220">
        <v>6256</v>
      </c>
      <c r="AI487" s="220">
        <v>6256</v>
      </c>
      <c r="AJ487" s="220">
        <v>6256</v>
      </c>
      <c r="AK487" s="220">
        <v>6256</v>
      </c>
      <c r="AL487" s="220">
        <v>6256</v>
      </c>
      <c r="AM487" s="220">
        <v>6256</v>
      </c>
      <c r="AN487" s="220">
        <v>6256</v>
      </c>
      <c r="AO487" s="220">
        <v>6256</v>
      </c>
      <c r="AP487" s="220">
        <v>6256</v>
      </c>
      <c r="AQ487" s="220">
        <v>6256</v>
      </c>
      <c r="AR487" s="220">
        <v>6256</v>
      </c>
      <c r="AS487" s="220">
        <v>6256</v>
      </c>
      <c r="AT487" s="220">
        <v>6256</v>
      </c>
      <c r="AU487" s="220">
        <v>6256</v>
      </c>
      <c r="AV487" s="220">
        <v>6256</v>
      </c>
      <c r="AW487" s="220">
        <v>6256</v>
      </c>
      <c r="AX487" s="220">
        <v>6256</v>
      </c>
      <c r="AY487" s="220">
        <v>6256</v>
      </c>
      <c r="AZ487" s="220">
        <v>6256</v>
      </c>
      <c r="BA487" s="220">
        <v>6256</v>
      </c>
      <c r="BB487" s="220">
        <v>6256</v>
      </c>
      <c r="BC487" s="220">
        <v>6256</v>
      </c>
      <c r="BD487" s="220">
        <v>6256</v>
      </c>
      <c r="BE487" s="220">
        <v>6256</v>
      </c>
      <c r="BF487" s="220">
        <v>6256</v>
      </c>
      <c r="BG487" s="220">
        <v>6256</v>
      </c>
      <c r="BH487" s="220">
        <v>6256</v>
      </c>
      <c r="BI487" s="220">
        <v>6256</v>
      </c>
      <c r="BJ487" s="220">
        <v>6256</v>
      </c>
      <c r="BK487" s="220">
        <v>6256</v>
      </c>
      <c r="BL487" s="220">
        <v>6256</v>
      </c>
      <c r="BM487" s="220">
        <v>6256</v>
      </c>
      <c r="BN487" s="220">
        <v>6256</v>
      </c>
      <c r="BO487" s="220">
        <v>6256</v>
      </c>
      <c r="BP487" s="220">
        <v>6256</v>
      </c>
      <c r="BQ487" s="220">
        <v>6256</v>
      </c>
      <c r="BR487" s="220">
        <v>6256</v>
      </c>
      <c r="BS487" s="220">
        <v>6256</v>
      </c>
      <c r="BT487" s="220">
        <v>6256</v>
      </c>
      <c r="BU487" s="220">
        <v>6256</v>
      </c>
      <c r="BV487" s="220">
        <v>6256</v>
      </c>
      <c r="BW487" s="220">
        <v>6256</v>
      </c>
      <c r="BX487" s="220">
        <v>6256</v>
      </c>
      <c r="BY487" s="220">
        <v>6256</v>
      </c>
      <c r="BZ487" s="220">
        <v>6256</v>
      </c>
      <c r="CA487" s="220">
        <v>6256</v>
      </c>
      <c r="CB487" s="220">
        <v>6256</v>
      </c>
      <c r="CC487" s="220">
        <v>6256</v>
      </c>
      <c r="CD487" s="220">
        <v>6256</v>
      </c>
      <c r="CE487" s="220">
        <v>6256</v>
      </c>
      <c r="CF487" s="220">
        <v>6256</v>
      </c>
      <c r="CG487" s="220">
        <v>6256</v>
      </c>
      <c r="CH487" s="220">
        <v>6256</v>
      </c>
      <c r="CI487" s="220">
        <v>6256</v>
      </c>
      <c r="CJ487" s="220">
        <v>6256</v>
      </c>
      <c r="CK487" s="220">
        <v>6256</v>
      </c>
      <c r="CL487" s="220">
        <v>6256</v>
      </c>
      <c r="CM487" s="220">
        <v>6256</v>
      </c>
      <c r="CN487" s="220">
        <v>6256</v>
      </c>
      <c r="CO487" s="220">
        <v>6256</v>
      </c>
      <c r="CP487" s="220">
        <v>6256</v>
      </c>
      <c r="CQ487" s="220">
        <v>6256</v>
      </c>
      <c r="CR487" s="220">
        <v>6256</v>
      </c>
      <c r="CS487" s="220">
        <v>6256</v>
      </c>
      <c r="CT487" s="220">
        <v>6256</v>
      </c>
      <c r="CU487" s="220">
        <v>6256</v>
      </c>
      <c r="CV487" s="220">
        <v>6256</v>
      </c>
      <c r="CW487" s="220">
        <v>6256</v>
      </c>
      <c r="CX487" s="220">
        <v>6256</v>
      </c>
      <c r="CY487" s="220">
        <v>6256</v>
      </c>
      <c r="CZ487" s="220">
        <v>6256</v>
      </c>
      <c r="DA487" s="220">
        <v>6256</v>
      </c>
      <c r="DB487" s="220">
        <v>6256</v>
      </c>
      <c r="DC487" s="220">
        <v>6256</v>
      </c>
      <c r="DD487" s="220">
        <v>6256</v>
      </c>
      <c r="DE487" s="220">
        <v>6256</v>
      </c>
      <c r="DF487" s="220">
        <v>6256</v>
      </c>
      <c r="DG487" s="220">
        <v>6256</v>
      </c>
      <c r="DH487" s="220">
        <v>6256</v>
      </c>
      <c r="DI487" s="220">
        <v>6256</v>
      </c>
      <c r="DJ487" s="220">
        <v>6256</v>
      </c>
      <c r="DK487" s="220">
        <v>6256</v>
      </c>
      <c r="DL487" s="220">
        <v>6256</v>
      </c>
      <c r="DM487" s="220">
        <v>6256</v>
      </c>
      <c r="DN487" s="220">
        <v>6256</v>
      </c>
      <c r="DO487" s="220">
        <v>6256</v>
      </c>
      <c r="DP487" s="220">
        <v>6256</v>
      </c>
      <c r="DQ487" s="220">
        <v>6256</v>
      </c>
      <c r="DR487" s="220">
        <v>6256</v>
      </c>
      <c r="DS487" s="220">
        <v>6256</v>
      </c>
      <c r="DT487" s="220">
        <v>6241</v>
      </c>
      <c r="DU487" s="220">
        <v>6241</v>
      </c>
      <c r="DV487" s="220">
        <v>6241</v>
      </c>
      <c r="DW487" s="220">
        <v>6251</v>
      </c>
      <c r="DX487" s="220">
        <v>6251</v>
      </c>
      <c r="DY487" s="220">
        <v>6244</v>
      </c>
      <c r="DZ487" s="220">
        <v>6244</v>
      </c>
      <c r="EA487" s="220">
        <v>6238</v>
      </c>
      <c r="EB487" s="220">
        <v>6238</v>
      </c>
      <c r="EC487" s="220">
        <v>6238</v>
      </c>
      <c r="ED487" s="220">
        <v>6238</v>
      </c>
      <c r="EE487" s="220">
        <v>6238</v>
      </c>
      <c r="EF487" s="220">
        <v>6238</v>
      </c>
      <c r="EG487" s="220">
        <v>6238</v>
      </c>
      <c r="EH487" s="220">
        <v>6238</v>
      </c>
      <c r="EI487" s="220">
        <v>6238</v>
      </c>
      <c r="EJ487" s="220">
        <v>6238</v>
      </c>
      <c r="EK487" s="220">
        <v>6238</v>
      </c>
      <c r="EL487" s="220">
        <v>6238</v>
      </c>
      <c r="EM487" s="220">
        <v>6238</v>
      </c>
      <c r="EN487" s="242">
        <v>6238</v>
      </c>
      <c r="EO487" s="232">
        <v>6238</v>
      </c>
      <c r="EP487" s="227">
        <v>6238</v>
      </c>
      <c r="EQ487" s="154">
        <v>6238</v>
      </c>
      <c r="ER487" s="154">
        <v>6238</v>
      </c>
      <c r="ES487" s="154">
        <v>6238</v>
      </c>
      <c r="ET487" s="154">
        <v>6238</v>
      </c>
      <c r="EU487" s="154">
        <v>6238</v>
      </c>
      <c r="EV487" s="154">
        <v>6238</v>
      </c>
      <c r="EW487" s="154">
        <v>6238</v>
      </c>
      <c r="EX487" s="154">
        <v>6238</v>
      </c>
      <c r="EY487" s="154">
        <v>6238</v>
      </c>
      <c r="EZ487" s="154">
        <v>6238</v>
      </c>
      <c r="FA487" s="154">
        <v>6238</v>
      </c>
      <c r="FB487" s="154">
        <v>6238</v>
      </c>
      <c r="FC487" s="166">
        <v>6238</v>
      </c>
      <c r="FD487" s="166">
        <v>6238</v>
      </c>
      <c r="FE487" s="154">
        <v>6238</v>
      </c>
      <c r="FF487" s="154">
        <v>6238</v>
      </c>
      <c r="FG487" s="154">
        <v>6238</v>
      </c>
      <c r="FH487" s="154">
        <v>6238</v>
      </c>
      <c r="FI487" s="166">
        <v>6238</v>
      </c>
      <c r="FJ487" s="166">
        <v>6238</v>
      </c>
      <c r="FK487" s="154">
        <v>6238</v>
      </c>
      <c r="FL487" s="154">
        <v>6238</v>
      </c>
      <c r="FM487" s="154">
        <v>6238</v>
      </c>
      <c r="FN487" s="154">
        <v>6238</v>
      </c>
      <c r="FO487" s="154">
        <v>6238</v>
      </c>
      <c r="FP487" s="154">
        <v>6238</v>
      </c>
      <c r="FQ487" s="154">
        <v>6238</v>
      </c>
      <c r="FR487" s="166">
        <v>6238</v>
      </c>
      <c r="FS487" s="166">
        <v>6238</v>
      </c>
      <c r="FT487" s="166">
        <v>6238</v>
      </c>
      <c r="FU487" s="166">
        <v>6238</v>
      </c>
      <c r="FV487" s="166">
        <v>6238</v>
      </c>
      <c r="FW487" s="166">
        <v>6238</v>
      </c>
      <c r="FX487" s="166">
        <v>6238</v>
      </c>
      <c r="FY487" s="166">
        <v>6238</v>
      </c>
      <c r="FZ487" s="166">
        <v>6238</v>
      </c>
      <c r="GA487" s="166">
        <v>6238</v>
      </c>
      <c r="GB487" s="166">
        <v>6238</v>
      </c>
      <c r="GC487" s="166">
        <v>6238</v>
      </c>
      <c r="GD487" s="166">
        <v>6238</v>
      </c>
      <c r="GE487" s="166">
        <v>6238</v>
      </c>
      <c r="GF487" s="166">
        <v>6238</v>
      </c>
      <c r="GG487" s="166">
        <v>6238</v>
      </c>
      <c r="GH487" s="166">
        <v>6238</v>
      </c>
      <c r="GI487" s="166">
        <v>6238</v>
      </c>
      <c r="GJ487" s="166">
        <v>6238</v>
      </c>
      <c r="GK487" s="166">
        <v>6238</v>
      </c>
      <c r="GL487" s="166">
        <v>6238</v>
      </c>
      <c r="GM487" s="166">
        <v>6239</v>
      </c>
      <c r="GN487" s="166">
        <v>6239</v>
      </c>
      <c r="GO487" s="166">
        <v>6239</v>
      </c>
      <c r="GP487" s="166">
        <v>6239</v>
      </c>
      <c r="GQ487" s="166">
        <v>6239</v>
      </c>
      <c r="GR487" s="166">
        <v>6239</v>
      </c>
      <c r="GS487" s="166">
        <v>6239</v>
      </c>
      <c r="GT487" s="166">
        <v>6239</v>
      </c>
      <c r="GU487" s="166">
        <v>6239</v>
      </c>
      <c r="GV487" s="166">
        <v>6239</v>
      </c>
      <c r="GW487" s="166">
        <v>6239</v>
      </c>
      <c r="GX487" s="166">
        <v>6239</v>
      </c>
      <c r="GY487" s="166">
        <v>6239</v>
      </c>
      <c r="GZ487" s="166">
        <v>6239</v>
      </c>
      <c r="HA487" s="166">
        <v>6239</v>
      </c>
      <c r="HB487" s="166">
        <v>6239</v>
      </c>
      <c r="HC487" s="166">
        <v>6239</v>
      </c>
      <c r="HD487" s="166">
        <v>6239</v>
      </c>
      <c r="HE487" s="166">
        <v>6239</v>
      </c>
      <c r="HF487" s="166">
        <v>6239</v>
      </c>
      <c r="HG487" s="154">
        <v>6239</v>
      </c>
      <c r="HH487" s="154">
        <v>6239</v>
      </c>
      <c r="HI487" s="166">
        <v>6239</v>
      </c>
      <c r="HJ487" s="154">
        <v>6240</v>
      </c>
      <c r="HK487" s="154">
        <v>6239</v>
      </c>
      <c r="HL487" s="166">
        <v>6239</v>
      </c>
      <c r="HM487" s="154">
        <v>6241</v>
      </c>
      <c r="HN487" s="154">
        <v>6240</v>
      </c>
      <c r="HO487" s="166">
        <v>6240</v>
      </c>
      <c r="HP487" s="154">
        <v>6240</v>
      </c>
      <c r="HQ487" s="154">
        <v>6240</v>
      </c>
      <c r="HR487" s="166">
        <v>6240</v>
      </c>
      <c r="HS487" s="154">
        <v>6240</v>
      </c>
      <c r="HT487" s="148">
        <v>6240</v>
      </c>
      <c r="HU487" s="148">
        <v>6238</v>
      </c>
      <c r="HV487" s="148">
        <v>6238</v>
      </c>
      <c r="HW487" s="166">
        <v>6238</v>
      </c>
    </row>
    <row r="488" spans="1:231">
      <c r="A488" s="145">
        <f t="shared" si="56"/>
        <v>44192</v>
      </c>
      <c r="B488" s="220">
        <f>'Age&amp;Sex by occurrence date'!$DYL22</f>
        <v>7313</v>
      </c>
      <c r="C488" s="220">
        <v>6204</v>
      </c>
      <c r="D488" s="220">
        <v>6204</v>
      </c>
      <c r="E488" s="220">
        <v>6204</v>
      </c>
      <c r="F488" s="220">
        <v>6204</v>
      </c>
      <c r="G488" s="220">
        <v>6204</v>
      </c>
      <c r="H488" s="220">
        <v>6204</v>
      </c>
      <c r="I488" s="220">
        <v>6204</v>
      </c>
      <c r="J488" s="220">
        <v>6204</v>
      </c>
      <c r="K488" s="220">
        <v>6204</v>
      </c>
      <c r="L488" s="220">
        <v>6204</v>
      </c>
      <c r="M488" s="220">
        <v>6204</v>
      </c>
      <c r="N488" s="220">
        <v>6204</v>
      </c>
      <c r="O488" s="220">
        <v>6204</v>
      </c>
      <c r="P488" s="220">
        <v>6204</v>
      </c>
      <c r="Q488" s="220">
        <v>6204</v>
      </c>
      <c r="R488" s="220">
        <v>6204</v>
      </c>
      <c r="S488" s="220">
        <v>6204</v>
      </c>
      <c r="T488" s="220">
        <v>6204</v>
      </c>
      <c r="U488" s="220">
        <v>6204</v>
      </c>
      <c r="V488" s="220">
        <v>6203</v>
      </c>
      <c r="W488" s="220">
        <v>6203</v>
      </c>
      <c r="X488" s="220">
        <v>6203</v>
      </c>
      <c r="Y488" s="220">
        <v>6203</v>
      </c>
      <c r="Z488" s="220">
        <v>6203</v>
      </c>
      <c r="AA488" s="220">
        <v>6203</v>
      </c>
      <c r="AB488" s="220">
        <v>6184</v>
      </c>
      <c r="AC488" s="220">
        <v>6184</v>
      </c>
      <c r="AD488" s="220">
        <v>6184</v>
      </c>
      <c r="AE488" s="220">
        <v>6183</v>
      </c>
      <c r="AF488" s="220">
        <v>6183</v>
      </c>
      <c r="AG488" s="220">
        <v>6183</v>
      </c>
      <c r="AH488" s="220">
        <v>6183</v>
      </c>
      <c r="AI488" s="220">
        <v>6183</v>
      </c>
      <c r="AJ488" s="220">
        <v>6183</v>
      </c>
      <c r="AK488" s="220">
        <v>6183</v>
      </c>
      <c r="AL488" s="220">
        <v>6183</v>
      </c>
      <c r="AM488" s="220">
        <v>6183</v>
      </c>
      <c r="AN488" s="220">
        <v>6183</v>
      </c>
      <c r="AO488" s="220">
        <v>6183</v>
      </c>
      <c r="AP488" s="220">
        <v>6183</v>
      </c>
      <c r="AQ488" s="220">
        <v>6183</v>
      </c>
      <c r="AR488" s="220">
        <v>6183</v>
      </c>
      <c r="AS488" s="220">
        <v>6183</v>
      </c>
      <c r="AT488" s="220">
        <v>6183</v>
      </c>
      <c r="AU488" s="220">
        <v>6183</v>
      </c>
      <c r="AV488" s="220">
        <v>6183</v>
      </c>
      <c r="AW488" s="220">
        <v>6183</v>
      </c>
      <c r="AX488" s="220">
        <v>6183</v>
      </c>
      <c r="AY488" s="220">
        <v>6183</v>
      </c>
      <c r="AZ488" s="220">
        <v>6183</v>
      </c>
      <c r="BA488" s="220">
        <v>6183</v>
      </c>
      <c r="BB488" s="220">
        <v>6183</v>
      </c>
      <c r="BC488" s="220">
        <v>6183</v>
      </c>
      <c r="BD488" s="220">
        <v>6183</v>
      </c>
      <c r="BE488" s="220">
        <v>6183</v>
      </c>
      <c r="BF488" s="220">
        <v>6183</v>
      </c>
      <c r="BG488" s="220">
        <v>6183</v>
      </c>
      <c r="BH488" s="220">
        <v>6183</v>
      </c>
      <c r="BI488" s="220">
        <v>6183</v>
      </c>
      <c r="BJ488" s="220">
        <v>6183</v>
      </c>
      <c r="BK488" s="220">
        <v>6183</v>
      </c>
      <c r="BL488" s="220">
        <v>6183</v>
      </c>
      <c r="BM488" s="220">
        <v>6183</v>
      </c>
      <c r="BN488" s="220">
        <v>6183</v>
      </c>
      <c r="BO488" s="220">
        <v>6183</v>
      </c>
      <c r="BP488" s="220">
        <v>6183</v>
      </c>
      <c r="BQ488" s="220">
        <v>6183</v>
      </c>
      <c r="BR488" s="220">
        <v>6183</v>
      </c>
      <c r="BS488" s="220">
        <v>6183</v>
      </c>
      <c r="BT488" s="220">
        <v>6183</v>
      </c>
      <c r="BU488" s="220">
        <v>6183</v>
      </c>
      <c r="BV488" s="220">
        <v>6183</v>
      </c>
      <c r="BW488" s="220">
        <v>6183</v>
      </c>
      <c r="BX488" s="220">
        <v>6183</v>
      </c>
      <c r="BY488" s="220">
        <v>6183</v>
      </c>
      <c r="BZ488" s="220">
        <v>6183</v>
      </c>
      <c r="CA488" s="220">
        <v>6183</v>
      </c>
      <c r="CB488" s="220">
        <v>6183</v>
      </c>
      <c r="CC488" s="220">
        <v>6183</v>
      </c>
      <c r="CD488" s="220">
        <v>6183</v>
      </c>
      <c r="CE488" s="220">
        <v>6183</v>
      </c>
      <c r="CF488" s="220">
        <v>6183</v>
      </c>
      <c r="CG488" s="220">
        <v>6183</v>
      </c>
      <c r="CH488" s="220">
        <v>6183</v>
      </c>
      <c r="CI488" s="220">
        <v>6183</v>
      </c>
      <c r="CJ488" s="220">
        <v>6183</v>
      </c>
      <c r="CK488" s="220">
        <v>6183</v>
      </c>
      <c r="CL488" s="220">
        <v>6183</v>
      </c>
      <c r="CM488" s="220">
        <v>6183</v>
      </c>
      <c r="CN488" s="220">
        <v>6183</v>
      </c>
      <c r="CO488" s="220">
        <v>6183</v>
      </c>
      <c r="CP488" s="220">
        <v>6183</v>
      </c>
      <c r="CQ488" s="220">
        <v>6183</v>
      </c>
      <c r="CR488" s="220">
        <v>6183</v>
      </c>
      <c r="CS488" s="220">
        <v>6183</v>
      </c>
      <c r="CT488" s="220">
        <v>6183</v>
      </c>
      <c r="CU488" s="220">
        <v>6183</v>
      </c>
      <c r="CV488" s="220">
        <v>6183</v>
      </c>
      <c r="CW488" s="220">
        <v>6183</v>
      </c>
      <c r="CX488" s="220">
        <v>6183</v>
      </c>
      <c r="CY488" s="220">
        <v>6183</v>
      </c>
      <c r="CZ488" s="220">
        <v>6183</v>
      </c>
      <c r="DA488" s="220">
        <v>6183</v>
      </c>
      <c r="DB488" s="220">
        <v>6183</v>
      </c>
      <c r="DC488" s="220">
        <v>6183</v>
      </c>
      <c r="DD488" s="220">
        <v>6183</v>
      </c>
      <c r="DE488" s="220">
        <v>6183</v>
      </c>
      <c r="DF488" s="220">
        <v>6183</v>
      </c>
      <c r="DG488" s="220">
        <v>6183</v>
      </c>
      <c r="DH488" s="220">
        <v>6183</v>
      </c>
      <c r="DI488" s="220">
        <v>6183</v>
      </c>
      <c r="DJ488" s="220">
        <v>6183</v>
      </c>
      <c r="DK488" s="220">
        <v>6183</v>
      </c>
      <c r="DL488" s="220">
        <v>6183</v>
      </c>
      <c r="DM488" s="220">
        <v>6183</v>
      </c>
      <c r="DN488" s="220">
        <v>6183</v>
      </c>
      <c r="DO488" s="220">
        <v>6183</v>
      </c>
      <c r="DP488" s="220">
        <v>6183</v>
      </c>
      <c r="DQ488" s="220">
        <v>6183</v>
      </c>
      <c r="DR488" s="220">
        <v>6183</v>
      </c>
      <c r="DS488" s="220">
        <v>6183</v>
      </c>
      <c r="DT488" s="220">
        <v>6168</v>
      </c>
      <c r="DU488" s="220">
        <v>6168</v>
      </c>
      <c r="DV488" s="220">
        <v>6168</v>
      </c>
      <c r="DW488" s="220">
        <v>6178</v>
      </c>
      <c r="DX488" s="220">
        <v>6178</v>
      </c>
      <c r="DY488" s="220">
        <v>6171</v>
      </c>
      <c r="DZ488" s="220">
        <v>6171</v>
      </c>
      <c r="EA488" s="220">
        <v>6165</v>
      </c>
      <c r="EB488" s="220">
        <v>6165</v>
      </c>
      <c r="EC488" s="220">
        <v>6165</v>
      </c>
      <c r="ED488" s="220">
        <v>6165</v>
      </c>
      <c r="EE488" s="220">
        <v>6165</v>
      </c>
      <c r="EF488" s="220">
        <v>6165</v>
      </c>
      <c r="EG488" s="220">
        <v>6165</v>
      </c>
      <c r="EH488" s="220">
        <v>6165</v>
      </c>
      <c r="EI488" s="220">
        <v>6165</v>
      </c>
      <c r="EJ488" s="220">
        <v>6165</v>
      </c>
      <c r="EK488" s="220">
        <v>6165</v>
      </c>
      <c r="EL488" s="220">
        <v>6165</v>
      </c>
      <c r="EM488" s="220">
        <v>6165</v>
      </c>
      <c r="EN488" s="242">
        <v>6165</v>
      </c>
      <c r="EO488" s="232">
        <v>6165</v>
      </c>
      <c r="EP488" s="228">
        <v>6165</v>
      </c>
      <c r="EQ488" s="166">
        <v>6165</v>
      </c>
      <c r="ER488" s="166">
        <v>6165</v>
      </c>
      <c r="ES488" s="166">
        <v>6165</v>
      </c>
      <c r="ET488" s="166">
        <v>6165</v>
      </c>
      <c r="EU488" s="166">
        <v>6165</v>
      </c>
      <c r="EV488" s="154">
        <v>6165</v>
      </c>
      <c r="EW488" s="154">
        <v>6165</v>
      </c>
      <c r="EX488" s="154">
        <v>6165</v>
      </c>
      <c r="EY488" s="154">
        <v>6165</v>
      </c>
      <c r="EZ488" s="154">
        <v>6165</v>
      </c>
      <c r="FA488" s="154">
        <v>6165</v>
      </c>
      <c r="FB488" s="154">
        <v>6165</v>
      </c>
      <c r="FC488" s="154">
        <v>6165</v>
      </c>
      <c r="FD488" s="154">
        <v>6165</v>
      </c>
      <c r="FE488" s="154">
        <v>6165</v>
      </c>
      <c r="FF488" s="154">
        <v>6165</v>
      </c>
      <c r="FG488" s="166">
        <v>6165</v>
      </c>
      <c r="FH488" s="154">
        <v>6165</v>
      </c>
      <c r="FI488" s="154">
        <v>6165</v>
      </c>
      <c r="FJ488" s="166">
        <v>6165</v>
      </c>
      <c r="FK488" s="166">
        <v>6165</v>
      </c>
      <c r="FL488" s="166">
        <v>6165</v>
      </c>
      <c r="FM488" s="166">
        <v>6165</v>
      </c>
      <c r="FN488" s="166">
        <v>6165</v>
      </c>
      <c r="FO488" s="166">
        <v>6165</v>
      </c>
      <c r="FP488" s="166">
        <v>6165</v>
      </c>
      <c r="FQ488" s="166">
        <v>6165</v>
      </c>
      <c r="FR488" s="166">
        <v>6165</v>
      </c>
      <c r="FS488" s="166">
        <v>6165</v>
      </c>
      <c r="FT488" s="166">
        <v>6165</v>
      </c>
      <c r="FU488" s="166">
        <v>6165</v>
      </c>
      <c r="FV488" s="166">
        <v>6165</v>
      </c>
      <c r="FW488" s="166">
        <v>6165</v>
      </c>
      <c r="FX488" s="166">
        <v>6165</v>
      </c>
      <c r="FY488" s="166">
        <v>6165</v>
      </c>
      <c r="FZ488" s="166">
        <v>6165</v>
      </c>
      <c r="GA488" s="166">
        <v>6165</v>
      </c>
      <c r="GB488" s="166">
        <v>6165</v>
      </c>
      <c r="GC488" s="166">
        <v>6165</v>
      </c>
      <c r="GD488" s="166">
        <v>6165</v>
      </c>
      <c r="GE488" s="166">
        <v>6165</v>
      </c>
      <c r="GF488" s="166">
        <v>6165</v>
      </c>
      <c r="GG488" s="166">
        <v>6165</v>
      </c>
      <c r="GH488" s="166">
        <v>6165</v>
      </c>
      <c r="GI488" s="166">
        <v>6165</v>
      </c>
      <c r="GJ488" s="166">
        <v>6165</v>
      </c>
      <c r="GK488" s="154">
        <v>6165</v>
      </c>
      <c r="GL488" s="154">
        <v>6165</v>
      </c>
      <c r="GM488" s="154">
        <v>6166</v>
      </c>
      <c r="GN488" s="154">
        <v>6166</v>
      </c>
      <c r="GO488" s="154">
        <v>6166</v>
      </c>
      <c r="GP488" s="154">
        <v>6166</v>
      </c>
      <c r="GQ488" s="154">
        <v>6166</v>
      </c>
      <c r="GR488" s="154">
        <v>6166</v>
      </c>
      <c r="GS488" s="154">
        <v>6166</v>
      </c>
      <c r="GT488" s="166">
        <v>6166</v>
      </c>
      <c r="GU488" s="166">
        <v>6166</v>
      </c>
      <c r="GV488" s="166">
        <v>6166</v>
      </c>
      <c r="GW488" s="166">
        <v>6166</v>
      </c>
      <c r="GX488" s="166">
        <v>6166</v>
      </c>
      <c r="GY488" s="166">
        <v>6166</v>
      </c>
      <c r="GZ488" s="166">
        <v>6166</v>
      </c>
      <c r="HA488" s="166">
        <v>6166</v>
      </c>
      <c r="HB488" s="166">
        <v>6166</v>
      </c>
      <c r="HC488" s="166">
        <v>6166</v>
      </c>
      <c r="HD488" s="166">
        <v>6166</v>
      </c>
      <c r="HE488" s="166">
        <v>6166</v>
      </c>
      <c r="HF488" s="154">
        <v>6166</v>
      </c>
      <c r="HG488" s="154">
        <v>6166</v>
      </c>
      <c r="HH488" s="154">
        <v>6166</v>
      </c>
      <c r="HI488" s="154">
        <v>6166</v>
      </c>
      <c r="HJ488" s="154">
        <v>6167</v>
      </c>
      <c r="HK488" s="154">
        <v>6166</v>
      </c>
      <c r="HL488" s="154">
        <v>6166</v>
      </c>
      <c r="HM488" s="154">
        <v>6168</v>
      </c>
      <c r="HN488" s="154">
        <v>6167</v>
      </c>
      <c r="HO488" s="166">
        <v>6167</v>
      </c>
      <c r="HP488" s="154">
        <v>6167</v>
      </c>
      <c r="HQ488" s="154">
        <v>6167</v>
      </c>
      <c r="HR488" s="166">
        <v>6167</v>
      </c>
      <c r="HS488" s="154">
        <v>6167</v>
      </c>
      <c r="HT488" s="149">
        <v>6167</v>
      </c>
      <c r="HU488" s="149">
        <v>6165</v>
      </c>
      <c r="HV488" s="149">
        <v>6165</v>
      </c>
      <c r="HW488" s="166">
        <v>6165</v>
      </c>
    </row>
    <row r="489" spans="1:231">
      <c r="A489" s="145">
        <f t="shared" si="56"/>
        <v>44191</v>
      </c>
      <c r="B489" s="220">
        <f>'Age&amp;Sex by occurrence date'!$DYS22</f>
        <v>7249</v>
      </c>
      <c r="C489" s="220">
        <v>6158</v>
      </c>
      <c r="D489" s="220">
        <v>6158</v>
      </c>
      <c r="E489" s="220">
        <v>6158</v>
      </c>
      <c r="F489" s="220">
        <v>6158</v>
      </c>
      <c r="G489" s="220">
        <v>6158</v>
      </c>
      <c r="H489" s="220">
        <v>6158</v>
      </c>
      <c r="I489" s="220">
        <v>6158</v>
      </c>
      <c r="J489" s="220">
        <v>6158</v>
      </c>
      <c r="K489" s="220">
        <v>6158</v>
      </c>
      <c r="L489" s="220">
        <v>6158</v>
      </c>
      <c r="M489" s="220">
        <v>6158</v>
      </c>
      <c r="N489" s="220">
        <v>6158</v>
      </c>
      <c r="O489" s="220">
        <v>6158</v>
      </c>
      <c r="P489" s="220">
        <v>6158</v>
      </c>
      <c r="Q489" s="220">
        <v>6158</v>
      </c>
      <c r="R489" s="220">
        <v>6158</v>
      </c>
      <c r="S489" s="220">
        <v>6158</v>
      </c>
      <c r="T489" s="220">
        <v>6158</v>
      </c>
      <c r="U489" s="220">
        <v>6158</v>
      </c>
      <c r="V489" s="220">
        <v>6157</v>
      </c>
      <c r="W489" s="220">
        <v>6157</v>
      </c>
      <c r="X489" s="220">
        <v>6157</v>
      </c>
      <c r="Y489" s="220">
        <v>6157</v>
      </c>
      <c r="Z489" s="220">
        <v>6157</v>
      </c>
      <c r="AA489" s="220">
        <v>6157</v>
      </c>
      <c r="AB489" s="220">
        <v>6139</v>
      </c>
      <c r="AC489" s="220">
        <v>6139</v>
      </c>
      <c r="AD489" s="220">
        <v>6139</v>
      </c>
      <c r="AE489" s="220">
        <v>6138</v>
      </c>
      <c r="AF489" s="220">
        <v>6138</v>
      </c>
      <c r="AG489" s="220">
        <v>6138</v>
      </c>
      <c r="AH489" s="220">
        <v>6138</v>
      </c>
      <c r="AI489" s="220">
        <v>6138</v>
      </c>
      <c r="AJ489" s="220">
        <v>6138</v>
      </c>
      <c r="AK489" s="220">
        <v>6138</v>
      </c>
      <c r="AL489" s="220">
        <v>6138</v>
      </c>
      <c r="AM489" s="220">
        <v>6138</v>
      </c>
      <c r="AN489" s="220">
        <v>6138</v>
      </c>
      <c r="AO489" s="220">
        <v>6138</v>
      </c>
      <c r="AP489" s="220">
        <v>6138</v>
      </c>
      <c r="AQ489" s="220">
        <v>6138</v>
      </c>
      <c r="AR489" s="220">
        <v>6138</v>
      </c>
      <c r="AS489" s="220">
        <v>6138</v>
      </c>
      <c r="AT489" s="220">
        <v>6138</v>
      </c>
      <c r="AU489" s="220">
        <v>6138</v>
      </c>
      <c r="AV489" s="220">
        <v>6138</v>
      </c>
      <c r="AW489" s="220">
        <v>6138</v>
      </c>
      <c r="AX489" s="220">
        <v>6138</v>
      </c>
      <c r="AY489" s="220">
        <v>6138</v>
      </c>
      <c r="AZ489" s="220">
        <v>6138</v>
      </c>
      <c r="BA489" s="220">
        <v>6138</v>
      </c>
      <c r="BB489" s="220">
        <v>6138</v>
      </c>
      <c r="BC489" s="220">
        <v>6138</v>
      </c>
      <c r="BD489" s="220">
        <v>6138</v>
      </c>
      <c r="BE489" s="220">
        <v>6138</v>
      </c>
      <c r="BF489" s="220">
        <v>6138</v>
      </c>
      <c r="BG489" s="220">
        <v>6138</v>
      </c>
      <c r="BH489" s="220">
        <v>6138</v>
      </c>
      <c r="BI489" s="220">
        <v>6138</v>
      </c>
      <c r="BJ489" s="220">
        <v>6138</v>
      </c>
      <c r="BK489" s="220">
        <v>6138</v>
      </c>
      <c r="BL489" s="220">
        <v>6138</v>
      </c>
      <c r="BM489" s="220">
        <v>6138</v>
      </c>
      <c r="BN489" s="220">
        <v>6138</v>
      </c>
      <c r="BO489" s="220">
        <v>6138</v>
      </c>
      <c r="BP489" s="220">
        <v>6138</v>
      </c>
      <c r="BQ489" s="220">
        <v>6138</v>
      </c>
      <c r="BR489" s="220">
        <v>6138</v>
      </c>
      <c r="BS489" s="220">
        <v>6138</v>
      </c>
      <c r="BT489" s="220">
        <v>6138</v>
      </c>
      <c r="BU489" s="220">
        <v>6138</v>
      </c>
      <c r="BV489" s="220">
        <v>6138</v>
      </c>
      <c r="BW489" s="220">
        <v>6138</v>
      </c>
      <c r="BX489" s="220">
        <v>6138</v>
      </c>
      <c r="BY489" s="220">
        <v>6138</v>
      </c>
      <c r="BZ489" s="220">
        <v>6138</v>
      </c>
      <c r="CA489" s="220">
        <v>6138</v>
      </c>
      <c r="CB489" s="220">
        <v>6138</v>
      </c>
      <c r="CC489" s="220">
        <v>6138</v>
      </c>
      <c r="CD489" s="220">
        <v>6138</v>
      </c>
      <c r="CE489" s="220">
        <v>6138</v>
      </c>
      <c r="CF489" s="220">
        <v>6138</v>
      </c>
      <c r="CG489" s="220">
        <v>6138</v>
      </c>
      <c r="CH489" s="220">
        <v>6138</v>
      </c>
      <c r="CI489" s="220">
        <v>6138</v>
      </c>
      <c r="CJ489" s="220">
        <v>6138</v>
      </c>
      <c r="CK489" s="220">
        <v>6138</v>
      </c>
      <c r="CL489" s="220">
        <v>6138</v>
      </c>
      <c r="CM489" s="220">
        <v>6138</v>
      </c>
      <c r="CN489" s="220">
        <v>6138</v>
      </c>
      <c r="CO489" s="220">
        <v>6138</v>
      </c>
      <c r="CP489" s="220">
        <v>6138</v>
      </c>
      <c r="CQ489" s="220">
        <v>6138</v>
      </c>
      <c r="CR489" s="220">
        <v>6138</v>
      </c>
      <c r="CS489" s="220">
        <v>6138</v>
      </c>
      <c r="CT489" s="220">
        <v>6138</v>
      </c>
      <c r="CU489" s="220">
        <v>6138</v>
      </c>
      <c r="CV489" s="220">
        <v>6138</v>
      </c>
      <c r="CW489" s="220">
        <v>6138</v>
      </c>
      <c r="CX489" s="220">
        <v>6138</v>
      </c>
      <c r="CY489" s="220">
        <v>6138</v>
      </c>
      <c r="CZ489" s="220">
        <v>6138</v>
      </c>
      <c r="DA489" s="220">
        <v>6138</v>
      </c>
      <c r="DB489" s="220">
        <v>6138</v>
      </c>
      <c r="DC489" s="220">
        <v>6138</v>
      </c>
      <c r="DD489" s="220">
        <v>6138</v>
      </c>
      <c r="DE489" s="220">
        <v>6138</v>
      </c>
      <c r="DF489" s="220">
        <v>6138</v>
      </c>
      <c r="DG489" s="220">
        <v>6138</v>
      </c>
      <c r="DH489" s="220">
        <v>6138</v>
      </c>
      <c r="DI489" s="220">
        <v>6138</v>
      </c>
      <c r="DJ489" s="220">
        <v>6138</v>
      </c>
      <c r="DK489" s="220">
        <v>6138</v>
      </c>
      <c r="DL489" s="220">
        <v>6138</v>
      </c>
      <c r="DM489" s="220">
        <v>6138</v>
      </c>
      <c r="DN489" s="220">
        <v>6138</v>
      </c>
      <c r="DO489" s="220">
        <v>6138</v>
      </c>
      <c r="DP489" s="220">
        <v>6138</v>
      </c>
      <c r="DQ489" s="220">
        <v>6138</v>
      </c>
      <c r="DR489" s="220">
        <v>6138</v>
      </c>
      <c r="DS489" s="220">
        <v>6138</v>
      </c>
      <c r="DT489" s="220">
        <v>6123</v>
      </c>
      <c r="DU489" s="220">
        <v>6123</v>
      </c>
      <c r="DV489" s="220">
        <v>6123</v>
      </c>
      <c r="DW489" s="220">
        <v>6133</v>
      </c>
      <c r="DX489" s="220">
        <v>6133</v>
      </c>
      <c r="DY489" s="220">
        <v>6126</v>
      </c>
      <c r="DZ489" s="220">
        <v>6126</v>
      </c>
      <c r="EA489" s="220">
        <v>6120</v>
      </c>
      <c r="EB489" s="220">
        <v>6120</v>
      </c>
      <c r="EC489" s="220">
        <v>6120</v>
      </c>
      <c r="ED489" s="220">
        <v>6120</v>
      </c>
      <c r="EE489" s="220">
        <v>6120</v>
      </c>
      <c r="EF489" s="220">
        <v>6120</v>
      </c>
      <c r="EG489" s="220">
        <v>6120</v>
      </c>
      <c r="EH489" s="220">
        <v>6120</v>
      </c>
      <c r="EI489" s="220">
        <v>6120</v>
      </c>
      <c r="EJ489" s="220">
        <v>6120</v>
      </c>
      <c r="EK489" s="220">
        <v>6120</v>
      </c>
      <c r="EL489" s="220">
        <v>6120</v>
      </c>
      <c r="EM489" s="220">
        <v>6120</v>
      </c>
      <c r="EN489" s="242">
        <v>6120</v>
      </c>
      <c r="EO489" s="232">
        <v>6120</v>
      </c>
      <c r="EP489" s="227">
        <v>6120</v>
      </c>
      <c r="EQ489" s="154">
        <v>6120</v>
      </c>
      <c r="ER489" s="154">
        <v>6120</v>
      </c>
      <c r="ES489" s="154">
        <v>6120</v>
      </c>
      <c r="ET489" s="154">
        <v>6120</v>
      </c>
      <c r="EU489" s="154">
        <v>6120</v>
      </c>
      <c r="EV489" s="154">
        <v>6120</v>
      </c>
      <c r="EW489" s="166">
        <v>6120</v>
      </c>
      <c r="EX489" s="166">
        <v>6120</v>
      </c>
      <c r="EY489" s="166">
        <v>6120</v>
      </c>
      <c r="EZ489" s="166">
        <v>6120</v>
      </c>
      <c r="FA489" s="166">
        <v>6120</v>
      </c>
      <c r="FB489" s="166">
        <v>6120</v>
      </c>
      <c r="FC489" s="166">
        <v>6120</v>
      </c>
      <c r="FD489" s="166">
        <v>6120</v>
      </c>
      <c r="FE489" s="166">
        <v>6120</v>
      </c>
      <c r="FF489" s="166">
        <v>6120</v>
      </c>
      <c r="FG489" s="154">
        <v>6120</v>
      </c>
      <c r="FH489" s="166">
        <v>6120</v>
      </c>
      <c r="FI489" s="154">
        <v>6120</v>
      </c>
      <c r="FJ489" s="154">
        <v>6120</v>
      </c>
      <c r="FK489" s="166">
        <v>6120</v>
      </c>
      <c r="FL489" s="166">
        <v>6120</v>
      </c>
      <c r="FM489" s="166">
        <v>6120</v>
      </c>
      <c r="FN489" s="166">
        <v>6120</v>
      </c>
      <c r="FO489" s="166">
        <v>6120</v>
      </c>
      <c r="FP489" s="166">
        <v>6120</v>
      </c>
      <c r="FQ489" s="166">
        <v>6120</v>
      </c>
      <c r="FR489" s="154">
        <v>6120</v>
      </c>
      <c r="FS489" s="154">
        <v>6120</v>
      </c>
      <c r="FT489" s="154">
        <v>6120</v>
      </c>
      <c r="FU489" s="154">
        <v>6120</v>
      </c>
      <c r="FV489" s="154">
        <v>6120</v>
      </c>
      <c r="FW489" s="154">
        <v>6120</v>
      </c>
      <c r="FX489" s="154">
        <v>6120</v>
      </c>
      <c r="FY489" s="154">
        <v>6120</v>
      </c>
      <c r="FZ489" s="154">
        <v>6120</v>
      </c>
      <c r="GA489" s="154">
        <v>6120</v>
      </c>
      <c r="GB489" s="154">
        <v>6120</v>
      </c>
      <c r="GC489" s="154">
        <v>6120</v>
      </c>
      <c r="GD489" s="154">
        <v>6120</v>
      </c>
      <c r="GE489" s="154">
        <v>6120</v>
      </c>
      <c r="GF489" s="154">
        <v>6120</v>
      </c>
      <c r="GG489" s="154">
        <v>6120</v>
      </c>
      <c r="GH489" s="154">
        <v>6120</v>
      </c>
      <c r="GI489" s="154">
        <v>6120</v>
      </c>
      <c r="GJ489" s="154">
        <v>6120</v>
      </c>
      <c r="GK489" s="154">
        <v>6120</v>
      </c>
      <c r="GL489" s="154">
        <v>6120</v>
      </c>
      <c r="GM489" s="154">
        <v>6121</v>
      </c>
      <c r="GN489" s="154">
        <v>6121</v>
      </c>
      <c r="GO489" s="154">
        <v>6121</v>
      </c>
      <c r="GP489" s="154">
        <v>6121</v>
      </c>
      <c r="GQ489" s="154">
        <v>6121</v>
      </c>
      <c r="GR489" s="154">
        <v>6121</v>
      </c>
      <c r="GS489" s="154">
        <v>6121</v>
      </c>
      <c r="GT489" s="166">
        <v>6121</v>
      </c>
      <c r="GU489" s="166">
        <v>6121</v>
      </c>
      <c r="GV489" s="166">
        <v>6121</v>
      </c>
      <c r="GW489" s="166">
        <v>6121</v>
      </c>
      <c r="GX489" s="166">
        <v>6121</v>
      </c>
      <c r="GY489" s="154">
        <v>6121</v>
      </c>
      <c r="GZ489" s="154">
        <v>6121</v>
      </c>
      <c r="HA489" s="154">
        <v>6121</v>
      </c>
      <c r="HB489" s="154">
        <v>6121</v>
      </c>
      <c r="HC489" s="154">
        <v>6121</v>
      </c>
      <c r="HD489" s="154">
        <v>6121</v>
      </c>
      <c r="HE489" s="154">
        <v>6121</v>
      </c>
      <c r="HF489" s="154">
        <v>6121</v>
      </c>
      <c r="HG489" s="154">
        <v>6121</v>
      </c>
      <c r="HH489" s="154">
        <v>6121</v>
      </c>
      <c r="HI489" s="154">
        <v>6121</v>
      </c>
      <c r="HJ489" s="154">
        <v>6122</v>
      </c>
      <c r="HK489" s="154">
        <v>6121</v>
      </c>
      <c r="HL489" s="154">
        <v>6121</v>
      </c>
      <c r="HM489" s="154">
        <v>6123</v>
      </c>
      <c r="HN489" s="154">
        <v>6122</v>
      </c>
      <c r="HO489" s="166">
        <v>6122</v>
      </c>
      <c r="HP489" s="154">
        <v>6122</v>
      </c>
      <c r="HQ489" s="154">
        <v>6122</v>
      </c>
      <c r="HR489" s="166">
        <v>6122</v>
      </c>
      <c r="HS489" s="154">
        <v>6122</v>
      </c>
      <c r="HT489" s="148">
        <v>6122</v>
      </c>
      <c r="HU489" s="148">
        <v>6120</v>
      </c>
      <c r="HV489" s="148">
        <v>6120</v>
      </c>
      <c r="HW489" s="166">
        <v>6120</v>
      </c>
    </row>
    <row r="490" spans="1:231">
      <c r="A490" s="145">
        <f t="shared" si="56"/>
        <v>44190</v>
      </c>
      <c r="B490" s="220">
        <f>'Age&amp;Sex by occurrence date'!$DYZ22</f>
        <v>7155</v>
      </c>
      <c r="C490" s="220">
        <v>6077</v>
      </c>
      <c r="D490" s="220">
        <v>6077</v>
      </c>
      <c r="E490" s="220">
        <v>6077</v>
      </c>
      <c r="F490" s="220">
        <v>6077</v>
      </c>
      <c r="G490" s="220">
        <v>6077</v>
      </c>
      <c r="H490" s="220">
        <v>6077</v>
      </c>
      <c r="I490" s="220">
        <v>6077</v>
      </c>
      <c r="J490" s="220">
        <v>6077</v>
      </c>
      <c r="K490" s="220">
        <v>6077</v>
      </c>
      <c r="L490" s="220">
        <v>6077</v>
      </c>
      <c r="M490" s="220">
        <v>6077</v>
      </c>
      <c r="N490" s="220">
        <v>6077</v>
      </c>
      <c r="O490" s="220">
        <v>6077</v>
      </c>
      <c r="P490" s="220">
        <v>6077</v>
      </c>
      <c r="Q490" s="220">
        <v>6077</v>
      </c>
      <c r="R490" s="220">
        <v>6077</v>
      </c>
      <c r="S490" s="220">
        <v>6077</v>
      </c>
      <c r="T490" s="220">
        <v>6077</v>
      </c>
      <c r="U490" s="220">
        <v>6077</v>
      </c>
      <c r="V490" s="220">
        <v>6076</v>
      </c>
      <c r="W490" s="220">
        <v>6076</v>
      </c>
      <c r="X490" s="220">
        <v>6076</v>
      </c>
      <c r="Y490" s="220">
        <v>6076</v>
      </c>
      <c r="Z490" s="220">
        <v>6076</v>
      </c>
      <c r="AA490" s="220">
        <v>6076</v>
      </c>
      <c r="AB490" s="220">
        <v>6059</v>
      </c>
      <c r="AC490" s="220">
        <v>6059</v>
      </c>
      <c r="AD490" s="220">
        <v>6059</v>
      </c>
      <c r="AE490" s="220">
        <v>6058</v>
      </c>
      <c r="AF490" s="220">
        <v>6058</v>
      </c>
      <c r="AG490" s="220">
        <v>6058</v>
      </c>
      <c r="AH490" s="220">
        <v>6058</v>
      </c>
      <c r="AI490" s="220">
        <v>6058</v>
      </c>
      <c r="AJ490" s="220">
        <v>6058</v>
      </c>
      <c r="AK490" s="220">
        <v>6058</v>
      </c>
      <c r="AL490" s="220">
        <v>6058</v>
      </c>
      <c r="AM490" s="220">
        <v>6058</v>
      </c>
      <c r="AN490" s="220">
        <v>6058</v>
      </c>
      <c r="AO490" s="220">
        <v>6058</v>
      </c>
      <c r="AP490" s="220">
        <v>6058</v>
      </c>
      <c r="AQ490" s="220">
        <v>6058</v>
      </c>
      <c r="AR490" s="220">
        <v>6058</v>
      </c>
      <c r="AS490" s="220">
        <v>6058</v>
      </c>
      <c r="AT490" s="220">
        <v>6058</v>
      </c>
      <c r="AU490" s="220">
        <v>6058</v>
      </c>
      <c r="AV490" s="220">
        <v>6058</v>
      </c>
      <c r="AW490" s="220">
        <v>6058</v>
      </c>
      <c r="AX490" s="220">
        <v>6058</v>
      </c>
      <c r="AY490" s="220">
        <v>6058</v>
      </c>
      <c r="AZ490" s="220">
        <v>6058</v>
      </c>
      <c r="BA490" s="220">
        <v>6058</v>
      </c>
      <c r="BB490" s="220">
        <v>6058</v>
      </c>
      <c r="BC490" s="220">
        <v>6058</v>
      </c>
      <c r="BD490" s="220">
        <v>6058</v>
      </c>
      <c r="BE490" s="220">
        <v>6058</v>
      </c>
      <c r="BF490" s="220">
        <v>6058</v>
      </c>
      <c r="BG490" s="220">
        <v>6058</v>
      </c>
      <c r="BH490" s="220">
        <v>6058</v>
      </c>
      <c r="BI490" s="220">
        <v>6058</v>
      </c>
      <c r="BJ490" s="220">
        <v>6058</v>
      </c>
      <c r="BK490" s="220">
        <v>6058</v>
      </c>
      <c r="BL490" s="220">
        <v>6058</v>
      </c>
      <c r="BM490" s="220">
        <v>6058</v>
      </c>
      <c r="BN490" s="220">
        <v>6058</v>
      </c>
      <c r="BO490" s="220">
        <v>6058</v>
      </c>
      <c r="BP490" s="220">
        <v>6058</v>
      </c>
      <c r="BQ490" s="220">
        <v>6058</v>
      </c>
      <c r="BR490" s="220">
        <v>6058</v>
      </c>
      <c r="BS490" s="220">
        <v>6058</v>
      </c>
      <c r="BT490" s="220">
        <v>6058</v>
      </c>
      <c r="BU490" s="220">
        <v>6058</v>
      </c>
      <c r="BV490" s="220">
        <v>6058</v>
      </c>
      <c r="BW490" s="220">
        <v>6058</v>
      </c>
      <c r="BX490" s="220">
        <v>6058</v>
      </c>
      <c r="BY490" s="220">
        <v>6058</v>
      </c>
      <c r="BZ490" s="220">
        <v>6058</v>
      </c>
      <c r="CA490" s="220">
        <v>6058</v>
      </c>
      <c r="CB490" s="220">
        <v>6058</v>
      </c>
      <c r="CC490" s="220">
        <v>6058</v>
      </c>
      <c r="CD490" s="220">
        <v>6058</v>
      </c>
      <c r="CE490" s="220">
        <v>6058</v>
      </c>
      <c r="CF490" s="220">
        <v>6058</v>
      </c>
      <c r="CG490" s="220">
        <v>6058</v>
      </c>
      <c r="CH490" s="220">
        <v>6058</v>
      </c>
      <c r="CI490" s="220">
        <v>6058</v>
      </c>
      <c r="CJ490" s="220">
        <v>6058</v>
      </c>
      <c r="CK490" s="220">
        <v>6058</v>
      </c>
      <c r="CL490" s="220">
        <v>6058</v>
      </c>
      <c r="CM490" s="220">
        <v>6058</v>
      </c>
      <c r="CN490" s="220">
        <v>6058</v>
      </c>
      <c r="CO490" s="220">
        <v>6058</v>
      </c>
      <c r="CP490" s="220">
        <v>6058</v>
      </c>
      <c r="CQ490" s="220">
        <v>6058</v>
      </c>
      <c r="CR490" s="220">
        <v>6058</v>
      </c>
      <c r="CS490" s="220">
        <v>6058</v>
      </c>
      <c r="CT490" s="220">
        <v>6058</v>
      </c>
      <c r="CU490" s="220">
        <v>6058</v>
      </c>
      <c r="CV490" s="220">
        <v>6058</v>
      </c>
      <c r="CW490" s="220">
        <v>6058</v>
      </c>
      <c r="CX490" s="220">
        <v>6058</v>
      </c>
      <c r="CY490" s="220">
        <v>6058</v>
      </c>
      <c r="CZ490" s="220">
        <v>6058</v>
      </c>
      <c r="DA490" s="220">
        <v>6058</v>
      </c>
      <c r="DB490" s="220">
        <v>6058</v>
      </c>
      <c r="DC490" s="220">
        <v>6058</v>
      </c>
      <c r="DD490" s="220">
        <v>6058</v>
      </c>
      <c r="DE490" s="220">
        <v>6058</v>
      </c>
      <c r="DF490" s="220">
        <v>6058</v>
      </c>
      <c r="DG490" s="220">
        <v>6058</v>
      </c>
      <c r="DH490" s="220">
        <v>6058</v>
      </c>
      <c r="DI490" s="220">
        <v>6058</v>
      </c>
      <c r="DJ490" s="220">
        <v>6058</v>
      </c>
      <c r="DK490" s="220">
        <v>6058</v>
      </c>
      <c r="DL490" s="220">
        <v>6058</v>
      </c>
      <c r="DM490" s="220">
        <v>6058</v>
      </c>
      <c r="DN490" s="220">
        <v>6058</v>
      </c>
      <c r="DO490" s="220">
        <v>6058</v>
      </c>
      <c r="DP490" s="220">
        <v>6058</v>
      </c>
      <c r="DQ490" s="220">
        <v>6058</v>
      </c>
      <c r="DR490" s="220">
        <v>6058</v>
      </c>
      <c r="DS490" s="220">
        <v>6058</v>
      </c>
      <c r="DT490" s="220">
        <v>6044</v>
      </c>
      <c r="DU490" s="220">
        <v>6044</v>
      </c>
      <c r="DV490" s="220">
        <v>6044</v>
      </c>
      <c r="DW490" s="220">
        <v>6054</v>
      </c>
      <c r="DX490" s="220">
        <v>6054</v>
      </c>
      <c r="DY490" s="220">
        <v>6047</v>
      </c>
      <c r="DZ490" s="220">
        <v>6047</v>
      </c>
      <c r="EA490" s="220">
        <v>6041</v>
      </c>
      <c r="EB490" s="220">
        <v>6041</v>
      </c>
      <c r="EC490" s="220">
        <v>6041</v>
      </c>
      <c r="ED490" s="220">
        <v>6041</v>
      </c>
      <c r="EE490" s="220">
        <v>6041</v>
      </c>
      <c r="EF490" s="220">
        <v>6041</v>
      </c>
      <c r="EG490" s="220">
        <v>6041</v>
      </c>
      <c r="EH490" s="220">
        <v>6041</v>
      </c>
      <c r="EI490" s="220">
        <v>6041</v>
      </c>
      <c r="EJ490" s="220">
        <v>6041</v>
      </c>
      <c r="EK490" s="220">
        <v>6041</v>
      </c>
      <c r="EL490" s="220">
        <v>6041</v>
      </c>
      <c r="EM490" s="220">
        <v>6041</v>
      </c>
      <c r="EN490" s="242">
        <v>6041</v>
      </c>
      <c r="EO490" s="232">
        <v>6041</v>
      </c>
      <c r="EP490" s="227">
        <v>6041</v>
      </c>
      <c r="EQ490" s="154">
        <v>6041</v>
      </c>
      <c r="ER490" s="154">
        <v>6041</v>
      </c>
      <c r="ES490" s="154">
        <v>6041</v>
      </c>
      <c r="ET490" s="154">
        <v>6041</v>
      </c>
      <c r="EU490" s="154">
        <v>6041</v>
      </c>
      <c r="EV490" s="166">
        <v>6041</v>
      </c>
      <c r="EW490" s="154">
        <v>6041</v>
      </c>
      <c r="EX490" s="154">
        <v>6041</v>
      </c>
      <c r="EY490" s="154">
        <v>6041</v>
      </c>
      <c r="EZ490" s="154">
        <v>6041</v>
      </c>
      <c r="FA490" s="154">
        <v>6041</v>
      </c>
      <c r="FB490" s="154">
        <v>6041</v>
      </c>
      <c r="FC490" s="166">
        <v>6041</v>
      </c>
      <c r="FD490" s="166">
        <v>6041</v>
      </c>
      <c r="FE490" s="154">
        <v>6041</v>
      </c>
      <c r="FF490" s="154">
        <v>6041</v>
      </c>
      <c r="FG490" s="166">
        <v>6041</v>
      </c>
      <c r="FH490" s="154">
        <v>6041</v>
      </c>
      <c r="FI490" s="166">
        <v>6041</v>
      </c>
      <c r="FJ490" s="166">
        <v>6041</v>
      </c>
      <c r="FK490" s="154">
        <v>6041</v>
      </c>
      <c r="FL490" s="154">
        <v>6041</v>
      </c>
      <c r="FM490" s="154">
        <v>6041</v>
      </c>
      <c r="FN490" s="154">
        <v>6041</v>
      </c>
      <c r="FO490" s="154">
        <v>6041</v>
      </c>
      <c r="FP490" s="154">
        <v>6041</v>
      </c>
      <c r="FQ490" s="154">
        <v>6041</v>
      </c>
      <c r="FR490" s="166">
        <v>6041</v>
      </c>
      <c r="FS490" s="166">
        <v>6041</v>
      </c>
      <c r="FT490" s="166">
        <v>6041</v>
      </c>
      <c r="FU490" s="166">
        <v>6041</v>
      </c>
      <c r="FV490" s="166">
        <v>6041</v>
      </c>
      <c r="FW490" s="166">
        <v>6041</v>
      </c>
      <c r="FX490" s="166">
        <v>6041</v>
      </c>
      <c r="FY490" s="166">
        <v>6041</v>
      </c>
      <c r="FZ490" s="166">
        <v>6041</v>
      </c>
      <c r="GA490" s="166">
        <v>6041</v>
      </c>
      <c r="GB490" s="166">
        <v>6041</v>
      </c>
      <c r="GC490" s="166">
        <v>6041</v>
      </c>
      <c r="GD490" s="166">
        <v>6041</v>
      </c>
      <c r="GE490" s="166">
        <v>6041</v>
      </c>
      <c r="GF490" s="166">
        <v>6041</v>
      </c>
      <c r="GG490" s="166">
        <v>6041</v>
      </c>
      <c r="GH490" s="166">
        <v>6041</v>
      </c>
      <c r="GI490" s="166">
        <v>6041</v>
      </c>
      <c r="GJ490" s="166">
        <v>6041</v>
      </c>
      <c r="GK490" s="166">
        <v>6041</v>
      </c>
      <c r="GL490" s="166">
        <v>6041</v>
      </c>
      <c r="GM490" s="166">
        <v>6042</v>
      </c>
      <c r="GN490" s="166">
        <v>6042</v>
      </c>
      <c r="GO490" s="166">
        <v>6042</v>
      </c>
      <c r="GP490" s="166">
        <v>6042</v>
      </c>
      <c r="GQ490" s="166">
        <v>6042</v>
      </c>
      <c r="GR490" s="166">
        <v>6042</v>
      </c>
      <c r="GS490" s="166">
        <v>6042</v>
      </c>
      <c r="GT490" s="166">
        <v>6042</v>
      </c>
      <c r="GU490" s="166">
        <v>6042</v>
      </c>
      <c r="GV490" s="166">
        <v>6042</v>
      </c>
      <c r="GW490" s="166">
        <v>6042</v>
      </c>
      <c r="GX490" s="166">
        <v>6042</v>
      </c>
      <c r="GY490" s="166">
        <v>6042</v>
      </c>
      <c r="GZ490" s="166">
        <v>6042</v>
      </c>
      <c r="HA490" s="166">
        <v>6042</v>
      </c>
      <c r="HB490" s="166">
        <v>6042</v>
      </c>
      <c r="HC490" s="166">
        <v>6042</v>
      </c>
      <c r="HD490" s="166">
        <v>6042</v>
      </c>
      <c r="HE490" s="166">
        <v>6042</v>
      </c>
      <c r="HF490" s="166">
        <v>6042</v>
      </c>
      <c r="HG490" s="154">
        <v>6042</v>
      </c>
      <c r="HH490" s="154">
        <v>6042</v>
      </c>
      <c r="HI490" s="166">
        <v>6042</v>
      </c>
      <c r="HJ490" s="154">
        <v>6043</v>
      </c>
      <c r="HK490" s="154">
        <v>6042</v>
      </c>
      <c r="HL490" s="166">
        <v>6042</v>
      </c>
      <c r="HM490" s="154">
        <v>6044</v>
      </c>
      <c r="HN490" s="154">
        <v>6043</v>
      </c>
      <c r="HO490" s="166">
        <v>6043</v>
      </c>
      <c r="HP490" s="154">
        <v>6043</v>
      </c>
      <c r="HQ490" s="154">
        <v>6043</v>
      </c>
      <c r="HR490" s="166">
        <v>6043</v>
      </c>
      <c r="HS490" s="154">
        <v>6043</v>
      </c>
      <c r="HT490" s="148">
        <v>6043</v>
      </c>
      <c r="HU490" s="148">
        <v>6041</v>
      </c>
      <c r="HV490" s="148">
        <v>6041</v>
      </c>
      <c r="HW490" s="166">
        <v>6041</v>
      </c>
    </row>
    <row r="491" spans="1:231">
      <c r="A491" s="145">
        <f t="shared" ref="A491:A554" si="57">A492+1</f>
        <v>44189</v>
      </c>
      <c r="B491" s="220">
        <f>'Age&amp;Sex by occurrence date'!$DZG22</f>
        <v>7085</v>
      </c>
      <c r="C491" s="220">
        <v>6021</v>
      </c>
      <c r="D491" s="220">
        <v>6021</v>
      </c>
      <c r="E491" s="220">
        <v>6021</v>
      </c>
      <c r="F491" s="220">
        <v>6021</v>
      </c>
      <c r="G491" s="220">
        <v>6021</v>
      </c>
      <c r="H491" s="220">
        <v>6021</v>
      </c>
      <c r="I491" s="220">
        <v>6021</v>
      </c>
      <c r="J491" s="220">
        <v>6021</v>
      </c>
      <c r="K491" s="220">
        <v>6021</v>
      </c>
      <c r="L491" s="220">
        <v>6021</v>
      </c>
      <c r="M491" s="220">
        <v>6021</v>
      </c>
      <c r="N491" s="220">
        <v>6021</v>
      </c>
      <c r="O491" s="220">
        <v>6021</v>
      </c>
      <c r="P491" s="220">
        <v>6021</v>
      </c>
      <c r="Q491" s="220">
        <v>6021</v>
      </c>
      <c r="R491" s="220">
        <v>6021</v>
      </c>
      <c r="S491" s="220">
        <v>6021</v>
      </c>
      <c r="T491" s="220">
        <v>6021</v>
      </c>
      <c r="U491" s="220">
        <v>6021</v>
      </c>
      <c r="V491" s="220">
        <v>6020</v>
      </c>
      <c r="W491" s="220">
        <v>6020</v>
      </c>
      <c r="X491" s="220">
        <v>6020</v>
      </c>
      <c r="Y491" s="220">
        <v>6020</v>
      </c>
      <c r="Z491" s="220">
        <v>6020</v>
      </c>
      <c r="AA491" s="220">
        <v>6020</v>
      </c>
      <c r="AB491" s="220">
        <v>6005</v>
      </c>
      <c r="AC491" s="220">
        <v>6005</v>
      </c>
      <c r="AD491" s="220">
        <v>6005</v>
      </c>
      <c r="AE491" s="220">
        <v>6004</v>
      </c>
      <c r="AF491" s="220">
        <v>6004</v>
      </c>
      <c r="AG491" s="220">
        <v>6004</v>
      </c>
      <c r="AH491" s="220">
        <v>6004</v>
      </c>
      <c r="AI491" s="220">
        <v>6004</v>
      </c>
      <c r="AJ491" s="220">
        <v>6004</v>
      </c>
      <c r="AK491" s="220">
        <v>6004</v>
      </c>
      <c r="AL491" s="220">
        <v>6004</v>
      </c>
      <c r="AM491" s="220">
        <v>6004</v>
      </c>
      <c r="AN491" s="220">
        <v>6004</v>
      </c>
      <c r="AO491" s="220">
        <v>6004</v>
      </c>
      <c r="AP491" s="220">
        <v>6004</v>
      </c>
      <c r="AQ491" s="220">
        <v>6004</v>
      </c>
      <c r="AR491" s="220">
        <v>6004</v>
      </c>
      <c r="AS491" s="220">
        <v>6004</v>
      </c>
      <c r="AT491" s="220">
        <v>6004</v>
      </c>
      <c r="AU491" s="220">
        <v>6004</v>
      </c>
      <c r="AV491" s="220">
        <v>6004</v>
      </c>
      <c r="AW491" s="220">
        <v>6004</v>
      </c>
      <c r="AX491" s="220">
        <v>6004</v>
      </c>
      <c r="AY491" s="220">
        <v>6004</v>
      </c>
      <c r="AZ491" s="220">
        <v>6004</v>
      </c>
      <c r="BA491" s="220">
        <v>6004</v>
      </c>
      <c r="BB491" s="220">
        <v>6004</v>
      </c>
      <c r="BC491" s="220">
        <v>6004</v>
      </c>
      <c r="BD491" s="220">
        <v>6004</v>
      </c>
      <c r="BE491" s="220">
        <v>6004</v>
      </c>
      <c r="BF491" s="220">
        <v>6004</v>
      </c>
      <c r="BG491" s="220">
        <v>6004</v>
      </c>
      <c r="BH491" s="220">
        <v>6004</v>
      </c>
      <c r="BI491" s="220">
        <v>6004</v>
      </c>
      <c r="BJ491" s="220">
        <v>6004</v>
      </c>
      <c r="BK491" s="220">
        <v>6004</v>
      </c>
      <c r="BL491" s="220">
        <v>6004</v>
      </c>
      <c r="BM491" s="220">
        <v>6004</v>
      </c>
      <c r="BN491" s="220">
        <v>6004</v>
      </c>
      <c r="BO491" s="220">
        <v>6004</v>
      </c>
      <c r="BP491" s="220">
        <v>6004</v>
      </c>
      <c r="BQ491" s="220">
        <v>6004</v>
      </c>
      <c r="BR491" s="220">
        <v>6004</v>
      </c>
      <c r="BS491" s="220">
        <v>6004</v>
      </c>
      <c r="BT491" s="220">
        <v>6004</v>
      </c>
      <c r="BU491" s="220">
        <v>6004</v>
      </c>
      <c r="BV491" s="220">
        <v>6004</v>
      </c>
      <c r="BW491" s="220">
        <v>6004</v>
      </c>
      <c r="BX491" s="220">
        <v>6004</v>
      </c>
      <c r="BY491" s="220">
        <v>6004</v>
      </c>
      <c r="BZ491" s="220">
        <v>6004</v>
      </c>
      <c r="CA491" s="220">
        <v>6004</v>
      </c>
      <c r="CB491" s="220">
        <v>6004</v>
      </c>
      <c r="CC491" s="220">
        <v>6004</v>
      </c>
      <c r="CD491" s="220">
        <v>6004</v>
      </c>
      <c r="CE491" s="220">
        <v>6004</v>
      </c>
      <c r="CF491" s="220">
        <v>6004</v>
      </c>
      <c r="CG491" s="220">
        <v>6004</v>
      </c>
      <c r="CH491" s="220">
        <v>6004</v>
      </c>
      <c r="CI491" s="220">
        <v>6004</v>
      </c>
      <c r="CJ491" s="220">
        <v>6004</v>
      </c>
      <c r="CK491" s="220">
        <v>6004</v>
      </c>
      <c r="CL491" s="220">
        <v>6004</v>
      </c>
      <c r="CM491" s="220">
        <v>6004</v>
      </c>
      <c r="CN491" s="220">
        <v>6004</v>
      </c>
      <c r="CO491" s="220">
        <v>6004</v>
      </c>
      <c r="CP491" s="220">
        <v>6004</v>
      </c>
      <c r="CQ491" s="220">
        <v>6004</v>
      </c>
      <c r="CR491" s="220">
        <v>6004</v>
      </c>
      <c r="CS491" s="220">
        <v>6004</v>
      </c>
      <c r="CT491" s="220">
        <v>6004</v>
      </c>
      <c r="CU491" s="220">
        <v>6004</v>
      </c>
      <c r="CV491" s="220">
        <v>6004</v>
      </c>
      <c r="CW491" s="220">
        <v>6004</v>
      </c>
      <c r="CX491" s="220">
        <v>6004</v>
      </c>
      <c r="CY491" s="220">
        <v>6004</v>
      </c>
      <c r="CZ491" s="220">
        <v>6004</v>
      </c>
      <c r="DA491" s="220">
        <v>6004</v>
      </c>
      <c r="DB491" s="220">
        <v>6004</v>
      </c>
      <c r="DC491" s="220">
        <v>6004</v>
      </c>
      <c r="DD491" s="220">
        <v>6004</v>
      </c>
      <c r="DE491" s="220">
        <v>6004</v>
      </c>
      <c r="DF491" s="220">
        <v>6004</v>
      </c>
      <c r="DG491" s="220">
        <v>6004</v>
      </c>
      <c r="DH491" s="220">
        <v>6004</v>
      </c>
      <c r="DI491" s="220">
        <v>6004</v>
      </c>
      <c r="DJ491" s="220">
        <v>6004</v>
      </c>
      <c r="DK491" s="220">
        <v>6004</v>
      </c>
      <c r="DL491" s="220">
        <v>6004</v>
      </c>
      <c r="DM491" s="220">
        <v>6004</v>
      </c>
      <c r="DN491" s="220">
        <v>6004</v>
      </c>
      <c r="DO491" s="220">
        <v>6004</v>
      </c>
      <c r="DP491" s="220">
        <v>6004</v>
      </c>
      <c r="DQ491" s="220">
        <v>6004</v>
      </c>
      <c r="DR491" s="220">
        <v>6004</v>
      </c>
      <c r="DS491" s="220">
        <v>6004</v>
      </c>
      <c r="DT491" s="220">
        <v>5990</v>
      </c>
      <c r="DU491" s="220">
        <v>5990</v>
      </c>
      <c r="DV491" s="220">
        <v>5990</v>
      </c>
      <c r="DW491" s="220">
        <v>6000</v>
      </c>
      <c r="DX491" s="220">
        <v>6000</v>
      </c>
      <c r="DY491" s="220">
        <v>5993</v>
      </c>
      <c r="DZ491" s="220">
        <v>5993</v>
      </c>
      <c r="EA491" s="220">
        <v>5987</v>
      </c>
      <c r="EB491" s="220">
        <v>5987</v>
      </c>
      <c r="EC491" s="220">
        <v>5987</v>
      </c>
      <c r="ED491" s="220">
        <v>5987</v>
      </c>
      <c r="EE491" s="220">
        <v>5987</v>
      </c>
      <c r="EF491" s="220">
        <v>5987</v>
      </c>
      <c r="EG491" s="220">
        <v>5987</v>
      </c>
      <c r="EH491" s="220">
        <v>5987</v>
      </c>
      <c r="EI491" s="220">
        <v>5987</v>
      </c>
      <c r="EJ491" s="220">
        <v>5987</v>
      </c>
      <c r="EK491" s="220">
        <v>5987</v>
      </c>
      <c r="EL491" s="220">
        <v>5987</v>
      </c>
      <c r="EM491" s="220">
        <v>5987</v>
      </c>
      <c r="EN491" s="242">
        <v>5987</v>
      </c>
      <c r="EO491" s="232">
        <v>5987</v>
      </c>
      <c r="EP491" s="228">
        <v>5987</v>
      </c>
      <c r="EQ491" s="166">
        <v>5987</v>
      </c>
      <c r="ER491" s="166">
        <v>5987</v>
      </c>
      <c r="ES491" s="166">
        <v>5987</v>
      </c>
      <c r="ET491" s="166">
        <v>5987</v>
      </c>
      <c r="EU491" s="166">
        <v>5987</v>
      </c>
      <c r="EV491" s="154">
        <v>5987</v>
      </c>
      <c r="EW491" s="166">
        <v>5987</v>
      </c>
      <c r="EX491" s="166">
        <v>5987</v>
      </c>
      <c r="EY491" s="166">
        <v>5987</v>
      </c>
      <c r="EZ491" s="166">
        <v>5987</v>
      </c>
      <c r="FA491" s="166">
        <v>5987</v>
      </c>
      <c r="FB491" s="166">
        <v>5987</v>
      </c>
      <c r="FC491" s="154">
        <v>5987</v>
      </c>
      <c r="FD491" s="166">
        <v>5987</v>
      </c>
      <c r="FE491" s="166">
        <v>5987</v>
      </c>
      <c r="FF491" s="166">
        <v>5987</v>
      </c>
      <c r="FG491" s="166">
        <v>5987</v>
      </c>
      <c r="FH491" s="166">
        <v>5987</v>
      </c>
      <c r="FI491" s="154">
        <v>5987</v>
      </c>
      <c r="FJ491" s="154">
        <v>5987</v>
      </c>
      <c r="FK491" s="166">
        <v>5987</v>
      </c>
      <c r="FL491" s="166">
        <v>5987</v>
      </c>
      <c r="FM491" s="166">
        <v>5987</v>
      </c>
      <c r="FN491" s="166">
        <v>5987</v>
      </c>
      <c r="FO491" s="166">
        <v>5987</v>
      </c>
      <c r="FP491" s="166">
        <v>5987</v>
      </c>
      <c r="FQ491" s="166">
        <v>5987</v>
      </c>
      <c r="FR491" s="154">
        <v>5987</v>
      </c>
      <c r="FS491" s="154">
        <v>5987</v>
      </c>
      <c r="FT491" s="154">
        <v>5987</v>
      </c>
      <c r="FU491" s="154">
        <v>5987</v>
      </c>
      <c r="FV491" s="154">
        <v>5987</v>
      </c>
      <c r="FW491" s="154">
        <v>5987</v>
      </c>
      <c r="FX491" s="154">
        <v>5987</v>
      </c>
      <c r="FY491" s="154">
        <v>5987</v>
      </c>
      <c r="FZ491" s="154">
        <v>5987</v>
      </c>
      <c r="GA491" s="154">
        <v>5987</v>
      </c>
      <c r="GB491" s="154">
        <v>5987</v>
      </c>
      <c r="GC491" s="154">
        <v>5987</v>
      </c>
      <c r="GD491" s="154">
        <v>5987</v>
      </c>
      <c r="GE491" s="154">
        <v>5987</v>
      </c>
      <c r="GF491" s="154">
        <v>5987</v>
      </c>
      <c r="GG491" s="154">
        <v>5987</v>
      </c>
      <c r="GH491" s="154">
        <v>5987</v>
      </c>
      <c r="GI491" s="154">
        <v>5987</v>
      </c>
      <c r="GJ491" s="154">
        <v>5987</v>
      </c>
      <c r="GK491" s="166">
        <v>5987</v>
      </c>
      <c r="GL491" s="166">
        <v>5987</v>
      </c>
      <c r="GM491" s="166">
        <v>5988</v>
      </c>
      <c r="GN491" s="166">
        <v>5988</v>
      </c>
      <c r="GO491" s="166">
        <v>5988</v>
      </c>
      <c r="GP491" s="166">
        <v>5988</v>
      </c>
      <c r="GQ491" s="166">
        <v>5988</v>
      </c>
      <c r="GR491" s="166">
        <v>5988</v>
      </c>
      <c r="GS491" s="166">
        <v>5988</v>
      </c>
      <c r="GT491" s="154">
        <v>5988</v>
      </c>
      <c r="GU491" s="154">
        <v>5988</v>
      </c>
      <c r="GV491" s="154">
        <v>5988</v>
      </c>
      <c r="GW491" s="154">
        <v>5988</v>
      </c>
      <c r="GX491" s="166">
        <v>5988</v>
      </c>
      <c r="GY491" s="166">
        <v>5988</v>
      </c>
      <c r="GZ491" s="166">
        <v>5988</v>
      </c>
      <c r="HA491" s="166">
        <v>5988</v>
      </c>
      <c r="HB491" s="166">
        <v>5988</v>
      </c>
      <c r="HC491" s="166">
        <v>5988</v>
      </c>
      <c r="HD491" s="166">
        <v>5988</v>
      </c>
      <c r="HE491" s="166">
        <v>5988</v>
      </c>
      <c r="HF491" s="166">
        <v>5988</v>
      </c>
      <c r="HG491" s="154">
        <v>5988</v>
      </c>
      <c r="HH491" s="154">
        <v>5988</v>
      </c>
      <c r="HI491" s="166">
        <v>5988</v>
      </c>
      <c r="HJ491" s="154">
        <v>5989</v>
      </c>
      <c r="HK491" s="154">
        <v>5988</v>
      </c>
      <c r="HL491" s="166">
        <v>5988</v>
      </c>
      <c r="HM491" s="154">
        <v>5990</v>
      </c>
      <c r="HN491" s="154">
        <v>5989</v>
      </c>
      <c r="HO491" s="166">
        <v>5989</v>
      </c>
      <c r="HP491" s="154">
        <v>5989</v>
      </c>
      <c r="HQ491" s="154">
        <v>5989</v>
      </c>
      <c r="HR491" s="166">
        <v>5989</v>
      </c>
      <c r="HS491" s="154">
        <v>5989</v>
      </c>
      <c r="HT491" s="148">
        <v>5989</v>
      </c>
      <c r="HU491" s="148">
        <v>5987</v>
      </c>
      <c r="HV491" s="148">
        <v>5987</v>
      </c>
      <c r="HW491" s="166">
        <v>5987</v>
      </c>
    </row>
    <row r="492" spans="1:231">
      <c r="A492" s="145">
        <f t="shared" si="57"/>
        <v>44188</v>
      </c>
      <c r="B492" s="220">
        <f>'Age&amp;Sex by occurrence date'!$DZN22</f>
        <v>6999</v>
      </c>
      <c r="C492" s="220">
        <v>5951</v>
      </c>
      <c r="D492" s="220">
        <v>5951</v>
      </c>
      <c r="E492" s="220">
        <v>5951</v>
      </c>
      <c r="F492" s="220">
        <v>5951</v>
      </c>
      <c r="G492" s="220">
        <v>5951</v>
      </c>
      <c r="H492" s="220">
        <v>5951</v>
      </c>
      <c r="I492" s="220">
        <v>5951</v>
      </c>
      <c r="J492" s="220">
        <v>5951</v>
      </c>
      <c r="K492" s="220">
        <v>5951</v>
      </c>
      <c r="L492" s="220">
        <v>5951</v>
      </c>
      <c r="M492" s="220">
        <v>5951</v>
      </c>
      <c r="N492" s="220">
        <v>5951</v>
      </c>
      <c r="O492" s="220">
        <v>5951</v>
      </c>
      <c r="P492" s="220">
        <v>5951</v>
      </c>
      <c r="Q492" s="220">
        <v>5951</v>
      </c>
      <c r="R492" s="220">
        <v>5951</v>
      </c>
      <c r="S492" s="220">
        <v>5951</v>
      </c>
      <c r="T492" s="220">
        <v>5951</v>
      </c>
      <c r="U492" s="220">
        <v>5951</v>
      </c>
      <c r="V492" s="220">
        <v>5950</v>
      </c>
      <c r="W492" s="220">
        <v>5950</v>
      </c>
      <c r="X492" s="220">
        <v>5950</v>
      </c>
      <c r="Y492" s="220">
        <v>5950</v>
      </c>
      <c r="Z492" s="220">
        <v>5950</v>
      </c>
      <c r="AA492" s="220">
        <v>5950</v>
      </c>
      <c r="AB492" s="220">
        <v>5936</v>
      </c>
      <c r="AC492" s="220">
        <v>5936</v>
      </c>
      <c r="AD492" s="220">
        <v>5936</v>
      </c>
      <c r="AE492" s="220">
        <v>5935</v>
      </c>
      <c r="AF492" s="220">
        <v>5935</v>
      </c>
      <c r="AG492" s="220">
        <v>5935</v>
      </c>
      <c r="AH492" s="220">
        <v>5935</v>
      </c>
      <c r="AI492" s="220">
        <v>5935</v>
      </c>
      <c r="AJ492" s="220">
        <v>5935</v>
      </c>
      <c r="AK492" s="220">
        <v>5935</v>
      </c>
      <c r="AL492" s="220">
        <v>5935</v>
      </c>
      <c r="AM492" s="220">
        <v>5935</v>
      </c>
      <c r="AN492" s="220">
        <v>5935</v>
      </c>
      <c r="AO492" s="220">
        <v>5935</v>
      </c>
      <c r="AP492" s="220">
        <v>5935</v>
      </c>
      <c r="AQ492" s="220">
        <v>5935</v>
      </c>
      <c r="AR492" s="220">
        <v>5935</v>
      </c>
      <c r="AS492" s="220">
        <v>5935</v>
      </c>
      <c r="AT492" s="220">
        <v>5935</v>
      </c>
      <c r="AU492" s="220">
        <v>5935</v>
      </c>
      <c r="AV492" s="220">
        <v>5935</v>
      </c>
      <c r="AW492" s="220">
        <v>5935</v>
      </c>
      <c r="AX492" s="220">
        <v>5935</v>
      </c>
      <c r="AY492" s="220">
        <v>5935</v>
      </c>
      <c r="AZ492" s="220">
        <v>5935</v>
      </c>
      <c r="BA492" s="220">
        <v>5935</v>
      </c>
      <c r="BB492" s="220">
        <v>5935</v>
      </c>
      <c r="BC492" s="220">
        <v>5935</v>
      </c>
      <c r="BD492" s="220">
        <v>5935</v>
      </c>
      <c r="BE492" s="220">
        <v>5935</v>
      </c>
      <c r="BF492" s="220">
        <v>5935</v>
      </c>
      <c r="BG492" s="220">
        <v>5935</v>
      </c>
      <c r="BH492" s="220">
        <v>5935</v>
      </c>
      <c r="BI492" s="220">
        <v>5935</v>
      </c>
      <c r="BJ492" s="220">
        <v>5935</v>
      </c>
      <c r="BK492" s="220">
        <v>5935</v>
      </c>
      <c r="BL492" s="220">
        <v>5935</v>
      </c>
      <c r="BM492" s="220">
        <v>5935</v>
      </c>
      <c r="BN492" s="220">
        <v>5935</v>
      </c>
      <c r="BO492" s="220">
        <v>5935</v>
      </c>
      <c r="BP492" s="220">
        <v>5935</v>
      </c>
      <c r="BQ492" s="220">
        <v>5935</v>
      </c>
      <c r="BR492" s="220">
        <v>5935</v>
      </c>
      <c r="BS492" s="220">
        <v>5935</v>
      </c>
      <c r="BT492" s="220">
        <v>5935</v>
      </c>
      <c r="BU492" s="220">
        <v>5935</v>
      </c>
      <c r="BV492" s="220">
        <v>5935</v>
      </c>
      <c r="BW492" s="220">
        <v>5935</v>
      </c>
      <c r="BX492" s="220">
        <v>5935</v>
      </c>
      <c r="BY492" s="220">
        <v>5935</v>
      </c>
      <c r="BZ492" s="220">
        <v>5935</v>
      </c>
      <c r="CA492" s="220">
        <v>5935</v>
      </c>
      <c r="CB492" s="220">
        <v>5935</v>
      </c>
      <c r="CC492" s="220">
        <v>5935</v>
      </c>
      <c r="CD492" s="220">
        <v>5935</v>
      </c>
      <c r="CE492" s="220">
        <v>5935</v>
      </c>
      <c r="CF492" s="220">
        <v>5935</v>
      </c>
      <c r="CG492" s="220">
        <v>5935</v>
      </c>
      <c r="CH492" s="220">
        <v>5935</v>
      </c>
      <c r="CI492" s="220">
        <v>5935</v>
      </c>
      <c r="CJ492" s="220">
        <v>5935</v>
      </c>
      <c r="CK492" s="220">
        <v>5935</v>
      </c>
      <c r="CL492" s="220">
        <v>5935</v>
      </c>
      <c r="CM492" s="220">
        <v>5935</v>
      </c>
      <c r="CN492" s="220">
        <v>5935</v>
      </c>
      <c r="CO492" s="220">
        <v>5935</v>
      </c>
      <c r="CP492" s="220">
        <v>5935</v>
      </c>
      <c r="CQ492" s="220">
        <v>5935</v>
      </c>
      <c r="CR492" s="220">
        <v>5935</v>
      </c>
      <c r="CS492" s="220">
        <v>5935</v>
      </c>
      <c r="CT492" s="220">
        <v>5935</v>
      </c>
      <c r="CU492" s="220">
        <v>5935</v>
      </c>
      <c r="CV492" s="220">
        <v>5935</v>
      </c>
      <c r="CW492" s="220">
        <v>5935</v>
      </c>
      <c r="CX492" s="220">
        <v>5935</v>
      </c>
      <c r="CY492" s="220">
        <v>5935</v>
      </c>
      <c r="CZ492" s="220">
        <v>5935</v>
      </c>
      <c r="DA492" s="220">
        <v>5935</v>
      </c>
      <c r="DB492" s="220">
        <v>5935</v>
      </c>
      <c r="DC492" s="220">
        <v>5935</v>
      </c>
      <c r="DD492" s="220">
        <v>5935</v>
      </c>
      <c r="DE492" s="220">
        <v>5935</v>
      </c>
      <c r="DF492" s="220">
        <v>5935</v>
      </c>
      <c r="DG492" s="220">
        <v>5935</v>
      </c>
      <c r="DH492" s="220">
        <v>5935</v>
      </c>
      <c r="DI492" s="220">
        <v>5935</v>
      </c>
      <c r="DJ492" s="220">
        <v>5935</v>
      </c>
      <c r="DK492" s="220">
        <v>5935</v>
      </c>
      <c r="DL492" s="220">
        <v>5935</v>
      </c>
      <c r="DM492" s="220">
        <v>5935</v>
      </c>
      <c r="DN492" s="220">
        <v>5935</v>
      </c>
      <c r="DO492" s="220">
        <v>5935</v>
      </c>
      <c r="DP492" s="220">
        <v>5935</v>
      </c>
      <c r="DQ492" s="220">
        <v>5935</v>
      </c>
      <c r="DR492" s="220">
        <v>5935</v>
      </c>
      <c r="DS492" s="220">
        <v>5935</v>
      </c>
      <c r="DT492" s="220">
        <v>5921</v>
      </c>
      <c r="DU492" s="220">
        <v>5921</v>
      </c>
      <c r="DV492" s="220">
        <v>5921</v>
      </c>
      <c r="DW492" s="220">
        <v>5931</v>
      </c>
      <c r="DX492" s="220">
        <v>5931</v>
      </c>
      <c r="DY492" s="220">
        <v>5924</v>
      </c>
      <c r="DZ492" s="220">
        <v>5924</v>
      </c>
      <c r="EA492" s="220">
        <v>5918</v>
      </c>
      <c r="EB492" s="220">
        <v>5918</v>
      </c>
      <c r="EC492" s="220">
        <v>5918</v>
      </c>
      <c r="ED492" s="220">
        <v>5918</v>
      </c>
      <c r="EE492" s="220">
        <v>5918</v>
      </c>
      <c r="EF492" s="220">
        <v>5918</v>
      </c>
      <c r="EG492" s="220">
        <v>5918</v>
      </c>
      <c r="EH492" s="220">
        <v>5918</v>
      </c>
      <c r="EI492" s="220">
        <v>5918</v>
      </c>
      <c r="EJ492" s="220">
        <v>5918</v>
      </c>
      <c r="EK492" s="220">
        <v>5918</v>
      </c>
      <c r="EL492" s="220">
        <v>5918</v>
      </c>
      <c r="EM492" s="220">
        <v>5918</v>
      </c>
      <c r="EN492" s="242">
        <v>5918</v>
      </c>
      <c r="EO492" s="232">
        <v>5918</v>
      </c>
      <c r="EP492" s="227">
        <v>5918</v>
      </c>
      <c r="EQ492" s="154">
        <v>5918</v>
      </c>
      <c r="ER492" s="154">
        <v>5918</v>
      </c>
      <c r="ES492" s="154">
        <v>5918</v>
      </c>
      <c r="ET492" s="154">
        <v>5918</v>
      </c>
      <c r="EU492" s="154">
        <v>5918</v>
      </c>
      <c r="EV492" s="154">
        <v>5918</v>
      </c>
      <c r="EW492" s="166">
        <v>5918</v>
      </c>
      <c r="EX492" s="166">
        <v>5918</v>
      </c>
      <c r="EY492" s="166">
        <v>5918</v>
      </c>
      <c r="EZ492" s="166">
        <v>5918</v>
      </c>
      <c r="FA492" s="166">
        <v>5918</v>
      </c>
      <c r="FB492" s="166">
        <v>5918</v>
      </c>
      <c r="FC492" s="166">
        <v>5918</v>
      </c>
      <c r="FD492" s="154">
        <v>5918</v>
      </c>
      <c r="FE492" s="166">
        <v>5918</v>
      </c>
      <c r="FF492" s="166">
        <v>5918</v>
      </c>
      <c r="FG492" s="154">
        <v>5918</v>
      </c>
      <c r="FH492" s="166">
        <v>5918</v>
      </c>
      <c r="FI492" s="166">
        <v>5918</v>
      </c>
      <c r="FJ492" s="166">
        <v>5918</v>
      </c>
      <c r="FK492" s="154">
        <v>5918</v>
      </c>
      <c r="FL492" s="154">
        <v>5918</v>
      </c>
      <c r="FM492" s="154">
        <v>5918</v>
      </c>
      <c r="FN492" s="154">
        <v>5918</v>
      </c>
      <c r="FO492" s="154">
        <v>5918</v>
      </c>
      <c r="FP492" s="154">
        <v>5918</v>
      </c>
      <c r="FQ492" s="154">
        <v>5918</v>
      </c>
      <c r="FR492" s="166">
        <v>5918</v>
      </c>
      <c r="FS492" s="166">
        <v>5918</v>
      </c>
      <c r="FT492" s="166">
        <v>5918</v>
      </c>
      <c r="FU492" s="166">
        <v>5918</v>
      </c>
      <c r="FV492" s="166">
        <v>5918</v>
      </c>
      <c r="FW492" s="166">
        <v>5918</v>
      </c>
      <c r="FX492" s="166">
        <v>5918</v>
      </c>
      <c r="FY492" s="166">
        <v>5918</v>
      </c>
      <c r="FZ492" s="166">
        <v>5918</v>
      </c>
      <c r="GA492" s="166">
        <v>5918</v>
      </c>
      <c r="GB492" s="166">
        <v>5918</v>
      </c>
      <c r="GC492" s="166">
        <v>5918</v>
      </c>
      <c r="GD492" s="166">
        <v>5918</v>
      </c>
      <c r="GE492" s="166">
        <v>5918</v>
      </c>
      <c r="GF492" s="166">
        <v>5918</v>
      </c>
      <c r="GG492" s="166">
        <v>5918</v>
      </c>
      <c r="GH492" s="166">
        <v>5918</v>
      </c>
      <c r="GI492" s="166">
        <v>5918</v>
      </c>
      <c r="GJ492" s="166">
        <v>5918</v>
      </c>
      <c r="GK492" s="154">
        <v>5918</v>
      </c>
      <c r="GL492" s="154">
        <v>5918</v>
      </c>
      <c r="GM492" s="154">
        <v>5919</v>
      </c>
      <c r="GN492" s="154">
        <v>5919</v>
      </c>
      <c r="GO492" s="154">
        <v>5919</v>
      </c>
      <c r="GP492" s="154">
        <v>5919</v>
      </c>
      <c r="GQ492" s="154">
        <v>5919</v>
      </c>
      <c r="GR492" s="154">
        <v>5919</v>
      </c>
      <c r="GS492" s="154">
        <v>5919</v>
      </c>
      <c r="GT492" s="166">
        <v>5919</v>
      </c>
      <c r="GU492" s="166">
        <v>5919</v>
      </c>
      <c r="GV492" s="166">
        <v>5919</v>
      </c>
      <c r="GW492" s="166">
        <v>5919</v>
      </c>
      <c r="GX492" s="166">
        <v>5919</v>
      </c>
      <c r="GY492" s="166">
        <v>5919</v>
      </c>
      <c r="GZ492" s="166">
        <v>5919</v>
      </c>
      <c r="HA492" s="166">
        <v>5919</v>
      </c>
      <c r="HB492" s="166">
        <v>5919</v>
      </c>
      <c r="HC492" s="166">
        <v>5919</v>
      </c>
      <c r="HD492" s="166">
        <v>5919</v>
      </c>
      <c r="HE492" s="166">
        <v>5919</v>
      </c>
      <c r="HF492" s="166">
        <v>5919</v>
      </c>
      <c r="HG492" s="154">
        <v>5919</v>
      </c>
      <c r="HH492" s="154">
        <v>5919</v>
      </c>
      <c r="HI492" s="166">
        <v>5919</v>
      </c>
      <c r="HJ492" s="154">
        <v>5920</v>
      </c>
      <c r="HK492" s="154">
        <v>5919</v>
      </c>
      <c r="HL492" s="166">
        <v>5919</v>
      </c>
      <c r="HM492" s="154">
        <v>5921</v>
      </c>
      <c r="HN492" s="154">
        <v>5920</v>
      </c>
      <c r="HO492" s="166">
        <v>5920</v>
      </c>
      <c r="HP492" s="154">
        <v>5920</v>
      </c>
      <c r="HQ492" s="154">
        <v>5920</v>
      </c>
      <c r="HR492" s="166">
        <v>5920</v>
      </c>
      <c r="HS492" s="154">
        <v>5920</v>
      </c>
      <c r="HT492" s="148">
        <v>5920</v>
      </c>
      <c r="HU492" s="148">
        <v>5919</v>
      </c>
      <c r="HV492" s="148">
        <v>5919</v>
      </c>
      <c r="HW492" s="166">
        <v>5919</v>
      </c>
    </row>
    <row r="493" spans="1:231">
      <c r="A493" s="145">
        <f t="shared" si="57"/>
        <v>44187</v>
      </c>
      <c r="B493" s="220">
        <f>'Age&amp;Sex by occurrence date'!$DZU22</f>
        <v>6900</v>
      </c>
      <c r="C493" s="220">
        <v>5874</v>
      </c>
      <c r="D493" s="220">
        <v>5874</v>
      </c>
      <c r="E493" s="220">
        <v>5874</v>
      </c>
      <c r="F493" s="220">
        <v>5874</v>
      </c>
      <c r="G493" s="220">
        <v>5874</v>
      </c>
      <c r="H493" s="220">
        <v>5874</v>
      </c>
      <c r="I493" s="220">
        <v>5874</v>
      </c>
      <c r="J493" s="220">
        <v>5874</v>
      </c>
      <c r="K493" s="220">
        <v>5874</v>
      </c>
      <c r="L493" s="220">
        <v>5874</v>
      </c>
      <c r="M493" s="220">
        <v>5874</v>
      </c>
      <c r="N493" s="220">
        <v>5874</v>
      </c>
      <c r="O493" s="220">
        <v>5874</v>
      </c>
      <c r="P493" s="220">
        <v>5874</v>
      </c>
      <c r="Q493" s="220">
        <v>5874</v>
      </c>
      <c r="R493" s="220">
        <v>5874</v>
      </c>
      <c r="S493" s="220">
        <v>5874</v>
      </c>
      <c r="T493" s="220">
        <v>5874</v>
      </c>
      <c r="U493" s="220">
        <v>5874</v>
      </c>
      <c r="V493" s="220">
        <v>5873</v>
      </c>
      <c r="W493" s="220">
        <v>5873</v>
      </c>
      <c r="X493" s="220">
        <v>5873</v>
      </c>
      <c r="Y493" s="220">
        <v>5873</v>
      </c>
      <c r="Z493" s="220">
        <v>5873</v>
      </c>
      <c r="AA493" s="220">
        <v>5873</v>
      </c>
      <c r="AB493" s="220">
        <v>5859</v>
      </c>
      <c r="AC493" s="220">
        <v>5859</v>
      </c>
      <c r="AD493" s="220">
        <v>5859</v>
      </c>
      <c r="AE493" s="220">
        <v>5858</v>
      </c>
      <c r="AF493" s="220">
        <v>5858</v>
      </c>
      <c r="AG493" s="220">
        <v>5858</v>
      </c>
      <c r="AH493" s="220">
        <v>5858</v>
      </c>
      <c r="AI493" s="220">
        <v>5858</v>
      </c>
      <c r="AJ493" s="220">
        <v>5858</v>
      </c>
      <c r="AK493" s="220">
        <v>5858</v>
      </c>
      <c r="AL493" s="220">
        <v>5858</v>
      </c>
      <c r="AM493" s="220">
        <v>5858</v>
      </c>
      <c r="AN493" s="220">
        <v>5858</v>
      </c>
      <c r="AO493" s="220">
        <v>5858</v>
      </c>
      <c r="AP493" s="220">
        <v>5858</v>
      </c>
      <c r="AQ493" s="220">
        <v>5858</v>
      </c>
      <c r="AR493" s="220">
        <v>5858</v>
      </c>
      <c r="AS493" s="220">
        <v>5858</v>
      </c>
      <c r="AT493" s="220">
        <v>5858</v>
      </c>
      <c r="AU493" s="220">
        <v>5858</v>
      </c>
      <c r="AV493" s="220">
        <v>5858</v>
      </c>
      <c r="AW493" s="220">
        <v>5858</v>
      </c>
      <c r="AX493" s="220">
        <v>5858</v>
      </c>
      <c r="AY493" s="220">
        <v>5858</v>
      </c>
      <c r="AZ493" s="220">
        <v>5858</v>
      </c>
      <c r="BA493" s="220">
        <v>5858</v>
      </c>
      <c r="BB493" s="220">
        <v>5858</v>
      </c>
      <c r="BC493" s="220">
        <v>5858</v>
      </c>
      <c r="BD493" s="220">
        <v>5858</v>
      </c>
      <c r="BE493" s="220">
        <v>5858</v>
      </c>
      <c r="BF493" s="220">
        <v>5858</v>
      </c>
      <c r="BG493" s="220">
        <v>5858</v>
      </c>
      <c r="BH493" s="220">
        <v>5858</v>
      </c>
      <c r="BI493" s="220">
        <v>5858</v>
      </c>
      <c r="BJ493" s="220">
        <v>5858</v>
      </c>
      <c r="BK493" s="220">
        <v>5858</v>
      </c>
      <c r="BL493" s="220">
        <v>5858</v>
      </c>
      <c r="BM493" s="220">
        <v>5858</v>
      </c>
      <c r="BN493" s="220">
        <v>5858</v>
      </c>
      <c r="BO493" s="220">
        <v>5858</v>
      </c>
      <c r="BP493" s="220">
        <v>5858</v>
      </c>
      <c r="BQ493" s="220">
        <v>5858</v>
      </c>
      <c r="BR493" s="220">
        <v>5858</v>
      </c>
      <c r="BS493" s="220">
        <v>5858</v>
      </c>
      <c r="BT493" s="220">
        <v>5858</v>
      </c>
      <c r="BU493" s="220">
        <v>5858</v>
      </c>
      <c r="BV493" s="220">
        <v>5858</v>
      </c>
      <c r="BW493" s="220">
        <v>5858</v>
      </c>
      <c r="BX493" s="220">
        <v>5858</v>
      </c>
      <c r="BY493" s="220">
        <v>5858</v>
      </c>
      <c r="BZ493" s="220">
        <v>5858</v>
      </c>
      <c r="CA493" s="220">
        <v>5858</v>
      </c>
      <c r="CB493" s="220">
        <v>5858</v>
      </c>
      <c r="CC493" s="220">
        <v>5858</v>
      </c>
      <c r="CD493" s="220">
        <v>5858</v>
      </c>
      <c r="CE493" s="220">
        <v>5858</v>
      </c>
      <c r="CF493" s="220">
        <v>5858</v>
      </c>
      <c r="CG493" s="220">
        <v>5858</v>
      </c>
      <c r="CH493" s="220">
        <v>5858</v>
      </c>
      <c r="CI493" s="220">
        <v>5858</v>
      </c>
      <c r="CJ493" s="220">
        <v>5858</v>
      </c>
      <c r="CK493" s="220">
        <v>5858</v>
      </c>
      <c r="CL493" s="220">
        <v>5858</v>
      </c>
      <c r="CM493" s="220">
        <v>5858</v>
      </c>
      <c r="CN493" s="220">
        <v>5858</v>
      </c>
      <c r="CO493" s="220">
        <v>5858</v>
      </c>
      <c r="CP493" s="220">
        <v>5858</v>
      </c>
      <c r="CQ493" s="220">
        <v>5858</v>
      </c>
      <c r="CR493" s="220">
        <v>5858</v>
      </c>
      <c r="CS493" s="220">
        <v>5858</v>
      </c>
      <c r="CT493" s="220">
        <v>5858</v>
      </c>
      <c r="CU493" s="220">
        <v>5858</v>
      </c>
      <c r="CV493" s="220">
        <v>5858</v>
      </c>
      <c r="CW493" s="220">
        <v>5858</v>
      </c>
      <c r="CX493" s="220">
        <v>5858</v>
      </c>
      <c r="CY493" s="220">
        <v>5858</v>
      </c>
      <c r="CZ493" s="220">
        <v>5858</v>
      </c>
      <c r="DA493" s="220">
        <v>5858</v>
      </c>
      <c r="DB493" s="220">
        <v>5858</v>
      </c>
      <c r="DC493" s="220">
        <v>5858</v>
      </c>
      <c r="DD493" s="220">
        <v>5858</v>
      </c>
      <c r="DE493" s="220">
        <v>5858</v>
      </c>
      <c r="DF493" s="220">
        <v>5858</v>
      </c>
      <c r="DG493" s="220">
        <v>5858</v>
      </c>
      <c r="DH493" s="220">
        <v>5858</v>
      </c>
      <c r="DI493" s="220">
        <v>5858</v>
      </c>
      <c r="DJ493" s="220">
        <v>5858</v>
      </c>
      <c r="DK493" s="220">
        <v>5858</v>
      </c>
      <c r="DL493" s="220">
        <v>5858</v>
      </c>
      <c r="DM493" s="220">
        <v>5858</v>
      </c>
      <c r="DN493" s="220">
        <v>5858</v>
      </c>
      <c r="DO493" s="220">
        <v>5858</v>
      </c>
      <c r="DP493" s="220">
        <v>5858</v>
      </c>
      <c r="DQ493" s="220">
        <v>5858</v>
      </c>
      <c r="DR493" s="220">
        <v>5858</v>
      </c>
      <c r="DS493" s="220">
        <v>5858</v>
      </c>
      <c r="DT493" s="220">
        <v>5844</v>
      </c>
      <c r="DU493" s="220">
        <v>5844</v>
      </c>
      <c r="DV493" s="220">
        <v>5844</v>
      </c>
      <c r="DW493" s="220">
        <v>5854</v>
      </c>
      <c r="DX493" s="220">
        <v>5854</v>
      </c>
      <c r="DY493" s="220">
        <v>5847</v>
      </c>
      <c r="DZ493" s="220">
        <v>5847</v>
      </c>
      <c r="EA493" s="220">
        <v>5841</v>
      </c>
      <c r="EB493" s="220">
        <v>5841</v>
      </c>
      <c r="EC493" s="220">
        <v>5841</v>
      </c>
      <c r="ED493" s="220">
        <v>5841</v>
      </c>
      <c r="EE493" s="220">
        <v>5841</v>
      </c>
      <c r="EF493" s="220">
        <v>5841</v>
      </c>
      <c r="EG493" s="220">
        <v>5841</v>
      </c>
      <c r="EH493" s="220">
        <v>5841</v>
      </c>
      <c r="EI493" s="220">
        <v>5841</v>
      </c>
      <c r="EJ493" s="220">
        <v>5841</v>
      </c>
      <c r="EK493" s="220">
        <v>5841</v>
      </c>
      <c r="EL493" s="220">
        <v>5841</v>
      </c>
      <c r="EM493" s="220">
        <v>5841</v>
      </c>
      <c r="EN493" s="242">
        <v>5841</v>
      </c>
      <c r="EO493" s="232">
        <v>5841</v>
      </c>
      <c r="EP493" s="227">
        <v>5841</v>
      </c>
      <c r="EQ493" s="154">
        <v>5841</v>
      </c>
      <c r="ER493" s="154">
        <v>5841</v>
      </c>
      <c r="ES493" s="154">
        <v>5841</v>
      </c>
      <c r="ET493" s="154">
        <v>5841</v>
      </c>
      <c r="EU493" s="154">
        <v>5841</v>
      </c>
      <c r="EV493" s="166">
        <v>5841</v>
      </c>
      <c r="EW493" s="166">
        <v>5841</v>
      </c>
      <c r="EX493" s="166">
        <v>5841</v>
      </c>
      <c r="EY493" s="166">
        <v>5841</v>
      </c>
      <c r="EZ493" s="166">
        <v>5841</v>
      </c>
      <c r="FA493" s="166">
        <v>5841</v>
      </c>
      <c r="FB493" s="154">
        <v>5841</v>
      </c>
      <c r="FC493" s="166">
        <v>5841</v>
      </c>
      <c r="FD493" s="154">
        <v>5841</v>
      </c>
      <c r="FE493" s="154">
        <v>5841</v>
      </c>
      <c r="FF493" s="154">
        <v>5841</v>
      </c>
      <c r="FG493" s="154">
        <v>5841</v>
      </c>
      <c r="FH493" s="154">
        <v>5841</v>
      </c>
      <c r="FI493" s="166">
        <v>5841</v>
      </c>
      <c r="FJ493" s="154">
        <v>5841</v>
      </c>
      <c r="FK493" s="166">
        <v>5841</v>
      </c>
      <c r="FL493" s="166">
        <v>5841</v>
      </c>
      <c r="FM493" s="166">
        <v>5841</v>
      </c>
      <c r="FN493" s="166">
        <v>5841</v>
      </c>
      <c r="FO493" s="166">
        <v>5841</v>
      </c>
      <c r="FP493" s="166">
        <v>5841</v>
      </c>
      <c r="FQ493" s="166">
        <v>5841</v>
      </c>
      <c r="FR493" s="166">
        <v>5841</v>
      </c>
      <c r="FS493" s="166">
        <v>5841</v>
      </c>
      <c r="FT493" s="166">
        <v>5841</v>
      </c>
      <c r="FU493" s="166">
        <v>5841</v>
      </c>
      <c r="FV493" s="166">
        <v>5841</v>
      </c>
      <c r="FW493" s="166">
        <v>5841</v>
      </c>
      <c r="FX493" s="166">
        <v>5841</v>
      </c>
      <c r="FY493" s="166">
        <v>5841</v>
      </c>
      <c r="FZ493" s="166">
        <v>5841</v>
      </c>
      <c r="GA493" s="166">
        <v>5841</v>
      </c>
      <c r="GB493" s="166">
        <v>5841</v>
      </c>
      <c r="GC493" s="166">
        <v>5841</v>
      </c>
      <c r="GD493" s="166">
        <v>5841</v>
      </c>
      <c r="GE493" s="166">
        <v>5841</v>
      </c>
      <c r="GF493" s="166">
        <v>5841</v>
      </c>
      <c r="GG493" s="166">
        <v>5841</v>
      </c>
      <c r="GH493" s="166">
        <v>5841</v>
      </c>
      <c r="GI493" s="166">
        <v>5841</v>
      </c>
      <c r="GJ493" s="166">
        <v>5841</v>
      </c>
      <c r="GK493" s="154">
        <v>5841</v>
      </c>
      <c r="GL493" s="154">
        <v>5841</v>
      </c>
      <c r="GM493" s="154">
        <v>5842</v>
      </c>
      <c r="GN493" s="154">
        <v>5842</v>
      </c>
      <c r="GO493" s="154">
        <v>5842</v>
      </c>
      <c r="GP493" s="154">
        <v>5842</v>
      </c>
      <c r="GQ493" s="154">
        <v>5842</v>
      </c>
      <c r="GR493" s="154">
        <v>5842</v>
      </c>
      <c r="GS493" s="154">
        <v>5842</v>
      </c>
      <c r="GT493" s="166">
        <v>5842</v>
      </c>
      <c r="GU493" s="166">
        <v>5842</v>
      </c>
      <c r="GV493" s="166">
        <v>5842</v>
      </c>
      <c r="GW493" s="166">
        <v>5842</v>
      </c>
      <c r="GX493" s="166">
        <v>5842</v>
      </c>
      <c r="GY493" s="154">
        <v>5842</v>
      </c>
      <c r="GZ493" s="154">
        <v>5842</v>
      </c>
      <c r="HA493" s="154">
        <v>5842</v>
      </c>
      <c r="HB493" s="154">
        <v>5842</v>
      </c>
      <c r="HC493" s="154">
        <v>5842</v>
      </c>
      <c r="HD493" s="154">
        <v>5842</v>
      </c>
      <c r="HE493" s="154">
        <v>5842</v>
      </c>
      <c r="HF493" s="166">
        <v>5842</v>
      </c>
      <c r="HG493" s="154">
        <v>5842</v>
      </c>
      <c r="HH493" s="154">
        <v>5842</v>
      </c>
      <c r="HI493" s="166">
        <v>5842</v>
      </c>
      <c r="HJ493" s="154">
        <v>5843</v>
      </c>
      <c r="HK493" s="154">
        <v>5842</v>
      </c>
      <c r="HL493" s="166">
        <v>5842</v>
      </c>
      <c r="HM493" s="154">
        <v>5844</v>
      </c>
      <c r="HN493" s="154">
        <v>5843</v>
      </c>
      <c r="HO493" s="166">
        <v>5843</v>
      </c>
      <c r="HP493" s="154">
        <v>5843</v>
      </c>
      <c r="HQ493" s="154">
        <v>5843</v>
      </c>
      <c r="HR493" s="166">
        <v>5843</v>
      </c>
      <c r="HS493" s="154">
        <v>5843</v>
      </c>
      <c r="HT493" s="148">
        <v>5843</v>
      </c>
      <c r="HU493" s="148">
        <v>5843</v>
      </c>
      <c r="HV493" s="148">
        <v>5843</v>
      </c>
      <c r="HW493" s="166">
        <v>5843</v>
      </c>
    </row>
    <row r="494" spans="1:231">
      <c r="A494" s="145">
        <f t="shared" si="57"/>
        <v>44186</v>
      </c>
      <c r="B494" s="220">
        <f>'Age&amp;Sex by occurrence date'!$EAB22</f>
        <v>6786</v>
      </c>
      <c r="C494" s="220">
        <v>5791</v>
      </c>
      <c r="D494" s="220">
        <v>5791</v>
      </c>
      <c r="E494" s="220">
        <v>5791</v>
      </c>
      <c r="F494" s="220">
        <v>5791</v>
      </c>
      <c r="G494" s="220">
        <v>5791</v>
      </c>
      <c r="H494" s="220">
        <v>5791</v>
      </c>
      <c r="I494" s="220">
        <v>5791</v>
      </c>
      <c r="J494" s="220">
        <v>5791</v>
      </c>
      <c r="K494" s="220">
        <v>5791</v>
      </c>
      <c r="L494" s="220">
        <v>5791</v>
      </c>
      <c r="M494" s="220">
        <v>5791</v>
      </c>
      <c r="N494" s="220">
        <v>5791</v>
      </c>
      <c r="O494" s="220">
        <v>5791</v>
      </c>
      <c r="P494" s="220">
        <v>5791</v>
      </c>
      <c r="Q494" s="220">
        <v>5791</v>
      </c>
      <c r="R494" s="220">
        <v>5791</v>
      </c>
      <c r="S494" s="220">
        <v>5791</v>
      </c>
      <c r="T494" s="220">
        <v>5791</v>
      </c>
      <c r="U494" s="220">
        <v>5791</v>
      </c>
      <c r="V494" s="220">
        <v>5790</v>
      </c>
      <c r="W494" s="220">
        <v>5790</v>
      </c>
      <c r="X494" s="220">
        <v>5790</v>
      </c>
      <c r="Y494" s="220">
        <v>5790</v>
      </c>
      <c r="Z494" s="220">
        <v>5790</v>
      </c>
      <c r="AA494" s="220">
        <v>5790</v>
      </c>
      <c r="AB494" s="220">
        <v>5777</v>
      </c>
      <c r="AC494" s="220">
        <v>5777</v>
      </c>
      <c r="AD494" s="220">
        <v>5777</v>
      </c>
      <c r="AE494" s="220">
        <v>5776</v>
      </c>
      <c r="AF494" s="220">
        <v>5776</v>
      </c>
      <c r="AG494" s="220">
        <v>5776</v>
      </c>
      <c r="AH494" s="220">
        <v>5776</v>
      </c>
      <c r="AI494" s="220">
        <v>5776</v>
      </c>
      <c r="AJ494" s="220">
        <v>5776</v>
      </c>
      <c r="AK494" s="220">
        <v>5776</v>
      </c>
      <c r="AL494" s="220">
        <v>5776</v>
      </c>
      <c r="AM494" s="220">
        <v>5776</v>
      </c>
      <c r="AN494" s="220">
        <v>5776</v>
      </c>
      <c r="AO494" s="220">
        <v>5776</v>
      </c>
      <c r="AP494" s="220">
        <v>5776</v>
      </c>
      <c r="AQ494" s="220">
        <v>5776</v>
      </c>
      <c r="AR494" s="220">
        <v>5776</v>
      </c>
      <c r="AS494" s="220">
        <v>5776</v>
      </c>
      <c r="AT494" s="220">
        <v>5776</v>
      </c>
      <c r="AU494" s="220">
        <v>5776</v>
      </c>
      <c r="AV494" s="220">
        <v>5776</v>
      </c>
      <c r="AW494" s="220">
        <v>5776</v>
      </c>
      <c r="AX494" s="220">
        <v>5776</v>
      </c>
      <c r="AY494" s="220">
        <v>5776</v>
      </c>
      <c r="AZ494" s="220">
        <v>5776</v>
      </c>
      <c r="BA494" s="220">
        <v>5776</v>
      </c>
      <c r="BB494" s="220">
        <v>5776</v>
      </c>
      <c r="BC494" s="220">
        <v>5776</v>
      </c>
      <c r="BD494" s="220">
        <v>5776</v>
      </c>
      <c r="BE494" s="220">
        <v>5776</v>
      </c>
      <c r="BF494" s="220">
        <v>5776</v>
      </c>
      <c r="BG494" s="220">
        <v>5776</v>
      </c>
      <c r="BH494" s="220">
        <v>5776</v>
      </c>
      <c r="BI494" s="220">
        <v>5776</v>
      </c>
      <c r="BJ494" s="220">
        <v>5776</v>
      </c>
      <c r="BK494" s="220">
        <v>5776</v>
      </c>
      <c r="BL494" s="220">
        <v>5776</v>
      </c>
      <c r="BM494" s="220">
        <v>5776</v>
      </c>
      <c r="BN494" s="220">
        <v>5776</v>
      </c>
      <c r="BO494" s="220">
        <v>5776</v>
      </c>
      <c r="BP494" s="220">
        <v>5776</v>
      </c>
      <c r="BQ494" s="220">
        <v>5776</v>
      </c>
      <c r="BR494" s="220">
        <v>5776</v>
      </c>
      <c r="BS494" s="220">
        <v>5776</v>
      </c>
      <c r="BT494" s="220">
        <v>5776</v>
      </c>
      <c r="BU494" s="220">
        <v>5776</v>
      </c>
      <c r="BV494" s="220">
        <v>5776</v>
      </c>
      <c r="BW494" s="220">
        <v>5776</v>
      </c>
      <c r="BX494" s="220">
        <v>5776</v>
      </c>
      <c r="BY494" s="220">
        <v>5776</v>
      </c>
      <c r="BZ494" s="220">
        <v>5776</v>
      </c>
      <c r="CA494" s="220">
        <v>5776</v>
      </c>
      <c r="CB494" s="220">
        <v>5776</v>
      </c>
      <c r="CC494" s="220">
        <v>5776</v>
      </c>
      <c r="CD494" s="220">
        <v>5776</v>
      </c>
      <c r="CE494" s="220">
        <v>5776</v>
      </c>
      <c r="CF494" s="220">
        <v>5776</v>
      </c>
      <c r="CG494" s="220">
        <v>5776</v>
      </c>
      <c r="CH494" s="220">
        <v>5776</v>
      </c>
      <c r="CI494" s="220">
        <v>5776</v>
      </c>
      <c r="CJ494" s="220">
        <v>5776</v>
      </c>
      <c r="CK494" s="220">
        <v>5776</v>
      </c>
      <c r="CL494" s="220">
        <v>5776</v>
      </c>
      <c r="CM494" s="220">
        <v>5776</v>
      </c>
      <c r="CN494" s="220">
        <v>5776</v>
      </c>
      <c r="CO494" s="220">
        <v>5776</v>
      </c>
      <c r="CP494" s="220">
        <v>5776</v>
      </c>
      <c r="CQ494" s="220">
        <v>5776</v>
      </c>
      <c r="CR494" s="220">
        <v>5776</v>
      </c>
      <c r="CS494" s="220">
        <v>5776</v>
      </c>
      <c r="CT494" s="220">
        <v>5776</v>
      </c>
      <c r="CU494" s="220">
        <v>5776</v>
      </c>
      <c r="CV494" s="220">
        <v>5776</v>
      </c>
      <c r="CW494" s="220">
        <v>5776</v>
      </c>
      <c r="CX494" s="220">
        <v>5776</v>
      </c>
      <c r="CY494" s="220">
        <v>5776</v>
      </c>
      <c r="CZ494" s="220">
        <v>5776</v>
      </c>
      <c r="DA494" s="220">
        <v>5776</v>
      </c>
      <c r="DB494" s="220">
        <v>5776</v>
      </c>
      <c r="DC494" s="220">
        <v>5776</v>
      </c>
      <c r="DD494" s="220">
        <v>5776</v>
      </c>
      <c r="DE494" s="220">
        <v>5776</v>
      </c>
      <c r="DF494" s="220">
        <v>5776</v>
      </c>
      <c r="DG494" s="220">
        <v>5776</v>
      </c>
      <c r="DH494" s="220">
        <v>5776</v>
      </c>
      <c r="DI494" s="220">
        <v>5776</v>
      </c>
      <c r="DJ494" s="220">
        <v>5776</v>
      </c>
      <c r="DK494" s="220">
        <v>5776</v>
      </c>
      <c r="DL494" s="220">
        <v>5776</v>
      </c>
      <c r="DM494" s="220">
        <v>5776</v>
      </c>
      <c r="DN494" s="220">
        <v>5776</v>
      </c>
      <c r="DO494" s="220">
        <v>5776</v>
      </c>
      <c r="DP494" s="220">
        <v>5776</v>
      </c>
      <c r="DQ494" s="220">
        <v>5776</v>
      </c>
      <c r="DR494" s="220">
        <v>5776</v>
      </c>
      <c r="DS494" s="220">
        <v>5776</v>
      </c>
      <c r="DT494" s="220">
        <v>5764</v>
      </c>
      <c r="DU494" s="220">
        <v>5764</v>
      </c>
      <c r="DV494" s="220">
        <v>5764</v>
      </c>
      <c r="DW494" s="220">
        <v>5774</v>
      </c>
      <c r="DX494" s="220">
        <v>5774</v>
      </c>
      <c r="DY494" s="220">
        <v>5767</v>
      </c>
      <c r="DZ494" s="220">
        <v>5767</v>
      </c>
      <c r="EA494" s="220">
        <v>5761</v>
      </c>
      <c r="EB494" s="220">
        <v>5761</v>
      </c>
      <c r="EC494" s="220">
        <v>5761</v>
      </c>
      <c r="ED494" s="220">
        <v>5761</v>
      </c>
      <c r="EE494" s="220">
        <v>5761</v>
      </c>
      <c r="EF494" s="220">
        <v>5761</v>
      </c>
      <c r="EG494" s="220">
        <v>5761</v>
      </c>
      <c r="EH494" s="220">
        <v>5761</v>
      </c>
      <c r="EI494" s="220">
        <v>5761</v>
      </c>
      <c r="EJ494" s="220">
        <v>5761</v>
      </c>
      <c r="EK494" s="220">
        <v>5761</v>
      </c>
      <c r="EL494" s="220">
        <v>5761</v>
      </c>
      <c r="EM494" s="220">
        <v>5761</v>
      </c>
      <c r="EN494" s="242">
        <v>5761</v>
      </c>
      <c r="EO494" s="232">
        <v>5761</v>
      </c>
      <c r="EP494" s="228">
        <v>5761</v>
      </c>
      <c r="EQ494" s="166">
        <v>5761</v>
      </c>
      <c r="ER494" s="166">
        <v>5761</v>
      </c>
      <c r="ES494" s="166">
        <v>5761</v>
      </c>
      <c r="ET494" s="166">
        <v>5761</v>
      </c>
      <c r="EU494" s="166">
        <v>5761</v>
      </c>
      <c r="EV494" s="154">
        <v>5761</v>
      </c>
      <c r="EW494" s="154">
        <v>5761</v>
      </c>
      <c r="EX494" s="154">
        <v>5761</v>
      </c>
      <c r="EY494" s="154">
        <v>5761</v>
      </c>
      <c r="EZ494" s="154">
        <v>5761</v>
      </c>
      <c r="FA494" s="154">
        <v>5761</v>
      </c>
      <c r="FB494" s="154">
        <v>5761</v>
      </c>
      <c r="FC494" s="154">
        <v>5761</v>
      </c>
      <c r="FD494" s="154">
        <v>5761</v>
      </c>
      <c r="FE494" s="166">
        <v>5761</v>
      </c>
      <c r="FF494" s="154">
        <v>5761</v>
      </c>
      <c r="FG494" s="166">
        <v>5761</v>
      </c>
      <c r="FH494" s="154">
        <v>5761</v>
      </c>
      <c r="FI494" s="154">
        <v>5761</v>
      </c>
      <c r="FJ494" s="166">
        <v>5761</v>
      </c>
      <c r="FK494" s="166">
        <v>5761</v>
      </c>
      <c r="FL494" s="166">
        <v>5761</v>
      </c>
      <c r="FM494" s="166">
        <v>5761</v>
      </c>
      <c r="FN494" s="166">
        <v>5761</v>
      </c>
      <c r="FO494" s="166">
        <v>5761</v>
      </c>
      <c r="FP494" s="166">
        <v>5761</v>
      </c>
      <c r="FQ494" s="166">
        <v>5761</v>
      </c>
      <c r="FR494" s="154">
        <v>5761</v>
      </c>
      <c r="FS494" s="154">
        <v>5761</v>
      </c>
      <c r="FT494" s="154">
        <v>5761</v>
      </c>
      <c r="FU494" s="154">
        <v>5761</v>
      </c>
      <c r="FV494" s="154">
        <v>5761</v>
      </c>
      <c r="FW494" s="154">
        <v>5761</v>
      </c>
      <c r="FX494" s="154">
        <v>5761</v>
      </c>
      <c r="FY494" s="154">
        <v>5761</v>
      </c>
      <c r="FZ494" s="154">
        <v>5761</v>
      </c>
      <c r="GA494" s="154">
        <v>5761</v>
      </c>
      <c r="GB494" s="154">
        <v>5761</v>
      </c>
      <c r="GC494" s="154">
        <v>5761</v>
      </c>
      <c r="GD494" s="154">
        <v>5761</v>
      </c>
      <c r="GE494" s="154">
        <v>5761</v>
      </c>
      <c r="GF494" s="154">
        <v>5761</v>
      </c>
      <c r="GG494" s="154">
        <v>5761</v>
      </c>
      <c r="GH494" s="154">
        <v>5761</v>
      </c>
      <c r="GI494" s="154">
        <v>5761</v>
      </c>
      <c r="GJ494" s="154">
        <v>5761</v>
      </c>
      <c r="GK494" s="166">
        <v>5761</v>
      </c>
      <c r="GL494" s="166">
        <v>5761</v>
      </c>
      <c r="GM494" s="166">
        <v>5761</v>
      </c>
      <c r="GN494" s="166">
        <v>5761</v>
      </c>
      <c r="GO494" s="166">
        <v>5761</v>
      </c>
      <c r="GP494" s="166">
        <v>5761</v>
      </c>
      <c r="GQ494" s="166">
        <v>5761</v>
      </c>
      <c r="GR494" s="166">
        <v>5761</v>
      </c>
      <c r="GS494" s="166">
        <v>5761</v>
      </c>
      <c r="GT494" s="166">
        <v>5761</v>
      </c>
      <c r="GU494" s="166">
        <v>5761</v>
      </c>
      <c r="GV494" s="166">
        <v>5761</v>
      </c>
      <c r="GW494" s="166">
        <v>5761</v>
      </c>
      <c r="GX494" s="154">
        <v>5761</v>
      </c>
      <c r="GY494" s="166">
        <v>5761</v>
      </c>
      <c r="GZ494" s="166">
        <v>5761</v>
      </c>
      <c r="HA494" s="166">
        <v>5761</v>
      </c>
      <c r="HB494" s="166">
        <v>5761</v>
      </c>
      <c r="HC494" s="166">
        <v>5761</v>
      </c>
      <c r="HD494" s="166">
        <v>5761</v>
      </c>
      <c r="HE494" s="166">
        <v>5761</v>
      </c>
      <c r="HF494" s="166">
        <v>5761</v>
      </c>
      <c r="HG494" s="154">
        <v>5761</v>
      </c>
      <c r="HH494" s="154">
        <v>5761</v>
      </c>
      <c r="HI494" s="166">
        <v>5761</v>
      </c>
      <c r="HJ494" s="154">
        <v>5762</v>
      </c>
      <c r="HK494" s="154">
        <v>5761</v>
      </c>
      <c r="HL494" s="166">
        <v>5761</v>
      </c>
      <c r="HM494" s="154">
        <v>5763</v>
      </c>
      <c r="HN494" s="154">
        <v>5762</v>
      </c>
      <c r="HO494" s="166">
        <v>5762</v>
      </c>
      <c r="HP494" s="154">
        <v>5762</v>
      </c>
      <c r="HQ494" s="154">
        <v>5762</v>
      </c>
      <c r="HR494" s="166">
        <v>5762</v>
      </c>
      <c r="HS494" s="154">
        <v>5762</v>
      </c>
      <c r="HT494" s="148">
        <v>5762</v>
      </c>
      <c r="HU494" s="148">
        <v>5762</v>
      </c>
      <c r="HV494" s="148">
        <v>5762</v>
      </c>
      <c r="HW494" s="166">
        <v>5762</v>
      </c>
    </row>
    <row r="495" spans="1:231">
      <c r="A495" s="145">
        <f t="shared" si="57"/>
        <v>44185</v>
      </c>
      <c r="B495" s="220">
        <f>'Age&amp;Sex by occurrence date'!$EAI22</f>
        <v>6697</v>
      </c>
      <c r="C495" s="220">
        <v>5726</v>
      </c>
      <c r="D495" s="220">
        <v>5726</v>
      </c>
      <c r="E495" s="220">
        <v>5726</v>
      </c>
      <c r="F495" s="220">
        <v>5726</v>
      </c>
      <c r="G495" s="220">
        <v>5726</v>
      </c>
      <c r="H495" s="220">
        <v>5726</v>
      </c>
      <c r="I495" s="220">
        <v>5726</v>
      </c>
      <c r="J495" s="220">
        <v>5726</v>
      </c>
      <c r="K495" s="220">
        <v>5726</v>
      </c>
      <c r="L495" s="220">
        <v>5726</v>
      </c>
      <c r="M495" s="220">
        <v>5726</v>
      </c>
      <c r="N495" s="220">
        <v>5726</v>
      </c>
      <c r="O495" s="220">
        <v>5726</v>
      </c>
      <c r="P495" s="220">
        <v>5726</v>
      </c>
      <c r="Q495" s="220">
        <v>5726</v>
      </c>
      <c r="R495" s="220">
        <v>5726</v>
      </c>
      <c r="S495" s="220">
        <v>5726</v>
      </c>
      <c r="T495" s="220">
        <v>5726</v>
      </c>
      <c r="U495" s="220">
        <v>5726</v>
      </c>
      <c r="V495" s="220">
        <v>5725</v>
      </c>
      <c r="W495" s="220">
        <v>5725</v>
      </c>
      <c r="X495" s="220">
        <v>5725</v>
      </c>
      <c r="Y495" s="220">
        <v>5725</v>
      </c>
      <c r="Z495" s="220">
        <v>5725</v>
      </c>
      <c r="AA495" s="220">
        <v>5725</v>
      </c>
      <c r="AB495" s="220">
        <v>5713</v>
      </c>
      <c r="AC495" s="220">
        <v>5713</v>
      </c>
      <c r="AD495" s="220">
        <v>5713</v>
      </c>
      <c r="AE495" s="220">
        <v>5712</v>
      </c>
      <c r="AF495" s="220">
        <v>5712</v>
      </c>
      <c r="AG495" s="220">
        <v>5712</v>
      </c>
      <c r="AH495" s="220">
        <v>5712</v>
      </c>
      <c r="AI495" s="220">
        <v>5712</v>
      </c>
      <c r="AJ495" s="220">
        <v>5712</v>
      </c>
      <c r="AK495" s="220">
        <v>5712</v>
      </c>
      <c r="AL495" s="220">
        <v>5712</v>
      </c>
      <c r="AM495" s="220">
        <v>5712</v>
      </c>
      <c r="AN495" s="220">
        <v>5712</v>
      </c>
      <c r="AO495" s="220">
        <v>5712</v>
      </c>
      <c r="AP495" s="220">
        <v>5712</v>
      </c>
      <c r="AQ495" s="220">
        <v>5712</v>
      </c>
      <c r="AR495" s="220">
        <v>5712</v>
      </c>
      <c r="AS495" s="220">
        <v>5712</v>
      </c>
      <c r="AT495" s="220">
        <v>5712</v>
      </c>
      <c r="AU495" s="220">
        <v>5712</v>
      </c>
      <c r="AV495" s="220">
        <v>5712</v>
      </c>
      <c r="AW495" s="220">
        <v>5712</v>
      </c>
      <c r="AX495" s="220">
        <v>5712</v>
      </c>
      <c r="AY495" s="220">
        <v>5712</v>
      </c>
      <c r="AZ495" s="220">
        <v>5712</v>
      </c>
      <c r="BA495" s="220">
        <v>5712</v>
      </c>
      <c r="BB495" s="220">
        <v>5712</v>
      </c>
      <c r="BC495" s="220">
        <v>5712</v>
      </c>
      <c r="BD495" s="220">
        <v>5712</v>
      </c>
      <c r="BE495" s="220">
        <v>5712</v>
      </c>
      <c r="BF495" s="220">
        <v>5712</v>
      </c>
      <c r="BG495" s="220">
        <v>5712</v>
      </c>
      <c r="BH495" s="220">
        <v>5712</v>
      </c>
      <c r="BI495" s="220">
        <v>5712</v>
      </c>
      <c r="BJ495" s="220">
        <v>5712</v>
      </c>
      <c r="BK495" s="220">
        <v>5712</v>
      </c>
      <c r="BL495" s="220">
        <v>5712</v>
      </c>
      <c r="BM495" s="220">
        <v>5712</v>
      </c>
      <c r="BN495" s="220">
        <v>5712</v>
      </c>
      <c r="BO495" s="220">
        <v>5712</v>
      </c>
      <c r="BP495" s="220">
        <v>5712</v>
      </c>
      <c r="BQ495" s="220">
        <v>5712</v>
      </c>
      <c r="BR495" s="220">
        <v>5712</v>
      </c>
      <c r="BS495" s="220">
        <v>5712</v>
      </c>
      <c r="BT495" s="220">
        <v>5712</v>
      </c>
      <c r="BU495" s="220">
        <v>5712</v>
      </c>
      <c r="BV495" s="220">
        <v>5712</v>
      </c>
      <c r="BW495" s="220">
        <v>5712</v>
      </c>
      <c r="BX495" s="220">
        <v>5712</v>
      </c>
      <c r="BY495" s="220">
        <v>5712</v>
      </c>
      <c r="BZ495" s="220">
        <v>5712</v>
      </c>
      <c r="CA495" s="220">
        <v>5712</v>
      </c>
      <c r="CB495" s="220">
        <v>5712</v>
      </c>
      <c r="CC495" s="220">
        <v>5712</v>
      </c>
      <c r="CD495" s="220">
        <v>5712</v>
      </c>
      <c r="CE495" s="220">
        <v>5712</v>
      </c>
      <c r="CF495" s="220">
        <v>5712</v>
      </c>
      <c r="CG495" s="220">
        <v>5712</v>
      </c>
      <c r="CH495" s="220">
        <v>5712</v>
      </c>
      <c r="CI495" s="220">
        <v>5712</v>
      </c>
      <c r="CJ495" s="220">
        <v>5712</v>
      </c>
      <c r="CK495" s="220">
        <v>5712</v>
      </c>
      <c r="CL495" s="220">
        <v>5712</v>
      </c>
      <c r="CM495" s="220">
        <v>5712</v>
      </c>
      <c r="CN495" s="220">
        <v>5712</v>
      </c>
      <c r="CO495" s="220">
        <v>5712</v>
      </c>
      <c r="CP495" s="220">
        <v>5712</v>
      </c>
      <c r="CQ495" s="220">
        <v>5712</v>
      </c>
      <c r="CR495" s="220">
        <v>5712</v>
      </c>
      <c r="CS495" s="220">
        <v>5712</v>
      </c>
      <c r="CT495" s="220">
        <v>5712</v>
      </c>
      <c r="CU495" s="220">
        <v>5712</v>
      </c>
      <c r="CV495" s="220">
        <v>5712</v>
      </c>
      <c r="CW495" s="220">
        <v>5712</v>
      </c>
      <c r="CX495" s="220">
        <v>5712</v>
      </c>
      <c r="CY495" s="220">
        <v>5712</v>
      </c>
      <c r="CZ495" s="220">
        <v>5712</v>
      </c>
      <c r="DA495" s="220">
        <v>5712</v>
      </c>
      <c r="DB495" s="220">
        <v>5712</v>
      </c>
      <c r="DC495" s="220">
        <v>5712</v>
      </c>
      <c r="DD495" s="220">
        <v>5712</v>
      </c>
      <c r="DE495" s="220">
        <v>5712</v>
      </c>
      <c r="DF495" s="220">
        <v>5712</v>
      </c>
      <c r="DG495" s="220">
        <v>5712</v>
      </c>
      <c r="DH495" s="220">
        <v>5712</v>
      </c>
      <c r="DI495" s="220">
        <v>5712</v>
      </c>
      <c r="DJ495" s="220">
        <v>5712</v>
      </c>
      <c r="DK495" s="220">
        <v>5712</v>
      </c>
      <c r="DL495" s="220">
        <v>5712</v>
      </c>
      <c r="DM495" s="220">
        <v>5712</v>
      </c>
      <c r="DN495" s="220">
        <v>5712</v>
      </c>
      <c r="DO495" s="220">
        <v>5712</v>
      </c>
      <c r="DP495" s="220">
        <v>5712</v>
      </c>
      <c r="DQ495" s="220">
        <v>5712</v>
      </c>
      <c r="DR495" s="220">
        <v>5712</v>
      </c>
      <c r="DS495" s="220">
        <v>5712</v>
      </c>
      <c r="DT495" s="220">
        <v>5700</v>
      </c>
      <c r="DU495" s="220">
        <v>5700</v>
      </c>
      <c r="DV495" s="220">
        <v>5700</v>
      </c>
      <c r="DW495" s="220">
        <v>5710</v>
      </c>
      <c r="DX495" s="220">
        <v>5710</v>
      </c>
      <c r="DY495" s="220">
        <v>5703</v>
      </c>
      <c r="DZ495" s="220">
        <v>5703</v>
      </c>
      <c r="EA495" s="220">
        <v>5697</v>
      </c>
      <c r="EB495" s="220">
        <v>5697</v>
      </c>
      <c r="EC495" s="220">
        <v>5697</v>
      </c>
      <c r="ED495" s="220">
        <v>5697</v>
      </c>
      <c r="EE495" s="220">
        <v>5697</v>
      </c>
      <c r="EF495" s="220">
        <v>5697</v>
      </c>
      <c r="EG495" s="220">
        <v>5697</v>
      </c>
      <c r="EH495" s="220">
        <v>5697</v>
      </c>
      <c r="EI495" s="220">
        <v>5697</v>
      </c>
      <c r="EJ495" s="220">
        <v>5697</v>
      </c>
      <c r="EK495" s="220">
        <v>5697</v>
      </c>
      <c r="EL495" s="220">
        <v>5697</v>
      </c>
      <c r="EM495" s="220">
        <v>5697</v>
      </c>
      <c r="EN495" s="242">
        <v>5697</v>
      </c>
      <c r="EO495" s="232">
        <v>5697</v>
      </c>
      <c r="EP495" s="227">
        <v>5697</v>
      </c>
      <c r="EQ495" s="154">
        <v>5697</v>
      </c>
      <c r="ER495" s="154">
        <v>5697</v>
      </c>
      <c r="ES495" s="154">
        <v>5697</v>
      </c>
      <c r="ET495" s="154">
        <v>5697</v>
      </c>
      <c r="EU495" s="154">
        <v>5697</v>
      </c>
      <c r="EV495" s="154">
        <v>5697</v>
      </c>
      <c r="EW495" s="154">
        <v>5697</v>
      </c>
      <c r="EX495" s="154">
        <v>5697</v>
      </c>
      <c r="EY495" s="154">
        <v>5697</v>
      </c>
      <c r="EZ495" s="154">
        <v>5697</v>
      </c>
      <c r="FA495" s="154">
        <v>5697</v>
      </c>
      <c r="FB495" s="166">
        <v>5697</v>
      </c>
      <c r="FC495" s="154">
        <v>5697</v>
      </c>
      <c r="FD495" s="166">
        <v>5697</v>
      </c>
      <c r="FE495" s="166">
        <v>5697</v>
      </c>
      <c r="FF495" s="154">
        <v>5697</v>
      </c>
      <c r="FG495" s="154">
        <v>5697</v>
      </c>
      <c r="FH495" s="166">
        <v>5697</v>
      </c>
      <c r="FI495" s="154">
        <v>5697</v>
      </c>
      <c r="FJ495" s="154">
        <v>5697</v>
      </c>
      <c r="FK495" s="166">
        <v>5697</v>
      </c>
      <c r="FL495" s="166">
        <v>5697</v>
      </c>
      <c r="FM495" s="166">
        <v>5697</v>
      </c>
      <c r="FN495" s="166">
        <v>5697</v>
      </c>
      <c r="FO495" s="166">
        <v>5697</v>
      </c>
      <c r="FP495" s="166">
        <v>5697</v>
      </c>
      <c r="FQ495" s="166">
        <v>5697</v>
      </c>
      <c r="FR495" s="154">
        <v>5697</v>
      </c>
      <c r="FS495" s="154">
        <v>5697</v>
      </c>
      <c r="FT495" s="154">
        <v>5697</v>
      </c>
      <c r="FU495" s="154">
        <v>5697</v>
      </c>
      <c r="FV495" s="154">
        <v>5697</v>
      </c>
      <c r="FW495" s="154">
        <v>5697</v>
      </c>
      <c r="FX495" s="154">
        <v>5697</v>
      </c>
      <c r="FY495" s="154">
        <v>5697</v>
      </c>
      <c r="FZ495" s="154">
        <v>5697</v>
      </c>
      <c r="GA495" s="154">
        <v>5697</v>
      </c>
      <c r="GB495" s="154">
        <v>5697</v>
      </c>
      <c r="GC495" s="154">
        <v>5697</v>
      </c>
      <c r="GD495" s="154">
        <v>5697</v>
      </c>
      <c r="GE495" s="154">
        <v>5697</v>
      </c>
      <c r="GF495" s="154">
        <v>5697</v>
      </c>
      <c r="GG495" s="154">
        <v>5697</v>
      </c>
      <c r="GH495" s="154">
        <v>5697</v>
      </c>
      <c r="GI495" s="154">
        <v>5697</v>
      </c>
      <c r="GJ495" s="154">
        <v>5697</v>
      </c>
      <c r="GK495" s="166">
        <v>5697</v>
      </c>
      <c r="GL495" s="166">
        <v>5697</v>
      </c>
      <c r="GM495" s="166">
        <v>5697</v>
      </c>
      <c r="GN495" s="166">
        <v>5697</v>
      </c>
      <c r="GO495" s="166">
        <v>5697</v>
      </c>
      <c r="GP495" s="166">
        <v>5697</v>
      </c>
      <c r="GQ495" s="166">
        <v>5697</v>
      </c>
      <c r="GR495" s="166">
        <v>5697</v>
      </c>
      <c r="GS495" s="166">
        <v>5697</v>
      </c>
      <c r="GT495" s="154">
        <v>5697</v>
      </c>
      <c r="GU495" s="154">
        <v>5697</v>
      </c>
      <c r="GV495" s="154">
        <v>5697</v>
      </c>
      <c r="GW495" s="154">
        <v>5697</v>
      </c>
      <c r="GX495" s="154">
        <v>5697</v>
      </c>
      <c r="GY495" s="166">
        <v>5697</v>
      </c>
      <c r="GZ495" s="166">
        <v>5697</v>
      </c>
      <c r="HA495" s="166">
        <v>5697</v>
      </c>
      <c r="HB495" s="166">
        <v>5697</v>
      </c>
      <c r="HC495" s="166">
        <v>5697</v>
      </c>
      <c r="HD495" s="166">
        <v>5697</v>
      </c>
      <c r="HE495" s="166">
        <v>5697</v>
      </c>
      <c r="HF495" s="166">
        <v>5697</v>
      </c>
      <c r="HG495" s="154">
        <v>5697</v>
      </c>
      <c r="HH495" s="154">
        <v>5697</v>
      </c>
      <c r="HI495" s="166">
        <v>5697</v>
      </c>
      <c r="HJ495" s="154">
        <v>5698</v>
      </c>
      <c r="HK495" s="154">
        <v>5697</v>
      </c>
      <c r="HL495" s="166">
        <v>5697</v>
      </c>
      <c r="HM495" s="154">
        <v>5698</v>
      </c>
      <c r="HN495" s="154">
        <v>5697</v>
      </c>
      <c r="HO495" s="166">
        <v>5697</v>
      </c>
      <c r="HP495" s="154">
        <v>5697</v>
      </c>
      <c r="HQ495" s="154">
        <v>5697</v>
      </c>
      <c r="HR495" s="166">
        <v>5697</v>
      </c>
      <c r="HS495" s="154">
        <v>5697</v>
      </c>
      <c r="HT495" s="148">
        <v>5697</v>
      </c>
      <c r="HU495" s="148">
        <v>5697</v>
      </c>
      <c r="HV495" s="148">
        <v>5697</v>
      </c>
      <c r="HW495" s="166">
        <v>5697</v>
      </c>
    </row>
    <row r="496" spans="1:231">
      <c r="A496" s="145">
        <f t="shared" si="57"/>
        <v>44184</v>
      </c>
      <c r="B496" s="220">
        <f>'Age&amp;Sex by occurrence date'!$EAP22</f>
        <v>6606</v>
      </c>
      <c r="C496" s="220">
        <v>5653</v>
      </c>
      <c r="D496" s="220">
        <v>5653</v>
      </c>
      <c r="E496" s="220">
        <v>5653</v>
      </c>
      <c r="F496" s="220">
        <v>5653</v>
      </c>
      <c r="G496" s="220">
        <v>5653</v>
      </c>
      <c r="H496" s="220">
        <v>5653</v>
      </c>
      <c r="I496" s="220">
        <v>5653</v>
      </c>
      <c r="J496" s="220">
        <v>5653</v>
      </c>
      <c r="K496" s="220">
        <v>5653</v>
      </c>
      <c r="L496" s="220">
        <v>5653</v>
      </c>
      <c r="M496" s="220">
        <v>5653</v>
      </c>
      <c r="N496" s="220">
        <v>5653</v>
      </c>
      <c r="O496" s="220">
        <v>5653</v>
      </c>
      <c r="P496" s="220">
        <v>5653</v>
      </c>
      <c r="Q496" s="220">
        <v>5653</v>
      </c>
      <c r="R496" s="220">
        <v>5653</v>
      </c>
      <c r="S496" s="220">
        <v>5653</v>
      </c>
      <c r="T496" s="220">
        <v>5653</v>
      </c>
      <c r="U496" s="220">
        <v>5653</v>
      </c>
      <c r="V496" s="220">
        <v>5652</v>
      </c>
      <c r="W496" s="220">
        <v>5652</v>
      </c>
      <c r="X496" s="220">
        <v>5652</v>
      </c>
      <c r="Y496" s="220">
        <v>5652</v>
      </c>
      <c r="Z496" s="220">
        <v>5652</v>
      </c>
      <c r="AA496" s="220">
        <v>5652</v>
      </c>
      <c r="AB496" s="220">
        <v>5641</v>
      </c>
      <c r="AC496" s="220">
        <v>5641</v>
      </c>
      <c r="AD496" s="220">
        <v>5641</v>
      </c>
      <c r="AE496" s="220">
        <v>5640</v>
      </c>
      <c r="AF496" s="220">
        <v>5640</v>
      </c>
      <c r="AG496" s="220">
        <v>5640</v>
      </c>
      <c r="AH496" s="220">
        <v>5640</v>
      </c>
      <c r="AI496" s="220">
        <v>5640</v>
      </c>
      <c r="AJ496" s="220">
        <v>5640</v>
      </c>
      <c r="AK496" s="220">
        <v>5640</v>
      </c>
      <c r="AL496" s="220">
        <v>5640</v>
      </c>
      <c r="AM496" s="220">
        <v>5640</v>
      </c>
      <c r="AN496" s="220">
        <v>5640</v>
      </c>
      <c r="AO496" s="220">
        <v>5640</v>
      </c>
      <c r="AP496" s="220">
        <v>5640</v>
      </c>
      <c r="AQ496" s="220">
        <v>5640</v>
      </c>
      <c r="AR496" s="220">
        <v>5640</v>
      </c>
      <c r="AS496" s="220">
        <v>5640</v>
      </c>
      <c r="AT496" s="220">
        <v>5640</v>
      </c>
      <c r="AU496" s="220">
        <v>5640</v>
      </c>
      <c r="AV496" s="220">
        <v>5640</v>
      </c>
      <c r="AW496" s="220">
        <v>5640</v>
      </c>
      <c r="AX496" s="220">
        <v>5640</v>
      </c>
      <c r="AY496" s="220">
        <v>5640</v>
      </c>
      <c r="AZ496" s="220">
        <v>5640</v>
      </c>
      <c r="BA496" s="220">
        <v>5640</v>
      </c>
      <c r="BB496" s="220">
        <v>5640</v>
      </c>
      <c r="BC496" s="220">
        <v>5640</v>
      </c>
      <c r="BD496" s="220">
        <v>5640</v>
      </c>
      <c r="BE496" s="220">
        <v>5640</v>
      </c>
      <c r="BF496" s="220">
        <v>5640</v>
      </c>
      <c r="BG496" s="220">
        <v>5640</v>
      </c>
      <c r="BH496" s="220">
        <v>5640</v>
      </c>
      <c r="BI496" s="220">
        <v>5640</v>
      </c>
      <c r="BJ496" s="220">
        <v>5640</v>
      </c>
      <c r="BK496" s="220">
        <v>5640</v>
      </c>
      <c r="BL496" s="220">
        <v>5640</v>
      </c>
      <c r="BM496" s="220">
        <v>5640</v>
      </c>
      <c r="BN496" s="220">
        <v>5640</v>
      </c>
      <c r="BO496" s="220">
        <v>5640</v>
      </c>
      <c r="BP496" s="220">
        <v>5640</v>
      </c>
      <c r="BQ496" s="220">
        <v>5640</v>
      </c>
      <c r="BR496" s="220">
        <v>5640</v>
      </c>
      <c r="BS496" s="220">
        <v>5640</v>
      </c>
      <c r="BT496" s="220">
        <v>5640</v>
      </c>
      <c r="BU496" s="220">
        <v>5640</v>
      </c>
      <c r="BV496" s="220">
        <v>5640</v>
      </c>
      <c r="BW496" s="220">
        <v>5640</v>
      </c>
      <c r="BX496" s="220">
        <v>5640</v>
      </c>
      <c r="BY496" s="220">
        <v>5640</v>
      </c>
      <c r="BZ496" s="220">
        <v>5640</v>
      </c>
      <c r="CA496" s="220">
        <v>5640</v>
      </c>
      <c r="CB496" s="220">
        <v>5640</v>
      </c>
      <c r="CC496" s="220">
        <v>5640</v>
      </c>
      <c r="CD496" s="220">
        <v>5640</v>
      </c>
      <c r="CE496" s="220">
        <v>5640</v>
      </c>
      <c r="CF496" s="220">
        <v>5640</v>
      </c>
      <c r="CG496" s="220">
        <v>5640</v>
      </c>
      <c r="CH496" s="220">
        <v>5640</v>
      </c>
      <c r="CI496" s="220">
        <v>5640</v>
      </c>
      <c r="CJ496" s="220">
        <v>5640</v>
      </c>
      <c r="CK496" s="220">
        <v>5640</v>
      </c>
      <c r="CL496" s="220">
        <v>5640</v>
      </c>
      <c r="CM496" s="220">
        <v>5640</v>
      </c>
      <c r="CN496" s="220">
        <v>5640</v>
      </c>
      <c r="CO496" s="220">
        <v>5640</v>
      </c>
      <c r="CP496" s="220">
        <v>5640</v>
      </c>
      <c r="CQ496" s="220">
        <v>5640</v>
      </c>
      <c r="CR496" s="220">
        <v>5640</v>
      </c>
      <c r="CS496" s="220">
        <v>5640</v>
      </c>
      <c r="CT496" s="220">
        <v>5640</v>
      </c>
      <c r="CU496" s="220">
        <v>5640</v>
      </c>
      <c r="CV496" s="220">
        <v>5640</v>
      </c>
      <c r="CW496" s="220">
        <v>5640</v>
      </c>
      <c r="CX496" s="220">
        <v>5640</v>
      </c>
      <c r="CY496" s="220">
        <v>5640</v>
      </c>
      <c r="CZ496" s="220">
        <v>5640</v>
      </c>
      <c r="DA496" s="220">
        <v>5640</v>
      </c>
      <c r="DB496" s="220">
        <v>5640</v>
      </c>
      <c r="DC496" s="220">
        <v>5640</v>
      </c>
      <c r="DD496" s="220">
        <v>5640</v>
      </c>
      <c r="DE496" s="220">
        <v>5640</v>
      </c>
      <c r="DF496" s="220">
        <v>5640</v>
      </c>
      <c r="DG496" s="220">
        <v>5640</v>
      </c>
      <c r="DH496" s="220">
        <v>5640</v>
      </c>
      <c r="DI496" s="220">
        <v>5640</v>
      </c>
      <c r="DJ496" s="220">
        <v>5640</v>
      </c>
      <c r="DK496" s="220">
        <v>5640</v>
      </c>
      <c r="DL496" s="220">
        <v>5640</v>
      </c>
      <c r="DM496" s="220">
        <v>5640</v>
      </c>
      <c r="DN496" s="220">
        <v>5640</v>
      </c>
      <c r="DO496" s="220">
        <v>5640</v>
      </c>
      <c r="DP496" s="220">
        <v>5640</v>
      </c>
      <c r="DQ496" s="220">
        <v>5640</v>
      </c>
      <c r="DR496" s="220">
        <v>5640</v>
      </c>
      <c r="DS496" s="220">
        <v>5640</v>
      </c>
      <c r="DT496" s="220">
        <v>5628</v>
      </c>
      <c r="DU496" s="220">
        <v>5628</v>
      </c>
      <c r="DV496" s="220">
        <v>5628</v>
      </c>
      <c r="DW496" s="220">
        <v>5638</v>
      </c>
      <c r="DX496" s="220">
        <v>5638</v>
      </c>
      <c r="DY496" s="220">
        <v>5631</v>
      </c>
      <c r="DZ496" s="220">
        <v>5631</v>
      </c>
      <c r="EA496" s="220">
        <v>5625</v>
      </c>
      <c r="EB496" s="220">
        <v>5625</v>
      </c>
      <c r="EC496" s="220">
        <v>5625</v>
      </c>
      <c r="ED496" s="220">
        <v>5625</v>
      </c>
      <c r="EE496" s="220">
        <v>5625</v>
      </c>
      <c r="EF496" s="220">
        <v>5625</v>
      </c>
      <c r="EG496" s="220">
        <v>5625</v>
      </c>
      <c r="EH496" s="220">
        <v>5625</v>
      </c>
      <c r="EI496" s="220">
        <v>5625</v>
      </c>
      <c r="EJ496" s="220">
        <v>5625</v>
      </c>
      <c r="EK496" s="220">
        <v>5625</v>
      </c>
      <c r="EL496" s="220">
        <v>5625</v>
      </c>
      <c r="EM496" s="220">
        <v>5625</v>
      </c>
      <c r="EN496" s="242">
        <v>5625</v>
      </c>
      <c r="EO496" s="232">
        <v>5625</v>
      </c>
      <c r="EP496" s="227">
        <v>5625</v>
      </c>
      <c r="EQ496" s="154">
        <v>5625</v>
      </c>
      <c r="ER496" s="154">
        <v>5625</v>
      </c>
      <c r="ES496" s="154">
        <v>5625</v>
      </c>
      <c r="ET496" s="154">
        <v>5625</v>
      </c>
      <c r="EU496" s="154">
        <v>5625</v>
      </c>
      <c r="EV496" s="166">
        <v>5625</v>
      </c>
      <c r="EW496" s="166">
        <v>5625</v>
      </c>
      <c r="EX496" s="166">
        <v>5625</v>
      </c>
      <c r="EY496" s="166">
        <v>5625</v>
      </c>
      <c r="EZ496" s="166">
        <v>5625</v>
      </c>
      <c r="FA496" s="166">
        <v>5625</v>
      </c>
      <c r="FB496" s="154">
        <v>5625</v>
      </c>
      <c r="FC496" s="166">
        <v>5625</v>
      </c>
      <c r="FD496" s="154">
        <v>5625</v>
      </c>
      <c r="FE496" s="154">
        <v>5625</v>
      </c>
      <c r="FF496" s="166">
        <v>5625</v>
      </c>
      <c r="FG496" s="166">
        <v>5625</v>
      </c>
      <c r="FH496" s="154">
        <v>5625</v>
      </c>
      <c r="FI496" s="166">
        <v>5625</v>
      </c>
      <c r="FJ496" s="166">
        <v>5625</v>
      </c>
      <c r="FK496" s="166">
        <v>5625</v>
      </c>
      <c r="FL496" s="166">
        <v>5625</v>
      </c>
      <c r="FM496" s="166">
        <v>5625</v>
      </c>
      <c r="FN496" s="166">
        <v>5625</v>
      </c>
      <c r="FO496" s="166">
        <v>5625</v>
      </c>
      <c r="FP496" s="166">
        <v>5625</v>
      </c>
      <c r="FQ496" s="166">
        <v>5625</v>
      </c>
      <c r="FR496" s="166">
        <v>5625</v>
      </c>
      <c r="FS496" s="166">
        <v>5625</v>
      </c>
      <c r="FT496" s="166">
        <v>5625</v>
      </c>
      <c r="FU496" s="166">
        <v>5625</v>
      </c>
      <c r="FV496" s="166">
        <v>5625</v>
      </c>
      <c r="FW496" s="166">
        <v>5625</v>
      </c>
      <c r="FX496" s="166">
        <v>5625</v>
      </c>
      <c r="FY496" s="166">
        <v>5625</v>
      </c>
      <c r="FZ496" s="166">
        <v>5625</v>
      </c>
      <c r="GA496" s="166">
        <v>5625</v>
      </c>
      <c r="GB496" s="166">
        <v>5625</v>
      </c>
      <c r="GC496" s="166">
        <v>5625</v>
      </c>
      <c r="GD496" s="166">
        <v>5625</v>
      </c>
      <c r="GE496" s="166">
        <v>5625</v>
      </c>
      <c r="GF496" s="166">
        <v>5625</v>
      </c>
      <c r="GG496" s="166">
        <v>5625</v>
      </c>
      <c r="GH496" s="166">
        <v>5625</v>
      </c>
      <c r="GI496" s="166">
        <v>5625</v>
      </c>
      <c r="GJ496" s="166">
        <v>5625</v>
      </c>
      <c r="GK496" s="154">
        <v>5625</v>
      </c>
      <c r="GL496" s="154">
        <v>5625</v>
      </c>
      <c r="GM496" s="154">
        <v>5625</v>
      </c>
      <c r="GN496" s="154">
        <v>5625</v>
      </c>
      <c r="GO496" s="154">
        <v>5625</v>
      </c>
      <c r="GP496" s="154">
        <v>5625</v>
      </c>
      <c r="GQ496" s="154">
        <v>5625</v>
      </c>
      <c r="GR496" s="154">
        <v>5625</v>
      </c>
      <c r="GS496" s="154">
        <v>5625</v>
      </c>
      <c r="GT496" s="166">
        <v>5625</v>
      </c>
      <c r="GU496" s="166">
        <v>5625</v>
      </c>
      <c r="GV496" s="166">
        <v>5625</v>
      </c>
      <c r="GW496" s="166">
        <v>5625</v>
      </c>
      <c r="GX496" s="166">
        <v>5625</v>
      </c>
      <c r="GY496" s="166">
        <v>5625</v>
      </c>
      <c r="GZ496" s="166">
        <v>5625</v>
      </c>
      <c r="HA496" s="166">
        <v>5625</v>
      </c>
      <c r="HB496" s="166">
        <v>5625</v>
      </c>
      <c r="HC496" s="166">
        <v>5625</v>
      </c>
      <c r="HD496" s="166">
        <v>5625</v>
      </c>
      <c r="HE496" s="166">
        <v>5625</v>
      </c>
      <c r="HF496" s="154">
        <v>5625</v>
      </c>
      <c r="HG496" s="154">
        <v>5625</v>
      </c>
      <c r="HH496" s="154">
        <v>5625</v>
      </c>
      <c r="HI496" s="154">
        <v>5625</v>
      </c>
      <c r="HJ496" s="154">
        <v>5626</v>
      </c>
      <c r="HK496" s="154">
        <v>5625</v>
      </c>
      <c r="HL496" s="154">
        <v>5625</v>
      </c>
      <c r="HM496" s="154">
        <v>5626</v>
      </c>
      <c r="HN496" s="154">
        <v>5625</v>
      </c>
      <c r="HO496" s="166">
        <v>5625</v>
      </c>
      <c r="HP496" s="154">
        <v>5625</v>
      </c>
      <c r="HQ496" s="154">
        <v>5625</v>
      </c>
      <c r="HR496" s="166">
        <v>5625</v>
      </c>
      <c r="HS496" s="154">
        <v>5625</v>
      </c>
      <c r="HT496" s="148">
        <v>5625</v>
      </c>
      <c r="HU496" s="148">
        <v>5625</v>
      </c>
      <c r="HV496" s="148">
        <v>5625</v>
      </c>
      <c r="HW496" s="166">
        <v>5625</v>
      </c>
    </row>
    <row r="497" spans="1:231">
      <c r="A497" s="145">
        <f t="shared" si="57"/>
        <v>44183</v>
      </c>
      <c r="B497" s="220">
        <f>'Age&amp;Sex by occurrence date'!$EAW22</f>
        <v>6510</v>
      </c>
      <c r="C497" s="220">
        <v>5583</v>
      </c>
      <c r="D497" s="220">
        <v>5583</v>
      </c>
      <c r="E497" s="220">
        <v>5583</v>
      </c>
      <c r="F497" s="220">
        <v>5583</v>
      </c>
      <c r="G497" s="220">
        <v>5583</v>
      </c>
      <c r="H497" s="220">
        <v>5583</v>
      </c>
      <c r="I497" s="220">
        <v>5583</v>
      </c>
      <c r="J497" s="220">
        <v>5583</v>
      </c>
      <c r="K497" s="220">
        <v>5583</v>
      </c>
      <c r="L497" s="220">
        <v>5583</v>
      </c>
      <c r="M497" s="220">
        <v>5583</v>
      </c>
      <c r="N497" s="220">
        <v>5583</v>
      </c>
      <c r="O497" s="220">
        <v>5583</v>
      </c>
      <c r="P497" s="220">
        <v>5583</v>
      </c>
      <c r="Q497" s="220">
        <v>5583</v>
      </c>
      <c r="R497" s="220">
        <v>5583</v>
      </c>
      <c r="S497" s="220">
        <v>5583</v>
      </c>
      <c r="T497" s="220">
        <v>5583</v>
      </c>
      <c r="U497" s="220">
        <v>5583</v>
      </c>
      <c r="V497" s="220">
        <v>5582</v>
      </c>
      <c r="W497" s="220">
        <v>5582</v>
      </c>
      <c r="X497" s="220">
        <v>5582</v>
      </c>
      <c r="Y497" s="220">
        <v>5582</v>
      </c>
      <c r="Z497" s="220">
        <v>5582</v>
      </c>
      <c r="AA497" s="220">
        <v>5582</v>
      </c>
      <c r="AB497" s="220">
        <v>5571</v>
      </c>
      <c r="AC497" s="220">
        <v>5571</v>
      </c>
      <c r="AD497" s="220">
        <v>5571</v>
      </c>
      <c r="AE497" s="220">
        <v>5570</v>
      </c>
      <c r="AF497" s="220">
        <v>5570</v>
      </c>
      <c r="AG497" s="220">
        <v>5570</v>
      </c>
      <c r="AH497" s="220">
        <v>5570</v>
      </c>
      <c r="AI497" s="220">
        <v>5570</v>
      </c>
      <c r="AJ497" s="220">
        <v>5570</v>
      </c>
      <c r="AK497" s="220">
        <v>5570</v>
      </c>
      <c r="AL497" s="220">
        <v>5570</v>
      </c>
      <c r="AM497" s="220">
        <v>5570</v>
      </c>
      <c r="AN497" s="220">
        <v>5570</v>
      </c>
      <c r="AO497" s="220">
        <v>5570</v>
      </c>
      <c r="AP497" s="220">
        <v>5570</v>
      </c>
      <c r="AQ497" s="220">
        <v>5570</v>
      </c>
      <c r="AR497" s="220">
        <v>5570</v>
      </c>
      <c r="AS497" s="220">
        <v>5570</v>
      </c>
      <c r="AT497" s="220">
        <v>5570</v>
      </c>
      <c r="AU497" s="220">
        <v>5570</v>
      </c>
      <c r="AV497" s="220">
        <v>5570</v>
      </c>
      <c r="AW497" s="220">
        <v>5570</v>
      </c>
      <c r="AX497" s="220">
        <v>5570</v>
      </c>
      <c r="AY497" s="220">
        <v>5570</v>
      </c>
      <c r="AZ497" s="220">
        <v>5570</v>
      </c>
      <c r="BA497" s="220">
        <v>5570</v>
      </c>
      <c r="BB497" s="220">
        <v>5570</v>
      </c>
      <c r="BC497" s="220">
        <v>5570</v>
      </c>
      <c r="BD497" s="220">
        <v>5570</v>
      </c>
      <c r="BE497" s="220">
        <v>5570</v>
      </c>
      <c r="BF497" s="220">
        <v>5570</v>
      </c>
      <c r="BG497" s="220">
        <v>5570</v>
      </c>
      <c r="BH497" s="220">
        <v>5570</v>
      </c>
      <c r="BI497" s="220">
        <v>5570</v>
      </c>
      <c r="BJ497" s="220">
        <v>5570</v>
      </c>
      <c r="BK497" s="220">
        <v>5570</v>
      </c>
      <c r="BL497" s="220">
        <v>5570</v>
      </c>
      <c r="BM497" s="220">
        <v>5570</v>
      </c>
      <c r="BN497" s="220">
        <v>5570</v>
      </c>
      <c r="BO497" s="220">
        <v>5570</v>
      </c>
      <c r="BP497" s="220">
        <v>5570</v>
      </c>
      <c r="BQ497" s="220">
        <v>5570</v>
      </c>
      <c r="BR497" s="220">
        <v>5570</v>
      </c>
      <c r="BS497" s="220">
        <v>5570</v>
      </c>
      <c r="BT497" s="220">
        <v>5570</v>
      </c>
      <c r="BU497" s="220">
        <v>5570</v>
      </c>
      <c r="BV497" s="220">
        <v>5570</v>
      </c>
      <c r="BW497" s="220">
        <v>5570</v>
      </c>
      <c r="BX497" s="220">
        <v>5570</v>
      </c>
      <c r="BY497" s="220">
        <v>5570</v>
      </c>
      <c r="BZ497" s="220">
        <v>5570</v>
      </c>
      <c r="CA497" s="220">
        <v>5570</v>
      </c>
      <c r="CB497" s="220">
        <v>5570</v>
      </c>
      <c r="CC497" s="220">
        <v>5570</v>
      </c>
      <c r="CD497" s="220">
        <v>5570</v>
      </c>
      <c r="CE497" s="220">
        <v>5570</v>
      </c>
      <c r="CF497" s="220">
        <v>5570</v>
      </c>
      <c r="CG497" s="220">
        <v>5570</v>
      </c>
      <c r="CH497" s="220">
        <v>5570</v>
      </c>
      <c r="CI497" s="220">
        <v>5570</v>
      </c>
      <c r="CJ497" s="220">
        <v>5570</v>
      </c>
      <c r="CK497" s="220">
        <v>5570</v>
      </c>
      <c r="CL497" s="220">
        <v>5570</v>
      </c>
      <c r="CM497" s="220">
        <v>5570</v>
      </c>
      <c r="CN497" s="220">
        <v>5570</v>
      </c>
      <c r="CO497" s="220">
        <v>5570</v>
      </c>
      <c r="CP497" s="220">
        <v>5570</v>
      </c>
      <c r="CQ497" s="220">
        <v>5570</v>
      </c>
      <c r="CR497" s="220">
        <v>5570</v>
      </c>
      <c r="CS497" s="220">
        <v>5570</v>
      </c>
      <c r="CT497" s="220">
        <v>5570</v>
      </c>
      <c r="CU497" s="220">
        <v>5570</v>
      </c>
      <c r="CV497" s="220">
        <v>5570</v>
      </c>
      <c r="CW497" s="220">
        <v>5570</v>
      </c>
      <c r="CX497" s="220">
        <v>5570</v>
      </c>
      <c r="CY497" s="220">
        <v>5570</v>
      </c>
      <c r="CZ497" s="220">
        <v>5570</v>
      </c>
      <c r="DA497" s="220">
        <v>5570</v>
      </c>
      <c r="DB497" s="220">
        <v>5570</v>
      </c>
      <c r="DC497" s="220">
        <v>5570</v>
      </c>
      <c r="DD497" s="220">
        <v>5570</v>
      </c>
      <c r="DE497" s="220">
        <v>5570</v>
      </c>
      <c r="DF497" s="220">
        <v>5570</v>
      </c>
      <c r="DG497" s="220">
        <v>5570</v>
      </c>
      <c r="DH497" s="220">
        <v>5570</v>
      </c>
      <c r="DI497" s="220">
        <v>5570</v>
      </c>
      <c r="DJ497" s="220">
        <v>5570</v>
      </c>
      <c r="DK497" s="220">
        <v>5570</v>
      </c>
      <c r="DL497" s="220">
        <v>5570</v>
      </c>
      <c r="DM497" s="220">
        <v>5570</v>
      </c>
      <c r="DN497" s="220">
        <v>5570</v>
      </c>
      <c r="DO497" s="220">
        <v>5570</v>
      </c>
      <c r="DP497" s="220">
        <v>5570</v>
      </c>
      <c r="DQ497" s="220">
        <v>5570</v>
      </c>
      <c r="DR497" s="220">
        <v>5570</v>
      </c>
      <c r="DS497" s="220">
        <v>5570</v>
      </c>
      <c r="DT497" s="220">
        <v>5558</v>
      </c>
      <c r="DU497" s="220">
        <v>5558</v>
      </c>
      <c r="DV497" s="220">
        <v>5558</v>
      </c>
      <c r="DW497" s="220">
        <v>5568</v>
      </c>
      <c r="DX497" s="220">
        <v>5568</v>
      </c>
      <c r="DY497" s="220">
        <v>5561</v>
      </c>
      <c r="DZ497" s="220">
        <v>5561</v>
      </c>
      <c r="EA497" s="220">
        <v>5555</v>
      </c>
      <c r="EB497" s="220">
        <v>5555</v>
      </c>
      <c r="EC497" s="220">
        <v>5555</v>
      </c>
      <c r="ED497" s="220">
        <v>5555</v>
      </c>
      <c r="EE497" s="220">
        <v>5555</v>
      </c>
      <c r="EF497" s="220">
        <v>5555</v>
      </c>
      <c r="EG497" s="220">
        <v>5555</v>
      </c>
      <c r="EH497" s="220">
        <v>5555</v>
      </c>
      <c r="EI497" s="220">
        <v>5555</v>
      </c>
      <c r="EJ497" s="220">
        <v>5555</v>
      </c>
      <c r="EK497" s="220">
        <v>5555</v>
      </c>
      <c r="EL497" s="220">
        <v>5555</v>
      </c>
      <c r="EM497" s="220">
        <v>5555</v>
      </c>
      <c r="EN497" s="242">
        <v>5555</v>
      </c>
      <c r="EO497" s="232">
        <v>5555</v>
      </c>
      <c r="EP497" s="228">
        <v>5555</v>
      </c>
      <c r="EQ497" s="166">
        <v>5555</v>
      </c>
      <c r="ER497" s="166">
        <v>5555</v>
      </c>
      <c r="ES497" s="166">
        <v>5555</v>
      </c>
      <c r="ET497" s="166">
        <v>5555</v>
      </c>
      <c r="EU497" s="166">
        <v>5555</v>
      </c>
      <c r="EV497" s="154">
        <v>5555</v>
      </c>
      <c r="EW497" s="154">
        <v>5555</v>
      </c>
      <c r="EX497" s="154">
        <v>5555</v>
      </c>
      <c r="EY497" s="154">
        <v>5555</v>
      </c>
      <c r="EZ497" s="154">
        <v>5555</v>
      </c>
      <c r="FA497" s="154">
        <v>5555</v>
      </c>
      <c r="FB497" s="166">
        <v>5555</v>
      </c>
      <c r="FC497" s="154">
        <v>5555</v>
      </c>
      <c r="FD497" s="166">
        <v>5555</v>
      </c>
      <c r="FE497" s="154">
        <v>5555</v>
      </c>
      <c r="FF497" s="154">
        <v>5555</v>
      </c>
      <c r="FG497" s="166">
        <v>5555</v>
      </c>
      <c r="FH497" s="166">
        <v>5555</v>
      </c>
      <c r="FI497" s="154">
        <v>5555</v>
      </c>
      <c r="FJ497" s="166">
        <v>5555</v>
      </c>
      <c r="FK497" s="154">
        <v>5555</v>
      </c>
      <c r="FL497" s="154">
        <v>5555</v>
      </c>
      <c r="FM497" s="154">
        <v>5555</v>
      </c>
      <c r="FN497" s="154">
        <v>5555</v>
      </c>
      <c r="FO497" s="154">
        <v>5555</v>
      </c>
      <c r="FP497" s="154">
        <v>5555</v>
      </c>
      <c r="FQ497" s="154">
        <v>5555</v>
      </c>
      <c r="FR497" s="166">
        <v>5555</v>
      </c>
      <c r="FS497" s="166">
        <v>5555</v>
      </c>
      <c r="FT497" s="166">
        <v>5555</v>
      </c>
      <c r="FU497" s="166">
        <v>5555</v>
      </c>
      <c r="FV497" s="166">
        <v>5555</v>
      </c>
      <c r="FW497" s="166">
        <v>5555</v>
      </c>
      <c r="FX497" s="166">
        <v>5555</v>
      </c>
      <c r="FY497" s="166">
        <v>5555</v>
      </c>
      <c r="FZ497" s="166">
        <v>5555</v>
      </c>
      <c r="GA497" s="166">
        <v>5555</v>
      </c>
      <c r="GB497" s="166">
        <v>5555</v>
      </c>
      <c r="GC497" s="166">
        <v>5555</v>
      </c>
      <c r="GD497" s="166">
        <v>5555</v>
      </c>
      <c r="GE497" s="166">
        <v>5555</v>
      </c>
      <c r="GF497" s="166">
        <v>5555</v>
      </c>
      <c r="GG497" s="166">
        <v>5555</v>
      </c>
      <c r="GH497" s="166">
        <v>5555</v>
      </c>
      <c r="GI497" s="166">
        <v>5555</v>
      </c>
      <c r="GJ497" s="166">
        <v>5555</v>
      </c>
      <c r="GK497" s="154">
        <v>5555</v>
      </c>
      <c r="GL497" s="154">
        <v>5555</v>
      </c>
      <c r="GM497" s="154">
        <v>5555</v>
      </c>
      <c r="GN497" s="154">
        <v>5555</v>
      </c>
      <c r="GO497" s="154">
        <v>5555</v>
      </c>
      <c r="GP497" s="154">
        <v>5555</v>
      </c>
      <c r="GQ497" s="154">
        <v>5555</v>
      </c>
      <c r="GR497" s="154">
        <v>5555</v>
      </c>
      <c r="GS497" s="154">
        <v>5555</v>
      </c>
      <c r="GT497" s="166">
        <v>5555</v>
      </c>
      <c r="GU497" s="166">
        <v>5555</v>
      </c>
      <c r="GV497" s="166">
        <v>5555</v>
      </c>
      <c r="GW497" s="166">
        <v>5555</v>
      </c>
      <c r="GX497" s="166">
        <v>5555</v>
      </c>
      <c r="GY497" s="154">
        <v>5555</v>
      </c>
      <c r="GZ497" s="154">
        <v>5555</v>
      </c>
      <c r="HA497" s="154">
        <v>5555</v>
      </c>
      <c r="HB497" s="154">
        <v>5555</v>
      </c>
      <c r="HC497" s="154">
        <v>5555</v>
      </c>
      <c r="HD497" s="154">
        <v>5555</v>
      </c>
      <c r="HE497" s="154">
        <v>5555</v>
      </c>
      <c r="HF497" s="154">
        <v>5555</v>
      </c>
      <c r="HG497" s="154">
        <v>5555</v>
      </c>
      <c r="HH497" s="154">
        <v>5555</v>
      </c>
      <c r="HI497" s="154">
        <v>5555</v>
      </c>
      <c r="HJ497" s="154">
        <v>5556</v>
      </c>
      <c r="HK497" s="154">
        <v>5555</v>
      </c>
      <c r="HL497" s="154">
        <v>5555</v>
      </c>
      <c r="HM497" s="154">
        <v>5556</v>
      </c>
      <c r="HN497" s="154">
        <v>5555</v>
      </c>
      <c r="HO497" s="166">
        <v>5555</v>
      </c>
      <c r="HP497" s="154">
        <v>5555</v>
      </c>
      <c r="HQ497" s="154">
        <v>5555</v>
      </c>
      <c r="HR497" s="166">
        <v>5555</v>
      </c>
      <c r="HS497" s="154">
        <v>5555</v>
      </c>
      <c r="HT497" s="148">
        <v>5555</v>
      </c>
      <c r="HU497" s="148">
        <v>5555</v>
      </c>
      <c r="HV497" s="148">
        <v>5555</v>
      </c>
      <c r="HW497" s="166">
        <v>5555</v>
      </c>
    </row>
    <row r="498" spans="1:231">
      <c r="A498" s="145">
        <f t="shared" si="57"/>
        <v>44182</v>
      </c>
      <c r="B498" s="220">
        <f>'Age&amp;Sex by occurrence date'!$EBD22</f>
        <v>6414</v>
      </c>
      <c r="C498" s="220">
        <v>5498</v>
      </c>
      <c r="D498" s="220">
        <v>5498</v>
      </c>
      <c r="E498" s="220">
        <v>5498</v>
      </c>
      <c r="F498" s="220">
        <v>5498</v>
      </c>
      <c r="G498" s="220">
        <v>5498</v>
      </c>
      <c r="H498" s="220">
        <v>5498</v>
      </c>
      <c r="I498" s="220">
        <v>5498</v>
      </c>
      <c r="J498" s="220">
        <v>5498</v>
      </c>
      <c r="K498" s="220">
        <v>5498</v>
      </c>
      <c r="L498" s="220">
        <v>5498</v>
      </c>
      <c r="M498" s="220">
        <v>5498</v>
      </c>
      <c r="N498" s="220">
        <v>5498</v>
      </c>
      <c r="O498" s="220">
        <v>5498</v>
      </c>
      <c r="P498" s="220">
        <v>5498</v>
      </c>
      <c r="Q498" s="220">
        <v>5498</v>
      </c>
      <c r="R498" s="220">
        <v>5498</v>
      </c>
      <c r="S498" s="220">
        <v>5498</v>
      </c>
      <c r="T498" s="220">
        <v>5498</v>
      </c>
      <c r="U498" s="220">
        <v>5498</v>
      </c>
      <c r="V498" s="220">
        <v>5497</v>
      </c>
      <c r="W498" s="220">
        <v>5497</v>
      </c>
      <c r="X498" s="220">
        <v>5497</v>
      </c>
      <c r="Y498" s="220">
        <v>5497</v>
      </c>
      <c r="Z498" s="220">
        <v>5497</v>
      </c>
      <c r="AA498" s="220">
        <v>5497</v>
      </c>
      <c r="AB498" s="220">
        <v>5486</v>
      </c>
      <c r="AC498" s="220">
        <v>5486</v>
      </c>
      <c r="AD498" s="220">
        <v>5486</v>
      </c>
      <c r="AE498" s="220">
        <v>5485</v>
      </c>
      <c r="AF498" s="220">
        <v>5485</v>
      </c>
      <c r="AG498" s="220">
        <v>5485</v>
      </c>
      <c r="AH498" s="220">
        <v>5485</v>
      </c>
      <c r="AI498" s="220">
        <v>5485</v>
      </c>
      <c r="AJ498" s="220">
        <v>5485</v>
      </c>
      <c r="AK498" s="220">
        <v>5485</v>
      </c>
      <c r="AL498" s="220">
        <v>5485</v>
      </c>
      <c r="AM498" s="220">
        <v>5485</v>
      </c>
      <c r="AN498" s="220">
        <v>5485</v>
      </c>
      <c r="AO498" s="220">
        <v>5485</v>
      </c>
      <c r="AP498" s="220">
        <v>5485</v>
      </c>
      <c r="AQ498" s="220">
        <v>5485</v>
      </c>
      <c r="AR498" s="220">
        <v>5485</v>
      </c>
      <c r="AS498" s="220">
        <v>5485</v>
      </c>
      <c r="AT498" s="220">
        <v>5485</v>
      </c>
      <c r="AU498" s="220">
        <v>5485</v>
      </c>
      <c r="AV498" s="220">
        <v>5485</v>
      </c>
      <c r="AW498" s="220">
        <v>5485</v>
      </c>
      <c r="AX498" s="220">
        <v>5485</v>
      </c>
      <c r="AY498" s="220">
        <v>5485</v>
      </c>
      <c r="AZ498" s="220">
        <v>5485</v>
      </c>
      <c r="BA498" s="220">
        <v>5485</v>
      </c>
      <c r="BB498" s="220">
        <v>5485</v>
      </c>
      <c r="BC498" s="220">
        <v>5485</v>
      </c>
      <c r="BD498" s="220">
        <v>5485</v>
      </c>
      <c r="BE498" s="220">
        <v>5485</v>
      </c>
      <c r="BF498" s="220">
        <v>5485</v>
      </c>
      <c r="BG498" s="220">
        <v>5485</v>
      </c>
      <c r="BH498" s="220">
        <v>5485</v>
      </c>
      <c r="BI498" s="220">
        <v>5485</v>
      </c>
      <c r="BJ498" s="220">
        <v>5485</v>
      </c>
      <c r="BK498" s="220">
        <v>5485</v>
      </c>
      <c r="BL498" s="220">
        <v>5485</v>
      </c>
      <c r="BM498" s="220">
        <v>5485</v>
      </c>
      <c r="BN498" s="220">
        <v>5485</v>
      </c>
      <c r="BO498" s="220">
        <v>5485</v>
      </c>
      <c r="BP498" s="220">
        <v>5485</v>
      </c>
      <c r="BQ498" s="220">
        <v>5485</v>
      </c>
      <c r="BR498" s="220">
        <v>5485</v>
      </c>
      <c r="BS498" s="220">
        <v>5485</v>
      </c>
      <c r="BT498" s="220">
        <v>5485</v>
      </c>
      <c r="BU498" s="220">
        <v>5485</v>
      </c>
      <c r="BV498" s="220">
        <v>5485</v>
      </c>
      <c r="BW498" s="220">
        <v>5485</v>
      </c>
      <c r="BX498" s="220">
        <v>5485</v>
      </c>
      <c r="BY498" s="220">
        <v>5485</v>
      </c>
      <c r="BZ498" s="220">
        <v>5485</v>
      </c>
      <c r="CA498" s="220">
        <v>5485</v>
      </c>
      <c r="CB498" s="220">
        <v>5485</v>
      </c>
      <c r="CC498" s="220">
        <v>5485</v>
      </c>
      <c r="CD498" s="220">
        <v>5485</v>
      </c>
      <c r="CE498" s="220">
        <v>5485</v>
      </c>
      <c r="CF498" s="220">
        <v>5485</v>
      </c>
      <c r="CG498" s="220">
        <v>5485</v>
      </c>
      <c r="CH498" s="220">
        <v>5485</v>
      </c>
      <c r="CI498" s="220">
        <v>5485</v>
      </c>
      <c r="CJ498" s="220">
        <v>5485</v>
      </c>
      <c r="CK498" s="220">
        <v>5485</v>
      </c>
      <c r="CL498" s="220">
        <v>5485</v>
      </c>
      <c r="CM498" s="220">
        <v>5485</v>
      </c>
      <c r="CN498" s="220">
        <v>5485</v>
      </c>
      <c r="CO498" s="220">
        <v>5485</v>
      </c>
      <c r="CP498" s="220">
        <v>5485</v>
      </c>
      <c r="CQ498" s="220">
        <v>5485</v>
      </c>
      <c r="CR498" s="220">
        <v>5485</v>
      </c>
      <c r="CS498" s="220">
        <v>5485</v>
      </c>
      <c r="CT498" s="220">
        <v>5485</v>
      </c>
      <c r="CU498" s="220">
        <v>5485</v>
      </c>
      <c r="CV498" s="220">
        <v>5485</v>
      </c>
      <c r="CW498" s="220">
        <v>5485</v>
      </c>
      <c r="CX498" s="220">
        <v>5485</v>
      </c>
      <c r="CY498" s="220">
        <v>5485</v>
      </c>
      <c r="CZ498" s="220">
        <v>5485</v>
      </c>
      <c r="DA498" s="220">
        <v>5485</v>
      </c>
      <c r="DB498" s="220">
        <v>5485</v>
      </c>
      <c r="DC498" s="220">
        <v>5485</v>
      </c>
      <c r="DD498" s="220">
        <v>5485</v>
      </c>
      <c r="DE498" s="220">
        <v>5485</v>
      </c>
      <c r="DF498" s="220">
        <v>5485</v>
      </c>
      <c r="DG498" s="220">
        <v>5485</v>
      </c>
      <c r="DH498" s="220">
        <v>5485</v>
      </c>
      <c r="DI498" s="220">
        <v>5485</v>
      </c>
      <c r="DJ498" s="220">
        <v>5485</v>
      </c>
      <c r="DK498" s="220">
        <v>5485</v>
      </c>
      <c r="DL498" s="220">
        <v>5485</v>
      </c>
      <c r="DM498" s="220">
        <v>5485</v>
      </c>
      <c r="DN498" s="220">
        <v>5485</v>
      </c>
      <c r="DO498" s="220">
        <v>5485</v>
      </c>
      <c r="DP498" s="220">
        <v>5485</v>
      </c>
      <c r="DQ498" s="220">
        <v>5485</v>
      </c>
      <c r="DR498" s="220">
        <v>5485</v>
      </c>
      <c r="DS498" s="220">
        <v>5485</v>
      </c>
      <c r="DT498" s="220">
        <v>5473</v>
      </c>
      <c r="DU498" s="220">
        <v>5473</v>
      </c>
      <c r="DV498" s="220">
        <v>5473</v>
      </c>
      <c r="DW498" s="220">
        <v>5483</v>
      </c>
      <c r="DX498" s="220">
        <v>5483</v>
      </c>
      <c r="DY498" s="220">
        <v>5476</v>
      </c>
      <c r="DZ498" s="220">
        <v>5476</v>
      </c>
      <c r="EA498" s="220">
        <v>5470</v>
      </c>
      <c r="EB498" s="220">
        <v>5470</v>
      </c>
      <c r="EC498" s="220">
        <v>5470</v>
      </c>
      <c r="ED498" s="220">
        <v>5470</v>
      </c>
      <c r="EE498" s="220">
        <v>5470</v>
      </c>
      <c r="EF498" s="220">
        <v>5470</v>
      </c>
      <c r="EG498" s="220">
        <v>5470</v>
      </c>
      <c r="EH498" s="220">
        <v>5470</v>
      </c>
      <c r="EI498" s="220">
        <v>5470</v>
      </c>
      <c r="EJ498" s="220">
        <v>5470</v>
      </c>
      <c r="EK498" s="220">
        <v>5470</v>
      </c>
      <c r="EL498" s="220">
        <v>5470</v>
      </c>
      <c r="EM498" s="220">
        <v>5470</v>
      </c>
      <c r="EN498" s="242">
        <v>5470</v>
      </c>
      <c r="EO498" s="232">
        <v>5470</v>
      </c>
      <c r="EP498" s="227">
        <v>5470</v>
      </c>
      <c r="EQ498" s="154">
        <v>5470</v>
      </c>
      <c r="ER498" s="154">
        <v>5470</v>
      </c>
      <c r="ES498" s="154">
        <v>5470</v>
      </c>
      <c r="ET498" s="154">
        <v>5470</v>
      </c>
      <c r="EU498" s="154">
        <v>5470</v>
      </c>
      <c r="EV498" s="154">
        <v>5470</v>
      </c>
      <c r="EW498" s="166">
        <v>5470</v>
      </c>
      <c r="EX498" s="166">
        <v>5470</v>
      </c>
      <c r="EY498" s="166">
        <v>5470</v>
      </c>
      <c r="EZ498" s="166">
        <v>5470</v>
      </c>
      <c r="FA498" s="166">
        <v>5470</v>
      </c>
      <c r="FB498" s="166">
        <v>5470</v>
      </c>
      <c r="FC498" s="166">
        <v>5470</v>
      </c>
      <c r="FD498" s="166">
        <v>5470</v>
      </c>
      <c r="FE498" s="166">
        <v>5470</v>
      </c>
      <c r="FF498" s="166">
        <v>5470</v>
      </c>
      <c r="FG498" s="154">
        <v>5470</v>
      </c>
      <c r="FH498" s="154">
        <v>5470</v>
      </c>
      <c r="FI498" s="166">
        <v>5470</v>
      </c>
      <c r="FJ498" s="154">
        <v>5470</v>
      </c>
      <c r="FK498" s="166">
        <v>5470</v>
      </c>
      <c r="FL498" s="166">
        <v>5470</v>
      </c>
      <c r="FM498" s="166">
        <v>5470</v>
      </c>
      <c r="FN498" s="166">
        <v>5470</v>
      </c>
      <c r="FO498" s="166">
        <v>5470</v>
      </c>
      <c r="FP498" s="166">
        <v>5470</v>
      </c>
      <c r="FQ498" s="166">
        <v>5470</v>
      </c>
      <c r="FR498" s="154">
        <v>5470</v>
      </c>
      <c r="FS498" s="154">
        <v>5470</v>
      </c>
      <c r="FT498" s="154">
        <v>5470</v>
      </c>
      <c r="FU498" s="154">
        <v>5470</v>
      </c>
      <c r="FV498" s="154">
        <v>5470</v>
      </c>
      <c r="FW498" s="154">
        <v>5470</v>
      </c>
      <c r="FX498" s="154">
        <v>5470</v>
      </c>
      <c r="FY498" s="154">
        <v>5470</v>
      </c>
      <c r="FZ498" s="154">
        <v>5470</v>
      </c>
      <c r="GA498" s="154">
        <v>5470</v>
      </c>
      <c r="GB498" s="154">
        <v>5470</v>
      </c>
      <c r="GC498" s="154">
        <v>5470</v>
      </c>
      <c r="GD498" s="154">
        <v>5470</v>
      </c>
      <c r="GE498" s="154">
        <v>5470</v>
      </c>
      <c r="GF498" s="154">
        <v>5470</v>
      </c>
      <c r="GG498" s="154">
        <v>5470</v>
      </c>
      <c r="GH498" s="154">
        <v>5470</v>
      </c>
      <c r="GI498" s="154">
        <v>5470</v>
      </c>
      <c r="GJ498" s="154">
        <v>5470</v>
      </c>
      <c r="GK498" s="166">
        <v>5470</v>
      </c>
      <c r="GL498" s="166">
        <v>5470</v>
      </c>
      <c r="GM498" s="166">
        <v>5470</v>
      </c>
      <c r="GN498" s="166">
        <v>5470</v>
      </c>
      <c r="GO498" s="166">
        <v>5470</v>
      </c>
      <c r="GP498" s="166">
        <v>5470</v>
      </c>
      <c r="GQ498" s="166">
        <v>5470</v>
      </c>
      <c r="GR498" s="166">
        <v>5470</v>
      </c>
      <c r="GS498" s="166">
        <v>5470</v>
      </c>
      <c r="GT498" s="166">
        <v>5470</v>
      </c>
      <c r="GU498" s="166">
        <v>5470</v>
      </c>
      <c r="GV498" s="166">
        <v>5470</v>
      </c>
      <c r="GW498" s="166">
        <v>5470</v>
      </c>
      <c r="GX498" s="166">
        <v>5470</v>
      </c>
      <c r="GY498" s="166">
        <v>5470</v>
      </c>
      <c r="GZ498" s="166">
        <v>5470</v>
      </c>
      <c r="HA498" s="166">
        <v>5470</v>
      </c>
      <c r="HB498" s="166">
        <v>5470</v>
      </c>
      <c r="HC498" s="166">
        <v>5470</v>
      </c>
      <c r="HD498" s="166">
        <v>5470</v>
      </c>
      <c r="HE498" s="166">
        <v>5470</v>
      </c>
      <c r="HF498" s="166">
        <v>5470</v>
      </c>
      <c r="HG498" s="154">
        <v>5470</v>
      </c>
      <c r="HH498" s="154">
        <v>5470</v>
      </c>
      <c r="HI498" s="166">
        <v>5470</v>
      </c>
      <c r="HJ498" s="154">
        <v>5471</v>
      </c>
      <c r="HK498" s="154">
        <v>5470</v>
      </c>
      <c r="HL498" s="166">
        <v>5470</v>
      </c>
      <c r="HM498" s="154">
        <v>5471</v>
      </c>
      <c r="HN498" s="154">
        <v>5470</v>
      </c>
      <c r="HO498" s="166">
        <v>5470</v>
      </c>
      <c r="HP498" s="154">
        <v>5470</v>
      </c>
      <c r="HQ498" s="154">
        <v>5470</v>
      </c>
      <c r="HR498" s="166">
        <v>5470</v>
      </c>
      <c r="HS498" s="154">
        <v>5470</v>
      </c>
      <c r="HT498" s="148">
        <v>5470</v>
      </c>
      <c r="HU498" s="148">
        <v>5470</v>
      </c>
      <c r="HV498" s="148">
        <v>5470</v>
      </c>
      <c r="HW498" s="166">
        <v>5470</v>
      </c>
    </row>
    <row r="499" spans="1:231">
      <c r="A499" s="145">
        <f t="shared" si="57"/>
        <v>44181</v>
      </c>
      <c r="B499" s="220">
        <f>'Age&amp;Sex by occurrence date'!$EBK22</f>
        <v>6306</v>
      </c>
      <c r="C499" s="220">
        <v>5407</v>
      </c>
      <c r="D499" s="220">
        <v>5407</v>
      </c>
      <c r="E499" s="220">
        <v>5407</v>
      </c>
      <c r="F499" s="220">
        <v>5407</v>
      </c>
      <c r="G499" s="220">
        <v>5407</v>
      </c>
      <c r="H499" s="220">
        <v>5407</v>
      </c>
      <c r="I499" s="220">
        <v>5407</v>
      </c>
      <c r="J499" s="220">
        <v>5407</v>
      </c>
      <c r="K499" s="220">
        <v>5407</v>
      </c>
      <c r="L499" s="220">
        <v>5407</v>
      </c>
      <c r="M499" s="220">
        <v>5407</v>
      </c>
      <c r="N499" s="220">
        <v>5407</v>
      </c>
      <c r="O499" s="220">
        <v>5407</v>
      </c>
      <c r="P499" s="220">
        <v>5407</v>
      </c>
      <c r="Q499" s="220">
        <v>5407</v>
      </c>
      <c r="R499" s="220">
        <v>5407</v>
      </c>
      <c r="S499" s="220">
        <v>5407</v>
      </c>
      <c r="T499" s="220">
        <v>5407</v>
      </c>
      <c r="U499" s="220">
        <v>5407</v>
      </c>
      <c r="V499" s="220">
        <v>5406</v>
      </c>
      <c r="W499" s="220">
        <v>5406</v>
      </c>
      <c r="X499" s="220">
        <v>5406</v>
      </c>
      <c r="Y499" s="220">
        <v>5406</v>
      </c>
      <c r="Z499" s="220">
        <v>5406</v>
      </c>
      <c r="AA499" s="220">
        <v>5406</v>
      </c>
      <c r="AB499" s="220">
        <v>5395</v>
      </c>
      <c r="AC499" s="220">
        <v>5395</v>
      </c>
      <c r="AD499" s="220">
        <v>5395</v>
      </c>
      <c r="AE499" s="220">
        <v>5394</v>
      </c>
      <c r="AF499" s="220">
        <v>5394</v>
      </c>
      <c r="AG499" s="220">
        <v>5394</v>
      </c>
      <c r="AH499" s="220">
        <v>5394</v>
      </c>
      <c r="AI499" s="220">
        <v>5394</v>
      </c>
      <c r="AJ499" s="220">
        <v>5394</v>
      </c>
      <c r="AK499" s="220">
        <v>5394</v>
      </c>
      <c r="AL499" s="220">
        <v>5394</v>
      </c>
      <c r="AM499" s="220">
        <v>5394</v>
      </c>
      <c r="AN499" s="220">
        <v>5394</v>
      </c>
      <c r="AO499" s="220">
        <v>5394</v>
      </c>
      <c r="AP499" s="220">
        <v>5394</v>
      </c>
      <c r="AQ499" s="220">
        <v>5394</v>
      </c>
      <c r="AR499" s="220">
        <v>5394</v>
      </c>
      <c r="AS499" s="220">
        <v>5394</v>
      </c>
      <c r="AT499" s="220">
        <v>5394</v>
      </c>
      <c r="AU499" s="220">
        <v>5394</v>
      </c>
      <c r="AV499" s="220">
        <v>5394</v>
      </c>
      <c r="AW499" s="220">
        <v>5394</v>
      </c>
      <c r="AX499" s="220">
        <v>5394</v>
      </c>
      <c r="AY499" s="220">
        <v>5394</v>
      </c>
      <c r="AZ499" s="220">
        <v>5394</v>
      </c>
      <c r="BA499" s="220">
        <v>5394</v>
      </c>
      <c r="BB499" s="220">
        <v>5394</v>
      </c>
      <c r="BC499" s="220">
        <v>5394</v>
      </c>
      <c r="BD499" s="220">
        <v>5394</v>
      </c>
      <c r="BE499" s="220">
        <v>5394</v>
      </c>
      <c r="BF499" s="220">
        <v>5394</v>
      </c>
      <c r="BG499" s="220">
        <v>5394</v>
      </c>
      <c r="BH499" s="220">
        <v>5394</v>
      </c>
      <c r="BI499" s="220">
        <v>5394</v>
      </c>
      <c r="BJ499" s="220">
        <v>5394</v>
      </c>
      <c r="BK499" s="220">
        <v>5394</v>
      </c>
      <c r="BL499" s="220">
        <v>5394</v>
      </c>
      <c r="BM499" s="220">
        <v>5394</v>
      </c>
      <c r="BN499" s="220">
        <v>5394</v>
      </c>
      <c r="BO499" s="220">
        <v>5394</v>
      </c>
      <c r="BP499" s="220">
        <v>5394</v>
      </c>
      <c r="BQ499" s="220">
        <v>5394</v>
      </c>
      <c r="BR499" s="220">
        <v>5394</v>
      </c>
      <c r="BS499" s="220">
        <v>5394</v>
      </c>
      <c r="BT499" s="220">
        <v>5394</v>
      </c>
      <c r="BU499" s="220">
        <v>5394</v>
      </c>
      <c r="BV499" s="220">
        <v>5394</v>
      </c>
      <c r="BW499" s="220">
        <v>5394</v>
      </c>
      <c r="BX499" s="220">
        <v>5394</v>
      </c>
      <c r="BY499" s="220">
        <v>5394</v>
      </c>
      <c r="BZ499" s="220">
        <v>5394</v>
      </c>
      <c r="CA499" s="220">
        <v>5394</v>
      </c>
      <c r="CB499" s="220">
        <v>5394</v>
      </c>
      <c r="CC499" s="220">
        <v>5394</v>
      </c>
      <c r="CD499" s="220">
        <v>5394</v>
      </c>
      <c r="CE499" s="220">
        <v>5394</v>
      </c>
      <c r="CF499" s="220">
        <v>5394</v>
      </c>
      <c r="CG499" s="220">
        <v>5394</v>
      </c>
      <c r="CH499" s="220">
        <v>5394</v>
      </c>
      <c r="CI499" s="220">
        <v>5394</v>
      </c>
      <c r="CJ499" s="220">
        <v>5394</v>
      </c>
      <c r="CK499" s="220">
        <v>5394</v>
      </c>
      <c r="CL499" s="220">
        <v>5394</v>
      </c>
      <c r="CM499" s="220">
        <v>5394</v>
      </c>
      <c r="CN499" s="220">
        <v>5394</v>
      </c>
      <c r="CO499" s="220">
        <v>5394</v>
      </c>
      <c r="CP499" s="220">
        <v>5394</v>
      </c>
      <c r="CQ499" s="220">
        <v>5394</v>
      </c>
      <c r="CR499" s="220">
        <v>5394</v>
      </c>
      <c r="CS499" s="220">
        <v>5394</v>
      </c>
      <c r="CT499" s="220">
        <v>5394</v>
      </c>
      <c r="CU499" s="220">
        <v>5394</v>
      </c>
      <c r="CV499" s="220">
        <v>5394</v>
      </c>
      <c r="CW499" s="220">
        <v>5394</v>
      </c>
      <c r="CX499" s="220">
        <v>5394</v>
      </c>
      <c r="CY499" s="220">
        <v>5394</v>
      </c>
      <c r="CZ499" s="220">
        <v>5394</v>
      </c>
      <c r="DA499" s="220">
        <v>5394</v>
      </c>
      <c r="DB499" s="220">
        <v>5394</v>
      </c>
      <c r="DC499" s="220">
        <v>5394</v>
      </c>
      <c r="DD499" s="220">
        <v>5394</v>
      </c>
      <c r="DE499" s="220">
        <v>5394</v>
      </c>
      <c r="DF499" s="220">
        <v>5394</v>
      </c>
      <c r="DG499" s="220">
        <v>5394</v>
      </c>
      <c r="DH499" s="220">
        <v>5394</v>
      </c>
      <c r="DI499" s="220">
        <v>5394</v>
      </c>
      <c r="DJ499" s="220">
        <v>5394</v>
      </c>
      <c r="DK499" s="220">
        <v>5394</v>
      </c>
      <c r="DL499" s="220">
        <v>5394</v>
      </c>
      <c r="DM499" s="220">
        <v>5394</v>
      </c>
      <c r="DN499" s="220">
        <v>5394</v>
      </c>
      <c r="DO499" s="220">
        <v>5394</v>
      </c>
      <c r="DP499" s="220">
        <v>5394</v>
      </c>
      <c r="DQ499" s="220">
        <v>5394</v>
      </c>
      <c r="DR499" s="220">
        <v>5394</v>
      </c>
      <c r="DS499" s="220">
        <v>5394</v>
      </c>
      <c r="DT499" s="220">
        <v>5384</v>
      </c>
      <c r="DU499" s="220">
        <v>5384</v>
      </c>
      <c r="DV499" s="220">
        <v>5384</v>
      </c>
      <c r="DW499" s="220">
        <v>5394</v>
      </c>
      <c r="DX499" s="220">
        <v>5394</v>
      </c>
      <c r="DY499" s="220">
        <v>5387</v>
      </c>
      <c r="DZ499" s="220">
        <v>5387</v>
      </c>
      <c r="EA499" s="220">
        <v>5381</v>
      </c>
      <c r="EB499" s="220">
        <v>5381</v>
      </c>
      <c r="EC499" s="220">
        <v>5381</v>
      </c>
      <c r="ED499" s="220">
        <v>5381</v>
      </c>
      <c r="EE499" s="220">
        <v>5381</v>
      </c>
      <c r="EF499" s="220">
        <v>5381</v>
      </c>
      <c r="EG499" s="220">
        <v>5381</v>
      </c>
      <c r="EH499" s="220">
        <v>5381</v>
      </c>
      <c r="EI499" s="220">
        <v>5381</v>
      </c>
      <c r="EJ499" s="220">
        <v>5381</v>
      </c>
      <c r="EK499" s="220">
        <v>5381</v>
      </c>
      <c r="EL499" s="220">
        <v>5381</v>
      </c>
      <c r="EM499" s="220">
        <v>5381</v>
      </c>
      <c r="EN499" s="242">
        <v>5381</v>
      </c>
      <c r="EO499" s="232">
        <v>5381</v>
      </c>
      <c r="EP499" s="227">
        <v>5381</v>
      </c>
      <c r="EQ499" s="154">
        <v>5381</v>
      </c>
      <c r="ER499" s="154">
        <v>5381</v>
      </c>
      <c r="ES499" s="154">
        <v>5381</v>
      </c>
      <c r="ET499" s="154">
        <v>5381</v>
      </c>
      <c r="EU499" s="154">
        <v>5381</v>
      </c>
      <c r="EV499" s="166">
        <v>5381</v>
      </c>
      <c r="EW499" s="166">
        <v>5381</v>
      </c>
      <c r="EX499" s="166">
        <v>5381</v>
      </c>
      <c r="EY499" s="166">
        <v>5381</v>
      </c>
      <c r="EZ499" s="166">
        <v>5381</v>
      </c>
      <c r="FA499" s="166">
        <v>5381</v>
      </c>
      <c r="FB499" s="154">
        <v>5381</v>
      </c>
      <c r="FC499" s="166">
        <v>5381</v>
      </c>
      <c r="FD499" s="166">
        <v>5381</v>
      </c>
      <c r="FE499" s="154">
        <v>5381</v>
      </c>
      <c r="FF499" s="166">
        <v>5381</v>
      </c>
      <c r="FG499" s="154">
        <v>5381</v>
      </c>
      <c r="FH499" s="166">
        <v>5381</v>
      </c>
      <c r="FI499" s="166">
        <v>5381</v>
      </c>
      <c r="FJ499" s="154">
        <v>5381</v>
      </c>
      <c r="FK499" s="154">
        <v>5381</v>
      </c>
      <c r="FL499" s="154">
        <v>5381</v>
      </c>
      <c r="FM499" s="154">
        <v>5381</v>
      </c>
      <c r="FN499" s="154">
        <v>5381</v>
      </c>
      <c r="FO499" s="154">
        <v>5381</v>
      </c>
      <c r="FP499" s="154">
        <v>5381</v>
      </c>
      <c r="FQ499" s="154">
        <v>5381</v>
      </c>
      <c r="FR499" s="166">
        <v>5381</v>
      </c>
      <c r="FS499" s="166">
        <v>5381</v>
      </c>
      <c r="FT499" s="166">
        <v>5381</v>
      </c>
      <c r="FU499" s="166">
        <v>5381</v>
      </c>
      <c r="FV499" s="166">
        <v>5381</v>
      </c>
      <c r="FW499" s="166">
        <v>5381</v>
      </c>
      <c r="FX499" s="166">
        <v>5381</v>
      </c>
      <c r="FY499" s="166">
        <v>5381</v>
      </c>
      <c r="FZ499" s="166">
        <v>5381</v>
      </c>
      <c r="GA499" s="166">
        <v>5381</v>
      </c>
      <c r="GB499" s="166">
        <v>5381</v>
      </c>
      <c r="GC499" s="166">
        <v>5381</v>
      </c>
      <c r="GD499" s="166">
        <v>5381</v>
      </c>
      <c r="GE499" s="166">
        <v>5381</v>
      </c>
      <c r="GF499" s="166">
        <v>5381</v>
      </c>
      <c r="GG499" s="166">
        <v>5381</v>
      </c>
      <c r="GH499" s="166">
        <v>5381</v>
      </c>
      <c r="GI499" s="166">
        <v>5381</v>
      </c>
      <c r="GJ499" s="166">
        <v>5381</v>
      </c>
      <c r="GK499" s="166">
        <v>5381</v>
      </c>
      <c r="GL499" s="166">
        <v>5381</v>
      </c>
      <c r="GM499" s="166">
        <v>5381</v>
      </c>
      <c r="GN499" s="166">
        <v>5381</v>
      </c>
      <c r="GO499" s="166">
        <v>5381</v>
      </c>
      <c r="GP499" s="166">
        <v>5381</v>
      </c>
      <c r="GQ499" s="166">
        <v>5381</v>
      </c>
      <c r="GR499" s="166">
        <v>5381</v>
      </c>
      <c r="GS499" s="166">
        <v>5381</v>
      </c>
      <c r="GT499" s="166">
        <v>5381</v>
      </c>
      <c r="GU499" s="166">
        <v>5381</v>
      </c>
      <c r="GV499" s="166">
        <v>5381</v>
      </c>
      <c r="GW499" s="166">
        <v>5381</v>
      </c>
      <c r="GX499" s="166">
        <v>5381</v>
      </c>
      <c r="GY499" s="166">
        <v>5381</v>
      </c>
      <c r="GZ499" s="166">
        <v>5381</v>
      </c>
      <c r="HA499" s="166">
        <v>5381</v>
      </c>
      <c r="HB499" s="166">
        <v>5381</v>
      </c>
      <c r="HC499" s="166">
        <v>5381</v>
      </c>
      <c r="HD499" s="166">
        <v>5381</v>
      </c>
      <c r="HE499" s="166">
        <v>5381</v>
      </c>
      <c r="HF499" s="166">
        <v>5381</v>
      </c>
      <c r="HG499" s="154">
        <v>5381</v>
      </c>
      <c r="HH499" s="154">
        <v>5381</v>
      </c>
      <c r="HI499" s="166">
        <v>5381</v>
      </c>
      <c r="HJ499" s="154">
        <v>5382</v>
      </c>
      <c r="HK499" s="154">
        <v>5381</v>
      </c>
      <c r="HL499" s="166">
        <v>5381</v>
      </c>
      <c r="HM499" s="154">
        <v>5382</v>
      </c>
      <c r="HN499" s="154">
        <v>5381</v>
      </c>
      <c r="HO499" s="166">
        <v>5381</v>
      </c>
      <c r="HP499" s="154">
        <v>5381</v>
      </c>
      <c r="HQ499" s="154">
        <v>5381</v>
      </c>
      <c r="HR499" s="166">
        <v>5381</v>
      </c>
      <c r="HS499" s="154">
        <v>5381</v>
      </c>
      <c r="HT499" s="148">
        <v>5381</v>
      </c>
      <c r="HU499" s="148">
        <v>5381</v>
      </c>
      <c r="HV499" s="148">
        <v>5381</v>
      </c>
      <c r="HW499" s="166">
        <v>5381</v>
      </c>
    </row>
    <row r="500" spans="1:231">
      <c r="A500" s="145">
        <f t="shared" si="57"/>
        <v>44180</v>
      </c>
      <c r="B500" s="220">
        <f>'Age&amp;Sex by occurrence date'!$EBR22</f>
        <v>6201</v>
      </c>
      <c r="C500" s="220">
        <v>5320</v>
      </c>
      <c r="D500" s="220">
        <v>5320</v>
      </c>
      <c r="E500" s="220">
        <v>5320</v>
      </c>
      <c r="F500" s="220">
        <v>5320</v>
      </c>
      <c r="G500" s="220">
        <v>5320</v>
      </c>
      <c r="H500" s="220">
        <v>5320</v>
      </c>
      <c r="I500" s="220">
        <v>5320</v>
      </c>
      <c r="J500" s="220">
        <v>5320</v>
      </c>
      <c r="K500" s="220">
        <v>5320</v>
      </c>
      <c r="L500" s="220">
        <v>5320</v>
      </c>
      <c r="M500" s="220">
        <v>5320</v>
      </c>
      <c r="N500" s="220">
        <v>5320</v>
      </c>
      <c r="O500" s="220">
        <v>5320</v>
      </c>
      <c r="P500" s="220">
        <v>5320</v>
      </c>
      <c r="Q500" s="220">
        <v>5320</v>
      </c>
      <c r="R500" s="220">
        <v>5320</v>
      </c>
      <c r="S500" s="220">
        <v>5320</v>
      </c>
      <c r="T500" s="220">
        <v>5320</v>
      </c>
      <c r="U500" s="220">
        <v>5320</v>
      </c>
      <c r="V500" s="220">
        <v>5319</v>
      </c>
      <c r="W500" s="220">
        <v>5319</v>
      </c>
      <c r="X500" s="220">
        <v>5319</v>
      </c>
      <c r="Y500" s="220">
        <v>5319</v>
      </c>
      <c r="Z500" s="220">
        <v>5319</v>
      </c>
      <c r="AA500" s="220">
        <v>5319</v>
      </c>
      <c r="AB500" s="220">
        <v>5308</v>
      </c>
      <c r="AC500" s="220">
        <v>5308</v>
      </c>
      <c r="AD500" s="220">
        <v>5308</v>
      </c>
      <c r="AE500" s="220">
        <v>5307</v>
      </c>
      <c r="AF500" s="220">
        <v>5307</v>
      </c>
      <c r="AG500" s="220">
        <v>5307</v>
      </c>
      <c r="AH500" s="220">
        <v>5307</v>
      </c>
      <c r="AI500" s="220">
        <v>5307</v>
      </c>
      <c r="AJ500" s="220">
        <v>5307</v>
      </c>
      <c r="AK500" s="220">
        <v>5307</v>
      </c>
      <c r="AL500" s="220">
        <v>5307</v>
      </c>
      <c r="AM500" s="220">
        <v>5307</v>
      </c>
      <c r="AN500" s="220">
        <v>5307</v>
      </c>
      <c r="AO500" s="220">
        <v>5307</v>
      </c>
      <c r="AP500" s="220">
        <v>5307</v>
      </c>
      <c r="AQ500" s="220">
        <v>5307</v>
      </c>
      <c r="AR500" s="220">
        <v>5307</v>
      </c>
      <c r="AS500" s="220">
        <v>5307</v>
      </c>
      <c r="AT500" s="220">
        <v>5307</v>
      </c>
      <c r="AU500" s="220">
        <v>5307</v>
      </c>
      <c r="AV500" s="220">
        <v>5307</v>
      </c>
      <c r="AW500" s="220">
        <v>5307</v>
      </c>
      <c r="AX500" s="220">
        <v>5307</v>
      </c>
      <c r="AY500" s="220">
        <v>5307</v>
      </c>
      <c r="AZ500" s="220">
        <v>5307</v>
      </c>
      <c r="BA500" s="220">
        <v>5307</v>
      </c>
      <c r="BB500" s="220">
        <v>5307</v>
      </c>
      <c r="BC500" s="220">
        <v>5307</v>
      </c>
      <c r="BD500" s="220">
        <v>5307</v>
      </c>
      <c r="BE500" s="220">
        <v>5307</v>
      </c>
      <c r="BF500" s="220">
        <v>5307</v>
      </c>
      <c r="BG500" s="220">
        <v>5307</v>
      </c>
      <c r="BH500" s="220">
        <v>5307</v>
      </c>
      <c r="BI500" s="220">
        <v>5307</v>
      </c>
      <c r="BJ500" s="220">
        <v>5307</v>
      </c>
      <c r="BK500" s="220">
        <v>5307</v>
      </c>
      <c r="BL500" s="220">
        <v>5307</v>
      </c>
      <c r="BM500" s="220">
        <v>5307</v>
      </c>
      <c r="BN500" s="220">
        <v>5307</v>
      </c>
      <c r="BO500" s="220">
        <v>5307</v>
      </c>
      <c r="BP500" s="220">
        <v>5307</v>
      </c>
      <c r="BQ500" s="220">
        <v>5307</v>
      </c>
      <c r="BR500" s="220">
        <v>5307</v>
      </c>
      <c r="BS500" s="220">
        <v>5307</v>
      </c>
      <c r="BT500" s="220">
        <v>5307</v>
      </c>
      <c r="BU500" s="220">
        <v>5307</v>
      </c>
      <c r="BV500" s="220">
        <v>5307</v>
      </c>
      <c r="BW500" s="220">
        <v>5307</v>
      </c>
      <c r="BX500" s="220">
        <v>5307</v>
      </c>
      <c r="BY500" s="220">
        <v>5307</v>
      </c>
      <c r="BZ500" s="220">
        <v>5307</v>
      </c>
      <c r="CA500" s="220">
        <v>5307</v>
      </c>
      <c r="CB500" s="220">
        <v>5307</v>
      </c>
      <c r="CC500" s="220">
        <v>5307</v>
      </c>
      <c r="CD500" s="220">
        <v>5307</v>
      </c>
      <c r="CE500" s="220">
        <v>5307</v>
      </c>
      <c r="CF500" s="220">
        <v>5307</v>
      </c>
      <c r="CG500" s="220">
        <v>5307</v>
      </c>
      <c r="CH500" s="220">
        <v>5307</v>
      </c>
      <c r="CI500" s="220">
        <v>5307</v>
      </c>
      <c r="CJ500" s="220">
        <v>5307</v>
      </c>
      <c r="CK500" s="220">
        <v>5307</v>
      </c>
      <c r="CL500" s="220">
        <v>5307</v>
      </c>
      <c r="CM500" s="220">
        <v>5307</v>
      </c>
      <c r="CN500" s="220">
        <v>5307</v>
      </c>
      <c r="CO500" s="220">
        <v>5307</v>
      </c>
      <c r="CP500" s="220">
        <v>5307</v>
      </c>
      <c r="CQ500" s="220">
        <v>5307</v>
      </c>
      <c r="CR500" s="220">
        <v>5307</v>
      </c>
      <c r="CS500" s="220">
        <v>5307</v>
      </c>
      <c r="CT500" s="220">
        <v>5307</v>
      </c>
      <c r="CU500" s="220">
        <v>5307</v>
      </c>
      <c r="CV500" s="220">
        <v>5307</v>
      </c>
      <c r="CW500" s="220">
        <v>5307</v>
      </c>
      <c r="CX500" s="220">
        <v>5307</v>
      </c>
      <c r="CY500" s="220">
        <v>5307</v>
      </c>
      <c r="CZ500" s="220">
        <v>5307</v>
      </c>
      <c r="DA500" s="220">
        <v>5307</v>
      </c>
      <c r="DB500" s="220">
        <v>5307</v>
      </c>
      <c r="DC500" s="220">
        <v>5307</v>
      </c>
      <c r="DD500" s="220">
        <v>5307</v>
      </c>
      <c r="DE500" s="220">
        <v>5307</v>
      </c>
      <c r="DF500" s="220">
        <v>5307</v>
      </c>
      <c r="DG500" s="220">
        <v>5307</v>
      </c>
      <c r="DH500" s="220">
        <v>5307</v>
      </c>
      <c r="DI500" s="220">
        <v>5307</v>
      </c>
      <c r="DJ500" s="220">
        <v>5307</v>
      </c>
      <c r="DK500" s="220">
        <v>5307</v>
      </c>
      <c r="DL500" s="220">
        <v>5307</v>
      </c>
      <c r="DM500" s="220">
        <v>5307</v>
      </c>
      <c r="DN500" s="220">
        <v>5307</v>
      </c>
      <c r="DO500" s="220">
        <v>5307</v>
      </c>
      <c r="DP500" s="220">
        <v>5307</v>
      </c>
      <c r="DQ500" s="220">
        <v>5307</v>
      </c>
      <c r="DR500" s="220">
        <v>5307</v>
      </c>
      <c r="DS500" s="220">
        <v>5307</v>
      </c>
      <c r="DT500" s="220">
        <v>5297</v>
      </c>
      <c r="DU500" s="220">
        <v>5297</v>
      </c>
      <c r="DV500" s="220">
        <v>5297</v>
      </c>
      <c r="DW500" s="220">
        <v>5307</v>
      </c>
      <c r="DX500" s="220">
        <v>5307</v>
      </c>
      <c r="DY500" s="220">
        <v>5300</v>
      </c>
      <c r="DZ500" s="220">
        <v>5300</v>
      </c>
      <c r="EA500" s="220">
        <v>5294</v>
      </c>
      <c r="EB500" s="220">
        <v>5294</v>
      </c>
      <c r="EC500" s="220">
        <v>5294</v>
      </c>
      <c r="ED500" s="220">
        <v>5294</v>
      </c>
      <c r="EE500" s="220">
        <v>5294</v>
      </c>
      <c r="EF500" s="220">
        <v>5294</v>
      </c>
      <c r="EG500" s="220">
        <v>5294</v>
      </c>
      <c r="EH500" s="220">
        <v>5294</v>
      </c>
      <c r="EI500" s="220">
        <v>5294</v>
      </c>
      <c r="EJ500" s="220">
        <v>5294</v>
      </c>
      <c r="EK500" s="220">
        <v>5294</v>
      </c>
      <c r="EL500" s="220">
        <v>5294</v>
      </c>
      <c r="EM500" s="220">
        <v>5294</v>
      </c>
      <c r="EN500" s="242">
        <v>5294</v>
      </c>
      <c r="EO500" s="232">
        <v>5294</v>
      </c>
      <c r="EP500" s="228">
        <v>5294</v>
      </c>
      <c r="EQ500" s="166">
        <v>5294</v>
      </c>
      <c r="ER500" s="166">
        <v>5294</v>
      </c>
      <c r="ES500" s="166">
        <v>5294</v>
      </c>
      <c r="ET500" s="166">
        <v>5294</v>
      </c>
      <c r="EU500" s="166">
        <v>5294</v>
      </c>
      <c r="EV500" s="154">
        <v>5294</v>
      </c>
      <c r="EW500" s="166">
        <v>5294</v>
      </c>
      <c r="EX500" s="166">
        <v>5294</v>
      </c>
      <c r="EY500" s="166">
        <v>5294</v>
      </c>
      <c r="EZ500" s="166">
        <v>5294</v>
      </c>
      <c r="FA500" s="166">
        <v>5294</v>
      </c>
      <c r="FB500" s="154">
        <v>5294</v>
      </c>
      <c r="FC500" s="154">
        <v>5294</v>
      </c>
      <c r="FD500" s="154">
        <v>5294</v>
      </c>
      <c r="FE500" s="166">
        <v>5294</v>
      </c>
      <c r="FF500" s="154">
        <v>5294</v>
      </c>
      <c r="FG500" s="166">
        <v>5294</v>
      </c>
      <c r="FH500" s="166">
        <v>5294</v>
      </c>
      <c r="FI500" s="154">
        <v>5294</v>
      </c>
      <c r="FJ500" s="166">
        <v>5294</v>
      </c>
      <c r="FK500" s="166">
        <v>5294</v>
      </c>
      <c r="FL500" s="166">
        <v>5294</v>
      </c>
      <c r="FM500" s="166">
        <v>5294</v>
      </c>
      <c r="FN500" s="166">
        <v>5294</v>
      </c>
      <c r="FO500" s="166">
        <v>5294</v>
      </c>
      <c r="FP500" s="166">
        <v>5294</v>
      </c>
      <c r="FQ500" s="166">
        <v>5294</v>
      </c>
      <c r="FR500" s="154">
        <v>5294</v>
      </c>
      <c r="FS500" s="154">
        <v>5294</v>
      </c>
      <c r="FT500" s="154">
        <v>5294</v>
      </c>
      <c r="FU500" s="154">
        <v>5294</v>
      </c>
      <c r="FV500" s="154">
        <v>5294</v>
      </c>
      <c r="FW500" s="154">
        <v>5294</v>
      </c>
      <c r="FX500" s="154">
        <v>5294</v>
      </c>
      <c r="FY500" s="154">
        <v>5294</v>
      </c>
      <c r="FZ500" s="154">
        <v>5294</v>
      </c>
      <c r="GA500" s="154">
        <v>5294</v>
      </c>
      <c r="GB500" s="154">
        <v>5294</v>
      </c>
      <c r="GC500" s="154">
        <v>5294</v>
      </c>
      <c r="GD500" s="154">
        <v>5294</v>
      </c>
      <c r="GE500" s="154">
        <v>5294</v>
      </c>
      <c r="GF500" s="154">
        <v>5294</v>
      </c>
      <c r="GG500" s="154">
        <v>5294</v>
      </c>
      <c r="GH500" s="154">
        <v>5294</v>
      </c>
      <c r="GI500" s="154">
        <v>5294</v>
      </c>
      <c r="GJ500" s="154">
        <v>5294</v>
      </c>
      <c r="GK500" s="154">
        <v>5294</v>
      </c>
      <c r="GL500" s="154">
        <v>5294</v>
      </c>
      <c r="GM500" s="154">
        <v>5294</v>
      </c>
      <c r="GN500" s="154">
        <v>5294</v>
      </c>
      <c r="GO500" s="154">
        <v>5294</v>
      </c>
      <c r="GP500" s="154">
        <v>5294</v>
      </c>
      <c r="GQ500" s="154">
        <v>5294</v>
      </c>
      <c r="GR500" s="154">
        <v>5294</v>
      </c>
      <c r="GS500" s="154">
        <v>5294</v>
      </c>
      <c r="GT500" s="154">
        <v>5294</v>
      </c>
      <c r="GU500" s="154">
        <v>5294</v>
      </c>
      <c r="GV500" s="154">
        <v>5294</v>
      </c>
      <c r="GW500" s="154">
        <v>5294</v>
      </c>
      <c r="GX500" s="166">
        <v>5294</v>
      </c>
      <c r="GY500" s="166">
        <v>5294</v>
      </c>
      <c r="GZ500" s="166">
        <v>5294</v>
      </c>
      <c r="HA500" s="166">
        <v>5294</v>
      </c>
      <c r="HB500" s="166">
        <v>5294</v>
      </c>
      <c r="HC500" s="166">
        <v>5294</v>
      </c>
      <c r="HD500" s="166">
        <v>5294</v>
      </c>
      <c r="HE500" s="166">
        <v>5294</v>
      </c>
      <c r="HF500" s="166">
        <v>5294</v>
      </c>
      <c r="HG500" s="154">
        <v>5294</v>
      </c>
      <c r="HH500" s="154">
        <v>5294</v>
      </c>
      <c r="HI500" s="166">
        <v>5294</v>
      </c>
      <c r="HJ500" s="154">
        <v>5295</v>
      </c>
      <c r="HK500" s="154">
        <v>5294</v>
      </c>
      <c r="HL500" s="166">
        <v>5294</v>
      </c>
      <c r="HM500" s="154">
        <v>5295</v>
      </c>
      <c r="HN500" s="154">
        <v>5294</v>
      </c>
      <c r="HO500" s="166">
        <v>5294</v>
      </c>
      <c r="HP500" s="154">
        <v>5294</v>
      </c>
      <c r="HQ500" s="154">
        <v>5294</v>
      </c>
      <c r="HR500" s="166">
        <v>5294</v>
      </c>
      <c r="HS500" s="154">
        <v>5294</v>
      </c>
      <c r="HT500" s="148">
        <v>5294</v>
      </c>
      <c r="HU500" s="148">
        <v>5294</v>
      </c>
      <c r="HV500" s="148">
        <v>5294</v>
      </c>
      <c r="HW500" s="166">
        <v>5294</v>
      </c>
    </row>
    <row r="501" spans="1:231">
      <c r="A501" s="145">
        <f t="shared" si="57"/>
        <v>44179</v>
      </c>
      <c r="B501" s="220">
        <f>'Age&amp;Sex by occurrence date'!$EBY22</f>
        <v>6104</v>
      </c>
      <c r="C501" s="220">
        <v>5236</v>
      </c>
      <c r="D501" s="220">
        <v>5236</v>
      </c>
      <c r="E501" s="220">
        <v>5236</v>
      </c>
      <c r="F501" s="220">
        <v>5236</v>
      </c>
      <c r="G501" s="220">
        <v>5236</v>
      </c>
      <c r="H501" s="220">
        <v>5236</v>
      </c>
      <c r="I501" s="220">
        <v>5236</v>
      </c>
      <c r="J501" s="220">
        <v>5236</v>
      </c>
      <c r="K501" s="220">
        <v>5236</v>
      </c>
      <c r="L501" s="220">
        <v>5236</v>
      </c>
      <c r="M501" s="220">
        <v>5236</v>
      </c>
      <c r="N501" s="220">
        <v>5236</v>
      </c>
      <c r="O501" s="220">
        <v>5236</v>
      </c>
      <c r="P501" s="220">
        <v>5236</v>
      </c>
      <c r="Q501" s="220">
        <v>5236</v>
      </c>
      <c r="R501" s="220">
        <v>5236</v>
      </c>
      <c r="S501" s="220">
        <v>5236</v>
      </c>
      <c r="T501" s="220">
        <v>5236</v>
      </c>
      <c r="U501" s="220">
        <v>5236</v>
      </c>
      <c r="V501" s="220">
        <v>5235</v>
      </c>
      <c r="W501" s="220">
        <v>5235</v>
      </c>
      <c r="X501" s="220">
        <v>5235</v>
      </c>
      <c r="Y501" s="220">
        <v>5235</v>
      </c>
      <c r="Z501" s="220">
        <v>5235</v>
      </c>
      <c r="AA501" s="220">
        <v>5235</v>
      </c>
      <c r="AB501" s="220">
        <v>5224</v>
      </c>
      <c r="AC501" s="220">
        <v>5224</v>
      </c>
      <c r="AD501" s="220">
        <v>5224</v>
      </c>
      <c r="AE501" s="220">
        <v>5223</v>
      </c>
      <c r="AF501" s="220">
        <v>5223</v>
      </c>
      <c r="AG501" s="220">
        <v>5223</v>
      </c>
      <c r="AH501" s="220">
        <v>5223</v>
      </c>
      <c r="AI501" s="220">
        <v>5223</v>
      </c>
      <c r="AJ501" s="220">
        <v>5223</v>
      </c>
      <c r="AK501" s="220">
        <v>5223</v>
      </c>
      <c r="AL501" s="220">
        <v>5223</v>
      </c>
      <c r="AM501" s="220">
        <v>5223</v>
      </c>
      <c r="AN501" s="220">
        <v>5223</v>
      </c>
      <c r="AO501" s="220">
        <v>5223</v>
      </c>
      <c r="AP501" s="220">
        <v>5223</v>
      </c>
      <c r="AQ501" s="220">
        <v>5223</v>
      </c>
      <c r="AR501" s="220">
        <v>5223</v>
      </c>
      <c r="AS501" s="220">
        <v>5223</v>
      </c>
      <c r="AT501" s="220">
        <v>5223</v>
      </c>
      <c r="AU501" s="220">
        <v>5223</v>
      </c>
      <c r="AV501" s="220">
        <v>5223</v>
      </c>
      <c r="AW501" s="220">
        <v>5223</v>
      </c>
      <c r="AX501" s="220">
        <v>5223</v>
      </c>
      <c r="AY501" s="220">
        <v>5223</v>
      </c>
      <c r="AZ501" s="220">
        <v>5223</v>
      </c>
      <c r="BA501" s="220">
        <v>5223</v>
      </c>
      <c r="BB501" s="220">
        <v>5223</v>
      </c>
      <c r="BC501" s="220">
        <v>5223</v>
      </c>
      <c r="BD501" s="220">
        <v>5223</v>
      </c>
      <c r="BE501" s="220">
        <v>5223</v>
      </c>
      <c r="BF501" s="220">
        <v>5223</v>
      </c>
      <c r="BG501" s="220">
        <v>5223</v>
      </c>
      <c r="BH501" s="220">
        <v>5223</v>
      </c>
      <c r="BI501" s="220">
        <v>5223</v>
      </c>
      <c r="BJ501" s="220">
        <v>5223</v>
      </c>
      <c r="BK501" s="220">
        <v>5223</v>
      </c>
      <c r="BL501" s="220">
        <v>5223</v>
      </c>
      <c r="BM501" s="220">
        <v>5223</v>
      </c>
      <c r="BN501" s="220">
        <v>5223</v>
      </c>
      <c r="BO501" s="220">
        <v>5223</v>
      </c>
      <c r="BP501" s="220">
        <v>5223</v>
      </c>
      <c r="BQ501" s="220">
        <v>5223</v>
      </c>
      <c r="BR501" s="220">
        <v>5223</v>
      </c>
      <c r="BS501" s="220">
        <v>5223</v>
      </c>
      <c r="BT501" s="220">
        <v>5223</v>
      </c>
      <c r="BU501" s="220">
        <v>5223</v>
      </c>
      <c r="BV501" s="220">
        <v>5223</v>
      </c>
      <c r="BW501" s="220">
        <v>5223</v>
      </c>
      <c r="BX501" s="220">
        <v>5223</v>
      </c>
      <c r="BY501" s="220">
        <v>5223</v>
      </c>
      <c r="BZ501" s="220">
        <v>5223</v>
      </c>
      <c r="CA501" s="220">
        <v>5223</v>
      </c>
      <c r="CB501" s="220">
        <v>5223</v>
      </c>
      <c r="CC501" s="220">
        <v>5223</v>
      </c>
      <c r="CD501" s="220">
        <v>5223</v>
      </c>
      <c r="CE501" s="220">
        <v>5223</v>
      </c>
      <c r="CF501" s="220">
        <v>5223</v>
      </c>
      <c r="CG501" s="220">
        <v>5223</v>
      </c>
      <c r="CH501" s="220">
        <v>5223</v>
      </c>
      <c r="CI501" s="220">
        <v>5223</v>
      </c>
      <c r="CJ501" s="220">
        <v>5223</v>
      </c>
      <c r="CK501" s="220">
        <v>5223</v>
      </c>
      <c r="CL501" s="220">
        <v>5223</v>
      </c>
      <c r="CM501" s="220">
        <v>5223</v>
      </c>
      <c r="CN501" s="220">
        <v>5223</v>
      </c>
      <c r="CO501" s="220">
        <v>5223</v>
      </c>
      <c r="CP501" s="220">
        <v>5223</v>
      </c>
      <c r="CQ501" s="220">
        <v>5223</v>
      </c>
      <c r="CR501" s="220">
        <v>5223</v>
      </c>
      <c r="CS501" s="220">
        <v>5223</v>
      </c>
      <c r="CT501" s="220">
        <v>5223</v>
      </c>
      <c r="CU501" s="220">
        <v>5223</v>
      </c>
      <c r="CV501" s="220">
        <v>5223</v>
      </c>
      <c r="CW501" s="220">
        <v>5223</v>
      </c>
      <c r="CX501" s="220">
        <v>5223</v>
      </c>
      <c r="CY501" s="220">
        <v>5223</v>
      </c>
      <c r="CZ501" s="220">
        <v>5223</v>
      </c>
      <c r="DA501" s="220">
        <v>5223</v>
      </c>
      <c r="DB501" s="220">
        <v>5223</v>
      </c>
      <c r="DC501" s="220">
        <v>5223</v>
      </c>
      <c r="DD501" s="220">
        <v>5223</v>
      </c>
      <c r="DE501" s="220">
        <v>5223</v>
      </c>
      <c r="DF501" s="220">
        <v>5223</v>
      </c>
      <c r="DG501" s="220">
        <v>5223</v>
      </c>
      <c r="DH501" s="220">
        <v>5223</v>
      </c>
      <c r="DI501" s="220">
        <v>5223</v>
      </c>
      <c r="DJ501" s="220">
        <v>5223</v>
      </c>
      <c r="DK501" s="220">
        <v>5223</v>
      </c>
      <c r="DL501" s="220">
        <v>5223</v>
      </c>
      <c r="DM501" s="220">
        <v>5223</v>
      </c>
      <c r="DN501" s="220">
        <v>5223</v>
      </c>
      <c r="DO501" s="220">
        <v>5223</v>
      </c>
      <c r="DP501" s="220">
        <v>5223</v>
      </c>
      <c r="DQ501" s="220">
        <v>5223</v>
      </c>
      <c r="DR501" s="220">
        <v>5223</v>
      </c>
      <c r="DS501" s="220">
        <v>5223</v>
      </c>
      <c r="DT501" s="220">
        <v>5213</v>
      </c>
      <c r="DU501" s="220">
        <v>5213</v>
      </c>
      <c r="DV501" s="220">
        <v>5213</v>
      </c>
      <c r="DW501" s="220">
        <v>5223</v>
      </c>
      <c r="DX501" s="220">
        <v>5223</v>
      </c>
      <c r="DY501" s="220">
        <v>5216</v>
      </c>
      <c r="DZ501" s="220">
        <v>5216</v>
      </c>
      <c r="EA501" s="220">
        <v>5210</v>
      </c>
      <c r="EB501" s="220">
        <v>5210</v>
      </c>
      <c r="EC501" s="220">
        <v>5210</v>
      </c>
      <c r="ED501" s="220">
        <v>5210</v>
      </c>
      <c r="EE501" s="220">
        <v>5210</v>
      </c>
      <c r="EF501" s="220">
        <v>5210</v>
      </c>
      <c r="EG501" s="220">
        <v>5210</v>
      </c>
      <c r="EH501" s="220">
        <v>5210</v>
      </c>
      <c r="EI501" s="220">
        <v>5210</v>
      </c>
      <c r="EJ501" s="220">
        <v>5210</v>
      </c>
      <c r="EK501" s="220">
        <v>5210</v>
      </c>
      <c r="EL501" s="220">
        <v>5210</v>
      </c>
      <c r="EM501" s="220">
        <v>5210</v>
      </c>
      <c r="EN501" s="242">
        <v>5210</v>
      </c>
      <c r="EO501" s="232">
        <v>5210</v>
      </c>
      <c r="EP501" s="227">
        <v>5210</v>
      </c>
      <c r="EQ501" s="154">
        <v>5210</v>
      </c>
      <c r="ER501" s="154">
        <v>5210</v>
      </c>
      <c r="ES501" s="154">
        <v>5210</v>
      </c>
      <c r="ET501" s="154">
        <v>5210</v>
      </c>
      <c r="EU501" s="154">
        <v>5210</v>
      </c>
      <c r="EV501" s="154">
        <v>5210</v>
      </c>
      <c r="EW501" s="154">
        <v>5210</v>
      </c>
      <c r="EX501" s="154">
        <v>5210</v>
      </c>
      <c r="EY501" s="154">
        <v>5210</v>
      </c>
      <c r="EZ501" s="154">
        <v>5210</v>
      </c>
      <c r="FA501" s="154">
        <v>5210</v>
      </c>
      <c r="FB501" s="166">
        <v>5210</v>
      </c>
      <c r="FC501" s="166">
        <v>5210</v>
      </c>
      <c r="FD501" s="154">
        <v>5210</v>
      </c>
      <c r="FE501" s="166">
        <v>5210</v>
      </c>
      <c r="FF501" s="154">
        <v>5210</v>
      </c>
      <c r="FG501" s="154">
        <v>5210</v>
      </c>
      <c r="FH501" s="154">
        <v>5210</v>
      </c>
      <c r="FI501" s="154">
        <v>5210</v>
      </c>
      <c r="FJ501" s="166">
        <v>5210</v>
      </c>
      <c r="FK501" s="166">
        <v>5210</v>
      </c>
      <c r="FL501" s="166">
        <v>5210</v>
      </c>
      <c r="FM501" s="166">
        <v>5210</v>
      </c>
      <c r="FN501" s="166">
        <v>5210</v>
      </c>
      <c r="FO501" s="166">
        <v>5210</v>
      </c>
      <c r="FP501" s="166">
        <v>5210</v>
      </c>
      <c r="FQ501" s="166">
        <v>5210</v>
      </c>
      <c r="FR501" s="166">
        <v>5210</v>
      </c>
      <c r="FS501" s="166">
        <v>5210</v>
      </c>
      <c r="FT501" s="166">
        <v>5210</v>
      </c>
      <c r="FU501" s="166">
        <v>5210</v>
      </c>
      <c r="FV501" s="166">
        <v>5210</v>
      </c>
      <c r="FW501" s="166">
        <v>5210</v>
      </c>
      <c r="FX501" s="166">
        <v>5210</v>
      </c>
      <c r="FY501" s="166">
        <v>5210</v>
      </c>
      <c r="FZ501" s="166">
        <v>5210</v>
      </c>
      <c r="GA501" s="166">
        <v>5210</v>
      </c>
      <c r="GB501" s="166">
        <v>5210</v>
      </c>
      <c r="GC501" s="166">
        <v>5210</v>
      </c>
      <c r="GD501" s="166">
        <v>5210</v>
      </c>
      <c r="GE501" s="166">
        <v>5210</v>
      </c>
      <c r="GF501" s="166">
        <v>5210</v>
      </c>
      <c r="GG501" s="166">
        <v>5210</v>
      </c>
      <c r="GH501" s="166">
        <v>5210</v>
      </c>
      <c r="GI501" s="166">
        <v>5210</v>
      </c>
      <c r="GJ501" s="166">
        <v>5210</v>
      </c>
      <c r="GK501" s="154">
        <v>5210</v>
      </c>
      <c r="GL501" s="154">
        <v>5210</v>
      </c>
      <c r="GM501" s="154">
        <v>5210</v>
      </c>
      <c r="GN501" s="154">
        <v>5210</v>
      </c>
      <c r="GO501" s="154">
        <v>5210</v>
      </c>
      <c r="GP501" s="154">
        <v>5210</v>
      </c>
      <c r="GQ501" s="154">
        <v>5210</v>
      </c>
      <c r="GR501" s="154">
        <v>5210</v>
      </c>
      <c r="GS501" s="154">
        <v>5210</v>
      </c>
      <c r="GT501" s="166">
        <v>5210</v>
      </c>
      <c r="GU501" s="166">
        <v>5210</v>
      </c>
      <c r="GV501" s="166">
        <v>5210</v>
      </c>
      <c r="GW501" s="166">
        <v>5210</v>
      </c>
      <c r="GX501" s="166">
        <v>5210</v>
      </c>
      <c r="GY501" s="154">
        <v>5210</v>
      </c>
      <c r="GZ501" s="154">
        <v>5210</v>
      </c>
      <c r="HA501" s="154">
        <v>5210</v>
      </c>
      <c r="HB501" s="154">
        <v>5210</v>
      </c>
      <c r="HC501" s="154">
        <v>5210</v>
      </c>
      <c r="HD501" s="154">
        <v>5210</v>
      </c>
      <c r="HE501" s="154">
        <v>5210</v>
      </c>
      <c r="HF501" s="166">
        <v>5210</v>
      </c>
      <c r="HG501" s="154">
        <v>5210</v>
      </c>
      <c r="HH501" s="154">
        <v>5210</v>
      </c>
      <c r="HI501" s="166">
        <v>5210</v>
      </c>
      <c r="HJ501" s="154">
        <v>5211</v>
      </c>
      <c r="HK501" s="154">
        <v>5210</v>
      </c>
      <c r="HL501" s="166">
        <v>5210</v>
      </c>
      <c r="HM501" s="154">
        <v>5211</v>
      </c>
      <c r="HN501" s="154">
        <v>5210</v>
      </c>
      <c r="HO501" s="166">
        <v>5210</v>
      </c>
      <c r="HP501" s="154">
        <v>5210</v>
      </c>
      <c r="HQ501" s="154">
        <v>5210</v>
      </c>
      <c r="HR501" s="166">
        <v>5210</v>
      </c>
      <c r="HS501" s="154">
        <v>5210</v>
      </c>
      <c r="HT501" s="148">
        <v>5210</v>
      </c>
      <c r="HU501" s="148">
        <v>5210</v>
      </c>
      <c r="HV501" s="148">
        <v>5210</v>
      </c>
      <c r="HW501" s="168">
        <v>5210</v>
      </c>
    </row>
    <row r="502" spans="1:231">
      <c r="A502" s="145">
        <f t="shared" si="57"/>
        <v>44178</v>
      </c>
      <c r="B502" s="220">
        <f>'Age&amp;Sex by occurrence date'!$ECF22</f>
        <v>5986</v>
      </c>
      <c r="C502" s="220">
        <v>5138</v>
      </c>
      <c r="D502" s="220">
        <v>5138</v>
      </c>
      <c r="E502" s="220">
        <v>5138</v>
      </c>
      <c r="F502" s="220">
        <v>5138</v>
      </c>
      <c r="G502" s="220">
        <v>5138</v>
      </c>
      <c r="H502" s="220">
        <v>5138</v>
      </c>
      <c r="I502" s="220">
        <v>5138</v>
      </c>
      <c r="J502" s="220">
        <v>5138</v>
      </c>
      <c r="K502" s="220">
        <v>5138</v>
      </c>
      <c r="L502" s="220">
        <v>5138</v>
      </c>
      <c r="M502" s="220">
        <v>5138</v>
      </c>
      <c r="N502" s="220">
        <v>5138</v>
      </c>
      <c r="O502" s="220">
        <v>5138</v>
      </c>
      <c r="P502" s="220">
        <v>5138</v>
      </c>
      <c r="Q502" s="220">
        <v>5138</v>
      </c>
      <c r="R502" s="220">
        <v>5138</v>
      </c>
      <c r="S502" s="220">
        <v>5138</v>
      </c>
      <c r="T502" s="220">
        <v>5138</v>
      </c>
      <c r="U502" s="220">
        <v>5138</v>
      </c>
      <c r="V502" s="220">
        <v>5137</v>
      </c>
      <c r="W502" s="220">
        <v>5137</v>
      </c>
      <c r="X502" s="220">
        <v>5137</v>
      </c>
      <c r="Y502" s="220">
        <v>5137</v>
      </c>
      <c r="Z502" s="220">
        <v>5137</v>
      </c>
      <c r="AA502" s="220">
        <v>5137</v>
      </c>
      <c r="AB502" s="220">
        <v>5127</v>
      </c>
      <c r="AC502" s="220">
        <v>5127</v>
      </c>
      <c r="AD502" s="220">
        <v>5127</v>
      </c>
      <c r="AE502" s="220">
        <v>5126</v>
      </c>
      <c r="AF502" s="220">
        <v>5126</v>
      </c>
      <c r="AG502" s="220">
        <v>5126</v>
      </c>
      <c r="AH502" s="220">
        <v>5126</v>
      </c>
      <c r="AI502" s="220">
        <v>5126</v>
      </c>
      <c r="AJ502" s="220">
        <v>5126</v>
      </c>
      <c r="AK502" s="220">
        <v>5126</v>
      </c>
      <c r="AL502" s="220">
        <v>5126</v>
      </c>
      <c r="AM502" s="220">
        <v>5126</v>
      </c>
      <c r="AN502" s="220">
        <v>5126</v>
      </c>
      <c r="AO502" s="220">
        <v>5126</v>
      </c>
      <c r="AP502" s="220">
        <v>5126</v>
      </c>
      <c r="AQ502" s="220">
        <v>5126</v>
      </c>
      <c r="AR502" s="220">
        <v>5126</v>
      </c>
      <c r="AS502" s="220">
        <v>5126</v>
      </c>
      <c r="AT502" s="220">
        <v>5126</v>
      </c>
      <c r="AU502" s="220">
        <v>5126</v>
      </c>
      <c r="AV502" s="220">
        <v>5126</v>
      </c>
      <c r="AW502" s="220">
        <v>5126</v>
      </c>
      <c r="AX502" s="220">
        <v>5126</v>
      </c>
      <c r="AY502" s="220">
        <v>5126</v>
      </c>
      <c r="AZ502" s="220">
        <v>5126</v>
      </c>
      <c r="BA502" s="220">
        <v>5126</v>
      </c>
      <c r="BB502" s="220">
        <v>5126</v>
      </c>
      <c r="BC502" s="220">
        <v>5126</v>
      </c>
      <c r="BD502" s="220">
        <v>5126</v>
      </c>
      <c r="BE502" s="220">
        <v>5126</v>
      </c>
      <c r="BF502" s="220">
        <v>5126</v>
      </c>
      <c r="BG502" s="220">
        <v>5126</v>
      </c>
      <c r="BH502" s="220">
        <v>5126</v>
      </c>
      <c r="BI502" s="220">
        <v>5126</v>
      </c>
      <c r="BJ502" s="220">
        <v>5126</v>
      </c>
      <c r="BK502" s="220">
        <v>5126</v>
      </c>
      <c r="BL502" s="220">
        <v>5126</v>
      </c>
      <c r="BM502" s="220">
        <v>5126</v>
      </c>
      <c r="BN502" s="220">
        <v>5126</v>
      </c>
      <c r="BO502" s="220">
        <v>5126</v>
      </c>
      <c r="BP502" s="220">
        <v>5126</v>
      </c>
      <c r="BQ502" s="220">
        <v>5126</v>
      </c>
      <c r="BR502" s="220">
        <v>5126</v>
      </c>
      <c r="BS502" s="220">
        <v>5126</v>
      </c>
      <c r="BT502" s="220">
        <v>5126</v>
      </c>
      <c r="BU502" s="220">
        <v>5126</v>
      </c>
      <c r="BV502" s="220">
        <v>5126</v>
      </c>
      <c r="BW502" s="220">
        <v>5126</v>
      </c>
      <c r="BX502" s="220">
        <v>5126</v>
      </c>
      <c r="BY502" s="220">
        <v>5126</v>
      </c>
      <c r="BZ502" s="220">
        <v>5126</v>
      </c>
      <c r="CA502" s="220">
        <v>5126</v>
      </c>
      <c r="CB502" s="220">
        <v>5126</v>
      </c>
      <c r="CC502" s="220">
        <v>5126</v>
      </c>
      <c r="CD502" s="220">
        <v>5126</v>
      </c>
      <c r="CE502" s="220">
        <v>5126</v>
      </c>
      <c r="CF502" s="220">
        <v>5126</v>
      </c>
      <c r="CG502" s="220">
        <v>5126</v>
      </c>
      <c r="CH502" s="220">
        <v>5126</v>
      </c>
      <c r="CI502" s="220">
        <v>5126</v>
      </c>
      <c r="CJ502" s="220">
        <v>5126</v>
      </c>
      <c r="CK502" s="220">
        <v>5126</v>
      </c>
      <c r="CL502" s="220">
        <v>5126</v>
      </c>
      <c r="CM502" s="220">
        <v>5126</v>
      </c>
      <c r="CN502" s="220">
        <v>5126</v>
      </c>
      <c r="CO502" s="220">
        <v>5126</v>
      </c>
      <c r="CP502" s="220">
        <v>5126</v>
      </c>
      <c r="CQ502" s="220">
        <v>5126</v>
      </c>
      <c r="CR502" s="220">
        <v>5126</v>
      </c>
      <c r="CS502" s="220">
        <v>5126</v>
      </c>
      <c r="CT502" s="220">
        <v>5126</v>
      </c>
      <c r="CU502" s="220">
        <v>5126</v>
      </c>
      <c r="CV502" s="220">
        <v>5126</v>
      </c>
      <c r="CW502" s="220">
        <v>5126</v>
      </c>
      <c r="CX502" s="220">
        <v>5126</v>
      </c>
      <c r="CY502" s="220">
        <v>5126</v>
      </c>
      <c r="CZ502" s="220">
        <v>5126</v>
      </c>
      <c r="DA502" s="220">
        <v>5126</v>
      </c>
      <c r="DB502" s="220">
        <v>5126</v>
      </c>
      <c r="DC502" s="220">
        <v>5126</v>
      </c>
      <c r="DD502" s="220">
        <v>5126</v>
      </c>
      <c r="DE502" s="220">
        <v>5126</v>
      </c>
      <c r="DF502" s="220">
        <v>5126</v>
      </c>
      <c r="DG502" s="220">
        <v>5126</v>
      </c>
      <c r="DH502" s="220">
        <v>5126</v>
      </c>
      <c r="DI502" s="220">
        <v>5126</v>
      </c>
      <c r="DJ502" s="220">
        <v>5126</v>
      </c>
      <c r="DK502" s="220">
        <v>5126</v>
      </c>
      <c r="DL502" s="220">
        <v>5126</v>
      </c>
      <c r="DM502" s="220">
        <v>5126</v>
      </c>
      <c r="DN502" s="220">
        <v>5126</v>
      </c>
      <c r="DO502" s="220">
        <v>5126</v>
      </c>
      <c r="DP502" s="220">
        <v>5126</v>
      </c>
      <c r="DQ502" s="220">
        <v>5126</v>
      </c>
      <c r="DR502" s="220">
        <v>5126</v>
      </c>
      <c r="DS502" s="220">
        <v>5126</v>
      </c>
      <c r="DT502" s="220">
        <v>5116</v>
      </c>
      <c r="DU502" s="220">
        <v>5116</v>
      </c>
      <c r="DV502" s="220">
        <v>5116</v>
      </c>
      <c r="DW502" s="220">
        <v>5126</v>
      </c>
      <c r="DX502" s="220">
        <v>5126</v>
      </c>
      <c r="DY502" s="220">
        <v>5119</v>
      </c>
      <c r="DZ502" s="220">
        <v>5119</v>
      </c>
      <c r="EA502" s="220">
        <v>5113</v>
      </c>
      <c r="EB502" s="220">
        <v>5113</v>
      </c>
      <c r="EC502" s="220">
        <v>5113</v>
      </c>
      <c r="ED502" s="220">
        <v>5113</v>
      </c>
      <c r="EE502" s="220">
        <v>5113</v>
      </c>
      <c r="EF502" s="220">
        <v>5113</v>
      </c>
      <c r="EG502" s="220">
        <v>5113</v>
      </c>
      <c r="EH502" s="220">
        <v>5113</v>
      </c>
      <c r="EI502" s="220">
        <v>5113</v>
      </c>
      <c r="EJ502" s="220">
        <v>5113</v>
      </c>
      <c r="EK502" s="220">
        <v>5113</v>
      </c>
      <c r="EL502" s="220">
        <v>5113</v>
      </c>
      <c r="EM502" s="220">
        <v>5113</v>
      </c>
      <c r="EN502" s="242">
        <v>5113</v>
      </c>
      <c r="EO502" s="232">
        <v>5113</v>
      </c>
      <c r="EP502" s="227">
        <v>5113</v>
      </c>
      <c r="EQ502" s="154">
        <v>5113</v>
      </c>
      <c r="ER502" s="154">
        <v>5113</v>
      </c>
      <c r="ES502" s="154">
        <v>5113</v>
      </c>
      <c r="ET502" s="154">
        <v>5113</v>
      </c>
      <c r="EU502" s="154">
        <v>5113</v>
      </c>
      <c r="EV502" s="154">
        <v>5113</v>
      </c>
      <c r="EW502" s="154">
        <v>5113</v>
      </c>
      <c r="EX502" s="154">
        <v>5113</v>
      </c>
      <c r="EY502" s="154">
        <v>5113</v>
      </c>
      <c r="EZ502" s="154">
        <v>5113</v>
      </c>
      <c r="FA502" s="154">
        <v>5113</v>
      </c>
      <c r="FB502" s="154">
        <v>5113</v>
      </c>
      <c r="FC502" s="166">
        <v>5113</v>
      </c>
      <c r="FD502" s="154">
        <v>5113</v>
      </c>
      <c r="FE502" s="154">
        <v>5113</v>
      </c>
      <c r="FF502" s="154">
        <v>5113</v>
      </c>
      <c r="FG502" s="166">
        <v>5113</v>
      </c>
      <c r="FH502" s="154">
        <v>5113</v>
      </c>
      <c r="FI502" s="166">
        <v>5113</v>
      </c>
      <c r="FJ502" s="154">
        <v>5113</v>
      </c>
      <c r="FK502" s="154">
        <v>5113</v>
      </c>
      <c r="FL502" s="154">
        <v>5113</v>
      </c>
      <c r="FM502" s="154">
        <v>5113</v>
      </c>
      <c r="FN502" s="154">
        <v>5113</v>
      </c>
      <c r="FO502" s="154">
        <v>5113</v>
      </c>
      <c r="FP502" s="154">
        <v>5113</v>
      </c>
      <c r="FQ502" s="154">
        <v>5113</v>
      </c>
      <c r="FR502" s="166">
        <v>5113</v>
      </c>
      <c r="FS502" s="166">
        <v>5113</v>
      </c>
      <c r="FT502" s="166">
        <v>5113</v>
      </c>
      <c r="FU502" s="166">
        <v>5113</v>
      </c>
      <c r="FV502" s="166">
        <v>5113</v>
      </c>
      <c r="FW502" s="166">
        <v>5113</v>
      </c>
      <c r="FX502" s="166">
        <v>5113</v>
      </c>
      <c r="FY502" s="166">
        <v>5113</v>
      </c>
      <c r="FZ502" s="166">
        <v>5113</v>
      </c>
      <c r="GA502" s="166">
        <v>5113</v>
      </c>
      <c r="GB502" s="166">
        <v>5113</v>
      </c>
      <c r="GC502" s="166">
        <v>5113</v>
      </c>
      <c r="GD502" s="166">
        <v>5113</v>
      </c>
      <c r="GE502" s="166">
        <v>5113</v>
      </c>
      <c r="GF502" s="166">
        <v>5113</v>
      </c>
      <c r="GG502" s="166">
        <v>5113</v>
      </c>
      <c r="GH502" s="166">
        <v>5113</v>
      </c>
      <c r="GI502" s="166">
        <v>5113</v>
      </c>
      <c r="GJ502" s="166">
        <v>5113</v>
      </c>
      <c r="GK502" s="166">
        <v>5113</v>
      </c>
      <c r="GL502" s="166">
        <v>5113</v>
      </c>
      <c r="GM502" s="166">
        <v>5113</v>
      </c>
      <c r="GN502" s="166">
        <v>5113</v>
      </c>
      <c r="GO502" s="166">
        <v>5113</v>
      </c>
      <c r="GP502" s="166">
        <v>5113</v>
      </c>
      <c r="GQ502" s="166">
        <v>5113</v>
      </c>
      <c r="GR502" s="166">
        <v>5113</v>
      </c>
      <c r="GS502" s="166">
        <v>5113</v>
      </c>
      <c r="GT502" s="166">
        <v>5113</v>
      </c>
      <c r="GU502" s="166">
        <v>5113</v>
      </c>
      <c r="GV502" s="166">
        <v>5113</v>
      </c>
      <c r="GW502" s="166">
        <v>5113</v>
      </c>
      <c r="GX502" s="166">
        <v>5113</v>
      </c>
      <c r="GY502" s="166">
        <v>5113</v>
      </c>
      <c r="GZ502" s="166">
        <v>5113</v>
      </c>
      <c r="HA502" s="166">
        <v>5113</v>
      </c>
      <c r="HB502" s="166">
        <v>5113</v>
      </c>
      <c r="HC502" s="166">
        <v>5113</v>
      </c>
      <c r="HD502" s="166">
        <v>5113</v>
      </c>
      <c r="HE502" s="166">
        <v>5113</v>
      </c>
      <c r="HF502" s="166">
        <v>5113</v>
      </c>
      <c r="HG502" s="154">
        <v>5113</v>
      </c>
      <c r="HH502" s="154">
        <v>5113</v>
      </c>
      <c r="HI502" s="166">
        <v>5113</v>
      </c>
      <c r="HJ502" s="154">
        <v>5114</v>
      </c>
      <c r="HK502" s="154">
        <v>5113</v>
      </c>
      <c r="HL502" s="166">
        <v>5113</v>
      </c>
      <c r="HM502" s="154">
        <v>5114</v>
      </c>
      <c r="HN502" s="154">
        <v>5113</v>
      </c>
      <c r="HO502" s="166">
        <v>5113</v>
      </c>
      <c r="HP502" s="154">
        <v>5113</v>
      </c>
      <c r="HQ502" s="154">
        <v>5113</v>
      </c>
      <c r="HR502" s="166">
        <v>5113</v>
      </c>
      <c r="HS502" s="154">
        <v>5113</v>
      </c>
      <c r="HT502" s="148">
        <v>5113</v>
      </c>
      <c r="HU502" s="148">
        <v>5113</v>
      </c>
      <c r="HV502" s="148">
        <v>5113</v>
      </c>
      <c r="HW502" s="166">
        <v>5113</v>
      </c>
    </row>
    <row r="503" spans="1:231">
      <c r="A503" s="145">
        <f t="shared" si="57"/>
        <v>44177</v>
      </c>
      <c r="B503" s="220">
        <f>'Age&amp;Sex by occurrence date'!$ECM22</f>
        <v>5882</v>
      </c>
      <c r="C503" s="220">
        <v>5051</v>
      </c>
      <c r="D503" s="220">
        <v>5051</v>
      </c>
      <c r="E503" s="220">
        <v>5051</v>
      </c>
      <c r="F503" s="220">
        <v>5051</v>
      </c>
      <c r="G503" s="220">
        <v>5051</v>
      </c>
      <c r="H503" s="220">
        <v>5051</v>
      </c>
      <c r="I503" s="220">
        <v>5051</v>
      </c>
      <c r="J503" s="220">
        <v>5051</v>
      </c>
      <c r="K503" s="220">
        <v>5051</v>
      </c>
      <c r="L503" s="220">
        <v>5051</v>
      </c>
      <c r="M503" s="220">
        <v>5051</v>
      </c>
      <c r="N503" s="220">
        <v>5051</v>
      </c>
      <c r="O503" s="220">
        <v>5051</v>
      </c>
      <c r="P503" s="220">
        <v>5051</v>
      </c>
      <c r="Q503" s="220">
        <v>5051</v>
      </c>
      <c r="R503" s="220">
        <v>5051</v>
      </c>
      <c r="S503" s="220">
        <v>5051</v>
      </c>
      <c r="T503" s="220">
        <v>5051</v>
      </c>
      <c r="U503" s="220">
        <v>5051</v>
      </c>
      <c r="V503" s="220">
        <v>5050</v>
      </c>
      <c r="W503" s="220">
        <v>5050</v>
      </c>
      <c r="X503" s="220">
        <v>5050</v>
      </c>
      <c r="Y503" s="220">
        <v>5050</v>
      </c>
      <c r="Z503" s="220">
        <v>5050</v>
      </c>
      <c r="AA503" s="220">
        <v>5050</v>
      </c>
      <c r="AB503" s="220">
        <v>5040</v>
      </c>
      <c r="AC503" s="220">
        <v>5040</v>
      </c>
      <c r="AD503" s="220">
        <v>5041</v>
      </c>
      <c r="AE503" s="220">
        <v>5040</v>
      </c>
      <c r="AF503" s="220">
        <v>5039</v>
      </c>
      <c r="AG503" s="220">
        <v>5039</v>
      </c>
      <c r="AH503" s="220">
        <v>5039</v>
      </c>
      <c r="AI503" s="220">
        <v>5039</v>
      </c>
      <c r="AJ503" s="220">
        <v>5039</v>
      </c>
      <c r="AK503" s="220">
        <v>5039</v>
      </c>
      <c r="AL503" s="220">
        <v>5039</v>
      </c>
      <c r="AM503" s="220">
        <v>5040</v>
      </c>
      <c r="AN503" s="220">
        <v>5039</v>
      </c>
      <c r="AO503" s="220">
        <v>5040</v>
      </c>
      <c r="AP503" s="220">
        <v>5039</v>
      </c>
      <c r="AQ503" s="220">
        <v>5039</v>
      </c>
      <c r="AR503" s="220">
        <v>5039</v>
      </c>
      <c r="AS503" s="220">
        <v>5039</v>
      </c>
      <c r="AT503" s="220">
        <v>5039</v>
      </c>
      <c r="AU503" s="220">
        <v>5039</v>
      </c>
      <c r="AV503" s="220">
        <v>5039</v>
      </c>
      <c r="AW503" s="220">
        <v>5039</v>
      </c>
      <c r="AX503" s="220">
        <v>5039</v>
      </c>
      <c r="AY503" s="220">
        <v>5040</v>
      </c>
      <c r="AZ503" s="220">
        <v>5039</v>
      </c>
      <c r="BA503" s="220">
        <v>5039</v>
      </c>
      <c r="BB503" s="220">
        <v>5039</v>
      </c>
      <c r="BC503" s="220">
        <v>5039</v>
      </c>
      <c r="BD503" s="220">
        <v>5039</v>
      </c>
      <c r="BE503" s="220">
        <v>5040</v>
      </c>
      <c r="BF503" s="220">
        <v>5039</v>
      </c>
      <c r="BG503" s="220">
        <v>5039</v>
      </c>
      <c r="BH503" s="220">
        <v>5039</v>
      </c>
      <c r="BI503" s="220">
        <v>5039</v>
      </c>
      <c r="BJ503" s="220">
        <v>5039</v>
      </c>
      <c r="BK503" s="220">
        <v>5040</v>
      </c>
      <c r="BL503" s="220">
        <v>5039</v>
      </c>
      <c r="BM503" s="220">
        <v>5039</v>
      </c>
      <c r="BN503" s="220">
        <v>5039</v>
      </c>
      <c r="BO503" s="220">
        <v>5039</v>
      </c>
      <c r="BP503" s="220">
        <v>5039</v>
      </c>
      <c r="BQ503" s="220">
        <v>5039</v>
      </c>
      <c r="BR503" s="220">
        <v>5040</v>
      </c>
      <c r="BS503" s="220">
        <v>5039</v>
      </c>
      <c r="BT503" s="220">
        <v>5039</v>
      </c>
      <c r="BU503" s="220">
        <v>5039</v>
      </c>
      <c r="BV503" s="220">
        <v>5039</v>
      </c>
      <c r="BW503" s="220">
        <v>5039</v>
      </c>
      <c r="BX503" s="220">
        <v>5039</v>
      </c>
      <c r="BY503" s="220">
        <v>5039</v>
      </c>
      <c r="BZ503" s="220">
        <v>5039</v>
      </c>
      <c r="CA503" s="220">
        <v>5039</v>
      </c>
      <c r="CB503" s="220">
        <v>5039</v>
      </c>
      <c r="CC503" s="220">
        <v>5039</v>
      </c>
      <c r="CD503" s="220">
        <v>5039</v>
      </c>
      <c r="CE503" s="220">
        <v>5039</v>
      </c>
      <c r="CF503" s="220">
        <v>5040</v>
      </c>
      <c r="CG503" s="220">
        <v>5039</v>
      </c>
      <c r="CH503" s="220">
        <v>5039</v>
      </c>
      <c r="CI503" s="220">
        <v>5039</v>
      </c>
      <c r="CJ503" s="220">
        <v>5039</v>
      </c>
      <c r="CK503" s="220">
        <v>5039</v>
      </c>
      <c r="CL503" s="220">
        <v>5039</v>
      </c>
      <c r="CM503" s="220">
        <v>5040</v>
      </c>
      <c r="CN503" s="220">
        <v>5039</v>
      </c>
      <c r="CO503" s="220">
        <v>5039</v>
      </c>
      <c r="CP503" s="220">
        <v>5039</v>
      </c>
      <c r="CQ503" s="220">
        <v>5040</v>
      </c>
      <c r="CR503" s="220">
        <v>5039</v>
      </c>
      <c r="CS503" s="220">
        <v>5039</v>
      </c>
      <c r="CT503" s="220">
        <v>5039</v>
      </c>
      <c r="CU503" s="220">
        <v>5040</v>
      </c>
      <c r="CV503" s="220">
        <v>5039</v>
      </c>
      <c r="CW503" s="220">
        <v>5039</v>
      </c>
      <c r="CX503" s="220">
        <v>5039</v>
      </c>
      <c r="CY503" s="220">
        <v>5039</v>
      </c>
      <c r="CZ503" s="220">
        <v>5039</v>
      </c>
      <c r="DA503" s="220">
        <v>5039</v>
      </c>
      <c r="DB503" s="220">
        <v>5039</v>
      </c>
      <c r="DC503" s="220">
        <v>5039</v>
      </c>
      <c r="DD503" s="220">
        <v>5039</v>
      </c>
      <c r="DE503" s="220">
        <v>5039</v>
      </c>
      <c r="DF503" s="220">
        <v>5039</v>
      </c>
      <c r="DG503" s="220">
        <v>5039</v>
      </c>
      <c r="DH503" s="220">
        <v>5039</v>
      </c>
      <c r="DI503" s="220">
        <v>5039</v>
      </c>
      <c r="DJ503" s="220">
        <v>5039</v>
      </c>
      <c r="DK503" s="220">
        <v>5040</v>
      </c>
      <c r="DL503" s="220">
        <v>5039</v>
      </c>
      <c r="DM503" s="220">
        <v>5040</v>
      </c>
      <c r="DN503" s="220">
        <v>5040</v>
      </c>
      <c r="DO503" s="220">
        <v>5040</v>
      </c>
      <c r="DP503" s="220">
        <v>5040</v>
      </c>
      <c r="DQ503" s="220">
        <v>5040</v>
      </c>
      <c r="DR503" s="220">
        <v>5040</v>
      </c>
      <c r="DS503" s="220">
        <v>5040</v>
      </c>
      <c r="DT503" s="220">
        <v>5030</v>
      </c>
      <c r="DU503" s="220">
        <v>5030</v>
      </c>
      <c r="DV503" s="220">
        <v>5030</v>
      </c>
      <c r="DW503" s="220">
        <v>5040</v>
      </c>
      <c r="DX503" s="220">
        <v>5040</v>
      </c>
      <c r="DY503" s="220">
        <v>5033</v>
      </c>
      <c r="DZ503" s="220">
        <v>5033</v>
      </c>
      <c r="EA503" s="220">
        <v>5027</v>
      </c>
      <c r="EB503" s="220">
        <v>5027</v>
      </c>
      <c r="EC503" s="220">
        <v>5027</v>
      </c>
      <c r="ED503" s="220">
        <v>5027</v>
      </c>
      <c r="EE503" s="220">
        <v>5027</v>
      </c>
      <c r="EF503" s="220">
        <v>5027</v>
      </c>
      <c r="EG503" s="220">
        <v>5027</v>
      </c>
      <c r="EH503" s="220">
        <v>5027</v>
      </c>
      <c r="EI503" s="220">
        <v>5027</v>
      </c>
      <c r="EJ503" s="220">
        <v>5027</v>
      </c>
      <c r="EK503" s="220">
        <v>5027</v>
      </c>
      <c r="EL503" s="220">
        <v>5027</v>
      </c>
      <c r="EM503" s="220">
        <v>5027</v>
      </c>
      <c r="EN503" s="242">
        <v>5027</v>
      </c>
      <c r="EO503" s="232">
        <v>5027</v>
      </c>
      <c r="EP503" s="228">
        <v>5027</v>
      </c>
      <c r="EQ503" s="166">
        <v>5027</v>
      </c>
      <c r="ER503" s="166">
        <v>5027</v>
      </c>
      <c r="ES503" s="166">
        <v>5027</v>
      </c>
      <c r="ET503" s="166">
        <v>5027</v>
      </c>
      <c r="EU503" s="166">
        <v>5027</v>
      </c>
      <c r="EV503" s="166">
        <v>5027</v>
      </c>
      <c r="EW503" s="166">
        <v>5027</v>
      </c>
      <c r="EX503" s="166">
        <v>5027</v>
      </c>
      <c r="EY503" s="166">
        <v>5027</v>
      </c>
      <c r="EZ503" s="166">
        <v>5027</v>
      </c>
      <c r="FA503" s="166">
        <v>5027</v>
      </c>
      <c r="FB503" s="166">
        <v>5027</v>
      </c>
      <c r="FC503" s="154">
        <v>5027</v>
      </c>
      <c r="FD503" s="166">
        <v>5027</v>
      </c>
      <c r="FE503" s="166">
        <v>5027</v>
      </c>
      <c r="FF503" s="166">
        <v>5027</v>
      </c>
      <c r="FG503" s="166">
        <v>5027</v>
      </c>
      <c r="FH503" s="166">
        <v>5027</v>
      </c>
      <c r="FI503" s="154">
        <v>5027</v>
      </c>
      <c r="FJ503" s="166">
        <v>5027</v>
      </c>
      <c r="FK503" s="154">
        <v>5027</v>
      </c>
      <c r="FL503" s="154">
        <v>5027</v>
      </c>
      <c r="FM503" s="154">
        <v>5027</v>
      </c>
      <c r="FN503" s="154">
        <v>5027</v>
      </c>
      <c r="FO503" s="154">
        <v>5027</v>
      </c>
      <c r="FP503" s="154">
        <v>5027</v>
      </c>
      <c r="FQ503" s="154">
        <v>5027</v>
      </c>
      <c r="FR503" s="166">
        <v>5027</v>
      </c>
      <c r="FS503" s="166">
        <v>5027</v>
      </c>
      <c r="FT503" s="166">
        <v>5027</v>
      </c>
      <c r="FU503" s="166">
        <v>5027</v>
      </c>
      <c r="FV503" s="166">
        <v>5027</v>
      </c>
      <c r="FW503" s="166">
        <v>5027</v>
      </c>
      <c r="FX503" s="166">
        <v>5027</v>
      </c>
      <c r="FY503" s="154">
        <v>5027</v>
      </c>
      <c r="FZ503" s="154">
        <v>5027</v>
      </c>
      <c r="GA503" s="154">
        <v>5027</v>
      </c>
      <c r="GB503" s="154">
        <v>5027</v>
      </c>
      <c r="GC503" s="154">
        <v>5027</v>
      </c>
      <c r="GD503" s="154">
        <v>5027</v>
      </c>
      <c r="GE503" s="154">
        <v>5027</v>
      </c>
      <c r="GF503" s="154">
        <v>5027</v>
      </c>
      <c r="GG503" s="154">
        <v>5027</v>
      </c>
      <c r="GH503" s="154">
        <v>5027</v>
      </c>
      <c r="GI503" s="154">
        <v>5027</v>
      </c>
      <c r="GJ503" s="154">
        <v>5027</v>
      </c>
      <c r="GK503" s="166">
        <v>5027</v>
      </c>
      <c r="GL503" s="166">
        <v>5027</v>
      </c>
      <c r="GM503" s="166">
        <v>5027</v>
      </c>
      <c r="GN503" s="166">
        <v>5027</v>
      </c>
      <c r="GO503" s="166">
        <v>5027</v>
      </c>
      <c r="GP503" s="166">
        <v>5027</v>
      </c>
      <c r="GQ503" s="166">
        <v>5027</v>
      </c>
      <c r="GR503" s="166">
        <v>5027</v>
      </c>
      <c r="GS503" s="166">
        <v>5027</v>
      </c>
      <c r="GT503" s="166">
        <v>5027</v>
      </c>
      <c r="GU503" s="166">
        <v>5027</v>
      </c>
      <c r="GV503" s="166">
        <v>5027</v>
      </c>
      <c r="GW503" s="166">
        <v>5027</v>
      </c>
      <c r="GX503" s="154">
        <v>5027</v>
      </c>
      <c r="GY503" s="166">
        <v>5027</v>
      </c>
      <c r="GZ503" s="166">
        <v>5027</v>
      </c>
      <c r="HA503" s="166">
        <v>5027</v>
      </c>
      <c r="HB503" s="166">
        <v>5027</v>
      </c>
      <c r="HC503" s="166">
        <v>5027</v>
      </c>
      <c r="HD503" s="166">
        <v>5027</v>
      </c>
      <c r="HE503" s="166">
        <v>5027</v>
      </c>
      <c r="HF503" s="166">
        <v>5027</v>
      </c>
      <c r="HG503" s="154">
        <v>5027</v>
      </c>
      <c r="HH503" s="154">
        <v>5027</v>
      </c>
      <c r="HI503" s="166">
        <v>5027</v>
      </c>
      <c r="HJ503" s="154">
        <v>5028</v>
      </c>
      <c r="HK503" s="154">
        <v>5027</v>
      </c>
      <c r="HL503" s="166">
        <v>5027</v>
      </c>
      <c r="HM503" s="154">
        <v>5027</v>
      </c>
      <c r="HN503" s="154">
        <v>5026</v>
      </c>
      <c r="HO503" s="166">
        <v>5026</v>
      </c>
      <c r="HP503" s="154">
        <v>5026</v>
      </c>
      <c r="HQ503" s="154">
        <v>5026</v>
      </c>
      <c r="HR503" s="166">
        <v>5026</v>
      </c>
      <c r="HS503" s="154">
        <v>5026</v>
      </c>
      <c r="HT503" s="148">
        <v>5026</v>
      </c>
      <c r="HU503" s="148">
        <v>5025</v>
      </c>
      <c r="HV503" s="148">
        <v>5025</v>
      </c>
      <c r="HW503" s="166">
        <v>5025</v>
      </c>
    </row>
    <row r="504" spans="1:231">
      <c r="A504" s="145">
        <f t="shared" si="57"/>
        <v>44176</v>
      </c>
      <c r="B504" s="220">
        <f>'Age&amp;Sex by occurrence date'!$ECT22</f>
        <v>5777</v>
      </c>
      <c r="C504" s="220">
        <v>4973</v>
      </c>
      <c r="D504" s="220">
        <v>4973</v>
      </c>
      <c r="E504" s="220">
        <v>4973</v>
      </c>
      <c r="F504" s="220">
        <v>4973</v>
      </c>
      <c r="G504" s="220">
        <v>4973</v>
      </c>
      <c r="H504" s="220">
        <v>4973</v>
      </c>
      <c r="I504" s="220">
        <v>4973</v>
      </c>
      <c r="J504" s="220">
        <v>4973</v>
      </c>
      <c r="K504" s="220">
        <v>4973</v>
      </c>
      <c r="L504" s="220">
        <v>4973</v>
      </c>
      <c r="M504" s="220">
        <v>4973</v>
      </c>
      <c r="N504" s="220">
        <v>4973</v>
      </c>
      <c r="O504" s="220">
        <v>4973</v>
      </c>
      <c r="P504" s="220">
        <v>4973</v>
      </c>
      <c r="Q504" s="220">
        <v>4973</v>
      </c>
      <c r="R504" s="220">
        <v>4973</v>
      </c>
      <c r="S504" s="220">
        <v>4973</v>
      </c>
      <c r="T504" s="220">
        <v>4973</v>
      </c>
      <c r="U504" s="220">
        <v>4973</v>
      </c>
      <c r="V504" s="220">
        <v>4972</v>
      </c>
      <c r="W504" s="220">
        <v>4972</v>
      </c>
      <c r="X504" s="220">
        <v>4972</v>
      </c>
      <c r="Y504" s="220">
        <v>4972</v>
      </c>
      <c r="Z504" s="220">
        <v>4972</v>
      </c>
      <c r="AA504" s="220">
        <v>4972</v>
      </c>
      <c r="AB504" s="220">
        <v>4963</v>
      </c>
      <c r="AC504" s="220">
        <v>4963</v>
      </c>
      <c r="AD504" s="220">
        <v>4964</v>
      </c>
      <c r="AE504" s="220">
        <v>4963</v>
      </c>
      <c r="AF504" s="220">
        <v>4962</v>
      </c>
      <c r="AG504" s="220">
        <v>4962</v>
      </c>
      <c r="AH504" s="220">
        <v>4962</v>
      </c>
      <c r="AI504" s="220">
        <v>4962</v>
      </c>
      <c r="AJ504" s="220">
        <v>4962</v>
      </c>
      <c r="AK504" s="220">
        <v>4962</v>
      </c>
      <c r="AL504" s="220">
        <v>4962</v>
      </c>
      <c r="AM504" s="220">
        <v>4963</v>
      </c>
      <c r="AN504" s="220">
        <v>4962</v>
      </c>
      <c r="AO504" s="220">
        <v>4963</v>
      </c>
      <c r="AP504" s="220">
        <v>4962</v>
      </c>
      <c r="AQ504" s="220">
        <v>4962</v>
      </c>
      <c r="AR504" s="220">
        <v>4962</v>
      </c>
      <c r="AS504" s="220">
        <v>4962</v>
      </c>
      <c r="AT504" s="220">
        <v>4962</v>
      </c>
      <c r="AU504" s="220">
        <v>4962</v>
      </c>
      <c r="AV504" s="220">
        <v>4962</v>
      </c>
      <c r="AW504" s="220">
        <v>4962</v>
      </c>
      <c r="AX504" s="220">
        <v>4962</v>
      </c>
      <c r="AY504" s="220">
        <v>4963</v>
      </c>
      <c r="AZ504" s="220">
        <v>4962</v>
      </c>
      <c r="BA504" s="220">
        <v>4962</v>
      </c>
      <c r="BB504" s="220">
        <v>4962</v>
      </c>
      <c r="BC504" s="220">
        <v>4962</v>
      </c>
      <c r="BD504" s="220">
        <v>4962</v>
      </c>
      <c r="BE504" s="220">
        <v>4963</v>
      </c>
      <c r="BF504" s="220">
        <v>4962</v>
      </c>
      <c r="BG504" s="220">
        <v>4962</v>
      </c>
      <c r="BH504" s="220">
        <v>4962</v>
      </c>
      <c r="BI504" s="220">
        <v>4962</v>
      </c>
      <c r="BJ504" s="220">
        <v>4962</v>
      </c>
      <c r="BK504" s="220">
        <v>4963</v>
      </c>
      <c r="BL504" s="220">
        <v>4962</v>
      </c>
      <c r="BM504" s="220">
        <v>4962</v>
      </c>
      <c r="BN504" s="220">
        <v>4962</v>
      </c>
      <c r="BO504" s="220">
        <v>4962</v>
      </c>
      <c r="BP504" s="220">
        <v>4962</v>
      </c>
      <c r="BQ504" s="220">
        <v>4962</v>
      </c>
      <c r="BR504" s="220">
        <v>4963</v>
      </c>
      <c r="BS504" s="220">
        <v>4962</v>
      </c>
      <c r="BT504" s="220">
        <v>4962</v>
      </c>
      <c r="BU504" s="220">
        <v>4962</v>
      </c>
      <c r="BV504" s="220">
        <v>4962</v>
      </c>
      <c r="BW504" s="220">
        <v>4962</v>
      </c>
      <c r="BX504" s="220">
        <v>4962</v>
      </c>
      <c r="BY504" s="220">
        <v>4962</v>
      </c>
      <c r="BZ504" s="220">
        <v>4962</v>
      </c>
      <c r="CA504" s="220">
        <v>4962</v>
      </c>
      <c r="CB504" s="220">
        <v>4962</v>
      </c>
      <c r="CC504" s="220">
        <v>4962</v>
      </c>
      <c r="CD504" s="220">
        <v>4962</v>
      </c>
      <c r="CE504" s="220">
        <v>4962</v>
      </c>
      <c r="CF504" s="220">
        <v>4963</v>
      </c>
      <c r="CG504" s="220">
        <v>4962</v>
      </c>
      <c r="CH504" s="220">
        <v>4962</v>
      </c>
      <c r="CI504" s="220">
        <v>4962</v>
      </c>
      <c r="CJ504" s="220">
        <v>4962</v>
      </c>
      <c r="CK504" s="220">
        <v>4962</v>
      </c>
      <c r="CL504" s="220">
        <v>4962</v>
      </c>
      <c r="CM504" s="220">
        <v>4963</v>
      </c>
      <c r="CN504" s="220">
        <v>4962</v>
      </c>
      <c r="CO504" s="220">
        <v>4962</v>
      </c>
      <c r="CP504" s="220">
        <v>4962</v>
      </c>
      <c r="CQ504" s="220">
        <v>4963</v>
      </c>
      <c r="CR504" s="220">
        <v>4962</v>
      </c>
      <c r="CS504" s="220">
        <v>4962</v>
      </c>
      <c r="CT504" s="220">
        <v>4962</v>
      </c>
      <c r="CU504" s="220">
        <v>4963</v>
      </c>
      <c r="CV504" s="220">
        <v>4962</v>
      </c>
      <c r="CW504" s="220">
        <v>4962</v>
      </c>
      <c r="CX504" s="220">
        <v>4962</v>
      </c>
      <c r="CY504" s="220">
        <v>4962</v>
      </c>
      <c r="CZ504" s="220">
        <v>4962</v>
      </c>
      <c r="DA504" s="220">
        <v>4962</v>
      </c>
      <c r="DB504" s="220">
        <v>4962</v>
      </c>
      <c r="DC504" s="220">
        <v>4962</v>
      </c>
      <c r="DD504" s="220">
        <v>4962</v>
      </c>
      <c r="DE504" s="220">
        <v>4962</v>
      </c>
      <c r="DF504" s="220">
        <v>4962</v>
      </c>
      <c r="DG504" s="220">
        <v>4962</v>
      </c>
      <c r="DH504" s="220">
        <v>4962</v>
      </c>
      <c r="DI504" s="220">
        <v>4962</v>
      </c>
      <c r="DJ504" s="220">
        <v>4962</v>
      </c>
      <c r="DK504" s="220">
        <v>4963</v>
      </c>
      <c r="DL504" s="220">
        <v>4962</v>
      </c>
      <c r="DM504" s="220">
        <v>4963</v>
      </c>
      <c r="DN504" s="220">
        <v>4963</v>
      </c>
      <c r="DO504" s="220">
        <v>4963</v>
      </c>
      <c r="DP504" s="220">
        <v>4963</v>
      </c>
      <c r="DQ504" s="220">
        <v>4963</v>
      </c>
      <c r="DR504" s="220">
        <v>4963</v>
      </c>
      <c r="DS504" s="220">
        <v>4963</v>
      </c>
      <c r="DT504" s="220">
        <v>4953</v>
      </c>
      <c r="DU504" s="220">
        <v>4953</v>
      </c>
      <c r="DV504" s="220">
        <v>4953</v>
      </c>
      <c r="DW504" s="220">
        <v>4963</v>
      </c>
      <c r="DX504" s="220">
        <v>4963</v>
      </c>
      <c r="DY504" s="220">
        <v>4957</v>
      </c>
      <c r="DZ504" s="220">
        <v>4957</v>
      </c>
      <c r="EA504" s="220">
        <v>4951</v>
      </c>
      <c r="EB504" s="220">
        <v>4951</v>
      </c>
      <c r="EC504" s="220">
        <v>4951</v>
      </c>
      <c r="ED504" s="220">
        <v>4951</v>
      </c>
      <c r="EE504" s="220">
        <v>4951</v>
      </c>
      <c r="EF504" s="220">
        <v>4951</v>
      </c>
      <c r="EG504" s="220">
        <v>4951</v>
      </c>
      <c r="EH504" s="220">
        <v>4951</v>
      </c>
      <c r="EI504" s="220">
        <v>4951</v>
      </c>
      <c r="EJ504" s="220">
        <v>4951</v>
      </c>
      <c r="EK504" s="220">
        <v>4951</v>
      </c>
      <c r="EL504" s="220">
        <v>4951</v>
      </c>
      <c r="EM504" s="220">
        <v>4951</v>
      </c>
      <c r="EN504" s="242">
        <v>4951</v>
      </c>
      <c r="EO504" s="232">
        <v>4951</v>
      </c>
      <c r="EP504" s="227">
        <v>4951</v>
      </c>
      <c r="EQ504" s="154">
        <v>4951</v>
      </c>
      <c r="ER504" s="154">
        <v>4951</v>
      </c>
      <c r="ES504" s="154">
        <v>4951</v>
      </c>
      <c r="ET504" s="154">
        <v>4951</v>
      </c>
      <c r="EU504" s="154">
        <v>4951</v>
      </c>
      <c r="EV504" s="154">
        <v>4951</v>
      </c>
      <c r="EW504" s="154">
        <v>4951</v>
      </c>
      <c r="EX504" s="154">
        <v>4951</v>
      </c>
      <c r="EY504" s="154">
        <v>4951</v>
      </c>
      <c r="EZ504" s="154">
        <v>4951</v>
      </c>
      <c r="FA504" s="154">
        <v>4951</v>
      </c>
      <c r="FB504" s="166">
        <v>4951</v>
      </c>
      <c r="FC504" s="154">
        <v>4951</v>
      </c>
      <c r="FD504" s="154">
        <v>4951</v>
      </c>
      <c r="FE504" s="166">
        <v>4951</v>
      </c>
      <c r="FF504" s="154">
        <v>4951</v>
      </c>
      <c r="FG504" s="154">
        <v>4951</v>
      </c>
      <c r="FH504" s="154">
        <v>4951</v>
      </c>
      <c r="FI504" s="166">
        <v>4951</v>
      </c>
      <c r="FJ504" s="154">
        <v>4951</v>
      </c>
      <c r="FK504" s="166">
        <v>4951</v>
      </c>
      <c r="FL504" s="166">
        <v>4951</v>
      </c>
      <c r="FM504" s="166">
        <v>4951</v>
      </c>
      <c r="FN504" s="166">
        <v>4951</v>
      </c>
      <c r="FO504" s="166">
        <v>4951</v>
      </c>
      <c r="FP504" s="166">
        <v>4951</v>
      </c>
      <c r="FQ504" s="166">
        <v>4951</v>
      </c>
      <c r="FR504" s="166">
        <v>4951</v>
      </c>
      <c r="FS504" s="166">
        <v>4951</v>
      </c>
      <c r="FT504" s="166">
        <v>4951</v>
      </c>
      <c r="FU504" s="166">
        <v>4951</v>
      </c>
      <c r="FV504" s="166">
        <v>4951</v>
      </c>
      <c r="FW504" s="166">
        <v>4951</v>
      </c>
      <c r="FX504" s="166">
        <v>4951</v>
      </c>
      <c r="FY504" s="154">
        <v>4951</v>
      </c>
      <c r="FZ504" s="154">
        <v>4951</v>
      </c>
      <c r="GA504" s="154">
        <v>4951</v>
      </c>
      <c r="GB504" s="154">
        <v>4951</v>
      </c>
      <c r="GC504" s="154">
        <v>4951</v>
      </c>
      <c r="GD504" s="154">
        <v>4951</v>
      </c>
      <c r="GE504" s="154">
        <v>4951</v>
      </c>
      <c r="GF504" s="154">
        <v>4951</v>
      </c>
      <c r="GG504" s="154">
        <v>4951</v>
      </c>
      <c r="GH504" s="154">
        <v>4951</v>
      </c>
      <c r="GI504" s="154">
        <v>4951</v>
      </c>
      <c r="GJ504" s="154">
        <v>4951</v>
      </c>
      <c r="GK504" s="154">
        <v>4951</v>
      </c>
      <c r="GL504" s="154">
        <v>4951</v>
      </c>
      <c r="GM504" s="154">
        <v>4951</v>
      </c>
      <c r="GN504" s="154">
        <v>4951</v>
      </c>
      <c r="GO504" s="154">
        <v>4951</v>
      </c>
      <c r="GP504" s="154">
        <v>4951</v>
      </c>
      <c r="GQ504" s="154">
        <v>4951</v>
      </c>
      <c r="GR504" s="154">
        <v>4951</v>
      </c>
      <c r="GS504" s="154">
        <v>4951</v>
      </c>
      <c r="GT504" s="154">
        <v>4951</v>
      </c>
      <c r="GU504" s="154">
        <v>4951</v>
      </c>
      <c r="GV504" s="154">
        <v>4951</v>
      </c>
      <c r="GW504" s="154">
        <v>4951</v>
      </c>
      <c r="GX504" s="154">
        <v>4951</v>
      </c>
      <c r="GY504" s="166">
        <v>4951</v>
      </c>
      <c r="GZ504" s="166">
        <v>4951</v>
      </c>
      <c r="HA504" s="166">
        <v>4951</v>
      </c>
      <c r="HB504" s="166">
        <v>4951</v>
      </c>
      <c r="HC504" s="166">
        <v>4951</v>
      </c>
      <c r="HD504" s="166">
        <v>4951</v>
      </c>
      <c r="HE504" s="166">
        <v>4951</v>
      </c>
      <c r="HF504" s="154">
        <v>4951</v>
      </c>
      <c r="HG504" s="154">
        <v>4951</v>
      </c>
      <c r="HH504" s="154">
        <v>4951</v>
      </c>
      <c r="HI504" s="154">
        <v>4951</v>
      </c>
      <c r="HJ504" s="154">
        <v>4952</v>
      </c>
      <c r="HK504" s="154">
        <v>4951</v>
      </c>
      <c r="HL504" s="154">
        <v>4951</v>
      </c>
      <c r="HM504" s="154">
        <v>4951</v>
      </c>
      <c r="HN504" s="154">
        <v>4950</v>
      </c>
      <c r="HO504" s="166">
        <v>4950</v>
      </c>
      <c r="HP504" s="154">
        <v>4950</v>
      </c>
      <c r="HQ504" s="154">
        <v>4950</v>
      </c>
      <c r="HR504" s="166">
        <v>4950</v>
      </c>
      <c r="HS504" s="154">
        <v>4950</v>
      </c>
      <c r="HT504" s="148">
        <v>4950</v>
      </c>
      <c r="HU504" s="148">
        <v>4949</v>
      </c>
      <c r="HV504" s="148">
        <v>4949</v>
      </c>
      <c r="HW504" s="166">
        <v>4949</v>
      </c>
    </row>
    <row r="505" spans="1:231">
      <c r="A505" s="145">
        <f t="shared" si="57"/>
        <v>44175</v>
      </c>
      <c r="B505" s="220">
        <f>'Age&amp;Sex by occurrence date'!$EDA22</f>
        <v>5638</v>
      </c>
      <c r="C505" s="220">
        <v>4856</v>
      </c>
      <c r="D505" s="220">
        <v>4856</v>
      </c>
      <c r="E505" s="220">
        <v>4856</v>
      </c>
      <c r="F505" s="220">
        <v>4856</v>
      </c>
      <c r="G505" s="220">
        <v>4856</v>
      </c>
      <c r="H505" s="220">
        <v>4856</v>
      </c>
      <c r="I505" s="220">
        <v>4856</v>
      </c>
      <c r="J505" s="220">
        <v>4856</v>
      </c>
      <c r="K505" s="220">
        <v>4856</v>
      </c>
      <c r="L505" s="220">
        <v>4856</v>
      </c>
      <c r="M505" s="220">
        <v>4856</v>
      </c>
      <c r="N505" s="220">
        <v>4856</v>
      </c>
      <c r="O505" s="220">
        <v>4856</v>
      </c>
      <c r="P505" s="220">
        <v>4856</v>
      </c>
      <c r="Q505" s="220">
        <v>4856</v>
      </c>
      <c r="R505" s="220">
        <v>4856</v>
      </c>
      <c r="S505" s="220">
        <v>4856</v>
      </c>
      <c r="T505" s="220">
        <v>4856</v>
      </c>
      <c r="U505" s="220">
        <v>4856</v>
      </c>
      <c r="V505" s="220">
        <v>4855</v>
      </c>
      <c r="W505" s="220">
        <v>4855</v>
      </c>
      <c r="X505" s="220">
        <v>4855</v>
      </c>
      <c r="Y505" s="220">
        <v>4855</v>
      </c>
      <c r="Z505" s="220">
        <v>4855</v>
      </c>
      <c r="AA505" s="220">
        <v>4855</v>
      </c>
      <c r="AB505" s="220">
        <v>4846</v>
      </c>
      <c r="AC505" s="220">
        <v>4846</v>
      </c>
      <c r="AD505" s="220">
        <v>4847</v>
      </c>
      <c r="AE505" s="220">
        <v>4846</v>
      </c>
      <c r="AF505" s="220">
        <v>4845</v>
      </c>
      <c r="AG505" s="220">
        <v>4845</v>
      </c>
      <c r="AH505" s="220">
        <v>4845</v>
      </c>
      <c r="AI505" s="220">
        <v>4845</v>
      </c>
      <c r="AJ505" s="220">
        <v>4845</v>
      </c>
      <c r="AK505" s="220">
        <v>4845</v>
      </c>
      <c r="AL505" s="220">
        <v>4845</v>
      </c>
      <c r="AM505" s="220">
        <v>4846</v>
      </c>
      <c r="AN505" s="220">
        <v>4845</v>
      </c>
      <c r="AO505" s="220">
        <v>4846</v>
      </c>
      <c r="AP505" s="220">
        <v>4845</v>
      </c>
      <c r="AQ505" s="220">
        <v>4845</v>
      </c>
      <c r="AR505" s="220">
        <v>4845</v>
      </c>
      <c r="AS505" s="220">
        <v>4845</v>
      </c>
      <c r="AT505" s="220">
        <v>4845</v>
      </c>
      <c r="AU505" s="220">
        <v>4845</v>
      </c>
      <c r="AV505" s="220">
        <v>4845</v>
      </c>
      <c r="AW505" s="220">
        <v>4845</v>
      </c>
      <c r="AX505" s="220">
        <v>4845</v>
      </c>
      <c r="AY505" s="220">
        <v>4846</v>
      </c>
      <c r="AZ505" s="220">
        <v>4845</v>
      </c>
      <c r="BA505" s="220">
        <v>4845</v>
      </c>
      <c r="BB505" s="220">
        <v>4845</v>
      </c>
      <c r="BC505" s="220">
        <v>4845</v>
      </c>
      <c r="BD505" s="220">
        <v>4845</v>
      </c>
      <c r="BE505" s="220">
        <v>4846</v>
      </c>
      <c r="BF505" s="220">
        <v>4845</v>
      </c>
      <c r="BG505" s="220">
        <v>4845</v>
      </c>
      <c r="BH505" s="220">
        <v>4845</v>
      </c>
      <c r="BI505" s="220">
        <v>4845</v>
      </c>
      <c r="BJ505" s="220">
        <v>4845</v>
      </c>
      <c r="BK505" s="220">
        <v>4846</v>
      </c>
      <c r="BL505" s="220">
        <v>4845</v>
      </c>
      <c r="BM505" s="220">
        <v>4845</v>
      </c>
      <c r="BN505" s="220">
        <v>4845</v>
      </c>
      <c r="BO505" s="220">
        <v>4845</v>
      </c>
      <c r="BP505" s="220">
        <v>4845</v>
      </c>
      <c r="BQ505" s="220">
        <v>4845</v>
      </c>
      <c r="BR505" s="220">
        <v>4846</v>
      </c>
      <c r="BS505" s="220">
        <v>4845</v>
      </c>
      <c r="BT505" s="220">
        <v>4845</v>
      </c>
      <c r="BU505" s="220">
        <v>4845</v>
      </c>
      <c r="BV505" s="220">
        <v>4845</v>
      </c>
      <c r="BW505" s="220">
        <v>4845</v>
      </c>
      <c r="BX505" s="220">
        <v>4845</v>
      </c>
      <c r="BY505" s="220">
        <v>4845</v>
      </c>
      <c r="BZ505" s="220">
        <v>4845</v>
      </c>
      <c r="CA505" s="220">
        <v>4845</v>
      </c>
      <c r="CB505" s="220">
        <v>4845</v>
      </c>
      <c r="CC505" s="220">
        <v>4845</v>
      </c>
      <c r="CD505" s="220">
        <v>4845</v>
      </c>
      <c r="CE505" s="220">
        <v>4845</v>
      </c>
      <c r="CF505" s="220">
        <v>4846</v>
      </c>
      <c r="CG505" s="220">
        <v>4845</v>
      </c>
      <c r="CH505" s="220">
        <v>4845</v>
      </c>
      <c r="CI505" s="220">
        <v>4845</v>
      </c>
      <c r="CJ505" s="220">
        <v>4845</v>
      </c>
      <c r="CK505" s="220">
        <v>4845</v>
      </c>
      <c r="CL505" s="220">
        <v>4845</v>
      </c>
      <c r="CM505" s="220">
        <v>4846</v>
      </c>
      <c r="CN505" s="220">
        <v>4845</v>
      </c>
      <c r="CO505" s="220">
        <v>4845</v>
      </c>
      <c r="CP505" s="220">
        <v>4845</v>
      </c>
      <c r="CQ505" s="220">
        <v>4846</v>
      </c>
      <c r="CR505" s="220">
        <v>4845</v>
      </c>
      <c r="CS505" s="220">
        <v>4845</v>
      </c>
      <c r="CT505" s="220">
        <v>4845</v>
      </c>
      <c r="CU505" s="220">
        <v>4846</v>
      </c>
      <c r="CV505" s="220">
        <v>4845</v>
      </c>
      <c r="CW505" s="220">
        <v>4845</v>
      </c>
      <c r="CX505" s="220">
        <v>4845</v>
      </c>
      <c r="CY505" s="220">
        <v>4845</v>
      </c>
      <c r="CZ505" s="220">
        <v>4845</v>
      </c>
      <c r="DA505" s="220">
        <v>4845</v>
      </c>
      <c r="DB505" s="220">
        <v>4845</v>
      </c>
      <c r="DC505" s="220">
        <v>4845</v>
      </c>
      <c r="DD505" s="220">
        <v>4845</v>
      </c>
      <c r="DE505" s="220">
        <v>4845</v>
      </c>
      <c r="DF505" s="220">
        <v>4845</v>
      </c>
      <c r="DG505" s="220">
        <v>4845</v>
      </c>
      <c r="DH505" s="220">
        <v>4845</v>
      </c>
      <c r="DI505" s="220">
        <v>4845</v>
      </c>
      <c r="DJ505" s="220">
        <v>4845</v>
      </c>
      <c r="DK505" s="220">
        <v>4846</v>
      </c>
      <c r="DL505" s="220">
        <v>4845</v>
      </c>
      <c r="DM505" s="220">
        <v>4846</v>
      </c>
      <c r="DN505" s="220">
        <v>4846</v>
      </c>
      <c r="DO505" s="220">
        <v>4846</v>
      </c>
      <c r="DP505" s="220">
        <v>4846</v>
      </c>
      <c r="DQ505" s="220">
        <v>4846</v>
      </c>
      <c r="DR505" s="220">
        <v>4846</v>
      </c>
      <c r="DS505" s="220">
        <v>4846</v>
      </c>
      <c r="DT505" s="220">
        <v>4837</v>
      </c>
      <c r="DU505" s="220">
        <v>4837</v>
      </c>
      <c r="DV505" s="220">
        <v>4837</v>
      </c>
      <c r="DW505" s="220">
        <v>4847</v>
      </c>
      <c r="DX505" s="220">
        <v>4847</v>
      </c>
      <c r="DY505" s="220">
        <v>4841</v>
      </c>
      <c r="DZ505" s="220">
        <v>4841</v>
      </c>
      <c r="EA505" s="220">
        <v>4835</v>
      </c>
      <c r="EB505" s="220">
        <v>4835</v>
      </c>
      <c r="EC505" s="220">
        <v>4835</v>
      </c>
      <c r="ED505" s="220">
        <v>4835</v>
      </c>
      <c r="EE505" s="220">
        <v>4835</v>
      </c>
      <c r="EF505" s="220">
        <v>4835</v>
      </c>
      <c r="EG505" s="220">
        <v>4835</v>
      </c>
      <c r="EH505" s="220">
        <v>4835</v>
      </c>
      <c r="EI505" s="220">
        <v>4835</v>
      </c>
      <c r="EJ505" s="220">
        <v>4835</v>
      </c>
      <c r="EK505" s="220">
        <v>4835</v>
      </c>
      <c r="EL505" s="220">
        <v>4835</v>
      </c>
      <c r="EM505" s="220">
        <v>4835</v>
      </c>
      <c r="EN505" s="242">
        <v>4835</v>
      </c>
      <c r="EO505" s="232">
        <v>4835</v>
      </c>
      <c r="EP505" s="227">
        <v>4835</v>
      </c>
      <c r="EQ505" s="154">
        <v>4835</v>
      </c>
      <c r="ER505" s="154">
        <v>4835</v>
      </c>
      <c r="ES505" s="154">
        <v>4835</v>
      </c>
      <c r="ET505" s="154">
        <v>4835</v>
      </c>
      <c r="EU505" s="154">
        <v>4835</v>
      </c>
      <c r="EV505" s="154">
        <v>4835</v>
      </c>
      <c r="EW505" s="166">
        <v>4835</v>
      </c>
      <c r="EX505" s="166">
        <v>4835</v>
      </c>
      <c r="EY505" s="166">
        <v>4835</v>
      </c>
      <c r="EZ505" s="166">
        <v>4835</v>
      </c>
      <c r="FA505" s="166">
        <v>4835</v>
      </c>
      <c r="FB505" s="154">
        <v>4835</v>
      </c>
      <c r="FC505" s="166">
        <v>4835</v>
      </c>
      <c r="FD505" s="166">
        <v>4835</v>
      </c>
      <c r="FE505" s="154">
        <v>4835</v>
      </c>
      <c r="FF505" s="166">
        <v>4835</v>
      </c>
      <c r="FG505" s="154">
        <v>4835</v>
      </c>
      <c r="FH505" s="166">
        <v>4835</v>
      </c>
      <c r="FI505" s="166">
        <v>4835</v>
      </c>
      <c r="FJ505" s="166">
        <v>4835</v>
      </c>
      <c r="FK505" s="166">
        <v>4835</v>
      </c>
      <c r="FL505" s="166">
        <v>4835</v>
      </c>
      <c r="FM505" s="166">
        <v>4835</v>
      </c>
      <c r="FN505" s="166">
        <v>4835</v>
      </c>
      <c r="FO505" s="166">
        <v>4835</v>
      </c>
      <c r="FP505" s="166">
        <v>4835</v>
      </c>
      <c r="FQ505" s="166">
        <v>4835</v>
      </c>
      <c r="FR505" s="154">
        <v>4835</v>
      </c>
      <c r="FS505" s="154">
        <v>4835</v>
      </c>
      <c r="FT505" s="154">
        <v>4835</v>
      </c>
      <c r="FU505" s="154">
        <v>4835</v>
      </c>
      <c r="FV505" s="154">
        <v>4835</v>
      </c>
      <c r="FW505" s="154">
        <v>4835</v>
      </c>
      <c r="FX505" s="154">
        <v>4835</v>
      </c>
      <c r="FY505" s="166">
        <v>4835</v>
      </c>
      <c r="FZ505" s="166">
        <v>4835</v>
      </c>
      <c r="GA505" s="166">
        <v>4835</v>
      </c>
      <c r="GB505" s="166">
        <v>4835</v>
      </c>
      <c r="GC505" s="166">
        <v>4835</v>
      </c>
      <c r="GD505" s="166">
        <v>4835</v>
      </c>
      <c r="GE505" s="166">
        <v>4835</v>
      </c>
      <c r="GF505" s="166">
        <v>4835</v>
      </c>
      <c r="GG505" s="166">
        <v>4835</v>
      </c>
      <c r="GH505" s="166">
        <v>4835</v>
      </c>
      <c r="GI505" s="166">
        <v>4835</v>
      </c>
      <c r="GJ505" s="166">
        <v>4835</v>
      </c>
      <c r="GK505" s="154">
        <v>4835</v>
      </c>
      <c r="GL505" s="154">
        <v>4835</v>
      </c>
      <c r="GM505" s="154">
        <v>4835</v>
      </c>
      <c r="GN505" s="154">
        <v>4835</v>
      </c>
      <c r="GO505" s="154">
        <v>4835</v>
      </c>
      <c r="GP505" s="154">
        <v>4835</v>
      </c>
      <c r="GQ505" s="154">
        <v>4835</v>
      </c>
      <c r="GR505" s="154">
        <v>4835</v>
      </c>
      <c r="GS505" s="154">
        <v>4835</v>
      </c>
      <c r="GT505" s="166">
        <v>4835</v>
      </c>
      <c r="GU505" s="166">
        <v>4835</v>
      </c>
      <c r="GV505" s="166">
        <v>4835</v>
      </c>
      <c r="GW505" s="166">
        <v>4835</v>
      </c>
      <c r="GX505" s="166">
        <v>4835</v>
      </c>
      <c r="GY505" s="154">
        <v>4835</v>
      </c>
      <c r="GZ505" s="154">
        <v>4835</v>
      </c>
      <c r="HA505" s="154">
        <v>4835</v>
      </c>
      <c r="HB505" s="154">
        <v>4835</v>
      </c>
      <c r="HC505" s="154">
        <v>4835</v>
      </c>
      <c r="HD505" s="154">
        <v>4835</v>
      </c>
      <c r="HE505" s="154">
        <v>4835</v>
      </c>
      <c r="HF505" s="154">
        <v>4835</v>
      </c>
      <c r="HG505" s="154">
        <v>4835</v>
      </c>
      <c r="HH505" s="154">
        <v>4835</v>
      </c>
      <c r="HI505" s="154">
        <v>4835</v>
      </c>
      <c r="HJ505" s="154">
        <v>4836</v>
      </c>
      <c r="HK505" s="154">
        <v>4835</v>
      </c>
      <c r="HL505" s="154">
        <v>4835</v>
      </c>
      <c r="HM505" s="154">
        <v>4835</v>
      </c>
      <c r="HN505" s="154">
        <v>4834</v>
      </c>
      <c r="HO505" s="166">
        <v>4834</v>
      </c>
      <c r="HP505" s="154">
        <v>4834</v>
      </c>
      <c r="HQ505" s="154">
        <v>4834</v>
      </c>
      <c r="HR505" s="166">
        <v>4834</v>
      </c>
      <c r="HS505" s="154">
        <v>4834</v>
      </c>
      <c r="HT505" s="148">
        <v>4834</v>
      </c>
      <c r="HU505" s="148">
        <v>4833</v>
      </c>
      <c r="HV505" s="148">
        <v>4833</v>
      </c>
      <c r="HW505" s="166">
        <v>4833</v>
      </c>
    </row>
    <row r="506" spans="1:231">
      <c r="A506" s="145">
        <f t="shared" si="57"/>
        <v>44174</v>
      </c>
      <c r="B506" s="220">
        <f>'Age&amp;Sex by occurrence date'!$EDH22</f>
        <v>5516</v>
      </c>
      <c r="C506" s="220">
        <v>4753</v>
      </c>
      <c r="D506" s="220">
        <v>4753</v>
      </c>
      <c r="E506" s="220">
        <v>4753</v>
      </c>
      <c r="F506" s="220">
        <v>4753</v>
      </c>
      <c r="G506" s="220">
        <v>4753</v>
      </c>
      <c r="H506" s="220">
        <v>4753</v>
      </c>
      <c r="I506" s="220">
        <v>4753</v>
      </c>
      <c r="J506" s="220">
        <v>4753</v>
      </c>
      <c r="K506" s="220">
        <v>4753</v>
      </c>
      <c r="L506" s="220">
        <v>4753</v>
      </c>
      <c r="M506" s="220">
        <v>4753</v>
      </c>
      <c r="N506" s="220">
        <v>4753</v>
      </c>
      <c r="O506" s="220">
        <v>4753</v>
      </c>
      <c r="P506" s="220">
        <v>4753</v>
      </c>
      <c r="Q506" s="220">
        <v>4753</v>
      </c>
      <c r="R506" s="220">
        <v>4753</v>
      </c>
      <c r="S506" s="220">
        <v>4753</v>
      </c>
      <c r="T506" s="220">
        <v>4753</v>
      </c>
      <c r="U506" s="220">
        <v>4753</v>
      </c>
      <c r="V506" s="220">
        <v>4752</v>
      </c>
      <c r="W506" s="220">
        <v>4752</v>
      </c>
      <c r="X506" s="220">
        <v>4752</v>
      </c>
      <c r="Y506" s="220">
        <v>4752</v>
      </c>
      <c r="Z506" s="220">
        <v>4752</v>
      </c>
      <c r="AA506" s="220">
        <v>4752</v>
      </c>
      <c r="AB506" s="220">
        <v>4743</v>
      </c>
      <c r="AC506" s="220">
        <v>4743</v>
      </c>
      <c r="AD506" s="220">
        <v>4744</v>
      </c>
      <c r="AE506" s="220">
        <v>4743</v>
      </c>
      <c r="AF506" s="220">
        <v>4742</v>
      </c>
      <c r="AG506" s="220">
        <v>4742</v>
      </c>
      <c r="AH506" s="220">
        <v>4742</v>
      </c>
      <c r="AI506" s="220">
        <v>4742</v>
      </c>
      <c r="AJ506" s="220">
        <v>4742</v>
      </c>
      <c r="AK506" s="220">
        <v>4742</v>
      </c>
      <c r="AL506" s="220">
        <v>4742</v>
      </c>
      <c r="AM506" s="220">
        <v>4743</v>
      </c>
      <c r="AN506" s="220">
        <v>4742</v>
      </c>
      <c r="AO506" s="220">
        <v>4743</v>
      </c>
      <c r="AP506" s="220">
        <v>4742</v>
      </c>
      <c r="AQ506" s="220">
        <v>4742</v>
      </c>
      <c r="AR506" s="220">
        <v>4742</v>
      </c>
      <c r="AS506" s="220">
        <v>4742</v>
      </c>
      <c r="AT506" s="220">
        <v>4742</v>
      </c>
      <c r="AU506" s="220">
        <v>4742</v>
      </c>
      <c r="AV506" s="220">
        <v>4742</v>
      </c>
      <c r="AW506" s="220">
        <v>4742</v>
      </c>
      <c r="AX506" s="220">
        <v>4742</v>
      </c>
      <c r="AY506" s="220">
        <v>4743</v>
      </c>
      <c r="AZ506" s="220">
        <v>4742</v>
      </c>
      <c r="BA506" s="220">
        <v>4742</v>
      </c>
      <c r="BB506" s="220">
        <v>4742</v>
      </c>
      <c r="BC506" s="220">
        <v>4742</v>
      </c>
      <c r="BD506" s="220">
        <v>4742</v>
      </c>
      <c r="BE506" s="220">
        <v>4743</v>
      </c>
      <c r="BF506" s="220">
        <v>4742</v>
      </c>
      <c r="BG506" s="220">
        <v>4742</v>
      </c>
      <c r="BH506" s="220">
        <v>4742</v>
      </c>
      <c r="BI506" s="220">
        <v>4742</v>
      </c>
      <c r="BJ506" s="220">
        <v>4742</v>
      </c>
      <c r="BK506" s="220">
        <v>4743</v>
      </c>
      <c r="BL506" s="220">
        <v>4742</v>
      </c>
      <c r="BM506" s="220">
        <v>4742</v>
      </c>
      <c r="BN506" s="220">
        <v>4742</v>
      </c>
      <c r="BO506" s="220">
        <v>4742</v>
      </c>
      <c r="BP506" s="220">
        <v>4742</v>
      </c>
      <c r="BQ506" s="220">
        <v>4742</v>
      </c>
      <c r="BR506" s="220">
        <v>4743</v>
      </c>
      <c r="BS506" s="220">
        <v>4742</v>
      </c>
      <c r="BT506" s="220">
        <v>4742</v>
      </c>
      <c r="BU506" s="220">
        <v>4742</v>
      </c>
      <c r="BV506" s="220">
        <v>4742</v>
      </c>
      <c r="BW506" s="220">
        <v>4742</v>
      </c>
      <c r="BX506" s="220">
        <v>4742</v>
      </c>
      <c r="BY506" s="220">
        <v>4742</v>
      </c>
      <c r="BZ506" s="220">
        <v>4742</v>
      </c>
      <c r="CA506" s="220">
        <v>4742</v>
      </c>
      <c r="CB506" s="220">
        <v>4742</v>
      </c>
      <c r="CC506" s="220">
        <v>4742</v>
      </c>
      <c r="CD506" s="220">
        <v>4742</v>
      </c>
      <c r="CE506" s="220">
        <v>4742</v>
      </c>
      <c r="CF506" s="220">
        <v>4743</v>
      </c>
      <c r="CG506" s="220">
        <v>4742</v>
      </c>
      <c r="CH506" s="220">
        <v>4742</v>
      </c>
      <c r="CI506" s="220">
        <v>4742</v>
      </c>
      <c r="CJ506" s="220">
        <v>4742</v>
      </c>
      <c r="CK506" s="220">
        <v>4742</v>
      </c>
      <c r="CL506" s="220">
        <v>4742</v>
      </c>
      <c r="CM506" s="220">
        <v>4743</v>
      </c>
      <c r="CN506" s="220">
        <v>4742</v>
      </c>
      <c r="CO506" s="220">
        <v>4742</v>
      </c>
      <c r="CP506" s="220">
        <v>4742</v>
      </c>
      <c r="CQ506" s="220">
        <v>4743</v>
      </c>
      <c r="CR506" s="220">
        <v>4742</v>
      </c>
      <c r="CS506" s="220">
        <v>4742</v>
      </c>
      <c r="CT506" s="220">
        <v>4742</v>
      </c>
      <c r="CU506" s="220">
        <v>4743</v>
      </c>
      <c r="CV506" s="220">
        <v>4742</v>
      </c>
      <c r="CW506" s="220">
        <v>4742</v>
      </c>
      <c r="CX506" s="220">
        <v>4742</v>
      </c>
      <c r="CY506" s="220">
        <v>4742</v>
      </c>
      <c r="CZ506" s="220">
        <v>4742</v>
      </c>
      <c r="DA506" s="220">
        <v>4742</v>
      </c>
      <c r="DB506" s="220">
        <v>4742</v>
      </c>
      <c r="DC506" s="220">
        <v>4742</v>
      </c>
      <c r="DD506" s="220">
        <v>4742</v>
      </c>
      <c r="DE506" s="220">
        <v>4742</v>
      </c>
      <c r="DF506" s="220">
        <v>4742</v>
      </c>
      <c r="DG506" s="220">
        <v>4742</v>
      </c>
      <c r="DH506" s="220">
        <v>4742</v>
      </c>
      <c r="DI506" s="220">
        <v>4742</v>
      </c>
      <c r="DJ506" s="220">
        <v>4742</v>
      </c>
      <c r="DK506" s="220">
        <v>4743</v>
      </c>
      <c r="DL506" s="220">
        <v>4742</v>
      </c>
      <c r="DM506" s="220">
        <v>4743</v>
      </c>
      <c r="DN506" s="220">
        <v>4743</v>
      </c>
      <c r="DO506" s="220">
        <v>4743</v>
      </c>
      <c r="DP506" s="220">
        <v>4743</v>
      </c>
      <c r="DQ506" s="220">
        <v>4743</v>
      </c>
      <c r="DR506" s="220">
        <v>4743</v>
      </c>
      <c r="DS506" s="220">
        <v>4743</v>
      </c>
      <c r="DT506" s="220">
        <v>4736</v>
      </c>
      <c r="DU506" s="220">
        <v>4736</v>
      </c>
      <c r="DV506" s="220">
        <v>4736</v>
      </c>
      <c r="DW506" s="220">
        <v>4746</v>
      </c>
      <c r="DX506" s="220">
        <v>4746</v>
      </c>
      <c r="DY506" s="220">
        <v>4740</v>
      </c>
      <c r="DZ506" s="220">
        <v>4740</v>
      </c>
      <c r="EA506" s="220">
        <v>4734</v>
      </c>
      <c r="EB506" s="220">
        <v>4734</v>
      </c>
      <c r="EC506" s="220">
        <v>4734</v>
      </c>
      <c r="ED506" s="220">
        <v>4734</v>
      </c>
      <c r="EE506" s="220">
        <v>4734</v>
      </c>
      <c r="EF506" s="220">
        <v>4734</v>
      </c>
      <c r="EG506" s="220">
        <v>4734</v>
      </c>
      <c r="EH506" s="220">
        <v>4734</v>
      </c>
      <c r="EI506" s="220">
        <v>4734</v>
      </c>
      <c r="EJ506" s="220">
        <v>4734</v>
      </c>
      <c r="EK506" s="220">
        <v>4734</v>
      </c>
      <c r="EL506" s="220">
        <v>4734</v>
      </c>
      <c r="EM506" s="220">
        <v>4734</v>
      </c>
      <c r="EN506" s="242">
        <v>4734</v>
      </c>
      <c r="EO506" s="232">
        <v>4734</v>
      </c>
      <c r="EP506" s="228">
        <v>4734</v>
      </c>
      <c r="EQ506" s="166">
        <v>4734</v>
      </c>
      <c r="ER506" s="166">
        <v>4734</v>
      </c>
      <c r="ES506" s="166">
        <v>4734</v>
      </c>
      <c r="ET506" s="166">
        <v>4734</v>
      </c>
      <c r="EU506" s="166">
        <v>4734</v>
      </c>
      <c r="EV506" s="166">
        <v>4734</v>
      </c>
      <c r="EW506" s="166">
        <v>4734</v>
      </c>
      <c r="EX506" s="166">
        <v>4734</v>
      </c>
      <c r="EY506" s="166">
        <v>4734</v>
      </c>
      <c r="EZ506" s="166">
        <v>4734</v>
      </c>
      <c r="FA506" s="166">
        <v>4734</v>
      </c>
      <c r="FB506" s="154">
        <v>4734</v>
      </c>
      <c r="FC506" s="154">
        <v>4734</v>
      </c>
      <c r="FD506" s="166">
        <v>4734</v>
      </c>
      <c r="FE506" s="154">
        <v>4734</v>
      </c>
      <c r="FF506" s="166">
        <v>4734</v>
      </c>
      <c r="FG506" s="166">
        <v>4734</v>
      </c>
      <c r="FH506" s="166">
        <v>4734</v>
      </c>
      <c r="FI506" s="154">
        <v>4734</v>
      </c>
      <c r="FJ506" s="166">
        <v>4734</v>
      </c>
      <c r="FK506" s="154">
        <v>4734</v>
      </c>
      <c r="FL506" s="154">
        <v>4734</v>
      </c>
      <c r="FM506" s="154">
        <v>4734</v>
      </c>
      <c r="FN506" s="154">
        <v>4734</v>
      </c>
      <c r="FO506" s="154">
        <v>4734</v>
      </c>
      <c r="FP506" s="154">
        <v>4734</v>
      </c>
      <c r="FQ506" s="154">
        <v>4734</v>
      </c>
      <c r="FR506" s="166">
        <v>4734</v>
      </c>
      <c r="FS506" s="166">
        <v>4734</v>
      </c>
      <c r="FT506" s="166">
        <v>4734</v>
      </c>
      <c r="FU506" s="166">
        <v>4734</v>
      </c>
      <c r="FV506" s="166">
        <v>4734</v>
      </c>
      <c r="FW506" s="166">
        <v>4734</v>
      </c>
      <c r="FX506" s="166">
        <v>4734</v>
      </c>
      <c r="FY506" s="166">
        <v>4734</v>
      </c>
      <c r="FZ506" s="166">
        <v>4734</v>
      </c>
      <c r="GA506" s="166">
        <v>4734</v>
      </c>
      <c r="GB506" s="166">
        <v>4734</v>
      </c>
      <c r="GC506" s="166">
        <v>4734</v>
      </c>
      <c r="GD506" s="166">
        <v>4734</v>
      </c>
      <c r="GE506" s="166">
        <v>4734</v>
      </c>
      <c r="GF506" s="166">
        <v>4734</v>
      </c>
      <c r="GG506" s="166">
        <v>4734</v>
      </c>
      <c r="GH506" s="166">
        <v>4734</v>
      </c>
      <c r="GI506" s="166">
        <v>4734</v>
      </c>
      <c r="GJ506" s="166">
        <v>4734</v>
      </c>
      <c r="GK506" s="166">
        <v>4734</v>
      </c>
      <c r="GL506" s="166">
        <v>4734</v>
      </c>
      <c r="GM506" s="166">
        <v>4734</v>
      </c>
      <c r="GN506" s="166">
        <v>4734</v>
      </c>
      <c r="GO506" s="166">
        <v>4734</v>
      </c>
      <c r="GP506" s="166">
        <v>4734</v>
      </c>
      <c r="GQ506" s="166">
        <v>4734</v>
      </c>
      <c r="GR506" s="166">
        <v>4734</v>
      </c>
      <c r="GS506" s="166">
        <v>4734</v>
      </c>
      <c r="GT506" s="166">
        <v>4734</v>
      </c>
      <c r="GU506" s="166">
        <v>4734</v>
      </c>
      <c r="GV506" s="166">
        <v>4734</v>
      </c>
      <c r="GW506" s="166">
        <v>4734</v>
      </c>
      <c r="GX506" s="166">
        <v>4734</v>
      </c>
      <c r="GY506" s="166">
        <v>4734</v>
      </c>
      <c r="GZ506" s="166">
        <v>4734</v>
      </c>
      <c r="HA506" s="166">
        <v>4734</v>
      </c>
      <c r="HB506" s="166">
        <v>4734</v>
      </c>
      <c r="HC506" s="166">
        <v>4734</v>
      </c>
      <c r="HD506" s="166">
        <v>4734</v>
      </c>
      <c r="HE506" s="166">
        <v>4734</v>
      </c>
      <c r="HF506" s="166">
        <v>4734</v>
      </c>
      <c r="HG506" s="154">
        <v>4734</v>
      </c>
      <c r="HH506" s="154">
        <v>4734</v>
      </c>
      <c r="HI506" s="166">
        <v>4734</v>
      </c>
      <c r="HJ506" s="154">
        <v>4735</v>
      </c>
      <c r="HK506" s="154">
        <v>4734</v>
      </c>
      <c r="HL506" s="166">
        <v>4734</v>
      </c>
      <c r="HM506" s="154">
        <v>4734</v>
      </c>
      <c r="HN506" s="154">
        <v>4733</v>
      </c>
      <c r="HO506" s="166">
        <v>4733</v>
      </c>
      <c r="HP506" s="154">
        <v>4733</v>
      </c>
      <c r="HQ506" s="154">
        <v>4733</v>
      </c>
      <c r="HR506" s="166">
        <v>4733</v>
      </c>
      <c r="HS506" s="154">
        <v>4733</v>
      </c>
      <c r="HT506" s="148">
        <v>4733</v>
      </c>
      <c r="HU506" s="148">
        <v>4732</v>
      </c>
      <c r="HV506" s="148">
        <v>4732</v>
      </c>
      <c r="HW506" s="166">
        <v>4732</v>
      </c>
    </row>
    <row r="507" spans="1:231">
      <c r="A507" s="145">
        <f t="shared" si="57"/>
        <v>44173</v>
      </c>
      <c r="B507" s="220">
        <f>'Age&amp;Sex by occurrence date'!$EDO22</f>
        <v>5383</v>
      </c>
      <c r="C507" s="220">
        <v>4641</v>
      </c>
      <c r="D507" s="220">
        <v>4641</v>
      </c>
      <c r="E507" s="220">
        <v>4641</v>
      </c>
      <c r="F507" s="220">
        <v>4641</v>
      </c>
      <c r="G507" s="220">
        <v>4641</v>
      </c>
      <c r="H507" s="220">
        <v>4641</v>
      </c>
      <c r="I507" s="220">
        <v>4641</v>
      </c>
      <c r="J507" s="220">
        <v>4641</v>
      </c>
      <c r="K507" s="220">
        <v>4641</v>
      </c>
      <c r="L507" s="220">
        <v>4641</v>
      </c>
      <c r="M507" s="220">
        <v>4641</v>
      </c>
      <c r="N507" s="220">
        <v>4641</v>
      </c>
      <c r="O507" s="220">
        <v>4641</v>
      </c>
      <c r="P507" s="220">
        <v>4641</v>
      </c>
      <c r="Q507" s="220">
        <v>4641</v>
      </c>
      <c r="R507" s="220">
        <v>4641</v>
      </c>
      <c r="S507" s="220">
        <v>4641</v>
      </c>
      <c r="T507" s="220">
        <v>4641</v>
      </c>
      <c r="U507" s="220">
        <v>4641</v>
      </c>
      <c r="V507" s="220">
        <v>4640</v>
      </c>
      <c r="W507" s="220">
        <v>4640</v>
      </c>
      <c r="X507" s="220">
        <v>4640</v>
      </c>
      <c r="Y507" s="220">
        <v>4640</v>
      </c>
      <c r="Z507" s="220">
        <v>4640</v>
      </c>
      <c r="AA507" s="220">
        <v>4640</v>
      </c>
      <c r="AB507" s="220">
        <v>4632</v>
      </c>
      <c r="AC507" s="220">
        <v>4632</v>
      </c>
      <c r="AD507" s="220">
        <v>4633</v>
      </c>
      <c r="AE507" s="220">
        <v>4632</v>
      </c>
      <c r="AF507" s="220">
        <v>4631</v>
      </c>
      <c r="AG507" s="220">
        <v>4631</v>
      </c>
      <c r="AH507" s="220">
        <v>4631</v>
      </c>
      <c r="AI507" s="220">
        <v>4631</v>
      </c>
      <c r="AJ507" s="220">
        <v>4631</v>
      </c>
      <c r="AK507" s="220">
        <v>4631</v>
      </c>
      <c r="AL507" s="220">
        <v>4631</v>
      </c>
      <c r="AM507" s="220">
        <v>4632</v>
      </c>
      <c r="AN507" s="220">
        <v>4631</v>
      </c>
      <c r="AO507" s="220">
        <v>4632</v>
      </c>
      <c r="AP507" s="220">
        <v>4631</v>
      </c>
      <c r="AQ507" s="220">
        <v>4631</v>
      </c>
      <c r="AR507" s="220">
        <v>4631</v>
      </c>
      <c r="AS507" s="220">
        <v>4631</v>
      </c>
      <c r="AT507" s="220">
        <v>4631</v>
      </c>
      <c r="AU507" s="220">
        <v>4631</v>
      </c>
      <c r="AV507" s="220">
        <v>4631</v>
      </c>
      <c r="AW507" s="220">
        <v>4631</v>
      </c>
      <c r="AX507" s="220">
        <v>4631</v>
      </c>
      <c r="AY507" s="220">
        <v>4632</v>
      </c>
      <c r="AZ507" s="220">
        <v>4631</v>
      </c>
      <c r="BA507" s="220">
        <v>4631</v>
      </c>
      <c r="BB507" s="220">
        <v>4631</v>
      </c>
      <c r="BC507" s="220">
        <v>4631</v>
      </c>
      <c r="BD507" s="220">
        <v>4631</v>
      </c>
      <c r="BE507" s="220">
        <v>4632</v>
      </c>
      <c r="BF507" s="220">
        <v>4631</v>
      </c>
      <c r="BG507" s="220">
        <v>4631</v>
      </c>
      <c r="BH507" s="220">
        <v>4631</v>
      </c>
      <c r="BI507" s="220">
        <v>4631</v>
      </c>
      <c r="BJ507" s="220">
        <v>4631</v>
      </c>
      <c r="BK507" s="220">
        <v>4632</v>
      </c>
      <c r="BL507" s="220">
        <v>4631</v>
      </c>
      <c r="BM507" s="220">
        <v>4631</v>
      </c>
      <c r="BN507" s="220">
        <v>4631</v>
      </c>
      <c r="BO507" s="220">
        <v>4631</v>
      </c>
      <c r="BP507" s="220">
        <v>4631</v>
      </c>
      <c r="BQ507" s="220">
        <v>4631</v>
      </c>
      <c r="BR507" s="220">
        <v>4632</v>
      </c>
      <c r="BS507" s="220">
        <v>4631</v>
      </c>
      <c r="BT507" s="220">
        <v>4631</v>
      </c>
      <c r="BU507" s="220">
        <v>4631</v>
      </c>
      <c r="BV507" s="220">
        <v>4631</v>
      </c>
      <c r="BW507" s="220">
        <v>4631</v>
      </c>
      <c r="BX507" s="220">
        <v>4631</v>
      </c>
      <c r="BY507" s="220">
        <v>4631</v>
      </c>
      <c r="BZ507" s="220">
        <v>4631</v>
      </c>
      <c r="CA507" s="220">
        <v>4631</v>
      </c>
      <c r="CB507" s="220">
        <v>4631</v>
      </c>
      <c r="CC507" s="220">
        <v>4631</v>
      </c>
      <c r="CD507" s="220">
        <v>4631</v>
      </c>
      <c r="CE507" s="220">
        <v>4631</v>
      </c>
      <c r="CF507" s="220">
        <v>4632</v>
      </c>
      <c r="CG507" s="220">
        <v>4631</v>
      </c>
      <c r="CH507" s="220">
        <v>4631</v>
      </c>
      <c r="CI507" s="220">
        <v>4631</v>
      </c>
      <c r="CJ507" s="220">
        <v>4631</v>
      </c>
      <c r="CK507" s="220">
        <v>4631</v>
      </c>
      <c r="CL507" s="220">
        <v>4631</v>
      </c>
      <c r="CM507" s="220">
        <v>4632</v>
      </c>
      <c r="CN507" s="220">
        <v>4631</v>
      </c>
      <c r="CO507" s="220">
        <v>4631</v>
      </c>
      <c r="CP507" s="220">
        <v>4631</v>
      </c>
      <c r="CQ507" s="220">
        <v>4632</v>
      </c>
      <c r="CR507" s="220">
        <v>4631</v>
      </c>
      <c r="CS507" s="220">
        <v>4631</v>
      </c>
      <c r="CT507" s="220">
        <v>4631</v>
      </c>
      <c r="CU507" s="220">
        <v>4632</v>
      </c>
      <c r="CV507" s="220">
        <v>4631</v>
      </c>
      <c r="CW507" s="220">
        <v>4631</v>
      </c>
      <c r="CX507" s="220">
        <v>4631</v>
      </c>
      <c r="CY507" s="220">
        <v>4631</v>
      </c>
      <c r="CZ507" s="220">
        <v>4631</v>
      </c>
      <c r="DA507" s="220">
        <v>4631</v>
      </c>
      <c r="DB507" s="220">
        <v>4631</v>
      </c>
      <c r="DC507" s="220">
        <v>4631</v>
      </c>
      <c r="DD507" s="220">
        <v>4631</v>
      </c>
      <c r="DE507" s="220">
        <v>4631</v>
      </c>
      <c r="DF507" s="220">
        <v>4631</v>
      </c>
      <c r="DG507" s="220">
        <v>4631</v>
      </c>
      <c r="DH507" s="220">
        <v>4631</v>
      </c>
      <c r="DI507" s="220">
        <v>4631</v>
      </c>
      <c r="DJ507" s="220">
        <v>4631</v>
      </c>
      <c r="DK507" s="220">
        <v>4632</v>
      </c>
      <c r="DL507" s="220">
        <v>4631</v>
      </c>
      <c r="DM507" s="220">
        <v>4632</v>
      </c>
      <c r="DN507" s="220">
        <v>4632</v>
      </c>
      <c r="DO507" s="220">
        <v>4632</v>
      </c>
      <c r="DP507" s="220">
        <v>4632</v>
      </c>
      <c r="DQ507" s="220">
        <v>4632</v>
      </c>
      <c r="DR507" s="220">
        <v>4632</v>
      </c>
      <c r="DS507" s="220">
        <v>4632</v>
      </c>
      <c r="DT507" s="220">
        <v>4625</v>
      </c>
      <c r="DU507" s="220">
        <v>4625</v>
      </c>
      <c r="DV507" s="220">
        <v>4625</v>
      </c>
      <c r="DW507" s="220">
        <v>4635</v>
      </c>
      <c r="DX507" s="220">
        <v>4635</v>
      </c>
      <c r="DY507" s="220">
        <v>4629</v>
      </c>
      <c r="DZ507" s="220">
        <v>4629</v>
      </c>
      <c r="EA507" s="220">
        <v>4623</v>
      </c>
      <c r="EB507" s="220">
        <v>4623</v>
      </c>
      <c r="EC507" s="220">
        <v>4623</v>
      </c>
      <c r="ED507" s="220">
        <v>4623</v>
      </c>
      <c r="EE507" s="220">
        <v>4623</v>
      </c>
      <c r="EF507" s="220">
        <v>4623</v>
      </c>
      <c r="EG507" s="220">
        <v>4623</v>
      </c>
      <c r="EH507" s="220">
        <v>4623</v>
      </c>
      <c r="EI507" s="220">
        <v>4623</v>
      </c>
      <c r="EJ507" s="220">
        <v>4623</v>
      </c>
      <c r="EK507" s="220">
        <v>4623</v>
      </c>
      <c r="EL507" s="220">
        <v>4623</v>
      </c>
      <c r="EM507" s="220">
        <v>4623</v>
      </c>
      <c r="EN507" s="242">
        <v>4623</v>
      </c>
      <c r="EO507" s="232">
        <v>4623</v>
      </c>
      <c r="EP507" s="227">
        <v>4623</v>
      </c>
      <c r="EQ507" s="154">
        <v>4623</v>
      </c>
      <c r="ER507" s="154">
        <v>4623</v>
      </c>
      <c r="ES507" s="154">
        <v>4623</v>
      </c>
      <c r="ET507" s="154">
        <v>4623</v>
      </c>
      <c r="EU507" s="154">
        <v>4623</v>
      </c>
      <c r="EV507" s="154">
        <v>4623</v>
      </c>
      <c r="EW507" s="166">
        <v>4623</v>
      </c>
      <c r="EX507" s="166">
        <v>4623</v>
      </c>
      <c r="EY507" s="166">
        <v>4623</v>
      </c>
      <c r="EZ507" s="166">
        <v>4623</v>
      </c>
      <c r="FA507" s="166">
        <v>4623</v>
      </c>
      <c r="FB507" s="166">
        <v>4623</v>
      </c>
      <c r="FC507" s="166">
        <v>4623</v>
      </c>
      <c r="FD507" s="166">
        <v>4623</v>
      </c>
      <c r="FE507" s="166">
        <v>4623</v>
      </c>
      <c r="FF507" s="154">
        <v>4623</v>
      </c>
      <c r="FG507" s="154">
        <v>4623</v>
      </c>
      <c r="FH507" s="154">
        <v>4623</v>
      </c>
      <c r="FI507" s="154">
        <v>4623</v>
      </c>
      <c r="FJ507" s="166">
        <v>4623</v>
      </c>
      <c r="FK507" s="166">
        <v>4623</v>
      </c>
      <c r="FL507" s="166">
        <v>4623</v>
      </c>
      <c r="FM507" s="166">
        <v>4623</v>
      </c>
      <c r="FN507" s="166">
        <v>4623</v>
      </c>
      <c r="FO507" s="166">
        <v>4623</v>
      </c>
      <c r="FP507" s="166">
        <v>4623</v>
      </c>
      <c r="FQ507" s="166">
        <v>4623</v>
      </c>
      <c r="FR507" s="154">
        <v>4623</v>
      </c>
      <c r="FS507" s="154">
        <v>4623</v>
      </c>
      <c r="FT507" s="154">
        <v>4623</v>
      </c>
      <c r="FU507" s="154">
        <v>4623</v>
      </c>
      <c r="FV507" s="154">
        <v>4623</v>
      </c>
      <c r="FW507" s="154">
        <v>4623</v>
      </c>
      <c r="FX507" s="154">
        <v>4623</v>
      </c>
      <c r="FY507" s="154">
        <v>4623</v>
      </c>
      <c r="FZ507" s="154">
        <v>4623</v>
      </c>
      <c r="GA507" s="154">
        <v>4623</v>
      </c>
      <c r="GB507" s="154">
        <v>4623</v>
      </c>
      <c r="GC507" s="154">
        <v>4623</v>
      </c>
      <c r="GD507" s="154">
        <v>4623</v>
      </c>
      <c r="GE507" s="154">
        <v>4623</v>
      </c>
      <c r="GF507" s="154">
        <v>4623</v>
      </c>
      <c r="GG507" s="154">
        <v>4623</v>
      </c>
      <c r="GH507" s="154">
        <v>4623</v>
      </c>
      <c r="GI507" s="154">
        <v>4623</v>
      </c>
      <c r="GJ507" s="154">
        <v>4623</v>
      </c>
      <c r="GK507" s="166">
        <v>4623</v>
      </c>
      <c r="GL507" s="166">
        <v>4623</v>
      </c>
      <c r="GM507" s="166">
        <v>4623</v>
      </c>
      <c r="GN507" s="166">
        <v>4623</v>
      </c>
      <c r="GO507" s="166">
        <v>4623</v>
      </c>
      <c r="GP507" s="166">
        <v>4623</v>
      </c>
      <c r="GQ507" s="166">
        <v>4623</v>
      </c>
      <c r="GR507" s="166">
        <v>4623</v>
      </c>
      <c r="GS507" s="166">
        <v>4623</v>
      </c>
      <c r="GT507" s="166">
        <v>4623</v>
      </c>
      <c r="GU507" s="166">
        <v>4623</v>
      </c>
      <c r="GV507" s="166">
        <v>4623</v>
      </c>
      <c r="GW507" s="166">
        <v>4623</v>
      </c>
      <c r="GX507" s="166">
        <v>4623</v>
      </c>
      <c r="GY507" s="166">
        <v>4623</v>
      </c>
      <c r="GZ507" s="166">
        <v>4623</v>
      </c>
      <c r="HA507" s="166">
        <v>4623</v>
      </c>
      <c r="HB507" s="166">
        <v>4623</v>
      </c>
      <c r="HC507" s="166">
        <v>4623</v>
      </c>
      <c r="HD507" s="166">
        <v>4623</v>
      </c>
      <c r="HE507" s="166">
        <v>4623</v>
      </c>
      <c r="HF507" s="166">
        <v>4623</v>
      </c>
      <c r="HG507" s="154">
        <v>4623</v>
      </c>
      <c r="HH507" s="154">
        <v>4623</v>
      </c>
      <c r="HI507" s="166">
        <v>4623</v>
      </c>
      <c r="HJ507" s="154">
        <v>4624</v>
      </c>
      <c r="HK507" s="154">
        <v>4623</v>
      </c>
      <c r="HL507" s="166">
        <v>4623</v>
      </c>
      <c r="HM507" s="154">
        <v>4623</v>
      </c>
      <c r="HN507" s="154">
        <v>4622</v>
      </c>
      <c r="HO507" s="166">
        <v>4622</v>
      </c>
      <c r="HP507" s="154">
        <v>4622</v>
      </c>
      <c r="HQ507" s="154">
        <v>4622</v>
      </c>
      <c r="HR507" s="166">
        <v>4622</v>
      </c>
      <c r="HS507" s="154">
        <v>4622</v>
      </c>
      <c r="HT507" s="148">
        <v>4622</v>
      </c>
      <c r="HU507" s="148">
        <v>4621</v>
      </c>
      <c r="HV507" s="148">
        <v>4621</v>
      </c>
      <c r="HW507" s="166">
        <v>4621</v>
      </c>
    </row>
    <row r="508" spans="1:231">
      <c r="A508" s="145">
        <f t="shared" si="57"/>
        <v>44172</v>
      </c>
      <c r="B508" s="220">
        <f>'Age&amp;Sex by occurrence date'!$EDV22</f>
        <v>5266</v>
      </c>
      <c r="C508" s="220">
        <v>4540</v>
      </c>
      <c r="D508" s="220">
        <v>4540</v>
      </c>
      <c r="E508" s="220">
        <v>4540</v>
      </c>
      <c r="F508" s="220">
        <v>4540</v>
      </c>
      <c r="G508" s="220">
        <v>4540</v>
      </c>
      <c r="H508" s="220">
        <v>4540</v>
      </c>
      <c r="I508" s="220">
        <v>4540</v>
      </c>
      <c r="J508" s="220">
        <v>4540</v>
      </c>
      <c r="K508" s="220">
        <v>4540</v>
      </c>
      <c r="L508" s="220">
        <v>4540</v>
      </c>
      <c r="M508" s="220">
        <v>4540</v>
      </c>
      <c r="N508" s="220">
        <v>4540</v>
      </c>
      <c r="O508" s="220">
        <v>4540</v>
      </c>
      <c r="P508" s="220">
        <v>4540</v>
      </c>
      <c r="Q508" s="220">
        <v>4540</v>
      </c>
      <c r="R508" s="220">
        <v>4540</v>
      </c>
      <c r="S508" s="220">
        <v>4540</v>
      </c>
      <c r="T508" s="220">
        <v>4540</v>
      </c>
      <c r="U508" s="220">
        <v>4540</v>
      </c>
      <c r="V508" s="220">
        <v>4539</v>
      </c>
      <c r="W508" s="220">
        <v>4539</v>
      </c>
      <c r="X508" s="220">
        <v>4539</v>
      </c>
      <c r="Y508" s="220">
        <v>4539</v>
      </c>
      <c r="Z508" s="220">
        <v>4539</v>
      </c>
      <c r="AA508" s="220">
        <v>4539</v>
      </c>
      <c r="AB508" s="220">
        <v>4531</v>
      </c>
      <c r="AC508" s="220">
        <v>4531</v>
      </c>
      <c r="AD508" s="220">
        <v>4532</v>
      </c>
      <c r="AE508" s="220">
        <v>4531</v>
      </c>
      <c r="AF508" s="220">
        <v>4530</v>
      </c>
      <c r="AG508" s="220">
        <v>4530</v>
      </c>
      <c r="AH508" s="220">
        <v>4530</v>
      </c>
      <c r="AI508" s="220">
        <v>4530</v>
      </c>
      <c r="AJ508" s="220">
        <v>4530</v>
      </c>
      <c r="AK508" s="220">
        <v>4530</v>
      </c>
      <c r="AL508" s="220">
        <v>4530</v>
      </c>
      <c r="AM508" s="220">
        <v>4531</v>
      </c>
      <c r="AN508" s="220">
        <v>4530</v>
      </c>
      <c r="AO508" s="220">
        <v>4531</v>
      </c>
      <c r="AP508" s="220">
        <v>4530</v>
      </c>
      <c r="AQ508" s="220">
        <v>4530</v>
      </c>
      <c r="AR508" s="220">
        <v>4530</v>
      </c>
      <c r="AS508" s="220">
        <v>4530</v>
      </c>
      <c r="AT508" s="220">
        <v>4530</v>
      </c>
      <c r="AU508" s="220">
        <v>4530</v>
      </c>
      <c r="AV508" s="220">
        <v>4530</v>
      </c>
      <c r="AW508" s="220">
        <v>4530</v>
      </c>
      <c r="AX508" s="220">
        <v>4530</v>
      </c>
      <c r="AY508" s="220">
        <v>4531</v>
      </c>
      <c r="AZ508" s="220">
        <v>4530</v>
      </c>
      <c r="BA508" s="220">
        <v>4530</v>
      </c>
      <c r="BB508" s="220">
        <v>4530</v>
      </c>
      <c r="BC508" s="220">
        <v>4530</v>
      </c>
      <c r="BD508" s="220">
        <v>4530</v>
      </c>
      <c r="BE508" s="220">
        <v>4531</v>
      </c>
      <c r="BF508" s="220">
        <v>4530</v>
      </c>
      <c r="BG508" s="220">
        <v>4530</v>
      </c>
      <c r="BH508" s="220">
        <v>4530</v>
      </c>
      <c r="BI508" s="220">
        <v>4530</v>
      </c>
      <c r="BJ508" s="220">
        <v>4530</v>
      </c>
      <c r="BK508" s="220">
        <v>4531</v>
      </c>
      <c r="BL508" s="220">
        <v>4530</v>
      </c>
      <c r="BM508" s="220">
        <v>4530</v>
      </c>
      <c r="BN508" s="220">
        <v>4530</v>
      </c>
      <c r="BO508" s="220">
        <v>4530</v>
      </c>
      <c r="BP508" s="220">
        <v>4530</v>
      </c>
      <c r="BQ508" s="220">
        <v>4530</v>
      </c>
      <c r="BR508" s="220">
        <v>4531</v>
      </c>
      <c r="BS508" s="220">
        <v>4530</v>
      </c>
      <c r="BT508" s="220">
        <v>4530</v>
      </c>
      <c r="BU508" s="220">
        <v>4530</v>
      </c>
      <c r="BV508" s="220">
        <v>4530</v>
      </c>
      <c r="BW508" s="220">
        <v>4530</v>
      </c>
      <c r="BX508" s="220">
        <v>4530</v>
      </c>
      <c r="BY508" s="220">
        <v>4530</v>
      </c>
      <c r="BZ508" s="220">
        <v>4530</v>
      </c>
      <c r="CA508" s="220">
        <v>4530</v>
      </c>
      <c r="CB508" s="220">
        <v>4530</v>
      </c>
      <c r="CC508" s="220">
        <v>4530</v>
      </c>
      <c r="CD508" s="220">
        <v>4530</v>
      </c>
      <c r="CE508" s="220">
        <v>4530</v>
      </c>
      <c r="CF508" s="220">
        <v>4531</v>
      </c>
      <c r="CG508" s="220">
        <v>4530</v>
      </c>
      <c r="CH508" s="220">
        <v>4530</v>
      </c>
      <c r="CI508" s="220">
        <v>4530</v>
      </c>
      <c r="CJ508" s="220">
        <v>4530</v>
      </c>
      <c r="CK508" s="220">
        <v>4530</v>
      </c>
      <c r="CL508" s="220">
        <v>4530</v>
      </c>
      <c r="CM508" s="220">
        <v>4531</v>
      </c>
      <c r="CN508" s="220">
        <v>4530</v>
      </c>
      <c r="CO508" s="220">
        <v>4530</v>
      </c>
      <c r="CP508" s="220">
        <v>4530</v>
      </c>
      <c r="CQ508" s="220">
        <v>4531</v>
      </c>
      <c r="CR508" s="220">
        <v>4530</v>
      </c>
      <c r="CS508" s="220">
        <v>4530</v>
      </c>
      <c r="CT508" s="220">
        <v>4530</v>
      </c>
      <c r="CU508" s="220">
        <v>4531</v>
      </c>
      <c r="CV508" s="220">
        <v>4530</v>
      </c>
      <c r="CW508" s="220">
        <v>4530</v>
      </c>
      <c r="CX508" s="220">
        <v>4530</v>
      </c>
      <c r="CY508" s="220">
        <v>4530</v>
      </c>
      <c r="CZ508" s="220">
        <v>4530</v>
      </c>
      <c r="DA508" s="220">
        <v>4530</v>
      </c>
      <c r="DB508" s="220">
        <v>4530</v>
      </c>
      <c r="DC508" s="220">
        <v>4530</v>
      </c>
      <c r="DD508" s="220">
        <v>4530</v>
      </c>
      <c r="DE508" s="220">
        <v>4530</v>
      </c>
      <c r="DF508" s="220">
        <v>4530</v>
      </c>
      <c r="DG508" s="220">
        <v>4530</v>
      </c>
      <c r="DH508" s="220">
        <v>4530</v>
      </c>
      <c r="DI508" s="220">
        <v>4530</v>
      </c>
      <c r="DJ508" s="220">
        <v>4530</v>
      </c>
      <c r="DK508" s="220">
        <v>4531</v>
      </c>
      <c r="DL508" s="220">
        <v>4530</v>
      </c>
      <c r="DM508" s="220">
        <v>4531</v>
      </c>
      <c r="DN508" s="220">
        <v>4531</v>
      </c>
      <c r="DO508" s="220">
        <v>4531</v>
      </c>
      <c r="DP508" s="220">
        <v>4531</v>
      </c>
      <c r="DQ508" s="220">
        <v>4531</v>
      </c>
      <c r="DR508" s="220">
        <v>4531</v>
      </c>
      <c r="DS508" s="220">
        <v>4531</v>
      </c>
      <c r="DT508" s="220">
        <v>4525</v>
      </c>
      <c r="DU508" s="220">
        <v>4525</v>
      </c>
      <c r="DV508" s="220">
        <v>4525</v>
      </c>
      <c r="DW508" s="220">
        <v>4535</v>
      </c>
      <c r="DX508" s="220">
        <v>4535</v>
      </c>
      <c r="DY508" s="220">
        <v>4529</v>
      </c>
      <c r="DZ508" s="220">
        <v>4529</v>
      </c>
      <c r="EA508" s="220">
        <v>4523</v>
      </c>
      <c r="EB508" s="220">
        <v>4523</v>
      </c>
      <c r="EC508" s="220">
        <v>4523</v>
      </c>
      <c r="ED508" s="220">
        <v>4523</v>
      </c>
      <c r="EE508" s="220">
        <v>4523</v>
      </c>
      <c r="EF508" s="220">
        <v>4523</v>
      </c>
      <c r="EG508" s="220">
        <v>4523</v>
      </c>
      <c r="EH508" s="220">
        <v>4523</v>
      </c>
      <c r="EI508" s="220">
        <v>4523</v>
      </c>
      <c r="EJ508" s="220">
        <v>4523</v>
      </c>
      <c r="EK508" s="220">
        <v>4523</v>
      </c>
      <c r="EL508" s="220">
        <v>4523</v>
      </c>
      <c r="EM508" s="220">
        <v>4523</v>
      </c>
      <c r="EN508" s="242">
        <v>4523</v>
      </c>
      <c r="EO508" s="232">
        <v>4523</v>
      </c>
      <c r="EP508" s="227">
        <v>4523</v>
      </c>
      <c r="EQ508" s="154">
        <v>4523</v>
      </c>
      <c r="ER508" s="154">
        <v>4523</v>
      </c>
      <c r="ES508" s="154">
        <v>4523</v>
      </c>
      <c r="ET508" s="154">
        <v>4523</v>
      </c>
      <c r="EU508" s="154">
        <v>4523</v>
      </c>
      <c r="EV508" s="154">
        <v>4523</v>
      </c>
      <c r="EW508" s="154">
        <v>4523</v>
      </c>
      <c r="EX508" s="154">
        <v>4523</v>
      </c>
      <c r="EY508" s="154">
        <v>4523</v>
      </c>
      <c r="EZ508" s="154">
        <v>4523</v>
      </c>
      <c r="FA508" s="154">
        <v>4523</v>
      </c>
      <c r="FB508" s="154">
        <v>4523</v>
      </c>
      <c r="FC508" s="166">
        <v>4523</v>
      </c>
      <c r="FD508" s="154">
        <v>4523</v>
      </c>
      <c r="FE508" s="154">
        <v>4523</v>
      </c>
      <c r="FF508" s="154">
        <v>4523</v>
      </c>
      <c r="FG508" s="166">
        <v>4523</v>
      </c>
      <c r="FH508" s="154">
        <v>4523</v>
      </c>
      <c r="FI508" s="166">
        <v>4523</v>
      </c>
      <c r="FJ508" s="166">
        <v>4523</v>
      </c>
      <c r="FK508" s="154">
        <v>4523</v>
      </c>
      <c r="FL508" s="154">
        <v>4523</v>
      </c>
      <c r="FM508" s="154">
        <v>4523</v>
      </c>
      <c r="FN508" s="154">
        <v>4523</v>
      </c>
      <c r="FO508" s="154">
        <v>4523</v>
      </c>
      <c r="FP508" s="154">
        <v>4523</v>
      </c>
      <c r="FQ508" s="154">
        <v>4523</v>
      </c>
      <c r="FR508" s="166">
        <v>4523</v>
      </c>
      <c r="FS508" s="166">
        <v>4523</v>
      </c>
      <c r="FT508" s="166">
        <v>4523</v>
      </c>
      <c r="FU508" s="166">
        <v>4523</v>
      </c>
      <c r="FV508" s="166">
        <v>4523</v>
      </c>
      <c r="FW508" s="166">
        <v>4523</v>
      </c>
      <c r="FX508" s="166">
        <v>4523</v>
      </c>
      <c r="FY508" s="166">
        <v>4523</v>
      </c>
      <c r="FZ508" s="166">
        <v>4523</v>
      </c>
      <c r="GA508" s="166">
        <v>4523</v>
      </c>
      <c r="GB508" s="166">
        <v>4523</v>
      </c>
      <c r="GC508" s="166">
        <v>4523</v>
      </c>
      <c r="GD508" s="166">
        <v>4523</v>
      </c>
      <c r="GE508" s="166">
        <v>4523</v>
      </c>
      <c r="GF508" s="166">
        <v>4523</v>
      </c>
      <c r="GG508" s="166">
        <v>4523</v>
      </c>
      <c r="GH508" s="166">
        <v>4523</v>
      </c>
      <c r="GI508" s="166">
        <v>4523</v>
      </c>
      <c r="GJ508" s="166">
        <v>4523</v>
      </c>
      <c r="GK508" s="154">
        <v>4523</v>
      </c>
      <c r="GL508" s="154">
        <v>4523</v>
      </c>
      <c r="GM508" s="154">
        <v>4523</v>
      </c>
      <c r="GN508" s="154">
        <v>4523</v>
      </c>
      <c r="GO508" s="154">
        <v>4523</v>
      </c>
      <c r="GP508" s="154">
        <v>4523</v>
      </c>
      <c r="GQ508" s="154">
        <v>4523</v>
      </c>
      <c r="GR508" s="154">
        <v>4523</v>
      </c>
      <c r="GS508" s="154">
        <v>4523</v>
      </c>
      <c r="GT508" s="166">
        <v>4523</v>
      </c>
      <c r="GU508" s="166">
        <v>4523</v>
      </c>
      <c r="GV508" s="166">
        <v>4523</v>
      </c>
      <c r="GW508" s="166">
        <v>4523</v>
      </c>
      <c r="GX508" s="166">
        <v>4523</v>
      </c>
      <c r="GY508" s="166">
        <v>4523</v>
      </c>
      <c r="GZ508" s="166">
        <v>4523</v>
      </c>
      <c r="HA508" s="166">
        <v>4523</v>
      </c>
      <c r="HB508" s="166">
        <v>4523</v>
      </c>
      <c r="HC508" s="166">
        <v>4523</v>
      </c>
      <c r="HD508" s="166">
        <v>4523</v>
      </c>
      <c r="HE508" s="166">
        <v>4523</v>
      </c>
      <c r="HF508" s="166">
        <v>4523</v>
      </c>
      <c r="HG508" s="154">
        <v>4523</v>
      </c>
      <c r="HH508" s="154">
        <v>4523</v>
      </c>
      <c r="HI508" s="166">
        <v>4523</v>
      </c>
      <c r="HJ508" s="154">
        <v>4524</v>
      </c>
      <c r="HK508" s="154">
        <v>4523</v>
      </c>
      <c r="HL508" s="166">
        <v>4523</v>
      </c>
      <c r="HM508" s="154">
        <v>4523</v>
      </c>
      <c r="HN508" s="154">
        <v>4522</v>
      </c>
      <c r="HO508" s="166">
        <v>4522</v>
      </c>
      <c r="HP508" s="154">
        <v>4522</v>
      </c>
      <c r="HQ508" s="154">
        <v>4522</v>
      </c>
      <c r="HR508" s="166">
        <v>4522</v>
      </c>
      <c r="HS508" s="154">
        <v>4522</v>
      </c>
      <c r="HT508" s="148">
        <v>4522</v>
      </c>
      <c r="HU508" s="148">
        <v>4521</v>
      </c>
      <c r="HV508" s="148">
        <v>4521</v>
      </c>
      <c r="HW508" s="166">
        <v>4521</v>
      </c>
    </row>
    <row r="509" spans="1:231">
      <c r="A509" s="145">
        <f t="shared" si="57"/>
        <v>44171</v>
      </c>
      <c r="B509" s="220">
        <f>'Age&amp;Sex by occurrence date'!$EEC22</f>
        <v>5134</v>
      </c>
      <c r="C509" s="220">
        <v>4425</v>
      </c>
      <c r="D509" s="220">
        <v>4425</v>
      </c>
      <c r="E509" s="220">
        <v>4425</v>
      </c>
      <c r="F509" s="220">
        <v>4425</v>
      </c>
      <c r="G509" s="220">
        <v>4425</v>
      </c>
      <c r="H509" s="220">
        <v>4425</v>
      </c>
      <c r="I509" s="220">
        <v>4425</v>
      </c>
      <c r="J509" s="220">
        <v>4425</v>
      </c>
      <c r="K509" s="220">
        <v>4425</v>
      </c>
      <c r="L509" s="220">
        <v>4425</v>
      </c>
      <c r="M509" s="220">
        <v>4425</v>
      </c>
      <c r="N509" s="220">
        <v>4425</v>
      </c>
      <c r="O509" s="220">
        <v>4425</v>
      </c>
      <c r="P509" s="220">
        <v>4425</v>
      </c>
      <c r="Q509" s="220">
        <v>4425</v>
      </c>
      <c r="R509" s="220">
        <v>4425</v>
      </c>
      <c r="S509" s="220">
        <v>4425</v>
      </c>
      <c r="T509" s="220">
        <v>4425</v>
      </c>
      <c r="U509" s="220">
        <v>4425</v>
      </c>
      <c r="V509" s="220">
        <v>4424</v>
      </c>
      <c r="W509" s="220">
        <v>4424</v>
      </c>
      <c r="X509" s="220">
        <v>4424</v>
      </c>
      <c r="Y509" s="220">
        <v>4424</v>
      </c>
      <c r="Z509" s="220">
        <v>4424</v>
      </c>
      <c r="AA509" s="220">
        <v>4424</v>
      </c>
      <c r="AB509" s="220">
        <v>4416</v>
      </c>
      <c r="AC509" s="220">
        <v>4416</v>
      </c>
      <c r="AD509" s="220">
        <v>4417</v>
      </c>
      <c r="AE509" s="220">
        <v>4416</v>
      </c>
      <c r="AF509" s="220">
        <v>4415</v>
      </c>
      <c r="AG509" s="220">
        <v>4415</v>
      </c>
      <c r="AH509" s="220">
        <v>4415</v>
      </c>
      <c r="AI509" s="220">
        <v>4415</v>
      </c>
      <c r="AJ509" s="220">
        <v>4415</v>
      </c>
      <c r="AK509" s="220">
        <v>4415</v>
      </c>
      <c r="AL509" s="220">
        <v>4415</v>
      </c>
      <c r="AM509" s="220">
        <v>4416</v>
      </c>
      <c r="AN509" s="220">
        <v>4415</v>
      </c>
      <c r="AO509" s="220">
        <v>4416</v>
      </c>
      <c r="AP509" s="220">
        <v>4415</v>
      </c>
      <c r="AQ509" s="220">
        <v>4415</v>
      </c>
      <c r="AR509" s="220">
        <v>4415</v>
      </c>
      <c r="AS509" s="220">
        <v>4415</v>
      </c>
      <c r="AT509" s="220">
        <v>4415</v>
      </c>
      <c r="AU509" s="220">
        <v>4415</v>
      </c>
      <c r="AV509" s="220">
        <v>4415</v>
      </c>
      <c r="AW509" s="220">
        <v>4415</v>
      </c>
      <c r="AX509" s="220">
        <v>4415</v>
      </c>
      <c r="AY509" s="220">
        <v>4416</v>
      </c>
      <c r="AZ509" s="220">
        <v>4415</v>
      </c>
      <c r="BA509" s="220">
        <v>4415</v>
      </c>
      <c r="BB509" s="220">
        <v>4415</v>
      </c>
      <c r="BC509" s="220">
        <v>4415</v>
      </c>
      <c r="BD509" s="220">
        <v>4415</v>
      </c>
      <c r="BE509" s="220">
        <v>4416</v>
      </c>
      <c r="BF509" s="220">
        <v>4415</v>
      </c>
      <c r="BG509" s="220">
        <v>4415</v>
      </c>
      <c r="BH509" s="220">
        <v>4415</v>
      </c>
      <c r="BI509" s="220">
        <v>4415</v>
      </c>
      <c r="BJ509" s="220">
        <v>4415</v>
      </c>
      <c r="BK509" s="220">
        <v>4416</v>
      </c>
      <c r="BL509" s="220">
        <v>4415</v>
      </c>
      <c r="BM509" s="220">
        <v>4415</v>
      </c>
      <c r="BN509" s="220">
        <v>4415</v>
      </c>
      <c r="BO509" s="220">
        <v>4415</v>
      </c>
      <c r="BP509" s="220">
        <v>4415</v>
      </c>
      <c r="BQ509" s="220">
        <v>4415</v>
      </c>
      <c r="BR509" s="220">
        <v>4416</v>
      </c>
      <c r="BS509" s="220">
        <v>4415</v>
      </c>
      <c r="BT509" s="220">
        <v>4415</v>
      </c>
      <c r="BU509" s="220">
        <v>4415</v>
      </c>
      <c r="BV509" s="220">
        <v>4415</v>
      </c>
      <c r="BW509" s="220">
        <v>4415</v>
      </c>
      <c r="BX509" s="220">
        <v>4415</v>
      </c>
      <c r="BY509" s="220">
        <v>4415</v>
      </c>
      <c r="BZ509" s="220">
        <v>4415</v>
      </c>
      <c r="CA509" s="220">
        <v>4415</v>
      </c>
      <c r="CB509" s="220">
        <v>4415</v>
      </c>
      <c r="CC509" s="220">
        <v>4415</v>
      </c>
      <c r="CD509" s="220">
        <v>4415</v>
      </c>
      <c r="CE509" s="220">
        <v>4415</v>
      </c>
      <c r="CF509" s="220">
        <v>4416</v>
      </c>
      <c r="CG509" s="220">
        <v>4415</v>
      </c>
      <c r="CH509" s="220">
        <v>4415</v>
      </c>
      <c r="CI509" s="220">
        <v>4415</v>
      </c>
      <c r="CJ509" s="220">
        <v>4415</v>
      </c>
      <c r="CK509" s="220">
        <v>4415</v>
      </c>
      <c r="CL509" s="220">
        <v>4415</v>
      </c>
      <c r="CM509" s="220">
        <v>4416</v>
      </c>
      <c r="CN509" s="220">
        <v>4415</v>
      </c>
      <c r="CO509" s="220">
        <v>4415</v>
      </c>
      <c r="CP509" s="220">
        <v>4415</v>
      </c>
      <c r="CQ509" s="220">
        <v>4416</v>
      </c>
      <c r="CR509" s="220">
        <v>4415</v>
      </c>
      <c r="CS509" s="220">
        <v>4415</v>
      </c>
      <c r="CT509" s="220">
        <v>4415</v>
      </c>
      <c r="CU509" s="220">
        <v>4416</v>
      </c>
      <c r="CV509" s="220">
        <v>4415</v>
      </c>
      <c r="CW509" s="220">
        <v>4415</v>
      </c>
      <c r="CX509" s="220">
        <v>4415</v>
      </c>
      <c r="CY509" s="220">
        <v>4415</v>
      </c>
      <c r="CZ509" s="220">
        <v>4415</v>
      </c>
      <c r="DA509" s="220">
        <v>4415</v>
      </c>
      <c r="DB509" s="220">
        <v>4415</v>
      </c>
      <c r="DC509" s="220">
        <v>4415</v>
      </c>
      <c r="DD509" s="220">
        <v>4415</v>
      </c>
      <c r="DE509" s="220">
        <v>4415</v>
      </c>
      <c r="DF509" s="220">
        <v>4415</v>
      </c>
      <c r="DG509" s="220">
        <v>4415</v>
      </c>
      <c r="DH509" s="220">
        <v>4415</v>
      </c>
      <c r="DI509" s="220">
        <v>4415</v>
      </c>
      <c r="DJ509" s="220">
        <v>4415</v>
      </c>
      <c r="DK509" s="220">
        <v>4416</v>
      </c>
      <c r="DL509" s="220">
        <v>4415</v>
      </c>
      <c r="DM509" s="220">
        <v>4416</v>
      </c>
      <c r="DN509" s="220">
        <v>4416</v>
      </c>
      <c r="DO509" s="220">
        <v>4416</v>
      </c>
      <c r="DP509" s="220">
        <v>4416</v>
      </c>
      <c r="DQ509" s="220">
        <v>4416</v>
      </c>
      <c r="DR509" s="220">
        <v>4416</v>
      </c>
      <c r="DS509" s="220">
        <v>4416</v>
      </c>
      <c r="DT509" s="220">
        <v>4412</v>
      </c>
      <c r="DU509" s="220">
        <v>4412</v>
      </c>
      <c r="DV509" s="220">
        <v>4412</v>
      </c>
      <c r="DW509" s="220">
        <v>4422</v>
      </c>
      <c r="DX509" s="220">
        <v>4422</v>
      </c>
      <c r="DY509" s="220">
        <v>4416</v>
      </c>
      <c r="DZ509" s="220">
        <v>4416</v>
      </c>
      <c r="EA509" s="220">
        <v>4410</v>
      </c>
      <c r="EB509" s="220">
        <v>4410</v>
      </c>
      <c r="EC509" s="220">
        <v>4410</v>
      </c>
      <c r="ED509" s="220">
        <v>4410</v>
      </c>
      <c r="EE509" s="220">
        <v>4410</v>
      </c>
      <c r="EF509" s="220">
        <v>4410</v>
      </c>
      <c r="EG509" s="220">
        <v>4410</v>
      </c>
      <c r="EH509" s="220">
        <v>4410</v>
      </c>
      <c r="EI509" s="220">
        <v>4410</v>
      </c>
      <c r="EJ509" s="220">
        <v>4410</v>
      </c>
      <c r="EK509" s="220">
        <v>4410</v>
      </c>
      <c r="EL509" s="220">
        <v>4410</v>
      </c>
      <c r="EM509" s="220">
        <v>4410</v>
      </c>
      <c r="EN509" s="242">
        <v>4410</v>
      </c>
      <c r="EO509" s="232">
        <v>4410</v>
      </c>
      <c r="EP509" s="228">
        <v>4410</v>
      </c>
      <c r="EQ509" s="166">
        <v>4410</v>
      </c>
      <c r="ER509" s="166">
        <v>4410</v>
      </c>
      <c r="ES509" s="166">
        <v>4410</v>
      </c>
      <c r="ET509" s="166">
        <v>4410</v>
      </c>
      <c r="EU509" s="166">
        <v>4410</v>
      </c>
      <c r="EV509" s="166">
        <v>4410</v>
      </c>
      <c r="EW509" s="154">
        <v>4410</v>
      </c>
      <c r="EX509" s="154">
        <v>4410</v>
      </c>
      <c r="EY509" s="154">
        <v>4410</v>
      </c>
      <c r="EZ509" s="154">
        <v>4410</v>
      </c>
      <c r="FA509" s="154">
        <v>4410</v>
      </c>
      <c r="FB509" s="166">
        <v>4410</v>
      </c>
      <c r="FC509" s="154">
        <v>4410</v>
      </c>
      <c r="FD509" s="154">
        <v>4410</v>
      </c>
      <c r="FE509" s="166">
        <v>4410</v>
      </c>
      <c r="FF509" s="154">
        <v>4410</v>
      </c>
      <c r="FG509" s="166">
        <v>4410</v>
      </c>
      <c r="FH509" s="166">
        <v>4410</v>
      </c>
      <c r="FI509" s="154">
        <v>4410</v>
      </c>
      <c r="FJ509" s="154">
        <v>4410</v>
      </c>
      <c r="FK509" s="166">
        <v>4410</v>
      </c>
      <c r="FL509" s="166">
        <v>4410</v>
      </c>
      <c r="FM509" s="166">
        <v>4410</v>
      </c>
      <c r="FN509" s="166">
        <v>4410</v>
      </c>
      <c r="FO509" s="166">
        <v>4410</v>
      </c>
      <c r="FP509" s="166">
        <v>4410</v>
      </c>
      <c r="FQ509" s="166">
        <v>4410</v>
      </c>
      <c r="FR509" s="166">
        <v>4410</v>
      </c>
      <c r="FS509" s="166">
        <v>4410</v>
      </c>
      <c r="FT509" s="166">
        <v>4410</v>
      </c>
      <c r="FU509" s="166">
        <v>4410</v>
      </c>
      <c r="FV509" s="166">
        <v>4410</v>
      </c>
      <c r="FW509" s="166">
        <v>4410</v>
      </c>
      <c r="FX509" s="166">
        <v>4410</v>
      </c>
      <c r="FY509" s="154">
        <v>4410</v>
      </c>
      <c r="FZ509" s="154">
        <v>4410</v>
      </c>
      <c r="GA509" s="154">
        <v>4410</v>
      </c>
      <c r="GB509" s="154">
        <v>4410</v>
      </c>
      <c r="GC509" s="154">
        <v>4410</v>
      </c>
      <c r="GD509" s="154">
        <v>4410</v>
      </c>
      <c r="GE509" s="154">
        <v>4410</v>
      </c>
      <c r="GF509" s="154">
        <v>4410</v>
      </c>
      <c r="GG509" s="154">
        <v>4410</v>
      </c>
      <c r="GH509" s="154">
        <v>4410</v>
      </c>
      <c r="GI509" s="154">
        <v>4410</v>
      </c>
      <c r="GJ509" s="154">
        <v>4410</v>
      </c>
      <c r="GK509" s="154">
        <v>4410</v>
      </c>
      <c r="GL509" s="154">
        <v>4410</v>
      </c>
      <c r="GM509" s="154">
        <v>4410</v>
      </c>
      <c r="GN509" s="154">
        <v>4410</v>
      </c>
      <c r="GO509" s="154">
        <v>4410</v>
      </c>
      <c r="GP509" s="154">
        <v>4410</v>
      </c>
      <c r="GQ509" s="154">
        <v>4410</v>
      </c>
      <c r="GR509" s="154">
        <v>4410</v>
      </c>
      <c r="GS509" s="154">
        <v>4410</v>
      </c>
      <c r="GT509" s="154">
        <v>4410</v>
      </c>
      <c r="GU509" s="154">
        <v>4410</v>
      </c>
      <c r="GV509" s="154">
        <v>4410</v>
      </c>
      <c r="GW509" s="154">
        <v>4410</v>
      </c>
      <c r="GX509" s="166">
        <v>4410</v>
      </c>
      <c r="GY509" s="154">
        <v>4410</v>
      </c>
      <c r="GZ509" s="154">
        <v>4410</v>
      </c>
      <c r="HA509" s="154">
        <v>4410</v>
      </c>
      <c r="HB509" s="154">
        <v>4410</v>
      </c>
      <c r="HC509" s="154">
        <v>4410</v>
      </c>
      <c r="HD509" s="154">
        <v>4410</v>
      </c>
      <c r="HE509" s="154">
        <v>4410</v>
      </c>
      <c r="HF509" s="166">
        <v>4410</v>
      </c>
      <c r="HG509" s="154">
        <v>4410</v>
      </c>
      <c r="HH509" s="154">
        <v>4410</v>
      </c>
      <c r="HI509" s="166">
        <v>4410</v>
      </c>
      <c r="HJ509" s="154">
        <v>4411</v>
      </c>
      <c r="HK509" s="154">
        <v>4410</v>
      </c>
      <c r="HL509" s="166">
        <v>4410</v>
      </c>
      <c r="HM509" s="154">
        <v>4410</v>
      </c>
      <c r="HN509" s="154">
        <v>4409</v>
      </c>
      <c r="HO509" s="166">
        <v>4409</v>
      </c>
      <c r="HP509" s="154">
        <v>4409</v>
      </c>
      <c r="HQ509" s="154">
        <v>4409</v>
      </c>
      <c r="HR509" s="166">
        <v>4409</v>
      </c>
      <c r="HS509" s="154">
        <v>4409</v>
      </c>
      <c r="HT509" s="148">
        <v>4409</v>
      </c>
      <c r="HU509" s="148">
        <v>4408</v>
      </c>
      <c r="HV509" s="148">
        <v>4408</v>
      </c>
      <c r="HW509" s="166">
        <v>4408</v>
      </c>
    </row>
    <row r="510" spans="1:231">
      <c r="A510" s="145">
        <f t="shared" si="57"/>
        <v>44170</v>
      </c>
      <c r="B510" s="220">
        <f>'Age&amp;Sex by occurrence date'!$EEJ22</f>
        <v>5028</v>
      </c>
      <c r="C510" s="220">
        <v>4331</v>
      </c>
      <c r="D510" s="220">
        <v>4331</v>
      </c>
      <c r="E510" s="220">
        <v>4331</v>
      </c>
      <c r="F510" s="220">
        <v>4331</v>
      </c>
      <c r="G510" s="220">
        <v>4331</v>
      </c>
      <c r="H510" s="220">
        <v>4331</v>
      </c>
      <c r="I510" s="220">
        <v>4331</v>
      </c>
      <c r="J510" s="220">
        <v>4331</v>
      </c>
      <c r="K510" s="220">
        <v>4331</v>
      </c>
      <c r="L510" s="220">
        <v>4331</v>
      </c>
      <c r="M510" s="220">
        <v>4331</v>
      </c>
      <c r="N510" s="220">
        <v>4331</v>
      </c>
      <c r="O510" s="220">
        <v>4331</v>
      </c>
      <c r="P510" s="220">
        <v>4331</v>
      </c>
      <c r="Q510" s="220">
        <v>4331</v>
      </c>
      <c r="R510" s="220">
        <v>4331</v>
      </c>
      <c r="S510" s="220">
        <v>4331</v>
      </c>
      <c r="T510" s="220">
        <v>4331</v>
      </c>
      <c r="U510" s="220">
        <v>4331</v>
      </c>
      <c r="V510" s="220">
        <v>4330</v>
      </c>
      <c r="W510" s="220">
        <v>4330</v>
      </c>
      <c r="X510" s="220">
        <v>4330</v>
      </c>
      <c r="Y510" s="220">
        <v>4330</v>
      </c>
      <c r="Z510" s="220">
        <v>4330</v>
      </c>
      <c r="AA510" s="220">
        <v>4330</v>
      </c>
      <c r="AB510" s="220">
        <v>4323</v>
      </c>
      <c r="AC510" s="220">
        <v>4323</v>
      </c>
      <c r="AD510" s="220">
        <v>4324</v>
      </c>
      <c r="AE510" s="220">
        <v>4323</v>
      </c>
      <c r="AF510" s="220">
        <v>4322</v>
      </c>
      <c r="AG510" s="220">
        <v>4322</v>
      </c>
      <c r="AH510" s="220">
        <v>4322</v>
      </c>
      <c r="AI510" s="220">
        <v>4322</v>
      </c>
      <c r="AJ510" s="220">
        <v>4322</v>
      </c>
      <c r="AK510" s="220">
        <v>4322</v>
      </c>
      <c r="AL510" s="220">
        <v>4322</v>
      </c>
      <c r="AM510" s="220">
        <v>4323</v>
      </c>
      <c r="AN510" s="220">
        <v>4322</v>
      </c>
      <c r="AO510" s="220">
        <v>4323</v>
      </c>
      <c r="AP510" s="220">
        <v>4322</v>
      </c>
      <c r="AQ510" s="220">
        <v>4322</v>
      </c>
      <c r="AR510" s="220">
        <v>4322</v>
      </c>
      <c r="AS510" s="220">
        <v>4322</v>
      </c>
      <c r="AT510" s="220">
        <v>4322</v>
      </c>
      <c r="AU510" s="220">
        <v>4322</v>
      </c>
      <c r="AV510" s="220">
        <v>4322</v>
      </c>
      <c r="AW510" s="220">
        <v>4322</v>
      </c>
      <c r="AX510" s="220">
        <v>4322</v>
      </c>
      <c r="AY510" s="220">
        <v>4323</v>
      </c>
      <c r="AZ510" s="220">
        <v>4322</v>
      </c>
      <c r="BA510" s="220">
        <v>4322</v>
      </c>
      <c r="BB510" s="220">
        <v>4322</v>
      </c>
      <c r="BC510" s="220">
        <v>4322</v>
      </c>
      <c r="BD510" s="220">
        <v>4322</v>
      </c>
      <c r="BE510" s="220">
        <v>4323</v>
      </c>
      <c r="BF510" s="220">
        <v>4322</v>
      </c>
      <c r="BG510" s="220">
        <v>4322</v>
      </c>
      <c r="BH510" s="220">
        <v>4322</v>
      </c>
      <c r="BI510" s="220">
        <v>4322</v>
      </c>
      <c r="BJ510" s="220">
        <v>4322</v>
      </c>
      <c r="BK510" s="220">
        <v>4323</v>
      </c>
      <c r="BL510" s="220">
        <v>4322</v>
      </c>
      <c r="BM510" s="220">
        <v>4322</v>
      </c>
      <c r="BN510" s="220">
        <v>4322</v>
      </c>
      <c r="BO510" s="220">
        <v>4322</v>
      </c>
      <c r="BP510" s="220">
        <v>4322</v>
      </c>
      <c r="BQ510" s="220">
        <v>4322</v>
      </c>
      <c r="BR510" s="220">
        <v>4323</v>
      </c>
      <c r="BS510" s="220">
        <v>4322</v>
      </c>
      <c r="BT510" s="220">
        <v>4322</v>
      </c>
      <c r="BU510" s="220">
        <v>4322</v>
      </c>
      <c r="BV510" s="220">
        <v>4322</v>
      </c>
      <c r="BW510" s="220">
        <v>4322</v>
      </c>
      <c r="BX510" s="220">
        <v>4322</v>
      </c>
      <c r="BY510" s="220">
        <v>4322</v>
      </c>
      <c r="BZ510" s="220">
        <v>4322</v>
      </c>
      <c r="CA510" s="220">
        <v>4322</v>
      </c>
      <c r="CB510" s="220">
        <v>4322</v>
      </c>
      <c r="CC510" s="220">
        <v>4322</v>
      </c>
      <c r="CD510" s="220">
        <v>4322</v>
      </c>
      <c r="CE510" s="220">
        <v>4322</v>
      </c>
      <c r="CF510" s="220">
        <v>4323</v>
      </c>
      <c r="CG510" s="220">
        <v>4322</v>
      </c>
      <c r="CH510" s="220">
        <v>4322</v>
      </c>
      <c r="CI510" s="220">
        <v>4322</v>
      </c>
      <c r="CJ510" s="220">
        <v>4322</v>
      </c>
      <c r="CK510" s="220">
        <v>4322</v>
      </c>
      <c r="CL510" s="220">
        <v>4322</v>
      </c>
      <c r="CM510" s="220">
        <v>4323</v>
      </c>
      <c r="CN510" s="220">
        <v>4322</v>
      </c>
      <c r="CO510" s="220">
        <v>4322</v>
      </c>
      <c r="CP510" s="220">
        <v>4322</v>
      </c>
      <c r="CQ510" s="220">
        <v>4323</v>
      </c>
      <c r="CR510" s="220">
        <v>4322</v>
      </c>
      <c r="CS510" s="220">
        <v>4322</v>
      </c>
      <c r="CT510" s="220">
        <v>4322</v>
      </c>
      <c r="CU510" s="220">
        <v>4323</v>
      </c>
      <c r="CV510" s="220">
        <v>4322</v>
      </c>
      <c r="CW510" s="220">
        <v>4322</v>
      </c>
      <c r="CX510" s="220">
        <v>4322</v>
      </c>
      <c r="CY510" s="220">
        <v>4322</v>
      </c>
      <c r="CZ510" s="220">
        <v>4322</v>
      </c>
      <c r="DA510" s="220">
        <v>4322</v>
      </c>
      <c r="DB510" s="220">
        <v>4322</v>
      </c>
      <c r="DC510" s="220">
        <v>4322</v>
      </c>
      <c r="DD510" s="220">
        <v>4322</v>
      </c>
      <c r="DE510" s="220">
        <v>4322</v>
      </c>
      <c r="DF510" s="220">
        <v>4322</v>
      </c>
      <c r="DG510" s="220">
        <v>4322</v>
      </c>
      <c r="DH510" s="220">
        <v>4322</v>
      </c>
      <c r="DI510" s="220">
        <v>4322</v>
      </c>
      <c r="DJ510" s="220">
        <v>4322</v>
      </c>
      <c r="DK510" s="220">
        <v>4323</v>
      </c>
      <c r="DL510" s="220">
        <v>4322</v>
      </c>
      <c r="DM510" s="220">
        <v>4323</v>
      </c>
      <c r="DN510" s="220">
        <v>4323</v>
      </c>
      <c r="DO510" s="220">
        <v>4323</v>
      </c>
      <c r="DP510" s="220">
        <v>4323</v>
      </c>
      <c r="DQ510" s="220">
        <v>4323</v>
      </c>
      <c r="DR510" s="220">
        <v>4323</v>
      </c>
      <c r="DS510" s="220">
        <v>4323</v>
      </c>
      <c r="DT510" s="220">
        <v>4319</v>
      </c>
      <c r="DU510" s="220">
        <v>4319</v>
      </c>
      <c r="DV510" s="220">
        <v>4319</v>
      </c>
      <c r="DW510" s="220">
        <v>4329</v>
      </c>
      <c r="DX510" s="220">
        <v>4329</v>
      </c>
      <c r="DY510" s="220">
        <v>4323</v>
      </c>
      <c r="DZ510" s="220">
        <v>4323</v>
      </c>
      <c r="EA510" s="220">
        <v>4317</v>
      </c>
      <c r="EB510" s="220">
        <v>4317</v>
      </c>
      <c r="EC510" s="220">
        <v>4317</v>
      </c>
      <c r="ED510" s="220">
        <v>4317</v>
      </c>
      <c r="EE510" s="220">
        <v>4317</v>
      </c>
      <c r="EF510" s="220">
        <v>4317</v>
      </c>
      <c r="EG510" s="220">
        <v>4317</v>
      </c>
      <c r="EH510" s="220">
        <v>4317</v>
      </c>
      <c r="EI510" s="220">
        <v>4317</v>
      </c>
      <c r="EJ510" s="220">
        <v>4317</v>
      </c>
      <c r="EK510" s="220">
        <v>4317</v>
      </c>
      <c r="EL510" s="220">
        <v>4317</v>
      </c>
      <c r="EM510" s="220">
        <v>4317</v>
      </c>
      <c r="EN510" s="242">
        <v>4317</v>
      </c>
      <c r="EO510" s="232">
        <v>4317</v>
      </c>
      <c r="EP510" s="227">
        <v>4317</v>
      </c>
      <c r="EQ510" s="154">
        <v>4317</v>
      </c>
      <c r="ER510" s="154">
        <v>4317</v>
      </c>
      <c r="ES510" s="154">
        <v>4317</v>
      </c>
      <c r="ET510" s="154">
        <v>4317</v>
      </c>
      <c r="EU510" s="154">
        <v>4317</v>
      </c>
      <c r="EV510" s="154">
        <v>4317</v>
      </c>
      <c r="EW510" s="166">
        <v>4317</v>
      </c>
      <c r="EX510" s="166">
        <v>4317</v>
      </c>
      <c r="EY510" s="166">
        <v>4317</v>
      </c>
      <c r="EZ510" s="166">
        <v>4317</v>
      </c>
      <c r="FA510" s="166">
        <v>4317</v>
      </c>
      <c r="FB510" s="166">
        <v>4317</v>
      </c>
      <c r="FC510" s="166">
        <v>4317</v>
      </c>
      <c r="FD510" s="154">
        <v>4317</v>
      </c>
      <c r="FE510" s="166">
        <v>4317</v>
      </c>
      <c r="FF510" s="166">
        <v>4317</v>
      </c>
      <c r="FG510" s="154">
        <v>4317</v>
      </c>
      <c r="FH510" s="154">
        <v>4317</v>
      </c>
      <c r="FI510" s="166">
        <v>4317</v>
      </c>
      <c r="FJ510" s="166">
        <v>4317</v>
      </c>
      <c r="FK510" s="166">
        <v>4317</v>
      </c>
      <c r="FL510" s="166">
        <v>4317</v>
      </c>
      <c r="FM510" s="166">
        <v>4317</v>
      </c>
      <c r="FN510" s="166">
        <v>4317</v>
      </c>
      <c r="FO510" s="166">
        <v>4317</v>
      </c>
      <c r="FP510" s="166">
        <v>4317</v>
      </c>
      <c r="FQ510" s="166">
        <v>4317</v>
      </c>
      <c r="FR510" s="154">
        <v>4317</v>
      </c>
      <c r="FS510" s="154">
        <v>4317</v>
      </c>
      <c r="FT510" s="154">
        <v>4317</v>
      </c>
      <c r="FU510" s="154">
        <v>4317</v>
      </c>
      <c r="FV510" s="154">
        <v>4317</v>
      </c>
      <c r="FW510" s="154">
        <v>4317</v>
      </c>
      <c r="FX510" s="154">
        <v>4317</v>
      </c>
      <c r="FY510" s="166">
        <v>4317</v>
      </c>
      <c r="FZ510" s="166">
        <v>4317</v>
      </c>
      <c r="GA510" s="166">
        <v>4317</v>
      </c>
      <c r="GB510" s="166">
        <v>4317</v>
      </c>
      <c r="GC510" s="166">
        <v>4317</v>
      </c>
      <c r="GD510" s="166">
        <v>4317</v>
      </c>
      <c r="GE510" s="166">
        <v>4317</v>
      </c>
      <c r="GF510" s="166">
        <v>4317</v>
      </c>
      <c r="GG510" s="166">
        <v>4317</v>
      </c>
      <c r="GH510" s="166">
        <v>4317</v>
      </c>
      <c r="GI510" s="166">
        <v>4317</v>
      </c>
      <c r="GJ510" s="166">
        <v>4317</v>
      </c>
      <c r="GK510" s="166">
        <v>4317</v>
      </c>
      <c r="GL510" s="166">
        <v>4317</v>
      </c>
      <c r="GM510" s="166">
        <v>4317</v>
      </c>
      <c r="GN510" s="166">
        <v>4317</v>
      </c>
      <c r="GO510" s="166">
        <v>4317</v>
      </c>
      <c r="GP510" s="166">
        <v>4317</v>
      </c>
      <c r="GQ510" s="166">
        <v>4317</v>
      </c>
      <c r="GR510" s="166">
        <v>4317</v>
      </c>
      <c r="GS510" s="166">
        <v>4317</v>
      </c>
      <c r="GT510" s="166">
        <v>4317</v>
      </c>
      <c r="GU510" s="166">
        <v>4317</v>
      </c>
      <c r="GV510" s="166">
        <v>4317</v>
      </c>
      <c r="GW510" s="166">
        <v>4317</v>
      </c>
      <c r="GX510" s="166">
        <v>4317</v>
      </c>
      <c r="GY510" s="166">
        <v>4317</v>
      </c>
      <c r="GZ510" s="166">
        <v>4317</v>
      </c>
      <c r="HA510" s="166">
        <v>4317</v>
      </c>
      <c r="HB510" s="166">
        <v>4317</v>
      </c>
      <c r="HC510" s="166">
        <v>4317</v>
      </c>
      <c r="HD510" s="166">
        <v>4317</v>
      </c>
      <c r="HE510" s="166">
        <v>4317</v>
      </c>
      <c r="HF510" s="166">
        <v>4317</v>
      </c>
      <c r="HG510" s="154">
        <v>4317</v>
      </c>
      <c r="HH510" s="154">
        <v>4317</v>
      </c>
      <c r="HI510" s="166">
        <v>4317</v>
      </c>
      <c r="HJ510" s="154">
        <v>4318</v>
      </c>
      <c r="HK510" s="154">
        <v>4317</v>
      </c>
      <c r="HL510" s="166">
        <v>4317</v>
      </c>
      <c r="HM510" s="154">
        <v>4317</v>
      </c>
      <c r="HN510" s="154">
        <v>4316</v>
      </c>
      <c r="HO510" s="166">
        <v>4316</v>
      </c>
      <c r="HP510" s="154">
        <v>4316</v>
      </c>
      <c r="HQ510" s="154">
        <v>4316</v>
      </c>
      <c r="HR510" s="166">
        <v>4316</v>
      </c>
      <c r="HS510" s="154">
        <v>4316</v>
      </c>
      <c r="HT510" s="148">
        <v>4316</v>
      </c>
      <c r="HU510" s="148">
        <v>4315</v>
      </c>
      <c r="HV510" s="148">
        <v>4315</v>
      </c>
      <c r="HW510" s="166">
        <v>4315</v>
      </c>
    </row>
    <row r="511" spans="1:231">
      <c r="A511" s="145">
        <f t="shared" si="57"/>
        <v>44169</v>
      </c>
      <c r="B511" s="220">
        <f>'Age&amp;Sex by occurrence date'!$EEQ22</f>
        <v>4905</v>
      </c>
      <c r="C511" s="220">
        <v>4223</v>
      </c>
      <c r="D511" s="220">
        <v>4223</v>
      </c>
      <c r="E511" s="220">
        <v>4223</v>
      </c>
      <c r="F511" s="220">
        <v>4223</v>
      </c>
      <c r="G511" s="220">
        <v>4223</v>
      </c>
      <c r="H511" s="220">
        <v>4223</v>
      </c>
      <c r="I511" s="220">
        <v>4223</v>
      </c>
      <c r="J511" s="220">
        <v>4223</v>
      </c>
      <c r="K511" s="220">
        <v>4223</v>
      </c>
      <c r="L511" s="220">
        <v>4223</v>
      </c>
      <c r="M511" s="220">
        <v>4223</v>
      </c>
      <c r="N511" s="220">
        <v>4223</v>
      </c>
      <c r="O511" s="220">
        <v>4223</v>
      </c>
      <c r="P511" s="220">
        <v>4223</v>
      </c>
      <c r="Q511" s="220">
        <v>4223</v>
      </c>
      <c r="R511" s="220">
        <v>4223</v>
      </c>
      <c r="S511" s="220">
        <v>4223</v>
      </c>
      <c r="T511" s="220">
        <v>4223</v>
      </c>
      <c r="U511" s="220">
        <v>4223</v>
      </c>
      <c r="V511" s="220">
        <v>4222</v>
      </c>
      <c r="W511" s="220">
        <v>4222</v>
      </c>
      <c r="X511" s="220">
        <v>4222</v>
      </c>
      <c r="Y511" s="220">
        <v>4222</v>
      </c>
      <c r="Z511" s="220">
        <v>4222</v>
      </c>
      <c r="AA511" s="220">
        <v>4222</v>
      </c>
      <c r="AB511" s="220">
        <v>4215</v>
      </c>
      <c r="AC511" s="220">
        <v>4215</v>
      </c>
      <c r="AD511" s="220">
        <v>4216</v>
      </c>
      <c r="AE511" s="220">
        <v>4215</v>
      </c>
      <c r="AF511" s="220">
        <v>4214</v>
      </c>
      <c r="AG511" s="220">
        <v>4214</v>
      </c>
      <c r="AH511" s="220">
        <v>4214</v>
      </c>
      <c r="AI511" s="220">
        <v>4214</v>
      </c>
      <c r="AJ511" s="220">
        <v>4214</v>
      </c>
      <c r="AK511" s="220">
        <v>4214</v>
      </c>
      <c r="AL511" s="220">
        <v>4214</v>
      </c>
      <c r="AM511" s="220">
        <v>4215</v>
      </c>
      <c r="AN511" s="220">
        <v>4214</v>
      </c>
      <c r="AO511" s="220">
        <v>4215</v>
      </c>
      <c r="AP511" s="220">
        <v>4214</v>
      </c>
      <c r="AQ511" s="220">
        <v>4214</v>
      </c>
      <c r="AR511" s="220">
        <v>4214</v>
      </c>
      <c r="AS511" s="220">
        <v>4214</v>
      </c>
      <c r="AT511" s="220">
        <v>4214</v>
      </c>
      <c r="AU511" s="220">
        <v>4214</v>
      </c>
      <c r="AV511" s="220">
        <v>4214</v>
      </c>
      <c r="AW511" s="220">
        <v>4214</v>
      </c>
      <c r="AX511" s="220">
        <v>4214</v>
      </c>
      <c r="AY511" s="220">
        <v>4215</v>
      </c>
      <c r="AZ511" s="220">
        <v>4214</v>
      </c>
      <c r="BA511" s="220">
        <v>4214</v>
      </c>
      <c r="BB511" s="220">
        <v>4214</v>
      </c>
      <c r="BC511" s="220">
        <v>4214</v>
      </c>
      <c r="BD511" s="220">
        <v>4214</v>
      </c>
      <c r="BE511" s="220">
        <v>4215</v>
      </c>
      <c r="BF511" s="220">
        <v>4214</v>
      </c>
      <c r="BG511" s="220">
        <v>4214</v>
      </c>
      <c r="BH511" s="220">
        <v>4214</v>
      </c>
      <c r="BI511" s="220">
        <v>4214</v>
      </c>
      <c r="BJ511" s="220">
        <v>4214</v>
      </c>
      <c r="BK511" s="220">
        <v>4215</v>
      </c>
      <c r="BL511" s="220">
        <v>4214</v>
      </c>
      <c r="BM511" s="220">
        <v>4214</v>
      </c>
      <c r="BN511" s="220">
        <v>4214</v>
      </c>
      <c r="BO511" s="220">
        <v>4214</v>
      </c>
      <c r="BP511" s="220">
        <v>4214</v>
      </c>
      <c r="BQ511" s="220">
        <v>4214</v>
      </c>
      <c r="BR511" s="220">
        <v>4215</v>
      </c>
      <c r="BS511" s="220">
        <v>4214</v>
      </c>
      <c r="BT511" s="220">
        <v>4214</v>
      </c>
      <c r="BU511" s="220">
        <v>4214</v>
      </c>
      <c r="BV511" s="220">
        <v>4214</v>
      </c>
      <c r="BW511" s="220">
        <v>4214</v>
      </c>
      <c r="BX511" s="220">
        <v>4214</v>
      </c>
      <c r="BY511" s="220">
        <v>4214</v>
      </c>
      <c r="BZ511" s="220">
        <v>4214</v>
      </c>
      <c r="CA511" s="220">
        <v>4214</v>
      </c>
      <c r="CB511" s="220">
        <v>4214</v>
      </c>
      <c r="CC511" s="220">
        <v>4214</v>
      </c>
      <c r="CD511" s="220">
        <v>4214</v>
      </c>
      <c r="CE511" s="220">
        <v>4214</v>
      </c>
      <c r="CF511" s="220">
        <v>4215</v>
      </c>
      <c r="CG511" s="220">
        <v>4214</v>
      </c>
      <c r="CH511" s="220">
        <v>4214</v>
      </c>
      <c r="CI511" s="220">
        <v>4214</v>
      </c>
      <c r="CJ511" s="220">
        <v>4214</v>
      </c>
      <c r="CK511" s="220">
        <v>4214</v>
      </c>
      <c r="CL511" s="220">
        <v>4214</v>
      </c>
      <c r="CM511" s="220">
        <v>4215</v>
      </c>
      <c r="CN511" s="220">
        <v>4214</v>
      </c>
      <c r="CO511" s="220">
        <v>4214</v>
      </c>
      <c r="CP511" s="220">
        <v>4214</v>
      </c>
      <c r="CQ511" s="220">
        <v>4215</v>
      </c>
      <c r="CR511" s="220">
        <v>4214</v>
      </c>
      <c r="CS511" s="220">
        <v>4214</v>
      </c>
      <c r="CT511" s="220">
        <v>4214</v>
      </c>
      <c r="CU511" s="220">
        <v>4215</v>
      </c>
      <c r="CV511" s="220">
        <v>4214</v>
      </c>
      <c r="CW511" s="220">
        <v>4214</v>
      </c>
      <c r="CX511" s="220">
        <v>4214</v>
      </c>
      <c r="CY511" s="220">
        <v>4214</v>
      </c>
      <c r="CZ511" s="220">
        <v>4214</v>
      </c>
      <c r="DA511" s="220">
        <v>4214</v>
      </c>
      <c r="DB511" s="220">
        <v>4214</v>
      </c>
      <c r="DC511" s="220">
        <v>4214</v>
      </c>
      <c r="DD511" s="220">
        <v>4214</v>
      </c>
      <c r="DE511" s="220">
        <v>4214</v>
      </c>
      <c r="DF511" s="220">
        <v>4214</v>
      </c>
      <c r="DG511" s="220">
        <v>4214</v>
      </c>
      <c r="DH511" s="220">
        <v>4214</v>
      </c>
      <c r="DI511" s="220">
        <v>4214</v>
      </c>
      <c r="DJ511" s="220">
        <v>4214</v>
      </c>
      <c r="DK511" s="220">
        <v>4215</v>
      </c>
      <c r="DL511" s="220">
        <v>4214</v>
      </c>
      <c r="DM511" s="220">
        <v>4215</v>
      </c>
      <c r="DN511" s="220">
        <v>4215</v>
      </c>
      <c r="DO511" s="220">
        <v>4215</v>
      </c>
      <c r="DP511" s="220">
        <v>4215</v>
      </c>
      <c r="DQ511" s="220">
        <v>4215</v>
      </c>
      <c r="DR511" s="220">
        <v>4215</v>
      </c>
      <c r="DS511" s="220">
        <v>4215</v>
      </c>
      <c r="DT511" s="220">
        <v>4211</v>
      </c>
      <c r="DU511" s="220">
        <v>4211</v>
      </c>
      <c r="DV511" s="220">
        <v>4211</v>
      </c>
      <c r="DW511" s="220">
        <v>4221</v>
      </c>
      <c r="DX511" s="220">
        <v>4221</v>
      </c>
      <c r="DY511" s="220">
        <v>4215</v>
      </c>
      <c r="DZ511" s="220">
        <v>4215</v>
      </c>
      <c r="EA511" s="220">
        <v>4209</v>
      </c>
      <c r="EB511" s="220">
        <v>4209</v>
      </c>
      <c r="EC511" s="220">
        <v>4209</v>
      </c>
      <c r="ED511" s="220">
        <v>4209</v>
      </c>
      <c r="EE511" s="220">
        <v>4209</v>
      </c>
      <c r="EF511" s="220">
        <v>4209</v>
      </c>
      <c r="EG511" s="220">
        <v>4209</v>
      </c>
      <c r="EH511" s="220">
        <v>4209</v>
      </c>
      <c r="EI511" s="220">
        <v>4209</v>
      </c>
      <c r="EJ511" s="220">
        <v>4209</v>
      </c>
      <c r="EK511" s="220">
        <v>4209</v>
      </c>
      <c r="EL511" s="220">
        <v>4209</v>
      </c>
      <c r="EM511" s="220">
        <v>4209</v>
      </c>
      <c r="EN511" s="242">
        <v>4209</v>
      </c>
      <c r="EO511" s="232">
        <v>4209</v>
      </c>
      <c r="EP511" s="227">
        <v>4209</v>
      </c>
      <c r="EQ511" s="154">
        <v>4209</v>
      </c>
      <c r="ER511" s="154">
        <v>4209</v>
      </c>
      <c r="ES511" s="154">
        <v>4209</v>
      </c>
      <c r="ET511" s="154">
        <v>4209</v>
      </c>
      <c r="EU511" s="154">
        <v>4209</v>
      </c>
      <c r="EV511" s="154">
        <v>4209</v>
      </c>
      <c r="EW511" s="154">
        <v>4209</v>
      </c>
      <c r="EX511" s="154">
        <v>4209</v>
      </c>
      <c r="EY511" s="154">
        <v>4209</v>
      </c>
      <c r="EZ511" s="154">
        <v>4209</v>
      </c>
      <c r="FA511" s="154">
        <v>4209</v>
      </c>
      <c r="FB511" s="154">
        <v>4209</v>
      </c>
      <c r="FC511" s="166">
        <v>4209</v>
      </c>
      <c r="FD511" s="166">
        <v>4209</v>
      </c>
      <c r="FE511" s="154">
        <v>4209</v>
      </c>
      <c r="FF511" s="154">
        <v>4209</v>
      </c>
      <c r="FG511" s="154">
        <v>4209</v>
      </c>
      <c r="FH511" s="166">
        <v>4209</v>
      </c>
      <c r="FI511" s="166">
        <v>4209</v>
      </c>
      <c r="FJ511" s="154">
        <v>4209</v>
      </c>
      <c r="FK511" s="166">
        <v>4209</v>
      </c>
      <c r="FL511" s="166">
        <v>4209</v>
      </c>
      <c r="FM511" s="166">
        <v>4209</v>
      </c>
      <c r="FN511" s="166">
        <v>4209</v>
      </c>
      <c r="FO511" s="166">
        <v>4209</v>
      </c>
      <c r="FP511" s="166">
        <v>4209</v>
      </c>
      <c r="FQ511" s="166">
        <v>4209</v>
      </c>
      <c r="FR511" s="154">
        <v>4209</v>
      </c>
      <c r="FS511" s="154">
        <v>4209</v>
      </c>
      <c r="FT511" s="154">
        <v>4209</v>
      </c>
      <c r="FU511" s="154">
        <v>4209</v>
      </c>
      <c r="FV511" s="154">
        <v>4209</v>
      </c>
      <c r="FW511" s="154">
        <v>4209</v>
      </c>
      <c r="FX511" s="154">
        <v>4209</v>
      </c>
      <c r="FY511" s="166">
        <v>4209</v>
      </c>
      <c r="FZ511" s="166">
        <v>4209</v>
      </c>
      <c r="GA511" s="166">
        <v>4209</v>
      </c>
      <c r="GB511" s="166">
        <v>4209</v>
      </c>
      <c r="GC511" s="166">
        <v>4209</v>
      </c>
      <c r="GD511" s="166">
        <v>4209</v>
      </c>
      <c r="GE511" s="166">
        <v>4209</v>
      </c>
      <c r="GF511" s="166">
        <v>4209</v>
      </c>
      <c r="GG511" s="166">
        <v>4209</v>
      </c>
      <c r="GH511" s="166">
        <v>4209</v>
      </c>
      <c r="GI511" s="166">
        <v>4209</v>
      </c>
      <c r="GJ511" s="166">
        <v>4209</v>
      </c>
      <c r="GK511" s="166">
        <v>4209</v>
      </c>
      <c r="GL511" s="166">
        <v>4209</v>
      </c>
      <c r="GM511" s="166">
        <v>4209</v>
      </c>
      <c r="GN511" s="166">
        <v>4209</v>
      </c>
      <c r="GO511" s="166">
        <v>4209</v>
      </c>
      <c r="GP511" s="166">
        <v>4209</v>
      </c>
      <c r="GQ511" s="166">
        <v>4209</v>
      </c>
      <c r="GR511" s="166">
        <v>4209</v>
      </c>
      <c r="GS511" s="166">
        <v>4209</v>
      </c>
      <c r="GT511" s="166">
        <v>4209</v>
      </c>
      <c r="GU511" s="166">
        <v>4209</v>
      </c>
      <c r="GV511" s="166">
        <v>4209</v>
      </c>
      <c r="GW511" s="166">
        <v>4209</v>
      </c>
      <c r="GX511" s="166">
        <v>4209</v>
      </c>
      <c r="GY511" s="166">
        <v>4209</v>
      </c>
      <c r="GZ511" s="166">
        <v>4209</v>
      </c>
      <c r="HA511" s="166">
        <v>4209</v>
      </c>
      <c r="HB511" s="166">
        <v>4209</v>
      </c>
      <c r="HC511" s="166">
        <v>4209</v>
      </c>
      <c r="HD511" s="166">
        <v>4209</v>
      </c>
      <c r="HE511" s="166">
        <v>4209</v>
      </c>
      <c r="HF511" s="166">
        <v>4209</v>
      </c>
      <c r="HG511" s="154">
        <v>4209</v>
      </c>
      <c r="HH511" s="154">
        <v>4209</v>
      </c>
      <c r="HI511" s="166">
        <v>4209</v>
      </c>
      <c r="HJ511" s="154">
        <v>4210</v>
      </c>
      <c r="HK511" s="154">
        <v>4209</v>
      </c>
      <c r="HL511" s="166">
        <v>4209</v>
      </c>
      <c r="HM511" s="154">
        <v>4209</v>
      </c>
      <c r="HN511" s="154">
        <v>4208</v>
      </c>
      <c r="HO511" s="166">
        <v>4208</v>
      </c>
      <c r="HP511" s="154">
        <v>4208</v>
      </c>
      <c r="HQ511" s="154">
        <v>4208</v>
      </c>
      <c r="HR511" s="166">
        <v>4208</v>
      </c>
      <c r="HS511" s="154">
        <v>4208</v>
      </c>
      <c r="HT511" s="150">
        <v>4208</v>
      </c>
      <c r="HU511" s="150">
        <v>4206</v>
      </c>
      <c r="HV511" s="150">
        <v>4206</v>
      </c>
      <c r="HW511" s="166">
        <v>4206</v>
      </c>
    </row>
    <row r="512" spans="1:231">
      <c r="A512" s="145">
        <f t="shared" si="57"/>
        <v>44168</v>
      </c>
      <c r="B512" s="220">
        <f>'Age&amp;Sex by occurrence date'!$EEX22</f>
        <v>4766</v>
      </c>
      <c r="C512" s="220">
        <v>4108</v>
      </c>
      <c r="D512" s="220">
        <v>4108</v>
      </c>
      <c r="E512" s="220">
        <v>4108</v>
      </c>
      <c r="F512" s="220">
        <v>4108</v>
      </c>
      <c r="G512" s="220">
        <v>4108</v>
      </c>
      <c r="H512" s="220">
        <v>4108</v>
      </c>
      <c r="I512" s="220">
        <v>4108</v>
      </c>
      <c r="J512" s="220">
        <v>4108</v>
      </c>
      <c r="K512" s="220">
        <v>4108</v>
      </c>
      <c r="L512" s="220">
        <v>4108</v>
      </c>
      <c r="M512" s="220">
        <v>4108</v>
      </c>
      <c r="N512" s="220">
        <v>4108</v>
      </c>
      <c r="O512" s="220">
        <v>4108</v>
      </c>
      <c r="P512" s="220">
        <v>4108</v>
      </c>
      <c r="Q512" s="220">
        <v>4108</v>
      </c>
      <c r="R512" s="220">
        <v>4108</v>
      </c>
      <c r="S512" s="220">
        <v>4108</v>
      </c>
      <c r="T512" s="220">
        <v>4108</v>
      </c>
      <c r="U512" s="220">
        <v>4108</v>
      </c>
      <c r="V512" s="220">
        <v>4107</v>
      </c>
      <c r="W512" s="220">
        <v>4107</v>
      </c>
      <c r="X512" s="220">
        <v>4107</v>
      </c>
      <c r="Y512" s="220">
        <v>4107</v>
      </c>
      <c r="Z512" s="220">
        <v>4107</v>
      </c>
      <c r="AA512" s="220">
        <v>4107</v>
      </c>
      <c r="AB512" s="220">
        <v>4100</v>
      </c>
      <c r="AC512" s="220">
        <v>4100</v>
      </c>
      <c r="AD512" s="220">
        <v>4101</v>
      </c>
      <c r="AE512" s="220">
        <v>4100</v>
      </c>
      <c r="AF512" s="220">
        <v>4099</v>
      </c>
      <c r="AG512" s="220">
        <v>4099</v>
      </c>
      <c r="AH512" s="220">
        <v>4099</v>
      </c>
      <c r="AI512" s="220">
        <v>4099</v>
      </c>
      <c r="AJ512" s="220">
        <v>4099</v>
      </c>
      <c r="AK512" s="220">
        <v>4099</v>
      </c>
      <c r="AL512" s="220">
        <v>4099</v>
      </c>
      <c r="AM512" s="220">
        <v>4100</v>
      </c>
      <c r="AN512" s="220">
        <v>4099</v>
      </c>
      <c r="AO512" s="220">
        <v>4100</v>
      </c>
      <c r="AP512" s="220">
        <v>4099</v>
      </c>
      <c r="AQ512" s="220">
        <v>4099</v>
      </c>
      <c r="AR512" s="220">
        <v>4099</v>
      </c>
      <c r="AS512" s="220">
        <v>4099</v>
      </c>
      <c r="AT512" s="220">
        <v>4099</v>
      </c>
      <c r="AU512" s="220">
        <v>4099</v>
      </c>
      <c r="AV512" s="220">
        <v>4099</v>
      </c>
      <c r="AW512" s="220">
        <v>4099</v>
      </c>
      <c r="AX512" s="220">
        <v>4099</v>
      </c>
      <c r="AY512" s="220">
        <v>4100</v>
      </c>
      <c r="AZ512" s="220">
        <v>4099</v>
      </c>
      <c r="BA512" s="220">
        <v>4099</v>
      </c>
      <c r="BB512" s="220">
        <v>4099</v>
      </c>
      <c r="BC512" s="220">
        <v>4099</v>
      </c>
      <c r="BD512" s="220">
        <v>4099</v>
      </c>
      <c r="BE512" s="220">
        <v>4100</v>
      </c>
      <c r="BF512" s="220">
        <v>4099</v>
      </c>
      <c r="BG512" s="220">
        <v>4099</v>
      </c>
      <c r="BH512" s="220">
        <v>4099</v>
      </c>
      <c r="BI512" s="220">
        <v>4099</v>
      </c>
      <c r="BJ512" s="220">
        <v>4099</v>
      </c>
      <c r="BK512" s="220">
        <v>4100</v>
      </c>
      <c r="BL512" s="220">
        <v>4099</v>
      </c>
      <c r="BM512" s="220">
        <v>4099</v>
      </c>
      <c r="BN512" s="220">
        <v>4099</v>
      </c>
      <c r="BO512" s="220">
        <v>4099</v>
      </c>
      <c r="BP512" s="220">
        <v>4099</v>
      </c>
      <c r="BQ512" s="220">
        <v>4099</v>
      </c>
      <c r="BR512" s="220">
        <v>4100</v>
      </c>
      <c r="BS512" s="220">
        <v>4099</v>
      </c>
      <c r="BT512" s="220">
        <v>4099</v>
      </c>
      <c r="BU512" s="220">
        <v>4099</v>
      </c>
      <c r="BV512" s="220">
        <v>4099</v>
      </c>
      <c r="BW512" s="220">
        <v>4099</v>
      </c>
      <c r="BX512" s="220">
        <v>4099</v>
      </c>
      <c r="BY512" s="220">
        <v>4099</v>
      </c>
      <c r="BZ512" s="220">
        <v>4099</v>
      </c>
      <c r="CA512" s="220">
        <v>4099</v>
      </c>
      <c r="CB512" s="220">
        <v>4099</v>
      </c>
      <c r="CC512" s="220">
        <v>4099</v>
      </c>
      <c r="CD512" s="220">
        <v>4099</v>
      </c>
      <c r="CE512" s="220">
        <v>4099</v>
      </c>
      <c r="CF512" s="220">
        <v>4100</v>
      </c>
      <c r="CG512" s="220">
        <v>4099</v>
      </c>
      <c r="CH512" s="220">
        <v>4099</v>
      </c>
      <c r="CI512" s="220">
        <v>4099</v>
      </c>
      <c r="CJ512" s="220">
        <v>4099</v>
      </c>
      <c r="CK512" s="220">
        <v>4099</v>
      </c>
      <c r="CL512" s="220">
        <v>4099</v>
      </c>
      <c r="CM512" s="220">
        <v>4100</v>
      </c>
      <c r="CN512" s="220">
        <v>4099</v>
      </c>
      <c r="CO512" s="220">
        <v>4099</v>
      </c>
      <c r="CP512" s="220">
        <v>4099</v>
      </c>
      <c r="CQ512" s="220">
        <v>4100</v>
      </c>
      <c r="CR512" s="220">
        <v>4099</v>
      </c>
      <c r="CS512" s="220">
        <v>4099</v>
      </c>
      <c r="CT512" s="220">
        <v>4099</v>
      </c>
      <c r="CU512" s="220">
        <v>4100</v>
      </c>
      <c r="CV512" s="220">
        <v>4099</v>
      </c>
      <c r="CW512" s="220">
        <v>4099</v>
      </c>
      <c r="CX512" s="220">
        <v>4099</v>
      </c>
      <c r="CY512" s="220">
        <v>4099</v>
      </c>
      <c r="CZ512" s="220">
        <v>4099</v>
      </c>
      <c r="DA512" s="220">
        <v>4099</v>
      </c>
      <c r="DB512" s="220">
        <v>4099</v>
      </c>
      <c r="DC512" s="220">
        <v>4099</v>
      </c>
      <c r="DD512" s="220">
        <v>4099</v>
      </c>
      <c r="DE512" s="220">
        <v>4099</v>
      </c>
      <c r="DF512" s="220">
        <v>4099</v>
      </c>
      <c r="DG512" s="220">
        <v>4099</v>
      </c>
      <c r="DH512" s="220">
        <v>4099</v>
      </c>
      <c r="DI512" s="220">
        <v>4099</v>
      </c>
      <c r="DJ512" s="220">
        <v>4099</v>
      </c>
      <c r="DK512" s="220">
        <v>4100</v>
      </c>
      <c r="DL512" s="220">
        <v>4099</v>
      </c>
      <c r="DM512" s="220">
        <v>4100</v>
      </c>
      <c r="DN512" s="220">
        <v>4100</v>
      </c>
      <c r="DO512" s="220">
        <v>4100</v>
      </c>
      <c r="DP512" s="220">
        <v>4100</v>
      </c>
      <c r="DQ512" s="220">
        <v>4100</v>
      </c>
      <c r="DR512" s="220">
        <v>4100</v>
      </c>
      <c r="DS512" s="220">
        <v>4100</v>
      </c>
      <c r="DT512" s="220">
        <v>4096</v>
      </c>
      <c r="DU512" s="220">
        <v>4096</v>
      </c>
      <c r="DV512" s="220">
        <v>4096</v>
      </c>
      <c r="DW512" s="220">
        <v>4106</v>
      </c>
      <c r="DX512" s="220">
        <v>4106</v>
      </c>
      <c r="DY512" s="220">
        <v>4100</v>
      </c>
      <c r="DZ512" s="220">
        <v>4100</v>
      </c>
      <c r="EA512" s="220">
        <v>4094</v>
      </c>
      <c r="EB512" s="220">
        <v>4094</v>
      </c>
      <c r="EC512" s="220">
        <v>4094</v>
      </c>
      <c r="ED512" s="220">
        <v>4094</v>
      </c>
      <c r="EE512" s="220">
        <v>4094</v>
      </c>
      <c r="EF512" s="220">
        <v>4094</v>
      </c>
      <c r="EG512" s="220">
        <v>4094</v>
      </c>
      <c r="EH512" s="220">
        <v>4094</v>
      </c>
      <c r="EI512" s="220">
        <v>4094</v>
      </c>
      <c r="EJ512" s="220">
        <v>4094</v>
      </c>
      <c r="EK512" s="220">
        <v>4094</v>
      </c>
      <c r="EL512" s="220">
        <v>4094</v>
      </c>
      <c r="EM512" s="220">
        <v>4094</v>
      </c>
      <c r="EN512" s="242">
        <v>4094</v>
      </c>
      <c r="EO512" s="232">
        <v>4094</v>
      </c>
      <c r="EP512" s="228">
        <v>4094</v>
      </c>
      <c r="EQ512" s="166">
        <v>4094</v>
      </c>
      <c r="ER512" s="166">
        <v>4094</v>
      </c>
      <c r="ES512" s="166">
        <v>4094</v>
      </c>
      <c r="ET512" s="166">
        <v>4094</v>
      </c>
      <c r="EU512" s="166">
        <v>4094</v>
      </c>
      <c r="EV512" s="166">
        <v>4094</v>
      </c>
      <c r="EW512" s="166">
        <v>4094</v>
      </c>
      <c r="EX512" s="166">
        <v>4094</v>
      </c>
      <c r="EY512" s="166">
        <v>4094</v>
      </c>
      <c r="EZ512" s="166">
        <v>4094</v>
      </c>
      <c r="FA512" s="166">
        <v>4094</v>
      </c>
      <c r="FB512" s="154">
        <v>4094</v>
      </c>
      <c r="FC512" s="154">
        <v>4094</v>
      </c>
      <c r="FD512" s="154">
        <v>4094</v>
      </c>
      <c r="FE512" s="166">
        <v>4094</v>
      </c>
      <c r="FF512" s="166">
        <v>4094</v>
      </c>
      <c r="FG512" s="166">
        <v>4094</v>
      </c>
      <c r="FH512" s="154">
        <v>4094</v>
      </c>
      <c r="FI512" s="154">
        <v>4094</v>
      </c>
      <c r="FJ512" s="166">
        <v>4094</v>
      </c>
      <c r="FK512" s="166">
        <v>4094</v>
      </c>
      <c r="FL512" s="166">
        <v>4094</v>
      </c>
      <c r="FM512" s="166">
        <v>4094</v>
      </c>
      <c r="FN512" s="166">
        <v>4094</v>
      </c>
      <c r="FO512" s="166">
        <v>4094</v>
      </c>
      <c r="FP512" s="166">
        <v>4094</v>
      </c>
      <c r="FQ512" s="166">
        <v>4094</v>
      </c>
      <c r="FR512" s="166">
        <v>4094</v>
      </c>
      <c r="FS512" s="166">
        <v>4094</v>
      </c>
      <c r="FT512" s="166">
        <v>4094</v>
      </c>
      <c r="FU512" s="166">
        <v>4094</v>
      </c>
      <c r="FV512" s="166">
        <v>4094</v>
      </c>
      <c r="FW512" s="166">
        <v>4094</v>
      </c>
      <c r="FX512" s="166">
        <v>4094</v>
      </c>
      <c r="FY512" s="154">
        <v>4094</v>
      </c>
      <c r="FZ512" s="154">
        <v>4094</v>
      </c>
      <c r="GA512" s="154">
        <v>4094</v>
      </c>
      <c r="GB512" s="154">
        <v>4094</v>
      </c>
      <c r="GC512" s="154">
        <v>4094</v>
      </c>
      <c r="GD512" s="154">
        <v>4094</v>
      </c>
      <c r="GE512" s="154">
        <v>4094</v>
      </c>
      <c r="GF512" s="154">
        <v>4094</v>
      </c>
      <c r="GG512" s="154">
        <v>4094</v>
      </c>
      <c r="GH512" s="154">
        <v>4094</v>
      </c>
      <c r="GI512" s="154">
        <v>4094</v>
      </c>
      <c r="GJ512" s="154">
        <v>4094</v>
      </c>
      <c r="GK512" s="154">
        <v>4094</v>
      </c>
      <c r="GL512" s="154">
        <v>4094</v>
      </c>
      <c r="GM512" s="154">
        <v>4094</v>
      </c>
      <c r="GN512" s="154">
        <v>4094</v>
      </c>
      <c r="GO512" s="154">
        <v>4094</v>
      </c>
      <c r="GP512" s="154">
        <v>4094</v>
      </c>
      <c r="GQ512" s="154">
        <v>4094</v>
      </c>
      <c r="GR512" s="154">
        <v>4094</v>
      </c>
      <c r="GS512" s="154">
        <v>4094</v>
      </c>
      <c r="GT512" s="166">
        <v>4094</v>
      </c>
      <c r="GU512" s="166">
        <v>4094</v>
      </c>
      <c r="GV512" s="166">
        <v>4094</v>
      </c>
      <c r="GW512" s="166">
        <v>4094</v>
      </c>
      <c r="GX512" s="154">
        <v>4094</v>
      </c>
      <c r="GY512" s="166">
        <v>4094</v>
      </c>
      <c r="GZ512" s="166">
        <v>4094</v>
      </c>
      <c r="HA512" s="166">
        <v>4094</v>
      </c>
      <c r="HB512" s="166">
        <v>4094</v>
      </c>
      <c r="HC512" s="166">
        <v>4094</v>
      </c>
      <c r="HD512" s="166">
        <v>4094</v>
      </c>
      <c r="HE512" s="166">
        <v>4094</v>
      </c>
      <c r="HF512" s="154">
        <v>4094</v>
      </c>
      <c r="HG512" s="154">
        <v>4094</v>
      </c>
      <c r="HH512" s="154">
        <v>4094</v>
      </c>
      <c r="HI512" s="154">
        <v>4094</v>
      </c>
      <c r="HJ512" s="154">
        <v>4095</v>
      </c>
      <c r="HK512" s="154">
        <v>4094</v>
      </c>
      <c r="HL512" s="154">
        <v>4094</v>
      </c>
      <c r="HM512" s="154">
        <v>4094</v>
      </c>
      <c r="HN512" s="154">
        <v>4093</v>
      </c>
      <c r="HO512" s="166">
        <v>4093</v>
      </c>
      <c r="HP512" s="154">
        <v>4093</v>
      </c>
      <c r="HQ512" s="154">
        <v>4093</v>
      </c>
      <c r="HR512" s="166">
        <v>4093</v>
      </c>
      <c r="HS512" s="154">
        <v>4093</v>
      </c>
      <c r="HT512" s="150">
        <v>4093</v>
      </c>
      <c r="HU512" s="150">
        <v>4091</v>
      </c>
      <c r="HV512" s="150">
        <v>4091</v>
      </c>
      <c r="HW512" s="166">
        <v>4091</v>
      </c>
    </row>
    <row r="513" spans="1:231">
      <c r="A513" s="145">
        <f t="shared" si="57"/>
        <v>44167</v>
      </c>
      <c r="B513" s="220">
        <f>'Age&amp;Sex by occurrence date'!$EFE22</f>
        <v>4621</v>
      </c>
      <c r="C513" s="220">
        <v>3985</v>
      </c>
      <c r="D513" s="220">
        <v>3985</v>
      </c>
      <c r="E513" s="220">
        <v>3985</v>
      </c>
      <c r="F513" s="220">
        <v>3985</v>
      </c>
      <c r="G513" s="220">
        <v>3985</v>
      </c>
      <c r="H513" s="220">
        <v>3985</v>
      </c>
      <c r="I513" s="220">
        <v>3985</v>
      </c>
      <c r="J513" s="220">
        <v>3985</v>
      </c>
      <c r="K513" s="220">
        <v>3985</v>
      </c>
      <c r="L513" s="220">
        <v>3985</v>
      </c>
      <c r="M513" s="220">
        <v>3985</v>
      </c>
      <c r="N513" s="220">
        <v>3985</v>
      </c>
      <c r="O513" s="220">
        <v>3985</v>
      </c>
      <c r="P513" s="220">
        <v>3985</v>
      </c>
      <c r="Q513" s="220">
        <v>3985</v>
      </c>
      <c r="R513" s="220">
        <v>3985</v>
      </c>
      <c r="S513" s="220">
        <v>3985</v>
      </c>
      <c r="T513" s="220">
        <v>3985</v>
      </c>
      <c r="U513" s="220">
        <v>3985</v>
      </c>
      <c r="V513" s="220">
        <v>3984</v>
      </c>
      <c r="W513" s="220">
        <v>3984</v>
      </c>
      <c r="X513" s="220">
        <v>3984</v>
      </c>
      <c r="Y513" s="220">
        <v>3984</v>
      </c>
      <c r="Z513" s="220">
        <v>3984</v>
      </c>
      <c r="AA513" s="220">
        <v>3984</v>
      </c>
      <c r="AB513" s="220">
        <v>3977</v>
      </c>
      <c r="AC513" s="220">
        <v>3977</v>
      </c>
      <c r="AD513" s="220">
        <v>3978</v>
      </c>
      <c r="AE513" s="220">
        <v>3977</v>
      </c>
      <c r="AF513" s="220">
        <v>3976</v>
      </c>
      <c r="AG513" s="220">
        <v>3976</v>
      </c>
      <c r="AH513" s="220">
        <v>3976</v>
      </c>
      <c r="AI513" s="220">
        <v>3976</v>
      </c>
      <c r="AJ513" s="220">
        <v>3976</v>
      </c>
      <c r="AK513" s="220">
        <v>3976</v>
      </c>
      <c r="AL513" s="220">
        <v>3976</v>
      </c>
      <c r="AM513" s="220">
        <v>3977</v>
      </c>
      <c r="AN513" s="220">
        <v>3976</v>
      </c>
      <c r="AO513" s="220">
        <v>3977</v>
      </c>
      <c r="AP513" s="220">
        <v>3976</v>
      </c>
      <c r="AQ513" s="220">
        <v>3976</v>
      </c>
      <c r="AR513" s="220">
        <v>3976</v>
      </c>
      <c r="AS513" s="220">
        <v>3976</v>
      </c>
      <c r="AT513" s="220">
        <v>3976</v>
      </c>
      <c r="AU513" s="220">
        <v>3976</v>
      </c>
      <c r="AV513" s="220">
        <v>3976</v>
      </c>
      <c r="AW513" s="220">
        <v>3976</v>
      </c>
      <c r="AX513" s="220">
        <v>3976</v>
      </c>
      <c r="AY513" s="220">
        <v>3977</v>
      </c>
      <c r="AZ513" s="220">
        <v>3976</v>
      </c>
      <c r="BA513" s="220">
        <v>3976</v>
      </c>
      <c r="BB513" s="220">
        <v>3976</v>
      </c>
      <c r="BC513" s="220">
        <v>3976</v>
      </c>
      <c r="BD513" s="220">
        <v>3976</v>
      </c>
      <c r="BE513" s="220">
        <v>3977</v>
      </c>
      <c r="BF513" s="220">
        <v>3976</v>
      </c>
      <c r="BG513" s="220">
        <v>3976</v>
      </c>
      <c r="BH513" s="220">
        <v>3976</v>
      </c>
      <c r="BI513" s="220">
        <v>3976</v>
      </c>
      <c r="BJ513" s="220">
        <v>3976</v>
      </c>
      <c r="BK513" s="220">
        <v>3977</v>
      </c>
      <c r="BL513" s="220">
        <v>3976</v>
      </c>
      <c r="BM513" s="220">
        <v>3976</v>
      </c>
      <c r="BN513" s="220">
        <v>3976</v>
      </c>
      <c r="BO513" s="220">
        <v>3976</v>
      </c>
      <c r="BP513" s="220">
        <v>3976</v>
      </c>
      <c r="BQ513" s="220">
        <v>3976</v>
      </c>
      <c r="BR513" s="220">
        <v>3977</v>
      </c>
      <c r="BS513" s="220">
        <v>3976</v>
      </c>
      <c r="BT513" s="220">
        <v>3976</v>
      </c>
      <c r="BU513" s="220">
        <v>3976</v>
      </c>
      <c r="BV513" s="220">
        <v>3976</v>
      </c>
      <c r="BW513" s="220">
        <v>3976</v>
      </c>
      <c r="BX513" s="220">
        <v>3976</v>
      </c>
      <c r="BY513" s="220">
        <v>3976</v>
      </c>
      <c r="BZ513" s="220">
        <v>3976</v>
      </c>
      <c r="CA513" s="220">
        <v>3976</v>
      </c>
      <c r="CB513" s="220">
        <v>3976</v>
      </c>
      <c r="CC513" s="220">
        <v>3976</v>
      </c>
      <c r="CD513" s="220">
        <v>3976</v>
      </c>
      <c r="CE513" s="220">
        <v>3976</v>
      </c>
      <c r="CF513" s="220">
        <v>3977</v>
      </c>
      <c r="CG513" s="220">
        <v>3976</v>
      </c>
      <c r="CH513" s="220">
        <v>3976</v>
      </c>
      <c r="CI513" s="220">
        <v>3976</v>
      </c>
      <c r="CJ513" s="220">
        <v>3976</v>
      </c>
      <c r="CK513" s="220">
        <v>3976</v>
      </c>
      <c r="CL513" s="220">
        <v>3976</v>
      </c>
      <c r="CM513" s="220">
        <v>3977</v>
      </c>
      <c r="CN513" s="220">
        <v>3976</v>
      </c>
      <c r="CO513" s="220">
        <v>3976</v>
      </c>
      <c r="CP513" s="220">
        <v>3976</v>
      </c>
      <c r="CQ513" s="220">
        <v>3977</v>
      </c>
      <c r="CR513" s="220">
        <v>3976</v>
      </c>
      <c r="CS513" s="220">
        <v>3976</v>
      </c>
      <c r="CT513" s="220">
        <v>3976</v>
      </c>
      <c r="CU513" s="220">
        <v>3977</v>
      </c>
      <c r="CV513" s="220">
        <v>3976</v>
      </c>
      <c r="CW513" s="220">
        <v>3976</v>
      </c>
      <c r="CX513" s="220">
        <v>3976</v>
      </c>
      <c r="CY513" s="220">
        <v>3976</v>
      </c>
      <c r="CZ513" s="220">
        <v>3976</v>
      </c>
      <c r="DA513" s="220">
        <v>3976</v>
      </c>
      <c r="DB513" s="220">
        <v>3976</v>
      </c>
      <c r="DC513" s="220">
        <v>3976</v>
      </c>
      <c r="DD513" s="220">
        <v>3976</v>
      </c>
      <c r="DE513" s="220">
        <v>3976</v>
      </c>
      <c r="DF513" s="220">
        <v>3976</v>
      </c>
      <c r="DG513" s="220">
        <v>3976</v>
      </c>
      <c r="DH513" s="220">
        <v>3976</v>
      </c>
      <c r="DI513" s="220">
        <v>3976</v>
      </c>
      <c r="DJ513" s="220">
        <v>3976</v>
      </c>
      <c r="DK513" s="220">
        <v>3977</v>
      </c>
      <c r="DL513" s="220">
        <v>3976</v>
      </c>
      <c r="DM513" s="220">
        <v>3977</v>
      </c>
      <c r="DN513" s="220">
        <v>3977</v>
      </c>
      <c r="DO513" s="220">
        <v>3977</v>
      </c>
      <c r="DP513" s="220">
        <v>3977</v>
      </c>
      <c r="DQ513" s="220">
        <v>3977</v>
      </c>
      <c r="DR513" s="220">
        <v>3977</v>
      </c>
      <c r="DS513" s="220">
        <v>3977</v>
      </c>
      <c r="DT513" s="220">
        <v>3973</v>
      </c>
      <c r="DU513" s="220">
        <v>3973</v>
      </c>
      <c r="DV513" s="220">
        <v>3973</v>
      </c>
      <c r="DW513" s="220">
        <v>3983</v>
      </c>
      <c r="DX513" s="220">
        <v>3983</v>
      </c>
      <c r="DY513" s="220">
        <v>3977</v>
      </c>
      <c r="DZ513" s="220">
        <v>3977</v>
      </c>
      <c r="EA513" s="220">
        <v>3971</v>
      </c>
      <c r="EB513" s="220">
        <v>3971</v>
      </c>
      <c r="EC513" s="220">
        <v>3971</v>
      </c>
      <c r="ED513" s="220">
        <v>3971</v>
      </c>
      <c r="EE513" s="220">
        <v>3971</v>
      </c>
      <c r="EF513" s="220">
        <v>3971</v>
      </c>
      <c r="EG513" s="220">
        <v>3971</v>
      </c>
      <c r="EH513" s="220">
        <v>3971</v>
      </c>
      <c r="EI513" s="220">
        <v>3971</v>
      </c>
      <c r="EJ513" s="220">
        <v>3971</v>
      </c>
      <c r="EK513" s="220">
        <v>3971</v>
      </c>
      <c r="EL513" s="220">
        <v>3971</v>
      </c>
      <c r="EM513" s="220">
        <v>3971</v>
      </c>
      <c r="EN513" s="242">
        <v>3971</v>
      </c>
      <c r="EO513" s="232">
        <v>3971</v>
      </c>
      <c r="EP513" s="227">
        <v>3971</v>
      </c>
      <c r="EQ513" s="154">
        <v>3971</v>
      </c>
      <c r="ER513" s="154">
        <v>3971</v>
      </c>
      <c r="ES513" s="154">
        <v>3971</v>
      </c>
      <c r="ET513" s="154">
        <v>3971</v>
      </c>
      <c r="EU513" s="154">
        <v>3971</v>
      </c>
      <c r="EV513" s="154">
        <v>3971</v>
      </c>
      <c r="EW513" s="166">
        <v>3971</v>
      </c>
      <c r="EX513" s="166">
        <v>3971</v>
      </c>
      <c r="EY513" s="166">
        <v>3971</v>
      </c>
      <c r="EZ513" s="166">
        <v>3971</v>
      </c>
      <c r="FA513" s="166">
        <v>3971</v>
      </c>
      <c r="FB513" s="166">
        <v>3971</v>
      </c>
      <c r="FC513" s="154">
        <v>3971</v>
      </c>
      <c r="FD513" s="166">
        <v>3971</v>
      </c>
      <c r="FE513" s="166">
        <v>3971</v>
      </c>
      <c r="FF513" s="166">
        <v>3971</v>
      </c>
      <c r="FG513" s="154">
        <v>3971</v>
      </c>
      <c r="FH513" s="166">
        <v>3971</v>
      </c>
      <c r="FI513" s="154">
        <v>3971</v>
      </c>
      <c r="FJ513" s="154">
        <v>3971</v>
      </c>
      <c r="FK513" s="154">
        <v>3971</v>
      </c>
      <c r="FL513" s="154">
        <v>3971</v>
      </c>
      <c r="FM513" s="154">
        <v>3971</v>
      </c>
      <c r="FN513" s="154">
        <v>3971</v>
      </c>
      <c r="FO513" s="154">
        <v>3971</v>
      </c>
      <c r="FP513" s="154">
        <v>3971</v>
      </c>
      <c r="FQ513" s="154">
        <v>3971</v>
      </c>
      <c r="FR513" s="166">
        <v>3971</v>
      </c>
      <c r="FS513" s="166">
        <v>3971</v>
      </c>
      <c r="FT513" s="166">
        <v>3971</v>
      </c>
      <c r="FU513" s="166">
        <v>3971</v>
      </c>
      <c r="FV513" s="166">
        <v>3971</v>
      </c>
      <c r="FW513" s="166">
        <v>3971</v>
      </c>
      <c r="FX513" s="166">
        <v>3971</v>
      </c>
      <c r="FY513" s="154">
        <v>3971</v>
      </c>
      <c r="FZ513" s="154">
        <v>3971</v>
      </c>
      <c r="GA513" s="154">
        <v>3971</v>
      </c>
      <c r="GB513" s="154">
        <v>3971</v>
      </c>
      <c r="GC513" s="154">
        <v>3971</v>
      </c>
      <c r="GD513" s="154">
        <v>3971</v>
      </c>
      <c r="GE513" s="154">
        <v>3971</v>
      </c>
      <c r="GF513" s="154">
        <v>3971</v>
      </c>
      <c r="GG513" s="154">
        <v>3971</v>
      </c>
      <c r="GH513" s="154">
        <v>3971</v>
      </c>
      <c r="GI513" s="154">
        <v>3971</v>
      </c>
      <c r="GJ513" s="154">
        <v>3971</v>
      </c>
      <c r="GK513" s="154">
        <v>3971</v>
      </c>
      <c r="GL513" s="154">
        <v>3971</v>
      </c>
      <c r="GM513" s="154">
        <v>3971</v>
      </c>
      <c r="GN513" s="154">
        <v>3971</v>
      </c>
      <c r="GO513" s="154">
        <v>3971</v>
      </c>
      <c r="GP513" s="154">
        <v>3971</v>
      </c>
      <c r="GQ513" s="154">
        <v>3971</v>
      </c>
      <c r="GR513" s="154">
        <v>3971</v>
      </c>
      <c r="GS513" s="154">
        <v>3971</v>
      </c>
      <c r="GT513" s="154">
        <v>3971</v>
      </c>
      <c r="GU513" s="154">
        <v>3971</v>
      </c>
      <c r="GV513" s="154">
        <v>3971</v>
      </c>
      <c r="GW513" s="154">
        <v>3971</v>
      </c>
      <c r="GX513" s="154">
        <v>3971</v>
      </c>
      <c r="GY513" s="154">
        <v>3971</v>
      </c>
      <c r="GZ513" s="154">
        <v>3971</v>
      </c>
      <c r="HA513" s="154">
        <v>3971</v>
      </c>
      <c r="HB513" s="154">
        <v>3971</v>
      </c>
      <c r="HC513" s="154">
        <v>3971</v>
      </c>
      <c r="HD513" s="154">
        <v>3971</v>
      </c>
      <c r="HE513" s="154">
        <v>3971</v>
      </c>
      <c r="HF513" s="154">
        <v>3971</v>
      </c>
      <c r="HG513" s="154">
        <v>3971</v>
      </c>
      <c r="HH513" s="154">
        <v>3971</v>
      </c>
      <c r="HI513" s="154">
        <v>3971</v>
      </c>
      <c r="HJ513" s="154">
        <v>3972</v>
      </c>
      <c r="HK513" s="154">
        <v>3971</v>
      </c>
      <c r="HL513" s="154">
        <v>3971</v>
      </c>
      <c r="HM513" s="154">
        <v>3971</v>
      </c>
      <c r="HN513" s="154">
        <v>3970</v>
      </c>
      <c r="HO513" s="166">
        <v>3970</v>
      </c>
      <c r="HP513" s="154">
        <v>3970</v>
      </c>
      <c r="HQ513" s="154">
        <v>3970</v>
      </c>
      <c r="HR513" s="166">
        <v>3970</v>
      </c>
      <c r="HS513" s="154">
        <v>3970</v>
      </c>
      <c r="HT513" s="150">
        <v>3970</v>
      </c>
      <c r="HU513" s="150">
        <v>3968</v>
      </c>
      <c r="HV513" s="150">
        <v>3968</v>
      </c>
      <c r="HW513" s="166">
        <v>3968</v>
      </c>
    </row>
    <row r="514" spans="1:231">
      <c r="A514" s="145">
        <f t="shared" si="57"/>
        <v>44166</v>
      </c>
      <c r="B514" s="220">
        <f>'Age&amp;Sex by occurrence date'!$EFL22</f>
        <v>4483</v>
      </c>
      <c r="C514" s="220">
        <v>3868</v>
      </c>
      <c r="D514" s="220">
        <v>3868</v>
      </c>
      <c r="E514" s="220">
        <v>3868</v>
      </c>
      <c r="F514" s="220">
        <v>3868</v>
      </c>
      <c r="G514" s="220">
        <v>3868</v>
      </c>
      <c r="H514" s="220">
        <v>3868</v>
      </c>
      <c r="I514" s="220">
        <v>3868</v>
      </c>
      <c r="J514" s="220">
        <v>3868</v>
      </c>
      <c r="K514" s="220">
        <v>3868</v>
      </c>
      <c r="L514" s="220">
        <v>3868</v>
      </c>
      <c r="M514" s="220">
        <v>3868</v>
      </c>
      <c r="N514" s="220">
        <v>3868</v>
      </c>
      <c r="O514" s="220">
        <v>3868</v>
      </c>
      <c r="P514" s="220">
        <v>3868</v>
      </c>
      <c r="Q514" s="220">
        <v>3868</v>
      </c>
      <c r="R514" s="220">
        <v>3868</v>
      </c>
      <c r="S514" s="220">
        <v>3868</v>
      </c>
      <c r="T514" s="220">
        <v>3868</v>
      </c>
      <c r="U514" s="220">
        <v>3868</v>
      </c>
      <c r="V514" s="220">
        <v>3867</v>
      </c>
      <c r="W514" s="220">
        <v>3867</v>
      </c>
      <c r="X514" s="220">
        <v>3867</v>
      </c>
      <c r="Y514" s="220">
        <v>3867</v>
      </c>
      <c r="Z514" s="220">
        <v>3867</v>
      </c>
      <c r="AA514" s="220">
        <v>3867</v>
      </c>
      <c r="AB514" s="220">
        <v>3860</v>
      </c>
      <c r="AC514" s="220">
        <v>3860</v>
      </c>
      <c r="AD514" s="220">
        <v>3861</v>
      </c>
      <c r="AE514" s="220">
        <v>3860</v>
      </c>
      <c r="AF514" s="220">
        <v>3859</v>
      </c>
      <c r="AG514" s="220">
        <v>3859</v>
      </c>
      <c r="AH514" s="220">
        <v>3859</v>
      </c>
      <c r="AI514" s="220">
        <v>3859</v>
      </c>
      <c r="AJ514" s="220">
        <v>3859</v>
      </c>
      <c r="AK514" s="220">
        <v>3859</v>
      </c>
      <c r="AL514" s="220">
        <v>3859</v>
      </c>
      <c r="AM514" s="220">
        <v>3860</v>
      </c>
      <c r="AN514" s="220">
        <v>3859</v>
      </c>
      <c r="AO514" s="220">
        <v>3860</v>
      </c>
      <c r="AP514" s="220">
        <v>3859</v>
      </c>
      <c r="AQ514" s="220">
        <v>3859</v>
      </c>
      <c r="AR514" s="220">
        <v>3859</v>
      </c>
      <c r="AS514" s="220">
        <v>3859</v>
      </c>
      <c r="AT514" s="220">
        <v>3859</v>
      </c>
      <c r="AU514" s="220">
        <v>3859</v>
      </c>
      <c r="AV514" s="220">
        <v>3859</v>
      </c>
      <c r="AW514" s="220">
        <v>3859</v>
      </c>
      <c r="AX514" s="220">
        <v>3859</v>
      </c>
      <c r="AY514" s="220">
        <v>3860</v>
      </c>
      <c r="AZ514" s="220">
        <v>3859</v>
      </c>
      <c r="BA514" s="220">
        <v>3859</v>
      </c>
      <c r="BB514" s="220">
        <v>3859</v>
      </c>
      <c r="BC514" s="220">
        <v>3859</v>
      </c>
      <c r="BD514" s="220">
        <v>3859</v>
      </c>
      <c r="BE514" s="220">
        <v>3860</v>
      </c>
      <c r="BF514" s="220">
        <v>3859</v>
      </c>
      <c r="BG514" s="220">
        <v>3859</v>
      </c>
      <c r="BH514" s="220">
        <v>3859</v>
      </c>
      <c r="BI514" s="220">
        <v>3859</v>
      </c>
      <c r="BJ514" s="220">
        <v>3859</v>
      </c>
      <c r="BK514" s="220">
        <v>3860</v>
      </c>
      <c r="BL514" s="220">
        <v>3859</v>
      </c>
      <c r="BM514" s="220">
        <v>3859</v>
      </c>
      <c r="BN514" s="220">
        <v>3859</v>
      </c>
      <c r="BO514" s="220">
        <v>3859</v>
      </c>
      <c r="BP514" s="220">
        <v>3859</v>
      </c>
      <c r="BQ514" s="220">
        <v>3859</v>
      </c>
      <c r="BR514" s="220">
        <v>3860</v>
      </c>
      <c r="BS514" s="220">
        <v>3859</v>
      </c>
      <c r="BT514" s="220">
        <v>3859</v>
      </c>
      <c r="BU514" s="220">
        <v>3859</v>
      </c>
      <c r="BV514" s="220">
        <v>3859</v>
      </c>
      <c r="BW514" s="220">
        <v>3859</v>
      </c>
      <c r="BX514" s="220">
        <v>3859</v>
      </c>
      <c r="BY514" s="220">
        <v>3859</v>
      </c>
      <c r="BZ514" s="220">
        <v>3859</v>
      </c>
      <c r="CA514" s="220">
        <v>3859</v>
      </c>
      <c r="CB514" s="220">
        <v>3859</v>
      </c>
      <c r="CC514" s="220">
        <v>3859</v>
      </c>
      <c r="CD514" s="220">
        <v>3859</v>
      </c>
      <c r="CE514" s="220">
        <v>3859</v>
      </c>
      <c r="CF514" s="220">
        <v>3860</v>
      </c>
      <c r="CG514" s="220">
        <v>3859</v>
      </c>
      <c r="CH514" s="220">
        <v>3859</v>
      </c>
      <c r="CI514" s="220">
        <v>3859</v>
      </c>
      <c r="CJ514" s="220">
        <v>3859</v>
      </c>
      <c r="CK514" s="220">
        <v>3859</v>
      </c>
      <c r="CL514" s="220">
        <v>3859</v>
      </c>
      <c r="CM514" s="220">
        <v>3860</v>
      </c>
      <c r="CN514" s="220">
        <v>3859</v>
      </c>
      <c r="CO514" s="220">
        <v>3859</v>
      </c>
      <c r="CP514" s="220">
        <v>3859</v>
      </c>
      <c r="CQ514" s="220">
        <v>3860</v>
      </c>
      <c r="CR514" s="220">
        <v>3859</v>
      </c>
      <c r="CS514" s="220">
        <v>3859</v>
      </c>
      <c r="CT514" s="220">
        <v>3859</v>
      </c>
      <c r="CU514" s="220">
        <v>3860</v>
      </c>
      <c r="CV514" s="220">
        <v>3859</v>
      </c>
      <c r="CW514" s="220">
        <v>3859</v>
      </c>
      <c r="CX514" s="220">
        <v>3859</v>
      </c>
      <c r="CY514" s="220">
        <v>3859</v>
      </c>
      <c r="CZ514" s="220">
        <v>3859</v>
      </c>
      <c r="DA514" s="220">
        <v>3859</v>
      </c>
      <c r="DB514" s="220">
        <v>3859</v>
      </c>
      <c r="DC514" s="220">
        <v>3859</v>
      </c>
      <c r="DD514" s="220">
        <v>3859</v>
      </c>
      <c r="DE514" s="220">
        <v>3859</v>
      </c>
      <c r="DF514" s="220">
        <v>3859</v>
      </c>
      <c r="DG514" s="220">
        <v>3859</v>
      </c>
      <c r="DH514" s="220">
        <v>3859</v>
      </c>
      <c r="DI514" s="220">
        <v>3859</v>
      </c>
      <c r="DJ514" s="220">
        <v>3859</v>
      </c>
      <c r="DK514" s="220">
        <v>3860</v>
      </c>
      <c r="DL514" s="220">
        <v>3859</v>
      </c>
      <c r="DM514" s="220">
        <v>3860</v>
      </c>
      <c r="DN514" s="220">
        <v>3860</v>
      </c>
      <c r="DO514" s="220">
        <v>3860</v>
      </c>
      <c r="DP514" s="220">
        <v>3860</v>
      </c>
      <c r="DQ514" s="220">
        <v>3860</v>
      </c>
      <c r="DR514" s="220">
        <v>3860</v>
      </c>
      <c r="DS514" s="220">
        <v>3860</v>
      </c>
      <c r="DT514" s="220">
        <v>3856</v>
      </c>
      <c r="DU514" s="220">
        <v>3856</v>
      </c>
      <c r="DV514" s="220">
        <v>3856</v>
      </c>
      <c r="DW514" s="220">
        <v>3865</v>
      </c>
      <c r="DX514" s="220">
        <v>3865</v>
      </c>
      <c r="DY514" s="220">
        <v>3859</v>
      </c>
      <c r="DZ514" s="220">
        <v>3859</v>
      </c>
      <c r="EA514" s="220">
        <v>3854</v>
      </c>
      <c r="EB514" s="220">
        <v>3854</v>
      </c>
      <c r="EC514" s="220">
        <v>3854</v>
      </c>
      <c r="ED514" s="220">
        <v>3854</v>
      </c>
      <c r="EE514" s="220">
        <v>3854</v>
      </c>
      <c r="EF514" s="220">
        <v>3854</v>
      </c>
      <c r="EG514" s="220">
        <v>3854</v>
      </c>
      <c r="EH514" s="220">
        <v>3854</v>
      </c>
      <c r="EI514" s="220">
        <v>3854</v>
      </c>
      <c r="EJ514" s="220">
        <v>3854</v>
      </c>
      <c r="EK514" s="220">
        <v>3854</v>
      </c>
      <c r="EL514" s="220">
        <v>3854</v>
      </c>
      <c r="EM514" s="220">
        <v>3854</v>
      </c>
      <c r="EN514" s="242">
        <v>3854</v>
      </c>
      <c r="EO514" s="232">
        <v>3854</v>
      </c>
      <c r="EP514" s="227">
        <v>3854</v>
      </c>
      <c r="EQ514" s="154">
        <v>3854</v>
      </c>
      <c r="ER514" s="154">
        <v>3854</v>
      </c>
      <c r="ES514" s="154">
        <v>3854</v>
      </c>
      <c r="ET514" s="154">
        <v>3854</v>
      </c>
      <c r="EU514" s="154">
        <v>3854</v>
      </c>
      <c r="EV514" s="154">
        <v>3854</v>
      </c>
      <c r="EW514" s="166">
        <v>3854</v>
      </c>
      <c r="EX514" s="166">
        <v>3854</v>
      </c>
      <c r="EY514" s="166">
        <v>3854</v>
      </c>
      <c r="EZ514" s="166">
        <v>3854</v>
      </c>
      <c r="FA514" s="166">
        <v>3854</v>
      </c>
      <c r="FB514" s="154">
        <v>3854</v>
      </c>
      <c r="FC514" s="166">
        <v>3854</v>
      </c>
      <c r="FD514" s="166">
        <v>3854</v>
      </c>
      <c r="FE514" s="154">
        <v>3854</v>
      </c>
      <c r="FF514" s="154">
        <v>3854</v>
      </c>
      <c r="FG514" s="166">
        <v>3854</v>
      </c>
      <c r="FH514" s="166">
        <v>3854</v>
      </c>
      <c r="FI514" s="166">
        <v>3854</v>
      </c>
      <c r="FJ514" s="166">
        <v>3854</v>
      </c>
      <c r="FK514" s="166">
        <v>3854</v>
      </c>
      <c r="FL514" s="166">
        <v>3854</v>
      </c>
      <c r="FM514" s="166">
        <v>3854</v>
      </c>
      <c r="FN514" s="166">
        <v>3854</v>
      </c>
      <c r="FO514" s="166">
        <v>3854</v>
      </c>
      <c r="FP514" s="166">
        <v>3854</v>
      </c>
      <c r="FQ514" s="166">
        <v>3854</v>
      </c>
      <c r="FR514" s="154">
        <v>3854</v>
      </c>
      <c r="FS514" s="154">
        <v>3854</v>
      </c>
      <c r="FT514" s="154">
        <v>3854</v>
      </c>
      <c r="FU514" s="154">
        <v>3854</v>
      </c>
      <c r="FV514" s="154">
        <v>3854</v>
      </c>
      <c r="FW514" s="154">
        <v>3854</v>
      </c>
      <c r="FX514" s="154">
        <v>3854</v>
      </c>
      <c r="FY514" s="166">
        <v>3854</v>
      </c>
      <c r="FZ514" s="166">
        <v>3854</v>
      </c>
      <c r="GA514" s="166">
        <v>3854</v>
      </c>
      <c r="GB514" s="166">
        <v>3854</v>
      </c>
      <c r="GC514" s="166">
        <v>3854</v>
      </c>
      <c r="GD514" s="166">
        <v>3854</v>
      </c>
      <c r="GE514" s="166">
        <v>3854</v>
      </c>
      <c r="GF514" s="166">
        <v>3854</v>
      </c>
      <c r="GG514" s="166">
        <v>3854</v>
      </c>
      <c r="GH514" s="166">
        <v>3854</v>
      </c>
      <c r="GI514" s="166">
        <v>3854</v>
      </c>
      <c r="GJ514" s="166">
        <v>3854</v>
      </c>
      <c r="GK514" s="166">
        <v>3854</v>
      </c>
      <c r="GL514" s="166">
        <v>3854</v>
      </c>
      <c r="GM514" s="166">
        <v>3854</v>
      </c>
      <c r="GN514" s="166">
        <v>3854</v>
      </c>
      <c r="GO514" s="166">
        <v>3854</v>
      </c>
      <c r="GP514" s="166">
        <v>3854</v>
      </c>
      <c r="GQ514" s="166">
        <v>3854</v>
      </c>
      <c r="GR514" s="166">
        <v>3854</v>
      </c>
      <c r="GS514" s="166">
        <v>3854</v>
      </c>
      <c r="GT514" s="166">
        <v>3854</v>
      </c>
      <c r="GU514" s="166">
        <v>3854</v>
      </c>
      <c r="GV514" s="166">
        <v>3854</v>
      </c>
      <c r="GW514" s="166">
        <v>3854</v>
      </c>
      <c r="GX514" s="166">
        <v>3854</v>
      </c>
      <c r="GY514" s="166">
        <v>3854</v>
      </c>
      <c r="GZ514" s="166">
        <v>3854</v>
      </c>
      <c r="HA514" s="166">
        <v>3854</v>
      </c>
      <c r="HB514" s="166">
        <v>3854</v>
      </c>
      <c r="HC514" s="166">
        <v>3854</v>
      </c>
      <c r="HD514" s="166">
        <v>3854</v>
      </c>
      <c r="HE514" s="166">
        <v>3854</v>
      </c>
      <c r="HF514" s="166">
        <v>3854</v>
      </c>
      <c r="HG514" s="154">
        <v>3854</v>
      </c>
      <c r="HH514" s="154">
        <v>3854</v>
      </c>
      <c r="HI514" s="166">
        <v>3854</v>
      </c>
      <c r="HJ514" s="154">
        <v>3855</v>
      </c>
      <c r="HK514" s="154">
        <v>3854</v>
      </c>
      <c r="HL514" s="166">
        <v>3854</v>
      </c>
      <c r="HM514" s="154">
        <v>3854</v>
      </c>
      <c r="HN514" s="154">
        <v>3853</v>
      </c>
      <c r="HO514" s="166">
        <v>3853</v>
      </c>
      <c r="HP514" s="154">
        <v>3853</v>
      </c>
      <c r="HQ514" s="154">
        <v>3853</v>
      </c>
      <c r="HR514" s="166">
        <v>3853</v>
      </c>
      <c r="HS514" s="154">
        <v>3853</v>
      </c>
      <c r="HT514" s="150">
        <v>3853</v>
      </c>
      <c r="HU514" s="150">
        <v>3851</v>
      </c>
      <c r="HV514" s="150">
        <v>3851</v>
      </c>
      <c r="HW514" s="166">
        <v>3851</v>
      </c>
    </row>
    <row r="515" spans="1:231">
      <c r="A515" s="145">
        <f t="shared" si="57"/>
        <v>44165</v>
      </c>
      <c r="B515" s="220">
        <f>'Age&amp;Sex by occurrence date'!$EFS22</f>
        <v>4340</v>
      </c>
      <c r="C515" s="220">
        <v>3747</v>
      </c>
      <c r="D515" s="220">
        <v>3747</v>
      </c>
      <c r="E515" s="220">
        <v>3747</v>
      </c>
      <c r="F515" s="220">
        <v>3747</v>
      </c>
      <c r="G515" s="220">
        <v>3747</v>
      </c>
      <c r="H515" s="220">
        <v>3747</v>
      </c>
      <c r="I515" s="220">
        <v>3747</v>
      </c>
      <c r="J515" s="220">
        <v>3747</v>
      </c>
      <c r="K515" s="220">
        <v>3747</v>
      </c>
      <c r="L515" s="220">
        <v>3747</v>
      </c>
      <c r="M515" s="220">
        <v>3747</v>
      </c>
      <c r="N515" s="220">
        <v>3747</v>
      </c>
      <c r="O515" s="220">
        <v>3747</v>
      </c>
      <c r="P515" s="220">
        <v>3747</v>
      </c>
      <c r="Q515" s="220">
        <v>3747</v>
      </c>
      <c r="R515" s="220">
        <v>3747</v>
      </c>
      <c r="S515" s="220">
        <v>3747</v>
      </c>
      <c r="T515" s="220">
        <v>3747</v>
      </c>
      <c r="U515" s="220">
        <v>3747</v>
      </c>
      <c r="V515" s="220">
        <v>3746</v>
      </c>
      <c r="W515" s="220">
        <v>3746</v>
      </c>
      <c r="X515" s="220">
        <v>3746</v>
      </c>
      <c r="Y515" s="220">
        <v>3746</v>
      </c>
      <c r="Z515" s="220">
        <v>3746</v>
      </c>
      <c r="AA515" s="220">
        <v>3746</v>
      </c>
      <c r="AB515" s="220">
        <v>3739</v>
      </c>
      <c r="AC515" s="220">
        <v>3739</v>
      </c>
      <c r="AD515" s="220">
        <v>3740</v>
      </c>
      <c r="AE515" s="220">
        <v>3739</v>
      </c>
      <c r="AF515" s="220">
        <v>3738</v>
      </c>
      <c r="AG515" s="220">
        <v>3738</v>
      </c>
      <c r="AH515" s="220">
        <v>3738</v>
      </c>
      <c r="AI515" s="220">
        <v>3738</v>
      </c>
      <c r="AJ515" s="220">
        <v>3738</v>
      </c>
      <c r="AK515" s="220">
        <v>3738</v>
      </c>
      <c r="AL515" s="220">
        <v>3738</v>
      </c>
      <c r="AM515" s="220">
        <v>3739</v>
      </c>
      <c r="AN515" s="220">
        <v>3738</v>
      </c>
      <c r="AO515" s="220">
        <v>3739</v>
      </c>
      <c r="AP515" s="220">
        <v>3738</v>
      </c>
      <c r="AQ515" s="220">
        <v>3738</v>
      </c>
      <c r="AR515" s="220">
        <v>3738</v>
      </c>
      <c r="AS515" s="220">
        <v>3738</v>
      </c>
      <c r="AT515" s="220">
        <v>3738</v>
      </c>
      <c r="AU515" s="220">
        <v>3738</v>
      </c>
      <c r="AV515" s="220">
        <v>3738</v>
      </c>
      <c r="AW515" s="220">
        <v>3738</v>
      </c>
      <c r="AX515" s="220">
        <v>3738</v>
      </c>
      <c r="AY515" s="220">
        <v>3739</v>
      </c>
      <c r="AZ515" s="220">
        <v>3738</v>
      </c>
      <c r="BA515" s="220">
        <v>3738</v>
      </c>
      <c r="BB515" s="220">
        <v>3738</v>
      </c>
      <c r="BC515" s="220">
        <v>3738</v>
      </c>
      <c r="BD515" s="220">
        <v>3738</v>
      </c>
      <c r="BE515" s="220">
        <v>3739</v>
      </c>
      <c r="BF515" s="220">
        <v>3738</v>
      </c>
      <c r="BG515" s="220">
        <v>3738</v>
      </c>
      <c r="BH515" s="220">
        <v>3738</v>
      </c>
      <c r="BI515" s="220">
        <v>3738</v>
      </c>
      <c r="BJ515" s="220">
        <v>3738</v>
      </c>
      <c r="BK515" s="220">
        <v>3739</v>
      </c>
      <c r="BL515" s="220">
        <v>3738</v>
      </c>
      <c r="BM515" s="220">
        <v>3738</v>
      </c>
      <c r="BN515" s="220">
        <v>3738</v>
      </c>
      <c r="BO515" s="220">
        <v>3738</v>
      </c>
      <c r="BP515" s="220">
        <v>3738</v>
      </c>
      <c r="BQ515" s="220">
        <v>3738</v>
      </c>
      <c r="BR515" s="220">
        <v>3739</v>
      </c>
      <c r="BS515" s="220">
        <v>3738</v>
      </c>
      <c r="BT515" s="220">
        <v>3738</v>
      </c>
      <c r="BU515" s="220">
        <v>3738</v>
      </c>
      <c r="BV515" s="220">
        <v>3738</v>
      </c>
      <c r="BW515" s="220">
        <v>3738</v>
      </c>
      <c r="BX515" s="220">
        <v>3738</v>
      </c>
      <c r="BY515" s="220">
        <v>3738</v>
      </c>
      <c r="BZ515" s="220">
        <v>3738</v>
      </c>
      <c r="CA515" s="220">
        <v>3738</v>
      </c>
      <c r="CB515" s="220">
        <v>3738</v>
      </c>
      <c r="CC515" s="220">
        <v>3738</v>
      </c>
      <c r="CD515" s="220">
        <v>3738</v>
      </c>
      <c r="CE515" s="220">
        <v>3738</v>
      </c>
      <c r="CF515" s="220">
        <v>3739</v>
      </c>
      <c r="CG515" s="220">
        <v>3738</v>
      </c>
      <c r="CH515" s="220">
        <v>3738</v>
      </c>
      <c r="CI515" s="220">
        <v>3738</v>
      </c>
      <c r="CJ515" s="220">
        <v>3738</v>
      </c>
      <c r="CK515" s="220">
        <v>3738</v>
      </c>
      <c r="CL515" s="220">
        <v>3738</v>
      </c>
      <c r="CM515" s="220">
        <v>3739</v>
      </c>
      <c r="CN515" s="220">
        <v>3738</v>
      </c>
      <c r="CO515" s="220">
        <v>3738</v>
      </c>
      <c r="CP515" s="220">
        <v>3738</v>
      </c>
      <c r="CQ515" s="220">
        <v>3739</v>
      </c>
      <c r="CR515" s="220">
        <v>3738</v>
      </c>
      <c r="CS515" s="220">
        <v>3738</v>
      </c>
      <c r="CT515" s="220">
        <v>3738</v>
      </c>
      <c r="CU515" s="220">
        <v>3739</v>
      </c>
      <c r="CV515" s="220">
        <v>3738</v>
      </c>
      <c r="CW515" s="220">
        <v>3738</v>
      </c>
      <c r="CX515" s="220">
        <v>3738</v>
      </c>
      <c r="CY515" s="220">
        <v>3738</v>
      </c>
      <c r="CZ515" s="220">
        <v>3738</v>
      </c>
      <c r="DA515" s="220">
        <v>3738</v>
      </c>
      <c r="DB515" s="220">
        <v>3738</v>
      </c>
      <c r="DC515" s="220">
        <v>3738</v>
      </c>
      <c r="DD515" s="220">
        <v>3738</v>
      </c>
      <c r="DE515" s="220">
        <v>3738</v>
      </c>
      <c r="DF515" s="220">
        <v>3738</v>
      </c>
      <c r="DG515" s="220">
        <v>3738</v>
      </c>
      <c r="DH515" s="220">
        <v>3738</v>
      </c>
      <c r="DI515" s="220">
        <v>3738</v>
      </c>
      <c r="DJ515" s="220">
        <v>3738</v>
      </c>
      <c r="DK515" s="220">
        <v>3739</v>
      </c>
      <c r="DL515" s="220">
        <v>3738</v>
      </c>
      <c r="DM515" s="220">
        <v>3739</v>
      </c>
      <c r="DN515" s="220">
        <v>3739</v>
      </c>
      <c r="DO515" s="220">
        <v>3739</v>
      </c>
      <c r="DP515" s="220">
        <v>3739</v>
      </c>
      <c r="DQ515" s="220">
        <v>3739</v>
      </c>
      <c r="DR515" s="220">
        <v>3739</v>
      </c>
      <c r="DS515" s="220">
        <v>3739</v>
      </c>
      <c r="DT515" s="220">
        <v>3735</v>
      </c>
      <c r="DU515" s="220">
        <v>3735</v>
      </c>
      <c r="DV515" s="220">
        <v>3735</v>
      </c>
      <c r="DW515" s="220">
        <v>3744</v>
      </c>
      <c r="DX515" s="220">
        <v>3744</v>
      </c>
      <c r="DY515" s="220">
        <v>3738</v>
      </c>
      <c r="DZ515" s="220">
        <v>3738</v>
      </c>
      <c r="EA515" s="220">
        <v>3733</v>
      </c>
      <c r="EB515" s="220">
        <v>3733</v>
      </c>
      <c r="EC515" s="220">
        <v>3733</v>
      </c>
      <c r="ED515" s="220">
        <v>3733</v>
      </c>
      <c r="EE515" s="220">
        <v>3733</v>
      </c>
      <c r="EF515" s="220">
        <v>3733</v>
      </c>
      <c r="EG515" s="220">
        <v>3733</v>
      </c>
      <c r="EH515" s="220">
        <v>3733</v>
      </c>
      <c r="EI515" s="220">
        <v>3733</v>
      </c>
      <c r="EJ515" s="220">
        <v>3733</v>
      </c>
      <c r="EK515" s="220">
        <v>3733</v>
      </c>
      <c r="EL515" s="220">
        <v>3733</v>
      </c>
      <c r="EM515" s="220">
        <v>3733</v>
      </c>
      <c r="EN515" s="242">
        <v>3733</v>
      </c>
      <c r="EO515" s="232">
        <v>3733</v>
      </c>
      <c r="EP515" s="228">
        <v>3733</v>
      </c>
      <c r="EQ515" s="166">
        <v>3733</v>
      </c>
      <c r="ER515" s="166">
        <v>3733</v>
      </c>
      <c r="ES515" s="166">
        <v>3733</v>
      </c>
      <c r="ET515" s="166">
        <v>3733</v>
      </c>
      <c r="EU515" s="166">
        <v>3733</v>
      </c>
      <c r="EV515" s="154">
        <v>3733</v>
      </c>
      <c r="EW515" s="154">
        <v>3733</v>
      </c>
      <c r="EX515" s="154">
        <v>3733</v>
      </c>
      <c r="EY515" s="154">
        <v>3733</v>
      </c>
      <c r="EZ515" s="154">
        <v>3733</v>
      </c>
      <c r="FA515" s="154">
        <v>3733</v>
      </c>
      <c r="FB515" s="166">
        <v>3733</v>
      </c>
      <c r="FC515" s="154">
        <v>3733</v>
      </c>
      <c r="FD515" s="166">
        <v>3733</v>
      </c>
      <c r="FE515" s="154">
        <v>3733</v>
      </c>
      <c r="FF515" s="154">
        <v>3733</v>
      </c>
      <c r="FG515" s="166">
        <v>3733</v>
      </c>
      <c r="FH515" s="154">
        <v>3733</v>
      </c>
      <c r="FI515" s="154">
        <v>3733</v>
      </c>
      <c r="FJ515" s="154">
        <v>3733</v>
      </c>
      <c r="FK515" s="154">
        <v>3733</v>
      </c>
      <c r="FL515" s="154">
        <v>3733</v>
      </c>
      <c r="FM515" s="154">
        <v>3733</v>
      </c>
      <c r="FN515" s="154">
        <v>3733</v>
      </c>
      <c r="FO515" s="154">
        <v>3733</v>
      </c>
      <c r="FP515" s="154">
        <v>3733</v>
      </c>
      <c r="FQ515" s="154">
        <v>3733</v>
      </c>
      <c r="FR515" s="166">
        <v>3733</v>
      </c>
      <c r="FS515" s="166">
        <v>3733</v>
      </c>
      <c r="FT515" s="166">
        <v>3733</v>
      </c>
      <c r="FU515" s="166">
        <v>3733</v>
      </c>
      <c r="FV515" s="166">
        <v>3733</v>
      </c>
      <c r="FW515" s="166">
        <v>3733</v>
      </c>
      <c r="FX515" s="166">
        <v>3733</v>
      </c>
      <c r="FY515" s="166">
        <v>3733</v>
      </c>
      <c r="FZ515" s="166">
        <v>3733</v>
      </c>
      <c r="GA515" s="166">
        <v>3733</v>
      </c>
      <c r="GB515" s="166">
        <v>3733</v>
      </c>
      <c r="GC515" s="166">
        <v>3733</v>
      </c>
      <c r="GD515" s="166">
        <v>3733</v>
      </c>
      <c r="GE515" s="166">
        <v>3733</v>
      </c>
      <c r="GF515" s="166">
        <v>3733</v>
      </c>
      <c r="GG515" s="166">
        <v>3733</v>
      </c>
      <c r="GH515" s="166">
        <v>3733</v>
      </c>
      <c r="GI515" s="166">
        <v>3733</v>
      </c>
      <c r="GJ515" s="166">
        <v>3733</v>
      </c>
      <c r="GK515" s="166">
        <v>3733</v>
      </c>
      <c r="GL515" s="166">
        <v>3733</v>
      </c>
      <c r="GM515" s="166">
        <v>3733</v>
      </c>
      <c r="GN515" s="166">
        <v>3733</v>
      </c>
      <c r="GO515" s="166">
        <v>3733</v>
      </c>
      <c r="GP515" s="166">
        <v>3733</v>
      </c>
      <c r="GQ515" s="166">
        <v>3733</v>
      </c>
      <c r="GR515" s="166">
        <v>3733</v>
      </c>
      <c r="GS515" s="166">
        <v>3733</v>
      </c>
      <c r="GT515" s="166">
        <v>3733</v>
      </c>
      <c r="GU515" s="166">
        <v>3733</v>
      </c>
      <c r="GV515" s="166">
        <v>3733</v>
      </c>
      <c r="GW515" s="166">
        <v>3733</v>
      </c>
      <c r="GX515" s="166">
        <v>3733</v>
      </c>
      <c r="GY515" s="166">
        <v>3733</v>
      </c>
      <c r="GZ515" s="166">
        <v>3733</v>
      </c>
      <c r="HA515" s="166">
        <v>3733</v>
      </c>
      <c r="HB515" s="166">
        <v>3733</v>
      </c>
      <c r="HC515" s="166">
        <v>3733</v>
      </c>
      <c r="HD515" s="166">
        <v>3733</v>
      </c>
      <c r="HE515" s="166">
        <v>3733</v>
      </c>
      <c r="HF515" s="166">
        <v>3733</v>
      </c>
      <c r="HG515" s="154">
        <v>3733</v>
      </c>
      <c r="HH515" s="154">
        <v>3733</v>
      </c>
      <c r="HI515" s="166">
        <v>3733</v>
      </c>
      <c r="HJ515" s="154">
        <v>3734</v>
      </c>
      <c r="HK515" s="154">
        <v>3733</v>
      </c>
      <c r="HL515" s="166">
        <v>3733</v>
      </c>
      <c r="HM515" s="154">
        <v>3733</v>
      </c>
      <c r="HN515" s="154">
        <v>3732</v>
      </c>
      <c r="HO515" s="166">
        <v>3732</v>
      </c>
      <c r="HP515" s="154">
        <v>3732</v>
      </c>
      <c r="HQ515" s="154">
        <v>3732</v>
      </c>
      <c r="HR515" s="166">
        <v>3732</v>
      </c>
      <c r="HS515" s="154">
        <v>3732</v>
      </c>
      <c r="HT515" s="150">
        <v>3732</v>
      </c>
      <c r="HU515" s="150">
        <v>3731</v>
      </c>
      <c r="HV515" s="150">
        <v>3731</v>
      </c>
      <c r="HW515" s="166">
        <v>3731</v>
      </c>
    </row>
    <row r="516" spans="1:231">
      <c r="A516" s="145">
        <f t="shared" si="57"/>
        <v>44164</v>
      </c>
      <c r="B516" s="220">
        <f>'Age&amp;Sex by occurrence date'!$EFZ22</f>
        <v>4205</v>
      </c>
      <c r="C516" s="220">
        <v>3633</v>
      </c>
      <c r="D516" s="220">
        <v>3633</v>
      </c>
      <c r="E516" s="220">
        <v>3633</v>
      </c>
      <c r="F516" s="220">
        <v>3633</v>
      </c>
      <c r="G516" s="220">
        <v>3633</v>
      </c>
      <c r="H516" s="220">
        <v>3633</v>
      </c>
      <c r="I516" s="220">
        <v>3633</v>
      </c>
      <c r="J516" s="220">
        <v>3633</v>
      </c>
      <c r="K516" s="220">
        <v>3633</v>
      </c>
      <c r="L516" s="220">
        <v>3633</v>
      </c>
      <c r="M516" s="220">
        <v>3633</v>
      </c>
      <c r="N516" s="220">
        <v>3633</v>
      </c>
      <c r="O516" s="220">
        <v>3633</v>
      </c>
      <c r="P516" s="220">
        <v>3633</v>
      </c>
      <c r="Q516" s="220">
        <v>3633</v>
      </c>
      <c r="R516" s="220">
        <v>3633</v>
      </c>
      <c r="S516" s="220">
        <v>3633</v>
      </c>
      <c r="T516" s="220">
        <v>3633</v>
      </c>
      <c r="U516" s="220">
        <v>3633</v>
      </c>
      <c r="V516" s="220">
        <v>3632</v>
      </c>
      <c r="W516" s="220">
        <v>3632</v>
      </c>
      <c r="X516" s="220">
        <v>3632</v>
      </c>
      <c r="Y516" s="220">
        <v>3632</v>
      </c>
      <c r="Z516" s="220">
        <v>3632</v>
      </c>
      <c r="AA516" s="220">
        <v>3632</v>
      </c>
      <c r="AB516" s="220">
        <v>3626</v>
      </c>
      <c r="AC516" s="220">
        <v>3626</v>
      </c>
      <c r="AD516" s="220">
        <v>3627</v>
      </c>
      <c r="AE516" s="220">
        <v>3626</v>
      </c>
      <c r="AF516" s="220">
        <v>3625</v>
      </c>
      <c r="AG516" s="220">
        <v>3625</v>
      </c>
      <c r="AH516" s="220">
        <v>3625</v>
      </c>
      <c r="AI516" s="220">
        <v>3625</v>
      </c>
      <c r="AJ516" s="220">
        <v>3625</v>
      </c>
      <c r="AK516" s="220">
        <v>3625</v>
      </c>
      <c r="AL516" s="220">
        <v>3625</v>
      </c>
      <c r="AM516" s="220">
        <v>3626</v>
      </c>
      <c r="AN516" s="220">
        <v>3625</v>
      </c>
      <c r="AO516" s="220">
        <v>3626</v>
      </c>
      <c r="AP516" s="220">
        <v>3625</v>
      </c>
      <c r="AQ516" s="220">
        <v>3625</v>
      </c>
      <c r="AR516" s="220">
        <v>3625</v>
      </c>
      <c r="AS516" s="220">
        <v>3625</v>
      </c>
      <c r="AT516" s="220">
        <v>3625</v>
      </c>
      <c r="AU516" s="220">
        <v>3625</v>
      </c>
      <c r="AV516" s="220">
        <v>3625</v>
      </c>
      <c r="AW516" s="220">
        <v>3625</v>
      </c>
      <c r="AX516" s="220">
        <v>3625</v>
      </c>
      <c r="AY516" s="220">
        <v>3626</v>
      </c>
      <c r="AZ516" s="220">
        <v>3625</v>
      </c>
      <c r="BA516" s="220">
        <v>3625</v>
      </c>
      <c r="BB516" s="220">
        <v>3625</v>
      </c>
      <c r="BC516" s="220">
        <v>3625</v>
      </c>
      <c r="BD516" s="220">
        <v>3625</v>
      </c>
      <c r="BE516" s="220">
        <v>3626</v>
      </c>
      <c r="BF516" s="220">
        <v>3625</v>
      </c>
      <c r="BG516" s="220">
        <v>3625</v>
      </c>
      <c r="BH516" s="220">
        <v>3625</v>
      </c>
      <c r="BI516" s="220">
        <v>3625</v>
      </c>
      <c r="BJ516" s="220">
        <v>3625</v>
      </c>
      <c r="BK516" s="220">
        <v>3626</v>
      </c>
      <c r="BL516" s="220">
        <v>3625</v>
      </c>
      <c r="BM516" s="220">
        <v>3625</v>
      </c>
      <c r="BN516" s="220">
        <v>3625</v>
      </c>
      <c r="BO516" s="220">
        <v>3625</v>
      </c>
      <c r="BP516" s="220">
        <v>3625</v>
      </c>
      <c r="BQ516" s="220">
        <v>3625</v>
      </c>
      <c r="BR516" s="220">
        <v>3626</v>
      </c>
      <c r="BS516" s="220">
        <v>3625</v>
      </c>
      <c r="BT516" s="220">
        <v>3625</v>
      </c>
      <c r="BU516" s="220">
        <v>3625</v>
      </c>
      <c r="BV516" s="220">
        <v>3625</v>
      </c>
      <c r="BW516" s="220">
        <v>3625</v>
      </c>
      <c r="BX516" s="220">
        <v>3625</v>
      </c>
      <c r="BY516" s="220">
        <v>3625</v>
      </c>
      <c r="BZ516" s="220">
        <v>3625</v>
      </c>
      <c r="CA516" s="220">
        <v>3625</v>
      </c>
      <c r="CB516" s="220">
        <v>3625</v>
      </c>
      <c r="CC516" s="220">
        <v>3625</v>
      </c>
      <c r="CD516" s="220">
        <v>3625</v>
      </c>
      <c r="CE516" s="220">
        <v>3625</v>
      </c>
      <c r="CF516" s="220">
        <v>3626</v>
      </c>
      <c r="CG516" s="220">
        <v>3625</v>
      </c>
      <c r="CH516" s="220">
        <v>3625</v>
      </c>
      <c r="CI516" s="220">
        <v>3625</v>
      </c>
      <c r="CJ516" s="220">
        <v>3625</v>
      </c>
      <c r="CK516" s="220">
        <v>3625</v>
      </c>
      <c r="CL516" s="220">
        <v>3625</v>
      </c>
      <c r="CM516" s="220">
        <v>3626</v>
      </c>
      <c r="CN516" s="220">
        <v>3625</v>
      </c>
      <c r="CO516" s="220">
        <v>3625</v>
      </c>
      <c r="CP516" s="220">
        <v>3625</v>
      </c>
      <c r="CQ516" s="220">
        <v>3626</v>
      </c>
      <c r="CR516" s="220">
        <v>3625</v>
      </c>
      <c r="CS516" s="220">
        <v>3625</v>
      </c>
      <c r="CT516" s="220">
        <v>3625</v>
      </c>
      <c r="CU516" s="220">
        <v>3626</v>
      </c>
      <c r="CV516" s="220">
        <v>3625</v>
      </c>
      <c r="CW516" s="220">
        <v>3625</v>
      </c>
      <c r="CX516" s="220">
        <v>3625</v>
      </c>
      <c r="CY516" s="220">
        <v>3625</v>
      </c>
      <c r="CZ516" s="220">
        <v>3625</v>
      </c>
      <c r="DA516" s="220">
        <v>3625</v>
      </c>
      <c r="DB516" s="220">
        <v>3625</v>
      </c>
      <c r="DC516" s="220">
        <v>3625</v>
      </c>
      <c r="DD516" s="220">
        <v>3625</v>
      </c>
      <c r="DE516" s="220">
        <v>3625</v>
      </c>
      <c r="DF516" s="220">
        <v>3625</v>
      </c>
      <c r="DG516" s="220">
        <v>3625</v>
      </c>
      <c r="DH516" s="220">
        <v>3625</v>
      </c>
      <c r="DI516" s="220">
        <v>3625</v>
      </c>
      <c r="DJ516" s="220">
        <v>3625</v>
      </c>
      <c r="DK516" s="220">
        <v>3626</v>
      </c>
      <c r="DL516" s="220">
        <v>3625</v>
      </c>
      <c r="DM516" s="220">
        <v>3626</v>
      </c>
      <c r="DN516" s="220">
        <v>3626</v>
      </c>
      <c r="DO516" s="220">
        <v>3626</v>
      </c>
      <c r="DP516" s="220">
        <v>3626</v>
      </c>
      <c r="DQ516" s="220">
        <v>3626</v>
      </c>
      <c r="DR516" s="220">
        <v>3626</v>
      </c>
      <c r="DS516" s="220">
        <v>3626</v>
      </c>
      <c r="DT516" s="220">
        <v>3622</v>
      </c>
      <c r="DU516" s="220">
        <v>3622</v>
      </c>
      <c r="DV516" s="220">
        <v>3622</v>
      </c>
      <c r="DW516" s="220">
        <v>3628</v>
      </c>
      <c r="DX516" s="220">
        <v>3628</v>
      </c>
      <c r="DY516" s="220">
        <v>3622</v>
      </c>
      <c r="DZ516" s="220">
        <v>3622</v>
      </c>
      <c r="EA516" s="220">
        <v>3619</v>
      </c>
      <c r="EB516" s="220">
        <v>3619</v>
      </c>
      <c r="EC516" s="220">
        <v>3619</v>
      </c>
      <c r="ED516" s="220">
        <v>3619</v>
      </c>
      <c r="EE516" s="220">
        <v>3619</v>
      </c>
      <c r="EF516" s="220">
        <v>3619</v>
      </c>
      <c r="EG516" s="220">
        <v>3619</v>
      </c>
      <c r="EH516" s="220">
        <v>3619</v>
      </c>
      <c r="EI516" s="220">
        <v>3619</v>
      </c>
      <c r="EJ516" s="220">
        <v>3619</v>
      </c>
      <c r="EK516" s="220">
        <v>3619</v>
      </c>
      <c r="EL516" s="220">
        <v>3619</v>
      </c>
      <c r="EM516" s="220">
        <v>3619</v>
      </c>
      <c r="EN516" s="242">
        <v>3619</v>
      </c>
      <c r="EO516" s="232">
        <v>3619</v>
      </c>
      <c r="EP516" s="227">
        <v>3619</v>
      </c>
      <c r="EQ516" s="154">
        <v>3619</v>
      </c>
      <c r="ER516" s="154">
        <v>3619</v>
      </c>
      <c r="ES516" s="154">
        <v>3619</v>
      </c>
      <c r="ET516" s="154">
        <v>3619</v>
      </c>
      <c r="EU516" s="154">
        <v>3619</v>
      </c>
      <c r="EV516" s="166">
        <v>3619</v>
      </c>
      <c r="EW516" s="154">
        <v>3619</v>
      </c>
      <c r="EX516" s="154">
        <v>3619</v>
      </c>
      <c r="EY516" s="154">
        <v>3619</v>
      </c>
      <c r="EZ516" s="154">
        <v>3619</v>
      </c>
      <c r="FA516" s="154">
        <v>3619</v>
      </c>
      <c r="FB516" s="166">
        <v>3619</v>
      </c>
      <c r="FC516" s="166">
        <v>3619</v>
      </c>
      <c r="FD516" s="154">
        <v>3619</v>
      </c>
      <c r="FE516" s="166">
        <v>3619</v>
      </c>
      <c r="FF516" s="154">
        <v>3619</v>
      </c>
      <c r="FG516" s="154">
        <v>3619</v>
      </c>
      <c r="FH516" s="154">
        <v>3619</v>
      </c>
      <c r="FI516" s="166">
        <v>3619</v>
      </c>
      <c r="FJ516" s="166">
        <v>3619</v>
      </c>
      <c r="FK516" s="166">
        <v>3619</v>
      </c>
      <c r="FL516" s="166">
        <v>3619</v>
      </c>
      <c r="FM516" s="166">
        <v>3619</v>
      </c>
      <c r="FN516" s="166">
        <v>3619</v>
      </c>
      <c r="FO516" s="166">
        <v>3619</v>
      </c>
      <c r="FP516" s="166">
        <v>3619</v>
      </c>
      <c r="FQ516" s="166">
        <v>3619</v>
      </c>
      <c r="FR516" s="154">
        <v>3619</v>
      </c>
      <c r="FS516" s="154">
        <v>3619</v>
      </c>
      <c r="FT516" s="154">
        <v>3619</v>
      </c>
      <c r="FU516" s="154">
        <v>3619</v>
      </c>
      <c r="FV516" s="154">
        <v>3619</v>
      </c>
      <c r="FW516" s="154">
        <v>3619</v>
      </c>
      <c r="FX516" s="154">
        <v>3619</v>
      </c>
      <c r="FY516" s="154">
        <v>3619</v>
      </c>
      <c r="FZ516" s="154">
        <v>3619</v>
      </c>
      <c r="GA516" s="154">
        <v>3619</v>
      </c>
      <c r="GB516" s="154">
        <v>3619</v>
      </c>
      <c r="GC516" s="154">
        <v>3619</v>
      </c>
      <c r="GD516" s="154">
        <v>3619</v>
      </c>
      <c r="GE516" s="154">
        <v>3619</v>
      </c>
      <c r="GF516" s="154">
        <v>3619</v>
      </c>
      <c r="GG516" s="154">
        <v>3619</v>
      </c>
      <c r="GH516" s="154">
        <v>3619</v>
      </c>
      <c r="GI516" s="154">
        <v>3619</v>
      </c>
      <c r="GJ516" s="154">
        <v>3619</v>
      </c>
      <c r="GK516" s="154">
        <v>3619</v>
      </c>
      <c r="GL516" s="154">
        <v>3619</v>
      </c>
      <c r="GM516" s="154">
        <v>3619</v>
      </c>
      <c r="GN516" s="154">
        <v>3619</v>
      </c>
      <c r="GO516" s="154">
        <v>3619</v>
      </c>
      <c r="GP516" s="154">
        <v>3619</v>
      </c>
      <c r="GQ516" s="154">
        <v>3619</v>
      </c>
      <c r="GR516" s="154">
        <v>3619</v>
      </c>
      <c r="GS516" s="154">
        <v>3619</v>
      </c>
      <c r="GT516" s="166">
        <v>3619</v>
      </c>
      <c r="GU516" s="166">
        <v>3619</v>
      </c>
      <c r="GV516" s="166">
        <v>3619</v>
      </c>
      <c r="GW516" s="166">
        <v>3619</v>
      </c>
      <c r="GX516" s="166">
        <v>3619</v>
      </c>
      <c r="GY516" s="166">
        <v>3619</v>
      </c>
      <c r="GZ516" s="166">
        <v>3619</v>
      </c>
      <c r="HA516" s="166">
        <v>3619</v>
      </c>
      <c r="HB516" s="166">
        <v>3619</v>
      </c>
      <c r="HC516" s="166">
        <v>3619</v>
      </c>
      <c r="HD516" s="166">
        <v>3619</v>
      </c>
      <c r="HE516" s="166">
        <v>3619</v>
      </c>
      <c r="HF516" s="166">
        <v>3619</v>
      </c>
      <c r="HG516" s="154">
        <v>3619</v>
      </c>
      <c r="HH516" s="154">
        <v>3619</v>
      </c>
      <c r="HI516" s="166">
        <v>3619</v>
      </c>
      <c r="HJ516" s="154">
        <v>3620</v>
      </c>
      <c r="HK516" s="154">
        <v>3619</v>
      </c>
      <c r="HL516" s="166">
        <v>3619</v>
      </c>
      <c r="HM516" s="154">
        <v>3619</v>
      </c>
      <c r="HN516" s="154">
        <v>3618</v>
      </c>
      <c r="HO516" s="166">
        <v>3618</v>
      </c>
      <c r="HP516" s="154">
        <v>3618</v>
      </c>
      <c r="HQ516" s="154">
        <v>3618</v>
      </c>
      <c r="HR516" s="166">
        <v>3618</v>
      </c>
      <c r="HS516" s="154">
        <v>3618</v>
      </c>
      <c r="HT516" s="150">
        <v>3618</v>
      </c>
      <c r="HU516" s="150">
        <v>3617</v>
      </c>
      <c r="HV516" s="150">
        <v>3617</v>
      </c>
      <c r="HW516" s="166">
        <v>3617</v>
      </c>
    </row>
    <row r="517" spans="1:231">
      <c r="A517" s="145">
        <f t="shared" si="57"/>
        <v>44163</v>
      </c>
      <c r="B517" s="220">
        <f>'Age&amp;Sex by occurrence date'!$EGG22</f>
        <v>4084</v>
      </c>
      <c r="C517" s="220">
        <v>3531</v>
      </c>
      <c r="D517" s="220">
        <v>3531</v>
      </c>
      <c r="E517" s="220">
        <v>3531</v>
      </c>
      <c r="F517" s="220">
        <v>3531</v>
      </c>
      <c r="G517" s="220">
        <v>3531</v>
      </c>
      <c r="H517" s="220">
        <v>3531</v>
      </c>
      <c r="I517" s="220">
        <v>3531</v>
      </c>
      <c r="J517" s="220">
        <v>3531</v>
      </c>
      <c r="K517" s="220">
        <v>3531</v>
      </c>
      <c r="L517" s="220">
        <v>3531</v>
      </c>
      <c r="M517" s="220">
        <v>3531</v>
      </c>
      <c r="N517" s="220">
        <v>3531</v>
      </c>
      <c r="O517" s="220">
        <v>3531</v>
      </c>
      <c r="P517" s="220">
        <v>3531</v>
      </c>
      <c r="Q517" s="220">
        <v>3531</v>
      </c>
      <c r="R517" s="220">
        <v>3531</v>
      </c>
      <c r="S517" s="220">
        <v>3531</v>
      </c>
      <c r="T517" s="220">
        <v>3531</v>
      </c>
      <c r="U517" s="220">
        <v>3531</v>
      </c>
      <c r="V517" s="220">
        <v>3530</v>
      </c>
      <c r="W517" s="220">
        <v>3530</v>
      </c>
      <c r="X517" s="220">
        <v>3530</v>
      </c>
      <c r="Y517" s="220">
        <v>3530</v>
      </c>
      <c r="Z517" s="220">
        <v>3530</v>
      </c>
      <c r="AA517" s="220">
        <v>3530</v>
      </c>
      <c r="AB517" s="220">
        <v>3524</v>
      </c>
      <c r="AC517" s="220">
        <v>3524</v>
      </c>
      <c r="AD517" s="220">
        <v>3525</v>
      </c>
      <c r="AE517" s="220">
        <v>3524</v>
      </c>
      <c r="AF517" s="220">
        <v>3523</v>
      </c>
      <c r="AG517" s="220">
        <v>3523</v>
      </c>
      <c r="AH517" s="220">
        <v>3523</v>
      </c>
      <c r="AI517" s="220">
        <v>3523</v>
      </c>
      <c r="AJ517" s="220">
        <v>3523</v>
      </c>
      <c r="AK517" s="220">
        <v>3523</v>
      </c>
      <c r="AL517" s="220">
        <v>3523</v>
      </c>
      <c r="AM517" s="220">
        <v>3524</v>
      </c>
      <c r="AN517" s="220">
        <v>3523</v>
      </c>
      <c r="AO517" s="220">
        <v>3524</v>
      </c>
      <c r="AP517" s="220">
        <v>3523</v>
      </c>
      <c r="AQ517" s="220">
        <v>3523</v>
      </c>
      <c r="AR517" s="220">
        <v>3523</v>
      </c>
      <c r="AS517" s="220">
        <v>3523</v>
      </c>
      <c r="AT517" s="220">
        <v>3523</v>
      </c>
      <c r="AU517" s="220">
        <v>3523</v>
      </c>
      <c r="AV517" s="220">
        <v>3523</v>
      </c>
      <c r="AW517" s="220">
        <v>3523</v>
      </c>
      <c r="AX517" s="220">
        <v>3523</v>
      </c>
      <c r="AY517" s="220">
        <v>3524</v>
      </c>
      <c r="AZ517" s="220">
        <v>3523</v>
      </c>
      <c r="BA517" s="220">
        <v>3523</v>
      </c>
      <c r="BB517" s="220">
        <v>3523</v>
      </c>
      <c r="BC517" s="220">
        <v>3523</v>
      </c>
      <c r="BD517" s="220">
        <v>3523</v>
      </c>
      <c r="BE517" s="220">
        <v>3524</v>
      </c>
      <c r="BF517" s="220">
        <v>3523</v>
      </c>
      <c r="BG517" s="220">
        <v>3523</v>
      </c>
      <c r="BH517" s="220">
        <v>3523</v>
      </c>
      <c r="BI517" s="220">
        <v>3523</v>
      </c>
      <c r="BJ517" s="220">
        <v>3523</v>
      </c>
      <c r="BK517" s="220">
        <v>3524</v>
      </c>
      <c r="BL517" s="220">
        <v>3523</v>
      </c>
      <c r="BM517" s="220">
        <v>3523</v>
      </c>
      <c r="BN517" s="220">
        <v>3523</v>
      </c>
      <c r="BO517" s="220">
        <v>3523</v>
      </c>
      <c r="BP517" s="220">
        <v>3523</v>
      </c>
      <c r="BQ517" s="220">
        <v>3523</v>
      </c>
      <c r="BR517" s="220">
        <v>3524</v>
      </c>
      <c r="BS517" s="220">
        <v>3523</v>
      </c>
      <c r="BT517" s="220">
        <v>3523</v>
      </c>
      <c r="BU517" s="220">
        <v>3523</v>
      </c>
      <c r="BV517" s="220">
        <v>3523</v>
      </c>
      <c r="BW517" s="220">
        <v>3523</v>
      </c>
      <c r="BX517" s="220">
        <v>3523</v>
      </c>
      <c r="BY517" s="220">
        <v>3523</v>
      </c>
      <c r="BZ517" s="220">
        <v>3523</v>
      </c>
      <c r="CA517" s="220">
        <v>3523</v>
      </c>
      <c r="CB517" s="220">
        <v>3523</v>
      </c>
      <c r="CC517" s="220">
        <v>3523</v>
      </c>
      <c r="CD517" s="220">
        <v>3523</v>
      </c>
      <c r="CE517" s="220">
        <v>3523</v>
      </c>
      <c r="CF517" s="220">
        <v>3524</v>
      </c>
      <c r="CG517" s="220">
        <v>3523</v>
      </c>
      <c r="CH517" s="220">
        <v>3523</v>
      </c>
      <c r="CI517" s="220">
        <v>3523</v>
      </c>
      <c r="CJ517" s="220">
        <v>3523</v>
      </c>
      <c r="CK517" s="220">
        <v>3523</v>
      </c>
      <c r="CL517" s="220">
        <v>3523</v>
      </c>
      <c r="CM517" s="220">
        <v>3524</v>
      </c>
      <c r="CN517" s="220">
        <v>3523</v>
      </c>
      <c r="CO517" s="220">
        <v>3523</v>
      </c>
      <c r="CP517" s="220">
        <v>3523</v>
      </c>
      <c r="CQ517" s="220">
        <v>3524</v>
      </c>
      <c r="CR517" s="220">
        <v>3523</v>
      </c>
      <c r="CS517" s="220">
        <v>3523</v>
      </c>
      <c r="CT517" s="220">
        <v>3523</v>
      </c>
      <c r="CU517" s="220">
        <v>3524</v>
      </c>
      <c r="CV517" s="220">
        <v>3523</v>
      </c>
      <c r="CW517" s="220">
        <v>3523</v>
      </c>
      <c r="CX517" s="220">
        <v>3523</v>
      </c>
      <c r="CY517" s="220">
        <v>3523</v>
      </c>
      <c r="CZ517" s="220">
        <v>3523</v>
      </c>
      <c r="DA517" s="220">
        <v>3523</v>
      </c>
      <c r="DB517" s="220">
        <v>3523</v>
      </c>
      <c r="DC517" s="220">
        <v>3523</v>
      </c>
      <c r="DD517" s="220">
        <v>3523</v>
      </c>
      <c r="DE517" s="220">
        <v>3523</v>
      </c>
      <c r="DF517" s="220">
        <v>3523</v>
      </c>
      <c r="DG517" s="220">
        <v>3523</v>
      </c>
      <c r="DH517" s="220">
        <v>3523</v>
      </c>
      <c r="DI517" s="220">
        <v>3523</v>
      </c>
      <c r="DJ517" s="220">
        <v>3523</v>
      </c>
      <c r="DK517" s="220">
        <v>3524</v>
      </c>
      <c r="DL517" s="220">
        <v>3523</v>
      </c>
      <c r="DM517" s="220">
        <v>3524</v>
      </c>
      <c r="DN517" s="220">
        <v>3524</v>
      </c>
      <c r="DO517" s="220">
        <v>3524</v>
      </c>
      <c r="DP517" s="220">
        <v>3524</v>
      </c>
      <c r="DQ517" s="220">
        <v>3524</v>
      </c>
      <c r="DR517" s="220">
        <v>3524</v>
      </c>
      <c r="DS517" s="220">
        <v>3524</v>
      </c>
      <c r="DT517" s="220">
        <v>3520</v>
      </c>
      <c r="DU517" s="220">
        <v>3520</v>
      </c>
      <c r="DV517" s="220">
        <v>3520</v>
      </c>
      <c r="DW517" s="220">
        <v>3525</v>
      </c>
      <c r="DX517" s="220">
        <v>3525</v>
      </c>
      <c r="DY517" s="220">
        <v>3519</v>
      </c>
      <c r="DZ517" s="220">
        <v>3519</v>
      </c>
      <c r="EA517" s="220">
        <v>3517</v>
      </c>
      <c r="EB517" s="220">
        <v>3517</v>
      </c>
      <c r="EC517" s="220">
        <v>3517</v>
      </c>
      <c r="ED517" s="220">
        <v>3517</v>
      </c>
      <c r="EE517" s="220">
        <v>3517</v>
      </c>
      <c r="EF517" s="220">
        <v>3517</v>
      </c>
      <c r="EG517" s="220">
        <v>3517</v>
      </c>
      <c r="EH517" s="220">
        <v>3517</v>
      </c>
      <c r="EI517" s="220">
        <v>3517</v>
      </c>
      <c r="EJ517" s="220">
        <v>3517</v>
      </c>
      <c r="EK517" s="220">
        <v>3517</v>
      </c>
      <c r="EL517" s="220">
        <v>3517</v>
      </c>
      <c r="EM517" s="220">
        <v>3517</v>
      </c>
      <c r="EN517" s="242">
        <v>3517</v>
      </c>
      <c r="EO517" s="232">
        <v>3517</v>
      </c>
      <c r="EP517" s="227">
        <v>3517</v>
      </c>
      <c r="EQ517" s="154">
        <v>3517</v>
      </c>
      <c r="ER517" s="154">
        <v>3517</v>
      </c>
      <c r="ES517" s="154">
        <v>3517</v>
      </c>
      <c r="ET517" s="154">
        <v>3517</v>
      </c>
      <c r="EU517" s="154">
        <v>3517</v>
      </c>
      <c r="EV517" s="154">
        <v>3517</v>
      </c>
      <c r="EW517" s="166">
        <v>3517</v>
      </c>
      <c r="EX517" s="166">
        <v>3517</v>
      </c>
      <c r="EY517" s="166">
        <v>3517</v>
      </c>
      <c r="EZ517" s="166">
        <v>3517</v>
      </c>
      <c r="FA517" s="166">
        <v>3517</v>
      </c>
      <c r="FB517" s="154">
        <v>3517</v>
      </c>
      <c r="FC517" s="166">
        <v>3517</v>
      </c>
      <c r="FD517" s="154">
        <v>3517</v>
      </c>
      <c r="FE517" s="154">
        <v>3517</v>
      </c>
      <c r="FF517" s="166">
        <v>3517</v>
      </c>
      <c r="FG517" s="154">
        <v>3517</v>
      </c>
      <c r="FH517" s="166">
        <v>3517</v>
      </c>
      <c r="FI517" s="166">
        <v>3517</v>
      </c>
      <c r="FJ517" s="166">
        <v>3517</v>
      </c>
      <c r="FK517" s="166">
        <v>3517</v>
      </c>
      <c r="FL517" s="166">
        <v>3517</v>
      </c>
      <c r="FM517" s="166">
        <v>3517</v>
      </c>
      <c r="FN517" s="166">
        <v>3517</v>
      </c>
      <c r="FO517" s="166">
        <v>3517</v>
      </c>
      <c r="FP517" s="166">
        <v>3517</v>
      </c>
      <c r="FQ517" s="166">
        <v>3517</v>
      </c>
      <c r="FR517" s="166">
        <v>3517</v>
      </c>
      <c r="FS517" s="166">
        <v>3517</v>
      </c>
      <c r="FT517" s="166">
        <v>3517</v>
      </c>
      <c r="FU517" s="166">
        <v>3517</v>
      </c>
      <c r="FV517" s="166">
        <v>3517</v>
      </c>
      <c r="FW517" s="166">
        <v>3517</v>
      </c>
      <c r="FX517" s="166">
        <v>3517</v>
      </c>
      <c r="FY517" s="166">
        <v>3517</v>
      </c>
      <c r="FZ517" s="166">
        <v>3517</v>
      </c>
      <c r="GA517" s="166">
        <v>3517</v>
      </c>
      <c r="GB517" s="166">
        <v>3517</v>
      </c>
      <c r="GC517" s="166">
        <v>3517</v>
      </c>
      <c r="GD517" s="166">
        <v>3517</v>
      </c>
      <c r="GE517" s="166">
        <v>3517</v>
      </c>
      <c r="GF517" s="166">
        <v>3517</v>
      </c>
      <c r="GG517" s="166">
        <v>3517</v>
      </c>
      <c r="GH517" s="166">
        <v>3517</v>
      </c>
      <c r="GI517" s="166">
        <v>3517</v>
      </c>
      <c r="GJ517" s="166">
        <v>3517</v>
      </c>
      <c r="GK517" s="154">
        <v>3517</v>
      </c>
      <c r="GL517" s="154">
        <v>3517</v>
      </c>
      <c r="GM517" s="154">
        <v>3517</v>
      </c>
      <c r="GN517" s="154">
        <v>3517</v>
      </c>
      <c r="GO517" s="154">
        <v>3517</v>
      </c>
      <c r="GP517" s="154">
        <v>3517</v>
      </c>
      <c r="GQ517" s="154">
        <v>3517</v>
      </c>
      <c r="GR517" s="154">
        <v>3517</v>
      </c>
      <c r="GS517" s="154">
        <v>3517</v>
      </c>
      <c r="GT517" s="166">
        <v>3517</v>
      </c>
      <c r="GU517" s="166">
        <v>3517</v>
      </c>
      <c r="GV517" s="166">
        <v>3517</v>
      </c>
      <c r="GW517" s="166">
        <v>3517</v>
      </c>
      <c r="GX517" s="166">
        <v>3517</v>
      </c>
      <c r="GY517" s="154">
        <v>3517</v>
      </c>
      <c r="GZ517" s="154">
        <v>3517</v>
      </c>
      <c r="HA517" s="154">
        <v>3517</v>
      </c>
      <c r="HB517" s="154">
        <v>3517</v>
      </c>
      <c r="HC517" s="154">
        <v>3517</v>
      </c>
      <c r="HD517" s="154">
        <v>3517</v>
      </c>
      <c r="HE517" s="154">
        <v>3517</v>
      </c>
      <c r="HF517" s="166">
        <v>3517</v>
      </c>
      <c r="HG517" s="154">
        <v>3517</v>
      </c>
      <c r="HH517" s="154">
        <v>3517</v>
      </c>
      <c r="HI517" s="166">
        <v>3517</v>
      </c>
      <c r="HJ517" s="154">
        <v>3518</v>
      </c>
      <c r="HK517" s="154">
        <v>3517</v>
      </c>
      <c r="HL517" s="166">
        <v>3517</v>
      </c>
      <c r="HM517" s="154">
        <v>3517</v>
      </c>
      <c r="HN517" s="154">
        <v>3516</v>
      </c>
      <c r="HO517" s="166">
        <v>3516</v>
      </c>
      <c r="HP517" s="154">
        <v>3516</v>
      </c>
      <c r="HQ517" s="154">
        <v>3516</v>
      </c>
      <c r="HR517" s="166">
        <v>3516</v>
      </c>
      <c r="HS517" s="154">
        <v>3516</v>
      </c>
      <c r="HT517" s="150">
        <v>3516</v>
      </c>
      <c r="HU517" s="150">
        <v>3516</v>
      </c>
      <c r="HV517" s="150">
        <v>3516</v>
      </c>
      <c r="HW517" s="166">
        <v>3516</v>
      </c>
    </row>
    <row r="518" spans="1:231">
      <c r="A518" s="145">
        <f t="shared" si="57"/>
        <v>44162</v>
      </c>
      <c r="B518" s="220">
        <f>'Age&amp;Sex by occurrence date'!$EGN22</f>
        <v>3948</v>
      </c>
      <c r="C518" s="220">
        <v>3421</v>
      </c>
      <c r="D518" s="220">
        <v>3421</v>
      </c>
      <c r="E518" s="220">
        <v>3421</v>
      </c>
      <c r="F518" s="220">
        <v>3421</v>
      </c>
      <c r="G518" s="220">
        <v>3421</v>
      </c>
      <c r="H518" s="220">
        <v>3421</v>
      </c>
      <c r="I518" s="220">
        <v>3421</v>
      </c>
      <c r="J518" s="220">
        <v>3421</v>
      </c>
      <c r="K518" s="220">
        <v>3421</v>
      </c>
      <c r="L518" s="220">
        <v>3421</v>
      </c>
      <c r="M518" s="220">
        <v>3421</v>
      </c>
      <c r="N518" s="220">
        <v>3421</v>
      </c>
      <c r="O518" s="220">
        <v>3421</v>
      </c>
      <c r="P518" s="220">
        <v>3421</v>
      </c>
      <c r="Q518" s="220">
        <v>3421</v>
      </c>
      <c r="R518" s="220">
        <v>3421</v>
      </c>
      <c r="S518" s="220">
        <v>3421</v>
      </c>
      <c r="T518" s="220">
        <v>3421</v>
      </c>
      <c r="U518" s="220">
        <v>3421</v>
      </c>
      <c r="V518" s="220">
        <v>3420</v>
      </c>
      <c r="W518" s="220">
        <v>3420</v>
      </c>
      <c r="X518" s="220">
        <v>3420</v>
      </c>
      <c r="Y518" s="220">
        <v>3420</v>
      </c>
      <c r="Z518" s="220">
        <v>3420</v>
      </c>
      <c r="AA518" s="220">
        <v>3420</v>
      </c>
      <c r="AB518" s="220">
        <v>3415</v>
      </c>
      <c r="AC518" s="220">
        <v>3415</v>
      </c>
      <c r="AD518" s="220">
        <v>3416</v>
      </c>
      <c r="AE518" s="220">
        <v>3415</v>
      </c>
      <c r="AF518" s="220">
        <v>3414</v>
      </c>
      <c r="AG518" s="220">
        <v>3414</v>
      </c>
      <c r="AH518" s="220">
        <v>3414</v>
      </c>
      <c r="AI518" s="220">
        <v>3414</v>
      </c>
      <c r="AJ518" s="220">
        <v>3414</v>
      </c>
      <c r="AK518" s="220">
        <v>3414</v>
      </c>
      <c r="AL518" s="220">
        <v>3414</v>
      </c>
      <c r="AM518" s="220">
        <v>3415</v>
      </c>
      <c r="AN518" s="220">
        <v>3414</v>
      </c>
      <c r="AO518" s="220">
        <v>3415</v>
      </c>
      <c r="AP518" s="220">
        <v>3414</v>
      </c>
      <c r="AQ518" s="220">
        <v>3414</v>
      </c>
      <c r="AR518" s="220">
        <v>3414</v>
      </c>
      <c r="AS518" s="220">
        <v>3414</v>
      </c>
      <c r="AT518" s="220">
        <v>3414</v>
      </c>
      <c r="AU518" s="220">
        <v>3414</v>
      </c>
      <c r="AV518" s="220">
        <v>3414</v>
      </c>
      <c r="AW518" s="220">
        <v>3414</v>
      </c>
      <c r="AX518" s="220">
        <v>3414</v>
      </c>
      <c r="AY518" s="220">
        <v>3415</v>
      </c>
      <c r="AZ518" s="220">
        <v>3414</v>
      </c>
      <c r="BA518" s="220">
        <v>3414</v>
      </c>
      <c r="BB518" s="220">
        <v>3414</v>
      </c>
      <c r="BC518" s="220">
        <v>3414</v>
      </c>
      <c r="BD518" s="220">
        <v>3414</v>
      </c>
      <c r="BE518" s="220">
        <v>3415</v>
      </c>
      <c r="BF518" s="220">
        <v>3414</v>
      </c>
      <c r="BG518" s="220">
        <v>3414</v>
      </c>
      <c r="BH518" s="220">
        <v>3414</v>
      </c>
      <c r="BI518" s="220">
        <v>3414</v>
      </c>
      <c r="BJ518" s="220">
        <v>3414</v>
      </c>
      <c r="BK518" s="220">
        <v>3415</v>
      </c>
      <c r="BL518" s="220">
        <v>3414</v>
      </c>
      <c r="BM518" s="220">
        <v>3414</v>
      </c>
      <c r="BN518" s="220">
        <v>3414</v>
      </c>
      <c r="BO518" s="220">
        <v>3414</v>
      </c>
      <c r="BP518" s="220">
        <v>3414</v>
      </c>
      <c r="BQ518" s="220">
        <v>3414</v>
      </c>
      <c r="BR518" s="220">
        <v>3415</v>
      </c>
      <c r="BS518" s="220">
        <v>3414</v>
      </c>
      <c r="BT518" s="220">
        <v>3414</v>
      </c>
      <c r="BU518" s="220">
        <v>3414</v>
      </c>
      <c r="BV518" s="220">
        <v>3414</v>
      </c>
      <c r="BW518" s="220">
        <v>3414</v>
      </c>
      <c r="BX518" s="220">
        <v>3414</v>
      </c>
      <c r="BY518" s="220">
        <v>3414</v>
      </c>
      <c r="BZ518" s="220">
        <v>3414</v>
      </c>
      <c r="CA518" s="220">
        <v>3414</v>
      </c>
      <c r="CB518" s="220">
        <v>3414</v>
      </c>
      <c r="CC518" s="220">
        <v>3414</v>
      </c>
      <c r="CD518" s="220">
        <v>3414</v>
      </c>
      <c r="CE518" s="220">
        <v>3414</v>
      </c>
      <c r="CF518" s="220">
        <v>3415</v>
      </c>
      <c r="CG518" s="220">
        <v>3414</v>
      </c>
      <c r="CH518" s="220">
        <v>3414</v>
      </c>
      <c r="CI518" s="220">
        <v>3414</v>
      </c>
      <c r="CJ518" s="220">
        <v>3414</v>
      </c>
      <c r="CK518" s="220">
        <v>3414</v>
      </c>
      <c r="CL518" s="220">
        <v>3414</v>
      </c>
      <c r="CM518" s="220">
        <v>3415</v>
      </c>
      <c r="CN518" s="220">
        <v>3414</v>
      </c>
      <c r="CO518" s="220">
        <v>3414</v>
      </c>
      <c r="CP518" s="220">
        <v>3414</v>
      </c>
      <c r="CQ518" s="220">
        <v>3415</v>
      </c>
      <c r="CR518" s="220">
        <v>3414</v>
      </c>
      <c r="CS518" s="220">
        <v>3414</v>
      </c>
      <c r="CT518" s="220">
        <v>3414</v>
      </c>
      <c r="CU518" s="220">
        <v>3415</v>
      </c>
      <c r="CV518" s="220">
        <v>3414</v>
      </c>
      <c r="CW518" s="220">
        <v>3414</v>
      </c>
      <c r="CX518" s="220">
        <v>3414</v>
      </c>
      <c r="CY518" s="220">
        <v>3414</v>
      </c>
      <c r="CZ518" s="220">
        <v>3414</v>
      </c>
      <c r="DA518" s="220">
        <v>3414</v>
      </c>
      <c r="DB518" s="220">
        <v>3414</v>
      </c>
      <c r="DC518" s="220">
        <v>3414</v>
      </c>
      <c r="DD518" s="220">
        <v>3414</v>
      </c>
      <c r="DE518" s="220">
        <v>3414</v>
      </c>
      <c r="DF518" s="220">
        <v>3414</v>
      </c>
      <c r="DG518" s="220">
        <v>3414</v>
      </c>
      <c r="DH518" s="220">
        <v>3414</v>
      </c>
      <c r="DI518" s="220">
        <v>3414</v>
      </c>
      <c r="DJ518" s="220">
        <v>3414</v>
      </c>
      <c r="DK518" s="220">
        <v>3415</v>
      </c>
      <c r="DL518" s="220">
        <v>3414</v>
      </c>
      <c r="DM518" s="220">
        <v>3415</v>
      </c>
      <c r="DN518" s="220">
        <v>3415</v>
      </c>
      <c r="DO518" s="220">
        <v>3415</v>
      </c>
      <c r="DP518" s="220">
        <v>3415</v>
      </c>
      <c r="DQ518" s="220">
        <v>3415</v>
      </c>
      <c r="DR518" s="220">
        <v>3415</v>
      </c>
      <c r="DS518" s="220">
        <v>3415</v>
      </c>
      <c r="DT518" s="220">
        <v>3412</v>
      </c>
      <c r="DU518" s="220">
        <v>3412</v>
      </c>
      <c r="DV518" s="220">
        <v>3412</v>
      </c>
      <c r="DW518" s="220">
        <v>3417</v>
      </c>
      <c r="DX518" s="220">
        <v>3417</v>
      </c>
      <c r="DY518" s="220">
        <v>3411</v>
      </c>
      <c r="DZ518" s="220">
        <v>3411</v>
      </c>
      <c r="EA518" s="220">
        <v>3409</v>
      </c>
      <c r="EB518" s="220">
        <v>3409</v>
      </c>
      <c r="EC518" s="220">
        <v>3409</v>
      </c>
      <c r="ED518" s="220">
        <v>3409</v>
      </c>
      <c r="EE518" s="220">
        <v>3409</v>
      </c>
      <c r="EF518" s="220">
        <v>3409</v>
      </c>
      <c r="EG518" s="220">
        <v>3409</v>
      </c>
      <c r="EH518" s="220">
        <v>3409</v>
      </c>
      <c r="EI518" s="220">
        <v>3409</v>
      </c>
      <c r="EJ518" s="220">
        <v>3409</v>
      </c>
      <c r="EK518" s="220">
        <v>3409</v>
      </c>
      <c r="EL518" s="220">
        <v>3409</v>
      </c>
      <c r="EM518" s="220">
        <v>3409</v>
      </c>
      <c r="EN518" s="242">
        <v>3409</v>
      </c>
      <c r="EO518" s="232">
        <v>3409</v>
      </c>
      <c r="EP518" s="228">
        <v>3409</v>
      </c>
      <c r="EQ518" s="166">
        <v>3409</v>
      </c>
      <c r="ER518" s="166">
        <v>3409</v>
      </c>
      <c r="ES518" s="166">
        <v>3409</v>
      </c>
      <c r="ET518" s="166">
        <v>3409</v>
      </c>
      <c r="EU518" s="166">
        <v>3409</v>
      </c>
      <c r="EV518" s="154">
        <v>3409</v>
      </c>
      <c r="EW518" s="154">
        <v>3409</v>
      </c>
      <c r="EX518" s="154">
        <v>3409</v>
      </c>
      <c r="EY518" s="154">
        <v>3409</v>
      </c>
      <c r="EZ518" s="154">
        <v>3409</v>
      </c>
      <c r="FA518" s="154">
        <v>3409</v>
      </c>
      <c r="FB518" s="154">
        <v>3409</v>
      </c>
      <c r="FC518" s="154">
        <v>3409</v>
      </c>
      <c r="FD518" s="154">
        <v>3409</v>
      </c>
      <c r="FE518" s="166">
        <v>3409</v>
      </c>
      <c r="FF518" s="154">
        <v>3409</v>
      </c>
      <c r="FG518" s="166">
        <v>3409</v>
      </c>
      <c r="FH518" s="154">
        <v>3409</v>
      </c>
      <c r="FI518" s="154">
        <v>3409</v>
      </c>
      <c r="FJ518" s="154">
        <v>3409</v>
      </c>
      <c r="FK518" s="154">
        <v>3409</v>
      </c>
      <c r="FL518" s="154">
        <v>3409</v>
      </c>
      <c r="FM518" s="154">
        <v>3409</v>
      </c>
      <c r="FN518" s="154">
        <v>3409</v>
      </c>
      <c r="FO518" s="154">
        <v>3409</v>
      </c>
      <c r="FP518" s="154">
        <v>3409</v>
      </c>
      <c r="FQ518" s="154">
        <v>3409</v>
      </c>
      <c r="FR518" s="166">
        <v>3409</v>
      </c>
      <c r="FS518" s="166">
        <v>3409</v>
      </c>
      <c r="FT518" s="166">
        <v>3409</v>
      </c>
      <c r="FU518" s="166">
        <v>3409</v>
      </c>
      <c r="FV518" s="166">
        <v>3409</v>
      </c>
      <c r="FW518" s="166">
        <v>3409</v>
      </c>
      <c r="FX518" s="166">
        <v>3409</v>
      </c>
      <c r="FY518" s="154">
        <v>3409</v>
      </c>
      <c r="FZ518" s="154">
        <v>3409</v>
      </c>
      <c r="GA518" s="154">
        <v>3409</v>
      </c>
      <c r="GB518" s="154">
        <v>3409</v>
      </c>
      <c r="GC518" s="154">
        <v>3409</v>
      </c>
      <c r="GD518" s="154">
        <v>3409</v>
      </c>
      <c r="GE518" s="154">
        <v>3409</v>
      </c>
      <c r="GF518" s="154">
        <v>3409</v>
      </c>
      <c r="GG518" s="154">
        <v>3409</v>
      </c>
      <c r="GH518" s="154">
        <v>3409</v>
      </c>
      <c r="GI518" s="154">
        <v>3409</v>
      </c>
      <c r="GJ518" s="154">
        <v>3409</v>
      </c>
      <c r="GK518" s="166">
        <v>3409</v>
      </c>
      <c r="GL518" s="166">
        <v>3409</v>
      </c>
      <c r="GM518" s="166">
        <v>3409</v>
      </c>
      <c r="GN518" s="166">
        <v>3409</v>
      </c>
      <c r="GO518" s="166">
        <v>3409</v>
      </c>
      <c r="GP518" s="166">
        <v>3409</v>
      </c>
      <c r="GQ518" s="166">
        <v>3409</v>
      </c>
      <c r="GR518" s="166">
        <v>3409</v>
      </c>
      <c r="GS518" s="166">
        <v>3409</v>
      </c>
      <c r="GT518" s="154">
        <v>3409</v>
      </c>
      <c r="GU518" s="154">
        <v>3409</v>
      </c>
      <c r="GV518" s="154">
        <v>3409</v>
      </c>
      <c r="GW518" s="154">
        <v>3409</v>
      </c>
      <c r="GX518" s="166">
        <v>3409</v>
      </c>
      <c r="GY518" s="166">
        <v>3409</v>
      </c>
      <c r="GZ518" s="166">
        <v>3409</v>
      </c>
      <c r="HA518" s="166">
        <v>3409</v>
      </c>
      <c r="HB518" s="166">
        <v>3409</v>
      </c>
      <c r="HC518" s="166">
        <v>3409</v>
      </c>
      <c r="HD518" s="166">
        <v>3409</v>
      </c>
      <c r="HE518" s="166">
        <v>3409</v>
      </c>
      <c r="HF518" s="166">
        <v>3409</v>
      </c>
      <c r="HG518" s="154">
        <v>3409</v>
      </c>
      <c r="HH518" s="154">
        <v>3409</v>
      </c>
      <c r="HI518" s="166">
        <v>3409</v>
      </c>
      <c r="HJ518" s="154">
        <v>3410</v>
      </c>
      <c r="HK518" s="154">
        <v>3409</v>
      </c>
      <c r="HL518" s="166">
        <v>3409</v>
      </c>
      <c r="HM518" s="154">
        <v>3409</v>
      </c>
      <c r="HN518" s="154">
        <v>3408</v>
      </c>
      <c r="HO518" s="166">
        <v>3408</v>
      </c>
      <c r="HP518" s="154">
        <v>3408</v>
      </c>
      <c r="HQ518" s="154">
        <v>3408</v>
      </c>
      <c r="HR518" s="166">
        <v>3408</v>
      </c>
      <c r="HS518" s="154">
        <v>3408</v>
      </c>
      <c r="HT518" s="150">
        <v>3408</v>
      </c>
      <c r="HU518" s="150">
        <v>3408</v>
      </c>
      <c r="HV518" s="150">
        <v>3408</v>
      </c>
      <c r="HW518" s="166">
        <v>3408</v>
      </c>
    </row>
    <row r="519" spans="1:231">
      <c r="A519" s="145">
        <f t="shared" si="57"/>
        <v>44161</v>
      </c>
      <c r="B519" s="220">
        <f>'Age&amp;Sex by occurrence date'!$EGU22</f>
        <v>3818</v>
      </c>
      <c r="C519" s="220">
        <v>3311</v>
      </c>
      <c r="D519" s="220">
        <v>3311</v>
      </c>
      <c r="E519" s="220">
        <v>3311</v>
      </c>
      <c r="F519" s="220">
        <v>3311</v>
      </c>
      <c r="G519" s="220">
        <v>3311</v>
      </c>
      <c r="H519" s="220">
        <v>3311</v>
      </c>
      <c r="I519" s="220">
        <v>3311</v>
      </c>
      <c r="J519" s="220">
        <v>3311</v>
      </c>
      <c r="K519" s="220">
        <v>3311</v>
      </c>
      <c r="L519" s="220">
        <v>3311</v>
      </c>
      <c r="M519" s="220">
        <v>3311</v>
      </c>
      <c r="N519" s="220">
        <v>3311</v>
      </c>
      <c r="O519" s="220">
        <v>3311</v>
      </c>
      <c r="P519" s="220">
        <v>3311</v>
      </c>
      <c r="Q519" s="220">
        <v>3311</v>
      </c>
      <c r="R519" s="220">
        <v>3311</v>
      </c>
      <c r="S519" s="220">
        <v>3311</v>
      </c>
      <c r="T519" s="220">
        <v>3311</v>
      </c>
      <c r="U519" s="220">
        <v>3311</v>
      </c>
      <c r="V519" s="220">
        <v>3310</v>
      </c>
      <c r="W519" s="220">
        <v>3310</v>
      </c>
      <c r="X519" s="220">
        <v>3310</v>
      </c>
      <c r="Y519" s="220">
        <v>3310</v>
      </c>
      <c r="Z519" s="220">
        <v>3310</v>
      </c>
      <c r="AA519" s="220">
        <v>3310</v>
      </c>
      <c r="AB519" s="220">
        <v>3305</v>
      </c>
      <c r="AC519" s="220">
        <v>3305</v>
      </c>
      <c r="AD519" s="220">
        <v>3306</v>
      </c>
      <c r="AE519" s="220">
        <v>3305</v>
      </c>
      <c r="AF519" s="220">
        <v>3304</v>
      </c>
      <c r="AG519" s="220">
        <v>3304</v>
      </c>
      <c r="AH519" s="220">
        <v>3304</v>
      </c>
      <c r="AI519" s="220">
        <v>3304</v>
      </c>
      <c r="AJ519" s="220">
        <v>3304</v>
      </c>
      <c r="AK519" s="220">
        <v>3304</v>
      </c>
      <c r="AL519" s="220">
        <v>3304</v>
      </c>
      <c r="AM519" s="220">
        <v>3305</v>
      </c>
      <c r="AN519" s="220">
        <v>3304</v>
      </c>
      <c r="AO519" s="220">
        <v>3305</v>
      </c>
      <c r="AP519" s="220">
        <v>3304</v>
      </c>
      <c r="AQ519" s="220">
        <v>3304</v>
      </c>
      <c r="AR519" s="220">
        <v>3304</v>
      </c>
      <c r="AS519" s="220">
        <v>3304</v>
      </c>
      <c r="AT519" s="220">
        <v>3304</v>
      </c>
      <c r="AU519" s="220">
        <v>3304</v>
      </c>
      <c r="AV519" s="220">
        <v>3304</v>
      </c>
      <c r="AW519" s="220">
        <v>3304</v>
      </c>
      <c r="AX519" s="220">
        <v>3304</v>
      </c>
      <c r="AY519" s="220">
        <v>3305</v>
      </c>
      <c r="AZ519" s="220">
        <v>3304</v>
      </c>
      <c r="BA519" s="220">
        <v>3304</v>
      </c>
      <c r="BB519" s="220">
        <v>3304</v>
      </c>
      <c r="BC519" s="220">
        <v>3304</v>
      </c>
      <c r="BD519" s="220">
        <v>3304</v>
      </c>
      <c r="BE519" s="220">
        <v>3305</v>
      </c>
      <c r="BF519" s="220">
        <v>3304</v>
      </c>
      <c r="BG519" s="220">
        <v>3304</v>
      </c>
      <c r="BH519" s="220">
        <v>3304</v>
      </c>
      <c r="BI519" s="220">
        <v>3304</v>
      </c>
      <c r="BJ519" s="220">
        <v>3304</v>
      </c>
      <c r="BK519" s="220">
        <v>3305</v>
      </c>
      <c r="BL519" s="220">
        <v>3304</v>
      </c>
      <c r="BM519" s="220">
        <v>3304</v>
      </c>
      <c r="BN519" s="220">
        <v>3304</v>
      </c>
      <c r="BO519" s="220">
        <v>3304</v>
      </c>
      <c r="BP519" s="220">
        <v>3304</v>
      </c>
      <c r="BQ519" s="220">
        <v>3304</v>
      </c>
      <c r="BR519" s="220">
        <v>3305</v>
      </c>
      <c r="BS519" s="220">
        <v>3304</v>
      </c>
      <c r="BT519" s="220">
        <v>3304</v>
      </c>
      <c r="BU519" s="220">
        <v>3304</v>
      </c>
      <c r="BV519" s="220">
        <v>3304</v>
      </c>
      <c r="BW519" s="220">
        <v>3304</v>
      </c>
      <c r="BX519" s="220">
        <v>3304</v>
      </c>
      <c r="BY519" s="220">
        <v>3304</v>
      </c>
      <c r="BZ519" s="220">
        <v>3304</v>
      </c>
      <c r="CA519" s="220">
        <v>3304</v>
      </c>
      <c r="CB519" s="220">
        <v>3304</v>
      </c>
      <c r="CC519" s="220">
        <v>3304</v>
      </c>
      <c r="CD519" s="220">
        <v>3304</v>
      </c>
      <c r="CE519" s="220">
        <v>3304</v>
      </c>
      <c r="CF519" s="220">
        <v>3305</v>
      </c>
      <c r="CG519" s="220">
        <v>3304</v>
      </c>
      <c r="CH519" s="220">
        <v>3304</v>
      </c>
      <c r="CI519" s="220">
        <v>3304</v>
      </c>
      <c r="CJ519" s="220">
        <v>3304</v>
      </c>
      <c r="CK519" s="220">
        <v>3304</v>
      </c>
      <c r="CL519" s="220">
        <v>3304</v>
      </c>
      <c r="CM519" s="220">
        <v>3305</v>
      </c>
      <c r="CN519" s="220">
        <v>3304</v>
      </c>
      <c r="CO519" s="220">
        <v>3304</v>
      </c>
      <c r="CP519" s="220">
        <v>3304</v>
      </c>
      <c r="CQ519" s="220">
        <v>3305</v>
      </c>
      <c r="CR519" s="220">
        <v>3304</v>
      </c>
      <c r="CS519" s="220">
        <v>3304</v>
      </c>
      <c r="CT519" s="220">
        <v>3304</v>
      </c>
      <c r="CU519" s="220">
        <v>3305</v>
      </c>
      <c r="CV519" s="220">
        <v>3304</v>
      </c>
      <c r="CW519" s="220">
        <v>3304</v>
      </c>
      <c r="CX519" s="220">
        <v>3304</v>
      </c>
      <c r="CY519" s="220">
        <v>3304</v>
      </c>
      <c r="CZ519" s="220">
        <v>3304</v>
      </c>
      <c r="DA519" s="220">
        <v>3304</v>
      </c>
      <c r="DB519" s="220">
        <v>3304</v>
      </c>
      <c r="DC519" s="220">
        <v>3304</v>
      </c>
      <c r="DD519" s="220">
        <v>3304</v>
      </c>
      <c r="DE519" s="220">
        <v>3304</v>
      </c>
      <c r="DF519" s="220">
        <v>3304</v>
      </c>
      <c r="DG519" s="220">
        <v>3304</v>
      </c>
      <c r="DH519" s="220">
        <v>3304</v>
      </c>
      <c r="DI519" s="220">
        <v>3304</v>
      </c>
      <c r="DJ519" s="220">
        <v>3304</v>
      </c>
      <c r="DK519" s="220">
        <v>3305</v>
      </c>
      <c r="DL519" s="220">
        <v>3304</v>
      </c>
      <c r="DM519" s="220">
        <v>3305</v>
      </c>
      <c r="DN519" s="220">
        <v>3305</v>
      </c>
      <c r="DO519" s="220">
        <v>3305</v>
      </c>
      <c r="DP519" s="220">
        <v>3305</v>
      </c>
      <c r="DQ519" s="220">
        <v>3305</v>
      </c>
      <c r="DR519" s="220">
        <v>3305</v>
      </c>
      <c r="DS519" s="220">
        <v>3305</v>
      </c>
      <c r="DT519" s="220">
        <v>3302</v>
      </c>
      <c r="DU519" s="220">
        <v>3302</v>
      </c>
      <c r="DV519" s="220">
        <v>3302</v>
      </c>
      <c r="DW519" s="220">
        <v>3307</v>
      </c>
      <c r="DX519" s="220">
        <v>3307</v>
      </c>
      <c r="DY519" s="220">
        <v>3301</v>
      </c>
      <c r="DZ519" s="220">
        <v>3301</v>
      </c>
      <c r="EA519" s="220">
        <v>3299</v>
      </c>
      <c r="EB519" s="220">
        <v>3299</v>
      </c>
      <c r="EC519" s="220">
        <v>3299</v>
      </c>
      <c r="ED519" s="220">
        <v>3299</v>
      </c>
      <c r="EE519" s="220">
        <v>3299</v>
      </c>
      <c r="EF519" s="220">
        <v>3299</v>
      </c>
      <c r="EG519" s="220">
        <v>3299</v>
      </c>
      <c r="EH519" s="220">
        <v>3299</v>
      </c>
      <c r="EI519" s="220">
        <v>3299</v>
      </c>
      <c r="EJ519" s="220">
        <v>3299</v>
      </c>
      <c r="EK519" s="220">
        <v>3299</v>
      </c>
      <c r="EL519" s="220">
        <v>3299</v>
      </c>
      <c r="EM519" s="220">
        <v>3299</v>
      </c>
      <c r="EN519" s="242">
        <v>3299</v>
      </c>
      <c r="EO519" s="232">
        <v>3299</v>
      </c>
      <c r="EP519" s="227">
        <v>3299</v>
      </c>
      <c r="EQ519" s="154">
        <v>3299</v>
      </c>
      <c r="ER519" s="154">
        <v>3299</v>
      </c>
      <c r="ES519" s="154">
        <v>3299</v>
      </c>
      <c r="ET519" s="154">
        <v>3299</v>
      </c>
      <c r="EU519" s="154">
        <v>3299</v>
      </c>
      <c r="EV519" s="166">
        <v>3299</v>
      </c>
      <c r="EW519" s="166">
        <v>3299</v>
      </c>
      <c r="EX519" s="166">
        <v>3299</v>
      </c>
      <c r="EY519" s="166">
        <v>3299</v>
      </c>
      <c r="EZ519" s="166">
        <v>3299</v>
      </c>
      <c r="FA519" s="166">
        <v>3299</v>
      </c>
      <c r="FB519" s="166">
        <v>3299</v>
      </c>
      <c r="FC519" s="166">
        <v>3299</v>
      </c>
      <c r="FD519" s="166">
        <v>3299</v>
      </c>
      <c r="FE519" s="166">
        <v>3299</v>
      </c>
      <c r="FF519" s="166">
        <v>3299</v>
      </c>
      <c r="FG519" s="154">
        <v>3299</v>
      </c>
      <c r="FH519" s="166">
        <v>3299</v>
      </c>
      <c r="FI519" s="154">
        <v>3299</v>
      </c>
      <c r="FJ519" s="154">
        <v>3299</v>
      </c>
      <c r="FK519" s="154">
        <v>3299</v>
      </c>
      <c r="FL519" s="154">
        <v>3299</v>
      </c>
      <c r="FM519" s="154">
        <v>3299</v>
      </c>
      <c r="FN519" s="154">
        <v>3299</v>
      </c>
      <c r="FO519" s="154">
        <v>3299</v>
      </c>
      <c r="FP519" s="154">
        <v>3299</v>
      </c>
      <c r="FQ519" s="154">
        <v>3299</v>
      </c>
      <c r="FR519" s="166">
        <v>3299</v>
      </c>
      <c r="FS519" s="166">
        <v>3299</v>
      </c>
      <c r="FT519" s="166">
        <v>3299</v>
      </c>
      <c r="FU519" s="166">
        <v>3299</v>
      </c>
      <c r="FV519" s="166">
        <v>3299</v>
      </c>
      <c r="FW519" s="166">
        <v>3299</v>
      </c>
      <c r="FX519" s="166">
        <v>3299</v>
      </c>
      <c r="FY519" s="166">
        <v>3299</v>
      </c>
      <c r="FZ519" s="166">
        <v>3299</v>
      </c>
      <c r="GA519" s="166">
        <v>3299</v>
      </c>
      <c r="GB519" s="166">
        <v>3299</v>
      </c>
      <c r="GC519" s="166">
        <v>3299</v>
      </c>
      <c r="GD519" s="166">
        <v>3299</v>
      </c>
      <c r="GE519" s="166">
        <v>3299</v>
      </c>
      <c r="GF519" s="166">
        <v>3299</v>
      </c>
      <c r="GG519" s="166">
        <v>3299</v>
      </c>
      <c r="GH519" s="166">
        <v>3299</v>
      </c>
      <c r="GI519" s="166">
        <v>3299</v>
      </c>
      <c r="GJ519" s="166">
        <v>3299</v>
      </c>
      <c r="GK519" s="166">
        <v>3299</v>
      </c>
      <c r="GL519" s="166">
        <v>3299</v>
      </c>
      <c r="GM519" s="166">
        <v>3299</v>
      </c>
      <c r="GN519" s="166">
        <v>3299</v>
      </c>
      <c r="GO519" s="166">
        <v>3299</v>
      </c>
      <c r="GP519" s="166">
        <v>3299</v>
      </c>
      <c r="GQ519" s="166">
        <v>3299</v>
      </c>
      <c r="GR519" s="166">
        <v>3299</v>
      </c>
      <c r="GS519" s="166">
        <v>3299</v>
      </c>
      <c r="GT519" s="166">
        <v>3299</v>
      </c>
      <c r="GU519" s="166">
        <v>3299</v>
      </c>
      <c r="GV519" s="166">
        <v>3299</v>
      </c>
      <c r="GW519" s="166">
        <v>3299</v>
      </c>
      <c r="GX519" s="166">
        <v>3299</v>
      </c>
      <c r="GY519" s="166">
        <v>3299</v>
      </c>
      <c r="GZ519" s="166">
        <v>3299</v>
      </c>
      <c r="HA519" s="166">
        <v>3299</v>
      </c>
      <c r="HB519" s="166">
        <v>3299</v>
      </c>
      <c r="HC519" s="166">
        <v>3299</v>
      </c>
      <c r="HD519" s="166">
        <v>3299</v>
      </c>
      <c r="HE519" s="166">
        <v>3299</v>
      </c>
      <c r="HF519" s="166">
        <v>3299</v>
      </c>
      <c r="HG519" s="154">
        <v>3299</v>
      </c>
      <c r="HH519" s="154">
        <v>3299</v>
      </c>
      <c r="HI519" s="166">
        <v>3299</v>
      </c>
      <c r="HJ519" s="154">
        <v>3300</v>
      </c>
      <c r="HK519" s="154">
        <v>3299</v>
      </c>
      <c r="HL519" s="166">
        <v>3299</v>
      </c>
      <c r="HM519" s="154">
        <v>3299</v>
      </c>
      <c r="HN519" s="154">
        <v>3298</v>
      </c>
      <c r="HO519" s="166">
        <v>3298</v>
      </c>
      <c r="HP519" s="154">
        <v>3298</v>
      </c>
      <c r="HQ519" s="154">
        <v>3298</v>
      </c>
      <c r="HR519" s="166">
        <v>3298</v>
      </c>
      <c r="HS519" s="154">
        <v>3298</v>
      </c>
      <c r="HT519" s="150">
        <v>3298</v>
      </c>
      <c r="HU519" s="150">
        <v>3298</v>
      </c>
      <c r="HV519" s="150">
        <v>3298</v>
      </c>
      <c r="HW519" s="166">
        <v>3298</v>
      </c>
    </row>
    <row r="520" spans="1:231">
      <c r="A520" s="145">
        <f t="shared" si="57"/>
        <v>44160</v>
      </c>
      <c r="B520" s="220">
        <f>'Age&amp;Sex by occurrence date'!$EHB22</f>
        <v>3698</v>
      </c>
      <c r="C520" s="220">
        <v>3203</v>
      </c>
      <c r="D520" s="220">
        <v>3203</v>
      </c>
      <c r="E520" s="220">
        <v>3203</v>
      </c>
      <c r="F520" s="220">
        <v>3203</v>
      </c>
      <c r="G520" s="220">
        <v>3203</v>
      </c>
      <c r="H520" s="220">
        <v>3203</v>
      </c>
      <c r="I520" s="220">
        <v>3203</v>
      </c>
      <c r="J520" s="220">
        <v>3203</v>
      </c>
      <c r="K520" s="220">
        <v>3203</v>
      </c>
      <c r="L520" s="220">
        <v>3203</v>
      </c>
      <c r="M520" s="220">
        <v>3203</v>
      </c>
      <c r="N520" s="220">
        <v>3203</v>
      </c>
      <c r="O520" s="220">
        <v>3203</v>
      </c>
      <c r="P520" s="220">
        <v>3203</v>
      </c>
      <c r="Q520" s="220">
        <v>3203</v>
      </c>
      <c r="R520" s="220">
        <v>3203</v>
      </c>
      <c r="S520" s="220">
        <v>3203</v>
      </c>
      <c r="T520" s="220">
        <v>3203</v>
      </c>
      <c r="U520" s="220">
        <v>3203</v>
      </c>
      <c r="V520" s="220">
        <v>3202</v>
      </c>
      <c r="W520" s="220">
        <v>3202</v>
      </c>
      <c r="X520" s="220">
        <v>3202</v>
      </c>
      <c r="Y520" s="220">
        <v>3202</v>
      </c>
      <c r="Z520" s="220">
        <v>3202</v>
      </c>
      <c r="AA520" s="220">
        <v>3202</v>
      </c>
      <c r="AB520" s="220">
        <v>3200</v>
      </c>
      <c r="AC520" s="220">
        <v>3200</v>
      </c>
      <c r="AD520" s="220">
        <v>3201</v>
      </c>
      <c r="AE520" s="220">
        <v>3200</v>
      </c>
      <c r="AF520" s="220">
        <v>3199</v>
      </c>
      <c r="AG520" s="220">
        <v>3199</v>
      </c>
      <c r="AH520" s="220">
        <v>3199</v>
      </c>
      <c r="AI520" s="220">
        <v>3199</v>
      </c>
      <c r="AJ520" s="220">
        <v>3199</v>
      </c>
      <c r="AK520" s="220">
        <v>3199</v>
      </c>
      <c r="AL520" s="220">
        <v>3199</v>
      </c>
      <c r="AM520" s="220">
        <v>3200</v>
      </c>
      <c r="AN520" s="220">
        <v>3199</v>
      </c>
      <c r="AO520" s="220">
        <v>3200</v>
      </c>
      <c r="AP520" s="220">
        <v>3199</v>
      </c>
      <c r="AQ520" s="220">
        <v>3199</v>
      </c>
      <c r="AR520" s="220">
        <v>3199</v>
      </c>
      <c r="AS520" s="220">
        <v>3199</v>
      </c>
      <c r="AT520" s="220">
        <v>3199</v>
      </c>
      <c r="AU520" s="220">
        <v>3199</v>
      </c>
      <c r="AV520" s="220">
        <v>3199</v>
      </c>
      <c r="AW520" s="220">
        <v>3199</v>
      </c>
      <c r="AX520" s="220">
        <v>3199</v>
      </c>
      <c r="AY520" s="220">
        <v>3200</v>
      </c>
      <c r="AZ520" s="220">
        <v>3199</v>
      </c>
      <c r="BA520" s="220">
        <v>3199</v>
      </c>
      <c r="BB520" s="220">
        <v>3199</v>
      </c>
      <c r="BC520" s="220">
        <v>3199</v>
      </c>
      <c r="BD520" s="220">
        <v>3199</v>
      </c>
      <c r="BE520" s="220">
        <v>3200</v>
      </c>
      <c r="BF520" s="220">
        <v>3199</v>
      </c>
      <c r="BG520" s="220">
        <v>3199</v>
      </c>
      <c r="BH520" s="220">
        <v>3199</v>
      </c>
      <c r="BI520" s="220">
        <v>3199</v>
      </c>
      <c r="BJ520" s="220">
        <v>3199</v>
      </c>
      <c r="BK520" s="220">
        <v>3200</v>
      </c>
      <c r="BL520" s="220">
        <v>3199</v>
      </c>
      <c r="BM520" s="220">
        <v>3199</v>
      </c>
      <c r="BN520" s="220">
        <v>3199</v>
      </c>
      <c r="BO520" s="220">
        <v>3199</v>
      </c>
      <c r="BP520" s="220">
        <v>3199</v>
      </c>
      <c r="BQ520" s="220">
        <v>3199</v>
      </c>
      <c r="BR520" s="220">
        <v>3200</v>
      </c>
      <c r="BS520" s="220">
        <v>3199</v>
      </c>
      <c r="BT520" s="220">
        <v>3199</v>
      </c>
      <c r="BU520" s="220">
        <v>3199</v>
      </c>
      <c r="BV520" s="220">
        <v>3199</v>
      </c>
      <c r="BW520" s="220">
        <v>3199</v>
      </c>
      <c r="BX520" s="220">
        <v>3199</v>
      </c>
      <c r="BY520" s="220">
        <v>3199</v>
      </c>
      <c r="BZ520" s="220">
        <v>3199</v>
      </c>
      <c r="CA520" s="220">
        <v>3199</v>
      </c>
      <c r="CB520" s="220">
        <v>3199</v>
      </c>
      <c r="CC520" s="220">
        <v>3199</v>
      </c>
      <c r="CD520" s="220">
        <v>3199</v>
      </c>
      <c r="CE520" s="220">
        <v>3199</v>
      </c>
      <c r="CF520" s="220">
        <v>3200</v>
      </c>
      <c r="CG520" s="220">
        <v>3199</v>
      </c>
      <c r="CH520" s="220">
        <v>3199</v>
      </c>
      <c r="CI520" s="220">
        <v>3199</v>
      </c>
      <c r="CJ520" s="220">
        <v>3199</v>
      </c>
      <c r="CK520" s="220">
        <v>3199</v>
      </c>
      <c r="CL520" s="220">
        <v>3199</v>
      </c>
      <c r="CM520" s="220">
        <v>3200</v>
      </c>
      <c r="CN520" s="220">
        <v>3199</v>
      </c>
      <c r="CO520" s="220">
        <v>3199</v>
      </c>
      <c r="CP520" s="220">
        <v>3199</v>
      </c>
      <c r="CQ520" s="220">
        <v>3200</v>
      </c>
      <c r="CR520" s="220">
        <v>3199</v>
      </c>
      <c r="CS520" s="220">
        <v>3199</v>
      </c>
      <c r="CT520" s="220">
        <v>3199</v>
      </c>
      <c r="CU520" s="220">
        <v>3200</v>
      </c>
      <c r="CV520" s="220">
        <v>3199</v>
      </c>
      <c r="CW520" s="220">
        <v>3199</v>
      </c>
      <c r="CX520" s="220">
        <v>3199</v>
      </c>
      <c r="CY520" s="220">
        <v>3199</v>
      </c>
      <c r="CZ520" s="220">
        <v>3199</v>
      </c>
      <c r="DA520" s="220">
        <v>3199</v>
      </c>
      <c r="DB520" s="220">
        <v>3199</v>
      </c>
      <c r="DC520" s="220">
        <v>3199</v>
      </c>
      <c r="DD520" s="220">
        <v>3199</v>
      </c>
      <c r="DE520" s="220">
        <v>3199</v>
      </c>
      <c r="DF520" s="220">
        <v>3199</v>
      </c>
      <c r="DG520" s="220">
        <v>3199</v>
      </c>
      <c r="DH520" s="220">
        <v>3199</v>
      </c>
      <c r="DI520" s="220">
        <v>3199</v>
      </c>
      <c r="DJ520" s="220">
        <v>3199</v>
      </c>
      <c r="DK520" s="220">
        <v>3200</v>
      </c>
      <c r="DL520" s="220">
        <v>3199</v>
      </c>
      <c r="DM520" s="220">
        <v>3200</v>
      </c>
      <c r="DN520" s="220">
        <v>3200</v>
      </c>
      <c r="DO520" s="220">
        <v>3200</v>
      </c>
      <c r="DP520" s="220">
        <v>3200</v>
      </c>
      <c r="DQ520" s="220">
        <v>3200</v>
      </c>
      <c r="DR520" s="220">
        <v>3200</v>
      </c>
      <c r="DS520" s="220">
        <v>3200</v>
      </c>
      <c r="DT520" s="220">
        <v>3198</v>
      </c>
      <c r="DU520" s="220">
        <v>3198</v>
      </c>
      <c r="DV520" s="220">
        <v>3198</v>
      </c>
      <c r="DW520" s="220">
        <v>3203</v>
      </c>
      <c r="DX520" s="220">
        <v>3203</v>
      </c>
      <c r="DY520" s="220">
        <v>3197</v>
      </c>
      <c r="DZ520" s="220">
        <v>3197</v>
      </c>
      <c r="EA520" s="220">
        <v>3195</v>
      </c>
      <c r="EB520" s="220">
        <v>3195</v>
      </c>
      <c r="EC520" s="220">
        <v>3195</v>
      </c>
      <c r="ED520" s="220">
        <v>3195</v>
      </c>
      <c r="EE520" s="220">
        <v>3195</v>
      </c>
      <c r="EF520" s="220">
        <v>3195</v>
      </c>
      <c r="EG520" s="220">
        <v>3195</v>
      </c>
      <c r="EH520" s="220">
        <v>3195</v>
      </c>
      <c r="EI520" s="220">
        <v>3195</v>
      </c>
      <c r="EJ520" s="220">
        <v>3195</v>
      </c>
      <c r="EK520" s="220">
        <v>3195</v>
      </c>
      <c r="EL520" s="220">
        <v>3195</v>
      </c>
      <c r="EM520" s="220">
        <v>3195</v>
      </c>
      <c r="EN520" s="242">
        <v>3195</v>
      </c>
      <c r="EO520" s="232">
        <v>3195</v>
      </c>
      <c r="EP520" s="227">
        <v>3195</v>
      </c>
      <c r="EQ520" s="154">
        <v>3195</v>
      </c>
      <c r="ER520" s="154">
        <v>3195</v>
      </c>
      <c r="ES520" s="154">
        <v>3195</v>
      </c>
      <c r="ET520" s="154">
        <v>3195</v>
      </c>
      <c r="EU520" s="154">
        <v>3195</v>
      </c>
      <c r="EV520" s="154">
        <v>3195</v>
      </c>
      <c r="EW520" s="166">
        <v>3195</v>
      </c>
      <c r="EX520" s="166">
        <v>3195</v>
      </c>
      <c r="EY520" s="166">
        <v>3195</v>
      </c>
      <c r="EZ520" s="166">
        <v>3195</v>
      </c>
      <c r="FA520" s="166">
        <v>3195</v>
      </c>
      <c r="FB520" s="154">
        <v>3195</v>
      </c>
      <c r="FC520" s="166">
        <v>3195</v>
      </c>
      <c r="FD520" s="154">
        <v>3195</v>
      </c>
      <c r="FE520" s="154">
        <v>3195</v>
      </c>
      <c r="FF520" s="166">
        <v>3195</v>
      </c>
      <c r="FG520" s="166">
        <v>3195</v>
      </c>
      <c r="FH520" s="166">
        <v>3195</v>
      </c>
      <c r="FI520" s="166">
        <v>3195</v>
      </c>
      <c r="FJ520" s="166">
        <v>3195</v>
      </c>
      <c r="FK520" s="166">
        <v>3195</v>
      </c>
      <c r="FL520" s="166">
        <v>3195</v>
      </c>
      <c r="FM520" s="166">
        <v>3195</v>
      </c>
      <c r="FN520" s="166">
        <v>3195</v>
      </c>
      <c r="FO520" s="166">
        <v>3195</v>
      </c>
      <c r="FP520" s="166">
        <v>3195</v>
      </c>
      <c r="FQ520" s="166">
        <v>3195</v>
      </c>
      <c r="FR520" s="166">
        <v>3195</v>
      </c>
      <c r="FS520" s="166">
        <v>3195</v>
      </c>
      <c r="FT520" s="166">
        <v>3195</v>
      </c>
      <c r="FU520" s="166">
        <v>3195</v>
      </c>
      <c r="FV520" s="166">
        <v>3195</v>
      </c>
      <c r="FW520" s="166">
        <v>3195</v>
      </c>
      <c r="FX520" s="166">
        <v>3195</v>
      </c>
      <c r="FY520" s="166">
        <v>3195</v>
      </c>
      <c r="FZ520" s="166">
        <v>3195</v>
      </c>
      <c r="GA520" s="166">
        <v>3195</v>
      </c>
      <c r="GB520" s="166">
        <v>3195</v>
      </c>
      <c r="GC520" s="166">
        <v>3195</v>
      </c>
      <c r="GD520" s="166">
        <v>3195</v>
      </c>
      <c r="GE520" s="166">
        <v>3195</v>
      </c>
      <c r="GF520" s="166">
        <v>3195</v>
      </c>
      <c r="GG520" s="166">
        <v>3195</v>
      </c>
      <c r="GH520" s="166">
        <v>3195</v>
      </c>
      <c r="GI520" s="166">
        <v>3195</v>
      </c>
      <c r="GJ520" s="166">
        <v>3195</v>
      </c>
      <c r="GK520" s="154">
        <v>3195</v>
      </c>
      <c r="GL520" s="154">
        <v>3195</v>
      </c>
      <c r="GM520" s="154">
        <v>3195</v>
      </c>
      <c r="GN520" s="154">
        <v>3195</v>
      </c>
      <c r="GO520" s="154">
        <v>3195</v>
      </c>
      <c r="GP520" s="154">
        <v>3195</v>
      </c>
      <c r="GQ520" s="154">
        <v>3195</v>
      </c>
      <c r="GR520" s="154">
        <v>3195</v>
      </c>
      <c r="GS520" s="154">
        <v>3195</v>
      </c>
      <c r="GT520" s="166">
        <v>3195</v>
      </c>
      <c r="GU520" s="166">
        <v>3195</v>
      </c>
      <c r="GV520" s="166">
        <v>3195</v>
      </c>
      <c r="GW520" s="166">
        <v>3195</v>
      </c>
      <c r="GX520" s="166">
        <v>3195</v>
      </c>
      <c r="GY520" s="166">
        <v>3195</v>
      </c>
      <c r="GZ520" s="166">
        <v>3195</v>
      </c>
      <c r="HA520" s="166">
        <v>3195</v>
      </c>
      <c r="HB520" s="166">
        <v>3195</v>
      </c>
      <c r="HC520" s="166">
        <v>3195</v>
      </c>
      <c r="HD520" s="166">
        <v>3195</v>
      </c>
      <c r="HE520" s="166">
        <v>3195</v>
      </c>
      <c r="HF520" s="154">
        <v>3195</v>
      </c>
      <c r="HG520" s="154">
        <v>3195</v>
      </c>
      <c r="HH520" s="154">
        <v>3195</v>
      </c>
      <c r="HI520" s="154">
        <v>3195</v>
      </c>
      <c r="HJ520" s="154">
        <v>3196</v>
      </c>
      <c r="HK520" s="154">
        <v>3195</v>
      </c>
      <c r="HL520" s="154">
        <v>3195</v>
      </c>
      <c r="HM520" s="154">
        <v>3195</v>
      </c>
      <c r="HN520" s="154">
        <v>3194</v>
      </c>
      <c r="HO520" s="166">
        <v>3194</v>
      </c>
      <c r="HP520" s="154">
        <v>3194</v>
      </c>
      <c r="HQ520" s="154">
        <v>3194</v>
      </c>
      <c r="HR520" s="166">
        <v>3194</v>
      </c>
      <c r="HS520" s="154">
        <v>3194</v>
      </c>
      <c r="HT520" s="150">
        <v>3194</v>
      </c>
      <c r="HU520" s="150">
        <v>3194</v>
      </c>
      <c r="HV520" s="150">
        <v>3194</v>
      </c>
      <c r="HW520" s="166">
        <v>3194</v>
      </c>
    </row>
    <row r="521" spans="1:231">
      <c r="A521" s="145">
        <f t="shared" si="57"/>
        <v>44159</v>
      </c>
      <c r="B521" s="220">
        <f>'Age&amp;Sex by occurrence date'!$EHI22</f>
        <v>3575</v>
      </c>
      <c r="C521" s="220">
        <v>3093</v>
      </c>
      <c r="D521" s="220">
        <v>3093</v>
      </c>
      <c r="E521" s="220">
        <v>3093</v>
      </c>
      <c r="F521" s="220">
        <v>3093</v>
      </c>
      <c r="G521" s="220">
        <v>3093</v>
      </c>
      <c r="H521" s="220">
        <v>3093</v>
      </c>
      <c r="I521" s="220">
        <v>3093</v>
      </c>
      <c r="J521" s="220">
        <v>3093</v>
      </c>
      <c r="K521" s="220">
        <v>3093</v>
      </c>
      <c r="L521" s="220">
        <v>3093</v>
      </c>
      <c r="M521" s="220">
        <v>3093</v>
      </c>
      <c r="N521" s="220">
        <v>3093</v>
      </c>
      <c r="O521" s="220">
        <v>3093</v>
      </c>
      <c r="P521" s="220">
        <v>3093</v>
      </c>
      <c r="Q521" s="220">
        <v>3093</v>
      </c>
      <c r="R521" s="220">
        <v>3093</v>
      </c>
      <c r="S521" s="220">
        <v>3093</v>
      </c>
      <c r="T521" s="220">
        <v>3093</v>
      </c>
      <c r="U521" s="220">
        <v>3093</v>
      </c>
      <c r="V521" s="220">
        <v>3092</v>
      </c>
      <c r="W521" s="220">
        <v>3092</v>
      </c>
      <c r="X521" s="220">
        <v>3092</v>
      </c>
      <c r="Y521" s="220">
        <v>3092</v>
      </c>
      <c r="Z521" s="220">
        <v>3092</v>
      </c>
      <c r="AA521" s="220">
        <v>3092</v>
      </c>
      <c r="AB521" s="220">
        <v>3090</v>
      </c>
      <c r="AC521" s="220">
        <v>3090</v>
      </c>
      <c r="AD521" s="220">
        <v>3091</v>
      </c>
      <c r="AE521" s="220">
        <v>3090</v>
      </c>
      <c r="AF521" s="220">
        <v>3089</v>
      </c>
      <c r="AG521" s="220">
        <v>3089</v>
      </c>
      <c r="AH521" s="220">
        <v>3089</v>
      </c>
      <c r="AI521" s="220">
        <v>3089</v>
      </c>
      <c r="AJ521" s="220">
        <v>3089</v>
      </c>
      <c r="AK521" s="220">
        <v>3089</v>
      </c>
      <c r="AL521" s="220">
        <v>3089</v>
      </c>
      <c r="AM521" s="220">
        <v>3090</v>
      </c>
      <c r="AN521" s="220">
        <v>3089</v>
      </c>
      <c r="AO521" s="220">
        <v>3090</v>
      </c>
      <c r="AP521" s="220">
        <v>3089</v>
      </c>
      <c r="AQ521" s="220">
        <v>3089</v>
      </c>
      <c r="AR521" s="220">
        <v>3089</v>
      </c>
      <c r="AS521" s="220">
        <v>3089</v>
      </c>
      <c r="AT521" s="220">
        <v>3089</v>
      </c>
      <c r="AU521" s="220">
        <v>3089</v>
      </c>
      <c r="AV521" s="220">
        <v>3089</v>
      </c>
      <c r="AW521" s="220">
        <v>3089</v>
      </c>
      <c r="AX521" s="220">
        <v>3089</v>
      </c>
      <c r="AY521" s="220">
        <v>3090</v>
      </c>
      <c r="AZ521" s="220">
        <v>3089</v>
      </c>
      <c r="BA521" s="220">
        <v>3089</v>
      </c>
      <c r="BB521" s="220">
        <v>3089</v>
      </c>
      <c r="BC521" s="220">
        <v>3089</v>
      </c>
      <c r="BD521" s="220">
        <v>3089</v>
      </c>
      <c r="BE521" s="220">
        <v>3090</v>
      </c>
      <c r="BF521" s="220">
        <v>3089</v>
      </c>
      <c r="BG521" s="220">
        <v>3089</v>
      </c>
      <c r="BH521" s="220">
        <v>3089</v>
      </c>
      <c r="BI521" s="220">
        <v>3089</v>
      </c>
      <c r="BJ521" s="220">
        <v>3089</v>
      </c>
      <c r="BK521" s="220">
        <v>3090</v>
      </c>
      <c r="BL521" s="220">
        <v>3089</v>
      </c>
      <c r="BM521" s="220">
        <v>3089</v>
      </c>
      <c r="BN521" s="220">
        <v>3089</v>
      </c>
      <c r="BO521" s="220">
        <v>3089</v>
      </c>
      <c r="BP521" s="220">
        <v>3089</v>
      </c>
      <c r="BQ521" s="220">
        <v>3089</v>
      </c>
      <c r="BR521" s="220">
        <v>3090</v>
      </c>
      <c r="BS521" s="220">
        <v>3089</v>
      </c>
      <c r="BT521" s="220">
        <v>3089</v>
      </c>
      <c r="BU521" s="220">
        <v>3089</v>
      </c>
      <c r="BV521" s="220">
        <v>3089</v>
      </c>
      <c r="BW521" s="220">
        <v>3089</v>
      </c>
      <c r="BX521" s="220">
        <v>3089</v>
      </c>
      <c r="BY521" s="220">
        <v>3089</v>
      </c>
      <c r="BZ521" s="220">
        <v>3089</v>
      </c>
      <c r="CA521" s="220">
        <v>3089</v>
      </c>
      <c r="CB521" s="220">
        <v>3089</v>
      </c>
      <c r="CC521" s="220">
        <v>3089</v>
      </c>
      <c r="CD521" s="220">
        <v>3089</v>
      </c>
      <c r="CE521" s="220">
        <v>3089</v>
      </c>
      <c r="CF521" s="220">
        <v>3090</v>
      </c>
      <c r="CG521" s="220">
        <v>3089</v>
      </c>
      <c r="CH521" s="220">
        <v>3089</v>
      </c>
      <c r="CI521" s="220">
        <v>3089</v>
      </c>
      <c r="CJ521" s="220">
        <v>3089</v>
      </c>
      <c r="CK521" s="220">
        <v>3089</v>
      </c>
      <c r="CL521" s="220">
        <v>3089</v>
      </c>
      <c r="CM521" s="220">
        <v>3090</v>
      </c>
      <c r="CN521" s="220">
        <v>3089</v>
      </c>
      <c r="CO521" s="220">
        <v>3089</v>
      </c>
      <c r="CP521" s="220">
        <v>3089</v>
      </c>
      <c r="CQ521" s="220">
        <v>3090</v>
      </c>
      <c r="CR521" s="220">
        <v>3089</v>
      </c>
      <c r="CS521" s="220">
        <v>3089</v>
      </c>
      <c r="CT521" s="220">
        <v>3089</v>
      </c>
      <c r="CU521" s="220">
        <v>3090</v>
      </c>
      <c r="CV521" s="220">
        <v>3089</v>
      </c>
      <c r="CW521" s="220">
        <v>3089</v>
      </c>
      <c r="CX521" s="220">
        <v>3089</v>
      </c>
      <c r="CY521" s="220">
        <v>3089</v>
      </c>
      <c r="CZ521" s="220">
        <v>3089</v>
      </c>
      <c r="DA521" s="220">
        <v>3089</v>
      </c>
      <c r="DB521" s="220">
        <v>3089</v>
      </c>
      <c r="DC521" s="220">
        <v>3089</v>
      </c>
      <c r="DD521" s="220">
        <v>3089</v>
      </c>
      <c r="DE521" s="220">
        <v>3089</v>
      </c>
      <c r="DF521" s="220">
        <v>3089</v>
      </c>
      <c r="DG521" s="220">
        <v>3089</v>
      </c>
      <c r="DH521" s="220">
        <v>3089</v>
      </c>
      <c r="DI521" s="220">
        <v>3089</v>
      </c>
      <c r="DJ521" s="220">
        <v>3089</v>
      </c>
      <c r="DK521" s="220">
        <v>3090</v>
      </c>
      <c r="DL521" s="220">
        <v>3089</v>
      </c>
      <c r="DM521" s="220">
        <v>3090</v>
      </c>
      <c r="DN521" s="220">
        <v>3090</v>
      </c>
      <c r="DO521" s="220">
        <v>3090</v>
      </c>
      <c r="DP521" s="220">
        <v>3090</v>
      </c>
      <c r="DQ521" s="220">
        <v>3090</v>
      </c>
      <c r="DR521" s="220">
        <v>3090</v>
      </c>
      <c r="DS521" s="220">
        <v>3090</v>
      </c>
      <c r="DT521" s="220">
        <v>3088</v>
      </c>
      <c r="DU521" s="220">
        <v>3088</v>
      </c>
      <c r="DV521" s="220">
        <v>3088</v>
      </c>
      <c r="DW521" s="220">
        <v>3093</v>
      </c>
      <c r="DX521" s="220">
        <v>3093</v>
      </c>
      <c r="DY521" s="220">
        <v>3087</v>
      </c>
      <c r="DZ521" s="220">
        <v>3087</v>
      </c>
      <c r="EA521" s="220">
        <v>3085</v>
      </c>
      <c r="EB521" s="220">
        <v>3085</v>
      </c>
      <c r="EC521" s="220">
        <v>3085</v>
      </c>
      <c r="ED521" s="220">
        <v>3085</v>
      </c>
      <c r="EE521" s="220">
        <v>3085</v>
      </c>
      <c r="EF521" s="220">
        <v>3085</v>
      </c>
      <c r="EG521" s="220">
        <v>3085</v>
      </c>
      <c r="EH521" s="220">
        <v>3085</v>
      </c>
      <c r="EI521" s="220">
        <v>3085</v>
      </c>
      <c r="EJ521" s="220">
        <v>3085</v>
      </c>
      <c r="EK521" s="220">
        <v>3085</v>
      </c>
      <c r="EL521" s="220">
        <v>3085</v>
      </c>
      <c r="EM521" s="220">
        <v>3085</v>
      </c>
      <c r="EN521" s="242">
        <v>3085</v>
      </c>
      <c r="EO521" s="232">
        <v>3085</v>
      </c>
      <c r="EP521" s="228">
        <v>3085</v>
      </c>
      <c r="EQ521" s="166">
        <v>3085</v>
      </c>
      <c r="ER521" s="166">
        <v>3085</v>
      </c>
      <c r="ES521" s="166">
        <v>3085</v>
      </c>
      <c r="ET521" s="166">
        <v>3085</v>
      </c>
      <c r="EU521" s="166">
        <v>3085</v>
      </c>
      <c r="EV521" s="154">
        <v>3085</v>
      </c>
      <c r="EW521" s="166">
        <v>3085</v>
      </c>
      <c r="EX521" s="166">
        <v>3085</v>
      </c>
      <c r="EY521" s="166">
        <v>3085</v>
      </c>
      <c r="EZ521" s="166">
        <v>3085</v>
      </c>
      <c r="FA521" s="166">
        <v>3085</v>
      </c>
      <c r="FB521" s="166">
        <v>3085</v>
      </c>
      <c r="FC521" s="154">
        <v>3085</v>
      </c>
      <c r="FD521" s="166">
        <v>3085</v>
      </c>
      <c r="FE521" s="166">
        <v>3085</v>
      </c>
      <c r="FF521" s="154">
        <v>3085</v>
      </c>
      <c r="FG521" s="166">
        <v>3085</v>
      </c>
      <c r="FH521" s="154">
        <v>3085</v>
      </c>
      <c r="FI521" s="154">
        <v>3085</v>
      </c>
      <c r="FJ521" s="166">
        <v>3085</v>
      </c>
      <c r="FK521" s="166">
        <v>3085</v>
      </c>
      <c r="FL521" s="166">
        <v>3085</v>
      </c>
      <c r="FM521" s="166">
        <v>3085</v>
      </c>
      <c r="FN521" s="166">
        <v>3085</v>
      </c>
      <c r="FO521" s="166">
        <v>3085</v>
      </c>
      <c r="FP521" s="166">
        <v>3085</v>
      </c>
      <c r="FQ521" s="166">
        <v>3085</v>
      </c>
      <c r="FR521" s="154">
        <v>3085</v>
      </c>
      <c r="FS521" s="154">
        <v>3085</v>
      </c>
      <c r="FT521" s="154">
        <v>3085</v>
      </c>
      <c r="FU521" s="154">
        <v>3085</v>
      </c>
      <c r="FV521" s="154">
        <v>3085</v>
      </c>
      <c r="FW521" s="154">
        <v>3085</v>
      </c>
      <c r="FX521" s="154">
        <v>3085</v>
      </c>
      <c r="FY521" s="154">
        <v>3085</v>
      </c>
      <c r="FZ521" s="154">
        <v>3085</v>
      </c>
      <c r="GA521" s="154">
        <v>3085</v>
      </c>
      <c r="GB521" s="154">
        <v>3085</v>
      </c>
      <c r="GC521" s="154">
        <v>3085</v>
      </c>
      <c r="GD521" s="154">
        <v>3085</v>
      </c>
      <c r="GE521" s="154">
        <v>3085</v>
      </c>
      <c r="GF521" s="154">
        <v>3085</v>
      </c>
      <c r="GG521" s="154">
        <v>3085</v>
      </c>
      <c r="GH521" s="154">
        <v>3085</v>
      </c>
      <c r="GI521" s="154">
        <v>3085</v>
      </c>
      <c r="GJ521" s="154">
        <v>3085</v>
      </c>
      <c r="GK521" s="154">
        <v>3085</v>
      </c>
      <c r="GL521" s="154">
        <v>3085</v>
      </c>
      <c r="GM521" s="154">
        <v>3085</v>
      </c>
      <c r="GN521" s="154">
        <v>3085</v>
      </c>
      <c r="GO521" s="154">
        <v>3085</v>
      </c>
      <c r="GP521" s="154">
        <v>3085</v>
      </c>
      <c r="GQ521" s="154">
        <v>3085</v>
      </c>
      <c r="GR521" s="154">
        <v>3085</v>
      </c>
      <c r="GS521" s="154">
        <v>3085</v>
      </c>
      <c r="GT521" s="166">
        <v>3085</v>
      </c>
      <c r="GU521" s="166">
        <v>3085</v>
      </c>
      <c r="GV521" s="166">
        <v>3085</v>
      </c>
      <c r="GW521" s="166">
        <v>3085</v>
      </c>
      <c r="GX521" s="154">
        <v>3085</v>
      </c>
      <c r="GY521" s="154">
        <v>3085</v>
      </c>
      <c r="GZ521" s="154">
        <v>3085</v>
      </c>
      <c r="HA521" s="154">
        <v>3085</v>
      </c>
      <c r="HB521" s="154">
        <v>3085</v>
      </c>
      <c r="HC521" s="154">
        <v>3085</v>
      </c>
      <c r="HD521" s="154">
        <v>3085</v>
      </c>
      <c r="HE521" s="154">
        <v>3085</v>
      </c>
      <c r="HF521" s="154">
        <v>3085</v>
      </c>
      <c r="HG521" s="154">
        <v>3085</v>
      </c>
      <c r="HH521" s="154">
        <v>3085</v>
      </c>
      <c r="HI521" s="154">
        <v>3085</v>
      </c>
      <c r="HJ521" s="154">
        <v>3086</v>
      </c>
      <c r="HK521" s="154">
        <v>3085</v>
      </c>
      <c r="HL521" s="154">
        <v>3085</v>
      </c>
      <c r="HM521" s="154">
        <v>3085</v>
      </c>
      <c r="HN521" s="154">
        <v>3084</v>
      </c>
      <c r="HO521" s="166">
        <v>3084</v>
      </c>
      <c r="HP521" s="154">
        <v>3084</v>
      </c>
      <c r="HQ521" s="154">
        <v>3084</v>
      </c>
      <c r="HR521" s="166">
        <v>3084</v>
      </c>
      <c r="HS521" s="154">
        <v>3084</v>
      </c>
      <c r="HT521" s="150">
        <v>3084</v>
      </c>
      <c r="HU521" s="150">
        <v>3084</v>
      </c>
      <c r="HV521" s="150">
        <v>3084</v>
      </c>
      <c r="HW521" s="166">
        <v>3084</v>
      </c>
    </row>
    <row r="522" spans="1:231">
      <c r="A522" s="145">
        <f t="shared" si="57"/>
        <v>44158</v>
      </c>
      <c r="B522" s="220">
        <f>'Age&amp;Sex by occurrence date'!$EHP22</f>
        <v>3470</v>
      </c>
      <c r="C522" s="220">
        <v>2997</v>
      </c>
      <c r="D522" s="220">
        <v>2997</v>
      </c>
      <c r="E522" s="220">
        <v>2997</v>
      </c>
      <c r="F522" s="220">
        <v>2997</v>
      </c>
      <c r="G522" s="220">
        <v>2997</v>
      </c>
      <c r="H522" s="220">
        <v>2997</v>
      </c>
      <c r="I522" s="220">
        <v>2997</v>
      </c>
      <c r="J522" s="220">
        <v>2997</v>
      </c>
      <c r="K522" s="220">
        <v>2997</v>
      </c>
      <c r="L522" s="220">
        <v>2997</v>
      </c>
      <c r="M522" s="220">
        <v>2997</v>
      </c>
      <c r="N522" s="220">
        <v>2997</v>
      </c>
      <c r="O522" s="220">
        <v>2997</v>
      </c>
      <c r="P522" s="220">
        <v>2997</v>
      </c>
      <c r="Q522" s="220">
        <v>2997</v>
      </c>
      <c r="R522" s="220">
        <v>2997</v>
      </c>
      <c r="S522" s="220">
        <v>2997</v>
      </c>
      <c r="T522" s="220">
        <v>2997</v>
      </c>
      <c r="U522" s="220">
        <v>2997</v>
      </c>
      <c r="V522" s="220">
        <v>2996</v>
      </c>
      <c r="W522" s="220">
        <v>2996</v>
      </c>
      <c r="X522" s="220">
        <v>2996</v>
      </c>
      <c r="Y522" s="220">
        <v>2996</v>
      </c>
      <c r="Z522" s="220">
        <v>2996</v>
      </c>
      <c r="AA522" s="220">
        <v>2996</v>
      </c>
      <c r="AB522" s="220">
        <v>2994</v>
      </c>
      <c r="AC522" s="220">
        <v>2994</v>
      </c>
      <c r="AD522" s="220">
        <v>2995</v>
      </c>
      <c r="AE522" s="220">
        <v>2994</v>
      </c>
      <c r="AF522" s="220">
        <v>2993</v>
      </c>
      <c r="AG522" s="220">
        <v>2993</v>
      </c>
      <c r="AH522" s="220">
        <v>2993</v>
      </c>
      <c r="AI522" s="220">
        <v>2993</v>
      </c>
      <c r="AJ522" s="220">
        <v>2993</v>
      </c>
      <c r="AK522" s="220">
        <v>2993</v>
      </c>
      <c r="AL522" s="220">
        <v>2993</v>
      </c>
      <c r="AM522" s="220">
        <v>2994</v>
      </c>
      <c r="AN522" s="220">
        <v>2993</v>
      </c>
      <c r="AO522" s="220">
        <v>2994</v>
      </c>
      <c r="AP522" s="220">
        <v>2993</v>
      </c>
      <c r="AQ522" s="220">
        <v>2993</v>
      </c>
      <c r="AR522" s="220">
        <v>2993</v>
      </c>
      <c r="AS522" s="220">
        <v>2993</v>
      </c>
      <c r="AT522" s="220">
        <v>2993</v>
      </c>
      <c r="AU522" s="220">
        <v>2993</v>
      </c>
      <c r="AV522" s="220">
        <v>2993</v>
      </c>
      <c r="AW522" s="220">
        <v>2993</v>
      </c>
      <c r="AX522" s="220">
        <v>2993</v>
      </c>
      <c r="AY522" s="220">
        <v>2994</v>
      </c>
      <c r="AZ522" s="220">
        <v>2993</v>
      </c>
      <c r="BA522" s="220">
        <v>2993</v>
      </c>
      <c r="BB522" s="220">
        <v>2993</v>
      </c>
      <c r="BC522" s="220">
        <v>2993</v>
      </c>
      <c r="BD522" s="220">
        <v>2993</v>
      </c>
      <c r="BE522" s="220">
        <v>2994</v>
      </c>
      <c r="BF522" s="220">
        <v>2993</v>
      </c>
      <c r="BG522" s="220">
        <v>2993</v>
      </c>
      <c r="BH522" s="220">
        <v>2993</v>
      </c>
      <c r="BI522" s="220">
        <v>2993</v>
      </c>
      <c r="BJ522" s="220">
        <v>2993</v>
      </c>
      <c r="BK522" s="220">
        <v>2994</v>
      </c>
      <c r="BL522" s="220">
        <v>2993</v>
      </c>
      <c r="BM522" s="220">
        <v>2993</v>
      </c>
      <c r="BN522" s="220">
        <v>2993</v>
      </c>
      <c r="BO522" s="220">
        <v>2993</v>
      </c>
      <c r="BP522" s="220">
        <v>2993</v>
      </c>
      <c r="BQ522" s="220">
        <v>2993</v>
      </c>
      <c r="BR522" s="220">
        <v>2994</v>
      </c>
      <c r="BS522" s="220">
        <v>2993</v>
      </c>
      <c r="BT522" s="220">
        <v>2993</v>
      </c>
      <c r="BU522" s="220">
        <v>2993</v>
      </c>
      <c r="BV522" s="220">
        <v>2993</v>
      </c>
      <c r="BW522" s="220">
        <v>2993</v>
      </c>
      <c r="BX522" s="220">
        <v>2993</v>
      </c>
      <c r="BY522" s="220">
        <v>2993</v>
      </c>
      <c r="BZ522" s="220">
        <v>2993</v>
      </c>
      <c r="CA522" s="220">
        <v>2993</v>
      </c>
      <c r="CB522" s="220">
        <v>2993</v>
      </c>
      <c r="CC522" s="220">
        <v>2993</v>
      </c>
      <c r="CD522" s="220">
        <v>2993</v>
      </c>
      <c r="CE522" s="220">
        <v>2993</v>
      </c>
      <c r="CF522" s="220">
        <v>2994</v>
      </c>
      <c r="CG522" s="220">
        <v>2993</v>
      </c>
      <c r="CH522" s="220">
        <v>2993</v>
      </c>
      <c r="CI522" s="220">
        <v>2993</v>
      </c>
      <c r="CJ522" s="220">
        <v>2993</v>
      </c>
      <c r="CK522" s="220">
        <v>2993</v>
      </c>
      <c r="CL522" s="220">
        <v>2993</v>
      </c>
      <c r="CM522" s="220">
        <v>2994</v>
      </c>
      <c r="CN522" s="220">
        <v>2993</v>
      </c>
      <c r="CO522" s="220">
        <v>2993</v>
      </c>
      <c r="CP522" s="220">
        <v>2993</v>
      </c>
      <c r="CQ522" s="220">
        <v>2994</v>
      </c>
      <c r="CR522" s="220">
        <v>2993</v>
      </c>
      <c r="CS522" s="220">
        <v>2993</v>
      </c>
      <c r="CT522" s="220">
        <v>2993</v>
      </c>
      <c r="CU522" s="220">
        <v>2994</v>
      </c>
      <c r="CV522" s="220">
        <v>2993</v>
      </c>
      <c r="CW522" s="220">
        <v>2993</v>
      </c>
      <c r="CX522" s="220">
        <v>2993</v>
      </c>
      <c r="CY522" s="220">
        <v>2993</v>
      </c>
      <c r="CZ522" s="220">
        <v>2993</v>
      </c>
      <c r="DA522" s="220">
        <v>2993</v>
      </c>
      <c r="DB522" s="220">
        <v>2993</v>
      </c>
      <c r="DC522" s="220">
        <v>2993</v>
      </c>
      <c r="DD522" s="220">
        <v>2993</v>
      </c>
      <c r="DE522" s="220">
        <v>2993</v>
      </c>
      <c r="DF522" s="220">
        <v>2993</v>
      </c>
      <c r="DG522" s="220">
        <v>2993</v>
      </c>
      <c r="DH522" s="220">
        <v>2993</v>
      </c>
      <c r="DI522" s="220">
        <v>2993</v>
      </c>
      <c r="DJ522" s="220">
        <v>2993</v>
      </c>
      <c r="DK522" s="220">
        <v>2994</v>
      </c>
      <c r="DL522" s="220">
        <v>2993</v>
      </c>
      <c r="DM522" s="220">
        <v>2994</v>
      </c>
      <c r="DN522" s="220">
        <v>2994</v>
      </c>
      <c r="DO522" s="220">
        <v>2994</v>
      </c>
      <c r="DP522" s="220">
        <v>2994</v>
      </c>
      <c r="DQ522" s="220">
        <v>2994</v>
      </c>
      <c r="DR522" s="220">
        <v>2994</v>
      </c>
      <c r="DS522" s="220">
        <v>2994</v>
      </c>
      <c r="DT522" s="220">
        <v>2992</v>
      </c>
      <c r="DU522" s="220">
        <v>2992</v>
      </c>
      <c r="DV522" s="220">
        <v>2992</v>
      </c>
      <c r="DW522" s="220">
        <v>2997</v>
      </c>
      <c r="DX522" s="220">
        <v>2997</v>
      </c>
      <c r="DY522" s="220">
        <v>2991</v>
      </c>
      <c r="DZ522" s="220">
        <v>2991</v>
      </c>
      <c r="EA522" s="220">
        <v>2989</v>
      </c>
      <c r="EB522" s="220">
        <v>2989</v>
      </c>
      <c r="EC522" s="220">
        <v>2989</v>
      </c>
      <c r="ED522" s="220">
        <v>2989</v>
      </c>
      <c r="EE522" s="220">
        <v>2989</v>
      </c>
      <c r="EF522" s="220">
        <v>2989</v>
      </c>
      <c r="EG522" s="220">
        <v>2989</v>
      </c>
      <c r="EH522" s="220">
        <v>2989</v>
      </c>
      <c r="EI522" s="220">
        <v>2989</v>
      </c>
      <c r="EJ522" s="220">
        <v>2989</v>
      </c>
      <c r="EK522" s="220">
        <v>2989</v>
      </c>
      <c r="EL522" s="220">
        <v>2989</v>
      </c>
      <c r="EM522" s="220">
        <v>2989</v>
      </c>
      <c r="EN522" s="242">
        <v>2989</v>
      </c>
      <c r="EO522" s="232">
        <v>2989</v>
      </c>
      <c r="EP522" s="227">
        <v>2989</v>
      </c>
      <c r="EQ522" s="154">
        <v>2989</v>
      </c>
      <c r="ER522" s="154">
        <v>2989</v>
      </c>
      <c r="ES522" s="154">
        <v>2989</v>
      </c>
      <c r="ET522" s="154">
        <v>2989</v>
      </c>
      <c r="EU522" s="154">
        <v>2989</v>
      </c>
      <c r="EV522" s="166">
        <v>2989</v>
      </c>
      <c r="EW522" s="154">
        <v>2989</v>
      </c>
      <c r="EX522" s="154">
        <v>2989</v>
      </c>
      <c r="EY522" s="154">
        <v>2989</v>
      </c>
      <c r="EZ522" s="154">
        <v>2989</v>
      </c>
      <c r="FA522" s="154">
        <v>2989</v>
      </c>
      <c r="FB522" s="166">
        <v>2989</v>
      </c>
      <c r="FC522" s="154">
        <v>2989</v>
      </c>
      <c r="FD522" s="166">
        <v>2989</v>
      </c>
      <c r="FE522" s="166">
        <v>2989</v>
      </c>
      <c r="FF522" s="154">
        <v>2989</v>
      </c>
      <c r="FG522" s="154">
        <v>2989</v>
      </c>
      <c r="FH522" s="154">
        <v>2989</v>
      </c>
      <c r="FI522" s="166">
        <v>2989</v>
      </c>
      <c r="FJ522" s="154">
        <v>2989</v>
      </c>
      <c r="FK522" s="154">
        <v>2989</v>
      </c>
      <c r="FL522" s="154">
        <v>2989</v>
      </c>
      <c r="FM522" s="154">
        <v>2989</v>
      </c>
      <c r="FN522" s="154">
        <v>2989</v>
      </c>
      <c r="FO522" s="154">
        <v>2989</v>
      </c>
      <c r="FP522" s="154">
        <v>2989</v>
      </c>
      <c r="FQ522" s="154">
        <v>2989</v>
      </c>
      <c r="FR522" s="166">
        <v>2989</v>
      </c>
      <c r="FS522" s="166">
        <v>2989</v>
      </c>
      <c r="FT522" s="166">
        <v>2989</v>
      </c>
      <c r="FU522" s="166">
        <v>2989</v>
      </c>
      <c r="FV522" s="166">
        <v>2989</v>
      </c>
      <c r="FW522" s="166">
        <v>2989</v>
      </c>
      <c r="FX522" s="166">
        <v>2989</v>
      </c>
      <c r="FY522" s="154">
        <v>2989</v>
      </c>
      <c r="FZ522" s="154">
        <v>2989</v>
      </c>
      <c r="GA522" s="154">
        <v>2989</v>
      </c>
      <c r="GB522" s="154">
        <v>2989</v>
      </c>
      <c r="GC522" s="154">
        <v>2989</v>
      </c>
      <c r="GD522" s="154">
        <v>2989</v>
      </c>
      <c r="GE522" s="154">
        <v>2989</v>
      </c>
      <c r="GF522" s="154">
        <v>2989</v>
      </c>
      <c r="GG522" s="154">
        <v>2989</v>
      </c>
      <c r="GH522" s="154">
        <v>2989</v>
      </c>
      <c r="GI522" s="154">
        <v>2989</v>
      </c>
      <c r="GJ522" s="154">
        <v>2989</v>
      </c>
      <c r="GK522" s="166">
        <v>2989</v>
      </c>
      <c r="GL522" s="166">
        <v>2989</v>
      </c>
      <c r="GM522" s="166">
        <v>2989</v>
      </c>
      <c r="GN522" s="166">
        <v>2989</v>
      </c>
      <c r="GO522" s="166">
        <v>2989</v>
      </c>
      <c r="GP522" s="166">
        <v>2989</v>
      </c>
      <c r="GQ522" s="166">
        <v>2989</v>
      </c>
      <c r="GR522" s="166">
        <v>2989</v>
      </c>
      <c r="GS522" s="166">
        <v>2989</v>
      </c>
      <c r="GT522" s="154">
        <v>2989</v>
      </c>
      <c r="GU522" s="154">
        <v>2989</v>
      </c>
      <c r="GV522" s="154">
        <v>2989</v>
      </c>
      <c r="GW522" s="154">
        <v>2989</v>
      </c>
      <c r="GX522" s="154">
        <v>2989</v>
      </c>
      <c r="GY522" s="166">
        <v>2989</v>
      </c>
      <c r="GZ522" s="166">
        <v>2989</v>
      </c>
      <c r="HA522" s="166">
        <v>2989</v>
      </c>
      <c r="HB522" s="166">
        <v>2989</v>
      </c>
      <c r="HC522" s="166">
        <v>2989</v>
      </c>
      <c r="HD522" s="166">
        <v>2989</v>
      </c>
      <c r="HE522" s="166">
        <v>2989</v>
      </c>
      <c r="HF522" s="166">
        <v>2989</v>
      </c>
      <c r="HG522" s="154">
        <v>2989</v>
      </c>
      <c r="HH522" s="154">
        <v>2989</v>
      </c>
      <c r="HI522" s="166">
        <v>2989</v>
      </c>
      <c r="HJ522" s="154">
        <v>2990</v>
      </c>
      <c r="HK522" s="154">
        <v>2989</v>
      </c>
      <c r="HL522" s="166">
        <v>2989</v>
      </c>
      <c r="HM522" s="154">
        <v>2989</v>
      </c>
      <c r="HN522" s="154">
        <v>2988</v>
      </c>
      <c r="HO522" s="166">
        <v>2988</v>
      </c>
      <c r="HP522" s="154">
        <v>2988</v>
      </c>
      <c r="HQ522" s="154">
        <v>2988</v>
      </c>
      <c r="HR522" s="166">
        <v>2988</v>
      </c>
      <c r="HS522" s="154">
        <v>2988</v>
      </c>
      <c r="HT522" s="150">
        <v>2988</v>
      </c>
      <c r="HU522" s="150">
        <v>2988</v>
      </c>
      <c r="HV522" s="150">
        <v>2988</v>
      </c>
      <c r="HW522" s="166">
        <v>2988</v>
      </c>
    </row>
    <row r="523" spans="1:231">
      <c r="A523" s="145">
        <f t="shared" si="57"/>
        <v>44157</v>
      </c>
      <c r="B523" s="220">
        <f>'Age&amp;Sex by occurrence date'!$EHW22</f>
        <v>3348</v>
      </c>
      <c r="C523" s="220">
        <v>2892</v>
      </c>
      <c r="D523" s="220">
        <v>2892</v>
      </c>
      <c r="E523" s="220">
        <v>2892</v>
      </c>
      <c r="F523" s="220">
        <v>2892</v>
      </c>
      <c r="G523" s="220">
        <v>2892</v>
      </c>
      <c r="H523" s="220">
        <v>2892</v>
      </c>
      <c r="I523" s="220">
        <v>2892</v>
      </c>
      <c r="J523" s="220">
        <v>2892</v>
      </c>
      <c r="K523" s="220">
        <v>2892</v>
      </c>
      <c r="L523" s="220">
        <v>2892</v>
      </c>
      <c r="M523" s="220">
        <v>2892</v>
      </c>
      <c r="N523" s="220">
        <v>2892</v>
      </c>
      <c r="O523" s="220">
        <v>2892</v>
      </c>
      <c r="P523" s="220">
        <v>2892</v>
      </c>
      <c r="Q523" s="220">
        <v>2892</v>
      </c>
      <c r="R523" s="220">
        <v>2892</v>
      </c>
      <c r="S523" s="220">
        <v>2892</v>
      </c>
      <c r="T523" s="220">
        <v>2892</v>
      </c>
      <c r="U523" s="220">
        <v>2892</v>
      </c>
      <c r="V523" s="220">
        <v>2891</v>
      </c>
      <c r="W523" s="220">
        <v>2891</v>
      </c>
      <c r="X523" s="220">
        <v>2891</v>
      </c>
      <c r="Y523" s="220">
        <v>2891</v>
      </c>
      <c r="Z523" s="220">
        <v>2891</v>
      </c>
      <c r="AA523" s="220">
        <v>2891</v>
      </c>
      <c r="AB523" s="220">
        <v>2889</v>
      </c>
      <c r="AC523" s="220">
        <v>2889</v>
      </c>
      <c r="AD523" s="220">
        <v>2890</v>
      </c>
      <c r="AE523" s="220">
        <v>2889</v>
      </c>
      <c r="AF523" s="220">
        <v>2888</v>
      </c>
      <c r="AG523" s="220">
        <v>2888</v>
      </c>
      <c r="AH523" s="220">
        <v>2888</v>
      </c>
      <c r="AI523" s="220">
        <v>2888</v>
      </c>
      <c r="AJ523" s="220">
        <v>2888</v>
      </c>
      <c r="AK523" s="220">
        <v>2888</v>
      </c>
      <c r="AL523" s="220">
        <v>2888</v>
      </c>
      <c r="AM523" s="220">
        <v>2889</v>
      </c>
      <c r="AN523" s="220">
        <v>2888</v>
      </c>
      <c r="AO523" s="220">
        <v>2889</v>
      </c>
      <c r="AP523" s="220">
        <v>2888</v>
      </c>
      <c r="AQ523" s="220">
        <v>2888</v>
      </c>
      <c r="AR523" s="220">
        <v>2888</v>
      </c>
      <c r="AS523" s="220">
        <v>2888</v>
      </c>
      <c r="AT523" s="220">
        <v>2888</v>
      </c>
      <c r="AU523" s="220">
        <v>2888</v>
      </c>
      <c r="AV523" s="220">
        <v>2888</v>
      </c>
      <c r="AW523" s="220">
        <v>2888</v>
      </c>
      <c r="AX523" s="220">
        <v>2888</v>
      </c>
      <c r="AY523" s="220">
        <v>2889</v>
      </c>
      <c r="AZ523" s="220">
        <v>2888</v>
      </c>
      <c r="BA523" s="220">
        <v>2888</v>
      </c>
      <c r="BB523" s="220">
        <v>2888</v>
      </c>
      <c r="BC523" s="220">
        <v>2888</v>
      </c>
      <c r="BD523" s="220">
        <v>2888</v>
      </c>
      <c r="BE523" s="220">
        <v>2889</v>
      </c>
      <c r="BF523" s="220">
        <v>2888</v>
      </c>
      <c r="BG523" s="220">
        <v>2888</v>
      </c>
      <c r="BH523" s="220">
        <v>2888</v>
      </c>
      <c r="BI523" s="220">
        <v>2888</v>
      </c>
      <c r="BJ523" s="220">
        <v>2888</v>
      </c>
      <c r="BK523" s="220">
        <v>2889</v>
      </c>
      <c r="BL523" s="220">
        <v>2888</v>
      </c>
      <c r="BM523" s="220">
        <v>2888</v>
      </c>
      <c r="BN523" s="220">
        <v>2888</v>
      </c>
      <c r="BO523" s="220">
        <v>2888</v>
      </c>
      <c r="BP523" s="220">
        <v>2888</v>
      </c>
      <c r="BQ523" s="220">
        <v>2888</v>
      </c>
      <c r="BR523" s="220">
        <v>2889</v>
      </c>
      <c r="BS523" s="220">
        <v>2888</v>
      </c>
      <c r="BT523" s="220">
        <v>2888</v>
      </c>
      <c r="BU523" s="220">
        <v>2888</v>
      </c>
      <c r="BV523" s="220">
        <v>2888</v>
      </c>
      <c r="BW523" s="220">
        <v>2888</v>
      </c>
      <c r="BX523" s="220">
        <v>2888</v>
      </c>
      <c r="BY523" s="220">
        <v>2888</v>
      </c>
      <c r="BZ523" s="220">
        <v>2888</v>
      </c>
      <c r="CA523" s="220">
        <v>2888</v>
      </c>
      <c r="CB523" s="220">
        <v>2888</v>
      </c>
      <c r="CC523" s="220">
        <v>2888</v>
      </c>
      <c r="CD523" s="220">
        <v>2888</v>
      </c>
      <c r="CE523" s="220">
        <v>2888</v>
      </c>
      <c r="CF523" s="220">
        <v>2889</v>
      </c>
      <c r="CG523" s="220">
        <v>2888</v>
      </c>
      <c r="CH523" s="220">
        <v>2888</v>
      </c>
      <c r="CI523" s="220">
        <v>2888</v>
      </c>
      <c r="CJ523" s="220">
        <v>2888</v>
      </c>
      <c r="CK523" s="220">
        <v>2888</v>
      </c>
      <c r="CL523" s="220">
        <v>2888</v>
      </c>
      <c r="CM523" s="220">
        <v>2889</v>
      </c>
      <c r="CN523" s="220">
        <v>2888</v>
      </c>
      <c r="CO523" s="220">
        <v>2888</v>
      </c>
      <c r="CP523" s="220">
        <v>2888</v>
      </c>
      <c r="CQ523" s="220">
        <v>2889</v>
      </c>
      <c r="CR523" s="220">
        <v>2888</v>
      </c>
      <c r="CS523" s="220">
        <v>2888</v>
      </c>
      <c r="CT523" s="220">
        <v>2888</v>
      </c>
      <c r="CU523" s="220">
        <v>2889</v>
      </c>
      <c r="CV523" s="220">
        <v>2888</v>
      </c>
      <c r="CW523" s="220">
        <v>2888</v>
      </c>
      <c r="CX523" s="220">
        <v>2888</v>
      </c>
      <c r="CY523" s="220">
        <v>2888</v>
      </c>
      <c r="CZ523" s="220">
        <v>2888</v>
      </c>
      <c r="DA523" s="220">
        <v>2888</v>
      </c>
      <c r="DB523" s="220">
        <v>2888</v>
      </c>
      <c r="DC523" s="220">
        <v>2888</v>
      </c>
      <c r="DD523" s="220">
        <v>2888</v>
      </c>
      <c r="DE523" s="220">
        <v>2888</v>
      </c>
      <c r="DF523" s="220">
        <v>2888</v>
      </c>
      <c r="DG523" s="220">
        <v>2888</v>
      </c>
      <c r="DH523" s="220">
        <v>2888</v>
      </c>
      <c r="DI523" s="220">
        <v>2888</v>
      </c>
      <c r="DJ523" s="220">
        <v>2888</v>
      </c>
      <c r="DK523" s="220">
        <v>2889</v>
      </c>
      <c r="DL523" s="220">
        <v>2888</v>
      </c>
      <c r="DM523" s="220">
        <v>2889</v>
      </c>
      <c r="DN523" s="220">
        <v>2889</v>
      </c>
      <c r="DO523" s="220">
        <v>2889</v>
      </c>
      <c r="DP523" s="220">
        <v>2889</v>
      </c>
      <c r="DQ523" s="220">
        <v>2889</v>
      </c>
      <c r="DR523" s="220">
        <v>2889</v>
      </c>
      <c r="DS523" s="220">
        <v>2889</v>
      </c>
      <c r="DT523" s="220">
        <v>2887</v>
      </c>
      <c r="DU523" s="220">
        <v>2887</v>
      </c>
      <c r="DV523" s="220">
        <v>2887</v>
      </c>
      <c r="DW523" s="220">
        <v>2891</v>
      </c>
      <c r="DX523" s="220">
        <v>2891</v>
      </c>
      <c r="DY523" s="220">
        <v>2886</v>
      </c>
      <c r="DZ523" s="220">
        <v>2886</v>
      </c>
      <c r="EA523" s="220">
        <v>2884</v>
      </c>
      <c r="EB523" s="220">
        <v>2884</v>
      </c>
      <c r="EC523" s="220">
        <v>2884</v>
      </c>
      <c r="ED523" s="220">
        <v>2884</v>
      </c>
      <c r="EE523" s="220">
        <v>2884</v>
      </c>
      <c r="EF523" s="220">
        <v>2884</v>
      </c>
      <c r="EG523" s="220">
        <v>2884</v>
      </c>
      <c r="EH523" s="220">
        <v>2884</v>
      </c>
      <c r="EI523" s="220">
        <v>2884</v>
      </c>
      <c r="EJ523" s="220">
        <v>2884</v>
      </c>
      <c r="EK523" s="220">
        <v>2884</v>
      </c>
      <c r="EL523" s="220">
        <v>2884</v>
      </c>
      <c r="EM523" s="220">
        <v>2884</v>
      </c>
      <c r="EN523" s="242">
        <v>2884</v>
      </c>
      <c r="EO523" s="232">
        <v>2884</v>
      </c>
      <c r="EP523" s="227">
        <v>2884</v>
      </c>
      <c r="EQ523" s="154">
        <v>2884</v>
      </c>
      <c r="ER523" s="154">
        <v>2884</v>
      </c>
      <c r="ES523" s="154">
        <v>2884</v>
      </c>
      <c r="ET523" s="154">
        <v>2884</v>
      </c>
      <c r="EU523" s="154">
        <v>2884</v>
      </c>
      <c r="EV523" s="154">
        <v>2884</v>
      </c>
      <c r="EW523" s="154">
        <v>2884</v>
      </c>
      <c r="EX523" s="154">
        <v>2884</v>
      </c>
      <c r="EY523" s="154">
        <v>2884</v>
      </c>
      <c r="EZ523" s="154">
        <v>2884</v>
      </c>
      <c r="FA523" s="154">
        <v>2884</v>
      </c>
      <c r="FB523" s="154">
        <v>2884</v>
      </c>
      <c r="FC523" s="166">
        <v>2884</v>
      </c>
      <c r="FD523" s="166">
        <v>2884</v>
      </c>
      <c r="FE523" s="154">
        <v>2884</v>
      </c>
      <c r="FF523" s="154">
        <v>2884</v>
      </c>
      <c r="FG523" s="154">
        <v>2884</v>
      </c>
      <c r="FH523" s="166">
        <v>2884</v>
      </c>
      <c r="FI523" s="166">
        <v>2884</v>
      </c>
      <c r="FJ523" s="166">
        <v>2884</v>
      </c>
      <c r="FK523" s="166">
        <v>2884</v>
      </c>
      <c r="FL523" s="166">
        <v>2884</v>
      </c>
      <c r="FM523" s="166">
        <v>2884</v>
      </c>
      <c r="FN523" s="166">
        <v>2884</v>
      </c>
      <c r="FO523" s="166">
        <v>2884</v>
      </c>
      <c r="FP523" s="166">
        <v>2884</v>
      </c>
      <c r="FQ523" s="166">
        <v>2884</v>
      </c>
      <c r="FR523" s="154">
        <v>2884</v>
      </c>
      <c r="FS523" s="154">
        <v>2884</v>
      </c>
      <c r="FT523" s="154">
        <v>2884</v>
      </c>
      <c r="FU523" s="154">
        <v>2884</v>
      </c>
      <c r="FV523" s="154">
        <v>2884</v>
      </c>
      <c r="FW523" s="154">
        <v>2884</v>
      </c>
      <c r="FX523" s="154">
        <v>2884</v>
      </c>
      <c r="FY523" s="166">
        <v>2884</v>
      </c>
      <c r="FZ523" s="166">
        <v>2884</v>
      </c>
      <c r="GA523" s="166">
        <v>2884</v>
      </c>
      <c r="GB523" s="166">
        <v>2884</v>
      </c>
      <c r="GC523" s="166">
        <v>2884</v>
      </c>
      <c r="GD523" s="166">
        <v>2884</v>
      </c>
      <c r="GE523" s="166">
        <v>2884</v>
      </c>
      <c r="GF523" s="166">
        <v>2884</v>
      </c>
      <c r="GG523" s="166">
        <v>2884</v>
      </c>
      <c r="GH523" s="166">
        <v>2884</v>
      </c>
      <c r="GI523" s="166">
        <v>2884</v>
      </c>
      <c r="GJ523" s="166">
        <v>2884</v>
      </c>
      <c r="GK523" s="166">
        <v>2884</v>
      </c>
      <c r="GL523" s="166">
        <v>2884</v>
      </c>
      <c r="GM523" s="166">
        <v>2884</v>
      </c>
      <c r="GN523" s="166">
        <v>2884</v>
      </c>
      <c r="GO523" s="166">
        <v>2884</v>
      </c>
      <c r="GP523" s="166">
        <v>2884</v>
      </c>
      <c r="GQ523" s="166">
        <v>2884</v>
      </c>
      <c r="GR523" s="166">
        <v>2884</v>
      </c>
      <c r="GS523" s="166">
        <v>2884</v>
      </c>
      <c r="GT523" s="166">
        <v>2884</v>
      </c>
      <c r="GU523" s="166">
        <v>2884</v>
      </c>
      <c r="GV523" s="166">
        <v>2884</v>
      </c>
      <c r="GW523" s="166">
        <v>2884</v>
      </c>
      <c r="GX523" s="166">
        <v>2884</v>
      </c>
      <c r="GY523" s="166">
        <v>2884</v>
      </c>
      <c r="GZ523" s="166">
        <v>2884</v>
      </c>
      <c r="HA523" s="166">
        <v>2884</v>
      </c>
      <c r="HB523" s="166">
        <v>2884</v>
      </c>
      <c r="HC523" s="166">
        <v>2884</v>
      </c>
      <c r="HD523" s="166">
        <v>2884</v>
      </c>
      <c r="HE523" s="166">
        <v>2884</v>
      </c>
      <c r="HF523" s="166">
        <v>2884</v>
      </c>
      <c r="HG523" s="154">
        <v>2884</v>
      </c>
      <c r="HH523" s="154">
        <v>2884</v>
      </c>
      <c r="HI523" s="166">
        <v>2884</v>
      </c>
      <c r="HJ523" s="154">
        <v>2885</v>
      </c>
      <c r="HK523" s="154">
        <v>2884</v>
      </c>
      <c r="HL523" s="166">
        <v>2884</v>
      </c>
      <c r="HM523" s="154">
        <v>2884</v>
      </c>
      <c r="HN523" s="154">
        <v>2883</v>
      </c>
      <c r="HO523" s="166">
        <v>2883</v>
      </c>
      <c r="HP523" s="154">
        <v>2883</v>
      </c>
      <c r="HQ523" s="154">
        <v>2883</v>
      </c>
      <c r="HR523" s="166">
        <v>2883</v>
      </c>
      <c r="HS523" s="154">
        <v>2883</v>
      </c>
      <c r="HT523" s="150">
        <v>2883</v>
      </c>
      <c r="HU523" s="150">
        <v>2883</v>
      </c>
      <c r="HV523" s="150">
        <v>2883</v>
      </c>
      <c r="HW523" s="166">
        <v>2883</v>
      </c>
    </row>
    <row r="524" spans="1:231">
      <c r="A524" s="145">
        <f t="shared" si="57"/>
        <v>44156</v>
      </c>
      <c r="B524" s="220">
        <f>'Age&amp;Sex by occurrence date'!$EID22</f>
        <v>3244</v>
      </c>
      <c r="C524" s="220">
        <v>2804</v>
      </c>
      <c r="D524" s="220">
        <v>2804</v>
      </c>
      <c r="E524" s="220">
        <v>2804</v>
      </c>
      <c r="F524" s="220">
        <v>2804</v>
      </c>
      <c r="G524" s="220">
        <v>2804</v>
      </c>
      <c r="H524" s="220">
        <v>2804</v>
      </c>
      <c r="I524" s="220">
        <v>2804</v>
      </c>
      <c r="J524" s="220">
        <v>2804</v>
      </c>
      <c r="K524" s="220">
        <v>2804</v>
      </c>
      <c r="L524" s="220">
        <v>2804</v>
      </c>
      <c r="M524" s="220">
        <v>2804</v>
      </c>
      <c r="N524" s="220">
        <v>2804</v>
      </c>
      <c r="O524" s="220">
        <v>2804</v>
      </c>
      <c r="P524" s="220">
        <v>2804</v>
      </c>
      <c r="Q524" s="220">
        <v>2804</v>
      </c>
      <c r="R524" s="220">
        <v>2804</v>
      </c>
      <c r="S524" s="220">
        <v>2804</v>
      </c>
      <c r="T524" s="220">
        <v>2804</v>
      </c>
      <c r="U524" s="220">
        <v>2804</v>
      </c>
      <c r="V524" s="220">
        <v>2803</v>
      </c>
      <c r="W524" s="220">
        <v>2803</v>
      </c>
      <c r="X524" s="220">
        <v>2803</v>
      </c>
      <c r="Y524" s="220">
        <v>2803</v>
      </c>
      <c r="Z524" s="220">
        <v>2803</v>
      </c>
      <c r="AA524" s="220">
        <v>2803</v>
      </c>
      <c r="AB524" s="220">
        <v>2802</v>
      </c>
      <c r="AC524" s="220">
        <v>2802</v>
      </c>
      <c r="AD524" s="220">
        <v>2803</v>
      </c>
      <c r="AE524" s="220">
        <v>2802</v>
      </c>
      <c r="AF524" s="220">
        <v>2801</v>
      </c>
      <c r="AG524" s="220">
        <v>2801</v>
      </c>
      <c r="AH524" s="220">
        <v>2801</v>
      </c>
      <c r="AI524" s="220">
        <v>2801</v>
      </c>
      <c r="AJ524" s="220">
        <v>2801</v>
      </c>
      <c r="AK524" s="220">
        <v>2801</v>
      </c>
      <c r="AL524" s="220">
        <v>2801</v>
      </c>
      <c r="AM524" s="220">
        <v>2802</v>
      </c>
      <c r="AN524" s="220">
        <v>2801</v>
      </c>
      <c r="AO524" s="220">
        <v>2802</v>
      </c>
      <c r="AP524" s="220">
        <v>2801</v>
      </c>
      <c r="AQ524" s="220">
        <v>2801</v>
      </c>
      <c r="AR524" s="220">
        <v>2801</v>
      </c>
      <c r="AS524" s="220">
        <v>2801</v>
      </c>
      <c r="AT524" s="220">
        <v>2801</v>
      </c>
      <c r="AU524" s="220">
        <v>2801</v>
      </c>
      <c r="AV524" s="220">
        <v>2801</v>
      </c>
      <c r="AW524" s="220">
        <v>2801</v>
      </c>
      <c r="AX524" s="220">
        <v>2801</v>
      </c>
      <c r="AY524" s="220">
        <v>2802</v>
      </c>
      <c r="AZ524" s="220">
        <v>2801</v>
      </c>
      <c r="BA524" s="220">
        <v>2801</v>
      </c>
      <c r="BB524" s="220">
        <v>2801</v>
      </c>
      <c r="BC524" s="220">
        <v>2801</v>
      </c>
      <c r="BD524" s="220">
        <v>2801</v>
      </c>
      <c r="BE524" s="220">
        <v>2802</v>
      </c>
      <c r="BF524" s="220">
        <v>2801</v>
      </c>
      <c r="BG524" s="220">
        <v>2801</v>
      </c>
      <c r="BH524" s="220">
        <v>2801</v>
      </c>
      <c r="BI524" s="220">
        <v>2801</v>
      </c>
      <c r="BJ524" s="220">
        <v>2801</v>
      </c>
      <c r="BK524" s="220">
        <v>2802</v>
      </c>
      <c r="BL524" s="220">
        <v>2801</v>
      </c>
      <c r="BM524" s="220">
        <v>2801</v>
      </c>
      <c r="BN524" s="220">
        <v>2801</v>
      </c>
      <c r="BO524" s="220">
        <v>2801</v>
      </c>
      <c r="BP524" s="220">
        <v>2801</v>
      </c>
      <c r="BQ524" s="220">
        <v>2801</v>
      </c>
      <c r="BR524" s="220">
        <v>2802</v>
      </c>
      <c r="BS524" s="220">
        <v>2801</v>
      </c>
      <c r="BT524" s="220">
        <v>2801</v>
      </c>
      <c r="BU524" s="220">
        <v>2801</v>
      </c>
      <c r="BV524" s="220">
        <v>2801</v>
      </c>
      <c r="BW524" s="220">
        <v>2801</v>
      </c>
      <c r="BX524" s="220">
        <v>2801</v>
      </c>
      <c r="BY524" s="220">
        <v>2801</v>
      </c>
      <c r="BZ524" s="220">
        <v>2801</v>
      </c>
      <c r="CA524" s="220">
        <v>2801</v>
      </c>
      <c r="CB524" s="220">
        <v>2801</v>
      </c>
      <c r="CC524" s="220">
        <v>2801</v>
      </c>
      <c r="CD524" s="220">
        <v>2801</v>
      </c>
      <c r="CE524" s="220">
        <v>2801</v>
      </c>
      <c r="CF524" s="220">
        <v>2802</v>
      </c>
      <c r="CG524" s="220">
        <v>2801</v>
      </c>
      <c r="CH524" s="220">
        <v>2801</v>
      </c>
      <c r="CI524" s="220">
        <v>2801</v>
      </c>
      <c r="CJ524" s="220">
        <v>2801</v>
      </c>
      <c r="CK524" s="220">
        <v>2801</v>
      </c>
      <c r="CL524" s="220">
        <v>2801</v>
      </c>
      <c r="CM524" s="220">
        <v>2802</v>
      </c>
      <c r="CN524" s="220">
        <v>2801</v>
      </c>
      <c r="CO524" s="220">
        <v>2801</v>
      </c>
      <c r="CP524" s="220">
        <v>2801</v>
      </c>
      <c r="CQ524" s="220">
        <v>2802</v>
      </c>
      <c r="CR524" s="220">
        <v>2801</v>
      </c>
      <c r="CS524" s="220">
        <v>2801</v>
      </c>
      <c r="CT524" s="220">
        <v>2801</v>
      </c>
      <c r="CU524" s="220">
        <v>2802</v>
      </c>
      <c r="CV524" s="220">
        <v>2801</v>
      </c>
      <c r="CW524" s="220">
        <v>2801</v>
      </c>
      <c r="CX524" s="220">
        <v>2801</v>
      </c>
      <c r="CY524" s="220">
        <v>2801</v>
      </c>
      <c r="CZ524" s="220">
        <v>2801</v>
      </c>
      <c r="DA524" s="220">
        <v>2801</v>
      </c>
      <c r="DB524" s="220">
        <v>2801</v>
      </c>
      <c r="DC524" s="220">
        <v>2801</v>
      </c>
      <c r="DD524" s="220">
        <v>2801</v>
      </c>
      <c r="DE524" s="220">
        <v>2801</v>
      </c>
      <c r="DF524" s="220">
        <v>2801</v>
      </c>
      <c r="DG524" s="220">
        <v>2801</v>
      </c>
      <c r="DH524" s="220">
        <v>2801</v>
      </c>
      <c r="DI524" s="220">
        <v>2801</v>
      </c>
      <c r="DJ524" s="220">
        <v>2801</v>
      </c>
      <c r="DK524" s="220">
        <v>2802</v>
      </c>
      <c r="DL524" s="220">
        <v>2801</v>
      </c>
      <c r="DM524" s="220">
        <v>2802</v>
      </c>
      <c r="DN524" s="220">
        <v>2802</v>
      </c>
      <c r="DO524" s="220">
        <v>2802</v>
      </c>
      <c r="DP524" s="220">
        <v>2802</v>
      </c>
      <c r="DQ524" s="220">
        <v>2802</v>
      </c>
      <c r="DR524" s="220">
        <v>2802</v>
      </c>
      <c r="DS524" s="220">
        <v>2802</v>
      </c>
      <c r="DT524" s="220">
        <v>2800</v>
      </c>
      <c r="DU524" s="220">
        <v>2800</v>
      </c>
      <c r="DV524" s="220">
        <v>2800</v>
      </c>
      <c r="DW524" s="220">
        <v>2804</v>
      </c>
      <c r="DX524" s="220">
        <v>2804</v>
      </c>
      <c r="DY524" s="220">
        <v>2799</v>
      </c>
      <c r="DZ524" s="220">
        <v>2799</v>
      </c>
      <c r="EA524" s="220">
        <v>2797</v>
      </c>
      <c r="EB524" s="220">
        <v>2797</v>
      </c>
      <c r="EC524" s="220">
        <v>2797</v>
      </c>
      <c r="ED524" s="220">
        <v>2797</v>
      </c>
      <c r="EE524" s="220">
        <v>2797</v>
      </c>
      <c r="EF524" s="220">
        <v>2797</v>
      </c>
      <c r="EG524" s="220">
        <v>2797</v>
      </c>
      <c r="EH524" s="220">
        <v>2797</v>
      </c>
      <c r="EI524" s="220">
        <v>2797</v>
      </c>
      <c r="EJ524" s="220">
        <v>2797</v>
      </c>
      <c r="EK524" s="220">
        <v>2797</v>
      </c>
      <c r="EL524" s="220">
        <v>2797</v>
      </c>
      <c r="EM524" s="220">
        <v>2797</v>
      </c>
      <c r="EN524" s="242">
        <v>2797</v>
      </c>
      <c r="EO524" s="232">
        <v>2797</v>
      </c>
      <c r="EP524" s="228">
        <v>2797</v>
      </c>
      <c r="EQ524" s="166">
        <v>2797</v>
      </c>
      <c r="ER524" s="166">
        <v>2797</v>
      </c>
      <c r="ES524" s="166">
        <v>2797</v>
      </c>
      <c r="ET524" s="166">
        <v>2797</v>
      </c>
      <c r="EU524" s="166">
        <v>2797</v>
      </c>
      <c r="EV524" s="154">
        <v>2797</v>
      </c>
      <c r="EW524" s="166">
        <v>2797</v>
      </c>
      <c r="EX524" s="166">
        <v>2797</v>
      </c>
      <c r="EY524" s="166">
        <v>2797</v>
      </c>
      <c r="EZ524" s="166">
        <v>2797</v>
      </c>
      <c r="FA524" s="166">
        <v>2797</v>
      </c>
      <c r="FB524" s="154">
        <v>2797</v>
      </c>
      <c r="FC524" s="154">
        <v>2797</v>
      </c>
      <c r="FD524" s="154">
        <v>2797</v>
      </c>
      <c r="FE524" s="154">
        <v>2797</v>
      </c>
      <c r="FF524" s="166">
        <v>2797</v>
      </c>
      <c r="FG524" s="166">
        <v>2797</v>
      </c>
      <c r="FH524" s="154">
        <v>2797</v>
      </c>
      <c r="FI524" s="154">
        <v>2797</v>
      </c>
      <c r="FJ524" s="154">
        <v>2797</v>
      </c>
      <c r="FK524" s="154">
        <v>2797</v>
      </c>
      <c r="FL524" s="154">
        <v>2797</v>
      </c>
      <c r="FM524" s="154">
        <v>2797</v>
      </c>
      <c r="FN524" s="154">
        <v>2797</v>
      </c>
      <c r="FO524" s="154">
        <v>2797</v>
      </c>
      <c r="FP524" s="154">
        <v>2797</v>
      </c>
      <c r="FQ524" s="154">
        <v>2797</v>
      </c>
      <c r="FR524" s="166">
        <v>2797</v>
      </c>
      <c r="FS524" s="166">
        <v>2797</v>
      </c>
      <c r="FT524" s="166">
        <v>2797</v>
      </c>
      <c r="FU524" s="166">
        <v>2797</v>
      </c>
      <c r="FV524" s="166">
        <v>2797</v>
      </c>
      <c r="FW524" s="166">
        <v>2797</v>
      </c>
      <c r="FX524" s="166">
        <v>2797</v>
      </c>
      <c r="FY524" s="166">
        <v>2797</v>
      </c>
      <c r="FZ524" s="166">
        <v>2797</v>
      </c>
      <c r="GA524" s="166">
        <v>2797</v>
      </c>
      <c r="GB524" s="166">
        <v>2797</v>
      </c>
      <c r="GC524" s="166">
        <v>2797</v>
      </c>
      <c r="GD524" s="166">
        <v>2797</v>
      </c>
      <c r="GE524" s="166">
        <v>2797</v>
      </c>
      <c r="GF524" s="166">
        <v>2797</v>
      </c>
      <c r="GG524" s="166">
        <v>2797</v>
      </c>
      <c r="GH524" s="166">
        <v>2797</v>
      </c>
      <c r="GI524" s="166">
        <v>2797</v>
      </c>
      <c r="GJ524" s="166">
        <v>2797</v>
      </c>
      <c r="GK524" s="154">
        <v>2797</v>
      </c>
      <c r="GL524" s="154">
        <v>2797</v>
      </c>
      <c r="GM524" s="154">
        <v>2797</v>
      </c>
      <c r="GN524" s="154">
        <v>2797</v>
      </c>
      <c r="GO524" s="154">
        <v>2797</v>
      </c>
      <c r="GP524" s="154">
        <v>2797</v>
      </c>
      <c r="GQ524" s="154">
        <v>2797</v>
      </c>
      <c r="GR524" s="154">
        <v>2797</v>
      </c>
      <c r="GS524" s="154">
        <v>2797</v>
      </c>
      <c r="GT524" s="166">
        <v>2797</v>
      </c>
      <c r="GU524" s="166">
        <v>2797</v>
      </c>
      <c r="GV524" s="166">
        <v>2797</v>
      </c>
      <c r="GW524" s="166">
        <v>2797</v>
      </c>
      <c r="GX524" s="166">
        <v>2797</v>
      </c>
      <c r="GY524" s="166">
        <v>2797</v>
      </c>
      <c r="GZ524" s="166">
        <v>2797</v>
      </c>
      <c r="HA524" s="166">
        <v>2797</v>
      </c>
      <c r="HB524" s="166">
        <v>2797</v>
      </c>
      <c r="HC524" s="166">
        <v>2797</v>
      </c>
      <c r="HD524" s="166">
        <v>2797</v>
      </c>
      <c r="HE524" s="166">
        <v>2797</v>
      </c>
      <c r="HF524" s="166">
        <v>2797</v>
      </c>
      <c r="HG524" s="154">
        <v>2797</v>
      </c>
      <c r="HH524" s="154">
        <v>2797</v>
      </c>
      <c r="HI524" s="166">
        <v>2797</v>
      </c>
      <c r="HJ524" s="154">
        <v>2798</v>
      </c>
      <c r="HK524" s="154">
        <v>2797</v>
      </c>
      <c r="HL524" s="166">
        <v>2797</v>
      </c>
      <c r="HM524" s="154">
        <v>2797</v>
      </c>
      <c r="HN524" s="154">
        <v>2796</v>
      </c>
      <c r="HO524" s="166">
        <v>2796</v>
      </c>
      <c r="HP524" s="154">
        <v>2796</v>
      </c>
      <c r="HQ524" s="154">
        <v>2796</v>
      </c>
      <c r="HR524" s="166">
        <v>2796</v>
      </c>
      <c r="HS524" s="154">
        <v>2796</v>
      </c>
      <c r="HT524" s="150">
        <v>2796</v>
      </c>
      <c r="HU524" s="150">
        <v>2796</v>
      </c>
      <c r="HV524" s="150">
        <v>2796</v>
      </c>
      <c r="HW524" s="169">
        <v>2796</v>
      </c>
    </row>
    <row r="525" spans="1:231">
      <c r="A525" s="145">
        <f t="shared" si="57"/>
        <v>44155</v>
      </c>
      <c r="B525" s="220">
        <f>'Age&amp;Sex by occurrence date'!$EIK22</f>
        <v>3126</v>
      </c>
      <c r="C525" s="220">
        <v>2701</v>
      </c>
      <c r="D525" s="220">
        <v>2701</v>
      </c>
      <c r="E525" s="220">
        <v>2701</v>
      </c>
      <c r="F525" s="220">
        <v>2701</v>
      </c>
      <c r="G525" s="220">
        <v>2701</v>
      </c>
      <c r="H525" s="220">
        <v>2701</v>
      </c>
      <c r="I525" s="220">
        <v>2701</v>
      </c>
      <c r="J525" s="220">
        <v>2701</v>
      </c>
      <c r="K525" s="220">
        <v>2701</v>
      </c>
      <c r="L525" s="220">
        <v>2701</v>
      </c>
      <c r="M525" s="220">
        <v>2701</v>
      </c>
      <c r="N525" s="220">
        <v>2701</v>
      </c>
      <c r="O525" s="220">
        <v>2701</v>
      </c>
      <c r="P525" s="220">
        <v>2701</v>
      </c>
      <c r="Q525" s="220">
        <v>2701</v>
      </c>
      <c r="R525" s="220">
        <v>2701</v>
      </c>
      <c r="S525" s="220">
        <v>2701</v>
      </c>
      <c r="T525" s="220">
        <v>2701</v>
      </c>
      <c r="U525" s="220">
        <v>2701</v>
      </c>
      <c r="V525" s="220">
        <v>2700</v>
      </c>
      <c r="W525" s="220">
        <v>2700</v>
      </c>
      <c r="X525" s="220">
        <v>2700</v>
      </c>
      <c r="Y525" s="220">
        <v>2700</v>
      </c>
      <c r="Z525" s="220">
        <v>2700</v>
      </c>
      <c r="AA525" s="220">
        <v>2700</v>
      </c>
      <c r="AB525" s="220">
        <v>2699</v>
      </c>
      <c r="AC525" s="220">
        <v>2699</v>
      </c>
      <c r="AD525" s="220">
        <v>2700</v>
      </c>
      <c r="AE525" s="220">
        <v>2699</v>
      </c>
      <c r="AF525" s="220">
        <v>2698</v>
      </c>
      <c r="AG525" s="220">
        <v>2698</v>
      </c>
      <c r="AH525" s="220">
        <v>2698</v>
      </c>
      <c r="AI525" s="220">
        <v>2698</v>
      </c>
      <c r="AJ525" s="220">
        <v>2698</v>
      </c>
      <c r="AK525" s="220">
        <v>2698</v>
      </c>
      <c r="AL525" s="220">
        <v>2698</v>
      </c>
      <c r="AM525" s="220">
        <v>2699</v>
      </c>
      <c r="AN525" s="220">
        <v>2698</v>
      </c>
      <c r="AO525" s="220">
        <v>2699</v>
      </c>
      <c r="AP525" s="220">
        <v>2698</v>
      </c>
      <c r="AQ525" s="220">
        <v>2698</v>
      </c>
      <c r="AR525" s="220">
        <v>2698</v>
      </c>
      <c r="AS525" s="220">
        <v>2698</v>
      </c>
      <c r="AT525" s="220">
        <v>2698</v>
      </c>
      <c r="AU525" s="220">
        <v>2698</v>
      </c>
      <c r="AV525" s="220">
        <v>2698</v>
      </c>
      <c r="AW525" s="220">
        <v>2698</v>
      </c>
      <c r="AX525" s="220">
        <v>2698</v>
      </c>
      <c r="AY525" s="220">
        <v>2699</v>
      </c>
      <c r="AZ525" s="220">
        <v>2698</v>
      </c>
      <c r="BA525" s="220">
        <v>2698</v>
      </c>
      <c r="BB525" s="220">
        <v>2698</v>
      </c>
      <c r="BC525" s="220">
        <v>2698</v>
      </c>
      <c r="BD525" s="220">
        <v>2698</v>
      </c>
      <c r="BE525" s="220">
        <v>2699</v>
      </c>
      <c r="BF525" s="220">
        <v>2698</v>
      </c>
      <c r="BG525" s="220">
        <v>2698</v>
      </c>
      <c r="BH525" s="220">
        <v>2698</v>
      </c>
      <c r="BI525" s="220">
        <v>2698</v>
      </c>
      <c r="BJ525" s="220">
        <v>2698</v>
      </c>
      <c r="BK525" s="220">
        <v>2699</v>
      </c>
      <c r="BL525" s="220">
        <v>2698</v>
      </c>
      <c r="BM525" s="220">
        <v>2698</v>
      </c>
      <c r="BN525" s="220">
        <v>2698</v>
      </c>
      <c r="BO525" s="220">
        <v>2698</v>
      </c>
      <c r="BP525" s="220">
        <v>2698</v>
      </c>
      <c r="BQ525" s="220">
        <v>2698</v>
      </c>
      <c r="BR525" s="220">
        <v>2699</v>
      </c>
      <c r="BS525" s="220">
        <v>2698</v>
      </c>
      <c r="BT525" s="220">
        <v>2698</v>
      </c>
      <c r="BU525" s="220">
        <v>2698</v>
      </c>
      <c r="BV525" s="220">
        <v>2698</v>
      </c>
      <c r="BW525" s="220">
        <v>2698</v>
      </c>
      <c r="BX525" s="220">
        <v>2698</v>
      </c>
      <c r="BY525" s="220">
        <v>2698</v>
      </c>
      <c r="BZ525" s="220">
        <v>2698</v>
      </c>
      <c r="CA525" s="220">
        <v>2698</v>
      </c>
      <c r="CB525" s="220">
        <v>2698</v>
      </c>
      <c r="CC525" s="220">
        <v>2698</v>
      </c>
      <c r="CD525" s="220">
        <v>2698</v>
      </c>
      <c r="CE525" s="220">
        <v>2698</v>
      </c>
      <c r="CF525" s="220">
        <v>2699</v>
      </c>
      <c r="CG525" s="220">
        <v>2698</v>
      </c>
      <c r="CH525" s="220">
        <v>2698</v>
      </c>
      <c r="CI525" s="220">
        <v>2698</v>
      </c>
      <c r="CJ525" s="220">
        <v>2698</v>
      </c>
      <c r="CK525" s="220">
        <v>2698</v>
      </c>
      <c r="CL525" s="220">
        <v>2698</v>
      </c>
      <c r="CM525" s="220">
        <v>2699</v>
      </c>
      <c r="CN525" s="220">
        <v>2698</v>
      </c>
      <c r="CO525" s="220">
        <v>2698</v>
      </c>
      <c r="CP525" s="220">
        <v>2698</v>
      </c>
      <c r="CQ525" s="220">
        <v>2699</v>
      </c>
      <c r="CR525" s="220">
        <v>2698</v>
      </c>
      <c r="CS525" s="220">
        <v>2698</v>
      </c>
      <c r="CT525" s="220">
        <v>2698</v>
      </c>
      <c r="CU525" s="220">
        <v>2699</v>
      </c>
      <c r="CV525" s="220">
        <v>2698</v>
      </c>
      <c r="CW525" s="220">
        <v>2698</v>
      </c>
      <c r="CX525" s="220">
        <v>2698</v>
      </c>
      <c r="CY525" s="220">
        <v>2698</v>
      </c>
      <c r="CZ525" s="220">
        <v>2698</v>
      </c>
      <c r="DA525" s="220">
        <v>2698</v>
      </c>
      <c r="DB525" s="220">
        <v>2698</v>
      </c>
      <c r="DC525" s="220">
        <v>2698</v>
      </c>
      <c r="DD525" s="220">
        <v>2698</v>
      </c>
      <c r="DE525" s="220">
        <v>2698</v>
      </c>
      <c r="DF525" s="220">
        <v>2698</v>
      </c>
      <c r="DG525" s="220">
        <v>2698</v>
      </c>
      <c r="DH525" s="220">
        <v>2698</v>
      </c>
      <c r="DI525" s="220">
        <v>2698</v>
      </c>
      <c r="DJ525" s="220">
        <v>2698</v>
      </c>
      <c r="DK525" s="220">
        <v>2699</v>
      </c>
      <c r="DL525" s="220">
        <v>2698</v>
      </c>
      <c r="DM525" s="220">
        <v>2699</v>
      </c>
      <c r="DN525" s="220">
        <v>2699</v>
      </c>
      <c r="DO525" s="220">
        <v>2699</v>
      </c>
      <c r="DP525" s="220">
        <v>2699</v>
      </c>
      <c r="DQ525" s="220">
        <v>2699</v>
      </c>
      <c r="DR525" s="220">
        <v>2699</v>
      </c>
      <c r="DS525" s="220">
        <v>2699</v>
      </c>
      <c r="DT525" s="220">
        <v>2697</v>
      </c>
      <c r="DU525" s="220">
        <v>2697</v>
      </c>
      <c r="DV525" s="220">
        <v>2697</v>
      </c>
      <c r="DW525" s="220">
        <v>2701</v>
      </c>
      <c r="DX525" s="220">
        <v>2701</v>
      </c>
      <c r="DY525" s="220">
        <v>2696</v>
      </c>
      <c r="DZ525" s="220">
        <v>2696</v>
      </c>
      <c r="EA525" s="220">
        <v>2694</v>
      </c>
      <c r="EB525" s="220">
        <v>2694</v>
      </c>
      <c r="EC525" s="220">
        <v>2694</v>
      </c>
      <c r="ED525" s="220">
        <v>2694</v>
      </c>
      <c r="EE525" s="220">
        <v>2694</v>
      </c>
      <c r="EF525" s="220">
        <v>2694</v>
      </c>
      <c r="EG525" s="220">
        <v>2694</v>
      </c>
      <c r="EH525" s="220">
        <v>2694</v>
      </c>
      <c r="EI525" s="220">
        <v>2694</v>
      </c>
      <c r="EJ525" s="220">
        <v>2694</v>
      </c>
      <c r="EK525" s="220">
        <v>2694</v>
      </c>
      <c r="EL525" s="220">
        <v>2694</v>
      </c>
      <c r="EM525" s="220">
        <v>2694</v>
      </c>
      <c r="EN525" s="242">
        <v>2694</v>
      </c>
      <c r="EO525" s="232">
        <v>2694</v>
      </c>
      <c r="EP525" s="227">
        <v>2694</v>
      </c>
      <c r="EQ525" s="154">
        <v>2694</v>
      </c>
      <c r="ER525" s="154">
        <v>2694</v>
      </c>
      <c r="ES525" s="154">
        <v>2694</v>
      </c>
      <c r="ET525" s="154">
        <v>2694</v>
      </c>
      <c r="EU525" s="154">
        <v>2694</v>
      </c>
      <c r="EV525" s="166">
        <v>2694</v>
      </c>
      <c r="EW525" s="154">
        <v>2694</v>
      </c>
      <c r="EX525" s="154">
        <v>2694</v>
      </c>
      <c r="EY525" s="154">
        <v>2694</v>
      </c>
      <c r="EZ525" s="154">
        <v>2694</v>
      </c>
      <c r="FA525" s="154">
        <v>2694</v>
      </c>
      <c r="FB525" s="166">
        <v>2694</v>
      </c>
      <c r="FC525" s="166">
        <v>2694</v>
      </c>
      <c r="FD525" s="154">
        <v>2694</v>
      </c>
      <c r="FE525" s="166">
        <v>2694</v>
      </c>
      <c r="FF525" s="154">
        <v>2694</v>
      </c>
      <c r="FG525" s="154">
        <v>2694</v>
      </c>
      <c r="FH525" s="166">
        <v>2694</v>
      </c>
      <c r="FI525" s="154">
        <v>2694</v>
      </c>
      <c r="FJ525" s="166">
        <v>2694</v>
      </c>
      <c r="FK525" s="166">
        <v>2694</v>
      </c>
      <c r="FL525" s="166">
        <v>2694</v>
      </c>
      <c r="FM525" s="166">
        <v>2694</v>
      </c>
      <c r="FN525" s="166">
        <v>2694</v>
      </c>
      <c r="FO525" s="166">
        <v>2694</v>
      </c>
      <c r="FP525" s="166">
        <v>2694</v>
      </c>
      <c r="FQ525" s="166">
        <v>2694</v>
      </c>
      <c r="FR525" s="166">
        <v>2694</v>
      </c>
      <c r="FS525" s="166">
        <v>2694</v>
      </c>
      <c r="FT525" s="166">
        <v>2694</v>
      </c>
      <c r="FU525" s="166">
        <v>2694</v>
      </c>
      <c r="FV525" s="166">
        <v>2694</v>
      </c>
      <c r="FW525" s="166">
        <v>2694</v>
      </c>
      <c r="FX525" s="166">
        <v>2694</v>
      </c>
      <c r="FY525" s="154">
        <v>2694</v>
      </c>
      <c r="FZ525" s="154">
        <v>2694</v>
      </c>
      <c r="GA525" s="154">
        <v>2694</v>
      </c>
      <c r="GB525" s="154">
        <v>2694</v>
      </c>
      <c r="GC525" s="154">
        <v>2694</v>
      </c>
      <c r="GD525" s="154">
        <v>2694</v>
      </c>
      <c r="GE525" s="154">
        <v>2694</v>
      </c>
      <c r="GF525" s="154">
        <v>2694</v>
      </c>
      <c r="GG525" s="154">
        <v>2694</v>
      </c>
      <c r="GH525" s="154">
        <v>2694</v>
      </c>
      <c r="GI525" s="154">
        <v>2694</v>
      </c>
      <c r="GJ525" s="154">
        <v>2694</v>
      </c>
      <c r="GK525" s="154">
        <v>2694</v>
      </c>
      <c r="GL525" s="154">
        <v>2694</v>
      </c>
      <c r="GM525" s="154">
        <v>2694</v>
      </c>
      <c r="GN525" s="154">
        <v>2694</v>
      </c>
      <c r="GO525" s="154">
        <v>2694</v>
      </c>
      <c r="GP525" s="154">
        <v>2694</v>
      </c>
      <c r="GQ525" s="154">
        <v>2694</v>
      </c>
      <c r="GR525" s="154">
        <v>2694</v>
      </c>
      <c r="GS525" s="154">
        <v>2694</v>
      </c>
      <c r="GT525" s="166">
        <v>2694</v>
      </c>
      <c r="GU525" s="166">
        <v>2694</v>
      </c>
      <c r="GV525" s="166">
        <v>2694</v>
      </c>
      <c r="GW525" s="166">
        <v>2694</v>
      </c>
      <c r="GX525" s="166">
        <v>2694</v>
      </c>
      <c r="GY525" s="154">
        <v>2694</v>
      </c>
      <c r="GZ525" s="154">
        <v>2694</v>
      </c>
      <c r="HA525" s="154">
        <v>2694</v>
      </c>
      <c r="HB525" s="154">
        <v>2694</v>
      </c>
      <c r="HC525" s="154">
        <v>2694</v>
      </c>
      <c r="HD525" s="154">
        <v>2694</v>
      </c>
      <c r="HE525" s="154">
        <v>2694</v>
      </c>
      <c r="HF525" s="166">
        <v>2694</v>
      </c>
      <c r="HG525" s="154">
        <v>2694</v>
      </c>
      <c r="HH525" s="154">
        <v>2694</v>
      </c>
      <c r="HI525" s="166">
        <v>2694</v>
      </c>
      <c r="HJ525" s="154">
        <v>2695</v>
      </c>
      <c r="HK525" s="154">
        <v>2694</v>
      </c>
      <c r="HL525" s="166">
        <v>2694</v>
      </c>
      <c r="HM525" s="154">
        <v>2694</v>
      </c>
      <c r="HN525" s="154">
        <v>2693</v>
      </c>
      <c r="HO525" s="166">
        <v>2693</v>
      </c>
      <c r="HP525" s="154">
        <v>2693</v>
      </c>
      <c r="HQ525" s="154">
        <v>2693</v>
      </c>
      <c r="HR525" s="166">
        <v>2693</v>
      </c>
      <c r="HS525" s="154">
        <v>2693</v>
      </c>
      <c r="HT525" s="150">
        <v>2693</v>
      </c>
      <c r="HU525" s="150">
        <v>2693</v>
      </c>
      <c r="HV525" s="150">
        <v>2693</v>
      </c>
      <c r="HW525" s="169">
        <v>2693</v>
      </c>
    </row>
    <row r="526" spans="1:231">
      <c r="A526" s="145">
        <f t="shared" si="57"/>
        <v>44154</v>
      </c>
      <c r="B526" s="220">
        <f>'Age&amp;Sex by occurrence date'!$EIR22</f>
        <v>2999</v>
      </c>
      <c r="C526" s="220">
        <v>2589</v>
      </c>
      <c r="D526" s="220">
        <v>2589</v>
      </c>
      <c r="E526" s="220">
        <v>2589</v>
      </c>
      <c r="F526" s="220">
        <v>2589</v>
      </c>
      <c r="G526" s="220">
        <v>2589</v>
      </c>
      <c r="H526" s="220">
        <v>2589</v>
      </c>
      <c r="I526" s="220">
        <v>2589</v>
      </c>
      <c r="J526" s="220">
        <v>2589</v>
      </c>
      <c r="K526" s="220">
        <v>2589</v>
      </c>
      <c r="L526" s="220">
        <v>2589</v>
      </c>
      <c r="M526" s="220">
        <v>2589</v>
      </c>
      <c r="N526" s="220">
        <v>2589</v>
      </c>
      <c r="O526" s="220">
        <v>2589</v>
      </c>
      <c r="P526" s="220">
        <v>2589</v>
      </c>
      <c r="Q526" s="220">
        <v>2589</v>
      </c>
      <c r="R526" s="220">
        <v>2589</v>
      </c>
      <c r="S526" s="220">
        <v>2589</v>
      </c>
      <c r="T526" s="220">
        <v>2589</v>
      </c>
      <c r="U526" s="220">
        <v>2589</v>
      </c>
      <c r="V526" s="220">
        <v>2588</v>
      </c>
      <c r="W526" s="220">
        <v>2588</v>
      </c>
      <c r="X526" s="220">
        <v>2588</v>
      </c>
      <c r="Y526" s="220">
        <v>2588</v>
      </c>
      <c r="Z526" s="220">
        <v>2588</v>
      </c>
      <c r="AA526" s="220">
        <v>2588</v>
      </c>
      <c r="AB526" s="220">
        <v>2587</v>
      </c>
      <c r="AC526" s="220">
        <v>2587</v>
      </c>
      <c r="AD526" s="220">
        <v>2587</v>
      </c>
      <c r="AE526" s="220">
        <v>2586</v>
      </c>
      <c r="AF526" s="220">
        <v>2586</v>
      </c>
      <c r="AG526" s="220">
        <v>2586</v>
      </c>
      <c r="AH526" s="220">
        <v>2586</v>
      </c>
      <c r="AI526" s="220">
        <v>2586</v>
      </c>
      <c r="AJ526" s="220">
        <v>2586</v>
      </c>
      <c r="AK526" s="220">
        <v>2586</v>
      </c>
      <c r="AL526" s="220">
        <v>2586</v>
      </c>
      <c r="AM526" s="220">
        <v>2586</v>
      </c>
      <c r="AN526" s="220">
        <v>2586</v>
      </c>
      <c r="AO526" s="220">
        <v>2586</v>
      </c>
      <c r="AP526" s="220">
        <v>2586</v>
      </c>
      <c r="AQ526" s="220">
        <v>2586</v>
      </c>
      <c r="AR526" s="220">
        <v>2586</v>
      </c>
      <c r="AS526" s="220">
        <v>2586</v>
      </c>
      <c r="AT526" s="220">
        <v>2586</v>
      </c>
      <c r="AU526" s="220">
        <v>2586</v>
      </c>
      <c r="AV526" s="220">
        <v>2586</v>
      </c>
      <c r="AW526" s="220">
        <v>2586</v>
      </c>
      <c r="AX526" s="220">
        <v>2586</v>
      </c>
      <c r="AY526" s="220">
        <v>2586</v>
      </c>
      <c r="AZ526" s="220">
        <v>2586</v>
      </c>
      <c r="BA526" s="220">
        <v>2586</v>
      </c>
      <c r="BB526" s="220">
        <v>2586</v>
      </c>
      <c r="BC526" s="220">
        <v>2586</v>
      </c>
      <c r="BD526" s="220">
        <v>2586</v>
      </c>
      <c r="BE526" s="220">
        <v>2586</v>
      </c>
      <c r="BF526" s="220">
        <v>2586</v>
      </c>
      <c r="BG526" s="220">
        <v>2586</v>
      </c>
      <c r="BH526" s="220">
        <v>2586</v>
      </c>
      <c r="BI526" s="220">
        <v>2586</v>
      </c>
      <c r="BJ526" s="220">
        <v>2586</v>
      </c>
      <c r="BK526" s="220">
        <v>2586</v>
      </c>
      <c r="BL526" s="220">
        <v>2586</v>
      </c>
      <c r="BM526" s="220">
        <v>2586</v>
      </c>
      <c r="BN526" s="220">
        <v>2586</v>
      </c>
      <c r="BO526" s="220">
        <v>2586</v>
      </c>
      <c r="BP526" s="220">
        <v>2586</v>
      </c>
      <c r="BQ526" s="220">
        <v>2586</v>
      </c>
      <c r="BR526" s="220">
        <v>2586</v>
      </c>
      <c r="BS526" s="220">
        <v>2586</v>
      </c>
      <c r="BT526" s="220">
        <v>2586</v>
      </c>
      <c r="BU526" s="220">
        <v>2586</v>
      </c>
      <c r="BV526" s="220">
        <v>2586</v>
      </c>
      <c r="BW526" s="220">
        <v>2586</v>
      </c>
      <c r="BX526" s="220">
        <v>2586</v>
      </c>
      <c r="BY526" s="220">
        <v>2586</v>
      </c>
      <c r="BZ526" s="220">
        <v>2586</v>
      </c>
      <c r="CA526" s="220">
        <v>2586</v>
      </c>
      <c r="CB526" s="220">
        <v>2586</v>
      </c>
      <c r="CC526" s="220">
        <v>2586</v>
      </c>
      <c r="CD526" s="220">
        <v>2586</v>
      </c>
      <c r="CE526" s="220">
        <v>2586</v>
      </c>
      <c r="CF526" s="220">
        <v>2586</v>
      </c>
      <c r="CG526" s="220">
        <v>2586</v>
      </c>
      <c r="CH526" s="220">
        <v>2586</v>
      </c>
      <c r="CI526" s="220">
        <v>2586</v>
      </c>
      <c r="CJ526" s="220">
        <v>2586</v>
      </c>
      <c r="CK526" s="220">
        <v>2586</v>
      </c>
      <c r="CL526" s="220">
        <v>2586</v>
      </c>
      <c r="CM526" s="220">
        <v>2586</v>
      </c>
      <c r="CN526" s="220">
        <v>2586</v>
      </c>
      <c r="CO526" s="220">
        <v>2586</v>
      </c>
      <c r="CP526" s="220">
        <v>2586</v>
      </c>
      <c r="CQ526" s="220">
        <v>2586</v>
      </c>
      <c r="CR526" s="220">
        <v>2586</v>
      </c>
      <c r="CS526" s="220">
        <v>2586</v>
      </c>
      <c r="CT526" s="220">
        <v>2586</v>
      </c>
      <c r="CU526" s="220">
        <v>2586</v>
      </c>
      <c r="CV526" s="220">
        <v>2586</v>
      </c>
      <c r="CW526" s="220">
        <v>2586</v>
      </c>
      <c r="CX526" s="220">
        <v>2586</v>
      </c>
      <c r="CY526" s="220">
        <v>2586</v>
      </c>
      <c r="CZ526" s="220">
        <v>2586</v>
      </c>
      <c r="DA526" s="220">
        <v>2586</v>
      </c>
      <c r="DB526" s="220">
        <v>2586</v>
      </c>
      <c r="DC526" s="220">
        <v>2586</v>
      </c>
      <c r="DD526" s="220">
        <v>2586</v>
      </c>
      <c r="DE526" s="220">
        <v>2586</v>
      </c>
      <c r="DF526" s="220">
        <v>2586</v>
      </c>
      <c r="DG526" s="220">
        <v>2586</v>
      </c>
      <c r="DH526" s="220">
        <v>2586</v>
      </c>
      <c r="DI526" s="220">
        <v>2586</v>
      </c>
      <c r="DJ526" s="220">
        <v>2586</v>
      </c>
      <c r="DK526" s="220">
        <v>2586</v>
      </c>
      <c r="DL526" s="220">
        <v>2586</v>
      </c>
      <c r="DM526" s="220">
        <v>2586</v>
      </c>
      <c r="DN526" s="220">
        <v>2586</v>
      </c>
      <c r="DO526" s="220">
        <v>2586</v>
      </c>
      <c r="DP526" s="220">
        <v>2586</v>
      </c>
      <c r="DQ526" s="220">
        <v>2586</v>
      </c>
      <c r="DR526" s="220">
        <v>2586</v>
      </c>
      <c r="DS526" s="220">
        <v>2586</v>
      </c>
      <c r="DT526" s="220">
        <v>2585</v>
      </c>
      <c r="DU526" s="220">
        <v>2585</v>
      </c>
      <c r="DV526" s="220">
        <v>2585</v>
      </c>
      <c r="DW526" s="220">
        <v>2589</v>
      </c>
      <c r="DX526" s="220">
        <v>2589</v>
      </c>
      <c r="DY526" s="220">
        <v>2584</v>
      </c>
      <c r="DZ526" s="220">
        <v>2584</v>
      </c>
      <c r="EA526" s="220">
        <v>2582</v>
      </c>
      <c r="EB526" s="220">
        <v>2582</v>
      </c>
      <c r="EC526" s="220">
        <v>2582</v>
      </c>
      <c r="ED526" s="220">
        <v>2582</v>
      </c>
      <c r="EE526" s="220">
        <v>2582</v>
      </c>
      <c r="EF526" s="220">
        <v>2582</v>
      </c>
      <c r="EG526" s="220">
        <v>2582</v>
      </c>
      <c r="EH526" s="220">
        <v>2582</v>
      </c>
      <c r="EI526" s="220">
        <v>2582</v>
      </c>
      <c r="EJ526" s="220">
        <v>2582</v>
      </c>
      <c r="EK526" s="220">
        <v>2582</v>
      </c>
      <c r="EL526" s="220">
        <v>2582</v>
      </c>
      <c r="EM526" s="220">
        <v>2582</v>
      </c>
      <c r="EN526" s="242">
        <v>2582</v>
      </c>
      <c r="EO526" s="232">
        <v>2582</v>
      </c>
      <c r="EP526" s="227">
        <v>2582</v>
      </c>
      <c r="EQ526" s="154">
        <v>2582</v>
      </c>
      <c r="ER526" s="154">
        <v>2582</v>
      </c>
      <c r="ES526" s="154">
        <v>2582</v>
      </c>
      <c r="ET526" s="154">
        <v>2582</v>
      </c>
      <c r="EU526" s="154">
        <v>2582</v>
      </c>
      <c r="EV526" s="154">
        <v>2582</v>
      </c>
      <c r="EW526" s="166">
        <v>2582</v>
      </c>
      <c r="EX526" s="166">
        <v>2582</v>
      </c>
      <c r="EY526" s="166">
        <v>2582</v>
      </c>
      <c r="EZ526" s="166">
        <v>2582</v>
      </c>
      <c r="FA526" s="166">
        <v>2582</v>
      </c>
      <c r="FB526" s="154">
        <v>2582</v>
      </c>
      <c r="FC526" s="166">
        <v>2582</v>
      </c>
      <c r="FD526" s="154">
        <v>2582</v>
      </c>
      <c r="FE526" s="154">
        <v>2582</v>
      </c>
      <c r="FF526" s="166">
        <v>2582</v>
      </c>
      <c r="FG526" s="166">
        <v>2582</v>
      </c>
      <c r="FH526" s="154">
        <v>2582</v>
      </c>
      <c r="FI526" s="166">
        <v>2582</v>
      </c>
      <c r="FJ526" s="166">
        <v>2582</v>
      </c>
      <c r="FK526" s="166">
        <v>2582</v>
      </c>
      <c r="FL526" s="166">
        <v>2582</v>
      </c>
      <c r="FM526" s="166">
        <v>2582</v>
      </c>
      <c r="FN526" s="166">
        <v>2582</v>
      </c>
      <c r="FO526" s="166">
        <v>2582</v>
      </c>
      <c r="FP526" s="166">
        <v>2582</v>
      </c>
      <c r="FQ526" s="166">
        <v>2582</v>
      </c>
      <c r="FR526" s="154">
        <v>2582</v>
      </c>
      <c r="FS526" s="154">
        <v>2582</v>
      </c>
      <c r="FT526" s="154">
        <v>2582</v>
      </c>
      <c r="FU526" s="154">
        <v>2582</v>
      </c>
      <c r="FV526" s="154">
        <v>2582</v>
      </c>
      <c r="FW526" s="154">
        <v>2582</v>
      </c>
      <c r="FX526" s="154">
        <v>2582</v>
      </c>
      <c r="FY526" s="166">
        <v>2582</v>
      </c>
      <c r="FZ526" s="166">
        <v>2582</v>
      </c>
      <c r="GA526" s="166">
        <v>2582</v>
      </c>
      <c r="GB526" s="166">
        <v>2582</v>
      </c>
      <c r="GC526" s="166">
        <v>2582</v>
      </c>
      <c r="GD526" s="166">
        <v>2582</v>
      </c>
      <c r="GE526" s="166">
        <v>2582</v>
      </c>
      <c r="GF526" s="166">
        <v>2582</v>
      </c>
      <c r="GG526" s="166">
        <v>2582</v>
      </c>
      <c r="GH526" s="166">
        <v>2582</v>
      </c>
      <c r="GI526" s="166">
        <v>2582</v>
      </c>
      <c r="GJ526" s="166">
        <v>2582</v>
      </c>
      <c r="GK526" s="166">
        <v>2582</v>
      </c>
      <c r="GL526" s="166">
        <v>2582</v>
      </c>
      <c r="GM526" s="166">
        <v>2582</v>
      </c>
      <c r="GN526" s="166">
        <v>2582</v>
      </c>
      <c r="GO526" s="166">
        <v>2582</v>
      </c>
      <c r="GP526" s="166">
        <v>2582</v>
      </c>
      <c r="GQ526" s="166">
        <v>2582</v>
      </c>
      <c r="GR526" s="166">
        <v>2582</v>
      </c>
      <c r="GS526" s="166">
        <v>2582</v>
      </c>
      <c r="GT526" s="166">
        <v>2582</v>
      </c>
      <c r="GU526" s="166">
        <v>2582</v>
      </c>
      <c r="GV526" s="166">
        <v>2582</v>
      </c>
      <c r="GW526" s="166">
        <v>2582</v>
      </c>
      <c r="GX526" s="166">
        <v>2582</v>
      </c>
      <c r="GY526" s="166">
        <v>2582</v>
      </c>
      <c r="GZ526" s="166">
        <v>2582</v>
      </c>
      <c r="HA526" s="166">
        <v>2582</v>
      </c>
      <c r="HB526" s="166">
        <v>2582</v>
      </c>
      <c r="HC526" s="166">
        <v>2582</v>
      </c>
      <c r="HD526" s="166">
        <v>2582</v>
      </c>
      <c r="HE526" s="166">
        <v>2582</v>
      </c>
      <c r="HF526" s="166">
        <v>2582</v>
      </c>
      <c r="HG526" s="154">
        <v>2582</v>
      </c>
      <c r="HH526" s="154">
        <v>2582</v>
      </c>
      <c r="HI526" s="166">
        <v>2582</v>
      </c>
      <c r="HJ526" s="154">
        <v>2583</v>
      </c>
      <c r="HK526" s="154">
        <v>2582</v>
      </c>
      <c r="HL526" s="166">
        <v>2582</v>
      </c>
      <c r="HM526" s="154">
        <v>2582</v>
      </c>
      <c r="HN526" s="154">
        <v>2581</v>
      </c>
      <c r="HO526" s="166">
        <v>2581</v>
      </c>
      <c r="HP526" s="154">
        <v>2581</v>
      </c>
      <c r="HQ526" s="154">
        <v>2581</v>
      </c>
      <c r="HR526" s="166">
        <v>2581</v>
      </c>
      <c r="HS526" s="154">
        <v>2581</v>
      </c>
      <c r="HT526" s="150">
        <v>2581</v>
      </c>
      <c r="HU526" s="150">
        <v>2581</v>
      </c>
      <c r="HV526" s="150">
        <v>2581</v>
      </c>
      <c r="HW526" s="169">
        <v>2581</v>
      </c>
    </row>
    <row r="527" spans="1:231">
      <c r="A527" s="145">
        <f t="shared" si="57"/>
        <v>44153</v>
      </c>
      <c r="B527" s="220">
        <f>'Age&amp;Sex by occurrence date'!$EIY22</f>
        <v>2882</v>
      </c>
      <c r="C527" s="220">
        <v>2487</v>
      </c>
      <c r="D527" s="220">
        <v>2487</v>
      </c>
      <c r="E527" s="220">
        <v>2487</v>
      </c>
      <c r="F527" s="220">
        <v>2487</v>
      </c>
      <c r="G527" s="220">
        <v>2487</v>
      </c>
      <c r="H527" s="220">
        <v>2487</v>
      </c>
      <c r="I527" s="220">
        <v>2487</v>
      </c>
      <c r="J527" s="220">
        <v>2487</v>
      </c>
      <c r="K527" s="220">
        <v>2487</v>
      </c>
      <c r="L527" s="220">
        <v>2487</v>
      </c>
      <c r="M527" s="220">
        <v>2487</v>
      </c>
      <c r="N527" s="220">
        <v>2487</v>
      </c>
      <c r="O527" s="220">
        <v>2487</v>
      </c>
      <c r="P527" s="220">
        <v>2487</v>
      </c>
      <c r="Q527" s="220">
        <v>2487</v>
      </c>
      <c r="R527" s="220">
        <v>2487</v>
      </c>
      <c r="S527" s="220">
        <v>2487</v>
      </c>
      <c r="T527" s="220">
        <v>2487</v>
      </c>
      <c r="U527" s="220">
        <v>2487</v>
      </c>
      <c r="V527" s="220">
        <v>2486</v>
      </c>
      <c r="W527" s="220">
        <v>2486</v>
      </c>
      <c r="X527" s="220">
        <v>2486</v>
      </c>
      <c r="Y527" s="220">
        <v>2486</v>
      </c>
      <c r="Z527" s="220">
        <v>2486</v>
      </c>
      <c r="AA527" s="220">
        <v>2486</v>
      </c>
      <c r="AB527" s="220">
        <v>2485</v>
      </c>
      <c r="AC527" s="220">
        <v>2485</v>
      </c>
      <c r="AD527" s="220">
        <v>2485</v>
      </c>
      <c r="AE527" s="220">
        <v>2484</v>
      </c>
      <c r="AF527" s="220">
        <v>2484</v>
      </c>
      <c r="AG527" s="220">
        <v>2484</v>
      </c>
      <c r="AH527" s="220">
        <v>2484</v>
      </c>
      <c r="AI527" s="220">
        <v>2484</v>
      </c>
      <c r="AJ527" s="220">
        <v>2484</v>
      </c>
      <c r="AK527" s="220">
        <v>2484</v>
      </c>
      <c r="AL527" s="220">
        <v>2484</v>
      </c>
      <c r="AM527" s="220">
        <v>2484</v>
      </c>
      <c r="AN527" s="220">
        <v>2484</v>
      </c>
      <c r="AO527" s="220">
        <v>2484</v>
      </c>
      <c r="AP527" s="220">
        <v>2484</v>
      </c>
      <c r="AQ527" s="220">
        <v>2484</v>
      </c>
      <c r="AR527" s="220">
        <v>2484</v>
      </c>
      <c r="AS527" s="220">
        <v>2484</v>
      </c>
      <c r="AT527" s="220">
        <v>2484</v>
      </c>
      <c r="AU527" s="220">
        <v>2484</v>
      </c>
      <c r="AV527" s="220">
        <v>2484</v>
      </c>
      <c r="AW527" s="220">
        <v>2484</v>
      </c>
      <c r="AX527" s="220">
        <v>2484</v>
      </c>
      <c r="AY527" s="220">
        <v>2484</v>
      </c>
      <c r="AZ527" s="220">
        <v>2484</v>
      </c>
      <c r="BA527" s="220">
        <v>2484</v>
      </c>
      <c r="BB527" s="220">
        <v>2484</v>
      </c>
      <c r="BC527" s="220">
        <v>2484</v>
      </c>
      <c r="BD527" s="220">
        <v>2484</v>
      </c>
      <c r="BE527" s="220">
        <v>2484</v>
      </c>
      <c r="BF527" s="220">
        <v>2484</v>
      </c>
      <c r="BG527" s="220">
        <v>2484</v>
      </c>
      <c r="BH527" s="220">
        <v>2484</v>
      </c>
      <c r="BI527" s="220">
        <v>2484</v>
      </c>
      <c r="BJ527" s="220">
        <v>2484</v>
      </c>
      <c r="BK527" s="220">
        <v>2484</v>
      </c>
      <c r="BL527" s="220">
        <v>2484</v>
      </c>
      <c r="BM527" s="220">
        <v>2484</v>
      </c>
      <c r="BN527" s="220">
        <v>2484</v>
      </c>
      <c r="BO527" s="220">
        <v>2484</v>
      </c>
      <c r="BP527" s="220">
        <v>2484</v>
      </c>
      <c r="BQ527" s="220">
        <v>2484</v>
      </c>
      <c r="BR527" s="220">
        <v>2484</v>
      </c>
      <c r="BS527" s="220">
        <v>2484</v>
      </c>
      <c r="BT527" s="220">
        <v>2484</v>
      </c>
      <c r="BU527" s="220">
        <v>2484</v>
      </c>
      <c r="BV527" s="220">
        <v>2484</v>
      </c>
      <c r="BW527" s="220">
        <v>2484</v>
      </c>
      <c r="BX527" s="220">
        <v>2484</v>
      </c>
      <c r="BY527" s="220">
        <v>2484</v>
      </c>
      <c r="BZ527" s="220">
        <v>2484</v>
      </c>
      <c r="CA527" s="220">
        <v>2484</v>
      </c>
      <c r="CB527" s="220">
        <v>2484</v>
      </c>
      <c r="CC527" s="220">
        <v>2484</v>
      </c>
      <c r="CD527" s="220">
        <v>2484</v>
      </c>
      <c r="CE527" s="220">
        <v>2484</v>
      </c>
      <c r="CF527" s="220">
        <v>2484</v>
      </c>
      <c r="CG527" s="220">
        <v>2484</v>
      </c>
      <c r="CH527" s="220">
        <v>2484</v>
      </c>
      <c r="CI527" s="220">
        <v>2484</v>
      </c>
      <c r="CJ527" s="220">
        <v>2484</v>
      </c>
      <c r="CK527" s="220">
        <v>2484</v>
      </c>
      <c r="CL527" s="220">
        <v>2484</v>
      </c>
      <c r="CM527" s="220">
        <v>2484</v>
      </c>
      <c r="CN527" s="220">
        <v>2484</v>
      </c>
      <c r="CO527" s="220">
        <v>2484</v>
      </c>
      <c r="CP527" s="220">
        <v>2484</v>
      </c>
      <c r="CQ527" s="220">
        <v>2484</v>
      </c>
      <c r="CR527" s="220">
        <v>2484</v>
      </c>
      <c r="CS527" s="220">
        <v>2484</v>
      </c>
      <c r="CT527" s="220">
        <v>2484</v>
      </c>
      <c r="CU527" s="220">
        <v>2484</v>
      </c>
      <c r="CV527" s="220">
        <v>2484</v>
      </c>
      <c r="CW527" s="220">
        <v>2484</v>
      </c>
      <c r="CX527" s="220">
        <v>2484</v>
      </c>
      <c r="CY527" s="220">
        <v>2484</v>
      </c>
      <c r="CZ527" s="220">
        <v>2484</v>
      </c>
      <c r="DA527" s="220">
        <v>2484</v>
      </c>
      <c r="DB527" s="220">
        <v>2484</v>
      </c>
      <c r="DC527" s="220">
        <v>2484</v>
      </c>
      <c r="DD527" s="220">
        <v>2484</v>
      </c>
      <c r="DE527" s="220">
        <v>2484</v>
      </c>
      <c r="DF527" s="220">
        <v>2484</v>
      </c>
      <c r="DG527" s="220">
        <v>2484</v>
      </c>
      <c r="DH527" s="220">
        <v>2484</v>
      </c>
      <c r="DI527" s="220">
        <v>2484</v>
      </c>
      <c r="DJ527" s="220">
        <v>2484</v>
      </c>
      <c r="DK527" s="220">
        <v>2484</v>
      </c>
      <c r="DL527" s="220">
        <v>2484</v>
      </c>
      <c r="DM527" s="220">
        <v>2484</v>
      </c>
      <c r="DN527" s="220">
        <v>2484</v>
      </c>
      <c r="DO527" s="220">
        <v>2484</v>
      </c>
      <c r="DP527" s="220">
        <v>2484</v>
      </c>
      <c r="DQ527" s="220">
        <v>2484</v>
      </c>
      <c r="DR527" s="220">
        <v>2484</v>
      </c>
      <c r="DS527" s="220">
        <v>2484</v>
      </c>
      <c r="DT527" s="220">
        <v>2483</v>
      </c>
      <c r="DU527" s="220">
        <v>2483</v>
      </c>
      <c r="DV527" s="220">
        <v>2483</v>
      </c>
      <c r="DW527" s="220">
        <v>2486</v>
      </c>
      <c r="DX527" s="220">
        <v>2486</v>
      </c>
      <c r="DY527" s="220">
        <v>2482</v>
      </c>
      <c r="DZ527" s="220">
        <v>2482</v>
      </c>
      <c r="EA527" s="220">
        <v>2480</v>
      </c>
      <c r="EB527" s="220">
        <v>2480</v>
      </c>
      <c r="EC527" s="220">
        <v>2480</v>
      </c>
      <c r="ED527" s="220">
        <v>2480</v>
      </c>
      <c r="EE527" s="220">
        <v>2480</v>
      </c>
      <c r="EF527" s="220">
        <v>2480</v>
      </c>
      <c r="EG527" s="220">
        <v>2480</v>
      </c>
      <c r="EH527" s="220">
        <v>2480</v>
      </c>
      <c r="EI527" s="220">
        <v>2480</v>
      </c>
      <c r="EJ527" s="220">
        <v>2480</v>
      </c>
      <c r="EK527" s="220">
        <v>2480</v>
      </c>
      <c r="EL527" s="220">
        <v>2480</v>
      </c>
      <c r="EM527" s="220">
        <v>2480</v>
      </c>
      <c r="EN527" s="242">
        <v>2480</v>
      </c>
      <c r="EO527" s="232">
        <v>2480</v>
      </c>
      <c r="EP527" s="228">
        <v>2480</v>
      </c>
      <c r="EQ527" s="166">
        <v>2480</v>
      </c>
      <c r="ER527" s="166">
        <v>2480</v>
      </c>
      <c r="ES527" s="166">
        <v>2480</v>
      </c>
      <c r="ET527" s="166">
        <v>2480</v>
      </c>
      <c r="EU527" s="166">
        <v>2480</v>
      </c>
      <c r="EV527" s="154">
        <v>2480</v>
      </c>
      <c r="EW527" s="166">
        <v>2480</v>
      </c>
      <c r="EX527" s="166">
        <v>2480</v>
      </c>
      <c r="EY527" s="166">
        <v>2480</v>
      </c>
      <c r="EZ527" s="166">
        <v>2480</v>
      </c>
      <c r="FA527" s="166">
        <v>2480</v>
      </c>
      <c r="FB527" s="166">
        <v>2480</v>
      </c>
      <c r="FC527" s="154">
        <v>2480</v>
      </c>
      <c r="FD527" s="166">
        <v>2480</v>
      </c>
      <c r="FE527" s="166">
        <v>2480</v>
      </c>
      <c r="FF527" s="166">
        <v>2480</v>
      </c>
      <c r="FG527" s="166">
        <v>2480</v>
      </c>
      <c r="FH527" s="166">
        <v>2480</v>
      </c>
      <c r="FI527" s="154">
        <v>2480</v>
      </c>
      <c r="FJ527" s="166">
        <v>2480</v>
      </c>
      <c r="FK527" s="166">
        <v>2480</v>
      </c>
      <c r="FL527" s="166">
        <v>2480</v>
      </c>
      <c r="FM527" s="166">
        <v>2480</v>
      </c>
      <c r="FN527" s="166">
        <v>2480</v>
      </c>
      <c r="FO527" s="166">
        <v>2480</v>
      </c>
      <c r="FP527" s="166">
        <v>2480</v>
      </c>
      <c r="FQ527" s="166">
        <v>2480</v>
      </c>
      <c r="FR527" s="154">
        <v>2480</v>
      </c>
      <c r="FS527" s="154">
        <v>2480</v>
      </c>
      <c r="FT527" s="154">
        <v>2480</v>
      </c>
      <c r="FU527" s="154">
        <v>2480</v>
      </c>
      <c r="FV527" s="154">
        <v>2480</v>
      </c>
      <c r="FW527" s="154">
        <v>2480</v>
      </c>
      <c r="FX527" s="154">
        <v>2480</v>
      </c>
      <c r="FY527" s="154">
        <v>2480</v>
      </c>
      <c r="FZ527" s="154">
        <v>2480</v>
      </c>
      <c r="GA527" s="154">
        <v>2480</v>
      </c>
      <c r="GB527" s="154">
        <v>2480</v>
      </c>
      <c r="GC527" s="154">
        <v>2480</v>
      </c>
      <c r="GD527" s="154">
        <v>2480</v>
      </c>
      <c r="GE527" s="154">
        <v>2480</v>
      </c>
      <c r="GF527" s="154">
        <v>2480</v>
      </c>
      <c r="GG527" s="154">
        <v>2480</v>
      </c>
      <c r="GH527" s="154">
        <v>2480</v>
      </c>
      <c r="GI527" s="154">
        <v>2480</v>
      </c>
      <c r="GJ527" s="154">
        <v>2480</v>
      </c>
      <c r="GK527" s="166">
        <v>2480</v>
      </c>
      <c r="GL527" s="166">
        <v>2480</v>
      </c>
      <c r="GM527" s="166">
        <v>2480</v>
      </c>
      <c r="GN527" s="166">
        <v>2480</v>
      </c>
      <c r="GO527" s="166">
        <v>2480</v>
      </c>
      <c r="GP527" s="166">
        <v>2480</v>
      </c>
      <c r="GQ527" s="166">
        <v>2480</v>
      </c>
      <c r="GR527" s="166">
        <v>2480</v>
      </c>
      <c r="GS527" s="166">
        <v>2480</v>
      </c>
      <c r="GT527" s="154">
        <v>2480</v>
      </c>
      <c r="GU527" s="154">
        <v>2480</v>
      </c>
      <c r="GV527" s="154">
        <v>2480</v>
      </c>
      <c r="GW527" s="154">
        <v>2480</v>
      </c>
      <c r="GX527" s="166">
        <v>2480</v>
      </c>
      <c r="GY527" s="166">
        <v>2480</v>
      </c>
      <c r="GZ527" s="166">
        <v>2480</v>
      </c>
      <c r="HA527" s="166">
        <v>2480</v>
      </c>
      <c r="HB527" s="166">
        <v>2480</v>
      </c>
      <c r="HC527" s="166">
        <v>2480</v>
      </c>
      <c r="HD527" s="166">
        <v>2480</v>
      </c>
      <c r="HE527" s="166">
        <v>2480</v>
      </c>
      <c r="HF527" s="166">
        <v>2480</v>
      </c>
      <c r="HG527" s="154">
        <v>2480</v>
      </c>
      <c r="HH527" s="154">
        <v>2480</v>
      </c>
      <c r="HI527" s="166">
        <v>2480</v>
      </c>
      <c r="HJ527" s="154">
        <v>2481</v>
      </c>
      <c r="HK527" s="154">
        <v>2480</v>
      </c>
      <c r="HL527" s="166">
        <v>2480</v>
      </c>
      <c r="HM527" s="154">
        <v>2480</v>
      </c>
      <c r="HN527" s="154">
        <v>2479</v>
      </c>
      <c r="HO527" s="166">
        <v>2479</v>
      </c>
      <c r="HP527" s="154">
        <v>2479</v>
      </c>
      <c r="HQ527" s="154">
        <v>2479</v>
      </c>
      <c r="HR527" s="166">
        <v>2479</v>
      </c>
      <c r="HS527" s="154">
        <v>2479</v>
      </c>
      <c r="HT527" s="150">
        <v>2479</v>
      </c>
      <c r="HU527" s="150">
        <v>2479</v>
      </c>
      <c r="HV527" s="150">
        <v>2479</v>
      </c>
      <c r="HW527" s="169">
        <v>2479</v>
      </c>
    </row>
    <row r="528" spans="1:231">
      <c r="A528" s="145">
        <f t="shared" si="57"/>
        <v>44152</v>
      </c>
      <c r="B528" s="220">
        <f>'Age&amp;Sex by occurrence date'!$EJF22</f>
        <v>2787</v>
      </c>
      <c r="C528" s="220">
        <v>2404</v>
      </c>
      <c r="D528" s="220">
        <v>2404</v>
      </c>
      <c r="E528" s="220">
        <v>2404</v>
      </c>
      <c r="F528" s="220">
        <v>2404</v>
      </c>
      <c r="G528" s="220">
        <v>2404</v>
      </c>
      <c r="H528" s="220">
        <v>2404</v>
      </c>
      <c r="I528" s="220">
        <v>2404</v>
      </c>
      <c r="J528" s="220">
        <v>2404</v>
      </c>
      <c r="K528" s="220">
        <v>2404</v>
      </c>
      <c r="L528" s="220">
        <v>2404</v>
      </c>
      <c r="M528" s="220">
        <v>2404</v>
      </c>
      <c r="N528" s="220">
        <v>2404</v>
      </c>
      <c r="O528" s="220">
        <v>2404</v>
      </c>
      <c r="P528" s="220">
        <v>2404</v>
      </c>
      <c r="Q528" s="220">
        <v>2404</v>
      </c>
      <c r="R528" s="220">
        <v>2404</v>
      </c>
      <c r="S528" s="220">
        <v>2404</v>
      </c>
      <c r="T528" s="220">
        <v>2404</v>
      </c>
      <c r="U528" s="220">
        <v>2404</v>
      </c>
      <c r="V528" s="220">
        <v>2403</v>
      </c>
      <c r="W528" s="220">
        <v>2403</v>
      </c>
      <c r="X528" s="220">
        <v>2403</v>
      </c>
      <c r="Y528" s="220">
        <v>2403</v>
      </c>
      <c r="Z528" s="220">
        <v>2403</v>
      </c>
      <c r="AA528" s="220">
        <v>2403</v>
      </c>
      <c r="AB528" s="220">
        <v>2402</v>
      </c>
      <c r="AC528" s="220">
        <v>2402</v>
      </c>
      <c r="AD528" s="220">
        <v>2402</v>
      </c>
      <c r="AE528" s="220">
        <v>2401</v>
      </c>
      <c r="AF528" s="220">
        <v>2401</v>
      </c>
      <c r="AG528" s="220">
        <v>2401</v>
      </c>
      <c r="AH528" s="220">
        <v>2401</v>
      </c>
      <c r="AI528" s="220">
        <v>2401</v>
      </c>
      <c r="AJ528" s="220">
        <v>2401</v>
      </c>
      <c r="AK528" s="220">
        <v>2401</v>
      </c>
      <c r="AL528" s="220">
        <v>2401</v>
      </c>
      <c r="AM528" s="220">
        <v>2401</v>
      </c>
      <c r="AN528" s="220">
        <v>2401</v>
      </c>
      <c r="AO528" s="220">
        <v>2401</v>
      </c>
      <c r="AP528" s="220">
        <v>2401</v>
      </c>
      <c r="AQ528" s="220">
        <v>2401</v>
      </c>
      <c r="AR528" s="220">
        <v>2401</v>
      </c>
      <c r="AS528" s="220">
        <v>2401</v>
      </c>
      <c r="AT528" s="220">
        <v>2401</v>
      </c>
      <c r="AU528" s="220">
        <v>2401</v>
      </c>
      <c r="AV528" s="220">
        <v>2401</v>
      </c>
      <c r="AW528" s="220">
        <v>2401</v>
      </c>
      <c r="AX528" s="220">
        <v>2401</v>
      </c>
      <c r="AY528" s="220">
        <v>2401</v>
      </c>
      <c r="AZ528" s="220">
        <v>2401</v>
      </c>
      <c r="BA528" s="220">
        <v>2401</v>
      </c>
      <c r="BB528" s="220">
        <v>2401</v>
      </c>
      <c r="BC528" s="220">
        <v>2401</v>
      </c>
      <c r="BD528" s="220">
        <v>2401</v>
      </c>
      <c r="BE528" s="220">
        <v>2401</v>
      </c>
      <c r="BF528" s="220">
        <v>2401</v>
      </c>
      <c r="BG528" s="220">
        <v>2401</v>
      </c>
      <c r="BH528" s="220">
        <v>2401</v>
      </c>
      <c r="BI528" s="220">
        <v>2401</v>
      </c>
      <c r="BJ528" s="220">
        <v>2401</v>
      </c>
      <c r="BK528" s="220">
        <v>2401</v>
      </c>
      <c r="BL528" s="220">
        <v>2401</v>
      </c>
      <c r="BM528" s="220">
        <v>2401</v>
      </c>
      <c r="BN528" s="220">
        <v>2401</v>
      </c>
      <c r="BO528" s="220">
        <v>2401</v>
      </c>
      <c r="BP528" s="220">
        <v>2401</v>
      </c>
      <c r="BQ528" s="220">
        <v>2401</v>
      </c>
      <c r="BR528" s="220">
        <v>2401</v>
      </c>
      <c r="BS528" s="220">
        <v>2401</v>
      </c>
      <c r="BT528" s="220">
        <v>2401</v>
      </c>
      <c r="BU528" s="220">
        <v>2401</v>
      </c>
      <c r="BV528" s="220">
        <v>2401</v>
      </c>
      <c r="BW528" s="220">
        <v>2401</v>
      </c>
      <c r="BX528" s="220">
        <v>2401</v>
      </c>
      <c r="BY528" s="220">
        <v>2401</v>
      </c>
      <c r="BZ528" s="220">
        <v>2401</v>
      </c>
      <c r="CA528" s="220">
        <v>2401</v>
      </c>
      <c r="CB528" s="220">
        <v>2401</v>
      </c>
      <c r="CC528" s="220">
        <v>2401</v>
      </c>
      <c r="CD528" s="220">
        <v>2401</v>
      </c>
      <c r="CE528" s="220">
        <v>2401</v>
      </c>
      <c r="CF528" s="220">
        <v>2401</v>
      </c>
      <c r="CG528" s="220">
        <v>2401</v>
      </c>
      <c r="CH528" s="220">
        <v>2401</v>
      </c>
      <c r="CI528" s="220">
        <v>2401</v>
      </c>
      <c r="CJ528" s="220">
        <v>2401</v>
      </c>
      <c r="CK528" s="220">
        <v>2401</v>
      </c>
      <c r="CL528" s="220">
        <v>2401</v>
      </c>
      <c r="CM528" s="220">
        <v>2401</v>
      </c>
      <c r="CN528" s="220">
        <v>2401</v>
      </c>
      <c r="CO528" s="220">
        <v>2401</v>
      </c>
      <c r="CP528" s="220">
        <v>2401</v>
      </c>
      <c r="CQ528" s="220">
        <v>2401</v>
      </c>
      <c r="CR528" s="220">
        <v>2401</v>
      </c>
      <c r="CS528" s="220">
        <v>2401</v>
      </c>
      <c r="CT528" s="220">
        <v>2401</v>
      </c>
      <c r="CU528" s="220">
        <v>2401</v>
      </c>
      <c r="CV528" s="220">
        <v>2401</v>
      </c>
      <c r="CW528" s="220">
        <v>2401</v>
      </c>
      <c r="CX528" s="220">
        <v>2401</v>
      </c>
      <c r="CY528" s="220">
        <v>2401</v>
      </c>
      <c r="CZ528" s="220">
        <v>2401</v>
      </c>
      <c r="DA528" s="220">
        <v>2401</v>
      </c>
      <c r="DB528" s="220">
        <v>2401</v>
      </c>
      <c r="DC528" s="220">
        <v>2401</v>
      </c>
      <c r="DD528" s="220">
        <v>2401</v>
      </c>
      <c r="DE528" s="220">
        <v>2401</v>
      </c>
      <c r="DF528" s="220">
        <v>2401</v>
      </c>
      <c r="DG528" s="220">
        <v>2401</v>
      </c>
      <c r="DH528" s="220">
        <v>2401</v>
      </c>
      <c r="DI528" s="220">
        <v>2401</v>
      </c>
      <c r="DJ528" s="220">
        <v>2401</v>
      </c>
      <c r="DK528" s="220">
        <v>2401</v>
      </c>
      <c r="DL528" s="220">
        <v>2401</v>
      </c>
      <c r="DM528" s="220">
        <v>2401</v>
      </c>
      <c r="DN528" s="220">
        <v>2401</v>
      </c>
      <c r="DO528" s="220">
        <v>2401</v>
      </c>
      <c r="DP528" s="220">
        <v>2401</v>
      </c>
      <c r="DQ528" s="220">
        <v>2401</v>
      </c>
      <c r="DR528" s="220">
        <v>2401</v>
      </c>
      <c r="DS528" s="220">
        <v>2401</v>
      </c>
      <c r="DT528" s="220">
        <v>2400</v>
      </c>
      <c r="DU528" s="220">
        <v>2400</v>
      </c>
      <c r="DV528" s="220">
        <v>2400</v>
      </c>
      <c r="DW528" s="220">
        <v>2403</v>
      </c>
      <c r="DX528" s="220">
        <v>2403</v>
      </c>
      <c r="DY528" s="220">
        <v>2399</v>
      </c>
      <c r="DZ528" s="220">
        <v>2399</v>
      </c>
      <c r="EA528" s="220">
        <v>2397</v>
      </c>
      <c r="EB528" s="220">
        <v>2397</v>
      </c>
      <c r="EC528" s="220">
        <v>2397</v>
      </c>
      <c r="ED528" s="220">
        <v>2397</v>
      </c>
      <c r="EE528" s="220">
        <v>2397</v>
      </c>
      <c r="EF528" s="220">
        <v>2397</v>
      </c>
      <c r="EG528" s="220">
        <v>2397</v>
      </c>
      <c r="EH528" s="220">
        <v>2397</v>
      </c>
      <c r="EI528" s="220">
        <v>2397</v>
      </c>
      <c r="EJ528" s="220">
        <v>2397</v>
      </c>
      <c r="EK528" s="220">
        <v>2397</v>
      </c>
      <c r="EL528" s="220">
        <v>2397</v>
      </c>
      <c r="EM528" s="220">
        <v>2397</v>
      </c>
      <c r="EN528" s="242">
        <v>2397</v>
      </c>
      <c r="EO528" s="232">
        <v>2397</v>
      </c>
      <c r="EP528" s="227">
        <v>2397</v>
      </c>
      <c r="EQ528" s="154">
        <v>2397</v>
      </c>
      <c r="ER528" s="154">
        <v>2397</v>
      </c>
      <c r="ES528" s="154">
        <v>2397</v>
      </c>
      <c r="ET528" s="154">
        <v>2397</v>
      </c>
      <c r="EU528" s="154">
        <v>2397</v>
      </c>
      <c r="EV528" s="154">
        <v>2397</v>
      </c>
      <c r="EW528" s="166">
        <v>2397</v>
      </c>
      <c r="EX528" s="166">
        <v>2397</v>
      </c>
      <c r="EY528" s="166">
        <v>2397</v>
      </c>
      <c r="EZ528" s="166">
        <v>2397</v>
      </c>
      <c r="FA528" s="166">
        <v>2397</v>
      </c>
      <c r="FB528" s="166">
        <v>2397</v>
      </c>
      <c r="FC528" s="166">
        <v>2397</v>
      </c>
      <c r="FD528" s="154">
        <v>2397</v>
      </c>
      <c r="FE528" s="166">
        <v>2397</v>
      </c>
      <c r="FF528" s="154">
        <v>2397</v>
      </c>
      <c r="FG528" s="154">
        <v>2397</v>
      </c>
      <c r="FH528" s="166">
        <v>2397</v>
      </c>
      <c r="FI528" s="166">
        <v>2397</v>
      </c>
      <c r="FJ528" s="166">
        <v>2397</v>
      </c>
      <c r="FK528" s="166">
        <v>2397</v>
      </c>
      <c r="FL528" s="166">
        <v>2397</v>
      </c>
      <c r="FM528" s="166">
        <v>2397</v>
      </c>
      <c r="FN528" s="166">
        <v>2397</v>
      </c>
      <c r="FO528" s="166">
        <v>2397</v>
      </c>
      <c r="FP528" s="166">
        <v>2397</v>
      </c>
      <c r="FQ528" s="166">
        <v>2397</v>
      </c>
      <c r="FR528" s="166">
        <v>2397</v>
      </c>
      <c r="FS528" s="166">
        <v>2397</v>
      </c>
      <c r="FT528" s="166">
        <v>2397</v>
      </c>
      <c r="FU528" s="166">
        <v>2397</v>
      </c>
      <c r="FV528" s="166">
        <v>2397</v>
      </c>
      <c r="FW528" s="166">
        <v>2397</v>
      </c>
      <c r="FX528" s="166">
        <v>2397</v>
      </c>
      <c r="FY528" s="166">
        <v>2397</v>
      </c>
      <c r="FZ528" s="166">
        <v>2397</v>
      </c>
      <c r="GA528" s="166">
        <v>2397</v>
      </c>
      <c r="GB528" s="166">
        <v>2397</v>
      </c>
      <c r="GC528" s="166">
        <v>2397</v>
      </c>
      <c r="GD528" s="166">
        <v>2397</v>
      </c>
      <c r="GE528" s="166">
        <v>2397</v>
      </c>
      <c r="GF528" s="166">
        <v>2397</v>
      </c>
      <c r="GG528" s="166">
        <v>2397</v>
      </c>
      <c r="GH528" s="166">
        <v>2397</v>
      </c>
      <c r="GI528" s="166">
        <v>2397</v>
      </c>
      <c r="GJ528" s="166">
        <v>2397</v>
      </c>
      <c r="GK528" s="154">
        <v>2397</v>
      </c>
      <c r="GL528" s="154">
        <v>2397</v>
      </c>
      <c r="GM528" s="154">
        <v>2397</v>
      </c>
      <c r="GN528" s="154">
        <v>2397</v>
      </c>
      <c r="GO528" s="154">
        <v>2397</v>
      </c>
      <c r="GP528" s="154">
        <v>2397</v>
      </c>
      <c r="GQ528" s="154">
        <v>2397</v>
      </c>
      <c r="GR528" s="154">
        <v>2397</v>
      </c>
      <c r="GS528" s="154">
        <v>2397</v>
      </c>
      <c r="GT528" s="166">
        <v>2397</v>
      </c>
      <c r="GU528" s="166">
        <v>2397</v>
      </c>
      <c r="GV528" s="166">
        <v>2397</v>
      </c>
      <c r="GW528" s="166">
        <v>2397</v>
      </c>
      <c r="GX528" s="166">
        <v>2397</v>
      </c>
      <c r="GY528" s="166">
        <v>2397</v>
      </c>
      <c r="GZ528" s="166">
        <v>2397</v>
      </c>
      <c r="HA528" s="166">
        <v>2397</v>
      </c>
      <c r="HB528" s="166">
        <v>2397</v>
      </c>
      <c r="HC528" s="166">
        <v>2397</v>
      </c>
      <c r="HD528" s="166">
        <v>2397</v>
      </c>
      <c r="HE528" s="166">
        <v>2397</v>
      </c>
      <c r="HF528" s="154">
        <v>2397</v>
      </c>
      <c r="HG528" s="154">
        <v>2397</v>
      </c>
      <c r="HH528" s="154">
        <v>2397</v>
      </c>
      <c r="HI528" s="154">
        <v>2397</v>
      </c>
      <c r="HJ528" s="154">
        <v>2398</v>
      </c>
      <c r="HK528" s="154">
        <v>2397</v>
      </c>
      <c r="HL528" s="154">
        <v>2397</v>
      </c>
      <c r="HM528" s="154">
        <v>2397</v>
      </c>
      <c r="HN528" s="154">
        <v>2396</v>
      </c>
      <c r="HO528" s="166">
        <v>2396</v>
      </c>
      <c r="HP528" s="154">
        <v>2396</v>
      </c>
      <c r="HQ528" s="154">
        <v>2396</v>
      </c>
      <c r="HR528" s="166">
        <v>2396</v>
      </c>
      <c r="HS528" s="154">
        <v>2396</v>
      </c>
      <c r="HT528" s="150">
        <v>2396</v>
      </c>
      <c r="HU528" s="150">
        <v>2396</v>
      </c>
      <c r="HV528" s="150">
        <v>2396</v>
      </c>
      <c r="HW528" s="169">
        <v>2396</v>
      </c>
    </row>
    <row r="529" spans="1:231">
      <c r="A529" s="145">
        <f t="shared" si="57"/>
        <v>44151</v>
      </c>
      <c r="B529" s="220">
        <f>'Age&amp;Sex by occurrence date'!$EJM22</f>
        <v>2682</v>
      </c>
      <c r="C529" s="220">
        <v>2307</v>
      </c>
      <c r="D529" s="220">
        <v>2307</v>
      </c>
      <c r="E529" s="220">
        <v>2307</v>
      </c>
      <c r="F529" s="220">
        <v>2307</v>
      </c>
      <c r="G529" s="220">
        <v>2307</v>
      </c>
      <c r="H529" s="220">
        <v>2307</v>
      </c>
      <c r="I529" s="220">
        <v>2307</v>
      </c>
      <c r="J529" s="220">
        <v>2307</v>
      </c>
      <c r="K529" s="220">
        <v>2307</v>
      </c>
      <c r="L529" s="220">
        <v>2307</v>
      </c>
      <c r="M529" s="220">
        <v>2307</v>
      </c>
      <c r="N529" s="220">
        <v>2307</v>
      </c>
      <c r="O529" s="220">
        <v>2307</v>
      </c>
      <c r="P529" s="220">
        <v>2307</v>
      </c>
      <c r="Q529" s="220">
        <v>2307</v>
      </c>
      <c r="R529" s="220">
        <v>2307</v>
      </c>
      <c r="S529" s="220">
        <v>2307</v>
      </c>
      <c r="T529" s="220">
        <v>2307</v>
      </c>
      <c r="U529" s="220">
        <v>2307</v>
      </c>
      <c r="V529" s="220">
        <v>2307</v>
      </c>
      <c r="W529" s="220">
        <v>2307</v>
      </c>
      <c r="X529" s="220">
        <v>2307</v>
      </c>
      <c r="Y529" s="220">
        <v>2307</v>
      </c>
      <c r="Z529" s="220">
        <v>2307</v>
      </c>
      <c r="AA529" s="220">
        <v>2307</v>
      </c>
      <c r="AB529" s="220">
        <v>2306</v>
      </c>
      <c r="AC529" s="220">
        <v>2306</v>
      </c>
      <c r="AD529" s="220">
        <v>2306</v>
      </c>
      <c r="AE529" s="220">
        <v>2305</v>
      </c>
      <c r="AF529" s="220">
        <v>2305</v>
      </c>
      <c r="AG529" s="220">
        <v>2305</v>
      </c>
      <c r="AH529" s="220">
        <v>2305</v>
      </c>
      <c r="AI529" s="220">
        <v>2305</v>
      </c>
      <c r="AJ529" s="220">
        <v>2305</v>
      </c>
      <c r="AK529" s="220">
        <v>2305</v>
      </c>
      <c r="AL529" s="220">
        <v>2305</v>
      </c>
      <c r="AM529" s="220">
        <v>2305</v>
      </c>
      <c r="AN529" s="220">
        <v>2305</v>
      </c>
      <c r="AO529" s="220">
        <v>2305</v>
      </c>
      <c r="AP529" s="220">
        <v>2305</v>
      </c>
      <c r="AQ529" s="220">
        <v>2305</v>
      </c>
      <c r="AR529" s="220">
        <v>2305</v>
      </c>
      <c r="AS529" s="220">
        <v>2305</v>
      </c>
      <c r="AT529" s="220">
        <v>2305</v>
      </c>
      <c r="AU529" s="220">
        <v>2305</v>
      </c>
      <c r="AV529" s="220">
        <v>2305</v>
      </c>
      <c r="AW529" s="220">
        <v>2305</v>
      </c>
      <c r="AX529" s="220">
        <v>2305</v>
      </c>
      <c r="AY529" s="220">
        <v>2305</v>
      </c>
      <c r="AZ529" s="220">
        <v>2305</v>
      </c>
      <c r="BA529" s="220">
        <v>2305</v>
      </c>
      <c r="BB529" s="220">
        <v>2305</v>
      </c>
      <c r="BC529" s="220">
        <v>2305</v>
      </c>
      <c r="BD529" s="220">
        <v>2305</v>
      </c>
      <c r="BE529" s="220">
        <v>2305</v>
      </c>
      <c r="BF529" s="220">
        <v>2305</v>
      </c>
      <c r="BG529" s="220">
        <v>2305</v>
      </c>
      <c r="BH529" s="220">
        <v>2305</v>
      </c>
      <c r="BI529" s="220">
        <v>2305</v>
      </c>
      <c r="BJ529" s="220">
        <v>2305</v>
      </c>
      <c r="BK529" s="220">
        <v>2305</v>
      </c>
      <c r="BL529" s="220">
        <v>2305</v>
      </c>
      <c r="BM529" s="220">
        <v>2305</v>
      </c>
      <c r="BN529" s="220">
        <v>2305</v>
      </c>
      <c r="BO529" s="220">
        <v>2305</v>
      </c>
      <c r="BP529" s="220">
        <v>2305</v>
      </c>
      <c r="BQ529" s="220">
        <v>2305</v>
      </c>
      <c r="BR529" s="220">
        <v>2305</v>
      </c>
      <c r="BS529" s="220">
        <v>2305</v>
      </c>
      <c r="BT529" s="220">
        <v>2305</v>
      </c>
      <c r="BU529" s="220">
        <v>2305</v>
      </c>
      <c r="BV529" s="220">
        <v>2305</v>
      </c>
      <c r="BW529" s="220">
        <v>2305</v>
      </c>
      <c r="BX529" s="220">
        <v>2305</v>
      </c>
      <c r="BY529" s="220">
        <v>2305</v>
      </c>
      <c r="BZ529" s="220">
        <v>2305</v>
      </c>
      <c r="CA529" s="220">
        <v>2305</v>
      </c>
      <c r="CB529" s="220">
        <v>2305</v>
      </c>
      <c r="CC529" s="220">
        <v>2305</v>
      </c>
      <c r="CD529" s="220">
        <v>2305</v>
      </c>
      <c r="CE529" s="220">
        <v>2305</v>
      </c>
      <c r="CF529" s="220">
        <v>2305</v>
      </c>
      <c r="CG529" s="220">
        <v>2305</v>
      </c>
      <c r="CH529" s="220">
        <v>2305</v>
      </c>
      <c r="CI529" s="220">
        <v>2305</v>
      </c>
      <c r="CJ529" s="220">
        <v>2305</v>
      </c>
      <c r="CK529" s="220">
        <v>2305</v>
      </c>
      <c r="CL529" s="220">
        <v>2305</v>
      </c>
      <c r="CM529" s="220">
        <v>2305</v>
      </c>
      <c r="CN529" s="220">
        <v>2305</v>
      </c>
      <c r="CO529" s="220">
        <v>2305</v>
      </c>
      <c r="CP529" s="220">
        <v>2305</v>
      </c>
      <c r="CQ529" s="220">
        <v>2305</v>
      </c>
      <c r="CR529" s="220">
        <v>2305</v>
      </c>
      <c r="CS529" s="220">
        <v>2305</v>
      </c>
      <c r="CT529" s="220">
        <v>2305</v>
      </c>
      <c r="CU529" s="220">
        <v>2305</v>
      </c>
      <c r="CV529" s="220">
        <v>2305</v>
      </c>
      <c r="CW529" s="220">
        <v>2305</v>
      </c>
      <c r="CX529" s="220">
        <v>2305</v>
      </c>
      <c r="CY529" s="220">
        <v>2305</v>
      </c>
      <c r="CZ529" s="220">
        <v>2305</v>
      </c>
      <c r="DA529" s="220">
        <v>2305</v>
      </c>
      <c r="DB529" s="220">
        <v>2305</v>
      </c>
      <c r="DC529" s="220">
        <v>2305</v>
      </c>
      <c r="DD529" s="220">
        <v>2305</v>
      </c>
      <c r="DE529" s="220">
        <v>2305</v>
      </c>
      <c r="DF529" s="220">
        <v>2305</v>
      </c>
      <c r="DG529" s="220">
        <v>2305</v>
      </c>
      <c r="DH529" s="220">
        <v>2305</v>
      </c>
      <c r="DI529" s="220">
        <v>2305</v>
      </c>
      <c r="DJ529" s="220">
        <v>2305</v>
      </c>
      <c r="DK529" s="220">
        <v>2305</v>
      </c>
      <c r="DL529" s="220">
        <v>2305</v>
      </c>
      <c r="DM529" s="220">
        <v>2305</v>
      </c>
      <c r="DN529" s="220">
        <v>2305</v>
      </c>
      <c r="DO529" s="220">
        <v>2305</v>
      </c>
      <c r="DP529" s="220">
        <v>2305</v>
      </c>
      <c r="DQ529" s="220">
        <v>2305</v>
      </c>
      <c r="DR529" s="220">
        <v>2305</v>
      </c>
      <c r="DS529" s="220">
        <v>2305</v>
      </c>
      <c r="DT529" s="220">
        <v>2304</v>
      </c>
      <c r="DU529" s="220">
        <v>2304</v>
      </c>
      <c r="DV529" s="220">
        <v>2304</v>
      </c>
      <c r="DW529" s="220">
        <v>2307</v>
      </c>
      <c r="DX529" s="220">
        <v>2307</v>
      </c>
      <c r="DY529" s="220">
        <v>2303</v>
      </c>
      <c r="DZ529" s="220">
        <v>2303</v>
      </c>
      <c r="EA529" s="220">
        <v>2301</v>
      </c>
      <c r="EB529" s="220">
        <v>2301</v>
      </c>
      <c r="EC529" s="220">
        <v>2301</v>
      </c>
      <c r="ED529" s="220">
        <v>2301</v>
      </c>
      <c r="EE529" s="220">
        <v>2301</v>
      </c>
      <c r="EF529" s="220">
        <v>2301</v>
      </c>
      <c r="EG529" s="220">
        <v>2301</v>
      </c>
      <c r="EH529" s="220">
        <v>2301</v>
      </c>
      <c r="EI529" s="220">
        <v>2301</v>
      </c>
      <c r="EJ529" s="220">
        <v>2301</v>
      </c>
      <c r="EK529" s="220">
        <v>2301</v>
      </c>
      <c r="EL529" s="220">
        <v>2301</v>
      </c>
      <c r="EM529" s="220">
        <v>2301</v>
      </c>
      <c r="EN529" s="242">
        <v>2301</v>
      </c>
      <c r="EO529" s="232">
        <v>2301</v>
      </c>
      <c r="EP529" s="227">
        <v>2301</v>
      </c>
      <c r="EQ529" s="154">
        <v>2301</v>
      </c>
      <c r="ER529" s="154">
        <v>2301</v>
      </c>
      <c r="ES529" s="154">
        <v>2301</v>
      </c>
      <c r="ET529" s="154">
        <v>2301</v>
      </c>
      <c r="EU529" s="154">
        <v>2301</v>
      </c>
      <c r="EV529" s="166">
        <v>2301</v>
      </c>
      <c r="EW529" s="154">
        <v>2301</v>
      </c>
      <c r="EX529" s="154">
        <v>2301</v>
      </c>
      <c r="EY529" s="154">
        <v>2301</v>
      </c>
      <c r="EZ529" s="154">
        <v>2301</v>
      </c>
      <c r="FA529" s="154">
        <v>2301</v>
      </c>
      <c r="FB529" s="154">
        <v>2301</v>
      </c>
      <c r="FC529" s="166">
        <v>2301</v>
      </c>
      <c r="FD529" s="166">
        <v>2301</v>
      </c>
      <c r="FE529" s="154">
        <v>2301</v>
      </c>
      <c r="FF529" s="154">
        <v>2301</v>
      </c>
      <c r="FG529" s="154">
        <v>2301</v>
      </c>
      <c r="FH529" s="154">
        <v>2301</v>
      </c>
      <c r="FI529" s="166">
        <v>2301</v>
      </c>
      <c r="FJ529" s="154">
        <v>2301</v>
      </c>
      <c r="FK529" s="154">
        <v>2301</v>
      </c>
      <c r="FL529" s="154">
        <v>2301</v>
      </c>
      <c r="FM529" s="154">
        <v>2301</v>
      </c>
      <c r="FN529" s="154">
        <v>2301</v>
      </c>
      <c r="FO529" s="154">
        <v>2301</v>
      </c>
      <c r="FP529" s="154">
        <v>2301</v>
      </c>
      <c r="FQ529" s="154">
        <v>2301</v>
      </c>
      <c r="FR529" s="166">
        <v>2301</v>
      </c>
      <c r="FS529" s="166">
        <v>2301</v>
      </c>
      <c r="FT529" s="166">
        <v>2301</v>
      </c>
      <c r="FU529" s="166">
        <v>2301</v>
      </c>
      <c r="FV529" s="166">
        <v>2301</v>
      </c>
      <c r="FW529" s="166">
        <v>2301</v>
      </c>
      <c r="FX529" s="166">
        <v>2301</v>
      </c>
      <c r="FY529" s="166">
        <v>2301</v>
      </c>
      <c r="FZ529" s="166">
        <v>2301</v>
      </c>
      <c r="GA529" s="166">
        <v>2301</v>
      </c>
      <c r="GB529" s="166">
        <v>2301</v>
      </c>
      <c r="GC529" s="166">
        <v>2301</v>
      </c>
      <c r="GD529" s="166">
        <v>2301</v>
      </c>
      <c r="GE529" s="166">
        <v>2301</v>
      </c>
      <c r="GF529" s="166">
        <v>2301</v>
      </c>
      <c r="GG529" s="166">
        <v>2301</v>
      </c>
      <c r="GH529" s="166">
        <v>2301</v>
      </c>
      <c r="GI529" s="166">
        <v>2301</v>
      </c>
      <c r="GJ529" s="166">
        <v>2301</v>
      </c>
      <c r="GK529" s="154">
        <v>2301</v>
      </c>
      <c r="GL529" s="154">
        <v>2301</v>
      </c>
      <c r="GM529" s="154">
        <v>2301</v>
      </c>
      <c r="GN529" s="154">
        <v>2301</v>
      </c>
      <c r="GO529" s="154">
        <v>2301</v>
      </c>
      <c r="GP529" s="154">
        <v>2301</v>
      </c>
      <c r="GQ529" s="154">
        <v>2301</v>
      </c>
      <c r="GR529" s="154">
        <v>2301</v>
      </c>
      <c r="GS529" s="154">
        <v>2301</v>
      </c>
      <c r="GT529" s="166">
        <v>2301</v>
      </c>
      <c r="GU529" s="166">
        <v>2301</v>
      </c>
      <c r="GV529" s="166">
        <v>2301</v>
      </c>
      <c r="GW529" s="166">
        <v>2301</v>
      </c>
      <c r="GX529" s="166">
        <v>2301</v>
      </c>
      <c r="GY529" s="154">
        <v>2301</v>
      </c>
      <c r="GZ529" s="154">
        <v>2301</v>
      </c>
      <c r="HA529" s="154">
        <v>2301</v>
      </c>
      <c r="HB529" s="154">
        <v>2301</v>
      </c>
      <c r="HC529" s="154">
        <v>2301</v>
      </c>
      <c r="HD529" s="154">
        <v>2301</v>
      </c>
      <c r="HE529" s="154">
        <v>2301</v>
      </c>
      <c r="HF529" s="154">
        <v>2301</v>
      </c>
      <c r="HG529" s="154">
        <v>2301</v>
      </c>
      <c r="HH529" s="154">
        <v>2301</v>
      </c>
      <c r="HI529" s="154">
        <v>2301</v>
      </c>
      <c r="HJ529" s="154">
        <v>2302</v>
      </c>
      <c r="HK529" s="154">
        <v>2301</v>
      </c>
      <c r="HL529" s="154">
        <v>2301</v>
      </c>
      <c r="HM529" s="154">
        <v>2301</v>
      </c>
      <c r="HN529" s="154">
        <v>2300</v>
      </c>
      <c r="HO529" s="166">
        <v>2300</v>
      </c>
      <c r="HP529" s="154">
        <v>2300</v>
      </c>
      <c r="HQ529" s="154">
        <v>2300</v>
      </c>
      <c r="HR529" s="166">
        <v>2300</v>
      </c>
      <c r="HS529" s="154">
        <v>2300</v>
      </c>
      <c r="HT529" s="150">
        <v>2300</v>
      </c>
      <c r="HU529" s="150">
        <v>2300</v>
      </c>
      <c r="HV529" s="150">
        <v>2300</v>
      </c>
      <c r="HW529" s="169">
        <v>2300</v>
      </c>
    </row>
    <row r="530" spans="1:231">
      <c r="A530" s="145">
        <f t="shared" si="57"/>
        <v>44150</v>
      </c>
      <c r="B530" s="220">
        <f>'Age&amp;Sex by occurrence date'!$EJT22</f>
        <v>2578</v>
      </c>
      <c r="C530" s="220">
        <v>2215</v>
      </c>
      <c r="D530" s="220">
        <v>2215</v>
      </c>
      <c r="E530" s="220">
        <v>2215</v>
      </c>
      <c r="F530" s="220">
        <v>2215</v>
      </c>
      <c r="G530" s="220">
        <v>2215</v>
      </c>
      <c r="H530" s="220">
        <v>2215</v>
      </c>
      <c r="I530" s="220">
        <v>2215</v>
      </c>
      <c r="J530" s="220">
        <v>2215</v>
      </c>
      <c r="K530" s="220">
        <v>2215</v>
      </c>
      <c r="L530" s="220">
        <v>2215</v>
      </c>
      <c r="M530" s="220">
        <v>2215</v>
      </c>
      <c r="N530" s="220">
        <v>2215</v>
      </c>
      <c r="O530" s="220">
        <v>2215</v>
      </c>
      <c r="P530" s="220">
        <v>2215</v>
      </c>
      <c r="Q530" s="220">
        <v>2215</v>
      </c>
      <c r="R530" s="220">
        <v>2215</v>
      </c>
      <c r="S530" s="220">
        <v>2215</v>
      </c>
      <c r="T530" s="220">
        <v>2215</v>
      </c>
      <c r="U530" s="220">
        <v>2215</v>
      </c>
      <c r="V530" s="220">
        <v>2215</v>
      </c>
      <c r="W530" s="220">
        <v>2215</v>
      </c>
      <c r="X530" s="220">
        <v>2215</v>
      </c>
      <c r="Y530" s="220">
        <v>2215</v>
      </c>
      <c r="Z530" s="220">
        <v>2215</v>
      </c>
      <c r="AA530" s="220">
        <v>2215</v>
      </c>
      <c r="AB530" s="220">
        <v>2214</v>
      </c>
      <c r="AC530" s="220">
        <v>2214</v>
      </c>
      <c r="AD530" s="220">
        <v>2214</v>
      </c>
      <c r="AE530" s="220">
        <v>2213</v>
      </c>
      <c r="AF530" s="220">
        <v>2213</v>
      </c>
      <c r="AG530" s="220">
        <v>2213</v>
      </c>
      <c r="AH530" s="220">
        <v>2213</v>
      </c>
      <c r="AI530" s="220">
        <v>2213</v>
      </c>
      <c r="AJ530" s="220">
        <v>2213</v>
      </c>
      <c r="AK530" s="220">
        <v>2213</v>
      </c>
      <c r="AL530" s="220">
        <v>2213</v>
      </c>
      <c r="AM530" s="220">
        <v>2213</v>
      </c>
      <c r="AN530" s="220">
        <v>2213</v>
      </c>
      <c r="AO530" s="220">
        <v>2213</v>
      </c>
      <c r="AP530" s="220">
        <v>2213</v>
      </c>
      <c r="AQ530" s="220">
        <v>2213</v>
      </c>
      <c r="AR530" s="220">
        <v>2213</v>
      </c>
      <c r="AS530" s="220">
        <v>2213</v>
      </c>
      <c r="AT530" s="220">
        <v>2213</v>
      </c>
      <c r="AU530" s="220">
        <v>2213</v>
      </c>
      <c r="AV530" s="220">
        <v>2213</v>
      </c>
      <c r="AW530" s="220">
        <v>2213</v>
      </c>
      <c r="AX530" s="220">
        <v>2213</v>
      </c>
      <c r="AY530" s="220">
        <v>2213</v>
      </c>
      <c r="AZ530" s="220">
        <v>2213</v>
      </c>
      <c r="BA530" s="220">
        <v>2213</v>
      </c>
      <c r="BB530" s="220">
        <v>2213</v>
      </c>
      <c r="BC530" s="220">
        <v>2213</v>
      </c>
      <c r="BD530" s="220">
        <v>2213</v>
      </c>
      <c r="BE530" s="220">
        <v>2213</v>
      </c>
      <c r="BF530" s="220">
        <v>2213</v>
      </c>
      <c r="BG530" s="220">
        <v>2213</v>
      </c>
      <c r="BH530" s="220">
        <v>2213</v>
      </c>
      <c r="BI530" s="220">
        <v>2213</v>
      </c>
      <c r="BJ530" s="220">
        <v>2213</v>
      </c>
      <c r="BK530" s="220">
        <v>2213</v>
      </c>
      <c r="BL530" s="220">
        <v>2213</v>
      </c>
      <c r="BM530" s="220">
        <v>2213</v>
      </c>
      <c r="BN530" s="220">
        <v>2213</v>
      </c>
      <c r="BO530" s="220">
        <v>2213</v>
      </c>
      <c r="BP530" s="220">
        <v>2213</v>
      </c>
      <c r="BQ530" s="220">
        <v>2213</v>
      </c>
      <c r="BR530" s="220">
        <v>2213</v>
      </c>
      <c r="BS530" s="220">
        <v>2213</v>
      </c>
      <c r="BT530" s="220">
        <v>2213</v>
      </c>
      <c r="BU530" s="220">
        <v>2213</v>
      </c>
      <c r="BV530" s="220">
        <v>2213</v>
      </c>
      <c r="BW530" s="220">
        <v>2213</v>
      </c>
      <c r="BX530" s="220">
        <v>2213</v>
      </c>
      <c r="BY530" s="220">
        <v>2213</v>
      </c>
      <c r="BZ530" s="220">
        <v>2213</v>
      </c>
      <c r="CA530" s="220">
        <v>2213</v>
      </c>
      <c r="CB530" s="220">
        <v>2213</v>
      </c>
      <c r="CC530" s="220">
        <v>2213</v>
      </c>
      <c r="CD530" s="220">
        <v>2213</v>
      </c>
      <c r="CE530" s="220">
        <v>2213</v>
      </c>
      <c r="CF530" s="220">
        <v>2213</v>
      </c>
      <c r="CG530" s="220">
        <v>2213</v>
      </c>
      <c r="CH530" s="220">
        <v>2213</v>
      </c>
      <c r="CI530" s="220">
        <v>2213</v>
      </c>
      <c r="CJ530" s="220">
        <v>2213</v>
      </c>
      <c r="CK530" s="220">
        <v>2213</v>
      </c>
      <c r="CL530" s="220">
        <v>2213</v>
      </c>
      <c r="CM530" s="220">
        <v>2213</v>
      </c>
      <c r="CN530" s="220">
        <v>2213</v>
      </c>
      <c r="CO530" s="220">
        <v>2213</v>
      </c>
      <c r="CP530" s="220">
        <v>2213</v>
      </c>
      <c r="CQ530" s="220">
        <v>2213</v>
      </c>
      <c r="CR530" s="220">
        <v>2213</v>
      </c>
      <c r="CS530" s="220">
        <v>2213</v>
      </c>
      <c r="CT530" s="220">
        <v>2213</v>
      </c>
      <c r="CU530" s="220">
        <v>2213</v>
      </c>
      <c r="CV530" s="220">
        <v>2213</v>
      </c>
      <c r="CW530" s="220">
        <v>2213</v>
      </c>
      <c r="CX530" s="220">
        <v>2213</v>
      </c>
      <c r="CY530" s="220">
        <v>2213</v>
      </c>
      <c r="CZ530" s="220">
        <v>2213</v>
      </c>
      <c r="DA530" s="220">
        <v>2213</v>
      </c>
      <c r="DB530" s="220">
        <v>2213</v>
      </c>
      <c r="DC530" s="220">
        <v>2213</v>
      </c>
      <c r="DD530" s="220">
        <v>2213</v>
      </c>
      <c r="DE530" s="220">
        <v>2213</v>
      </c>
      <c r="DF530" s="220">
        <v>2213</v>
      </c>
      <c r="DG530" s="220">
        <v>2213</v>
      </c>
      <c r="DH530" s="220">
        <v>2213</v>
      </c>
      <c r="DI530" s="220">
        <v>2213</v>
      </c>
      <c r="DJ530" s="220">
        <v>2213</v>
      </c>
      <c r="DK530" s="220">
        <v>2213</v>
      </c>
      <c r="DL530" s="220">
        <v>2213</v>
      </c>
      <c r="DM530" s="220">
        <v>2213</v>
      </c>
      <c r="DN530" s="220">
        <v>2213</v>
      </c>
      <c r="DO530" s="220">
        <v>2213</v>
      </c>
      <c r="DP530" s="220">
        <v>2213</v>
      </c>
      <c r="DQ530" s="220">
        <v>2213</v>
      </c>
      <c r="DR530" s="220">
        <v>2213</v>
      </c>
      <c r="DS530" s="220">
        <v>2213</v>
      </c>
      <c r="DT530" s="220">
        <v>2212</v>
      </c>
      <c r="DU530" s="220">
        <v>2212</v>
      </c>
      <c r="DV530" s="220">
        <v>2212</v>
      </c>
      <c r="DW530" s="220">
        <v>2215</v>
      </c>
      <c r="DX530" s="220">
        <v>2215</v>
      </c>
      <c r="DY530" s="220">
        <v>2211</v>
      </c>
      <c r="DZ530" s="220">
        <v>2211</v>
      </c>
      <c r="EA530" s="220">
        <v>2209</v>
      </c>
      <c r="EB530" s="220">
        <v>2209</v>
      </c>
      <c r="EC530" s="220">
        <v>2209</v>
      </c>
      <c r="ED530" s="220">
        <v>2209</v>
      </c>
      <c r="EE530" s="220">
        <v>2209</v>
      </c>
      <c r="EF530" s="220">
        <v>2209</v>
      </c>
      <c r="EG530" s="220">
        <v>2209</v>
      </c>
      <c r="EH530" s="220">
        <v>2209</v>
      </c>
      <c r="EI530" s="220">
        <v>2209</v>
      </c>
      <c r="EJ530" s="220">
        <v>2209</v>
      </c>
      <c r="EK530" s="220">
        <v>2209</v>
      </c>
      <c r="EL530" s="220">
        <v>2209</v>
      </c>
      <c r="EM530" s="220">
        <v>2209</v>
      </c>
      <c r="EN530" s="242">
        <v>2209</v>
      </c>
      <c r="EO530" s="232">
        <v>2209</v>
      </c>
      <c r="EP530" s="228">
        <v>2209</v>
      </c>
      <c r="EQ530" s="166">
        <v>2209</v>
      </c>
      <c r="ER530" s="166">
        <v>2209</v>
      </c>
      <c r="ES530" s="166">
        <v>2209</v>
      </c>
      <c r="ET530" s="166">
        <v>2209</v>
      </c>
      <c r="EU530" s="166">
        <v>2209</v>
      </c>
      <c r="EV530" s="154">
        <v>2209</v>
      </c>
      <c r="EW530" s="154">
        <v>2209</v>
      </c>
      <c r="EX530" s="154">
        <v>2209</v>
      </c>
      <c r="EY530" s="154">
        <v>2209</v>
      </c>
      <c r="EZ530" s="154">
        <v>2209</v>
      </c>
      <c r="FA530" s="154">
        <v>2209</v>
      </c>
      <c r="FB530" s="154">
        <v>2209</v>
      </c>
      <c r="FC530" s="154">
        <v>2209</v>
      </c>
      <c r="FD530" s="166">
        <v>2209</v>
      </c>
      <c r="FE530" s="166">
        <v>2209</v>
      </c>
      <c r="FF530" s="154">
        <v>2209</v>
      </c>
      <c r="FG530" s="166">
        <v>2209</v>
      </c>
      <c r="FH530" s="154">
        <v>2209</v>
      </c>
      <c r="FI530" s="154">
        <v>2209</v>
      </c>
      <c r="FJ530" s="166">
        <v>2209</v>
      </c>
      <c r="FK530" s="166">
        <v>2209</v>
      </c>
      <c r="FL530" s="166">
        <v>2209</v>
      </c>
      <c r="FM530" s="166">
        <v>2209</v>
      </c>
      <c r="FN530" s="166">
        <v>2209</v>
      </c>
      <c r="FO530" s="166">
        <v>2209</v>
      </c>
      <c r="FP530" s="166">
        <v>2209</v>
      </c>
      <c r="FQ530" s="166">
        <v>2209</v>
      </c>
      <c r="FR530" s="154">
        <v>2209</v>
      </c>
      <c r="FS530" s="154">
        <v>2209</v>
      </c>
      <c r="FT530" s="154">
        <v>2209</v>
      </c>
      <c r="FU530" s="154">
        <v>2209</v>
      </c>
      <c r="FV530" s="154">
        <v>2209</v>
      </c>
      <c r="FW530" s="154">
        <v>2209</v>
      </c>
      <c r="FX530" s="154">
        <v>2209</v>
      </c>
      <c r="FY530" s="154">
        <v>2209</v>
      </c>
      <c r="FZ530" s="154">
        <v>2209</v>
      </c>
      <c r="GA530" s="154">
        <v>2209</v>
      </c>
      <c r="GB530" s="154">
        <v>2209</v>
      </c>
      <c r="GC530" s="154">
        <v>2209</v>
      </c>
      <c r="GD530" s="154">
        <v>2209</v>
      </c>
      <c r="GE530" s="154">
        <v>2209</v>
      </c>
      <c r="GF530" s="154">
        <v>2209</v>
      </c>
      <c r="GG530" s="154">
        <v>2209</v>
      </c>
      <c r="GH530" s="154">
        <v>2209</v>
      </c>
      <c r="GI530" s="154">
        <v>2209</v>
      </c>
      <c r="GJ530" s="154">
        <v>2209</v>
      </c>
      <c r="GK530" s="166">
        <v>2209</v>
      </c>
      <c r="GL530" s="166">
        <v>2209</v>
      </c>
      <c r="GM530" s="166">
        <v>2209</v>
      </c>
      <c r="GN530" s="166">
        <v>2209</v>
      </c>
      <c r="GO530" s="166">
        <v>2209</v>
      </c>
      <c r="GP530" s="166">
        <v>2209</v>
      </c>
      <c r="GQ530" s="166">
        <v>2209</v>
      </c>
      <c r="GR530" s="166">
        <v>2209</v>
      </c>
      <c r="GS530" s="166">
        <v>2209</v>
      </c>
      <c r="GT530" s="166">
        <v>2209</v>
      </c>
      <c r="GU530" s="166">
        <v>2209</v>
      </c>
      <c r="GV530" s="166">
        <v>2209</v>
      </c>
      <c r="GW530" s="166">
        <v>2209</v>
      </c>
      <c r="GX530" s="154">
        <v>2209</v>
      </c>
      <c r="GY530" s="166">
        <v>2209</v>
      </c>
      <c r="GZ530" s="166">
        <v>2209</v>
      </c>
      <c r="HA530" s="166">
        <v>2209</v>
      </c>
      <c r="HB530" s="166">
        <v>2209</v>
      </c>
      <c r="HC530" s="166">
        <v>2209</v>
      </c>
      <c r="HD530" s="166">
        <v>2209</v>
      </c>
      <c r="HE530" s="166">
        <v>2209</v>
      </c>
      <c r="HF530" s="166">
        <v>2209</v>
      </c>
      <c r="HG530" s="154">
        <v>2209</v>
      </c>
      <c r="HH530" s="154">
        <v>2209</v>
      </c>
      <c r="HI530" s="166">
        <v>2209</v>
      </c>
      <c r="HJ530" s="154">
        <v>2210</v>
      </c>
      <c r="HK530" s="154">
        <v>2209</v>
      </c>
      <c r="HL530" s="166">
        <v>2209</v>
      </c>
      <c r="HM530" s="154">
        <v>2209</v>
      </c>
      <c r="HN530" s="154">
        <v>2208</v>
      </c>
      <c r="HO530" s="166">
        <v>2208</v>
      </c>
      <c r="HP530" s="154">
        <v>2208</v>
      </c>
      <c r="HQ530" s="154">
        <v>2208</v>
      </c>
      <c r="HR530" s="166">
        <v>2208</v>
      </c>
      <c r="HS530" s="154">
        <v>2208</v>
      </c>
      <c r="HT530" s="150">
        <v>2208</v>
      </c>
      <c r="HU530" s="150">
        <v>2208</v>
      </c>
      <c r="HV530" s="150">
        <v>2208</v>
      </c>
      <c r="HW530" s="169">
        <v>2208</v>
      </c>
    </row>
    <row r="531" spans="1:231">
      <c r="A531" s="145">
        <f t="shared" si="57"/>
        <v>44149</v>
      </c>
      <c r="B531" s="220">
        <f>'Age&amp;Sex by occurrence date'!$EKA22</f>
        <v>2493</v>
      </c>
      <c r="C531" s="220">
        <v>2134</v>
      </c>
      <c r="D531" s="220">
        <v>2134</v>
      </c>
      <c r="E531" s="220">
        <v>2134</v>
      </c>
      <c r="F531" s="220">
        <v>2134</v>
      </c>
      <c r="G531" s="220">
        <v>2134</v>
      </c>
      <c r="H531" s="220">
        <v>2134</v>
      </c>
      <c r="I531" s="220">
        <v>2134</v>
      </c>
      <c r="J531" s="220">
        <v>2134</v>
      </c>
      <c r="K531" s="220">
        <v>2134</v>
      </c>
      <c r="L531" s="220">
        <v>2134</v>
      </c>
      <c r="M531" s="220">
        <v>2134</v>
      </c>
      <c r="N531" s="220">
        <v>2134</v>
      </c>
      <c r="O531" s="220">
        <v>2134</v>
      </c>
      <c r="P531" s="220">
        <v>2134</v>
      </c>
      <c r="Q531" s="220">
        <v>2134</v>
      </c>
      <c r="R531" s="220">
        <v>2134</v>
      </c>
      <c r="S531" s="220">
        <v>2134</v>
      </c>
      <c r="T531" s="220">
        <v>2134</v>
      </c>
      <c r="U531" s="220">
        <v>2134</v>
      </c>
      <c r="V531" s="220">
        <v>2134</v>
      </c>
      <c r="W531" s="220">
        <v>2134</v>
      </c>
      <c r="X531" s="220">
        <v>2134</v>
      </c>
      <c r="Y531" s="220">
        <v>2134</v>
      </c>
      <c r="Z531" s="220">
        <v>2134</v>
      </c>
      <c r="AA531" s="220">
        <v>2134</v>
      </c>
      <c r="AB531" s="220">
        <v>2133</v>
      </c>
      <c r="AC531" s="220">
        <v>2133</v>
      </c>
      <c r="AD531" s="220">
        <v>2133</v>
      </c>
      <c r="AE531" s="220">
        <v>2132</v>
      </c>
      <c r="AF531" s="220">
        <v>2132</v>
      </c>
      <c r="AG531" s="220">
        <v>2132</v>
      </c>
      <c r="AH531" s="220">
        <v>2132</v>
      </c>
      <c r="AI531" s="220">
        <v>2132</v>
      </c>
      <c r="AJ531" s="220">
        <v>2132</v>
      </c>
      <c r="AK531" s="220">
        <v>2132</v>
      </c>
      <c r="AL531" s="220">
        <v>2132</v>
      </c>
      <c r="AM531" s="220">
        <v>2132</v>
      </c>
      <c r="AN531" s="220">
        <v>2132</v>
      </c>
      <c r="AO531" s="220">
        <v>2132</v>
      </c>
      <c r="AP531" s="220">
        <v>2132</v>
      </c>
      <c r="AQ531" s="220">
        <v>2132</v>
      </c>
      <c r="AR531" s="220">
        <v>2132</v>
      </c>
      <c r="AS531" s="220">
        <v>2132</v>
      </c>
      <c r="AT531" s="220">
        <v>2132</v>
      </c>
      <c r="AU531" s="220">
        <v>2132</v>
      </c>
      <c r="AV531" s="220">
        <v>2132</v>
      </c>
      <c r="AW531" s="220">
        <v>2132</v>
      </c>
      <c r="AX531" s="220">
        <v>2132</v>
      </c>
      <c r="AY531" s="220">
        <v>2132</v>
      </c>
      <c r="AZ531" s="220">
        <v>2132</v>
      </c>
      <c r="BA531" s="220">
        <v>2132</v>
      </c>
      <c r="BB531" s="220">
        <v>2132</v>
      </c>
      <c r="BC531" s="220">
        <v>2132</v>
      </c>
      <c r="BD531" s="220">
        <v>2132</v>
      </c>
      <c r="BE531" s="220">
        <v>2132</v>
      </c>
      <c r="BF531" s="220">
        <v>2132</v>
      </c>
      <c r="BG531" s="220">
        <v>2132</v>
      </c>
      <c r="BH531" s="220">
        <v>2132</v>
      </c>
      <c r="BI531" s="220">
        <v>2132</v>
      </c>
      <c r="BJ531" s="220">
        <v>2132</v>
      </c>
      <c r="BK531" s="220">
        <v>2132</v>
      </c>
      <c r="BL531" s="220">
        <v>2132</v>
      </c>
      <c r="BM531" s="220">
        <v>2132</v>
      </c>
      <c r="BN531" s="220">
        <v>2132</v>
      </c>
      <c r="BO531" s="220">
        <v>2132</v>
      </c>
      <c r="BP531" s="220">
        <v>2132</v>
      </c>
      <c r="BQ531" s="220">
        <v>2132</v>
      </c>
      <c r="BR531" s="220">
        <v>2132</v>
      </c>
      <c r="BS531" s="220">
        <v>2132</v>
      </c>
      <c r="BT531" s="220">
        <v>2132</v>
      </c>
      <c r="BU531" s="220">
        <v>2132</v>
      </c>
      <c r="BV531" s="220">
        <v>2132</v>
      </c>
      <c r="BW531" s="220">
        <v>2132</v>
      </c>
      <c r="BX531" s="220">
        <v>2132</v>
      </c>
      <c r="BY531" s="220">
        <v>2132</v>
      </c>
      <c r="BZ531" s="220">
        <v>2132</v>
      </c>
      <c r="CA531" s="220">
        <v>2132</v>
      </c>
      <c r="CB531" s="220">
        <v>2132</v>
      </c>
      <c r="CC531" s="220">
        <v>2132</v>
      </c>
      <c r="CD531" s="220">
        <v>2132</v>
      </c>
      <c r="CE531" s="220">
        <v>2132</v>
      </c>
      <c r="CF531" s="220">
        <v>2132</v>
      </c>
      <c r="CG531" s="220">
        <v>2132</v>
      </c>
      <c r="CH531" s="220">
        <v>2132</v>
      </c>
      <c r="CI531" s="220">
        <v>2132</v>
      </c>
      <c r="CJ531" s="220">
        <v>2132</v>
      </c>
      <c r="CK531" s="220">
        <v>2132</v>
      </c>
      <c r="CL531" s="220">
        <v>2132</v>
      </c>
      <c r="CM531" s="220">
        <v>2132</v>
      </c>
      <c r="CN531" s="220">
        <v>2132</v>
      </c>
      <c r="CO531" s="220">
        <v>2132</v>
      </c>
      <c r="CP531" s="220">
        <v>2132</v>
      </c>
      <c r="CQ531" s="220">
        <v>2132</v>
      </c>
      <c r="CR531" s="220">
        <v>2132</v>
      </c>
      <c r="CS531" s="220">
        <v>2132</v>
      </c>
      <c r="CT531" s="220">
        <v>2132</v>
      </c>
      <c r="CU531" s="220">
        <v>2132</v>
      </c>
      <c r="CV531" s="220">
        <v>2132</v>
      </c>
      <c r="CW531" s="220">
        <v>2132</v>
      </c>
      <c r="CX531" s="220">
        <v>2132</v>
      </c>
      <c r="CY531" s="220">
        <v>2132</v>
      </c>
      <c r="CZ531" s="220">
        <v>2132</v>
      </c>
      <c r="DA531" s="220">
        <v>2132</v>
      </c>
      <c r="DB531" s="220">
        <v>2132</v>
      </c>
      <c r="DC531" s="220">
        <v>2132</v>
      </c>
      <c r="DD531" s="220">
        <v>2132</v>
      </c>
      <c r="DE531" s="220">
        <v>2132</v>
      </c>
      <c r="DF531" s="220">
        <v>2132</v>
      </c>
      <c r="DG531" s="220">
        <v>2132</v>
      </c>
      <c r="DH531" s="220">
        <v>2132</v>
      </c>
      <c r="DI531" s="220">
        <v>2132</v>
      </c>
      <c r="DJ531" s="220">
        <v>2132</v>
      </c>
      <c r="DK531" s="220">
        <v>2132</v>
      </c>
      <c r="DL531" s="220">
        <v>2132</v>
      </c>
      <c r="DM531" s="220">
        <v>2132</v>
      </c>
      <c r="DN531" s="220">
        <v>2132</v>
      </c>
      <c r="DO531" s="220">
        <v>2132</v>
      </c>
      <c r="DP531" s="220">
        <v>2132</v>
      </c>
      <c r="DQ531" s="220">
        <v>2132</v>
      </c>
      <c r="DR531" s="220">
        <v>2132</v>
      </c>
      <c r="DS531" s="220">
        <v>2132</v>
      </c>
      <c r="DT531" s="220">
        <v>2131</v>
      </c>
      <c r="DU531" s="220">
        <v>2131</v>
      </c>
      <c r="DV531" s="220">
        <v>2131</v>
      </c>
      <c r="DW531" s="220">
        <v>2133</v>
      </c>
      <c r="DX531" s="220">
        <v>2133</v>
      </c>
      <c r="DY531" s="220">
        <v>2130</v>
      </c>
      <c r="DZ531" s="220">
        <v>2130</v>
      </c>
      <c r="EA531" s="220">
        <v>2128</v>
      </c>
      <c r="EB531" s="220">
        <v>2128</v>
      </c>
      <c r="EC531" s="220">
        <v>2128</v>
      </c>
      <c r="ED531" s="220">
        <v>2128</v>
      </c>
      <c r="EE531" s="220">
        <v>2128</v>
      </c>
      <c r="EF531" s="220">
        <v>2128</v>
      </c>
      <c r="EG531" s="220">
        <v>2128</v>
      </c>
      <c r="EH531" s="220">
        <v>2128</v>
      </c>
      <c r="EI531" s="220">
        <v>2128</v>
      </c>
      <c r="EJ531" s="220">
        <v>2128</v>
      </c>
      <c r="EK531" s="220">
        <v>2128</v>
      </c>
      <c r="EL531" s="220">
        <v>2128</v>
      </c>
      <c r="EM531" s="220">
        <v>2128</v>
      </c>
      <c r="EN531" s="242">
        <v>2128</v>
      </c>
      <c r="EO531" s="232">
        <v>2128</v>
      </c>
      <c r="EP531" s="227">
        <v>2128</v>
      </c>
      <c r="EQ531" s="154">
        <v>2128</v>
      </c>
      <c r="ER531" s="154">
        <v>2128</v>
      </c>
      <c r="ES531" s="154">
        <v>2128</v>
      </c>
      <c r="ET531" s="154">
        <v>2128</v>
      </c>
      <c r="EU531" s="154">
        <v>2128</v>
      </c>
      <c r="EV531" s="154">
        <v>2128</v>
      </c>
      <c r="EW531" s="166">
        <v>2128</v>
      </c>
      <c r="EX531" s="166">
        <v>2128</v>
      </c>
      <c r="EY531" s="166">
        <v>2128</v>
      </c>
      <c r="EZ531" s="166">
        <v>2128</v>
      </c>
      <c r="FA531" s="166">
        <v>2128</v>
      </c>
      <c r="FB531" s="166">
        <v>2128</v>
      </c>
      <c r="FC531" s="154">
        <v>2128</v>
      </c>
      <c r="FD531" s="166">
        <v>2128</v>
      </c>
      <c r="FE531" s="166">
        <v>2128</v>
      </c>
      <c r="FF531" s="166">
        <v>2128</v>
      </c>
      <c r="FG531" s="154">
        <v>2128</v>
      </c>
      <c r="FH531" s="166">
        <v>2128</v>
      </c>
      <c r="FI531" s="154">
        <v>2128</v>
      </c>
      <c r="FJ531" s="154">
        <v>2128</v>
      </c>
      <c r="FK531" s="154">
        <v>2128</v>
      </c>
      <c r="FL531" s="154">
        <v>2128</v>
      </c>
      <c r="FM531" s="154">
        <v>2128</v>
      </c>
      <c r="FN531" s="154">
        <v>2128</v>
      </c>
      <c r="FO531" s="154">
        <v>2128</v>
      </c>
      <c r="FP531" s="154">
        <v>2128</v>
      </c>
      <c r="FQ531" s="154">
        <v>2128</v>
      </c>
      <c r="FR531" s="166">
        <v>2128</v>
      </c>
      <c r="FS531" s="166">
        <v>2128</v>
      </c>
      <c r="FT531" s="166">
        <v>2128</v>
      </c>
      <c r="FU531" s="166">
        <v>2128</v>
      </c>
      <c r="FV531" s="166">
        <v>2128</v>
      </c>
      <c r="FW531" s="166">
        <v>2128</v>
      </c>
      <c r="FX531" s="166">
        <v>2128</v>
      </c>
      <c r="FY531" s="154">
        <v>2128</v>
      </c>
      <c r="FZ531" s="154">
        <v>2128</v>
      </c>
      <c r="GA531" s="154">
        <v>2128</v>
      </c>
      <c r="GB531" s="154">
        <v>2128</v>
      </c>
      <c r="GC531" s="154">
        <v>2128</v>
      </c>
      <c r="GD531" s="154">
        <v>2128</v>
      </c>
      <c r="GE531" s="154">
        <v>2128</v>
      </c>
      <c r="GF531" s="154">
        <v>2128</v>
      </c>
      <c r="GG531" s="154">
        <v>2128</v>
      </c>
      <c r="GH531" s="154">
        <v>2128</v>
      </c>
      <c r="GI531" s="154">
        <v>2128</v>
      </c>
      <c r="GJ531" s="154">
        <v>2128</v>
      </c>
      <c r="GK531" s="166">
        <v>2128</v>
      </c>
      <c r="GL531" s="166">
        <v>2128</v>
      </c>
      <c r="GM531" s="166">
        <v>2128</v>
      </c>
      <c r="GN531" s="166">
        <v>2128</v>
      </c>
      <c r="GO531" s="166">
        <v>2128</v>
      </c>
      <c r="GP531" s="166">
        <v>2128</v>
      </c>
      <c r="GQ531" s="166">
        <v>2128</v>
      </c>
      <c r="GR531" s="166">
        <v>2128</v>
      </c>
      <c r="GS531" s="166">
        <v>2128</v>
      </c>
      <c r="GT531" s="154">
        <v>2128</v>
      </c>
      <c r="GU531" s="154">
        <v>2128</v>
      </c>
      <c r="GV531" s="154">
        <v>2128</v>
      </c>
      <c r="GW531" s="154">
        <v>2128</v>
      </c>
      <c r="GX531" s="154">
        <v>2128</v>
      </c>
      <c r="GY531" s="166">
        <v>2128</v>
      </c>
      <c r="GZ531" s="166">
        <v>2128</v>
      </c>
      <c r="HA531" s="166">
        <v>2128</v>
      </c>
      <c r="HB531" s="166">
        <v>2128</v>
      </c>
      <c r="HC531" s="166">
        <v>2128</v>
      </c>
      <c r="HD531" s="166">
        <v>2128</v>
      </c>
      <c r="HE531" s="166">
        <v>2128</v>
      </c>
      <c r="HF531" s="166">
        <v>2128</v>
      </c>
      <c r="HG531" s="154">
        <v>2128</v>
      </c>
      <c r="HH531" s="154">
        <v>2128</v>
      </c>
      <c r="HI531" s="166">
        <v>2128</v>
      </c>
      <c r="HJ531" s="154">
        <v>2129</v>
      </c>
      <c r="HK531" s="154">
        <v>2128</v>
      </c>
      <c r="HL531" s="166">
        <v>2128</v>
      </c>
      <c r="HM531" s="154">
        <v>2128</v>
      </c>
      <c r="HN531" s="154">
        <v>2127</v>
      </c>
      <c r="HO531" s="166">
        <v>2127</v>
      </c>
      <c r="HP531" s="154">
        <v>2127</v>
      </c>
      <c r="HQ531" s="154">
        <v>2127</v>
      </c>
      <c r="HR531" s="166">
        <v>2127</v>
      </c>
      <c r="HS531" s="154">
        <v>2127</v>
      </c>
      <c r="HT531" s="150">
        <v>2127</v>
      </c>
      <c r="HU531" s="150">
        <v>2127</v>
      </c>
      <c r="HV531" s="150">
        <v>2127</v>
      </c>
      <c r="HW531" s="169">
        <v>2127</v>
      </c>
    </row>
    <row r="532" spans="1:231">
      <c r="A532" s="145">
        <f t="shared" si="57"/>
        <v>44148</v>
      </c>
      <c r="B532" s="220">
        <f>'Age&amp;Sex by occurrence date'!$EKH22</f>
        <v>2397</v>
      </c>
      <c r="C532" s="220">
        <v>2051</v>
      </c>
      <c r="D532" s="220">
        <v>2051</v>
      </c>
      <c r="E532" s="220">
        <v>2051</v>
      </c>
      <c r="F532" s="220">
        <v>2051</v>
      </c>
      <c r="G532" s="220">
        <v>2051</v>
      </c>
      <c r="H532" s="220">
        <v>2051</v>
      </c>
      <c r="I532" s="220">
        <v>2051</v>
      </c>
      <c r="J532" s="220">
        <v>2051</v>
      </c>
      <c r="K532" s="220">
        <v>2051</v>
      </c>
      <c r="L532" s="220">
        <v>2051</v>
      </c>
      <c r="M532" s="220">
        <v>2051</v>
      </c>
      <c r="N532" s="220">
        <v>2051</v>
      </c>
      <c r="O532" s="220">
        <v>2051</v>
      </c>
      <c r="P532" s="220">
        <v>2051</v>
      </c>
      <c r="Q532" s="220">
        <v>2051</v>
      </c>
      <c r="R532" s="220">
        <v>2051</v>
      </c>
      <c r="S532" s="220">
        <v>2051</v>
      </c>
      <c r="T532" s="220">
        <v>2051</v>
      </c>
      <c r="U532" s="220">
        <v>2051</v>
      </c>
      <c r="V532" s="220">
        <v>2051</v>
      </c>
      <c r="W532" s="220">
        <v>2051</v>
      </c>
      <c r="X532" s="220">
        <v>2051</v>
      </c>
      <c r="Y532" s="220">
        <v>2051</v>
      </c>
      <c r="Z532" s="220">
        <v>2051</v>
      </c>
      <c r="AA532" s="220">
        <v>2051</v>
      </c>
      <c r="AB532" s="220">
        <v>2050</v>
      </c>
      <c r="AC532" s="220">
        <v>2050</v>
      </c>
      <c r="AD532" s="220">
        <v>2050</v>
      </c>
      <c r="AE532" s="220">
        <v>2049</v>
      </c>
      <c r="AF532" s="220">
        <v>2049</v>
      </c>
      <c r="AG532" s="220">
        <v>2049</v>
      </c>
      <c r="AH532" s="220">
        <v>2049</v>
      </c>
      <c r="AI532" s="220">
        <v>2049</v>
      </c>
      <c r="AJ532" s="220">
        <v>2049</v>
      </c>
      <c r="AK532" s="220">
        <v>2049</v>
      </c>
      <c r="AL532" s="220">
        <v>2049</v>
      </c>
      <c r="AM532" s="220">
        <v>2049</v>
      </c>
      <c r="AN532" s="220">
        <v>2049</v>
      </c>
      <c r="AO532" s="220">
        <v>2049</v>
      </c>
      <c r="AP532" s="220">
        <v>2049</v>
      </c>
      <c r="AQ532" s="220">
        <v>2049</v>
      </c>
      <c r="AR532" s="220">
        <v>2049</v>
      </c>
      <c r="AS532" s="220">
        <v>2049</v>
      </c>
      <c r="AT532" s="220">
        <v>2049</v>
      </c>
      <c r="AU532" s="220">
        <v>2049</v>
      </c>
      <c r="AV532" s="220">
        <v>2049</v>
      </c>
      <c r="AW532" s="220">
        <v>2049</v>
      </c>
      <c r="AX532" s="220">
        <v>2049</v>
      </c>
      <c r="AY532" s="220">
        <v>2049</v>
      </c>
      <c r="AZ532" s="220">
        <v>2049</v>
      </c>
      <c r="BA532" s="220">
        <v>2049</v>
      </c>
      <c r="BB532" s="220">
        <v>2049</v>
      </c>
      <c r="BC532" s="220">
        <v>2049</v>
      </c>
      <c r="BD532" s="220">
        <v>2049</v>
      </c>
      <c r="BE532" s="220">
        <v>2049</v>
      </c>
      <c r="BF532" s="220">
        <v>2049</v>
      </c>
      <c r="BG532" s="220">
        <v>2049</v>
      </c>
      <c r="BH532" s="220">
        <v>2049</v>
      </c>
      <c r="BI532" s="220">
        <v>2049</v>
      </c>
      <c r="BJ532" s="220">
        <v>2049</v>
      </c>
      <c r="BK532" s="220">
        <v>2049</v>
      </c>
      <c r="BL532" s="220">
        <v>2049</v>
      </c>
      <c r="BM532" s="220">
        <v>2049</v>
      </c>
      <c r="BN532" s="220">
        <v>2049</v>
      </c>
      <c r="BO532" s="220">
        <v>2049</v>
      </c>
      <c r="BP532" s="220">
        <v>2049</v>
      </c>
      <c r="BQ532" s="220">
        <v>2049</v>
      </c>
      <c r="BR532" s="220">
        <v>2049</v>
      </c>
      <c r="BS532" s="220">
        <v>2049</v>
      </c>
      <c r="BT532" s="220">
        <v>2049</v>
      </c>
      <c r="BU532" s="220">
        <v>2049</v>
      </c>
      <c r="BV532" s="220">
        <v>2049</v>
      </c>
      <c r="BW532" s="220">
        <v>2049</v>
      </c>
      <c r="BX532" s="220">
        <v>2049</v>
      </c>
      <c r="BY532" s="220">
        <v>2049</v>
      </c>
      <c r="BZ532" s="220">
        <v>2049</v>
      </c>
      <c r="CA532" s="220">
        <v>2049</v>
      </c>
      <c r="CB532" s="220">
        <v>2049</v>
      </c>
      <c r="CC532" s="220">
        <v>2049</v>
      </c>
      <c r="CD532" s="220">
        <v>2049</v>
      </c>
      <c r="CE532" s="220">
        <v>2049</v>
      </c>
      <c r="CF532" s="220">
        <v>2049</v>
      </c>
      <c r="CG532" s="220">
        <v>2049</v>
      </c>
      <c r="CH532" s="220">
        <v>2049</v>
      </c>
      <c r="CI532" s="220">
        <v>2049</v>
      </c>
      <c r="CJ532" s="220">
        <v>2049</v>
      </c>
      <c r="CK532" s="220">
        <v>2049</v>
      </c>
      <c r="CL532" s="220">
        <v>2049</v>
      </c>
      <c r="CM532" s="220">
        <v>2049</v>
      </c>
      <c r="CN532" s="220">
        <v>2049</v>
      </c>
      <c r="CO532" s="220">
        <v>2049</v>
      </c>
      <c r="CP532" s="220">
        <v>2049</v>
      </c>
      <c r="CQ532" s="220">
        <v>2049</v>
      </c>
      <c r="CR532" s="220">
        <v>2049</v>
      </c>
      <c r="CS532" s="220">
        <v>2049</v>
      </c>
      <c r="CT532" s="220">
        <v>2049</v>
      </c>
      <c r="CU532" s="220">
        <v>2049</v>
      </c>
      <c r="CV532" s="220">
        <v>2049</v>
      </c>
      <c r="CW532" s="220">
        <v>2049</v>
      </c>
      <c r="CX532" s="220">
        <v>2049</v>
      </c>
      <c r="CY532" s="220">
        <v>2049</v>
      </c>
      <c r="CZ532" s="220">
        <v>2049</v>
      </c>
      <c r="DA532" s="220">
        <v>2049</v>
      </c>
      <c r="DB532" s="220">
        <v>2049</v>
      </c>
      <c r="DC532" s="220">
        <v>2049</v>
      </c>
      <c r="DD532" s="220">
        <v>2049</v>
      </c>
      <c r="DE532" s="220">
        <v>2049</v>
      </c>
      <c r="DF532" s="220">
        <v>2049</v>
      </c>
      <c r="DG532" s="220">
        <v>2049</v>
      </c>
      <c r="DH532" s="220">
        <v>2049</v>
      </c>
      <c r="DI532" s="220">
        <v>2049</v>
      </c>
      <c r="DJ532" s="220">
        <v>2049</v>
      </c>
      <c r="DK532" s="220">
        <v>2049</v>
      </c>
      <c r="DL532" s="220">
        <v>2049</v>
      </c>
      <c r="DM532" s="220">
        <v>2049</v>
      </c>
      <c r="DN532" s="220">
        <v>2049</v>
      </c>
      <c r="DO532" s="220">
        <v>2049</v>
      </c>
      <c r="DP532" s="220">
        <v>2049</v>
      </c>
      <c r="DQ532" s="220">
        <v>2049</v>
      </c>
      <c r="DR532" s="220">
        <v>2049</v>
      </c>
      <c r="DS532" s="220">
        <v>2049</v>
      </c>
      <c r="DT532" s="220">
        <v>2048</v>
      </c>
      <c r="DU532" s="220">
        <v>2048</v>
      </c>
      <c r="DV532" s="220">
        <v>2048</v>
      </c>
      <c r="DW532" s="220">
        <v>2049</v>
      </c>
      <c r="DX532" s="220">
        <v>2049</v>
      </c>
      <c r="DY532" s="220">
        <v>2047</v>
      </c>
      <c r="DZ532" s="220">
        <v>2047</v>
      </c>
      <c r="EA532" s="220">
        <v>2045</v>
      </c>
      <c r="EB532" s="220">
        <v>2045</v>
      </c>
      <c r="EC532" s="220">
        <v>2045</v>
      </c>
      <c r="ED532" s="220">
        <v>2045</v>
      </c>
      <c r="EE532" s="220">
        <v>2045</v>
      </c>
      <c r="EF532" s="220">
        <v>2045</v>
      </c>
      <c r="EG532" s="220">
        <v>2045</v>
      </c>
      <c r="EH532" s="220">
        <v>2045</v>
      </c>
      <c r="EI532" s="220">
        <v>2045</v>
      </c>
      <c r="EJ532" s="220">
        <v>2045</v>
      </c>
      <c r="EK532" s="220">
        <v>2045</v>
      </c>
      <c r="EL532" s="220">
        <v>2045</v>
      </c>
      <c r="EM532" s="220">
        <v>2045</v>
      </c>
      <c r="EN532" s="242">
        <v>2045</v>
      </c>
      <c r="EO532" s="232">
        <v>2045</v>
      </c>
      <c r="EP532" s="227">
        <v>2045</v>
      </c>
      <c r="EQ532" s="154">
        <v>2045</v>
      </c>
      <c r="ER532" s="154">
        <v>2045</v>
      </c>
      <c r="ES532" s="154">
        <v>2045</v>
      </c>
      <c r="ET532" s="154">
        <v>2045</v>
      </c>
      <c r="EU532" s="154">
        <v>2045</v>
      </c>
      <c r="EV532" s="166">
        <v>2045</v>
      </c>
      <c r="EW532" s="154">
        <v>2045</v>
      </c>
      <c r="EX532" s="154">
        <v>2045</v>
      </c>
      <c r="EY532" s="154">
        <v>2045</v>
      </c>
      <c r="EZ532" s="154">
        <v>2045</v>
      </c>
      <c r="FA532" s="154">
        <v>2045</v>
      </c>
      <c r="FB532" s="154">
        <v>2045</v>
      </c>
      <c r="FC532" s="166">
        <v>2045</v>
      </c>
      <c r="FD532" s="154">
        <v>2045</v>
      </c>
      <c r="FE532" s="154">
        <v>2045</v>
      </c>
      <c r="FF532" s="154">
        <v>2045</v>
      </c>
      <c r="FG532" s="166">
        <v>2045</v>
      </c>
      <c r="FH532" s="154">
        <v>2045</v>
      </c>
      <c r="FI532" s="166">
        <v>2045</v>
      </c>
      <c r="FJ532" s="166">
        <v>2045</v>
      </c>
      <c r="FK532" s="166">
        <v>2045</v>
      </c>
      <c r="FL532" s="166">
        <v>2045</v>
      </c>
      <c r="FM532" s="166">
        <v>2045</v>
      </c>
      <c r="FN532" s="166">
        <v>2045</v>
      </c>
      <c r="FO532" s="166">
        <v>2045</v>
      </c>
      <c r="FP532" s="166">
        <v>2045</v>
      </c>
      <c r="FQ532" s="166">
        <v>2045</v>
      </c>
      <c r="FR532" s="154">
        <v>2045</v>
      </c>
      <c r="FS532" s="154">
        <v>2045</v>
      </c>
      <c r="FT532" s="154">
        <v>2045</v>
      </c>
      <c r="FU532" s="154">
        <v>2045</v>
      </c>
      <c r="FV532" s="154">
        <v>2045</v>
      </c>
      <c r="FW532" s="154">
        <v>2045</v>
      </c>
      <c r="FX532" s="154">
        <v>2045</v>
      </c>
      <c r="FY532" s="166">
        <v>2045</v>
      </c>
      <c r="FZ532" s="166">
        <v>2045</v>
      </c>
      <c r="GA532" s="166">
        <v>2045</v>
      </c>
      <c r="GB532" s="166">
        <v>2045</v>
      </c>
      <c r="GC532" s="166">
        <v>2045</v>
      </c>
      <c r="GD532" s="166">
        <v>2045</v>
      </c>
      <c r="GE532" s="166">
        <v>2045</v>
      </c>
      <c r="GF532" s="166">
        <v>2045</v>
      </c>
      <c r="GG532" s="166">
        <v>2045</v>
      </c>
      <c r="GH532" s="166">
        <v>2045</v>
      </c>
      <c r="GI532" s="166">
        <v>2045</v>
      </c>
      <c r="GJ532" s="166">
        <v>2045</v>
      </c>
      <c r="GK532" s="154">
        <v>2045</v>
      </c>
      <c r="GL532" s="154">
        <v>2045</v>
      </c>
      <c r="GM532" s="154">
        <v>2045</v>
      </c>
      <c r="GN532" s="154">
        <v>2045</v>
      </c>
      <c r="GO532" s="154">
        <v>2045</v>
      </c>
      <c r="GP532" s="154">
        <v>2045</v>
      </c>
      <c r="GQ532" s="154">
        <v>2045</v>
      </c>
      <c r="GR532" s="154">
        <v>2045</v>
      </c>
      <c r="GS532" s="154">
        <v>2045</v>
      </c>
      <c r="GT532" s="166">
        <v>2045</v>
      </c>
      <c r="GU532" s="166">
        <v>2045</v>
      </c>
      <c r="GV532" s="166">
        <v>2045</v>
      </c>
      <c r="GW532" s="166">
        <v>2045</v>
      </c>
      <c r="GX532" s="166">
        <v>2045</v>
      </c>
      <c r="GY532" s="166">
        <v>2045</v>
      </c>
      <c r="GZ532" s="166">
        <v>2045</v>
      </c>
      <c r="HA532" s="166">
        <v>2045</v>
      </c>
      <c r="HB532" s="166">
        <v>2045</v>
      </c>
      <c r="HC532" s="166">
        <v>2045</v>
      </c>
      <c r="HD532" s="166">
        <v>2045</v>
      </c>
      <c r="HE532" s="166">
        <v>2045</v>
      </c>
      <c r="HF532" s="166">
        <v>2045</v>
      </c>
      <c r="HG532" s="154">
        <v>2045</v>
      </c>
      <c r="HH532" s="154">
        <v>2045</v>
      </c>
      <c r="HI532" s="166">
        <v>2045</v>
      </c>
      <c r="HJ532" s="154">
        <v>2046</v>
      </c>
      <c r="HK532" s="154">
        <v>2045</v>
      </c>
      <c r="HL532" s="166">
        <v>2045</v>
      </c>
      <c r="HM532" s="154">
        <v>2045</v>
      </c>
      <c r="HN532" s="154">
        <v>2044</v>
      </c>
      <c r="HO532" s="166">
        <v>2044</v>
      </c>
      <c r="HP532" s="154">
        <v>2044</v>
      </c>
      <c r="HQ532" s="154">
        <v>2044</v>
      </c>
      <c r="HR532" s="166">
        <v>2044</v>
      </c>
      <c r="HS532" s="154">
        <v>2044</v>
      </c>
      <c r="HT532" s="150">
        <v>2044</v>
      </c>
      <c r="HU532" s="150">
        <v>2044</v>
      </c>
      <c r="HV532" s="150">
        <v>2044</v>
      </c>
      <c r="HW532" s="169">
        <v>2044</v>
      </c>
    </row>
    <row r="533" spans="1:231">
      <c r="A533" s="145">
        <f t="shared" si="57"/>
        <v>44147</v>
      </c>
      <c r="B533" s="220">
        <f>'Age&amp;Sex by occurrence date'!$EKO22</f>
        <v>2298</v>
      </c>
      <c r="C533" s="220">
        <v>1958</v>
      </c>
      <c r="D533" s="220">
        <v>1958</v>
      </c>
      <c r="E533" s="220">
        <v>1958</v>
      </c>
      <c r="F533" s="220">
        <v>1958</v>
      </c>
      <c r="G533" s="220">
        <v>1958</v>
      </c>
      <c r="H533" s="220">
        <v>1958</v>
      </c>
      <c r="I533" s="220">
        <v>1958</v>
      </c>
      <c r="J533" s="220">
        <v>1958</v>
      </c>
      <c r="K533" s="220">
        <v>1958</v>
      </c>
      <c r="L533" s="220">
        <v>1958</v>
      </c>
      <c r="M533" s="220">
        <v>1958</v>
      </c>
      <c r="N533" s="220">
        <v>1958</v>
      </c>
      <c r="O533" s="220">
        <v>1958</v>
      </c>
      <c r="P533" s="220">
        <v>1958</v>
      </c>
      <c r="Q533" s="220">
        <v>1958</v>
      </c>
      <c r="R533" s="220">
        <v>1958</v>
      </c>
      <c r="S533" s="220">
        <v>1958</v>
      </c>
      <c r="T533" s="220">
        <v>1958</v>
      </c>
      <c r="U533" s="220">
        <v>1958</v>
      </c>
      <c r="V533" s="220">
        <v>1958</v>
      </c>
      <c r="W533" s="220">
        <v>1958</v>
      </c>
      <c r="X533" s="220">
        <v>1958</v>
      </c>
      <c r="Y533" s="220">
        <v>1958</v>
      </c>
      <c r="Z533" s="220">
        <v>1958</v>
      </c>
      <c r="AA533" s="220">
        <v>1958</v>
      </c>
      <c r="AB533" s="220">
        <v>1957</v>
      </c>
      <c r="AC533" s="220">
        <v>1957</v>
      </c>
      <c r="AD533" s="220">
        <v>1957</v>
      </c>
      <c r="AE533" s="220">
        <v>1956</v>
      </c>
      <c r="AF533" s="220">
        <v>1956</v>
      </c>
      <c r="AG533" s="220">
        <v>1956</v>
      </c>
      <c r="AH533" s="220">
        <v>1956</v>
      </c>
      <c r="AI533" s="220">
        <v>1956</v>
      </c>
      <c r="AJ533" s="220">
        <v>1956</v>
      </c>
      <c r="AK533" s="220">
        <v>1956</v>
      </c>
      <c r="AL533" s="220">
        <v>1956</v>
      </c>
      <c r="AM533" s="220">
        <v>1956</v>
      </c>
      <c r="AN533" s="220">
        <v>1956</v>
      </c>
      <c r="AO533" s="220">
        <v>1956</v>
      </c>
      <c r="AP533" s="220">
        <v>1956</v>
      </c>
      <c r="AQ533" s="220">
        <v>1956</v>
      </c>
      <c r="AR533" s="220">
        <v>1956</v>
      </c>
      <c r="AS533" s="220">
        <v>1956</v>
      </c>
      <c r="AT533" s="220">
        <v>1956</v>
      </c>
      <c r="AU533" s="220">
        <v>1956</v>
      </c>
      <c r="AV533" s="220">
        <v>1956</v>
      </c>
      <c r="AW533" s="220">
        <v>1956</v>
      </c>
      <c r="AX533" s="220">
        <v>1956</v>
      </c>
      <c r="AY533" s="220">
        <v>1956</v>
      </c>
      <c r="AZ533" s="220">
        <v>1956</v>
      </c>
      <c r="BA533" s="220">
        <v>1956</v>
      </c>
      <c r="BB533" s="220">
        <v>1956</v>
      </c>
      <c r="BC533" s="220">
        <v>1956</v>
      </c>
      <c r="BD533" s="220">
        <v>1956</v>
      </c>
      <c r="BE533" s="220">
        <v>1956</v>
      </c>
      <c r="BF533" s="220">
        <v>1956</v>
      </c>
      <c r="BG533" s="220">
        <v>1956</v>
      </c>
      <c r="BH533" s="220">
        <v>1956</v>
      </c>
      <c r="BI533" s="220">
        <v>1956</v>
      </c>
      <c r="BJ533" s="220">
        <v>1956</v>
      </c>
      <c r="BK533" s="220">
        <v>1956</v>
      </c>
      <c r="BL533" s="220">
        <v>1956</v>
      </c>
      <c r="BM533" s="220">
        <v>1956</v>
      </c>
      <c r="BN533" s="220">
        <v>1956</v>
      </c>
      <c r="BO533" s="220">
        <v>1956</v>
      </c>
      <c r="BP533" s="220">
        <v>1956</v>
      </c>
      <c r="BQ533" s="220">
        <v>1956</v>
      </c>
      <c r="BR533" s="220">
        <v>1956</v>
      </c>
      <c r="BS533" s="220">
        <v>1956</v>
      </c>
      <c r="BT533" s="220">
        <v>1956</v>
      </c>
      <c r="BU533" s="220">
        <v>1956</v>
      </c>
      <c r="BV533" s="220">
        <v>1956</v>
      </c>
      <c r="BW533" s="220">
        <v>1956</v>
      </c>
      <c r="BX533" s="220">
        <v>1956</v>
      </c>
      <c r="BY533" s="220">
        <v>1956</v>
      </c>
      <c r="BZ533" s="220">
        <v>1956</v>
      </c>
      <c r="CA533" s="220">
        <v>1956</v>
      </c>
      <c r="CB533" s="220">
        <v>1956</v>
      </c>
      <c r="CC533" s="220">
        <v>1956</v>
      </c>
      <c r="CD533" s="220">
        <v>1956</v>
      </c>
      <c r="CE533" s="220">
        <v>1956</v>
      </c>
      <c r="CF533" s="220">
        <v>1956</v>
      </c>
      <c r="CG533" s="220">
        <v>1956</v>
      </c>
      <c r="CH533" s="220">
        <v>1956</v>
      </c>
      <c r="CI533" s="220">
        <v>1956</v>
      </c>
      <c r="CJ533" s="220">
        <v>1956</v>
      </c>
      <c r="CK533" s="220">
        <v>1956</v>
      </c>
      <c r="CL533" s="220">
        <v>1956</v>
      </c>
      <c r="CM533" s="220">
        <v>1956</v>
      </c>
      <c r="CN533" s="220">
        <v>1956</v>
      </c>
      <c r="CO533" s="220">
        <v>1956</v>
      </c>
      <c r="CP533" s="220">
        <v>1956</v>
      </c>
      <c r="CQ533" s="220">
        <v>1956</v>
      </c>
      <c r="CR533" s="220">
        <v>1956</v>
      </c>
      <c r="CS533" s="220">
        <v>1956</v>
      </c>
      <c r="CT533" s="220">
        <v>1956</v>
      </c>
      <c r="CU533" s="220">
        <v>1956</v>
      </c>
      <c r="CV533" s="220">
        <v>1956</v>
      </c>
      <c r="CW533" s="220">
        <v>1956</v>
      </c>
      <c r="CX533" s="220">
        <v>1956</v>
      </c>
      <c r="CY533" s="220">
        <v>1956</v>
      </c>
      <c r="CZ533" s="220">
        <v>1956</v>
      </c>
      <c r="DA533" s="220">
        <v>1956</v>
      </c>
      <c r="DB533" s="220">
        <v>1956</v>
      </c>
      <c r="DC533" s="220">
        <v>1956</v>
      </c>
      <c r="DD533" s="220">
        <v>1956</v>
      </c>
      <c r="DE533" s="220">
        <v>1956</v>
      </c>
      <c r="DF533" s="220">
        <v>1956</v>
      </c>
      <c r="DG533" s="220">
        <v>1956</v>
      </c>
      <c r="DH533" s="220">
        <v>1956</v>
      </c>
      <c r="DI533" s="220">
        <v>1956</v>
      </c>
      <c r="DJ533" s="220">
        <v>1956</v>
      </c>
      <c r="DK533" s="220">
        <v>1956</v>
      </c>
      <c r="DL533" s="220">
        <v>1956</v>
      </c>
      <c r="DM533" s="220">
        <v>1956</v>
      </c>
      <c r="DN533" s="220">
        <v>1956</v>
      </c>
      <c r="DO533" s="220">
        <v>1956</v>
      </c>
      <c r="DP533" s="220">
        <v>1956</v>
      </c>
      <c r="DQ533" s="220">
        <v>1956</v>
      </c>
      <c r="DR533" s="220">
        <v>1956</v>
      </c>
      <c r="DS533" s="220">
        <v>1956</v>
      </c>
      <c r="DT533" s="220">
        <v>1955</v>
      </c>
      <c r="DU533" s="220">
        <v>1955</v>
      </c>
      <c r="DV533" s="220">
        <v>1955</v>
      </c>
      <c r="DW533" s="220">
        <v>1955</v>
      </c>
      <c r="DX533" s="220">
        <v>1955</v>
      </c>
      <c r="DY533" s="220">
        <v>1954</v>
      </c>
      <c r="DZ533" s="220">
        <v>1954</v>
      </c>
      <c r="EA533" s="220">
        <v>1952</v>
      </c>
      <c r="EB533" s="220">
        <v>1952</v>
      </c>
      <c r="EC533" s="220">
        <v>1952</v>
      </c>
      <c r="ED533" s="220">
        <v>1952</v>
      </c>
      <c r="EE533" s="220">
        <v>1952</v>
      </c>
      <c r="EF533" s="220">
        <v>1952</v>
      </c>
      <c r="EG533" s="220">
        <v>1952</v>
      </c>
      <c r="EH533" s="220">
        <v>1952</v>
      </c>
      <c r="EI533" s="220">
        <v>1952</v>
      </c>
      <c r="EJ533" s="220">
        <v>1952</v>
      </c>
      <c r="EK533" s="220">
        <v>1952</v>
      </c>
      <c r="EL533" s="220">
        <v>1952</v>
      </c>
      <c r="EM533" s="220">
        <v>1952</v>
      </c>
      <c r="EN533" s="242">
        <v>1952</v>
      </c>
      <c r="EO533" s="232">
        <v>1952</v>
      </c>
      <c r="EP533" s="228">
        <v>1952</v>
      </c>
      <c r="EQ533" s="166">
        <v>1952</v>
      </c>
      <c r="ER533" s="166">
        <v>1952</v>
      </c>
      <c r="ES533" s="166">
        <v>1952</v>
      </c>
      <c r="ET533" s="166">
        <v>1952</v>
      </c>
      <c r="EU533" s="166">
        <v>1952</v>
      </c>
      <c r="EV533" s="154">
        <v>1952</v>
      </c>
      <c r="EW533" s="166">
        <v>1952</v>
      </c>
      <c r="EX533" s="166">
        <v>1952</v>
      </c>
      <c r="EY533" s="166">
        <v>1952</v>
      </c>
      <c r="EZ533" s="166">
        <v>1952</v>
      </c>
      <c r="FA533" s="166">
        <v>1952</v>
      </c>
      <c r="FB533" s="166">
        <v>1952</v>
      </c>
      <c r="FC533" s="154">
        <v>1952</v>
      </c>
      <c r="FD533" s="154">
        <v>1952</v>
      </c>
      <c r="FE533" s="154">
        <v>1952</v>
      </c>
      <c r="FF533" s="166">
        <v>1952</v>
      </c>
      <c r="FG533" s="166">
        <v>1952</v>
      </c>
      <c r="FH533" s="166">
        <v>1952</v>
      </c>
      <c r="FI533" s="154">
        <v>1952</v>
      </c>
      <c r="FJ533" s="154">
        <v>1952</v>
      </c>
      <c r="FK533" s="166">
        <v>1952</v>
      </c>
      <c r="FL533" s="166">
        <v>1952</v>
      </c>
      <c r="FM533" s="166">
        <v>1952</v>
      </c>
      <c r="FN533" s="166">
        <v>1952</v>
      </c>
      <c r="FO533" s="166">
        <v>1952</v>
      </c>
      <c r="FP533" s="166">
        <v>1952</v>
      </c>
      <c r="FQ533" s="166">
        <v>1952</v>
      </c>
      <c r="FR533" s="166">
        <v>1952</v>
      </c>
      <c r="FS533" s="166">
        <v>1952</v>
      </c>
      <c r="FT533" s="166">
        <v>1952</v>
      </c>
      <c r="FU533" s="166">
        <v>1952</v>
      </c>
      <c r="FV533" s="166">
        <v>1952</v>
      </c>
      <c r="FW533" s="166">
        <v>1952</v>
      </c>
      <c r="FX533" s="166">
        <v>1952</v>
      </c>
      <c r="FY533" s="166">
        <v>1952</v>
      </c>
      <c r="FZ533" s="166">
        <v>1952</v>
      </c>
      <c r="GA533" s="166">
        <v>1952</v>
      </c>
      <c r="GB533" s="166">
        <v>1952</v>
      </c>
      <c r="GC533" s="166">
        <v>1952</v>
      </c>
      <c r="GD533" s="166">
        <v>1952</v>
      </c>
      <c r="GE533" s="166">
        <v>1952</v>
      </c>
      <c r="GF533" s="166">
        <v>1952</v>
      </c>
      <c r="GG533" s="166">
        <v>1952</v>
      </c>
      <c r="GH533" s="166">
        <v>1952</v>
      </c>
      <c r="GI533" s="166">
        <v>1952</v>
      </c>
      <c r="GJ533" s="166">
        <v>1952</v>
      </c>
      <c r="GK533" s="154">
        <v>1952</v>
      </c>
      <c r="GL533" s="154">
        <v>1952</v>
      </c>
      <c r="GM533" s="154">
        <v>1952</v>
      </c>
      <c r="GN533" s="154">
        <v>1952</v>
      </c>
      <c r="GO533" s="154">
        <v>1952</v>
      </c>
      <c r="GP533" s="154">
        <v>1952</v>
      </c>
      <c r="GQ533" s="154">
        <v>1952</v>
      </c>
      <c r="GR533" s="154">
        <v>1952</v>
      </c>
      <c r="GS533" s="154">
        <v>1952</v>
      </c>
      <c r="GT533" s="166">
        <v>1952</v>
      </c>
      <c r="GU533" s="166">
        <v>1952</v>
      </c>
      <c r="GV533" s="166">
        <v>1952</v>
      </c>
      <c r="GW533" s="166">
        <v>1952</v>
      </c>
      <c r="GX533" s="166">
        <v>1952</v>
      </c>
      <c r="GY533" s="154">
        <v>1952</v>
      </c>
      <c r="GZ533" s="154">
        <v>1952</v>
      </c>
      <c r="HA533" s="154">
        <v>1952</v>
      </c>
      <c r="HB533" s="154">
        <v>1952</v>
      </c>
      <c r="HC533" s="154">
        <v>1952</v>
      </c>
      <c r="HD533" s="154">
        <v>1952</v>
      </c>
      <c r="HE533" s="154">
        <v>1952</v>
      </c>
      <c r="HF533" s="166">
        <v>1952</v>
      </c>
      <c r="HG533" s="154">
        <v>1952</v>
      </c>
      <c r="HH533" s="154">
        <v>1952</v>
      </c>
      <c r="HI533" s="166">
        <v>1952</v>
      </c>
      <c r="HJ533" s="154">
        <v>1953</v>
      </c>
      <c r="HK533" s="154">
        <v>1952</v>
      </c>
      <c r="HL533" s="166">
        <v>1952</v>
      </c>
      <c r="HM533" s="154">
        <v>1952</v>
      </c>
      <c r="HN533" s="154">
        <v>1951</v>
      </c>
      <c r="HO533" s="166">
        <v>1951</v>
      </c>
      <c r="HP533" s="154">
        <v>1951</v>
      </c>
      <c r="HQ533" s="154">
        <v>1951</v>
      </c>
      <c r="HR533" s="166">
        <v>1951</v>
      </c>
      <c r="HS533" s="154">
        <v>1951</v>
      </c>
      <c r="HT533" s="150">
        <v>1951</v>
      </c>
      <c r="HU533" s="150">
        <v>1951</v>
      </c>
      <c r="HV533" s="150">
        <v>1951</v>
      </c>
      <c r="HW533" s="169">
        <v>1951</v>
      </c>
    </row>
    <row r="534" spans="1:231">
      <c r="A534" s="145">
        <f t="shared" si="57"/>
        <v>44146</v>
      </c>
      <c r="B534" s="220">
        <f>'Age&amp;Sex by occurrence date'!$EKV22</f>
        <v>2199</v>
      </c>
      <c r="C534" s="220">
        <v>1877</v>
      </c>
      <c r="D534" s="220">
        <v>1877</v>
      </c>
      <c r="E534" s="220">
        <v>1877</v>
      </c>
      <c r="F534" s="220">
        <v>1877</v>
      </c>
      <c r="G534" s="220">
        <v>1877</v>
      </c>
      <c r="H534" s="220">
        <v>1877</v>
      </c>
      <c r="I534" s="220">
        <v>1877</v>
      </c>
      <c r="J534" s="220">
        <v>1877</v>
      </c>
      <c r="K534" s="220">
        <v>1877</v>
      </c>
      <c r="L534" s="220">
        <v>1877</v>
      </c>
      <c r="M534" s="220">
        <v>1877</v>
      </c>
      <c r="N534" s="220">
        <v>1877</v>
      </c>
      <c r="O534" s="220">
        <v>1877</v>
      </c>
      <c r="P534" s="220">
        <v>1877</v>
      </c>
      <c r="Q534" s="220">
        <v>1877</v>
      </c>
      <c r="R534" s="220">
        <v>1877</v>
      </c>
      <c r="S534" s="220">
        <v>1877</v>
      </c>
      <c r="T534" s="220">
        <v>1877</v>
      </c>
      <c r="U534" s="220">
        <v>1877</v>
      </c>
      <c r="V534" s="220">
        <v>1877</v>
      </c>
      <c r="W534" s="220">
        <v>1877</v>
      </c>
      <c r="X534" s="220">
        <v>1877</v>
      </c>
      <c r="Y534" s="220">
        <v>1877</v>
      </c>
      <c r="Z534" s="220">
        <v>1877</v>
      </c>
      <c r="AA534" s="220">
        <v>1877</v>
      </c>
      <c r="AB534" s="220">
        <v>1876</v>
      </c>
      <c r="AC534" s="220">
        <v>1876</v>
      </c>
      <c r="AD534" s="220">
        <v>1876</v>
      </c>
      <c r="AE534" s="220">
        <v>1875</v>
      </c>
      <c r="AF534" s="220">
        <v>1875</v>
      </c>
      <c r="AG534" s="220">
        <v>1875</v>
      </c>
      <c r="AH534" s="220">
        <v>1875</v>
      </c>
      <c r="AI534" s="220">
        <v>1875</v>
      </c>
      <c r="AJ534" s="220">
        <v>1875</v>
      </c>
      <c r="AK534" s="220">
        <v>1875</v>
      </c>
      <c r="AL534" s="220">
        <v>1875</v>
      </c>
      <c r="AM534" s="220">
        <v>1875</v>
      </c>
      <c r="AN534" s="220">
        <v>1875</v>
      </c>
      <c r="AO534" s="220">
        <v>1875</v>
      </c>
      <c r="AP534" s="220">
        <v>1875</v>
      </c>
      <c r="AQ534" s="220">
        <v>1875</v>
      </c>
      <c r="AR534" s="220">
        <v>1875</v>
      </c>
      <c r="AS534" s="220">
        <v>1875</v>
      </c>
      <c r="AT534" s="220">
        <v>1875</v>
      </c>
      <c r="AU534" s="220">
        <v>1875</v>
      </c>
      <c r="AV534" s="220">
        <v>1875</v>
      </c>
      <c r="AW534" s="220">
        <v>1875</v>
      </c>
      <c r="AX534" s="220">
        <v>1875</v>
      </c>
      <c r="AY534" s="220">
        <v>1875</v>
      </c>
      <c r="AZ534" s="220">
        <v>1875</v>
      </c>
      <c r="BA534" s="220">
        <v>1875</v>
      </c>
      <c r="BB534" s="220">
        <v>1875</v>
      </c>
      <c r="BC534" s="220">
        <v>1875</v>
      </c>
      <c r="BD534" s="220">
        <v>1875</v>
      </c>
      <c r="BE534" s="220">
        <v>1875</v>
      </c>
      <c r="BF534" s="220">
        <v>1875</v>
      </c>
      <c r="BG534" s="220">
        <v>1875</v>
      </c>
      <c r="BH534" s="220">
        <v>1875</v>
      </c>
      <c r="BI534" s="220">
        <v>1875</v>
      </c>
      <c r="BJ534" s="220">
        <v>1875</v>
      </c>
      <c r="BK534" s="220">
        <v>1875</v>
      </c>
      <c r="BL534" s="220">
        <v>1875</v>
      </c>
      <c r="BM534" s="220">
        <v>1875</v>
      </c>
      <c r="BN534" s="220">
        <v>1875</v>
      </c>
      <c r="BO534" s="220">
        <v>1875</v>
      </c>
      <c r="BP534" s="220">
        <v>1875</v>
      </c>
      <c r="BQ534" s="220">
        <v>1875</v>
      </c>
      <c r="BR534" s="220">
        <v>1875</v>
      </c>
      <c r="BS534" s="220">
        <v>1875</v>
      </c>
      <c r="BT534" s="220">
        <v>1875</v>
      </c>
      <c r="BU534" s="220">
        <v>1875</v>
      </c>
      <c r="BV534" s="220">
        <v>1875</v>
      </c>
      <c r="BW534" s="220">
        <v>1875</v>
      </c>
      <c r="BX534" s="220">
        <v>1875</v>
      </c>
      <c r="BY534" s="220">
        <v>1875</v>
      </c>
      <c r="BZ534" s="220">
        <v>1875</v>
      </c>
      <c r="CA534" s="220">
        <v>1875</v>
      </c>
      <c r="CB534" s="220">
        <v>1875</v>
      </c>
      <c r="CC534" s="220">
        <v>1875</v>
      </c>
      <c r="CD534" s="220">
        <v>1875</v>
      </c>
      <c r="CE534" s="220">
        <v>1875</v>
      </c>
      <c r="CF534" s="220">
        <v>1875</v>
      </c>
      <c r="CG534" s="220">
        <v>1875</v>
      </c>
      <c r="CH534" s="220">
        <v>1875</v>
      </c>
      <c r="CI534" s="220">
        <v>1875</v>
      </c>
      <c r="CJ534" s="220">
        <v>1875</v>
      </c>
      <c r="CK534" s="220">
        <v>1875</v>
      </c>
      <c r="CL534" s="220">
        <v>1875</v>
      </c>
      <c r="CM534" s="220">
        <v>1875</v>
      </c>
      <c r="CN534" s="220">
        <v>1875</v>
      </c>
      <c r="CO534" s="220">
        <v>1875</v>
      </c>
      <c r="CP534" s="220">
        <v>1875</v>
      </c>
      <c r="CQ534" s="220">
        <v>1875</v>
      </c>
      <c r="CR534" s="220">
        <v>1875</v>
      </c>
      <c r="CS534" s="220">
        <v>1875</v>
      </c>
      <c r="CT534" s="220">
        <v>1875</v>
      </c>
      <c r="CU534" s="220">
        <v>1875</v>
      </c>
      <c r="CV534" s="220">
        <v>1875</v>
      </c>
      <c r="CW534" s="220">
        <v>1875</v>
      </c>
      <c r="CX534" s="220">
        <v>1875</v>
      </c>
      <c r="CY534" s="220">
        <v>1875</v>
      </c>
      <c r="CZ534" s="220">
        <v>1875</v>
      </c>
      <c r="DA534" s="220">
        <v>1875</v>
      </c>
      <c r="DB534" s="220">
        <v>1875</v>
      </c>
      <c r="DC534" s="220">
        <v>1875</v>
      </c>
      <c r="DD534" s="220">
        <v>1875</v>
      </c>
      <c r="DE534" s="220">
        <v>1875</v>
      </c>
      <c r="DF534" s="220">
        <v>1875</v>
      </c>
      <c r="DG534" s="220">
        <v>1875</v>
      </c>
      <c r="DH534" s="220">
        <v>1875</v>
      </c>
      <c r="DI534" s="220">
        <v>1875</v>
      </c>
      <c r="DJ534" s="220">
        <v>1875</v>
      </c>
      <c r="DK534" s="220">
        <v>1875</v>
      </c>
      <c r="DL534" s="220">
        <v>1875</v>
      </c>
      <c r="DM534" s="220">
        <v>1875</v>
      </c>
      <c r="DN534" s="220">
        <v>1875</v>
      </c>
      <c r="DO534" s="220">
        <v>1875</v>
      </c>
      <c r="DP534" s="220">
        <v>1875</v>
      </c>
      <c r="DQ534" s="220">
        <v>1875</v>
      </c>
      <c r="DR534" s="220">
        <v>1875</v>
      </c>
      <c r="DS534" s="220">
        <v>1875</v>
      </c>
      <c r="DT534" s="220">
        <v>1874</v>
      </c>
      <c r="DU534" s="220">
        <v>1874</v>
      </c>
      <c r="DV534" s="220">
        <v>1874</v>
      </c>
      <c r="DW534" s="220">
        <v>1874</v>
      </c>
      <c r="DX534" s="220">
        <v>1874</v>
      </c>
      <c r="DY534" s="220">
        <v>1873</v>
      </c>
      <c r="DZ534" s="220">
        <v>1873</v>
      </c>
      <c r="EA534" s="220">
        <v>1871</v>
      </c>
      <c r="EB534" s="220">
        <v>1871</v>
      </c>
      <c r="EC534" s="220">
        <v>1871</v>
      </c>
      <c r="ED534" s="220">
        <v>1871</v>
      </c>
      <c r="EE534" s="220">
        <v>1871</v>
      </c>
      <c r="EF534" s="220">
        <v>1871</v>
      </c>
      <c r="EG534" s="220">
        <v>1871</v>
      </c>
      <c r="EH534" s="220">
        <v>1871</v>
      </c>
      <c r="EI534" s="220">
        <v>1871</v>
      </c>
      <c r="EJ534" s="220">
        <v>1871</v>
      </c>
      <c r="EK534" s="220">
        <v>1871</v>
      </c>
      <c r="EL534" s="220">
        <v>1871</v>
      </c>
      <c r="EM534" s="220">
        <v>1871</v>
      </c>
      <c r="EN534" s="242">
        <v>1871</v>
      </c>
      <c r="EO534" s="232">
        <v>1871</v>
      </c>
      <c r="EP534" s="227">
        <v>1871</v>
      </c>
      <c r="EQ534" s="154">
        <v>1871</v>
      </c>
      <c r="ER534" s="154">
        <v>1871</v>
      </c>
      <c r="ES534" s="154">
        <v>1871</v>
      </c>
      <c r="ET534" s="154">
        <v>1871</v>
      </c>
      <c r="EU534" s="154">
        <v>1871</v>
      </c>
      <c r="EV534" s="154">
        <v>1871</v>
      </c>
      <c r="EW534" s="166">
        <v>1871</v>
      </c>
      <c r="EX534" s="166">
        <v>1871</v>
      </c>
      <c r="EY534" s="166">
        <v>1871</v>
      </c>
      <c r="EZ534" s="166">
        <v>1871</v>
      </c>
      <c r="FA534" s="166">
        <v>1871</v>
      </c>
      <c r="FB534" s="166">
        <v>1871</v>
      </c>
      <c r="FC534" s="166">
        <v>1871</v>
      </c>
      <c r="FD534" s="154">
        <v>1871</v>
      </c>
      <c r="FE534" s="166">
        <v>1871</v>
      </c>
      <c r="FF534" s="166">
        <v>1871</v>
      </c>
      <c r="FG534" s="154">
        <v>1871</v>
      </c>
      <c r="FH534" s="166">
        <v>1871</v>
      </c>
      <c r="FI534" s="166">
        <v>1871</v>
      </c>
      <c r="FJ534" s="166">
        <v>1871</v>
      </c>
      <c r="FK534" s="154">
        <v>1871</v>
      </c>
      <c r="FL534" s="154">
        <v>1871</v>
      </c>
      <c r="FM534" s="154">
        <v>1871</v>
      </c>
      <c r="FN534" s="154">
        <v>1871</v>
      </c>
      <c r="FO534" s="154">
        <v>1871</v>
      </c>
      <c r="FP534" s="154">
        <v>1871</v>
      </c>
      <c r="FQ534" s="154">
        <v>1871</v>
      </c>
      <c r="FR534" s="166">
        <v>1871</v>
      </c>
      <c r="FS534" s="166">
        <v>1871</v>
      </c>
      <c r="FT534" s="166">
        <v>1871</v>
      </c>
      <c r="FU534" s="166">
        <v>1871</v>
      </c>
      <c r="FV534" s="166">
        <v>1871</v>
      </c>
      <c r="FW534" s="166">
        <v>1871</v>
      </c>
      <c r="FX534" s="166">
        <v>1871</v>
      </c>
      <c r="FY534" s="154">
        <v>1871</v>
      </c>
      <c r="FZ534" s="154">
        <v>1871</v>
      </c>
      <c r="GA534" s="154">
        <v>1871</v>
      </c>
      <c r="GB534" s="154">
        <v>1871</v>
      </c>
      <c r="GC534" s="154">
        <v>1871</v>
      </c>
      <c r="GD534" s="154">
        <v>1871</v>
      </c>
      <c r="GE534" s="154">
        <v>1871</v>
      </c>
      <c r="GF534" s="154">
        <v>1871</v>
      </c>
      <c r="GG534" s="154">
        <v>1871</v>
      </c>
      <c r="GH534" s="154">
        <v>1871</v>
      </c>
      <c r="GI534" s="154">
        <v>1871</v>
      </c>
      <c r="GJ534" s="154">
        <v>1871</v>
      </c>
      <c r="GK534" s="166">
        <v>1871</v>
      </c>
      <c r="GL534" s="166">
        <v>1871</v>
      </c>
      <c r="GM534" s="166">
        <v>1871</v>
      </c>
      <c r="GN534" s="166">
        <v>1871</v>
      </c>
      <c r="GO534" s="166">
        <v>1871</v>
      </c>
      <c r="GP534" s="166">
        <v>1871</v>
      </c>
      <c r="GQ534" s="166">
        <v>1871</v>
      </c>
      <c r="GR534" s="166">
        <v>1871</v>
      </c>
      <c r="GS534" s="166">
        <v>1871</v>
      </c>
      <c r="GT534" s="166">
        <v>1871</v>
      </c>
      <c r="GU534" s="166">
        <v>1871</v>
      </c>
      <c r="GV534" s="166">
        <v>1871</v>
      </c>
      <c r="GW534" s="166">
        <v>1871</v>
      </c>
      <c r="GX534" s="166">
        <v>1871</v>
      </c>
      <c r="GY534" s="166">
        <v>1871</v>
      </c>
      <c r="GZ534" s="166">
        <v>1871</v>
      </c>
      <c r="HA534" s="166">
        <v>1871</v>
      </c>
      <c r="HB534" s="166">
        <v>1871</v>
      </c>
      <c r="HC534" s="166">
        <v>1871</v>
      </c>
      <c r="HD534" s="166">
        <v>1871</v>
      </c>
      <c r="HE534" s="166">
        <v>1871</v>
      </c>
      <c r="HF534" s="166">
        <v>1871</v>
      </c>
      <c r="HG534" s="154">
        <v>1871</v>
      </c>
      <c r="HH534" s="154">
        <v>1871</v>
      </c>
      <c r="HI534" s="166">
        <v>1871</v>
      </c>
      <c r="HJ534" s="154">
        <v>1872</v>
      </c>
      <c r="HK534" s="154">
        <v>1871</v>
      </c>
      <c r="HL534" s="166">
        <v>1871</v>
      </c>
      <c r="HM534" s="154">
        <v>1871</v>
      </c>
      <c r="HN534" s="154">
        <v>1871</v>
      </c>
      <c r="HO534" s="166">
        <v>1871</v>
      </c>
      <c r="HP534" s="154">
        <v>1871</v>
      </c>
      <c r="HQ534" s="154">
        <v>1871</v>
      </c>
      <c r="HR534" s="166">
        <v>1871</v>
      </c>
      <c r="HS534" s="154">
        <v>1871</v>
      </c>
      <c r="HT534" s="150">
        <v>1871</v>
      </c>
      <c r="HU534" s="150">
        <v>1871</v>
      </c>
      <c r="HV534" s="150">
        <v>1871</v>
      </c>
      <c r="HW534" s="169">
        <v>1871</v>
      </c>
    </row>
    <row r="535" spans="1:231">
      <c r="A535" s="145">
        <f t="shared" si="57"/>
        <v>44145</v>
      </c>
      <c r="B535" s="220">
        <f>'Age&amp;Sex by occurrence date'!$ELC22</f>
        <v>2108</v>
      </c>
      <c r="C535" s="220">
        <v>1801</v>
      </c>
      <c r="D535" s="220">
        <v>1801</v>
      </c>
      <c r="E535" s="220">
        <v>1801</v>
      </c>
      <c r="F535" s="220">
        <v>1801</v>
      </c>
      <c r="G535" s="220">
        <v>1801</v>
      </c>
      <c r="H535" s="220">
        <v>1801</v>
      </c>
      <c r="I535" s="220">
        <v>1801</v>
      </c>
      <c r="J535" s="220">
        <v>1801</v>
      </c>
      <c r="K535" s="220">
        <v>1801</v>
      </c>
      <c r="L535" s="220">
        <v>1801</v>
      </c>
      <c r="M535" s="220">
        <v>1801</v>
      </c>
      <c r="N535" s="220">
        <v>1801</v>
      </c>
      <c r="O535" s="220">
        <v>1801</v>
      </c>
      <c r="P535" s="220">
        <v>1801</v>
      </c>
      <c r="Q535" s="220">
        <v>1801</v>
      </c>
      <c r="R535" s="220">
        <v>1801</v>
      </c>
      <c r="S535" s="220">
        <v>1801</v>
      </c>
      <c r="T535" s="220">
        <v>1801</v>
      </c>
      <c r="U535" s="220">
        <v>1801</v>
      </c>
      <c r="V535" s="220">
        <v>1801</v>
      </c>
      <c r="W535" s="220">
        <v>1801</v>
      </c>
      <c r="X535" s="220">
        <v>1801</v>
      </c>
      <c r="Y535" s="220">
        <v>1801</v>
      </c>
      <c r="Z535" s="220">
        <v>1801</v>
      </c>
      <c r="AA535" s="220">
        <v>1801</v>
      </c>
      <c r="AB535" s="220">
        <v>1800</v>
      </c>
      <c r="AC535" s="220">
        <v>1800</v>
      </c>
      <c r="AD535" s="220">
        <v>1800</v>
      </c>
      <c r="AE535" s="220">
        <v>1799</v>
      </c>
      <c r="AF535" s="220">
        <v>1799</v>
      </c>
      <c r="AG535" s="220">
        <v>1799</v>
      </c>
      <c r="AH535" s="220">
        <v>1799</v>
      </c>
      <c r="AI535" s="220">
        <v>1799</v>
      </c>
      <c r="AJ535" s="220">
        <v>1799</v>
      </c>
      <c r="AK535" s="220">
        <v>1799</v>
      </c>
      <c r="AL535" s="220">
        <v>1799</v>
      </c>
      <c r="AM535" s="220">
        <v>1799</v>
      </c>
      <c r="AN535" s="220">
        <v>1799</v>
      </c>
      <c r="AO535" s="220">
        <v>1799</v>
      </c>
      <c r="AP535" s="220">
        <v>1799</v>
      </c>
      <c r="AQ535" s="220">
        <v>1799</v>
      </c>
      <c r="AR535" s="220">
        <v>1799</v>
      </c>
      <c r="AS535" s="220">
        <v>1799</v>
      </c>
      <c r="AT535" s="220">
        <v>1799</v>
      </c>
      <c r="AU535" s="220">
        <v>1799</v>
      </c>
      <c r="AV535" s="220">
        <v>1799</v>
      </c>
      <c r="AW535" s="220">
        <v>1799</v>
      </c>
      <c r="AX535" s="220">
        <v>1799</v>
      </c>
      <c r="AY535" s="220">
        <v>1799</v>
      </c>
      <c r="AZ535" s="220">
        <v>1799</v>
      </c>
      <c r="BA535" s="220">
        <v>1799</v>
      </c>
      <c r="BB535" s="220">
        <v>1799</v>
      </c>
      <c r="BC535" s="220">
        <v>1799</v>
      </c>
      <c r="BD535" s="220">
        <v>1799</v>
      </c>
      <c r="BE535" s="220">
        <v>1799</v>
      </c>
      <c r="BF535" s="220">
        <v>1799</v>
      </c>
      <c r="BG535" s="220">
        <v>1799</v>
      </c>
      <c r="BH535" s="220">
        <v>1799</v>
      </c>
      <c r="BI535" s="220">
        <v>1799</v>
      </c>
      <c r="BJ535" s="220">
        <v>1799</v>
      </c>
      <c r="BK535" s="220">
        <v>1799</v>
      </c>
      <c r="BL535" s="220">
        <v>1799</v>
      </c>
      <c r="BM535" s="220">
        <v>1799</v>
      </c>
      <c r="BN535" s="220">
        <v>1799</v>
      </c>
      <c r="BO535" s="220">
        <v>1799</v>
      </c>
      <c r="BP535" s="220">
        <v>1799</v>
      </c>
      <c r="BQ535" s="220">
        <v>1799</v>
      </c>
      <c r="BR535" s="220">
        <v>1799</v>
      </c>
      <c r="BS535" s="220">
        <v>1799</v>
      </c>
      <c r="BT535" s="220">
        <v>1799</v>
      </c>
      <c r="BU535" s="220">
        <v>1799</v>
      </c>
      <c r="BV535" s="220">
        <v>1799</v>
      </c>
      <c r="BW535" s="220">
        <v>1799</v>
      </c>
      <c r="BX535" s="220">
        <v>1799</v>
      </c>
      <c r="BY535" s="220">
        <v>1799</v>
      </c>
      <c r="BZ535" s="220">
        <v>1799</v>
      </c>
      <c r="CA535" s="220">
        <v>1799</v>
      </c>
      <c r="CB535" s="220">
        <v>1799</v>
      </c>
      <c r="CC535" s="220">
        <v>1799</v>
      </c>
      <c r="CD535" s="220">
        <v>1799</v>
      </c>
      <c r="CE535" s="220">
        <v>1799</v>
      </c>
      <c r="CF535" s="220">
        <v>1799</v>
      </c>
      <c r="CG535" s="220">
        <v>1799</v>
      </c>
      <c r="CH535" s="220">
        <v>1799</v>
      </c>
      <c r="CI535" s="220">
        <v>1799</v>
      </c>
      <c r="CJ535" s="220">
        <v>1799</v>
      </c>
      <c r="CK535" s="220">
        <v>1799</v>
      </c>
      <c r="CL535" s="220">
        <v>1799</v>
      </c>
      <c r="CM535" s="220">
        <v>1799</v>
      </c>
      <c r="CN535" s="220">
        <v>1799</v>
      </c>
      <c r="CO535" s="220">
        <v>1799</v>
      </c>
      <c r="CP535" s="220">
        <v>1799</v>
      </c>
      <c r="CQ535" s="220">
        <v>1799</v>
      </c>
      <c r="CR535" s="220">
        <v>1799</v>
      </c>
      <c r="CS535" s="220">
        <v>1799</v>
      </c>
      <c r="CT535" s="220">
        <v>1799</v>
      </c>
      <c r="CU535" s="220">
        <v>1799</v>
      </c>
      <c r="CV535" s="220">
        <v>1799</v>
      </c>
      <c r="CW535" s="220">
        <v>1799</v>
      </c>
      <c r="CX535" s="220">
        <v>1799</v>
      </c>
      <c r="CY535" s="220">
        <v>1799</v>
      </c>
      <c r="CZ535" s="220">
        <v>1799</v>
      </c>
      <c r="DA535" s="220">
        <v>1799</v>
      </c>
      <c r="DB535" s="220">
        <v>1799</v>
      </c>
      <c r="DC535" s="220">
        <v>1799</v>
      </c>
      <c r="DD535" s="220">
        <v>1799</v>
      </c>
      <c r="DE535" s="220">
        <v>1799</v>
      </c>
      <c r="DF535" s="220">
        <v>1799</v>
      </c>
      <c r="DG535" s="220">
        <v>1799</v>
      </c>
      <c r="DH535" s="220">
        <v>1799</v>
      </c>
      <c r="DI535" s="220">
        <v>1799</v>
      </c>
      <c r="DJ535" s="220">
        <v>1799</v>
      </c>
      <c r="DK535" s="220">
        <v>1799</v>
      </c>
      <c r="DL535" s="220">
        <v>1799</v>
      </c>
      <c r="DM535" s="220">
        <v>1799</v>
      </c>
      <c r="DN535" s="220">
        <v>1799</v>
      </c>
      <c r="DO535" s="220">
        <v>1799</v>
      </c>
      <c r="DP535" s="220">
        <v>1799</v>
      </c>
      <c r="DQ535" s="220">
        <v>1799</v>
      </c>
      <c r="DR535" s="220">
        <v>1799</v>
      </c>
      <c r="DS535" s="220">
        <v>1799</v>
      </c>
      <c r="DT535" s="220">
        <v>1798</v>
      </c>
      <c r="DU535" s="220">
        <v>1798</v>
      </c>
      <c r="DV535" s="220">
        <v>1798</v>
      </c>
      <c r="DW535" s="220">
        <v>1798</v>
      </c>
      <c r="DX535" s="220">
        <v>1798</v>
      </c>
      <c r="DY535" s="220">
        <v>1797</v>
      </c>
      <c r="DZ535" s="220">
        <v>1797</v>
      </c>
      <c r="EA535" s="220">
        <v>1795</v>
      </c>
      <c r="EB535" s="220">
        <v>1795</v>
      </c>
      <c r="EC535" s="220">
        <v>1795</v>
      </c>
      <c r="ED535" s="220">
        <v>1795</v>
      </c>
      <c r="EE535" s="220">
        <v>1795</v>
      </c>
      <c r="EF535" s="220">
        <v>1795</v>
      </c>
      <c r="EG535" s="220">
        <v>1795</v>
      </c>
      <c r="EH535" s="220">
        <v>1795</v>
      </c>
      <c r="EI535" s="220">
        <v>1795</v>
      </c>
      <c r="EJ535" s="220">
        <v>1795</v>
      </c>
      <c r="EK535" s="220">
        <v>1795</v>
      </c>
      <c r="EL535" s="220">
        <v>1795</v>
      </c>
      <c r="EM535" s="220">
        <v>1795</v>
      </c>
      <c r="EN535" s="242">
        <v>1795</v>
      </c>
      <c r="EO535" s="232">
        <v>1795</v>
      </c>
      <c r="EP535" s="227">
        <v>1795</v>
      </c>
      <c r="EQ535" s="154">
        <v>1795</v>
      </c>
      <c r="ER535" s="154">
        <v>1795</v>
      </c>
      <c r="ES535" s="154">
        <v>1795</v>
      </c>
      <c r="ET535" s="154">
        <v>1795</v>
      </c>
      <c r="EU535" s="154">
        <v>1795</v>
      </c>
      <c r="EV535" s="166">
        <v>1795</v>
      </c>
      <c r="EW535" s="166">
        <v>1795</v>
      </c>
      <c r="EX535" s="166">
        <v>1795</v>
      </c>
      <c r="EY535" s="166">
        <v>1795</v>
      </c>
      <c r="EZ535" s="166">
        <v>1795</v>
      </c>
      <c r="FA535" s="166">
        <v>1795</v>
      </c>
      <c r="FB535" s="154">
        <v>1795</v>
      </c>
      <c r="FC535" s="166">
        <v>1795</v>
      </c>
      <c r="FD535" s="166">
        <v>1795</v>
      </c>
      <c r="FE535" s="154">
        <v>1795</v>
      </c>
      <c r="FF535" s="154">
        <v>1795</v>
      </c>
      <c r="FG535" s="154">
        <v>1795</v>
      </c>
      <c r="FH535" s="154">
        <v>1795</v>
      </c>
      <c r="FI535" s="166">
        <v>1795</v>
      </c>
      <c r="FJ535" s="154">
        <v>1795</v>
      </c>
      <c r="FK535" s="154">
        <v>1795</v>
      </c>
      <c r="FL535" s="154">
        <v>1795</v>
      </c>
      <c r="FM535" s="154">
        <v>1795</v>
      </c>
      <c r="FN535" s="154">
        <v>1795</v>
      </c>
      <c r="FO535" s="154">
        <v>1795</v>
      </c>
      <c r="FP535" s="154">
        <v>1795</v>
      </c>
      <c r="FQ535" s="154">
        <v>1795</v>
      </c>
      <c r="FR535" s="166">
        <v>1795</v>
      </c>
      <c r="FS535" s="166">
        <v>1795</v>
      </c>
      <c r="FT535" s="166">
        <v>1795</v>
      </c>
      <c r="FU535" s="166">
        <v>1795</v>
      </c>
      <c r="FV535" s="166">
        <v>1795</v>
      </c>
      <c r="FW535" s="166">
        <v>1795</v>
      </c>
      <c r="FX535" s="166">
        <v>1795</v>
      </c>
      <c r="FY535" s="166">
        <v>1795</v>
      </c>
      <c r="FZ535" s="166">
        <v>1795</v>
      </c>
      <c r="GA535" s="166">
        <v>1795</v>
      </c>
      <c r="GB535" s="166">
        <v>1795</v>
      </c>
      <c r="GC535" s="166">
        <v>1795</v>
      </c>
      <c r="GD535" s="166">
        <v>1795</v>
      </c>
      <c r="GE535" s="166">
        <v>1795</v>
      </c>
      <c r="GF535" s="166">
        <v>1795</v>
      </c>
      <c r="GG535" s="166">
        <v>1795</v>
      </c>
      <c r="GH535" s="166">
        <v>1795</v>
      </c>
      <c r="GI535" s="166">
        <v>1795</v>
      </c>
      <c r="GJ535" s="166">
        <v>1795</v>
      </c>
      <c r="GK535" s="166">
        <v>1795</v>
      </c>
      <c r="GL535" s="166">
        <v>1795</v>
      </c>
      <c r="GM535" s="166">
        <v>1795</v>
      </c>
      <c r="GN535" s="166">
        <v>1795</v>
      </c>
      <c r="GO535" s="166">
        <v>1795</v>
      </c>
      <c r="GP535" s="166">
        <v>1795</v>
      </c>
      <c r="GQ535" s="166">
        <v>1795</v>
      </c>
      <c r="GR535" s="166">
        <v>1795</v>
      </c>
      <c r="GS535" s="166">
        <v>1795</v>
      </c>
      <c r="GT535" s="166">
        <v>1795</v>
      </c>
      <c r="GU535" s="166">
        <v>1795</v>
      </c>
      <c r="GV535" s="166">
        <v>1795</v>
      </c>
      <c r="GW535" s="166">
        <v>1795</v>
      </c>
      <c r="GX535" s="166">
        <v>1795</v>
      </c>
      <c r="GY535" s="166">
        <v>1795</v>
      </c>
      <c r="GZ535" s="166">
        <v>1795</v>
      </c>
      <c r="HA535" s="166">
        <v>1795</v>
      </c>
      <c r="HB535" s="166">
        <v>1795</v>
      </c>
      <c r="HC535" s="166">
        <v>1795</v>
      </c>
      <c r="HD535" s="166">
        <v>1795</v>
      </c>
      <c r="HE535" s="166">
        <v>1795</v>
      </c>
      <c r="HF535" s="166">
        <v>1795</v>
      </c>
      <c r="HG535" s="154">
        <v>1795</v>
      </c>
      <c r="HH535" s="154">
        <v>1795</v>
      </c>
      <c r="HI535" s="166">
        <v>1795</v>
      </c>
      <c r="HJ535" s="154">
        <v>1796</v>
      </c>
      <c r="HK535" s="154">
        <v>1795</v>
      </c>
      <c r="HL535" s="166">
        <v>1795</v>
      </c>
      <c r="HM535" s="154">
        <v>1795</v>
      </c>
      <c r="HN535" s="154">
        <v>1795</v>
      </c>
      <c r="HO535" s="166">
        <v>1795</v>
      </c>
      <c r="HP535" s="154">
        <v>1795</v>
      </c>
      <c r="HQ535" s="154">
        <v>1795</v>
      </c>
      <c r="HR535" s="166">
        <v>1795</v>
      </c>
      <c r="HS535" s="154">
        <v>1795</v>
      </c>
      <c r="HT535" s="150">
        <v>1795</v>
      </c>
      <c r="HU535" s="150">
        <v>1795</v>
      </c>
      <c r="HV535" s="150">
        <v>1795</v>
      </c>
      <c r="HW535" s="169">
        <v>1795</v>
      </c>
    </row>
    <row r="536" spans="1:231">
      <c r="A536" s="145">
        <f t="shared" si="57"/>
        <v>44144</v>
      </c>
      <c r="B536" s="220">
        <f>'Age&amp;Sex by occurrence date'!$ELJ22</f>
        <v>2036</v>
      </c>
      <c r="C536" s="220">
        <v>1737</v>
      </c>
      <c r="D536" s="220">
        <v>1737</v>
      </c>
      <c r="E536" s="220">
        <v>1737</v>
      </c>
      <c r="F536" s="220">
        <v>1737</v>
      </c>
      <c r="G536" s="220">
        <v>1737</v>
      </c>
      <c r="H536" s="220">
        <v>1737</v>
      </c>
      <c r="I536" s="220">
        <v>1737</v>
      </c>
      <c r="J536" s="220">
        <v>1737</v>
      </c>
      <c r="K536" s="220">
        <v>1737</v>
      </c>
      <c r="L536" s="220">
        <v>1737</v>
      </c>
      <c r="M536" s="220">
        <v>1737</v>
      </c>
      <c r="N536" s="220">
        <v>1737</v>
      </c>
      <c r="O536" s="220">
        <v>1737</v>
      </c>
      <c r="P536" s="220">
        <v>1737</v>
      </c>
      <c r="Q536" s="220">
        <v>1737</v>
      </c>
      <c r="R536" s="220">
        <v>1737</v>
      </c>
      <c r="S536" s="220">
        <v>1737</v>
      </c>
      <c r="T536" s="220">
        <v>1737</v>
      </c>
      <c r="U536" s="220">
        <v>1737</v>
      </c>
      <c r="V536" s="220">
        <v>1737</v>
      </c>
      <c r="W536" s="220">
        <v>1737</v>
      </c>
      <c r="X536" s="220">
        <v>1737</v>
      </c>
      <c r="Y536" s="220">
        <v>1737</v>
      </c>
      <c r="Z536" s="220">
        <v>1737</v>
      </c>
      <c r="AA536" s="220">
        <v>1737</v>
      </c>
      <c r="AB536" s="220">
        <v>1736</v>
      </c>
      <c r="AC536" s="220">
        <v>1736</v>
      </c>
      <c r="AD536" s="220">
        <v>1736</v>
      </c>
      <c r="AE536" s="220">
        <v>1735</v>
      </c>
      <c r="AF536" s="220">
        <v>1735</v>
      </c>
      <c r="AG536" s="220">
        <v>1735</v>
      </c>
      <c r="AH536" s="220">
        <v>1735</v>
      </c>
      <c r="AI536" s="220">
        <v>1735</v>
      </c>
      <c r="AJ536" s="220">
        <v>1735</v>
      </c>
      <c r="AK536" s="220">
        <v>1735</v>
      </c>
      <c r="AL536" s="220">
        <v>1735</v>
      </c>
      <c r="AM536" s="220">
        <v>1735</v>
      </c>
      <c r="AN536" s="220">
        <v>1735</v>
      </c>
      <c r="AO536" s="220">
        <v>1735</v>
      </c>
      <c r="AP536" s="220">
        <v>1735</v>
      </c>
      <c r="AQ536" s="220">
        <v>1735</v>
      </c>
      <c r="AR536" s="220">
        <v>1735</v>
      </c>
      <c r="AS536" s="220">
        <v>1735</v>
      </c>
      <c r="AT536" s="220">
        <v>1735</v>
      </c>
      <c r="AU536" s="220">
        <v>1735</v>
      </c>
      <c r="AV536" s="220">
        <v>1735</v>
      </c>
      <c r="AW536" s="220">
        <v>1735</v>
      </c>
      <c r="AX536" s="220">
        <v>1735</v>
      </c>
      <c r="AY536" s="220">
        <v>1735</v>
      </c>
      <c r="AZ536" s="220">
        <v>1735</v>
      </c>
      <c r="BA536" s="220">
        <v>1735</v>
      </c>
      <c r="BB536" s="220">
        <v>1735</v>
      </c>
      <c r="BC536" s="220">
        <v>1735</v>
      </c>
      <c r="BD536" s="220">
        <v>1735</v>
      </c>
      <c r="BE536" s="220">
        <v>1735</v>
      </c>
      <c r="BF536" s="220">
        <v>1735</v>
      </c>
      <c r="BG536" s="220">
        <v>1735</v>
      </c>
      <c r="BH536" s="220">
        <v>1735</v>
      </c>
      <c r="BI536" s="220">
        <v>1735</v>
      </c>
      <c r="BJ536" s="220">
        <v>1735</v>
      </c>
      <c r="BK536" s="220">
        <v>1735</v>
      </c>
      <c r="BL536" s="220">
        <v>1735</v>
      </c>
      <c r="BM536" s="220">
        <v>1735</v>
      </c>
      <c r="BN536" s="220">
        <v>1735</v>
      </c>
      <c r="BO536" s="220">
        <v>1735</v>
      </c>
      <c r="BP536" s="220">
        <v>1735</v>
      </c>
      <c r="BQ536" s="220">
        <v>1735</v>
      </c>
      <c r="BR536" s="220">
        <v>1735</v>
      </c>
      <c r="BS536" s="220">
        <v>1735</v>
      </c>
      <c r="BT536" s="220">
        <v>1735</v>
      </c>
      <c r="BU536" s="220">
        <v>1735</v>
      </c>
      <c r="BV536" s="220">
        <v>1735</v>
      </c>
      <c r="BW536" s="220">
        <v>1735</v>
      </c>
      <c r="BX536" s="220">
        <v>1735</v>
      </c>
      <c r="BY536" s="220">
        <v>1735</v>
      </c>
      <c r="BZ536" s="220">
        <v>1735</v>
      </c>
      <c r="CA536" s="220">
        <v>1735</v>
      </c>
      <c r="CB536" s="220">
        <v>1735</v>
      </c>
      <c r="CC536" s="220">
        <v>1735</v>
      </c>
      <c r="CD536" s="220">
        <v>1735</v>
      </c>
      <c r="CE536" s="220">
        <v>1735</v>
      </c>
      <c r="CF536" s="220">
        <v>1735</v>
      </c>
      <c r="CG536" s="220">
        <v>1735</v>
      </c>
      <c r="CH536" s="220">
        <v>1735</v>
      </c>
      <c r="CI536" s="220">
        <v>1735</v>
      </c>
      <c r="CJ536" s="220">
        <v>1735</v>
      </c>
      <c r="CK536" s="220">
        <v>1735</v>
      </c>
      <c r="CL536" s="220">
        <v>1735</v>
      </c>
      <c r="CM536" s="220">
        <v>1735</v>
      </c>
      <c r="CN536" s="220">
        <v>1735</v>
      </c>
      <c r="CO536" s="220">
        <v>1735</v>
      </c>
      <c r="CP536" s="220">
        <v>1735</v>
      </c>
      <c r="CQ536" s="220">
        <v>1735</v>
      </c>
      <c r="CR536" s="220">
        <v>1735</v>
      </c>
      <c r="CS536" s="220">
        <v>1735</v>
      </c>
      <c r="CT536" s="220">
        <v>1735</v>
      </c>
      <c r="CU536" s="220">
        <v>1735</v>
      </c>
      <c r="CV536" s="220">
        <v>1735</v>
      </c>
      <c r="CW536" s="220">
        <v>1735</v>
      </c>
      <c r="CX536" s="220">
        <v>1735</v>
      </c>
      <c r="CY536" s="220">
        <v>1735</v>
      </c>
      <c r="CZ536" s="220">
        <v>1735</v>
      </c>
      <c r="DA536" s="220">
        <v>1735</v>
      </c>
      <c r="DB536" s="220">
        <v>1735</v>
      </c>
      <c r="DC536" s="220">
        <v>1735</v>
      </c>
      <c r="DD536" s="220">
        <v>1735</v>
      </c>
      <c r="DE536" s="220">
        <v>1735</v>
      </c>
      <c r="DF536" s="220">
        <v>1735</v>
      </c>
      <c r="DG536" s="220">
        <v>1735</v>
      </c>
      <c r="DH536" s="220">
        <v>1735</v>
      </c>
      <c r="DI536" s="220">
        <v>1735</v>
      </c>
      <c r="DJ536" s="220">
        <v>1735</v>
      </c>
      <c r="DK536" s="220">
        <v>1735</v>
      </c>
      <c r="DL536" s="220">
        <v>1735</v>
      </c>
      <c r="DM536" s="220">
        <v>1735</v>
      </c>
      <c r="DN536" s="220">
        <v>1735</v>
      </c>
      <c r="DO536" s="220">
        <v>1735</v>
      </c>
      <c r="DP536" s="220">
        <v>1735</v>
      </c>
      <c r="DQ536" s="220">
        <v>1735</v>
      </c>
      <c r="DR536" s="220">
        <v>1735</v>
      </c>
      <c r="DS536" s="220">
        <v>1735</v>
      </c>
      <c r="DT536" s="220">
        <v>1734</v>
      </c>
      <c r="DU536" s="220">
        <v>1734</v>
      </c>
      <c r="DV536" s="220">
        <v>1734</v>
      </c>
      <c r="DW536" s="220">
        <v>1734</v>
      </c>
      <c r="DX536" s="220">
        <v>1734</v>
      </c>
      <c r="DY536" s="220">
        <v>1733</v>
      </c>
      <c r="DZ536" s="220">
        <v>1733</v>
      </c>
      <c r="EA536" s="220">
        <v>1731</v>
      </c>
      <c r="EB536" s="220">
        <v>1731</v>
      </c>
      <c r="EC536" s="220">
        <v>1731</v>
      </c>
      <c r="ED536" s="220">
        <v>1731</v>
      </c>
      <c r="EE536" s="220">
        <v>1731</v>
      </c>
      <c r="EF536" s="220">
        <v>1731</v>
      </c>
      <c r="EG536" s="220">
        <v>1731</v>
      </c>
      <c r="EH536" s="220">
        <v>1731</v>
      </c>
      <c r="EI536" s="220">
        <v>1731</v>
      </c>
      <c r="EJ536" s="220">
        <v>1731</v>
      </c>
      <c r="EK536" s="220">
        <v>1731</v>
      </c>
      <c r="EL536" s="220">
        <v>1731</v>
      </c>
      <c r="EM536" s="220">
        <v>1731</v>
      </c>
      <c r="EN536" s="242">
        <v>1731</v>
      </c>
      <c r="EO536" s="232">
        <v>1731</v>
      </c>
      <c r="EP536" s="228">
        <v>1731</v>
      </c>
      <c r="EQ536" s="166">
        <v>1731</v>
      </c>
      <c r="ER536" s="166">
        <v>1731</v>
      </c>
      <c r="ES536" s="166">
        <v>1731</v>
      </c>
      <c r="ET536" s="166">
        <v>1731</v>
      </c>
      <c r="EU536" s="166">
        <v>1731</v>
      </c>
      <c r="EV536" s="154">
        <v>1731</v>
      </c>
      <c r="EW536" s="154">
        <v>1731</v>
      </c>
      <c r="EX536" s="154">
        <v>1731</v>
      </c>
      <c r="EY536" s="154">
        <v>1731</v>
      </c>
      <c r="EZ536" s="154">
        <v>1731</v>
      </c>
      <c r="FA536" s="154">
        <v>1731</v>
      </c>
      <c r="FB536" s="154">
        <v>1731</v>
      </c>
      <c r="FC536" s="154">
        <v>1731</v>
      </c>
      <c r="FD536" s="154">
        <v>1731</v>
      </c>
      <c r="FE536" s="166">
        <v>1731</v>
      </c>
      <c r="FF536" s="154">
        <v>1731</v>
      </c>
      <c r="FG536" s="166">
        <v>1731</v>
      </c>
      <c r="FH536" s="154">
        <v>1731</v>
      </c>
      <c r="FI536" s="154">
        <v>1731</v>
      </c>
      <c r="FJ536" s="166">
        <v>1731</v>
      </c>
      <c r="FK536" s="166">
        <v>1731</v>
      </c>
      <c r="FL536" s="166">
        <v>1731</v>
      </c>
      <c r="FM536" s="166">
        <v>1731</v>
      </c>
      <c r="FN536" s="166">
        <v>1731</v>
      </c>
      <c r="FO536" s="166">
        <v>1731</v>
      </c>
      <c r="FP536" s="166">
        <v>1731</v>
      </c>
      <c r="FQ536" s="166">
        <v>1731</v>
      </c>
      <c r="FR536" s="166">
        <v>1731</v>
      </c>
      <c r="FS536" s="166">
        <v>1731</v>
      </c>
      <c r="FT536" s="166">
        <v>1731</v>
      </c>
      <c r="FU536" s="166">
        <v>1731</v>
      </c>
      <c r="FV536" s="166">
        <v>1731</v>
      </c>
      <c r="FW536" s="166">
        <v>1731</v>
      </c>
      <c r="FX536" s="166">
        <v>1731</v>
      </c>
      <c r="FY536" s="154">
        <v>1731</v>
      </c>
      <c r="FZ536" s="154">
        <v>1731</v>
      </c>
      <c r="GA536" s="154">
        <v>1731</v>
      </c>
      <c r="GB536" s="154">
        <v>1731</v>
      </c>
      <c r="GC536" s="154">
        <v>1731</v>
      </c>
      <c r="GD536" s="154">
        <v>1731</v>
      </c>
      <c r="GE536" s="154">
        <v>1731</v>
      </c>
      <c r="GF536" s="154">
        <v>1731</v>
      </c>
      <c r="GG536" s="154">
        <v>1731</v>
      </c>
      <c r="GH536" s="154">
        <v>1731</v>
      </c>
      <c r="GI536" s="154">
        <v>1731</v>
      </c>
      <c r="GJ536" s="154">
        <v>1731</v>
      </c>
      <c r="GK536" s="154">
        <v>1731</v>
      </c>
      <c r="GL536" s="154">
        <v>1731</v>
      </c>
      <c r="GM536" s="154">
        <v>1731</v>
      </c>
      <c r="GN536" s="154">
        <v>1731</v>
      </c>
      <c r="GO536" s="154">
        <v>1731</v>
      </c>
      <c r="GP536" s="154">
        <v>1731</v>
      </c>
      <c r="GQ536" s="154">
        <v>1731</v>
      </c>
      <c r="GR536" s="154">
        <v>1731</v>
      </c>
      <c r="GS536" s="154">
        <v>1731</v>
      </c>
      <c r="GT536" s="154">
        <v>1731</v>
      </c>
      <c r="GU536" s="154">
        <v>1731</v>
      </c>
      <c r="GV536" s="154">
        <v>1731</v>
      </c>
      <c r="GW536" s="154">
        <v>1731</v>
      </c>
      <c r="GX536" s="166">
        <v>1731</v>
      </c>
      <c r="GY536" s="166">
        <v>1731</v>
      </c>
      <c r="GZ536" s="166">
        <v>1731</v>
      </c>
      <c r="HA536" s="166">
        <v>1731</v>
      </c>
      <c r="HB536" s="166">
        <v>1731</v>
      </c>
      <c r="HC536" s="166">
        <v>1731</v>
      </c>
      <c r="HD536" s="166">
        <v>1731</v>
      </c>
      <c r="HE536" s="166">
        <v>1731</v>
      </c>
      <c r="HF536" s="154">
        <v>1731</v>
      </c>
      <c r="HG536" s="154">
        <v>1731</v>
      </c>
      <c r="HH536" s="154">
        <v>1731</v>
      </c>
      <c r="HI536" s="154">
        <v>1731</v>
      </c>
      <c r="HJ536" s="154">
        <v>1732</v>
      </c>
      <c r="HK536" s="154">
        <v>1731</v>
      </c>
      <c r="HL536" s="154">
        <v>1731</v>
      </c>
      <c r="HM536" s="154">
        <v>1731</v>
      </c>
      <c r="HN536" s="154">
        <v>1731</v>
      </c>
      <c r="HO536" s="166">
        <v>1731</v>
      </c>
      <c r="HP536" s="154">
        <v>1731</v>
      </c>
      <c r="HQ536" s="154">
        <v>1731</v>
      </c>
      <c r="HR536" s="166">
        <v>1731</v>
      </c>
      <c r="HS536" s="154">
        <v>1731</v>
      </c>
      <c r="HT536" s="150">
        <v>1731</v>
      </c>
      <c r="HU536" s="150">
        <v>1731</v>
      </c>
      <c r="HV536" s="150">
        <v>1731</v>
      </c>
      <c r="HW536" s="169">
        <v>1731</v>
      </c>
    </row>
    <row r="537" spans="1:231">
      <c r="A537" s="145">
        <f t="shared" si="57"/>
        <v>44143</v>
      </c>
      <c r="B537" s="220">
        <f>'Age&amp;Sex by occurrence date'!$ELQ22</f>
        <v>1956</v>
      </c>
      <c r="C537" s="220">
        <v>1663</v>
      </c>
      <c r="D537" s="220">
        <v>1663</v>
      </c>
      <c r="E537" s="220">
        <v>1663</v>
      </c>
      <c r="F537" s="220">
        <v>1663</v>
      </c>
      <c r="G537" s="220">
        <v>1663</v>
      </c>
      <c r="H537" s="220">
        <v>1663</v>
      </c>
      <c r="I537" s="220">
        <v>1663</v>
      </c>
      <c r="J537" s="220">
        <v>1663</v>
      </c>
      <c r="K537" s="220">
        <v>1663</v>
      </c>
      <c r="L537" s="220">
        <v>1663</v>
      </c>
      <c r="M537" s="220">
        <v>1663</v>
      </c>
      <c r="N537" s="220">
        <v>1663</v>
      </c>
      <c r="O537" s="220">
        <v>1663</v>
      </c>
      <c r="P537" s="220">
        <v>1663</v>
      </c>
      <c r="Q537" s="220">
        <v>1663</v>
      </c>
      <c r="R537" s="220">
        <v>1663</v>
      </c>
      <c r="S537" s="220">
        <v>1663</v>
      </c>
      <c r="T537" s="220">
        <v>1663</v>
      </c>
      <c r="U537" s="220">
        <v>1663</v>
      </c>
      <c r="V537" s="220">
        <v>1663</v>
      </c>
      <c r="W537" s="220">
        <v>1663</v>
      </c>
      <c r="X537" s="220">
        <v>1663</v>
      </c>
      <c r="Y537" s="220">
        <v>1663</v>
      </c>
      <c r="Z537" s="220">
        <v>1663</v>
      </c>
      <c r="AA537" s="220">
        <v>1663</v>
      </c>
      <c r="AB537" s="220">
        <v>1662</v>
      </c>
      <c r="AC537" s="220">
        <v>1662</v>
      </c>
      <c r="AD537" s="220">
        <v>1662</v>
      </c>
      <c r="AE537" s="220">
        <v>1661</v>
      </c>
      <c r="AF537" s="220">
        <v>1661</v>
      </c>
      <c r="AG537" s="220">
        <v>1661</v>
      </c>
      <c r="AH537" s="220">
        <v>1661</v>
      </c>
      <c r="AI537" s="220">
        <v>1661</v>
      </c>
      <c r="AJ537" s="220">
        <v>1661</v>
      </c>
      <c r="AK537" s="220">
        <v>1661</v>
      </c>
      <c r="AL537" s="220">
        <v>1661</v>
      </c>
      <c r="AM537" s="220">
        <v>1661</v>
      </c>
      <c r="AN537" s="220">
        <v>1661</v>
      </c>
      <c r="AO537" s="220">
        <v>1661</v>
      </c>
      <c r="AP537" s="220">
        <v>1661</v>
      </c>
      <c r="AQ537" s="220">
        <v>1661</v>
      </c>
      <c r="AR537" s="220">
        <v>1661</v>
      </c>
      <c r="AS537" s="220">
        <v>1661</v>
      </c>
      <c r="AT537" s="220">
        <v>1661</v>
      </c>
      <c r="AU537" s="220">
        <v>1661</v>
      </c>
      <c r="AV537" s="220">
        <v>1661</v>
      </c>
      <c r="AW537" s="220">
        <v>1661</v>
      </c>
      <c r="AX537" s="220">
        <v>1661</v>
      </c>
      <c r="AY537" s="220">
        <v>1661</v>
      </c>
      <c r="AZ537" s="220">
        <v>1661</v>
      </c>
      <c r="BA537" s="220">
        <v>1661</v>
      </c>
      <c r="BB537" s="220">
        <v>1661</v>
      </c>
      <c r="BC537" s="220">
        <v>1661</v>
      </c>
      <c r="BD537" s="220">
        <v>1661</v>
      </c>
      <c r="BE537" s="220">
        <v>1661</v>
      </c>
      <c r="BF537" s="220">
        <v>1661</v>
      </c>
      <c r="BG537" s="220">
        <v>1661</v>
      </c>
      <c r="BH537" s="220">
        <v>1661</v>
      </c>
      <c r="BI537" s="220">
        <v>1661</v>
      </c>
      <c r="BJ537" s="220">
        <v>1661</v>
      </c>
      <c r="BK537" s="220">
        <v>1661</v>
      </c>
      <c r="BL537" s="220">
        <v>1661</v>
      </c>
      <c r="BM537" s="220">
        <v>1661</v>
      </c>
      <c r="BN537" s="220">
        <v>1661</v>
      </c>
      <c r="BO537" s="220">
        <v>1661</v>
      </c>
      <c r="BP537" s="220">
        <v>1661</v>
      </c>
      <c r="BQ537" s="220">
        <v>1661</v>
      </c>
      <c r="BR537" s="220">
        <v>1661</v>
      </c>
      <c r="BS537" s="220">
        <v>1661</v>
      </c>
      <c r="BT537" s="220">
        <v>1661</v>
      </c>
      <c r="BU537" s="220">
        <v>1661</v>
      </c>
      <c r="BV537" s="220">
        <v>1661</v>
      </c>
      <c r="BW537" s="220">
        <v>1661</v>
      </c>
      <c r="BX537" s="220">
        <v>1661</v>
      </c>
      <c r="BY537" s="220">
        <v>1661</v>
      </c>
      <c r="BZ537" s="220">
        <v>1661</v>
      </c>
      <c r="CA537" s="220">
        <v>1661</v>
      </c>
      <c r="CB537" s="220">
        <v>1661</v>
      </c>
      <c r="CC537" s="220">
        <v>1661</v>
      </c>
      <c r="CD537" s="220">
        <v>1661</v>
      </c>
      <c r="CE537" s="220">
        <v>1661</v>
      </c>
      <c r="CF537" s="220">
        <v>1661</v>
      </c>
      <c r="CG537" s="220">
        <v>1661</v>
      </c>
      <c r="CH537" s="220">
        <v>1661</v>
      </c>
      <c r="CI537" s="220">
        <v>1661</v>
      </c>
      <c r="CJ537" s="220">
        <v>1661</v>
      </c>
      <c r="CK537" s="220">
        <v>1661</v>
      </c>
      <c r="CL537" s="220">
        <v>1661</v>
      </c>
      <c r="CM537" s="220">
        <v>1661</v>
      </c>
      <c r="CN537" s="220">
        <v>1661</v>
      </c>
      <c r="CO537" s="220">
        <v>1661</v>
      </c>
      <c r="CP537" s="220">
        <v>1661</v>
      </c>
      <c r="CQ537" s="220">
        <v>1661</v>
      </c>
      <c r="CR537" s="220">
        <v>1661</v>
      </c>
      <c r="CS537" s="220">
        <v>1661</v>
      </c>
      <c r="CT537" s="220">
        <v>1661</v>
      </c>
      <c r="CU537" s="220">
        <v>1661</v>
      </c>
      <c r="CV537" s="220">
        <v>1661</v>
      </c>
      <c r="CW537" s="220">
        <v>1661</v>
      </c>
      <c r="CX537" s="220">
        <v>1661</v>
      </c>
      <c r="CY537" s="220">
        <v>1661</v>
      </c>
      <c r="CZ537" s="220">
        <v>1661</v>
      </c>
      <c r="DA537" s="220">
        <v>1661</v>
      </c>
      <c r="DB537" s="220">
        <v>1661</v>
      </c>
      <c r="DC537" s="220">
        <v>1661</v>
      </c>
      <c r="DD537" s="220">
        <v>1661</v>
      </c>
      <c r="DE537" s="220">
        <v>1661</v>
      </c>
      <c r="DF537" s="220">
        <v>1661</v>
      </c>
      <c r="DG537" s="220">
        <v>1661</v>
      </c>
      <c r="DH537" s="220">
        <v>1661</v>
      </c>
      <c r="DI537" s="220">
        <v>1661</v>
      </c>
      <c r="DJ537" s="220">
        <v>1661</v>
      </c>
      <c r="DK537" s="220">
        <v>1661</v>
      </c>
      <c r="DL537" s="220">
        <v>1661</v>
      </c>
      <c r="DM537" s="220">
        <v>1661</v>
      </c>
      <c r="DN537" s="220">
        <v>1661</v>
      </c>
      <c r="DO537" s="220">
        <v>1661</v>
      </c>
      <c r="DP537" s="220">
        <v>1661</v>
      </c>
      <c r="DQ537" s="220">
        <v>1661</v>
      </c>
      <c r="DR537" s="220">
        <v>1661</v>
      </c>
      <c r="DS537" s="220">
        <v>1661</v>
      </c>
      <c r="DT537" s="220">
        <v>1660</v>
      </c>
      <c r="DU537" s="220">
        <v>1660</v>
      </c>
      <c r="DV537" s="220">
        <v>1660</v>
      </c>
      <c r="DW537" s="220">
        <v>1660</v>
      </c>
      <c r="DX537" s="220">
        <v>1660</v>
      </c>
      <c r="DY537" s="220">
        <v>1660</v>
      </c>
      <c r="DZ537" s="220">
        <v>1660</v>
      </c>
      <c r="EA537" s="220">
        <v>1658</v>
      </c>
      <c r="EB537" s="220">
        <v>1658</v>
      </c>
      <c r="EC537" s="220">
        <v>1658</v>
      </c>
      <c r="ED537" s="220">
        <v>1658</v>
      </c>
      <c r="EE537" s="220">
        <v>1658</v>
      </c>
      <c r="EF537" s="220">
        <v>1658</v>
      </c>
      <c r="EG537" s="220">
        <v>1658</v>
      </c>
      <c r="EH537" s="220">
        <v>1658</v>
      </c>
      <c r="EI537" s="220">
        <v>1658</v>
      </c>
      <c r="EJ537" s="220">
        <v>1658</v>
      </c>
      <c r="EK537" s="220">
        <v>1658</v>
      </c>
      <c r="EL537" s="220">
        <v>1658</v>
      </c>
      <c r="EM537" s="220">
        <v>1658</v>
      </c>
      <c r="EN537" s="242">
        <v>1658</v>
      </c>
      <c r="EO537" s="232">
        <v>1658</v>
      </c>
      <c r="EP537" s="227">
        <v>1658</v>
      </c>
      <c r="EQ537" s="154">
        <v>1658</v>
      </c>
      <c r="ER537" s="154">
        <v>1658</v>
      </c>
      <c r="ES537" s="154">
        <v>1658</v>
      </c>
      <c r="ET537" s="154">
        <v>1658</v>
      </c>
      <c r="EU537" s="154">
        <v>1658</v>
      </c>
      <c r="EV537" s="154">
        <v>1658</v>
      </c>
      <c r="EW537" s="154">
        <v>1658</v>
      </c>
      <c r="EX537" s="154">
        <v>1658</v>
      </c>
      <c r="EY537" s="154">
        <v>1658</v>
      </c>
      <c r="EZ537" s="154">
        <v>1658</v>
      </c>
      <c r="FA537" s="154">
        <v>1658</v>
      </c>
      <c r="FB537" s="166">
        <v>1658</v>
      </c>
      <c r="FC537" s="166">
        <v>1658</v>
      </c>
      <c r="FD537" s="166">
        <v>1658</v>
      </c>
      <c r="FE537" s="166">
        <v>1658</v>
      </c>
      <c r="FF537" s="154">
        <v>1658</v>
      </c>
      <c r="FG537" s="154">
        <v>1658</v>
      </c>
      <c r="FH537" s="166">
        <v>1658</v>
      </c>
      <c r="FI537" s="154">
        <v>1658</v>
      </c>
      <c r="FJ537" s="166">
        <v>1658</v>
      </c>
      <c r="FK537" s="166">
        <v>1658</v>
      </c>
      <c r="FL537" s="166">
        <v>1658</v>
      </c>
      <c r="FM537" s="166">
        <v>1658</v>
      </c>
      <c r="FN537" s="166">
        <v>1658</v>
      </c>
      <c r="FO537" s="166">
        <v>1658</v>
      </c>
      <c r="FP537" s="166">
        <v>1658</v>
      </c>
      <c r="FQ537" s="166">
        <v>1658</v>
      </c>
      <c r="FR537" s="154">
        <v>1658</v>
      </c>
      <c r="FS537" s="154">
        <v>1658</v>
      </c>
      <c r="FT537" s="154">
        <v>1658</v>
      </c>
      <c r="FU537" s="154">
        <v>1658</v>
      </c>
      <c r="FV537" s="154">
        <v>1658</v>
      </c>
      <c r="FW537" s="154">
        <v>1658</v>
      </c>
      <c r="FX537" s="154">
        <v>1658</v>
      </c>
      <c r="FY537" s="166">
        <v>1658</v>
      </c>
      <c r="FZ537" s="166">
        <v>1658</v>
      </c>
      <c r="GA537" s="166">
        <v>1658</v>
      </c>
      <c r="GB537" s="166">
        <v>1658</v>
      </c>
      <c r="GC537" s="166">
        <v>1658</v>
      </c>
      <c r="GD537" s="166">
        <v>1658</v>
      </c>
      <c r="GE537" s="166">
        <v>1658</v>
      </c>
      <c r="GF537" s="166">
        <v>1658</v>
      </c>
      <c r="GG537" s="166">
        <v>1658</v>
      </c>
      <c r="GH537" s="166">
        <v>1658</v>
      </c>
      <c r="GI537" s="166">
        <v>1658</v>
      </c>
      <c r="GJ537" s="166">
        <v>1658</v>
      </c>
      <c r="GK537" s="154">
        <v>1658</v>
      </c>
      <c r="GL537" s="154">
        <v>1658</v>
      </c>
      <c r="GM537" s="154">
        <v>1658</v>
      </c>
      <c r="GN537" s="154">
        <v>1658</v>
      </c>
      <c r="GO537" s="154">
        <v>1658</v>
      </c>
      <c r="GP537" s="154">
        <v>1658</v>
      </c>
      <c r="GQ537" s="154">
        <v>1658</v>
      </c>
      <c r="GR537" s="154">
        <v>1658</v>
      </c>
      <c r="GS537" s="154">
        <v>1658</v>
      </c>
      <c r="GT537" s="166">
        <v>1658</v>
      </c>
      <c r="GU537" s="166">
        <v>1658</v>
      </c>
      <c r="GV537" s="166">
        <v>1658</v>
      </c>
      <c r="GW537" s="166">
        <v>1658</v>
      </c>
      <c r="GX537" s="166">
        <v>1658</v>
      </c>
      <c r="GY537" s="154">
        <v>1658</v>
      </c>
      <c r="GZ537" s="154">
        <v>1658</v>
      </c>
      <c r="HA537" s="154">
        <v>1658</v>
      </c>
      <c r="HB537" s="154">
        <v>1658</v>
      </c>
      <c r="HC537" s="154">
        <v>1658</v>
      </c>
      <c r="HD537" s="154">
        <v>1658</v>
      </c>
      <c r="HE537" s="154">
        <v>1658</v>
      </c>
      <c r="HF537" s="154">
        <v>1658</v>
      </c>
      <c r="HG537" s="154">
        <v>1658</v>
      </c>
      <c r="HH537" s="154">
        <v>1658</v>
      </c>
      <c r="HI537" s="154">
        <v>1658</v>
      </c>
      <c r="HJ537" s="154">
        <v>1659</v>
      </c>
      <c r="HK537" s="154">
        <v>1658</v>
      </c>
      <c r="HL537" s="154">
        <v>1658</v>
      </c>
      <c r="HM537" s="154">
        <v>1658</v>
      </c>
      <c r="HN537" s="154">
        <v>1658</v>
      </c>
      <c r="HO537" s="166">
        <v>1658</v>
      </c>
      <c r="HP537" s="154">
        <v>1658</v>
      </c>
      <c r="HQ537" s="154">
        <v>1658</v>
      </c>
      <c r="HR537" s="166">
        <v>1658</v>
      </c>
      <c r="HS537" s="154">
        <v>1658</v>
      </c>
      <c r="HT537" s="150">
        <v>1658</v>
      </c>
      <c r="HU537" s="150">
        <v>1658</v>
      </c>
      <c r="HV537" s="150">
        <v>1658</v>
      </c>
      <c r="HW537" s="169">
        <v>1658</v>
      </c>
    </row>
    <row r="538" spans="1:231">
      <c r="A538" s="145">
        <f t="shared" si="57"/>
        <v>44142</v>
      </c>
      <c r="B538" s="220">
        <f>'Age&amp;Sex by occurrence date'!$ELX22</f>
        <v>1901</v>
      </c>
      <c r="C538" s="220">
        <v>1611</v>
      </c>
      <c r="D538" s="220">
        <v>1611</v>
      </c>
      <c r="E538" s="220">
        <v>1611</v>
      </c>
      <c r="F538" s="220">
        <v>1611</v>
      </c>
      <c r="G538" s="220">
        <v>1611</v>
      </c>
      <c r="H538" s="220">
        <v>1611</v>
      </c>
      <c r="I538" s="220">
        <v>1611</v>
      </c>
      <c r="J538" s="220">
        <v>1611</v>
      </c>
      <c r="K538" s="220">
        <v>1611</v>
      </c>
      <c r="L538" s="220">
        <v>1611</v>
      </c>
      <c r="M538" s="220">
        <v>1611</v>
      </c>
      <c r="N538" s="220">
        <v>1611</v>
      </c>
      <c r="O538" s="220">
        <v>1611</v>
      </c>
      <c r="P538" s="220">
        <v>1611</v>
      </c>
      <c r="Q538" s="220">
        <v>1611</v>
      </c>
      <c r="R538" s="220">
        <v>1611</v>
      </c>
      <c r="S538" s="220">
        <v>1611</v>
      </c>
      <c r="T538" s="220">
        <v>1611</v>
      </c>
      <c r="U538" s="220">
        <v>1611</v>
      </c>
      <c r="V538" s="220">
        <v>1611</v>
      </c>
      <c r="W538" s="220">
        <v>1611</v>
      </c>
      <c r="X538" s="220">
        <v>1611</v>
      </c>
      <c r="Y538" s="220">
        <v>1611</v>
      </c>
      <c r="Z538" s="220">
        <v>1611</v>
      </c>
      <c r="AA538" s="220">
        <v>1611</v>
      </c>
      <c r="AB538" s="220">
        <v>1611</v>
      </c>
      <c r="AC538" s="220">
        <v>1611</v>
      </c>
      <c r="AD538" s="220">
        <v>1611</v>
      </c>
      <c r="AE538" s="220">
        <v>1610</v>
      </c>
      <c r="AF538" s="220">
        <v>1610</v>
      </c>
      <c r="AG538" s="220">
        <v>1610</v>
      </c>
      <c r="AH538" s="220">
        <v>1610</v>
      </c>
      <c r="AI538" s="220">
        <v>1610</v>
      </c>
      <c r="AJ538" s="220">
        <v>1610</v>
      </c>
      <c r="AK538" s="220">
        <v>1610</v>
      </c>
      <c r="AL538" s="220">
        <v>1610</v>
      </c>
      <c r="AM538" s="220">
        <v>1610</v>
      </c>
      <c r="AN538" s="220">
        <v>1610</v>
      </c>
      <c r="AO538" s="220">
        <v>1610</v>
      </c>
      <c r="AP538" s="220">
        <v>1610</v>
      </c>
      <c r="AQ538" s="220">
        <v>1610</v>
      </c>
      <c r="AR538" s="220">
        <v>1610</v>
      </c>
      <c r="AS538" s="220">
        <v>1610</v>
      </c>
      <c r="AT538" s="220">
        <v>1610</v>
      </c>
      <c r="AU538" s="220">
        <v>1610</v>
      </c>
      <c r="AV538" s="220">
        <v>1610</v>
      </c>
      <c r="AW538" s="220">
        <v>1610</v>
      </c>
      <c r="AX538" s="220">
        <v>1610</v>
      </c>
      <c r="AY538" s="220">
        <v>1610</v>
      </c>
      <c r="AZ538" s="220">
        <v>1610</v>
      </c>
      <c r="BA538" s="220">
        <v>1610</v>
      </c>
      <c r="BB538" s="220">
        <v>1610</v>
      </c>
      <c r="BC538" s="220">
        <v>1610</v>
      </c>
      <c r="BD538" s="220">
        <v>1610</v>
      </c>
      <c r="BE538" s="220">
        <v>1610</v>
      </c>
      <c r="BF538" s="220">
        <v>1610</v>
      </c>
      <c r="BG538" s="220">
        <v>1610</v>
      </c>
      <c r="BH538" s="220">
        <v>1610</v>
      </c>
      <c r="BI538" s="220">
        <v>1610</v>
      </c>
      <c r="BJ538" s="220">
        <v>1610</v>
      </c>
      <c r="BK538" s="220">
        <v>1610</v>
      </c>
      <c r="BL538" s="220">
        <v>1610</v>
      </c>
      <c r="BM538" s="220">
        <v>1610</v>
      </c>
      <c r="BN538" s="220">
        <v>1610</v>
      </c>
      <c r="BO538" s="220">
        <v>1610</v>
      </c>
      <c r="BP538" s="220">
        <v>1610</v>
      </c>
      <c r="BQ538" s="220">
        <v>1610</v>
      </c>
      <c r="BR538" s="220">
        <v>1610</v>
      </c>
      <c r="BS538" s="220">
        <v>1610</v>
      </c>
      <c r="BT538" s="220">
        <v>1610</v>
      </c>
      <c r="BU538" s="220">
        <v>1610</v>
      </c>
      <c r="BV538" s="220">
        <v>1610</v>
      </c>
      <c r="BW538" s="220">
        <v>1610</v>
      </c>
      <c r="BX538" s="220">
        <v>1610</v>
      </c>
      <c r="BY538" s="220">
        <v>1610</v>
      </c>
      <c r="BZ538" s="220">
        <v>1610</v>
      </c>
      <c r="CA538" s="220">
        <v>1610</v>
      </c>
      <c r="CB538" s="220">
        <v>1610</v>
      </c>
      <c r="CC538" s="220">
        <v>1610</v>
      </c>
      <c r="CD538" s="220">
        <v>1610</v>
      </c>
      <c r="CE538" s="220">
        <v>1610</v>
      </c>
      <c r="CF538" s="220">
        <v>1610</v>
      </c>
      <c r="CG538" s="220">
        <v>1610</v>
      </c>
      <c r="CH538" s="220">
        <v>1610</v>
      </c>
      <c r="CI538" s="220">
        <v>1610</v>
      </c>
      <c r="CJ538" s="220">
        <v>1610</v>
      </c>
      <c r="CK538" s="220">
        <v>1610</v>
      </c>
      <c r="CL538" s="220">
        <v>1610</v>
      </c>
      <c r="CM538" s="220">
        <v>1610</v>
      </c>
      <c r="CN538" s="220">
        <v>1610</v>
      </c>
      <c r="CO538" s="220">
        <v>1610</v>
      </c>
      <c r="CP538" s="220">
        <v>1610</v>
      </c>
      <c r="CQ538" s="220">
        <v>1610</v>
      </c>
      <c r="CR538" s="220">
        <v>1610</v>
      </c>
      <c r="CS538" s="220">
        <v>1610</v>
      </c>
      <c r="CT538" s="220">
        <v>1610</v>
      </c>
      <c r="CU538" s="220">
        <v>1610</v>
      </c>
      <c r="CV538" s="220">
        <v>1610</v>
      </c>
      <c r="CW538" s="220">
        <v>1610</v>
      </c>
      <c r="CX538" s="220">
        <v>1610</v>
      </c>
      <c r="CY538" s="220">
        <v>1610</v>
      </c>
      <c r="CZ538" s="220">
        <v>1610</v>
      </c>
      <c r="DA538" s="220">
        <v>1610</v>
      </c>
      <c r="DB538" s="220">
        <v>1610</v>
      </c>
      <c r="DC538" s="220">
        <v>1610</v>
      </c>
      <c r="DD538" s="220">
        <v>1610</v>
      </c>
      <c r="DE538" s="220">
        <v>1610</v>
      </c>
      <c r="DF538" s="220">
        <v>1610</v>
      </c>
      <c r="DG538" s="220">
        <v>1610</v>
      </c>
      <c r="DH538" s="220">
        <v>1610</v>
      </c>
      <c r="DI538" s="220">
        <v>1610</v>
      </c>
      <c r="DJ538" s="220">
        <v>1610</v>
      </c>
      <c r="DK538" s="220">
        <v>1610</v>
      </c>
      <c r="DL538" s="220">
        <v>1610</v>
      </c>
      <c r="DM538" s="220">
        <v>1610</v>
      </c>
      <c r="DN538" s="220">
        <v>1610</v>
      </c>
      <c r="DO538" s="220">
        <v>1610</v>
      </c>
      <c r="DP538" s="220">
        <v>1610</v>
      </c>
      <c r="DQ538" s="220">
        <v>1610</v>
      </c>
      <c r="DR538" s="220">
        <v>1610</v>
      </c>
      <c r="DS538" s="220">
        <v>1610</v>
      </c>
      <c r="DT538" s="220">
        <v>1609</v>
      </c>
      <c r="DU538" s="220">
        <v>1609</v>
      </c>
      <c r="DV538" s="220">
        <v>1609</v>
      </c>
      <c r="DW538" s="220">
        <v>1609</v>
      </c>
      <c r="DX538" s="220">
        <v>1609</v>
      </c>
      <c r="DY538" s="220">
        <v>1609</v>
      </c>
      <c r="DZ538" s="220">
        <v>1609</v>
      </c>
      <c r="EA538" s="220">
        <v>1607</v>
      </c>
      <c r="EB538" s="220">
        <v>1607</v>
      </c>
      <c r="EC538" s="220">
        <v>1607</v>
      </c>
      <c r="ED538" s="220">
        <v>1607</v>
      </c>
      <c r="EE538" s="220">
        <v>1607</v>
      </c>
      <c r="EF538" s="220">
        <v>1607</v>
      </c>
      <c r="EG538" s="220">
        <v>1607</v>
      </c>
      <c r="EH538" s="220">
        <v>1607</v>
      </c>
      <c r="EI538" s="220">
        <v>1607</v>
      </c>
      <c r="EJ538" s="220">
        <v>1607</v>
      </c>
      <c r="EK538" s="220">
        <v>1607</v>
      </c>
      <c r="EL538" s="220">
        <v>1607</v>
      </c>
      <c r="EM538" s="220">
        <v>1607</v>
      </c>
      <c r="EN538" s="242">
        <v>1607</v>
      </c>
      <c r="EO538" s="232">
        <v>1607</v>
      </c>
      <c r="EP538" s="227">
        <v>1607</v>
      </c>
      <c r="EQ538" s="154">
        <v>1607</v>
      </c>
      <c r="ER538" s="154">
        <v>1607</v>
      </c>
      <c r="ES538" s="154">
        <v>1607</v>
      </c>
      <c r="ET538" s="154">
        <v>1607</v>
      </c>
      <c r="EU538" s="154">
        <v>1607</v>
      </c>
      <c r="EV538" s="166">
        <v>1607</v>
      </c>
      <c r="EW538" s="166">
        <v>1607</v>
      </c>
      <c r="EX538" s="166">
        <v>1607</v>
      </c>
      <c r="EY538" s="166">
        <v>1607</v>
      </c>
      <c r="EZ538" s="166">
        <v>1607</v>
      </c>
      <c r="FA538" s="166">
        <v>1607</v>
      </c>
      <c r="FB538" s="154">
        <v>1607</v>
      </c>
      <c r="FC538" s="166">
        <v>1607</v>
      </c>
      <c r="FD538" s="166">
        <v>1607</v>
      </c>
      <c r="FE538" s="154">
        <v>1607</v>
      </c>
      <c r="FF538" s="166">
        <v>1607</v>
      </c>
      <c r="FG538" s="166">
        <v>1607</v>
      </c>
      <c r="FH538" s="154">
        <v>1607</v>
      </c>
      <c r="FI538" s="166">
        <v>1607</v>
      </c>
      <c r="FJ538" s="154">
        <v>1607</v>
      </c>
      <c r="FK538" s="154">
        <v>1607</v>
      </c>
      <c r="FL538" s="154">
        <v>1607</v>
      </c>
      <c r="FM538" s="154">
        <v>1607</v>
      </c>
      <c r="FN538" s="154">
        <v>1607</v>
      </c>
      <c r="FO538" s="154">
        <v>1607</v>
      </c>
      <c r="FP538" s="154">
        <v>1607</v>
      </c>
      <c r="FQ538" s="154">
        <v>1607</v>
      </c>
      <c r="FR538" s="166">
        <v>1607</v>
      </c>
      <c r="FS538" s="166">
        <v>1607</v>
      </c>
      <c r="FT538" s="166">
        <v>1607</v>
      </c>
      <c r="FU538" s="166">
        <v>1607</v>
      </c>
      <c r="FV538" s="166">
        <v>1607</v>
      </c>
      <c r="FW538" s="166">
        <v>1607</v>
      </c>
      <c r="FX538" s="166">
        <v>1607</v>
      </c>
      <c r="FY538" s="166">
        <v>1607</v>
      </c>
      <c r="FZ538" s="166">
        <v>1607</v>
      </c>
      <c r="GA538" s="166">
        <v>1607</v>
      </c>
      <c r="GB538" s="166">
        <v>1607</v>
      </c>
      <c r="GC538" s="166">
        <v>1607</v>
      </c>
      <c r="GD538" s="166">
        <v>1607</v>
      </c>
      <c r="GE538" s="166">
        <v>1607</v>
      </c>
      <c r="GF538" s="166">
        <v>1607</v>
      </c>
      <c r="GG538" s="166">
        <v>1607</v>
      </c>
      <c r="GH538" s="166">
        <v>1607</v>
      </c>
      <c r="GI538" s="166">
        <v>1607</v>
      </c>
      <c r="GJ538" s="166">
        <v>1607</v>
      </c>
      <c r="GK538" s="166">
        <v>1607</v>
      </c>
      <c r="GL538" s="166">
        <v>1607</v>
      </c>
      <c r="GM538" s="166">
        <v>1607</v>
      </c>
      <c r="GN538" s="166">
        <v>1607</v>
      </c>
      <c r="GO538" s="166">
        <v>1607</v>
      </c>
      <c r="GP538" s="166">
        <v>1607</v>
      </c>
      <c r="GQ538" s="166">
        <v>1607</v>
      </c>
      <c r="GR538" s="166">
        <v>1607</v>
      </c>
      <c r="GS538" s="166">
        <v>1607</v>
      </c>
      <c r="GT538" s="166">
        <v>1607</v>
      </c>
      <c r="GU538" s="166">
        <v>1607</v>
      </c>
      <c r="GV538" s="166">
        <v>1607</v>
      </c>
      <c r="GW538" s="166">
        <v>1607</v>
      </c>
      <c r="GX538" s="166">
        <v>1607</v>
      </c>
      <c r="GY538" s="166">
        <v>1607</v>
      </c>
      <c r="GZ538" s="166">
        <v>1607</v>
      </c>
      <c r="HA538" s="166">
        <v>1607</v>
      </c>
      <c r="HB538" s="166">
        <v>1607</v>
      </c>
      <c r="HC538" s="166">
        <v>1607</v>
      </c>
      <c r="HD538" s="166">
        <v>1607</v>
      </c>
      <c r="HE538" s="166">
        <v>1607</v>
      </c>
      <c r="HF538" s="166">
        <v>1607</v>
      </c>
      <c r="HG538" s="154">
        <v>1607</v>
      </c>
      <c r="HH538" s="154">
        <v>1607</v>
      </c>
      <c r="HI538" s="166">
        <v>1607</v>
      </c>
      <c r="HJ538" s="154">
        <v>1608</v>
      </c>
      <c r="HK538" s="154">
        <v>1607</v>
      </c>
      <c r="HL538" s="166">
        <v>1607</v>
      </c>
      <c r="HM538" s="154">
        <v>1607</v>
      </c>
      <c r="HN538" s="154">
        <v>1607</v>
      </c>
      <c r="HO538" s="166">
        <v>1607</v>
      </c>
      <c r="HP538" s="154">
        <v>1607</v>
      </c>
      <c r="HQ538" s="154">
        <v>1607</v>
      </c>
      <c r="HR538" s="166">
        <v>1607</v>
      </c>
      <c r="HS538" s="154">
        <v>1607</v>
      </c>
      <c r="HT538" s="150">
        <v>1607</v>
      </c>
      <c r="HU538" s="150">
        <v>1607</v>
      </c>
      <c r="HV538" s="150">
        <v>1607</v>
      </c>
      <c r="HW538" s="169">
        <v>1607</v>
      </c>
    </row>
    <row r="539" spans="1:231">
      <c r="A539" s="145">
        <f t="shared" si="57"/>
        <v>44141</v>
      </c>
      <c r="B539" s="220">
        <f>'Age&amp;Sex by occurrence date'!$EME22</f>
        <v>1826</v>
      </c>
      <c r="C539" s="220">
        <v>1542</v>
      </c>
      <c r="D539" s="220">
        <v>1542</v>
      </c>
      <c r="E539" s="220">
        <v>1542</v>
      </c>
      <c r="F539" s="220">
        <v>1542</v>
      </c>
      <c r="G539" s="220">
        <v>1542</v>
      </c>
      <c r="H539" s="220">
        <v>1542</v>
      </c>
      <c r="I539" s="220">
        <v>1542</v>
      </c>
      <c r="J539" s="220">
        <v>1542</v>
      </c>
      <c r="K539" s="220">
        <v>1542</v>
      </c>
      <c r="L539" s="220">
        <v>1542</v>
      </c>
      <c r="M539" s="220">
        <v>1542</v>
      </c>
      <c r="N539" s="220">
        <v>1542</v>
      </c>
      <c r="O539" s="220">
        <v>1542</v>
      </c>
      <c r="P539" s="220">
        <v>1542</v>
      </c>
      <c r="Q539" s="220">
        <v>1542</v>
      </c>
      <c r="R539" s="220">
        <v>1542</v>
      </c>
      <c r="S539" s="220">
        <v>1542</v>
      </c>
      <c r="T539" s="220">
        <v>1542</v>
      </c>
      <c r="U539" s="220">
        <v>1542</v>
      </c>
      <c r="V539" s="220">
        <v>1542</v>
      </c>
      <c r="W539" s="220">
        <v>1542</v>
      </c>
      <c r="X539" s="220">
        <v>1542</v>
      </c>
      <c r="Y539" s="220">
        <v>1542</v>
      </c>
      <c r="Z539" s="220">
        <v>1542</v>
      </c>
      <c r="AA539" s="220">
        <v>1542</v>
      </c>
      <c r="AB539" s="220">
        <v>1542</v>
      </c>
      <c r="AC539" s="220">
        <v>1542</v>
      </c>
      <c r="AD539" s="220">
        <v>1542</v>
      </c>
      <c r="AE539" s="220">
        <v>1541</v>
      </c>
      <c r="AF539" s="220">
        <v>1541</v>
      </c>
      <c r="AG539" s="220">
        <v>1541</v>
      </c>
      <c r="AH539" s="220">
        <v>1541</v>
      </c>
      <c r="AI539" s="220">
        <v>1541</v>
      </c>
      <c r="AJ539" s="220">
        <v>1541</v>
      </c>
      <c r="AK539" s="220">
        <v>1541</v>
      </c>
      <c r="AL539" s="220">
        <v>1541</v>
      </c>
      <c r="AM539" s="220">
        <v>1541</v>
      </c>
      <c r="AN539" s="220">
        <v>1541</v>
      </c>
      <c r="AO539" s="220">
        <v>1541</v>
      </c>
      <c r="AP539" s="220">
        <v>1541</v>
      </c>
      <c r="AQ539" s="220">
        <v>1541</v>
      </c>
      <c r="AR539" s="220">
        <v>1541</v>
      </c>
      <c r="AS539" s="220">
        <v>1541</v>
      </c>
      <c r="AT539" s="220">
        <v>1541</v>
      </c>
      <c r="AU539" s="220">
        <v>1541</v>
      </c>
      <c r="AV539" s="220">
        <v>1541</v>
      </c>
      <c r="AW539" s="220">
        <v>1541</v>
      </c>
      <c r="AX539" s="220">
        <v>1541</v>
      </c>
      <c r="AY539" s="220">
        <v>1541</v>
      </c>
      <c r="AZ539" s="220">
        <v>1541</v>
      </c>
      <c r="BA539" s="220">
        <v>1541</v>
      </c>
      <c r="BB539" s="220">
        <v>1541</v>
      </c>
      <c r="BC539" s="220">
        <v>1541</v>
      </c>
      <c r="BD539" s="220">
        <v>1541</v>
      </c>
      <c r="BE539" s="220">
        <v>1541</v>
      </c>
      <c r="BF539" s="220">
        <v>1541</v>
      </c>
      <c r="BG539" s="220">
        <v>1541</v>
      </c>
      <c r="BH539" s="220">
        <v>1541</v>
      </c>
      <c r="BI539" s="220">
        <v>1541</v>
      </c>
      <c r="BJ539" s="220">
        <v>1541</v>
      </c>
      <c r="BK539" s="220">
        <v>1541</v>
      </c>
      <c r="BL539" s="220">
        <v>1541</v>
      </c>
      <c r="BM539" s="220">
        <v>1541</v>
      </c>
      <c r="BN539" s="220">
        <v>1541</v>
      </c>
      <c r="BO539" s="220">
        <v>1541</v>
      </c>
      <c r="BP539" s="220">
        <v>1541</v>
      </c>
      <c r="BQ539" s="220">
        <v>1541</v>
      </c>
      <c r="BR539" s="220">
        <v>1541</v>
      </c>
      <c r="BS539" s="220">
        <v>1541</v>
      </c>
      <c r="BT539" s="220">
        <v>1541</v>
      </c>
      <c r="BU539" s="220">
        <v>1541</v>
      </c>
      <c r="BV539" s="220">
        <v>1541</v>
      </c>
      <c r="BW539" s="220">
        <v>1541</v>
      </c>
      <c r="BX539" s="220">
        <v>1541</v>
      </c>
      <c r="BY539" s="220">
        <v>1541</v>
      </c>
      <c r="BZ539" s="220">
        <v>1541</v>
      </c>
      <c r="CA539" s="220">
        <v>1541</v>
      </c>
      <c r="CB539" s="220">
        <v>1541</v>
      </c>
      <c r="CC539" s="220">
        <v>1541</v>
      </c>
      <c r="CD539" s="220">
        <v>1541</v>
      </c>
      <c r="CE539" s="220">
        <v>1541</v>
      </c>
      <c r="CF539" s="220">
        <v>1541</v>
      </c>
      <c r="CG539" s="220">
        <v>1541</v>
      </c>
      <c r="CH539" s="220">
        <v>1541</v>
      </c>
      <c r="CI539" s="220">
        <v>1541</v>
      </c>
      <c r="CJ539" s="220">
        <v>1541</v>
      </c>
      <c r="CK539" s="220">
        <v>1541</v>
      </c>
      <c r="CL539" s="220">
        <v>1541</v>
      </c>
      <c r="CM539" s="220">
        <v>1541</v>
      </c>
      <c r="CN539" s="220">
        <v>1541</v>
      </c>
      <c r="CO539" s="220">
        <v>1541</v>
      </c>
      <c r="CP539" s="220">
        <v>1541</v>
      </c>
      <c r="CQ539" s="220">
        <v>1541</v>
      </c>
      <c r="CR539" s="220">
        <v>1541</v>
      </c>
      <c r="CS539" s="220">
        <v>1541</v>
      </c>
      <c r="CT539" s="220">
        <v>1541</v>
      </c>
      <c r="CU539" s="220">
        <v>1541</v>
      </c>
      <c r="CV539" s="220">
        <v>1541</v>
      </c>
      <c r="CW539" s="220">
        <v>1541</v>
      </c>
      <c r="CX539" s="220">
        <v>1541</v>
      </c>
      <c r="CY539" s="220">
        <v>1541</v>
      </c>
      <c r="CZ539" s="220">
        <v>1541</v>
      </c>
      <c r="DA539" s="220">
        <v>1541</v>
      </c>
      <c r="DB539" s="220">
        <v>1541</v>
      </c>
      <c r="DC539" s="220">
        <v>1541</v>
      </c>
      <c r="DD539" s="220">
        <v>1541</v>
      </c>
      <c r="DE539" s="220">
        <v>1541</v>
      </c>
      <c r="DF539" s="220">
        <v>1541</v>
      </c>
      <c r="DG539" s="220">
        <v>1541</v>
      </c>
      <c r="DH539" s="220">
        <v>1541</v>
      </c>
      <c r="DI539" s="220">
        <v>1541</v>
      </c>
      <c r="DJ539" s="220">
        <v>1541</v>
      </c>
      <c r="DK539" s="220">
        <v>1541</v>
      </c>
      <c r="DL539" s="220">
        <v>1541</v>
      </c>
      <c r="DM539" s="220">
        <v>1541</v>
      </c>
      <c r="DN539" s="220">
        <v>1541</v>
      </c>
      <c r="DO539" s="220">
        <v>1541</v>
      </c>
      <c r="DP539" s="220">
        <v>1541</v>
      </c>
      <c r="DQ539" s="220">
        <v>1541</v>
      </c>
      <c r="DR539" s="220">
        <v>1541</v>
      </c>
      <c r="DS539" s="220">
        <v>1541</v>
      </c>
      <c r="DT539" s="220">
        <v>1540</v>
      </c>
      <c r="DU539" s="220">
        <v>1540</v>
      </c>
      <c r="DV539" s="220">
        <v>1540</v>
      </c>
      <c r="DW539" s="220">
        <v>1540</v>
      </c>
      <c r="DX539" s="220">
        <v>1540</v>
      </c>
      <c r="DY539" s="220">
        <v>1540</v>
      </c>
      <c r="DZ539" s="220">
        <v>1540</v>
      </c>
      <c r="EA539" s="220">
        <v>1539</v>
      </c>
      <c r="EB539" s="220">
        <v>1539</v>
      </c>
      <c r="EC539" s="220">
        <v>1539</v>
      </c>
      <c r="ED539" s="220">
        <v>1539</v>
      </c>
      <c r="EE539" s="220">
        <v>1539</v>
      </c>
      <c r="EF539" s="220">
        <v>1539</v>
      </c>
      <c r="EG539" s="220">
        <v>1539</v>
      </c>
      <c r="EH539" s="220">
        <v>1539</v>
      </c>
      <c r="EI539" s="220">
        <v>1539</v>
      </c>
      <c r="EJ539" s="220">
        <v>1539</v>
      </c>
      <c r="EK539" s="220">
        <v>1539</v>
      </c>
      <c r="EL539" s="220">
        <v>1539</v>
      </c>
      <c r="EM539" s="220">
        <v>1539</v>
      </c>
      <c r="EN539" s="242">
        <v>1539</v>
      </c>
      <c r="EO539" s="232">
        <v>1539</v>
      </c>
      <c r="EP539" s="228">
        <v>1539</v>
      </c>
      <c r="EQ539" s="166">
        <v>1539</v>
      </c>
      <c r="ER539" s="166">
        <v>1539</v>
      </c>
      <c r="ES539" s="166">
        <v>1539</v>
      </c>
      <c r="ET539" s="166">
        <v>1539</v>
      </c>
      <c r="EU539" s="166">
        <v>1539</v>
      </c>
      <c r="EV539" s="154">
        <v>1539</v>
      </c>
      <c r="EW539" s="154">
        <v>1539</v>
      </c>
      <c r="EX539" s="154">
        <v>1539</v>
      </c>
      <c r="EY539" s="154">
        <v>1539</v>
      </c>
      <c r="EZ539" s="154">
        <v>1539</v>
      </c>
      <c r="FA539" s="154">
        <v>1539</v>
      </c>
      <c r="FB539" s="166">
        <v>1539</v>
      </c>
      <c r="FC539" s="154">
        <v>1539</v>
      </c>
      <c r="FD539" s="166">
        <v>1539</v>
      </c>
      <c r="FE539" s="166">
        <v>1539</v>
      </c>
      <c r="FF539" s="154">
        <v>1539</v>
      </c>
      <c r="FG539" s="166">
        <v>1539</v>
      </c>
      <c r="FH539" s="166">
        <v>1539</v>
      </c>
      <c r="FI539" s="154">
        <v>1539</v>
      </c>
      <c r="FJ539" s="154">
        <v>1539</v>
      </c>
      <c r="FK539" s="166">
        <v>1539</v>
      </c>
      <c r="FL539" s="166">
        <v>1539</v>
      </c>
      <c r="FM539" s="166">
        <v>1539</v>
      </c>
      <c r="FN539" s="166">
        <v>1539</v>
      </c>
      <c r="FO539" s="166">
        <v>1539</v>
      </c>
      <c r="FP539" s="166">
        <v>1539</v>
      </c>
      <c r="FQ539" s="166">
        <v>1539</v>
      </c>
      <c r="FR539" s="154">
        <v>1539</v>
      </c>
      <c r="FS539" s="154">
        <v>1539</v>
      </c>
      <c r="FT539" s="154">
        <v>1539</v>
      </c>
      <c r="FU539" s="154">
        <v>1539</v>
      </c>
      <c r="FV539" s="154">
        <v>1539</v>
      </c>
      <c r="FW539" s="154">
        <v>1539</v>
      </c>
      <c r="FX539" s="154">
        <v>1539</v>
      </c>
      <c r="FY539" s="154">
        <v>1539</v>
      </c>
      <c r="FZ539" s="154">
        <v>1539</v>
      </c>
      <c r="GA539" s="154">
        <v>1539</v>
      </c>
      <c r="GB539" s="154">
        <v>1539</v>
      </c>
      <c r="GC539" s="154">
        <v>1539</v>
      </c>
      <c r="GD539" s="154">
        <v>1539</v>
      </c>
      <c r="GE539" s="154">
        <v>1539</v>
      </c>
      <c r="GF539" s="154">
        <v>1539</v>
      </c>
      <c r="GG539" s="154">
        <v>1539</v>
      </c>
      <c r="GH539" s="154">
        <v>1539</v>
      </c>
      <c r="GI539" s="154">
        <v>1539</v>
      </c>
      <c r="GJ539" s="154">
        <v>1539</v>
      </c>
      <c r="GK539" s="166">
        <v>1539</v>
      </c>
      <c r="GL539" s="166">
        <v>1539</v>
      </c>
      <c r="GM539" s="166">
        <v>1539</v>
      </c>
      <c r="GN539" s="166">
        <v>1539</v>
      </c>
      <c r="GO539" s="166">
        <v>1539</v>
      </c>
      <c r="GP539" s="166">
        <v>1539</v>
      </c>
      <c r="GQ539" s="166">
        <v>1539</v>
      </c>
      <c r="GR539" s="166">
        <v>1539</v>
      </c>
      <c r="GS539" s="166">
        <v>1539</v>
      </c>
      <c r="GT539" s="166">
        <v>1539</v>
      </c>
      <c r="GU539" s="166">
        <v>1539</v>
      </c>
      <c r="GV539" s="166">
        <v>1539</v>
      </c>
      <c r="GW539" s="166">
        <v>1539</v>
      </c>
      <c r="GX539" s="154">
        <v>1539</v>
      </c>
      <c r="GY539" s="166">
        <v>1539</v>
      </c>
      <c r="GZ539" s="166">
        <v>1539</v>
      </c>
      <c r="HA539" s="166">
        <v>1539</v>
      </c>
      <c r="HB539" s="166">
        <v>1539</v>
      </c>
      <c r="HC539" s="166">
        <v>1539</v>
      </c>
      <c r="HD539" s="166">
        <v>1539</v>
      </c>
      <c r="HE539" s="166">
        <v>1539</v>
      </c>
      <c r="HF539" s="166">
        <v>1539</v>
      </c>
      <c r="HG539" s="154">
        <v>1539</v>
      </c>
      <c r="HH539" s="154">
        <v>1539</v>
      </c>
      <c r="HI539" s="166">
        <v>1539</v>
      </c>
      <c r="HJ539" s="154">
        <v>1540</v>
      </c>
      <c r="HK539" s="154">
        <v>1539</v>
      </c>
      <c r="HL539" s="166">
        <v>1539</v>
      </c>
      <c r="HM539" s="154">
        <v>1539</v>
      </c>
      <c r="HN539" s="154">
        <v>1539</v>
      </c>
      <c r="HO539" s="166">
        <v>1539</v>
      </c>
      <c r="HP539" s="154">
        <v>1539</v>
      </c>
      <c r="HQ539" s="154">
        <v>1539</v>
      </c>
      <c r="HR539" s="166">
        <v>1539</v>
      </c>
      <c r="HS539" s="154">
        <v>1539</v>
      </c>
      <c r="HT539" s="150">
        <v>1539</v>
      </c>
      <c r="HU539" s="150">
        <v>1539</v>
      </c>
      <c r="HV539" s="150">
        <v>1539</v>
      </c>
      <c r="HW539" s="169">
        <v>1539</v>
      </c>
    </row>
    <row r="540" spans="1:231">
      <c r="A540" s="145">
        <f t="shared" si="57"/>
        <v>44140</v>
      </c>
      <c r="B540" s="220">
        <f>'Age&amp;Sex by occurrence date'!$EML22</f>
        <v>1780</v>
      </c>
      <c r="C540" s="220">
        <v>1499</v>
      </c>
      <c r="D540" s="220">
        <v>1499</v>
      </c>
      <c r="E540" s="220">
        <v>1499</v>
      </c>
      <c r="F540" s="220">
        <v>1499</v>
      </c>
      <c r="G540" s="220">
        <v>1499</v>
      </c>
      <c r="H540" s="220">
        <v>1499</v>
      </c>
      <c r="I540" s="220">
        <v>1499</v>
      </c>
      <c r="J540" s="220">
        <v>1499</v>
      </c>
      <c r="K540" s="220">
        <v>1499</v>
      </c>
      <c r="L540" s="220">
        <v>1499</v>
      </c>
      <c r="M540" s="220">
        <v>1499</v>
      </c>
      <c r="N540" s="220">
        <v>1499</v>
      </c>
      <c r="O540" s="220">
        <v>1499</v>
      </c>
      <c r="P540" s="220">
        <v>1499</v>
      </c>
      <c r="Q540" s="220">
        <v>1499</v>
      </c>
      <c r="R540" s="220">
        <v>1499</v>
      </c>
      <c r="S540" s="220">
        <v>1499</v>
      </c>
      <c r="T540" s="220">
        <v>1499</v>
      </c>
      <c r="U540" s="220">
        <v>1499</v>
      </c>
      <c r="V540" s="220">
        <v>1499</v>
      </c>
      <c r="W540" s="220">
        <v>1499</v>
      </c>
      <c r="X540" s="220">
        <v>1499</v>
      </c>
      <c r="Y540" s="220">
        <v>1499</v>
      </c>
      <c r="Z540" s="220">
        <v>1499</v>
      </c>
      <c r="AA540" s="220">
        <v>1499</v>
      </c>
      <c r="AB540" s="220">
        <v>1499</v>
      </c>
      <c r="AC540" s="220">
        <v>1499</v>
      </c>
      <c r="AD540" s="220">
        <v>1499</v>
      </c>
      <c r="AE540" s="220">
        <v>1498</v>
      </c>
      <c r="AF540" s="220">
        <v>1498</v>
      </c>
      <c r="AG540" s="220">
        <v>1498</v>
      </c>
      <c r="AH540" s="220">
        <v>1498</v>
      </c>
      <c r="AI540" s="220">
        <v>1498</v>
      </c>
      <c r="AJ540" s="220">
        <v>1498</v>
      </c>
      <c r="AK540" s="220">
        <v>1498</v>
      </c>
      <c r="AL540" s="220">
        <v>1498</v>
      </c>
      <c r="AM540" s="220">
        <v>1498</v>
      </c>
      <c r="AN540" s="220">
        <v>1498</v>
      </c>
      <c r="AO540" s="220">
        <v>1498</v>
      </c>
      <c r="AP540" s="220">
        <v>1498</v>
      </c>
      <c r="AQ540" s="220">
        <v>1498</v>
      </c>
      <c r="AR540" s="220">
        <v>1498</v>
      </c>
      <c r="AS540" s="220">
        <v>1498</v>
      </c>
      <c r="AT540" s="220">
        <v>1498</v>
      </c>
      <c r="AU540" s="220">
        <v>1498</v>
      </c>
      <c r="AV540" s="220">
        <v>1498</v>
      </c>
      <c r="AW540" s="220">
        <v>1498</v>
      </c>
      <c r="AX540" s="220">
        <v>1498</v>
      </c>
      <c r="AY540" s="220">
        <v>1498</v>
      </c>
      <c r="AZ540" s="220">
        <v>1498</v>
      </c>
      <c r="BA540" s="220">
        <v>1498</v>
      </c>
      <c r="BB540" s="220">
        <v>1498</v>
      </c>
      <c r="BC540" s="220">
        <v>1498</v>
      </c>
      <c r="BD540" s="220">
        <v>1498</v>
      </c>
      <c r="BE540" s="220">
        <v>1498</v>
      </c>
      <c r="BF540" s="220">
        <v>1498</v>
      </c>
      <c r="BG540" s="220">
        <v>1498</v>
      </c>
      <c r="BH540" s="220">
        <v>1498</v>
      </c>
      <c r="BI540" s="220">
        <v>1498</v>
      </c>
      <c r="BJ540" s="220">
        <v>1498</v>
      </c>
      <c r="BK540" s="220">
        <v>1498</v>
      </c>
      <c r="BL540" s="220">
        <v>1498</v>
      </c>
      <c r="BM540" s="220">
        <v>1498</v>
      </c>
      <c r="BN540" s="220">
        <v>1498</v>
      </c>
      <c r="BO540" s="220">
        <v>1498</v>
      </c>
      <c r="BP540" s="220">
        <v>1498</v>
      </c>
      <c r="BQ540" s="220">
        <v>1498</v>
      </c>
      <c r="BR540" s="220">
        <v>1498</v>
      </c>
      <c r="BS540" s="220">
        <v>1498</v>
      </c>
      <c r="BT540" s="220">
        <v>1498</v>
      </c>
      <c r="BU540" s="220">
        <v>1498</v>
      </c>
      <c r="BV540" s="220">
        <v>1498</v>
      </c>
      <c r="BW540" s="220">
        <v>1498</v>
      </c>
      <c r="BX540" s="220">
        <v>1498</v>
      </c>
      <c r="BY540" s="220">
        <v>1498</v>
      </c>
      <c r="BZ540" s="220">
        <v>1498</v>
      </c>
      <c r="CA540" s="220">
        <v>1498</v>
      </c>
      <c r="CB540" s="220">
        <v>1498</v>
      </c>
      <c r="CC540" s="220">
        <v>1498</v>
      </c>
      <c r="CD540" s="220">
        <v>1498</v>
      </c>
      <c r="CE540" s="220">
        <v>1498</v>
      </c>
      <c r="CF540" s="220">
        <v>1498</v>
      </c>
      <c r="CG540" s="220">
        <v>1498</v>
      </c>
      <c r="CH540" s="220">
        <v>1498</v>
      </c>
      <c r="CI540" s="220">
        <v>1498</v>
      </c>
      <c r="CJ540" s="220">
        <v>1498</v>
      </c>
      <c r="CK540" s="220">
        <v>1498</v>
      </c>
      <c r="CL540" s="220">
        <v>1498</v>
      </c>
      <c r="CM540" s="220">
        <v>1498</v>
      </c>
      <c r="CN540" s="220">
        <v>1498</v>
      </c>
      <c r="CO540" s="220">
        <v>1498</v>
      </c>
      <c r="CP540" s="220">
        <v>1498</v>
      </c>
      <c r="CQ540" s="220">
        <v>1498</v>
      </c>
      <c r="CR540" s="220">
        <v>1498</v>
      </c>
      <c r="CS540" s="220">
        <v>1498</v>
      </c>
      <c r="CT540" s="220">
        <v>1498</v>
      </c>
      <c r="CU540" s="220">
        <v>1498</v>
      </c>
      <c r="CV540" s="220">
        <v>1498</v>
      </c>
      <c r="CW540" s="220">
        <v>1498</v>
      </c>
      <c r="CX540" s="220">
        <v>1498</v>
      </c>
      <c r="CY540" s="220">
        <v>1498</v>
      </c>
      <c r="CZ540" s="220">
        <v>1498</v>
      </c>
      <c r="DA540" s="220">
        <v>1498</v>
      </c>
      <c r="DB540" s="220">
        <v>1498</v>
      </c>
      <c r="DC540" s="220">
        <v>1498</v>
      </c>
      <c r="DD540" s="220">
        <v>1498</v>
      </c>
      <c r="DE540" s="220">
        <v>1498</v>
      </c>
      <c r="DF540" s="220">
        <v>1498</v>
      </c>
      <c r="DG540" s="220">
        <v>1498</v>
      </c>
      <c r="DH540" s="220">
        <v>1498</v>
      </c>
      <c r="DI540" s="220">
        <v>1498</v>
      </c>
      <c r="DJ540" s="220">
        <v>1498</v>
      </c>
      <c r="DK540" s="220">
        <v>1498</v>
      </c>
      <c r="DL540" s="220">
        <v>1498</v>
      </c>
      <c r="DM540" s="220">
        <v>1498</v>
      </c>
      <c r="DN540" s="220">
        <v>1498</v>
      </c>
      <c r="DO540" s="220">
        <v>1498</v>
      </c>
      <c r="DP540" s="220">
        <v>1498</v>
      </c>
      <c r="DQ540" s="220">
        <v>1498</v>
      </c>
      <c r="DR540" s="220">
        <v>1498</v>
      </c>
      <c r="DS540" s="220">
        <v>1498</v>
      </c>
      <c r="DT540" s="220">
        <v>1497</v>
      </c>
      <c r="DU540" s="220">
        <v>1497</v>
      </c>
      <c r="DV540" s="220">
        <v>1497</v>
      </c>
      <c r="DW540" s="220">
        <v>1497</v>
      </c>
      <c r="DX540" s="220">
        <v>1497</v>
      </c>
      <c r="DY540" s="220">
        <v>1497</v>
      </c>
      <c r="DZ540" s="220">
        <v>1497</v>
      </c>
      <c r="EA540" s="220">
        <v>1496</v>
      </c>
      <c r="EB540" s="220">
        <v>1496</v>
      </c>
      <c r="EC540" s="220">
        <v>1496</v>
      </c>
      <c r="ED540" s="220">
        <v>1496</v>
      </c>
      <c r="EE540" s="220">
        <v>1496</v>
      </c>
      <c r="EF540" s="220">
        <v>1496</v>
      </c>
      <c r="EG540" s="220">
        <v>1496</v>
      </c>
      <c r="EH540" s="220">
        <v>1496</v>
      </c>
      <c r="EI540" s="220">
        <v>1496</v>
      </c>
      <c r="EJ540" s="220">
        <v>1496</v>
      </c>
      <c r="EK540" s="220">
        <v>1496</v>
      </c>
      <c r="EL540" s="220">
        <v>1496</v>
      </c>
      <c r="EM540" s="220">
        <v>1496</v>
      </c>
      <c r="EN540" s="242">
        <v>1496</v>
      </c>
      <c r="EO540" s="232">
        <v>1496</v>
      </c>
      <c r="EP540" s="227">
        <v>1496</v>
      </c>
      <c r="EQ540" s="154">
        <v>1496</v>
      </c>
      <c r="ER540" s="154">
        <v>1496</v>
      </c>
      <c r="ES540" s="154">
        <v>1496</v>
      </c>
      <c r="ET540" s="154">
        <v>1496</v>
      </c>
      <c r="EU540" s="154">
        <v>1496</v>
      </c>
      <c r="EV540" s="154">
        <v>1496</v>
      </c>
      <c r="EW540" s="166">
        <v>1496</v>
      </c>
      <c r="EX540" s="166">
        <v>1496</v>
      </c>
      <c r="EY540" s="166">
        <v>1496</v>
      </c>
      <c r="EZ540" s="166">
        <v>1496</v>
      </c>
      <c r="FA540" s="166">
        <v>1496</v>
      </c>
      <c r="FB540" s="166">
        <v>1496</v>
      </c>
      <c r="FC540" s="154">
        <v>1496</v>
      </c>
      <c r="FD540" s="154">
        <v>1496</v>
      </c>
      <c r="FE540" s="166">
        <v>1496</v>
      </c>
      <c r="FF540" s="166">
        <v>1496</v>
      </c>
      <c r="FG540" s="154">
        <v>1496</v>
      </c>
      <c r="FH540" s="154">
        <v>1496</v>
      </c>
      <c r="FI540" s="166">
        <v>1496</v>
      </c>
      <c r="FJ540" s="166">
        <v>1496</v>
      </c>
      <c r="FK540" s="154">
        <v>1496</v>
      </c>
      <c r="FL540" s="154">
        <v>1496</v>
      </c>
      <c r="FM540" s="154">
        <v>1496</v>
      </c>
      <c r="FN540" s="154">
        <v>1496</v>
      </c>
      <c r="FO540" s="154">
        <v>1496</v>
      </c>
      <c r="FP540" s="154">
        <v>1496</v>
      </c>
      <c r="FQ540" s="154">
        <v>1496</v>
      </c>
      <c r="FR540" s="166">
        <v>1496</v>
      </c>
      <c r="FS540" s="166">
        <v>1496</v>
      </c>
      <c r="FT540" s="166">
        <v>1496</v>
      </c>
      <c r="FU540" s="166">
        <v>1496</v>
      </c>
      <c r="FV540" s="166">
        <v>1496</v>
      </c>
      <c r="FW540" s="166">
        <v>1496</v>
      </c>
      <c r="FX540" s="166">
        <v>1496</v>
      </c>
      <c r="FY540" s="154">
        <v>1496</v>
      </c>
      <c r="FZ540" s="154">
        <v>1496</v>
      </c>
      <c r="GA540" s="154">
        <v>1496</v>
      </c>
      <c r="GB540" s="154">
        <v>1496</v>
      </c>
      <c r="GC540" s="154">
        <v>1496</v>
      </c>
      <c r="GD540" s="154">
        <v>1496</v>
      </c>
      <c r="GE540" s="154">
        <v>1496</v>
      </c>
      <c r="GF540" s="154">
        <v>1496</v>
      </c>
      <c r="GG540" s="154">
        <v>1496</v>
      </c>
      <c r="GH540" s="154">
        <v>1496</v>
      </c>
      <c r="GI540" s="154">
        <v>1496</v>
      </c>
      <c r="GJ540" s="154">
        <v>1496</v>
      </c>
      <c r="GK540" s="154">
        <v>1496</v>
      </c>
      <c r="GL540" s="154">
        <v>1496</v>
      </c>
      <c r="GM540" s="154">
        <v>1496</v>
      </c>
      <c r="GN540" s="154">
        <v>1496</v>
      </c>
      <c r="GO540" s="154">
        <v>1496</v>
      </c>
      <c r="GP540" s="154">
        <v>1496</v>
      </c>
      <c r="GQ540" s="154">
        <v>1496</v>
      </c>
      <c r="GR540" s="154">
        <v>1496</v>
      </c>
      <c r="GS540" s="154">
        <v>1496</v>
      </c>
      <c r="GT540" s="154">
        <v>1496</v>
      </c>
      <c r="GU540" s="154">
        <v>1496</v>
      </c>
      <c r="GV540" s="154">
        <v>1496</v>
      </c>
      <c r="GW540" s="154">
        <v>1496</v>
      </c>
      <c r="GX540" s="154">
        <v>1496</v>
      </c>
      <c r="GY540" s="166">
        <v>1496</v>
      </c>
      <c r="GZ540" s="166">
        <v>1496</v>
      </c>
      <c r="HA540" s="166">
        <v>1496</v>
      </c>
      <c r="HB540" s="166">
        <v>1496</v>
      </c>
      <c r="HC540" s="166">
        <v>1496</v>
      </c>
      <c r="HD540" s="166">
        <v>1496</v>
      </c>
      <c r="HE540" s="166">
        <v>1496</v>
      </c>
      <c r="HF540" s="166">
        <v>1496</v>
      </c>
      <c r="HG540" s="154">
        <v>1496</v>
      </c>
      <c r="HH540" s="154">
        <v>1496</v>
      </c>
      <c r="HI540" s="166">
        <v>1496</v>
      </c>
      <c r="HJ540" s="154">
        <v>1497</v>
      </c>
      <c r="HK540" s="154">
        <v>1496</v>
      </c>
      <c r="HL540" s="166">
        <v>1496</v>
      </c>
      <c r="HM540" s="154">
        <v>1496</v>
      </c>
      <c r="HN540" s="154">
        <v>1496</v>
      </c>
      <c r="HO540" s="166">
        <v>1496</v>
      </c>
      <c r="HP540" s="154">
        <v>1496</v>
      </c>
      <c r="HQ540" s="154">
        <v>1496</v>
      </c>
      <c r="HR540" s="166">
        <v>1496</v>
      </c>
      <c r="HS540" s="154">
        <v>1496</v>
      </c>
      <c r="HT540" s="150">
        <v>1496</v>
      </c>
      <c r="HU540" s="150">
        <v>1496</v>
      </c>
      <c r="HV540" s="150">
        <v>1496</v>
      </c>
      <c r="HW540" s="169">
        <v>1496</v>
      </c>
    </row>
    <row r="541" spans="1:231">
      <c r="A541" s="145">
        <f t="shared" si="57"/>
        <v>44139</v>
      </c>
      <c r="B541" s="220">
        <f>'Age&amp;Sex by occurrence date'!$EMS22</f>
        <v>1719</v>
      </c>
      <c r="C541" s="220">
        <v>1440</v>
      </c>
      <c r="D541" s="220">
        <v>1440</v>
      </c>
      <c r="E541" s="220">
        <v>1440</v>
      </c>
      <c r="F541" s="220">
        <v>1440</v>
      </c>
      <c r="G541" s="220">
        <v>1440</v>
      </c>
      <c r="H541" s="220">
        <v>1440</v>
      </c>
      <c r="I541" s="220">
        <v>1440</v>
      </c>
      <c r="J541" s="220">
        <v>1440</v>
      </c>
      <c r="K541" s="220">
        <v>1440</v>
      </c>
      <c r="L541" s="220">
        <v>1440</v>
      </c>
      <c r="M541" s="220">
        <v>1440</v>
      </c>
      <c r="N541" s="220">
        <v>1440</v>
      </c>
      <c r="O541" s="220">
        <v>1440</v>
      </c>
      <c r="P541" s="220">
        <v>1440</v>
      </c>
      <c r="Q541" s="220">
        <v>1440</v>
      </c>
      <c r="R541" s="220">
        <v>1440</v>
      </c>
      <c r="S541" s="220">
        <v>1440</v>
      </c>
      <c r="T541" s="220">
        <v>1440</v>
      </c>
      <c r="U541" s="220">
        <v>1440</v>
      </c>
      <c r="V541" s="220">
        <v>1440</v>
      </c>
      <c r="W541" s="220">
        <v>1440</v>
      </c>
      <c r="X541" s="220">
        <v>1440</v>
      </c>
      <c r="Y541" s="220">
        <v>1440</v>
      </c>
      <c r="Z541" s="220">
        <v>1440</v>
      </c>
      <c r="AA541" s="220">
        <v>1440</v>
      </c>
      <c r="AB541" s="220">
        <v>1440</v>
      </c>
      <c r="AC541" s="220">
        <v>1440</v>
      </c>
      <c r="AD541" s="220">
        <v>1440</v>
      </c>
      <c r="AE541" s="220">
        <v>1439</v>
      </c>
      <c r="AF541" s="220">
        <v>1439</v>
      </c>
      <c r="AG541" s="220">
        <v>1439</v>
      </c>
      <c r="AH541" s="220">
        <v>1439</v>
      </c>
      <c r="AI541" s="220">
        <v>1439</v>
      </c>
      <c r="AJ541" s="220">
        <v>1439</v>
      </c>
      <c r="AK541" s="220">
        <v>1439</v>
      </c>
      <c r="AL541" s="220">
        <v>1439</v>
      </c>
      <c r="AM541" s="220">
        <v>1439</v>
      </c>
      <c r="AN541" s="220">
        <v>1439</v>
      </c>
      <c r="AO541" s="220">
        <v>1439</v>
      </c>
      <c r="AP541" s="220">
        <v>1439</v>
      </c>
      <c r="AQ541" s="220">
        <v>1439</v>
      </c>
      <c r="AR541" s="220">
        <v>1439</v>
      </c>
      <c r="AS541" s="220">
        <v>1439</v>
      </c>
      <c r="AT541" s="220">
        <v>1439</v>
      </c>
      <c r="AU541" s="220">
        <v>1439</v>
      </c>
      <c r="AV541" s="220">
        <v>1439</v>
      </c>
      <c r="AW541" s="220">
        <v>1439</v>
      </c>
      <c r="AX541" s="220">
        <v>1439</v>
      </c>
      <c r="AY541" s="220">
        <v>1439</v>
      </c>
      <c r="AZ541" s="220">
        <v>1439</v>
      </c>
      <c r="BA541" s="220">
        <v>1439</v>
      </c>
      <c r="BB541" s="220">
        <v>1439</v>
      </c>
      <c r="BC541" s="220">
        <v>1439</v>
      </c>
      <c r="BD541" s="220">
        <v>1439</v>
      </c>
      <c r="BE541" s="220">
        <v>1439</v>
      </c>
      <c r="BF541" s="220">
        <v>1439</v>
      </c>
      <c r="BG541" s="220">
        <v>1439</v>
      </c>
      <c r="BH541" s="220">
        <v>1439</v>
      </c>
      <c r="BI541" s="220">
        <v>1439</v>
      </c>
      <c r="BJ541" s="220">
        <v>1439</v>
      </c>
      <c r="BK541" s="220">
        <v>1439</v>
      </c>
      <c r="BL541" s="220">
        <v>1439</v>
      </c>
      <c r="BM541" s="220">
        <v>1439</v>
      </c>
      <c r="BN541" s="220">
        <v>1439</v>
      </c>
      <c r="BO541" s="220">
        <v>1439</v>
      </c>
      <c r="BP541" s="220">
        <v>1439</v>
      </c>
      <c r="BQ541" s="220">
        <v>1439</v>
      </c>
      <c r="BR541" s="220">
        <v>1439</v>
      </c>
      <c r="BS541" s="220">
        <v>1439</v>
      </c>
      <c r="BT541" s="220">
        <v>1439</v>
      </c>
      <c r="BU541" s="220">
        <v>1439</v>
      </c>
      <c r="BV541" s="220">
        <v>1439</v>
      </c>
      <c r="BW541" s="220">
        <v>1439</v>
      </c>
      <c r="BX541" s="220">
        <v>1439</v>
      </c>
      <c r="BY541" s="220">
        <v>1439</v>
      </c>
      <c r="BZ541" s="220">
        <v>1439</v>
      </c>
      <c r="CA541" s="220">
        <v>1439</v>
      </c>
      <c r="CB541" s="220">
        <v>1439</v>
      </c>
      <c r="CC541" s="220">
        <v>1439</v>
      </c>
      <c r="CD541" s="220">
        <v>1439</v>
      </c>
      <c r="CE541" s="220">
        <v>1439</v>
      </c>
      <c r="CF541" s="220">
        <v>1439</v>
      </c>
      <c r="CG541" s="220">
        <v>1439</v>
      </c>
      <c r="CH541" s="220">
        <v>1439</v>
      </c>
      <c r="CI541" s="220">
        <v>1439</v>
      </c>
      <c r="CJ541" s="220">
        <v>1439</v>
      </c>
      <c r="CK541" s="220">
        <v>1439</v>
      </c>
      <c r="CL541" s="220">
        <v>1439</v>
      </c>
      <c r="CM541" s="220">
        <v>1439</v>
      </c>
      <c r="CN541" s="220">
        <v>1439</v>
      </c>
      <c r="CO541" s="220">
        <v>1439</v>
      </c>
      <c r="CP541" s="220">
        <v>1439</v>
      </c>
      <c r="CQ541" s="220">
        <v>1439</v>
      </c>
      <c r="CR541" s="220">
        <v>1439</v>
      </c>
      <c r="CS541" s="220">
        <v>1439</v>
      </c>
      <c r="CT541" s="220">
        <v>1439</v>
      </c>
      <c r="CU541" s="220">
        <v>1439</v>
      </c>
      <c r="CV541" s="220">
        <v>1439</v>
      </c>
      <c r="CW541" s="220">
        <v>1439</v>
      </c>
      <c r="CX541" s="220">
        <v>1439</v>
      </c>
      <c r="CY541" s="220">
        <v>1439</v>
      </c>
      <c r="CZ541" s="220">
        <v>1439</v>
      </c>
      <c r="DA541" s="220">
        <v>1439</v>
      </c>
      <c r="DB541" s="220">
        <v>1439</v>
      </c>
      <c r="DC541" s="220">
        <v>1439</v>
      </c>
      <c r="DD541" s="220">
        <v>1439</v>
      </c>
      <c r="DE541" s="220">
        <v>1439</v>
      </c>
      <c r="DF541" s="220">
        <v>1439</v>
      </c>
      <c r="DG541" s="220">
        <v>1439</v>
      </c>
      <c r="DH541" s="220">
        <v>1439</v>
      </c>
      <c r="DI541" s="220">
        <v>1439</v>
      </c>
      <c r="DJ541" s="220">
        <v>1439</v>
      </c>
      <c r="DK541" s="220">
        <v>1439</v>
      </c>
      <c r="DL541" s="220">
        <v>1439</v>
      </c>
      <c r="DM541" s="220">
        <v>1439</v>
      </c>
      <c r="DN541" s="220">
        <v>1439</v>
      </c>
      <c r="DO541" s="220">
        <v>1439</v>
      </c>
      <c r="DP541" s="220">
        <v>1439</v>
      </c>
      <c r="DQ541" s="220">
        <v>1439</v>
      </c>
      <c r="DR541" s="220">
        <v>1439</v>
      </c>
      <c r="DS541" s="220">
        <v>1439</v>
      </c>
      <c r="DT541" s="220">
        <v>1438</v>
      </c>
      <c r="DU541" s="220">
        <v>1438</v>
      </c>
      <c r="DV541" s="220">
        <v>1438</v>
      </c>
      <c r="DW541" s="220">
        <v>1438</v>
      </c>
      <c r="DX541" s="220">
        <v>1438</v>
      </c>
      <c r="DY541" s="220">
        <v>1438</v>
      </c>
      <c r="DZ541" s="220">
        <v>1438</v>
      </c>
      <c r="EA541" s="220">
        <v>1437</v>
      </c>
      <c r="EB541" s="220">
        <v>1437</v>
      </c>
      <c r="EC541" s="220">
        <v>1437</v>
      </c>
      <c r="ED541" s="220">
        <v>1437</v>
      </c>
      <c r="EE541" s="220">
        <v>1437</v>
      </c>
      <c r="EF541" s="220">
        <v>1437</v>
      </c>
      <c r="EG541" s="220">
        <v>1437</v>
      </c>
      <c r="EH541" s="220">
        <v>1437</v>
      </c>
      <c r="EI541" s="220">
        <v>1437</v>
      </c>
      <c r="EJ541" s="220">
        <v>1437</v>
      </c>
      <c r="EK541" s="220">
        <v>1437</v>
      </c>
      <c r="EL541" s="220">
        <v>1437</v>
      </c>
      <c r="EM541" s="220">
        <v>1437</v>
      </c>
      <c r="EN541" s="242">
        <v>1437</v>
      </c>
      <c r="EO541" s="232">
        <v>1437</v>
      </c>
      <c r="EP541" s="227">
        <v>1437</v>
      </c>
      <c r="EQ541" s="154">
        <v>1437</v>
      </c>
      <c r="ER541" s="154">
        <v>1437</v>
      </c>
      <c r="ES541" s="154">
        <v>1437</v>
      </c>
      <c r="ET541" s="154">
        <v>1437</v>
      </c>
      <c r="EU541" s="154">
        <v>1437</v>
      </c>
      <c r="EV541" s="154">
        <v>1437</v>
      </c>
      <c r="EW541" s="166">
        <v>1437</v>
      </c>
      <c r="EX541" s="166">
        <v>1437</v>
      </c>
      <c r="EY541" s="166">
        <v>1437</v>
      </c>
      <c r="EZ541" s="166">
        <v>1437</v>
      </c>
      <c r="FA541" s="166">
        <v>1437</v>
      </c>
      <c r="FB541" s="154">
        <v>1437</v>
      </c>
      <c r="FC541" s="166">
        <v>1437</v>
      </c>
      <c r="FD541" s="154">
        <v>1437</v>
      </c>
      <c r="FE541" s="154">
        <v>1437</v>
      </c>
      <c r="FF541" s="166">
        <v>1437</v>
      </c>
      <c r="FG541" s="154">
        <v>1437</v>
      </c>
      <c r="FH541" s="166">
        <v>1437</v>
      </c>
      <c r="FI541" s="166">
        <v>1437</v>
      </c>
      <c r="FJ541" s="166">
        <v>1437</v>
      </c>
      <c r="FK541" s="166">
        <v>1437</v>
      </c>
      <c r="FL541" s="166">
        <v>1437</v>
      </c>
      <c r="FM541" s="166">
        <v>1437</v>
      </c>
      <c r="FN541" s="166">
        <v>1437</v>
      </c>
      <c r="FO541" s="166">
        <v>1437</v>
      </c>
      <c r="FP541" s="166">
        <v>1437</v>
      </c>
      <c r="FQ541" s="166">
        <v>1437</v>
      </c>
      <c r="FR541" s="166">
        <v>1437</v>
      </c>
      <c r="FS541" s="166">
        <v>1437</v>
      </c>
      <c r="FT541" s="166">
        <v>1437</v>
      </c>
      <c r="FU541" s="166">
        <v>1437</v>
      </c>
      <c r="FV541" s="166">
        <v>1437</v>
      </c>
      <c r="FW541" s="166">
        <v>1437</v>
      </c>
      <c r="FX541" s="166">
        <v>1437</v>
      </c>
      <c r="FY541" s="166">
        <v>1437</v>
      </c>
      <c r="FZ541" s="166">
        <v>1437</v>
      </c>
      <c r="GA541" s="166">
        <v>1437</v>
      </c>
      <c r="GB541" s="166">
        <v>1437</v>
      </c>
      <c r="GC541" s="166">
        <v>1437</v>
      </c>
      <c r="GD541" s="166">
        <v>1437</v>
      </c>
      <c r="GE541" s="166">
        <v>1437</v>
      </c>
      <c r="GF541" s="166">
        <v>1437</v>
      </c>
      <c r="GG541" s="166">
        <v>1437</v>
      </c>
      <c r="GH541" s="166">
        <v>1437</v>
      </c>
      <c r="GI541" s="166">
        <v>1437</v>
      </c>
      <c r="GJ541" s="166">
        <v>1437</v>
      </c>
      <c r="GK541" s="154">
        <v>1437</v>
      </c>
      <c r="GL541" s="154">
        <v>1437</v>
      </c>
      <c r="GM541" s="154">
        <v>1437</v>
      </c>
      <c r="GN541" s="154">
        <v>1437</v>
      </c>
      <c r="GO541" s="154">
        <v>1437</v>
      </c>
      <c r="GP541" s="154">
        <v>1437</v>
      </c>
      <c r="GQ541" s="154">
        <v>1437</v>
      </c>
      <c r="GR541" s="154">
        <v>1437</v>
      </c>
      <c r="GS541" s="154">
        <v>1437</v>
      </c>
      <c r="GT541" s="166">
        <v>1437</v>
      </c>
      <c r="GU541" s="166">
        <v>1437</v>
      </c>
      <c r="GV541" s="166">
        <v>1437</v>
      </c>
      <c r="GW541" s="166">
        <v>1437</v>
      </c>
      <c r="GX541" s="166">
        <v>1437</v>
      </c>
      <c r="GY541" s="154">
        <v>1437</v>
      </c>
      <c r="GZ541" s="154">
        <v>1437</v>
      </c>
      <c r="HA541" s="154">
        <v>1437</v>
      </c>
      <c r="HB541" s="154">
        <v>1437</v>
      </c>
      <c r="HC541" s="154">
        <v>1437</v>
      </c>
      <c r="HD541" s="154">
        <v>1437</v>
      </c>
      <c r="HE541" s="154">
        <v>1437</v>
      </c>
      <c r="HF541" s="166">
        <v>1437</v>
      </c>
      <c r="HG541" s="154">
        <v>1437</v>
      </c>
      <c r="HH541" s="154">
        <v>1437</v>
      </c>
      <c r="HI541" s="166">
        <v>1437</v>
      </c>
      <c r="HJ541" s="154">
        <v>1438</v>
      </c>
      <c r="HK541" s="154">
        <v>1437</v>
      </c>
      <c r="HL541" s="166">
        <v>1437</v>
      </c>
      <c r="HM541" s="154">
        <v>1437</v>
      </c>
      <c r="HN541" s="154">
        <v>1437</v>
      </c>
      <c r="HO541" s="166">
        <v>1437</v>
      </c>
      <c r="HP541" s="154">
        <v>1437</v>
      </c>
      <c r="HQ541" s="154">
        <v>1437</v>
      </c>
      <c r="HR541" s="166">
        <v>1437</v>
      </c>
      <c r="HS541" s="154">
        <v>1437</v>
      </c>
      <c r="HT541" s="150">
        <v>1437</v>
      </c>
      <c r="HU541" s="150">
        <v>1437</v>
      </c>
      <c r="HV541" s="150">
        <v>1437</v>
      </c>
      <c r="HW541" s="169">
        <v>1437</v>
      </c>
    </row>
    <row r="542" spans="1:231">
      <c r="A542" s="145">
        <f t="shared" si="57"/>
        <v>44138</v>
      </c>
      <c r="B542" s="220">
        <f>'Age&amp;Sex by occurrence date'!$EMZ22</f>
        <v>1654</v>
      </c>
      <c r="C542" s="220">
        <v>1385</v>
      </c>
      <c r="D542" s="220">
        <v>1385</v>
      </c>
      <c r="E542" s="220">
        <v>1385</v>
      </c>
      <c r="F542" s="220">
        <v>1385</v>
      </c>
      <c r="G542" s="220">
        <v>1385</v>
      </c>
      <c r="H542" s="220">
        <v>1385</v>
      </c>
      <c r="I542" s="220">
        <v>1385</v>
      </c>
      <c r="J542" s="220">
        <v>1385</v>
      </c>
      <c r="K542" s="220">
        <v>1385</v>
      </c>
      <c r="L542" s="220">
        <v>1385</v>
      </c>
      <c r="M542" s="220">
        <v>1385</v>
      </c>
      <c r="N542" s="220">
        <v>1385</v>
      </c>
      <c r="O542" s="220">
        <v>1385</v>
      </c>
      <c r="P542" s="220">
        <v>1385</v>
      </c>
      <c r="Q542" s="220">
        <v>1385</v>
      </c>
      <c r="R542" s="220">
        <v>1385</v>
      </c>
      <c r="S542" s="220">
        <v>1385</v>
      </c>
      <c r="T542" s="220">
        <v>1385</v>
      </c>
      <c r="U542" s="220">
        <v>1385</v>
      </c>
      <c r="V542" s="220">
        <v>1385</v>
      </c>
      <c r="W542" s="220">
        <v>1385</v>
      </c>
      <c r="X542" s="220">
        <v>1385</v>
      </c>
      <c r="Y542" s="220">
        <v>1385</v>
      </c>
      <c r="Z542" s="220">
        <v>1385</v>
      </c>
      <c r="AA542" s="220">
        <v>1385</v>
      </c>
      <c r="AB542" s="220">
        <v>1385</v>
      </c>
      <c r="AC542" s="220">
        <v>1385</v>
      </c>
      <c r="AD542" s="220">
        <v>1385</v>
      </c>
      <c r="AE542" s="220">
        <v>1384</v>
      </c>
      <c r="AF542" s="220">
        <v>1384</v>
      </c>
      <c r="AG542" s="220">
        <v>1384</v>
      </c>
      <c r="AH542" s="220">
        <v>1384</v>
      </c>
      <c r="AI542" s="220">
        <v>1384</v>
      </c>
      <c r="AJ542" s="220">
        <v>1384</v>
      </c>
      <c r="AK542" s="220">
        <v>1384</v>
      </c>
      <c r="AL542" s="220">
        <v>1384</v>
      </c>
      <c r="AM542" s="220">
        <v>1384</v>
      </c>
      <c r="AN542" s="220">
        <v>1384</v>
      </c>
      <c r="AO542" s="220">
        <v>1384</v>
      </c>
      <c r="AP542" s="220">
        <v>1384</v>
      </c>
      <c r="AQ542" s="220">
        <v>1384</v>
      </c>
      <c r="AR542" s="220">
        <v>1384</v>
      </c>
      <c r="AS542" s="220">
        <v>1384</v>
      </c>
      <c r="AT542" s="220">
        <v>1384</v>
      </c>
      <c r="AU542" s="220">
        <v>1384</v>
      </c>
      <c r="AV542" s="220">
        <v>1384</v>
      </c>
      <c r="AW542" s="220">
        <v>1384</v>
      </c>
      <c r="AX542" s="220">
        <v>1384</v>
      </c>
      <c r="AY542" s="220">
        <v>1384</v>
      </c>
      <c r="AZ542" s="220">
        <v>1384</v>
      </c>
      <c r="BA542" s="220">
        <v>1384</v>
      </c>
      <c r="BB542" s="220">
        <v>1384</v>
      </c>
      <c r="BC542" s="220">
        <v>1384</v>
      </c>
      <c r="BD542" s="220">
        <v>1384</v>
      </c>
      <c r="BE542" s="220">
        <v>1384</v>
      </c>
      <c r="BF542" s="220">
        <v>1384</v>
      </c>
      <c r="BG542" s="220">
        <v>1384</v>
      </c>
      <c r="BH542" s="220">
        <v>1384</v>
      </c>
      <c r="BI542" s="220">
        <v>1384</v>
      </c>
      <c r="BJ542" s="220">
        <v>1384</v>
      </c>
      <c r="BK542" s="220">
        <v>1384</v>
      </c>
      <c r="BL542" s="220">
        <v>1384</v>
      </c>
      <c r="BM542" s="220">
        <v>1384</v>
      </c>
      <c r="BN542" s="220">
        <v>1384</v>
      </c>
      <c r="BO542" s="220">
        <v>1384</v>
      </c>
      <c r="BP542" s="220">
        <v>1384</v>
      </c>
      <c r="BQ542" s="220">
        <v>1384</v>
      </c>
      <c r="BR542" s="220">
        <v>1384</v>
      </c>
      <c r="BS542" s="220">
        <v>1384</v>
      </c>
      <c r="BT542" s="220">
        <v>1384</v>
      </c>
      <c r="BU542" s="220">
        <v>1384</v>
      </c>
      <c r="BV542" s="220">
        <v>1384</v>
      </c>
      <c r="BW542" s="220">
        <v>1384</v>
      </c>
      <c r="BX542" s="220">
        <v>1384</v>
      </c>
      <c r="BY542" s="220">
        <v>1384</v>
      </c>
      <c r="BZ542" s="220">
        <v>1384</v>
      </c>
      <c r="CA542" s="220">
        <v>1384</v>
      </c>
      <c r="CB542" s="220">
        <v>1384</v>
      </c>
      <c r="CC542" s="220">
        <v>1384</v>
      </c>
      <c r="CD542" s="220">
        <v>1384</v>
      </c>
      <c r="CE542" s="220">
        <v>1384</v>
      </c>
      <c r="CF542" s="220">
        <v>1384</v>
      </c>
      <c r="CG542" s="220">
        <v>1384</v>
      </c>
      <c r="CH542" s="220">
        <v>1384</v>
      </c>
      <c r="CI542" s="220">
        <v>1384</v>
      </c>
      <c r="CJ542" s="220">
        <v>1384</v>
      </c>
      <c r="CK542" s="220">
        <v>1384</v>
      </c>
      <c r="CL542" s="220">
        <v>1384</v>
      </c>
      <c r="CM542" s="220">
        <v>1384</v>
      </c>
      <c r="CN542" s="220">
        <v>1384</v>
      </c>
      <c r="CO542" s="220">
        <v>1384</v>
      </c>
      <c r="CP542" s="220">
        <v>1384</v>
      </c>
      <c r="CQ542" s="220">
        <v>1384</v>
      </c>
      <c r="CR542" s="220">
        <v>1384</v>
      </c>
      <c r="CS542" s="220">
        <v>1384</v>
      </c>
      <c r="CT542" s="220">
        <v>1384</v>
      </c>
      <c r="CU542" s="220">
        <v>1384</v>
      </c>
      <c r="CV542" s="220">
        <v>1384</v>
      </c>
      <c r="CW542" s="220">
        <v>1384</v>
      </c>
      <c r="CX542" s="220">
        <v>1384</v>
      </c>
      <c r="CY542" s="220">
        <v>1384</v>
      </c>
      <c r="CZ542" s="220">
        <v>1384</v>
      </c>
      <c r="DA542" s="220">
        <v>1384</v>
      </c>
      <c r="DB542" s="220">
        <v>1384</v>
      </c>
      <c r="DC542" s="220">
        <v>1384</v>
      </c>
      <c r="DD542" s="220">
        <v>1384</v>
      </c>
      <c r="DE542" s="220">
        <v>1384</v>
      </c>
      <c r="DF542" s="220">
        <v>1384</v>
      </c>
      <c r="DG542" s="220">
        <v>1384</v>
      </c>
      <c r="DH542" s="220">
        <v>1384</v>
      </c>
      <c r="DI542" s="220">
        <v>1384</v>
      </c>
      <c r="DJ542" s="220">
        <v>1384</v>
      </c>
      <c r="DK542" s="220">
        <v>1384</v>
      </c>
      <c r="DL542" s="220">
        <v>1384</v>
      </c>
      <c r="DM542" s="220">
        <v>1384</v>
      </c>
      <c r="DN542" s="220">
        <v>1384</v>
      </c>
      <c r="DO542" s="220">
        <v>1384</v>
      </c>
      <c r="DP542" s="220">
        <v>1384</v>
      </c>
      <c r="DQ542" s="220">
        <v>1384</v>
      </c>
      <c r="DR542" s="220">
        <v>1384</v>
      </c>
      <c r="DS542" s="220">
        <v>1384</v>
      </c>
      <c r="DT542" s="220">
        <v>1383</v>
      </c>
      <c r="DU542" s="220">
        <v>1383</v>
      </c>
      <c r="DV542" s="220">
        <v>1383</v>
      </c>
      <c r="DW542" s="220">
        <v>1383</v>
      </c>
      <c r="DX542" s="220">
        <v>1383</v>
      </c>
      <c r="DY542" s="220">
        <v>1383</v>
      </c>
      <c r="DZ542" s="220">
        <v>1383</v>
      </c>
      <c r="EA542" s="220">
        <v>1382</v>
      </c>
      <c r="EB542" s="220">
        <v>1382</v>
      </c>
      <c r="EC542" s="220">
        <v>1382</v>
      </c>
      <c r="ED542" s="220">
        <v>1382</v>
      </c>
      <c r="EE542" s="220">
        <v>1382</v>
      </c>
      <c r="EF542" s="220">
        <v>1382</v>
      </c>
      <c r="EG542" s="220">
        <v>1382</v>
      </c>
      <c r="EH542" s="220">
        <v>1382</v>
      </c>
      <c r="EI542" s="220">
        <v>1382</v>
      </c>
      <c r="EJ542" s="220">
        <v>1382</v>
      </c>
      <c r="EK542" s="220">
        <v>1382</v>
      </c>
      <c r="EL542" s="220">
        <v>1382</v>
      </c>
      <c r="EM542" s="220">
        <v>1382</v>
      </c>
      <c r="EN542" s="242">
        <v>1382</v>
      </c>
      <c r="EO542" s="232">
        <v>1382</v>
      </c>
      <c r="EP542" s="228">
        <v>1382</v>
      </c>
      <c r="EQ542" s="166">
        <v>1382</v>
      </c>
      <c r="ER542" s="166">
        <v>1382</v>
      </c>
      <c r="ES542" s="166">
        <v>1382</v>
      </c>
      <c r="ET542" s="166">
        <v>1382</v>
      </c>
      <c r="EU542" s="166">
        <v>1382</v>
      </c>
      <c r="EV542" s="166">
        <v>1382</v>
      </c>
      <c r="EW542" s="166">
        <v>1382</v>
      </c>
      <c r="EX542" s="166">
        <v>1382</v>
      </c>
      <c r="EY542" s="166">
        <v>1382</v>
      </c>
      <c r="EZ542" s="166">
        <v>1382</v>
      </c>
      <c r="FA542" s="166">
        <v>1382</v>
      </c>
      <c r="FB542" s="154">
        <v>1382</v>
      </c>
      <c r="FC542" s="154">
        <v>1382</v>
      </c>
      <c r="FD542" s="154">
        <v>1382</v>
      </c>
      <c r="FE542" s="154">
        <v>1382</v>
      </c>
      <c r="FF542" s="154">
        <v>1382</v>
      </c>
      <c r="FG542" s="166">
        <v>1382</v>
      </c>
      <c r="FH542" s="166">
        <v>1382</v>
      </c>
      <c r="FI542" s="154">
        <v>1382</v>
      </c>
      <c r="FJ542" s="154">
        <v>1382</v>
      </c>
      <c r="FK542" s="166">
        <v>1382</v>
      </c>
      <c r="FL542" s="166">
        <v>1382</v>
      </c>
      <c r="FM542" s="166">
        <v>1382</v>
      </c>
      <c r="FN542" s="166">
        <v>1382</v>
      </c>
      <c r="FO542" s="166">
        <v>1382</v>
      </c>
      <c r="FP542" s="166">
        <v>1382</v>
      </c>
      <c r="FQ542" s="166">
        <v>1382</v>
      </c>
      <c r="FR542" s="154">
        <v>1382</v>
      </c>
      <c r="FS542" s="154">
        <v>1382</v>
      </c>
      <c r="FT542" s="154">
        <v>1382</v>
      </c>
      <c r="FU542" s="154">
        <v>1382</v>
      </c>
      <c r="FV542" s="154">
        <v>1382</v>
      </c>
      <c r="FW542" s="154">
        <v>1382</v>
      </c>
      <c r="FX542" s="154">
        <v>1382</v>
      </c>
      <c r="FY542" s="166">
        <v>1382</v>
      </c>
      <c r="FZ542" s="166">
        <v>1382</v>
      </c>
      <c r="GA542" s="166">
        <v>1382</v>
      </c>
      <c r="GB542" s="166">
        <v>1382</v>
      </c>
      <c r="GC542" s="166">
        <v>1382</v>
      </c>
      <c r="GD542" s="166">
        <v>1382</v>
      </c>
      <c r="GE542" s="166">
        <v>1382</v>
      </c>
      <c r="GF542" s="166">
        <v>1382</v>
      </c>
      <c r="GG542" s="166">
        <v>1382</v>
      </c>
      <c r="GH542" s="166">
        <v>1382</v>
      </c>
      <c r="GI542" s="166">
        <v>1382</v>
      </c>
      <c r="GJ542" s="166">
        <v>1382</v>
      </c>
      <c r="GK542" s="166">
        <v>1382</v>
      </c>
      <c r="GL542" s="166">
        <v>1382</v>
      </c>
      <c r="GM542" s="166">
        <v>1382</v>
      </c>
      <c r="GN542" s="166">
        <v>1382</v>
      </c>
      <c r="GO542" s="166">
        <v>1382</v>
      </c>
      <c r="GP542" s="166">
        <v>1382</v>
      </c>
      <c r="GQ542" s="166">
        <v>1382</v>
      </c>
      <c r="GR542" s="166">
        <v>1382</v>
      </c>
      <c r="GS542" s="166">
        <v>1382</v>
      </c>
      <c r="GT542" s="166">
        <v>1382</v>
      </c>
      <c r="GU542" s="166">
        <v>1382</v>
      </c>
      <c r="GV542" s="166">
        <v>1382</v>
      </c>
      <c r="GW542" s="166">
        <v>1382</v>
      </c>
      <c r="GX542" s="166">
        <v>1382</v>
      </c>
      <c r="GY542" s="166">
        <v>1382</v>
      </c>
      <c r="GZ542" s="166">
        <v>1382</v>
      </c>
      <c r="HA542" s="166">
        <v>1382</v>
      </c>
      <c r="HB542" s="166">
        <v>1382</v>
      </c>
      <c r="HC542" s="166">
        <v>1382</v>
      </c>
      <c r="HD542" s="166">
        <v>1382</v>
      </c>
      <c r="HE542" s="166">
        <v>1382</v>
      </c>
      <c r="HF542" s="166">
        <v>1382</v>
      </c>
      <c r="HG542" s="154">
        <v>1382</v>
      </c>
      <c r="HH542" s="154">
        <v>1382</v>
      </c>
      <c r="HI542" s="166">
        <v>1382</v>
      </c>
      <c r="HJ542" s="154">
        <v>1383</v>
      </c>
      <c r="HK542" s="154">
        <v>1382</v>
      </c>
      <c r="HL542" s="166">
        <v>1382</v>
      </c>
      <c r="HM542" s="154">
        <v>1382</v>
      </c>
      <c r="HN542" s="154">
        <v>1382</v>
      </c>
      <c r="HO542" s="166">
        <v>1382</v>
      </c>
      <c r="HP542" s="154">
        <v>1382</v>
      </c>
      <c r="HQ542" s="154">
        <v>1382</v>
      </c>
      <c r="HR542" s="166">
        <v>1382</v>
      </c>
      <c r="HS542" s="154">
        <v>1382</v>
      </c>
      <c r="HT542" s="150">
        <v>1382</v>
      </c>
      <c r="HU542" s="150">
        <v>1382</v>
      </c>
      <c r="HV542" s="150">
        <v>1382</v>
      </c>
      <c r="HW542" s="169">
        <v>1382</v>
      </c>
    </row>
    <row r="543" spans="1:231">
      <c r="A543" s="145">
        <f t="shared" si="57"/>
        <v>44137</v>
      </c>
      <c r="B543" s="220">
        <f>'Age&amp;Sex by occurrence date'!$ENG22</f>
        <v>1598</v>
      </c>
      <c r="C543" s="220">
        <v>1332</v>
      </c>
      <c r="D543" s="220">
        <v>1332</v>
      </c>
      <c r="E543" s="220">
        <v>1332</v>
      </c>
      <c r="F543" s="220">
        <v>1332</v>
      </c>
      <c r="G543" s="220">
        <v>1332</v>
      </c>
      <c r="H543" s="220">
        <v>1332</v>
      </c>
      <c r="I543" s="220">
        <v>1332</v>
      </c>
      <c r="J543" s="220">
        <v>1332</v>
      </c>
      <c r="K543" s="220">
        <v>1332</v>
      </c>
      <c r="L543" s="220">
        <v>1332</v>
      </c>
      <c r="M543" s="220">
        <v>1332</v>
      </c>
      <c r="N543" s="220">
        <v>1332</v>
      </c>
      <c r="O543" s="220">
        <v>1332</v>
      </c>
      <c r="P543" s="220">
        <v>1332</v>
      </c>
      <c r="Q543" s="220">
        <v>1332</v>
      </c>
      <c r="R543" s="220">
        <v>1332</v>
      </c>
      <c r="S543" s="220">
        <v>1332</v>
      </c>
      <c r="T543" s="220">
        <v>1332</v>
      </c>
      <c r="U543" s="220">
        <v>1332</v>
      </c>
      <c r="V543" s="220">
        <v>1332</v>
      </c>
      <c r="W543" s="220">
        <v>1332</v>
      </c>
      <c r="X543" s="220">
        <v>1332</v>
      </c>
      <c r="Y543" s="220">
        <v>1332</v>
      </c>
      <c r="Z543" s="220">
        <v>1332</v>
      </c>
      <c r="AA543" s="220">
        <v>1332</v>
      </c>
      <c r="AB543" s="220">
        <v>1332</v>
      </c>
      <c r="AC543" s="220">
        <v>1332</v>
      </c>
      <c r="AD543" s="220">
        <v>1332</v>
      </c>
      <c r="AE543" s="220">
        <v>1331</v>
      </c>
      <c r="AF543" s="220">
        <v>1331</v>
      </c>
      <c r="AG543" s="220">
        <v>1331</v>
      </c>
      <c r="AH543" s="220">
        <v>1331</v>
      </c>
      <c r="AI543" s="220">
        <v>1331</v>
      </c>
      <c r="AJ543" s="220">
        <v>1331</v>
      </c>
      <c r="AK543" s="220">
        <v>1331</v>
      </c>
      <c r="AL543" s="220">
        <v>1331</v>
      </c>
      <c r="AM543" s="220">
        <v>1331</v>
      </c>
      <c r="AN543" s="220">
        <v>1331</v>
      </c>
      <c r="AO543" s="220">
        <v>1331</v>
      </c>
      <c r="AP543" s="220">
        <v>1331</v>
      </c>
      <c r="AQ543" s="220">
        <v>1331</v>
      </c>
      <c r="AR543" s="220">
        <v>1331</v>
      </c>
      <c r="AS543" s="220">
        <v>1331</v>
      </c>
      <c r="AT543" s="220">
        <v>1331</v>
      </c>
      <c r="AU543" s="220">
        <v>1331</v>
      </c>
      <c r="AV543" s="220">
        <v>1331</v>
      </c>
      <c r="AW543" s="220">
        <v>1331</v>
      </c>
      <c r="AX543" s="220">
        <v>1331</v>
      </c>
      <c r="AY543" s="220">
        <v>1331</v>
      </c>
      <c r="AZ543" s="220">
        <v>1331</v>
      </c>
      <c r="BA543" s="220">
        <v>1331</v>
      </c>
      <c r="BB543" s="220">
        <v>1331</v>
      </c>
      <c r="BC543" s="220">
        <v>1331</v>
      </c>
      <c r="BD543" s="220">
        <v>1331</v>
      </c>
      <c r="BE543" s="220">
        <v>1331</v>
      </c>
      <c r="BF543" s="220">
        <v>1331</v>
      </c>
      <c r="BG543" s="220">
        <v>1331</v>
      </c>
      <c r="BH543" s="220">
        <v>1331</v>
      </c>
      <c r="BI543" s="220">
        <v>1331</v>
      </c>
      <c r="BJ543" s="220">
        <v>1331</v>
      </c>
      <c r="BK543" s="220">
        <v>1331</v>
      </c>
      <c r="BL543" s="220">
        <v>1331</v>
      </c>
      <c r="BM543" s="220">
        <v>1331</v>
      </c>
      <c r="BN543" s="220">
        <v>1331</v>
      </c>
      <c r="BO543" s="220">
        <v>1331</v>
      </c>
      <c r="BP543" s="220">
        <v>1331</v>
      </c>
      <c r="BQ543" s="220">
        <v>1331</v>
      </c>
      <c r="BR543" s="220">
        <v>1331</v>
      </c>
      <c r="BS543" s="220">
        <v>1331</v>
      </c>
      <c r="BT543" s="220">
        <v>1331</v>
      </c>
      <c r="BU543" s="220">
        <v>1331</v>
      </c>
      <c r="BV543" s="220">
        <v>1331</v>
      </c>
      <c r="BW543" s="220">
        <v>1331</v>
      </c>
      <c r="BX543" s="220">
        <v>1331</v>
      </c>
      <c r="BY543" s="220">
        <v>1331</v>
      </c>
      <c r="BZ543" s="220">
        <v>1331</v>
      </c>
      <c r="CA543" s="220">
        <v>1331</v>
      </c>
      <c r="CB543" s="220">
        <v>1331</v>
      </c>
      <c r="CC543" s="220">
        <v>1331</v>
      </c>
      <c r="CD543" s="220">
        <v>1331</v>
      </c>
      <c r="CE543" s="220">
        <v>1331</v>
      </c>
      <c r="CF543" s="220">
        <v>1331</v>
      </c>
      <c r="CG543" s="220">
        <v>1331</v>
      </c>
      <c r="CH543" s="220">
        <v>1331</v>
      </c>
      <c r="CI543" s="220">
        <v>1331</v>
      </c>
      <c r="CJ543" s="220">
        <v>1331</v>
      </c>
      <c r="CK543" s="220">
        <v>1331</v>
      </c>
      <c r="CL543" s="220">
        <v>1331</v>
      </c>
      <c r="CM543" s="220">
        <v>1331</v>
      </c>
      <c r="CN543" s="220">
        <v>1331</v>
      </c>
      <c r="CO543" s="220">
        <v>1331</v>
      </c>
      <c r="CP543" s="220">
        <v>1331</v>
      </c>
      <c r="CQ543" s="220">
        <v>1331</v>
      </c>
      <c r="CR543" s="220">
        <v>1331</v>
      </c>
      <c r="CS543" s="220">
        <v>1331</v>
      </c>
      <c r="CT543" s="220">
        <v>1331</v>
      </c>
      <c r="CU543" s="220">
        <v>1331</v>
      </c>
      <c r="CV543" s="220">
        <v>1331</v>
      </c>
      <c r="CW543" s="220">
        <v>1331</v>
      </c>
      <c r="CX543" s="220">
        <v>1331</v>
      </c>
      <c r="CY543" s="220">
        <v>1331</v>
      </c>
      <c r="CZ543" s="220">
        <v>1331</v>
      </c>
      <c r="DA543" s="220">
        <v>1331</v>
      </c>
      <c r="DB543" s="220">
        <v>1331</v>
      </c>
      <c r="DC543" s="220">
        <v>1331</v>
      </c>
      <c r="DD543" s="220">
        <v>1331</v>
      </c>
      <c r="DE543" s="220">
        <v>1331</v>
      </c>
      <c r="DF543" s="220">
        <v>1331</v>
      </c>
      <c r="DG543" s="220">
        <v>1331</v>
      </c>
      <c r="DH543" s="220">
        <v>1331</v>
      </c>
      <c r="DI543" s="220">
        <v>1331</v>
      </c>
      <c r="DJ543" s="220">
        <v>1331</v>
      </c>
      <c r="DK543" s="220">
        <v>1331</v>
      </c>
      <c r="DL543" s="220">
        <v>1331</v>
      </c>
      <c r="DM543" s="220">
        <v>1331</v>
      </c>
      <c r="DN543" s="220">
        <v>1331</v>
      </c>
      <c r="DO543" s="220">
        <v>1331</v>
      </c>
      <c r="DP543" s="220">
        <v>1331</v>
      </c>
      <c r="DQ543" s="220">
        <v>1331</v>
      </c>
      <c r="DR543" s="220">
        <v>1331</v>
      </c>
      <c r="DS543" s="220">
        <v>1331</v>
      </c>
      <c r="DT543" s="220">
        <v>1330</v>
      </c>
      <c r="DU543" s="220">
        <v>1330</v>
      </c>
      <c r="DV543" s="220">
        <v>1330</v>
      </c>
      <c r="DW543" s="220">
        <v>1330</v>
      </c>
      <c r="DX543" s="220">
        <v>1330</v>
      </c>
      <c r="DY543" s="220">
        <v>1330</v>
      </c>
      <c r="DZ543" s="220">
        <v>1330</v>
      </c>
      <c r="EA543" s="220">
        <v>1329</v>
      </c>
      <c r="EB543" s="220">
        <v>1329</v>
      </c>
      <c r="EC543" s="220">
        <v>1329</v>
      </c>
      <c r="ED543" s="220">
        <v>1329</v>
      </c>
      <c r="EE543" s="220">
        <v>1329</v>
      </c>
      <c r="EF543" s="220">
        <v>1329</v>
      </c>
      <c r="EG543" s="220">
        <v>1329</v>
      </c>
      <c r="EH543" s="220">
        <v>1329</v>
      </c>
      <c r="EI543" s="220">
        <v>1329</v>
      </c>
      <c r="EJ543" s="220">
        <v>1329</v>
      </c>
      <c r="EK543" s="220">
        <v>1329</v>
      </c>
      <c r="EL543" s="220">
        <v>1329</v>
      </c>
      <c r="EM543" s="220">
        <v>1329</v>
      </c>
      <c r="EN543" s="242">
        <v>1329</v>
      </c>
      <c r="EO543" s="232">
        <v>1329</v>
      </c>
      <c r="EP543" s="227">
        <v>1329</v>
      </c>
      <c r="EQ543" s="154">
        <v>1329</v>
      </c>
      <c r="ER543" s="154">
        <v>1329</v>
      </c>
      <c r="ES543" s="154">
        <v>1329</v>
      </c>
      <c r="ET543" s="154">
        <v>1329</v>
      </c>
      <c r="EU543" s="154">
        <v>1329</v>
      </c>
      <c r="EV543" s="154">
        <v>1329</v>
      </c>
      <c r="EW543" s="154">
        <v>1329</v>
      </c>
      <c r="EX543" s="154">
        <v>1329</v>
      </c>
      <c r="EY543" s="154">
        <v>1329</v>
      </c>
      <c r="EZ543" s="154">
        <v>1329</v>
      </c>
      <c r="FA543" s="154">
        <v>1329</v>
      </c>
      <c r="FB543" s="166">
        <v>1329</v>
      </c>
      <c r="FC543" s="166">
        <v>1329</v>
      </c>
      <c r="FD543" s="166">
        <v>1329</v>
      </c>
      <c r="FE543" s="166">
        <v>1329</v>
      </c>
      <c r="FF543" s="154">
        <v>1329</v>
      </c>
      <c r="FG543" s="154">
        <v>1329</v>
      </c>
      <c r="FH543" s="154">
        <v>1329</v>
      </c>
      <c r="FI543" s="154">
        <v>1329</v>
      </c>
      <c r="FJ543" s="166">
        <v>1329</v>
      </c>
      <c r="FK543" s="166">
        <v>1329</v>
      </c>
      <c r="FL543" s="166">
        <v>1329</v>
      </c>
      <c r="FM543" s="166">
        <v>1329</v>
      </c>
      <c r="FN543" s="166">
        <v>1329</v>
      </c>
      <c r="FO543" s="166">
        <v>1329</v>
      </c>
      <c r="FP543" s="166">
        <v>1329</v>
      </c>
      <c r="FQ543" s="166">
        <v>1329</v>
      </c>
      <c r="FR543" s="154">
        <v>1329</v>
      </c>
      <c r="FS543" s="154">
        <v>1329</v>
      </c>
      <c r="FT543" s="154">
        <v>1329</v>
      </c>
      <c r="FU543" s="154">
        <v>1329</v>
      </c>
      <c r="FV543" s="154">
        <v>1329</v>
      </c>
      <c r="FW543" s="154">
        <v>1329</v>
      </c>
      <c r="FX543" s="154">
        <v>1329</v>
      </c>
      <c r="FY543" s="154">
        <v>1329</v>
      </c>
      <c r="FZ543" s="154">
        <v>1329</v>
      </c>
      <c r="GA543" s="154">
        <v>1329</v>
      </c>
      <c r="GB543" s="154">
        <v>1329</v>
      </c>
      <c r="GC543" s="154">
        <v>1329</v>
      </c>
      <c r="GD543" s="154">
        <v>1329</v>
      </c>
      <c r="GE543" s="154">
        <v>1329</v>
      </c>
      <c r="GF543" s="154">
        <v>1329</v>
      </c>
      <c r="GG543" s="154">
        <v>1329</v>
      </c>
      <c r="GH543" s="154">
        <v>1329</v>
      </c>
      <c r="GI543" s="154">
        <v>1329</v>
      </c>
      <c r="GJ543" s="154">
        <v>1329</v>
      </c>
      <c r="GK543" s="166">
        <v>1329</v>
      </c>
      <c r="GL543" s="166">
        <v>1329</v>
      </c>
      <c r="GM543" s="166">
        <v>1329</v>
      </c>
      <c r="GN543" s="166">
        <v>1329</v>
      </c>
      <c r="GO543" s="166">
        <v>1329</v>
      </c>
      <c r="GP543" s="166">
        <v>1329</v>
      </c>
      <c r="GQ543" s="166">
        <v>1329</v>
      </c>
      <c r="GR543" s="166">
        <v>1329</v>
      </c>
      <c r="GS543" s="166">
        <v>1329</v>
      </c>
      <c r="GT543" s="166">
        <v>1329</v>
      </c>
      <c r="GU543" s="166">
        <v>1329</v>
      </c>
      <c r="GV543" s="166">
        <v>1329</v>
      </c>
      <c r="GW543" s="166">
        <v>1329</v>
      </c>
      <c r="GX543" s="166">
        <v>1329</v>
      </c>
      <c r="GY543" s="166">
        <v>1329</v>
      </c>
      <c r="GZ543" s="166">
        <v>1329</v>
      </c>
      <c r="HA543" s="166">
        <v>1329</v>
      </c>
      <c r="HB543" s="166">
        <v>1329</v>
      </c>
      <c r="HC543" s="166">
        <v>1329</v>
      </c>
      <c r="HD543" s="166">
        <v>1329</v>
      </c>
      <c r="HE543" s="166">
        <v>1329</v>
      </c>
      <c r="HF543" s="166">
        <v>1329</v>
      </c>
      <c r="HG543" s="154">
        <v>1329</v>
      </c>
      <c r="HH543" s="154">
        <v>1329</v>
      </c>
      <c r="HI543" s="166">
        <v>1329</v>
      </c>
      <c r="HJ543" s="154">
        <v>1330</v>
      </c>
      <c r="HK543" s="154">
        <v>1329</v>
      </c>
      <c r="HL543" s="166">
        <v>1329</v>
      </c>
      <c r="HM543" s="154">
        <v>1329</v>
      </c>
      <c r="HN543" s="154">
        <v>1329</v>
      </c>
      <c r="HO543" s="166">
        <v>1329</v>
      </c>
      <c r="HP543" s="154">
        <v>1329</v>
      </c>
      <c r="HQ543" s="154">
        <v>1329</v>
      </c>
      <c r="HR543" s="166">
        <v>1329</v>
      </c>
      <c r="HS543" s="154">
        <v>1329</v>
      </c>
      <c r="HT543" s="150">
        <v>1329</v>
      </c>
      <c r="HU543" s="150">
        <v>1329</v>
      </c>
      <c r="HV543" s="150">
        <v>1329</v>
      </c>
      <c r="HW543" s="169">
        <v>1329</v>
      </c>
    </row>
    <row r="544" spans="1:231">
      <c r="A544" s="145">
        <f t="shared" si="57"/>
        <v>44136</v>
      </c>
      <c r="B544" s="220">
        <f>'Age&amp;Sex by occurrence date'!$ENN22</f>
        <v>1557</v>
      </c>
      <c r="C544" s="220">
        <v>1294</v>
      </c>
      <c r="D544" s="220">
        <v>1294</v>
      </c>
      <c r="E544" s="220">
        <v>1294</v>
      </c>
      <c r="F544" s="220">
        <v>1294</v>
      </c>
      <c r="G544" s="220">
        <v>1294</v>
      </c>
      <c r="H544" s="220">
        <v>1294</v>
      </c>
      <c r="I544" s="220">
        <v>1294</v>
      </c>
      <c r="J544" s="220">
        <v>1294</v>
      </c>
      <c r="K544" s="220">
        <v>1294</v>
      </c>
      <c r="L544" s="220">
        <v>1294</v>
      </c>
      <c r="M544" s="220">
        <v>1294</v>
      </c>
      <c r="N544" s="220">
        <v>1294</v>
      </c>
      <c r="O544" s="220">
        <v>1294</v>
      </c>
      <c r="P544" s="220">
        <v>1294</v>
      </c>
      <c r="Q544" s="220">
        <v>1294</v>
      </c>
      <c r="R544" s="220">
        <v>1294</v>
      </c>
      <c r="S544" s="220">
        <v>1294</v>
      </c>
      <c r="T544" s="220">
        <v>1294</v>
      </c>
      <c r="U544" s="220">
        <v>1294</v>
      </c>
      <c r="V544" s="220">
        <v>1294</v>
      </c>
      <c r="W544" s="220">
        <v>1294</v>
      </c>
      <c r="X544" s="220">
        <v>1294</v>
      </c>
      <c r="Y544" s="220">
        <v>1294</v>
      </c>
      <c r="Z544" s="220">
        <v>1294</v>
      </c>
      <c r="AA544" s="220">
        <v>1294</v>
      </c>
      <c r="AB544" s="220">
        <v>1294</v>
      </c>
      <c r="AC544" s="220">
        <v>1294</v>
      </c>
      <c r="AD544" s="220">
        <v>1294</v>
      </c>
      <c r="AE544" s="220">
        <v>1293</v>
      </c>
      <c r="AF544" s="220">
        <v>1293</v>
      </c>
      <c r="AG544" s="220">
        <v>1293</v>
      </c>
      <c r="AH544" s="220">
        <v>1293</v>
      </c>
      <c r="AI544" s="220">
        <v>1293</v>
      </c>
      <c r="AJ544" s="220">
        <v>1293</v>
      </c>
      <c r="AK544" s="220">
        <v>1293</v>
      </c>
      <c r="AL544" s="220">
        <v>1293</v>
      </c>
      <c r="AM544" s="220">
        <v>1293</v>
      </c>
      <c r="AN544" s="220">
        <v>1293</v>
      </c>
      <c r="AO544" s="220">
        <v>1293</v>
      </c>
      <c r="AP544" s="220">
        <v>1293</v>
      </c>
      <c r="AQ544" s="220">
        <v>1293</v>
      </c>
      <c r="AR544" s="220">
        <v>1293</v>
      </c>
      <c r="AS544" s="220">
        <v>1293</v>
      </c>
      <c r="AT544" s="220">
        <v>1293</v>
      </c>
      <c r="AU544" s="220">
        <v>1293</v>
      </c>
      <c r="AV544" s="220">
        <v>1293</v>
      </c>
      <c r="AW544" s="220">
        <v>1293</v>
      </c>
      <c r="AX544" s="220">
        <v>1293</v>
      </c>
      <c r="AY544" s="220">
        <v>1293</v>
      </c>
      <c r="AZ544" s="220">
        <v>1293</v>
      </c>
      <c r="BA544" s="220">
        <v>1293</v>
      </c>
      <c r="BB544" s="220">
        <v>1293</v>
      </c>
      <c r="BC544" s="220">
        <v>1293</v>
      </c>
      <c r="BD544" s="220">
        <v>1293</v>
      </c>
      <c r="BE544" s="220">
        <v>1293</v>
      </c>
      <c r="BF544" s="220">
        <v>1293</v>
      </c>
      <c r="BG544" s="220">
        <v>1293</v>
      </c>
      <c r="BH544" s="220">
        <v>1293</v>
      </c>
      <c r="BI544" s="220">
        <v>1293</v>
      </c>
      <c r="BJ544" s="220">
        <v>1293</v>
      </c>
      <c r="BK544" s="220">
        <v>1293</v>
      </c>
      <c r="BL544" s="220">
        <v>1293</v>
      </c>
      <c r="BM544" s="220">
        <v>1293</v>
      </c>
      <c r="BN544" s="220">
        <v>1293</v>
      </c>
      <c r="BO544" s="220">
        <v>1293</v>
      </c>
      <c r="BP544" s="220">
        <v>1293</v>
      </c>
      <c r="BQ544" s="220">
        <v>1293</v>
      </c>
      <c r="BR544" s="220">
        <v>1293</v>
      </c>
      <c r="BS544" s="220">
        <v>1293</v>
      </c>
      <c r="BT544" s="220">
        <v>1293</v>
      </c>
      <c r="BU544" s="220">
        <v>1293</v>
      </c>
      <c r="BV544" s="220">
        <v>1293</v>
      </c>
      <c r="BW544" s="220">
        <v>1293</v>
      </c>
      <c r="BX544" s="220">
        <v>1293</v>
      </c>
      <c r="BY544" s="220">
        <v>1293</v>
      </c>
      <c r="BZ544" s="220">
        <v>1293</v>
      </c>
      <c r="CA544" s="220">
        <v>1293</v>
      </c>
      <c r="CB544" s="220">
        <v>1293</v>
      </c>
      <c r="CC544" s="220">
        <v>1293</v>
      </c>
      <c r="CD544" s="220">
        <v>1293</v>
      </c>
      <c r="CE544" s="220">
        <v>1293</v>
      </c>
      <c r="CF544" s="220">
        <v>1293</v>
      </c>
      <c r="CG544" s="220">
        <v>1293</v>
      </c>
      <c r="CH544" s="220">
        <v>1293</v>
      </c>
      <c r="CI544" s="220">
        <v>1293</v>
      </c>
      <c r="CJ544" s="220">
        <v>1293</v>
      </c>
      <c r="CK544" s="220">
        <v>1293</v>
      </c>
      <c r="CL544" s="220">
        <v>1293</v>
      </c>
      <c r="CM544" s="220">
        <v>1293</v>
      </c>
      <c r="CN544" s="220">
        <v>1293</v>
      </c>
      <c r="CO544" s="220">
        <v>1293</v>
      </c>
      <c r="CP544" s="220">
        <v>1293</v>
      </c>
      <c r="CQ544" s="220">
        <v>1293</v>
      </c>
      <c r="CR544" s="220">
        <v>1293</v>
      </c>
      <c r="CS544" s="220">
        <v>1293</v>
      </c>
      <c r="CT544" s="220">
        <v>1293</v>
      </c>
      <c r="CU544" s="220">
        <v>1293</v>
      </c>
      <c r="CV544" s="220">
        <v>1293</v>
      </c>
      <c r="CW544" s="220">
        <v>1293</v>
      </c>
      <c r="CX544" s="220">
        <v>1293</v>
      </c>
      <c r="CY544" s="220">
        <v>1293</v>
      </c>
      <c r="CZ544" s="220">
        <v>1293</v>
      </c>
      <c r="DA544" s="220">
        <v>1293</v>
      </c>
      <c r="DB544" s="220">
        <v>1293</v>
      </c>
      <c r="DC544" s="220">
        <v>1293</v>
      </c>
      <c r="DD544" s="220">
        <v>1293</v>
      </c>
      <c r="DE544" s="220">
        <v>1293</v>
      </c>
      <c r="DF544" s="220">
        <v>1293</v>
      </c>
      <c r="DG544" s="220">
        <v>1293</v>
      </c>
      <c r="DH544" s="220">
        <v>1293</v>
      </c>
      <c r="DI544" s="220">
        <v>1293</v>
      </c>
      <c r="DJ544" s="220">
        <v>1293</v>
      </c>
      <c r="DK544" s="220">
        <v>1293</v>
      </c>
      <c r="DL544" s="220">
        <v>1293</v>
      </c>
      <c r="DM544" s="220">
        <v>1293</v>
      </c>
      <c r="DN544" s="220">
        <v>1293</v>
      </c>
      <c r="DO544" s="220">
        <v>1293</v>
      </c>
      <c r="DP544" s="220">
        <v>1293</v>
      </c>
      <c r="DQ544" s="220">
        <v>1293</v>
      </c>
      <c r="DR544" s="220">
        <v>1293</v>
      </c>
      <c r="DS544" s="220">
        <v>1293</v>
      </c>
      <c r="DT544" s="220">
        <v>1292</v>
      </c>
      <c r="DU544" s="220">
        <v>1292</v>
      </c>
      <c r="DV544" s="220">
        <v>1292</v>
      </c>
      <c r="DW544" s="220">
        <v>1292</v>
      </c>
      <c r="DX544" s="220">
        <v>1292</v>
      </c>
      <c r="DY544" s="220">
        <v>1292</v>
      </c>
      <c r="DZ544" s="220">
        <v>1292</v>
      </c>
      <c r="EA544" s="220">
        <v>1291</v>
      </c>
      <c r="EB544" s="220">
        <v>1291</v>
      </c>
      <c r="EC544" s="220">
        <v>1291</v>
      </c>
      <c r="ED544" s="220">
        <v>1291</v>
      </c>
      <c r="EE544" s="220">
        <v>1291</v>
      </c>
      <c r="EF544" s="220">
        <v>1291</v>
      </c>
      <c r="EG544" s="220">
        <v>1291</v>
      </c>
      <c r="EH544" s="220">
        <v>1291</v>
      </c>
      <c r="EI544" s="220">
        <v>1291</v>
      </c>
      <c r="EJ544" s="220">
        <v>1291</v>
      </c>
      <c r="EK544" s="220">
        <v>1291</v>
      </c>
      <c r="EL544" s="220">
        <v>1291</v>
      </c>
      <c r="EM544" s="220">
        <v>1291</v>
      </c>
      <c r="EN544" s="242">
        <v>1291</v>
      </c>
      <c r="EO544" s="232">
        <v>1291</v>
      </c>
      <c r="EP544" s="227">
        <v>1291</v>
      </c>
      <c r="EQ544" s="154">
        <v>1291</v>
      </c>
      <c r="ER544" s="154">
        <v>1291</v>
      </c>
      <c r="ES544" s="154">
        <v>1291</v>
      </c>
      <c r="ET544" s="154">
        <v>1291</v>
      </c>
      <c r="EU544" s="154">
        <v>1291</v>
      </c>
      <c r="EV544" s="154">
        <v>1291</v>
      </c>
      <c r="EW544" s="154">
        <v>1291</v>
      </c>
      <c r="EX544" s="154">
        <v>1291</v>
      </c>
      <c r="EY544" s="154">
        <v>1291</v>
      </c>
      <c r="EZ544" s="154">
        <v>1291</v>
      </c>
      <c r="FA544" s="154">
        <v>1291</v>
      </c>
      <c r="FB544" s="154">
        <v>1291</v>
      </c>
      <c r="FC544" s="166">
        <v>1291</v>
      </c>
      <c r="FD544" s="154">
        <v>1291</v>
      </c>
      <c r="FE544" s="154">
        <v>1291</v>
      </c>
      <c r="FF544" s="154">
        <v>1291</v>
      </c>
      <c r="FG544" s="166">
        <v>1291</v>
      </c>
      <c r="FH544" s="154">
        <v>1291</v>
      </c>
      <c r="FI544" s="166">
        <v>1291</v>
      </c>
      <c r="FJ544" s="154">
        <v>1291</v>
      </c>
      <c r="FK544" s="166">
        <v>1291</v>
      </c>
      <c r="FL544" s="166">
        <v>1291</v>
      </c>
      <c r="FM544" s="166">
        <v>1291</v>
      </c>
      <c r="FN544" s="166">
        <v>1291</v>
      </c>
      <c r="FO544" s="166">
        <v>1291</v>
      </c>
      <c r="FP544" s="166">
        <v>1291</v>
      </c>
      <c r="FQ544" s="166">
        <v>1291</v>
      </c>
      <c r="FR544" s="166">
        <v>1291</v>
      </c>
      <c r="FS544" s="166">
        <v>1291</v>
      </c>
      <c r="FT544" s="166">
        <v>1291</v>
      </c>
      <c r="FU544" s="166">
        <v>1291</v>
      </c>
      <c r="FV544" s="166">
        <v>1291</v>
      </c>
      <c r="FW544" s="166">
        <v>1291</v>
      </c>
      <c r="FX544" s="166">
        <v>1291</v>
      </c>
      <c r="FY544" s="166">
        <v>1291</v>
      </c>
      <c r="FZ544" s="166">
        <v>1291</v>
      </c>
      <c r="GA544" s="166">
        <v>1291</v>
      </c>
      <c r="GB544" s="166">
        <v>1291</v>
      </c>
      <c r="GC544" s="166">
        <v>1291</v>
      </c>
      <c r="GD544" s="166">
        <v>1291</v>
      </c>
      <c r="GE544" s="166">
        <v>1291</v>
      </c>
      <c r="GF544" s="166">
        <v>1291</v>
      </c>
      <c r="GG544" s="166">
        <v>1291</v>
      </c>
      <c r="GH544" s="166">
        <v>1291</v>
      </c>
      <c r="GI544" s="166">
        <v>1291</v>
      </c>
      <c r="GJ544" s="166">
        <v>1291</v>
      </c>
      <c r="GK544" s="154">
        <v>1291</v>
      </c>
      <c r="GL544" s="154">
        <v>1291</v>
      </c>
      <c r="GM544" s="154">
        <v>1291</v>
      </c>
      <c r="GN544" s="154">
        <v>1291</v>
      </c>
      <c r="GO544" s="154">
        <v>1291</v>
      </c>
      <c r="GP544" s="154">
        <v>1291</v>
      </c>
      <c r="GQ544" s="154">
        <v>1291</v>
      </c>
      <c r="GR544" s="154">
        <v>1291</v>
      </c>
      <c r="GS544" s="154">
        <v>1291</v>
      </c>
      <c r="GT544" s="166">
        <v>1291</v>
      </c>
      <c r="GU544" s="166">
        <v>1291</v>
      </c>
      <c r="GV544" s="166">
        <v>1291</v>
      </c>
      <c r="GW544" s="166">
        <v>1291</v>
      </c>
      <c r="GX544" s="166">
        <v>1291</v>
      </c>
      <c r="GY544" s="166">
        <v>1291</v>
      </c>
      <c r="GZ544" s="166">
        <v>1291</v>
      </c>
      <c r="HA544" s="166">
        <v>1291</v>
      </c>
      <c r="HB544" s="166">
        <v>1291</v>
      </c>
      <c r="HC544" s="166">
        <v>1291</v>
      </c>
      <c r="HD544" s="166">
        <v>1291</v>
      </c>
      <c r="HE544" s="166">
        <v>1291</v>
      </c>
      <c r="HF544" s="154">
        <v>1291</v>
      </c>
      <c r="HG544" s="154">
        <v>1291</v>
      </c>
      <c r="HH544" s="154">
        <v>1291</v>
      </c>
      <c r="HI544" s="154">
        <v>1291</v>
      </c>
      <c r="HJ544" s="154">
        <v>1292</v>
      </c>
      <c r="HK544" s="154">
        <v>1291</v>
      </c>
      <c r="HL544" s="154">
        <v>1291</v>
      </c>
      <c r="HM544" s="154">
        <v>1291</v>
      </c>
      <c r="HN544" s="154">
        <v>1291</v>
      </c>
      <c r="HO544" s="166">
        <v>1291</v>
      </c>
      <c r="HP544" s="154">
        <v>1291</v>
      </c>
      <c r="HQ544" s="154">
        <v>1291</v>
      </c>
      <c r="HR544" s="166">
        <v>1291</v>
      </c>
      <c r="HS544" s="154">
        <v>1291</v>
      </c>
      <c r="HT544" s="150">
        <v>1291</v>
      </c>
      <c r="HU544" s="150">
        <v>1291</v>
      </c>
      <c r="HV544" s="150">
        <v>1291</v>
      </c>
      <c r="HW544" s="169">
        <v>1291</v>
      </c>
    </row>
    <row r="545" spans="1:231">
      <c r="A545" s="145">
        <f t="shared" si="57"/>
        <v>44135</v>
      </c>
      <c r="B545" s="220">
        <f>'Age&amp;Sex by occurrence date'!$ENU22</f>
        <v>1524</v>
      </c>
      <c r="C545" s="220">
        <v>1262</v>
      </c>
      <c r="D545" s="220">
        <v>1262</v>
      </c>
      <c r="E545" s="220">
        <v>1262</v>
      </c>
      <c r="F545" s="220">
        <v>1262</v>
      </c>
      <c r="G545" s="220">
        <v>1262</v>
      </c>
      <c r="H545" s="220">
        <v>1262</v>
      </c>
      <c r="I545" s="220">
        <v>1262</v>
      </c>
      <c r="J545" s="220">
        <v>1262</v>
      </c>
      <c r="K545" s="220">
        <v>1262</v>
      </c>
      <c r="L545" s="220">
        <v>1262</v>
      </c>
      <c r="M545" s="220">
        <v>1262</v>
      </c>
      <c r="N545" s="220">
        <v>1262</v>
      </c>
      <c r="O545" s="220">
        <v>1262</v>
      </c>
      <c r="P545" s="220">
        <v>1262</v>
      </c>
      <c r="Q545" s="220">
        <v>1262</v>
      </c>
      <c r="R545" s="220">
        <v>1262</v>
      </c>
      <c r="S545" s="220">
        <v>1262</v>
      </c>
      <c r="T545" s="220">
        <v>1262</v>
      </c>
      <c r="U545" s="220">
        <v>1262</v>
      </c>
      <c r="V545" s="220">
        <v>1262</v>
      </c>
      <c r="W545" s="220">
        <v>1262</v>
      </c>
      <c r="X545" s="220">
        <v>1262</v>
      </c>
      <c r="Y545" s="220">
        <v>1262</v>
      </c>
      <c r="Z545" s="220">
        <v>1262</v>
      </c>
      <c r="AA545" s="220">
        <v>1262</v>
      </c>
      <c r="AB545" s="220">
        <v>1262</v>
      </c>
      <c r="AC545" s="220">
        <v>1262</v>
      </c>
      <c r="AD545" s="220">
        <v>1262</v>
      </c>
      <c r="AE545" s="220">
        <v>1261</v>
      </c>
      <c r="AF545" s="220">
        <v>1261</v>
      </c>
      <c r="AG545" s="220">
        <v>1261</v>
      </c>
      <c r="AH545" s="220">
        <v>1261</v>
      </c>
      <c r="AI545" s="220">
        <v>1261</v>
      </c>
      <c r="AJ545" s="220">
        <v>1261</v>
      </c>
      <c r="AK545" s="220">
        <v>1261</v>
      </c>
      <c r="AL545" s="220">
        <v>1261</v>
      </c>
      <c r="AM545" s="220">
        <v>1261</v>
      </c>
      <c r="AN545" s="220">
        <v>1261</v>
      </c>
      <c r="AO545" s="220">
        <v>1261</v>
      </c>
      <c r="AP545" s="220">
        <v>1261</v>
      </c>
      <c r="AQ545" s="220">
        <v>1261</v>
      </c>
      <c r="AR545" s="220">
        <v>1261</v>
      </c>
      <c r="AS545" s="220">
        <v>1261</v>
      </c>
      <c r="AT545" s="220">
        <v>1261</v>
      </c>
      <c r="AU545" s="220">
        <v>1261</v>
      </c>
      <c r="AV545" s="220">
        <v>1261</v>
      </c>
      <c r="AW545" s="220">
        <v>1261</v>
      </c>
      <c r="AX545" s="220">
        <v>1261</v>
      </c>
      <c r="AY545" s="220">
        <v>1261</v>
      </c>
      <c r="AZ545" s="220">
        <v>1261</v>
      </c>
      <c r="BA545" s="220">
        <v>1261</v>
      </c>
      <c r="BB545" s="220">
        <v>1261</v>
      </c>
      <c r="BC545" s="220">
        <v>1261</v>
      </c>
      <c r="BD545" s="220">
        <v>1261</v>
      </c>
      <c r="BE545" s="220">
        <v>1261</v>
      </c>
      <c r="BF545" s="220">
        <v>1261</v>
      </c>
      <c r="BG545" s="220">
        <v>1261</v>
      </c>
      <c r="BH545" s="220">
        <v>1261</v>
      </c>
      <c r="BI545" s="220">
        <v>1261</v>
      </c>
      <c r="BJ545" s="220">
        <v>1261</v>
      </c>
      <c r="BK545" s="220">
        <v>1261</v>
      </c>
      <c r="BL545" s="220">
        <v>1261</v>
      </c>
      <c r="BM545" s="220">
        <v>1261</v>
      </c>
      <c r="BN545" s="220">
        <v>1261</v>
      </c>
      <c r="BO545" s="220">
        <v>1261</v>
      </c>
      <c r="BP545" s="220">
        <v>1261</v>
      </c>
      <c r="BQ545" s="220">
        <v>1261</v>
      </c>
      <c r="BR545" s="220">
        <v>1261</v>
      </c>
      <c r="BS545" s="220">
        <v>1261</v>
      </c>
      <c r="BT545" s="220">
        <v>1261</v>
      </c>
      <c r="BU545" s="220">
        <v>1261</v>
      </c>
      <c r="BV545" s="220">
        <v>1261</v>
      </c>
      <c r="BW545" s="220">
        <v>1261</v>
      </c>
      <c r="BX545" s="220">
        <v>1261</v>
      </c>
      <c r="BY545" s="220">
        <v>1261</v>
      </c>
      <c r="BZ545" s="220">
        <v>1261</v>
      </c>
      <c r="CA545" s="220">
        <v>1261</v>
      </c>
      <c r="CB545" s="220">
        <v>1261</v>
      </c>
      <c r="CC545" s="220">
        <v>1261</v>
      </c>
      <c r="CD545" s="220">
        <v>1261</v>
      </c>
      <c r="CE545" s="220">
        <v>1261</v>
      </c>
      <c r="CF545" s="220">
        <v>1261</v>
      </c>
      <c r="CG545" s="220">
        <v>1261</v>
      </c>
      <c r="CH545" s="220">
        <v>1261</v>
      </c>
      <c r="CI545" s="220">
        <v>1261</v>
      </c>
      <c r="CJ545" s="220">
        <v>1261</v>
      </c>
      <c r="CK545" s="220">
        <v>1261</v>
      </c>
      <c r="CL545" s="220">
        <v>1261</v>
      </c>
      <c r="CM545" s="220">
        <v>1261</v>
      </c>
      <c r="CN545" s="220">
        <v>1261</v>
      </c>
      <c r="CO545" s="220">
        <v>1261</v>
      </c>
      <c r="CP545" s="220">
        <v>1261</v>
      </c>
      <c r="CQ545" s="220">
        <v>1261</v>
      </c>
      <c r="CR545" s="220">
        <v>1261</v>
      </c>
      <c r="CS545" s="220">
        <v>1261</v>
      </c>
      <c r="CT545" s="220">
        <v>1261</v>
      </c>
      <c r="CU545" s="220">
        <v>1261</v>
      </c>
      <c r="CV545" s="220">
        <v>1261</v>
      </c>
      <c r="CW545" s="220">
        <v>1261</v>
      </c>
      <c r="CX545" s="220">
        <v>1261</v>
      </c>
      <c r="CY545" s="220">
        <v>1261</v>
      </c>
      <c r="CZ545" s="220">
        <v>1261</v>
      </c>
      <c r="DA545" s="220">
        <v>1261</v>
      </c>
      <c r="DB545" s="220">
        <v>1261</v>
      </c>
      <c r="DC545" s="220">
        <v>1261</v>
      </c>
      <c r="DD545" s="220">
        <v>1261</v>
      </c>
      <c r="DE545" s="220">
        <v>1261</v>
      </c>
      <c r="DF545" s="220">
        <v>1261</v>
      </c>
      <c r="DG545" s="220">
        <v>1261</v>
      </c>
      <c r="DH545" s="220">
        <v>1261</v>
      </c>
      <c r="DI545" s="220">
        <v>1261</v>
      </c>
      <c r="DJ545" s="220">
        <v>1261</v>
      </c>
      <c r="DK545" s="220">
        <v>1261</v>
      </c>
      <c r="DL545" s="220">
        <v>1261</v>
      </c>
      <c r="DM545" s="220">
        <v>1261</v>
      </c>
      <c r="DN545" s="220">
        <v>1261</v>
      </c>
      <c r="DO545" s="220">
        <v>1261</v>
      </c>
      <c r="DP545" s="220">
        <v>1261</v>
      </c>
      <c r="DQ545" s="220">
        <v>1261</v>
      </c>
      <c r="DR545" s="220">
        <v>1261</v>
      </c>
      <c r="DS545" s="220">
        <v>1261</v>
      </c>
      <c r="DT545" s="220">
        <v>1260</v>
      </c>
      <c r="DU545" s="220">
        <v>1260</v>
      </c>
      <c r="DV545" s="220">
        <v>1260</v>
      </c>
      <c r="DW545" s="220">
        <v>1260</v>
      </c>
      <c r="DX545" s="220">
        <v>1260</v>
      </c>
      <c r="DY545" s="220">
        <v>1260</v>
      </c>
      <c r="DZ545" s="220">
        <v>1260</v>
      </c>
      <c r="EA545" s="220">
        <v>1259</v>
      </c>
      <c r="EB545" s="220">
        <v>1259</v>
      </c>
      <c r="EC545" s="220">
        <v>1259</v>
      </c>
      <c r="ED545" s="220">
        <v>1259</v>
      </c>
      <c r="EE545" s="220">
        <v>1259</v>
      </c>
      <c r="EF545" s="220">
        <v>1259</v>
      </c>
      <c r="EG545" s="220">
        <v>1259</v>
      </c>
      <c r="EH545" s="220">
        <v>1259</v>
      </c>
      <c r="EI545" s="220">
        <v>1259</v>
      </c>
      <c r="EJ545" s="220">
        <v>1259</v>
      </c>
      <c r="EK545" s="220">
        <v>1259</v>
      </c>
      <c r="EL545" s="220">
        <v>1259</v>
      </c>
      <c r="EM545" s="220">
        <v>1259</v>
      </c>
      <c r="EN545" s="242">
        <v>1259</v>
      </c>
      <c r="EO545" s="232">
        <v>1259</v>
      </c>
      <c r="EP545" s="228">
        <v>1259</v>
      </c>
      <c r="EQ545" s="166">
        <v>1259</v>
      </c>
      <c r="ER545" s="166">
        <v>1259</v>
      </c>
      <c r="ES545" s="166">
        <v>1259</v>
      </c>
      <c r="ET545" s="166">
        <v>1259</v>
      </c>
      <c r="EU545" s="166">
        <v>1259</v>
      </c>
      <c r="EV545" s="166">
        <v>1259</v>
      </c>
      <c r="EW545" s="166">
        <v>1259</v>
      </c>
      <c r="EX545" s="166">
        <v>1259</v>
      </c>
      <c r="EY545" s="166">
        <v>1259</v>
      </c>
      <c r="EZ545" s="166">
        <v>1259</v>
      </c>
      <c r="FA545" s="166">
        <v>1259</v>
      </c>
      <c r="FB545" s="166">
        <v>1259</v>
      </c>
      <c r="FC545" s="154">
        <v>1259</v>
      </c>
      <c r="FD545" s="166">
        <v>1259</v>
      </c>
      <c r="FE545" s="166">
        <v>1259</v>
      </c>
      <c r="FF545" s="166">
        <v>1259</v>
      </c>
      <c r="FG545" s="166">
        <v>1259</v>
      </c>
      <c r="FH545" s="166">
        <v>1259</v>
      </c>
      <c r="FI545" s="154">
        <v>1259</v>
      </c>
      <c r="FJ545" s="166">
        <v>1259</v>
      </c>
      <c r="FK545" s="154">
        <v>1259</v>
      </c>
      <c r="FL545" s="154">
        <v>1259</v>
      </c>
      <c r="FM545" s="154">
        <v>1259</v>
      </c>
      <c r="FN545" s="154">
        <v>1259</v>
      </c>
      <c r="FO545" s="154">
        <v>1259</v>
      </c>
      <c r="FP545" s="154">
        <v>1259</v>
      </c>
      <c r="FQ545" s="154">
        <v>1259</v>
      </c>
      <c r="FR545" s="166">
        <v>1259</v>
      </c>
      <c r="FS545" s="166">
        <v>1259</v>
      </c>
      <c r="FT545" s="166">
        <v>1259</v>
      </c>
      <c r="FU545" s="166">
        <v>1259</v>
      </c>
      <c r="FV545" s="166">
        <v>1259</v>
      </c>
      <c r="FW545" s="166">
        <v>1259</v>
      </c>
      <c r="FX545" s="166">
        <v>1259</v>
      </c>
      <c r="FY545" s="154">
        <v>1259</v>
      </c>
      <c r="FZ545" s="154">
        <v>1259</v>
      </c>
      <c r="GA545" s="154">
        <v>1259</v>
      </c>
      <c r="GB545" s="154">
        <v>1259</v>
      </c>
      <c r="GC545" s="154">
        <v>1259</v>
      </c>
      <c r="GD545" s="154">
        <v>1259</v>
      </c>
      <c r="GE545" s="154">
        <v>1259</v>
      </c>
      <c r="GF545" s="154">
        <v>1259</v>
      </c>
      <c r="GG545" s="154">
        <v>1259</v>
      </c>
      <c r="GH545" s="154">
        <v>1259</v>
      </c>
      <c r="GI545" s="154">
        <v>1259</v>
      </c>
      <c r="GJ545" s="154">
        <v>1259</v>
      </c>
      <c r="GK545" s="154">
        <v>1259</v>
      </c>
      <c r="GL545" s="154">
        <v>1259</v>
      </c>
      <c r="GM545" s="154">
        <v>1259</v>
      </c>
      <c r="GN545" s="154">
        <v>1259</v>
      </c>
      <c r="GO545" s="154">
        <v>1259</v>
      </c>
      <c r="GP545" s="154">
        <v>1259</v>
      </c>
      <c r="GQ545" s="154">
        <v>1259</v>
      </c>
      <c r="GR545" s="154">
        <v>1259</v>
      </c>
      <c r="GS545" s="154">
        <v>1259</v>
      </c>
      <c r="GT545" s="154">
        <v>1259</v>
      </c>
      <c r="GU545" s="154">
        <v>1259</v>
      </c>
      <c r="GV545" s="154">
        <v>1259</v>
      </c>
      <c r="GW545" s="154">
        <v>1259</v>
      </c>
      <c r="GX545" s="166">
        <v>1259</v>
      </c>
      <c r="GY545" s="154">
        <v>1259</v>
      </c>
      <c r="GZ545" s="154">
        <v>1259</v>
      </c>
      <c r="HA545" s="154">
        <v>1259</v>
      </c>
      <c r="HB545" s="154">
        <v>1259</v>
      </c>
      <c r="HC545" s="154">
        <v>1259</v>
      </c>
      <c r="HD545" s="154">
        <v>1259</v>
      </c>
      <c r="HE545" s="154">
        <v>1259</v>
      </c>
      <c r="HF545" s="154">
        <v>1259</v>
      </c>
      <c r="HG545" s="154">
        <v>1259</v>
      </c>
      <c r="HH545" s="154">
        <v>1259</v>
      </c>
      <c r="HI545" s="154">
        <v>1259</v>
      </c>
      <c r="HJ545" s="154">
        <v>1260</v>
      </c>
      <c r="HK545" s="154">
        <v>1259</v>
      </c>
      <c r="HL545" s="154">
        <v>1259</v>
      </c>
      <c r="HM545" s="154">
        <v>1259</v>
      </c>
      <c r="HN545" s="154">
        <v>1259</v>
      </c>
      <c r="HO545" s="166">
        <v>1259</v>
      </c>
      <c r="HP545" s="154">
        <v>1259</v>
      </c>
      <c r="HQ545" s="154">
        <v>1259</v>
      </c>
      <c r="HR545" s="166">
        <v>1259</v>
      </c>
      <c r="HS545" s="154">
        <v>1259</v>
      </c>
      <c r="HT545" s="150">
        <v>1259</v>
      </c>
      <c r="HU545" s="150">
        <v>1259</v>
      </c>
      <c r="HV545" s="150">
        <v>1259</v>
      </c>
      <c r="HW545" s="169">
        <v>1259</v>
      </c>
    </row>
    <row r="546" spans="1:231">
      <c r="A546" s="145">
        <f t="shared" si="57"/>
        <v>44134</v>
      </c>
      <c r="B546" s="220">
        <f>'Age&amp;Sex by occurrence date'!$EOB22</f>
        <v>1472</v>
      </c>
      <c r="C546" s="220">
        <v>1215</v>
      </c>
      <c r="D546" s="220">
        <v>1215</v>
      </c>
      <c r="E546" s="220">
        <v>1215</v>
      </c>
      <c r="F546" s="220">
        <v>1215</v>
      </c>
      <c r="G546" s="220">
        <v>1215</v>
      </c>
      <c r="H546" s="220">
        <v>1215</v>
      </c>
      <c r="I546" s="220">
        <v>1215</v>
      </c>
      <c r="J546" s="220">
        <v>1215</v>
      </c>
      <c r="K546" s="220">
        <v>1215</v>
      </c>
      <c r="L546" s="220">
        <v>1215</v>
      </c>
      <c r="M546" s="220">
        <v>1215</v>
      </c>
      <c r="N546" s="220">
        <v>1215</v>
      </c>
      <c r="O546" s="220">
        <v>1215</v>
      </c>
      <c r="P546" s="220">
        <v>1215</v>
      </c>
      <c r="Q546" s="220">
        <v>1215</v>
      </c>
      <c r="R546" s="220">
        <v>1215</v>
      </c>
      <c r="S546" s="220">
        <v>1215</v>
      </c>
      <c r="T546" s="220">
        <v>1215</v>
      </c>
      <c r="U546" s="220">
        <v>1215</v>
      </c>
      <c r="V546" s="220">
        <v>1215</v>
      </c>
      <c r="W546" s="220">
        <v>1215</v>
      </c>
      <c r="X546" s="220">
        <v>1215</v>
      </c>
      <c r="Y546" s="220">
        <v>1215</v>
      </c>
      <c r="Z546" s="220">
        <v>1215</v>
      </c>
      <c r="AA546" s="220">
        <v>1215</v>
      </c>
      <c r="AB546" s="220">
        <v>1215</v>
      </c>
      <c r="AC546" s="220">
        <v>1215</v>
      </c>
      <c r="AD546" s="220">
        <v>1215</v>
      </c>
      <c r="AE546" s="220">
        <v>1214</v>
      </c>
      <c r="AF546" s="220">
        <v>1214</v>
      </c>
      <c r="AG546" s="220">
        <v>1214</v>
      </c>
      <c r="AH546" s="220">
        <v>1214</v>
      </c>
      <c r="AI546" s="220">
        <v>1214</v>
      </c>
      <c r="AJ546" s="220">
        <v>1214</v>
      </c>
      <c r="AK546" s="220">
        <v>1214</v>
      </c>
      <c r="AL546" s="220">
        <v>1214</v>
      </c>
      <c r="AM546" s="220">
        <v>1214</v>
      </c>
      <c r="AN546" s="220">
        <v>1214</v>
      </c>
      <c r="AO546" s="220">
        <v>1214</v>
      </c>
      <c r="AP546" s="220">
        <v>1214</v>
      </c>
      <c r="AQ546" s="220">
        <v>1214</v>
      </c>
      <c r="AR546" s="220">
        <v>1214</v>
      </c>
      <c r="AS546" s="220">
        <v>1214</v>
      </c>
      <c r="AT546" s="220">
        <v>1214</v>
      </c>
      <c r="AU546" s="220">
        <v>1214</v>
      </c>
      <c r="AV546" s="220">
        <v>1214</v>
      </c>
      <c r="AW546" s="220">
        <v>1214</v>
      </c>
      <c r="AX546" s="220">
        <v>1214</v>
      </c>
      <c r="AY546" s="220">
        <v>1214</v>
      </c>
      <c r="AZ546" s="220">
        <v>1214</v>
      </c>
      <c r="BA546" s="220">
        <v>1214</v>
      </c>
      <c r="BB546" s="220">
        <v>1214</v>
      </c>
      <c r="BC546" s="220">
        <v>1214</v>
      </c>
      <c r="BD546" s="220">
        <v>1214</v>
      </c>
      <c r="BE546" s="220">
        <v>1214</v>
      </c>
      <c r="BF546" s="220">
        <v>1214</v>
      </c>
      <c r="BG546" s="220">
        <v>1214</v>
      </c>
      <c r="BH546" s="220">
        <v>1214</v>
      </c>
      <c r="BI546" s="220">
        <v>1214</v>
      </c>
      <c r="BJ546" s="220">
        <v>1214</v>
      </c>
      <c r="BK546" s="220">
        <v>1214</v>
      </c>
      <c r="BL546" s="220">
        <v>1214</v>
      </c>
      <c r="BM546" s="220">
        <v>1214</v>
      </c>
      <c r="BN546" s="220">
        <v>1214</v>
      </c>
      <c r="BO546" s="220">
        <v>1214</v>
      </c>
      <c r="BP546" s="220">
        <v>1214</v>
      </c>
      <c r="BQ546" s="220">
        <v>1214</v>
      </c>
      <c r="BR546" s="220">
        <v>1214</v>
      </c>
      <c r="BS546" s="220">
        <v>1214</v>
      </c>
      <c r="BT546" s="220">
        <v>1214</v>
      </c>
      <c r="BU546" s="220">
        <v>1214</v>
      </c>
      <c r="BV546" s="220">
        <v>1214</v>
      </c>
      <c r="BW546" s="220">
        <v>1214</v>
      </c>
      <c r="BX546" s="220">
        <v>1214</v>
      </c>
      <c r="BY546" s="220">
        <v>1214</v>
      </c>
      <c r="BZ546" s="220">
        <v>1214</v>
      </c>
      <c r="CA546" s="220">
        <v>1214</v>
      </c>
      <c r="CB546" s="220">
        <v>1214</v>
      </c>
      <c r="CC546" s="220">
        <v>1214</v>
      </c>
      <c r="CD546" s="220">
        <v>1214</v>
      </c>
      <c r="CE546" s="220">
        <v>1214</v>
      </c>
      <c r="CF546" s="220">
        <v>1214</v>
      </c>
      <c r="CG546" s="220">
        <v>1214</v>
      </c>
      <c r="CH546" s="220">
        <v>1214</v>
      </c>
      <c r="CI546" s="220">
        <v>1214</v>
      </c>
      <c r="CJ546" s="220">
        <v>1214</v>
      </c>
      <c r="CK546" s="220">
        <v>1214</v>
      </c>
      <c r="CL546" s="220">
        <v>1214</v>
      </c>
      <c r="CM546" s="220">
        <v>1214</v>
      </c>
      <c r="CN546" s="220">
        <v>1214</v>
      </c>
      <c r="CO546" s="220">
        <v>1214</v>
      </c>
      <c r="CP546" s="220">
        <v>1214</v>
      </c>
      <c r="CQ546" s="220">
        <v>1214</v>
      </c>
      <c r="CR546" s="220">
        <v>1214</v>
      </c>
      <c r="CS546" s="220">
        <v>1214</v>
      </c>
      <c r="CT546" s="220">
        <v>1214</v>
      </c>
      <c r="CU546" s="220">
        <v>1214</v>
      </c>
      <c r="CV546" s="220">
        <v>1214</v>
      </c>
      <c r="CW546" s="220">
        <v>1214</v>
      </c>
      <c r="CX546" s="220">
        <v>1214</v>
      </c>
      <c r="CY546" s="220">
        <v>1214</v>
      </c>
      <c r="CZ546" s="220">
        <v>1214</v>
      </c>
      <c r="DA546" s="220">
        <v>1214</v>
      </c>
      <c r="DB546" s="220">
        <v>1214</v>
      </c>
      <c r="DC546" s="220">
        <v>1214</v>
      </c>
      <c r="DD546" s="220">
        <v>1214</v>
      </c>
      <c r="DE546" s="220">
        <v>1214</v>
      </c>
      <c r="DF546" s="220">
        <v>1214</v>
      </c>
      <c r="DG546" s="220">
        <v>1214</v>
      </c>
      <c r="DH546" s="220">
        <v>1214</v>
      </c>
      <c r="DI546" s="220">
        <v>1214</v>
      </c>
      <c r="DJ546" s="220">
        <v>1214</v>
      </c>
      <c r="DK546" s="220">
        <v>1214</v>
      </c>
      <c r="DL546" s="220">
        <v>1214</v>
      </c>
      <c r="DM546" s="220">
        <v>1214</v>
      </c>
      <c r="DN546" s="220">
        <v>1214</v>
      </c>
      <c r="DO546" s="220">
        <v>1214</v>
      </c>
      <c r="DP546" s="220">
        <v>1214</v>
      </c>
      <c r="DQ546" s="220">
        <v>1214</v>
      </c>
      <c r="DR546" s="220">
        <v>1214</v>
      </c>
      <c r="DS546" s="220">
        <v>1214</v>
      </c>
      <c r="DT546" s="220">
        <v>1213</v>
      </c>
      <c r="DU546" s="220">
        <v>1213</v>
      </c>
      <c r="DV546" s="220">
        <v>1213</v>
      </c>
      <c r="DW546" s="220">
        <v>1213</v>
      </c>
      <c r="DX546" s="220">
        <v>1213</v>
      </c>
      <c r="DY546" s="220">
        <v>1213</v>
      </c>
      <c r="DZ546" s="220">
        <v>1213</v>
      </c>
      <c r="EA546" s="220">
        <v>1213</v>
      </c>
      <c r="EB546" s="220">
        <v>1213</v>
      </c>
      <c r="EC546" s="220">
        <v>1213</v>
      </c>
      <c r="ED546" s="220">
        <v>1213</v>
      </c>
      <c r="EE546" s="220">
        <v>1213</v>
      </c>
      <c r="EF546" s="220">
        <v>1213</v>
      </c>
      <c r="EG546" s="220">
        <v>1213</v>
      </c>
      <c r="EH546" s="220">
        <v>1213</v>
      </c>
      <c r="EI546" s="220">
        <v>1213</v>
      </c>
      <c r="EJ546" s="220">
        <v>1213</v>
      </c>
      <c r="EK546" s="220">
        <v>1213</v>
      </c>
      <c r="EL546" s="220">
        <v>1213</v>
      </c>
      <c r="EM546" s="220">
        <v>1213</v>
      </c>
      <c r="EN546" s="242">
        <v>1213</v>
      </c>
      <c r="EO546" s="232">
        <v>1213</v>
      </c>
      <c r="EP546" s="227">
        <v>1213</v>
      </c>
      <c r="EQ546" s="154">
        <v>1213</v>
      </c>
      <c r="ER546" s="154">
        <v>1213</v>
      </c>
      <c r="ES546" s="154">
        <v>1213</v>
      </c>
      <c r="ET546" s="154">
        <v>1213</v>
      </c>
      <c r="EU546" s="154">
        <v>1213</v>
      </c>
      <c r="EV546" s="154">
        <v>1213</v>
      </c>
      <c r="EW546" s="154">
        <v>1213</v>
      </c>
      <c r="EX546" s="154">
        <v>1213</v>
      </c>
      <c r="EY546" s="154">
        <v>1213</v>
      </c>
      <c r="EZ546" s="154">
        <v>1213</v>
      </c>
      <c r="FA546" s="154">
        <v>1213</v>
      </c>
      <c r="FB546" s="166">
        <v>1213</v>
      </c>
      <c r="FC546" s="166">
        <v>1213</v>
      </c>
      <c r="FD546" s="166">
        <v>1213</v>
      </c>
      <c r="FE546" s="166">
        <v>1213</v>
      </c>
      <c r="FF546" s="154">
        <v>1213</v>
      </c>
      <c r="FG546" s="154">
        <v>1213</v>
      </c>
      <c r="FH546" s="154">
        <v>1213</v>
      </c>
      <c r="FI546" s="166">
        <v>1213</v>
      </c>
      <c r="FJ546" s="166">
        <v>1213</v>
      </c>
      <c r="FK546" s="166">
        <v>1213</v>
      </c>
      <c r="FL546" s="166">
        <v>1213</v>
      </c>
      <c r="FM546" s="166">
        <v>1213</v>
      </c>
      <c r="FN546" s="166">
        <v>1213</v>
      </c>
      <c r="FO546" s="166">
        <v>1213</v>
      </c>
      <c r="FP546" s="166">
        <v>1213</v>
      </c>
      <c r="FQ546" s="166">
        <v>1213</v>
      </c>
      <c r="FR546" s="154">
        <v>1213</v>
      </c>
      <c r="FS546" s="154">
        <v>1213</v>
      </c>
      <c r="FT546" s="154">
        <v>1213</v>
      </c>
      <c r="FU546" s="154">
        <v>1213</v>
      </c>
      <c r="FV546" s="154">
        <v>1213</v>
      </c>
      <c r="FW546" s="154">
        <v>1213</v>
      </c>
      <c r="FX546" s="154">
        <v>1213</v>
      </c>
      <c r="FY546" s="166">
        <v>1213</v>
      </c>
      <c r="FZ546" s="166">
        <v>1213</v>
      </c>
      <c r="GA546" s="166">
        <v>1213</v>
      </c>
      <c r="GB546" s="166">
        <v>1213</v>
      </c>
      <c r="GC546" s="166">
        <v>1213</v>
      </c>
      <c r="GD546" s="166">
        <v>1213</v>
      </c>
      <c r="GE546" s="166">
        <v>1213</v>
      </c>
      <c r="GF546" s="166">
        <v>1213</v>
      </c>
      <c r="GG546" s="166">
        <v>1213</v>
      </c>
      <c r="GH546" s="166">
        <v>1213</v>
      </c>
      <c r="GI546" s="166">
        <v>1213</v>
      </c>
      <c r="GJ546" s="166">
        <v>1213</v>
      </c>
      <c r="GK546" s="166">
        <v>1213</v>
      </c>
      <c r="GL546" s="166">
        <v>1213</v>
      </c>
      <c r="GM546" s="166">
        <v>1213</v>
      </c>
      <c r="GN546" s="166">
        <v>1213</v>
      </c>
      <c r="GO546" s="166">
        <v>1213</v>
      </c>
      <c r="GP546" s="166">
        <v>1213</v>
      </c>
      <c r="GQ546" s="166">
        <v>1213</v>
      </c>
      <c r="GR546" s="166">
        <v>1213</v>
      </c>
      <c r="GS546" s="166">
        <v>1213</v>
      </c>
      <c r="GT546" s="166">
        <v>1213</v>
      </c>
      <c r="GU546" s="166">
        <v>1213</v>
      </c>
      <c r="GV546" s="166">
        <v>1213</v>
      </c>
      <c r="GW546" s="166">
        <v>1213</v>
      </c>
      <c r="GX546" s="166">
        <v>1213</v>
      </c>
      <c r="GY546" s="166">
        <v>1213</v>
      </c>
      <c r="GZ546" s="166">
        <v>1213</v>
      </c>
      <c r="HA546" s="166">
        <v>1213</v>
      </c>
      <c r="HB546" s="166">
        <v>1213</v>
      </c>
      <c r="HC546" s="166">
        <v>1213</v>
      </c>
      <c r="HD546" s="166">
        <v>1213</v>
      </c>
      <c r="HE546" s="166">
        <v>1213</v>
      </c>
      <c r="HF546" s="166">
        <v>1213</v>
      </c>
      <c r="HG546" s="154">
        <v>1213</v>
      </c>
      <c r="HH546" s="154">
        <v>1213</v>
      </c>
      <c r="HI546" s="166">
        <v>1213</v>
      </c>
      <c r="HJ546" s="154">
        <v>1214</v>
      </c>
      <c r="HK546" s="154">
        <v>1213</v>
      </c>
      <c r="HL546" s="166">
        <v>1213</v>
      </c>
      <c r="HM546" s="154">
        <v>1213</v>
      </c>
      <c r="HN546" s="154">
        <v>1213</v>
      </c>
      <c r="HO546" s="166">
        <v>1213</v>
      </c>
      <c r="HP546" s="154">
        <v>1213</v>
      </c>
      <c r="HQ546" s="154">
        <v>1213</v>
      </c>
      <c r="HR546" s="166">
        <v>1213</v>
      </c>
      <c r="HS546" s="154">
        <v>1213</v>
      </c>
      <c r="HT546" s="150">
        <v>1213</v>
      </c>
      <c r="HU546" s="150">
        <v>1213</v>
      </c>
      <c r="HV546" s="150">
        <v>1213</v>
      </c>
      <c r="HW546" s="169">
        <v>1213</v>
      </c>
    </row>
    <row r="547" spans="1:231">
      <c r="A547" s="145">
        <f t="shared" si="57"/>
        <v>44133</v>
      </c>
      <c r="B547" s="220">
        <f>'Age&amp;Sex by occurrence date'!$EOI22</f>
        <v>1431</v>
      </c>
      <c r="C547" s="220">
        <v>1179</v>
      </c>
      <c r="D547" s="220">
        <v>1179</v>
      </c>
      <c r="E547" s="220">
        <v>1179</v>
      </c>
      <c r="F547" s="220">
        <v>1179</v>
      </c>
      <c r="G547" s="220">
        <v>1179</v>
      </c>
      <c r="H547" s="220">
        <v>1179</v>
      </c>
      <c r="I547" s="220">
        <v>1179</v>
      </c>
      <c r="J547" s="220">
        <v>1179</v>
      </c>
      <c r="K547" s="220">
        <v>1179</v>
      </c>
      <c r="L547" s="220">
        <v>1179</v>
      </c>
      <c r="M547" s="220">
        <v>1179</v>
      </c>
      <c r="N547" s="220">
        <v>1179</v>
      </c>
      <c r="O547" s="220">
        <v>1179</v>
      </c>
      <c r="P547" s="220">
        <v>1179</v>
      </c>
      <c r="Q547" s="220">
        <v>1179</v>
      </c>
      <c r="R547" s="220">
        <v>1179</v>
      </c>
      <c r="S547" s="220">
        <v>1179</v>
      </c>
      <c r="T547" s="220">
        <v>1179</v>
      </c>
      <c r="U547" s="220">
        <v>1179</v>
      </c>
      <c r="V547" s="220">
        <v>1179</v>
      </c>
      <c r="W547" s="220">
        <v>1179</v>
      </c>
      <c r="X547" s="220">
        <v>1179</v>
      </c>
      <c r="Y547" s="220">
        <v>1179</v>
      </c>
      <c r="Z547" s="220">
        <v>1179</v>
      </c>
      <c r="AA547" s="220">
        <v>1179</v>
      </c>
      <c r="AB547" s="220">
        <v>1179</v>
      </c>
      <c r="AC547" s="220">
        <v>1179</v>
      </c>
      <c r="AD547" s="220">
        <v>1179</v>
      </c>
      <c r="AE547" s="220">
        <v>1178</v>
      </c>
      <c r="AF547" s="220">
        <v>1178</v>
      </c>
      <c r="AG547" s="220">
        <v>1178</v>
      </c>
      <c r="AH547" s="220">
        <v>1178</v>
      </c>
      <c r="AI547" s="220">
        <v>1178</v>
      </c>
      <c r="AJ547" s="220">
        <v>1178</v>
      </c>
      <c r="AK547" s="220">
        <v>1178</v>
      </c>
      <c r="AL547" s="220">
        <v>1178</v>
      </c>
      <c r="AM547" s="220">
        <v>1178</v>
      </c>
      <c r="AN547" s="220">
        <v>1178</v>
      </c>
      <c r="AO547" s="220">
        <v>1178</v>
      </c>
      <c r="AP547" s="220">
        <v>1178</v>
      </c>
      <c r="AQ547" s="220">
        <v>1178</v>
      </c>
      <c r="AR547" s="220">
        <v>1178</v>
      </c>
      <c r="AS547" s="220">
        <v>1178</v>
      </c>
      <c r="AT547" s="220">
        <v>1178</v>
      </c>
      <c r="AU547" s="220">
        <v>1178</v>
      </c>
      <c r="AV547" s="220">
        <v>1178</v>
      </c>
      <c r="AW547" s="220">
        <v>1178</v>
      </c>
      <c r="AX547" s="220">
        <v>1178</v>
      </c>
      <c r="AY547" s="220">
        <v>1178</v>
      </c>
      <c r="AZ547" s="220">
        <v>1178</v>
      </c>
      <c r="BA547" s="220">
        <v>1178</v>
      </c>
      <c r="BB547" s="220">
        <v>1178</v>
      </c>
      <c r="BC547" s="220">
        <v>1178</v>
      </c>
      <c r="BD547" s="220">
        <v>1178</v>
      </c>
      <c r="BE547" s="220">
        <v>1178</v>
      </c>
      <c r="BF547" s="220">
        <v>1178</v>
      </c>
      <c r="BG547" s="220">
        <v>1178</v>
      </c>
      <c r="BH547" s="220">
        <v>1178</v>
      </c>
      <c r="BI547" s="220">
        <v>1178</v>
      </c>
      <c r="BJ547" s="220">
        <v>1178</v>
      </c>
      <c r="BK547" s="220">
        <v>1178</v>
      </c>
      <c r="BL547" s="220">
        <v>1178</v>
      </c>
      <c r="BM547" s="220">
        <v>1178</v>
      </c>
      <c r="BN547" s="220">
        <v>1178</v>
      </c>
      <c r="BO547" s="220">
        <v>1178</v>
      </c>
      <c r="BP547" s="220">
        <v>1178</v>
      </c>
      <c r="BQ547" s="220">
        <v>1178</v>
      </c>
      <c r="BR547" s="220">
        <v>1178</v>
      </c>
      <c r="BS547" s="220">
        <v>1178</v>
      </c>
      <c r="BT547" s="220">
        <v>1178</v>
      </c>
      <c r="BU547" s="220">
        <v>1178</v>
      </c>
      <c r="BV547" s="220">
        <v>1178</v>
      </c>
      <c r="BW547" s="220">
        <v>1178</v>
      </c>
      <c r="BX547" s="220">
        <v>1178</v>
      </c>
      <c r="BY547" s="220">
        <v>1178</v>
      </c>
      <c r="BZ547" s="220">
        <v>1178</v>
      </c>
      <c r="CA547" s="220">
        <v>1178</v>
      </c>
      <c r="CB547" s="220">
        <v>1178</v>
      </c>
      <c r="CC547" s="220">
        <v>1178</v>
      </c>
      <c r="CD547" s="220">
        <v>1178</v>
      </c>
      <c r="CE547" s="220">
        <v>1178</v>
      </c>
      <c r="CF547" s="220">
        <v>1178</v>
      </c>
      <c r="CG547" s="220">
        <v>1178</v>
      </c>
      <c r="CH547" s="220">
        <v>1178</v>
      </c>
      <c r="CI547" s="220">
        <v>1178</v>
      </c>
      <c r="CJ547" s="220">
        <v>1178</v>
      </c>
      <c r="CK547" s="220">
        <v>1178</v>
      </c>
      <c r="CL547" s="220">
        <v>1178</v>
      </c>
      <c r="CM547" s="220">
        <v>1178</v>
      </c>
      <c r="CN547" s="220">
        <v>1178</v>
      </c>
      <c r="CO547" s="220">
        <v>1178</v>
      </c>
      <c r="CP547" s="220">
        <v>1178</v>
      </c>
      <c r="CQ547" s="220">
        <v>1178</v>
      </c>
      <c r="CR547" s="220">
        <v>1178</v>
      </c>
      <c r="CS547" s="220">
        <v>1178</v>
      </c>
      <c r="CT547" s="220">
        <v>1178</v>
      </c>
      <c r="CU547" s="220">
        <v>1178</v>
      </c>
      <c r="CV547" s="220">
        <v>1178</v>
      </c>
      <c r="CW547" s="220">
        <v>1178</v>
      </c>
      <c r="CX547" s="220">
        <v>1178</v>
      </c>
      <c r="CY547" s="220">
        <v>1178</v>
      </c>
      <c r="CZ547" s="220">
        <v>1178</v>
      </c>
      <c r="DA547" s="220">
        <v>1178</v>
      </c>
      <c r="DB547" s="220">
        <v>1178</v>
      </c>
      <c r="DC547" s="220">
        <v>1178</v>
      </c>
      <c r="DD547" s="220">
        <v>1178</v>
      </c>
      <c r="DE547" s="220">
        <v>1178</v>
      </c>
      <c r="DF547" s="220">
        <v>1178</v>
      </c>
      <c r="DG547" s="220">
        <v>1178</v>
      </c>
      <c r="DH547" s="220">
        <v>1178</v>
      </c>
      <c r="DI547" s="220">
        <v>1178</v>
      </c>
      <c r="DJ547" s="220">
        <v>1178</v>
      </c>
      <c r="DK547" s="220">
        <v>1178</v>
      </c>
      <c r="DL547" s="220">
        <v>1178</v>
      </c>
      <c r="DM547" s="220">
        <v>1178</v>
      </c>
      <c r="DN547" s="220">
        <v>1178</v>
      </c>
      <c r="DO547" s="220">
        <v>1178</v>
      </c>
      <c r="DP547" s="220">
        <v>1178</v>
      </c>
      <c r="DQ547" s="220">
        <v>1178</v>
      </c>
      <c r="DR547" s="220">
        <v>1178</v>
      </c>
      <c r="DS547" s="220">
        <v>1178</v>
      </c>
      <c r="DT547" s="220">
        <v>1177</v>
      </c>
      <c r="DU547" s="220">
        <v>1177</v>
      </c>
      <c r="DV547" s="220">
        <v>1177</v>
      </c>
      <c r="DW547" s="220">
        <v>1177</v>
      </c>
      <c r="DX547" s="220">
        <v>1177</v>
      </c>
      <c r="DY547" s="220">
        <v>1177</v>
      </c>
      <c r="DZ547" s="220">
        <v>1177</v>
      </c>
      <c r="EA547" s="220">
        <v>1177</v>
      </c>
      <c r="EB547" s="220">
        <v>1177</v>
      </c>
      <c r="EC547" s="220">
        <v>1177</v>
      </c>
      <c r="ED547" s="220">
        <v>1177</v>
      </c>
      <c r="EE547" s="220">
        <v>1177</v>
      </c>
      <c r="EF547" s="220">
        <v>1177</v>
      </c>
      <c r="EG547" s="220">
        <v>1177</v>
      </c>
      <c r="EH547" s="220">
        <v>1177</v>
      </c>
      <c r="EI547" s="220">
        <v>1177</v>
      </c>
      <c r="EJ547" s="220">
        <v>1177</v>
      </c>
      <c r="EK547" s="220">
        <v>1177</v>
      </c>
      <c r="EL547" s="220">
        <v>1177</v>
      </c>
      <c r="EM547" s="220">
        <v>1177</v>
      </c>
      <c r="EN547" s="242">
        <v>1177</v>
      </c>
      <c r="EO547" s="232">
        <v>1177</v>
      </c>
      <c r="EP547" s="227">
        <v>1177</v>
      </c>
      <c r="EQ547" s="154">
        <v>1177</v>
      </c>
      <c r="ER547" s="154">
        <v>1177</v>
      </c>
      <c r="ES547" s="154">
        <v>1177</v>
      </c>
      <c r="ET547" s="154">
        <v>1177</v>
      </c>
      <c r="EU547" s="154">
        <v>1177</v>
      </c>
      <c r="EV547" s="154">
        <v>1177</v>
      </c>
      <c r="EW547" s="166">
        <v>1177</v>
      </c>
      <c r="EX547" s="166">
        <v>1177</v>
      </c>
      <c r="EY547" s="166">
        <v>1177</v>
      </c>
      <c r="EZ547" s="166">
        <v>1177</v>
      </c>
      <c r="FA547" s="166">
        <v>1177</v>
      </c>
      <c r="FB547" s="154">
        <v>1177</v>
      </c>
      <c r="FC547" s="166">
        <v>1177</v>
      </c>
      <c r="FD547" s="166">
        <v>1177</v>
      </c>
      <c r="FE547" s="154">
        <v>1177</v>
      </c>
      <c r="FF547" s="166">
        <v>1177</v>
      </c>
      <c r="FG547" s="154">
        <v>1177</v>
      </c>
      <c r="FH547" s="166">
        <v>1177</v>
      </c>
      <c r="FI547" s="166">
        <v>1177</v>
      </c>
      <c r="FJ547" s="166">
        <v>1177</v>
      </c>
      <c r="FK547" s="154">
        <v>1177</v>
      </c>
      <c r="FL547" s="154">
        <v>1177</v>
      </c>
      <c r="FM547" s="154">
        <v>1177</v>
      </c>
      <c r="FN547" s="154">
        <v>1177</v>
      </c>
      <c r="FO547" s="154">
        <v>1177</v>
      </c>
      <c r="FP547" s="154">
        <v>1177</v>
      </c>
      <c r="FQ547" s="154">
        <v>1177</v>
      </c>
      <c r="FR547" s="166">
        <v>1177</v>
      </c>
      <c r="FS547" s="166">
        <v>1177</v>
      </c>
      <c r="FT547" s="166">
        <v>1177</v>
      </c>
      <c r="FU547" s="166">
        <v>1177</v>
      </c>
      <c r="FV547" s="166">
        <v>1177</v>
      </c>
      <c r="FW547" s="166">
        <v>1177</v>
      </c>
      <c r="FX547" s="166">
        <v>1177</v>
      </c>
      <c r="FY547" s="166">
        <v>1177</v>
      </c>
      <c r="FZ547" s="166">
        <v>1177</v>
      </c>
      <c r="GA547" s="166">
        <v>1177</v>
      </c>
      <c r="GB547" s="166">
        <v>1177</v>
      </c>
      <c r="GC547" s="166">
        <v>1177</v>
      </c>
      <c r="GD547" s="166">
        <v>1177</v>
      </c>
      <c r="GE547" s="166">
        <v>1177</v>
      </c>
      <c r="GF547" s="166">
        <v>1177</v>
      </c>
      <c r="GG547" s="166">
        <v>1177</v>
      </c>
      <c r="GH547" s="166">
        <v>1177</v>
      </c>
      <c r="GI547" s="166">
        <v>1177</v>
      </c>
      <c r="GJ547" s="166">
        <v>1177</v>
      </c>
      <c r="GK547" s="166">
        <v>1177</v>
      </c>
      <c r="GL547" s="166">
        <v>1177</v>
      </c>
      <c r="GM547" s="166">
        <v>1177</v>
      </c>
      <c r="GN547" s="166">
        <v>1177</v>
      </c>
      <c r="GO547" s="166">
        <v>1177</v>
      </c>
      <c r="GP547" s="166">
        <v>1177</v>
      </c>
      <c r="GQ547" s="166">
        <v>1177</v>
      </c>
      <c r="GR547" s="166">
        <v>1177</v>
      </c>
      <c r="GS547" s="166">
        <v>1177</v>
      </c>
      <c r="GT547" s="166">
        <v>1177</v>
      </c>
      <c r="GU547" s="166">
        <v>1177</v>
      </c>
      <c r="GV547" s="166">
        <v>1177</v>
      </c>
      <c r="GW547" s="166">
        <v>1177</v>
      </c>
      <c r="GX547" s="166">
        <v>1177</v>
      </c>
      <c r="GY547" s="166">
        <v>1177</v>
      </c>
      <c r="GZ547" s="166">
        <v>1177</v>
      </c>
      <c r="HA547" s="166">
        <v>1177</v>
      </c>
      <c r="HB547" s="166">
        <v>1177</v>
      </c>
      <c r="HC547" s="166">
        <v>1177</v>
      </c>
      <c r="HD547" s="166">
        <v>1177</v>
      </c>
      <c r="HE547" s="166">
        <v>1177</v>
      </c>
      <c r="HF547" s="166">
        <v>1177</v>
      </c>
      <c r="HG547" s="154">
        <v>1177</v>
      </c>
      <c r="HH547" s="154">
        <v>1177</v>
      </c>
      <c r="HI547" s="166">
        <v>1177</v>
      </c>
      <c r="HJ547" s="154">
        <v>1178</v>
      </c>
      <c r="HK547" s="154">
        <v>1177</v>
      </c>
      <c r="HL547" s="166">
        <v>1177</v>
      </c>
      <c r="HM547" s="154">
        <v>1177</v>
      </c>
      <c r="HN547" s="154">
        <v>1177</v>
      </c>
      <c r="HO547" s="166">
        <v>1177</v>
      </c>
      <c r="HP547" s="154">
        <v>1177</v>
      </c>
      <c r="HQ547" s="154">
        <v>1177</v>
      </c>
      <c r="HR547" s="166">
        <v>1177</v>
      </c>
      <c r="HS547" s="154">
        <v>1177</v>
      </c>
      <c r="HT547" s="150">
        <v>1177</v>
      </c>
      <c r="HU547" s="150">
        <v>1177</v>
      </c>
      <c r="HV547" s="150">
        <v>1177</v>
      </c>
      <c r="HW547" s="169">
        <v>1177</v>
      </c>
    </row>
    <row r="548" spans="1:231">
      <c r="A548" s="145">
        <f t="shared" si="57"/>
        <v>44132</v>
      </c>
      <c r="B548" s="220">
        <f>'Age&amp;Sex by occurrence date'!$EOP22</f>
        <v>1388</v>
      </c>
      <c r="C548" s="220">
        <v>1143</v>
      </c>
      <c r="D548" s="220">
        <v>1143</v>
      </c>
      <c r="E548" s="220">
        <v>1143</v>
      </c>
      <c r="F548" s="220">
        <v>1143</v>
      </c>
      <c r="G548" s="220">
        <v>1143</v>
      </c>
      <c r="H548" s="220">
        <v>1143</v>
      </c>
      <c r="I548" s="220">
        <v>1143</v>
      </c>
      <c r="J548" s="220">
        <v>1143</v>
      </c>
      <c r="K548" s="220">
        <v>1143</v>
      </c>
      <c r="L548" s="220">
        <v>1143</v>
      </c>
      <c r="M548" s="220">
        <v>1143</v>
      </c>
      <c r="N548" s="220">
        <v>1143</v>
      </c>
      <c r="O548" s="220">
        <v>1143</v>
      </c>
      <c r="P548" s="220">
        <v>1143</v>
      </c>
      <c r="Q548" s="220">
        <v>1143</v>
      </c>
      <c r="R548" s="220">
        <v>1143</v>
      </c>
      <c r="S548" s="220">
        <v>1143</v>
      </c>
      <c r="T548" s="220">
        <v>1143</v>
      </c>
      <c r="U548" s="220">
        <v>1143</v>
      </c>
      <c r="V548" s="220">
        <v>1143</v>
      </c>
      <c r="W548" s="220">
        <v>1143</v>
      </c>
      <c r="X548" s="220">
        <v>1143</v>
      </c>
      <c r="Y548" s="220">
        <v>1143</v>
      </c>
      <c r="Z548" s="220">
        <v>1143</v>
      </c>
      <c r="AA548" s="220">
        <v>1143</v>
      </c>
      <c r="AB548" s="220">
        <v>1143</v>
      </c>
      <c r="AC548" s="220">
        <v>1143</v>
      </c>
      <c r="AD548" s="220">
        <v>1143</v>
      </c>
      <c r="AE548" s="220">
        <v>1142</v>
      </c>
      <c r="AF548" s="220">
        <v>1142</v>
      </c>
      <c r="AG548" s="220">
        <v>1142</v>
      </c>
      <c r="AH548" s="220">
        <v>1142</v>
      </c>
      <c r="AI548" s="220">
        <v>1142</v>
      </c>
      <c r="AJ548" s="220">
        <v>1142</v>
      </c>
      <c r="AK548" s="220">
        <v>1142</v>
      </c>
      <c r="AL548" s="220">
        <v>1142</v>
      </c>
      <c r="AM548" s="220">
        <v>1142</v>
      </c>
      <c r="AN548" s="220">
        <v>1142</v>
      </c>
      <c r="AO548" s="220">
        <v>1142</v>
      </c>
      <c r="AP548" s="220">
        <v>1142</v>
      </c>
      <c r="AQ548" s="220">
        <v>1142</v>
      </c>
      <c r="AR548" s="220">
        <v>1142</v>
      </c>
      <c r="AS548" s="220">
        <v>1142</v>
      </c>
      <c r="AT548" s="220">
        <v>1142</v>
      </c>
      <c r="AU548" s="220">
        <v>1142</v>
      </c>
      <c r="AV548" s="220">
        <v>1142</v>
      </c>
      <c r="AW548" s="220">
        <v>1142</v>
      </c>
      <c r="AX548" s="220">
        <v>1142</v>
      </c>
      <c r="AY548" s="220">
        <v>1142</v>
      </c>
      <c r="AZ548" s="220">
        <v>1142</v>
      </c>
      <c r="BA548" s="220">
        <v>1142</v>
      </c>
      <c r="BB548" s="220">
        <v>1142</v>
      </c>
      <c r="BC548" s="220">
        <v>1142</v>
      </c>
      <c r="BD548" s="220">
        <v>1142</v>
      </c>
      <c r="BE548" s="220">
        <v>1142</v>
      </c>
      <c r="BF548" s="220">
        <v>1142</v>
      </c>
      <c r="BG548" s="220">
        <v>1142</v>
      </c>
      <c r="BH548" s="220">
        <v>1142</v>
      </c>
      <c r="BI548" s="220">
        <v>1142</v>
      </c>
      <c r="BJ548" s="220">
        <v>1142</v>
      </c>
      <c r="BK548" s="220">
        <v>1142</v>
      </c>
      <c r="BL548" s="220">
        <v>1142</v>
      </c>
      <c r="BM548" s="220">
        <v>1142</v>
      </c>
      <c r="BN548" s="220">
        <v>1142</v>
      </c>
      <c r="BO548" s="220">
        <v>1142</v>
      </c>
      <c r="BP548" s="220">
        <v>1142</v>
      </c>
      <c r="BQ548" s="220">
        <v>1142</v>
      </c>
      <c r="BR548" s="220">
        <v>1142</v>
      </c>
      <c r="BS548" s="220">
        <v>1142</v>
      </c>
      <c r="BT548" s="220">
        <v>1142</v>
      </c>
      <c r="BU548" s="220">
        <v>1142</v>
      </c>
      <c r="BV548" s="220">
        <v>1142</v>
      </c>
      <c r="BW548" s="220">
        <v>1142</v>
      </c>
      <c r="BX548" s="220">
        <v>1142</v>
      </c>
      <c r="BY548" s="220">
        <v>1142</v>
      </c>
      <c r="BZ548" s="220">
        <v>1142</v>
      </c>
      <c r="CA548" s="220">
        <v>1142</v>
      </c>
      <c r="CB548" s="220">
        <v>1142</v>
      </c>
      <c r="CC548" s="220">
        <v>1142</v>
      </c>
      <c r="CD548" s="220">
        <v>1142</v>
      </c>
      <c r="CE548" s="220">
        <v>1142</v>
      </c>
      <c r="CF548" s="220">
        <v>1142</v>
      </c>
      <c r="CG548" s="220">
        <v>1142</v>
      </c>
      <c r="CH548" s="220">
        <v>1142</v>
      </c>
      <c r="CI548" s="220">
        <v>1142</v>
      </c>
      <c r="CJ548" s="220">
        <v>1142</v>
      </c>
      <c r="CK548" s="220">
        <v>1142</v>
      </c>
      <c r="CL548" s="220">
        <v>1142</v>
      </c>
      <c r="CM548" s="220">
        <v>1142</v>
      </c>
      <c r="CN548" s="220">
        <v>1142</v>
      </c>
      <c r="CO548" s="220">
        <v>1142</v>
      </c>
      <c r="CP548" s="220">
        <v>1142</v>
      </c>
      <c r="CQ548" s="220">
        <v>1142</v>
      </c>
      <c r="CR548" s="220">
        <v>1142</v>
      </c>
      <c r="CS548" s="220">
        <v>1142</v>
      </c>
      <c r="CT548" s="220">
        <v>1142</v>
      </c>
      <c r="CU548" s="220">
        <v>1142</v>
      </c>
      <c r="CV548" s="220">
        <v>1142</v>
      </c>
      <c r="CW548" s="220">
        <v>1142</v>
      </c>
      <c r="CX548" s="220">
        <v>1142</v>
      </c>
      <c r="CY548" s="220">
        <v>1142</v>
      </c>
      <c r="CZ548" s="220">
        <v>1142</v>
      </c>
      <c r="DA548" s="220">
        <v>1142</v>
      </c>
      <c r="DB548" s="220">
        <v>1142</v>
      </c>
      <c r="DC548" s="220">
        <v>1142</v>
      </c>
      <c r="DD548" s="220">
        <v>1142</v>
      </c>
      <c r="DE548" s="220">
        <v>1142</v>
      </c>
      <c r="DF548" s="220">
        <v>1142</v>
      </c>
      <c r="DG548" s="220">
        <v>1142</v>
      </c>
      <c r="DH548" s="220">
        <v>1142</v>
      </c>
      <c r="DI548" s="220">
        <v>1142</v>
      </c>
      <c r="DJ548" s="220">
        <v>1142</v>
      </c>
      <c r="DK548" s="220">
        <v>1142</v>
      </c>
      <c r="DL548" s="220">
        <v>1142</v>
      </c>
      <c r="DM548" s="220">
        <v>1142</v>
      </c>
      <c r="DN548" s="220">
        <v>1142</v>
      </c>
      <c r="DO548" s="220">
        <v>1142</v>
      </c>
      <c r="DP548" s="220">
        <v>1142</v>
      </c>
      <c r="DQ548" s="220">
        <v>1142</v>
      </c>
      <c r="DR548" s="220">
        <v>1142</v>
      </c>
      <c r="DS548" s="220">
        <v>1142</v>
      </c>
      <c r="DT548" s="220">
        <v>1141</v>
      </c>
      <c r="DU548" s="220">
        <v>1141</v>
      </c>
      <c r="DV548" s="220">
        <v>1141</v>
      </c>
      <c r="DW548" s="220">
        <v>1141</v>
      </c>
      <c r="DX548" s="220">
        <v>1141</v>
      </c>
      <c r="DY548" s="220">
        <v>1141</v>
      </c>
      <c r="DZ548" s="220">
        <v>1141</v>
      </c>
      <c r="EA548" s="220">
        <v>1141</v>
      </c>
      <c r="EB548" s="220">
        <v>1141</v>
      </c>
      <c r="EC548" s="220">
        <v>1141</v>
      </c>
      <c r="ED548" s="220">
        <v>1141</v>
      </c>
      <c r="EE548" s="220">
        <v>1141</v>
      </c>
      <c r="EF548" s="220">
        <v>1141</v>
      </c>
      <c r="EG548" s="220">
        <v>1141</v>
      </c>
      <c r="EH548" s="220">
        <v>1141</v>
      </c>
      <c r="EI548" s="220">
        <v>1141</v>
      </c>
      <c r="EJ548" s="220">
        <v>1141</v>
      </c>
      <c r="EK548" s="220">
        <v>1141</v>
      </c>
      <c r="EL548" s="220">
        <v>1141</v>
      </c>
      <c r="EM548" s="220">
        <v>1141</v>
      </c>
      <c r="EN548" s="242">
        <v>1141</v>
      </c>
      <c r="EO548" s="232">
        <v>1141</v>
      </c>
      <c r="EP548" s="228">
        <v>1141</v>
      </c>
      <c r="EQ548" s="166">
        <v>1141</v>
      </c>
      <c r="ER548" s="166">
        <v>1141</v>
      </c>
      <c r="ES548" s="166">
        <v>1141</v>
      </c>
      <c r="ET548" s="166">
        <v>1141</v>
      </c>
      <c r="EU548" s="166">
        <v>1141</v>
      </c>
      <c r="EV548" s="166">
        <v>1141</v>
      </c>
      <c r="EW548" s="166">
        <v>1141</v>
      </c>
      <c r="EX548" s="166">
        <v>1141</v>
      </c>
      <c r="EY548" s="166">
        <v>1141</v>
      </c>
      <c r="EZ548" s="166">
        <v>1141</v>
      </c>
      <c r="FA548" s="166">
        <v>1141</v>
      </c>
      <c r="FB548" s="154">
        <v>1141</v>
      </c>
      <c r="FC548" s="154">
        <v>1141</v>
      </c>
      <c r="FD548" s="154">
        <v>1141</v>
      </c>
      <c r="FE548" s="166">
        <v>1141</v>
      </c>
      <c r="FF548" s="166">
        <v>1141</v>
      </c>
      <c r="FG548" s="166">
        <v>1141</v>
      </c>
      <c r="FH548" s="166">
        <v>1141</v>
      </c>
      <c r="FI548" s="154">
        <v>1141</v>
      </c>
      <c r="FJ548" s="166">
        <v>1141</v>
      </c>
      <c r="FK548" s="166">
        <v>1141</v>
      </c>
      <c r="FL548" s="166">
        <v>1141</v>
      </c>
      <c r="FM548" s="166">
        <v>1141</v>
      </c>
      <c r="FN548" s="166">
        <v>1141</v>
      </c>
      <c r="FO548" s="166">
        <v>1141</v>
      </c>
      <c r="FP548" s="166">
        <v>1141</v>
      </c>
      <c r="FQ548" s="166">
        <v>1141</v>
      </c>
      <c r="FR548" s="154">
        <v>1141</v>
      </c>
      <c r="FS548" s="154">
        <v>1141</v>
      </c>
      <c r="FT548" s="154">
        <v>1141</v>
      </c>
      <c r="FU548" s="154">
        <v>1141</v>
      </c>
      <c r="FV548" s="154">
        <v>1141</v>
      </c>
      <c r="FW548" s="154">
        <v>1141</v>
      </c>
      <c r="FX548" s="154">
        <v>1141</v>
      </c>
      <c r="FY548" s="154">
        <v>1141</v>
      </c>
      <c r="FZ548" s="154">
        <v>1141</v>
      </c>
      <c r="GA548" s="154">
        <v>1141</v>
      </c>
      <c r="GB548" s="154">
        <v>1141</v>
      </c>
      <c r="GC548" s="154">
        <v>1141</v>
      </c>
      <c r="GD548" s="154">
        <v>1141</v>
      </c>
      <c r="GE548" s="154">
        <v>1141</v>
      </c>
      <c r="GF548" s="154">
        <v>1141</v>
      </c>
      <c r="GG548" s="154">
        <v>1141</v>
      </c>
      <c r="GH548" s="154">
        <v>1141</v>
      </c>
      <c r="GI548" s="154">
        <v>1141</v>
      </c>
      <c r="GJ548" s="154">
        <v>1141</v>
      </c>
      <c r="GK548" s="154">
        <v>1141</v>
      </c>
      <c r="GL548" s="154">
        <v>1141</v>
      </c>
      <c r="GM548" s="154">
        <v>1141</v>
      </c>
      <c r="GN548" s="154">
        <v>1141</v>
      </c>
      <c r="GO548" s="154">
        <v>1141</v>
      </c>
      <c r="GP548" s="154">
        <v>1141</v>
      </c>
      <c r="GQ548" s="154">
        <v>1141</v>
      </c>
      <c r="GR548" s="154">
        <v>1141</v>
      </c>
      <c r="GS548" s="154">
        <v>1141</v>
      </c>
      <c r="GT548" s="166">
        <v>1141</v>
      </c>
      <c r="GU548" s="166">
        <v>1141</v>
      </c>
      <c r="GV548" s="166">
        <v>1141</v>
      </c>
      <c r="GW548" s="166">
        <v>1141</v>
      </c>
      <c r="GX548" s="154">
        <v>1141</v>
      </c>
      <c r="GY548" s="166">
        <v>1141</v>
      </c>
      <c r="GZ548" s="166">
        <v>1141</v>
      </c>
      <c r="HA548" s="166">
        <v>1141</v>
      </c>
      <c r="HB548" s="166">
        <v>1141</v>
      </c>
      <c r="HC548" s="166">
        <v>1141</v>
      </c>
      <c r="HD548" s="166">
        <v>1141</v>
      </c>
      <c r="HE548" s="166">
        <v>1141</v>
      </c>
      <c r="HF548" s="166">
        <v>1141</v>
      </c>
      <c r="HG548" s="154">
        <v>1141</v>
      </c>
      <c r="HH548" s="154">
        <v>1141</v>
      </c>
      <c r="HI548" s="166">
        <v>1141</v>
      </c>
      <c r="HJ548" s="154">
        <v>1142</v>
      </c>
      <c r="HK548" s="154">
        <v>1141</v>
      </c>
      <c r="HL548" s="166">
        <v>1141</v>
      </c>
      <c r="HM548" s="154">
        <v>1141</v>
      </c>
      <c r="HN548" s="154">
        <v>1141</v>
      </c>
      <c r="HO548" s="166">
        <v>1141</v>
      </c>
      <c r="HP548" s="154">
        <v>1141</v>
      </c>
      <c r="HQ548" s="154">
        <v>1141</v>
      </c>
      <c r="HR548" s="166">
        <v>1141</v>
      </c>
      <c r="HS548" s="154">
        <v>1141</v>
      </c>
      <c r="HT548" s="150">
        <v>1141</v>
      </c>
      <c r="HU548" s="150">
        <v>1141</v>
      </c>
      <c r="HV548" s="150">
        <v>1141</v>
      </c>
      <c r="HW548" s="169">
        <v>1141</v>
      </c>
    </row>
    <row r="549" spans="1:231">
      <c r="A549" s="145">
        <f t="shared" si="57"/>
        <v>44131</v>
      </c>
      <c r="B549" s="220">
        <f>'Age&amp;Sex by occurrence date'!$EOW22</f>
        <v>1353</v>
      </c>
      <c r="C549" s="220">
        <v>1111</v>
      </c>
      <c r="D549" s="220">
        <v>1111</v>
      </c>
      <c r="E549" s="220">
        <v>1111</v>
      </c>
      <c r="F549" s="220">
        <v>1111</v>
      </c>
      <c r="G549" s="220">
        <v>1111</v>
      </c>
      <c r="H549" s="220">
        <v>1111</v>
      </c>
      <c r="I549" s="220">
        <v>1111</v>
      </c>
      <c r="J549" s="220">
        <v>1111</v>
      </c>
      <c r="K549" s="220">
        <v>1111</v>
      </c>
      <c r="L549" s="220">
        <v>1111</v>
      </c>
      <c r="M549" s="220">
        <v>1111</v>
      </c>
      <c r="N549" s="220">
        <v>1111</v>
      </c>
      <c r="O549" s="220">
        <v>1111</v>
      </c>
      <c r="P549" s="220">
        <v>1111</v>
      </c>
      <c r="Q549" s="220">
        <v>1111</v>
      </c>
      <c r="R549" s="220">
        <v>1111</v>
      </c>
      <c r="S549" s="220">
        <v>1111</v>
      </c>
      <c r="T549" s="220">
        <v>1111</v>
      </c>
      <c r="U549" s="220">
        <v>1111</v>
      </c>
      <c r="V549" s="220">
        <v>1111</v>
      </c>
      <c r="W549" s="220">
        <v>1111</v>
      </c>
      <c r="X549" s="220">
        <v>1111</v>
      </c>
      <c r="Y549" s="220">
        <v>1111</v>
      </c>
      <c r="Z549" s="220">
        <v>1111</v>
      </c>
      <c r="AA549" s="220">
        <v>1111</v>
      </c>
      <c r="AB549" s="220">
        <v>1111</v>
      </c>
      <c r="AC549" s="220">
        <v>1111</v>
      </c>
      <c r="AD549" s="220">
        <v>1111</v>
      </c>
      <c r="AE549" s="220">
        <v>1110</v>
      </c>
      <c r="AF549" s="220">
        <v>1110</v>
      </c>
      <c r="AG549" s="220">
        <v>1110</v>
      </c>
      <c r="AH549" s="220">
        <v>1110</v>
      </c>
      <c r="AI549" s="220">
        <v>1110</v>
      </c>
      <c r="AJ549" s="220">
        <v>1110</v>
      </c>
      <c r="AK549" s="220">
        <v>1110</v>
      </c>
      <c r="AL549" s="220">
        <v>1110</v>
      </c>
      <c r="AM549" s="220">
        <v>1110</v>
      </c>
      <c r="AN549" s="220">
        <v>1110</v>
      </c>
      <c r="AO549" s="220">
        <v>1110</v>
      </c>
      <c r="AP549" s="220">
        <v>1110</v>
      </c>
      <c r="AQ549" s="220">
        <v>1110</v>
      </c>
      <c r="AR549" s="220">
        <v>1110</v>
      </c>
      <c r="AS549" s="220">
        <v>1110</v>
      </c>
      <c r="AT549" s="220">
        <v>1110</v>
      </c>
      <c r="AU549" s="220">
        <v>1110</v>
      </c>
      <c r="AV549" s="220">
        <v>1110</v>
      </c>
      <c r="AW549" s="220">
        <v>1110</v>
      </c>
      <c r="AX549" s="220">
        <v>1110</v>
      </c>
      <c r="AY549" s="220">
        <v>1110</v>
      </c>
      <c r="AZ549" s="220">
        <v>1110</v>
      </c>
      <c r="BA549" s="220">
        <v>1110</v>
      </c>
      <c r="BB549" s="220">
        <v>1110</v>
      </c>
      <c r="BC549" s="220">
        <v>1110</v>
      </c>
      <c r="BD549" s="220">
        <v>1110</v>
      </c>
      <c r="BE549" s="220">
        <v>1110</v>
      </c>
      <c r="BF549" s="220">
        <v>1110</v>
      </c>
      <c r="BG549" s="220">
        <v>1110</v>
      </c>
      <c r="BH549" s="220">
        <v>1110</v>
      </c>
      <c r="BI549" s="220">
        <v>1110</v>
      </c>
      <c r="BJ549" s="220">
        <v>1110</v>
      </c>
      <c r="BK549" s="220">
        <v>1110</v>
      </c>
      <c r="BL549" s="220">
        <v>1110</v>
      </c>
      <c r="BM549" s="220">
        <v>1110</v>
      </c>
      <c r="BN549" s="220">
        <v>1110</v>
      </c>
      <c r="BO549" s="220">
        <v>1110</v>
      </c>
      <c r="BP549" s="220">
        <v>1110</v>
      </c>
      <c r="BQ549" s="220">
        <v>1110</v>
      </c>
      <c r="BR549" s="220">
        <v>1110</v>
      </c>
      <c r="BS549" s="220">
        <v>1110</v>
      </c>
      <c r="BT549" s="220">
        <v>1110</v>
      </c>
      <c r="BU549" s="220">
        <v>1110</v>
      </c>
      <c r="BV549" s="220">
        <v>1110</v>
      </c>
      <c r="BW549" s="220">
        <v>1110</v>
      </c>
      <c r="BX549" s="220">
        <v>1110</v>
      </c>
      <c r="BY549" s="220">
        <v>1110</v>
      </c>
      <c r="BZ549" s="220">
        <v>1110</v>
      </c>
      <c r="CA549" s="220">
        <v>1110</v>
      </c>
      <c r="CB549" s="220">
        <v>1110</v>
      </c>
      <c r="CC549" s="220">
        <v>1110</v>
      </c>
      <c r="CD549" s="220">
        <v>1110</v>
      </c>
      <c r="CE549" s="220">
        <v>1110</v>
      </c>
      <c r="CF549" s="220">
        <v>1110</v>
      </c>
      <c r="CG549" s="220">
        <v>1110</v>
      </c>
      <c r="CH549" s="220">
        <v>1110</v>
      </c>
      <c r="CI549" s="220">
        <v>1110</v>
      </c>
      <c r="CJ549" s="220">
        <v>1110</v>
      </c>
      <c r="CK549" s="220">
        <v>1110</v>
      </c>
      <c r="CL549" s="220">
        <v>1110</v>
      </c>
      <c r="CM549" s="220">
        <v>1110</v>
      </c>
      <c r="CN549" s="220">
        <v>1110</v>
      </c>
      <c r="CO549" s="220">
        <v>1110</v>
      </c>
      <c r="CP549" s="220">
        <v>1110</v>
      </c>
      <c r="CQ549" s="220">
        <v>1110</v>
      </c>
      <c r="CR549" s="220">
        <v>1110</v>
      </c>
      <c r="CS549" s="220">
        <v>1110</v>
      </c>
      <c r="CT549" s="220">
        <v>1110</v>
      </c>
      <c r="CU549" s="220">
        <v>1110</v>
      </c>
      <c r="CV549" s="220">
        <v>1110</v>
      </c>
      <c r="CW549" s="220">
        <v>1110</v>
      </c>
      <c r="CX549" s="220">
        <v>1110</v>
      </c>
      <c r="CY549" s="220">
        <v>1110</v>
      </c>
      <c r="CZ549" s="220">
        <v>1110</v>
      </c>
      <c r="DA549" s="220">
        <v>1110</v>
      </c>
      <c r="DB549" s="220">
        <v>1110</v>
      </c>
      <c r="DC549" s="220">
        <v>1110</v>
      </c>
      <c r="DD549" s="220">
        <v>1110</v>
      </c>
      <c r="DE549" s="220">
        <v>1110</v>
      </c>
      <c r="DF549" s="220">
        <v>1110</v>
      </c>
      <c r="DG549" s="220">
        <v>1110</v>
      </c>
      <c r="DH549" s="220">
        <v>1110</v>
      </c>
      <c r="DI549" s="220">
        <v>1110</v>
      </c>
      <c r="DJ549" s="220">
        <v>1110</v>
      </c>
      <c r="DK549" s="220">
        <v>1110</v>
      </c>
      <c r="DL549" s="220">
        <v>1110</v>
      </c>
      <c r="DM549" s="220">
        <v>1110</v>
      </c>
      <c r="DN549" s="220">
        <v>1110</v>
      </c>
      <c r="DO549" s="220">
        <v>1110</v>
      </c>
      <c r="DP549" s="220">
        <v>1110</v>
      </c>
      <c r="DQ549" s="220">
        <v>1110</v>
      </c>
      <c r="DR549" s="220">
        <v>1110</v>
      </c>
      <c r="DS549" s="220">
        <v>1110</v>
      </c>
      <c r="DT549" s="220">
        <v>1109</v>
      </c>
      <c r="DU549" s="220">
        <v>1109</v>
      </c>
      <c r="DV549" s="220">
        <v>1109</v>
      </c>
      <c r="DW549" s="220">
        <v>1109</v>
      </c>
      <c r="DX549" s="220">
        <v>1109</v>
      </c>
      <c r="DY549" s="220">
        <v>1109</v>
      </c>
      <c r="DZ549" s="220">
        <v>1109</v>
      </c>
      <c r="EA549" s="220">
        <v>1109</v>
      </c>
      <c r="EB549" s="220">
        <v>1109</v>
      </c>
      <c r="EC549" s="220">
        <v>1109</v>
      </c>
      <c r="ED549" s="220">
        <v>1109</v>
      </c>
      <c r="EE549" s="220">
        <v>1109</v>
      </c>
      <c r="EF549" s="220">
        <v>1109</v>
      </c>
      <c r="EG549" s="220">
        <v>1109</v>
      </c>
      <c r="EH549" s="220">
        <v>1109</v>
      </c>
      <c r="EI549" s="220">
        <v>1109</v>
      </c>
      <c r="EJ549" s="220">
        <v>1109</v>
      </c>
      <c r="EK549" s="220">
        <v>1109</v>
      </c>
      <c r="EL549" s="220">
        <v>1109</v>
      </c>
      <c r="EM549" s="220">
        <v>1109</v>
      </c>
      <c r="EN549" s="242">
        <v>1109</v>
      </c>
      <c r="EO549" s="232">
        <v>1109</v>
      </c>
      <c r="EP549" s="227">
        <v>1109</v>
      </c>
      <c r="EQ549" s="154">
        <v>1109</v>
      </c>
      <c r="ER549" s="154">
        <v>1109</v>
      </c>
      <c r="ES549" s="154">
        <v>1109</v>
      </c>
      <c r="ET549" s="154">
        <v>1109</v>
      </c>
      <c r="EU549" s="154">
        <v>1109</v>
      </c>
      <c r="EV549" s="154">
        <v>1109</v>
      </c>
      <c r="EW549" s="166">
        <v>1109</v>
      </c>
      <c r="EX549" s="166">
        <v>1109</v>
      </c>
      <c r="EY549" s="166">
        <v>1109</v>
      </c>
      <c r="EZ549" s="166">
        <v>1109</v>
      </c>
      <c r="FA549" s="166">
        <v>1109</v>
      </c>
      <c r="FB549" s="166">
        <v>1109</v>
      </c>
      <c r="FC549" s="154">
        <v>1109</v>
      </c>
      <c r="FD549" s="154">
        <v>1109</v>
      </c>
      <c r="FE549" s="166">
        <v>1109</v>
      </c>
      <c r="FF549" s="154">
        <v>1109</v>
      </c>
      <c r="FG549" s="154">
        <v>1109</v>
      </c>
      <c r="FH549" s="154">
        <v>1109</v>
      </c>
      <c r="FI549" s="154">
        <v>1109</v>
      </c>
      <c r="FJ549" s="154">
        <v>1109</v>
      </c>
      <c r="FK549" s="166">
        <v>1109</v>
      </c>
      <c r="FL549" s="166">
        <v>1109</v>
      </c>
      <c r="FM549" s="166">
        <v>1109</v>
      </c>
      <c r="FN549" s="166">
        <v>1109</v>
      </c>
      <c r="FO549" s="166">
        <v>1109</v>
      </c>
      <c r="FP549" s="166">
        <v>1109</v>
      </c>
      <c r="FQ549" s="166">
        <v>1109</v>
      </c>
      <c r="FR549" s="166">
        <v>1109</v>
      </c>
      <c r="FS549" s="166">
        <v>1109</v>
      </c>
      <c r="FT549" s="166">
        <v>1109</v>
      </c>
      <c r="FU549" s="166">
        <v>1109</v>
      </c>
      <c r="FV549" s="166">
        <v>1109</v>
      </c>
      <c r="FW549" s="166">
        <v>1109</v>
      </c>
      <c r="FX549" s="166">
        <v>1109</v>
      </c>
      <c r="FY549" s="154">
        <v>1109</v>
      </c>
      <c r="FZ549" s="154">
        <v>1109</v>
      </c>
      <c r="GA549" s="154">
        <v>1109</v>
      </c>
      <c r="GB549" s="154">
        <v>1109</v>
      </c>
      <c r="GC549" s="154">
        <v>1109</v>
      </c>
      <c r="GD549" s="154">
        <v>1109</v>
      </c>
      <c r="GE549" s="154">
        <v>1109</v>
      </c>
      <c r="GF549" s="154">
        <v>1109</v>
      </c>
      <c r="GG549" s="154">
        <v>1109</v>
      </c>
      <c r="GH549" s="154">
        <v>1109</v>
      </c>
      <c r="GI549" s="154">
        <v>1109</v>
      </c>
      <c r="GJ549" s="154">
        <v>1109</v>
      </c>
      <c r="GK549" s="154">
        <v>1109</v>
      </c>
      <c r="GL549" s="154">
        <v>1109</v>
      </c>
      <c r="GM549" s="154">
        <v>1109</v>
      </c>
      <c r="GN549" s="154">
        <v>1109</v>
      </c>
      <c r="GO549" s="154">
        <v>1109</v>
      </c>
      <c r="GP549" s="154">
        <v>1109</v>
      </c>
      <c r="GQ549" s="154">
        <v>1109</v>
      </c>
      <c r="GR549" s="154">
        <v>1109</v>
      </c>
      <c r="GS549" s="154">
        <v>1109</v>
      </c>
      <c r="GT549" s="154">
        <v>1109</v>
      </c>
      <c r="GU549" s="154">
        <v>1109</v>
      </c>
      <c r="GV549" s="154">
        <v>1109</v>
      </c>
      <c r="GW549" s="154">
        <v>1109</v>
      </c>
      <c r="GX549" s="154">
        <v>1109</v>
      </c>
      <c r="GY549" s="154">
        <v>1109</v>
      </c>
      <c r="GZ549" s="154">
        <v>1109</v>
      </c>
      <c r="HA549" s="154">
        <v>1109</v>
      </c>
      <c r="HB549" s="154">
        <v>1109</v>
      </c>
      <c r="HC549" s="154">
        <v>1109</v>
      </c>
      <c r="HD549" s="154">
        <v>1109</v>
      </c>
      <c r="HE549" s="154">
        <v>1109</v>
      </c>
      <c r="HF549" s="166">
        <v>1109</v>
      </c>
      <c r="HG549" s="154">
        <v>1109</v>
      </c>
      <c r="HH549" s="154">
        <v>1109</v>
      </c>
      <c r="HI549" s="166">
        <v>1109</v>
      </c>
      <c r="HJ549" s="154">
        <v>1110</v>
      </c>
      <c r="HK549" s="154">
        <v>1109</v>
      </c>
      <c r="HL549" s="166">
        <v>1109</v>
      </c>
      <c r="HM549" s="154">
        <v>1109</v>
      </c>
      <c r="HN549" s="154">
        <v>1109</v>
      </c>
      <c r="HO549" s="166">
        <v>1109</v>
      </c>
      <c r="HP549" s="154">
        <v>1109</v>
      </c>
      <c r="HQ549" s="154">
        <v>1109</v>
      </c>
      <c r="HR549" s="166">
        <v>1109</v>
      </c>
      <c r="HS549" s="154">
        <v>1109</v>
      </c>
      <c r="HT549" s="150">
        <v>1109</v>
      </c>
      <c r="HU549" s="150">
        <v>1109</v>
      </c>
      <c r="HV549" s="150">
        <v>1109</v>
      </c>
      <c r="HW549" s="169">
        <v>1109</v>
      </c>
    </row>
    <row r="550" spans="1:231">
      <c r="A550" s="145">
        <f t="shared" si="57"/>
        <v>44130</v>
      </c>
      <c r="B550" s="220">
        <f>'Age&amp;Sex by occurrence date'!$EPD22</f>
        <v>1322</v>
      </c>
      <c r="C550" s="220">
        <v>1083</v>
      </c>
      <c r="D550" s="220">
        <v>1083</v>
      </c>
      <c r="E550" s="220">
        <v>1083</v>
      </c>
      <c r="F550" s="220">
        <v>1083</v>
      </c>
      <c r="G550" s="220">
        <v>1083</v>
      </c>
      <c r="H550" s="220">
        <v>1083</v>
      </c>
      <c r="I550" s="220">
        <v>1083</v>
      </c>
      <c r="J550" s="220">
        <v>1083</v>
      </c>
      <c r="K550" s="220">
        <v>1083</v>
      </c>
      <c r="L550" s="220">
        <v>1083</v>
      </c>
      <c r="M550" s="220">
        <v>1083</v>
      </c>
      <c r="N550" s="220">
        <v>1083</v>
      </c>
      <c r="O550" s="220">
        <v>1083</v>
      </c>
      <c r="P550" s="220">
        <v>1083</v>
      </c>
      <c r="Q550" s="220">
        <v>1083</v>
      </c>
      <c r="R550" s="220">
        <v>1083</v>
      </c>
      <c r="S550" s="220">
        <v>1083</v>
      </c>
      <c r="T550" s="220">
        <v>1083</v>
      </c>
      <c r="U550" s="220">
        <v>1083</v>
      </c>
      <c r="V550" s="220">
        <v>1083</v>
      </c>
      <c r="W550" s="220">
        <v>1083</v>
      </c>
      <c r="X550" s="220">
        <v>1083</v>
      </c>
      <c r="Y550" s="220">
        <v>1083</v>
      </c>
      <c r="Z550" s="220">
        <v>1083</v>
      </c>
      <c r="AA550" s="220">
        <v>1083</v>
      </c>
      <c r="AB550" s="220">
        <v>1083</v>
      </c>
      <c r="AC550" s="220">
        <v>1083</v>
      </c>
      <c r="AD550" s="220">
        <v>1083</v>
      </c>
      <c r="AE550" s="220">
        <v>1082</v>
      </c>
      <c r="AF550" s="220">
        <v>1082</v>
      </c>
      <c r="AG550" s="220">
        <v>1082</v>
      </c>
      <c r="AH550" s="220">
        <v>1082</v>
      </c>
      <c r="AI550" s="220">
        <v>1082</v>
      </c>
      <c r="AJ550" s="220">
        <v>1082</v>
      </c>
      <c r="AK550" s="220">
        <v>1082</v>
      </c>
      <c r="AL550" s="220">
        <v>1082</v>
      </c>
      <c r="AM550" s="220">
        <v>1082</v>
      </c>
      <c r="AN550" s="220">
        <v>1082</v>
      </c>
      <c r="AO550" s="220">
        <v>1082</v>
      </c>
      <c r="AP550" s="220">
        <v>1082</v>
      </c>
      <c r="AQ550" s="220">
        <v>1082</v>
      </c>
      <c r="AR550" s="220">
        <v>1082</v>
      </c>
      <c r="AS550" s="220">
        <v>1082</v>
      </c>
      <c r="AT550" s="220">
        <v>1082</v>
      </c>
      <c r="AU550" s="220">
        <v>1082</v>
      </c>
      <c r="AV550" s="220">
        <v>1082</v>
      </c>
      <c r="AW550" s="220">
        <v>1082</v>
      </c>
      <c r="AX550" s="220">
        <v>1082</v>
      </c>
      <c r="AY550" s="220">
        <v>1082</v>
      </c>
      <c r="AZ550" s="220">
        <v>1082</v>
      </c>
      <c r="BA550" s="220">
        <v>1082</v>
      </c>
      <c r="BB550" s="220">
        <v>1082</v>
      </c>
      <c r="BC550" s="220">
        <v>1082</v>
      </c>
      <c r="BD550" s="220">
        <v>1082</v>
      </c>
      <c r="BE550" s="220">
        <v>1082</v>
      </c>
      <c r="BF550" s="220">
        <v>1082</v>
      </c>
      <c r="BG550" s="220">
        <v>1082</v>
      </c>
      <c r="BH550" s="220">
        <v>1082</v>
      </c>
      <c r="BI550" s="220">
        <v>1082</v>
      </c>
      <c r="BJ550" s="220">
        <v>1082</v>
      </c>
      <c r="BK550" s="220">
        <v>1082</v>
      </c>
      <c r="BL550" s="220">
        <v>1082</v>
      </c>
      <c r="BM550" s="220">
        <v>1082</v>
      </c>
      <c r="BN550" s="220">
        <v>1082</v>
      </c>
      <c r="BO550" s="220">
        <v>1082</v>
      </c>
      <c r="BP550" s="220">
        <v>1082</v>
      </c>
      <c r="BQ550" s="220">
        <v>1082</v>
      </c>
      <c r="BR550" s="220">
        <v>1082</v>
      </c>
      <c r="BS550" s="220">
        <v>1082</v>
      </c>
      <c r="BT550" s="220">
        <v>1082</v>
      </c>
      <c r="BU550" s="220">
        <v>1082</v>
      </c>
      <c r="BV550" s="220">
        <v>1082</v>
      </c>
      <c r="BW550" s="220">
        <v>1082</v>
      </c>
      <c r="BX550" s="220">
        <v>1082</v>
      </c>
      <c r="BY550" s="220">
        <v>1082</v>
      </c>
      <c r="BZ550" s="220">
        <v>1082</v>
      </c>
      <c r="CA550" s="220">
        <v>1082</v>
      </c>
      <c r="CB550" s="220">
        <v>1082</v>
      </c>
      <c r="CC550" s="220">
        <v>1082</v>
      </c>
      <c r="CD550" s="220">
        <v>1082</v>
      </c>
      <c r="CE550" s="220">
        <v>1082</v>
      </c>
      <c r="CF550" s="220">
        <v>1082</v>
      </c>
      <c r="CG550" s="220">
        <v>1082</v>
      </c>
      <c r="CH550" s="220">
        <v>1082</v>
      </c>
      <c r="CI550" s="220">
        <v>1082</v>
      </c>
      <c r="CJ550" s="220">
        <v>1082</v>
      </c>
      <c r="CK550" s="220">
        <v>1082</v>
      </c>
      <c r="CL550" s="220">
        <v>1082</v>
      </c>
      <c r="CM550" s="220">
        <v>1082</v>
      </c>
      <c r="CN550" s="220">
        <v>1082</v>
      </c>
      <c r="CO550" s="220">
        <v>1082</v>
      </c>
      <c r="CP550" s="220">
        <v>1082</v>
      </c>
      <c r="CQ550" s="220">
        <v>1082</v>
      </c>
      <c r="CR550" s="220">
        <v>1082</v>
      </c>
      <c r="CS550" s="220">
        <v>1082</v>
      </c>
      <c r="CT550" s="220">
        <v>1082</v>
      </c>
      <c r="CU550" s="220">
        <v>1082</v>
      </c>
      <c r="CV550" s="220">
        <v>1082</v>
      </c>
      <c r="CW550" s="220">
        <v>1082</v>
      </c>
      <c r="CX550" s="220">
        <v>1082</v>
      </c>
      <c r="CY550" s="220">
        <v>1082</v>
      </c>
      <c r="CZ550" s="220">
        <v>1082</v>
      </c>
      <c r="DA550" s="220">
        <v>1082</v>
      </c>
      <c r="DB550" s="220">
        <v>1082</v>
      </c>
      <c r="DC550" s="220">
        <v>1082</v>
      </c>
      <c r="DD550" s="220">
        <v>1082</v>
      </c>
      <c r="DE550" s="220">
        <v>1082</v>
      </c>
      <c r="DF550" s="220">
        <v>1082</v>
      </c>
      <c r="DG550" s="220">
        <v>1082</v>
      </c>
      <c r="DH550" s="220">
        <v>1082</v>
      </c>
      <c r="DI550" s="220">
        <v>1082</v>
      </c>
      <c r="DJ550" s="220">
        <v>1082</v>
      </c>
      <c r="DK550" s="220">
        <v>1082</v>
      </c>
      <c r="DL550" s="220">
        <v>1082</v>
      </c>
      <c r="DM550" s="220">
        <v>1082</v>
      </c>
      <c r="DN550" s="220">
        <v>1082</v>
      </c>
      <c r="DO550" s="220">
        <v>1082</v>
      </c>
      <c r="DP550" s="220">
        <v>1082</v>
      </c>
      <c r="DQ550" s="220">
        <v>1082</v>
      </c>
      <c r="DR550" s="220">
        <v>1082</v>
      </c>
      <c r="DS550" s="220">
        <v>1082</v>
      </c>
      <c r="DT550" s="220">
        <v>1081</v>
      </c>
      <c r="DU550" s="220">
        <v>1081</v>
      </c>
      <c r="DV550" s="220">
        <v>1081</v>
      </c>
      <c r="DW550" s="220">
        <v>1081</v>
      </c>
      <c r="DX550" s="220">
        <v>1081</v>
      </c>
      <c r="DY550" s="220">
        <v>1081</v>
      </c>
      <c r="DZ550" s="220">
        <v>1081</v>
      </c>
      <c r="EA550" s="220">
        <v>1081</v>
      </c>
      <c r="EB550" s="220">
        <v>1081</v>
      </c>
      <c r="EC550" s="220">
        <v>1081</v>
      </c>
      <c r="ED550" s="220">
        <v>1081</v>
      </c>
      <c r="EE550" s="220">
        <v>1081</v>
      </c>
      <c r="EF550" s="220">
        <v>1081</v>
      </c>
      <c r="EG550" s="220">
        <v>1081</v>
      </c>
      <c r="EH550" s="220">
        <v>1081</v>
      </c>
      <c r="EI550" s="220">
        <v>1081</v>
      </c>
      <c r="EJ550" s="220">
        <v>1081</v>
      </c>
      <c r="EK550" s="220">
        <v>1081</v>
      </c>
      <c r="EL550" s="220">
        <v>1081</v>
      </c>
      <c r="EM550" s="220">
        <v>1081</v>
      </c>
      <c r="EN550" s="242">
        <v>1081</v>
      </c>
      <c r="EO550" s="232">
        <v>1081</v>
      </c>
      <c r="EP550" s="227">
        <v>1081</v>
      </c>
      <c r="EQ550" s="154">
        <v>1081</v>
      </c>
      <c r="ER550" s="154">
        <v>1081</v>
      </c>
      <c r="ES550" s="154">
        <v>1081</v>
      </c>
      <c r="ET550" s="154">
        <v>1081</v>
      </c>
      <c r="EU550" s="154">
        <v>1081</v>
      </c>
      <c r="EV550" s="154">
        <v>1081</v>
      </c>
      <c r="EW550" s="154">
        <v>1081</v>
      </c>
      <c r="EX550" s="154">
        <v>1081</v>
      </c>
      <c r="EY550" s="154">
        <v>1081</v>
      </c>
      <c r="EZ550" s="154">
        <v>1081</v>
      </c>
      <c r="FA550" s="154">
        <v>1081</v>
      </c>
      <c r="FB550" s="154">
        <v>1081</v>
      </c>
      <c r="FC550" s="166">
        <v>1081</v>
      </c>
      <c r="FD550" s="154">
        <v>1081</v>
      </c>
      <c r="FE550" s="154">
        <v>1081</v>
      </c>
      <c r="FF550" s="154">
        <v>1081</v>
      </c>
      <c r="FG550" s="166">
        <v>1081</v>
      </c>
      <c r="FH550" s="154">
        <v>1081</v>
      </c>
      <c r="FI550" s="166">
        <v>1081</v>
      </c>
      <c r="FJ550" s="166">
        <v>1081</v>
      </c>
      <c r="FK550" s="154">
        <v>1081</v>
      </c>
      <c r="FL550" s="154">
        <v>1081</v>
      </c>
      <c r="FM550" s="154">
        <v>1081</v>
      </c>
      <c r="FN550" s="154">
        <v>1081</v>
      </c>
      <c r="FO550" s="154">
        <v>1081</v>
      </c>
      <c r="FP550" s="154">
        <v>1081</v>
      </c>
      <c r="FQ550" s="154">
        <v>1081</v>
      </c>
      <c r="FR550" s="166">
        <v>1081</v>
      </c>
      <c r="FS550" s="166">
        <v>1081</v>
      </c>
      <c r="FT550" s="166">
        <v>1081</v>
      </c>
      <c r="FU550" s="166">
        <v>1081</v>
      </c>
      <c r="FV550" s="166">
        <v>1081</v>
      </c>
      <c r="FW550" s="166">
        <v>1081</v>
      </c>
      <c r="FX550" s="166">
        <v>1081</v>
      </c>
      <c r="FY550" s="166">
        <v>1081</v>
      </c>
      <c r="FZ550" s="166">
        <v>1081</v>
      </c>
      <c r="GA550" s="166">
        <v>1081</v>
      </c>
      <c r="GB550" s="166">
        <v>1081</v>
      </c>
      <c r="GC550" s="166">
        <v>1081</v>
      </c>
      <c r="GD550" s="166">
        <v>1081</v>
      </c>
      <c r="GE550" s="166">
        <v>1081</v>
      </c>
      <c r="GF550" s="166">
        <v>1081</v>
      </c>
      <c r="GG550" s="166">
        <v>1081</v>
      </c>
      <c r="GH550" s="166">
        <v>1081</v>
      </c>
      <c r="GI550" s="166">
        <v>1081</v>
      </c>
      <c r="GJ550" s="166">
        <v>1081</v>
      </c>
      <c r="GK550" s="166">
        <v>1081</v>
      </c>
      <c r="GL550" s="166">
        <v>1081</v>
      </c>
      <c r="GM550" s="166">
        <v>1081</v>
      </c>
      <c r="GN550" s="166">
        <v>1081</v>
      </c>
      <c r="GO550" s="166">
        <v>1081</v>
      </c>
      <c r="GP550" s="166">
        <v>1081</v>
      </c>
      <c r="GQ550" s="166">
        <v>1081</v>
      </c>
      <c r="GR550" s="166">
        <v>1081</v>
      </c>
      <c r="GS550" s="166">
        <v>1081</v>
      </c>
      <c r="GT550" s="166">
        <v>1081</v>
      </c>
      <c r="GU550" s="166">
        <v>1081</v>
      </c>
      <c r="GV550" s="166">
        <v>1081</v>
      </c>
      <c r="GW550" s="166">
        <v>1081</v>
      </c>
      <c r="GX550" s="166">
        <v>1081</v>
      </c>
      <c r="GY550" s="166">
        <v>1081</v>
      </c>
      <c r="GZ550" s="166">
        <v>1081</v>
      </c>
      <c r="HA550" s="166">
        <v>1081</v>
      </c>
      <c r="HB550" s="166">
        <v>1081</v>
      </c>
      <c r="HC550" s="166">
        <v>1081</v>
      </c>
      <c r="HD550" s="166">
        <v>1081</v>
      </c>
      <c r="HE550" s="166">
        <v>1081</v>
      </c>
      <c r="HF550" s="166">
        <v>1081</v>
      </c>
      <c r="HG550" s="154">
        <v>1081</v>
      </c>
      <c r="HH550" s="154">
        <v>1081</v>
      </c>
      <c r="HI550" s="166">
        <v>1081</v>
      </c>
      <c r="HJ550" s="154">
        <v>1082</v>
      </c>
      <c r="HK550" s="154">
        <v>1081</v>
      </c>
      <c r="HL550" s="166">
        <v>1081</v>
      </c>
      <c r="HM550" s="154">
        <v>1081</v>
      </c>
      <c r="HN550" s="154">
        <v>1081</v>
      </c>
      <c r="HO550" s="166">
        <v>1081</v>
      </c>
      <c r="HP550" s="154">
        <v>1081</v>
      </c>
      <c r="HQ550" s="154">
        <v>1081</v>
      </c>
      <c r="HR550" s="166">
        <v>1081</v>
      </c>
      <c r="HS550" s="154">
        <v>1081</v>
      </c>
      <c r="HT550" s="150">
        <v>1081</v>
      </c>
      <c r="HU550" s="150">
        <v>1081</v>
      </c>
      <c r="HV550" s="150">
        <v>1081</v>
      </c>
      <c r="HW550" s="169">
        <v>1081</v>
      </c>
    </row>
    <row r="551" spans="1:231">
      <c r="A551" s="145">
        <f t="shared" si="57"/>
        <v>44129</v>
      </c>
      <c r="B551" s="220">
        <f>'Age&amp;Sex by occurrence date'!$EPK22</f>
        <v>1296</v>
      </c>
      <c r="C551" s="220">
        <v>1058</v>
      </c>
      <c r="D551" s="220">
        <v>1058</v>
      </c>
      <c r="E551" s="220">
        <v>1058</v>
      </c>
      <c r="F551" s="220">
        <v>1058</v>
      </c>
      <c r="G551" s="220">
        <v>1058</v>
      </c>
      <c r="H551" s="220">
        <v>1058</v>
      </c>
      <c r="I551" s="220">
        <v>1058</v>
      </c>
      <c r="J551" s="220">
        <v>1058</v>
      </c>
      <c r="K551" s="220">
        <v>1058</v>
      </c>
      <c r="L551" s="220">
        <v>1058</v>
      </c>
      <c r="M551" s="220">
        <v>1058</v>
      </c>
      <c r="N551" s="220">
        <v>1058</v>
      </c>
      <c r="O551" s="220">
        <v>1058</v>
      </c>
      <c r="P551" s="220">
        <v>1058</v>
      </c>
      <c r="Q551" s="220">
        <v>1058</v>
      </c>
      <c r="R551" s="220">
        <v>1058</v>
      </c>
      <c r="S551" s="220">
        <v>1058</v>
      </c>
      <c r="T551" s="220">
        <v>1058</v>
      </c>
      <c r="U551" s="220">
        <v>1058</v>
      </c>
      <c r="V551" s="220">
        <v>1058</v>
      </c>
      <c r="W551" s="220">
        <v>1058</v>
      </c>
      <c r="X551" s="220">
        <v>1058</v>
      </c>
      <c r="Y551" s="220">
        <v>1058</v>
      </c>
      <c r="Z551" s="220">
        <v>1058</v>
      </c>
      <c r="AA551" s="220">
        <v>1058</v>
      </c>
      <c r="AB551" s="220">
        <v>1058</v>
      </c>
      <c r="AC551" s="220">
        <v>1058</v>
      </c>
      <c r="AD551" s="220">
        <v>1058</v>
      </c>
      <c r="AE551" s="220">
        <v>1057</v>
      </c>
      <c r="AF551" s="220">
        <v>1057</v>
      </c>
      <c r="AG551" s="220">
        <v>1057</v>
      </c>
      <c r="AH551" s="220">
        <v>1057</v>
      </c>
      <c r="AI551" s="220">
        <v>1057</v>
      </c>
      <c r="AJ551" s="220">
        <v>1057</v>
      </c>
      <c r="AK551" s="220">
        <v>1057</v>
      </c>
      <c r="AL551" s="220">
        <v>1057</v>
      </c>
      <c r="AM551" s="220">
        <v>1057</v>
      </c>
      <c r="AN551" s="220">
        <v>1057</v>
      </c>
      <c r="AO551" s="220">
        <v>1057</v>
      </c>
      <c r="AP551" s="220">
        <v>1057</v>
      </c>
      <c r="AQ551" s="220">
        <v>1057</v>
      </c>
      <c r="AR551" s="220">
        <v>1057</v>
      </c>
      <c r="AS551" s="220">
        <v>1057</v>
      </c>
      <c r="AT551" s="220">
        <v>1057</v>
      </c>
      <c r="AU551" s="220">
        <v>1057</v>
      </c>
      <c r="AV551" s="220">
        <v>1057</v>
      </c>
      <c r="AW551" s="220">
        <v>1057</v>
      </c>
      <c r="AX551" s="220">
        <v>1057</v>
      </c>
      <c r="AY551" s="220">
        <v>1057</v>
      </c>
      <c r="AZ551" s="220">
        <v>1057</v>
      </c>
      <c r="BA551" s="220">
        <v>1057</v>
      </c>
      <c r="BB551" s="220">
        <v>1057</v>
      </c>
      <c r="BC551" s="220">
        <v>1057</v>
      </c>
      <c r="BD551" s="220">
        <v>1057</v>
      </c>
      <c r="BE551" s="220">
        <v>1057</v>
      </c>
      <c r="BF551" s="220">
        <v>1057</v>
      </c>
      <c r="BG551" s="220">
        <v>1057</v>
      </c>
      <c r="BH551" s="220">
        <v>1057</v>
      </c>
      <c r="BI551" s="220">
        <v>1057</v>
      </c>
      <c r="BJ551" s="220">
        <v>1057</v>
      </c>
      <c r="BK551" s="220">
        <v>1057</v>
      </c>
      <c r="BL551" s="220">
        <v>1057</v>
      </c>
      <c r="BM551" s="220">
        <v>1057</v>
      </c>
      <c r="BN551" s="220">
        <v>1057</v>
      </c>
      <c r="BO551" s="220">
        <v>1057</v>
      </c>
      <c r="BP551" s="220">
        <v>1057</v>
      </c>
      <c r="BQ551" s="220">
        <v>1057</v>
      </c>
      <c r="BR551" s="220">
        <v>1057</v>
      </c>
      <c r="BS551" s="220">
        <v>1057</v>
      </c>
      <c r="BT551" s="220">
        <v>1057</v>
      </c>
      <c r="BU551" s="220">
        <v>1057</v>
      </c>
      <c r="BV551" s="220">
        <v>1057</v>
      </c>
      <c r="BW551" s="220">
        <v>1057</v>
      </c>
      <c r="BX551" s="220">
        <v>1057</v>
      </c>
      <c r="BY551" s="220">
        <v>1057</v>
      </c>
      <c r="BZ551" s="220">
        <v>1057</v>
      </c>
      <c r="CA551" s="220">
        <v>1057</v>
      </c>
      <c r="CB551" s="220">
        <v>1057</v>
      </c>
      <c r="CC551" s="220">
        <v>1057</v>
      </c>
      <c r="CD551" s="220">
        <v>1057</v>
      </c>
      <c r="CE551" s="220">
        <v>1057</v>
      </c>
      <c r="CF551" s="220">
        <v>1057</v>
      </c>
      <c r="CG551" s="220">
        <v>1057</v>
      </c>
      <c r="CH551" s="220">
        <v>1057</v>
      </c>
      <c r="CI551" s="220">
        <v>1057</v>
      </c>
      <c r="CJ551" s="220">
        <v>1057</v>
      </c>
      <c r="CK551" s="220">
        <v>1057</v>
      </c>
      <c r="CL551" s="220">
        <v>1057</v>
      </c>
      <c r="CM551" s="220">
        <v>1057</v>
      </c>
      <c r="CN551" s="220">
        <v>1057</v>
      </c>
      <c r="CO551" s="220">
        <v>1057</v>
      </c>
      <c r="CP551" s="220">
        <v>1057</v>
      </c>
      <c r="CQ551" s="220">
        <v>1057</v>
      </c>
      <c r="CR551" s="220">
        <v>1057</v>
      </c>
      <c r="CS551" s="220">
        <v>1057</v>
      </c>
      <c r="CT551" s="220">
        <v>1057</v>
      </c>
      <c r="CU551" s="220">
        <v>1057</v>
      </c>
      <c r="CV551" s="220">
        <v>1057</v>
      </c>
      <c r="CW551" s="220">
        <v>1057</v>
      </c>
      <c r="CX551" s="220">
        <v>1057</v>
      </c>
      <c r="CY551" s="220">
        <v>1057</v>
      </c>
      <c r="CZ551" s="220">
        <v>1057</v>
      </c>
      <c r="DA551" s="220">
        <v>1057</v>
      </c>
      <c r="DB551" s="220">
        <v>1057</v>
      </c>
      <c r="DC551" s="220">
        <v>1057</v>
      </c>
      <c r="DD551" s="220">
        <v>1057</v>
      </c>
      <c r="DE551" s="220">
        <v>1057</v>
      </c>
      <c r="DF551" s="220">
        <v>1057</v>
      </c>
      <c r="DG551" s="220">
        <v>1057</v>
      </c>
      <c r="DH551" s="220">
        <v>1057</v>
      </c>
      <c r="DI551" s="220">
        <v>1057</v>
      </c>
      <c r="DJ551" s="220">
        <v>1057</v>
      </c>
      <c r="DK551" s="220">
        <v>1057</v>
      </c>
      <c r="DL551" s="220">
        <v>1057</v>
      </c>
      <c r="DM551" s="220">
        <v>1057</v>
      </c>
      <c r="DN551" s="220">
        <v>1057</v>
      </c>
      <c r="DO551" s="220">
        <v>1057</v>
      </c>
      <c r="DP551" s="220">
        <v>1057</v>
      </c>
      <c r="DQ551" s="220">
        <v>1057</v>
      </c>
      <c r="DR551" s="220">
        <v>1057</v>
      </c>
      <c r="DS551" s="220">
        <v>1057</v>
      </c>
      <c r="DT551" s="220">
        <v>1056</v>
      </c>
      <c r="DU551" s="220">
        <v>1056</v>
      </c>
      <c r="DV551" s="220">
        <v>1056</v>
      </c>
      <c r="DW551" s="220">
        <v>1056</v>
      </c>
      <c r="DX551" s="220">
        <v>1056</v>
      </c>
      <c r="DY551" s="220">
        <v>1056</v>
      </c>
      <c r="DZ551" s="220">
        <v>1056</v>
      </c>
      <c r="EA551" s="220">
        <v>1056</v>
      </c>
      <c r="EB551" s="220">
        <v>1056</v>
      </c>
      <c r="EC551" s="220">
        <v>1056</v>
      </c>
      <c r="ED551" s="220">
        <v>1056</v>
      </c>
      <c r="EE551" s="220">
        <v>1056</v>
      </c>
      <c r="EF551" s="220">
        <v>1056</v>
      </c>
      <c r="EG551" s="220">
        <v>1056</v>
      </c>
      <c r="EH551" s="220">
        <v>1056</v>
      </c>
      <c r="EI551" s="220">
        <v>1056</v>
      </c>
      <c r="EJ551" s="220">
        <v>1056</v>
      </c>
      <c r="EK551" s="220">
        <v>1056</v>
      </c>
      <c r="EL551" s="220">
        <v>1056</v>
      </c>
      <c r="EM551" s="220">
        <v>1056</v>
      </c>
      <c r="EN551" s="242">
        <v>1056</v>
      </c>
      <c r="EO551" s="232">
        <v>1056</v>
      </c>
      <c r="EP551" s="228">
        <v>1056</v>
      </c>
      <c r="EQ551" s="166">
        <v>1056</v>
      </c>
      <c r="ER551" s="166">
        <v>1056</v>
      </c>
      <c r="ES551" s="166">
        <v>1056</v>
      </c>
      <c r="ET551" s="166">
        <v>1056</v>
      </c>
      <c r="EU551" s="166">
        <v>1056</v>
      </c>
      <c r="EV551" s="166">
        <v>1056</v>
      </c>
      <c r="EW551" s="154">
        <v>1056</v>
      </c>
      <c r="EX551" s="154">
        <v>1056</v>
      </c>
      <c r="EY551" s="154">
        <v>1056</v>
      </c>
      <c r="EZ551" s="154">
        <v>1056</v>
      </c>
      <c r="FA551" s="154">
        <v>1056</v>
      </c>
      <c r="FB551" s="166">
        <v>1056</v>
      </c>
      <c r="FC551" s="154">
        <v>1056</v>
      </c>
      <c r="FD551" s="166">
        <v>1056</v>
      </c>
      <c r="FE551" s="154">
        <v>1056</v>
      </c>
      <c r="FF551" s="154">
        <v>1056</v>
      </c>
      <c r="FG551" s="166">
        <v>1056</v>
      </c>
      <c r="FH551" s="166">
        <v>1056</v>
      </c>
      <c r="FI551" s="154">
        <v>1056</v>
      </c>
      <c r="FJ551" s="154">
        <v>1056</v>
      </c>
      <c r="FK551" s="154">
        <v>1056</v>
      </c>
      <c r="FL551" s="154">
        <v>1056</v>
      </c>
      <c r="FM551" s="154">
        <v>1056</v>
      </c>
      <c r="FN551" s="154">
        <v>1056</v>
      </c>
      <c r="FO551" s="154">
        <v>1056</v>
      </c>
      <c r="FP551" s="154">
        <v>1056</v>
      </c>
      <c r="FQ551" s="154">
        <v>1056</v>
      </c>
      <c r="FR551" s="166">
        <v>1056</v>
      </c>
      <c r="FS551" s="166">
        <v>1056</v>
      </c>
      <c r="FT551" s="166">
        <v>1056</v>
      </c>
      <c r="FU551" s="166">
        <v>1056</v>
      </c>
      <c r="FV551" s="166">
        <v>1056</v>
      </c>
      <c r="FW551" s="166">
        <v>1056</v>
      </c>
      <c r="FX551" s="166">
        <v>1056</v>
      </c>
      <c r="FY551" s="166">
        <v>1056</v>
      </c>
      <c r="FZ551" s="166">
        <v>1056</v>
      </c>
      <c r="GA551" s="166">
        <v>1056</v>
      </c>
      <c r="GB551" s="166">
        <v>1056</v>
      </c>
      <c r="GC551" s="166">
        <v>1056</v>
      </c>
      <c r="GD551" s="166">
        <v>1056</v>
      </c>
      <c r="GE551" s="166">
        <v>1056</v>
      </c>
      <c r="GF551" s="166">
        <v>1056</v>
      </c>
      <c r="GG551" s="166">
        <v>1056</v>
      </c>
      <c r="GH551" s="166">
        <v>1056</v>
      </c>
      <c r="GI551" s="166">
        <v>1056</v>
      </c>
      <c r="GJ551" s="166">
        <v>1056</v>
      </c>
      <c r="GK551" s="166">
        <v>1056</v>
      </c>
      <c r="GL551" s="166">
        <v>1056</v>
      </c>
      <c r="GM551" s="166">
        <v>1056</v>
      </c>
      <c r="GN551" s="166">
        <v>1056</v>
      </c>
      <c r="GO551" s="166">
        <v>1056</v>
      </c>
      <c r="GP551" s="166">
        <v>1056</v>
      </c>
      <c r="GQ551" s="166">
        <v>1056</v>
      </c>
      <c r="GR551" s="166">
        <v>1056</v>
      </c>
      <c r="GS551" s="166">
        <v>1056</v>
      </c>
      <c r="GT551" s="166">
        <v>1056</v>
      </c>
      <c r="GU551" s="166">
        <v>1056</v>
      </c>
      <c r="GV551" s="166">
        <v>1056</v>
      </c>
      <c r="GW551" s="166">
        <v>1056</v>
      </c>
      <c r="GX551" s="166">
        <v>1056</v>
      </c>
      <c r="GY551" s="166">
        <v>1056</v>
      </c>
      <c r="GZ551" s="166">
        <v>1056</v>
      </c>
      <c r="HA551" s="166">
        <v>1056</v>
      </c>
      <c r="HB551" s="166">
        <v>1056</v>
      </c>
      <c r="HC551" s="166">
        <v>1056</v>
      </c>
      <c r="HD551" s="166">
        <v>1056</v>
      </c>
      <c r="HE551" s="166">
        <v>1056</v>
      </c>
      <c r="HF551" s="166">
        <v>1056</v>
      </c>
      <c r="HG551" s="154">
        <v>1056</v>
      </c>
      <c r="HH551" s="154">
        <v>1056</v>
      </c>
      <c r="HI551" s="166">
        <v>1056</v>
      </c>
      <c r="HJ551" s="154">
        <v>1057</v>
      </c>
      <c r="HK551" s="154">
        <v>1056</v>
      </c>
      <c r="HL551" s="166">
        <v>1056</v>
      </c>
      <c r="HM551" s="154">
        <v>1056</v>
      </c>
      <c r="HN551" s="154">
        <v>1056</v>
      </c>
      <c r="HO551" s="166">
        <v>1056</v>
      </c>
      <c r="HP551" s="154">
        <v>1056</v>
      </c>
      <c r="HQ551" s="154">
        <v>1056</v>
      </c>
      <c r="HR551" s="166">
        <v>1056</v>
      </c>
      <c r="HS551" s="154">
        <v>1056</v>
      </c>
      <c r="HT551" s="150">
        <v>1056</v>
      </c>
      <c r="HU551" s="150">
        <v>1056</v>
      </c>
      <c r="HV551" s="150">
        <v>1056</v>
      </c>
      <c r="HW551" s="169">
        <v>1056</v>
      </c>
    </row>
    <row r="552" spans="1:231">
      <c r="A552" s="145">
        <f t="shared" si="57"/>
        <v>44128</v>
      </c>
      <c r="B552" s="220">
        <f>'Age&amp;Sex by occurrence date'!$EPR22</f>
        <v>1273</v>
      </c>
      <c r="C552" s="220">
        <v>1040</v>
      </c>
      <c r="D552" s="220">
        <v>1040</v>
      </c>
      <c r="E552" s="220">
        <v>1040</v>
      </c>
      <c r="F552" s="220">
        <v>1040</v>
      </c>
      <c r="G552" s="220">
        <v>1040</v>
      </c>
      <c r="H552" s="220">
        <v>1040</v>
      </c>
      <c r="I552" s="220">
        <v>1040</v>
      </c>
      <c r="J552" s="220">
        <v>1040</v>
      </c>
      <c r="K552" s="220">
        <v>1040</v>
      </c>
      <c r="L552" s="220">
        <v>1040</v>
      </c>
      <c r="M552" s="220">
        <v>1040</v>
      </c>
      <c r="N552" s="220">
        <v>1040</v>
      </c>
      <c r="O552" s="220">
        <v>1040</v>
      </c>
      <c r="P552" s="220">
        <v>1040</v>
      </c>
      <c r="Q552" s="220">
        <v>1040</v>
      </c>
      <c r="R552" s="220">
        <v>1040</v>
      </c>
      <c r="S552" s="220">
        <v>1040</v>
      </c>
      <c r="T552" s="220">
        <v>1040</v>
      </c>
      <c r="U552" s="220">
        <v>1040</v>
      </c>
      <c r="V552" s="220">
        <v>1040</v>
      </c>
      <c r="W552" s="220">
        <v>1040</v>
      </c>
      <c r="X552" s="220">
        <v>1040</v>
      </c>
      <c r="Y552" s="220">
        <v>1040</v>
      </c>
      <c r="Z552" s="220">
        <v>1040</v>
      </c>
      <c r="AA552" s="220">
        <v>1040</v>
      </c>
      <c r="AB552" s="220">
        <v>1040</v>
      </c>
      <c r="AC552" s="220">
        <v>1040</v>
      </c>
      <c r="AD552" s="220">
        <v>1040</v>
      </c>
      <c r="AE552" s="220">
        <v>1039</v>
      </c>
      <c r="AF552" s="220">
        <v>1039</v>
      </c>
      <c r="AG552" s="220">
        <v>1039</v>
      </c>
      <c r="AH552" s="220">
        <v>1039</v>
      </c>
      <c r="AI552" s="220">
        <v>1039</v>
      </c>
      <c r="AJ552" s="220">
        <v>1039</v>
      </c>
      <c r="AK552" s="220">
        <v>1039</v>
      </c>
      <c r="AL552" s="220">
        <v>1039</v>
      </c>
      <c r="AM552" s="220">
        <v>1039</v>
      </c>
      <c r="AN552" s="220">
        <v>1039</v>
      </c>
      <c r="AO552" s="220">
        <v>1039</v>
      </c>
      <c r="AP552" s="220">
        <v>1039</v>
      </c>
      <c r="AQ552" s="220">
        <v>1039</v>
      </c>
      <c r="AR552" s="220">
        <v>1039</v>
      </c>
      <c r="AS552" s="220">
        <v>1039</v>
      </c>
      <c r="AT552" s="220">
        <v>1039</v>
      </c>
      <c r="AU552" s="220">
        <v>1039</v>
      </c>
      <c r="AV552" s="220">
        <v>1039</v>
      </c>
      <c r="AW552" s="220">
        <v>1039</v>
      </c>
      <c r="AX552" s="220">
        <v>1039</v>
      </c>
      <c r="AY552" s="220">
        <v>1039</v>
      </c>
      <c r="AZ552" s="220">
        <v>1039</v>
      </c>
      <c r="BA552" s="220">
        <v>1039</v>
      </c>
      <c r="BB552" s="220">
        <v>1039</v>
      </c>
      <c r="BC552" s="220">
        <v>1039</v>
      </c>
      <c r="BD552" s="220">
        <v>1039</v>
      </c>
      <c r="BE552" s="220">
        <v>1039</v>
      </c>
      <c r="BF552" s="220">
        <v>1039</v>
      </c>
      <c r="BG552" s="220">
        <v>1039</v>
      </c>
      <c r="BH552" s="220">
        <v>1039</v>
      </c>
      <c r="BI552" s="220">
        <v>1039</v>
      </c>
      <c r="BJ552" s="220">
        <v>1039</v>
      </c>
      <c r="BK552" s="220">
        <v>1039</v>
      </c>
      <c r="BL552" s="220">
        <v>1039</v>
      </c>
      <c r="BM552" s="220">
        <v>1039</v>
      </c>
      <c r="BN552" s="220">
        <v>1039</v>
      </c>
      <c r="BO552" s="220">
        <v>1039</v>
      </c>
      <c r="BP552" s="220">
        <v>1039</v>
      </c>
      <c r="BQ552" s="220">
        <v>1039</v>
      </c>
      <c r="BR552" s="220">
        <v>1039</v>
      </c>
      <c r="BS552" s="220">
        <v>1039</v>
      </c>
      <c r="BT552" s="220">
        <v>1039</v>
      </c>
      <c r="BU552" s="220">
        <v>1039</v>
      </c>
      <c r="BV552" s="220">
        <v>1039</v>
      </c>
      <c r="BW552" s="220">
        <v>1039</v>
      </c>
      <c r="BX552" s="220">
        <v>1039</v>
      </c>
      <c r="BY552" s="220">
        <v>1039</v>
      </c>
      <c r="BZ552" s="220">
        <v>1039</v>
      </c>
      <c r="CA552" s="220">
        <v>1039</v>
      </c>
      <c r="CB552" s="220">
        <v>1039</v>
      </c>
      <c r="CC552" s="220">
        <v>1039</v>
      </c>
      <c r="CD552" s="220">
        <v>1039</v>
      </c>
      <c r="CE552" s="220">
        <v>1039</v>
      </c>
      <c r="CF552" s="220">
        <v>1039</v>
      </c>
      <c r="CG552" s="220">
        <v>1039</v>
      </c>
      <c r="CH552" s="220">
        <v>1039</v>
      </c>
      <c r="CI552" s="220">
        <v>1039</v>
      </c>
      <c r="CJ552" s="220">
        <v>1039</v>
      </c>
      <c r="CK552" s="220">
        <v>1039</v>
      </c>
      <c r="CL552" s="220">
        <v>1039</v>
      </c>
      <c r="CM552" s="220">
        <v>1039</v>
      </c>
      <c r="CN552" s="220">
        <v>1039</v>
      </c>
      <c r="CO552" s="220">
        <v>1039</v>
      </c>
      <c r="CP552" s="220">
        <v>1039</v>
      </c>
      <c r="CQ552" s="220">
        <v>1039</v>
      </c>
      <c r="CR552" s="220">
        <v>1039</v>
      </c>
      <c r="CS552" s="220">
        <v>1039</v>
      </c>
      <c r="CT552" s="220">
        <v>1039</v>
      </c>
      <c r="CU552" s="220">
        <v>1039</v>
      </c>
      <c r="CV552" s="220">
        <v>1039</v>
      </c>
      <c r="CW552" s="220">
        <v>1039</v>
      </c>
      <c r="CX552" s="220">
        <v>1039</v>
      </c>
      <c r="CY552" s="220">
        <v>1039</v>
      </c>
      <c r="CZ552" s="220">
        <v>1039</v>
      </c>
      <c r="DA552" s="220">
        <v>1039</v>
      </c>
      <c r="DB552" s="220">
        <v>1039</v>
      </c>
      <c r="DC552" s="220">
        <v>1039</v>
      </c>
      <c r="DD552" s="220">
        <v>1039</v>
      </c>
      <c r="DE552" s="220">
        <v>1039</v>
      </c>
      <c r="DF552" s="220">
        <v>1039</v>
      </c>
      <c r="DG552" s="220">
        <v>1039</v>
      </c>
      <c r="DH552" s="220">
        <v>1039</v>
      </c>
      <c r="DI552" s="220">
        <v>1039</v>
      </c>
      <c r="DJ552" s="220">
        <v>1039</v>
      </c>
      <c r="DK552" s="220">
        <v>1039</v>
      </c>
      <c r="DL552" s="220">
        <v>1039</v>
      </c>
      <c r="DM552" s="220">
        <v>1039</v>
      </c>
      <c r="DN552" s="220">
        <v>1039</v>
      </c>
      <c r="DO552" s="220">
        <v>1039</v>
      </c>
      <c r="DP552" s="220">
        <v>1039</v>
      </c>
      <c r="DQ552" s="220">
        <v>1039</v>
      </c>
      <c r="DR552" s="220">
        <v>1039</v>
      </c>
      <c r="DS552" s="220">
        <v>1039</v>
      </c>
      <c r="DT552" s="220">
        <v>1038</v>
      </c>
      <c r="DU552" s="220">
        <v>1038</v>
      </c>
      <c r="DV552" s="220">
        <v>1038</v>
      </c>
      <c r="DW552" s="220">
        <v>1038</v>
      </c>
      <c r="DX552" s="220">
        <v>1038</v>
      </c>
      <c r="DY552" s="220">
        <v>1038</v>
      </c>
      <c r="DZ552" s="220">
        <v>1038</v>
      </c>
      <c r="EA552" s="220">
        <v>1038</v>
      </c>
      <c r="EB552" s="220">
        <v>1038</v>
      </c>
      <c r="EC552" s="220">
        <v>1038</v>
      </c>
      <c r="ED552" s="220">
        <v>1038</v>
      </c>
      <c r="EE552" s="220">
        <v>1038</v>
      </c>
      <c r="EF552" s="220">
        <v>1038</v>
      </c>
      <c r="EG552" s="220">
        <v>1038</v>
      </c>
      <c r="EH552" s="220">
        <v>1038</v>
      </c>
      <c r="EI552" s="220">
        <v>1038</v>
      </c>
      <c r="EJ552" s="220">
        <v>1038</v>
      </c>
      <c r="EK552" s="220">
        <v>1038</v>
      </c>
      <c r="EL552" s="220">
        <v>1038</v>
      </c>
      <c r="EM552" s="220">
        <v>1038</v>
      </c>
      <c r="EN552" s="242">
        <v>1038</v>
      </c>
      <c r="EO552" s="232">
        <v>1038</v>
      </c>
      <c r="EP552" s="227">
        <v>1038</v>
      </c>
      <c r="EQ552" s="154">
        <v>1038</v>
      </c>
      <c r="ER552" s="154">
        <v>1038</v>
      </c>
      <c r="ES552" s="154">
        <v>1038</v>
      </c>
      <c r="ET552" s="154">
        <v>1038</v>
      </c>
      <c r="EU552" s="154">
        <v>1038</v>
      </c>
      <c r="EV552" s="154">
        <v>1038</v>
      </c>
      <c r="EW552" s="166">
        <v>1038</v>
      </c>
      <c r="EX552" s="166">
        <v>1038</v>
      </c>
      <c r="EY552" s="166">
        <v>1038</v>
      </c>
      <c r="EZ552" s="166">
        <v>1038</v>
      </c>
      <c r="FA552" s="166">
        <v>1038</v>
      </c>
      <c r="FB552" s="166">
        <v>1038</v>
      </c>
      <c r="FC552" s="166">
        <v>1038</v>
      </c>
      <c r="FD552" s="154">
        <v>1038</v>
      </c>
      <c r="FE552" s="166">
        <v>1038</v>
      </c>
      <c r="FF552" s="166">
        <v>1038</v>
      </c>
      <c r="FG552" s="154">
        <v>1038</v>
      </c>
      <c r="FH552" s="154">
        <v>1038</v>
      </c>
      <c r="FI552" s="166">
        <v>1038</v>
      </c>
      <c r="FJ552" s="166">
        <v>1038</v>
      </c>
      <c r="FK552" s="166">
        <v>1038</v>
      </c>
      <c r="FL552" s="166">
        <v>1038</v>
      </c>
      <c r="FM552" s="166">
        <v>1038</v>
      </c>
      <c r="FN552" s="166">
        <v>1038</v>
      </c>
      <c r="FO552" s="166">
        <v>1038</v>
      </c>
      <c r="FP552" s="166">
        <v>1038</v>
      </c>
      <c r="FQ552" s="166">
        <v>1038</v>
      </c>
      <c r="FR552" s="166">
        <v>1038</v>
      </c>
      <c r="FS552" s="166">
        <v>1038</v>
      </c>
      <c r="FT552" s="166">
        <v>1038</v>
      </c>
      <c r="FU552" s="166">
        <v>1038</v>
      </c>
      <c r="FV552" s="166">
        <v>1038</v>
      </c>
      <c r="FW552" s="166">
        <v>1038</v>
      </c>
      <c r="FX552" s="166">
        <v>1038</v>
      </c>
      <c r="FY552" s="154">
        <v>1038</v>
      </c>
      <c r="FZ552" s="154">
        <v>1038</v>
      </c>
      <c r="GA552" s="154">
        <v>1038</v>
      </c>
      <c r="GB552" s="154">
        <v>1038</v>
      </c>
      <c r="GC552" s="154">
        <v>1038</v>
      </c>
      <c r="GD552" s="154">
        <v>1038</v>
      </c>
      <c r="GE552" s="154">
        <v>1038</v>
      </c>
      <c r="GF552" s="154">
        <v>1038</v>
      </c>
      <c r="GG552" s="154">
        <v>1038</v>
      </c>
      <c r="GH552" s="154">
        <v>1038</v>
      </c>
      <c r="GI552" s="154">
        <v>1038</v>
      </c>
      <c r="GJ552" s="154">
        <v>1038</v>
      </c>
      <c r="GK552" s="154">
        <v>1038</v>
      </c>
      <c r="GL552" s="154">
        <v>1038</v>
      </c>
      <c r="GM552" s="154">
        <v>1038</v>
      </c>
      <c r="GN552" s="154">
        <v>1038</v>
      </c>
      <c r="GO552" s="154">
        <v>1038</v>
      </c>
      <c r="GP552" s="154">
        <v>1038</v>
      </c>
      <c r="GQ552" s="154">
        <v>1038</v>
      </c>
      <c r="GR552" s="154">
        <v>1038</v>
      </c>
      <c r="GS552" s="154">
        <v>1038</v>
      </c>
      <c r="GT552" s="166">
        <v>1038</v>
      </c>
      <c r="GU552" s="166">
        <v>1038</v>
      </c>
      <c r="GV552" s="166">
        <v>1038</v>
      </c>
      <c r="GW552" s="166">
        <v>1038</v>
      </c>
      <c r="GX552" s="166">
        <v>1038</v>
      </c>
      <c r="GY552" s="166">
        <v>1038</v>
      </c>
      <c r="GZ552" s="166">
        <v>1038</v>
      </c>
      <c r="HA552" s="166">
        <v>1038</v>
      </c>
      <c r="HB552" s="166">
        <v>1038</v>
      </c>
      <c r="HC552" s="166">
        <v>1038</v>
      </c>
      <c r="HD552" s="166">
        <v>1038</v>
      </c>
      <c r="HE552" s="166">
        <v>1038</v>
      </c>
      <c r="HF552" s="154">
        <v>1038</v>
      </c>
      <c r="HG552" s="154">
        <v>1038</v>
      </c>
      <c r="HH552" s="154">
        <v>1038</v>
      </c>
      <c r="HI552" s="154">
        <v>1038</v>
      </c>
      <c r="HJ552" s="154">
        <v>1039</v>
      </c>
      <c r="HK552" s="154">
        <v>1038</v>
      </c>
      <c r="HL552" s="154">
        <v>1038</v>
      </c>
      <c r="HM552" s="154">
        <v>1038</v>
      </c>
      <c r="HN552" s="154">
        <v>1038</v>
      </c>
      <c r="HO552" s="166">
        <v>1038</v>
      </c>
      <c r="HP552" s="154">
        <v>1038</v>
      </c>
      <c r="HQ552" s="154">
        <v>1038</v>
      </c>
      <c r="HR552" s="166">
        <v>1038</v>
      </c>
      <c r="HS552" s="154">
        <v>1038</v>
      </c>
      <c r="HT552" s="150">
        <v>1038</v>
      </c>
      <c r="HU552" s="150">
        <v>1038</v>
      </c>
      <c r="HV552" s="150">
        <v>1038</v>
      </c>
      <c r="HW552" s="169">
        <v>1038</v>
      </c>
    </row>
    <row r="553" spans="1:231">
      <c r="A553" s="145">
        <f t="shared" si="57"/>
        <v>44127</v>
      </c>
      <c r="B553" s="220">
        <f>'Age&amp;Sex by occurrence date'!$EPY22</f>
        <v>1257</v>
      </c>
      <c r="C553" s="220">
        <v>1028</v>
      </c>
      <c r="D553" s="220">
        <v>1028</v>
      </c>
      <c r="E553" s="220">
        <v>1028</v>
      </c>
      <c r="F553" s="220">
        <v>1028</v>
      </c>
      <c r="G553" s="220">
        <v>1028</v>
      </c>
      <c r="H553" s="220">
        <v>1028</v>
      </c>
      <c r="I553" s="220">
        <v>1028</v>
      </c>
      <c r="J553" s="220">
        <v>1028</v>
      </c>
      <c r="K553" s="220">
        <v>1028</v>
      </c>
      <c r="L553" s="220">
        <v>1028</v>
      </c>
      <c r="M553" s="220">
        <v>1028</v>
      </c>
      <c r="N553" s="220">
        <v>1028</v>
      </c>
      <c r="O553" s="220">
        <v>1028</v>
      </c>
      <c r="P553" s="220">
        <v>1028</v>
      </c>
      <c r="Q553" s="220">
        <v>1028</v>
      </c>
      <c r="R553" s="220">
        <v>1028</v>
      </c>
      <c r="S553" s="220">
        <v>1028</v>
      </c>
      <c r="T553" s="220">
        <v>1028</v>
      </c>
      <c r="U553" s="220">
        <v>1028</v>
      </c>
      <c r="V553" s="220">
        <v>1028</v>
      </c>
      <c r="W553" s="220">
        <v>1028</v>
      </c>
      <c r="X553" s="220">
        <v>1028</v>
      </c>
      <c r="Y553" s="220">
        <v>1028</v>
      </c>
      <c r="Z553" s="220">
        <v>1028</v>
      </c>
      <c r="AA553" s="220">
        <v>1028</v>
      </c>
      <c r="AB553" s="220">
        <v>1028</v>
      </c>
      <c r="AC553" s="220">
        <v>1028</v>
      </c>
      <c r="AD553" s="220">
        <v>1028</v>
      </c>
      <c r="AE553" s="220">
        <v>1027</v>
      </c>
      <c r="AF553" s="220">
        <v>1027</v>
      </c>
      <c r="AG553" s="220">
        <v>1027</v>
      </c>
      <c r="AH553" s="220">
        <v>1027</v>
      </c>
      <c r="AI553" s="220">
        <v>1027</v>
      </c>
      <c r="AJ553" s="220">
        <v>1027</v>
      </c>
      <c r="AK553" s="220">
        <v>1027</v>
      </c>
      <c r="AL553" s="220">
        <v>1027</v>
      </c>
      <c r="AM553" s="220">
        <v>1027</v>
      </c>
      <c r="AN553" s="220">
        <v>1027</v>
      </c>
      <c r="AO553" s="220">
        <v>1027</v>
      </c>
      <c r="AP553" s="220">
        <v>1027</v>
      </c>
      <c r="AQ553" s="220">
        <v>1027</v>
      </c>
      <c r="AR553" s="220">
        <v>1027</v>
      </c>
      <c r="AS553" s="220">
        <v>1027</v>
      </c>
      <c r="AT553" s="220">
        <v>1027</v>
      </c>
      <c r="AU553" s="220">
        <v>1027</v>
      </c>
      <c r="AV553" s="220">
        <v>1027</v>
      </c>
      <c r="AW553" s="220">
        <v>1027</v>
      </c>
      <c r="AX553" s="220">
        <v>1027</v>
      </c>
      <c r="AY553" s="220">
        <v>1027</v>
      </c>
      <c r="AZ553" s="220">
        <v>1027</v>
      </c>
      <c r="BA553" s="220">
        <v>1027</v>
      </c>
      <c r="BB553" s="220">
        <v>1027</v>
      </c>
      <c r="BC553" s="220">
        <v>1027</v>
      </c>
      <c r="BD553" s="220">
        <v>1027</v>
      </c>
      <c r="BE553" s="220">
        <v>1027</v>
      </c>
      <c r="BF553" s="220">
        <v>1027</v>
      </c>
      <c r="BG553" s="220">
        <v>1027</v>
      </c>
      <c r="BH553" s="220">
        <v>1027</v>
      </c>
      <c r="BI553" s="220">
        <v>1027</v>
      </c>
      <c r="BJ553" s="220">
        <v>1027</v>
      </c>
      <c r="BK553" s="220">
        <v>1027</v>
      </c>
      <c r="BL553" s="220">
        <v>1027</v>
      </c>
      <c r="BM553" s="220">
        <v>1027</v>
      </c>
      <c r="BN553" s="220">
        <v>1027</v>
      </c>
      <c r="BO553" s="220">
        <v>1027</v>
      </c>
      <c r="BP553" s="220">
        <v>1027</v>
      </c>
      <c r="BQ553" s="220">
        <v>1027</v>
      </c>
      <c r="BR553" s="220">
        <v>1027</v>
      </c>
      <c r="BS553" s="220">
        <v>1027</v>
      </c>
      <c r="BT553" s="220">
        <v>1027</v>
      </c>
      <c r="BU553" s="220">
        <v>1027</v>
      </c>
      <c r="BV553" s="220">
        <v>1027</v>
      </c>
      <c r="BW553" s="220">
        <v>1027</v>
      </c>
      <c r="BX553" s="220">
        <v>1027</v>
      </c>
      <c r="BY553" s="220">
        <v>1027</v>
      </c>
      <c r="BZ553" s="220">
        <v>1027</v>
      </c>
      <c r="CA553" s="220">
        <v>1027</v>
      </c>
      <c r="CB553" s="220">
        <v>1027</v>
      </c>
      <c r="CC553" s="220">
        <v>1027</v>
      </c>
      <c r="CD553" s="220">
        <v>1027</v>
      </c>
      <c r="CE553" s="220">
        <v>1027</v>
      </c>
      <c r="CF553" s="220">
        <v>1027</v>
      </c>
      <c r="CG553" s="220">
        <v>1027</v>
      </c>
      <c r="CH553" s="220">
        <v>1027</v>
      </c>
      <c r="CI553" s="220">
        <v>1027</v>
      </c>
      <c r="CJ553" s="220">
        <v>1027</v>
      </c>
      <c r="CK553" s="220">
        <v>1027</v>
      </c>
      <c r="CL553" s="220">
        <v>1027</v>
      </c>
      <c r="CM553" s="220">
        <v>1027</v>
      </c>
      <c r="CN553" s="220">
        <v>1027</v>
      </c>
      <c r="CO553" s="220">
        <v>1027</v>
      </c>
      <c r="CP553" s="220">
        <v>1027</v>
      </c>
      <c r="CQ553" s="220">
        <v>1027</v>
      </c>
      <c r="CR553" s="220">
        <v>1027</v>
      </c>
      <c r="CS553" s="220">
        <v>1027</v>
      </c>
      <c r="CT553" s="220">
        <v>1027</v>
      </c>
      <c r="CU553" s="220">
        <v>1027</v>
      </c>
      <c r="CV553" s="220">
        <v>1027</v>
      </c>
      <c r="CW553" s="220">
        <v>1027</v>
      </c>
      <c r="CX553" s="220">
        <v>1027</v>
      </c>
      <c r="CY553" s="220">
        <v>1027</v>
      </c>
      <c r="CZ553" s="220">
        <v>1027</v>
      </c>
      <c r="DA553" s="220">
        <v>1027</v>
      </c>
      <c r="DB553" s="220">
        <v>1027</v>
      </c>
      <c r="DC553" s="220">
        <v>1027</v>
      </c>
      <c r="DD553" s="220">
        <v>1027</v>
      </c>
      <c r="DE553" s="220">
        <v>1027</v>
      </c>
      <c r="DF553" s="220">
        <v>1027</v>
      </c>
      <c r="DG553" s="220">
        <v>1027</v>
      </c>
      <c r="DH553" s="220">
        <v>1027</v>
      </c>
      <c r="DI553" s="220">
        <v>1027</v>
      </c>
      <c r="DJ553" s="220">
        <v>1027</v>
      </c>
      <c r="DK553" s="220">
        <v>1027</v>
      </c>
      <c r="DL553" s="220">
        <v>1027</v>
      </c>
      <c r="DM553" s="220">
        <v>1027</v>
      </c>
      <c r="DN553" s="220">
        <v>1027</v>
      </c>
      <c r="DO553" s="220">
        <v>1027</v>
      </c>
      <c r="DP553" s="220">
        <v>1027</v>
      </c>
      <c r="DQ553" s="220">
        <v>1027</v>
      </c>
      <c r="DR553" s="220">
        <v>1027</v>
      </c>
      <c r="DS553" s="220">
        <v>1027</v>
      </c>
      <c r="DT553" s="220">
        <v>1026</v>
      </c>
      <c r="DU553" s="220">
        <v>1026</v>
      </c>
      <c r="DV553" s="220">
        <v>1026</v>
      </c>
      <c r="DW553" s="220">
        <v>1026</v>
      </c>
      <c r="DX553" s="220">
        <v>1026</v>
      </c>
      <c r="DY553" s="220">
        <v>1026</v>
      </c>
      <c r="DZ553" s="220">
        <v>1026</v>
      </c>
      <c r="EA553" s="220">
        <v>1026</v>
      </c>
      <c r="EB553" s="220">
        <v>1026</v>
      </c>
      <c r="EC553" s="220">
        <v>1026</v>
      </c>
      <c r="ED553" s="220">
        <v>1026</v>
      </c>
      <c r="EE553" s="220">
        <v>1026</v>
      </c>
      <c r="EF553" s="220">
        <v>1026</v>
      </c>
      <c r="EG553" s="220">
        <v>1026</v>
      </c>
      <c r="EH553" s="220">
        <v>1026</v>
      </c>
      <c r="EI553" s="220">
        <v>1026</v>
      </c>
      <c r="EJ553" s="220">
        <v>1026</v>
      </c>
      <c r="EK553" s="220">
        <v>1026</v>
      </c>
      <c r="EL553" s="220">
        <v>1026</v>
      </c>
      <c r="EM553" s="220">
        <v>1026</v>
      </c>
      <c r="EN553" s="242">
        <v>1026</v>
      </c>
      <c r="EO553" s="232">
        <v>1026</v>
      </c>
      <c r="EP553" s="227">
        <v>1026</v>
      </c>
      <c r="EQ553" s="154">
        <v>1026</v>
      </c>
      <c r="ER553" s="154">
        <v>1026</v>
      </c>
      <c r="ES553" s="154">
        <v>1026</v>
      </c>
      <c r="ET553" s="154">
        <v>1026</v>
      </c>
      <c r="EU553" s="154">
        <v>1026</v>
      </c>
      <c r="EV553" s="154">
        <v>1026</v>
      </c>
      <c r="EW553" s="154">
        <v>1026</v>
      </c>
      <c r="EX553" s="154">
        <v>1026</v>
      </c>
      <c r="EY553" s="154">
        <v>1026</v>
      </c>
      <c r="EZ553" s="154">
        <v>1026</v>
      </c>
      <c r="FA553" s="154">
        <v>1026</v>
      </c>
      <c r="FB553" s="154">
        <v>1026</v>
      </c>
      <c r="FC553" s="166">
        <v>1026</v>
      </c>
      <c r="FD553" s="166">
        <v>1026</v>
      </c>
      <c r="FE553" s="154">
        <v>1026</v>
      </c>
      <c r="FF553" s="154">
        <v>1026</v>
      </c>
      <c r="FG553" s="154">
        <v>1026</v>
      </c>
      <c r="FH553" s="166">
        <v>1026</v>
      </c>
      <c r="FI553" s="166">
        <v>1026</v>
      </c>
      <c r="FJ553" s="154">
        <v>1026</v>
      </c>
      <c r="FK553" s="166">
        <v>1026</v>
      </c>
      <c r="FL553" s="166">
        <v>1026</v>
      </c>
      <c r="FM553" s="166">
        <v>1026</v>
      </c>
      <c r="FN553" s="166">
        <v>1026</v>
      </c>
      <c r="FO553" s="166">
        <v>1026</v>
      </c>
      <c r="FP553" s="166">
        <v>1026</v>
      </c>
      <c r="FQ553" s="166">
        <v>1026</v>
      </c>
      <c r="FR553" s="154">
        <v>1026</v>
      </c>
      <c r="FS553" s="154">
        <v>1026</v>
      </c>
      <c r="FT553" s="154">
        <v>1026</v>
      </c>
      <c r="FU553" s="154">
        <v>1026</v>
      </c>
      <c r="FV553" s="154">
        <v>1026</v>
      </c>
      <c r="FW553" s="154">
        <v>1026</v>
      </c>
      <c r="FX553" s="154">
        <v>1026</v>
      </c>
      <c r="FY553" s="166">
        <v>1026</v>
      </c>
      <c r="FZ553" s="166">
        <v>1026</v>
      </c>
      <c r="GA553" s="166">
        <v>1026</v>
      </c>
      <c r="GB553" s="166">
        <v>1026</v>
      </c>
      <c r="GC553" s="166">
        <v>1026</v>
      </c>
      <c r="GD553" s="166">
        <v>1026</v>
      </c>
      <c r="GE553" s="166">
        <v>1026</v>
      </c>
      <c r="GF553" s="166">
        <v>1026</v>
      </c>
      <c r="GG553" s="166">
        <v>1026</v>
      </c>
      <c r="GH553" s="166">
        <v>1026</v>
      </c>
      <c r="GI553" s="166">
        <v>1026</v>
      </c>
      <c r="GJ553" s="166">
        <v>1026</v>
      </c>
      <c r="GK553" s="154">
        <v>1026</v>
      </c>
      <c r="GL553" s="154">
        <v>1026</v>
      </c>
      <c r="GM553" s="154">
        <v>1026</v>
      </c>
      <c r="GN553" s="154">
        <v>1026</v>
      </c>
      <c r="GO553" s="154">
        <v>1026</v>
      </c>
      <c r="GP553" s="154">
        <v>1026</v>
      </c>
      <c r="GQ553" s="154">
        <v>1026</v>
      </c>
      <c r="GR553" s="154">
        <v>1026</v>
      </c>
      <c r="GS553" s="154">
        <v>1026</v>
      </c>
      <c r="GT553" s="166">
        <v>1026</v>
      </c>
      <c r="GU553" s="166">
        <v>1026</v>
      </c>
      <c r="GV553" s="166">
        <v>1026</v>
      </c>
      <c r="GW553" s="166">
        <v>1026</v>
      </c>
      <c r="GX553" s="166">
        <v>1026</v>
      </c>
      <c r="GY553" s="154">
        <v>1026</v>
      </c>
      <c r="GZ553" s="154">
        <v>1026</v>
      </c>
      <c r="HA553" s="154">
        <v>1026</v>
      </c>
      <c r="HB553" s="154">
        <v>1026</v>
      </c>
      <c r="HC553" s="154">
        <v>1026</v>
      </c>
      <c r="HD553" s="154">
        <v>1026</v>
      </c>
      <c r="HE553" s="154">
        <v>1026</v>
      </c>
      <c r="HF553" s="154">
        <v>1026</v>
      </c>
      <c r="HG553" s="154">
        <v>1026</v>
      </c>
      <c r="HH553" s="154">
        <v>1026</v>
      </c>
      <c r="HI553" s="154">
        <v>1026</v>
      </c>
      <c r="HJ553" s="154">
        <v>1027</v>
      </c>
      <c r="HK553" s="154">
        <v>1026</v>
      </c>
      <c r="HL553" s="154">
        <v>1026</v>
      </c>
      <c r="HM553" s="154">
        <v>1026</v>
      </c>
      <c r="HN553" s="154">
        <v>1026</v>
      </c>
      <c r="HO553" s="166">
        <v>1026</v>
      </c>
      <c r="HP553" s="154">
        <v>1026</v>
      </c>
      <c r="HQ553" s="154">
        <v>1026</v>
      </c>
      <c r="HR553" s="166">
        <v>1026</v>
      </c>
      <c r="HS553" s="154">
        <v>1026</v>
      </c>
      <c r="HT553" s="150">
        <v>1026</v>
      </c>
      <c r="HU553" s="150">
        <v>1026</v>
      </c>
      <c r="HV553" s="150">
        <v>1026</v>
      </c>
      <c r="HW553" s="169">
        <v>1026</v>
      </c>
    </row>
    <row r="554" spans="1:231">
      <c r="A554" s="145">
        <f t="shared" si="57"/>
        <v>44126</v>
      </c>
      <c r="B554" s="220">
        <f>'Age&amp;Sex by occurrence date'!$EQF22</f>
        <v>1237</v>
      </c>
      <c r="C554" s="220">
        <v>1016</v>
      </c>
      <c r="D554" s="220">
        <v>1016</v>
      </c>
      <c r="E554" s="220">
        <v>1016</v>
      </c>
      <c r="F554" s="220">
        <v>1016</v>
      </c>
      <c r="G554" s="220">
        <v>1016</v>
      </c>
      <c r="H554" s="220">
        <v>1016</v>
      </c>
      <c r="I554" s="220">
        <v>1016</v>
      </c>
      <c r="J554" s="220">
        <v>1016</v>
      </c>
      <c r="K554" s="220">
        <v>1016</v>
      </c>
      <c r="L554" s="220">
        <v>1016</v>
      </c>
      <c r="M554" s="220">
        <v>1016</v>
      </c>
      <c r="N554" s="220">
        <v>1016</v>
      </c>
      <c r="O554" s="220">
        <v>1016</v>
      </c>
      <c r="P554" s="220">
        <v>1016</v>
      </c>
      <c r="Q554" s="220">
        <v>1016</v>
      </c>
      <c r="R554" s="220">
        <v>1016</v>
      </c>
      <c r="S554" s="220">
        <v>1016</v>
      </c>
      <c r="T554" s="220">
        <v>1016</v>
      </c>
      <c r="U554" s="220">
        <v>1016</v>
      </c>
      <c r="V554" s="220">
        <v>1016</v>
      </c>
      <c r="W554" s="220">
        <v>1016</v>
      </c>
      <c r="X554" s="220">
        <v>1016</v>
      </c>
      <c r="Y554" s="220">
        <v>1016</v>
      </c>
      <c r="Z554" s="220">
        <v>1016</v>
      </c>
      <c r="AA554" s="220">
        <v>1016</v>
      </c>
      <c r="AB554" s="220">
        <v>1016</v>
      </c>
      <c r="AC554" s="220">
        <v>1016</v>
      </c>
      <c r="AD554" s="220">
        <v>1016</v>
      </c>
      <c r="AE554" s="220">
        <v>1015</v>
      </c>
      <c r="AF554" s="220">
        <v>1015</v>
      </c>
      <c r="AG554" s="220">
        <v>1015</v>
      </c>
      <c r="AH554" s="220">
        <v>1015</v>
      </c>
      <c r="AI554" s="220">
        <v>1015</v>
      </c>
      <c r="AJ554" s="220">
        <v>1015</v>
      </c>
      <c r="AK554" s="220">
        <v>1015</v>
      </c>
      <c r="AL554" s="220">
        <v>1015</v>
      </c>
      <c r="AM554" s="220">
        <v>1015</v>
      </c>
      <c r="AN554" s="220">
        <v>1015</v>
      </c>
      <c r="AO554" s="220">
        <v>1015</v>
      </c>
      <c r="AP554" s="220">
        <v>1015</v>
      </c>
      <c r="AQ554" s="220">
        <v>1015</v>
      </c>
      <c r="AR554" s="220">
        <v>1015</v>
      </c>
      <c r="AS554" s="220">
        <v>1015</v>
      </c>
      <c r="AT554" s="220">
        <v>1015</v>
      </c>
      <c r="AU554" s="220">
        <v>1015</v>
      </c>
      <c r="AV554" s="220">
        <v>1015</v>
      </c>
      <c r="AW554" s="220">
        <v>1015</v>
      </c>
      <c r="AX554" s="220">
        <v>1015</v>
      </c>
      <c r="AY554" s="220">
        <v>1015</v>
      </c>
      <c r="AZ554" s="220">
        <v>1015</v>
      </c>
      <c r="BA554" s="220">
        <v>1015</v>
      </c>
      <c r="BB554" s="220">
        <v>1015</v>
      </c>
      <c r="BC554" s="220">
        <v>1015</v>
      </c>
      <c r="BD554" s="220">
        <v>1015</v>
      </c>
      <c r="BE554" s="220">
        <v>1015</v>
      </c>
      <c r="BF554" s="220">
        <v>1015</v>
      </c>
      <c r="BG554" s="220">
        <v>1015</v>
      </c>
      <c r="BH554" s="220">
        <v>1015</v>
      </c>
      <c r="BI554" s="220">
        <v>1015</v>
      </c>
      <c r="BJ554" s="220">
        <v>1015</v>
      </c>
      <c r="BK554" s="220">
        <v>1015</v>
      </c>
      <c r="BL554" s="220">
        <v>1015</v>
      </c>
      <c r="BM554" s="220">
        <v>1015</v>
      </c>
      <c r="BN554" s="220">
        <v>1015</v>
      </c>
      <c r="BO554" s="220">
        <v>1015</v>
      </c>
      <c r="BP554" s="220">
        <v>1015</v>
      </c>
      <c r="BQ554" s="220">
        <v>1015</v>
      </c>
      <c r="BR554" s="220">
        <v>1015</v>
      </c>
      <c r="BS554" s="220">
        <v>1015</v>
      </c>
      <c r="BT554" s="220">
        <v>1015</v>
      </c>
      <c r="BU554" s="220">
        <v>1015</v>
      </c>
      <c r="BV554" s="220">
        <v>1015</v>
      </c>
      <c r="BW554" s="220">
        <v>1015</v>
      </c>
      <c r="BX554" s="220">
        <v>1015</v>
      </c>
      <c r="BY554" s="220">
        <v>1015</v>
      </c>
      <c r="BZ554" s="220">
        <v>1015</v>
      </c>
      <c r="CA554" s="220">
        <v>1015</v>
      </c>
      <c r="CB554" s="220">
        <v>1015</v>
      </c>
      <c r="CC554" s="220">
        <v>1015</v>
      </c>
      <c r="CD554" s="220">
        <v>1015</v>
      </c>
      <c r="CE554" s="220">
        <v>1015</v>
      </c>
      <c r="CF554" s="220">
        <v>1015</v>
      </c>
      <c r="CG554" s="220">
        <v>1015</v>
      </c>
      <c r="CH554" s="220">
        <v>1015</v>
      </c>
      <c r="CI554" s="220">
        <v>1015</v>
      </c>
      <c r="CJ554" s="220">
        <v>1015</v>
      </c>
      <c r="CK554" s="220">
        <v>1015</v>
      </c>
      <c r="CL554" s="220">
        <v>1015</v>
      </c>
      <c r="CM554" s="220">
        <v>1015</v>
      </c>
      <c r="CN554" s="220">
        <v>1015</v>
      </c>
      <c r="CO554" s="220">
        <v>1015</v>
      </c>
      <c r="CP554" s="220">
        <v>1015</v>
      </c>
      <c r="CQ554" s="220">
        <v>1015</v>
      </c>
      <c r="CR554" s="220">
        <v>1015</v>
      </c>
      <c r="CS554" s="220">
        <v>1015</v>
      </c>
      <c r="CT554" s="220">
        <v>1015</v>
      </c>
      <c r="CU554" s="220">
        <v>1015</v>
      </c>
      <c r="CV554" s="220">
        <v>1015</v>
      </c>
      <c r="CW554" s="220">
        <v>1015</v>
      </c>
      <c r="CX554" s="220">
        <v>1015</v>
      </c>
      <c r="CY554" s="220">
        <v>1015</v>
      </c>
      <c r="CZ554" s="220">
        <v>1015</v>
      </c>
      <c r="DA554" s="220">
        <v>1015</v>
      </c>
      <c r="DB554" s="220">
        <v>1015</v>
      </c>
      <c r="DC554" s="220">
        <v>1015</v>
      </c>
      <c r="DD554" s="220">
        <v>1015</v>
      </c>
      <c r="DE554" s="220">
        <v>1015</v>
      </c>
      <c r="DF554" s="220">
        <v>1015</v>
      </c>
      <c r="DG554" s="220">
        <v>1015</v>
      </c>
      <c r="DH554" s="220">
        <v>1015</v>
      </c>
      <c r="DI554" s="220">
        <v>1015</v>
      </c>
      <c r="DJ554" s="220">
        <v>1015</v>
      </c>
      <c r="DK554" s="220">
        <v>1015</v>
      </c>
      <c r="DL554" s="220">
        <v>1015</v>
      </c>
      <c r="DM554" s="220">
        <v>1015</v>
      </c>
      <c r="DN554" s="220">
        <v>1015</v>
      </c>
      <c r="DO554" s="220">
        <v>1015</v>
      </c>
      <c r="DP554" s="220">
        <v>1015</v>
      </c>
      <c r="DQ554" s="220">
        <v>1015</v>
      </c>
      <c r="DR554" s="220">
        <v>1015</v>
      </c>
      <c r="DS554" s="220">
        <v>1015</v>
      </c>
      <c r="DT554" s="220">
        <v>1014</v>
      </c>
      <c r="DU554" s="220">
        <v>1014</v>
      </c>
      <c r="DV554" s="220">
        <v>1014</v>
      </c>
      <c r="DW554" s="220">
        <v>1014</v>
      </c>
      <c r="DX554" s="220">
        <v>1014</v>
      </c>
      <c r="DY554" s="220">
        <v>1014</v>
      </c>
      <c r="DZ554" s="220">
        <v>1014</v>
      </c>
      <c r="EA554" s="220">
        <v>1014</v>
      </c>
      <c r="EB554" s="220">
        <v>1014</v>
      </c>
      <c r="EC554" s="220">
        <v>1014</v>
      </c>
      <c r="ED554" s="220">
        <v>1014</v>
      </c>
      <c r="EE554" s="220">
        <v>1014</v>
      </c>
      <c r="EF554" s="220">
        <v>1014</v>
      </c>
      <c r="EG554" s="220">
        <v>1014</v>
      </c>
      <c r="EH554" s="220">
        <v>1014</v>
      </c>
      <c r="EI554" s="220">
        <v>1014</v>
      </c>
      <c r="EJ554" s="220">
        <v>1014</v>
      </c>
      <c r="EK554" s="220">
        <v>1014</v>
      </c>
      <c r="EL554" s="220">
        <v>1014</v>
      </c>
      <c r="EM554" s="220">
        <v>1014</v>
      </c>
      <c r="EN554" s="242">
        <v>1014</v>
      </c>
      <c r="EO554" s="232">
        <v>1014</v>
      </c>
      <c r="EP554" s="228">
        <v>1014</v>
      </c>
      <c r="EQ554" s="166">
        <v>1014</v>
      </c>
      <c r="ER554" s="166">
        <v>1014</v>
      </c>
      <c r="ES554" s="166">
        <v>1014</v>
      </c>
      <c r="ET554" s="166">
        <v>1014</v>
      </c>
      <c r="EU554" s="166">
        <v>1014</v>
      </c>
      <c r="EV554" s="154">
        <v>1014</v>
      </c>
      <c r="EW554" s="166">
        <v>1014</v>
      </c>
      <c r="EX554" s="166">
        <v>1014</v>
      </c>
      <c r="EY554" s="166">
        <v>1014</v>
      </c>
      <c r="EZ554" s="166">
        <v>1014</v>
      </c>
      <c r="FA554" s="166">
        <v>1014</v>
      </c>
      <c r="FB554" s="154">
        <v>1014</v>
      </c>
      <c r="FC554" s="154">
        <v>1014</v>
      </c>
      <c r="FD554" s="166">
        <v>1014</v>
      </c>
      <c r="FE554" s="166">
        <v>1014</v>
      </c>
      <c r="FF554" s="166">
        <v>1014</v>
      </c>
      <c r="FG554" s="166">
        <v>1014</v>
      </c>
      <c r="FH554" s="154">
        <v>1014</v>
      </c>
      <c r="FI554" s="154">
        <v>1014</v>
      </c>
      <c r="FJ554" s="166">
        <v>1014</v>
      </c>
      <c r="FK554" s="154">
        <v>1014</v>
      </c>
      <c r="FL554" s="154">
        <v>1014</v>
      </c>
      <c r="FM554" s="154">
        <v>1014</v>
      </c>
      <c r="FN554" s="154">
        <v>1014</v>
      </c>
      <c r="FO554" s="154">
        <v>1014</v>
      </c>
      <c r="FP554" s="154">
        <v>1014</v>
      </c>
      <c r="FQ554" s="154">
        <v>1014</v>
      </c>
      <c r="FR554" s="166">
        <v>1014</v>
      </c>
      <c r="FS554" s="166">
        <v>1014</v>
      </c>
      <c r="FT554" s="166">
        <v>1014</v>
      </c>
      <c r="FU554" s="166">
        <v>1014</v>
      </c>
      <c r="FV554" s="166">
        <v>1014</v>
      </c>
      <c r="FW554" s="166">
        <v>1014</v>
      </c>
      <c r="FX554" s="166">
        <v>1014</v>
      </c>
      <c r="FY554" s="154">
        <v>1014</v>
      </c>
      <c r="FZ554" s="154">
        <v>1014</v>
      </c>
      <c r="GA554" s="154">
        <v>1014</v>
      </c>
      <c r="GB554" s="154">
        <v>1014</v>
      </c>
      <c r="GC554" s="154">
        <v>1014</v>
      </c>
      <c r="GD554" s="154">
        <v>1014</v>
      </c>
      <c r="GE554" s="154">
        <v>1014</v>
      </c>
      <c r="GF554" s="154">
        <v>1014</v>
      </c>
      <c r="GG554" s="154">
        <v>1014</v>
      </c>
      <c r="GH554" s="154">
        <v>1014</v>
      </c>
      <c r="GI554" s="154">
        <v>1014</v>
      </c>
      <c r="GJ554" s="154">
        <v>1014</v>
      </c>
      <c r="GK554" s="166">
        <v>1014</v>
      </c>
      <c r="GL554" s="166">
        <v>1014</v>
      </c>
      <c r="GM554" s="166">
        <v>1014</v>
      </c>
      <c r="GN554" s="166">
        <v>1014</v>
      </c>
      <c r="GO554" s="166">
        <v>1014</v>
      </c>
      <c r="GP554" s="166">
        <v>1014</v>
      </c>
      <c r="GQ554" s="166">
        <v>1014</v>
      </c>
      <c r="GR554" s="166">
        <v>1014</v>
      </c>
      <c r="GS554" s="166">
        <v>1014</v>
      </c>
      <c r="GT554" s="154">
        <v>1014</v>
      </c>
      <c r="GU554" s="154">
        <v>1014</v>
      </c>
      <c r="GV554" s="154">
        <v>1014</v>
      </c>
      <c r="GW554" s="154">
        <v>1014</v>
      </c>
      <c r="GX554" s="166">
        <v>1014</v>
      </c>
      <c r="GY554" s="166">
        <v>1014</v>
      </c>
      <c r="GZ554" s="166">
        <v>1014</v>
      </c>
      <c r="HA554" s="166">
        <v>1014</v>
      </c>
      <c r="HB554" s="166">
        <v>1014</v>
      </c>
      <c r="HC554" s="166">
        <v>1014</v>
      </c>
      <c r="HD554" s="166">
        <v>1014</v>
      </c>
      <c r="HE554" s="166">
        <v>1014</v>
      </c>
      <c r="HF554" s="166">
        <v>1014</v>
      </c>
      <c r="HG554" s="154">
        <v>1014</v>
      </c>
      <c r="HH554" s="154">
        <v>1014</v>
      </c>
      <c r="HI554" s="166">
        <v>1014</v>
      </c>
      <c r="HJ554" s="154">
        <v>1015</v>
      </c>
      <c r="HK554" s="154">
        <v>1014</v>
      </c>
      <c r="HL554" s="166">
        <v>1014</v>
      </c>
      <c r="HM554" s="154">
        <v>1014</v>
      </c>
      <c r="HN554" s="154">
        <v>1014</v>
      </c>
      <c r="HO554" s="166">
        <v>1014</v>
      </c>
      <c r="HP554" s="154">
        <v>1014</v>
      </c>
      <c r="HQ554" s="154">
        <v>1014</v>
      </c>
      <c r="HR554" s="166">
        <v>1014</v>
      </c>
      <c r="HS554" s="154">
        <v>1014</v>
      </c>
      <c r="HT554" s="150">
        <v>1014</v>
      </c>
      <c r="HU554" s="150">
        <v>1014</v>
      </c>
      <c r="HV554" s="150">
        <v>1014</v>
      </c>
      <c r="HW554" s="169">
        <v>1014</v>
      </c>
    </row>
    <row r="555" spans="1:231">
      <c r="A555" s="145">
        <f t="shared" ref="A555:A618" si="58">A556+1</f>
        <v>44125</v>
      </c>
      <c r="B555" s="220">
        <f>'Age&amp;Sex by occurrence date'!$EQM22</f>
        <v>1218</v>
      </c>
      <c r="C555" s="220">
        <v>997</v>
      </c>
      <c r="D555" s="220">
        <v>997</v>
      </c>
      <c r="E555" s="220">
        <v>997</v>
      </c>
      <c r="F555" s="220">
        <v>997</v>
      </c>
      <c r="G555" s="220">
        <v>997</v>
      </c>
      <c r="H555" s="220">
        <v>997</v>
      </c>
      <c r="I555" s="220">
        <v>997</v>
      </c>
      <c r="J555" s="220">
        <v>997</v>
      </c>
      <c r="K555" s="220">
        <v>997</v>
      </c>
      <c r="L555" s="220">
        <v>997</v>
      </c>
      <c r="M555" s="220">
        <v>997</v>
      </c>
      <c r="N555" s="220">
        <v>997</v>
      </c>
      <c r="O555" s="220">
        <v>997</v>
      </c>
      <c r="P555" s="220">
        <v>997</v>
      </c>
      <c r="Q555" s="220">
        <v>997</v>
      </c>
      <c r="R555" s="220">
        <v>997</v>
      </c>
      <c r="S555" s="220">
        <v>997</v>
      </c>
      <c r="T555" s="220">
        <v>997</v>
      </c>
      <c r="U555" s="220">
        <v>997</v>
      </c>
      <c r="V555" s="220">
        <v>997</v>
      </c>
      <c r="W555" s="220">
        <v>997</v>
      </c>
      <c r="X555" s="220">
        <v>997</v>
      </c>
      <c r="Y555" s="220">
        <v>997</v>
      </c>
      <c r="Z555" s="220">
        <v>997</v>
      </c>
      <c r="AA555" s="220">
        <v>997</v>
      </c>
      <c r="AB555" s="220">
        <v>997</v>
      </c>
      <c r="AC555" s="220">
        <v>997</v>
      </c>
      <c r="AD555" s="220">
        <v>997</v>
      </c>
      <c r="AE555" s="220">
        <v>996</v>
      </c>
      <c r="AF555" s="220">
        <v>996</v>
      </c>
      <c r="AG555" s="220">
        <v>996</v>
      </c>
      <c r="AH555" s="220">
        <v>996</v>
      </c>
      <c r="AI555" s="220">
        <v>996</v>
      </c>
      <c r="AJ555" s="220">
        <v>996</v>
      </c>
      <c r="AK555" s="220">
        <v>996</v>
      </c>
      <c r="AL555" s="220">
        <v>996</v>
      </c>
      <c r="AM555" s="220">
        <v>996</v>
      </c>
      <c r="AN555" s="220">
        <v>996</v>
      </c>
      <c r="AO555" s="220">
        <v>996</v>
      </c>
      <c r="AP555" s="220">
        <v>996</v>
      </c>
      <c r="AQ555" s="220">
        <v>996</v>
      </c>
      <c r="AR555" s="220">
        <v>996</v>
      </c>
      <c r="AS555" s="220">
        <v>996</v>
      </c>
      <c r="AT555" s="220">
        <v>996</v>
      </c>
      <c r="AU555" s="220">
        <v>996</v>
      </c>
      <c r="AV555" s="220">
        <v>996</v>
      </c>
      <c r="AW555" s="220">
        <v>996</v>
      </c>
      <c r="AX555" s="220">
        <v>996</v>
      </c>
      <c r="AY555" s="220">
        <v>996</v>
      </c>
      <c r="AZ555" s="220">
        <v>996</v>
      </c>
      <c r="BA555" s="220">
        <v>996</v>
      </c>
      <c r="BB555" s="220">
        <v>996</v>
      </c>
      <c r="BC555" s="220">
        <v>996</v>
      </c>
      <c r="BD555" s="220">
        <v>996</v>
      </c>
      <c r="BE555" s="220">
        <v>996</v>
      </c>
      <c r="BF555" s="220">
        <v>996</v>
      </c>
      <c r="BG555" s="220">
        <v>996</v>
      </c>
      <c r="BH555" s="220">
        <v>996</v>
      </c>
      <c r="BI555" s="220">
        <v>996</v>
      </c>
      <c r="BJ555" s="220">
        <v>996</v>
      </c>
      <c r="BK555" s="220">
        <v>996</v>
      </c>
      <c r="BL555" s="220">
        <v>996</v>
      </c>
      <c r="BM555" s="220">
        <v>996</v>
      </c>
      <c r="BN555" s="220">
        <v>996</v>
      </c>
      <c r="BO555" s="220">
        <v>996</v>
      </c>
      <c r="BP555" s="220">
        <v>996</v>
      </c>
      <c r="BQ555" s="220">
        <v>996</v>
      </c>
      <c r="BR555" s="220">
        <v>996</v>
      </c>
      <c r="BS555" s="220">
        <v>996</v>
      </c>
      <c r="BT555" s="220">
        <v>996</v>
      </c>
      <c r="BU555" s="220">
        <v>996</v>
      </c>
      <c r="BV555" s="220">
        <v>996</v>
      </c>
      <c r="BW555" s="220">
        <v>996</v>
      </c>
      <c r="BX555" s="220">
        <v>996</v>
      </c>
      <c r="BY555" s="220">
        <v>996</v>
      </c>
      <c r="BZ555" s="220">
        <v>996</v>
      </c>
      <c r="CA555" s="220">
        <v>996</v>
      </c>
      <c r="CB555" s="220">
        <v>996</v>
      </c>
      <c r="CC555" s="220">
        <v>996</v>
      </c>
      <c r="CD555" s="220">
        <v>996</v>
      </c>
      <c r="CE555" s="220">
        <v>996</v>
      </c>
      <c r="CF555" s="220">
        <v>996</v>
      </c>
      <c r="CG555" s="220">
        <v>996</v>
      </c>
      <c r="CH555" s="220">
        <v>996</v>
      </c>
      <c r="CI555" s="220">
        <v>996</v>
      </c>
      <c r="CJ555" s="220">
        <v>996</v>
      </c>
      <c r="CK555" s="220">
        <v>996</v>
      </c>
      <c r="CL555" s="220">
        <v>996</v>
      </c>
      <c r="CM555" s="220">
        <v>996</v>
      </c>
      <c r="CN555" s="220">
        <v>996</v>
      </c>
      <c r="CO555" s="220">
        <v>996</v>
      </c>
      <c r="CP555" s="220">
        <v>996</v>
      </c>
      <c r="CQ555" s="220">
        <v>996</v>
      </c>
      <c r="CR555" s="220">
        <v>996</v>
      </c>
      <c r="CS555" s="220">
        <v>996</v>
      </c>
      <c r="CT555" s="220">
        <v>996</v>
      </c>
      <c r="CU555" s="220">
        <v>996</v>
      </c>
      <c r="CV555" s="220">
        <v>996</v>
      </c>
      <c r="CW555" s="220">
        <v>996</v>
      </c>
      <c r="CX555" s="220">
        <v>996</v>
      </c>
      <c r="CY555" s="220">
        <v>996</v>
      </c>
      <c r="CZ555" s="220">
        <v>996</v>
      </c>
      <c r="DA555" s="220">
        <v>996</v>
      </c>
      <c r="DB555" s="220">
        <v>996</v>
      </c>
      <c r="DC555" s="220">
        <v>996</v>
      </c>
      <c r="DD555" s="220">
        <v>996</v>
      </c>
      <c r="DE555" s="220">
        <v>996</v>
      </c>
      <c r="DF555" s="220">
        <v>996</v>
      </c>
      <c r="DG555" s="220">
        <v>996</v>
      </c>
      <c r="DH555" s="220">
        <v>996</v>
      </c>
      <c r="DI555" s="220">
        <v>996</v>
      </c>
      <c r="DJ555" s="220">
        <v>996</v>
      </c>
      <c r="DK555" s="220">
        <v>996</v>
      </c>
      <c r="DL555" s="220">
        <v>996</v>
      </c>
      <c r="DM555" s="220">
        <v>996</v>
      </c>
      <c r="DN555" s="220">
        <v>996</v>
      </c>
      <c r="DO555" s="220">
        <v>996</v>
      </c>
      <c r="DP555" s="220">
        <v>996</v>
      </c>
      <c r="DQ555" s="220">
        <v>996</v>
      </c>
      <c r="DR555" s="220">
        <v>996</v>
      </c>
      <c r="DS555" s="220">
        <v>996</v>
      </c>
      <c r="DT555" s="220">
        <v>995</v>
      </c>
      <c r="DU555" s="220">
        <v>995</v>
      </c>
      <c r="DV555" s="220">
        <v>995</v>
      </c>
      <c r="DW555" s="220">
        <v>995</v>
      </c>
      <c r="DX555" s="220">
        <v>995</v>
      </c>
      <c r="DY555" s="220">
        <v>995</v>
      </c>
      <c r="DZ555" s="220">
        <v>995</v>
      </c>
      <c r="EA555" s="220">
        <v>995</v>
      </c>
      <c r="EB555" s="220">
        <v>995</v>
      </c>
      <c r="EC555" s="220">
        <v>995</v>
      </c>
      <c r="ED555" s="220">
        <v>995</v>
      </c>
      <c r="EE555" s="220">
        <v>995</v>
      </c>
      <c r="EF555" s="220">
        <v>995</v>
      </c>
      <c r="EG555" s="220">
        <v>995</v>
      </c>
      <c r="EH555" s="220">
        <v>995</v>
      </c>
      <c r="EI555" s="220">
        <v>995</v>
      </c>
      <c r="EJ555" s="220">
        <v>995</v>
      </c>
      <c r="EK555" s="220">
        <v>995</v>
      </c>
      <c r="EL555" s="220">
        <v>995</v>
      </c>
      <c r="EM555" s="220">
        <v>995</v>
      </c>
      <c r="EN555" s="242">
        <v>995</v>
      </c>
      <c r="EO555" s="232">
        <v>995</v>
      </c>
      <c r="EP555" s="227">
        <v>995</v>
      </c>
      <c r="EQ555" s="154">
        <v>995</v>
      </c>
      <c r="ER555" s="154">
        <v>995</v>
      </c>
      <c r="ES555" s="154">
        <v>995</v>
      </c>
      <c r="ET555" s="154">
        <v>995</v>
      </c>
      <c r="EU555" s="154">
        <v>995</v>
      </c>
      <c r="EV555" s="166">
        <v>995</v>
      </c>
      <c r="EW555" s="166">
        <v>995</v>
      </c>
      <c r="EX555" s="166">
        <v>995</v>
      </c>
      <c r="EY555" s="166">
        <v>995</v>
      </c>
      <c r="EZ555" s="166">
        <v>995</v>
      </c>
      <c r="FA555" s="166">
        <v>995</v>
      </c>
      <c r="FB555" s="166">
        <v>995</v>
      </c>
      <c r="FC555" s="166">
        <v>995</v>
      </c>
      <c r="FD555" s="166">
        <v>995</v>
      </c>
      <c r="FE555" s="166">
        <v>995</v>
      </c>
      <c r="FF555" s="166">
        <v>995</v>
      </c>
      <c r="FG555" s="154">
        <v>995</v>
      </c>
      <c r="FH555" s="166">
        <v>995</v>
      </c>
      <c r="FI555" s="154">
        <v>995</v>
      </c>
      <c r="FJ555" s="154">
        <v>995</v>
      </c>
      <c r="FK555" s="166">
        <v>995</v>
      </c>
      <c r="FL555" s="166">
        <v>995</v>
      </c>
      <c r="FM555" s="166">
        <v>995</v>
      </c>
      <c r="FN555" s="166">
        <v>995</v>
      </c>
      <c r="FO555" s="166">
        <v>995</v>
      </c>
      <c r="FP555" s="166">
        <v>995</v>
      </c>
      <c r="FQ555" s="166">
        <v>995</v>
      </c>
      <c r="FR555" s="154">
        <v>995</v>
      </c>
      <c r="FS555" s="154">
        <v>995</v>
      </c>
      <c r="FT555" s="154">
        <v>995</v>
      </c>
      <c r="FU555" s="154">
        <v>995</v>
      </c>
      <c r="FV555" s="154">
        <v>995</v>
      </c>
      <c r="FW555" s="154">
        <v>995</v>
      </c>
      <c r="FX555" s="154">
        <v>995</v>
      </c>
      <c r="FY555" s="166">
        <v>995</v>
      </c>
      <c r="FZ555" s="166">
        <v>995</v>
      </c>
      <c r="GA555" s="166">
        <v>995</v>
      </c>
      <c r="GB555" s="166">
        <v>995</v>
      </c>
      <c r="GC555" s="166">
        <v>995</v>
      </c>
      <c r="GD555" s="166">
        <v>995</v>
      </c>
      <c r="GE555" s="166">
        <v>995</v>
      </c>
      <c r="GF555" s="166">
        <v>995</v>
      </c>
      <c r="GG555" s="166">
        <v>995</v>
      </c>
      <c r="GH555" s="166">
        <v>995</v>
      </c>
      <c r="GI555" s="166">
        <v>995</v>
      </c>
      <c r="GJ555" s="166">
        <v>995</v>
      </c>
      <c r="GK555" s="166">
        <v>995</v>
      </c>
      <c r="GL555" s="166">
        <v>995</v>
      </c>
      <c r="GM555" s="166">
        <v>995</v>
      </c>
      <c r="GN555" s="166">
        <v>995</v>
      </c>
      <c r="GO555" s="166">
        <v>995</v>
      </c>
      <c r="GP555" s="166">
        <v>995</v>
      </c>
      <c r="GQ555" s="166">
        <v>995</v>
      </c>
      <c r="GR555" s="166">
        <v>995</v>
      </c>
      <c r="GS555" s="166">
        <v>995</v>
      </c>
      <c r="GT555" s="166">
        <v>995</v>
      </c>
      <c r="GU555" s="166">
        <v>995</v>
      </c>
      <c r="GV555" s="166">
        <v>995</v>
      </c>
      <c r="GW555" s="166">
        <v>995</v>
      </c>
      <c r="GX555" s="166">
        <v>995</v>
      </c>
      <c r="GY555" s="166">
        <v>995</v>
      </c>
      <c r="GZ555" s="166">
        <v>995</v>
      </c>
      <c r="HA555" s="166">
        <v>995</v>
      </c>
      <c r="HB555" s="166">
        <v>995</v>
      </c>
      <c r="HC555" s="166">
        <v>995</v>
      </c>
      <c r="HD555" s="166">
        <v>995</v>
      </c>
      <c r="HE555" s="166">
        <v>995</v>
      </c>
      <c r="HF555" s="166">
        <v>995</v>
      </c>
      <c r="HG555" s="154">
        <v>995</v>
      </c>
      <c r="HH555" s="154">
        <v>995</v>
      </c>
      <c r="HI555" s="166">
        <v>995</v>
      </c>
      <c r="HJ555" s="154">
        <v>996</v>
      </c>
      <c r="HK555" s="154">
        <v>995</v>
      </c>
      <c r="HL555" s="166">
        <v>995</v>
      </c>
      <c r="HM555" s="154">
        <v>995</v>
      </c>
      <c r="HN555" s="154">
        <v>995</v>
      </c>
      <c r="HO555" s="166">
        <v>995</v>
      </c>
      <c r="HP555" s="154">
        <v>995</v>
      </c>
      <c r="HQ555" s="154">
        <v>995</v>
      </c>
      <c r="HR555" s="166">
        <v>995</v>
      </c>
      <c r="HS555" s="154">
        <v>995</v>
      </c>
      <c r="HT555" s="150">
        <v>995</v>
      </c>
      <c r="HU555" s="150">
        <v>995</v>
      </c>
      <c r="HV555" s="150">
        <v>995</v>
      </c>
      <c r="HW555" s="169">
        <v>995</v>
      </c>
    </row>
    <row r="556" spans="1:231">
      <c r="A556" s="145">
        <f t="shared" si="58"/>
        <v>44124</v>
      </c>
      <c r="B556" s="220">
        <f>'Age&amp;Sex by occurrence date'!$EQT22</f>
        <v>1198</v>
      </c>
      <c r="C556" s="220">
        <v>979</v>
      </c>
      <c r="D556" s="220">
        <v>979</v>
      </c>
      <c r="E556" s="220">
        <v>979</v>
      </c>
      <c r="F556" s="220">
        <v>979</v>
      </c>
      <c r="G556" s="220">
        <v>979</v>
      </c>
      <c r="H556" s="220">
        <v>979</v>
      </c>
      <c r="I556" s="220">
        <v>979</v>
      </c>
      <c r="J556" s="220">
        <v>979</v>
      </c>
      <c r="K556" s="220">
        <v>979</v>
      </c>
      <c r="L556" s="220">
        <v>979</v>
      </c>
      <c r="M556" s="220">
        <v>979</v>
      </c>
      <c r="N556" s="220">
        <v>979</v>
      </c>
      <c r="O556" s="220">
        <v>979</v>
      </c>
      <c r="P556" s="220">
        <v>979</v>
      </c>
      <c r="Q556" s="220">
        <v>979</v>
      </c>
      <c r="R556" s="220">
        <v>979</v>
      </c>
      <c r="S556" s="220">
        <v>979</v>
      </c>
      <c r="T556" s="220">
        <v>979</v>
      </c>
      <c r="U556" s="220">
        <v>979</v>
      </c>
      <c r="V556" s="220">
        <v>979</v>
      </c>
      <c r="W556" s="220">
        <v>979</v>
      </c>
      <c r="X556" s="220">
        <v>979</v>
      </c>
      <c r="Y556" s="220">
        <v>979</v>
      </c>
      <c r="Z556" s="220">
        <v>979</v>
      </c>
      <c r="AA556" s="220">
        <v>979</v>
      </c>
      <c r="AB556" s="220">
        <v>979</v>
      </c>
      <c r="AC556" s="220">
        <v>979</v>
      </c>
      <c r="AD556" s="220">
        <v>979</v>
      </c>
      <c r="AE556" s="220">
        <v>978</v>
      </c>
      <c r="AF556" s="220">
        <v>978</v>
      </c>
      <c r="AG556" s="220">
        <v>978</v>
      </c>
      <c r="AH556" s="220">
        <v>978</v>
      </c>
      <c r="AI556" s="220">
        <v>978</v>
      </c>
      <c r="AJ556" s="220">
        <v>978</v>
      </c>
      <c r="AK556" s="220">
        <v>978</v>
      </c>
      <c r="AL556" s="220">
        <v>978</v>
      </c>
      <c r="AM556" s="220">
        <v>978</v>
      </c>
      <c r="AN556" s="220">
        <v>978</v>
      </c>
      <c r="AO556" s="220">
        <v>978</v>
      </c>
      <c r="AP556" s="220">
        <v>978</v>
      </c>
      <c r="AQ556" s="220">
        <v>978</v>
      </c>
      <c r="AR556" s="220">
        <v>978</v>
      </c>
      <c r="AS556" s="220">
        <v>978</v>
      </c>
      <c r="AT556" s="220">
        <v>978</v>
      </c>
      <c r="AU556" s="220">
        <v>978</v>
      </c>
      <c r="AV556" s="220">
        <v>978</v>
      </c>
      <c r="AW556" s="220">
        <v>978</v>
      </c>
      <c r="AX556" s="220">
        <v>978</v>
      </c>
      <c r="AY556" s="220">
        <v>978</v>
      </c>
      <c r="AZ556" s="220">
        <v>978</v>
      </c>
      <c r="BA556" s="220">
        <v>978</v>
      </c>
      <c r="BB556" s="220">
        <v>978</v>
      </c>
      <c r="BC556" s="220">
        <v>978</v>
      </c>
      <c r="BD556" s="220">
        <v>978</v>
      </c>
      <c r="BE556" s="220">
        <v>978</v>
      </c>
      <c r="BF556" s="220">
        <v>978</v>
      </c>
      <c r="BG556" s="220">
        <v>978</v>
      </c>
      <c r="BH556" s="220">
        <v>978</v>
      </c>
      <c r="BI556" s="220">
        <v>978</v>
      </c>
      <c r="BJ556" s="220">
        <v>978</v>
      </c>
      <c r="BK556" s="220">
        <v>978</v>
      </c>
      <c r="BL556" s="220">
        <v>978</v>
      </c>
      <c r="BM556" s="220">
        <v>978</v>
      </c>
      <c r="BN556" s="220">
        <v>978</v>
      </c>
      <c r="BO556" s="220">
        <v>978</v>
      </c>
      <c r="BP556" s="220">
        <v>978</v>
      </c>
      <c r="BQ556" s="220">
        <v>978</v>
      </c>
      <c r="BR556" s="220">
        <v>978</v>
      </c>
      <c r="BS556" s="220">
        <v>978</v>
      </c>
      <c r="BT556" s="220">
        <v>978</v>
      </c>
      <c r="BU556" s="220">
        <v>978</v>
      </c>
      <c r="BV556" s="220">
        <v>978</v>
      </c>
      <c r="BW556" s="220">
        <v>978</v>
      </c>
      <c r="BX556" s="220">
        <v>978</v>
      </c>
      <c r="BY556" s="220">
        <v>978</v>
      </c>
      <c r="BZ556" s="220">
        <v>978</v>
      </c>
      <c r="CA556" s="220">
        <v>978</v>
      </c>
      <c r="CB556" s="220">
        <v>978</v>
      </c>
      <c r="CC556" s="220">
        <v>978</v>
      </c>
      <c r="CD556" s="220">
        <v>978</v>
      </c>
      <c r="CE556" s="220">
        <v>978</v>
      </c>
      <c r="CF556" s="220">
        <v>978</v>
      </c>
      <c r="CG556" s="220">
        <v>978</v>
      </c>
      <c r="CH556" s="220">
        <v>978</v>
      </c>
      <c r="CI556" s="220">
        <v>978</v>
      </c>
      <c r="CJ556" s="220">
        <v>978</v>
      </c>
      <c r="CK556" s="220">
        <v>978</v>
      </c>
      <c r="CL556" s="220">
        <v>978</v>
      </c>
      <c r="CM556" s="220">
        <v>978</v>
      </c>
      <c r="CN556" s="220">
        <v>978</v>
      </c>
      <c r="CO556" s="220">
        <v>978</v>
      </c>
      <c r="CP556" s="220">
        <v>978</v>
      </c>
      <c r="CQ556" s="220">
        <v>978</v>
      </c>
      <c r="CR556" s="220">
        <v>978</v>
      </c>
      <c r="CS556" s="220">
        <v>978</v>
      </c>
      <c r="CT556" s="220">
        <v>978</v>
      </c>
      <c r="CU556" s="220">
        <v>978</v>
      </c>
      <c r="CV556" s="220">
        <v>978</v>
      </c>
      <c r="CW556" s="220">
        <v>978</v>
      </c>
      <c r="CX556" s="220">
        <v>978</v>
      </c>
      <c r="CY556" s="220">
        <v>978</v>
      </c>
      <c r="CZ556" s="220">
        <v>978</v>
      </c>
      <c r="DA556" s="220">
        <v>978</v>
      </c>
      <c r="DB556" s="220">
        <v>978</v>
      </c>
      <c r="DC556" s="220">
        <v>978</v>
      </c>
      <c r="DD556" s="220">
        <v>978</v>
      </c>
      <c r="DE556" s="220">
        <v>978</v>
      </c>
      <c r="DF556" s="220">
        <v>978</v>
      </c>
      <c r="DG556" s="220">
        <v>978</v>
      </c>
      <c r="DH556" s="220">
        <v>978</v>
      </c>
      <c r="DI556" s="220">
        <v>978</v>
      </c>
      <c r="DJ556" s="220">
        <v>978</v>
      </c>
      <c r="DK556" s="220">
        <v>978</v>
      </c>
      <c r="DL556" s="220">
        <v>978</v>
      </c>
      <c r="DM556" s="220">
        <v>978</v>
      </c>
      <c r="DN556" s="220">
        <v>978</v>
      </c>
      <c r="DO556" s="220">
        <v>978</v>
      </c>
      <c r="DP556" s="220">
        <v>978</v>
      </c>
      <c r="DQ556" s="220">
        <v>978</v>
      </c>
      <c r="DR556" s="220">
        <v>978</v>
      </c>
      <c r="DS556" s="220">
        <v>978</v>
      </c>
      <c r="DT556" s="220">
        <v>977</v>
      </c>
      <c r="DU556" s="220">
        <v>977</v>
      </c>
      <c r="DV556" s="220">
        <v>977</v>
      </c>
      <c r="DW556" s="220">
        <v>977</v>
      </c>
      <c r="DX556" s="220">
        <v>977</v>
      </c>
      <c r="DY556" s="220">
        <v>977</v>
      </c>
      <c r="DZ556" s="220">
        <v>977</v>
      </c>
      <c r="EA556" s="220">
        <v>977</v>
      </c>
      <c r="EB556" s="220">
        <v>977</v>
      </c>
      <c r="EC556" s="220">
        <v>977</v>
      </c>
      <c r="ED556" s="220">
        <v>977</v>
      </c>
      <c r="EE556" s="220">
        <v>977</v>
      </c>
      <c r="EF556" s="220">
        <v>977</v>
      </c>
      <c r="EG556" s="220">
        <v>977</v>
      </c>
      <c r="EH556" s="220">
        <v>977</v>
      </c>
      <c r="EI556" s="220">
        <v>977</v>
      </c>
      <c r="EJ556" s="220">
        <v>977</v>
      </c>
      <c r="EK556" s="220">
        <v>977</v>
      </c>
      <c r="EL556" s="220">
        <v>977</v>
      </c>
      <c r="EM556" s="220">
        <v>977</v>
      </c>
      <c r="EN556" s="242">
        <v>977</v>
      </c>
      <c r="EO556" s="232">
        <v>977</v>
      </c>
      <c r="EP556" s="227">
        <v>977</v>
      </c>
      <c r="EQ556" s="154">
        <v>977</v>
      </c>
      <c r="ER556" s="154">
        <v>977</v>
      </c>
      <c r="ES556" s="154">
        <v>977</v>
      </c>
      <c r="ET556" s="154">
        <v>977</v>
      </c>
      <c r="EU556" s="154">
        <v>977</v>
      </c>
      <c r="EV556" s="154">
        <v>977</v>
      </c>
      <c r="EW556" s="166">
        <v>977</v>
      </c>
      <c r="EX556" s="166">
        <v>977</v>
      </c>
      <c r="EY556" s="166">
        <v>977</v>
      </c>
      <c r="EZ556" s="166">
        <v>977</v>
      </c>
      <c r="FA556" s="166">
        <v>977</v>
      </c>
      <c r="FB556" s="154">
        <v>977</v>
      </c>
      <c r="FC556" s="166">
        <v>977</v>
      </c>
      <c r="FD556" s="154">
        <v>977</v>
      </c>
      <c r="FE556" s="154">
        <v>977</v>
      </c>
      <c r="FF556" s="154">
        <v>977</v>
      </c>
      <c r="FG556" s="166">
        <v>977</v>
      </c>
      <c r="FH556" s="166">
        <v>977</v>
      </c>
      <c r="FI556" s="166">
        <v>977</v>
      </c>
      <c r="FJ556" s="166">
        <v>977</v>
      </c>
      <c r="FK556" s="154">
        <v>977</v>
      </c>
      <c r="FL556" s="154">
        <v>977</v>
      </c>
      <c r="FM556" s="154">
        <v>977</v>
      </c>
      <c r="FN556" s="154">
        <v>977</v>
      </c>
      <c r="FO556" s="154">
        <v>977</v>
      </c>
      <c r="FP556" s="154">
        <v>977</v>
      </c>
      <c r="FQ556" s="154">
        <v>977</v>
      </c>
      <c r="FR556" s="166">
        <v>977</v>
      </c>
      <c r="FS556" s="166">
        <v>977</v>
      </c>
      <c r="FT556" s="166">
        <v>977</v>
      </c>
      <c r="FU556" s="166">
        <v>977</v>
      </c>
      <c r="FV556" s="166">
        <v>977</v>
      </c>
      <c r="FW556" s="166">
        <v>977</v>
      </c>
      <c r="FX556" s="166">
        <v>977</v>
      </c>
      <c r="FY556" s="166">
        <v>977</v>
      </c>
      <c r="FZ556" s="166">
        <v>977</v>
      </c>
      <c r="GA556" s="166">
        <v>977</v>
      </c>
      <c r="GB556" s="166">
        <v>977</v>
      </c>
      <c r="GC556" s="166">
        <v>977</v>
      </c>
      <c r="GD556" s="166">
        <v>977</v>
      </c>
      <c r="GE556" s="166">
        <v>977</v>
      </c>
      <c r="GF556" s="166">
        <v>977</v>
      </c>
      <c r="GG556" s="166">
        <v>977</v>
      </c>
      <c r="GH556" s="166">
        <v>977</v>
      </c>
      <c r="GI556" s="166">
        <v>977</v>
      </c>
      <c r="GJ556" s="166">
        <v>977</v>
      </c>
      <c r="GK556" s="154">
        <v>977</v>
      </c>
      <c r="GL556" s="154">
        <v>977</v>
      </c>
      <c r="GM556" s="154">
        <v>977</v>
      </c>
      <c r="GN556" s="154">
        <v>977</v>
      </c>
      <c r="GO556" s="154">
        <v>977</v>
      </c>
      <c r="GP556" s="154">
        <v>977</v>
      </c>
      <c r="GQ556" s="154">
        <v>977</v>
      </c>
      <c r="GR556" s="154">
        <v>977</v>
      </c>
      <c r="GS556" s="154">
        <v>977</v>
      </c>
      <c r="GT556" s="166">
        <v>977</v>
      </c>
      <c r="GU556" s="166">
        <v>977</v>
      </c>
      <c r="GV556" s="166">
        <v>977</v>
      </c>
      <c r="GW556" s="166">
        <v>977</v>
      </c>
      <c r="GX556" s="166">
        <v>977</v>
      </c>
      <c r="GY556" s="166">
        <v>977</v>
      </c>
      <c r="GZ556" s="166">
        <v>977</v>
      </c>
      <c r="HA556" s="166">
        <v>977</v>
      </c>
      <c r="HB556" s="166">
        <v>977</v>
      </c>
      <c r="HC556" s="166">
        <v>977</v>
      </c>
      <c r="HD556" s="166">
        <v>977</v>
      </c>
      <c r="HE556" s="166">
        <v>977</v>
      </c>
      <c r="HF556" s="166">
        <v>977</v>
      </c>
      <c r="HG556" s="154">
        <v>977</v>
      </c>
      <c r="HH556" s="154">
        <v>977</v>
      </c>
      <c r="HI556" s="166">
        <v>977</v>
      </c>
      <c r="HJ556" s="154">
        <v>978</v>
      </c>
      <c r="HK556" s="154">
        <v>977</v>
      </c>
      <c r="HL556" s="166">
        <v>977</v>
      </c>
      <c r="HM556" s="154">
        <v>977</v>
      </c>
      <c r="HN556" s="154">
        <v>977</v>
      </c>
      <c r="HO556" s="166">
        <v>977</v>
      </c>
      <c r="HP556" s="154">
        <v>977</v>
      </c>
      <c r="HQ556" s="154">
        <v>977</v>
      </c>
      <c r="HR556" s="166">
        <v>977</v>
      </c>
      <c r="HS556" s="154">
        <v>977</v>
      </c>
      <c r="HT556" s="150">
        <v>977</v>
      </c>
      <c r="HU556" s="150">
        <v>977</v>
      </c>
      <c r="HV556" s="150">
        <v>977</v>
      </c>
      <c r="HW556" s="169">
        <v>977</v>
      </c>
    </row>
    <row r="557" spans="1:231">
      <c r="A557" s="145">
        <f t="shared" si="58"/>
        <v>44123</v>
      </c>
      <c r="B557" s="220">
        <f>'Age&amp;Sex by occurrence date'!$ERA22</f>
        <v>1185</v>
      </c>
      <c r="C557" s="220">
        <v>967</v>
      </c>
      <c r="D557" s="220">
        <v>967</v>
      </c>
      <c r="E557" s="220">
        <v>967</v>
      </c>
      <c r="F557" s="220">
        <v>967</v>
      </c>
      <c r="G557" s="220">
        <v>967</v>
      </c>
      <c r="H557" s="220">
        <v>967</v>
      </c>
      <c r="I557" s="220">
        <v>967</v>
      </c>
      <c r="J557" s="220">
        <v>967</v>
      </c>
      <c r="K557" s="220">
        <v>967</v>
      </c>
      <c r="L557" s="220">
        <v>967</v>
      </c>
      <c r="M557" s="220">
        <v>967</v>
      </c>
      <c r="N557" s="220">
        <v>967</v>
      </c>
      <c r="O557" s="220">
        <v>967</v>
      </c>
      <c r="P557" s="220">
        <v>967</v>
      </c>
      <c r="Q557" s="220">
        <v>967</v>
      </c>
      <c r="R557" s="220">
        <v>967</v>
      </c>
      <c r="S557" s="220">
        <v>967</v>
      </c>
      <c r="T557" s="220">
        <v>967</v>
      </c>
      <c r="U557" s="220">
        <v>967</v>
      </c>
      <c r="V557" s="220">
        <v>967</v>
      </c>
      <c r="W557" s="220">
        <v>967</v>
      </c>
      <c r="X557" s="220">
        <v>967</v>
      </c>
      <c r="Y557" s="220">
        <v>967</v>
      </c>
      <c r="Z557" s="220">
        <v>967</v>
      </c>
      <c r="AA557" s="220">
        <v>967</v>
      </c>
      <c r="AB557" s="220">
        <v>967</v>
      </c>
      <c r="AC557" s="220">
        <v>967</v>
      </c>
      <c r="AD557" s="220">
        <v>967</v>
      </c>
      <c r="AE557" s="220">
        <v>966</v>
      </c>
      <c r="AF557" s="220">
        <v>966</v>
      </c>
      <c r="AG557" s="220">
        <v>966</v>
      </c>
      <c r="AH557" s="220">
        <v>966</v>
      </c>
      <c r="AI557" s="220">
        <v>966</v>
      </c>
      <c r="AJ557" s="220">
        <v>966</v>
      </c>
      <c r="AK557" s="220">
        <v>966</v>
      </c>
      <c r="AL557" s="220">
        <v>966</v>
      </c>
      <c r="AM557" s="220">
        <v>966</v>
      </c>
      <c r="AN557" s="220">
        <v>966</v>
      </c>
      <c r="AO557" s="220">
        <v>966</v>
      </c>
      <c r="AP557" s="220">
        <v>966</v>
      </c>
      <c r="AQ557" s="220">
        <v>966</v>
      </c>
      <c r="AR557" s="220">
        <v>966</v>
      </c>
      <c r="AS557" s="220">
        <v>966</v>
      </c>
      <c r="AT557" s="220">
        <v>966</v>
      </c>
      <c r="AU557" s="220">
        <v>966</v>
      </c>
      <c r="AV557" s="220">
        <v>966</v>
      </c>
      <c r="AW557" s="220">
        <v>966</v>
      </c>
      <c r="AX557" s="220">
        <v>966</v>
      </c>
      <c r="AY557" s="220">
        <v>966</v>
      </c>
      <c r="AZ557" s="220">
        <v>966</v>
      </c>
      <c r="BA557" s="220">
        <v>966</v>
      </c>
      <c r="BB557" s="220">
        <v>966</v>
      </c>
      <c r="BC557" s="220">
        <v>966</v>
      </c>
      <c r="BD557" s="220">
        <v>966</v>
      </c>
      <c r="BE557" s="220">
        <v>966</v>
      </c>
      <c r="BF557" s="220">
        <v>966</v>
      </c>
      <c r="BG557" s="220">
        <v>966</v>
      </c>
      <c r="BH557" s="220">
        <v>966</v>
      </c>
      <c r="BI557" s="220">
        <v>966</v>
      </c>
      <c r="BJ557" s="220">
        <v>966</v>
      </c>
      <c r="BK557" s="220">
        <v>966</v>
      </c>
      <c r="BL557" s="220">
        <v>966</v>
      </c>
      <c r="BM557" s="220">
        <v>966</v>
      </c>
      <c r="BN557" s="220">
        <v>966</v>
      </c>
      <c r="BO557" s="220">
        <v>966</v>
      </c>
      <c r="BP557" s="220">
        <v>966</v>
      </c>
      <c r="BQ557" s="220">
        <v>966</v>
      </c>
      <c r="BR557" s="220">
        <v>966</v>
      </c>
      <c r="BS557" s="220">
        <v>966</v>
      </c>
      <c r="BT557" s="220">
        <v>966</v>
      </c>
      <c r="BU557" s="220">
        <v>966</v>
      </c>
      <c r="BV557" s="220">
        <v>966</v>
      </c>
      <c r="BW557" s="220">
        <v>966</v>
      </c>
      <c r="BX557" s="220">
        <v>966</v>
      </c>
      <c r="BY557" s="220">
        <v>966</v>
      </c>
      <c r="BZ557" s="220">
        <v>966</v>
      </c>
      <c r="CA557" s="220">
        <v>966</v>
      </c>
      <c r="CB557" s="220">
        <v>966</v>
      </c>
      <c r="CC557" s="220">
        <v>966</v>
      </c>
      <c r="CD557" s="220">
        <v>966</v>
      </c>
      <c r="CE557" s="220">
        <v>966</v>
      </c>
      <c r="CF557" s="220">
        <v>966</v>
      </c>
      <c r="CG557" s="220">
        <v>966</v>
      </c>
      <c r="CH557" s="220">
        <v>966</v>
      </c>
      <c r="CI557" s="220">
        <v>966</v>
      </c>
      <c r="CJ557" s="220">
        <v>966</v>
      </c>
      <c r="CK557" s="220">
        <v>966</v>
      </c>
      <c r="CL557" s="220">
        <v>966</v>
      </c>
      <c r="CM557" s="220">
        <v>966</v>
      </c>
      <c r="CN557" s="220">
        <v>966</v>
      </c>
      <c r="CO557" s="220">
        <v>966</v>
      </c>
      <c r="CP557" s="220">
        <v>966</v>
      </c>
      <c r="CQ557" s="220">
        <v>966</v>
      </c>
      <c r="CR557" s="220">
        <v>966</v>
      </c>
      <c r="CS557" s="220">
        <v>966</v>
      </c>
      <c r="CT557" s="220">
        <v>966</v>
      </c>
      <c r="CU557" s="220">
        <v>966</v>
      </c>
      <c r="CV557" s="220">
        <v>966</v>
      </c>
      <c r="CW557" s="220">
        <v>966</v>
      </c>
      <c r="CX557" s="220">
        <v>966</v>
      </c>
      <c r="CY557" s="220">
        <v>966</v>
      </c>
      <c r="CZ557" s="220">
        <v>966</v>
      </c>
      <c r="DA557" s="220">
        <v>966</v>
      </c>
      <c r="DB557" s="220">
        <v>966</v>
      </c>
      <c r="DC557" s="220">
        <v>966</v>
      </c>
      <c r="DD557" s="220">
        <v>966</v>
      </c>
      <c r="DE557" s="220">
        <v>966</v>
      </c>
      <c r="DF557" s="220">
        <v>966</v>
      </c>
      <c r="DG557" s="220">
        <v>966</v>
      </c>
      <c r="DH557" s="220">
        <v>966</v>
      </c>
      <c r="DI557" s="220">
        <v>966</v>
      </c>
      <c r="DJ557" s="220">
        <v>966</v>
      </c>
      <c r="DK557" s="220">
        <v>966</v>
      </c>
      <c r="DL557" s="220">
        <v>966</v>
      </c>
      <c r="DM557" s="220">
        <v>966</v>
      </c>
      <c r="DN557" s="220">
        <v>966</v>
      </c>
      <c r="DO557" s="220">
        <v>966</v>
      </c>
      <c r="DP557" s="220">
        <v>966</v>
      </c>
      <c r="DQ557" s="220">
        <v>966</v>
      </c>
      <c r="DR557" s="220">
        <v>966</v>
      </c>
      <c r="DS557" s="220">
        <v>966</v>
      </c>
      <c r="DT557" s="220">
        <v>965</v>
      </c>
      <c r="DU557" s="220">
        <v>965</v>
      </c>
      <c r="DV557" s="220">
        <v>965</v>
      </c>
      <c r="DW557" s="220">
        <v>965</v>
      </c>
      <c r="DX557" s="220">
        <v>965</v>
      </c>
      <c r="DY557" s="220">
        <v>965</v>
      </c>
      <c r="DZ557" s="220">
        <v>965</v>
      </c>
      <c r="EA557" s="220">
        <v>965</v>
      </c>
      <c r="EB557" s="220">
        <v>965</v>
      </c>
      <c r="EC557" s="220">
        <v>965</v>
      </c>
      <c r="ED557" s="220">
        <v>965</v>
      </c>
      <c r="EE557" s="220">
        <v>965</v>
      </c>
      <c r="EF557" s="220">
        <v>965</v>
      </c>
      <c r="EG557" s="220">
        <v>965</v>
      </c>
      <c r="EH557" s="220">
        <v>965</v>
      </c>
      <c r="EI557" s="220">
        <v>965</v>
      </c>
      <c r="EJ557" s="220">
        <v>965</v>
      </c>
      <c r="EK557" s="220">
        <v>965</v>
      </c>
      <c r="EL557" s="220">
        <v>965</v>
      </c>
      <c r="EM557" s="220">
        <v>965</v>
      </c>
      <c r="EN557" s="242">
        <v>965</v>
      </c>
      <c r="EO557" s="232">
        <v>965</v>
      </c>
      <c r="EP557" s="228">
        <v>965</v>
      </c>
      <c r="EQ557" s="166">
        <v>965</v>
      </c>
      <c r="ER557" s="166">
        <v>965</v>
      </c>
      <c r="ES557" s="166">
        <v>965</v>
      </c>
      <c r="ET557" s="166">
        <v>965</v>
      </c>
      <c r="EU557" s="166">
        <v>965</v>
      </c>
      <c r="EV557" s="154">
        <v>965</v>
      </c>
      <c r="EW557" s="154">
        <v>965</v>
      </c>
      <c r="EX557" s="154">
        <v>965</v>
      </c>
      <c r="EY557" s="154">
        <v>965</v>
      </c>
      <c r="EZ557" s="154">
        <v>965</v>
      </c>
      <c r="FA557" s="154">
        <v>965</v>
      </c>
      <c r="FB557" s="166">
        <v>965</v>
      </c>
      <c r="FC557" s="154">
        <v>965</v>
      </c>
      <c r="FD557" s="154">
        <v>965</v>
      </c>
      <c r="FE557" s="166">
        <v>965</v>
      </c>
      <c r="FF557" s="154">
        <v>965</v>
      </c>
      <c r="FG557" s="166">
        <v>965</v>
      </c>
      <c r="FH557" s="154">
        <v>965</v>
      </c>
      <c r="FI557" s="154">
        <v>965</v>
      </c>
      <c r="FJ557" s="166">
        <v>965</v>
      </c>
      <c r="FK557" s="166">
        <v>965</v>
      </c>
      <c r="FL557" s="166">
        <v>965</v>
      </c>
      <c r="FM557" s="166">
        <v>965</v>
      </c>
      <c r="FN557" s="166">
        <v>965</v>
      </c>
      <c r="FO557" s="166">
        <v>965</v>
      </c>
      <c r="FP557" s="166">
        <v>965</v>
      </c>
      <c r="FQ557" s="166">
        <v>965</v>
      </c>
      <c r="FR557" s="166">
        <v>965</v>
      </c>
      <c r="FS557" s="166">
        <v>965</v>
      </c>
      <c r="FT557" s="166">
        <v>965</v>
      </c>
      <c r="FU557" s="166">
        <v>965</v>
      </c>
      <c r="FV557" s="166">
        <v>965</v>
      </c>
      <c r="FW557" s="166">
        <v>965</v>
      </c>
      <c r="FX557" s="166">
        <v>965</v>
      </c>
      <c r="FY557" s="154">
        <v>965</v>
      </c>
      <c r="FZ557" s="154">
        <v>965</v>
      </c>
      <c r="GA557" s="154">
        <v>965</v>
      </c>
      <c r="GB557" s="154">
        <v>965</v>
      </c>
      <c r="GC557" s="154">
        <v>965</v>
      </c>
      <c r="GD557" s="154">
        <v>965</v>
      </c>
      <c r="GE557" s="154">
        <v>965</v>
      </c>
      <c r="GF557" s="154">
        <v>965</v>
      </c>
      <c r="GG557" s="154">
        <v>965</v>
      </c>
      <c r="GH557" s="154">
        <v>965</v>
      </c>
      <c r="GI557" s="154">
        <v>965</v>
      </c>
      <c r="GJ557" s="154">
        <v>965</v>
      </c>
      <c r="GK557" s="154">
        <v>965</v>
      </c>
      <c r="GL557" s="154">
        <v>965</v>
      </c>
      <c r="GM557" s="154">
        <v>965</v>
      </c>
      <c r="GN557" s="154">
        <v>965</v>
      </c>
      <c r="GO557" s="154">
        <v>965</v>
      </c>
      <c r="GP557" s="154">
        <v>965</v>
      </c>
      <c r="GQ557" s="154">
        <v>965</v>
      </c>
      <c r="GR557" s="154">
        <v>965</v>
      </c>
      <c r="GS557" s="154">
        <v>965</v>
      </c>
      <c r="GT557" s="166">
        <v>965</v>
      </c>
      <c r="GU557" s="166">
        <v>965</v>
      </c>
      <c r="GV557" s="166">
        <v>965</v>
      </c>
      <c r="GW557" s="166">
        <v>965</v>
      </c>
      <c r="GX557" s="154">
        <v>965</v>
      </c>
      <c r="GY557" s="154">
        <v>965</v>
      </c>
      <c r="GZ557" s="154">
        <v>965</v>
      </c>
      <c r="HA557" s="154">
        <v>965</v>
      </c>
      <c r="HB557" s="154">
        <v>965</v>
      </c>
      <c r="HC557" s="154">
        <v>965</v>
      </c>
      <c r="HD557" s="154">
        <v>965</v>
      </c>
      <c r="HE557" s="154">
        <v>965</v>
      </c>
      <c r="HF557" s="166">
        <v>965</v>
      </c>
      <c r="HG557" s="154">
        <v>965</v>
      </c>
      <c r="HH557" s="154">
        <v>965</v>
      </c>
      <c r="HI557" s="166">
        <v>965</v>
      </c>
      <c r="HJ557" s="154">
        <v>966</v>
      </c>
      <c r="HK557" s="154">
        <v>965</v>
      </c>
      <c r="HL557" s="166">
        <v>965</v>
      </c>
      <c r="HM557" s="154">
        <v>965</v>
      </c>
      <c r="HN557" s="154">
        <v>965</v>
      </c>
      <c r="HO557" s="166">
        <v>965</v>
      </c>
      <c r="HP557" s="154">
        <v>965</v>
      </c>
      <c r="HQ557" s="154">
        <v>965</v>
      </c>
      <c r="HR557" s="166">
        <v>965</v>
      </c>
      <c r="HS557" s="154">
        <v>965</v>
      </c>
      <c r="HT557" s="150">
        <v>965</v>
      </c>
      <c r="HU557" s="150">
        <v>965</v>
      </c>
      <c r="HV557" s="150">
        <v>965</v>
      </c>
      <c r="HW557" s="169">
        <v>965</v>
      </c>
    </row>
    <row r="558" spans="1:231">
      <c r="A558" s="145">
        <f t="shared" si="58"/>
        <v>44122</v>
      </c>
      <c r="B558" s="220">
        <f>'Age&amp;Sex by occurrence date'!$ERH22</f>
        <v>1170</v>
      </c>
      <c r="C558" s="220">
        <v>956</v>
      </c>
      <c r="D558" s="220">
        <v>956</v>
      </c>
      <c r="E558" s="220">
        <v>956</v>
      </c>
      <c r="F558" s="220">
        <v>956</v>
      </c>
      <c r="G558" s="220">
        <v>956</v>
      </c>
      <c r="H558" s="220">
        <v>956</v>
      </c>
      <c r="I558" s="220">
        <v>956</v>
      </c>
      <c r="J558" s="220">
        <v>956</v>
      </c>
      <c r="K558" s="220">
        <v>956</v>
      </c>
      <c r="L558" s="220">
        <v>956</v>
      </c>
      <c r="M558" s="220">
        <v>956</v>
      </c>
      <c r="N558" s="220">
        <v>956</v>
      </c>
      <c r="O558" s="220">
        <v>956</v>
      </c>
      <c r="P558" s="220">
        <v>956</v>
      </c>
      <c r="Q558" s="220">
        <v>956</v>
      </c>
      <c r="R558" s="220">
        <v>956</v>
      </c>
      <c r="S558" s="220">
        <v>956</v>
      </c>
      <c r="T558" s="220">
        <v>956</v>
      </c>
      <c r="U558" s="220">
        <v>956</v>
      </c>
      <c r="V558" s="220">
        <v>956</v>
      </c>
      <c r="W558" s="220">
        <v>956</v>
      </c>
      <c r="X558" s="220">
        <v>956</v>
      </c>
      <c r="Y558" s="220">
        <v>956</v>
      </c>
      <c r="Z558" s="220">
        <v>956</v>
      </c>
      <c r="AA558" s="220">
        <v>956</v>
      </c>
      <c r="AB558" s="220">
        <v>956</v>
      </c>
      <c r="AC558" s="220">
        <v>956</v>
      </c>
      <c r="AD558" s="220">
        <v>956</v>
      </c>
      <c r="AE558" s="220">
        <v>955</v>
      </c>
      <c r="AF558" s="220">
        <v>955</v>
      </c>
      <c r="AG558" s="220">
        <v>955</v>
      </c>
      <c r="AH558" s="220">
        <v>955</v>
      </c>
      <c r="AI558" s="220">
        <v>955</v>
      </c>
      <c r="AJ558" s="220">
        <v>955</v>
      </c>
      <c r="AK558" s="220">
        <v>955</v>
      </c>
      <c r="AL558" s="220">
        <v>955</v>
      </c>
      <c r="AM558" s="220">
        <v>955</v>
      </c>
      <c r="AN558" s="220">
        <v>955</v>
      </c>
      <c r="AO558" s="220">
        <v>955</v>
      </c>
      <c r="AP558" s="220">
        <v>955</v>
      </c>
      <c r="AQ558" s="220">
        <v>955</v>
      </c>
      <c r="AR558" s="220">
        <v>955</v>
      </c>
      <c r="AS558" s="220">
        <v>955</v>
      </c>
      <c r="AT558" s="220">
        <v>955</v>
      </c>
      <c r="AU558" s="220">
        <v>955</v>
      </c>
      <c r="AV558" s="220">
        <v>955</v>
      </c>
      <c r="AW558" s="220">
        <v>955</v>
      </c>
      <c r="AX558" s="220">
        <v>955</v>
      </c>
      <c r="AY558" s="220">
        <v>955</v>
      </c>
      <c r="AZ558" s="220">
        <v>955</v>
      </c>
      <c r="BA558" s="220">
        <v>955</v>
      </c>
      <c r="BB558" s="220">
        <v>955</v>
      </c>
      <c r="BC558" s="220">
        <v>955</v>
      </c>
      <c r="BD558" s="220">
        <v>955</v>
      </c>
      <c r="BE558" s="220">
        <v>955</v>
      </c>
      <c r="BF558" s="220">
        <v>955</v>
      </c>
      <c r="BG558" s="220">
        <v>955</v>
      </c>
      <c r="BH558" s="220">
        <v>955</v>
      </c>
      <c r="BI558" s="220">
        <v>955</v>
      </c>
      <c r="BJ558" s="220">
        <v>955</v>
      </c>
      <c r="BK558" s="220">
        <v>955</v>
      </c>
      <c r="BL558" s="220">
        <v>955</v>
      </c>
      <c r="BM558" s="220">
        <v>955</v>
      </c>
      <c r="BN558" s="220">
        <v>955</v>
      </c>
      <c r="BO558" s="220">
        <v>955</v>
      </c>
      <c r="BP558" s="220">
        <v>955</v>
      </c>
      <c r="BQ558" s="220">
        <v>955</v>
      </c>
      <c r="BR558" s="220">
        <v>955</v>
      </c>
      <c r="BS558" s="220">
        <v>955</v>
      </c>
      <c r="BT558" s="220">
        <v>955</v>
      </c>
      <c r="BU558" s="220">
        <v>955</v>
      </c>
      <c r="BV558" s="220">
        <v>955</v>
      </c>
      <c r="BW558" s="220">
        <v>955</v>
      </c>
      <c r="BX558" s="220">
        <v>955</v>
      </c>
      <c r="BY558" s="220">
        <v>955</v>
      </c>
      <c r="BZ558" s="220">
        <v>955</v>
      </c>
      <c r="CA558" s="220">
        <v>955</v>
      </c>
      <c r="CB558" s="220">
        <v>955</v>
      </c>
      <c r="CC558" s="220">
        <v>955</v>
      </c>
      <c r="CD558" s="220">
        <v>955</v>
      </c>
      <c r="CE558" s="220">
        <v>955</v>
      </c>
      <c r="CF558" s="220">
        <v>955</v>
      </c>
      <c r="CG558" s="220">
        <v>955</v>
      </c>
      <c r="CH558" s="220">
        <v>955</v>
      </c>
      <c r="CI558" s="220">
        <v>955</v>
      </c>
      <c r="CJ558" s="220">
        <v>955</v>
      </c>
      <c r="CK558" s="220">
        <v>955</v>
      </c>
      <c r="CL558" s="220">
        <v>955</v>
      </c>
      <c r="CM558" s="220">
        <v>955</v>
      </c>
      <c r="CN558" s="220">
        <v>955</v>
      </c>
      <c r="CO558" s="220">
        <v>955</v>
      </c>
      <c r="CP558" s="220">
        <v>955</v>
      </c>
      <c r="CQ558" s="220">
        <v>955</v>
      </c>
      <c r="CR558" s="220">
        <v>955</v>
      </c>
      <c r="CS558" s="220">
        <v>955</v>
      </c>
      <c r="CT558" s="220">
        <v>955</v>
      </c>
      <c r="CU558" s="220">
        <v>955</v>
      </c>
      <c r="CV558" s="220">
        <v>955</v>
      </c>
      <c r="CW558" s="220">
        <v>955</v>
      </c>
      <c r="CX558" s="220">
        <v>955</v>
      </c>
      <c r="CY558" s="220">
        <v>955</v>
      </c>
      <c r="CZ558" s="220">
        <v>955</v>
      </c>
      <c r="DA558" s="220">
        <v>955</v>
      </c>
      <c r="DB558" s="220">
        <v>955</v>
      </c>
      <c r="DC558" s="220">
        <v>955</v>
      </c>
      <c r="DD558" s="220">
        <v>955</v>
      </c>
      <c r="DE558" s="220">
        <v>955</v>
      </c>
      <c r="DF558" s="220">
        <v>955</v>
      </c>
      <c r="DG558" s="220">
        <v>955</v>
      </c>
      <c r="DH558" s="220">
        <v>955</v>
      </c>
      <c r="DI558" s="220">
        <v>955</v>
      </c>
      <c r="DJ558" s="220">
        <v>955</v>
      </c>
      <c r="DK558" s="220">
        <v>955</v>
      </c>
      <c r="DL558" s="220">
        <v>955</v>
      </c>
      <c r="DM558" s="220">
        <v>955</v>
      </c>
      <c r="DN558" s="220">
        <v>955</v>
      </c>
      <c r="DO558" s="220">
        <v>955</v>
      </c>
      <c r="DP558" s="220">
        <v>955</v>
      </c>
      <c r="DQ558" s="220">
        <v>955</v>
      </c>
      <c r="DR558" s="220">
        <v>955</v>
      </c>
      <c r="DS558" s="220">
        <v>955</v>
      </c>
      <c r="DT558" s="220">
        <v>954</v>
      </c>
      <c r="DU558" s="220">
        <v>954</v>
      </c>
      <c r="DV558" s="220">
        <v>954</v>
      </c>
      <c r="DW558" s="220">
        <v>954</v>
      </c>
      <c r="DX558" s="220">
        <v>954</v>
      </c>
      <c r="DY558" s="220">
        <v>954</v>
      </c>
      <c r="DZ558" s="220">
        <v>954</v>
      </c>
      <c r="EA558" s="220">
        <v>954</v>
      </c>
      <c r="EB558" s="220">
        <v>954</v>
      </c>
      <c r="EC558" s="220">
        <v>954</v>
      </c>
      <c r="ED558" s="220">
        <v>954</v>
      </c>
      <c r="EE558" s="220">
        <v>954</v>
      </c>
      <c r="EF558" s="220">
        <v>954</v>
      </c>
      <c r="EG558" s="220">
        <v>954</v>
      </c>
      <c r="EH558" s="220">
        <v>954</v>
      </c>
      <c r="EI558" s="220">
        <v>954</v>
      </c>
      <c r="EJ558" s="220">
        <v>954</v>
      </c>
      <c r="EK558" s="220">
        <v>954</v>
      </c>
      <c r="EL558" s="220">
        <v>954</v>
      </c>
      <c r="EM558" s="220">
        <v>954</v>
      </c>
      <c r="EN558" s="242">
        <v>954</v>
      </c>
      <c r="EO558" s="232">
        <v>954</v>
      </c>
      <c r="EP558" s="227">
        <v>954</v>
      </c>
      <c r="EQ558" s="154">
        <v>954</v>
      </c>
      <c r="ER558" s="154">
        <v>954</v>
      </c>
      <c r="ES558" s="154">
        <v>954</v>
      </c>
      <c r="ET558" s="154">
        <v>954</v>
      </c>
      <c r="EU558" s="154">
        <v>954</v>
      </c>
      <c r="EV558" s="166">
        <v>954</v>
      </c>
      <c r="EW558" s="154">
        <v>954</v>
      </c>
      <c r="EX558" s="154">
        <v>954</v>
      </c>
      <c r="EY558" s="154">
        <v>954</v>
      </c>
      <c r="EZ558" s="154">
        <v>954</v>
      </c>
      <c r="FA558" s="154">
        <v>954</v>
      </c>
      <c r="FB558" s="166">
        <v>954</v>
      </c>
      <c r="FC558" s="154">
        <v>954</v>
      </c>
      <c r="FD558" s="154">
        <v>954</v>
      </c>
      <c r="FE558" s="166">
        <v>954</v>
      </c>
      <c r="FF558" s="154">
        <v>954</v>
      </c>
      <c r="FG558" s="154">
        <v>954</v>
      </c>
      <c r="FH558" s="154">
        <v>954</v>
      </c>
      <c r="FI558" s="166">
        <v>954</v>
      </c>
      <c r="FJ558" s="154">
        <v>954</v>
      </c>
      <c r="FK558" s="166">
        <v>954</v>
      </c>
      <c r="FL558" s="166">
        <v>954</v>
      </c>
      <c r="FM558" s="166">
        <v>954</v>
      </c>
      <c r="FN558" s="166">
        <v>954</v>
      </c>
      <c r="FO558" s="166">
        <v>954</v>
      </c>
      <c r="FP558" s="166">
        <v>954</v>
      </c>
      <c r="FQ558" s="166">
        <v>954</v>
      </c>
      <c r="FR558" s="154">
        <v>954</v>
      </c>
      <c r="FS558" s="154">
        <v>954</v>
      </c>
      <c r="FT558" s="154">
        <v>954</v>
      </c>
      <c r="FU558" s="154">
        <v>954</v>
      </c>
      <c r="FV558" s="154">
        <v>954</v>
      </c>
      <c r="FW558" s="154">
        <v>954</v>
      </c>
      <c r="FX558" s="154">
        <v>954</v>
      </c>
      <c r="FY558" s="154">
        <v>954</v>
      </c>
      <c r="FZ558" s="154">
        <v>954</v>
      </c>
      <c r="GA558" s="154">
        <v>954</v>
      </c>
      <c r="GB558" s="154">
        <v>954</v>
      </c>
      <c r="GC558" s="154">
        <v>954</v>
      </c>
      <c r="GD558" s="154">
        <v>954</v>
      </c>
      <c r="GE558" s="154">
        <v>954</v>
      </c>
      <c r="GF558" s="154">
        <v>954</v>
      </c>
      <c r="GG558" s="154">
        <v>954</v>
      </c>
      <c r="GH558" s="154">
        <v>954</v>
      </c>
      <c r="GI558" s="154">
        <v>954</v>
      </c>
      <c r="GJ558" s="154">
        <v>954</v>
      </c>
      <c r="GK558" s="166">
        <v>954</v>
      </c>
      <c r="GL558" s="166">
        <v>954</v>
      </c>
      <c r="GM558" s="166">
        <v>954</v>
      </c>
      <c r="GN558" s="166">
        <v>954</v>
      </c>
      <c r="GO558" s="166">
        <v>954</v>
      </c>
      <c r="GP558" s="166">
        <v>954</v>
      </c>
      <c r="GQ558" s="166">
        <v>954</v>
      </c>
      <c r="GR558" s="166">
        <v>954</v>
      </c>
      <c r="GS558" s="166">
        <v>954</v>
      </c>
      <c r="GT558" s="154">
        <v>954</v>
      </c>
      <c r="GU558" s="154">
        <v>954</v>
      </c>
      <c r="GV558" s="154">
        <v>954</v>
      </c>
      <c r="GW558" s="154">
        <v>954</v>
      </c>
      <c r="GX558" s="154">
        <v>954</v>
      </c>
      <c r="GY558" s="166">
        <v>954</v>
      </c>
      <c r="GZ558" s="166">
        <v>954</v>
      </c>
      <c r="HA558" s="166">
        <v>954</v>
      </c>
      <c r="HB558" s="166">
        <v>954</v>
      </c>
      <c r="HC558" s="166">
        <v>954</v>
      </c>
      <c r="HD558" s="166">
        <v>954</v>
      </c>
      <c r="HE558" s="166">
        <v>954</v>
      </c>
      <c r="HF558" s="166">
        <v>954</v>
      </c>
      <c r="HG558" s="154">
        <v>954</v>
      </c>
      <c r="HH558" s="154">
        <v>954</v>
      </c>
      <c r="HI558" s="166">
        <v>954</v>
      </c>
      <c r="HJ558" s="154">
        <v>955</v>
      </c>
      <c r="HK558" s="154">
        <v>954</v>
      </c>
      <c r="HL558" s="166">
        <v>954</v>
      </c>
      <c r="HM558" s="154">
        <v>954</v>
      </c>
      <c r="HN558" s="154">
        <v>954</v>
      </c>
      <c r="HO558" s="166">
        <v>954</v>
      </c>
      <c r="HP558" s="154">
        <v>954</v>
      </c>
      <c r="HQ558" s="154">
        <v>954</v>
      </c>
      <c r="HR558" s="166">
        <v>954</v>
      </c>
      <c r="HS558" s="154">
        <v>954</v>
      </c>
      <c r="HT558" s="150">
        <v>954</v>
      </c>
      <c r="HU558" s="150">
        <v>954</v>
      </c>
      <c r="HV558" s="150">
        <v>954</v>
      </c>
      <c r="HW558" s="169">
        <v>954</v>
      </c>
    </row>
    <row r="559" spans="1:231">
      <c r="A559" s="145">
        <f t="shared" si="58"/>
        <v>44121</v>
      </c>
      <c r="B559" s="220">
        <f>'Age&amp;Sex by occurrence date'!$ERO22</f>
        <v>1161</v>
      </c>
      <c r="C559" s="220">
        <v>948</v>
      </c>
      <c r="D559" s="220">
        <v>948</v>
      </c>
      <c r="E559" s="220">
        <v>948</v>
      </c>
      <c r="F559" s="220">
        <v>948</v>
      </c>
      <c r="G559" s="220">
        <v>948</v>
      </c>
      <c r="H559" s="220">
        <v>948</v>
      </c>
      <c r="I559" s="220">
        <v>948</v>
      </c>
      <c r="J559" s="220">
        <v>948</v>
      </c>
      <c r="K559" s="220">
        <v>948</v>
      </c>
      <c r="L559" s="220">
        <v>948</v>
      </c>
      <c r="M559" s="220">
        <v>948</v>
      </c>
      <c r="N559" s="220">
        <v>948</v>
      </c>
      <c r="O559" s="220">
        <v>948</v>
      </c>
      <c r="P559" s="220">
        <v>948</v>
      </c>
      <c r="Q559" s="220">
        <v>948</v>
      </c>
      <c r="R559" s="220">
        <v>948</v>
      </c>
      <c r="S559" s="220">
        <v>948</v>
      </c>
      <c r="T559" s="220">
        <v>948</v>
      </c>
      <c r="U559" s="220">
        <v>948</v>
      </c>
      <c r="V559" s="220">
        <v>948</v>
      </c>
      <c r="W559" s="220">
        <v>948</v>
      </c>
      <c r="X559" s="220">
        <v>948</v>
      </c>
      <c r="Y559" s="220">
        <v>948</v>
      </c>
      <c r="Z559" s="220">
        <v>948</v>
      </c>
      <c r="AA559" s="220">
        <v>948</v>
      </c>
      <c r="AB559" s="220">
        <v>948</v>
      </c>
      <c r="AC559" s="220">
        <v>948</v>
      </c>
      <c r="AD559" s="220">
        <v>948</v>
      </c>
      <c r="AE559" s="220">
        <v>947</v>
      </c>
      <c r="AF559" s="220">
        <v>947</v>
      </c>
      <c r="AG559" s="220">
        <v>947</v>
      </c>
      <c r="AH559" s="220">
        <v>947</v>
      </c>
      <c r="AI559" s="220">
        <v>947</v>
      </c>
      <c r="AJ559" s="220">
        <v>947</v>
      </c>
      <c r="AK559" s="220">
        <v>947</v>
      </c>
      <c r="AL559" s="220">
        <v>947</v>
      </c>
      <c r="AM559" s="220">
        <v>947</v>
      </c>
      <c r="AN559" s="220">
        <v>947</v>
      </c>
      <c r="AO559" s="220">
        <v>947</v>
      </c>
      <c r="AP559" s="220">
        <v>947</v>
      </c>
      <c r="AQ559" s="220">
        <v>947</v>
      </c>
      <c r="AR559" s="220">
        <v>947</v>
      </c>
      <c r="AS559" s="220">
        <v>947</v>
      </c>
      <c r="AT559" s="220">
        <v>947</v>
      </c>
      <c r="AU559" s="220">
        <v>947</v>
      </c>
      <c r="AV559" s="220">
        <v>947</v>
      </c>
      <c r="AW559" s="220">
        <v>947</v>
      </c>
      <c r="AX559" s="220">
        <v>947</v>
      </c>
      <c r="AY559" s="220">
        <v>947</v>
      </c>
      <c r="AZ559" s="220">
        <v>947</v>
      </c>
      <c r="BA559" s="220">
        <v>947</v>
      </c>
      <c r="BB559" s="220">
        <v>947</v>
      </c>
      <c r="BC559" s="220">
        <v>947</v>
      </c>
      <c r="BD559" s="220">
        <v>947</v>
      </c>
      <c r="BE559" s="220">
        <v>947</v>
      </c>
      <c r="BF559" s="220">
        <v>947</v>
      </c>
      <c r="BG559" s="220">
        <v>947</v>
      </c>
      <c r="BH559" s="220">
        <v>947</v>
      </c>
      <c r="BI559" s="220">
        <v>947</v>
      </c>
      <c r="BJ559" s="220">
        <v>947</v>
      </c>
      <c r="BK559" s="220">
        <v>947</v>
      </c>
      <c r="BL559" s="220">
        <v>947</v>
      </c>
      <c r="BM559" s="220">
        <v>947</v>
      </c>
      <c r="BN559" s="220">
        <v>947</v>
      </c>
      <c r="BO559" s="220">
        <v>947</v>
      </c>
      <c r="BP559" s="220">
        <v>947</v>
      </c>
      <c r="BQ559" s="220">
        <v>947</v>
      </c>
      <c r="BR559" s="220">
        <v>947</v>
      </c>
      <c r="BS559" s="220">
        <v>947</v>
      </c>
      <c r="BT559" s="220">
        <v>947</v>
      </c>
      <c r="BU559" s="220">
        <v>947</v>
      </c>
      <c r="BV559" s="220">
        <v>947</v>
      </c>
      <c r="BW559" s="220">
        <v>947</v>
      </c>
      <c r="BX559" s="220">
        <v>947</v>
      </c>
      <c r="BY559" s="220">
        <v>947</v>
      </c>
      <c r="BZ559" s="220">
        <v>947</v>
      </c>
      <c r="CA559" s="220">
        <v>947</v>
      </c>
      <c r="CB559" s="220">
        <v>947</v>
      </c>
      <c r="CC559" s="220">
        <v>947</v>
      </c>
      <c r="CD559" s="220">
        <v>947</v>
      </c>
      <c r="CE559" s="220">
        <v>947</v>
      </c>
      <c r="CF559" s="220">
        <v>947</v>
      </c>
      <c r="CG559" s="220">
        <v>947</v>
      </c>
      <c r="CH559" s="220">
        <v>947</v>
      </c>
      <c r="CI559" s="220">
        <v>947</v>
      </c>
      <c r="CJ559" s="220">
        <v>947</v>
      </c>
      <c r="CK559" s="220">
        <v>947</v>
      </c>
      <c r="CL559" s="220">
        <v>947</v>
      </c>
      <c r="CM559" s="220">
        <v>947</v>
      </c>
      <c r="CN559" s="220">
        <v>947</v>
      </c>
      <c r="CO559" s="220">
        <v>947</v>
      </c>
      <c r="CP559" s="220">
        <v>947</v>
      </c>
      <c r="CQ559" s="220">
        <v>947</v>
      </c>
      <c r="CR559" s="220">
        <v>947</v>
      </c>
      <c r="CS559" s="220">
        <v>947</v>
      </c>
      <c r="CT559" s="220">
        <v>947</v>
      </c>
      <c r="CU559" s="220">
        <v>947</v>
      </c>
      <c r="CV559" s="220">
        <v>947</v>
      </c>
      <c r="CW559" s="220">
        <v>947</v>
      </c>
      <c r="CX559" s="220">
        <v>947</v>
      </c>
      <c r="CY559" s="220">
        <v>947</v>
      </c>
      <c r="CZ559" s="220">
        <v>947</v>
      </c>
      <c r="DA559" s="220">
        <v>947</v>
      </c>
      <c r="DB559" s="220">
        <v>947</v>
      </c>
      <c r="DC559" s="220">
        <v>947</v>
      </c>
      <c r="DD559" s="220">
        <v>947</v>
      </c>
      <c r="DE559" s="220">
        <v>947</v>
      </c>
      <c r="DF559" s="220">
        <v>947</v>
      </c>
      <c r="DG559" s="220">
        <v>947</v>
      </c>
      <c r="DH559" s="220">
        <v>947</v>
      </c>
      <c r="DI559" s="220">
        <v>947</v>
      </c>
      <c r="DJ559" s="220">
        <v>947</v>
      </c>
      <c r="DK559" s="220">
        <v>947</v>
      </c>
      <c r="DL559" s="220">
        <v>947</v>
      </c>
      <c r="DM559" s="220">
        <v>947</v>
      </c>
      <c r="DN559" s="220">
        <v>947</v>
      </c>
      <c r="DO559" s="220">
        <v>947</v>
      </c>
      <c r="DP559" s="220">
        <v>947</v>
      </c>
      <c r="DQ559" s="220">
        <v>947</v>
      </c>
      <c r="DR559" s="220">
        <v>947</v>
      </c>
      <c r="DS559" s="220">
        <v>947</v>
      </c>
      <c r="DT559" s="220">
        <v>946</v>
      </c>
      <c r="DU559" s="220">
        <v>946</v>
      </c>
      <c r="DV559" s="220">
        <v>946</v>
      </c>
      <c r="DW559" s="220">
        <v>946</v>
      </c>
      <c r="DX559" s="220">
        <v>946</v>
      </c>
      <c r="DY559" s="220">
        <v>946</v>
      </c>
      <c r="DZ559" s="220">
        <v>946</v>
      </c>
      <c r="EA559" s="220">
        <v>946</v>
      </c>
      <c r="EB559" s="220">
        <v>946</v>
      </c>
      <c r="EC559" s="220">
        <v>946</v>
      </c>
      <c r="ED559" s="220">
        <v>946</v>
      </c>
      <c r="EE559" s="220">
        <v>946</v>
      </c>
      <c r="EF559" s="220">
        <v>946</v>
      </c>
      <c r="EG559" s="220">
        <v>946</v>
      </c>
      <c r="EH559" s="220">
        <v>946</v>
      </c>
      <c r="EI559" s="220">
        <v>946</v>
      </c>
      <c r="EJ559" s="220">
        <v>946</v>
      </c>
      <c r="EK559" s="220">
        <v>946</v>
      </c>
      <c r="EL559" s="220">
        <v>946</v>
      </c>
      <c r="EM559" s="220">
        <v>946</v>
      </c>
      <c r="EN559" s="242">
        <v>946</v>
      </c>
      <c r="EO559" s="232">
        <v>946</v>
      </c>
      <c r="EP559" s="227">
        <v>946</v>
      </c>
      <c r="EQ559" s="154">
        <v>946</v>
      </c>
      <c r="ER559" s="154">
        <v>946</v>
      </c>
      <c r="ES559" s="154">
        <v>946</v>
      </c>
      <c r="ET559" s="154">
        <v>946</v>
      </c>
      <c r="EU559" s="154">
        <v>946</v>
      </c>
      <c r="EV559" s="154">
        <v>946</v>
      </c>
      <c r="EW559" s="166">
        <v>946</v>
      </c>
      <c r="EX559" s="166">
        <v>946</v>
      </c>
      <c r="EY559" s="166">
        <v>946</v>
      </c>
      <c r="EZ559" s="166">
        <v>946</v>
      </c>
      <c r="FA559" s="166">
        <v>946</v>
      </c>
      <c r="FB559" s="154">
        <v>946</v>
      </c>
      <c r="FC559" s="166">
        <v>946</v>
      </c>
      <c r="FD559" s="166">
        <v>946</v>
      </c>
      <c r="FE559" s="154">
        <v>946</v>
      </c>
      <c r="FF559" s="166">
        <v>946</v>
      </c>
      <c r="FG559" s="154">
        <v>946</v>
      </c>
      <c r="FH559" s="166">
        <v>946</v>
      </c>
      <c r="FI559" s="166">
        <v>946</v>
      </c>
      <c r="FJ559" s="154">
        <v>946</v>
      </c>
      <c r="FK559" s="166">
        <v>946</v>
      </c>
      <c r="FL559" s="166">
        <v>946</v>
      </c>
      <c r="FM559" s="166">
        <v>946</v>
      </c>
      <c r="FN559" s="166">
        <v>946</v>
      </c>
      <c r="FO559" s="166">
        <v>946</v>
      </c>
      <c r="FP559" s="166">
        <v>946</v>
      </c>
      <c r="FQ559" s="166">
        <v>946</v>
      </c>
      <c r="FR559" s="154">
        <v>946</v>
      </c>
      <c r="FS559" s="154">
        <v>946</v>
      </c>
      <c r="FT559" s="154">
        <v>946</v>
      </c>
      <c r="FU559" s="154">
        <v>946</v>
      </c>
      <c r="FV559" s="154">
        <v>946</v>
      </c>
      <c r="FW559" s="154">
        <v>946</v>
      </c>
      <c r="FX559" s="154">
        <v>946</v>
      </c>
      <c r="FY559" s="166">
        <v>946</v>
      </c>
      <c r="FZ559" s="166">
        <v>946</v>
      </c>
      <c r="GA559" s="166">
        <v>946</v>
      </c>
      <c r="GB559" s="166">
        <v>946</v>
      </c>
      <c r="GC559" s="166">
        <v>946</v>
      </c>
      <c r="GD559" s="166">
        <v>946</v>
      </c>
      <c r="GE559" s="166">
        <v>946</v>
      </c>
      <c r="GF559" s="166">
        <v>946</v>
      </c>
      <c r="GG559" s="166">
        <v>946</v>
      </c>
      <c r="GH559" s="166">
        <v>946</v>
      </c>
      <c r="GI559" s="166">
        <v>946</v>
      </c>
      <c r="GJ559" s="166">
        <v>946</v>
      </c>
      <c r="GK559" s="166">
        <v>946</v>
      </c>
      <c r="GL559" s="166">
        <v>946</v>
      </c>
      <c r="GM559" s="166">
        <v>946</v>
      </c>
      <c r="GN559" s="166">
        <v>946</v>
      </c>
      <c r="GO559" s="166">
        <v>946</v>
      </c>
      <c r="GP559" s="166">
        <v>946</v>
      </c>
      <c r="GQ559" s="166">
        <v>946</v>
      </c>
      <c r="GR559" s="166">
        <v>946</v>
      </c>
      <c r="GS559" s="166">
        <v>946</v>
      </c>
      <c r="GT559" s="166">
        <v>946</v>
      </c>
      <c r="GU559" s="166">
        <v>946</v>
      </c>
      <c r="GV559" s="166">
        <v>946</v>
      </c>
      <c r="GW559" s="166">
        <v>946</v>
      </c>
      <c r="GX559" s="166">
        <v>946</v>
      </c>
      <c r="GY559" s="166">
        <v>946</v>
      </c>
      <c r="GZ559" s="166">
        <v>946</v>
      </c>
      <c r="HA559" s="166">
        <v>946</v>
      </c>
      <c r="HB559" s="166">
        <v>946</v>
      </c>
      <c r="HC559" s="166">
        <v>946</v>
      </c>
      <c r="HD559" s="166">
        <v>946</v>
      </c>
      <c r="HE559" s="166">
        <v>946</v>
      </c>
      <c r="HF559" s="166">
        <v>946</v>
      </c>
      <c r="HG559" s="154">
        <v>946</v>
      </c>
      <c r="HH559" s="154">
        <v>946</v>
      </c>
      <c r="HI559" s="166">
        <v>946</v>
      </c>
      <c r="HJ559" s="154">
        <v>947</v>
      </c>
      <c r="HK559" s="154">
        <v>946</v>
      </c>
      <c r="HL559" s="166">
        <v>946</v>
      </c>
      <c r="HM559" s="154">
        <v>946</v>
      </c>
      <c r="HN559" s="154">
        <v>946</v>
      </c>
      <c r="HO559" s="166">
        <v>946</v>
      </c>
      <c r="HP559" s="154">
        <v>946</v>
      </c>
      <c r="HQ559" s="154">
        <v>946</v>
      </c>
      <c r="HR559" s="166">
        <v>946</v>
      </c>
      <c r="HS559" s="154">
        <v>946</v>
      </c>
      <c r="HT559" s="150">
        <v>946</v>
      </c>
      <c r="HU559" s="150">
        <v>946</v>
      </c>
      <c r="HV559" s="150">
        <v>946</v>
      </c>
      <c r="HW559" s="169">
        <v>946</v>
      </c>
    </row>
    <row r="560" spans="1:231">
      <c r="A560" s="145">
        <f t="shared" si="58"/>
        <v>44120</v>
      </c>
      <c r="B560" s="220">
        <f>'Age&amp;Sex by occurrence date'!$ERV22</f>
        <v>1145</v>
      </c>
      <c r="C560" s="220">
        <v>932</v>
      </c>
      <c r="D560" s="220">
        <v>932</v>
      </c>
      <c r="E560" s="220">
        <v>932</v>
      </c>
      <c r="F560" s="220">
        <v>932</v>
      </c>
      <c r="G560" s="220">
        <v>932</v>
      </c>
      <c r="H560" s="220">
        <v>932</v>
      </c>
      <c r="I560" s="220">
        <v>932</v>
      </c>
      <c r="J560" s="220">
        <v>932</v>
      </c>
      <c r="K560" s="220">
        <v>932</v>
      </c>
      <c r="L560" s="220">
        <v>932</v>
      </c>
      <c r="M560" s="220">
        <v>932</v>
      </c>
      <c r="N560" s="220">
        <v>932</v>
      </c>
      <c r="O560" s="220">
        <v>932</v>
      </c>
      <c r="P560" s="220">
        <v>932</v>
      </c>
      <c r="Q560" s="220">
        <v>932</v>
      </c>
      <c r="R560" s="220">
        <v>932</v>
      </c>
      <c r="S560" s="220">
        <v>932</v>
      </c>
      <c r="T560" s="220">
        <v>932</v>
      </c>
      <c r="U560" s="220">
        <v>932</v>
      </c>
      <c r="V560" s="220">
        <v>932</v>
      </c>
      <c r="W560" s="220">
        <v>932</v>
      </c>
      <c r="X560" s="220">
        <v>932</v>
      </c>
      <c r="Y560" s="220">
        <v>932</v>
      </c>
      <c r="Z560" s="220">
        <v>932</v>
      </c>
      <c r="AA560" s="220">
        <v>932</v>
      </c>
      <c r="AB560" s="220">
        <v>932</v>
      </c>
      <c r="AC560" s="220">
        <v>932</v>
      </c>
      <c r="AD560" s="220">
        <v>932</v>
      </c>
      <c r="AE560" s="220">
        <v>931</v>
      </c>
      <c r="AF560" s="220">
        <v>931</v>
      </c>
      <c r="AG560" s="220">
        <v>931</v>
      </c>
      <c r="AH560" s="220">
        <v>931</v>
      </c>
      <c r="AI560" s="220">
        <v>931</v>
      </c>
      <c r="AJ560" s="220">
        <v>931</v>
      </c>
      <c r="AK560" s="220">
        <v>931</v>
      </c>
      <c r="AL560" s="220">
        <v>931</v>
      </c>
      <c r="AM560" s="220">
        <v>931</v>
      </c>
      <c r="AN560" s="220">
        <v>931</v>
      </c>
      <c r="AO560" s="220">
        <v>931</v>
      </c>
      <c r="AP560" s="220">
        <v>931</v>
      </c>
      <c r="AQ560" s="220">
        <v>931</v>
      </c>
      <c r="AR560" s="220">
        <v>931</v>
      </c>
      <c r="AS560" s="220">
        <v>931</v>
      </c>
      <c r="AT560" s="220">
        <v>931</v>
      </c>
      <c r="AU560" s="220">
        <v>931</v>
      </c>
      <c r="AV560" s="220">
        <v>931</v>
      </c>
      <c r="AW560" s="220">
        <v>931</v>
      </c>
      <c r="AX560" s="220">
        <v>931</v>
      </c>
      <c r="AY560" s="220">
        <v>931</v>
      </c>
      <c r="AZ560" s="220">
        <v>931</v>
      </c>
      <c r="BA560" s="220">
        <v>931</v>
      </c>
      <c r="BB560" s="220">
        <v>931</v>
      </c>
      <c r="BC560" s="220">
        <v>931</v>
      </c>
      <c r="BD560" s="220">
        <v>931</v>
      </c>
      <c r="BE560" s="220">
        <v>931</v>
      </c>
      <c r="BF560" s="220">
        <v>931</v>
      </c>
      <c r="BG560" s="220">
        <v>931</v>
      </c>
      <c r="BH560" s="220">
        <v>931</v>
      </c>
      <c r="BI560" s="220">
        <v>931</v>
      </c>
      <c r="BJ560" s="220">
        <v>931</v>
      </c>
      <c r="BK560" s="220">
        <v>931</v>
      </c>
      <c r="BL560" s="220">
        <v>931</v>
      </c>
      <c r="BM560" s="220">
        <v>931</v>
      </c>
      <c r="BN560" s="220">
        <v>931</v>
      </c>
      <c r="BO560" s="220">
        <v>931</v>
      </c>
      <c r="BP560" s="220">
        <v>931</v>
      </c>
      <c r="BQ560" s="220">
        <v>931</v>
      </c>
      <c r="BR560" s="220">
        <v>931</v>
      </c>
      <c r="BS560" s="220">
        <v>931</v>
      </c>
      <c r="BT560" s="220">
        <v>931</v>
      </c>
      <c r="BU560" s="220">
        <v>931</v>
      </c>
      <c r="BV560" s="220">
        <v>931</v>
      </c>
      <c r="BW560" s="220">
        <v>931</v>
      </c>
      <c r="BX560" s="220">
        <v>931</v>
      </c>
      <c r="BY560" s="220">
        <v>931</v>
      </c>
      <c r="BZ560" s="220">
        <v>931</v>
      </c>
      <c r="CA560" s="220">
        <v>931</v>
      </c>
      <c r="CB560" s="220">
        <v>931</v>
      </c>
      <c r="CC560" s="220">
        <v>931</v>
      </c>
      <c r="CD560" s="220">
        <v>931</v>
      </c>
      <c r="CE560" s="220">
        <v>931</v>
      </c>
      <c r="CF560" s="220">
        <v>931</v>
      </c>
      <c r="CG560" s="220">
        <v>931</v>
      </c>
      <c r="CH560" s="220">
        <v>931</v>
      </c>
      <c r="CI560" s="220">
        <v>931</v>
      </c>
      <c r="CJ560" s="220">
        <v>931</v>
      </c>
      <c r="CK560" s="220">
        <v>931</v>
      </c>
      <c r="CL560" s="220">
        <v>931</v>
      </c>
      <c r="CM560" s="220">
        <v>931</v>
      </c>
      <c r="CN560" s="220">
        <v>931</v>
      </c>
      <c r="CO560" s="220">
        <v>931</v>
      </c>
      <c r="CP560" s="220">
        <v>931</v>
      </c>
      <c r="CQ560" s="220">
        <v>931</v>
      </c>
      <c r="CR560" s="220">
        <v>931</v>
      </c>
      <c r="CS560" s="220">
        <v>931</v>
      </c>
      <c r="CT560" s="220">
        <v>931</v>
      </c>
      <c r="CU560" s="220">
        <v>931</v>
      </c>
      <c r="CV560" s="220">
        <v>931</v>
      </c>
      <c r="CW560" s="220">
        <v>931</v>
      </c>
      <c r="CX560" s="220">
        <v>931</v>
      </c>
      <c r="CY560" s="220">
        <v>931</v>
      </c>
      <c r="CZ560" s="220">
        <v>931</v>
      </c>
      <c r="DA560" s="220">
        <v>931</v>
      </c>
      <c r="DB560" s="220">
        <v>931</v>
      </c>
      <c r="DC560" s="220">
        <v>931</v>
      </c>
      <c r="DD560" s="220">
        <v>931</v>
      </c>
      <c r="DE560" s="220">
        <v>931</v>
      </c>
      <c r="DF560" s="220">
        <v>931</v>
      </c>
      <c r="DG560" s="220">
        <v>931</v>
      </c>
      <c r="DH560" s="220">
        <v>931</v>
      </c>
      <c r="DI560" s="220">
        <v>931</v>
      </c>
      <c r="DJ560" s="220">
        <v>931</v>
      </c>
      <c r="DK560" s="220">
        <v>931</v>
      </c>
      <c r="DL560" s="220">
        <v>931</v>
      </c>
      <c r="DM560" s="220">
        <v>931</v>
      </c>
      <c r="DN560" s="220">
        <v>931</v>
      </c>
      <c r="DO560" s="220">
        <v>931</v>
      </c>
      <c r="DP560" s="220">
        <v>931</v>
      </c>
      <c r="DQ560" s="220">
        <v>931</v>
      </c>
      <c r="DR560" s="220">
        <v>931</v>
      </c>
      <c r="DS560" s="220">
        <v>931</v>
      </c>
      <c r="DT560" s="220">
        <v>930</v>
      </c>
      <c r="DU560" s="220">
        <v>930</v>
      </c>
      <c r="DV560" s="220">
        <v>930</v>
      </c>
      <c r="DW560" s="220">
        <v>930</v>
      </c>
      <c r="DX560" s="220">
        <v>930</v>
      </c>
      <c r="DY560" s="220">
        <v>930</v>
      </c>
      <c r="DZ560" s="220">
        <v>930</v>
      </c>
      <c r="EA560" s="220">
        <v>930</v>
      </c>
      <c r="EB560" s="220">
        <v>930</v>
      </c>
      <c r="EC560" s="220">
        <v>930</v>
      </c>
      <c r="ED560" s="220">
        <v>930</v>
      </c>
      <c r="EE560" s="220">
        <v>930</v>
      </c>
      <c r="EF560" s="220">
        <v>930</v>
      </c>
      <c r="EG560" s="220">
        <v>930</v>
      </c>
      <c r="EH560" s="220">
        <v>930</v>
      </c>
      <c r="EI560" s="220">
        <v>930</v>
      </c>
      <c r="EJ560" s="220">
        <v>930</v>
      </c>
      <c r="EK560" s="220">
        <v>930</v>
      </c>
      <c r="EL560" s="220">
        <v>930</v>
      </c>
      <c r="EM560" s="220">
        <v>930</v>
      </c>
      <c r="EN560" s="242">
        <v>930</v>
      </c>
      <c r="EO560" s="232">
        <v>930</v>
      </c>
      <c r="EP560" s="228">
        <v>930</v>
      </c>
      <c r="EQ560" s="166">
        <v>930</v>
      </c>
      <c r="ER560" s="166">
        <v>930</v>
      </c>
      <c r="ES560" s="166">
        <v>930</v>
      </c>
      <c r="ET560" s="166">
        <v>930</v>
      </c>
      <c r="EU560" s="166">
        <v>930</v>
      </c>
      <c r="EV560" s="154">
        <v>930</v>
      </c>
      <c r="EW560" s="154">
        <v>930</v>
      </c>
      <c r="EX560" s="154">
        <v>930</v>
      </c>
      <c r="EY560" s="154">
        <v>930</v>
      </c>
      <c r="EZ560" s="154">
        <v>930</v>
      </c>
      <c r="FA560" s="154">
        <v>930</v>
      </c>
      <c r="FB560" s="154">
        <v>930</v>
      </c>
      <c r="FC560" s="154">
        <v>930</v>
      </c>
      <c r="FD560" s="154">
        <v>930</v>
      </c>
      <c r="FE560" s="154">
        <v>930</v>
      </c>
      <c r="FF560" s="154">
        <v>930</v>
      </c>
      <c r="FG560" s="166">
        <v>930</v>
      </c>
      <c r="FH560" s="154">
        <v>930</v>
      </c>
      <c r="FI560" s="154">
        <v>930</v>
      </c>
      <c r="FJ560" s="166">
        <v>930</v>
      </c>
      <c r="FK560" s="166">
        <v>930</v>
      </c>
      <c r="FL560" s="166">
        <v>930</v>
      </c>
      <c r="FM560" s="166">
        <v>930</v>
      </c>
      <c r="FN560" s="166">
        <v>930</v>
      </c>
      <c r="FO560" s="166">
        <v>930</v>
      </c>
      <c r="FP560" s="166">
        <v>930</v>
      </c>
      <c r="FQ560" s="166">
        <v>930</v>
      </c>
      <c r="FR560" s="166">
        <v>930</v>
      </c>
      <c r="FS560" s="166">
        <v>930</v>
      </c>
      <c r="FT560" s="166">
        <v>930</v>
      </c>
      <c r="FU560" s="166">
        <v>930</v>
      </c>
      <c r="FV560" s="166">
        <v>930</v>
      </c>
      <c r="FW560" s="166">
        <v>930</v>
      </c>
      <c r="FX560" s="166">
        <v>930</v>
      </c>
      <c r="FY560" s="166">
        <v>930</v>
      </c>
      <c r="FZ560" s="166">
        <v>930</v>
      </c>
      <c r="GA560" s="166">
        <v>930</v>
      </c>
      <c r="GB560" s="166">
        <v>930</v>
      </c>
      <c r="GC560" s="166">
        <v>930</v>
      </c>
      <c r="GD560" s="166">
        <v>930</v>
      </c>
      <c r="GE560" s="166">
        <v>930</v>
      </c>
      <c r="GF560" s="166">
        <v>930</v>
      </c>
      <c r="GG560" s="166">
        <v>930</v>
      </c>
      <c r="GH560" s="166">
        <v>930</v>
      </c>
      <c r="GI560" s="166">
        <v>930</v>
      </c>
      <c r="GJ560" s="166">
        <v>930</v>
      </c>
      <c r="GK560" s="154">
        <v>930</v>
      </c>
      <c r="GL560" s="154">
        <v>930</v>
      </c>
      <c r="GM560" s="154">
        <v>930</v>
      </c>
      <c r="GN560" s="154">
        <v>930</v>
      </c>
      <c r="GO560" s="154">
        <v>930</v>
      </c>
      <c r="GP560" s="154">
        <v>930</v>
      </c>
      <c r="GQ560" s="154">
        <v>930</v>
      </c>
      <c r="GR560" s="154">
        <v>930</v>
      </c>
      <c r="GS560" s="154">
        <v>930</v>
      </c>
      <c r="GT560" s="166">
        <v>930</v>
      </c>
      <c r="GU560" s="166">
        <v>930</v>
      </c>
      <c r="GV560" s="166">
        <v>930</v>
      </c>
      <c r="GW560" s="166">
        <v>930</v>
      </c>
      <c r="GX560" s="166">
        <v>930</v>
      </c>
      <c r="GY560" s="166">
        <v>930</v>
      </c>
      <c r="GZ560" s="166">
        <v>930</v>
      </c>
      <c r="HA560" s="166">
        <v>930</v>
      </c>
      <c r="HB560" s="166">
        <v>930</v>
      </c>
      <c r="HC560" s="166">
        <v>930</v>
      </c>
      <c r="HD560" s="166">
        <v>930</v>
      </c>
      <c r="HE560" s="166">
        <v>930</v>
      </c>
      <c r="HF560" s="154">
        <v>930</v>
      </c>
      <c r="HG560" s="154">
        <v>930</v>
      </c>
      <c r="HH560" s="154">
        <v>930</v>
      </c>
      <c r="HI560" s="154">
        <v>930</v>
      </c>
      <c r="HJ560" s="154">
        <v>931</v>
      </c>
      <c r="HK560" s="154">
        <v>930</v>
      </c>
      <c r="HL560" s="154">
        <v>930</v>
      </c>
      <c r="HM560" s="154">
        <v>930</v>
      </c>
      <c r="HN560" s="154">
        <v>930</v>
      </c>
      <c r="HO560" s="166">
        <v>930</v>
      </c>
      <c r="HP560" s="154">
        <v>930</v>
      </c>
      <c r="HQ560" s="154">
        <v>930</v>
      </c>
      <c r="HR560" s="166">
        <v>930</v>
      </c>
      <c r="HS560" s="154">
        <v>930</v>
      </c>
      <c r="HT560" s="150">
        <v>930</v>
      </c>
      <c r="HU560" s="150">
        <v>930</v>
      </c>
      <c r="HV560" s="150">
        <v>930</v>
      </c>
      <c r="HW560" s="169">
        <v>930</v>
      </c>
    </row>
    <row r="561" spans="1:231">
      <c r="A561" s="145">
        <f t="shared" si="58"/>
        <v>44119</v>
      </c>
      <c r="B561" s="220">
        <f>'Age&amp;Sex by occurrence date'!$ESC22</f>
        <v>1135</v>
      </c>
      <c r="C561" s="220">
        <v>924</v>
      </c>
      <c r="D561" s="220">
        <v>924</v>
      </c>
      <c r="E561" s="220">
        <v>924</v>
      </c>
      <c r="F561" s="220">
        <v>924</v>
      </c>
      <c r="G561" s="220">
        <v>924</v>
      </c>
      <c r="H561" s="220">
        <v>924</v>
      </c>
      <c r="I561" s="220">
        <v>924</v>
      </c>
      <c r="J561" s="220">
        <v>924</v>
      </c>
      <c r="K561" s="220">
        <v>924</v>
      </c>
      <c r="L561" s="220">
        <v>924</v>
      </c>
      <c r="M561" s="220">
        <v>924</v>
      </c>
      <c r="N561" s="220">
        <v>924</v>
      </c>
      <c r="O561" s="220">
        <v>924</v>
      </c>
      <c r="P561" s="220">
        <v>924</v>
      </c>
      <c r="Q561" s="220">
        <v>924</v>
      </c>
      <c r="R561" s="220">
        <v>924</v>
      </c>
      <c r="S561" s="220">
        <v>924</v>
      </c>
      <c r="T561" s="220">
        <v>924</v>
      </c>
      <c r="U561" s="220">
        <v>924</v>
      </c>
      <c r="V561" s="220">
        <v>924</v>
      </c>
      <c r="W561" s="220">
        <v>924</v>
      </c>
      <c r="X561" s="220">
        <v>924</v>
      </c>
      <c r="Y561" s="220">
        <v>924</v>
      </c>
      <c r="Z561" s="220">
        <v>924</v>
      </c>
      <c r="AA561" s="220">
        <v>924</v>
      </c>
      <c r="AB561" s="220">
        <v>924</v>
      </c>
      <c r="AC561" s="220">
        <v>924</v>
      </c>
      <c r="AD561" s="220">
        <v>924</v>
      </c>
      <c r="AE561" s="220">
        <v>923</v>
      </c>
      <c r="AF561" s="220">
        <v>923</v>
      </c>
      <c r="AG561" s="220">
        <v>923</v>
      </c>
      <c r="AH561" s="220">
        <v>923</v>
      </c>
      <c r="AI561" s="220">
        <v>923</v>
      </c>
      <c r="AJ561" s="220">
        <v>923</v>
      </c>
      <c r="AK561" s="220">
        <v>923</v>
      </c>
      <c r="AL561" s="220">
        <v>923</v>
      </c>
      <c r="AM561" s="220">
        <v>923</v>
      </c>
      <c r="AN561" s="220">
        <v>923</v>
      </c>
      <c r="AO561" s="220">
        <v>923</v>
      </c>
      <c r="AP561" s="220">
        <v>923</v>
      </c>
      <c r="AQ561" s="220">
        <v>923</v>
      </c>
      <c r="AR561" s="220">
        <v>923</v>
      </c>
      <c r="AS561" s="220">
        <v>923</v>
      </c>
      <c r="AT561" s="220">
        <v>923</v>
      </c>
      <c r="AU561" s="220">
        <v>923</v>
      </c>
      <c r="AV561" s="220">
        <v>923</v>
      </c>
      <c r="AW561" s="220">
        <v>923</v>
      </c>
      <c r="AX561" s="220">
        <v>923</v>
      </c>
      <c r="AY561" s="220">
        <v>923</v>
      </c>
      <c r="AZ561" s="220">
        <v>923</v>
      </c>
      <c r="BA561" s="220">
        <v>923</v>
      </c>
      <c r="BB561" s="220">
        <v>923</v>
      </c>
      <c r="BC561" s="220">
        <v>923</v>
      </c>
      <c r="BD561" s="220">
        <v>923</v>
      </c>
      <c r="BE561" s="220">
        <v>923</v>
      </c>
      <c r="BF561" s="220">
        <v>923</v>
      </c>
      <c r="BG561" s="220">
        <v>923</v>
      </c>
      <c r="BH561" s="220">
        <v>923</v>
      </c>
      <c r="BI561" s="220">
        <v>923</v>
      </c>
      <c r="BJ561" s="220">
        <v>923</v>
      </c>
      <c r="BK561" s="220">
        <v>923</v>
      </c>
      <c r="BL561" s="220">
        <v>923</v>
      </c>
      <c r="BM561" s="220">
        <v>923</v>
      </c>
      <c r="BN561" s="220">
        <v>923</v>
      </c>
      <c r="BO561" s="220">
        <v>923</v>
      </c>
      <c r="BP561" s="220">
        <v>923</v>
      </c>
      <c r="BQ561" s="220">
        <v>923</v>
      </c>
      <c r="BR561" s="220">
        <v>923</v>
      </c>
      <c r="BS561" s="220">
        <v>923</v>
      </c>
      <c r="BT561" s="220">
        <v>923</v>
      </c>
      <c r="BU561" s="220">
        <v>923</v>
      </c>
      <c r="BV561" s="220">
        <v>923</v>
      </c>
      <c r="BW561" s="220">
        <v>923</v>
      </c>
      <c r="BX561" s="220">
        <v>923</v>
      </c>
      <c r="BY561" s="220">
        <v>923</v>
      </c>
      <c r="BZ561" s="220">
        <v>923</v>
      </c>
      <c r="CA561" s="220">
        <v>923</v>
      </c>
      <c r="CB561" s="220">
        <v>923</v>
      </c>
      <c r="CC561" s="220">
        <v>923</v>
      </c>
      <c r="CD561" s="220">
        <v>923</v>
      </c>
      <c r="CE561" s="220">
        <v>923</v>
      </c>
      <c r="CF561" s="220">
        <v>923</v>
      </c>
      <c r="CG561" s="220">
        <v>923</v>
      </c>
      <c r="CH561" s="220">
        <v>923</v>
      </c>
      <c r="CI561" s="220">
        <v>923</v>
      </c>
      <c r="CJ561" s="220">
        <v>923</v>
      </c>
      <c r="CK561" s="220">
        <v>923</v>
      </c>
      <c r="CL561" s="220">
        <v>923</v>
      </c>
      <c r="CM561" s="220">
        <v>923</v>
      </c>
      <c r="CN561" s="220">
        <v>923</v>
      </c>
      <c r="CO561" s="220">
        <v>923</v>
      </c>
      <c r="CP561" s="220">
        <v>923</v>
      </c>
      <c r="CQ561" s="220">
        <v>923</v>
      </c>
      <c r="CR561" s="220">
        <v>923</v>
      </c>
      <c r="CS561" s="220">
        <v>923</v>
      </c>
      <c r="CT561" s="220">
        <v>923</v>
      </c>
      <c r="CU561" s="220">
        <v>923</v>
      </c>
      <c r="CV561" s="220">
        <v>923</v>
      </c>
      <c r="CW561" s="220">
        <v>923</v>
      </c>
      <c r="CX561" s="220">
        <v>923</v>
      </c>
      <c r="CY561" s="220">
        <v>923</v>
      </c>
      <c r="CZ561" s="220">
        <v>923</v>
      </c>
      <c r="DA561" s="220">
        <v>923</v>
      </c>
      <c r="DB561" s="220">
        <v>923</v>
      </c>
      <c r="DC561" s="220">
        <v>923</v>
      </c>
      <c r="DD561" s="220">
        <v>923</v>
      </c>
      <c r="DE561" s="220">
        <v>923</v>
      </c>
      <c r="DF561" s="220">
        <v>923</v>
      </c>
      <c r="DG561" s="220">
        <v>923</v>
      </c>
      <c r="DH561" s="220">
        <v>923</v>
      </c>
      <c r="DI561" s="220">
        <v>923</v>
      </c>
      <c r="DJ561" s="220">
        <v>923</v>
      </c>
      <c r="DK561" s="220">
        <v>923</v>
      </c>
      <c r="DL561" s="220">
        <v>923</v>
      </c>
      <c r="DM561" s="220">
        <v>923</v>
      </c>
      <c r="DN561" s="220">
        <v>923</v>
      </c>
      <c r="DO561" s="220">
        <v>923</v>
      </c>
      <c r="DP561" s="220">
        <v>923</v>
      </c>
      <c r="DQ561" s="220">
        <v>923</v>
      </c>
      <c r="DR561" s="220">
        <v>923</v>
      </c>
      <c r="DS561" s="220">
        <v>923</v>
      </c>
      <c r="DT561" s="220">
        <v>922</v>
      </c>
      <c r="DU561" s="220">
        <v>922</v>
      </c>
      <c r="DV561" s="220">
        <v>922</v>
      </c>
      <c r="DW561" s="220">
        <v>922</v>
      </c>
      <c r="DX561" s="220">
        <v>922</v>
      </c>
      <c r="DY561" s="220">
        <v>922</v>
      </c>
      <c r="DZ561" s="220">
        <v>922</v>
      </c>
      <c r="EA561" s="220">
        <v>922</v>
      </c>
      <c r="EB561" s="220">
        <v>922</v>
      </c>
      <c r="EC561" s="220">
        <v>922</v>
      </c>
      <c r="ED561" s="220">
        <v>922</v>
      </c>
      <c r="EE561" s="220">
        <v>922</v>
      </c>
      <c r="EF561" s="220">
        <v>922</v>
      </c>
      <c r="EG561" s="220">
        <v>922</v>
      </c>
      <c r="EH561" s="220">
        <v>922</v>
      </c>
      <c r="EI561" s="220">
        <v>922</v>
      </c>
      <c r="EJ561" s="220">
        <v>922</v>
      </c>
      <c r="EK561" s="220">
        <v>922</v>
      </c>
      <c r="EL561" s="220">
        <v>922</v>
      </c>
      <c r="EM561" s="220">
        <v>922</v>
      </c>
      <c r="EN561" s="242">
        <v>922</v>
      </c>
      <c r="EO561" s="232">
        <v>922</v>
      </c>
      <c r="EP561" s="227">
        <v>922</v>
      </c>
      <c r="EQ561" s="154">
        <v>922</v>
      </c>
      <c r="ER561" s="154">
        <v>922</v>
      </c>
      <c r="ES561" s="154">
        <v>922</v>
      </c>
      <c r="ET561" s="154">
        <v>922</v>
      </c>
      <c r="EU561" s="154">
        <v>922</v>
      </c>
      <c r="EV561" s="166">
        <v>922</v>
      </c>
      <c r="EW561" s="166">
        <v>922</v>
      </c>
      <c r="EX561" s="166">
        <v>922</v>
      </c>
      <c r="EY561" s="166">
        <v>922</v>
      </c>
      <c r="EZ561" s="166">
        <v>922</v>
      </c>
      <c r="FA561" s="166">
        <v>922</v>
      </c>
      <c r="FB561" s="166">
        <v>922</v>
      </c>
      <c r="FC561" s="166">
        <v>922</v>
      </c>
      <c r="FD561" s="166">
        <v>922</v>
      </c>
      <c r="FE561" s="166">
        <v>922</v>
      </c>
      <c r="FF561" s="166">
        <v>922</v>
      </c>
      <c r="FG561" s="154">
        <v>922</v>
      </c>
      <c r="FH561" s="166">
        <v>922</v>
      </c>
      <c r="FI561" s="154">
        <v>922</v>
      </c>
      <c r="FJ561" s="166">
        <v>922</v>
      </c>
      <c r="FK561" s="154">
        <v>922</v>
      </c>
      <c r="FL561" s="154">
        <v>922</v>
      </c>
      <c r="FM561" s="154">
        <v>922</v>
      </c>
      <c r="FN561" s="154">
        <v>922</v>
      </c>
      <c r="FO561" s="154">
        <v>922</v>
      </c>
      <c r="FP561" s="154">
        <v>922</v>
      </c>
      <c r="FQ561" s="154">
        <v>922</v>
      </c>
      <c r="FR561" s="166">
        <v>922</v>
      </c>
      <c r="FS561" s="166">
        <v>922</v>
      </c>
      <c r="FT561" s="166">
        <v>922</v>
      </c>
      <c r="FU561" s="166">
        <v>922</v>
      </c>
      <c r="FV561" s="166">
        <v>922</v>
      </c>
      <c r="FW561" s="166">
        <v>922</v>
      </c>
      <c r="FX561" s="166">
        <v>922</v>
      </c>
      <c r="FY561" s="154">
        <v>922</v>
      </c>
      <c r="FZ561" s="154">
        <v>922</v>
      </c>
      <c r="GA561" s="154">
        <v>922</v>
      </c>
      <c r="GB561" s="154">
        <v>922</v>
      </c>
      <c r="GC561" s="154">
        <v>922</v>
      </c>
      <c r="GD561" s="154">
        <v>922</v>
      </c>
      <c r="GE561" s="154">
        <v>922</v>
      </c>
      <c r="GF561" s="154">
        <v>922</v>
      </c>
      <c r="GG561" s="154">
        <v>922</v>
      </c>
      <c r="GH561" s="154">
        <v>922</v>
      </c>
      <c r="GI561" s="154">
        <v>922</v>
      </c>
      <c r="GJ561" s="154">
        <v>922</v>
      </c>
      <c r="GK561" s="154">
        <v>922</v>
      </c>
      <c r="GL561" s="154">
        <v>922</v>
      </c>
      <c r="GM561" s="154">
        <v>922</v>
      </c>
      <c r="GN561" s="154">
        <v>922</v>
      </c>
      <c r="GO561" s="154">
        <v>922</v>
      </c>
      <c r="GP561" s="154">
        <v>922</v>
      </c>
      <c r="GQ561" s="154">
        <v>922</v>
      </c>
      <c r="GR561" s="154">
        <v>922</v>
      </c>
      <c r="GS561" s="154">
        <v>922</v>
      </c>
      <c r="GT561" s="166">
        <v>922</v>
      </c>
      <c r="GU561" s="166">
        <v>922</v>
      </c>
      <c r="GV561" s="166">
        <v>922</v>
      </c>
      <c r="GW561" s="166">
        <v>922</v>
      </c>
      <c r="GX561" s="166">
        <v>922</v>
      </c>
      <c r="GY561" s="154">
        <v>922</v>
      </c>
      <c r="GZ561" s="154">
        <v>922</v>
      </c>
      <c r="HA561" s="154">
        <v>922</v>
      </c>
      <c r="HB561" s="154">
        <v>922</v>
      </c>
      <c r="HC561" s="154">
        <v>922</v>
      </c>
      <c r="HD561" s="154">
        <v>922</v>
      </c>
      <c r="HE561" s="154">
        <v>922</v>
      </c>
      <c r="HF561" s="154">
        <v>922</v>
      </c>
      <c r="HG561" s="154">
        <v>922</v>
      </c>
      <c r="HH561" s="154">
        <v>922</v>
      </c>
      <c r="HI561" s="154">
        <v>922</v>
      </c>
      <c r="HJ561" s="154">
        <v>923</v>
      </c>
      <c r="HK561" s="154">
        <v>922</v>
      </c>
      <c r="HL561" s="154">
        <v>922</v>
      </c>
      <c r="HM561" s="154">
        <v>922</v>
      </c>
      <c r="HN561" s="154">
        <v>922</v>
      </c>
      <c r="HO561" s="166">
        <v>922</v>
      </c>
      <c r="HP561" s="154">
        <v>922</v>
      </c>
      <c r="HQ561" s="154">
        <v>922</v>
      </c>
      <c r="HR561" s="166">
        <v>922</v>
      </c>
      <c r="HS561" s="154">
        <v>922</v>
      </c>
      <c r="HT561" s="150">
        <v>922</v>
      </c>
      <c r="HU561" s="150">
        <v>922</v>
      </c>
      <c r="HV561" s="150">
        <v>922</v>
      </c>
      <c r="HW561" s="169">
        <v>922</v>
      </c>
    </row>
    <row r="562" spans="1:231">
      <c r="A562" s="145">
        <f t="shared" si="58"/>
        <v>44118</v>
      </c>
      <c r="B562" s="220">
        <f>'Age&amp;Sex by occurrence date'!$ESJ22</f>
        <v>1128</v>
      </c>
      <c r="C562" s="220">
        <v>918</v>
      </c>
      <c r="D562" s="220">
        <v>918</v>
      </c>
      <c r="E562" s="220">
        <v>918</v>
      </c>
      <c r="F562" s="220">
        <v>918</v>
      </c>
      <c r="G562" s="220">
        <v>918</v>
      </c>
      <c r="H562" s="220">
        <v>918</v>
      </c>
      <c r="I562" s="220">
        <v>918</v>
      </c>
      <c r="J562" s="220">
        <v>918</v>
      </c>
      <c r="K562" s="220">
        <v>918</v>
      </c>
      <c r="L562" s="220">
        <v>918</v>
      </c>
      <c r="M562" s="220">
        <v>918</v>
      </c>
      <c r="N562" s="220">
        <v>918</v>
      </c>
      <c r="O562" s="220">
        <v>918</v>
      </c>
      <c r="P562" s="220">
        <v>918</v>
      </c>
      <c r="Q562" s="220">
        <v>918</v>
      </c>
      <c r="R562" s="220">
        <v>918</v>
      </c>
      <c r="S562" s="220">
        <v>918</v>
      </c>
      <c r="T562" s="220">
        <v>918</v>
      </c>
      <c r="U562" s="220">
        <v>918</v>
      </c>
      <c r="V562" s="220">
        <v>918</v>
      </c>
      <c r="W562" s="220">
        <v>918</v>
      </c>
      <c r="X562" s="220">
        <v>918</v>
      </c>
      <c r="Y562" s="220">
        <v>918</v>
      </c>
      <c r="Z562" s="220">
        <v>918</v>
      </c>
      <c r="AA562" s="220">
        <v>918</v>
      </c>
      <c r="AB562" s="220">
        <v>918</v>
      </c>
      <c r="AC562" s="220">
        <v>918</v>
      </c>
      <c r="AD562" s="220">
        <v>918</v>
      </c>
      <c r="AE562" s="220">
        <v>917</v>
      </c>
      <c r="AF562" s="220">
        <v>917</v>
      </c>
      <c r="AG562" s="220">
        <v>917</v>
      </c>
      <c r="AH562" s="220">
        <v>917</v>
      </c>
      <c r="AI562" s="220">
        <v>917</v>
      </c>
      <c r="AJ562" s="220">
        <v>917</v>
      </c>
      <c r="AK562" s="220">
        <v>917</v>
      </c>
      <c r="AL562" s="220">
        <v>917</v>
      </c>
      <c r="AM562" s="220">
        <v>917</v>
      </c>
      <c r="AN562" s="220">
        <v>917</v>
      </c>
      <c r="AO562" s="220">
        <v>917</v>
      </c>
      <c r="AP562" s="220">
        <v>917</v>
      </c>
      <c r="AQ562" s="220">
        <v>917</v>
      </c>
      <c r="AR562" s="220">
        <v>917</v>
      </c>
      <c r="AS562" s="220">
        <v>917</v>
      </c>
      <c r="AT562" s="220">
        <v>917</v>
      </c>
      <c r="AU562" s="220">
        <v>917</v>
      </c>
      <c r="AV562" s="220">
        <v>917</v>
      </c>
      <c r="AW562" s="220">
        <v>917</v>
      </c>
      <c r="AX562" s="220">
        <v>917</v>
      </c>
      <c r="AY562" s="220">
        <v>917</v>
      </c>
      <c r="AZ562" s="220">
        <v>917</v>
      </c>
      <c r="BA562" s="220">
        <v>917</v>
      </c>
      <c r="BB562" s="220">
        <v>917</v>
      </c>
      <c r="BC562" s="220">
        <v>917</v>
      </c>
      <c r="BD562" s="220">
        <v>917</v>
      </c>
      <c r="BE562" s="220">
        <v>917</v>
      </c>
      <c r="BF562" s="220">
        <v>917</v>
      </c>
      <c r="BG562" s="220">
        <v>917</v>
      </c>
      <c r="BH562" s="220">
        <v>917</v>
      </c>
      <c r="BI562" s="220">
        <v>917</v>
      </c>
      <c r="BJ562" s="220">
        <v>917</v>
      </c>
      <c r="BK562" s="220">
        <v>917</v>
      </c>
      <c r="BL562" s="220">
        <v>917</v>
      </c>
      <c r="BM562" s="220">
        <v>917</v>
      </c>
      <c r="BN562" s="220">
        <v>917</v>
      </c>
      <c r="BO562" s="220">
        <v>917</v>
      </c>
      <c r="BP562" s="220">
        <v>917</v>
      </c>
      <c r="BQ562" s="220">
        <v>917</v>
      </c>
      <c r="BR562" s="220">
        <v>917</v>
      </c>
      <c r="BS562" s="220">
        <v>917</v>
      </c>
      <c r="BT562" s="220">
        <v>917</v>
      </c>
      <c r="BU562" s="220">
        <v>917</v>
      </c>
      <c r="BV562" s="220">
        <v>917</v>
      </c>
      <c r="BW562" s="220">
        <v>917</v>
      </c>
      <c r="BX562" s="220">
        <v>917</v>
      </c>
      <c r="BY562" s="220">
        <v>917</v>
      </c>
      <c r="BZ562" s="220">
        <v>917</v>
      </c>
      <c r="CA562" s="220">
        <v>917</v>
      </c>
      <c r="CB562" s="220">
        <v>917</v>
      </c>
      <c r="CC562" s="220">
        <v>917</v>
      </c>
      <c r="CD562" s="220">
        <v>917</v>
      </c>
      <c r="CE562" s="220">
        <v>917</v>
      </c>
      <c r="CF562" s="220">
        <v>917</v>
      </c>
      <c r="CG562" s="220">
        <v>917</v>
      </c>
      <c r="CH562" s="220">
        <v>917</v>
      </c>
      <c r="CI562" s="220">
        <v>917</v>
      </c>
      <c r="CJ562" s="220">
        <v>917</v>
      </c>
      <c r="CK562" s="220">
        <v>917</v>
      </c>
      <c r="CL562" s="220">
        <v>917</v>
      </c>
      <c r="CM562" s="220">
        <v>917</v>
      </c>
      <c r="CN562" s="220">
        <v>917</v>
      </c>
      <c r="CO562" s="220">
        <v>917</v>
      </c>
      <c r="CP562" s="220">
        <v>917</v>
      </c>
      <c r="CQ562" s="220">
        <v>917</v>
      </c>
      <c r="CR562" s="220">
        <v>917</v>
      </c>
      <c r="CS562" s="220">
        <v>917</v>
      </c>
      <c r="CT562" s="220">
        <v>917</v>
      </c>
      <c r="CU562" s="220">
        <v>917</v>
      </c>
      <c r="CV562" s="220">
        <v>917</v>
      </c>
      <c r="CW562" s="220">
        <v>917</v>
      </c>
      <c r="CX562" s="220">
        <v>917</v>
      </c>
      <c r="CY562" s="220">
        <v>917</v>
      </c>
      <c r="CZ562" s="220">
        <v>917</v>
      </c>
      <c r="DA562" s="220">
        <v>917</v>
      </c>
      <c r="DB562" s="220">
        <v>917</v>
      </c>
      <c r="DC562" s="220">
        <v>917</v>
      </c>
      <c r="DD562" s="220">
        <v>917</v>
      </c>
      <c r="DE562" s="220">
        <v>917</v>
      </c>
      <c r="DF562" s="220">
        <v>917</v>
      </c>
      <c r="DG562" s="220">
        <v>917</v>
      </c>
      <c r="DH562" s="220">
        <v>917</v>
      </c>
      <c r="DI562" s="220">
        <v>917</v>
      </c>
      <c r="DJ562" s="220">
        <v>917</v>
      </c>
      <c r="DK562" s="220">
        <v>917</v>
      </c>
      <c r="DL562" s="220">
        <v>917</v>
      </c>
      <c r="DM562" s="220">
        <v>917</v>
      </c>
      <c r="DN562" s="220">
        <v>917</v>
      </c>
      <c r="DO562" s="220">
        <v>917</v>
      </c>
      <c r="DP562" s="220">
        <v>917</v>
      </c>
      <c r="DQ562" s="220">
        <v>917</v>
      </c>
      <c r="DR562" s="220">
        <v>917</v>
      </c>
      <c r="DS562" s="220">
        <v>917</v>
      </c>
      <c r="DT562" s="220">
        <v>916</v>
      </c>
      <c r="DU562" s="220">
        <v>916</v>
      </c>
      <c r="DV562" s="220">
        <v>916</v>
      </c>
      <c r="DW562" s="220">
        <v>916</v>
      </c>
      <c r="DX562" s="220">
        <v>916</v>
      </c>
      <c r="DY562" s="220">
        <v>916</v>
      </c>
      <c r="DZ562" s="220">
        <v>916</v>
      </c>
      <c r="EA562" s="220">
        <v>916</v>
      </c>
      <c r="EB562" s="220">
        <v>916</v>
      </c>
      <c r="EC562" s="220">
        <v>916</v>
      </c>
      <c r="ED562" s="220">
        <v>916</v>
      </c>
      <c r="EE562" s="220">
        <v>916</v>
      </c>
      <c r="EF562" s="220">
        <v>916</v>
      </c>
      <c r="EG562" s="220">
        <v>916</v>
      </c>
      <c r="EH562" s="220">
        <v>916</v>
      </c>
      <c r="EI562" s="220">
        <v>916</v>
      </c>
      <c r="EJ562" s="220">
        <v>916</v>
      </c>
      <c r="EK562" s="220">
        <v>916</v>
      </c>
      <c r="EL562" s="220">
        <v>916</v>
      </c>
      <c r="EM562" s="220">
        <v>916</v>
      </c>
      <c r="EN562" s="242">
        <v>916</v>
      </c>
      <c r="EO562" s="232">
        <v>916</v>
      </c>
      <c r="EP562" s="227">
        <v>916</v>
      </c>
      <c r="EQ562" s="154">
        <v>916</v>
      </c>
      <c r="ER562" s="154">
        <v>916</v>
      </c>
      <c r="ES562" s="154">
        <v>916</v>
      </c>
      <c r="ET562" s="154">
        <v>916</v>
      </c>
      <c r="EU562" s="154">
        <v>916</v>
      </c>
      <c r="EV562" s="154">
        <v>916</v>
      </c>
      <c r="EW562" s="166">
        <v>916</v>
      </c>
      <c r="EX562" s="166">
        <v>916</v>
      </c>
      <c r="EY562" s="166">
        <v>916</v>
      </c>
      <c r="EZ562" s="166">
        <v>916</v>
      </c>
      <c r="FA562" s="166">
        <v>916</v>
      </c>
      <c r="FB562" s="154">
        <v>916</v>
      </c>
      <c r="FC562" s="166">
        <v>916</v>
      </c>
      <c r="FD562" s="166">
        <v>916</v>
      </c>
      <c r="FE562" s="154">
        <v>916</v>
      </c>
      <c r="FF562" s="166">
        <v>916</v>
      </c>
      <c r="FG562" s="166">
        <v>916</v>
      </c>
      <c r="FH562" s="166">
        <v>916</v>
      </c>
      <c r="FI562" s="166">
        <v>916</v>
      </c>
      <c r="FJ562" s="154">
        <v>916</v>
      </c>
      <c r="FK562" s="166">
        <v>916</v>
      </c>
      <c r="FL562" s="166">
        <v>916</v>
      </c>
      <c r="FM562" s="166">
        <v>916</v>
      </c>
      <c r="FN562" s="166">
        <v>916</v>
      </c>
      <c r="FO562" s="166">
        <v>916</v>
      </c>
      <c r="FP562" s="166">
        <v>916</v>
      </c>
      <c r="FQ562" s="166">
        <v>916</v>
      </c>
      <c r="FR562" s="154">
        <v>916</v>
      </c>
      <c r="FS562" s="154">
        <v>916</v>
      </c>
      <c r="FT562" s="154">
        <v>916</v>
      </c>
      <c r="FU562" s="154">
        <v>916</v>
      </c>
      <c r="FV562" s="154">
        <v>916</v>
      </c>
      <c r="FW562" s="154">
        <v>916</v>
      </c>
      <c r="FX562" s="154">
        <v>916</v>
      </c>
      <c r="FY562" s="166">
        <v>916</v>
      </c>
      <c r="FZ562" s="166">
        <v>916</v>
      </c>
      <c r="GA562" s="166">
        <v>916</v>
      </c>
      <c r="GB562" s="166">
        <v>916</v>
      </c>
      <c r="GC562" s="166">
        <v>916</v>
      </c>
      <c r="GD562" s="166">
        <v>916</v>
      </c>
      <c r="GE562" s="166">
        <v>916</v>
      </c>
      <c r="GF562" s="166">
        <v>916</v>
      </c>
      <c r="GG562" s="166">
        <v>916</v>
      </c>
      <c r="GH562" s="166">
        <v>916</v>
      </c>
      <c r="GI562" s="166">
        <v>916</v>
      </c>
      <c r="GJ562" s="166">
        <v>916</v>
      </c>
      <c r="GK562" s="166">
        <v>916</v>
      </c>
      <c r="GL562" s="166">
        <v>916</v>
      </c>
      <c r="GM562" s="166">
        <v>916</v>
      </c>
      <c r="GN562" s="166">
        <v>916</v>
      </c>
      <c r="GO562" s="166">
        <v>916</v>
      </c>
      <c r="GP562" s="166">
        <v>916</v>
      </c>
      <c r="GQ562" s="166">
        <v>916</v>
      </c>
      <c r="GR562" s="166">
        <v>916</v>
      </c>
      <c r="GS562" s="166">
        <v>916</v>
      </c>
      <c r="GT562" s="166">
        <v>916</v>
      </c>
      <c r="GU562" s="166">
        <v>916</v>
      </c>
      <c r="GV562" s="166">
        <v>916</v>
      </c>
      <c r="GW562" s="166">
        <v>916</v>
      </c>
      <c r="GX562" s="166">
        <v>916</v>
      </c>
      <c r="GY562" s="166">
        <v>916</v>
      </c>
      <c r="GZ562" s="166">
        <v>916</v>
      </c>
      <c r="HA562" s="166">
        <v>916</v>
      </c>
      <c r="HB562" s="166">
        <v>916</v>
      </c>
      <c r="HC562" s="166">
        <v>916</v>
      </c>
      <c r="HD562" s="166">
        <v>916</v>
      </c>
      <c r="HE562" s="166">
        <v>916</v>
      </c>
      <c r="HF562" s="166">
        <v>916</v>
      </c>
      <c r="HG562" s="154">
        <v>916</v>
      </c>
      <c r="HH562" s="154">
        <v>916</v>
      </c>
      <c r="HI562" s="166">
        <v>916</v>
      </c>
      <c r="HJ562" s="154">
        <v>917</v>
      </c>
      <c r="HK562" s="154">
        <v>916</v>
      </c>
      <c r="HL562" s="166">
        <v>916</v>
      </c>
      <c r="HM562" s="154">
        <v>916</v>
      </c>
      <c r="HN562" s="154">
        <v>916</v>
      </c>
      <c r="HO562" s="166">
        <v>916</v>
      </c>
      <c r="HP562" s="154">
        <v>916</v>
      </c>
      <c r="HQ562" s="154">
        <v>916</v>
      </c>
      <c r="HR562" s="166">
        <v>916</v>
      </c>
      <c r="HS562" s="154">
        <v>916</v>
      </c>
      <c r="HT562" s="150">
        <v>916</v>
      </c>
      <c r="HU562" s="150">
        <v>916</v>
      </c>
      <c r="HV562" s="150">
        <v>916</v>
      </c>
      <c r="HW562" s="169">
        <v>916</v>
      </c>
    </row>
    <row r="563" spans="1:231">
      <c r="A563" s="145">
        <f t="shared" si="58"/>
        <v>44117</v>
      </c>
      <c r="B563" s="220">
        <f>'Age&amp;Sex by occurrence date'!$ESQ22</f>
        <v>1120</v>
      </c>
      <c r="C563" s="220">
        <v>912</v>
      </c>
      <c r="D563" s="220">
        <v>912</v>
      </c>
      <c r="E563" s="220">
        <v>912</v>
      </c>
      <c r="F563" s="220">
        <v>912</v>
      </c>
      <c r="G563" s="220">
        <v>912</v>
      </c>
      <c r="H563" s="220">
        <v>912</v>
      </c>
      <c r="I563" s="220">
        <v>912</v>
      </c>
      <c r="J563" s="220">
        <v>912</v>
      </c>
      <c r="K563" s="220">
        <v>912</v>
      </c>
      <c r="L563" s="220">
        <v>912</v>
      </c>
      <c r="M563" s="220">
        <v>912</v>
      </c>
      <c r="N563" s="220">
        <v>912</v>
      </c>
      <c r="O563" s="220">
        <v>912</v>
      </c>
      <c r="P563" s="220">
        <v>912</v>
      </c>
      <c r="Q563" s="220">
        <v>912</v>
      </c>
      <c r="R563" s="220">
        <v>912</v>
      </c>
      <c r="S563" s="220">
        <v>912</v>
      </c>
      <c r="T563" s="220">
        <v>912</v>
      </c>
      <c r="U563" s="220">
        <v>912</v>
      </c>
      <c r="V563" s="220">
        <v>912</v>
      </c>
      <c r="W563" s="220">
        <v>912</v>
      </c>
      <c r="X563" s="220">
        <v>912</v>
      </c>
      <c r="Y563" s="220">
        <v>912</v>
      </c>
      <c r="Z563" s="220">
        <v>912</v>
      </c>
      <c r="AA563" s="220">
        <v>912</v>
      </c>
      <c r="AB563" s="220">
        <v>912</v>
      </c>
      <c r="AC563" s="220">
        <v>912</v>
      </c>
      <c r="AD563" s="220">
        <v>912</v>
      </c>
      <c r="AE563" s="220">
        <v>911</v>
      </c>
      <c r="AF563" s="220">
        <v>911</v>
      </c>
      <c r="AG563" s="220">
        <v>911</v>
      </c>
      <c r="AH563" s="220">
        <v>911</v>
      </c>
      <c r="AI563" s="220">
        <v>911</v>
      </c>
      <c r="AJ563" s="220">
        <v>911</v>
      </c>
      <c r="AK563" s="220">
        <v>911</v>
      </c>
      <c r="AL563" s="220">
        <v>911</v>
      </c>
      <c r="AM563" s="220">
        <v>911</v>
      </c>
      <c r="AN563" s="220">
        <v>911</v>
      </c>
      <c r="AO563" s="220">
        <v>911</v>
      </c>
      <c r="AP563" s="220">
        <v>911</v>
      </c>
      <c r="AQ563" s="220">
        <v>911</v>
      </c>
      <c r="AR563" s="220">
        <v>911</v>
      </c>
      <c r="AS563" s="220">
        <v>911</v>
      </c>
      <c r="AT563" s="220">
        <v>911</v>
      </c>
      <c r="AU563" s="220">
        <v>911</v>
      </c>
      <c r="AV563" s="220">
        <v>911</v>
      </c>
      <c r="AW563" s="220">
        <v>911</v>
      </c>
      <c r="AX563" s="220">
        <v>911</v>
      </c>
      <c r="AY563" s="220">
        <v>911</v>
      </c>
      <c r="AZ563" s="220">
        <v>911</v>
      </c>
      <c r="BA563" s="220">
        <v>911</v>
      </c>
      <c r="BB563" s="220">
        <v>911</v>
      </c>
      <c r="BC563" s="220">
        <v>911</v>
      </c>
      <c r="BD563" s="220">
        <v>911</v>
      </c>
      <c r="BE563" s="220">
        <v>911</v>
      </c>
      <c r="BF563" s="220">
        <v>911</v>
      </c>
      <c r="BG563" s="220">
        <v>911</v>
      </c>
      <c r="BH563" s="220">
        <v>911</v>
      </c>
      <c r="BI563" s="220">
        <v>911</v>
      </c>
      <c r="BJ563" s="220">
        <v>911</v>
      </c>
      <c r="BK563" s="220">
        <v>911</v>
      </c>
      <c r="BL563" s="220">
        <v>911</v>
      </c>
      <c r="BM563" s="220">
        <v>911</v>
      </c>
      <c r="BN563" s="220">
        <v>911</v>
      </c>
      <c r="BO563" s="220">
        <v>911</v>
      </c>
      <c r="BP563" s="220">
        <v>911</v>
      </c>
      <c r="BQ563" s="220">
        <v>911</v>
      </c>
      <c r="BR563" s="220">
        <v>911</v>
      </c>
      <c r="BS563" s="220">
        <v>911</v>
      </c>
      <c r="BT563" s="220">
        <v>911</v>
      </c>
      <c r="BU563" s="220">
        <v>911</v>
      </c>
      <c r="BV563" s="220">
        <v>911</v>
      </c>
      <c r="BW563" s="220">
        <v>911</v>
      </c>
      <c r="BX563" s="220">
        <v>911</v>
      </c>
      <c r="BY563" s="220">
        <v>911</v>
      </c>
      <c r="BZ563" s="220">
        <v>911</v>
      </c>
      <c r="CA563" s="220">
        <v>911</v>
      </c>
      <c r="CB563" s="220">
        <v>911</v>
      </c>
      <c r="CC563" s="220">
        <v>911</v>
      </c>
      <c r="CD563" s="220">
        <v>911</v>
      </c>
      <c r="CE563" s="220">
        <v>911</v>
      </c>
      <c r="CF563" s="220">
        <v>911</v>
      </c>
      <c r="CG563" s="220">
        <v>911</v>
      </c>
      <c r="CH563" s="220">
        <v>911</v>
      </c>
      <c r="CI563" s="220">
        <v>911</v>
      </c>
      <c r="CJ563" s="220">
        <v>911</v>
      </c>
      <c r="CK563" s="220">
        <v>911</v>
      </c>
      <c r="CL563" s="220">
        <v>911</v>
      </c>
      <c r="CM563" s="220">
        <v>911</v>
      </c>
      <c r="CN563" s="220">
        <v>911</v>
      </c>
      <c r="CO563" s="220">
        <v>911</v>
      </c>
      <c r="CP563" s="220">
        <v>911</v>
      </c>
      <c r="CQ563" s="220">
        <v>911</v>
      </c>
      <c r="CR563" s="220">
        <v>911</v>
      </c>
      <c r="CS563" s="220">
        <v>911</v>
      </c>
      <c r="CT563" s="220">
        <v>911</v>
      </c>
      <c r="CU563" s="220">
        <v>911</v>
      </c>
      <c r="CV563" s="220">
        <v>911</v>
      </c>
      <c r="CW563" s="220">
        <v>911</v>
      </c>
      <c r="CX563" s="220">
        <v>911</v>
      </c>
      <c r="CY563" s="220">
        <v>911</v>
      </c>
      <c r="CZ563" s="220">
        <v>911</v>
      </c>
      <c r="DA563" s="220">
        <v>911</v>
      </c>
      <c r="DB563" s="220">
        <v>911</v>
      </c>
      <c r="DC563" s="220">
        <v>911</v>
      </c>
      <c r="DD563" s="220">
        <v>911</v>
      </c>
      <c r="DE563" s="220">
        <v>911</v>
      </c>
      <c r="DF563" s="220">
        <v>911</v>
      </c>
      <c r="DG563" s="220">
        <v>911</v>
      </c>
      <c r="DH563" s="220">
        <v>911</v>
      </c>
      <c r="DI563" s="220">
        <v>911</v>
      </c>
      <c r="DJ563" s="220">
        <v>911</v>
      </c>
      <c r="DK563" s="220">
        <v>911</v>
      </c>
      <c r="DL563" s="220">
        <v>911</v>
      </c>
      <c r="DM563" s="220">
        <v>911</v>
      </c>
      <c r="DN563" s="220">
        <v>911</v>
      </c>
      <c r="DO563" s="220">
        <v>911</v>
      </c>
      <c r="DP563" s="220">
        <v>911</v>
      </c>
      <c r="DQ563" s="220">
        <v>911</v>
      </c>
      <c r="DR563" s="220">
        <v>911</v>
      </c>
      <c r="DS563" s="220">
        <v>911</v>
      </c>
      <c r="DT563" s="220">
        <v>911</v>
      </c>
      <c r="DU563" s="220">
        <v>911</v>
      </c>
      <c r="DV563" s="220">
        <v>911</v>
      </c>
      <c r="DW563" s="220">
        <v>911</v>
      </c>
      <c r="DX563" s="220">
        <v>911</v>
      </c>
      <c r="DY563" s="220">
        <v>911</v>
      </c>
      <c r="DZ563" s="220">
        <v>911</v>
      </c>
      <c r="EA563" s="220">
        <v>911</v>
      </c>
      <c r="EB563" s="220">
        <v>911</v>
      </c>
      <c r="EC563" s="220">
        <v>911</v>
      </c>
      <c r="ED563" s="220">
        <v>911</v>
      </c>
      <c r="EE563" s="220">
        <v>911</v>
      </c>
      <c r="EF563" s="220">
        <v>911</v>
      </c>
      <c r="EG563" s="220">
        <v>911</v>
      </c>
      <c r="EH563" s="220">
        <v>911</v>
      </c>
      <c r="EI563" s="220">
        <v>911</v>
      </c>
      <c r="EJ563" s="220">
        <v>911</v>
      </c>
      <c r="EK563" s="220">
        <v>911</v>
      </c>
      <c r="EL563" s="220">
        <v>911</v>
      </c>
      <c r="EM563" s="220">
        <v>911</v>
      </c>
      <c r="EN563" s="242">
        <v>911</v>
      </c>
      <c r="EO563" s="232">
        <v>911</v>
      </c>
      <c r="EP563" s="228">
        <v>911</v>
      </c>
      <c r="EQ563" s="166">
        <v>911</v>
      </c>
      <c r="ER563" s="166">
        <v>911</v>
      </c>
      <c r="ES563" s="166">
        <v>911</v>
      </c>
      <c r="ET563" s="166">
        <v>911</v>
      </c>
      <c r="EU563" s="166">
        <v>911</v>
      </c>
      <c r="EV563" s="154">
        <v>911</v>
      </c>
      <c r="EW563" s="166">
        <v>911</v>
      </c>
      <c r="EX563" s="166">
        <v>911</v>
      </c>
      <c r="EY563" s="166">
        <v>911</v>
      </c>
      <c r="EZ563" s="166">
        <v>911</v>
      </c>
      <c r="FA563" s="166">
        <v>911</v>
      </c>
      <c r="FB563" s="166">
        <v>911</v>
      </c>
      <c r="FC563" s="154">
        <v>911</v>
      </c>
      <c r="FD563" s="166">
        <v>911</v>
      </c>
      <c r="FE563" s="166">
        <v>911</v>
      </c>
      <c r="FF563" s="154">
        <v>911</v>
      </c>
      <c r="FG563" s="166">
        <v>911</v>
      </c>
      <c r="FH563" s="154">
        <v>911</v>
      </c>
      <c r="FI563" s="154">
        <v>911</v>
      </c>
      <c r="FJ563" s="166">
        <v>911</v>
      </c>
      <c r="FK563" s="154">
        <v>911</v>
      </c>
      <c r="FL563" s="154">
        <v>911</v>
      </c>
      <c r="FM563" s="154">
        <v>911</v>
      </c>
      <c r="FN563" s="154">
        <v>911</v>
      </c>
      <c r="FO563" s="154">
        <v>911</v>
      </c>
      <c r="FP563" s="154">
        <v>911</v>
      </c>
      <c r="FQ563" s="154">
        <v>911</v>
      </c>
      <c r="FR563" s="166">
        <v>911</v>
      </c>
      <c r="FS563" s="166">
        <v>911</v>
      </c>
      <c r="FT563" s="166">
        <v>911</v>
      </c>
      <c r="FU563" s="166">
        <v>911</v>
      </c>
      <c r="FV563" s="166">
        <v>911</v>
      </c>
      <c r="FW563" s="166">
        <v>911</v>
      </c>
      <c r="FX563" s="166">
        <v>911</v>
      </c>
      <c r="FY563" s="154">
        <v>911</v>
      </c>
      <c r="FZ563" s="154">
        <v>911</v>
      </c>
      <c r="GA563" s="154">
        <v>911</v>
      </c>
      <c r="GB563" s="154">
        <v>911</v>
      </c>
      <c r="GC563" s="154">
        <v>911</v>
      </c>
      <c r="GD563" s="154">
        <v>911</v>
      </c>
      <c r="GE563" s="154">
        <v>911</v>
      </c>
      <c r="GF563" s="154">
        <v>911</v>
      </c>
      <c r="GG563" s="154">
        <v>911</v>
      </c>
      <c r="GH563" s="154">
        <v>911</v>
      </c>
      <c r="GI563" s="154">
        <v>911</v>
      </c>
      <c r="GJ563" s="154">
        <v>911</v>
      </c>
      <c r="GK563" s="166">
        <v>911</v>
      </c>
      <c r="GL563" s="166">
        <v>911</v>
      </c>
      <c r="GM563" s="166">
        <v>911</v>
      </c>
      <c r="GN563" s="166">
        <v>911</v>
      </c>
      <c r="GO563" s="166">
        <v>911</v>
      </c>
      <c r="GP563" s="166">
        <v>911</v>
      </c>
      <c r="GQ563" s="166">
        <v>911</v>
      </c>
      <c r="GR563" s="166">
        <v>911</v>
      </c>
      <c r="GS563" s="166">
        <v>911</v>
      </c>
      <c r="GT563" s="154">
        <v>911</v>
      </c>
      <c r="GU563" s="154">
        <v>911</v>
      </c>
      <c r="GV563" s="154">
        <v>911</v>
      </c>
      <c r="GW563" s="154">
        <v>911</v>
      </c>
      <c r="GX563" s="166">
        <v>911</v>
      </c>
      <c r="GY563" s="166">
        <v>911</v>
      </c>
      <c r="GZ563" s="166">
        <v>911</v>
      </c>
      <c r="HA563" s="166">
        <v>911</v>
      </c>
      <c r="HB563" s="166">
        <v>911</v>
      </c>
      <c r="HC563" s="166">
        <v>911</v>
      </c>
      <c r="HD563" s="166">
        <v>911</v>
      </c>
      <c r="HE563" s="166">
        <v>911</v>
      </c>
      <c r="HF563" s="166">
        <v>911</v>
      </c>
      <c r="HG563" s="154">
        <v>911</v>
      </c>
      <c r="HH563" s="154">
        <v>911</v>
      </c>
      <c r="HI563" s="166">
        <v>911</v>
      </c>
      <c r="HJ563" s="154">
        <v>912</v>
      </c>
      <c r="HK563" s="154">
        <v>911</v>
      </c>
      <c r="HL563" s="166">
        <v>911</v>
      </c>
      <c r="HM563" s="154">
        <v>911</v>
      </c>
      <c r="HN563" s="154">
        <v>911</v>
      </c>
      <c r="HO563" s="166">
        <v>911</v>
      </c>
      <c r="HP563" s="154">
        <v>911</v>
      </c>
      <c r="HQ563" s="154">
        <v>911</v>
      </c>
      <c r="HR563" s="166">
        <v>911</v>
      </c>
      <c r="HS563" s="154">
        <v>911</v>
      </c>
      <c r="HT563" s="150">
        <v>911</v>
      </c>
      <c r="HU563" s="150">
        <v>911</v>
      </c>
      <c r="HV563" s="150">
        <v>911</v>
      </c>
      <c r="HW563" s="169">
        <v>911</v>
      </c>
    </row>
    <row r="564" spans="1:231">
      <c r="A564" s="145">
        <f t="shared" si="58"/>
        <v>44116</v>
      </c>
      <c r="B564" s="220">
        <f>'Age&amp;Sex by occurrence date'!$ESX22</f>
        <v>1113</v>
      </c>
      <c r="C564" s="220">
        <v>907</v>
      </c>
      <c r="D564" s="220">
        <v>907</v>
      </c>
      <c r="E564" s="220">
        <v>907</v>
      </c>
      <c r="F564" s="220">
        <v>907</v>
      </c>
      <c r="G564" s="220">
        <v>907</v>
      </c>
      <c r="H564" s="220">
        <v>907</v>
      </c>
      <c r="I564" s="220">
        <v>907</v>
      </c>
      <c r="J564" s="220">
        <v>907</v>
      </c>
      <c r="K564" s="220">
        <v>907</v>
      </c>
      <c r="L564" s="220">
        <v>907</v>
      </c>
      <c r="M564" s="220">
        <v>907</v>
      </c>
      <c r="N564" s="220">
        <v>907</v>
      </c>
      <c r="O564" s="220">
        <v>907</v>
      </c>
      <c r="P564" s="220">
        <v>907</v>
      </c>
      <c r="Q564" s="220">
        <v>907</v>
      </c>
      <c r="R564" s="220">
        <v>907</v>
      </c>
      <c r="S564" s="220">
        <v>907</v>
      </c>
      <c r="T564" s="220">
        <v>907</v>
      </c>
      <c r="U564" s="220">
        <v>907</v>
      </c>
      <c r="V564" s="220">
        <v>907</v>
      </c>
      <c r="W564" s="220">
        <v>907</v>
      </c>
      <c r="X564" s="220">
        <v>907</v>
      </c>
      <c r="Y564" s="220">
        <v>907</v>
      </c>
      <c r="Z564" s="220">
        <v>907</v>
      </c>
      <c r="AA564" s="220">
        <v>907</v>
      </c>
      <c r="AB564" s="220">
        <v>907</v>
      </c>
      <c r="AC564" s="220">
        <v>907</v>
      </c>
      <c r="AD564" s="220">
        <v>907</v>
      </c>
      <c r="AE564" s="220">
        <v>906</v>
      </c>
      <c r="AF564" s="220">
        <v>906</v>
      </c>
      <c r="AG564" s="220">
        <v>906</v>
      </c>
      <c r="AH564" s="220">
        <v>906</v>
      </c>
      <c r="AI564" s="220">
        <v>906</v>
      </c>
      <c r="AJ564" s="220">
        <v>906</v>
      </c>
      <c r="AK564" s="220">
        <v>906</v>
      </c>
      <c r="AL564" s="220">
        <v>906</v>
      </c>
      <c r="AM564" s="220">
        <v>906</v>
      </c>
      <c r="AN564" s="220">
        <v>906</v>
      </c>
      <c r="AO564" s="220">
        <v>906</v>
      </c>
      <c r="AP564" s="220">
        <v>906</v>
      </c>
      <c r="AQ564" s="220">
        <v>906</v>
      </c>
      <c r="AR564" s="220">
        <v>906</v>
      </c>
      <c r="AS564" s="220">
        <v>906</v>
      </c>
      <c r="AT564" s="220">
        <v>906</v>
      </c>
      <c r="AU564" s="220">
        <v>906</v>
      </c>
      <c r="AV564" s="220">
        <v>906</v>
      </c>
      <c r="AW564" s="220">
        <v>906</v>
      </c>
      <c r="AX564" s="220">
        <v>906</v>
      </c>
      <c r="AY564" s="220">
        <v>906</v>
      </c>
      <c r="AZ564" s="220">
        <v>906</v>
      </c>
      <c r="BA564" s="220">
        <v>906</v>
      </c>
      <c r="BB564" s="220">
        <v>906</v>
      </c>
      <c r="BC564" s="220">
        <v>906</v>
      </c>
      <c r="BD564" s="220">
        <v>906</v>
      </c>
      <c r="BE564" s="220">
        <v>906</v>
      </c>
      <c r="BF564" s="220">
        <v>906</v>
      </c>
      <c r="BG564" s="220">
        <v>906</v>
      </c>
      <c r="BH564" s="220">
        <v>906</v>
      </c>
      <c r="BI564" s="220">
        <v>906</v>
      </c>
      <c r="BJ564" s="220">
        <v>906</v>
      </c>
      <c r="BK564" s="220">
        <v>906</v>
      </c>
      <c r="BL564" s="220">
        <v>906</v>
      </c>
      <c r="BM564" s="220">
        <v>906</v>
      </c>
      <c r="BN564" s="220">
        <v>906</v>
      </c>
      <c r="BO564" s="220">
        <v>906</v>
      </c>
      <c r="BP564" s="220">
        <v>906</v>
      </c>
      <c r="BQ564" s="220">
        <v>906</v>
      </c>
      <c r="BR564" s="220">
        <v>906</v>
      </c>
      <c r="BS564" s="220">
        <v>906</v>
      </c>
      <c r="BT564" s="220">
        <v>906</v>
      </c>
      <c r="BU564" s="220">
        <v>906</v>
      </c>
      <c r="BV564" s="220">
        <v>906</v>
      </c>
      <c r="BW564" s="220">
        <v>906</v>
      </c>
      <c r="BX564" s="220">
        <v>906</v>
      </c>
      <c r="BY564" s="220">
        <v>906</v>
      </c>
      <c r="BZ564" s="220">
        <v>906</v>
      </c>
      <c r="CA564" s="220">
        <v>906</v>
      </c>
      <c r="CB564" s="220">
        <v>906</v>
      </c>
      <c r="CC564" s="220">
        <v>906</v>
      </c>
      <c r="CD564" s="220">
        <v>906</v>
      </c>
      <c r="CE564" s="220">
        <v>906</v>
      </c>
      <c r="CF564" s="220">
        <v>906</v>
      </c>
      <c r="CG564" s="220">
        <v>906</v>
      </c>
      <c r="CH564" s="220">
        <v>906</v>
      </c>
      <c r="CI564" s="220">
        <v>906</v>
      </c>
      <c r="CJ564" s="220">
        <v>906</v>
      </c>
      <c r="CK564" s="220">
        <v>906</v>
      </c>
      <c r="CL564" s="220">
        <v>906</v>
      </c>
      <c r="CM564" s="220">
        <v>906</v>
      </c>
      <c r="CN564" s="220">
        <v>906</v>
      </c>
      <c r="CO564" s="220">
        <v>906</v>
      </c>
      <c r="CP564" s="220">
        <v>906</v>
      </c>
      <c r="CQ564" s="220">
        <v>906</v>
      </c>
      <c r="CR564" s="220">
        <v>906</v>
      </c>
      <c r="CS564" s="220">
        <v>906</v>
      </c>
      <c r="CT564" s="220">
        <v>906</v>
      </c>
      <c r="CU564" s="220">
        <v>906</v>
      </c>
      <c r="CV564" s="220">
        <v>906</v>
      </c>
      <c r="CW564" s="220">
        <v>906</v>
      </c>
      <c r="CX564" s="220">
        <v>906</v>
      </c>
      <c r="CY564" s="220">
        <v>906</v>
      </c>
      <c r="CZ564" s="220">
        <v>906</v>
      </c>
      <c r="DA564" s="220">
        <v>906</v>
      </c>
      <c r="DB564" s="220">
        <v>906</v>
      </c>
      <c r="DC564" s="220">
        <v>906</v>
      </c>
      <c r="DD564" s="220">
        <v>906</v>
      </c>
      <c r="DE564" s="220">
        <v>906</v>
      </c>
      <c r="DF564" s="220">
        <v>906</v>
      </c>
      <c r="DG564" s="220">
        <v>906</v>
      </c>
      <c r="DH564" s="220">
        <v>906</v>
      </c>
      <c r="DI564" s="220">
        <v>906</v>
      </c>
      <c r="DJ564" s="220">
        <v>906</v>
      </c>
      <c r="DK564" s="220">
        <v>906</v>
      </c>
      <c r="DL564" s="220">
        <v>906</v>
      </c>
      <c r="DM564" s="220">
        <v>906</v>
      </c>
      <c r="DN564" s="220">
        <v>906</v>
      </c>
      <c r="DO564" s="220">
        <v>906</v>
      </c>
      <c r="DP564" s="220">
        <v>906</v>
      </c>
      <c r="DQ564" s="220">
        <v>906</v>
      </c>
      <c r="DR564" s="220">
        <v>906</v>
      </c>
      <c r="DS564" s="220">
        <v>906</v>
      </c>
      <c r="DT564" s="220">
        <v>906</v>
      </c>
      <c r="DU564" s="220">
        <v>906</v>
      </c>
      <c r="DV564" s="220">
        <v>906</v>
      </c>
      <c r="DW564" s="220">
        <v>906</v>
      </c>
      <c r="DX564" s="220">
        <v>906</v>
      </c>
      <c r="DY564" s="220">
        <v>906</v>
      </c>
      <c r="DZ564" s="220">
        <v>906</v>
      </c>
      <c r="EA564" s="220">
        <v>906</v>
      </c>
      <c r="EB564" s="220">
        <v>906</v>
      </c>
      <c r="EC564" s="220">
        <v>906</v>
      </c>
      <c r="ED564" s="220">
        <v>906</v>
      </c>
      <c r="EE564" s="220">
        <v>906</v>
      </c>
      <c r="EF564" s="220">
        <v>906</v>
      </c>
      <c r="EG564" s="220">
        <v>906</v>
      </c>
      <c r="EH564" s="220">
        <v>906</v>
      </c>
      <c r="EI564" s="220">
        <v>906</v>
      </c>
      <c r="EJ564" s="220">
        <v>906</v>
      </c>
      <c r="EK564" s="220">
        <v>906</v>
      </c>
      <c r="EL564" s="220">
        <v>906</v>
      </c>
      <c r="EM564" s="220">
        <v>906</v>
      </c>
      <c r="EN564" s="242">
        <v>906</v>
      </c>
      <c r="EO564" s="232">
        <v>906</v>
      </c>
      <c r="EP564" s="227">
        <v>906</v>
      </c>
      <c r="EQ564" s="154">
        <v>906</v>
      </c>
      <c r="ER564" s="154">
        <v>906</v>
      </c>
      <c r="ES564" s="154">
        <v>906</v>
      </c>
      <c r="ET564" s="154">
        <v>906</v>
      </c>
      <c r="EU564" s="154">
        <v>906</v>
      </c>
      <c r="EV564" s="166">
        <v>906</v>
      </c>
      <c r="EW564" s="154">
        <v>906</v>
      </c>
      <c r="EX564" s="154">
        <v>906</v>
      </c>
      <c r="EY564" s="154">
        <v>906</v>
      </c>
      <c r="EZ564" s="154">
        <v>906</v>
      </c>
      <c r="FA564" s="154">
        <v>906</v>
      </c>
      <c r="FB564" s="166">
        <v>906</v>
      </c>
      <c r="FC564" s="166">
        <v>906</v>
      </c>
      <c r="FD564" s="154">
        <v>906</v>
      </c>
      <c r="FE564" s="166">
        <v>906</v>
      </c>
      <c r="FF564" s="154">
        <v>906</v>
      </c>
      <c r="FG564" s="154">
        <v>906</v>
      </c>
      <c r="FH564" s="154">
        <v>906</v>
      </c>
      <c r="FI564" s="166">
        <v>906</v>
      </c>
      <c r="FJ564" s="154">
        <v>906</v>
      </c>
      <c r="FK564" s="166">
        <v>906</v>
      </c>
      <c r="FL564" s="166">
        <v>906</v>
      </c>
      <c r="FM564" s="166">
        <v>906</v>
      </c>
      <c r="FN564" s="166">
        <v>906</v>
      </c>
      <c r="FO564" s="166">
        <v>906</v>
      </c>
      <c r="FP564" s="166">
        <v>906</v>
      </c>
      <c r="FQ564" s="166">
        <v>906</v>
      </c>
      <c r="FR564" s="154">
        <v>906</v>
      </c>
      <c r="FS564" s="154">
        <v>906</v>
      </c>
      <c r="FT564" s="154">
        <v>906</v>
      </c>
      <c r="FU564" s="154">
        <v>906</v>
      </c>
      <c r="FV564" s="154">
        <v>906</v>
      </c>
      <c r="FW564" s="154">
        <v>906</v>
      </c>
      <c r="FX564" s="154">
        <v>906</v>
      </c>
      <c r="FY564" s="166">
        <v>906</v>
      </c>
      <c r="FZ564" s="166">
        <v>906</v>
      </c>
      <c r="GA564" s="166">
        <v>906</v>
      </c>
      <c r="GB564" s="166">
        <v>906</v>
      </c>
      <c r="GC564" s="166">
        <v>906</v>
      </c>
      <c r="GD564" s="166">
        <v>906</v>
      </c>
      <c r="GE564" s="166">
        <v>906</v>
      </c>
      <c r="GF564" s="166">
        <v>906</v>
      </c>
      <c r="GG564" s="166">
        <v>906</v>
      </c>
      <c r="GH564" s="166">
        <v>906</v>
      </c>
      <c r="GI564" s="166">
        <v>906</v>
      </c>
      <c r="GJ564" s="166">
        <v>906</v>
      </c>
      <c r="GK564" s="154">
        <v>906</v>
      </c>
      <c r="GL564" s="154">
        <v>906</v>
      </c>
      <c r="GM564" s="154">
        <v>906</v>
      </c>
      <c r="GN564" s="154">
        <v>906</v>
      </c>
      <c r="GO564" s="154">
        <v>906</v>
      </c>
      <c r="GP564" s="154">
        <v>906</v>
      </c>
      <c r="GQ564" s="154">
        <v>906</v>
      </c>
      <c r="GR564" s="154">
        <v>906</v>
      </c>
      <c r="GS564" s="154">
        <v>906</v>
      </c>
      <c r="GT564" s="166">
        <v>906</v>
      </c>
      <c r="GU564" s="166">
        <v>906</v>
      </c>
      <c r="GV564" s="166">
        <v>906</v>
      </c>
      <c r="GW564" s="166">
        <v>906</v>
      </c>
      <c r="GX564" s="166">
        <v>906</v>
      </c>
      <c r="GY564" s="166">
        <v>906</v>
      </c>
      <c r="GZ564" s="166">
        <v>906</v>
      </c>
      <c r="HA564" s="166">
        <v>906</v>
      </c>
      <c r="HB564" s="166">
        <v>906</v>
      </c>
      <c r="HC564" s="166">
        <v>906</v>
      </c>
      <c r="HD564" s="166">
        <v>906</v>
      </c>
      <c r="HE564" s="166">
        <v>906</v>
      </c>
      <c r="HF564" s="166">
        <v>906</v>
      </c>
      <c r="HG564" s="154">
        <v>906</v>
      </c>
      <c r="HH564" s="154">
        <v>906</v>
      </c>
      <c r="HI564" s="166">
        <v>906</v>
      </c>
      <c r="HJ564" s="154">
        <v>907</v>
      </c>
      <c r="HK564" s="154">
        <v>906</v>
      </c>
      <c r="HL564" s="166">
        <v>906</v>
      </c>
      <c r="HM564" s="154">
        <v>906</v>
      </c>
      <c r="HN564" s="154">
        <v>906</v>
      </c>
      <c r="HO564" s="166">
        <v>906</v>
      </c>
      <c r="HP564" s="154">
        <v>906</v>
      </c>
      <c r="HQ564" s="154">
        <v>906</v>
      </c>
      <c r="HR564" s="166">
        <v>906</v>
      </c>
      <c r="HS564" s="154">
        <v>906</v>
      </c>
      <c r="HT564" s="150">
        <v>906</v>
      </c>
      <c r="HU564" s="150">
        <v>906</v>
      </c>
      <c r="HV564" s="150">
        <v>906</v>
      </c>
      <c r="HW564" s="169">
        <v>906</v>
      </c>
    </row>
    <row r="565" spans="1:231">
      <c r="A565" s="145">
        <f t="shared" si="58"/>
        <v>44115</v>
      </c>
      <c r="B565" s="220">
        <f>'Age&amp;Sex by occurrence date'!$ETE22</f>
        <v>1103</v>
      </c>
      <c r="C565" s="220">
        <v>898</v>
      </c>
      <c r="D565" s="220">
        <v>898</v>
      </c>
      <c r="E565" s="220">
        <v>898</v>
      </c>
      <c r="F565" s="220">
        <v>898</v>
      </c>
      <c r="G565" s="220">
        <v>898</v>
      </c>
      <c r="H565" s="220">
        <v>898</v>
      </c>
      <c r="I565" s="220">
        <v>898</v>
      </c>
      <c r="J565" s="220">
        <v>898</v>
      </c>
      <c r="K565" s="220">
        <v>898</v>
      </c>
      <c r="L565" s="220">
        <v>898</v>
      </c>
      <c r="M565" s="220">
        <v>898</v>
      </c>
      <c r="N565" s="220">
        <v>898</v>
      </c>
      <c r="O565" s="220">
        <v>898</v>
      </c>
      <c r="P565" s="220">
        <v>898</v>
      </c>
      <c r="Q565" s="220">
        <v>898</v>
      </c>
      <c r="R565" s="220">
        <v>898</v>
      </c>
      <c r="S565" s="220">
        <v>898</v>
      </c>
      <c r="T565" s="220">
        <v>898</v>
      </c>
      <c r="U565" s="220">
        <v>898</v>
      </c>
      <c r="V565" s="220">
        <v>898</v>
      </c>
      <c r="W565" s="220">
        <v>898</v>
      </c>
      <c r="X565" s="220">
        <v>898</v>
      </c>
      <c r="Y565" s="220">
        <v>898</v>
      </c>
      <c r="Z565" s="220">
        <v>898</v>
      </c>
      <c r="AA565" s="220">
        <v>898</v>
      </c>
      <c r="AB565" s="220">
        <v>898</v>
      </c>
      <c r="AC565" s="220">
        <v>898</v>
      </c>
      <c r="AD565" s="220">
        <v>898</v>
      </c>
      <c r="AE565" s="220">
        <v>897</v>
      </c>
      <c r="AF565" s="220">
        <v>897</v>
      </c>
      <c r="AG565" s="220">
        <v>897</v>
      </c>
      <c r="AH565" s="220">
        <v>897</v>
      </c>
      <c r="AI565" s="220">
        <v>897</v>
      </c>
      <c r="AJ565" s="220">
        <v>897</v>
      </c>
      <c r="AK565" s="220">
        <v>897</v>
      </c>
      <c r="AL565" s="220">
        <v>897</v>
      </c>
      <c r="AM565" s="220">
        <v>897</v>
      </c>
      <c r="AN565" s="220">
        <v>897</v>
      </c>
      <c r="AO565" s="220">
        <v>897</v>
      </c>
      <c r="AP565" s="220">
        <v>897</v>
      </c>
      <c r="AQ565" s="220">
        <v>897</v>
      </c>
      <c r="AR565" s="220">
        <v>897</v>
      </c>
      <c r="AS565" s="220">
        <v>897</v>
      </c>
      <c r="AT565" s="220">
        <v>897</v>
      </c>
      <c r="AU565" s="220">
        <v>897</v>
      </c>
      <c r="AV565" s="220">
        <v>897</v>
      </c>
      <c r="AW565" s="220">
        <v>897</v>
      </c>
      <c r="AX565" s="220">
        <v>897</v>
      </c>
      <c r="AY565" s="220">
        <v>897</v>
      </c>
      <c r="AZ565" s="220">
        <v>897</v>
      </c>
      <c r="BA565" s="220">
        <v>897</v>
      </c>
      <c r="BB565" s="220">
        <v>897</v>
      </c>
      <c r="BC565" s="220">
        <v>897</v>
      </c>
      <c r="BD565" s="220">
        <v>897</v>
      </c>
      <c r="BE565" s="220">
        <v>897</v>
      </c>
      <c r="BF565" s="220">
        <v>897</v>
      </c>
      <c r="BG565" s="220">
        <v>897</v>
      </c>
      <c r="BH565" s="220">
        <v>897</v>
      </c>
      <c r="BI565" s="220">
        <v>897</v>
      </c>
      <c r="BJ565" s="220">
        <v>897</v>
      </c>
      <c r="BK565" s="220">
        <v>897</v>
      </c>
      <c r="BL565" s="220">
        <v>897</v>
      </c>
      <c r="BM565" s="220">
        <v>897</v>
      </c>
      <c r="BN565" s="220">
        <v>897</v>
      </c>
      <c r="BO565" s="220">
        <v>897</v>
      </c>
      <c r="BP565" s="220">
        <v>897</v>
      </c>
      <c r="BQ565" s="220">
        <v>897</v>
      </c>
      <c r="BR565" s="220">
        <v>897</v>
      </c>
      <c r="BS565" s="220">
        <v>897</v>
      </c>
      <c r="BT565" s="220">
        <v>897</v>
      </c>
      <c r="BU565" s="220">
        <v>897</v>
      </c>
      <c r="BV565" s="220">
        <v>897</v>
      </c>
      <c r="BW565" s="220">
        <v>897</v>
      </c>
      <c r="BX565" s="220">
        <v>897</v>
      </c>
      <c r="BY565" s="220">
        <v>897</v>
      </c>
      <c r="BZ565" s="220">
        <v>897</v>
      </c>
      <c r="CA565" s="220">
        <v>897</v>
      </c>
      <c r="CB565" s="220">
        <v>897</v>
      </c>
      <c r="CC565" s="220">
        <v>897</v>
      </c>
      <c r="CD565" s="220">
        <v>897</v>
      </c>
      <c r="CE565" s="220">
        <v>897</v>
      </c>
      <c r="CF565" s="220">
        <v>897</v>
      </c>
      <c r="CG565" s="220">
        <v>897</v>
      </c>
      <c r="CH565" s="220">
        <v>897</v>
      </c>
      <c r="CI565" s="220">
        <v>897</v>
      </c>
      <c r="CJ565" s="220">
        <v>897</v>
      </c>
      <c r="CK565" s="220">
        <v>897</v>
      </c>
      <c r="CL565" s="220">
        <v>897</v>
      </c>
      <c r="CM565" s="220">
        <v>897</v>
      </c>
      <c r="CN565" s="220">
        <v>897</v>
      </c>
      <c r="CO565" s="220">
        <v>897</v>
      </c>
      <c r="CP565" s="220">
        <v>897</v>
      </c>
      <c r="CQ565" s="220">
        <v>897</v>
      </c>
      <c r="CR565" s="220">
        <v>897</v>
      </c>
      <c r="CS565" s="220">
        <v>897</v>
      </c>
      <c r="CT565" s="220">
        <v>897</v>
      </c>
      <c r="CU565" s="220">
        <v>897</v>
      </c>
      <c r="CV565" s="220">
        <v>897</v>
      </c>
      <c r="CW565" s="220">
        <v>897</v>
      </c>
      <c r="CX565" s="220">
        <v>897</v>
      </c>
      <c r="CY565" s="220">
        <v>897</v>
      </c>
      <c r="CZ565" s="220">
        <v>897</v>
      </c>
      <c r="DA565" s="220">
        <v>897</v>
      </c>
      <c r="DB565" s="220">
        <v>897</v>
      </c>
      <c r="DC565" s="220">
        <v>897</v>
      </c>
      <c r="DD565" s="220">
        <v>897</v>
      </c>
      <c r="DE565" s="220">
        <v>897</v>
      </c>
      <c r="DF565" s="220">
        <v>897</v>
      </c>
      <c r="DG565" s="220">
        <v>897</v>
      </c>
      <c r="DH565" s="220">
        <v>897</v>
      </c>
      <c r="DI565" s="220">
        <v>897</v>
      </c>
      <c r="DJ565" s="220">
        <v>897</v>
      </c>
      <c r="DK565" s="220">
        <v>897</v>
      </c>
      <c r="DL565" s="220">
        <v>897</v>
      </c>
      <c r="DM565" s="220">
        <v>897</v>
      </c>
      <c r="DN565" s="220">
        <v>897</v>
      </c>
      <c r="DO565" s="220">
        <v>897</v>
      </c>
      <c r="DP565" s="220">
        <v>897</v>
      </c>
      <c r="DQ565" s="220">
        <v>897</v>
      </c>
      <c r="DR565" s="220">
        <v>897</v>
      </c>
      <c r="DS565" s="220">
        <v>897</v>
      </c>
      <c r="DT565" s="220">
        <v>897</v>
      </c>
      <c r="DU565" s="220">
        <v>897</v>
      </c>
      <c r="DV565" s="220">
        <v>897</v>
      </c>
      <c r="DW565" s="220">
        <v>897</v>
      </c>
      <c r="DX565" s="220">
        <v>897</v>
      </c>
      <c r="DY565" s="220">
        <v>897</v>
      </c>
      <c r="DZ565" s="220">
        <v>897</v>
      </c>
      <c r="EA565" s="220">
        <v>897</v>
      </c>
      <c r="EB565" s="220">
        <v>897</v>
      </c>
      <c r="EC565" s="220">
        <v>897</v>
      </c>
      <c r="ED565" s="220">
        <v>897</v>
      </c>
      <c r="EE565" s="220">
        <v>897</v>
      </c>
      <c r="EF565" s="220">
        <v>897</v>
      </c>
      <c r="EG565" s="220">
        <v>897</v>
      </c>
      <c r="EH565" s="220">
        <v>897</v>
      </c>
      <c r="EI565" s="220">
        <v>897</v>
      </c>
      <c r="EJ565" s="220">
        <v>897</v>
      </c>
      <c r="EK565" s="220">
        <v>897</v>
      </c>
      <c r="EL565" s="220">
        <v>897</v>
      </c>
      <c r="EM565" s="220">
        <v>897</v>
      </c>
      <c r="EN565" s="242">
        <v>897</v>
      </c>
      <c r="EO565" s="232">
        <v>897</v>
      </c>
      <c r="EP565" s="227">
        <v>897</v>
      </c>
      <c r="EQ565" s="154">
        <v>897</v>
      </c>
      <c r="ER565" s="154">
        <v>897</v>
      </c>
      <c r="ES565" s="154">
        <v>897</v>
      </c>
      <c r="ET565" s="154">
        <v>897</v>
      </c>
      <c r="EU565" s="154">
        <v>897</v>
      </c>
      <c r="EV565" s="154">
        <v>897</v>
      </c>
      <c r="EW565" s="154">
        <v>897</v>
      </c>
      <c r="EX565" s="154">
        <v>897</v>
      </c>
      <c r="EY565" s="154">
        <v>897</v>
      </c>
      <c r="EZ565" s="154">
        <v>897</v>
      </c>
      <c r="FA565" s="154">
        <v>897</v>
      </c>
      <c r="FB565" s="154">
        <v>897</v>
      </c>
      <c r="FC565" s="166">
        <v>897</v>
      </c>
      <c r="FD565" s="154">
        <v>897</v>
      </c>
      <c r="FE565" s="154">
        <v>897</v>
      </c>
      <c r="FF565" s="154">
        <v>897</v>
      </c>
      <c r="FG565" s="154">
        <v>897</v>
      </c>
      <c r="FH565" s="166">
        <v>897</v>
      </c>
      <c r="FI565" s="166">
        <v>897</v>
      </c>
      <c r="FJ565" s="166">
        <v>897</v>
      </c>
      <c r="FK565" s="166">
        <v>897</v>
      </c>
      <c r="FL565" s="166">
        <v>897</v>
      </c>
      <c r="FM565" s="166">
        <v>897</v>
      </c>
      <c r="FN565" s="166">
        <v>897</v>
      </c>
      <c r="FO565" s="166">
        <v>897</v>
      </c>
      <c r="FP565" s="166">
        <v>897</v>
      </c>
      <c r="FQ565" s="166">
        <v>897</v>
      </c>
      <c r="FR565" s="166">
        <v>897</v>
      </c>
      <c r="FS565" s="166">
        <v>897</v>
      </c>
      <c r="FT565" s="166">
        <v>897</v>
      </c>
      <c r="FU565" s="166">
        <v>897</v>
      </c>
      <c r="FV565" s="166">
        <v>897</v>
      </c>
      <c r="FW565" s="166">
        <v>897</v>
      </c>
      <c r="FX565" s="166">
        <v>897</v>
      </c>
      <c r="FY565" s="166">
        <v>897</v>
      </c>
      <c r="FZ565" s="166">
        <v>897</v>
      </c>
      <c r="GA565" s="166">
        <v>897</v>
      </c>
      <c r="GB565" s="166">
        <v>897</v>
      </c>
      <c r="GC565" s="166">
        <v>897</v>
      </c>
      <c r="GD565" s="166">
        <v>897</v>
      </c>
      <c r="GE565" s="166">
        <v>897</v>
      </c>
      <c r="GF565" s="166">
        <v>897</v>
      </c>
      <c r="GG565" s="166">
        <v>897</v>
      </c>
      <c r="GH565" s="166">
        <v>897</v>
      </c>
      <c r="GI565" s="166">
        <v>897</v>
      </c>
      <c r="GJ565" s="166">
        <v>897</v>
      </c>
      <c r="GK565" s="154">
        <v>897</v>
      </c>
      <c r="GL565" s="154">
        <v>897</v>
      </c>
      <c r="GM565" s="154">
        <v>897</v>
      </c>
      <c r="GN565" s="154">
        <v>897</v>
      </c>
      <c r="GO565" s="154">
        <v>897</v>
      </c>
      <c r="GP565" s="154">
        <v>897</v>
      </c>
      <c r="GQ565" s="154">
        <v>897</v>
      </c>
      <c r="GR565" s="154">
        <v>897</v>
      </c>
      <c r="GS565" s="154">
        <v>897</v>
      </c>
      <c r="GT565" s="166">
        <v>897</v>
      </c>
      <c r="GU565" s="166">
        <v>897</v>
      </c>
      <c r="GV565" s="166">
        <v>897</v>
      </c>
      <c r="GW565" s="166">
        <v>897</v>
      </c>
      <c r="GX565" s="166">
        <v>897</v>
      </c>
      <c r="GY565" s="154">
        <v>897</v>
      </c>
      <c r="GZ565" s="154">
        <v>897</v>
      </c>
      <c r="HA565" s="154">
        <v>897</v>
      </c>
      <c r="HB565" s="154">
        <v>897</v>
      </c>
      <c r="HC565" s="154">
        <v>897</v>
      </c>
      <c r="HD565" s="154">
        <v>897</v>
      </c>
      <c r="HE565" s="154">
        <v>897</v>
      </c>
      <c r="HF565" s="166">
        <v>897</v>
      </c>
      <c r="HG565" s="154">
        <v>897</v>
      </c>
      <c r="HH565" s="154">
        <v>897</v>
      </c>
      <c r="HI565" s="166">
        <v>897</v>
      </c>
      <c r="HJ565" s="154">
        <v>898</v>
      </c>
      <c r="HK565" s="154">
        <v>897</v>
      </c>
      <c r="HL565" s="166">
        <v>897</v>
      </c>
      <c r="HM565" s="154">
        <v>897</v>
      </c>
      <c r="HN565" s="154">
        <v>897</v>
      </c>
      <c r="HO565" s="166">
        <v>897</v>
      </c>
      <c r="HP565" s="154">
        <v>897</v>
      </c>
      <c r="HQ565" s="154">
        <v>897</v>
      </c>
      <c r="HR565" s="166">
        <v>897</v>
      </c>
      <c r="HS565" s="154">
        <v>897</v>
      </c>
      <c r="HT565" s="150">
        <v>897</v>
      </c>
      <c r="HU565" s="150">
        <v>897</v>
      </c>
      <c r="HV565" s="150">
        <v>897</v>
      </c>
      <c r="HW565" s="169">
        <v>897</v>
      </c>
    </row>
    <row r="566" spans="1:231">
      <c r="A566" s="145">
        <f t="shared" si="58"/>
        <v>44114</v>
      </c>
      <c r="B566" s="220">
        <f>'Age&amp;Sex by occurrence date'!$ETL22</f>
        <v>1089</v>
      </c>
      <c r="C566" s="220">
        <v>889</v>
      </c>
      <c r="D566" s="220">
        <v>889</v>
      </c>
      <c r="E566" s="220">
        <v>889</v>
      </c>
      <c r="F566" s="220">
        <v>889</v>
      </c>
      <c r="G566" s="220">
        <v>889</v>
      </c>
      <c r="H566" s="220">
        <v>889</v>
      </c>
      <c r="I566" s="220">
        <v>889</v>
      </c>
      <c r="J566" s="220">
        <v>889</v>
      </c>
      <c r="K566" s="220">
        <v>889</v>
      </c>
      <c r="L566" s="220">
        <v>889</v>
      </c>
      <c r="M566" s="220">
        <v>889</v>
      </c>
      <c r="N566" s="220">
        <v>889</v>
      </c>
      <c r="O566" s="220">
        <v>889</v>
      </c>
      <c r="P566" s="220">
        <v>889</v>
      </c>
      <c r="Q566" s="220">
        <v>889</v>
      </c>
      <c r="R566" s="220">
        <v>889</v>
      </c>
      <c r="S566" s="220">
        <v>889</v>
      </c>
      <c r="T566" s="220">
        <v>889</v>
      </c>
      <c r="U566" s="220">
        <v>889</v>
      </c>
      <c r="V566" s="220">
        <v>889</v>
      </c>
      <c r="W566" s="220">
        <v>889</v>
      </c>
      <c r="X566" s="220">
        <v>889</v>
      </c>
      <c r="Y566" s="220">
        <v>889</v>
      </c>
      <c r="Z566" s="220">
        <v>889</v>
      </c>
      <c r="AA566" s="220">
        <v>889</v>
      </c>
      <c r="AB566" s="220">
        <v>889</v>
      </c>
      <c r="AC566" s="220">
        <v>889</v>
      </c>
      <c r="AD566" s="220">
        <v>889</v>
      </c>
      <c r="AE566" s="220">
        <v>888</v>
      </c>
      <c r="AF566" s="220">
        <v>888</v>
      </c>
      <c r="AG566" s="220">
        <v>888</v>
      </c>
      <c r="AH566" s="220">
        <v>888</v>
      </c>
      <c r="AI566" s="220">
        <v>888</v>
      </c>
      <c r="AJ566" s="220">
        <v>888</v>
      </c>
      <c r="AK566" s="220">
        <v>888</v>
      </c>
      <c r="AL566" s="220">
        <v>888</v>
      </c>
      <c r="AM566" s="220">
        <v>888</v>
      </c>
      <c r="AN566" s="220">
        <v>888</v>
      </c>
      <c r="AO566" s="220">
        <v>888</v>
      </c>
      <c r="AP566" s="220">
        <v>888</v>
      </c>
      <c r="AQ566" s="220">
        <v>888</v>
      </c>
      <c r="AR566" s="220">
        <v>888</v>
      </c>
      <c r="AS566" s="220">
        <v>888</v>
      </c>
      <c r="AT566" s="220">
        <v>888</v>
      </c>
      <c r="AU566" s="220">
        <v>888</v>
      </c>
      <c r="AV566" s="220">
        <v>888</v>
      </c>
      <c r="AW566" s="220">
        <v>888</v>
      </c>
      <c r="AX566" s="220">
        <v>888</v>
      </c>
      <c r="AY566" s="220">
        <v>888</v>
      </c>
      <c r="AZ566" s="220">
        <v>888</v>
      </c>
      <c r="BA566" s="220">
        <v>888</v>
      </c>
      <c r="BB566" s="220">
        <v>888</v>
      </c>
      <c r="BC566" s="220">
        <v>888</v>
      </c>
      <c r="BD566" s="220">
        <v>888</v>
      </c>
      <c r="BE566" s="220">
        <v>888</v>
      </c>
      <c r="BF566" s="220">
        <v>888</v>
      </c>
      <c r="BG566" s="220">
        <v>888</v>
      </c>
      <c r="BH566" s="220">
        <v>888</v>
      </c>
      <c r="BI566" s="220">
        <v>888</v>
      </c>
      <c r="BJ566" s="220">
        <v>888</v>
      </c>
      <c r="BK566" s="220">
        <v>888</v>
      </c>
      <c r="BL566" s="220">
        <v>888</v>
      </c>
      <c r="BM566" s="220">
        <v>888</v>
      </c>
      <c r="BN566" s="220">
        <v>888</v>
      </c>
      <c r="BO566" s="220">
        <v>888</v>
      </c>
      <c r="BP566" s="220">
        <v>888</v>
      </c>
      <c r="BQ566" s="220">
        <v>888</v>
      </c>
      <c r="BR566" s="220">
        <v>888</v>
      </c>
      <c r="BS566" s="220">
        <v>888</v>
      </c>
      <c r="BT566" s="220">
        <v>888</v>
      </c>
      <c r="BU566" s="220">
        <v>888</v>
      </c>
      <c r="BV566" s="220">
        <v>888</v>
      </c>
      <c r="BW566" s="220">
        <v>888</v>
      </c>
      <c r="BX566" s="220">
        <v>888</v>
      </c>
      <c r="BY566" s="220">
        <v>888</v>
      </c>
      <c r="BZ566" s="220">
        <v>888</v>
      </c>
      <c r="CA566" s="220">
        <v>888</v>
      </c>
      <c r="CB566" s="220">
        <v>888</v>
      </c>
      <c r="CC566" s="220">
        <v>888</v>
      </c>
      <c r="CD566" s="220">
        <v>888</v>
      </c>
      <c r="CE566" s="220">
        <v>888</v>
      </c>
      <c r="CF566" s="220">
        <v>888</v>
      </c>
      <c r="CG566" s="220">
        <v>888</v>
      </c>
      <c r="CH566" s="220">
        <v>888</v>
      </c>
      <c r="CI566" s="220">
        <v>888</v>
      </c>
      <c r="CJ566" s="220">
        <v>888</v>
      </c>
      <c r="CK566" s="220">
        <v>888</v>
      </c>
      <c r="CL566" s="220">
        <v>888</v>
      </c>
      <c r="CM566" s="220">
        <v>888</v>
      </c>
      <c r="CN566" s="220">
        <v>888</v>
      </c>
      <c r="CO566" s="220">
        <v>888</v>
      </c>
      <c r="CP566" s="220">
        <v>888</v>
      </c>
      <c r="CQ566" s="220">
        <v>888</v>
      </c>
      <c r="CR566" s="220">
        <v>888</v>
      </c>
      <c r="CS566" s="220">
        <v>888</v>
      </c>
      <c r="CT566" s="220">
        <v>888</v>
      </c>
      <c r="CU566" s="220">
        <v>888</v>
      </c>
      <c r="CV566" s="220">
        <v>888</v>
      </c>
      <c r="CW566" s="220">
        <v>888</v>
      </c>
      <c r="CX566" s="220">
        <v>888</v>
      </c>
      <c r="CY566" s="220">
        <v>888</v>
      </c>
      <c r="CZ566" s="220">
        <v>888</v>
      </c>
      <c r="DA566" s="220">
        <v>888</v>
      </c>
      <c r="DB566" s="220">
        <v>888</v>
      </c>
      <c r="DC566" s="220">
        <v>888</v>
      </c>
      <c r="DD566" s="220">
        <v>888</v>
      </c>
      <c r="DE566" s="220">
        <v>888</v>
      </c>
      <c r="DF566" s="220">
        <v>888</v>
      </c>
      <c r="DG566" s="220">
        <v>888</v>
      </c>
      <c r="DH566" s="220">
        <v>888</v>
      </c>
      <c r="DI566" s="220">
        <v>888</v>
      </c>
      <c r="DJ566" s="220">
        <v>888</v>
      </c>
      <c r="DK566" s="220">
        <v>888</v>
      </c>
      <c r="DL566" s="220">
        <v>888</v>
      </c>
      <c r="DM566" s="220">
        <v>888</v>
      </c>
      <c r="DN566" s="220">
        <v>888</v>
      </c>
      <c r="DO566" s="220">
        <v>888</v>
      </c>
      <c r="DP566" s="220">
        <v>888</v>
      </c>
      <c r="DQ566" s="220">
        <v>888</v>
      </c>
      <c r="DR566" s="220">
        <v>888</v>
      </c>
      <c r="DS566" s="220">
        <v>888</v>
      </c>
      <c r="DT566" s="220">
        <v>888</v>
      </c>
      <c r="DU566" s="220">
        <v>888</v>
      </c>
      <c r="DV566" s="220">
        <v>888</v>
      </c>
      <c r="DW566" s="220">
        <v>888</v>
      </c>
      <c r="DX566" s="220">
        <v>888</v>
      </c>
      <c r="DY566" s="220">
        <v>888</v>
      </c>
      <c r="DZ566" s="220">
        <v>888</v>
      </c>
      <c r="EA566" s="220">
        <v>888</v>
      </c>
      <c r="EB566" s="220">
        <v>888</v>
      </c>
      <c r="EC566" s="220">
        <v>888</v>
      </c>
      <c r="ED566" s="220">
        <v>888</v>
      </c>
      <c r="EE566" s="220">
        <v>888</v>
      </c>
      <c r="EF566" s="220">
        <v>888</v>
      </c>
      <c r="EG566" s="220">
        <v>888</v>
      </c>
      <c r="EH566" s="220">
        <v>888</v>
      </c>
      <c r="EI566" s="220">
        <v>888</v>
      </c>
      <c r="EJ566" s="220">
        <v>888</v>
      </c>
      <c r="EK566" s="220">
        <v>888</v>
      </c>
      <c r="EL566" s="220">
        <v>888</v>
      </c>
      <c r="EM566" s="220">
        <v>888</v>
      </c>
      <c r="EN566" s="242">
        <v>888</v>
      </c>
      <c r="EO566" s="232">
        <v>888</v>
      </c>
      <c r="EP566" s="228">
        <v>888</v>
      </c>
      <c r="EQ566" s="166">
        <v>888</v>
      </c>
      <c r="ER566" s="166">
        <v>888</v>
      </c>
      <c r="ES566" s="166">
        <v>888</v>
      </c>
      <c r="ET566" s="166">
        <v>888</v>
      </c>
      <c r="EU566" s="166">
        <v>888</v>
      </c>
      <c r="EV566" s="154">
        <v>888</v>
      </c>
      <c r="EW566" s="166">
        <v>888</v>
      </c>
      <c r="EX566" s="166">
        <v>888</v>
      </c>
      <c r="EY566" s="166">
        <v>888</v>
      </c>
      <c r="EZ566" s="166">
        <v>888</v>
      </c>
      <c r="FA566" s="166">
        <v>888</v>
      </c>
      <c r="FB566" s="154">
        <v>888</v>
      </c>
      <c r="FC566" s="154">
        <v>888</v>
      </c>
      <c r="FD566" s="154">
        <v>888</v>
      </c>
      <c r="FE566" s="166">
        <v>888</v>
      </c>
      <c r="FF566" s="166">
        <v>888</v>
      </c>
      <c r="FG566" s="166">
        <v>888</v>
      </c>
      <c r="FH566" s="154">
        <v>888</v>
      </c>
      <c r="FI566" s="154">
        <v>888</v>
      </c>
      <c r="FJ566" s="166">
        <v>888</v>
      </c>
      <c r="FK566" s="154">
        <v>888</v>
      </c>
      <c r="FL566" s="154">
        <v>888</v>
      </c>
      <c r="FM566" s="154">
        <v>888</v>
      </c>
      <c r="FN566" s="154">
        <v>888</v>
      </c>
      <c r="FO566" s="154">
        <v>888</v>
      </c>
      <c r="FP566" s="154">
        <v>888</v>
      </c>
      <c r="FQ566" s="154">
        <v>888</v>
      </c>
      <c r="FR566" s="166">
        <v>888</v>
      </c>
      <c r="FS566" s="166">
        <v>888</v>
      </c>
      <c r="FT566" s="166">
        <v>888</v>
      </c>
      <c r="FU566" s="166">
        <v>888</v>
      </c>
      <c r="FV566" s="166">
        <v>888</v>
      </c>
      <c r="FW566" s="166">
        <v>888</v>
      </c>
      <c r="FX566" s="166">
        <v>888</v>
      </c>
      <c r="FY566" s="154">
        <v>888</v>
      </c>
      <c r="FZ566" s="154">
        <v>888</v>
      </c>
      <c r="GA566" s="154">
        <v>888</v>
      </c>
      <c r="GB566" s="154">
        <v>888</v>
      </c>
      <c r="GC566" s="154">
        <v>888</v>
      </c>
      <c r="GD566" s="154">
        <v>888</v>
      </c>
      <c r="GE566" s="154">
        <v>888</v>
      </c>
      <c r="GF566" s="154">
        <v>888</v>
      </c>
      <c r="GG566" s="154">
        <v>888</v>
      </c>
      <c r="GH566" s="154">
        <v>888</v>
      </c>
      <c r="GI566" s="154">
        <v>888</v>
      </c>
      <c r="GJ566" s="154">
        <v>888</v>
      </c>
      <c r="GK566" s="166">
        <v>888</v>
      </c>
      <c r="GL566" s="166">
        <v>888</v>
      </c>
      <c r="GM566" s="166">
        <v>888</v>
      </c>
      <c r="GN566" s="166">
        <v>888</v>
      </c>
      <c r="GO566" s="166">
        <v>888</v>
      </c>
      <c r="GP566" s="166">
        <v>888</v>
      </c>
      <c r="GQ566" s="166">
        <v>888</v>
      </c>
      <c r="GR566" s="166">
        <v>888</v>
      </c>
      <c r="GS566" s="166">
        <v>888</v>
      </c>
      <c r="GT566" s="166">
        <v>888</v>
      </c>
      <c r="GU566" s="166">
        <v>888</v>
      </c>
      <c r="GV566" s="166">
        <v>888</v>
      </c>
      <c r="GW566" s="166">
        <v>888</v>
      </c>
      <c r="GX566" s="154">
        <v>888</v>
      </c>
      <c r="GY566" s="166">
        <v>888</v>
      </c>
      <c r="GZ566" s="166">
        <v>888</v>
      </c>
      <c r="HA566" s="166">
        <v>888</v>
      </c>
      <c r="HB566" s="166">
        <v>888</v>
      </c>
      <c r="HC566" s="166">
        <v>888</v>
      </c>
      <c r="HD566" s="166">
        <v>888</v>
      </c>
      <c r="HE566" s="166">
        <v>888</v>
      </c>
      <c r="HF566" s="166">
        <v>888</v>
      </c>
      <c r="HG566" s="154">
        <v>888</v>
      </c>
      <c r="HH566" s="154">
        <v>888</v>
      </c>
      <c r="HI566" s="166">
        <v>888</v>
      </c>
      <c r="HJ566" s="154">
        <v>889</v>
      </c>
      <c r="HK566" s="154">
        <v>888</v>
      </c>
      <c r="HL566" s="166">
        <v>888</v>
      </c>
      <c r="HM566" s="154">
        <v>888</v>
      </c>
      <c r="HN566" s="154">
        <v>888</v>
      </c>
      <c r="HO566" s="166">
        <v>888</v>
      </c>
      <c r="HP566" s="154">
        <v>888</v>
      </c>
      <c r="HQ566" s="154">
        <v>888</v>
      </c>
      <c r="HR566" s="166">
        <v>888</v>
      </c>
      <c r="HS566" s="154">
        <v>888</v>
      </c>
      <c r="HT566" s="150">
        <v>888</v>
      </c>
      <c r="HU566" s="150">
        <v>888</v>
      </c>
      <c r="HV566" s="150">
        <v>888</v>
      </c>
      <c r="HW566" s="169">
        <v>888</v>
      </c>
    </row>
    <row r="567" spans="1:231">
      <c r="A567" s="145">
        <f t="shared" si="58"/>
        <v>44113</v>
      </c>
      <c r="B567" s="220">
        <f>'Age&amp;Sex by occurrence date'!$ETS22</f>
        <v>1081</v>
      </c>
      <c r="C567" s="220">
        <v>883</v>
      </c>
      <c r="D567" s="220">
        <v>883</v>
      </c>
      <c r="E567" s="220">
        <v>883</v>
      </c>
      <c r="F567" s="220">
        <v>883</v>
      </c>
      <c r="G567" s="220">
        <v>883</v>
      </c>
      <c r="H567" s="220">
        <v>883</v>
      </c>
      <c r="I567" s="220">
        <v>883</v>
      </c>
      <c r="J567" s="220">
        <v>883</v>
      </c>
      <c r="K567" s="220">
        <v>883</v>
      </c>
      <c r="L567" s="220">
        <v>883</v>
      </c>
      <c r="M567" s="220">
        <v>883</v>
      </c>
      <c r="N567" s="220">
        <v>883</v>
      </c>
      <c r="O567" s="220">
        <v>883</v>
      </c>
      <c r="P567" s="220">
        <v>883</v>
      </c>
      <c r="Q567" s="220">
        <v>883</v>
      </c>
      <c r="R567" s="220">
        <v>883</v>
      </c>
      <c r="S567" s="220">
        <v>883</v>
      </c>
      <c r="T567" s="220">
        <v>883</v>
      </c>
      <c r="U567" s="220">
        <v>883</v>
      </c>
      <c r="V567" s="220">
        <v>883</v>
      </c>
      <c r="W567" s="220">
        <v>883</v>
      </c>
      <c r="X567" s="220">
        <v>883</v>
      </c>
      <c r="Y567" s="220">
        <v>883</v>
      </c>
      <c r="Z567" s="220">
        <v>883</v>
      </c>
      <c r="AA567" s="220">
        <v>883</v>
      </c>
      <c r="AB567" s="220">
        <v>883</v>
      </c>
      <c r="AC567" s="220">
        <v>883</v>
      </c>
      <c r="AD567" s="220">
        <v>883</v>
      </c>
      <c r="AE567" s="220">
        <v>882</v>
      </c>
      <c r="AF567" s="220">
        <v>882</v>
      </c>
      <c r="AG567" s="220">
        <v>882</v>
      </c>
      <c r="AH567" s="220">
        <v>882</v>
      </c>
      <c r="AI567" s="220">
        <v>882</v>
      </c>
      <c r="AJ567" s="220">
        <v>882</v>
      </c>
      <c r="AK567" s="220">
        <v>882</v>
      </c>
      <c r="AL567" s="220">
        <v>882</v>
      </c>
      <c r="AM567" s="220">
        <v>882</v>
      </c>
      <c r="AN567" s="220">
        <v>882</v>
      </c>
      <c r="AO567" s="220">
        <v>882</v>
      </c>
      <c r="AP567" s="220">
        <v>882</v>
      </c>
      <c r="AQ567" s="220">
        <v>882</v>
      </c>
      <c r="AR567" s="220">
        <v>882</v>
      </c>
      <c r="AS567" s="220">
        <v>882</v>
      </c>
      <c r="AT567" s="220">
        <v>882</v>
      </c>
      <c r="AU567" s="220">
        <v>882</v>
      </c>
      <c r="AV567" s="220">
        <v>882</v>
      </c>
      <c r="AW567" s="220">
        <v>882</v>
      </c>
      <c r="AX567" s="220">
        <v>882</v>
      </c>
      <c r="AY567" s="220">
        <v>882</v>
      </c>
      <c r="AZ567" s="220">
        <v>882</v>
      </c>
      <c r="BA567" s="220">
        <v>882</v>
      </c>
      <c r="BB567" s="220">
        <v>882</v>
      </c>
      <c r="BC567" s="220">
        <v>882</v>
      </c>
      <c r="BD567" s="220">
        <v>882</v>
      </c>
      <c r="BE567" s="220">
        <v>882</v>
      </c>
      <c r="BF567" s="220">
        <v>882</v>
      </c>
      <c r="BG567" s="220">
        <v>882</v>
      </c>
      <c r="BH567" s="220">
        <v>882</v>
      </c>
      <c r="BI567" s="220">
        <v>882</v>
      </c>
      <c r="BJ567" s="220">
        <v>882</v>
      </c>
      <c r="BK567" s="220">
        <v>882</v>
      </c>
      <c r="BL567" s="220">
        <v>882</v>
      </c>
      <c r="BM567" s="220">
        <v>882</v>
      </c>
      <c r="BN567" s="220">
        <v>882</v>
      </c>
      <c r="BO567" s="220">
        <v>882</v>
      </c>
      <c r="BP567" s="220">
        <v>882</v>
      </c>
      <c r="BQ567" s="220">
        <v>882</v>
      </c>
      <c r="BR567" s="220">
        <v>882</v>
      </c>
      <c r="BS567" s="220">
        <v>882</v>
      </c>
      <c r="BT567" s="220">
        <v>882</v>
      </c>
      <c r="BU567" s="220">
        <v>882</v>
      </c>
      <c r="BV567" s="220">
        <v>882</v>
      </c>
      <c r="BW567" s="220">
        <v>882</v>
      </c>
      <c r="BX567" s="220">
        <v>882</v>
      </c>
      <c r="BY567" s="220">
        <v>882</v>
      </c>
      <c r="BZ567" s="220">
        <v>882</v>
      </c>
      <c r="CA567" s="220">
        <v>882</v>
      </c>
      <c r="CB567" s="220">
        <v>882</v>
      </c>
      <c r="CC567" s="220">
        <v>882</v>
      </c>
      <c r="CD567" s="220">
        <v>882</v>
      </c>
      <c r="CE567" s="220">
        <v>882</v>
      </c>
      <c r="CF567" s="220">
        <v>882</v>
      </c>
      <c r="CG567" s="220">
        <v>882</v>
      </c>
      <c r="CH567" s="220">
        <v>882</v>
      </c>
      <c r="CI567" s="220">
        <v>882</v>
      </c>
      <c r="CJ567" s="220">
        <v>882</v>
      </c>
      <c r="CK567" s="220">
        <v>882</v>
      </c>
      <c r="CL567" s="220">
        <v>882</v>
      </c>
      <c r="CM567" s="220">
        <v>882</v>
      </c>
      <c r="CN567" s="220">
        <v>882</v>
      </c>
      <c r="CO567" s="220">
        <v>882</v>
      </c>
      <c r="CP567" s="220">
        <v>882</v>
      </c>
      <c r="CQ567" s="220">
        <v>882</v>
      </c>
      <c r="CR567" s="220">
        <v>882</v>
      </c>
      <c r="CS567" s="220">
        <v>882</v>
      </c>
      <c r="CT567" s="220">
        <v>882</v>
      </c>
      <c r="CU567" s="220">
        <v>882</v>
      </c>
      <c r="CV567" s="220">
        <v>882</v>
      </c>
      <c r="CW567" s="220">
        <v>882</v>
      </c>
      <c r="CX567" s="220">
        <v>882</v>
      </c>
      <c r="CY567" s="220">
        <v>882</v>
      </c>
      <c r="CZ567" s="220">
        <v>882</v>
      </c>
      <c r="DA567" s="220">
        <v>882</v>
      </c>
      <c r="DB567" s="220">
        <v>882</v>
      </c>
      <c r="DC567" s="220">
        <v>882</v>
      </c>
      <c r="DD567" s="220">
        <v>882</v>
      </c>
      <c r="DE567" s="220">
        <v>882</v>
      </c>
      <c r="DF567" s="220">
        <v>882</v>
      </c>
      <c r="DG567" s="220">
        <v>882</v>
      </c>
      <c r="DH567" s="220">
        <v>882</v>
      </c>
      <c r="DI567" s="220">
        <v>882</v>
      </c>
      <c r="DJ567" s="220">
        <v>882</v>
      </c>
      <c r="DK567" s="220">
        <v>882</v>
      </c>
      <c r="DL567" s="220">
        <v>882</v>
      </c>
      <c r="DM567" s="220">
        <v>882</v>
      </c>
      <c r="DN567" s="220">
        <v>882</v>
      </c>
      <c r="DO567" s="220">
        <v>882</v>
      </c>
      <c r="DP567" s="220">
        <v>882</v>
      </c>
      <c r="DQ567" s="220">
        <v>882</v>
      </c>
      <c r="DR567" s="220">
        <v>882</v>
      </c>
      <c r="DS567" s="220">
        <v>882</v>
      </c>
      <c r="DT567" s="220">
        <v>882</v>
      </c>
      <c r="DU567" s="220">
        <v>882</v>
      </c>
      <c r="DV567" s="220">
        <v>882</v>
      </c>
      <c r="DW567" s="220">
        <v>882</v>
      </c>
      <c r="DX567" s="220">
        <v>882</v>
      </c>
      <c r="DY567" s="220">
        <v>882</v>
      </c>
      <c r="DZ567" s="220">
        <v>882</v>
      </c>
      <c r="EA567" s="220">
        <v>882</v>
      </c>
      <c r="EB567" s="220">
        <v>882</v>
      </c>
      <c r="EC567" s="220">
        <v>882</v>
      </c>
      <c r="ED567" s="220">
        <v>882</v>
      </c>
      <c r="EE567" s="220">
        <v>882</v>
      </c>
      <c r="EF567" s="220">
        <v>882</v>
      </c>
      <c r="EG567" s="220">
        <v>882</v>
      </c>
      <c r="EH567" s="220">
        <v>882</v>
      </c>
      <c r="EI567" s="220">
        <v>882</v>
      </c>
      <c r="EJ567" s="220">
        <v>882</v>
      </c>
      <c r="EK567" s="220">
        <v>882</v>
      </c>
      <c r="EL567" s="220">
        <v>882</v>
      </c>
      <c r="EM567" s="220">
        <v>882</v>
      </c>
      <c r="EN567" s="242">
        <v>882</v>
      </c>
      <c r="EO567" s="232">
        <v>882</v>
      </c>
      <c r="EP567" s="227">
        <v>882</v>
      </c>
      <c r="EQ567" s="154">
        <v>882</v>
      </c>
      <c r="ER567" s="154">
        <v>882</v>
      </c>
      <c r="ES567" s="154">
        <v>882</v>
      </c>
      <c r="ET567" s="154">
        <v>882</v>
      </c>
      <c r="EU567" s="154">
        <v>882</v>
      </c>
      <c r="EV567" s="154">
        <v>882</v>
      </c>
      <c r="EW567" s="154">
        <v>882</v>
      </c>
      <c r="EX567" s="154">
        <v>882</v>
      </c>
      <c r="EY567" s="154">
        <v>882</v>
      </c>
      <c r="EZ567" s="154">
        <v>882</v>
      </c>
      <c r="FA567" s="154">
        <v>882</v>
      </c>
      <c r="FB567" s="166">
        <v>882</v>
      </c>
      <c r="FC567" s="154">
        <v>882</v>
      </c>
      <c r="FD567" s="166">
        <v>882</v>
      </c>
      <c r="FE567" s="166">
        <v>882</v>
      </c>
      <c r="FF567" s="154">
        <v>882</v>
      </c>
      <c r="FG567" s="154">
        <v>882</v>
      </c>
      <c r="FH567" s="166">
        <v>882</v>
      </c>
      <c r="FI567" s="154">
        <v>882</v>
      </c>
      <c r="FJ567" s="166">
        <v>882</v>
      </c>
      <c r="FK567" s="154">
        <v>882</v>
      </c>
      <c r="FL567" s="154">
        <v>882</v>
      </c>
      <c r="FM567" s="154">
        <v>882</v>
      </c>
      <c r="FN567" s="154">
        <v>882</v>
      </c>
      <c r="FO567" s="154">
        <v>882</v>
      </c>
      <c r="FP567" s="154">
        <v>882</v>
      </c>
      <c r="FQ567" s="154">
        <v>882</v>
      </c>
      <c r="FR567" s="166">
        <v>882</v>
      </c>
      <c r="FS567" s="166">
        <v>882</v>
      </c>
      <c r="FT567" s="166">
        <v>882</v>
      </c>
      <c r="FU567" s="166">
        <v>882</v>
      </c>
      <c r="FV567" s="166">
        <v>882</v>
      </c>
      <c r="FW567" s="166">
        <v>882</v>
      </c>
      <c r="FX567" s="166">
        <v>882</v>
      </c>
      <c r="FY567" s="154">
        <v>882</v>
      </c>
      <c r="FZ567" s="154">
        <v>882</v>
      </c>
      <c r="GA567" s="154">
        <v>882</v>
      </c>
      <c r="GB567" s="154">
        <v>882</v>
      </c>
      <c r="GC567" s="154">
        <v>882</v>
      </c>
      <c r="GD567" s="154">
        <v>882</v>
      </c>
      <c r="GE567" s="154">
        <v>882</v>
      </c>
      <c r="GF567" s="154">
        <v>882</v>
      </c>
      <c r="GG567" s="154">
        <v>882</v>
      </c>
      <c r="GH567" s="154">
        <v>882</v>
      </c>
      <c r="GI567" s="154">
        <v>882</v>
      </c>
      <c r="GJ567" s="154">
        <v>882</v>
      </c>
      <c r="GK567" s="166">
        <v>882</v>
      </c>
      <c r="GL567" s="166">
        <v>882</v>
      </c>
      <c r="GM567" s="166">
        <v>882</v>
      </c>
      <c r="GN567" s="166">
        <v>882</v>
      </c>
      <c r="GO567" s="166">
        <v>882</v>
      </c>
      <c r="GP567" s="166">
        <v>882</v>
      </c>
      <c r="GQ567" s="166">
        <v>882</v>
      </c>
      <c r="GR567" s="166">
        <v>882</v>
      </c>
      <c r="GS567" s="166">
        <v>882</v>
      </c>
      <c r="GT567" s="154">
        <v>882</v>
      </c>
      <c r="GU567" s="154">
        <v>882</v>
      </c>
      <c r="GV567" s="154">
        <v>882</v>
      </c>
      <c r="GW567" s="154">
        <v>882</v>
      </c>
      <c r="GX567" s="154">
        <v>882</v>
      </c>
      <c r="GY567" s="166">
        <v>882</v>
      </c>
      <c r="GZ567" s="166">
        <v>882</v>
      </c>
      <c r="HA567" s="166">
        <v>882</v>
      </c>
      <c r="HB567" s="166">
        <v>882</v>
      </c>
      <c r="HC567" s="166">
        <v>882</v>
      </c>
      <c r="HD567" s="166">
        <v>882</v>
      </c>
      <c r="HE567" s="166">
        <v>882</v>
      </c>
      <c r="HF567" s="166">
        <v>882</v>
      </c>
      <c r="HG567" s="154">
        <v>882</v>
      </c>
      <c r="HH567" s="154">
        <v>882</v>
      </c>
      <c r="HI567" s="166">
        <v>882</v>
      </c>
      <c r="HJ567" s="154">
        <v>883</v>
      </c>
      <c r="HK567" s="154">
        <v>882</v>
      </c>
      <c r="HL567" s="166">
        <v>882</v>
      </c>
      <c r="HM567" s="154">
        <v>882</v>
      </c>
      <c r="HN567" s="154">
        <v>882</v>
      </c>
      <c r="HO567" s="166">
        <v>882</v>
      </c>
      <c r="HP567" s="154">
        <v>882</v>
      </c>
      <c r="HQ567" s="154">
        <v>882</v>
      </c>
      <c r="HR567" s="166">
        <v>882</v>
      </c>
      <c r="HS567" s="154">
        <v>882</v>
      </c>
      <c r="HT567" s="150">
        <v>882</v>
      </c>
      <c r="HU567" s="150">
        <v>882</v>
      </c>
      <c r="HV567" s="150">
        <v>882</v>
      </c>
      <c r="HW567" s="169">
        <v>882</v>
      </c>
    </row>
    <row r="568" spans="1:231">
      <c r="A568" s="145">
        <f t="shared" si="58"/>
        <v>44112</v>
      </c>
      <c r="B568" s="220">
        <f>'Age&amp;Sex by occurrence date'!$ETZ22</f>
        <v>1072</v>
      </c>
      <c r="C568" s="220">
        <v>878</v>
      </c>
      <c r="D568" s="220">
        <v>878</v>
      </c>
      <c r="E568" s="220">
        <v>878</v>
      </c>
      <c r="F568" s="220">
        <v>878</v>
      </c>
      <c r="G568" s="220">
        <v>878</v>
      </c>
      <c r="H568" s="220">
        <v>878</v>
      </c>
      <c r="I568" s="220">
        <v>878</v>
      </c>
      <c r="J568" s="220">
        <v>878</v>
      </c>
      <c r="K568" s="220">
        <v>878</v>
      </c>
      <c r="L568" s="220">
        <v>878</v>
      </c>
      <c r="M568" s="220">
        <v>878</v>
      </c>
      <c r="N568" s="220">
        <v>878</v>
      </c>
      <c r="O568" s="220">
        <v>878</v>
      </c>
      <c r="P568" s="220">
        <v>878</v>
      </c>
      <c r="Q568" s="220">
        <v>878</v>
      </c>
      <c r="R568" s="220">
        <v>878</v>
      </c>
      <c r="S568" s="220">
        <v>878</v>
      </c>
      <c r="T568" s="220">
        <v>878</v>
      </c>
      <c r="U568" s="220">
        <v>878</v>
      </c>
      <c r="V568" s="220">
        <v>878</v>
      </c>
      <c r="W568" s="220">
        <v>878</v>
      </c>
      <c r="X568" s="220">
        <v>878</v>
      </c>
      <c r="Y568" s="220">
        <v>878</v>
      </c>
      <c r="Z568" s="220">
        <v>878</v>
      </c>
      <c r="AA568" s="220">
        <v>878</v>
      </c>
      <c r="AB568" s="220">
        <v>878</v>
      </c>
      <c r="AC568" s="220">
        <v>878</v>
      </c>
      <c r="AD568" s="220">
        <v>878</v>
      </c>
      <c r="AE568" s="220">
        <v>877</v>
      </c>
      <c r="AF568" s="220">
        <v>877</v>
      </c>
      <c r="AG568" s="220">
        <v>877</v>
      </c>
      <c r="AH568" s="220">
        <v>877</v>
      </c>
      <c r="AI568" s="220">
        <v>877</v>
      </c>
      <c r="AJ568" s="220">
        <v>877</v>
      </c>
      <c r="AK568" s="220">
        <v>877</v>
      </c>
      <c r="AL568" s="220">
        <v>877</v>
      </c>
      <c r="AM568" s="220">
        <v>877</v>
      </c>
      <c r="AN568" s="220">
        <v>877</v>
      </c>
      <c r="AO568" s="220">
        <v>877</v>
      </c>
      <c r="AP568" s="220">
        <v>877</v>
      </c>
      <c r="AQ568" s="220">
        <v>877</v>
      </c>
      <c r="AR568" s="220">
        <v>877</v>
      </c>
      <c r="AS568" s="220">
        <v>877</v>
      </c>
      <c r="AT568" s="220">
        <v>877</v>
      </c>
      <c r="AU568" s="220">
        <v>877</v>
      </c>
      <c r="AV568" s="220">
        <v>877</v>
      </c>
      <c r="AW568" s="220">
        <v>877</v>
      </c>
      <c r="AX568" s="220">
        <v>877</v>
      </c>
      <c r="AY568" s="220">
        <v>877</v>
      </c>
      <c r="AZ568" s="220">
        <v>877</v>
      </c>
      <c r="BA568" s="220">
        <v>877</v>
      </c>
      <c r="BB568" s="220">
        <v>877</v>
      </c>
      <c r="BC568" s="220">
        <v>877</v>
      </c>
      <c r="BD568" s="220">
        <v>877</v>
      </c>
      <c r="BE568" s="220">
        <v>877</v>
      </c>
      <c r="BF568" s="220">
        <v>877</v>
      </c>
      <c r="BG568" s="220">
        <v>877</v>
      </c>
      <c r="BH568" s="220">
        <v>877</v>
      </c>
      <c r="BI568" s="220">
        <v>877</v>
      </c>
      <c r="BJ568" s="220">
        <v>877</v>
      </c>
      <c r="BK568" s="220">
        <v>877</v>
      </c>
      <c r="BL568" s="220">
        <v>877</v>
      </c>
      <c r="BM568" s="220">
        <v>877</v>
      </c>
      <c r="BN568" s="220">
        <v>877</v>
      </c>
      <c r="BO568" s="220">
        <v>877</v>
      </c>
      <c r="BP568" s="220">
        <v>877</v>
      </c>
      <c r="BQ568" s="220">
        <v>877</v>
      </c>
      <c r="BR568" s="220">
        <v>877</v>
      </c>
      <c r="BS568" s="220">
        <v>877</v>
      </c>
      <c r="BT568" s="220">
        <v>877</v>
      </c>
      <c r="BU568" s="220">
        <v>877</v>
      </c>
      <c r="BV568" s="220">
        <v>877</v>
      </c>
      <c r="BW568" s="220">
        <v>877</v>
      </c>
      <c r="BX568" s="220">
        <v>877</v>
      </c>
      <c r="BY568" s="220">
        <v>877</v>
      </c>
      <c r="BZ568" s="220">
        <v>877</v>
      </c>
      <c r="CA568" s="220">
        <v>877</v>
      </c>
      <c r="CB568" s="220">
        <v>877</v>
      </c>
      <c r="CC568" s="220">
        <v>877</v>
      </c>
      <c r="CD568" s="220">
        <v>877</v>
      </c>
      <c r="CE568" s="220">
        <v>877</v>
      </c>
      <c r="CF568" s="220">
        <v>877</v>
      </c>
      <c r="CG568" s="220">
        <v>877</v>
      </c>
      <c r="CH568" s="220">
        <v>877</v>
      </c>
      <c r="CI568" s="220">
        <v>877</v>
      </c>
      <c r="CJ568" s="220">
        <v>877</v>
      </c>
      <c r="CK568" s="220">
        <v>877</v>
      </c>
      <c r="CL568" s="220">
        <v>877</v>
      </c>
      <c r="CM568" s="220">
        <v>877</v>
      </c>
      <c r="CN568" s="220">
        <v>877</v>
      </c>
      <c r="CO568" s="220">
        <v>877</v>
      </c>
      <c r="CP568" s="220">
        <v>877</v>
      </c>
      <c r="CQ568" s="220">
        <v>877</v>
      </c>
      <c r="CR568" s="220">
        <v>877</v>
      </c>
      <c r="CS568" s="220">
        <v>877</v>
      </c>
      <c r="CT568" s="220">
        <v>877</v>
      </c>
      <c r="CU568" s="220">
        <v>877</v>
      </c>
      <c r="CV568" s="220">
        <v>877</v>
      </c>
      <c r="CW568" s="220">
        <v>877</v>
      </c>
      <c r="CX568" s="220">
        <v>877</v>
      </c>
      <c r="CY568" s="220">
        <v>877</v>
      </c>
      <c r="CZ568" s="220">
        <v>877</v>
      </c>
      <c r="DA568" s="220">
        <v>877</v>
      </c>
      <c r="DB568" s="220">
        <v>877</v>
      </c>
      <c r="DC568" s="220">
        <v>877</v>
      </c>
      <c r="DD568" s="220">
        <v>877</v>
      </c>
      <c r="DE568" s="220">
        <v>877</v>
      </c>
      <c r="DF568" s="220">
        <v>877</v>
      </c>
      <c r="DG568" s="220">
        <v>877</v>
      </c>
      <c r="DH568" s="220">
        <v>877</v>
      </c>
      <c r="DI568" s="220">
        <v>877</v>
      </c>
      <c r="DJ568" s="220">
        <v>877</v>
      </c>
      <c r="DK568" s="220">
        <v>877</v>
      </c>
      <c r="DL568" s="220">
        <v>877</v>
      </c>
      <c r="DM568" s="220">
        <v>877</v>
      </c>
      <c r="DN568" s="220">
        <v>877</v>
      </c>
      <c r="DO568" s="220">
        <v>877</v>
      </c>
      <c r="DP568" s="220">
        <v>877</v>
      </c>
      <c r="DQ568" s="220">
        <v>877</v>
      </c>
      <c r="DR568" s="220">
        <v>877</v>
      </c>
      <c r="DS568" s="220">
        <v>877</v>
      </c>
      <c r="DT568" s="220">
        <v>877</v>
      </c>
      <c r="DU568" s="220">
        <v>877</v>
      </c>
      <c r="DV568" s="220">
        <v>877</v>
      </c>
      <c r="DW568" s="220">
        <v>877</v>
      </c>
      <c r="DX568" s="220">
        <v>877</v>
      </c>
      <c r="DY568" s="220">
        <v>877</v>
      </c>
      <c r="DZ568" s="220">
        <v>877</v>
      </c>
      <c r="EA568" s="220">
        <v>877</v>
      </c>
      <c r="EB568" s="220">
        <v>877</v>
      </c>
      <c r="EC568" s="220">
        <v>877</v>
      </c>
      <c r="ED568" s="220">
        <v>877</v>
      </c>
      <c r="EE568" s="220">
        <v>877</v>
      </c>
      <c r="EF568" s="220">
        <v>877</v>
      </c>
      <c r="EG568" s="220">
        <v>877</v>
      </c>
      <c r="EH568" s="220">
        <v>877</v>
      </c>
      <c r="EI568" s="220">
        <v>877</v>
      </c>
      <c r="EJ568" s="220">
        <v>877</v>
      </c>
      <c r="EK568" s="220">
        <v>877</v>
      </c>
      <c r="EL568" s="220">
        <v>877</v>
      </c>
      <c r="EM568" s="220">
        <v>877</v>
      </c>
      <c r="EN568" s="242">
        <v>877</v>
      </c>
      <c r="EO568" s="232">
        <v>877</v>
      </c>
      <c r="EP568" s="227">
        <v>877</v>
      </c>
      <c r="EQ568" s="154">
        <v>877</v>
      </c>
      <c r="ER568" s="154">
        <v>877</v>
      </c>
      <c r="ES568" s="154">
        <v>877</v>
      </c>
      <c r="ET568" s="154">
        <v>877</v>
      </c>
      <c r="EU568" s="154">
        <v>877</v>
      </c>
      <c r="EV568" s="166">
        <v>877</v>
      </c>
      <c r="EW568" s="166">
        <v>877</v>
      </c>
      <c r="EX568" s="166">
        <v>877</v>
      </c>
      <c r="EY568" s="166">
        <v>877</v>
      </c>
      <c r="EZ568" s="166">
        <v>877</v>
      </c>
      <c r="FA568" s="166">
        <v>877</v>
      </c>
      <c r="FB568" s="154">
        <v>877</v>
      </c>
      <c r="FC568" s="166">
        <v>877</v>
      </c>
      <c r="FD568" s="154">
        <v>877</v>
      </c>
      <c r="FE568" s="154">
        <v>877</v>
      </c>
      <c r="FF568" s="166">
        <v>877</v>
      </c>
      <c r="FG568" s="166">
        <v>877</v>
      </c>
      <c r="FH568" s="154">
        <v>877</v>
      </c>
      <c r="FI568" s="166">
        <v>877</v>
      </c>
      <c r="FJ568" s="166">
        <v>877</v>
      </c>
      <c r="FK568" s="166">
        <v>877</v>
      </c>
      <c r="FL568" s="166">
        <v>877</v>
      </c>
      <c r="FM568" s="166">
        <v>877</v>
      </c>
      <c r="FN568" s="166">
        <v>877</v>
      </c>
      <c r="FO568" s="166">
        <v>877</v>
      </c>
      <c r="FP568" s="166">
        <v>877</v>
      </c>
      <c r="FQ568" s="166">
        <v>877</v>
      </c>
      <c r="FR568" s="166">
        <v>877</v>
      </c>
      <c r="FS568" s="166">
        <v>877</v>
      </c>
      <c r="FT568" s="166">
        <v>877</v>
      </c>
      <c r="FU568" s="166">
        <v>877</v>
      </c>
      <c r="FV568" s="166">
        <v>877</v>
      </c>
      <c r="FW568" s="166">
        <v>877</v>
      </c>
      <c r="FX568" s="166">
        <v>877</v>
      </c>
      <c r="FY568" s="166">
        <v>877</v>
      </c>
      <c r="FZ568" s="166">
        <v>877</v>
      </c>
      <c r="GA568" s="166">
        <v>877</v>
      </c>
      <c r="GB568" s="166">
        <v>877</v>
      </c>
      <c r="GC568" s="166">
        <v>877</v>
      </c>
      <c r="GD568" s="166">
        <v>877</v>
      </c>
      <c r="GE568" s="166">
        <v>877</v>
      </c>
      <c r="GF568" s="166">
        <v>877</v>
      </c>
      <c r="GG568" s="166">
        <v>877</v>
      </c>
      <c r="GH568" s="166">
        <v>877</v>
      </c>
      <c r="GI568" s="166">
        <v>877</v>
      </c>
      <c r="GJ568" s="166">
        <v>877</v>
      </c>
      <c r="GK568" s="154">
        <v>877</v>
      </c>
      <c r="GL568" s="154">
        <v>877</v>
      </c>
      <c r="GM568" s="154">
        <v>877</v>
      </c>
      <c r="GN568" s="154">
        <v>877</v>
      </c>
      <c r="GO568" s="154">
        <v>877</v>
      </c>
      <c r="GP568" s="154">
        <v>877</v>
      </c>
      <c r="GQ568" s="154">
        <v>877</v>
      </c>
      <c r="GR568" s="154">
        <v>877</v>
      </c>
      <c r="GS568" s="154">
        <v>877</v>
      </c>
      <c r="GT568" s="166">
        <v>877</v>
      </c>
      <c r="GU568" s="166">
        <v>877</v>
      </c>
      <c r="GV568" s="166">
        <v>877</v>
      </c>
      <c r="GW568" s="166">
        <v>877</v>
      </c>
      <c r="GX568" s="166">
        <v>877</v>
      </c>
      <c r="GY568" s="166">
        <v>877</v>
      </c>
      <c r="GZ568" s="166">
        <v>877</v>
      </c>
      <c r="HA568" s="166">
        <v>877</v>
      </c>
      <c r="HB568" s="166">
        <v>877</v>
      </c>
      <c r="HC568" s="166">
        <v>877</v>
      </c>
      <c r="HD568" s="166">
        <v>877</v>
      </c>
      <c r="HE568" s="166">
        <v>877</v>
      </c>
      <c r="HF568" s="154">
        <v>877</v>
      </c>
      <c r="HG568" s="154">
        <v>877</v>
      </c>
      <c r="HH568" s="154">
        <v>877</v>
      </c>
      <c r="HI568" s="154">
        <v>877</v>
      </c>
      <c r="HJ568" s="154">
        <v>878</v>
      </c>
      <c r="HK568" s="154">
        <v>877</v>
      </c>
      <c r="HL568" s="154">
        <v>877</v>
      </c>
      <c r="HM568" s="154">
        <v>877</v>
      </c>
      <c r="HN568" s="154">
        <v>877</v>
      </c>
      <c r="HO568" s="166">
        <v>877</v>
      </c>
      <c r="HP568" s="154">
        <v>877</v>
      </c>
      <c r="HQ568" s="154">
        <v>877</v>
      </c>
      <c r="HR568" s="166">
        <v>877</v>
      </c>
      <c r="HS568" s="154">
        <v>877</v>
      </c>
      <c r="HT568" s="150">
        <v>877</v>
      </c>
      <c r="HU568" s="150">
        <v>877</v>
      </c>
      <c r="HV568" s="150">
        <v>877</v>
      </c>
      <c r="HW568" s="169">
        <v>877</v>
      </c>
    </row>
    <row r="569" spans="1:231">
      <c r="A569" s="145">
        <f t="shared" si="58"/>
        <v>44111</v>
      </c>
      <c r="B569" s="220">
        <f>'Age&amp;Sex by occurrence date'!$EUG22</f>
        <v>1061</v>
      </c>
      <c r="C569" s="220">
        <v>870</v>
      </c>
      <c r="D569" s="220">
        <v>870</v>
      </c>
      <c r="E569" s="220">
        <v>870</v>
      </c>
      <c r="F569" s="220">
        <v>870</v>
      </c>
      <c r="G569" s="220">
        <v>870</v>
      </c>
      <c r="H569" s="220">
        <v>870</v>
      </c>
      <c r="I569" s="220">
        <v>870</v>
      </c>
      <c r="J569" s="220">
        <v>870</v>
      </c>
      <c r="K569" s="220">
        <v>870</v>
      </c>
      <c r="L569" s="220">
        <v>870</v>
      </c>
      <c r="M569" s="220">
        <v>870</v>
      </c>
      <c r="N569" s="220">
        <v>870</v>
      </c>
      <c r="O569" s="220">
        <v>870</v>
      </c>
      <c r="P569" s="220">
        <v>870</v>
      </c>
      <c r="Q569" s="220">
        <v>870</v>
      </c>
      <c r="R569" s="220">
        <v>870</v>
      </c>
      <c r="S569" s="220">
        <v>870</v>
      </c>
      <c r="T569" s="220">
        <v>870</v>
      </c>
      <c r="U569" s="220">
        <v>870</v>
      </c>
      <c r="V569" s="220">
        <v>870</v>
      </c>
      <c r="W569" s="220">
        <v>870</v>
      </c>
      <c r="X569" s="220">
        <v>870</v>
      </c>
      <c r="Y569" s="220">
        <v>870</v>
      </c>
      <c r="Z569" s="220">
        <v>870</v>
      </c>
      <c r="AA569" s="220">
        <v>870</v>
      </c>
      <c r="AB569" s="220">
        <v>870</v>
      </c>
      <c r="AC569" s="220">
        <v>870</v>
      </c>
      <c r="AD569" s="220">
        <v>870</v>
      </c>
      <c r="AE569" s="220">
        <v>869</v>
      </c>
      <c r="AF569" s="220">
        <v>869</v>
      </c>
      <c r="AG569" s="220">
        <v>869</v>
      </c>
      <c r="AH569" s="220">
        <v>869</v>
      </c>
      <c r="AI569" s="220">
        <v>869</v>
      </c>
      <c r="AJ569" s="220">
        <v>869</v>
      </c>
      <c r="AK569" s="220">
        <v>869</v>
      </c>
      <c r="AL569" s="220">
        <v>869</v>
      </c>
      <c r="AM569" s="220">
        <v>869</v>
      </c>
      <c r="AN569" s="220">
        <v>869</v>
      </c>
      <c r="AO569" s="220">
        <v>869</v>
      </c>
      <c r="AP569" s="220">
        <v>869</v>
      </c>
      <c r="AQ569" s="220">
        <v>869</v>
      </c>
      <c r="AR569" s="220">
        <v>869</v>
      </c>
      <c r="AS569" s="220">
        <v>869</v>
      </c>
      <c r="AT569" s="220">
        <v>869</v>
      </c>
      <c r="AU569" s="220">
        <v>869</v>
      </c>
      <c r="AV569" s="220">
        <v>869</v>
      </c>
      <c r="AW569" s="220">
        <v>869</v>
      </c>
      <c r="AX569" s="220">
        <v>869</v>
      </c>
      <c r="AY569" s="220">
        <v>869</v>
      </c>
      <c r="AZ569" s="220">
        <v>869</v>
      </c>
      <c r="BA569" s="220">
        <v>869</v>
      </c>
      <c r="BB569" s="220">
        <v>869</v>
      </c>
      <c r="BC569" s="220">
        <v>869</v>
      </c>
      <c r="BD569" s="220">
        <v>869</v>
      </c>
      <c r="BE569" s="220">
        <v>869</v>
      </c>
      <c r="BF569" s="220">
        <v>869</v>
      </c>
      <c r="BG569" s="220">
        <v>869</v>
      </c>
      <c r="BH569" s="220">
        <v>869</v>
      </c>
      <c r="BI569" s="220">
        <v>869</v>
      </c>
      <c r="BJ569" s="220">
        <v>869</v>
      </c>
      <c r="BK569" s="220">
        <v>869</v>
      </c>
      <c r="BL569" s="220">
        <v>869</v>
      </c>
      <c r="BM569" s="220">
        <v>869</v>
      </c>
      <c r="BN569" s="220">
        <v>869</v>
      </c>
      <c r="BO569" s="220">
        <v>869</v>
      </c>
      <c r="BP569" s="220">
        <v>869</v>
      </c>
      <c r="BQ569" s="220">
        <v>869</v>
      </c>
      <c r="BR569" s="220">
        <v>869</v>
      </c>
      <c r="BS569" s="220">
        <v>869</v>
      </c>
      <c r="BT569" s="220">
        <v>869</v>
      </c>
      <c r="BU569" s="220">
        <v>869</v>
      </c>
      <c r="BV569" s="220">
        <v>869</v>
      </c>
      <c r="BW569" s="220">
        <v>869</v>
      </c>
      <c r="BX569" s="220">
        <v>869</v>
      </c>
      <c r="BY569" s="220">
        <v>869</v>
      </c>
      <c r="BZ569" s="220">
        <v>869</v>
      </c>
      <c r="CA569" s="220">
        <v>869</v>
      </c>
      <c r="CB569" s="220">
        <v>869</v>
      </c>
      <c r="CC569" s="220">
        <v>869</v>
      </c>
      <c r="CD569" s="220">
        <v>869</v>
      </c>
      <c r="CE569" s="220">
        <v>869</v>
      </c>
      <c r="CF569" s="220">
        <v>869</v>
      </c>
      <c r="CG569" s="220">
        <v>869</v>
      </c>
      <c r="CH569" s="220">
        <v>869</v>
      </c>
      <c r="CI569" s="220">
        <v>869</v>
      </c>
      <c r="CJ569" s="220">
        <v>869</v>
      </c>
      <c r="CK569" s="220">
        <v>869</v>
      </c>
      <c r="CL569" s="220">
        <v>869</v>
      </c>
      <c r="CM569" s="220">
        <v>869</v>
      </c>
      <c r="CN569" s="220">
        <v>869</v>
      </c>
      <c r="CO569" s="220">
        <v>869</v>
      </c>
      <c r="CP569" s="220">
        <v>869</v>
      </c>
      <c r="CQ569" s="220">
        <v>869</v>
      </c>
      <c r="CR569" s="220">
        <v>869</v>
      </c>
      <c r="CS569" s="220">
        <v>869</v>
      </c>
      <c r="CT569" s="220">
        <v>869</v>
      </c>
      <c r="CU569" s="220">
        <v>869</v>
      </c>
      <c r="CV569" s="220">
        <v>869</v>
      </c>
      <c r="CW569" s="220">
        <v>869</v>
      </c>
      <c r="CX569" s="220">
        <v>869</v>
      </c>
      <c r="CY569" s="220">
        <v>869</v>
      </c>
      <c r="CZ569" s="220">
        <v>869</v>
      </c>
      <c r="DA569" s="220">
        <v>869</v>
      </c>
      <c r="DB569" s="220">
        <v>869</v>
      </c>
      <c r="DC569" s="220">
        <v>869</v>
      </c>
      <c r="DD569" s="220">
        <v>869</v>
      </c>
      <c r="DE569" s="220">
        <v>869</v>
      </c>
      <c r="DF569" s="220">
        <v>869</v>
      </c>
      <c r="DG569" s="220">
        <v>869</v>
      </c>
      <c r="DH569" s="220">
        <v>869</v>
      </c>
      <c r="DI569" s="220">
        <v>869</v>
      </c>
      <c r="DJ569" s="220">
        <v>869</v>
      </c>
      <c r="DK569" s="220">
        <v>869</v>
      </c>
      <c r="DL569" s="220">
        <v>869</v>
      </c>
      <c r="DM569" s="220">
        <v>869</v>
      </c>
      <c r="DN569" s="220">
        <v>869</v>
      </c>
      <c r="DO569" s="220">
        <v>869</v>
      </c>
      <c r="DP569" s="220">
        <v>869</v>
      </c>
      <c r="DQ569" s="220">
        <v>869</v>
      </c>
      <c r="DR569" s="220">
        <v>869</v>
      </c>
      <c r="DS569" s="220">
        <v>869</v>
      </c>
      <c r="DT569" s="220">
        <v>869</v>
      </c>
      <c r="DU569" s="220">
        <v>869</v>
      </c>
      <c r="DV569" s="220">
        <v>869</v>
      </c>
      <c r="DW569" s="220">
        <v>869</v>
      </c>
      <c r="DX569" s="220">
        <v>869</v>
      </c>
      <c r="DY569" s="220">
        <v>869</v>
      </c>
      <c r="DZ569" s="220">
        <v>869</v>
      </c>
      <c r="EA569" s="220">
        <v>869</v>
      </c>
      <c r="EB569" s="220">
        <v>869</v>
      </c>
      <c r="EC569" s="220">
        <v>869</v>
      </c>
      <c r="ED569" s="220">
        <v>869</v>
      </c>
      <c r="EE569" s="220">
        <v>869</v>
      </c>
      <c r="EF569" s="220">
        <v>869</v>
      </c>
      <c r="EG569" s="220">
        <v>869</v>
      </c>
      <c r="EH569" s="220">
        <v>869</v>
      </c>
      <c r="EI569" s="220">
        <v>869</v>
      </c>
      <c r="EJ569" s="220">
        <v>869</v>
      </c>
      <c r="EK569" s="220">
        <v>869</v>
      </c>
      <c r="EL569" s="220">
        <v>869</v>
      </c>
      <c r="EM569" s="220">
        <v>869</v>
      </c>
      <c r="EN569" s="242">
        <v>869</v>
      </c>
      <c r="EO569" s="232">
        <v>869</v>
      </c>
      <c r="EP569" s="228">
        <v>869</v>
      </c>
      <c r="EQ569" s="166">
        <v>869</v>
      </c>
      <c r="ER569" s="166">
        <v>869</v>
      </c>
      <c r="ES569" s="166">
        <v>869</v>
      </c>
      <c r="ET569" s="166">
        <v>869</v>
      </c>
      <c r="EU569" s="166">
        <v>869</v>
      </c>
      <c r="EV569" s="154">
        <v>869</v>
      </c>
      <c r="EW569" s="166">
        <v>869</v>
      </c>
      <c r="EX569" s="166">
        <v>869</v>
      </c>
      <c r="EY569" s="166">
        <v>869</v>
      </c>
      <c r="EZ569" s="166">
        <v>869</v>
      </c>
      <c r="FA569" s="166">
        <v>869</v>
      </c>
      <c r="FB569" s="166">
        <v>869</v>
      </c>
      <c r="FC569" s="154">
        <v>869</v>
      </c>
      <c r="FD569" s="166">
        <v>869</v>
      </c>
      <c r="FE569" s="154">
        <v>869</v>
      </c>
      <c r="FF569" s="166">
        <v>869</v>
      </c>
      <c r="FG569" s="166">
        <v>869</v>
      </c>
      <c r="FH569" s="166">
        <v>869</v>
      </c>
      <c r="FI569" s="154">
        <v>869</v>
      </c>
      <c r="FJ569" s="154">
        <v>869</v>
      </c>
      <c r="FK569" s="166">
        <v>869</v>
      </c>
      <c r="FL569" s="166">
        <v>869</v>
      </c>
      <c r="FM569" s="166">
        <v>869</v>
      </c>
      <c r="FN569" s="166">
        <v>869</v>
      </c>
      <c r="FO569" s="166">
        <v>869</v>
      </c>
      <c r="FP569" s="166">
        <v>869</v>
      </c>
      <c r="FQ569" s="166">
        <v>869</v>
      </c>
      <c r="FR569" s="154">
        <v>869</v>
      </c>
      <c r="FS569" s="154">
        <v>869</v>
      </c>
      <c r="FT569" s="154">
        <v>869</v>
      </c>
      <c r="FU569" s="154">
        <v>869</v>
      </c>
      <c r="FV569" s="154">
        <v>869</v>
      </c>
      <c r="FW569" s="154">
        <v>869</v>
      </c>
      <c r="FX569" s="154">
        <v>869</v>
      </c>
      <c r="FY569" s="166">
        <v>869</v>
      </c>
      <c r="FZ569" s="166">
        <v>869</v>
      </c>
      <c r="GA569" s="166">
        <v>869</v>
      </c>
      <c r="GB569" s="166">
        <v>869</v>
      </c>
      <c r="GC569" s="166">
        <v>869</v>
      </c>
      <c r="GD569" s="166">
        <v>869</v>
      </c>
      <c r="GE569" s="166">
        <v>869</v>
      </c>
      <c r="GF569" s="166">
        <v>869</v>
      </c>
      <c r="GG569" s="166">
        <v>869</v>
      </c>
      <c r="GH569" s="166">
        <v>869</v>
      </c>
      <c r="GI569" s="166">
        <v>869</v>
      </c>
      <c r="GJ569" s="166">
        <v>869</v>
      </c>
      <c r="GK569" s="154">
        <v>869</v>
      </c>
      <c r="GL569" s="154">
        <v>869</v>
      </c>
      <c r="GM569" s="154">
        <v>869</v>
      </c>
      <c r="GN569" s="154">
        <v>869</v>
      </c>
      <c r="GO569" s="154">
        <v>869</v>
      </c>
      <c r="GP569" s="154">
        <v>869</v>
      </c>
      <c r="GQ569" s="154">
        <v>869</v>
      </c>
      <c r="GR569" s="154">
        <v>869</v>
      </c>
      <c r="GS569" s="154">
        <v>869</v>
      </c>
      <c r="GT569" s="166">
        <v>869</v>
      </c>
      <c r="GU569" s="166">
        <v>869</v>
      </c>
      <c r="GV569" s="166">
        <v>869</v>
      </c>
      <c r="GW569" s="166">
        <v>869</v>
      </c>
      <c r="GX569" s="166">
        <v>869</v>
      </c>
      <c r="GY569" s="154">
        <v>869</v>
      </c>
      <c r="GZ569" s="154">
        <v>869</v>
      </c>
      <c r="HA569" s="154">
        <v>869</v>
      </c>
      <c r="HB569" s="154">
        <v>869</v>
      </c>
      <c r="HC569" s="154">
        <v>869</v>
      </c>
      <c r="HD569" s="154">
        <v>869</v>
      </c>
      <c r="HE569" s="154">
        <v>869</v>
      </c>
      <c r="HF569" s="154">
        <v>869</v>
      </c>
      <c r="HG569" s="154">
        <v>869</v>
      </c>
      <c r="HH569" s="154">
        <v>869</v>
      </c>
      <c r="HI569" s="154">
        <v>869</v>
      </c>
      <c r="HJ569" s="154">
        <v>870</v>
      </c>
      <c r="HK569" s="154">
        <v>869</v>
      </c>
      <c r="HL569" s="154">
        <v>869</v>
      </c>
      <c r="HM569" s="154">
        <v>869</v>
      </c>
      <c r="HN569" s="154">
        <v>869</v>
      </c>
      <c r="HO569" s="166">
        <v>869</v>
      </c>
      <c r="HP569" s="154">
        <v>869</v>
      </c>
      <c r="HQ569" s="154">
        <v>869</v>
      </c>
      <c r="HR569" s="166">
        <v>869</v>
      </c>
      <c r="HS569" s="154">
        <v>869</v>
      </c>
      <c r="HT569" s="150">
        <v>869</v>
      </c>
      <c r="HU569" s="150">
        <v>869</v>
      </c>
      <c r="HV569" s="150">
        <v>869</v>
      </c>
      <c r="HW569" s="169">
        <v>869</v>
      </c>
    </row>
    <row r="570" spans="1:231">
      <c r="A570" s="145">
        <f t="shared" si="58"/>
        <v>44110</v>
      </c>
      <c r="B570" s="220">
        <f>'Age&amp;Sex by occurrence date'!$EUN22</f>
        <v>1053</v>
      </c>
      <c r="C570" s="220">
        <v>864</v>
      </c>
      <c r="D570" s="220">
        <v>864</v>
      </c>
      <c r="E570" s="220">
        <v>864</v>
      </c>
      <c r="F570" s="220">
        <v>864</v>
      </c>
      <c r="G570" s="220">
        <v>864</v>
      </c>
      <c r="H570" s="220">
        <v>864</v>
      </c>
      <c r="I570" s="220">
        <v>864</v>
      </c>
      <c r="J570" s="220">
        <v>864</v>
      </c>
      <c r="K570" s="220">
        <v>864</v>
      </c>
      <c r="L570" s="220">
        <v>864</v>
      </c>
      <c r="M570" s="220">
        <v>864</v>
      </c>
      <c r="N570" s="220">
        <v>864</v>
      </c>
      <c r="O570" s="220">
        <v>864</v>
      </c>
      <c r="P570" s="220">
        <v>864</v>
      </c>
      <c r="Q570" s="220">
        <v>864</v>
      </c>
      <c r="R570" s="220">
        <v>864</v>
      </c>
      <c r="S570" s="220">
        <v>864</v>
      </c>
      <c r="T570" s="220">
        <v>864</v>
      </c>
      <c r="U570" s="220">
        <v>864</v>
      </c>
      <c r="V570" s="220">
        <v>864</v>
      </c>
      <c r="W570" s="220">
        <v>864</v>
      </c>
      <c r="X570" s="220">
        <v>864</v>
      </c>
      <c r="Y570" s="220">
        <v>864</v>
      </c>
      <c r="Z570" s="220">
        <v>864</v>
      </c>
      <c r="AA570" s="220">
        <v>864</v>
      </c>
      <c r="AB570" s="220">
        <v>864</v>
      </c>
      <c r="AC570" s="220">
        <v>864</v>
      </c>
      <c r="AD570" s="220">
        <v>864</v>
      </c>
      <c r="AE570" s="220">
        <v>863</v>
      </c>
      <c r="AF570" s="220">
        <v>863</v>
      </c>
      <c r="AG570" s="220">
        <v>863</v>
      </c>
      <c r="AH570" s="220">
        <v>863</v>
      </c>
      <c r="AI570" s="220">
        <v>863</v>
      </c>
      <c r="AJ570" s="220">
        <v>863</v>
      </c>
      <c r="AK570" s="220">
        <v>863</v>
      </c>
      <c r="AL570" s="220">
        <v>863</v>
      </c>
      <c r="AM570" s="220">
        <v>863</v>
      </c>
      <c r="AN570" s="220">
        <v>863</v>
      </c>
      <c r="AO570" s="220">
        <v>863</v>
      </c>
      <c r="AP570" s="220">
        <v>863</v>
      </c>
      <c r="AQ570" s="220">
        <v>863</v>
      </c>
      <c r="AR570" s="220">
        <v>863</v>
      </c>
      <c r="AS570" s="220">
        <v>863</v>
      </c>
      <c r="AT570" s="220">
        <v>863</v>
      </c>
      <c r="AU570" s="220">
        <v>863</v>
      </c>
      <c r="AV570" s="220">
        <v>863</v>
      </c>
      <c r="AW570" s="220">
        <v>863</v>
      </c>
      <c r="AX570" s="220">
        <v>863</v>
      </c>
      <c r="AY570" s="220">
        <v>863</v>
      </c>
      <c r="AZ570" s="220">
        <v>863</v>
      </c>
      <c r="BA570" s="220">
        <v>863</v>
      </c>
      <c r="BB570" s="220">
        <v>863</v>
      </c>
      <c r="BC570" s="220">
        <v>863</v>
      </c>
      <c r="BD570" s="220">
        <v>863</v>
      </c>
      <c r="BE570" s="220">
        <v>863</v>
      </c>
      <c r="BF570" s="220">
        <v>863</v>
      </c>
      <c r="BG570" s="220">
        <v>863</v>
      </c>
      <c r="BH570" s="220">
        <v>863</v>
      </c>
      <c r="BI570" s="220">
        <v>863</v>
      </c>
      <c r="BJ570" s="220">
        <v>863</v>
      </c>
      <c r="BK570" s="220">
        <v>863</v>
      </c>
      <c r="BL570" s="220">
        <v>863</v>
      </c>
      <c r="BM570" s="220">
        <v>863</v>
      </c>
      <c r="BN570" s="220">
        <v>863</v>
      </c>
      <c r="BO570" s="220">
        <v>863</v>
      </c>
      <c r="BP570" s="220">
        <v>863</v>
      </c>
      <c r="BQ570" s="220">
        <v>863</v>
      </c>
      <c r="BR570" s="220">
        <v>863</v>
      </c>
      <c r="BS570" s="220">
        <v>863</v>
      </c>
      <c r="BT570" s="220">
        <v>863</v>
      </c>
      <c r="BU570" s="220">
        <v>863</v>
      </c>
      <c r="BV570" s="220">
        <v>863</v>
      </c>
      <c r="BW570" s="220">
        <v>863</v>
      </c>
      <c r="BX570" s="220">
        <v>863</v>
      </c>
      <c r="BY570" s="220">
        <v>863</v>
      </c>
      <c r="BZ570" s="220">
        <v>863</v>
      </c>
      <c r="CA570" s="220">
        <v>863</v>
      </c>
      <c r="CB570" s="220">
        <v>863</v>
      </c>
      <c r="CC570" s="220">
        <v>863</v>
      </c>
      <c r="CD570" s="220">
        <v>863</v>
      </c>
      <c r="CE570" s="220">
        <v>863</v>
      </c>
      <c r="CF570" s="220">
        <v>863</v>
      </c>
      <c r="CG570" s="220">
        <v>863</v>
      </c>
      <c r="CH570" s="220">
        <v>863</v>
      </c>
      <c r="CI570" s="220">
        <v>863</v>
      </c>
      <c r="CJ570" s="220">
        <v>863</v>
      </c>
      <c r="CK570" s="220">
        <v>863</v>
      </c>
      <c r="CL570" s="220">
        <v>863</v>
      </c>
      <c r="CM570" s="220">
        <v>863</v>
      </c>
      <c r="CN570" s="220">
        <v>863</v>
      </c>
      <c r="CO570" s="220">
        <v>863</v>
      </c>
      <c r="CP570" s="220">
        <v>863</v>
      </c>
      <c r="CQ570" s="220">
        <v>863</v>
      </c>
      <c r="CR570" s="220">
        <v>863</v>
      </c>
      <c r="CS570" s="220">
        <v>863</v>
      </c>
      <c r="CT570" s="220">
        <v>863</v>
      </c>
      <c r="CU570" s="220">
        <v>863</v>
      </c>
      <c r="CV570" s="220">
        <v>863</v>
      </c>
      <c r="CW570" s="220">
        <v>863</v>
      </c>
      <c r="CX570" s="220">
        <v>863</v>
      </c>
      <c r="CY570" s="220">
        <v>863</v>
      </c>
      <c r="CZ570" s="220">
        <v>863</v>
      </c>
      <c r="DA570" s="220">
        <v>863</v>
      </c>
      <c r="DB570" s="220">
        <v>863</v>
      </c>
      <c r="DC570" s="220">
        <v>863</v>
      </c>
      <c r="DD570" s="220">
        <v>863</v>
      </c>
      <c r="DE570" s="220">
        <v>863</v>
      </c>
      <c r="DF570" s="220">
        <v>863</v>
      </c>
      <c r="DG570" s="220">
        <v>863</v>
      </c>
      <c r="DH570" s="220">
        <v>863</v>
      </c>
      <c r="DI570" s="220">
        <v>863</v>
      </c>
      <c r="DJ570" s="220">
        <v>863</v>
      </c>
      <c r="DK570" s="220">
        <v>863</v>
      </c>
      <c r="DL570" s="220">
        <v>863</v>
      </c>
      <c r="DM570" s="220">
        <v>863</v>
      </c>
      <c r="DN570" s="220">
        <v>863</v>
      </c>
      <c r="DO570" s="220">
        <v>863</v>
      </c>
      <c r="DP570" s="220">
        <v>863</v>
      </c>
      <c r="DQ570" s="220">
        <v>863</v>
      </c>
      <c r="DR570" s="220">
        <v>863</v>
      </c>
      <c r="DS570" s="220">
        <v>863</v>
      </c>
      <c r="DT570" s="220">
        <v>863</v>
      </c>
      <c r="DU570" s="220">
        <v>863</v>
      </c>
      <c r="DV570" s="220">
        <v>863</v>
      </c>
      <c r="DW570" s="220">
        <v>863</v>
      </c>
      <c r="DX570" s="220">
        <v>863</v>
      </c>
      <c r="DY570" s="220">
        <v>863</v>
      </c>
      <c r="DZ570" s="220">
        <v>863</v>
      </c>
      <c r="EA570" s="220">
        <v>863</v>
      </c>
      <c r="EB570" s="220">
        <v>863</v>
      </c>
      <c r="EC570" s="220">
        <v>863</v>
      </c>
      <c r="ED570" s="220">
        <v>863</v>
      </c>
      <c r="EE570" s="220">
        <v>863</v>
      </c>
      <c r="EF570" s="220">
        <v>863</v>
      </c>
      <c r="EG570" s="220">
        <v>863</v>
      </c>
      <c r="EH570" s="220">
        <v>863</v>
      </c>
      <c r="EI570" s="220">
        <v>863</v>
      </c>
      <c r="EJ570" s="220">
        <v>863</v>
      </c>
      <c r="EK570" s="220">
        <v>863</v>
      </c>
      <c r="EL570" s="220">
        <v>863</v>
      </c>
      <c r="EM570" s="220">
        <v>863</v>
      </c>
      <c r="EN570" s="242">
        <v>863</v>
      </c>
      <c r="EO570" s="232">
        <v>863</v>
      </c>
      <c r="EP570" s="227">
        <v>863</v>
      </c>
      <c r="EQ570" s="154">
        <v>863</v>
      </c>
      <c r="ER570" s="154">
        <v>863</v>
      </c>
      <c r="ES570" s="154">
        <v>863</v>
      </c>
      <c r="ET570" s="154">
        <v>863</v>
      </c>
      <c r="EU570" s="154">
        <v>863</v>
      </c>
      <c r="EV570" s="154">
        <v>863</v>
      </c>
      <c r="EW570" s="166">
        <v>863</v>
      </c>
      <c r="EX570" s="166">
        <v>863</v>
      </c>
      <c r="EY570" s="166">
        <v>863</v>
      </c>
      <c r="EZ570" s="166">
        <v>863</v>
      </c>
      <c r="FA570" s="166">
        <v>863</v>
      </c>
      <c r="FB570" s="166">
        <v>863</v>
      </c>
      <c r="FC570" s="166">
        <v>863</v>
      </c>
      <c r="FD570" s="166">
        <v>863</v>
      </c>
      <c r="FE570" s="166">
        <v>863</v>
      </c>
      <c r="FF570" s="154">
        <v>863</v>
      </c>
      <c r="FG570" s="154">
        <v>863</v>
      </c>
      <c r="FH570" s="166">
        <v>863</v>
      </c>
      <c r="FI570" s="166">
        <v>863</v>
      </c>
      <c r="FJ570" s="166">
        <v>863</v>
      </c>
      <c r="FK570" s="154">
        <v>863</v>
      </c>
      <c r="FL570" s="154">
        <v>863</v>
      </c>
      <c r="FM570" s="154">
        <v>863</v>
      </c>
      <c r="FN570" s="154">
        <v>863</v>
      </c>
      <c r="FO570" s="154">
        <v>863</v>
      </c>
      <c r="FP570" s="154">
        <v>863</v>
      </c>
      <c r="FQ570" s="154">
        <v>863</v>
      </c>
      <c r="FR570" s="166">
        <v>863</v>
      </c>
      <c r="FS570" s="166">
        <v>863</v>
      </c>
      <c r="FT570" s="166">
        <v>863</v>
      </c>
      <c r="FU570" s="166">
        <v>863</v>
      </c>
      <c r="FV570" s="166">
        <v>863</v>
      </c>
      <c r="FW570" s="166">
        <v>863</v>
      </c>
      <c r="FX570" s="166">
        <v>863</v>
      </c>
      <c r="FY570" s="154">
        <v>863</v>
      </c>
      <c r="FZ570" s="154">
        <v>863</v>
      </c>
      <c r="GA570" s="154">
        <v>863</v>
      </c>
      <c r="GB570" s="154">
        <v>863</v>
      </c>
      <c r="GC570" s="154">
        <v>863</v>
      </c>
      <c r="GD570" s="154">
        <v>863</v>
      </c>
      <c r="GE570" s="154">
        <v>863</v>
      </c>
      <c r="GF570" s="154">
        <v>863</v>
      </c>
      <c r="GG570" s="154">
        <v>863</v>
      </c>
      <c r="GH570" s="154">
        <v>863</v>
      </c>
      <c r="GI570" s="154">
        <v>863</v>
      </c>
      <c r="GJ570" s="154">
        <v>863</v>
      </c>
      <c r="GK570" s="166">
        <v>863</v>
      </c>
      <c r="GL570" s="166">
        <v>863</v>
      </c>
      <c r="GM570" s="166">
        <v>863</v>
      </c>
      <c r="GN570" s="166">
        <v>863</v>
      </c>
      <c r="GO570" s="166">
        <v>863</v>
      </c>
      <c r="GP570" s="166">
        <v>863</v>
      </c>
      <c r="GQ570" s="166">
        <v>863</v>
      </c>
      <c r="GR570" s="166">
        <v>863</v>
      </c>
      <c r="GS570" s="166">
        <v>863</v>
      </c>
      <c r="GT570" s="166">
        <v>863</v>
      </c>
      <c r="GU570" s="166">
        <v>863</v>
      </c>
      <c r="GV570" s="166">
        <v>863</v>
      </c>
      <c r="GW570" s="166">
        <v>863</v>
      </c>
      <c r="GX570" s="166">
        <v>863</v>
      </c>
      <c r="GY570" s="166">
        <v>863</v>
      </c>
      <c r="GZ570" s="166">
        <v>863</v>
      </c>
      <c r="HA570" s="166">
        <v>863</v>
      </c>
      <c r="HB570" s="166">
        <v>863</v>
      </c>
      <c r="HC570" s="166">
        <v>863</v>
      </c>
      <c r="HD570" s="166">
        <v>863</v>
      </c>
      <c r="HE570" s="166">
        <v>863</v>
      </c>
      <c r="HF570" s="166">
        <v>863</v>
      </c>
      <c r="HG570" s="154">
        <v>863</v>
      </c>
      <c r="HH570" s="154">
        <v>863</v>
      </c>
      <c r="HI570" s="166">
        <v>863</v>
      </c>
      <c r="HJ570" s="154">
        <v>864</v>
      </c>
      <c r="HK570" s="154">
        <v>863</v>
      </c>
      <c r="HL570" s="166">
        <v>863</v>
      </c>
      <c r="HM570" s="154">
        <v>863</v>
      </c>
      <c r="HN570" s="154">
        <v>863</v>
      </c>
      <c r="HO570" s="166">
        <v>863</v>
      </c>
      <c r="HP570" s="154">
        <v>863</v>
      </c>
      <c r="HQ570" s="154">
        <v>863</v>
      </c>
      <c r="HR570" s="166">
        <v>863</v>
      </c>
      <c r="HS570" s="154">
        <v>863</v>
      </c>
      <c r="HT570" s="150">
        <v>863</v>
      </c>
      <c r="HU570" s="150">
        <v>863</v>
      </c>
      <c r="HV570" s="150">
        <v>863</v>
      </c>
      <c r="HW570" s="169">
        <v>863</v>
      </c>
    </row>
    <row r="571" spans="1:231">
      <c r="A571" s="145">
        <f t="shared" si="58"/>
        <v>44109</v>
      </c>
      <c r="B571" s="220">
        <f>'Age&amp;Sex by occurrence date'!$EUU22</f>
        <v>1042</v>
      </c>
      <c r="C571" s="220">
        <v>856</v>
      </c>
      <c r="D571" s="220">
        <v>856</v>
      </c>
      <c r="E571" s="220">
        <v>856</v>
      </c>
      <c r="F571" s="220">
        <v>856</v>
      </c>
      <c r="G571" s="220">
        <v>856</v>
      </c>
      <c r="H571" s="220">
        <v>856</v>
      </c>
      <c r="I571" s="220">
        <v>856</v>
      </c>
      <c r="J571" s="220">
        <v>856</v>
      </c>
      <c r="K571" s="220">
        <v>856</v>
      </c>
      <c r="L571" s="220">
        <v>856</v>
      </c>
      <c r="M571" s="220">
        <v>856</v>
      </c>
      <c r="N571" s="220">
        <v>856</v>
      </c>
      <c r="O571" s="220">
        <v>856</v>
      </c>
      <c r="P571" s="220">
        <v>856</v>
      </c>
      <c r="Q571" s="220">
        <v>856</v>
      </c>
      <c r="R571" s="220">
        <v>856</v>
      </c>
      <c r="S571" s="220">
        <v>856</v>
      </c>
      <c r="T571" s="220">
        <v>856</v>
      </c>
      <c r="U571" s="220">
        <v>856</v>
      </c>
      <c r="V571" s="220">
        <v>856</v>
      </c>
      <c r="W571" s="220">
        <v>856</v>
      </c>
      <c r="X571" s="220">
        <v>856</v>
      </c>
      <c r="Y571" s="220">
        <v>856</v>
      </c>
      <c r="Z571" s="220">
        <v>856</v>
      </c>
      <c r="AA571" s="220">
        <v>856</v>
      </c>
      <c r="AB571" s="220">
        <v>856</v>
      </c>
      <c r="AC571" s="220">
        <v>856</v>
      </c>
      <c r="AD571" s="220">
        <v>856</v>
      </c>
      <c r="AE571" s="220">
        <v>855</v>
      </c>
      <c r="AF571" s="220">
        <v>855</v>
      </c>
      <c r="AG571" s="220">
        <v>855</v>
      </c>
      <c r="AH571" s="220">
        <v>855</v>
      </c>
      <c r="AI571" s="220">
        <v>855</v>
      </c>
      <c r="AJ571" s="220">
        <v>855</v>
      </c>
      <c r="AK571" s="220">
        <v>855</v>
      </c>
      <c r="AL571" s="220">
        <v>855</v>
      </c>
      <c r="AM571" s="220">
        <v>855</v>
      </c>
      <c r="AN571" s="220">
        <v>855</v>
      </c>
      <c r="AO571" s="220">
        <v>855</v>
      </c>
      <c r="AP571" s="220">
        <v>855</v>
      </c>
      <c r="AQ571" s="220">
        <v>855</v>
      </c>
      <c r="AR571" s="220">
        <v>855</v>
      </c>
      <c r="AS571" s="220">
        <v>855</v>
      </c>
      <c r="AT571" s="220">
        <v>855</v>
      </c>
      <c r="AU571" s="220">
        <v>855</v>
      </c>
      <c r="AV571" s="220">
        <v>855</v>
      </c>
      <c r="AW571" s="220">
        <v>855</v>
      </c>
      <c r="AX571" s="220">
        <v>855</v>
      </c>
      <c r="AY571" s="220">
        <v>855</v>
      </c>
      <c r="AZ571" s="220">
        <v>855</v>
      </c>
      <c r="BA571" s="220">
        <v>855</v>
      </c>
      <c r="BB571" s="220">
        <v>855</v>
      </c>
      <c r="BC571" s="220">
        <v>855</v>
      </c>
      <c r="BD571" s="220">
        <v>855</v>
      </c>
      <c r="BE571" s="220">
        <v>855</v>
      </c>
      <c r="BF571" s="220">
        <v>855</v>
      </c>
      <c r="BG571" s="220">
        <v>855</v>
      </c>
      <c r="BH571" s="220">
        <v>855</v>
      </c>
      <c r="BI571" s="220">
        <v>855</v>
      </c>
      <c r="BJ571" s="220">
        <v>855</v>
      </c>
      <c r="BK571" s="220">
        <v>855</v>
      </c>
      <c r="BL571" s="220">
        <v>855</v>
      </c>
      <c r="BM571" s="220">
        <v>855</v>
      </c>
      <c r="BN571" s="220">
        <v>855</v>
      </c>
      <c r="BO571" s="220">
        <v>855</v>
      </c>
      <c r="BP571" s="220">
        <v>855</v>
      </c>
      <c r="BQ571" s="220">
        <v>855</v>
      </c>
      <c r="BR571" s="220">
        <v>855</v>
      </c>
      <c r="BS571" s="220">
        <v>855</v>
      </c>
      <c r="BT571" s="220">
        <v>855</v>
      </c>
      <c r="BU571" s="220">
        <v>855</v>
      </c>
      <c r="BV571" s="220">
        <v>855</v>
      </c>
      <c r="BW571" s="220">
        <v>855</v>
      </c>
      <c r="BX571" s="220">
        <v>855</v>
      </c>
      <c r="BY571" s="220">
        <v>855</v>
      </c>
      <c r="BZ571" s="220">
        <v>855</v>
      </c>
      <c r="CA571" s="220">
        <v>855</v>
      </c>
      <c r="CB571" s="220">
        <v>855</v>
      </c>
      <c r="CC571" s="220">
        <v>855</v>
      </c>
      <c r="CD571" s="220">
        <v>855</v>
      </c>
      <c r="CE571" s="220">
        <v>855</v>
      </c>
      <c r="CF571" s="220">
        <v>855</v>
      </c>
      <c r="CG571" s="220">
        <v>855</v>
      </c>
      <c r="CH571" s="220">
        <v>855</v>
      </c>
      <c r="CI571" s="220">
        <v>855</v>
      </c>
      <c r="CJ571" s="220">
        <v>855</v>
      </c>
      <c r="CK571" s="220">
        <v>855</v>
      </c>
      <c r="CL571" s="220">
        <v>855</v>
      </c>
      <c r="CM571" s="220">
        <v>855</v>
      </c>
      <c r="CN571" s="220">
        <v>855</v>
      </c>
      <c r="CO571" s="220">
        <v>855</v>
      </c>
      <c r="CP571" s="220">
        <v>855</v>
      </c>
      <c r="CQ571" s="220">
        <v>855</v>
      </c>
      <c r="CR571" s="220">
        <v>855</v>
      </c>
      <c r="CS571" s="220">
        <v>855</v>
      </c>
      <c r="CT571" s="220">
        <v>855</v>
      </c>
      <c r="CU571" s="220">
        <v>855</v>
      </c>
      <c r="CV571" s="220">
        <v>855</v>
      </c>
      <c r="CW571" s="220">
        <v>855</v>
      </c>
      <c r="CX571" s="220">
        <v>855</v>
      </c>
      <c r="CY571" s="220">
        <v>855</v>
      </c>
      <c r="CZ571" s="220">
        <v>855</v>
      </c>
      <c r="DA571" s="220">
        <v>855</v>
      </c>
      <c r="DB571" s="220">
        <v>855</v>
      </c>
      <c r="DC571" s="220">
        <v>855</v>
      </c>
      <c r="DD571" s="220">
        <v>855</v>
      </c>
      <c r="DE571" s="220">
        <v>855</v>
      </c>
      <c r="DF571" s="220">
        <v>855</v>
      </c>
      <c r="DG571" s="220">
        <v>855</v>
      </c>
      <c r="DH571" s="220">
        <v>855</v>
      </c>
      <c r="DI571" s="220">
        <v>855</v>
      </c>
      <c r="DJ571" s="220">
        <v>855</v>
      </c>
      <c r="DK571" s="220">
        <v>855</v>
      </c>
      <c r="DL571" s="220">
        <v>855</v>
      </c>
      <c r="DM571" s="220">
        <v>855</v>
      </c>
      <c r="DN571" s="220">
        <v>855</v>
      </c>
      <c r="DO571" s="220">
        <v>855</v>
      </c>
      <c r="DP571" s="220">
        <v>855</v>
      </c>
      <c r="DQ571" s="220">
        <v>855</v>
      </c>
      <c r="DR571" s="220">
        <v>855</v>
      </c>
      <c r="DS571" s="220">
        <v>855</v>
      </c>
      <c r="DT571" s="220">
        <v>855</v>
      </c>
      <c r="DU571" s="220">
        <v>855</v>
      </c>
      <c r="DV571" s="220">
        <v>855</v>
      </c>
      <c r="DW571" s="220">
        <v>855</v>
      </c>
      <c r="DX571" s="220">
        <v>855</v>
      </c>
      <c r="DY571" s="220">
        <v>855</v>
      </c>
      <c r="DZ571" s="220">
        <v>855</v>
      </c>
      <c r="EA571" s="220">
        <v>855</v>
      </c>
      <c r="EB571" s="220">
        <v>855</v>
      </c>
      <c r="EC571" s="220">
        <v>855</v>
      </c>
      <c r="ED571" s="220">
        <v>855</v>
      </c>
      <c r="EE571" s="220">
        <v>855</v>
      </c>
      <c r="EF571" s="220">
        <v>855</v>
      </c>
      <c r="EG571" s="220">
        <v>855</v>
      </c>
      <c r="EH571" s="220">
        <v>855</v>
      </c>
      <c r="EI571" s="220">
        <v>855</v>
      </c>
      <c r="EJ571" s="220">
        <v>855</v>
      </c>
      <c r="EK571" s="220">
        <v>855</v>
      </c>
      <c r="EL571" s="220">
        <v>855</v>
      </c>
      <c r="EM571" s="220">
        <v>855</v>
      </c>
      <c r="EN571" s="242">
        <v>855</v>
      </c>
      <c r="EO571" s="232">
        <v>855</v>
      </c>
      <c r="EP571" s="227">
        <v>855</v>
      </c>
      <c r="EQ571" s="154">
        <v>855</v>
      </c>
      <c r="ER571" s="154">
        <v>855</v>
      </c>
      <c r="ES571" s="154">
        <v>855</v>
      </c>
      <c r="ET571" s="154">
        <v>855</v>
      </c>
      <c r="EU571" s="154">
        <v>855</v>
      </c>
      <c r="EV571" s="166">
        <v>855</v>
      </c>
      <c r="EW571" s="154">
        <v>855</v>
      </c>
      <c r="EX571" s="154">
        <v>855</v>
      </c>
      <c r="EY571" s="154">
        <v>855</v>
      </c>
      <c r="EZ571" s="154">
        <v>855</v>
      </c>
      <c r="FA571" s="154">
        <v>855</v>
      </c>
      <c r="FB571" s="154">
        <v>855</v>
      </c>
      <c r="FC571" s="166">
        <v>855</v>
      </c>
      <c r="FD571" s="166">
        <v>855</v>
      </c>
      <c r="FE571" s="154">
        <v>855</v>
      </c>
      <c r="FF571" s="154">
        <v>855</v>
      </c>
      <c r="FG571" s="154">
        <v>855</v>
      </c>
      <c r="FH571" s="154">
        <v>855</v>
      </c>
      <c r="FI571" s="166">
        <v>855</v>
      </c>
      <c r="FJ571" s="154">
        <v>855</v>
      </c>
      <c r="FK571" s="166">
        <v>855</v>
      </c>
      <c r="FL571" s="166">
        <v>855</v>
      </c>
      <c r="FM571" s="166">
        <v>855</v>
      </c>
      <c r="FN571" s="166">
        <v>855</v>
      </c>
      <c r="FO571" s="166">
        <v>855</v>
      </c>
      <c r="FP571" s="166">
        <v>855</v>
      </c>
      <c r="FQ571" s="166">
        <v>855</v>
      </c>
      <c r="FR571" s="154">
        <v>855</v>
      </c>
      <c r="FS571" s="154">
        <v>855</v>
      </c>
      <c r="FT571" s="154">
        <v>855</v>
      </c>
      <c r="FU571" s="154">
        <v>855</v>
      </c>
      <c r="FV571" s="154">
        <v>855</v>
      </c>
      <c r="FW571" s="154">
        <v>855</v>
      </c>
      <c r="FX571" s="154">
        <v>855</v>
      </c>
      <c r="FY571" s="166">
        <v>855</v>
      </c>
      <c r="FZ571" s="166">
        <v>855</v>
      </c>
      <c r="GA571" s="166">
        <v>855</v>
      </c>
      <c r="GB571" s="166">
        <v>855</v>
      </c>
      <c r="GC571" s="166">
        <v>855</v>
      </c>
      <c r="GD571" s="166">
        <v>855</v>
      </c>
      <c r="GE571" s="166">
        <v>855</v>
      </c>
      <c r="GF571" s="166">
        <v>855</v>
      </c>
      <c r="GG571" s="166">
        <v>855</v>
      </c>
      <c r="GH571" s="166">
        <v>855</v>
      </c>
      <c r="GI571" s="166">
        <v>855</v>
      </c>
      <c r="GJ571" s="166">
        <v>855</v>
      </c>
      <c r="GK571" s="166">
        <v>855</v>
      </c>
      <c r="GL571" s="166">
        <v>855</v>
      </c>
      <c r="GM571" s="166">
        <v>855</v>
      </c>
      <c r="GN571" s="166">
        <v>855</v>
      </c>
      <c r="GO571" s="166">
        <v>855</v>
      </c>
      <c r="GP571" s="166">
        <v>855</v>
      </c>
      <c r="GQ571" s="166">
        <v>855</v>
      </c>
      <c r="GR571" s="166">
        <v>855</v>
      </c>
      <c r="GS571" s="166">
        <v>855</v>
      </c>
      <c r="GT571" s="166">
        <v>855</v>
      </c>
      <c r="GU571" s="166">
        <v>855</v>
      </c>
      <c r="GV571" s="166">
        <v>855</v>
      </c>
      <c r="GW571" s="166">
        <v>855</v>
      </c>
      <c r="GX571" s="166">
        <v>855</v>
      </c>
      <c r="GY571" s="166">
        <v>855</v>
      </c>
      <c r="GZ571" s="166">
        <v>855</v>
      </c>
      <c r="HA571" s="166">
        <v>855</v>
      </c>
      <c r="HB571" s="166">
        <v>855</v>
      </c>
      <c r="HC571" s="166">
        <v>855</v>
      </c>
      <c r="HD571" s="166">
        <v>855</v>
      </c>
      <c r="HE571" s="166">
        <v>855</v>
      </c>
      <c r="HF571" s="166">
        <v>855</v>
      </c>
      <c r="HG571" s="154">
        <v>855</v>
      </c>
      <c r="HH571" s="154">
        <v>855</v>
      </c>
      <c r="HI571" s="166">
        <v>855</v>
      </c>
      <c r="HJ571" s="154">
        <v>856</v>
      </c>
      <c r="HK571" s="154">
        <v>855</v>
      </c>
      <c r="HL571" s="166">
        <v>855</v>
      </c>
      <c r="HM571" s="154">
        <v>855</v>
      </c>
      <c r="HN571" s="154">
        <v>855</v>
      </c>
      <c r="HO571" s="166">
        <v>855</v>
      </c>
      <c r="HP571" s="154">
        <v>855</v>
      </c>
      <c r="HQ571" s="154">
        <v>855</v>
      </c>
      <c r="HR571" s="166">
        <v>855</v>
      </c>
      <c r="HS571" s="154">
        <v>855</v>
      </c>
      <c r="HT571" s="150">
        <v>855</v>
      </c>
      <c r="HU571" s="150">
        <v>855</v>
      </c>
      <c r="HV571" s="150">
        <v>855</v>
      </c>
      <c r="HW571" s="169">
        <v>855</v>
      </c>
    </row>
    <row r="572" spans="1:231">
      <c r="A572" s="145">
        <f t="shared" si="58"/>
        <v>44108</v>
      </c>
      <c r="B572" s="220">
        <f>'Age&amp;Sex by occurrence date'!$EVB22</f>
        <v>1032</v>
      </c>
      <c r="C572" s="220">
        <v>848</v>
      </c>
      <c r="D572" s="220">
        <v>848</v>
      </c>
      <c r="E572" s="220">
        <v>848</v>
      </c>
      <c r="F572" s="220">
        <v>848</v>
      </c>
      <c r="G572" s="220">
        <v>848</v>
      </c>
      <c r="H572" s="220">
        <v>848</v>
      </c>
      <c r="I572" s="220">
        <v>848</v>
      </c>
      <c r="J572" s="220">
        <v>848</v>
      </c>
      <c r="K572" s="220">
        <v>848</v>
      </c>
      <c r="L572" s="220">
        <v>848</v>
      </c>
      <c r="M572" s="220">
        <v>848</v>
      </c>
      <c r="N572" s="220">
        <v>848</v>
      </c>
      <c r="O572" s="220">
        <v>848</v>
      </c>
      <c r="P572" s="220">
        <v>848</v>
      </c>
      <c r="Q572" s="220">
        <v>848</v>
      </c>
      <c r="R572" s="220">
        <v>848</v>
      </c>
      <c r="S572" s="220">
        <v>848</v>
      </c>
      <c r="T572" s="220">
        <v>848</v>
      </c>
      <c r="U572" s="220">
        <v>848</v>
      </c>
      <c r="V572" s="220">
        <v>848</v>
      </c>
      <c r="W572" s="220">
        <v>848</v>
      </c>
      <c r="X572" s="220">
        <v>848</v>
      </c>
      <c r="Y572" s="220">
        <v>848</v>
      </c>
      <c r="Z572" s="220">
        <v>848</v>
      </c>
      <c r="AA572" s="220">
        <v>848</v>
      </c>
      <c r="AB572" s="220">
        <v>849</v>
      </c>
      <c r="AC572" s="220">
        <v>849</v>
      </c>
      <c r="AD572" s="220">
        <v>849</v>
      </c>
      <c r="AE572" s="220">
        <v>848</v>
      </c>
      <c r="AF572" s="220">
        <v>848</v>
      </c>
      <c r="AG572" s="220">
        <v>848</v>
      </c>
      <c r="AH572" s="220">
        <v>848</v>
      </c>
      <c r="AI572" s="220">
        <v>848</v>
      </c>
      <c r="AJ572" s="220">
        <v>848</v>
      </c>
      <c r="AK572" s="220">
        <v>848</v>
      </c>
      <c r="AL572" s="220">
        <v>848</v>
      </c>
      <c r="AM572" s="220">
        <v>848</v>
      </c>
      <c r="AN572" s="220">
        <v>848</v>
      </c>
      <c r="AO572" s="220">
        <v>848</v>
      </c>
      <c r="AP572" s="220">
        <v>848</v>
      </c>
      <c r="AQ572" s="220">
        <v>848</v>
      </c>
      <c r="AR572" s="220">
        <v>848</v>
      </c>
      <c r="AS572" s="220">
        <v>848</v>
      </c>
      <c r="AT572" s="220">
        <v>848</v>
      </c>
      <c r="AU572" s="220">
        <v>848</v>
      </c>
      <c r="AV572" s="220">
        <v>848</v>
      </c>
      <c r="AW572" s="220">
        <v>848</v>
      </c>
      <c r="AX572" s="220">
        <v>848</v>
      </c>
      <c r="AY572" s="220">
        <v>848</v>
      </c>
      <c r="AZ572" s="220">
        <v>848</v>
      </c>
      <c r="BA572" s="220">
        <v>848</v>
      </c>
      <c r="BB572" s="220">
        <v>848</v>
      </c>
      <c r="BC572" s="220">
        <v>848</v>
      </c>
      <c r="BD572" s="220">
        <v>848</v>
      </c>
      <c r="BE572" s="220">
        <v>848</v>
      </c>
      <c r="BF572" s="220">
        <v>848</v>
      </c>
      <c r="BG572" s="220">
        <v>848</v>
      </c>
      <c r="BH572" s="220">
        <v>848</v>
      </c>
      <c r="BI572" s="220">
        <v>848</v>
      </c>
      <c r="BJ572" s="220">
        <v>848</v>
      </c>
      <c r="BK572" s="220">
        <v>848</v>
      </c>
      <c r="BL572" s="220">
        <v>848</v>
      </c>
      <c r="BM572" s="220">
        <v>848</v>
      </c>
      <c r="BN572" s="220">
        <v>848</v>
      </c>
      <c r="BO572" s="220">
        <v>848</v>
      </c>
      <c r="BP572" s="220">
        <v>848</v>
      </c>
      <c r="BQ572" s="220">
        <v>848</v>
      </c>
      <c r="BR572" s="220">
        <v>848</v>
      </c>
      <c r="BS572" s="220">
        <v>848</v>
      </c>
      <c r="BT572" s="220">
        <v>848</v>
      </c>
      <c r="BU572" s="220">
        <v>848</v>
      </c>
      <c r="BV572" s="220">
        <v>848</v>
      </c>
      <c r="BW572" s="220">
        <v>848</v>
      </c>
      <c r="BX572" s="220">
        <v>848</v>
      </c>
      <c r="BY572" s="220">
        <v>848</v>
      </c>
      <c r="BZ572" s="220">
        <v>848</v>
      </c>
      <c r="CA572" s="220">
        <v>848</v>
      </c>
      <c r="CB572" s="220">
        <v>848</v>
      </c>
      <c r="CC572" s="220">
        <v>848</v>
      </c>
      <c r="CD572" s="220">
        <v>848</v>
      </c>
      <c r="CE572" s="220">
        <v>848</v>
      </c>
      <c r="CF572" s="220">
        <v>848</v>
      </c>
      <c r="CG572" s="220">
        <v>848</v>
      </c>
      <c r="CH572" s="220">
        <v>848</v>
      </c>
      <c r="CI572" s="220">
        <v>848</v>
      </c>
      <c r="CJ572" s="220">
        <v>848</v>
      </c>
      <c r="CK572" s="220">
        <v>848</v>
      </c>
      <c r="CL572" s="220">
        <v>848</v>
      </c>
      <c r="CM572" s="220">
        <v>848</v>
      </c>
      <c r="CN572" s="220">
        <v>848</v>
      </c>
      <c r="CO572" s="220">
        <v>848</v>
      </c>
      <c r="CP572" s="220">
        <v>848</v>
      </c>
      <c r="CQ572" s="220">
        <v>848</v>
      </c>
      <c r="CR572" s="220">
        <v>848</v>
      </c>
      <c r="CS572" s="220">
        <v>848</v>
      </c>
      <c r="CT572" s="220">
        <v>848</v>
      </c>
      <c r="CU572" s="220">
        <v>848</v>
      </c>
      <c r="CV572" s="220">
        <v>848</v>
      </c>
      <c r="CW572" s="220">
        <v>848</v>
      </c>
      <c r="CX572" s="220">
        <v>848</v>
      </c>
      <c r="CY572" s="220">
        <v>848</v>
      </c>
      <c r="CZ572" s="220">
        <v>848</v>
      </c>
      <c r="DA572" s="220">
        <v>848</v>
      </c>
      <c r="DB572" s="220">
        <v>848</v>
      </c>
      <c r="DC572" s="220">
        <v>848</v>
      </c>
      <c r="DD572" s="220">
        <v>848</v>
      </c>
      <c r="DE572" s="220">
        <v>848</v>
      </c>
      <c r="DF572" s="220">
        <v>848</v>
      </c>
      <c r="DG572" s="220">
        <v>848</v>
      </c>
      <c r="DH572" s="220">
        <v>848</v>
      </c>
      <c r="DI572" s="220">
        <v>848</v>
      </c>
      <c r="DJ572" s="220">
        <v>848</v>
      </c>
      <c r="DK572" s="220">
        <v>848</v>
      </c>
      <c r="DL572" s="220">
        <v>848</v>
      </c>
      <c r="DM572" s="220">
        <v>848</v>
      </c>
      <c r="DN572" s="220">
        <v>848</v>
      </c>
      <c r="DO572" s="220">
        <v>848</v>
      </c>
      <c r="DP572" s="220">
        <v>848</v>
      </c>
      <c r="DQ572" s="220">
        <v>848</v>
      </c>
      <c r="DR572" s="220">
        <v>848</v>
      </c>
      <c r="DS572" s="220">
        <v>848</v>
      </c>
      <c r="DT572" s="220">
        <v>848</v>
      </c>
      <c r="DU572" s="220">
        <v>848</v>
      </c>
      <c r="DV572" s="220">
        <v>848</v>
      </c>
      <c r="DW572" s="220">
        <v>848</v>
      </c>
      <c r="DX572" s="220">
        <v>848</v>
      </c>
      <c r="DY572" s="220">
        <v>848</v>
      </c>
      <c r="DZ572" s="220">
        <v>848</v>
      </c>
      <c r="EA572" s="220">
        <v>848</v>
      </c>
      <c r="EB572" s="220">
        <v>848</v>
      </c>
      <c r="EC572" s="220">
        <v>848</v>
      </c>
      <c r="ED572" s="220">
        <v>848</v>
      </c>
      <c r="EE572" s="220">
        <v>848</v>
      </c>
      <c r="EF572" s="220">
        <v>848</v>
      </c>
      <c r="EG572" s="220">
        <v>848</v>
      </c>
      <c r="EH572" s="220">
        <v>848</v>
      </c>
      <c r="EI572" s="220">
        <v>848</v>
      </c>
      <c r="EJ572" s="220">
        <v>848</v>
      </c>
      <c r="EK572" s="220">
        <v>848</v>
      </c>
      <c r="EL572" s="220">
        <v>848</v>
      </c>
      <c r="EM572" s="220">
        <v>848</v>
      </c>
      <c r="EN572" s="242">
        <v>848</v>
      </c>
      <c r="EO572" s="232">
        <v>848</v>
      </c>
      <c r="EP572" s="228">
        <v>848</v>
      </c>
      <c r="EQ572" s="166">
        <v>848</v>
      </c>
      <c r="ER572" s="166">
        <v>848</v>
      </c>
      <c r="ES572" s="166">
        <v>848</v>
      </c>
      <c r="ET572" s="166">
        <v>848</v>
      </c>
      <c r="EU572" s="166">
        <v>848</v>
      </c>
      <c r="EV572" s="154">
        <v>848</v>
      </c>
      <c r="EW572" s="154">
        <v>848</v>
      </c>
      <c r="EX572" s="154">
        <v>848</v>
      </c>
      <c r="EY572" s="154">
        <v>848</v>
      </c>
      <c r="EZ572" s="154">
        <v>848</v>
      </c>
      <c r="FA572" s="154">
        <v>848</v>
      </c>
      <c r="FB572" s="154">
        <v>848</v>
      </c>
      <c r="FC572" s="154">
        <v>848</v>
      </c>
      <c r="FD572" s="154">
        <v>848</v>
      </c>
      <c r="FE572" s="166">
        <v>848</v>
      </c>
      <c r="FF572" s="154">
        <v>848</v>
      </c>
      <c r="FG572" s="166">
        <v>848</v>
      </c>
      <c r="FH572" s="154">
        <v>848</v>
      </c>
      <c r="FI572" s="154">
        <v>848</v>
      </c>
      <c r="FJ572" s="166">
        <v>848</v>
      </c>
      <c r="FK572" s="154">
        <v>848</v>
      </c>
      <c r="FL572" s="154">
        <v>848</v>
      </c>
      <c r="FM572" s="154">
        <v>848</v>
      </c>
      <c r="FN572" s="154">
        <v>848</v>
      </c>
      <c r="FO572" s="154">
        <v>848</v>
      </c>
      <c r="FP572" s="154">
        <v>848</v>
      </c>
      <c r="FQ572" s="154">
        <v>848</v>
      </c>
      <c r="FR572" s="166">
        <v>848</v>
      </c>
      <c r="FS572" s="166">
        <v>848</v>
      </c>
      <c r="FT572" s="166">
        <v>848</v>
      </c>
      <c r="FU572" s="166">
        <v>848</v>
      </c>
      <c r="FV572" s="166">
        <v>848</v>
      </c>
      <c r="FW572" s="166">
        <v>848</v>
      </c>
      <c r="FX572" s="166">
        <v>848</v>
      </c>
      <c r="FY572" s="154">
        <v>848</v>
      </c>
      <c r="FZ572" s="154">
        <v>848</v>
      </c>
      <c r="GA572" s="154">
        <v>848</v>
      </c>
      <c r="GB572" s="154">
        <v>848</v>
      </c>
      <c r="GC572" s="154">
        <v>848</v>
      </c>
      <c r="GD572" s="154">
        <v>848</v>
      </c>
      <c r="GE572" s="154">
        <v>848</v>
      </c>
      <c r="GF572" s="154">
        <v>848</v>
      </c>
      <c r="GG572" s="154">
        <v>848</v>
      </c>
      <c r="GH572" s="154">
        <v>848</v>
      </c>
      <c r="GI572" s="154">
        <v>848</v>
      </c>
      <c r="GJ572" s="154">
        <v>848</v>
      </c>
      <c r="GK572" s="154">
        <v>848</v>
      </c>
      <c r="GL572" s="154">
        <v>848</v>
      </c>
      <c r="GM572" s="154">
        <v>848</v>
      </c>
      <c r="GN572" s="154">
        <v>848</v>
      </c>
      <c r="GO572" s="154">
        <v>848</v>
      </c>
      <c r="GP572" s="154">
        <v>848</v>
      </c>
      <c r="GQ572" s="154">
        <v>848</v>
      </c>
      <c r="GR572" s="154">
        <v>848</v>
      </c>
      <c r="GS572" s="154">
        <v>848</v>
      </c>
      <c r="GT572" s="154">
        <v>848</v>
      </c>
      <c r="GU572" s="154">
        <v>848</v>
      </c>
      <c r="GV572" s="154">
        <v>848</v>
      </c>
      <c r="GW572" s="154">
        <v>848</v>
      </c>
      <c r="GX572" s="166">
        <v>848</v>
      </c>
      <c r="GY572" s="166">
        <v>848</v>
      </c>
      <c r="GZ572" s="166">
        <v>848</v>
      </c>
      <c r="HA572" s="166">
        <v>848</v>
      </c>
      <c r="HB572" s="166">
        <v>848</v>
      </c>
      <c r="HC572" s="166">
        <v>848</v>
      </c>
      <c r="HD572" s="166">
        <v>848</v>
      </c>
      <c r="HE572" s="166">
        <v>848</v>
      </c>
      <c r="HF572" s="166">
        <v>848</v>
      </c>
      <c r="HG572" s="154">
        <v>848</v>
      </c>
      <c r="HH572" s="154">
        <v>848</v>
      </c>
      <c r="HI572" s="166">
        <v>848</v>
      </c>
      <c r="HJ572" s="154">
        <v>849</v>
      </c>
      <c r="HK572" s="154">
        <v>848</v>
      </c>
      <c r="HL572" s="166">
        <v>848</v>
      </c>
      <c r="HM572" s="154">
        <v>848</v>
      </c>
      <c r="HN572" s="154">
        <v>848</v>
      </c>
      <c r="HO572" s="166">
        <v>848</v>
      </c>
      <c r="HP572" s="154">
        <v>848</v>
      </c>
      <c r="HQ572" s="154">
        <v>848</v>
      </c>
      <c r="HR572" s="166">
        <v>848</v>
      </c>
      <c r="HS572" s="154">
        <v>848</v>
      </c>
      <c r="HT572" s="150">
        <v>848</v>
      </c>
      <c r="HU572" s="150">
        <v>848</v>
      </c>
      <c r="HV572" s="150">
        <v>848</v>
      </c>
      <c r="HW572" s="169">
        <v>848</v>
      </c>
    </row>
    <row r="573" spans="1:231">
      <c r="A573" s="145">
        <f t="shared" si="58"/>
        <v>44107</v>
      </c>
      <c r="B573" s="220">
        <f>'Age&amp;Sex by occurrence date'!$EVI22</f>
        <v>1022</v>
      </c>
      <c r="C573" s="220">
        <v>840</v>
      </c>
      <c r="D573" s="220">
        <v>840</v>
      </c>
      <c r="E573" s="220">
        <v>840</v>
      </c>
      <c r="F573" s="220">
        <v>840</v>
      </c>
      <c r="G573" s="220">
        <v>840</v>
      </c>
      <c r="H573" s="220">
        <v>840</v>
      </c>
      <c r="I573" s="220">
        <v>840</v>
      </c>
      <c r="J573" s="220">
        <v>840</v>
      </c>
      <c r="K573" s="220">
        <v>840</v>
      </c>
      <c r="L573" s="220">
        <v>840</v>
      </c>
      <c r="M573" s="220">
        <v>840</v>
      </c>
      <c r="N573" s="220">
        <v>840</v>
      </c>
      <c r="O573" s="220">
        <v>840</v>
      </c>
      <c r="P573" s="220">
        <v>840</v>
      </c>
      <c r="Q573" s="220">
        <v>840</v>
      </c>
      <c r="R573" s="220">
        <v>840</v>
      </c>
      <c r="S573" s="220">
        <v>840</v>
      </c>
      <c r="T573" s="220">
        <v>840</v>
      </c>
      <c r="U573" s="220">
        <v>840</v>
      </c>
      <c r="V573" s="220">
        <v>840</v>
      </c>
      <c r="W573" s="220">
        <v>840</v>
      </c>
      <c r="X573" s="220">
        <v>840</v>
      </c>
      <c r="Y573" s="220">
        <v>840</v>
      </c>
      <c r="Z573" s="220">
        <v>840</v>
      </c>
      <c r="AA573" s="220">
        <v>840</v>
      </c>
      <c r="AB573" s="220">
        <v>841</v>
      </c>
      <c r="AC573" s="220">
        <v>841</v>
      </c>
      <c r="AD573" s="220">
        <v>841</v>
      </c>
      <c r="AE573" s="220">
        <v>840</v>
      </c>
      <c r="AF573" s="220">
        <v>840</v>
      </c>
      <c r="AG573" s="220">
        <v>840</v>
      </c>
      <c r="AH573" s="220">
        <v>840</v>
      </c>
      <c r="AI573" s="220">
        <v>840</v>
      </c>
      <c r="AJ573" s="220">
        <v>840</v>
      </c>
      <c r="AK573" s="220">
        <v>840</v>
      </c>
      <c r="AL573" s="220">
        <v>840</v>
      </c>
      <c r="AM573" s="220">
        <v>840</v>
      </c>
      <c r="AN573" s="220">
        <v>840</v>
      </c>
      <c r="AO573" s="220">
        <v>840</v>
      </c>
      <c r="AP573" s="220">
        <v>840</v>
      </c>
      <c r="AQ573" s="220">
        <v>840</v>
      </c>
      <c r="AR573" s="220">
        <v>840</v>
      </c>
      <c r="AS573" s="220">
        <v>840</v>
      </c>
      <c r="AT573" s="220">
        <v>840</v>
      </c>
      <c r="AU573" s="220">
        <v>840</v>
      </c>
      <c r="AV573" s="220">
        <v>840</v>
      </c>
      <c r="AW573" s="220">
        <v>840</v>
      </c>
      <c r="AX573" s="220">
        <v>840</v>
      </c>
      <c r="AY573" s="220">
        <v>840</v>
      </c>
      <c r="AZ573" s="220">
        <v>840</v>
      </c>
      <c r="BA573" s="220">
        <v>840</v>
      </c>
      <c r="BB573" s="220">
        <v>840</v>
      </c>
      <c r="BC573" s="220">
        <v>840</v>
      </c>
      <c r="BD573" s="220">
        <v>840</v>
      </c>
      <c r="BE573" s="220">
        <v>840</v>
      </c>
      <c r="BF573" s="220">
        <v>840</v>
      </c>
      <c r="BG573" s="220">
        <v>840</v>
      </c>
      <c r="BH573" s="220">
        <v>840</v>
      </c>
      <c r="BI573" s="220">
        <v>840</v>
      </c>
      <c r="BJ573" s="220">
        <v>840</v>
      </c>
      <c r="BK573" s="220">
        <v>840</v>
      </c>
      <c r="BL573" s="220">
        <v>840</v>
      </c>
      <c r="BM573" s="220">
        <v>840</v>
      </c>
      <c r="BN573" s="220">
        <v>840</v>
      </c>
      <c r="BO573" s="220">
        <v>840</v>
      </c>
      <c r="BP573" s="220">
        <v>840</v>
      </c>
      <c r="BQ573" s="220">
        <v>840</v>
      </c>
      <c r="BR573" s="220">
        <v>840</v>
      </c>
      <c r="BS573" s="220">
        <v>840</v>
      </c>
      <c r="BT573" s="220">
        <v>840</v>
      </c>
      <c r="BU573" s="220">
        <v>840</v>
      </c>
      <c r="BV573" s="220">
        <v>840</v>
      </c>
      <c r="BW573" s="220">
        <v>840</v>
      </c>
      <c r="BX573" s="220">
        <v>840</v>
      </c>
      <c r="BY573" s="220">
        <v>840</v>
      </c>
      <c r="BZ573" s="220">
        <v>840</v>
      </c>
      <c r="CA573" s="220">
        <v>840</v>
      </c>
      <c r="CB573" s="220">
        <v>840</v>
      </c>
      <c r="CC573" s="220">
        <v>840</v>
      </c>
      <c r="CD573" s="220">
        <v>840</v>
      </c>
      <c r="CE573" s="220">
        <v>840</v>
      </c>
      <c r="CF573" s="220">
        <v>840</v>
      </c>
      <c r="CG573" s="220">
        <v>840</v>
      </c>
      <c r="CH573" s="220">
        <v>840</v>
      </c>
      <c r="CI573" s="220">
        <v>840</v>
      </c>
      <c r="CJ573" s="220">
        <v>840</v>
      </c>
      <c r="CK573" s="220">
        <v>840</v>
      </c>
      <c r="CL573" s="220">
        <v>840</v>
      </c>
      <c r="CM573" s="220">
        <v>840</v>
      </c>
      <c r="CN573" s="220">
        <v>840</v>
      </c>
      <c r="CO573" s="220">
        <v>840</v>
      </c>
      <c r="CP573" s="220">
        <v>840</v>
      </c>
      <c r="CQ573" s="220">
        <v>840</v>
      </c>
      <c r="CR573" s="220">
        <v>840</v>
      </c>
      <c r="CS573" s="220">
        <v>840</v>
      </c>
      <c r="CT573" s="220">
        <v>840</v>
      </c>
      <c r="CU573" s="220">
        <v>840</v>
      </c>
      <c r="CV573" s="220">
        <v>840</v>
      </c>
      <c r="CW573" s="220">
        <v>840</v>
      </c>
      <c r="CX573" s="220">
        <v>840</v>
      </c>
      <c r="CY573" s="220">
        <v>840</v>
      </c>
      <c r="CZ573" s="220">
        <v>840</v>
      </c>
      <c r="DA573" s="220">
        <v>840</v>
      </c>
      <c r="DB573" s="220">
        <v>840</v>
      </c>
      <c r="DC573" s="220">
        <v>840</v>
      </c>
      <c r="DD573" s="220">
        <v>840</v>
      </c>
      <c r="DE573" s="220">
        <v>840</v>
      </c>
      <c r="DF573" s="220">
        <v>840</v>
      </c>
      <c r="DG573" s="220">
        <v>840</v>
      </c>
      <c r="DH573" s="220">
        <v>840</v>
      </c>
      <c r="DI573" s="220">
        <v>840</v>
      </c>
      <c r="DJ573" s="220">
        <v>840</v>
      </c>
      <c r="DK573" s="220">
        <v>840</v>
      </c>
      <c r="DL573" s="220">
        <v>840</v>
      </c>
      <c r="DM573" s="220">
        <v>840</v>
      </c>
      <c r="DN573" s="220">
        <v>840</v>
      </c>
      <c r="DO573" s="220">
        <v>840</v>
      </c>
      <c r="DP573" s="220">
        <v>840</v>
      </c>
      <c r="DQ573" s="220">
        <v>840</v>
      </c>
      <c r="DR573" s="220">
        <v>840</v>
      </c>
      <c r="DS573" s="220">
        <v>840</v>
      </c>
      <c r="DT573" s="220">
        <v>840</v>
      </c>
      <c r="DU573" s="220">
        <v>840</v>
      </c>
      <c r="DV573" s="220">
        <v>840</v>
      </c>
      <c r="DW573" s="220">
        <v>840</v>
      </c>
      <c r="DX573" s="220">
        <v>840</v>
      </c>
      <c r="DY573" s="220">
        <v>840</v>
      </c>
      <c r="DZ573" s="220">
        <v>840</v>
      </c>
      <c r="EA573" s="220">
        <v>840</v>
      </c>
      <c r="EB573" s="220">
        <v>840</v>
      </c>
      <c r="EC573" s="220">
        <v>840</v>
      </c>
      <c r="ED573" s="220">
        <v>840</v>
      </c>
      <c r="EE573" s="220">
        <v>840</v>
      </c>
      <c r="EF573" s="220">
        <v>840</v>
      </c>
      <c r="EG573" s="220">
        <v>840</v>
      </c>
      <c r="EH573" s="220">
        <v>840</v>
      </c>
      <c r="EI573" s="220">
        <v>840</v>
      </c>
      <c r="EJ573" s="220">
        <v>840</v>
      </c>
      <c r="EK573" s="220">
        <v>840</v>
      </c>
      <c r="EL573" s="220">
        <v>840</v>
      </c>
      <c r="EM573" s="220">
        <v>840</v>
      </c>
      <c r="EN573" s="242">
        <v>840</v>
      </c>
      <c r="EO573" s="232">
        <v>840</v>
      </c>
      <c r="EP573" s="227">
        <v>840</v>
      </c>
      <c r="EQ573" s="154">
        <v>840</v>
      </c>
      <c r="ER573" s="154">
        <v>840</v>
      </c>
      <c r="ES573" s="154">
        <v>840</v>
      </c>
      <c r="ET573" s="154">
        <v>840</v>
      </c>
      <c r="EU573" s="154">
        <v>840</v>
      </c>
      <c r="EV573" s="154">
        <v>840</v>
      </c>
      <c r="EW573" s="166">
        <v>840</v>
      </c>
      <c r="EX573" s="166">
        <v>840</v>
      </c>
      <c r="EY573" s="166">
        <v>840</v>
      </c>
      <c r="EZ573" s="166">
        <v>840</v>
      </c>
      <c r="FA573" s="166">
        <v>840</v>
      </c>
      <c r="FB573" s="166">
        <v>840</v>
      </c>
      <c r="FC573" s="166">
        <v>840</v>
      </c>
      <c r="FD573" s="154">
        <v>840</v>
      </c>
      <c r="FE573" s="166">
        <v>840</v>
      </c>
      <c r="FF573" s="166">
        <v>840</v>
      </c>
      <c r="FG573" s="154">
        <v>840</v>
      </c>
      <c r="FH573" s="166">
        <v>840</v>
      </c>
      <c r="FI573" s="154">
        <v>840</v>
      </c>
      <c r="FJ573" s="154">
        <v>840</v>
      </c>
      <c r="FK573" s="166">
        <v>840</v>
      </c>
      <c r="FL573" s="166">
        <v>840</v>
      </c>
      <c r="FM573" s="166">
        <v>840</v>
      </c>
      <c r="FN573" s="166">
        <v>840</v>
      </c>
      <c r="FO573" s="166">
        <v>840</v>
      </c>
      <c r="FP573" s="166">
        <v>840</v>
      </c>
      <c r="FQ573" s="166">
        <v>840</v>
      </c>
      <c r="FR573" s="166">
        <v>840</v>
      </c>
      <c r="FS573" s="166">
        <v>840</v>
      </c>
      <c r="FT573" s="166">
        <v>840</v>
      </c>
      <c r="FU573" s="166">
        <v>840</v>
      </c>
      <c r="FV573" s="166">
        <v>840</v>
      </c>
      <c r="FW573" s="166">
        <v>840</v>
      </c>
      <c r="FX573" s="166">
        <v>840</v>
      </c>
      <c r="FY573" s="166">
        <v>840</v>
      </c>
      <c r="FZ573" s="166">
        <v>840</v>
      </c>
      <c r="GA573" s="166">
        <v>840</v>
      </c>
      <c r="GB573" s="166">
        <v>840</v>
      </c>
      <c r="GC573" s="166">
        <v>840</v>
      </c>
      <c r="GD573" s="166">
        <v>840</v>
      </c>
      <c r="GE573" s="166">
        <v>840</v>
      </c>
      <c r="GF573" s="166">
        <v>840</v>
      </c>
      <c r="GG573" s="166">
        <v>840</v>
      </c>
      <c r="GH573" s="166">
        <v>840</v>
      </c>
      <c r="GI573" s="166">
        <v>840</v>
      </c>
      <c r="GJ573" s="166">
        <v>840</v>
      </c>
      <c r="GK573" s="154">
        <v>840</v>
      </c>
      <c r="GL573" s="154">
        <v>840</v>
      </c>
      <c r="GM573" s="154">
        <v>840</v>
      </c>
      <c r="GN573" s="154">
        <v>840</v>
      </c>
      <c r="GO573" s="154">
        <v>840</v>
      </c>
      <c r="GP573" s="154">
        <v>840</v>
      </c>
      <c r="GQ573" s="154">
        <v>840</v>
      </c>
      <c r="GR573" s="154">
        <v>840</v>
      </c>
      <c r="GS573" s="154">
        <v>840</v>
      </c>
      <c r="GT573" s="166">
        <v>840</v>
      </c>
      <c r="GU573" s="166">
        <v>840</v>
      </c>
      <c r="GV573" s="166">
        <v>840</v>
      </c>
      <c r="GW573" s="166">
        <v>840</v>
      </c>
      <c r="GX573" s="166">
        <v>840</v>
      </c>
      <c r="GY573" s="154">
        <v>840</v>
      </c>
      <c r="GZ573" s="154">
        <v>840</v>
      </c>
      <c r="HA573" s="154">
        <v>840</v>
      </c>
      <c r="HB573" s="154">
        <v>840</v>
      </c>
      <c r="HC573" s="154">
        <v>840</v>
      </c>
      <c r="HD573" s="154">
        <v>840</v>
      </c>
      <c r="HE573" s="154">
        <v>840</v>
      </c>
      <c r="HF573" s="166">
        <v>840</v>
      </c>
      <c r="HG573" s="154">
        <v>840</v>
      </c>
      <c r="HH573" s="154">
        <v>840</v>
      </c>
      <c r="HI573" s="166">
        <v>840</v>
      </c>
      <c r="HJ573" s="154">
        <v>841</v>
      </c>
      <c r="HK573" s="154">
        <v>840</v>
      </c>
      <c r="HL573" s="166">
        <v>840</v>
      </c>
      <c r="HM573" s="154">
        <v>840</v>
      </c>
      <c r="HN573" s="154">
        <v>840</v>
      </c>
      <c r="HO573" s="166">
        <v>840</v>
      </c>
      <c r="HP573" s="154">
        <v>840</v>
      </c>
      <c r="HQ573" s="154">
        <v>840</v>
      </c>
      <c r="HR573" s="166">
        <v>840</v>
      </c>
      <c r="HS573" s="154">
        <v>840</v>
      </c>
      <c r="HT573" s="150">
        <v>840</v>
      </c>
      <c r="HU573" s="150">
        <v>840</v>
      </c>
      <c r="HV573" s="150">
        <v>840</v>
      </c>
      <c r="HW573" s="169">
        <v>840</v>
      </c>
    </row>
    <row r="574" spans="1:231">
      <c r="A574" s="145">
        <f t="shared" si="58"/>
        <v>44106</v>
      </c>
      <c r="B574" s="220">
        <f>'Age&amp;Sex by occurrence date'!$EVP22</f>
        <v>1017</v>
      </c>
      <c r="C574" s="220">
        <v>836</v>
      </c>
      <c r="D574" s="220">
        <v>836</v>
      </c>
      <c r="E574" s="220">
        <v>836</v>
      </c>
      <c r="F574" s="220">
        <v>836</v>
      </c>
      <c r="G574" s="220">
        <v>836</v>
      </c>
      <c r="H574" s="220">
        <v>836</v>
      </c>
      <c r="I574" s="220">
        <v>836</v>
      </c>
      <c r="J574" s="220">
        <v>836</v>
      </c>
      <c r="K574" s="220">
        <v>836</v>
      </c>
      <c r="L574" s="220">
        <v>836</v>
      </c>
      <c r="M574" s="220">
        <v>836</v>
      </c>
      <c r="N574" s="220">
        <v>836</v>
      </c>
      <c r="O574" s="220">
        <v>836</v>
      </c>
      <c r="P574" s="220">
        <v>836</v>
      </c>
      <c r="Q574" s="220">
        <v>836</v>
      </c>
      <c r="R574" s="220">
        <v>836</v>
      </c>
      <c r="S574" s="220">
        <v>836</v>
      </c>
      <c r="T574" s="220">
        <v>836</v>
      </c>
      <c r="U574" s="220">
        <v>836</v>
      </c>
      <c r="V574" s="220">
        <v>836</v>
      </c>
      <c r="W574" s="220">
        <v>836</v>
      </c>
      <c r="X574" s="220">
        <v>836</v>
      </c>
      <c r="Y574" s="220">
        <v>836</v>
      </c>
      <c r="Z574" s="220">
        <v>836</v>
      </c>
      <c r="AA574" s="220">
        <v>836</v>
      </c>
      <c r="AB574" s="220">
        <v>837</v>
      </c>
      <c r="AC574" s="220">
        <v>837</v>
      </c>
      <c r="AD574" s="220">
        <v>837</v>
      </c>
      <c r="AE574" s="220">
        <v>836</v>
      </c>
      <c r="AF574" s="220">
        <v>836</v>
      </c>
      <c r="AG574" s="220">
        <v>836</v>
      </c>
      <c r="AH574" s="220">
        <v>836</v>
      </c>
      <c r="AI574" s="220">
        <v>836</v>
      </c>
      <c r="AJ574" s="220">
        <v>836</v>
      </c>
      <c r="AK574" s="220">
        <v>836</v>
      </c>
      <c r="AL574" s="220">
        <v>836</v>
      </c>
      <c r="AM574" s="220">
        <v>836</v>
      </c>
      <c r="AN574" s="220">
        <v>836</v>
      </c>
      <c r="AO574" s="220">
        <v>836</v>
      </c>
      <c r="AP574" s="220">
        <v>836</v>
      </c>
      <c r="AQ574" s="220">
        <v>836</v>
      </c>
      <c r="AR574" s="220">
        <v>836</v>
      </c>
      <c r="AS574" s="220">
        <v>836</v>
      </c>
      <c r="AT574" s="220">
        <v>836</v>
      </c>
      <c r="AU574" s="220">
        <v>836</v>
      </c>
      <c r="AV574" s="220">
        <v>836</v>
      </c>
      <c r="AW574" s="220">
        <v>836</v>
      </c>
      <c r="AX574" s="220">
        <v>836</v>
      </c>
      <c r="AY574" s="220">
        <v>836</v>
      </c>
      <c r="AZ574" s="220">
        <v>836</v>
      </c>
      <c r="BA574" s="220">
        <v>836</v>
      </c>
      <c r="BB574" s="220">
        <v>836</v>
      </c>
      <c r="BC574" s="220">
        <v>836</v>
      </c>
      <c r="BD574" s="220">
        <v>836</v>
      </c>
      <c r="BE574" s="220">
        <v>836</v>
      </c>
      <c r="BF574" s="220">
        <v>836</v>
      </c>
      <c r="BG574" s="220">
        <v>836</v>
      </c>
      <c r="BH574" s="220">
        <v>836</v>
      </c>
      <c r="BI574" s="220">
        <v>836</v>
      </c>
      <c r="BJ574" s="220">
        <v>836</v>
      </c>
      <c r="BK574" s="220">
        <v>836</v>
      </c>
      <c r="BL574" s="220">
        <v>836</v>
      </c>
      <c r="BM574" s="220">
        <v>836</v>
      </c>
      <c r="BN574" s="220">
        <v>836</v>
      </c>
      <c r="BO574" s="220">
        <v>836</v>
      </c>
      <c r="BP574" s="220">
        <v>836</v>
      </c>
      <c r="BQ574" s="220">
        <v>836</v>
      </c>
      <c r="BR574" s="220">
        <v>836</v>
      </c>
      <c r="BS574" s="220">
        <v>836</v>
      </c>
      <c r="BT574" s="220">
        <v>836</v>
      </c>
      <c r="BU574" s="220">
        <v>836</v>
      </c>
      <c r="BV574" s="220">
        <v>836</v>
      </c>
      <c r="BW574" s="220">
        <v>836</v>
      </c>
      <c r="BX574" s="220">
        <v>836</v>
      </c>
      <c r="BY574" s="220">
        <v>836</v>
      </c>
      <c r="BZ574" s="220">
        <v>836</v>
      </c>
      <c r="CA574" s="220">
        <v>836</v>
      </c>
      <c r="CB574" s="220">
        <v>836</v>
      </c>
      <c r="CC574" s="220">
        <v>836</v>
      </c>
      <c r="CD574" s="220">
        <v>836</v>
      </c>
      <c r="CE574" s="220">
        <v>836</v>
      </c>
      <c r="CF574" s="220">
        <v>836</v>
      </c>
      <c r="CG574" s="220">
        <v>836</v>
      </c>
      <c r="CH574" s="220">
        <v>836</v>
      </c>
      <c r="CI574" s="220">
        <v>836</v>
      </c>
      <c r="CJ574" s="220">
        <v>836</v>
      </c>
      <c r="CK574" s="220">
        <v>836</v>
      </c>
      <c r="CL574" s="220">
        <v>836</v>
      </c>
      <c r="CM574" s="220">
        <v>836</v>
      </c>
      <c r="CN574" s="220">
        <v>836</v>
      </c>
      <c r="CO574" s="220">
        <v>836</v>
      </c>
      <c r="CP574" s="220">
        <v>836</v>
      </c>
      <c r="CQ574" s="220">
        <v>836</v>
      </c>
      <c r="CR574" s="220">
        <v>836</v>
      </c>
      <c r="CS574" s="220">
        <v>836</v>
      </c>
      <c r="CT574" s="220">
        <v>836</v>
      </c>
      <c r="CU574" s="220">
        <v>836</v>
      </c>
      <c r="CV574" s="220">
        <v>836</v>
      </c>
      <c r="CW574" s="220">
        <v>836</v>
      </c>
      <c r="CX574" s="220">
        <v>836</v>
      </c>
      <c r="CY574" s="220">
        <v>836</v>
      </c>
      <c r="CZ574" s="220">
        <v>836</v>
      </c>
      <c r="DA574" s="220">
        <v>836</v>
      </c>
      <c r="DB574" s="220">
        <v>836</v>
      </c>
      <c r="DC574" s="220">
        <v>836</v>
      </c>
      <c r="DD574" s="220">
        <v>836</v>
      </c>
      <c r="DE574" s="220">
        <v>836</v>
      </c>
      <c r="DF574" s="220">
        <v>836</v>
      </c>
      <c r="DG574" s="220">
        <v>836</v>
      </c>
      <c r="DH574" s="220">
        <v>836</v>
      </c>
      <c r="DI574" s="220">
        <v>836</v>
      </c>
      <c r="DJ574" s="220">
        <v>836</v>
      </c>
      <c r="DK574" s="220">
        <v>836</v>
      </c>
      <c r="DL574" s="220">
        <v>836</v>
      </c>
      <c r="DM574" s="220">
        <v>836</v>
      </c>
      <c r="DN574" s="220">
        <v>836</v>
      </c>
      <c r="DO574" s="220">
        <v>836</v>
      </c>
      <c r="DP574" s="220">
        <v>836</v>
      </c>
      <c r="DQ574" s="220">
        <v>836</v>
      </c>
      <c r="DR574" s="220">
        <v>836</v>
      </c>
      <c r="DS574" s="220">
        <v>836</v>
      </c>
      <c r="DT574" s="220">
        <v>836</v>
      </c>
      <c r="DU574" s="220">
        <v>836</v>
      </c>
      <c r="DV574" s="220">
        <v>836</v>
      </c>
      <c r="DW574" s="220">
        <v>836</v>
      </c>
      <c r="DX574" s="220">
        <v>836</v>
      </c>
      <c r="DY574" s="220">
        <v>836</v>
      </c>
      <c r="DZ574" s="220">
        <v>836</v>
      </c>
      <c r="EA574" s="220">
        <v>836</v>
      </c>
      <c r="EB574" s="220">
        <v>836</v>
      </c>
      <c r="EC574" s="220">
        <v>836</v>
      </c>
      <c r="ED574" s="220">
        <v>836</v>
      </c>
      <c r="EE574" s="220">
        <v>836</v>
      </c>
      <c r="EF574" s="220">
        <v>836</v>
      </c>
      <c r="EG574" s="220">
        <v>836</v>
      </c>
      <c r="EH574" s="220">
        <v>836</v>
      </c>
      <c r="EI574" s="220">
        <v>836</v>
      </c>
      <c r="EJ574" s="220">
        <v>836</v>
      </c>
      <c r="EK574" s="220">
        <v>836</v>
      </c>
      <c r="EL574" s="220">
        <v>836</v>
      </c>
      <c r="EM574" s="220">
        <v>836</v>
      </c>
      <c r="EN574" s="242">
        <v>836</v>
      </c>
      <c r="EO574" s="232">
        <v>836</v>
      </c>
      <c r="EP574" s="227">
        <v>836</v>
      </c>
      <c r="EQ574" s="154">
        <v>836</v>
      </c>
      <c r="ER574" s="154">
        <v>836</v>
      </c>
      <c r="ES574" s="154">
        <v>836</v>
      </c>
      <c r="ET574" s="154">
        <v>836</v>
      </c>
      <c r="EU574" s="154">
        <v>836</v>
      </c>
      <c r="EV574" s="166">
        <v>836</v>
      </c>
      <c r="EW574" s="154">
        <v>836</v>
      </c>
      <c r="EX574" s="154">
        <v>836</v>
      </c>
      <c r="EY574" s="154">
        <v>836</v>
      </c>
      <c r="EZ574" s="154">
        <v>836</v>
      </c>
      <c r="FA574" s="154">
        <v>836</v>
      </c>
      <c r="FB574" s="154">
        <v>836</v>
      </c>
      <c r="FC574" s="166">
        <v>836</v>
      </c>
      <c r="FD574" s="154">
        <v>836</v>
      </c>
      <c r="FE574" s="154">
        <v>836</v>
      </c>
      <c r="FF574" s="154">
        <v>836</v>
      </c>
      <c r="FG574" s="166">
        <v>836</v>
      </c>
      <c r="FH574" s="154">
        <v>836</v>
      </c>
      <c r="FI574" s="166">
        <v>836</v>
      </c>
      <c r="FJ574" s="166">
        <v>836</v>
      </c>
      <c r="FK574" s="166">
        <v>836</v>
      </c>
      <c r="FL574" s="166">
        <v>836</v>
      </c>
      <c r="FM574" s="166">
        <v>836</v>
      </c>
      <c r="FN574" s="166">
        <v>836</v>
      </c>
      <c r="FO574" s="166">
        <v>836</v>
      </c>
      <c r="FP574" s="166">
        <v>836</v>
      </c>
      <c r="FQ574" s="166">
        <v>836</v>
      </c>
      <c r="FR574" s="154">
        <v>836</v>
      </c>
      <c r="FS574" s="154">
        <v>836</v>
      </c>
      <c r="FT574" s="154">
        <v>836</v>
      </c>
      <c r="FU574" s="154">
        <v>836</v>
      </c>
      <c r="FV574" s="154">
        <v>836</v>
      </c>
      <c r="FW574" s="154">
        <v>836</v>
      </c>
      <c r="FX574" s="154">
        <v>836</v>
      </c>
      <c r="FY574" s="166">
        <v>836</v>
      </c>
      <c r="FZ574" s="166">
        <v>836</v>
      </c>
      <c r="GA574" s="166">
        <v>836</v>
      </c>
      <c r="GB574" s="166">
        <v>836</v>
      </c>
      <c r="GC574" s="166">
        <v>836</v>
      </c>
      <c r="GD574" s="166">
        <v>836</v>
      </c>
      <c r="GE574" s="166">
        <v>836</v>
      </c>
      <c r="GF574" s="166">
        <v>836</v>
      </c>
      <c r="GG574" s="166">
        <v>836</v>
      </c>
      <c r="GH574" s="166">
        <v>836</v>
      </c>
      <c r="GI574" s="166">
        <v>836</v>
      </c>
      <c r="GJ574" s="166">
        <v>836</v>
      </c>
      <c r="GK574" s="166">
        <v>836</v>
      </c>
      <c r="GL574" s="166">
        <v>836</v>
      </c>
      <c r="GM574" s="166">
        <v>836</v>
      </c>
      <c r="GN574" s="166">
        <v>836</v>
      </c>
      <c r="GO574" s="166">
        <v>836</v>
      </c>
      <c r="GP574" s="166">
        <v>836</v>
      </c>
      <c r="GQ574" s="166">
        <v>836</v>
      </c>
      <c r="GR574" s="166">
        <v>836</v>
      </c>
      <c r="GS574" s="166">
        <v>836</v>
      </c>
      <c r="GT574" s="166">
        <v>836</v>
      </c>
      <c r="GU574" s="166">
        <v>836</v>
      </c>
      <c r="GV574" s="166">
        <v>836</v>
      </c>
      <c r="GW574" s="166">
        <v>836</v>
      </c>
      <c r="GX574" s="166">
        <v>836</v>
      </c>
      <c r="GY574" s="166">
        <v>836</v>
      </c>
      <c r="GZ574" s="166">
        <v>836</v>
      </c>
      <c r="HA574" s="166">
        <v>836</v>
      </c>
      <c r="HB574" s="166">
        <v>836</v>
      </c>
      <c r="HC574" s="166">
        <v>836</v>
      </c>
      <c r="HD574" s="166">
        <v>836</v>
      </c>
      <c r="HE574" s="166">
        <v>836</v>
      </c>
      <c r="HF574" s="166">
        <v>836</v>
      </c>
      <c r="HG574" s="154">
        <v>836</v>
      </c>
      <c r="HH574" s="154">
        <v>836</v>
      </c>
      <c r="HI574" s="166">
        <v>836</v>
      </c>
      <c r="HJ574" s="154">
        <v>837</v>
      </c>
      <c r="HK574" s="154">
        <v>836</v>
      </c>
      <c r="HL574" s="166">
        <v>836</v>
      </c>
      <c r="HM574" s="154">
        <v>836</v>
      </c>
      <c r="HN574" s="154">
        <v>836</v>
      </c>
      <c r="HO574" s="166">
        <v>836</v>
      </c>
      <c r="HP574" s="154">
        <v>836</v>
      </c>
      <c r="HQ574" s="154">
        <v>836</v>
      </c>
      <c r="HR574" s="166">
        <v>836</v>
      </c>
      <c r="HS574" s="154">
        <v>836</v>
      </c>
      <c r="HT574" s="150">
        <v>836</v>
      </c>
      <c r="HU574" s="150">
        <v>836</v>
      </c>
      <c r="HV574" s="150">
        <v>836</v>
      </c>
      <c r="HW574" s="169">
        <v>836</v>
      </c>
    </row>
    <row r="575" spans="1:231">
      <c r="A575" s="145">
        <f t="shared" si="58"/>
        <v>44105</v>
      </c>
      <c r="B575" s="220">
        <f>'Age&amp;Sex by occurrence date'!$EVW22</f>
        <v>1011</v>
      </c>
      <c r="C575" s="220">
        <v>831</v>
      </c>
      <c r="D575" s="220">
        <v>831</v>
      </c>
      <c r="E575" s="220">
        <v>831</v>
      </c>
      <c r="F575" s="220">
        <v>831</v>
      </c>
      <c r="G575" s="220">
        <v>831</v>
      </c>
      <c r="H575" s="220">
        <v>831</v>
      </c>
      <c r="I575" s="220">
        <v>831</v>
      </c>
      <c r="J575" s="220">
        <v>831</v>
      </c>
      <c r="K575" s="220">
        <v>831</v>
      </c>
      <c r="L575" s="220">
        <v>831</v>
      </c>
      <c r="M575" s="220">
        <v>831</v>
      </c>
      <c r="N575" s="220">
        <v>831</v>
      </c>
      <c r="O575" s="220">
        <v>831</v>
      </c>
      <c r="P575" s="220">
        <v>831</v>
      </c>
      <c r="Q575" s="220">
        <v>831</v>
      </c>
      <c r="R575" s="220">
        <v>831</v>
      </c>
      <c r="S575" s="220">
        <v>831</v>
      </c>
      <c r="T575" s="220">
        <v>831</v>
      </c>
      <c r="U575" s="220">
        <v>831</v>
      </c>
      <c r="V575" s="220">
        <v>831</v>
      </c>
      <c r="W575" s="220">
        <v>831</v>
      </c>
      <c r="X575" s="220">
        <v>831</v>
      </c>
      <c r="Y575" s="220">
        <v>831</v>
      </c>
      <c r="Z575" s="220">
        <v>831</v>
      </c>
      <c r="AA575" s="220">
        <v>831</v>
      </c>
      <c r="AB575" s="220">
        <v>832</v>
      </c>
      <c r="AC575" s="220">
        <v>832</v>
      </c>
      <c r="AD575" s="220">
        <v>832</v>
      </c>
      <c r="AE575" s="220">
        <v>831</v>
      </c>
      <c r="AF575" s="220">
        <v>831</v>
      </c>
      <c r="AG575" s="220">
        <v>831</v>
      </c>
      <c r="AH575" s="220">
        <v>831</v>
      </c>
      <c r="AI575" s="220">
        <v>831</v>
      </c>
      <c r="AJ575" s="220">
        <v>831</v>
      </c>
      <c r="AK575" s="220">
        <v>831</v>
      </c>
      <c r="AL575" s="220">
        <v>831</v>
      </c>
      <c r="AM575" s="220">
        <v>831</v>
      </c>
      <c r="AN575" s="220">
        <v>831</v>
      </c>
      <c r="AO575" s="220">
        <v>831</v>
      </c>
      <c r="AP575" s="220">
        <v>831</v>
      </c>
      <c r="AQ575" s="220">
        <v>831</v>
      </c>
      <c r="AR575" s="220">
        <v>831</v>
      </c>
      <c r="AS575" s="220">
        <v>831</v>
      </c>
      <c r="AT575" s="220">
        <v>831</v>
      </c>
      <c r="AU575" s="220">
        <v>831</v>
      </c>
      <c r="AV575" s="220">
        <v>831</v>
      </c>
      <c r="AW575" s="220">
        <v>831</v>
      </c>
      <c r="AX575" s="220">
        <v>831</v>
      </c>
      <c r="AY575" s="220">
        <v>831</v>
      </c>
      <c r="AZ575" s="220">
        <v>831</v>
      </c>
      <c r="BA575" s="220">
        <v>831</v>
      </c>
      <c r="BB575" s="220">
        <v>831</v>
      </c>
      <c r="BC575" s="220">
        <v>831</v>
      </c>
      <c r="BD575" s="220">
        <v>831</v>
      </c>
      <c r="BE575" s="220">
        <v>831</v>
      </c>
      <c r="BF575" s="220">
        <v>831</v>
      </c>
      <c r="BG575" s="220">
        <v>831</v>
      </c>
      <c r="BH575" s="220">
        <v>831</v>
      </c>
      <c r="BI575" s="220">
        <v>831</v>
      </c>
      <c r="BJ575" s="220">
        <v>831</v>
      </c>
      <c r="BK575" s="220">
        <v>831</v>
      </c>
      <c r="BL575" s="220">
        <v>831</v>
      </c>
      <c r="BM575" s="220">
        <v>831</v>
      </c>
      <c r="BN575" s="220">
        <v>831</v>
      </c>
      <c r="BO575" s="220">
        <v>831</v>
      </c>
      <c r="BP575" s="220">
        <v>831</v>
      </c>
      <c r="BQ575" s="220">
        <v>831</v>
      </c>
      <c r="BR575" s="220">
        <v>831</v>
      </c>
      <c r="BS575" s="220">
        <v>831</v>
      </c>
      <c r="BT575" s="220">
        <v>831</v>
      </c>
      <c r="BU575" s="220">
        <v>831</v>
      </c>
      <c r="BV575" s="220">
        <v>831</v>
      </c>
      <c r="BW575" s="220">
        <v>831</v>
      </c>
      <c r="BX575" s="220">
        <v>831</v>
      </c>
      <c r="BY575" s="220">
        <v>831</v>
      </c>
      <c r="BZ575" s="220">
        <v>831</v>
      </c>
      <c r="CA575" s="220">
        <v>831</v>
      </c>
      <c r="CB575" s="220">
        <v>831</v>
      </c>
      <c r="CC575" s="220">
        <v>831</v>
      </c>
      <c r="CD575" s="220">
        <v>831</v>
      </c>
      <c r="CE575" s="220">
        <v>831</v>
      </c>
      <c r="CF575" s="220">
        <v>831</v>
      </c>
      <c r="CG575" s="220">
        <v>831</v>
      </c>
      <c r="CH575" s="220">
        <v>831</v>
      </c>
      <c r="CI575" s="220">
        <v>831</v>
      </c>
      <c r="CJ575" s="220">
        <v>831</v>
      </c>
      <c r="CK575" s="220">
        <v>831</v>
      </c>
      <c r="CL575" s="220">
        <v>831</v>
      </c>
      <c r="CM575" s="220">
        <v>831</v>
      </c>
      <c r="CN575" s="220">
        <v>831</v>
      </c>
      <c r="CO575" s="220">
        <v>831</v>
      </c>
      <c r="CP575" s="220">
        <v>831</v>
      </c>
      <c r="CQ575" s="220">
        <v>831</v>
      </c>
      <c r="CR575" s="220">
        <v>831</v>
      </c>
      <c r="CS575" s="220">
        <v>831</v>
      </c>
      <c r="CT575" s="220">
        <v>831</v>
      </c>
      <c r="CU575" s="220">
        <v>831</v>
      </c>
      <c r="CV575" s="220">
        <v>831</v>
      </c>
      <c r="CW575" s="220">
        <v>831</v>
      </c>
      <c r="CX575" s="220">
        <v>831</v>
      </c>
      <c r="CY575" s="220">
        <v>831</v>
      </c>
      <c r="CZ575" s="220">
        <v>831</v>
      </c>
      <c r="DA575" s="220">
        <v>831</v>
      </c>
      <c r="DB575" s="220">
        <v>831</v>
      </c>
      <c r="DC575" s="220">
        <v>831</v>
      </c>
      <c r="DD575" s="220">
        <v>831</v>
      </c>
      <c r="DE575" s="220">
        <v>831</v>
      </c>
      <c r="DF575" s="220">
        <v>831</v>
      </c>
      <c r="DG575" s="220">
        <v>831</v>
      </c>
      <c r="DH575" s="220">
        <v>831</v>
      </c>
      <c r="DI575" s="220">
        <v>831</v>
      </c>
      <c r="DJ575" s="220">
        <v>831</v>
      </c>
      <c r="DK575" s="220">
        <v>831</v>
      </c>
      <c r="DL575" s="220">
        <v>831</v>
      </c>
      <c r="DM575" s="220">
        <v>831</v>
      </c>
      <c r="DN575" s="220">
        <v>831</v>
      </c>
      <c r="DO575" s="220">
        <v>831</v>
      </c>
      <c r="DP575" s="220">
        <v>831</v>
      </c>
      <c r="DQ575" s="220">
        <v>831</v>
      </c>
      <c r="DR575" s="220">
        <v>831</v>
      </c>
      <c r="DS575" s="220">
        <v>831</v>
      </c>
      <c r="DT575" s="220">
        <v>831</v>
      </c>
      <c r="DU575" s="220">
        <v>831</v>
      </c>
      <c r="DV575" s="220">
        <v>831</v>
      </c>
      <c r="DW575" s="220">
        <v>831</v>
      </c>
      <c r="DX575" s="220">
        <v>831</v>
      </c>
      <c r="DY575" s="220">
        <v>831</v>
      </c>
      <c r="DZ575" s="220">
        <v>831</v>
      </c>
      <c r="EA575" s="220">
        <v>831</v>
      </c>
      <c r="EB575" s="220">
        <v>831</v>
      </c>
      <c r="EC575" s="220">
        <v>831</v>
      </c>
      <c r="ED575" s="220">
        <v>831</v>
      </c>
      <c r="EE575" s="220">
        <v>831</v>
      </c>
      <c r="EF575" s="220">
        <v>831</v>
      </c>
      <c r="EG575" s="220">
        <v>831</v>
      </c>
      <c r="EH575" s="220">
        <v>831</v>
      </c>
      <c r="EI575" s="220">
        <v>831</v>
      </c>
      <c r="EJ575" s="220">
        <v>831</v>
      </c>
      <c r="EK575" s="220">
        <v>831</v>
      </c>
      <c r="EL575" s="220">
        <v>831</v>
      </c>
      <c r="EM575" s="220">
        <v>831</v>
      </c>
      <c r="EN575" s="242">
        <v>831</v>
      </c>
      <c r="EO575" s="232">
        <v>831</v>
      </c>
      <c r="EP575" s="228">
        <v>831</v>
      </c>
      <c r="EQ575" s="166">
        <v>831</v>
      </c>
      <c r="ER575" s="166">
        <v>831</v>
      </c>
      <c r="ES575" s="166">
        <v>831</v>
      </c>
      <c r="ET575" s="166">
        <v>831</v>
      </c>
      <c r="EU575" s="166">
        <v>831</v>
      </c>
      <c r="EV575" s="154">
        <v>831</v>
      </c>
      <c r="EW575" s="166">
        <v>831</v>
      </c>
      <c r="EX575" s="166">
        <v>831</v>
      </c>
      <c r="EY575" s="166">
        <v>831</v>
      </c>
      <c r="EZ575" s="166">
        <v>831</v>
      </c>
      <c r="FA575" s="166">
        <v>831</v>
      </c>
      <c r="FB575" s="166">
        <v>831</v>
      </c>
      <c r="FC575" s="154">
        <v>831</v>
      </c>
      <c r="FD575" s="166">
        <v>831</v>
      </c>
      <c r="FE575" s="166">
        <v>831</v>
      </c>
      <c r="FF575" s="166">
        <v>831</v>
      </c>
      <c r="FG575" s="166">
        <v>831</v>
      </c>
      <c r="FH575" s="166">
        <v>831</v>
      </c>
      <c r="FI575" s="154">
        <v>831</v>
      </c>
      <c r="FJ575" s="154">
        <v>831</v>
      </c>
      <c r="FK575" s="166">
        <v>831</v>
      </c>
      <c r="FL575" s="166">
        <v>831</v>
      </c>
      <c r="FM575" s="166">
        <v>831</v>
      </c>
      <c r="FN575" s="166">
        <v>831</v>
      </c>
      <c r="FO575" s="166">
        <v>831</v>
      </c>
      <c r="FP575" s="166">
        <v>831</v>
      </c>
      <c r="FQ575" s="166">
        <v>831</v>
      </c>
      <c r="FR575" s="154">
        <v>831</v>
      </c>
      <c r="FS575" s="154">
        <v>831</v>
      </c>
      <c r="FT575" s="154">
        <v>831</v>
      </c>
      <c r="FU575" s="154">
        <v>831</v>
      </c>
      <c r="FV575" s="154">
        <v>831</v>
      </c>
      <c r="FW575" s="154">
        <v>831</v>
      </c>
      <c r="FX575" s="154">
        <v>831</v>
      </c>
      <c r="FY575" s="154">
        <v>831</v>
      </c>
      <c r="FZ575" s="154">
        <v>831</v>
      </c>
      <c r="GA575" s="154">
        <v>831</v>
      </c>
      <c r="GB575" s="154">
        <v>831</v>
      </c>
      <c r="GC575" s="154">
        <v>831</v>
      </c>
      <c r="GD575" s="154">
        <v>831</v>
      </c>
      <c r="GE575" s="154">
        <v>831</v>
      </c>
      <c r="GF575" s="154">
        <v>831</v>
      </c>
      <c r="GG575" s="154">
        <v>831</v>
      </c>
      <c r="GH575" s="154">
        <v>831</v>
      </c>
      <c r="GI575" s="154">
        <v>831</v>
      </c>
      <c r="GJ575" s="154">
        <v>831</v>
      </c>
      <c r="GK575" s="166">
        <v>831</v>
      </c>
      <c r="GL575" s="166">
        <v>831</v>
      </c>
      <c r="GM575" s="166">
        <v>831</v>
      </c>
      <c r="GN575" s="166">
        <v>831</v>
      </c>
      <c r="GO575" s="166">
        <v>831</v>
      </c>
      <c r="GP575" s="166">
        <v>831</v>
      </c>
      <c r="GQ575" s="166">
        <v>831</v>
      </c>
      <c r="GR575" s="166">
        <v>831</v>
      </c>
      <c r="GS575" s="166">
        <v>831</v>
      </c>
      <c r="GT575" s="166">
        <v>831</v>
      </c>
      <c r="GU575" s="166">
        <v>831</v>
      </c>
      <c r="GV575" s="166">
        <v>831</v>
      </c>
      <c r="GW575" s="166">
        <v>831</v>
      </c>
      <c r="GX575" s="154">
        <v>831</v>
      </c>
      <c r="GY575" s="166">
        <v>831</v>
      </c>
      <c r="GZ575" s="166">
        <v>831</v>
      </c>
      <c r="HA575" s="166">
        <v>831</v>
      </c>
      <c r="HB575" s="166">
        <v>831</v>
      </c>
      <c r="HC575" s="166">
        <v>831</v>
      </c>
      <c r="HD575" s="166">
        <v>831</v>
      </c>
      <c r="HE575" s="166">
        <v>831</v>
      </c>
      <c r="HF575" s="166">
        <v>831</v>
      </c>
      <c r="HG575" s="154">
        <v>831</v>
      </c>
      <c r="HH575" s="154">
        <v>831</v>
      </c>
      <c r="HI575" s="166">
        <v>831</v>
      </c>
      <c r="HJ575" s="154">
        <v>832</v>
      </c>
      <c r="HK575" s="154">
        <v>831</v>
      </c>
      <c r="HL575" s="166">
        <v>831</v>
      </c>
      <c r="HM575" s="154">
        <v>831</v>
      </c>
      <c r="HN575" s="154">
        <v>831</v>
      </c>
      <c r="HO575" s="166">
        <v>831</v>
      </c>
      <c r="HP575" s="154">
        <v>831</v>
      </c>
      <c r="HQ575" s="154">
        <v>831</v>
      </c>
      <c r="HR575" s="166">
        <v>831</v>
      </c>
      <c r="HS575" s="154">
        <v>831</v>
      </c>
      <c r="HT575" s="150">
        <v>831</v>
      </c>
      <c r="HU575" s="150">
        <v>831</v>
      </c>
      <c r="HV575" s="150">
        <v>831</v>
      </c>
      <c r="HW575" s="169">
        <v>831</v>
      </c>
    </row>
    <row r="576" spans="1:231">
      <c r="A576" s="145">
        <f t="shared" si="58"/>
        <v>44104</v>
      </c>
      <c r="B576" s="220">
        <f>'Age&amp;Sex by occurrence date'!$EWD22</f>
        <v>1003</v>
      </c>
      <c r="C576" s="220">
        <v>825</v>
      </c>
      <c r="D576" s="220">
        <v>825</v>
      </c>
      <c r="E576" s="220">
        <v>825</v>
      </c>
      <c r="F576" s="220">
        <v>825</v>
      </c>
      <c r="G576" s="220">
        <v>825</v>
      </c>
      <c r="H576" s="220">
        <v>825</v>
      </c>
      <c r="I576" s="220">
        <v>825</v>
      </c>
      <c r="J576" s="220">
        <v>825</v>
      </c>
      <c r="K576" s="220">
        <v>825</v>
      </c>
      <c r="L576" s="220">
        <v>825</v>
      </c>
      <c r="M576" s="220">
        <v>825</v>
      </c>
      <c r="N576" s="220">
        <v>825</v>
      </c>
      <c r="O576" s="220">
        <v>825</v>
      </c>
      <c r="P576" s="220">
        <v>825</v>
      </c>
      <c r="Q576" s="220">
        <v>825</v>
      </c>
      <c r="R576" s="220">
        <v>825</v>
      </c>
      <c r="S576" s="220">
        <v>825</v>
      </c>
      <c r="T576" s="220">
        <v>825</v>
      </c>
      <c r="U576" s="220">
        <v>825</v>
      </c>
      <c r="V576" s="220">
        <v>825</v>
      </c>
      <c r="W576" s="220">
        <v>825</v>
      </c>
      <c r="X576" s="220">
        <v>825</v>
      </c>
      <c r="Y576" s="220">
        <v>825</v>
      </c>
      <c r="Z576" s="220">
        <v>825</v>
      </c>
      <c r="AA576" s="220">
        <v>825</v>
      </c>
      <c r="AB576" s="220">
        <v>826</v>
      </c>
      <c r="AC576" s="220">
        <v>826</v>
      </c>
      <c r="AD576" s="220">
        <v>826</v>
      </c>
      <c r="AE576" s="220">
        <v>825</v>
      </c>
      <c r="AF576" s="220">
        <v>825</v>
      </c>
      <c r="AG576" s="220">
        <v>825</v>
      </c>
      <c r="AH576" s="220">
        <v>825</v>
      </c>
      <c r="AI576" s="220">
        <v>825</v>
      </c>
      <c r="AJ576" s="220">
        <v>825</v>
      </c>
      <c r="AK576" s="220">
        <v>825</v>
      </c>
      <c r="AL576" s="220">
        <v>825</v>
      </c>
      <c r="AM576" s="220">
        <v>825</v>
      </c>
      <c r="AN576" s="220">
        <v>825</v>
      </c>
      <c r="AO576" s="220">
        <v>825</v>
      </c>
      <c r="AP576" s="220">
        <v>825</v>
      </c>
      <c r="AQ576" s="220">
        <v>825</v>
      </c>
      <c r="AR576" s="220">
        <v>825</v>
      </c>
      <c r="AS576" s="220">
        <v>825</v>
      </c>
      <c r="AT576" s="220">
        <v>825</v>
      </c>
      <c r="AU576" s="220">
        <v>825</v>
      </c>
      <c r="AV576" s="220">
        <v>825</v>
      </c>
      <c r="AW576" s="220">
        <v>825</v>
      </c>
      <c r="AX576" s="220">
        <v>825</v>
      </c>
      <c r="AY576" s="220">
        <v>825</v>
      </c>
      <c r="AZ576" s="220">
        <v>825</v>
      </c>
      <c r="BA576" s="220">
        <v>825</v>
      </c>
      <c r="BB576" s="220">
        <v>825</v>
      </c>
      <c r="BC576" s="220">
        <v>825</v>
      </c>
      <c r="BD576" s="220">
        <v>825</v>
      </c>
      <c r="BE576" s="220">
        <v>825</v>
      </c>
      <c r="BF576" s="220">
        <v>825</v>
      </c>
      <c r="BG576" s="220">
        <v>825</v>
      </c>
      <c r="BH576" s="220">
        <v>825</v>
      </c>
      <c r="BI576" s="220">
        <v>825</v>
      </c>
      <c r="BJ576" s="220">
        <v>825</v>
      </c>
      <c r="BK576" s="220">
        <v>825</v>
      </c>
      <c r="BL576" s="220">
        <v>825</v>
      </c>
      <c r="BM576" s="220">
        <v>825</v>
      </c>
      <c r="BN576" s="220">
        <v>825</v>
      </c>
      <c r="BO576" s="220">
        <v>825</v>
      </c>
      <c r="BP576" s="220">
        <v>825</v>
      </c>
      <c r="BQ576" s="220">
        <v>825</v>
      </c>
      <c r="BR576" s="220">
        <v>825</v>
      </c>
      <c r="BS576" s="220">
        <v>825</v>
      </c>
      <c r="BT576" s="220">
        <v>825</v>
      </c>
      <c r="BU576" s="220">
        <v>825</v>
      </c>
      <c r="BV576" s="220">
        <v>825</v>
      </c>
      <c r="BW576" s="220">
        <v>825</v>
      </c>
      <c r="BX576" s="220">
        <v>825</v>
      </c>
      <c r="BY576" s="220">
        <v>825</v>
      </c>
      <c r="BZ576" s="220">
        <v>825</v>
      </c>
      <c r="CA576" s="220">
        <v>825</v>
      </c>
      <c r="CB576" s="220">
        <v>825</v>
      </c>
      <c r="CC576" s="220">
        <v>825</v>
      </c>
      <c r="CD576" s="220">
        <v>825</v>
      </c>
      <c r="CE576" s="220">
        <v>825</v>
      </c>
      <c r="CF576" s="220">
        <v>825</v>
      </c>
      <c r="CG576" s="220">
        <v>825</v>
      </c>
      <c r="CH576" s="220">
        <v>825</v>
      </c>
      <c r="CI576" s="220">
        <v>825</v>
      </c>
      <c r="CJ576" s="220">
        <v>825</v>
      </c>
      <c r="CK576" s="220">
        <v>825</v>
      </c>
      <c r="CL576" s="220">
        <v>825</v>
      </c>
      <c r="CM576" s="220">
        <v>825</v>
      </c>
      <c r="CN576" s="220">
        <v>825</v>
      </c>
      <c r="CO576" s="220">
        <v>825</v>
      </c>
      <c r="CP576" s="220">
        <v>825</v>
      </c>
      <c r="CQ576" s="220">
        <v>825</v>
      </c>
      <c r="CR576" s="220">
        <v>825</v>
      </c>
      <c r="CS576" s="220">
        <v>825</v>
      </c>
      <c r="CT576" s="220">
        <v>825</v>
      </c>
      <c r="CU576" s="220">
        <v>825</v>
      </c>
      <c r="CV576" s="220">
        <v>825</v>
      </c>
      <c r="CW576" s="220">
        <v>825</v>
      </c>
      <c r="CX576" s="220">
        <v>825</v>
      </c>
      <c r="CY576" s="220">
        <v>825</v>
      </c>
      <c r="CZ576" s="220">
        <v>825</v>
      </c>
      <c r="DA576" s="220">
        <v>825</v>
      </c>
      <c r="DB576" s="220">
        <v>825</v>
      </c>
      <c r="DC576" s="220">
        <v>825</v>
      </c>
      <c r="DD576" s="220">
        <v>825</v>
      </c>
      <c r="DE576" s="220">
        <v>825</v>
      </c>
      <c r="DF576" s="220">
        <v>825</v>
      </c>
      <c r="DG576" s="220">
        <v>825</v>
      </c>
      <c r="DH576" s="220">
        <v>825</v>
      </c>
      <c r="DI576" s="220">
        <v>825</v>
      </c>
      <c r="DJ576" s="220">
        <v>825</v>
      </c>
      <c r="DK576" s="220">
        <v>825</v>
      </c>
      <c r="DL576" s="220">
        <v>825</v>
      </c>
      <c r="DM576" s="220">
        <v>825</v>
      </c>
      <c r="DN576" s="220">
        <v>825</v>
      </c>
      <c r="DO576" s="220">
        <v>825</v>
      </c>
      <c r="DP576" s="220">
        <v>825</v>
      </c>
      <c r="DQ576" s="220">
        <v>825</v>
      </c>
      <c r="DR576" s="220">
        <v>825</v>
      </c>
      <c r="DS576" s="220">
        <v>825</v>
      </c>
      <c r="DT576" s="220">
        <v>825</v>
      </c>
      <c r="DU576" s="220">
        <v>825</v>
      </c>
      <c r="DV576" s="220">
        <v>825</v>
      </c>
      <c r="DW576" s="220">
        <v>825</v>
      </c>
      <c r="DX576" s="220">
        <v>825</v>
      </c>
      <c r="DY576" s="220">
        <v>825</v>
      </c>
      <c r="DZ576" s="220">
        <v>825</v>
      </c>
      <c r="EA576" s="220">
        <v>825</v>
      </c>
      <c r="EB576" s="220">
        <v>825</v>
      </c>
      <c r="EC576" s="220">
        <v>825</v>
      </c>
      <c r="ED576" s="220">
        <v>825</v>
      </c>
      <c r="EE576" s="220">
        <v>825</v>
      </c>
      <c r="EF576" s="220">
        <v>825</v>
      </c>
      <c r="EG576" s="220">
        <v>825</v>
      </c>
      <c r="EH576" s="220">
        <v>825</v>
      </c>
      <c r="EI576" s="220">
        <v>825</v>
      </c>
      <c r="EJ576" s="220">
        <v>825</v>
      </c>
      <c r="EK576" s="220">
        <v>825</v>
      </c>
      <c r="EL576" s="220">
        <v>825</v>
      </c>
      <c r="EM576" s="220">
        <v>825</v>
      </c>
      <c r="EN576" s="242">
        <v>825</v>
      </c>
      <c r="EO576" s="232">
        <v>825</v>
      </c>
      <c r="EP576" s="227">
        <v>825</v>
      </c>
      <c r="EQ576" s="154">
        <v>825</v>
      </c>
      <c r="ER576" s="154">
        <v>825</v>
      </c>
      <c r="ES576" s="154">
        <v>825</v>
      </c>
      <c r="ET576" s="154">
        <v>825</v>
      </c>
      <c r="EU576" s="154">
        <v>825</v>
      </c>
      <c r="EV576" s="154">
        <v>825</v>
      </c>
      <c r="EW576" s="166">
        <v>825</v>
      </c>
      <c r="EX576" s="166">
        <v>825</v>
      </c>
      <c r="EY576" s="166">
        <v>825</v>
      </c>
      <c r="EZ576" s="166">
        <v>825</v>
      </c>
      <c r="FA576" s="166">
        <v>825</v>
      </c>
      <c r="FB576" s="166">
        <v>825</v>
      </c>
      <c r="FC576" s="154">
        <v>825</v>
      </c>
      <c r="FD576" s="154">
        <v>825</v>
      </c>
      <c r="FE576" s="166">
        <v>825</v>
      </c>
      <c r="FF576" s="166">
        <v>825</v>
      </c>
      <c r="FG576" s="154">
        <v>825</v>
      </c>
      <c r="FH576" s="166">
        <v>825</v>
      </c>
      <c r="FI576" s="166">
        <v>825</v>
      </c>
      <c r="FJ576" s="166">
        <v>825</v>
      </c>
      <c r="FK576" s="166">
        <v>825</v>
      </c>
      <c r="FL576" s="166">
        <v>825</v>
      </c>
      <c r="FM576" s="166">
        <v>825</v>
      </c>
      <c r="FN576" s="166">
        <v>825</v>
      </c>
      <c r="FO576" s="166">
        <v>825</v>
      </c>
      <c r="FP576" s="166">
        <v>825</v>
      </c>
      <c r="FQ576" s="166">
        <v>825</v>
      </c>
      <c r="FR576" s="166">
        <v>825</v>
      </c>
      <c r="FS576" s="166">
        <v>825</v>
      </c>
      <c r="FT576" s="166">
        <v>825</v>
      </c>
      <c r="FU576" s="166">
        <v>825</v>
      </c>
      <c r="FV576" s="166">
        <v>825</v>
      </c>
      <c r="FW576" s="166">
        <v>825</v>
      </c>
      <c r="FX576" s="166">
        <v>825</v>
      </c>
      <c r="FY576" s="154">
        <v>825</v>
      </c>
      <c r="FZ576" s="154">
        <v>825</v>
      </c>
      <c r="GA576" s="154">
        <v>825</v>
      </c>
      <c r="GB576" s="154">
        <v>825</v>
      </c>
      <c r="GC576" s="154">
        <v>825</v>
      </c>
      <c r="GD576" s="154">
        <v>825</v>
      </c>
      <c r="GE576" s="154">
        <v>825</v>
      </c>
      <c r="GF576" s="154">
        <v>825</v>
      </c>
      <c r="GG576" s="154">
        <v>825</v>
      </c>
      <c r="GH576" s="154">
        <v>825</v>
      </c>
      <c r="GI576" s="154">
        <v>825</v>
      </c>
      <c r="GJ576" s="154">
        <v>825</v>
      </c>
      <c r="GK576" s="154">
        <v>825</v>
      </c>
      <c r="GL576" s="154">
        <v>825</v>
      </c>
      <c r="GM576" s="154">
        <v>825</v>
      </c>
      <c r="GN576" s="154">
        <v>825</v>
      </c>
      <c r="GO576" s="154">
        <v>825</v>
      </c>
      <c r="GP576" s="154">
        <v>825</v>
      </c>
      <c r="GQ576" s="154">
        <v>825</v>
      </c>
      <c r="GR576" s="154">
        <v>825</v>
      </c>
      <c r="GS576" s="154">
        <v>825</v>
      </c>
      <c r="GT576" s="154">
        <v>825</v>
      </c>
      <c r="GU576" s="154">
        <v>825</v>
      </c>
      <c r="GV576" s="154">
        <v>825</v>
      </c>
      <c r="GW576" s="154">
        <v>825</v>
      </c>
      <c r="GX576" s="154">
        <v>825</v>
      </c>
      <c r="GY576" s="166">
        <v>825</v>
      </c>
      <c r="GZ576" s="166">
        <v>825</v>
      </c>
      <c r="HA576" s="166">
        <v>825</v>
      </c>
      <c r="HB576" s="166">
        <v>825</v>
      </c>
      <c r="HC576" s="166">
        <v>825</v>
      </c>
      <c r="HD576" s="166">
        <v>825</v>
      </c>
      <c r="HE576" s="166">
        <v>825</v>
      </c>
      <c r="HF576" s="154">
        <v>825</v>
      </c>
      <c r="HG576" s="154">
        <v>825</v>
      </c>
      <c r="HH576" s="154">
        <v>825</v>
      </c>
      <c r="HI576" s="154">
        <v>825</v>
      </c>
      <c r="HJ576" s="154">
        <v>826</v>
      </c>
      <c r="HK576" s="154">
        <v>825</v>
      </c>
      <c r="HL576" s="154">
        <v>825</v>
      </c>
      <c r="HM576" s="154">
        <v>825</v>
      </c>
      <c r="HN576" s="154">
        <v>825</v>
      </c>
      <c r="HO576" s="166">
        <v>825</v>
      </c>
      <c r="HP576" s="154">
        <v>825</v>
      </c>
      <c r="HQ576" s="154">
        <v>825</v>
      </c>
      <c r="HR576" s="166">
        <v>825</v>
      </c>
      <c r="HS576" s="154">
        <v>825</v>
      </c>
      <c r="HT576" s="150">
        <v>825</v>
      </c>
      <c r="HU576" s="150">
        <v>825</v>
      </c>
      <c r="HV576" s="150">
        <v>825</v>
      </c>
      <c r="HW576" s="169">
        <v>825</v>
      </c>
    </row>
    <row r="577" spans="1:231">
      <c r="A577" s="145">
        <f t="shared" si="58"/>
        <v>44103</v>
      </c>
      <c r="B577" s="220">
        <f>'Age&amp;Sex by occurrence date'!$EWK22</f>
        <v>1000</v>
      </c>
      <c r="C577" s="220">
        <v>824</v>
      </c>
      <c r="D577" s="220">
        <v>824</v>
      </c>
      <c r="E577" s="220">
        <v>824</v>
      </c>
      <c r="F577" s="220">
        <v>824</v>
      </c>
      <c r="G577" s="220">
        <v>824</v>
      </c>
      <c r="H577" s="220">
        <v>824</v>
      </c>
      <c r="I577" s="220">
        <v>824</v>
      </c>
      <c r="J577" s="220">
        <v>824</v>
      </c>
      <c r="K577" s="220">
        <v>824</v>
      </c>
      <c r="L577" s="220">
        <v>824</v>
      </c>
      <c r="M577" s="220">
        <v>824</v>
      </c>
      <c r="N577" s="220">
        <v>824</v>
      </c>
      <c r="O577" s="220">
        <v>824</v>
      </c>
      <c r="P577" s="220">
        <v>824</v>
      </c>
      <c r="Q577" s="220">
        <v>824</v>
      </c>
      <c r="R577" s="220">
        <v>824</v>
      </c>
      <c r="S577" s="220">
        <v>824</v>
      </c>
      <c r="T577" s="220">
        <v>824</v>
      </c>
      <c r="U577" s="220">
        <v>824</v>
      </c>
      <c r="V577" s="220">
        <v>824</v>
      </c>
      <c r="W577" s="220">
        <v>824</v>
      </c>
      <c r="X577" s="220">
        <v>824</v>
      </c>
      <c r="Y577" s="220">
        <v>824</v>
      </c>
      <c r="Z577" s="220">
        <v>824</v>
      </c>
      <c r="AA577" s="220">
        <v>824</v>
      </c>
      <c r="AB577" s="220">
        <v>825</v>
      </c>
      <c r="AC577" s="220">
        <v>825</v>
      </c>
      <c r="AD577" s="220">
        <v>825</v>
      </c>
      <c r="AE577" s="220">
        <v>824</v>
      </c>
      <c r="AF577" s="220">
        <v>824</v>
      </c>
      <c r="AG577" s="220">
        <v>824</v>
      </c>
      <c r="AH577" s="220">
        <v>824</v>
      </c>
      <c r="AI577" s="220">
        <v>824</v>
      </c>
      <c r="AJ577" s="220">
        <v>824</v>
      </c>
      <c r="AK577" s="220">
        <v>824</v>
      </c>
      <c r="AL577" s="220">
        <v>824</v>
      </c>
      <c r="AM577" s="220">
        <v>824</v>
      </c>
      <c r="AN577" s="220">
        <v>824</v>
      </c>
      <c r="AO577" s="220">
        <v>824</v>
      </c>
      <c r="AP577" s="220">
        <v>824</v>
      </c>
      <c r="AQ577" s="220">
        <v>824</v>
      </c>
      <c r="AR577" s="220">
        <v>824</v>
      </c>
      <c r="AS577" s="220">
        <v>824</v>
      </c>
      <c r="AT577" s="220">
        <v>824</v>
      </c>
      <c r="AU577" s="220">
        <v>824</v>
      </c>
      <c r="AV577" s="220">
        <v>824</v>
      </c>
      <c r="AW577" s="220">
        <v>824</v>
      </c>
      <c r="AX577" s="220">
        <v>824</v>
      </c>
      <c r="AY577" s="220">
        <v>824</v>
      </c>
      <c r="AZ577" s="220">
        <v>824</v>
      </c>
      <c r="BA577" s="220">
        <v>824</v>
      </c>
      <c r="BB577" s="220">
        <v>824</v>
      </c>
      <c r="BC577" s="220">
        <v>824</v>
      </c>
      <c r="BD577" s="220">
        <v>824</v>
      </c>
      <c r="BE577" s="220">
        <v>824</v>
      </c>
      <c r="BF577" s="220">
        <v>824</v>
      </c>
      <c r="BG577" s="220">
        <v>824</v>
      </c>
      <c r="BH577" s="220">
        <v>824</v>
      </c>
      <c r="BI577" s="220">
        <v>824</v>
      </c>
      <c r="BJ577" s="220">
        <v>824</v>
      </c>
      <c r="BK577" s="220">
        <v>824</v>
      </c>
      <c r="BL577" s="220">
        <v>824</v>
      </c>
      <c r="BM577" s="220">
        <v>824</v>
      </c>
      <c r="BN577" s="220">
        <v>824</v>
      </c>
      <c r="BO577" s="220">
        <v>824</v>
      </c>
      <c r="BP577" s="220">
        <v>824</v>
      </c>
      <c r="BQ577" s="220">
        <v>824</v>
      </c>
      <c r="BR577" s="220">
        <v>824</v>
      </c>
      <c r="BS577" s="220">
        <v>824</v>
      </c>
      <c r="BT577" s="220">
        <v>824</v>
      </c>
      <c r="BU577" s="220">
        <v>824</v>
      </c>
      <c r="BV577" s="220">
        <v>824</v>
      </c>
      <c r="BW577" s="220">
        <v>824</v>
      </c>
      <c r="BX577" s="220">
        <v>824</v>
      </c>
      <c r="BY577" s="220">
        <v>824</v>
      </c>
      <c r="BZ577" s="220">
        <v>824</v>
      </c>
      <c r="CA577" s="220">
        <v>824</v>
      </c>
      <c r="CB577" s="220">
        <v>824</v>
      </c>
      <c r="CC577" s="220">
        <v>824</v>
      </c>
      <c r="CD577" s="220">
        <v>824</v>
      </c>
      <c r="CE577" s="220">
        <v>824</v>
      </c>
      <c r="CF577" s="220">
        <v>824</v>
      </c>
      <c r="CG577" s="220">
        <v>824</v>
      </c>
      <c r="CH577" s="220">
        <v>824</v>
      </c>
      <c r="CI577" s="220">
        <v>824</v>
      </c>
      <c r="CJ577" s="220">
        <v>824</v>
      </c>
      <c r="CK577" s="220">
        <v>824</v>
      </c>
      <c r="CL577" s="220">
        <v>824</v>
      </c>
      <c r="CM577" s="220">
        <v>824</v>
      </c>
      <c r="CN577" s="220">
        <v>824</v>
      </c>
      <c r="CO577" s="220">
        <v>824</v>
      </c>
      <c r="CP577" s="220">
        <v>824</v>
      </c>
      <c r="CQ577" s="220">
        <v>824</v>
      </c>
      <c r="CR577" s="220">
        <v>824</v>
      </c>
      <c r="CS577" s="220">
        <v>824</v>
      </c>
      <c r="CT577" s="220">
        <v>824</v>
      </c>
      <c r="CU577" s="220">
        <v>824</v>
      </c>
      <c r="CV577" s="220">
        <v>824</v>
      </c>
      <c r="CW577" s="220">
        <v>824</v>
      </c>
      <c r="CX577" s="220">
        <v>824</v>
      </c>
      <c r="CY577" s="220">
        <v>824</v>
      </c>
      <c r="CZ577" s="220">
        <v>824</v>
      </c>
      <c r="DA577" s="220">
        <v>824</v>
      </c>
      <c r="DB577" s="220">
        <v>824</v>
      </c>
      <c r="DC577" s="220">
        <v>824</v>
      </c>
      <c r="DD577" s="220">
        <v>824</v>
      </c>
      <c r="DE577" s="220">
        <v>824</v>
      </c>
      <c r="DF577" s="220">
        <v>824</v>
      </c>
      <c r="DG577" s="220">
        <v>824</v>
      </c>
      <c r="DH577" s="220">
        <v>824</v>
      </c>
      <c r="DI577" s="220">
        <v>824</v>
      </c>
      <c r="DJ577" s="220">
        <v>824</v>
      </c>
      <c r="DK577" s="220">
        <v>824</v>
      </c>
      <c r="DL577" s="220">
        <v>824</v>
      </c>
      <c r="DM577" s="220">
        <v>824</v>
      </c>
      <c r="DN577" s="220">
        <v>824</v>
      </c>
      <c r="DO577" s="220">
        <v>824</v>
      </c>
      <c r="DP577" s="220">
        <v>824</v>
      </c>
      <c r="DQ577" s="220">
        <v>824</v>
      </c>
      <c r="DR577" s="220">
        <v>824</v>
      </c>
      <c r="DS577" s="220">
        <v>824</v>
      </c>
      <c r="DT577" s="220">
        <v>824</v>
      </c>
      <c r="DU577" s="220">
        <v>824</v>
      </c>
      <c r="DV577" s="220">
        <v>824</v>
      </c>
      <c r="DW577" s="220">
        <v>824</v>
      </c>
      <c r="DX577" s="220">
        <v>824</v>
      </c>
      <c r="DY577" s="220">
        <v>824</v>
      </c>
      <c r="DZ577" s="220">
        <v>824</v>
      </c>
      <c r="EA577" s="220">
        <v>824</v>
      </c>
      <c r="EB577" s="220">
        <v>824</v>
      </c>
      <c r="EC577" s="220">
        <v>824</v>
      </c>
      <c r="ED577" s="220">
        <v>824</v>
      </c>
      <c r="EE577" s="220">
        <v>824</v>
      </c>
      <c r="EF577" s="220">
        <v>824</v>
      </c>
      <c r="EG577" s="220">
        <v>824</v>
      </c>
      <c r="EH577" s="220">
        <v>824</v>
      </c>
      <c r="EI577" s="220">
        <v>824</v>
      </c>
      <c r="EJ577" s="220">
        <v>824</v>
      </c>
      <c r="EK577" s="220">
        <v>824</v>
      </c>
      <c r="EL577" s="220">
        <v>824</v>
      </c>
      <c r="EM577" s="220">
        <v>824</v>
      </c>
      <c r="EN577" s="242">
        <v>824</v>
      </c>
      <c r="EO577" s="232">
        <v>824</v>
      </c>
      <c r="EP577" s="227">
        <v>824</v>
      </c>
      <c r="EQ577" s="154">
        <v>824</v>
      </c>
      <c r="ER577" s="154">
        <v>824</v>
      </c>
      <c r="ES577" s="154">
        <v>824</v>
      </c>
      <c r="ET577" s="154">
        <v>824</v>
      </c>
      <c r="EU577" s="154">
        <v>824</v>
      </c>
      <c r="EV577" s="166">
        <v>824</v>
      </c>
      <c r="EW577" s="166">
        <v>824</v>
      </c>
      <c r="EX577" s="166">
        <v>824</v>
      </c>
      <c r="EY577" s="166">
        <v>824</v>
      </c>
      <c r="EZ577" s="166">
        <v>824</v>
      </c>
      <c r="FA577" s="166">
        <v>824</v>
      </c>
      <c r="FB577" s="154">
        <v>824</v>
      </c>
      <c r="FC577" s="166">
        <v>824</v>
      </c>
      <c r="FD577" s="166">
        <v>824</v>
      </c>
      <c r="FE577" s="154">
        <v>824</v>
      </c>
      <c r="FF577" s="154">
        <v>824</v>
      </c>
      <c r="FG577" s="154">
        <v>824</v>
      </c>
      <c r="FH577" s="154">
        <v>824</v>
      </c>
      <c r="FI577" s="166">
        <v>824</v>
      </c>
      <c r="FJ577" s="166">
        <v>824</v>
      </c>
      <c r="FK577" s="154">
        <v>824</v>
      </c>
      <c r="FL577" s="154">
        <v>824</v>
      </c>
      <c r="FM577" s="154">
        <v>824</v>
      </c>
      <c r="FN577" s="154">
        <v>824</v>
      </c>
      <c r="FO577" s="154">
        <v>824</v>
      </c>
      <c r="FP577" s="154">
        <v>824</v>
      </c>
      <c r="FQ577" s="154">
        <v>824</v>
      </c>
      <c r="FR577" s="166">
        <v>824</v>
      </c>
      <c r="FS577" s="166">
        <v>824</v>
      </c>
      <c r="FT577" s="166">
        <v>824</v>
      </c>
      <c r="FU577" s="166">
        <v>824</v>
      </c>
      <c r="FV577" s="166">
        <v>824</v>
      </c>
      <c r="FW577" s="166">
        <v>824</v>
      </c>
      <c r="FX577" s="166">
        <v>824</v>
      </c>
      <c r="FY577" s="166">
        <v>824</v>
      </c>
      <c r="FZ577" s="166">
        <v>824</v>
      </c>
      <c r="GA577" s="166">
        <v>824</v>
      </c>
      <c r="GB577" s="166">
        <v>824</v>
      </c>
      <c r="GC577" s="166">
        <v>824</v>
      </c>
      <c r="GD577" s="166">
        <v>824</v>
      </c>
      <c r="GE577" s="166">
        <v>824</v>
      </c>
      <c r="GF577" s="166">
        <v>824</v>
      </c>
      <c r="GG577" s="166">
        <v>824</v>
      </c>
      <c r="GH577" s="166">
        <v>824</v>
      </c>
      <c r="GI577" s="166">
        <v>824</v>
      </c>
      <c r="GJ577" s="166">
        <v>824</v>
      </c>
      <c r="GK577" s="154">
        <v>824</v>
      </c>
      <c r="GL577" s="154">
        <v>824</v>
      </c>
      <c r="GM577" s="154">
        <v>824</v>
      </c>
      <c r="GN577" s="154">
        <v>824</v>
      </c>
      <c r="GO577" s="154">
        <v>824</v>
      </c>
      <c r="GP577" s="154">
        <v>824</v>
      </c>
      <c r="GQ577" s="154">
        <v>824</v>
      </c>
      <c r="GR577" s="154">
        <v>824</v>
      </c>
      <c r="GS577" s="154">
        <v>824</v>
      </c>
      <c r="GT577" s="166">
        <v>824</v>
      </c>
      <c r="GU577" s="166">
        <v>824</v>
      </c>
      <c r="GV577" s="166">
        <v>824</v>
      </c>
      <c r="GW577" s="166">
        <v>824</v>
      </c>
      <c r="GX577" s="166">
        <v>824</v>
      </c>
      <c r="GY577" s="154">
        <v>824</v>
      </c>
      <c r="GZ577" s="154">
        <v>824</v>
      </c>
      <c r="HA577" s="154">
        <v>824</v>
      </c>
      <c r="HB577" s="154">
        <v>824</v>
      </c>
      <c r="HC577" s="154">
        <v>824</v>
      </c>
      <c r="HD577" s="154">
        <v>824</v>
      </c>
      <c r="HE577" s="154">
        <v>824</v>
      </c>
      <c r="HF577" s="154">
        <v>824</v>
      </c>
      <c r="HG577" s="154">
        <v>824</v>
      </c>
      <c r="HH577" s="154">
        <v>824</v>
      </c>
      <c r="HI577" s="154">
        <v>824</v>
      </c>
      <c r="HJ577" s="154">
        <v>825</v>
      </c>
      <c r="HK577" s="154">
        <v>824</v>
      </c>
      <c r="HL577" s="154">
        <v>824</v>
      </c>
      <c r="HM577" s="154">
        <v>824</v>
      </c>
      <c r="HN577" s="154">
        <v>824</v>
      </c>
      <c r="HO577" s="166">
        <v>824</v>
      </c>
      <c r="HP577" s="154">
        <v>824</v>
      </c>
      <c r="HQ577" s="154">
        <v>824</v>
      </c>
      <c r="HR577" s="166">
        <v>824</v>
      </c>
      <c r="HS577" s="154">
        <v>824</v>
      </c>
      <c r="HT577" s="150">
        <v>824</v>
      </c>
      <c r="HU577" s="150">
        <v>824</v>
      </c>
      <c r="HV577" s="150">
        <v>824</v>
      </c>
      <c r="HW577" s="169">
        <v>824</v>
      </c>
    </row>
    <row r="578" spans="1:231">
      <c r="A578" s="145">
        <f t="shared" si="58"/>
        <v>44102</v>
      </c>
      <c r="B578" s="220">
        <f>'Age&amp;Sex by occurrence date'!$EWR22</f>
        <v>994</v>
      </c>
      <c r="C578" s="220">
        <v>819</v>
      </c>
      <c r="D578" s="220">
        <v>819</v>
      </c>
      <c r="E578" s="220">
        <v>819</v>
      </c>
      <c r="F578" s="220">
        <v>819</v>
      </c>
      <c r="G578" s="220">
        <v>819</v>
      </c>
      <c r="H578" s="220">
        <v>819</v>
      </c>
      <c r="I578" s="220">
        <v>819</v>
      </c>
      <c r="J578" s="220">
        <v>819</v>
      </c>
      <c r="K578" s="220">
        <v>819</v>
      </c>
      <c r="L578" s="220">
        <v>819</v>
      </c>
      <c r="M578" s="220">
        <v>819</v>
      </c>
      <c r="N578" s="220">
        <v>819</v>
      </c>
      <c r="O578" s="220">
        <v>819</v>
      </c>
      <c r="P578" s="220">
        <v>819</v>
      </c>
      <c r="Q578" s="220">
        <v>819</v>
      </c>
      <c r="R578" s="220">
        <v>819</v>
      </c>
      <c r="S578" s="220">
        <v>819</v>
      </c>
      <c r="T578" s="220">
        <v>819</v>
      </c>
      <c r="U578" s="220">
        <v>819</v>
      </c>
      <c r="V578" s="220">
        <v>819</v>
      </c>
      <c r="W578" s="220">
        <v>819</v>
      </c>
      <c r="X578" s="220">
        <v>819</v>
      </c>
      <c r="Y578" s="220">
        <v>819</v>
      </c>
      <c r="Z578" s="220">
        <v>819</v>
      </c>
      <c r="AA578" s="220">
        <v>819</v>
      </c>
      <c r="AB578" s="220">
        <v>820</v>
      </c>
      <c r="AC578" s="220">
        <v>820</v>
      </c>
      <c r="AD578" s="220">
        <v>820</v>
      </c>
      <c r="AE578" s="220">
        <v>819</v>
      </c>
      <c r="AF578" s="220">
        <v>819</v>
      </c>
      <c r="AG578" s="220">
        <v>819</v>
      </c>
      <c r="AH578" s="220">
        <v>819</v>
      </c>
      <c r="AI578" s="220">
        <v>819</v>
      </c>
      <c r="AJ578" s="220">
        <v>819</v>
      </c>
      <c r="AK578" s="220">
        <v>819</v>
      </c>
      <c r="AL578" s="220">
        <v>819</v>
      </c>
      <c r="AM578" s="220">
        <v>819</v>
      </c>
      <c r="AN578" s="220">
        <v>819</v>
      </c>
      <c r="AO578" s="220">
        <v>819</v>
      </c>
      <c r="AP578" s="220">
        <v>819</v>
      </c>
      <c r="AQ578" s="220">
        <v>819</v>
      </c>
      <c r="AR578" s="220">
        <v>819</v>
      </c>
      <c r="AS578" s="220">
        <v>819</v>
      </c>
      <c r="AT578" s="220">
        <v>819</v>
      </c>
      <c r="AU578" s="220">
        <v>819</v>
      </c>
      <c r="AV578" s="220">
        <v>819</v>
      </c>
      <c r="AW578" s="220">
        <v>819</v>
      </c>
      <c r="AX578" s="220">
        <v>819</v>
      </c>
      <c r="AY578" s="220">
        <v>819</v>
      </c>
      <c r="AZ578" s="220">
        <v>819</v>
      </c>
      <c r="BA578" s="220">
        <v>819</v>
      </c>
      <c r="BB578" s="220">
        <v>819</v>
      </c>
      <c r="BC578" s="220">
        <v>819</v>
      </c>
      <c r="BD578" s="220">
        <v>819</v>
      </c>
      <c r="BE578" s="220">
        <v>819</v>
      </c>
      <c r="BF578" s="220">
        <v>819</v>
      </c>
      <c r="BG578" s="220">
        <v>819</v>
      </c>
      <c r="BH578" s="220">
        <v>819</v>
      </c>
      <c r="BI578" s="220">
        <v>819</v>
      </c>
      <c r="BJ578" s="220">
        <v>819</v>
      </c>
      <c r="BK578" s="220">
        <v>819</v>
      </c>
      <c r="BL578" s="220">
        <v>819</v>
      </c>
      <c r="BM578" s="220">
        <v>819</v>
      </c>
      <c r="BN578" s="220">
        <v>819</v>
      </c>
      <c r="BO578" s="220">
        <v>819</v>
      </c>
      <c r="BP578" s="220">
        <v>819</v>
      </c>
      <c r="BQ578" s="220">
        <v>819</v>
      </c>
      <c r="BR578" s="220">
        <v>819</v>
      </c>
      <c r="BS578" s="220">
        <v>819</v>
      </c>
      <c r="BT578" s="220">
        <v>819</v>
      </c>
      <c r="BU578" s="220">
        <v>819</v>
      </c>
      <c r="BV578" s="220">
        <v>819</v>
      </c>
      <c r="BW578" s="220">
        <v>819</v>
      </c>
      <c r="BX578" s="220">
        <v>819</v>
      </c>
      <c r="BY578" s="220">
        <v>819</v>
      </c>
      <c r="BZ578" s="220">
        <v>819</v>
      </c>
      <c r="CA578" s="220">
        <v>819</v>
      </c>
      <c r="CB578" s="220">
        <v>819</v>
      </c>
      <c r="CC578" s="220">
        <v>819</v>
      </c>
      <c r="CD578" s="220">
        <v>819</v>
      </c>
      <c r="CE578" s="220">
        <v>819</v>
      </c>
      <c r="CF578" s="220">
        <v>819</v>
      </c>
      <c r="CG578" s="220">
        <v>819</v>
      </c>
      <c r="CH578" s="220">
        <v>819</v>
      </c>
      <c r="CI578" s="220">
        <v>819</v>
      </c>
      <c r="CJ578" s="220">
        <v>819</v>
      </c>
      <c r="CK578" s="220">
        <v>819</v>
      </c>
      <c r="CL578" s="220">
        <v>819</v>
      </c>
      <c r="CM578" s="220">
        <v>819</v>
      </c>
      <c r="CN578" s="220">
        <v>819</v>
      </c>
      <c r="CO578" s="220">
        <v>819</v>
      </c>
      <c r="CP578" s="220">
        <v>819</v>
      </c>
      <c r="CQ578" s="220">
        <v>819</v>
      </c>
      <c r="CR578" s="220">
        <v>819</v>
      </c>
      <c r="CS578" s="220">
        <v>819</v>
      </c>
      <c r="CT578" s="220">
        <v>819</v>
      </c>
      <c r="CU578" s="220">
        <v>819</v>
      </c>
      <c r="CV578" s="220">
        <v>819</v>
      </c>
      <c r="CW578" s="220">
        <v>819</v>
      </c>
      <c r="CX578" s="220">
        <v>819</v>
      </c>
      <c r="CY578" s="220">
        <v>819</v>
      </c>
      <c r="CZ578" s="220">
        <v>819</v>
      </c>
      <c r="DA578" s="220">
        <v>819</v>
      </c>
      <c r="DB578" s="220">
        <v>819</v>
      </c>
      <c r="DC578" s="220">
        <v>819</v>
      </c>
      <c r="DD578" s="220">
        <v>819</v>
      </c>
      <c r="DE578" s="220">
        <v>819</v>
      </c>
      <c r="DF578" s="220">
        <v>819</v>
      </c>
      <c r="DG578" s="220">
        <v>819</v>
      </c>
      <c r="DH578" s="220">
        <v>819</v>
      </c>
      <c r="DI578" s="220">
        <v>819</v>
      </c>
      <c r="DJ578" s="220">
        <v>819</v>
      </c>
      <c r="DK578" s="220">
        <v>819</v>
      </c>
      <c r="DL578" s="220">
        <v>819</v>
      </c>
      <c r="DM578" s="220">
        <v>819</v>
      </c>
      <c r="DN578" s="220">
        <v>819</v>
      </c>
      <c r="DO578" s="220">
        <v>819</v>
      </c>
      <c r="DP578" s="220">
        <v>819</v>
      </c>
      <c r="DQ578" s="220">
        <v>819</v>
      </c>
      <c r="DR578" s="220">
        <v>819</v>
      </c>
      <c r="DS578" s="220">
        <v>819</v>
      </c>
      <c r="DT578" s="220">
        <v>819</v>
      </c>
      <c r="DU578" s="220">
        <v>819</v>
      </c>
      <c r="DV578" s="220">
        <v>819</v>
      </c>
      <c r="DW578" s="220">
        <v>819</v>
      </c>
      <c r="DX578" s="220">
        <v>819</v>
      </c>
      <c r="DY578" s="220">
        <v>819</v>
      </c>
      <c r="DZ578" s="220">
        <v>819</v>
      </c>
      <c r="EA578" s="220">
        <v>819</v>
      </c>
      <c r="EB578" s="220">
        <v>819</v>
      </c>
      <c r="EC578" s="220">
        <v>819</v>
      </c>
      <c r="ED578" s="220">
        <v>819</v>
      </c>
      <c r="EE578" s="220">
        <v>819</v>
      </c>
      <c r="EF578" s="220">
        <v>819</v>
      </c>
      <c r="EG578" s="220">
        <v>819</v>
      </c>
      <c r="EH578" s="220">
        <v>819</v>
      </c>
      <c r="EI578" s="220">
        <v>819</v>
      </c>
      <c r="EJ578" s="220">
        <v>819</v>
      </c>
      <c r="EK578" s="220">
        <v>819</v>
      </c>
      <c r="EL578" s="220">
        <v>819</v>
      </c>
      <c r="EM578" s="220">
        <v>819</v>
      </c>
      <c r="EN578" s="242">
        <v>819</v>
      </c>
      <c r="EO578" s="232">
        <v>819</v>
      </c>
      <c r="EP578" s="228">
        <v>819</v>
      </c>
      <c r="EQ578" s="166">
        <v>819</v>
      </c>
      <c r="ER578" s="166">
        <v>819</v>
      </c>
      <c r="ES578" s="166">
        <v>819</v>
      </c>
      <c r="ET578" s="166">
        <v>819</v>
      </c>
      <c r="EU578" s="166">
        <v>819</v>
      </c>
      <c r="EV578" s="154">
        <v>819</v>
      </c>
      <c r="EW578" s="154">
        <v>819</v>
      </c>
      <c r="EX578" s="154">
        <v>819</v>
      </c>
      <c r="EY578" s="154">
        <v>819</v>
      </c>
      <c r="EZ578" s="154">
        <v>819</v>
      </c>
      <c r="FA578" s="154">
        <v>819</v>
      </c>
      <c r="FB578" s="154">
        <v>819</v>
      </c>
      <c r="FC578" s="154">
        <v>819</v>
      </c>
      <c r="FD578" s="166">
        <v>819</v>
      </c>
      <c r="FE578" s="154">
        <v>819</v>
      </c>
      <c r="FF578" s="154">
        <v>819</v>
      </c>
      <c r="FG578" s="166">
        <v>819</v>
      </c>
      <c r="FH578" s="154">
        <v>819</v>
      </c>
      <c r="FI578" s="154">
        <v>819</v>
      </c>
      <c r="FJ578" s="154">
        <v>819</v>
      </c>
      <c r="FK578" s="166">
        <v>819</v>
      </c>
      <c r="FL578" s="166">
        <v>819</v>
      </c>
      <c r="FM578" s="166">
        <v>819</v>
      </c>
      <c r="FN578" s="166">
        <v>819</v>
      </c>
      <c r="FO578" s="166">
        <v>819</v>
      </c>
      <c r="FP578" s="166">
        <v>819</v>
      </c>
      <c r="FQ578" s="166">
        <v>819</v>
      </c>
      <c r="FR578" s="154">
        <v>819</v>
      </c>
      <c r="FS578" s="154">
        <v>819</v>
      </c>
      <c r="FT578" s="154">
        <v>819</v>
      </c>
      <c r="FU578" s="154">
        <v>819</v>
      </c>
      <c r="FV578" s="154">
        <v>819</v>
      </c>
      <c r="FW578" s="154">
        <v>819</v>
      </c>
      <c r="FX578" s="154">
        <v>819</v>
      </c>
      <c r="FY578" s="166">
        <v>819</v>
      </c>
      <c r="FZ578" s="166">
        <v>819</v>
      </c>
      <c r="GA578" s="166">
        <v>819</v>
      </c>
      <c r="GB578" s="166">
        <v>819</v>
      </c>
      <c r="GC578" s="166">
        <v>819</v>
      </c>
      <c r="GD578" s="166">
        <v>819</v>
      </c>
      <c r="GE578" s="166">
        <v>819</v>
      </c>
      <c r="GF578" s="166">
        <v>819</v>
      </c>
      <c r="GG578" s="166">
        <v>819</v>
      </c>
      <c r="GH578" s="166">
        <v>819</v>
      </c>
      <c r="GI578" s="166">
        <v>819</v>
      </c>
      <c r="GJ578" s="166">
        <v>819</v>
      </c>
      <c r="GK578" s="166">
        <v>819</v>
      </c>
      <c r="GL578" s="166">
        <v>819</v>
      </c>
      <c r="GM578" s="166">
        <v>819</v>
      </c>
      <c r="GN578" s="166">
        <v>819</v>
      </c>
      <c r="GO578" s="166">
        <v>819</v>
      </c>
      <c r="GP578" s="166">
        <v>819</v>
      </c>
      <c r="GQ578" s="166">
        <v>819</v>
      </c>
      <c r="GR578" s="166">
        <v>819</v>
      </c>
      <c r="GS578" s="166">
        <v>819</v>
      </c>
      <c r="GT578" s="166">
        <v>819</v>
      </c>
      <c r="GU578" s="166">
        <v>819</v>
      </c>
      <c r="GV578" s="166">
        <v>819</v>
      </c>
      <c r="GW578" s="166">
        <v>819</v>
      </c>
      <c r="GX578" s="166">
        <v>819</v>
      </c>
      <c r="GY578" s="166">
        <v>819</v>
      </c>
      <c r="GZ578" s="166">
        <v>819</v>
      </c>
      <c r="HA578" s="166">
        <v>819</v>
      </c>
      <c r="HB578" s="166">
        <v>819</v>
      </c>
      <c r="HC578" s="166">
        <v>819</v>
      </c>
      <c r="HD578" s="166">
        <v>819</v>
      </c>
      <c r="HE578" s="166">
        <v>819</v>
      </c>
      <c r="HF578" s="166">
        <v>819</v>
      </c>
      <c r="HG578" s="154">
        <v>819</v>
      </c>
      <c r="HH578" s="154">
        <v>819</v>
      </c>
      <c r="HI578" s="166">
        <v>819</v>
      </c>
      <c r="HJ578" s="154">
        <v>820</v>
      </c>
      <c r="HK578" s="154">
        <v>819</v>
      </c>
      <c r="HL578" s="166">
        <v>819</v>
      </c>
      <c r="HM578" s="154">
        <v>819</v>
      </c>
      <c r="HN578" s="154">
        <v>819</v>
      </c>
      <c r="HO578" s="166">
        <v>819</v>
      </c>
      <c r="HP578" s="154">
        <v>819</v>
      </c>
      <c r="HQ578" s="154">
        <v>819</v>
      </c>
      <c r="HR578" s="166">
        <v>819</v>
      </c>
      <c r="HS578" s="154">
        <v>819</v>
      </c>
      <c r="HT578" s="150">
        <v>819</v>
      </c>
      <c r="HU578" s="150">
        <v>819</v>
      </c>
      <c r="HV578" s="150">
        <v>819</v>
      </c>
      <c r="HW578" s="169">
        <v>819</v>
      </c>
    </row>
    <row r="579" spans="1:231">
      <c r="A579" s="145">
        <f t="shared" si="58"/>
        <v>44101</v>
      </c>
      <c r="B579" s="220">
        <f>'Age&amp;Sex by occurrence date'!$EWY22</f>
        <v>992</v>
      </c>
      <c r="C579" s="220">
        <v>818</v>
      </c>
      <c r="D579" s="220">
        <v>818</v>
      </c>
      <c r="E579" s="220">
        <v>818</v>
      </c>
      <c r="F579" s="220">
        <v>818</v>
      </c>
      <c r="G579" s="220">
        <v>818</v>
      </c>
      <c r="H579" s="220">
        <v>818</v>
      </c>
      <c r="I579" s="220">
        <v>818</v>
      </c>
      <c r="J579" s="220">
        <v>818</v>
      </c>
      <c r="K579" s="220">
        <v>818</v>
      </c>
      <c r="L579" s="220">
        <v>818</v>
      </c>
      <c r="M579" s="220">
        <v>818</v>
      </c>
      <c r="N579" s="220">
        <v>818</v>
      </c>
      <c r="O579" s="220">
        <v>818</v>
      </c>
      <c r="P579" s="220">
        <v>818</v>
      </c>
      <c r="Q579" s="220">
        <v>818</v>
      </c>
      <c r="R579" s="220">
        <v>818</v>
      </c>
      <c r="S579" s="220">
        <v>818</v>
      </c>
      <c r="T579" s="220">
        <v>818</v>
      </c>
      <c r="U579" s="220">
        <v>818</v>
      </c>
      <c r="V579" s="220">
        <v>818</v>
      </c>
      <c r="W579" s="220">
        <v>818</v>
      </c>
      <c r="X579" s="220">
        <v>818</v>
      </c>
      <c r="Y579" s="220">
        <v>818</v>
      </c>
      <c r="Z579" s="220">
        <v>818</v>
      </c>
      <c r="AA579" s="220">
        <v>818</v>
      </c>
      <c r="AB579" s="220">
        <v>819</v>
      </c>
      <c r="AC579" s="220">
        <v>819</v>
      </c>
      <c r="AD579" s="220">
        <v>819</v>
      </c>
      <c r="AE579" s="220">
        <v>818</v>
      </c>
      <c r="AF579" s="220">
        <v>818</v>
      </c>
      <c r="AG579" s="220">
        <v>818</v>
      </c>
      <c r="AH579" s="220">
        <v>818</v>
      </c>
      <c r="AI579" s="220">
        <v>818</v>
      </c>
      <c r="AJ579" s="220">
        <v>818</v>
      </c>
      <c r="AK579" s="220">
        <v>818</v>
      </c>
      <c r="AL579" s="220">
        <v>818</v>
      </c>
      <c r="AM579" s="220">
        <v>818</v>
      </c>
      <c r="AN579" s="220">
        <v>818</v>
      </c>
      <c r="AO579" s="220">
        <v>818</v>
      </c>
      <c r="AP579" s="220">
        <v>818</v>
      </c>
      <c r="AQ579" s="220">
        <v>818</v>
      </c>
      <c r="AR579" s="220">
        <v>818</v>
      </c>
      <c r="AS579" s="220">
        <v>818</v>
      </c>
      <c r="AT579" s="220">
        <v>818</v>
      </c>
      <c r="AU579" s="220">
        <v>818</v>
      </c>
      <c r="AV579" s="220">
        <v>818</v>
      </c>
      <c r="AW579" s="220">
        <v>818</v>
      </c>
      <c r="AX579" s="220">
        <v>818</v>
      </c>
      <c r="AY579" s="220">
        <v>818</v>
      </c>
      <c r="AZ579" s="220">
        <v>818</v>
      </c>
      <c r="BA579" s="220">
        <v>818</v>
      </c>
      <c r="BB579" s="220">
        <v>818</v>
      </c>
      <c r="BC579" s="220">
        <v>818</v>
      </c>
      <c r="BD579" s="220">
        <v>818</v>
      </c>
      <c r="BE579" s="220">
        <v>818</v>
      </c>
      <c r="BF579" s="220">
        <v>818</v>
      </c>
      <c r="BG579" s="220">
        <v>818</v>
      </c>
      <c r="BH579" s="220">
        <v>818</v>
      </c>
      <c r="BI579" s="220">
        <v>818</v>
      </c>
      <c r="BJ579" s="220">
        <v>818</v>
      </c>
      <c r="BK579" s="220">
        <v>818</v>
      </c>
      <c r="BL579" s="220">
        <v>818</v>
      </c>
      <c r="BM579" s="220">
        <v>818</v>
      </c>
      <c r="BN579" s="220">
        <v>818</v>
      </c>
      <c r="BO579" s="220">
        <v>818</v>
      </c>
      <c r="BP579" s="220">
        <v>818</v>
      </c>
      <c r="BQ579" s="220">
        <v>818</v>
      </c>
      <c r="BR579" s="220">
        <v>818</v>
      </c>
      <c r="BS579" s="220">
        <v>818</v>
      </c>
      <c r="BT579" s="220">
        <v>818</v>
      </c>
      <c r="BU579" s="220">
        <v>818</v>
      </c>
      <c r="BV579" s="220">
        <v>818</v>
      </c>
      <c r="BW579" s="220">
        <v>818</v>
      </c>
      <c r="BX579" s="220">
        <v>818</v>
      </c>
      <c r="BY579" s="220">
        <v>818</v>
      </c>
      <c r="BZ579" s="220">
        <v>818</v>
      </c>
      <c r="CA579" s="220">
        <v>818</v>
      </c>
      <c r="CB579" s="220">
        <v>818</v>
      </c>
      <c r="CC579" s="220">
        <v>818</v>
      </c>
      <c r="CD579" s="220">
        <v>818</v>
      </c>
      <c r="CE579" s="220">
        <v>818</v>
      </c>
      <c r="CF579" s="220">
        <v>818</v>
      </c>
      <c r="CG579" s="220">
        <v>818</v>
      </c>
      <c r="CH579" s="220">
        <v>818</v>
      </c>
      <c r="CI579" s="220">
        <v>818</v>
      </c>
      <c r="CJ579" s="220">
        <v>818</v>
      </c>
      <c r="CK579" s="220">
        <v>818</v>
      </c>
      <c r="CL579" s="220">
        <v>818</v>
      </c>
      <c r="CM579" s="220">
        <v>818</v>
      </c>
      <c r="CN579" s="220">
        <v>818</v>
      </c>
      <c r="CO579" s="220">
        <v>818</v>
      </c>
      <c r="CP579" s="220">
        <v>818</v>
      </c>
      <c r="CQ579" s="220">
        <v>818</v>
      </c>
      <c r="CR579" s="220">
        <v>818</v>
      </c>
      <c r="CS579" s="220">
        <v>818</v>
      </c>
      <c r="CT579" s="220">
        <v>818</v>
      </c>
      <c r="CU579" s="220">
        <v>818</v>
      </c>
      <c r="CV579" s="220">
        <v>818</v>
      </c>
      <c r="CW579" s="220">
        <v>818</v>
      </c>
      <c r="CX579" s="220">
        <v>818</v>
      </c>
      <c r="CY579" s="220">
        <v>818</v>
      </c>
      <c r="CZ579" s="220">
        <v>818</v>
      </c>
      <c r="DA579" s="220">
        <v>818</v>
      </c>
      <c r="DB579" s="220">
        <v>818</v>
      </c>
      <c r="DC579" s="220">
        <v>818</v>
      </c>
      <c r="DD579" s="220">
        <v>818</v>
      </c>
      <c r="DE579" s="220">
        <v>818</v>
      </c>
      <c r="DF579" s="220">
        <v>818</v>
      </c>
      <c r="DG579" s="220">
        <v>818</v>
      </c>
      <c r="DH579" s="220">
        <v>818</v>
      </c>
      <c r="DI579" s="220">
        <v>818</v>
      </c>
      <c r="DJ579" s="220">
        <v>818</v>
      </c>
      <c r="DK579" s="220">
        <v>818</v>
      </c>
      <c r="DL579" s="220">
        <v>818</v>
      </c>
      <c r="DM579" s="220">
        <v>818</v>
      </c>
      <c r="DN579" s="220">
        <v>818</v>
      </c>
      <c r="DO579" s="220">
        <v>818</v>
      </c>
      <c r="DP579" s="220">
        <v>818</v>
      </c>
      <c r="DQ579" s="220">
        <v>818</v>
      </c>
      <c r="DR579" s="220">
        <v>818</v>
      </c>
      <c r="DS579" s="220">
        <v>818</v>
      </c>
      <c r="DT579" s="220">
        <v>818</v>
      </c>
      <c r="DU579" s="220">
        <v>818</v>
      </c>
      <c r="DV579" s="220">
        <v>818</v>
      </c>
      <c r="DW579" s="220">
        <v>818</v>
      </c>
      <c r="DX579" s="220">
        <v>818</v>
      </c>
      <c r="DY579" s="220">
        <v>818</v>
      </c>
      <c r="DZ579" s="220">
        <v>818</v>
      </c>
      <c r="EA579" s="220">
        <v>818</v>
      </c>
      <c r="EB579" s="220">
        <v>818</v>
      </c>
      <c r="EC579" s="220">
        <v>818</v>
      </c>
      <c r="ED579" s="220">
        <v>818</v>
      </c>
      <c r="EE579" s="220">
        <v>818</v>
      </c>
      <c r="EF579" s="220">
        <v>818</v>
      </c>
      <c r="EG579" s="220">
        <v>818</v>
      </c>
      <c r="EH579" s="220">
        <v>818</v>
      </c>
      <c r="EI579" s="220">
        <v>818</v>
      </c>
      <c r="EJ579" s="220">
        <v>818</v>
      </c>
      <c r="EK579" s="220">
        <v>818</v>
      </c>
      <c r="EL579" s="220">
        <v>818</v>
      </c>
      <c r="EM579" s="220">
        <v>818</v>
      </c>
      <c r="EN579" s="242">
        <v>818</v>
      </c>
      <c r="EO579" s="232">
        <v>818</v>
      </c>
      <c r="EP579" s="227">
        <v>818</v>
      </c>
      <c r="EQ579" s="154">
        <v>818</v>
      </c>
      <c r="ER579" s="154">
        <v>818</v>
      </c>
      <c r="ES579" s="154">
        <v>818</v>
      </c>
      <c r="ET579" s="154">
        <v>818</v>
      </c>
      <c r="EU579" s="154">
        <v>818</v>
      </c>
      <c r="EV579" s="154">
        <v>818</v>
      </c>
      <c r="EW579" s="154">
        <v>818</v>
      </c>
      <c r="EX579" s="154">
        <v>818</v>
      </c>
      <c r="EY579" s="154">
        <v>818</v>
      </c>
      <c r="EZ579" s="154">
        <v>818</v>
      </c>
      <c r="FA579" s="154">
        <v>818</v>
      </c>
      <c r="FB579" s="166">
        <v>818</v>
      </c>
      <c r="FC579" s="166">
        <v>818</v>
      </c>
      <c r="FD579" s="166">
        <v>818</v>
      </c>
      <c r="FE579" s="166">
        <v>818</v>
      </c>
      <c r="FF579" s="154">
        <v>818</v>
      </c>
      <c r="FG579" s="154">
        <v>818</v>
      </c>
      <c r="FH579" s="166">
        <v>818</v>
      </c>
      <c r="FI579" s="154">
        <v>818</v>
      </c>
      <c r="FJ579" s="154">
        <v>818</v>
      </c>
      <c r="FK579" s="154">
        <v>818</v>
      </c>
      <c r="FL579" s="154">
        <v>818</v>
      </c>
      <c r="FM579" s="154">
        <v>818</v>
      </c>
      <c r="FN579" s="154">
        <v>818</v>
      </c>
      <c r="FO579" s="154">
        <v>818</v>
      </c>
      <c r="FP579" s="154">
        <v>818</v>
      </c>
      <c r="FQ579" s="154">
        <v>818</v>
      </c>
      <c r="FR579" s="166">
        <v>818</v>
      </c>
      <c r="FS579" s="166">
        <v>818</v>
      </c>
      <c r="FT579" s="166">
        <v>818</v>
      </c>
      <c r="FU579" s="166">
        <v>818</v>
      </c>
      <c r="FV579" s="166">
        <v>818</v>
      </c>
      <c r="FW579" s="166">
        <v>818</v>
      </c>
      <c r="FX579" s="166">
        <v>818</v>
      </c>
      <c r="FY579" s="154">
        <v>818</v>
      </c>
      <c r="FZ579" s="154">
        <v>818</v>
      </c>
      <c r="GA579" s="154">
        <v>818</v>
      </c>
      <c r="GB579" s="154">
        <v>818</v>
      </c>
      <c r="GC579" s="154">
        <v>818</v>
      </c>
      <c r="GD579" s="154">
        <v>818</v>
      </c>
      <c r="GE579" s="154">
        <v>818</v>
      </c>
      <c r="GF579" s="154">
        <v>818</v>
      </c>
      <c r="GG579" s="154">
        <v>818</v>
      </c>
      <c r="GH579" s="154">
        <v>818</v>
      </c>
      <c r="GI579" s="154">
        <v>818</v>
      </c>
      <c r="GJ579" s="154">
        <v>818</v>
      </c>
      <c r="GK579" s="166">
        <v>818</v>
      </c>
      <c r="GL579" s="166">
        <v>818</v>
      </c>
      <c r="GM579" s="166">
        <v>818</v>
      </c>
      <c r="GN579" s="166">
        <v>818</v>
      </c>
      <c r="GO579" s="166">
        <v>818</v>
      </c>
      <c r="GP579" s="166">
        <v>818</v>
      </c>
      <c r="GQ579" s="166">
        <v>818</v>
      </c>
      <c r="GR579" s="166">
        <v>818</v>
      </c>
      <c r="GS579" s="166">
        <v>818</v>
      </c>
      <c r="GT579" s="166">
        <v>818</v>
      </c>
      <c r="GU579" s="166">
        <v>818</v>
      </c>
      <c r="GV579" s="166">
        <v>818</v>
      </c>
      <c r="GW579" s="166">
        <v>818</v>
      </c>
      <c r="GX579" s="166">
        <v>818</v>
      </c>
      <c r="GY579" s="166">
        <v>818</v>
      </c>
      <c r="GZ579" s="166">
        <v>818</v>
      </c>
      <c r="HA579" s="166">
        <v>818</v>
      </c>
      <c r="HB579" s="166">
        <v>818</v>
      </c>
      <c r="HC579" s="166">
        <v>818</v>
      </c>
      <c r="HD579" s="166">
        <v>818</v>
      </c>
      <c r="HE579" s="166">
        <v>818</v>
      </c>
      <c r="HF579" s="166">
        <v>818</v>
      </c>
      <c r="HG579" s="154">
        <v>818</v>
      </c>
      <c r="HH579" s="154">
        <v>818</v>
      </c>
      <c r="HI579" s="166">
        <v>818</v>
      </c>
      <c r="HJ579" s="154">
        <v>819</v>
      </c>
      <c r="HK579" s="154">
        <v>818</v>
      </c>
      <c r="HL579" s="166">
        <v>818</v>
      </c>
      <c r="HM579" s="154">
        <v>818</v>
      </c>
      <c r="HN579" s="154">
        <v>818</v>
      </c>
      <c r="HO579" s="166">
        <v>818</v>
      </c>
      <c r="HP579" s="154">
        <v>818</v>
      </c>
      <c r="HQ579" s="154">
        <v>818</v>
      </c>
      <c r="HR579" s="166">
        <v>818</v>
      </c>
      <c r="HS579" s="154">
        <v>818</v>
      </c>
      <c r="HT579" s="150">
        <v>818</v>
      </c>
      <c r="HU579" s="150">
        <v>818</v>
      </c>
      <c r="HV579" s="150">
        <v>818</v>
      </c>
      <c r="HW579" s="169">
        <v>818</v>
      </c>
    </row>
    <row r="580" spans="1:231">
      <c r="A580" s="145">
        <f t="shared" si="58"/>
        <v>44100</v>
      </c>
      <c r="B580" s="220">
        <f>'Age&amp;Sex by occurrence date'!$EXF22</f>
        <v>986</v>
      </c>
      <c r="C580" s="220">
        <v>813</v>
      </c>
      <c r="D580" s="220">
        <v>813</v>
      </c>
      <c r="E580" s="220">
        <v>813</v>
      </c>
      <c r="F580" s="220">
        <v>813</v>
      </c>
      <c r="G580" s="220">
        <v>813</v>
      </c>
      <c r="H580" s="220">
        <v>813</v>
      </c>
      <c r="I580" s="220">
        <v>813</v>
      </c>
      <c r="J580" s="220">
        <v>813</v>
      </c>
      <c r="K580" s="220">
        <v>813</v>
      </c>
      <c r="L580" s="220">
        <v>813</v>
      </c>
      <c r="M580" s="220">
        <v>813</v>
      </c>
      <c r="N580" s="220">
        <v>813</v>
      </c>
      <c r="O580" s="220">
        <v>813</v>
      </c>
      <c r="P580" s="220">
        <v>813</v>
      </c>
      <c r="Q580" s="220">
        <v>813</v>
      </c>
      <c r="R580" s="220">
        <v>813</v>
      </c>
      <c r="S580" s="220">
        <v>813</v>
      </c>
      <c r="T580" s="220">
        <v>813</v>
      </c>
      <c r="U580" s="220">
        <v>813</v>
      </c>
      <c r="V580" s="220">
        <v>813</v>
      </c>
      <c r="W580" s="220">
        <v>813</v>
      </c>
      <c r="X580" s="220">
        <v>813</v>
      </c>
      <c r="Y580" s="220">
        <v>813</v>
      </c>
      <c r="Z580" s="220">
        <v>813</v>
      </c>
      <c r="AA580" s="220">
        <v>813</v>
      </c>
      <c r="AB580" s="220">
        <v>814</v>
      </c>
      <c r="AC580" s="220">
        <v>814</v>
      </c>
      <c r="AD580" s="220">
        <v>814</v>
      </c>
      <c r="AE580" s="220">
        <v>813</v>
      </c>
      <c r="AF580" s="220">
        <v>813</v>
      </c>
      <c r="AG580" s="220">
        <v>813</v>
      </c>
      <c r="AH580" s="220">
        <v>813</v>
      </c>
      <c r="AI580" s="220">
        <v>813</v>
      </c>
      <c r="AJ580" s="220">
        <v>813</v>
      </c>
      <c r="AK580" s="220">
        <v>813</v>
      </c>
      <c r="AL580" s="220">
        <v>813</v>
      </c>
      <c r="AM580" s="220">
        <v>813</v>
      </c>
      <c r="AN580" s="220">
        <v>813</v>
      </c>
      <c r="AO580" s="220">
        <v>813</v>
      </c>
      <c r="AP580" s="220">
        <v>813</v>
      </c>
      <c r="AQ580" s="220">
        <v>813</v>
      </c>
      <c r="AR580" s="220">
        <v>813</v>
      </c>
      <c r="AS580" s="220">
        <v>813</v>
      </c>
      <c r="AT580" s="220">
        <v>813</v>
      </c>
      <c r="AU580" s="220">
        <v>813</v>
      </c>
      <c r="AV580" s="220">
        <v>813</v>
      </c>
      <c r="AW580" s="220">
        <v>813</v>
      </c>
      <c r="AX580" s="220">
        <v>813</v>
      </c>
      <c r="AY580" s="220">
        <v>813</v>
      </c>
      <c r="AZ580" s="220">
        <v>813</v>
      </c>
      <c r="BA580" s="220">
        <v>813</v>
      </c>
      <c r="BB580" s="220">
        <v>813</v>
      </c>
      <c r="BC580" s="220">
        <v>813</v>
      </c>
      <c r="BD580" s="220">
        <v>813</v>
      </c>
      <c r="BE580" s="220">
        <v>813</v>
      </c>
      <c r="BF580" s="220">
        <v>813</v>
      </c>
      <c r="BG580" s="220">
        <v>813</v>
      </c>
      <c r="BH580" s="220">
        <v>813</v>
      </c>
      <c r="BI580" s="220">
        <v>813</v>
      </c>
      <c r="BJ580" s="220">
        <v>813</v>
      </c>
      <c r="BK580" s="220">
        <v>813</v>
      </c>
      <c r="BL580" s="220">
        <v>813</v>
      </c>
      <c r="BM580" s="220">
        <v>813</v>
      </c>
      <c r="BN580" s="220">
        <v>813</v>
      </c>
      <c r="BO580" s="220">
        <v>813</v>
      </c>
      <c r="BP580" s="220">
        <v>813</v>
      </c>
      <c r="BQ580" s="220">
        <v>813</v>
      </c>
      <c r="BR580" s="220">
        <v>813</v>
      </c>
      <c r="BS580" s="220">
        <v>813</v>
      </c>
      <c r="BT580" s="220">
        <v>813</v>
      </c>
      <c r="BU580" s="220">
        <v>813</v>
      </c>
      <c r="BV580" s="220">
        <v>813</v>
      </c>
      <c r="BW580" s="220">
        <v>813</v>
      </c>
      <c r="BX580" s="220">
        <v>813</v>
      </c>
      <c r="BY580" s="220">
        <v>813</v>
      </c>
      <c r="BZ580" s="220">
        <v>813</v>
      </c>
      <c r="CA580" s="220">
        <v>813</v>
      </c>
      <c r="CB580" s="220">
        <v>813</v>
      </c>
      <c r="CC580" s="220">
        <v>813</v>
      </c>
      <c r="CD580" s="220">
        <v>813</v>
      </c>
      <c r="CE580" s="220">
        <v>813</v>
      </c>
      <c r="CF580" s="220">
        <v>813</v>
      </c>
      <c r="CG580" s="220">
        <v>813</v>
      </c>
      <c r="CH580" s="220">
        <v>813</v>
      </c>
      <c r="CI580" s="220">
        <v>813</v>
      </c>
      <c r="CJ580" s="220">
        <v>813</v>
      </c>
      <c r="CK580" s="220">
        <v>813</v>
      </c>
      <c r="CL580" s="220">
        <v>813</v>
      </c>
      <c r="CM580" s="220">
        <v>813</v>
      </c>
      <c r="CN580" s="220">
        <v>813</v>
      </c>
      <c r="CO580" s="220">
        <v>813</v>
      </c>
      <c r="CP580" s="220">
        <v>813</v>
      </c>
      <c r="CQ580" s="220">
        <v>813</v>
      </c>
      <c r="CR580" s="220">
        <v>813</v>
      </c>
      <c r="CS580" s="220">
        <v>813</v>
      </c>
      <c r="CT580" s="220">
        <v>813</v>
      </c>
      <c r="CU580" s="220">
        <v>813</v>
      </c>
      <c r="CV580" s="220">
        <v>813</v>
      </c>
      <c r="CW580" s="220">
        <v>813</v>
      </c>
      <c r="CX580" s="220">
        <v>813</v>
      </c>
      <c r="CY580" s="220">
        <v>813</v>
      </c>
      <c r="CZ580" s="220">
        <v>813</v>
      </c>
      <c r="DA580" s="220">
        <v>813</v>
      </c>
      <c r="DB580" s="220">
        <v>813</v>
      </c>
      <c r="DC580" s="220">
        <v>813</v>
      </c>
      <c r="DD580" s="220">
        <v>813</v>
      </c>
      <c r="DE580" s="220">
        <v>813</v>
      </c>
      <c r="DF580" s="220">
        <v>813</v>
      </c>
      <c r="DG580" s="220">
        <v>813</v>
      </c>
      <c r="DH580" s="220">
        <v>813</v>
      </c>
      <c r="DI580" s="220">
        <v>813</v>
      </c>
      <c r="DJ580" s="220">
        <v>813</v>
      </c>
      <c r="DK580" s="220">
        <v>813</v>
      </c>
      <c r="DL580" s="220">
        <v>813</v>
      </c>
      <c r="DM580" s="220">
        <v>813</v>
      </c>
      <c r="DN580" s="220">
        <v>813</v>
      </c>
      <c r="DO580" s="220">
        <v>813</v>
      </c>
      <c r="DP580" s="220">
        <v>813</v>
      </c>
      <c r="DQ580" s="220">
        <v>813</v>
      </c>
      <c r="DR580" s="220">
        <v>813</v>
      </c>
      <c r="DS580" s="220">
        <v>813</v>
      </c>
      <c r="DT580" s="220">
        <v>813</v>
      </c>
      <c r="DU580" s="220">
        <v>813</v>
      </c>
      <c r="DV580" s="220">
        <v>813</v>
      </c>
      <c r="DW580" s="220">
        <v>813</v>
      </c>
      <c r="DX580" s="220">
        <v>813</v>
      </c>
      <c r="DY580" s="220">
        <v>813</v>
      </c>
      <c r="DZ580" s="220">
        <v>813</v>
      </c>
      <c r="EA580" s="220">
        <v>813</v>
      </c>
      <c r="EB580" s="220">
        <v>813</v>
      </c>
      <c r="EC580" s="220">
        <v>813</v>
      </c>
      <c r="ED580" s="220">
        <v>813</v>
      </c>
      <c r="EE580" s="220">
        <v>813</v>
      </c>
      <c r="EF580" s="220">
        <v>813</v>
      </c>
      <c r="EG580" s="220">
        <v>813</v>
      </c>
      <c r="EH580" s="220">
        <v>813</v>
      </c>
      <c r="EI580" s="220">
        <v>813</v>
      </c>
      <c r="EJ580" s="220">
        <v>813</v>
      </c>
      <c r="EK580" s="220">
        <v>813</v>
      </c>
      <c r="EL580" s="220">
        <v>813</v>
      </c>
      <c r="EM580" s="220">
        <v>813</v>
      </c>
      <c r="EN580" s="242">
        <v>813</v>
      </c>
      <c r="EO580" s="232">
        <v>813</v>
      </c>
      <c r="EP580" s="227">
        <v>813</v>
      </c>
      <c r="EQ580" s="154">
        <v>813</v>
      </c>
      <c r="ER580" s="154">
        <v>813</v>
      </c>
      <c r="ES580" s="154">
        <v>813</v>
      </c>
      <c r="ET580" s="154">
        <v>813</v>
      </c>
      <c r="EU580" s="154">
        <v>813</v>
      </c>
      <c r="EV580" s="154">
        <v>813</v>
      </c>
      <c r="EW580" s="166">
        <v>813</v>
      </c>
      <c r="EX580" s="166">
        <v>813</v>
      </c>
      <c r="EY580" s="166">
        <v>813</v>
      </c>
      <c r="EZ580" s="166">
        <v>813</v>
      </c>
      <c r="FA580" s="166">
        <v>813</v>
      </c>
      <c r="FB580" s="154">
        <v>813</v>
      </c>
      <c r="FC580" s="166">
        <v>813</v>
      </c>
      <c r="FD580" s="154">
        <v>813</v>
      </c>
      <c r="FE580" s="154">
        <v>813</v>
      </c>
      <c r="FF580" s="166">
        <v>813</v>
      </c>
      <c r="FG580" s="166">
        <v>813</v>
      </c>
      <c r="FH580" s="154">
        <v>813</v>
      </c>
      <c r="FI580" s="166">
        <v>813</v>
      </c>
      <c r="FJ580" s="166">
        <v>813</v>
      </c>
      <c r="FK580" s="166">
        <v>813</v>
      </c>
      <c r="FL580" s="166">
        <v>813</v>
      </c>
      <c r="FM580" s="166">
        <v>813</v>
      </c>
      <c r="FN580" s="166">
        <v>813</v>
      </c>
      <c r="FO580" s="166">
        <v>813</v>
      </c>
      <c r="FP580" s="166">
        <v>813</v>
      </c>
      <c r="FQ580" s="166">
        <v>813</v>
      </c>
      <c r="FR580" s="154">
        <v>813</v>
      </c>
      <c r="FS580" s="154">
        <v>813</v>
      </c>
      <c r="FT580" s="154">
        <v>813</v>
      </c>
      <c r="FU580" s="154">
        <v>813</v>
      </c>
      <c r="FV580" s="154">
        <v>813</v>
      </c>
      <c r="FW580" s="154">
        <v>813</v>
      </c>
      <c r="FX580" s="154">
        <v>813</v>
      </c>
      <c r="FY580" s="166">
        <v>813</v>
      </c>
      <c r="FZ580" s="166">
        <v>813</v>
      </c>
      <c r="GA580" s="166">
        <v>813</v>
      </c>
      <c r="GB580" s="166">
        <v>813</v>
      </c>
      <c r="GC580" s="166">
        <v>813</v>
      </c>
      <c r="GD580" s="166">
        <v>813</v>
      </c>
      <c r="GE580" s="166">
        <v>813</v>
      </c>
      <c r="GF580" s="166">
        <v>813</v>
      </c>
      <c r="GG580" s="166">
        <v>813</v>
      </c>
      <c r="GH580" s="166">
        <v>813</v>
      </c>
      <c r="GI580" s="166">
        <v>813</v>
      </c>
      <c r="GJ580" s="166">
        <v>813</v>
      </c>
      <c r="GK580" s="154">
        <v>813</v>
      </c>
      <c r="GL580" s="154">
        <v>813</v>
      </c>
      <c r="GM580" s="154">
        <v>813</v>
      </c>
      <c r="GN580" s="154">
        <v>813</v>
      </c>
      <c r="GO580" s="154">
        <v>813</v>
      </c>
      <c r="GP580" s="154">
        <v>813</v>
      </c>
      <c r="GQ580" s="154">
        <v>813</v>
      </c>
      <c r="GR580" s="154">
        <v>813</v>
      </c>
      <c r="GS580" s="154">
        <v>813</v>
      </c>
      <c r="GT580" s="166">
        <v>813</v>
      </c>
      <c r="GU580" s="166">
        <v>813</v>
      </c>
      <c r="GV580" s="166">
        <v>813</v>
      </c>
      <c r="GW580" s="166">
        <v>813</v>
      </c>
      <c r="GX580" s="166">
        <v>813</v>
      </c>
      <c r="GY580" s="166">
        <v>813</v>
      </c>
      <c r="GZ580" s="166">
        <v>813</v>
      </c>
      <c r="HA580" s="166">
        <v>813</v>
      </c>
      <c r="HB580" s="166">
        <v>813</v>
      </c>
      <c r="HC580" s="166">
        <v>813</v>
      </c>
      <c r="HD580" s="166">
        <v>813</v>
      </c>
      <c r="HE580" s="166">
        <v>813</v>
      </c>
      <c r="HF580" s="166">
        <v>813</v>
      </c>
      <c r="HG580" s="154">
        <v>813</v>
      </c>
      <c r="HH580" s="154">
        <v>813</v>
      </c>
      <c r="HI580" s="166">
        <v>813</v>
      </c>
      <c r="HJ580" s="154">
        <v>814</v>
      </c>
      <c r="HK580" s="154">
        <v>813</v>
      </c>
      <c r="HL580" s="166">
        <v>813</v>
      </c>
      <c r="HM580" s="154">
        <v>813</v>
      </c>
      <c r="HN580" s="154">
        <v>813</v>
      </c>
      <c r="HO580" s="166">
        <v>813</v>
      </c>
      <c r="HP580" s="154">
        <v>813</v>
      </c>
      <c r="HQ580" s="154">
        <v>813</v>
      </c>
      <c r="HR580" s="166">
        <v>813</v>
      </c>
      <c r="HS580" s="154">
        <v>813</v>
      </c>
      <c r="HT580" s="150">
        <v>813</v>
      </c>
      <c r="HU580" s="150">
        <v>813</v>
      </c>
      <c r="HV580" s="150">
        <v>813</v>
      </c>
      <c r="HW580" s="169">
        <v>813</v>
      </c>
    </row>
    <row r="581" spans="1:231">
      <c r="A581" s="145">
        <f t="shared" si="58"/>
        <v>44099</v>
      </c>
      <c r="B581" s="220">
        <f>'Age&amp;Sex by occurrence date'!$EXM22</f>
        <v>981</v>
      </c>
      <c r="C581" s="220">
        <v>809</v>
      </c>
      <c r="D581" s="220">
        <v>809</v>
      </c>
      <c r="E581" s="220">
        <v>809</v>
      </c>
      <c r="F581" s="220">
        <v>809</v>
      </c>
      <c r="G581" s="220">
        <v>809</v>
      </c>
      <c r="H581" s="220">
        <v>809</v>
      </c>
      <c r="I581" s="220">
        <v>809</v>
      </c>
      <c r="J581" s="220">
        <v>809</v>
      </c>
      <c r="K581" s="220">
        <v>809</v>
      </c>
      <c r="L581" s="220">
        <v>809</v>
      </c>
      <c r="M581" s="220">
        <v>809</v>
      </c>
      <c r="N581" s="220">
        <v>809</v>
      </c>
      <c r="O581" s="220">
        <v>809</v>
      </c>
      <c r="P581" s="220">
        <v>809</v>
      </c>
      <c r="Q581" s="220">
        <v>809</v>
      </c>
      <c r="R581" s="220">
        <v>809</v>
      </c>
      <c r="S581" s="220">
        <v>809</v>
      </c>
      <c r="T581" s="220">
        <v>809</v>
      </c>
      <c r="U581" s="220">
        <v>809</v>
      </c>
      <c r="V581" s="220">
        <v>809</v>
      </c>
      <c r="W581" s="220">
        <v>809</v>
      </c>
      <c r="X581" s="220">
        <v>809</v>
      </c>
      <c r="Y581" s="220">
        <v>809</v>
      </c>
      <c r="Z581" s="220">
        <v>809</v>
      </c>
      <c r="AA581" s="220">
        <v>809</v>
      </c>
      <c r="AB581" s="220">
        <v>810</v>
      </c>
      <c r="AC581" s="220">
        <v>810</v>
      </c>
      <c r="AD581" s="220">
        <v>810</v>
      </c>
      <c r="AE581" s="220">
        <v>809</v>
      </c>
      <c r="AF581" s="220">
        <v>809</v>
      </c>
      <c r="AG581" s="220">
        <v>809</v>
      </c>
      <c r="AH581" s="220">
        <v>809</v>
      </c>
      <c r="AI581" s="220">
        <v>809</v>
      </c>
      <c r="AJ581" s="220">
        <v>809</v>
      </c>
      <c r="AK581" s="220">
        <v>809</v>
      </c>
      <c r="AL581" s="220">
        <v>809</v>
      </c>
      <c r="AM581" s="220">
        <v>809</v>
      </c>
      <c r="AN581" s="220">
        <v>809</v>
      </c>
      <c r="AO581" s="220">
        <v>809</v>
      </c>
      <c r="AP581" s="220">
        <v>809</v>
      </c>
      <c r="AQ581" s="220">
        <v>809</v>
      </c>
      <c r="AR581" s="220">
        <v>809</v>
      </c>
      <c r="AS581" s="220">
        <v>809</v>
      </c>
      <c r="AT581" s="220">
        <v>809</v>
      </c>
      <c r="AU581" s="220">
        <v>809</v>
      </c>
      <c r="AV581" s="220">
        <v>809</v>
      </c>
      <c r="AW581" s="220">
        <v>809</v>
      </c>
      <c r="AX581" s="220">
        <v>809</v>
      </c>
      <c r="AY581" s="220">
        <v>809</v>
      </c>
      <c r="AZ581" s="220">
        <v>809</v>
      </c>
      <c r="BA581" s="220">
        <v>809</v>
      </c>
      <c r="BB581" s="220">
        <v>809</v>
      </c>
      <c r="BC581" s="220">
        <v>809</v>
      </c>
      <c r="BD581" s="220">
        <v>809</v>
      </c>
      <c r="BE581" s="220">
        <v>809</v>
      </c>
      <c r="BF581" s="220">
        <v>809</v>
      </c>
      <c r="BG581" s="220">
        <v>809</v>
      </c>
      <c r="BH581" s="220">
        <v>809</v>
      </c>
      <c r="BI581" s="220">
        <v>809</v>
      </c>
      <c r="BJ581" s="220">
        <v>809</v>
      </c>
      <c r="BK581" s="220">
        <v>809</v>
      </c>
      <c r="BL581" s="220">
        <v>809</v>
      </c>
      <c r="BM581" s="220">
        <v>809</v>
      </c>
      <c r="BN581" s="220">
        <v>809</v>
      </c>
      <c r="BO581" s="220">
        <v>809</v>
      </c>
      <c r="BP581" s="220">
        <v>809</v>
      </c>
      <c r="BQ581" s="220">
        <v>809</v>
      </c>
      <c r="BR581" s="220">
        <v>809</v>
      </c>
      <c r="BS581" s="220">
        <v>809</v>
      </c>
      <c r="BT581" s="220">
        <v>809</v>
      </c>
      <c r="BU581" s="220">
        <v>809</v>
      </c>
      <c r="BV581" s="220">
        <v>809</v>
      </c>
      <c r="BW581" s="220">
        <v>809</v>
      </c>
      <c r="BX581" s="220">
        <v>809</v>
      </c>
      <c r="BY581" s="220">
        <v>809</v>
      </c>
      <c r="BZ581" s="220">
        <v>809</v>
      </c>
      <c r="CA581" s="220">
        <v>809</v>
      </c>
      <c r="CB581" s="220">
        <v>809</v>
      </c>
      <c r="CC581" s="220">
        <v>809</v>
      </c>
      <c r="CD581" s="220">
        <v>809</v>
      </c>
      <c r="CE581" s="220">
        <v>809</v>
      </c>
      <c r="CF581" s="220">
        <v>809</v>
      </c>
      <c r="CG581" s="220">
        <v>809</v>
      </c>
      <c r="CH581" s="220">
        <v>809</v>
      </c>
      <c r="CI581" s="220">
        <v>809</v>
      </c>
      <c r="CJ581" s="220">
        <v>809</v>
      </c>
      <c r="CK581" s="220">
        <v>809</v>
      </c>
      <c r="CL581" s="220">
        <v>809</v>
      </c>
      <c r="CM581" s="220">
        <v>809</v>
      </c>
      <c r="CN581" s="220">
        <v>809</v>
      </c>
      <c r="CO581" s="220">
        <v>809</v>
      </c>
      <c r="CP581" s="220">
        <v>809</v>
      </c>
      <c r="CQ581" s="220">
        <v>809</v>
      </c>
      <c r="CR581" s="220">
        <v>809</v>
      </c>
      <c r="CS581" s="220">
        <v>809</v>
      </c>
      <c r="CT581" s="220">
        <v>809</v>
      </c>
      <c r="CU581" s="220">
        <v>809</v>
      </c>
      <c r="CV581" s="220">
        <v>809</v>
      </c>
      <c r="CW581" s="220">
        <v>809</v>
      </c>
      <c r="CX581" s="220">
        <v>809</v>
      </c>
      <c r="CY581" s="220">
        <v>809</v>
      </c>
      <c r="CZ581" s="220">
        <v>809</v>
      </c>
      <c r="DA581" s="220">
        <v>809</v>
      </c>
      <c r="DB581" s="220">
        <v>809</v>
      </c>
      <c r="DC581" s="220">
        <v>809</v>
      </c>
      <c r="DD581" s="220">
        <v>809</v>
      </c>
      <c r="DE581" s="220">
        <v>809</v>
      </c>
      <c r="DF581" s="220">
        <v>809</v>
      </c>
      <c r="DG581" s="220">
        <v>809</v>
      </c>
      <c r="DH581" s="220">
        <v>809</v>
      </c>
      <c r="DI581" s="220">
        <v>809</v>
      </c>
      <c r="DJ581" s="220">
        <v>809</v>
      </c>
      <c r="DK581" s="220">
        <v>809</v>
      </c>
      <c r="DL581" s="220">
        <v>809</v>
      </c>
      <c r="DM581" s="220">
        <v>809</v>
      </c>
      <c r="DN581" s="220">
        <v>809</v>
      </c>
      <c r="DO581" s="220">
        <v>809</v>
      </c>
      <c r="DP581" s="220">
        <v>809</v>
      </c>
      <c r="DQ581" s="220">
        <v>809</v>
      </c>
      <c r="DR581" s="220">
        <v>809</v>
      </c>
      <c r="DS581" s="220">
        <v>809</v>
      </c>
      <c r="DT581" s="220">
        <v>809</v>
      </c>
      <c r="DU581" s="220">
        <v>809</v>
      </c>
      <c r="DV581" s="220">
        <v>809</v>
      </c>
      <c r="DW581" s="220">
        <v>809</v>
      </c>
      <c r="DX581" s="220">
        <v>809</v>
      </c>
      <c r="DY581" s="220">
        <v>809</v>
      </c>
      <c r="DZ581" s="220">
        <v>809</v>
      </c>
      <c r="EA581" s="220">
        <v>809</v>
      </c>
      <c r="EB581" s="220">
        <v>809</v>
      </c>
      <c r="EC581" s="220">
        <v>809</v>
      </c>
      <c r="ED581" s="220">
        <v>809</v>
      </c>
      <c r="EE581" s="220">
        <v>809</v>
      </c>
      <c r="EF581" s="220">
        <v>809</v>
      </c>
      <c r="EG581" s="220">
        <v>809</v>
      </c>
      <c r="EH581" s="220">
        <v>809</v>
      </c>
      <c r="EI581" s="220">
        <v>809</v>
      </c>
      <c r="EJ581" s="220">
        <v>809</v>
      </c>
      <c r="EK581" s="220">
        <v>809</v>
      </c>
      <c r="EL581" s="220">
        <v>809</v>
      </c>
      <c r="EM581" s="220">
        <v>809</v>
      </c>
      <c r="EN581" s="242">
        <v>809</v>
      </c>
      <c r="EO581" s="232">
        <v>809</v>
      </c>
      <c r="EP581" s="228">
        <v>809</v>
      </c>
      <c r="EQ581" s="166">
        <v>809</v>
      </c>
      <c r="ER581" s="166">
        <v>809</v>
      </c>
      <c r="ES581" s="166">
        <v>809</v>
      </c>
      <c r="ET581" s="166">
        <v>809</v>
      </c>
      <c r="EU581" s="166">
        <v>809</v>
      </c>
      <c r="EV581" s="166">
        <v>809</v>
      </c>
      <c r="EW581" s="154">
        <v>809</v>
      </c>
      <c r="EX581" s="154">
        <v>809</v>
      </c>
      <c r="EY581" s="154">
        <v>809</v>
      </c>
      <c r="EZ581" s="154">
        <v>809</v>
      </c>
      <c r="FA581" s="154">
        <v>809</v>
      </c>
      <c r="FB581" s="166">
        <v>809</v>
      </c>
      <c r="FC581" s="154">
        <v>809</v>
      </c>
      <c r="FD581" s="154">
        <v>809</v>
      </c>
      <c r="FE581" s="166">
        <v>809</v>
      </c>
      <c r="FF581" s="154">
        <v>809</v>
      </c>
      <c r="FG581" s="166">
        <v>809</v>
      </c>
      <c r="FH581" s="166">
        <v>809</v>
      </c>
      <c r="FI581" s="154">
        <v>809</v>
      </c>
      <c r="FJ581" s="166">
        <v>809</v>
      </c>
      <c r="FK581" s="166">
        <v>809</v>
      </c>
      <c r="FL581" s="166">
        <v>809</v>
      </c>
      <c r="FM581" s="166">
        <v>809</v>
      </c>
      <c r="FN581" s="166">
        <v>809</v>
      </c>
      <c r="FO581" s="166">
        <v>809</v>
      </c>
      <c r="FP581" s="166">
        <v>809</v>
      </c>
      <c r="FQ581" s="166">
        <v>809</v>
      </c>
      <c r="FR581" s="166">
        <v>809</v>
      </c>
      <c r="FS581" s="166">
        <v>809</v>
      </c>
      <c r="FT581" s="166">
        <v>809</v>
      </c>
      <c r="FU581" s="166">
        <v>809</v>
      </c>
      <c r="FV581" s="166">
        <v>809</v>
      </c>
      <c r="FW581" s="166">
        <v>809</v>
      </c>
      <c r="FX581" s="166">
        <v>809</v>
      </c>
      <c r="FY581" s="154">
        <v>809</v>
      </c>
      <c r="FZ581" s="154">
        <v>809</v>
      </c>
      <c r="GA581" s="154">
        <v>809</v>
      </c>
      <c r="GB581" s="154">
        <v>809</v>
      </c>
      <c r="GC581" s="154">
        <v>809</v>
      </c>
      <c r="GD581" s="154">
        <v>809</v>
      </c>
      <c r="GE581" s="154">
        <v>809</v>
      </c>
      <c r="GF581" s="154">
        <v>809</v>
      </c>
      <c r="GG581" s="154">
        <v>809</v>
      </c>
      <c r="GH581" s="154">
        <v>809</v>
      </c>
      <c r="GI581" s="154">
        <v>809</v>
      </c>
      <c r="GJ581" s="154">
        <v>809</v>
      </c>
      <c r="GK581" s="154">
        <v>809</v>
      </c>
      <c r="GL581" s="154">
        <v>809</v>
      </c>
      <c r="GM581" s="154">
        <v>809</v>
      </c>
      <c r="GN581" s="154">
        <v>809</v>
      </c>
      <c r="GO581" s="154">
        <v>809</v>
      </c>
      <c r="GP581" s="154">
        <v>809</v>
      </c>
      <c r="GQ581" s="154">
        <v>809</v>
      </c>
      <c r="GR581" s="154">
        <v>809</v>
      </c>
      <c r="GS581" s="154">
        <v>809</v>
      </c>
      <c r="GT581" s="154">
        <v>809</v>
      </c>
      <c r="GU581" s="154">
        <v>809</v>
      </c>
      <c r="GV581" s="154">
        <v>809</v>
      </c>
      <c r="GW581" s="154">
        <v>809</v>
      </c>
      <c r="GX581" s="166">
        <v>809</v>
      </c>
      <c r="GY581" s="154">
        <v>809</v>
      </c>
      <c r="GZ581" s="154">
        <v>809</v>
      </c>
      <c r="HA581" s="154">
        <v>809</v>
      </c>
      <c r="HB581" s="154">
        <v>809</v>
      </c>
      <c r="HC581" s="154">
        <v>809</v>
      </c>
      <c r="HD581" s="154">
        <v>809</v>
      </c>
      <c r="HE581" s="154">
        <v>809</v>
      </c>
      <c r="HF581" s="166">
        <v>809</v>
      </c>
      <c r="HG581" s="154">
        <v>809</v>
      </c>
      <c r="HH581" s="154">
        <v>809</v>
      </c>
      <c r="HI581" s="166">
        <v>809</v>
      </c>
      <c r="HJ581" s="154">
        <v>810</v>
      </c>
      <c r="HK581" s="154">
        <v>809</v>
      </c>
      <c r="HL581" s="166">
        <v>809</v>
      </c>
      <c r="HM581" s="154">
        <v>809</v>
      </c>
      <c r="HN581" s="154">
        <v>809</v>
      </c>
      <c r="HO581" s="166">
        <v>809</v>
      </c>
      <c r="HP581" s="154">
        <v>809</v>
      </c>
      <c r="HQ581" s="154">
        <v>809</v>
      </c>
      <c r="HR581" s="166">
        <v>809</v>
      </c>
      <c r="HS581" s="154">
        <v>809</v>
      </c>
      <c r="HT581" s="150">
        <v>809</v>
      </c>
      <c r="HU581" s="150">
        <v>809</v>
      </c>
      <c r="HV581" s="150">
        <v>809</v>
      </c>
      <c r="HW581" s="169">
        <v>809</v>
      </c>
    </row>
    <row r="582" spans="1:231">
      <c r="A582" s="145">
        <f t="shared" si="58"/>
        <v>44098</v>
      </c>
      <c r="B582" s="220">
        <f>'Age&amp;Sex by occurrence date'!$EXT22</f>
        <v>976</v>
      </c>
      <c r="C582" s="220">
        <v>806</v>
      </c>
      <c r="D582" s="220">
        <v>806</v>
      </c>
      <c r="E582" s="220">
        <v>806</v>
      </c>
      <c r="F582" s="220">
        <v>806</v>
      </c>
      <c r="G582" s="220">
        <v>806</v>
      </c>
      <c r="H582" s="220">
        <v>806</v>
      </c>
      <c r="I582" s="220">
        <v>806</v>
      </c>
      <c r="J582" s="220">
        <v>806</v>
      </c>
      <c r="K582" s="220">
        <v>806</v>
      </c>
      <c r="L582" s="220">
        <v>806</v>
      </c>
      <c r="M582" s="220">
        <v>806</v>
      </c>
      <c r="N582" s="220">
        <v>806</v>
      </c>
      <c r="O582" s="220">
        <v>806</v>
      </c>
      <c r="P582" s="220">
        <v>806</v>
      </c>
      <c r="Q582" s="220">
        <v>806</v>
      </c>
      <c r="R582" s="220">
        <v>806</v>
      </c>
      <c r="S582" s="220">
        <v>806</v>
      </c>
      <c r="T582" s="220">
        <v>806</v>
      </c>
      <c r="U582" s="220">
        <v>806</v>
      </c>
      <c r="V582" s="220">
        <v>806</v>
      </c>
      <c r="W582" s="220">
        <v>806</v>
      </c>
      <c r="X582" s="220">
        <v>806</v>
      </c>
      <c r="Y582" s="220">
        <v>806</v>
      </c>
      <c r="Z582" s="220">
        <v>806</v>
      </c>
      <c r="AA582" s="220">
        <v>806</v>
      </c>
      <c r="AB582" s="220">
        <v>807</v>
      </c>
      <c r="AC582" s="220">
        <v>807</v>
      </c>
      <c r="AD582" s="220">
        <v>807</v>
      </c>
      <c r="AE582" s="220">
        <v>806</v>
      </c>
      <c r="AF582" s="220">
        <v>806</v>
      </c>
      <c r="AG582" s="220">
        <v>806</v>
      </c>
      <c r="AH582" s="220">
        <v>806</v>
      </c>
      <c r="AI582" s="220">
        <v>806</v>
      </c>
      <c r="AJ582" s="220">
        <v>806</v>
      </c>
      <c r="AK582" s="220">
        <v>806</v>
      </c>
      <c r="AL582" s="220">
        <v>806</v>
      </c>
      <c r="AM582" s="220">
        <v>806</v>
      </c>
      <c r="AN582" s="220">
        <v>806</v>
      </c>
      <c r="AO582" s="220">
        <v>806</v>
      </c>
      <c r="AP582" s="220">
        <v>806</v>
      </c>
      <c r="AQ582" s="220">
        <v>806</v>
      </c>
      <c r="AR582" s="220">
        <v>806</v>
      </c>
      <c r="AS582" s="220">
        <v>806</v>
      </c>
      <c r="AT582" s="220">
        <v>806</v>
      </c>
      <c r="AU582" s="220">
        <v>806</v>
      </c>
      <c r="AV582" s="220">
        <v>806</v>
      </c>
      <c r="AW582" s="220">
        <v>806</v>
      </c>
      <c r="AX582" s="220">
        <v>806</v>
      </c>
      <c r="AY582" s="220">
        <v>806</v>
      </c>
      <c r="AZ582" s="220">
        <v>806</v>
      </c>
      <c r="BA582" s="220">
        <v>806</v>
      </c>
      <c r="BB582" s="220">
        <v>806</v>
      </c>
      <c r="BC582" s="220">
        <v>806</v>
      </c>
      <c r="BD582" s="220">
        <v>806</v>
      </c>
      <c r="BE582" s="220">
        <v>806</v>
      </c>
      <c r="BF582" s="220">
        <v>806</v>
      </c>
      <c r="BG582" s="220">
        <v>806</v>
      </c>
      <c r="BH582" s="220">
        <v>806</v>
      </c>
      <c r="BI582" s="220">
        <v>806</v>
      </c>
      <c r="BJ582" s="220">
        <v>806</v>
      </c>
      <c r="BK582" s="220">
        <v>806</v>
      </c>
      <c r="BL582" s="220">
        <v>806</v>
      </c>
      <c r="BM582" s="220">
        <v>806</v>
      </c>
      <c r="BN582" s="220">
        <v>806</v>
      </c>
      <c r="BO582" s="220">
        <v>806</v>
      </c>
      <c r="BP582" s="220">
        <v>806</v>
      </c>
      <c r="BQ582" s="220">
        <v>806</v>
      </c>
      <c r="BR582" s="220">
        <v>806</v>
      </c>
      <c r="BS582" s="220">
        <v>806</v>
      </c>
      <c r="BT582" s="220">
        <v>806</v>
      </c>
      <c r="BU582" s="220">
        <v>806</v>
      </c>
      <c r="BV582" s="220">
        <v>806</v>
      </c>
      <c r="BW582" s="220">
        <v>806</v>
      </c>
      <c r="BX582" s="220">
        <v>806</v>
      </c>
      <c r="BY582" s="220">
        <v>806</v>
      </c>
      <c r="BZ582" s="220">
        <v>806</v>
      </c>
      <c r="CA582" s="220">
        <v>806</v>
      </c>
      <c r="CB582" s="220">
        <v>806</v>
      </c>
      <c r="CC582" s="220">
        <v>806</v>
      </c>
      <c r="CD582" s="220">
        <v>806</v>
      </c>
      <c r="CE582" s="220">
        <v>806</v>
      </c>
      <c r="CF582" s="220">
        <v>806</v>
      </c>
      <c r="CG582" s="220">
        <v>806</v>
      </c>
      <c r="CH582" s="220">
        <v>806</v>
      </c>
      <c r="CI582" s="220">
        <v>806</v>
      </c>
      <c r="CJ582" s="220">
        <v>806</v>
      </c>
      <c r="CK582" s="220">
        <v>806</v>
      </c>
      <c r="CL582" s="220">
        <v>806</v>
      </c>
      <c r="CM582" s="220">
        <v>806</v>
      </c>
      <c r="CN582" s="220">
        <v>806</v>
      </c>
      <c r="CO582" s="220">
        <v>806</v>
      </c>
      <c r="CP582" s="220">
        <v>806</v>
      </c>
      <c r="CQ582" s="220">
        <v>806</v>
      </c>
      <c r="CR582" s="220">
        <v>806</v>
      </c>
      <c r="CS582" s="220">
        <v>806</v>
      </c>
      <c r="CT582" s="220">
        <v>806</v>
      </c>
      <c r="CU582" s="220">
        <v>806</v>
      </c>
      <c r="CV582" s="220">
        <v>806</v>
      </c>
      <c r="CW582" s="220">
        <v>806</v>
      </c>
      <c r="CX582" s="220">
        <v>806</v>
      </c>
      <c r="CY582" s="220">
        <v>806</v>
      </c>
      <c r="CZ582" s="220">
        <v>806</v>
      </c>
      <c r="DA582" s="220">
        <v>806</v>
      </c>
      <c r="DB582" s="220">
        <v>806</v>
      </c>
      <c r="DC582" s="220">
        <v>806</v>
      </c>
      <c r="DD582" s="220">
        <v>806</v>
      </c>
      <c r="DE582" s="220">
        <v>806</v>
      </c>
      <c r="DF582" s="220">
        <v>806</v>
      </c>
      <c r="DG582" s="220">
        <v>806</v>
      </c>
      <c r="DH582" s="220">
        <v>806</v>
      </c>
      <c r="DI582" s="220">
        <v>806</v>
      </c>
      <c r="DJ582" s="220">
        <v>806</v>
      </c>
      <c r="DK582" s="220">
        <v>806</v>
      </c>
      <c r="DL582" s="220">
        <v>806</v>
      </c>
      <c r="DM582" s="220">
        <v>806</v>
      </c>
      <c r="DN582" s="220">
        <v>806</v>
      </c>
      <c r="DO582" s="220">
        <v>806</v>
      </c>
      <c r="DP582" s="220">
        <v>806</v>
      </c>
      <c r="DQ582" s="220">
        <v>806</v>
      </c>
      <c r="DR582" s="220">
        <v>806</v>
      </c>
      <c r="DS582" s="220">
        <v>806</v>
      </c>
      <c r="DT582" s="220">
        <v>806</v>
      </c>
      <c r="DU582" s="220">
        <v>806</v>
      </c>
      <c r="DV582" s="220">
        <v>806</v>
      </c>
      <c r="DW582" s="220">
        <v>806</v>
      </c>
      <c r="DX582" s="220">
        <v>806</v>
      </c>
      <c r="DY582" s="220">
        <v>806</v>
      </c>
      <c r="DZ582" s="220">
        <v>806</v>
      </c>
      <c r="EA582" s="220">
        <v>806</v>
      </c>
      <c r="EB582" s="220">
        <v>806</v>
      </c>
      <c r="EC582" s="220">
        <v>806</v>
      </c>
      <c r="ED582" s="220">
        <v>806</v>
      </c>
      <c r="EE582" s="220">
        <v>806</v>
      </c>
      <c r="EF582" s="220">
        <v>806</v>
      </c>
      <c r="EG582" s="220">
        <v>806</v>
      </c>
      <c r="EH582" s="220">
        <v>806</v>
      </c>
      <c r="EI582" s="220">
        <v>806</v>
      </c>
      <c r="EJ582" s="220">
        <v>806</v>
      </c>
      <c r="EK582" s="220">
        <v>806</v>
      </c>
      <c r="EL582" s="220">
        <v>806</v>
      </c>
      <c r="EM582" s="220">
        <v>806</v>
      </c>
      <c r="EN582" s="242">
        <v>806</v>
      </c>
      <c r="EO582" s="232">
        <v>806</v>
      </c>
      <c r="EP582" s="227">
        <v>806</v>
      </c>
      <c r="EQ582" s="154">
        <v>806</v>
      </c>
      <c r="ER582" s="154">
        <v>806</v>
      </c>
      <c r="ES582" s="154">
        <v>806</v>
      </c>
      <c r="ET582" s="154">
        <v>806</v>
      </c>
      <c r="EU582" s="154">
        <v>806</v>
      </c>
      <c r="EV582" s="154">
        <v>806</v>
      </c>
      <c r="EW582" s="166">
        <v>806</v>
      </c>
      <c r="EX582" s="166">
        <v>806</v>
      </c>
      <c r="EY582" s="166">
        <v>806</v>
      </c>
      <c r="EZ582" s="166">
        <v>806</v>
      </c>
      <c r="FA582" s="166">
        <v>806</v>
      </c>
      <c r="FB582" s="166">
        <v>806</v>
      </c>
      <c r="FC582" s="166">
        <v>806</v>
      </c>
      <c r="FD582" s="154">
        <v>806</v>
      </c>
      <c r="FE582" s="166">
        <v>806</v>
      </c>
      <c r="FF582" s="166">
        <v>806</v>
      </c>
      <c r="FG582" s="154">
        <v>806</v>
      </c>
      <c r="FH582" s="154">
        <v>806</v>
      </c>
      <c r="FI582" s="166">
        <v>806</v>
      </c>
      <c r="FJ582" s="154">
        <v>806</v>
      </c>
      <c r="FK582" s="154">
        <v>806</v>
      </c>
      <c r="FL582" s="154">
        <v>806</v>
      </c>
      <c r="FM582" s="154">
        <v>806</v>
      </c>
      <c r="FN582" s="154">
        <v>806</v>
      </c>
      <c r="FO582" s="154">
        <v>806</v>
      </c>
      <c r="FP582" s="154">
        <v>806</v>
      </c>
      <c r="FQ582" s="154">
        <v>806</v>
      </c>
      <c r="FR582" s="166">
        <v>806</v>
      </c>
      <c r="FS582" s="166">
        <v>806</v>
      </c>
      <c r="FT582" s="166">
        <v>806</v>
      </c>
      <c r="FU582" s="166">
        <v>806</v>
      </c>
      <c r="FV582" s="166">
        <v>806</v>
      </c>
      <c r="FW582" s="166">
        <v>806</v>
      </c>
      <c r="FX582" s="166">
        <v>806</v>
      </c>
      <c r="FY582" s="166">
        <v>806</v>
      </c>
      <c r="FZ582" s="166">
        <v>806</v>
      </c>
      <c r="GA582" s="166">
        <v>806</v>
      </c>
      <c r="GB582" s="166">
        <v>806</v>
      </c>
      <c r="GC582" s="166">
        <v>806</v>
      </c>
      <c r="GD582" s="166">
        <v>806</v>
      </c>
      <c r="GE582" s="166">
        <v>806</v>
      </c>
      <c r="GF582" s="166">
        <v>806</v>
      </c>
      <c r="GG582" s="166">
        <v>806</v>
      </c>
      <c r="GH582" s="166">
        <v>806</v>
      </c>
      <c r="GI582" s="166">
        <v>806</v>
      </c>
      <c r="GJ582" s="166">
        <v>806</v>
      </c>
      <c r="GK582" s="166">
        <v>806</v>
      </c>
      <c r="GL582" s="166">
        <v>806</v>
      </c>
      <c r="GM582" s="166">
        <v>806</v>
      </c>
      <c r="GN582" s="166">
        <v>806</v>
      </c>
      <c r="GO582" s="166">
        <v>806</v>
      </c>
      <c r="GP582" s="166">
        <v>806</v>
      </c>
      <c r="GQ582" s="166">
        <v>806</v>
      </c>
      <c r="GR582" s="166">
        <v>806</v>
      </c>
      <c r="GS582" s="166">
        <v>806</v>
      </c>
      <c r="GT582" s="166">
        <v>806</v>
      </c>
      <c r="GU582" s="166">
        <v>806</v>
      </c>
      <c r="GV582" s="166">
        <v>806</v>
      </c>
      <c r="GW582" s="166">
        <v>806</v>
      </c>
      <c r="GX582" s="166">
        <v>806</v>
      </c>
      <c r="GY582" s="166">
        <v>806</v>
      </c>
      <c r="GZ582" s="166">
        <v>806</v>
      </c>
      <c r="HA582" s="166">
        <v>806</v>
      </c>
      <c r="HB582" s="166">
        <v>806</v>
      </c>
      <c r="HC582" s="166">
        <v>806</v>
      </c>
      <c r="HD582" s="166">
        <v>806</v>
      </c>
      <c r="HE582" s="166">
        <v>806</v>
      </c>
      <c r="HF582" s="166">
        <v>806</v>
      </c>
      <c r="HG582" s="154">
        <v>806</v>
      </c>
      <c r="HH582" s="154">
        <v>806</v>
      </c>
      <c r="HI582" s="166">
        <v>806</v>
      </c>
      <c r="HJ582" s="154">
        <v>807</v>
      </c>
      <c r="HK582" s="154">
        <v>806</v>
      </c>
      <c r="HL582" s="166">
        <v>806</v>
      </c>
      <c r="HM582" s="154">
        <v>806</v>
      </c>
      <c r="HN582" s="154">
        <v>806</v>
      </c>
      <c r="HO582" s="166">
        <v>806</v>
      </c>
      <c r="HP582" s="154">
        <v>806</v>
      </c>
      <c r="HQ582" s="154">
        <v>806</v>
      </c>
      <c r="HR582" s="166">
        <v>806</v>
      </c>
      <c r="HS582" s="154">
        <v>806</v>
      </c>
      <c r="HT582" s="150">
        <v>806</v>
      </c>
      <c r="HU582" s="150">
        <v>806</v>
      </c>
      <c r="HV582" s="150">
        <v>806</v>
      </c>
      <c r="HW582" s="169">
        <v>806</v>
      </c>
    </row>
    <row r="583" spans="1:231">
      <c r="A583" s="145">
        <f t="shared" si="58"/>
        <v>44097</v>
      </c>
      <c r="B583" s="220">
        <f>'Age&amp;Sex by occurrence date'!$EYA22</f>
        <v>970</v>
      </c>
      <c r="C583" s="220">
        <v>803</v>
      </c>
      <c r="D583" s="220">
        <v>803</v>
      </c>
      <c r="E583" s="220">
        <v>803</v>
      </c>
      <c r="F583" s="220">
        <v>803</v>
      </c>
      <c r="G583" s="220">
        <v>803</v>
      </c>
      <c r="H583" s="220">
        <v>803</v>
      </c>
      <c r="I583" s="220">
        <v>803</v>
      </c>
      <c r="J583" s="220">
        <v>803</v>
      </c>
      <c r="K583" s="220">
        <v>803</v>
      </c>
      <c r="L583" s="220">
        <v>803</v>
      </c>
      <c r="M583" s="220">
        <v>803</v>
      </c>
      <c r="N583" s="220">
        <v>803</v>
      </c>
      <c r="O583" s="220">
        <v>803</v>
      </c>
      <c r="P583" s="220">
        <v>803</v>
      </c>
      <c r="Q583" s="220">
        <v>803</v>
      </c>
      <c r="R583" s="220">
        <v>803</v>
      </c>
      <c r="S583" s="220">
        <v>803</v>
      </c>
      <c r="T583" s="220">
        <v>803</v>
      </c>
      <c r="U583" s="220">
        <v>803</v>
      </c>
      <c r="V583" s="220">
        <v>803</v>
      </c>
      <c r="W583" s="220">
        <v>803</v>
      </c>
      <c r="X583" s="220">
        <v>803</v>
      </c>
      <c r="Y583" s="220">
        <v>803</v>
      </c>
      <c r="Z583" s="220">
        <v>803</v>
      </c>
      <c r="AA583" s="220">
        <v>803</v>
      </c>
      <c r="AB583" s="220">
        <v>804</v>
      </c>
      <c r="AC583" s="220">
        <v>804</v>
      </c>
      <c r="AD583" s="220">
        <v>804</v>
      </c>
      <c r="AE583" s="220">
        <v>803</v>
      </c>
      <c r="AF583" s="220">
        <v>803</v>
      </c>
      <c r="AG583" s="220">
        <v>803</v>
      </c>
      <c r="AH583" s="220">
        <v>803</v>
      </c>
      <c r="AI583" s="220">
        <v>803</v>
      </c>
      <c r="AJ583" s="220">
        <v>803</v>
      </c>
      <c r="AK583" s="220">
        <v>803</v>
      </c>
      <c r="AL583" s="220">
        <v>803</v>
      </c>
      <c r="AM583" s="220">
        <v>803</v>
      </c>
      <c r="AN583" s="220">
        <v>803</v>
      </c>
      <c r="AO583" s="220">
        <v>803</v>
      </c>
      <c r="AP583" s="220">
        <v>803</v>
      </c>
      <c r="AQ583" s="220">
        <v>803</v>
      </c>
      <c r="AR583" s="220">
        <v>803</v>
      </c>
      <c r="AS583" s="220">
        <v>803</v>
      </c>
      <c r="AT583" s="220">
        <v>803</v>
      </c>
      <c r="AU583" s="220">
        <v>803</v>
      </c>
      <c r="AV583" s="220">
        <v>803</v>
      </c>
      <c r="AW583" s="220">
        <v>803</v>
      </c>
      <c r="AX583" s="220">
        <v>803</v>
      </c>
      <c r="AY583" s="220">
        <v>803</v>
      </c>
      <c r="AZ583" s="220">
        <v>803</v>
      </c>
      <c r="BA583" s="220">
        <v>803</v>
      </c>
      <c r="BB583" s="220">
        <v>803</v>
      </c>
      <c r="BC583" s="220">
        <v>803</v>
      </c>
      <c r="BD583" s="220">
        <v>803</v>
      </c>
      <c r="BE583" s="220">
        <v>803</v>
      </c>
      <c r="BF583" s="220">
        <v>803</v>
      </c>
      <c r="BG583" s="220">
        <v>803</v>
      </c>
      <c r="BH583" s="220">
        <v>803</v>
      </c>
      <c r="BI583" s="220">
        <v>803</v>
      </c>
      <c r="BJ583" s="220">
        <v>803</v>
      </c>
      <c r="BK583" s="220">
        <v>803</v>
      </c>
      <c r="BL583" s="220">
        <v>803</v>
      </c>
      <c r="BM583" s="220">
        <v>803</v>
      </c>
      <c r="BN583" s="220">
        <v>803</v>
      </c>
      <c r="BO583" s="220">
        <v>803</v>
      </c>
      <c r="BP583" s="220">
        <v>803</v>
      </c>
      <c r="BQ583" s="220">
        <v>803</v>
      </c>
      <c r="BR583" s="220">
        <v>803</v>
      </c>
      <c r="BS583" s="220">
        <v>803</v>
      </c>
      <c r="BT583" s="220">
        <v>803</v>
      </c>
      <c r="BU583" s="220">
        <v>803</v>
      </c>
      <c r="BV583" s="220">
        <v>803</v>
      </c>
      <c r="BW583" s="220">
        <v>803</v>
      </c>
      <c r="BX583" s="220">
        <v>803</v>
      </c>
      <c r="BY583" s="220">
        <v>803</v>
      </c>
      <c r="BZ583" s="220">
        <v>803</v>
      </c>
      <c r="CA583" s="220">
        <v>803</v>
      </c>
      <c r="CB583" s="220">
        <v>803</v>
      </c>
      <c r="CC583" s="220">
        <v>803</v>
      </c>
      <c r="CD583" s="220">
        <v>803</v>
      </c>
      <c r="CE583" s="220">
        <v>803</v>
      </c>
      <c r="CF583" s="220">
        <v>803</v>
      </c>
      <c r="CG583" s="220">
        <v>803</v>
      </c>
      <c r="CH583" s="220">
        <v>803</v>
      </c>
      <c r="CI583" s="220">
        <v>803</v>
      </c>
      <c r="CJ583" s="220">
        <v>803</v>
      </c>
      <c r="CK583" s="220">
        <v>803</v>
      </c>
      <c r="CL583" s="220">
        <v>803</v>
      </c>
      <c r="CM583" s="220">
        <v>803</v>
      </c>
      <c r="CN583" s="220">
        <v>803</v>
      </c>
      <c r="CO583" s="220">
        <v>803</v>
      </c>
      <c r="CP583" s="220">
        <v>803</v>
      </c>
      <c r="CQ583" s="220">
        <v>803</v>
      </c>
      <c r="CR583" s="220">
        <v>803</v>
      </c>
      <c r="CS583" s="220">
        <v>803</v>
      </c>
      <c r="CT583" s="220">
        <v>803</v>
      </c>
      <c r="CU583" s="220">
        <v>803</v>
      </c>
      <c r="CV583" s="220">
        <v>803</v>
      </c>
      <c r="CW583" s="220">
        <v>803</v>
      </c>
      <c r="CX583" s="220">
        <v>803</v>
      </c>
      <c r="CY583" s="220">
        <v>803</v>
      </c>
      <c r="CZ583" s="220">
        <v>803</v>
      </c>
      <c r="DA583" s="220">
        <v>803</v>
      </c>
      <c r="DB583" s="220">
        <v>803</v>
      </c>
      <c r="DC583" s="220">
        <v>803</v>
      </c>
      <c r="DD583" s="220">
        <v>803</v>
      </c>
      <c r="DE583" s="220">
        <v>803</v>
      </c>
      <c r="DF583" s="220">
        <v>803</v>
      </c>
      <c r="DG583" s="220">
        <v>803</v>
      </c>
      <c r="DH583" s="220">
        <v>803</v>
      </c>
      <c r="DI583" s="220">
        <v>803</v>
      </c>
      <c r="DJ583" s="220">
        <v>803</v>
      </c>
      <c r="DK583" s="220">
        <v>803</v>
      </c>
      <c r="DL583" s="220">
        <v>803</v>
      </c>
      <c r="DM583" s="220">
        <v>803</v>
      </c>
      <c r="DN583" s="220">
        <v>803</v>
      </c>
      <c r="DO583" s="220">
        <v>803</v>
      </c>
      <c r="DP583" s="220">
        <v>803</v>
      </c>
      <c r="DQ583" s="220">
        <v>803</v>
      </c>
      <c r="DR583" s="220">
        <v>803</v>
      </c>
      <c r="DS583" s="220">
        <v>803</v>
      </c>
      <c r="DT583" s="220">
        <v>803</v>
      </c>
      <c r="DU583" s="220">
        <v>803</v>
      </c>
      <c r="DV583" s="220">
        <v>803</v>
      </c>
      <c r="DW583" s="220">
        <v>803</v>
      </c>
      <c r="DX583" s="220">
        <v>803</v>
      </c>
      <c r="DY583" s="220">
        <v>803</v>
      </c>
      <c r="DZ583" s="220">
        <v>803</v>
      </c>
      <c r="EA583" s="220">
        <v>803</v>
      </c>
      <c r="EB583" s="220">
        <v>803</v>
      </c>
      <c r="EC583" s="220">
        <v>803</v>
      </c>
      <c r="ED583" s="220">
        <v>803</v>
      </c>
      <c r="EE583" s="220">
        <v>803</v>
      </c>
      <c r="EF583" s="220">
        <v>803</v>
      </c>
      <c r="EG583" s="220">
        <v>803</v>
      </c>
      <c r="EH583" s="220">
        <v>803</v>
      </c>
      <c r="EI583" s="220">
        <v>803</v>
      </c>
      <c r="EJ583" s="220">
        <v>803</v>
      </c>
      <c r="EK583" s="220">
        <v>803</v>
      </c>
      <c r="EL583" s="220">
        <v>803</v>
      </c>
      <c r="EM583" s="220">
        <v>803</v>
      </c>
      <c r="EN583" s="242">
        <v>803</v>
      </c>
      <c r="EO583" s="232">
        <v>803</v>
      </c>
      <c r="EP583" s="227">
        <v>803</v>
      </c>
      <c r="EQ583" s="154">
        <v>803</v>
      </c>
      <c r="ER583" s="154">
        <v>803</v>
      </c>
      <c r="ES583" s="154">
        <v>803</v>
      </c>
      <c r="ET583" s="154">
        <v>803</v>
      </c>
      <c r="EU583" s="154">
        <v>803</v>
      </c>
      <c r="EV583" s="154">
        <v>803</v>
      </c>
      <c r="EW583" s="166">
        <v>803</v>
      </c>
      <c r="EX583" s="166">
        <v>803</v>
      </c>
      <c r="EY583" s="166">
        <v>803</v>
      </c>
      <c r="EZ583" s="166">
        <v>803</v>
      </c>
      <c r="FA583" s="166">
        <v>803</v>
      </c>
      <c r="FB583" s="154">
        <v>803</v>
      </c>
      <c r="FC583" s="166">
        <v>803</v>
      </c>
      <c r="FD583" s="166">
        <v>803</v>
      </c>
      <c r="FE583" s="154">
        <v>803</v>
      </c>
      <c r="FF583" s="166">
        <v>803</v>
      </c>
      <c r="FG583" s="154">
        <v>803</v>
      </c>
      <c r="FH583" s="166">
        <v>803</v>
      </c>
      <c r="FI583" s="166">
        <v>803</v>
      </c>
      <c r="FJ583" s="166">
        <v>803</v>
      </c>
      <c r="FK583" s="154">
        <v>803</v>
      </c>
      <c r="FL583" s="154">
        <v>803</v>
      </c>
      <c r="FM583" s="154">
        <v>803</v>
      </c>
      <c r="FN583" s="154">
        <v>803</v>
      </c>
      <c r="FO583" s="154">
        <v>803</v>
      </c>
      <c r="FP583" s="154">
        <v>803</v>
      </c>
      <c r="FQ583" s="154">
        <v>803</v>
      </c>
      <c r="FR583" s="166">
        <v>803</v>
      </c>
      <c r="FS583" s="166">
        <v>803</v>
      </c>
      <c r="FT583" s="166">
        <v>803</v>
      </c>
      <c r="FU583" s="166">
        <v>803</v>
      </c>
      <c r="FV583" s="166">
        <v>803</v>
      </c>
      <c r="FW583" s="166">
        <v>803</v>
      </c>
      <c r="FX583" s="166">
        <v>803</v>
      </c>
      <c r="FY583" s="166">
        <v>803</v>
      </c>
      <c r="FZ583" s="166">
        <v>803</v>
      </c>
      <c r="GA583" s="166">
        <v>803</v>
      </c>
      <c r="GB583" s="166">
        <v>803</v>
      </c>
      <c r="GC583" s="166">
        <v>803</v>
      </c>
      <c r="GD583" s="166">
        <v>803</v>
      </c>
      <c r="GE583" s="166">
        <v>803</v>
      </c>
      <c r="GF583" s="166">
        <v>803</v>
      </c>
      <c r="GG583" s="166">
        <v>803</v>
      </c>
      <c r="GH583" s="166">
        <v>803</v>
      </c>
      <c r="GI583" s="166">
        <v>803</v>
      </c>
      <c r="GJ583" s="166">
        <v>803</v>
      </c>
      <c r="GK583" s="166">
        <v>803</v>
      </c>
      <c r="GL583" s="166">
        <v>803</v>
      </c>
      <c r="GM583" s="166">
        <v>803</v>
      </c>
      <c r="GN583" s="166">
        <v>803</v>
      </c>
      <c r="GO583" s="166">
        <v>803</v>
      </c>
      <c r="GP583" s="166">
        <v>803</v>
      </c>
      <c r="GQ583" s="166">
        <v>803</v>
      </c>
      <c r="GR583" s="166">
        <v>803</v>
      </c>
      <c r="GS583" s="166">
        <v>803</v>
      </c>
      <c r="GT583" s="166">
        <v>803</v>
      </c>
      <c r="GU583" s="166">
        <v>803</v>
      </c>
      <c r="GV583" s="166">
        <v>803</v>
      </c>
      <c r="GW583" s="166">
        <v>803</v>
      </c>
      <c r="GX583" s="166">
        <v>803</v>
      </c>
      <c r="GY583" s="166">
        <v>803</v>
      </c>
      <c r="GZ583" s="166">
        <v>803</v>
      </c>
      <c r="HA583" s="166">
        <v>803</v>
      </c>
      <c r="HB583" s="166">
        <v>803</v>
      </c>
      <c r="HC583" s="166">
        <v>803</v>
      </c>
      <c r="HD583" s="166">
        <v>803</v>
      </c>
      <c r="HE583" s="166">
        <v>803</v>
      </c>
      <c r="HF583" s="166">
        <v>803</v>
      </c>
      <c r="HG583" s="154">
        <v>803</v>
      </c>
      <c r="HH583" s="154">
        <v>803</v>
      </c>
      <c r="HI583" s="166">
        <v>803</v>
      </c>
      <c r="HJ583" s="154">
        <v>804</v>
      </c>
      <c r="HK583" s="154">
        <v>803</v>
      </c>
      <c r="HL583" s="166">
        <v>803</v>
      </c>
      <c r="HM583" s="154">
        <v>803</v>
      </c>
      <c r="HN583" s="154">
        <v>803</v>
      </c>
      <c r="HO583" s="166">
        <v>803</v>
      </c>
      <c r="HP583" s="154">
        <v>803</v>
      </c>
      <c r="HQ583" s="154">
        <v>803</v>
      </c>
      <c r="HR583" s="166">
        <v>803</v>
      </c>
      <c r="HS583" s="154">
        <v>803</v>
      </c>
      <c r="HT583" s="150">
        <v>803</v>
      </c>
      <c r="HU583" s="150">
        <v>803</v>
      </c>
      <c r="HV583" s="150">
        <v>803</v>
      </c>
      <c r="HW583" s="169">
        <v>803</v>
      </c>
    </row>
    <row r="584" spans="1:231">
      <c r="A584" s="145">
        <f t="shared" si="58"/>
        <v>44096</v>
      </c>
      <c r="B584" s="220">
        <f>'Age&amp;Sex by occurrence date'!$EYH22</f>
        <v>965</v>
      </c>
      <c r="C584" s="220">
        <v>798</v>
      </c>
      <c r="D584" s="220">
        <v>798</v>
      </c>
      <c r="E584" s="220">
        <v>798</v>
      </c>
      <c r="F584" s="220">
        <v>798</v>
      </c>
      <c r="G584" s="220">
        <v>798</v>
      </c>
      <c r="H584" s="220">
        <v>798</v>
      </c>
      <c r="I584" s="220">
        <v>798</v>
      </c>
      <c r="J584" s="220">
        <v>798</v>
      </c>
      <c r="K584" s="220">
        <v>798</v>
      </c>
      <c r="L584" s="220">
        <v>798</v>
      </c>
      <c r="M584" s="220">
        <v>798</v>
      </c>
      <c r="N584" s="220">
        <v>798</v>
      </c>
      <c r="O584" s="220">
        <v>798</v>
      </c>
      <c r="P584" s="220">
        <v>798</v>
      </c>
      <c r="Q584" s="220">
        <v>798</v>
      </c>
      <c r="R584" s="220">
        <v>798</v>
      </c>
      <c r="S584" s="220">
        <v>798</v>
      </c>
      <c r="T584" s="220">
        <v>798</v>
      </c>
      <c r="U584" s="220">
        <v>798</v>
      </c>
      <c r="V584" s="220">
        <v>798</v>
      </c>
      <c r="W584" s="220">
        <v>798</v>
      </c>
      <c r="X584" s="220">
        <v>798</v>
      </c>
      <c r="Y584" s="220">
        <v>798</v>
      </c>
      <c r="Z584" s="220">
        <v>798</v>
      </c>
      <c r="AA584" s="220">
        <v>798</v>
      </c>
      <c r="AB584" s="220">
        <v>799</v>
      </c>
      <c r="AC584" s="220">
        <v>799</v>
      </c>
      <c r="AD584" s="220">
        <v>799</v>
      </c>
      <c r="AE584" s="220">
        <v>798</v>
      </c>
      <c r="AF584" s="220">
        <v>798</v>
      </c>
      <c r="AG584" s="220">
        <v>798</v>
      </c>
      <c r="AH584" s="220">
        <v>798</v>
      </c>
      <c r="AI584" s="220">
        <v>798</v>
      </c>
      <c r="AJ584" s="220">
        <v>798</v>
      </c>
      <c r="AK584" s="220">
        <v>798</v>
      </c>
      <c r="AL584" s="220">
        <v>798</v>
      </c>
      <c r="AM584" s="220">
        <v>798</v>
      </c>
      <c r="AN584" s="220">
        <v>798</v>
      </c>
      <c r="AO584" s="220">
        <v>798</v>
      </c>
      <c r="AP584" s="220">
        <v>798</v>
      </c>
      <c r="AQ584" s="220">
        <v>798</v>
      </c>
      <c r="AR584" s="220">
        <v>798</v>
      </c>
      <c r="AS584" s="220">
        <v>798</v>
      </c>
      <c r="AT584" s="220">
        <v>798</v>
      </c>
      <c r="AU584" s="220">
        <v>798</v>
      </c>
      <c r="AV584" s="220">
        <v>798</v>
      </c>
      <c r="AW584" s="220">
        <v>798</v>
      </c>
      <c r="AX584" s="220">
        <v>798</v>
      </c>
      <c r="AY584" s="220">
        <v>798</v>
      </c>
      <c r="AZ584" s="220">
        <v>798</v>
      </c>
      <c r="BA584" s="220">
        <v>798</v>
      </c>
      <c r="BB584" s="220">
        <v>798</v>
      </c>
      <c r="BC584" s="220">
        <v>798</v>
      </c>
      <c r="BD584" s="220">
        <v>798</v>
      </c>
      <c r="BE584" s="220">
        <v>798</v>
      </c>
      <c r="BF584" s="220">
        <v>798</v>
      </c>
      <c r="BG584" s="220">
        <v>798</v>
      </c>
      <c r="BH584" s="220">
        <v>798</v>
      </c>
      <c r="BI584" s="220">
        <v>798</v>
      </c>
      <c r="BJ584" s="220">
        <v>798</v>
      </c>
      <c r="BK584" s="220">
        <v>798</v>
      </c>
      <c r="BL584" s="220">
        <v>798</v>
      </c>
      <c r="BM584" s="220">
        <v>798</v>
      </c>
      <c r="BN584" s="220">
        <v>798</v>
      </c>
      <c r="BO584" s="220">
        <v>798</v>
      </c>
      <c r="BP584" s="220">
        <v>798</v>
      </c>
      <c r="BQ584" s="220">
        <v>798</v>
      </c>
      <c r="BR584" s="220">
        <v>798</v>
      </c>
      <c r="BS584" s="220">
        <v>798</v>
      </c>
      <c r="BT584" s="220">
        <v>798</v>
      </c>
      <c r="BU584" s="220">
        <v>798</v>
      </c>
      <c r="BV584" s="220">
        <v>798</v>
      </c>
      <c r="BW584" s="220">
        <v>798</v>
      </c>
      <c r="BX584" s="220">
        <v>798</v>
      </c>
      <c r="BY584" s="220">
        <v>798</v>
      </c>
      <c r="BZ584" s="220">
        <v>798</v>
      </c>
      <c r="CA584" s="220">
        <v>798</v>
      </c>
      <c r="CB584" s="220">
        <v>798</v>
      </c>
      <c r="CC584" s="220">
        <v>798</v>
      </c>
      <c r="CD584" s="220">
        <v>798</v>
      </c>
      <c r="CE584" s="220">
        <v>798</v>
      </c>
      <c r="CF584" s="220">
        <v>798</v>
      </c>
      <c r="CG584" s="220">
        <v>798</v>
      </c>
      <c r="CH584" s="220">
        <v>798</v>
      </c>
      <c r="CI584" s="220">
        <v>798</v>
      </c>
      <c r="CJ584" s="220">
        <v>798</v>
      </c>
      <c r="CK584" s="220">
        <v>798</v>
      </c>
      <c r="CL584" s="220">
        <v>798</v>
      </c>
      <c r="CM584" s="220">
        <v>798</v>
      </c>
      <c r="CN584" s="220">
        <v>798</v>
      </c>
      <c r="CO584" s="220">
        <v>798</v>
      </c>
      <c r="CP584" s="220">
        <v>798</v>
      </c>
      <c r="CQ584" s="220">
        <v>798</v>
      </c>
      <c r="CR584" s="220">
        <v>798</v>
      </c>
      <c r="CS584" s="220">
        <v>798</v>
      </c>
      <c r="CT584" s="220">
        <v>798</v>
      </c>
      <c r="CU584" s="220">
        <v>798</v>
      </c>
      <c r="CV584" s="220">
        <v>798</v>
      </c>
      <c r="CW584" s="220">
        <v>798</v>
      </c>
      <c r="CX584" s="220">
        <v>798</v>
      </c>
      <c r="CY584" s="220">
        <v>798</v>
      </c>
      <c r="CZ584" s="220">
        <v>798</v>
      </c>
      <c r="DA584" s="220">
        <v>798</v>
      </c>
      <c r="DB584" s="220">
        <v>798</v>
      </c>
      <c r="DC584" s="220">
        <v>798</v>
      </c>
      <c r="DD584" s="220">
        <v>798</v>
      </c>
      <c r="DE584" s="220">
        <v>798</v>
      </c>
      <c r="DF584" s="220">
        <v>798</v>
      </c>
      <c r="DG584" s="220">
        <v>798</v>
      </c>
      <c r="DH584" s="220">
        <v>798</v>
      </c>
      <c r="DI584" s="220">
        <v>798</v>
      </c>
      <c r="DJ584" s="220">
        <v>798</v>
      </c>
      <c r="DK584" s="220">
        <v>798</v>
      </c>
      <c r="DL584" s="220">
        <v>798</v>
      </c>
      <c r="DM584" s="220">
        <v>798</v>
      </c>
      <c r="DN584" s="220">
        <v>798</v>
      </c>
      <c r="DO584" s="220">
        <v>798</v>
      </c>
      <c r="DP584" s="220">
        <v>798</v>
      </c>
      <c r="DQ584" s="220">
        <v>798</v>
      </c>
      <c r="DR584" s="220">
        <v>798</v>
      </c>
      <c r="DS584" s="220">
        <v>798</v>
      </c>
      <c r="DT584" s="220">
        <v>798</v>
      </c>
      <c r="DU584" s="220">
        <v>798</v>
      </c>
      <c r="DV584" s="220">
        <v>798</v>
      </c>
      <c r="DW584" s="220">
        <v>798</v>
      </c>
      <c r="DX584" s="220">
        <v>798</v>
      </c>
      <c r="DY584" s="220">
        <v>798</v>
      </c>
      <c r="DZ584" s="220">
        <v>798</v>
      </c>
      <c r="EA584" s="220">
        <v>798</v>
      </c>
      <c r="EB584" s="220">
        <v>798</v>
      </c>
      <c r="EC584" s="220">
        <v>798</v>
      </c>
      <c r="ED584" s="220">
        <v>798</v>
      </c>
      <c r="EE584" s="220">
        <v>798</v>
      </c>
      <c r="EF584" s="220">
        <v>798</v>
      </c>
      <c r="EG584" s="220">
        <v>798</v>
      </c>
      <c r="EH584" s="220">
        <v>798</v>
      </c>
      <c r="EI584" s="220">
        <v>798</v>
      </c>
      <c r="EJ584" s="220">
        <v>798</v>
      </c>
      <c r="EK584" s="220">
        <v>798</v>
      </c>
      <c r="EL584" s="220">
        <v>798</v>
      </c>
      <c r="EM584" s="220">
        <v>798</v>
      </c>
      <c r="EN584" s="242">
        <v>798</v>
      </c>
      <c r="EO584" s="232">
        <v>798</v>
      </c>
      <c r="EP584" s="228">
        <v>798</v>
      </c>
      <c r="EQ584" s="166">
        <v>798</v>
      </c>
      <c r="ER584" s="166">
        <v>798</v>
      </c>
      <c r="ES584" s="166">
        <v>798</v>
      </c>
      <c r="ET584" s="166">
        <v>798</v>
      </c>
      <c r="EU584" s="166">
        <v>798</v>
      </c>
      <c r="EV584" s="166">
        <v>798</v>
      </c>
      <c r="EW584" s="166">
        <v>798</v>
      </c>
      <c r="EX584" s="166">
        <v>798</v>
      </c>
      <c r="EY584" s="166">
        <v>798</v>
      </c>
      <c r="EZ584" s="166">
        <v>798</v>
      </c>
      <c r="FA584" s="166">
        <v>798</v>
      </c>
      <c r="FB584" s="154">
        <v>798</v>
      </c>
      <c r="FC584" s="154">
        <v>798</v>
      </c>
      <c r="FD584" s="154">
        <v>798</v>
      </c>
      <c r="FE584" s="166">
        <v>798</v>
      </c>
      <c r="FF584" s="154">
        <v>798</v>
      </c>
      <c r="FG584" s="166">
        <v>798</v>
      </c>
      <c r="FH584" s="166">
        <v>798</v>
      </c>
      <c r="FI584" s="154">
        <v>798</v>
      </c>
      <c r="FJ584" s="154">
        <v>798</v>
      </c>
      <c r="FK584" s="166">
        <v>798</v>
      </c>
      <c r="FL584" s="166">
        <v>798</v>
      </c>
      <c r="FM584" s="166">
        <v>798</v>
      </c>
      <c r="FN584" s="166">
        <v>798</v>
      </c>
      <c r="FO584" s="166">
        <v>798</v>
      </c>
      <c r="FP584" s="166">
        <v>798</v>
      </c>
      <c r="FQ584" s="166">
        <v>798</v>
      </c>
      <c r="FR584" s="166">
        <v>798</v>
      </c>
      <c r="FS584" s="166">
        <v>798</v>
      </c>
      <c r="FT584" s="166">
        <v>798</v>
      </c>
      <c r="FU584" s="166">
        <v>798</v>
      </c>
      <c r="FV584" s="166">
        <v>798</v>
      </c>
      <c r="FW584" s="166">
        <v>798</v>
      </c>
      <c r="FX584" s="166">
        <v>798</v>
      </c>
      <c r="FY584" s="154">
        <v>798</v>
      </c>
      <c r="FZ584" s="154">
        <v>798</v>
      </c>
      <c r="GA584" s="154">
        <v>798</v>
      </c>
      <c r="GB584" s="154">
        <v>798</v>
      </c>
      <c r="GC584" s="154">
        <v>798</v>
      </c>
      <c r="GD584" s="154">
        <v>798</v>
      </c>
      <c r="GE584" s="154">
        <v>798</v>
      </c>
      <c r="GF584" s="154">
        <v>798</v>
      </c>
      <c r="GG584" s="154">
        <v>798</v>
      </c>
      <c r="GH584" s="154">
        <v>798</v>
      </c>
      <c r="GI584" s="154">
        <v>798</v>
      </c>
      <c r="GJ584" s="154">
        <v>798</v>
      </c>
      <c r="GK584" s="154">
        <v>798</v>
      </c>
      <c r="GL584" s="154">
        <v>798</v>
      </c>
      <c r="GM584" s="154">
        <v>798</v>
      </c>
      <c r="GN584" s="154">
        <v>798</v>
      </c>
      <c r="GO584" s="154">
        <v>798</v>
      </c>
      <c r="GP584" s="154">
        <v>798</v>
      </c>
      <c r="GQ584" s="154">
        <v>798</v>
      </c>
      <c r="GR584" s="154">
        <v>798</v>
      </c>
      <c r="GS584" s="154">
        <v>798</v>
      </c>
      <c r="GT584" s="166">
        <v>798</v>
      </c>
      <c r="GU584" s="166">
        <v>798</v>
      </c>
      <c r="GV584" s="166">
        <v>798</v>
      </c>
      <c r="GW584" s="166">
        <v>798</v>
      </c>
      <c r="GX584" s="154">
        <v>798</v>
      </c>
      <c r="GY584" s="166">
        <v>798</v>
      </c>
      <c r="GZ584" s="166">
        <v>798</v>
      </c>
      <c r="HA584" s="166">
        <v>798</v>
      </c>
      <c r="HB584" s="166">
        <v>798</v>
      </c>
      <c r="HC584" s="166">
        <v>798</v>
      </c>
      <c r="HD584" s="166">
        <v>798</v>
      </c>
      <c r="HE584" s="166">
        <v>798</v>
      </c>
      <c r="HF584" s="154">
        <v>798</v>
      </c>
      <c r="HG584" s="154">
        <v>798</v>
      </c>
      <c r="HH584" s="154">
        <v>798</v>
      </c>
      <c r="HI584" s="154">
        <v>798</v>
      </c>
      <c r="HJ584" s="154">
        <v>799</v>
      </c>
      <c r="HK584" s="154">
        <v>798</v>
      </c>
      <c r="HL584" s="154">
        <v>798</v>
      </c>
      <c r="HM584" s="154">
        <v>798</v>
      </c>
      <c r="HN584" s="154">
        <v>798</v>
      </c>
      <c r="HO584" s="166">
        <v>798</v>
      </c>
      <c r="HP584" s="154">
        <v>798</v>
      </c>
      <c r="HQ584" s="154">
        <v>798</v>
      </c>
      <c r="HR584" s="166">
        <v>798</v>
      </c>
      <c r="HS584" s="154">
        <v>798</v>
      </c>
      <c r="HT584" s="150">
        <v>798</v>
      </c>
      <c r="HU584" s="150">
        <v>798</v>
      </c>
      <c r="HV584" s="150">
        <v>798</v>
      </c>
      <c r="HW584" s="169">
        <v>798</v>
      </c>
    </row>
    <row r="585" spans="1:231">
      <c r="A585" s="145">
        <f t="shared" si="58"/>
        <v>44095</v>
      </c>
      <c r="B585" s="220">
        <f>'Age&amp;Sex by occurrence date'!$EYO22</f>
        <v>962</v>
      </c>
      <c r="C585" s="220">
        <v>795</v>
      </c>
      <c r="D585" s="220">
        <v>795</v>
      </c>
      <c r="E585" s="220">
        <v>795</v>
      </c>
      <c r="F585" s="220">
        <v>795</v>
      </c>
      <c r="G585" s="220">
        <v>795</v>
      </c>
      <c r="H585" s="220">
        <v>795</v>
      </c>
      <c r="I585" s="220">
        <v>795</v>
      </c>
      <c r="J585" s="220">
        <v>795</v>
      </c>
      <c r="K585" s="220">
        <v>795</v>
      </c>
      <c r="L585" s="220">
        <v>795</v>
      </c>
      <c r="M585" s="220">
        <v>795</v>
      </c>
      <c r="N585" s="220">
        <v>795</v>
      </c>
      <c r="O585" s="220">
        <v>795</v>
      </c>
      <c r="P585" s="220">
        <v>795</v>
      </c>
      <c r="Q585" s="220">
        <v>795</v>
      </c>
      <c r="R585" s="220">
        <v>795</v>
      </c>
      <c r="S585" s="220">
        <v>795</v>
      </c>
      <c r="T585" s="220">
        <v>795</v>
      </c>
      <c r="U585" s="220">
        <v>795</v>
      </c>
      <c r="V585" s="220">
        <v>795</v>
      </c>
      <c r="W585" s="220">
        <v>795</v>
      </c>
      <c r="X585" s="220">
        <v>795</v>
      </c>
      <c r="Y585" s="220">
        <v>795</v>
      </c>
      <c r="Z585" s="220">
        <v>795</v>
      </c>
      <c r="AA585" s="220">
        <v>795</v>
      </c>
      <c r="AB585" s="220">
        <v>796</v>
      </c>
      <c r="AC585" s="220">
        <v>796</v>
      </c>
      <c r="AD585" s="220">
        <v>796</v>
      </c>
      <c r="AE585" s="220">
        <v>795</v>
      </c>
      <c r="AF585" s="220">
        <v>795</v>
      </c>
      <c r="AG585" s="220">
        <v>795</v>
      </c>
      <c r="AH585" s="220">
        <v>795</v>
      </c>
      <c r="AI585" s="220">
        <v>795</v>
      </c>
      <c r="AJ585" s="220">
        <v>795</v>
      </c>
      <c r="AK585" s="220">
        <v>795</v>
      </c>
      <c r="AL585" s="220">
        <v>795</v>
      </c>
      <c r="AM585" s="220">
        <v>795</v>
      </c>
      <c r="AN585" s="220">
        <v>795</v>
      </c>
      <c r="AO585" s="220">
        <v>795</v>
      </c>
      <c r="AP585" s="220">
        <v>795</v>
      </c>
      <c r="AQ585" s="220">
        <v>795</v>
      </c>
      <c r="AR585" s="220">
        <v>795</v>
      </c>
      <c r="AS585" s="220">
        <v>795</v>
      </c>
      <c r="AT585" s="220">
        <v>795</v>
      </c>
      <c r="AU585" s="220">
        <v>795</v>
      </c>
      <c r="AV585" s="220">
        <v>795</v>
      </c>
      <c r="AW585" s="220">
        <v>795</v>
      </c>
      <c r="AX585" s="220">
        <v>795</v>
      </c>
      <c r="AY585" s="220">
        <v>795</v>
      </c>
      <c r="AZ585" s="220">
        <v>795</v>
      </c>
      <c r="BA585" s="220">
        <v>795</v>
      </c>
      <c r="BB585" s="220">
        <v>795</v>
      </c>
      <c r="BC585" s="220">
        <v>795</v>
      </c>
      <c r="BD585" s="220">
        <v>795</v>
      </c>
      <c r="BE585" s="220">
        <v>795</v>
      </c>
      <c r="BF585" s="220">
        <v>795</v>
      </c>
      <c r="BG585" s="220">
        <v>795</v>
      </c>
      <c r="BH585" s="220">
        <v>795</v>
      </c>
      <c r="BI585" s="220">
        <v>795</v>
      </c>
      <c r="BJ585" s="220">
        <v>795</v>
      </c>
      <c r="BK585" s="220">
        <v>795</v>
      </c>
      <c r="BL585" s="220">
        <v>795</v>
      </c>
      <c r="BM585" s="220">
        <v>795</v>
      </c>
      <c r="BN585" s="220">
        <v>795</v>
      </c>
      <c r="BO585" s="220">
        <v>795</v>
      </c>
      <c r="BP585" s="220">
        <v>795</v>
      </c>
      <c r="BQ585" s="220">
        <v>795</v>
      </c>
      <c r="BR585" s="220">
        <v>795</v>
      </c>
      <c r="BS585" s="220">
        <v>795</v>
      </c>
      <c r="BT585" s="220">
        <v>795</v>
      </c>
      <c r="BU585" s="220">
        <v>795</v>
      </c>
      <c r="BV585" s="220">
        <v>795</v>
      </c>
      <c r="BW585" s="220">
        <v>795</v>
      </c>
      <c r="BX585" s="220">
        <v>795</v>
      </c>
      <c r="BY585" s="220">
        <v>795</v>
      </c>
      <c r="BZ585" s="220">
        <v>795</v>
      </c>
      <c r="CA585" s="220">
        <v>795</v>
      </c>
      <c r="CB585" s="220">
        <v>795</v>
      </c>
      <c r="CC585" s="220">
        <v>795</v>
      </c>
      <c r="CD585" s="220">
        <v>795</v>
      </c>
      <c r="CE585" s="220">
        <v>795</v>
      </c>
      <c r="CF585" s="220">
        <v>795</v>
      </c>
      <c r="CG585" s="220">
        <v>795</v>
      </c>
      <c r="CH585" s="220">
        <v>795</v>
      </c>
      <c r="CI585" s="220">
        <v>795</v>
      </c>
      <c r="CJ585" s="220">
        <v>795</v>
      </c>
      <c r="CK585" s="220">
        <v>795</v>
      </c>
      <c r="CL585" s="220">
        <v>795</v>
      </c>
      <c r="CM585" s="220">
        <v>795</v>
      </c>
      <c r="CN585" s="220">
        <v>795</v>
      </c>
      <c r="CO585" s="220">
        <v>795</v>
      </c>
      <c r="CP585" s="220">
        <v>795</v>
      </c>
      <c r="CQ585" s="220">
        <v>795</v>
      </c>
      <c r="CR585" s="220">
        <v>795</v>
      </c>
      <c r="CS585" s="220">
        <v>795</v>
      </c>
      <c r="CT585" s="220">
        <v>795</v>
      </c>
      <c r="CU585" s="220">
        <v>795</v>
      </c>
      <c r="CV585" s="220">
        <v>795</v>
      </c>
      <c r="CW585" s="220">
        <v>795</v>
      </c>
      <c r="CX585" s="220">
        <v>795</v>
      </c>
      <c r="CY585" s="220">
        <v>795</v>
      </c>
      <c r="CZ585" s="220">
        <v>795</v>
      </c>
      <c r="DA585" s="220">
        <v>795</v>
      </c>
      <c r="DB585" s="220">
        <v>795</v>
      </c>
      <c r="DC585" s="220">
        <v>795</v>
      </c>
      <c r="DD585" s="220">
        <v>795</v>
      </c>
      <c r="DE585" s="220">
        <v>795</v>
      </c>
      <c r="DF585" s="220">
        <v>795</v>
      </c>
      <c r="DG585" s="220">
        <v>795</v>
      </c>
      <c r="DH585" s="220">
        <v>795</v>
      </c>
      <c r="DI585" s="220">
        <v>795</v>
      </c>
      <c r="DJ585" s="220">
        <v>795</v>
      </c>
      <c r="DK585" s="220">
        <v>795</v>
      </c>
      <c r="DL585" s="220">
        <v>795</v>
      </c>
      <c r="DM585" s="220">
        <v>795</v>
      </c>
      <c r="DN585" s="220">
        <v>795</v>
      </c>
      <c r="DO585" s="220">
        <v>795</v>
      </c>
      <c r="DP585" s="220">
        <v>795</v>
      </c>
      <c r="DQ585" s="220">
        <v>795</v>
      </c>
      <c r="DR585" s="220">
        <v>795</v>
      </c>
      <c r="DS585" s="220">
        <v>795</v>
      </c>
      <c r="DT585" s="220">
        <v>795</v>
      </c>
      <c r="DU585" s="220">
        <v>795</v>
      </c>
      <c r="DV585" s="220">
        <v>795</v>
      </c>
      <c r="DW585" s="220">
        <v>795</v>
      </c>
      <c r="DX585" s="220">
        <v>795</v>
      </c>
      <c r="DY585" s="220">
        <v>795</v>
      </c>
      <c r="DZ585" s="220">
        <v>795</v>
      </c>
      <c r="EA585" s="220">
        <v>795</v>
      </c>
      <c r="EB585" s="220">
        <v>795</v>
      </c>
      <c r="EC585" s="220">
        <v>795</v>
      </c>
      <c r="ED585" s="220">
        <v>795</v>
      </c>
      <c r="EE585" s="220">
        <v>795</v>
      </c>
      <c r="EF585" s="220">
        <v>795</v>
      </c>
      <c r="EG585" s="220">
        <v>795</v>
      </c>
      <c r="EH585" s="220">
        <v>795</v>
      </c>
      <c r="EI585" s="220">
        <v>795</v>
      </c>
      <c r="EJ585" s="220">
        <v>795</v>
      </c>
      <c r="EK585" s="220">
        <v>795</v>
      </c>
      <c r="EL585" s="220">
        <v>795</v>
      </c>
      <c r="EM585" s="220">
        <v>795</v>
      </c>
      <c r="EN585" s="242">
        <v>795</v>
      </c>
      <c r="EO585" s="232">
        <v>795</v>
      </c>
      <c r="EP585" s="227">
        <v>795</v>
      </c>
      <c r="EQ585" s="154">
        <v>795</v>
      </c>
      <c r="ER585" s="154">
        <v>795</v>
      </c>
      <c r="ES585" s="154">
        <v>795</v>
      </c>
      <c r="ET585" s="154">
        <v>795</v>
      </c>
      <c r="EU585" s="154">
        <v>795</v>
      </c>
      <c r="EV585" s="154">
        <v>795</v>
      </c>
      <c r="EW585" s="154">
        <v>795</v>
      </c>
      <c r="EX585" s="154">
        <v>795</v>
      </c>
      <c r="EY585" s="154">
        <v>795</v>
      </c>
      <c r="EZ585" s="154">
        <v>795</v>
      </c>
      <c r="FA585" s="154">
        <v>795</v>
      </c>
      <c r="FB585" s="166">
        <v>795</v>
      </c>
      <c r="FC585" s="154">
        <v>795</v>
      </c>
      <c r="FD585" s="166">
        <v>795</v>
      </c>
      <c r="FE585" s="166">
        <v>795</v>
      </c>
      <c r="FF585" s="154">
        <v>795</v>
      </c>
      <c r="FG585" s="154">
        <v>795</v>
      </c>
      <c r="FH585" s="154">
        <v>795</v>
      </c>
      <c r="FI585" s="154">
        <v>795</v>
      </c>
      <c r="FJ585" s="166">
        <v>795</v>
      </c>
      <c r="FK585" s="166">
        <v>795</v>
      </c>
      <c r="FL585" s="166">
        <v>795</v>
      </c>
      <c r="FM585" s="166">
        <v>795</v>
      </c>
      <c r="FN585" s="166">
        <v>795</v>
      </c>
      <c r="FO585" s="166">
        <v>795</v>
      </c>
      <c r="FP585" s="166">
        <v>795</v>
      </c>
      <c r="FQ585" s="166">
        <v>795</v>
      </c>
      <c r="FR585" s="154">
        <v>795</v>
      </c>
      <c r="FS585" s="154">
        <v>795</v>
      </c>
      <c r="FT585" s="154">
        <v>795</v>
      </c>
      <c r="FU585" s="154">
        <v>795</v>
      </c>
      <c r="FV585" s="154">
        <v>795</v>
      </c>
      <c r="FW585" s="154">
        <v>795</v>
      </c>
      <c r="FX585" s="154">
        <v>795</v>
      </c>
      <c r="FY585" s="154">
        <v>795</v>
      </c>
      <c r="FZ585" s="154">
        <v>795</v>
      </c>
      <c r="GA585" s="154">
        <v>795</v>
      </c>
      <c r="GB585" s="154">
        <v>795</v>
      </c>
      <c r="GC585" s="154">
        <v>795</v>
      </c>
      <c r="GD585" s="154">
        <v>795</v>
      </c>
      <c r="GE585" s="154">
        <v>795</v>
      </c>
      <c r="GF585" s="154">
        <v>795</v>
      </c>
      <c r="GG585" s="154">
        <v>795</v>
      </c>
      <c r="GH585" s="154">
        <v>795</v>
      </c>
      <c r="GI585" s="154">
        <v>795</v>
      </c>
      <c r="GJ585" s="154">
        <v>795</v>
      </c>
      <c r="GK585" s="154">
        <v>795</v>
      </c>
      <c r="GL585" s="154">
        <v>795</v>
      </c>
      <c r="GM585" s="154">
        <v>795</v>
      </c>
      <c r="GN585" s="154">
        <v>795</v>
      </c>
      <c r="GO585" s="154">
        <v>795</v>
      </c>
      <c r="GP585" s="154">
        <v>795</v>
      </c>
      <c r="GQ585" s="154">
        <v>795</v>
      </c>
      <c r="GR585" s="154">
        <v>795</v>
      </c>
      <c r="GS585" s="154">
        <v>795</v>
      </c>
      <c r="GT585" s="154">
        <v>795</v>
      </c>
      <c r="GU585" s="154">
        <v>795</v>
      </c>
      <c r="GV585" s="154">
        <v>795</v>
      </c>
      <c r="GW585" s="154">
        <v>795</v>
      </c>
      <c r="GX585" s="154">
        <v>795</v>
      </c>
      <c r="GY585" s="154">
        <v>795</v>
      </c>
      <c r="GZ585" s="154">
        <v>795</v>
      </c>
      <c r="HA585" s="154">
        <v>795</v>
      </c>
      <c r="HB585" s="154">
        <v>795</v>
      </c>
      <c r="HC585" s="154">
        <v>795</v>
      </c>
      <c r="HD585" s="154">
        <v>795</v>
      </c>
      <c r="HE585" s="154">
        <v>795</v>
      </c>
      <c r="HF585" s="154">
        <v>795</v>
      </c>
      <c r="HG585" s="154">
        <v>795</v>
      </c>
      <c r="HH585" s="154">
        <v>795</v>
      </c>
      <c r="HI585" s="154">
        <v>795</v>
      </c>
      <c r="HJ585" s="154">
        <v>796</v>
      </c>
      <c r="HK585" s="154">
        <v>795</v>
      </c>
      <c r="HL585" s="154">
        <v>795</v>
      </c>
      <c r="HM585" s="154">
        <v>795</v>
      </c>
      <c r="HN585" s="154">
        <v>795</v>
      </c>
      <c r="HO585" s="166">
        <v>795</v>
      </c>
      <c r="HP585" s="154">
        <v>795</v>
      </c>
      <c r="HQ585" s="154">
        <v>795</v>
      </c>
      <c r="HR585" s="166">
        <v>795</v>
      </c>
      <c r="HS585" s="154">
        <v>795</v>
      </c>
      <c r="HT585" s="150">
        <v>795</v>
      </c>
      <c r="HU585" s="150">
        <v>795</v>
      </c>
      <c r="HV585" s="150">
        <v>795</v>
      </c>
      <c r="HW585" s="169">
        <v>795</v>
      </c>
    </row>
    <row r="586" spans="1:231">
      <c r="A586" s="145">
        <f t="shared" si="58"/>
        <v>44094</v>
      </c>
      <c r="B586" s="220">
        <f>'Age&amp;Sex by occurrence date'!$EYV22</f>
        <v>958</v>
      </c>
      <c r="C586" s="220">
        <v>792</v>
      </c>
      <c r="D586" s="220">
        <v>792</v>
      </c>
      <c r="E586" s="220">
        <v>792</v>
      </c>
      <c r="F586" s="220">
        <v>792</v>
      </c>
      <c r="G586" s="220">
        <v>792</v>
      </c>
      <c r="H586" s="220">
        <v>792</v>
      </c>
      <c r="I586" s="220">
        <v>792</v>
      </c>
      <c r="J586" s="220">
        <v>792</v>
      </c>
      <c r="K586" s="220">
        <v>792</v>
      </c>
      <c r="L586" s="220">
        <v>792</v>
      </c>
      <c r="M586" s="220">
        <v>792</v>
      </c>
      <c r="N586" s="220">
        <v>792</v>
      </c>
      <c r="O586" s="220">
        <v>792</v>
      </c>
      <c r="P586" s="220">
        <v>792</v>
      </c>
      <c r="Q586" s="220">
        <v>792</v>
      </c>
      <c r="R586" s="220">
        <v>792</v>
      </c>
      <c r="S586" s="220">
        <v>792</v>
      </c>
      <c r="T586" s="220">
        <v>792</v>
      </c>
      <c r="U586" s="220">
        <v>792</v>
      </c>
      <c r="V586" s="220">
        <v>792</v>
      </c>
      <c r="W586" s="220">
        <v>792</v>
      </c>
      <c r="X586" s="220">
        <v>792</v>
      </c>
      <c r="Y586" s="220">
        <v>792</v>
      </c>
      <c r="Z586" s="220">
        <v>792</v>
      </c>
      <c r="AA586" s="220">
        <v>792</v>
      </c>
      <c r="AB586" s="220">
        <v>793</v>
      </c>
      <c r="AC586" s="220">
        <v>793</v>
      </c>
      <c r="AD586" s="220">
        <v>793</v>
      </c>
      <c r="AE586" s="220">
        <v>792</v>
      </c>
      <c r="AF586" s="220">
        <v>792</v>
      </c>
      <c r="AG586" s="220">
        <v>792</v>
      </c>
      <c r="AH586" s="220">
        <v>792</v>
      </c>
      <c r="AI586" s="220">
        <v>792</v>
      </c>
      <c r="AJ586" s="220">
        <v>792</v>
      </c>
      <c r="AK586" s="220">
        <v>792</v>
      </c>
      <c r="AL586" s="220">
        <v>792</v>
      </c>
      <c r="AM586" s="220">
        <v>792</v>
      </c>
      <c r="AN586" s="220">
        <v>792</v>
      </c>
      <c r="AO586" s="220">
        <v>792</v>
      </c>
      <c r="AP586" s="220">
        <v>792</v>
      </c>
      <c r="AQ586" s="220">
        <v>792</v>
      </c>
      <c r="AR586" s="220">
        <v>792</v>
      </c>
      <c r="AS586" s="220">
        <v>792</v>
      </c>
      <c r="AT586" s="220">
        <v>792</v>
      </c>
      <c r="AU586" s="220">
        <v>792</v>
      </c>
      <c r="AV586" s="220">
        <v>792</v>
      </c>
      <c r="AW586" s="220">
        <v>792</v>
      </c>
      <c r="AX586" s="220">
        <v>792</v>
      </c>
      <c r="AY586" s="220">
        <v>792</v>
      </c>
      <c r="AZ586" s="220">
        <v>792</v>
      </c>
      <c r="BA586" s="220">
        <v>792</v>
      </c>
      <c r="BB586" s="220">
        <v>792</v>
      </c>
      <c r="BC586" s="220">
        <v>792</v>
      </c>
      <c r="BD586" s="220">
        <v>792</v>
      </c>
      <c r="BE586" s="220">
        <v>792</v>
      </c>
      <c r="BF586" s="220">
        <v>792</v>
      </c>
      <c r="BG586" s="220">
        <v>792</v>
      </c>
      <c r="BH586" s="220">
        <v>792</v>
      </c>
      <c r="BI586" s="220">
        <v>792</v>
      </c>
      <c r="BJ586" s="220">
        <v>792</v>
      </c>
      <c r="BK586" s="220">
        <v>792</v>
      </c>
      <c r="BL586" s="220">
        <v>792</v>
      </c>
      <c r="BM586" s="220">
        <v>792</v>
      </c>
      <c r="BN586" s="220">
        <v>792</v>
      </c>
      <c r="BO586" s="220">
        <v>792</v>
      </c>
      <c r="BP586" s="220">
        <v>792</v>
      </c>
      <c r="BQ586" s="220">
        <v>792</v>
      </c>
      <c r="BR586" s="220">
        <v>792</v>
      </c>
      <c r="BS586" s="220">
        <v>792</v>
      </c>
      <c r="BT586" s="220">
        <v>792</v>
      </c>
      <c r="BU586" s="220">
        <v>792</v>
      </c>
      <c r="BV586" s="220">
        <v>792</v>
      </c>
      <c r="BW586" s="220">
        <v>792</v>
      </c>
      <c r="BX586" s="220">
        <v>792</v>
      </c>
      <c r="BY586" s="220">
        <v>792</v>
      </c>
      <c r="BZ586" s="220">
        <v>792</v>
      </c>
      <c r="CA586" s="220">
        <v>792</v>
      </c>
      <c r="CB586" s="220">
        <v>792</v>
      </c>
      <c r="CC586" s="220">
        <v>792</v>
      </c>
      <c r="CD586" s="220">
        <v>792</v>
      </c>
      <c r="CE586" s="220">
        <v>792</v>
      </c>
      <c r="CF586" s="220">
        <v>792</v>
      </c>
      <c r="CG586" s="220">
        <v>792</v>
      </c>
      <c r="CH586" s="220">
        <v>792</v>
      </c>
      <c r="CI586" s="220">
        <v>792</v>
      </c>
      <c r="CJ586" s="220">
        <v>792</v>
      </c>
      <c r="CK586" s="220">
        <v>792</v>
      </c>
      <c r="CL586" s="220">
        <v>792</v>
      </c>
      <c r="CM586" s="220">
        <v>792</v>
      </c>
      <c r="CN586" s="220">
        <v>792</v>
      </c>
      <c r="CO586" s="220">
        <v>792</v>
      </c>
      <c r="CP586" s="220">
        <v>792</v>
      </c>
      <c r="CQ586" s="220">
        <v>792</v>
      </c>
      <c r="CR586" s="220">
        <v>792</v>
      </c>
      <c r="CS586" s="220">
        <v>792</v>
      </c>
      <c r="CT586" s="220">
        <v>792</v>
      </c>
      <c r="CU586" s="220">
        <v>792</v>
      </c>
      <c r="CV586" s="220">
        <v>792</v>
      </c>
      <c r="CW586" s="220">
        <v>792</v>
      </c>
      <c r="CX586" s="220">
        <v>792</v>
      </c>
      <c r="CY586" s="220">
        <v>792</v>
      </c>
      <c r="CZ586" s="220">
        <v>792</v>
      </c>
      <c r="DA586" s="220">
        <v>792</v>
      </c>
      <c r="DB586" s="220">
        <v>792</v>
      </c>
      <c r="DC586" s="220">
        <v>792</v>
      </c>
      <c r="DD586" s="220">
        <v>792</v>
      </c>
      <c r="DE586" s="220">
        <v>792</v>
      </c>
      <c r="DF586" s="220">
        <v>792</v>
      </c>
      <c r="DG586" s="220">
        <v>792</v>
      </c>
      <c r="DH586" s="220">
        <v>792</v>
      </c>
      <c r="DI586" s="220">
        <v>792</v>
      </c>
      <c r="DJ586" s="220">
        <v>792</v>
      </c>
      <c r="DK586" s="220">
        <v>792</v>
      </c>
      <c r="DL586" s="220">
        <v>792</v>
      </c>
      <c r="DM586" s="220">
        <v>792</v>
      </c>
      <c r="DN586" s="220">
        <v>792</v>
      </c>
      <c r="DO586" s="220">
        <v>792</v>
      </c>
      <c r="DP586" s="220">
        <v>792</v>
      </c>
      <c r="DQ586" s="220">
        <v>792</v>
      </c>
      <c r="DR586" s="220">
        <v>792</v>
      </c>
      <c r="DS586" s="220">
        <v>792</v>
      </c>
      <c r="DT586" s="220">
        <v>792</v>
      </c>
      <c r="DU586" s="220">
        <v>792</v>
      </c>
      <c r="DV586" s="220">
        <v>792</v>
      </c>
      <c r="DW586" s="220">
        <v>792</v>
      </c>
      <c r="DX586" s="220">
        <v>792</v>
      </c>
      <c r="DY586" s="220">
        <v>792</v>
      </c>
      <c r="DZ586" s="220">
        <v>792</v>
      </c>
      <c r="EA586" s="220">
        <v>792</v>
      </c>
      <c r="EB586" s="220">
        <v>792</v>
      </c>
      <c r="EC586" s="220">
        <v>792</v>
      </c>
      <c r="ED586" s="220">
        <v>792</v>
      </c>
      <c r="EE586" s="220">
        <v>792</v>
      </c>
      <c r="EF586" s="220">
        <v>792</v>
      </c>
      <c r="EG586" s="220">
        <v>792</v>
      </c>
      <c r="EH586" s="220">
        <v>792</v>
      </c>
      <c r="EI586" s="220">
        <v>792</v>
      </c>
      <c r="EJ586" s="220">
        <v>792</v>
      </c>
      <c r="EK586" s="220">
        <v>792</v>
      </c>
      <c r="EL586" s="220">
        <v>792</v>
      </c>
      <c r="EM586" s="220">
        <v>792</v>
      </c>
      <c r="EN586" s="242">
        <v>792</v>
      </c>
      <c r="EO586" s="232">
        <v>792</v>
      </c>
      <c r="EP586" s="227">
        <v>792</v>
      </c>
      <c r="EQ586" s="154">
        <v>792</v>
      </c>
      <c r="ER586" s="154">
        <v>792</v>
      </c>
      <c r="ES586" s="154">
        <v>792</v>
      </c>
      <c r="ET586" s="154">
        <v>792</v>
      </c>
      <c r="EU586" s="154">
        <v>792</v>
      </c>
      <c r="EV586" s="154">
        <v>792</v>
      </c>
      <c r="EW586" s="154">
        <v>792</v>
      </c>
      <c r="EX586" s="154">
        <v>792</v>
      </c>
      <c r="EY586" s="154">
        <v>792</v>
      </c>
      <c r="EZ586" s="154">
        <v>792</v>
      </c>
      <c r="FA586" s="154">
        <v>792</v>
      </c>
      <c r="FB586" s="154">
        <v>792</v>
      </c>
      <c r="FC586" s="166">
        <v>792</v>
      </c>
      <c r="FD586" s="166">
        <v>792</v>
      </c>
      <c r="FE586" s="154">
        <v>792</v>
      </c>
      <c r="FF586" s="154">
        <v>792</v>
      </c>
      <c r="FG586" s="166">
        <v>792</v>
      </c>
      <c r="FH586" s="154">
        <v>792</v>
      </c>
      <c r="FI586" s="166">
        <v>792</v>
      </c>
      <c r="FJ586" s="166">
        <v>792</v>
      </c>
      <c r="FK586" s="154">
        <v>792</v>
      </c>
      <c r="FL586" s="154">
        <v>792</v>
      </c>
      <c r="FM586" s="154">
        <v>792</v>
      </c>
      <c r="FN586" s="154">
        <v>792</v>
      </c>
      <c r="FO586" s="154">
        <v>792</v>
      </c>
      <c r="FP586" s="154">
        <v>792</v>
      </c>
      <c r="FQ586" s="154">
        <v>792</v>
      </c>
      <c r="FR586" s="166">
        <v>792</v>
      </c>
      <c r="FS586" s="166">
        <v>792</v>
      </c>
      <c r="FT586" s="166">
        <v>792</v>
      </c>
      <c r="FU586" s="166">
        <v>792</v>
      </c>
      <c r="FV586" s="166">
        <v>792</v>
      </c>
      <c r="FW586" s="166">
        <v>792</v>
      </c>
      <c r="FX586" s="166">
        <v>792</v>
      </c>
      <c r="FY586" s="166">
        <v>792</v>
      </c>
      <c r="FZ586" s="166">
        <v>792</v>
      </c>
      <c r="GA586" s="166">
        <v>792</v>
      </c>
      <c r="GB586" s="166">
        <v>792</v>
      </c>
      <c r="GC586" s="166">
        <v>792</v>
      </c>
      <c r="GD586" s="166">
        <v>792</v>
      </c>
      <c r="GE586" s="166">
        <v>792</v>
      </c>
      <c r="GF586" s="166">
        <v>792</v>
      </c>
      <c r="GG586" s="166">
        <v>792</v>
      </c>
      <c r="GH586" s="166">
        <v>792</v>
      </c>
      <c r="GI586" s="166">
        <v>792</v>
      </c>
      <c r="GJ586" s="166">
        <v>792</v>
      </c>
      <c r="GK586" s="166">
        <v>792</v>
      </c>
      <c r="GL586" s="166">
        <v>792</v>
      </c>
      <c r="GM586" s="166">
        <v>792</v>
      </c>
      <c r="GN586" s="166">
        <v>792</v>
      </c>
      <c r="GO586" s="166">
        <v>792</v>
      </c>
      <c r="GP586" s="166">
        <v>792</v>
      </c>
      <c r="GQ586" s="166">
        <v>792</v>
      </c>
      <c r="GR586" s="166">
        <v>792</v>
      </c>
      <c r="GS586" s="166">
        <v>792</v>
      </c>
      <c r="GT586" s="166">
        <v>792</v>
      </c>
      <c r="GU586" s="166">
        <v>792</v>
      </c>
      <c r="GV586" s="166">
        <v>792</v>
      </c>
      <c r="GW586" s="166">
        <v>792</v>
      </c>
      <c r="GX586" s="166">
        <v>792</v>
      </c>
      <c r="GY586" s="166">
        <v>792</v>
      </c>
      <c r="GZ586" s="166">
        <v>792</v>
      </c>
      <c r="HA586" s="166">
        <v>792</v>
      </c>
      <c r="HB586" s="166">
        <v>792</v>
      </c>
      <c r="HC586" s="166">
        <v>792</v>
      </c>
      <c r="HD586" s="166">
        <v>792</v>
      </c>
      <c r="HE586" s="166">
        <v>792</v>
      </c>
      <c r="HF586" s="166">
        <v>792</v>
      </c>
      <c r="HG586" s="154">
        <v>792</v>
      </c>
      <c r="HH586" s="154">
        <v>792</v>
      </c>
      <c r="HI586" s="166">
        <v>792</v>
      </c>
      <c r="HJ586" s="154">
        <v>793</v>
      </c>
      <c r="HK586" s="154">
        <v>792</v>
      </c>
      <c r="HL586" s="166">
        <v>792</v>
      </c>
      <c r="HM586" s="154">
        <v>792</v>
      </c>
      <c r="HN586" s="154">
        <v>792</v>
      </c>
      <c r="HO586" s="166">
        <v>792</v>
      </c>
      <c r="HP586" s="154">
        <v>792</v>
      </c>
      <c r="HQ586" s="154">
        <v>792</v>
      </c>
      <c r="HR586" s="166">
        <v>792</v>
      </c>
      <c r="HS586" s="154">
        <v>792</v>
      </c>
      <c r="HT586" s="150">
        <v>792</v>
      </c>
      <c r="HU586" s="150">
        <v>792</v>
      </c>
      <c r="HV586" s="150">
        <v>792</v>
      </c>
      <c r="HW586" s="169">
        <v>792</v>
      </c>
    </row>
    <row r="587" spans="1:231">
      <c r="A587" s="145">
        <f t="shared" si="58"/>
        <v>44093</v>
      </c>
      <c r="B587" s="220">
        <f>'Age&amp;Sex by occurrence date'!$EZC22</f>
        <v>953</v>
      </c>
      <c r="C587" s="220">
        <v>788</v>
      </c>
      <c r="D587" s="220">
        <v>788</v>
      </c>
      <c r="E587" s="220">
        <v>788</v>
      </c>
      <c r="F587" s="220">
        <v>788</v>
      </c>
      <c r="G587" s="220">
        <v>788</v>
      </c>
      <c r="H587" s="220">
        <v>788</v>
      </c>
      <c r="I587" s="220">
        <v>788</v>
      </c>
      <c r="J587" s="220">
        <v>788</v>
      </c>
      <c r="K587" s="220">
        <v>788</v>
      </c>
      <c r="L587" s="220">
        <v>788</v>
      </c>
      <c r="M587" s="220">
        <v>788</v>
      </c>
      <c r="N587" s="220">
        <v>788</v>
      </c>
      <c r="O587" s="220">
        <v>788</v>
      </c>
      <c r="P587" s="220">
        <v>788</v>
      </c>
      <c r="Q587" s="220">
        <v>788</v>
      </c>
      <c r="R587" s="220">
        <v>788</v>
      </c>
      <c r="S587" s="220">
        <v>788</v>
      </c>
      <c r="T587" s="220">
        <v>788</v>
      </c>
      <c r="U587" s="220">
        <v>788</v>
      </c>
      <c r="V587" s="220">
        <v>788</v>
      </c>
      <c r="W587" s="220">
        <v>788</v>
      </c>
      <c r="X587" s="220">
        <v>788</v>
      </c>
      <c r="Y587" s="220">
        <v>788</v>
      </c>
      <c r="Z587" s="220">
        <v>788</v>
      </c>
      <c r="AA587" s="220">
        <v>788</v>
      </c>
      <c r="AB587" s="220">
        <v>789</v>
      </c>
      <c r="AC587" s="220">
        <v>789</v>
      </c>
      <c r="AD587" s="220">
        <v>789</v>
      </c>
      <c r="AE587" s="220">
        <v>788</v>
      </c>
      <c r="AF587" s="220">
        <v>788</v>
      </c>
      <c r="AG587" s="220">
        <v>788</v>
      </c>
      <c r="AH587" s="220">
        <v>788</v>
      </c>
      <c r="AI587" s="220">
        <v>788</v>
      </c>
      <c r="AJ587" s="220">
        <v>788</v>
      </c>
      <c r="AK587" s="220">
        <v>788</v>
      </c>
      <c r="AL587" s="220">
        <v>788</v>
      </c>
      <c r="AM587" s="220">
        <v>788</v>
      </c>
      <c r="AN587" s="220">
        <v>788</v>
      </c>
      <c r="AO587" s="220">
        <v>788</v>
      </c>
      <c r="AP587" s="220">
        <v>788</v>
      </c>
      <c r="AQ587" s="220">
        <v>788</v>
      </c>
      <c r="AR587" s="220">
        <v>788</v>
      </c>
      <c r="AS587" s="220">
        <v>788</v>
      </c>
      <c r="AT587" s="220">
        <v>788</v>
      </c>
      <c r="AU587" s="220">
        <v>788</v>
      </c>
      <c r="AV587" s="220">
        <v>788</v>
      </c>
      <c r="AW587" s="220">
        <v>788</v>
      </c>
      <c r="AX587" s="220">
        <v>788</v>
      </c>
      <c r="AY587" s="220">
        <v>788</v>
      </c>
      <c r="AZ587" s="220">
        <v>788</v>
      </c>
      <c r="BA587" s="220">
        <v>788</v>
      </c>
      <c r="BB587" s="220">
        <v>788</v>
      </c>
      <c r="BC587" s="220">
        <v>788</v>
      </c>
      <c r="BD587" s="220">
        <v>788</v>
      </c>
      <c r="BE587" s="220">
        <v>788</v>
      </c>
      <c r="BF587" s="220">
        <v>788</v>
      </c>
      <c r="BG587" s="220">
        <v>788</v>
      </c>
      <c r="BH587" s="220">
        <v>788</v>
      </c>
      <c r="BI587" s="220">
        <v>788</v>
      </c>
      <c r="BJ587" s="220">
        <v>788</v>
      </c>
      <c r="BK587" s="220">
        <v>788</v>
      </c>
      <c r="BL587" s="220">
        <v>788</v>
      </c>
      <c r="BM587" s="220">
        <v>788</v>
      </c>
      <c r="BN587" s="220">
        <v>788</v>
      </c>
      <c r="BO587" s="220">
        <v>788</v>
      </c>
      <c r="BP587" s="220">
        <v>788</v>
      </c>
      <c r="BQ587" s="220">
        <v>788</v>
      </c>
      <c r="BR587" s="220">
        <v>788</v>
      </c>
      <c r="BS587" s="220">
        <v>788</v>
      </c>
      <c r="BT587" s="220">
        <v>788</v>
      </c>
      <c r="BU587" s="220">
        <v>788</v>
      </c>
      <c r="BV587" s="220">
        <v>788</v>
      </c>
      <c r="BW587" s="220">
        <v>788</v>
      </c>
      <c r="BX587" s="220">
        <v>788</v>
      </c>
      <c r="BY587" s="220">
        <v>788</v>
      </c>
      <c r="BZ587" s="220">
        <v>788</v>
      </c>
      <c r="CA587" s="220">
        <v>788</v>
      </c>
      <c r="CB587" s="220">
        <v>788</v>
      </c>
      <c r="CC587" s="220">
        <v>788</v>
      </c>
      <c r="CD587" s="220">
        <v>788</v>
      </c>
      <c r="CE587" s="220">
        <v>788</v>
      </c>
      <c r="CF587" s="220">
        <v>788</v>
      </c>
      <c r="CG587" s="220">
        <v>788</v>
      </c>
      <c r="CH587" s="220">
        <v>788</v>
      </c>
      <c r="CI587" s="220">
        <v>788</v>
      </c>
      <c r="CJ587" s="220">
        <v>788</v>
      </c>
      <c r="CK587" s="220">
        <v>788</v>
      </c>
      <c r="CL587" s="220">
        <v>788</v>
      </c>
      <c r="CM587" s="220">
        <v>788</v>
      </c>
      <c r="CN587" s="220">
        <v>788</v>
      </c>
      <c r="CO587" s="220">
        <v>788</v>
      </c>
      <c r="CP587" s="220">
        <v>788</v>
      </c>
      <c r="CQ587" s="220">
        <v>788</v>
      </c>
      <c r="CR587" s="220">
        <v>788</v>
      </c>
      <c r="CS587" s="220">
        <v>788</v>
      </c>
      <c r="CT587" s="220">
        <v>788</v>
      </c>
      <c r="CU587" s="220">
        <v>788</v>
      </c>
      <c r="CV587" s="220">
        <v>788</v>
      </c>
      <c r="CW587" s="220">
        <v>788</v>
      </c>
      <c r="CX587" s="220">
        <v>788</v>
      </c>
      <c r="CY587" s="220">
        <v>788</v>
      </c>
      <c r="CZ587" s="220">
        <v>788</v>
      </c>
      <c r="DA587" s="220">
        <v>788</v>
      </c>
      <c r="DB587" s="220">
        <v>788</v>
      </c>
      <c r="DC587" s="220">
        <v>788</v>
      </c>
      <c r="DD587" s="220">
        <v>788</v>
      </c>
      <c r="DE587" s="220">
        <v>788</v>
      </c>
      <c r="DF587" s="220">
        <v>788</v>
      </c>
      <c r="DG587" s="220">
        <v>788</v>
      </c>
      <c r="DH587" s="220">
        <v>788</v>
      </c>
      <c r="DI587" s="220">
        <v>788</v>
      </c>
      <c r="DJ587" s="220">
        <v>788</v>
      </c>
      <c r="DK587" s="220">
        <v>788</v>
      </c>
      <c r="DL587" s="220">
        <v>788</v>
      </c>
      <c r="DM587" s="220">
        <v>788</v>
      </c>
      <c r="DN587" s="220">
        <v>788</v>
      </c>
      <c r="DO587" s="220">
        <v>788</v>
      </c>
      <c r="DP587" s="220">
        <v>788</v>
      </c>
      <c r="DQ587" s="220">
        <v>788</v>
      </c>
      <c r="DR587" s="220">
        <v>788</v>
      </c>
      <c r="DS587" s="220">
        <v>788</v>
      </c>
      <c r="DT587" s="220">
        <v>788</v>
      </c>
      <c r="DU587" s="220">
        <v>788</v>
      </c>
      <c r="DV587" s="220">
        <v>788</v>
      </c>
      <c r="DW587" s="220">
        <v>788</v>
      </c>
      <c r="DX587" s="220">
        <v>788</v>
      </c>
      <c r="DY587" s="220">
        <v>788</v>
      </c>
      <c r="DZ587" s="220">
        <v>788</v>
      </c>
      <c r="EA587" s="220">
        <v>788</v>
      </c>
      <c r="EB587" s="220">
        <v>788</v>
      </c>
      <c r="EC587" s="220">
        <v>788</v>
      </c>
      <c r="ED587" s="220">
        <v>788</v>
      </c>
      <c r="EE587" s="220">
        <v>788</v>
      </c>
      <c r="EF587" s="220">
        <v>788</v>
      </c>
      <c r="EG587" s="220">
        <v>788</v>
      </c>
      <c r="EH587" s="220">
        <v>788</v>
      </c>
      <c r="EI587" s="220">
        <v>788</v>
      </c>
      <c r="EJ587" s="220">
        <v>788</v>
      </c>
      <c r="EK587" s="220">
        <v>788</v>
      </c>
      <c r="EL587" s="220">
        <v>788</v>
      </c>
      <c r="EM587" s="220">
        <v>788</v>
      </c>
      <c r="EN587" s="242">
        <v>788</v>
      </c>
      <c r="EO587" s="232">
        <v>788</v>
      </c>
      <c r="EP587" s="228">
        <v>788</v>
      </c>
      <c r="EQ587" s="166">
        <v>788</v>
      </c>
      <c r="ER587" s="166">
        <v>788</v>
      </c>
      <c r="ES587" s="166">
        <v>788</v>
      </c>
      <c r="ET587" s="166">
        <v>788</v>
      </c>
      <c r="EU587" s="166">
        <v>788</v>
      </c>
      <c r="EV587" s="166">
        <v>788</v>
      </c>
      <c r="EW587" s="166">
        <v>788</v>
      </c>
      <c r="EX587" s="166">
        <v>788</v>
      </c>
      <c r="EY587" s="166">
        <v>788</v>
      </c>
      <c r="EZ587" s="166">
        <v>788</v>
      </c>
      <c r="FA587" s="166">
        <v>788</v>
      </c>
      <c r="FB587" s="166">
        <v>788</v>
      </c>
      <c r="FC587" s="154">
        <v>788</v>
      </c>
      <c r="FD587" s="166">
        <v>788</v>
      </c>
      <c r="FE587" s="154">
        <v>788</v>
      </c>
      <c r="FF587" s="166">
        <v>788</v>
      </c>
      <c r="FG587" s="166">
        <v>788</v>
      </c>
      <c r="FH587" s="166">
        <v>788</v>
      </c>
      <c r="FI587" s="154">
        <v>788</v>
      </c>
      <c r="FJ587" s="166">
        <v>788</v>
      </c>
      <c r="FK587" s="166">
        <v>788</v>
      </c>
      <c r="FL587" s="166">
        <v>788</v>
      </c>
      <c r="FM587" s="166">
        <v>788</v>
      </c>
      <c r="FN587" s="166">
        <v>788</v>
      </c>
      <c r="FO587" s="166">
        <v>788</v>
      </c>
      <c r="FP587" s="166">
        <v>788</v>
      </c>
      <c r="FQ587" s="166">
        <v>788</v>
      </c>
      <c r="FR587" s="154">
        <v>788</v>
      </c>
      <c r="FS587" s="154">
        <v>788</v>
      </c>
      <c r="FT587" s="154">
        <v>788</v>
      </c>
      <c r="FU587" s="154">
        <v>788</v>
      </c>
      <c r="FV587" s="154">
        <v>788</v>
      </c>
      <c r="FW587" s="154">
        <v>788</v>
      </c>
      <c r="FX587" s="154">
        <v>788</v>
      </c>
      <c r="FY587" s="166">
        <v>788</v>
      </c>
      <c r="FZ587" s="166">
        <v>788</v>
      </c>
      <c r="GA587" s="166">
        <v>788</v>
      </c>
      <c r="GB587" s="166">
        <v>788</v>
      </c>
      <c r="GC587" s="166">
        <v>788</v>
      </c>
      <c r="GD587" s="166">
        <v>788</v>
      </c>
      <c r="GE587" s="166">
        <v>788</v>
      </c>
      <c r="GF587" s="166">
        <v>788</v>
      </c>
      <c r="GG587" s="166">
        <v>788</v>
      </c>
      <c r="GH587" s="166">
        <v>788</v>
      </c>
      <c r="GI587" s="166">
        <v>788</v>
      </c>
      <c r="GJ587" s="166">
        <v>788</v>
      </c>
      <c r="GK587" s="166">
        <v>788</v>
      </c>
      <c r="GL587" s="166">
        <v>788</v>
      </c>
      <c r="GM587" s="166">
        <v>788</v>
      </c>
      <c r="GN587" s="166">
        <v>788</v>
      </c>
      <c r="GO587" s="166">
        <v>788</v>
      </c>
      <c r="GP587" s="166">
        <v>788</v>
      </c>
      <c r="GQ587" s="166">
        <v>788</v>
      </c>
      <c r="GR587" s="166">
        <v>788</v>
      </c>
      <c r="GS587" s="166">
        <v>788</v>
      </c>
      <c r="GT587" s="166">
        <v>788</v>
      </c>
      <c r="GU587" s="166">
        <v>788</v>
      </c>
      <c r="GV587" s="166">
        <v>788</v>
      </c>
      <c r="GW587" s="166">
        <v>788</v>
      </c>
      <c r="GX587" s="166">
        <v>788</v>
      </c>
      <c r="GY587" s="166">
        <v>788</v>
      </c>
      <c r="GZ587" s="166">
        <v>788</v>
      </c>
      <c r="HA587" s="166">
        <v>788</v>
      </c>
      <c r="HB587" s="166">
        <v>788</v>
      </c>
      <c r="HC587" s="166">
        <v>788</v>
      </c>
      <c r="HD587" s="166">
        <v>788</v>
      </c>
      <c r="HE587" s="166">
        <v>788</v>
      </c>
      <c r="HF587" s="166">
        <v>788</v>
      </c>
      <c r="HG587" s="154">
        <v>788</v>
      </c>
      <c r="HH587" s="154">
        <v>788</v>
      </c>
      <c r="HI587" s="166">
        <v>788</v>
      </c>
      <c r="HJ587" s="154">
        <v>789</v>
      </c>
      <c r="HK587" s="154">
        <v>788</v>
      </c>
      <c r="HL587" s="166">
        <v>788</v>
      </c>
      <c r="HM587" s="154">
        <v>788</v>
      </c>
      <c r="HN587" s="154">
        <v>788</v>
      </c>
      <c r="HO587" s="166">
        <v>788</v>
      </c>
      <c r="HP587" s="154">
        <v>788</v>
      </c>
      <c r="HQ587" s="154">
        <v>788</v>
      </c>
      <c r="HR587" s="166">
        <v>788</v>
      </c>
      <c r="HS587" s="154">
        <v>788</v>
      </c>
      <c r="HT587" s="150">
        <v>788</v>
      </c>
      <c r="HU587" s="150">
        <v>788</v>
      </c>
      <c r="HV587" s="150">
        <v>788</v>
      </c>
      <c r="HW587" s="169">
        <v>788</v>
      </c>
    </row>
    <row r="588" spans="1:231">
      <c r="A588" s="145">
        <f t="shared" si="58"/>
        <v>44092</v>
      </c>
      <c r="B588" s="220">
        <f>'Age&amp;Sex by occurrence date'!$EZJ22</f>
        <v>950</v>
      </c>
      <c r="C588" s="220">
        <v>788</v>
      </c>
      <c r="D588" s="220">
        <v>788</v>
      </c>
      <c r="E588" s="220">
        <v>788</v>
      </c>
      <c r="F588" s="220">
        <v>788</v>
      </c>
      <c r="G588" s="220">
        <v>788</v>
      </c>
      <c r="H588" s="220">
        <v>788</v>
      </c>
      <c r="I588" s="220">
        <v>788</v>
      </c>
      <c r="J588" s="220">
        <v>788</v>
      </c>
      <c r="K588" s="220">
        <v>788</v>
      </c>
      <c r="L588" s="220">
        <v>788</v>
      </c>
      <c r="M588" s="220">
        <v>788</v>
      </c>
      <c r="N588" s="220">
        <v>788</v>
      </c>
      <c r="O588" s="220">
        <v>788</v>
      </c>
      <c r="P588" s="220">
        <v>788</v>
      </c>
      <c r="Q588" s="220">
        <v>788</v>
      </c>
      <c r="R588" s="220">
        <v>788</v>
      </c>
      <c r="S588" s="220">
        <v>788</v>
      </c>
      <c r="T588" s="220">
        <v>788</v>
      </c>
      <c r="U588" s="220">
        <v>788</v>
      </c>
      <c r="V588" s="220">
        <v>788</v>
      </c>
      <c r="W588" s="220">
        <v>788</v>
      </c>
      <c r="X588" s="220">
        <v>788</v>
      </c>
      <c r="Y588" s="220">
        <v>788</v>
      </c>
      <c r="Z588" s="220">
        <v>788</v>
      </c>
      <c r="AA588" s="220">
        <v>788</v>
      </c>
      <c r="AB588" s="220">
        <v>789</v>
      </c>
      <c r="AC588" s="220">
        <v>789</v>
      </c>
      <c r="AD588" s="220">
        <v>789</v>
      </c>
      <c r="AE588" s="220">
        <v>788</v>
      </c>
      <c r="AF588" s="220">
        <v>788</v>
      </c>
      <c r="AG588" s="220">
        <v>788</v>
      </c>
      <c r="AH588" s="220">
        <v>788</v>
      </c>
      <c r="AI588" s="220">
        <v>788</v>
      </c>
      <c r="AJ588" s="220">
        <v>788</v>
      </c>
      <c r="AK588" s="220">
        <v>788</v>
      </c>
      <c r="AL588" s="220">
        <v>788</v>
      </c>
      <c r="AM588" s="220">
        <v>788</v>
      </c>
      <c r="AN588" s="220">
        <v>788</v>
      </c>
      <c r="AO588" s="220">
        <v>788</v>
      </c>
      <c r="AP588" s="220">
        <v>788</v>
      </c>
      <c r="AQ588" s="220">
        <v>788</v>
      </c>
      <c r="AR588" s="220">
        <v>788</v>
      </c>
      <c r="AS588" s="220">
        <v>788</v>
      </c>
      <c r="AT588" s="220">
        <v>788</v>
      </c>
      <c r="AU588" s="220">
        <v>788</v>
      </c>
      <c r="AV588" s="220">
        <v>788</v>
      </c>
      <c r="AW588" s="220">
        <v>788</v>
      </c>
      <c r="AX588" s="220">
        <v>788</v>
      </c>
      <c r="AY588" s="220">
        <v>788</v>
      </c>
      <c r="AZ588" s="220">
        <v>788</v>
      </c>
      <c r="BA588" s="220">
        <v>788</v>
      </c>
      <c r="BB588" s="220">
        <v>788</v>
      </c>
      <c r="BC588" s="220">
        <v>788</v>
      </c>
      <c r="BD588" s="220">
        <v>788</v>
      </c>
      <c r="BE588" s="220">
        <v>788</v>
      </c>
      <c r="BF588" s="220">
        <v>788</v>
      </c>
      <c r="BG588" s="220">
        <v>788</v>
      </c>
      <c r="BH588" s="220">
        <v>788</v>
      </c>
      <c r="BI588" s="220">
        <v>788</v>
      </c>
      <c r="BJ588" s="220">
        <v>788</v>
      </c>
      <c r="BK588" s="220">
        <v>788</v>
      </c>
      <c r="BL588" s="220">
        <v>788</v>
      </c>
      <c r="BM588" s="220">
        <v>788</v>
      </c>
      <c r="BN588" s="220">
        <v>788</v>
      </c>
      <c r="BO588" s="220">
        <v>788</v>
      </c>
      <c r="BP588" s="220">
        <v>788</v>
      </c>
      <c r="BQ588" s="220">
        <v>788</v>
      </c>
      <c r="BR588" s="220">
        <v>788</v>
      </c>
      <c r="BS588" s="220">
        <v>788</v>
      </c>
      <c r="BT588" s="220">
        <v>788</v>
      </c>
      <c r="BU588" s="220">
        <v>788</v>
      </c>
      <c r="BV588" s="220">
        <v>788</v>
      </c>
      <c r="BW588" s="220">
        <v>788</v>
      </c>
      <c r="BX588" s="220">
        <v>788</v>
      </c>
      <c r="BY588" s="220">
        <v>788</v>
      </c>
      <c r="BZ588" s="220">
        <v>788</v>
      </c>
      <c r="CA588" s="220">
        <v>788</v>
      </c>
      <c r="CB588" s="220">
        <v>788</v>
      </c>
      <c r="CC588" s="220">
        <v>788</v>
      </c>
      <c r="CD588" s="220">
        <v>788</v>
      </c>
      <c r="CE588" s="220">
        <v>788</v>
      </c>
      <c r="CF588" s="220">
        <v>788</v>
      </c>
      <c r="CG588" s="220">
        <v>788</v>
      </c>
      <c r="CH588" s="220">
        <v>788</v>
      </c>
      <c r="CI588" s="220">
        <v>788</v>
      </c>
      <c r="CJ588" s="220">
        <v>788</v>
      </c>
      <c r="CK588" s="220">
        <v>788</v>
      </c>
      <c r="CL588" s="220">
        <v>788</v>
      </c>
      <c r="CM588" s="220">
        <v>788</v>
      </c>
      <c r="CN588" s="220">
        <v>788</v>
      </c>
      <c r="CO588" s="220">
        <v>788</v>
      </c>
      <c r="CP588" s="220">
        <v>788</v>
      </c>
      <c r="CQ588" s="220">
        <v>788</v>
      </c>
      <c r="CR588" s="220">
        <v>788</v>
      </c>
      <c r="CS588" s="220">
        <v>788</v>
      </c>
      <c r="CT588" s="220">
        <v>788</v>
      </c>
      <c r="CU588" s="220">
        <v>788</v>
      </c>
      <c r="CV588" s="220">
        <v>788</v>
      </c>
      <c r="CW588" s="220">
        <v>788</v>
      </c>
      <c r="CX588" s="220">
        <v>788</v>
      </c>
      <c r="CY588" s="220">
        <v>788</v>
      </c>
      <c r="CZ588" s="220">
        <v>788</v>
      </c>
      <c r="DA588" s="220">
        <v>788</v>
      </c>
      <c r="DB588" s="220">
        <v>788</v>
      </c>
      <c r="DC588" s="220">
        <v>788</v>
      </c>
      <c r="DD588" s="220">
        <v>788</v>
      </c>
      <c r="DE588" s="220">
        <v>788</v>
      </c>
      <c r="DF588" s="220">
        <v>788</v>
      </c>
      <c r="DG588" s="220">
        <v>788</v>
      </c>
      <c r="DH588" s="220">
        <v>788</v>
      </c>
      <c r="DI588" s="220">
        <v>788</v>
      </c>
      <c r="DJ588" s="220">
        <v>788</v>
      </c>
      <c r="DK588" s="220">
        <v>788</v>
      </c>
      <c r="DL588" s="220">
        <v>788</v>
      </c>
      <c r="DM588" s="220">
        <v>788</v>
      </c>
      <c r="DN588" s="220">
        <v>788</v>
      </c>
      <c r="DO588" s="220">
        <v>788</v>
      </c>
      <c r="DP588" s="220">
        <v>788</v>
      </c>
      <c r="DQ588" s="220">
        <v>788</v>
      </c>
      <c r="DR588" s="220">
        <v>788</v>
      </c>
      <c r="DS588" s="220">
        <v>788</v>
      </c>
      <c r="DT588" s="220">
        <v>788</v>
      </c>
      <c r="DU588" s="220">
        <v>788</v>
      </c>
      <c r="DV588" s="220">
        <v>788</v>
      </c>
      <c r="DW588" s="220">
        <v>788</v>
      </c>
      <c r="DX588" s="220">
        <v>788</v>
      </c>
      <c r="DY588" s="220">
        <v>788</v>
      </c>
      <c r="DZ588" s="220">
        <v>788</v>
      </c>
      <c r="EA588" s="220">
        <v>788</v>
      </c>
      <c r="EB588" s="220">
        <v>788</v>
      </c>
      <c r="EC588" s="220">
        <v>788</v>
      </c>
      <c r="ED588" s="220">
        <v>788</v>
      </c>
      <c r="EE588" s="220">
        <v>788</v>
      </c>
      <c r="EF588" s="220">
        <v>788</v>
      </c>
      <c r="EG588" s="220">
        <v>788</v>
      </c>
      <c r="EH588" s="220">
        <v>788</v>
      </c>
      <c r="EI588" s="220">
        <v>788</v>
      </c>
      <c r="EJ588" s="220">
        <v>788</v>
      </c>
      <c r="EK588" s="220">
        <v>788</v>
      </c>
      <c r="EL588" s="220">
        <v>788</v>
      </c>
      <c r="EM588" s="220">
        <v>788</v>
      </c>
      <c r="EN588" s="242">
        <v>788</v>
      </c>
      <c r="EO588" s="232">
        <v>788</v>
      </c>
      <c r="EP588" s="227">
        <v>788</v>
      </c>
      <c r="EQ588" s="154">
        <v>788</v>
      </c>
      <c r="ER588" s="154">
        <v>788</v>
      </c>
      <c r="ES588" s="154">
        <v>788</v>
      </c>
      <c r="ET588" s="154">
        <v>788</v>
      </c>
      <c r="EU588" s="154">
        <v>788</v>
      </c>
      <c r="EV588" s="154">
        <v>788</v>
      </c>
      <c r="EW588" s="154">
        <v>788</v>
      </c>
      <c r="EX588" s="154">
        <v>788</v>
      </c>
      <c r="EY588" s="154">
        <v>788</v>
      </c>
      <c r="EZ588" s="154">
        <v>788</v>
      </c>
      <c r="FA588" s="154">
        <v>788</v>
      </c>
      <c r="FB588" s="166">
        <v>788</v>
      </c>
      <c r="FC588" s="166">
        <v>788</v>
      </c>
      <c r="FD588" s="154">
        <v>788</v>
      </c>
      <c r="FE588" s="166">
        <v>788</v>
      </c>
      <c r="FF588" s="154">
        <v>788</v>
      </c>
      <c r="FG588" s="154">
        <v>788</v>
      </c>
      <c r="FH588" s="154">
        <v>788</v>
      </c>
      <c r="FI588" s="166">
        <v>788</v>
      </c>
      <c r="FJ588" s="166">
        <v>788</v>
      </c>
      <c r="FK588" s="154">
        <v>788</v>
      </c>
      <c r="FL588" s="154">
        <v>788</v>
      </c>
      <c r="FM588" s="154">
        <v>788</v>
      </c>
      <c r="FN588" s="154">
        <v>788</v>
      </c>
      <c r="FO588" s="154">
        <v>788</v>
      </c>
      <c r="FP588" s="154">
        <v>788</v>
      </c>
      <c r="FQ588" s="154">
        <v>788</v>
      </c>
      <c r="FR588" s="166">
        <v>788</v>
      </c>
      <c r="FS588" s="166">
        <v>788</v>
      </c>
      <c r="FT588" s="166">
        <v>788</v>
      </c>
      <c r="FU588" s="166">
        <v>788</v>
      </c>
      <c r="FV588" s="166">
        <v>788</v>
      </c>
      <c r="FW588" s="166">
        <v>788</v>
      </c>
      <c r="FX588" s="166">
        <v>788</v>
      </c>
      <c r="FY588" s="154">
        <v>788</v>
      </c>
      <c r="FZ588" s="154">
        <v>788</v>
      </c>
      <c r="GA588" s="154">
        <v>788</v>
      </c>
      <c r="GB588" s="154">
        <v>788</v>
      </c>
      <c r="GC588" s="154">
        <v>788</v>
      </c>
      <c r="GD588" s="154">
        <v>788</v>
      </c>
      <c r="GE588" s="154">
        <v>788</v>
      </c>
      <c r="GF588" s="154">
        <v>788</v>
      </c>
      <c r="GG588" s="154">
        <v>788</v>
      </c>
      <c r="GH588" s="154">
        <v>788</v>
      </c>
      <c r="GI588" s="154">
        <v>788</v>
      </c>
      <c r="GJ588" s="154">
        <v>788</v>
      </c>
      <c r="GK588" s="154">
        <v>788</v>
      </c>
      <c r="GL588" s="154">
        <v>788</v>
      </c>
      <c r="GM588" s="154">
        <v>788</v>
      </c>
      <c r="GN588" s="154">
        <v>788</v>
      </c>
      <c r="GO588" s="154">
        <v>788</v>
      </c>
      <c r="GP588" s="154">
        <v>788</v>
      </c>
      <c r="GQ588" s="154">
        <v>788</v>
      </c>
      <c r="GR588" s="154">
        <v>788</v>
      </c>
      <c r="GS588" s="154">
        <v>788</v>
      </c>
      <c r="GT588" s="166">
        <v>788</v>
      </c>
      <c r="GU588" s="166">
        <v>788</v>
      </c>
      <c r="GV588" s="166">
        <v>788</v>
      </c>
      <c r="GW588" s="166">
        <v>788</v>
      </c>
      <c r="GX588" s="166">
        <v>788</v>
      </c>
      <c r="GY588" s="166">
        <v>788</v>
      </c>
      <c r="GZ588" s="166">
        <v>788</v>
      </c>
      <c r="HA588" s="166">
        <v>788</v>
      </c>
      <c r="HB588" s="166">
        <v>788</v>
      </c>
      <c r="HC588" s="166">
        <v>788</v>
      </c>
      <c r="HD588" s="166">
        <v>788</v>
      </c>
      <c r="HE588" s="166">
        <v>788</v>
      </c>
      <c r="HF588" s="166">
        <v>788</v>
      </c>
      <c r="HG588" s="154">
        <v>788</v>
      </c>
      <c r="HH588" s="154">
        <v>788</v>
      </c>
      <c r="HI588" s="166">
        <v>788</v>
      </c>
      <c r="HJ588" s="154">
        <v>789</v>
      </c>
      <c r="HK588" s="154">
        <v>788</v>
      </c>
      <c r="HL588" s="166">
        <v>788</v>
      </c>
      <c r="HM588" s="154">
        <v>788</v>
      </c>
      <c r="HN588" s="154">
        <v>788</v>
      </c>
      <c r="HO588" s="166">
        <v>788</v>
      </c>
      <c r="HP588" s="154">
        <v>788</v>
      </c>
      <c r="HQ588" s="154">
        <v>788</v>
      </c>
      <c r="HR588" s="166">
        <v>788</v>
      </c>
      <c r="HS588" s="154">
        <v>788</v>
      </c>
      <c r="HT588" s="150">
        <v>788</v>
      </c>
      <c r="HU588" s="150">
        <v>788</v>
      </c>
      <c r="HV588" s="150">
        <v>788</v>
      </c>
      <c r="HW588" s="169">
        <v>788</v>
      </c>
    </row>
    <row r="589" spans="1:231">
      <c r="A589" s="145">
        <f t="shared" si="58"/>
        <v>44091</v>
      </c>
      <c r="B589" s="220">
        <f>'Age&amp;Sex by occurrence date'!$EZQ22</f>
        <v>946</v>
      </c>
      <c r="C589" s="220">
        <v>785</v>
      </c>
      <c r="D589" s="220">
        <v>785</v>
      </c>
      <c r="E589" s="220">
        <v>785</v>
      </c>
      <c r="F589" s="220">
        <v>785</v>
      </c>
      <c r="G589" s="220">
        <v>785</v>
      </c>
      <c r="H589" s="220">
        <v>785</v>
      </c>
      <c r="I589" s="220">
        <v>785</v>
      </c>
      <c r="J589" s="220">
        <v>785</v>
      </c>
      <c r="K589" s="220">
        <v>785</v>
      </c>
      <c r="L589" s="220">
        <v>785</v>
      </c>
      <c r="M589" s="220">
        <v>785</v>
      </c>
      <c r="N589" s="220">
        <v>785</v>
      </c>
      <c r="O589" s="220">
        <v>785</v>
      </c>
      <c r="P589" s="220">
        <v>785</v>
      </c>
      <c r="Q589" s="220">
        <v>785</v>
      </c>
      <c r="R589" s="220">
        <v>785</v>
      </c>
      <c r="S589" s="220">
        <v>785</v>
      </c>
      <c r="T589" s="220">
        <v>785</v>
      </c>
      <c r="U589" s="220">
        <v>785</v>
      </c>
      <c r="V589" s="220">
        <v>785</v>
      </c>
      <c r="W589" s="220">
        <v>785</v>
      </c>
      <c r="X589" s="220">
        <v>785</v>
      </c>
      <c r="Y589" s="220">
        <v>785</v>
      </c>
      <c r="Z589" s="220">
        <v>785</v>
      </c>
      <c r="AA589" s="220">
        <v>785</v>
      </c>
      <c r="AB589" s="220">
        <v>786</v>
      </c>
      <c r="AC589" s="220">
        <v>786</v>
      </c>
      <c r="AD589" s="220">
        <v>786</v>
      </c>
      <c r="AE589" s="220">
        <v>785</v>
      </c>
      <c r="AF589" s="220">
        <v>785</v>
      </c>
      <c r="AG589" s="220">
        <v>785</v>
      </c>
      <c r="AH589" s="220">
        <v>785</v>
      </c>
      <c r="AI589" s="220">
        <v>785</v>
      </c>
      <c r="AJ589" s="220">
        <v>785</v>
      </c>
      <c r="AK589" s="220">
        <v>785</v>
      </c>
      <c r="AL589" s="220">
        <v>785</v>
      </c>
      <c r="AM589" s="220">
        <v>785</v>
      </c>
      <c r="AN589" s="220">
        <v>785</v>
      </c>
      <c r="AO589" s="220">
        <v>785</v>
      </c>
      <c r="AP589" s="220">
        <v>785</v>
      </c>
      <c r="AQ589" s="220">
        <v>785</v>
      </c>
      <c r="AR589" s="220">
        <v>785</v>
      </c>
      <c r="AS589" s="220">
        <v>785</v>
      </c>
      <c r="AT589" s="220">
        <v>785</v>
      </c>
      <c r="AU589" s="220">
        <v>785</v>
      </c>
      <c r="AV589" s="220">
        <v>785</v>
      </c>
      <c r="AW589" s="220">
        <v>785</v>
      </c>
      <c r="AX589" s="220">
        <v>785</v>
      </c>
      <c r="AY589" s="220">
        <v>785</v>
      </c>
      <c r="AZ589" s="220">
        <v>785</v>
      </c>
      <c r="BA589" s="220">
        <v>785</v>
      </c>
      <c r="BB589" s="220">
        <v>785</v>
      </c>
      <c r="BC589" s="220">
        <v>785</v>
      </c>
      <c r="BD589" s="220">
        <v>785</v>
      </c>
      <c r="BE589" s="220">
        <v>785</v>
      </c>
      <c r="BF589" s="220">
        <v>785</v>
      </c>
      <c r="BG589" s="220">
        <v>785</v>
      </c>
      <c r="BH589" s="220">
        <v>785</v>
      </c>
      <c r="BI589" s="220">
        <v>785</v>
      </c>
      <c r="BJ589" s="220">
        <v>785</v>
      </c>
      <c r="BK589" s="220">
        <v>785</v>
      </c>
      <c r="BL589" s="220">
        <v>785</v>
      </c>
      <c r="BM589" s="220">
        <v>785</v>
      </c>
      <c r="BN589" s="220">
        <v>785</v>
      </c>
      <c r="BO589" s="220">
        <v>785</v>
      </c>
      <c r="BP589" s="220">
        <v>785</v>
      </c>
      <c r="BQ589" s="220">
        <v>785</v>
      </c>
      <c r="BR589" s="220">
        <v>785</v>
      </c>
      <c r="BS589" s="220">
        <v>785</v>
      </c>
      <c r="BT589" s="220">
        <v>785</v>
      </c>
      <c r="BU589" s="220">
        <v>785</v>
      </c>
      <c r="BV589" s="220">
        <v>785</v>
      </c>
      <c r="BW589" s="220">
        <v>785</v>
      </c>
      <c r="BX589" s="220">
        <v>785</v>
      </c>
      <c r="BY589" s="220">
        <v>785</v>
      </c>
      <c r="BZ589" s="220">
        <v>785</v>
      </c>
      <c r="CA589" s="220">
        <v>785</v>
      </c>
      <c r="CB589" s="220">
        <v>785</v>
      </c>
      <c r="CC589" s="220">
        <v>785</v>
      </c>
      <c r="CD589" s="220">
        <v>785</v>
      </c>
      <c r="CE589" s="220">
        <v>785</v>
      </c>
      <c r="CF589" s="220">
        <v>785</v>
      </c>
      <c r="CG589" s="220">
        <v>785</v>
      </c>
      <c r="CH589" s="220">
        <v>785</v>
      </c>
      <c r="CI589" s="220">
        <v>785</v>
      </c>
      <c r="CJ589" s="220">
        <v>785</v>
      </c>
      <c r="CK589" s="220">
        <v>785</v>
      </c>
      <c r="CL589" s="220">
        <v>785</v>
      </c>
      <c r="CM589" s="220">
        <v>785</v>
      </c>
      <c r="CN589" s="220">
        <v>785</v>
      </c>
      <c r="CO589" s="220">
        <v>785</v>
      </c>
      <c r="CP589" s="220">
        <v>785</v>
      </c>
      <c r="CQ589" s="220">
        <v>785</v>
      </c>
      <c r="CR589" s="220">
        <v>785</v>
      </c>
      <c r="CS589" s="220">
        <v>785</v>
      </c>
      <c r="CT589" s="220">
        <v>785</v>
      </c>
      <c r="CU589" s="220">
        <v>785</v>
      </c>
      <c r="CV589" s="220">
        <v>785</v>
      </c>
      <c r="CW589" s="220">
        <v>785</v>
      </c>
      <c r="CX589" s="220">
        <v>785</v>
      </c>
      <c r="CY589" s="220">
        <v>785</v>
      </c>
      <c r="CZ589" s="220">
        <v>785</v>
      </c>
      <c r="DA589" s="220">
        <v>785</v>
      </c>
      <c r="DB589" s="220">
        <v>785</v>
      </c>
      <c r="DC589" s="220">
        <v>785</v>
      </c>
      <c r="DD589" s="220">
        <v>785</v>
      </c>
      <c r="DE589" s="220">
        <v>785</v>
      </c>
      <c r="DF589" s="220">
        <v>785</v>
      </c>
      <c r="DG589" s="220">
        <v>785</v>
      </c>
      <c r="DH589" s="220">
        <v>785</v>
      </c>
      <c r="DI589" s="220">
        <v>785</v>
      </c>
      <c r="DJ589" s="220">
        <v>785</v>
      </c>
      <c r="DK589" s="220">
        <v>785</v>
      </c>
      <c r="DL589" s="220">
        <v>785</v>
      </c>
      <c r="DM589" s="220">
        <v>785</v>
      </c>
      <c r="DN589" s="220">
        <v>785</v>
      </c>
      <c r="DO589" s="220">
        <v>785</v>
      </c>
      <c r="DP589" s="220">
        <v>785</v>
      </c>
      <c r="DQ589" s="220">
        <v>785</v>
      </c>
      <c r="DR589" s="220">
        <v>785</v>
      </c>
      <c r="DS589" s="220">
        <v>785</v>
      </c>
      <c r="DT589" s="220">
        <v>785</v>
      </c>
      <c r="DU589" s="220">
        <v>785</v>
      </c>
      <c r="DV589" s="220">
        <v>785</v>
      </c>
      <c r="DW589" s="220">
        <v>785</v>
      </c>
      <c r="DX589" s="220">
        <v>785</v>
      </c>
      <c r="DY589" s="220">
        <v>785</v>
      </c>
      <c r="DZ589" s="220">
        <v>785</v>
      </c>
      <c r="EA589" s="220">
        <v>785</v>
      </c>
      <c r="EB589" s="220">
        <v>785</v>
      </c>
      <c r="EC589" s="220">
        <v>785</v>
      </c>
      <c r="ED589" s="220">
        <v>785</v>
      </c>
      <c r="EE589" s="220">
        <v>785</v>
      </c>
      <c r="EF589" s="220">
        <v>785</v>
      </c>
      <c r="EG589" s="220">
        <v>785</v>
      </c>
      <c r="EH589" s="220">
        <v>785</v>
      </c>
      <c r="EI589" s="220">
        <v>785</v>
      </c>
      <c r="EJ589" s="220">
        <v>785</v>
      </c>
      <c r="EK589" s="220">
        <v>785</v>
      </c>
      <c r="EL589" s="220">
        <v>785</v>
      </c>
      <c r="EM589" s="220">
        <v>785</v>
      </c>
      <c r="EN589" s="242">
        <v>785</v>
      </c>
      <c r="EO589" s="232">
        <v>785</v>
      </c>
      <c r="EP589" s="227">
        <v>785</v>
      </c>
      <c r="EQ589" s="154">
        <v>785</v>
      </c>
      <c r="ER589" s="154">
        <v>785</v>
      </c>
      <c r="ES589" s="154">
        <v>785</v>
      </c>
      <c r="ET589" s="154">
        <v>785</v>
      </c>
      <c r="EU589" s="154">
        <v>785</v>
      </c>
      <c r="EV589" s="154">
        <v>785</v>
      </c>
      <c r="EW589" s="166">
        <v>785</v>
      </c>
      <c r="EX589" s="166">
        <v>785</v>
      </c>
      <c r="EY589" s="166">
        <v>785</v>
      </c>
      <c r="EZ589" s="166">
        <v>785</v>
      </c>
      <c r="FA589" s="166">
        <v>785</v>
      </c>
      <c r="FB589" s="154">
        <v>785</v>
      </c>
      <c r="FC589" s="166">
        <v>785</v>
      </c>
      <c r="FD589" s="154">
        <v>785</v>
      </c>
      <c r="FE589" s="154">
        <v>785</v>
      </c>
      <c r="FF589" s="166">
        <v>785</v>
      </c>
      <c r="FG589" s="154">
        <v>785</v>
      </c>
      <c r="FH589" s="166">
        <v>785</v>
      </c>
      <c r="FI589" s="166">
        <v>785</v>
      </c>
      <c r="FJ589" s="154">
        <v>785</v>
      </c>
      <c r="FK589" s="166">
        <v>785</v>
      </c>
      <c r="FL589" s="166">
        <v>785</v>
      </c>
      <c r="FM589" s="166">
        <v>785</v>
      </c>
      <c r="FN589" s="166">
        <v>785</v>
      </c>
      <c r="FO589" s="166">
        <v>785</v>
      </c>
      <c r="FP589" s="166">
        <v>785</v>
      </c>
      <c r="FQ589" s="166">
        <v>785</v>
      </c>
      <c r="FR589" s="166">
        <v>785</v>
      </c>
      <c r="FS589" s="166">
        <v>785</v>
      </c>
      <c r="FT589" s="166">
        <v>785</v>
      </c>
      <c r="FU589" s="166">
        <v>785</v>
      </c>
      <c r="FV589" s="166">
        <v>785</v>
      </c>
      <c r="FW589" s="166">
        <v>785</v>
      </c>
      <c r="FX589" s="166">
        <v>785</v>
      </c>
      <c r="FY589" s="166">
        <v>785</v>
      </c>
      <c r="FZ589" s="166">
        <v>785</v>
      </c>
      <c r="GA589" s="166">
        <v>785</v>
      </c>
      <c r="GB589" s="166">
        <v>785</v>
      </c>
      <c r="GC589" s="166">
        <v>785</v>
      </c>
      <c r="GD589" s="166">
        <v>785</v>
      </c>
      <c r="GE589" s="166">
        <v>785</v>
      </c>
      <c r="GF589" s="166">
        <v>785</v>
      </c>
      <c r="GG589" s="166">
        <v>785</v>
      </c>
      <c r="GH589" s="166">
        <v>785</v>
      </c>
      <c r="GI589" s="166">
        <v>785</v>
      </c>
      <c r="GJ589" s="166">
        <v>785</v>
      </c>
      <c r="GK589" s="154">
        <v>785</v>
      </c>
      <c r="GL589" s="154">
        <v>785</v>
      </c>
      <c r="GM589" s="154">
        <v>785</v>
      </c>
      <c r="GN589" s="154">
        <v>785</v>
      </c>
      <c r="GO589" s="154">
        <v>785</v>
      </c>
      <c r="GP589" s="154">
        <v>785</v>
      </c>
      <c r="GQ589" s="154">
        <v>785</v>
      </c>
      <c r="GR589" s="154">
        <v>785</v>
      </c>
      <c r="GS589" s="154">
        <v>785</v>
      </c>
      <c r="GT589" s="166">
        <v>785</v>
      </c>
      <c r="GU589" s="166">
        <v>785</v>
      </c>
      <c r="GV589" s="166">
        <v>785</v>
      </c>
      <c r="GW589" s="166">
        <v>785</v>
      </c>
      <c r="GX589" s="166">
        <v>785</v>
      </c>
      <c r="GY589" s="154">
        <v>785</v>
      </c>
      <c r="GZ589" s="154">
        <v>785</v>
      </c>
      <c r="HA589" s="154">
        <v>785</v>
      </c>
      <c r="HB589" s="154">
        <v>785</v>
      </c>
      <c r="HC589" s="154">
        <v>785</v>
      </c>
      <c r="HD589" s="154">
        <v>785</v>
      </c>
      <c r="HE589" s="154">
        <v>785</v>
      </c>
      <c r="HF589" s="166">
        <v>785</v>
      </c>
      <c r="HG589" s="154">
        <v>785</v>
      </c>
      <c r="HH589" s="154">
        <v>785</v>
      </c>
      <c r="HI589" s="166">
        <v>785</v>
      </c>
      <c r="HJ589" s="154">
        <v>786</v>
      </c>
      <c r="HK589" s="154">
        <v>785</v>
      </c>
      <c r="HL589" s="166">
        <v>785</v>
      </c>
      <c r="HM589" s="154">
        <v>785</v>
      </c>
      <c r="HN589" s="154">
        <v>785</v>
      </c>
      <c r="HO589" s="166">
        <v>785</v>
      </c>
      <c r="HP589" s="154">
        <v>785</v>
      </c>
      <c r="HQ589" s="154">
        <v>785</v>
      </c>
      <c r="HR589" s="166">
        <v>785</v>
      </c>
      <c r="HS589" s="154">
        <v>785</v>
      </c>
      <c r="HT589" s="150">
        <v>785</v>
      </c>
      <c r="HU589" s="150">
        <v>785</v>
      </c>
      <c r="HV589" s="150">
        <v>785</v>
      </c>
      <c r="HW589" s="169">
        <v>785</v>
      </c>
    </row>
    <row r="590" spans="1:231">
      <c r="A590" s="145">
        <f t="shared" si="58"/>
        <v>44090</v>
      </c>
      <c r="B590" s="220">
        <f>'Age&amp;Sex by occurrence date'!$EZX22</f>
        <v>941</v>
      </c>
      <c r="C590" s="220">
        <v>782</v>
      </c>
      <c r="D590" s="220">
        <v>782</v>
      </c>
      <c r="E590" s="220">
        <v>782</v>
      </c>
      <c r="F590" s="220">
        <v>782</v>
      </c>
      <c r="G590" s="220">
        <v>782</v>
      </c>
      <c r="H590" s="220">
        <v>782</v>
      </c>
      <c r="I590" s="220">
        <v>782</v>
      </c>
      <c r="J590" s="220">
        <v>782</v>
      </c>
      <c r="K590" s="220">
        <v>782</v>
      </c>
      <c r="L590" s="220">
        <v>782</v>
      </c>
      <c r="M590" s="220">
        <v>782</v>
      </c>
      <c r="N590" s="220">
        <v>782</v>
      </c>
      <c r="O590" s="220">
        <v>782</v>
      </c>
      <c r="P590" s="220">
        <v>782</v>
      </c>
      <c r="Q590" s="220">
        <v>782</v>
      </c>
      <c r="R590" s="220">
        <v>782</v>
      </c>
      <c r="S590" s="220">
        <v>782</v>
      </c>
      <c r="T590" s="220">
        <v>782</v>
      </c>
      <c r="U590" s="220">
        <v>782</v>
      </c>
      <c r="V590" s="220">
        <v>782</v>
      </c>
      <c r="W590" s="220">
        <v>782</v>
      </c>
      <c r="X590" s="220">
        <v>782</v>
      </c>
      <c r="Y590" s="220">
        <v>782</v>
      </c>
      <c r="Z590" s="220">
        <v>782</v>
      </c>
      <c r="AA590" s="220">
        <v>782</v>
      </c>
      <c r="AB590" s="220">
        <v>783</v>
      </c>
      <c r="AC590" s="220">
        <v>783</v>
      </c>
      <c r="AD590" s="220">
        <v>783</v>
      </c>
      <c r="AE590" s="220">
        <v>782</v>
      </c>
      <c r="AF590" s="220">
        <v>782</v>
      </c>
      <c r="AG590" s="220">
        <v>782</v>
      </c>
      <c r="AH590" s="220">
        <v>782</v>
      </c>
      <c r="AI590" s="220">
        <v>782</v>
      </c>
      <c r="AJ590" s="220">
        <v>782</v>
      </c>
      <c r="AK590" s="220">
        <v>782</v>
      </c>
      <c r="AL590" s="220">
        <v>782</v>
      </c>
      <c r="AM590" s="220">
        <v>782</v>
      </c>
      <c r="AN590" s="220">
        <v>782</v>
      </c>
      <c r="AO590" s="220">
        <v>782</v>
      </c>
      <c r="AP590" s="220">
        <v>782</v>
      </c>
      <c r="AQ590" s="220">
        <v>782</v>
      </c>
      <c r="AR590" s="220">
        <v>782</v>
      </c>
      <c r="AS590" s="220">
        <v>782</v>
      </c>
      <c r="AT590" s="220">
        <v>782</v>
      </c>
      <c r="AU590" s="220">
        <v>782</v>
      </c>
      <c r="AV590" s="220">
        <v>782</v>
      </c>
      <c r="AW590" s="220">
        <v>782</v>
      </c>
      <c r="AX590" s="220">
        <v>782</v>
      </c>
      <c r="AY590" s="220">
        <v>782</v>
      </c>
      <c r="AZ590" s="220">
        <v>782</v>
      </c>
      <c r="BA590" s="220">
        <v>782</v>
      </c>
      <c r="BB590" s="220">
        <v>782</v>
      </c>
      <c r="BC590" s="220">
        <v>782</v>
      </c>
      <c r="BD590" s="220">
        <v>782</v>
      </c>
      <c r="BE590" s="220">
        <v>782</v>
      </c>
      <c r="BF590" s="220">
        <v>782</v>
      </c>
      <c r="BG590" s="220">
        <v>782</v>
      </c>
      <c r="BH590" s="220">
        <v>782</v>
      </c>
      <c r="BI590" s="220">
        <v>782</v>
      </c>
      <c r="BJ590" s="220">
        <v>782</v>
      </c>
      <c r="BK590" s="220">
        <v>782</v>
      </c>
      <c r="BL590" s="220">
        <v>782</v>
      </c>
      <c r="BM590" s="220">
        <v>782</v>
      </c>
      <c r="BN590" s="220">
        <v>782</v>
      </c>
      <c r="BO590" s="220">
        <v>782</v>
      </c>
      <c r="BP590" s="220">
        <v>782</v>
      </c>
      <c r="BQ590" s="220">
        <v>782</v>
      </c>
      <c r="BR590" s="220">
        <v>782</v>
      </c>
      <c r="BS590" s="220">
        <v>782</v>
      </c>
      <c r="BT590" s="220">
        <v>782</v>
      </c>
      <c r="BU590" s="220">
        <v>782</v>
      </c>
      <c r="BV590" s="220">
        <v>782</v>
      </c>
      <c r="BW590" s="220">
        <v>782</v>
      </c>
      <c r="BX590" s="220">
        <v>782</v>
      </c>
      <c r="BY590" s="220">
        <v>782</v>
      </c>
      <c r="BZ590" s="220">
        <v>782</v>
      </c>
      <c r="CA590" s="220">
        <v>782</v>
      </c>
      <c r="CB590" s="220">
        <v>782</v>
      </c>
      <c r="CC590" s="220">
        <v>782</v>
      </c>
      <c r="CD590" s="220">
        <v>782</v>
      </c>
      <c r="CE590" s="220">
        <v>782</v>
      </c>
      <c r="CF590" s="220">
        <v>782</v>
      </c>
      <c r="CG590" s="220">
        <v>782</v>
      </c>
      <c r="CH590" s="220">
        <v>782</v>
      </c>
      <c r="CI590" s="220">
        <v>782</v>
      </c>
      <c r="CJ590" s="220">
        <v>782</v>
      </c>
      <c r="CK590" s="220">
        <v>782</v>
      </c>
      <c r="CL590" s="220">
        <v>782</v>
      </c>
      <c r="CM590" s="220">
        <v>782</v>
      </c>
      <c r="CN590" s="220">
        <v>782</v>
      </c>
      <c r="CO590" s="220">
        <v>782</v>
      </c>
      <c r="CP590" s="220">
        <v>782</v>
      </c>
      <c r="CQ590" s="220">
        <v>782</v>
      </c>
      <c r="CR590" s="220">
        <v>782</v>
      </c>
      <c r="CS590" s="220">
        <v>782</v>
      </c>
      <c r="CT590" s="220">
        <v>782</v>
      </c>
      <c r="CU590" s="220">
        <v>782</v>
      </c>
      <c r="CV590" s="220">
        <v>782</v>
      </c>
      <c r="CW590" s="220">
        <v>782</v>
      </c>
      <c r="CX590" s="220">
        <v>782</v>
      </c>
      <c r="CY590" s="220">
        <v>782</v>
      </c>
      <c r="CZ590" s="220">
        <v>782</v>
      </c>
      <c r="DA590" s="220">
        <v>782</v>
      </c>
      <c r="DB590" s="220">
        <v>782</v>
      </c>
      <c r="DC590" s="220">
        <v>782</v>
      </c>
      <c r="DD590" s="220">
        <v>782</v>
      </c>
      <c r="DE590" s="220">
        <v>782</v>
      </c>
      <c r="DF590" s="220">
        <v>782</v>
      </c>
      <c r="DG590" s="220">
        <v>782</v>
      </c>
      <c r="DH590" s="220">
        <v>782</v>
      </c>
      <c r="DI590" s="220">
        <v>782</v>
      </c>
      <c r="DJ590" s="220">
        <v>782</v>
      </c>
      <c r="DK590" s="220">
        <v>782</v>
      </c>
      <c r="DL590" s="220">
        <v>782</v>
      </c>
      <c r="DM590" s="220">
        <v>782</v>
      </c>
      <c r="DN590" s="220">
        <v>782</v>
      </c>
      <c r="DO590" s="220">
        <v>782</v>
      </c>
      <c r="DP590" s="220">
        <v>782</v>
      </c>
      <c r="DQ590" s="220">
        <v>782</v>
      </c>
      <c r="DR590" s="220">
        <v>782</v>
      </c>
      <c r="DS590" s="220">
        <v>782</v>
      </c>
      <c r="DT590" s="220">
        <v>782</v>
      </c>
      <c r="DU590" s="220">
        <v>782</v>
      </c>
      <c r="DV590" s="220">
        <v>782</v>
      </c>
      <c r="DW590" s="220">
        <v>782</v>
      </c>
      <c r="DX590" s="220">
        <v>782</v>
      </c>
      <c r="DY590" s="220">
        <v>782</v>
      </c>
      <c r="DZ590" s="220">
        <v>782</v>
      </c>
      <c r="EA590" s="220">
        <v>782</v>
      </c>
      <c r="EB590" s="220">
        <v>782</v>
      </c>
      <c r="EC590" s="220">
        <v>782</v>
      </c>
      <c r="ED590" s="220">
        <v>782</v>
      </c>
      <c r="EE590" s="220">
        <v>782</v>
      </c>
      <c r="EF590" s="220">
        <v>782</v>
      </c>
      <c r="EG590" s="220">
        <v>782</v>
      </c>
      <c r="EH590" s="220">
        <v>782</v>
      </c>
      <c r="EI590" s="220">
        <v>782</v>
      </c>
      <c r="EJ590" s="220">
        <v>782</v>
      </c>
      <c r="EK590" s="220">
        <v>782</v>
      </c>
      <c r="EL590" s="220">
        <v>782</v>
      </c>
      <c r="EM590" s="220">
        <v>782</v>
      </c>
      <c r="EN590" s="242">
        <v>782</v>
      </c>
      <c r="EO590" s="232">
        <v>782</v>
      </c>
      <c r="EP590" s="228">
        <v>782</v>
      </c>
      <c r="EQ590" s="166">
        <v>782</v>
      </c>
      <c r="ER590" s="166">
        <v>782</v>
      </c>
      <c r="ES590" s="166">
        <v>782</v>
      </c>
      <c r="ET590" s="166">
        <v>782</v>
      </c>
      <c r="EU590" s="166">
        <v>782</v>
      </c>
      <c r="EV590" s="166">
        <v>782</v>
      </c>
      <c r="EW590" s="166">
        <v>782</v>
      </c>
      <c r="EX590" s="166">
        <v>782</v>
      </c>
      <c r="EY590" s="166">
        <v>782</v>
      </c>
      <c r="EZ590" s="166">
        <v>782</v>
      </c>
      <c r="FA590" s="166">
        <v>782</v>
      </c>
      <c r="FB590" s="154">
        <v>782</v>
      </c>
      <c r="FC590" s="154">
        <v>782</v>
      </c>
      <c r="FD590" s="154">
        <v>782</v>
      </c>
      <c r="FE590" s="166">
        <v>782</v>
      </c>
      <c r="FF590" s="166">
        <v>782</v>
      </c>
      <c r="FG590" s="166">
        <v>782</v>
      </c>
      <c r="FH590" s="166">
        <v>782</v>
      </c>
      <c r="FI590" s="154">
        <v>782</v>
      </c>
      <c r="FJ590" s="166">
        <v>782</v>
      </c>
      <c r="FK590" s="166">
        <v>782</v>
      </c>
      <c r="FL590" s="166">
        <v>782</v>
      </c>
      <c r="FM590" s="166">
        <v>782</v>
      </c>
      <c r="FN590" s="166">
        <v>782</v>
      </c>
      <c r="FO590" s="166">
        <v>782</v>
      </c>
      <c r="FP590" s="166">
        <v>782</v>
      </c>
      <c r="FQ590" s="166">
        <v>782</v>
      </c>
      <c r="FR590" s="154">
        <v>782</v>
      </c>
      <c r="FS590" s="154">
        <v>782</v>
      </c>
      <c r="FT590" s="154">
        <v>782</v>
      </c>
      <c r="FU590" s="154">
        <v>782</v>
      </c>
      <c r="FV590" s="154">
        <v>782</v>
      </c>
      <c r="FW590" s="154">
        <v>782</v>
      </c>
      <c r="FX590" s="154">
        <v>782</v>
      </c>
      <c r="FY590" s="154">
        <v>782</v>
      </c>
      <c r="FZ590" s="154">
        <v>782</v>
      </c>
      <c r="GA590" s="154">
        <v>782</v>
      </c>
      <c r="GB590" s="154">
        <v>782</v>
      </c>
      <c r="GC590" s="154">
        <v>782</v>
      </c>
      <c r="GD590" s="154">
        <v>782</v>
      </c>
      <c r="GE590" s="154">
        <v>782</v>
      </c>
      <c r="GF590" s="154">
        <v>782</v>
      </c>
      <c r="GG590" s="154">
        <v>782</v>
      </c>
      <c r="GH590" s="154">
        <v>782</v>
      </c>
      <c r="GI590" s="154">
        <v>782</v>
      </c>
      <c r="GJ590" s="154">
        <v>782</v>
      </c>
      <c r="GK590" s="166">
        <v>782</v>
      </c>
      <c r="GL590" s="166">
        <v>782</v>
      </c>
      <c r="GM590" s="166">
        <v>782</v>
      </c>
      <c r="GN590" s="166">
        <v>782</v>
      </c>
      <c r="GO590" s="166">
        <v>782</v>
      </c>
      <c r="GP590" s="166">
        <v>782</v>
      </c>
      <c r="GQ590" s="166">
        <v>782</v>
      </c>
      <c r="GR590" s="166">
        <v>782</v>
      </c>
      <c r="GS590" s="166">
        <v>782</v>
      </c>
      <c r="GT590" s="154">
        <v>782</v>
      </c>
      <c r="GU590" s="154">
        <v>782</v>
      </c>
      <c r="GV590" s="154">
        <v>782</v>
      </c>
      <c r="GW590" s="154">
        <v>782</v>
      </c>
      <c r="GX590" s="166">
        <v>782</v>
      </c>
      <c r="GY590" s="166">
        <v>782</v>
      </c>
      <c r="GZ590" s="166">
        <v>782</v>
      </c>
      <c r="HA590" s="166">
        <v>782</v>
      </c>
      <c r="HB590" s="166">
        <v>782</v>
      </c>
      <c r="HC590" s="166">
        <v>782</v>
      </c>
      <c r="HD590" s="166">
        <v>782</v>
      </c>
      <c r="HE590" s="166">
        <v>782</v>
      </c>
      <c r="HF590" s="166">
        <v>782</v>
      </c>
      <c r="HG590" s="154">
        <v>782</v>
      </c>
      <c r="HH590" s="154">
        <v>782</v>
      </c>
      <c r="HI590" s="166">
        <v>782</v>
      </c>
      <c r="HJ590" s="154">
        <v>783</v>
      </c>
      <c r="HK590" s="154">
        <v>782</v>
      </c>
      <c r="HL590" s="166">
        <v>782</v>
      </c>
      <c r="HM590" s="154">
        <v>782</v>
      </c>
      <c r="HN590" s="154">
        <v>782</v>
      </c>
      <c r="HO590" s="166">
        <v>782</v>
      </c>
      <c r="HP590" s="154">
        <v>782</v>
      </c>
      <c r="HQ590" s="154">
        <v>782</v>
      </c>
      <c r="HR590" s="166">
        <v>782</v>
      </c>
      <c r="HS590" s="154">
        <v>782</v>
      </c>
      <c r="HT590" s="150">
        <v>782</v>
      </c>
      <c r="HU590" s="150">
        <v>782</v>
      </c>
      <c r="HV590" s="150">
        <v>782</v>
      </c>
      <c r="HW590" s="169">
        <v>782</v>
      </c>
    </row>
    <row r="591" spans="1:231">
      <c r="A591" s="145">
        <f t="shared" si="58"/>
        <v>44089</v>
      </c>
      <c r="B591" s="220">
        <f>'Age&amp;Sex by occurrence date'!$FAE22</f>
        <v>936</v>
      </c>
      <c r="C591" s="220">
        <v>778</v>
      </c>
      <c r="D591" s="220">
        <v>778</v>
      </c>
      <c r="E591" s="220">
        <v>778</v>
      </c>
      <c r="F591" s="220">
        <v>778</v>
      </c>
      <c r="G591" s="220">
        <v>778</v>
      </c>
      <c r="H591" s="220">
        <v>778</v>
      </c>
      <c r="I591" s="220">
        <v>778</v>
      </c>
      <c r="J591" s="220">
        <v>778</v>
      </c>
      <c r="K591" s="220">
        <v>778</v>
      </c>
      <c r="L591" s="220">
        <v>778</v>
      </c>
      <c r="M591" s="220">
        <v>778</v>
      </c>
      <c r="N591" s="220">
        <v>778</v>
      </c>
      <c r="O591" s="220">
        <v>778</v>
      </c>
      <c r="P591" s="220">
        <v>778</v>
      </c>
      <c r="Q591" s="220">
        <v>778</v>
      </c>
      <c r="R591" s="220">
        <v>778</v>
      </c>
      <c r="S591" s="220">
        <v>778</v>
      </c>
      <c r="T591" s="220">
        <v>778</v>
      </c>
      <c r="U591" s="220">
        <v>778</v>
      </c>
      <c r="V591" s="220">
        <v>778</v>
      </c>
      <c r="W591" s="220">
        <v>778</v>
      </c>
      <c r="X591" s="220">
        <v>778</v>
      </c>
      <c r="Y591" s="220">
        <v>778</v>
      </c>
      <c r="Z591" s="220">
        <v>778</v>
      </c>
      <c r="AA591" s="220">
        <v>778</v>
      </c>
      <c r="AB591" s="220">
        <v>779</v>
      </c>
      <c r="AC591" s="220">
        <v>779</v>
      </c>
      <c r="AD591" s="220">
        <v>779</v>
      </c>
      <c r="AE591" s="220">
        <v>778</v>
      </c>
      <c r="AF591" s="220">
        <v>778</v>
      </c>
      <c r="AG591" s="220">
        <v>778</v>
      </c>
      <c r="AH591" s="220">
        <v>778</v>
      </c>
      <c r="AI591" s="220">
        <v>778</v>
      </c>
      <c r="AJ591" s="220">
        <v>778</v>
      </c>
      <c r="AK591" s="220">
        <v>778</v>
      </c>
      <c r="AL591" s="220">
        <v>778</v>
      </c>
      <c r="AM591" s="220">
        <v>778</v>
      </c>
      <c r="AN591" s="220">
        <v>778</v>
      </c>
      <c r="AO591" s="220">
        <v>778</v>
      </c>
      <c r="AP591" s="220">
        <v>778</v>
      </c>
      <c r="AQ591" s="220">
        <v>778</v>
      </c>
      <c r="AR591" s="220">
        <v>778</v>
      </c>
      <c r="AS591" s="220">
        <v>778</v>
      </c>
      <c r="AT591" s="220">
        <v>778</v>
      </c>
      <c r="AU591" s="220">
        <v>778</v>
      </c>
      <c r="AV591" s="220">
        <v>778</v>
      </c>
      <c r="AW591" s="220">
        <v>778</v>
      </c>
      <c r="AX591" s="220">
        <v>778</v>
      </c>
      <c r="AY591" s="220">
        <v>778</v>
      </c>
      <c r="AZ591" s="220">
        <v>778</v>
      </c>
      <c r="BA591" s="220">
        <v>778</v>
      </c>
      <c r="BB591" s="220">
        <v>778</v>
      </c>
      <c r="BC591" s="220">
        <v>778</v>
      </c>
      <c r="BD591" s="220">
        <v>778</v>
      </c>
      <c r="BE591" s="220">
        <v>778</v>
      </c>
      <c r="BF591" s="220">
        <v>778</v>
      </c>
      <c r="BG591" s="220">
        <v>778</v>
      </c>
      <c r="BH591" s="220">
        <v>778</v>
      </c>
      <c r="BI591" s="220">
        <v>778</v>
      </c>
      <c r="BJ591" s="220">
        <v>778</v>
      </c>
      <c r="BK591" s="220">
        <v>778</v>
      </c>
      <c r="BL591" s="220">
        <v>778</v>
      </c>
      <c r="BM591" s="220">
        <v>778</v>
      </c>
      <c r="BN591" s="220">
        <v>778</v>
      </c>
      <c r="BO591" s="220">
        <v>778</v>
      </c>
      <c r="BP591" s="220">
        <v>778</v>
      </c>
      <c r="BQ591" s="220">
        <v>778</v>
      </c>
      <c r="BR591" s="220">
        <v>778</v>
      </c>
      <c r="BS591" s="220">
        <v>778</v>
      </c>
      <c r="BT591" s="220">
        <v>778</v>
      </c>
      <c r="BU591" s="220">
        <v>778</v>
      </c>
      <c r="BV591" s="220">
        <v>778</v>
      </c>
      <c r="BW591" s="220">
        <v>778</v>
      </c>
      <c r="BX591" s="220">
        <v>778</v>
      </c>
      <c r="BY591" s="220">
        <v>778</v>
      </c>
      <c r="BZ591" s="220">
        <v>778</v>
      </c>
      <c r="CA591" s="220">
        <v>778</v>
      </c>
      <c r="CB591" s="220">
        <v>778</v>
      </c>
      <c r="CC591" s="220">
        <v>778</v>
      </c>
      <c r="CD591" s="220">
        <v>778</v>
      </c>
      <c r="CE591" s="220">
        <v>778</v>
      </c>
      <c r="CF591" s="220">
        <v>778</v>
      </c>
      <c r="CG591" s="220">
        <v>778</v>
      </c>
      <c r="CH591" s="220">
        <v>778</v>
      </c>
      <c r="CI591" s="220">
        <v>778</v>
      </c>
      <c r="CJ591" s="220">
        <v>778</v>
      </c>
      <c r="CK591" s="220">
        <v>778</v>
      </c>
      <c r="CL591" s="220">
        <v>778</v>
      </c>
      <c r="CM591" s="220">
        <v>778</v>
      </c>
      <c r="CN591" s="220">
        <v>778</v>
      </c>
      <c r="CO591" s="220">
        <v>778</v>
      </c>
      <c r="CP591" s="220">
        <v>778</v>
      </c>
      <c r="CQ591" s="220">
        <v>778</v>
      </c>
      <c r="CR591" s="220">
        <v>778</v>
      </c>
      <c r="CS591" s="220">
        <v>778</v>
      </c>
      <c r="CT591" s="220">
        <v>778</v>
      </c>
      <c r="CU591" s="220">
        <v>778</v>
      </c>
      <c r="CV591" s="220">
        <v>778</v>
      </c>
      <c r="CW591" s="220">
        <v>778</v>
      </c>
      <c r="CX591" s="220">
        <v>778</v>
      </c>
      <c r="CY591" s="220">
        <v>778</v>
      </c>
      <c r="CZ591" s="220">
        <v>778</v>
      </c>
      <c r="DA591" s="220">
        <v>778</v>
      </c>
      <c r="DB591" s="220">
        <v>778</v>
      </c>
      <c r="DC591" s="220">
        <v>778</v>
      </c>
      <c r="DD591" s="220">
        <v>778</v>
      </c>
      <c r="DE591" s="220">
        <v>778</v>
      </c>
      <c r="DF591" s="220">
        <v>778</v>
      </c>
      <c r="DG591" s="220">
        <v>778</v>
      </c>
      <c r="DH591" s="220">
        <v>778</v>
      </c>
      <c r="DI591" s="220">
        <v>778</v>
      </c>
      <c r="DJ591" s="220">
        <v>778</v>
      </c>
      <c r="DK591" s="220">
        <v>778</v>
      </c>
      <c r="DL591" s="220">
        <v>778</v>
      </c>
      <c r="DM591" s="220">
        <v>778</v>
      </c>
      <c r="DN591" s="220">
        <v>778</v>
      </c>
      <c r="DO591" s="220">
        <v>778</v>
      </c>
      <c r="DP591" s="220">
        <v>778</v>
      </c>
      <c r="DQ591" s="220">
        <v>778</v>
      </c>
      <c r="DR591" s="220">
        <v>778</v>
      </c>
      <c r="DS591" s="220">
        <v>778</v>
      </c>
      <c r="DT591" s="220">
        <v>778</v>
      </c>
      <c r="DU591" s="220">
        <v>778</v>
      </c>
      <c r="DV591" s="220">
        <v>778</v>
      </c>
      <c r="DW591" s="220">
        <v>778</v>
      </c>
      <c r="DX591" s="220">
        <v>778</v>
      </c>
      <c r="DY591" s="220">
        <v>778</v>
      </c>
      <c r="DZ591" s="220">
        <v>778</v>
      </c>
      <c r="EA591" s="220">
        <v>778</v>
      </c>
      <c r="EB591" s="220">
        <v>778</v>
      </c>
      <c r="EC591" s="220">
        <v>778</v>
      </c>
      <c r="ED591" s="220">
        <v>778</v>
      </c>
      <c r="EE591" s="220">
        <v>778</v>
      </c>
      <c r="EF591" s="220">
        <v>778</v>
      </c>
      <c r="EG591" s="220">
        <v>778</v>
      </c>
      <c r="EH591" s="220">
        <v>778</v>
      </c>
      <c r="EI591" s="220">
        <v>778</v>
      </c>
      <c r="EJ591" s="220">
        <v>778</v>
      </c>
      <c r="EK591" s="220">
        <v>778</v>
      </c>
      <c r="EL591" s="220">
        <v>778</v>
      </c>
      <c r="EM591" s="220">
        <v>778</v>
      </c>
      <c r="EN591" s="242">
        <v>778</v>
      </c>
      <c r="EO591" s="232">
        <v>778</v>
      </c>
      <c r="EP591" s="227">
        <v>778</v>
      </c>
      <c r="EQ591" s="154">
        <v>778</v>
      </c>
      <c r="ER591" s="154">
        <v>778</v>
      </c>
      <c r="ES591" s="154">
        <v>778</v>
      </c>
      <c r="ET591" s="154">
        <v>778</v>
      </c>
      <c r="EU591" s="154">
        <v>778</v>
      </c>
      <c r="EV591" s="154">
        <v>778</v>
      </c>
      <c r="EW591" s="166">
        <v>778</v>
      </c>
      <c r="EX591" s="166">
        <v>778</v>
      </c>
      <c r="EY591" s="166">
        <v>778</v>
      </c>
      <c r="EZ591" s="166">
        <v>778</v>
      </c>
      <c r="FA591" s="166">
        <v>778</v>
      </c>
      <c r="FB591" s="166">
        <v>778</v>
      </c>
      <c r="FC591" s="166">
        <v>778</v>
      </c>
      <c r="FD591" s="166">
        <v>778</v>
      </c>
      <c r="FE591" s="166">
        <v>778</v>
      </c>
      <c r="FF591" s="154">
        <v>778</v>
      </c>
      <c r="FG591" s="154">
        <v>778</v>
      </c>
      <c r="FH591" s="154">
        <v>778</v>
      </c>
      <c r="FI591" s="154">
        <v>778</v>
      </c>
      <c r="FJ591" s="154">
        <v>778</v>
      </c>
      <c r="FK591" s="166">
        <v>778</v>
      </c>
      <c r="FL591" s="166">
        <v>778</v>
      </c>
      <c r="FM591" s="166">
        <v>778</v>
      </c>
      <c r="FN591" s="166">
        <v>778</v>
      </c>
      <c r="FO591" s="166">
        <v>778</v>
      </c>
      <c r="FP591" s="166">
        <v>778</v>
      </c>
      <c r="FQ591" s="166">
        <v>778</v>
      </c>
      <c r="FR591" s="154">
        <v>778</v>
      </c>
      <c r="FS591" s="154">
        <v>778</v>
      </c>
      <c r="FT591" s="154">
        <v>778</v>
      </c>
      <c r="FU591" s="154">
        <v>778</v>
      </c>
      <c r="FV591" s="154">
        <v>778</v>
      </c>
      <c r="FW591" s="154">
        <v>778</v>
      </c>
      <c r="FX591" s="154">
        <v>778</v>
      </c>
      <c r="FY591" s="166">
        <v>778</v>
      </c>
      <c r="FZ591" s="166">
        <v>778</v>
      </c>
      <c r="GA591" s="166">
        <v>778</v>
      </c>
      <c r="GB591" s="166">
        <v>778</v>
      </c>
      <c r="GC591" s="166">
        <v>778</v>
      </c>
      <c r="GD591" s="166">
        <v>778</v>
      </c>
      <c r="GE591" s="166">
        <v>778</v>
      </c>
      <c r="GF591" s="166">
        <v>778</v>
      </c>
      <c r="GG591" s="166">
        <v>778</v>
      </c>
      <c r="GH591" s="166">
        <v>778</v>
      </c>
      <c r="GI591" s="166">
        <v>778</v>
      </c>
      <c r="GJ591" s="166">
        <v>778</v>
      </c>
      <c r="GK591" s="166">
        <v>778</v>
      </c>
      <c r="GL591" s="166">
        <v>778</v>
      </c>
      <c r="GM591" s="166">
        <v>778</v>
      </c>
      <c r="GN591" s="166">
        <v>778</v>
      </c>
      <c r="GO591" s="166">
        <v>778</v>
      </c>
      <c r="GP591" s="166">
        <v>778</v>
      </c>
      <c r="GQ591" s="166">
        <v>778</v>
      </c>
      <c r="GR591" s="166">
        <v>778</v>
      </c>
      <c r="GS591" s="166">
        <v>778</v>
      </c>
      <c r="GT591" s="166">
        <v>778</v>
      </c>
      <c r="GU591" s="166">
        <v>778</v>
      </c>
      <c r="GV591" s="166">
        <v>778</v>
      </c>
      <c r="GW591" s="166">
        <v>778</v>
      </c>
      <c r="GX591" s="166">
        <v>778</v>
      </c>
      <c r="GY591" s="166">
        <v>778</v>
      </c>
      <c r="GZ591" s="166">
        <v>778</v>
      </c>
      <c r="HA591" s="166">
        <v>778</v>
      </c>
      <c r="HB591" s="166">
        <v>778</v>
      </c>
      <c r="HC591" s="166">
        <v>778</v>
      </c>
      <c r="HD591" s="166">
        <v>778</v>
      </c>
      <c r="HE591" s="166">
        <v>778</v>
      </c>
      <c r="HF591" s="166">
        <v>778</v>
      </c>
      <c r="HG591" s="154">
        <v>778</v>
      </c>
      <c r="HH591" s="154">
        <v>778</v>
      </c>
      <c r="HI591" s="166">
        <v>778</v>
      </c>
      <c r="HJ591" s="154">
        <v>779</v>
      </c>
      <c r="HK591" s="154">
        <v>778</v>
      </c>
      <c r="HL591" s="166">
        <v>778</v>
      </c>
      <c r="HM591" s="154">
        <v>778</v>
      </c>
      <c r="HN591" s="154">
        <v>778</v>
      </c>
      <c r="HO591" s="166">
        <v>778</v>
      </c>
      <c r="HP591" s="154">
        <v>778</v>
      </c>
      <c r="HQ591" s="154">
        <v>778</v>
      </c>
      <c r="HR591" s="166">
        <v>778</v>
      </c>
      <c r="HS591" s="154">
        <v>778</v>
      </c>
      <c r="HT591" s="150">
        <v>778</v>
      </c>
      <c r="HU591" s="150">
        <v>778</v>
      </c>
      <c r="HV591" s="150">
        <v>778</v>
      </c>
      <c r="HW591" s="169">
        <v>778</v>
      </c>
    </row>
    <row r="592" spans="1:231">
      <c r="A592" s="145">
        <f t="shared" si="58"/>
        <v>44088</v>
      </c>
      <c r="B592" s="220">
        <f>'Age&amp;Sex by occurrence date'!$FAL22</f>
        <v>935</v>
      </c>
      <c r="C592" s="220">
        <v>778</v>
      </c>
      <c r="D592" s="220">
        <v>778</v>
      </c>
      <c r="E592" s="220">
        <v>778</v>
      </c>
      <c r="F592" s="220">
        <v>778</v>
      </c>
      <c r="G592" s="220">
        <v>778</v>
      </c>
      <c r="H592" s="220">
        <v>778</v>
      </c>
      <c r="I592" s="220">
        <v>778</v>
      </c>
      <c r="J592" s="220">
        <v>778</v>
      </c>
      <c r="K592" s="220">
        <v>778</v>
      </c>
      <c r="L592" s="220">
        <v>778</v>
      </c>
      <c r="M592" s="220">
        <v>778</v>
      </c>
      <c r="N592" s="220">
        <v>778</v>
      </c>
      <c r="O592" s="220">
        <v>778</v>
      </c>
      <c r="P592" s="220">
        <v>778</v>
      </c>
      <c r="Q592" s="220">
        <v>778</v>
      </c>
      <c r="R592" s="220">
        <v>778</v>
      </c>
      <c r="S592" s="220">
        <v>778</v>
      </c>
      <c r="T592" s="220">
        <v>778</v>
      </c>
      <c r="U592" s="220">
        <v>778</v>
      </c>
      <c r="V592" s="220">
        <v>778</v>
      </c>
      <c r="W592" s="220">
        <v>778</v>
      </c>
      <c r="X592" s="220">
        <v>778</v>
      </c>
      <c r="Y592" s="220">
        <v>778</v>
      </c>
      <c r="Z592" s="220">
        <v>778</v>
      </c>
      <c r="AA592" s="220">
        <v>778</v>
      </c>
      <c r="AB592" s="220">
        <v>779</v>
      </c>
      <c r="AC592" s="220">
        <v>779</v>
      </c>
      <c r="AD592" s="220">
        <v>779</v>
      </c>
      <c r="AE592" s="220">
        <v>778</v>
      </c>
      <c r="AF592" s="220">
        <v>778</v>
      </c>
      <c r="AG592" s="220">
        <v>778</v>
      </c>
      <c r="AH592" s="220">
        <v>778</v>
      </c>
      <c r="AI592" s="220">
        <v>778</v>
      </c>
      <c r="AJ592" s="220">
        <v>778</v>
      </c>
      <c r="AK592" s="220">
        <v>778</v>
      </c>
      <c r="AL592" s="220">
        <v>778</v>
      </c>
      <c r="AM592" s="220">
        <v>778</v>
      </c>
      <c r="AN592" s="220">
        <v>778</v>
      </c>
      <c r="AO592" s="220">
        <v>778</v>
      </c>
      <c r="AP592" s="220">
        <v>778</v>
      </c>
      <c r="AQ592" s="220">
        <v>778</v>
      </c>
      <c r="AR592" s="220">
        <v>778</v>
      </c>
      <c r="AS592" s="220">
        <v>778</v>
      </c>
      <c r="AT592" s="220">
        <v>778</v>
      </c>
      <c r="AU592" s="220">
        <v>778</v>
      </c>
      <c r="AV592" s="220">
        <v>778</v>
      </c>
      <c r="AW592" s="220">
        <v>778</v>
      </c>
      <c r="AX592" s="220">
        <v>778</v>
      </c>
      <c r="AY592" s="220">
        <v>778</v>
      </c>
      <c r="AZ592" s="220">
        <v>778</v>
      </c>
      <c r="BA592" s="220">
        <v>778</v>
      </c>
      <c r="BB592" s="220">
        <v>778</v>
      </c>
      <c r="BC592" s="220">
        <v>778</v>
      </c>
      <c r="BD592" s="220">
        <v>778</v>
      </c>
      <c r="BE592" s="220">
        <v>778</v>
      </c>
      <c r="BF592" s="220">
        <v>778</v>
      </c>
      <c r="BG592" s="220">
        <v>778</v>
      </c>
      <c r="BH592" s="220">
        <v>778</v>
      </c>
      <c r="BI592" s="220">
        <v>778</v>
      </c>
      <c r="BJ592" s="220">
        <v>778</v>
      </c>
      <c r="BK592" s="220">
        <v>778</v>
      </c>
      <c r="BL592" s="220">
        <v>778</v>
      </c>
      <c r="BM592" s="220">
        <v>778</v>
      </c>
      <c r="BN592" s="220">
        <v>778</v>
      </c>
      <c r="BO592" s="220">
        <v>778</v>
      </c>
      <c r="BP592" s="220">
        <v>778</v>
      </c>
      <c r="BQ592" s="220">
        <v>778</v>
      </c>
      <c r="BR592" s="220">
        <v>778</v>
      </c>
      <c r="BS592" s="220">
        <v>778</v>
      </c>
      <c r="BT592" s="220">
        <v>778</v>
      </c>
      <c r="BU592" s="220">
        <v>778</v>
      </c>
      <c r="BV592" s="220">
        <v>778</v>
      </c>
      <c r="BW592" s="220">
        <v>778</v>
      </c>
      <c r="BX592" s="220">
        <v>778</v>
      </c>
      <c r="BY592" s="220">
        <v>778</v>
      </c>
      <c r="BZ592" s="220">
        <v>778</v>
      </c>
      <c r="CA592" s="220">
        <v>778</v>
      </c>
      <c r="CB592" s="220">
        <v>778</v>
      </c>
      <c r="CC592" s="220">
        <v>778</v>
      </c>
      <c r="CD592" s="220">
        <v>778</v>
      </c>
      <c r="CE592" s="220">
        <v>778</v>
      </c>
      <c r="CF592" s="220">
        <v>778</v>
      </c>
      <c r="CG592" s="220">
        <v>778</v>
      </c>
      <c r="CH592" s="220">
        <v>778</v>
      </c>
      <c r="CI592" s="220">
        <v>778</v>
      </c>
      <c r="CJ592" s="220">
        <v>778</v>
      </c>
      <c r="CK592" s="220">
        <v>778</v>
      </c>
      <c r="CL592" s="220">
        <v>778</v>
      </c>
      <c r="CM592" s="220">
        <v>778</v>
      </c>
      <c r="CN592" s="220">
        <v>778</v>
      </c>
      <c r="CO592" s="220">
        <v>778</v>
      </c>
      <c r="CP592" s="220">
        <v>778</v>
      </c>
      <c r="CQ592" s="220">
        <v>778</v>
      </c>
      <c r="CR592" s="220">
        <v>778</v>
      </c>
      <c r="CS592" s="220">
        <v>778</v>
      </c>
      <c r="CT592" s="220">
        <v>778</v>
      </c>
      <c r="CU592" s="220">
        <v>778</v>
      </c>
      <c r="CV592" s="220">
        <v>778</v>
      </c>
      <c r="CW592" s="220">
        <v>778</v>
      </c>
      <c r="CX592" s="220">
        <v>778</v>
      </c>
      <c r="CY592" s="220">
        <v>778</v>
      </c>
      <c r="CZ592" s="220">
        <v>778</v>
      </c>
      <c r="DA592" s="220">
        <v>778</v>
      </c>
      <c r="DB592" s="220">
        <v>778</v>
      </c>
      <c r="DC592" s="220">
        <v>778</v>
      </c>
      <c r="DD592" s="220">
        <v>778</v>
      </c>
      <c r="DE592" s="220">
        <v>778</v>
      </c>
      <c r="DF592" s="220">
        <v>778</v>
      </c>
      <c r="DG592" s="220">
        <v>778</v>
      </c>
      <c r="DH592" s="220">
        <v>778</v>
      </c>
      <c r="DI592" s="220">
        <v>778</v>
      </c>
      <c r="DJ592" s="220">
        <v>778</v>
      </c>
      <c r="DK592" s="220">
        <v>778</v>
      </c>
      <c r="DL592" s="220">
        <v>778</v>
      </c>
      <c r="DM592" s="220">
        <v>778</v>
      </c>
      <c r="DN592" s="220">
        <v>778</v>
      </c>
      <c r="DO592" s="220">
        <v>778</v>
      </c>
      <c r="DP592" s="220">
        <v>778</v>
      </c>
      <c r="DQ592" s="220">
        <v>778</v>
      </c>
      <c r="DR592" s="220">
        <v>778</v>
      </c>
      <c r="DS592" s="220">
        <v>778</v>
      </c>
      <c r="DT592" s="220">
        <v>778</v>
      </c>
      <c r="DU592" s="220">
        <v>778</v>
      </c>
      <c r="DV592" s="220">
        <v>778</v>
      </c>
      <c r="DW592" s="220">
        <v>778</v>
      </c>
      <c r="DX592" s="220">
        <v>778</v>
      </c>
      <c r="DY592" s="220">
        <v>778</v>
      </c>
      <c r="DZ592" s="220">
        <v>778</v>
      </c>
      <c r="EA592" s="220">
        <v>778</v>
      </c>
      <c r="EB592" s="220">
        <v>778</v>
      </c>
      <c r="EC592" s="220">
        <v>778</v>
      </c>
      <c r="ED592" s="220">
        <v>778</v>
      </c>
      <c r="EE592" s="220">
        <v>778</v>
      </c>
      <c r="EF592" s="220">
        <v>778</v>
      </c>
      <c r="EG592" s="220">
        <v>778</v>
      </c>
      <c r="EH592" s="220">
        <v>778</v>
      </c>
      <c r="EI592" s="220">
        <v>778</v>
      </c>
      <c r="EJ592" s="220">
        <v>778</v>
      </c>
      <c r="EK592" s="220">
        <v>778</v>
      </c>
      <c r="EL592" s="220">
        <v>778</v>
      </c>
      <c r="EM592" s="220">
        <v>778</v>
      </c>
      <c r="EN592" s="242">
        <v>778</v>
      </c>
      <c r="EO592" s="232">
        <v>778</v>
      </c>
      <c r="EP592" s="227">
        <v>778</v>
      </c>
      <c r="EQ592" s="154">
        <v>778</v>
      </c>
      <c r="ER592" s="154">
        <v>778</v>
      </c>
      <c r="ES592" s="154">
        <v>778</v>
      </c>
      <c r="ET592" s="154">
        <v>778</v>
      </c>
      <c r="EU592" s="154">
        <v>778</v>
      </c>
      <c r="EV592" s="154">
        <v>778</v>
      </c>
      <c r="EW592" s="154">
        <v>778</v>
      </c>
      <c r="EX592" s="154">
        <v>778</v>
      </c>
      <c r="EY592" s="154">
        <v>778</v>
      </c>
      <c r="EZ592" s="154">
        <v>778</v>
      </c>
      <c r="FA592" s="154">
        <v>778</v>
      </c>
      <c r="FB592" s="154">
        <v>778</v>
      </c>
      <c r="FC592" s="166">
        <v>778</v>
      </c>
      <c r="FD592" s="154">
        <v>778</v>
      </c>
      <c r="FE592" s="154">
        <v>778</v>
      </c>
      <c r="FF592" s="154">
        <v>778</v>
      </c>
      <c r="FG592" s="166">
        <v>778</v>
      </c>
      <c r="FH592" s="154">
        <v>778</v>
      </c>
      <c r="FI592" s="166">
        <v>778</v>
      </c>
      <c r="FJ592" s="166">
        <v>778</v>
      </c>
      <c r="FK592" s="166">
        <v>778</v>
      </c>
      <c r="FL592" s="166">
        <v>778</v>
      </c>
      <c r="FM592" s="166">
        <v>778</v>
      </c>
      <c r="FN592" s="166">
        <v>778</v>
      </c>
      <c r="FO592" s="166">
        <v>778</v>
      </c>
      <c r="FP592" s="166">
        <v>778</v>
      </c>
      <c r="FQ592" s="166">
        <v>778</v>
      </c>
      <c r="FR592" s="166">
        <v>778</v>
      </c>
      <c r="FS592" s="166">
        <v>778</v>
      </c>
      <c r="FT592" s="166">
        <v>778</v>
      </c>
      <c r="FU592" s="166">
        <v>778</v>
      </c>
      <c r="FV592" s="166">
        <v>778</v>
      </c>
      <c r="FW592" s="166">
        <v>778</v>
      </c>
      <c r="FX592" s="166">
        <v>778</v>
      </c>
      <c r="FY592" s="166">
        <v>778</v>
      </c>
      <c r="FZ592" s="166">
        <v>778</v>
      </c>
      <c r="GA592" s="166">
        <v>778</v>
      </c>
      <c r="GB592" s="166">
        <v>778</v>
      </c>
      <c r="GC592" s="166">
        <v>778</v>
      </c>
      <c r="GD592" s="166">
        <v>778</v>
      </c>
      <c r="GE592" s="166">
        <v>778</v>
      </c>
      <c r="GF592" s="166">
        <v>778</v>
      </c>
      <c r="GG592" s="166">
        <v>778</v>
      </c>
      <c r="GH592" s="166">
        <v>778</v>
      </c>
      <c r="GI592" s="166">
        <v>778</v>
      </c>
      <c r="GJ592" s="166">
        <v>778</v>
      </c>
      <c r="GK592" s="154">
        <v>778</v>
      </c>
      <c r="GL592" s="154">
        <v>778</v>
      </c>
      <c r="GM592" s="154">
        <v>778</v>
      </c>
      <c r="GN592" s="154">
        <v>778</v>
      </c>
      <c r="GO592" s="154">
        <v>778</v>
      </c>
      <c r="GP592" s="154">
        <v>778</v>
      </c>
      <c r="GQ592" s="154">
        <v>778</v>
      </c>
      <c r="GR592" s="154">
        <v>778</v>
      </c>
      <c r="GS592" s="154">
        <v>778</v>
      </c>
      <c r="GT592" s="166">
        <v>778</v>
      </c>
      <c r="GU592" s="166">
        <v>778</v>
      </c>
      <c r="GV592" s="166">
        <v>778</v>
      </c>
      <c r="GW592" s="166">
        <v>778</v>
      </c>
      <c r="GX592" s="166">
        <v>778</v>
      </c>
      <c r="GY592" s="166">
        <v>778</v>
      </c>
      <c r="GZ592" s="166">
        <v>778</v>
      </c>
      <c r="HA592" s="166">
        <v>778</v>
      </c>
      <c r="HB592" s="166">
        <v>778</v>
      </c>
      <c r="HC592" s="166">
        <v>778</v>
      </c>
      <c r="HD592" s="166">
        <v>778</v>
      </c>
      <c r="HE592" s="166">
        <v>778</v>
      </c>
      <c r="HF592" s="154">
        <v>778</v>
      </c>
      <c r="HG592" s="154">
        <v>778</v>
      </c>
      <c r="HH592" s="154">
        <v>778</v>
      </c>
      <c r="HI592" s="154">
        <v>778</v>
      </c>
      <c r="HJ592" s="154">
        <v>779</v>
      </c>
      <c r="HK592" s="154">
        <v>778</v>
      </c>
      <c r="HL592" s="154">
        <v>778</v>
      </c>
      <c r="HM592" s="154">
        <v>778</v>
      </c>
      <c r="HN592" s="154">
        <v>778</v>
      </c>
      <c r="HO592" s="166">
        <v>778</v>
      </c>
      <c r="HP592" s="154">
        <v>778</v>
      </c>
      <c r="HQ592" s="154">
        <v>778</v>
      </c>
      <c r="HR592" s="166">
        <v>778</v>
      </c>
      <c r="HS592" s="154">
        <v>778</v>
      </c>
      <c r="HT592" s="150">
        <v>778</v>
      </c>
      <c r="HU592" s="150">
        <v>778</v>
      </c>
      <c r="HV592" s="150">
        <v>778</v>
      </c>
      <c r="HW592" s="169">
        <v>778</v>
      </c>
    </row>
    <row r="593" spans="1:231">
      <c r="A593" s="145">
        <f t="shared" si="58"/>
        <v>44087</v>
      </c>
      <c r="B593" s="220">
        <f>'Age&amp;Sex by occurrence date'!$FAS22</f>
        <v>934</v>
      </c>
      <c r="C593" s="220">
        <v>777</v>
      </c>
      <c r="D593" s="220">
        <v>777</v>
      </c>
      <c r="E593" s="220">
        <v>777</v>
      </c>
      <c r="F593" s="220">
        <v>777</v>
      </c>
      <c r="G593" s="220">
        <v>777</v>
      </c>
      <c r="H593" s="220">
        <v>777</v>
      </c>
      <c r="I593" s="220">
        <v>777</v>
      </c>
      <c r="J593" s="220">
        <v>777</v>
      </c>
      <c r="K593" s="220">
        <v>777</v>
      </c>
      <c r="L593" s="220">
        <v>777</v>
      </c>
      <c r="M593" s="220">
        <v>777</v>
      </c>
      <c r="N593" s="220">
        <v>777</v>
      </c>
      <c r="O593" s="220">
        <v>777</v>
      </c>
      <c r="P593" s="220">
        <v>777</v>
      </c>
      <c r="Q593" s="220">
        <v>777</v>
      </c>
      <c r="R593" s="220">
        <v>777</v>
      </c>
      <c r="S593" s="220">
        <v>777</v>
      </c>
      <c r="T593" s="220">
        <v>777</v>
      </c>
      <c r="U593" s="220">
        <v>777</v>
      </c>
      <c r="V593" s="220">
        <v>777</v>
      </c>
      <c r="W593" s="220">
        <v>777</v>
      </c>
      <c r="X593" s="220">
        <v>777</v>
      </c>
      <c r="Y593" s="220">
        <v>777</v>
      </c>
      <c r="Z593" s="220">
        <v>777</v>
      </c>
      <c r="AA593" s="220">
        <v>777</v>
      </c>
      <c r="AB593" s="220">
        <v>778</v>
      </c>
      <c r="AC593" s="220">
        <v>778</v>
      </c>
      <c r="AD593" s="220">
        <v>778</v>
      </c>
      <c r="AE593" s="220">
        <v>777</v>
      </c>
      <c r="AF593" s="220">
        <v>777</v>
      </c>
      <c r="AG593" s="220">
        <v>777</v>
      </c>
      <c r="AH593" s="220">
        <v>777</v>
      </c>
      <c r="AI593" s="220">
        <v>777</v>
      </c>
      <c r="AJ593" s="220">
        <v>777</v>
      </c>
      <c r="AK593" s="220">
        <v>777</v>
      </c>
      <c r="AL593" s="220">
        <v>777</v>
      </c>
      <c r="AM593" s="220">
        <v>777</v>
      </c>
      <c r="AN593" s="220">
        <v>777</v>
      </c>
      <c r="AO593" s="220">
        <v>777</v>
      </c>
      <c r="AP593" s="220">
        <v>777</v>
      </c>
      <c r="AQ593" s="220">
        <v>777</v>
      </c>
      <c r="AR593" s="220">
        <v>777</v>
      </c>
      <c r="AS593" s="220">
        <v>777</v>
      </c>
      <c r="AT593" s="220">
        <v>777</v>
      </c>
      <c r="AU593" s="220">
        <v>777</v>
      </c>
      <c r="AV593" s="220">
        <v>777</v>
      </c>
      <c r="AW593" s="220">
        <v>777</v>
      </c>
      <c r="AX593" s="220">
        <v>777</v>
      </c>
      <c r="AY593" s="220">
        <v>777</v>
      </c>
      <c r="AZ593" s="220">
        <v>777</v>
      </c>
      <c r="BA593" s="220">
        <v>777</v>
      </c>
      <c r="BB593" s="220">
        <v>777</v>
      </c>
      <c r="BC593" s="220">
        <v>777</v>
      </c>
      <c r="BD593" s="220">
        <v>777</v>
      </c>
      <c r="BE593" s="220">
        <v>777</v>
      </c>
      <c r="BF593" s="220">
        <v>777</v>
      </c>
      <c r="BG593" s="220">
        <v>777</v>
      </c>
      <c r="BH593" s="220">
        <v>777</v>
      </c>
      <c r="BI593" s="220">
        <v>777</v>
      </c>
      <c r="BJ593" s="220">
        <v>777</v>
      </c>
      <c r="BK593" s="220">
        <v>777</v>
      </c>
      <c r="BL593" s="220">
        <v>777</v>
      </c>
      <c r="BM593" s="220">
        <v>777</v>
      </c>
      <c r="BN593" s="220">
        <v>777</v>
      </c>
      <c r="BO593" s="220">
        <v>777</v>
      </c>
      <c r="BP593" s="220">
        <v>777</v>
      </c>
      <c r="BQ593" s="220">
        <v>777</v>
      </c>
      <c r="BR593" s="220">
        <v>777</v>
      </c>
      <c r="BS593" s="220">
        <v>777</v>
      </c>
      <c r="BT593" s="220">
        <v>777</v>
      </c>
      <c r="BU593" s="220">
        <v>777</v>
      </c>
      <c r="BV593" s="220">
        <v>777</v>
      </c>
      <c r="BW593" s="220">
        <v>777</v>
      </c>
      <c r="BX593" s="220">
        <v>777</v>
      </c>
      <c r="BY593" s="220">
        <v>777</v>
      </c>
      <c r="BZ593" s="220">
        <v>777</v>
      </c>
      <c r="CA593" s="220">
        <v>777</v>
      </c>
      <c r="CB593" s="220">
        <v>777</v>
      </c>
      <c r="CC593" s="220">
        <v>777</v>
      </c>
      <c r="CD593" s="220">
        <v>777</v>
      </c>
      <c r="CE593" s="220">
        <v>777</v>
      </c>
      <c r="CF593" s="220">
        <v>777</v>
      </c>
      <c r="CG593" s="220">
        <v>777</v>
      </c>
      <c r="CH593" s="220">
        <v>777</v>
      </c>
      <c r="CI593" s="220">
        <v>777</v>
      </c>
      <c r="CJ593" s="220">
        <v>777</v>
      </c>
      <c r="CK593" s="220">
        <v>777</v>
      </c>
      <c r="CL593" s="220">
        <v>777</v>
      </c>
      <c r="CM593" s="220">
        <v>777</v>
      </c>
      <c r="CN593" s="220">
        <v>777</v>
      </c>
      <c r="CO593" s="220">
        <v>777</v>
      </c>
      <c r="CP593" s="220">
        <v>777</v>
      </c>
      <c r="CQ593" s="220">
        <v>777</v>
      </c>
      <c r="CR593" s="220">
        <v>777</v>
      </c>
      <c r="CS593" s="220">
        <v>777</v>
      </c>
      <c r="CT593" s="220">
        <v>777</v>
      </c>
      <c r="CU593" s="220">
        <v>777</v>
      </c>
      <c r="CV593" s="220">
        <v>777</v>
      </c>
      <c r="CW593" s="220">
        <v>777</v>
      </c>
      <c r="CX593" s="220">
        <v>777</v>
      </c>
      <c r="CY593" s="220">
        <v>777</v>
      </c>
      <c r="CZ593" s="220">
        <v>777</v>
      </c>
      <c r="DA593" s="220">
        <v>777</v>
      </c>
      <c r="DB593" s="220">
        <v>777</v>
      </c>
      <c r="DC593" s="220">
        <v>777</v>
      </c>
      <c r="DD593" s="220">
        <v>777</v>
      </c>
      <c r="DE593" s="220">
        <v>777</v>
      </c>
      <c r="DF593" s="220">
        <v>777</v>
      </c>
      <c r="DG593" s="220">
        <v>777</v>
      </c>
      <c r="DH593" s="220">
        <v>777</v>
      </c>
      <c r="DI593" s="220">
        <v>777</v>
      </c>
      <c r="DJ593" s="220">
        <v>777</v>
      </c>
      <c r="DK593" s="220">
        <v>777</v>
      </c>
      <c r="DL593" s="220">
        <v>777</v>
      </c>
      <c r="DM593" s="220">
        <v>777</v>
      </c>
      <c r="DN593" s="220">
        <v>777</v>
      </c>
      <c r="DO593" s="220">
        <v>777</v>
      </c>
      <c r="DP593" s="220">
        <v>777</v>
      </c>
      <c r="DQ593" s="220">
        <v>777</v>
      </c>
      <c r="DR593" s="220">
        <v>777</v>
      </c>
      <c r="DS593" s="220">
        <v>777</v>
      </c>
      <c r="DT593" s="220">
        <v>777</v>
      </c>
      <c r="DU593" s="220">
        <v>777</v>
      </c>
      <c r="DV593" s="220">
        <v>777</v>
      </c>
      <c r="DW593" s="220">
        <v>777</v>
      </c>
      <c r="DX593" s="220">
        <v>777</v>
      </c>
      <c r="DY593" s="220">
        <v>777</v>
      </c>
      <c r="DZ593" s="220">
        <v>777</v>
      </c>
      <c r="EA593" s="220">
        <v>777</v>
      </c>
      <c r="EB593" s="220">
        <v>777</v>
      </c>
      <c r="EC593" s="220">
        <v>777</v>
      </c>
      <c r="ED593" s="220">
        <v>777</v>
      </c>
      <c r="EE593" s="220">
        <v>777</v>
      </c>
      <c r="EF593" s="220">
        <v>777</v>
      </c>
      <c r="EG593" s="220">
        <v>777</v>
      </c>
      <c r="EH593" s="220">
        <v>777</v>
      </c>
      <c r="EI593" s="220">
        <v>777</v>
      </c>
      <c r="EJ593" s="220">
        <v>777</v>
      </c>
      <c r="EK593" s="220">
        <v>777</v>
      </c>
      <c r="EL593" s="220">
        <v>777</v>
      </c>
      <c r="EM593" s="220">
        <v>777</v>
      </c>
      <c r="EN593" s="242">
        <v>777</v>
      </c>
      <c r="EO593" s="232">
        <v>777</v>
      </c>
      <c r="EP593" s="228">
        <v>777</v>
      </c>
      <c r="EQ593" s="166">
        <v>777</v>
      </c>
      <c r="ER593" s="166">
        <v>777</v>
      </c>
      <c r="ES593" s="166">
        <v>777</v>
      </c>
      <c r="ET593" s="166">
        <v>777</v>
      </c>
      <c r="EU593" s="166">
        <v>777</v>
      </c>
      <c r="EV593" s="154">
        <v>777</v>
      </c>
      <c r="EW593" s="154">
        <v>777</v>
      </c>
      <c r="EX593" s="154">
        <v>777</v>
      </c>
      <c r="EY593" s="154">
        <v>777</v>
      </c>
      <c r="EZ593" s="154">
        <v>777</v>
      </c>
      <c r="FA593" s="154">
        <v>777</v>
      </c>
      <c r="FB593" s="166">
        <v>777</v>
      </c>
      <c r="FC593" s="154">
        <v>777</v>
      </c>
      <c r="FD593" s="166">
        <v>777</v>
      </c>
      <c r="FE593" s="166">
        <v>777</v>
      </c>
      <c r="FF593" s="154">
        <v>777</v>
      </c>
      <c r="FG593" s="166">
        <v>777</v>
      </c>
      <c r="FH593" s="166">
        <v>777</v>
      </c>
      <c r="FI593" s="154">
        <v>777</v>
      </c>
      <c r="FJ593" s="154">
        <v>777</v>
      </c>
      <c r="FK593" s="154">
        <v>777</v>
      </c>
      <c r="FL593" s="154">
        <v>777</v>
      </c>
      <c r="FM593" s="154">
        <v>777</v>
      </c>
      <c r="FN593" s="154">
        <v>777</v>
      </c>
      <c r="FO593" s="154">
        <v>777</v>
      </c>
      <c r="FP593" s="154">
        <v>777</v>
      </c>
      <c r="FQ593" s="154">
        <v>777</v>
      </c>
      <c r="FR593" s="166">
        <v>777</v>
      </c>
      <c r="FS593" s="166">
        <v>777</v>
      </c>
      <c r="FT593" s="166">
        <v>777</v>
      </c>
      <c r="FU593" s="166">
        <v>777</v>
      </c>
      <c r="FV593" s="166">
        <v>777</v>
      </c>
      <c r="FW593" s="166">
        <v>777</v>
      </c>
      <c r="FX593" s="166">
        <v>777</v>
      </c>
      <c r="FY593" s="154">
        <v>777</v>
      </c>
      <c r="FZ593" s="154">
        <v>777</v>
      </c>
      <c r="GA593" s="154">
        <v>777</v>
      </c>
      <c r="GB593" s="154">
        <v>777</v>
      </c>
      <c r="GC593" s="154">
        <v>777</v>
      </c>
      <c r="GD593" s="154">
        <v>777</v>
      </c>
      <c r="GE593" s="154">
        <v>777</v>
      </c>
      <c r="GF593" s="154">
        <v>777</v>
      </c>
      <c r="GG593" s="154">
        <v>777</v>
      </c>
      <c r="GH593" s="154">
        <v>777</v>
      </c>
      <c r="GI593" s="154">
        <v>777</v>
      </c>
      <c r="GJ593" s="154">
        <v>777</v>
      </c>
      <c r="GK593" s="154">
        <v>777</v>
      </c>
      <c r="GL593" s="154">
        <v>777</v>
      </c>
      <c r="GM593" s="154">
        <v>777</v>
      </c>
      <c r="GN593" s="154">
        <v>777</v>
      </c>
      <c r="GO593" s="154">
        <v>777</v>
      </c>
      <c r="GP593" s="154">
        <v>777</v>
      </c>
      <c r="GQ593" s="154">
        <v>777</v>
      </c>
      <c r="GR593" s="154">
        <v>777</v>
      </c>
      <c r="GS593" s="154">
        <v>777</v>
      </c>
      <c r="GT593" s="166">
        <v>777</v>
      </c>
      <c r="GU593" s="166">
        <v>777</v>
      </c>
      <c r="GV593" s="166">
        <v>777</v>
      </c>
      <c r="GW593" s="166">
        <v>777</v>
      </c>
      <c r="GX593" s="154">
        <v>777</v>
      </c>
      <c r="GY593" s="154">
        <v>777</v>
      </c>
      <c r="GZ593" s="154">
        <v>777</v>
      </c>
      <c r="HA593" s="154">
        <v>777</v>
      </c>
      <c r="HB593" s="154">
        <v>777</v>
      </c>
      <c r="HC593" s="154">
        <v>777</v>
      </c>
      <c r="HD593" s="154">
        <v>777</v>
      </c>
      <c r="HE593" s="154">
        <v>777</v>
      </c>
      <c r="HF593" s="154">
        <v>777</v>
      </c>
      <c r="HG593" s="154">
        <v>777</v>
      </c>
      <c r="HH593" s="154">
        <v>777</v>
      </c>
      <c r="HI593" s="154">
        <v>777</v>
      </c>
      <c r="HJ593" s="154">
        <v>778</v>
      </c>
      <c r="HK593" s="154">
        <v>777</v>
      </c>
      <c r="HL593" s="154">
        <v>777</v>
      </c>
      <c r="HM593" s="154">
        <v>777</v>
      </c>
      <c r="HN593" s="154">
        <v>777</v>
      </c>
      <c r="HO593" s="166">
        <v>777</v>
      </c>
      <c r="HP593" s="154">
        <v>777</v>
      </c>
      <c r="HQ593" s="154">
        <v>777</v>
      </c>
      <c r="HR593" s="166">
        <v>777</v>
      </c>
      <c r="HS593" s="154">
        <v>777</v>
      </c>
      <c r="HT593" s="150">
        <v>777</v>
      </c>
      <c r="HU593" s="150">
        <v>777</v>
      </c>
      <c r="HV593" s="150">
        <v>777</v>
      </c>
      <c r="HW593" s="169">
        <v>777</v>
      </c>
    </row>
    <row r="594" spans="1:231">
      <c r="A594" s="145">
        <f t="shared" si="58"/>
        <v>44086</v>
      </c>
      <c r="B594" s="220">
        <f>'Age&amp;Sex by occurrence date'!$FAZ22</f>
        <v>933</v>
      </c>
      <c r="C594" s="220">
        <v>777</v>
      </c>
      <c r="D594" s="220">
        <v>777</v>
      </c>
      <c r="E594" s="220">
        <v>777</v>
      </c>
      <c r="F594" s="220">
        <v>777</v>
      </c>
      <c r="G594" s="220">
        <v>777</v>
      </c>
      <c r="H594" s="220">
        <v>777</v>
      </c>
      <c r="I594" s="220">
        <v>777</v>
      </c>
      <c r="J594" s="220">
        <v>777</v>
      </c>
      <c r="K594" s="220">
        <v>777</v>
      </c>
      <c r="L594" s="220">
        <v>777</v>
      </c>
      <c r="M594" s="220">
        <v>777</v>
      </c>
      <c r="N594" s="220">
        <v>777</v>
      </c>
      <c r="O594" s="220">
        <v>777</v>
      </c>
      <c r="P594" s="220">
        <v>777</v>
      </c>
      <c r="Q594" s="220">
        <v>777</v>
      </c>
      <c r="R594" s="220">
        <v>777</v>
      </c>
      <c r="S594" s="220">
        <v>777</v>
      </c>
      <c r="T594" s="220">
        <v>777</v>
      </c>
      <c r="U594" s="220">
        <v>777</v>
      </c>
      <c r="V594" s="220">
        <v>777</v>
      </c>
      <c r="W594" s="220">
        <v>777</v>
      </c>
      <c r="X594" s="220">
        <v>777</v>
      </c>
      <c r="Y594" s="220">
        <v>777</v>
      </c>
      <c r="Z594" s="220">
        <v>777</v>
      </c>
      <c r="AA594" s="220">
        <v>777</v>
      </c>
      <c r="AB594" s="220">
        <v>778</v>
      </c>
      <c r="AC594" s="220">
        <v>778</v>
      </c>
      <c r="AD594" s="220">
        <v>778</v>
      </c>
      <c r="AE594" s="220">
        <v>777</v>
      </c>
      <c r="AF594" s="220">
        <v>777</v>
      </c>
      <c r="AG594" s="220">
        <v>777</v>
      </c>
      <c r="AH594" s="220">
        <v>777</v>
      </c>
      <c r="AI594" s="220">
        <v>777</v>
      </c>
      <c r="AJ594" s="220">
        <v>777</v>
      </c>
      <c r="AK594" s="220">
        <v>777</v>
      </c>
      <c r="AL594" s="220">
        <v>777</v>
      </c>
      <c r="AM594" s="220">
        <v>777</v>
      </c>
      <c r="AN594" s="220">
        <v>777</v>
      </c>
      <c r="AO594" s="220">
        <v>777</v>
      </c>
      <c r="AP594" s="220">
        <v>777</v>
      </c>
      <c r="AQ594" s="220">
        <v>777</v>
      </c>
      <c r="AR594" s="220">
        <v>777</v>
      </c>
      <c r="AS594" s="220">
        <v>777</v>
      </c>
      <c r="AT594" s="220">
        <v>777</v>
      </c>
      <c r="AU594" s="220">
        <v>777</v>
      </c>
      <c r="AV594" s="220">
        <v>777</v>
      </c>
      <c r="AW594" s="220">
        <v>777</v>
      </c>
      <c r="AX594" s="220">
        <v>777</v>
      </c>
      <c r="AY594" s="220">
        <v>777</v>
      </c>
      <c r="AZ594" s="220">
        <v>777</v>
      </c>
      <c r="BA594" s="220">
        <v>777</v>
      </c>
      <c r="BB594" s="220">
        <v>777</v>
      </c>
      <c r="BC594" s="220">
        <v>777</v>
      </c>
      <c r="BD594" s="220">
        <v>777</v>
      </c>
      <c r="BE594" s="220">
        <v>777</v>
      </c>
      <c r="BF594" s="220">
        <v>777</v>
      </c>
      <c r="BG594" s="220">
        <v>777</v>
      </c>
      <c r="BH594" s="220">
        <v>777</v>
      </c>
      <c r="BI594" s="220">
        <v>777</v>
      </c>
      <c r="BJ594" s="220">
        <v>777</v>
      </c>
      <c r="BK594" s="220">
        <v>777</v>
      </c>
      <c r="BL594" s="220">
        <v>777</v>
      </c>
      <c r="BM594" s="220">
        <v>777</v>
      </c>
      <c r="BN594" s="220">
        <v>777</v>
      </c>
      <c r="BO594" s="220">
        <v>777</v>
      </c>
      <c r="BP594" s="220">
        <v>777</v>
      </c>
      <c r="BQ594" s="220">
        <v>777</v>
      </c>
      <c r="BR594" s="220">
        <v>777</v>
      </c>
      <c r="BS594" s="220">
        <v>777</v>
      </c>
      <c r="BT594" s="220">
        <v>777</v>
      </c>
      <c r="BU594" s="220">
        <v>777</v>
      </c>
      <c r="BV594" s="220">
        <v>777</v>
      </c>
      <c r="BW594" s="220">
        <v>777</v>
      </c>
      <c r="BX594" s="220">
        <v>777</v>
      </c>
      <c r="BY594" s="220">
        <v>777</v>
      </c>
      <c r="BZ594" s="220">
        <v>777</v>
      </c>
      <c r="CA594" s="220">
        <v>777</v>
      </c>
      <c r="CB594" s="220">
        <v>777</v>
      </c>
      <c r="CC594" s="220">
        <v>777</v>
      </c>
      <c r="CD594" s="220">
        <v>777</v>
      </c>
      <c r="CE594" s="220">
        <v>777</v>
      </c>
      <c r="CF594" s="220">
        <v>777</v>
      </c>
      <c r="CG594" s="220">
        <v>777</v>
      </c>
      <c r="CH594" s="220">
        <v>777</v>
      </c>
      <c r="CI594" s="220">
        <v>777</v>
      </c>
      <c r="CJ594" s="220">
        <v>777</v>
      </c>
      <c r="CK594" s="220">
        <v>777</v>
      </c>
      <c r="CL594" s="220">
        <v>777</v>
      </c>
      <c r="CM594" s="220">
        <v>777</v>
      </c>
      <c r="CN594" s="220">
        <v>777</v>
      </c>
      <c r="CO594" s="220">
        <v>777</v>
      </c>
      <c r="CP594" s="220">
        <v>777</v>
      </c>
      <c r="CQ594" s="220">
        <v>777</v>
      </c>
      <c r="CR594" s="220">
        <v>777</v>
      </c>
      <c r="CS594" s="220">
        <v>777</v>
      </c>
      <c r="CT594" s="220">
        <v>777</v>
      </c>
      <c r="CU594" s="220">
        <v>777</v>
      </c>
      <c r="CV594" s="220">
        <v>777</v>
      </c>
      <c r="CW594" s="220">
        <v>777</v>
      </c>
      <c r="CX594" s="220">
        <v>777</v>
      </c>
      <c r="CY594" s="220">
        <v>777</v>
      </c>
      <c r="CZ594" s="220">
        <v>777</v>
      </c>
      <c r="DA594" s="220">
        <v>777</v>
      </c>
      <c r="DB594" s="220">
        <v>777</v>
      </c>
      <c r="DC594" s="220">
        <v>777</v>
      </c>
      <c r="DD594" s="220">
        <v>777</v>
      </c>
      <c r="DE594" s="220">
        <v>777</v>
      </c>
      <c r="DF594" s="220">
        <v>777</v>
      </c>
      <c r="DG594" s="220">
        <v>777</v>
      </c>
      <c r="DH594" s="220">
        <v>777</v>
      </c>
      <c r="DI594" s="220">
        <v>777</v>
      </c>
      <c r="DJ594" s="220">
        <v>777</v>
      </c>
      <c r="DK594" s="220">
        <v>777</v>
      </c>
      <c r="DL594" s="220">
        <v>777</v>
      </c>
      <c r="DM594" s="220">
        <v>777</v>
      </c>
      <c r="DN594" s="220">
        <v>777</v>
      </c>
      <c r="DO594" s="220">
        <v>777</v>
      </c>
      <c r="DP594" s="220">
        <v>777</v>
      </c>
      <c r="DQ594" s="220">
        <v>777</v>
      </c>
      <c r="DR594" s="220">
        <v>777</v>
      </c>
      <c r="DS594" s="220">
        <v>777</v>
      </c>
      <c r="DT594" s="220">
        <v>777</v>
      </c>
      <c r="DU594" s="220">
        <v>777</v>
      </c>
      <c r="DV594" s="220">
        <v>777</v>
      </c>
      <c r="DW594" s="220">
        <v>777</v>
      </c>
      <c r="DX594" s="220">
        <v>777</v>
      </c>
      <c r="DY594" s="220">
        <v>777</v>
      </c>
      <c r="DZ594" s="220">
        <v>777</v>
      </c>
      <c r="EA594" s="220">
        <v>777</v>
      </c>
      <c r="EB594" s="220">
        <v>777</v>
      </c>
      <c r="EC594" s="220">
        <v>777</v>
      </c>
      <c r="ED594" s="220">
        <v>777</v>
      </c>
      <c r="EE594" s="220">
        <v>777</v>
      </c>
      <c r="EF594" s="220">
        <v>777</v>
      </c>
      <c r="EG594" s="220">
        <v>777</v>
      </c>
      <c r="EH594" s="220">
        <v>777</v>
      </c>
      <c r="EI594" s="220">
        <v>777</v>
      </c>
      <c r="EJ594" s="220">
        <v>777</v>
      </c>
      <c r="EK594" s="220">
        <v>777</v>
      </c>
      <c r="EL594" s="220">
        <v>777</v>
      </c>
      <c r="EM594" s="220">
        <v>777</v>
      </c>
      <c r="EN594" s="242">
        <v>777</v>
      </c>
      <c r="EO594" s="232">
        <v>777</v>
      </c>
      <c r="EP594" s="227">
        <v>777</v>
      </c>
      <c r="EQ594" s="154">
        <v>777</v>
      </c>
      <c r="ER594" s="154">
        <v>777</v>
      </c>
      <c r="ES594" s="154">
        <v>777</v>
      </c>
      <c r="ET594" s="154">
        <v>777</v>
      </c>
      <c r="EU594" s="154">
        <v>777</v>
      </c>
      <c r="EV594" s="166">
        <v>777</v>
      </c>
      <c r="EW594" s="166">
        <v>777</v>
      </c>
      <c r="EX594" s="166">
        <v>777</v>
      </c>
      <c r="EY594" s="166">
        <v>777</v>
      </c>
      <c r="EZ594" s="166">
        <v>777</v>
      </c>
      <c r="FA594" s="166">
        <v>777</v>
      </c>
      <c r="FB594" s="166">
        <v>777</v>
      </c>
      <c r="FC594" s="154">
        <v>777</v>
      </c>
      <c r="FD594" s="166">
        <v>777</v>
      </c>
      <c r="FE594" s="166">
        <v>777</v>
      </c>
      <c r="FF594" s="166">
        <v>777</v>
      </c>
      <c r="FG594" s="154">
        <v>777</v>
      </c>
      <c r="FH594" s="154">
        <v>777</v>
      </c>
      <c r="FI594" s="166">
        <v>777</v>
      </c>
      <c r="FJ594" s="166">
        <v>777</v>
      </c>
      <c r="FK594" s="166">
        <v>777</v>
      </c>
      <c r="FL594" s="166">
        <v>777</v>
      </c>
      <c r="FM594" s="166">
        <v>777</v>
      </c>
      <c r="FN594" s="166">
        <v>777</v>
      </c>
      <c r="FO594" s="166">
        <v>777</v>
      </c>
      <c r="FP594" s="166">
        <v>777</v>
      </c>
      <c r="FQ594" s="166">
        <v>777</v>
      </c>
      <c r="FR594" s="154">
        <v>777</v>
      </c>
      <c r="FS594" s="154">
        <v>777</v>
      </c>
      <c r="FT594" s="154">
        <v>777</v>
      </c>
      <c r="FU594" s="154">
        <v>777</v>
      </c>
      <c r="FV594" s="154">
        <v>777</v>
      </c>
      <c r="FW594" s="154">
        <v>777</v>
      </c>
      <c r="FX594" s="154">
        <v>777</v>
      </c>
      <c r="FY594" s="154">
        <v>777</v>
      </c>
      <c r="FZ594" s="154">
        <v>777</v>
      </c>
      <c r="GA594" s="154">
        <v>777</v>
      </c>
      <c r="GB594" s="154">
        <v>777</v>
      </c>
      <c r="GC594" s="154">
        <v>777</v>
      </c>
      <c r="GD594" s="154">
        <v>777</v>
      </c>
      <c r="GE594" s="154">
        <v>777</v>
      </c>
      <c r="GF594" s="154">
        <v>777</v>
      </c>
      <c r="GG594" s="154">
        <v>777</v>
      </c>
      <c r="GH594" s="154">
        <v>777</v>
      </c>
      <c r="GI594" s="154">
        <v>777</v>
      </c>
      <c r="GJ594" s="154">
        <v>777</v>
      </c>
      <c r="GK594" s="166">
        <v>777</v>
      </c>
      <c r="GL594" s="166">
        <v>777</v>
      </c>
      <c r="GM594" s="166">
        <v>777</v>
      </c>
      <c r="GN594" s="166">
        <v>777</v>
      </c>
      <c r="GO594" s="166">
        <v>777</v>
      </c>
      <c r="GP594" s="166">
        <v>777</v>
      </c>
      <c r="GQ594" s="166">
        <v>777</v>
      </c>
      <c r="GR594" s="166">
        <v>777</v>
      </c>
      <c r="GS594" s="166">
        <v>777</v>
      </c>
      <c r="GT594" s="154">
        <v>777</v>
      </c>
      <c r="GU594" s="154">
        <v>777</v>
      </c>
      <c r="GV594" s="154">
        <v>777</v>
      </c>
      <c r="GW594" s="154">
        <v>777</v>
      </c>
      <c r="GX594" s="154">
        <v>777</v>
      </c>
      <c r="GY594" s="166">
        <v>777</v>
      </c>
      <c r="GZ594" s="166">
        <v>777</v>
      </c>
      <c r="HA594" s="166">
        <v>777</v>
      </c>
      <c r="HB594" s="166">
        <v>777</v>
      </c>
      <c r="HC594" s="166">
        <v>777</v>
      </c>
      <c r="HD594" s="166">
        <v>777</v>
      </c>
      <c r="HE594" s="166">
        <v>777</v>
      </c>
      <c r="HF594" s="166">
        <v>777</v>
      </c>
      <c r="HG594" s="154">
        <v>777</v>
      </c>
      <c r="HH594" s="154">
        <v>777</v>
      </c>
      <c r="HI594" s="166">
        <v>777</v>
      </c>
      <c r="HJ594" s="154">
        <v>778</v>
      </c>
      <c r="HK594" s="154">
        <v>777</v>
      </c>
      <c r="HL594" s="166">
        <v>777</v>
      </c>
      <c r="HM594" s="154">
        <v>777</v>
      </c>
      <c r="HN594" s="154">
        <v>777</v>
      </c>
      <c r="HO594" s="166">
        <v>777</v>
      </c>
      <c r="HP594" s="154">
        <v>777</v>
      </c>
      <c r="HQ594" s="154">
        <v>777</v>
      </c>
      <c r="HR594" s="166">
        <v>777</v>
      </c>
      <c r="HS594" s="154">
        <v>777</v>
      </c>
      <c r="HT594" s="150">
        <v>777</v>
      </c>
      <c r="HU594" s="150">
        <v>777</v>
      </c>
      <c r="HV594" s="150">
        <v>777</v>
      </c>
      <c r="HW594" s="169">
        <v>777</v>
      </c>
    </row>
    <row r="595" spans="1:231">
      <c r="A595" s="145">
        <f t="shared" si="58"/>
        <v>44085</v>
      </c>
      <c r="B595" s="220">
        <f>'Age&amp;Sex by occurrence date'!$FBG22</f>
        <v>929</v>
      </c>
      <c r="C595" s="220">
        <v>775</v>
      </c>
      <c r="D595" s="220">
        <v>775</v>
      </c>
      <c r="E595" s="220">
        <v>775</v>
      </c>
      <c r="F595" s="220">
        <v>775</v>
      </c>
      <c r="G595" s="220">
        <v>775</v>
      </c>
      <c r="H595" s="220">
        <v>775</v>
      </c>
      <c r="I595" s="220">
        <v>775</v>
      </c>
      <c r="J595" s="220">
        <v>775</v>
      </c>
      <c r="K595" s="220">
        <v>775</v>
      </c>
      <c r="L595" s="220">
        <v>775</v>
      </c>
      <c r="M595" s="220">
        <v>775</v>
      </c>
      <c r="N595" s="220">
        <v>775</v>
      </c>
      <c r="O595" s="220">
        <v>775</v>
      </c>
      <c r="P595" s="220">
        <v>775</v>
      </c>
      <c r="Q595" s="220">
        <v>775</v>
      </c>
      <c r="R595" s="220">
        <v>775</v>
      </c>
      <c r="S595" s="220">
        <v>775</v>
      </c>
      <c r="T595" s="220">
        <v>775</v>
      </c>
      <c r="U595" s="220">
        <v>775</v>
      </c>
      <c r="V595" s="220">
        <v>775</v>
      </c>
      <c r="W595" s="220">
        <v>775</v>
      </c>
      <c r="X595" s="220">
        <v>775</v>
      </c>
      <c r="Y595" s="220">
        <v>775</v>
      </c>
      <c r="Z595" s="220">
        <v>775</v>
      </c>
      <c r="AA595" s="220">
        <v>775</v>
      </c>
      <c r="AB595" s="220">
        <v>776</v>
      </c>
      <c r="AC595" s="220">
        <v>776</v>
      </c>
      <c r="AD595" s="220">
        <v>776</v>
      </c>
      <c r="AE595" s="220">
        <v>775</v>
      </c>
      <c r="AF595" s="220">
        <v>775</v>
      </c>
      <c r="AG595" s="220">
        <v>775</v>
      </c>
      <c r="AH595" s="220">
        <v>775</v>
      </c>
      <c r="AI595" s="220">
        <v>775</v>
      </c>
      <c r="AJ595" s="220">
        <v>775</v>
      </c>
      <c r="AK595" s="220">
        <v>775</v>
      </c>
      <c r="AL595" s="220">
        <v>775</v>
      </c>
      <c r="AM595" s="220">
        <v>775</v>
      </c>
      <c r="AN595" s="220">
        <v>775</v>
      </c>
      <c r="AO595" s="220">
        <v>775</v>
      </c>
      <c r="AP595" s="220">
        <v>775</v>
      </c>
      <c r="AQ595" s="220">
        <v>775</v>
      </c>
      <c r="AR595" s="220">
        <v>775</v>
      </c>
      <c r="AS595" s="220">
        <v>775</v>
      </c>
      <c r="AT595" s="220">
        <v>775</v>
      </c>
      <c r="AU595" s="220">
        <v>775</v>
      </c>
      <c r="AV595" s="220">
        <v>775</v>
      </c>
      <c r="AW595" s="220">
        <v>775</v>
      </c>
      <c r="AX595" s="220">
        <v>775</v>
      </c>
      <c r="AY595" s="220">
        <v>775</v>
      </c>
      <c r="AZ595" s="220">
        <v>775</v>
      </c>
      <c r="BA595" s="220">
        <v>775</v>
      </c>
      <c r="BB595" s="220">
        <v>775</v>
      </c>
      <c r="BC595" s="220">
        <v>775</v>
      </c>
      <c r="BD595" s="220">
        <v>775</v>
      </c>
      <c r="BE595" s="220">
        <v>775</v>
      </c>
      <c r="BF595" s="220">
        <v>775</v>
      </c>
      <c r="BG595" s="220">
        <v>775</v>
      </c>
      <c r="BH595" s="220">
        <v>775</v>
      </c>
      <c r="BI595" s="220">
        <v>775</v>
      </c>
      <c r="BJ595" s="220">
        <v>775</v>
      </c>
      <c r="BK595" s="220">
        <v>775</v>
      </c>
      <c r="BL595" s="220">
        <v>775</v>
      </c>
      <c r="BM595" s="220">
        <v>775</v>
      </c>
      <c r="BN595" s="220">
        <v>775</v>
      </c>
      <c r="BO595" s="220">
        <v>775</v>
      </c>
      <c r="BP595" s="220">
        <v>775</v>
      </c>
      <c r="BQ595" s="220">
        <v>775</v>
      </c>
      <c r="BR595" s="220">
        <v>775</v>
      </c>
      <c r="BS595" s="220">
        <v>775</v>
      </c>
      <c r="BT595" s="220">
        <v>775</v>
      </c>
      <c r="BU595" s="220">
        <v>775</v>
      </c>
      <c r="BV595" s="220">
        <v>775</v>
      </c>
      <c r="BW595" s="220">
        <v>775</v>
      </c>
      <c r="BX595" s="220">
        <v>775</v>
      </c>
      <c r="BY595" s="220">
        <v>775</v>
      </c>
      <c r="BZ595" s="220">
        <v>775</v>
      </c>
      <c r="CA595" s="220">
        <v>775</v>
      </c>
      <c r="CB595" s="220">
        <v>775</v>
      </c>
      <c r="CC595" s="220">
        <v>775</v>
      </c>
      <c r="CD595" s="220">
        <v>775</v>
      </c>
      <c r="CE595" s="220">
        <v>775</v>
      </c>
      <c r="CF595" s="220">
        <v>775</v>
      </c>
      <c r="CG595" s="220">
        <v>775</v>
      </c>
      <c r="CH595" s="220">
        <v>775</v>
      </c>
      <c r="CI595" s="220">
        <v>775</v>
      </c>
      <c r="CJ595" s="220">
        <v>775</v>
      </c>
      <c r="CK595" s="220">
        <v>775</v>
      </c>
      <c r="CL595" s="220">
        <v>775</v>
      </c>
      <c r="CM595" s="220">
        <v>775</v>
      </c>
      <c r="CN595" s="220">
        <v>775</v>
      </c>
      <c r="CO595" s="220">
        <v>775</v>
      </c>
      <c r="CP595" s="220">
        <v>775</v>
      </c>
      <c r="CQ595" s="220">
        <v>775</v>
      </c>
      <c r="CR595" s="220">
        <v>775</v>
      </c>
      <c r="CS595" s="220">
        <v>775</v>
      </c>
      <c r="CT595" s="220">
        <v>775</v>
      </c>
      <c r="CU595" s="220">
        <v>775</v>
      </c>
      <c r="CV595" s="220">
        <v>775</v>
      </c>
      <c r="CW595" s="220">
        <v>775</v>
      </c>
      <c r="CX595" s="220">
        <v>775</v>
      </c>
      <c r="CY595" s="220">
        <v>775</v>
      </c>
      <c r="CZ595" s="220">
        <v>775</v>
      </c>
      <c r="DA595" s="220">
        <v>775</v>
      </c>
      <c r="DB595" s="220">
        <v>775</v>
      </c>
      <c r="DC595" s="220">
        <v>775</v>
      </c>
      <c r="DD595" s="220">
        <v>775</v>
      </c>
      <c r="DE595" s="220">
        <v>775</v>
      </c>
      <c r="DF595" s="220">
        <v>775</v>
      </c>
      <c r="DG595" s="220">
        <v>775</v>
      </c>
      <c r="DH595" s="220">
        <v>775</v>
      </c>
      <c r="DI595" s="220">
        <v>775</v>
      </c>
      <c r="DJ595" s="220">
        <v>775</v>
      </c>
      <c r="DK595" s="220">
        <v>775</v>
      </c>
      <c r="DL595" s="220">
        <v>775</v>
      </c>
      <c r="DM595" s="220">
        <v>775</v>
      </c>
      <c r="DN595" s="220">
        <v>775</v>
      </c>
      <c r="DO595" s="220">
        <v>775</v>
      </c>
      <c r="DP595" s="220">
        <v>775</v>
      </c>
      <c r="DQ595" s="220">
        <v>775</v>
      </c>
      <c r="DR595" s="220">
        <v>775</v>
      </c>
      <c r="DS595" s="220">
        <v>775</v>
      </c>
      <c r="DT595" s="220">
        <v>775</v>
      </c>
      <c r="DU595" s="220">
        <v>775</v>
      </c>
      <c r="DV595" s="220">
        <v>775</v>
      </c>
      <c r="DW595" s="220">
        <v>775</v>
      </c>
      <c r="DX595" s="220">
        <v>775</v>
      </c>
      <c r="DY595" s="220">
        <v>775</v>
      </c>
      <c r="DZ595" s="220">
        <v>775</v>
      </c>
      <c r="EA595" s="220">
        <v>775</v>
      </c>
      <c r="EB595" s="220">
        <v>775</v>
      </c>
      <c r="EC595" s="220">
        <v>775</v>
      </c>
      <c r="ED595" s="220">
        <v>775</v>
      </c>
      <c r="EE595" s="220">
        <v>775</v>
      </c>
      <c r="EF595" s="220">
        <v>775</v>
      </c>
      <c r="EG595" s="220">
        <v>775</v>
      </c>
      <c r="EH595" s="220">
        <v>775</v>
      </c>
      <c r="EI595" s="220">
        <v>775</v>
      </c>
      <c r="EJ595" s="220">
        <v>775</v>
      </c>
      <c r="EK595" s="220">
        <v>775</v>
      </c>
      <c r="EL595" s="220">
        <v>775</v>
      </c>
      <c r="EM595" s="220">
        <v>775</v>
      </c>
      <c r="EN595" s="242">
        <v>775</v>
      </c>
      <c r="EO595" s="232">
        <v>775</v>
      </c>
      <c r="EP595" s="227">
        <v>775</v>
      </c>
      <c r="EQ595" s="154">
        <v>775</v>
      </c>
      <c r="ER595" s="154">
        <v>775</v>
      </c>
      <c r="ES595" s="154">
        <v>775</v>
      </c>
      <c r="ET595" s="154">
        <v>775</v>
      </c>
      <c r="EU595" s="154">
        <v>775</v>
      </c>
      <c r="EV595" s="154">
        <v>775</v>
      </c>
      <c r="EW595" s="154">
        <v>775</v>
      </c>
      <c r="EX595" s="154">
        <v>775</v>
      </c>
      <c r="EY595" s="154">
        <v>775</v>
      </c>
      <c r="EZ595" s="154">
        <v>775</v>
      </c>
      <c r="FA595" s="154">
        <v>775</v>
      </c>
      <c r="FB595" s="154">
        <v>775</v>
      </c>
      <c r="FC595" s="166">
        <v>775</v>
      </c>
      <c r="FD595" s="166">
        <v>775</v>
      </c>
      <c r="FE595" s="154">
        <v>775</v>
      </c>
      <c r="FF595" s="154">
        <v>775</v>
      </c>
      <c r="FG595" s="154">
        <v>775</v>
      </c>
      <c r="FH595" s="166">
        <v>775</v>
      </c>
      <c r="FI595" s="166">
        <v>775</v>
      </c>
      <c r="FJ595" s="154">
        <v>775</v>
      </c>
      <c r="FK595" s="154">
        <v>775</v>
      </c>
      <c r="FL595" s="154">
        <v>775</v>
      </c>
      <c r="FM595" s="154">
        <v>775</v>
      </c>
      <c r="FN595" s="154">
        <v>775</v>
      </c>
      <c r="FO595" s="154">
        <v>775</v>
      </c>
      <c r="FP595" s="154">
        <v>775</v>
      </c>
      <c r="FQ595" s="154">
        <v>775</v>
      </c>
      <c r="FR595" s="166">
        <v>775</v>
      </c>
      <c r="FS595" s="166">
        <v>775</v>
      </c>
      <c r="FT595" s="166">
        <v>775</v>
      </c>
      <c r="FU595" s="166">
        <v>775</v>
      </c>
      <c r="FV595" s="166">
        <v>775</v>
      </c>
      <c r="FW595" s="166">
        <v>775</v>
      </c>
      <c r="FX595" s="166">
        <v>775</v>
      </c>
      <c r="FY595" s="166">
        <v>775</v>
      </c>
      <c r="FZ595" s="166">
        <v>775</v>
      </c>
      <c r="GA595" s="166">
        <v>775</v>
      </c>
      <c r="GB595" s="166">
        <v>775</v>
      </c>
      <c r="GC595" s="166">
        <v>775</v>
      </c>
      <c r="GD595" s="166">
        <v>775</v>
      </c>
      <c r="GE595" s="166">
        <v>775</v>
      </c>
      <c r="GF595" s="166">
        <v>775</v>
      </c>
      <c r="GG595" s="166">
        <v>775</v>
      </c>
      <c r="GH595" s="166">
        <v>775</v>
      </c>
      <c r="GI595" s="166">
        <v>775</v>
      </c>
      <c r="GJ595" s="166">
        <v>775</v>
      </c>
      <c r="GK595" s="166">
        <v>775</v>
      </c>
      <c r="GL595" s="166">
        <v>775</v>
      </c>
      <c r="GM595" s="166">
        <v>775</v>
      </c>
      <c r="GN595" s="166">
        <v>775</v>
      </c>
      <c r="GO595" s="166">
        <v>775</v>
      </c>
      <c r="GP595" s="166">
        <v>775</v>
      </c>
      <c r="GQ595" s="166">
        <v>775</v>
      </c>
      <c r="GR595" s="166">
        <v>775</v>
      </c>
      <c r="GS595" s="166">
        <v>775</v>
      </c>
      <c r="GT595" s="166">
        <v>775</v>
      </c>
      <c r="GU595" s="166">
        <v>775</v>
      </c>
      <c r="GV595" s="166">
        <v>775</v>
      </c>
      <c r="GW595" s="166">
        <v>775</v>
      </c>
      <c r="GX595" s="166">
        <v>775</v>
      </c>
      <c r="GY595" s="166">
        <v>775</v>
      </c>
      <c r="GZ595" s="166">
        <v>775</v>
      </c>
      <c r="HA595" s="166">
        <v>775</v>
      </c>
      <c r="HB595" s="166">
        <v>775</v>
      </c>
      <c r="HC595" s="166">
        <v>775</v>
      </c>
      <c r="HD595" s="166">
        <v>775</v>
      </c>
      <c r="HE595" s="166">
        <v>775</v>
      </c>
      <c r="HF595" s="166">
        <v>775</v>
      </c>
      <c r="HG595" s="154">
        <v>775</v>
      </c>
      <c r="HH595" s="154">
        <v>775</v>
      </c>
      <c r="HI595" s="166">
        <v>775</v>
      </c>
      <c r="HJ595" s="154">
        <v>776</v>
      </c>
      <c r="HK595" s="154">
        <v>775</v>
      </c>
      <c r="HL595" s="166">
        <v>775</v>
      </c>
      <c r="HM595" s="154">
        <v>775</v>
      </c>
      <c r="HN595" s="154">
        <v>775</v>
      </c>
      <c r="HO595" s="166">
        <v>775</v>
      </c>
      <c r="HP595" s="154">
        <v>775</v>
      </c>
      <c r="HQ595" s="154">
        <v>775</v>
      </c>
      <c r="HR595" s="166">
        <v>775</v>
      </c>
      <c r="HS595" s="154">
        <v>775</v>
      </c>
      <c r="HT595" s="150">
        <v>775</v>
      </c>
      <c r="HU595" s="150">
        <v>775</v>
      </c>
      <c r="HV595" s="150">
        <v>775</v>
      </c>
      <c r="HW595" s="169">
        <v>775</v>
      </c>
    </row>
    <row r="596" spans="1:231">
      <c r="A596" s="145">
        <f t="shared" si="58"/>
        <v>44084</v>
      </c>
      <c r="B596" s="220">
        <f>'Age&amp;Sex by occurrence date'!$FBN22</f>
        <v>925</v>
      </c>
      <c r="C596" s="220">
        <v>771</v>
      </c>
      <c r="D596" s="220">
        <v>771</v>
      </c>
      <c r="E596" s="220">
        <v>771</v>
      </c>
      <c r="F596" s="220">
        <v>771</v>
      </c>
      <c r="G596" s="220">
        <v>771</v>
      </c>
      <c r="H596" s="220">
        <v>771</v>
      </c>
      <c r="I596" s="220">
        <v>771</v>
      </c>
      <c r="J596" s="220">
        <v>771</v>
      </c>
      <c r="K596" s="220">
        <v>771</v>
      </c>
      <c r="L596" s="220">
        <v>771</v>
      </c>
      <c r="M596" s="220">
        <v>771</v>
      </c>
      <c r="N596" s="220">
        <v>771</v>
      </c>
      <c r="O596" s="220">
        <v>771</v>
      </c>
      <c r="P596" s="220">
        <v>771</v>
      </c>
      <c r="Q596" s="220">
        <v>771</v>
      </c>
      <c r="R596" s="220">
        <v>771</v>
      </c>
      <c r="S596" s="220">
        <v>771</v>
      </c>
      <c r="T596" s="220">
        <v>771</v>
      </c>
      <c r="U596" s="220">
        <v>771</v>
      </c>
      <c r="V596" s="220">
        <v>771</v>
      </c>
      <c r="W596" s="220">
        <v>771</v>
      </c>
      <c r="X596" s="220">
        <v>771</v>
      </c>
      <c r="Y596" s="220">
        <v>771</v>
      </c>
      <c r="Z596" s="220">
        <v>771</v>
      </c>
      <c r="AA596" s="220">
        <v>771</v>
      </c>
      <c r="AB596" s="220">
        <v>772</v>
      </c>
      <c r="AC596" s="220">
        <v>772</v>
      </c>
      <c r="AD596" s="220">
        <v>772</v>
      </c>
      <c r="AE596" s="220">
        <v>771</v>
      </c>
      <c r="AF596" s="220">
        <v>771</v>
      </c>
      <c r="AG596" s="220">
        <v>771</v>
      </c>
      <c r="AH596" s="220">
        <v>771</v>
      </c>
      <c r="AI596" s="220">
        <v>771</v>
      </c>
      <c r="AJ596" s="220">
        <v>771</v>
      </c>
      <c r="AK596" s="220">
        <v>771</v>
      </c>
      <c r="AL596" s="220">
        <v>771</v>
      </c>
      <c r="AM596" s="220">
        <v>771</v>
      </c>
      <c r="AN596" s="220">
        <v>771</v>
      </c>
      <c r="AO596" s="220">
        <v>771</v>
      </c>
      <c r="AP596" s="220">
        <v>771</v>
      </c>
      <c r="AQ596" s="220">
        <v>771</v>
      </c>
      <c r="AR596" s="220">
        <v>771</v>
      </c>
      <c r="AS596" s="220">
        <v>771</v>
      </c>
      <c r="AT596" s="220">
        <v>771</v>
      </c>
      <c r="AU596" s="220">
        <v>771</v>
      </c>
      <c r="AV596" s="220">
        <v>771</v>
      </c>
      <c r="AW596" s="220">
        <v>771</v>
      </c>
      <c r="AX596" s="220">
        <v>771</v>
      </c>
      <c r="AY596" s="220">
        <v>771</v>
      </c>
      <c r="AZ596" s="220">
        <v>771</v>
      </c>
      <c r="BA596" s="220">
        <v>771</v>
      </c>
      <c r="BB596" s="220">
        <v>771</v>
      </c>
      <c r="BC596" s="220">
        <v>771</v>
      </c>
      <c r="BD596" s="220">
        <v>771</v>
      </c>
      <c r="BE596" s="220">
        <v>771</v>
      </c>
      <c r="BF596" s="220">
        <v>771</v>
      </c>
      <c r="BG596" s="220">
        <v>771</v>
      </c>
      <c r="BH596" s="220">
        <v>771</v>
      </c>
      <c r="BI596" s="220">
        <v>771</v>
      </c>
      <c r="BJ596" s="220">
        <v>771</v>
      </c>
      <c r="BK596" s="220">
        <v>771</v>
      </c>
      <c r="BL596" s="220">
        <v>771</v>
      </c>
      <c r="BM596" s="220">
        <v>771</v>
      </c>
      <c r="BN596" s="220">
        <v>771</v>
      </c>
      <c r="BO596" s="220">
        <v>771</v>
      </c>
      <c r="BP596" s="220">
        <v>771</v>
      </c>
      <c r="BQ596" s="220">
        <v>771</v>
      </c>
      <c r="BR596" s="220">
        <v>771</v>
      </c>
      <c r="BS596" s="220">
        <v>771</v>
      </c>
      <c r="BT596" s="220">
        <v>771</v>
      </c>
      <c r="BU596" s="220">
        <v>771</v>
      </c>
      <c r="BV596" s="220">
        <v>771</v>
      </c>
      <c r="BW596" s="220">
        <v>771</v>
      </c>
      <c r="BX596" s="220">
        <v>771</v>
      </c>
      <c r="BY596" s="220">
        <v>771</v>
      </c>
      <c r="BZ596" s="220">
        <v>771</v>
      </c>
      <c r="CA596" s="220">
        <v>771</v>
      </c>
      <c r="CB596" s="220">
        <v>771</v>
      </c>
      <c r="CC596" s="220">
        <v>771</v>
      </c>
      <c r="CD596" s="220">
        <v>771</v>
      </c>
      <c r="CE596" s="220">
        <v>771</v>
      </c>
      <c r="CF596" s="220">
        <v>771</v>
      </c>
      <c r="CG596" s="220">
        <v>771</v>
      </c>
      <c r="CH596" s="220">
        <v>771</v>
      </c>
      <c r="CI596" s="220">
        <v>771</v>
      </c>
      <c r="CJ596" s="220">
        <v>771</v>
      </c>
      <c r="CK596" s="220">
        <v>771</v>
      </c>
      <c r="CL596" s="220">
        <v>771</v>
      </c>
      <c r="CM596" s="220">
        <v>771</v>
      </c>
      <c r="CN596" s="220">
        <v>771</v>
      </c>
      <c r="CO596" s="220">
        <v>771</v>
      </c>
      <c r="CP596" s="220">
        <v>771</v>
      </c>
      <c r="CQ596" s="220">
        <v>771</v>
      </c>
      <c r="CR596" s="220">
        <v>771</v>
      </c>
      <c r="CS596" s="220">
        <v>771</v>
      </c>
      <c r="CT596" s="220">
        <v>771</v>
      </c>
      <c r="CU596" s="220">
        <v>771</v>
      </c>
      <c r="CV596" s="220">
        <v>771</v>
      </c>
      <c r="CW596" s="220">
        <v>771</v>
      </c>
      <c r="CX596" s="220">
        <v>771</v>
      </c>
      <c r="CY596" s="220">
        <v>771</v>
      </c>
      <c r="CZ596" s="220">
        <v>771</v>
      </c>
      <c r="DA596" s="220">
        <v>771</v>
      </c>
      <c r="DB596" s="220">
        <v>771</v>
      </c>
      <c r="DC596" s="220">
        <v>771</v>
      </c>
      <c r="DD596" s="220">
        <v>771</v>
      </c>
      <c r="DE596" s="220">
        <v>771</v>
      </c>
      <c r="DF596" s="220">
        <v>771</v>
      </c>
      <c r="DG596" s="220">
        <v>771</v>
      </c>
      <c r="DH596" s="220">
        <v>771</v>
      </c>
      <c r="DI596" s="220">
        <v>771</v>
      </c>
      <c r="DJ596" s="220">
        <v>771</v>
      </c>
      <c r="DK596" s="220">
        <v>771</v>
      </c>
      <c r="DL596" s="220">
        <v>771</v>
      </c>
      <c r="DM596" s="220">
        <v>771</v>
      </c>
      <c r="DN596" s="220">
        <v>771</v>
      </c>
      <c r="DO596" s="220">
        <v>771</v>
      </c>
      <c r="DP596" s="220">
        <v>771</v>
      </c>
      <c r="DQ596" s="220">
        <v>771</v>
      </c>
      <c r="DR596" s="220">
        <v>771</v>
      </c>
      <c r="DS596" s="220">
        <v>771</v>
      </c>
      <c r="DT596" s="220">
        <v>771</v>
      </c>
      <c r="DU596" s="220">
        <v>771</v>
      </c>
      <c r="DV596" s="220">
        <v>771</v>
      </c>
      <c r="DW596" s="220">
        <v>771</v>
      </c>
      <c r="DX596" s="220">
        <v>771</v>
      </c>
      <c r="DY596" s="220">
        <v>771</v>
      </c>
      <c r="DZ596" s="220">
        <v>771</v>
      </c>
      <c r="EA596" s="220">
        <v>771</v>
      </c>
      <c r="EB596" s="220">
        <v>771</v>
      </c>
      <c r="EC596" s="220">
        <v>771</v>
      </c>
      <c r="ED596" s="220">
        <v>771</v>
      </c>
      <c r="EE596" s="220">
        <v>771</v>
      </c>
      <c r="EF596" s="220">
        <v>771</v>
      </c>
      <c r="EG596" s="220">
        <v>771</v>
      </c>
      <c r="EH596" s="220">
        <v>771</v>
      </c>
      <c r="EI596" s="220">
        <v>771</v>
      </c>
      <c r="EJ596" s="220">
        <v>771</v>
      </c>
      <c r="EK596" s="220">
        <v>771</v>
      </c>
      <c r="EL596" s="220">
        <v>771</v>
      </c>
      <c r="EM596" s="220">
        <v>771</v>
      </c>
      <c r="EN596" s="242">
        <v>771</v>
      </c>
      <c r="EO596" s="232">
        <v>771</v>
      </c>
      <c r="EP596" s="228">
        <v>771</v>
      </c>
      <c r="EQ596" s="166">
        <v>771</v>
      </c>
      <c r="ER596" s="166">
        <v>771</v>
      </c>
      <c r="ES596" s="166">
        <v>771</v>
      </c>
      <c r="ET596" s="166">
        <v>771</v>
      </c>
      <c r="EU596" s="166">
        <v>771</v>
      </c>
      <c r="EV596" s="154">
        <v>771</v>
      </c>
      <c r="EW596" s="166">
        <v>771</v>
      </c>
      <c r="EX596" s="166">
        <v>771</v>
      </c>
      <c r="EY596" s="166">
        <v>771</v>
      </c>
      <c r="EZ596" s="166">
        <v>771</v>
      </c>
      <c r="FA596" s="166">
        <v>771</v>
      </c>
      <c r="FB596" s="154">
        <v>771</v>
      </c>
      <c r="FC596" s="154">
        <v>771</v>
      </c>
      <c r="FD596" s="154">
        <v>771</v>
      </c>
      <c r="FE596" s="154">
        <v>771</v>
      </c>
      <c r="FF596" s="166">
        <v>771</v>
      </c>
      <c r="FG596" s="166">
        <v>771</v>
      </c>
      <c r="FH596" s="154">
        <v>771</v>
      </c>
      <c r="FI596" s="154">
        <v>771</v>
      </c>
      <c r="FJ596" s="166">
        <v>771</v>
      </c>
      <c r="FK596" s="166">
        <v>771</v>
      </c>
      <c r="FL596" s="166">
        <v>771</v>
      </c>
      <c r="FM596" s="166">
        <v>771</v>
      </c>
      <c r="FN596" s="166">
        <v>771</v>
      </c>
      <c r="FO596" s="166">
        <v>771</v>
      </c>
      <c r="FP596" s="166">
        <v>771</v>
      </c>
      <c r="FQ596" s="166">
        <v>771</v>
      </c>
      <c r="FR596" s="154">
        <v>771</v>
      </c>
      <c r="FS596" s="154">
        <v>771</v>
      </c>
      <c r="FT596" s="154">
        <v>771</v>
      </c>
      <c r="FU596" s="154">
        <v>771</v>
      </c>
      <c r="FV596" s="154">
        <v>771</v>
      </c>
      <c r="FW596" s="154">
        <v>771</v>
      </c>
      <c r="FX596" s="154">
        <v>771</v>
      </c>
      <c r="FY596" s="166">
        <v>771</v>
      </c>
      <c r="FZ596" s="166">
        <v>771</v>
      </c>
      <c r="GA596" s="166">
        <v>771</v>
      </c>
      <c r="GB596" s="166">
        <v>771</v>
      </c>
      <c r="GC596" s="166">
        <v>771</v>
      </c>
      <c r="GD596" s="166">
        <v>771</v>
      </c>
      <c r="GE596" s="166">
        <v>771</v>
      </c>
      <c r="GF596" s="166">
        <v>771</v>
      </c>
      <c r="GG596" s="166">
        <v>771</v>
      </c>
      <c r="GH596" s="166">
        <v>771</v>
      </c>
      <c r="GI596" s="166">
        <v>771</v>
      </c>
      <c r="GJ596" s="166">
        <v>771</v>
      </c>
      <c r="GK596" s="154">
        <v>771</v>
      </c>
      <c r="GL596" s="154">
        <v>771</v>
      </c>
      <c r="GM596" s="154">
        <v>771</v>
      </c>
      <c r="GN596" s="154">
        <v>771</v>
      </c>
      <c r="GO596" s="154">
        <v>771</v>
      </c>
      <c r="GP596" s="154">
        <v>771</v>
      </c>
      <c r="GQ596" s="154">
        <v>771</v>
      </c>
      <c r="GR596" s="154">
        <v>771</v>
      </c>
      <c r="GS596" s="154">
        <v>771</v>
      </c>
      <c r="GT596" s="166">
        <v>771</v>
      </c>
      <c r="GU596" s="166">
        <v>771</v>
      </c>
      <c r="GV596" s="166">
        <v>771</v>
      </c>
      <c r="GW596" s="166">
        <v>771</v>
      </c>
      <c r="GX596" s="166">
        <v>771</v>
      </c>
      <c r="GY596" s="166">
        <v>771</v>
      </c>
      <c r="GZ596" s="166">
        <v>771</v>
      </c>
      <c r="HA596" s="166">
        <v>771</v>
      </c>
      <c r="HB596" s="166">
        <v>771</v>
      </c>
      <c r="HC596" s="166">
        <v>771</v>
      </c>
      <c r="HD596" s="166">
        <v>771</v>
      </c>
      <c r="HE596" s="166">
        <v>771</v>
      </c>
      <c r="HF596" s="166">
        <v>771</v>
      </c>
      <c r="HG596" s="154">
        <v>771</v>
      </c>
      <c r="HH596" s="154">
        <v>771</v>
      </c>
      <c r="HI596" s="166">
        <v>771</v>
      </c>
      <c r="HJ596" s="154">
        <v>772</v>
      </c>
      <c r="HK596" s="154">
        <v>771</v>
      </c>
      <c r="HL596" s="166">
        <v>771</v>
      </c>
      <c r="HM596" s="154">
        <v>771</v>
      </c>
      <c r="HN596" s="154">
        <v>771</v>
      </c>
      <c r="HO596" s="166">
        <v>771</v>
      </c>
      <c r="HP596" s="154">
        <v>771</v>
      </c>
      <c r="HQ596" s="154">
        <v>771</v>
      </c>
      <c r="HR596" s="166">
        <v>771</v>
      </c>
      <c r="HS596" s="154">
        <v>771</v>
      </c>
      <c r="HT596" s="150">
        <v>771</v>
      </c>
      <c r="HU596" s="150">
        <v>771</v>
      </c>
      <c r="HV596" s="150">
        <v>771</v>
      </c>
      <c r="HW596" s="169">
        <v>771</v>
      </c>
    </row>
    <row r="597" spans="1:231">
      <c r="A597" s="145">
        <f t="shared" si="58"/>
        <v>44083</v>
      </c>
      <c r="B597" s="220">
        <f>'Age&amp;Sex by occurrence date'!$FBU22</f>
        <v>921</v>
      </c>
      <c r="C597" s="220">
        <v>767</v>
      </c>
      <c r="D597" s="220">
        <v>767</v>
      </c>
      <c r="E597" s="220">
        <v>767</v>
      </c>
      <c r="F597" s="220">
        <v>767</v>
      </c>
      <c r="G597" s="220">
        <v>767</v>
      </c>
      <c r="H597" s="220">
        <v>767</v>
      </c>
      <c r="I597" s="220">
        <v>767</v>
      </c>
      <c r="J597" s="220">
        <v>767</v>
      </c>
      <c r="K597" s="220">
        <v>767</v>
      </c>
      <c r="L597" s="220">
        <v>767</v>
      </c>
      <c r="M597" s="220">
        <v>767</v>
      </c>
      <c r="N597" s="220">
        <v>767</v>
      </c>
      <c r="O597" s="220">
        <v>767</v>
      </c>
      <c r="P597" s="220">
        <v>767</v>
      </c>
      <c r="Q597" s="220">
        <v>767</v>
      </c>
      <c r="R597" s="220">
        <v>767</v>
      </c>
      <c r="S597" s="220">
        <v>767</v>
      </c>
      <c r="T597" s="220">
        <v>767</v>
      </c>
      <c r="U597" s="220">
        <v>767</v>
      </c>
      <c r="V597" s="220">
        <v>767</v>
      </c>
      <c r="W597" s="220">
        <v>767</v>
      </c>
      <c r="X597" s="220">
        <v>767</v>
      </c>
      <c r="Y597" s="220">
        <v>767</v>
      </c>
      <c r="Z597" s="220">
        <v>767</v>
      </c>
      <c r="AA597" s="220">
        <v>767</v>
      </c>
      <c r="AB597" s="220">
        <v>768</v>
      </c>
      <c r="AC597" s="220">
        <v>768</v>
      </c>
      <c r="AD597" s="220">
        <v>768</v>
      </c>
      <c r="AE597" s="220">
        <v>767</v>
      </c>
      <c r="AF597" s="220">
        <v>767</v>
      </c>
      <c r="AG597" s="220">
        <v>767</v>
      </c>
      <c r="AH597" s="220">
        <v>767</v>
      </c>
      <c r="AI597" s="220">
        <v>767</v>
      </c>
      <c r="AJ597" s="220">
        <v>767</v>
      </c>
      <c r="AK597" s="220">
        <v>767</v>
      </c>
      <c r="AL597" s="220">
        <v>767</v>
      </c>
      <c r="AM597" s="220">
        <v>767</v>
      </c>
      <c r="AN597" s="220">
        <v>767</v>
      </c>
      <c r="AO597" s="220">
        <v>767</v>
      </c>
      <c r="AP597" s="220">
        <v>767</v>
      </c>
      <c r="AQ597" s="220">
        <v>767</v>
      </c>
      <c r="AR597" s="220">
        <v>767</v>
      </c>
      <c r="AS597" s="220">
        <v>767</v>
      </c>
      <c r="AT597" s="220">
        <v>767</v>
      </c>
      <c r="AU597" s="220">
        <v>767</v>
      </c>
      <c r="AV597" s="220">
        <v>767</v>
      </c>
      <c r="AW597" s="220">
        <v>767</v>
      </c>
      <c r="AX597" s="220">
        <v>767</v>
      </c>
      <c r="AY597" s="220">
        <v>767</v>
      </c>
      <c r="AZ597" s="220">
        <v>767</v>
      </c>
      <c r="BA597" s="220">
        <v>767</v>
      </c>
      <c r="BB597" s="220">
        <v>767</v>
      </c>
      <c r="BC597" s="220">
        <v>767</v>
      </c>
      <c r="BD597" s="220">
        <v>767</v>
      </c>
      <c r="BE597" s="220">
        <v>767</v>
      </c>
      <c r="BF597" s="220">
        <v>767</v>
      </c>
      <c r="BG597" s="220">
        <v>767</v>
      </c>
      <c r="BH597" s="220">
        <v>767</v>
      </c>
      <c r="BI597" s="220">
        <v>767</v>
      </c>
      <c r="BJ597" s="220">
        <v>767</v>
      </c>
      <c r="BK597" s="220">
        <v>767</v>
      </c>
      <c r="BL597" s="220">
        <v>767</v>
      </c>
      <c r="BM597" s="220">
        <v>767</v>
      </c>
      <c r="BN597" s="220">
        <v>767</v>
      </c>
      <c r="BO597" s="220">
        <v>767</v>
      </c>
      <c r="BP597" s="220">
        <v>767</v>
      </c>
      <c r="BQ597" s="220">
        <v>767</v>
      </c>
      <c r="BR597" s="220">
        <v>767</v>
      </c>
      <c r="BS597" s="220">
        <v>767</v>
      </c>
      <c r="BT597" s="220">
        <v>767</v>
      </c>
      <c r="BU597" s="220">
        <v>767</v>
      </c>
      <c r="BV597" s="220">
        <v>767</v>
      </c>
      <c r="BW597" s="220">
        <v>767</v>
      </c>
      <c r="BX597" s="220">
        <v>767</v>
      </c>
      <c r="BY597" s="220">
        <v>767</v>
      </c>
      <c r="BZ597" s="220">
        <v>767</v>
      </c>
      <c r="CA597" s="220">
        <v>767</v>
      </c>
      <c r="CB597" s="220">
        <v>767</v>
      </c>
      <c r="CC597" s="220">
        <v>767</v>
      </c>
      <c r="CD597" s="220">
        <v>767</v>
      </c>
      <c r="CE597" s="220">
        <v>767</v>
      </c>
      <c r="CF597" s="220">
        <v>767</v>
      </c>
      <c r="CG597" s="220">
        <v>767</v>
      </c>
      <c r="CH597" s="220">
        <v>767</v>
      </c>
      <c r="CI597" s="220">
        <v>767</v>
      </c>
      <c r="CJ597" s="220">
        <v>767</v>
      </c>
      <c r="CK597" s="220">
        <v>767</v>
      </c>
      <c r="CL597" s="220">
        <v>767</v>
      </c>
      <c r="CM597" s="220">
        <v>767</v>
      </c>
      <c r="CN597" s="220">
        <v>767</v>
      </c>
      <c r="CO597" s="220">
        <v>767</v>
      </c>
      <c r="CP597" s="220">
        <v>767</v>
      </c>
      <c r="CQ597" s="220">
        <v>767</v>
      </c>
      <c r="CR597" s="220">
        <v>767</v>
      </c>
      <c r="CS597" s="220">
        <v>767</v>
      </c>
      <c r="CT597" s="220">
        <v>767</v>
      </c>
      <c r="CU597" s="220">
        <v>767</v>
      </c>
      <c r="CV597" s="220">
        <v>767</v>
      </c>
      <c r="CW597" s="220">
        <v>767</v>
      </c>
      <c r="CX597" s="220">
        <v>767</v>
      </c>
      <c r="CY597" s="220">
        <v>767</v>
      </c>
      <c r="CZ597" s="220">
        <v>767</v>
      </c>
      <c r="DA597" s="220">
        <v>767</v>
      </c>
      <c r="DB597" s="220">
        <v>767</v>
      </c>
      <c r="DC597" s="220">
        <v>767</v>
      </c>
      <c r="DD597" s="220">
        <v>767</v>
      </c>
      <c r="DE597" s="220">
        <v>767</v>
      </c>
      <c r="DF597" s="220">
        <v>767</v>
      </c>
      <c r="DG597" s="220">
        <v>767</v>
      </c>
      <c r="DH597" s="220">
        <v>767</v>
      </c>
      <c r="DI597" s="220">
        <v>767</v>
      </c>
      <c r="DJ597" s="220">
        <v>767</v>
      </c>
      <c r="DK597" s="220">
        <v>767</v>
      </c>
      <c r="DL597" s="220">
        <v>767</v>
      </c>
      <c r="DM597" s="220">
        <v>767</v>
      </c>
      <c r="DN597" s="220">
        <v>767</v>
      </c>
      <c r="DO597" s="220">
        <v>767</v>
      </c>
      <c r="DP597" s="220">
        <v>767</v>
      </c>
      <c r="DQ597" s="220">
        <v>767</v>
      </c>
      <c r="DR597" s="220">
        <v>767</v>
      </c>
      <c r="DS597" s="220">
        <v>767</v>
      </c>
      <c r="DT597" s="220">
        <v>767</v>
      </c>
      <c r="DU597" s="220">
        <v>767</v>
      </c>
      <c r="DV597" s="220">
        <v>767</v>
      </c>
      <c r="DW597" s="220">
        <v>767</v>
      </c>
      <c r="DX597" s="220">
        <v>767</v>
      </c>
      <c r="DY597" s="220">
        <v>767</v>
      </c>
      <c r="DZ597" s="220">
        <v>767</v>
      </c>
      <c r="EA597" s="220">
        <v>767</v>
      </c>
      <c r="EB597" s="220">
        <v>767</v>
      </c>
      <c r="EC597" s="220">
        <v>767</v>
      </c>
      <c r="ED597" s="220">
        <v>767</v>
      </c>
      <c r="EE597" s="220">
        <v>767</v>
      </c>
      <c r="EF597" s="220">
        <v>767</v>
      </c>
      <c r="EG597" s="220">
        <v>767</v>
      </c>
      <c r="EH597" s="220">
        <v>767</v>
      </c>
      <c r="EI597" s="220">
        <v>767</v>
      </c>
      <c r="EJ597" s="220">
        <v>767</v>
      </c>
      <c r="EK597" s="220">
        <v>767</v>
      </c>
      <c r="EL597" s="220">
        <v>767</v>
      </c>
      <c r="EM597" s="220">
        <v>767</v>
      </c>
      <c r="EN597" s="242">
        <v>767</v>
      </c>
      <c r="EO597" s="232">
        <v>767</v>
      </c>
      <c r="EP597" s="227">
        <v>767</v>
      </c>
      <c r="EQ597" s="154">
        <v>767</v>
      </c>
      <c r="ER597" s="154">
        <v>767</v>
      </c>
      <c r="ES597" s="154">
        <v>767</v>
      </c>
      <c r="ET597" s="154">
        <v>767</v>
      </c>
      <c r="EU597" s="154">
        <v>767</v>
      </c>
      <c r="EV597" s="166">
        <v>767</v>
      </c>
      <c r="EW597" s="166">
        <v>767</v>
      </c>
      <c r="EX597" s="166">
        <v>767</v>
      </c>
      <c r="EY597" s="166">
        <v>767</v>
      </c>
      <c r="EZ597" s="166">
        <v>767</v>
      </c>
      <c r="FA597" s="166">
        <v>767</v>
      </c>
      <c r="FB597" s="166">
        <v>767</v>
      </c>
      <c r="FC597" s="166">
        <v>767</v>
      </c>
      <c r="FD597" s="154">
        <v>767</v>
      </c>
      <c r="FE597" s="166">
        <v>767</v>
      </c>
      <c r="FF597" s="166">
        <v>767</v>
      </c>
      <c r="FG597" s="154">
        <v>767</v>
      </c>
      <c r="FH597" s="166">
        <v>767</v>
      </c>
      <c r="FI597" s="154">
        <v>767</v>
      </c>
      <c r="FJ597" s="166">
        <v>767</v>
      </c>
      <c r="FK597" s="166">
        <v>767</v>
      </c>
      <c r="FL597" s="166">
        <v>767</v>
      </c>
      <c r="FM597" s="166">
        <v>767</v>
      </c>
      <c r="FN597" s="166">
        <v>767</v>
      </c>
      <c r="FO597" s="166">
        <v>767</v>
      </c>
      <c r="FP597" s="166">
        <v>767</v>
      </c>
      <c r="FQ597" s="166">
        <v>767</v>
      </c>
      <c r="FR597" s="166">
        <v>767</v>
      </c>
      <c r="FS597" s="166">
        <v>767</v>
      </c>
      <c r="FT597" s="166">
        <v>767</v>
      </c>
      <c r="FU597" s="166">
        <v>767</v>
      </c>
      <c r="FV597" s="166">
        <v>767</v>
      </c>
      <c r="FW597" s="166">
        <v>767</v>
      </c>
      <c r="FX597" s="166">
        <v>767</v>
      </c>
      <c r="FY597" s="154">
        <v>767</v>
      </c>
      <c r="FZ597" s="154">
        <v>767</v>
      </c>
      <c r="GA597" s="154">
        <v>767</v>
      </c>
      <c r="GB597" s="154">
        <v>767</v>
      </c>
      <c r="GC597" s="154">
        <v>767</v>
      </c>
      <c r="GD597" s="154">
        <v>767</v>
      </c>
      <c r="GE597" s="154">
        <v>767</v>
      </c>
      <c r="GF597" s="154">
        <v>767</v>
      </c>
      <c r="GG597" s="154">
        <v>767</v>
      </c>
      <c r="GH597" s="154">
        <v>767</v>
      </c>
      <c r="GI597" s="154">
        <v>767</v>
      </c>
      <c r="GJ597" s="154">
        <v>767</v>
      </c>
      <c r="GK597" s="154">
        <v>767</v>
      </c>
      <c r="GL597" s="154">
        <v>767</v>
      </c>
      <c r="GM597" s="154">
        <v>767</v>
      </c>
      <c r="GN597" s="154">
        <v>767</v>
      </c>
      <c r="GO597" s="154">
        <v>767</v>
      </c>
      <c r="GP597" s="154">
        <v>767</v>
      </c>
      <c r="GQ597" s="154">
        <v>767</v>
      </c>
      <c r="GR597" s="154">
        <v>767</v>
      </c>
      <c r="GS597" s="154">
        <v>767</v>
      </c>
      <c r="GT597" s="166">
        <v>767</v>
      </c>
      <c r="GU597" s="166">
        <v>767</v>
      </c>
      <c r="GV597" s="166">
        <v>767</v>
      </c>
      <c r="GW597" s="166">
        <v>767</v>
      </c>
      <c r="GX597" s="166">
        <v>767</v>
      </c>
      <c r="GY597" s="154">
        <v>767</v>
      </c>
      <c r="GZ597" s="154">
        <v>767</v>
      </c>
      <c r="HA597" s="154">
        <v>767</v>
      </c>
      <c r="HB597" s="154">
        <v>767</v>
      </c>
      <c r="HC597" s="154">
        <v>767</v>
      </c>
      <c r="HD597" s="154">
        <v>767</v>
      </c>
      <c r="HE597" s="154">
        <v>767</v>
      </c>
      <c r="HF597" s="166">
        <v>767</v>
      </c>
      <c r="HG597" s="154">
        <v>767</v>
      </c>
      <c r="HH597" s="154">
        <v>767</v>
      </c>
      <c r="HI597" s="166">
        <v>767</v>
      </c>
      <c r="HJ597" s="154">
        <v>768</v>
      </c>
      <c r="HK597" s="154">
        <v>767</v>
      </c>
      <c r="HL597" s="166">
        <v>767</v>
      </c>
      <c r="HM597" s="154">
        <v>767</v>
      </c>
      <c r="HN597" s="154">
        <v>767</v>
      </c>
      <c r="HO597" s="166">
        <v>767</v>
      </c>
      <c r="HP597" s="154">
        <v>767</v>
      </c>
      <c r="HQ597" s="154">
        <v>767</v>
      </c>
      <c r="HR597" s="166">
        <v>767</v>
      </c>
      <c r="HS597" s="154">
        <v>767</v>
      </c>
      <c r="HT597" s="150">
        <v>767</v>
      </c>
      <c r="HU597" s="150">
        <v>767</v>
      </c>
      <c r="HV597" s="150">
        <v>767</v>
      </c>
      <c r="HW597" s="169">
        <v>767</v>
      </c>
    </row>
    <row r="598" spans="1:231">
      <c r="A598" s="145">
        <f t="shared" si="58"/>
        <v>44082</v>
      </c>
      <c r="B598" s="220">
        <f>'Age&amp;Sex by occurrence date'!$FCB22</f>
        <v>920</v>
      </c>
      <c r="C598" s="220">
        <v>767</v>
      </c>
      <c r="D598" s="220">
        <v>767</v>
      </c>
      <c r="E598" s="220">
        <v>767</v>
      </c>
      <c r="F598" s="220">
        <v>767</v>
      </c>
      <c r="G598" s="220">
        <v>767</v>
      </c>
      <c r="H598" s="220">
        <v>767</v>
      </c>
      <c r="I598" s="220">
        <v>767</v>
      </c>
      <c r="J598" s="220">
        <v>767</v>
      </c>
      <c r="K598" s="220">
        <v>767</v>
      </c>
      <c r="L598" s="220">
        <v>767</v>
      </c>
      <c r="M598" s="220">
        <v>767</v>
      </c>
      <c r="N598" s="220">
        <v>767</v>
      </c>
      <c r="O598" s="220">
        <v>767</v>
      </c>
      <c r="P598" s="220">
        <v>767</v>
      </c>
      <c r="Q598" s="220">
        <v>767</v>
      </c>
      <c r="R598" s="220">
        <v>767</v>
      </c>
      <c r="S598" s="220">
        <v>767</v>
      </c>
      <c r="T598" s="220">
        <v>767</v>
      </c>
      <c r="U598" s="220">
        <v>767</v>
      </c>
      <c r="V598" s="220">
        <v>767</v>
      </c>
      <c r="W598" s="220">
        <v>767</v>
      </c>
      <c r="X598" s="220">
        <v>767</v>
      </c>
      <c r="Y598" s="220">
        <v>767</v>
      </c>
      <c r="Z598" s="220">
        <v>767</v>
      </c>
      <c r="AA598" s="220">
        <v>767</v>
      </c>
      <c r="AB598" s="220">
        <v>768</v>
      </c>
      <c r="AC598" s="220">
        <v>768</v>
      </c>
      <c r="AD598" s="220">
        <v>768</v>
      </c>
      <c r="AE598" s="220">
        <v>767</v>
      </c>
      <c r="AF598" s="220">
        <v>767</v>
      </c>
      <c r="AG598" s="220">
        <v>767</v>
      </c>
      <c r="AH598" s="220">
        <v>767</v>
      </c>
      <c r="AI598" s="220">
        <v>767</v>
      </c>
      <c r="AJ598" s="220">
        <v>767</v>
      </c>
      <c r="AK598" s="220">
        <v>767</v>
      </c>
      <c r="AL598" s="220">
        <v>767</v>
      </c>
      <c r="AM598" s="220">
        <v>767</v>
      </c>
      <c r="AN598" s="220">
        <v>767</v>
      </c>
      <c r="AO598" s="220">
        <v>767</v>
      </c>
      <c r="AP598" s="220">
        <v>767</v>
      </c>
      <c r="AQ598" s="220">
        <v>767</v>
      </c>
      <c r="AR598" s="220">
        <v>767</v>
      </c>
      <c r="AS598" s="220">
        <v>767</v>
      </c>
      <c r="AT598" s="220">
        <v>767</v>
      </c>
      <c r="AU598" s="220">
        <v>767</v>
      </c>
      <c r="AV598" s="220">
        <v>767</v>
      </c>
      <c r="AW598" s="220">
        <v>767</v>
      </c>
      <c r="AX598" s="220">
        <v>767</v>
      </c>
      <c r="AY598" s="220">
        <v>767</v>
      </c>
      <c r="AZ598" s="220">
        <v>767</v>
      </c>
      <c r="BA598" s="220">
        <v>767</v>
      </c>
      <c r="BB598" s="220">
        <v>767</v>
      </c>
      <c r="BC598" s="220">
        <v>767</v>
      </c>
      <c r="BD598" s="220">
        <v>767</v>
      </c>
      <c r="BE598" s="220">
        <v>767</v>
      </c>
      <c r="BF598" s="220">
        <v>767</v>
      </c>
      <c r="BG598" s="220">
        <v>767</v>
      </c>
      <c r="BH598" s="220">
        <v>767</v>
      </c>
      <c r="BI598" s="220">
        <v>767</v>
      </c>
      <c r="BJ598" s="220">
        <v>767</v>
      </c>
      <c r="BK598" s="220">
        <v>767</v>
      </c>
      <c r="BL598" s="220">
        <v>767</v>
      </c>
      <c r="BM598" s="220">
        <v>767</v>
      </c>
      <c r="BN598" s="220">
        <v>767</v>
      </c>
      <c r="BO598" s="220">
        <v>767</v>
      </c>
      <c r="BP598" s="220">
        <v>767</v>
      </c>
      <c r="BQ598" s="220">
        <v>767</v>
      </c>
      <c r="BR598" s="220">
        <v>767</v>
      </c>
      <c r="BS598" s="220">
        <v>767</v>
      </c>
      <c r="BT598" s="220">
        <v>767</v>
      </c>
      <c r="BU598" s="220">
        <v>767</v>
      </c>
      <c r="BV598" s="220">
        <v>767</v>
      </c>
      <c r="BW598" s="220">
        <v>767</v>
      </c>
      <c r="BX598" s="220">
        <v>767</v>
      </c>
      <c r="BY598" s="220">
        <v>767</v>
      </c>
      <c r="BZ598" s="220">
        <v>767</v>
      </c>
      <c r="CA598" s="220">
        <v>767</v>
      </c>
      <c r="CB598" s="220">
        <v>767</v>
      </c>
      <c r="CC598" s="220">
        <v>767</v>
      </c>
      <c r="CD598" s="220">
        <v>767</v>
      </c>
      <c r="CE598" s="220">
        <v>767</v>
      </c>
      <c r="CF598" s="220">
        <v>767</v>
      </c>
      <c r="CG598" s="220">
        <v>767</v>
      </c>
      <c r="CH598" s="220">
        <v>767</v>
      </c>
      <c r="CI598" s="220">
        <v>767</v>
      </c>
      <c r="CJ598" s="220">
        <v>767</v>
      </c>
      <c r="CK598" s="220">
        <v>767</v>
      </c>
      <c r="CL598" s="220">
        <v>767</v>
      </c>
      <c r="CM598" s="220">
        <v>767</v>
      </c>
      <c r="CN598" s="220">
        <v>767</v>
      </c>
      <c r="CO598" s="220">
        <v>767</v>
      </c>
      <c r="CP598" s="220">
        <v>767</v>
      </c>
      <c r="CQ598" s="220">
        <v>767</v>
      </c>
      <c r="CR598" s="220">
        <v>767</v>
      </c>
      <c r="CS598" s="220">
        <v>767</v>
      </c>
      <c r="CT598" s="220">
        <v>767</v>
      </c>
      <c r="CU598" s="220">
        <v>767</v>
      </c>
      <c r="CV598" s="220">
        <v>767</v>
      </c>
      <c r="CW598" s="220">
        <v>767</v>
      </c>
      <c r="CX598" s="220">
        <v>767</v>
      </c>
      <c r="CY598" s="220">
        <v>767</v>
      </c>
      <c r="CZ598" s="220">
        <v>767</v>
      </c>
      <c r="DA598" s="220">
        <v>767</v>
      </c>
      <c r="DB598" s="220">
        <v>767</v>
      </c>
      <c r="DC598" s="220">
        <v>767</v>
      </c>
      <c r="DD598" s="220">
        <v>767</v>
      </c>
      <c r="DE598" s="220">
        <v>767</v>
      </c>
      <c r="DF598" s="220">
        <v>767</v>
      </c>
      <c r="DG598" s="220">
        <v>767</v>
      </c>
      <c r="DH598" s="220">
        <v>767</v>
      </c>
      <c r="DI598" s="220">
        <v>767</v>
      </c>
      <c r="DJ598" s="220">
        <v>767</v>
      </c>
      <c r="DK598" s="220">
        <v>767</v>
      </c>
      <c r="DL598" s="220">
        <v>767</v>
      </c>
      <c r="DM598" s="220">
        <v>767</v>
      </c>
      <c r="DN598" s="220">
        <v>767</v>
      </c>
      <c r="DO598" s="220">
        <v>767</v>
      </c>
      <c r="DP598" s="220">
        <v>767</v>
      </c>
      <c r="DQ598" s="220">
        <v>767</v>
      </c>
      <c r="DR598" s="220">
        <v>767</v>
      </c>
      <c r="DS598" s="220">
        <v>767</v>
      </c>
      <c r="DT598" s="220">
        <v>767</v>
      </c>
      <c r="DU598" s="220">
        <v>767</v>
      </c>
      <c r="DV598" s="220">
        <v>767</v>
      </c>
      <c r="DW598" s="220">
        <v>767</v>
      </c>
      <c r="DX598" s="220">
        <v>767</v>
      </c>
      <c r="DY598" s="220">
        <v>767</v>
      </c>
      <c r="DZ598" s="220">
        <v>767</v>
      </c>
      <c r="EA598" s="220">
        <v>767</v>
      </c>
      <c r="EB598" s="220">
        <v>767</v>
      </c>
      <c r="EC598" s="220">
        <v>767</v>
      </c>
      <c r="ED598" s="220">
        <v>767</v>
      </c>
      <c r="EE598" s="220">
        <v>767</v>
      </c>
      <c r="EF598" s="220">
        <v>767</v>
      </c>
      <c r="EG598" s="220">
        <v>767</v>
      </c>
      <c r="EH598" s="220">
        <v>767</v>
      </c>
      <c r="EI598" s="220">
        <v>767</v>
      </c>
      <c r="EJ598" s="220">
        <v>767</v>
      </c>
      <c r="EK598" s="220">
        <v>767</v>
      </c>
      <c r="EL598" s="220">
        <v>767</v>
      </c>
      <c r="EM598" s="220">
        <v>767</v>
      </c>
      <c r="EN598" s="242">
        <v>767</v>
      </c>
      <c r="EO598" s="232">
        <v>767</v>
      </c>
      <c r="EP598" s="227">
        <v>767</v>
      </c>
      <c r="EQ598" s="154">
        <v>767</v>
      </c>
      <c r="ER598" s="154">
        <v>767</v>
      </c>
      <c r="ES598" s="154">
        <v>767</v>
      </c>
      <c r="ET598" s="154">
        <v>767</v>
      </c>
      <c r="EU598" s="154">
        <v>767</v>
      </c>
      <c r="EV598" s="154">
        <v>767</v>
      </c>
      <c r="EW598" s="166">
        <v>767</v>
      </c>
      <c r="EX598" s="166">
        <v>767</v>
      </c>
      <c r="EY598" s="166">
        <v>767</v>
      </c>
      <c r="EZ598" s="166">
        <v>767</v>
      </c>
      <c r="FA598" s="166">
        <v>767</v>
      </c>
      <c r="FB598" s="154">
        <v>767</v>
      </c>
      <c r="FC598" s="166">
        <v>767</v>
      </c>
      <c r="FD598" s="154">
        <v>767</v>
      </c>
      <c r="FE598" s="154">
        <v>767</v>
      </c>
      <c r="FF598" s="154">
        <v>767</v>
      </c>
      <c r="FG598" s="166">
        <v>767</v>
      </c>
      <c r="FH598" s="166">
        <v>767</v>
      </c>
      <c r="FI598" s="166">
        <v>767</v>
      </c>
      <c r="FJ598" s="154">
        <v>767</v>
      </c>
      <c r="FK598" s="154">
        <v>767</v>
      </c>
      <c r="FL598" s="154">
        <v>767</v>
      </c>
      <c r="FM598" s="154">
        <v>767</v>
      </c>
      <c r="FN598" s="154">
        <v>767</v>
      </c>
      <c r="FO598" s="154">
        <v>767</v>
      </c>
      <c r="FP598" s="154">
        <v>767</v>
      </c>
      <c r="FQ598" s="154">
        <v>767</v>
      </c>
      <c r="FR598" s="166">
        <v>767</v>
      </c>
      <c r="FS598" s="166">
        <v>767</v>
      </c>
      <c r="FT598" s="166">
        <v>767</v>
      </c>
      <c r="FU598" s="166">
        <v>767</v>
      </c>
      <c r="FV598" s="166">
        <v>767</v>
      </c>
      <c r="FW598" s="166">
        <v>767</v>
      </c>
      <c r="FX598" s="166">
        <v>767</v>
      </c>
      <c r="FY598" s="166">
        <v>767</v>
      </c>
      <c r="FZ598" s="166">
        <v>767</v>
      </c>
      <c r="GA598" s="166">
        <v>767</v>
      </c>
      <c r="GB598" s="166">
        <v>767</v>
      </c>
      <c r="GC598" s="166">
        <v>767</v>
      </c>
      <c r="GD598" s="166">
        <v>767</v>
      </c>
      <c r="GE598" s="166">
        <v>767</v>
      </c>
      <c r="GF598" s="166">
        <v>767</v>
      </c>
      <c r="GG598" s="166">
        <v>767</v>
      </c>
      <c r="GH598" s="166">
        <v>767</v>
      </c>
      <c r="GI598" s="166">
        <v>767</v>
      </c>
      <c r="GJ598" s="166">
        <v>767</v>
      </c>
      <c r="GK598" s="166">
        <v>767</v>
      </c>
      <c r="GL598" s="166">
        <v>767</v>
      </c>
      <c r="GM598" s="166">
        <v>767</v>
      </c>
      <c r="GN598" s="166">
        <v>767</v>
      </c>
      <c r="GO598" s="166">
        <v>767</v>
      </c>
      <c r="GP598" s="166">
        <v>767</v>
      </c>
      <c r="GQ598" s="166">
        <v>767</v>
      </c>
      <c r="GR598" s="166">
        <v>767</v>
      </c>
      <c r="GS598" s="166">
        <v>767</v>
      </c>
      <c r="GT598" s="166">
        <v>767</v>
      </c>
      <c r="GU598" s="166">
        <v>767</v>
      </c>
      <c r="GV598" s="166">
        <v>767</v>
      </c>
      <c r="GW598" s="166">
        <v>767</v>
      </c>
      <c r="GX598" s="166">
        <v>767</v>
      </c>
      <c r="GY598" s="166">
        <v>767</v>
      </c>
      <c r="GZ598" s="166">
        <v>767</v>
      </c>
      <c r="HA598" s="166">
        <v>767</v>
      </c>
      <c r="HB598" s="166">
        <v>767</v>
      </c>
      <c r="HC598" s="166">
        <v>767</v>
      </c>
      <c r="HD598" s="166">
        <v>767</v>
      </c>
      <c r="HE598" s="166">
        <v>767</v>
      </c>
      <c r="HF598" s="166">
        <v>767</v>
      </c>
      <c r="HG598" s="154">
        <v>767</v>
      </c>
      <c r="HH598" s="154">
        <v>767</v>
      </c>
      <c r="HI598" s="166">
        <v>767</v>
      </c>
      <c r="HJ598" s="154">
        <v>768</v>
      </c>
      <c r="HK598" s="154">
        <v>767</v>
      </c>
      <c r="HL598" s="166">
        <v>767</v>
      </c>
      <c r="HM598" s="154">
        <v>767</v>
      </c>
      <c r="HN598" s="154">
        <v>767</v>
      </c>
      <c r="HO598" s="166">
        <v>767</v>
      </c>
      <c r="HP598" s="154">
        <v>767</v>
      </c>
      <c r="HQ598" s="154">
        <v>767</v>
      </c>
      <c r="HR598" s="166">
        <v>767</v>
      </c>
      <c r="HS598" s="154">
        <v>767</v>
      </c>
      <c r="HT598" s="150">
        <v>767</v>
      </c>
      <c r="HU598" s="150">
        <v>767</v>
      </c>
      <c r="HV598" s="150">
        <v>767</v>
      </c>
      <c r="HW598" s="169">
        <v>767</v>
      </c>
    </row>
    <row r="599" spans="1:231">
      <c r="A599" s="145">
        <f t="shared" si="58"/>
        <v>44081</v>
      </c>
      <c r="B599" s="220">
        <f>'Age&amp;Sex by occurrence date'!$FCI22</f>
        <v>919</v>
      </c>
      <c r="C599" s="220">
        <v>766</v>
      </c>
      <c r="D599" s="220">
        <v>766</v>
      </c>
      <c r="E599" s="220">
        <v>766</v>
      </c>
      <c r="F599" s="220">
        <v>766</v>
      </c>
      <c r="G599" s="220">
        <v>766</v>
      </c>
      <c r="H599" s="220">
        <v>766</v>
      </c>
      <c r="I599" s="220">
        <v>766</v>
      </c>
      <c r="J599" s="220">
        <v>766</v>
      </c>
      <c r="K599" s="220">
        <v>766</v>
      </c>
      <c r="L599" s="220">
        <v>766</v>
      </c>
      <c r="M599" s="220">
        <v>766</v>
      </c>
      <c r="N599" s="220">
        <v>766</v>
      </c>
      <c r="O599" s="220">
        <v>766</v>
      </c>
      <c r="P599" s="220">
        <v>766</v>
      </c>
      <c r="Q599" s="220">
        <v>766</v>
      </c>
      <c r="R599" s="220">
        <v>766</v>
      </c>
      <c r="S599" s="220">
        <v>766</v>
      </c>
      <c r="T599" s="220">
        <v>766</v>
      </c>
      <c r="U599" s="220">
        <v>766</v>
      </c>
      <c r="V599" s="220">
        <v>766</v>
      </c>
      <c r="W599" s="220">
        <v>766</v>
      </c>
      <c r="X599" s="220">
        <v>766</v>
      </c>
      <c r="Y599" s="220">
        <v>766</v>
      </c>
      <c r="Z599" s="220">
        <v>766</v>
      </c>
      <c r="AA599" s="220">
        <v>766</v>
      </c>
      <c r="AB599" s="220">
        <v>767</v>
      </c>
      <c r="AC599" s="220">
        <v>767</v>
      </c>
      <c r="AD599" s="220">
        <v>767</v>
      </c>
      <c r="AE599" s="220">
        <v>766</v>
      </c>
      <c r="AF599" s="220">
        <v>766</v>
      </c>
      <c r="AG599" s="220">
        <v>766</v>
      </c>
      <c r="AH599" s="220">
        <v>766</v>
      </c>
      <c r="AI599" s="220">
        <v>766</v>
      </c>
      <c r="AJ599" s="220">
        <v>766</v>
      </c>
      <c r="AK599" s="220">
        <v>766</v>
      </c>
      <c r="AL599" s="220">
        <v>766</v>
      </c>
      <c r="AM599" s="220">
        <v>766</v>
      </c>
      <c r="AN599" s="220">
        <v>766</v>
      </c>
      <c r="AO599" s="220">
        <v>766</v>
      </c>
      <c r="AP599" s="220">
        <v>766</v>
      </c>
      <c r="AQ599" s="220">
        <v>766</v>
      </c>
      <c r="AR599" s="220">
        <v>766</v>
      </c>
      <c r="AS599" s="220">
        <v>766</v>
      </c>
      <c r="AT599" s="220">
        <v>766</v>
      </c>
      <c r="AU599" s="220">
        <v>766</v>
      </c>
      <c r="AV599" s="220">
        <v>766</v>
      </c>
      <c r="AW599" s="220">
        <v>766</v>
      </c>
      <c r="AX599" s="220">
        <v>766</v>
      </c>
      <c r="AY599" s="220">
        <v>766</v>
      </c>
      <c r="AZ599" s="220">
        <v>766</v>
      </c>
      <c r="BA599" s="220">
        <v>766</v>
      </c>
      <c r="BB599" s="220">
        <v>766</v>
      </c>
      <c r="BC599" s="220">
        <v>766</v>
      </c>
      <c r="BD599" s="220">
        <v>766</v>
      </c>
      <c r="BE599" s="220">
        <v>766</v>
      </c>
      <c r="BF599" s="220">
        <v>766</v>
      </c>
      <c r="BG599" s="220">
        <v>766</v>
      </c>
      <c r="BH599" s="220">
        <v>766</v>
      </c>
      <c r="BI599" s="220">
        <v>766</v>
      </c>
      <c r="BJ599" s="220">
        <v>766</v>
      </c>
      <c r="BK599" s="220">
        <v>766</v>
      </c>
      <c r="BL599" s="220">
        <v>766</v>
      </c>
      <c r="BM599" s="220">
        <v>766</v>
      </c>
      <c r="BN599" s="220">
        <v>766</v>
      </c>
      <c r="BO599" s="220">
        <v>766</v>
      </c>
      <c r="BP599" s="220">
        <v>766</v>
      </c>
      <c r="BQ599" s="220">
        <v>766</v>
      </c>
      <c r="BR599" s="220">
        <v>766</v>
      </c>
      <c r="BS599" s="220">
        <v>766</v>
      </c>
      <c r="BT599" s="220">
        <v>766</v>
      </c>
      <c r="BU599" s="220">
        <v>766</v>
      </c>
      <c r="BV599" s="220">
        <v>766</v>
      </c>
      <c r="BW599" s="220">
        <v>766</v>
      </c>
      <c r="BX599" s="220">
        <v>766</v>
      </c>
      <c r="BY599" s="220">
        <v>766</v>
      </c>
      <c r="BZ599" s="220">
        <v>766</v>
      </c>
      <c r="CA599" s="220">
        <v>766</v>
      </c>
      <c r="CB599" s="220">
        <v>766</v>
      </c>
      <c r="CC599" s="220">
        <v>766</v>
      </c>
      <c r="CD599" s="220">
        <v>766</v>
      </c>
      <c r="CE599" s="220">
        <v>766</v>
      </c>
      <c r="CF599" s="220">
        <v>766</v>
      </c>
      <c r="CG599" s="220">
        <v>766</v>
      </c>
      <c r="CH599" s="220">
        <v>766</v>
      </c>
      <c r="CI599" s="220">
        <v>766</v>
      </c>
      <c r="CJ599" s="220">
        <v>766</v>
      </c>
      <c r="CK599" s="220">
        <v>766</v>
      </c>
      <c r="CL599" s="220">
        <v>766</v>
      </c>
      <c r="CM599" s="220">
        <v>766</v>
      </c>
      <c r="CN599" s="220">
        <v>766</v>
      </c>
      <c r="CO599" s="220">
        <v>766</v>
      </c>
      <c r="CP599" s="220">
        <v>766</v>
      </c>
      <c r="CQ599" s="220">
        <v>766</v>
      </c>
      <c r="CR599" s="220">
        <v>766</v>
      </c>
      <c r="CS599" s="220">
        <v>766</v>
      </c>
      <c r="CT599" s="220">
        <v>766</v>
      </c>
      <c r="CU599" s="220">
        <v>766</v>
      </c>
      <c r="CV599" s="220">
        <v>766</v>
      </c>
      <c r="CW599" s="220">
        <v>766</v>
      </c>
      <c r="CX599" s="220">
        <v>766</v>
      </c>
      <c r="CY599" s="220">
        <v>766</v>
      </c>
      <c r="CZ599" s="220">
        <v>766</v>
      </c>
      <c r="DA599" s="220">
        <v>766</v>
      </c>
      <c r="DB599" s="220">
        <v>766</v>
      </c>
      <c r="DC599" s="220">
        <v>766</v>
      </c>
      <c r="DD599" s="220">
        <v>766</v>
      </c>
      <c r="DE599" s="220">
        <v>766</v>
      </c>
      <c r="DF599" s="220">
        <v>766</v>
      </c>
      <c r="DG599" s="220">
        <v>766</v>
      </c>
      <c r="DH599" s="220">
        <v>766</v>
      </c>
      <c r="DI599" s="220">
        <v>766</v>
      </c>
      <c r="DJ599" s="220">
        <v>766</v>
      </c>
      <c r="DK599" s="220">
        <v>766</v>
      </c>
      <c r="DL599" s="220">
        <v>766</v>
      </c>
      <c r="DM599" s="220">
        <v>766</v>
      </c>
      <c r="DN599" s="220">
        <v>766</v>
      </c>
      <c r="DO599" s="220">
        <v>766</v>
      </c>
      <c r="DP599" s="220">
        <v>766</v>
      </c>
      <c r="DQ599" s="220">
        <v>766</v>
      </c>
      <c r="DR599" s="220">
        <v>766</v>
      </c>
      <c r="DS599" s="220">
        <v>766</v>
      </c>
      <c r="DT599" s="220">
        <v>766</v>
      </c>
      <c r="DU599" s="220">
        <v>766</v>
      </c>
      <c r="DV599" s="220">
        <v>766</v>
      </c>
      <c r="DW599" s="220">
        <v>766</v>
      </c>
      <c r="DX599" s="220">
        <v>766</v>
      </c>
      <c r="DY599" s="220">
        <v>766</v>
      </c>
      <c r="DZ599" s="220">
        <v>766</v>
      </c>
      <c r="EA599" s="220">
        <v>766</v>
      </c>
      <c r="EB599" s="220">
        <v>766</v>
      </c>
      <c r="EC599" s="220">
        <v>766</v>
      </c>
      <c r="ED599" s="220">
        <v>766</v>
      </c>
      <c r="EE599" s="220">
        <v>766</v>
      </c>
      <c r="EF599" s="220">
        <v>766</v>
      </c>
      <c r="EG599" s="220">
        <v>766</v>
      </c>
      <c r="EH599" s="220">
        <v>766</v>
      </c>
      <c r="EI599" s="220">
        <v>766</v>
      </c>
      <c r="EJ599" s="220">
        <v>766</v>
      </c>
      <c r="EK599" s="220">
        <v>766</v>
      </c>
      <c r="EL599" s="220">
        <v>766</v>
      </c>
      <c r="EM599" s="220">
        <v>766</v>
      </c>
      <c r="EN599" s="242">
        <v>766</v>
      </c>
      <c r="EO599" s="232">
        <v>766</v>
      </c>
      <c r="EP599" s="228">
        <v>766</v>
      </c>
      <c r="EQ599" s="166">
        <v>766</v>
      </c>
      <c r="ER599" s="166">
        <v>766</v>
      </c>
      <c r="ES599" s="166">
        <v>766</v>
      </c>
      <c r="ET599" s="166">
        <v>766</v>
      </c>
      <c r="EU599" s="166">
        <v>766</v>
      </c>
      <c r="EV599" s="154">
        <v>766</v>
      </c>
      <c r="EW599" s="154">
        <v>766</v>
      </c>
      <c r="EX599" s="154">
        <v>766</v>
      </c>
      <c r="EY599" s="154">
        <v>766</v>
      </c>
      <c r="EZ599" s="154">
        <v>766</v>
      </c>
      <c r="FA599" s="154">
        <v>766</v>
      </c>
      <c r="FB599" s="166">
        <v>766</v>
      </c>
      <c r="FC599" s="154">
        <v>766</v>
      </c>
      <c r="FD599" s="166">
        <v>766</v>
      </c>
      <c r="FE599" s="166">
        <v>766</v>
      </c>
      <c r="FF599" s="154">
        <v>766</v>
      </c>
      <c r="FG599" s="166">
        <v>766</v>
      </c>
      <c r="FH599" s="154">
        <v>766</v>
      </c>
      <c r="FI599" s="154">
        <v>766</v>
      </c>
      <c r="FJ599" s="154">
        <v>766</v>
      </c>
      <c r="FK599" s="154">
        <v>766</v>
      </c>
      <c r="FL599" s="154">
        <v>766</v>
      </c>
      <c r="FM599" s="154">
        <v>766</v>
      </c>
      <c r="FN599" s="154">
        <v>766</v>
      </c>
      <c r="FO599" s="154">
        <v>766</v>
      </c>
      <c r="FP599" s="154">
        <v>766</v>
      </c>
      <c r="FQ599" s="154">
        <v>766</v>
      </c>
      <c r="FR599" s="166">
        <v>766</v>
      </c>
      <c r="FS599" s="166">
        <v>766</v>
      </c>
      <c r="FT599" s="166">
        <v>766</v>
      </c>
      <c r="FU599" s="166">
        <v>766</v>
      </c>
      <c r="FV599" s="166">
        <v>766</v>
      </c>
      <c r="FW599" s="166">
        <v>766</v>
      </c>
      <c r="FX599" s="166">
        <v>766</v>
      </c>
      <c r="FY599" s="154">
        <v>766</v>
      </c>
      <c r="FZ599" s="154">
        <v>766</v>
      </c>
      <c r="GA599" s="154">
        <v>766</v>
      </c>
      <c r="GB599" s="154">
        <v>766</v>
      </c>
      <c r="GC599" s="154">
        <v>766</v>
      </c>
      <c r="GD599" s="154">
        <v>766</v>
      </c>
      <c r="GE599" s="154">
        <v>766</v>
      </c>
      <c r="GF599" s="154">
        <v>766</v>
      </c>
      <c r="GG599" s="154">
        <v>766</v>
      </c>
      <c r="GH599" s="154">
        <v>766</v>
      </c>
      <c r="GI599" s="154">
        <v>766</v>
      </c>
      <c r="GJ599" s="154">
        <v>766</v>
      </c>
      <c r="GK599" s="166">
        <v>766</v>
      </c>
      <c r="GL599" s="166">
        <v>766</v>
      </c>
      <c r="GM599" s="166">
        <v>766</v>
      </c>
      <c r="GN599" s="166">
        <v>766</v>
      </c>
      <c r="GO599" s="166">
        <v>766</v>
      </c>
      <c r="GP599" s="166">
        <v>766</v>
      </c>
      <c r="GQ599" s="166">
        <v>766</v>
      </c>
      <c r="GR599" s="166">
        <v>766</v>
      </c>
      <c r="GS599" s="166">
        <v>766</v>
      </c>
      <c r="GT599" s="154">
        <v>766</v>
      </c>
      <c r="GU599" s="154">
        <v>766</v>
      </c>
      <c r="GV599" s="154">
        <v>766</v>
      </c>
      <c r="GW599" s="154">
        <v>766</v>
      </c>
      <c r="GX599" s="166">
        <v>766</v>
      </c>
      <c r="GY599" s="166">
        <v>766</v>
      </c>
      <c r="GZ599" s="166">
        <v>766</v>
      </c>
      <c r="HA599" s="166">
        <v>766</v>
      </c>
      <c r="HB599" s="166">
        <v>766</v>
      </c>
      <c r="HC599" s="166">
        <v>766</v>
      </c>
      <c r="HD599" s="166">
        <v>766</v>
      </c>
      <c r="HE599" s="166">
        <v>766</v>
      </c>
      <c r="HF599" s="166">
        <v>766</v>
      </c>
      <c r="HG599" s="154">
        <v>766</v>
      </c>
      <c r="HH599" s="154">
        <v>766</v>
      </c>
      <c r="HI599" s="166">
        <v>766</v>
      </c>
      <c r="HJ599" s="154">
        <v>767</v>
      </c>
      <c r="HK599" s="154">
        <v>766</v>
      </c>
      <c r="HL599" s="166">
        <v>766</v>
      </c>
      <c r="HM599" s="154">
        <v>766</v>
      </c>
      <c r="HN599" s="154">
        <v>766</v>
      </c>
      <c r="HO599" s="166">
        <v>766</v>
      </c>
      <c r="HP599" s="154">
        <v>766</v>
      </c>
      <c r="HQ599" s="154">
        <v>766</v>
      </c>
      <c r="HR599" s="166">
        <v>766</v>
      </c>
      <c r="HS599" s="154">
        <v>766</v>
      </c>
      <c r="HT599" s="150">
        <v>766</v>
      </c>
      <c r="HU599" s="150">
        <v>766</v>
      </c>
      <c r="HV599" s="150">
        <v>766</v>
      </c>
      <c r="HW599" s="169">
        <v>766</v>
      </c>
    </row>
    <row r="600" spans="1:231">
      <c r="A600" s="145">
        <f t="shared" si="58"/>
        <v>44080</v>
      </c>
      <c r="B600" s="220">
        <f>'Age&amp;Sex by occurrence date'!$FCP22</f>
        <v>919</v>
      </c>
      <c r="C600" s="220">
        <v>766</v>
      </c>
      <c r="D600" s="220">
        <v>766</v>
      </c>
      <c r="E600" s="220">
        <v>766</v>
      </c>
      <c r="F600" s="220">
        <v>766</v>
      </c>
      <c r="G600" s="220">
        <v>766</v>
      </c>
      <c r="H600" s="220">
        <v>766</v>
      </c>
      <c r="I600" s="220">
        <v>766</v>
      </c>
      <c r="J600" s="220">
        <v>766</v>
      </c>
      <c r="K600" s="220">
        <v>766</v>
      </c>
      <c r="L600" s="220">
        <v>766</v>
      </c>
      <c r="M600" s="220">
        <v>766</v>
      </c>
      <c r="N600" s="220">
        <v>766</v>
      </c>
      <c r="O600" s="220">
        <v>766</v>
      </c>
      <c r="P600" s="220">
        <v>766</v>
      </c>
      <c r="Q600" s="220">
        <v>766</v>
      </c>
      <c r="R600" s="220">
        <v>766</v>
      </c>
      <c r="S600" s="220">
        <v>766</v>
      </c>
      <c r="T600" s="220">
        <v>766</v>
      </c>
      <c r="U600" s="220">
        <v>766</v>
      </c>
      <c r="V600" s="220">
        <v>766</v>
      </c>
      <c r="W600" s="220">
        <v>766</v>
      </c>
      <c r="X600" s="220">
        <v>766</v>
      </c>
      <c r="Y600" s="220">
        <v>766</v>
      </c>
      <c r="Z600" s="220">
        <v>766</v>
      </c>
      <c r="AA600" s="220">
        <v>766</v>
      </c>
      <c r="AB600" s="220">
        <v>767</v>
      </c>
      <c r="AC600" s="220">
        <v>767</v>
      </c>
      <c r="AD600" s="220">
        <v>767</v>
      </c>
      <c r="AE600" s="220">
        <v>766</v>
      </c>
      <c r="AF600" s="220">
        <v>766</v>
      </c>
      <c r="AG600" s="220">
        <v>766</v>
      </c>
      <c r="AH600" s="220">
        <v>766</v>
      </c>
      <c r="AI600" s="220">
        <v>766</v>
      </c>
      <c r="AJ600" s="220">
        <v>766</v>
      </c>
      <c r="AK600" s="220">
        <v>766</v>
      </c>
      <c r="AL600" s="220">
        <v>766</v>
      </c>
      <c r="AM600" s="220">
        <v>766</v>
      </c>
      <c r="AN600" s="220">
        <v>766</v>
      </c>
      <c r="AO600" s="220">
        <v>766</v>
      </c>
      <c r="AP600" s="220">
        <v>766</v>
      </c>
      <c r="AQ600" s="220">
        <v>766</v>
      </c>
      <c r="AR600" s="220">
        <v>766</v>
      </c>
      <c r="AS600" s="220">
        <v>766</v>
      </c>
      <c r="AT600" s="220">
        <v>766</v>
      </c>
      <c r="AU600" s="220">
        <v>766</v>
      </c>
      <c r="AV600" s="220">
        <v>766</v>
      </c>
      <c r="AW600" s="220">
        <v>766</v>
      </c>
      <c r="AX600" s="220">
        <v>766</v>
      </c>
      <c r="AY600" s="220">
        <v>766</v>
      </c>
      <c r="AZ600" s="220">
        <v>766</v>
      </c>
      <c r="BA600" s="220">
        <v>766</v>
      </c>
      <c r="BB600" s="220">
        <v>766</v>
      </c>
      <c r="BC600" s="220">
        <v>766</v>
      </c>
      <c r="BD600" s="220">
        <v>766</v>
      </c>
      <c r="BE600" s="220">
        <v>766</v>
      </c>
      <c r="BF600" s="220">
        <v>766</v>
      </c>
      <c r="BG600" s="220">
        <v>766</v>
      </c>
      <c r="BH600" s="220">
        <v>766</v>
      </c>
      <c r="BI600" s="220">
        <v>766</v>
      </c>
      <c r="BJ600" s="220">
        <v>766</v>
      </c>
      <c r="BK600" s="220">
        <v>766</v>
      </c>
      <c r="BL600" s="220">
        <v>766</v>
      </c>
      <c r="BM600" s="220">
        <v>766</v>
      </c>
      <c r="BN600" s="220">
        <v>766</v>
      </c>
      <c r="BO600" s="220">
        <v>766</v>
      </c>
      <c r="BP600" s="220">
        <v>766</v>
      </c>
      <c r="BQ600" s="220">
        <v>766</v>
      </c>
      <c r="BR600" s="220">
        <v>766</v>
      </c>
      <c r="BS600" s="220">
        <v>766</v>
      </c>
      <c r="BT600" s="220">
        <v>766</v>
      </c>
      <c r="BU600" s="220">
        <v>766</v>
      </c>
      <c r="BV600" s="220">
        <v>766</v>
      </c>
      <c r="BW600" s="220">
        <v>766</v>
      </c>
      <c r="BX600" s="220">
        <v>766</v>
      </c>
      <c r="BY600" s="220">
        <v>766</v>
      </c>
      <c r="BZ600" s="220">
        <v>766</v>
      </c>
      <c r="CA600" s="220">
        <v>766</v>
      </c>
      <c r="CB600" s="220">
        <v>766</v>
      </c>
      <c r="CC600" s="220">
        <v>766</v>
      </c>
      <c r="CD600" s="220">
        <v>766</v>
      </c>
      <c r="CE600" s="220">
        <v>766</v>
      </c>
      <c r="CF600" s="220">
        <v>766</v>
      </c>
      <c r="CG600" s="220">
        <v>766</v>
      </c>
      <c r="CH600" s="220">
        <v>766</v>
      </c>
      <c r="CI600" s="220">
        <v>766</v>
      </c>
      <c r="CJ600" s="220">
        <v>766</v>
      </c>
      <c r="CK600" s="220">
        <v>766</v>
      </c>
      <c r="CL600" s="220">
        <v>766</v>
      </c>
      <c r="CM600" s="220">
        <v>766</v>
      </c>
      <c r="CN600" s="220">
        <v>766</v>
      </c>
      <c r="CO600" s="220">
        <v>766</v>
      </c>
      <c r="CP600" s="220">
        <v>766</v>
      </c>
      <c r="CQ600" s="220">
        <v>766</v>
      </c>
      <c r="CR600" s="220">
        <v>766</v>
      </c>
      <c r="CS600" s="220">
        <v>766</v>
      </c>
      <c r="CT600" s="220">
        <v>766</v>
      </c>
      <c r="CU600" s="220">
        <v>766</v>
      </c>
      <c r="CV600" s="220">
        <v>766</v>
      </c>
      <c r="CW600" s="220">
        <v>766</v>
      </c>
      <c r="CX600" s="220">
        <v>766</v>
      </c>
      <c r="CY600" s="220">
        <v>766</v>
      </c>
      <c r="CZ600" s="220">
        <v>766</v>
      </c>
      <c r="DA600" s="220">
        <v>766</v>
      </c>
      <c r="DB600" s="220">
        <v>766</v>
      </c>
      <c r="DC600" s="220">
        <v>766</v>
      </c>
      <c r="DD600" s="220">
        <v>766</v>
      </c>
      <c r="DE600" s="220">
        <v>766</v>
      </c>
      <c r="DF600" s="220">
        <v>766</v>
      </c>
      <c r="DG600" s="220">
        <v>766</v>
      </c>
      <c r="DH600" s="220">
        <v>766</v>
      </c>
      <c r="DI600" s="220">
        <v>766</v>
      </c>
      <c r="DJ600" s="220">
        <v>766</v>
      </c>
      <c r="DK600" s="220">
        <v>766</v>
      </c>
      <c r="DL600" s="220">
        <v>766</v>
      </c>
      <c r="DM600" s="220">
        <v>766</v>
      </c>
      <c r="DN600" s="220">
        <v>766</v>
      </c>
      <c r="DO600" s="220">
        <v>766</v>
      </c>
      <c r="DP600" s="220">
        <v>766</v>
      </c>
      <c r="DQ600" s="220">
        <v>766</v>
      </c>
      <c r="DR600" s="220">
        <v>766</v>
      </c>
      <c r="DS600" s="220">
        <v>766</v>
      </c>
      <c r="DT600" s="220">
        <v>766</v>
      </c>
      <c r="DU600" s="220">
        <v>766</v>
      </c>
      <c r="DV600" s="220">
        <v>766</v>
      </c>
      <c r="DW600" s="220">
        <v>766</v>
      </c>
      <c r="DX600" s="220">
        <v>766</v>
      </c>
      <c r="DY600" s="220">
        <v>766</v>
      </c>
      <c r="DZ600" s="220">
        <v>766</v>
      </c>
      <c r="EA600" s="220">
        <v>766</v>
      </c>
      <c r="EB600" s="220">
        <v>766</v>
      </c>
      <c r="EC600" s="220">
        <v>766</v>
      </c>
      <c r="ED600" s="220">
        <v>766</v>
      </c>
      <c r="EE600" s="220">
        <v>766</v>
      </c>
      <c r="EF600" s="220">
        <v>766</v>
      </c>
      <c r="EG600" s="220">
        <v>766</v>
      </c>
      <c r="EH600" s="220">
        <v>766</v>
      </c>
      <c r="EI600" s="220">
        <v>766</v>
      </c>
      <c r="EJ600" s="220">
        <v>766</v>
      </c>
      <c r="EK600" s="220">
        <v>766</v>
      </c>
      <c r="EL600" s="220">
        <v>766</v>
      </c>
      <c r="EM600" s="220">
        <v>766</v>
      </c>
      <c r="EN600" s="242">
        <v>766</v>
      </c>
      <c r="EO600" s="232">
        <v>766</v>
      </c>
      <c r="EP600" s="227">
        <v>766</v>
      </c>
      <c r="EQ600" s="154">
        <v>766</v>
      </c>
      <c r="ER600" s="154">
        <v>766</v>
      </c>
      <c r="ES600" s="154">
        <v>766</v>
      </c>
      <c r="ET600" s="154">
        <v>766</v>
      </c>
      <c r="EU600" s="154">
        <v>766</v>
      </c>
      <c r="EV600" s="166">
        <v>766</v>
      </c>
      <c r="EW600" s="154">
        <v>766</v>
      </c>
      <c r="EX600" s="154">
        <v>766</v>
      </c>
      <c r="EY600" s="154">
        <v>766</v>
      </c>
      <c r="EZ600" s="154">
        <v>766</v>
      </c>
      <c r="FA600" s="154">
        <v>766</v>
      </c>
      <c r="FB600" s="166">
        <v>766</v>
      </c>
      <c r="FC600" s="166">
        <v>766</v>
      </c>
      <c r="FD600" s="154">
        <v>766</v>
      </c>
      <c r="FE600" s="166">
        <v>766</v>
      </c>
      <c r="FF600" s="154">
        <v>766</v>
      </c>
      <c r="FG600" s="154">
        <v>766</v>
      </c>
      <c r="FH600" s="154">
        <v>766</v>
      </c>
      <c r="FI600" s="166">
        <v>766</v>
      </c>
      <c r="FJ600" s="166">
        <v>766</v>
      </c>
      <c r="FK600" s="166">
        <v>766</v>
      </c>
      <c r="FL600" s="166">
        <v>766</v>
      </c>
      <c r="FM600" s="166">
        <v>766</v>
      </c>
      <c r="FN600" s="166">
        <v>766</v>
      </c>
      <c r="FO600" s="166">
        <v>766</v>
      </c>
      <c r="FP600" s="166">
        <v>766</v>
      </c>
      <c r="FQ600" s="166">
        <v>766</v>
      </c>
      <c r="FR600" s="166">
        <v>766</v>
      </c>
      <c r="FS600" s="166">
        <v>766</v>
      </c>
      <c r="FT600" s="166">
        <v>766</v>
      </c>
      <c r="FU600" s="166">
        <v>766</v>
      </c>
      <c r="FV600" s="166">
        <v>766</v>
      </c>
      <c r="FW600" s="166">
        <v>766</v>
      </c>
      <c r="FX600" s="166">
        <v>766</v>
      </c>
      <c r="FY600" s="166">
        <v>766</v>
      </c>
      <c r="FZ600" s="166">
        <v>766</v>
      </c>
      <c r="GA600" s="166">
        <v>766</v>
      </c>
      <c r="GB600" s="166">
        <v>766</v>
      </c>
      <c r="GC600" s="166">
        <v>766</v>
      </c>
      <c r="GD600" s="166">
        <v>766</v>
      </c>
      <c r="GE600" s="166">
        <v>766</v>
      </c>
      <c r="GF600" s="166">
        <v>766</v>
      </c>
      <c r="GG600" s="166">
        <v>766</v>
      </c>
      <c r="GH600" s="166">
        <v>766</v>
      </c>
      <c r="GI600" s="166">
        <v>766</v>
      </c>
      <c r="GJ600" s="166">
        <v>766</v>
      </c>
      <c r="GK600" s="154">
        <v>766</v>
      </c>
      <c r="GL600" s="154">
        <v>766</v>
      </c>
      <c r="GM600" s="154">
        <v>766</v>
      </c>
      <c r="GN600" s="154">
        <v>766</v>
      </c>
      <c r="GO600" s="154">
        <v>766</v>
      </c>
      <c r="GP600" s="154">
        <v>766</v>
      </c>
      <c r="GQ600" s="154">
        <v>766</v>
      </c>
      <c r="GR600" s="154">
        <v>766</v>
      </c>
      <c r="GS600" s="154">
        <v>766</v>
      </c>
      <c r="GT600" s="166">
        <v>766</v>
      </c>
      <c r="GU600" s="166">
        <v>766</v>
      </c>
      <c r="GV600" s="166">
        <v>766</v>
      </c>
      <c r="GW600" s="166">
        <v>766</v>
      </c>
      <c r="GX600" s="166">
        <v>766</v>
      </c>
      <c r="GY600" s="166">
        <v>766</v>
      </c>
      <c r="GZ600" s="166">
        <v>766</v>
      </c>
      <c r="HA600" s="166">
        <v>766</v>
      </c>
      <c r="HB600" s="166">
        <v>766</v>
      </c>
      <c r="HC600" s="166">
        <v>766</v>
      </c>
      <c r="HD600" s="166">
        <v>766</v>
      </c>
      <c r="HE600" s="166">
        <v>766</v>
      </c>
      <c r="HF600" s="154">
        <v>766</v>
      </c>
      <c r="HG600" s="154">
        <v>766</v>
      </c>
      <c r="HH600" s="154">
        <v>766</v>
      </c>
      <c r="HI600" s="154">
        <v>766</v>
      </c>
      <c r="HJ600" s="154">
        <v>767</v>
      </c>
      <c r="HK600" s="154">
        <v>766</v>
      </c>
      <c r="HL600" s="154">
        <v>766</v>
      </c>
      <c r="HM600" s="154">
        <v>766</v>
      </c>
      <c r="HN600" s="154">
        <v>766</v>
      </c>
      <c r="HO600" s="166">
        <v>766</v>
      </c>
      <c r="HP600" s="154">
        <v>766</v>
      </c>
      <c r="HQ600" s="154">
        <v>766</v>
      </c>
      <c r="HR600" s="166">
        <v>766</v>
      </c>
      <c r="HS600" s="154">
        <v>766</v>
      </c>
      <c r="HT600" s="150">
        <v>766</v>
      </c>
      <c r="HU600" s="150">
        <v>766</v>
      </c>
      <c r="HV600" s="150">
        <v>766</v>
      </c>
      <c r="HW600" s="169">
        <v>766</v>
      </c>
    </row>
    <row r="601" spans="1:231">
      <c r="A601" s="145">
        <f t="shared" si="58"/>
        <v>44079</v>
      </c>
      <c r="B601" s="220">
        <f>'Age&amp;Sex by occurrence date'!$FCW22</f>
        <v>917</v>
      </c>
      <c r="C601" s="220">
        <v>766</v>
      </c>
      <c r="D601" s="220">
        <v>766</v>
      </c>
      <c r="E601" s="220">
        <v>766</v>
      </c>
      <c r="F601" s="220">
        <v>766</v>
      </c>
      <c r="G601" s="220">
        <v>766</v>
      </c>
      <c r="H601" s="220">
        <v>766</v>
      </c>
      <c r="I601" s="220">
        <v>766</v>
      </c>
      <c r="J601" s="220">
        <v>766</v>
      </c>
      <c r="K601" s="220">
        <v>766</v>
      </c>
      <c r="L601" s="220">
        <v>766</v>
      </c>
      <c r="M601" s="220">
        <v>766</v>
      </c>
      <c r="N601" s="220">
        <v>766</v>
      </c>
      <c r="O601" s="220">
        <v>766</v>
      </c>
      <c r="P601" s="220">
        <v>766</v>
      </c>
      <c r="Q601" s="220">
        <v>766</v>
      </c>
      <c r="R601" s="220">
        <v>766</v>
      </c>
      <c r="S601" s="220">
        <v>766</v>
      </c>
      <c r="T601" s="220">
        <v>766</v>
      </c>
      <c r="U601" s="220">
        <v>766</v>
      </c>
      <c r="V601" s="220">
        <v>766</v>
      </c>
      <c r="W601" s="220">
        <v>766</v>
      </c>
      <c r="X601" s="220">
        <v>766</v>
      </c>
      <c r="Y601" s="220">
        <v>766</v>
      </c>
      <c r="Z601" s="220">
        <v>766</v>
      </c>
      <c r="AA601" s="220">
        <v>766</v>
      </c>
      <c r="AB601" s="220">
        <v>767</v>
      </c>
      <c r="AC601" s="220">
        <v>767</v>
      </c>
      <c r="AD601" s="220">
        <v>767</v>
      </c>
      <c r="AE601" s="220">
        <v>766</v>
      </c>
      <c r="AF601" s="220">
        <v>766</v>
      </c>
      <c r="AG601" s="220">
        <v>766</v>
      </c>
      <c r="AH601" s="220">
        <v>766</v>
      </c>
      <c r="AI601" s="220">
        <v>766</v>
      </c>
      <c r="AJ601" s="220">
        <v>766</v>
      </c>
      <c r="AK601" s="220">
        <v>766</v>
      </c>
      <c r="AL601" s="220">
        <v>766</v>
      </c>
      <c r="AM601" s="220">
        <v>766</v>
      </c>
      <c r="AN601" s="220">
        <v>766</v>
      </c>
      <c r="AO601" s="220">
        <v>766</v>
      </c>
      <c r="AP601" s="220">
        <v>766</v>
      </c>
      <c r="AQ601" s="220">
        <v>766</v>
      </c>
      <c r="AR601" s="220">
        <v>766</v>
      </c>
      <c r="AS601" s="220">
        <v>766</v>
      </c>
      <c r="AT601" s="220">
        <v>766</v>
      </c>
      <c r="AU601" s="220">
        <v>766</v>
      </c>
      <c r="AV601" s="220">
        <v>766</v>
      </c>
      <c r="AW601" s="220">
        <v>766</v>
      </c>
      <c r="AX601" s="220">
        <v>766</v>
      </c>
      <c r="AY601" s="220">
        <v>766</v>
      </c>
      <c r="AZ601" s="220">
        <v>766</v>
      </c>
      <c r="BA601" s="220">
        <v>766</v>
      </c>
      <c r="BB601" s="220">
        <v>766</v>
      </c>
      <c r="BC601" s="220">
        <v>766</v>
      </c>
      <c r="BD601" s="220">
        <v>766</v>
      </c>
      <c r="BE601" s="220">
        <v>766</v>
      </c>
      <c r="BF601" s="220">
        <v>766</v>
      </c>
      <c r="BG601" s="220">
        <v>766</v>
      </c>
      <c r="BH601" s="220">
        <v>766</v>
      </c>
      <c r="BI601" s="220">
        <v>766</v>
      </c>
      <c r="BJ601" s="220">
        <v>766</v>
      </c>
      <c r="BK601" s="220">
        <v>766</v>
      </c>
      <c r="BL601" s="220">
        <v>766</v>
      </c>
      <c r="BM601" s="220">
        <v>766</v>
      </c>
      <c r="BN601" s="220">
        <v>766</v>
      </c>
      <c r="BO601" s="220">
        <v>766</v>
      </c>
      <c r="BP601" s="220">
        <v>766</v>
      </c>
      <c r="BQ601" s="220">
        <v>766</v>
      </c>
      <c r="BR601" s="220">
        <v>766</v>
      </c>
      <c r="BS601" s="220">
        <v>766</v>
      </c>
      <c r="BT601" s="220">
        <v>766</v>
      </c>
      <c r="BU601" s="220">
        <v>766</v>
      </c>
      <c r="BV601" s="220">
        <v>766</v>
      </c>
      <c r="BW601" s="220">
        <v>766</v>
      </c>
      <c r="BX601" s="220">
        <v>766</v>
      </c>
      <c r="BY601" s="220">
        <v>766</v>
      </c>
      <c r="BZ601" s="220">
        <v>766</v>
      </c>
      <c r="CA601" s="220">
        <v>766</v>
      </c>
      <c r="CB601" s="220">
        <v>766</v>
      </c>
      <c r="CC601" s="220">
        <v>766</v>
      </c>
      <c r="CD601" s="220">
        <v>766</v>
      </c>
      <c r="CE601" s="220">
        <v>766</v>
      </c>
      <c r="CF601" s="220">
        <v>766</v>
      </c>
      <c r="CG601" s="220">
        <v>766</v>
      </c>
      <c r="CH601" s="220">
        <v>766</v>
      </c>
      <c r="CI601" s="220">
        <v>766</v>
      </c>
      <c r="CJ601" s="220">
        <v>766</v>
      </c>
      <c r="CK601" s="220">
        <v>766</v>
      </c>
      <c r="CL601" s="220">
        <v>766</v>
      </c>
      <c r="CM601" s="220">
        <v>766</v>
      </c>
      <c r="CN601" s="220">
        <v>766</v>
      </c>
      <c r="CO601" s="220">
        <v>766</v>
      </c>
      <c r="CP601" s="220">
        <v>766</v>
      </c>
      <c r="CQ601" s="220">
        <v>766</v>
      </c>
      <c r="CR601" s="220">
        <v>766</v>
      </c>
      <c r="CS601" s="220">
        <v>766</v>
      </c>
      <c r="CT601" s="220">
        <v>766</v>
      </c>
      <c r="CU601" s="220">
        <v>766</v>
      </c>
      <c r="CV601" s="220">
        <v>766</v>
      </c>
      <c r="CW601" s="220">
        <v>766</v>
      </c>
      <c r="CX601" s="220">
        <v>766</v>
      </c>
      <c r="CY601" s="220">
        <v>766</v>
      </c>
      <c r="CZ601" s="220">
        <v>766</v>
      </c>
      <c r="DA601" s="220">
        <v>766</v>
      </c>
      <c r="DB601" s="220">
        <v>766</v>
      </c>
      <c r="DC601" s="220">
        <v>766</v>
      </c>
      <c r="DD601" s="220">
        <v>766</v>
      </c>
      <c r="DE601" s="220">
        <v>766</v>
      </c>
      <c r="DF601" s="220">
        <v>766</v>
      </c>
      <c r="DG601" s="220">
        <v>766</v>
      </c>
      <c r="DH601" s="220">
        <v>766</v>
      </c>
      <c r="DI601" s="220">
        <v>766</v>
      </c>
      <c r="DJ601" s="220">
        <v>766</v>
      </c>
      <c r="DK601" s="220">
        <v>766</v>
      </c>
      <c r="DL601" s="220">
        <v>766</v>
      </c>
      <c r="DM601" s="220">
        <v>766</v>
      </c>
      <c r="DN601" s="220">
        <v>766</v>
      </c>
      <c r="DO601" s="220">
        <v>766</v>
      </c>
      <c r="DP601" s="220">
        <v>766</v>
      </c>
      <c r="DQ601" s="220">
        <v>766</v>
      </c>
      <c r="DR601" s="220">
        <v>766</v>
      </c>
      <c r="DS601" s="220">
        <v>766</v>
      </c>
      <c r="DT601" s="220">
        <v>766</v>
      </c>
      <c r="DU601" s="220">
        <v>766</v>
      </c>
      <c r="DV601" s="220">
        <v>766</v>
      </c>
      <c r="DW601" s="220">
        <v>766</v>
      </c>
      <c r="DX601" s="220">
        <v>766</v>
      </c>
      <c r="DY601" s="220">
        <v>766</v>
      </c>
      <c r="DZ601" s="220">
        <v>766</v>
      </c>
      <c r="EA601" s="220">
        <v>766</v>
      </c>
      <c r="EB601" s="220">
        <v>766</v>
      </c>
      <c r="EC601" s="220">
        <v>766</v>
      </c>
      <c r="ED601" s="220">
        <v>766</v>
      </c>
      <c r="EE601" s="220">
        <v>766</v>
      </c>
      <c r="EF601" s="220">
        <v>766</v>
      </c>
      <c r="EG601" s="220">
        <v>766</v>
      </c>
      <c r="EH601" s="220">
        <v>766</v>
      </c>
      <c r="EI601" s="220">
        <v>766</v>
      </c>
      <c r="EJ601" s="220">
        <v>766</v>
      </c>
      <c r="EK601" s="220">
        <v>766</v>
      </c>
      <c r="EL601" s="220">
        <v>766</v>
      </c>
      <c r="EM601" s="220">
        <v>766</v>
      </c>
      <c r="EN601" s="242">
        <v>766</v>
      </c>
      <c r="EO601" s="232">
        <v>766</v>
      </c>
      <c r="EP601" s="227">
        <v>766</v>
      </c>
      <c r="EQ601" s="154">
        <v>766</v>
      </c>
      <c r="ER601" s="154">
        <v>766</v>
      </c>
      <c r="ES601" s="154">
        <v>766</v>
      </c>
      <c r="ET601" s="154">
        <v>766</v>
      </c>
      <c r="EU601" s="154">
        <v>766</v>
      </c>
      <c r="EV601" s="154">
        <v>766</v>
      </c>
      <c r="EW601" s="166">
        <v>766</v>
      </c>
      <c r="EX601" s="166">
        <v>766</v>
      </c>
      <c r="EY601" s="166">
        <v>766</v>
      </c>
      <c r="EZ601" s="166">
        <v>766</v>
      </c>
      <c r="FA601" s="166">
        <v>766</v>
      </c>
      <c r="FB601" s="154">
        <v>766</v>
      </c>
      <c r="FC601" s="166">
        <v>766</v>
      </c>
      <c r="FD601" s="166">
        <v>766</v>
      </c>
      <c r="FE601" s="154">
        <v>766</v>
      </c>
      <c r="FF601" s="166">
        <v>766</v>
      </c>
      <c r="FG601" s="154">
        <v>766</v>
      </c>
      <c r="FH601" s="166">
        <v>766</v>
      </c>
      <c r="FI601" s="166">
        <v>766</v>
      </c>
      <c r="FJ601" s="166">
        <v>766</v>
      </c>
      <c r="FK601" s="166">
        <v>766</v>
      </c>
      <c r="FL601" s="166">
        <v>766</v>
      </c>
      <c r="FM601" s="166">
        <v>766</v>
      </c>
      <c r="FN601" s="166">
        <v>766</v>
      </c>
      <c r="FO601" s="166">
        <v>766</v>
      </c>
      <c r="FP601" s="166">
        <v>766</v>
      </c>
      <c r="FQ601" s="166">
        <v>766</v>
      </c>
      <c r="FR601" s="154">
        <v>766</v>
      </c>
      <c r="FS601" s="154">
        <v>766</v>
      </c>
      <c r="FT601" s="154">
        <v>766</v>
      </c>
      <c r="FU601" s="154">
        <v>766</v>
      </c>
      <c r="FV601" s="154">
        <v>766</v>
      </c>
      <c r="FW601" s="154">
        <v>766</v>
      </c>
      <c r="FX601" s="154">
        <v>766</v>
      </c>
      <c r="FY601" s="166">
        <v>766</v>
      </c>
      <c r="FZ601" s="166">
        <v>766</v>
      </c>
      <c r="GA601" s="166">
        <v>766</v>
      </c>
      <c r="GB601" s="166">
        <v>766</v>
      </c>
      <c r="GC601" s="166">
        <v>766</v>
      </c>
      <c r="GD601" s="166">
        <v>766</v>
      </c>
      <c r="GE601" s="166">
        <v>766</v>
      </c>
      <c r="GF601" s="166">
        <v>766</v>
      </c>
      <c r="GG601" s="166">
        <v>766</v>
      </c>
      <c r="GH601" s="166">
        <v>766</v>
      </c>
      <c r="GI601" s="166">
        <v>766</v>
      </c>
      <c r="GJ601" s="166">
        <v>766</v>
      </c>
      <c r="GK601" s="154">
        <v>766</v>
      </c>
      <c r="GL601" s="154">
        <v>766</v>
      </c>
      <c r="GM601" s="154">
        <v>766</v>
      </c>
      <c r="GN601" s="154">
        <v>766</v>
      </c>
      <c r="GO601" s="154">
        <v>766</v>
      </c>
      <c r="GP601" s="154">
        <v>766</v>
      </c>
      <c r="GQ601" s="154">
        <v>766</v>
      </c>
      <c r="GR601" s="154">
        <v>766</v>
      </c>
      <c r="GS601" s="154">
        <v>766</v>
      </c>
      <c r="GT601" s="166">
        <v>766</v>
      </c>
      <c r="GU601" s="166">
        <v>766</v>
      </c>
      <c r="GV601" s="166">
        <v>766</v>
      </c>
      <c r="GW601" s="166">
        <v>766</v>
      </c>
      <c r="GX601" s="166">
        <v>766</v>
      </c>
      <c r="GY601" s="154">
        <v>766</v>
      </c>
      <c r="GZ601" s="154">
        <v>766</v>
      </c>
      <c r="HA601" s="154">
        <v>766</v>
      </c>
      <c r="HB601" s="154">
        <v>766</v>
      </c>
      <c r="HC601" s="154">
        <v>766</v>
      </c>
      <c r="HD601" s="154">
        <v>766</v>
      </c>
      <c r="HE601" s="154">
        <v>766</v>
      </c>
      <c r="HF601" s="154">
        <v>766</v>
      </c>
      <c r="HG601" s="154">
        <v>766</v>
      </c>
      <c r="HH601" s="154">
        <v>766</v>
      </c>
      <c r="HI601" s="154">
        <v>766</v>
      </c>
      <c r="HJ601" s="154">
        <v>767</v>
      </c>
      <c r="HK601" s="154">
        <v>766</v>
      </c>
      <c r="HL601" s="154">
        <v>766</v>
      </c>
      <c r="HM601" s="154">
        <v>766</v>
      </c>
      <c r="HN601" s="154">
        <v>766</v>
      </c>
      <c r="HO601" s="166">
        <v>766</v>
      </c>
      <c r="HP601" s="154">
        <v>766</v>
      </c>
      <c r="HQ601" s="154">
        <v>766</v>
      </c>
      <c r="HR601" s="166">
        <v>766</v>
      </c>
      <c r="HS601" s="154">
        <v>766</v>
      </c>
      <c r="HT601" s="150">
        <v>766</v>
      </c>
      <c r="HU601" s="150">
        <v>766</v>
      </c>
      <c r="HV601" s="150">
        <v>766</v>
      </c>
      <c r="HW601" s="169">
        <v>766</v>
      </c>
    </row>
    <row r="602" spans="1:231">
      <c r="A602" s="145">
        <f t="shared" si="58"/>
        <v>44078</v>
      </c>
      <c r="B602" s="220">
        <f>'Age&amp;Sex by occurrence date'!$FDD22</f>
        <v>916</v>
      </c>
      <c r="C602" s="220">
        <v>766</v>
      </c>
      <c r="D602" s="220">
        <v>766</v>
      </c>
      <c r="E602" s="220">
        <v>766</v>
      </c>
      <c r="F602" s="220">
        <v>766</v>
      </c>
      <c r="G602" s="220">
        <v>766</v>
      </c>
      <c r="H602" s="220">
        <v>766</v>
      </c>
      <c r="I602" s="220">
        <v>766</v>
      </c>
      <c r="J602" s="220">
        <v>766</v>
      </c>
      <c r="K602" s="220">
        <v>766</v>
      </c>
      <c r="L602" s="220">
        <v>766</v>
      </c>
      <c r="M602" s="220">
        <v>766</v>
      </c>
      <c r="N602" s="220">
        <v>766</v>
      </c>
      <c r="O602" s="220">
        <v>766</v>
      </c>
      <c r="P602" s="220">
        <v>766</v>
      </c>
      <c r="Q602" s="220">
        <v>766</v>
      </c>
      <c r="R602" s="220">
        <v>766</v>
      </c>
      <c r="S602" s="220">
        <v>766</v>
      </c>
      <c r="T602" s="220">
        <v>766</v>
      </c>
      <c r="U602" s="220">
        <v>766</v>
      </c>
      <c r="V602" s="220">
        <v>766</v>
      </c>
      <c r="W602" s="220">
        <v>766</v>
      </c>
      <c r="X602" s="220">
        <v>766</v>
      </c>
      <c r="Y602" s="220">
        <v>766</v>
      </c>
      <c r="Z602" s="220">
        <v>766</v>
      </c>
      <c r="AA602" s="220">
        <v>766</v>
      </c>
      <c r="AB602" s="220">
        <v>767</v>
      </c>
      <c r="AC602" s="220">
        <v>767</v>
      </c>
      <c r="AD602" s="220">
        <v>767</v>
      </c>
      <c r="AE602" s="220">
        <v>766</v>
      </c>
      <c r="AF602" s="220">
        <v>766</v>
      </c>
      <c r="AG602" s="220">
        <v>766</v>
      </c>
      <c r="AH602" s="220">
        <v>766</v>
      </c>
      <c r="AI602" s="220">
        <v>766</v>
      </c>
      <c r="AJ602" s="220">
        <v>766</v>
      </c>
      <c r="AK602" s="220">
        <v>766</v>
      </c>
      <c r="AL602" s="220">
        <v>766</v>
      </c>
      <c r="AM602" s="220">
        <v>766</v>
      </c>
      <c r="AN602" s="220">
        <v>766</v>
      </c>
      <c r="AO602" s="220">
        <v>766</v>
      </c>
      <c r="AP602" s="220">
        <v>766</v>
      </c>
      <c r="AQ602" s="220">
        <v>766</v>
      </c>
      <c r="AR602" s="220">
        <v>766</v>
      </c>
      <c r="AS602" s="220">
        <v>766</v>
      </c>
      <c r="AT602" s="220">
        <v>766</v>
      </c>
      <c r="AU602" s="220">
        <v>766</v>
      </c>
      <c r="AV602" s="220">
        <v>766</v>
      </c>
      <c r="AW602" s="220">
        <v>766</v>
      </c>
      <c r="AX602" s="220">
        <v>766</v>
      </c>
      <c r="AY602" s="220">
        <v>766</v>
      </c>
      <c r="AZ602" s="220">
        <v>766</v>
      </c>
      <c r="BA602" s="220">
        <v>766</v>
      </c>
      <c r="BB602" s="220">
        <v>766</v>
      </c>
      <c r="BC602" s="220">
        <v>766</v>
      </c>
      <c r="BD602" s="220">
        <v>766</v>
      </c>
      <c r="BE602" s="220">
        <v>766</v>
      </c>
      <c r="BF602" s="220">
        <v>766</v>
      </c>
      <c r="BG602" s="220">
        <v>766</v>
      </c>
      <c r="BH602" s="220">
        <v>766</v>
      </c>
      <c r="BI602" s="220">
        <v>766</v>
      </c>
      <c r="BJ602" s="220">
        <v>766</v>
      </c>
      <c r="BK602" s="220">
        <v>766</v>
      </c>
      <c r="BL602" s="220">
        <v>766</v>
      </c>
      <c r="BM602" s="220">
        <v>766</v>
      </c>
      <c r="BN602" s="220">
        <v>766</v>
      </c>
      <c r="BO602" s="220">
        <v>766</v>
      </c>
      <c r="BP602" s="220">
        <v>766</v>
      </c>
      <c r="BQ602" s="220">
        <v>766</v>
      </c>
      <c r="BR602" s="220">
        <v>766</v>
      </c>
      <c r="BS602" s="220">
        <v>766</v>
      </c>
      <c r="BT602" s="220">
        <v>766</v>
      </c>
      <c r="BU602" s="220">
        <v>766</v>
      </c>
      <c r="BV602" s="220">
        <v>766</v>
      </c>
      <c r="BW602" s="220">
        <v>766</v>
      </c>
      <c r="BX602" s="220">
        <v>766</v>
      </c>
      <c r="BY602" s="220">
        <v>766</v>
      </c>
      <c r="BZ602" s="220">
        <v>766</v>
      </c>
      <c r="CA602" s="220">
        <v>766</v>
      </c>
      <c r="CB602" s="220">
        <v>766</v>
      </c>
      <c r="CC602" s="220">
        <v>766</v>
      </c>
      <c r="CD602" s="220">
        <v>766</v>
      </c>
      <c r="CE602" s="220">
        <v>766</v>
      </c>
      <c r="CF602" s="220">
        <v>766</v>
      </c>
      <c r="CG602" s="220">
        <v>766</v>
      </c>
      <c r="CH602" s="220">
        <v>766</v>
      </c>
      <c r="CI602" s="220">
        <v>766</v>
      </c>
      <c r="CJ602" s="220">
        <v>766</v>
      </c>
      <c r="CK602" s="220">
        <v>766</v>
      </c>
      <c r="CL602" s="220">
        <v>766</v>
      </c>
      <c r="CM602" s="220">
        <v>766</v>
      </c>
      <c r="CN602" s="220">
        <v>766</v>
      </c>
      <c r="CO602" s="220">
        <v>766</v>
      </c>
      <c r="CP602" s="220">
        <v>766</v>
      </c>
      <c r="CQ602" s="220">
        <v>766</v>
      </c>
      <c r="CR602" s="220">
        <v>766</v>
      </c>
      <c r="CS602" s="220">
        <v>766</v>
      </c>
      <c r="CT602" s="220">
        <v>766</v>
      </c>
      <c r="CU602" s="220">
        <v>766</v>
      </c>
      <c r="CV602" s="220">
        <v>766</v>
      </c>
      <c r="CW602" s="220">
        <v>766</v>
      </c>
      <c r="CX602" s="220">
        <v>766</v>
      </c>
      <c r="CY602" s="220">
        <v>766</v>
      </c>
      <c r="CZ602" s="220">
        <v>766</v>
      </c>
      <c r="DA602" s="220">
        <v>766</v>
      </c>
      <c r="DB602" s="220">
        <v>766</v>
      </c>
      <c r="DC602" s="220">
        <v>766</v>
      </c>
      <c r="DD602" s="220">
        <v>766</v>
      </c>
      <c r="DE602" s="220">
        <v>766</v>
      </c>
      <c r="DF602" s="220">
        <v>766</v>
      </c>
      <c r="DG602" s="220">
        <v>766</v>
      </c>
      <c r="DH602" s="220">
        <v>766</v>
      </c>
      <c r="DI602" s="220">
        <v>766</v>
      </c>
      <c r="DJ602" s="220">
        <v>766</v>
      </c>
      <c r="DK602" s="220">
        <v>766</v>
      </c>
      <c r="DL602" s="220">
        <v>766</v>
      </c>
      <c r="DM602" s="220">
        <v>766</v>
      </c>
      <c r="DN602" s="220">
        <v>766</v>
      </c>
      <c r="DO602" s="220">
        <v>766</v>
      </c>
      <c r="DP602" s="220">
        <v>766</v>
      </c>
      <c r="DQ602" s="220">
        <v>766</v>
      </c>
      <c r="DR602" s="220">
        <v>766</v>
      </c>
      <c r="DS602" s="220">
        <v>766</v>
      </c>
      <c r="DT602" s="220">
        <v>766</v>
      </c>
      <c r="DU602" s="220">
        <v>766</v>
      </c>
      <c r="DV602" s="220">
        <v>766</v>
      </c>
      <c r="DW602" s="220">
        <v>766</v>
      </c>
      <c r="DX602" s="220">
        <v>766</v>
      </c>
      <c r="DY602" s="220">
        <v>766</v>
      </c>
      <c r="DZ602" s="220">
        <v>766</v>
      </c>
      <c r="EA602" s="220">
        <v>766</v>
      </c>
      <c r="EB602" s="220">
        <v>766</v>
      </c>
      <c r="EC602" s="220">
        <v>766</v>
      </c>
      <c r="ED602" s="220">
        <v>766</v>
      </c>
      <c r="EE602" s="220">
        <v>766</v>
      </c>
      <c r="EF602" s="220">
        <v>766</v>
      </c>
      <c r="EG602" s="220">
        <v>766</v>
      </c>
      <c r="EH602" s="220">
        <v>766</v>
      </c>
      <c r="EI602" s="220">
        <v>766</v>
      </c>
      <c r="EJ602" s="220">
        <v>766</v>
      </c>
      <c r="EK602" s="220">
        <v>766</v>
      </c>
      <c r="EL602" s="220">
        <v>766</v>
      </c>
      <c r="EM602" s="220">
        <v>766</v>
      </c>
      <c r="EN602" s="242">
        <v>766</v>
      </c>
      <c r="EO602" s="232">
        <v>766</v>
      </c>
      <c r="EP602" s="228">
        <v>766</v>
      </c>
      <c r="EQ602" s="166">
        <v>766</v>
      </c>
      <c r="ER602" s="166">
        <v>766</v>
      </c>
      <c r="ES602" s="166">
        <v>766</v>
      </c>
      <c r="ET602" s="166">
        <v>766</v>
      </c>
      <c r="EU602" s="166">
        <v>766</v>
      </c>
      <c r="EV602" s="154">
        <v>766</v>
      </c>
      <c r="EW602" s="154">
        <v>766</v>
      </c>
      <c r="EX602" s="154">
        <v>766</v>
      </c>
      <c r="EY602" s="154">
        <v>766</v>
      </c>
      <c r="EZ602" s="154">
        <v>766</v>
      </c>
      <c r="FA602" s="154">
        <v>766</v>
      </c>
      <c r="FB602" s="154">
        <v>766</v>
      </c>
      <c r="FC602" s="154">
        <v>766</v>
      </c>
      <c r="FD602" s="166">
        <v>766</v>
      </c>
      <c r="FE602" s="166">
        <v>766</v>
      </c>
      <c r="FF602" s="154">
        <v>766</v>
      </c>
      <c r="FG602" s="166">
        <v>766</v>
      </c>
      <c r="FH602" s="154">
        <v>766</v>
      </c>
      <c r="FI602" s="154">
        <v>766</v>
      </c>
      <c r="FJ602" s="154">
        <v>766</v>
      </c>
      <c r="FK602" s="154">
        <v>766</v>
      </c>
      <c r="FL602" s="154">
        <v>766</v>
      </c>
      <c r="FM602" s="154">
        <v>766</v>
      </c>
      <c r="FN602" s="154">
        <v>766</v>
      </c>
      <c r="FO602" s="154">
        <v>766</v>
      </c>
      <c r="FP602" s="154">
        <v>766</v>
      </c>
      <c r="FQ602" s="154">
        <v>766</v>
      </c>
      <c r="FR602" s="166">
        <v>766</v>
      </c>
      <c r="FS602" s="166">
        <v>766</v>
      </c>
      <c r="FT602" s="166">
        <v>766</v>
      </c>
      <c r="FU602" s="166">
        <v>766</v>
      </c>
      <c r="FV602" s="166">
        <v>766</v>
      </c>
      <c r="FW602" s="166">
        <v>766</v>
      </c>
      <c r="FX602" s="166">
        <v>766</v>
      </c>
      <c r="FY602" s="154">
        <v>766</v>
      </c>
      <c r="FZ602" s="154">
        <v>766</v>
      </c>
      <c r="GA602" s="154">
        <v>766</v>
      </c>
      <c r="GB602" s="154">
        <v>766</v>
      </c>
      <c r="GC602" s="154">
        <v>766</v>
      </c>
      <c r="GD602" s="154">
        <v>766</v>
      </c>
      <c r="GE602" s="154">
        <v>766</v>
      </c>
      <c r="GF602" s="154">
        <v>766</v>
      </c>
      <c r="GG602" s="154">
        <v>766</v>
      </c>
      <c r="GH602" s="154">
        <v>766</v>
      </c>
      <c r="GI602" s="154">
        <v>766</v>
      </c>
      <c r="GJ602" s="154">
        <v>766</v>
      </c>
      <c r="GK602" s="166">
        <v>766</v>
      </c>
      <c r="GL602" s="166">
        <v>766</v>
      </c>
      <c r="GM602" s="166">
        <v>766</v>
      </c>
      <c r="GN602" s="166">
        <v>766</v>
      </c>
      <c r="GO602" s="166">
        <v>766</v>
      </c>
      <c r="GP602" s="166">
        <v>766</v>
      </c>
      <c r="GQ602" s="166">
        <v>766</v>
      </c>
      <c r="GR602" s="166">
        <v>766</v>
      </c>
      <c r="GS602" s="166">
        <v>766</v>
      </c>
      <c r="GT602" s="166">
        <v>766</v>
      </c>
      <c r="GU602" s="166">
        <v>766</v>
      </c>
      <c r="GV602" s="166">
        <v>766</v>
      </c>
      <c r="GW602" s="166">
        <v>766</v>
      </c>
      <c r="GX602" s="154">
        <v>766</v>
      </c>
      <c r="GY602" s="166">
        <v>766</v>
      </c>
      <c r="GZ602" s="166">
        <v>766</v>
      </c>
      <c r="HA602" s="166">
        <v>766</v>
      </c>
      <c r="HB602" s="166">
        <v>766</v>
      </c>
      <c r="HC602" s="166">
        <v>766</v>
      </c>
      <c r="HD602" s="166">
        <v>766</v>
      </c>
      <c r="HE602" s="166">
        <v>766</v>
      </c>
      <c r="HF602" s="166">
        <v>766</v>
      </c>
      <c r="HG602" s="154">
        <v>766</v>
      </c>
      <c r="HH602" s="154">
        <v>766</v>
      </c>
      <c r="HI602" s="166">
        <v>766</v>
      </c>
      <c r="HJ602" s="154">
        <v>767</v>
      </c>
      <c r="HK602" s="154">
        <v>766</v>
      </c>
      <c r="HL602" s="166">
        <v>766</v>
      </c>
      <c r="HM602" s="154">
        <v>766</v>
      </c>
      <c r="HN602" s="154">
        <v>766</v>
      </c>
      <c r="HO602" s="166">
        <v>766</v>
      </c>
      <c r="HP602" s="154">
        <v>766</v>
      </c>
      <c r="HQ602" s="154">
        <v>766</v>
      </c>
      <c r="HR602" s="166">
        <v>766</v>
      </c>
      <c r="HS602" s="154">
        <v>766</v>
      </c>
      <c r="HT602" s="150">
        <v>766</v>
      </c>
      <c r="HU602" s="150">
        <v>766</v>
      </c>
      <c r="HV602" s="150">
        <v>766</v>
      </c>
      <c r="HW602" s="169">
        <v>766</v>
      </c>
    </row>
    <row r="603" spans="1:231">
      <c r="A603" s="145">
        <f t="shared" si="58"/>
        <v>44077</v>
      </c>
      <c r="B603" s="220">
        <f>'Age&amp;Sex by occurrence date'!$FDK22</f>
        <v>911</v>
      </c>
      <c r="C603" s="220">
        <v>764</v>
      </c>
      <c r="D603" s="220">
        <v>764</v>
      </c>
      <c r="E603" s="220">
        <v>764</v>
      </c>
      <c r="F603" s="220">
        <v>764</v>
      </c>
      <c r="G603" s="220">
        <v>764</v>
      </c>
      <c r="H603" s="220">
        <v>764</v>
      </c>
      <c r="I603" s="220">
        <v>764</v>
      </c>
      <c r="J603" s="220">
        <v>764</v>
      </c>
      <c r="K603" s="220">
        <v>764</v>
      </c>
      <c r="L603" s="220">
        <v>764</v>
      </c>
      <c r="M603" s="220">
        <v>764</v>
      </c>
      <c r="N603" s="220">
        <v>764</v>
      </c>
      <c r="O603" s="220">
        <v>764</v>
      </c>
      <c r="P603" s="220">
        <v>764</v>
      </c>
      <c r="Q603" s="220">
        <v>764</v>
      </c>
      <c r="R603" s="220">
        <v>764</v>
      </c>
      <c r="S603" s="220">
        <v>764</v>
      </c>
      <c r="T603" s="220">
        <v>764</v>
      </c>
      <c r="U603" s="220">
        <v>764</v>
      </c>
      <c r="V603" s="220">
        <v>764</v>
      </c>
      <c r="W603" s="220">
        <v>764</v>
      </c>
      <c r="X603" s="220">
        <v>764</v>
      </c>
      <c r="Y603" s="220">
        <v>764</v>
      </c>
      <c r="Z603" s="220">
        <v>764</v>
      </c>
      <c r="AA603" s="220">
        <v>764</v>
      </c>
      <c r="AB603" s="220">
        <v>765</v>
      </c>
      <c r="AC603" s="220">
        <v>765</v>
      </c>
      <c r="AD603" s="220">
        <v>765</v>
      </c>
      <c r="AE603" s="220">
        <v>764</v>
      </c>
      <c r="AF603" s="220">
        <v>764</v>
      </c>
      <c r="AG603" s="220">
        <v>764</v>
      </c>
      <c r="AH603" s="220">
        <v>764</v>
      </c>
      <c r="AI603" s="220">
        <v>764</v>
      </c>
      <c r="AJ603" s="220">
        <v>764</v>
      </c>
      <c r="AK603" s="220">
        <v>764</v>
      </c>
      <c r="AL603" s="220">
        <v>764</v>
      </c>
      <c r="AM603" s="220">
        <v>764</v>
      </c>
      <c r="AN603" s="220">
        <v>764</v>
      </c>
      <c r="AO603" s="220">
        <v>764</v>
      </c>
      <c r="AP603" s="220">
        <v>764</v>
      </c>
      <c r="AQ603" s="220">
        <v>764</v>
      </c>
      <c r="AR603" s="220">
        <v>764</v>
      </c>
      <c r="AS603" s="220">
        <v>764</v>
      </c>
      <c r="AT603" s="220">
        <v>764</v>
      </c>
      <c r="AU603" s="220">
        <v>764</v>
      </c>
      <c r="AV603" s="220">
        <v>764</v>
      </c>
      <c r="AW603" s="220">
        <v>764</v>
      </c>
      <c r="AX603" s="220">
        <v>764</v>
      </c>
      <c r="AY603" s="220">
        <v>764</v>
      </c>
      <c r="AZ603" s="220">
        <v>764</v>
      </c>
      <c r="BA603" s="220">
        <v>764</v>
      </c>
      <c r="BB603" s="220">
        <v>764</v>
      </c>
      <c r="BC603" s="220">
        <v>764</v>
      </c>
      <c r="BD603" s="220">
        <v>764</v>
      </c>
      <c r="BE603" s="220">
        <v>764</v>
      </c>
      <c r="BF603" s="220">
        <v>764</v>
      </c>
      <c r="BG603" s="220">
        <v>764</v>
      </c>
      <c r="BH603" s="220">
        <v>764</v>
      </c>
      <c r="BI603" s="220">
        <v>764</v>
      </c>
      <c r="BJ603" s="220">
        <v>764</v>
      </c>
      <c r="BK603" s="220">
        <v>764</v>
      </c>
      <c r="BL603" s="220">
        <v>764</v>
      </c>
      <c r="BM603" s="220">
        <v>764</v>
      </c>
      <c r="BN603" s="220">
        <v>764</v>
      </c>
      <c r="BO603" s="220">
        <v>764</v>
      </c>
      <c r="BP603" s="220">
        <v>764</v>
      </c>
      <c r="BQ603" s="220">
        <v>764</v>
      </c>
      <c r="BR603" s="220">
        <v>764</v>
      </c>
      <c r="BS603" s="220">
        <v>764</v>
      </c>
      <c r="BT603" s="220">
        <v>764</v>
      </c>
      <c r="BU603" s="220">
        <v>764</v>
      </c>
      <c r="BV603" s="220">
        <v>764</v>
      </c>
      <c r="BW603" s="220">
        <v>764</v>
      </c>
      <c r="BX603" s="220">
        <v>764</v>
      </c>
      <c r="BY603" s="220">
        <v>764</v>
      </c>
      <c r="BZ603" s="220">
        <v>764</v>
      </c>
      <c r="CA603" s="220">
        <v>764</v>
      </c>
      <c r="CB603" s="220">
        <v>764</v>
      </c>
      <c r="CC603" s="220">
        <v>764</v>
      </c>
      <c r="CD603" s="220">
        <v>764</v>
      </c>
      <c r="CE603" s="220">
        <v>764</v>
      </c>
      <c r="CF603" s="220">
        <v>764</v>
      </c>
      <c r="CG603" s="220">
        <v>764</v>
      </c>
      <c r="CH603" s="220">
        <v>764</v>
      </c>
      <c r="CI603" s="220">
        <v>764</v>
      </c>
      <c r="CJ603" s="220">
        <v>764</v>
      </c>
      <c r="CK603" s="220">
        <v>764</v>
      </c>
      <c r="CL603" s="220">
        <v>764</v>
      </c>
      <c r="CM603" s="220">
        <v>764</v>
      </c>
      <c r="CN603" s="220">
        <v>764</v>
      </c>
      <c r="CO603" s="220">
        <v>764</v>
      </c>
      <c r="CP603" s="220">
        <v>764</v>
      </c>
      <c r="CQ603" s="220">
        <v>764</v>
      </c>
      <c r="CR603" s="220">
        <v>764</v>
      </c>
      <c r="CS603" s="220">
        <v>764</v>
      </c>
      <c r="CT603" s="220">
        <v>764</v>
      </c>
      <c r="CU603" s="220">
        <v>764</v>
      </c>
      <c r="CV603" s="220">
        <v>764</v>
      </c>
      <c r="CW603" s="220">
        <v>764</v>
      </c>
      <c r="CX603" s="220">
        <v>764</v>
      </c>
      <c r="CY603" s="220">
        <v>764</v>
      </c>
      <c r="CZ603" s="220">
        <v>764</v>
      </c>
      <c r="DA603" s="220">
        <v>764</v>
      </c>
      <c r="DB603" s="220">
        <v>764</v>
      </c>
      <c r="DC603" s="220">
        <v>764</v>
      </c>
      <c r="DD603" s="220">
        <v>764</v>
      </c>
      <c r="DE603" s="220">
        <v>764</v>
      </c>
      <c r="DF603" s="220">
        <v>764</v>
      </c>
      <c r="DG603" s="220">
        <v>764</v>
      </c>
      <c r="DH603" s="220">
        <v>764</v>
      </c>
      <c r="DI603" s="220">
        <v>764</v>
      </c>
      <c r="DJ603" s="220">
        <v>764</v>
      </c>
      <c r="DK603" s="220">
        <v>764</v>
      </c>
      <c r="DL603" s="220">
        <v>764</v>
      </c>
      <c r="DM603" s="220">
        <v>764</v>
      </c>
      <c r="DN603" s="220">
        <v>764</v>
      </c>
      <c r="DO603" s="220">
        <v>764</v>
      </c>
      <c r="DP603" s="220">
        <v>764</v>
      </c>
      <c r="DQ603" s="220">
        <v>764</v>
      </c>
      <c r="DR603" s="220">
        <v>764</v>
      </c>
      <c r="DS603" s="220">
        <v>764</v>
      </c>
      <c r="DT603" s="220">
        <v>764</v>
      </c>
      <c r="DU603" s="220">
        <v>764</v>
      </c>
      <c r="DV603" s="220">
        <v>764</v>
      </c>
      <c r="DW603" s="220">
        <v>764</v>
      </c>
      <c r="DX603" s="220">
        <v>764</v>
      </c>
      <c r="DY603" s="220">
        <v>764</v>
      </c>
      <c r="DZ603" s="220">
        <v>764</v>
      </c>
      <c r="EA603" s="220">
        <v>764</v>
      </c>
      <c r="EB603" s="220">
        <v>764</v>
      </c>
      <c r="EC603" s="220">
        <v>764</v>
      </c>
      <c r="ED603" s="220">
        <v>764</v>
      </c>
      <c r="EE603" s="220">
        <v>764</v>
      </c>
      <c r="EF603" s="220">
        <v>764</v>
      </c>
      <c r="EG603" s="220">
        <v>764</v>
      </c>
      <c r="EH603" s="220">
        <v>764</v>
      </c>
      <c r="EI603" s="220">
        <v>764</v>
      </c>
      <c r="EJ603" s="220">
        <v>764</v>
      </c>
      <c r="EK603" s="220">
        <v>764</v>
      </c>
      <c r="EL603" s="220">
        <v>764</v>
      </c>
      <c r="EM603" s="220">
        <v>764</v>
      </c>
      <c r="EN603" s="242">
        <v>764</v>
      </c>
      <c r="EO603" s="232">
        <v>764</v>
      </c>
      <c r="EP603" s="227">
        <v>764</v>
      </c>
      <c r="EQ603" s="154">
        <v>764</v>
      </c>
      <c r="ER603" s="154">
        <v>764</v>
      </c>
      <c r="ES603" s="154">
        <v>764</v>
      </c>
      <c r="ET603" s="154">
        <v>764</v>
      </c>
      <c r="EU603" s="154">
        <v>764</v>
      </c>
      <c r="EV603" s="166">
        <v>764</v>
      </c>
      <c r="EW603" s="166">
        <v>764</v>
      </c>
      <c r="EX603" s="166">
        <v>764</v>
      </c>
      <c r="EY603" s="166">
        <v>764</v>
      </c>
      <c r="EZ603" s="166">
        <v>764</v>
      </c>
      <c r="FA603" s="166">
        <v>764</v>
      </c>
      <c r="FB603" s="166">
        <v>764</v>
      </c>
      <c r="FC603" s="154">
        <v>764</v>
      </c>
      <c r="FD603" s="166">
        <v>764</v>
      </c>
      <c r="FE603" s="166">
        <v>764</v>
      </c>
      <c r="FF603" s="166">
        <v>764</v>
      </c>
      <c r="FG603" s="154">
        <v>764</v>
      </c>
      <c r="FH603" s="166">
        <v>764</v>
      </c>
      <c r="FI603" s="154">
        <v>764</v>
      </c>
      <c r="FJ603" s="166">
        <v>764</v>
      </c>
      <c r="FK603" s="166">
        <v>764</v>
      </c>
      <c r="FL603" s="166">
        <v>764</v>
      </c>
      <c r="FM603" s="166">
        <v>764</v>
      </c>
      <c r="FN603" s="166">
        <v>764</v>
      </c>
      <c r="FO603" s="166">
        <v>764</v>
      </c>
      <c r="FP603" s="166">
        <v>764</v>
      </c>
      <c r="FQ603" s="166">
        <v>764</v>
      </c>
      <c r="FR603" s="154">
        <v>764</v>
      </c>
      <c r="FS603" s="154">
        <v>764</v>
      </c>
      <c r="FT603" s="154">
        <v>764</v>
      </c>
      <c r="FU603" s="154">
        <v>764</v>
      </c>
      <c r="FV603" s="154">
        <v>764</v>
      </c>
      <c r="FW603" s="154">
        <v>764</v>
      </c>
      <c r="FX603" s="154">
        <v>764</v>
      </c>
      <c r="FY603" s="154">
        <v>764</v>
      </c>
      <c r="FZ603" s="154">
        <v>764</v>
      </c>
      <c r="GA603" s="154">
        <v>764</v>
      </c>
      <c r="GB603" s="154">
        <v>764</v>
      </c>
      <c r="GC603" s="154">
        <v>764</v>
      </c>
      <c r="GD603" s="154">
        <v>764</v>
      </c>
      <c r="GE603" s="154">
        <v>764</v>
      </c>
      <c r="GF603" s="154">
        <v>764</v>
      </c>
      <c r="GG603" s="154">
        <v>764</v>
      </c>
      <c r="GH603" s="154">
        <v>764</v>
      </c>
      <c r="GI603" s="154">
        <v>764</v>
      </c>
      <c r="GJ603" s="154">
        <v>764</v>
      </c>
      <c r="GK603" s="166">
        <v>764</v>
      </c>
      <c r="GL603" s="166">
        <v>764</v>
      </c>
      <c r="GM603" s="166">
        <v>764</v>
      </c>
      <c r="GN603" s="166">
        <v>764</v>
      </c>
      <c r="GO603" s="166">
        <v>764</v>
      </c>
      <c r="GP603" s="166">
        <v>764</v>
      </c>
      <c r="GQ603" s="166">
        <v>764</v>
      </c>
      <c r="GR603" s="166">
        <v>764</v>
      </c>
      <c r="GS603" s="166">
        <v>764</v>
      </c>
      <c r="GT603" s="154">
        <v>764</v>
      </c>
      <c r="GU603" s="154">
        <v>764</v>
      </c>
      <c r="GV603" s="154">
        <v>764</v>
      </c>
      <c r="GW603" s="154">
        <v>764</v>
      </c>
      <c r="GX603" s="154">
        <v>764</v>
      </c>
      <c r="GY603" s="166">
        <v>764</v>
      </c>
      <c r="GZ603" s="166">
        <v>764</v>
      </c>
      <c r="HA603" s="166">
        <v>764</v>
      </c>
      <c r="HB603" s="166">
        <v>764</v>
      </c>
      <c r="HC603" s="166">
        <v>764</v>
      </c>
      <c r="HD603" s="166">
        <v>764</v>
      </c>
      <c r="HE603" s="166">
        <v>764</v>
      </c>
      <c r="HF603" s="166">
        <v>764</v>
      </c>
      <c r="HG603" s="154">
        <v>764</v>
      </c>
      <c r="HH603" s="154">
        <v>764</v>
      </c>
      <c r="HI603" s="166">
        <v>764</v>
      </c>
      <c r="HJ603" s="154">
        <v>765</v>
      </c>
      <c r="HK603" s="154">
        <v>764</v>
      </c>
      <c r="HL603" s="166">
        <v>764</v>
      </c>
      <c r="HM603" s="154">
        <v>764</v>
      </c>
      <c r="HN603" s="154">
        <v>764</v>
      </c>
      <c r="HO603" s="166">
        <v>764</v>
      </c>
      <c r="HP603" s="154">
        <v>764</v>
      </c>
      <c r="HQ603" s="154">
        <v>764</v>
      </c>
      <c r="HR603" s="166">
        <v>764</v>
      </c>
      <c r="HS603" s="154">
        <v>764</v>
      </c>
      <c r="HT603" s="150">
        <v>764</v>
      </c>
      <c r="HU603" s="150">
        <v>764</v>
      </c>
      <c r="HV603" s="150">
        <v>764</v>
      </c>
      <c r="HW603" s="169">
        <v>764</v>
      </c>
    </row>
    <row r="604" spans="1:231">
      <c r="A604" s="145">
        <f t="shared" si="58"/>
        <v>44076</v>
      </c>
      <c r="B604" s="220">
        <f>'Age&amp;Sex by occurrence date'!$FDR22</f>
        <v>910</v>
      </c>
      <c r="C604" s="220">
        <v>764</v>
      </c>
      <c r="D604" s="220">
        <v>764</v>
      </c>
      <c r="E604" s="220">
        <v>764</v>
      </c>
      <c r="F604" s="220">
        <v>764</v>
      </c>
      <c r="G604" s="220">
        <v>764</v>
      </c>
      <c r="H604" s="220">
        <v>764</v>
      </c>
      <c r="I604" s="220">
        <v>764</v>
      </c>
      <c r="J604" s="220">
        <v>764</v>
      </c>
      <c r="K604" s="220">
        <v>764</v>
      </c>
      <c r="L604" s="220">
        <v>764</v>
      </c>
      <c r="M604" s="220">
        <v>764</v>
      </c>
      <c r="N604" s="220">
        <v>764</v>
      </c>
      <c r="O604" s="220">
        <v>764</v>
      </c>
      <c r="P604" s="220">
        <v>764</v>
      </c>
      <c r="Q604" s="220">
        <v>764</v>
      </c>
      <c r="R604" s="220">
        <v>764</v>
      </c>
      <c r="S604" s="220">
        <v>764</v>
      </c>
      <c r="T604" s="220">
        <v>764</v>
      </c>
      <c r="U604" s="220">
        <v>764</v>
      </c>
      <c r="V604" s="220">
        <v>764</v>
      </c>
      <c r="W604" s="220">
        <v>764</v>
      </c>
      <c r="X604" s="220">
        <v>764</v>
      </c>
      <c r="Y604" s="220">
        <v>764</v>
      </c>
      <c r="Z604" s="220">
        <v>764</v>
      </c>
      <c r="AA604" s="220">
        <v>764</v>
      </c>
      <c r="AB604" s="220">
        <v>765</v>
      </c>
      <c r="AC604" s="220">
        <v>765</v>
      </c>
      <c r="AD604" s="220">
        <v>765</v>
      </c>
      <c r="AE604" s="220">
        <v>764</v>
      </c>
      <c r="AF604" s="220">
        <v>764</v>
      </c>
      <c r="AG604" s="220">
        <v>764</v>
      </c>
      <c r="AH604" s="220">
        <v>764</v>
      </c>
      <c r="AI604" s="220">
        <v>764</v>
      </c>
      <c r="AJ604" s="220">
        <v>764</v>
      </c>
      <c r="AK604" s="220">
        <v>764</v>
      </c>
      <c r="AL604" s="220">
        <v>764</v>
      </c>
      <c r="AM604" s="220">
        <v>764</v>
      </c>
      <c r="AN604" s="220">
        <v>764</v>
      </c>
      <c r="AO604" s="220">
        <v>764</v>
      </c>
      <c r="AP604" s="220">
        <v>764</v>
      </c>
      <c r="AQ604" s="220">
        <v>764</v>
      </c>
      <c r="AR604" s="220">
        <v>764</v>
      </c>
      <c r="AS604" s="220">
        <v>764</v>
      </c>
      <c r="AT604" s="220">
        <v>764</v>
      </c>
      <c r="AU604" s="220">
        <v>764</v>
      </c>
      <c r="AV604" s="220">
        <v>764</v>
      </c>
      <c r="AW604" s="220">
        <v>764</v>
      </c>
      <c r="AX604" s="220">
        <v>764</v>
      </c>
      <c r="AY604" s="220">
        <v>764</v>
      </c>
      <c r="AZ604" s="220">
        <v>764</v>
      </c>
      <c r="BA604" s="220">
        <v>764</v>
      </c>
      <c r="BB604" s="220">
        <v>764</v>
      </c>
      <c r="BC604" s="220">
        <v>764</v>
      </c>
      <c r="BD604" s="220">
        <v>764</v>
      </c>
      <c r="BE604" s="220">
        <v>764</v>
      </c>
      <c r="BF604" s="220">
        <v>764</v>
      </c>
      <c r="BG604" s="220">
        <v>764</v>
      </c>
      <c r="BH604" s="220">
        <v>764</v>
      </c>
      <c r="BI604" s="220">
        <v>764</v>
      </c>
      <c r="BJ604" s="220">
        <v>764</v>
      </c>
      <c r="BK604" s="220">
        <v>764</v>
      </c>
      <c r="BL604" s="220">
        <v>764</v>
      </c>
      <c r="BM604" s="220">
        <v>764</v>
      </c>
      <c r="BN604" s="220">
        <v>764</v>
      </c>
      <c r="BO604" s="220">
        <v>764</v>
      </c>
      <c r="BP604" s="220">
        <v>764</v>
      </c>
      <c r="BQ604" s="220">
        <v>764</v>
      </c>
      <c r="BR604" s="220">
        <v>764</v>
      </c>
      <c r="BS604" s="220">
        <v>764</v>
      </c>
      <c r="BT604" s="220">
        <v>764</v>
      </c>
      <c r="BU604" s="220">
        <v>764</v>
      </c>
      <c r="BV604" s="220">
        <v>764</v>
      </c>
      <c r="BW604" s="220">
        <v>764</v>
      </c>
      <c r="BX604" s="220">
        <v>764</v>
      </c>
      <c r="BY604" s="220">
        <v>764</v>
      </c>
      <c r="BZ604" s="220">
        <v>764</v>
      </c>
      <c r="CA604" s="220">
        <v>764</v>
      </c>
      <c r="CB604" s="220">
        <v>764</v>
      </c>
      <c r="CC604" s="220">
        <v>764</v>
      </c>
      <c r="CD604" s="220">
        <v>764</v>
      </c>
      <c r="CE604" s="220">
        <v>764</v>
      </c>
      <c r="CF604" s="220">
        <v>764</v>
      </c>
      <c r="CG604" s="220">
        <v>764</v>
      </c>
      <c r="CH604" s="220">
        <v>764</v>
      </c>
      <c r="CI604" s="220">
        <v>764</v>
      </c>
      <c r="CJ604" s="220">
        <v>764</v>
      </c>
      <c r="CK604" s="220">
        <v>764</v>
      </c>
      <c r="CL604" s="220">
        <v>764</v>
      </c>
      <c r="CM604" s="220">
        <v>764</v>
      </c>
      <c r="CN604" s="220">
        <v>764</v>
      </c>
      <c r="CO604" s="220">
        <v>764</v>
      </c>
      <c r="CP604" s="220">
        <v>764</v>
      </c>
      <c r="CQ604" s="220">
        <v>764</v>
      </c>
      <c r="CR604" s="220">
        <v>764</v>
      </c>
      <c r="CS604" s="220">
        <v>764</v>
      </c>
      <c r="CT604" s="220">
        <v>764</v>
      </c>
      <c r="CU604" s="220">
        <v>764</v>
      </c>
      <c r="CV604" s="220">
        <v>764</v>
      </c>
      <c r="CW604" s="220">
        <v>764</v>
      </c>
      <c r="CX604" s="220">
        <v>764</v>
      </c>
      <c r="CY604" s="220">
        <v>764</v>
      </c>
      <c r="CZ604" s="220">
        <v>764</v>
      </c>
      <c r="DA604" s="220">
        <v>764</v>
      </c>
      <c r="DB604" s="220">
        <v>764</v>
      </c>
      <c r="DC604" s="220">
        <v>764</v>
      </c>
      <c r="DD604" s="220">
        <v>764</v>
      </c>
      <c r="DE604" s="220">
        <v>764</v>
      </c>
      <c r="DF604" s="220">
        <v>764</v>
      </c>
      <c r="DG604" s="220">
        <v>764</v>
      </c>
      <c r="DH604" s="220">
        <v>764</v>
      </c>
      <c r="DI604" s="220">
        <v>764</v>
      </c>
      <c r="DJ604" s="220">
        <v>764</v>
      </c>
      <c r="DK604" s="220">
        <v>764</v>
      </c>
      <c r="DL604" s="220">
        <v>764</v>
      </c>
      <c r="DM604" s="220">
        <v>764</v>
      </c>
      <c r="DN604" s="220">
        <v>764</v>
      </c>
      <c r="DO604" s="220">
        <v>764</v>
      </c>
      <c r="DP604" s="220">
        <v>764</v>
      </c>
      <c r="DQ604" s="220">
        <v>764</v>
      </c>
      <c r="DR604" s="220">
        <v>764</v>
      </c>
      <c r="DS604" s="220">
        <v>764</v>
      </c>
      <c r="DT604" s="220">
        <v>764</v>
      </c>
      <c r="DU604" s="220">
        <v>764</v>
      </c>
      <c r="DV604" s="220">
        <v>764</v>
      </c>
      <c r="DW604" s="220">
        <v>764</v>
      </c>
      <c r="DX604" s="220">
        <v>764</v>
      </c>
      <c r="DY604" s="220">
        <v>764</v>
      </c>
      <c r="DZ604" s="220">
        <v>764</v>
      </c>
      <c r="EA604" s="220">
        <v>764</v>
      </c>
      <c r="EB604" s="220">
        <v>764</v>
      </c>
      <c r="EC604" s="220">
        <v>764</v>
      </c>
      <c r="ED604" s="220">
        <v>764</v>
      </c>
      <c r="EE604" s="220">
        <v>764</v>
      </c>
      <c r="EF604" s="220">
        <v>764</v>
      </c>
      <c r="EG604" s="220">
        <v>764</v>
      </c>
      <c r="EH604" s="220">
        <v>764</v>
      </c>
      <c r="EI604" s="220">
        <v>764</v>
      </c>
      <c r="EJ604" s="220">
        <v>764</v>
      </c>
      <c r="EK604" s="220">
        <v>764</v>
      </c>
      <c r="EL604" s="220">
        <v>764</v>
      </c>
      <c r="EM604" s="220">
        <v>764</v>
      </c>
      <c r="EN604" s="242">
        <v>764</v>
      </c>
      <c r="EO604" s="232">
        <v>764</v>
      </c>
      <c r="EP604" s="227">
        <v>764</v>
      </c>
      <c r="EQ604" s="154">
        <v>764</v>
      </c>
      <c r="ER604" s="154">
        <v>764</v>
      </c>
      <c r="ES604" s="154">
        <v>764</v>
      </c>
      <c r="ET604" s="154">
        <v>764</v>
      </c>
      <c r="EU604" s="154">
        <v>764</v>
      </c>
      <c r="EV604" s="154">
        <v>764</v>
      </c>
      <c r="EW604" s="166">
        <v>764</v>
      </c>
      <c r="EX604" s="166">
        <v>764</v>
      </c>
      <c r="EY604" s="166">
        <v>764</v>
      </c>
      <c r="EZ604" s="166">
        <v>764</v>
      </c>
      <c r="FA604" s="166">
        <v>764</v>
      </c>
      <c r="FB604" s="154">
        <v>764</v>
      </c>
      <c r="FC604" s="166">
        <v>764</v>
      </c>
      <c r="FD604" s="154">
        <v>764</v>
      </c>
      <c r="FE604" s="154">
        <v>764</v>
      </c>
      <c r="FF604" s="166">
        <v>764</v>
      </c>
      <c r="FG604" s="166">
        <v>764</v>
      </c>
      <c r="FH604" s="166">
        <v>764</v>
      </c>
      <c r="FI604" s="166">
        <v>764</v>
      </c>
      <c r="FJ604" s="154">
        <v>764</v>
      </c>
      <c r="FK604" s="154">
        <v>764</v>
      </c>
      <c r="FL604" s="154">
        <v>764</v>
      </c>
      <c r="FM604" s="154">
        <v>764</v>
      </c>
      <c r="FN604" s="154">
        <v>764</v>
      </c>
      <c r="FO604" s="154">
        <v>764</v>
      </c>
      <c r="FP604" s="154">
        <v>764</v>
      </c>
      <c r="FQ604" s="154">
        <v>764</v>
      </c>
      <c r="FR604" s="166">
        <v>764</v>
      </c>
      <c r="FS604" s="166">
        <v>764</v>
      </c>
      <c r="FT604" s="166">
        <v>764</v>
      </c>
      <c r="FU604" s="166">
        <v>764</v>
      </c>
      <c r="FV604" s="166">
        <v>764</v>
      </c>
      <c r="FW604" s="166">
        <v>764</v>
      </c>
      <c r="FX604" s="166">
        <v>764</v>
      </c>
      <c r="FY604" s="166">
        <v>764</v>
      </c>
      <c r="FZ604" s="166">
        <v>764</v>
      </c>
      <c r="GA604" s="166">
        <v>764</v>
      </c>
      <c r="GB604" s="166">
        <v>764</v>
      </c>
      <c r="GC604" s="166">
        <v>764</v>
      </c>
      <c r="GD604" s="166">
        <v>764</v>
      </c>
      <c r="GE604" s="166">
        <v>764</v>
      </c>
      <c r="GF604" s="166">
        <v>764</v>
      </c>
      <c r="GG604" s="166">
        <v>764</v>
      </c>
      <c r="GH604" s="166">
        <v>764</v>
      </c>
      <c r="GI604" s="166">
        <v>764</v>
      </c>
      <c r="GJ604" s="166">
        <v>764</v>
      </c>
      <c r="GK604" s="154">
        <v>764</v>
      </c>
      <c r="GL604" s="154">
        <v>764</v>
      </c>
      <c r="GM604" s="154">
        <v>764</v>
      </c>
      <c r="GN604" s="154">
        <v>764</v>
      </c>
      <c r="GO604" s="154">
        <v>764</v>
      </c>
      <c r="GP604" s="154">
        <v>764</v>
      </c>
      <c r="GQ604" s="154">
        <v>764</v>
      </c>
      <c r="GR604" s="154">
        <v>764</v>
      </c>
      <c r="GS604" s="154">
        <v>764</v>
      </c>
      <c r="GT604" s="166">
        <v>764</v>
      </c>
      <c r="GU604" s="166">
        <v>764</v>
      </c>
      <c r="GV604" s="166">
        <v>764</v>
      </c>
      <c r="GW604" s="166">
        <v>764</v>
      </c>
      <c r="GX604" s="166">
        <v>764</v>
      </c>
      <c r="GY604" s="166">
        <v>764</v>
      </c>
      <c r="GZ604" s="166">
        <v>764</v>
      </c>
      <c r="HA604" s="166">
        <v>764</v>
      </c>
      <c r="HB604" s="166">
        <v>764</v>
      </c>
      <c r="HC604" s="166">
        <v>764</v>
      </c>
      <c r="HD604" s="166">
        <v>764</v>
      </c>
      <c r="HE604" s="166">
        <v>764</v>
      </c>
      <c r="HF604" s="166">
        <v>764</v>
      </c>
      <c r="HG604" s="154">
        <v>764</v>
      </c>
      <c r="HH604" s="154">
        <v>764</v>
      </c>
      <c r="HI604" s="166">
        <v>764</v>
      </c>
      <c r="HJ604" s="154">
        <v>765</v>
      </c>
      <c r="HK604" s="154">
        <v>764</v>
      </c>
      <c r="HL604" s="166">
        <v>764</v>
      </c>
      <c r="HM604" s="154">
        <v>764</v>
      </c>
      <c r="HN604" s="154">
        <v>764</v>
      </c>
      <c r="HO604" s="166">
        <v>764</v>
      </c>
      <c r="HP604" s="154">
        <v>764</v>
      </c>
      <c r="HQ604" s="154">
        <v>764</v>
      </c>
      <c r="HR604" s="166">
        <v>764</v>
      </c>
      <c r="HS604" s="154">
        <v>764</v>
      </c>
      <c r="HT604" s="150">
        <v>764</v>
      </c>
      <c r="HU604" s="150">
        <v>764</v>
      </c>
      <c r="HV604" s="150">
        <v>764</v>
      </c>
      <c r="HW604" s="169">
        <v>764</v>
      </c>
    </row>
    <row r="605" spans="1:231">
      <c r="A605" s="145">
        <f t="shared" si="58"/>
        <v>44075</v>
      </c>
      <c r="B605" s="220">
        <f>'Age&amp;Sex by occurrence date'!$FDY22</f>
        <v>908</v>
      </c>
      <c r="C605" s="220">
        <v>764</v>
      </c>
      <c r="D605" s="220">
        <v>764</v>
      </c>
      <c r="E605" s="220">
        <v>764</v>
      </c>
      <c r="F605" s="220">
        <v>764</v>
      </c>
      <c r="G605" s="220">
        <v>764</v>
      </c>
      <c r="H605" s="220">
        <v>764</v>
      </c>
      <c r="I605" s="220">
        <v>764</v>
      </c>
      <c r="J605" s="220">
        <v>764</v>
      </c>
      <c r="K605" s="220">
        <v>764</v>
      </c>
      <c r="L605" s="220">
        <v>764</v>
      </c>
      <c r="M605" s="220">
        <v>764</v>
      </c>
      <c r="N605" s="220">
        <v>764</v>
      </c>
      <c r="O605" s="220">
        <v>764</v>
      </c>
      <c r="P605" s="220">
        <v>764</v>
      </c>
      <c r="Q605" s="220">
        <v>764</v>
      </c>
      <c r="R605" s="220">
        <v>764</v>
      </c>
      <c r="S605" s="220">
        <v>764</v>
      </c>
      <c r="T605" s="220">
        <v>764</v>
      </c>
      <c r="U605" s="220">
        <v>764</v>
      </c>
      <c r="V605" s="220">
        <v>764</v>
      </c>
      <c r="W605" s="220">
        <v>764</v>
      </c>
      <c r="X605" s="220">
        <v>764</v>
      </c>
      <c r="Y605" s="220">
        <v>764</v>
      </c>
      <c r="Z605" s="220">
        <v>764</v>
      </c>
      <c r="AA605" s="220">
        <v>764</v>
      </c>
      <c r="AB605" s="220">
        <v>765</v>
      </c>
      <c r="AC605" s="220">
        <v>765</v>
      </c>
      <c r="AD605" s="220">
        <v>765</v>
      </c>
      <c r="AE605" s="220">
        <v>764</v>
      </c>
      <c r="AF605" s="220">
        <v>764</v>
      </c>
      <c r="AG605" s="220">
        <v>764</v>
      </c>
      <c r="AH605" s="220">
        <v>764</v>
      </c>
      <c r="AI605" s="220">
        <v>764</v>
      </c>
      <c r="AJ605" s="220">
        <v>764</v>
      </c>
      <c r="AK605" s="220">
        <v>764</v>
      </c>
      <c r="AL605" s="220">
        <v>764</v>
      </c>
      <c r="AM605" s="220">
        <v>764</v>
      </c>
      <c r="AN605" s="220">
        <v>764</v>
      </c>
      <c r="AO605" s="220">
        <v>764</v>
      </c>
      <c r="AP605" s="220">
        <v>764</v>
      </c>
      <c r="AQ605" s="220">
        <v>764</v>
      </c>
      <c r="AR605" s="220">
        <v>764</v>
      </c>
      <c r="AS605" s="220">
        <v>764</v>
      </c>
      <c r="AT605" s="220">
        <v>764</v>
      </c>
      <c r="AU605" s="220">
        <v>764</v>
      </c>
      <c r="AV605" s="220">
        <v>764</v>
      </c>
      <c r="AW605" s="220">
        <v>764</v>
      </c>
      <c r="AX605" s="220">
        <v>764</v>
      </c>
      <c r="AY605" s="220">
        <v>764</v>
      </c>
      <c r="AZ605" s="220">
        <v>764</v>
      </c>
      <c r="BA605" s="220">
        <v>764</v>
      </c>
      <c r="BB605" s="220">
        <v>764</v>
      </c>
      <c r="BC605" s="220">
        <v>764</v>
      </c>
      <c r="BD605" s="220">
        <v>764</v>
      </c>
      <c r="BE605" s="220">
        <v>764</v>
      </c>
      <c r="BF605" s="220">
        <v>764</v>
      </c>
      <c r="BG605" s="220">
        <v>764</v>
      </c>
      <c r="BH605" s="220">
        <v>764</v>
      </c>
      <c r="BI605" s="220">
        <v>764</v>
      </c>
      <c r="BJ605" s="220">
        <v>764</v>
      </c>
      <c r="BK605" s="220">
        <v>764</v>
      </c>
      <c r="BL605" s="220">
        <v>764</v>
      </c>
      <c r="BM605" s="220">
        <v>764</v>
      </c>
      <c r="BN605" s="220">
        <v>764</v>
      </c>
      <c r="BO605" s="220">
        <v>764</v>
      </c>
      <c r="BP605" s="220">
        <v>764</v>
      </c>
      <c r="BQ605" s="220">
        <v>764</v>
      </c>
      <c r="BR605" s="220">
        <v>764</v>
      </c>
      <c r="BS605" s="220">
        <v>764</v>
      </c>
      <c r="BT605" s="220">
        <v>764</v>
      </c>
      <c r="BU605" s="220">
        <v>764</v>
      </c>
      <c r="BV605" s="220">
        <v>764</v>
      </c>
      <c r="BW605" s="220">
        <v>764</v>
      </c>
      <c r="BX605" s="220">
        <v>764</v>
      </c>
      <c r="BY605" s="220">
        <v>764</v>
      </c>
      <c r="BZ605" s="220">
        <v>764</v>
      </c>
      <c r="CA605" s="220">
        <v>764</v>
      </c>
      <c r="CB605" s="220">
        <v>764</v>
      </c>
      <c r="CC605" s="220">
        <v>764</v>
      </c>
      <c r="CD605" s="220">
        <v>764</v>
      </c>
      <c r="CE605" s="220">
        <v>764</v>
      </c>
      <c r="CF605" s="220">
        <v>764</v>
      </c>
      <c r="CG605" s="220">
        <v>764</v>
      </c>
      <c r="CH605" s="220">
        <v>764</v>
      </c>
      <c r="CI605" s="220">
        <v>764</v>
      </c>
      <c r="CJ605" s="220">
        <v>764</v>
      </c>
      <c r="CK605" s="220">
        <v>764</v>
      </c>
      <c r="CL605" s="220">
        <v>764</v>
      </c>
      <c r="CM605" s="220">
        <v>764</v>
      </c>
      <c r="CN605" s="220">
        <v>764</v>
      </c>
      <c r="CO605" s="220">
        <v>764</v>
      </c>
      <c r="CP605" s="220">
        <v>764</v>
      </c>
      <c r="CQ605" s="220">
        <v>764</v>
      </c>
      <c r="CR605" s="220">
        <v>764</v>
      </c>
      <c r="CS605" s="220">
        <v>764</v>
      </c>
      <c r="CT605" s="220">
        <v>764</v>
      </c>
      <c r="CU605" s="220">
        <v>764</v>
      </c>
      <c r="CV605" s="220">
        <v>764</v>
      </c>
      <c r="CW605" s="220">
        <v>764</v>
      </c>
      <c r="CX605" s="220">
        <v>764</v>
      </c>
      <c r="CY605" s="220">
        <v>764</v>
      </c>
      <c r="CZ605" s="220">
        <v>764</v>
      </c>
      <c r="DA605" s="220">
        <v>764</v>
      </c>
      <c r="DB605" s="220">
        <v>764</v>
      </c>
      <c r="DC605" s="220">
        <v>764</v>
      </c>
      <c r="DD605" s="220">
        <v>764</v>
      </c>
      <c r="DE605" s="220">
        <v>764</v>
      </c>
      <c r="DF605" s="220">
        <v>764</v>
      </c>
      <c r="DG605" s="220">
        <v>764</v>
      </c>
      <c r="DH605" s="220">
        <v>764</v>
      </c>
      <c r="DI605" s="220">
        <v>764</v>
      </c>
      <c r="DJ605" s="220">
        <v>764</v>
      </c>
      <c r="DK605" s="220">
        <v>764</v>
      </c>
      <c r="DL605" s="220">
        <v>764</v>
      </c>
      <c r="DM605" s="220">
        <v>764</v>
      </c>
      <c r="DN605" s="220">
        <v>764</v>
      </c>
      <c r="DO605" s="220">
        <v>764</v>
      </c>
      <c r="DP605" s="220">
        <v>764</v>
      </c>
      <c r="DQ605" s="220">
        <v>764</v>
      </c>
      <c r="DR605" s="220">
        <v>764</v>
      </c>
      <c r="DS605" s="220">
        <v>764</v>
      </c>
      <c r="DT605" s="220">
        <v>764</v>
      </c>
      <c r="DU605" s="220">
        <v>764</v>
      </c>
      <c r="DV605" s="220">
        <v>764</v>
      </c>
      <c r="DW605" s="220">
        <v>764</v>
      </c>
      <c r="DX605" s="220">
        <v>764</v>
      </c>
      <c r="DY605" s="220">
        <v>764</v>
      </c>
      <c r="DZ605" s="220">
        <v>764</v>
      </c>
      <c r="EA605" s="220">
        <v>764</v>
      </c>
      <c r="EB605" s="220">
        <v>764</v>
      </c>
      <c r="EC605" s="220">
        <v>764</v>
      </c>
      <c r="ED605" s="220">
        <v>764</v>
      </c>
      <c r="EE605" s="220">
        <v>764</v>
      </c>
      <c r="EF605" s="220">
        <v>764</v>
      </c>
      <c r="EG605" s="220">
        <v>764</v>
      </c>
      <c r="EH605" s="220">
        <v>764</v>
      </c>
      <c r="EI605" s="220">
        <v>764</v>
      </c>
      <c r="EJ605" s="220">
        <v>764</v>
      </c>
      <c r="EK605" s="220">
        <v>764</v>
      </c>
      <c r="EL605" s="220">
        <v>764</v>
      </c>
      <c r="EM605" s="220">
        <v>764</v>
      </c>
      <c r="EN605" s="242">
        <v>764</v>
      </c>
      <c r="EO605" s="232">
        <v>764</v>
      </c>
      <c r="EP605" s="228">
        <v>764</v>
      </c>
      <c r="EQ605" s="166">
        <v>764</v>
      </c>
      <c r="ER605" s="166">
        <v>764</v>
      </c>
      <c r="ES605" s="166">
        <v>764</v>
      </c>
      <c r="ET605" s="166">
        <v>764</v>
      </c>
      <c r="EU605" s="166">
        <v>764</v>
      </c>
      <c r="EV605" s="154">
        <v>764</v>
      </c>
      <c r="EW605" s="166">
        <v>764</v>
      </c>
      <c r="EX605" s="166">
        <v>764</v>
      </c>
      <c r="EY605" s="166">
        <v>764</v>
      </c>
      <c r="EZ605" s="166">
        <v>764</v>
      </c>
      <c r="FA605" s="166">
        <v>764</v>
      </c>
      <c r="FB605" s="166">
        <v>764</v>
      </c>
      <c r="FC605" s="154">
        <v>764</v>
      </c>
      <c r="FD605" s="154">
        <v>764</v>
      </c>
      <c r="FE605" s="154">
        <v>764</v>
      </c>
      <c r="FF605" s="154">
        <v>764</v>
      </c>
      <c r="FG605" s="166">
        <v>764</v>
      </c>
      <c r="FH605" s="154">
        <v>764</v>
      </c>
      <c r="FI605" s="154">
        <v>764</v>
      </c>
      <c r="FJ605" s="166">
        <v>764</v>
      </c>
      <c r="FK605" s="166">
        <v>764</v>
      </c>
      <c r="FL605" s="166">
        <v>764</v>
      </c>
      <c r="FM605" s="166">
        <v>764</v>
      </c>
      <c r="FN605" s="166">
        <v>764</v>
      </c>
      <c r="FO605" s="166">
        <v>764</v>
      </c>
      <c r="FP605" s="166">
        <v>764</v>
      </c>
      <c r="FQ605" s="166">
        <v>764</v>
      </c>
      <c r="FR605" s="166">
        <v>764</v>
      </c>
      <c r="FS605" s="166">
        <v>764</v>
      </c>
      <c r="FT605" s="166">
        <v>764</v>
      </c>
      <c r="FU605" s="166">
        <v>764</v>
      </c>
      <c r="FV605" s="166">
        <v>764</v>
      </c>
      <c r="FW605" s="166">
        <v>764</v>
      </c>
      <c r="FX605" s="166">
        <v>764</v>
      </c>
      <c r="FY605" s="166">
        <v>764</v>
      </c>
      <c r="FZ605" s="166">
        <v>764</v>
      </c>
      <c r="GA605" s="166">
        <v>764</v>
      </c>
      <c r="GB605" s="166">
        <v>764</v>
      </c>
      <c r="GC605" s="166">
        <v>764</v>
      </c>
      <c r="GD605" s="166">
        <v>764</v>
      </c>
      <c r="GE605" s="166">
        <v>764</v>
      </c>
      <c r="GF605" s="166">
        <v>764</v>
      </c>
      <c r="GG605" s="166">
        <v>764</v>
      </c>
      <c r="GH605" s="166">
        <v>764</v>
      </c>
      <c r="GI605" s="166">
        <v>764</v>
      </c>
      <c r="GJ605" s="166">
        <v>764</v>
      </c>
      <c r="GK605" s="154">
        <v>764</v>
      </c>
      <c r="GL605" s="154">
        <v>764</v>
      </c>
      <c r="GM605" s="154">
        <v>764</v>
      </c>
      <c r="GN605" s="154">
        <v>764</v>
      </c>
      <c r="GO605" s="154">
        <v>764</v>
      </c>
      <c r="GP605" s="154">
        <v>764</v>
      </c>
      <c r="GQ605" s="154">
        <v>764</v>
      </c>
      <c r="GR605" s="154">
        <v>764</v>
      </c>
      <c r="GS605" s="154">
        <v>764</v>
      </c>
      <c r="GT605" s="166">
        <v>764</v>
      </c>
      <c r="GU605" s="166">
        <v>764</v>
      </c>
      <c r="GV605" s="166">
        <v>764</v>
      </c>
      <c r="GW605" s="166">
        <v>764</v>
      </c>
      <c r="GX605" s="166">
        <v>764</v>
      </c>
      <c r="GY605" s="154">
        <v>764</v>
      </c>
      <c r="GZ605" s="154">
        <v>764</v>
      </c>
      <c r="HA605" s="154">
        <v>764</v>
      </c>
      <c r="HB605" s="154">
        <v>764</v>
      </c>
      <c r="HC605" s="154">
        <v>764</v>
      </c>
      <c r="HD605" s="154">
        <v>764</v>
      </c>
      <c r="HE605" s="154">
        <v>764</v>
      </c>
      <c r="HF605" s="166">
        <v>764</v>
      </c>
      <c r="HG605" s="154">
        <v>764</v>
      </c>
      <c r="HH605" s="154">
        <v>764</v>
      </c>
      <c r="HI605" s="166">
        <v>764</v>
      </c>
      <c r="HJ605" s="154">
        <v>765</v>
      </c>
      <c r="HK605" s="154">
        <v>764</v>
      </c>
      <c r="HL605" s="166">
        <v>764</v>
      </c>
      <c r="HM605" s="154">
        <v>764</v>
      </c>
      <c r="HN605" s="154">
        <v>764</v>
      </c>
      <c r="HO605" s="166">
        <v>764</v>
      </c>
      <c r="HP605" s="154">
        <v>764</v>
      </c>
      <c r="HQ605" s="154">
        <v>764</v>
      </c>
      <c r="HR605" s="166">
        <v>764</v>
      </c>
      <c r="HS605" s="154">
        <v>764</v>
      </c>
      <c r="HT605" s="150">
        <v>764</v>
      </c>
      <c r="HU605" s="150">
        <v>764</v>
      </c>
      <c r="HV605" s="150">
        <v>764</v>
      </c>
      <c r="HW605" s="169">
        <v>764</v>
      </c>
    </row>
    <row r="606" spans="1:231">
      <c r="A606" s="145">
        <f t="shared" si="58"/>
        <v>44074</v>
      </c>
      <c r="B606" s="220">
        <f>'Age&amp;Sex by occurrence date'!$FEF22</f>
        <v>906</v>
      </c>
      <c r="C606" s="220">
        <v>763</v>
      </c>
      <c r="D606" s="220">
        <v>763</v>
      </c>
      <c r="E606" s="220">
        <v>763</v>
      </c>
      <c r="F606" s="220">
        <v>763</v>
      </c>
      <c r="G606" s="220">
        <v>763</v>
      </c>
      <c r="H606" s="220">
        <v>763</v>
      </c>
      <c r="I606" s="220">
        <v>763</v>
      </c>
      <c r="J606" s="220">
        <v>763</v>
      </c>
      <c r="K606" s="220">
        <v>763</v>
      </c>
      <c r="L606" s="220">
        <v>763</v>
      </c>
      <c r="M606" s="220">
        <v>763</v>
      </c>
      <c r="N606" s="220">
        <v>763</v>
      </c>
      <c r="O606" s="220">
        <v>763</v>
      </c>
      <c r="P606" s="220">
        <v>763</v>
      </c>
      <c r="Q606" s="220">
        <v>763</v>
      </c>
      <c r="R606" s="220">
        <v>763</v>
      </c>
      <c r="S606" s="220">
        <v>763</v>
      </c>
      <c r="T606" s="220">
        <v>763</v>
      </c>
      <c r="U606" s="220">
        <v>763</v>
      </c>
      <c r="V606" s="220">
        <v>763</v>
      </c>
      <c r="W606" s="220">
        <v>763</v>
      </c>
      <c r="X606" s="220">
        <v>763</v>
      </c>
      <c r="Y606" s="220">
        <v>763</v>
      </c>
      <c r="Z606" s="220">
        <v>763</v>
      </c>
      <c r="AA606" s="220">
        <v>763</v>
      </c>
      <c r="AB606" s="220">
        <v>764</v>
      </c>
      <c r="AC606" s="220">
        <v>764</v>
      </c>
      <c r="AD606" s="220">
        <v>764</v>
      </c>
      <c r="AE606" s="220">
        <v>763</v>
      </c>
      <c r="AF606" s="220">
        <v>763</v>
      </c>
      <c r="AG606" s="220">
        <v>763</v>
      </c>
      <c r="AH606" s="220">
        <v>763</v>
      </c>
      <c r="AI606" s="220">
        <v>763</v>
      </c>
      <c r="AJ606" s="220">
        <v>763</v>
      </c>
      <c r="AK606" s="220">
        <v>763</v>
      </c>
      <c r="AL606" s="220">
        <v>763</v>
      </c>
      <c r="AM606" s="220">
        <v>763</v>
      </c>
      <c r="AN606" s="220">
        <v>763</v>
      </c>
      <c r="AO606" s="220">
        <v>763</v>
      </c>
      <c r="AP606" s="220">
        <v>763</v>
      </c>
      <c r="AQ606" s="220">
        <v>763</v>
      </c>
      <c r="AR606" s="220">
        <v>763</v>
      </c>
      <c r="AS606" s="220">
        <v>763</v>
      </c>
      <c r="AT606" s="220">
        <v>763</v>
      </c>
      <c r="AU606" s="220">
        <v>763</v>
      </c>
      <c r="AV606" s="220">
        <v>763</v>
      </c>
      <c r="AW606" s="220">
        <v>763</v>
      </c>
      <c r="AX606" s="220">
        <v>763</v>
      </c>
      <c r="AY606" s="220">
        <v>763</v>
      </c>
      <c r="AZ606" s="220">
        <v>763</v>
      </c>
      <c r="BA606" s="220">
        <v>763</v>
      </c>
      <c r="BB606" s="220">
        <v>763</v>
      </c>
      <c r="BC606" s="220">
        <v>763</v>
      </c>
      <c r="BD606" s="220">
        <v>763</v>
      </c>
      <c r="BE606" s="220">
        <v>763</v>
      </c>
      <c r="BF606" s="220">
        <v>763</v>
      </c>
      <c r="BG606" s="220">
        <v>763</v>
      </c>
      <c r="BH606" s="220">
        <v>763</v>
      </c>
      <c r="BI606" s="220">
        <v>763</v>
      </c>
      <c r="BJ606" s="220">
        <v>763</v>
      </c>
      <c r="BK606" s="220">
        <v>763</v>
      </c>
      <c r="BL606" s="220">
        <v>763</v>
      </c>
      <c r="BM606" s="220">
        <v>763</v>
      </c>
      <c r="BN606" s="220">
        <v>763</v>
      </c>
      <c r="BO606" s="220">
        <v>763</v>
      </c>
      <c r="BP606" s="220">
        <v>763</v>
      </c>
      <c r="BQ606" s="220">
        <v>763</v>
      </c>
      <c r="BR606" s="220">
        <v>763</v>
      </c>
      <c r="BS606" s="220">
        <v>763</v>
      </c>
      <c r="BT606" s="220">
        <v>763</v>
      </c>
      <c r="BU606" s="220">
        <v>763</v>
      </c>
      <c r="BV606" s="220">
        <v>763</v>
      </c>
      <c r="BW606" s="220">
        <v>763</v>
      </c>
      <c r="BX606" s="220">
        <v>763</v>
      </c>
      <c r="BY606" s="220">
        <v>763</v>
      </c>
      <c r="BZ606" s="220">
        <v>763</v>
      </c>
      <c r="CA606" s="220">
        <v>763</v>
      </c>
      <c r="CB606" s="220">
        <v>763</v>
      </c>
      <c r="CC606" s="220">
        <v>763</v>
      </c>
      <c r="CD606" s="220">
        <v>763</v>
      </c>
      <c r="CE606" s="220">
        <v>763</v>
      </c>
      <c r="CF606" s="220">
        <v>763</v>
      </c>
      <c r="CG606" s="220">
        <v>763</v>
      </c>
      <c r="CH606" s="220">
        <v>763</v>
      </c>
      <c r="CI606" s="220">
        <v>763</v>
      </c>
      <c r="CJ606" s="220">
        <v>763</v>
      </c>
      <c r="CK606" s="220">
        <v>763</v>
      </c>
      <c r="CL606" s="220">
        <v>763</v>
      </c>
      <c r="CM606" s="220">
        <v>763</v>
      </c>
      <c r="CN606" s="220">
        <v>763</v>
      </c>
      <c r="CO606" s="220">
        <v>763</v>
      </c>
      <c r="CP606" s="220">
        <v>763</v>
      </c>
      <c r="CQ606" s="220">
        <v>763</v>
      </c>
      <c r="CR606" s="220">
        <v>763</v>
      </c>
      <c r="CS606" s="220">
        <v>763</v>
      </c>
      <c r="CT606" s="220">
        <v>763</v>
      </c>
      <c r="CU606" s="220">
        <v>763</v>
      </c>
      <c r="CV606" s="220">
        <v>763</v>
      </c>
      <c r="CW606" s="220">
        <v>763</v>
      </c>
      <c r="CX606" s="220">
        <v>763</v>
      </c>
      <c r="CY606" s="220">
        <v>763</v>
      </c>
      <c r="CZ606" s="220">
        <v>763</v>
      </c>
      <c r="DA606" s="220">
        <v>763</v>
      </c>
      <c r="DB606" s="220">
        <v>763</v>
      </c>
      <c r="DC606" s="220">
        <v>763</v>
      </c>
      <c r="DD606" s="220">
        <v>763</v>
      </c>
      <c r="DE606" s="220">
        <v>763</v>
      </c>
      <c r="DF606" s="220">
        <v>763</v>
      </c>
      <c r="DG606" s="220">
        <v>763</v>
      </c>
      <c r="DH606" s="220">
        <v>763</v>
      </c>
      <c r="DI606" s="220">
        <v>763</v>
      </c>
      <c r="DJ606" s="220">
        <v>763</v>
      </c>
      <c r="DK606" s="220">
        <v>763</v>
      </c>
      <c r="DL606" s="220">
        <v>763</v>
      </c>
      <c r="DM606" s="220">
        <v>763</v>
      </c>
      <c r="DN606" s="220">
        <v>763</v>
      </c>
      <c r="DO606" s="220">
        <v>763</v>
      </c>
      <c r="DP606" s="220">
        <v>763</v>
      </c>
      <c r="DQ606" s="220">
        <v>763</v>
      </c>
      <c r="DR606" s="220">
        <v>763</v>
      </c>
      <c r="DS606" s="220">
        <v>763</v>
      </c>
      <c r="DT606" s="220">
        <v>763</v>
      </c>
      <c r="DU606" s="220">
        <v>763</v>
      </c>
      <c r="DV606" s="220">
        <v>763</v>
      </c>
      <c r="DW606" s="220">
        <v>763</v>
      </c>
      <c r="DX606" s="220">
        <v>763</v>
      </c>
      <c r="DY606" s="220">
        <v>763</v>
      </c>
      <c r="DZ606" s="220">
        <v>763</v>
      </c>
      <c r="EA606" s="220">
        <v>763</v>
      </c>
      <c r="EB606" s="220">
        <v>763</v>
      </c>
      <c r="EC606" s="220">
        <v>763</v>
      </c>
      <c r="ED606" s="220">
        <v>763</v>
      </c>
      <c r="EE606" s="220">
        <v>763</v>
      </c>
      <c r="EF606" s="220">
        <v>763</v>
      </c>
      <c r="EG606" s="220">
        <v>763</v>
      </c>
      <c r="EH606" s="220">
        <v>763</v>
      </c>
      <c r="EI606" s="220">
        <v>763</v>
      </c>
      <c r="EJ606" s="220">
        <v>763</v>
      </c>
      <c r="EK606" s="220">
        <v>763</v>
      </c>
      <c r="EL606" s="220">
        <v>763</v>
      </c>
      <c r="EM606" s="220">
        <v>763</v>
      </c>
      <c r="EN606" s="242">
        <v>763</v>
      </c>
      <c r="EO606" s="232">
        <v>763</v>
      </c>
      <c r="EP606" s="227">
        <v>763</v>
      </c>
      <c r="EQ606" s="154">
        <v>763</v>
      </c>
      <c r="ER606" s="154">
        <v>763</v>
      </c>
      <c r="ES606" s="154">
        <v>763</v>
      </c>
      <c r="ET606" s="154">
        <v>763</v>
      </c>
      <c r="EU606" s="154">
        <v>763</v>
      </c>
      <c r="EV606" s="154">
        <v>763</v>
      </c>
      <c r="EW606" s="154">
        <v>763</v>
      </c>
      <c r="EX606" s="154">
        <v>763</v>
      </c>
      <c r="EY606" s="154">
        <v>763</v>
      </c>
      <c r="EZ606" s="154">
        <v>763</v>
      </c>
      <c r="FA606" s="154">
        <v>763</v>
      </c>
      <c r="FB606" s="166">
        <v>763</v>
      </c>
      <c r="FC606" s="166">
        <v>763</v>
      </c>
      <c r="FD606" s="154">
        <v>763</v>
      </c>
      <c r="FE606" s="166">
        <v>763</v>
      </c>
      <c r="FF606" s="154">
        <v>763</v>
      </c>
      <c r="FG606" s="154">
        <v>763</v>
      </c>
      <c r="FH606" s="154">
        <v>763</v>
      </c>
      <c r="FI606" s="166">
        <v>763</v>
      </c>
      <c r="FJ606" s="166">
        <v>763</v>
      </c>
      <c r="FK606" s="166">
        <v>763</v>
      </c>
      <c r="FL606" s="166">
        <v>763</v>
      </c>
      <c r="FM606" s="166">
        <v>763</v>
      </c>
      <c r="FN606" s="166">
        <v>763</v>
      </c>
      <c r="FO606" s="166">
        <v>763</v>
      </c>
      <c r="FP606" s="166">
        <v>763</v>
      </c>
      <c r="FQ606" s="166">
        <v>763</v>
      </c>
      <c r="FR606" s="154">
        <v>763</v>
      </c>
      <c r="FS606" s="154">
        <v>763</v>
      </c>
      <c r="FT606" s="154">
        <v>763</v>
      </c>
      <c r="FU606" s="154">
        <v>763</v>
      </c>
      <c r="FV606" s="154">
        <v>763</v>
      </c>
      <c r="FW606" s="154">
        <v>763</v>
      </c>
      <c r="FX606" s="154">
        <v>763</v>
      </c>
      <c r="FY606" s="154">
        <v>763</v>
      </c>
      <c r="FZ606" s="154">
        <v>763</v>
      </c>
      <c r="GA606" s="154">
        <v>763</v>
      </c>
      <c r="GB606" s="154">
        <v>763</v>
      </c>
      <c r="GC606" s="154">
        <v>763</v>
      </c>
      <c r="GD606" s="154">
        <v>763</v>
      </c>
      <c r="GE606" s="154">
        <v>763</v>
      </c>
      <c r="GF606" s="154">
        <v>763</v>
      </c>
      <c r="GG606" s="154">
        <v>763</v>
      </c>
      <c r="GH606" s="154">
        <v>763</v>
      </c>
      <c r="GI606" s="154">
        <v>763</v>
      </c>
      <c r="GJ606" s="154">
        <v>763</v>
      </c>
      <c r="GK606" s="166">
        <v>763</v>
      </c>
      <c r="GL606" s="166">
        <v>763</v>
      </c>
      <c r="GM606" s="166">
        <v>763</v>
      </c>
      <c r="GN606" s="166">
        <v>763</v>
      </c>
      <c r="GO606" s="166">
        <v>763</v>
      </c>
      <c r="GP606" s="166">
        <v>763</v>
      </c>
      <c r="GQ606" s="166">
        <v>763</v>
      </c>
      <c r="GR606" s="166">
        <v>763</v>
      </c>
      <c r="GS606" s="166">
        <v>763</v>
      </c>
      <c r="GT606" s="166">
        <v>763</v>
      </c>
      <c r="GU606" s="166">
        <v>763</v>
      </c>
      <c r="GV606" s="166">
        <v>763</v>
      </c>
      <c r="GW606" s="166">
        <v>763</v>
      </c>
      <c r="GX606" s="166">
        <v>763</v>
      </c>
      <c r="GY606" s="166">
        <v>763</v>
      </c>
      <c r="GZ606" s="166">
        <v>763</v>
      </c>
      <c r="HA606" s="166">
        <v>763</v>
      </c>
      <c r="HB606" s="166">
        <v>763</v>
      </c>
      <c r="HC606" s="166">
        <v>763</v>
      </c>
      <c r="HD606" s="166">
        <v>763</v>
      </c>
      <c r="HE606" s="166">
        <v>763</v>
      </c>
      <c r="HF606" s="166">
        <v>763</v>
      </c>
      <c r="HG606" s="154">
        <v>763</v>
      </c>
      <c r="HH606" s="154">
        <v>763</v>
      </c>
      <c r="HI606" s="166">
        <v>763</v>
      </c>
      <c r="HJ606" s="154">
        <v>764</v>
      </c>
      <c r="HK606" s="154">
        <v>763</v>
      </c>
      <c r="HL606" s="166">
        <v>763</v>
      </c>
      <c r="HM606" s="154">
        <v>763</v>
      </c>
      <c r="HN606" s="154">
        <v>763</v>
      </c>
      <c r="HO606" s="166">
        <v>763</v>
      </c>
      <c r="HP606" s="154">
        <v>763</v>
      </c>
      <c r="HQ606" s="154">
        <v>763</v>
      </c>
      <c r="HR606" s="166">
        <v>763</v>
      </c>
      <c r="HS606" s="154">
        <v>763</v>
      </c>
      <c r="HT606" s="150">
        <v>763</v>
      </c>
      <c r="HU606" s="150">
        <v>763</v>
      </c>
      <c r="HV606" s="150">
        <v>763</v>
      </c>
      <c r="HW606" s="169">
        <v>763</v>
      </c>
    </row>
    <row r="607" spans="1:231">
      <c r="A607" s="145">
        <f t="shared" si="58"/>
        <v>44073</v>
      </c>
      <c r="B607" s="220">
        <f>'Age&amp;Sex by occurrence date'!$FEM22</f>
        <v>903</v>
      </c>
      <c r="C607" s="220">
        <v>762</v>
      </c>
      <c r="D607" s="220">
        <v>762</v>
      </c>
      <c r="E607" s="220">
        <v>762</v>
      </c>
      <c r="F607" s="220">
        <v>762</v>
      </c>
      <c r="G607" s="220">
        <v>762</v>
      </c>
      <c r="H607" s="220">
        <v>762</v>
      </c>
      <c r="I607" s="220">
        <v>762</v>
      </c>
      <c r="J607" s="220">
        <v>762</v>
      </c>
      <c r="K607" s="220">
        <v>762</v>
      </c>
      <c r="L607" s="220">
        <v>762</v>
      </c>
      <c r="M607" s="220">
        <v>762</v>
      </c>
      <c r="N607" s="220">
        <v>762</v>
      </c>
      <c r="O607" s="220">
        <v>762</v>
      </c>
      <c r="P607" s="220">
        <v>762</v>
      </c>
      <c r="Q607" s="220">
        <v>762</v>
      </c>
      <c r="R607" s="220">
        <v>762</v>
      </c>
      <c r="S607" s="220">
        <v>762</v>
      </c>
      <c r="T607" s="220">
        <v>762</v>
      </c>
      <c r="U607" s="220">
        <v>762</v>
      </c>
      <c r="V607" s="220">
        <v>762</v>
      </c>
      <c r="W607" s="220">
        <v>762</v>
      </c>
      <c r="X607" s="220">
        <v>762</v>
      </c>
      <c r="Y607" s="220">
        <v>762</v>
      </c>
      <c r="Z607" s="220">
        <v>762</v>
      </c>
      <c r="AA607" s="220">
        <v>762</v>
      </c>
      <c r="AB607" s="220">
        <v>763</v>
      </c>
      <c r="AC607" s="220">
        <v>763</v>
      </c>
      <c r="AD607" s="220">
        <v>763</v>
      </c>
      <c r="AE607" s="220">
        <v>762</v>
      </c>
      <c r="AF607" s="220">
        <v>762</v>
      </c>
      <c r="AG607" s="220">
        <v>762</v>
      </c>
      <c r="AH607" s="220">
        <v>762</v>
      </c>
      <c r="AI607" s="220">
        <v>762</v>
      </c>
      <c r="AJ607" s="220">
        <v>762</v>
      </c>
      <c r="AK607" s="220">
        <v>762</v>
      </c>
      <c r="AL607" s="220">
        <v>762</v>
      </c>
      <c r="AM607" s="220">
        <v>762</v>
      </c>
      <c r="AN607" s="220">
        <v>762</v>
      </c>
      <c r="AO607" s="220">
        <v>762</v>
      </c>
      <c r="AP607" s="220">
        <v>762</v>
      </c>
      <c r="AQ607" s="220">
        <v>762</v>
      </c>
      <c r="AR607" s="220">
        <v>762</v>
      </c>
      <c r="AS607" s="220">
        <v>762</v>
      </c>
      <c r="AT607" s="220">
        <v>762</v>
      </c>
      <c r="AU607" s="220">
        <v>762</v>
      </c>
      <c r="AV607" s="220">
        <v>762</v>
      </c>
      <c r="AW607" s="220">
        <v>762</v>
      </c>
      <c r="AX607" s="220">
        <v>762</v>
      </c>
      <c r="AY607" s="220">
        <v>762</v>
      </c>
      <c r="AZ607" s="220">
        <v>762</v>
      </c>
      <c r="BA607" s="220">
        <v>762</v>
      </c>
      <c r="BB607" s="220">
        <v>762</v>
      </c>
      <c r="BC607" s="220">
        <v>762</v>
      </c>
      <c r="BD607" s="220">
        <v>762</v>
      </c>
      <c r="BE607" s="220">
        <v>762</v>
      </c>
      <c r="BF607" s="220">
        <v>762</v>
      </c>
      <c r="BG607" s="220">
        <v>762</v>
      </c>
      <c r="BH607" s="220">
        <v>762</v>
      </c>
      <c r="BI607" s="220">
        <v>762</v>
      </c>
      <c r="BJ607" s="220">
        <v>762</v>
      </c>
      <c r="BK607" s="220">
        <v>762</v>
      </c>
      <c r="BL607" s="220">
        <v>762</v>
      </c>
      <c r="BM607" s="220">
        <v>762</v>
      </c>
      <c r="BN607" s="220">
        <v>762</v>
      </c>
      <c r="BO607" s="220">
        <v>762</v>
      </c>
      <c r="BP607" s="220">
        <v>762</v>
      </c>
      <c r="BQ607" s="220">
        <v>762</v>
      </c>
      <c r="BR607" s="220">
        <v>762</v>
      </c>
      <c r="BS607" s="220">
        <v>762</v>
      </c>
      <c r="BT607" s="220">
        <v>762</v>
      </c>
      <c r="BU607" s="220">
        <v>762</v>
      </c>
      <c r="BV607" s="220">
        <v>762</v>
      </c>
      <c r="BW607" s="220">
        <v>762</v>
      </c>
      <c r="BX607" s="220">
        <v>762</v>
      </c>
      <c r="BY607" s="220">
        <v>762</v>
      </c>
      <c r="BZ607" s="220">
        <v>762</v>
      </c>
      <c r="CA607" s="220">
        <v>762</v>
      </c>
      <c r="CB607" s="220">
        <v>762</v>
      </c>
      <c r="CC607" s="220">
        <v>762</v>
      </c>
      <c r="CD607" s="220">
        <v>762</v>
      </c>
      <c r="CE607" s="220">
        <v>762</v>
      </c>
      <c r="CF607" s="220">
        <v>762</v>
      </c>
      <c r="CG607" s="220">
        <v>762</v>
      </c>
      <c r="CH607" s="220">
        <v>762</v>
      </c>
      <c r="CI607" s="220">
        <v>762</v>
      </c>
      <c r="CJ607" s="220">
        <v>762</v>
      </c>
      <c r="CK607" s="220">
        <v>762</v>
      </c>
      <c r="CL607" s="220">
        <v>762</v>
      </c>
      <c r="CM607" s="220">
        <v>762</v>
      </c>
      <c r="CN607" s="220">
        <v>762</v>
      </c>
      <c r="CO607" s="220">
        <v>762</v>
      </c>
      <c r="CP607" s="220">
        <v>762</v>
      </c>
      <c r="CQ607" s="220">
        <v>762</v>
      </c>
      <c r="CR607" s="220">
        <v>762</v>
      </c>
      <c r="CS607" s="220">
        <v>762</v>
      </c>
      <c r="CT607" s="220">
        <v>762</v>
      </c>
      <c r="CU607" s="220">
        <v>762</v>
      </c>
      <c r="CV607" s="220">
        <v>762</v>
      </c>
      <c r="CW607" s="220">
        <v>762</v>
      </c>
      <c r="CX607" s="220">
        <v>762</v>
      </c>
      <c r="CY607" s="220">
        <v>762</v>
      </c>
      <c r="CZ607" s="220">
        <v>762</v>
      </c>
      <c r="DA607" s="220">
        <v>762</v>
      </c>
      <c r="DB607" s="220">
        <v>762</v>
      </c>
      <c r="DC607" s="220">
        <v>762</v>
      </c>
      <c r="DD607" s="220">
        <v>762</v>
      </c>
      <c r="DE607" s="220">
        <v>762</v>
      </c>
      <c r="DF607" s="220">
        <v>762</v>
      </c>
      <c r="DG607" s="220">
        <v>762</v>
      </c>
      <c r="DH607" s="220">
        <v>762</v>
      </c>
      <c r="DI607" s="220">
        <v>762</v>
      </c>
      <c r="DJ607" s="220">
        <v>762</v>
      </c>
      <c r="DK607" s="220">
        <v>762</v>
      </c>
      <c r="DL607" s="220">
        <v>762</v>
      </c>
      <c r="DM607" s="220">
        <v>762</v>
      </c>
      <c r="DN607" s="220">
        <v>762</v>
      </c>
      <c r="DO607" s="220">
        <v>762</v>
      </c>
      <c r="DP607" s="220">
        <v>762</v>
      </c>
      <c r="DQ607" s="220">
        <v>762</v>
      </c>
      <c r="DR607" s="220">
        <v>762</v>
      </c>
      <c r="DS607" s="220">
        <v>762</v>
      </c>
      <c r="DT607" s="220">
        <v>762</v>
      </c>
      <c r="DU607" s="220">
        <v>762</v>
      </c>
      <c r="DV607" s="220">
        <v>762</v>
      </c>
      <c r="DW607" s="220">
        <v>762</v>
      </c>
      <c r="DX607" s="220">
        <v>762</v>
      </c>
      <c r="DY607" s="220">
        <v>762</v>
      </c>
      <c r="DZ607" s="220">
        <v>762</v>
      </c>
      <c r="EA607" s="220">
        <v>762</v>
      </c>
      <c r="EB607" s="220">
        <v>762</v>
      </c>
      <c r="EC607" s="220">
        <v>762</v>
      </c>
      <c r="ED607" s="220">
        <v>762</v>
      </c>
      <c r="EE607" s="220">
        <v>762</v>
      </c>
      <c r="EF607" s="220">
        <v>762</v>
      </c>
      <c r="EG607" s="220">
        <v>762</v>
      </c>
      <c r="EH607" s="220">
        <v>762</v>
      </c>
      <c r="EI607" s="220">
        <v>762</v>
      </c>
      <c r="EJ607" s="220">
        <v>762</v>
      </c>
      <c r="EK607" s="220">
        <v>762</v>
      </c>
      <c r="EL607" s="220">
        <v>762</v>
      </c>
      <c r="EM607" s="220">
        <v>762</v>
      </c>
      <c r="EN607" s="242">
        <v>762</v>
      </c>
      <c r="EO607" s="232">
        <v>762</v>
      </c>
      <c r="EP607" s="227">
        <v>762</v>
      </c>
      <c r="EQ607" s="154">
        <v>762</v>
      </c>
      <c r="ER607" s="154">
        <v>762</v>
      </c>
      <c r="ES607" s="154">
        <v>762</v>
      </c>
      <c r="ET607" s="154">
        <v>762</v>
      </c>
      <c r="EU607" s="154">
        <v>762</v>
      </c>
      <c r="EV607" s="166">
        <v>762</v>
      </c>
      <c r="EW607" s="154">
        <v>762</v>
      </c>
      <c r="EX607" s="154">
        <v>762</v>
      </c>
      <c r="EY607" s="154">
        <v>762</v>
      </c>
      <c r="EZ607" s="154">
        <v>762</v>
      </c>
      <c r="FA607" s="154">
        <v>762</v>
      </c>
      <c r="FB607" s="154">
        <v>762</v>
      </c>
      <c r="FC607" s="166">
        <v>762</v>
      </c>
      <c r="FD607" s="166">
        <v>762</v>
      </c>
      <c r="FE607" s="154">
        <v>762</v>
      </c>
      <c r="FF607" s="154">
        <v>762</v>
      </c>
      <c r="FG607" s="154">
        <v>762</v>
      </c>
      <c r="FH607" s="166">
        <v>762</v>
      </c>
      <c r="FI607" s="166">
        <v>762</v>
      </c>
      <c r="FJ607" s="166">
        <v>762</v>
      </c>
      <c r="FK607" s="166">
        <v>762</v>
      </c>
      <c r="FL607" s="166">
        <v>762</v>
      </c>
      <c r="FM607" s="166">
        <v>762</v>
      </c>
      <c r="FN607" s="166">
        <v>762</v>
      </c>
      <c r="FO607" s="166">
        <v>762</v>
      </c>
      <c r="FP607" s="166">
        <v>762</v>
      </c>
      <c r="FQ607" s="166">
        <v>762</v>
      </c>
      <c r="FR607" s="154">
        <v>762</v>
      </c>
      <c r="FS607" s="154">
        <v>762</v>
      </c>
      <c r="FT607" s="154">
        <v>762</v>
      </c>
      <c r="FU607" s="154">
        <v>762</v>
      </c>
      <c r="FV607" s="154">
        <v>762</v>
      </c>
      <c r="FW607" s="154">
        <v>762</v>
      </c>
      <c r="FX607" s="154">
        <v>762</v>
      </c>
      <c r="FY607" s="166">
        <v>762</v>
      </c>
      <c r="FZ607" s="166">
        <v>762</v>
      </c>
      <c r="GA607" s="166">
        <v>762</v>
      </c>
      <c r="GB607" s="166">
        <v>762</v>
      </c>
      <c r="GC607" s="166">
        <v>762</v>
      </c>
      <c r="GD607" s="166">
        <v>762</v>
      </c>
      <c r="GE607" s="166">
        <v>762</v>
      </c>
      <c r="GF607" s="166">
        <v>762</v>
      </c>
      <c r="GG607" s="166">
        <v>762</v>
      </c>
      <c r="GH607" s="166">
        <v>762</v>
      </c>
      <c r="GI607" s="166">
        <v>762</v>
      </c>
      <c r="GJ607" s="166">
        <v>762</v>
      </c>
      <c r="GK607" s="166">
        <v>762</v>
      </c>
      <c r="GL607" s="166">
        <v>762</v>
      </c>
      <c r="GM607" s="166">
        <v>762</v>
      </c>
      <c r="GN607" s="166">
        <v>762</v>
      </c>
      <c r="GO607" s="166">
        <v>762</v>
      </c>
      <c r="GP607" s="166">
        <v>762</v>
      </c>
      <c r="GQ607" s="166">
        <v>762</v>
      </c>
      <c r="GR607" s="166">
        <v>762</v>
      </c>
      <c r="GS607" s="166">
        <v>762</v>
      </c>
      <c r="GT607" s="166">
        <v>762</v>
      </c>
      <c r="GU607" s="166">
        <v>762</v>
      </c>
      <c r="GV607" s="166">
        <v>762</v>
      </c>
      <c r="GW607" s="166">
        <v>762</v>
      </c>
      <c r="GX607" s="166">
        <v>762</v>
      </c>
      <c r="GY607" s="166">
        <v>762</v>
      </c>
      <c r="GZ607" s="166">
        <v>762</v>
      </c>
      <c r="HA607" s="166">
        <v>762</v>
      </c>
      <c r="HB607" s="166">
        <v>762</v>
      </c>
      <c r="HC607" s="166">
        <v>762</v>
      </c>
      <c r="HD607" s="166">
        <v>762</v>
      </c>
      <c r="HE607" s="166">
        <v>762</v>
      </c>
      <c r="HF607" s="166">
        <v>762</v>
      </c>
      <c r="HG607" s="154">
        <v>762</v>
      </c>
      <c r="HH607" s="154">
        <v>762</v>
      </c>
      <c r="HI607" s="166">
        <v>762</v>
      </c>
      <c r="HJ607" s="154">
        <v>763</v>
      </c>
      <c r="HK607" s="154">
        <v>762</v>
      </c>
      <c r="HL607" s="166">
        <v>762</v>
      </c>
      <c r="HM607" s="154">
        <v>762</v>
      </c>
      <c r="HN607" s="154">
        <v>762</v>
      </c>
      <c r="HO607" s="166">
        <v>762</v>
      </c>
      <c r="HP607" s="154">
        <v>762</v>
      </c>
      <c r="HQ607" s="154">
        <v>762</v>
      </c>
      <c r="HR607" s="166">
        <v>762</v>
      </c>
      <c r="HS607" s="154">
        <v>762</v>
      </c>
      <c r="HT607" s="150">
        <v>762</v>
      </c>
      <c r="HU607" s="150">
        <v>762</v>
      </c>
      <c r="HV607" s="150">
        <v>762</v>
      </c>
      <c r="HW607" s="169">
        <v>762</v>
      </c>
    </row>
    <row r="608" spans="1:231">
      <c r="A608" s="145">
        <f t="shared" si="58"/>
        <v>44072</v>
      </c>
      <c r="B608" s="220">
        <f>'Age&amp;Sex by occurrence date'!$FET22</f>
        <v>903</v>
      </c>
      <c r="C608" s="220">
        <v>762</v>
      </c>
      <c r="D608" s="220">
        <v>762</v>
      </c>
      <c r="E608" s="220">
        <v>762</v>
      </c>
      <c r="F608" s="220">
        <v>762</v>
      </c>
      <c r="G608" s="220">
        <v>762</v>
      </c>
      <c r="H608" s="220">
        <v>762</v>
      </c>
      <c r="I608" s="220">
        <v>762</v>
      </c>
      <c r="J608" s="220">
        <v>762</v>
      </c>
      <c r="K608" s="220">
        <v>762</v>
      </c>
      <c r="L608" s="220">
        <v>762</v>
      </c>
      <c r="M608" s="220">
        <v>762</v>
      </c>
      <c r="N608" s="220">
        <v>762</v>
      </c>
      <c r="O608" s="220">
        <v>762</v>
      </c>
      <c r="P608" s="220">
        <v>762</v>
      </c>
      <c r="Q608" s="220">
        <v>762</v>
      </c>
      <c r="R608" s="220">
        <v>762</v>
      </c>
      <c r="S608" s="220">
        <v>762</v>
      </c>
      <c r="T608" s="220">
        <v>762</v>
      </c>
      <c r="U608" s="220">
        <v>762</v>
      </c>
      <c r="V608" s="220">
        <v>762</v>
      </c>
      <c r="W608" s="220">
        <v>762</v>
      </c>
      <c r="X608" s="220">
        <v>762</v>
      </c>
      <c r="Y608" s="220">
        <v>762</v>
      </c>
      <c r="Z608" s="220">
        <v>762</v>
      </c>
      <c r="AA608" s="220">
        <v>762</v>
      </c>
      <c r="AB608" s="220">
        <v>763</v>
      </c>
      <c r="AC608" s="220">
        <v>763</v>
      </c>
      <c r="AD608" s="220">
        <v>763</v>
      </c>
      <c r="AE608" s="220">
        <v>762</v>
      </c>
      <c r="AF608" s="220">
        <v>762</v>
      </c>
      <c r="AG608" s="220">
        <v>762</v>
      </c>
      <c r="AH608" s="220">
        <v>762</v>
      </c>
      <c r="AI608" s="220">
        <v>762</v>
      </c>
      <c r="AJ608" s="220">
        <v>762</v>
      </c>
      <c r="AK608" s="220">
        <v>762</v>
      </c>
      <c r="AL608" s="220">
        <v>762</v>
      </c>
      <c r="AM608" s="220">
        <v>762</v>
      </c>
      <c r="AN608" s="220">
        <v>762</v>
      </c>
      <c r="AO608" s="220">
        <v>762</v>
      </c>
      <c r="AP608" s="220">
        <v>762</v>
      </c>
      <c r="AQ608" s="220">
        <v>762</v>
      </c>
      <c r="AR608" s="220">
        <v>762</v>
      </c>
      <c r="AS608" s="220">
        <v>762</v>
      </c>
      <c r="AT608" s="220">
        <v>762</v>
      </c>
      <c r="AU608" s="220">
        <v>762</v>
      </c>
      <c r="AV608" s="220">
        <v>762</v>
      </c>
      <c r="AW608" s="220">
        <v>762</v>
      </c>
      <c r="AX608" s="220">
        <v>762</v>
      </c>
      <c r="AY608" s="220">
        <v>762</v>
      </c>
      <c r="AZ608" s="220">
        <v>762</v>
      </c>
      <c r="BA608" s="220">
        <v>762</v>
      </c>
      <c r="BB608" s="220">
        <v>762</v>
      </c>
      <c r="BC608" s="220">
        <v>762</v>
      </c>
      <c r="BD608" s="220">
        <v>762</v>
      </c>
      <c r="BE608" s="220">
        <v>762</v>
      </c>
      <c r="BF608" s="220">
        <v>762</v>
      </c>
      <c r="BG608" s="220">
        <v>762</v>
      </c>
      <c r="BH608" s="220">
        <v>762</v>
      </c>
      <c r="BI608" s="220">
        <v>762</v>
      </c>
      <c r="BJ608" s="220">
        <v>762</v>
      </c>
      <c r="BK608" s="220">
        <v>762</v>
      </c>
      <c r="BL608" s="220">
        <v>762</v>
      </c>
      <c r="BM608" s="220">
        <v>762</v>
      </c>
      <c r="BN608" s="220">
        <v>762</v>
      </c>
      <c r="BO608" s="220">
        <v>762</v>
      </c>
      <c r="BP608" s="220">
        <v>762</v>
      </c>
      <c r="BQ608" s="220">
        <v>762</v>
      </c>
      <c r="BR608" s="220">
        <v>762</v>
      </c>
      <c r="BS608" s="220">
        <v>762</v>
      </c>
      <c r="BT608" s="220">
        <v>762</v>
      </c>
      <c r="BU608" s="220">
        <v>762</v>
      </c>
      <c r="BV608" s="220">
        <v>762</v>
      </c>
      <c r="BW608" s="220">
        <v>762</v>
      </c>
      <c r="BX608" s="220">
        <v>762</v>
      </c>
      <c r="BY608" s="220">
        <v>762</v>
      </c>
      <c r="BZ608" s="220">
        <v>762</v>
      </c>
      <c r="CA608" s="220">
        <v>762</v>
      </c>
      <c r="CB608" s="220">
        <v>762</v>
      </c>
      <c r="CC608" s="220">
        <v>762</v>
      </c>
      <c r="CD608" s="220">
        <v>762</v>
      </c>
      <c r="CE608" s="220">
        <v>762</v>
      </c>
      <c r="CF608" s="220">
        <v>762</v>
      </c>
      <c r="CG608" s="220">
        <v>762</v>
      </c>
      <c r="CH608" s="220">
        <v>762</v>
      </c>
      <c r="CI608" s="220">
        <v>762</v>
      </c>
      <c r="CJ608" s="220">
        <v>762</v>
      </c>
      <c r="CK608" s="220">
        <v>762</v>
      </c>
      <c r="CL608" s="220">
        <v>762</v>
      </c>
      <c r="CM608" s="220">
        <v>762</v>
      </c>
      <c r="CN608" s="220">
        <v>762</v>
      </c>
      <c r="CO608" s="220">
        <v>762</v>
      </c>
      <c r="CP608" s="220">
        <v>762</v>
      </c>
      <c r="CQ608" s="220">
        <v>762</v>
      </c>
      <c r="CR608" s="220">
        <v>762</v>
      </c>
      <c r="CS608" s="220">
        <v>762</v>
      </c>
      <c r="CT608" s="220">
        <v>762</v>
      </c>
      <c r="CU608" s="220">
        <v>762</v>
      </c>
      <c r="CV608" s="220">
        <v>762</v>
      </c>
      <c r="CW608" s="220">
        <v>762</v>
      </c>
      <c r="CX608" s="220">
        <v>762</v>
      </c>
      <c r="CY608" s="220">
        <v>762</v>
      </c>
      <c r="CZ608" s="220">
        <v>762</v>
      </c>
      <c r="DA608" s="220">
        <v>762</v>
      </c>
      <c r="DB608" s="220">
        <v>762</v>
      </c>
      <c r="DC608" s="220">
        <v>762</v>
      </c>
      <c r="DD608" s="220">
        <v>762</v>
      </c>
      <c r="DE608" s="220">
        <v>762</v>
      </c>
      <c r="DF608" s="220">
        <v>762</v>
      </c>
      <c r="DG608" s="220">
        <v>762</v>
      </c>
      <c r="DH608" s="220">
        <v>762</v>
      </c>
      <c r="DI608" s="220">
        <v>762</v>
      </c>
      <c r="DJ608" s="220">
        <v>762</v>
      </c>
      <c r="DK608" s="220">
        <v>762</v>
      </c>
      <c r="DL608" s="220">
        <v>762</v>
      </c>
      <c r="DM608" s="220">
        <v>762</v>
      </c>
      <c r="DN608" s="220">
        <v>762</v>
      </c>
      <c r="DO608" s="220">
        <v>762</v>
      </c>
      <c r="DP608" s="220">
        <v>762</v>
      </c>
      <c r="DQ608" s="220">
        <v>762</v>
      </c>
      <c r="DR608" s="220">
        <v>762</v>
      </c>
      <c r="DS608" s="220">
        <v>762</v>
      </c>
      <c r="DT608" s="220">
        <v>762</v>
      </c>
      <c r="DU608" s="220">
        <v>762</v>
      </c>
      <c r="DV608" s="220">
        <v>762</v>
      </c>
      <c r="DW608" s="220">
        <v>762</v>
      </c>
      <c r="DX608" s="220">
        <v>762</v>
      </c>
      <c r="DY608" s="220">
        <v>762</v>
      </c>
      <c r="DZ608" s="220">
        <v>762</v>
      </c>
      <c r="EA608" s="220">
        <v>762</v>
      </c>
      <c r="EB608" s="220">
        <v>762</v>
      </c>
      <c r="EC608" s="220">
        <v>762</v>
      </c>
      <c r="ED608" s="220">
        <v>762</v>
      </c>
      <c r="EE608" s="220">
        <v>762</v>
      </c>
      <c r="EF608" s="220">
        <v>762</v>
      </c>
      <c r="EG608" s="220">
        <v>762</v>
      </c>
      <c r="EH608" s="220">
        <v>762</v>
      </c>
      <c r="EI608" s="220">
        <v>762</v>
      </c>
      <c r="EJ608" s="220">
        <v>762</v>
      </c>
      <c r="EK608" s="220">
        <v>762</v>
      </c>
      <c r="EL608" s="220">
        <v>762</v>
      </c>
      <c r="EM608" s="220">
        <v>762</v>
      </c>
      <c r="EN608" s="242">
        <v>762</v>
      </c>
      <c r="EO608" s="232">
        <v>762</v>
      </c>
      <c r="EP608" s="228">
        <v>762</v>
      </c>
      <c r="EQ608" s="166">
        <v>762</v>
      </c>
      <c r="ER608" s="166">
        <v>762</v>
      </c>
      <c r="ES608" s="166">
        <v>762</v>
      </c>
      <c r="ET608" s="166">
        <v>762</v>
      </c>
      <c r="EU608" s="166">
        <v>762</v>
      </c>
      <c r="EV608" s="154">
        <v>762</v>
      </c>
      <c r="EW608" s="166">
        <v>762</v>
      </c>
      <c r="EX608" s="166">
        <v>762</v>
      </c>
      <c r="EY608" s="166">
        <v>762</v>
      </c>
      <c r="EZ608" s="166">
        <v>762</v>
      </c>
      <c r="FA608" s="166">
        <v>762</v>
      </c>
      <c r="FB608" s="154">
        <v>762</v>
      </c>
      <c r="FC608" s="154">
        <v>762</v>
      </c>
      <c r="FD608" s="154">
        <v>762</v>
      </c>
      <c r="FE608" s="166">
        <v>762</v>
      </c>
      <c r="FF608" s="166">
        <v>762</v>
      </c>
      <c r="FG608" s="166">
        <v>762</v>
      </c>
      <c r="FH608" s="154">
        <v>762</v>
      </c>
      <c r="FI608" s="154">
        <v>762</v>
      </c>
      <c r="FJ608" s="166">
        <v>762</v>
      </c>
      <c r="FK608" s="166">
        <v>762</v>
      </c>
      <c r="FL608" s="166">
        <v>762</v>
      </c>
      <c r="FM608" s="166">
        <v>762</v>
      </c>
      <c r="FN608" s="166">
        <v>762</v>
      </c>
      <c r="FO608" s="166">
        <v>762</v>
      </c>
      <c r="FP608" s="166">
        <v>762</v>
      </c>
      <c r="FQ608" s="166">
        <v>762</v>
      </c>
      <c r="FR608" s="166">
        <v>762</v>
      </c>
      <c r="FS608" s="166">
        <v>762</v>
      </c>
      <c r="FT608" s="166">
        <v>762</v>
      </c>
      <c r="FU608" s="166">
        <v>762</v>
      </c>
      <c r="FV608" s="166">
        <v>762</v>
      </c>
      <c r="FW608" s="166">
        <v>762</v>
      </c>
      <c r="FX608" s="166">
        <v>762</v>
      </c>
      <c r="FY608" s="154">
        <v>762</v>
      </c>
      <c r="FZ608" s="154">
        <v>762</v>
      </c>
      <c r="GA608" s="154">
        <v>762</v>
      </c>
      <c r="GB608" s="154">
        <v>762</v>
      </c>
      <c r="GC608" s="154">
        <v>762</v>
      </c>
      <c r="GD608" s="154">
        <v>762</v>
      </c>
      <c r="GE608" s="154">
        <v>762</v>
      </c>
      <c r="GF608" s="154">
        <v>762</v>
      </c>
      <c r="GG608" s="154">
        <v>762</v>
      </c>
      <c r="GH608" s="154">
        <v>762</v>
      </c>
      <c r="GI608" s="154">
        <v>762</v>
      </c>
      <c r="GJ608" s="154">
        <v>762</v>
      </c>
      <c r="GK608" s="154">
        <v>762</v>
      </c>
      <c r="GL608" s="154">
        <v>762</v>
      </c>
      <c r="GM608" s="154">
        <v>762</v>
      </c>
      <c r="GN608" s="154">
        <v>762</v>
      </c>
      <c r="GO608" s="154">
        <v>762</v>
      </c>
      <c r="GP608" s="154">
        <v>762</v>
      </c>
      <c r="GQ608" s="154">
        <v>762</v>
      </c>
      <c r="GR608" s="154">
        <v>762</v>
      </c>
      <c r="GS608" s="154">
        <v>762</v>
      </c>
      <c r="GT608" s="154">
        <v>762</v>
      </c>
      <c r="GU608" s="154">
        <v>762</v>
      </c>
      <c r="GV608" s="154">
        <v>762</v>
      </c>
      <c r="GW608" s="154">
        <v>762</v>
      </c>
      <c r="GX608" s="166">
        <v>762</v>
      </c>
      <c r="GY608" s="166">
        <v>762</v>
      </c>
      <c r="GZ608" s="166">
        <v>762</v>
      </c>
      <c r="HA608" s="166">
        <v>762</v>
      </c>
      <c r="HB608" s="166">
        <v>762</v>
      </c>
      <c r="HC608" s="166">
        <v>762</v>
      </c>
      <c r="HD608" s="166">
        <v>762</v>
      </c>
      <c r="HE608" s="166">
        <v>762</v>
      </c>
      <c r="HF608" s="154">
        <v>762</v>
      </c>
      <c r="HG608" s="154">
        <v>762</v>
      </c>
      <c r="HH608" s="154">
        <v>762</v>
      </c>
      <c r="HI608" s="154">
        <v>762</v>
      </c>
      <c r="HJ608" s="154">
        <v>763</v>
      </c>
      <c r="HK608" s="154">
        <v>762</v>
      </c>
      <c r="HL608" s="154">
        <v>762</v>
      </c>
      <c r="HM608" s="154">
        <v>762</v>
      </c>
      <c r="HN608" s="154">
        <v>762</v>
      </c>
      <c r="HO608" s="166">
        <v>762</v>
      </c>
      <c r="HP608" s="154">
        <v>762</v>
      </c>
      <c r="HQ608" s="154">
        <v>762</v>
      </c>
      <c r="HR608" s="166">
        <v>762</v>
      </c>
      <c r="HS608" s="154">
        <v>762</v>
      </c>
      <c r="HT608" s="150">
        <v>762</v>
      </c>
      <c r="HU608" s="150">
        <v>762</v>
      </c>
      <c r="HV608" s="150">
        <v>762</v>
      </c>
      <c r="HW608" s="169">
        <v>762</v>
      </c>
    </row>
    <row r="609" spans="1:231">
      <c r="A609" s="145">
        <f t="shared" si="58"/>
        <v>44071</v>
      </c>
      <c r="B609" s="220">
        <f>'Age&amp;Sex by occurrence date'!$FFA22</f>
        <v>903</v>
      </c>
      <c r="C609" s="220">
        <v>762</v>
      </c>
      <c r="D609" s="220">
        <v>762</v>
      </c>
      <c r="E609" s="220">
        <v>762</v>
      </c>
      <c r="F609" s="220">
        <v>762</v>
      </c>
      <c r="G609" s="220">
        <v>762</v>
      </c>
      <c r="H609" s="220">
        <v>762</v>
      </c>
      <c r="I609" s="220">
        <v>762</v>
      </c>
      <c r="J609" s="220">
        <v>762</v>
      </c>
      <c r="K609" s="220">
        <v>762</v>
      </c>
      <c r="L609" s="220">
        <v>762</v>
      </c>
      <c r="M609" s="220">
        <v>762</v>
      </c>
      <c r="N609" s="220">
        <v>762</v>
      </c>
      <c r="O609" s="220">
        <v>762</v>
      </c>
      <c r="P609" s="220">
        <v>762</v>
      </c>
      <c r="Q609" s="220">
        <v>762</v>
      </c>
      <c r="R609" s="220">
        <v>762</v>
      </c>
      <c r="S609" s="220">
        <v>762</v>
      </c>
      <c r="T609" s="220">
        <v>762</v>
      </c>
      <c r="U609" s="220">
        <v>762</v>
      </c>
      <c r="V609" s="220">
        <v>762</v>
      </c>
      <c r="W609" s="220">
        <v>762</v>
      </c>
      <c r="X609" s="220">
        <v>762</v>
      </c>
      <c r="Y609" s="220">
        <v>762</v>
      </c>
      <c r="Z609" s="220">
        <v>762</v>
      </c>
      <c r="AA609" s="220">
        <v>762</v>
      </c>
      <c r="AB609" s="220">
        <v>763</v>
      </c>
      <c r="AC609" s="220">
        <v>763</v>
      </c>
      <c r="AD609" s="220">
        <v>763</v>
      </c>
      <c r="AE609" s="220">
        <v>762</v>
      </c>
      <c r="AF609" s="220">
        <v>762</v>
      </c>
      <c r="AG609" s="220">
        <v>762</v>
      </c>
      <c r="AH609" s="220">
        <v>762</v>
      </c>
      <c r="AI609" s="220">
        <v>762</v>
      </c>
      <c r="AJ609" s="220">
        <v>762</v>
      </c>
      <c r="AK609" s="220">
        <v>762</v>
      </c>
      <c r="AL609" s="220">
        <v>762</v>
      </c>
      <c r="AM609" s="220">
        <v>762</v>
      </c>
      <c r="AN609" s="220">
        <v>762</v>
      </c>
      <c r="AO609" s="220">
        <v>762</v>
      </c>
      <c r="AP609" s="220">
        <v>762</v>
      </c>
      <c r="AQ609" s="220">
        <v>762</v>
      </c>
      <c r="AR609" s="220">
        <v>762</v>
      </c>
      <c r="AS609" s="220">
        <v>762</v>
      </c>
      <c r="AT609" s="220">
        <v>762</v>
      </c>
      <c r="AU609" s="220">
        <v>762</v>
      </c>
      <c r="AV609" s="220">
        <v>762</v>
      </c>
      <c r="AW609" s="220">
        <v>762</v>
      </c>
      <c r="AX609" s="220">
        <v>762</v>
      </c>
      <c r="AY609" s="220">
        <v>762</v>
      </c>
      <c r="AZ609" s="220">
        <v>762</v>
      </c>
      <c r="BA609" s="220">
        <v>762</v>
      </c>
      <c r="BB609" s="220">
        <v>762</v>
      </c>
      <c r="BC609" s="220">
        <v>762</v>
      </c>
      <c r="BD609" s="220">
        <v>762</v>
      </c>
      <c r="BE609" s="220">
        <v>762</v>
      </c>
      <c r="BF609" s="220">
        <v>762</v>
      </c>
      <c r="BG609" s="220">
        <v>762</v>
      </c>
      <c r="BH609" s="220">
        <v>762</v>
      </c>
      <c r="BI609" s="220">
        <v>762</v>
      </c>
      <c r="BJ609" s="220">
        <v>762</v>
      </c>
      <c r="BK609" s="220">
        <v>762</v>
      </c>
      <c r="BL609" s="220">
        <v>762</v>
      </c>
      <c r="BM609" s="220">
        <v>762</v>
      </c>
      <c r="BN609" s="220">
        <v>762</v>
      </c>
      <c r="BO609" s="220">
        <v>762</v>
      </c>
      <c r="BP609" s="220">
        <v>762</v>
      </c>
      <c r="BQ609" s="220">
        <v>762</v>
      </c>
      <c r="BR609" s="220">
        <v>762</v>
      </c>
      <c r="BS609" s="220">
        <v>762</v>
      </c>
      <c r="BT609" s="220">
        <v>762</v>
      </c>
      <c r="BU609" s="220">
        <v>762</v>
      </c>
      <c r="BV609" s="220">
        <v>762</v>
      </c>
      <c r="BW609" s="220">
        <v>762</v>
      </c>
      <c r="BX609" s="220">
        <v>762</v>
      </c>
      <c r="BY609" s="220">
        <v>762</v>
      </c>
      <c r="BZ609" s="220">
        <v>762</v>
      </c>
      <c r="CA609" s="220">
        <v>762</v>
      </c>
      <c r="CB609" s="220">
        <v>762</v>
      </c>
      <c r="CC609" s="220">
        <v>762</v>
      </c>
      <c r="CD609" s="220">
        <v>762</v>
      </c>
      <c r="CE609" s="220">
        <v>762</v>
      </c>
      <c r="CF609" s="220">
        <v>762</v>
      </c>
      <c r="CG609" s="220">
        <v>762</v>
      </c>
      <c r="CH609" s="220">
        <v>762</v>
      </c>
      <c r="CI609" s="220">
        <v>762</v>
      </c>
      <c r="CJ609" s="220">
        <v>762</v>
      </c>
      <c r="CK609" s="220">
        <v>762</v>
      </c>
      <c r="CL609" s="220">
        <v>762</v>
      </c>
      <c r="CM609" s="220">
        <v>762</v>
      </c>
      <c r="CN609" s="220">
        <v>762</v>
      </c>
      <c r="CO609" s="220">
        <v>762</v>
      </c>
      <c r="CP609" s="220">
        <v>762</v>
      </c>
      <c r="CQ609" s="220">
        <v>762</v>
      </c>
      <c r="CR609" s="220">
        <v>762</v>
      </c>
      <c r="CS609" s="220">
        <v>762</v>
      </c>
      <c r="CT609" s="220">
        <v>762</v>
      </c>
      <c r="CU609" s="220">
        <v>762</v>
      </c>
      <c r="CV609" s="220">
        <v>762</v>
      </c>
      <c r="CW609" s="220">
        <v>762</v>
      </c>
      <c r="CX609" s="220">
        <v>762</v>
      </c>
      <c r="CY609" s="220">
        <v>762</v>
      </c>
      <c r="CZ609" s="220">
        <v>762</v>
      </c>
      <c r="DA609" s="220">
        <v>762</v>
      </c>
      <c r="DB609" s="220">
        <v>762</v>
      </c>
      <c r="DC609" s="220">
        <v>762</v>
      </c>
      <c r="DD609" s="220">
        <v>762</v>
      </c>
      <c r="DE609" s="220">
        <v>762</v>
      </c>
      <c r="DF609" s="220">
        <v>762</v>
      </c>
      <c r="DG609" s="220">
        <v>762</v>
      </c>
      <c r="DH609" s="220">
        <v>762</v>
      </c>
      <c r="DI609" s="220">
        <v>762</v>
      </c>
      <c r="DJ609" s="220">
        <v>762</v>
      </c>
      <c r="DK609" s="220">
        <v>762</v>
      </c>
      <c r="DL609" s="220">
        <v>762</v>
      </c>
      <c r="DM609" s="220">
        <v>762</v>
      </c>
      <c r="DN609" s="220">
        <v>762</v>
      </c>
      <c r="DO609" s="220">
        <v>762</v>
      </c>
      <c r="DP609" s="220">
        <v>762</v>
      </c>
      <c r="DQ609" s="220">
        <v>762</v>
      </c>
      <c r="DR609" s="220">
        <v>762</v>
      </c>
      <c r="DS609" s="220">
        <v>762</v>
      </c>
      <c r="DT609" s="220">
        <v>762</v>
      </c>
      <c r="DU609" s="220">
        <v>762</v>
      </c>
      <c r="DV609" s="220">
        <v>762</v>
      </c>
      <c r="DW609" s="220">
        <v>762</v>
      </c>
      <c r="DX609" s="220">
        <v>762</v>
      </c>
      <c r="DY609" s="220">
        <v>762</v>
      </c>
      <c r="DZ609" s="220">
        <v>762</v>
      </c>
      <c r="EA609" s="220">
        <v>762</v>
      </c>
      <c r="EB609" s="220">
        <v>762</v>
      </c>
      <c r="EC609" s="220">
        <v>762</v>
      </c>
      <c r="ED609" s="220">
        <v>762</v>
      </c>
      <c r="EE609" s="220">
        <v>762</v>
      </c>
      <c r="EF609" s="220">
        <v>762</v>
      </c>
      <c r="EG609" s="220">
        <v>762</v>
      </c>
      <c r="EH609" s="220">
        <v>762</v>
      </c>
      <c r="EI609" s="220">
        <v>762</v>
      </c>
      <c r="EJ609" s="220">
        <v>762</v>
      </c>
      <c r="EK609" s="220">
        <v>762</v>
      </c>
      <c r="EL609" s="220">
        <v>762</v>
      </c>
      <c r="EM609" s="220">
        <v>762</v>
      </c>
      <c r="EN609" s="242">
        <v>762</v>
      </c>
      <c r="EO609" s="232">
        <v>762</v>
      </c>
      <c r="EP609" s="227">
        <v>762</v>
      </c>
      <c r="EQ609" s="154">
        <v>762</v>
      </c>
      <c r="ER609" s="154">
        <v>762</v>
      </c>
      <c r="ES609" s="154">
        <v>762</v>
      </c>
      <c r="ET609" s="154">
        <v>762</v>
      </c>
      <c r="EU609" s="154">
        <v>762</v>
      </c>
      <c r="EV609" s="154">
        <v>762</v>
      </c>
      <c r="EW609" s="154">
        <v>762</v>
      </c>
      <c r="EX609" s="154">
        <v>762</v>
      </c>
      <c r="EY609" s="154">
        <v>762</v>
      </c>
      <c r="EZ609" s="154">
        <v>762</v>
      </c>
      <c r="FA609" s="154">
        <v>762</v>
      </c>
      <c r="FB609" s="166">
        <v>762</v>
      </c>
      <c r="FC609" s="166">
        <v>762</v>
      </c>
      <c r="FD609" s="166">
        <v>762</v>
      </c>
      <c r="FE609" s="166">
        <v>762</v>
      </c>
      <c r="FF609" s="154">
        <v>762</v>
      </c>
      <c r="FG609" s="154">
        <v>762</v>
      </c>
      <c r="FH609" s="166">
        <v>762</v>
      </c>
      <c r="FI609" s="154">
        <v>762</v>
      </c>
      <c r="FJ609" s="154">
        <v>762</v>
      </c>
      <c r="FK609" s="154">
        <v>762</v>
      </c>
      <c r="FL609" s="154">
        <v>762</v>
      </c>
      <c r="FM609" s="154">
        <v>762</v>
      </c>
      <c r="FN609" s="154">
        <v>762</v>
      </c>
      <c r="FO609" s="154">
        <v>762</v>
      </c>
      <c r="FP609" s="154">
        <v>762</v>
      </c>
      <c r="FQ609" s="154">
        <v>762</v>
      </c>
      <c r="FR609" s="166">
        <v>762</v>
      </c>
      <c r="FS609" s="166">
        <v>762</v>
      </c>
      <c r="FT609" s="166">
        <v>762</v>
      </c>
      <c r="FU609" s="166">
        <v>762</v>
      </c>
      <c r="FV609" s="166">
        <v>762</v>
      </c>
      <c r="FW609" s="166">
        <v>762</v>
      </c>
      <c r="FX609" s="166">
        <v>762</v>
      </c>
      <c r="FY609" s="166">
        <v>762</v>
      </c>
      <c r="FZ609" s="166">
        <v>762</v>
      </c>
      <c r="GA609" s="166">
        <v>762</v>
      </c>
      <c r="GB609" s="166">
        <v>762</v>
      </c>
      <c r="GC609" s="166">
        <v>762</v>
      </c>
      <c r="GD609" s="166">
        <v>762</v>
      </c>
      <c r="GE609" s="166">
        <v>762</v>
      </c>
      <c r="GF609" s="166">
        <v>762</v>
      </c>
      <c r="GG609" s="166">
        <v>762</v>
      </c>
      <c r="GH609" s="166">
        <v>762</v>
      </c>
      <c r="GI609" s="166">
        <v>762</v>
      </c>
      <c r="GJ609" s="166">
        <v>762</v>
      </c>
      <c r="GK609" s="154">
        <v>762</v>
      </c>
      <c r="GL609" s="154">
        <v>762</v>
      </c>
      <c r="GM609" s="154">
        <v>762</v>
      </c>
      <c r="GN609" s="154">
        <v>762</v>
      </c>
      <c r="GO609" s="154">
        <v>762</v>
      </c>
      <c r="GP609" s="154">
        <v>762</v>
      </c>
      <c r="GQ609" s="154">
        <v>762</v>
      </c>
      <c r="GR609" s="154">
        <v>762</v>
      </c>
      <c r="GS609" s="154">
        <v>762</v>
      </c>
      <c r="GT609" s="166">
        <v>762</v>
      </c>
      <c r="GU609" s="166">
        <v>762</v>
      </c>
      <c r="GV609" s="166">
        <v>762</v>
      </c>
      <c r="GW609" s="166">
        <v>762</v>
      </c>
      <c r="GX609" s="166">
        <v>762</v>
      </c>
      <c r="GY609" s="154">
        <v>762</v>
      </c>
      <c r="GZ609" s="154">
        <v>762</v>
      </c>
      <c r="HA609" s="154">
        <v>762</v>
      </c>
      <c r="HB609" s="154">
        <v>762</v>
      </c>
      <c r="HC609" s="154">
        <v>762</v>
      </c>
      <c r="HD609" s="154">
        <v>762</v>
      </c>
      <c r="HE609" s="154">
        <v>762</v>
      </c>
      <c r="HF609" s="154">
        <v>762</v>
      </c>
      <c r="HG609" s="154">
        <v>762</v>
      </c>
      <c r="HH609" s="154">
        <v>762</v>
      </c>
      <c r="HI609" s="154">
        <v>762</v>
      </c>
      <c r="HJ609" s="154">
        <v>763</v>
      </c>
      <c r="HK609" s="154">
        <v>762</v>
      </c>
      <c r="HL609" s="154">
        <v>762</v>
      </c>
      <c r="HM609" s="154">
        <v>762</v>
      </c>
      <c r="HN609" s="154">
        <v>762</v>
      </c>
      <c r="HO609" s="166">
        <v>762</v>
      </c>
      <c r="HP609" s="154">
        <v>762</v>
      </c>
      <c r="HQ609" s="154">
        <v>762</v>
      </c>
      <c r="HR609" s="166">
        <v>762</v>
      </c>
      <c r="HS609" s="154">
        <v>762</v>
      </c>
      <c r="HT609" s="150">
        <v>762</v>
      </c>
      <c r="HU609" s="150">
        <v>762</v>
      </c>
      <c r="HV609" s="150">
        <v>762</v>
      </c>
      <c r="HW609" s="169">
        <v>762</v>
      </c>
    </row>
    <row r="610" spans="1:231">
      <c r="A610" s="145">
        <f t="shared" si="58"/>
        <v>44070</v>
      </c>
      <c r="B610" s="220">
        <f>'Age&amp;Sex by occurrence date'!$FFH22</f>
        <v>902</v>
      </c>
      <c r="C610" s="220">
        <v>762</v>
      </c>
      <c r="D610" s="220">
        <v>762</v>
      </c>
      <c r="E610" s="220">
        <v>762</v>
      </c>
      <c r="F610" s="220">
        <v>762</v>
      </c>
      <c r="G610" s="220">
        <v>762</v>
      </c>
      <c r="H610" s="220">
        <v>762</v>
      </c>
      <c r="I610" s="220">
        <v>762</v>
      </c>
      <c r="J610" s="220">
        <v>762</v>
      </c>
      <c r="K610" s="220">
        <v>762</v>
      </c>
      <c r="L610" s="220">
        <v>762</v>
      </c>
      <c r="M610" s="220">
        <v>762</v>
      </c>
      <c r="N610" s="220">
        <v>762</v>
      </c>
      <c r="O610" s="220">
        <v>762</v>
      </c>
      <c r="P610" s="220">
        <v>762</v>
      </c>
      <c r="Q610" s="220">
        <v>762</v>
      </c>
      <c r="R610" s="220">
        <v>762</v>
      </c>
      <c r="S610" s="220">
        <v>762</v>
      </c>
      <c r="T610" s="220">
        <v>762</v>
      </c>
      <c r="U610" s="220">
        <v>762</v>
      </c>
      <c r="V610" s="220">
        <v>762</v>
      </c>
      <c r="W610" s="220">
        <v>762</v>
      </c>
      <c r="X610" s="220">
        <v>762</v>
      </c>
      <c r="Y610" s="220">
        <v>762</v>
      </c>
      <c r="Z610" s="220">
        <v>762</v>
      </c>
      <c r="AA610" s="220">
        <v>762</v>
      </c>
      <c r="AB610" s="220">
        <v>763</v>
      </c>
      <c r="AC610" s="220">
        <v>763</v>
      </c>
      <c r="AD610" s="220">
        <v>763</v>
      </c>
      <c r="AE610" s="220">
        <v>762</v>
      </c>
      <c r="AF610" s="220">
        <v>762</v>
      </c>
      <c r="AG610" s="220">
        <v>762</v>
      </c>
      <c r="AH610" s="220">
        <v>762</v>
      </c>
      <c r="AI610" s="220">
        <v>762</v>
      </c>
      <c r="AJ610" s="220">
        <v>762</v>
      </c>
      <c r="AK610" s="220">
        <v>762</v>
      </c>
      <c r="AL610" s="220">
        <v>762</v>
      </c>
      <c r="AM610" s="220">
        <v>762</v>
      </c>
      <c r="AN610" s="220">
        <v>762</v>
      </c>
      <c r="AO610" s="220">
        <v>762</v>
      </c>
      <c r="AP610" s="220">
        <v>762</v>
      </c>
      <c r="AQ610" s="220">
        <v>762</v>
      </c>
      <c r="AR610" s="220">
        <v>762</v>
      </c>
      <c r="AS610" s="220">
        <v>762</v>
      </c>
      <c r="AT610" s="220">
        <v>762</v>
      </c>
      <c r="AU610" s="220">
        <v>762</v>
      </c>
      <c r="AV610" s="220">
        <v>762</v>
      </c>
      <c r="AW610" s="220">
        <v>762</v>
      </c>
      <c r="AX610" s="220">
        <v>762</v>
      </c>
      <c r="AY610" s="220">
        <v>762</v>
      </c>
      <c r="AZ610" s="220">
        <v>762</v>
      </c>
      <c r="BA610" s="220">
        <v>762</v>
      </c>
      <c r="BB610" s="220">
        <v>762</v>
      </c>
      <c r="BC610" s="220">
        <v>762</v>
      </c>
      <c r="BD610" s="220">
        <v>762</v>
      </c>
      <c r="BE610" s="220">
        <v>762</v>
      </c>
      <c r="BF610" s="220">
        <v>762</v>
      </c>
      <c r="BG610" s="220">
        <v>762</v>
      </c>
      <c r="BH610" s="220">
        <v>762</v>
      </c>
      <c r="BI610" s="220">
        <v>762</v>
      </c>
      <c r="BJ610" s="220">
        <v>762</v>
      </c>
      <c r="BK610" s="220">
        <v>762</v>
      </c>
      <c r="BL610" s="220">
        <v>762</v>
      </c>
      <c r="BM610" s="220">
        <v>762</v>
      </c>
      <c r="BN610" s="220">
        <v>762</v>
      </c>
      <c r="BO610" s="220">
        <v>762</v>
      </c>
      <c r="BP610" s="220">
        <v>762</v>
      </c>
      <c r="BQ610" s="220">
        <v>762</v>
      </c>
      <c r="BR610" s="220">
        <v>762</v>
      </c>
      <c r="BS610" s="220">
        <v>762</v>
      </c>
      <c r="BT610" s="220">
        <v>762</v>
      </c>
      <c r="BU610" s="220">
        <v>762</v>
      </c>
      <c r="BV610" s="220">
        <v>762</v>
      </c>
      <c r="BW610" s="220">
        <v>762</v>
      </c>
      <c r="BX610" s="220">
        <v>762</v>
      </c>
      <c r="BY610" s="220">
        <v>762</v>
      </c>
      <c r="BZ610" s="220">
        <v>762</v>
      </c>
      <c r="CA610" s="220">
        <v>762</v>
      </c>
      <c r="CB610" s="220">
        <v>762</v>
      </c>
      <c r="CC610" s="220">
        <v>762</v>
      </c>
      <c r="CD610" s="220">
        <v>762</v>
      </c>
      <c r="CE610" s="220">
        <v>762</v>
      </c>
      <c r="CF610" s="220">
        <v>762</v>
      </c>
      <c r="CG610" s="220">
        <v>762</v>
      </c>
      <c r="CH610" s="220">
        <v>762</v>
      </c>
      <c r="CI610" s="220">
        <v>762</v>
      </c>
      <c r="CJ610" s="220">
        <v>762</v>
      </c>
      <c r="CK610" s="220">
        <v>762</v>
      </c>
      <c r="CL610" s="220">
        <v>762</v>
      </c>
      <c r="CM610" s="220">
        <v>762</v>
      </c>
      <c r="CN610" s="220">
        <v>762</v>
      </c>
      <c r="CO610" s="220">
        <v>762</v>
      </c>
      <c r="CP610" s="220">
        <v>762</v>
      </c>
      <c r="CQ610" s="220">
        <v>762</v>
      </c>
      <c r="CR610" s="220">
        <v>762</v>
      </c>
      <c r="CS610" s="220">
        <v>762</v>
      </c>
      <c r="CT610" s="220">
        <v>762</v>
      </c>
      <c r="CU610" s="220">
        <v>762</v>
      </c>
      <c r="CV610" s="220">
        <v>762</v>
      </c>
      <c r="CW610" s="220">
        <v>762</v>
      </c>
      <c r="CX610" s="220">
        <v>762</v>
      </c>
      <c r="CY610" s="220">
        <v>762</v>
      </c>
      <c r="CZ610" s="220">
        <v>762</v>
      </c>
      <c r="DA610" s="220">
        <v>762</v>
      </c>
      <c r="DB610" s="220">
        <v>762</v>
      </c>
      <c r="DC610" s="220">
        <v>762</v>
      </c>
      <c r="DD610" s="220">
        <v>762</v>
      </c>
      <c r="DE610" s="220">
        <v>762</v>
      </c>
      <c r="DF610" s="220">
        <v>762</v>
      </c>
      <c r="DG610" s="220">
        <v>762</v>
      </c>
      <c r="DH610" s="220">
        <v>762</v>
      </c>
      <c r="DI610" s="220">
        <v>762</v>
      </c>
      <c r="DJ610" s="220">
        <v>762</v>
      </c>
      <c r="DK610" s="220">
        <v>762</v>
      </c>
      <c r="DL610" s="220">
        <v>762</v>
      </c>
      <c r="DM610" s="220">
        <v>762</v>
      </c>
      <c r="DN610" s="220">
        <v>762</v>
      </c>
      <c r="DO610" s="220">
        <v>762</v>
      </c>
      <c r="DP610" s="220">
        <v>762</v>
      </c>
      <c r="DQ610" s="220">
        <v>762</v>
      </c>
      <c r="DR610" s="220">
        <v>762</v>
      </c>
      <c r="DS610" s="220">
        <v>762</v>
      </c>
      <c r="DT610" s="220">
        <v>762</v>
      </c>
      <c r="DU610" s="220">
        <v>762</v>
      </c>
      <c r="DV610" s="220">
        <v>762</v>
      </c>
      <c r="DW610" s="220">
        <v>762</v>
      </c>
      <c r="DX610" s="220">
        <v>762</v>
      </c>
      <c r="DY610" s="220">
        <v>762</v>
      </c>
      <c r="DZ610" s="220">
        <v>762</v>
      </c>
      <c r="EA610" s="220">
        <v>762</v>
      </c>
      <c r="EB610" s="220">
        <v>762</v>
      </c>
      <c r="EC610" s="220">
        <v>762</v>
      </c>
      <c r="ED610" s="220">
        <v>762</v>
      </c>
      <c r="EE610" s="220">
        <v>762</v>
      </c>
      <c r="EF610" s="220">
        <v>762</v>
      </c>
      <c r="EG610" s="220">
        <v>762</v>
      </c>
      <c r="EH610" s="220">
        <v>762</v>
      </c>
      <c r="EI610" s="220">
        <v>762</v>
      </c>
      <c r="EJ610" s="220">
        <v>762</v>
      </c>
      <c r="EK610" s="220">
        <v>762</v>
      </c>
      <c r="EL610" s="220">
        <v>762</v>
      </c>
      <c r="EM610" s="220">
        <v>762</v>
      </c>
      <c r="EN610" s="242">
        <v>762</v>
      </c>
      <c r="EO610" s="232">
        <v>762</v>
      </c>
      <c r="EP610" s="227">
        <v>762</v>
      </c>
      <c r="EQ610" s="154">
        <v>762</v>
      </c>
      <c r="ER610" s="154">
        <v>762</v>
      </c>
      <c r="ES610" s="154">
        <v>762</v>
      </c>
      <c r="ET610" s="154">
        <v>762</v>
      </c>
      <c r="EU610" s="154">
        <v>762</v>
      </c>
      <c r="EV610" s="166">
        <v>762</v>
      </c>
      <c r="EW610" s="166">
        <v>762</v>
      </c>
      <c r="EX610" s="166">
        <v>762</v>
      </c>
      <c r="EY610" s="166">
        <v>762</v>
      </c>
      <c r="EZ610" s="166">
        <v>762</v>
      </c>
      <c r="FA610" s="166">
        <v>762</v>
      </c>
      <c r="FB610" s="154">
        <v>762</v>
      </c>
      <c r="FC610" s="166">
        <v>762</v>
      </c>
      <c r="FD610" s="166">
        <v>762</v>
      </c>
      <c r="FE610" s="154">
        <v>762</v>
      </c>
      <c r="FF610" s="166">
        <v>762</v>
      </c>
      <c r="FG610" s="166">
        <v>762</v>
      </c>
      <c r="FH610" s="154">
        <v>762</v>
      </c>
      <c r="FI610" s="166">
        <v>762</v>
      </c>
      <c r="FJ610" s="166">
        <v>762</v>
      </c>
      <c r="FK610" s="166">
        <v>762</v>
      </c>
      <c r="FL610" s="166">
        <v>762</v>
      </c>
      <c r="FM610" s="166">
        <v>762</v>
      </c>
      <c r="FN610" s="166">
        <v>762</v>
      </c>
      <c r="FO610" s="166">
        <v>762</v>
      </c>
      <c r="FP610" s="166">
        <v>762</v>
      </c>
      <c r="FQ610" s="166">
        <v>762</v>
      </c>
      <c r="FR610" s="154">
        <v>762</v>
      </c>
      <c r="FS610" s="154">
        <v>762</v>
      </c>
      <c r="FT610" s="154">
        <v>762</v>
      </c>
      <c r="FU610" s="154">
        <v>762</v>
      </c>
      <c r="FV610" s="154">
        <v>762</v>
      </c>
      <c r="FW610" s="154">
        <v>762</v>
      </c>
      <c r="FX610" s="154">
        <v>762</v>
      </c>
      <c r="FY610" s="166">
        <v>762</v>
      </c>
      <c r="FZ610" s="166">
        <v>762</v>
      </c>
      <c r="GA610" s="166">
        <v>762</v>
      </c>
      <c r="GB610" s="166">
        <v>762</v>
      </c>
      <c r="GC610" s="166">
        <v>762</v>
      </c>
      <c r="GD610" s="166">
        <v>762</v>
      </c>
      <c r="GE610" s="166">
        <v>762</v>
      </c>
      <c r="GF610" s="166">
        <v>762</v>
      </c>
      <c r="GG610" s="166">
        <v>762</v>
      </c>
      <c r="GH610" s="166">
        <v>762</v>
      </c>
      <c r="GI610" s="166">
        <v>762</v>
      </c>
      <c r="GJ610" s="166">
        <v>762</v>
      </c>
      <c r="GK610" s="166">
        <v>762</v>
      </c>
      <c r="GL610" s="166">
        <v>762</v>
      </c>
      <c r="GM610" s="166">
        <v>762</v>
      </c>
      <c r="GN610" s="166">
        <v>762</v>
      </c>
      <c r="GO610" s="166">
        <v>762</v>
      </c>
      <c r="GP610" s="166">
        <v>762</v>
      </c>
      <c r="GQ610" s="166">
        <v>762</v>
      </c>
      <c r="GR610" s="166">
        <v>762</v>
      </c>
      <c r="GS610" s="166">
        <v>762</v>
      </c>
      <c r="GT610" s="166">
        <v>762</v>
      </c>
      <c r="GU610" s="166">
        <v>762</v>
      </c>
      <c r="GV610" s="166">
        <v>762</v>
      </c>
      <c r="GW610" s="166">
        <v>762</v>
      </c>
      <c r="GX610" s="166">
        <v>762</v>
      </c>
      <c r="GY610" s="166">
        <v>762</v>
      </c>
      <c r="GZ610" s="166">
        <v>762</v>
      </c>
      <c r="HA610" s="166">
        <v>762</v>
      </c>
      <c r="HB610" s="166">
        <v>762</v>
      </c>
      <c r="HC610" s="166">
        <v>762</v>
      </c>
      <c r="HD610" s="166">
        <v>762</v>
      </c>
      <c r="HE610" s="166">
        <v>762</v>
      </c>
      <c r="HF610" s="166">
        <v>762</v>
      </c>
      <c r="HG610" s="154">
        <v>762</v>
      </c>
      <c r="HH610" s="154">
        <v>762</v>
      </c>
      <c r="HI610" s="166">
        <v>762</v>
      </c>
      <c r="HJ610" s="154">
        <v>763</v>
      </c>
      <c r="HK610" s="154">
        <v>762</v>
      </c>
      <c r="HL610" s="166">
        <v>762</v>
      </c>
      <c r="HM610" s="154">
        <v>762</v>
      </c>
      <c r="HN610" s="154">
        <v>762</v>
      </c>
      <c r="HO610" s="166">
        <v>762</v>
      </c>
      <c r="HP610" s="154">
        <v>762</v>
      </c>
      <c r="HQ610" s="154">
        <v>762</v>
      </c>
      <c r="HR610" s="166">
        <v>762</v>
      </c>
      <c r="HS610" s="154">
        <v>762</v>
      </c>
      <c r="HT610" s="150">
        <v>762</v>
      </c>
      <c r="HU610" s="150">
        <v>762</v>
      </c>
      <c r="HV610" s="150">
        <v>762</v>
      </c>
      <c r="HW610" s="169">
        <v>762</v>
      </c>
    </row>
    <row r="611" spans="1:231">
      <c r="A611" s="145">
        <f t="shared" si="58"/>
        <v>44069</v>
      </c>
      <c r="B611" s="220">
        <f>'Age&amp;Sex by occurrence date'!$FFO22</f>
        <v>902</v>
      </c>
      <c r="C611" s="220">
        <v>762</v>
      </c>
      <c r="D611" s="220">
        <v>762</v>
      </c>
      <c r="E611" s="220">
        <v>762</v>
      </c>
      <c r="F611" s="220">
        <v>762</v>
      </c>
      <c r="G611" s="220">
        <v>762</v>
      </c>
      <c r="H611" s="220">
        <v>762</v>
      </c>
      <c r="I611" s="220">
        <v>762</v>
      </c>
      <c r="J611" s="220">
        <v>762</v>
      </c>
      <c r="K611" s="220">
        <v>762</v>
      </c>
      <c r="L611" s="220">
        <v>762</v>
      </c>
      <c r="M611" s="220">
        <v>762</v>
      </c>
      <c r="N611" s="220">
        <v>762</v>
      </c>
      <c r="O611" s="220">
        <v>762</v>
      </c>
      <c r="P611" s="220">
        <v>762</v>
      </c>
      <c r="Q611" s="220">
        <v>762</v>
      </c>
      <c r="R611" s="220">
        <v>762</v>
      </c>
      <c r="S611" s="220">
        <v>762</v>
      </c>
      <c r="T611" s="220">
        <v>762</v>
      </c>
      <c r="U611" s="220">
        <v>762</v>
      </c>
      <c r="V611" s="220">
        <v>762</v>
      </c>
      <c r="W611" s="220">
        <v>762</v>
      </c>
      <c r="X611" s="220">
        <v>762</v>
      </c>
      <c r="Y611" s="220">
        <v>762</v>
      </c>
      <c r="Z611" s="220">
        <v>762</v>
      </c>
      <c r="AA611" s="220">
        <v>762</v>
      </c>
      <c r="AB611" s="220">
        <v>763</v>
      </c>
      <c r="AC611" s="220">
        <v>763</v>
      </c>
      <c r="AD611" s="220">
        <v>763</v>
      </c>
      <c r="AE611" s="220">
        <v>762</v>
      </c>
      <c r="AF611" s="220">
        <v>762</v>
      </c>
      <c r="AG611" s="220">
        <v>762</v>
      </c>
      <c r="AH611" s="220">
        <v>762</v>
      </c>
      <c r="AI611" s="220">
        <v>762</v>
      </c>
      <c r="AJ611" s="220">
        <v>762</v>
      </c>
      <c r="AK611" s="220">
        <v>762</v>
      </c>
      <c r="AL611" s="220">
        <v>762</v>
      </c>
      <c r="AM611" s="220">
        <v>762</v>
      </c>
      <c r="AN611" s="220">
        <v>762</v>
      </c>
      <c r="AO611" s="220">
        <v>762</v>
      </c>
      <c r="AP611" s="220">
        <v>762</v>
      </c>
      <c r="AQ611" s="220">
        <v>762</v>
      </c>
      <c r="AR611" s="220">
        <v>762</v>
      </c>
      <c r="AS611" s="220">
        <v>762</v>
      </c>
      <c r="AT611" s="220">
        <v>762</v>
      </c>
      <c r="AU611" s="220">
        <v>762</v>
      </c>
      <c r="AV611" s="220">
        <v>762</v>
      </c>
      <c r="AW611" s="220">
        <v>762</v>
      </c>
      <c r="AX611" s="220">
        <v>762</v>
      </c>
      <c r="AY611" s="220">
        <v>762</v>
      </c>
      <c r="AZ611" s="220">
        <v>762</v>
      </c>
      <c r="BA611" s="220">
        <v>762</v>
      </c>
      <c r="BB611" s="220">
        <v>762</v>
      </c>
      <c r="BC611" s="220">
        <v>762</v>
      </c>
      <c r="BD611" s="220">
        <v>762</v>
      </c>
      <c r="BE611" s="220">
        <v>762</v>
      </c>
      <c r="BF611" s="220">
        <v>762</v>
      </c>
      <c r="BG611" s="220">
        <v>762</v>
      </c>
      <c r="BH611" s="220">
        <v>762</v>
      </c>
      <c r="BI611" s="220">
        <v>762</v>
      </c>
      <c r="BJ611" s="220">
        <v>762</v>
      </c>
      <c r="BK611" s="220">
        <v>762</v>
      </c>
      <c r="BL611" s="220">
        <v>762</v>
      </c>
      <c r="BM611" s="220">
        <v>762</v>
      </c>
      <c r="BN611" s="220">
        <v>762</v>
      </c>
      <c r="BO611" s="220">
        <v>762</v>
      </c>
      <c r="BP611" s="220">
        <v>762</v>
      </c>
      <c r="BQ611" s="220">
        <v>762</v>
      </c>
      <c r="BR611" s="220">
        <v>762</v>
      </c>
      <c r="BS611" s="220">
        <v>762</v>
      </c>
      <c r="BT611" s="220">
        <v>762</v>
      </c>
      <c r="BU611" s="220">
        <v>762</v>
      </c>
      <c r="BV611" s="220">
        <v>762</v>
      </c>
      <c r="BW611" s="220">
        <v>762</v>
      </c>
      <c r="BX611" s="220">
        <v>762</v>
      </c>
      <c r="BY611" s="220">
        <v>762</v>
      </c>
      <c r="BZ611" s="220">
        <v>762</v>
      </c>
      <c r="CA611" s="220">
        <v>762</v>
      </c>
      <c r="CB611" s="220">
        <v>762</v>
      </c>
      <c r="CC611" s="220">
        <v>762</v>
      </c>
      <c r="CD611" s="220">
        <v>762</v>
      </c>
      <c r="CE611" s="220">
        <v>762</v>
      </c>
      <c r="CF611" s="220">
        <v>762</v>
      </c>
      <c r="CG611" s="220">
        <v>762</v>
      </c>
      <c r="CH611" s="220">
        <v>762</v>
      </c>
      <c r="CI611" s="220">
        <v>762</v>
      </c>
      <c r="CJ611" s="220">
        <v>762</v>
      </c>
      <c r="CK611" s="220">
        <v>762</v>
      </c>
      <c r="CL611" s="220">
        <v>762</v>
      </c>
      <c r="CM611" s="220">
        <v>762</v>
      </c>
      <c r="CN611" s="220">
        <v>762</v>
      </c>
      <c r="CO611" s="220">
        <v>762</v>
      </c>
      <c r="CP611" s="220">
        <v>762</v>
      </c>
      <c r="CQ611" s="220">
        <v>762</v>
      </c>
      <c r="CR611" s="220">
        <v>762</v>
      </c>
      <c r="CS611" s="220">
        <v>762</v>
      </c>
      <c r="CT611" s="220">
        <v>762</v>
      </c>
      <c r="CU611" s="220">
        <v>762</v>
      </c>
      <c r="CV611" s="220">
        <v>762</v>
      </c>
      <c r="CW611" s="220">
        <v>762</v>
      </c>
      <c r="CX611" s="220">
        <v>762</v>
      </c>
      <c r="CY611" s="220">
        <v>762</v>
      </c>
      <c r="CZ611" s="220">
        <v>762</v>
      </c>
      <c r="DA611" s="220">
        <v>762</v>
      </c>
      <c r="DB611" s="220">
        <v>762</v>
      </c>
      <c r="DC611" s="220">
        <v>762</v>
      </c>
      <c r="DD611" s="220">
        <v>762</v>
      </c>
      <c r="DE611" s="220">
        <v>762</v>
      </c>
      <c r="DF611" s="220">
        <v>762</v>
      </c>
      <c r="DG611" s="220">
        <v>762</v>
      </c>
      <c r="DH611" s="220">
        <v>762</v>
      </c>
      <c r="DI611" s="220">
        <v>762</v>
      </c>
      <c r="DJ611" s="220">
        <v>762</v>
      </c>
      <c r="DK611" s="220">
        <v>762</v>
      </c>
      <c r="DL611" s="220">
        <v>762</v>
      </c>
      <c r="DM611" s="220">
        <v>762</v>
      </c>
      <c r="DN611" s="220">
        <v>762</v>
      </c>
      <c r="DO611" s="220">
        <v>762</v>
      </c>
      <c r="DP611" s="220">
        <v>762</v>
      </c>
      <c r="DQ611" s="220">
        <v>762</v>
      </c>
      <c r="DR611" s="220">
        <v>762</v>
      </c>
      <c r="DS611" s="220">
        <v>762</v>
      </c>
      <c r="DT611" s="220">
        <v>762</v>
      </c>
      <c r="DU611" s="220">
        <v>762</v>
      </c>
      <c r="DV611" s="220">
        <v>762</v>
      </c>
      <c r="DW611" s="220">
        <v>762</v>
      </c>
      <c r="DX611" s="220">
        <v>762</v>
      </c>
      <c r="DY611" s="220">
        <v>762</v>
      </c>
      <c r="DZ611" s="220">
        <v>762</v>
      </c>
      <c r="EA611" s="220">
        <v>762</v>
      </c>
      <c r="EB611" s="220">
        <v>762</v>
      </c>
      <c r="EC611" s="220">
        <v>762</v>
      </c>
      <c r="ED611" s="220">
        <v>762</v>
      </c>
      <c r="EE611" s="220">
        <v>762</v>
      </c>
      <c r="EF611" s="220">
        <v>762</v>
      </c>
      <c r="EG611" s="220">
        <v>762</v>
      </c>
      <c r="EH611" s="220">
        <v>762</v>
      </c>
      <c r="EI611" s="220">
        <v>762</v>
      </c>
      <c r="EJ611" s="220">
        <v>762</v>
      </c>
      <c r="EK611" s="220">
        <v>762</v>
      </c>
      <c r="EL611" s="220">
        <v>762</v>
      </c>
      <c r="EM611" s="220">
        <v>762</v>
      </c>
      <c r="EN611" s="242">
        <v>762</v>
      </c>
      <c r="EO611" s="232">
        <v>762</v>
      </c>
      <c r="EP611" s="228">
        <v>762</v>
      </c>
      <c r="EQ611" s="166">
        <v>762</v>
      </c>
      <c r="ER611" s="166">
        <v>762</v>
      </c>
      <c r="ES611" s="166">
        <v>762</v>
      </c>
      <c r="ET611" s="166">
        <v>762</v>
      </c>
      <c r="EU611" s="166">
        <v>762</v>
      </c>
      <c r="EV611" s="154">
        <v>762</v>
      </c>
      <c r="EW611" s="166">
        <v>762</v>
      </c>
      <c r="EX611" s="166">
        <v>762</v>
      </c>
      <c r="EY611" s="166">
        <v>762</v>
      </c>
      <c r="EZ611" s="166">
        <v>762</v>
      </c>
      <c r="FA611" s="166">
        <v>762</v>
      </c>
      <c r="FB611" s="166">
        <v>762</v>
      </c>
      <c r="FC611" s="154">
        <v>762</v>
      </c>
      <c r="FD611" s="166">
        <v>762</v>
      </c>
      <c r="FE611" s="166">
        <v>762</v>
      </c>
      <c r="FF611" s="166">
        <v>762</v>
      </c>
      <c r="FG611" s="166">
        <v>762</v>
      </c>
      <c r="FH611" s="166">
        <v>762</v>
      </c>
      <c r="FI611" s="154">
        <v>762</v>
      </c>
      <c r="FJ611" s="154">
        <v>762</v>
      </c>
      <c r="FK611" s="154">
        <v>762</v>
      </c>
      <c r="FL611" s="154">
        <v>762</v>
      </c>
      <c r="FM611" s="154">
        <v>762</v>
      </c>
      <c r="FN611" s="154">
        <v>762</v>
      </c>
      <c r="FO611" s="154">
        <v>762</v>
      </c>
      <c r="FP611" s="154">
        <v>762</v>
      </c>
      <c r="FQ611" s="154">
        <v>762</v>
      </c>
      <c r="FR611" s="166">
        <v>762</v>
      </c>
      <c r="FS611" s="166">
        <v>762</v>
      </c>
      <c r="FT611" s="166">
        <v>762</v>
      </c>
      <c r="FU611" s="166">
        <v>762</v>
      </c>
      <c r="FV611" s="166">
        <v>762</v>
      </c>
      <c r="FW611" s="166">
        <v>762</v>
      </c>
      <c r="FX611" s="166">
        <v>762</v>
      </c>
      <c r="FY611" s="154">
        <v>762</v>
      </c>
      <c r="FZ611" s="154">
        <v>762</v>
      </c>
      <c r="GA611" s="154">
        <v>762</v>
      </c>
      <c r="GB611" s="154">
        <v>762</v>
      </c>
      <c r="GC611" s="154">
        <v>762</v>
      </c>
      <c r="GD611" s="154">
        <v>762</v>
      </c>
      <c r="GE611" s="154">
        <v>762</v>
      </c>
      <c r="GF611" s="154">
        <v>762</v>
      </c>
      <c r="GG611" s="154">
        <v>762</v>
      </c>
      <c r="GH611" s="154">
        <v>762</v>
      </c>
      <c r="GI611" s="154">
        <v>762</v>
      </c>
      <c r="GJ611" s="154">
        <v>762</v>
      </c>
      <c r="GK611" s="166">
        <v>762</v>
      </c>
      <c r="GL611" s="166">
        <v>762</v>
      </c>
      <c r="GM611" s="166">
        <v>762</v>
      </c>
      <c r="GN611" s="166">
        <v>762</v>
      </c>
      <c r="GO611" s="166">
        <v>762</v>
      </c>
      <c r="GP611" s="166">
        <v>762</v>
      </c>
      <c r="GQ611" s="166">
        <v>762</v>
      </c>
      <c r="GR611" s="166">
        <v>762</v>
      </c>
      <c r="GS611" s="166">
        <v>762</v>
      </c>
      <c r="GT611" s="166">
        <v>762</v>
      </c>
      <c r="GU611" s="166">
        <v>762</v>
      </c>
      <c r="GV611" s="166">
        <v>762</v>
      </c>
      <c r="GW611" s="166">
        <v>762</v>
      </c>
      <c r="GX611" s="154">
        <v>762</v>
      </c>
      <c r="GY611" s="166">
        <v>762</v>
      </c>
      <c r="GZ611" s="166">
        <v>762</v>
      </c>
      <c r="HA611" s="166">
        <v>762</v>
      </c>
      <c r="HB611" s="166">
        <v>762</v>
      </c>
      <c r="HC611" s="166">
        <v>762</v>
      </c>
      <c r="HD611" s="166">
        <v>762</v>
      </c>
      <c r="HE611" s="166">
        <v>762</v>
      </c>
      <c r="HF611" s="166">
        <v>762</v>
      </c>
      <c r="HG611" s="154">
        <v>762</v>
      </c>
      <c r="HH611" s="154">
        <v>762</v>
      </c>
      <c r="HI611" s="166">
        <v>762</v>
      </c>
      <c r="HJ611" s="154">
        <v>763</v>
      </c>
      <c r="HK611" s="154">
        <v>762</v>
      </c>
      <c r="HL611" s="166">
        <v>762</v>
      </c>
      <c r="HM611" s="154">
        <v>762</v>
      </c>
      <c r="HN611" s="154">
        <v>762</v>
      </c>
      <c r="HO611" s="166">
        <v>762</v>
      </c>
      <c r="HP611" s="154">
        <v>762</v>
      </c>
      <c r="HQ611" s="154">
        <v>762</v>
      </c>
      <c r="HR611" s="166">
        <v>762</v>
      </c>
      <c r="HS611" s="154">
        <v>762</v>
      </c>
      <c r="HT611" s="150">
        <v>762</v>
      </c>
      <c r="HU611" s="150">
        <v>762</v>
      </c>
      <c r="HV611" s="150">
        <v>762</v>
      </c>
      <c r="HW611" s="169">
        <v>762</v>
      </c>
    </row>
    <row r="612" spans="1:231">
      <c r="A612" s="145">
        <f t="shared" si="58"/>
        <v>44068</v>
      </c>
      <c r="B612" s="220">
        <f>'Age&amp;Sex by occurrence date'!$FFV22</f>
        <v>902</v>
      </c>
      <c r="C612" s="220">
        <v>762</v>
      </c>
      <c r="D612" s="220">
        <v>762</v>
      </c>
      <c r="E612" s="220">
        <v>762</v>
      </c>
      <c r="F612" s="220">
        <v>762</v>
      </c>
      <c r="G612" s="220">
        <v>762</v>
      </c>
      <c r="H612" s="220">
        <v>762</v>
      </c>
      <c r="I612" s="220">
        <v>762</v>
      </c>
      <c r="J612" s="220">
        <v>762</v>
      </c>
      <c r="K612" s="220">
        <v>762</v>
      </c>
      <c r="L612" s="220">
        <v>762</v>
      </c>
      <c r="M612" s="220">
        <v>762</v>
      </c>
      <c r="N612" s="220">
        <v>762</v>
      </c>
      <c r="O612" s="220">
        <v>762</v>
      </c>
      <c r="P612" s="220">
        <v>762</v>
      </c>
      <c r="Q612" s="220">
        <v>762</v>
      </c>
      <c r="R612" s="220">
        <v>762</v>
      </c>
      <c r="S612" s="220">
        <v>762</v>
      </c>
      <c r="T612" s="220">
        <v>762</v>
      </c>
      <c r="U612" s="220">
        <v>762</v>
      </c>
      <c r="V612" s="220">
        <v>762</v>
      </c>
      <c r="W612" s="220">
        <v>762</v>
      </c>
      <c r="X612" s="220">
        <v>762</v>
      </c>
      <c r="Y612" s="220">
        <v>762</v>
      </c>
      <c r="Z612" s="220">
        <v>762</v>
      </c>
      <c r="AA612" s="220">
        <v>762</v>
      </c>
      <c r="AB612" s="220">
        <v>763</v>
      </c>
      <c r="AC612" s="220">
        <v>763</v>
      </c>
      <c r="AD612" s="220">
        <v>763</v>
      </c>
      <c r="AE612" s="220">
        <v>762</v>
      </c>
      <c r="AF612" s="220">
        <v>762</v>
      </c>
      <c r="AG612" s="220">
        <v>762</v>
      </c>
      <c r="AH612" s="220">
        <v>762</v>
      </c>
      <c r="AI612" s="220">
        <v>762</v>
      </c>
      <c r="AJ612" s="220">
        <v>762</v>
      </c>
      <c r="AK612" s="220">
        <v>762</v>
      </c>
      <c r="AL612" s="220">
        <v>762</v>
      </c>
      <c r="AM612" s="220">
        <v>762</v>
      </c>
      <c r="AN612" s="220">
        <v>762</v>
      </c>
      <c r="AO612" s="220">
        <v>762</v>
      </c>
      <c r="AP612" s="220">
        <v>762</v>
      </c>
      <c r="AQ612" s="220">
        <v>762</v>
      </c>
      <c r="AR612" s="220">
        <v>762</v>
      </c>
      <c r="AS612" s="220">
        <v>762</v>
      </c>
      <c r="AT612" s="220">
        <v>762</v>
      </c>
      <c r="AU612" s="220">
        <v>762</v>
      </c>
      <c r="AV612" s="220">
        <v>762</v>
      </c>
      <c r="AW612" s="220">
        <v>762</v>
      </c>
      <c r="AX612" s="220">
        <v>762</v>
      </c>
      <c r="AY612" s="220">
        <v>762</v>
      </c>
      <c r="AZ612" s="220">
        <v>762</v>
      </c>
      <c r="BA612" s="220">
        <v>762</v>
      </c>
      <c r="BB612" s="220">
        <v>762</v>
      </c>
      <c r="BC612" s="220">
        <v>762</v>
      </c>
      <c r="BD612" s="220">
        <v>762</v>
      </c>
      <c r="BE612" s="220">
        <v>762</v>
      </c>
      <c r="BF612" s="220">
        <v>762</v>
      </c>
      <c r="BG612" s="220">
        <v>762</v>
      </c>
      <c r="BH612" s="220">
        <v>762</v>
      </c>
      <c r="BI612" s="220">
        <v>762</v>
      </c>
      <c r="BJ612" s="220">
        <v>762</v>
      </c>
      <c r="BK612" s="220">
        <v>762</v>
      </c>
      <c r="BL612" s="220">
        <v>762</v>
      </c>
      <c r="BM612" s="220">
        <v>762</v>
      </c>
      <c r="BN612" s="220">
        <v>762</v>
      </c>
      <c r="BO612" s="220">
        <v>762</v>
      </c>
      <c r="BP612" s="220">
        <v>762</v>
      </c>
      <c r="BQ612" s="220">
        <v>762</v>
      </c>
      <c r="BR612" s="220">
        <v>762</v>
      </c>
      <c r="BS612" s="220">
        <v>762</v>
      </c>
      <c r="BT612" s="220">
        <v>762</v>
      </c>
      <c r="BU612" s="220">
        <v>762</v>
      </c>
      <c r="BV612" s="220">
        <v>762</v>
      </c>
      <c r="BW612" s="220">
        <v>762</v>
      </c>
      <c r="BX612" s="220">
        <v>762</v>
      </c>
      <c r="BY612" s="220">
        <v>762</v>
      </c>
      <c r="BZ612" s="220">
        <v>762</v>
      </c>
      <c r="CA612" s="220">
        <v>762</v>
      </c>
      <c r="CB612" s="220">
        <v>762</v>
      </c>
      <c r="CC612" s="220">
        <v>762</v>
      </c>
      <c r="CD612" s="220">
        <v>762</v>
      </c>
      <c r="CE612" s="220">
        <v>762</v>
      </c>
      <c r="CF612" s="220">
        <v>762</v>
      </c>
      <c r="CG612" s="220">
        <v>762</v>
      </c>
      <c r="CH612" s="220">
        <v>762</v>
      </c>
      <c r="CI612" s="220">
        <v>762</v>
      </c>
      <c r="CJ612" s="220">
        <v>762</v>
      </c>
      <c r="CK612" s="220">
        <v>762</v>
      </c>
      <c r="CL612" s="220">
        <v>762</v>
      </c>
      <c r="CM612" s="220">
        <v>762</v>
      </c>
      <c r="CN612" s="220">
        <v>762</v>
      </c>
      <c r="CO612" s="220">
        <v>762</v>
      </c>
      <c r="CP612" s="220">
        <v>762</v>
      </c>
      <c r="CQ612" s="220">
        <v>762</v>
      </c>
      <c r="CR612" s="220">
        <v>762</v>
      </c>
      <c r="CS612" s="220">
        <v>762</v>
      </c>
      <c r="CT612" s="220">
        <v>762</v>
      </c>
      <c r="CU612" s="220">
        <v>762</v>
      </c>
      <c r="CV612" s="220">
        <v>762</v>
      </c>
      <c r="CW612" s="220">
        <v>762</v>
      </c>
      <c r="CX612" s="220">
        <v>762</v>
      </c>
      <c r="CY612" s="220">
        <v>762</v>
      </c>
      <c r="CZ612" s="220">
        <v>762</v>
      </c>
      <c r="DA612" s="220">
        <v>762</v>
      </c>
      <c r="DB612" s="220">
        <v>762</v>
      </c>
      <c r="DC612" s="220">
        <v>762</v>
      </c>
      <c r="DD612" s="220">
        <v>762</v>
      </c>
      <c r="DE612" s="220">
        <v>762</v>
      </c>
      <c r="DF612" s="220">
        <v>762</v>
      </c>
      <c r="DG612" s="220">
        <v>762</v>
      </c>
      <c r="DH612" s="220">
        <v>762</v>
      </c>
      <c r="DI612" s="220">
        <v>762</v>
      </c>
      <c r="DJ612" s="220">
        <v>762</v>
      </c>
      <c r="DK612" s="220">
        <v>762</v>
      </c>
      <c r="DL612" s="220">
        <v>762</v>
      </c>
      <c r="DM612" s="220">
        <v>762</v>
      </c>
      <c r="DN612" s="220">
        <v>762</v>
      </c>
      <c r="DO612" s="220">
        <v>762</v>
      </c>
      <c r="DP612" s="220">
        <v>762</v>
      </c>
      <c r="DQ612" s="220">
        <v>762</v>
      </c>
      <c r="DR612" s="220">
        <v>762</v>
      </c>
      <c r="DS612" s="220">
        <v>762</v>
      </c>
      <c r="DT612" s="220">
        <v>762</v>
      </c>
      <c r="DU612" s="220">
        <v>762</v>
      </c>
      <c r="DV612" s="220">
        <v>762</v>
      </c>
      <c r="DW612" s="220">
        <v>762</v>
      </c>
      <c r="DX612" s="220">
        <v>762</v>
      </c>
      <c r="DY612" s="220">
        <v>762</v>
      </c>
      <c r="DZ612" s="220">
        <v>762</v>
      </c>
      <c r="EA612" s="220">
        <v>762</v>
      </c>
      <c r="EB612" s="220">
        <v>762</v>
      </c>
      <c r="EC612" s="220">
        <v>762</v>
      </c>
      <c r="ED612" s="220">
        <v>762</v>
      </c>
      <c r="EE612" s="220">
        <v>762</v>
      </c>
      <c r="EF612" s="220">
        <v>762</v>
      </c>
      <c r="EG612" s="220">
        <v>762</v>
      </c>
      <c r="EH612" s="220">
        <v>762</v>
      </c>
      <c r="EI612" s="220">
        <v>762</v>
      </c>
      <c r="EJ612" s="220">
        <v>762</v>
      </c>
      <c r="EK612" s="220">
        <v>762</v>
      </c>
      <c r="EL612" s="220">
        <v>762</v>
      </c>
      <c r="EM612" s="220">
        <v>762</v>
      </c>
      <c r="EN612" s="242">
        <v>762</v>
      </c>
      <c r="EO612" s="232">
        <v>762</v>
      </c>
      <c r="EP612" s="227">
        <v>762</v>
      </c>
      <c r="EQ612" s="154">
        <v>762</v>
      </c>
      <c r="ER612" s="154">
        <v>762</v>
      </c>
      <c r="ES612" s="154">
        <v>762</v>
      </c>
      <c r="ET612" s="154">
        <v>762</v>
      </c>
      <c r="EU612" s="154">
        <v>762</v>
      </c>
      <c r="EV612" s="154">
        <v>762</v>
      </c>
      <c r="EW612" s="166">
        <v>762</v>
      </c>
      <c r="EX612" s="166">
        <v>762</v>
      </c>
      <c r="EY612" s="166">
        <v>762</v>
      </c>
      <c r="EZ612" s="166">
        <v>762</v>
      </c>
      <c r="FA612" s="166">
        <v>762</v>
      </c>
      <c r="FB612" s="166">
        <v>762</v>
      </c>
      <c r="FC612" s="154">
        <v>762</v>
      </c>
      <c r="FD612" s="154">
        <v>762</v>
      </c>
      <c r="FE612" s="166">
        <v>762</v>
      </c>
      <c r="FF612" s="154">
        <v>762</v>
      </c>
      <c r="FG612" s="154">
        <v>762</v>
      </c>
      <c r="FH612" s="166">
        <v>762</v>
      </c>
      <c r="FI612" s="166">
        <v>762</v>
      </c>
      <c r="FJ612" s="166">
        <v>762</v>
      </c>
      <c r="FK612" s="166">
        <v>762</v>
      </c>
      <c r="FL612" s="166">
        <v>762</v>
      </c>
      <c r="FM612" s="166">
        <v>762</v>
      </c>
      <c r="FN612" s="166">
        <v>762</v>
      </c>
      <c r="FO612" s="166">
        <v>762</v>
      </c>
      <c r="FP612" s="166">
        <v>762</v>
      </c>
      <c r="FQ612" s="166">
        <v>762</v>
      </c>
      <c r="FR612" s="154">
        <v>762</v>
      </c>
      <c r="FS612" s="154">
        <v>762</v>
      </c>
      <c r="FT612" s="154">
        <v>762</v>
      </c>
      <c r="FU612" s="154">
        <v>762</v>
      </c>
      <c r="FV612" s="154">
        <v>762</v>
      </c>
      <c r="FW612" s="154">
        <v>762</v>
      </c>
      <c r="FX612" s="154">
        <v>762</v>
      </c>
      <c r="FY612" s="154">
        <v>762</v>
      </c>
      <c r="FZ612" s="154">
        <v>762</v>
      </c>
      <c r="GA612" s="154">
        <v>762</v>
      </c>
      <c r="GB612" s="154">
        <v>762</v>
      </c>
      <c r="GC612" s="154">
        <v>762</v>
      </c>
      <c r="GD612" s="154">
        <v>762</v>
      </c>
      <c r="GE612" s="154">
        <v>762</v>
      </c>
      <c r="GF612" s="154">
        <v>762</v>
      </c>
      <c r="GG612" s="154">
        <v>762</v>
      </c>
      <c r="GH612" s="154">
        <v>762</v>
      </c>
      <c r="GI612" s="154">
        <v>762</v>
      </c>
      <c r="GJ612" s="154">
        <v>762</v>
      </c>
      <c r="GK612" s="154">
        <v>762</v>
      </c>
      <c r="GL612" s="154">
        <v>762</v>
      </c>
      <c r="GM612" s="154">
        <v>762</v>
      </c>
      <c r="GN612" s="154">
        <v>762</v>
      </c>
      <c r="GO612" s="154">
        <v>762</v>
      </c>
      <c r="GP612" s="154">
        <v>762</v>
      </c>
      <c r="GQ612" s="154">
        <v>762</v>
      </c>
      <c r="GR612" s="154">
        <v>762</v>
      </c>
      <c r="GS612" s="154">
        <v>762</v>
      </c>
      <c r="GT612" s="154">
        <v>762</v>
      </c>
      <c r="GU612" s="154">
        <v>762</v>
      </c>
      <c r="GV612" s="154">
        <v>762</v>
      </c>
      <c r="GW612" s="154">
        <v>762</v>
      </c>
      <c r="GX612" s="154">
        <v>762</v>
      </c>
      <c r="GY612" s="166">
        <v>762</v>
      </c>
      <c r="GZ612" s="166">
        <v>762</v>
      </c>
      <c r="HA612" s="166">
        <v>762</v>
      </c>
      <c r="HB612" s="166">
        <v>762</v>
      </c>
      <c r="HC612" s="166">
        <v>762</v>
      </c>
      <c r="HD612" s="166">
        <v>762</v>
      </c>
      <c r="HE612" s="166">
        <v>762</v>
      </c>
      <c r="HF612" s="166">
        <v>762</v>
      </c>
      <c r="HG612" s="154">
        <v>762</v>
      </c>
      <c r="HH612" s="154">
        <v>762</v>
      </c>
      <c r="HI612" s="166">
        <v>762</v>
      </c>
      <c r="HJ612" s="154">
        <v>763</v>
      </c>
      <c r="HK612" s="154">
        <v>762</v>
      </c>
      <c r="HL612" s="166">
        <v>762</v>
      </c>
      <c r="HM612" s="154">
        <v>762</v>
      </c>
      <c r="HN612" s="154">
        <v>762</v>
      </c>
      <c r="HO612" s="166">
        <v>762</v>
      </c>
      <c r="HP612" s="154">
        <v>762</v>
      </c>
      <c r="HQ612" s="154">
        <v>762</v>
      </c>
      <c r="HR612" s="166">
        <v>762</v>
      </c>
      <c r="HS612" s="154">
        <v>762</v>
      </c>
      <c r="HT612" s="150">
        <v>762</v>
      </c>
      <c r="HU612" s="150">
        <v>762</v>
      </c>
      <c r="HV612" s="150">
        <v>762</v>
      </c>
      <c r="HW612" s="169">
        <v>762</v>
      </c>
    </row>
    <row r="613" spans="1:231">
      <c r="A613" s="145">
        <f t="shared" si="58"/>
        <v>44067</v>
      </c>
      <c r="B613" s="220">
        <f>'Age&amp;Sex by occurrence date'!$FGC22</f>
        <v>902</v>
      </c>
      <c r="C613" s="220">
        <v>762</v>
      </c>
      <c r="D613" s="220">
        <v>762</v>
      </c>
      <c r="E613" s="220">
        <v>762</v>
      </c>
      <c r="F613" s="220">
        <v>762</v>
      </c>
      <c r="G613" s="220">
        <v>762</v>
      </c>
      <c r="H613" s="220">
        <v>762</v>
      </c>
      <c r="I613" s="220">
        <v>762</v>
      </c>
      <c r="J613" s="220">
        <v>762</v>
      </c>
      <c r="K613" s="220">
        <v>762</v>
      </c>
      <c r="L613" s="220">
        <v>762</v>
      </c>
      <c r="M613" s="220">
        <v>762</v>
      </c>
      <c r="N613" s="220">
        <v>762</v>
      </c>
      <c r="O613" s="220">
        <v>762</v>
      </c>
      <c r="P613" s="220">
        <v>762</v>
      </c>
      <c r="Q613" s="220">
        <v>762</v>
      </c>
      <c r="R613" s="220">
        <v>762</v>
      </c>
      <c r="S613" s="220">
        <v>762</v>
      </c>
      <c r="T613" s="220">
        <v>762</v>
      </c>
      <c r="U613" s="220">
        <v>762</v>
      </c>
      <c r="V613" s="220">
        <v>762</v>
      </c>
      <c r="W613" s="220">
        <v>762</v>
      </c>
      <c r="X613" s="220">
        <v>762</v>
      </c>
      <c r="Y613" s="220">
        <v>762</v>
      </c>
      <c r="Z613" s="220">
        <v>762</v>
      </c>
      <c r="AA613" s="220">
        <v>762</v>
      </c>
      <c r="AB613" s="220">
        <v>763</v>
      </c>
      <c r="AC613" s="220">
        <v>763</v>
      </c>
      <c r="AD613" s="220">
        <v>763</v>
      </c>
      <c r="AE613" s="220">
        <v>762</v>
      </c>
      <c r="AF613" s="220">
        <v>762</v>
      </c>
      <c r="AG613" s="220">
        <v>762</v>
      </c>
      <c r="AH613" s="220">
        <v>762</v>
      </c>
      <c r="AI613" s="220">
        <v>762</v>
      </c>
      <c r="AJ613" s="220">
        <v>762</v>
      </c>
      <c r="AK613" s="220">
        <v>762</v>
      </c>
      <c r="AL613" s="220">
        <v>762</v>
      </c>
      <c r="AM613" s="220">
        <v>762</v>
      </c>
      <c r="AN613" s="220">
        <v>762</v>
      </c>
      <c r="AO613" s="220">
        <v>762</v>
      </c>
      <c r="AP613" s="220">
        <v>762</v>
      </c>
      <c r="AQ613" s="220">
        <v>762</v>
      </c>
      <c r="AR613" s="220">
        <v>762</v>
      </c>
      <c r="AS613" s="220">
        <v>762</v>
      </c>
      <c r="AT613" s="220">
        <v>762</v>
      </c>
      <c r="AU613" s="220">
        <v>762</v>
      </c>
      <c r="AV613" s="220">
        <v>762</v>
      </c>
      <c r="AW613" s="220">
        <v>762</v>
      </c>
      <c r="AX613" s="220">
        <v>762</v>
      </c>
      <c r="AY613" s="220">
        <v>762</v>
      </c>
      <c r="AZ613" s="220">
        <v>762</v>
      </c>
      <c r="BA613" s="220">
        <v>762</v>
      </c>
      <c r="BB613" s="220">
        <v>762</v>
      </c>
      <c r="BC613" s="220">
        <v>762</v>
      </c>
      <c r="BD613" s="220">
        <v>762</v>
      </c>
      <c r="BE613" s="220">
        <v>762</v>
      </c>
      <c r="BF613" s="220">
        <v>762</v>
      </c>
      <c r="BG613" s="220">
        <v>762</v>
      </c>
      <c r="BH613" s="220">
        <v>762</v>
      </c>
      <c r="BI613" s="220">
        <v>762</v>
      </c>
      <c r="BJ613" s="220">
        <v>762</v>
      </c>
      <c r="BK613" s="220">
        <v>762</v>
      </c>
      <c r="BL613" s="220">
        <v>762</v>
      </c>
      <c r="BM613" s="220">
        <v>762</v>
      </c>
      <c r="BN613" s="220">
        <v>762</v>
      </c>
      <c r="BO613" s="220">
        <v>762</v>
      </c>
      <c r="BP613" s="220">
        <v>762</v>
      </c>
      <c r="BQ613" s="220">
        <v>762</v>
      </c>
      <c r="BR613" s="220">
        <v>762</v>
      </c>
      <c r="BS613" s="220">
        <v>762</v>
      </c>
      <c r="BT613" s="220">
        <v>762</v>
      </c>
      <c r="BU613" s="220">
        <v>762</v>
      </c>
      <c r="BV613" s="220">
        <v>762</v>
      </c>
      <c r="BW613" s="220">
        <v>762</v>
      </c>
      <c r="BX613" s="220">
        <v>762</v>
      </c>
      <c r="BY613" s="220">
        <v>762</v>
      </c>
      <c r="BZ613" s="220">
        <v>762</v>
      </c>
      <c r="CA613" s="220">
        <v>762</v>
      </c>
      <c r="CB613" s="220">
        <v>762</v>
      </c>
      <c r="CC613" s="220">
        <v>762</v>
      </c>
      <c r="CD613" s="220">
        <v>762</v>
      </c>
      <c r="CE613" s="220">
        <v>762</v>
      </c>
      <c r="CF613" s="220">
        <v>762</v>
      </c>
      <c r="CG613" s="220">
        <v>762</v>
      </c>
      <c r="CH613" s="220">
        <v>762</v>
      </c>
      <c r="CI613" s="220">
        <v>762</v>
      </c>
      <c r="CJ613" s="220">
        <v>762</v>
      </c>
      <c r="CK613" s="220">
        <v>762</v>
      </c>
      <c r="CL613" s="220">
        <v>762</v>
      </c>
      <c r="CM613" s="220">
        <v>762</v>
      </c>
      <c r="CN613" s="220">
        <v>762</v>
      </c>
      <c r="CO613" s="220">
        <v>762</v>
      </c>
      <c r="CP613" s="220">
        <v>762</v>
      </c>
      <c r="CQ613" s="220">
        <v>762</v>
      </c>
      <c r="CR613" s="220">
        <v>762</v>
      </c>
      <c r="CS613" s="220">
        <v>762</v>
      </c>
      <c r="CT613" s="220">
        <v>762</v>
      </c>
      <c r="CU613" s="220">
        <v>762</v>
      </c>
      <c r="CV613" s="220">
        <v>762</v>
      </c>
      <c r="CW613" s="220">
        <v>762</v>
      </c>
      <c r="CX613" s="220">
        <v>762</v>
      </c>
      <c r="CY613" s="220">
        <v>762</v>
      </c>
      <c r="CZ613" s="220">
        <v>762</v>
      </c>
      <c r="DA613" s="220">
        <v>762</v>
      </c>
      <c r="DB613" s="220">
        <v>762</v>
      </c>
      <c r="DC613" s="220">
        <v>762</v>
      </c>
      <c r="DD613" s="220">
        <v>762</v>
      </c>
      <c r="DE613" s="220">
        <v>762</v>
      </c>
      <c r="DF613" s="220">
        <v>762</v>
      </c>
      <c r="DG613" s="220">
        <v>762</v>
      </c>
      <c r="DH613" s="220">
        <v>762</v>
      </c>
      <c r="DI613" s="220">
        <v>762</v>
      </c>
      <c r="DJ613" s="220">
        <v>762</v>
      </c>
      <c r="DK613" s="220">
        <v>762</v>
      </c>
      <c r="DL613" s="220">
        <v>762</v>
      </c>
      <c r="DM613" s="220">
        <v>762</v>
      </c>
      <c r="DN613" s="220">
        <v>762</v>
      </c>
      <c r="DO613" s="220">
        <v>762</v>
      </c>
      <c r="DP613" s="220">
        <v>762</v>
      </c>
      <c r="DQ613" s="220">
        <v>762</v>
      </c>
      <c r="DR613" s="220">
        <v>762</v>
      </c>
      <c r="DS613" s="220">
        <v>762</v>
      </c>
      <c r="DT613" s="220">
        <v>762</v>
      </c>
      <c r="DU613" s="220">
        <v>762</v>
      </c>
      <c r="DV613" s="220">
        <v>762</v>
      </c>
      <c r="DW613" s="220">
        <v>762</v>
      </c>
      <c r="DX613" s="220">
        <v>762</v>
      </c>
      <c r="DY613" s="220">
        <v>762</v>
      </c>
      <c r="DZ613" s="220">
        <v>762</v>
      </c>
      <c r="EA613" s="220">
        <v>762</v>
      </c>
      <c r="EB613" s="220">
        <v>762</v>
      </c>
      <c r="EC613" s="220">
        <v>762</v>
      </c>
      <c r="ED613" s="220">
        <v>762</v>
      </c>
      <c r="EE613" s="220">
        <v>762</v>
      </c>
      <c r="EF613" s="220">
        <v>762</v>
      </c>
      <c r="EG613" s="220">
        <v>762</v>
      </c>
      <c r="EH613" s="220">
        <v>762</v>
      </c>
      <c r="EI613" s="220">
        <v>762</v>
      </c>
      <c r="EJ613" s="220">
        <v>762</v>
      </c>
      <c r="EK613" s="220">
        <v>762</v>
      </c>
      <c r="EL613" s="220">
        <v>762</v>
      </c>
      <c r="EM613" s="220">
        <v>762</v>
      </c>
      <c r="EN613" s="242">
        <v>762</v>
      </c>
      <c r="EO613" s="232">
        <v>762</v>
      </c>
      <c r="EP613" s="227">
        <v>762</v>
      </c>
      <c r="EQ613" s="154">
        <v>762</v>
      </c>
      <c r="ER613" s="154">
        <v>762</v>
      </c>
      <c r="ES613" s="154">
        <v>762</v>
      </c>
      <c r="ET613" s="154">
        <v>762</v>
      </c>
      <c r="EU613" s="154">
        <v>762</v>
      </c>
      <c r="EV613" s="166">
        <v>762</v>
      </c>
      <c r="EW613" s="154">
        <v>762</v>
      </c>
      <c r="EX613" s="154">
        <v>762</v>
      </c>
      <c r="EY613" s="154">
        <v>762</v>
      </c>
      <c r="EZ613" s="154">
        <v>762</v>
      </c>
      <c r="FA613" s="154">
        <v>762</v>
      </c>
      <c r="FB613" s="154">
        <v>762</v>
      </c>
      <c r="FC613" s="166">
        <v>762</v>
      </c>
      <c r="FD613" s="154">
        <v>762</v>
      </c>
      <c r="FE613" s="154">
        <v>762</v>
      </c>
      <c r="FF613" s="154">
        <v>762</v>
      </c>
      <c r="FG613" s="154">
        <v>762</v>
      </c>
      <c r="FH613" s="154">
        <v>762</v>
      </c>
      <c r="FI613" s="166">
        <v>762</v>
      </c>
      <c r="FJ613" s="154">
        <v>762</v>
      </c>
      <c r="FK613" s="166">
        <v>762</v>
      </c>
      <c r="FL613" s="166">
        <v>762</v>
      </c>
      <c r="FM613" s="166">
        <v>762</v>
      </c>
      <c r="FN613" s="166">
        <v>762</v>
      </c>
      <c r="FO613" s="166">
        <v>762</v>
      </c>
      <c r="FP613" s="166">
        <v>762</v>
      </c>
      <c r="FQ613" s="166">
        <v>762</v>
      </c>
      <c r="FR613" s="166">
        <v>762</v>
      </c>
      <c r="FS613" s="166">
        <v>762</v>
      </c>
      <c r="FT613" s="166">
        <v>762</v>
      </c>
      <c r="FU613" s="166">
        <v>762</v>
      </c>
      <c r="FV613" s="166">
        <v>762</v>
      </c>
      <c r="FW613" s="166">
        <v>762</v>
      </c>
      <c r="FX613" s="166">
        <v>762</v>
      </c>
      <c r="FY613" s="166">
        <v>762</v>
      </c>
      <c r="FZ613" s="166">
        <v>762</v>
      </c>
      <c r="GA613" s="166">
        <v>762</v>
      </c>
      <c r="GB613" s="166">
        <v>762</v>
      </c>
      <c r="GC613" s="166">
        <v>762</v>
      </c>
      <c r="GD613" s="166">
        <v>762</v>
      </c>
      <c r="GE613" s="166">
        <v>762</v>
      </c>
      <c r="GF613" s="166">
        <v>762</v>
      </c>
      <c r="GG613" s="166">
        <v>762</v>
      </c>
      <c r="GH613" s="166">
        <v>762</v>
      </c>
      <c r="GI613" s="166">
        <v>762</v>
      </c>
      <c r="GJ613" s="166">
        <v>762</v>
      </c>
      <c r="GK613" s="154">
        <v>762</v>
      </c>
      <c r="GL613" s="154">
        <v>762</v>
      </c>
      <c r="GM613" s="154">
        <v>762</v>
      </c>
      <c r="GN613" s="154">
        <v>762</v>
      </c>
      <c r="GO613" s="154">
        <v>762</v>
      </c>
      <c r="GP613" s="154">
        <v>762</v>
      </c>
      <c r="GQ613" s="154">
        <v>762</v>
      </c>
      <c r="GR613" s="154">
        <v>762</v>
      </c>
      <c r="GS613" s="154">
        <v>762</v>
      </c>
      <c r="GT613" s="166">
        <v>762</v>
      </c>
      <c r="GU613" s="166">
        <v>762</v>
      </c>
      <c r="GV613" s="166">
        <v>762</v>
      </c>
      <c r="GW613" s="166">
        <v>762</v>
      </c>
      <c r="GX613" s="166">
        <v>762</v>
      </c>
      <c r="GY613" s="154">
        <v>762</v>
      </c>
      <c r="GZ613" s="154">
        <v>762</v>
      </c>
      <c r="HA613" s="154">
        <v>762</v>
      </c>
      <c r="HB613" s="154">
        <v>762</v>
      </c>
      <c r="HC613" s="154">
        <v>762</v>
      </c>
      <c r="HD613" s="154">
        <v>762</v>
      </c>
      <c r="HE613" s="154">
        <v>762</v>
      </c>
      <c r="HF613" s="166">
        <v>762</v>
      </c>
      <c r="HG613" s="154">
        <v>762</v>
      </c>
      <c r="HH613" s="154">
        <v>762</v>
      </c>
      <c r="HI613" s="166">
        <v>762</v>
      </c>
      <c r="HJ613" s="154">
        <v>763</v>
      </c>
      <c r="HK613" s="154">
        <v>762</v>
      </c>
      <c r="HL613" s="166">
        <v>762</v>
      </c>
      <c r="HM613" s="154">
        <v>762</v>
      </c>
      <c r="HN613" s="154">
        <v>762</v>
      </c>
      <c r="HO613" s="166">
        <v>762</v>
      </c>
      <c r="HP613" s="154">
        <v>762</v>
      </c>
      <c r="HQ613" s="154">
        <v>762</v>
      </c>
      <c r="HR613" s="166">
        <v>762</v>
      </c>
      <c r="HS613" s="154">
        <v>762</v>
      </c>
      <c r="HT613" s="150">
        <v>762</v>
      </c>
      <c r="HU613" s="150">
        <v>762</v>
      </c>
      <c r="HV613" s="150">
        <v>762</v>
      </c>
      <c r="HW613" s="169">
        <v>762</v>
      </c>
    </row>
    <row r="614" spans="1:231">
      <c r="A614" s="145">
        <f t="shared" si="58"/>
        <v>44066</v>
      </c>
      <c r="B614" s="220">
        <f>'Age&amp;Sex by occurrence date'!$FGJ22</f>
        <v>897</v>
      </c>
      <c r="C614" s="220">
        <v>761</v>
      </c>
      <c r="D614" s="220">
        <v>761</v>
      </c>
      <c r="E614" s="220">
        <v>761</v>
      </c>
      <c r="F614" s="220">
        <v>761</v>
      </c>
      <c r="G614" s="220">
        <v>761</v>
      </c>
      <c r="H614" s="220">
        <v>761</v>
      </c>
      <c r="I614" s="220">
        <v>761</v>
      </c>
      <c r="J614" s="220">
        <v>761</v>
      </c>
      <c r="K614" s="220">
        <v>761</v>
      </c>
      <c r="L614" s="220">
        <v>761</v>
      </c>
      <c r="M614" s="220">
        <v>761</v>
      </c>
      <c r="N614" s="220">
        <v>761</v>
      </c>
      <c r="O614" s="220">
        <v>761</v>
      </c>
      <c r="P614" s="220">
        <v>761</v>
      </c>
      <c r="Q614" s="220">
        <v>761</v>
      </c>
      <c r="R614" s="220">
        <v>761</v>
      </c>
      <c r="S614" s="220">
        <v>761</v>
      </c>
      <c r="T614" s="220">
        <v>761</v>
      </c>
      <c r="U614" s="220">
        <v>761</v>
      </c>
      <c r="V614" s="220">
        <v>761</v>
      </c>
      <c r="W614" s="220">
        <v>761</v>
      </c>
      <c r="X614" s="220">
        <v>761</v>
      </c>
      <c r="Y614" s="220">
        <v>761</v>
      </c>
      <c r="Z614" s="220">
        <v>761</v>
      </c>
      <c r="AA614" s="220">
        <v>761</v>
      </c>
      <c r="AB614" s="220">
        <v>762</v>
      </c>
      <c r="AC614" s="220">
        <v>762</v>
      </c>
      <c r="AD614" s="220">
        <v>762</v>
      </c>
      <c r="AE614" s="220">
        <v>761</v>
      </c>
      <c r="AF614" s="220">
        <v>761</v>
      </c>
      <c r="AG614" s="220">
        <v>761</v>
      </c>
      <c r="AH614" s="220">
        <v>761</v>
      </c>
      <c r="AI614" s="220">
        <v>761</v>
      </c>
      <c r="AJ614" s="220">
        <v>761</v>
      </c>
      <c r="AK614" s="220">
        <v>761</v>
      </c>
      <c r="AL614" s="220">
        <v>761</v>
      </c>
      <c r="AM614" s="220">
        <v>761</v>
      </c>
      <c r="AN614" s="220">
        <v>761</v>
      </c>
      <c r="AO614" s="220">
        <v>761</v>
      </c>
      <c r="AP614" s="220">
        <v>761</v>
      </c>
      <c r="AQ614" s="220">
        <v>761</v>
      </c>
      <c r="AR614" s="220">
        <v>761</v>
      </c>
      <c r="AS614" s="220">
        <v>761</v>
      </c>
      <c r="AT614" s="220">
        <v>761</v>
      </c>
      <c r="AU614" s="220">
        <v>761</v>
      </c>
      <c r="AV614" s="220">
        <v>761</v>
      </c>
      <c r="AW614" s="220">
        <v>761</v>
      </c>
      <c r="AX614" s="220">
        <v>761</v>
      </c>
      <c r="AY614" s="220">
        <v>761</v>
      </c>
      <c r="AZ614" s="220">
        <v>761</v>
      </c>
      <c r="BA614" s="220">
        <v>761</v>
      </c>
      <c r="BB614" s="220">
        <v>761</v>
      </c>
      <c r="BC614" s="220">
        <v>761</v>
      </c>
      <c r="BD614" s="220">
        <v>761</v>
      </c>
      <c r="BE614" s="220">
        <v>761</v>
      </c>
      <c r="BF614" s="220">
        <v>761</v>
      </c>
      <c r="BG614" s="220">
        <v>761</v>
      </c>
      <c r="BH614" s="220">
        <v>761</v>
      </c>
      <c r="BI614" s="220">
        <v>761</v>
      </c>
      <c r="BJ614" s="220">
        <v>761</v>
      </c>
      <c r="BK614" s="220">
        <v>761</v>
      </c>
      <c r="BL614" s="220">
        <v>761</v>
      </c>
      <c r="BM614" s="220">
        <v>761</v>
      </c>
      <c r="BN614" s="220">
        <v>761</v>
      </c>
      <c r="BO614" s="220">
        <v>761</v>
      </c>
      <c r="BP614" s="220">
        <v>761</v>
      </c>
      <c r="BQ614" s="220">
        <v>761</v>
      </c>
      <c r="BR614" s="220">
        <v>761</v>
      </c>
      <c r="BS614" s="220">
        <v>761</v>
      </c>
      <c r="BT614" s="220">
        <v>761</v>
      </c>
      <c r="BU614" s="220">
        <v>761</v>
      </c>
      <c r="BV614" s="220">
        <v>761</v>
      </c>
      <c r="BW614" s="220">
        <v>761</v>
      </c>
      <c r="BX614" s="220">
        <v>761</v>
      </c>
      <c r="BY614" s="220">
        <v>761</v>
      </c>
      <c r="BZ614" s="220">
        <v>761</v>
      </c>
      <c r="CA614" s="220">
        <v>761</v>
      </c>
      <c r="CB614" s="220">
        <v>761</v>
      </c>
      <c r="CC614" s="220">
        <v>761</v>
      </c>
      <c r="CD614" s="220">
        <v>761</v>
      </c>
      <c r="CE614" s="220">
        <v>761</v>
      </c>
      <c r="CF614" s="220">
        <v>761</v>
      </c>
      <c r="CG614" s="220">
        <v>761</v>
      </c>
      <c r="CH614" s="220">
        <v>761</v>
      </c>
      <c r="CI614" s="220">
        <v>761</v>
      </c>
      <c r="CJ614" s="220">
        <v>761</v>
      </c>
      <c r="CK614" s="220">
        <v>761</v>
      </c>
      <c r="CL614" s="220">
        <v>761</v>
      </c>
      <c r="CM614" s="220">
        <v>761</v>
      </c>
      <c r="CN614" s="220">
        <v>761</v>
      </c>
      <c r="CO614" s="220">
        <v>761</v>
      </c>
      <c r="CP614" s="220">
        <v>761</v>
      </c>
      <c r="CQ614" s="220">
        <v>761</v>
      </c>
      <c r="CR614" s="220">
        <v>761</v>
      </c>
      <c r="CS614" s="220">
        <v>761</v>
      </c>
      <c r="CT614" s="220">
        <v>761</v>
      </c>
      <c r="CU614" s="220">
        <v>761</v>
      </c>
      <c r="CV614" s="220">
        <v>761</v>
      </c>
      <c r="CW614" s="220">
        <v>761</v>
      </c>
      <c r="CX614" s="220">
        <v>761</v>
      </c>
      <c r="CY614" s="220">
        <v>761</v>
      </c>
      <c r="CZ614" s="220">
        <v>761</v>
      </c>
      <c r="DA614" s="220">
        <v>761</v>
      </c>
      <c r="DB614" s="220">
        <v>761</v>
      </c>
      <c r="DC614" s="220">
        <v>761</v>
      </c>
      <c r="DD614" s="220">
        <v>761</v>
      </c>
      <c r="DE614" s="220">
        <v>761</v>
      </c>
      <c r="DF614" s="220">
        <v>761</v>
      </c>
      <c r="DG614" s="220">
        <v>761</v>
      </c>
      <c r="DH614" s="220">
        <v>761</v>
      </c>
      <c r="DI614" s="220">
        <v>761</v>
      </c>
      <c r="DJ614" s="220">
        <v>761</v>
      </c>
      <c r="DK614" s="220">
        <v>761</v>
      </c>
      <c r="DL614" s="220">
        <v>761</v>
      </c>
      <c r="DM614" s="220">
        <v>761</v>
      </c>
      <c r="DN614" s="220">
        <v>761</v>
      </c>
      <c r="DO614" s="220">
        <v>761</v>
      </c>
      <c r="DP614" s="220">
        <v>761</v>
      </c>
      <c r="DQ614" s="220">
        <v>761</v>
      </c>
      <c r="DR614" s="220">
        <v>761</v>
      </c>
      <c r="DS614" s="220">
        <v>761</v>
      </c>
      <c r="DT614" s="220">
        <v>761</v>
      </c>
      <c r="DU614" s="220">
        <v>761</v>
      </c>
      <c r="DV614" s="220">
        <v>761</v>
      </c>
      <c r="DW614" s="220">
        <v>761</v>
      </c>
      <c r="DX614" s="220">
        <v>761</v>
      </c>
      <c r="DY614" s="220">
        <v>761</v>
      </c>
      <c r="DZ614" s="220">
        <v>761</v>
      </c>
      <c r="EA614" s="220">
        <v>761</v>
      </c>
      <c r="EB614" s="220">
        <v>761</v>
      </c>
      <c r="EC614" s="220">
        <v>761</v>
      </c>
      <c r="ED614" s="220">
        <v>761</v>
      </c>
      <c r="EE614" s="220">
        <v>761</v>
      </c>
      <c r="EF614" s="220">
        <v>761</v>
      </c>
      <c r="EG614" s="220">
        <v>761</v>
      </c>
      <c r="EH614" s="220">
        <v>761</v>
      </c>
      <c r="EI614" s="220">
        <v>761</v>
      </c>
      <c r="EJ614" s="220">
        <v>761</v>
      </c>
      <c r="EK614" s="220">
        <v>761</v>
      </c>
      <c r="EL614" s="220">
        <v>761</v>
      </c>
      <c r="EM614" s="220">
        <v>761</v>
      </c>
      <c r="EN614" s="242">
        <v>761</v>
      </c>
      <c r="EO614" s="232">
        <v>761</v>
      </c>
      <c r="EP614" s="228">
        <v>761</v>
      </c>
      <c r="EQ614" s="166">
        <v>761</v>
      </c>
      <c r="ER614" s="166">
        <v>761</v>
      </c>
      <c r="ES614" s="166">
        <v>761</v>
      </c>
      <c r="ET614" s="166">
        <v>761</v>
      </c>
      <c r="EU614" s="166">
        <v>761</v>
      </c>
      <c r="EV614" s="154">
        <v>761</v>
      </c>
      <c r="EW614" s="154">
        <v>761</v>
      </c>
      <c r="EX614" s="154">
        <v>761</v>
      </c>
      <c r="EY614" s="154">
        <v>761</v>
      </c>
      <c r="EZ614" s="154">
        <v>761</v>
      </c>
      <c r="FA614" s="154">
        <v>761</v>
      </c>
      <c r="FB614" s="154">
        <v>761</v>
      </c>
      <c r="FC614" s="154">
        <v>761</v>
      </c>
      <c r="FD614" s="154">
        <v>761</v>
      </c>
      <c r="FE614" s="154">
        <v>761</v>
      </c>
      <c r="FF614" s="154">
        <v>761</v>
      </c>
      <c r="FG614" s="166">
        <v>761</v>
      </c>
      <c r="FH614" s="154">
        <v>761</v>
      </c>
      <c r="FI614" s="154">
        <v>761</v>
      </c>
      <c r="FJ614" s="166">
        <v>761</v>
      </c>
      <c r="FK614" s="154">
        <v>761</v>
      </c>
      <c r="FL614" s="154">
        <v>761</v>
      </c>
      <c r="FM614" s="154">
        <v>761</v>
      </c>
      <c r="FN614" s="154">
        <v>761</v>
      </c>
      <c r="FO614" s="154">
        <v>761</v>
      </c>
      <c r="FP614" s="154">
        <v>761</v>
      </c>
      <c r="FQ614" s="154">
        <v>761</v>
      </c>
      <c r="FR614" s="166">
        <v>761</v>
      </c>
      <c r="FS614" s="166">
        <v>761</v>
      </c>
      <c r="FT614" s="166">
        <v>761</v>
      </c>
      <c r="FU614" s="166">
        <v>761</v>
      </c>
      <c r="FV614" s="166">
        <v>761</v>
      </c>
      <c r="FW614" s="166">
        <v>761</v>
      </c>
      <c r="FX614" s="166">
        <v>761</v>
      </c>
      <c r="FY614" s="166">
        <v>761</v>
      </c>
      <c r="FZ614" s="166">
        <v>761</v>
      </c>
      <c r="GA614" s="166">
        <v>761</v>
      </c>
      <c r="GB614" s="166">
        <v>761</v>
      </c>
      <c r="GC614" s="166">
        <v>761</v>
      </c>
      <c r="GD614" s="166">
        <v>761</v>
      </c>
      <c r="GE614" s="166">
        <v>761</v>
      </c>
      <c r="GF614" s="166">
        <v>761</v>
      </c>
      <c r="GG614" s="166">
        <v>761</v>
      </c>
      <c r="GH614" s="166">
        <v>761</v>
      </c>
      <c r="GI614" s="166">
        <v>761</v>
      </c>
      <c r="GJ614" s="166">
        <v>761</v>
      </c>
      <c r="GK614" s="166">
        <v>761</v>
      </c>
      <c r="GL614" s="166">
        <v>761</v>
      </c>
      <c r="GM614" s="166">
        <v>761</v>
      </c>
      <c r="GN614" s="166">
        <v>761</v>
      </c>
      <c r="GO614" s="166">
        <v>761</v>
      </c>
      <c r="GP614" s="166">
        <v>761</v>
      </c>
      <c r="GQ614" s="166">
        <v>761</v>
      </c>
      <c r="GR614" s="166">
        <v>761</v>
      </c>
      <c r="GS614" s="166">
        <v>761</v>
      </c>
      <c r="GT614" s="166">
        <v>761</v>
      </c>
      <c r="GU614" s="166">
        <v>761</v>
      </c>
      <c r="GV614" s="166">
        <v>761</v>
      </c>
      <c r="GW614" s="166">
        <v>761</v>
      </c>
      <c r="GX614" s="166">
        <v>761</v>
      </c>
      <c r="GY614" s="166">
        <v>761</v>
      </c>
      <c r="GZ614" s="166">
        <v>761</v>
      </c>
      <c r="HA614" s="166">
        <v>761</v>
      </c>
      <c r="HB614" s="166">
        <v>761</v>
      </c>
      <c r="HC614" s="166">
        <v>761</v>
      </c>
      <c r="HD614" s="166">
        <v>761</v>
      </c>
      <c r="HE614" s="166">
        <v>761</v>
      </c>
      <c r="HF614" s="166">
        <v>761</v>
      </c>
      <c r="HG614" s="154">
        <v>761</v>
      </c>
      <c r="HH614" s="154">
        <v>761</v>
      </c>
      <c r="HI614" s="166">
        <v>761</v>
      </c>
      <c r="HJ614" s="154">
        <v>762</v>
      </c>
      <c r="HK614" s="154">
        <v>761</v>
      </c>
      <c r="HL614" s="166">
        <v>761</v>
      </c>
      <c r="HM614" s="154">
        <v>761</v>
      </c>
      <c r="HN614" s="154">
        <v>761</v>
      </c>
      <c r="HO614" s="166">
        <v>761</v>
      </c>
      <c r="HP614" s="154">
        <v>761</v>
      </c>
      <c r="HQ614" s="154">
        <v>761</v>
      </c>
      <c r="HR614" s="166">
        <v>761</v>
      </c>
      <c r="HS614" s="154">
        <v>761</v>
      </c>
      <c r="HT614" s="150">
        <v>761</v>
      </c>
      <c r="HU614" s="150">
        <v>761</v>
      </c>
      <c r="HV614" s="150">
        <v>761</v>
      </c>
      <c r="HW614" s="169">
        <v>761</v>
      </c>
    </row>
    <row r="615" spans="1:231">
      <c r="A615" s="145">
        <f t="shared" si="58"/>
        <v>44065</v>
      </c>
      <c r="B615" s="220">
        <f>'Age&amp;Sex by occurrence date'!$FGQ22</f>
        <v>895</v>
      </c>
      <c r="C615" s="220">
        <v>761</v>
      </c>
      <c r="D615" s="220">
        <v>761</v>
      </c>
      <c r="E615" s="220">
        <v>761</v>
      </c>
      <c r="F615" s="220">
        <v>761</v>
      </c>
      <c r="G615" s="220">
        <v>761</v>
      </c>
      <c r="H615" s="220">
        <v>761</v>
      </c>
      <c r="I615" s="220">
        <v>761</v>
      </c>
      <c r="J615" s="220">
        <v>761</v>
      </c>
      <c r="K615" s="220">
        <v>761</v>
      </c>
      <c r="L615" s="220">
        <v>761</v>
      </c>
      <c r="M615" s="220">
        <v>761</v>
      </c>
      <c r="N615" s="220">
        <v>761</v>
      </c>
      <c r="O615" s="220">
        <v>761</v>
      </c>
      <c r="P615" s="220">
        <v>761</v>
      </c>
      <c r="Q615" s="220">
        <v>761</v>
      </c>
      <c r="R615" s="220">
        <v>761</v>
      </c>
      <c r="S615" s="220">
        <v>761</v>
      </c>
      <c r="T615" s="220">
        <v>761</v>
      </c>
      <c r="U615" s="220">
        <v>761</v>
      </c>
      <c r="V615" s="220">
        <v>761</v>
      </c>
      <c r="W615" s="220">
        <v>761</v>
      </c>
      <c r="X615" s="220">
        <v>761</v>
      </c>
      <c r="Y615" s="220">
        <v>761</v>
      </c>
      <c r="Z615" s="220">
        <v>761</v>
      </c>
      <c r="AA615" s="220">
        <v>761</v>
      </c>
      <c r="AB615" s="220">
        <v>762</v>
      </c>
      <c r="AC615" s="220">
        <v>762</v>
      </c>
      <c r="AD615" s="220">
        <v>762</v>
      </c>
      <c r="AE615" s="220">
        <v>761</v>
      </c>
      <c r="AF615" s="220">
        <v>761</v>
      </c>
      <c r="AG615" s="220">
        <v>761</v>
      </c>
      <c r="AH615" s="220">
        <v>761</v>
      </c>
      <c r="AI615" s="220">
        <v>761</v>
      </c>
      <c r="AJ615" s="220">
        <v>761</v>
      </c>
      <c r="AK615" s="220">
        <v>761</v>
      </c>
      <c r="AL615" s="220">
        <v>761</v>
      </c>
      <c r="AM615" s="220">
        <v>761</v>
      </c>
      <c r="AN615" s="220">
        <v>761</v>
      </c>
      <c r="AO615" s="220">
        <v>761</v>
      </c>
      <c r="AP615" s="220">
        <v>761</v>
      </c>
      <c r="AQ615" s="220">
        <v>761</v>
      </c>
      <c r="AR615" s="220">
        <v>761</v>
      </c>
      <c r="AS615" s="220">
        <v>761</v>
      </c>
      <c r="AT615" s="220">
        <v>761</v>
      </c>
      <c r="AU615" s="220">
        <v>761</v>
      </c>
      <c r="AV615" s="220">
        <v>761</v>
      </c>
      <c r="AW615" s="220">
        <v>761</v>
      </c>
      <c r="AX615" s="220">
        <v>761</v>
      </c>
      <c r="AY615" s="220">
        <v>761</v>
      </c>
      <c r="AZ615" s="220">
        <v>761</v>
      </c>
      <c r="BA615" s="220">
        <v>761</v>
      </c>
      <c r="BB615" s="220">
        <v>761</v>
      </c>
      <c r="BC615" s="220">
        <v>761</v>
      </c>
      <c r="BD615" s="220">
        <v>761</v>
      </c>
      <c r="BE615" s="220">
        <v>761</v>
      </c>
      <c r="BF615" s="220">
        <v>761</v>
      </c>
      <c r="BG615" s="220">
        <v>761</v>
      </c>
      <c r="BH615" s="220">
        <v>761</v>
      </c>
      <c r="BI615" s="220">
        <v>761</v>
      </c>
      <c r="BJ615" s="220">
        <v>761</v>
      </c>
      <c r="BK615" s="220">
        <v>761</v>
      </c>
      <c r="BL615" s="220">
        <v>761</v>
      </c>
      <c r="BM615" s="220">
        <v>761</v>
      </c>
      <c r="BN615" s="220">
        <v>761</v>
      </c>
      <c r="BO615" s="220">
        <v>761</v>
      </c>
      <c r="BP615" s="220">
        <v>761</v>
      </c>
      <c r="BQ615" s="220">
        <v>761</v>
      </c>
      <c r="BR615" s="220">
        <v>761</v>
      </c>
      <c r="BS615" s="220">
        <v>761</v>
      </c>
      <c r="BT615" s="220">
        <v>761</v>
      </c>
      <c r="BU615" s="220">
        <v>761</v>
      </c>
      <c r="BV615" s="220">
        <v>761</v>
      </c>
      <c r="BW615" s="220">
        <v>761</v>
      </c>
      <c r="BX615" s="220">
        <v>761</v>
      </c>
      <c r="BY615" s="220">
        <v>761</v>
      </c>
      <c r="BZ615" s="220">
        <v>761</v>
      </c>
      <c r="CA615" s="220">
        <v>761</v>
      </c>
      <c r="CB615" s="220">
        <v>761</v>
      </c>
      <c r="CC615" s="220">
        <v>761</v>
      </c>
      <c r="CD615" s="220">
        <v>761</v>
      </c>
      <c r="CE615" s="220">
        <v>761</v>
      </c>
      <c r="CF615" s="220">
        <v>761</v>
      </c>
      <c r="CG615" s="220">
        <v>761</v>
      </c>
      <c r="CH615" s="220">
        <v>761</v>
      </c>
      <c r="CI615" s="220">
        <v>761</v>
      </c>
      <c r="CJ615" s="220">
        <v>761</v>
      </c>
      <c r="CK615" s="220">
        <v>761</v>
      </c>
      <c r="CL615" s="220">
        <v>761</v>
      </c>
      <c r="CM615" s="220">
        <v>761</v>
      </c>
      <c r="CN615" s="220">
        <v>761</v>
      </c>
      <c r="CO615" s="220">
        <v>761</v>
      </c>
      <c r="CP615" s="220">
        <v>761</v>
      </c>
      <c r="CQ615" s="220">
        <v>761</v>
      </c>
      <c r="CR615" s="220">
        <v>761</v>
      </c>
      <c r="CS615" s="220">
        <v>761</v>
      </c>
      <c r="CT615" s="220">
        <v>761</v>
      </c>
      <c r="CU615" s="220">
        <v>761</v>
      </c>
      <c r="CV615" s="220">
        <v>761</v>
      </c>
      <c r="CW615" s="220">
        <v>761</v>
      </c>
      <c r="CX615" s="220">
        <v>761</v>
      </c>
      <c r="CY615" s="220">
        <v>761</v>
      </c>
      <c r="CZ615" s="220">
        <v>761</v>
      </c>
      <c r="DA615" s="220">
        <v>761</v>
      </c>
      <c r="DB615" s="220">
        <v>761</v>
      </c>
      <c r="DC615" s="220">
        <v>761</v>
      </c>
      <c r="DD615" s="220">
        <v>761</v>
      </c>
      <c r="DE615" s="220">
        <v>761</v>
      </c>
      <c r="DF615" s="220">
        <v>761</v>
      </c>
      <c r="DG615" s="220">
        <v>761</v>
      </c>
      <c r="DH615" s="220">
        <v>761</v>
      </c>
      <c r="DI615" s="220">
        <v>761</v>
      </c>
      <c r="DJ615" s="220">
        <v>761</v>
      </c>
      <c r="DK615" s="220">
        <v>761</v>
      </c>
      <c r="DL615" s="220">
        <v>761</v>
      </c>
      <c r="DM615" s="220">
        <v>761</v>
      </c>
      <c r="DN615" s="220">
        <v>761</v>
      </c>
      <c r="DO615" s="220">
        <v>761</v>
      </c>
      <c r="DP615" s="220">
        <v>761</v>
      </c>
      <c r="DQ615" s="220">
        <v>761</v>
      </c>
      <c r="DR615" s="220">
        <v>761</v>
      </c>
      <c r="DS615" s="220">
        <v>761</v>
      </c>
      <c r="DT615" s="220">
        <v>761</v>
      </c>
      <c r="DU615" s="220">
        <v>761</v>
      </c>
      <c r="DV615" s="220">
        <v>761</v>
      </c>
      <c r="DW615" s="220">
        <v>761</v>
      </c>
      <c r="DX615" s="220">
        <v>761</v>
      </c>
      <c r="DY615" s="220">
        <v>761</v>
      </c>
      <c r="DZ615" s="220">
        <v>761</v>
      </c>
      <c r="EA615" s="220">
        <v>761</v>
      </c>
      <c r="EB615" s="220">
        <v>761</v>
      </c>
      <c r="EC615" s="220">
        <v>761</v>
      </c>
      <c r="ED615" s="220">
        <v>761</v>
      </c>
      <c r="EE615" s="220">
        <v>761</v>
      </c>
      <c r="EF615" s="220">
        <v>761</v>
      </c>
      <c r="EG615" s="220">
        <v>761</v>
      </c>
      <c r="EH615" s="220">
        <v>761</v>
      </c>
      <c r="EI615" s="220">
        <v>761</v>
      </c>
      <c r="EJ615" s="220">
        <v>761</v>
      </c>
      <c r="EK615" s="220">
        <v>761</v>
      </c>
      <c r="EL615" s="220">
        <v>761</v>
      </c>
      <c r="EM615" s="220">
        <v>761</v>
      </c>
      <c r="EN615" s="242">
        <v>761</v>
      </c>
      <c r="EO615" s="232">
        <v>761</v>
      </c>
      <c r="EP615" s="227">
        <v>761</v>
      </c>
      <c r="EQ615" s="154">
        <v>761</v>
      </c>
      <c r="ER615" s="154">
        <v>761</v>
      </c>
      <c r="ES615" s="154">
        <v>761</v>
      </c>
      <c r="ET615" s="154">
        <v>761</v>
      </c>
      <c r="EU615" s="154">
        <v>761</v>
      </c>
      <c r="EV615" s="154">
        <v>761</v>
      </c>
      <c r="EW615" s="166">
        <v>761</v>
      </c>
      <c r="EX615" s="166">
        <v>761</v>
      </c>
      <c r="EY615" s="166">
        <v>761</v>
      </c>
      <c r="EZ615" s="166">
        <v>761</v>
      </c>
      <c r="FA615" s="166">
        <v>761</v>
      </c>
      <c r="FB615" s="166">
        <v>761</v>
      </c>
      <c r="FC615" s="166">
        <v>761</v>
      </c>
      <c r="FD615" s="166">
        <v>761</v>
      </c>
      <c r="FE615" s="166">
        <v>761</v>
      </c>
      <c r="FF615" s="166">
        <v>761</v>
      </c>
      <c r="FG615" s="154">
        <v>761</v>
      </c>
      <c r="FH615" s="166">
        <v>761</v>
      </c>
      <c r="FI615" s="154">
        <v>761</v>
      </c>
      <c r="FJ615" s="154">
        <v>761</v>
      </c>
      <c r="FK615" s="154">
        <v>761</v>
      </c>
      <c r="FL615" s="154">
        <v>761</v>
      </c>
      <c r="FM615" s="154">
        <v>761</v>
      </c>
      <c r="FN615" s="154">
        <v>761</v>
      </c>
      <c r="FO615" s="154">
        <v>761</v>
      </c>
      <c r="FP615" s="154">
        <v>761</v>
      </c>
      <c r="FQ615" s="154">
        <v>761</v>
      </c>
      <c r="FR615" s="166">
        <v>761</v>
      </c>
      <c r="FS615" s="166">
        <v>761</v>
      </c>
      <c r="FT615" s="166">
        <v>761</v>
      </c>
      <c r="FU615" s="166">
        <v>761</v>
      </c>
      <c r="FV615" s="166">
        <v>761</v>
      </c>
      <c r="FW615" s="166">
        <v>761</v>
      </c>
      <c r="FX615" s="166">
        <v>761</v>
      </c>
      <c r="FY615" s="154">
        <v>761</v>
      </c>
      <c r="FZ615" s="154">
        <v>761</v>
      </c>
      <c r="GA615" s="154">
        <v>761</v>
      </c>
      <c r="GB615" s="154">
        <v>761</v>
      </c>
      <c r="GC615" s="154">
        <v>761</v>
      </c>
      <c r="GD615" s="154">
        <v>761</v>
      </c>
      <c r="GE615" s="154">
        <v>761</v>
      </c>
      <c r="GF615" s="154">
        <v>761</v>
      </c>
      <c r="GG615" s="154">
        <v>761</v>
      </c>
      <c r="GH615" s="154">
        <v>761</v>
      </c>
      <c r="GI615" s="154">
        <v>761</v>
      </c>
      <c r="GJ615" s="154">
        <v>761</v>
      </c>
      <c r="GK615" s="166">
        <v>761</v>
      </c>
      <c r="GL615" s="166">
        <v>761</v>
      </c>
      <c r="GM615" s="166">
        <v>761</v>
      </c>
      <c r="GN615" s="166">
        <v>761</v>
      </c>
      <c r="GO615" s="166">
        <v>761</v>
      </c>
      <c r="GP615" s="166">
        <v>761</v>
      </c>
      <c r="GQ615" s="166">
        <v>761</v>
      </c>
      <c r="GR615" s="166">
        <v>761</v>
      </c>
      <c r="GS615" s="166">
        <v>761</v>
      </c>
      <c r="GT615" s="166">
        <v>761</v>
      </c>
      <c r="GU615" s="166">
        <v>761</v>
      </c>
      <c r="GV615" s="166">
        <v>761</v>
      </c>
      <c r="GW615" s="166">
        <v>761</v>
      </c>
      <c r="GX615" s="166">
        <v>761</v>
      </c>
      <c r="GY615" s="166">
        <v>761</v>
      </c>
      <c r="GZ615" s="166">
        <v>761</v>
      </c>
      <c r="HA615" s="166">
        <v>761</v>
      </c>
      <c r="HB615" s="166">
        <v>761</v>
      </c>
      <c r="HC615" s="166">
        <v>761</v>
      </c>
      <c r="HD615" s="166">
        <v>761</v>
      </c>
      <c r="HE615" s="166">
        <v>761</v>
      </c>
      <c r="HF615" s="166">
        <v>761</v>
      </c>
      <c r="HG615" s="154">
        <v>761</v>
      </c>
      <c r="HH615" s="154">
        <v>761</v>
      </c>
      <c r="HI615" s="166">
        <v>761</v>
      </c>
      <c r="HJ615" s="154">
        <v>762</v>
      </c>
      <c r="HK615" s="154">
        <v>761</v>
      </c>
      <c r="HL615" s="166">
        <v>761</v>
      </c>
      <c r="HM615" s="154">
        <v>761</v>
      </c>
      <c r="HN615" s="154">
        <v>761</v>
      </c>
      <c r="HO615" s="166">
        <v>761</v>
      </c>
      <c r="HP615" s="154">
        <v>761</v>
      </c>
      <c r="HQ615" s="154">
        <v>761</v>
      </c>
      <c r="HR615" s="166">
        <v>761</v>
      </c>
      <c r="HS615" s="154">
        <v>761</v>
      </c>
      <c r="HT615" s="150">
        <v>761</v>
      </c>
      <c r="HU615" s="150">
        <v>761</v>
      </c>
      <c r="HV615" s="150">
        <v>761</v>
      </c>
      <c r="HW615" s="169">
        <v>761</v>
      </c>
    </row>
    <row r="616" spans="1:231">
      <c r="A616" s="145">
        <f t="shared" si="58"/>
        <v>44064</v>
      </c>
      <c r="B616" s="220">
        <f>'Age&amp;Sex by occurrence date'!$FGX22</f>
        <v>893</v>
      </c>
      <c r="C616" s="220">
        <v>761</v>
      </c>
      <c r="D616" s="220">
        <v>761</v>
      </c>
      <c r="E616" s="220">
        <v>761</v>
      </c>
      <c r="F616" s="220">
        <v>761</v>
      </c>
      <c r="G616" s="220">
        <v>761</v>
      </c>
      <c r="H616" s="220">
        <v>761</v>
      </c>
      <c r="I616" s="220">
        <v>761</v>
      </c>
      <c r="J616" s="220">
        <v>761</v>
      </c>
      <c r="K616" s="220">
        <v>761</v>
      </c>
      <c r="L616" s="220">
        <v>761</v>
      </c>
      <c r="M616" s="220">
        <v>761</v>
      </c>
      <c r="N616" s="220">
        <v>761</v>
      </c>
      <c r="O616" s="220">
        <v>761</v>
      </c>
      <c r="P616" s="220">
        <v>761</v>
      </c>
      <c r="Q616" s="220">
        <v>761</v>
      </c>
      <c r="R616" s="220">
        <v>761</v>
      </c>
      <c r="S616" s="220">
        <v>761</v>
      </c>
      <c r="T616" s="220">
        <v>761</v>
      </c>
      <c r="U616" s="220">
        <v>761</v>
      </c>
      <c r="V616" s="220">
        <v>761</v>
      </c>
      <c r="W616" s="220">
        <v>761</v>
      </c>
      <c r="X616" s="220">
        <v>761</v>
      </c>
      <c r="Y616" s="220">
        <v>761</v>
      </c>
      <c r="Z616" s="220">
        <v>761</v>
      </c>
      <c r="AA616" s="220">
        <v>761</v>
      </c>
      <c r="AB616" s="220">
        <v>762</v>
      </c>
      <c r="AC616" s="220">
        <v>762</v>
      </c>
      <c r="AD616" s="220">
        <v>762</v>
      </c>
      <c r="AE616" s="220">
        <v>761</v>
      </c>
      <c r="AF616" s="220">
        <v>761</v>
      </c>
      <c r="AG616" s="220">
        <v>761</v>
      </c>
      <c r="AH616" s="220">
        <v>761</v>
      </c>
      <c r="AI616" s="220">
        <v>761</v>
      </c>
      <c r="AJ616" s="220">
        <v>761</v>
      </c>
      <c r="AK616" s="220">
        <v>761</v>
      </c>
      <c r="AL616" s="220">
        <v>761</v>
      </c>
      <c r="AM616" s="220">
        <v>761</v>
      </c>
      <c r="AN616" s="220">
        <v>761</v>
      </c>
      <c r="AO616" s="220">
        <v>761</v>
      </c>
      <c r="AP616" s="220">
        <v>761</v>
      </c>
      <c r="AQ616" s="220">
        <v>761</v>
      </c>
      <c r="AR616" s="220">
        <v>761</v>
      </c>
      <c r="AS616" s="220">
        <v>761</v>
      </c>
      <c r="AT616" s="220">
        <v>761</v>
      </c>
      <c r="AU616" s="220">
        <v>761</v>
      </c>
      <c r="AV616" s="220">
        <v>761</v>
      </c>
      <c r="AW616" s="220">
        <v>761</v>
      </c>
      <c r="AX616" s="220">
        <v>761</v>
      </c>
      <c r="AY616" s="220">
        <v>761</v>
      </c>
      <c r="AZ616" s="220">
        <v>761</v>
      </c>
      <c r="BA616" s="220">
        <v>761</v>
      </c>
      <c r="BB616" s="220">
        <v>761</v>
      </c>
      <c r="BC616" s="220">
        <v>761</v>
      </c>
      <c r="BD616" s="220">
        <v>761</v>
      </c>
      <c r="BE616" s="220">
        <v>761</v>
      </c>
      <c r="BF616" s="220">
        <v>761</v>
      </c>
      <c r="BG616" s="220">
        <v>761</v>
      </c>
      <c r="BH616" s="220">
        <v>761</v>
      </c>
      <c r="BI616" s="220">
        <v>761</v>
      </c>
      <c r="BJ616" s="220">
        <v>761</v>
      </c>
      <c r="BK616" s="220">
        <v>761</v>
      </c>
      <c r="BL616" s="220">
        <v>761</v>
      </c>
      <c r="BM616" s="220">
        <v>761</v>
      </c>
      <c r="BN616" s="220">
        <v>761</v>
      </c>
      <c r="BO616" s="220">
        <v>761</v>
      </c>
      <c r="BP616" s="220">
        <v>761</v>
      </c>
      <c r="BQ616" s="220">
        <v>761</v>
      </c>
      <c r="BR616" s="220">
        <v>761</v>
      </c>
      <c r="BS616" s="220">
        <v>761</v>
      </c>
      <c r="BT616" s="220">
        <v>761</v>
      </c>
      <c r="BU616" s="220">
        <v>761</v>
      </c>
      <c r="BV616" s="220">
        <v>761</v>
      </c>
      <c r="BW616" s="220">
        <v>761</v>
      </c>
      <c r="BX616" s="220">
        <v>761</v>
      </c>
      <c r="BY616" s="220">
        <v>761</v>
      </c>
      <c r="BZ616" s="220">
        <v>761</v>
      </c>
      <c r="CA616" s="220">
        <v>761</v>
      </c>
      <c r="CB616" s="220">
        <v>761</v>
      </c>
      <c r="CC616" s="220">
        <v>761</v>
      </c>
      <c r="CD616" s="220">
        <v>761</v>
      </c>
      <c r="CE616" s="220">
        <v>761</v>
      </c>
      <c r="CF616" s="220">
        <v>761</v>
      </c>
      <c r="CG616" s="220">
        <v>761</v>
      </c>
      <c r="CH616" s="220">
        <v>761</v>
      </c>
      <c r="CI616" s="220">
        <v>761</v>
      </c>
      <c r="CJ616" s="220">
        <v>761</v>
      </c>
      <c r="CK616" s="220">
        <v>761</v>
      </c>
      <c r="CL616" s="220">
        <v>761</v>
      </c>
      <c r="CM616" s="220">
        <v>761</v>
      </c>
      <c r="CN616" s="220">
        <v>761</v>
      </c>
      <c r="CO616" s="220">
        <v>761</v>
      </c>
      <c r="CP616" s="220">
        <v>761</v>
      </c>
      <c r="CQ616" s="220">
        <v>761</v>
      </c>
      <c r="CR616" s="220">
        <v>761</v>
      </c>
      <c r="CS616" s="220">
        <v>761</v>
      </c>
      <c r="CT616" s="220">
        <v>761</v>
      </c>
      <c r="CU616" s="220">
        <v>761</v>
      </c>
      <c r="CV616" s="220">
        <v>761</v>
      </c>
      <c r="CW616" s="220">
        <v>761</v>
      </c>
      <c r="CX616" s="220">
        <v>761</v>
      </c>
      <c r="CY616" s="220">
        <v>761</v>
      </c>
      <c r="CZ616" s="220">
        <v>761</v>
      </c>
      <c r="DA616" s="220">
        <v>761</v>
      </c>
      <c r="DB616" s="220">
        <v>761</v>
      </c>
      <c r="DC616" s="220">
        <v>761</v>
      </c>
      <c r="DD616" s="220">
        <v>761</v>
      </c>
      <c r="DE616" s="220">
        <v>761</v>
      </c>
      <c r="DF616" s="220">
        <v>761</v>
      </c>
      <c r="DG616" s="220">
        <v>761</v>
      </c>
      <c r="DH616" s="220">
        <v>761</v>
      </c>
      <c r="DI616" s="220">
        <v>761</v>
      </c>
      <c r="DJ616" s="220">
        <v>761</v>
      </c>
      <c r="DK616" s="220">
        <v>761</v>
      </c>
      <c r="DL616" s="220">
        <v>761</v>
      </c>
      <c r="DM616" s="220">
        <v>761</v>
      </c>
      <c r="DN616" s="220">
        <v>761</v>
      </c>
      <c r="DO616" s="220">
        <v>761</v>
      </c>
      <c r="DP616" s="220">
        <v>761</v>
      </c>
      <c r="DQ616" s="220">
        <v>761</v>
      </c>
      <c r="DR616" s="220">
        <v>761</v>
      </c>
      <c r="DS616" s="220">
        <v>761</v>
      </c>
      <c r="DT616" s="220">
        <v>761</v>
      </c>
      <c r="DU616" s="220">
        <v>761</v>
      </c>
      <c r="DV616" s="220">
        <v>761</v>
      </c>
      <c r="DW616" s="220">
        <v>761</v>
      </c>
      <c r="DX616" s="220">
        <v>761</v>
      </c>
      <c r="DY616" s="220">
        <v>761</v>
      </c>
      <c r="DZ616" s="220">
        <v>761</v>
      </c>
      <c r="EA616" s="220">
        <v>761</v>
      </c>
      <c r="EB616" s="220">
        <v>761</v>
      </c>
      <c r="EC616" s="220">
        <v>761</v>
      </c>
      <c r="ED616" s="220">
        <v>761</v>
      </c>
      <c r="EE616" s="220">
        <v>761</v>
      </c>
      <c r="EF616" s="220">
        <v>761</v>
      </c>
      <c r="EG616" s="220">
        <v>761</v>
      </c>
      <c r="EH616" s="220">
        <v>761</v>
      </c>
      <c r="EI616" s="220">
        <v>761</v>
      </c>
      <c r="EJ616" s="220">
        <v>761</v>
      </c>
      <c r="EK616" s="220">
        <v>761</v>
      </c>
      <c r="EL616" s="220">
        <v>761</v>
      </c>
      <c r="EM616" s="220">
        <v>761</v>
      </c>
      <c r="EN616" s="242">
        <v>761</v>
      </c>
      <c r="EO616" s="232">
        <v>761</v>
      </c>
      <c r="EP616" s="227">
        <v>761</v>
      </c>
      <c r="EQ616" s="154">
        <v>761</v>
      </c>
      <c r="ER616" s="154">
        <v>761</v>
      </c>
      <c r="ES616" s="154">
        <v>761</v>
      </c>
      <c r="ET616" s="154">
        <v>761</v>
      </c>
      <c r="EU616" s="154">
        <v>761</v>
      </c>
      <c r="EV616" s="166">
        <v>761</v>
      </c>
      <c r="EW616" s="154">
        <v>761</v>
      </c>
      <c r="EX616" s="154">
        <v>761</v>
      </c>
      <c r="EY616" s="154">
        <v>761</v>
      </c>
      <c r="EZ616" s="154">
        <v>761</v>
      </c>
      <c r="FA616" s="154">
        <v>761</v>
      </c>
      <c r="FB616" s="154">
        <v>761</v>
      </c>
      <c r="FC616" s="166">
        <v>761</v>
      </c>
      <c r="FD616" s="154">
        <v>761</v>
      </c>
      <c r="FE616" s="154">
        <v>761</v>
      </c>
      <c r="FF616" s="154">
        <v>761</v>
      </c>
      <c r="FG616" s="166">
        <v>761</v>
      </c>
      <c r="FH616" s="154">
        <v>761</v>
      </c>
      <c r="FI616" s="166">
        <v>761</v>
      </c>
      <c r="FJ616" s="166">
        <v>761</v>
      </c>
      <c r="FK616" s="166">
        <v>761</v>
      </c>
      <c r="FL616" s="166">
        <v>761</v>
      </c>
      <c r="FM616" s="166">
        <v>761</v>
      </c>
      <c r="FN616" s="166">
        <v>761</v>
      </c>
      <c r="FO616" s="166">
        <v>761</v>
      </c>
      <c r="FP616" s="166">
        <v>761</v>
      </c>
      <c r="FQ616" s="166">
        <v>761</v>
      </c>
      <c r="FR616" s="166">
        <v>761</v>
      </c>
      <c r="FS616" s="166">
        <v>761</v>
      </c>
      <c r="FT616" s="166">
        <v>761</v>
      </c>
      <c r="FU616" s="166">
        <v>761</v>
      </c>
      <c r="FV616" s="166">
        <v>761</v>
      </c>
      <c r="FW616" s="166">
        <v>761</v>
      </c>
      <c r="FX616" s="166">
        <v>761</v>
      </c>
      <c r="FY616" s="166">
        <v>761</v>
      </c>
      <c r="FZ616" s="166">
        <v>761</v>
      </c>
      <c r="GA616" s="166">
        <v>761</v>
      </c>
      <c r="GB616" s="166">
        <v>761</v>
      </c>
      <c r="GC616" s="166">
        <v>761</v>
      </c>
      <c r="GD616" s="166">
        <v>761</v>
      </c>
      <c r="GE616" s="166">
        <v>761</v>
      </c>
      <c r="GF616" s="166">
        <v>761</v>
      </c>
      <c r="GG616" s="166">
        <v>761</v>
      </c>
      <c r="GH616" s="166">
        <v>761</v>
      </c>
      <c r="GI616" s="166">
        <v>761</v>
      </c>
      <c r="GJ616" s="166">
        <v>761</v>
      </c>
      <c r="GK616" s="154">
        <v>761</v>
      </c>
      <c r="GL616" s="154">
        <v>761</v>
      </c>
      <c r="GM616" s="154">
        <v>761</v>
      </c>
      <c r="GN616" s="154">
        <v>761</v>
      </c>
      <c r="GO616" s="154">
        <v>761</v>
      </c>
      <c r="GP616" s="154">
        <v>761</v>
      </c>
      <c r="GQ616" s="154">
        <v>761</v>
      </c>
      <c r="GR616" s="154">
        <v>761</v>
      </c>
      <c r="GS616" s="154">
        <v>761</v>
      </c>
      <c r="GT616" s="166">
        <v>761</v>
      </c>
      <c r="GU616" s="166">
        <v>761</v>
      </c>
      <c r="GV616" s="166">
        <v>761</v>
      </c>
      <c r="GW616" s="166">
        <v>761</v>
      </c>
      <c r="GX616" s="166">
        <v>761</v>
      </c>
      <c r="GY616" s="166">
        <v>761</v>
      </c>
      <c r="GZ616" s="166">
        <v>761</v>
      </c>
      <c r="HA616" s="166">
        <v>761</v>
      </c>
      <c r="HB616" s="166">
        <v>761</v>
      </c>
      <c r="HC616" s="166">
        <v>761</v>
      </c>
      <c r="HD616" s="166">
        <v>761</v>
      </c>
      <c r="HE616" s="166">
        <v>761</v>
      </c>
      <c r="HF616" s="154">
        <v>761</v>
      </c>
      <c r="HG616" s="154">
        <v>761</v>
      </c>
      <c r="HH616" s="154">
        <v>761</v>
      </c>
      <c r="HI616" s="154">
        <v>761</v>
      </c>
      <c r="HJ616" s="154">
        <v>762</v>
      </c>
      <c r="HK616" s="154">
        <v>761</v>
      </c>
      <c r="HL616" s="154">
        <v>761</v>
      </c>
      <c r="HM616" s="154">
        <v>761</v>
      </c>
      <c r="HN616" s="154">
        <v>761</v>
      </c>
      <c r="HO616" s="166">
        <v>761</v>
      </c>
      <c r="HP616" s="154">
        <v>761</v>
      </c>
      <c r="HQ616" s="154">
        <v>761</v>
      </c>
      <c r="HR616" s="166">
        <v>761</v>
      </c>
      <c r="HS616" s="154">
        <v>761</v>
      </c>
      <c r="HT616" s="150">
        <v>761</v>
      </c>
      <c r="HU616" s="150">
        <v>761</v>
      </c>
      <c r="HV616" s="150">
        <v>761</v>
      </c>
      <c r="HW616" s="169">
        <v>761</v>
      </c>
    </row>
    <row r="617" spans="1:231">
      <c r="A617" s="145">
        <f t="shared" si="58"/>
        <v>44063</v>
      </c>
      <c r="B617" s="220">
        <f>'Age&amp;Sex by occurrence date'!$FHE22</f>
        <v>890</v>
      </c>
      <c r="C617" s="220">
        <v>760</v>
      </c>
      <c r="D617" s="220">
        <v>760</v>
      </c>
      <c r="E617" s="220">
        <v>760</v>
      </c>
      <c r="F617" s="220">
        <v>760</v>
      </c>
      <c r="G617" s="220">
        <v>760</v>
      </c>
      <c r="H617" s="220">
        <v>760</v>
      </c>
      <c r="I617" s="220">
        <v>760</v>
      </c>
      <c r="J617" s="220">
        <v>760</v>
      </c>
      <c r="K617" s="220">
        <v>760</v>
      </c>
      <c r="L617" s="220">
        <v>760</v>
      </c>
      <c r="M617" s="220">
        <v>760</v>
      </c>
      <c r="N617" s="220">
        <v>760</v>
      </c>
      <c r="O617" s="220">
        <v>760</v>
      </c>
      <c r="P617" s="220">
        <v>760</v>
      </c>
      <c r="Q617" s="220">
        <v>760</v>
      </c>
      <c r="R617" s="220">
        <v>760</v>
      </c>
      <c r="S617" s="220">
        <v>760</v>
      </c>
      <c r="T617" s="220">
        <v>760</v>
      </c>
      <c r="U617" s="220">
        <v>760</v>
      </c>
      <c r="V617" s="220">
        <v>760</v>
      </c>
      <c r="W617" s="220">
        <v>760</v>
      </c>
      <c r="X617" s="220">
        <v>760</v>
      </c>
      <c r="Y617" s="220">
        <v>760</v>
      </c>
      <c r="Z617" s="220">
        <v>760</v>
      </c>
      <c r="AA617" s="220">
        <v>760</v>
      </c>
      <c r="AB617" s="220">
        <v>761</v>
      </c>
      <c r="AC617" s="220">
        <v>761</v>
      </c>
      <c r="AD617" s="220">
        <v>761</v>
      </c>
      <c r="AE617" s="220">
        <v>760</v>
      </c>
      <c r="AF617" s="220">
        <v>760</v>
      </c>
      <c r="AG617" s="220">
        <v>760</v>
      </c>
      <c r="AH617" s="220">
        <v>760</v>
      </c>
      <c r="AI617" s="220">
        <v>760</v>
      </c>
      <c r="AJ617" s="220">
        <v>760</v>
      </c>
      <c r="AK617" s="220">
        <v>760</v>
      </c>
      <c r="AL617" s="220">
        <v>760</v>
      </c>
      <c r="AM617" s="220">
        <v>760</v>
      </c>
      <c r="AN617" s="220">
        <v>760</v>
      </c>
      <c r="AO617" s="220">
        <v>760</v>
      </c>
      <c r="AP617" s="220">
        <v>760</v>
      </c>
      <c r="AQ617" s="220">
        <v>760</v>
      </c>
      <c r="AR617" s="220">
        <v>760</v>
      </c>
      <c r="AS617" s="220">
        <v>760</v>
      </c>
      <c r="AT617" s="220">
        <v>760</v>
      </c>
      <c r="AU617" s="220">
        <v>760</v>
      </c>
      <c r="AV617" s="220">
        <v>760</v>
      </c>
      <c r="AW617" s="220">
        <v>760</v>
      </c>
      <c r="AX617" s="220">
        <v>760</v>
      </c>
      <c r="AY617" s="220">
        <v>760</v>
      </c>
      <c r="AZ617" s="220">
        <v>760</v>
      </c>
      <c r="BA617" s="220">
        <v>760</v>
      </c>
      <c r="BB617" s="220">
        <v>760</v>
      </c>
      <c r="BC617" s="220">
        <v>760</v>
      </c>
      <c r="BD617" s="220">
        <v>760</v>
      </c>
      <c r="BE617" s="220">
        <v>760</v>
      </c>
      <c r="BF617" s="220">
        <v>760</v>
      </c>
      <c r="BG617" s="220">
        <v>760</v>
      </c>
      <c r="BH617" s="220">
        <v>760</v>
      </c>
      <c r="BI617" s="220">
        <v>760</v>
      </c>
      <c r="BJ617" s="220">
        <v>760</v>
      </c>
      <c r="BK617" s="220">
        <v>760</v>
      </c>
      <c r="BL617" s="220">
        <v>760</v>
      </c>
      <c r="BM617" s="220">
        <v>760</v>
      </c>
      <c r="BN617" s="220">
        <v>760</v>
      </c>
      <c r="BO617" s="220">
        <v>760</v>
      </c>
      <c r="BP617" s="220">
        <v>760</v>
      </c>
      <c r="BQ617" s="220">
        <v>760</v>
      </c>
      <c r="BR617" s="220">
        <v>760</v>
      </c>
      <c r="BS617" s="220">
        <v>760</v>
      </c>
      <c r="BT617" s="220">
        <v>760</v>
      </c>
      <c r="BU617" s="220">
        <v>760</v>
      </c>
      <c r="BV617" s="220">
        <v>760</v>
      </c>
      <c r="BW617" s="220">
        <v>760</v>
      </c>
      <c r="BX617" s="220">
        <v>760</v>
      </c>
      <c r="BY617" s="220">
        <v>760</v>
      </c>
      <c r="BZ617" s="220">
        <v>760</v>
      </c>
      <c r="CA617" s="220">
        <v>760</v>
      </c>
      <c r="CB617" s="220">
        <v>760</v>
      </c>
      <c r="CC617" s="220">
        <v>760</v>
      </c>
      <c r="CD617" s="220">
        <v>760</v>
      </c>
      <c r="CE617" s="220">
        <v>760</v>
      </c>
      <c r="CF617" s="220">
        <v>760</v>
      </c>
      <c r="CG617" s="220">
        <v>760</v>
      </c>
      <c r="CH617" s="220">
        <v>760</v>
      </c>
      <c r="CI617" s="220">
        <v>760</v>
      </c>
      <c r="CJ617" s="220">
        <v>760</v>
      </c>
      <c r="CK617" s="220">
        <v>760</v>
      </c>
      <c r="CL617" s="220">
        <v>760</v>
      </c>
      <c r="CM617" s="220">
        <v>760</v>
      </c>
      <c r="CN617" s="220">
        <v>760</v>
      </c>
      <c r="CO617" s="220">
        <v>760</v>
      </c>
      <c r="CP617" s="220">
        <v>760</v>
      </c>
      <c r="CQ617" s="220">
        <v>760</v>
      </c>
      <c r="CR617" s="220">
        <v>760</v>
      </c>
      <c r="CS617" s="220">
        <v>760</v>
      </c>
      <c r="CT617" s="220">
        <v>760</v>
      </c>
      <c r="CU617" s="220">
        <v>760</v>
      </c>
      <c r="CV617" s="220">
        <v>760</v>
      </c>
      <c r="CW617" s="220">
        <v>760</v>
      </c>
      <c r="CX617" s="220">
        <v>760</v>
      </c>
      <c r="CY617" s="220">
        <v>760</v>
      </c>
      <c r="CZ617" s="220">
        <v>760</v>
      </c>
      <c r="DA617" s="220">
        <v>760</v>
      </c>
      <c r="DB617" s="220">
        <v>760</v>
      </c>
      <c r="DC617" s="220">
        <v>760</v>
      </c>
      <c r="DD617" s="220">
        <v>760</v>
      </c>
      <c r="DE617" s="220">
        <v>760</v>
      </c>
      <c r="DF617" s="220">
        <v>760</v>
      </c>
      <c r="DG617" s="220">
        <v>760</v>
      </c>
      <c r="DH617" s="220">
        <v>760</v>
      </c>
      <c r="DI617" s="220">
        <v>760</v>
      </c>
      <c r="DJ617" s="220">
        <v>760</v>
      </c>
      <c r="DK617" s="220">
        <v>760</v>
      </c>
      <c r="DL617" s="220">
        <v>760</v>
      </c>
      <c r="DM617" s="220">
        <v>760</v>
      </c>
      <c r="DN617" s="220">
        <v>760</v>
      </c>
      <c r="DO617" s="220">
        <v>760</v>
      </c>
      <c r="DP617" s="220">
        <v>760</v>
      </c>
      <c r="DQ617" s="220">
        <v>760</v>
      </c>
      <c r="DR617" s="220">
        <v>760</v>
      </c>
      <c r="DS617" s="220">
        <v>760</v>
      </c>
      <c r="DT617" s="220">
        <v>760</v>
      </c>
      <c r="DU617" s="220">
        <v>760</v>
      </c>
      <c r="DV617" s="220">
        <v>760</v>
      </c>
      <c r="DW617" s="220">
        <v>760</v>
      </c>
      <c r="DX617" s="220">
        <v>760</v>
      </c>
      <c r="DY617" s="220">
        <v>760</v>
      </c>
      <c r="DZ617" s="220">
        <v>760</v>
      </c>
      <c r="EA617" s="220">
        <v>760</v>
      </c>
      <c r="EB617" s="220">
        <v>760</v>
      </c>
      <c r="EC617" s="220">
        <v>760</v>
      </c>
      <c r="ED617" s="220">
        <v>760</v>
      </c>
      <c r="EE617" s="220">
        <v>760</v>
      </c>
      <c r="EF617" s="220">
        <v>760</v>
      </c>
      <c r="EG617" s="220">
        <v>760</v>
      </c>
      <c r="EH617" s="220">
        <v>760</v>
      </c>
      <c r="EI617" s="220">
        <v>760</v>
      </c>
      <c r="EJ617" s="220">
        <v>760</v>
      </c>
      <c r="EK617" s="220">
        <v>760</v>
      </c>
      <c r="EL617" s="220">
        <v>760</v>
      </c>
      <c r="EM617" s="220">
        <v>760</v>
      </c>
      <c r="EN617" s="242">
        <v>760</v>
      </c>
      <c r="EO617" s="232">
        <v>760</v>
      </c>
      <c r="EP617" s="228">
        <v>760</v>
      </c>
      <c r="EQ617" s="166">
        <v>760</v>
      </c>
      <c r="ER617" s="166">
        <v>760</v>
      </c>
      <c r="ES617" s="166">
        <v>760</v>
      </c>
      <c r="ET617" s="166">
        <v>760</v>
      </c>
      <c r="EU617" s="166">
        <v>760</v>
      </c>
      <c r="EV617" s="154">
        <v>760</v>
      </c>
      <c r="EW617" s="166">
        <v>760</v>
      </c>
      <c r="EX617" s="166">
        <v>760</v>
      </c>
      <c r="EY617" s="166">
        <v>760</v>
      </c>
      <c r="EZ617" s="166">
        <v>760</v>
      </c>
      <c r="FA617" s="166">
        <v>760</v>
      </c>
      <c r="FB617" s="166">
        <v>760</v>
      </c>
      <c r="FC617" s="154">
        <v>760</v>
      </c>
      <c r="FD617" s="166">
        <v>760</v>
      </c>
      <c r="FE617" s="166">
        <v>760</v>
      </c>
      <c r="FF617" s="166">
        <v>760</v>
      </c>
      <c r="FG617" s="166">
        <v>760</v>
      </c>
      <c r="FH617" s="166">
        <v>760</v>
      </c>
      <c r="FI617" s="154">
        <v>760</v>
      </c>
      <c r="FJ617" s="166">
        <v>760</v>
      </c>
      <c r="FK617" s="166">
        <v>760</v>
      </c>
      <c r="FL617" s="166">
        <v>760</v>
      </c>
      <c r="FM617" s="166">
        <v>760</v>
      </c>
      <c r="FN617" s="166">
        <v>760</v>
      </c>
      <c r="FO617" s="166">
        <v>760</v>
      </c>
      <c r="FP617" s="166">
        <v>760</v>
      </c>
      <c r="FQ617" s="166">
        <v>760</v>
      </c>
      <c r="FR617" s="154">
        <v>760</v>
      </c>
      <c r="FS617" s="154">
        <v>760</v>
      </c>
      <c r="FT617" s="154">
        <v>760</v>
      </c>
      <c r="FU617" s="154">
        <v>760</v>
      </c>
      <c r="FV617" s="154">
        <v>760</v>
      </c>
      <c r="FW617" s="154">
        <v>760</v>
      </c>
      <c r="FX617" s="154">
        <v>760</v>
      </c>
      <c r="FY617" s="154">
        <v>760</v>
      </c>
      <c r="FZ617" s="154">
        <v>760</v>
      </c>
      <c r="GA617" s="154">
        <v>760</v>
      </c>
      <c r="GB617" s="154">
        <v>760</v>
      </c>
      <c r="GC617" s="154">
        <v>760</v>
      </c>
      <c r="GD617" s="154">
        <v>760</v>
      </c>
      <c r="GE617" s="154">
        <v>760</v>
      </c>
      <c r="GF617" s="154">
        <v>760</v>
      </c>
      <c r="GG617" s="154">
        <v>760</v>
      </c>
      <c r="GH617" s="154">
        <v>760</v>
      </c>
      <c r="GI617" s="154">
        <v>760</v>
      </c>
      <c r="GJ617" s="154">
        <v>760</v>
      </c>
      <c r="GK617" s="154">
        <v>760</v>
      </c>
      <c r="GL617" s="154">
        <v>760</v>
      </c>
      <c r="GM617" s="154">
        <v>760</v>
      </c>
      <c r="GN617" s="154">
        <v>760</v>
      </c>
      <c r="GO617" s="154">
        <v>760</v>
      </c>
      <c r="GP617" s="154">
        <v>760</v>
      </c>
      <c r="GQ617" s="154">
        <v>760</v>
      </c>
      <c r="GR617" s="154">
        <v>760</v>
      </c>
      <c r="GS617" s="154">
        <v>760</v>
      </c>
      <c r="GT617" s="154">
        <v>760</v>
      </c>
      <c r="GU617" s="154">
        <v>760</v>
      </c>
      <c r="GV617" s="154">
        <v>760</v>
      </c>
      <c r="GW617" s="154">
        <v>760</v>
      </c>
      <c r="GX617" s="166">
        <v>760</v>
      </c>
      <c r="GY617" s="154">
        <v>760</v>
      </c>
      <c r="GZ617" s="154">
        <v>760</v>
      </c>
      <c r="HA617" s="154">
        <v>760</v>
      </c>
      <c r="HB617" s="154">
        <v>760</v>
      </c>
      <c r="HC617" s="154">
        <v>760</v>
      </c>
      <c r="HD617" s="154">
        <v>760</v>
      </c>
      <c r="HE617" s="154">
        <v>760</v>
      </c>
      <c r="HF617" s="154">
        <v>760</v>
      </c>
      <c r="HG617" s="154">
        <v>760</v>
      </c>
      <c r="HH617" s="154">
        <v>760</v>
      </c>
      <c r="HI617" s="154">
        <v>760</v>
      </c>
      <c r="HJ617" s="154">
        <v>761</v>
      </c>
      <c r="HK617" s="154">
        <v>760</v>
      </c>
      <c r="HL617" s="154">
        <v>760</v>
      </c>
      <c r="HM617" s="154">
        <v>760</v>
      </c>
      <c r="HN617" s="154">
        <v>760</v>
      </c>
      <c r="HO617" s="166">
        <v>760</v>
      </c>
      <c r="HP617" s="154">
        <v>760</v>
      </c>
      <c r="HQ617" s="154">
        <v>760</v>
      </c>
      <c r="HR617" s="166">
        <v>760</v>
      </c>
      <c r="HS617" s="154">
        <v>760</v>
      </c>
      <c r="HT617" s="150">
        <v>760</v>
      </c>
      <c r="HU617" s="150">
        <v>760</v>
      </c>
      <c r="HV617" s="150">
        <v>760</v>
      </c>
      <c r="HW617" s="169">
        <v>760</v>
      </c>
    </row>
    <row r="618" spans="1:231">
      <c r="A618" s="145">
        <f t="shared" si="58"/>
        <v>44062</v>
      </c>
      <c r="B618" s="220">
        <f>'Age&amp;Sex by occurrence date'!$FHL22</f>
        <v>888</v>
      </c>
      <c r="C618" s="220">
        <v>760</v>
      </c>
      <c r="D618" s="220">
        <v>760</v>
      </c>
      <c r="E618" s="220">
        <v>760</v>
      </c>
      <c r="F618" s="220">
        <v>760</v>
      </c>
      <c r="G618" s="220">
        <v>760</v>
      </c>
      <c r="H618" s="220">
        <v>760</v>
      </c>
      <c r="I618" s="220">
        <v>760</v>
      </c>
      <c r="J618" s="220">
        <v>760</v>
      </c>
      <c r="K618" s="220">
        <v>760</v>
      </c>
      <c r="L618" s="220">
        <v>760</v>
      </c>
      <c r="M618" s="220">
        <v>760</v>
      </c>
      <c r="N618" s="220">
        <v>760</v>
      </c>
      <c r="O618" s="220">
        <v>760</v>
      </c>
      <c r="P618" s="220">
        <v>760</v>
      </c>
      <c r="Q618" s="220">
        <v>760</v>
      </c>
      <c r="R618" s="220">
        <v>760</v>
      </c>
      <c r="S618" s="220">
        <v>760</v>
      </c>
      <c r="T618" s="220">
        <v>760</v>
      </c>
      <c r="U618" s="220">
        <v>760</v>
      </c>
      <c r="V618" s="220">
        <v>760</v>
      </c>
      <c r="W618" s="220">
        <v>760</v>
      </c>
      <c r="X618" s="220">
        <v>760</v>
      </c>
      <c r="Y618" s="220">
        <v>760</v>
      </c>
      <c r="Z618" s="220">
        <v>760</v>
      </c>
      <c r="AA618" s="220">
        <v>760</v>
      </c>
      <c r="AB618" s="220">
        <v>761</v>
      </c>
      <c r="AC618" s="220">
        <v>761</v>
      </c>
      <c r="AD618" s="220">
        <v>761</v>
      </c>
      <c r="AE618" s="220">
        <v>760</v>
      </c>
      <c r="AF618" s="220">
        <v>760</v>
      </c>
      <c r="AG618" s="220">
        <v>760</v>
      </c>
      <c r="AH618" s="220">
        <v>760</v>
      </c>
      <c r="AI618" s="220">
        <v>760</v>
      </c>
      <c r="AJ618" s="220">
        <v>760</v>
      </c>
      <c r="AK618" s="220">
        <v>760</v>
      </c>
      <c r="AL618" s="220">
        <v>760</v>
      </c>
      <c r="AM618" s="220">
        <v>760</v>
      </c>
      <c r="AN618" s="220">
        <v>760</v>
      </c>
      <c r="AO618" s="220">
        <v>760</v>
      </c>
      <c r="AP618" s="220">
        <v>760</v>
      </c>
      <c r="AQ618" s="220">
        <v>760</v>
      </c>
      <c r="AR618" s="220">
        <v>760</v>
      </c>
      <c r="AS618" s="220">
        <v>760</v>
      </c>
      <c r="AT618" s="220">
        <v>760</v>
      </c>
      <c r="AU618" s="220">
        <v>760</v>
      </c>
      <c r="AV618" s="220">
        <v>760</v>
      </c>
      <c r="AW618" s="220">
        <v>760</v>
      </c>
      <c r="AX618" s="220">
        <v>760</v>
      </c>
      <c r="AY618" s="220">
        <v>760</v>
      </c>
      <c r="AZ618" s="220">
        <v>760</v>
      </c>
      <c r="BA618" s="220">
        <v>760</v>
      </c>
      <c r="BB618" s="220">
        <v>760</v>
      </c>
      <c r="BC618" s="220">
        <v>760</v>
      </c>
      <c r="BD618" s="220">
        <v>760</v>
      </c>
      <c r="BE618" s="220">
        <v>760</v>
      </c>
      <c r="BF618" s="220">
        <v>760</v>
      </c>
      <c r="BG618" s="220">
        <v>760</v>
      </c>
      <c r="BH618" s="220">
        <v>760</v>
      </c>
      <c r="BI618" s="220">
        <v>760</v>
      </c>
      <c r="BJ618" s="220">
        <v>760</v>
      </c>
      <c r="BK618" s="220">
        <v>760</v>
      </c>
      <c r="BL618" s="220">
        <v>760</v>
      </c>
      <c r="BM618" s="220">
        <v>760</v>
      </c>
      <c r="BN618" s="220">
        <v>760</v>
      </c>
      <c r="BO618" s="220">
        <v>760</v>
      </c>
      <c r="BP618" s="220">
        <v>760</v>
      </c>
      <c r="BQ618" s="220">
        <v>760</v>
      </c>
      <c r="BR618" s="220">
        <v>760</v>
      </c>
      <c r="BS618" s="220">
        <v>760</v>
      </c>
      <c r="BT618" s="220">
        <v>760</v>
      </c>
      <c r="BU618" s="220">
        <v>760</v>
      </c>
      <c r="BV618" s="220">
        <v>760</v>
      </c>
      <c r="BW618" s="220">
        <v>760</v>
      </c>
      <c r="BX618" s="220">
        <v>760</v>
      </c>
      <c r="BY618" s="220">
        <v>760</v>
      </c>
      <c r="BZ618" s="220">
        <v>760</v>
      </c>
      <c r="CA618" s="220">
        <v>760</v>
      </c>
      <c r="CB618" s="220">
        <v>760</v>
      </c>
      <c r="CC618" s="220">
        <v>760</v>
      </c>
      <c r="CD618" s="220">
        <v>760</v>
      </c>
      <c r="CE618" s="220">
        <v>760</v>
      </c>
      <c r="CF618" s="220">
        <v>760</v>
      </c>
      <c r="CG618" s="220">
        <v>760</v>
      </c>
      <c r="CH618" s="220">
        <v>760</v>
      </c>
      <c r="CI618" s="220">
        <v>760</v>
      </c>
      <c r="CJ618" s="220">
        <v>760</v>
      </c>
      <c r="CK618" s="220">
        <v>760</v>
      </c>
      <c r="CL618" s="220">
        <v>760</v>
      </c>
      <c r="CM618" s="220">
        <v>760</v>
      </c>
      <c r="CN618" s="220">
        <v>760</v>
      </c>
      <c r="CO618" s="220">
        <v>760</v>
      </c>
      <c r="CP618" s="220">
        <v>760</v>
      </c>
      <c r="CQ618" s="220">
        <v>760</v>
      </c>
      <c r="CR618" s="220">
        <v>760</v>
      </c>
      <c r="CS618" s="220">
        <v>760</v>
      </c>
      <c r="CT618" s="220">
        <v>760</v>
      </c>
      <c r="CU618" s="220">
        <v>760</v>
      </c>
      <c r="CV618" s="220">
        <v>760</v>
      </c>
      <c r="CW618" s="220">
        <v>760</v>
      </c>
      <c r="CX618" s="220">
        <v>760</v>
      </c>
      <c r="CY618" s="220">
        <v>760</v>
      </c>
      <c r="CZ618" s="220">
        <v>760</v>
      </c>
      <c r="DA618" s="220">
        <v>760</v>
      </c>
      <c r="DB618" s="220">
        <v>760</v>
      </c>
      <c r="DC618" s="220">
        <v>760</v>
      </c>
      <c r="DD618" s="220">
        <v>760</v>
      </c>
      <c r="DE618" s="220">
        <v>760</v>
      </c>
      <c r="DF618" s="220">
        <v>760</v>
      </c>
      <c r="DG618" s="220">
        <v>760</v>
      </c>
      <c r="DH618" s="220">
        <v>760</v>
      </c>
      <c r="DI618" s="220">
        <v>760</v>
      </c>
      <c r="DJ618" s="220">
        <v>760</v>
      </c>
      <c r="DK618" s="220">
        <v>760</v>
      </c>
      <c r="DL618" s="220">
        <v>760</v>
      </c>
      <c r="DM618" s="220">
        <v>760</v>
      </c>
      <c r="DN618" s="220">
        <v>760</v>
      </c>
      <c r="DO618" s="220">
        <v>760</v>
      </c>
      <c r="DP618" s="220">
        <v>760</v>
      </c>
      <c r="DQ618" s="220">
        <v>760</v>
      </c>
      <c r="DR618" s="220">
        <v>760</v>
      </c>
      <c r="DS618" s="220">
        <v>760</v>
      </c>
      <c r="DT618" s="220">
        <v>760</v>
      </c>
      <c r="DU618" s="220">
        <v>760</v>
      </c>
      <c r="DV618" s="220">
        <v>760</v>
      </c>
      <c r="DW618" s="220">
        <v>760</v>
      </c>
      <c r="DX618" s="220">
        <v>760</v>
      </c>
      <c r="DY618" s="220">
        <v>760</v>
      </c>
      <c r="DZ618" s="220">
        <v>760</v>
      </c>
      <c r="EA618" s="220">
        <v>760</v>
      </c>
      <c r="EB618" s="220">
        <v>760</v>
      </c>
      <c r="EC618" s="220">
        <v>760</v>
      </c>
      <c r="ED618" s="220">
        <v>760</v>
      </c>
      <c r="EE618" s="220">
        <v>760</v>
      </c>
      <c r="EF618" s="220">
        <v>760</v>
      </c>
      <c r="EG618" s="220">
        <v>760</v>
      </c>
      <c r="EH618" s="220">
        <v>760</v>
      </c>
      <c r="EI618" s="220">
        <v>760</v>
      </c>
      <c r="EJ618" s="220">
        <v>760</v>
      </c>
      <c r="EK618" s="220">
        <v>760</v>
      </c>
      <c r="EL618" s="220">
        <v>760</v>
      </c>
      <c r="EM618" s="220">
        <v>760</v>
      </c>
      <c r="EN618" s="242">
        <v>760</v>
      </c>
      <c r="EO618" s="232">
        <v>760</v>
      </c>
      <c r="EP618" s="227">
        <v>760</v>
      </c>
      <c r="EQ618" s="154">
        <v>760</v>
      </c>
      <c r="ER618" s="154">
        <v>760</v>
      </c>
      <c r="ES618" s="154">
        <v>760</v>
      </c>
      <c r="ET618" s="154">
        <v>760</v>
      </c>
      <c r="EU618" s="154">
        <v>760</v>
      </c>
      <c r="EV618" s="154">
        <v>760</v>
      </c>
      <c r="EW618" s="166">
        <v>760</v>
      </c>
      <c r="EX618" s="166">
        <v>760</v>
      </c>
      <c r="EY618" s="166">
        <v>760</v>
      </c>
      <c r="EZ618" s="166">
        <v>760</v>
      </c>
      <c r="FA618" s="166">
        <v>760</v>
      </c>
      <c r="FB618" s="166">
        <v>760</v>
      </c>
      <c r="FC618" s="166">
        <v>760</v>
      </c>
      <c r="FD618" s="166">
        <v>760</v>
      </c>
      <c r="FE618" s="166">
        <v>760</v>
      </c>
      <c r="FF618" s="166">
        <v>760</v>
      </c>
      <c r="FG618" s="154">
        <v>760</v>
      </c>
      <c r="FH618" s="166">
        <v>760</v>
      </c>
      <c r="FI618" s="166">
        <v>760</v>
      </c>
      <c r="FJ618" s="154">
        <v>760</v>
      </c>
      <c r="FK618" s="154">
        <v>760</v>
      </c>
      <c r="FL618" s="154">
        <v>760</v>
      </c>
      <c r="FM618" s="154">
        <v>760</v>
      </c>
      <c r="FN618" s="154">
        <v>760</v>
      </c>
      <c r="FO618" s="154">
        <v>760</v>
      </c>
      <c r="FP618" s="154">
        <v>760</v>
      </c>
      <c r="FQ618" s="154">
        <v>760</v>
      </c>
      <c r="FR618" s="166">
        <v>760</v>
      </c>
      <c r="FS618" s="166">
        <v>760</v>
      </c>
      <c r="FT618" s="166">
        <v>760</v>
      </c>
      <c r="FU618" s="166">
        <v>760</v>
      </c>
      <c r="FV618" s="166">
        <v>760</v>
      </c>
      <c r="FW618" s="166">
        <v>760</v>
      </c>
      <c r="FX618" s="166">
        <v>760</v>
      </c>
      <c r="FY618" s="166">
        <v>760</v>
      </c>
      <c r="FZ618" s="166">
        <v>760</v>
      </c>
      <c r="GA618" s="166">
        <v>760</v>
      </c>
      <c r="GB618" s="166">
        <v>760</v>
      </c>
      <c r="GC618" s="166">
        <v>760</v>
      </c>
      <c r="GD618" s="166">
        <v>760</v>
      </c>
      <c r="GE618" s="166">
        <v>760</v>
      </c>
      <c r="GF618" s="166">
        <v>760</v>
      </c>
      <c r="GG618" s="166">
        <v>760</v>
      </c>
      <c r="GH618" s="166">
        <v>760</v>
      </c>
      <c r="GI618" s="166">
        <v>760</v>
      </c>
      <c r="GJ618" s="166">
        <v>760</v>
      </c>
      <c r="GK618" s="166">
        <v>760</v>
      </c>
      <c r="GL618" s="166">
        <v>760</v>
      </c>
      <c r="GM618" s="166">
        <v>760</v>
      </c>
      <c r="GN618" s="166">
        <v>760</v>
      </c>
      <c r="GO618" s="166">
        <v>760</v>
      </c>
      <c r="GP618" s="166">
        <v>760</v>
      </c>
      <c r="GQ618" s="166">
        <v>760</v>
      </c>
      <c r="GR618" s="166">
        <v>760</v>
      </c>
      <c r="GS618" s="166">
        <v>760</v>
      </c>
      <c r="GT618" s="166">
        <v>760</v>
      </c>
      <c r="GU618" s="166">
        <v>760</v>
      </c>
      <c r="GV618" s="166">
        <v>760</v>
      </c>
      <c r="GW618" s="166">
        <v>760</v>
      </c>
      <c r="GX618" s="166">
        <v>760</v>
      </c>
      <c r="GY618" s="166">
        <v>760</v>
      </c>
      <c r="GZ618" s="166">
        <v>760</v>
      </c>
      <c r="HA618" s="166">
        <v>760</v>
      </c>
      <c r="HB618" s="166">
        <v>760</v>
      </c>
      <c r="HC618" s="166">
        <v>760</v>
      </c>
      <c r="HD618" s="166">
        <v>760</v>
      </c>
      <c r="HE618" s="166">
        <v>760</v>
      </c>
      <c r="HF618" s="166">
        <v>760</v>
      </c>
      <c r="HG618" s="154">
        <v>760</v>
      </c>
      <c r="HH618" s="154">
        <v>760</v>
      </c>
      <c r="HI618" s="166">
        <v>760</v>
      </c>
      <c r="HJ618" s="154">
        <v>761</v>
      </c>
      <c r="HK618" s="154">
        <v>760</v>
      </c>
      <c r="HL618" s="166">
        <v>760</v>
      </c>
      <c r="HM618" s="154">
        <v>760</v>
      </c>
      <c r="HN618" s="154">
        <v>760</v>
      </c>
      <c r="HO618" s="166">
        <v>760</v>
      </c>
      <c r="HP618" s="154">
        <v>760</v>
      </c>
      <c r="HQ618" s="154">
        <v>760</v>
      </c>
      <c r="HR618" s="166">
        <v>760</v>
      </c>
      <c r="HS618" s="154">
        <v>760</v>
      </c>
      <c r="HT618" s="150">
        <v>760</v>
      </c>
      <c r="HU618" s="150">
        <v>760</v>
      </c>
      <c r="HV618" s="150">
        <v>760</v>
      </c>
      <c r="HW618" s="169">
        <v>760</v>
      </c>
    </row>
    <row r="619" spans="1:231">
      <c r="A619" s="145">
        <f t="shared" ref="A619:A682" si="59">A620+1</f>
        <v>44061</v>
      </c>
      <c r="B619" s="220">
        <f>'Age&amp;Sex by occurrence date'!$FHS22</f>
        <v>886</v>
      </c>
      <c r="C619" s="220">
        <v>759</v>
      </c>
      <c r="D619" s="220">
        <v>759</v>
      </c>
      <c r="E619" s="220">
        <v>759</v>
      </c>
      <c r="F619" s="220">
        <v>759</v>
      </c>
      <c r="G619" s="220">
        <v>759</v>
      </c>
      <c r="H619" s="220">
        <v>759</v>
      </c>
      <c r="I619" s="220">
        <v>759</v>
      </c>
      <c r="J619" s="220">
        <v>759</v>
      </c>
      <c r="K619" s="220">
        <v>759</v>
      </c>
      <c r="L619" s="220">
        <v>759</v>
      </c>
      <c r="M619" s="220">
        <v>759</v>
      </c>
      <c r="N619" s="220">
        <v>759</v>
      </c>
      <c r="O619" s="220">
        <v>759</v>
      </c>
      <c r="P619" s="220">
        <v>759</v>
      </c>
      <c r="Q619" s="220">
        <v>759</v>
      </c>
      <c r="R619" s="220">
        <v>759</v>
      </c>
      <c r="S619" s="220">
        <v>759</v>
      </c>
      <c r="T619" s="220">
        <v>759</v>
      </c>
      <c r="U619" s="220">
        <v>759</v>
      </c>
      <c r="V619" s="220">
        <v>759</v>
      </c>
      <c r="W619" s="220">
        <v>759</v>
      </c>
      <c r="X619" s="220">
        <v>759</v>
      </c>
      <c r="Y619" s="220">
        <v>759</v>
      </c>
      <c r="Z619" s="220">
        <v>759</v>
      </c>
      <c r="AA619" s="220">
        <v>759</v>
      </c>
      <c r="AB619" s="220">
        <v>760</v>
      </c>
      <c r="AC619" s="220">
        <v>760</v>
      </c>
      <c r="AD619" s="220">
        <v>760</v>
      </c>
      <c r="AE619" s="220">
        <v>759</v>
      </c>
      <c r="AF619" s="220">
        <v>759</v>
      </c>
      <c r="AG619" s="220">
        <v>759</v>
      </c>
      <c r="AH619" s="220">
        <v>759</v>
      </c>
      <c r="AI619" s="220">
        <v>759</v>
      </c>
      <c r="AJ619" s="220">
        <v>759</v>
      </c>
      <c r="AK619" s="220">
        <v>759</v>
      </c>
      <c r="AL619" s="220">
        <v>759</v>
      </c>
      <c r="AM619" s="220">
        <v>759</v>
      </c>
      <c r="AN619" s="220">
        <v>759</v>
      </c>
      <c r="AO619" s="220">
        <v>759</v>
      </c>
      <c r="AP619" s="220">
        <v>759</v>
      </c>
      <c r="AQ619" s="220">
        <v>759</v>
      </c>
      <c r="AR619" s="220">
        <v>759</v>
      </c>
      <c r="AS619" s="220">
        <v>759</v>
      </c>
      <c r="AT619" s="220">
        <v>759</v>
      </c>
      <c r="AU619" s="220">
        <v>759</v>
      </c>
      <c r="AV619" s="220">
        <v>759</v>
      </c>
      <c r="AW619" s="220">
        <v>759</v>
      </c>
      <c r="AX619" s="220">
        <v>759</v>
      </c>
      <c r="AY619" s="220">
        <v>759</v>
      </c>
      <c r="AZ619" s="220">
        <v>759</v>
      </c>
      <c r="BA619" s="220">
        <v>759</v>
      </c>
      <c r="BB619" s="220">
        <v>759</v>
      </c>
      <c r="BC619" s="220">
        <v>759</v>
      </c>
      <c r="BD619" s="220">
        <v>759</v>
      </c>
      <c r="BE619" s="220">
        <v>759</v>
      </c>
      <c r="BF619" s="220">
        <v>759</v>
      </c>
      <c r="BG619" s="220">
        <v>759</v>
      </c>
      <c r="BH619" s="220">
        <v>759</v>
      </c>
      <c r="BI619" s="220">
        <v>759</v>
      </c>
      <c r="BJ619" s="220">
        <v>759</v>
      </c>
      <c r="BK619" s="220">
        <v>759</v>
      </c>
      <c r="BL619" s="220">
        <v>759</v>
      </c>
      <c r="BM619" s="220">
        <v>759</v>
      </c>
      <c r="BN619" s="220">
        <v>759</v>
      </c>
      <c r="BO619" s="220">
        <v>759</v>
      </c>
      <c r="BP619" s="220">
        <v>759</v>
      </c>
      <c r="BQ619" s="220">
        <v>759</v>
      </c>
      <c r="BR619" s="220">
        <v>759</v>
      </c>
      <c r="BS619" s="220">
        <v>759</v>
      </c>
      <c r="BT619" s="220">
        <v>759</v>
      </c>
      <c r="BU619" s="220">
        <v>759</v>
      </c>
      <c r="BV619" s="220">
        <v>759</v>
      </c>
      <c r="BW619" s="220">
        <v>759</v>
      </c>
      <c r="BX619" s="220">
        <v>759</v>
      </c>
      <c r="BY619" s="220">
        <v>759</v>
      </c>
      <c r="BZ619" s="220">
        <v>759</v>
      </c>
      <c r="CA619" s="220">
        <v>759</v>
      </c>
      <c r="CB619" s="220">
        <v>759</v>
      </c>
      <c r="CC619" s="220">
        <v>759</v>
      </c>
      <c r="CD619" s="220">
        <v>759</v>
      </c>
      <c r="CE619" s="220">
        <v>759</v>
      </c>
      <c r="CF619" s="220">
        <v>759</v>
      </c>
      <c r="CG619" s="220">
        <v>759</v>
      </c>
      <c r="CH619" s="220">
        <v>759</v>
      </c>
      <c r="CI619" s="220">
        <v>759</v>
      </c>
      <c r="CJ619" s="220">
        <v>759</v>
      </c>
      <c r="CK619" s="220">
        <v>759</v>
      </c>
      <c r="CL619" s="220">
        <v>759</v>
      </c>
      <c r="CM619" s="220">
        <v>759</v>
      </c>
      <c r="CN619" s="220">
        <v>759</v>
      </c>
      <c r="CO619" s="220">
        <v>759</v>
      </c>
      <c r="CP619" s="220">
        <v>759</v>
      </c>
      <c r="CQ619" s="220">
        <v>759</v>
      </c>
      <c r="CR619" s="220">
        <v>759</v>
      </c>
      <c r="CS619" s="220">
        <v>759</v>
      </c>
      <c r="CT619" s="220">
        <v>759</v>
      </c>
      <c r="CU619" s="220">
        <v>759</v>
      </c>
      <c r="CV619" s="220">
        <v>759</v>
      </c>
      <c r="CW619" s="220">
        <v>759</v>
      </c>
      <c r="CX619" s="220">
        <v>759</v>
      </c>
      <c r="CY619" s="220">
        <v>759</v>
      </c>
      <c r="CZ619" s="220">
        <v>759</v>
      </c>
      <c r="DA619" s="220">
        <v>759</v>
      </c>
      <c r="DB619" s="220">
        <v>759</v>
      </c>
      <c r="DC619" s="220">
        <v>759</v>
      </c>
      <c r="DD619" s="220">
        <v>759</v>
      </c>
      <c r="DE619" s="220">
        <v>759</v>
      </c>
      <c r="DF619" s="220">
        <v>759</v>
      </c>
      <c r="DG619" s="220">
        <v>759</v>
      </c>
      <c r="DH619" s="220">
        <v>759</v>
      </c>
      <c r="DI619" s="220">
        <v>759</v>
      </c>
      <c r="DJ619" s="220">
        <v>759</v>
      </c>
      <c r="DK619" s="220">
        <v>759</v>
      </c>
      <c r="DL619" s="220">
        <v>759</v>
      </c>
      <c r="DM619" s="220">
        <v>759</v>
      </c>
      <c r="DN619" s="220">
        <v>759</v>
      </c>
      <c r="DO619" s="220">
        <v>759</v>
      </c>
      <c r="DP619" s="220">
        <v>759</v>
      </c>
      <c r="DQ619" s="220">
        <v>759</v>
      </c>
      <c r="DR619" s="220">
        <v>759</v>
      </c>
      <c r="DS619" s="220">
        <v>759</v>
      </c>
      <c r="DT619" s="220">
        <v>759</v>
      </c>
      <c r="DU619" s="220">
        <v>759</v>
      </c>
      <c r="DV619" s="220">
        <v>759</v>
      </c>
      <c r="DW619" s="220">
        <v>759</v>
      </c>
      <c r="DX619" s="220">
        <v>759</v>
      </c>
      <c r="DY619" s="220">
        <v>759</v>
      </c>
      <c r="DZ619" s="220">
        <v>759</v>
      </c>
      <c r="EA619" s="220">
        <v>759</v>
      </c>
      <c r="EB619" s="220">
        <v>759</v>
      </c>
      <c r="EC619" s="220">
        <v>759</v>
      </c>
      <c r="ED619" s="220">
        <v>759</v>
      </c>
      <c r="EE619" s="220">
        <v>759</v>
      </c>
      <c r="EF619" s="220">
        <v>759</v>
      </c>
      <c r="EG619" s="220">
        <v>759</v>
      </c>
      <c r="EH619" s="220">
        <v>759</v>
      </c>
      <c r="EI619" s="220">
        <v>759</v>
      </c>
      <c r="EJ619" s="220">
        <v>759</v>
      </c>
      <c r="EK619" s="220">
        <v>759</v>
      </c>
      <c r="EL619" s="220">
        <v>759</v>
      </c>
      <c r="EM619" s="220">
        <v>759</v>
      </c>
      <c r="EN619" s="242">
        <v>759</v>
      </c>
      <c r="EO619" s="232">
        <v>759</v>
      </c>
      <c r="EP619" s="227">
        <v>759</v>
      </c>
      <c r="EQ619" s="154">
        <v>759</v>
      </c>
      <c r="ER619" s="154">
        <v>759</v>
      </c>
      <c r="ES619" s="154">
        <v>759</v>
      </c>
      <c r="ET619" s="154">
        <v>759</v>
      </c>
      <c r="EU619" s="154">
        <v>759</v>
      </c>
      <c r="EV619" s="154">
        <v>759</v>
      </c>
      <c r="EW619" s="166">
        <v>759</v>
      </c>
      <c r="EX619" s="166">
        <v>759</v>
      </c>
      <c r="EY619" s="166">
        <v>759</v>
      </c>
      <c r="EZ619" s="166">
        <v>759</v>
      </c>
      <c r="FA619" s="166">
        <v>759</v>
      </c>
      <c r="FB619" s="154">
        <v>759</v>
      </c>
      <c r="FC619" s="166">
        <v>759</v>
      </c>
      <c r="FD619" s="166">
        <v>759</v>
      </c>
      <c r="FE619" s="154">
        <v>759</v>
      </c>
      <c r="FF619" s="154">
        <v>759</v>
      </c>
      <c r="FG619" s="154">
        <v>759</v>
      </c>
      <c r="FH619" s="154">
        <v>759</v>
      </c>
      <c r="FI619" s="166">
        <v>759</v>
      </c>
      <c r="FJ619" s="154">
        <v>759</v>
      </c>
      <c r="FK619" s="166">
        <v>759</v>
      </c>
      <c r="FL619" s="166">
        <v>759</v>
      </c>
      <c r="FM619" s="166">
        <v>759</v>
      </c>
      <c r="FN619" s="166">
        <v>759</v>
      </c>
      <c r="FO619" s="166">
        <v>759</v>
      </c>
      <c r="FP619" s="166">
        <v>759</v>
      </c>
      <c r="FQ619" s="166">
        <v>759</v>
      </c>
      <c r="FR619" s="154">
        <v>759</v>
      </c>
      <c r="FS619" s="154">
        <v>759</v>
      </c>
      <c r="FT619" s="154">
        <v>759</v>
      </c>
      <c r="FU619" s="154">
        <v>759</v>
      </c>
      <c r="FV619" s="154">
        <v>759</v>
      </c>
      <c r="FW619" s="154">
        <v>759</v>
      </c>
      <c r="FX619" s="154">
        <v>759</v>
      </c>
      <c r="FY619" s="166">
        <v>759</v>
      </c>
      <c r="FZ619" s="166">
        <v>759</v>
      </c>
      <c r="GA619" s="166">
        <v>759</v>
      </c>
      <c r="GB619" s="166">
        <v>759</v>
      </c>
      <c r="GC619" s="166">
        <v>759</v>
      </c>
      <c r="GD619" s="166">
        <v>759</v>
      </c>
      <c r="GE619" s="166">
        <v>759</v>
      </c>
      <c r="GF619" s="166">
        <v>759</v>
      </c>
      <c r="GG619" s="166">
        <v>759</v>
      </c>
      <c r="GH619" s="166">
        <v>759</v>
      </c>
      <c r="GI619" s="166">
        <v>759</v>
      </c>
      <c r="GJ619" s="166">
        <v>759</v>
      </c>
      <c r="GK619" s="166">
        <v>759</v>
      </c>
      <c r="GL619" s="166">
        <v>759</v>
      </c>
      <c r="GM619" s="166">
        <v>759</v>
      </c>
      <c r="GN619" s="166">
        <v>759</v>
      </c>
      <c r="GO619" s="166">
        <v>759</v>
      </c>
      <c r="GP619" s="166">
        <v>759</v>
      </c>
      <c r="GQ619" s="166">
        <v>759</v>
      </c>
      <c r="GR619" s="166">
        <v>759</v>
      </c>
      <c r="GS619" s="166">
        <v>759</v>
      </c>
      <c r="GT619" s="166">
        <v>759</v>
      </c>
      <c r="GU619" s="166">
        <v>759</v>
      </c>
      <c r="GV619" s="166">
        <v>759</v>
      </c>
      <c r="GW619" s="166">
        <v>759</v>
      </c>
      <c r="GX619" s="166">
        <v>759</v>
      </c>
      <c r="GY619" s="166">
        <v>759</v>
      </c>
      <c r="GZ619" s="166">
        <v>759</v>
      </c>
      <c r="HA619" s="166">
        <v>759</v>
      </c>
      <c r="HB619" s="166">
        <v>759</v>
      </c>
      <c r="HC619" s="166">
        <v>759</v>
      </c>
      <c r="HD619" s="166">
        <v>759</v>
      </c>
      <c r="HE619" s="166">
        <v>759</v>
      </c>
      <c r="HF619" s="166">
        <v>759</v>
      </c>
      <c r="HG619" s="154">
        <v>759</v>
      </c>
      <c r="HH619" s="154">
        <v>759</v>
      </c>
      <c r="HI619" s="166">
        <v>759</v>
      </c>
      <c r="HJ619" s="154">
        <v>760</v>
      </c>
      <c r="HK619" s="154">
        <v>759</v>
      </c>
      <c r="HL619" s="166">
        <v>759</v>
      </c>
      <c r="HM619" s="154">
        <v>759</v>
      </c>
      <c r="HN619" s="154">
        <v>759</v>
      </c>
      <c r="HO619" s="166">
        <v>759</v>
      </c>
      <c r="HP619" s="154">
        <v>759</v>
      </c>
      <c r="HQ619" s="154">
        <v>759</v>
      </c>
      <c r="HR619" s="166">
        <v>759</v>
      </c>
      <c r="HS619" s="154">
        <v>759</v>
      </c>
      <c r="HT619" s="150">
        <v>759</v>
      </c>
      <c r="HU619" s="150">
        <v>759</v>
      </c>
      <c r="HV619" s="150">
        <v>759</v>
      </c>
      <c r="HW619" s="169">
        <v>759</v>
      </c>
    </row>
    <row r="620" spans="1:231">
      <c r="A620" s="145">
        <f t="shared" si="59"/>
        <v>44060</v>
      </c>
      <c r="B620" s="220">
        <f>'Age&amp;Sex by occurrence date'!$FHZ22</f>
        <v>884</v>
      </c>
      <c r="C620" s="220">
        <v>759</v>
      </c>
      <c r="D620" s="220">
        <v>759</v>
      </c>
      <c r="E620" s="220">
        <v>759</v>
      </c>
      <c r="F620" s="220">
        <v>759</v>
      </c>
      <c r="G620" s="220">
        <v>759</v>
      </c>
      <c r="H620" s="220">
        <v>759</v>
      </c>
      <c r="I620" s="220">
        <v>759</v>
      </c>
      <c r="J620" s="220">
        <v>759</v>
      </c>
      <c r="K620" s="220">
        <v>759</v>
      </c>
      <c r="L620" s="220">
        <v>759</v>
      </c>
      <c r="M620" s="220">
        <v>759</v>
      </c>
      <c r="N620" s="220">
        <v>759</v>
      </c>
      <c r="O620" s="220">
        <v>759</v>
      </c>
      <c r="P620" s="220">
        <v>759</v>
      </c>
      <c r="Q620" s="220">
        <v>759</v>
      </c>
      <c r="R620" s="220">
        <v>759</v>
      </c>
      <c r="S620" s="220">
        <v>759</v>
      </c>
      <c r="T620" s="220">
        <v>759</v>
      </c>
      <c r="U620" s="220">
        <v>759</v>
      </c>
      <c r="V620" s="220">
        <v>759</v>
      </c>
      <c r="W620" s="220">
        <v>759</v>
      </c>
      <c r="X620" s="220">
        <v>759</v>
      </c>
      <c r="Y620" s="220">
        <v>759</v>
      </c>
      <c r="Z620" s="220">
        <v>759</v>
      </c>
      <c r="AA620" s="220">
        <v>759</v>
      </c>
      <c r="AB620" s="220">
        <v>760</v>
      </c>
      <c r="AC620" s="220">
        <v>760</v>
      </c>
      <c r="AD620" s="220">
        <v>760</v>
      </c>
      <c r="AE620" s="220">
        <v>759</v>
      </c>
      <c r="AF620" s="220">
        <v>759</v>
      </c>
      <c r="AG620" s="220">
        <v>759</v>
      </c>
      <c r="AH620" s="220">
        <v>759</v>
      </c>
      <c r="AI620" s="220">
        <v>759</v>
      </c>
      <c r="AJ620" s="220">
        <v>759</v>
      </c>
      <c r="AK620" s="220">
        <v>759</v>
      </c>
      <c r="AL620" s="220">
        <v>759</v>
      </c>
      <c r="AM620" s="220">
        <v>759</v>
      </c>
      <c r="AN620" s="220">
        <v>759</v>
      </c>
      <c r="AO620" s="220">
        <v>759</v>
      </c>
      <c r="AP620" s="220">
        <v>759</v>
      </c>
      <c r="AQ620" s="220">
        <v>759</v>
      </c>
      <c r="AR620" s="220">
        <v>759</v>
      </c>
      <c r="AS620" s="220">
        <v>759</v>
      </c>
      <c r="AT620" s="220">
        <v>759</v>
      </c>
      <c r="AU620" s="220">
        <v>759</v>
      </c>
      <c r="AV620" s="220">
        <v>759</v>
      </c>
      <c r="AW620" s="220">
        <v>759</v>
      </c>
      <c r="AX620" s="220">
        <v>759</v>
      </c>
      <c r="AY620" s="220">
        <v>759</v>
      </c>
      <c r="AZ620" s="220">
        <v>759</v>
      </c>
      <c r="BA620" s="220">
        <v>759</v>
      </c>
      <c r="BB620" s="220">
        <v>759</v>
      </c>
      <c r="BC620" s="220">
        <v>759</v>
      </c>
      <c r="BD620" s="220">
        <v>759</v>
      </c>
      <c r="BE620" s="220">
        <v>759</v>
      </c>
      <c r="BF620" s="220">
        <v>759</v>
      </c>
      <c r="BG620" s="220">
        <v>759</v>
      </c>
      <c r="BH620" s="220">
        <v>759</v>
      </c>
      <c r="BI620" s="220">
        <v>759</v>
      </c>
      <c r="BJ620" s="220">
        <v>759</v>
      </c>
      <c r="BK620" s="220">
        <v>759</v>
      </c>
      <c r="BL620" s="220">
        <v>759</v>
      </c>
      <c r="BM620" s="220">
        <v>759</v>
      </c>
      <c r="BN620" s="220">
        <v>759</v>
      </c>
      <c r="BO620" s="220">
        <v>759</v>
      </c>
      <c r="BP620" s="220">
        <v>759</v>
      </c>
      <c r="BQ620" s="220">
        <v>759</v>
      </c>
      <c r="BR620" s="220">
        <v>759</v>
      </c>
      <c r="BS620" s="220">
        <v>759</v>
      </c>
      <c r="BT620" s="220">
        <v>759</v>
      </c>
      <c r="BU620" s="220">
        <v>759</v>
      </c>
      <c r="BV620" s="220">
        <v>759</v>
      </c>
      <c r="BW620" s="220">
        <v>759</v>
      </c>
      <c r="BX620" s="220">
        <v>759</v>
      </c>
      <c r="BY620" s="220">
        <v>759</v>
      </c>
      <c r="BZ620" s="220">
        <v>759</v>
      </c>
      <c r="CA620" s="220">
        <v>759</v>
      </c>
      <c r="CB620" s="220">
        <v>759</v>
      </c>
      <c r="CC620" s="220">
        <v>759</v>
      </c>
      <c r="CD620" s="220">
        <v>759</v>
      </c>
      <c r="CE620" s="220">
        <v>759</v>
      </c>
      <c r="CF620" s="220">
        <v>759</v>
      </c>
      <c r="CG620" s="220">
        <v>759</v>
      </c>
      <c r="CH620" s="220">
        <v>759</v>
      </c>
      <c r="CI620" s="220">
        <v>759</v>
      </c>
      <c r="CJ620" s="220">
        <v>759</v>
      </c>
      <c r="CK620" s="220">
        <v>759</v>
      </c>
      <c r="CL620" s="220">
        <v>759</v>
      </c>
      <c r="CM620" s="220">
        <v>759</v>
      </c>
      <c r="CN620" s="220">
        <v>759</v>
      </c>
      <c r="CO620" s="220">
        <v>759</v>
      </c>
      <c r="CP620" s="220">
        <v>759</v>
      </c>
      <c r="CQ620" s="220">
        <v>759</v>
      </c>
      <c r="CR620" s="220">
        <v>759</v>
      </c>
      <c r="CS620" s="220">
        <v>759</v>
      </c>
      <c r="CT620" s="220">
        <v>759</v>
      </c>
      <c r="CU620" s="220">
        <v>759</v>
      </c>
      <c r="CV620" s="220">
        <v>759</v>
      </c>
      <c r="CW620" s="220">
        <v>759</v>
      </c>
      <c r="CX620" s="220">
        <v>759</v>
      </c>
      <c r="CY620" s="220">
        <v>759</v>
      </c>
      <c r="CZ620" s="220">
        <v>759</v>
      </c>
      <c r="DA620" s="220">
        <v>759</v>
      </c>
      <c r="DB620" s="220">
        <v>759</v>
      </c>
      <c r="DC620" s="220">
        <v>759</v>
      </c>
      <c r="DD620" s="220">
        <v>759</v>
      </c>
      <c r="DE620" s="220">
        <v>759</v>
      </c>
      <c r="DF620" s="220">
        <v>759</v>
      </c>
      <c r="DG620" s="220">
        <v>759</v>
      </c>
      <c r="DH620" s="220">
        <v>759</v>
      </c>
      <c r="DI620" s="220">
        <v>759</v>
      </c>
      <c r="DJ620" s="220">
        <v>759</v>
      </c>
      <c r="DK620" s="220">
        <v>759</v>
      </c>
      <c r="DL620" s="220">
        <v>759</v>
      </c>
      <c r="DM620" s="220">
        <v>759</v>
      </c>
      <c r="DN620" s="220">
        <v>759</v>
      </c>
      <c r="DO620" s="220">
        <v>759</v>
      </c>
      <c r="DP620" s="220">
        <v>759</v>
      </c>
      <c r="DQ620" s="220">
        <v>759</v>
      </c>
      <c r="DR620" s="220">
        <v>759</v>
      </c>
      <c r="DS620" s="220">
        <v>759</v>
      </c>
      <c r="DT620" s="220">
        <v>759</v>
      </c>
      <c r="DU620" s="220">
        <v>759</v>
      </c>
      <c r="DV620" s="220">
        <v>759</v>
      </c>
      <c r="DW620" s="220">
        <v>759</v>
      </c>
      <c r="DX620" s="220">
        <v>759</v>
      </c>
      <c r="DY620" s="220">
        <v>759</v>
      </c>
      <c r="DZ620" s="220">
        <v>759</v>
      </c>
      <c r="EA620" s="220">
        <v>759</v>
      </c>
      <c r="EB620" s="220">
        <v>759</v>
      </c>
      <c r="EC620" s="220">
        <v>759</v>
      </c>
      <c r="ED620" s="220">
        <v>759</v>
      </c>
      <c r="EE620" s="220">
        <v>759</v>
      </c>
      <c r="EF620" s="220">
        <v>759</v>
      </c>
      <c r="EG620" s="220">
        <v>759</v>
      </c>
      <c r="EH620" s="220">
        <v>759</v>
      </c>
      <c r="EI620" s="220">
        <v>759</v>
      </c>
      <c r="EJ620" s="220">
        <v>759</v>
      </c>
      <c r="EK620" s="220">
        <v>759</v>
      </c>
      <c r="EL620" s="220">
        <v>759</v>
      </c>
      <c r="EM620" s="220">
        <v>759</v>
      </c>
      <c r="EN620" s="242">
        <v>759</v>
      </c>
      <c r="EO620" s="232">
        <v>759</v>
      </c>
      <c r="EP620" s="228">
        <v>759</v>
      </c>
      <c r="EQ620" s="166">
        <v>759</v>
      </c>
      <c r="ER620" s="166">
        <v>759</v>
      </c>
      <c r="ES620" s="166">
        <v>759</v>
      </c>
      <c r="ET620" s="166">
        <v>759</v>
      </c>
      <c r="EU620" s="166">
        <v>759</v>
      </c>
      <c r="EV620" s="166">
        <v>759</v>
      </c>
      <c r="EW620" s="154">
        <v>759</v>
      </c>
      <c r="EX620" s="154">
        <v>759</v>
      </c>
      <c r="EY620" s="154">
        <v>759</v>
      </c>
      <c r="EZ620" s="154">
        <v>759</v>
      </c>
      <c r="FA620" s="154">
        <v>759</v>
      </c>
      <c r="FB620" s="154">
        <v>759</v>
      </c>
      <c r="FC620" s="154">
        <v>759</v>
      </c>
      <c r="FD620" s="154">
        <v>759</v>
      </c>
      <c r="FE620" s="166">
        <v>759</v>
      </c>
      <c r="FF620" s="154">
        <v>759</v>
      </c>
      <c r="FG620" s="166">
        <v>759</v>
      </c>
      <c r="FH620" s="154">
        <v>759</v>
      </c>
      <c r="FI620" s="154">
        <v>759</v>
      </c>
      <c r="FJ620" s="166">
        <v>759</v>
      </c>
      <c r="FK620" s="154">
        <v>759</v>
      </c>
      <c r="FL620" s="154">
        <v>759</v>
      </c>
      <c r="FM620" s="154">
        <v>759</v>
      </c>
      <c r="FN620" s="154">
        <v>759</v>
      </c>
      <c r="FO620" s="154">
        <v>759</v>
      </c>
      <c r="FP620" s="154">
        <v>759</v>
      </c>
      <c r="FQ620" s="154">
        <v>759</v>
      </c>
      <c r="FR620" s="166">
        <v>759</v>
      </c>
      <c r="FS620" s="166">
        <v>759</v>
      </c>
      <c r="FT620" s="166">
        <v>759</v>
      </c>
      <c r="FU620" s="166">
        <v>759</v>
      </c>
      <c r="FV620" s="166">
        <v>759</v>
      </c>
      <c r="FW620" s="166">
        <v>759</v>
      </c>
      <c r="FX620" s="166">
        <v>759</v>
      </c>
      <c r="FY620" s="154">
        <v>759</v>
      </c>
      <c r="FZ620" s="154">
        <v>759</v>
      </c>
      <c r="GA620" s="154">
        <v>759</v>
      </c>
      <c r="GB620" s="154">
        <v>759</v>
      </c>
      <c r="GC620" s="154">
        <v>759</v>
      </c>
      <c r="GD620" s="154">
        <v>759</v>
      </c>
      <c r="GE620" s="154">
        <v>759</v>
      </c>
      <c r="GF620" s="154">
        <v>759</v>
      </c>
      <c r="GG620" s="154">
        <v>759</v>
      </c>
      <c r="GH620" s="154">
        <v>759</v>
      </c>
      <c r="GI620" s="154">
        <v>759</v>
      </c>
      <c r="GJ620" s="154">
        <v>759</v>
      </c>
      <c r="GK620" s="154">
        <v>759</v>
      </c>
      <c r="GL620" s="154">
        <v>759</v>
      </c>
      <c r="GM620" s="154">
        <v>759</v>
      </c>
      <c r="GN620" s="154">
        <v>759</v>
      </c>
      <c r="GO620" s="154">
        <v>759</v>
      </c>
      <c r="GP620" s="154">
        <v>759</v>
      </c>
      <c r="GQ620" s="154">
        <v>759</v>
      </c>
      <c r="GR620" s="154">
        <v>759</v>
      </c>
      <c r="GS620" s="154">
        <v>759</v>
      </c>
      <c r="GT620" s="166">
        <v>759</v>
      </c>
      <c r="GU620" s="166">
        <v>759</v>
      </c>
      <c r="GV620" s="166">
        <v>759</v>
      </c>
      <c r="GW620" s="166">
        <v>759</v>
      </c>
      <c r="GX620" s="154">
        <v>759</v>
      </c>
      <c r="GY620" s="166">
        <v>759</v>
      </c>
      <c r="GZ620" s="166">
        <v>759</v>
      </c>
      <c r="HA620" s="166">
        <v>759</v>
      </c>
      <c r="HB620" s="166">
        <v>759</v>
      </c>
      <c r="HC620" s="166">
        <v>759</v>
      </c>
      <c r="HD620" s="166">
        <v>759</v>
      </c>
      <c r="HE620" s="166">
        <v>759</v>
      </c>
      <c r="HF620" s="166">
        <v>759</v>
      </c>
      <c r="HG620" s="154">
        <v>759</v>
      </c>
      <c r="HH620" s="154">
        <v>759</v>
      </c>
      <c r="HI620" s="166">
        <v>759</v>
      </c>
      <c r="HJ620" s="154">
        <v>760</v>
      </c>
      <c r="HK620" s="154">
        <v>759</v>
      </c>
      <c r="HL620" s="166">
        <v>759</v>
      </c>
      <c r="HM620" s="154">
        <v>759</v>
      </c>
      <c r="HN620" s="154">
        <v>759</v>
      </c>
      <c r="HO620" s="166">
        <v>759</v>
      </c>
      <c r="HP620" s="154">
        <v>759</v>
      </c>
      <c r="HQ620" s="154">
        <v>759</v>
      </c>
      <c r="HR620" s="166">
        <v>759</v>
      </c>
      <c r="HS620" s="154">
        <v>759</v>
      </c>
      <c r="HT620" s="150">
        <v>759</v>
      </c>
      <c r="HU620" s="150">
        <v>759</v>
      </c>
      <c r="HV620" s="150">
        <v>759</v>
      </c>
      <c r="HW620" s="169">
        <v>759</v>
      </c>
    </row>
    <row r="621" spans="1:231">
      <c r="A621" s="145">
        <f t="shared" si="59"/>
        <v>44059</v>
      </c>
      <c r="B621" s="220">
        <f>'Age&amp;Sex by occurrence date'!$FIG22</f>
        <v>883</v>
      </c>
      <c r="C621" s="220">
        <v>759</v>
      </c>
      <c r="D621" s="220">
        <v>759</v>
      </c>
      <c r="E621" s="220">
        <v>759</v>
      </c>
      <c r="F621" s="220">
        <v>759</v>
      </c>
      <c r="G621" s="220">
        <v>759</v>
      </c>
      <c r="H621" s="220">
        <v>759</v>
      </c>
      <c r="I621" s="220">
        <v>759</v>
      </c>
      <c r="J621" s="220">
        <v>759</v>
      </c>
      <c r="K621" s="220">
        <v>759</v>
      </c>
      <c r="L621" s="220">
        <v>759</v>
      </c>
      <c r="M621" s="220">
        <v>759</v>
      </c>
      <c r="N621" s="220">
        <v>759</v>
      </c>
      <c r="O621" s="220">
        <v>759</v>
      </c>
      <c r="P621" s="220">
        <v>759</v>
      </c>
      <c r="Q621" s="220">
        <v>759</v>
      </c>
      <c r="R621" s="220">
        <v>759</v>
      </c>
      <c r="S621" s="220">
        <v>759</v>
      </c>
      <c r="T621" s="220">
        <v>759</v>
      </c>
      <c r="U621" s="220">
        <v>759</v>
      </c>
      <c r="V621" s="220">
        <v>759</v>
      </c>
      <c r="W621" s="220">
        <v>759</v>
      </c>
      <c r="X621" s="220">
        <v>759</v>
      </c>
      <c r="Y621" s="220">
        <v>759</v>
      </c>
      <c r="Z621" s="220">
        <v>759</v>
      </c>
      <c r="AA621" s="220">
        <v>759</v>
      </c>
      <c r="AB621" s="220">
        <v>760</v>
      </c>
      <c r="AC621" s="220">
        <v>760</v>
      </c>
      <c r="AD621" s="220">
        <v>760</v>
      </c>
      <c r="AE621" s="220">
        <v>759</v>
      </c>
      <c r="AF621" s="220">
        <v>759</v>
      </c>
      <c r="AG621" s="220">
        <v>759</v>
      </c>
      <c r="AH621" s="220">
        <v>759</v>
      </c>
      <c r="AI621" s="220">
        <v>759</v>
      </c>
      <c r="AJ621" s="220">
        <v>759</v>
      </c>
      <c r="AK621" s="220">
        <v>759</v>
      </c>
      <c r="AL621" s="220">
        <v>759</v>
      </c>
      <c r="AM621" s="220">
        <v>759</v>
      </c>
      <c r="AN621" s="220">
        <v>759</v>
      </c>
      <c r="AO621" s="220">
        <v>759</v>
      </c>
      <c r="AP621" s="220">
        <v>759</v>
      </c>
      <c r="AQ621" s="220">
        <v>759</v>
      </c>
      <c r="AR621" s="220">
        <v>759</v>
      </c>
      <c r="AS621" s="220">
        <v>759</v>
      </c>
      <c r="AT621" s="220">
        <v>759</v>
      </c>
      <c r="AU621" s="220">
        <v>759</v>
      </c>
      <c r="AV621" s="220">
        <v>759</v>
      </c>
      <c r="AW621" s="220">
        <v>759</v>
      </c>
      <c r="AX621" s="220">
        <v>759</v>
      </c>
      <c r="AY621" s="220">
        <v>759</v>
      </c>
      <c r="AZ621" s="220">
        <v>759</v>
      </c>
      <c r="BA621" s="220">
        <v>759</v>
      </c>
      <c r="BB621" s="220">
        <v>759</v>
      </c>
      <c r="BC621" s="220">
        <v>759</v>
      </c>
      <c r="BD621" s="220">
        <v>759</v>
      </c>
      <c r="BE621" s="220">
        <v>759</v>
      </c>
      <c r="BF621" s="220">
        <v>759</v>
      </c>
      <c r="BG621" s="220">
        <v>759</v>
      </c>
      <c r="BH621" s="220">
        <v>759</v>
      </c>
      <c r="BI621" s="220">
        <v>759</v>
      </c>
      <c r="BJ621" s="220">
        <v>759</v>
      </c>
      <c r="BK621" s="220">
        <v>759</v>
      </c>
      <c r="BL621" s="220">
        <v>759</v>
      </c>
      <c r="BM621" s="220">
        <v>759</v>
      </c>
      <c r="BN621" s="220">
        <v>759</v>
      </c>
      <c r="BO621" s="220">
        <v>759</v>
      </c>
      <c r="BP621" s="220">
        <v>759</v>
      </c>
      <c r="BQ621" s="220">
        <v>759</v>
      </c>
      <c r="BR621" s="220">
        <v>759</v>
      </c>
      <c r="BS621" s="220">
        <v>759</v>
      </c>
      <c r="BT621" s="220">
        <v>759</v>
      </c>
      <c r="BU621" s="220">
        <v>759</v>
      </c>
      <c r="BV621" s="220">
        <v>759</v>
      </c>
      <c r="BW621" s="220">
        <v>759</v>
      </c>
      <c r="BX621" s="220">
        <v>759</v>
      </c>
      <c r="BY621" s="220">
        <v>759</v>
      </c>
      <c r="BZ621" s="220">
        <v>759</v>
      </c>
      <c r="CA621" s="220">
        <v>759</v>
      </c>
      <c r="CB621" s="220">
        <v>759</v>
      </c>
      <c r="CC621" s="220">
        <v>759</v>
      </c>
      <c r="CD621" s="220">
        <v>759</v>
      </c>
      <c r="CE621" s="220">
        <v>759</v>
      </c>
      <c r="CF621" s="220">
        <v>759</v>
      </c>
      <c r="CG621" s="220">
        <v>759</v>
      </c>
      <c r="CH621" s="220">
        <v>759</v>
      </c>
      <c r="CI621" s="220">
        <v>759</v>
      </c>
      <c r="CJ621" s="220">
        <v>759</v>
      </c>
      <c r="CK621" s="220">
        <v>759</v>
      </c>
      <c r="CL621" s="220">
        <v>759</v>
      </c>
      <c r="CM621" s="220">
        <v>759</v>
      </c>
      <c r="CN621" s="220">
        <v>759</v>
      </c>
      <c r="CO621" s="220">
        <v>759</v>
      </c>
      <c r="CP621" s="220">
        <v>759</v>
      </c>
      <c r="CQ621" s="220">
        <v>759</v>
      </c>
      <c r="CR621" s="220">
        <v>759</v>
      </c>
      <c r="CS621" s="220">
        <v>759</v>
      </c>
      <c r="CT621" s="220">
        <v>759</v>
      </c>
      <c r="CU621" s="220">
        <v>759</v>
      </c>
      <c r="CV621" s="220">
        <v>759</v>
      </c>
      <c r="CW621" s="220">
        <v>759</v>
      </c>
      <c r="CX621" s="220">
        <v>759</v>
      </c>
      <c r="CY621" s="220">
        <v>759</v>
      </c>
      <c r="CZ621" s="220">
        <v>759</v>
      </c>
      <c r="DA621" s="220">
        <v>759</v>
      </c>
      <c r="DB621" s="220">
        <v>759</v>
      </c>
      <c r="DC621" s="220">
        <v>759</v>
      </c>
      <c r="DD621" s="220">
        <v>759</v>
      </c>
      <c r="DE621" s="220">
        <v>759</v>
      </c>
      <c r="DF621" s="220">
        <v>759</v>
      </c>
      <c r="DG621" s="220">
        <v>759</v>
      </c>
      <c r="DH621" s="220">
        <v>759</v>
      </c>
      <c r="DI621" s="220">
        <v>759</v>
      </c>
      <c r="DJ621" s="220">
        <v>759</v>
      </c>
      <c r="DK621" s="220">
        <v>759</v>
      </c>
      <c r="DL621" s="220">
        <v>759</v>
      </c>
      <c r="DM621" s="220">
        <v>759</v>
      </c>
      <c r="DN621" s="220">
        <v>759</v>
      </c>
      <c r="DO621" s="220">
        <v>759</v>
      </c>
      <c r="DP621" s="220">
        <v>759</v>
      </c>
      <c r="DQ621" s="220">
        <v>759</v>
      </c>
      <c r="DR621" s="220">
        <v>759</v>
      </c>
      <c r="DS621" s="220">
        <v>759</v>
      </c>
      <c r="DT621" s="220">
        <v>759</v>
      </c>
      <c r="DU621" s="220">
        <v>759</v>
      </c>
      <c r="DV621" s="220">
        <v>759</v>
      </c>
      <c r="DW621" s="220">
        <v>759</v>
      </c>
      <c r="DX621" s="220">
        <v>759</v>
      </c>
      <c r="DY621" s="220">
        <v>759</v>
      </c>
      <c r="DZ621" s="220">
        <v>759</v>
      </c>
      <c r="EA621" s="220">
        <v>759</v>
      </c>
      <c r="EB621" s="220">
        <v>759</v>
      </c>
      <c r="EC621" s="220">
        <v>759</v>
      </c>
      <c r="ED621" s="220">
        <v>759</v>
      </c>
      <c r="EE621" s="220">
        <v>759</v>
      </c>
      <c r="EF621" s="220">
        <v>759</v>
      </c>
      <c r="EG621" s="220">
        <v>759</v>
      </c>
      <c r="EH621" s="220">
        <v>759</v>
      </c>
      <c r="EI621" s="220">
        <v>759</v>
      </c>
      <c r="EJ621" s="220">
        <v>759</v>
      </c>
      <c r="EK621" s="220">
        <v>759</v>
      </c>
      <c r="EL621" s="220">
        <v>759</v>
      </c>
      <c r="EM621" s="220">
        <v>759</v>
      </c>
      <c r="EN621" s="242">
        <v>759</v>
      </c>
      <c r="EO621" s="232">
        <v>759</v>
      </c>
      <c r="EP621" s="227">
        <v>759</v>
      </c>
      <c r="EQ621" s="154">
        <v>759</v>
      </c>
      <c r="ER621" s="154">
        <v>759</v>
      </c>
      <c r="ES621" s="154">
        <v>759</v>
      </c>
      <c r="ET621" s="154">
        <v>759</v>
      </c>
      <c r="EU621" s="154">
        <v>759</v>
      </c>
      <c r="EV621" s="154">
        <v>759</v>
      </c>
      <c r="EW621" s="154">
        <v>759</v>
      </c>
      <c r="EX621" s="154">
        <v>759</v>
      </c>
      <c r="EY621" s="154">
        <v>759</v>
      </c>
      <c r="EZ621" s="154">
        <v>759</v>
      </c>
      <c r="FA621" s="154">
        <v>759</v>
      </c>
      <c r="FB621" s="166">
        <v>759</v>
      </c>
      <c r="FC621" s="154">
        <v>759</v>
      </c>
      <c r="FD621" s="154">
        <v>759</v>
      </c>
      <c r="FE621" s="166">
        <v>759</v>
      </c>
      <c r="FF621" s="154">
        <v>759</v>
      </c>
      <c r="FG621" s="154">
        <v>759</v>
      </c>
      <c r="FH621" s="166">
        <v>759</v>
      </c>
      <c r="FI621" s="154">
        <v>759</v>
      </c>
      <c r="FJ621" s="166">
        <v>759</v>
      </c>
      <c r="FK621" s="166">
        <v>759</v>
      </c>
      <c r="FL621" s="166">
        <v>759</v>
      </c>
      <c r="FM621" s="166">
        <v>759</v>
      </c>
      <c r="FN621" s="166">
        <v>759</v>
      </c>
      <c r="FO621" s="166">
        <v>759</v>
      </c>
      <c r="FP621" s="166">
        <v>759</v>
      </c>
      <c r="FQ621" s="166">
        <v>759</v>
      </c>
      <c r="FR621" s="166">
        <v>759</v>
      </c>
      <c r="FS621" s="166">
        <v>759</v>
      </c>
      <c r="FT621" s="166">
        <v>759</v>
      </c>
      <c r="FU621" s="166">
        <v>759</v>
      </c>
      <c r="FV621" s="166">
        <v>759</v>
      </c>
      <c r="FW621" s="166">
        <v>759</v>
      </c>
      <c r="FX621" s="166">
        <v>759</v>
      </c>
      <c r="FY621" s="154">
        <v>759</v>
      </c>
      <c r="FZ621" s="154">
        <v>759</v>
      </c>
      <c r="GA621" s="154">
        <v>759</v>
      </c>
      <c r="GB621" s="154">
        <v>759</v>
      </c>
      <c r="GC621" s="154">
        <v>759</v>
      </c>
      <c r="GD621" s="154">
        <v>759</v>
      </c>
      <c r="GE621" s="154">
        <v>759</v>
      </c>
      <c r="GF621" s="154">
        <v>759</v>
      </c>
      <c r="GG621" s="154">
        <v>759</v>
      </c>
      <c r="GH621" s="154">
        <v>759</v>
      </c>
      <c r="GI621" s="154">
        <v>759</v>
      </c>
      <c r="GJ621" s="154">
        <v>759</v>
      </c>
      <c r="GK621" s="154">
        <v>759</v>
      </c>
      <c r="GL621" s="154">
        <v>759</v>
      </c>
      <c r="GM621" s="154">
        <v>759</v>
      </c>
      <c r="GN621" s="154">
        <v>759</v>
      </c>
      <c r="GO621" s="154">
        <v>759</v>
      </c>
      <c r="GP621" s="154">
        <v>759</v>
      </c>
      <c r="GQ621" s="154">
        <v>759</v>
      </c>
      <c r="GR621" s="154">
        <v>759</v>
      </c>
      <c r="GS621" s="154">
        <v>759</v>
      </c>
      <c r="GT621" s="154">
        <v>759</v>
      </c>
      <c r="GU621" s="154">
        <v>759</v>
      </c>
      <c r="GV621" s="154">
        <v>759</v>
      </c>
      <c r="GW621" s="154">
        <v>759</v>
      </c>
      <c r="GX621" s="154">
        <v>759</v>
      </c>
      <c r="GY621" s="154">
        <v>759</v>
      </c>
      <c r="GZ621" s="154">
        <v>759</v>
      </c>
      <c r="HA621" s="154">
        <v>759</v>
      </c>
      <c r="HB621" s="154">
        <v>759</v>
      </c>
      <c r="HC621" s="154">
        <v>759</v>
      </c>
      <c r="HD621" s="154">
        <v>759</v>
      </c>
      <c r="HE621" s="154">
        <v>759</v>
      </c>
      <c r="HF621" s="166">
        <v>759</v>
      </c>
      <c r="HG621" s="154">
        <v>759</v>
      </c>
      <c r="HH621" s="154">
        <v>759</v>
      </c>
      <c r="HI621" s="166">
        <v>759</v>
      </c>
      <c r="HJ621" s="154">
        <v>760</v>
      </c>
      <c r="HK621" s="154">
        <v>759</v>
      </c>
      <c r="HL621" s="166">
        <v>759</v>
      </c>
      <c r="HM621" s="154">
        <v>759</v>
      </c>
      <c r="HN621" s="154">
        <v>759</v>
      </c>
      <c r="HO621" s="166">
        <v>759</v>
      </c>
      <c r="HP621" s="154">
        <v>759</v>
      </c>
      <c r="HQ621" s="154">
        <v>759</v>
      </c>
      <c r="HR621" s="166">
        <v>759</v>
      </c>
      <c r="HS621" s="154">
        <v>759</v>
      </c>
      <c r="HT621" s="150">
        <v>759</v>
      </c>
      <c r="HU621" s="150">
        <v>759</v>
      </c>
      <c r="HV621" s="150">
        <v>759</v>
      </c>
      <c r="HW621" s="169">
        <v>759</v>
      </c>
    </row>
    <row r="622" spans="1:231">
      <c r="A622" s="145">
        <f t="shared" si="59"/>
        <v>44058</v>
      </c>
      <c r="B622" s="220">
        <f>'Age&amp;Sex by occurrence date'!$FIN22</f>
        <v>882</v>
      </c>
      <c r="C622" s="220">
        <v>759</v>
      </c>
      <c r="D622" s="220">
        <v>759</v>
      </c>
      <c r="E622" s="220">
        <v>759</v>
      </c>
      <c r="F622" s="220">
        <v>759</v>
      </c>
      <c r="G622" s="220">
        <v>759</v>
      </c>
      <c r="H622" s="220">
        <v>759</v>
      </c>
      <c r="I622" s="220">
        <v>759</v>
      </c>
      <c r="J622" s="220">
        <v>759</v>
      </c>
      <c r="K622" s="220">
        <v>759</v>
      </c>
      <c r="L622" s="220">
        <v>759</v>
      </c>
      <c r="M622" s="220">
        <v>759</v>
      </c>
      <c r="N622" s="220">
        <v>759</v>
      </c>
      <c r="O622" s="220">
        <v>759</v>
      </c>
      <c r="P622" s="220">
        <v>759</v>
      </c>
      <c r="Q622" s="220">
        <v>759</v>
      </c>
      <c r="R622" s="220">
        <v>759</v>
      </c>
      <c r="S622" s="220">
        <v>759</v>
      </c>
      <c r="T622" s="220">
        <v>759</v>
      </c>
      <c r="U622" s="220">
        <v>759</v>
      </c>
      <c r="V622" s="220">
        <v>759</v>
      </c>
      <c r="W622" s="220">
        <v>759</v>
      </c>
      <c r="X622" s="220">
        <v>759</v>
      </c>
      <c r="Y622" s="220">
        <v>759</v>
      </c>
      <c r="Z622" s="220">
        <v>759</v>
      </c>
      <c r="AA622" s="220">
        <v>759</v>
      </c>
      <c r="AB622" s="220">
        <v>760</v>
      </c>
      <c r="AC622" s="220">
        <v>760</v>
      </c>
      <c r="AD622" s="220">
        <v>760</v>
      </c>
      <c r="AE622" s="220">
        <v>759</v>
      </c>
      <c r="AF622" s="220">
        <v>759</v>
      </c>
      <c r="AG622" s="220">
        <v>759</v>
      </c>
      <c r="AH622" s="220">
        <v>759</v>
      </c>
      <c r="AI622" s="220">
        <v>759</v>
      </c>
      <c r="AJ622" s="220">
        <v>759</v>
      </c>
      <c r="AK622" s="220">
        <v>759</v>
      </c>
      <c r="AL622" s="220">
        <v>759</v>
      </c>
      <c r="AM622" s="220">
        <v>759</v>
      </c>
      <c r="AN622" s="220">
        <v>759</v>
      </c>
      <c r="AO622" s="220">
        <v>759</v>
      </c>
      <c r="AP622" s="220">
        <v>759</v>
      </c>
      <c r="AQ622" s="220">
        <v>759</v>
      </c>
      <c r="AR622" s="220">
        <v>759</v>
      </c>
      <c r="AS622" s="220">
        <v>759</v>
      </c>
      <c r="AT622" s="220">
        <v>759</v>
      </c>
      <c r="AU622" s="220">
        <v>759</v>
      </c>
      <c r="AV622" s="220">
        <v>759</v>
      </c>
      <c r="AW622" s="220">
        <v>759</v>
      </c>
      <c r="AX622" s="220">
        <v>759</v>
      </c>
      <c r="AY622" s="220">
        <v>759</v>
      </c>
      <c r="AZ622" s="220">
        <v>759</v>
      </c>
      <c r="BA622" s="220">
        <v>759</v>
      </c>
      <c r="BB622" s="220">
        <v>759</v>
      </c>
      <c r="BC622" s="220">
        <v>759</v>
      </c>
      <c r="BD622" s="220">
        <v>759</v>
      </c>
      <c r="BE622" s="220">
        <v>759</v>
      </c>
      <c r="BF622" s="220">
        <v>759</v>
      </c>
      <c r="BG622" s="220">
        <v>759</v>
      </c>
      <c r="BH622" s="220">
        <v>759</v>
      </c>
      <c r="BI622" s="220">
        <v>759</v>
      </c>
      <c r="BJ622" s="220">
        <v>759</v>
      </c>
      <c r="BK622" s="220">
        <v>759</v>
      </c>
      <c r="BL622" s="220">
        <v>759</v>
      </c>
      <c r="BM622" s="220">
        <v>759</v>
      </c>
      <c r="BN622" s="220">
        <v>759</v>
      </c>
      <c r="BO622" s="220">
        <v>759</v>
      </c>
      <c r="BP622" s="220">
        <v>759</v>
      </c>
      <c r="BQ622" s="220">
        <v>759</v>
      </c>
      <c r="BR622" s="220">
        <v>759</v>
      </c>
      <c r="BS622" s="220">
        <v>759</v>
      </c>
      <c r="BT622" s="220">
        <v>759</v>
      </c>
      <c r="BU622" s="220">
        <v>759</v>
      </c>
      <c r="BV622" s="220">
        <v>759</v>
      </c>
      <c r="BW622" s="220">
        <v>759</v>
      </c>
      <c r="BX622" s="220">
        <v>759</v>
      </c>
      <c r="BY622" s="220">
        <v>759</v>
      </c>
      <c r="BZ622" s="220">
        <v>759</v>
      </c>
      <c r="CA622" s="220">
        <v>759</v>
      </c>
      <c r="CB622" s="220">
        <v>759</v>
      </c>
      <c r="CC622" s="220">
        <v>759</v>
      </c>
      <c r="CD622" s="220">
        <v>759</v>
      </c>
      <c r="CE622" s="220">
        <v>759</v>
      </c>
      <c r="CF622" s="220">
        <v>759</v>
      </c>
      <c r="CG622" s="220">
        <v>759</v>
      </c>
      <c r="CH622" s="220">
        <v>759</v>
      </c>
      <c r="CI622" s="220">
        <v>759</v>
      </c>
      <c r="CJ622" s="220">
        <v>759</v>
      </c>
      <c r="CK622" s="220">
        <v>759</v>
      </c>
      <c r="CL622" s="220">
        <v>759</v>
      </c>
      <c r="CM622" s="220">
        <v>759</v>
      </c>
      <c r="CN622" s="220">
        <v>759</v>
      </c>
      <c r="CO622" s="220">
        <v>759</v>
      </c>
      <c r="CP622" s="220">
        <v>759</v>
      </c>
      <c r="CQ622" s="220">
        <v>759</v>
      </c>
      <c r="CR622" s="220">
        <v>759</v>
      </c>
      <c r="CS622" s="220">
        <v>759</v>
      </c>
      <c r="CT622" s="220">
        <v>759</v>
      </c>
      <c r="CU622" s="220">
        <v>759</v>
      </c>
      <c r="CV622" s="220">
        <v>759</v>
      </c>
      <c r="CW622" s="220">
        <v>759</v>
      </c>
      <c r="CX622" s="220">
        <v>759</v>
      </c>
      <c r="CY622" s="220">
        <v>759</v>
      </c>
      <c r="CZ622" s="220">
        <v>759</v>
      </c>
      <c r="DA622" s="220">
        <v>759</v>
      </c>
      <c r="DB622" s="220">
        <v>759</v>
      </c>
      <c r="DC622" s="220">
        <v>759</v>
      </c>
      <c r="DD622" s="220">
        <v>759</v>
      </c>
      <c r="DE622" s="220">
        <v>759</v>
      </c>
      <c r="DF622" s="220">
        <v>759</v>
      </c>
      <c r="DG622" s="220">
        <v>759</v>
      </c>
      <c r="DH622" s="220">
        <v>759</v>
      </c>
      <c r="DI622" s="220">
        <v>759</v>
      </c>
      <c r="DJ622" s="220">
        <v>759</v>
      </c>
      <c r="DK622" s="220">
        <v>759</v>
      </c>
      <c r="DL622" s="220">
        <v>759</v>
      </c>
      <c r="DM622" s="220">
        <v>759</v>
      </c>
      <c r="DN622" s="220">
        <v>759</v>
      </c>
      <c r="DO622" s="220">
        <v>759</v>
      </c>
      <c r="DP622" s="220">
        <v>759</v>
      </c>
      <c r="DQ622" s="220">
        <v>759</v>
      </c>
      <c r="DR622" s="220">
        <v>759</v>
      </c>
      <c r="DS622" s="220">
        <v>759</v>
      </c>
      <c r="DT622" s="220">
        <v>759</v>
      </c>
      <c r="DU622" s="220">
        <v>759</v>
      </c>
      <c r="DV622" s="220">
        <v>759</v>
      </c>
      <c r="DW622" s="220">
        <v>759</v>
      </c>
      <c r="DX622" s="220">
        <v>759</v>
      </c>
      <c r="DY622" s="220">
        <v>759</v>
      </c>
      <c r="DZ622" s="220">
        <v>759</v>
      </c>
      <c r="EA622" s="220">
        <v>759</v>
      </c>
      <c r="EB622" s="220">
        <v>759</v>
      </c>
      <c r="EC622" s="220">
        <v>759</v>
      </c>
      <c r="ED622" s="220">
        <v>759</v>
      </c>
      <c r="EE622" s="220">
        <v>759</v>
      </c>
      <c r="EF622" s="220">
        <v>759</v>
      </c>
      <c r="EG622" s="220">
        <v>759</v>
      </c>
      <c r="EH622" s="220">
        <v>759</v>
      </c>
      <c r="EI622" s="220">
        <v>759</v>
      </c>
      <c r="EJ622" s="220">
        <v>759</v>
      </c>
      <c r="EK622" s="220">
        <v>759</v>
      </c>
      <c r="EL622" s="220">
        <v>759</v>
      </c>
      <c r="EM622" s="220">
        <v>759</v>
      </c>
      <c r="EN622" s="242">
        <v>759</v>
      </c>
      <c r="EO622" s="232">
        <v>759</v>
      </c>
      <c r="EP622" s="227">
        <v>759</v>
      </c>
      <c r="EQ622" s="154">
        <v>759</v>
      </c>
      <c r="ER622" s="154">
        <v>759</v>
      </c>
      <c r="ES622" s="154">
        <v>759</v>
      </c>
      <c r="ET622" s="154">
        <v>759</v>
      </c>
      <c r="EU622" s="154">
        <v>759</v>
      </c>
      <c r="EV622" s="154">
        <v>759</v>
      </c>
      <c r="EW622" s="166">
        <v>759</v>
      </c>
      <c r="EX622" s="166">
        <v>759</v>
      </c>
      <c r="EY622" s="166">
        <v>759</v>
      </c>
      <c r="EZ622" s="166">
        <v>759</v>
      </c>
      <c r="FA622" s="166">
        <v>759</v>
      </c>
      <c r="FB622" s="154">
        <v>759</v>
      </c>
      <c r="FC622" s="166">
        <v>759</v>
      </c>
      <c r="FD622" s="154">
        <v>759</v>
      </c>
      <c r="FE622" s="154">
        <v>759</v>
      </c>
      <c r="FF622" s="166">
        <v>759</v>
      </c>
      <c r="FG622" s="166">
        <v>759</v>
      </c>
      <c r="FH622" s="154">
        <v>759</v>
      </c>
      <c r="FI622" s="166">
        <v>759</v>
      </c>
      <c r="FJ622" s="154">
        <v>759</v>
      </c>
      <c r="FK622" s="166">
        <v>759</v>
      </c>
      <c r="FL622" s="166">
        <v>759</v>
      </c>
      <c r="FM622" s="166">
        <v>759</v>
      </c>
      <c r="FN622" s="166">
        <v>759</v>
      </c>
      <c r="FO622" s="166">
        <v>759</v>
      </c>
      <c r="FP622" s="166">
        <v>759</v>
      </c>
      <c r="FQ622" s="166">
        <v>759</v>
      </c>
      <c r="FR622" s="154">
        <v>759</v>
      </c>
      <c r="FS622" s="154">
        <v>759</v>
      </c>
      <c r="FT622" s="154">
        <v>759</v>
      </c>
      <c r="FU622" s="154">
        <v>759</v>
      </c>
      <c r="FV622" s="154">
        <v>759</v>
      </c>
      <c r="FW622" s="154">
        <v>759</v>
      </c>
      <c r="FX622" s="154">
        <v>759</v>
      </c>
      <c r="FY622" s="166">
        <v>759</v>
      </c>
      <c r="FZ622" s="166">
        <v>759</v>
      </c>
      <c r="GA622" s="166">
        <v>759</v>
      </c>
      <c r="GB622" s="166">
        <v>759</v>
      </c>
      <c r="GC622" s="166">
        <v>759</v>
      </c>
      <c r="GD622" s="166">
        <v>759</v>
      </c>
      <c r="GE622" s="166">
        <v>759</v>
      </c>
      <c r="GF622" s="166">
        <v>759</v>
      </c>
      <c r="GG622" s="166">
        <v>759</v>
      </c>
      <c r="GH622" s="166">
        <v>759</v>
      </c>
      <c r="GI622" s="166">
        <v>759</v>
      </c>
      <c r="GJ622" s="166">
        <v>759</v>
      </c>
      <c r="GK622" s="166">
        <v>759</v>
      </c>
      <c r="GL622" s="166">
        <v>759</v>
      </c>
      <c r="GM622" s="166">
        <v>759</v>
      </c>
      <c r="GN622" s="166">
        <v>759</v>
      </c>
      <c r="GO622" s="166">
        <v>759</v>
      </c>
      <c r="GP622" s="166">
        <v>759</v>
      </c>
      <c r="GQ622" s="166">
        <v>759</v>
      </c>
      <c r="GR622" s="166">
        <v>759</v>
      </c>
      <c r="GS622" s="166">
        <v>759</v>
      </c>
      <c r="GT622" s="166">
        <v>759</v>
      </c>
      <c r="GU622" s="166">
        <v>759</v>
      </c>
      <c r="GV622" s="166">
        <v>759</v>
      </c>
      <c r="GW622" s="166">
        <v>759</v>
      </c>
      <c r="GX622" s="166">
        <v>759</v>
      </c>
      <c r="GY622" s="166">
        <v>759</v>
      </c>
      <c r="GZ622" s="166">
        <v>759</v>
      </c>
      <c r="HA622" s="166">
        <v>759</v>
      </c>
      <c r="HB622" s="166">
        <v>759</v>
      </c>
      <c r="HC622" s="166">
        <v>759</v>
      </c>
      <c r="HD622" s="166">
        <v>759</v>
      </c>
      <c r="HE622" s="166">
        <v>759</v>
      </c>
      <c r="HF622" s="166">
        <v>759</v>
      </c>
      <c r="HG622" s="154">
        <v>759</v>
      </c>
      <c r="HH622" s="154">
        <v>759</v>
      </c>
      <c r="HI622" s="166">
        <v>759</v>
      </c>
      <c r="HJ622" s="154">
        <v>760</v>
      </c>
      <c r="HK622" s="154">
        <v>759</v>
      </c>
      <c r="HL622" s="166">
        <v>759</v>
      </c>
      <c r="HM622" s="154">
        <v>759</v>
      </c>
      <c r="HN622" s="154">
        <v>759</v>
      </c>
      <c r="HO622" s="166">
        <v>759</v>
      </c>
      <c r="HP622" s="154">
        <v>759</v>
      </c>
      <c r="HQ622" s="154">
        <v>759</v>
      </c>
      <c r="HR622" s="166">
        <v>759</v>
      </c>
      <c r="HS622" s="154">
        <v>759</v>
      </c>
      <c r="HT622" s="150">
        <v>759</v>
      </c>
      <c r="HU622" s="150">
        <v>759</v>
      </c>
      <c r="HV622" s="150">
        <v>759</v>
      </c>
      <c r="HW622" s="169">
        <v>759</v>
      </c>
    </row>
    <row r="623" spans="1:231">
      <c r="A623" s="145">
        <f t="shared" si="59"/>
        <v>44057</v>
      </c>
      <c r="B623" s="220">
        <f>'Age&amp;Sex by occurrence date'!$FIU22</f>
        <v>881</v>
      </c>
      <c r="C623" s="220">
        <v>759</v>
      </c>
      <c r="D623" s="220">
        <v>759</v>
      </c>
      <c r="E623" s="220">
        <v>759</v>
      </c>
      <c r="F623" s="220">
        <v>759</v>
      </c>
      <c r="G623" s="220">
        <v>759</v>
      </c>
      <c r="H623" s="220">
        <v>759</v>
      </c>
      <c r="I623" s="220">
        <v>759</v>
      </c>
      <c r="J623" s="220">
        <v>759</v>
      </c>
      <c r="K623" s="220">
        <v>759</v>
      </c>
      <c r="L623" s="220">
        <v>759</v>
      </c>
      <c r="M623" s="220">
        <v>759</v>
      </c>
      <c r="N623" s="220">
        <v>759</v>
      </c>
      <c r="O623" s="220">
        <v>759</v>
      </c>
      <c r="P623" s="220">
        <v>759</v>
      </c>
      <c r="Q623" s="220">
        <v>759</v>
      </c>
      <c r="R623" s="220">
        <v>759</v>
      </c>
      <c r="S623" s="220">
        <v>759</v>
      </c>
      <c r="T623" s="220">
        <v>759</v>
      </c>
      <c r="U623" s="220">
        <v>759</v>
      </c>
      <c r="V623" s="220">
        <v>759</v>
      </c>
      <c r="W623" s="220">
        <v>759</v>
      </c>
      <c r="X623" s="220">
        <v>759</v>
      </c>
      <c r="Y623" s="220">
        <v>759</v>
      </c>
      <c r="Z623" s="220">
        <v>759</v>
      </c>
      <c r="AA623" s="220">
        <v>759</v>
      </c>
      <c r="AB623" s="220">
        <v>760</v>
      </c>
      <c r="AC623" s="220">
        <v>760</v>
      </c>
      <c r="AD623" s="220">
        <v>760</v>
      </c>
      <c r="AE623" s="220">
        <v>759</v>
      </c>
      <c r="AF623" s="220">
        <v>759</v>
      </c>
      <c r="AG623" s="220">
        <v>759</v>
      </c>
      <c r="AH623" s="220">
        <v>759</v>
      </c>
      <c r="AI623" s="220">
        <v>759</v>
      </c>
      <c r="AJ623" s="220">
        <v>759</v>
      </c>
      <c r="AK623" s="220">
        <v>759</v>
      </c>
      <c r="AL623" s="220">
        <v>759</v>
      </c>
      <c r="AM623" s="220">
        <v>759</v>
      </c>
      <c r="AN623" s="220">
        <v>759</v>
      </c>
      <c r="AO623" s="220">
        <v>759</v>
      </c>
      <c r="AP623" s="220">
        <v>759</v>
      </c>
      <c r="AQ623" s="220">
        <v>759</v>
      </c>
      <c r="AR623" s="220">
        <v>759</v>
      </c>
      <c r="AS623" s="220">
        <v>759</v>
      </c>
      <c r="AT623" s="220">
        <v>759</v>
      </c>
      <c r="AU623" s="220">
        <v>759</v>
      </c>
      <c r="AV623" s="220">
        <v>759</v>
      </c>
      <c r="AW623" s="220">
        <v>759</v>
      </c>
      <c r="AX623" s="220">
        <v>759</v>
      </c>
      <c r="AY623" s="220">
        <v>759</v>
      </c>
      <c r="AZ623" s="220">
        <v>759</v>
      </c>
      <c r="BA623" s="220">
        <v>759</v>
      </c>
      <c r="BB623" s="220">
        <v>759</v>
      </c>
      <c r="BC623" s="220">
        <v>759</v>
      </c>
      <c r="BD623" s="220">
        <v>759</v>
      </c>
      <c r="BE623" s="220">
        <v>759</v>
      </c>
      <c r="BF623" s="220">
        <v>759</v>
      </c>
      <c r="BG623" s="220">
        <v>759</v>
      </c>
      <c r="BH623" s="220">
        <v>759</v>
      </c>
      <c r="BI623" s="220">
        <v>759</v>
      </c>
      <c r="BJ623" s="220">
        <v>759</v>
      </c>
      <c r="BK623" s="220">
        <v>759</v>
      </c>
      <c r="BL623" s="220">
        <v>759</v>
      </c>
      <c r="BM623" s="220">
        <v>759</v>
      </c>
      <c r="BN623" s="220">
        <v>759</v>
      </c>
      <c r="BO623" s="220">
        <v>759</v>
      </c>
      <c r="BP623" s="220">
        <v>759</v>
      </c>
      <c r="BQ623" s="220">
        <v>759</v>
      </c>
      <c r="BR623" s="220">
        <v>759</v>
      </c>
      <c r="BS623" s="220">
        <v>759</v>
      </c>
      <c r="BT623" s="220">
        <v>759</v>
      </c>
      <c r="BU623" s="220">
        <v>759</v>
      </c>
      <c r="BV623" s="220">
        <v>759</v>
      </c>
      <c r="BW623" s="220">
        <v>759</v>
      </c>
      <c r="BX623" s="220">
        <v>759</v>
      </c>
      <c r="BY623" s="220">
        <v>759</v>
      </c>
      <c r="BZ623" s="220">
        <v>759</v>
      </c>
      <c r="CA623" s="220">
        <v>759</v>
      </c>
      <c r="CB623" s="220">
        <v>759</v>
      </c>
      <c r="CC623" s="220">
        <v>759</v>
      </c>
      <c r="CD623" s="220">
        <v>759</v>
      </c>
      <c r="CE623" s="220">
        <v>759</v>
      </c>
      <c r="CF623" s="220">
        <v>759</v>
      </c>
      <c r="CG623" s="220">
        <v>759</v>
      </c>
      <c r="CH623" s="220">
        <v>759</v>
      </c>
      <c r="CI623" s="220">
        <v>759</v>
      </c>
      <c r="CJ623" s="220">
        <v>759</v>
      </c>
      <c r="CK623" s="220">
        <v>759</v>
      </c>
      <c r="CL623" s="220">
        <v>759</v>
      </c>
      <c r="CM623" s="220">
        <v>759</v>
      </c>
      <c r="CN623" s="220">
        <v>759</v>
      </c>
      <c r="CO623" s="220">
        <v>759</v>
      </c>
      <c r="CP623" s="220">
        <v>759</v>
      </c>
      <c r="CQ623" s="220">
        <v>759</v>
      </c>
      <c r="CR623" s="220">
        <v>759</v>
      </c>
      <c r="CS623" s="220">
        <v>759</v>
      </c>
      <c r="CT623" s="220">
        <v>759</v>
      </c>
      <c r="CU623" s="220">
        <v>759</v>
      </c>
      <c r="CV623" s="220">
        <v>759</v>
      </c>
      <c r="CW623" s="220">
        <v>759</v>
      </c>
      <c r="CX623" s="220">
        <v>759</v>
      </c>
      <c r="CY623" s="220">
        <v>759</v>
      </c>
      <c r="CZ623" s="220">
        <v>759</v>
      </c>
      <c r="DA623" s="220">
        <v>759</v>
      </c>
      <c r="DB623" s="220">
        <v>759</v>
      </c>
      <c r="DC623" s="220">
        <v>759</v>
      </c>
      <c r="DD623" s="220">
        <v>759</v>
      </c>
      <c r="DE623" s="220">
        <v>759</v>
      </c>
      <c r="DF623" s="220">
        <v>759</v>
      </c>
      <c r="DG623" s="220">
        <v>759</v>
      </c>
      <c r="DH623" s="220">
        <v>759</v>
      </c>
      <c r="DI623" s="220">
        <v>759</v>
      </c>
      <c r="DJ623" s="220">
        <v>759</v>
      </c>
      <c r="DK623" s="220">
        <v>759</v>
      </c>
      <c r="DL623" s="220">
        <v>759</v>
      </c>
      <c r="DM623" s="220">
        <v>759</v>
      </c>
      <c r="DN623" s="220">
        <v>759</v>
      </c>
      <c r="DO623" s="220">
        <v>759</v>
      </c>
      <c r="DP623" s="220">
        <v>759</v>
      </c>
      <c r="DQ623" s="220">
        <v>759</v>
      </c>
      <c r="DR623" s="220">
        <v>759</v>
      </c>
      <c r="DS623" s="220">
        <v>759</v>
      </c>
      <c r="DT623" s="220">
        <v>759</v>
      </c>
      <c r="DU623" s="220">
        <v>759</v>
      </c>
      <c r="DV623" s="220">
        <v>759</v>
      </c>
      <c r="DW623" s="220">
        <v>759</v>
      </c>
      <c r="DX623" s="220">
        <v>759</v>
      </c>
      <c r="DY623" s="220">
        <v>759</v>
      </c>
      <c r="DZ623" s="220">
        <v>759</v>
      </c>
      <c r="EA623" s="220">
        <v>759</v>
      </c>
      <c r="EB623" s="220">
        <v>759</v>
      </c>
      <c r="EC623" s="220">
        <v>759</v>
      </c>
      <c r="ED623" s="220">
        <v>759</v>
      </c>
      <c r="EE623" s="220">
        <v>759</v>
      </c>
      <c r="EF623" s="220">
        <v>759</v>
      </c>
      <c r="EG623" s="220">
        <v>759</v>
      </c>
      <c r="EH623" s="220">
        <v>759</v>
      </c>
      <c r="EI623" s="220">
        <v>759</v>
      </c>
      <c r="EJ623" s="220">
        <v>759</v>
      </c>
      <c r="EK623" s="220">
        <v>759</v>
      </c>
      <c r="EL623" s="220">
        <v>759</v>
      </c>
      <c r="EM623" s="220">
        <v>759</v>
      </c>
      <c r="EN623" s="242">
        <v>759</v>
      </c>
      <c r="EO623" s="232">
        <v>759</v>
      </c>
      <c r="EP623" s="228">
        <v>759</v>
      </c>
      <c r="EQ623" s="166">
        <v>759</v>
      </c>
      <c r="ER623" s="166">
        <v>759</v>
      </c>
      <c r="ES623" s="166">
        <v>759</v>
      </c>
      <c r="ET623" s="166">
        <v>759</v>
      </c>
      <c r="EU623" s="166">
        <v>759</v>
      </c>
      <c r="EV623" s="166">
        <v>759</v>
      </c>
      <c r="EW623" s="154">
        <v>759</v>
      </c>
      <c r="EX623" s="154">
        <v>759</v>
      </c>
      <c r="EY623" s="154">
        <v>759</v>
      </c>
      <c r="EZ623" s="154">
        <v>759</v>
      </c>
      <c r="FA623" s="154">
        <v>759</v>
      </c>
      <c r="FB623" s="166">
        <v>759</v>
      </c>
      <c r="FC623" s="154">
        <v>759</v>
      </c>
      <c r="FD623" s="166">
        <v>759</v>
      </c>
      <c r="FE623" s="154">
        <v>759</v>
      </c>
      <c r="FF623" s="154">
        <v>759</v>
      </c>
      <c r="FG623" s="166">
        <v>759</v>
      </c>
      <c r="FH623" s="166">
        <v>759</v>
      </c>
      <c r="FI623" s="154">
        <v>759</v>
      </c>
      <c r="FJ623" s="166">
        <v>759</v>
      </c>
      <c r="FK623" s="166">
        <v>759</v>
      </c>
      <c r="FL623" s="166">
        <v>759</v>
      </c>
      <c r="FM623" s="166">
        <v>759</v>
      </c>
      <c r="FN623" s="166">
        <v>759</v>
      </c>
      <c r="FO623" s="166">
        <v>759</v>
      </c>
      <c r="FP623" s="166">
        <v>759</v>
      </c>
      <c r="FQ623" s="166">
        <v>759</v>
      </c>
      <c r="FR623" s="154">
        <v>759</v>
      </c>
      <c r="FS623" s="154">
        <v>759</v>
      </c>
      <c r="FT623" s="154">
        <v>759</v>
      </c>
      <c r="FU623" s="154">
        <v>759</v>
      </c>
      <c r="FV623" s="154">
        <v>759</v>
      </c>
      <c r="FW623" s="154">
        <v>759</v>
      </c>
      <c r="FX623" s="154">
        <v>759</v>
      </c>
      <c r="FY623" s="166">
        <v>759</v>
      </c>
      <c r="FZ623" s="166">
        <v>759</v>
      </c>
      <c r="GA623" s="166">
        <v>759</v>
      </c>
      <c r="GB623" s="166">
        <v>759</v>
      </c>
      <c r="GC623" s="166">
        <v>759</v>
      </c>
      <c r="GD623" s="166">
        <v>759</v>
      </c>
      <c r="GE623" s="166">
        <v>759</v>
      </c>
      <c r="GF623" s="166">
        <v>759</v>
      </c>
      <c r="GG623" s="166">
        <v>759</v>
      </c>
      <c r="GH623" s="166">
        <v>759</v>
      </c>
      <c r="GI623" s="166">
        <v>759</v>
      </c>
      <c r="GJ623" s="166">
        <v>759</v>
      </c>
      <c r="GK623" s="166">
        <v>759</v>
      </c>
      <c r="GL623" s="166">
        <v>759</v>
      </c>
      <c r="GM623" s="166">
        <v>759</v>
      </c>
      <c r="GN623" s="166">
        <v>759</v>
      </c>
      <c r="GO623" s="166">
        <v>759</v>
      </c>
      <c r="GP623" s="166">
        <v>759</v>
      </c>
      <c r="GQ623" s="166">
        <v>759</v>
      </c>
      <c r="GR623" s="166">
        <v>759</v>
      </c>
      <c r="GS623" s="166">
        <v>759</v>
      </c>
      <c r="GT623" s="166">
        <v>759</v>
      </c>
      <c r="GU623" s="166">
        <v>759</v>
      </c>
      <c r="GV623" s="166">
        <v>759</v>
      </c>
      <c r="GW623" s="166">
        <v>759</v>
      </c>
      <c r="GX623" s="166">
        <v>759</v>
      </c>
      <c r="GY623" s="166">
        <v>759</v>
      </c>
      <c r="GZ623" s="166">
        <v>759</v>
      </c>
      <c r="HA623" s="166">
        <v>759</v>
      </c>
      <c r="HB623" s="166">
        <v>759</v>
      </c>
      <c r="HC623" s="166">
        <v>759</v>
      </c>
      <c r="HD623" s="166">
        <v>759</v>
      </c>
      <c r="HE623" s="166">
        <v>759</v>
      </c>
      <c r="HF623" s="166">
        <v>759</v>
      </c>
      <c r="HG623" s="154">
        <v>759</v>
      </c>
      <c r="HH623" s="154">
        <v>759</v>
      </c>
      <c r="HI623" s="166">
        <v>759</v>
      </c>
      <c r="HJ623" s="154">
        <v>760</v>
      </c>
      <c r="HK623" s="154">
        <v>759</v>
      </c>
      <c r="HL623" s="166">
        <v>759</v>
      </c>
      <c r="HM623" s="154">
        <v>759</v>
      </c>
      <c r="HN623" s="154">
        <v>759</v>
      </c>
      <c r="HO623" s="166">
        <v>759</v>
      </c>
      <c r="HP623" s="154">
        <v>759</v>
      </c>
      <c r="HQ623" s="154">
        <v>759</v>
      </c>
      <c r="HR623" s="166">
        <v>759</v>
      </c>
      <c r="HS623" s="154">
        <v>759</v>
      </c>
      <c r="HT623" s="150">
        <v>759</v>
      </c>
      <c r="HU623" s="150">
        <v>759</v>
      </c>
      <c r="HV623" s="150">
        <v>759</v>
      </c>
      <c r="HW623" s="169">
        <v>759</v>
      </c>
    </row>
    <row r="624" spans="1:231">
      <c r="A624" s="145">
        <f t="shared" si="59"/>
        <v>44056</v>
      </c>
      <c r="B624" s="220">
        <f>'Age&amp;Sex by occurrence date'!$FJB22</f>
        <v>880</v>
      </c>
      <c r="C624" s="220">
        <v>758</v>
      </c>
      <c r="D624" s="220">
        <v>758</v>
      </c>
      <c r="E624" s="220">
        <v>758</v>
      </c>
      <c r="F624" s="220">
        <v>758</v>
      </c>
      <c r="G624" s="220">
        <v>758</v>
      </c>
      <c r="H624" s="220">
        <v>758</v>
      </c>
      <c r="I624" s="220">
        <v>758</v>
      </c>
      <c r="J624" s="220">
        <v>758</v>
      </c>
      <c r="K624" s="220">
        <v>758</v>
      </c>
      <c r="L624" s="220">
        <v>758</v>
      </c>
      <c r="M624" s="220">
        <v>758</v>
      </c>
      <c r="N624" s="220">
        <v>758</v>
      </c>
      <c r="O624" s="220">
        <v>758</v>
      </c>
      <c r="P624" s="220">
        <v>758</v>
      </c>
      <c r="Q624" s="220">
        <v>758</v>
      </c>
      <c r="R624" s="220">
        <v>758</v>
      </c>
      <c r="S624" s="220">
        <v>758</v>
      </c>
      <c r="T624" s="220">
        <v>758</v>
      </c>
      <c r="U624" s="220">
        <v>758</v>
      </c>
      <c r="V624" s="220">
        <v>758</v>
      </c>
      <c r="W624" s="220">
        <v>758</v>
      </c>
      <c r="X624" s="220">
        <v>758</v>
      </c>
      <c r="Y624" s="220">
        <v>758</v>
      </c>
      <c r="Z624" s="220">
        <v>758</v>
      </c>
      <c r="AA624" s="220">
        <v>758</v>
      </c>
      <c r="AB624" s="220">
        <v>759</v>
      </c>
      <c r="AC624" s="220">
        <v>759</v>
      </c>
      <c r="AD624" s="220">
        <v>759</v>
      </c>
      <c r="AE624" s="220">
        <v>758</v>
      </c>
      <c r="AF624" s="220">
        <v>758</v>
      </c>
      <c r="AG624" s="220">
        <v>758</v>
      </c>
      <c r="AH624" s="220">
        <v>758</v>
      </c>
      <c r="AI624" s="220">
        <v>758</v>
      </c>
      <c r="AJ624" s="220">
        <v>758</v>
      </c>
      <c r="AK624" s="220">
        <v>758</v>
      </c>
      <c r="AL624" s="220">
        <v>758</v>
      </c>
      <c r="AM624" s="220">
        <v>758</v>
      </c>
      <c r="AN624" s="220">
        <v>758</v>
      </c>
      <c r="AO624" s="220">
        <v>758</v>
      </c>
      <c r="AP624" s="220">
        <v>758</v>
      </c>
      <c r="AQ624" s="220">
        <v>758</v>
      </c>
      <c r="AR624" s="220">
        <v>758</v>
      </c>
      <c r="AS624" s="220">
        <v>758</v>
      </c>
      <c r="AT624" s="220">
        <v>758</v>
      </c>
      <c r="AU624" s="220">
        <v>758</v>
      </c>
      <c r="AV624" s="220">
        <v>758</v>
      </c>
      <c r="AW624" s="220">
        <v>758</v>
      </c>
      <c r="AX624" s="220">
        <v>758</v>
      </c>
      <c r="AY624" s="220">
        <v>758</v>
      </c>
      <c r="AZ624" s="220">
        <v>758</v>
      </c>
      <c r="BA624" s="220">
        <v>758</v>
      </c>
      <c r="BB624" s="220">
        <v>758</v>
      </c>
      <c r="BC624" s="220">
        <v>758</v>
      </c>
      <c r="BD624" s="220">
        <v>758</v>
      </c>
      <c r="BE624" s="220">
        <v>758</v>
      </c>
      <c r="BF624" s="220">
        <v>758</v>
      </c>
      <c r="BG624" s="220">
        <v>758</v>
      </c>
      <c r="BH624" s="220">
        <v>758</v>
      </c>
      <c r="BI624" s="220">
        <v>758</v>
      </c>
      <c r="BJ624" s="220">
        <v>758</v>
      </c>
      <c r="BK624" s="220">
        <v>758</v>
      </c>
      <c r="BL624" s="220">
        <v>758</v>
      </c>
      <c r="BM624" s="220">
        <v>758</v>
      </c>
      <c r="BN624" s="220">
        <v>758</v>
      </c>
      <c r="BO624" s="220">
        <v>758</v>
      </c>
      <c r="BP624" s="220">
        <v>758</v>
      </c>
      <c r="BQ624" s="220">
        <v>758</v>
      </c>
      <c r="BR624" s="220">
        <v>758</v>
      </c>
      <c r="BS624" s="220">
        <v>758</v>
      </c>
      <c r="BT624" s="220">
        <v>758</v>
      </c>
      <c r="BU624" s="220">
        <v>758</v>
      </c>
      <c r="BV624" s="220">
        <v>758</v>
      </c>
      <c r="BW624" s="220">
        <v>758</v>
      </c>
      <c r="BX624" s="220">
        <v>758</v>
      </c>
      <c r="BY624" s="220">
        <v>758</v>
      </c>
      <c r="BZ624" s="220">
        <v>758</v>
      </c>
      <c r="CA624" s="220">
        <v>758</v>
      </c>
      <c r="CB624" s="220">
        <v>758</v>
      </c>
      <c r="CC624" s="220">
        <v>758</v>
      </c>
      <c r="CD624" s="220">
        <v>758</v>
      </c>
      <c r="CE624" s="220">
        <v>758</v>
      </c>
      <c r="CF624" s="220">
        <v>758</v>
      </c>
      <c r="CG624" s="220">
        <v>758</v>
      </c>
      <c r="CH624" s="220">
        <v>758</v>
      </c>
      <c r="CI624" s="220">
        <v>758</v>
      </c>
      <c r="CJ624" s="220">
        <v>758</v>
      </c>
      <c r="CK624" s="220">
        <v>758</v>
      </c>
      <c r="CL624" s="220">
        <v>758</v>
      </c>
      <c r="CM624" s="220">
        <v>758</v>
      </c>
      <c r="CN624" s="220">
        <v>758</v>
      </c>
      <c r="CO624" s="220">
        <v>758</v>
      </c>
      <c r="CP624" s="220">
        <v>758</v>
      </c>
      <c r="CQ624" s="220">
        <v>758</v>
      </c>
      <c r="CR624" s="220">
        <v>758</v>
      </c>
      <c r="CS624" s="220">
        <v>758</v>
      </c>
      <c r="CT624" s="220">
        <v>758</v>
      </c>
      <c r="CU624" s="220">
        <v>758</v>
      </c>
      <c r="CV624" s="220">
        <v>758</v>
      </c>
      <c r="CW624" s="220">
        <v>758</v>
      </c>
      <c r="CX624" s="220">
        <v>758</v>
      </c>
      <c r="CY624" s="220">
        <v>758</v>
      </c>
      <c r="CZ624" s="220">
        <v>758</v>
      </c>
      <c r="DA624" s="220">
        <v>758</v>
      </c>
      <c r="DB624" s="220">
        <v>758</v>
      </c>
      <c r="DC624" s="220">
        <v>758</v>
      </c>
      <c r="DD624" s="220">
        <v>758</v>
      </c>
      <c r="DE624" s="220">
        <v>758</v>
      </c>
      <c r="DF624" s="220">
        <v>758</v>
      </c>
      <c r="DG624" s="220">
        <v>758</v>
      </c>
      <c r="DH624" s="220">
        <v>758</v>
      </c>
      <c r="DI624" s="220">
        <v>758</v>
      </c>
      <c r="DJ624" s="220">
        <v>758</v>
      </c>
      <c r="DK624" s="220">
        <v>758</v>
      </c>
      <c r="DL624" s="220">
        <v>758</v>
      </c>
      <c r="DM624" s="220">
        <v>758</v>
      </c>
      <c r="DN624" s="220">
        <v>758</v>
      </c>
      <c r="DO624" s="220">
        <v>758</v>
      </c>
      <c r="DP624" s="220">
        <v>758</v>
      </c>
      <c r="DQ624" s="220">
        <v>758</v>
      </c>
      <c r="DR624" s="220">
        <v>758</v>
      </c>
      <c r="DS624" s="220">
        <v>758</v>
      </c>
      <c r="DT624" s="220">
        <v>758</v>
      </c>
      <c r="DU624" s="220">
        <v>758</v>
      </c>
      <c r="DV624" s="220">
        <v>758</v>
      </c>
      <c r="DW624" s="220">
        <v>758</v>
      </c>
      <c r="DX624" s="220">
        <v>758</v>
      </c>
      <c r="DY624" s="220">
        <v>758</v>
      </c>
      <c r="DZ624" s="220">
        <v>758</v>
      </c>
      <c r="EA624" s="220">
        <v>758</v>
      </c>
      <c r="EB624" s="220">
        <v>758</v>
      </c>
      <c r="EC624" s="220">
        <v>758</v>
      </c>
      <c r="ED624" s="220">
        <v>758</v>
      </c>
      <c r="EE624" s="220">
        <v>758</v>
      </c>
      <c r="EF624" s="220">
        <v>758</v>
      </c>
      <c r="EG624" s="220">
        <v>758</v>
      </c>
      <c r="EH624" s="220">
        <v>758</v>
      </c>
      <c r="EI624" s="220">
        <v>758</v>
      </c>
      <c r="EJ624" s="220">
        <v>758</v>
      </c>
      <c r="EK624" s="220">
        <v>758</v>
      </c>
      <c r="EL624" s="220">
        <v>758</v>
      </c>
      <c r="EM624" s="220">
        <v>758</v>
      </c>
      <c r="EN624" s="242">
        <v>758</v>
      </c>
      <c r="EO624" s="232">
        <v>758</v>
      </c>
      <c r="EP624" s="227">
        <v>758</v>
      </c>
      <c r="EQ624" s="154">
        <v>758</v>
      </c>
      <c r="ER624" s="154">
        <v>758</v>
      </c>
      <c r="ES624" s="154">
        <v>758</v>
      </c>
      <c r="ET624" s="154">
        <v>758</v>
      </c>
      <c r="EU624" s="154">
        <v>758</v>
      </c>
      <c r="EV624" s="154">
        <v>758</v>
      </c>
      <c r="EW624" s="166">
        <v>758</v>
      </c>
      <c r="EX624" s="166">
        <v>758</v>
      </c>
      <c r="EY624" s="166">
        <v>758</v>
      </c>
      <c r="EZ624" s="166">
        <v>758</v>
      </c>
      <c r="FA624" s="166">
        <v>758</v>
      </c>
      <c r="FB624" s="166">
        <v>758</v>
      </c>
      <c r="FC624" s="166">
        <v>758</v>
      </c>
      <c r="FD624" s="154">
        <v>758</v>
      </c>
      <c r="FE624" s="166">
        <v>758</v>
      </c>
      <c r="FF624" s="166">
        <v>758</v>
      </c>
      <c r="FG624" s="154">
        <v>758</v>
      </c>
      <c r="FH624" s="154">
        <v>758</v>
      </c>
      <c r="FI624" s="166">
        <v>758</v>
      </c>
      <c r="FJ624" s="154">
        <v>758</v>
      </c>
      <c r="FK624" s="166">
        <v>758</v>
      </c>
      <c r="FL624" s="166">
        <v>758</v>
      </c>
      <c r="FM624" s="166">
        <v>758</v>
      </c>
      <c r="FN624" s="166">
        <v>758</v>
      </c>
      <c r="FO624" s="166">
        <v>758</v>
      </c>
      <c r="FP624" s="166">
        <v>758</v>
      </c>
      <c r="FQ624" s="166">
        <v>758</v>
      </c>
      <c r="FR624" s="166">
        <v>758</v>
      </c>
      <c r="FS624" s="166">
        <v>758</v>
      </c>
      <c r="FT624" s="166">
        <v>758</v>
      </c>
      <c r="FU624" s="166">
        <v>758</v>
      </c>
      <c r="FV624" s="166">
        <v>758</v>
      </c>
      <c r="FW624" s="166">
        <v>758</v>
      </c>
      <c r="FX624" s="166">
        <v>758</v>
      </c>
      <c r="FY624" s="154">
        <v>758</v>
      </c>
      <c r="FZ624" s="154">
        <v>758</v>
      </c>
      <c r="GA624" s="154">
        <v>758</v>
      </c>
      <c r="GB624" s="154">
        <v>758</v>
      </c>
      <c r="GC624" s="154">
        <v>758</v>
      </c>
      <c r="GD624" s="154">
        <v>758</v>
      </c>
      <c r="GE624" s="154">
        <v>758</v>
      </c>
      <c r="GF624" s="154">
        <v>758</v>
      </c>
      <c r="GG624" s="154">
        <v>758</v>
      </c>
      <c r="GH624" s="154">
        <v>758</v>
      </c>
      <c r="GI624" s="154">
        <v>758</v>
      </c>
      <c r="GJ624" s="154">
        <v>758</v>
      </c>
      <c r="GK624" s="154">
        <v>758</v>
      </c>
      <c r="GL624" s="154">
        <v>758</v>
      </c>
      <c r="GM624" s="154">
        <v>758</v>
      </c>
      <c r="GN624" s="154">
        <v>758</v>
      </c>
      <c r="GO624" s="154">
        <v>758</v>
      </c>
      <c r="GP624" s="154">
        <v>758</v>
      </c>
      <c r="GQ624" s="154">
        <v>758</v>
      </c>
      <c r="GR624" s="154">
        <v>758</v>
      </c>
      <c r="GS624" s="154">
        <v>758</v>
      </c>
      <c r="GT624" s="166">
        <v>758</v>
      </c>
      <c r="GU624" s="166">
        <v>758</v>
      </c>
      <c r="GV624" s="166">
        <v>758</v>
      </c>
      <c r="GW624" s="166">
        <v>758</v>
      </c>
      <c r="GX624" s="166">
        <v>758</v>
      </c>
      <c r="GY624" s="166">
        <v>758</v>
      </c>
      <c r="GZ624" s="166">
        <v>758</v>
      </c>
      <c r="HA624" s="166">
        <v>758</v>
      </c>
      <c r="HB624" s="166">
        <v>758</v>
      </c>
      <c r="HC624" s="166">
        <v>758</v>
      </c>
      <c r="HD624" s="166">
        <v>758</v>
      </c>
      <c r="HE624" s="166">
        <v>758</v>
      </c>
      <c r="HF624" s="154">
        <v>758</v>
      </c>
      <c r="HG624" s="154">
        <v>758</v>
      </c>
      <c r="HH624" s="154">
        <v>758</v>
      </c>
      <c r="HI624" s="154">
        <v>758</v>
      </c>
      <c r="HJ624" s="154">
        <v>759</v>
      </c>
      <c r="HK624" s="154">
        <v>758</v>
      </c>
      <c r="HL624" s="154">
        <v>758</v>
      </c>
      <c r="HM624" s="154">
        <v>758</v>
      </c>
      <c r="HN624" s="154">
        <v>758</v>
      </c>
      <c r="HO624" s="166">
        <v>758</v>
      </c>
      <c r="HP624" s="154">
        <v>758</v>
      </c>
      <c r="HQ624" s="154">
        <v>758</v>
      </c>
      <c r="HR624" s="166">
        <v>758</v>
      </c>
      <c r="HS624" s="154">
        <v>758</v>
      </c>
      <c r="HT624" s="150">
        <v>758</v>
      </c>
      <c r="HU624" s="150">
        <v>758</v>
      </c>
      <c r="HV624" s="150">
        <v>758</v>
      </c>
      <c r="HW624" s="169">
        <v>758</v>
      </c>
    </row>
    <row r="625" spans="1:231">
      <c r="A625" s="145">
        <f t="shared" si="59"/>
        <v>44055</v>
      </c>
      <c r="B625" s="220">
        <f>'Age&amp;Sex by occurrence date'!$FJI22</f>
        <v>877</v>
      </c>
      <c r="C625" s="220">
        <v>756</v>
      </c>
      <c r="D625" s="220">
        <v>756</v>
      </c>
      <c r="E625" s="220">
        <v>756</v>
      </c>
      <c r="F625" s="220">
        <v>756</v>
      </c>
      <c r="G625" s="220">
        <v>756</v>
      </c>
      <c r="H625" s="220">
        <v>756</v>
      </c>
      <c r="I625" s="220">
        <v>756</v>
      </c>
      <c r="J625" s="220">
        <v>756</v>
      </c>
      <c r="K625" s="220">
        <v>756</v>
      </c>
      <c r="L625" s="220">
        <v>756</v>
      </c>
      <c r="M625" s="220">
        <v>756</v>
      </c>
      <c r="N625" s="220">
        <v>756</v>
      </c>
      <c r="O625" s="220">
        <v>756</v>
      </c>
      <c r="P625" s="220">
        <v>756</v>
      </c>
      <c r="Q625" s="220">
        <v>756</v>
      </c>
      <c r="R625" s="220">
        <v>756</v>
      </c>
      <c r="S625" s="220">
        <v>756</v>
      </c>
      <c r="T625" s="220">
        <v>756</v>
      </c>
      <c r="U625" s="220">
        <v>756</v>
      </c>
      <c r="V625" s="220">
        <v>756</v>
      </c>
      <c r="W625" s="220">
        <v>756</v>
      </c>
      <c r="X625" s="220">
        <v>756</v>
      </c>
      <c r="Y625" s="220">
        <v>756</v>
      </c>
      <c r="Z625" s="220">
        <v>756</v>
      </c>
      <c r="AA625" s="220">
        <v>756</v>
      </c>
      <c r="AB625" s="220">
        <v>757</v>
      </c>
      <c r="AC625" s="220">
        <v>757</v>
      </c>
      <c r="AD625" s="220">
        <v>757</v>
      </c>
      <c r="AE625" s="220">
        <v>756</v>
      </c>
      <c r="AF625" s="220">
        <v>756</v>
      </c>
      <c r="AG625" s="220">
        <v>756</v>
      </c>
      <c r="AH625" s="220">
        <v>756</v>
      </c>
      <c r="AI625" s="220">
        <v>756</v>
      </c>
      <c r="AJ625" s="220">
        <v>756</v>
      </c>
      <c r="AK625" s="220">
        <v>756</v>
      </c>
      <c r="AL625" s="220">
        <v>756</v>
      </c>
      <c r="AM625" s="220">
        <v>756</v>
      </c>
      <c r="AN625" s="220">
        <v>756</v>
      </c>
      <c r="AO625" s="220">
        <v>756</v>
      </c>
      <c r="AP625" s="220">
        <v>756</v>
      </c>
      <c r="AQ625" s="220">
        <v>756</v>
      </c>
      <c r="AR625" s="220">
        <v>756</v>
      </c>
      <c r="AS625" s="220">
        <v>756</v>
      </c>
      <c r="AT625" s="220">
        <v>756</v>
      </c>
      <c r="AU625" s="220">
        <v>756</v>
      </c>
      <c r="AV625" s="220">
        <v>756</v>
      </c>
      <c r="AW625" s="220">
        <v>756</v>
      </c>
      <c r="AX625" s="220">
        <v>756</v>
      </c>
      <c r="AY625" s="220">
        <v>756</v>
      </c>
      <c r="AZ625" s="220">
        <v>756</v>
      </c>
      <c r="BA625" s="220">
        <v>756</v>
      </c>
      <c r="BB625" s="220">
        <v>756</v>
      </c>
      <c r="BC625" s="220">
        <v>756</v>
      </c>
      <c r="BD625" s="220">
        <v>756</v>
      </c>
      <c r="BE625" s="220">
        <v>756</v>
      </c>
      <c r="BF625" s="220">
        <v>756</v>
      </c>
      <c r="BG625" s="220">
        <v>756</v>
      </c>
      <c r="BH625" s="220">
        <v>756</v>
      </c>
      <c r="BI625" s="220">
        <v>756</v>
      </c>
      <c r="BJ625" s="220">
        <v>756</v>
      </c>
      <c r="BK625" s="220">
        <v>756</v>
      </c>
      <c r="BL625" s="220">
        <v>756</v>
      </c>
      <c r="BM625" s="220">
        <v>756</v>
      </c>
      <c r="BN625" s="220">
        <v>756</v>
      </c>
      <c r="BO625" s="220">
        <v>756</v>
      </c>
      <c r="BP625" s="220">
        <v>756</v>
      </c>
      <c r="BQ625" s="220">
        <v>756</v>
      </c>
      <c r="BR625" s="220">
        <v>756</v>
      </c>
      <c r="BS625" s="220">
        <v>756</v>
      </c>
      <c r="BT625" s="220">
        <v>756</v>
      </c>
      <c r="BU625" s="220">
        <v>756</v>
      </c>
      <c r="BV625" s="220">
        <v>756</v>
      </c>
      <c r="BW625" s="220">
        <v>756</v>
      </c>
      <c r="BX625" s="220">
        <v>756</v>
      </c>
      <c r="BY625" s="220">
        <v>756</v>
      </c>
      <c r="BZ625" s="220">
        <v>756</v>
      </c>
      <c r="CA625" s="220">
        <v>756</v>
      </c>
      <c r="CB625" s="220">
        <v>756</v>
      </c>
      <c r="CC625" s="220">
        <v>756</v>
      </c>
      <c r="CD625" s="220">
        <v>756</v>
      </c>
      <c r="CE625" s="220">
        <v>756</v>
      </c>
      <c r="CF625" s="220">
        <v>756</v>
      </c>
      <c r="CG625" s="220">
        <v>756</v>
      </c>
      <c r="CH625" s="220">
        <v>756</v>
      </c>
      <c r="CI625" s="220">
        <v>756</v>
      </c>
      <c r="CJ625" s="220">
        <v>756</v>
      </c>
      <c r="CK625" s="220">
        <v>756</v>
      </c>
      <c r="CL625" s="220">
        <v>756</v>
      </c>
      <c r="CM625" s="220">
        <v>756</v>
      </c>
      <c r="CN625" s="220">
        <v>756</v>
      </c>
      <c r="CO625" s="220">
        <v>756</v>
      </c>
      <c r="CP625" s="220">
        <v>756</v>
      </c>
      <c r="CQ625" s="220">
        <v>756</v>
      </c>
      <c r="CR625" s="220">
        <v>756</v>
      </c>
      <c r="CS625" s="220">
        <v>756</v>
      </c>
      <c r="CT625" s="220">
        <v>756</v>
      </c>
      <c r="CU625" s="220">
        <v>756</v>
      </c>
      <c r="CV625" s="220">
        <v>756</v>
      </c>
      <c r="CW625" s="220">
        <v>756</v>
      </c>
      <c r="CX625" s="220">
        <v>756</v>
      </c>
      <c r="CY625" s="220">
        <v>756</v>
      </c>
      <c r="CZ625" s="220">
        <v>756</v>
      </c>
      <c r="DA625" s="220">
        <v>756</v>
      </c>
      <c r="DB625" s="220">
        <v>756</v>
      </c>
      <c r="DC625" s="220">
        <v>756</v>
      </c>
      <c r="DD625" s="220">
        <v>756</v>
      </c>
      <c r="DE625" s="220">
        <v>756</v>
      </c>
      <c r="DF625" s="220">
        <v>756</v>
      </c>
      <c r="DG625" s="220">
        <v>756</v>
      </c>
      <c r="DH625" s="220">
        <v>756</v>
      </c>
      <c r="DI625" s="220">
        <v>756</v>
      </c>
      <c r="DJ625" s="220">
        <v>756</v>
      </c>
      <c r="DK625" s="220">
        <v>756</v>
      </c>
      <c r="DL625" s="220">
        <v>756</v>
      </c>
      <c r="DM625" s="220">
        <v>756</v>
      </c>
      <c r="DN625" s="220">
        <v>756</v>
      </c>
      <c r="DO625" s="220">
        <v>756</v>
      </c>
      <c r="DP625" s="220">
        <v>756</v>
      </c>
      <c r="DQ625" s="220">
        <v>756</v>
      </c>
      <c r="DR625" s="220">
        <v>756</v>
      </c>
      <c r="DS625" s="220">
        <v>756</v>
      </c>
      <c r="DT625" s="220">
        <v>756</v>
      </c>
      <c r="DU625" s="220">
        <v>756</v>
      </c>
      <c r="DV625" s="220">
        <v>756</v>
      </c>
      <c r="DW625" s="220">
        <v>756</v>
      </c>
      <c r="DX625" s="220">
        <v>756</v>
      </c>
      <c r="DY625" s="220">
        <v>756</v>
      </c>
      <c r="DZ625" s="220">
        <v>756</v>
      </c>
      <c r="EA625" s="220">
        <v>756</v>
      </c>
      <c r="EB625" s="220">
        <v>756</v>
      </c>
      <c r="EC625" s="220">
        <v>756</v>
      </c>
      <c r="ED625" s="220">
        <v>756</v>
      </c>
      <c r="EE625" s="220">
        <v>756</v>
      </c>
      <c r="EF625" s="220">
        <v>756</v>
      </c>
      <c r="EG625" s="220">
        <v>756</v>
      </c>
      <c r="EH625" s="220">
        <v>756</v>
      </c>
      <c r="EI625" s="220">
        <v>756</v>
      </c>
      <c r="EJ625" s="220">
        <v>756</v>
      </c>
      <c r="EK625" s="220">
        <v>756</v>
      </c>
      <c r="EL625" s="220">
        <v>756</v>
      </c>
      <c r="EM625" s="220">
        <v>756</v>
      </c>
      <c r="EN625" s="242">
        <v>756</v>
      </c>
      <c r="EO625" s="232">
        <v>756</v>
      </c>
      <c r="EP625" s="227">
        <v>756</v>
      </c>
      <c r="EQ625" s="154">
        <v>756</v>
      </c>
      <c r="ER625" s="154">
        <v>756</v>
      </c>
      <c r="ES625" s="154">
        <v>756</v>
      </c>
      <c r="ET625" s="154">
        <v>756</v>
      </c>
      <c r="EU625" s="154">
        <v>756</v>
      </c>
      <c r="EV625" s="154">
        <v>756</v>
      </c>
      <c r="EW625" s="166">
        <v>756</v>
      </c>
      <c r="EX625" s="166">
        <v>756</v>
      </c>
      <c r="EY625" s="166">
        <v>756</v>
      </c>
      <c r="EZ625" s="166">
        <v>756</v>
      </c>
      <c r="FA625" s="166">
        <v>756</v>
      </c>
      <c r="FB625" s="154">
        <v>756</v>
      </c>
      <c r="FC625" s="166">
        <v>756</v>
      </c>
      <c r="FD625" s="166">
        <v>756</v>
      </c>
      <c r="FE625" s="154">
        <v>756</v>
      </c>
      <c r="FF625" s="166">
        <v>756</v>
      </c>
      <c r="FG625" s="154">
        <v>756</v>
      </c>
      <c r="FH625" s="166">
        <v>756</v>
      </c>
      <c r="FI625" s="166">
        <v>756</v>
      </c>
      <c r="FJ625" s="166">
        <v>756</v>
      </c>
      <c r="FK625" s="154">
        <v>756</v>
      </c>
      <c r="FL625" s="154">
        <v>756</v>
      </c>
      <c r="FM625" s="154">
        <v>756</v>
      </c>
      <c r="FN625" s="154">
        <v>756</v>
      </c>
      <c r="FO625" s="154">
        <v>756</v>
      </c>
      <c r="FP625" s="154">
        <v>756</v>
      </c>
      <c r="FQ625" s="154">
        <v>756</v>
      </c>
      <c r="FR625" s="166">
        <v>756</v>
      </c>
      <c r="FS625" s="166">
        <v>756</v>
      </c>
      <c r="FT625" s="166">
        <v>756</v>
      </c>
      <c r="FU625" s="166">
        <v>756</v>
      </c>
      <c r="FV625" s="166">
        <v>756</v>
      </c>
      <c r="FW625" s="166">
        <v>756</v>
      </c>
      <c r="FX625" s="166">
        <v>756</v>
      </c>
      <c r="FY625" s="166">
        <v>756</v>
      </c>
      <c r="FZ625" s="166">
        <v>756</v>
      </c>
      <c r="GA625" s="166">
        <v>756</v>
      </c>
      <c r="GB625" s="166">
        <v>756</v>
      </c>
      <c r="GC625" s="166">
        <v>756</v>
      </c>
      <c r="GD625" s="166">
        <v>756</v>
      </c>
      <c r="GE625" s="166">
        <v>756</v>
      </c>
      <c r="GF625" s="166">
        <v>756</v>
      </c>
      <c r="GG625" s="166">
        <v>756</v>
      </c>
      <c r="GH625" s="166">
        <v>756</v>
      </c>
      <c r="GI625" s="166">
        <v>756</v>
      </c>
      <c r="GJ625" s="166">
        <v>756</v>
      </c>
      <c r="GK625" s="154">
        <v>756</v>
      </c>
      <c r="GL625" s="154">
        <v>756</v>
      </c>
      <c r="GM625" s="154">
        <v>756</v>
      </c>
      <c r="GN625" s="154">
        <v>756</v>
      </c>
      <c r="GO625" s="154">
        <v>756</v>
      </c>
      <c r="GP625" s="154">
        <v>756</v>
      </c>
      <c r="GQ625" s="154">
        <v>756</v>
      </c>
      <c r="GR625" s="154">
        <v>756</v>
      </c>
      <c r="GS625" s="154">
        <v>756</v>
      </c>
      <c r="GT625" s="166">
        <v>756</v>
      </c>
      <c r="GU625" s="166">
        <v>756</v>
      </c>
      <c r="GV625" s="166">
        <v>756</v>
      </c>
      <c r="GW625" s="166">
        <v>756</v>
      </c>
      <c r="GX625" s="166">
        <v>756</v>
      </c>
      <c r="GY625" s="154">
        <v>756</v>
      </c>
      <c r="GZ625" s="154">
        <v>756</v>
      </c>
      <c r="HA625" s="154">
        <v>756</v>
      </c>
      <c r="HB625" s="154">
        <v>756</v>
      </c>
      <c r="HC625" s="154">
        <v>756</v>
      </c>
      <c r="HD625" s="154">
        <v>756</v>
      </c>
      <c r="HE625" s="154">
        <v>756</v>
      </c>
      <c r="HF625" s="154">
        <v>756</v>
      </c>
      <c r="HG625" s="154">
        <v>756</v>
      </c>
      <c r="HH625" s="154">
        <v>756</v>
      </c>
      <c r="HI625" s="154">
        <v>756</v>
      </c>
      <c r="HJ625" s="154">
        <v>757</v>
      </c>
      <c r="HK625" s="154">
        <v>756</v>
      </c>
      <c r="HL625" s="154">
        <v>756</v>
      </c>
      <c r="HM625" s="154">
        <v>756</v>
      </c>
      <c r="HN625" s="154">
        <v>756</v>
      </c>
      <c r="HO625" s="166">
        <v>756</v>
      </c>
      <c r="HP625" s="154">
        <v>756</v>
      </c>
      <c r="HQ625" s="154">
        <v>756</v>
      </c>
      <c r="HR625" s="166">
        <v>756</v>
      </c>
      <c r="HS625" s="154">
        <v>756</v>
      </c>
      <c r="HT625" s="150">
        <v>756</v>
      </c>
      <c r="HU625" s="150">
        <v>756</v>
      </c>
      <c r="HV625" s="150">
        <v>756</v>
      </c>
      <c r="HW625" s="169">
        <v>756</v>
      </c>
    </row>
    <row r="626" spans="1:231">
      <c r="A626" s="145">
        <f t="shared" si="59"/>
        <v>44054</v>
      </c>
      <c r="B626" s="220">
        <f>'Age&amp;Sex by occurrence date'!$FJP22</f>
        <v>875</v>
      </c>
      <c r="C626" s="220">
        <v>755</v>
      </c>
      <c r="D626" s="220">
        <v>755</v>
      </c>
      <c r="E626" s="220">
        <v>755</v>
      </c>
      <c r="F626" s="220">
        <v>755</v>
      </c>
      <c r="G626" s="220">
        <v>755</v>
      </c>
      <c r="H626" s="220">
        <v>755</v>
      </c>
      <c r="I626" s="220">
        <v>755</v>
      </c>
      <c r="J626" s="220">
        <v>755</v>
      </c>
      <c r="K626" s="220">
        <v>755</v>
      </c>
      <c r="L626" s="220">
        <v>755</v>
      </c>
      <c r="M626" s="220">
        <v>755</v>
      </c>
      <c r="N626" s="220">
        <v>755</v>
      </c>
      <c r="O626" s="220">
        <v>755</v>
      </c>
      <c r="P626" s="220">
        <v>755</v>
      </c>
      <c r="Q626" s="220">
        <v>755</v>
      </c>
      <c r="R626" s="220">
        <v>755</v>
      </c>
      <c r="S626" s="220">
        <v>755</v>
      </c>
      <c r="T626" s="220">
        <v>755</v>
      </c>
      <c r="U626" s="220">
        <v>755</v>
      </c>
      <c r="V626" s="220">
        <v>755</v>
      </c>
      <c r="W626" s="220">
        <v>755</v>
      </c>
      <c r="X626" s="220">
        <v>755</v>
      </c>
      <c r="Y626" s="220">
        <v>755</v>
      </c>
      <c r="Z626" s="220">
        <v>755</v>
      </c>
      <c r="AA626" s="220">
        <v>755</v>
      </c>
      <c r="AB626" s="220">
        <v>756</v>
      </c>
      <c r="AC626" s="220">
        <v>756</v>
      </c>
      <c r="AD626" s="220">
        <v>756</v>
      </c>
      <c r="AE626" s="220">
        <v>755</v>
      </c>
      <c r="AF626" s="220">
        <v>755</v>
      </c>
      <c r="AG626" s="220">
        <v>755</v>
      </c>
      <c r="AH626" s="220">
        <v>755</v>
      </c>
      <c r="AI626" s="220">
        <v>755</v>
      </c>
      <c r="AJ626" s="220">
        <v>755</v>
      </c>
      <c r="AK626" s="220">
        <v>755</v>
      </c>
      <c r="AL626" s="220">
        <v>755</v>
      </c>
      <c r="AM626" s="220">
        <v>755</v>
      </c>
      <c r="AN626" s="220">
        <v>755</v>
      </c>
      <c r="AO626" s="220">
        <v>755</v>
      </c>
      <c r="AP626" s="220">
        <v>755</v>
      </c>
      <c r="AQ626" s="220">
        <v>755</v>
      </c>
      <c r="AR626" s="220">
        <v>755</v>
      </c>
      <c r="AS626" s="220">
        <v>755</v>
      </c>
      <c r="AT626" s="220">
        <v>755</v>
      </c>
      <c r="AU626" s="220">
        <v>755</v>
      </c>
      <c r="AV626" s="220">
        <v>755</v>
      </c>
      <c r="AW626" s="220">
        <v>755</v>
      </c>
      <c r="AX626" s="220">
        <v>755</v>
      </c>
      <c r="AY626" s="220">
        <v>755</v>
      </c>
      <c r="AZ626" s="220">
        <v>755</v>
      </c>
      <c r="BA626" s="220">
        <v>755</v>
      </c>
      <c r="BB626" s="220">
        <v>755</v>
      </c>
      <c r="BC626" s="220">
        <v>755</v>
      </c>
      <c r="BD626" s="220">
        <v>755</v>
      </c>
      <c r="BE626" s="220">
        <v>755</v>
      </c>
      <c r="BF626" s="220">
        <v>755</v>
      </c>
      <c r="BG626" s="220">
        <v>755</v>
      </c>
      <c r="BH626" s="220">
        <v>755</v>
      </c>
      <c r="BI626" s="220">
        <v>755</v>
      </c>
      <c r="BJ626" s="220">
        <v>755</v>
      </c>
      <c r="BK626" s="220">
        <v>755</v>
      </c>
      <c r="BL626" s="220">
        <v>755</v>
      </c>
      <c r="BM626" s="220">
        <v>755</v>
      </c>
      <c r="BN626" s="220">
        <v>755</v>
      </c>
      <c r="BO626" s="220">
        <v>755</v>
      </c>
      <c r="BP626" s="220">
        <v>755</v>
      </c>
      <c r="BQ626" s="220">
        <v>755</v>
      </c>
      <c r="BR626" s="220">
        <v>755</v>
      </c>
      <c r="BS626" s="220">
        <v>755</v>
      </c>
      <c r="BT626" s="220">
        <v>755</v>
      </c>
      <c r="BU626" s="220">
        <v>755</v>
      </c>
      <c r="BV626" s="220">
        <v>755</v>
      </c>
      <c r="BW626" s="220">
        <v>755</v>
      </c>
      <c r="BX626" s="220">
        <v>755</v>
      </c>
      <c r="BY626" s="220">
        <v>755</v>
      </c>
      <c r="BZ626" s="220">
        <v>755</v>
      </c>
      <c r="CA626" s="220">
        <v>755</v>
      </c>
      <c r="CB626" s="220">
        <v>755</v>
      </c>
      <c r="CC626" s="220">
        <v>755</v>
      </c>
      <c r="CD626" s="220">
        <v>755</v>
      </c>
      <c r="CE626" s="220">
        <v>755</v>
      </c>
      <c r="CF626" s="220">
        <v>755</v>
      </c>
      <c r="CG626" s="220">
        <v>755</v>
      </c>
      <c r="CH626" s="220">
        <v>755</v>
      </c>
      <c r="CI626" s="220">
        <v>755</v>
      </c>
      <c r="CJ626" s="220">
        <v>755</v>
      </c>
      <c r="CK626" s="220">
        <v>755</v>
      </c>
      <c r="CL626" s="220">
        <v>755</v>
      </c>
      <c r="CM626" s="220">
        <v>755</v>
      </c>
      <c r="CN626" s="220">
        <v>755</v>
      </c>
      <c r="CO626" s="220">
        <v>755</v>
      </c>
      <c r="CP626" s="220">
        <v>755</v>
      </c>
      <c r="CQ626" s="220">
        <v>755</v>
      </c>
      <c r="CR626" s="220">
        <v>755</v>
      </c>
      <c r="CS626" s="220">
        <v>755</v>
      </c>
      <c r="CT626" s="220">
        <v>755</v>
      </c>
      <c r="CU626" s="220">
        <v>755</v>
      </c>
      <c r="CV626" s="220">
        <v>755</v>
      </c>
      <c r="CW626" s="220">
        <v>755</v>
      </c>
      <c r="CX626" s="220">
        <v>755</v>
      </c>
      <c r="CY626" s="220">
        <v>755</v>
      </c>
      <c r="CZ626" s="220">
        <v>755</v>
      </c>
      <c r="DA626" s="220">
        <v>755</v>
      </c>
      <c r="DB626" s="220">
        <v>755</v>
      </c>
      <c r="DC626" s="220">
        <v>755</v>
      </c>
      <c r="DD626" s="220">
        <v>755</v>
      </c>
      <c r="DE626" s="220">
        <v>755</v>
      </c>
      <c r="DF626" s="220">
        <v>755</v>
      </c>
      <c r="DG626" s="220">
        <v>755</v>
      </c>
      <c r="DH626" s="220">
        <v>755</v>
      </c>
      <c r="DI626" s="220">
        <v>755</v>
      </c>
      <c r="DJ626" s="220">
        <v>755</v>
      </c>
      <c r="DK626" s="220">
        <v>755</v>
      </c>
      <c r="DL626" s="220">
        <v>755</v>
      </c>
      <c r="DM626" s="220">
        <v>755</v>
      </c>
      <c r="DN626" s="220">
        <v>755</v>
      </c>
      <c r="DO626" s="220">
        <v>755</v>
      </c>
      <c r="DP626" s="220">
        <v>755</v>
      </c>
      <c r="DQ626" s="220">
        <v>755</v>
      </c>
      <c r="DR626" s="220">
        <v>755</v>
      </c>
      <c r="DS626" s="220">
        <v>755</v>
      </c>
      <c r="DT626" s="220">
        <v>755</v>
      </c>
      <c r="DU626" s="220">
        <v>755</v>
      </c>
      <c r="DV626" s="220">
        <v>755</v>
      </c>
      <c r="DW626" s="220">
        <v>755</v>
      </c>
      <c r="DX626" s="220">
        <v>755</v>
      </c>
      <c r="DY626" s="220">
        <v>755</v>
      </c>
      <c r="DZ626" s="220">
        <v>755</v>
      </c>
      <c r="EA626" s="220">
        <v>755</v>
      </c>
      <c r="EB626" s="220">
        <v>755</v>
      </c>
      <c r="EC626" s="220">
        <v>755</v>
      </c>
      <c r="ED626" s="220">
        <v>755</v>
      </c>
      <c r="EE626" s="220">
        <v>755</v>
      </c>
      <c r="EF626" s="220">
        <v>755</v>
      </c>
      <c r="EG626" s="220">
        <v>755</v>
      </c>
      <c r="EH626" s="220">
        <v>755</v>
      </c>
      <c r="EI626" s="220">
        <v>755</v>
      </c>
      <c r="EJ626" s="220">
        <v>755</v>
      </c>
      <c r="EK626" s="220">
        <v>755</v>
      </c>
      <c r="EL626" s="220">
        <v>755</v>
      </c>
      <c r="EM626" s="220">
        <v>755</v>
      </c>
      <c r="EN626" s="242">
        <v>755</v>
      </c>
      <c r="EO626" s="232">
        <v>755</v>
      </c>
      <c r="EP626" s="228">
        <v>755</v>
      </c>
      <c r="EQ626" s="166">
        <v>755</v>
      </c>
      <c r="ER626" s="166">
        <v>755</v>
      </c>
      <c r="ES626" s="166">
        <v>755</v>
      </c>
      <c r="ET626" s="166">
        <v>755</v>
      </c>
      <c r="EU626" s="166">
        <v>755</v>
      </c>
      <c r="EV626" s="166">
        <v>755</v>
      </c>
      <c r="EW626" s="166">
        <v>755</v>
      </c>
      <c r="EX626" s="166">
        <v>755</v>
      </c>
      <c r="EY626" s="166">
        <v>755</v>
      </c>
      <c r="EZ626" s="166">
        <v>755</v>
      </c>
      <c r="FA626" s="166">
        <v>755</v>
      </c>
      <c r="FB626" s="154">
        <v>755</v>
      </c>
      <c r="FC626" s="154">
        <v>755</v>
      </c>
      <c r="FD626" s="166">
        <v>755</v>
      </c>
      <c r="FE626" s="166">
        <v>755</v>
      </c>
      <c r="FF626" s="154">
        <v>755</v>
      </c>
      <c r="FG626" s="166">
        <v>755</v>
      </c>
      <c r="FH626" s="166">
        <v>755</v>
      </c>
      <c r="FI626" s="154">
        <v>755</v>
      </c>
      <c r="FJ626" s="166">
        <v>755</v>
      </c>
      <c r="FK626" s="166">
        <v>755</v>
      </c>
      <c r="FL626" s="166">
        <v>755</v>
      </c>
      <c r="FM626" s="166">
        <v>755</v>
      </c>
      <c r="FN626" s="166">
        <v>755</v>
      </c>
      <c r="FO626" s="166">
        <v>755</v>
      </c>
      <c r="FP626" s="166">
        <v>755</v>
      </c>
      <c r="FQ626" s="166">
        <v>755</v>
      </c>
      <c r="FR626" s="154">
        <v>755</v>
      </c>
      <c r="FS626" s="154">
        <v>755</v>
      </c>
      <c r="FT626" s="154">
        <v>755</v>
      </c>
      <c r="FU626" s="154">
        <v>755</v>
      </c>
      <c r="FV626" s="154">
        <v>755</v>
      </c>
      <c r="FW626" s="154">
        <v>755</v>
      </c>
      <c r="FX626" s="154">
        <v>755</v>
      </c>
      <c r="FY626" s="154">
        <v>755</v>
      </c>
      <c r="FZ626" s="154">
        <v>755</v>
      </c>
      <c r="GA626" s="154">
        <v>755</v>
      </c>
      <c r="GB626" s="154">
        <v>755</v>
      </c>
      <c r="GC626" s="154">
        <v>755</v>
      </c>
      <c r="GD626" s="154">
        <v>755</v>
      </c>
      <c r="GE626" s="154">
        <v>755</v>
      </c>
      <c r="GF626" s="154">
        <v>755</v>
      </c>
      <c r="GG626" s="154">
        <v>755</v>
      </c>
      <c r="GH626" s="154">
        <v>755</v>
      </c>
      <c r="GI626" s="154">
        <v>755</v>
      </c>
      <c r="GJ626" s="154">
        <v>755</v>
      </c>
      <c r="GK626" s="166">
        <v>755</v>
      </c>
      <c r="GL626" s="166">
        <v>755</v>
      </c>
      <c r="GM626" s="166">
        <v>755</v>
      </c>
      <c r="GN626" s="166">
        <v>755</v>
      </c>
      <c r="GO626" s="166">
        <v>755</v>
      </c>
      <c r="GP626" s="166">
        <v>755</v>
      </c>
      <c r="GQ626" s="166">
        <v>755</v>
      </c>
      <c r="GR626" s="166">
        <v>755</v>
      </c>
      <c r="GS626" s="166">
        <v>755</v>
      </c>
      <c r="GT626" s="154">
        <v>755</v>
      </c>
      <c r="GU626" s="154">
        <v>755</v>
      </c>
      <c r="GV626" s="154">
        <v>755</v>
      </c>
      <c r="GW626" s="154">
        <v>755</v>
      </c>
      <c r="GX626" s="166">
        <v>755</v>
      </c>
      <c r="GY626" s="166">
        <v>755</v>
      </c>
      <c r="GZ626" s="166">
        <v>755</v>
      </c>
      <c r="HA626" s="166">
        <v>755</v>
      </c>
      <c r="HB626" s="166">
        <v>755</v>
      </c>
      <c r="HC626" s="166">
        <v>755</v>
      </c>
      <c r="HD626" s="166">
        <v>755</v>
      </c>
      <c r="HE626" s="166">
        <v>755</v>
      </c>
      <c r="HF626" s="166">
        <v>755</v>
      </c>
      <c r="HG626" s="154">
        <v>755</v>
      </c>
      <c r="HH626" s="154">
        <v>755</v>
      </c>
      <c r="HI626" s="166">
        <v>755</v>
      </c>
      <c r="HJ626" s="154">
        <v>756</v>
      </c>
      <c r="HK626" s="154">
        <v>755</v>
      </c>
      <c r="HL626" s="166">
        <v>755</v>
      </c>
      <c r="HM626" s="154">
        <v>755</v>
      </c>
      <c r="HN626" s="154">
        <v>755</v>
      </c>
      <c r="HO626" s="166">
        <v>755</v>
      </c>
      <c r="HP626" s="154">
        <v>755</v>
      </c>
      <c r="HQ626" s="154">
        <v>755</v>
      </c>
      <c r="HR626" s="166">
        <v>755</v>
      </c>
      <c r="HS626" s="154">
        <v>755</v>
      </c>
      <c r="HT626" s="150">
        <v>755</v>
      </c>
      <c r="HU626" s="150">
        <v>755</v>
      </c>
      <c r="HV626" s="150">
        <v>755</v>
      </c>
      <c r="HW626" s="169">
        <v>755</v>
      </c>
    </row>
    <row r="627" spans="1:231">
      <c r="A627" s="145">
        <f t="shared" si="59"/>
        <v>44053</v>
      </c>
      <c r="B627" s="220">
        <f>'Age&amp;Sex by occurrence date'!$FJW22</f>
        <v>873</v>
      </c>
      <c r="C627" s="220">
        <v>753</v>
      </c>
      <c r="D627" s="220">
        <v>753</v>
      </c>
      <c r="E627" s="220">
        <v>753</v>
      </c>
      <c r="F627" s="220">
        <v>753</v>
      </c>
      <c r="G627" s="220">
        <v>753</v>
      </c>
      <c r="H627" s="220">
        <v>753</v>
      </c>
      <c r="I627" s="220">
        <v>753</v>
      </c>
      <c r="J627" s="220">
        <v>753</v>
      </c>
      <c r="K627" s="220">
        <v>753</v>
      </c>
      <c r="L627" s="220">
        <v>753</v>
      </c>
      <c r="M627" s="220">
        <v>753</v>
      </c>
      <c r="N627" s="220">
        <v>753</v>
      </c>
      <c r="O627" s="220">
        <v>753</v>
      </c>
      <c r="P627" s="220">
        <v>753</v>
      </c>
      <c r="Q627" s="220">
        <v>753</v>
      </c>
      <c r="R627" s="220">
        <v>753</v>
      </c>
      <c r="S627" s="220">
        <v>753</v>
      </c>
      <c r="T627" s="220">
        <v>753</v>
      </c>
      <c r="U627" s="220">
        <v>753</v>
      </c>
      <c r="V627" s="220">
        <v>753</v>
      </c>
      <c r="W627" s="220">
        <v>753</v>
      </c>
      <c r="X627" s="220">
        <v>753</v>
      </c>
      <c r="Y627" s="220">
        <v>753</v>
      </c>
      <c r="Z627" s="220">
        <v>753</v>
      </c>
      <c r="AA627" s="220">
        <v>753</v>
      </c>
      <c r="AB627" s="220">
        <v>754</v>
      </c>
      <c r="AC627" s="220">
        <v>754</v>
      </c>
      <c r="AD627" s="220">
        <v>754</v>
      </c>
      <c r="AE627" s="220">
        <v>753</v>
      </c>
      <c r="AF627" s="220">
        <v>753</v>
      </c>
      <c r="AG627" s="220">
        <v>753</v>
      </c>
      <c r="AH627" s="220">
        <v>753</v>
      </c>
      <c r="AI627" s="220">
        <v>753</v>
      </c>
      <c r="AJ627" s="220">
        <v>753</v>
      </c>
      <c r="AK627" s="220">
        <v>753</v>
      </c>
      <c r="AL627" s="220">
        <v>753</v>
      </c>
      <c r="AM627" s="220">
        <v>753</v>
      </c>
      <c r="AN627" s="220">
        <v>753</v>
      </c>
      <c r="AO627" s="220">
        <v>753</v>
      </c>
      <c r="AP627" s="220">
        <v>753</v>
      </c>
      <c r="AQ627" s="220">
        <v>753</v>
      </c>
      <c r="AR627" s="220">
        <v>753</v>
      </c>
      <c r="AS627" s="220">
        <v>753</v>
      </c>
      <c r="AT627" s="220">
        <v>753</v>
      </c>
      <c r="AU627" s="220">
        <v>753</v>
      </c>
      <c r="AV627" s="220">
        <v>753</v>
      </c>
      <c r="AW627" s="220">
        <v>753</v>
      </c>
      <c r="AX627" s="220">
        <v>753</v>
      </c>
      <c r="AY627" s="220">
        <v>753</v>
      </c>
      <c r="AZ627" s="220">
        <v>753</v>
      </c>
      <c r="BA627" s="220">
        <v>753</v>
      </c>
      <c r="BB627" s="220">
        <v>753</v>
      </c>
      <c r="BC627" s="220">
        <v>753</v>
      </c>
      <c r="BD627" s="220">
        <v>753</v>
      </c>
      <c r="BE627" s="220">
        <v>753</v>
      </c>
      <c r="BF627" s="220">
        <v>753</v>
      </c>
      <c r="BG627" s="220">
        <v>753</v>
      </c>
      <c r="BH627" s="220">
        <v>753</v>
      </c>
      <c r="BI627" s="220">
        <v>753</v>
      </c>
      <c r="BJ627" s="220">
        <v>753</v>
      </c>
      <c r="BK627" s="220">
        <v>753</v>
      </c>
      <c r="BL627" s="220">
        <v>753</v>
      </c>
      <c r="BM627" s="220">
        <v>753</v>
      </c>
      <c r="BN627" s="220">
        <v>753</v>
      </c>
      <c r="BO627" s="220">
        <v>753</v>
      </c>
      <c r="BP627" s="220">
        <v>753</v>
      </c>
      <c r="BQ627" s="220">
        <v>753</v>
      </c>
      <c r="BR627" s="220">
        <v>753</v>
      </c>
      <c r="BS627" s="220">
        <v>753</v>
      </c>
      <c r="BT627" s="220">
        <v>753</v>
      </c>
      <c r="BU627" s="220">
        <v>753</v>
      </c>
      <c r="BV627" s="220">
        <v>753</v>
      </c>
      <c r="BW627" s="220">
        <v>753</v>
      </c>
      <c r="BX627" s="220">
        <v>753</v>
      </c>
      <c r="BY627" s="220">
        <v>753</v>
      </c>
      <c r="BZ627" s="220">
        <v>753</v>
      </c>
      <c r="CA627" s="220">
        <v>753</v>
      </c>
      <c r="CB627" s="220">
        <v>753</v>
      </c>
      <c r="CC627" s="220">
        <v>753</v>
      </c>
      <c r="CD627" s="220">
        <v>753</v>
      </c>
      <c r="CE627" s="220">
        <v>753</v>
      </c>
      <c r="CF627" s="220">
        <v>753</v>
      </c>
      <c r="CG627" s="220">
        <v>753</v>
      </c>
      <c r="CH627" s="220">
        <v>753</v>
      </c>
      <c r="CI627" s="220">
        <v>753</v>
      </c>
      <c r="CJ627" s="220">
        <v>753</v>
      </c>
      <c r="CK627" s="220">
        <v>753</v>
      </c>
      <c r="CL627" s="220">
        <v>753</v>
      </c>
      <c r="CM627" s="220">
        <v>753</v>
      </c>
      <c r="CN627" s="220">
        <v>753</v>
      </c>
      <c r="CO627" s="220">
        <v>753</v>
      </c>
      <c r="CP627" s="220">
        <v>753</v>
      </c>
      <c r="CQ627" s="220">
        <v>753</v>
      </c>
      <c r="CR627" s="220">
        <v>753</v>
      </c>
      <c r="CS627" s="220">
        <v>753</v>
      </c>
      <c r="CT627" s="220">
        <v>753</v>
      </c>
      <c r="CU627" s="220">
        <v>753</v>
      </c>
      <c r="CV627" s="220">
        <v>753</v>
      </c>
      <c r="CW627" s="220">
        <v>753</v>
      </c>
      <c r="CX627" s="220">
        <v>753</v>
      </c>
      <c r="CY627" s="220">
        <v>753</v>
      </c>
      <c r="CZ627" s="220">
        <v>753</v>
      </c>
      <c r="DA627" s="220">
        <v>753</v>
      </c>
      <c r="DB627" s="220">
        <v>753</v>
      </c>
      <c r="DC627" s="220">
        <v>753</v>
      </c>
      <c r="DD627" s="220">
        <v>753</v>
      </c>
      <c r="DE627" s="220">
        <v>753</v>
      </c>
      <c r="DF627" s="220">
        <v>753</v>
      </c>
      <c r="DG627" s="220">
        <v>753</v>
      </c>
      <c r="DH627" s="220">
        <v>753</v>
      </c>
      <c r="DI627" s="220">
        <v>753</v>
      </c>
      <c r="DJ627" s="220">
        <v>753</v>
      </c>
      <c r="DK627" s="220">
        <v>753</v>
      </c>
      <c r="DL627" s="220">
        <v>753</v>
      </c>
      <c r="DM627" s="220">
        <v>753</v>
      </c>
      <c r="DN627" s="220">
        <v>753</v>
      </c>
      <c r="DO627" s="220">
        <v>753</v>
      </c>
      <c r="DP627" s="220">
        <v>753</v>
      </c>
      <c r="DQ627" s="220">
        <v>753</v>
      </c>
      <c r="DR627" s="220">
        <v>753</v>
      </c>
      <c r="DS627" s="220">
        <v>753</v>
      </c>
      <c r="DT627" s="220">
        <v>753</v>
      </c>
      <c r="DU627" s="220">
        <v>753</v>
      </c>
      <c r="DV627" s="220">
        <v>753</v>
      </c>
      <c r="DW627" s="220">
        <v>753</v>
      </c>
      <c r="DX627" s="220">
        <v>753</v>
      </c>
      <c r="DY627" s="220">
        <v>753</v>
      </c>
      <c r="DZ627" s="220">
        <v>753</v>
      </c>
      <c r="EA627" s="220">
        <v>753</v>
      </c>
      <c r="EB627" s="220">
        <v>753</v>
      </c>
      <c r="EC627" s="220">
        <v>753</v>
      </c>
      <c r="ED627" s="220">
        <v>753</v>
      </c>
      <c r="EE627" s="220">
        <v>753</v>
      </c>
      <c r="EF627" s="220">
        <v>753</v>
      </c>
      <c r="EG627" s="220">
        <v>753</v>
      </c>
      <c r="EH627" s="220">
        <v>753</v>
      </c>
      <c r="EI627" s="220">
        <v>753</v>
      </c>
      <c r="EJ627" s="220">
        <v>753</v>
      </c>
      <c r="EK627" s="220">
        <v>753</v>
      </c>
      <c r="EL627" s="220">
        <v>753</v>
      </c>
      <c r="EM627" s="220">
        <v>753</v>
      </c>
      <c r="EN627" s="242">
        <v>753</v>
      </c>
      <c r="EO627" s="232">
        <v>753</v>
      </c>
      <c r="EP627" s="227">
        <v>753</v>
      </c>
      <c r="EQ627" s="154">
        <v>753</v>
      </c>
      <c r="ER627" s="154">
        <v>753</v>
      </c>
      <c r="ES627" s="154">
        <v>753</v>
      </c>
      <c r="ET627" s="154">
        <v>753</v>
      </c>
      <c r="EU627" s="154">
        <v>753</v>
      </c>
      <c r="EV627" s="154">
        <v>753</v>
      </c>
      <c r="EW627" s="154">
        <v>753</v>
      </c>
      <c r="EX627" s="154">
        <v>753</v>
      </c>
      <c r="EY627" s="154">
        <v>753</v>
      </c>
      <c r="EZ627" s="154">
        <v>753</v>
      </c>
      <c r="FA627" s="154">
        <v>753</v>
      </c>
      <c r="FB627" s="166">
        <v>753</v>
      </c>
      <c r="FC627" s="166">
        <v>753</v>
      </c>
      <c r="FD627" s="166">
        <v>753</v>
      </c>
      <c r="FE627" s="166">
        <v>753</v>
      </c>
      <c r="FF627" s="154">
        <v>753</v>
      </c>
      <c r="FG627" s="154">
        <v>753</v>
      </c>
      <c r="FH627" s="154">
        <v>753</v>
      </c>
      <c r="FI627" s="154">
        <v>753</v>
      </c>
      <c r="FJ627" s="166">
        <v>753</v>
      </c>
      <c r="FK627" s="154">
        <v>753</v>
      </c>
      <c r="FL627" s="154">
        <v>753</v>
      </c>
      <c r="FM627" s="154">
        <v>753</v>
      </c>
      <c r="FN627" s="154">
        <v>753</v>
      </c>
      <c r="FO627" s="154">
        <v>753</v>
      </c>
      <c r="FP627" s="154">
        <v>753</v>
      </c>
      <c r="FQ627" s="154">
        <v>753</v>
      </c>
      <c r="FR627" s="166">
        <v>753</v>
      </c>
      <c r="FS627" s="166">
        <v>753</v>
      </c>
      <c r="FT627" s="166">
        <v>753</v>
      </c>
      <c r="FU627" s="166">
        <v>753</v>
      </c>
      <c r="FV627" s="166">
        <v>753</v>
      </c>
      <c r="FW627" s="166">
        <v>753</v>
      </c>
      <c r="FX627" s="166">
        <v>753</v>
      </c>
      <c r="FY627" s="166">
        <v>753</v>
      </c>
      <c r="FZ627" s="166">
        <v>753</v>
      </c>
      <c r="GA627" s="166">
        <v>753</v>
      </c>
      <c r="GB627" s="166">
        <v>753</v>
      </c>
      <c r="GC627" s="166">
        <v>753</v>
      </c>
      <c r="GD627" s="166">
        <v>753</v>
      </c>
      <c r="GE627" s="166">
        <v>753</v>
      </c>
      <c r="GF627" s="166">
        <v>753</v>
      </c>
      <c r="GG627" s="166">
        <v>753</v>
      </c>
      <c r="GH627" s="166">
        <v>753</v>
      </c>
      <c r="GI627" s="166">
        <v>753</v>
      </c>
      <c r="GJ627" s="166">
        <v>753</v>
      </c>
      <c r="GK627" s="166">
        <v>753</v>
      </c>
      <c r="GL627" s="166">
        <v>753</v>
      </c>
      <c r="GM627" s="166">
        <v>753</v>
      </c>
      <c r="GN627" s="166">
        <v>753</v>
      </c>
      <c r="GO627" s="166">
        <v>753</v>
      </c>
      <c r="GP627" s="166">
        <v>753</v>
      </c>
      <c r="GQ627" s="166">
        <v>753</v>
      </c>
      <c r="GR627" s="166">
        <v>753</v>
      </c>
      <c r="GS627" s="166">
        <v>753</v>
      </c>
      <c r="GT627" s="166">
        <v>753</v>
      </c>
      <c r="GU627" s="166">
        <v>753</v>
      </c>
      <c r="GV627" s="166">
        <v>753</v>
      </c>
      <c r="GW627" s="166">
        <v>753</v>
      </c>
      <c r="GX627" s="166">
        <v>753</v>
      </c>
      <c r="GY627" s="166">
        <v>753</v>
      </c>
      <c r="GZ627" s="166">
        <v>753</v>
      </c>
      <c r="HA627" s="166">
        <v>753</v>
      </c>
      <c r="HB627" s="166">
        <v>753</v>
      </c>
      <c r="HC627" s="166">
        <v>753</v>
      </c>
      <c r="HD627" s="166">
        <v>753</v>
      </c>
      <c r="HE627" s="166">
        <v>753</v>
      </c>
      <c r="HF627" s="166">
        <v>753</v>
      </c>
      <c r="HG627" s="154">
        <v>753</v>
      </c>
      <c r="HH627" s="154">
        <v>753</v>
      </c>
      <c r="HI627" s="166">
        <v>753</v>
      </c>
      <c r="HJ627" s="154">
        <v>754</v>
      </c>
      <c r="HK627" s="154">
        <v>753</v>
      </c>
      <c r="HL627" s="166">
        <v>753</v>
      </c>
      <c r="HM627" s="154">
        <v>753</v>
      </c>
      <c r="HN627" s="154">
        <v>753</v>
      </c>
      <c r="HO627" s="166">
        <v>753</v>
      </c>
      <c r="HP627" s="154">
        <v>753</v>
      </c>
      <c r="HQ627" s="154">
        <v>753</v>
      </c>
      <c r="HR627" s="166">
        <v>753</v>
      </c>
      <c r="HS627" s="154">
        <v>753</v>
      </c>
      <c r="HT627" s="150">
        <v>753</v>
      </c>
      <c r="HU627" s="150">
        <v>753</v>
      </c>
      <c r="HV627" s="150">
        <v>753</v>
      </c>
      <c r="HW627" s="169">
        <v>753</v>
      </c>
    </row>
    <row r="628" spans="1:231">
      <c r="A628" s="145">
        <f t="shared" si="59"/>
        <v>44052</v>
      </c>
      <c r="B628" s="220">
        <f>'Age&amp;Sex by occurrence date'!$FKD22</f>
        <v>873</v>
      </c>
      <c r="C628" s="220">
        <v>753</v>
      </c>
      <c r="D628" s="220">
        <v>753</v>
      </c>
      <c r="E628" s="220">
        <v>753</v>
      </c>
      <c r="F628" s="220">
        <v>753</v>
      </c>
      <c r="G628" s="220">
        <v>753</v>
      </c>
      <c r="H628" s="220">
        <v>753</v>
      </c>
      <c r="I628" s="220">
        <v>753</v>
      </c>
      <c r="J628" s="220">
        <v>753</v>
      </c>
      <c r="K628" s="220">
        <v>753</v>
      </c>
      <c r="L628" s="220">
        <v>753</v>
      </c>
      <c r="M628" s="220">
        <v>753</v>
      </c>
      <c r="N628" s="220">
        <v>753</v>
      </c>
      <c r="O628" s="220">
        <v>753</v>
      </c>
      <c r="P628" s="220">
        <v>753</v>
      </c>
      <c r="Q628" s="220">
        <v>753</v>
      </c>
      <c r="R628" s="220">
        <v>753</v>
      </c>
      <c r="S628" s="220">
        <v>753</v>
      </c>
      <c r="T628" s="220">
        <v>753</v>
      </c>
      <c r="U628" s="220">
        <v>753</v>
      </c>
      <c r="V628" s="220">
        <v>753</v>
      </c>
      <c r="W628" s="220">
        <v>753</v>
      </c>
      <c r="X628" s="220">
        <v>753</v>
      </c>
      <c r="Y628" s="220">
        <v>753</v>
      </c>
      <c r="Z628" s="220">
        <v>753</v>
      </c>
      <c r="AA628" s="220">
        <v>753</v>
      </c>
      <c r="AB628" s="220">
        <v>754</v>
      </c>
      <c r="AC628" s="220">
        <v>754</v>
      </c>
      <c r="AD628" s="220">
        <v>754</v>
      </c>
      <c r="AE628" s="220">
        <v>753</v>
      </c>
      <c r="AF628" s="220">
        <v>753</v>
      </c>
      <c r="AG628" s="220">
        <v>753</v>
      </c>
      <c r="AH628" s="220">
        <v>753</v>
      </c>
      <c r="AI628" s="220">
        <v>753</v>
      </c>
      <c r="AJ628" s="220">
        <v>753</v>
      </c>
      <c r="AK628" s="220">
        <v>753</v>
      </c>
      <c r="AL628" s="220">
        <v>753</v>
      </c>
      <c r="AM628" s="220">
        <v>753</v>
      </c>
      <c r="AN628" s="220">
        <v>753</v>
      </c>
      <c r="AO628" s="220">
        <v>753</v>
      </c>
      <c r="AP628" s="220">
        <v>753</v>
      </c>
      <c r="AQ628" s="220">
        <v>753</v>
      </c>
      <c r="AR628" s="220">
        <v>753</v>
      </c>
      <c r="AS628" s="220">
        <v>753</v>
      </c>
      <c r="AT628" s="220">
        <v>753</v>
      </c>
      <c r="AU628" s="220">
        <v>753</v>
      </c>
      <c r="AV628" s="220">
        <v>753</v>
      </c>
      <c r="AW628" s="220">
        <v>753</v>
      </c>
      <c r="AX628" s="220">
        <v>753</v>
      </c>
      <c r="AY628" s="220">
        <v>753</v>
      </c>
      <c r="AZ628" s="220">
        <v>753</v>
      </c>
      <c r="BA628" s="220">
        <v>753</v>
      </c>
      <c r="BB628" s="220">
        <v>753</v>
      </c>
      <c r="BC628" s="220">
        <v>753</v>
      </c>
      <c r="BD628" s="220">
        <v>753</v>
      </c>
      <c r="BE628" s="220">
        <v>753</v>
      </c>
      <c r="BF628" s="220">
        <v>753</v>
      </c>
      <c r="BG628" s="220">
        <v>753</v>
      </c>
      <c r="BH628" s="220">
        <v>753</v>
      </c>
      <c r="BI628" s="220">
        <v>753</v>
      </c>
      <c r="BJ628" s="220">
        <v>753</v>
      </c>
      <c r="BK628" s="220">
        <v>753</v>
      </c>
      <c r="BL628" s="220">
        <v>753</v>
      </c>
      <c r="BM628" s="220">
        <v>753</v>
      </c>
      <c r="BN628" s="220">
        <v>753</v>
      </c>
      <c r="BO628" s="220">
        <v>753</v>
      </c>
      <c r="BP628" s="220">
        <v>753</v>
      </c>
      <c r="BQ628" s="220">
        <v>753</v>
      </c>
      <c r="BR628" s="220">
        <v>753</v>
      </c>
      <c r="BS628" s="220">
        <v>753</v>
      </c>
      <c r="BT628" s="220">
        <v>753</v>
      </c>
      <c r="BU628" s="220">
        <v>753</v>
      </c>
      <c r="BV628" s="220">
        <v>753</v>
      </c>
      <c r="BW628" s="220">
        <v>753</v>
      </c>
      <c r="BX628" s="220">
        <v>753</v>
      </c>
      <c r="BY628" s="220">
        <v>753</v>
      </c>
      <c r="BZ628" s="220">
        <v>753</v>
      </c>
      <c r="CA628" s="220">
        <v>753</v>
      </c>
      <c r="CB628" s="220">
        <v>753</v>
      </c>
      <c r="CC628" s="220">
        <v>753</v>
      </c>
      <c r="CD628" s="220">
        <v>753</v>
      </c>
      <c r="CE628" s="220">
        <v>753</v>
      </c>
      <c r="CF628" s="220">
        <v>753</v>
      </c>
      <c r="CG628" s="220">
        <v>753</v>
      </c>
      <c r="CH628" s="220">
        <v>753</v>
      </c>
      <c r="CI628" s="220">
        <v>753</v>
      </c>
      <c r="CJ628" s="220">
        <v>753</v>
      </c>
      <c r="CK628" s="220">
        <v>753</v>
      </c>
      <c r="CL628" s="220">
        <v>753</v>
      </c>
      <c r="CM628" s="220">
        <v>753</v>
      </c>
      <c r="CN628" s="220">
        <v>753</v>
      </c>
      <c r="CO628" s="220">
        <v>753</v>
      </c>
      <c r="CP628" s="220">
        <v>753</v>
      </c>
      <c r="CQ628" s="220">
        <v>753</v>
      </c>
      <c r="CR628" s="220">
        <v>753</v>
      </c>
      <c r="CS628" s="220">
        <v>753</v>
      </c>
      <c r="CT628" s="220">
        <v>753</v>
      </c>
      <c r="CU628" s="220">
        <v>753</v>
      </c>
      <c r="CV628" s="220">
        <v>753</v>
      </c>
      <c r="CW628" s="220">
        <v>753</v>
      </c>
      <c r="CX628" s="220">
        <v>753</v>
      </c>
      <c r="CY628" s="220">
        <v>753</v>
      </c>
      <c r="CZ628" s="220">
        <v>753</v>
      </c>
      <c r="DA628" s="220">
        <v>753</v>
      </c>
      <c r="DB628" s="220">
        <v>753</v>
      </c>
      <c r="DC628" s="220">
        <v>753</v>
      </c>
      <c r="DD628" s="220">
        <v>753</v>
      </c>
      <c r="DE628" s="220">
        <v>753</v>
      </c>
      <c r="DF628" s="220">
        <v>753</v>
      </c>
      <c r="DG628" s="220">
        <v>753</v>
      </c>
      <c r="DH628" s="220">
        <v>753</v>
      </c>
      <c r="DI628" s="220">
        <v>753</v>
      </c>
      <c r="DJ628" s="220">
        <v>753</v>
      </c>
      <c r="DK628" s="220">
        <v>753</v>
      </c>
      <c r="DL628" s="220">
        <v>753</v>
      </c>
      <c r="DM628" s="220">
        <v>753</v>
      </c>
      <c r="DN628" s="220">
        <v>753</v>
      </c>
      <c r="DO628" s="220">
        <v>753</v>
      </c>
      <c r="DP628" s="220">
        <v>753</v>
      </c>
      <c r="DQ628" s="220">
        <v>753</v>
      </c>
      <c r="DR628" s="220">
        <v>753</v>
      </c>
      <c r="DS628" s="220">
        <v>753</v>
      </c>
      <c r="DT628" s="220">
        <v>753</v>
      </c>
      <c r="DU628" s="220">
        <v>753</v>
      </c>
      <c r="DV628" s="220">
        <v>753</v>
      </c>
      <c r="DW628" s="220">
        <v>753</v>
      </c>
      <c r="DX628" s="220">
        <v>753</v>
      </c>
      <c r="DY628" s="220">
        <v>753</v>
      </c>
      <c r="DZ628" s="220">
        <v>753</v>
      </c>
      <c r="EA628" s="220">
        <v>753</v>
      </c>
      <c r="EB628" s="220">
        <v>753</v>
      </c>
      <c r="EC628" s="220">
        <v>753</v>
      </c>
      <c r="ED628" s="220">
        <v>753</v>
      </c>
      <c r="EE628" s="220">
        <v>753</v>
      </c>
      <c r="EF628" s="220">
        <v>753</v>
      </c>
      <c r="EG628" s="220">
        <v>753</v>
      </c>
      <c r="EH628" s="220">
        <v>753</v>
      </c>
      <c r="EI628" s="220">
        <v>753</v>
      </c>
      <c r="EJ628" s="220">
        <v>753</v>
      </c>
      <c r="EK628" s="220">
        <v>753</v>
      </c>
      <c r="EL628" s="220">
        <v>753</v>
      </c>
      <c r="EM628" s="220">
        <v>753</v>
      </c>
      <c r="EN628" s="242">
        <v>753</v>
      </c>
      <c r="EO628" s="232">
        <v>753</v>
      </c>
      <c r="EP628" s="227">
        <v>753</v>
      </c>
      <c r="EQ628" s="154">
        <v>753</v>
      </c>
      <c r="ER628" s="154">
        <v>753</v>
      </c>
      <c r="ES628" s="154">
        <v>753</v>
      </c>
      <c r="ET628" s="154">
        <v>753</v>
      </c>
      <c r="EU628" s="154">
        <v>753</v>
      </c>
      <c r="EV628" s="154">
        <v>753</v>
      </c>
      <c r="EW628" s="154">
        <v>753</v>
      </c>
      <c r="EX628" s="154">
        <v>753</v>
      </c>
      <c r="EY628" s="154">
        <v>753</v>
      </c>
      <c r="EZ628" s="154">
        <v>753</v>
      </c>
      <c r="FA628" s="154">
        <v>753</v>
      </c>
      <c r="FB628" s="154">
        <v>753</v>
      </c>
      <c r="FC628" s="166">
        <v>753</v>
      </c>
      <c r="FD628" s="154">
        <v>753</v>
      </c>
      <c r="FE628" s="154">
        <v>753</v>
      </c>
      <c r="FF628" s="154">
        <v>753</v>
      </c>
      <c r="FG628" s="166">
        <v>753</v>
      </c>
      <c r="FH628" s="154">
        <v>753</v>
      </c>
      <c r="FI628" s="166">
        <v>753</v>
      </c>
      <c r="FJ628" s="166">
        <v>753</v>
      </c>
      <c r="FK628" s="166">
        <v>753</v>
      </c>
      <c r="FL628" s="166">
        <v>753</v>
      </c>
      <c r="FM628" s="166">
        <v>753</v>
      </c>
      <c r="FN628" s="166">
        <v>753</v>
      </c>
      <c r="FO628" s="166">
        <v>753</v>
      </c>
      <c r="FP628" s="166">
        <v>753</v>
      </c>
      <c r="FQ628" s="166">
        <v>753</v>
      </c>
      <c r="FR628" s="154">
        <v>753</v>
      </c>
      <c r="FS628" s="154">
        <v>753</v>
      </c>
      <c r="FT628" s="154">
        <v>753</v>
      </c>
      <c r="FU628" s="154">
        <v>753</v>
      </c>
      <c r="FV628" s="154">
        <v>753</v>
      </c>
      <c r="FW628" s="154">
        <v>753</v>
      </c>
      <c r="FX628" s="154">
        <v>753</v>
      </c>
      <c r="FY628" s="166">
        <v>753</v>
      </c>
      <c r="FZ628" s="166">
        <v>753</v>
      </c>
      <c r="GA628" s="166">
        <v>753</v>
      </c>
      <c r="GB628" s="166">
        <v>753</v>
      </c>
      <c r="GC628" s="166">
        <v>753</v>
      </c>
      <c r="GD628" s="166">
        <v>753</v>
      </c>
      <c r="GE628" s="166">
        <v>753</v>
      </c>
      <c r="GF628" s="166">
        <v>753</v>
      </c>
      <c r="GG628" s="166">
        <v>753</v>
      </c>
      <c r="GH628" s="166">
        <v>753</v>
      </c>
      <c r="GI628" s="166">
        <v>753</v>
      </c>
      <c r="GJ628" s="166">
        <v>753</v>
      </c>
      <c r="GK628" s="154">
        <v>753</v>
      </c>
      <c r="GL628" s="154">
        <v>753</v>
      </c>
      <c r="GM628" s="154">
        <v>753</v>
      </c>
      <c r="GN628" s="154">
        <v>753</v>
      </c>
      <c r="GO628" s="154">
        <v>753</v>
      </c>
      <c r="GP628" s="154">
        <v>753</v>
      </c>
      <c r="GQ628" s="154">
        <v>753</v>
      </c>
      <c r="GR628" s="154">
        <v>753</v>
      </c>
      <c r="GS628" s="154">
        <v>753</v>
      </c>
      <c r="GT628" s="166">
        <v>753</v>
      </c>
      <c r="GU628" s="166">
        <v>753</v>
      </c>
      <c r="GV628" s="166">
        <v>753</v>
      </c>
      <c r="GW628" s="166">
        <v>753</v>
      </c>
      <c r="GX628" s="166">
        <v>753</v>
      </c>
      <c r="GY628" s="166">
        <v>753</v>
      </c>
      <c r="GZ628" s="166">
        <v>753</v>
      </c>
      <c r="HA628" s="166">
        <v>753</v>
      </c>
      <c r="HB628" s="166">
        <v>753</v>
      </c>
      <c r="HC628" s="166">
        <v>753</v>
      </c>
      <c r="HD628" s="166">
        <v>753</v>
      </c>
      <c r="HE628" s="166">
        <v>753</v>
      </c>
      <c r="HF628" s="166">
        <v>753</v>
      </c>
      <c r="HG628" s="154">
        <v>753</v>
      </c>
      <c r="HH628" s="154">
        <v>753</v>
      </c>
      <c r="HI628" s="166">
        <v>753</v>
      </c>
      <c r="HJ628" s="154">
        <v>754</v>
      </c>
      <c r="HK628" s="154">
        <v>753</v>
      </c>
      <c r="HL628" s="166">
        <v>753</v>
      </c>
      <c r="HM628" s="154">
        <v>753</v>
      </c>
      <c r="HN628" s="154">
        <v>753</v>
      </c>
      <c r="HO628" s="166">
        <v>753</v>
      </c>
      <c r="HP628" s="154">
        <v>753</v>
      </c>
      <c r="HQ628" s="154">
        <v>753</v>
      </c>
      <c r="HR628" s="166">
        <v>753</v>
      </c>
      <c r="HS628" s="154">
        <v>753</v>
      </c>
      <c r="HT628" s="150">
        <v>753</v>
      </c>
      <c r="HU628" s="150">
        <v>753</v>
      </c>
      <c r="HV628" s="150">
        <v>753</v>
      </c>
      <c r="HW628" s="169">
        <v>753</v>
      </c>
    </row>
    <row r="629" spans="1:231">
      <c r="A629" s="145">
        <f t="shared" si="59"/>
        <v>44051</v>
      </c>
      <c r="B629" s="220">
        <f>'Age&amp;Sex by occurrence date'!$FKK22</f>
        <v>872</v>
      </c>
      <c r="C629" s="220">
        <v>753</v>
      </c>
      <c r="D629" s="220">
        <v>753</v>
      </c>
      <c r="E629" s="220">
        <v>753</v>
      </c>
      <c r="F629" s="220">
        <v>753</v>
      </c>
      <c r="G629" s="220">
        <v>753</v>
      </c>
      <c r="H629" s="220">
        <v>753</v>
      </c>
      <c r="I629" s="220">
        <v>753</v>
      </c>
      <c r="J629" s="220">
        <v>753</v>
      </c>
      <c r="K629" s="220">
        <v>753</v>
      </c>
      <c r="L629" s="220">
        <v>753</v>
      </c>
      <c r="M629" s="220">
        <v>753</v>
      </c>
      <c r="N629" s="220">
        <v>753</v>
      </c>
      <c r="O629" s="220">
        <v>753</v>
      </c>
      <c r="P629" s="220">
        <v>753</v>
      </c>
      <c r="Q629" s="220">
        <v>753</v>
      </c>
      <c r="R629" s="220">
        <v>753</v>
      </c>
      <c r="S629" s="220">
        <v>753</v>
      </c>
      <c r="T629" s="220">
        <v>753</v>
      </c>
      <c r="U629" s="220">
        <v>753</v>
      </c>
      <c r="V629" s="220">
        <v>753</v>
      </c>
      <c r="W629" s="220">
        <v>753</v>
      </c>
      <c r="X629" s="220">
        <v>753</v>
      </c>
      <c r="Y629" s="220">
        <v>753</v>
      </c>
      <c r="Z629" s="220">
        <v>753</v>
      </c>
      <c r="AA629" s="220">
        <v>753</v>
      </c>
      <c r="AB629" s="220">
        <v>754</v>
      </c>
      <c r="AC629" s="220">
        <v>754</v>
      </c>
      <c r="AD629" s="220">
        <v>754</v>
      </c>
      <c r="AE629" s="220">
        <v>753</v>
      </c>
      <c r="AF629" s="220">
        <v>753</v>
      </c>
      <c r="AG629" s="220">
        <v>753</v>
      </c>
      <c r="AH629" s="220">
        <v>753</v>
      </c>
      <c r="AI629" s="220">
        <v>753</v>
      </c>
      <c r="AJ629" s="220">
        <v>753</v>
      </c>
      <c r="AK629" s="220">
        <v>753</v>
      </c>
      <c r="AL629" s="220">
        <v>753</v>
      </c>
      <c r="AM629" s="220">
        <v>753</v>
      </c>
      <c r="AN629" s="220">
        <v>753</v>
      </c>
      <c r="AO629" s="220">
        <v>753</v>
      </c>
      <c r="AP629" s="220">
        <v>753</v>
      </c>
      <c r="AQ629" s="220">
        <v>753</v>
      </c>
      <c r="AR629" s="220">
        <v>753</v>
      </c>
      <c r="AS629" s="220">
        <v>753</v>
      </c>
      <c r="AT629" s="220">
        <v>753</v>
      </c>
      <c r="AU629" s="220">
        <v>753</v>
      </c>
      <c r="AV629" s="220">
        <v>753</v>
      </c>
      <c r="AW629" s="220">
        <v>753</v>
      </c>
      <c r="AX629" s="220">
        <v>753</v>
      </c>
      <c r="AY629" s="220">
        <v>753</v>
      </c>
      <c r="AZ629" s="220">
        <v>753</v>
      </c>
      <c r="BA629" s="220">
        <v>753</v>
      </c>
      <c r="BB629" s="220">
        <v>753</v>
      </c>
      <c r="BC629" s="220">
        <v>753</v>
      </c>
      <c r="BD629" s="220">
        <v>753</v>
      </c>
      <c r="BE629" s="220">
        <v>753</v>
      </c>
      <c r="BF629" s="220">
        <v>753</v>
      </c>
      <c r="BG629" s="220">
        <v>753</v>
      </c>
      <c r="BH629" s="220">
        <v>753</v>
      </c>
      <c r="BI629" s="220">
        <v>753</v>
      </c>
      <c r="BJ629" s="220">
        <v>753</v>
      </c>
      <c r="BK629" s="220">
        <v>753</v>
      </c>
      <c r="BL629" s="220">
        <v>753</v>
      </c>
      <c r="BM629" s="220">
        <v>753</v>
      </c>
      <c r="BN629" s="220">
        <v>753</v>
      </c>
      <c r="BO629" s="220">
        <v>753</v>
      </c>
      <c r="BP629" s="220">
        <v>753</v>
      </c>
      <c r="BQ629" s="220">
        <v>753</v>
      </c>
      <c r="BR629" s="220">
        <v>753</v>
      </c>
      <c r="BS629" s="220">
        <v>753</v>
      </c>
      <c r="BT629" s="220">
        <v>753</v>
      </c>
      <c r="BU629" s="220">
        <v>753</v>
      </c>
      <c r="BV629" s="220">
        <v>753</v>
      </c>
      <c r="BW629" s="220">
        <v>753</v>
      </c>
      <c r="BX629" s="220">
        <v>753</v>
      </c>
      <c r="BY629" s="220">
        <v>753</v>
      </c>
      <c r="BZ629" s="220">
        <v>753</v>
      </c>
      <c r="CA629" s="220">
        <v>753</v>
      </c>
      <c r="CB629" s="220">
        <v>753</v>
      </c>
      <c r="CC629" s="220">
        <v>753</v>
      </c>
      <c r="CD629" s="220">
        <v>753</v>
      </c>
      <c r="CE629" s="220">
        <v>753</v>
      </c>
      <c r="CF629" s="220">
        <v>753</v>
      </c>
      <c r="CG629" s="220">
        <v>753</v>
      </c>
      <c r="CH629" s="220">
        <v>753</v>
      </c>
      <c r="CI629" s="220">
        <v>753</v>
      </c>
      <c r="CJ629" s="220">
        <v>753</v>
      </c>
      <c r="CK629" s="220">
        <v>753</v>
      </c>
      <c r="CL629" s="220">
        <v>753</v>
      </c>
      <c r="CM629" s="220">
        <v>753</v>
      </c>
      <c r="CN629" s="220">
        <v>753</v>
      </c>
      <c r="CO629" s="220">
        <v>753</v>
      </c>
      <c r="CP629" s="220">
        <v>753</v>
      </c>
      <c r="CQ629" s="220">
        <v>753</v>
      </c>
      <c r="CR629" s="220">
        <v>753</v>
      </c>
      <c r="CS629" s="220">
        <v>753</v>
      </c>
      <c r="CT629" s="220">
        <v>753</v>
      </c>
      <c r="CU629" s="220">
        <v>753</v>
      </c>
      <c r="CV629" s="220">
        <v>753</v>
      </c>
      <c r="CW629" s="220">
        <v>753</v>
      </c>
      <c r="CX629" s="220">
        <v>753</v>
      </c>
      <c r="CY629" s="220">
        <v>753</v>
      </c>
      <c r="CZ629" s="220">
        <v>753</v>
      </c>
      <c r="DA629" s="220">
        <v>753</v>
      </c>
      <c r="DB629" s="220">
        <v>753</v>
      </c>
      <c r="DC629" s="220">
        <v>753</v>
      </c>
      <c r="DD629" s="220">
        <v>753</v>
      </c>
      <c r="DE629" s="220">
        <v>753</v>
      </c>
      <c r="DF629" s="220">
        <v>753</v>
      </c>
      <c r="DG629" s="220">
        <v>753</v>
      </c>
      <c r="DH629" s="220">
        <v>753</v>
      </c>
      <c r="DI629" s="220">
        <v>753</v>
      </c>
      <c r="DJ629" s="220">
        <v>753</v>
      </c>
      <c r="DK629" s="220">
        <v>753</v>
      </c>
      <c r="DL629" s="220">
        <v>753</v>
      </c>
      <c r="DM629" s="220">
        <v>753</v>
      </c>
      <c r="DN629" s="220">
        <v>753</v>
      </c>
      <c r="DO629" s="220">
        <v>753</v>
      </c>
      <c r="DP629" s="220">
        <v>753</v>
      </c>
      <c r="DQ629" s="220">
        <v>753</v>
      </c>
      <c r="DR629" s="220">
        <v>753</v>
      </c>
      <c r="DS629" s="220">
        <v>753</v>
      </c>
      <c r="DT629" s="220">
        <v>753</v>
      </c>
      <c r="DU629" s="220">
        <v>753</v>
      </c>
      <c r="DV629" s="220">
        <v>753</v>
      </c>
      <c r="DW629" s="220">
        <v>753</v>
      </c>
      <c r="DX629" s="220">
        <v>753</v>
      </c>
      <c r="DY629" s="220">
        <v>753</v>
      </c>
      <c r="DZ629" s="220">
        <v>753</v>
      </c>
      <c r="EA629" s="220">
        <v>753</v>
      </c>
      <c r="EB629" s="220">
        <v>753</v>
      </c>
      <c r="EC629" s="220">
        <v>753</v>
      </c>
      <c r="ED629" s="220">
        <v>753</v>
      </c>
      <c r="EE629" s="220">
        <v>753</v>
      </c>
      <c r="EF629" s="220">
        <v>753</v>
      </c>
      <c r="EG629" s="220">
        <v>753</v>
      </c>
      <c r="EH629" s="220">
        <v>753</v>
      </c>
      <c r="EI629" s="220">
        <v>753</v>
      </c>
      <c r="EJ629" s="220">
        <v>753</v>
      </c>
      <c r="EK629" s="220">
        <v>753</v>
      </c>
      <c r="EL629" s="220">
        <v>753</v>
      </c>
      <c r="EM629" s="220">
        <v>753</v>
      </c>
      <c r="EN629" s="242">
        <v>753</v>
      </c>
      <c r="EO629" s="232">
        <v>753</v>
      </c>
      <c r="EP629" s="228">
        <v>753</v>
      </c>
      <c r="EQ629" s="166">
        <v>753</v>
      </c>
      <c r="ER629" s="166">
        <v>753</v>
      </c>
      <c r="ES629" s="166">
        <v>753</v>
      </c>
      <c r="ET629" s="166">
        <v>753</v>
      </c>
      <c r="EU629" s="166">
        <v>753</v>
      </c>
      <c r="EV629" s="166">
        <v>753</v>
      </c>
      <c r="EW629" s="166">
        <v>753</v>
      </c>
      <c r="EX629" s="166">
        <v>753</v>
      </c>
      <c r="EY629" s="166">
        <v>753</v>
      </c>
      <c r="EZ629" s="166">
        <v>753</v>
      </c>
      <c r="FA629" s="166">
        <v>753</v>
      </c>
      <c r="FB629" s="166">
        <v>753</v>
      </c>
      <c r="FC629" s="154">
        <v>753</v>
      </c>
      <c r="FD629" s="154">
        <v>753</v>
      </c>
      <c r="FE629" s="166">
        <v>753</v>
      </c>
      <c r="FF629" s="166">
        <v>753</v>
      </c>
      <c r="FG629" s="166">
        <v>753</v>
      </c>
      <c r="FH629" s="166">
        <v>753</v>
      </c>
      <c r="FI629" s="154">
        <v>753</v>
      </c>
      <c r="FJ629" s="154">
        <v>753</v>
      </c>
      <c r="FK629" s="166">
        <v>753</v>
      </c>
      <c r="FL629" s="166">
        <v>753</v>
      </c>
      <c r="FM629" s="166">
        <v>753</v>
      </c>
      <c r="FN629" s="166">
        <v>753</v>
      </c>
      <c r="FO629" s="166">
        <v>753</v>
      </c>
      <c r="FP629" s="166">
        <v>753</v>
      </c>
      <c r="FQ629" s="166">
        <v>753</v>
      </c>
      <c r="FR629" s="166">
        <v>753</v>
      </c>
      <c r="FS629" s="166">
        <v>753</v>
      </c>
      <c r="FT629" s="166">
        <v>753</v>
      </c>
      <c r="FU629" s="166">
        <v>753</v>
      </c>
      <c r="FV629" s="166">
        <v>753</v>
      </c>
      <c r="FW629" s="166">
        <v>753</v>
      </c>
      <c r="FX629" s="166">
        <v>753</v>
      </c>
      <c r="FY629" s="154">
        <v>753</v>
      </c>
      <c r="FZ629" s="154">
        <v>753</v>
      </c>
      <c r="GA629" s="154">
        <v>753</v>
      </c>
      <c r="GB629" s="154">
        <v>753</v>
      </c>
      <c r="GC629" s="154">
        <v>753</v>
      </c>
      <c r="GD629" s="154">
        <v>753</v>
      </c>
      <c r="GE629" s="154">
        <v>753</v>
      </c>
      <c r="GF629" s="154">
        <v>753</v>
      </c>
      <c r="GG629" s="154">
        <v>753</v>
      </c>
      <c r="GH629" s="154">
        <v>753</v>
      </c>
      <c r="GI629" s="154">
        <v>753</v>
      </c>
      <c r="GJ629" s="154">
        <v>753</v>
      </c>
      <c r="GK629" s="154">
        <v>753</v>
      </c>
      <c r="GL629" s="154">
        <v>753</v>
      </c>
      <c r="GM629" s="154">
        <v>753</v>
      </c>
      <c r="GN629" s="154">
        <v>753</v>
      </c>
      <c r="GO629" s="154">
        <v>753</v>
      </c>
      <c r="GP629" s="154">
        <v>753</v>
      </c>
      <c r="GQ629" s="154">
        <v>753</v>
      </c>
      <c r="GR629" s="154">
        <v>753</v>
      </c>
      <c r="GS629" s="154">
        <v>753</v>
      </c>
      <c r="GT629" s="166">
        <v>753</v>
      </c>
      <c r="GU629" s="166">
        <v>753</v>
      </c>
      <c r="GV629" s="166">
        <v>753</v>
      </c>
      <c r="GW629" s="166">
        <v>753</v>
      </c>
      <c r="GX629" s="154">
        <v>753</v>
      </c>
      <c r="GY629" s="154">
        <v>753</v>
      </c>
      <c r="GZ629" s="154">
        <v>753</v>
      </c>
      <c r="HA629" s="154">
        <v>753</v>
      </c>
      <c r="HB629" s="154">
        <v>753</v>
      </c>
      <c r="HC629" s="154">
        <v>753</v>
      </c>
      <c r="HD629" s="154">
        <v>753</v>
      </c>
      <c r="HE629" s="154">
        <v>753</v>
      </c>
      <c r="HF629" s="166">
        <v>753</v>
      </c>
      <c r="HG629" s="154">
        <v>753</v>
      </c>
      <c r="HH629" s="154">
        <v>753</v>
      </c>
      <c r="HI629" s="166">
        <v>753</v>
      </c>
      <c r="HJ629" s="154">
        <v>754</v>
      </c>
      <c r="HK629" s="154">
        <v>753</v>
      </c>
      <c r="HL629" s="166">
        <v>753</v>
      </c>
      <c r="HM629" s="154">
        <v>753</v>
      </c>
      <c r="HN629" s="154">
        <v>753</v>
      </c>
      <c r="HO629" s="166">
        <v>753</v>
      </c>
      <c r="HP629" s="154">
        <v>753</v>
      </c>
      <c r="HQ629" s="154">
        <v>753</v>
      </c>
      <c r="HR629" s="166">
        <v>753</v>
      </c>
      <c r="HS629" s="154">
        <v>753</v>
      </c>
      <c r="HT629" s="150">
        <v>753</v>
      </c>
      <c r="HU629" s="150">
        <v>753</v>
      </c>
      <c r="HV629" s="150">
        <v>753</v>
      </c>
      <c r="HW629" s="169">
        <v>753</v>
      </c>
    </row>
    <row r="630" spans="1:231">
      <c r="A630" s="145">
        <f t="shared" si="59"/>
        <v>44050</v>
      </c>
      <c r="B630" s="220">
        <f>'Age&amp;Sex by occurrence date'!$FKR22</f>
        <v>870</v>
      </c>
      <c r="C630" s="220">
        <v>752</v>
      </c>
      <c r="D630" s="220">
        <v>752</v>
      </c>
      <c r="E630" s="220">
        <v>752</v>
      </c>
      <c r="F630" s="220">
        <v>752</v>
      </c>
      <c r="G630" s="220">
        <v>752</v>
      </c>
      <c r="H630" s="220">
        <v>752</v>
      </c>
      <c r="I630" s="220">
        <v>752</v>
      </c>
      <c r="J630" s="220">
        <v>752</v>
      </c>
      <c r="K630" s="220">
        <v>752</v>
      </c>
      <c r="L630" s="220">
        <v>752</v>
      </c>
      <c r="M630" s="220">
        <v>752</v>
      </c>
      <c r="N630" s="220">
        <v>752</v>
      </c>
      <c r="O630" s="220">
        <v>752</v>
      </c>
      <c r="P630" s="220">
        <v>752</v>
      </c>
      <c r="Q630" s="220">
        <v>752</v>
      </c>
      <c r="R630" s="220">
        <v>752</v>
      </c>
      <c r="S630" s="220">
        <v>752</v>
      </c>
      <c r="T630" s="220">
        <v>752</v>
      </c>
      <c r="U630" s="220">
        <v>752</v>
      </c>
      <c r="V630" s="220">
        <v>752</v>
      </c>
      <c r="W630" s="220">
        <v>752</v>
      </c>
      <c r="X630" s="220">
        <v>752</v>
      </c>
      <c r="Y630" s="220">
        <v>752</v>
      </c>
      <c r="Z630" s="220">
        <v>752</v>
      </c>
      <c r="AA630" s="220">
        <v>752</v>
      </c>
      <c r="AB630" s="220">
        <v>753</v>
      </c>
      <c r="AC630" s="220">
        <v>753</v>
      </c>
      <c r="AD630" s="220">
        <v>753</v>
      </c>
      <c r="AE630" s="220">
        <v>752</v>
      </c>
      <c r="AF630" s="220">
        <v>752</v>
      </c>
      <c r="AG630" s="220">
        <v>752</v>
      </c>
      <c r="AH630" s="220">
        <v>752</v>
      </c>
      <c r="AI630" s="220">
        <v>752</v>
      </c>
      <c r="AJ630" s="220">
        <v>752</v>
      </c>
      <c r="AK630" s="220">
        <v>752</v>
      </c>
      <c r="AL630" s="220">
        <v>752</v>
      </c>
      <c r="AM630" s="220">
        <v>752</v>
      </c>
      <c r="AN630" s="220">
        <v>752</v>
      </c>
      <c r="AO630" s="220">
        <v>752</v>
      </c>
      <c r="AP630" s="220">
        <v>752</v>
      </c>
      <c r="AQ630" s="220">
        <v>752</v>
      </c>
      <c r="AR630" s="220">
        <v>752</v>
      </c>
      <c r="AS630" s="220">
        <v>752</v>
      </c>
      <c r="AT630" s="220">
        <v>752</v>
      </c>
      <c r="AU630" s="220">
        <v>752</v>
      </c>
      <c r="AV630" s="220">
        <v>752</v>
      </c>
      <c r="AW630" s="220">
        <v>752</v>
      </c>
      <c r="AX630" s="220">
        <v>752</v>
      </c>
      <c r="AY630" s="220">
        <v>752</v>
      </c>
      <c r="AZ630" s="220">
        <v>752</v>
      </c>
      <c r="BA630" s="220">
        <v>752</v>
      </c>
      <c r="BB630" s="220">
        <v>752</v>
      </c>
      <c r="BC630" s="220">
        <v>752</v>
      </c>
      <c r="BD630" s="220">
        <v>752</v>
      </c>
      <c r="BE630" s="220">
        <v>752</v>
      </c>
      <c r="BF630" s="220">
        <v>752</v>
      </c>
      <c r="BG630" s="220">
        <v>752</v>
      </c>
      <c r="BH630" s="220">
        <v>752</v>
      </c>
      <c r="BI630" s="220">
        <v>752</v>
      </c>
      <c r="BJ630" s="220">
        <v>752</v>
      </c>
      <c r="BK630" s="220">
        <v>752</v>
      </c>
      <c r="BL630" s="220">
        <v>752</v>
      </c>
      <c r="BM630" s="220">
        <v>752</v>
      </c>
      <c r="BN630" s="220">
        <v>752</v>
      </c>
      <c r="BO630" s="220">
        <v>752</v>
      </c>
      <c r="BP630" s="220">
        <v>752</v>
      </c>
      <c r="BQ630" s="220">
        <v>752</v>
      </c>
      <c r="BR630" s="220">
        <v>752</v>
      </c>
      <c r="BS630" s="220">
        <v>752</v>
      </c>
      <c r="BT630" s="220">
        <v>752</v>
      </c>
      <c r="BU630" s="220">
        <v>752</v>
      </c>
      <c r="BV630" s="220">
        <v>752</v>
      </c>
      <c r="BW630" s="220">
        <v>752</v>
      </c>
      <c r="BX630" s="220">
        <v>752</v>
      </c>
      <c r="BY630" s="220">
        <v>752</v>
      </c>
      <c r="BZ630" s="220">
        <v>752</v>
      </c>
      <c r="CA630" s="220">
        <v>752</v>
      </c>
      <c r="CB630" s="220">
        <v>752</v>
      </c>
      <c r="CC630" s="220">
        <v>752</v>
      </c>
      <c r="CD630" s="220">
        <v>752</v>
      </c>
      <c r="CE630" s="220">
        <v>752</v>
      </c>
      <c r="CF630" s="220">
        <v>752</v>
      </c>
      <c r="CG630" s="220">
        <v>752</v>
      </c>
      <c r="CH630" s="220">
        <v>752</v>
      </c>
      <c r="CI630" s="220">
        <v>752</v>
      </c>
      <c r="CJ630" s="220">
        <v>752</v>
      </c>
      <c r="CK630" s="220">
        <v>752</v>
      </c>
      <c r="CL630" s="220">
        <v>752</v>
      </c>
      <c r="CM630" s="220">
        <v>752</v>
      </c>
      <c r="CN630" s="220">
        <v>752</v>
      </c>
      <c r="CO630" s="220">
        <v>752</v>
      </c>
      <c r="CP630" s="220">
        <v>752</v>
      </c>
      <c r="CQ630" s="220">
        <v>752</v>
      </c>
      <c r="CR630" s="220">
        <v>752</v>
      </c>
      <c r="CS630" s="220">
        <v>752</v>
      </c>
      <c r="CT630" s="220">
        <v>752</v>
      </c>
      <c r="CU630" s="220">
        <v>752</v>
      </c>
      <c r="CV630" s="220">
        <v>752</v>
      </c>
      <c r="CW630" s="220">
        <v>752</v>
      </c>
      <c r="CX630" s="220">
        <v>752</v>
      </c>
      <c r="CY630" s="220">
        <v>752</v>
      </c>
      <c r="CZ630" s="220">
        <v>752</v>
      </c>
      <c r="DA630" s="220">
        <v>752</v>
      </c>
      <c r="DB630" s="220">
        <v>752</v>
      </c>
      <c r="DC630" s="220">
        <v>752</v>
      </c>
      <c r="DD630" s="220">
        <v>752</v>
      </c>
      <c r="DE630" s="220">
        <v>752</v>
      </c>
      <c r="DF630" s="220">
        <v>752</v>
      </c>
      <c r="DG630" s="220">
        <v>752</v>
      </c>
      <c r="DH630" s="220">
        <v>752</v>
      </c>
      <c r="DI630" s="220">
        <v>752</v>
      </c>
      <c r="DJ630" s="220">
        <v>752</v>
      </c>
      <c r="DK630" s="220">
        <v>752</v>
      </c>
      <c r="DL630" s="220">
        <v>752</v>
      </c>
      <c r="DM630" s="220">
        <v>752</v>
      </c>
      <c r="DN630" s="220">
        <v>752</v>
      </c>
      <c r="DO630" s="220">
        <v>752</v>
      </c>
      <c r="DP630" s="220">
        <v>752</v>
      </c>
      <c r="DQ630" s="220">
        <v>752</v>
      </c>
      <c r="DR630" s="220">
        <v>752</v>
      </c>
      <c r="DS630" s="220">
        <v>752</v>
      </c>
      <c r="DT630" s="220">
        <v>752</v>
      </c>
      <c r="DU630" s="220">
        <v>752</v>
      </c>
      <c r="DV630" s="220">
        <v>752</v>
      </c>
      <c r="DW630" s="220">
        <v>752</v>
      </c>
      <c r="DX630" s="220">
        <v>752</v>
      </c>
      <c r="DY630" s="220">
        <v>752</v>
      </c>
      <c r="DZ630" s="220">
        <v>752</v>
      </c>
      <c r="EA630" s="220">
        <v>752</v>
      </c>
      <c r="EB630" s="220">
        <v>752</v>
      </c>
      <c r="EC630" s="220">
        <v>752</v>
      </c>
      <c r="ED630" s="220">
        <v>752</v>
      </c>
      <c r="EE630" s="220">
        <v>752</v>
      </c>
      <c r="EF630" s="220">
        <v>752</v>
      </c>
      <c r="EG630" s="220">
        <v>752</v>
      </c>
      <c r="EH630" s="220">
        <v>752</v>
      </c>
      <c r="EI630" s="220">
        <v>752</v>
      </c>
      <c r="EJ630" s="220">
        <v>752</v>
      </c>
      <c r="EK630" s="220">
        <v>752</v>
      </c>
      <c r="EL630" s="220">
        <v>752</v>
      </c>
      <c r="EM630" s="220">
        <v>752</v>
      </c>
      <c r="EN630" s="242">
        <v>752</v>
      </c>
      <c r="EO630" s="232">
        <v>752</v>
      </c>
      <c r="EP630" s="227">
        <v>752</v>
      </c>
      <c r="EQ630" s="154">
        <v>752</v>
      </c>
      <c r="ER630" s="154">
        <v>752</v>
      </c>
      <c r="ES630" s="154">
        <v>752</v>
      </c>
      <c r="ET630" s="154">
        <v>752</v>
      </c>
      <c r="EU630" s="154">
        <v>752</v>
      </c>
      <c r="EV630" s="154">
        <v>752</v>
      </c>
      <c r="EW630" s="154">
        <v>752</v>
      </c>
      <c r="EX630" s="154">
        <v>752</v>
      </c>
      <c r="EY630" s="154">
        <v>752</v>
      </c>
      <c r="EZ630" s="154">
        <v>752</v>
      </c>
      <c r="FA630" s="154">
        <v>752</v>
      </c>
      <c r="FB630" s="166">
        <v>752</v>
      </c>
      <c r="FC630" s="154">
        <v>752</v>
      </c>
      <c r="FD630" s="154">
        <v>752</v>
      </c>
      <c r="FE630" s="166">
        <v>752</v>
      </c>
      <c r="FF630" s="154">
        <v>752</v>
      </c>
      <c r="FG630" s="154">
        <v>752</v>
      </c>
      <c r="FH630" s="154">
        <v>752</v>
      </c>
      <c r="FI630" s="166">
        <v>752</v>
      </c>
      <c r="FJ630" s="166">
        <v>752</v>
      </c>
      <c r="FK630" s="154">
        <v>752</v>
      </c>
      <c r="FL630" s="154">
        <v>752</v>
      </c>
      <c r="FM630" s="154">
        <v>752</v>
      </c>
      <c r="FN630" s="154">
        <v>752</v>
      </c>
      <c r="FO630" s="154">
        <v>752</v>
      </c>
      <c r="FP630" s="154">
        <v>752</v>
      </c>
      <c r="FQ630" s="154">
        <v>752</v>
      </c>
      <c r="FR630" s="166">
        <v>752</v>
      </c>
      <c r="FS630" s="166">
        <v>752</v>
      </c>
      <c r="FT630" s="166">
        <v>752</v>
      </c>
      <c r="FU630" s="166">
        <v>752</v>
      </c>
      <c r="FV630" s="166">
        <v>752</v>
      </c>
      <c r="FW630" s="166">
        <v>752</v>
      </c>
      <c r="FX630" s="166">
        <v>752</v>
      </c>
      <c r="FY630" s="154">
        <v>752</v>
      </c>
      <c r="FZ630" s="154">
        <v>752</v>
      </c>
      <c r="GA630" s="154">
        <v>752</v>
      </c>
      <c r="GB630" s="154">
        <v>752</v>
      </c>
      <c r="GC630" s="154">
        <v>752</v>
      </c>
      <c r="GD630" s="154">
        <v>752</v>
      </c>
      <c r="GE630" s="154">
        <v>752</v>
      </c>
      <c r="GF630" s="154">
        <v>752</v>
      </c>
      <c r="GG630" s="154">
        <v>752</v>
      </c>
      <c r="GH630" s="154">
        <v>752</v>
      </c>
      <c r="GI630" s="154">
        <v>752</v>
      </c>
      <c r="GJ630" s="154">
        <v>752</v>
      </c>
      <c r="GK630" s="166">
        <v>752</v>
      </c>
      <c r="GL630" s="166">
        <v>752</v>
      </c>
      <c r="GM630" s="166">
        <v>752</v>
      </c>
      <c r="GN630" s="166">
        <v>752</v>
      </c>
      <c r="GO630" s="166">
        <v>752</v>
      </c>
      <c r="GP630" s="166">
        <v>752</v>
      </c>
      <c r="GQ630" s="166">
        <v>752</v>
      </c>
      <c r="GR630" s="166">
        <v>752</v>
      </c>
      <c r="GS630" s="166">
        <v>752</v>
      </c>
      <c r="GT630" s="154">
        <v>752</v>
      </c>
      <c r="GU630" s="154">
        <v>752</v>
      </c>
      <c r="GV630" s="154">
        <v>752</v>
      </c>
      <c r="GW630" s="154">
        <v>752</v>
      </c>
      <c r="GX630" s="154">
        <v>752</v>
      </c>
      <c r="GY630" s="166">
        <v>752</v>
      </c>
      <c r="GZ630" s="166">
        <v>752</v>
      </c>
      <c r="HA630" s="166">
        <v>752</v>
      </c>
      <c r="HB630" s="166">
        <v>752</v>
      </c>
      <c r="HC630" s="166">
        <v>752</v>
      </c>
      <c r="HD630" s="166">
        <v>752</v>
      </c>
      <c r="HE630" s="166">
        <v>752</v>
      </c>
      <c r="HF630" s="166">
        <v>752</v>
      </c>
      <c r="HG630" s="154">
        <v>752</v>
      </c>
      <c r="HH630" s="154">
        <v>752</v>
      </c>
      <c r="HI630" s="166">
        <v>752</v>
      </c>
      <c r="HJ630" s="154">
        <v>753</v>
      </c>
      <c r="HK630" s="154">
        <v>752</v>
      </c>
      <c r="HL630" s="166">
        <v>752</v>
      </c>
      <c r="HM630" s="154">
        <v>752</v>
      </c>
      <c r="HN630" s="154">
        <v>752</v>
      </c>
      <c r="HO630" s="166">
        <v>752</v>
      </c>
      <c r="HP630" s="154">
        <v>752</v>
      </c>
      <c r="HQ630" s="154">
        <v>752</v>
      </c>
      <c r="HR630" s="166">
        <v>752</v>
      </c>
      <c r="HS630" s="154">
        <v>752</v>
      </c>
      <c r="HT630" s="150">
        <v>752</v>
      </c>
      <c r="HU630" s="150">
        <v>752</v>
      </c>
      <c r="HV630" s="150">
        <v>752</v>
      </c>
      <c r="HW630" s="169">
        <v>752</v>
      </c>
    </row>
    <row r="631" spans="1:231">
      <c r="A631" s="145">
        <f t="shared" si="59"/>
        <v>44049</v>
      </c>
      <c r="B631" s="220">
        <f>'Age&amp;Sex by occurrence date'!$FKY22</f>
        <v>866</v>
      </c>
      <c r="C631" s="220">
        <v>751</v>
      </c>
      <c r="D631" s="220">
        <v>751</v>
      </c>
      <c r="E631" s="220">
        <v>751</v>
      </c>
      <c r="F631" s="220">
        <v>751</v>
      </c>
      <c r="G631" s="220">
        <v>751</v>
      </c>
      <c r="H631" s="220">
        <v>751</v>
      </c>
      <c r="I631" s="220">
        <v>751</v>
      </c>
      <c r="J631" s="220">
        <v>751</v>
      </c>
      <c r="K631" s="220">
        <v>751</v>
      </c>
      <c r="L631" s="220">
        <v>751</v>
      </c>
      <c r="M631" s="220">
        <v>751</v>
      </c>
      <c r="N631" s="220">
        <v>751</v>
      </c>
      <c r="O631" s="220">
        <v>751</v>
      </c>
      <c r="P631" s="220">
        <v>751</v>
      </c>
      <c r="Q631" s="220">
        <v>751</v>
      </c>
      <c r="R631" s="220">
        <v>751</v>
      </c>
      <c r="S631" s="220">
        <v>751</v>
      </c>
      <c r="T631" s="220">
        <v>751</v>
      </c>
      <c r="U631" s="220">
        <v>751</v>
      </c>
      <c r="V631" s="220">
        <v>751</v>
      </c>
      <c r="W631" s="220">
        <v>751</v>
      </c>
      <c r="X631" s="220">
        <v>751</v>
      </c>
      <c r="Y631" s="220">
        <v>751</v>
      </c>
      <c r="Z631" s="220">
        <v>751</v>
      </c>
      <c r="AA631" s="220">
        <v>751</v>
      </c>
      <c r="AB631" s="220">
        <v>752</v>
      </c>
      <c r="AC631" s="220">
        <v>752</v>
      </c>
      <c r="AD631" s="220">
        <v>752</v>
      </c>
      <c r="AE631" s="220">
        <v>751</v>
      </c>
      <c r="AF631" s="220">
        <v>751</v>
      </c>
      <c r="AG631" s="220">
        <v>751</v>
      </c>
      <c r="AH631" s="220">
        <v>751</v>
      </c>
      <c r="AI631" s="220">
        <v>751</v>
      </c>
      <c r="AJ631" s="220">
        <v>751</v>
      </c>
      <c r="AK631" s="220">
        <v>751</v>
      </c>
      <c r="AL631" s="220">
        <v>751</v>
      </c>
      <c r="AM631" s="220">
        <v>751</v>
      </c>
      <c r="AN631" s="220">
        <v>751</v>
      </c>
      <c r="AO631" s="220">
        <v>751</v>
      </c>
      <c r="AP631" s="220">
        <v>751</v>
      </c>
      <c r="AQ631" s="220">
        <v>751</v>
      </c>
      <c r="AR631" s="220">
        <v>751</v>
      </c>
      <c r="AS631" s="220">
        <v>751</v>
      </c>
      <c r="AT631" s="220">
        <v>751</v>
      </c>
      <c r="AU631" s="220">
        <v>751</v>
      </c>
      <c r="AV631" s="220">
        <v>751</v>
      </c>
      <c r="AW631" s="220">
        <v>751</v>
      </c>
      <c r="AX631" s="220">
        <v>751</v>
      </c>
      <c r="AY631" s="220">
        <v>751</v>
      </c>
      <c r="AZ631" s="220">
        <v>751</v>
      </c>
      <c r="BA631" s="220">
        <v>751</v>
      </c>
      <c r="BB631" s="220">
        <v>751</v>
      </c>
      <c r="BC631" s="220">
        <v>751</v>
      </c>
      <c r="BD631" s="220">
        <v>751</v>
      </c>
      <c r="BE631" s="220">
        <v>751</v>
      </c>
      <c r="BF631" s="220">
        <v>751</v>
      </c>
      <c r="BG631" s="220">
        <v>751</v>
      </c>
      <c r="BH631" s="220">
        <v>751</v>
      </c>
      <c r="BI631" s="220">
        <v>751</v>
      </c>
      <c r="BJ631" s="220">
        <v>751</v>
      </c>
      <c r="BK631" s="220">
        <v>751</v>
      </c>
      <c r="BL631" s="220">
        <v>751</v>
      </c>
      <c r="BM631" s="220">
        <v>751</v>
      </c>
      <c r="BN631" s="220">
        <v>751</v>
      </c>
      <c r="BO631" s="220">
        <v>751</v>
      </c>
      <c r="BP631" s="220">
        <v>751</v>
      </c>
      <c r="BQ631" s="220">
        <v>751</v>
      </c>
      <c r="BR631" s="220">
        <v>751</v>
      </c>
      <c r="BS631" s="220">
        <v>751</v>
      </c>
      <c r="BT631" s="220">
        <v>751</v>
      </c>
      <c r="BU631" s="220">
        <v>751</v>
      </c>
      <c r="BV631" s="220">
        <v>751</v>
      </c>
      <c r="BW631" s="220">
        <v>751</v>
      </c>
      <c r="BX631" s="220">
        <v>751</v>
      </c>
      <c r="BY631" s="220">
        <v>751</v>
      </c>
      <c r="BZ631" s="220">
        <v>751</v>
      </c>
      <c r="CA631" s="220">
        <v>751</v>
      </c>
      <c r="CB631" s="220">
        <v>751</v>
      </c>
      <c r="CC631" s="220">
        <v>751</v>
      </c>
      <c r="CD631" s="220">
        <v>751</v>
      </c>
      <c r="CE631" s="220">
        <v>751</v>
      </c>
      <c r="CF631" s="220">
        <v>751</v>
      </c>
      <c r="CG631" s="220">
        <v>751</v>
      </c>
      <c r="CH631" s="220">
        <v>751</v>
      </c>
      <c r="CI631" s="220">
        <v>751</v>
      </c>
      <c r="CJ631" s="220">
        <v>751</v>
      </c>
      <c r="CK631" s="220">
        <v>751</v>
      </c>
      <c r="CL631" s="220">
        <v>751</v>
      </c>
      <c r="CM631" s="220">
        <v>751</v>
      </c>
      <c r="CN631" s="220">
        <v>751</v>
      </c>
      <c r="CO631" s="220">
        <v>751</v>
      </c>
      <c r="CP631" s="220">
        <v>751</v>
      </c>
      <c r="CQ631" s="220">
        <v>751</v>
      </c>
      <c r="CR631" s="220">
        <v>751</v>
      </c>
      <c r="CS631" s="220">
        <v>751</v>
      </c>
      <c r="CT631" s="220">
        <v>751</v>
      </c>
      <c r="CU631" s="220">
        <v>751</v>
      </c>
      <c r="CV631" s="220">
        <v>751</v>
      </c>
      <c r="CW631" s="220">
        <v>751</v>
      </c>
      <c r="CX631" s="220">
        <v>751</v>
      </c>
      <c r="CY631" s="220">
        <v>751</v>
      </c>
      <c r="CZ631" s="220">
        <v>751</v>
      </c>
      <c r="DA631" s="220">
        <v>751</v>
      </c>
      <c r="DB631" s="220">
        <v>751</v>
      </c>
      <c r="DC631" s="220">
        <v>751</v>
      </c>
      <c r="DD631" s="220">
        <v>751</v>
      </c>
      <c r="DE631" s="220">
        <v>751</v>
      </c>
      <c r="DF631" s="220">
        <v>751</v>
      </c>
      <c r="DG631" s="220">
        <v>751</v>
      </c>
      <c r="DH631" s="220">
        <v>751</v>
      </c>
      <c r="DI631" s="220">
        <v>751</v>
      </c>
      <c r="DJ631" s="220">
        <v>751</v>
      </c>
      <c r="DK631" s="220">
        <v>751</v>
      </c>
      <c r="DL631" s="220">
        <v>751</v>
      </c>
      <c r="DM631" s="220">
        <v>751</v>
      </c>
      <c r="DN631" s="220">
        <v>751</v>
      </c>
      <c r="DO631" s="220">
        <v>751</v>
      </c>
      <c r="DP631" s="220">
        <v>751</v>
      </c>
      <c r="DQ631" s="220">
        <v>751</v>
      </c>
      <c r="DR631" s="220">
        <v>751</v>
      </c>
      <c r="DS631" s="220">
        <v>751</v>
      </c>
      <c r="DT631" s="220">
        <v>751</v>
      </c>
      <c r="DU631" s="220">
        <v>751</v>
      </c>
      <c r="DV631" s="220">
        <v>751</v>
      </c>
      <c r="DW631" s="220">
        <v>751</v>
      </c>
      <c r="DX631" s="220">
        <v>751</v>
      </c>
      <c r="DY631" s="220">
        <v>751</v>
      </c>
      <c r="DZ631" s="220">
        <v>751</v>
      </c>
      <c r="EA631" s="220">
        <v>751</v>
      </c>
      <c r="EB631" s="220">
        <v>751</v>
      </c>
      <c r="EC631" s="220">
        <v>751</v>
      </c>
      <c r="ED631" s="220">
        <v>751</v>
      </c>
      <c r="EE631" s="220">
        <v>751</v>
      </c>
      <c r="EF631" s="220">
        <v>751</v>
      </c>
      <c r="EG631" s="220">
        <v>751</v>
      </c>
      <c r="EH631" s="220">
        <v>751</v>
      </c>
      <c r="EI631" s="220">
        <v>751</v>
      </c>
      <c r="EJ631" s="220">
        <v>751</v>
      </c>
      <c r="EK631" s="220">
        <v>751</v>
      </c>
      <c r="EL631" s="220">
        <v>751</v>
      </c>
      <c r="EM631" s="220">
        <v>751</v>
      </c>
      <c r="EN631" s="242">
        <v>751</v>
      </c>
      <c r="EO631" s="232">
        <v>751</v>
      </c>
      <c r="EP631" s="227">
        <v>751</v>
      </c>
      <c r="EQ631" s="154">
        <v>751</v>
      </c>
      <c r="ER631" s="154">
        <v>751</v>
      </c>
      <c r="ES631" s="154">
        <v>751</v>
      </c>
      <c r="ET631" s="154">
        <v>751</v>
      </c>
      <c r="EU631" s="154">
        <v>751</v>
      </c>
      <c r="EV631" s="154">
        <v>751</v>
      </c>
      <c r="EW631" s="166">
        <v>751</v>
      </c>
      <c r="EX631" s="166">
        <v>751</v>
      </c>
      <c r="EY631" s="166">
        <v>751</v>
      </c>
      <c r="EZ631" s="166">
        <v>751</v>
      </c>
      <c r="FA631" s="166">
        <v>751</v>
      </c>
      <c r="FB631" s="154">
        <v>751</v>
      </c>
      <c r="FC631" s="166">
        <v>751</v>
      </c>
      <c r="FD631" s="166">
        <v>751</v>
      </c>
      <c r="FE631" s="154">
        <v>751</v>
      </c>
      <c r="FF631" s="166">
        <v>751</v>
      </c>
      <c r="FG631" s="154">
        <v>751</v>
      </c>
      <c r="FH631" s="166">
        <v>751</v>
      </c>
      <c r="FI631" s="166">
        <v>751</v>
      </c>
      <c r="FJ631" s="154">
        <v>751</v>
      </c>
      <c r="FK631" s="154">
        <v>751</v>
      </c>
      <c r="FL631" s="154">
        <v>751</v>
      </c>
      <c r="FM631" s="154">
        <v>751</v>
      </c>
      <c r="FN631" s="154">
        <v>751</v>
      </c>
      <c r="FO631" s="154">
        <v>751</v>
      </c>
      <c r="FP631" s="154">
        <v>751</v>
      </c>
      <c r="FQ631" s="154">
        <v>751</v>
      </c>
      <c r="FR631" s="166">
        <v>751</v>
      </c>
      <c r="FS631" s="166">
        <v>751</v>
      </c>
      <c r="FT631" s="166">
        <v>751</v>
      </c>
      <c r="FU631" s="166">
        <v>751</v>
      </c>
      <c r="FV631" s="166">
        <v>751</v>
      </c>
      <c r="FW631" s="166">
        <v>751</v>
      </c>
      <c r="FX631" s="166">
        <v>751</v>
      </c>
      <c r="FY631" s="166">
        <v>751</v>
      </c>
      <c r="FZ631" s="166">
        <v>751</v>
      </c>
      <c r="GA631" s="166">
        <v>751</v>
      </c>
      <c r="GB631" s="166">
        <v>751</v>
      </c>
      <c r="GC631" s="166">
        <v>751</v>
      </c>
      <c r="GD631" s="166">
        <v>751</v>
      </c>
      <c r="GE631" s="166">
        <v>751</v>
      </c>
      <c r="GF631" s="166">
        <v>751</v>
      </c>
      <c r="GG631" s="166">
        <v>751</v>
      </c>
      <c r="GH631" s="166">
        <v>751</v>
      </c>
      <c r="GI631" s="166">
        <v>751</v>
      </c>
      <c r="GJ631" s="166">
        <v>751</v>
      </c>
      <c r="GK631" s="166">
        <v>751</v>
      </c>
      <c r="GL631" s="166">
        <v>751</v>
      </c>
      <c r="GM631" s="166">
        <v>751</v>
      </c>
      <c r="GN631" s="166">
        <v>751</v>
      </c>
      <c r="GO631" s="166">
        <v>751</v>
      </c>
      <c r="GP631" s="166">
        <v>751</v>
      </c>
      <c r="GQ631" s="166">
        <v>751</v>
      </c>
      <c r="GR631" s="166">
        <v>751</v>
      </c>
      <c r="GS631" s="166">
        <v>751</v>
      </c>
      <c r="GT631" s="166">
        <v>751</v>
      </c>
      <c r="GU631" s="166">
        <v>751</v>
      </c>
      <c r="GV631" s="166">
        <v>751</v>
      </c>
      <c r="GW631" s="166">
        <v>751</v>
      </c>
      <c r="GX631" s="166">
        <v>751</v>
      </c>
      <c r="GY631" s="166">
        <v>751</v>
      </c>
      <c r="GZ631" s="166">
        <v>751</v>
      </c>
      <c r="HA631" s="166">
        <v>751</v>
      </c>
      <c r="HB631" s="166">
        <v>751</v>
      </c>
      <c r="HC631" s="166">
        <v>751</v>
      </c>
      <c r="HD631" s="166">
        <v>751</v>
      </c>
      <c r="HE631" s="166">
        <v>751</v>
      </c>
      <c r="HF631" s="166">
        <v>751</v>
      </c>
      <c r="HG631" s="154">
        <v>751</v>
      </c>
      <c r="HH631" s="154">
        <v>751</v>
      </c>
      <c r="HI631" s="166">
        <v>751</v>
      </c>
      <c r="HJ631" s="154">
        <v>752</v>
      </c>
      <c r="HK631" s="154">
        <v>751</v>
      </c>
      <c r="HL631" s="166">
        <v>751</v>
      </c>
      <c r="HM631" s="154">
        <v>751</v>
      </c>
      <c r="HN631" s="154">
        <v>751</v>
      </c>
      <c r="HO631" s="166">
        <v>751</v>
      </c>
      <c r="HP631" s="154">
        <v>751</v>
      </c>
      <c r="HQ631" s="154">
        <v>751</v>
      </c>
      <c r="HR631" s="166">
        <v>751</v>
      </c>
      <c r="HS631" s="154">
        <v>751</v>
      </c>
      <c r="HT631" s="150">
        <v>751</v>
      </c>
      <c r="HU631" s="150">
        <v>751</v>
      </c>
      <c r="HV631" s="150">
        <v>751</v>
      </c>
      <c r="HW631" s="169">
        <v>751</v>
      </c>
    </row>
    <row r="632" spans="1:231">
      <c r="A632" s="145">
        <f t="shared" si="59"/>
        <v>44048</v>
      </c>
      <c r="B632" s="220">
        <f>'Age&amp;Sex by occurrence date'!$FLF22</f>
        <v>864</v>
      </c>
      <c r="C632" s="220">
        <v>750</v>
      </c>
      <c r="D632" s="220">
        <v>750</v>
      </c>
      <c r="E632" s="220">
        <v>750</v>
      </c>
      <c r="F632" s="220">
        <v>750</v>
      </c>
      <c r="G632" s="220">
        <v>750</v>
      </c>
      <c r="H632" s="220">
        <v>750</v>
      </c>
      <c r="I632" s="220">
        <v>750</v>
      </c>
      <c r="J632" s="220">
        <v>750</v>
      </c>
      <c r="K632" s="220">
        <v>750</v>
      </c>
      <c r="L632" s="220">
        <v>750</v>
      </c>
      <c r="M632" s="220">
        <v>750</v>
      </c>
      <c r="N632" s="220">
        <v>750</v>
      </c>
      <c r="O632" s="220">
        <v>750</v>
      </c>
      <c r="P632" s="220">
        <v>750</v>
      </c>
      <c r="Q632" s="220">
        <v>750</v>
      </c>
      <c r="R632" s="220">
        <v>750</v>
      </c>
      <c r="S632" s="220">
        <v>750</v>
      </c>
      <c r="T632" s="220">
        <v>750</v>
      </c>
      <c r="U632" s="220">
        <v>750</v>
      </c>
      <c r="V632" s="220">
        <v>750</v>
      </c>
      <c r="W632" s="220">
        <v>750</v>
      </c>
      <c r="X632" s="220">
        <v>750</v>
      </c>
      <c r="Y632" s="220">
        <v>750</v>
      </c>
      <c r="Z632" s="220">
        <v>750</v>
      </c>
      <c r="AA632" s="220">
        <v>750</v>
      </c>
      <c r="AB632" s="220">
        <v>751</v>
      </c>
      <c r="AC632" s="220">
        <v>751</v>
      </c>
      <c r="AD632" s="220">
        <v>751</v>
      </c>
      <c r="AE632" s="220">
        <v>750</v>
      </c>
      <c r="AF632" s="220">
        <v>750</v>
      </c>
      <c r="AG632" s="220">
        <v>750</v>
      </c>
      <c r="AH632" s="220">
        <v>750</v>
      </c>
      <c r="AI632" s="220">
        <v>750</v>
      </c>
      <c r="AJ632" s="220">
        <v>750</v>
      </c>
      <c r="AK632" s="220">
        <v>750</v>
      </c>
      <c r="AL632" s="220">
        <v>750</v>
      </c>
      <c r="AM632" s="220">
        <v>750</v>
      </c>
      <c r="AN632" s="220">
        <v>750</v>
      </c>
      <c r="AO632" s="220">
        <v>750</v>
      </c>
      <c r="AP632" s="220">
        <v>750</v>
      </c>
      <c r="AQ632" s="220">
        <v>750</v>
      </c>
      <c r="AR632" s="220">
        <v>750</v>
      </c>
      <c r="AS632" s="220">
        <v>750</v>
      </c>
      <c r="AT632" s="220">
        <v>750</v>
      </c>
      <c r="AU632" s="220">
        <v>750</v>
      </c>
      <c r="AV632" s="220">
        <v>750</v>
      </c>
      <c r="AW632" s="220">
        <v>750</v>
      </c>
      <c r="AX632" s="220">
        <v>750</v>
      </c>
      <c r="AY632" s="220">
        <v>750</v>
      </c>
      <c r="AZ632" s="220">
        <v>750</v>
      </c>
      <c r="BA632" s="220">
        <v>750</v>
      </c>
      <c r="BB632" s="220">
        <v>750</v>
      </c>
      <c r="BC632" s="220">
        <v>750</v>
      </c>
      <c r="BD632" s="220">
        <v>750</v>
      </c>
      <c r="BE632" s="220">
        <v>750</v>
      </c>
      <c r="BF632" s="220">
        <v>750</v>
      </c>
      <c r="BG632" s="220">
        <v>750</v>
      </c>
      <c r="BH632" s="220">
        <v>750</v>
      </c>
      <c r="BI632" s="220">
        <v>750</v>
      </c>
      <c r="BJ632" s="220">
        <v>750</v>
      </c>
      <c r="BK632" s="220">
        <v>750</v>
      </c>
      <c r="BL632" s="220">
        <v>750</v>
      </c>
      <c r="BM632" s="220">
        <v>750</v>
      </c>
      <c r="BN632" s="220">
        <v>750</v>
      </c>
      <c r="BO632" s="220">
        <v>750</v>
      </c>
      <c r="BP632" s="220">
        <v>750</v>
      </c>
      <c r="BQ632" s="220">
        <v>750</v>
      </c>
      <c r="BR632" s="220">
        <v>750</v>
      </c>
      <c r="BS632" s="220">
        <v>750</v>
      </c>
      <c r="BT632" s="220">
        <v>750</v>
      </c>
      <c r="BU632" s="220">
        <v>750</v>
      </c>
      <c r="BV632" s="220">
        <v>750</v>
      </c>
      <c r="BW632" s="220">
        <v>750</v>
      </c>
      <c r="BX632" s="220">
        <v>750</v>
      </c>
      <c r="BY632" s="220">
        <v>750</v>
      </c>
      <c r="BZ632" s="220">
        <v>750</v>
      </c>
      <c r="CA632" s="220">
        <v>750</v>
      </c>
      <c r="CB632" s="220">
        <v>750</v>
      </c>
      <c r="CC632" s="220">
        <v>750</v>
      </c>
      <c r="CD632" s="220">
        <v>750</v>
      </c>
      <c r="CE632" s="220">
        <v>750</v>
      </c>
      <c r="CF632" s="220">
        <v>750</v>
      </c>
      <c r="CG632" s="220">
        <v>750</v>
      </c>
      <c r="CH632" s="220">
        <v>750</v>
      </c>
      <c r="CI632" s="220">
        <v>750</v>
      </c>
      <c r="CJ632" s="220">
        <v>750</v>
      </c>
      <c r="CK632" s="220">
        <v>750</v>
      </c>
      <c r="CL632" s="220">
        <v>750</v>
      </c>
      <c r="CM632" s="220">
        <v>750</v>
      </c>
      <c r="CN632" s="220">
        <v>750</v>
      </c>
      <c r="CO632" s="220">
        <v>750</v>
      </c>
      <c r="CP632" s="220">
        <v>750</v>
      </c>
      <c r="CQ632" s="220">
        <v>750</v>
      </c>
      <c r="CR632" s="220">
        <v>750</v>
      </c>
      <c r="CS632" s="220">
        <v>750</v>
      </c>
      <c r="CT632" s="220">
        <v>750</v>
      </c>
      <c r="CU632" s="220">
        <v>750</v>
      </c>
      <c r="CV632" s="220">
        <v>750</v>
      </c>
      <c r="CW632" s="220">
        <v>750</v>
      </c>
      <c r="CX632" s="220">
        <v>750</v>
      </c>
      <c r="CY632" s="220">
        <v>750</v>
      </c>
      <c r="CZ632" s="220">
        <v>750</v>
      </c>
      <c r="DA632" s="220">
        <v>750</v>
      </c>
      <c r="DB632" s="220">
        <v>750</v>
      </c>
      <c r="DC632" s="220">
        <v>750</v>
      </c>
      <c r="DD632" s="220">
        <v>750</v>
      </c>
      <c r="DE632" s="220">
        <v>750</v>
      </c>
      <c r="DF632" s="220">
        <v>750</v>
      </c>
      <c r="DG632" s="220">
        <v>750</v>
      </c>
      <c r="DH632" s="220">
        <v>750</v>
      </c>
      <c r="DI632" s="220">
        <v>750</v>
      </c>
      <c r="DJ632" s="220">
        <v>750</v>
      </c>
      <c r="DK632" s="220">
        <v>750</v>
      </c>
      <c r="DL632" s="220">
        <v>750</v>
      </c>
      <c r="DM632" s="220">
        <v>750</v>
      </c>
      <c r="DN632" s="220">
        <v>750</v>
      </c>
      <c r="DO632" s="220">
        <v>750</v>
      </c>
      <c r="DP632" s="220">
        <v>750</v>
      </c>
      <c r="DQ632" s="220">
        <v>750</v>
      </c>
      <c r="DR632" s="220">
        <v>750</v>
      </c>
      <c r="DS632" s="220">
        <v>750</v>
      </c>
      <c r="DT632" s="220">
        <v>750</v>
      </c>
      <c r="DU632" s="220">
        <v>750</v>
      </c>
      <c r="DV632" s="220">
        <v>750</v>
      </c>
      <c r="DW632" s="220">
        <v>750</v>
      </c>
      <c r="DX632" s="220">
        <v>750</v>
      </c>
      <c r="DY632" s="220">
        <v>750</v>
      </c>
      <c r="DZ632" s="220">
        <v>750</v>
      </c>
      <c r="EA632" s="220">
        <v>750</v>
      </c>
      <c r="EB632" s="220">
        <v>750</v>
      </c>
      <c r="EC632" s="220">
        <v>750</v>
      </c>
      <c r="ED632" s="220">
        <v>750</v>
      </c>
      <c r="EE632" s="220">
        <v>750</v>
      </c>
      <c r="EF632" s="220">
        <v>750</v>
      </c>
      <c r="EG632" s="220">
        <v>750</v>
      </c>
      <c r="EH632" s="220">
        <v>750</v>
      </c>
      <c r="EI632" s="220">
        <v>750</v>
      </c>
      <c r="EJ632" s="220">
        <v>750</v>
      </c>
      <c r="EK632" s="220">
        <v>750</v>
      </c>
      <c r="EL632" s="220">
        <v>750</v>
      </c>
      <c r="EM632" s="220">
        <v>750</v>
      </c>
      <c r="EN632" s="242">
        <v>750</v>
      </c>
      <c r="EO632" s="232">
        <v>750</v>
      </c>
      <c r="EP632" s="228">
        <v>750</v>
      </c>
      <c r="EQ632" s="166">
        <v>750</v>
      </c>
      <c r="ER632" s="166">
        <v>750</v>
      </c>
      <c r="ES632" s="166">
        <v>750</v>
      </c>
      <c r="ET632" s="166">
        <v>750</v>
      </c>
      <c r="EU632" s="166">
        <v>750</v>
      </c>
      <c r="EV632" s="154">
        <v>750</v>
      </c>
      <c r="EW632" s="166">
        <v>750</v>
      </c>
      <c r="EX632" s="166">
        <v>750</v>
      </c>
      <c r="EY632" s="166">
        <v>750</v>
      </c>
      <c r="EZ632" s="166">
        <v>750</v>
      </c>
      <c r="FA632" s="166">
        <v>750</v>
      </c>
      <c r="FB632" s="154">
        <v>750</v>
      </c>
      <c r="FC632" s="154">
        <v>750</v>
      </c>
      <c r="FD632" s="154">
        <v>750</v>
      </c>
      <c r="FE632" s="154">
        <v>750</v>
      </c>
      <c r="FF632" s="166">
        <v>750</v>
      </c>
      <c r="FG632" s="166">
        <v>750</v>
      </c>
      <c r="FH632" s="166">
        <v>750</v>
      </c>
      <c r="FI632" s="154">
        <v>750</v>
      </c>
      <c r="FJ632" s="166">
        <v>750</v>
      </c>
      <c r="FK632" s="166">
        <v>750</v>
      </c>
      <c r="FL632" s="166">
        <v>750</v>
      </c>
      <c r="FM632" s="166">
        <v>750</v>
      </c>
      <c r="FN632" s="166">
        <v>750</v>
      </c>
      <c r="FO632" s="166">
        <v>750</v>
      </c>
      <c r="FP632" s="166">
        <v>750</v>
      </c>
      <c r="FQ632" s="166">
        <v>750</v>
      </c>
      <c r="FR632" s="166">
        <v>750</v>
      </c>
      <c r="FS632" s="166">
        <v>750</v>
      </c>
      <c r="FT632" s="166">
        <v>750</v>
      </c>
      <c r="FU632" s="166">
        <v>750</v>
      </c>
      <c r="FV632" s="166">
        <v>750</v>
      </c>
      <c r="FW632" s="166">
        <v>750</v>
      </c>
      <c r="FX632" s="166">
        <v>750</v>
      </c>
      <c r="FY632" s="166">
        <v>750</v>
      </c>
      <c r="FZ632" s="166">
        <v>750</v>
      </c>
      <c r="GA632" s="166">
        <v>750</v>
      </c>
      <c r="GB632" s="166">
        <v>750</v>
      </c>
      <c r="GC632" s="166">
        <v>750</v>
      </c>
      <c r="GD632" s="166">
        <v>750</v>
      </c>
      <c r="GE632" s="166">
        <v>750</v>
      </c>
      <c r="GF632" s="166">
        <v>750</v>
      </c>
      <c r="GG632" s="166">
        <v>750</v>
      </c>
      <c r="GH632" s="166">
        <v>750</v>
      </c>
      <c r="GI632" s="166">
        <v>750</v>
      </c>
      <c r="GJ632" s="166">
        <v>750</v>
      </c>
      <c r="GK632" s="154">
        <v>750</v>
      </c>
      <c r="GL632" s="154">
        <v>750</v>
      </c>
      <c r="GM632" s="154">
        <v>750</v>
      </c>
      <c r="GN632" s="154">
        <v>750</v>
      </c>
      <c r="GO632" s="154">
        <v>750</v>
      </c>
      <c r="GP632" s="154">
        <v>750</v>
      </c>
      <c r="GQ632" s="154">
        <v>750</v>
      </c>
      <c r="GR632" s="154">
        <v>750</v>
      </c>
      <c r="GS632" s="154">
        <v>750</v>
      </c>
      <c r="GT632" s="166">
        <v>750</v>
      </c>
      <c r="GU632" s="166">
        <v>750</v>
      </c>
      <c r="GV632" s="166">
        <v>750</v>
      </c>
      <c r="GW632" s="166">
        <v>750</v>
      </c>
      <c r="GX632" s="166">
        <v>750</v>
      </c>
      <c r="GY632" s="166">
        <v>750</v>
      </c>
      <c r="GZ632" s="166">
        <v>750</v>
      </c>
      <c r="HA632" s="166">
        <v>750</v>
      </c>
      <c r="HB632" s="166">
        <v>750</v>
      </c>
      <c r="HC632" s="166">
        <v>750</v>
      </c>
      <c r="HD632" s="166">
        <v>750</v>
      </c>
      <c r="HE632" s="166">
        <v>750</v>
      </c>
      <c r="HF632" s="154">
        <v>750</v>
      </c>
      <c r="HG632" s="154">
        <v>750</v>
      </c>
      <c r="HH632" s="154">
        <v>750</v>
      </c>
      <c r="HI632" s="154">
        <v>750</v>
      </c>
      <c r="HJ632" s="154">
        <v>751</v>
      </c>
      <c r="HK632" s="154">
        <v>750</v>
      </c>
      <c r="HL632" s="154">
        <v>750</v>
      </c>
      <c r="HM632" s="154">
        <v>750</v>
      </c>
      <c r="HN632" s="154">
        <v>750</v>
      </c>
      <c r="HO632" s="166">
        <v>750</v>
      </c>
      <c r="HP632" s="154">
        <v>750</v>
      </c>
      <c r="HQ632" s="154">
        <v>750</v>
      </c>
      <c r="HR632" s="166">
        <v>750</v>
      </c>
      <c r="HS632" s="154">
        <v>750</v>
      </c>
      <c r="HT632" s="150">
        <v>750</v>
      </c>
      <c r="HU632" s="150">
        <v>750</v>
      </c>
      <c r="HV632" s="150">
        <v>750</v>
      </c>
      <c r="HW632" s="169">
        <v>750</v>
      </c>
    </row>
    <row r="633" spans="1:231">
      <c r="A633" s="145">
        <f t="shared" si="59"/>
        <v>44047</v>
      </c>
      <c r="B633" s="220">
        <f>'Age&amp;Sex by occurrence date'!$FLM22</f>
        <v>863</v>
      </c>
      <c r="C633" s="220">
        <v>749</v>
      </c>
      <c r="D633" s="220">
        <v>749</v>
      </c>
      <c r="E633" s="220">
        <v>749</v>
      </c>
      <c r="F633" s="220">
        <v>749</v>
      </c>
      <c r="G633" s="220">
        <v>749</v>
      </c>
      <c r="H633" s="220">
        <v>749</v>
      </c>
      <c r="I633" s="220">
        <v>749</v>
      </c>
      <c r="J633" s="220">
        <v>749</v>
      </c>
      <c r="K633" s="220">
        <v>749</v>
      </c>
      <c r="L633" s="220">
        <v>749</v>
      </c>
      <c r="M633" s="220">
        <v>749</v>
      </c>
      <c r="N633" s="220">
        <v>749</v>
      </c>
      <c r="O633" s="220">
        <v>749</v>
      </c>
      <c r="P633" s="220">
        <v>749</v>
      </c>
      <c r="Q633" s="220">
        <v>749</v>
      </c>
      <c r="R633" s="220">
        <v>749</v>
      </c>
      <c r="S633" s="220">
        <v>749</v>
      </c>
      <c r="T633" s="220">
        <v>749</v>
      </c>
      <c r="U633" s="220">
        <v>749</v>
      </c>
      <c r="V633" s="220">
        <v>749</v>
      </c>
      <c r="W633" s="220">
        <v>749</v>
      </c>
      <c r="X633" s="220">
        <v>749</v>
      </c>
      <c r="Y633" s="220">
        <v>749</v>
      </c>
      <c r="Z633" s="220">
        <v>749</v>
      </c>
      <c r="AA633" s="220">
        <v>749</v>
      </c>
      <c r="AB633" s="220">
        <v>750</v>
      </c>
      <c r="AC633" s="220">
        <v>750</v>
      </c>
      <c r="AD633" s="220">
        <v>750</v>
      </c>
      <c r="AE633" s="220">
        <v>749</v>
      </c>
      <c r="AF633" s="220">
        <v>749</v>
      </c>
      <c r="AG633" s="220">
        <v>749</v>
      </c>
      <c r="AH633" s="220">
        <v>749</v>
      </c>
      <c r="AI633" s="220">
        <v>749</v>
      </c>
      <c r="AJ633" s="220">
        <v>749</v>
      </c>
      <c r="AK633" s="220">
        <v>749</v>
      </c>
      <c r="AL633" s="220">
        <v>749</v>
      </c>
      <c r="AM633" s="220">
        <v>749</v>
      </c>
      <c r="AN633" s="220">
        <v>749</v>
      </c>
      <c r="AO633" s="220">
        <v>749</v>
      </c>
      <c r="AP633" s="220">
        <v>749</v>
      </c>
      <c r="AQ633" s="220">
        <v>749</v>
      </c>
      <c r="AR633" s="220">
        <v>749</v>
      </c>
      <c r="AS633" s="220">
        <v>749</v>
      </c>
      <c r="AT633" s="220">
        <v>749</v>
      </c>
      <c r="AU633" s="220">
        <v>749</v>
      </c>
      <c r="AV633" s="220">
        <v>749</v>
      </c>
      <c r="AW633" s="220">
        <v>749</v>
      </c>
      <c r="AX633" s="220">
        <v>749</v>
      </c>
      <c r="AY633" s="220">
        <v>749</v>
      </c>
      <c r="AZ633" s="220">
        <v>749</v>
      </c>
      <c r="BA633" s="220">
        <v>749</v>
      </c>
      <c r="BB633" s="220">
        <v>749</v>
      </c>
      <c r="BC633" s="220">
        <v>749</v>
      </c>
      <c r="BD633" s="220">
        <v>749</v>
      </c>
      <c r="BE633" s="220">
        <v>749</v>
      </c>
      <c r="BF633" s="220">
        <v>749</v>
      </c>
      <c r="BG633" s="220">
        <v>749</v>
      </c>
      <c r="BH633" s="220">
        <v>749</v>
      </c>
      <c r="BI633" s="220">
        <v>749</v>
      </c>
      <c r="BJ633" s="220">
        <v>749</v>
      </c>
      <c r="BK633" s="220">
        <v>749</v>
      </c>
      <c r="BL633" s="220">
        <v>749</v>
      </c>
      <c r="BM633" s="220">
        <v>749</v>
      </c>
      <c r="BN633" s="220">
        <v>749</v>
      </c>
      <c r="BO633" s="220">
        <v>749</v>
      </c>
      <c r="BP633" s="220">
        <v>749</v>
      </c>
      <c r="BQ633" s="220">
        <v>749</v>
      </c>
      <c r="BR633" s="220">
        <v>749</v>
      </c>
      <c r="BS633" s="220">
        <v>749</v>
      </c>
      <c r="BT633" s="220">
        <v>749</v>
      </c>
      <c r="BU633" s="220">
        <v>749</v>
      </c>
      <c r="BV633" s="220">
        <v>749</v>
      </c>
      <c r="BW633" s="220">
        <v>749</v>
      </c>
      <c r="BX633" s="220">
        <v>749</v>
      </c>
      <c r="BY633" s="220">
        <v>749</v>
      </c>
      <c r="BZ633" s="220">
        <v>749</v>
      </c>
      <c r="CA633" s="220">
        <v>749</v>
      </c>
      <c r="CB633" s="220">
        <v>749</v>
      </c>
      <c r="CC633" s="220">
        <v>749</v>
      </c>
      <c r="CD633" s="220">
        <v>749</v>
      </c>
      <c r="CE633" s="220">
        <v>749</v>
      </c>
      <c r="CF633" s="220">
        <v>749</v>
      </c>
      <c r="CG633" s="220">
        <v>749</v>
      </c>
      <c r="CH633" s="220">
        <v>749</v>
      </c>
      <c r="CI633" s="220">
        <v>749</v>
      </c>
      <c r="CJ633" s="220">
        <v>749</v>
      </c>
      <c r="CK633" s="220">
        <v>749</v>
      </c>
      <c r="CL633" s="220">
        <v>749</v>
      </c>
      <c r="CM633" s="220">
        <v>749</v>
      </c>
      <c r="CN633" s="220">
        <v>749</v>
      </c>
      <c r="CO633" s="220">
        <v>749</v>
      </c>
      <c r="CP633" s="220">
        <v>749</v>
      </c>
      <c r="CQ633" s="220">
        <v>749</v>
      </c>
      <c r="CR633" s="220">
        <v>749</v>
      </c>
      <c r="CS633" s="220">
        <v>749</v>
      </c>
      <c r="CT633" s="220">
        <v>749</v>
      </c>
      <c r="CU633" s="220">
        <v>749</v>
      </c>
      <c r="CV633" s="220">
        <v>749</v>
      </c>
      <c r="CW633" s="220">
        <v>749</v>
      </c>
      <c r="CX633" s="220">
        <v>749</v>
      </c>
      <c r="CY633" s="220">
        <v>749</v>
      </c>
      <c r="CZ633" s="220">
        <v>749</v>
      </c>
      <c r="DA633" s="220">
        <v>749</v>
      </c>
      <c r="DB633" s="220">
        <v>749</v>
      </c>
      <c r="DC633" s="220">
        <v>749</v>
      </c>
      <c r="DD633" s="220">
        <v>749</v>
      </c>
      <c r="DE633" s="220">
        <v>749</v>
      </c>
      <c r="DF633" s="220">
        <v>749</v>
      </c>
      <c r="DG633" s="220">
        <v>749</v>
      </c>
      <c r="DH633" s="220">
        <v>749</v>
      </c>
      <c r="DI633" s="220">
        <v>749</v>
      </c>
      <c r="DJ633" s="220">
        <v>749</v>
      </c>
      <c r="DK633" s="220">
        <v>749</v>
      </c>
      <c r="DL633" s="220">
        <v>749</v>
      </c>
      <c r="DM633" s="220">
        <v>749</v>
      </c>
      <c r="DN633" s="220">
        <v>749</v>
      </c>
      <c r="DO633" s="220">
        <v>749</v>
      </c>
      <c r="DP633" s="220">
        <v>749</v>
      </c>
      <c r="DQ633" s="220">
        <v>749</v>
      </c>
      <c r="DR633" s="220">
        <v>749</v>
      </c>
      <c r="DS633" s="220">
        <v>749</v>
      </c>
      <c r="DT633" s="220">
        <v>749</v>
      </c>
      <c r="DU633" s="220">
        <v>749</v>
      </c>
      <c r="DV633" s="220">
        <v>749</v>
      </c>
      <c r="DW633" s="220">
        <v>749</v>
      </c>
      <c r="DX633" s="220">
        <v>749</v>
      </c>
      <c r="DY633" s="220">
        <v>749</v>
      </c>
      <c r="DZ633" s="220">
        <v>749</v>
      </c>
      <c r="EA633" s="220">
        <v>749</v>
      </c>
      <c r="EB633" s="220">
        <v>749</v>
      </c>
      <c r="EC633" s="220">
        <v>749</v>
      </c>
      <c r="ED633" s="220">
        <v>749</v>
      </c>
      <c r="EE633" s="220">
        <v>749</v>
      </c>
      <c r="EF633" s="220">
        <v>749</v>
      </c>
      <c r="EG633" s="220">
        <v>749</v>
      </c>
      <c r="EH633" s="220">
        <v>749</v>
      </c>
      <c r="EI633" s="220">
        <v>749</v>
      </c>
      <c r="EJ633" s="220">
        <v>749</v>
      </c>
      <c r="EK633" s="220">
        <v>749</v>
      </c>
      <c r="EL633" s="220">
        <v>749</v>
      </c>
      <c r="EM633" s="220">
        <v>749</v>
      </c>
      <c r="EN633" s="242">
        <v>749</v>
      </c>
      <c r="EO633" s="232">
        <v>749</v>
      </c>
      <c r="EP633" s="227">
        <v>749</v>
      </c>
      <c r="EQ633" s="154">
        <v>749</v>
      </c>
      <c r="ER633" s="154">
        <v>749</v>
      </c>
      <c r="ES633" s="154">
        <v>749</v>
      </c>
      <c r="ET633" s="154">
        <v>749</v>
      </c>
      <c r="EU633" s="154">
        <v>749</v>
      </c>
      <c r="EV633" s="166">
        <v>749</v>
      </c>
      <c r="EW633" s="166">
        <v>749</v>
      </c>
      <c r="EX633" s="166">
        <v>749</v>
      </c>
      <c r="EY633" s="166">
        <v>749</v>
      </c>
      <c r="EZ633" s="166">
        <v>749</v>
      </c>
      <c r="FA633" s="166">
        <v>749</v>
      </c>
      <c r="FB633" s="166">
        <v>749</v>
      </c>
      <c r="FC633" s="166">
        <v>749</v>
      </c>
      <c r="FD633" s="166">
        <v>749</v>
      </c>
      <c r="FE633" s="166">
        <v>749</v>
      </c>
      <c r="FF633" s="154">
        <v>749</v>
      </c>
      <c r="FG633" s="154">
        <v>749</v>
      </c>
      <c r="FH633" s="154">
        <v>749</v>
      </c>
      <c r="FI633" s="154">
        <v>749</v>
      </c>
      <c r="FJ633" s="154">
        <v>749</v>
      </c>
      <c r="FK633" s="166">
        <v>749</v>
      </c>
      <c r="FL633" s="166">
        <v>749</v>
      </c>
      <c r="FM633" s="166">
        <v>749</v>
      </c>
      <c r="FN633" s="166">
        <v>749</v>
      </c>
      <c r="FO633" s="166">
        <v>749</v>
      </c>
      <c r="FP633" s="166">
        <v>749</v>
      </c>
      <c r="FQ633" s="166">
        <v>749</v>
      </c>
      <c r="FR633" s="154">
        <v>749</v>
      </c>
      <c r="FS633" s="154">
        <v>749</v>
      </c>
      <c r="FT633" s="154">
        <v>749</v>
      </c>
      <c r="FU633" s="154">
        <v>749</v>
      </c>
      <c r="FV633" s="154">
        <v>749</v>
      </c>
      <c r="FW633" s="154">
        <v>749</v>
      </c>
      <c r="FX633" s="154">
        <v>749</v>
      </c>
      <c r="FY633" s="154">
        <v>749</v>
      </c>
      <c r="FZ633" s="154">
        <v>749</v>
      </c>
      <c r="GA633" s="154">
        <v>749</v>
      </c>
      <c r="GB633" s="154">
        <v>749</v>
      </c>
      <c r="GC633" s="154">
        <v>749</v>
      </c>
      <c r="GD633" s="154">
        <v>749</v>
      </c>
      <c r="GE633" s="154">
        <v>749</v>
      </c>
      <c r="GF633" s="154">
        <v>749</v>
      </c>
      <c r="GG633" s="154">
        <v>749</v>
      </c>
      <c r="GH633" s="154">
        <v>749</v>
      </c>
      <c r="GI633" s="154">
        <v>749</v>
      </c>
      <c r="GJ633" s="154">
        <v>749</v>
      </c>
      <c r="GK633" s="154">
        <v>749</v>
      </c>
      <c r="GL633" s="154">
        <v>749</v>
      </c>
      <c r="GM633" s="154">
        <v>749</v>
      </c>
      <c r="GN633" s="154">
        <v>749</v>
      </c>
      <c r="GO633" s="154">
        <v>749</v>
      </c>
      <c r="GP633" s="154">
        <v>749</v>
      </c>
      <c r="GQ633" s="154">
        <v>749</v>
      </c>
      <c r="GR633" s="154">
        <v>749</v>
      </c>
      <c r="GS633" s="154">
        <v>749</v>
      </c>
      <c r="GT633" s="166">
        <v>749</v>
      </c>
      <c r="GU633" s="166">
        <v>749</v>
      </c>
      <c r="GV633" s="166">
        <v>749</v>
      </c>
      <c r="GW633" s="166">
        <v>749</v>
      </c>
      <c r="GX633" s="166">
        <v>749</v>
      </c>
      <c r="GY633" s="154">
        <v>749</v>
      </c>
      <c r="GZ633" s="154">
        <v>749</v>
      </c>
      <c r="HA633" s="154">
        <v>749</v>
      </c>
      <c r="HB633" s="154">
        <v>749</v>
      </c>
      <c r="HC633" s="154">
        <v>749</v>
      </c>
      <c r="HD633" s="154">
        <v>749</v>
      </c>
      <c r="HE633" s="154">
        <v>749</v>
      </c>
      <c r="HF633" s="154">
        <v>749</v>
      </c>
      <c r="HG633" s="154">
        <v>749</v>
      </c>
      <c r="HH633" s="154">
        <v>749</v>
      </c>
      <c r="HI633" s="154">
        <v>749</v>
      </c>
      <c r="HJ633" s="154">
        <v>750</v>
      </c>
      <c r="HK633" s="154">
        <v>749</v>
      </c>
      <c r="HL633" s="154">
        <v>749</v>
      </c>
      <c r="HM633" s="154">
        <v>749</v>
      </c>
      <c r="HN633" s="154">
        <v>749</v>
      </c>
      <c r="HO633" s="166">
        <v>749</v>
      </c>
      <c r="HP633" s="154">
        <v>749</v>
      </c>
      <c r="HQ633" s="154">
        <v>749</v>
      </c>
      <c r="HR633" s="166">
        <v>749</v>
      </c>
      <c r="HS633" s="154">
        <v>749</v>
      </c>
      <c r="HT633" s="151">
        <v>749</v>
      </c>
      <c r="HU633" s="151">
        <v>749</v>
      </c>
      <c r="HV633" s="151">
        <v>749</v>
      </c>
      <c r="HW633" s="169">
        <v>749</v>
      </c>
    </row>
    <row r="634" spans="1:231">
      <c r="A634" s="145">
        <f t="shared" si="59"/>
        <v>44046</v>
      </c>
      <c r="B634" s="220">
        <f>'Age&amp;Sex by occurrence date'!$FLT22</f>
        <v>863</v>
      </c>
      <c r="C634" s="220">
        <v>749</v>
      </c>
      <c r="D634" s="220">
        <v>749</v>
      </c>
      <c r="E634" s="220">
        <v>749</v>
      </c>
      <c r="F634" s="220">
        <v>749</v>
      </c>
      <c r="G634" s="220">
        <v>749</v>
      </c>
      <c r="H634" s="220">
        <v>749</v>
      </c>
      <c r="I634" s="220">
        <v>749</v>
      </c>
      <c r="J634" s="220">
        <v>749</v>
      </c>
      <c r="K634" s="220">
        <v>749</v>
      </c>
      <c r="L634" s="220">
        <v>749</v>
      </c>
      <c r="M634" s="220">
        <v>749</v>
      </c>
      <c r="N634" s="220">
        <v>749</v>
      </c>
      <c r="O634" s="220">
        <v>749</v>
      </c>
      <c r="P634" s="220">
        <v>749</v>
      </c>
      <c r="Q634" s="220">
        <v>749</v>
      </c>
      <c r="R634" s="220">
        <v>749</v>
      </c>
      <c r="S634" s="220">
        <v>749</v>
      </c>
      <c r="T634" s="220">
        <v>749</v>
      </c>
      <c r="U634" s="220">
        <v>749</v>
      </c>
      <c r="V634" s="220">
        <v>749</v>
      </c>
      <c r="W634" s="220">
        <v>749</v>
      </c>
      <c r="X634" s="220">
        <v>749</v>
      </c>
      <c r="Y634" s="220">
        <v>749</v>
      </c>
      <c r="Z634" s="220">
        <v>749</v>
      </c>
      <c r="AA634" s="220">
        <v>749</v>
      </c>
      <c r="AB634" s="220">
        <v>750</v>
      </c>
      <c r="AC634" s="220">
        <v>750</v>
      </c>
      <c r="AD634" s="220">
        <v>750</v>
      </c>
      <c r="AE634" s="220">
        <v>749</v>
      </c>
      <c r="AF634" s="220">
        <v>749</v>
      </c>
      <c r="AG634" s="220">
        <v>749</v>
      </c>
      <c r="AH634" s="220">
        <v>749</v>
      </c>
      <c r="AI634" s="220">
        <v>749</v>
      </c>
      <c r="AJ634" s="220">
        <v>749</v>
      </c>
      <c r="AK634" s="220">
        <v>749</v>
      </c>
      <c r="AL634" s="220">
        <v>749</v>
      </c>
      <c r="AM634" s="220">
        <v>749</v>
      </c>
      <c r="AN634" s="220">
        <v>749</v>
      </c>
      <c r="AO634" s="220">
        <v>749</v>
      </c>
      <c r="AP634" s="220">
        <v>749</v>
      </c>
      <c r="AQ634" s="220">
        <v>749</v>
      </c>
      <c r="AR634" s="220">
        <v>749</v>
      </c>
      <c r="AS634" s="220">
        <v>749</v>
      </c>
      <c r="AT634" s="220">
        <v>749</v>
      </c>
      <c r="AU634" s="220">
        <v>749</v>
      </c>
      <c r="AV634" s="220">
        <v>749</v>
      </c>
      <c r="AW634" s="220">
        <v>749</v>
      </c>
      <c r="AX634" s="220">
        <v>749</v>
      </c>
      <c r="AY634" s="220">
        <v>749</v>
      </c>
      <c r="AZ634" s="220">
        <v>749</v>
      </c>
      <c r="BA634" s="220">
        <v>749</v>
      </c>
      <c r="BB634" s="220">
        <v>749</v>
      </c>
      <c r="BC634" s="220">
        <v>749</v>
      </c>
      <c r="BD634" s="220">
        <v>749</v>
      </c>
      <c r="BE634" s="220">
        <v>749</v>
      </c>
      <c r="BF634" s="220">
        <v>749</v>
      </c>
      <c r="BG634" s="220">
        <v>749</v>
      </c>
      <c r="BH634" s="220">
        <v>749</v>
      </c>
      <c r="BI634" s="220">
        <v>749</v>
      </c>
      <c r="BJ634" s="220">
        <v>749</v>
      </c>
      <c r="BK634" s="220">
        <v>749</v>
      </c>
      <c r="BL634" s="220">
        <v>749</v>
      </c>
      <c r="BM634" s="220">
        <v>749</v>
      </c>
      <c r="BN634" s="220">
        <v>749</v>
      </c>
      <c r="BO634" s="220">
        <v>749</v>
      </c>
      <c r="BP634" s="220">
        <v>749</v>
      </c>
      <c r="BQ634" s="220">
        <v>749</v>
      </c>
      <c r="BR634" s="220">
        <v>749</v>
      </c>
      <c r="BS634" s="220">
        <v>749</v>
      </c>
      <c r="BT634" s="220">
        <v>749</v>
      </c>
      <c r="BU634" s="220">
        <v>749</v>
      </c>
      <c r="BV634" s="220">
        <v>749</v>
      </c>
      <c r="BW634" s="220">
        <v>749</v>
      </c>
      <c r="BX634" s="220">
        <v>749</v>
      </c>
      <c r="BY634" s="220">
        <v>749</v>
      </c>
      <c r="BZ634" s="220">
        <v>749</v>
      </c>
      <c r="CA634" s="220">
        <v>749</v>
      </c>
      <c r="CB634" s="220">
        <v>749</v>
      </c>
      <c r="CC634" s="220">
        <v>749</v>
      </c>
      <c r="CD634" s="220">
        <v>749</v>
      </c>
      <c r="CE634" s="220">
        <v>749</v>
      </c>
      <c r="CF634" s="220">
        <v>749</v>
      </c>
      <c r="CG634" s="220">
        <v>749</v>
      </c>
      <c r="CH634" s="220">
        <v>749</v>
      </c>
      <c r="CI634" s="220">
        <v>749</v>
      </c>
      <c r="CJ634" s="220">
        <v>749</v>
      </c>
      <c r="CK634" s="220">
        <v>749</v>
      </c>
      <c r="CL634" s="220">
        <v>749</v>
      </c>
      <c r="CM634" s="220">
        <v>749</v>
      </c>
      <c r="CN634" s="220">
        <v>749</v>
      </c>
      <c r="CO634" s="220">
        <v>749</v>
      </c>
      <c r="CP634" s="220">
        <v>749</v>
      </c>
      <c r="CQ634" s="220">
        <v>749</v>
      </c>
      <c r="CR634" s="220">
        <v>749</v>
      </c>
      <c r="CS634" s="220">
        <v>749</v>
      </c>
      <c r="CT634" s="220">
        <v>749</v>
      </c>
      <c r="CU634" s="220">
        <v>749</v>
      </c>
      <c r="CV634" s="220">
        <v>749</v>
      </c>
      <c r="CW634" s="220">
        <v>749</v>
      </c>
      <c r="CX634" s="220">
        <v>749</v>
      </c>
      <c r="CY634" s="220">
        <v>749</v>
      </c>
      <c r="CZ634" s="220">
        <v>749</v>
      </c>
      <c r="DA634" s="220">
        <v>749</v>
      </c>
      <c r="DB634" s="220">
        <v>749</v>
      </c>
      <c r="DC634" s="220">
        <v>749</v>
      </c>
      <c r="DD634" s="220">
        <v>749</v>
      </c>
      <c r="DE634" s="220">
        <v>749</v>
      </c>
      <c r="DF634" s="220">
        <v>749</v>
      </c>
      <c r="DG634" s="220">
        <v>749</v>
      </c>
      <c r="DH634" s="220">
        <v>749</v>
      </c>
      <c r="DI634" s="220">
        <v>749</v>
      </c>
      <c r="DJ634" s="220">
        <v>749</v>
      </c>
      <c r="DK634" s="220">
        <v>749</v>
      </c>
      <c r="DL634" s="220">
        <v>749</v>
      </c>
      <c r="DM634" s="220">
        <v>749</v>
      </c>
      <c r="DN634" s="220">
        <v>749</v>
      </c>
      <c r="DO634" s="220">
        <v>749</v>
      </c>
      <c r="DP634" s="220">
        <v>749</v>
      </c>
      <c r="DQ634" s="220">
        <v>749</v>
      </c>
      <c r="DR634" s="220">
        <v>749</v>
      </c>
      <c r="DS634" s="220">
        <v>749</v>
      </c>
      <c r="DT634" s="220">
        <v>749</v>
      </c>
      <c r="DU634" s="220">
        <v>749</v>
      </c>
      <c r="DV634" s="220">
        <v>749</v>
      </c>
      <c r="DW634" s="220">
        <v>749</v>
      </c>
      <c r="DX634" s="220">
        <v>749</v>
      </c>
      <c r="DY634" s="220">
        <v>749</v>
      </c>
      <c r="DZ634" s="220">
        <v>749</v>
      </c>
      <c r="EA634" s="220">
        <v>749</v>
      </c>
      <c r="EB634" s="220">
        <v>749</v>
      </c>
      <c r="EC634" s="220">
        <v>749</v>
      </c>
      <c r="ED634" s="220">
        <v>749</v>
      </c>
      <c r="EE634" s="220">
        <v>749</v>
      </c>
      <c r="EF634" s="220">
        <v>749</v>
      </c>
      <c r="EG634" s="220">
        <v>749</v>
      </c>
      <c r="EH634" s="220">
        <v>749</v>
      </c>
      <c r="EI634" s="220">
        <v>749</v>
      </c>
      <c r="EJ634" s="220">
        <v>749</v>
      </c>
      <c r="EK634" s="220">
        <v>749</v>
      </c>
      <c r="EL634" s="220">
        <v>749</v>
      </c>
      <c r="EM634" s="220">
        <v>749</v>
      </c>
      <c r="EN634" s="242">
        <v>749</v>
      </c>
      <c r="EO634" s="232">
        <v>749</v>
      </c>
      <c r="EP634" s="227">
        <v>749</v>
      </c>
      <c r="EQ634" s="154">
        <v>749</v>
      </c>
      <c r="ER634" s="154">
        <v>749</v>
      </c>
      <c r="ES634" s="154">
        <v>749</v>
      </c>
      <c r="ET634" s="154">
        <v>749</v>
      </c>
      <c r="EU634" s="154">
        <v>749</v>
      </c>
      <c r="EV634" s="154">
        <v>749</v>
      </c>
      <c r="EW634" s="154">
        <v>749</v>
      </c>
      <c r="EX634" s="154">
        <v>749</v>
      </c>
      <c r="EY634" s="154">
        <v>749</v>
      </c>
      <c r="EZ634" s="154">
        <v>749</v>
      </c>
      <c r="FA634" s="154">
        <v>749</v>
      </c>
      <c r="FB634" s="154">
        <v>749</v>
      </c>
      <c r="FC634" s="166">
        <v>749</v>
      </c>
      <c r="FD634" s="166">
        <v>749</v>
      </c>
      <c r="FE634" s="154">
        <v>749</v>
      </c>
      <c r="FF634" s="154">
        <v>749</v>
      </c>
      <c r="FG634" s="166">
        <v>749</v>
      </c>
      <c r="FH634" s="154">
        <v>749</v>
      </c>
      <c r="FI634" s="166">
        <v>749</v>
      </c>
      <c r="FJ634" s="166">
        <v>749</v>
      </c>
      <c r="FK634" s="154">
        <v>749</v>
      </c>
      <c r="FL634" s="154">
        <v>749</v>
      </c>
      <c r="FM634" s="154">
        <v>749</v>
      </c>
      <c r="FN634" s="154">
        <v>749</v>
      </c>
      <c r="FO634" s="154">
        <v>749</v>
      </c>
      <c r="FP634" s="154">
        <v>749</v>
      </c>
      <c r="FQ634" s="154">
        <v>749</v>
      </c>
      <c r="FR634" s="166">
        <v>749</v>
      </c>
      <c r="FS634" s="166">
        <v>749</v>
      </c>
      <c r="FT634" s="166">
        <v>749</v>
      </c>
      <c r="FU634" s="166">
        <v>749</v>
      </c>
      <c r="FV634" s="166">
        <v>749</v>
      </c>
      <c r="FW634" s="166">
        <v>749</v>
      </c>
      <c r="FX634" s="166">
        <v>749</v>
      </c>
      <c r="FY634" s="166">
        <v>749</v>
      </c>
      <c r="FZ634" s="166">
        <v>749</v>
      </c>
      <c r="GA634" s="166">
        <v>749</v>
      </c>
      <c r="GB634" s="166">
        <v>749</v>
      </c>
      <c r="GC634" s="166">
        <v>749</v>
      </c>
      <c r="GD634" s="166">
        <v>749</v>
      </c>
      <c r="GE634" s="166">
        <v>749</v>
      </c>
      <c r="GF634" s="166">
        <v>749</v>
      </c>
      <c r="GG634" s="166">
        <v>749</v>
      </c>
      <c r="GH634" s="166">
        <v>749</v>
      </c>
      <c r="GI634" s="166">
        <v>749</v>
      </c>
      <c r="GJ634" s="166">
        <v>749</v>
      </c>
      <c r="GK634" s="166">
        <v>749</v>
      </c>
      <c r="GL634" s="166">
        <v>749</v>
      </c>
      <c r="GM634" s="166">
        <v>749</v>
      </c>
      <c r="GN634" s="166">
        <v>749</v>
      </c>
      <c r="GO634" s="166">
        <v>749</v>
      </c>
      <c r="GP634" s="166">
        <v>749</v>
      </c>
      <c r="GQ634" s="166">
        <v>749</v>
      </c>
      <c r="GR634" s="166">
        <v>749</v>
      </c>
      <c r="GS634" s="166">
        <v>749</v>
      </c>
      <c r="GT634" s="166">
        <v>749</v>
      </c>
      <c r="GU634" s="166">
        <v>749</v>
      </c>
      <c r="GV634" s="166">
        <v>749</v>
      </c>
      <c r="GW634" s="166">
        <v>749</v>
      </c>
      <c r="GX634" s="166">
        <v>749</v>
      </c>
      <c r="GY634" s="166">
        <v>749</v>
      </c>
      <c r="GZ634" s="166">
        <v>749</v>
      </c>
      <c r="HA634" s="166">
        <v>749</v>
      </c>
      <c r="HB634" s="166">
        <v>749</v>
      </c>
      <c r="HC634" s="166">
        <v>749</v>
      </c>
      <c r="HD634" s="166">
        <v>749</v>
      </c>
      <c r="HE634" s="166">
        <v>749</v>
      </c>
      <c r="HF634" s="166">
        <v>749</v>
      </c>
      <c r="HG634" s="154">
        <v>749</v>
      </c>
      <c r="HH634" s="154">
        <v>749</v>
      </c>
      <c r="HI634" s="166">
        <v>749</v>
      </c>
      <c r="HJ634" s="154">
        <v>750</v>
      </c>
      <c r="HK634" s="154">
        <v>749</v>
      </c>
      <c r="HL634" s="166">
        <v>749</v>
      </c>
      <c r="HM634" s="154">
        <v>749</v>
      </c>
      <c r="HN634" s="154">
        <v>749</v>
      </c>
      <c r="HO634" s="166">
        <v>749</v>
      </c>
      <c r="HP634" s="154">
        <v>749</v>
      </c>
      <c r="HQ634" s="154">
        <v>749</v>
      </c>
      <c r="HR634" s="166">
        <v>749</v>
      </c>
      <c r="HS634" s="154">
        <v>749</v>
      </c>
      <c r="HT634" s="151">
        <v>749</v>
      </c>
      <c r="HU634" s="151">
        <v>749</v>
      </c>
      <c r="HV634" s="151">
        <v>749</v>
      </c>
      <c r="HW634" s="169">
        <v>749</v>
      </c>
    </row>
    <row r="635" spans="1:231">
      <c r="A635" s="145">
        <f t="shared" si="59"/>
        <v>44045</v>
      </c>
      <c r="B635" s="220">
        <f>'Age&amp;Sex by occurrence date'!$FMA22</f>
        <v>861</v>
      </c>
      <c r="C635" s="220">
        <v>749</v>
      </c>
      <c r="D635" s="220">
        <v>749</v>
      </c>
      <c r="E635" s="220">
        <v>749</v>
      </c>
      <c r="F635" s="220">
        <v>749</v>
      </c>
      <c r="G635" s="220">
        <v>749</v>
      </c>
      <c r="H635" s="220">
        <v>749</v>
      </c>
      <c r="I635" s="220">
        <v>749</v>
      </c>
      <c r="J635" s="220">
        <v>749</v>
      </c>
      <c r="K635" s="220">
        <v>749</v>
      </c>
      <c r="L635" s="220">
        <v>749</v>
      </c>
      <c r="M635" s="220">
        <v>749</v>
      </c>
      <c r="N635" s="220">
        <v>749</v>
      </c>
      <c r="O635" s="220">
        <v>749</v>
      </c>
      <c r="P635" s="220">
        <v>749</v>
      </c>
      <c r="Q635" s="220">
        <v>749</v>
      </c>
      <c r="R635" s="220">
        <v>749</v>
      </c>
      <c r="S635" s="220">
        <v>749</v>
      </c>
      <c r="T635" s="220">
        <v>749</v>
      </c>
      <c r="U635" s="220">
        <v>749</v>
      </c>
      <c r="V635" s="220">
        <v>749</v>
      </c>
      <c r="W635" s="220">
        <v>749</v>
      </c>
      <c r="X635" s="220">
        <v>749</v>
      </c>
      <c r="Y635" s="220">
        <v>749</v>
      </c>
      <c r="Z635" s="220">
        <v>749</v>
      </c>
      <c r="AA635" s="220">
        <v>749</v>
      </c>
      <c r="AB635" s="220">
        <v>750</v>
      </c>
      <c r="AC635" s="220">
        <v>750</v>
      </c>
      <c r="AD635" s="220">
        <v>750</v>
      </c>
      <c r="AE635" s="220">
        <v>749</v>
      </c>
      <c r="AF635" s="220">
        <v>749</v>
      </c>
      <c r="AG635" s="220">
        <v>749</v>
      </c>
      <c r="AH635" s="220">
        <v>749</v>
      </c>
      <c r="AI635" s="220">
        <v>749</v>
      </c>
      <c r="AJ635" s="220">
        <v>749</v>
      </c>
      <c r="AK635" s="220">
        <v>749</v>
      </c>
      <c r="AL635" s="220">
        <v>749</v>
      </c>
      <c r="AM635" s="220">
        <v>749</v>
      </c>
      <c r="AN635" s="220">
        <v>749</v>
      </c>
      <c r="AO635" s="220">
        <v>749</v>
      </c>
      <c r="AP635" s="220">
        <v>749</v>
      </c>
      <c r="AQ635" s="220">
        <v>749</v>
      </c>
      <c r="AR635" s="220">
        <v>749</v>
      </c>
      <c r="AS635" s="220">
        <v>749</v>
      </c>
      <c r="AT635" s="220">
        <v>749</v>
      </c>
      <c r="AU635" s="220">
        <v>749</v>
      </c>
      <c r="AV635" s="220">
        <v>749</v>
      </c>
      <c r="AW635" s="220">
        <v>749</v>
      </c>
      <c r="AX635" s="220">
        <v>749</v>
      </c>
      <c r="AY635" s="220">
        <v>749</v>
      </c>
      <c r="AZ635" s="220">
        <v>749</v>
      </c>
      <c r="BA635" s="220">
        <v>749</v>
      </c>
      <c r="BB635" s="220">
        <v>749</v>
      </c>
      <c r="BC635" s="220">
        <v>749</v>
      </c>
      <c r="BD635" s="220">
        <v>749</v>
      </c>
      <c r="BE635" s="220">
        <v>749</v>
      </c>
      <c r="BF635" s="220">
        <v>749</v>
      </c>
      <c r="BG635" s="220">
        <v>749</v>
      </c>
      <c r="BH635" s="220">
        <v>749</v>
      </c>
      <c r="BI635" s="220">
        <v>749</v>
      </c>
      <c r="BJ635" s="220">
        <v>749</v>
      </c>
      <c r="BK635" s="220">
        <v>749</v>
      </c>
      <c r="BL635" s="220">
        <v>749</v>
      </c>
      <c r="BM635" s="220">
        <v>749</v>
      </c>
      <c r="BN635" s="220">
        <v>749</v>
      </c>
      <c r="BO635" s="220">
        <v>749</v>
      </c>
      <c r="BP635" s="220">
        <v>749</v>
      </c>
      <c r="BQ635" s="220">
        <v>749</v>
      </c>
      <c r="BR635" s="220">
        <v>749</v>
      </c>
      <c r="BS635" s="220">
        <v>749</v>
      </c>
      <c r="BT635" s="220">
        <v>749</v>
      </c>
      <c r="BU635" s="220">
        <v>749</v>
      </c>
      <c r="BV635" s="220">
        <v>749</v>
      </c>
      <c r="BW635" s="220">
        <v>749</v>
      </c>
      <c r="BX635" s="220">
        <v>749</v>
      </c>
      <c r="BY635" s="220">
        <v>749</v>
      </c>
      <c r="BZ635" s="220">
        <v>749</v>
      </c>
      <c r="CA635" s="220">
        <v>749</v>
      </c>
      <c r="CB635" s="220">
        <v>749</v>
      </c>
      <c r="CC635" s="220">
        <v>749</v>
      </c>
      <c r="CD635" s="220">
        <v>749</v>
      </c>
      <c r="CE635" s="220">
        <v>749</v>
      </c>
      <c r="CF635" s="220">
        <v>749</v>
      </c>
      <c r="CG635" s="220">
        <v>749</v>
      </c>
      <c r="CH635" s="220">
        <v>749</v>
      </c>
      <c r="CI635" s="220">
        <v>749</v>
      </c>
      <c r="CJ635" s="220">
        <v>749</v>
      </c>
      <c r="CK635" s="220">
        <v>749</v>
      </c>
      <c r="CL635" s="220">
        <v>749</v>
      </c>
      <c r="CM635" s="220">
        <v>749</v>
      </c>
      <c r="CN635" s="220">
        <v>749</v>
      </c>
      <c r="CO635" s="220">
        <v>749</v>
      </c>
      <c r="CP635" s="220">
        <v>749</v>
      </c>
      <c r="CQ635" s="220">
        <v>749</v>
      </c>
      <c r="CR635" s="220">
        <v>749</v>
      </c>
      <c r="CS635" s="220">
        <v>749</v>
      </c>
      <c r="CT635" s="220">
        <v>749</v>
      </c>
      <c r="CU635" s="220">
        <v>749</v>
      </c>
      <c r="CV635" s="220">
        <v>749</v>
      </c>
      <c r="CW635" s="220">
        <v>749</v>
      </c>
      <c r="CX635" s="220">
        <v>749</v>
      </c>
      <c r="CY635" s="220">
        <v>749</v>
      </c>
      <c r="CZ635" s="220">
        <v>749</v>
      </c>
      <c r="DA635" s="220">
        <v>749</v>
      </c>
      <c r="DB635" s="220">
        <v>749</v>
      </c>
      <c r="DC635" s="220">
        <v>749</v>
      </c>
      <c r="DD635" s="220">
        <v>749</v>
      </c>
      <c r="DE635" s="220">
        <v>749</v>
      </c>
      <c r="DF635" s="220">
        <v>749</v>
      </c>
      <c r="DG635" s="220">
        <v>749</v>
      </c>
      <c r="DH635" s="220">
        <v>749</v>
      </c>
      <c r="DI635" s="220">
        <v>749</v>
      </c>
      <c r="DJ635" s="220">
        <v>749</v>
      </c>
      <c r="DK635" s="220">
        <v>749</v>
      </c>
      <c r="DL635" s="220">
        <v>749</v>
      </c>
      <c r="DM635" s="220">
        <v>749</v>
      </c>
      <c r="DN635" s="220">
        <v>749</v>
      </c>
      <c r="DO635" s="220">
        <v>749</v>
      </c>
      <c r="DP635" s="220">
        <v>749</v>
      </c>
      <c r="DQ635" s="220">
        <v>749</v>
      </c>
      <c r="DR635" s="220">
        <v>749</v>
      </c>
      <c r="DS635" s="220">
        <v>749</v>
      </c>
      <c r="DT635" s="220">
        <v>749</v>
      </c>
      <c r="DU635" s="220">
        <v>749</v>
      </c>
      <c r="DV635" s="220">
        <v>749</v>
      </c>
      <c r="DW635" s="220">
        <v>749</v>
      </c>
      <c r="DX635" s="220">
        <v>749</v>
      </c>
      <c r="DY635" s="220">
        <v>749</v>
      </c>
      <c r="DZ635" s="220">
        <v>749</v>
      </c>
      <c r="EA635" s="220">
        <v>749</v>
      </c>
      <c r="EB635" s="220">
        <v>749</v>
      </c>
      <c r="EC635" s="220">
        <v>749</v>
      </c>
      <c r="ED635" s="220">
        <v>749</v>
      </c>
      <c r="EE635" s="220">
        <v>749</v>
      </c>
      <c r="EF635" s="220">
        <v>749</v>
      </c>
      <c r="EG635" s="220">
        <v>749</v>
      </c>
      <c r="EH635" s="220">
        <v>749</v>
      </c>
      <c r="EI635" s="220">
        <v>749</v>
      </c>
      <c r="EJ635" s="220">
        <v>749</v>
      </c>
      <c r="EK635" s="220">
        <v>749</v>
      </c>
      <c r="EL635" s="220">
        <v>749</v>
      </c>
      <c r="EM635" s="220">
        <v>749</v>
      </c>
      <c r="EN635" s="242">
        <v>749</v>
      </c>
      <c r="EO635" s="232">
        <v>749</v>
      </c>
      <c r="EP635" s="228">
        <v>749</v>
      </c>
      <c r="EQ635" s="166">
        <v>749</v>
      </c>
      <c r="ER635" s="166">
        <v>749</v>
      </c>
      <c r="ES635" s="166">
        <v>749</v>
      </c>
      <c r="ET635" s="166">
        <v>749</v>
      </c>
      <c r="EU635" s="166">
        <v>749</v>
      </c>
      <c r="EV635" s="154">
        <v>749</v>
      </c>
      <c r="EW635" s="154">
        <v>749</v>
      </c>
      <c r="EX635" s="154">
        <v>749</v>
      </c>
      <c r="EY635" s="154">
        <v>749</v>
      </c>
      <c r="EZ635" s="154">
        <v>749</v>
      </c>
      <c r="FA635" s="154">
        <v>749</v>
      </c>
      <c r="FB635" s="166">
        <v>749</v>
      </c>
      <c r="FC635" s="154">
        <v>749</v>
      </c>
      <c r="FD635" s="166">
        <v>749</v>
      </c>
      <c r="FE635" s="166">
        <v>749</v>
      </c>
      <c r="FF635" s="154">
        <v>749</v>
      </c>
      <c r="FG635" s="166">
        <v>749</v>
      </c>
      <c r="FH635" s="166">
        <v>749</v>
      </c>
      <c r="FI635" s="154">
        <v>749</v>
      </c>
      <c r="FJ635" s="154">
        <v>749</v>
      </c>
      <c r="FK635" s="166">
        <v>749</v>
      </c>
      <c r="FL635" s="166">
        <v>749</v>
      </c>
      <c r="FM635" s="166">
        <v>749</v>
      </c>
      <c r="FN635" s="166">
        <v>749</v>
      </c>
      <c r="FO635" s="166">
        <v>749</v>
      </c>
      <c r="FP635" s="166">
        <v>749</v>
      </c>
      <c r="FQ635" s="166">
        <v>749</v>
      </c>
      <c r="FR635" s="154">
        <v>749</v>
      </c>
      <c r="FS635" s="154">
        <v>749</v>
      </c>
      <c r="FT635" s="154">
        <v>749</v>
      </c>
      <c r="FU635" s="154">
        <v>749</v>
      </c>
      <c r="FV635" s="154">
        <v>749</v>
      </c>
      <c r="FW635" s="154">
        <v>749</v>
      </c>
      <c r="FX635" s="154">
        <v>749</v>
      </c>
      <c r="FY635" s="154">
        <v>749</v>
      </c>
      <c r="FZ635" s="154">
        <v>749</v>
      </c>
      <c r="GA635" s="154">
        <v>749</v>
      </c>
      <c r="GB635" s="154">
        <v>749</v>
      </c>
      <c r="GC635" s="154">
        <v>749</v>
      </c>
      <c r="GD635" s="154">
        <v>749</v>
      </c>
      <c r="GE635" s="154">
        <v>749</v>
      </c>
      <c r="GF635" s="154">
        <v>749</v>
      </c>
      <c r="GG635" s="154">
        <v>749</v>
      </c>
      <c r="GH635" s="154">
        <v>749</v>
      </c>
      <c r="GI635" s="154">
        <v>749</v>
      </c>
      <c r="GJ635" s="154">
        <v>749</v>
      </c>
      <c r="GK635" s="166">
        <v>749</v>
      </c>
      <c r="GL635" s="166">
        <v>749</v>
      </c>
      <c r="GM635" s="166">
        <v>749</v>
      </c>
      <c r="GN635" s="166">
        <v>749</v>
      </c>
      <c r="GO635" s="166">
        <v>749</v>
      </c>
      <c r="GP635" s="166">
        <v>749</v>
      </c>
      <c r="GQ635" s="166">
        <v>749</v>
      </c>
      <c r="GR635" s="166">
        <v>749</v>
      </c>
      <c r="GS635" s="166">
        <v>749</v>
      </c>
      <c r="GT635" s="154">
        <v>749</v>
      </c>
      <c r="GU635" s="154">
        <v>749</v>
      </c>
      <c r="GV635" s="154">
        <v>749</v>
      </c>
      <c r="GW635" s="154">
        <v>749</v>
      </c>
      <c r="GX635" s="166">
        <v>749</v>
      </c>
      <c r="GY635" s="166">
        <v>749</v>
      </c>
      <c r="GZ635" s="166">
        <v>749</v>
      </c>
      <c r="HA635" s="166">
        <v>749</v>
      </c>
      <c r="HB635" s="166">
        <v>749</v>
      </c>
      <c r="HC635" s="166">
        <v>749</v>
      </c>
      <c r="HD635" s="166">
        <v>749</v>
      </c>
      <c r="HE635" s="166">
        <v>749</v>
      </c>
      <c r="HF635" s="166">
        <v>749</v>
      </c>
      <c r="HG635" s="154">
        <v>749</v>
      </c>
      <c r="HH635" s="154">
        <v>749</v>
      </c>
      <c r="HI635" s="166">
        <v>749</v>
      </c>
      <c r="HJ635" s="154">
        <v>750</v>
      </c>
      <c r="HK635" s="154">
        <v>749</v>
      </c>
      <c r="HL635" s="166">
        <v>749</v>
      </c>
      <c r="HM635" s="154">
        <v>749</v>
      </c>
      <c r="HN635" s="154">
        <v>749</v>
      </c>
      <c r="HO635" s="166">
        <v>749</v>
      </c>
      <c r="HP635" s="154">
        <v>749</v>
      </c>
      <c r="HQ635" s="154">
        <v>749</v>
      </c>
      <c r="HR635" s="166">
        <v>749</v>
      </c>
      <c r="HS635" s="154">
        <v>749</v>
      </c>
      <c r="HT635" s="151">
        <v>749</v>
      </c>
      <c r="HU635" s="151">
        <v>749</v>
      </c>
      <c r="HV635" s="151">
        <v>749</v>
      </c>
      <c r="HW635" s="169">
        <v>749</v>
      </c>
    </row>
    <row r="636" spans="1:231">
      <c r="A636" s="145">
        <f t="shared" si="59"/>
        <v>44044</v>
      </c>
      <c r="B636" s="220">
        <f>'Age&amp;Sex by occurrence date'!$FMH22</f>
        <v>859</v>
      </c>
      <c r="C636" s="220">
        <v>748</v>
      </c>
      <c r="D636" s="220">
        <v>748</v>
      </c>
      <c r="E636" s="220">
        <v>748</v>
      </c>
      <c r="F636" s="220">
        <v>748</v>
      </c>
      <c r="G636" s="220">
        <v>748</v>
      </c>
      <c r="H636" s="220">
        <v>748</v>
      </c>
      <c r="I636" s="220">
        <v>748</v>
      </c>
      <c r="J636" s="220">
        <v>748</v>
      </c>
      <c r="K636" s="220">
        <v>748</v>
      </c>
      <c r="L636" s="220">
        <v>748</v>
      </c>
      <c r="M636" s="220">
        <v>748</v>
      </c>
      <c r="N636" s="220">
        <v>748</v>
      </c>
      <c r="O636" s="220">
        <v>748</v>
      </c>
      <c r="P636" s="220">
        <v>748</v>
      </c>
      <c r="Q636" s="220">
        <v>748</v>
      </c>
      <c r="R636" s="220">
        <v>748</v>
      </c>
      <c r="S636" s="220">
        <v>748</v>
      </c>
      <c r="T636" s="220">
        <v>748</v>
      </c>
      <c r="U636" s="220">
        <v>748</v>
      </c>
      <c r="V636" s="220">
        <v>748</v>
      </c>
      <c r="W636" s="220">
        <v>748</v>
      </c>
      <c r="X636" s="220">
        <v>748</v>
      </c>
      <c r="Y636" s="220">
        <v>748</v>
      </c>
      <c r="Z636" s="220">
        <v>748</v>
      </c>
      <c r="AA636" s="220">
        <v>748</v>
      </c>
      <c r="AB636" s="220">
        <v>749</v>
      </c>
      <c r="AC636" s="220">
        <v>749</v>
      </c>
      <c r="AD636" s="220">
        <v>749</v>
      </c>
      <c r="AE636" s="220">
        <v>748</v>
      </c>
      <c r="AF636" s="220">
        <v>748</v>
      </c>
      <c r="AG636" s="220">
        <v>748</v>
      </c>
      <c r="AH636" s="220">
        <v>748</v>
      </c>
      <c r="AI636" s="220">
        <v>748</v>
      </c>
      <c r="AJ636" s="220">
        <v>748</v>
      </c>
      <c r="AK636" s="220">
        <v>748</v>
      </c>
      <c r="AL636" s="220">
        <v>748</v>
      </c>
      <c r="AM636" s="220">
        <v>748</v>
      </c>
      <c r="AN636" s="220">
        <v>748</v>
      </c>
      <c r="AO636" s="220">
        <v>748</v>
      </c>
      <c r="AP636" s="220">
        <v>748</v>
      </c>
      <c r="AQ636" s="220">
        <v>748</v>
      </c>
      <c r="AR636" s="220">
        <v>748</v>
      </c>
      <c r="AS636" s="220">
        <v>748</v>
      </c>
      <c r="AT636" s="220">
        <v>748</v>
      </c>
      <c r="AU636" s="220">
        <v>748</v>
      </c>
      <c r="AV636" s="220">
        <v>748</v>
      </c>
      <c r="AW636" s="220">
        <v>748</v>
      </c>
      <c r="AX636" s="220">
        <v>748</v>
      </c>
      <c r="AY636" s="220">
        <v>748</v>
      </c>
      <c r="AZ636" s="220">
        <v>748</v>
      </c>
      <c r="BA636" s="220">
        <v>748</v>
      </c>
      <c r="BB636" s="220">
        <v>748</v>
      </c>
      <c r="BC636" s="220">
        <v>748</v>
      </c>
      <c r="BD636" s="220">
        <v>748</v>
      </c>
      <c r="BE636" s="220">
        <v>748</v>
      </c>
      <c r="BF636" s="220">
        <v>748</v>
      </c>
      <c r="BG636" s="220">
        <v>748</v>
      </c>
      <c r="BH636" s="220">
        <v>748</v>
      </c>
      <c r="BI636" s="220">
        <v>748</v>
      </c>
      <c r="BJ636" s="220">
        <v>748</v>
      </c>
      <c r="BK636" s="220">
        <v>748</v>
      </c>
      <c r="BL636" s="220">
        <v>748</v>
      </c>
      <c r="BM636" s="220">
        <v>748</v>
      </c>
      <c r="BN636" s="220">
        <v>748</v>
      </c>
      <c r="BO636" s="220">
        <v>748</v>
      </c>
      <c r="BP636" s="220">
        <v>748</v>
      </c>
      <c r="BQ636" s="220">
        <v>748</v>
      </c>
      <c r="BR636" s="220">
        <v>748</v>
      </c>
      <c r="BS636" s="220">
        <v>748</v>
      </c>
      <c r="BT636" s="220">
        <v>748</v>
      </c>
      <c r="BU636" s="220">
        <v>748</v>
      </c>
      <c r="BV636" s="220">
        <v>748</v>
      </c>
      <c r="BW636" s="220">
        <v>748</v>
      </c>
      <c r="BX636" s="220">
        <v>748</v>
      </c>
      <c r="BY636" s="220">
        <v>748</v>
      </c>
      <c r="BZ636" s="220">
        <v>748</v>
      </c>
      <c r="CA636" s="220">
        <v>748</v>
      </c>
      <c r="CB636" s="220">
        <v>748</v>
      </c>
      <c r="CC636" s="220">
        <v>748</v>
      </c>
      <c r="CD636" s="220">
        <v>748</v>
      </c>
      <c r="CE636" s="220">
        <v>748</v>
      </c>
      <c r="CF636" s="220">
        <v>748</v>
      </c>
      <c r="CG636" s="220">
        <v>748</v>
      </c>
      <c r="CH636" s="220">
        <v>748</v>
      </c>
      <c r="CI636" s="220">
        <v>748</v>
      </c>
      <c r="CJ636" s="220">
        <v>748</v>
      </c>
      <c r="CK636" s="220">
        <v>748</v>
      </c>
      <c r="CL636" s="220">
        <v>748</v>
      </c>
      <c r="CM636" s="220">
        <v>748</v>
      </c>
      <c r="CN636" s="220">
        <v>748</v>
      </c>
      <c r="CO636" s="220">
        <v>748</v>
      </c>
      <c r="CP636" s="220">
        <v>748</v>
      </c>
      <c r="CQ636" s="220">
        <v>748</v>
      </c>
      <c r="CR636" s="220">
        <v>748</v>
      </c>
      <c r="CS636" s="220">
        <v>748</v>
      </c>
      <c r="CT636" s="220">
        <v>748</v>
      </c>
      <c r="CU636" s="220">
        <v>748</v>
      </c>
      <c r="CV636" s="220">
        <v>748</v>
      </c>
      <c r="CW636" s="220">
        <v>748</v>
      </c>
      <c r="CX636" s="220">
        <v>748</v>
      </c>
      <c r="CY636" s="220">
        <v>748</v>
      </c>
      <c r="CZ636" s="220">
        <v>748</v>
      </c>
      <c r="DA636" s="220">
        <v>748</v>
      </c>
      <c r="DB636" s="220">
        <v>748</v>
      </c>
      <c r="DC636" s="220">
        <v>748</v>
      </c>
      <c r="DD636" s="220">
        <v>748</v>
      </c>
      <c r="DE636" s="220">
        <v>748</v>
      </c>
      <c r="DF636" s="220">
        <v>748</v>
      </c>
      <c r="DG636" s="220">
        <v>748</v>
      </c>
      <c r="DH636" s="220">
        <v>748</v>
      </c>
      <c r="DI636" s="220">
        <v>748</v>
      </c>
      <c r="DJ636" s="220">
        <v>748</v>
      </c>
      <c r="DK636" s="220">
        <v>748</v>
      </c>
      <c r="DL636" s="220">
        <v>748</v>
      </c>
      <c r="DM636" s="220">
        <v>748</v>
      </c>
      <c r="DN636" s="220">
        <v>748</v>
      </c>
      <c r="DO636" s="220">
        <v>748</v>
      </c>
      <c r="DP636" s="220">
        <v>748</v>
      </c>
      <c r="DQ636" s="220">
        <v>748</v>
      </c>
      <c r="DR636" s="220">
        <v>748</v>
      </c>
      <c r="DS636" s="220">
        <v>748</v>
      </c>
      <c r="DT636" s="220">
        <v>748</v>
      </c>
      <c r="DU636" s="220">
        <v>748</v>
      </c>
      <c r="DV636" s="220">
        <v>748</v>
      </c>
      <c r="DW636" s="220">
        <v>748</v>
      </c>
      <c r="DX636" s="220">
        <v>748</v>
      </c>
      <c r="DY636" s="220">
        <v>748</v>
      </c>
      <c r="DZ636" s="220">
        <v>748</v>
      </c>
      <c r="EA636" s="220">
        <v>748</v>
      </c>
      <c r="EB636" s="220">
        <v>748</v>
      </c>
      <c r="EC636" s="220">
        <v>748</v>
      </c>
      <c r="ED636" s="220">
        <v>748</v>
      </c>
      <c r="EE636" s="220">
        <v>748</v>
      </c>
      <c r="EF636" s="220">
        <v>748</v>
      </c>
      <c r="EG636" s="220">
        <v>748</v>
      </c>
      <c r="EH636" s="220">
        <v>748</v>
      </c>
      <c r="EI636" s="220">
        <v>748</v>
      </c>
      <c r="EJ636" s="220">
        <v>748</v>
      </c>
      <c r="EK636" s="220">
        <v>748</v>
      </c>
      <c r="EL636" s="220">
        <v>748</v>
      </c>
      <c r="EM636" s="220">
        <v>748</v>
      </c>
      <c r="EN636" s="242">
        <v>748</v>
      </c>
      <c r="EO636" s="232">
        <v>748</v>
      </c>
      <c r="EP636" s="227">
        <v>748</v>
      </c>
      <c r="EQ636" s="154">
        <v>748</v>
      </c>
      <c r="ER636" s="154">
        <v>748</v>
      </c>
      <c r="ES636" s="154">
        <v>748</v>
      </c>
      <c r="ET636" s="154">
        <v>748</v>
      </c>
      <c r="EU636" s="154">
        <v>748</v>
      </c>
      <c r="EV636" s="166">
        <v>748</v>
      </c>
      <c r="EW636" s="166">
        <v>748</v>
      </c>
      <c r="EX636" s="166">
        <v>748</v>
      </c>
      <c r="EY636" s="166">
        <v>748</v>
      </c>
      <c r="EZ636" s="166">
        <v>748</v>
      </c>
      <c r="FA636" s="166">
        <v>748</v>
      </c>
      <c r="FB636" s="166">
        <v>748</v>
      </c>
      <c r="FC636" s="166">
        <v>748</v>
      </c>
      <c r="FD636" s="154">
        <v>748</v>
      </c>
      <c r="FE636" s="166">
        <v>748</v>
      </c>
      <c r="FF636" s="166">
        <v>748</v>
      </c>
      <c r="FG636" s="154">
        <v>748</v>
      </c>
      <c r="FH636" s="154">
        <v>748</v>
      </c>
      <c r="FI636" s="166">
        <v>748</v>
      </c>
      <c r="FJ636" s="166">
        <v>748</v>
      </c>
      <c r="FK636" s="154">
        <v>748</v>
      </c>
      <c r="FL636" s="154">
        <v>748</v>
      </c>
      <c r="FM636" s="154">
        <v>748</v>
      </c>
      <c r="FN636" s="154">
        <v>748</v>
      </c>
      <c r="FO636" s="154">
        <v>748</v>
      </c>
      <c r="FP636" s="154">
        <v>748</v>
      </c>
      <c r="FQ636" s="154">
        <v>748</v>
      </c>
      <c r="FR636" s="166">
        <v>748</v>
      </c>
      <c r="FS636" s="166">
        <v>748</v>
      </c>
      <c r="FT636" s="166">
        <v>748</v>
      </c>
      <c r="FU636" s="166">
        <v>748</v>
      </c>
      <c r="FV636" s="166">
        <v>748</v>
      </c>
      <c r="FW636" s="166">
        <v>748</v>
      </c>
      <c r="FX636" s="166">
        <v>748</v>
      </c>
      <c r="FY636" s="166">
        <v>748</v>
      </c>
      <c r="FZ636" s="166">
        <v>748</v>
      </c>
      <c r="GA636" s="166">
        <v>748</v>
      </c>
      <c r="GB636" s="166">
        <v>748</v>
      </c>
      <c r="GC636" s="166">
        <v>748</v>
      </c>
      <c r="GD636" s="166">
        <v>748</v>
      </c>
      <c r="GE636" s="166">
        <v>748</v>
      </c>
      <c r="GF636" s="166">
        <v>748</v>
      </c>
      <c r="GG636" s="166">
        <v>748</v>
      </c>
      <c r="GH636" s="166">
        <v>748</v>
      </c>
      <c r="GI636" s="166">
        <v>748</v>
      </c>
      <c r="GJ636" s="166">
        <v>748</v>
      </c>
      <c r="GK636" s="154">
        <v>748</v>
      </c>
      <c r="GL636" s="154">
        <v>748</v>
      </c>
      <c r="GM636" s="154">
        <v>748</v>
      </c>
      <c r="GN636" s="154">
        <v>748</v>
      </c>
      <c r="GO636" s="154">
        <v>748</v>
      </c>
      <c r="GP636" s="154">
        <v>748</v>
      </c>
      <c r="GQ636" s="154">
        <v>748</v>
      </c>
      <c r="GR636" s="154">
        <v>748</v>
      </c>
      <c r="GS636" s="154">
        <v>748</v>
      </c>
      <c r="GT636" s="166">
        <v>748</v>
      </c>
      <c r="GU636" s="166">
        <v>748</v>
      </c>
      <c r="GV636" s="166">
        <v>748</v>
      </c>
      <c r="GW636" s="166">
        <v>748</v>
      </c>
      <c r="GX636" s="166">
        <v>748</v>
      </c>
      <c r="GY636" s="166">
        <v>748</v>
      </c>
      <c r="GZ636" s="166">
        <v>748</v>
      </c>
      <c r="HA636" s="166">
        <v>748</v>
      </c>
      <c r="HB636" s="166">
        <v>748</v>
      </c>
      <c r="HC636" s="166">
        <v>748</v>
      </c>
      <c r="HD636" s="166">
        <v>748</v>
      </c>
      <c r="HE636" s="166">
        <v>748</v>
      </c>
      <c r="HF636" s="166">
        <v>748</v>
      </c>
      <c r="HG636" s="154">
        <v>748</v>
      </c>
      <c r="HH636" s="154">
        <v>748</v>
      </c>
      <c r="HI636" s="166">
        <v>748</v>
      </c>
      <c r="HJ636" s="154">
        <v>749</v>
      </c>
      <c r="HK636" s="154">
        <v>748</v>
      </c>
      <c r="HL636" s="166">
        <v>748</v>
      </c>
      <c r="HM636" s="154">
        <v>748</v>
      </c>
      <c r="HN636" s="154">
        <v>748</v>
      </c>
      <c r="HO636" s="166">
        <v>748</v>
      </c>
      <c r="HP636" s="154">
        <v>748</v>
      </c>
      <c r="HQ636" s="154">
        <v>748</v>
      </c>
      <c r="HR636" s="166">
        <v>748</v>
      </c>
      <c r="HS636" s="154">
        <v>748</v>
      </c>
      <c r="HT636" s="151">
        <v>748</v>
      </c>
      <c r="HU636" s="151">
        <v>748</v>
      </c>
      <c r="HV636" s="151">
        <v>748</v>
      </c>
      <c r="HW636" s="169">
        <v>748</v>
      </c>
    </row>
    <row r="637" spans="1:231">
      <c r="A637" s="145">
        <f t="shared" si="59"/>
        <v>44043</v>
      </c>
      <c r="B637" s="220">
        <f>'Age&amp;Sex by occurrence date'!$FMO22</f>
        <v>856</v>
      </c>
      <c r="C637" s="220">
        <v>748</v>
      </c>
      <c r="D637" s="220">
        <v>748</v>
      </c>
      <c r="E637" s="220">
        <v>748</v>
      </c>
      <c r="F637" s="220">
        <v>748</v>
      </c>
      <c r="G637" s="220">
        <v>748</v>
      </c>
      <c r="H637" s="220">
        <v>748</v>
      </c>
      <c r="I637" s="220">
        <v>748</v>
      </c>
      <c r="J637" s="220">
        <v>748</v>
      </c>
      <c r="K637" s="220">
        <v>748</v>
      </c>
      <c r="L637" s="220">
        <v>748</v>
      </c>
      <c r="M637" s="220">
        <v>748</v>
      </c>
      <c r="N637" s="220">
        <v>748</v>
      </c>
      <c r="O637" s="220">
        <v>748</v>
      </c>
      <c r="P637" s="220">
        <v>748</v>
      </c>
      <c r="Q637" s="220">
        <v>748</v>
      </c>
      <c r="R637" s="220">
        <v>748</v>
      </c>
      <c r="S637" s="220">
        <v>748</v>
      </c>
      <c r="T637" s="220">
        <v>748</v>
      </c>
      <c r="U637" s="220">
        <v>748</v>
      </c>
      <c r="V637" s="220">
        <v>748</v>
      </c>
      <c r="W637" s="220">
        <v>748</v>
      </c>
      <c r="X637" s="220">
        <v>748</v>
      </c>
      <c r="Y637" s="220">
        <v>748</v>
      </c>
      <c r="Z637" s="220">
        <v>748</v>
      </c>
      <c r="AA637" s="220">
        <v>748</v>
      </c>
      <c r="AB637" s="220">
        <v>749</v>
      </c>
      <c r="AC637" s="220">
        <v>749</v>
      </c>
      <c r="AD637" s="220">
        <v>749</v>
      </c>
      <c r="AE637" s="220">
        <v>748</v>
      </c>
      <c r="AF637" s="220">
        <v>748</v>
      </c>
      <c r="AG637" s="220">
        <v>748</v>
      </c>
      <c r="AH637" s="220">
        <v>748</v>
      </c>
      <c r="AI637" s="220">
        <v>748</v>
      </c>
      <c r="AJ637" s="220">
        <v>748</v>
      </c>
      <c r="AK637" s="220">
        <v>748</v>
      </c>
      <c r="AL637" s="220">
        <v>748</v>
      </c>
      <c r="AM637" s="220">
        <v>748</v>
      </c>
      <c r="AN637" s="220">
        <v>748</v>
      </c>
      <c r="AO637" s="220">
        <v>748</v>
      </c>
      <c r="AP637" s="220">
        <v>748</v>
      </c>
      <c r="AQ637" s="220">
        <v>748</v>
      </c>
      <c r="AR637" s="220">
        <v>748</v>
      </c>
      <c r="AS637" s="220">
        <v>748</v>
      </c>
      <c r="AT637" s="220">
        <v>748</v>
      </c>
      <c r="AU637" s="220">
        <v>748</v>
      </c>
      <c r="AV637" s="220">
        <v>748</v>
      </c>
      <c r="AW637" s="220">
        <v>748</v>
      </c>
      <c r="AX637" s="220">
        <v>748</v>
      </c>
      <c r="AY637" s="220">
        <v>748</v>
      </c>
      <c r="AZ637" s="220">
        <v>748</v>
      </c>
      <c r="BA637" s="220">
        <v>748</v>
      </c>
      <c r="BB637" s="220">
        <v>748</v>
      </c>
      <c r="BC637" s="220">
        <v>748</v>
      </c>
      <c r="BD637" s="220">
        <v>748</v>
      </c>
      <c r="BE637" s="220">
        <v>748</v>
      </c>
      <c r="BF637" s="220">
        <v>748</v>
      </c>
      <c r="BG637" s="220">
        <v>748</v>
      </c>
      <c r="BH637" s="220">
        <v>748</v>
      </c>
      <c r="BI637" s="220">
        <v>748</v>
      </c>
      <c r="BJ637" s="220">
        <v>748</v>
      </c>
      <c r="BK637" s="220">
        <v>748</v>
      </c>
      <c r="BL637" s="220">
        <v>748</v>
      </c>
      <c r="BM637" s="220">
        <v>748</v>
      </c>
      <c r="BN637" s="220">
        <v>748</v>
      </c>
      <c r="BO637" s="220">
        <v>748</v>
      </c>
      <c r="BP637" s="220">
        <v>748</v>
      </c>
      <c r="BQ637" s="220">
        <v>748</v>
      </c>
      <c r="BR637" s="220">
        <v>748</v>
      </c>
      <c r="BS637" s="220">
        <v>748</v>
      </c>
      <c r="BT637" s="220">
        <v>748</v>
      </c>
      <c r="BU637" s="220">
        <v>748</v>
      </c>
      <c r="BV637" s="220">
        <v>748</v>
      </c>
      <c r="BW637" s="220">
        <v>748</v>
      </c>
      <c r="BX637" s="220">
        <v>748</v>
      </c>
      <c r="BY637" s="220">
        <v>748</v>
      </c>
      <c r="BZ637" s="220">
        <v>748</v>
      </c>
      <c r="CA637" s="220">
        <v>748</v>
      </c>
      <c r="CB637" s="220">
        <v>748</v>
      </c>
      <c r="CC637" s="220">
        <v>748</v>
      </c>
      <c r="CD637" s="220">
        <v>748</v>
      </c>
      <c r="CE637" s="220">
        <v>748</v>
      </c>
      <c r="CF637" s="220">
        <v>748</v>
      </c>
      <c r="CG637" s="220">
        <v>748</v>
      </c>
      <c r="CH637" s="220">
        <v>748</v>
      </c>
      <c r="CI637" s="220">
        <v>748</v>
      </c>
      <c r="CJ637" s="220">
        <v>748</v>
      </c>
      <c r="CK637" s="220">
        <v>748</v>
      </c>
      <c r="CL637" s="220">
        <v>748</v>
      </c>
      <c r="CM637" s="220">
        <v>748</v>
      </c>
      <c r="CN637" s="220">
        <v>748</v>
      </c>
      <c r="CO637" s="220">
        <v>748</v>
      </c>
      <c r="CP637" s="220">
        <v>748</v>
      </c>
      <c r="CQ637" s="220">
        <v>748</v>
      </c>
      <c r="CR637" s="220">
        <v>748</v>
      </c>
      <c r="CS637" s="220">
        <v>748</v>
      </c>
      <c r="CT637" s="220">
        <v>748</v>
      </c>
      <c r="CU637" s="220">
        <v>748</v>
      </c>
      <c r="CV637" s="220">
        <v>748</v>
      </c>
      <c r="CW637" s="220">
        <v>748</v>
      </c>
      <c r="CX637" s="220">
        <v>748</v>
      </c>
      <c r="CY637" s="220">
        <v>748</v>
      </c>
      <c r="CZ637" s="220">
        <v>748</v>
      </c>
      <c r="DA637" s="220">
        <v>748</v>
      </c>
      <c r="DB637" s="220">
        <v>748</v>
      </c>
      <c r="DC637" s="220">
        <v>748</v>
      </c>
      <c r="DD637" s="220">
        <v>748</v>
      </c>
      <c r="DE637" s="220">
        <v>748</v>
      </c>
      <c r="DF637" s="220">
        <v>748</v>
      </c>
      <c r="DG637" s="220">
        <v>748</v>
      </c>
      <c r="DH637" s="220">
        <v>748</v>
      </c>
      <c r="DI637" s="220">
        <v>748</v>
      </c>
      <c r="DJ637" s="220">
        <v>748</v>
      </c>
      <c r="DK637" s="220">
        <v>748</v>
      </c>
      <c r="DL637" s="220">
        <v>748</v>
      </c>
      <c r="DM637" s="220">
        <v>748</v>
      </c>
      <c r="DN637" s="220">
        <v>748</v>
      </c>
      <c r="DO637" s="220">
        <v>748</v>
      </c>
      <c r="DP637" s="220">
        <v>748</v>
      </c>
      <c r="DQ637" s="220">
        <v>748</v>
      </c>
      <c r="DR637" s="220">
        <v>748</v>
      </c>
      <c r="DS637" s="220">
        <v>748</v>
      </c>
      <c r="DT637" s="220">
        <v>748</v>
      </c>
      <c r="DU637" s="220">
        <v>748</v>
      </c>
      <c r="DV637" s="220">
        <v>748</v>
      </c>
      <c r="DW637" s="220">
        <v>748</v>
      </c>
      <c r="DX637" s="220">
        <v>748</v>
      </c>
      <c r="DY637" s="220">
        <v>748</v>
      </c>
      <c r="DZ637" s="220">
        <v>748</v>
      </c>
      <c r="EA637" s="220">
        <v>748</v>
      </c>
      <c r="EB637" s="220">
        <v>748</v>
      </c>
      <c r="EC637" s="220">
        <v>748</v>
      </c>
      <c r="ED637" s="220">
        <v>748</v>
      </c>
      <c r="EE637" s="220">
        <v>748</v>
      </c>
      <c r="EF637" s="220">
        <v>748</v>
      </c>
      <c r="EG637" s="220">
        <v>748</v>
      </c>
      <c r="EH637" s="220">
        <v>748</v>
      </c>
      <c r="EI637" s="220">
        <v>748</v>
      </c>
      <c r="EJ637" s="220">
        <v>748</v>
      </c>
      <c r="EK637" s="220">
        <v>748</v>
      </c>
      <c r="EL637" s="220">
        <v>748</v>
      </c>
      <c r="EM637" s="220">
        <v>748</v>
      </c>
      <c r="EN637" s="242">
        <v>748</v>
      </c>
      <c r="EO637" s="232">
        <v>748</v>
      </c>
      <c r="EP637" s="227">
        <v>748</v>
      </c>
      <c r="EQ637" s="154">
        <v>748</v>
      </c>
      <c r="ER637" s="154">
        <v>748</v>
      </c>
      <c r="ES637" s="154">
        <v>748</v>
      </c>
      <c r="ET637" s="154">
        <v>748</v>
      </c>
      <c r="EU637" s="154">
        <v>748</v>
      </c>
      <c r="EV637" s="154">
        <v>748</v>
      </c>
      <c r="EW637" s="154">
        <v>748</v>
      </c>
      <c r="EX637" s="154">
        <v>748</v>
      </c>
      <c r="EY637" s="154">
        <v>748</v>
      </c>
      <c r="EZ637" s="154">
        <v>748</v>
      </c>
      <c r="FA637" s="154">
        <v>748</v>
      </c>
      <c r="FB637" s="154">
        <v>748</v>
      </c>
      <c r="FC637" s="166">
        <v>748</v>
      </c>
      <c r="FD637" s="154">
        <v>748</v>
      </c>
      <c r="FE637" s="154">
        <v>748</v>
      </c>
      <c r="FF637" s="154">
        <v>748</v>
      </c>
      <c r="FG637" s="154">
        <v>748</v>
      </c>
      <c r="FH637" s="166">
        <v>748</v>
      </c>
      <c r="FI637" s="166">
        <v>748</v>
      </c>
      <c r="FJ637" s="166">
        <v>748</v>
      </c>
      <c r="FK637" s="166">
        <v>748</v>
      </c>
      <c r="FL637" s="166">
        <v>748</v>
      </c>
      <c r="FM637" s="166">
        <v>748</v>
      </c>
      <c r="FN637" s="166">
        <v>748</v>
      </c>
      <c r="FO637" s="166">
        <v>748</v>
      </c>
      <c r="FP637" s="166">
        <v>748</v>
      </c>
      <c r="FQ637" s="166">
        <v>748</v>
      </c>
      <c r="FR637" s="166">
        <v>748</v>
      </c>
      <c r="FS637" s="166">
        <v>748</v>
      </c>
      <c r="FT637" s="166">
        <v>748</v>
      </c>
      <c r="FU637" s="166">
        <v>748</v>
      </c>
      <c r="FV637" s="166">
        <v>748</v>
      </c>
      <c r="FW637" s="166">
        <v>748</v>
      </c>
      <c r="FX637" s="166">
        <v>748</v>
      </c>
      <c r="FY637" s="166">
        <v>748</v>
      </c>
      <c r="FZ637" s="166">
        <v>748</v>
      </c>
      <c r="GA637" s="166">
        <v>748</v>
      </c>
      <c r="GB637" s="166">
        <v>748</v>
      </c>
      <c r="GC637" s="166">
        <v>748</v>
      </c>
      <c r="GD637" s="166">
        <v>748</v>
      </c>
      <c r="GE637" s="166">
        <v>748</v>
      </c>
      <c r="GF637" s="166">
        <v>748</v>
      </c>
      <c r="GG637" s="166">
        <v>748</v>
      </c>
      <c r="GH637" s="166">
        <v>748</v>
      </c>
      <c r="GI637" s="166">
        <v>748</v>
      </c>
      <c r="GJ637" s="166">
        <v>748</v>
      </c>
      <c r="GK637" s="154">
        <v>748</v>
      </c>
      <c r="GL637" s="154">
        <v>748</v>
      </c>
      <c r="GM637" s="154">
        <v>748</v>
      </c>
      <c r="GN637" s="154">
        <v>748</v>
      </c>
      <c r="GO637" s="154">
        <v>748</v>
      </c>
      <c r="GP637" s="154">
        <v>748</v>
      </c>
      <c r="GQ637" s="154">
        <v>748</v>
      </c>
      <c r="GR637" s="154">
        <v>748</v>
      </c>
      <c r="GS637" s="154">
        <v>748</v>
      </c>
      <c r="GT637" s="166">
        <v>748</v>
      </c>
      <c r="GU637" s="166">
        <v>748</v>
      </c>
      <c r="GV637" s="166">
        <v>748</v>
      </c>
      <c r="GW637" s="166">
        <v>748</v>
      </c>
      <c r="GX637" s="166">
        <v>748</v>
      </c>
      <c r="GY637" s="154">
        <v>748</v>
      </c>
      <c r="GZ637" s="154">
        <v>748</v>
      </c>
      <c r="HA637" s="154">
        <v>748</v>
      </c>
      <c r="HB637" s="154">
        <v>748</v>
      </c>
      <c r="HC637" s="154">
        <v>748</v>
      </c>
      <c r="HD637" s="154">
        <v>748</v>
      </c>
      <c r="HE637" s="154">
        <v>748</v>
      </c>
      <c r="HF637" s="166">
        <v>748</v>
      </c>
      <c r="HG637" s="154">
        <v>748</v>
      </c>
      <c r="HH637" s="154">
        <v>748</v>
      </c>
      <c r="HI637" s="166">
        <v>748</v>
      </c>
      <c r="HJ637" s="154">
        <v>749</v>
      </c>
      <c r="HK637" s="154">
        <v>748</v>
      </c>
      <c r="HL637" s="166">
        <v>748</v>
      </c>
      <c r="HM637" s="154">
        <v>748</v>
      </c>
      <c r="HN637" s="154">
        <v>748</v>
      </c>
      <c r="HO637" s="166">
        <v>748</v>
      </c>
      <c r="HP637" s="154">
        <v>748</v>
      </c>
      <c r="HQ637" s="154">
        <v>748</v>
      </c>
      <c r="HR637" s="166">
        <v>748</v>
      </c>
      <c r="HS637" s="154">
        <v>748</v>
      </c>
      <c r="HT637" s="151">
        <v>748</v>
      </c>
      <c r="HU637" s="151">
        <v>748</v>
      </c>
      <c r="HV637" s="151">
        <v>748</v>
      </c>
      <c r="HW637" s="169">
        <v>748</v>
      </c>
    </row>
    <row r="638" spans="1:231">
      <c r="A638" s="145">
        <f t="shared" si="59"/>
        <v>44042</v>
      </c>
      <c r="B638" s="220">
        <f>'Age&amp;Sex by occurrence date'!$FMV22</f>
        <v>852</v>
      </c>
      <c r="C638" s="220">
        <v>748</v>
      </c>
      <c r="D638" s="220">
        <v>748</v>
      </c>
      <c r="E638" s="220">
        <v>748</v>
      </c>
      <c r="F638" s="220">
        <v>748</v>
      </c>
      <c r="G638" s="220">
        <v>748</v>
      </c>
      <c r="H638" s="220">
        <v>748</v>
      </c>
      <c r="I638" s="220">
        <v>748</v>
      </c>
      <c r="J638" s="220">
        <v>748</v>
      </c>
      <c r="K638" s="220">
        <v>748</v>
      </c>
      <c r="L638" s="220">
        <v>748</v>
      </c>
      <c r="M638" s="220">
        <v>748</v>
      </c>
      <c r="N638" s="220">
        <v>748</v>
      </c>
      <c r="O638" s="220">
        <v>748</v>
      </c>
      <c r="P638" s="220">
        <v>748</v>
      </c>
      <c r="Q638" s="220">
        <v>748</v>
      </c>
      <c r="R638" s="220">
        <v>748</v>
      </c>
      <c r="S638" s="220">
        <v>748</v>
      </c>
      <c r="T638" s="220">
        <v>748</v>
      </c>
      <c r="U638" s="220">
        <v>748</v>
      </c>
      <c r="V638" s="220">
        <v>748</v>
      </c>
      <c r="W638" s="220">
        <v>748</v>
      </c>
      <c r="X638" s="220">
        <v>748</v>
      </c>
      <c r="Y638" s="220">
        <v>748</v>
      </c>
      <c r="Z638" s="220">
        <v>748</v>
      </c>
      <c r="AA638" s="220">
        <v>748</v>
      </c>
      <c r="AB638" s="220">
        <v>749</v>
      </c>
      <c r="AC638" s="220">
        <v>749</v>
      </c>
      <c r="AD638" s="220">
        <v>749</v>
      </c>
      <c r="AE638" s="220">
        <v>748</v>
      </c>
      <c r="AF638" s="220">
        <v>748</v>
      </c>
      <c r="AG638" s="220">
        <v>748</v>
      </c>
      <c r="AH638" s="220">
        <v>748</v>
      </c>
      <c r="AI638" s="220">
        <v>748</v>
      </c>
      <c r="AJ638" s="220">
        <v>748</v>
      </c>
      <c r="AK638" s="220">
        <v>748</v>
      </c>
      <c r="AL638" s="220">
        <v>748</v>
      </c>
      <c r="AM638" s="220">
        <v>748</v>
      </c>
      <c r="AN638" s="220">
        <v>748</v>
      </c>
      <c r="AO638" s="220">
        <v>748</v>
      </c>
      <c r="AP638" s="220">
        <v>748</v>
      </c>
      <c r="AQ638" s="220">
        <v>748</v>
      </c>
      <c r="AR638" s="220">
        <v>748</v>
      </c>
      <c r="AS638" s="220">
        <v>748</v>
      </c>
      <c r="AT638" s="220">
        <v>748</v>
      </c>
      <c r="AU638" s="220">
        <v>748</v>
      </c>
      <c r="AV638" s="220">
        <v>748</v>
      </c>
      <c r="AW638" s="220">
        <v>748</v>
      </c>
      <c r="AX638" s="220">
        <v>748</v>
      </c>
      <c r="AY638" s="220">
        <v>748</v>
      </c>
      <c r="AZ638" s="220">
        <v>748</v>
      </c>
      <c r="BA638" s="220">
        <v>748</v>
      </c>
      <c r="BB638" s="220">
        <v>748</v>
      </c>
      <c r="BC638" s="220">
        <v>748</v>
      </c>
      <c r="BD638" s="220">
        <v>748</v>
      </c>
      <c r="BE638" s="220">
        <v>748</v>
      </c>
      <c r="BF638" s="220">
        <v>748</v>
      </c>
      <c r="BG638" s="220">
        <v>748</v>
      </c>
      <c r="BH638" s="220">
        <v>748</v>
      </c>
      <c r="BI638" s="220">
        <v>748</v>
      </c>
      <c r="BJ638" s="220">
        <v>748</v>
      </c>
      <c r="BK638" s="220">
        <v>748</v>
      </c>
      <c r="BL638" s="220">
        <v>748</v>
      </c>
      <c r="BM638" s="220">
        <v>748</v>
      </c>
      <c r="BN638" s="220">
        <v>748</v>
      </c>
      <c r="BO638" s="220">
        <v>748</v>
      </c>
      <c r="BP638" s="220">
        <v>748</v>
      </c>
      <c r="BQ638" s="220">
        <v>748</v>
      </c>
      <c r="BR638" s="220">
        <v>748</v>
      </c>
      <c r="BS638" s="220">
        <v>748</v>
      </c>
      <c r="BT638" s="220">
        <v>748</v>
      </c>
      <c r="BU638" s="220">
        <v>748</v>
      </c>
      <c r="BV638" s="220">
        <v>748</v>
      </c>
      <c r="BW638" s="220">
        <v>748</v>
      </c>
      <c r="BX638" s="220">
        <v>748</v>
      </c>
      <c r="BY638" s="220">
        <v>748</v>
      </c>
      <c r="BZ638" s="220">
        <v>748</v>
      </c>
      <c r="CA638" s="220">
        <v>748</v>
      </c>
      <c r="CB638" s="220">
        <v>748</v>
      </c>
      <c r="CC638" s="220">
        <v>748</v>
      </c>
      <c r="CD638" s="220">
        <v>748</v>
      </c>
      <c r="CE638" s="220">
        <v>748</v>
      </c>
      <c r="CF638" s="220">
        <v>748</v>
      </c>
      <c r="CG638" s="220">
        <v>748</v>
      </c>
      <c r="CH638" s="220">
        <v>748</v>
      </c>
      <c r="CI638" s="220">
        <v>748</v>
      </c>
      <c r="CJ638" s="220">
        <v>748</v>
      </c>
      <c r="CK638" s="220">
        <v>748</v>
      </c>
      <c r="CL638" s="220">
        <v>748</v>
      </c>
      <c r="CM638" s="220">
        <v>748</v>
      </c>
      <c r="CN638" s="220">
        <v>748</v>
      </c>
      <c r="CO638" s="220">
        <v>748</v>
      </c>
      <c r="CP638" s="220">
        <v>748</v>
      </c>
      <c r="CQ638" s="220">
        <v>748</v>
      </c>
      <c r="CR638" s="220">
        <v>748</v>
      </c>
      <c r="CS638" s="220">
        <v>748</v>
      </c>
      <c r="CT638" s="220">
        <v>748</v>
      </c>
      <c r="CU638" s="220">
        <v>748</v>
      </c>
      <c r="CV638" s="220">
        <v>748</v>
      </c>
      <c r="CW638" s="220">
        <v>748</v>
      </c>
      <c r="CX638" s="220">
        <v>748</v>
      </c>
      <c r="CY638" s="220">
        <v>748</v>
      </c>
      <c r="CZ638" s="220">
        <v>748</v>
      </c>
      <c r="DA638" s="220">
        <v>748</v>
      </c>
      <c r="DB638" s="220">
        <v>748</v>
      </c>
      <c r="DC638" s="220">
        <v>748</v>
      </c>
      <c r="DD638" s="220">
        <v>748</v>
      </c>
      <c r="DE638" s="220">
        <v>748</v>
      </c>
      <c r="DF638" s="220">
        <v>748</v>
      </c>
      <c r="DG638" s="220">
        <v>748</v>
      </c>
      <c r="DH638" s="220">
        <v>748</v>
      </c>
      <c r="DI638" s="220">
        <v>748</v>
      </c>
      <c r="DJ638" s="220">
        <v>748</v>
      </c>
      <c r="DK638" s="220">
        <v>748</v>
      </c>
      <c r="DL638" s="220">
        <v>748</v>
      </c>
      <c r="DM638" s="220">
        <v>748</v>
      </c>
      <c r="DN638" s="220">
        <v>748</v>
      </c>
      <c r="DO638" s="220">
        <v>748</v>
      </c>
      <c r="DP638" s="220">
        <v>748</v>
      </c>
      <c r="DQ638" s="220">
        <v>748</v>
      </c>
      <c r="DR638" s="220">
        <v>748</v>
      </c>
      <c r="DS638" s="220">
        <v>748</v>
      </c>
      <c r="DT638" s="220">
        <v>748</v>
      </c>
      <c r="DU638" s="220">
        <v>748</v>
      </c>
      <c r="DV638" s="220">
        <v>748</v>
      </c>
      <c r="DW638" s="220">
        <v>748</v>
      </c>
      <c r="DX638" s="220">
        <v>748</v>
      </c>
      <c r="DY638" s="220">
        <v>748</v>
      </c>
      <c r="DZ638" s="220">
        <v>748</v>
      </c>
      <c r="EA638" s="220">
        <v>748</v>
      </c>
      <c r="EB638" s="220">
        <v>748</v>
      </c>
      <c r="EC638" s="220">
        <v>748</v>
      </c>
      <c r="ED638" s="220">
        <v>748</v>
      </c>
      <c r="EE638" s="220">
        <v>748</v>
      </c>
      <c r="EF638" s="220">
        <v>748</v>
      </c>
      <c r="EG638" s="220">
        <v>748</v>
      </c>
      <c r="EH638" s="220">
        <v>748</v>
      </c>
      <c r="EI638" s="220">
        <v>748</v>
      </c>
      <c r="EJ638" s="220">
        <v>748</v>
      </c>
      <c r="EK638" s="220">
        <v>748</v>
      </c>
      <c r="EL638" s="220">
        <v>748</v>
      </c>
      <c r="EM638" s="220">
        <v>748</v>
      </c>
      <c r="EN638" s="242">
        <v>748</v>
      </c>
      <c r="EO638" s="232">
        <v>748</v>
      </c>
      <c r="EP638" s="228">
        <v>748</v>
      </c>
      <c r="EQ638" s="166">
        <v>748</v>
      </c>
      <c r="ER638" s="166">
        <v>748</v>
      </c>
      <c r="ES638" s="166">
        <v>748</v>
      </c>
      <c r="ET638" s="166">
        <v>748</v>
      </c>
      <c r="EU638" s="166">
        <v>748</v>
      </c>
      <c r="EV638" s="154">
        <v>748</v>
      </c>
      <c r="EW638" s="166">
        <v>748</v>
      </c>
      <c r="EX638" s="166">
        <v>748</v>
      </c>
      <c r="EY638" s="166">
        <v>748</v>
      </c>
      <c r="EZ638" s="166">
        <v>748</v>
      </c>
      <c r="FA638" s="166">
        <v>748</v>
      </c>
      <c r="FB638" s="154">
        <v>748</v>
      </c>
      <c r="FC638" s="154">
        <v>748</v>
      </c>
      <c r="FD638" s="154">
        <v>748</v>
      </c>
      <c r="FE638" s="166">
        <v>748</v>
      </c>
      <c r="FF638" s="166">
        <v>748</v>
      </c>
      <c r="FG638" s="166">
        <v>748</v>
      </c>
      <c r="FH638" s="154">
        <v>748</v>
      </c>
      <c r="FI638" s="154">
        <v>748</v>
      </c>
      <c r="FJ638" s="154">
        <v>748</v>
      </c>
      <c r="FK638" s="166">
        <v>748</v>
      </c>
      <c r="FL638" s="166">
        <v>748</v>
      </c>
      <c r="FM638" s="166">
        <v>748</v>
      </c>
      <c r="FN638" s="166">
        <v>748</v>
      </c>
      <c r="FO638" s="166">
        <v>748</v>
      </c>
      <c r="FP638" s="166">
        <v>748</v>
      </c>
      <c r="FQ638" s="166">
        <v>748</v>
      </c>
      <c r="FR638" s="154">
        <v>748</v>
      </c>
      <c r="FS638" s="154">
        <v>748</v>
      </c>
      <c r="FT638" s="154">
        <v>748</v>
      </c>
      <c r="FU638" s="154">
        <v>748</v>
      </c>
      <c r="FV638" s="154">
        <v>748</v>
      </c>
      <c r="FW638" s="154">
        <v>748</v>
      </c>
      <c r="FX638" s="154">
        <v>748</v>
      </c>
      <c r="FY638" s="154">
        <v>748</v>
      </c>
      <c r="FZ638" s="154">
        <v>748</v>
      </c>
      <c r="GA638" s="154">
        <v>748</v>
      </c>
      <c r="GB638" s="154">
        <v>748</v>
      </c>
      <c r="GC638" s="154">
        <v>748</v>
      </c>
      <c r="GD638" s="154">
        <v>748</v>
      </c>
      <c r="GE638" s="154">
        <v>748</v>
      </c>
      <c r="GF638" s="154">
        <v>748</v>
      </c>
      <c r="GG638" s="154">
        <v>748</v>
      </c>
      <c r="GH638" s="154">
        <v>748</v>
      </c>
      <c r="GI638" s="154">
        <v>748</v>
      </c>
      <c r="GJ638" s="154">
        <v>748</v>
      </c>
      <c r="GK638" s="166">
        <v>748</v>
      </c>
      <c r="GL638" s="166">
        <v>748</v>
      </c>
      <c r="GM638" s="166">
        <v>748</v>
      </c>
      <c r="GN638" s="166">
        <v>748</v>
      </c>
      <c r="GO638" s="166">
        <v>748</v>
      </c>
      <c r="GP638" s="166">
        <v>748</v>
      </c>
      <c r="GQ638" s="166">
        <v>748</v>
      </c>
      <c r="GR638" s="166">
        <v>748</v>
      </c>
      <c r="GS638" s="166">
        <v>748</v>
      </c>
      <c r="GT638" s="166">
        <v>748</v>
      </c>
      <c r="GU638" s="166">
        <v>748</v>
      </c>
      <c r="GV638" s="166">
        <v>748</v>
      </c>
      <c r="GW638" s="166">
        <v>748</v>
      </c>
      <c r="GX638" s="154">
        <v>748</v>
      </c>
      <c r="GY638" s="166">
        <v>748</v>
      </c>
      <c r="GZ638" s="166">
        <v>748</v>
      </c>
      <c r="HA638" s="166">
        <v>748</v>
      </c>
      <c r="HB638" s="166">
        <v>748</v>
      </c>
      <c r="HC638" s="166">
        <v>748</v>
      </c>
      <c r="HD638" s="166">
        <v>748</v>
      </c>
      <c r="HE638" s="166">
        <v>748</v>
      </c>
      <c r="HF638" s="166">
        <v>748</v>
      </c>
      <c r="HG638" s="154">
        <v>748</v>
      </c>
      <c r="HH638" s="154">
        <v>748</v>
      </c>
      <c r="HI638" s="166">
        <v>748</v>
      </c>
      <c r="HJ638" s="154">
        <v>749</v>
      </c>
      <c r="HK638" s="154">
        <v>748</v>
      </c>
      <c r="HL638" s="166">
        <v>748</v>
      </c>
      <c r="HM638" s="154">
        <v>748</v>
      </c>
      <c r="HN638" s="154">
        <v>748</v>
      </c>
      <c r="HO638" s="166">
        <v>748</v>
      </c>
      <c r="HP638" s="154">
        <v>748</v>
      </c>
      <c r="HQ638" s="154">
        <v>748</v>
      </c>
      <c r="HR638" s="166">
        <v>748</v>
      </c>
      <c r="HS638" s="154">
        <v>748</v>
      </c>
      <c r="HT638" s="151">
        <v>748</v>
      </c>
      <c r="HU638" s="151">
        <v>748</v>
      </c>
      <c r="HV638" s="151">
        <v>748</v>
      </c>
      <c r="HW638" s="169">
        <v>748</v>
      </c>
    </row>
    <row r="639" spans="1:231">
      <c r="A639" s="145">
        <f t="shared" si="59"/>
        <v>44041</v>
      </c>
      <c r="B639" s="220">
        <f>'Age&amp;Sex by occurrence date'!$FNC22</f>
        <v>848</v>
      </c>
      <c r="C639" s="220">
        <v>748</v>
      </c>
      <c r="D639" s="220">
        <v>748</v>
      </c>
      <c r="E639" s="220">
        <v>748</v>
      </c>
      <c r="F639" s="220">
        <v>748</v>
      </c>
      <c r="G639" s="220">
        <v>748</v>
      </c>
      <c r="H639" s="220">
        <v>748</v>
      </c>
      <c r="I639" s="220">
        <v>748</v>
      </c>
      <c r="J639" s="220">
        <v>748</v>
      </c>
      <c r="K639" s="220">
        <v>748</v>
      </c>
      <c r="L639" s="220">
        <v>748</v>
      </c>
      <c r="M639" s="220">
        <v>748</v>
      </c>
      <c r="N639" s="220">
        <v>748</v>
      </c>
      <c r="O639" s="220">
        <v>748</v>
      </c>
      <c r="P639" s="220">
        <v>748</v>
      </c>
      <c r="Q639" s="220">
        <v>748</v>
      </c>
      <c r="R639" s="220">
        <v>748</v>
      </c>
      <c r="S639" s="220">
        <v>748</v>
      </c>
      <c r="T639" s="220">
        <v>748</v>
      </c>
      <c r="U639" s="220">
        <v>748</v>
      </c>
      <c r="V639" s="220">
        <v>748</v>
      </c>
      <c r="W639" s="220">
        <v>748</v>
      </c>
      <c r="X639" s="220">
        <v>748</v>
      </c>
      <c r="Y639" s="220">
        <v>748</v>
      </c>
      <c r="Z639" s="220">
        <v>748</v>
      </c>
      <c r="AA639" s="220">
        <v>748</v>
      </c>
      <c r="AB639" s="220">
        <v>749</v>
      </c>
      <c r="AC639" s="220">
        <v>749</v>
      </c>
      <c r="AD639" s="220">
        <v>749</v>
      </c>
      <c r="AE639" s="220">
        <v>748</v>
      </c>
      <c r="AF639" s="220">
        <v>748</v>
      </c>
      <c r="AG639" s="220">
        <v>748</v>
      </c>
      <c r="AH639" s="220">
        <v>748</v>
      </c>
      <c r="AI639" s="220">
        <v>748</v>
      </c>
      <c r="AJ639" s="220">
        <v>748</v>
      </c>
      <c r="AK639" s="220">
        <v>748</v>
      </c>
      <c r="AL639" s="220">
        <v>748</v>
      </c>
      <c r="AM639" s="220">
        <v>748</v>
      </c>
      <c r="AN639" s="220">
        <v>748</v>
      </c>
      <c r="AO639" s="220">
        <v>748</v>
      </c>
      <c r="AP639" s="220">
        <v>748</v>
      </c>
      <c r="AQ639" s="220">
        <v>748</v>
      </c>
      <c r="AR639" s="220">
        <v>748</v>
      </c>
      <c r="AS639" s="220">
        <v>748</v>
      </c>
      <c r="AT639" s="220">
        <v>748</v>
      </c>
      <c r="AU639" s="220">
        <v>748</v>
      </c>
      <c r="AV639" s="220">
        <v>748</v>
      </c>
      <c r="AW639" s="220">
        <v>748</v>
      </c>
      <c r="AX639" s="220">
        <v>748</v>
      </c>
      <c r="AY639" s="220">
        <v>748</v>
      </c>
      <c r="AZ639" s="220">
        <v>748</v>
      </c>
      <c r="BA639" s="220">
        <v>748</v>
      </c>
      <c r="BB639" s="220">
        <v>748</v>
      </c>
      <c r="BC639" s="220">
        <v>748</v>
      </c>
      <c r="BD639" s="220">
        <v>748</v>
      </c>
      <c r="BE639" s="220">
        <v>748</v>
      </c>
      <c r="BF639" s="220">
        <v>748</v>
      </c>
      <c r="BG639" s="220">
        <v>748</v>
      </c>
      <c r="BH639" s="220">
        <v>748</v>
      </c>
      <c r="BI639" s="220">
        <v>748</v>
      </c>
      <c r="BJ639" s="220">
        <v>748</v>
      </c>
      <c r="BK639" s="220">
        <v>748</v>
      </c>
      <c r="BL639" s="220">
        <v>748</v>
      </c>
      <c r="BM639" s="220">
        <v>748</v>
      </c>
      <c r="BN639" s="220">
        <v>748</v>
      </c>
      <c r="BO639" s="220">
        <v>748</v>
      </c>
      <c r="BP639" s="220">
        <v>748</v>
      </c>
      <c r="BQ639" s="220">
        <v>748</v>
      </c>
      <c r="BR639" s="220">
        <v>748</v>
      </c>
      <c r="BS639" s="220">
        <v>748</v>
      </c>
      <c r="BT639" s="220">
        <v>748</v>
      </c>
      <c r="BU639" s="220">
        <v>748</v>
      </c>
      <c r="BV639" s="220">
        <v>748</v>
      </c>
      <c r="BW639" s="220">
        <v>748</v>
      </c>
      <c r="BX639" s="220">
        <v>748</v>
      </c>
      <c r="BY639" s="220">
        <v>748</v>
      </c>
      <c r="BZ639" s="220">
        <v>748</v>
      </c>
      <c r="CA639" s="220">
        <v>748</v>
      </c>
      <c r="CB639" s="220">
        <v>748</v>
      </c>
      <c r="CC639" s="220">
        <v>748</v>
      </c>
      <c r="CD639" s="220">
        <v>748</v>
      </c>
      <c r="CE639" s="220">
        <v>748</v>
      </c>
      <c r="CF639" s="220">
        <v>748</v>
      </c>
      <c r="CG639" s="220">
        <v>748</v>
      </c>
      <c r="CH639" s="220">
        <v>748</v>
      </c>
      <c r="CI639" s="220">
        <v>748</v>
      </c>
      <c r="CJ639" s="220">
        <v>748</v>
      </c>
      <c r="CK639" s="220">
        <v>748</v>
      </c>
      <c r="CL639" s="220">
        <v>748</v>
      </c>
      <c r="CM639" s="220">
        <v>748</v>
      </c>
      <c r="CN639" s="220">
        <v>748</v>
      </c>
      <c r="CO639" s="220">
        <v>748</v>
      </c>
      <c r="CP639" s="220">
        <v>748</v>
      </c>
      <c r="CQ639" s="220">
        <v>748</v>
      </c>
      <c r="CR639" s="220">
        <v>748</v>
      </c>
      <c r="CS639" s="220">
        <v>748</v>
      </c>
      <c r="CT639" s="220">
        <v>748</v>
      </c>
      <c r="CU639" s="220">
        <v>748</v>
      </c>
      <c r="CV639" s="220">
        <v>748</v>
      </c>
      <c r="CW639" s="220">
        <v>748</v>
      </c>
      <c r="CX639" s="220">
        <v>748</v>
      </c>
      <c r="CY639" s="220">
        <v>748</v>
      </c>
      <c r="CZ639" s="220">
        <v>748</v>
      </c>
      <c r="DA639" s="220">
        <v>748</v>
      </c>
      <c r="DB639" s="220">
        <v>748</v>
      </c>
      <c r="DC639" s="220">
        <v>748</v>
      </c>
      <c r="DD639" s="220">
        <v>748</v>
      </c>
      <c r="DE639" s="220">
        <v>748</v>
      </c>
      <c r="DF639" s="220">
        <v>748</v>
      </c>
      <c r="DG639" s="220">
        <v>748</v>
      </c>
      <c r="DH639" s="220">
        <v>748</v>
      </c>
      <c r="DI639" s="220">
        <v>748</v>
      </c>
      <c r="DJ639" s="220">
        <v>748</v>
      </c>
      <c r="DK639" s="220">
        <v>748</v>
      </c>
      <c r="DL639" s="220">
        <v>748</v>
      </c>
      <c r="DM639" s="220">
        <v>748</v>
      </c>
      <c r="DN639" s="220">
        <v>748</v>
      </c>
      <c r="DO639" s="220">
        <v>748</v>
      </c>
      <c r="DP639" s="220">
        <v>748</v>
      </c>
      <c r="DQ639" s="220">
        <v>748</v>
      </c>
      <c r="DR639" s="220">
        <v>748</v>
      </c>
      <c r="DS639" s="220">
        <v>748</v>
      </c>
      <c r="DT639" s="220">
        <v>748</v>
      </c>
      <c r="DU639" s="220">
        <v>748</v>
      </c>
      <c r="DV639" s="220">
        <v>748</v>
      </c>
      <c r="DW639" s="220">
        <v>748</v>
      </c>
      <c r="DX639" s="220">
        <v>748</v>
      </c>
      <c r="DY639" s="220">
        <v>748</v>
      </c>
      <c r="DZ639" s="220">
        <v>748</v>
      </c>
      <c r="EA639" s="220">
        <v>748</v>
      </c>
      <c r="EB639" s="220">
        <v>748</v>
      </c>
      <c r="EC639" s="220">
        <v>748</v>
      </c>
      <c r="ED639" s="220">
        <v>748</v>
      </c>
      <c r="EE639" s="220">
        <v>748</v>
      </c>
      <c r="EF639" s="220">
        <v>748</v>
      </c>
      <c r="EG639" s="220">
        <v>748</v>
      </c>
      <c r="EH639" s="220">
        <v>748</v>
      </c>
      <c r="EI639" s="220">
        <v>748</v>
      </c>
      <c r="EJ639" s="220">
        <v>748</v>
      </c>
      <c r="EK639" s="220">
        <v>748</v>
      </c>
      <c r="EL639" s="220">
        <v>748</v>
      </c>
      <c r="EM639" s="220">
        <v>748</v>
      </c>
      <c r="EN639" s="242">
        <v>748</v>
      </c>
      <c r="EO639" s="232">
        <v>748</v>
      </c>
      <c r="EP639" s="227">
        <v>748</v>
      </c>
      <c r="EQ639" s="154">
        <v>748</v>
      </c>
      <c r="ER639" s="154">
        <v>748</v>
      </c>
      <c r="ES639" s="154">
        <v>748</v>
      </c>
      <c r="ET639" s="154">
        <v>748</v>
      </c>
      <c r="EU639" s="154">
        <v>748</v>
      </c>
      <c r="EV639" s="166">
        <v>748</v>
      </c>
      <c r="EW639" s="166">
        <v>748</v>
      </c>
      <c r="EX639" s="166">
        <v>748</v>
      </c>
      <c r="EY639" s="166">
        <v>748</v>
      </c>
      <c r="EZ639" s="166">
        <v>748</v>
      </c>
      <c r="FA639" s="166">
        <v>748</v>
      </c>
      <c r="FB639" s="166">
        <v>748</v>
      </c>
      <c r="FC639" s="154">
        <v>748</v>
      </c>
      <c r="FD639" s="166">
        <v>748</v>
      </c>
      <c r="FE639" s="166">
        <v>748</v>
      </c>
      <c r="FF639" s="166">
        <v>748</v>
      </c>
      <c r="FG639" s="154">
        <v>748</v>
      </c>
      <c r="FH639" s="166">
        <v>748</v>
      </c>
      <c r="FI639" s="154">
        <v>748</v>
      </c>
      <c r="FJ639" s="154">
        <v>748</v>
      </c>
      <c r="FK639" s="166">
        <v>748</v>
      </c>
      <c r="FL639" s="166">
        <v>748</v>
      </c>
      <c r="FM639" s="166">
        <v>748</v>
      </c>
      <c r="FN639" s="166">
        <v>748</v>
      </c>
      <c r="FO639" s="166">
        <v>748</v>
      </c>
      <c r="FP639" s="166">
        <v>748</v>
      </c>
      <c r="FQ639" s="166">
        <v>748</v>
      </c>
      <c r="FR639" s="154">
        <v>748</v>
      </c>
      <c r="FS639" s="154">
        <v>748</v>
      </c>
      <c r="FT639" s="154">
        <v>748</v>
      </c>
      <c r="FU639" s="154">
        <v>748</v>
      </c>
      <c r="FV639" s="154">
        <v>748</v>
      </c>
      <c r="FW639" s="154">
        <v>748</v>
      </c>
      <c r="FX639" s="154">
        <v>748</v>
      </c>
      <c r="FY639" s="154">
        <v>748</v>
      </c>
      <c r="FZ639" s="154">
        <v>748</v>
      </c>
      <c r="GA639" s="154">
        <v>748</v>
      </c>
      <c r="GB639" s="154">
        <v>748</v>
      </c>
      <c r="GC639" s="154">
        <v>748</v>
      </c>
      <c r="GD639" s="154">
        <v>748</v>
      </c>
      <c r="GE639" s="154">
        <v>748</v>
      </c>
      <c r="GF639" s="154">
        <v>748</v>
      </c>
      <c r="GG639" s="154">
        <v>748</v>
      </c>
      <c r="GH639" s="154">
        <v>748</v>
      </c>
      <c r="GI639" s="154">
        <v>748</v>
      </c>
      <c r="GJ639" s="154">
        <v>748</v>
      </c>
      <c r="GK639" s="166">
        <v>748</v>
      </c>
      <c r="GL639" s="166">
        <v>748</v>
      </c>
      <c r="GM639" s="166">
        <v>748</v>
      </c>
      <c r="GN639" s="166">
        <v>748</v>
      </c>
      <c r="GO639" s="166">
        <v>748</v>
      </c>
      <c r="GP639" s="166">
        <v>748</v>
      </c>
      <c r="GQ639" s="166">
        <v>748</v>
      </c>
      <c r="GR639" s="166">
        <v>748</v>
      </c>
      <c r="GS639" s="166">
        <v>748</v>
      </c>
      <c r="GT639" s="154">
        <v>748</v>
      </c>
      <c r="GU639" s="154">
        <v>748</v>
      </c>
      <c r="GV639" s="154">
        <v>748</v>
      </c>
      <c r="GW639" s="154">
        <v>748</v>
      </c>
      <c r="GX639" s="154">
        <v>748</v>
      </c>
      <c r="GY639" s="166">
        <v>748</v>
      </c>
      <c r="GZ639" s="166">
        <v>748</v>
      </c>
      <c r="HA639" s="166">
        <v>748</v>
      </c>
      <c r="HB639" s="166">
        <v>748</v>
      </c>
      <c r="HC639" s="166">
        <v>748</v>
      </c>
      <c r="HD639" s="166">
        <v>748</v>
      </c>
      <c r="HE639" s="166">
        <v>748</v>
      </c>
      <c r="HF639" s="166">
        <v>748</v>
      </c>
      <c r="HG639" s="154">
        <v>748</v>
      </c>
      <c r="HH639" s="154">
        <v>748</v>
      </c>
      <c r="HI639" s="166">
        <v>748</v>
      </c>
      <c r="HJ639" s="154">
        <v>749</v>
      </c>
      <c r="HK639" s="154">
        <v>748</v>
      </c>
      <c r="HL639" s="166">
        <v>748</v>
      </c>
      <c r="HM639" s="154">
        <v>748</v>
      </c>
      <c r="HN639" s="154">
        <v>748</v>
      </c>
      <c r="HO639" s="166">
        <v>748</v>
      </c>
      <c r="HP639" s="154">
        <v>748</v>
      </c>
      <c r="HQ639" s="154">
        <v>748</v>
      </c>
      <c r="HR639" s="166">
        <v>748</v>
      </c>
      <c r="HS639" s="154">
        <v>748</v>
      </c>
      <c r="HT639" s="151">
        <v>748</v>
      </c>
      <c r="HU639" s="151">
        <v>748</v>
      </c>
      <c r="HV639" s="151">
        <v>748</v>
      </c>
      <c r="HW639" s="169">
        <v>748</v>
      </c>
    </row>
    <row r="640" spans="1:231">
      <c r="A640" s="145">
        <f t="shared" si="59"/>
        <v>44040</v>
      </c>
      <c r="B640" s="220">
        <f>'Age&amp;Sex by occurrence date'!$FNJ22</f>
        <v>847</v>
      </c>
      <c r="C640" s="220">
        <v>747</v>
      </c>
      <c r="D640" s="220">
        <v>747</v>
      </c>
      <c r="E640" s="220">
        <v>747</v>
      </c>
      <c r="F640" s="220">
        <v>747</v>
      </c>
      <c r="G640" s="220">
        <v>747</v>
      </c>
      <c r="H640" s="220">
        <v>747</v>
      </c>
      <c r="I640" s="220">
        <v>747</v>
      </c>
      <c r="J640" s="220">
        <v>747</v>
      </c>
      <c r="K640" s="220">
        <v>747</v>
      </c>
      <c r="L640" s="220">
        <v>747</v>
      </c>
      <c r="M640" s="220">
        <v>747</v>
      </c>
      <c r="N640" s="220">
        <v>747</v>
      </c>
      <c r="O640" s="220">
        <v>747</v>
      </c>
      <c r="P640" s="220">
        <v>747</v>
      </c>
      <c r="Q640" s="220">
        <v>747</v>
      </c>
      <c r="R640" s="220">
        <v>747</v>
      </c>
      <c r="S640" s="220">
        <v>747</v>
      </c>
      <c r="T640" s="220">
        <v>747</v>
      </c>
      <c r="U640" s="220">
        <v>747</v>
      </c>
      <c r="V640" s="220">
        <v>747</v>
      </c>
      <c r="W640" s="220">
        <v>747</v>
      </c>
      <c r="X640" s="220">
        <v>747</v>
      </c>
      <c r="Y640" s="220">
        <v>747</v>
      </c>
      <c r="Z640" s="220">
        <v>747</v>
      </c>
      <c r="AA640" s="220">
        <v>747</v>
      </c>
      <c r="AB640" s="220">
        <v>748</v>
      </c>
      <c r="AC640" s="220">
        <v>748</v>
      </c>
      <c r="AD640" s="220">
        <v>748</v>
      </c>
      <c r="AE640" s="220">
        <v>747</v>
      </c>
      <c r="AF640" s="220">
        <v>747</v>
      </c>
      <c r="AG640" s="220">
        <v>747</v>
      </c>
      <c r="AH640" s="220">
        <v>747</v>
      </c>
      <c r="AI640" s="220">
        <v>747</v>
      </c>
      <c r="AJ640" s="220">
        <v>747</v>
      </c>
      <c r="AK640" s="220">
        <v>747</v>
      </c>
      <c r="AL640" s="220">
        <v>747</v>
      </c>
      <c r="AM640" s="220">
        <v>747</v>
      </c>
      <c r="AN640" s="220">
        <v>747</v>
      </c>
      <c r="AO640" s="220">
        <v>747</v>
      </c>
      <c r="AP640" s="220">
        <v>747</v>
      </c>
      <c r="AQ640" s="220">
        <v>747</v>
      </c>
      <c r="AR640" s="220">
        <v>747</v>
      </c>
      <c r="AS640" s="220">
        <v>747</v>
      </c>
      <c r="AT640" s="220">
        <v>747</v>
      </c>
      <c r="AU640" s="220">
        <v>747</v>
      </c>
      <c r="AV640" s="220">
        <v>747</v>
      </c>
      <c r="AW640" s="220">
        <v>747</v>
      </c>
      <c r="AX640" s="220">
        <v>747</v>
      </c>
      <c r="AY640" s="220">
        <v>747</v>
      </c>
      <c r="AZ640" s="220">
        <v>747</v>
      </c>
      <c r="BA640" s="220">
        <v>747</v>
      </c>
      <c r="BB640" s="220">
        <v>747</v>
      </c>
      <c r="BC640" s="220">
        <v>747</v>
      </c>
      <c r="BD640" s="220">
        <v>747</v>
      </c>
      <c r="BE640" s="220">
        <v>747</v>
      </c>
      <c r="BF640" s="220">
        <v>747</v>
      </c>
      <c r="BG640" s="220">
        <v>747</v>
      </c>
      <c r="BH640" s="220">
        <v>747</v>
      </c>
      <c r="BI640" s="220">
        <v>747</v>
      </c>
      <c r="BJ640" s="220">
        <v>747</v>
      </c>
      <c r="BK640" s="220">
        <v>747</v>
      </c>
      <c r="BL640" s="220">
        <v>747</v>
      </c>
      <c r="BM640" s="220">
        <v>747</v>
      </c>
      <c r="BN640" s="220">
        <v>747</v>
      </c>
      <c r="BO640" s="220">
        <v>747</v>
      </c>
      <c r="BP640" s="220">
        <v>747</v>
      </c>
      <c r="BQ640" s="220">
        <v>747</v>
      </c>
      <c r="BR640" s="220">
        <v>747</v>
      </c>
      <c r="BS640" s="220">
        <v>747</v>
      </c>
      <c r="BT640" s="220">
        <v>747</v>
      </c>
      <c r="BU640" s="220">
        <v>747</v>
      </c>
      <c r="BV640" s="220">
        <v>747</v>
      </c>
      <c r="BW640" s="220">
        <v>747</v>
      </c>
      <c r="BX640" s="220">
        <v>747</v>
      </c>
      <c r="BY640" s="220">
        <v>747</v>
      </c>
      <c r="BZ640" s="220">
        <v>747</v>
      </c>
      <c r="CA640" s="220">
        <v>747</v>
      </c>
      <c r="CB640" s="220">
        <v>747</v>
      </c>
      <c r="CC640" s="220">
        <v>747</v>
      </c>
      <c r="CD640" s="220">
        <v>747</v>
      </c>
      <c r="CE640" s="220">
        <v>747</v>
      </c>
      <c r="CF640" s="220">
        <v>747</v>
      </c>
      <c r="CG640" s="220">
        <v>747</v>
      </c>
      <c r="CH640" s="220">
        <v>747</v>
      </c>
      <c r="CI640" s="220">
        <v>747</v>
      </c>
      <c r="CJ640" s="220">
        <v>747</v>
      </c>
      <c r="CK640" s="220">
        <v>747</v>
      </c>
      <c r="CL640" s="220">
        <v>747</v>
      </c>
      <c r="CM640" s="220">
        <v>747</v>
      </c>
      <c r="CN640" s="220">
        <v>747</v>
      </c>
      <c r="CO640" s="220">
        <v>747</v>
      </c>
      <c r="CP640" s="220">
        <v>747</v>
      </c>
      <c r="CQ640" s="220">
        <v>747</v>
      </c>
      <c r="CR640" s="220">
        <v>747</v>
      </c>
      <c r="CS640" s="220">
        <v>747</v>
      </c>
      <c r="CT640" s="220">
        <v>747</v>
      </c>
      <c r="CU640" s="220">
        <v>747</v>
      </c>
      <c r="CV640" s="220">
        <v>747</v>
      </c>
      <c r="CW640" s="220">
        <v>747</v>
      </c>
      <c r="CX640" s="220">
        <v>747</v>
      </c>
      <c r="CY640" s="220">
        <v>747</v>
      </c>
      <c r="CZ640" s="220">
        <v>747</v>
      </c>
      <c r="DA640" s="220">
        <v>747</v>
      </c>
      <c r="DB640" s="220">
        <v>747</v>
      </c>
      <c r="DC640" s="220">
        <v>747</v>
      </c>
      <c r="DD640" s="220">
        <v>747</v>
      </c>
      <c r="DE640" s="220">
        <v>747</v>
      </c>
      <c r="DF640" s="220">
        <v>747</v>
      </c>
      <c r="DG640" s="220">
        <v>747</v>
      </c>
      <c r="DH640" s="220">
        <v>747</v>
      </c>
      <c r="DI640" s="220">
        <v>747</v>
      </c>
      <c r="DJ640" s="220">
        <v>747</v>
      </c>
      <c r="DK640" s="220">
        <v>747</v>
      </c>
      <c r="DL640" s="220">
        <v>747</v>
      </c>
      <c r="DM640" s="220">
        <v>747</v>
      </c>
      <c r="DN640" s="220">
        <v>747</v>
      </c>
      <c r="DO640" s="220">
        <v>747</v>
      </c>
      <c r="DP640" s="220">
        <v>747</v>
      </c>
      <c r="DQ640" s="220">
        <v>747</v>
      </c>
      <c r="DR640" s="220">
        <v>747</v>
      </c>
      <c r="DS640" s="220">
        <v>747</v>
      </c>
      <c r="DT640" s="220">
        <v>747</v>
      </c>
      <c r="DU640" s="220">
        <v>747</v>
      </c>
      <c r="DV640" s="220">
        <v>747</v>
      </c>
      <c r="DW640" s="220">
        <v>747</v>
      </c>
      <c r="DX640" s="220">
        <v>747</v>
      </c>
      <c r="DY640" s="220">
        <v>747</v>
      </c>
      <c r="DZ640" s="220">
        <v>747</v>
      </c>
      <c r="EA640" s="220">
        <v>747</v>
      </c>
      <c r="EB640" s="220">
        <v>747</v>
      </c>
      <c r="EC640" s="220">
        <v>747</v>
      </c>
      <c r="ED640" s="220">
        <v>747</v>
      </c>
      <c r="EE640" s="220">
        <v>747</v>
      </c>
      <c r="EF640" s="220">
        <v>747</v>
      </c>
      <c r="EG640" s="220">
        <v>747</v>
      </c>
      <c r="EH640" s="220">
        <v>747</v>
      </c>
      <c r="EI640" s="220">
        <v>747</v>
      </c>
      <c r="EJ640" s="220">
        <v>747</v>
      </c>
      <c r="EK640" s="220">
        <v>747</v>
      </c>
      <c r="EL640" s="220">
        <v>747</v>
      </c>
      <c r="EM640" s="220">
        <v>747</v>
      </c>
      <c r="EN640" s="242">
        <v>747</v>
      </c>
      <c r="EO640" s="232">
        <v>747</v>
      </c>
      <c r="EP640" s="227">
        <v>747</v>
      </c>
      <c r="EQ640" s="154">
        <v>747</v>
      </c>
      <c r="ER640" s="154">
        <v>747</v>
      </c>
      <c r="ES640" s="154">
        <v>747</v>
      </c>
      <c r="ET640" s="154">
        <v>747</v>
      </c>
      <c r="EU640" s="154">
        <v>747</v>
      </c>
      <c r="EV640" s="154">
        <v>747</v>
      </c>
      <c r="EW640" s="166">
        <v>747</v>
      </c>
      <c r="EX640" s="166">
        <v>747</v>
      </c>
      <c r="EY640" s="166">
        <v>747</v>
      </c>
      <c r="EZ640" s="166">
        <v>747</v>
      </c>
      <c r="FA640" s="166">
        <v>747</v>
      </c>
      <c r="FB640" s="154">
        <v>747</v>
      </c>
      <c r="FC640" s="166">
        <v>747</v>
      </c>
      <c r="FD640" s="154">
        <v>747</v>
      </c>
      <c r="FE640" s="154">
        <v>747</v>
      </c>
      <c r="FF640" s="154">
        <v>747</v>
      </c>
      <c r="FG640" s="166">
        <v>747</v>
      </c>
      <c r="FH640" s="166">
        <v>747</v>
      </c>
      <c r="FI640" s="166">
        <v>747</v>
      </c>
      <c r="FJ640" s="166">
        <v>747</v>
      </c>
      <c r="FK640" s="166">
        <v>747</v>
      </c>
      <c r="FL640" s="166">
        <v>747</v>
      </c>
      <c r="FM640" s="166">
        <v>747</v>
      </c>
      <c r="FN640" s="166">
        <v>747</v>
      </c>
      <c r="FO640" s="166">
        <v>747</v>
      </c>
      <c r="FP640" s="166">
        <v>747</v>
      </c>
      <c r="FQ640" s="166">
        <v>747</v>
      </c>
      <c r="FR640" s="166">
        <v>747</v>
      </c>
      <c r="FS640" s="166">
        <v>747</v>
      </c>
      <c r="FT640" s="166">
        <v>747</v>
      </c>
      <c r="FU640" s="166">
        <v>747</v>
      </c>
      <c r="FV640" s="166">
        <v>747</v>
      </c>
      <c r="FW640" s="166">
        <v>747</v>
      </c>
      <c r="FX640" s="166">
        <v>747</v>
      </c>
      <c r="FY640" s="166">
        <v>747</v>
      </c>
      <c r="FZ640" s="166">
        <v>747</v>
      </c>
      <c r="GA640" s="166">
        <v>747</v>
      </c>
      <c r="GB640" s="166">
        <v>747</v>
      </c>
      <c r="GC640" s="166">
        <v>747</v>
      </c>
      <c r="GD640" s="166">
        <v>747</v>
      </c>
      <c r="GE640" s="166">
        <v>747</v>
      </c>
      <c r="GF640" s="166">
        <v>747</v>
      </c>
      <c r="GG640" s="166">
        <v>747</v>
      </c>
      <c r="GH640" s="166">
        <v>747</v>
      </c>
      <c r="GI640" s="166">
        <v>747</v>
      </c>
      <c r="GJ640" s="166">
        <v>747</v>
      </c>
      <c r="GK640" s="154">
        <v>747</v>
      </c>
      <c r="GL640" s="154">
        <v>747</v>
      </c>
      <c r="GM640" s="154">
        <v>747</v>
      </c>
      <c r="GN640" s="154">
        <v>747</v>
      </c>
      <c r="GO640" s="154">
        <v>747</v>
      </c>
      <c r="GP640" s="154">
        <v>747</v>
      </c>
      <c r="GQ640" s="154">
        <v>747</v>
      </c>
      <c r="GR640" s="154">
        <v>747</v>
      </c>
      <c r="GS640" s="154">
        <v>747</v>
      </c>
      <c r="GT640" s="166">
        <v>747</v>
      </c>
      <c r="GU640" s="166">
        <v>747</v>
      </c>
      <c r="GV640" s="166">
        <v>747</v>
      </c>
      <c r="GW640" s="166">
        <v>747</v>
      </c>
      <c r="GX640" s="166">
        <v>747</v>
      </c>
      <c r="GY640" s="166">
        <v>747</v>
      </c>
      <c r="GZ640" s="166">
        <v>747</v>
      </c>
      <c r="HA640" s="166">
        <v>747</v>
      </c>
      <c r="HB640" s="166">
        <v>747</v>
      </c>
      <c r="HC640" s="166">
        <v>747</v>
      </c>
      <c r="HD640" s="166">
        <v>747</v>
      </c>
      <c r="HE640" s="166">
        <v>747</v>
      </c>
      <c r="HF640" s="154">
        <v>747</v>
      </c>
      <c r="HG640" s="154">
        <v>747</v>
      </c>
      <c r="HH640" s="154">
        <v>747</v>
      </c>
      <c r="HI640" s="154">
        <v>747</v>
      </c>
      <c r="HJ640" s="154">
        <v>748</v>
      </c>
      <c r="HK640" s="154">
        <v>747</v>
      </c>
      <c r="HL640" s="154">
        <v>747</v>
      </c>
      <c r="HM640" s="154">
        <v>747</v>
      </c>
      <c r="HN640" s="154">
        <v>747</v>
      </c>
      <c r="HO640" s="166">
        <v>747</v>
      </c>
      <c r="HP640" s="154">
        <v>747</v>
      </c>
      <c r="HQ640" s="154">
        <v>747</v>
      </c>
      <c r="HR640" s="166">
        <v>747</v>
      </c>
      <c r="HS640" s="154">
        <v>747</v>
      </c>
      <c r="HT640" s="151">
        <v>747</v>
      </c>
      <c r="HU640" s="151">
        <v>747</v>
      </c>
      <c r="HV640" s="151">
        <v>747</v>
      </c>
      <c r="HW640" s="169">
        <v>747</v>
      </c>
    </row>
    <row r="641" spans="1:231">
      <c r="A641" s="145">
        <f t="shared" si="59"/>
        <v>44039</v>
      </c>
      <c r="B641" s="220">
        <f>'Age&amp;Sex by occurrence date'!$FNQ22</f>
        <v>847</v>
      </c>
      <c r="C641" s="220">
        <v>747</v>
      </c>
      <c r="D641" s="220">
        <v>747</v>
      </c>
      <c r="E641" s="220">
        <v>747</v>
      </c>
      <c r="F641" s="220">
        <v>747</v>
      </c>
      <c r="G641" s="220">
        <v>747</v>
      </c>
      <c r="H641" s="220">
        <v>747</v>
      </c>
      <c r="I641" s="220">
        <v>747</v>
      </c>
      <c r="J641" s="220">
        <v>747</v>
      </c>
      <c r="K641" s="220">
        <v>747</v>
      </c>
      <c r="L641" s="220">
        <v>747</v>
      </c>
      <c r="M641" s="220">
        <v>747</v>
      </c>
      <c r="N641" s="220">
        <v>747</v>
      </c>
      <c r="O641" s="220">
        <v>747</v>
      </c>
      <c r="P641" s="220">
        <v>747</v>
      </c>
      <c r="Q641" s="220">
        <v>747</v>
      </c>
      <c r="R641" s="220">
        <v>747</v>
      </c>
      <c r="S641" s="220">
        <v>747</v>
      </c>
      <c r="T641" s="220">
        <v>747</v>
      </c>
      <c r="U641" s="220">
        <v>747</v>
      </c>
      <c r="V641" s="220">
        <v>747</v>
      </c>
      <c r="W641" s="220">
        <v>747</v>
      </c>
      <c r="X641" s="220">
        <v>747</v>
      </c>
      <c r="Y641" s="220">
        <v>747</v>
      </c>
      <c r="Z641" s="220">
        <v>747</v>
      </c>
      <c r="AA641" s="220">
        <v>747</v>
      </c>
      <c r="AB641" s="220">
        <v>748</v>
      </c>
      <c r="AC641" s="220">
        <v>748</v>
      </c>
      <c r="AD641" s="220">
        <v>748</v>
      </c>
      <c r="AE641" s="220">
        <v>747</v>
      </c>
      <c r="AF641" s="220">
        <v>747</v>
      </c>
      <c r="AG641" s="220">
        <v>747</v>
      </c>
      <c r="AH641" s="220">
        <v>747</v>
      </c>
      <c r="AI641" s="220">
        <v>747</v>
      </c>
      <c r="AJ641" s="220">
        <v>747</v>
      </c>
      <c r="AK641" s="220">
        <v>747</v>
      </c>
      <c r="AL641" s="220">
        <v>747</v>
      </c>
      <c r="AM641" s="220">
        <v>747</v>
      </c>
      <c r="AN641" s="220">
        <v>747</v>
      </c>
      <c r="AO641" s="220">
        <v>747</v>
      </c>
      <c r="AP641" s="220">
        <v>747</v>
      </c>
      <c r="AQ641" s="220">
        <v>747</v>
      </c>
      <c r="AR641" s="220">
        <v>747</v>
      </c>
      <c r="AS641" s="220">
        <v>747</v>
      </c>
      <c r="AT641" s="220">
        <v>747</v>
      </c>
      <c r="AU641" s="220">
        <v>747</v>
      </c>
      <c r="AV641" s="220">
        <v>747</v>
      </c>
      <c r="AW641" s="220">
        <v>747</v>
      </c>
      <c r="AX641" s="220">
        <v>747</v>
      </c>
      <c r="AY641" s="220">
        <v>747</v>
      </c>
      <c r="AZ641" s="220">
        <v>747</v>
      </c>
      <c r="BA641" s="220">
        <v>747</v>
      </c>
      <c r="BB641" s="220">
        <v>747</v>
      </c>
      <c r="BC641" s="220">
        <v>747</v>
      </c>
      <c r="BD641" s="220">
        <v>747</v>
      </c>
      <c r="BE641" s="220">
        <v>747</v>
      </c>
      <c r="BF641" s="220">
        <v>747</v>
      </c>
      <c r="BG641" s="220">
        <v>747</v>
      </c>
      <c r="BH641" s="220">
        <v>747</v>
      </c>
      <c r="BI641" s="220">
        <v>747</v>
      </c>
      <c r="BJ641" s="220">
        <v>747</v>
      </c>
      <c r="BK641" s="220">
        <v>747</v>
      </c>
      <c r="BL641" s="220">
        <v>747</v>
      </c>
      <c r="BM641" s="220">
        <v>747</v>
      </c>
      <c r="BN641" s="220">
        <v>747</v>
      </c>
      <c r="BO641" s="220">
        <v>747</v>
      </c>
      <c r="BP641" s="220">
        <v>747</v>
      </c>
      <c r="BQ641" s="220">
        <v>747</v>
      </c>
      <c r="BR641" s="220">
        <v>747</v>
      </c>
      <c r="BS641" s="220">
        <v>747</v>
      </c>
      <c r="BT641" s="220">
        <v>747</v>
      </c>
      <c r="BU641" s="220">
        <v>747</v>
      </c>
      <c r="BV641" s="220">
        <v>747</v>
      </c>
      <c r="BW641" s="220">
        <v>747</v>
      </c>
      <c r="BX641" s="220">
        <v>747</v>
      </c>
      <c r="BY641" s="220">
        <v>747</v>
      </c>
      <c r="BZ641" s="220">
        <v>747</v>
      </c>
      <c r="CA641" s="220">
        <v>747</v>
      </c>
      <c r="CB641" s="220">
        <v>747</v>
      </c>
      <c r="CC641" s="220">
        <v>747</v>
      </c>
      <c r="CD641" s="220">
        <v>747</v>
      </c>
      <c r="CE641" s="220">
        <v>747</v>
      </c>
      <c r="CF641" s="220">
        <v>747</v>
      </c>
      <c r="CG641" s="220">
        <v>747</v>
      </c>
      <c r="CH641" s="220">
        <v>747</v>
      </c>
      <c r="CI641" s="220">
        <v>747</v>
      </c>
      <c r="CJ641" s="220">
        <v>747</v>
      </c>
      <c r="CK641" s="220">
        <v>747</v>
      </c>
      <c r="CL641" s="220">
        <v>747</v>
      </c>
      <c r="CM641" s="220">
        <v>747</v>
      </c>
      <c r="CN641" s="220">
        <v>747</v>
      </c>
      <c r="CO641" s="220">
        <v>747</v>
      </c>
      <c r="CP641" s="220">
        <v>747</v>
      </c>
      <c r="CQ641" s="220">
        <v>747</v>
      </c>
      <c r="CR641" s="220">
        <v>747</v>
      </c>
      <c r="CS641" s="220">
        <v>747</v>
      </c>
      <c r="CT641" s="220">
        <v>747</v>
      </c>
      <c r="CU641" s="220">
        <v>747</v>
      </c>
      <c r="CV641" s="220">
        <v>747</v>
      </c>
      <c r="CW641" s="220">
        <v>747</v>
      </c>
      <c r="CX641" s="220">
        <v>747</v>
      </c>
      <c r="CY641" s="220">
        <v>747</v>
      </c>
      <c r="CZ641" s="220">
        <v>747</v>
      </c>
      <c r="DA641" s="220">
        <v>747</v>
      </c>
      <c r="DB641" s="220">
        <v>747</v>
      </c>
      <c r="DC641" s="220">
        <v>747</v>
      </c>
      <c r="DD641" s="220">
        <v>747</v>
      </c>
      <c r="DE641" s="220">
        <v>747</v>
      </c>
      <c r="DF641" s="220">
        <v>747</v>
      </c>
      <c r="DG641" s="220">
        <v>747</v>
      </c>
      <c r="DH641" s="220">
        <v>747</v>
      </c>
      <c r="DI641" s="220">
        <v>747</v>
      </c>
      <c r="DJ641" s="220">
        <v>747</v>
      </c>
      <c r="DK641" s="220">
        <v>747</v>
      </c>
      <c r="DL641" s="220">
        <v>747</v>
      </c>
      <c r="DM641" s="220">
        <v>747</v>
      </c>
      <c r="DN641" s="220">
        <v>747</v>
      </c>
      <c r="DO641" s="220">
        <v>747</v>
      </c>
      <c r="DP641" s="220">
        <v>747</v>
      </c>
      <c r="DQ641" s="220">
        <v>747</v>
      </c>
      <c r="DR641" s="220">
        <v>747</v>
      </c>
      <c r="DS641" s="220">
        <v>747</v>
      </c>
      <c r="DT641" s="220">
        <v>747</v>
      </c>
      <c r="DU641" s="220">
        <v>747</v>
      </c>
      <c r="DV641" s="220">
        <v>747</v>
      </c>
      <c r="DW641" s="220">
        <v>747</v>
      </c>
      <c r="DX641" s="220">
        <v>747</v>
      </c>
      <c r="DY641" s="220">
        <v>747</v>
      </c>
      <c r="DZ641" s="220">
        <v>747</v>
      </c>
      <c r="EA641" s="220">
        <v>747</v>
      </c>
      <c r="EB641" s="220">
        <v>747</v>
      </c>
      <c r="EC641" s="220">
        <v>747</v>
      </c>
      <c r="ED641" s="220">
        <v>747</v>
      </c>
      <c r="EE641" s="220">
        <v>747</v>
      </c>
      <c r="EF641" s="220">
        <v>747</v>
      </c>
      <c r="EG641" s="220">
        <v>747</v>
      </c>
      <c r="EH641" s="220">
        <v>747</v>
      </c>
      <c r="EI641" s="220">
        <v>747</v>
      </c>
      <c r="EJ641" s="220">
        <v>747</v>
      </c>
      <c r="EK641" s="220">
        <v>747</v>
      </c>
      <c r="EL641" s="220">
        <v>747</v>
      </c>
      <c r="EM641" s="220">
        <v>747</v>
      </c>
      <c r="EN641" s="242">
        <v>747</v>
      </c>
      <c r="EO641" s="232">
        <v>747</v>
      </c>
      <c r="EP641" s="228">
        <v>747</v>
      </c>
      <c r="EQ641" s="166">
        <v>747</v>
      </c>
      <c r="ER641" s="166">
        <v>747</v>
      </c>
      <c r="ES641" s="166">
        <v>747</v>
      </c>
      <c r="ET641" s="166">
        <v>747</v>
      </c>
      <c r="EU641" s="166">
        <v>747</v>
      </c>
      <c r="EV641" s="154">
        <v>747</v>
      </c>
      <c r="EW641" s="154">
        <v>747</v>
      </c>
      <c r="EX641" s="154">
        <v>747</v>
      </c>
      <c r="EY641" s="154">
        <v>747</v>
      </c>
      <c r="EZ641" s="154">
        <v>747</v>
      </c>
      <c r="FA641" s="154">
        <v>747</v>
      </c>
      <c r="FB641" s="166">
        <v>747</v>
      </c>
      <c r="FC641" s="154">
        <v>747</v>
      </c>
      <c r="FD641" s="166">
        <v>747</v>
      </c>
      <c r="FE641" s="154">
        <v>747</v>
      </c>
      <c r="FF641" s="154">
        <v>747</v>
      </c>
      <c r="FG641" s="166">
        <v>747</v>
      </c>
      <c r="FH641" s="154">
        <v>747</v>
      </c>
      <c r="FI641" s="154">
        <v>747</v>
      </c>
      <c r="FJ641" s="166">
        <v>747</v>
      </c>
      <c r="FK641" s="154">
        <v>747</v>
      </c>
      <c r="FL641" s="154">
        <v>747</v>
      </c>
      <c r="FM641" s="154">
        <v>747</v>
      </c>
      <c r="FN641" s="154">
        <v>747</v>
      </c>
      <c r="FO641" s="154">
        <v>747</v>
      </c>
      <c r="FP641" s="154">
        <v>747</v>
      </c>
      <c r="FQ641" s="154">
        <v>747</v>
      </c>
      <c r="FR641" s="166">
        <v>747</v>
      </c>
      <c r="FS641" s="166">
        <v>747</v>
      </c>
      <c r="FT641" s="166">
        <v>747</v>
      </c>
      <c r="FU641" s="166">
        <v>747</v>
      </c>
      <c r="FV641" s="166">
        <v>747</v>
      </c>
      <c r="FW641" s="166">
        <v>747</v>
      </c>
      <c r="FX641" s="166">
        <v>747</v>
      </c>
      <c r="FY641" s="166">
        <v>747</v>
      </c>
      <c r="FZ641" s="166">
        <v>747</v>
      </c>
      <c r="GA641" s="166">
        <v>747</v>
      </c>
      <c r="GB641" s="166">
        <v>747</v>
      </c>
      <c r="GC641" s="166">
        <v>747</v>
      </c>
      <c r="GD641" s="166">
        <v>747</v>
      </c>
      <c r="GE641" s="166">
        <v>747</v>
      </c>
      <c r="GF641" s="166">
        <v>747</v>
      </c>
      <c r="GG641" s="166">
        <v>747</v>
      </c>
      <c r="GH641" s="166">
        <v>747</v>
      </c>
      <c r="GI641" s="166">
        <v>747</v>
      </c>
      <c r="GJ641" s="166">
        <v>747</v>
      </c>
      <c r="GK641" s="154">
        <v>747</v>
      </c>
      <c r="GL641" s="154">
        <v>747</v>
      </c>
      <c r="GM641" s="154">
        <v>747</v>
      </c>
      <c r="GN641" s="154">
        <v>747</v>
      </c>
      <c r="GO641" s="154">
        <v>747</v>
      </c>
      <c r="GP641" s="154">
        <v>747</v>
      </c>
      <c r="GQ641" s="154">
        <v>747</v>
      </c>
      <c r="GR641" s="154">
        <v>747</v>
      </c>
      <c r="GS641" s="154">
        <v>747</v>
      </c>
      <c r="GT641" s="166">
        <v>747</v>
      </c>
      <c r="GU641" s="166">
        <v>747</v>
      </c>
      <c r="GV641" s="166">
        <v>747</v>
      </c>
      <c r="GW641" s="166">
        <v>747</v>
      </c>
      <c r="GX641" s="166">
        <v>747</v>
      </c>
      <c r="GY641" s="154">
        <v>747</v>
      </c>
      <c r="GZ641" s="154">
        <v>747</v>
      </c>
      <c r="HA641" s="154">
        <v>747</v>
      </c>
      <c r="HB641" s="154">
        <v>747</v>
      </c>
      <c r="HC641" s="154">
        <v>747</v>
      </c>
      <c r="HD641" s="154">
        <v>747</v>
      </c>
      <c r="HE641" s="154">
        <v>747</v>
      </c>
      <c r="HF641" s="154">
        <v>747</v>
      </c>
      <c r="HG641" s="154">
        <v>747</v>
      </c>
      <c r="HH641" s="154">
        <v>747</v>
      </c>
      <c r="HI641" s="154">
        <v>747</v>
      </c>
      <c r="HJ641" s="154">
        <v>748</v>
      </c>
      <c r="HK641" s="154">
        <v>747</v>
      </c>
      <c r="HL641" s="154">
        <v>747</v>
      </c>
      <c r="HM641" s="154">
        <v>747</v>
      </c>
      <c r="HN641" s="154">
        <v>747</v>
      </c>
      <c r="HO641" s="166">
        <v>747</v>
      </c>
      <c r="HP641" s="154">
        <v>747</v>
      </c>
      <c r="HQ641" s="154">
        <v>747</v>
      </c>
      <c r="HR641" s="166">
        <v>747</v>
      </c>
      <c r="HS641" s="154">
        <v>747</v>
      </c>
      <c r="HT641" s="151">
        <v>747</v>
      </c>
      <c r="HU641" s="151">
        <v>747</v>
      </c>
      <c r="HV641" s="151">
        <v>747</v>
      </c>
      <c r="HW641" s="169">
        <v>747</v>
      </c>
    </row>
    <row r="642" spans="1:231">
      <c r="A642" s="145">
        <f t="shared" si="59"/>
        <v>44038</v>
      </c>
      <c r="B642" s="220">
        <f>'Age&amp;Sex by occurrence date'!$FNX22</f>
        <v>844</v>
      </c>
      <c r="C642" s="220">
        <v>744</v>
      </c>
      <c r="D642" s="220">
        <v>744</v>
      </c>
      <c r="E642" s="220">
        <v>744</v>
      </c>
      <c r="F642" s="220">
        <v>744</v>
      </c>
      <c r="G642" s="220">
        <v>744</v>
      </c>
      <c r="H642" s="220">
        <v>744</v>
      </c>
      <c r="I642" s="220">
        <v>744</v>
      </c>
      <c r="J642" s="220">
        <v>744</v>
      </c>
      <c r="K642" s="220">
        <v>744</v>
      </c>
      <c r="L642" s="220">
        <v>744</v>
      </c>
      <c r="M642" s="220">
        <v>744</v>
      </c>
      <c r="N642" s="220">
        <v>744</v>
      </c>
      <c r="O642" s="220">
        <v>744</v>
      </c>
      <c r="P642" s="220">
        <v>744</v>
      </c>
      <c r="Q642" s="220">
        <v>744</v>
      </c>
      <c r="R642" s="220">
        <v>744</v>
      </c>
      <c r="S642" s="220">
        <v>744</v>
      </c>
      <c r="T642" s="220">
        <v>744</v>
      </c>
      <c r="U642" s="220">
        <v>744</v>
      </c>
      <c r="V642" s="220">
        <v>744</v>
      </c>
      <c r="W642" s="220">
        <v>744</v>
      </c>
      <c r="X642" s="220">
        <v>744</v>
      </c>
      <c r="Y642" s="220">
        <v>744</v>
      </c>
      <c r="Z642" s="220">
        <v>744</v>
      </c>
      <c r="AA642" s="220">
        <v>744</v>
      </c>
      <c r="AB642" s="220">
        <v>745</v>
      </c>
      <c r="AC642" s="220">
        <v>745</v>
      </c>
      <c r="AD642" s="220">
        <v>745</v>
      </c>
      <c r="AE642" s="220">
        <v>744</v>
      </c>
      <c r="AF642" s="220">
        <v>744</v>
      </c>
      <c r="AG642" s="220">
        <v>744</v>
      </c>
      <c r="AH642" s="220">
        <v>744</v>
      </c>
      <c r="AI642" s="220">
        <v>744</v>
      </c>
      <c r="AJ642" s="220">
        <v>744</v>
      </c>
      <c r="AK642" s="220">
        <v>744</v>
      </c>
      <c r="AL642" s="220">
        <v>744</v>
      </c>
      <c r="AM642" s="220">
        <v>744</v>
      </c>
      <c r="AN642" s="220">
        <v>744</v>
      </c>
      <c r="AO642" s="220">
        <v>744</v>
      </c>
      <c r="AP642" s="220">
        <v>744</v>
      </c>
      <c r="AQ642" s="220">
        <v>744</v>
      </c>
      <c r="AR642" s="220">
        <v>744</v>
      </c>
      <c r="AS642" s="220">
        <v>744</v>
      </c>
      <c r="AT642" s="220">
        <v>744</v>
      </c>
      <c r="AU642" s="220">
        <v>744</v>
      </c>
      <c r="AV642" s="220">
        <v>744</v>
      </c>
      <c r="AW642" s="220">
        <v>744</v>
      </c>
      <c r="AX642" s="220">
        <v>744</v>
      </c>
      <c r="AY642" s="220">
        <v>744</v>
      </c>
      <c r="AZ642" s="220">
        <v>744</v>
      </c>
      <c r="BA642" s="220">
        <v>744</v>
      </c>
      <c r="BB642" s="220">
        <v>744</v>
      </c>
      <c r="BC642" s="220">
        <v>744</v>
      </c>
      <c r="BD642" s="220">
        <v>744</v>
      </c>
      <c r="BE642" s="220">
        <v>744</v>
      </c>
      <c r="BF642" s="220">
        <v>744</v>
      </c>
      <c r="BG642" s="220">
        <v>744</v>
      </c>
      <c r="BH642" s="220">
        <v>744</v>
      </c>
      <c r="BI642" s="220">
        <v>744</v>
      </c>
      <c r="BJ642" s="220">
        <v>744</v>
      </c>
      <c r="BK642" s="220">
        <v>744</v>
      </c>
      <c r="BL642" s="220">
        <v>744</v>
      </c>
      <c r="BM642" s="220">
        <v>744</v>
      </c>
      <c r="BN642" s="220">
        <v>744</v>
      </c>
      <c r="BO642" s="220">
        <v>744</v>
      </c>
      <c r="BP642" s="220">
        <v>744</v>
      </c>
      <c r="BQ642" s="220">
        <v>744</v>
      </c>
      <c r="BR642" s="220">
        <v>744</v>
      </c>
      <c r="BS642" s="220">
        <v>744</v>
      </c>
      <c r="BT642" s="220">
        <v>744</v>
      </c>
      <c r="BU642" s="220">
        <v>744</v>
      </c>
      <c r="BV642" s="220">
        <v>744</v>
      </c>
      <c r="BW642" s="220">
        <v>744</v>
      </c>
      <c r="BX642" s="220">
        <v>744</v>
      </c>
      <c r="BY642" s="220">
        <v>744</v>
      </c>
      <c r="BZ642" s="220">
        <v>744</v>
      </c>
      <c r="CA642" s="220">
        <v>744</v>
      </c>
      <c r="CB642" s="220">
        <v>744</v>
      </c>
      <c r="CC642" s="220">
        <v>744</v>
      </c>
      <c r="CD642" s="220">
        <v>744</v>
      </c>
      <c r="CE642" s="220">
        <v>744</v>
      </c>
      <c r="CF642" s="220">
        <v>744</v>
      </c>
      <c r="CG642" s="220">
        <v>744</v>
      </c>
      <c r="CH642" s="220">
        <v>744</v>
      </c>
      <c r="CI642" s="220">
        <v>744</v>
      </c>
      <c r="CJ642" s="220">
        <v>744</v>
      </c>
      <c r="CK642" s="220">
        <v>744</v>
      </c>
      <c r="CL642" s="220">
        <v>744</v>
      </c>
      <c r="CM642" s="220">
        <v>744</v>
      </c>
      <c r="CN642" s="220">
        <v>744</v>
      </c>
      <c r="CO642" s="220">
        <v>744</v>
      </c>
      <c r="CP642" s="220">
        <v>744</v>
      </c>
      <c r="CQ642" s="220">
        <v>744</v>
      </c>
      <c r="CR642" s="220">
        <v>744</v>
      </c>
      <c r="CS642" s="220">
        <v>744</v>
      </c>
      <c r="CT642" s="220">
        <v>744</v>
      </c>
      <c r="CU642" s="220">
        <v>744</v>
      </c>
      <c r="CV642" s="220">
        <v>744</v>
      </c>
      <c r="CW642" s="220">
        <v>744</v>
      </c>
      <c r="CX642" s="220">
        <v>744</v>
      </c>
      <c r="CY642" s="220">
        <v>744</v>
      </c>
      <c r="CZ642" s="220">
        <v>744</v>
      </c>
      <c r="DA642" s="220">
        <v>744</v>
      </c>
      <c r="DB642" s="220">
        <v>744</v>
      </c>
      <c r="DC642" s="220">
        <v>744</v>
      </c>
      <c r="DD642" s="220">
        <v>744</v>
      </c>
      <c r="DE642" s="220">
        <v>744</v>
      </c>
      <c r="DF642" s="220">
        <v>744</v>
      </c>
      <c r="DG642" s="220">
        <v>744</v>
      </c>
      <c r="DH642" s="220">
        <v>744</v>
      </c>
      <c r="DI642" s="220">
        <v>744</v>
      </c>
      <c r="DJ642" s="220">
        <v>744</v>
      </c>
      <c r="DK642" s="220">
        <v>744</v>
      </c>
      <c r="DL642" s="220">
        <v>744</v>
      </c>
      <c r="DM642" s="220">
        <v>744</v>
      </c>
      <c r="DN642" s="220">
        <v>744</v>
      </c>
      <c r="DO642" s="220">
        <v>744</v>
      </c>
      <c r="DP642" s="220">
        <v>744</v>
      </c>
      <c r="DQ642" s="220">
        <v>744</v>
      </c>
      <c r="DR642" s="220">
        <v>744</v>
      </c>
      <c r="DS642" s="220">
        <v>744</v>
      </c>
      <c r="DT642" s="220">
        <v>744</v>
      </c>
      <c r="DU642" s="220">
        <v>744</v>
      </c>
      <c r="DV642" s="220">
        <v>744</v>
      </c>
      <c r="DW642" s="220">
        <v>744</v>
      </c>
      <c r="DX642" s="220">
        <v>744</v>
      </c>
      <c r="DY642" s="220">
        <v>744</v>
      </c>
      <c r="DZ642" s="220">
        <v>744</v>
      </c>
      <c r="EA642" s="220">
        <v>744</v>
      </c>
      <c r="EB642" s="220">
        <v>744</v>
      </c>
      <c r="EC642" s="220">
        <v>744</v>
      </c>
      <c r="ED642" s="220">
        <v>744</v>
      </c>
      <c r="EE642" s="220">
        <v>744</v>
      </c>
      <c r="EF642" s="220">
        <v>744</v>
      </c>
      <c r="EG642" s="220">
        <v>744</v>
      </c>
      <c r="EH642" s="220">
        <v>744</v>
      </c>
      <c r="EI642" s="220">
        <v>744</v>
      </c>
      <c r="EJ642" s="220">
        <v>744</v>
      </c>
      <c r="EK642" s="220">
        <v>744</v>
      </c>
      <c r="EL642" s="220">
        <v>744</v>
      </c>
      <c r="EM642" s="220">
        <v>744</v>
      </c>
      <c r="EN642" s="242">
        <v>744</v>
      </c>
      <c r="EO642" s="232">
        <v>744</v>
      </c>
      <c r="EP642" s="227">
        <v>744</v>
      </c>
      <c r="EQ642" s="154">
        <v>744</v>
      </c>
      <c r="ER642" s="154">
        <v>744</v>
      </c>
      <c r="ES642" s="154">
        <v>744</v>
      </c>
      <c r="ET642" s="154">
        <v>744</v>
      </c>
      <c r="EU642" s="154">
        <v>744</v>
      </c>
      <c r="EV642" s="166">
        <v>744</v>
      </c>
      <c r="EW642" s="154">
        <v>744</v>
      </c>
      <c r="EX642" s="154">
        <v>744</v>
      </c>
      <c r="EY642" s="154">
        <v>744</v>
      </c>
      <c r="EZ642" s="154">
        <v>744</v>
      </c>
      <c r="FA642" s="154">
        <v>744</v>
      </c>
      <c r="FB642" s="166">
        <v>744</v>
      </c>
      <c r="FC642" s="166">
        <v>744</v>
      </c>
      <c r="FD642" s="166">
        <v>744</v>
      </c>
      <c r="FE642" s="166">
        <v>744</v>
      </c>
      <c r="FF642" s="154">
        <v>744</v>
      </c>
      <c r="FG642" s="154">
        <v>744</v>
      </c>
      <c r="FH642" s="154">
        <v>744</v>
      </c>
      <c r="FI642" s="166">
        <v>744</v>
      </c>
      <c r="FJ642" s="154">
        <v>744</v>
      </c>
      <c r="FK642" s="166">
        <v>744</v>
      </c>
      <c r="FL642" s="166">
        <v>744</v>
      </c>
      <c r="FM642" s="166">
        <v>744</v>
      </c>
      <c r="FN642" s="166">
        <v>744</v>
      </c>
      <c r="FO642" s="166">
        <v>744</v>
      </c>
      <c r="FP642" s="166">
        <v>744</v>
      </c>
      <c r="FQ642" s="166">
        <v>744</v>
      </c>
      <c r="FR642" s="154">
        <v>744</v>
      </c>
      <c r="FS642" s="154">
        <v>744</v>
      </c>
      <c r="FT642" s="154">
        <v>744</v>
      </c>
      <c r="FU642" s="154">
        <v>744</v>
      </c>
      <c r="FV642" s="154">
        <v>744</v>
      </c>
      <c r="FW642" s="154">
        <v>744</v>
      </c>
      <c r="FX642" s="154">
        <v>744</v>
      </c>
      <c r="FY642" s="154">
        <v>744</v>
      </c>
      <c r="FZ642" s="154">
        <v>744</v>
      </c>
      <c r="GA642" s="154">
        <v>744</v>
      </c>
      <c r="GB642" s="154">
        <v>744</v>
      </c>
      <c r="GC642" s="154">
        <v>744</v>
      </c>
      <c r="GD642" s="154">
        <v>744</v>
      </c>
      <c r="GE642" s="154">
        <v>744</v>
      </c>
      <c r="GF642" s="154">
        <v>744</v>
      </c>
      <c r="GG642" s="154">
        <v>744</v>
      </c>
      <c r="GH642" s="154">
        <v>744</v>
      </c>
      <c r="GI642" s="154">
        <v>744</v>
      </c>
      <c r="GJ642" s="154">
        <v>744</v>
      </c>
      <c r="GK642" s="166">
        <v>744</v>
      </c>
      <c r="GL642" s="166">
        <v>744</v>
      </c>
      <c r="GM642" s="166">
        <v>744</v>
      </c>
      <c r="GN642" s="166">
        <v>744</v>
      </c>
      <c r="GO642" s="166">
        <v>744</v>
      </c>
      <c r="GP642" s="166">
        <v>744</v>
      </c>
      <c r="GQ642" s="166">
        <v>744</v>
      </c>
      <c r="GR642" s="166">
        <v>744</v>
      </c>
      <c r="GS642" s="166">
        <v>744</v>
      </c>
      <c r="GT642" s="166">
        <v>744</v>
      </c>
      <c r="GU642" s="166">
        <v>744</v>
      </c>
      <c r="GV642" s="166">
        <v>744</v>
      </c>
      <c r="GW642" s="166">
        <v>744</v>
      </c>
      <c r="GX642" s="166">
        <v>744</v>
      </c>
      <c r="GY642" s="166">
        <v>744</v>
      </c>
      <c r="GZ642" s="166">
        <v>744</v>
      </c>
      <c r="HA642" s="166">
        <v>744</v>
      </c>
      <c r="HB642" s="166">
        <v>744</v>
      </c>
      <c r="HC642" s="166">
        <v>744</v>
      </c>
      <c r="HD642" s="166">
        <v>744</v>
      </c>
      <c r="HE642" s="166">
        <v>744</v>
      </c>
      <c r="HF642" s="166">
        <v>744</v>
      </c>
      <c r="HG642" s="154">
        <v>744</v>
      </c>
      <c r="HH642" s="154">
        <v>744</v>
      </c>
      <c r="HI642" s="166">
        <v>744</v>
      </c>
      <c r="HJ642" s="154">
        <v>745</v>
      </c>
      <c r="HK642" s="154">
        <v>744</v>
      </c>
      <c r="HL642" s="166">
        <v>744</v>
      </c>
      <c r="HM642" s="154">
        <v>744</v>
      </c>
      <c r="HN642" s="154">
        <v>744</v>
      </c>
      <c r="HO642" s="166">
        <v>744</v>
      </c>
      <c r="HP642" s="154">
        <v>744</v>
      </c>
      <c r="HQ642" s="154">
        <v>744</v>
      </c>
      <c r="HR642" s="166">
        <v>744</v>
      </c>
      <c r="HS642" s="154">
        <v>744</v>
      </c>
      <c r="HT642" s="151">
        <v>744</v>
      </c>
      <c r="HU642" s="151">
        <v>744</v>
      </c>
      <c r="HV642" s="151">
        <v>744</v>
      </c>
      <c r="HW642" s="169">
        <v>744</v>
      </c>
    </row>
    <row r="643" spans="1:231">
      <c r="A643" s="145">
        <f t="shared" si="59"/>
        <v>44037</v>
      </c>
      <c r="B643" s="220">
        <f>'Age&amp;Sex by occurrence date'!$FOE22</f>
        <v>844</v>
      </c>
      <c r="C643" s="220">
        <v>744</v>
      </c>
      <c r="D643" s="220">
        <v>744</v>
      </c>
      <c r="E643" s="220">
        <v>744</v>
      </c>
      <c r="F643" s="220">
        <v>744</v>
      </c>
      <c r="G643" s="220">
        <v>744</v>
      </c>
      <c r="H643" s="220">
        <v>744</v>
      </c>
      <c r="I643" s="220">
        <v>744</v>
      </c>
      <c r="J643" s="220">
        <v>744</v>
      </c>
      <c r="K643" s="220">
        <v>744</v>
      </c>
      <c r="L643" s="220">
        <v>744</v>
      </c>
      <c r="M643" s="220">
        <v>744</v>
      </c>
      <c r="N643" s="220">
        <v>744</v>
      </c>
      <c r="O643" s="220">
        <v>744</v>
      </c>
      <c r="P643" s="220">
        <v>744</v>
      </c>
      <c r="Q643" s="220">
        <v>744</v>
      </c>
      <c r="R643" s="220">
        <v>744</v>
      </c>
      <c r="S643" s="220">
        <v>744</v>
      </c>
      <c r="T643" s="220">
        <v>744</v>
      </c>
      <c r="U643" s="220">
        <v>744</v>
      </c>
      <c r="V643" s="220">
        <v>744</v>
      </c>
      <c r="W643" s="220">
        <v>744</v>
      </c>
      <c r="X643" s="220">
        <v>744</v>
      </c>
      <c r="Y643" s="220">
        <v>744</v>
      </c>
      <c r="Z643" s="220">
        <v>744</v>
      </c>
      <c r="AA643" s="220">
        <v>744</v>
      </c>
      <c r="AB643" s="220">
        <v>745</v>
      </c>
      <c r="AC643" s="220">
        <v>745</v>
      </c>
      <c r="AD643" s="220">
        <v>745</v>
      </c>
      <c r="AE643" s="220">
        <v>744</v>
      </c>
      <c r="AF643" s="220">
        <v>744</v>
      </c>
      <c r="AG643" s="220">
        <v>744</v>
      </c>
      <c r="AH643" s="220">
        <v>744</v>
      </c>
      <c r="AI643" s="220">
        <v>744</v>
      </c>
      <c r="AJ643" s="220">
        <v>744</v>
      </c>
      <c r="AK643" s="220">
        <v>744</v>
      </c>
      <c r="AL643" s="220">
        <v>744</v>
      </c>
      <c r="AM643" s="220">
        <v>744</v>
      </c>
      <c r="AN643" s="220">
        <v>744</v>
      </c>
      <c r="AO643" s="220">
        <v>744</v>
      </c>
      <c r="AP643" s="220">
        <v>744</v>
      </c>
      <c r="AQ643" s="220">
        <v>744</v>
      </c>
      <c r="AR643" s="220">
        <v>744</v>
      </c>
      <c r="AS643" s="220">
        <v>744</v>
      </c>
      <c r="AT643" s="220">
        <v>744</v>
      </c>
      <c r="AU643" s="220">
        <v>744</v>
      </c>
      <c r="AV643" s="220">
        <v>744</v>
      </c>
      <c r="AW643" s="220">
        <v>744</v>
      </c>
      <c r="AX643" s="220">
        <v>744</v>
      </c>
      <c r="AY643" s="220">
        <v>744</v>
      </c>
      <c r="AZ643" s="220">
        <v>744</v>
      </c>
      <c r="BA643" s="220">
        <v>744</v>
      </c>
      <c r="BB643" s="220">
        <v>744</v>
      </c>
      <c r="BC643" s="220">
        <v>744</v>
      </c>
      <c r="BD643" s="220">
        <v>744</v>
      </c>
      <c r="BE643" s="220">
        <v>744</v>
      </c>
      <c r="BF643" s="220">
        <v>744</v>
      </c>
      <c r="BG643" s="220">
        <v>744</v>
      </c>
      <c r="BH643" s="220">
        <v>744</v>
      </c>
      <c r="BI643" s="220">
        <v>744</v>
      </c>
      <c r="BJ643" s="220">
        <v>744</v>
      </c>
      <c r="BK643" s="220">
        <v>744</v>
      </c>
      <c r="BL643" s="220">
        <v>744</v>
      </c>
      <c r="BM643" s="220">
        <v>744</v>
      </c>
      <c r="BN643" s="220">
        <v>744</v>
      </c>
      <c r="BO643" s="220">
        <v>744</v>
      </c>
      <c r="BP643" s="220">
        <v>744</v>
      </c>
      <c r="BQ643" s="220">
        <v>744</v>
      </c>
      <c r="BR643" s="220">
        <v>744</v>
      </c>
      <c r="BS643" s="220">
        <v>744</v>
      </c>
      <c r="BT643" s="220">
        <v>744</v>
      </c>
      <c r="BU643" s="220">
        <v>744</v>
      </c>
      <c r="BV643" s="220">
        <v>744</v>
      </c>
      <c r="BW643" s="220">
        <v>744</v>
      </c>
      <c r="BX643" s="220">
        <v>744</v>
      </c>
      <c r="BY643" s="220">
        <v>744</v>
      </c>
      <c r="BZ643" s="220">
        <v>744</v>
      </c>
      <c r="CA643" s="220">
        <v>744</v>
      </c>
      <c r="CB643" s="220">
        <v>744</v>
      </c>
      <c r="CC643" s="220">
        <v>744</v>
      </c>
      <c r="CD643" s="220">
        <v>744</v>
      </c>
      <c r="CE643" s="220">
        <v>744</v>
      </c>
      <c r="CF643" s="220">
        <v>744</v>
      </c>
      <c r="CG643" s="220">
        <v>744</v>
      </c>
      <c r="CH643" s="220">
        <v>744</v>
      </c>
      <c r="CI643" s="220">
        <v>744</v>
      </c>
      <c r="CJ643" s="220">
        <v>744</v>
      </c>
      <c r="CK643" s="220">
        <v>744</v>
      </c>
      <c r="CL643" s="220">
        <v>744</v>
      </c>
      <c r="CM643" s="220">
        <v>744</v>
      </c>
      <c r="CN643" s="220">
        <v>744</v>
      </c>
      <c r="CO643" s="220">
        <v>744</v>
      </c>
      <c r="CP643" s="220">
        <v>744</v>
      </c>
      <c r="CQ643" s="220">
        <v>744</v>
      </c>
      <c r="CR643" s="220">
        <v>744</v>
      </c>
      <c r="CS643" s="220">
        <v>744</v>
      </c>
      <c r="CT643" s="220">
        <v>744</v>
      </c>
      <c r="CU643" s="220">
        <v>744</v>
      </c>
      <c r="CV643" s="220">
        <v>744</v>
      </c>
      <c r="CW643" s="220">
        <v>744</v>
      </c>
      <c r="CX643" s="220">
        <v>744</v>
      </c>
      <c r="CY643" s="220">
        <v>744</v>
      </c>
      <c r="CZ643" s="220">
        <v>744</v>
      </c>
      <c r="DA643" s="220">
        <v>744</v>
      </c>
      <c r="DB643" s="220">
        <v>744</v>
      </c>
      <c r="DC643" s="220">
        <v>744</v>
      </c>
      <c r="DD643" s="220">
        <v>744</v>
      </c>
      <c r="DE643" s="220">
        <v>744</v>
      </c>
      <c r="DF643" s="220">
        <v>744</v>
      </c>
      <c r="DG643" s="220">
        <v>744</v>
      </c>
      <c r="DH643" s="220">
        <v>744</v>
      </c>
      <c r="DI643" s="220">
        <v>744</v>
      </c>
      <c r="DJ643" s="220">
        <v>744</v>
      </c>
      <c r="DK643" s="220">
        <v>744</v>
      </c>
      <c r="DL643" s="220">
        <v>744</v>
      </c>
      <c r="DM643" s="220">
        <v>744</v>
      </c>
      <c r="DN643" s="220">
        <v>744</v>
      </c>
      <c r="DO643" s="220">
        <v>744</v>
      </c>
      <c r="DP643" s="220">
        <v>744</v>
      </c>
      <c r="DQ643" s="220">
        <v>744</v>
      </c>
      <c r="DR643" s="220">
        <v>744</v>
      </c>
      <c r="DS643" s="220">
        <v>744</v>
      </c>
      <c r="DT643" s="220">
        <v>744</v>
      </c>
      <c r="DU643" s="220">
        <v>744</v>
      </c>
      <c r="DV643" s="220">
        <v>744</v>
      </c>
      <c r="DW643" s="220">
        <v>744</v>
      </c>
      <c r="DX643" s="220">
        <v>744</v>
      </c>
      <c r="DY643" s="220">
        <v>744</v>
      </c>
      <c r="DZ643" s="220">
        <v>744</v>
      </c>
      <c r="EA643" s="220">
        <v>744</v>
      </c>
      <c r="EB643" s="220">
        <v>744</v>
      </c>
      <c r="EC643" s="220">
        <v>744</v>
      </c>
      <c r="ED643" s="220">
        <v>744</v>
      </c>
      <c r="EE643" s="220">
        <v>744</v>
      </c>
      <c r="EF643" s="220">
        <v>744</v>
      </c>
      <c r="EG643" s="220">
        <v>744</v>
      </c>
      <c r="EH643" s="220">
        <v>744</v>
      </c>
      <c r="EI643" s="220">
        <v>744</v>
      </c>
      <c r="EJ643" s="220">
        <v>744</v>
      </c>
      <c r="EK643" s="220">
        <v>744</v>
      </c>
      <c r="EL643" s="220">
        <v>744</v>
      </c>
      <c r="EM643" s="220">
        <v>744</v>
      </c>
      <c r="EN643" s="242">
        <v>744</v>
      </c>
      <c r="EO643" s="232">
        <v>744</v>
      </c>
      <c r="EP643" s="227">
        <v>744</v>
      </c>
      <c r="EQ643" s="154">
        <v>744</v>
      </c>
      <c r="ER643" s="154">
        <v>744</v>
      </c>
      <c r="ES643" s="154">
        <v>744</v>
      </c>
      <c r="ET643" s="154">
        <v>744</v>
      </c>
      <c r="EU643" s="154">
        <v>744</v>
      </c>
      <c r="EV643" s="154">
        <v>744</v>
      </c>
      <c r="EW643" s="166">
        <v>744</v>
      </c>
      <c r="EX643" s="166">
        <v>744</v>
      </c>
      <c r="EY643" s="166">
        <v>744</v>
      </c>
      <c r="EZ643" s="166">
        <v>744</v>
      </c>
      <c r="FA643" s="166">
        <v>744</v>
      </c>
      <c r="FB643" s="154">
        <v>744</v>
      </c>
      <c r="FC643" s="166">
        <v>744</v>
      </c>
      <c r="FD643" s="166">
        <v>744</v>
      </c>
      <c r="FE643" s="154">
        <v>744</v>
      </c>
      <c r="FF643" s="166">
        <v>744</v>
      </c>
      <c r="FG643" s="154">
        <v>744</v>
      </c>
      <c r="FH643" s="166">
        <v>744</v>
      </c>
      <c r="FI643" s="166">
        <v>744</v>
      </c>
      <c r="FJ643" s="166">
        <v>744</v>
      </c>
      <c r="FK643" s="154">
        <v>744</v>
      </c>
      <c r="FL643" s="154">
        <v>744</v>
      </c>
      <c r="FM643" s="154">
        <v>744</v>
      </c>
      <c r="FN643" s="154">
        <v>744</v>
      </c>
      <c r="FO643" s="154">
        <v>744</v>
      </c>
      <c r="FP643" s="154">
        <v>744</v>
      </c>
      <c r="FQ643" s="154">
        <v>744</v>
      </c>
      <c r="FR643" s="166">
        <v>744</v>
      </c>
      <c r="FS643" s="166">
        <v>744</v>
      </c>
      <c r="FT643" s="166">
        <v>744</v>
      </c>
      <c r="FU643" s="166">
        <v>744</v>
      </c>
      <c r="FV643" s="166">
        <v>744</v>
      </c>
      <c r="FW643" s="166">
        <v>744</v>
      </c>
      <c r="FX643" s="166">
        <v>744</v>
      </c>
      <c r="FY643" s="166">
        <v>744</v>
      </c>
      <c r="FZ643" s="166">
        <v>744</v>
      </c>
      <c r="GA643" s="166">
        <v>744</v>
      </c>
      <c r="GB643" s="166">
        <v>744</v>
      </c>
      <c r="GC643" s="166">
        <v>744</v>
      </c>
      <c r="GD643" s="166">
        <v>744</v>
      </c>
      <c r="GE643" s="166">
        <v>744</v>
      </c>
      <c r="GF643" s="166">
        <v>744</v>
      </c>
      <c r="GG643" s="166">
        <v>744</v>
      </c>
      <c r="GH643" s="166">
        <v>744</v>
      </c>
      <c r="GI643" s="166">
        <v>744</v>
      </c>
      <c r="GJ643" s="166">
        <v>744</v>
      </c>
      <c r="GK643" s="166">
        <v>744</v>
      </c>
      <c r="GL643" s="166">
        <v>744</v>
      </c>
      <c r="GM643" s="166">
        <v>744</v>
      </c>
      <c r="GN643" s="166">
        <v>744</v>
      </c>
      <c r="GO643" s="166">
        <v>744</v>
      </c>
      <c r="GP643" s="166">
        <v>744</v>
      </c>
      <c r="GQ643" s="166">
        <v>744</v>
      </c>
      <c r="GR643" s="166">
        <v>744</v>
      </c>
      <c r="GS643" s="166">
        <v>744</v>
      </c>
      <c r="GT643" s="166">
        <v>744</v>
      </c>
      <c r="GU643" s="166">
        <v>744</v>
      </c>
      <c r="GV643" s="166">
        <v>744</v>
      </c>
      <c r="GW643" s="166">
        <v>744</v>
      </c>
      <c r="GX643" s="166">
        <v>744</v>
      </c>
      <c r="GY643" s="166">
        <v>744</v>
      </c>
      <c r="GZ643" s="166">
        <v>744</v>
      </c>
      <c r="HA643" s="166">
        <v>744</v>
      </c>
      <c r="HB643" s="166">
        <v>744</v>
      </c>
      <c r="HC643" s="166">
        <v>744</v>
      </c>
      <c r="HD643" s="166">
        <v>744</v>
      </c>
      <c r="HE643" s="166">
        <v>744</v>
      </c>
      <c r="HF643" s="166">
        <v>744</v>
      </c>
      <c r="HG643" s="154">
        <v>744</v>
      </c>
      <c r="HH643" s="154">
        <v>744</v>
      </c>
      <c r="HI643" s="166">
        <v>744</v>
      </c>
      <c r="HJ643" s="154">
        <v>745</v>
      </c>
      <c r="HK643" s="154">
        <v>744</v>
      </c>
      <c r="HL643" s="166">
        <v>744</v>
      </c>
      <c r="HM643" s="154">
        <v>744</v>
      </c>
      <c r="HN643" s="154">
        <v>744</v>
      </c>
      <c r="HO643" s="166">
        <v>744</v>
      </c>
      <c r="HP643" s="154">
        <v>744</v>
      </c>
      <c r="HQ643" s="154">
        <v>744</v>
      </c>
      <c r="HR643" s="166">
        <v>744</v>
      </c>
      <c r="HS643" s="154">
        <v>744</v>
      </c>
      <c r="HT643" s="151">
        <v>744</v>
      </c>
      <c r="HU643" s="151">
        <v>744</v>
      </c>
      <c r="HV643" s="151">
        <v>744</v>
      </c>
      <c r="HW643" s="169">
        <v>744</v>
      </c>
    </row>
    <row r="644" spans="1:231">
      <c r="A644" s="145">
        <f t="shared" si="59"/>
        <v>44036</v>
      </c>
      <c r="B644" s="220">
        <f>'Age&amp;Sex by occurrence date'!$FOL22</f>
        <v>842</v>
      </c>
      <c r="C644" s="220">
        <v>743</v>
      </c>
      <c r="D644" s="220">
        <v>743</v>
      </c>
      <c r="E644" s="220">
        <v>743</v>
      </c>
      <c r="F644" s="220">
        <v>743</v>
      </c>
      <c r="G644" s="220">
        <v>743</v>
      </c>
      <c r="H644" s="220">
        <v>743</v>
      </c>
      <c r="I644" s="220">
        <v>743</v>
      </c>
      <c r="J644" s="220">
        <v>743</v>
      </c>
      <c r="K644" s="220">
        <v>743</v>
      </c>
      <c r="L644" s="220">
        <v>743</v>
      </c>
      <c r="M644" s="220">
        <v>743</v>
      </c>
      <c r="N644" s="220">
        <v>743</v>
      </c>
      <c r="O644" s="220">
        <v>743</v>
      </c>
      <c r="P644" s="220">
        <v>743</v>
      </c>
      <c r="Q644" s="220">
        <v>743</v>
      </c>
      <c r="R644" s="220">
        <v>743</v>
      </c>
      <c r="S644" s="220">
        <v>743</v>
      </c>
      <c r="T644" s="220">
        <v>743</v>
      </c>
      <c r="U644" s="220">
        <v>743</v>
      </c>
      <c r="V644" s="220">
        <v>743</v>
      </c>
      <c r="W644" s="220">
        <v>743</v>
      </c>
      <c r="X644" s="220">
        <v>743</v>
      </c>
      <c r="Y644" s="220">
        <v>743</v>
      </c>
      <c r="Z644" s="220">
        <v>743</v>
      </c>
      <c r="AA644" s="220">
        <v>743</v>
      </c>
      <c r="AB644" s="220">
        <v>744</v>
      </c>
      <c r="AC644" s="220">
        <v>744</v>
      </c>
      <c r="AD644" s="220">
        <v>744</v>
      </c>
      <c r="AE644" s="220">
        <v>743</v>
      </c>
      <c r="AF644" s="220">
        <v>743</v>
      </c>
      <c r="AG644" s="220">
        <v>743</v>
      </c>
      <c r="AH644" s="220">
        <v>743</v>
      </c>
      <c r="AI644" s="220">
        <v>743</v>
      </c>
      <c r="AJ644" s="220">
        <v>743</v>
      </c>
      <c r="AK644" s="220">
        <v>743</v>
      </c>
      <c r="AL644" s="220">
        <v>743</v>
      </c>
      <c r="AM644" s="220">
        <v>743</v>
      </c>
      <c r="AN644" s="220">
        <v>743</v>
      </c>
      <c r="AO644" s="220">
        <v>743</v>
      </c>
      <c r="AP644" s="220">
        <v>743</v>
      </c>
      <c r="AQ644" s="220">
        <v>743</v>
      </c>
      <c r="AR644" s="220">
        <v>743</v>
      </c>
      <c r="AS644" s="220">
        <v>743</v>
      </c>
      <c r="AT644" s="220">
        <v>743</v>
      </c>
      <c r="AU644" s="220">
        <v>743</v>
      </c>
      <c r="AV644" s="220">
        <v>743</v>
      </c>
      <c r="AW644" s="220">
        <v>743</v>
      </c>
      <c r="AX644" s="220">
        <v>743</v>
      </c>
      <c r="AY644" s="220">
        <v>743</v>
      </c>
      <c r="AZ644" s="220">
        <v>743</v>
      </c>
      <c r="BA644" s="220">
        <v>743</v>
      </c>
      <c r="BB644" s="220">
        <v>743</v>
      </c>
      <c r="BC644" s="220">
        <v>743</v>
      </c>
      <c r="BD644" s="220">
        <v>743</v>
      </c>
      <c r="BE644" s="220">
        <v>743</v>
      </c>
      <c r="BF644" s="220">
        <v>743</v>
      </c>
      <c r="BG644" s="220">
        <v>743</v>
      </c>
      <c r="BH644" s="220">
        <v>743</v>
      </c>
      <c r="BI644" s="220">
        <v>743</v>
      </c>
      <c r="BJ644" s="220">
        <v>743</v>
      </c>
      <c r="BK644" s="220">
        <v>743</v>
      </c>
      <c r="BL644" s="220">
        <v>743</v>
      </c>
      <c r="BM644" s="220">
        <v>743</v>
      </c>
      <c r="BN644" s="220">
        <v>743</v>
      </c>
      <c r="BO644" s="220">
        <v>743</v>
      </c>
      <c r="BP644" s="220">
        <v>743</v>
      </c>
      <c r="BQ644" s="220">
        <v>743</v>
      </c>
      <c r="BR644" s="220">
        <v>743</v>
      </c>
      <c r="BS644" s="220">
        <v>743</v>
      </c>
      <c r="BT644" s="220">
        <v>743</v>
      </c>
      <c r="BU644" s="220">
        <v>743</v>
      </c>
      <c r="BV644" s="220">
        <v>743</v>
      </c>
      <c r="BW644" s="220">
        <v>743</v>
      </c>
      <c r="BX644" s="220">
        <v>743</v>
      </c>
      <c r="BY644" s="220">
        <v>743</v>
      </c>
      <c r="BZ644" s="220">
        <v>743</v>
      </c>
      <c r="CA644" s="220">
        <v>743</v>
      </c>
      <c r="CB644" s="220">
        <v>743</v>
      </c>
      <c r="CC644" s="220">
        <v>743</v>
      </c>
      <c r="CD644" s="220">
        <v>743</v>
      </c>
      <c r="CE644" s="220">
        <v>743</v>
      </c>
      <c r="CF644" s="220">
        <v>743</v>
      </c>
      <c r="CG644" s="220">
        <v>743</v>
      </c>
      <c r="CH644" s="220">
        <v>743</v>
      </c>
      <c r="CI644" s="220">
        <v>743</v>
      </c>
      <c r="CJ644" s="220">
        <v>743</v>
      </c>
      <c r="CK644" s="220">
        <v>743</v>
      </c>
      <c r="CL644" s="220">
        <v>743</v>
      </c>
      <c r="CM644" s="220">
        <v>743</v>
      </c>
      <c r="CN644" s="220">
        <v>743</v>
      </c>
      <c r="CO644" s="220">
        <v>743</v>
      </c>
      <c r="CP644" s="220">
        <v>743</v>
      </c>
      <c r="CQ644" s="220">
        <v>743</v>
      </c>
      <c r="CR644" s="220">
        <v>743</v>
      </c>
      <c r="CS644" s="220">
        <v>743</v>
      </c>
      <c r="CT644" s="220">
        <v>743</v>
      </c>
      <c r="CU644" s="220">
        <v>743</v>
      </c>
      <c r="CV644" s="220">
        <v>743</v>
      </c>
      <c r="CW644" s="220">
        <v>743</v>
      </c>
      <c r="CX644" s="220">
        <v>743</v>
      </c>
      <c r="CY644" s="220">
        <v>743</v>
      </c>
      <c r="CZ644" s="220">
        <v>743</v>
      </c>
      <c r="DA644" s="220">
        <v>743</v>
      </c>
      <c r="DB644" s="220">
        <v>743</v>
      </c>
      <c r="DC644" s="220">
        <v>743</v>
      </c>
      <c r="DD644" s="220">
        <v>743</v>
      </c>
      <c r="DE644" s="220">
        <v>743</v>
      </c>
      <c r="DF644" s="220">
        <v>743</v>
      </c>
      <c r="DG644" s="220">
        <v>743</v>
      </c>
      <c r="DH644" s="220">
        <v>743</v>
      </c>
      <c r="DI644" s="220">
        <v>743</v>
      </c>
      <c r="DJ644" s="220">
        <v>743</v>
      </c>
      <c r="DK644" s="220">
        <v>743</v>
      </c>
      <c r="DL644" s="220">
        <v>743</v>
      </c>
      <c r="DM644" s="220">
        <v>743</v>
      </c>
      <c r="DN644" s="220">
        <v>743</v>
      </c>
      <c r="DO644" s="220">
        <v>743</v>
      </c>
      <c r="DP644" s="220">
        <v>743</v>
      </c>
      <c r="DQ644" s="220">
        <v>743</v>
      </c>
      <c r="DR644" s="220">
        <v>743</v>
      </c>
      <c r="DS644" s="220">
        <v>743</v>
      </c>
      <c r="DT644" s="220">
        <v>743</v>
      </c>
      <c r="DU644" s="220">
        <v>743</v>
      </c>
      <c r="DV644" s="220">
        <v>743</v>
      </c>
      <c r="DW644" s="220">
        <v>743</v>
      </c>
      <c r="DX644" s="220">
        <v>743</v>
      </c>
      <c r="DY644" s="220">
        <v>743</v>
      </c>
      <c r="DZ644" s="220">
        <v>743</v>
      </c>
      <c r="EA644" s="220">
        <v>743</v>
      </c>
      <c r="EB644" s="220">
        <v>743</v>
      </c>
      <c r="EC644" s="220">
        <v>743</v>
      </c>
      <c r="ED644" s="220">
        <v>743</v>
      </c>
      <c r="EE644" s="220">
        <v>743</v>
      </c>
      <c r="EF644" s="220">
        <v>743</v>
      </c>
      <c r="EG644" s="220">
        <v>743</v>
      </c>
      <c r="EH644" s="220">
        <v>743</v>
      </c>
      <c r="EI644" s="220">
        <v>743</v>
      </c>
      <c r="EJ644" s="220">
        <v>743</v>
      </c>
      <c r="EK644" s="220">
        <v>743</v>
      </c>
      <c r="EL644" s="220">
        <v>743</v>
      </c>
      <c r="EM644" s="220">
        <v>743</v>
      </c>
      <c r="EN644" s="242">
        <v>743</v>
      </c>
      <c r="EO644" s="232">
        <v>743</v>
      </c>
      <c r="EP644" s="228">
        <v>743</v>
      </c>
      <c r="EQ644" s="166">
        <v>743</v>
      </c>
      <c r="ER644" s="166">
        <v>743</v>
      </c>
      <c r="ES644" s="166">
        <v>743</v>
      </c>
      <c r="ET644" s="166">
        <v>743</v>
      </c>
      <c r="EU644" s="166">
        <v>743</v>
      </c>
      <c r="EV644" s="154">
        <v>743</v>
      </c>
      <c r="EW644" s="154">
        <v>743</v>
      </c>
      <c r="EX644" s="154">
        <v>743</v>
      </c>
      <c r="EY644" s="154">
        <v>743</v>
      </c>
      <c r="EZ644" s="154">
        <v>743</v>
      </c>
      <c r="FA644" s="154">
        <v>743</v>
      </c>
      <c r="FB644" s="154">
        <v>743</v>
      </c>
      <c r="FC644" s="154">
        <v>743</v>
      </c>
      <c r="FD644" s="154">
        <v>743</v>
      </c>
      <c r="FE644" s="166">
        <v>743</v>
      </c>
      <c r="FF644" s="154">
        <v>743</v>
      </c>
      <c r="FG644" s="166">
        <v>743</v>
      </c>
      <c r="FH644" s="154">
        <v>743</v>
      </c>
      <c r="FI644" s="154">
        <v>743</v>
      </c>
      <c r="FJ644" s="154">
        <v>743</v>
      </c>
      <c r="FK644" s="166">
        <v>743</v>
      </c>
      <c r="FL644" s="166">
        <v>743</v>
      </c>
      <c r="FM644" s="166">
        <v>743</v>
      </c>
      <c r="FN644" s="166">
        <v>743</v>
      </c>
      <c r="FO644" s="166">
        <v>743</v>
      </c>
      <c r="FP644" s="166">
        <v>743</v>
      </c>
      <c r="FQ644" s="166">
        <v>743</v>
      </c>
      <c r="FR644" s="154">
        <v>743</v>
      </c>
      <c r="FS644" s="154">
        <v>743</v>
      </c>
      <c r="FT644" s="154">
        <v>743</v>
      </c>
      <c r="FU644" s="154">
        <v>743</v>
      </c>
      <c r="FV644" s="154">
        <v>743</v>
      </c>
      <c r="FW644" s="154">
        <v>743</v>
      </c>
      <c r="FX644" s="154">
        <v>743</v>
      </c>
      <c r="FY644" s="154">
        <v>743</v>
      </c>
      <c r="FZ644" s="154">
        <v>743</v>
      </c>
      <c r="GA644" s="154">
        <v>743</v>
      </c>
      <c r="GB644" s="154">
        <v>743</v>
      </c>
      <c r="GC644" s="154">
        <v>743</v>
      </c>
      <c r="GD644" s="154">
        <v>743</v>
      </c>
      <c r="GE644" s="154">
        <v>743</v>
      </c>
      <c r="GF644" s="154">
        <v>743</v>
      </c>
      <c r="GG644" s="154">
        <v>743</v>
      </c>
      <c r="GH644" s="154">
        <v>743</v>
      </c>
      <c r="GI644" s="154">
        <v>743</v>
      </c>
      <c r="GJ644" s="154">
        <v>743</v>
      </c>
      <c r="GK644" s="154">
        <v>743</v>
      </c>
      <c r="GL644" s="154">
        <v>743</v>
      </c>
      <c r="GM644" s="154">
        <v>743</v>
      </c>
      <c r="GN644" s="154">
        <v>743</v>
      </c>
      <c r="GO644" s="154">
        <v>743</v>
      </c>
      <c r="GP644" s="154">
        <v>743</v>
      </c>
      <c r="GQ644" s="154">
        <v>743</v>
      </c>
      <c r="GR644" s="154">
        <v>743</v>
      </c>
      <c r="GS644" s="154">
        <v>743</v>
      </c>
      <c r="GT644" s="154">
        <v>743</v>
      </c>
      <c r="GU644" s="154">
        <v>743</v>
      </c>
      <c r="GV644" s="154">
        <v>743</v>
      </c>
      <c r="GW644" s="154">
        <v>743</v>
      </c>
      <c r="GX644" s="166">
        <v>743</v>
      </c>
      <c r="GY644" s="166">
        <v>743</v>
      </c>
      <c r="GZ644" s="166">
        <v>743</v>
      </c>
      <c r="HA644" s="166">
        <v>743</v>
      </c>
      <c r="HB644" s="166">
        <v>743</v>
      </c>
      <c r="HC644" s="166">
        <v>743</v>
      </c>
      <c r="HD644" s="166">
        <v>743</v>
      </c>
      <c r="HE644" s="166">
        <v>743</v>
      </c>
      <c r="HF644" s="166">
        <v>743</v>
      </c>
      <c r="HG644" s="154">
        <v>743</v>
      </c>
      <c r="HH644" s="154">
        <v>743</v>
      </c>
      <c r="HI644" s="166">
        <v>743</v>
      </c>
      <c r="HJ644" s="154">
        <v>744</v>
      </c>
      <c r="HK644" s="154">
        <v>743</v>
      </c>
      <c r="HL644" s="166">
        <v>743</v>
      </c>
      <c r="HM644" s="154">
        <v>743</v>
      </c>
      <c r="HN644" s="154">
        <v>743</v>
      </c>
      <c r="HO644" s="166">
        <v>743</v>
      </c>
      <c r="HP644" s="154">
        <v>743</v>
      </c>
      <c r="HQ644" s="154">
        <v>743</v>
      </c>
      <c r="HR644" s="166">
        <v>743</v>
      </c>
      <c r="HS644" s="154">
        <v>743</v>
      </c>
      <c r="HT644" s="151">
        <v>743</v>
      </c>
      <c r="HU644" s="151">
        <v>743</v>
      </c>
      <c r="HV644" s="151">
        <v>743</v>
      </c>
      <c r="HW644" s="169">
        <v>743</v>
      </c>
    </row>
    <row r="645" spans="1:231">
      <c r="A645" s="145">
        <f t="shared" si="59"/>
        <v>44035</v>
      </c>
      <c r="B645" s="220">
        <f>'Age&amp;Sex by occurrence date'!$FOS22</f>
        <v>842</v>
      </c>
      <c r="C645" s="220">
        <v>743</v>
      </c>
      <c r="D645" s="220">
        <v>743</v>
      </c>
      <c r="E645" s="220">
        <v>743</v>
      </c>
      <c r="F645" s="220">
        <v>743</v>
      </c>
      <c r="G645" s="220">
        <v>743</v>
      </c>
      <c r="H645" s="220">
        <v>743</v>
      </c>
      <c r="I645" s="220">
        <v>743</v>
      </c>
      <c r="J645" s="220">
        <v>743</v>
      </c>
      <c r="K645" s="220">
        <v>743</v>
      </c>
      <c r="L645" s="220">
        <v>743</v>
      </c>
      <c r="M645" s="220">
        <v>743</v>
      </c>
      <c r="N645" s="220">
        <v>743</v>
      </c>
      <c r="O645" s="220">
        <v>743</v>
      </c>
      <c r="P645" s="220">
        <v>743</v>
      </c>
      <c r="Q645" s="220">
        <v>743</v>
      </c>
      <c r="R645" s="220">
        <v>743</v>
      </c>
      <c r="S645" s="220">
        <v>743</v>
      </c>
      <c r="T645" s="220">
        <v>743</v>
      </c>
      <c r="U645" s="220">
        <v>743</v>
      </c>
      <c r="V645" s="220">
        <v>743</v>
      </c>
      <c r="W645" s="220">
        <v>743</v>
      </c>
      <c r="X645" s="220">
        <v>743</v>
      </c>
      <c r="Y645" s="220">
        <v>743</v>
      </c>
      <c r="Z645" s="220">
        <v>743</v>
      </c>
      <c r="AA645" s="220">
        <v>743</v>
      </c>
      <c r="AB645" s="220">
        <v>744</v>
      </c>
      <c r="AC645" s="220">
        <v>744</v>
      </c>
      <c r="AD645" s="220">
        <v>744</v>
      </c>
      <c r="AE645" s="220">
        <v>743</v>
      </c>
      <c r="AF645" s="220">
        <v>743</v>
      </c>
      <c r="AG645" s="220">
        <v>743</v>
      </c>
      <c r="AH645" s="220">
        <v>743</v>
      </c>
      <c r="AI645" s="220">
        <v>743</v>
      </c>
      <c r="AJ645" s="220">
        <v>743</v>
      </c>
      <c r="AK645" s="220">
        <v>743</v>
      </c>
      <c r="AL645" s="220">
        <v>743</v>
      </c>
      <c r="AM645" s="220">
        <v>743</v>
      </c>
      <c r="AN645" s="220">
        <v>743</v>
      </c>
      <c r="AO645" s="220">
        <v>743</v>
      </c>
      <c r="AP645" s="220">
        <v>743</v>
      </c>
      <c r="AQ645" s="220">
        <v>743</v>
      </c>
      <c r="AR645" s="220">
        <v>743</v>
      </c>
      <c r="AS645" s="220">
        <v>743</v>
      </c>
      <c r="AT645" s="220">
        <v>743</v>
      </c>
      <c r="AU645" s="220">
        <v>743</v>
      </c>
      <c r="AV645" s="220">
        <v>743</v>
      </c>
      <c r="AW645" s="220">
        <v>743</v>
      </c>
      <c r="AX645" s="220">
        <v>743</v>
      </c>
      <c r="AY645" s="220">
        <v>743</v>
      </c>
      <c r="AZ645" s="220">
        <v>743</v>
      </c>
      <c r="BA645" s="220">
        <v>743</v>
      </c>
      <c r="BB645" s="220">
        <v>743</v>
      </c>
      <c r="BC645" s="220">
        <v>743</v>
      </c>
      <c r="BD645" s="220">
        <v>743</v>
      </c>
      <c r="BE645" s="220">
        <v>743</v>
      </c>
      <c r="BF645" s="220">
        <v>743</v>
      </c>
      <c r="BG645" s="220">
        <v>743</v>
      </c>
      <c r="BH645" s="220">
        <v>743</v>
      </c>
      <c r="BI645" s="220">
        <v>743</v>
      </c>
      <c r="BJ645" s="220">
        <v>743</v>
      </c>
      <c r="BK645" s="220">
        <v>743</v>
      </c>
      <c r="BL645" s="220">
        <v>743</v>
      </c>
      <c r="BM645" s="220">
        <v>743</v>
      </c>
      <c r="BN645" s="220">
        <v>743</v>
      </c>
      <c r="BO645" s="220">
        <v>743</v>
      </c>
      <c r="BP645" s="220">
        <v>743</v>
      </c>
      <c r="BQ645" s="220">
        <v>743</v>
      </c>
      <c r="BR645" s="220">
        <v>743</v>
      </c>
      <c r="BS645" s="220">
        <v>743</v>
      </c>
      <c r="BT645" s="220">
        <v>743</v>
      </c>
      <c r="BU645" s="220">
        <v>743</v>
      </c>
      <c r="BV645" s="220">
        <v>743</v>
      </c>
      <c r="BW645" s="220">
        <v>743</v>
      </c>
      <c r="BX645" s="220">
        <v>743</v>
      </c>
      <c r="BY645" s="220">
        <v>743</v>
      </c>
      <c r="BZ645" s="220">
        <v>743</v>
      </c>
      <c r="CA645" s="220">
        <v>743</v>
      </c>
      <c r="CB645" s="220">
        <v>743</v>
      </c>
      <c r="CC645" s="220">
        <v>743</v>
      </c>
      <c r="CD645" s="220">
        <v>743</v>
      </c>
      <c r="CE645" s="220">
        <v>743</v>
      </c>
      <c r="CF645" s="220">
        <v>743</v>
      </c>
      <c r="CG645" s="220">
        <v>743</v>
      </c>
      <c r="CH645" s="220">
        <v>743</v>
      </c>
      <c r="CI645" s="220">
        <v>743</v>
      </c>
      <c r="CJ645" s="220">
        <v>743</v>
      </c>
      <c r="CK645" s="220">
        <v>743</v>
      </c>
      <c r="CL645" s="220">
        <v>743</v>
      </c>
      <c r="CM645" s="220">
        <v>743</v>
      </c>
      <c r="CN645" s="220">
        <v>743</v>
      </c>
      <c r="CO645" s="220">
        <v>743</v>
      </c>
      <c r="CP645" s="220">
        <v>743</v>
      </c>
      <c r="CQ645" s="220">
        <v>743</v>
      </c>
      <c r="CR645" s="220">
        <v>743</v>
      </c>
      <c r="CS645" s="220">
        <v>743</v>
      </c>
      <c r="CT645" s="220">
        <v>743</v>
      </c>
      <c r="CU645" s="220">
        <v>743</v>
      </c>
      <c r="CV645" s="220">
        <v>743</v>
      </c>
      <c r="CW645" s="220">
        <v>743</v>
      </c>
      <c r="CX645" s="220">
        <v>743</v>
      </c>
      <c r="CY645" s="220">
        <v>743</v>
      </c>
      <c r="CZ645" s="220">
        <v>743</v>
      </c>
      <c r="DA645" s="220">
        <v>743</v>
      </c>
      <c r="DB645" s="220">
        <v>743</v>
      </c>
      <c r="DC645" s="220">
        <v>743</v>
      </c>
      <c r="DD645" s="220">
        <v>743</v>
      </c>
      <c r="DE645" s="220">
        <v>743</v>
      </c>
      <c r="DF645" s="220">
        <v>743</v>
      </c>
      <c r="DG645" s="220">
        <v>743</v>
      </c>
      <c r="DH645" s="220">
        <v>743</v>
      </c>
      <c r="DI645" s="220">
        <v>743</v>
      </c>
      <c r="DJ645" s="220">
        <v>743</v>
      </c>
      <c r="DK645" s="220">
        <v>743</v>
      </c>
      <c r="DL645" s="220">
        <v>743</v>
      </c>
      <c r="DM645" s="220">
        <v>743</v>
      </c>
      <c r="DN645" s="220">
        <v>743</v>
      </c>
      <c r="DO645" s="220">
        <v>743</v>
      </c>
      <c r="DP645" s="220">
        <v>743</v>
      </c>
      <c r="DQ645" s="220">
        <v>743</v>
      </c>
      <c r="DR645" s="220">
        <v>743</v>
      </c>
      <c r="DS645" s="220">
        <v>743</v>
      </c>
      <c r="DT645" s="220">
        <v>743</v>
      </c>
      <c r="DU645" s="220">
        <v>743</v>
      </c>
      <c r="DV645" s="220">
        <v>743</v>
      </c>
      <c r="DW645" s="220">
        <v>743</v>
      </c>
      <c r="DX645" s="220">
        <v>743</v>
      </c>
      <c r="DY645" s="220">
        <v>743</v>
      </c>
      <c r="DZ645" s="220">
        <v>743</v>
      </c>
      <c r="EA645" s="220">
        <v>743</v>
      </c>
      <c r="EB645" s="220">
        <v>743</v>
      </c>
      <c r="EC645" s="220">
        <v>743</v>
      </c>
      <c r="ED645" s="220">
        <v>743</v>
      </c>
      <c r="EE645" s="220">
        <v>743</v>
      </c>
      <c r="EF645" s="220">
        <v>743</v>
      </c>
      <c r="EG645" s="220">
        <v>743</v>
      </c>
      <c r="EH645" s="220">
        <v>743</v>
      </c>
      <c r="EI645" s="220">
        <v>743</v>
      </c>
      <c r="EJ645" s="220">
        <v>743</v>
      </c>
      <c r="EK645" s="220">
        <v>743</v>
      </c>
      <c r="EL645" s="220">
        <v>743</v>
      </c>
      <c r="EM645" s="220">
        <v>743</v>
      </c>
      <c r="EN645" s="242">
        <v>743</v>
      </c>
      <c r="EO645" s="232">
        <v>743</v>
      </c>
      <c r="EP645" s="227">
        <v>743</v>
      </c>
      <c r="EQ645" s="154">
        <v>743</v>
      </c>
      <c r="ER645" s="154">
        <v>743</v>
      </c>
      <c r="ES645" s="154">
        <v>743</v>
      </c>
      <c r="ET645" s="154">
        <v>743</v>
      </c>
      <c r="EU645" s="154">
        <v>743</v>
      </c>
      <c r="EV645" s="154">
        <v>743</v>
      </c>
      <c r="EW645" s="166">
        <v>743</v>
      </c>
      <c r="EX645" s="166">
        <v>743</v>
      </c>
      <c r="EY645" s="166">
        <v>743</v>
      </c>
      <c r="EZ645" s="166">
        <v>743</v>
      </c>
      <c r="FA645" s="166">
        <v>743</v>
      </c>
      <c r="FB645" s="166">
        <v>743</v>
      </c>
      <c r="FC645" s="166">
        <v>743</v>
      </c>
      <c r="FD645" s="154">
        <v>743</v>
      </c>
      <c r="FE645" s="166">
        <v>743</v>
      </c>
      <c r="FF645" s="166">
        <v>743</v>
      </c>
      <c r="FG645" s="154">
        <v>743</v>
      </c>
      <c r="FH645" s="166">
        <v>743</v>
      </c>
      <c r="FI645" s="154">
        <v>743</v>
      </c>
      <c r="FJ645" s="166">
        <v>743</v>
      </c>
      <c r="FK645" s="166">
        <v>743</v>
      </c>
      <c r="FL645" s="166">
        <v>743</v>
      </c>
      <c r="FM645" s="166">
        <v>743</v>
      </c>
      <c r="FN645" s="166">
        <v>743</v>
      </c>
      <c r="FO645" s="166">
        <v>743</v>
      </c>
      <c r="FP645" s="166">
        <v>743</v>
      </c>
      <c r="FQ645" s="166">
        <v>743</v>
      </c>
      <c r="FR645" s="166">
        <v>743</v>
      </c>
      <c r="FS645" s="166">
        <v>743</v>
      </c>
      <c r="FT645" s="166">
        <v>743</v>
      </c>
      <c r="FU645" s="166">
        <v>743</v>
      </c>
      <c r="FV645" s="166">
        <v>743</v>
      </c>
      <c r="FW645" s="166">
        <v>743</v>
      </c>
      <c r="FX645" s="166">
        <v>743</v>
      </c>
      <c r="FY645" s="166">
        <v>743</v>
      </c>
      <c r="FZ645" s="166">
        <v>743</v>
      </c>
      <c r="GA645" s="166">
        <v>743</v>
      </c>
      <c r="GB645" s="166">
        <v>743</v>
      </c>
      <c r="GC645" s="166">
        <v>743</v>
      </c>
      <c r="GD645" s="166">
        <v>743</v>
      </c>
      <c r="GE645" s="166">
        <v>743</v>
      </c>
      <c r="GF645" s="166">
        <v>743</v>
      </c>
      <c r="GG645" s="166">
        <v>743</v>
      </c>
      <c r="GH645" s="166">
        <v>743</v>
      </c>
      <c r="GI645" s="166">
        <v>743</v>
      </c>
      <c r="GJ645" s="166">
        <v>743</v>
      </c>
      <c r="GK645" s="154">
        <v>743</v>
      </c>
      <c r="GL645" s="154">
        <v>743</v>
      </c>
      <c r="GM645" s="154">
        <v>743</v>
      </c>
      <c r="GN645" s="154">
        <v>743</v>
      </c>
      <c r="GO645" s="154">
        <v>743</v>
      </c>
      <c r="GP645" s="154">
        <v>743</v>
      </c>
      <c r="GQ645" s="154">
        <v>743</v>
      </c>
      <c r="GR645" s="154">
        <v>743</v>
      </c>
      <c r="GS645" s="154">
        <v>743</v>
      </c>
      <c r="GT645" s="166">
        <v>743</v>
      </c>
      <c r="GU645" s="166">
        <v>743</v>
      </c>
      <c r="GV645" s="166">
        <v>743</v>
      </c>
      <c r="GW645" s="166">
        <v>743</v>
      </c>
      <c r="GX645" s="166">
        <v>743</v>
      </c>
      <c r="GY645" s="154">
        <v>743</v>
      </c>
      <c r="GZ645" s="154">
        <v>743</v>
      </c>
      <c r="HA645" s="154">
        <v>743</v>
      </c>
      <c r="HB645" s="154">
        <v>743</v>
      </c>
      <c r="HC645" s="154">
        <v>743</v>
      </c>
      <c r="HD645" s="154">
        <v>743</v>
      </c>
      <c r="HE645" s="154">
        <v>743</v>
      </c>
      <c r="HF645" s="166">
        <v>743</v>
      </c>
      <c r="HG645" s="154">
        <v>743</v>
      </c>
      <c r="HH645" s="154">
        <v>743</v>
      </c>
      <c r="HI645" s="166">
        <v>743</v>
      </c>
      <c r="HJ645" s="154">
        <v>744</v>
      </c>
      <c r="HK645" s="154">
        <v>743</v>
      </c>
      <c r="HL645" s="166">
        <v>743</v>
      </c>
      <c r="HM645" s="154">
        <v>743</v>
      </c>
      <c r="HN645" s="154">
        <v>743</v>
      </c>
      <c r="HO645" s="166">
        <v>743</v>
      </c>
      <c r="HP645" s="154">
        <v>743</v>
      </c>
      <c r="HQ645" s="154">
        <v>743</v>
      </c>
      <c r="HR645" s="166">
        <v>743</v>
      </c>
      <c r="HS645" s="154">
        <v>743</v>
      </c>
      <c r="HT645" s="151">
        <v>743</v>
      </c>
      <c r="HU645" s="151">
        <v>743</v>
      </c>
      <c r="HV645" s="151">
        <v>743</v>
      </c>
      <c r="HW645" s="169">
        <v>743</v>
      </c>
    </row>
    <row r="646" spans="1:231">
      <c r="A646" s="145">
        <f t="shared" si="59"/>
        <v>44034</v>
      </c>
      <c r="B646" s="220">
        <f>'Age&amp;Sex by occurrence date'!$FOZ22</f>
        <v>840</v>
      </c>
      <c r="C646" s="220">
        <v>742</v>
      </c>
      <c r="D646" s="220">
        <v>742</v>
      </c>
      <c r="E646" s="220">
        <v>742</v>
      </c>
      <c r="F646" s="220">
        <v>742</v>
      </c>
      <c r="G646" s="220">
        <v>742</v>
      </c>
      <c r="H646" s="220">
        <v>742</v>
      </c>
      <c r="I646" s="220">
        <v>742</v>
      </c>
      <c r="J646" s="220">
        <v>742</v>
      </c>
      <c r="K646" s="220">
        <v>742</v>
      </c>
      <c r="L646" s="220">
        <v>742</v>
      </c>
      <c r="M646" s="220">
        <v>742</v>
      </c>
      <c r="N646" s="220">
        <v>742</v>
      </c>
      <c r="O646" s="220">
        <v>742</v>
      </c>
      <c r="P646" s="220">
        <v>742</v>
      </c>
      <c r="Q646" s="220">
        <v>742</v>
      </c>
      <c r="R646" s="220">
        <v>742</v>
      </c>
      <c r="S646" s="220">
        <v>742</v>
      </c>
      <c r="T646" s="220">
        <v>742</v>
      </c>
      <c r="U646" s="220">
        <v>742</v>
      </c>
      <c r="V646" s="220">
        <v>742</v>
      </c>
      <c r="W646" s="220">
        <v>742</v>
      </c>
      <c r="X646" s="220">
        <v>742</v>
      </c>
      <c r="Y646" s="220">
        <v>742</v>
      </c>
      <c r="Z646" s="220">
        <v>742</v>
      </c>
      <c r="AA646" s="220">
        <v>742</v>
      </c>
      <c r="AB646" s="220">
        <v>743</v>
      </c>
      <c r="AC646" s="220">
        <v>743</v>
      </c>
      <c r="AD646" s="220">
        <v>743</v>
      </c>
      <c r="AE646" s="220">
        <v>742</v>
      </c>
      <c r="AF646" s="220">
        <v>742</v>
      </c>
      <c r="AG646" s="220">
        <v>742</v>
      </c>
      <c r="AH646" s="220">
        <v>742</v>
      </c>
      <c r="AI646" s="220">
        <v>742</v>
      </c>
      <c r="AJ646" s="220">
        <v>742</v>
      </c>
      <c r="AK646" s="220">
        <v>742</v>
      </c>
      <c r="AL646" s="220">
        <v>742</v>
      </c>
      <c r="AM646" s="220">
        <v>742</v>
      </c>
      <c r="AN646" s="220">
        <v>742</v>
      </c>
      <c r="AO646" s="220">
        <v>742</v>
      </c>
      <c r="AP646" s="220">
        <v>742</v>
      </c>
      <c r="AQ646" s="220">
        <v>742</v>
      </c>
      <c r="AR646" s="220">
        <v>742</v>
      </c>
      <c r="AS646" s="220">
        <v>742</v>
      </c>
      <c r="AT646" s="220">
        <v>742</v>
      </c>
      <c r="AU646" s="220">
        <v>742</v>
      </c>
      <c r="AV646" s="220">
        <v>742</v>
      </c>
      <c r="AW646" s="220">
        <v>742</v>
      </c>
      <c r="AX646" s="220">
        <v>742</v>
      </c>
      <c r="AY646" s="220">
        <v>742</v>
      </c>
      <c r="AZ646" s="220">
        <v>742</v>
      </c>
      <c r="BA646" s="220">
        <v>742</v>
      </c>
      <c r="BB646" s="220">
        <v>742</v>
      </c>
      <c r="BC646" s="220">
        <v>742</v>
      </c>
      <c r="BD646" s="220">
        <v>742</v>
      </c>
      <c r="BE646" s="220">
        <v>742</v>
      </c>
      <c r="BF646" s="220">
        <v>742</v>
      </c>
      <c r="BG646" s="220">
        <v>742</v>
      </c>
      <c r="BH646" s="220">
        <v>742</v>
      </c>
      <c r="BI646" s="220">
        <v>742</v>
      </c>
      <c r="BJ646" s="220">
        <v>742</v>
      </c>
      <c r="BK646" s="220">
        <v>742</v>
      </c>
      <c r="BL646" s="220">
        <v>742</v>
      </c>
      <c r="BM646" s="220">
        <v>742</v>
      </c>
      <c r="BN646" s="220">
        <v>742</v>
      </c>
      <c r="BO646" s="220">
        <v>742</v>
      </c>
      <c r="BP646" s="220">
        <v>742</v>
      </c>
      <c r="BQ646" s="220">
        <v>742</v>
      </c>
      <c r="BR646" s="220">
        <v>742</v>
      </c>
      <c r="BS646" s="220">
        <v>742</v>
      </c>
      <c r="BT646" s="220">
        <v>742</v>
      </c>
      <c r="BU646" s="220">
        <v>742</v>
      </c>
      <c r="BV646" s="220">
        <v>742</v>
      </c>
      <c r="BW646" s="220">
        <v>742</v>
      </c>
      <c r="BX646" s="220">
        <v>742</v>
      </c>
      <c r="BY646" s="220">
        <v>742</v>
      </c>
      <c r="BZ646" s="220">
        <v>742</v>
      </c>
      <c r="CA646" s="220">
        <v>742</v>
      </c>
      <c r="CB646" s="220">
        <v>742</v>
      </c>
      <c r="CC646" s="220">
        <v>742</v>
      </c>
      <c r="CD646" s="220">
        <v>742</v>
      </c>
      <c r="CE646" s="220">
        <v>742</v>
      </c>
      <c r="CF646" s="220">
        <v>742</v>
      </c>
      <c r="CG646" s="220">
        <v>742</v>
      </c>
      <c r="CH646" s="220">
        <v>742</v>
      </c>
      <c r="CI646" s="220">
        <v>742</v>
      </c>
      <c r="CJ646" s="220">
        <v>742</v>
      </c>
      <c r="CK646" s="220">
        <v>742</v>
      </c>
      <c r="CL646" s="220">
        <v>742</v>
      </c>
      <c r="CM646" s="220">
        <v>742</v>
      </c>
      <c r="CN646" s="220">
        <v>742</v>
      </c>
      <c r="CO646" s="220">
        <v>742</v>
      </c>
      <c r="CP646" s="220">
        <v>742</v>
      </c>
      <c r="CQ646" s="220">
        <v>742</v>
      </c>
      <c r="CR646" s="220">
        <v>742</v>
      </c>
      <c r="CS646" s="220">
        <v>742</v>
      </c>
      <c r="CT646" s="220">
        <v>742</v>
      </c>
      <c r="CU646" s="220">
        <v>742</v>
      </c>
      <c r="CV646" s="220">
        <v>742</v>
      </c>
      <c r="CW646" s="220">
        <v>742</v>
      </c>
      <c r="CX646" s="220">
        <v>742</v>
      </c>
      <c r="CY646" s="220">
        <v>742</v>
      </c>
      <c r="CZ646" s="220">
        <v>742</v>
      </c>
      <c r="DA646" s="220">
        <v>742</v>
      </c>
      <c r="DB646" s="220">
        <v>742</v>
      </c>
      <c r="DC646" s="220">
        <v>742</v>
      </c>
      <c r="DD646" s="220">
        <v>742</v>
      </c>
      <c r="DE646" s="220">
        <v>742</v>
      </c>
      <c r="DF646" s="220">
        <v>742</v>
      </c>
      <c r="DG646" s="220">
        <v>742</v>
      </c>
      <c r="DH646" s="220">
        <v>742</v>
      </c>
      <c r="DI646" s="220">
        <v>742</v>
      </c>
      <c r="DJ646" s="220">
        <v>742</v>
      </c>
      <c r="DK646" s="220">
        <v>742</v>
      </c>
      <c r="DL646" s="220">
        <v>742</v>
      </c>
      <c r="DM646" s="220">
        <v>742</v>
      </c>
      <c r="DN646" s="220">
        <v>742</v>
      </c>
      <c r="DO646" s="220">
        <v>742</v>
      </c>
      <c r="DP646" s="220">
        <v>742</v>
      </c>
      <c r="DQ646" s="220">
        <v>742</v>
      </c>
      <c r="DR646" s="220">
        <v>742</v>
      </c>
      <c r="DS646" s="220">
        <v>742</v>
      </c>
      <c r="DT646" s="220">
        <v>742</v>
      </c>
      <c r="DU646" s="220">
        <v>742</v>
      </c>
      <c r="DV646" s="220">
        <v>742</v>
      </c>
      <c r="DW646" s="220">
        <v>742</v>
      </c>
      <c r="DX646" s="220">
        <v>742</v>
      </c>
      <c r="DY646" s="220">
        <v>742</v>
      </c>
      <c r="DZ646" s="220">
        <v>742</v>
      </c>
      <c r="EA646" s="220">
        <v>742</v>
      </c>
      <c r="EB646" s="220">
        <v>742</v>
      </c>
      <c r="EC646" s="220">
        <v>742</v>
      </c>
      <c r="ED646" s="220">
        <v>742</v>
      </c>
      <c r="EE646" s="220">
        <v>742</v>
      </c>
      <c r="EF646" s="220">
        <v>742</v>
      </c>
      <c r="EG646" s="220">
        <v>742</v>
      </c>
      <c r="EH646" s="220">
        <v>742</v>
      </c>
      <c r="EI646" s="220">
        <v>742</v>
      </c>
      <c r="EJ646" s="220">
        <v>742</v>
      </c>
      <c r="EK646" s="220">
        <v>742</v>
      </c>
      <c r="EL646" s="220">
        <v>742</v>
      </c>
      <c r="EM646" s="220">
        <v>742</v>
      </c>
      <c r="EN646" s="242">
        <v>742</v>
      </c>
      <c r="EO646" s="232">
        <v>742</v>
      </c>
      <c r="EP646" s="227">
        <v>742</v>
      </c>
      <c r="EQ646" s="154">
        <v>742</v>
      </c>
      <c r="ER646" s="154">
        <v>742</v>
      </c>
      <c r="ES646" s="154">
        <v>742</v>
      </c>
      <c r="ET646" s="154">
        <v>742</v>
      </c>
      <c r="EU646" s="154">
        <v>742</v>
      </c>
      <c r="EV646" s="166">
        <v>742</v>
      </c>
      <c r="EW646" s="166">
        <v>742</v>
      </c>
      <c r="EX646" s="166">
        <v>742</v>
      </c>
      <c r="EY646" s="166">
        <v>742</v>
      </c>
      <c r="EZ646" s="166">
        <v>742</v>
      </c>
      <c r="FA646" s="166">
        <v>742</v>
      </c>
      <c r="FB646" s="154">
        <v>742</v>
      </c>
      <c r="FC646" s="166">
        <v>742</v>
      </c>
      <c r="FD646" s="154">
        <v>742</v>
      </c>
      <c r="FE646" s="154">
        <v>742</v>
      </c>
      <c r="FF646" s="166">
        <v>742</v>
      </c>
      <c r="FG646" s="166">
        <v>742</v>
      </c>
      <c r="FH646" s="166">
        <v>742</v>
      </c>
      <c r="FI646" s="166">
        <v>742</v>
      </c>
      <c r="FJ646" s="166">
        <v>742</v>
      </c>
      <c r="FK646" s="154">
        <v>742</v>
      </c>
      <c r="FL646" s="154">
        <v>742</v>
      </c>
      <c r="FM646" s="154">
        <v>742</v>
      </c>
      <c r="FN646" s="154">
        <v>742</v>
      </c>
      <c r="FO646" s="154">
        <v>742</v>
      </c>
      <c r="FP646" s="154">
        <v>742</v>
      </c>
      <c r="FQ646" s="154">
        <v>742</v>
      </c>
      <c r="FR646" s="166">
        <v>742</v>
      </c>
      <c r="FS646" s="166">
        <v>742</v>
      </c>
      <c r="FT646" s="166">
        <v>742</v>
      </c>
      <c r="FU646" s="166">
        <v>742</v>
      </c>
      <c r="FV646" s="166">
        <v>742</v>
      </c>
      <c r="FW646" s="166">
        <v>742</v>
      </c>
      <c r="FX646" s="166">
        <v>742</v>
      </c>
      <c r="FY646" s="166">
        <v>742</v>
      </c>
      <c r="FZ646" s="166">
        <v>742</v>
      </c>
      <c r="GA646" s="166">
        <v>742</v>
      </c>
      <c r="GB646" s="166">
        <v>742</v>
      </c>
      <c r="GC646" s="166">
        <v>742</v>
      </c>
      <c r="GD646" s="166">
        <v>742</v>
      </c>
      <c r="GE646" s="166">
        <v>742</v>
      </c>
      <c r="GF646" s="166">
        <v>742</v>
      </c>
      <c r="GG646" s="166">
        <v>742</v>
      </c>
      <c r="GH646" s="166">
        <v>742</v>
      </c>
      <c r="GI646" s="166">
        <v>742</v>
      </c>
      <c r="GJ646" s="166">
        <v>742</v>
      </c>
      <c r="GK646" s="166">
        <v>742</v>
      </c>
      <c r="GL646" s="166">
        <v>742</v>
      </c>
      <c r="GM646" s="166">
        <v>742</v>
      </c>
      <c r="GN646" s="166">
        <v>742</v>
      </c>
      <c r="GO646" s="166">
        <v>742</v>
      </c>
      <c r="GP646" s="166">
        <v>742</v>
      </c>
      <c r="GQ646" s="166">
        <v>742</v>
      </c>
      <c r="GR646" s="166">
        <v>742</v>
      </c>
      <c r="GS646" s="166">
        <v>742</v>
      </c>
      <c r="GT646" s="166">
        <v>742</v>
      </c>
      <c r="GU646" s="166">
        <v>742</v>
      </c>
      <c r="GV646" s="166">
        <v>742</v>
      </c>
      <c r="GW646" s="166">
        <v>742</v>
      </c>
      <c r="GX646" s="166">
        <v>742</v>
      </c>
      <c r="GY646" s="166">
        <v>742</v>
      </c>
      <c r="GZ646" s="166">
        <v>742</v>
      </c>
      <c r="HA646" s="166">
        <v>742</v>
      </c>
      <c r="HB646" s="166">
        <v>742</v>
      </c>
      <c r="HC646" s="166">
        <v>742</v>
      </c>
      <c r="HD646" s="166">
        <v>742</v>
      </c>
      <c r="HE646" s="166">
        <v>742</v>
      </c>
      <c r="HF646" s="166">
        <v>742</v>
      </c>
      <c r="HG646" s="154">
        <v>742</v>
      </c>
      <c r="HH646" s="154">
        <v>742</v>
      </c>
      <c r="HI646" s="166">
        <v>742</v>
      </c>
      <c r="HJ646" s="154">
        <v>743</v>
      </c>
      <c r="HK646" s="154">
        <v>742</v>
      </c>
      <c r="HL646" s="166">
        <v>742</v>
      </c>
      <c r="HM646" s="154">
        <v>742</v>
      </c>
      <c r="HN646" s="154">
        <v>742</v>
      </c>
      <c r="HO646" s="166">
        <v>742</v>
      </c>
      <c r="HP646" s="154">
        <v>742</v>
      </c>
      <c r="HQ646" s="154">
        <v>742</v>
      </c>
      <c r="HR646" s="166">
        <v>742</v>
      </c>
      <c r="HS646" s="154">
        <v>742</v>
      </c>
      <c r="HT646" s="151">
        <v>742</v>
      </c>
      <c r="HU646" s="151">
        <v>742</v>
      </c>
      <c r="HV646" s="151">
        <v>742</v>
      </c>
      <c r="HW646" s="170">
        <v>742</v>
      </c>
    </row>
    <row r="647" spans="1:231">
      <c r="A647" s="145">
        <f t="shared" si="59"/>
        <v>44033</v>
      </c>
      <c r="B647" s="220">
        <f>'Age&amp;Sex by occurrence date'!$FPG22</f>
        <v>839</v>
      </c>
      <c r="C647" s="220">
        <v>742</v>
      </c>
      <c r="D647" s="220">
        <v>742</v>
      </c>
      <c r="E647" s="220">
        <v>742</v>
      </c>
      <c r="F647" s="220">
        <v>742</v>
      </c>
      <c r="G647" s="220">
        <v>742</v>
      </c>
      <c r="H647" s="220">
        <v>742</v>
      </c>
      <c r="I647" s="220">
        <v>742</v>
      </c>
      <c r="J647" s="220">
        <v>742</v>
      </c>
      <c r="K647" s="220">
        <v>742</v>
      </c>
      <c r="L647" s="220">
        <v>742</v>
      </c>
      <c r="M647" s="220">
        <v>742</v>
      </c>
      <c r="N647" s="220">
        <v>742</v>
      </c>
      <c r="O647" s="220">
        <v>742</v>
      </c>
      <c r="P647" s="220">
        <v>742</v>
      </c>
      <c r="Q647" s="220">
        <v>742</v>
      </c>
      <c r="R647" s="220">
        <v>742</v>
      </c>
      <c r="S647" s="220">
        <v>742</v>
      </c>
      <c r="T647" s="220">
        <v>742</v>
      </c>
      <c r="U647" s="220">
        <v>742</v>
      </c>
      <c r="V647" s="220">
        <v>742</v>
      </c>
      <c r="W647" s="220">
        <v>742</v>
      </c>
      <c r="X647" s="220">
        <v>742</v>
      </c>
      <c r="Y647" s="220">
        <v>742</v>
      </c>
      <c r="Z647" s="220">
        <v>742</v>
      </c>
      <c r="AA647" s="220">
        <v>742</v>
      </c>
      <c r="AB647" s="220">
        <v>743</v>
      </c>
      <c r="AC647" s="220">
        <v>743</v>
      </c>
      <c r="AD647" s="220">
        <v>743</v>
      </c>
      <c r="AE647" s="220">
        <v>742</v>
      </c>
      <c r="AF647" s="220">
        <v>742</v>
      </c>
      <c r="AG647" s="220">
        <v>742</v>
      </c>
      <c r="AH647" s="220">
        <v>742</v>
      </c>
      <c r="AI647" s="220">
        <v>742</v>
      </c>
      <c r="AJ647" s="220">
        <v>742</v>
      </c>
      <c r="AK647" s="220">
        <v>742</v>
      </c>
      <c r="AL647" s="220">
        <v>742</v>
      </c>
      <c r="AM647" s="220">
        <v>742</v>
      </c>
      <c r="AN647" s="220">
        <v>742</v>
      </c>
      <c r="AO647" s="220">
        <v>742</v>
      </c>
      <c r="AP647" s="220">
        <v>742</v>
      </c>
      <c r="AQ647" s="220">
        <v>742</v>
      </c>
      <c r="AR647" s="220">
        <v>742</v>
      </c>
      <c r="AS647" s="220">
        <v>742</v>
      </c>
      <c r="AT647" s="220">
        <v>742</v>
      </c>
      <c r="AU647" s="220">
        <v>742</v>
      </c>
      <c r="AV647" s="220">
        <v>742</v>
      </c>
      <c r="AW647" s="220">
        <v>742</v>
      </c>
      <c r="AX647" s="220">
        <v>742</v>
      </c>
      <c r="AY647" s="220">
        <v>742</v>
      </c>
      <c r="AZ647" s="220">
        <v>742</v>
      </c>
      <c r="BA647" s="220">
        <v>742</v>
      </c>
      <c r="BB647" s="220">
        <v>742</v>
      </c>
      <c r="BC647" s="220">
        <v>742</v>
      </c>
      <c r="BD647" s="220">
        <v>742</v>
      </c>
      <c r="BE647" s="220">
        <v>742</v>
      </c>
      <c r="BF647" s="220">
        <v>742</v>
      </c>
      <c r="BG647" s="220">
        <v>742</v>
      </c>
      <c r="BH647" s="220">
        <v>742</v>
      </c>
      <c r="BI647" s="220">
        <v>742</v>
      </c>
      <c r="BJ647" s="220">
        <v>742</v>
      </c>
      <c r="BK647" s="220">
        <v>742</v>
      </c>
      <c r="BL647" s="220">
        <v>742</v>
      </c>
      <c r="BM647" s="220">
        <v>742</v>
      </c>
      <c r="BN647" s="220">
        <v>742</v>
      </c>
      <c r="BO647" s="220">
        <v>742</v>
      </c>
      <c r="BP647" s="220">
        <v>742</v>
      </c>
      <c r="BQ647" s="220">
        <v>742</v>
      </c>
      <c r="BR647" s="220">
        <v>742</v>
      </c>
      <c r="BS647" s="220">
        <v>742</v>
      </c>
      <c r="BT647" s="220">
        <v>742</v>
      </c>
      <c r="BU647" s="220">
        <v>742</v>
      </c>
      <c r="BV647" s="220">
        <v>742</v>
      </c>
      <c r="BW647" s="220">
        <v>742</v>
      </c>
      <c r="BX647" s="220">
        <v>742</v>
      </c>
      <c r="BY647" s="220">
        <v>742</v>
      </c>
      <c r="BZ647" s="220">
        <v>742</v>
      </c>
      <c r="CA647" s="220">
        <v>742</v>
      </c>
      <c r="CB647" s="220">
        <v>742</v>
      </c>
      <c r="CC647" s="220">
        <v>742</v>
      </c>
      <c r="CD647" s="220">
        <v>742</v>
      </c>
      <c r="CE647" s="220">
        <v>742</v>
      </c>
      <c r="CF647" s="220">
        <v>742</v>
      </c>
      <c r="CG647" s="220">
        <v>742</v>
      </c>
      <c r="CH647" s="220">
        <v>742</v>
      </c>
      <c r="CI647" s="220">
        <v>742</v>
      </c>
      <c r="CJ647" s="220">
        <v>742</v>
      </c>
      <c r="CK647" s="220">
        <v>742</v>
      </c>
      <c r="CL647" s="220">
        <v>742</v>
      </c>
      <c r="CM647" s="220">
        <v>742</v>
      </c>
      <c r="CN647" s="220">
        <v>742</v>
      </c>
      <c r="CO647" s="220">
        <v>742</v>
      </c>
      <c r="CP647" s="220">
        <v>742</v>
      </c>
      <c r="CQ647" s="220">
        <v>742</v>
      </c>
      <c r="CR647" s="220">
        <v>742</v>
      </c>
      <c r="CS647" s="220">
        <v>742</v>
      </c>
      <c r="CT647" s="220">
        <v>742</v>
      </c>
      <c r="CU647" s="220">
        <v>742</v>
      </c>
      <c r="CV647" s="220">
        <v>742</v>
      </c>
      <c r="CW647" s="220">
        <v>742</v>
      </c>
      <c r="CX647" s="220">
        <v>742</v>
      </c>
      <c r="CY647" s="220">
        <v>742</v>
      </c>
      <c r="CZ647" s="220">
        <v>742</v>
      </c>
      <c r="DA647" s="220">
        <v>742</v>
      </c>
      <c r="DB647" s="220">
        <v>742</v>
      </c>
      <c r="DC647" s="220">
        <v>742</v>
      </c>
      <c r="DD647" s="220">
        <v>742</v>
      </c>
      <c r="DE647" s="220">
        <v>742</v>
      </c>
      <c r="DF647" s="220">
        <v>742</v>
      </c>
      <c r="DG647" s="220">
        <v>742</v>
      </c>
      <c r="DH647" s="220">
        <v>742</v>
      </c>
      <c r="DI647" s="220">
        <v>742</v>
      </c>
      <c r="DJ647" s="220">
        <v>742</v>
      </c>
      <c r="DK647" s="220">
        <v>742</v>
      </c>
      <c r="DL647" s="220">
        <v>742</v>
      </c>
      <c r="DM647" s="220">
        <v>742</v>
      </c>
      <c r="DN647" s="220">
        <v>742</v>
      </c>
      <c r="DO647" s="220">
        <v>742</v>
      </c>
      <c r="DP647" s="220">
        <v>742</v>
      </c>
      <c r="DQ647" s="220">
        <v>742</v>
      </c>
      <c r="DR647" s="220">
        <v>742</v>
      </c>
      <c r="DS647" s="220">
        <v>742</v>
      </c>
      <c r="DT647" s="220">
        <v>742</v>
      </c>
      <c r="DU647" s="220">
        <v>742</v>
      </c>
      <c r="DV647" s="220">
        <v>742</v>
      </c>
      <c r="DW647" s="220">
        <v>742</v>
      </c>
      <c r="DX647" s="220">
        <v>742</v>
      </c>
      <c r="DY647" s="220">
        <v>742</v>
      </c>
      <c r="DZ647" s="220">
        <v>742</v>
      </c>
      <c r="EA647" s="220">
        <v>742</v>
      </c>
      <c r="EB647" s="220">
        <v>742</v>
      </c>
      <c r="EC647" s="220">
        <v>742</v>
      </c>
      <c r="ED647" s="220">
        <v>742</v>
      </c>
      <c r="EE647" s="220">
        <v>742</v>
      </c>
      <c r="EF647" s="220">
        <v>742</v>
      </c>
      <c r="EG647" s="220">
        <v>742</v>
      </c>
      <c r="EH647" s="220">
        <v>742</v>
      </c>
      <c r="EI647" s="220">
        <v>742</v>
      </c>
      <c r="EJ647" s="220">
        <v>742</v>
      </c>
      <c r="EK647" s="220">
        <v>742</v>
      </c>
      <c r="EL647" s="220">
        <v>742</v>
      </c>
      <c r="EM647" s="220">
        <v>742</v>
      </c>
      <c r="EN647" s="242">
        <v>742</v>
      </c>
      <c r="EO647" s="232">
        <v>742</v>
      </c>
      <c r="EP647" s="228">
        <v>742</v>
      </c>
      <c r="EQ647" s="166">
        <v>742</v>
      </c>
      <c r="ER647" s="166">
        <v>742</v>
      </c>
      <c r="ES647" s="166">
        <v>742</v>
      </c>
      <c r="ET647" s="166">
        <v>742</v>
      </c>
      <c r="EU647" s="166">
        <v>742</v>
      </c>
      <c r="EV647" s="154">
        <v>742</v>
      </c>
      <c r="EW647" s="166">
        <v>742</v>
      </c>
      <c r="EX647" s="166">
        <v>742</v>
      </c>
      <c r="EY647" s="166">
        <v>742</v>
      </c>
      <c r="EZ647" s="166">
        <v>742</v>
      </c>
      <c r="FA647" s="166">
        <v>742</v>
      </c>
      <c r="FB647" s="166">
        <v>742</v>
      </c>
      <c r="FC647" s="154">
        <v>742</v>
      </c>
      <c r="FD647" s="166">
        <v>742</v>
      </c>
      <c r="FE647" s="166">
        <v>742</v>
      </c>
      <c r="FF647" s="154">
        <v>742</v>
      </c>
      <c r="FG647" s="166">
        <v>742</v>
      </c>
      <c r="FH647" s="154">
        <v>742</v>
      </c>
      <c r="FI647" s="154">
        <v>742</v>
      </c>
      <c r="FJ647" s="166">
        <v>742</v>
      </c>
      <c r="FK647" s="154">
        <v>742</v>
      </c>
      <c r="FL647" s="154">
        <v>742</v>
      </c>
      <c r="FM647" s="154">
        <v>742</v>
      </c>
      <c r="FN647" s="154">
        <v>742</v>
      </c>
      <c r="FO647" s="154">
        <v>742</v>
      </c>
      <c r="FP647" s="154">
        <v>742</v>
      </c>
      <c r="FQ647" s="154">
        <v>742</v>
      </c>
      <c r="FR647" s="166">
        <v>742</v>
      </c>
      <c r="FS647" s="166">
        <v>742</v>
      </c>
      <c r="FT647" s="166">
        <v>742</v>
      </c>
      <c r="FU647" s="166">
        <v>742</v>
      </c>
      <c r="FV647" s="166">
        <v>742</v>
      </c>
      <c r="FW647" s="166">
        <v>742</v>
      </c>
      <c r="FX647" s="166">
        <v>742</v>
      </c>
      <c r="FY647" s="154">
        <v>742</v>
      </c>
      <c r="FZ647" s="154">
        <v>742</v>
      </c>
      <c r="GA647" s="154">
        <v>742</v>
      </c>
      <c r="GB647" s="154">
        <v>742</v>
      </c>
      <c r="GC647" s="154">
        <v>742</v>
      </c>
      <c r="GD647" s="154">
        <v>742</v>
      </c>
      <c r="GE647" s="154">
        <v>742</v>
      </c>
      <c r="GF647" s="154">
        <v>742</v>
      </c>
      <c r="GG647" s="154">
        <v>742</v>
      </c>
      <c r="GH647" s="154">
        <v>742</v>
      </c>
      <c r="GI647" s="154">
        <v>742</v>
      </c>
      <c r="GJ647" s="154">
        <v>742</v>
      </c>
      <c r="GK647" s="166">
        <v>742</v>
      </c>
      <c r="GL647" s="166">
        <v>742</v>
      </c>
      <c r="GM647" s="166">
        <v>742</v>
      </c>
      <c r="GN647" s="166">
        <v>742</v>
      </c>
      <c r="GO647" s="166">
        <v>742</v>
      </c>
      <c r="GP647" s="166">
        <v>742</v>
      </c>
      <c r="GQ647" s="166">
        <v>742</v>
      </c>
      <c r="GR647" s="166">
        <v>742</v>
      </c>
      <c r="GS647" s="166">
        <v>742</v>
      </c>
      <c r="GT647" s="166">
        <v>742</v>
      </c>
      <c r="GU647" s="166">
        <v>742</v>
      </c>
      <c r="GV647" s="166">
        <v>742</v>
      </c>
      <c r="GW647" s="166">
        <v>742</v>
      </c>
      <c r="GX647" s="154">
        <v>742</v>
      </c>
      <c r="GY647" s="166">
        <v>742</v>
      </c>
      <c r="GZ647" s="166">
        <v>742</v>
      </c>
      <c r="HA647" s="166">
        <v>742</v>
      </c>
      <c r="HB647" s="166">
        <v>742</v>
      </c>
      <c r="HC647" s="166">
        <v>742</v>
      </c>
      <c r="HD647" s="166">
        <v>742</v>
      </c>
      <c r="HE647" s="166">
        <v>742</v>
      </c>
      <c r="HF647" s="166">
        <v>742</v>
      </c>
      <c r="HG647" s="154">
        <v>742</v>
      </c>
      <c r="HH647" s="154">
        <v>742</v>
      </c>
      <c r="HI647" s="166">
        <v>742</v>
      </c>
      <c r="HJ647" s="154">
        <v>743</v>
      </c>
      <c r="HK647" s="154">
        <v>742</v>
      </c>
      <c r="HL647" s="166">
        <v>742</v>
      </c>
      <c r="HM647" s="154">
        <v>742</v>
      </c>
      <c r="HN647" s="154">
        <v>742</v>
      </c>
      <c r="HO647" s="166">
        <v>742</v>
      </c>
      <c r="HP647" s="154">
        <v>742</v>
      </c>
      <c r="HQ647" s="154">
        <v>742</v>
      </c>
      <c r="HR647" s="166">
        <v>742</v>
      </c>
      <c r="HS647" s="154">
        <v>742</v>
      </c>
      <c r="HT647" s="151">
        <v>742</v>
      </c>
      <c r="HU647" s="151">
        <v>742</v>
      </c>
      <c r="HV647" s="151">
        <v>742</v>
      </c>
      <c r="HW647" s="170">
        <v>742</v>
      </c>
    </row>
    <row r="648" spans="1:231">
      <c r="A648" s="145">
        <f t="shared" si="59"/>
        <v>44032</v>
      </c>
      <c r="B648" s="220">
        <f>'Age&amp;Sex by occurrence date'!$FPN22</f>
        <v>839</v>
      </c>
      <c r="C648" s="220">
        <v>742</v>
      </c>
      <c r="D648" s="220">
        <v>742</v>
      </c>
      <c r="E648" s="220">
        <v>742</v>
      </c>
      <c r="F648" s="220">
        <v>742</v>
      </c>
      <c r="G648" s="220">
        <v>742</v>
      </c>
      <c r="H648" s="220">
        <v>742</v>
      </c>
      <c r="I648" s="220">
        <v>742</v>
      </c>
      <c r="J648" s="220">
        <v>742</v>
      </c>
      <c r="K648" s="220">
        <v>742</v>
      </c>
      <c r="L648" s="220">
        <v>742</v>
      </c>
      <c r="M648" s="220">
        <v>742</v>
      </c>
      <c r="N648" s="220">
        <v>742</v>
      </c>
      <c r="O648" s="220">
        <v>742</v>
      </c>
      <c r="P648" s="220">
        <v>742</v>
      </c>
      <c r="Q648" s="220">
        <v>742</v>
      </c>
      <c r="R648" s="220">
        <v>742</v>
      </c>
      <c r="S648" s="220">
        <v>742</v>
      </c>
      <c r="T648" s="220">
        <v>742</v>
      </c>
      <c r="U648" s="220">
        <v>742</v>
      </c>
      <c r="V648" s="220">
        <v>742</v>
      </c>
      <c r="W648" s="220">
        <v>742</v>
      </c>
      <c r="X648" s="220">
        <v>742</v>
      </c>
      <c r="Y648" s="220">
        <v>742</v>
      </c>
      <c r="Z648" s="220">
        <v>742</v>
      </c>
      <c r="AA648" s="220">
        <v>742</v>
      </c>
      <c r="AB648" s="220">
        <v>743</v>
      </c>
      <c r="AC648" s="220">
        <v>743</v>
      </c>
      <c r="AD648" s="220">
        <v>743</v>
      </c>
      <c r="AE648" s="220">
        <v>742</v>
      </c>
      <c r="AF648" s="220">
        <v>742</v>
      </c>
      <c r="AG648" s="220">
        <v>742</v>
      </c>
      <c r="AH648" s="220">
        <v>742</v>
      </c>
      <c r="AI648" s="220">
        <v>742</v>
      </c>
      <c r="AJ648" s="220">
        <v>742</v>
      </c>
      <c r="AK648" s="220">
        <v>742</v>
      </c>
      <c r="AL648" s="220">
        <v>742</v>
      </c>
      <c r="AM648" s="220">
        <v>742</v>
      </c>
      <c r="AN648" s="220">
        <v>742</v>
      </c>
      <c r="AO648" s="220">
        <v>742</v>
      </c>
      <c r="AP648" s="220">
        <v>742</v>
      </c>
      <c r="AQ648" s="220">
        <v>742</v>
      </c>
      <c r="AR648" s="220">
        <v>742</v>
      </c>
      <c r="AS648" s="220">
        <v>742</v>
      </c>
      <c r="AT648" s="220">
        <v>742</v>
      </c>
      <c r="AU648" s="220">
        <v>742</v>
      </c>
      <c r="AV648" s="220">
        <v>742</v>
      </c>
      <c r="AW648" s="220">
        <v>742</v>
      </c>
      <c r="AX648" s="220">
        <v>742</v>
      </c>
      <c r="AY648" s="220">
        <v>742</v>
      </c>
      <c r="AZ648" s="220">
        <v>742</v>
      </c>
      <c r="BA648" s="220">
        <v>742</v>
      </c>
      <c r="BB648" s="220">
        <v>742</v>
      </c>
      <c r="BC648" s="220">
        <v>742</v>
      </c>
      <c r="BD648" s="220">
        <v>742</v>
      </c>
      <c r="BE648" s="220">
        <v>742</v>
      </c>
      <c r="BF648" s="220">
        <v>742</v>
      </c>
      <c r="BG648" s="220">
        <v>742</v>
      </c>
      <c r="BH648" s="220">
        <v>742</v>
      </c>
      <c r="BI648" s="220">
        <v>742</v>
      </c>
      <c r="BJ648" s="220">
        <v>742</v>
      </c>
      <c r="BK648" s="220">
        <v>742</v>
      </c>
      <c r="BL648" s="220">
        <v>742</v>
      </c>
      <c r="BM648" s="220">
        <v>742</v>
      </c>
      <c r="BN648" s="220">
        <v>742</v>
      </c>
      <c r="BO648" s="220">
        <v>742</v>
      </c>
      <c r="BP648" s="220">
        <v>742</v>
      </c>
      <c r="BQ648" s="220">
        <v>742</v>
      </c>
      <c r="BR648" s="220">
        <v>742</v>
      </c>
      <c r="BS648" s="220">
        <v>742</v>
      </c>
      <c r="BT648" s="220">
        <v>742</v>
      </c>
      <c r="BU648" s="220">
        <v>742</v>
      </c>
      <c r="BV648" s="220">
        <v>742</v>
      </c>
      <c r="BW648" s="220">
        <v>742</v>
      </c>
      <c r="BX648" s="220">
        <v>742</v>
      </c>
      <c r="BY648" s="220">
        <v>742</v>
      </c>
      <c r="BZ648" s="220">
        <v>742</v>
      </c>
      <c r="CA648" s="220">
        <v>742</v>
      </c>
      <c r="CB648" s="220">
        <v>742</v>
      </c>
      <c r="CC648" s="220">
        <v>742</v>
      </c>
      <c r="CD648" s="220">
        <v>742</v>
      </c>
      <c r="CE648" s="220">
        <v>742</v>
      </c>
      <c r="CF648" s="220">
        <v>742</v>
      </c>
      <c r="CG648" s="220">
        <v>742</v>
      </c>
      <c r="CH648" s="220">
        <v>742</v>
      </c>
      <c r="CI648" s="220">
        <v>742</v>
      </c>
      <c r="CJ648" s="220">
        <v>742</v>
      </c>
      <c r="CK648" s="220">
        <v>742</v>
      </c>
      <c r="CL648" s="220">
        <v>742</v>
      </c>
      <c r="CM648" s="220">
        <v>742</v>
      </c>
      <c r="CN648" s="220">
        <v>742</v>
      </c>
      <c r="CO648" s="220">
        <v>742</v>
      </c>
      <c r="CP648" s="220">
        <v>742</v>
      </c>
      <c r="CQ648" s="220">
        <v>742</v>
      </c>
      <c r="CR648" s="220">
        <v>742</v>
      </c>
      <c r="CS648" s="220">
        <v>742</v>
      </c>
      <c r="CT648" s="220">
        <v>742</v>
      </c>
      <c r="CU648" s="220">
        <v>742</v>
      </c>
      <c r="CV648" s="220">
        <v>742</v>
      </c>
      <c r="CW648" s="220">
        <v>742</v>
      </c>
      <c r="CX648" s="220">
        <v>742</v>
      </c>
      <c r="CY648" s="220">
        <v>742</v>
      </c>
      <c r="CZ648" s="220">
        <v>742</v>
      </c>
      <c r="DA648" s="220">
        <v>742</v>
      </c>
      <c r="DB648" s="220">
        <v>742</v>
      </c>
      <c r="DC648" s="220">
        <v>742</v>
      </c>
      <c r="DD648" s="220">
        <v>742</v>
      </c>
      <c r="DE648" s="220">
        <v>742</v>
      </c>
      <c r="DF648" s="220">
        <v>742</v>
      </c>
      <c r="DG648" s="220">
        <v>742</v>
      </c>
      <c r="DH648" s="220">
        <v>742</v>
      </c>
      <c r="DI648" s="220">
        <v>742</v>
      </c>
      <c r="DJ648" s="220">
        <v>742</v>
      </c>
      <c r="DK648" s="220">
        <v>742</v>
      </c>
      <c r="DL648" s="220">
        <v>742</v>
      </c>
      <c r="DM648" s="220">
        <v>742</v>
      </c>
      <c r="DN648" s="220">
        <v>742</v>
      </c>
      <c r="DO648" s="220">
        <v>742</v>
      </c>
      <c r="DP648" s="220">
        <v>742</v>
      </c>
      <c r="DQ648" s="220">
        <v>742</v>
      </c>
      <c r="DR648" s="220">
        <v>742</v>
      </c>
      <c r="DS648" s="220">
        <v>742</v>
      </c>
      <c r="DT648" s="220">
        <v>742</v>
      </c>
      <c r="DU648" s="220">
        <v>742</v>
      </c>
      <c r="DV648" s="220">
        <v>742</v>
      </c>
      <c r="DW648" s="220">
        <v>742</v>
      </c>
      <c r="DX648" s="220">
        <v>742</v>
      </c>
      <c r="DY648" s="220">
        <v>742</v>
      </c>
      <c r="DZ648" s="220">
        <v>742</v>
      </c>
      <c r="EA648" s="220">
        <v>742</v>
      </c>
      <c r="EB648" s="220">
        <v>742</v>
      </c>
      <c r="EC648" s="220">
        <v>742</v>
      </c>
      <c r="ED648" s="220">
        <v>742</v>
      </c>
      <c r="EE648" s="220">
        <v>742</v>
      </c>
      <c r="EF648" s="220">
        <v>742</v>
      </c>
      <c r="EG648" s="220">
        <v>742</v>
      </c>
      <c r="EH648" s="220">
        <v>742</v>
      </c>
      <c r="EI648" s="220">
        <v>742</v>
      </c>
      <c r="EJ648" s="220">
        <v>742</v>
      </c>
      <c r="EK648" s="220">
        <v>742</v>
      </c>
      <c r="EL648" s="220">
        <v>742</v>
      </c>
      <c r="EM648" s="220">
        <v>742</v>
      </c>
      <c r="EN648" s="242">
        <v>742</v>
      </c>
      <c r="EO648" s="232">
        <v>742</v>
      </c>
      <c r="EP648" s="227">
        <v>742</v>
      </c>
      <c r="EQ648" s="154">
        <v>742</v>
      </c>
      <c r="ER648" s="154">
        <v>742</v>
      </c>
      <c r="ES648" s="154">
        <v>742</v>
      </c>
      <c r="ET648" s="154">
        <v>742</v>
      </c>
      <c r="EU648" s="154">
        <v>742</v>
      </c>
      <c r="EV648" s="154">
        <v>742</v>
      </c>
      <c r="EW648" s="154">
        <v>742</v>
      </c>
      <c r="EX648" s="154">
        <v>742</v>
      </c>
      <c r="EY648" s="154">
        <v>742</v>
      </c>
      <c r="EZ648" s="154">
        <v>742</v>
      </c>
      <c r="FA648" s="154">
        <v>742</v>
      </c>
      <c r="FB648" s="166">
        <v>742</v>
      </c>
      <c r="FC648" s="154">
        <v>742</v>
      </c>
      <c r="FD648" s="154">
        <v>742</v>
      </c>
      <c r="FE648" s="166">
        <v>742</v>
      </c>
      <c r="FF648" s="154">
        <v>742</v>
      </c>
      <c r="FG648" s="154">
        <v>742</v>
      </c>
      <c r="FH648" s="154">
        <v>742</v>
      </c>
      <c r="FI648" s="166">
        <v>742</v>
      </c>
      <c r="FJ648" s="166">
        <v>742</v>
      </c>
      <c r="FK648" s="166">
        <v>742</v>
      </c>
      <c r="FL648" s="166">
        <v>742</v>
      </c>
      <c r="FM648" s="166">
        <v>742</v>
      </c>
      <c r="FN648" s="166">
        <v>742</v>
      </c>
      <c r="FO648" s="166">
        <v>742</v>
      </c>
      <c r="FP648" s="166">
        <v>742</v>
      </c>
      <c r="FQ648" s="166">
        <v>742</v>
      </c>
      <c r="FR648" s="166">
        <v>742</v>
      </c>
      <c r="FS648" s="166">
        <v>742</v>
      </c>
      <c r="FT648" s="166">
        <v>742</v>
      </c>
      <c r="FU648" s="166">
        <v>742</v>
      </c>
      <c r="FV648" s="166">
        <v>742</v>
      </c>
      <c r="FW648" s="166">
        <v>742</v>
      </c>
      <c r="FX648" s="166">
        <v>742</v>
      </c>
      <c r="FY648" s="154">
        <v>742</v>
      </c>
      <c r="FZ648" s="154">
        <v>742</v>
      </c>
      <c r="GA648" s="154">
        <v>742</v>
      </c>
      <c r="GB648" s="154">
        <v>742</v>
      </c>
      <c r="GC648" s="154">
        <v>742</v>
      </c>
      <c r="GD648" s="154">
        <v>742</v>
      </c>
      <c r="GE648" s="154">
        <v>742</v>
      </c>
      <c r="GF648" s="154">
        <v>742</v>
      </c>
      <c r="GG648" s="154">
        <v>742</v>
      </c>
      <c r="GH648" s="154">
        <v>742</v>
      </c>
      <c r="GI648" s="154">
        <v>742</v>
      </c>
      <c r="GJ648" s="154">
        <v>742</v>
      </c>
      <c r="GK648" s="154">
        <v>742</v>
      </c>
      <c r="GL648" s="154">
        <v>742</v>
      </c>
      <c r="GM648" s="154">
        <v>742</v>
      </c>
      <c r="GN648" s="154">
        <v>742</v>
      </c>
      <c r="GO648" s="154">
        <v>742</v>
      </c>
      <c r="GP648" s="154">
        <v>742</v>
      </c>
      <c r="GQ648" s="154">
        <v>742</v>
      </c>
      <c r="GR648" s="154">
        <v>742</v>
      </c>
      <c r="GS648" s="154">
        <v>742</v>
      </c>
      <c r="GT648" s="154">
        <v>742</v>
      </c>
      <c r="GU648" s="154">
        <v>742</v>
      </c>
      <c r="GV648" s="154">
        <v>742</v>
      </c>
      <c r="GW648" s="154">
        <v>742</v>
      </c>
      <c r="GX648" s="154">
        <v>742</v>
      </c>
      <c r="GY648" s="166">
        <v>742</v>
      </c>
      <c r="GZ648" s="166">
        <v>742</v>
      </c>
      <c r="HA648" s="166">
        <v>742</v>
      </c>
      <c r="HB648" s="166">
        <v>742</v>
      </c>
      <c r="HC648" s="166">
        <v>742</v>
      </c>
      <c r="HD648" s="166">
        <v>742</v>
      </c>
      <c r="HE648" s="166">
        <v>742</v>
      </c>
      <c r="HF648" s="154">
        <v>742</v>
      </c>
      <c r="HG648" s="154">
        <v>742</v>
      </c>
      <c r="HH648" s="154">
        <v>742</v>
      </c>
      <c r="HI648" s="154">
        <v>742</v>
      </c>
      <c r="HJ648" s="154">
        <v>743</v>
      </c>
      <c r="HK648" s="154">
        <v>742</v>
      </c>
      <c r="HL648" s="154">
        <v>742</v>
      </c>
      <c r="HM648" s="154">
        <v>742</v>
      </c>
      <c r="HN648" s="154">
        <v>742</v>
      </c>
      <c r="HO648" s="166">
        <v>742</v>
      </c>
      <c r="HP648" s="154">
        <v>742</v>
      </c>
      <c r="HQ648" s="154">
        <v>742</v>
      </c>
      <c r="HR648" s="166">
        <v>742</v>
      </c>
      <c r="HS648" s="154">
        <v>742</v>
      </c>
      <c r="HT648" s="151">
        <v>742</v>
      </c>
      <c r="HU648" s="151">
        <v>742</v>
      </c>
      <c r="HV648" s="151">
        <v>742</v>
      </c>
      <c r="HW648" s="170">
        <v>742</v>
      </c>
    </row>
    <row r="649" spans="1:231">
      <c r="A649" s="145">
        <f t="shared" si="59"/>
        <v>44031</v>
      </c>
      <c r="B649" s="220">
        <f>'Age&amp;Sex by occurrence date'!$FPU22</f>
        <v>836</v>
      </c>
      <c r="C649" s="220">
        <v>740</v>
      </c>
      <c r="D649" s="220">
        <v>740</v>
      </c>
      <c r="E649" s="220">
        <v>740</v>
      </c>
      <c r="F649" s="220">
        <v>740</v>
      </c>
      <c r="G649" s="220">
        <v>740</v>
      </c>
      <c r="H649" s="220">
        <v>740</v>
      </c>
      <c r="I649" s="220">
        <v>740</v>
      </c>
      <c r="J649" s="220">
        <v>740</v>
      </c>
      <c r="K649" s="220">
        <v>740</v>
      </c>
      <c r="L649" s="220">
        <v>740</v>
      </c>
      <c r="M649" s="220">
        <v>740</v>
      </c>
      <c r="N649" s="220">
        <v>740</v>
      </c>
      <c r="O649" s="220">
        <v>740</v>
      </c>
      <c r="P649" s="220">
        <v>740</v>
      </c>
      <c r="Q649" s="220">
        <v>740</v>
      </c>
      <c r="R649" s="220">
        <v>740</v>
      </c>
      <c r="S649" s="220">
        <v>740</v>
      </c>
      <c r="T649" s="220">
        <v>740</v>
      </c>
      <c r="U649" s="220">
        <v>740</v>
      </c>
      <c r="V649" s="220">
        <v>740</v>
      </c>
      <c r="W649" s="220">
        <v>740</v>
      </c>
      <c r="X649" s="220">
        <v>740</v>
      </c>
      <c r="Y649" s="220">
        <v>740</v>
      </c>
      <c r="Z649" s="220">
        <v>740</v>
      </c>
      <c r="AA649" s="220">
        <v>740</v>
      </c>
      <c r="AB649" s="220">
        <v>741</v>
      </c>
      <c r="AC649" s="220">
        <v>741</v>
      </c>
      <c r="AD649" s="220">
        <v>741</v>
      </c>
      <c r="AE649" s="220">
        <v>740</v>
      </c>
      <c r="AF649" s="220">
        <v>740</v>
      </c>
      <c r="AG649" s="220">
        <v>740</v>
      </c>
      <c r="AH649" s="220">
        <v>740</v>
      </c>
      <c r="AI649" s="220">
        <v>740</v>
      </c>
      <c r="AJ649" s="220">
        <v>740</v>
      </c>
      <c r="AK649" s="220">
        <v>740</v>
      </c>
      <c r="AL649" s="220">
        <v>740</v>
      </c>
      <c r="AM649" s="220">
        <v>740</v>
      </c>
      <c r="AN649" s="220">
        <v>740</v>
      </c>
      <c r="AO649" s="220">
        <v>740</v>
      </c>
      <c r="AP649" s="220">
        <v>740</v>
      </c>
      <c r="AQ649" s="220">
        <v>740</v>
      </c>
      <c r="AR649" s="220">
        <v>740</v>
      </c>
      <c r="AS649" s="220">
        <v>740</v>
      </c>
      <c r="AT649" s="220">
        <v>740</v>
      </c>
      <c r="AU649" s="220">
        <v>740</v>
      </c>
      <c r="AV649" s="220">
        <v>740</v>
      </c>
      <c r="AW649" s="220">
        <v>740</v>
      </c>
      <c r="AX649" s="220">
        <v>740</v>
      </c>
      <c r="AY649" s="220">
        <v>740</v>
      </c>
      <c r="AZ649" s="220">
        <v>740</v>
      </c>
      <c r="BA649" s="220">
        <v>740</v>
      </c>
      <c r="BB649" s="220">
        <v>740</v>
      </c>
      <c r="BC649" s="220">
        <v>740</v>
      </c>
      <c r="BD649" s="220">
        <v>740</v>
      </c>
      <c r="BE649" s="220">
        <v>740</v>
      </c>
      <c r="BF649" s="220">
        <v>740</v>
      </c>
      <c r="BG649" s="220">
        <v>740</v>
      </c>
      <c r="BH649" s="220">
        <v>740</v>
      </c>
      <c r="BI649" s="220">
        <v>740</v>
      </c>
      <c r="BJ649" s="220">
        <v>740</v>
      </c>
      <c r="BK649" s="220">
        <v>740</v>
      </c>
      <c r="BL649" s="220">
        <v>740</v>
      </c>
      <c r="BM649" s="220">
        <v>740</v>
      </c>
      <c r="BN649" s="220">
        <v>740</v>
      </c>
      <c r="BO649" s="220">
        <v>740</v>
      </c>
      <c r="BP649" s="220">
        <v>740</v>
      </c>
      <c r="BQ649" s="220">
        <v>740</v>
      </c>
      <c r="BR649" s="220">
        <v>740</v>
      </c>
      <c r="BS649" s="220">
        <v>740</v>
      </c>
      <c r="BT649" s="220">
        <v>740</v>
      </c>
      <c r="BU649" s="220">
        <v>740</v>
      </c>
      <c r="BV649" s="220">
        <v>740</v>
      </c>
      <c r="BW649" s="220">
        <v>740</v>
      </c>
      <c r="BX649" s="220">
        <v>740</v>
      </c>
      <c r="BY649" s="220">
        <v>740</v>
      </c>
      <c r="BZ649" s="220">
        <v>740</v>
      </c>
      <c r="CA649" s="220">
        <v>740</v>
      </c>
      <c r="CB649" s="220">
        <v>740</v>
      </c>
      <c r="CC649" s="220">
        <v>740</v>
      </c>
      <c r="CD649" s="220">
        <v>740</v>
      </c>
      <c r="CE649" s="220">
        <v>740</v>
      </c>
      <c r="CF649" s="220">
        <v>740</v>
      </c>
      <c r="CG649" s="220">
        <v>740</v>
      </c>
      <c r="CH649" s="220">
        <v>740</v>
      </c>
      <c r="CI649" s="220">
        <v>740</v>
      </c>
      <c r="CJ649" s="220">
        <v>740</v>
      </c>
      <c r="CK649" s="220">
        <v>740</v>
      </c>
      <c r="CL649" s="220">
        <v>740</v>
      </c>
      <c r="CM649" s="220">
        <v>740</v>
      </c>
      <c r="CN649" s="220">
        <v>740</v>
      </c>
      <c r="CO649" s="220">
        <v>740</v>
      </c>
      <c r="CP649" s="220">
        <v>740</v>
      </c>
      <c r="CQ649" s="220">
        <v>740</v>
      </c>
      <c r="CR649" s="220">
        <v>740</v>
      </c>
      <c r="CS649" s="220">
        <v>740</v>
      </c>
      <c r="CT649" s="220">
        <v>740</v>
      </c>
      <c r="CU649" s="220">
        <v>740</v>
      </c>
      <c r="CV649" s="220">
        <v>740</v>
      </c>
      <c r="CW649" s="220">
        <v>740</v>
      </c>
      <c r="CX649" s="220">
        <v>740</v>
      </c>
      <c r="CY649" s="220">
        <v>740</v>
      </c>
      <c r="CZ649" s="220">
        <v>740</v>
      </c>
      <c r="DA649" s="220">
        <v>740</v>
      </c>
      <c r="DB649" s="220">
        <v>740</v>
      </c>
      <c r="DC649" s="220">
        <v>740</v>
      </c>
      <c r="DD649" s="220">
        <v>740</v>
      </c>
      <c r="DE649" s="220">
        <v>740</v>
      </c>
      <c r="DF649" s="220">
        <v>740</v>
      </c>
      <c r="DG649" s="220">
        <v>740</v>
      </c>
      <c r="DH649" s="220">
        <v>740</v>
      </c>
      <c r="DI649" s="220">
        <v>740</v>
      </c>
      <c r="DJ649" s="220">
        <v>740</v>
      </c>
      <c r="DK649" s="220">
        <v>740</v>
      </c>
      <c r="DL649" s="220">
        <v>740</v>
      </c>
      <c r="DM649" s="220">
        <v>740</v>
      </c>
      <c r="DN649" s="220">
        <v>740</v>
      </c>
      <c r="DO649" s="220">
        <v>740</v>
      </c>
      <c r="DP649" s="220">
        <v>740</v>
      </c>
      <c r="DQ649" s="220">
        <v>740</v>
      </c>
      <c r="DR649" s="220">
        <v>740</v>
      </c>
      <c r="DS649" s="220">
        <v>740</v>
      </c>
      <c r="DT649" s="220">
        <v>740</v>
      </c>
      <c r="DU649" s="220">
        <v>740</v>
      </c>
      <c r="DV649" s="220">
        <v>740</v>
      </c>
      <c r="DW649" s="220">
        <v>740</v>
      </c>
      <c r="DX649" s="220">
        <v>740</v>
      </c>
      <c r="DY649" s="220">
        <v>740</v>
      </c>
      <c r="DZ649" s="220">
        <v>740</v>
      </c>
      <c r="EA649" s="220">
        <v>740</v>
      </c>
      <c r="EB649" s="220">
        <v>740</v>
      </c>
      <c r="EC649" s="220">
        <v>740</v>
      </c>
      <c r="ED649" s="220">
        <v>740</v>
      </c>
      <c r="EE649" s="220">
        <v>740</v>
      </c>
      <c r="EF649" s="220">
        <v>740</v>
      </c>
      <c r="EG649" s="220">
        <v>740</v>
      </c>
      <c r="EH649" s="220">
        <v>740</v>
      </c>
      <c r="EI649" s="220">
        <v>740</v>
      </c>
      <c r="EJ649" s="220">
        <v>740</v>
      </c>
      <c r="EK649" s="220">
        <v>740</v>
      </c>
      <c r="EL649" s="220">
        <v>740</v>
      </c>
      <c r="EM649" s="220">
        <v>740</v>
      </c>
      <c r="EN649" s="242">
        <v>740</v>
      </c>
      <c r="EO649" s="232">
        <v>740</v>
      </c>
      <c r="EP649" s="227">
        <v>740</v>
      </c>
      <c r="EQ649" s="154">
        <v>740</v>
      </c>
      <c r="ER649" s="154">
        <v>740</v>
      </c>
      <c r="ES649" s="154">
        <v>740</v>
      </c>
      <c r="ET649" s="154">
        <v>740</v>
      </c>
      <c r="EU649" s="154">
        <v>740</v>
      </c>
      <c r="EV649" s="166">
        <v>740</v>
      </c>
      <c r="EW649" s="154">
        <v>740</v>
      </c>
      <c r="EX649" s="154">
        <v>740</v>
      </c>
      <c r="EY649" s="154">
        <v>740</v>
      </c>
      <c r="EZ649" s="154">
        <v>740</v>
      </c>
      <c r="FA649" s="154">
        <v>740</v>
      </c>
      <c r="FB649" s="154">
        <v>740</v>
      </c>
      <c r="FC649" s="166">
        <v>740</v>
      </c>
      <c r="FD649" s="166">
        <v>740</v>
      </c>
      <c r="FE649" s="154">
        <v>740</v>
      </c>
      <c r="FF649" s="154">
        <v>740</v>
      </c>
      <c r="FG649" s="154">
        <v>740</v>
      </c>
      <c r="FH649" s="166">
        <v>740</v>
      </c>
      <c r="FI649" s="166">
        <v>740</v>
      </c>
      <c r="FJ649" s="154">
        <v>740</v>
      </c>
      <c r="FK649" s="166">
        <v>740</v>
      </c>
      <c r="FL649" s="166">
        <v>740</v>
      </c>
      <c r="FM649" s="166">
        <v>740</v>
      </c>
      <c r="FN649" s="166">
        <v>740</v>
      </c>
      <c r="FO649" s="166">
        <v>740</v>
      </c>
      <c r="FP649" s="166">
        <v>740</v>
      </c>
      <c r="FQ649" s="166">
        <v>740</v>
      </c>
      <c r="FR649" s="154">
        <v>740</v>
      </c>
      <c r="FS649" s="154">
        <v>740</v>
      </c>
      <c r="FT649" s="154">
        <v>740</v>
      </c>
      <c r="FU649" s="154">
        <v>740</v>
      </c>
      <c r="FV649" s="154">
        <v>740</v>
      </c>
      <c r="FW649" s="154">
        <v>740</v>
      </c>
      <c r="FX649" s="154">
        <v>740</v>
      </c>
      <c r="FY649" s="166">
        <v>740</v>
      </c>
      <c r="FZ649" s="166">
        <v>740</v>
      </c>
      <c r="GA649" s="166">
        <v>740</v>
      </c>
      <c r="GB649" s="166">
        <v>740</v>
      </c>
      <c r="GC649" s="166">
        <v>740</v>
      </c>
      <c r="GD649" s="166">
        <v>740</v>
      </c>
      <c r="GE649" s="166">
        <v>740</v>
      </c>
      <c r="GF649" s="166">
        <v>740</v>
      </c>
      <c r="GG649" s="166">
        <v>740</v>
      </c>
      <c r="GH649" s="166">
        <v>740</v>
      </c>
      <c r="GI649" s="166">
        <v>740</v>
      </c>
      <c r="GJ649" s="166">
        <v>740</v>
      </c>
      <c r="GK649" s="154">
        <v>740</v>
      </c>
      <c r="GL649" s="154">
        <v>740</v>
      </c>
      <c r="GM649" s="154">
        <v>740</v>
      </c>
      <c r="GN649" s="154">
        <v>740</v>
      </c>
      <c r="GO649" s="154">
        <v>740</v>
      </c>
      <c r="GP649" s="154">
        <v>740</v>
      </c>
      <c r="GQ649" s="154">
        <v>740</v>
      </c>
      <c r="GR649" s="154">
        <v>740</v>
      </c>
      <c r="GS649" s="154">
        <v>740</v>
      </c>
      <c r="GT649" s="166">
        <v>740</v>
      </c>
      <c r="GU649" s="166">
        <v>740</v>
      </c>
      <c r="GV649" s="166">
        <v>740</v>
      </c>
      <c r="GW649" s="166">
        <v>740</v>
      </c>
      <c r="GX649" s="166">
        <v>740</v>
      </c>
      <c r="GY649" s="154">
        <v>740</v>
      </c>
      <c r="GZ649" s="154">
        <v>740</v>
      </c>
      <c r="HA649" s="154">
        <v>740</v>
      </c>
      <c r="HB649" s="154">
        <v>740</v>
      </c>
      <c r="HC649" s="154">
        <v>740</v>
      </c>
      <c r="HD649" s="154">
        <v>740</v>
      </c>
      <c r="HE649" s="154">
        <v>740</v>
      </c>
      <c r="HF649" s="154">
        <v>740</v>
      </c>
      <c r="HG649" s="154">
        <v>740</v>
      </c>
      <c r="HH649" s="154">
        <v>740</v>
      </c>
      <c r="HI649" s="154">
        <v>740</v>
      </c>
      <c r="HJ649" s="154">
        <v>741</v>
      </c>
      <c r="HK649" s="154">
        <v>740</v>
      </c>
      <c r="HL649" s="154">
        <v>740</v>
      </c>
      <c r="HM649" s="154">
        <v>740</v>
      </c>
      <c r="HN649" s="154">
        <v>740</v>
      </c>
      <c r="HO649" s="166">
        <v>740</v>
      </c>
      <c r="HP649" s="154">
        <v>740</v>
      </c>
      <c r="HQ649" s="154">
        <v>740</v>
      </c>
      <c r="HR649" s="166">
        <v>740</v>
      </c>
      <c r="HS649" s="154">
        <v>740</v>
      </c>
      <c r="HT649" s="151">
        <v>740</v>
      </c>
      <c r="HU649" s="151">
        <v>740</v>
      </c>
      <c r="HV649" s="151">
        <v>740</v>
      </c>
      <c r="HW649" s="170">
        <v>740</v>
      </c>
    </row>
    <row r="650" spans="1:231">
      <c r="A650" s="145">
        <f t="shared" si="59"/>
        <v>44030</v>
      </c>
      <c r="B650" s="220">
        <f>'Age&amp;Sex by occurrence date'!$FQB22</f>
        <v>831</v>
      </c>
      <c r="C650" s="220">
        <v>740</v>
      </c>
      <c r="D650" s="220">
        <v>740</v>
      </c>
      <c r="E650" s="220">
        <v>740</v>
      </c>
      <c r="F650" s="220">
        <v>740</v>
      </c>
      <c r="G650" s="220">
        <v>740</v>
      </c>
      <c r="H650" s="220">
        <v>740</v>
      </c>
      <c r="I650" s="220">
        <v>740</v>
      </c>
      <c r="J650" s="220">
        <v>740</v>
      </c>
      <c r="K650" s="220">
        <v>740</v>
      </c>
      <c r="L650" s="220">
        <v>740</v>
      </c>
      <c r="M650" s="220">
        <v>740</v>
      </c>
      <c r="N650" s="220">
        <v>740</v>
      </c>
      <c r="O650" s="220">
        <v>740</v>
      </c>
      <c r="P650" s="220">
        <v>740</v>
      </c>
      <c r="Q650" s="220">
        <v>740</v>
      </c>
      <c r="R650" s="220">
        <v>740</v>
      </c>
      <c r="S650" s="220">
        <v>740</v>
      </c>
      <c r="T650" s="220">
        <v>740</v>
      </c>
      <c r="U650" s="220">
        <v>740</v>
      </c>
      <c r="V650" s="220">
        <v>740</v>
      </c>
      <c r="W650" s="220">
        <v>740</v>
      </c>
      <c r="X650" s="220">
        <v>740</v>
      </c>
      <c r="Y650" s="220">
        <v>740</v>
      </c>
      <c r="Z650" s="220">
        <v>740</v>
      </c>
      <c r="AA650" s="220">
        <v>740</v>
      </c>
      <c r="AB650" s="220">
        <v>741</v>
      </c>
      <c r="AC650" s="220">
        <v>741</v>
      </c>
      <c r="AD650" s="220">
        <v>741</v>
      </c>
      <c r="AE650" s="220">
        <v>740</v>
      </c>
      <c r="AF650" s="220">
        <v>740</v>
      </c>
      <c r="AG650" s="220">
        <v>740</v>
      </c>
      <c r="AH650" s="220">
        <v>740</v>
      </c>
      <c r="AI650" s="220">
        <v>740</v>
      </c>
      <c r="AJ650" s="220">
        <v>740</v>
      </c>
      <c r="AK650" s="220">
        <v>740</v>
      </c>
      <c r="AL650" s="220">
        <v>740</v>
      </c>
      <c r="AM650" s="220">
        <v>740</v>
      </c>
      <c r="AN650" s="220">
        <v>740</v>
      </c>
      <c r="AO650" s="220">
        <v>740</v>
      </c>
      <c r="AP650" s="220">
        <v>740</v>
      </c>
      <c r="AQ650" s="220">
        <v>740</v>
      </c>
      <c r="AR650" s="220">
        <v>740</v>
      </c>
      <c r="AS650" s="220">
        <v>740</v>
      </c>
      <c r="AT650" s="220">
        <v>740</v>
      </c>
      <c r="AU650" s="220">
        <v>740</v>
      </c>
      <c r="AV650" s="220">
        <v>740</v>
      </c>
      <c r="AW650" s="220">
        <v>740</v>
      </c>
      <c r="AX650" s="220">
        <v>740</v>
      </c>
      <c r="AY650" s="220">
        <v>740</v>
      </c>
      <c r="AZ650" s="220">
        <v>740</v>
      </c>
      <c r="BA650" s="220">
        <v>740</v>
      </c>
      <c r="BB650" s="220">
        <v>740</v>
      </c>
      <c r="BC650" s="220">
        <v>740</v>
      </c>
      <c r="BD650" s="220">
        <v>740</v>
      </c>
      <c r="BE650" s="220">
        <v>740</v>
      </c>
      <c r="BF650" s="220">
        <v>740</v>
      </c>
      <c r="BG650" s="220">
        <v>740</v>
      </c>
      <c r="BH650" s="220">
        <v>740</v>
      </c>
      <c r="BI650" s="220">
        <v>740</v>
      </c>
      <c r="BJ650" s="220">
        <v>740</v>
      </c>
      <c r="BK650" s="220">
        <v>740</v>
      </c>
      <c r="BL650" s="220">
        <v>740</v>
      </c>
      <c r="BM650" s="220">
        <v>740</v>
      </c>
      <c r="BN650" s="220">
        <v>740</v>
      </c>
      <c r="BO650" s="220">
        <v>740</v>
      </c>
      <c r="BP650" s="220">
        <v>740</v>
      </c>
      <c r="BQ650" s="220">
        <v>740</v>
      </c>
      <c r="BR650" s="220">
        <v>740</v>
      </c>
      <c r="BS650" s="220">
        <v>740</v>
      </c>
      <c r="BT650" s="220">
        <v>740</v>
      </c>
      <c r="BU650" s="220">
        <v>740</v>
      </c>
      <c r="BV650" s="220">
        <v>740</v>
      </c>
      <c r="BW650" s="220">
        <v>740</v>
      </c>
      <c r="BX650" s="220">
        <v>740</v>
      </c>
      <c r="BY650" s="220">
        <v>740</v>
      </c>
      <c r="BZ650" s="220">
        <v>740</v>
      </c>
      <c r="CA650" s="220">
        <v>740</v>
      </c>
      <c r="CB650" s="220">
        <v>740</v>
      </c>
      <c r="CC650" s="220">
        <v>740</v>
      </c>
      <c r="CD650" s="220">
        <v>740</v>
      </c>
      <c r="CE650" s="220">
        <v>740</v>
      </c>
      <c r="CF650" s="220">
        <v>740</v>
      </c>
      <c r="CG650" s="220">
        <v>740</v>
      </c>
      <c r="CH650" s="220">
        <v>740</v>
      </c>
      <c r="CI650" s="220">
        <v>740</v>
      </c>
      <c r="CJ650" s="220">
        <v>740</v>
      </c>
      <c r="CK650" s="220">
        <v>740</v>
      </c>
      <c r="CL650" s="220">
        <v>740</v>
      </c>
      <c r="CM650" s="220">
        <v>740</v>
      </c>
      <c r="CN650" s="220">
        <v>740</v>
      </c>
      <c r="CO650" s="220">
        <v>740</v>
      </c>
      <c r="CP650" s="220">
        <v>740</v>
      </c>
      <c r="CQ650" s="220">
        <v>740</v>
      </c>
      <c r="CR650" s="220">
        <v>740</v>
      </c>
      <c r="CS650" s="220">
        <v>740</v>
      </c>
      <c r="CT650" s="220">
        <v>740</v>
      </c>
      <c r="CU650" s="220">
        <v>740</v>
      </c>
      <c r="CV650" s="220">
        <v>740</v>
      </c>
      <c r="CW650" s="220">
        <v>740</v>
      </c>
      <c r="CX650" s="220">
        <v>740</v>
      </c>
      <c r="CY650" s="220">
        <v>740</v>
      </c>
      <c r="CZ650" s="220">
        <v>740</v>
      </c>
      <c r="DA650" s="220">
        <v>740</v>
      </c>
      <c r="DB650" s="220">
        <v>740</v>
      </c>
      <c r="DC650" s="220">
        <v>740</v>
      </c>
      <c r="DD650" s="220">
        <v>740</v>
      </c>
      <c r="DE650" s="220">
        <v>740</v>
      </c>
      <c r="DF650" s="220">
        <v>740</v>
      </c>
      <c r="DG650" s="220">
        <v>740</v>
      </c>
      <c r="DH650" s="220">
        <v>740</v>
      </c>
      <c r="DI650" s="220">
        <v>740</v>
      </c>
      <c r="DJ650" s="220">
        <v>740</v>
      </c>
      <c r="DK650" s="220">
        <v>740</v>
      </c>
      <c r="DL650" s="220">
        <v>740</v>
      </c>
      <c r="DM650" s="220">
        <v>740</v>
      </c>
      <c r="DN650" s="220">
        <v>740</v>
      </c>
      <c r="DO650" s="220">
        <v>740</v>
      </c>
      <c r="DP650" s="220">
        <v>740</v>
      </c>
      <c r="DQ650" s="220">
        <v>740</v>
      </c>
      <c r="DR650" s="220">
        <v>740</v>
      </c>
      <c r="DS650" s="220">
        <v>740</v>
      </c>
      <c r="DT650" s="220">
        <v>740</v>
      </c>
      <c r="DU650" s="220">
        <v>740</v>
      </c>
      <c r="DV650" s="220">
        <v>740</v>
      </c>
      <c r="DW650" s="220">
        <v>740</v>
      </c>
      <c r="DX650" s="220">
        <v>740</v>
      </c>
      <c r="DY650" s="220">
        <v>740</v>
      </c>
      <c r="DZ650" s="220">
        <v>740</v>
      </c>
      <c r="EA650" s="220">
        <v>740</v>
      </c>
      <c r="EB650" s="220">
        <v>740</v>
      </c>
      <c r="EC650" s="220">
        <v>740</v>
      </c>
      <c r="ED650" s="220">
        <v>740</v>
      </c>
      <c r="EE650" s="220">
        <v>740</v>
      </c>
      <c r="EF650" s="220">
        <v>740</v>
      </c>
      <c r="EG650" s="220">
        <v>740</v>
      </c>
      <c r="EH650" s="220">
        <v>740</v>
      </c>
      <c r="EI650" s="220">
        <v>740</v>
      </c>
      <c r="EJ650" s="220">
        <v>740</v>
      </c>
      <c r="EK650" s="220">
        <v>740</v>
      </c>
      <c r="EL650" s="220">
        <v>740</v>
      </c>
      <c r="EM650" s="220">
        <v>740</v>
      </c>
      <c r="EN650" s="242">
        <v>740</v>
      </c>
      <c r="EO650" s="232">
        <v>740</v>
      </c>
      <c r="EP650" s="228">
        <v>740</v>
      </c>
      <c r="EQ650" s="166">
        <v>740</v>
      </c>
      <c r="ER650" s="166">
        <v>740</v>
      </c>
      <c r="ES650" s="166">
        <v>740</v>
      </c>
      <c r="ET650" s="166">
        <v>740</v>
      </c>
      <c r="EU650" s="166">
        <v>740</v>
      </c>
      <c r="EV650" s="154">
        <v>740</v>
      </c>
      <c r="EW650" s="166">
        <v>740</v>
      </c>
      <c r="EX650" s="166">
        <v>740</v>
      </c>
      <c r="EY650" s="166">
        <v>740</v>
      </c>
      <c r="EZ650" s="166">
        <v>740</v>
      </c>
      <c r="FA650" s="166">
        <v>740</v>
      </c>
      <c r="FB650" s="154">
        <v>740</v>
      </c>
      <c r="FC650" s="154">
        <v>740</v>
      </c>
      <c r="FD650" s="166">
        <v>740</v>
      </c>
      <c r="FE650" s="154">
        <v>740</v>
      </c>
      <c r="FF650" s="166">
        <v>740</v>
      </c>
      <c r="FG650" s="166">
        <v>740</v>
      </c>
      <c r="FH650" s="154">
        <v>740</v>
      </c>
      <c r="FI650" s="154">
        <v>740</v>
      </c>
      <c r="FJ650" s="166">
        <v>740</v>
      </c>
      <c r="FK650" s="154">
        <v>740</v>
      </c>
      <c r="FL650" s="154">
        <v>740</v>
      </c>
      <c r="FM650" s="154">
        <v>740</v>
      </c>
      <c r="FN650" s="154">
        <v>740</v>
      </c>
      <c r="FO650" s="154">
        <v>740</v>
      </c>
      <c r="FP650" s="154">
        <v>740</v>
      </c>
      <c r="FQ650" s="154">
        <v>740</v>
      </c>
      <c r="FR650" s="166">
        <v>740</v>
      </c>
      <c r="FS650" s="166">
        <v>740</v>
      </c>
      <c r="FT650" s="166">
        <v>740</v>
      </c>
      <c r="FU650" s="166">
        <v>740</v>
      </c>
      <c r="FV650" s="166">
        <v>740</v>
      </c>
      <c r="FW650" s="166">
        <v>740</v>
      </c>
      <c r="FX650" s="166">
        <v>740</v>
      </c>
      <c r="FY650" s="166">
        <v>740</v>
      </c>
      <c r="FZ650" s="166">
        <v>740</v>
      </c>
      <c r="GA650" s="166">
        <v>740</v>
      </c>
      <c r="GB650" s="166">
        <v>740</v>
      </c>
      <c r="GC650" s="166">
        <v>740</v>
      </c>
      <c r="GD650" s="166">
        <v>740</v>
      </c>
      <c r="GE650" s="166">
        <v>740</v>
      </c>
      <c r="GF650" s="166">
        <v>740</v>
      </c>
      <c r="GG650" s="166">
        <v>740</v>
      </c>
      <c r="GH650" s="166">
        <v>740</v>
      </c>
      <c r="GI650" s="166">
        <v>740</v>
      </c>
      <c r="GJ650" s="166">
        <v>740</v>
      </c>
      <c r="GK650" s="166">
        <v>740</v>
      </c>
      <c r="GL650" s="166">
        <v>740</v>
      </c>
      <c r="GM650" s="166">
        <v>740</v>
      </c>
      <c r="GN650" s="166">
        <v>740</v>
      </c>
      <c r="GO650" s="166">
        <v>740</v>
      </c>
      <c r="GP650" s="166">
        <v>740</v>
      </c>
      <c r="GQ650" s="166">
        <v>740</v>
      </c>
      <c r="GR650" s="166">
        <v>740</v>
      </c>
      <c r="GS650" s="166">
        <v>740</v>
      </c>
      <c r="GT650" s="166">
        <v>740</v>
      </c>
      <c r="GU650" s="166">
        <v>740</v>
      </c>
      <c r="GV650" s="166">
        <v>740</v>
      </c>
      <c r="GW650" s="166">
        <v>740</v>
      </c>
      <c r="GX650" s="166">
        <v>740</v>
      </c>
      <c r="GY650" s="166">
        <v>740</v>
      </c>
      <c r="GZ650" s="166">
        <v>740</v>
      </c>
      <c r="HA650" s="166">
        <v>740</v>
      </c>
      <c r="HB650" s="166">
        <v>740</v>
      </c>
      <c r="HC650" s="166">
        <v>740</v>
      </c>
      <c r="HD650" s="166">
        <v>740</v>
      </c>
      <c r="HE650" s="166">
        <v>740</v>
      </c>
      <c r="HF650" s="166">
        <v>740</v>
      </c>
      <c r="HG650" s="154">
        <v>740</v>
      </c>
      <c r="HH650" s="154">
        <v>740</v>
      </c>
      <c r="HI650" s="166">
        <v>740</v>
      </c>
      <c r="HJ650" s="154">
        <v>741</v>
      </c>
      <c r="HK650" s="154">
        <v>740</v>
      </c>
      <c r="HL650" s="166">
        <v>740</v>
      </c>
      <c r="HM650" s="154">
        <v>740</v>
      </c>
      <c r="HN650" s="154">
        <v>740</v>
      </c>
      <c r="HO650" s="166">
        <v>740</v>
      </c>
      <c r="HP650" s="154">
        <v>740</v>
      </c>
      <c r="HQ650" s="154">
        <v>740</v>
      </c>
      <c r="HR650" s="166">
        <v>740</v>
      </c>
      <c r="HS650" s="154">
        <v>740</v>
      </c>
      <c r="HT650" s="151">
        <v>740</v>
      </c>
      <c r="HU650" s="151">
        <v>740</v>
      </c>
      <c r="HV650" s="151">
        <v>740</v>
      </c>
      <c r="HW650" s="170">
        <v>740</v>
      </c>
    </row>
    <row r="651" spans="1:231">
      <c r="A651" s="145">
        <f t="shared" si="59"/>
        <v>44029</v>
      </c>
      <c r="B651" s="220">
        <f>'Age&amp;Sex by occurrence date'!$FQI22</f>
        <v>831</v>
      </c>
      <c r="C651" s="220">
        <v>740</v>
      </c>
      <c r="D651" s="220">
        <v>740</v>
      </c>
      <c r="E651" s="220">
        <v>740</v>
      </c>
      <c r="F651" s="220">
        <v>740</v>
      </c>
      <c r="G651" s="220">
        <v>740</v>
      </c>
      <c r="H651" s="220">
        <v>740</v>
      </c>
      <c r="I651" s="220">
        <v>740</v>
      </c>
      <c r="J651" s="220">
        <v>740</v>
      </c>
      <c r="K651" s="220">
        <v>740</v>
      </c>
      <c r="L651" s="220">
        <v>740</v>
      </c>
      <c r="M651" s="220">
        <v>740</v>
      </c>
      <c r="N651" s="220">
        <v>740</v>
      </c>
      <c r="O651" s="220">
        <v>740</v>
      </c>
      <c r="P651" s="220">
        <v>740</v>
      </c>
      <c r="Q651" s="220">
        <v>740</v>
      </c>
      <c r="R651" s="220">
        <v>740</v>
      </c>
      <c r="S651" s="220">
        <v>740</v>
      </c>
      <c r="T651" s="220">
        <v>740</v>
      </c>
      <c r="U651" s="220">
        <v>740</v>
      </c>
      <c r="V651" s="220">
        <v>740</v>
      </c>
      <c r="W651" s="220">
        <v>740</v>
      </c>
      <c r="X651" s="220">
        <v>740</v>
      </c>
      <c r="Y651" s="220">
        <v>740</v>
      </c>
      <c r="Z651" s="220">
        <v>740</v>
      </c>
      <c r="AA651" s="220">
        <v>740</v>
      </c>
      <c r="AB651" s="220">
        <v>741</v>
      </c>
      <c r="AC651" s="220">
        <v>741</v>
      </c>
      <c r="AD651" s="220">
        <v>741</v>
      </c>
      <c r="AE651" s="220">
        <v>740</v>
      </c>
      <c r="AF651" s="220">
        <v>740</v>
      </c>
      <c r="AG651" s="220">
        <v>740</v>
      </c>
      <c r="AH651" s="220">
        <v>740</v>
      </c>
      <c r="AI651" s="220">
        <v>740</v>
      </c>
      <c r="AJ651" s="220">
        <v>740</v>
      </c>
      <c r="AK651" s="220">
        <v>740</v>
      </c>
      <c r="AL651" s="220">
        <v>740</v>
      </c>
      <c r="AM651" s="220">
        <v>740</v>
      </c>
      <c r="AN651" s="220">
        <v>740</v>
      </c>
      <c r="AO651" s="220">
        <v>740</v>
      </c>
      <c r="AP651" s="220">
        <v>740</v>
      </c>
      <c r="AQ651" s="220">
        <v>740</v>
      </c>
      <c r="AR651" s="220">
        <v>740</v>
      </c>
      <c r="AS651" s="220">
        <v>740</v>
      </c>
      <c r="AT651" s="220">
        <v>740</v>
      </c>
      <c r="AU651" s="220">
        <v>740</v>
      </c>
      <c r="AV651" s="220">
        <v>740</v>
      </c>
      <c r="AW651" s="220">
        <v>740</v>
      </c>
      <c r="AX651" s="220">
        <v>740</v>
      </c>
      <c r="AY651" s="220">
        <v>740</v>
      </c>
      <c r="AZ651" s="220">
        <v>740</v>
      </c>
      <c r="BA651" s="220">
        <v>740</v>
      </c>
      <c r="BB651" s="220">
        <v>740</v>
      </c>
      <c r="BC651" s="220">
        <v>740</v>
      </c>
      <c r="BD651" s="220">
        <v>740</v>
      </c>
      <c r="BE651" s="220">
        <v>740</v>
      </c>
      <c r="BF651" s="220">
        <v>740</v>
      </c>
      <c r="BG651" s="220">
        <v>740</v>
      </c>
      <c r="BH651" s="220">
        <v>740</v>
      </c>
      <c r="BI651" s="220">
        <v>740</v>
      </c>
      <c r="BJ651" s="220">
        <v>740</v>
      </c>
      <c r="BK651" s="220">
        <v>740</v>
      </c>
      <c r="BL651" s="220">
        <v>740</v>
      </c>
      <c r="BM651" s="220">
        <v>740</v>
      </c>
      <c r="BN651" s="220">
        <v>740</v>
      </c>
      <c r="BO651" s="220">
        <v>740</v>
      </c>
      <c r="BP651" s="220">
        <v>740</v>
      </c>
      <c r="BQ651" s="220">
        <v>740</v>
      </c>
      <c r="BR651" s="220">
        <v>740</v>
      </c>
      <c r="BS651" s="220">
        <v>740</v>
      </c>
      <c r="BT651" s="220">
        <v>740</v>
      </c>
      <c r="BU651" s="220">
        <v>740</v>
      </c>
      <c r="BV651" s="220">
        <v>740</v>
      </c>
      <c r="BW651" s="220">
        <v>740</v>
      </c>
      <c r="BX651" s="220">
        <v>740</v>
      </c>
      <c r="BY651" s="220">
        <v>740</v>
      </c>
      <c r="BZ651" s="220">
        <v>740</v>
      </c>
      <c r="CA651" s="220">
        <v>740</v>
      </c>
      <c r="CB651" s="220">
        <v>740</v>
      </c>
      <c r="CC651" s="220">
        <v>740</v>
      </c>
      <c r="CD651" s="220">
        <v>740</v>
      </c>
      <c r="CE651" s="220">
        <v>740</v>
      </c>
      <c r="CF651" s="220">
        <v>740</v>
      </c>
      <c r="CG651" s="220">
        <v>740</v>
      </c>
      <c r="CH651" s="220">
        <v>740</v>
      </c>
      <c r="CI651" s="220">
        <v>740</v>
      </c>
      <c r="CJ651" s="220">
        <v>740</v>
      </c>
      <c r="CK651" s="220">
        <v>740</v>
      </c>
      <c r="CL651" s="220">
        <v>740</v>
      </c>
      <c r="CM651" s="220">
        <v>740</v>
      </c>
      <c r="CN651" s="220">
        <v>740</v>
      </c>
      <c r="CO651" s="220">
        <v>740</v>
      </c>
      <c r="CP651" s="220">
        <v>740</v>
      </c>
      <c r="CQ651" s="220">
        <v>740</v>
      </c>
      <c r="CR651" s="220">
        <v>740</v>
      </c>
      <c r="CS651" s="220">
        <v>740</v>
      </c>
      <c r="CT651" s="220">
        <v>740</v>
      </c>
      <c r="CU651" s="220">
        <v>740</v>
      </c>
      <c r="CV651" s="220">
        <v>740</v>
      </c>
      <c r="CW651" s="220">
        <v>740</v>
      </c>
      <c r="CX651" s="220">
        <v>740</v>
      </c>
      <c r="CY651" s="220">
        <v>740</v>
      </c>
      <c r="CZ651" s="220">
        <v>740</v>
      </c>
      <c r="DA651" s="220">
        <v>740</v>
      </c>
      <c r="DB651" s="220">
        <v>740</v>
      </c>
      <c r="DC651" s="220">
        <v>740</v>
      </c>
      <c r="DD651" s="220">
        <v>740</v>
      </c>
      <c r="DE651" s="220">
        <v>740</v>
      </c>
      <c r="DF651" s="220">
        <v>740</v>
      </c>
      <c r="DG651" s="220">
        <v>740</v>
      </c>
      <c r="DH651" s="220">
        <v>740</v>
      </c>
      <c r="DI651" s="220">
        <v>740</v>
      </c>
      <c r="DJ651" s="220">
        <v>740</v>
      </c>
      <c r="DK651" s="220">
        <v>740</v>
      </c>
      <c r="DL651" s="220">
        <v>740</v>
      </c>
      <c r="DM651" s="220">
        <v>740</v>
      </c>
      <c r="DN651" s="220">
        <v>740</v>
      </c>
      <c r="DO651" s="220">
        <v>740</v>
      </c>
      <c r="DP651" s="220">
        <v>740</v>
      </c>
      <c r="DQ651" s="220">
        <v>740</v>
      </c>
      <c r="DR651" s="220">
        <v>740</v>
      </c>
      <c r="DS651" s="220">
        <v>740</v>
      </c>
      <c r="DT651" s="220">
        <v>740</v>
      </c>
      <c r="DU651" s="220">
        <v>740</v>
      </c>
      <c r="DV651" s="220">
        <v>740</v>
      </c>
      <c r="DW651" s="220">
        <v>740</v>
      </c>
      <c r="DX651" s="220">
        <v>740</v>
      </c>
      <c r="DY651" s="220">
        <v>740</v>
      </c>
      <c r="DZ651" s="220">
        <v>740</v>
      </c>
      <c r="EA651" s="220">
        <v>740</v>
      </c>
      <c r="EB651" s="220">
        <v>740</v>
      </c>
      <c r="EC651" s="220">
        <v>740</v>
      </c>
      <c r="ED651" s="220">
        <v>740</v>
      </c>
      <c r="EE651" s="220">
        <v>740</v>
      </c>
      <c r="EF651" s="220">
        <v>740</v>
      </c>
      <c r="EG651" s="220">
        <v>740</v>
      </c>
      <c r="EH651" s="220">
        <v>740</v>
      </c>
      <c r="EI651" s="220">
        <v>740</v>
      </c>
      <c r="EJ651" s="220">
        <v>740</v>
      </c>
      <c r="EK651" s="220">
        <v>740</v>
      </c>
      <c r="EL651" s="220">
        <v>740</v>
      </c>
      <c r="EM651" s="220">
        <v>740</v>
      </c>
      <c r="EN651" s="242">
        <v>740</v>
      </c>
      <c r="EO651" s="232">
        <v>740</v>
      </c>
      <c r="EP651" s="227">
        <v>740</v>
      </c>
      <c r="EQ651" s="154">
        <v>740</v>
      </c>
      <c r="ER651" s="154">
        <v>740</v>
      </c>
      <c r="ES651" s="154">
        <v>740</v>
      </c>
      <c r="ET651" s="154">
        <v>740</v>
      </c>
      <c r="EU651" s="154">
        <v>740</v>
      </c>
      <c r="EV651" s="154">
        <v>740</v>
      </c>
      <c r="EW651" s="154">
        <v>740</v>
      </c>
      <c r="EX651" s="154">
        <v>740</v>
      </c>
      <c r="EY651" s="154">
        <v>740</v>
      </c>
      <c r="EZ651" s="154">
        <v>740</v>
      </c>
      <c r="FA651" s="154">
        <v>740</v>
      </c>
      <c r="FB651" s="166">
        <v>740</v>
      </c>
      <c r="FC651" s="166">
        <v>740</v>
      </c>
      <c r="FD651" s="166">
        <v>740</v>
      </c>
      <c r="FE651" s="166">
        <v>740</v>
      </c>
      <c r="FF651" s="154">
        <v>740</v>
      </c>
      <c r="FG651" s="154">
        <v>740</v>
      </c>
      <c r="FH651" s="166">
        <v>740</v>
      </c>
      <c r="FI651" s="154">
        <v>740</v>
      </c>
      <c r="FJ651" s="154">
        <v>740</v>
      </c>
      <c r="FK651" s="166">
        <v>740</v>
      </c>
      <c r="FL651" s="166">
        <v>740</v>
      </c>
      <c r="FM651" s="166">
        <v>740</v>
      </c>
      <c r="FN651" s="166">
        <v>740</v>
      </c>
      <c r="FO651" s="166">
        <v>740</v>
      </c>
      <c r="FP651" s="166">
        <v>740</v>
      </c>
      <c r="FQ651" s="166">
        <v>740</v>
      </c>
      <c r="FR651" s="154">
        <v>740</v>
      </c>
      <c r="FS651" s="154">
        <v>740</v>
      </c>
      <c r="FT651" s="154">
        <v>740</v>
      </c>
      <c r="FU651" s="154">
        <v>740</v>
      </c>
      <c r="FV651" s="154">
        <v>740</v>
      </c>
      <c r="FW651" s="154">
        <v>740</v>
      </c>
      <c r="FX651" s="154">
        <v>740</v>
      </c>
      <c r="FY651" s="154">
        <v>740</v>
      </c>
      <c r="FZ651" s="154">
        <v>740</v>
      </c>
      <c r="GA651" s="154">
        <v>740</v>
      </c>
      <c r="GB651" s="154">
        <v>740</v>
      </c>
      <c r="GC651" s="154">
        <v>740</v>
      </c>
      <c r="GD651" s="154">
        <v>740</v>
      </c>
      <c r="GE651" s="154">
        <v>740</v>
      </c>
      <c r="GF651" s="154">
        <v>740</v>
      </c>
      <c r="GG651" s="154">
        <v>740</v>
      </c>
      <c r="GH651" s="154">
        <v>740</v>
      </c>
      <c r="GI651" s="154">
        <v>740</v>
      </c>
      <c r="GJ651" s="154">
        <v>740</v>
      </c>
      <c r="GK651" s="166">
        <v>740</v>
      </c>
      <c r="GL651" s="166">
        <v>740</v>
      </c>
      <c r="GM651" s="166">
        <v>740</v>
      </c>
      <c r="GN651" s="166">
        <v>740</v>
      </c>
      <c r="GO651" s="166">
        <v>740</v>
      </c>
      <c r="GP651" s="166">
        <v>740</v>
      </c>
      <c r="GQ651" s="166">
        <v>740</v>
      </c>
      <c r="GR651" s="166">
        <v>740</v>
      </c>
      <c r="GS651" s="166">
        <v>740</v>
      </c>
      <c r="GT651" s="166">
        <v>740</v>
      </c>
      <c r="GU651" s="166">
        <v>740</v>
      </c>
      <c r="GV651" s="166">
        <v>740</v>
      </c>
      <c r="GW651" s="166">
        <v>740</v>
      </c>
      <c r="GX651" s="166">
        <v>740</v>
      </c>
      <c r="GY651" s="166">
        <v>740</v>
      </c>
      <c r="GZ651" s="166">
        <v>740</v>
      </c>
      <c r="HA651" s="166">
        <v>740</v>
      </c>
      <c r="HB651" s="166">
        <v>740</v>
      </c>
      <c r="HC651" s="166">
        <v>740</v>
      </c>
      <c r="HD651" s="166">
        <v>740</v>
      </c>
      <c r="HE651" s="166">
        <v>740</v>
      </c>
      <c r="HF651" s="166">
        <v>740</v>
      </c>
      <c r="HG651" s="154">
        <v>740</v>
      </c>
      <c r="HH651" s="154">
        <v>740</v>
      </c>
      <c r="HI651" s="166">
        <v>740</v>
      </c>
      <c r="HJ651" s="154">
        <v>741</v>
      </c>
      <c r="HK651" s="154">
        <v>740</v>
      </c>
      <c r="HL651" s="166">
        <v>740</v>
      </c>
      <c r="HM651" s="154">
        <v>740</v>
      </c>
      <c r="HN651" s="154">
        <v>740</v>
      </c>
      <c r="HO651" s="166">
        <v>740</v>
      </c>
      <c r="HP651" s="154">
        <v>740</v>
      </c>
      <c r="HQ651" s="154">
        <v>740</v>
      </c>
      <c r="HR651" s="166">
        <v>740</v>
      </c>
      <c r="HS651" s="154">
        <v>740</v>
      </c>
      <c r="HT651" s="151">
        <v>740</v>
      </c>
      <c r="HU651" s="151">
        <v>740</v>
      </c>
      <c r="HV651" s="151">
        <v>740</v>
      </c>
      <c r="HW651" s="170">
        <v>740</v>
      </c>
    </row>
    <row r="652" spans="1:231">
      <c r="A652" s="145">
        <f t="shared" si="59"/>
        <v>44028</v>
      </c>
      <c r="B652" s="220">
        <f>'Age&amp;Sex by occurrence date'!$FQP22</f>
        <v>831</v>
      </c>
      <c r="C652" s="220">
        <v>740</v>
      </c>
      <c r="D652" s="220">
        <v>740</v>
      </c>
      <c r="E652" s="220">
        <v>740</v>
      </c>
      <c r="F652" s="220">
        <v>740</v>
      </c>
      <c r="G652" s="220">
        <v>740</v>
      </c>
      <c r="H652" s="220">
        <v>740</v>
      </c>
      <c r="I652" s="220">
        <v>740</v>
      </c>
      <c r="J652" s="220">
        <v>740</v>
      </c>
      <c r="K652" s="220">
        <v>740</v>
      </c>
      <c r="L652" s="220">
        <v>740</v>
      </c>
      <c r="M652" s="220">
        <v>740</v>
      </c>
      <c r="N652" s="220">
        <v>740</v>
      </c>
      <c r="O652" s="220">
        <v>740</v>
      </c>
      <c r="P652" s="220">
        <v>740</v>
      </c>
      <c r="Q652" s="220">
        <v>740</v>
      </c>
      <c r="R652" s="220">
        <v>740</v>
      </c>
      <c r="S652" s="220">
        <v>740</v>
      </c>
      <c r="T652" s="220">
        <v>740</v>
      </c>
      <c r="U652" s="220">
        <v>740</v>
      </c>
      <c r="V652" s="220">
        <v>740</v>
      </c>
      <c r="W652" s="220">
        <v>740</v>
      </c>
      <c r="X652" s="220">
        <v>740</v>
      </c>
      <c r="Y652" s="220">
        <v>740</v>
      </c>
      <c r="Z652" s="220">
        <v>740</v>
      </c>
      <c r="AA652" s="220">
        <v>740</v>
      </c>
      <c r="AB652" s="220">
        <v>741</v>
      </c>
      <c r="AC652" s="220">
        <v>741</v>
      </c>
      <c r="AD652" s="220">
        <v>741</v>
      </c>
      <c r="AE652" s="220">
        <v>740</v>
      </c>
      <c r="AF652" s="220">
        <v>740</v>
      </c>
      <c r="AG652" s="220">
        <v>740</v>
      </c>
      <c r="AH652" s="220">
        <v>740</v>
      </c>
      <c r="AI652" s="220">
        <v>740</v>
      </c>
      <c r="AJ652" s="220">
        <v>740</v>
      </c>
      <c r="AK652" s="220">
        <v>740</v>
      </c>
      <c r="AL652" s="220">
        <v>740</v>
      </c>
      <c r="AM652" s="220">
        <v>740</v>
      </c>
      <c r="AN652" s="220">
        <v>740</v>
      </c>
      <c r="AO652" s="220">
        <v>740</v>
      </c>
      <c r="AP652" s="220">
        <v>740</v>
      </c>
      <c r="AQ652" s="220">
        <v>740</v>
      </c>
      <c r="AR652" s="220">
        <v>740</v>
      </c>
      <c r="AS652" s="220">
        <v>740</v>
      </c>
      <c r="AT652" s="220">
        <v>740</v>
      </c>
      <c r="AU652" s="220">
        <v>740</v>
      </c>
      <c r="AV652" s="220">
        <v>740</v>
      </c>
      <c r="AW652" s="220">
        <v>740</v>
      </c>
      <c r="AX652" s="220">
        <v>740</v>
      </c>
      <c r="AY652" s="220">
        <v>740</v>
      </c>
      <c r="AZ652" s="220">
        <v>740</v>
      </c>
      <c r="BA652" s="220">
        <v>740</v>
      </c>
      <c r="BB652" s="220">
        <v>740</v>
      </c>
      <c r="BC652" s="220">
        <v>740</v>
      </c>
      <c r="BD652" s="220">
        <v>740</v>
      </c>
      <c r="BE652" s="220">
        <v>740</v>
      </c>
      <c r="BF652" s="220">
        <v>740</v>
      </c>
      <c r="BG652" s="220">
        <v>740</v>
      </c>
      <c r="BH652" s="220">
        <v>740</v>
      </c>
      <c r="BI652" s="220">
        <v>740</v>
      </c>
      <c r="BJ652" s="220">
        <v>740</v>
      </c>
      <c r="BK652" s="220">
        <v>740</v>
      </c>
      <c r="BL652" s="220">
        <v>740</v>
      </c>
      <c r="BM652" s="220">
        <v>740</v>
      </c>
      <c r="BN652" s="220">
        <v>740</v>
      </c>
      <c r="BO652" s="220">
        <v>740</v>
      </c>
      <c r="BP652" s="220">
        <v>740</v>
      </c>
      <c r="BQ652" s="220">
        <v>740</v>
      </c>
      <c r="BR652" s="220">
        <v>740</v>
      </c>
      <c r="BS652" s="220">
        <v>740</v>
      </c>
      <c r="BT652" s="220">
        <v>740</v>
      </c>
      <c r="BU652" s="220">
        <v>740</v>
      </c>
      <c r="BV652" s="220">
        <v>740</v>
      </c>
      <c r="BW652" s="220">
        <v>740</v>
      </c>
      <c r="BX652" s="220">
        <v>740</v>
      </c>
      <c r="BY652" s="220">
        <v>740</v>
      </c>
      <c r="BZ652" s="220">
        <v>740</v>
      </c>
      <c r="CA652" s="220">
        <v>740</v>
      </c>
      <c r="CB652" s="220">
        <v>740</v>
      </c>
      <c r="CC652" s="220">
        <v>740</v>
      </c>
      <c r="CD652" s="220">
        <v>740</v>
      </c>
      <c r="CE652" s="220">
        <v>740</v>
      </c>
      <c r="CF652" s="220">
        <v>740</v>
      </c>
      <c r="CG652" s="220">
        <v>740</v>
      </c>
      <c r="CH652" s="220">
        <v>740</v>
      </c>
      <c r="CI652" s="220">
        <v>740</v>
      </c>
      <c r="CJ652" s="220">
        <v>740</v>
      </c>
      <c r="CK652" s="220">
        <v>740</v>
      </c>
      <c r="CL652" s="220">
        <v>740</v>
      </c>
      <c r="CM652" s="220">
        <v>740</v>
      </c>
      <c r="CN652" s="220">
        <v>740</v>
      </c>
      <c r="CO652" s="220">
        <v>740</v>
      </c>
      <c r="CP652" s="220">
        <v>740</v>
      </c>
      <c r="CQ652" s="220">
        <v>740</v>
      </c>
      <c r="CR652" s="220">
        <v>740</v>
      </c>
      <c r="CS652" s="220">
        <v>740</v>
      </c>
      <c r="CT652" s="220">
        <v>740</v>
      </c>
      <c r="CU652" s="220">
        <v>740</v>
      </c>
      <c r="CV652" s="220">
        <v>740</v>
      </c>
      <c r="CW652" s="220">
        <v>740</v>
      </c>
      <c r="CX652" s="220">
        <v>740</v>
      </c>
      <c r="CY652" s="220">
        <v>740</v>
      </c>
      <c r="CZ652" s="220">
        <v>740</v>
      </c>
      <c r="DA652" s="220">
        <v>740</v>
      </c>
      <c r="DB652" s="220">
        <v>740</v>
      </c>
      <c r="DC652" s="220">
        <v>740</v>
      </c>
      <c r="DD652" s="220">
        <v>740</v>
      </c>
      <c r="DE652" s="220">
        <v>740</v>
      </c>
      <c r="DF652" s="220">
        <v>740</v>
      </c>
      <c r="DG652" s="220">
        <v>740</v>
      </c>
      <c r="DH652" s="220">
        <v>740</v>
      </c>
      <c r="DI652" s="220">
        <v>740</v>
      </c>
      <c r="DJ652" s="220">
        <v>740</v>
      </c>
      <c r="DK652" s="220">
        <v>740</v>
      </c>
      <c r="DL652" s="220">
        <v>740</v>
      </c>
      <c r="DM652" s="220">
        <v>740</v>
      </c>
      <c r="DN652" s="220">
        <v>740</v>
      </c>
      <c r="DO652" s="220">
        <v>740</v>
      </c>
      <c r="DP652" s="220">
        <v>740</v>
      </c>
      <c r="DQ652" s="220">
        <v>740</v>
      </c>
      <c r="DR652" s="220">
        <v>740</v>
      </c>
      <c r="DS652" s="220">
        <v>740</v>
      </c>
      <c r="DT652" s="220">
        <v>740</v>
      </c>
      <c r="DU652" s="220">
        <v>740</v>
      </c>
      <c r="DV652" s="220">
        <v>740</v>
      </c>
      <c r="DW652" s="220">
        <v>740</v>
      </c>
      <c r="DX652" s="220">
        <v>740</v>
      </c>
      <c r="DY652" s="220">
        <v>740</v>
      </c>
      <c r="DZ652" s="220">
        <v>740</v>
      </c>
      <c r="EA652" s="220">
        <v>740</v>
      </c>
      <c r="EB652" s="220">
        <v>740</v>
      </c>
      <c r="EC652" s="220">
        <v>740</v>
      </c>
      <c r="ED652" s="220">
        <v>740</v>
      </c>
      <c r="EE652" s="220">
        <v>740</v>
      </c>
      <c r="EF652" s="220">
        <v>740</v>
      </c>
      <c r="EG652" s="220">
        <v>740</v>
      </c>
      <c r="EH652" s="220">
        <v>740</v>
      </c>
      <c r="EI652" s="220">
        <v>740</v>
      </c>
      <c r="EJ652" s="220">
        <v>740</v>
      </c>
      <c r="EK652" s="220">
        <v>740</v>
      </c>
      <c r="EL652" s="220">
        <v>740</v>
      </c>
      <c r="EM652" s="220">
        <v>740</v>
      </c>
      <c r="EN652" s="242">
        <v>740</v>
      </c>
      <c r="EO652" s="232">
        <v>740</v>
      </c>
      <c r="EP652" s="227">
        <v>740</v>
      </c>
      <c r="EQ652" s="154">
        <v>740</v>
      </c>
      <c r="ER652" s="154">
        <v>740</v>
      </c>
      <c r="ES652" s="154">
        <v>740</v>
      </c>
      <c r="ET652" s="154">
        <v>740</v>
      </c>
      <c r="EU652" s="154">
        <v>740</v>
      </c>
      <c r="EV652" s="166">
        <v>740</v>
      </c>
      <c r="EW652" s="166">
        <v>740</v>
      </c>
      <c r="EX652" s="166">
        <v>740</v>
      </c>
      <c r="EY652" s="166">
        <v>740</v>
      </c>
      <c r="EZ652" s="166">
        <v>740</v>
      </c>
      <c r="FA652" s="166">
        <v>740</v>
      </c>
      <c r="FB652" s="154">
        <v>740</v>
      </c>
      <c r="FC652" s="166">
        <v>740</v>
      </c>
      <c r="FD652" s="154">
        <v>740</v>
      </c>
      <c r="FE652" s="154">
        <v>740</v>
      </c>
      <c r="FF652" s="166">
        <v>740</v>
      </c>
      <c r="FG652" s="166">
        <v>740</v>
      </c>
      <c r="FH652" s="154">
        <v>740</v>
      </c>
      <c r="FI652" s="166">
        <v>740</v>
      </c>
      <c r="FJ652" s="166">
        <v>740</v>
      </c>
      <c r="FK652" s="154">
        <v>740</v>
      </c>
      <c r="FL652" s="154">
        <v>740</v>
      </c>
      <c r="FM652" s="154">
        <v>740</v>
      </c>
      <c r="FN652" s="154">
        <v>740</v>
      </c>
      <c r="FO652" s="154">
        <v>740</v>
      </c>
      <c r="FP652" s="154">
        <v>740</v>
      </c>
      <c r="FQ652" s="154">
        <v>740</v>
      </c>
      <c r="FR652" s="166">
        <v>740</v>
      </c>
      <c r="FS652" s="166">
        <v>740</v>
      </c>
      <c r="FT652" s="166">
        <v>740</v>
      </c>
      <c r="FU652" s="166">
        <v>740</v>
      </c>
      <c r="FV652" s="166">
        <v>740</v>
      </c>
      <c r="FW652" s="166">
        <v>740</v>
      </c>
      <c r="FX652" s="166">
        <v>740</v>
      </c>
      <c r="FY652" s="166">
        <v>740</v>
      </c>
      <c r="FZ652" s="166">
        <v>740</v>
      </c>
      <c r="GA652" s="166">
        <v>740</v>
      </c>
      <c r="GB652" s="166">
        <v>740</v>
      </c>
      <c r="GC652" s="166">
        <v>740</v>
      </c>
      <c r="GD652" s="166">
        <v>740</v>
      </c>
      <c r="GE652" s="166">
        <v>740</v>
      </c>
      <c r="GF652" s="166">
        <v>740</v>
      </c>
      <c r="GG652" s="166">
        <v>740</v>
      </c>
      <c r="GH652" s="166">
        <v>740</v>
      </c>
      <c r="GI652" s="166">
        <v>740</v>
      </c>
      <c r="GJ652" s="166">
        <v>740</v>
      </c>
      <c r="GK652" s="154">
        <v>740</v>
      </c>
      <c r="GL652" s="154">
        <v>740</v>
      </c>
      <c r="GM652" s="154">
        <v>740</v>
      </c>
      <c r="GN652" s="154">
        <v>740</v>
      </c>
      <c r="GO652" s="154">
        <v>740</v>
      </c>
      <c r="GP652" s="154">
        <v>740</v>
      </c>
      <c r="GQ652" s="154">
        <v>740</v>
      </c>
      <c r="GR652" s="154">
        <v>740</v>
      </c>
      <c r="GS652" s="154">
        <v>740</v>
      </c>
      <c r="GT652" s="166">
        <v>740</v>
      </c>
      <c r="GU652" s="166">
        <v>740</v>
      </c>
      <c r="GV652" s="166">
        <v>740</v>
      </c>
      <c r="GW652" s="166">
        <v>740</v>
      </c>
      <c r="GX652" s="166">
        <v>740</v>
      </c>
      <c r="GY652" s="166">
        <v>740</v>
      </c>
      <c r="GZ652" s="166">
        <v>740</v>
      </c>
      <c r="HA652" s="166">
        <v>740</v>
      </c>
      <c r="HB652" s="166">
        <v>740</v>
      </c>
      <c r="HC652" s="166">
        <v>740</v>
      </c>
      <c r="HD652" s="166">
        <v>740</v>
      </c>
      <c r="HE652" s="166">
        <v>740</v>
      </c>
      <c r="HF652" s="166">
        <v>740</v>
      </c>
      <c r="HG652" s="154">
        <v>740</v>
      </c>
      <c r="HH652" s="154">
        <v>740</v>
      </c>
      <c r="HI652" s="166">
        <v>740</v>
      </c>
      <c r="HJ652" s="154">
        <v>741</v>
      </c>
      <c r="HK652" s="154">
        <v>740</v>
      </c>
      <c r="HL652" s="166">
        <v>740</v>
      </c>
      <c r="HM652" s="154">
        <v>740</v>
      </c>
      <c r="HN652" s="154">
        <v>740</v>
      </c>
      <c r="HO652" s="166">
        <v>740</v>
      </c>
      <c r="HP652" s="154">
        <v>740</v>
      </c>
      <c r="HQ652" s="154">
        <v>740</v>
      </c>
      <c r="HR652" s="166">
        <v>740</v>
      </c>
      <c r="HS652" s="154">
        <v>740</v>
      </c>
      <c r="HT652" s="151">
        <v>740</v>
      </c>
      <c r="HU652" s="151">
        <v>740</v>
      </c>
      <c r="HV652" s="151">
        <v>740</v>
      </c>
      <c r="HW652" s="170">
        <v>740</v>
      </c>
    </row>
    <row r="653" spans="1:231">
      <c r="A653" s="145">
        <f t="shared" si="59"/>
        <v>44027</v>
      </c>
      <c r="B653" s="220">
        <f>'Age&amp;Sex by occurrence date'!$FQW22</f>
        <v>830</v>
      </c>
      <c r="C653" s="220">
        <v>740</v>
      </c>
      <c r="D653" s="220">
        <v>740</v>
      </c>
      <c r="E653" s="220">
        <v>740</v>
      </c>
      <c r="F653" s="220">
        <v>740</v>
      </c>
      <c r="G653" s="220">
        <v>740</v>
      </c>
      <c r="H653" s="220">
        <v>740</v>
      </c>
      <c r="I653" s="220">
        <v>740</v>
      </c>
      <c r="J653" s="220">
        <v>740</v>
      </c>
      <c r="K653" s="220">
        <v>740</v>
      </c>
      <c r="L653" s="220">
        <v>740</v>
      </c>
      <c r="M653" s="220">
        <v>740</v>
      </c>
      <c r="N653" s="220">
        <v>740</v>
      </c>
      <c r="O653" s="220">
        <v>740</v>
      </c>
      <c r="P653" s="220">
        <v>740</v>
      </c>
      <c r="Q653" s="220">
        <v>740</v>
      </c>
      <c r="R653" s="220">
        <v>740</v>
      </c>
      <c r="S653" s="220">
        <v>740</v>
      </c>
      <c r="T653" s="220">
        <v>740</v>
      </c>
      <c r="U653" s="220">
        <v>740</v>
      </c>
      <c r="V653" s="220">
        <v>740</v>
      </c>
      <c r="W653" s="220">
        <v>740</v>
      </c>
      <c r="X653" s="220">
        <v>740</v>
      </c>
      <c r="Y653" s="220">
        <v>740</v>
      </c>
      <c r="Z653" s="220">
        <v>740</v>
      </c>
      <c r="AA653" s="220">
        <v>740</v>
      </c>
      <c r="AB653" s="220">
        <v>741</v>
      </c>
      <c r="AC653" s="220">
        <v>741</v>
      </c>
      <c r="AD653" s="220">
        <v>741</v>
      </c>
      <c r="AE653" s="220">
        <v>740</v>
      </c>
      <c r="AF653" s="220">
        <v>740</v>
      </c>
      <c r="AG653" s="220">
        <v>740</v>
      </c>
      <c r="AH653" s="220">
        <v>740</v>
      </c>
      <c r="AI653" s="220">
        <v>740</v>
      </c>
      <c r="AJ653" s="220">
        <v>740</v>
      </c>
      <c r="AK653" s="220">
        <v>740</v>
      </c>
      <c r="AL653" s="220">
        <v>740</v>
      </c>
      <c r="AM653" s="220">
        <v>740</v>
      </c>
      <c r="AN653" s="220">
        <v>740</v>
      </c>
      <c r="AO653" s="220">
        <v>740</v>
      </c>
      <c r="AP653" s="220">
        <v>740</v>
      </c>
      <c r="AQ653" s="220">
        <v>740</v>
      </c>
      <c r="AR653" s="220">
        <v>740</v>
      </c>
      <c r="AS653" s="220">
        <v>740</v>
      </c>
      <c r="AT653" s="220">
        <v>740</v>
      </c>
      <c r="AU653" s="220">
        <v>740</v>
      </c>
      <c r="AV653" s="220">
        <v>740</v>
      </c>
      <c r="AW653" s="220">
        <v>740</v>
      </c>
      <c r="AX653" s="220">
        <v>740</v>
      </c>
      <c r="AY653" s="220">
        <v>740</v>
      </c>
      <c r="AZ653" s="220">
        <v>740</v>
      </c>
      <c r="BA653" s="220">
        <v>740</v>
      </c>
      <c r="BB653" s="220">
        <v>740</v>
      </c>
      <c r="BC653" s="220">
        <v>740</v>
      </c>
      <c r="BD653" s="220">
        <v>740</v>
      </c>
      <c r="BE653" s="220">
        <v>740</v>
      </c>
      <c r="BF653" s="220">
        <v>740</v>
      </c>
      <c r="BG653" s="220">
        <v>740</v>
      </c>
      <c r="BH653" s="220">
        <v>740</v>
      </c>
      <c r="BI653" s="220">
        <v>740</v>
      </c>
      <c r="BJ653" s="220">
        <v>740</v>
      </c>
      <c r="BK653" s="220">
        <v>740</v>
      </c>
      <c r="BL653" s="220">
        <v>740</v>
      </c>
      <c r="BM653" s="220">
        <v>740</v>
      </c>
      <c r="BN653" s="220">
        <v>740</v>
      </c>
      <c r="BO653" s="220">
        <v>740</v>
      </c>
      <c r="BP653" s="220">
        <v>740</v>
      </c>
      <c r="BQ653" s="220">
        <v>740</v>
      </c>
      <c r="BR653" s="220">
        <v>740</v>
      </c>
      <c r="BS653" s="220">
        <v>740</v>
      </c>
      <c r="BT653" s="220">
        <v>740</v>
      </c>
      <c r="BU653" s="220">
        <v>740</v>
      </c>
      <c r="BV653" s="220">
        <v>740</v>
      </c>
      <c r="BW653" s="220">
        <v>740</v>
      </c>
      <c r="BX653" s="220">
        <v>740</v>
      </c>
      <c r="BY653" s="220">
        <v>740</v>
      </c>
      <c r="BZ653" s="220">
        <v>740</v>
      </c>
      <c r="CA653" s="220">
        <v>740</v>
      </c>
      <c r="CB653" s="220">
        <v>740</v>
      </c>
      <c r="CC653" s="220">
        <v>740</v>
      </c>
      <c r="CD653" s="220">
        <v>740</v>
      </c>
      <c r="CE653" s="220">
        <v>740</v>
      </c>
      <c r="CF653" s="220">
        <v>740</v>
      </c>
      <c r="CG653" s="220">
        <v>740</v>
      </c>
      <c r="CH653" s="220">
        <v>740</v>
      </c>
      <c r="CI653" s="220">
        <v>740</v>
      </c>
      <c r="CJ653" s="220">
        <v>740</v>
      </c>
      <c r="CK653" s="220">
        <v>740</v>
      </c>
      <c r="CL653" s="220">
        <v>740</v>
      </c>
      <c r="CM653" s="220">
        <v>740</v>
      </c>
      <c r="CN653" s="220">
        <v>740</v>
      </c>
      <c r="CO653" s="220">
        <v>740</v>
      </c>
      <c r="CP653" s="220">
        <v>740</v>
      </c>
      <c r="CQ653" s="220">
        <v>740</v>
      </c>
      <c r="CR653" s="220">
        <v>740</v>
      </c>
      <c r="CS653" s="220">
        <v>740</v>
      </c>
      <c r="CT653" s="220">
        <v>740</v>
      </c>
      <c r="CU653" s="220">
        <v>740</v>
      </c>
      <c r="CV653" s="220">
        <v>740</v>
      </c>
      <c r="CW653" s="220">
        <v>740</v>
      </c>
      <c r="CX653" s="220">
        <v>740</v>
      </c>
      <c r="CY653" s="220">
        <v>740</v>
      </c>
      <c r="CZ653" s="220">
        <v>740</v>
      </c>
      <c r="DA653" s="220">
        <v>740</v>
      </c>
      <c r="DB653" s="220">
        <v>740</v>
      </c>
      <c r="DC653" s="220">
        <v>740</v>
      </c>
      <c r="DD653" s="220">
        <v>740</v>
      </c>
      <c r="DE653" s="220">
        <v>740</v>
      </c>
      <c r="DF653" s="220">
        <v>740</v>
      </c>
      <c r="DG653" s="220">
        <v>740</v>
      </c>
      <c r="DH653" s="220">
        <v>740</v>
      </c>
      <c r="DI653" s="220">
        <v>740</v>
      </c>
      <c r="DJ653" s="220">
        <v>740</v>
      </c>
      <c r="DK653" s="220">
        <v>740</v>
      </c>
      <c r="DL653" s="220">
        <v>740</v>
      </c>
      <c r="DM653" s="220">
        <v>740</v>
      </c>
      <c r="DN653" s="220">
        <v>740</v>
      </c>
      <c r="DO653" s="220">
        <v>740</v>
      </c>
      <c r="DP653" s="220">
        <v>740</v>
      </c>
      <c r="DQ653" s="220">
        <v>740</v>
      </c>
      <c r="DR653" s="220">
        <v>740</v>
      </c>
      <c r="DS653" s="220">
        <v>740</v>
      </c>
      <c r="DT653" s="220">
        <v>740</v>
      </c>
      <c r="DU653" s="220">
        <v>740</v>
      </c>
      <c r="DV653" s="220">
        <v>740</v>
      </c>
      <c r="DW653" s="220">
        <v>740</v>
      </c>
      <c r="DX653" s="220">
        <v>740</v>
      </c>
      <c r="DY653" s="220">
        <v>740</v>
      </c>
      <c r="DZ653" s="220">
        <v>740</v>
      </c>
      <c r="EA653" s="220">
        <v>740</v>
      </c>
      <c r="EB653" s="220">
        <v>740</v>
      </c>
      <c r="EC653" s="220">
        <v>740</v>
      </c>
      <c r="ED653" s="220">
        <v>740</v>
      </c>
      <c r="EE653" s="220">
        <v>740</v>
      </c>
      <c r="EF653" s="220">
        <v>740</v>
      </c>
      <c r="EG653" s="220">
        <v>740</v>
      </c>
      <c r="EH653" s="220">
        <v>740</v>
      </c>
      <c r="EI653" s="220">
        <v>740</v>
      </c>
      <c r="EJ653" s="220">
        <v>740</v>
      </c>
      <c r="EK653" s="220">
        <v>740</v>
      </c>
      <c r="EL653" s="220">
        <v>740</v>
      </c>
      <c r="EM653" s="220">
        <v>740</v>
      </c>
      <c r="EN653" s="242">
        <v>740</v>
      </c>
      <c r="EO653" s="232">
        <v>740</v>
      </c>
      <c r="EP653" s="228">
        <v>740</v>
      </c>
      <c r="EQ653" s="166">
        <v>740</v>
      </c>
      <c r="ER653" s="166">
        <v>740</v>
      </c>
      <c r="ES653" s="166">
        <v>740</v>
      </c>
      <c r="ET653" s="166">
        <v>740</v>
      </c>
      <c r="EU653" s="166">
        <v>740</v>
      </c>
      <c r="EV653" s="154">
        <v>740</v>
      </c>
      <c r="EW653" s="166">
        <v>740</v>
      </c>
      <c r="EX653" s="166">
        <v>740</v>
      </c>
      <c r="EY653" s="166">
        <v>740</v>
      </c>
      <c r="EZ653" s="166">
        <v>740</v>
      </c>
      <c r="FA653" s="166">
        <v>740</v>
      </c>
      <c r="FB653" s="166">
        <v>740</v>
      </c>
      <c r="FC653" s="154">
        <v>740</v>
      </c>
      <c r="FD653" s="154">
        <v>740</v>
      </c>
      <c r="FE653" s="166">
        <v>740</v>
      </c>
      <c r="FF653" s="166">
        <v>740</v>
      </c>
      <c r="FG653" s="166">
        <v>740</v>
      </c>
      <c r="FH653" s="166">
        <v>740</v>
      </c>
      <c r="FI653" s="154">
        <v>740</v>
      </c>
      <c r="FJ653" s="154">
        <v>740</v>
      </c>
      <c r="FK653" s="166">
        <v>740</v>
      </c>
      <c r="FL653" s="166">
        <v>740</v>
      </c>
      <c r="FM653" s="166">
        <v>740</v>
      </c>
      <c r="FN653" s="166">
        <v>740</v>
      </c>
      <c r="FO653" s="166">
        <v>740</v>
      </c>
      <c r="FP653" s="166">
        <v>740</v>
      </c>
      <c r="FQ653" s="166">
        <v>740</v>
      </c>
      <c r="FR653" s="166">
        <v>740</v>
      </c>
      <c r="FS653" s="166">
        <v>740</v>
      </c>
      <c r="FT653" s="166">
        <v>740</v>
      </c>
      <c r="FU653" s="166">
        <v>740</v>
      </c>
      <c r="FV653" s="166">
        <v>740</v>
      </c>
      <c r="FW653" s="166">
        <v>740</v>
      </c>
      <c r="FX653" s="166">
        <v>740</v>
      </c>
      <c r="FY653" s="154">
        <v>740</v>
      </c>
      <c r="FZ653" s="154">
        <v>740</v>
      </c>
      <c r="GA653" s="154">
        <v>740</v>
      </c>
      <c r="GB653" s="154">
        <v>740</v>
      </c>
      <c r="GC653" s="154">
        <v>740</v>
      </c>
      <c r="GD653" s="154">
        <v>740</v>
      </c>
      <c r="GE653" s="154">
        <v>740</v>
      </c>
      <c r="GF653" s="154">
        <v>740</v>
      </c>
      <c r="GG653" s="154">
        <v>740</v>
      </c>
      <c r="GH653" s="154">
        <v>740</v>
      </c>
      <c r="GI653" s="154">
        <v>740</v>
      </c>
      <c r="GJ653" s="154">
        <v>740</v>
      </c>
      <c r="GK653" s="154">
        <v>740</v>
      </c>
      <c r="GL653" s="154">
        <v>740</v>
      </c>
      <c r="GM653" s="154">
        <v>740</v>
      </c>
      <c r="GN653" s="154">
        <v>740</v>
      </c>
      <c r="GO653" s="154">
        <v>740</v>
      </c>
      <c r="GP653" s="154">
        <v>740</v>
      </c>
      <c r="GQ653" s="154">
        <v>740</v>
      </c>
      <c r="GR653" s="154">
        <v>740</v>
      </c>
      <c r="GS653" s="154">
        <v>740</v>
      </c>
      <c r="GT653" s="154">
        <v>740</v>
      </c>
      <c r="GU653" s="154">
        <v>740</v>
      </c>
      <c r="GV653" s="154">
        <v>740</v>
      </c>
      <c r="GW653" s="154">
        <v>740</v>
      </c>
      <c r="GX653" s="166">
        <v>740</v>
      </c>
      <c r="GY653" s="154">
        <v>740</v>
      </c>
      <c r="GZ653" s="154">
        <v>740</v>
      </c>
      <c r="HA653" s="154">
        <v>740</v>
      </c>
      <c r="HB653" s="154">
        <v>740</v>
      </c>
      <c r="HC653" s="154">
        <v>740</v>
      </c>
      <c r="HD653" s="154">
        <v>740</v>
      </c>
      <c r="HE653" s="154">
        <v>740</v>
      </c>
      <c r="HF653" s="166">
        <v>740</v>
      </c>
      <c r="HG653" s="154">
        <v>740</v>
      </c>
      <c r="HH653" s="154">
        <v>740</v>
      </c>
      <c r="HI653" s="166">
        <v>740</v>
      </c>
      <c r="HJ653" s="154">
        <v>741</v>
      </c>
      <c r="HK653" s="154">
        <v>740</v>
      </c>
      <c r="HL653" s="166">
        <v>740</v>
      </c>
      <c r="HM653" s="154">
        <v>740</v>
      </c>
      <c r="HN653" s="154">
        <v>740</v>
      </c>
      <c r="HO653" s="166">
        <v>740</v>
      </c>
      <c r="HP653" s="154">
        <v>740</v>
      </c>
      <c r="HQ653" s="154">
        <v>740</v>
      </c>
      <c r="HR653" s="166">
        <v>740</v>
      </c>
      <c r="HS653" s="154">
        <v>740</v>
      </c>
      <c r="HT653" s="151">
        <v>740</v>
      </c>
      <c r="HU653" s="151">
        <v>740</v>
      </c>
      <c r="HV653" s="151">
        <v>740</v>
      </c>
      <c r="HW653" s="170">
        <v>740</v>
      </c>
    </row>
    <row r="654" spans="1:231">
      <c r="A654" s="145">
        <f t="shared" si="59"/>
        <v>44026</v>
      </c>
      <c r="B654" s="220">
        <f>'Age&amp;Sex by occurrence date'!$FRD22</f>
        <v>829</v>
      </c>
      <c r="C654" s="220">
        <v>739</v>
      </c>
      <c r="D654" s="220">
        <v>739</v>
      </c>
      <c r="E654" s="220">
        <v>739</v>
      </c>
      <c r="F654" s="220">
        <v>739</v>
      </c>
      <c r="G654" s="220">
        <v>739</v>
      </c>
      <c r="H654" s="220">
        <v>739</v>
      </c>
      <c r="I654" s="220">
        <v>739</v>
      </c>
      <c r="J654" s="220">
        <v>739</v>
      </c>
      <c r="K654" s="220">
        <v>739</v>
      </c>
      <c r="L654" s="220">
        <v>739</v>
      </c>
      <c r="M654" s="220">
        <v>739</v>
      </c>
      <c r="N654" s="220">
        <v>739</v>
      </c>
      <c r="O654" s="220">
        <v>739</v>
      </c>
      <c r="P654" s="220">
        <v>739</v>
      </c>
      <c r="Q654" s="220">
        <v>739</v>
      </c>
      <c r="R654" s="220">
        <v>739</v>
      </c>
      <c r="S654" s="220">
        <v>739</v>
      </c>
      <c r="T654" s="220">
        <v>739</v>
      </c>
      <c r="U654" s="220">
        <v>739</v>
      </c>
      <c r="V654" s="220">
        <v>739</v>
      </c>
      <c r="W654" s="220">
        <v>739</v>
      </c>
      <c r="X654" s="220">
        <v>739</v>
      </c>
      <c r="Y654" s="220">
        <v>739</v>
      </c>
      <c r="Z654" s="220">
        <v>739</v>
      </c>
      <c r="AA654" s="220">
        <v>739</v>
      </c>
      <c r="AB654" s="220">
        <v>740</v>
      </c>
      <c r="AC654" s="220">
        <v>740</v>
      </c>
      <c r="AD654" s="220">
        <v>740</v>
      </c>
      <c r="AE654" s="220">
        <v>739</v>
      </c>
      <c r="AF654" s="220">
        <v>739</v>
      </c>
      <c r="AG654" s="220">
        <v>739</v>
      </c>
      <c r="AH654" s="220">
        <v>739</v>
      </c>
      <c r="AI654" s="220">
        <v>739</v>
      </c>
      <c r="AJ654" s="220">
        <v>739</v>
      </c>
      <c r="AK654" s="220">
        <v>739</v>
      </c>
      <c r="AL654" s="220">
        <v>739</v>
      </c>
      <c r="AM654" s="220">
        <v>739</v>
      </c>
      <c r="AN654" s="220">
        <v>739</v>
      </c>
      <c r="AO654" s="220">
        <v>739</v>
      </c>
      <c r="AP654" s="220">
        <v>739</v>
      </c>
      <c r="AQ654" s="220">
        <v>739</v>
      </c>
      <c r="AR654" s="220">
        <v>739</v>
      </c>
      <c r="AS654" s="220">
        <v>739</v>
      </c>
      <c r="AT654" s="220">
        <v>739</v>
      </c>
      <c r="AU654" s="220">
        <v>739</v>
      </c>
      <c r="AV654" s="220">
        <v>739</v>
      </c>
      <c r="AW654" s="220">
        <v>739</v>
      </c>
      <c r="AX654" s="220">
        <v>739</v>
      </c>
      <c r="AY654" s="220">
        <v>739</v>
      </c>
      <c r="AZ654" s="220">
        <v>739</v>
      </c>
      <c r="BA654" s="220">
        <v>739</v>
      </c>
      <c r="BB654" s="220">
        <v>739</v>
      </c>
      <c r="BC654" s="220">
        <v>739</v>
      </c>
      <c r="BD654" s="220">
        <v>739</v>
      </c>
      <c r="BE654" s="220">
        <v>739</v>
      </c>
      <c r="BF654" s="220">
        <v>739</v>
      </c>
      <c r="BG654" s="220">
        <v>739</v>
      </c>
      <c r="BH654" s="220">
        <v>739</v>
      </c>
      <c r="BI654" s="220">
        <v>739</v>
      </c>
      <c r="BJ654" s="220">
        <v>739</v>
      </c>
      <c r="BK654" s="220">
        <v>739</v>
      </c>
      <c r="BL654" s="220">
        <v>739</v>
      </c>
      <c r="BM654" s="220">
        <v>739</v>
      </c>
      <c r="BN654" s="220">
        <v>739</v>
      </c>
      <c r="BO654" s="220">
        <v>739</v>
      </c>
      <c r="BP654" s="220">
        <v>739</v>
      </c>
      <c r="BQ654" s="220">
        <v>739</v>
      </c>
      <c r="BR654" s="220">
        <v>739</v>
      </c>
      <c r="BS654" s="220">
        <v>739</v>
      </c>
      <c r="BT654" s="220">
        <v>739</v>
      </c>
      <c r="BU654" s="220">
        <v>739</v>
      </c>
      <c r="BV654" s="220">
        <v>739</v>
      </c>
      <c r="BW654" s="220">
        <v>739</v>
      </c>
      <c r="BX654" s="220">
        <v>739</v>
      </c>
      <c r="BY654" s="220">
        <v>739</v>
      </c>
      <c r="BZ654" s="220">
        <v>739</v>
      </c>
      <c r="CA654" s="220">
        <v>739</v>
      </c>
      <c r="CB654" s="220">
        <v>739</v>
      </c>
      <c r="CC654" s="220">
        <v>739</v>
      </c>
      <c r="CD654" s="220">
        <v>739</v>
      </c>
      <c r="CE654" s="220">
        <v>739</v>
      </c>
      <c r="CF654" s="220">
        <v>739</v>
      </c>
      <c r="CG654" s="220">
        <v>739</v>
      </c>
      <c r="CH654" s="220">
        <v>739</v>
      </c>
      <c r="CI654" s="220">
        <v>739</v>
      </c>
      <c r="CJ654" s="220">
        <v>739</v>
      </c>
      <c r="CK654" s="220">
        <v>739</v>
      </c>
      <c r="CL654" s="220">
        <v>739</v>
      </c>
      <c r="CM654" s="220">
        <v>739</v>
      </c>
      <c r="CN654" s="220">
        <v>739</v>
      </c>
      <c r="CO654" s="220">
        <v>739</v>
      </c>
      <c r="CP654" s="220">
        <v>739</v>
      </c>
      <c r="CQ654" s="220">
        <v>739</v>
      </c>
      <c r="CR654" s="220">
        <v>739</v>
      </c>
      <c r="CS654" s="220">
        <v>739</v>
      </c>
      <c r="CT654" s="220">
        <v>739</v>
      </c>
      <c r="CU654" s="220">
        <v>739</v>
      </c>
      <c r="CV654" s="220">
        <v>739</v>
      </c>
      <c r="CW654" s="220">
        <v>739</v>
      </c>
      <c r="CX654" s="220">
        <v>739</v>
      </c>
      <c r="CY654" s="220">
        <v>739</v>
      </c>
      <c r="CZ654" s="220">
        <v>739</v>
      </c>
      <c r="DA654" s="220">
        <v>739</v>
      </c>
      <c r="DB654" s="220">
        <v>739</v>
      </c>
      <c r="DC654" s="220">
        <v>739</v>
      </c>
      <c r="DD654" s="220">
        <v>739</v>
      </c>
      <c r="DE654" s="220">
        <v>739</v>
      </c>
      <c r="DF654" s="220">
        <v>739</v>
      </c>
      <c r="DG654" s="220">
        <v>739</v>
      </c>
      <c r="DH654" s="220">
        <v>739</v>
      </c>
      <c r="DI654" s="220">
        <v>739</v>
      </c>
      <c r="DJ654" s="220">
        <v>739</v>
      </c>
      <c r="DK654" s="220">
        <v>739</v>
      </c>
      <c r="DL654" s="220">
        <v>739</v>
      </c>
      <c r="DM654" s="220">
        <v>739</v>
      </c>
      <c r="DN654" s="220">
        <v>739</v>
      </c>
      <c r="DO654" s="220">
        <v>739</v>
      </c>
      <c r="DP654" s="220">
        <v>739</v>
      </c>
      <c r="DQ654" s="220">
        <v>739</v>
      </c>
      <c r="DR654" s="220">
        <v>739</v>
      </c>
      <c r="DS654" s="220">
        <v>739</v>
      </c>
      <c r="DT654" s="220">
        <v>739</v>
      </c>
      <c r="DU654" s="220">
        <v>739</v>
      </c>
      <c r="DV654" s="220">
        <v>739</v>
      </c>
      <c r="DW654" s="220">
        <v>739</v>
      </c>
      <c r="DX654" s="220">
        <v>739</v>
      </c>
      <c r="DY654" s="220">
        <v>739</v>
      </c>
      <c r="DZ654" s="220">
        <v>739</v>
      </c>
      <c r="EA654" s="220">
        <v>739</v>
      </c>
      <c r="EB654" s="220">
        <v>739</v>
      </c>
      <c r="EC654" s="220">
        <v>739</v>
      </c>
      <c r="ED654" s="220">
        <v>739</v>
      </c>
      <c r="EE654" s="220">
        <v>739</v>
      </c>
      <c r="EF654" s="220">
        <v>739</v>
      </c>
      <c r="EG654" s="220">
        <v>739</v>
      </c>
      <c r="EH654" s="220">
        <v>739</v>
      </c>
      <c r="EI654" s="220">
        <v>739</v>
      </c>
      <c r="EJ654" s="220">
        <v>739</v>
      </c>
      <c r="EK654" s="220">
        <v>739</v>
      </c>
      <c r="EL654" s="220">
        <v>739</v>
      </c>
      <c r="EM654" s="220">
        <v>739</v>
      </c>
      <c r="EN654" s="242">
        <v>739</v>
      </c>
      <c r="EO654" s="232">
        <v>739</v>
      </c>
      <c r="EP654" s="227">
        <v>739</v>
      </c>
      <c r="EQ654" s="154">
        <v>739</v>
      </c>
      <c r="ER654" s="154">
        <v>739</v>
      </c>
      <c r="ES654" s="154">
        <v>739</v>
      </c>
      <c r="ET654" s="154">
        <v>739</v>
      </c>
      <c r="EU654" s="154">
        <v>739</v>
      </c>
      <c r="EV654" s="154">
        <v>739</v>
      </c>
      <c r="EW654" s="166">
        <v>739</v>
      </c>
      <c r="EX654" s="166">
        <v>739</v>
      </c>
      <c r="EY654" s="166">
        <v>739</v>
      </c>
      <c r="EZ654" s="166">
        <v>739</v>
      </c>
      <c r="FA654" s="166">
        <v>739</v>
      </c>
      <c r="FB654" s="166">
        <v>739</v>
      </c>
      <c r="FC654" s="166">
        <v>739</v>
      </c>
      <c r="FD654" s="154">
        <v>739</v>
      </c>
      <c r="FE654" s="166">
        <v>739</v>
      </c>
      <c r="FF654" s="154">
        <v>739</v>
      </c>
      <c r="FG654" s="154">
        <v>739</v>
      </c>
      <c r="FH654" s="166">
        <v>739</v>
      </c>
      <c r="FI654" s="166">
        <v>739</v>
      </c>
      <c r="FJ654" s="166">
        <v>739</v>
      </c>
      <c r="FK654" s="166">
        <v>739</v>
      </c>
      <c r="FL654" s="166">
        <v>739</v>
      </c>
      <c r="FM654" s="166">
        <v>739</v>
      </c>
      <c r="FN654" s="166">
        <v>739</v>
      </c>
      <c r="FO654" s="166">
        <v>739</v>
      </c>
      <c r="FP654" s="166">
        <v>739</v>
      </c>
      <c r="FQ654" s="166">
        <v>739</v>
      </c>
      <c r="FR654" s="154">
        <v>739</v>
      </c>
      <c r="FS654" s="154">
        <v>739</v>
      </c>
      <c r="FT654" s="154">
        <v>739</v>
      </c>
      <c r="FU654" s="154">
        <v>739</v>
      </c>
      <c r="FV654" s="154">
        <v>739</v>
      </c>
      <c r="FW654" s="154">
        <v>739</v>
      </c>
      <c r="FX654" s="154">
        <v>739</v>
      </c>
      <c r="FY654" s="166">
        <v>739</v>
      </c>
      <c r="FZ654" s="166">
        <v>739</v>
      </c>
      <c r="GA654" s="166">
        <v>739</v>
      </c>
      <c r="GB654" s="166">
        <v>739</v>
      </c>
      <c r="GC654" s="166">
        <v>739</v>
      </c>
      <c r="GD654" s="166">
        <v>739</v>
      </c>
      <c r="GE654" s="166">
        <v>739</v>
      </c>
      <c r="GF654" s="166">
        <v>739</v>
      </c>
      <c r="GG654" s="166">
        <v>739</v>
      </c>
      <c r="GH654" s="166">
        <v>739</v>
      </c>
      <c r="GI654" s="166">
        <v>739</v>
      </c>
      <c r="GJ654" s="166">
        <v>739</v>
      </c>
      <c r="GK654" s="166">
        <v>739</v>
      </c>
      <c r="GL654" s="166">
        <v>739</v>
      </c>
      <c r="GM654" s="166">
        <v>739</v>
      </c>
      <c r="GN654" s="166">
        <v>739</v>
      </c>
      <c r="GO654" s="166">
        <v>739</v>
      </c>
      <c r="GP654" s="166">
        <v>739</v>
      </c>
      <c r="GQ654" s="166">
        <v>739</v>
      </c>
      <c r="GR654" s="166">
        <v>739</v>
      </c>
      <c r="GS654" s="166">
        <v>739</v>
      </c>
      <c r="GT654" s="166">
        <v>739</v>
      </c>
      <c r="GU654" s="166">
        <v>739</v>
      </c>
      <c r="GV654" s="166">
        <v>739</v>
      </c>
      <c r="GW654" s="166">
        <v>739</v>
      </c>
      <c r="GX654" s="166">
        <v>739</v>
      </c>
      <c r="GY654" s="166">
        <v>739</v>
      </c>
      <c r="GZ654" s="166">
        <v>739</v>
      </c>
      <c r="HA654" s="166">
        <v>739</v>
      </c>
      <c r="HB654" s="166">
        <v>739</v>
      </c>
      <c r="HC654" s="166">
        <v>739</v>
      </c>
      <c r="HD654" s="166">
        <v>739</v>
      </c>
      <c r="HE654" s="166">
        <v>739</v>
      </c>
      <c r="HF654" s="166">
        <v>739</v>
      </c>
      <c r="HG654" s="154">
        <v>739</v>
      </c>
      <c r="HH654" s="154">
        <v>739</v>
      </c>
      <c r="HI654" s="166">
        <v>739</v>
      </c>
      <c r="HJ654" s="154">
        <v>740</v>
      </c>
      <c r="HK654" s="154">
        <v>739</v>
      </c>
      <c r="HL654" s="166">
        <v>739</v>
      </c>
      <c r="HM654" s="154">
        <v>739</v>
      </c>
      <c r="HN654" s="154">
        <v>739</v>
      </c>
      <c r="HO654" s="166">
        <v>739</v>
      </c>
      <c r="HP654" s="154">
        <v>739</v>
      </c>
      <c r="HQ654" s="154">
        <v>739</v>
      </c>
      <c r="HR654" s="166">
        <v>739</v>
      </c>
      <c r="HS654" s="154">
        <v>739</v>
      </c>
      <c r="HT654" s="151">
        <v>739</v>
      </c>
      <c r="HU654" s="151">
        <v>739</v>
      </c>
      <c r="HV654" s="151">
        <v>739</v>
      </c>
      <c r="HW654" s="170">
        <v>739</v>
      </c>
    </row>
    <row r="655" spans="1:231">
      <c r="A655" s="145">
        <f t="shared" si="59"/>
        <v>44025</v>
      </c>
      <c r="B655" s="220">
        <f>'Age&amp;Sex by occurrence date'!$FRK22</f>
        <v>828</v>
      </c>
      <c r="C655" s="220">
        <v>739</v>
      </c>
      <c r="D655" s="220">
        <v>739</v>
      </c>
      <c r="E655" s="220">
        <v>739</v>
      </c>
      <c r="F655" s="220">
        <v>739</v>
      </c>
      <c r="G655" s="220">
        <v>739</v>
      </c>
      <c r="H655" s="220">
        <v>739</v>
      </c>
      <c r="I655" s="220">
        <v>739</v>
      </c>
      <c r="J655" s="220">
        <v>739</v>
      </c>
      <c r="K655" s="220">
        <v>739</v>
      </c>
      <c r="L655" s="220">
        <v>739</v>
      </c>
      <c r="M655" s="220">
        <v>739</v>
      </c>
      <c r="N655" s="220">
        <v>739</v>
      </c>
      <c r="O655" s="220">
        <v>739</v>
      </c>
      <c r="P655" s="220">
        <v>739</v>
      </c>
      <c r="Q655" s="220">
        <v>739</v>
      </c>
      <c r="R655" s="220">
        <v>739</v>
      </c>
      <c r="S655" s="220">
        <v>739</v>
      </c>
      <c r="T655" s="220">
        <v>739</v>
      </c>
      <c r="U655" s="220">
        <v>739</v>
      </c>
      <c r="V655" s="220">
        <v>739</v>
      </c>
      <c r="W655" s="220">
        <v>739</v>
      </c>
      <c r="X655" s="220">
        <v>739</v>
      </c>
      <c r="Y655" s="220">
        <v>739</v>
      </c>
      <c r="Z655" s="220">
        <v>739</v>
      </c>
      <c r="AA655" s="220">
        <v>739</v>
      </c>
      <c r="AB655" s="220">
        <v>740</v>
      </c>
      <c r="AC655" s="220">
        <v>740</v>
      </c>
      <c r="AD655" s="220">
        <v>740</v>
      </c>
      <c r="AE655" s="220">
        <v>739</v>
      </c>
      <c r="AF655" s="220">
        <v>739</v>
      </c>
      <c r="AG655" s="220">
        <v>739</v>
      </c>
      <c r="AH655" s="220">
        <v>739</v>
      </c>
      <c r="AI655" s="220">
        <v>739</v>
      </c>
      <c r="AJ655" s="220">
        <v>739</v>
      </c>
      <c r="AK655" s="220">
        <v>739</v>
      </c>
      <c r="AL655" s="220">
        <v>739</v>
      </c>
      <c r="AM655" s="220">
        <v>739</v>
      </c>
      <c r="AN655" s="220">
        <v>739</v>
      </c>
      <c r="AO655" s="220">
        <v>739</v>
      </c>
      <c r="AP655" s="220">
        <v>739</v>
      </c>
      <c r="AQ655" s="220">
        <v>739</v>
      </c>
      <c r="AR655" s="220">
        <v>739</v>
      </c>
      <c r="AS655" s="220">
        <v>739</v>
      </c>
      <c r="AT655" s="220">
        <v>739</v>
      </c>
      <c r="AU655" s="220">
        <v>739</v>
      </c>
      <c r="AV655" s="220">
        <v>739</v>
      </c>
      <c r="AW655" s="220">
        <v>739</v>
      </c>
      <c r="AX655" s="220">
        <v>739</v>
      </c>
      <c r="AY655" s="220">
        <v>739</v>
      </c>
      <c r="AZ655" s="220">
        <v>739</v>
      </c>
      <c r="BA655" s="220">
        <v>739</v>
      </c>
      <c r="BB655" s="220">
        <v>739</v>
      </c>
      <c r="BC655" s="220">
        <v>739</v>
      </c>
      <c r="BD655" s="220">
        <v>739</v>
      </c>
      <c r="BE655" s="220">
        <v>739</v>
      </c>
      <c r="BF655" s="220">
        <v>739</v>
      </c>
      <c r="BG655" s="220">
        <v>739</v>
      </c>
      <c r="BH655" s="220">
        <v>739</v>
      </c>
      <c r="BI655" s="220">
        <v>739</v>
      </c>
      <c r="BJ655" s="220">
        <v>739</v>
      </c>
      <c r="BK655" s="220">
        <v>739</v>
      </c>
      <c r="BL655" s="220">
        <v>739</v>
      </c>
      <c r="BM655" s="220">
        <v>739</v>
      </c>
      <c r="BN655" s="220">
        <v>739</v>
      </c>
      <c r="BO655" s="220">
        <v>739</v>
      </c>
      <c r="BP655" s="220">
        <v>739</v>
      </c>
      <c r="BQ655" s="220">
        <v>739</v>
      </c>
      <c r="BR655" s="220">
        <v>739</v>
      </c>
      <c r="BS655" s="220">
        <v>739</v>
      </c>
      <c r="BT655" s="220">
        <v>739</v>
      </c>
      <c r="BU655" s="220">
        <v>739</v>
      </c>
      <c r="BV655" s="220">
        <v>739</v>
      </c>
      <c r="BW655" s="220">
        <v>739</v>
      </c>
      <c r="BX655" s="220">
        <v>739</v>
      </c>
      <c r="BY655" s="220">
        <v>739</v>
      </c>
      <c r="BZ655" s="220">
        <v>739</v>
      </c>
      <c r="CA655" s="220">
        <v>739</v>
      </c>
      <c r="CB655" s="220">
        <v>739</v>
      </c>
      <c r="CC655" s="220">
        <v>739</v>
      </c>
      <c r="CD655" s="220">
        <v>739</v>
      </c>
      <c r="CE655" s="220">
        <v>739</v>
      </c>
      <c r="CF655" s="220">
        <v>739</v>
      </c>
      <c r="CG655" s="220">
        <v>739</v>
      </c>
      <c r="CH655" s="220">
        <v>739</v>
      </c>
      <c r="CI655" s="220">
        <v>739</v>
      </c>
      <c r="CJ655" s="220">
        <v>739</v>
      </c>
      <c r="CK655" s="220">
        <v>739</v>
      </c>
      <c r="CL655" s="220">
        <v>739</v>
      </c>
      <c r="CM655" s="220">
        <v>739</v>
      </c>
      <c r="CN655" s="220">
        <v>739</v>
      </c>
      <c r="CO655" s="220">
        <v>739</v>
      </c>
      <c r="CP655" s="220">
        <v>739</v>
      </c>
      <c r="CQ655" s="220">
        <v>739</v>
      </c>
      <c r="CR655" s="220">
        <v>739</v>
      </c>
      <c r="CS655" s="220">
        <v>739</v>
      </c>
      <c r="CT655" s="220">
        <v>739</v>
      </c>
      <c r="CU655" s="220">
        <v>739</v>
      </c>
      <c r="CV655" s="220">
        <v>739</v>
      </c>
      <c r="CW655" s="220">
        <v>739</v>
      </c>
      <c r="CX655" s="220">
        <v>739</v>
      </c>
      <c r="CY655" s="220">
        <v>739</v>
      </c>
      <c r="CZ655" s="220">
        <v>739</v>
      </c>
      <c r="DA655" s="220">
        <v>739</v>
      </c>
      <c r="DB655" s="220">
        <v>739</v>
      </c>
      <c r="DC655" s="220">
        <v>739</v>
      </c>
      <c r="DD655" s="220">
        <v>739</v>
      </c>
      <c r="DE655" s="220">
        <v>739</v>
      </c>
      <c r="DF655" s="220">
        <v>739</v>
      </c>
      <c r="DG655" s="220">
        <v>739</v>
      </c>
      <c r="DH655" s="220">
        <v>739</v>
      </c>
      <c r="DI655" s="220">
        <v>739</v>
      </c>
      <c r="DJ655" s="220">
        <v>739</v>
      </c>
      <c r="DK655" s="220">
        <v>739</v>
      </c>
      <c r="DL655" s="220">
        <v>739</v>
      </c>
      <c r="DM655" s="220">
        <v>739</v>
      </c>
      <c r="DN655" s="220">
        <v>739</v>
      </c>
      <c r="DO655" s="220">
        <v>739</v>
      </c>
      <c r="DP655" s="220">
        <v>739</v>
      </c>
      <c r="DQ655" s="220">
        <v>739</v>
      </c>
      <c r="DR655" s="220">
        <v>739</v>
      </c>
      <c r="DS655" s="220">
        <v>739</v>
      </c>
      <c r="DT655" s="220">
        <v>739</v>
      </c>
      <c r="DU655" s="220">
        <v>739</v>
      </c>
      <c r="DV655" s="220">
        <v>739</v>
      </c>
      <c r="DW655" s="220">
        <v>739</v>
      </c>
      <c r="DX655" s="220">
        <v>739</v>
      </c>
      <c r="DY655" s="220">
        <v>739</v>
      </c>
      <c r="DZ655" s="220">
        <v>739</v>
      </c>
      <c r="EA655" s="220">
        <v>739</v>
      </c>
      <c r="EB655" s="220">
        <v>739</v>
      </c>
      <c r="EC655" s="220">
        <v>739</v>
      </c>
      <c r="ED655" s="220">
        <v>739</v>
      </c>
      <c r="EE655" s="220">
        <v>739</v>
      </c>
      <c r="EF655" s="220">
        <v>739</v>
      </c>
      <c r="EG655" s="220">
        <v>739</v>
      </c>
      <c r="EH655" s="220">
        <v>739</v>
      </c>
      <c r="EI655" s="220">
        <v>739</v>
      </c>
      <c r="EJ655" s="220">
        <v>739</v>
      </c>
      <c r="EK655" s="220">
        <v>739</v>
      </c>
      <c r="EL655" s="220">
        <v>739</v>
      </c>
      <c r="EM655" s="220">
        <v>739</v>
      </c>
      <c r="EN655" s="242">
        <v>739</v>
      </c>
      <c r="EO655" s="232">
        <v>739</v>
      </c>
      <c r="EP655" s="227">
        <v>739</v>
      </c>
      <c r="EQ655" s="154">
        <v>739</v>
      </c>
      <c r="ER655" s="154">
        <v>739</v>
      </c>
      <c r="ES655" s="154">
        <v>739</v>
      </c>
      <c r="ET655" s="154">
        <v>739</v>
      </c>
      <c r="EU655" s="154">
        <v>739</v>
      </c>
      <c r="EV655" s="166">
        <v>739</v>
      </c>
      <c r="EW655" s="154">
        <v>739</v>
      </c>
      <c r="EX655" s="154">
        <v>739</v>
      </c>
      <c r="EY655" s="154">
        <v>739</v>
      </c>
      <c r="EZ655" s="154">
        <v>739</v>
      </c>
      <c r="FA655" s="154">
        <v>739</v>
      </c>
      <c r="FB655" s="154">
        <v>739</v>
      </c>
      <c r="FC655" s="166">
        <v>739</v>
      </c>
      <c r="FD655" s="166">
        <v>739</v>
      </c>
      <c r="FE655" s="154">
        <v>739</v>
      </c>
      <c r="FF655" s="154">
        <v>739</v>
      </c>
      <c r="FG655" s="154">
        <v>739</v>
      </c>
      <c r="FH655" s="154">
        <v>739</v>
      </c>
      <c r="FI655" s="166">
        <v>739</v>
      </c>
      <c r="FJ655" s="154">
        <v>739</v>
      </c>
      <c r="FK655" s="166">
        <v>739</v>
      </c>
      <c r="FL655" s="166">
        <v>739</v>
      </c>
      <c r="FM655" s="166">
        <v>739</v>
      </c>
      <c r="FN655" s="166">
        <v>739</v>
      </c>
      <c r="FO655" s="166">
        <v>739</v>
      </c>
      <c r="FP655" s="166">
        <v>739</v>
      </c>
      <c r="FQ655" s="166">
        <v>739</v>
      </c>
      <c r="FR655" s="154">
        <v>739</v>
      </c>
      <c r="FS655" s="154">
        <v>739</v>
      </c>
      <c r="FT655" s="154">
        <v>739</v>
      </c>
      <c r="FU655" s="154">
        <v>739</v>
      </c>
      <c r="FV655" s="154">
        <v>739</v>
      </c>
      <c r="FW655" s="154">
        <v>739</v>
      </c>
      <c r="FX655" s="154">
        <v>739</v>
      </c>
      <c r="FY655" s="166">
        <v>739</v>
      </c>
      <c r="FZ655" s="166">
        <v>739</v>
      </c>
      <c r="GA655" s="166">
        <v>739</v>
      </c>
      <c r="GB655" s="166">
        <v>739</v>
      </c>
      <c r="GC655" s="166">
        <v>739</v>
      </c>
      <c r="GD655" s="166">
        <v>739</v>
      </c>
      <c r="GE655" s="166">
        <v>739</v>
      </c>
      <c r="GF655" s="166">
        <v>739</v>
      </c>
      <c r="GG655" s="166">
        <v>739</v>
      </c>
      <c r="GH655" s="166">
        <v>739</v>
      </c>
      <c r="GI655" s="166">
        <v>739</v>
      </c>
      <c r="GJ655" s="166">
        <v>739</v>
      </c>
      <c r="GK655" s="166">
        <v>739</v>
      </c>
      <c r="GL655" s="166">
        <v>739</v>
      </c>
      <c r="GM655" s="166">
        <v>739</v>
      </c>
      <c r="GN655" s="166">
        <v>739</v>
      </c>
      <c r="GO655" s="166">
        <v>739</v>
      </c>
      <c r="GP655" s="166">
        <v>739</v>
      </c>
      <c r="GQ655" s="166">
        <v>739</v>
      </c>
      <c r="GR655" s="166">
        <v>739</v>
      </c>
      <c r="GS655" s="166">
        <v>739</v>
      </c>
      <c r="GT655" s="166">
        <v>739</v>
      </c>
      <c r="GU655" s="166">
        <v>739</v>
      </c>
      <c r="GV655" s="166">
        <v>739</v>
      </c>
      <c r="GW655" s="166">
        <v>739</v>
      </c>
      <c r="GX655" s="166">
        <v>739</v>
      </c>
      <c r="GY655" s="166">
        <v>739</v>
      </c>
      <c r="GZ655" s="166">
        <v>739</v>
      </c>
      <c r="HA655" s="166">
        <v>739</v>
      </c>
      <c r="HB655" s="166">
        <v>739</v>
      </c>
      <c r="HC655" s="166">
        <v>739</v>
      </c>
      <c r="HD655" s="166">
        <v>739</v>
      </c>
      <c r="HE655" s="166">
        <v>739</v>
      </c>
      <c r="HF655" s="166">
        <v>739</v>
      </c>
      <c r="HG655" s="154">
        <v>739</v>
      </c>
      <c r="HH655" s="154">
        <v>739</v>
      </c>
      <c r="HI655" s="166">
        <v>739</v>
      </c>
      <c r="HJ655" s="154">
        <v>740</v>
      </c>
      <c r="HK655" s="154">
        <v>739</v>
      </c>
      <c r="HL655" s="166">
        <v>739</v>
      </c>
      <c r="HM655" s="154">
        <v>739</v>
      </c>
      <c r="HN655" s="154">
        <v>739</v>
      </c>
      <c r="HO655" s="166">
        <v>739</v>
      </c>
      <c r="HP655" s="154">
        <v>739</v>
      </c>
      <c r="HQ655" s="154">
        <v>739</v>
      </c>
      <c r="HR655" s="166">
        <v>739</v>
      </c>
      <c r="HS655" s="154">
        <v>739</v>
      </c>
      <c r="HT655" s="151">
        <v>739</v>
      </c>
      <c r="HU655" s="151">
        <v>739</v>
      </c>
      <c r="HV655" s="151">
        <v>739</v>
      </c>
      <c r="HW655" s="170">
        <v>739</v>
      </c>
    </row>
    <row r="656" spans="1:231">
      <c r="A656" s="145">
        <f t="shared" si="59"/>
        <v>44024</v>
      </c>
      <c r="B656" s="220">
        <f>'Age&amp;Sex by occurrence date'!$FRR22</f>
        <v>826</v>
      </c>
      <c r="C656" s="220">
        <v>738</v>
      </c>
      <c r="D656" s="220">
        <v>738</v>
      </c>
      <c r="E656" s="220">
        <v>738</v>
      </c>
      <c r="F656" s="220">
        <v>738</v>
      </c>
      <c r="G656" s="220">
        <v>738</v>
      </c>
      <c r="H656" s="220">
        <v>738</v>
      </c>
      <c r="I656" s="220">
        <v>738</v>
      </c>
      <c r="J656" s="220">
        <v>738</v>
      </c>
      <c r="K656" s="220">
        <v>738</v>
      </c>
      <c r="L656" s="220">
        <v>738</v>
      </c>
      <c r="M656" s="220">
        <v>738</v>
      </c>
      <c r="N656" s="220">
        <v>738</v>
      </c>
      <c r="O656" s="220">
        <v>738</v>
      </c>
      <c r="P656" s="220">
        <v>738</v>
      </c>
      <c r="Q656" s="220">
        <v>738</v>
      </c>
      <c r="R656" s="220">
        <v>738</v>
      </c>
      <c r="S656" s="220">
        <v>738</v>
      </c>
      <c r="T656" s="220">
        <v>738</v>
      </c>
      <c r="U656" s="220">
        <v>738</v>
      </c>
      <c r="V656" s="220">
        <v>738</v>
      </c>
      <c r="W656" s="220">
        <v>738</v>
      </c>
      <c r="X656" s="220">
        <v>738</v>
      </c>
      <c r="Y656" s="220">
        <v>738</v>
      </c>
      <c r="Z656" s="220">
        <v>738</v>
      </c>
      <c r="AA656" s="220">
        <v>738</v>
      </c>
      <c r="AB656" s="220">
        <v>739</v>
      </c>
      <c r="AC656" s="220">
        <v>739</v>
      </c>
      <c r="AD656" s="220">
        <v>739</v>
      </c>
      <c r="AE656" s="220">
        <v>738</v>
      </c>
      <c r="AF656" s="220">
        <v>738</v>
      </c>
      <c r="AG656" s="220">
        <v>738</v>
      </c>
      <c r="AH656" s="220">
        <v>738</v>
      </c>
      <c r="AI656" s="220">
        <v>738</v>
      </c>
      <c r="AJ656" s="220">
        <v>738</v>
      </c>
      <c r="AK656" s="220">
        <v>738</v>
      </c>
      <c r="AL656" s="220">
        <v>738</v>
      </c>
      <c r="AM656" s="220">
        <v>738</v>
      </c>
      <c r="AN656" s="220">
        <v>738</v>
      </c>
      <c r="AO656" s="220">
        <v>738</v>
      </c>
      <c r="AP656" s="220">
        <v>738</v>
      </c>
      <c r="AQ656" s="220">
        <v>738</v>
      </c>
      <c r="AR656" s="220">
        <v>738</v>
      </c>
      <c r="AS656" s="220">
        <v>738</v>
      </c>
      <c r="AT656" s="220">
        <v>738</v>
      </c>
      <c r="AU656" s="220">
        <v>738</v>
      </c>
      <c r="AV656" s="220">
        <v>738</v>
      </c>
      <c r="AW656" s="220">
        <v>738</v>
      </c>
      <c r="AX656" s="220">
        <v>738</v>
      </c>
      <c r="AY656" s="220">
        <v>738</v>
      </c>
      <c r="AZ656" s="220">
        <v>738</v>
      </c>
      <c r="BA656" s="220">
        <v>738</v>
      </c>
      <c r="BB656" s="220">
        <v>738</v>
      </c>
      <c r="BC656" s="220">
        <v>738</v>
      </c>
      <c r="BD656" s="220">
        <v>738</v>
      </c>
      <c r="BE656" s="220">
        <v>738</v>
      </c>
      <c r="BF656" s="220">
        <v>738</v>
      </c>
      <c r="BG656" s="220">
        <v>738</v>
      </c>
      <c r="BH656" s="220">
        <v>738</v>
      </c>
      <c r="BI656" s="220">
        <v>738</v>
      </c>
      <c r="BJ656" s="220">
        <v>738</v>
      </c>
      <c r="BK656" s="220">
        <v>738</v>
      </c>
      <c r="BL656" s="220">
        <v>738</v>
      </c>
      <c r="BM656" s="220">
        <v>738</v>
      </c>
      <c r="BN656" s="220">
        <v>738</v>
      </c>
      <c r="BO656" s="220">
        <v>738</v>
      </c>
      <c r="BP656" s="220">
        <v>738</v>
      </c>
      <c r="BQ656" s="220">
        <v>738</v>
      </c>
      <c r="BR656" s="220">
        <v>738</v>
      </c>
      <c r="BS656" s="220">
        <v>738</v>
      </c>
      <c r="BT656" s="220">
        <v>738</v>
      </c>
      <c r="BU656" s="220">
        <v>738</v>
      </c>
      <c r="BV656" s="220">
        <v>738</v>
      </c>
      <c r="BW656" s="220">
        <v>738</v>
      </c>
      <c r="BX656" s="220">
        <v>738</v>
      </c>
      <c r="BY656" s="220">
        <v>738</v>
      </c>
      <c r="BZ656" s="220">
        <v>738</v>
      </c>
      <c r="CA656" s="220">
        <v>738</v>
      </c>
      <c r="CB656" s="220">
        <v>738</v>
      </c>
      <c r="CC656" s="220">
        <v>738</v>
      </c>
      <c r="CD656" s="220">
        <v>738</v>
      </c>
      <c r="CE656" s="220">
        <v>738</v>
      </c>
      <c r="CF656" s="220">
        <v>738</v>
      </c>
      <c r="CG656" s="220">
        <v>738</v>
      </c>
      <c r="CH656" s="220">
        <v>738</v>
      </c>
      <c r="CI656" s="220">
        <v>738</v>
      </c>
      <c r="CJ656" s="220">
        <v>738</v>
      </c>
      <c r="CK656" s="220">
        <v>738</v>
      </c>
      <c r="CL656" s="220">
        <v>738</v>
      </c>
      <c r="CM656" s="220">
        <v>738</v>
      </c>
      <c r="CN656" s="220">
        <v>738</v>
      </c>
      <c r="CO656" s="220">
        <v>738</v>
      </c>
      <c r="CP656" s="220">
        <v>738</v>
      </c>
      <c r="CQ656" s="220">
        <v>738</v>
      </c>
      <c r="CR656" s="220">
        <v>738</v>
      </c>
      <c r="CS656" s="220">
        <v>738</v>
      </c>
      <c r="CT656" s="220">
        <v>738</v>
      </c>
      <c r="CU656" s="220">
        <v>738</v>
      </c>
      <c r="CV656" s="220">
        <v>738</v>
      </c>
      <c r="CW656" s="220">
        <v>738</v>
      </c>
      <c r="CX656" s="220">
        <v>738</v>
      </c>
      <c r="CY656" s="220">
        <v>738</v>
      </c>
      <c r="CZ656" s="220">
        <v>738</v>
      </c>
      <c r="DA656" s="220">
        <v>738</v>
      </c>
      <c r="DB656" s="220">
        <v>738</v>
      </c>
      <c r="DC656" s="220">
        <v>738</v>
      </c>
      <c r="DD656" s="220">
        <v>738</v>
      </c>
      <c r="DE656" s="220">
        <v>738</v>
      </c>
      <c r="DF656" s="220">
        <v>738</v>
      </c>
      <c r="DG656" s="220">
        <v>738</v>
      </c>
      <c r="DH656" s="220">
        <v>738</v>
      </c>
      <c r="DI656" s="220">
        <v>738</v>
      </c>
      <c r="DJ656" s="220">
        <v>738</v>
      </c>
      <c r="DK656" s="220">
        <v>738</v>
      </c>
      <c r="DL656" s="220">
        <v>738</v>
      </c>
      <c r="DM656" s="220">
        <v>738</v>
      </c>
      <c r="DN656" s="220">
        <v>738</v>
      </c>
      <c r="DO656" s="220">
        <v>738</v>
      </c>
      <c r="DP656" s="220">
        <v>738</v>
      </c>
      <c r="DQ656" s="220">
        <v>738</v>
      </c>
      <c r="DR656" s="220">
        <v>738</v>
      </c>
      <c r="DS656" s="220">
        <v>738</v>
      </c>
      <c r="DT656" s="220">
        <v>738</v>
      </c>
      <c r="DU656" s="220">
        <v>738</v>
      </c>
      <c r="DV656" s="220">
        <v>738</v>
      </c>
      <c r="DW656" s="220">
        <v>738</v>
      </c>
      <c r="DX656" s="220">
        <v>738</v>
      </c>
      <c r="DY656" s="220">
        <v>738</v>
      </c>
      <c r="DZ656" s="220">
        <v>738</v>
      </c>
      <c r="EA656" s="220">
        <v>738</v>
      </c>
      <c r="EB656" s="220">
        <v>738</v>
      </c>
      <c r="EC656" s="220">
        <v>738</v>
      </c>
      <c r="ED656" s="220">
        <v>738</v>
      </c>
      <c r="EE656" s="220">
        <v>738</v>
      </c>
      <c r="EF656" s="220">
        <v>738</v>
      </c>
      <c r="EG656" s="220">
        <v>738</v>
      </c>
      <c r="EH656" s="220">
        <v>738</v>
      </c>
      <c r="EI656" s="220">
        <v>738</v>
      </c>
      <c r="EJ656" s="220">
        <v>738</v>
      </c>
      <c r="EK656" s="220">
        <v>738</v>
      </c>
      <c r="EL656" s="220">
        <v>738</v>
      </c>
      <c r="EM656" s="220">
        <v>738</v>
      </c>
      <c r="EN656" s="242">
        <v>738</v>
      </c>
      <c r="EO656" s="232">
        <v>738</v>
      </c>
      <c r="EP656" s="228">
        <v>738</v>
      </c>
      <c r="EQ656" s="166">
        <v>738</v>
      </c>
      <c r="ER656" s="166">
        <v>738</v>
      </c>
      <c r="ES656" s="166">
        <v>738</v>
      </c>
      <c r="ET656" s="166">
        <v>738</v>
      </c>
      <c r="EU656" s="166">
        <v>738</v>
      </c>
      <c r="EV656" s="154">
        <v>738</v>
      </c>
      <c r="EW656" s="154">
        <v>738</v>
      </c>
      <c r="EX656" s="154">
        <v>738</v>
      </c>
      <c r="EY656" s="154">
        <v>738</v>
      </c>
      <c r="EZ656" s="154">
        <v>738</v>
      </c>
      <c r="FA656" s="154">
        <v>738</v>
      </c>
      <c r="FB656" s="154">
        <v>738</v>
      </c>
      <c r="FC656" s="154">
        <v>738</v>
      </c>
      <c r="FD656" s="154">
        <v>738</v>
      </c>
      <c r="FE656" s="166">
        <v>738</v>
      </c>
      <c r="FF656" s="154">
        <v>738</v>
      </c>
      <c r="FG656" s="166">
        <v>738</v>
      </c>
      <c r="FH656" s="154">
        <v>738</v>
      </c>
      <c r="FI656" s="154">
        <v>738</v>
      </c>
      <c r="FJ656" s="166">
        <v>738</v>
      </c>
      <c r="FK656" s="166">
        <v>738</v>
      </c>
      <c r="FL656" s="166">
        <v>738</v>
      </c>
      <c r="FM656" s="166">
        <v>738</v>
      </c>
      <c r="FN656" s="166">
        <v>738</v>
      </c>
      <c r="FO656" s="166">
        <v>738</v>
      </c>
      <c r="FP656" s="166">
        <v>738</v>
      </c>
      <c r="FQ656" s="166">
        <v>738</v>
      </c>
      <c r="FR656" s="166">
        <v>738</v>
      </c>
      <c r="FS656" s="166">
        <v>738</v>
      </c>
      <c r="FT656" s="166">
        <v>738</v>
      </c>
      <c r="FU656" s="166">
        <v>738</v>
      </c>
      <c r="FV656" s="166">
        <v>738</v>
      </c>
      <c r="FW656" s="166">
        <v>738</v>
      </c>
      <c r="FX656" s="166">
        <v>738</v>
      </c>
      <c r="FY656" s="154">
        <v>738</v>
      </c>
      <c r="FZ656" s="154">
        <v>738</v>
      </c>
      <c r="GA656" s="154">
        <v>738</v>
      </c>
      <c r="GB656" s="154">
        <v>738</v>
      </c>
      <c r="GC656" s="154">
        <v>738</v>
      </c>
      <c r="GD656" s="154">
        <v>738</v>
      </c>
      <c r="GE656" s="154">
        <v>738</v>
      </c>
      <c r="GF656" s="154">
        <v>738</v>
      </c>
      <c r="GG656" s="154">
        <v>738</v>
      </c>
      <c r="GH656" s="154">
        <v>738</v>
      </c>
      <c r="GI656" s="154">
        <v>738</v>
      </c>
      <c r="GJ656" s="154">
        <v>738</v>
      </c>
      <c r="GK656" s="154">
        <v>738</v>
      </c>
      <c r="GL656" s="154">
        <v>738</v>
      </c>
      <c r="GM656" s="154">
        <v>738</v>
      </c>
      <c r="GN656" s="154">
        <v>738</v>
      </c>
      <c r="GO656" s="154">
        <v>738</v>
      </c>
      <c r="GP656" s="154">
        <v>738</v>
      </c>
      <c r="GQ656" s="154">
        <v>738</v>
      </c>
      <c r="GR656" s="154">
        <v>738</v>
      </c>
      <c r="GS656" s="154">
        <v>738</v>
      </c>
      <c r="GT656" s="166">
        <v>738</v>
      </c>
      <c r="GU656" s="166">
        <v>738</v>
      </c>
      <c r="GV656" s="166">
        <v>738</v>
      </c>
      <c r="GW656" s="166">
        <v>738</v>
      </c>
      <c r="GX656" s="154">
        <v>738</v>
      </c>
      <c r="GY656" s="166">
        <v>738</v>
      </c>
      <c r="GZ656" s="166">
        <v>738</v>
      </c>
      <c r="HA656" s="166">
        <v>738</v>
      </c>
      <c r="HB656" s="166">
        <v>738</v>
      </c>
      <c r="HC656" s="166">
        <v>738</v>
      </c>
      <c r="HD656" s="166">
        <v>738</v>
      </c>
      <c r="HE656" s="166">
        <v>738</v>
      </c>
      <c r="HF656" s="154">
        <v>738</v>
      </c>
      <c r="HG656" s="154">
        <v>738</v>
      </c>
      <c r="HH656" s="154">
        <v>738</v>
      </c>
      <c r="HI656" s="154">
        <v>738</v>
      </c>
      <c r="HJ656" s="154">
        <v>739</v>
      </c>
      <c r="HK656" s="154">
        <v>738</v>
      </c>
      <c r="HL656" s="154">
        <v>738</v>
      </c>
      <c r="HM656" s="154">
        <v>738</v>
      </c>
      <c r="HN656" s="154">
        <v>738</v>
      </c>
      <c r="HO656" s="166">
        <v>738</v>
      </c>
      <c r="HP656" s="154">
        <v>738</v>
      </c>
      <c r="HQ656" s="154">
        <v>738</v>
      </c>
      <c r="HR656" s="166">
        <v>738</v>
      </c>
      <c r="HS656" s="154">
        <v>738</v>
      </c>
      <c r="HT656" s="151">
        <v>738</v>
      </c>
      <c r="HU656" s="151">
        <v>738</v>
      </c>
      <c r="HV656" s="151">
        <v>738</v>
      </c>
      <c r="HW656" s="170">
        <v>738</v>
      </c>
    </row>
    <row r="657" spans="1:231">
      <c r="A657" s="145">
        <f t="shared" si="59"/>
        <v>44023</v>
      </c>
      <c r="B657" s="220">
        <f>'Age&amp;Sex by occurrence date'!$FRY22</f>
        <v>824</v>
      </c>
      <c r="C657" s="220">
        <v>737</v>
      </c>
      <c r="D657" s="220">
        <v>737</v>
      </c>
      <c r="E657" s="220">
        <v>737</v>
      </c>
      <c r="F657" s="220">
        <v>737</v>
      </c>
      <c r="G657" s="220">
        <v>737</v>
      </c>
      <c r="H657" s="220">
        <v>737</v>
      </c>
      <c r="I657" s="220">
        <v>737</v>
      </c>
      <c r="J657" s="220">
        <v>737</v>
      </c>
      <c r="K657" s="220">
        <v>737</v>
      </c>
      <c r="L657" s="220">
        <v>737</v>
      </c>
      <c r="M657" s="220">
        <v>737</v>
      </c>
      <c r="N657" s="220">
        <v>737</v>
      </c>
      <c r="O657" s="220">
        <v>737</v>
      </c>
      <c r="P657" s="220">
        <v>737</v>
      </c>
      <c r="Q657" s="220">
        <v>737</v>
      </c>
      <c r="R657" s="220">
        <v>737</v>
      </c>
      <c r="S657" s="220">
        <v>737</v>
      </c>
      <c r="T657" s="220">
        <v>737</v>
      </c>
      <c r="U657" s="220">
        <v>737</v>
      </c>
      <c r="V657" s="220">
        <v>737</v>
      </c>
      <c r="W657" s="220">
        <v>737</v>
      </c>
      <c r="X657" s="220">
        <v>737</v>
      </c>
      <c r="Y657" s="220">
        <v>737</v>
      </c>
      <c r="Z657" s="220">
        <v>737</v>
      </c>
      <c r="AA657" s="220">
        <v>737</v>
      </c>
      <c r="AB657" s="220">
        <v>738</v>
      </c>
      <c r="AC657" s="220">
        <v>738</v>
      </c>
      <c r="AD657" s="220">
        <v>738</v>
      </c>
      <c r="AE657" s="220">
        <v>737</v>
      </c>
      <c r="AF657" s="220">
        <v>737</v>
      </c>
      <c r="AG657" s="220">
        <v>737</v>
      </c>
      <c r="AH657" s="220">
        <v>737</v>
      </c>
      <c r="AI657" s="220">
        <v>737</v>
      </c>
      <c r="AJ657" s="220">
        <v>737</v>
      </c>
      <c r="AK657" s="220">
        <v>737</v>
      </c>
      <c r="AL657" s="220">
        <v>737</v>
      </c>
      <c r="AM657" s="220">
        <v>737</v>
      </c>
      <c r="AN657" s="220">
        <v>737</v>
      </c>
      <c r="AO657" s="220">
        <v>737</v>
      </c>
      <c r="AP657" s="220">
        <v>737</v>
      </c>
      <c r="AQ657" s="220">
        <v>737</v>
      </c>
      <c r="AR657" s="220">
        <v>737</v>
      </c>
      <c r="AS657" s="220">
        <v>737</v>
      </c>
      <c r="AT657" s="220">
        <v>737</v>
      </c>
      <c r="AU657" s="220">
        <v>737</v>
      </c>
      <c r="AV657" s="220">
        <v>737</v>
      </c>
      <c r="AW657" s="220">
        <v>737</v>
      </c>
      <c r="AX657" s="220">
        <v>737</v>
      </c>
      <c r="AY657" s="220">
        <v>737</v>
      </c>
      <c r="AZ657" s="220">
        <v>737</v>
      </c>
      <c r="BA657" s="220">
        <v>737</v>
      </c>
      <c r="BB657" s="220">
        <v>737</v>
      </c>
      <c r="BC657" s="220">
        <v>737</v>
      </c>
      <c r="BD657" s="220">
        <v>737</v>
      </c>
      <c r="BE657" s="220">
        <v>737</v>
      </c>
      <c r="BF657" s="220">
        <v>737</v>
      </c>
      <c r="BG657" s="220">
        <v>737</v>
      </c>
      <c r="BH657" s="220">
        <v>737</v>
      </c>
      <c r="BI657" s="220">
        <v>737</v>
      </c>
      <c r="BJ657" s="220">
        <v>737</v>
      </c>
      <c r="BK657" s="220">
        <v>737</v>
      </c>
      <c r="BL657" s="220">
        <v>737</v>
      </c>
      <c r="BM657" s="220">
        <v>737</v>
      </c>
      <c r="BN657" s="220">
        <v>737</v>
      </c>
      <c r="BO657" s="220">
        <v>737</v>
      </c>
      <c r="BP657" s="220">
        <v>737</v>
      </c>
      <c r="BQ657" s="220">
        <v>737</v>
      </c>
      <c r="BR657" s="220">
        <v>737</v>
      </c>
      <c r="BS657" s="220">
        <v>737</v>
      </c>
      <c r="BT657" s="220">
        <v>737</v>
      </c>
      <c r="BU657" s="220">
        <v>737</v>
      </c>
      <c r="BV657" s="220">
        <v>737</v>
      </c>
      <c r="BW657" s="220">
        <v>737</v>
      </c>
      <c r="BX657" s="220">
        <v>737</v>
      </c>
      <c r="BY657" s="220">
        <v>737</v>
      </c>
      <c r="BZ657" s="220">
        <v>737</v>
      </c>
      <c r="CA657" s="220">
        <v>737</v>
      </c>
      <c r="CB657" s="220">
        <v>737</v>
      </c>
      <c r="CC657" s="220">
        <v>737</v>
      </c>
      <c r="CD657" s="220">
        <v>737</v>
      </c>
      <c r="CE657" s="220">
        <v>737</v>
      </c>
      <c r="CF657" s="220">
        <v>737</v>
      </c>
      <c r="CG657" s="220">
        <v>737</v>
      </c>
      <c r="CH657" s="220">
        <v>737</v>
      </c>
      <c r="CI657" s="220">
        <v>737</v>
      </c>
      <c r="CJ657" s="220">
        <v>737</v>
      </c>
      <c r="CK657" s="220">
        <v>737</v>
      </c>
      <c r="CL657" s="220">
        <v>737</v>
      </c>
      <c r="CM657" s="220">
        <v>737</v>
      </c>
      <c r="CN657" s="220">
        <v>737</v>
      </c>
      <c r="CO657" s="220">
        <v>737</v>
      </c>
      <c r="CP657" s="220">
        <v>737</v>
      </c>
      <c r="CQ657" s="220">
        <v>737</v>
      </c>
      <c r="CR657" s="220">
        <v>737</v>
      </c>
      <c r="CS657" s="220">
        <v>737</v>
      </c>
      <c r="CT657" s="220">
        <v>737</v>
      </c>
      <c r="CU657" s="220">
        <v>737</v>
      </c>
      <c r="CV657" s="220">
        <v>737</v>
      </c>
      <c r="CW657" s="220">
        <v>737</v>
      </c>
      <c r="CX657" s="220">
        <v>737</v>
      </c>
      <c r="CY657" s="220">
        <v>737</v>
      </c>
      <c r="CZ657" s="220">
        <v>737</v>
      </c>
      <c r="DA657" s="220">
        <v>737</v>
      </c>
      <c r="DB657" s="220">
        <v>737</v>
      </c>
      <c r="DC657" s="220">
        <v>737</v>
      </c>
      <c r="DD657" s="220">
        <v>737</v>
      </c>
      <c r="DE657" s="220">
        <v>737</v>
      </c>
      <c r="DF657" s="220">
        <v>737</v>
      </c>
      <c r="DG657" s="220">
        <v>737</v>
      </c>
      <c r="DH657" s="220">
        <v>737</v>
      </c>
      <c r="DI657" s="220">
        <v>737</v>
      </c>
      <c r="DJ657" s="220">
        <v>737</v>
      </c>
      <c r="DK657" s="220">
        <v>737</v>
      </c>
      <c r="DL657" s="220">
        <v>737</v>
      </c>
      <c r="DM657" s="220">
        <v>737</v>
      </c>
      <c r="DN657" s="220">
        <v>737</v>
      </c>
      <c r="DO657" s="220">
        <v>737</v>
      </c>
      <c r="DP657" s="220">
        <v>737</v>
      </c>
      <c r="DQ657" s="220">
        <v>737</v>
      </c>
      <c r="DR657" s="220">
        <v>737</v>
      </c>
      <c r="DS657" s="220">
        <v>737</v>
      </c>
      <c r="DT657" s="220">
        <v>737</v>
      </c>
      <c r="DU657" s="220">
        <v>737</v>
      </c>
      <c r="DV657" s="220">
        <v>737</v>
      </c>
      <c r="DW657" s="220">
        <v>737</v>
      </c>
      <c r="DX657" s="220">
        <v>737</v>
      </c>
      <c r="DY657" s="220">
        <v>737</v>
      </c>
      <c r="DZ657" s="220">
        <v>737</v>
      </c>
      <c r="EA657" s="220">
        <v>737</v>
      </c>
      <c r="EB657" s="220">
        <v>737</v>
      </c>
      <c r="EC657" s="220">
        <v>737</v>
      </c>
      <c r="ED657" s="220">
        <v>737</v>
      </c>
      <c r="EE657" s="220">
        <v>737</v>
      </c>
      <c r="EF657" s="220">
        <v>737</v>
      </c>
      <c r="EG657" s="220">
        <v>737</v>
      </c>
      <c r="EH657" s="220">
        <v>737</v>
      </c>
      <c r="EI657" s="220">
        <v>737</v>
      </c>
      <c r="EJ657" s="220">
        <v>737</v>
      </c>
      <c r="EK657" s="220">
        <v>737</v>
      </c>
      <c r="EL657" s="220">
        <v>737</v>
      </c>
      <c r="EM657" s="220">
        <v>737</v>
      </c>
      <c r="EN657" s="242">
        <v>737</v>
      </c>
      <c r="EO657" s="232">
        <v>737</v>
      </c>
      <c r="EP657" s="227">
        <v>737</v>
      </c>
      <c r="EQ657" s="154">
        <v>737</v>
      </c>
      <c r="ER657" s="154">
        <v>737</v>
      </c>
      <c r="ES657" s="154">
        <v>737</v>
      </c>
      <c r="ET657" s="154">
        <v>737</v>
      </c>
      <c r="EU657" s="154">
        <v>737</v>
      </c>
      <c r="EV657" s="154">
        <v>737</v>
      </c>
      <c r="EW657" s="166">
        <v>737</v>
      </c>
      <c r="EX657" s="166">
        <v>737</v>
      </c>
      <c r="EY657" s="166">
        <v>737</v>
      </c>
      <c r="EZ657" s="166">
        <v>737</v>
      </c>
      <c r="FA657" s="166">
        <v>737</v>
      </c>
      <c r="FB657" s="166">
        <v>737</v>
      </c>
      <c r="FC657" s="154">
        <v>737</v>
      </c>
      <c r="FD657" s="166">
        <v>737</v>
      </c>
      <c r="FE657" s="166">
        <v>737</v>
      </c>
      <c r="FF657" s="166">
        <v>737</v>
      </c>
      <c r="FG657" s="154">
        <v>737</v>
      </c>
      <c r="FH657" s="166">
        <v>737</v>
      </c>
      <c r="FI657" s="154">
        <v>737</v>
      </c>
      <c r="FJ657" s="166">
        <v>737</v>
      </c>
      <c r="FK657" s="154">
        <v>737</v>
      </c>
      <c r="FL657" s="154">
        <v>737</v>
      </c>
      <c r="FM657" s="154">
        <v>737</v>
      </c>
      <c r="FN657" s="154">
        <v>737</v>
      </c>
      <c r="FO657" s="154">
        <v>737</v>
      </c>
      <c r="FP657" s="154">
        <v>737</v>
      </c>
      <c r="FQ657" s="154">
        <v>737</v>
      </c>
      <c r="FR657" s="166">
        <v>737</v>
      </c>
      <c r="FS657" s="166">
        <v>737</v>
      </c>
      <c r="FT657" s="166">
        <v>737</v>
      </c>
      <c r="FU657" s="166">
        <v>737</v>
      </c>
      <c r="FV657" s="166">
        <v>737</v>
      </c>
      <c r="FW657" s="166">
        <v>737</v>
      </c>
      <c r="FX657" s="166">
        <v>737</v>
      </c>
      <c r="FY657" s="154">
        <v>737</v>
      </c>
      <c r="FZ657" s="154">
        <v>737</v>
      </c>
      <c r="GA657" s="154">
        <v>737</v>
      </c>
      <c r="GB657" s="154">
        <v>737</v>
      </c>
      <c r="GC657" s="154">
        <v>737</v>
      </c>
      <c r="GD657" s="154">
        <v>737</v>
      </c>
      <c r="GE657" s="154">
        <v>737</v>
      </c>
      <c r="GF657" s="154">
        <v>737</v>
      </c>
      <c r="GG657" s="154">
        <v>737</v>
      </c>
      <c r="GH657" s="154">
        <v>737</v>
      </c>
      <c r="GI657" s="154">
        <v>737</v>
      </c>
      <c r="GJ657" s="154">
        <v>737</v>
      </c>
      <c r="GK657" s="154">
        <v>737</v>
      </c>
      <c r="GL657" s="154">
        <v>737</v>
      </c>
      <c r="GM657" s="154">
        <v>737</v>
      </c>
      <c r="GN657" s="154">
        <v>737</v>
      </c>
      <c r="GO657" s="154">
        <v>737</v>
      </c>
      <c r="GP657" s="154">
        <v>737</v>
      </c>
      <c r="GQ657" s="154">
        <v>737</v>
      </c>
      <c r="GR657" s="154">
        <v>737</v>
      </c>
      <c r="GS657" s="154">
        <v>737</v>
      </c>
      <c r="GT657" s="154">
        <v>737</v>
      </c>
      <c r="GU657" s="154">
        <v>737</v>
      </c>
      <c r="GV657" s="154">
        <v>737</v>
      </c>
      <c r="GW657" s="154">
        <v>737</v>
      </c>
      <c r="GX657" s="154">
        <v>737</v>
      </c>
      <c r="GY657" s="154">
        <v>737</v>
      </c>
      <c r="GZ657" s="154">
        <v>737</v>
      </c>
      <c r="HA657" s="154">
        <v>737</v>
      </c>
      <c r="HB657" s="154">
        <v>737</v>
      </c>
      <c r="HC657" s="154">
        <v>737</v>
      </c>
      <c r="HD657" s="154">
        <v>737</v>
      </c>
      <c r="HE657" s="154">
        <v>737</v>
      </c>
      <c r="HF657" s="154">
        <v>737</v>
      </c>
      <c r="HG657" s="154">
        <v>737</v>
      </c>
      <c r="HH657" s="154">
        <v>737</v>
      </c>
      <c r="HI657" s="154">
        <v>737</v>
      </c>
      <c r="HJ657" s="154">
        <v>738</v>
      </c>
      <c r="HK657" s="154">
        <v>737</v>
      </c>
      <c r="HL657" s="154">
        <v>737</v>
      </c>
      <c r="HM657" s="154">
        <v>737</v>
      </c>
      <c r="HN657" s="154">
        <v>737</v>
      </c>
      <c r="HO657" s="166">
        <v>737</v>
      </c>
      <c r="HP657" s="154">
        <v>737</v>
      </c>
      <c r="HQ657" s="154">
        <v>737</v>
      </c>
      <c r="HR657" s="166">
        <v>737</v>
      </c>
      <c r="HS657" s="154">
        <v>737</v>
      </c>
      <c r="HT657" s="151">
        <v>737</v>
      </c>
      <c r="HU657" s="151">
        <v>737</v>
      </c>
      <c r="HV657" s="151">
        <v>737</v>
      </c>
      <c r="HW657" s="170">
        <v>737</v>
      </c>
    </row>
    <row r="658" spans="1:231">
      <c r="A658" s="145">
        <f t="shared" si="59"/>
        <v>44022</v>
      </c>
      <c r="B658" s="220">
        <f>'Age&amp;Sex by occurrence date'!$FSF22</f>
        <v>821</v>
      </c>
      <c r="C658" s="220">
        <v>735</v>
      </c>
      <c r="D658" s="220">
        <v>735</v>
      </c>
      <c r="E658" s="220">
        <v>735</v>
      </c>
      <c r="F658" s="220">
        <v>735</v>
      </c>
      <c r="G658" s="220">
        <v>735</v>
      </c>
      <c r="H658" s="220">
        <v>735</v>
      </c>
      <c r="I658" s="220">
        <v>735</v>
      </c>
      <c r="J658" s="220">
        <v>735</v>
      </c>
      <c r="K658" s="220">
        <v>735</v>
      </c>
      <c r="L658" s="220">
        <v>735</v>
      </c>
      <c r="M658" s="220">
        <v>735</v>
      </c>
      <c r="N658" s="220">
        <v>735</v>
      </c>
      <c r="O658" s="220">
        <v>735</v>
      </c>
      <c r="P658" s="220">
        <v>735</v>
      </c>
      <c r="Q658" s="220">
        <v>735</v>
      </c>
      <c r="R658" s="220">
        <v>735</v>
      </c>
      <c r="S658" s="220">
        <v>735</v>
      </c>
      <c r="T658" s="220">
        <v>735</v>
      </c>
      <c r="U658" s="220">
        <v>735</v>
      </c>
      <c r="V658" s="220">
        <v>735</v>
      </c>
      <c r="W658" s="220">
        <v>735</v>
      </c>
      <c r="X658" s="220">
        <v>735</v>
      </c>
      <c r="Y658" s="220">
        <v>735</v>
      </c>
      <c r="Z658" s="220">
        <v>735</v>
      </c>
      <c r="AA658" s="220">
        <v>735</v>
      </c>
      <c r="AB658" s="220">
        <v>736</v>
      </c>
      <c r="AC658" s="220">
        <v>736</v>
      </c>
      <c r="AD658" s="220">
        <v>736</v>
      </c>
      <c r="AE658" s="220">
        <v>735</v>
      </c>
      <c r="AF658" s="220">
        <v>735</v>
      </c>
      <c r="AG658" s="220">
        <v>735</v>
      </c>
      <c r="AH658" s="220">
        <v>735</v>
      </c>
      <c r="AI658" s="220">
        <v>735</v>
      </c>
      <c r="AJ658" s="220">
        <v>735</v>
      </c>
      <c r="AK658" s="220">
        <v>735</v>
      </c>
      <c r="AL658" s="220">
        <v>735</v>
      </c>
      <c r="AM658" s="220">
        <v>735</v>
      </c>
      <c r="AN658" s="220">
        <v>735</v>
      </c>
      <c r="AO658" s="220">
        <v>735</v>
      </c>
      <c r="AP658" s="220">
        <v>735</v>
      </c>
      <c r="AQ658" s="220">
        <v>735</v>
      </c>
      <c r="AR658" s="220">
        <v>735</v>
      </c>
      <c r="AS658" s="220">
        <v>735</v>
      </c>
      <c r="AT658" s="220">
        <v>735</v>
      </c>
      <c r="AU658" s="220">
        <v>735</v>
      </c>
      <c r="AV658" s="220">
        <v>735</v>
      </c>
      <c r="AW658" s="220">
        <v>735</v>
      </c>
      <c r="AX658" s="220">
        <v>735</v>
      </c>
      <c r="AY658" s="220">
        <v>735</v>
      </c>
      <c r="AZ658" s="220">
        <v>735</v>
      </c>
      <c r="BA658" s="220">
        <v>735</v>
      </c>
      <c r="BB658" s="220">
        <v>735</v>
      </c>
      <c r="BC658" s="220">
        <v>735</v>
      </c>
      <c r="BD658" s="220">
        <v>735</v>
      </c>
      <c r="BE658" s="220">
        <v>735</v>
      </c>
      <c r="BF658" s="220">
        <v>735</v>
      </c>
      <c r="BG658" s="220">
        <v>735</v>
      </c>
      <c r="BH658" s="220">
        <v>735</v>
      </c>
      <c r="BI658" s="220">
        <v>735</v>
      </c>
      <c r="BJ658" s="220">
        <v>735</v>
      </c>
      <c r="BK658" s="220">
        <v>735</v>
      </c>
      <c r="BL658" s="220">
        <v>735</v>
      </c>
      <c r="BM658" s="220">
        <v>735</v>
      </c>
      <c r="BN658" s="220">
        <v>735</v>
      </c>
      <c r="BO658" s="220">
        <v>735</v>
      </c>
      <c r="BP658" s="220">
        <v>735</v>
      </c>
      <c r="BQ658" s="220">
        <v>735</v>
      </c>
      <c r="BR658" s="220">
        <v>735</v>
      </c>
      <c r="BS658" s="220">
        <v>735</v>
      </c>
      <c r="BT658" s="220">
        <v>735</v>
      </c>
      <c r="BU658" s="220">
        <v>735</v>
      </c>
      <c r="BV658" s="220">
        <v>735</v>
      </c>
      <c r="BW658" s="220">
        <v>735</v>
      </c>
      <c r="BX658" s="220">
        <v>735</v>
      </c>
      <c r="BY658" s="220">
        <v>735</v>
      </c>
      <c r="BZ658" s="220">
        <v>735</v>
      </c>
      <c r="CA658" s="220">
        <v>735</v>
      </c>
      <c r="CB658" s="220">
        <v>735</v>
      </c>
      <c r="CC658" s="220">
        <v>735</v>
      </c>
      <c r="CD658" s="220">
        <v>735</v>
      </c>
      <c r="CE658" s="220">
        <v>735</v>
      </c>
      <c r="CF658" s="220">
        <v>735</v>
      </c>
      <c r="CG658" s="220">
        <v>735</v>
      </c>
      <c r="CH658" s="220">
        <v>735</v>
      </c>
      <c r="CI658" s="220">
        <v>735</v>
      </c>
      <c r="CJ658" s="220">
        <v>735</v>
      </c>
      <c r="CK658" s="220">
        <v>735</v>
      </c>
      <c r="CL658" s="220">
        <v>735</v>
      </c>
      <c r="CM658" s="220">
        <v>735</v>
      </c>
      <c r="CN658" s="220">
        <v>735</v>
      </c>
      <c r="CO658" s="220">
        <v>735</v>
      </c>
      <c r="CP658" s="220">
        <v>735</v>
      </c>
      <c r="CQ658" s="220">
        <v>735</v>
      </c>
      <c r="CR658" s="220">
        <v>735</v>
      </c>
      <c r="CS658" s="220">
        <v>735</v>
      </c>
      <c r="CT658" s="220">
        <v>735</v>
      </c>
      <c r="CU658" s="220">
        <v>735</v>
      </c>
      <c r="CV658" s="220">
        <v>735</v>
      </c>
      <c r="CW658" s="220">
        <v>735</v>
      </c>
      <c r="CX658" s="220">
        <v>735</v>
      </c>
      <c r="CY658" s="220">
        <v>735</v>
      </c>
      <c r="CZ658" s="220">
        <v>735</v>
      </c>
      <c r="DA658" s="220">
        <v>735</v>
      </c>
      <c r="DB658" s="220">
        <v>735</v>
      </c>
      <c r="DC658" s="220">
        <v>735</v>
      </c>
      <c r="DD658" s="220">
        <v>735</v>
      </c>
      <c r="DE658" s="220">
        <v>735</v>
      </c>
      <c r="DF658" s="220">
        <v>735</v>
      </c>
      <c r="DG658" s="220">
        <v>735</v>
      </c>
      <c r="DH658" s="220">
        <v>735</v>
      </c>
      <c r="DI658" s="220">
        <v>735</v>
      </c>
      <c r="DJ658" s="220">
        <v>735</v>
      </c>
      <c r="DK658" s="220">
        <v>735</v>
      </c>
      <c r="DL658" s="220">
        <v>735</v>
      </c>
      <c r="DM658" s="220">
        <v>735</v>
      </c>
      <c r="DN658" s="220">
        <v>735</v>
      </c>
      <c r="DO658" s="220">
        <v>735</v>
      </c>
      <c r="DP658" s="220">
        <v>735</v>
      </c>
      <c r="DQ658" s="220">
        <v>735</v>
      </c>
      <c r="DR658" s="220">
        <v>735</v>
      </c>
      <c r="DS658" s="220">
        <v>735</v>
      </c>
      <c r="DT658" s="220">
        <v>735</v>
      </c>
      <c r="DU658" s="220">
        <v>735</v>
      </c>
      <c r="DV658" s="220">
        <v>735</v>
      </c>
      <c r="DW658" s="220">
        <v>735</v>
      </c>
      <c r="DX658" s="220">
        <v>735</v>
      </c>
      <c r="DY658" s="220">
        <v>735</v>
      </c>
      <c r="DZ658" s="220">
        <v>735</v>
      </c>
      <c r="EA658" s="220">
        <v>735</v>
      </c>
      <c r="EB658" s="220">
        <v>735</v>
      </c>
      <c r="EC658" s="220">
        <v>735</v>
      </c>
      <c r="ED658" s="220">
        <v>735</v>
      </c>
      <c r="EE658" s="220">
        <v>735</v>
      </c>
      <c r="EF658" s="220">
        <v>735</v>
      </c>
      <c r="EG658" s="220">
        <v>735</v>
      </c>
      <c r="EH658" s="220">
        <v>735</v>
      </c>
      <c r="EI658" s="220">
        <v>735</v>
      </c>
      <c r="EJ658" s="220">
        <v>735</v>
      </c>
      <c r="EK658" s="220">
        <v>735</v>
      </c>
      <c r="EL658" s="220">
        <v>735</v>
      </c>
      <c r="EM658" s="220">
        <v>735</v>
      </c>
      <c r="EN658" s="242">
        <v>735</v>
      </c>
      <c r="EO658" s="232">
        <v>735</v>
      </c>
      <c r="EP658" s="227">
        <v>735</v>
      </c>
      <c r="EQ658" s="154">
        <v>735</v>
      </c>
      <c r="ER658" s="154">
        <v>735</v>
      </c>
      <c r="ES658" s="154">
        <v>735</v>
      </c>
      <c r="ET658" s="154">
        <v>735</v>
      </c>
      <c r="EU658" s="154">
        <v>735</v>
      </c>
      <c r="EV658" s="154">
        <v>735</v>
      </c>
      <c r="EW658" s="154">
        <v>735</v>
      </c>
      <c r="EX658" s="154">
        <v>735</v>
      </c>
      <c r="EY658" s="154">
        <v>735</v>
      </c>
      <c r="EZ658" s="154">
        <v>735</v>
      </c>
      <c r="FA658" s="154">
        <v>735</v>
      </c>
      <c r="FB658" s="154">
        <v>735</v>
      </c>
      <c r="FC658" s="166">
        <v>735</v>
      </c>
      <c r="FD658" s="166">
        <v>735</v>
      </c>
      <c r="FE658" s="154">
        <v>735</v>
      </c>
      <c r="FF658" s="154">
        <v>735</v>
      </c>
      <c r="FG658" s="166">
        <v>735</v>
      </c>
      <c r="FH658" s="154">
        <v>735</v>
      </c>
      <c r="FI658" s="166">
        <v>735</v>
      </c>
      <c r="FJ658" s="154">
        <v>735</v>
      </c>
      <c r="FK658" s="166">
        <v>735</v>
      </c>
      <c r="FL658" s="166">
        <v>735</v>
      </c>
      <c r="FM658" s="166">
        <v>735</v>
      </c>
      <c r="FN658" s="166">
        <v>735</v>
      </c>
      <c r="FO658" s="166">
        <v>735</v>
      </c>
      <c r="FP658" s="166">
        <v>735</v>
      </c>
      <c r="FQ658" s="166">
        <v>735</v>
      </c>
      <c r="FR658" s="154">
        <v>735</v>
      </c>
      <c r="FS658" s="154">
        <v>735</v>
      </c>
      <c r="FT658" s="154">
        <v>735</v>
      </c>
      <c r="FU658" s="154">
        <v>735</v>
      </c>
      <c r="FV658" s="154">
        <v>735</v>
      </c>
      <c r="FW658" s="154">
        <v>735</v>
      </c>
      <c r="FX658" s="154">
        <v>735</v>
      </c>
      <c r="FY658" s="166">
        <v>735</v>
      </c>
      <c r="FZ658" s="166">
        <v>735</v>
      </c>
      <c r="GA658" s="166">
        <v>735</v>
      </c>
      <c r="GB658" s="166">
        <v>735</v>
      </c>
      <c r="GC658" s="166">
        <v>735</v>
      </c>
      <c r="GD658" s="166">
        <v>735</v>
      </c>
      <c r="GE658" s="166">
        <v>735</v>
      </c>
      <c r="GF658" s="166">
        <v>735</v>
      </c>
      <c r="GG658" s="166">
        <v>735</v>
      </c>
      <c r="GH658" s="166">
        <v>735</v>
      </c>
      <c r="GI658" s="166">
        <v>735</v>
      </c>
      <c r="GJ658" s="166">
        <v>735</v>
      </c>
      <c r="GK658" s="166">
        <v>735</v>
      </c>
      <c r="GL658" s="166">
        <v>735</v>
      </c>
      <c r="GM658" s="166">
        <v>735</v>
      </c>
      <c r="GN658" s="166">
        <v>735</v>
      </c>
      <c r="GO658" s="166">
        <v>735</v>
      </c>
      <c r="GP658" s="166">
        <v>735</v>
      </c>
      <c r="GQ658" s="166">
        <v>735</v>
      </c>
      <c r="GR658" s="166">
        <v>735</v>
      </c>
      <c r="GS658" s="166">
        <v>735</v>
      </c>
      <c r="GT658" s="166">
        <v>735</v>
      </c>
      <c r="GU658" s="166">
        <v>735</v>
      </c>
      <c r="GV658" s="166">
        <v>735</v>
      </c>
      <c r="GW658" s="166">
        <v>735</v>
      </c>
      <c r="GX658" s="166">
        <v>735</v>
      </c>
      <c r="GY658" s="166">
        <v>735</v>
      </c>
      <c r="GZ658" s="166">
        <v>735</v>
      </c>
      <c r="HA658" s="166">
        <v>735</v>
      </c>
      <c r="HB658" s="166">
        <v>735</v>
      </c>
      <c r="HC658" s="166">
        <v>735</v>
      </c>
      <c r="HD658" s="166">
        <v>735</v>
      </c>
      <c r="HE658" s="166">
        <v>735</v>
      </c>
      <c r="HF658" s="166">
        <v>735</v>
      </c>
      <c r="HG658" s="154">
        <v>735</v>
      </c>
      <c r="HH658" s="154">
        <v>735</v>
      </c>
      <c r="HI658" s="166">
        <v>735</v>
      </c>
      <c r="HJ658" s="154">
        <v>736</v>
      </c>
      <c r="HK658" s="154">
        <v>735</v>
      </c>
      <c r="HL658" s="166">
        <v>735</v>
      </c>
      <c r="HM658" s="154">
        <v>735</v>
      </c>
      <c r="HN658" s="154">
        <v>735</v>
      </c>
      <c r="HO658" s="166">
        <v>735</v>
      </c>
      <c r="HP658" s="154">
        <v>735</v>
      </c>
      <c r="HQ658" s="154">
        <v>735</v>
      </c>
      <c r="HR658" s="166">
        <v>735</v>
      </c>
      <c r="HS658" s="154">
        <v>735</v>
      </c>
      <c r="HT658" s="151">
        <v>735</v>
      </c>
      <c r="HU658" s="151">
        <v>735</v>
      </c>
      <c r="HV658" s="151">
        <v>735</v>
      </c>
      <c r="HW658" s="170">
        <v>735</v>
      </c>
    </row>
    <row r="659" spans="1:231">
      <c r="A659" s="145">
        <f t="shared" si="59"/>
        <v>44021</v>
      </c>
      <c r="B659" s="220">
        <f>'Age&amp;Sex by occurrence date'!$FSM22</f>
        <v>821</v>
      </c>
      <c r="C659" s="220">
        <v>735</v>
      </c>
      <c r="D659" s="220">
        <v>735</v>
      </c>
      <c r="E659" s="220">
        <v>735</v>
      </c>
      <c r="F659" s="220">
        <v>735</v>
      </c>
      <c r="G659" s="220">
        <v>735</v>
      </c>
      <c r="H659" s="220">
        <v>735</v>
      </c>
      <c r="I659" s="220">
        <v>735</v>
      </c>
      <c r="J659" s="220">
        <v>735</v>
      </c>
      <c r="K659" s="220">
        <v>735</v>
      </c>
      <c r="L659" s="220">
        <v>735</v>
      </c>
      <c r="M659" s="220">
        <v>735</v>
      </c>
      <c r="N659" s="220">
        <v>735</v>
      </c>
      <c r="O659" s="220">
        <v>735</v>
      </c>
      <c r="P659" s="220">
        <v>735</v>
      </c>
      <c r="Q659" s="220">
        <v>735</v>
      </c>
      <c r="R659" s="220">
        <v>735</v>
      </c>
      <c r="S659" s="220">
        <v>735</v>
      </c>
      <c r="T659" s="220">
        <v>735</v>
      </c>
      <c r="U659" s="220">
        <v>735</v>
      </c>
      <c r="V659" s="220">
        <v>735</v>
      </c>
      <c r="W659" s="220">
        <v>735</v>
      </c>
      <c r="X659" s="220">
        <v>735</v>
      </c>
      <c r="Y659" s="220">
        <v>735</v>
      </c>
      <c r="Z659" s="220">
        <v>735</v>
      </c>
      <c r="AA659" s="220">
        <v>735</v>
      </c>
      <c r="AB659" s="220">
        <v>736</v>
      </c>
      <c r="AC659" s="220">
        <v>736</v>
      </c>
      <c r="AD659" s="220">
        <v>736</v>
      </c>
      <c r="AE659" s="220">
        <v>735</v>
      </c>
      <c r="AF659" s="220">
        <v>735</v>
      </c>
      <c r="AG659" s="220">
        <v>735</v>
      </c>
      <c r="AH659" s="220">
        <v>735</v>
      </c>
      <c r="AI659" s="220">
        <v>735</v>
      </c>
      <c r="AJ659" s="220">
        <v>735</v>
      </c>
      <c r="AK659" s="220">
        <v>735</v>
      </c>
      <c r="AL659" s="220">
        <v>735</v>
      </c>
      <c r="AM659" s="220">
        <v>735</v>
      </c>
      <c r="AN659" s="220">
        <v>735</v>
      </c>
      <c r="AO659" s="220">
        <v>735</v>
      </c>
      <c r="AP659" s="220">
        <v>735</v>
      </c>
      <c r="AQ659" s="220">
        <v>735</v>
      </c>
      <c r="AR659" s="220">
        <v>735</v>
      </c>
      <c r="AS659" s="220">
        <v>735</v>
      </c>
      <c r="AT659" s="220">
        <v>735</v>
      </c>
      <c r="AU659" s="220">
        <v>735</v>
      </c>
      <c r="AV659" s="220">
        <v>735</v>
      </c>
      <c r="AW659" s="220">
        <v>735</v>
      </c>
      <c r="AX659" s="220">
        <v>735</v>
      </c>
      <c r="AY659" s="220">
        <v>735</v>
      </c>
      <c r="AZ659" s="220">
        <v>735</v>
      </c>
      <c r="BA659" s="220">
        <v>735</v>
      </c>
      <c r="BB659" s="220">
        <v>735</v>
      </c>
      <c r="BC659" s="220">
        <v>735</v>
      </c>
      <c r="BD659" s="220">
        <v>735</v>
      </c>
      <c r="BE659" s="220">
        <v>735</v>
      </c>
      <c r="BF659" s="220">
        <v>735</v>
      </c>
      <c r="BG659" s="220">
        <v>735</v>
      </c>
      <c r="BH659" s="220">
        <v>735</v>
      </c>
      <c r="BI659" s="220">
        <v>735</v>
      </c>
      <c r="BJ659" s="220">
        <v>735</v>
      </c>
      <c r="BK659" s="220">
        <v>735</v>
      </c>
      <c r="BL659" s="220">
        <v>735</v>
      </c>
      <c r="BM659" s="220">
        <v>735</v>
      </c>
      <c r="BN659" s="220">
        <v>735</v>
      </c>
      <c r="BO659" s="220">
        <v>735</v>
      </c>
      <c r="BP659" s="220">
        <v>735</v>
      </c>
      <c r="BQ659" s="220">
        <v>735</v>
      </c>
      <c r="BR659" s="220">
        <v>735</v>
      </c>
      <c r="BS659" s="220">
        <v>735</v>
      </c>
      <c r="BT659" s="220">
        <v>735</v>
      </c>
      <c r="BU659" s="220">
        <v>735</v>
      </c>
      <c r="BV659" s="220">
        <v>735</v>
      </c>
      <c r="BW659" s="220">
        <v>735</v>
      </c>
      <c r="BX659" s="220">
        <v>735</v>
      </c>
      <c r="BY659" s="220">
        <v>735</v>
      </c>
      <c r="BZ659" s="220">
        <v>735</v>
      </c>
      <c r="CA659" s="220">
        <v>735</v>
      </c>
      <c r="CB659" s="220">
        <v>735</v>
      </c>
      <c r="CC659" s="220">
        <v>735</v>
      </c>
      <c r="CD659" s="220">
        <v>735</v>
      </c>
      <c r="CE659" s="220">
        <v>735</v>
      </c>
      <c r="CF659" s="220">
        <v>735</v>
      </c>
      <c r="CG659" s="220">
        <v>735</v>
      </c>
      <c r="CH659" s="220">
        <v>735</v>
      </c>
      <c r="CI659" s="220">
        <v>735</v>
      </c>
      <c r="CJ659" s="220">
        <v>735</v>
      </c>
      <c r="CK659" s="220">
        <v>735</v>
      </c>
      <c r="CL659" s="220">
        <v>735</v>
      </c>
      <c r="CM659" s="220">
        <v>735</v>
      </c>
      <c r="CN659" s="220">
        <v>735</v>
      </c>
      <c r="CO659" s="220">
        <v>735</v>
      </c>
      <c r="CP659" s="220">
        <v>735</v>
      </c>
      <c r="CQ659" s="220">
        <v>735</v>
      </c>
      <c r="CR659" s="220">
        <v>735</v>
      </c>
      <c r="CS659" s="220">
        <v>735</v>
      </c>
      <c r="CT659" s="220">
        <v>735</v>
      </c>
      <c r="CU659" s="220">
        <v>735</v>
      </c>
      <c r="CV659" s="220">
        <v>735</v>
      </c>
      <c r="CW659" s="220">
        <v>735</v>
      </c>
      <c r="CX659" s="220">
        <v>735</v>
      </c>
      <c r="CY659" s="220">
        <v>735</v>
      </c>
      <c r="CZ659" s="220">
        <v>735</v>
      </c>
      <c r="DA659" s="220">
        <v>735</v>
      </c>
      <c r="DB659" s="220">
        <v>735</v>
      </c>
      <c r="DC659" s="220">
        <v>735</v>
      </c>
      <c r="DD659" s="220">
        <v>735</v>
      </c>
      <c r="DE659" s="220">
        <v>735</v>
      </c>
      <c r="DF659" s="220">
        <v>735</v>
      </c>
      <c r="DG659" s="220">
        <v>735</v>
      </c>
      <c r="DH659" s="220">
        <v>735</v>
      </c>
      <c r="DI659" s="220">
        <v>735</v>
      </c>
      <c r="DJ659" s="220">
        <v>735</v>
      </c>
      <c r="DK659" s="220">
        <v>735</v>
      </c>
      <c r="DL659" s="220">
        <v>735</v>
      </c>
      <c r="DM659" s="220">
        <v>735</v>
      </c>
      <c r="DN659" s="220">
        <v>735</v>
      </c>
      <c r="DO659" s="220">
        <v>735</v>
      </c>
      <c r="DP659" s="220">
        <v>735</v>
      </c>
      <c r="DQ659" s="220">
        <v>735</v>
      </c>
      <c r="DR659" s="220">
        <v>735</v>
      </c>
      <c r="DS659" s="220">
        <v>735</v>
      </c>
      <c r="DT659" s="220">
        <v>735</v>
      </c>
      <c r="DU659" s="220">
        <v>735</v>
      </c>
      <c r="DV659" s="220">
        <v>735</v>
      </c>
      <c r="DW659" s="220">
        <v>735</v>
      </c>
      <c r="DX659" s="220">
        <v>735</v>
      </c>
      <c r="DY659" s="220">
        <v>735</v>
      </c>
      <c r="DZ659" s="220">
        <v>735</v>
      </c>
      <c r="EA659" s="220">
        <v>735</v>
      </c>
      <c r="EB659" s="220">
        <v>735</v>
      </c>
      <c r="EC659" s="220">
        <v>735</v>
      </c>
      <c r="ED659" s="220">
        <v>735</v>
      </c>
      <c r="EE659" s="220">
        <v>735</v>
      </c>
      <c r="EF659" s="220">
        <v>735</v>
      </c>
      <c r="EG659" s="220">
        <v>735</v>
      </c>
      <c r="EH659" s="220">
        <v>735</v>
      </c>
      <c r="EI659" s="220">
        <v>735</v>
      </c>
      <c r="EJ659" s="220">
        <v>735</v>
      </c>
      <c r="EK659" s="220">
        <v>735</v>
      </c>
      <c r="EL659" s="220">
        <v>735</v>
      </c>
      <c r="EM659" s="220">
        <v>735</v>
      </c>
      <c r="EN659" s="242">
        <v>735</v>
      </c>
      <c r="EO659" s="232">
        <v>735</v>
      </c>
      <c r="EP659" s="228">
        <v>735</v>
      </c>
      <c r="EQ659" s="166">
        <v>735</v>
      </c>
      <c r="ER659" s="166">
        <v>735</v>
      </c>
      <c r="ES659" s="166">
        <v>735</v>
      </c>
      <c r="ET659" s="166">
        <v>735</v>
      </c>
      <c r="EU659" s="166">
        <v>735</v>
      </c>
      <c r="EV659" s="166">
        <v>735</v>
      </c>
      <c r="EW659" s="166">
        <v>735</v>
      </c>
      <c r="EX659" s="166">
        <v>735</v>
      </c>
      <c r="EY659" s="166">
        <v>735</v>
      </c>
      <c r="EZ659" s="166">
        <v>735</v>
      </c>
      <c r="FA659" s="166">
        <v>735</v>
      </c>
      <c r="FB659" s="166">
        <v>735</v>
      </c>
      <c r="FC659" s="154">
        <v>735</v>
      </c>
      <c r="FD659" s="166">
        <v>735</v>
      </c>
      <c r="FE659" s="154">
        <v>735</v>
      </c>
      <c r="FF659" s="166">
        <v>735</v>
      </c>
      <c r="FG659" s="166">
        <v>735</v>
      </c>
      <c r="FH659" s="166">
        <v>735</v>
      </c>
      <c r="FI659" s="154">
        <v>735</v>
      </c>
      <c r="FJ659" s="154">
        <v>735</v>
      </c>
      <c r="FK659" s="154">
        <v>735</v>
      </c>
      <c r="FL659" s="154">
        <v>735</v>
      </c>
      <c r="FM659" s="154">
        <v>735</v>
      </c>
      <c r="FN659" s="154">
        <v>735</v>
      </c>
      <c r="FO659" s="154">
        <v>735</v>
      </c>
      <c r="FP659" s="154">
        <v>735</v>
      </c>
      <c r="FQ659" s="154">
        <v>735</v>
      </c>
      <c r="FR659" s="166">
        <v>735</v>
      </c>
      <c r="FS659" s="166">
        <v>735</v>
      </c>
      <c r="FT659" s="166">
        <v>735</v>
      </c>
      <c r="FU659" s="166">
        <v>735</v>
      </c>
      <c r="FV659" s="166">
        <v>735</v>
      </c>
      <c r="FW659" s="166">
        <v>735</v>
      </c>
      <c r="FX659" s="166">
        <v>735</v>
      </c>
      <c r="FY659" s="166">
        <v>735</v>
      </c>
      <c r="FZ659" s="166">
        <v>735</v>
      </c>
      <c r="GA659" s="166">
        <v>735</v>
      </c>
      <c r="GB659" s="166">
        <v>735</v>
      </c>
      <c r="GC659" s="166">
        <v>735</v>
      </c>
      <c r="GD659" s="166">
        <v>735</v>
      </c>
      <c r="GE659" s="166">
        <v>735</v>
      </c>
      <c r="GF659" s="166">
        <v>735</v>
      </c>
      <c r="GG659" s="166">
        <v>735</v>
      </c>
      <c r="GH659" s="166">
        <v>735</v>
      </c>
      <c r="GI659" s="166">
        <v>735</v>
      </c>
      <c r="GJ659" s="166">
        <v>735</v>
      </c>
      <c r="GK659" s="166">
        <v>735</v>
      </c>
      <c r="GL659" s="166">
        <v>735</v>
      </c>
      <c r="GM659" s="166">
        <v>735</v>
      </c>
      <c r="GN659" s="166">
        <v>735</v>
      </c>
      <c r="GO659" s="166">
        <v>735</v>
      </c>
      <c r="GP659" s="166">
        <v>735</v>
      </c>
      <c r="GQ659" s="166">
        <v>735</v>
      </c>
      <c r="GR659" s="166">
        <v>735</v>
      </c>
      <c r="GS659" s="166">
        <v>735</v>
      </c>
      <c r="GT659" s="166">
        <v>735</v>
      </c>
      <c r="GU659" s="166">
        <v>735</v>
      </c>
      <c r="GV659" s="166">
        <v>735</v>
      </c>
      <c r="GW659" s="166">
        <v>735</v>
      </c>
      <c r="GX659" s="166">
        <v>735</v>
      </c>
      <c r="GY659" s="166">
        <v>735</v>
      </c>
      <c r="GZ659" s="166">
        <v>735</v>
      </c>
      <c r="HA659" s="166">
        <v>735</v>
      </c>
      <c r="HB659" s="166">
        <v>735</v>
      </c>
      <c r="HC659" s="166">
        <v>735</v>
      </c>
      <c r="HD659" s="166">
        <v>735</v>
      </c>
      <c r="HE659" s="166">
        <v>735</v>
      </c>
      <c r="HF659" s="166">
        <v>735</v>
      </c>
      <c r="HG659" s="154">
        <v>735</v>
      </c>
      <c r="HH659" s="154">
        <v>735</v>
      </c>
      <c r="HI659" s="166">
        <v>735</v>
      </c>
      <c r="HJ659" s="154">
        <v>736</v>
      </c>
      <c r="HK659" s="154">
        <v>735</v>
      </c>
      <c r="HL659" s="166">
        <v>735</v>
      </c>
      <c r="HM659" s="154">
        <v>735</v>
      </c>
      <c r="HN659" s="154">
        <v>735</v>
      </c>
      <c r="HO659" s="166">
        <v>735</v>
      </c>
      <c r="HP659" s="154">
        <v>735</v>
      </c>
      <c r="HQ659" s="154">
        <v>735</v>
      </c>
      <c r="HR659" s="166">
        <v>735</v>
      </c>
      <c r="HS659" s="154">
        <v>735</v>
      </c>
      <c r="HT659" s="151">
        <v>735</v>
      </c>
      <c r="HU659" s="151">
        <v>735</v>
      </c>
      <c r="HV659" s="151">
        <v>735</v>
      </c>
      <c r="HW659" s="170">
        <v>735</v>
      </c>
    </row>
    <row r="660" spans="1:231">
      <c r="A660" s="145">
        <f t="shared" si="59"/>
        <v>44020</v>
      </c>
      <c r="B660" s="220">
        <f>'Age&amp;Sex by occurrence date'!$FST22</f>
        <v>820</v>
      </c>
      <c r="C660" s="220">
        <v>735</v>
      </c>
      <c r="D660" s="220">
        <v>735</v>
      </c>
      <c r="E660" s="220">
        <v>735</v>
      </c>
      <c r="F660" s="220">
        <v>735</v>
      </c>
      <c r="G660" s="220">
        <v>735</v>
      </c>
      <c r="H660" s="220">
        <v>735</v>
      </c>
      <c r="I660" s="220">
        <v>735</v>
      </c>
      <c r="J660" s="220">
        <v>735</v>
      </c>
      <c r="K660" s="220">
        <v>735</v>
      </c>
      <c r="L660" s="220">
        <v>735</v>
      </c>
      <c r="M660" s="220">
        <v>735</v>
      </c>
      <c r="N660" s="220">
        <v>735</v>
      </c>
      <c r="O660" s="220">
        <v>735</v>
      </c>
      <c r="P660" s="220">
        <v>735</v>
      </c>
      <c r="Q660" s="220">
        <v>735</v>
      </c>
      <c r="R660" s="220">
        <v>735</v>
      </c>
      <c r="S660" s="220">
        <v>735</v>
      </c>
      <c r="T660" s="220">
        <v>735</v>
      </c>
      <c r="U660" s="220">
        <v>735</v>
      </c>
      <c r="V660" s="220">
        <v>735</v>
      </c>
      <c r="W660" s="220">
        <v>735</v>
      </c>
      <c r="X660" s="220">
        <v>735</v>
      </c>
      <c r="Y660" s="220">
        <v>735</v>
      </c>
      <c r="Z660" s="220">
        <v>735</v>
      </c>
      <c r="AA660" s="220">
        <v>735</v>
      </c>
      <c r="AB660" s="220">
        <v>736</v>
      </c>
      <c r="AC660" s="220">
        <v>736</v>
      </c>
      <c r="AD660" s="220">
        <v>736</v>
      </c>
      <c r="AE660" s="220">
        <v>735</v>
      </c>
      <c r="AF660" s="220">
        <v>735</v>
      </c>
      <c r="AG660" s="220">
        <v>735</v>
      </c>
      <c r="AH660" s="220">
        <v>735</v>
      </c>
      <c r="AI660" s="220">
        <v>735</v>
      </c>
      <c r="AJ660" s="220">
        <v>735</v>
      </c>
      <c r="AK660" s="220">
        <v>735</v>
      </c>
      <c r="AL660" s="220">
        <v>735</v>
      </c>
      <c r="AM660" s="220">
        <v>735</v>
      </c>
      <c r="AN660" s="220">
        <v>735</v>
      </c>
      <c r="AO660" s="220">
        <v>735</v>
      </c>
      <c r="AP660" s="220">
        <v>735</v>
      </c>
      <c r="AQ660" s="220">
        <v>735</v>
      </c>
      <c r="AR660" s="220">
        <v>735</v>
      </c>
      <c r="AS660" s="220">
        <v>735</v>
      </c>
      <c r="AT660" s="220">
        <v>735</v>
      </c>
      <c r="AU660" s="220">
        <v>735</v>
      </c>
      <c r="AV660" s="220">
        <v>735</v>
      </c>
      <c r="AW660" s="220">
        <v>735</v>
      </c>
      <c r="AX660" s="220">
        <v>735</v>
      </c>
      <c r="AY660" s="220">
        <v>735</v>
      </c>
      <c r="AZ660" s="220">
        <v>735</v>
      </c>
      <c r="BA660" s="220">
        <v>735</v>
      </c>
      <c r="BB660" s="220">
        <v>735</v>
      </c>
      <c r="BC660" s="220">
        <v>735</v>
      </c>
      <c r="BD660" s="220">
        <v>735</v>
      </c>
      <c r="BE660" s="220">
        <v>735</v>
      </c>
      <c r="BF660" s="220">
        <v>735</v>
      </c>
      <c r="BG660" s="220">
        <v>735</v>
      </c>
      <c r="BH660" s="220">
        <v>735</v>
      </c>
      <c r="BI660" s="220">
        <v>735</v>
      </c>
      <c r="BJ660" s="220">
        <v>735</v>
      </c>
      <c r="BK660" s="220">
        <v>735</v>
      </c>
      <c r="BL660" s="220">
        <v>735</v>
      </c>
      <c r="BM660" s="220">
        <v>735</v>
      </c>
      <c r="BN660" s="220">
        <v>735</v>
      </c>
      <c r="BO660" s="220">
        <v>735</v>
      </c>
      <c r="BP660" s="220">
        <v>735</v>
      </c>
      <c r="BQ660" s="220">
        <v>735</v>
      </c>
      <c r="BR660" s="220">
        <v>735</v>
      </c>
      <c r="BS660" s="220">
        <v>735</v>
      </c>
      <c r="BT660" s="220">
        <v>735</v>
      </c>
      <c r="BU660" s="220">
        <v>735</v>
      </c>
      <c r="BV660" s="220">
        <v>735</v>
      </c>
      <c r="BW660" s="220">
        <v>735</v>
      </c>
      <c r="BX660" s="220">
        <v>735</v>
      </c>
      <c r="BY660" s="220">
        <v>735</v>
      </c>
      <c r="BZ660" s="220">
        <v>735</v>
      </c>
      <c r="CA660" s="220">
        <v>735</v>
      </c>
      <c r="CB660" s="220">
        <v>735</v>
      </c>
      <c r="CC660" s="220">
        <v>735</v>
      </c>
      <c r="CD660" s="220">
        <v>735</v>
      </c>
      <c r="CE660" s="220">
        <v>735</v>
      </c>
      <c r="CF660" s="220">
        <v>735</v>
      </c>
      <c r="CG660" s="220">
        <v>735</v>
      </c>
      <c r="CH660" s="220">
        <v>735</v>
      </c>
      <c r="CI660" s="220">
        <v>735</v>
      </c>
      <c r="CJ660" s="220">
        <v>735</v>
      </c>
      <c r="CK660" s="220">
        <v>735</v>
      </c>
      <c r="CL660" s="220">
        <v>735</v>
      </c>
      <c r="CM660" s="220">
        <v>735</v>
      </c>
      <c r="CN660" s="220">
        <v>735</v>
      </c>
      <c r="CO660" s="220">
        <v>735</v>
      </c>
      <c r="CP660" s="220">
        <v>735</v>
      </c>
      <c r="CQ660" s="220">
        <v>735</v>
      </c>
      <c r="CR660" s="220">
        <v>735</v>
      </c>
      <c r="CS660" s="220">
        <v>735</v>
      </c>
      <c r="CT660" s="220">
        <v>735</v>
      </c>
      <c r="CU660" s="220">
        <v>735</v>
      </c>
      <c r="CV660" s="220">
        <v>735</v>
      </c>
      <c r="CW660" s="220">
        <v>735</v>
      </c>
      <c r="CX660" s="220">
        <v>735</v>
      </c>
      <c r="CY660" s="220">
        <v>735</v>
      </c>
      <c r="CZ660" s="220">
        <v>735</v>
      </c>
      <c r="DA660" s="220">
        <v>735</v>
      </c>
      <c r="DB660" s="220">
        <v>735</v>
      </c>
      <c r="DC660" s="220">
        <v>735</v>
      </c>
      <c r="DD660" s="220">
        <v>735</v>
      </c>
      <c r="DE660" s="220">
        <v>735</v>
      </c>
      <c r="DF660" s="220">
        <v>735</v>
      </c>
      <c r="DG660" s="220">
        <v>735</v>
      </c>
      <c r="DH660" s="220">
        <v>735</v>
      </c>
      <c r="DI660" s="220">
        <v>735</v>
      </c>
      <c r="DJ660" s="220">
        <v>735</v>
      </c>
      <c r="DK660" s="220">
        <v>735</v>
      </c>
      <c r="DL660" s="220">
        <v>735</v>
      </c>
      <c r="DM660" s="220">
        <v>735</v>
      </c>
      <c r="DN660" s="220">
        <v>735</v>
      </c>
      <c r="DO660" s="220">
        <v>735</v>
      </c>
      <c r="DP660" s="220">
        <v>735</v>
      </c>
      <c r="DQ660" s="220">
        <v>735</v>
      </c>
      <c r="DR660" s="220">
        <v>735</v>
      </c>
      <c r="DS660" s="220">
        <v>735</v>
      </c>
      <c r="DT660" s="220">
        <v>735</v>
      </c>
      <c r="DU660" s="220">
        <v>735</v>
      </c>
      <c r="DV660" s="220">
        <v>735</v>
      </c>
      <c r="DW660" s="220">
        <v>735</v>
      </c>
      <c r="DX660" s="220">
        <v>735</v>
      </c>
      <c r="DY660" s="220">
        <v>735</v>
      </c>
      <c r="DZ660" s="220">
        <v>735</v>
      </c>
      <c r="EA660" s="220">
        <v>735</v>
      </c>
      <c r="EB660" s="220">
        <v>735</v>
      </c>
      <c r="EC660" s="220">
        <v>735</v>
      </c>
      <c r="ED660" s="220">
        <v>735</v>
      </c>
      <c r="EE660" s="220">
        <v>735</v>
      </c>
      <c r="EF660" s="220">
        <v>735</v>
      </c>
      <c r="EG660" s="220">
        <v>735</v>
      </c>
      <c r="EH660" s="220">
        <v>735</v>
      </c>
      <c r="EI660" s="220">
        <v>735</v>
      </c>
      <c r="EJ660" s="220">
        <v>735</v>
      </c>
      <c r="EK660" s="220">
        <v>735</v>
      </c>
      <c r="EL660" s="220">
        <v>735</v>
      </c>
      <c r="EM660" s="220">
        <v>735</v>
      </c>
      <c r="EN660" s="242">
        <v>735</v>
      </c>
      <c r="EO660" s="232">
        <v>735</v>
      </c>
      <c r="EP660" s="227">
        <v>735</v>
      </c>
      <c r="EQ660" s="154">
        <v>735</v>
      </c>
      <c r="ER660" s="154">
        <v>735</v>
      </c>
      <c r="ES660" s="154">
        <v>735</v>
      </c>
      <c r="ET660" s="154">
        <v>735</v>
      </c>
      <c r="EU660" s="154">
        <v>735</v>
      </c>
      <c r="EV660" s="154">
        <v>735</v>
      </c>
      <c r="EW660" s="166">
        <v>735</v>
      </c>
      <c r="EX660" s="166">
        <v>735</v>
      </c>
      <c r="EY660" s="166">
        <v>735</v>
      </c>
      <c r="EZ660" s="166">
        <v>735</v>
      </c>
      <c r="FA660" s="166">
        <v>735</v>
      </c>
      <c r="FB660" s="166">
        <v>735</v>
      </c>
      <c r="FC660" s="166">
        <v>735</v>
      </c>
      <c r="FD660" s="154">
        <v>735</v>
      </c>
      <c r="FE660" s="166">
        <v>735</v>
      </c>
      <c r="FF660" s="166">
        <v>735</v>
      </c>
      <c r="FG660" s="154">
        <v>735</v>
      </c>
      <c r="FH660" s="166">
        <v>735</v>
      </c>
      <c r="FI660" s="166">
        <v>735</v>
      </c>
      <c r="FJ660" s="166">
        <v>735</v>
      </c>
      <c r="FK660" s="166">
        <v>735</v>
      </c>
      <c r="FL660" s="166">
        <v>735</v>
      </c>
      <c r="FM660" s="166">
        <v>735</v>
      </c>
      <c r="FN660" s="166">
        <v>735</v>
      </c>
      <c r="FO660" s="166">
        <v>735</v>
      </c>
      <c r="FP660" s="166">
        <v>735</v>
      </c>
      <c r="FQ660" s="166">
        <v>735</v>
      </c>
      <c r="FR660" s="154">
        <v>735</v>
      </c>
      <c r="FS660" s="154">
        <v>735</v>
      </c>
      <c r="FT660" s="154">
        <v>735</v>
      </c>
      <c r="FU660" s="154">
        <v>735</v>
      </c>
      <c r="FV660" s="154">
        <v>735</v>
      </c>
      <c r="FW660" s="154">
        <v>735</v>
      </c>
      <c r="FX660" s="154">
        <v>735</v>
      </c>
      <c r="FY660" s="154">
        <v>735</v>
      </c>
      <c r="FZ660" s="154">
        <v>735</v>
      </c>
      <c r="GA660" s="154">
        <v>735</v>
      </c>
      <c r="GB660" s="154">
        <v>735</v>
      </c>
      <c r="GC660" s="154">
        <v>735</v>
      </c>
      <c r="GD660" s="154">
        <v>735</v>
      </c>
      <c r="GE660" s="154">
        <v>735</v>
      </c>
      <c r="GF660" s="154">
        <v>735</v>
      </c>
      <c r="GG660" s="154">
        <v>735</v>
      </c>
      <c r="GH660" s="154">
        <v>735</v>
      </c>
      <c r="GI660" s="154">
        <v>735</v>
      </c>
      <c r="GJ660" s="154">
        <v>735</v>
      </c>
      <c r="GK660" s="154">
        <v>735</v>
      </c>
      <c r="GL660" s="154">
        <v>735</v>
      </c>
      <c r="GM660" s="154">
        <v>735</v>
      </c>
      <c r="GN660" s="154">
        <v>735</v>
      </c>
      <c r="GO660" s="154">
        <v>735</v>
      </c>
      <c r="GP660" s="154">
        <v>735</v>
      </c>
      <c r="GQ660" s="154">
        <v>735</v>
      </c>
      <c r="GR660" s="154">
        <v>735</v>
      </c>
      <c r="GS660" s="154">
        <v>735</v>
      </c>
      <c r="GT660" s="166">
        <v>735</v>
      </c>
      <c r="GU660" s="166">
        <v>735</v>
      </c>
      <c r="GV660" s="166">
        <v>735</v>
      </c>
      <c r="GW660" s="166">
        <v>735</v>
      </c>
      <c r="GX660" s="166">
        <v>735</v>
      </c>
      <c r="GY660" s="166">
        <v>735</v>
      </c>
      <c r="GZ660" s="166">
        <v>735</v>
      </c>
      <c r="HA660" s="166">
        <v>735</v>
      </c>
      <c r="HB660" s="166">
        <v>735</v>
      </c>
      <c r="HC660" s="166">
        <v>735</v>
      </c>
      <c r="HD660" s="166">
        <v>735</v>
      </c>
      <c r="HE660" s="166">
        <v>735</v>
      </c>
      <c r="HF660" s="166">
        <v>735</v>
      </c>
      <c r="HG660" s="154">
        <v>735</v>
      </c>
      <c r="HH660" s="154">
        <v>735</v>
      </c>
      <c r="HI660" s="166">
        <v>735</v>
      </c>
      <c r="HJ660" s="154">
        <v>736</v>
      </c>
      <c r="HK660" s="154">
        <v>735</v>
      </c>
      <c r="HL660" s="166">
        <v>735</v>
      </c>
      <c r="HM660" s="154">
        <v>735</v>
      </c>
      <c r="HN660" s="154">
        <v>735</v>
      </c>
      <c r="HO660" s="166">
        <v>735</v>
      </c>
      <c r="HP660" s="154">
        <v>735</v>
      </c>
      <c r="HQ660" s="154">
        <v>735</v>
      </c>
      <c r="HR660" s="166">
        <v>735</v>
      </c>
      <c r="HS660" s="154">
        <v>735</v>
      </c>
      <c r="HT660" s="151">
        <v>735</v>
      </c>
      <c r="HU660" s="151">
        <v>735</v>
      </c>
      <c r="HV660" s="151">
        <v>735</v>
      </c>
      <c r="HW660" s="170">
        <v>735</v>
      </c>
    </row>
    <row r="661" spans="1:231">
      <c r="A661" s="145">
        <f t="shared" si="59"/>
        <v>44019</v>
      </c>
      <c r="B661" s="220">
        <f>'Age&amp;Sex by occurrence date'!$FTA22</f>
        <v>820</v>
      </c>
      <c r="C661" s="220">
        <v>735</v>
      </c>
      <c r="D661" s="220">
        <v>735</v>
      </c>
      <c r="E661" s="220">
        <v>735</v>
      </c>
      <c r="F661" s="220">
        <v>735</v>
      </c>
      <c r="G661" s="220">
        <v>735</v>
      </c>
      <c r="H661" s="220">
        <v>735</v>
      </c>
      <c r="I661" s="220">
        <v>735</v>
      </c>
      <c r="J661" s="220">
        <v>735</v>
      </c>
      <c r="K661" s="220">
        <v>735</v>
      </c>
      <c r="L661" s="220">
        <v>735</v>
      </c>
      <c r="M661" s="220">
        <v>735</v>
      </c>
      <c r="N661" s="220">
        <v>735</v>
      </c>
      <c r="O661" s="220">
        <v>735</v>
      </c>
      <c r="P661" s="220">
        <v>735</v>
      </c>
      <c r="Q661" s="220">
        <v>735</v>
      </c>
      <c r="R661" s="220">
        <v>735</v>
      </c>
      <c r="S661" s="220">
        <v>735</v>
      </c>
      <c r="T661" s="220">
        <v>735</v>
      </c>
      <c r="U661" s="220">
        <v>735</v>
      </c>
      <c r="V661" s="220">
        <v>735</v>
      </c>
      <c r="W661" s="220">
        <v>735</v>
      </c>
      <c r="X661" s="220">
        <v>735</v>
      </c>
      <c r="Y661" s="220">
        <v>735</v>
      </c>
      <c r="Z661" s="220">
        <v>735</v>
      </c>
      <c r="AA661" s="220">
        <v>735</v>
      </c>
      <c r="AB661" s="220">
        <v>736</v>
      </c>
      <c r="AC661" s="220">
        <v>736</v>
      </c>
      <c r="AD661" s="220">
        <v>736</v>
      </c>
      <c r="AE661" s="220">
        <v>735</v>
      </c>
      <c r="AF661" s="220">
        <v>735</v>
      </c>
      <c r="AG661" s="220">
        <v>735</v>
      </c>
      <c r="AH661" s="220">
        <v>735</v>
      </c>
      <c r="AI661" s="220">
        <v>735</v>
      </c>
      <c r="AJ661" s="220">
        <v>735</v>
      </c>
      <c r="AK661" s="220">
        <v>735</v>
      </c>
      <c r="AL661" s="220">
        <v>735</v>
      </c>
      <c r="AM661" s="220">
        <v>735</v>
      </c>
      <c r="AN661" s="220">
        <v>735</v>
      </c>
      <c r="AO661" s="220">
        <v>735</v>
      </c>
      <c r="AP661" s="220">
        <v>735</v>
      </c>
      <c r="AQ661" s="220">
        <v>735</v>
      </c>
      <c r="AR661" s="220">
        <v>735</v>
      </c>
      <c r="AS661" s="220">
        <v>735</v>
      </c>
      <c r="AT661" s="220">
        <v>735</v>
      </c>
      <c r="AU661" s="220">
        <v>735</v>
      </c>
      <c r="AV661" s="220">
        <v>735</v>
      </c>
      <c r="AW661" s="220">
        <v>735</v>
      </c>
      <c r="AX661" s="220">
        <v>735</v>
      </c>
      <c r="AY661" s="220">
        <v>735</v>
      </c>
      <c r="AZ661" s="220">
        <v>735</v>
      </c>
      <c r="BA661" s="220">
        <v>735</v>
      </c>
      <c r="BB661" s="220">
        <v>735</v>
      </c>
      <c r="BC661" s="220">
        <v>735</v>
      </c>
      <c r="BD661" s="220">
        <v>735</v>
      </c>
      <c r="BE661" s="220">
        <v>735</v>
      </c>
      <c r="BF661" s="220">
        <v>735</v>
      </c>
      <c r="BG661" s="220">
        <v>735</v>
      </c>
      <c r="BH661" s="220">
        <v>735</v>
      </c>
      <c r="BI661" s="220">
        <v>735</v>
      </c>
      <c r="BJ661" s="220">
        <v>735</v>
      </c>
      <c r="BK661" s="220">
        <v>735</v>
      </c>
      <c r="BL661" s="220">
        <v>735</v>
      </c>
      <c r="BM661" s="220">
        <v>735</v>
      </c>
      <c r="BN661" s="220">
        <v>735</v>
      </c>
      <c r="BO661" s="220">
        <v>735</v>
      </c>
      <c r="BP661" s="220">
        <v>735</v>
      </c>
      <c r="BQ661" s="220">
        <v>735</v>
      </c>
      <c r="BR661" s="220">
        <v>735</v>
      </c>
      <c r="BS661" s="220">
        <v>735</v>
      </c>
      <c r="BT661" s="220">
        <v>735</v>
      </c>
      <c r="BU661" s="220">
        <v>735</v>
      </c>
      <c r="BV661" s="220">
        <v>735</v>
      </c>
      <c r="BW661" s="220">
        <v>735</v>
      </c>
      <c r="BX661" s="220">
        <v>735</v>
      </c>
      <c r="BY661" s="220">
        <v>735</v>
      </c>
      <c r="BZ661" s="220">
        <v>735</v>
      </c>
      <c r="CA661" s="220">
        <v>735</v>
      </c>
      <c r="CB661" s="220">
        <v>735</v>
      </c>
      <c r="CC661" s="220">
        <v>735</v>
      </c>
      <c r="CD661" s="220">
        <v>735</v>
      </c>
      <c r="CE661" s="220">
        <v>735</v>
      </c>
      <c r="CF661" s="220">
        <v>735</v>
      </c>
      <c r="CG661" s="220">
        <v>735</v>
      </c>
      <c r="CH661" s="220">
        <v>735</v>
      </c>
      <c r="CI661" s="220">
        <v>735</v>
      </c>
      <c r="CJ661" s="220">
        <v>735</v>
      </c>
      <c r="CK661" s="220">
        <v>735</v>
      </c>
      <c r="CL661" s="220">
        <v>735</v>
      </c>
      <c r="CM661" s="220">
        <v>735</v>
      </c>
      <c r="CN661" s="220">
        <v>735</v>
      </c>
      <c r="CO661" s="220">
        <v>735</v>
      </c>
      <c r="CP661" s="220">
        <v>735</v>
      </c>
      <c r="CQ661" s="220">
        <v>735</v>
      </c>
      <c r="CR661" s="220">
        <v>735</v>
      </c>
      <c r="CS661" s="220">
        <v>735</v>
      </c>
      <c r="CT661" s="220">
        <v>735</v>
      </c>
      <c r="CU661" s="220">
        <v>735</v>
      </c>
      <c r="CV661" s="220">
        <v>735</v>
      </c>
      <c r="CW661" s="220">
        <v>735</v>
      </c>
      <c r="CX661" s="220">
        <v>735</v>
      </c>
      <c r="CY661" s="220">
        <v>735</v>
      </c>
      <c r="CZ661" s="220">
        <v>735</v>
      </c>
      <c r="DA661" s="220">
        <v>735</v>
      </c>
      <c r="DB661" s="220">
        <v>735</v>
      </c>
      <c r="DC661" s="220">
        <v>735</v>
      </c>
      <c r="DD661" s="220">
        <v>735</v>
      </c>
      <c r="DE661" s="220">
        <v>735</v>
      </c>
      <c r="DF661" s="220">
        <v>735</v>
      </c>
      <c r="DG661" s="220">
        <v>735</v>
      </c>
      <c r="DH661" s="220">
        <v>735</v>
      </c>
      <c r="DI661" s="220">
        <v>735</v>
      </c>
      <c r="DJ661" s="220">
        <v>735</v>
      </c>
      <c r="DK661" s="220">
        <v>735</v>
      </c>
      <c r="DL661" s="220">
        <v>735</v>
      </c>
      <c r="DM661" s="220">
        <v>735</v>
      </c>
      <c r="DN661" s="220">
        <v>735</v>
      </c>
      <c r="DO661" s="220">
        <v>735</v>
      </c>
      <c r="DP661" s="220">
        <v>735</v>
      </c>
      <c r="DQ661" s="220">
        <v>735</v>
      </c>
      <c r="DR661" s="220">
        <v>735</v>
      </c>
      <c r="DS661" s="220">
        <v>735</v>
      </c>
      <c r="DT661" s="220">
        <v>735</v>
      </c>
      <c r="DU661" s="220">
        <v>735</v>
      </c>
      <c r="DV661" s="220">
        <v>735</v>
      </c>
      <c r="DW661" s="220">
        <v>735</v>
      </c>
      <c r="DX661" s="220">
        <v>735</v>
      </c>
      <c r="DY661" s="220">
        <v>735</v>
      </c>
      <c r="DZ661" s="220">
        <v>735</v>
      </c>
      <c r="EA661" s="220">
        <v>735</v>
      </c>
      <c r="EB661" s="220">
        <v>735</v>
      </c>
      <c r="EC661" s="220">
        <v>735</v>
      </c>
      <c r="ED661" s="220">
        <v>735</v>
      </c>
      <c r="EE661" s="220">
        <v>735</v>
      </c>
      <c r="EF661" s="220">
        <v>735</v>
      </c>
      <c r="EG661" s="220">
        <v>735</v>
      </c>
      <c r="EH661" s="220">
        <v>735</v>
      </c>
      <c r="EI661" s="220">
        <v>735</v>
      </c>
      <c r="EJ661" s="220">
        <v>735</v>
      </c>
      <c r="EK661" s="220">
        <v>735</v>
      </c>
      <c r="EL661" s="220">
        <v>735</v>
      </c>
      <c r="EM661" s="220">
        <v>735</v>
      </c>
      <c r="EN661" s="242">
        <v>735</v>
      </c>
      <c r="EO661" s="232">
        <v>735</v>
      </c>
      <c r="EP661" s="227">
        <v>735</v>
      </c>
      <c r="EQ661" s="154">
        <v>735</v>
      </c>
      <c r="ER661" s="154">
        <v>735</v>
      </c>
      <c r="ES661" s="154">
        <v>735</v>
      </c>
      <c r="ET661" s="154">
        <v>735</v>
      </c>
      <c r="EU661" s="154">
        <v>735</v>
      </c>
      <c r="EV661" s="154">
        <v>735</v>
      </c>
      <c r="EW661" s="166">
        <v>735</v>
      </c>
      <c r="EX661" s="166">
        <v>735</v>
      </c>
      <c r="EY661" s="166">
        <v>735</v>
      </c>
      <c r="EZ661" s="166">
        <v>735</v>
      </c>
      <c r="FA661" s="166">
        <v>735</v>
      </c>
      <c r="FB661" s="154">
        <v>735</v>
      </c>
      <c r="FC661" s="166">
        <v>735</v>
      </c>
      <c r="FD661" s="154">
        <v>735</v>
      </c>
      <c r="FE661" s="154">
        <v>735</v>
      </c>
      <c r="FF661" s="154">
        <v>735</v>
      </c>
      <c r="FG661" s="154">
        <v>735</v>
      </c>
      <c r="FH661" s="154">
        <v>735</v>
      </c>
      <c r="FI661" s="166">
        <v>735</v>
      </c>
      <c r="FJ661" s="166">
        <v>735</v>
      </c>
      <c r="FK661" s="166">
        <v>735</v>
      </c>
      <c r="FL661" s="166">
        <v>735</v>
      </c>
      <c r="FM661" s="166">
        <v>735</v>
      </c>
      <c r="FN661" s="166">
        <v>735</v>
      </c>
      <c r="FO661" s="166">
        <v>735</v>
      </c>
      <c r="FP661" s="166">
        <v>735</v>
      </c>
      <c r="FQ661" s="166">
        <v>735</v>
      </c>
      <c r="FR661" s="166">
        <v>735</v>
      </c>
      <c r="FS661" s="166">
        <v>735</v>
      </c>
      <c r="FT661" s="166">
        <v>735</v>
      </c>
      <c r="FU661" s="166">
        <v>735</v>
      </c>
      <c r="FV661" s="166">
        <v>735</v>
      </c>
      <c r="FW661" s="166">
        <v>735</v>
      </c>
      <c r="FX661" s="166">
        <v>735</v>
      </c>
      <c r="FY661" s="166">
        <v>735</v>
      </c>
      <c r="FZ661" s="166">
        <v>735</v>
      </c>
      <c r="GA661" s="166">
        <v>735</v>
      </c>
      <c r="GB661" s="166">
        <v>735</v>
      </c>
      <c r="GC661" s="166">
        <v>735</v>
      </c>
      <c r="GD661" s="166">
        <v>735</v>
      </c>
      <c r="GE661" s="166">
        <v>735</v>
      </c>
      <c r="GF661" s="166">
        <v>735</v>
      </c>
      <c r="GG661" s="166">
        <v>735</v>
      </c>
      <c r="GH661" s="166">
        <v>735</v>
      </c>
      <c r="GI661" s="166">
        <v>735</v>
      </c>
      <c r="GJ661" s="166">
        <v>735</v>
      </c>
      <c r="GK661" s="154">
        <v>735</v>
      </c>
      <c r="GL661" s="154">
        <v>735</v>
      </c>
      <c r="GM661" s="154">
        <v>735</v>
      </c>
      <c r="GN661" s="154">
        <v>735</v>
      </c>
      <c r="GO661" s="154">
        <v>735</v>
      </c>
      <c r="GP661" s="154">
        <v>735</v>
      </c>
      <c r="GQ661" s="154">
        <v>735</v>
      </c>
      <c r="GR661" s="154">
        <v>735</v>
      </c>
      <c r="GS661" s="154">
        <v>735</v>
      </c>
      <c r="GT661" s="166">
        <v>735</v>
      </c>
      <c r="GU661" s="166">
        <v>735</v>
      </c>
      <c r="GV661" s="166">
        <v>735</v>
      </c>
      <c r="GW661" s="166">
        <v>735</v>
      </c>
      <c r="GX661" s="166">
        <v>735</v>
      </c>
      <c r="GY661" s="154">
        <v>735</v>
      </c>
      <c r="GZ661" s="154">
        <v>735</v>
      </c>
      <c r="HA661" s="154">
        <v>735</v>
      </c>
      <c r="HB661" s="154">
        <v>735</v>
      </c>
      <c r="HC661" s="154">
        <v>735</v>
      </c>
      <c r="HD661" s="154">
        <v>735</v>
      </c>
      <c r="HE661" s="154">
        <v>735</v>
      </c>
      <c r="HF661" s="166">
        <v>735</v>
      </c>
      <c r="HG661" s="154">
        <v>735</v>
      </c>
      <c r="HH661" s="154">
        <v>735</v>
      </c>
      <c r="HI661" s="166">
        <v>735</v>
      </c>
      <c r="HJ661" s="154">
        <v>736</v>
      </c>
      <c r="HK661" s="154">
        <v>735</v>
      </c>
      <c r="HL661" s="166">
        <v>735</v>
      </c>
      <c r="HM661" s="154">
        <v>735</v>
      </c>
      <c r="HN661" s="154">
        <v>735</v>
      </c>
      <c r="HO661" s="166">
        <v>735</v>
      </c>
      <c r="HP661" s="154">
        <v>735</v>
      </c>
      <c r="HQ661" s="154">
        <v>735</v>
      </c>
      <c r="HR661" s="166">
        <v>735</v>
      </c>
      <c r="HS661" s="154">
        <v>735</v>
      </c>
      <c r="HT661" s="151">
        <v>735</v>
      </c>
      <c r="HU661" s="151">
        <v>735</v>
      </c>
      <c r="HV661" s="151">
        <v>735</v>
      </c>
      <c r="HW661" s="170">
        <v>735</v>
      </c>
    </row>
    <row r="662" spans="1:231">
      <c r="A662" s="145">
        <f t="shared" si="59"/>
        <v>44018</v>
      </c>
      <c r="B662" s="220">
        <f>'Age&amp;Sex by occurrence date'!$FTH22</f>
        <v>820</v>
      </c>
      <c r="C662" s="220">
        <v>735</v>
      </c>
      <c r="D662" s="220">
        <v>735</v>
      </c>
      <c r="E662" s="220">
        <v>735</v>
      </c>
      <c r="F662" s="220">
        <v>735</v>
      </c>
      <c r="G662" s="220">
        <v>735</v>
      </c>
      <c r="H662" s="220">
        <v>735</v>
      </c>
      <c r="I662" s="220">
        <v>735</v>
      </c>
      <c r="J662" s="220">
        <v>735</v>
      </c>
      <c r="K662" s="220">
        <v>735</v>
      </c>
      <c r="L662" s="220">
        <v>735</v>
      </c>
      <c r="M662" s="220">
        <v>735</v>
      </c>
      <c r="N662" s="220">
        <v>735</v>
      </c>
      <c r="O662" s="220">
        <v>735</v>
      </c>
      <c r="P662" s="220">
        <v>735</v>
      </c>
      <c r="Q662" s="220">
        <v>735</v>
      </c>
      <c r="R662" s="220">
        <v>735</v>
      </c>
      <c r="S662" s="220">
        <v>735</v>
      </c>
      <c r="T662" s="220">
        <v>735</v>
      </c>
      <c r="U662" s="220">
        <v>735</v>
      </c>
      <c r="V662" s="220">
        <v>735</v>
      </c>
      <c r="W662" s="220">
        <v>735</v>
      </c>
      <c r="X662" s="220">
        <v>735</v>
      </c>
      <c r="Y662" s="220">
        <v>735</v>
      </c>
      <c r="Z662" s="220">
        <v>735</v>
      </c>
      <c r="AA662" s="220">
        <v>735</v>
      </c>
      <c r="AB662" s="220">
        <v>736</v>
      </c>
      <c r="AC662" s="220">
        <v>736</v>
      </c>
      <c r="AD662" s="220">
        <v>736</v>
      </c>
      <c r="AE662" s="220">
        <v>735</v>
      </c>
      <c r="AF662" s="220">
        <v>735</v>
      </c>
      <c r="AG662" s="220">
        <v>735</v>
      </c>
      <c r="AH662" s="220">
        <v>735</v>
      </c>
      <c r="AI662" s="220">
        <v>735</v>
      </c>
      <c r="AJ662" s="220">
        <v>735</v>
      </c>
      <c r="AK662" s="220">
        <v>735</v>
      </c>
      <c r="AL662" s="220">
        <v>735</v>
      </c>
      <c r="AM662" s="220">
        <v>735</v>
      </c>
      <c r="AN662" s="220">
        <v>735</v>
      </c>
      <c r="AO662" s="220">
        <v>735</v>
      </c>
      <c r="AP662" s="220">
        <v>735</v>
      </c>
      <c r="AQ662" s="220">
        <v>735</v>
      </c>
      <c r="AR662" s="220">
        <v>735</v>
      </c>
      <c r="AS662" s="220">
        <v>735</v>
      </c>
      <c r="AT662" s="220">
        <v>735</v>
      </c>
      <c r="AU662" s="220">
        <v>735</v>
      </c>
      <c r="AV662" s="220">
        <v>735</v>
      </c>
      <c r="AW662" s="220">
        <v>735</v>
      </c>
      <c r="AX662" s="220">
        <v>735</v>
      </c>
      <c r="AY662" s="220">
        <v>735</v>
      </c>
      <c r="AZ662" s="220">
        <v>735</v>
      </c>
      <c r="BA662" s="220">
        <v>735</v>
      </c>
      <c r="BB662" s="220">
        <v>735</v>
      </c>
      <c r="BC662" s="220">
        <v>735</v>
      </c>
      <c r="BD662" s="220">
        <v>735</v>
      </c>
      <c r="BE662" s="220">
        <v>735</v>
      </c>
      <c r="BF662" s="220">
        <v>735</v>
      </c>
      <c r="BG662" s="220">
        <v>735</v>
      </c>
      <c r="BH662" s="220">
        <v>735</v>
      </c>
      <c r="BI662" s="220">
        <v>735</v>
      </c>
      <c r="BJ662" s="220">
        <v>735</v>
      </c>
      <c r="BK662" s="220">
        <v>735</v>
      </c>
      <c r="BL662" s="220">
        <v>735</v>
      </c>
      <c r="BM662" s="220">
        <v>735</v>
      </c>
      <c r="BN662" s="220">
        <v>735</v>
      </c>
      <c r="BO662" s="220">
        <v>735</v>
      </c>
      <c r="BP662" s="220">
        <v>735</v>
      </c>
      <c r="BQ662" s="220">
        <v>735</v>
      </c>
      <c r="BR662" s="220">
        <v>735</v>
      </c>
      <c r="BS662" s="220">
        <v>735</v>
      </c>
      <c r="BT662" s="220">
        <v>735</v>
      </c>
      <c r="BU662" s="220">
        <v>735</v>
      </c>
      <c r="BV662" s="220">
        <v>735</v>
      </c>
      <c r="BW662" s="220">
        <v>735</v>
      </c>
      <c r="BX662" s="220">
        <v>735</v>
      </c>
      <c r="BY662" s="220">
        <v>735</v>
      </c>
      <c r="BZ662" s="220">
        <v>735</v>
      </c>
      <c r="CA662" s="220">
        <v>735</v>
      </c>
      <c r="CB662" s="220">
        <v>735</v>
      </c>
      <c r="CC662" s="220">
        <v>735</v>
      </c>
      <c r="CD662" s="220">
        <v>735</v>
      </c>
      <c r="CE662" s="220">
        <v>735</v>
      </c>
      <c r="CF662" s="220">
        <v>735</v>
      </c>
      <c r="CG662" s="220">
        <v>735</v>
      </c>
      <c r="CH662" s="220">
        <v>735</v>
      </c>
      <c r="CI662" s="220">
        <v>735</v>
      </c>
      <c r="CJ662" s="220">
        <v>735</v>
      </c>
      <c r="CK662" s="220">
        <v>735</v>
      </c>
      <c r="CL662" s="220">
        <v>735</v>
      </c>
      <c r="CM662" s="220">
        <v>735</v>
      </c>
      <c r="CN662" s="220">
        <v>735</v>
      </c>
      <c r="CO662" s="220">
        <v>735</v>
      </c>
      <c r="CP662" s="220">
        <v>735</v>
      </c>
      <c r="CQ662" s="220">
        <v>735</v>
      </c>
      <c r="CR662" s="220">
        <v>735</v>
      </c>
      <c r="CS662" s="220">
        <v>735</v>
      </c>
      <c r="CT662" s="220">
        <v>735</v>
      </c>
      <c r="CU662" s="220">
        <v>735</v>
      </c>
      <c r="CV662" s="220">
        <v>735</v>
      </c>
      <c r="CW662" s="220">
        <v>735</v>
      </c>
      <c r="CX662" s="220">
        <v>735</v>
      </c>
      <c r="CY662" s="220">
        <v>735</v>
      </c>
      <c r="CZ662" s="220">
        <v>735</v>
      </c>
      <c r="DA662" s="220">
        <v>735</v>
      </c>
      <c r="DB662" s="220">
        <v>735</v>
      </c>
      <c r="DC662" s="220">
        <v>735</v>
      </c>
      <c r="DD662" s="220">
        <v>735</v>
      </c>
      <c r="DE662" s="220">
        <v>735</v>
      </c>
      <c r="DF662" s="220">
        <v>735</v>
      </c>
      <c r="DG662" s="220">
        <v>735</v>
      </c>
      <c r="DH662" s="220">
        <v>735</v>
      </c>
      <c r="DI662" s="220">
        <v>735</v>
      </c>
      <c r="DJ662" s="220">
        <v>735</v>
      </c>
      <c r="DK662" s="220">
        <v>735</v>
      </c>
      <c r="DL662" s="220">
        <v>735</v>
      </c>
      <c r="DM662" s="220">
        <v>735</v>
      </c>
      <c r="DN662" s="220">
        <v>735</v>
      </c>
      <c r="DO662" s="220">
        <v>735</v>
      </c>
      <c r="DP662" s="220">
        <v>735</v>
      </c>
      <c r="DQ662" s="220">
        <v>735</v>
      </c>
      <c r="DR662" s="220">
        <v>735</v>
      </c>
      <c r="DS662" s="220">
        <v>735</v>
      </c>
      <c r="DT662" s="220">
        <v>735</v>
      </c>
      <c r="DU662" s="220">
        <v>735</v>
      </c>
      <c r="DV662" s="220">
        <v>735</v>
      </c>
      <c r="DW662" s="220">
        <v>735</v>
      </c>
      <c r="DX662" s="220">
        <v>735</v>
      </c>
      <c r="DY662" s="220">
        <v>735</v>
      </c>
      <c r="DZ662" s="220">
        <v>735</v>
      </c>
      <c r="EA662" s="220">
        <v>735</v>
      </c>
      <c r="EB662" s="220">
        <v>735</v>
      </c>
      <c r="EC662" s="220">
        <v>735</v>
      </c>
      <c r="ED662" s="220">
        <v>735</v>
      </c>
      <c r="EE662" s="220">
        <v>735</v>
      </c>
      <c r="EF662" s="220">
        <v>735</v>
      </c>
      <c r="EG662" s="220">
        <v>735</v>
      </c>
      <c r="EH662" s="220">
        <v>735</v>
      </c>
      <c r="EI662" s="220">
        <v>735</v>
      </c>
      <c r="EJ662" s="220">
        <v>735</v>
      </c>
      <c r="EK662" s="220">
        <v>735</v>
      </c>
      <c r="EL662" s="220">
        <v>735</v>
      </c>
      <c r="EM662" s="220">
        <v>735</v>
      </c>
      <c r="EN662" s="242">
        <v>735</v>
      </c>
      <c r="EO662" s="232">
        <v>735</v>
      </c>
      <c r="EP662" s="228">
        <v>735</v>
      </c>
      <c r="EQ662" s="166">
        <v>735</v>
      </c>
      <c r="ER662" s="166">
        <v>735</v>
      </c>
      <c r="ES662" s="166">
        <v>735</v>
      </c>
      <c r="ET662" s="166">
        <v>735</v>
      </c>
      <c r="EU662" s="166">
        <v>735</v>
      </c>
      <c r="EV662" s="166">
        <v>735</v>
      </c>
      <c r="EW662" s="154">
        <v>735</v>
      </c>
      <c r="EX662" s="154">
        <v>735</v>
      </c>
      <c r="EY662" s="154">
        <v>735</v>
      </c>
      <c r="EZ662" s="154">
        <v>735</v>
      </c>
      <c r="FA662" s="154">
        <v>735</v>
      </c>
      <c r="FB662" s="154">
        <v>735</v>
      </c>
      <c r="FC662" s="154">
        <v>735</v>
      </c>
      <c r="FD662" s="154">
        <v>735</v>
      </c>
      <c r="FE662" s="166">
        <v>735</v>
      </c>
      <c r="FF662" s="154">
        <v>735</v>
      </c>
      <c r="FG662" s="166">
        <v>735</v>
      </c>
      <c r="FH662" s="154">
        <v>735</v>
      </c>
      <c r="FI662" s="154">
        <v>735</v>
      </c>
      <c r="FJ662" s="154">
        <v>735</v>
      </c>
      <c r="FK662" s="154">
        <v>735</v>
      </c>
      <c r="FL662" s="154">
        <v>735</v>
      </c>
      <c r="FM662" s="154">
        <v>735</v>
      </c>
      <c r="FN662" s="154">
        <v>735</v>
      </c>
      <c r="FO662" s="154">
        <v>735</v>
      </c>
      <c r="FP662" s="154">
        <v>735</v>
      </c>
      <c r="FQ662" s="154">
        <v>735</v>
      </c>
      <c r="FR662" s="166">
        <v>735</v>
      </c>
      <c r="FS662" s="166">
        <v>735</v>
      </c>
      <c r="FT662" s="166">
        <v>735</v>
      </c>
      <c r="FU662" s="166">
        <v>735</v>
      </c>
      <c r="FV662" s="166">
        <v>735</v>
      </c>
      <c r="FW662" s="166">
        <v>735</v>
      </c>
      <c r="FX662" s="166">
        <v>735</v>
      </c>
      <c r="FY662" s="154">
        <v>735</v>
      </c>
      <c r="FZ662" s="154">
        <v>735</v>
      </c>
      <c r="GA662" s="154">
        <v>735</v>
      </c>
      <c r="GB662" s="154">
        <v>735</v>
      </c>
      <c r="GC662" s="154">
        <v>735</v>
      </c>
      <c r="GD662" s="154">
        <v>735</v>
      </c>
      <c r="GE662" s="154">
        <v>735</v>
      </c>
      <c r="GF662" s="154">
        <v>735</v>
      </c>
      <c r="GG662" s="154">
        <v>735</v>
      </c>
      <c r="GH662" s="154">
        <v>735</v>
      </c>
      <c r="GI662" s="154">
        <v>735</v>
      </c>
      <c r="GJ662" s="154">
        <v>735</v>
      </c>
      <c r="GK662" s="166">
        <v>735</v>
      </c>
      <c r="GL662" s="166">
        <v>735</v>
      </c>
      <c r="GM662" s="166">
        <v>735</v>
      </c>
      <c r="GN662" s="166">
        <v>735</v>
      </c>
      <c r="GO662" s="166">
        <v>735</v>
      </c>
      <c r="GP662" s="166">
        <v>735</v>
      </c>
      <c r="GQ662" s="166">
        <v>735</v>
      </c>
      <c r="GR662" s="166">
        <v>735</v>
      </c>
      <c r="GS662" s="166">
        <v>735</v>
      </c>
      <c r="GT662" s="154">
        <v>735</v>
      </c>
      <c r="GU662" s="154">
        <v>735</v>
      </c>
      <c r="GV662" s="154">
        <v>735</v>
      </c>
      <c r="GW662" s="154">
        <v>735</v>
      </c>
      <c r="GX662" s="166">
        <v>735</v>
      </c>
      <c r="GY662" s="166">
        <v>735</v>
      </c>
      <c r="GZ662" s="166">
        <v>735</v>
      </c>
      <c r="HA662" s="166">
        <v>735</v>
      </c>
      <c r="HB662" s="166">
        <v>735</v>
      </c>
      <c r="HC662" s="166">
        <v>735</v>
      </c>
      <c r="HD662" s="166">
        <v>735</v>
      </c>
      <c r="HE662" s="166">
        <v>735</v>
      </c>
      <c r="HF662" s="166">
        <v>735</v>
      </c>
      <c r="HG662" s="154">
        <v>735</v>
      </c>
      <c r="HH662" s="154">
        <v>735</v>
      </c>
      <c r="HI662" s="166">
        <v>735</v>
      </c>
      <c r="HJ662" s="154">
        <v>736</v>
      </c>
      <c r="HK662" s="154">
        <v>735</v>
      </c>
      <c r="HL662" s="166">
        <v>735</v>
      </c>
      <c r="HM662" s="154">
        <v>735</v>
      </c>
      <c r="HN662" s="154">
        <v>735</v>
      </c>
      <c r="HO662" s="166">
        <v>735</v>
      </c>
      <c r="HP662" s="154">
        <v>735</v>
      </c>
      <c r="HQ662" s="154">
        <v>735</v>
      </c>
      <c r="HR662" s="166">
        <v>735</v>
      </c>
      <c r="HS662" s="154">
        <v>735</v>
      </c>
      <c r="HT662" s="151">
        <v>735</v>
      </c>
      <c r="HU662" s="151">
        <v>735</v>
      </c>
      <c r="HV662" s="151">
        <v>735</v>
      </c>
      <c r="HW662" s="170">
        <v>735</v>
      </c>
    </row>
    <row r="663" spans="1:231">
      <c r="A663" s="145">
        <f t="shared" si="59"/>
        <v>44017</v>
      </c>
      <c r="B663" s="220">
        <f>'Age&amp;Sex by occurrence date'!$FTO22</f>
        <v>819</v>
      </c>
      <c r="C663" s="220">
        <v>735</v>
      </c>
      <c r="D663" s="220">
        <v>735</v>
      </c>
      <c r="E663" s="220">
        <v>735</v>
      </c>
      <c r="F663" s="220">
        <v>735</v>
      </c>
      <c r="G663" s="220">
        <v>735</v>
      </c>
      <c r="H663" s="220">
        <v>735</v>
      </c>
      <c r="I663" s="220">
        <v>735</v>
      </c>
      <c r="J663" s="220">
        <v>735</v>
      </c>
      <c r="K663" s="220">
        <v>735</v>
      </c>
      <c r="L663" s="220">
        <v>735</v>
      </c>
      <c r="M663" s="220">
        <v>735</v>
      </c>
      <c r="N663" s="220">
        <v>735</v>
      </c>
      <c r="O663" s="220">
        <v>735</v>
      </c>
      <c r="P663" s="220">
        <v>735</v>
      </c>
      <c r="Q663" s="220">
        <v>735</v>
      </c>
      <c r="R663" s="220">
        <v>735</v>
      </c>
      <c r="S663" s="220">
        <v>735</v>
      </c>
      <c r="T663" s="220">
        <v>735</v>
      </c>
      <c r="U663" s="220">
        <v>735</v>
      </c>
      <c r="V663" s="220">
        <v>735</v>
      </c>
      <c r="W663" s="220">
        <v>735</v>
      </c>
      <c r="X663" s="220">
        <v>735</v>
      </c>
      <c r="Y663" s="220">
        <v>735</v>
      </c>
      <c r="Z663" s="220">
        <v>735</v>
      </c>
      <c r="AA663" s="220">
        <v>735</v>
      </c>
      <c r="AB663" s="220">
        <v>736</v>
      </c>
      <c r="AC663" s="220">
        <v>736</v>
      </c>
      <c r="AD663" s="220">
        <v>736</v>
      </c>
      <c r="AE663" s="220">
        <v>735</v>
      </c>
      <c r="AF663" s="220">
        <v>735</v>
      </c>
      <c r="AG663" s="220">
        <v>735</v>
      </c>
      <c r="AH663" s="220">
        <v>735</v>
      </c>
      <c r="AI663" s="220">
        <v>735</v>
      </c>
      <c r="AJ663" s="220">
        <v>735</v>
      </c>
      <c r="AK663" s="220">
        <v>735</v>
      </c>
      <c r="AL663" s="220">
        <v>735</v>
      </c>
      <c r="AM663" s="220">
        <v>735</v>
      </c>
      <c r="AN663" s="220">
        <v>735</v>
      </c>
      <c r="AO663" s="220">
        <v>735</v>
      </c>
      <c r="AP663" s="220">
        <v>735</v>
      </c>
      <c r="AQ663" s="220">
        <v>735</v>
      </c>
      <c r="AR663" s="220">
        <v>735</v>
      </c>
      <c r="AS663" s="220">
        <v>735</v>
      </c>
      <c r="AT663" s="220">
        <v>735</v>
      </c>
      <c r="AU663" s="220">
        <v>735</v>
      </c>
      <c r="AV663" s="220">
        <v>735</v>
      </c>
      <c r="AW663" s="220">
        <v>735</v>
      </c>
      <c r="AX663" s="220">
        <v>735</v>
      </c>
      <c r="AY663" s="220">
        <v>735</v>
      </c>
      <c r="AZ663" s="220">
        <v>735</v>
      </c>
      <c r="BA663" s="220">
        <v>735</v>
      </c>
      <c r="BB663" s="220">
        <v>735</v>
      </c>
      <c r="BC663" s="220">
        <v>735</v>
      </c>
      <c r="BD663" s="220">
        <v>735</v>
      </c>
      <c r="BE663" s="220">
        <v>735</v>
      </c>
      <c r="BF663" s="220">
        <v>735</v>
      </c>
      <c r="BG663" s="220">
        <v>735</v>
      </c>
      <c r="BH663" s="220">
        <v>735</v>
      </c>
      <c r="BI663" s="220">
        <v>735</v>
      </c>
      <c r="BJ663" s="220">
        <v>735</v>
      </c>
      <c r="BK663" s="220">
        <v>735</v>
      </c>
      <c r="BL663" s="220">
        <v>735</v>
      </c>
      <c r="BM663" s="220">
        <v>735</v>
      </c>
      <c r="BN663" s="220">
        <v>735</v>
      </c>
      <c r="BO663" s="220">
        <v>735</v>
      </c>
      <c r="BP663" s="220">
        <v>735</v>
      </c>
      <c r="BQ663" s="220">
        <v>735</v>
      </c>
      <c r="BR663" s="220">
        <v>735</v>
      </c>
      <c r="BS663" s="220">
        <v>735</v>
      </c>
      <c r="BT663" s="220">
        <v>735</v>
      </c>
      <c r="BU663" s="220">
        <v>735</v>
      </c>
      <c r="BV663" s="220">
        <v>735</v>
      </c>
      <c r="BW663" s="220">
        <v>735</v>
      </c>
      <c r="BX663" s="220">
        <v>735</v>
      </c>
      <c r="BY663" s="220">
        <v>735</v>
      </c>
      <c r="BZ663" s="220">
        <v>735</v>
      </c>
      <c r="CA663" s="220">
        <v>735</v>
      </c>
      <c r="CB663" s="220">
        <v>735</v>
      </c>
      <c r="CC663" s="220">
        <v>735</v>
      </c>
      <c r="CD663" s="220">
        <v>735</v>
      </c>
      <c r="CE663" s="220">
        <v>735</v>
      </c>
      <c r="CF663" s="220">
        <v>735</v>
      </c>
      <c r="CG663" s="220">
        <v>735</v>
      </c>
      <c r="CH663" s="220">
        <v>735</v>
      </c>
      <c r="CI663" s="220">
        <v>735</v>
      </c>
      <c r="CJ663" s="220">
        <v>735</v>
      </c>
      <c r="CK663" s="220">
        <v>735</v>
      </c>
      <c r="CL663" s="220">
        <v>735</v>
      </c>
      <c r="CM663" s="220">
        <v>735</v>
      </c>
      <c r="CN663" s="220">
        <v>735</v>
      </c>
      <c r="CO663" s="220">
        <v>735</v>
      </c>
      <c r="CP663" s="220">
        <v>735</v>
      </c>
      <c r="CQ663" s="220">
        <v>735</v>
      </c>
      <c r="CR663" s="220">
        <v>735</v>
      </c>
      <c r="CS663" s="220">
        <v>735</v>
      </c>
      <c r="CT663" s="220">
        <v>735</v>
      </c>
      <c r="CU663" s="220">
        <v>735</v>
      </c>
      <c r="CV663" s="220">
        <v>735</v>
      </c>
      <c r="CW663" s="220">
        <v>735</v>
      </c>
      <c r="CX663" s="220">
        <v>735</v>
      </c>
      <c r="CY663" s="220">
        <v>735</v>
      </c>
      <c r="CZ663" s="220">
        <v>735</v>
      </c>
      <c r="DA663" s="220">
        <v>735</v>
      </c>
      <c r="DB663" s="220">
        <v>735</v>
      </c>
      <c r="DC663" s="220">
        <v>735</v>
      </c>
      <c r="DD663" s="220">
        <v>735</v>
      </c>
      <c r="DE663" s="220">
        <v>735</v>
      </c>
      <c r="DF663" s="220">
        <v>735</v>
      </c>
      <c r="DG663" s="220">
        <v>735</v>
      </c>
      <c r="DH663" s="220">
        <v>735</v>
      </c>
      <c r="DI663" s="220">
        <v>735</v>
      </c>
      <c r="DJ663" s="220">
        <v>735</v>
      </c>
      <c r="DK663" s="220">
        <v>735</v>
      </c>
      <c r="DL663" s="220">
        <v>735</v>
      </c>
      <c r="DM663" s="220">
        <v>735</v>
      </c>
      <c r="DN663" s="220">
        <v>735</v>
      </c>
      <c r="DO663" s="220">
        <v>735</v>
      </c>
      <c r="DP663" s="220">
        <v>735</v>
      </c>
      <c r="DQ663" s="220">
        <v>735</v>
      </c>
      <c r="DR663" s="220">
        <v>735</v>
      </c>
      <c r="DS663" s="220">
        <v>735</v>
      </c>
      <c r="DT663" s="220">
        <v>735</v>
      </c>
      <c r="DU663" s="220">
        <v>735</v>
      </c>
      <c r="DV663" s="220">
        <v>735</v>
      </c>
      <c r="DW663" s="220">
        <v>735</v>
      </c>
      <c r="DX663" s="220">
        <v>735</v>
      </c>
      <c r="DY663" s="220">
        <v>735</v>
      </c>
      <c r="DZ663" s="220">
        <v>735</v>
      </c>
      <c r="EA663" s="220">
        <v>735</v>
      </c>
      <c r="EB663" s="220">
        <v>735</v>
      </c>
      <c r="EC663" s="220">
        <v>735</v>
      </c>
      <c r="ED663" s="220">
        <v>735</v>
      </c>
      <c r="EE663" s="220">
        <v>735</v>
      </c>
      <c r="EF663" s="220">
        <v>735</v>
      </c>
      <c r="EG663" s="220">
        <v>735</v>
      </c>
      <c r="EH663" s="220">
        <v>735</v>
      </c>
      <c r="EI663" s="220">
        <v>735</v>
      </c>
      <c r="EJ663" s="220">
        <v>735</v>
      </c>
      <c r="EK663" s="220">
        <v>735</v>
      </c>
      <c r="EL663" s="220">
        <v>735</v>
      </c>
      <c r="EM663" s="220">
        <v>735</v>
      </c>
      <c r="EN663" s="242">
        <v>735</v>
      </c>
      <c r="EO663" s="232">
        <v>735</v>
      </c>
      <c r="EP663" s="227">
        <v>735</v>
      </c>
      <c r="EQ663" s="154">
        <v>735</v>
      </c>
      <c r="ER663" s="154">
        <v>735</v>
      </c>
      <c r="ES663" s="154">
        <v>735</v>
      </c>
      <c r="ET663" s="154">
        <v>735</v>
      </c>
      <c r="EU663" s="154">
        <v>735</v>
      </c>
      <c r="EV663" s="154">
        <v>735</v>
      </c>
      <c r="EW663" s="154">
        <v>735</v>
      </c>
      <c r="EX663" s="154">
        <v>735</v>
      </c>
      <c r="EY663" s="154">
        <v>735</v>
      </c>
      <c r="EZ663" s="154">
        <v>735</v>
      </c>
      <c r="FA663" s="154">
        <v>735</v>
      </c>
      <c r="FB663" s="166">
        <v>735</v>
      </c>
      <c r="FC663" s="166">
        <v>735</v>
      </c>
      <c r="FD663" s="166">
        <v>735</v>
      </c>
      <c r="FE663" s="166">
        <v>735</v>
      </c>
      <c r="FF663" s="154">
        <v>735</v>
      </c>
      <c r="FG663" s="154">
        <v>735</v>
      </c>
      <c r="FH663" s="166">
        <v>735</v>
      </c>
      <c r="FI663" s="154">
        <v>735</v>
      </c>
      <c r="FJ663" s="166">
        <v>735</v>
      </c>
      <c r="FK663" s="154">
        <v>735</v>
      </c>
      <c r="FL663" s="154">
        <v>735</v>
      </c>
      <c r="FM663" s="154">
        <v>735</v>
      </c>
      <c r="FN663" s="154">
        <v>735</v>
      </c>
      <c r="FO663" s="154">
        <v>735</v>
      </c>
      <c r="FP663" s="154">
        <v>735</v>
      </c>
      <c r="FQ663" s="154">
        <v>735</v>
      </c>
      <c r="FR663" s="166">
        <v>735</v>
      </c>
      <c r="FS663" s="166">
        <v>735</v>
      </c>
      <c r="FT663" s="166">
        <v>735</v>
      </c>
      <c r="FU663" s="166">
        <v>735</v>
      </c>
      <c r="FV663" s="166">
        <v>735</v>
      </c>
      <c r="FW663" s="166">
        <v>735</v>
      </c>
      <c r="FX663" s="166">
        <v>735</v>
      </c>
      <c r="FY663" s="166">
        <v>735</v>
      </c>
      <c r="FZ663" s="166">
        <v>735</v>
      </c>
      <c r="GA663" s="166">
        <v>735</v>
      </c>
      <c r="GB663" s="166">
        <v>735</v>
      </c>
      <c r="GC663" s="166">
        <v>735</v>
      </c>
      <c r="GD663" s="166">
        <v>735</v>
      </c>
      <c r="GE663" s="166">
        <v>735</v>
      </c>
      <c r="GF663" s="166">
        <v>735</v>
      </c>
      <c r="GG663" s="166">
        <v>735</v>
      </c>
      <c r="GH663" s="166">
        <v>735</v>
      </c>
      <c r="GI663" s="166">
        <v>735</v>
      </c>
      <c r="GJ663" s="166">
        <v>735</v>
      </c>
      <c r="GK663" s="166">
        <v>735</v>
      </c>
      <c r="GL663" s="166">
        <v>735</v>
      </c>
      <c r="GM663" s="166">
        <v>735</v>
      </c>
      <c r="GN663" s="166">
        <v>735</v>
      </c>
      <c r="GO663" s="166">
        <v>735</v>
      </c>
      <c r="GP663" s="166">
        <v>735</v>
      </c>
      <c r="GQ663" s="166">
        <v>735</v>
      </c>
      <c r="GR663" s="166">
        <v>735</v>
      </c>
      <c r="GS663" s="166">
        <v>735</v>
      </c>
      <c r="GT663" s="166">
        <v>735</v>
      </c>
      <c r="GU663" s="166">
        <v>735</v>
      </c>
      <c r="GV663" s="166">
        <v>735</v>
      </c>
      <c r="GW663" s="166">
        <v>735</v>
      </c>
      <c r="GX663" s="166">
        <v>735</v>
      </c>
      <c r="GY663" s="166">
        <v>735</v>
      </c>
      <c r="GZ663" s="166">
        <v>735</v>
      </c>
      <c r="HA663" s="166">
        <v>735</v>
      </c>
      <c r="HB663" s="166">
        <v>735</v>
      </c>
      <c r="HC663" s="166">
        <v>735</v>
      </c>
      <c r="HD663" s="166">
        <v>735</v>
      </c>
      <c r="HE663" s="166">
        <v>735</v>
      </c>
      <c r="HF663" s="166">
        <v>735</v>
      </c>
      <c r="HG663" s="154">
        <v>735</v>
      </c>
      <c r="HH663" s="154">
        <v>735</v>
      </c>
      <c r="HI663" s="166">
        <v>735</v>
      </c>
      <c r="HJ663" s="154">
        <v>736</v>
      </c>
      <c r="HK663" s="154">
        <v>735</v>
      </c>
      <c r="HL663" s="166">
        <v>735</v>
      </c>
      <c r="HM663" s="154">
        <v>735</v>
      </c>
      <c r="HN663" s="154">
        <v>735</v>
      </c>
      <c r="HO663" s="166">
        <v>735</v>
      </c>
      <c r="HP663" s="154">
        <v>735</v>
      </c>
      <c r="HQ663" s="154">
        <v>735</v>
      </c>
      <c r="HR663" s="166">
        <v>735</v>
      </c>
      <c r="HS663" s="154">
        <v>735</v>
      </c>
      <c r="HT663" s="151">
        <v>735</v>
      </c>
      <c r="HU663" s="151">
        <v>735</v>
      </c>
      <c r="HV663" s="151">
        <v>735</v>
      </c>
      <c r="HW663" s="170">
        <v>735</v>
      </c>
    </row>
    <row r="664" spans="1:231">
      <c r="A664" s="145">
        <f t="shared" si="59"/>
        <v>44016</v>
      </c>
      <c r="B664" s="220">
        <f>'Age&amp;Sex by occurrence date'!$FTV22</f>
        <v>819</v>
      </c>
      <c r="C664" s="220">
        <v>735</v>
      </c>
      <c r="D664" s="220">
        <v>735</v>
      </c>
      <c r="E664" s="220">
        <v>735</v>
      </c>
      <c r="F664" s="220">
        <v>735</v>
      </c>
      <c r="G664" s="220">
        <v>735</v>
      </c>
      <c r="H664" s="220">
        <v>735</v>
      </c>
      <c r="I664" s="220">
        <v>735</v>
      </c>
      <c r="J664" s="220">
        <v>735</v>
      </c>
      <c r="K664" s="220">
        <v>735</v>
      </c>
      <c r="L664" s="220">
        <v>735</v>
      </c>
      <c r="M664" s="220">
        <v>735</v>
      </c>
      <c r="N664" s="220">
        <v>735</v>
      </c>
      <c r="O664" s="220">
        <v>735</v>
      </c>
      <c r="P664" s="220">
        <v>735</v>
      </c>
      <c r="Q664" s="220">
        <v>735</v>
      </c>
      <c r="R664" s="220">
        <v>735</v>
      </c>
      <c r="S664" s="220">
        <v>735</v>
      </c>
      <c r="T664" s="220">
        <v>735</v>
      </c>
      <c r="U664" s="220">
        <v>735</v>
      </c>
      <c r="V664" s="220">
        <v>735</v>
      </c>
      <c r="W664" s="220">
        <v>735</v>
      </c>
      <c r="X664" s="220">
        <v>735</v>
      </c>
      <c r="Y664" s="220">
        <v>735</v>
      </c>
      <c r="Z664" s="220">
        <v>735</v>
      </c>
      <c r="AA664" s="220">
        <v>735</v>
      </c>
      <c r="AB664" s="220">
        <v>736</v>
      </c>
      <c r="AC664" s="220">
        <v>736</v>
      </c>
      <c r="AD664" s="220">
        <v>736</v>
      </c>
      <c r="AE664" s="220">
        <v>735</v>
      </c>
      <c r="AF664" s="220">
        <v>735</v>
      </c>
      <c r="AG664" s="220">
        <v>735</v>
      </c>
      <c r="AH664" s="220">
        <v>735</v>
      </c>
      <c r="AI664" s="220">
        <v>735</v>
      </c>
      <c r="AJ664" s="220">
        <v>735</v>
      </c>
      <c r="AK664" s="220">
        <v>735</v>
      </c>
      <c r="AL664" s="220">
        <v>735</v>
      </c>
      <c r="AM664" s="220">
        <v>735</v>
      </c>
      <c r="AN664" s="220">
        <v>735</v>
      </c>
      <c r="AO664" s="220">
        <v>735</v>
      </c>
      <c r="AP664" s="220">
        <v>735</v>
      </c>
      <c r="AQ664" s="220">
        <v>735</v>
      </c>
      <c r="AR664" s="220">
        <v>735</v>
      </c>
      <c r="AS664" s="220">
        <v>735</v>
      </c>
      <c r="AT664" s="220">
        <v>735</v>
      </c>
      <c r="AU664" s="220">
        <v>735</v>
      </c>
      <c r="AV664" s="220">
        <v>735</v>
      </c>
      <c r="AW664" s="220">
        <v>735</v>
      </c>
      <c r="AX664" s="220">
        <v>735</v>
      </c>
      <c r="AY664" s="220">
        <v>735</v>
      </c>
      <c r="AZ664" s="220">
        <v>735</v>
      </c>
      <c r="BA664" s="220">
        <v>735</v>
      </c>
      <c r="BB664" s="220">
        <v>735</v>
      </c>
      <c r="BC664" s="220">
        <v>735</v>
      </c>
      <c r="BD664" s="220">
        <v>735</v>
      </c>
      <c r="BE664" s="220">
        <v>735</v>
      </c>
      <c r="BF664" s="220">
        <v>735</v>
      </c>
      <c r="BG664" s="220">
        <v>735</v>
      </c>
      <c r="BH664" s="220">
        <v>735</v>
      </c>
      <c r="BI664" s="220">
        <v>735</v>
      </c>
      <c r="BJ664" s="220">
        <v>735</v>
      </c>
      <c r="BK664" s="220">
        <v>735</v>
      </c>
      <c r="BL664" s="220">
        <v>735</v>
      </c>
      <c r="BM664" s="220">
        <v>735</v>
      </c>
      <c r="BN664" s="220">
        <v>735</v>
      </c>
      <c r="BO664" s="220">
        <v>735</v>
      </c>
      <c r="BP664" s="220">
        <v>735</v>
      </c>
      <c r="BQ664" s="220">
        <v>735</v>
      </c>
      <c r="BR664" s="220">
        <v>735</v>
      </c>
      <c r="BS664" s="220">
        <v>735</v>
      </c>
      <c r="BT664" s="220">
        <v>735</v>
      </c>
      <c r="BU664" s="220">
        <v>735</v>
      </c>
      <c r="BV664" s="220">
        <v>735</v>
      </c>
      <c r="BW664" s="220">
        <v>735</v>
      </c>
      <c r="BX664" s="220">
        <v>735</v>
      </c>
      <c r="BY664" s="220">
        <v>735</v>
      </c>
      <c r="BZ664" s="220">
        <v>735</v>
      </c>
      <c r="CA664" s="220">
        <v>735</v>
      </c>
      <c r="CB664" s="220">
        <v>735</v>
      </c>
      <c r="CC664" s="220">
        <v>735</v>
      </c>
      <c r="CD664" s="220">
        <v>735</v>
      </c>
      <c r="CE664" s="220">
        <v>735</v>
      </c>
      <c r="CF664" s="220">
        <v>735</v>
      </c>
      <c r="CG664" s="220">
        <v>735</v>
      </c>
      <c r="CH664" s="220">
        <v>735</v>
      </c>
      <c r="CI664" s="220">
        <v>735</v>
      </c>
      <c r="CJ664" s="220">
        <v>735</v>
      </c>
      <c r="CK664" s="220">
        <v>735</v>
      </c>
      <c r="CL664" s="220">
        <v>735</v>
      </c>
      <c r="CM664" s="220">
        <v>735</v>
      </c>
      <c r="CN664" s="220">
        <v>735</v>
      </c>
      <c r="CO664" s="220">
        <v>735</v>
      </c>
      <c r="CP664" s="220">
        <v>735</v>
      </c>
      <c r="CQ664" s="220">
        <v>735</v>
      </c>
      <c r="CR664" s="220">
        <v>735</v>
      </c>
      <c r="CS664" s="220">
        <v>735</v>
      </c>
      <c r="CT664" s="220">
        <v>735</v>
      </c>
      <c r="CU664" s="220">
        <v>735</v>
      </c>
      <c r="CV664" s="220">
        <v>735</v>
      </c>
      <c r="CW664" s="220">
        <v>735</v>
      </c>
      <c r="CX664" s="220">
        <v>735</v>
      </c>
      <c r="CY664" s="220">
        <v>735</v>
      </c>
      <c r="CZ664" s="220">
        <v>735</v>
      </c>
      <c r="DA664" s="220">
        <v>735</v>
      </c>
      <c r="DB664" s="220">
        <v>735</v>
      </c>
      <c r="DC664" s="220">
        <v>735</v>
      </c>
      <c r="DD664" s="220">
        <v>735</v>
      </c>
      <c r="DE664" s="220">
        <v>735</v>
      </c>
      <c r="DF664" s="220">
        <v>735</v>
      </c>
      <c r="DG664" s="220">
        <v>735</v>
      </c>
      <c r="DH664" s="220">
        <v>735</v>
      </c>
      <c r="DI664" s="220">
        <v>735</v>
      </c>
      <c r="DJ664" s="220">
        <v>735</v>
      </c>
      <c r="DK664" s="220">
        <v>735</v>
      </c>
      <c r="DL664" s="220">
        <v>735</v>
      </c>
      <c r="DM664" s="220">
        <v>735</v>
      </c>
      <c r="DN664" s="220">
        <v>735</v>
      </c>
      <c r="DO664" s="220">
        <v>735</v>
      </c>
      <c r="DP664" s="220">
        <v>735</v>
      </c>
      <c r="DQ664" s="220">
        <v>735</v>
      </c>
      <c r="DR664" s="220">
        <v>735</v>
      </c>
      <c r="DS664" s="220">
        <v>735</v>
      </c>
      <c r="DT664" s="220">
        <v>735</v>
      </c>
      <c r="DU664" s="220">
        <v>735</v>
      </c>
      <c r="DV664" s="220">
        <v>735</v>
      </c>
      <c r="DW664" s="220">
        <v>735</v>
      </c>
      <c r="DX664" s="220">
        <v>735</v>
      </c>
      <c r="DY664" s="220">
        <v>735</v>
      </c>
      <c r="DZ664" s="220">
        <v>735</v>
      </c>
      <c r="EA664" s="220">
        <v>735</v>
      </c>
      <c r="EB664" s="220">
        <v>735</v>
      </c>
      <c r="EC664" s="220">
        <v>735</v>
      </c>
      <c r="ED664" s="220">
        <v>735</v>
      </c>
      <c r="EE664" s="220">
        <v>735</v>
      </c>
      <c r="EF664" s="220">
        <v>735</v>
      </c>
      <c r="EG664" s="220">
        <v>735</v>
      </c>
      <c r="EH664" s="220">
        <v>735</v>
      </c>
      <c r="EI664" s="220">
        <v>735</v>
      </c>
      <c r="EJ664" s="220">
        <v>735</v>
      </c>
      <c r="EK664" s="220">
        <v>735</v>
      </c>
      <c r="EL664" s="220">
        <v>735</v>
      </c>
      <c r="EM664" s="220">
        <v>735</v>
      </c>
      <c r="EN664" s="242">
        <v>735</v>
      </c>
      <c r="EO664" s="232">
        <v>735</v>
      </c>
      <c r="EP664" s="227">
        <v>735</v>
      </c>
      <c r="EQ664" s="154">
        <v>735</v>
      </c>
      <c r="ER664" s="154">
        <v>735</v>
      </c>
      <c r="ES664" s="154">
        <v>735</v>
      </c>
      <c r="ET664" s="154">
        <v>735</v>
      </c>
      <c r="EU664" s="154">
        <v>735</v>
      </c>
      <c r="EV664" s="154">
        <v>735</v>
      </c>
      <c r="EW664" s="166">
        <v>735</v>
      </c>
      <c r="EX664" s="166">
        <v>735</v>
      </c>
      <c r="EY664" s="166">
        <v>735</v>
      </c>
      <c r="EZ664" s="166">
        <v>735</v>
      </c>
      <c r="FA664" s="166">
        <v>735</v>
      </c>
      <c r="FB664" s="154">
        <v>735</v>
      </c>
      <c r="FC664" s="166">
        <v>735</v>
      </c>
      <c r="FD664" s="154">
        <v>735</v>
      </c>
      <c r="FE664" s="154">
        <v>735</v>
      </c>
      <c r="FF664" s="166">
        <v>735</v>
      </c>
      <c r="FG664" s="166">
        <v>735</v>
      </c>
      <c r="FH664" s="154">
        <v>735</v>
      </c>
      <c r="FI664" s="166">
        <v>735</v>
      </c>
      <c r="FJ664" s="154">
        <v>735</v>
      </c>
      <c r="FK664" s="166">
        <v>735</v>
      </c>
      <c r="FL664" s="166">
        <v>735</v>
      </c>
      <c r="FM664" s="166">
        <v>735</v>
      </c>
      <c r="FN664" s="166">
        <v>735</v>
      </c>
      <c r="FO664" s="166">
        <v>735</v>
      </c>
      <c r="FP664" s="166">
        <v>735</v>
      </c>
      <c r="FQ664" s="166">
        <v>735</v>
      </c>
      <c r="FR664" s="166">
        <v>735</v>
      </c>
      <c r="FS664" s="166">
        <v>735</v>
      </c>
      <c r="FT664" s="166">
        <v>735</v>
      </c>
      <c r="FU664" s="166">
        <v>735</v>
      </c>
      <c r="FV664" s="166">
        <v>735</v>
      </c>
      <c r="FW664" s="166">
        <v>735</v>
      </c>
      <c r="FX664" s="166">
        <v>735</v>
      </c>
      <c r="FY664" s="166">
        <v>735</v>
      </c>
      <c r="FZ664" s="166">
        <v>735</v>
      </c>
      <c r="GA664" s="166">
        <v>735</v>
      </c>
      <c r="GB664" s="166">
        <v>735</v>
      </c>
      <c r="GC664" s="166">
        <v>735</v>
      </c>
      <c r="GD664" s="166">
        <v>735</v>
      </c>
      <c r="GE664" s="166">
        <v>735</v>
      </c>
      <c r="GF664" s="166">
        <v>735</v>
      </c>
      <c r="GG664" s="166">
        <v>735</v>
      </c>
      <c r="GH664" s="166">
        <v>735</v>
      </c>
      <c r="GI664" s="166">
        <v>735</v>
      </c>
      <c r="GJ664" s="166">
        <v>735</v>
      </c>
      <c r="GK664" s="154">
        <v>735</v>
      </c>
      <c r="GL664" s="154">
        <v>735</v>
      </c>
      <c r="GM664" s="154">
        <v>735</v>
      </c>
      <c r="GN664" s="154">
        <v>735</v>
      </c>
      <c r="GO664" s="154">
        <v>735</v>
      </c>
      <c r="GP664" s="154">
        <v>735</v>
      </c>
      <c r="GQ664" s="154">
        <v>735</v>
      </c>
      <c r="GR664" s="154">
        <v>735</v>
      </c>
      <c r="GS664" s="154">
        <v>735</v>
      </c>
      <c r="GT664" s="166">
        <v>735</v>
      </c>
      <c r="GU664" s="166">
        <v>735</v>
      </c>
      <c r="GV664" s="166">
        <v>735</v>
      </c>
      <c r="GW664" s="166">
        <v>735</v>
      </c>
      <c r="GX664" s="166">
        <v>735</v>
      </c>
      <c r="GY664" s="166">
        <v>735</v>
      </c>
      <c r="GZ664" s="166">
        <v>735</v>
      </c>
      <c r="HA664" s="166">
        <v>735</v>
      </c>
      <c r="HB664" s="166">
        <v>735</v>
      </c>
      <c r="HC664" s="166">
        <v>735</v>
      </c>
      <c r="HD664" s="166">
        <v>735</v>
      </c>
      <c r="HE664" s="166">
        <v>735</v>
      </c>
      <c r="HF664" s="154">
        <v>735</v>
      </c>
      <c r="HG664" s="154">
        <v>735</v>
      </c>
      <c r="HH664" s="154">
        <v>735</v>
      </c>
      <c r="HI664" s="154">
        <v>735</v>
      </c>
      <c r="HJ664" s="154">
        <v>736</v>
      </c>
      <c r="HK664" s="154">
        <v>735</v>
      </c>
      <c r="HL664" s="154">
        <v>735</v>
      </c>
      <c r="HM664" s="154">
        <v>735</v>
      </c>
      <c r="HN664" s="154">
        <v>735</v>
      </c>
      <c r="HO664" s="166">
        <v>735</v>
      </c>
      <c r="HP664" s="154">
        <v>735</v>
      </c>
      <c r="HQ664" s="154">
        <v>735</v>
      </c>
      <c r="HR664" s="166">
        <v>735</v>
      </c>
      <c r="HS664" s="154">
        <v>735</v>
      </c>
      <c r="HT664" s="151">
        <v>735</v>
      </c>
      <c r="HU664" s="151">
        <v>735</v>
      </c>
      <c r="HV664" s="151">
        <v>735</v>
      </c>
      <c r="HW664" s="170">
        <v>735</v>
      </c>
    </row>
    <row r="665" spans="1:231">
      <c r="A665" s="145">
        <f t="shared" si="59"/>
        <v>44015</v>
      </c>
      <c r="B665" s="220">
        <f>'Age&amp;Sex by occurrence date'!$FUC22</f>
        <v>816</v>
      </c>
      <c r="C665" s="220">
        <v>735</v>
      </c>
      <c r="D665" s="220">
        <v>735</v>
      </c>
      <c r="E665" s="220">
        <v>735</v>
      </c>
      <c r="F665" s="220">
        <v>735</v>
      </c>
      <c r="G665" s="220">
        <v>735</v>
      </c>
      <c r="H665" s="220">
        <v>735</v>
      </c>
      <c r="I665" s="220">
        <v>735</v>
      </c>
      <c r="J665" s="220">
        <v>735</v>
      </c>
      <c r="K665" s="220">
        <v>735</v>
      </c>
      <c r="L665" s="220">
        <v>735</v>
      </c>
      <c r="M665" s="220">
        <v>735</v>
      </c>
      <c r="N665" s="220">
        <v>735</v>
      </c>
      <c r="O665" s="220">
        <v>735</v>
      </c>
      <c r="P665" s="220">
        <v>735</v>
      </c>
      <c r="Q665" s="220">
        <v>735</v>
      </c>
      <c r="R665" s="220">
        <v>735</v>
      </c>
      <c r="S665" s="220">
        <v>735</v>
      </c>
      <c r="T665" s="220">
        <v>735</v>
      </c>
      <c r="U665" s="220">
        <v>735</v>
      </c>
      <c r="V665" s="220">
        <v>735</v>
      </c>
      <c r="W665" s="220">
        <v>735</v>
      </c>
      <c r="X665" s="220">
        <v>735</v>
      </c>
      <c r="Y665" s="220">
        <v>735</v>
      </c>
      <c r="Z665" s="220">
        <v>735</v>
      </c>
      <c r="AA665" s="220">
        <v>735</v>
      </c>
      <c r="AB665" s="220">
        <v>736</v>
      </c>
      <c r="AC665" s="220">
        <v>736</v>
      </c>
      <c r="AD665" s="220">
        <v>736</v>
      </c>
      <c r="AE665" s="220">
        <v>735</v>
      </c>
      <c r="AF665" s="220">
        <v>735</v>
      </c>
      <c r="AG665" s="220">
        <v>735</v>
      </c>
      <c r="AH665" s="220">
        <v>735</v>
      </c>
      <c r="AI665" s="220">
        <v>735</v>
      </c>
      <c r="AJ665" s="220">
        <v>735</v>
      </c>
      <c r="AK665" s="220">
        <v>735</v>
      </c>
      <c r="AL665" s="220">
        <v>735</v>
      </c>
      <c r="AM665" s="220">
        <v>735</v>
      </c>
      <c r="AN665" s="220">
        <v>735</v>
      </c>
      <c r="AO665" s="220">
        <v>735</v>
      </c>
      <c r="AP665" s="220">
        <v>735</v>
      </c>
      <c r="AQ665" s="220">
        <v>735</v>
      </c>
      <c r="AR665" s="220">
        <v>735</v>
      </c>
      <c r="AS665" s="220">
        <v>735</v>
      </c>
      <c r="AT665" s="220">
        <v>735</v>
      </c>
      <c r="AU665" s="220">
        <v>735</v>
      </c>
      <c r="AV665" s="220">
        <v>735</v>
      </c>
      <c r="AW665" s="220">
        <v>735</v>
      </c>
      <c r="AX665" s="220">
        <v>735</v>
      </c>
      <c r="AY665" s="220">
        <v>735</v>
      </c>
      <c r="AZ665" s="220">
        <v>735</v>
      </c>
      <c r="BA665" s="220">
        <v>735</v>
      </c>
      <c r="BB665" s="220">
        <v>735</v>
      </c>
      <c r="BC665" s="220">
        <v>735</v>
      </c>
      <c r="BD665" s="220">
        <v>735</v>
      </c>
      <c r="BE665" s="220">
        <v>735</v>
      </c>
      <c r="BF665" s="220">
        <v>735</v>
      </c>
      <c r="BG665" s="220">
        <v>735</v>
      </c>
      <c r="BH665" s="220">
        <v>735</v>
      </c>
      <c r="BI665" s="220">
        <v>735</v>
      </c>
      <c r="BJ665" s="220">
        <v>735</v>
      </c>
      <c r="BK665" s="220">
        <v>735</v>
      </c>
      <c r="BL665" s="220">
        <v>735</v>
      </c>
      <c r="BM665" s="220">
        <v>735</v>
      </c>
      <c r="BN665" s="220">
        <v>735</v>
      </c>
      <c r="BO665" s="220">
        <v>735</v>
      </c>
      <c r="BP665" s="220">
        <v>735</v>
      </c>
      <c r="BQ665" s="220">
        <v>735</v>
      </c>
      <c r="BR665" s="220">
        <v>735</v>
      </c>
      <c r="BS665" s="220">
        <v>735</v>
      </c>
      <c r="BT665" s="220">
        <v>735</v>
      </c>
      <c r="BU665" s="220">
        <v>735</v>
      </c>
      <c r="BV665" s="220">
        <v>735</v>
      </c>
      <c r="BW665" s="220">
        <v>735</v>
      </c>
      <c r="BX665" s="220">
        <v>735</v>
      </c>
      <c r="BY665" s="220">
        <v>735</v>
      </c>
      <c r="BZ665" s="220">
        <v>735</v>
      </c>
      <c r="CA665" s="220">
        <v>735</v>
      </c>
      <c r="CB665" s="220">
        <v>735</v>
      </c>
      <c r="CC665" s="220">
        <v>735</v>
      </c>
      <c r="CD665" s="220">
        <v>735</v>
      </c>
      <c r="CE665" s="220">
        <v>735</v>
      </c>
      <c r="CF665" s="220">
        <v>735</v>
      </c>
      <c r="CG665" s="220">
        <v>735</v>
      </c>
      <c r="CH665" s="220">
        <v>735</v>
      </c>
      <c r="CI665" s="220">
        <v>735</v>
      </c>
      <c r="CJ665" s="220">
        <v>735</v>
      </c>
      <c r="CK665" s="220">
        <v>735</v>
      </c>
      <c r="CL665" s="220">
        <v>735</v>
      </c>
      <c r="CM665" s="220">
        <v>735</v>
      </c>
      <c r="CN665" s="220">
        <v>735</v>
      </c>
      <c r="CO665" s="220">
        <v>735</v>
      </c>
      <c r="CP665" s="220">
        <v>735</v>
      </c>
      <c r="CQ665" s="220">
        <v>735</v>
      </c>
      <c r="CR665" s="220">
        <v>735</v>
      </c>
      <c r="CS665" s="220">
        <v>735</v>
      </c>
      <c r="CT665" s="220">
        <v>735</v>
      </c>
      <c r="CU665" s="220">
        <v>735</v>
      </c>
      <c r="CV665" s="220">
        <v>735</v>
      </c>
      <c r="CW665" s="220">
        <v>735</v>
      </c>
      <c r="CX665" s="220">
        <v>735</v>
      </c>
      <c r="CY665" s="220">
        <v>735</v>
      </c>
      <c r="CZ665" s="220">
        <v>735</v>
      </c>
      <c r="DA665" s="220">
        <v>735</v>
      </c>
      <c r="DB665" s="220">
        <v>735</v>
      </c>
      <c r="DC665" s="220">
        <v>735</v>
      </c>
      <c r="DD665" s="220">
        <v>735</v>
      </c>
      <c r="DE665" s="220">
        <v>735</v>
      </c>
      <c r="DF665" s="220">
        <v>735</v>
      </c>
      <c r="DG665" s="220">
        <v>735</v>
      </c>
      <c r="DH665" s="220">
        <v>735</v>
      </c>
      <c r="DI665" s="220">
        <v>735</v>
      </c>
      <c r="DJ665" s="220">
        <v>735</v>
      </c>
      <c r="DK665" s="220">
        <v>735</v>
      </c>
      <c r="DL665" s="220">
        <v>735</v>
      </c>
      <c r="DM665" s="220">
        <v>735</v>
      </c>
      <c r="DN665" s="220">
        <v>735</v>
      </c>
      <c r="DO665" s="220">
        <v>735</v>
      </c>
      <c r="DP665" s="220">
        <v>735</v>
      </c>
      <c r="DQ665" s="220">
        <v>735</v>
      </c>
      <c r="DR665" s="220">
        <v>735</v>
      </c>
      <c r="DS665" s="220">
        <v>735</v>
      </c>
      <c r="DT665" s="220">
        <v>735</v>
      </c>
      <c r="DU665" s="220">
        <v>735</v>
      </c>
      <c r="DV665" s="220">
        <v>735</v>
      </c>
      <c r="DW665" s="220">
        <v>735</v>
      </c>
      <c r="DX665" s="220">
        <v>735</v>
      </c>
      <c r="DY665" s="220">
        <v>735</v>
      </c>
      <c r="DZ665" s="220">
        <v>735</v>
      </c>
      <c r="EA665" s="220">
        <v>735</v>
      </c>
      <c r="EB665" s="220">
        <v>735</v>
      </c>
      <c r="EC665" s="220">
        <v>735</v>
      </c>
      <c r="ED665" s="220">
        <v>735</v>
      </c>
      <c r="EE665" s="220">
        <v>735</v>
      </c>
      <c r="EF665" s="220">
        <v>735</v>
      </c>
      <c r="EG665" s="220">
        <v>735</v>
      </c>
      <c r="EH665" s="220">
        <v>735</v>
      </c>
      <c r="EI665" s="220">
        <v>735</v>
      </c>
      <c r="EJ665" s="220">
        <v>735</v>
      </c>
      <c r="EK665" s="220">
        <v>735</v>
      </c>
      <c r="EL665" s="220">
        <v>735</v>
      </c>
      <c r="EM665" s="220">
        <v>735</v>
      </c>
      <c r="EN665" s="242">
        <v>735</v>
      </c>
      <c r="EO665" s="232">
        <v>735</v>
      </c>
      <c r="EP665" s="228">
        <v>735</v>
      </c>
      <c r="EQ665" s="166">
        <v>735</v>
      </c>
      <c r="ER665" s="166">
        <v>735</v>
      </c>
      <c r="ES665" s="166">
        <v>735</v>
      </c>
      <c r="ET665" s="166">
        <v>735</v>
      </c>
      <c r="EU665" s="166">
        <v>735</v>
      </c>
      <c r="EV665" s="166">
        <v>735</v>
      </c>
      <c r="EW665" s="154">
        <v>735</v>
      </c>
      <c r="EX665" s="154">
        <v>735</v>
      </c>
      <c r="EY665" s="154">
        <v>735</v>
      </c>
      <c r="EZ665" s="154">
        <v>735</v>
      </c>
      <c r="FA665" s="154">
        <v>735</v>
      </c>
      <c r="FB665" s="166">
        <v>735</v>
      </c>
      <c r="FC665" s="154">
        <v>735</v>
      </c>
      <c r="FD665" s="166">
        <v>735</v>
      </c>
      <c r="FE665" s="166">
        <v>735</v>
      </c>
      <c r="FF665" s="154">
        <v>735</v>
      </c>
      <c r="FG665" s="166">
        <v>735</v>
      </c>
      <c r="FH665" s="166">
        <v>735</v>
      </c>
      <c r="FI665" s="154">
        <v>735</v>
      </c>
      <c r="FJ665" s="166">
        <v>735</v>
      </c>
      <c r="FK665" s="166">
        <v>735</v>
      </c>
      <c r="FL665" s="166">
        <v>735</v>
      </c>
      <c r="FM665" s="166">
        <v>735</v>
      </c>
      <c r="FN665" s="166">
        <v>735</v>
      </c>
      <c r="FO665" s="166">
        <v>735</v>
      </c>
      <c r="FP665" s="166">
        <v>735</v>
      </c>
      <c r="FQ665" s="166">
        <v>735</v>
      </c>
      <c r="FR665" s="154">
        <v>735</v>
      </c>
      <c r="FS665" s="154">
        <v>735</v>
      </c>
      <c r="FT665" s="154">
        <v>735</v>
      </c>
      <c r="FU665" s="154">
        <v>735</v>
      </c>
      <c r="FV665" s="154">
        <v>735</v>
      </c>
      <c r="FW665" s="154">
        <v>735</v>
      </c>
      <c r="FX665" s="154">
        <v>735</v>
      </c>
      <c r="FY665" s="154">
        <v>735</v>
      </c>
      <c r="FZ665" s="154">
        <v>735</v>
      </c>
      <c r="GA665" s="154">
        <v>735</v>
      </c>
      <c r="GB665" s="154">
        <v>735</v>
      </c>
      <c r="GC665" s="154">
        <v>735</v>
      </c>
      <c r="GD665" s="154">
        <v>735</v>
      </c>
      <c r="GE665" s="154">
        <v>735</v>
      </c>
      <c r="GF665" s="154">
        <v>735</v>
      </c>
      <c r="GG665" s="154">
        <v>735</v>
      </c>
      <c r="GH665" s="154">
        <v>735</v>
      </c>
      <c r="GI665" s="154">
        <v>735</v>
      </c>
      <c r="GJ665" s="154">
        <v>735</v>
      </c>
      <c r="GK665" s="154">
        <v>735</v>
      </c>
      <c r="GL665" s="154">
        <v>735</v>
      </c>
      <c r="GM665" s="154">
        <v>735</v>
      </c>
      <c r="GN665" s="154">
        <v>735</v>
      </c>
      <c r="GO665" s="154">
        <v>735</v>
      </c>
      <c r="GP665" s="154">
        <v>735</v>
      </c>
      <c r="GQ665" s="154">
        <v>735</v>
      </c>
      <c r="GR665" s="154">
        <v>735</v>
      </c>
      <c r="GS665" s="154">
        <v>735</v>
      </c>
      <c r="GT665" s="166">
        <v>735</v>
      </c>
      <c r="GU665" s="166">
        <v>735</v>
      </c>
      <c r="GV665" s="166">
        <v>735</v>
      </c>
      <c r="GW665" s="166">
        <v>735</v>
      </c>
      <c r="GX665" s="154">
        <v>735</v>
      </c>
      <c r="GY665" s="154">
        <v>735</v>
      </c>
      <c r="GZ665" s="154">
        <v>735</v>
      </c>
      <c r="HA665" s="154">
        <v>735</v>
      </c>
      <c r="HB665" s="154">
        <v>735</v>
      </c>
      <c r="HC665" s="154">
        <v>735</v>
      </c>
      <c r="HD665" s="154">
        <v>735</v>
      </c>
      <c r="HE665" s="154">
        <v>735</v>
      </c>
      <c r="HF665" s="154">
        <v>735</v>
      </c>
      <c r="HG665" s="154">
        <v>735</v>
      </c>
      <c r="HH665" s="154">
        <v>735</v>
      </c>
      <c r="HI665" s="154">
        <v>735</v>
      </c>
      <c r="HJ665" s="154">
        <v>736</v>
      </c>
      <c r="HK665" s="154">
        <v>735</v>
      </c>
      <c r="HL665" s="154">
        <v>735</v>
      </c>
      <c r="HM665" s="154">
        <v>735</v>
      </c>
      <c r="HN665" s="154">
        <v>735</v>
      </c>
      <c r="HO665" s="166">
        <v>735</v>
      </c>
      <c r="HP665" s="154">
        <v>735</v>
      </c>
      <c r="HQ665" s="154">
        <v>735</v>
      </c>
      <c r="HR665" s="166">
        <v>735</v>
      </c>
      <c r="HS665" s="154">
        <v>735</v>
      </c>
      <c r="HT665" s="151">
        <v>735</v>
      </c>
      <c r="HU665" s="151">
        <v>735</v>
      </c>
      <c r="HV665" s="151">
        <v>735</v>
      </c>
      <c r="HW665" s="170">
        <v>735</v>
      </c>
    </row>
    <row r="666" spans="1:231">
      <c r="A666" s="145">
        <f t="shared" si="59"/>
        <v>44014</v>
      </c>
      <c r="B666" s="220">
        <f>'Age&amp;Sex by occurrence date'!$FUJ22</f>
        <v>815</v>
      </c>
      <c r="C666" s="220">
        <v>734</v>
      </c>
      <c r="D666" s="220">
        <v>734</v>
      </c>
      <c r="E666" s="220">
        <v>734</v>
      </c>
      <c r="F666" s="220">
        <v>734</v>
      </c>
      <c r="G666" s="220">
        <v>734</v>
      </c>
      <c r="H666" s="220">
        <v>734</v>
      </c>
      <c r="I666" s="220">
        <v>734</v>
      </c>
      <c r="J666" s="220">
        <v>734</v>
      </c>
      <c r="K666" s="220">
        <v>734</v>
      </c>
      <c r="L666" s="220">
        <v>734</v>
      </c>
      <c r="M666" s="220">
        <v>734</v>
      </c>
      <c r="N666" s="220">
        <v>734</v>
      </c>
      <c r="O666" s="220">
        <v>734</v>
      </c>
      <c r="P666" s="220">
        <v>734</v>
      </c>
      <c r="Q666" s="220">
        <v>734</v>
      </c>
      <c r="R666" s="220">
        <v>734</v>
      </c>
      <c r="S666" s="220">
        <v>734</v>
      </c>
      <c r="T666" s="220">
        <v>734</v>
      </c>
      <c r="U666" s="220">
        <v>734</v>
      </c>
      <c r="V666" s="220">
        <v>734</v>
      </c>
      <c r="W666" s="220">
        <v>734</v>
      </c>
      <c r="X666" s="220">
        <v>734</v>
      </c>
      <c r="Y666" s="220">
        <v>734</v>
      </c>
      <c r="Z666" s="220">
        <v>734</v>
      </c>
      <c r="AA666" s="220">
        <v>734</v>
      </c>
      <c r="AB666" s="220">
        <v>735</v>
      </c>
      <c r="AC666" s="220">
        <v>735</v>
      </c>
      <c r="AD666" s="220">
        <v>735</v>
      </c>
      <c r="AE666" s="220">
        <v>734</v>
      </c>
      <c r="AF666" s="220">
        <v>734</v>
      </c>
      <c r="AG666" s="220">
        <v>734</v>
      </c>
      <c r="AH666" s="220">
        <v>734</v>
      </c>
      <c r="AI666" s="220">
        <v>734</v>
      </c>
      <c r="AJ666" s="220">
        <v>734</v>
      </c>
      <c r="AK666" s="220">
        <v>734</v>
      </c>
      <c r="AL666" s="220">
        <v>734</v>
      </c>
      <c r="AM666" s="220">
        <v>734</v>
      </c>
      <c r="AN666" s="220">
        <v>734</v>
      </c>
      <c r="AO666" s="220">
        <v>734</v>
      </c>
      <c r="AP666" s="220">
        <v>734</v>
      </c>
      <c r="AQ666" s="220">
        <v>734</v>
      </c>
      <c r="AR666" s="220">
        <v>734</v>
      </c>
      <c r="AS666" s="220">
        <v>734</v>
      </c>
      <c r="AT666" s="220">
        <v>734</v>
      </c>
      <c r="AU666" s="220">
        <v>734</v>
      </c>
      <c r="AV666" s="220">
        <v>734</v>
      </c>
      <c r="AW666" s="220">
        <v>734</v>
      </c>
      <c r="AX666" s="220">
        <v>734</v>
      </c>
      <c r="AY666" s="220">
        <v>734</v>
      </c>
      <c r="AZ666" s="220">
        <v>734</v>
      </c>
      <c r="BA666" s="220">
        <v>734</v>
      </c>
      <c r="BB666" s="220">
        <v>734</v>
      </c>
      <c r="BC666" s="220">
        <v>734</v>
      </c>
      <c r="BD666" s="220">
        <v>734</v>
      </c>
      <c r="BE666" s="220">
        <v>734</v>
      </c>
      <c r="BF666" s="220">
        <v>734</v>
      </c>
      <c r="BG666" s="220">
        <v>734</v>
      </c>
      <c r="BH666" s="220">
        <v>734</v>
      </c>
      <c r="BI666" s="220">
        <v>734</v>
      </c>
      <c r="BJ666" s="220">
        <v>734</v>
      </c>
      <c r="BK666" s="220">
        <v>734</v>
      </c>
      <c r="BL666" s="220">
        <v>734</v>
      </c>
      <c r="BM666" s="220">
        <v>734</v>
      </c>
      <c r="BN666" s="220">
        <v>734</v>
      </c>
      <c r="BO666" s="220">
        <v>734</v>
      </c>
      <c r="BP666" s="220">
        <v>734</v>
      </c>
      <c r="BQ666" s="220">
        <v>734</v>
      </c>
      <c r="BR666" s="220">
        <v>734</v>
      </c>
      <c r="BS666" s="220">
        <v>734</v>
      </c>
      <c r="BT666" s="220">
        <v>734</v>
      </c>
      <c r="BU666" s="220">
        <v>734</v>
      </c>
      <c r="BV666" s="220">
        <v>734</v>
      </c>
      <c r="BW666" s="220">
        <v>734</v>
      </c>
      <c r="BX666" s="220">
        <v>734</v>
      </c>
      <c r="BY666" s="220">
        <v>734</v>
      </c>
      <c r="BZ666" s="220">
        <v>734</v>
      </c>
      <c r="CA666" s="220">
        <v>734</v>
      </c>
      <c r="CB666" s="220">
        <v>734</v>
      </c>
      <c r="CC666" s="220">
        <v>734</v>
      </c>
      <c r="CD666" s="220">
        <v>734</v>
      </c>
      <c r="CE666" s="220">
        <v>734</v>
      </c>
      <c r="CF666" s="220">
        <v>734</v>
      </c>
      <c r="CG666" s="220">
        <v>734</v>
      </c>
      <c r="CH666" s="220">
        <v>734</v>
      </c>
      <c r="CI666" s="220">
        <v>734</v>
      </c>
      <c r="CJ666" s="220">
        <v>734</v>
      </c>
      <c r="CK666" s="220">
        <v>734</v>
      </c>
      <c r="CL666" s="220">
        <v>734</v>
      </c>
      <c r="CM666" s="220">
        <v>734</v>
      </c>
      <c r="CN666" s="220">
        <v>734</v>
      </c>
      <c r="CO666" s="220">
        <v>734</v>
      </c>
      <c r="CP666" s="220">
        <v>734</v>
      </c>
      <c r="CQ666" s="220">
        <v>734</v>
      </c>
      <c r="CR666" s="220">
        <v>734</v>
      </c>
      <c r="CS666" s="220">
        <v>734</v>
      </c>
      <c r="CT666" s="220">
        <v>734</v>
      </c>
      <c r="CU666" s="220">
        <v>734</v>
      </c>
      <c r="CV666" s="220">
        <v>734</v>
      </c>
      <c r="CW666" s="220">
        <v>734</v>
      </c>
      <c r="CX666" s="220">
        <v>734</v>
      </c>
      <c r="CY666" s="220">
        <v>734</v>
      </c>
      <c r="CZ666" s="220">
        <v>734</v>
      </c>
      <c r="DA666" s="220">
        <v>734</v>
      </c>
      <c r="DB666" s="220">
        <v>734</v>
      </c>
      <c r="DC666" s="220">
        <v>734</v>
      </c>
      <c r="DD666" s="220">
        <v>734</v>
      </c>
      <c r="DE666" s="220">
        <v>734</v>
      </c>
      <c r="DF666" s="220">
        <v>734</v>
      </c>
      <c r="DG666" s="220">
        <v>734</v>
      </c>
      <c r="DH666" s="220">
        <v>734</v>
      </c>
      <c r="DI666" s="220">
        <v>734</v>
      </c>
      <c r="DJ666" s="220">
        <v>734</v>
      </c>
      <c r="DK666" s="220">
        <v>734</v>
      </c>
      <c r="DL666" s="220">
        <v>734</v>
      </c>
      <c r="DM666" s="220">
        <v>734</v>
      </c>
      <c r="DN666" s="220">
        <v>734</v>
      </c>
      <c r="DO666" s="220">
        <v>734</v>
      </c>
      <c r="DP666" s="220">
        <v>734</v>
      </c>
      <c r="DQ666" s="220">
        <v>734</v>
      </c>
      <c r="DR666" s="220">
        <v>734</v>
      </c>
      <c r="DS666" s="220">
        <v>734</v>
      </c>
      <c r="DT666" s="220">
        <v>734</v>
      </c>
      <c r="DU666" s="220">
        <v>734</v>
      </c>
      <c r="DV666" s="220">
        <v>734</v>
      </c>
      <c r="DW666" s="220">
        <v>734</v>
      </c>
      <c r="DX666" s="220">
        <v>734</v>
      </c>
      <c r="DY666" s="220">
        <v>734</v>
      </c>
      <c r="DZ666" s="220">
        <v>734</v>
      </c>
      <c r="EA666" s="220">
        <v>734</v>
      </c>
      <c r="EB666" s="220">
        <v>734</v>
      </c>
      <c r="EC666" s="220">
        <v>734</v>
      </c>
      <c r="ED666" s="220">
        <v>734</v>
      </c>
      <c r="EE666" s="220">
        <v>734</v>
      </c>
      <c r="EF666" s="220">
        <v>734</v>
      </c>
      <c r="EG666" s="220">
        <v>734</v>
      </c>
      <c r="EH666" s="220">
        <v>734</v>
      </c>
      <c r="EI666" s="220">
        <v>734</v>
      </c>
      <c r="EJ666" s="220">
        <v>734</v>
      </c>
      <c r="EK666" s="220">
        <v>734</v>
      </c>
      <c r="EL666" s="220">
        <v>734</v>
      </c>
      <c r="EM666" s="220">
        <v>734</v>
      </c>
      <c r="EN666" s="242">
        <v>734</v>
      </c>
      <c r="EO666" s="232">
        <v>734</v>
      </c>
      <c r="EP666" s="227">
        <v>734</v>
      </c>
      <c r="EQ666" s="154">
        <v>734</v>
      </c>
      <c r="ER666" s="154">
        <v>734</v>
      </c>
      <c r="ES666" s="154">
        <v>734</v>
      </c>
      <c r="ET666" s="154">
        <v>734</v>
      </c>
      <c r="EU666" s="154">
        <v>734</v>
      </c>
      <c r="EV666" s="154">
        <v>734</v>
      </c>
      <c r="EW666" s="166">
        <v>734</v>
      </c>
      <c r="EX666" s="166">
        <v>734</v>
      </c>
      <c r="EY666" s="166">
        <v>734</v>
      </c>
      <c r="EZ666" s="166">
        <v>734</v>
      </c>
      <c r="FA666" s="166">
        <v>734</v>
      </c>
      <c r="FB666" s="166">
        <v>734</v>
      </c>
      <c r="FC666" s="154">
        <v>734</v>
      </c>
      <c r="FD666" s="166">
        <v>734</v>
      </c>
      <c r="FE666" s="166">
        <v>734</v>
      </c>
      <c r="FF666" s="166">
        <v>734</v>
      </c>
      <c r="FG666" s="154">
        <v>734</v>
      </c>
      <c r="FH666" s="154">
        <v>734</v>
      </c>
      <c r="FI666" s="166">
        <v>734</v>
      </c>
      <c r="FJ666" s="166">
        <v>734</v>
      </c>
      <c r="FK666" s="154">
        <v>734</v>
      </c>
      <c r="FL666" s="154">
        <v>734</v>
      </c>
      <c r="FM666" s="154">
        <v>734</v>
      </c>
      <c r="FN666" s="154">
        <v>734</v>
      </c>
      <c r="FO666" s="154">
        <v>734</v>
      </c>
      <c r="FP666" s="154">
        <v>734</v>
      </c>
      <c r="FQ666" s="154">
        <v>734</v>
      </c>
      <c r="FR666" s="166">
        <v>734</v>
      </c>
      <c r="FS666" s="166">
        <v>734</v>
      </c>
      <c r="FT666" s="166">
        <v>734</v>
      </c>
      <c r="FU666" s="166">
        <v>734</v>
      </c>
      <c r="FV666" s="166">
        <v>734</v>
      </c>
      <c r="FW666" s="166">
        <v>734</v>
      </c>
      <c r="FX666" s="166">
        <v>734</v>
      </c>
      <c r="FY666" s="154">
        <v>734</v>
      </c>
      <c r="FZ666" s="154">
        <v>734</v>
      </c>
      <c r="GA666" s="154">
        <v>734</v>
      </c>
      <c r="GB666" s="154">
        <v>734</v>
      </c>
      <c r="GC666" s="154">
        <v>734</v>
      </c>
      <c r="GD666" s="154">
        <v>734</v>
      </c>
      <c r="GE666" s="154">
        <v>734</v>
      </c>
      <c r="GF666" s="154">
        <v>734</v>
      </c>
      <c r="GG666" s="154">
        <v>734</v>
      </c>
      <c r="GH666" s="154">
        <v>734</v>
      </c>
      <c r="GI666" s="154">
        <v>734</v>
      </c>
      <c r="GJ666" s="154">
        <v>734</v>
      </c>
      <c r="GK666" s="166">
        <v>734</v>
      </c>
      <c r="GL666" s="166">
        <v>734</v>
      </c>
      <c r="GM666" s="166">
        <v>734</v>
      </c>
      <c r="GN666" s="166">
        <v>734</v>
      </c>
      <c r="GO666" s="166">
        <v>734</v>
      </c>
      <c r="GP666" s="166">
        <v>734</v>
      </c>
      <c r="GQ666" s="166">
        <v>734</v>
      </c>
      <c r="GR666" s="166">
        <v>734</v>
      </c>
      <c r="GS666" s="166">
        <v>734</v>
      </c>
      <c r="GT666" s="154">
        <v>734</v>
      </c>
      <c r="GU666" s="154">
        <v>734</v>
      </c>
      <c r="GV666" s="154">
        <v>734</v>
      </c>
      <c r="GW666" s="154">
        <v>734</v>
      </c>
      <c r="GX666" s="154">
        <v>734</v>
      </c>
      <c r="GY666" s="166">
        <v>734</v>
      </c>
      <c r="GZ666" s="166">
        <v>734</v>
      </c>
      <c r="HA666" s="166">
        <v>734</v>
      </c>
      <c r="HB666" s="166">
        <v>734</v>
      </c>
      <c r="HC666" s="166">
        <v>734</v>
      </c>
      <c r="HD666" s="166">
        <v>734</v>
      </c>
      <c r="HE666" s="166">
        <v>734</v>
      </c>
      <c r="HF666" s="166">
        <v>734</v>
      </c>
      <c r="HG666" s="154">
        <v>734</v>
      </c>
      <c r="HH666" s="154">
        <v>734</v>
      </c>
      <c r="HI666" s="166">
        <v>734</v>
      </c>
      <c r="HJ666" s="154">
        <v>735</v>
      </c>
      <c r="HK666" s="154">
        <v>734</v>
      </c>
      <c r="HL666" s="166">
        <v>734</v>
      </c>
      <c r="HM666" s="154">
        <v>734</v>
      </c>
      <c r="HN666" s="154">
        <v>734</v>
      </c>
      <c r="HO666" s="166">
        <v>734</v>
      </c>
      <c r="HP666" s="154">
        <v>734</v>
      </c>
      <c r="HQ666" s="154">
        <v>734</v>
      </c>
      <c r="HR666" s="166">
        <v>734</v>
      </c>
      <c r="HS666" s="154">
        <v>734</v>
      </c>
      <c r="HT666" s="151">
        <v>734</v>
      </c>
      <c r="HU666" s="151">
        <v>734</v>
      </c>
      <c r="HV666" s="151">
        <v>734</v>
      </c>
      <c r="HW666" s="170">
        <v>734</v>
      </c>
    </row>
    <row r="667" spans="1:231">
      <c r="A667" s="145">
        <f t="shared" si="59"/>
        <v>44013</v>
      </c>
      <c r="B667" s="220">
        <f>'Age&amp;Sex by occurrence date'!$FUQ22</f>
        <v>812</v>
      </c>
      <c r="C667" s="220">
        <v>734</v>
      </c>
      <c r="D667" s="220">
        <v>734</v>
      </c>
      <c r="E667" s="220">
        <v>734</v>
      </c>
      <c r="F667" s="220">
        <v>734</v>
      </c>
      <c r="G667" s="220">
        <v>734</v>
      </c>
      <c r="H667" s="220">
        <v>734</v>
      </c>
      <c r="I667" s="220">
        <v>734</v>
      </c>
      <c r="J667" s="220">
        <v>734</v>
      </c>
      <c r="K667" s="220">
        <v>734</v>
      </c>
      <c r="L667" s="220">
        <v>734</v>
      </c>
      <c r="M667" s="220">
        <v>734</v>
      </c>
      <c r="N667" s="220">
        <v>734</v>
      </c>
      <c r="O667" s="220">
        <v>734</v>
      </c>
      <c r="P667" s="220">
        <v>734</v>
      </c>
      <c r="Q667" s="220">
        <v>734</v>
      </c>
      <c r="R667" s="220">
        <v>734</v>
      </c>
      <c r="S667" s="220">
        <v>734</v>
      </c>
      <c r="T667" s="220">
        <v>734</v>
      </c>
      <c r="U667" s="220">
        <v>734</v>
      </c>
      <c r="V667" s="220">
        <v>734</v>
      </c>
      <c r="W667" s="220">
        <v>734</v>
      </c>
      <c r="X667" s="220">
        <v>734</v>
      </c>
      <c r="Y667" s="220">
        <v>734</v>
      </c>
      <c r="Z667" s="220">
        <v>734</v>
      </c>
      <c r="AA667" s="220">
        <v>734</v>
      </c>
      <c r="AB667" s="220">
        <v>735</v>
      </c>
      <c r="AC667" s="220">
        <v>735</v>
      </c>
      <c r="AD667" s="220">
        <v>735</v>
      </c>
      <c r="AE667" s="220">
        <v>734</v>
      </c>
      <c r="AF667" s="220">
        <v>734</v>
      </c>
      <c r="AG667" s="220">
        <v>734</v>
      </c>
      <c r="AH667" s="220">
        <v>734</v>
      </c>
      <c r="AI667" s="220">
        <v>734</v>
      </c>
      <c r="AJ667" s="220">
        <v>734</v>
      </c>
      <c r="AK667" s="220">
        <v>734</v>
      </c>
      <c r="AL667" s="220">
        <v>734</v>
      </c>
      <c r="AM667" s="220">
        <v>734</v>
      </c>
      <c r="AN667" s="220">
        <v>734</v>
      </c>
      <c r="AO667" s="220">
        <v>734</v>
      </c>
      <c r="AP667" s="220">
        <v>734</v>
      </c>
      <c r="AQ667" s="220">
        <v>734</v>
      </c>
      <c r="AR667" s="220">
        <v>734</v>
      </c>
      <c r="AS667" s="220">
        <v>734</v>
      </c>
      <c r="AT667" s="220">
        <v>734</v>
      </c>
      <c r="AU667" s="220">
        <v>734</v>
      </c>
      <c r="AV667" s="220">
        <v>734</v>
      </c>
      <c r="AW667" s="220">
        <v>734</v>
      </c>
      <c r="AX667" s="220">
        <v>734</v>
      </c>
      <c r="AY667" s="220">
        <v>734</v>
      </c>
      <c r="AZ667" s="220">
        <v>734</v>
      </c>
      <c r="BA667" s="220">
        <v>734</v>
      </c>
      <c r="BB667" s="220">
        <v>734</v>
      </c>
      <c r="BC667" s="220">
        <v>734</v>
      </c>
      <c r="BD667" s="220">
        <v>734</v>
      </c>
      <c r="BE667" s="220">
        <v>734</v>
      </c>
      <c r="BF667" s="220">
        <v>734</v>
      </c>
      <c r="BG667" s="220">
        <v>734</v>
      </c>
      <c r="BH667" s="220">
        <v>734</v>
      </c>
      <c r="BI667" s="220">
        <v>734</v>
      </c>
      <c r="BJ667" s="220">
        <v>734</v>
      </c>
      <c r="BK667" s="220">
        <v>734</v>
      </c>
      <c r="BL667" s="220">
        <v>734</v>
      </c>
      <c r="BM667" s="220">
        <v>734</v>
      </c>
      <c r="BN667" s="220">
        <v>734</v>
      </c>
      <c r="BO667" s="220">
        <v>734</v>
      </c>
      <c r="BP667" s="220">
        <v>734</v>
      </c>
      <c r="BQ667" s="220">
        <v>734</v>
      </c>
      <c r="BR667" s="220">
        <v>734</v>
      </c>
      <c r="BS667" s="220">
        <v>734</v>
      </c>
      <c r="BT667" s="220">
        <v>734</v>
      </c>
      <c r="BU667" s="220">
        <v>734</v>
      </c>
      <c r="BV667" s="220">
        <v>734</v>
      </c>
      <c r="BW667" s="220">
        <v>734</v>
      </c>
      <c r="BX667" s="220">
        <v>734</v>
      </c>
      <c r="BY667" s="220">
        <v>734</v>
      </c>
      <c r="BZ667" s="220">
        <v>734</v>
      </c>
      <c r="CA667" s="220">
        <v>734</v>
      </c>
      <c r="CB667" s="220">
        <v>734</v>
      </c>
      <c r="CC667" s="220">
        <v>734</v>
      </c>
      <c r="CD667" s="220">
        <v>734</v>
      </c>
      <c r="CE667" s="220">
        <v>734</v>
      </c>
      <c r="CF667" s="220">
        <v>734</v>
      </c>
      <c r="CG667" s="220">
        <v>734</v>
      </c>
      <c r="CH667" s="220">
        <v>734</v>
      </c>
      <c r="CI667" s="220">
        <v>734</v>
      </c>
      <c r="CJ667" s="220">
        <v>734</v>
      </c>
      <c r="CK667" s="220">
        <v>734</v>
      </c>
      <c r="CL667" s="220">
        <v>734</v>
      </c>
      <c r="CM667" s="220">
        <v>734</v>
      </c>
      <c r="CN667" s="220">
        <v>734</v>
      </c>
      <c r="CO667" s="220">
        <v>734</v>
      </c>
      <c r="CP667" s="220">
        <v>734</v>
      </c>
      <c r="CQ667" s="220">
        <v>734</v>
      </c>
      <c r="CR667" s="220">
        <v>734</v>
      </c>
      <c r="CS667" s="220">
        <v>734</v>
      </c>
      <c r="CT667" s="220">
        <v>734</v>
      </c>
      <c r="CU667" s="220">
        <v>734</v>
      </c>
      <c r="CV667" s="220">
        <v>734</v>
      </c>
      <c r="CW667" s="220">
        <v>734</v>
      </c>
      <c r="CX667" s="220">
        <v>734</v>
      </c>
      <c r="CY667" s="220">
        <v>734</v>
      </c>
      <c r="CZ667" s="220">
        <v>734</v>
      </c>
      <c r="DA667" s="220">
        <v>734</v>
      </c>
      <c r="DB667" s="220">
        <v>734</v>
      </c>
      <c r="DC667" s="220">
        <v>734</v>
      </c>
      <c r="DD667" s="220">
        <v>734</v>
      </c>
      <c r="DE667" s="220">
        <v>734</v>
      </c>
      <c r="DF667" s="220">
        <v>734</v>
      </c>
      <c r="DG667" s="220">
        <v>734</v>
      </c>
      <c r="DH667" s="220">
        <v>734</v>
      </c>
      <c r="DI667" s="220">
        <v>734</v>
      </c>
      <c r="DJ667" s="220">
        <v>734</v>
      </c>
      <c r="DK667" s="220">
        <v>734</v>
      </c>
      <c r="DL667" s="220">
        <v>734</v>
      </c>
      <c r="DM667" s="220">
        <v>734</v>
      </c>
      <c r="DN667" s="220">
        <v>734</v>
      </c>
      <c r="DO667" s="220">
        <v>734</v>
      </c>
      <c r="DP667" s="220">
        <v>734</v>
      </c>
      <c r="DQ667" s="220">
        <v>734</v>
      </c>
      <c r="DR667" s="220">
        <v>734</v>
      </c>
      <c r="DS667" s="220">
        <v>734</v>
      </c>
      <c r="DT667" s="220">
        <v>734</v>
      </c>
      <c r="DU667" s="220">
        <v>734</v>
      </c>
      <c r="DV667" s="220">
        <v>734</v>
      </c>
      <c r="DW667" s="220">
        <v>734</v>
      </c>
      <c r="DX667" s="220">
        <v>734</v>
      </c>
      <c r="DY667" s="220">
        <v>734</v>
      </c>
      <c r="DZ667" s="220">
        <v>734</v>
      </c>
      <c r="EA667" s="220">
        <v>734</v>
      </c>
      <c r="EB667" s="220">
        <v>734</v>
      </c>
      <c r="EC667" s="220">
        <v>734</v>
      </c>
      <c r="ED667" s="220">
        <v>734</v>
      </c>
      <c r="EE667" s="220">
        <v>734</v>
      </c>
      <c r="EF667" s="220">
        <v>734</v>
      </c>
      <c r="EG667" s="220">
        <v>734</v>
      </c>
      <c r="EH667" s="220">
        <v>734</v>
      </c>
      <c r="EI667" s="220">
        <v>734</v>
      </c>
      <c r="EJ667" s="220">
        <v>734</v>
      </c>
      <c r="EK667" s="220">
        <v>734</v>
      </c>
      <c r="EL667" s="220">
        <v>734</v>
      </c>
      <c r="EM667" s="220">
        <v>734</v>
      </c>
      <c r="EN667" s="242">
        <v>734</v>
      </c>
      <c r="EO667" s="232">
        <v>734</v>
      </c>
      <c r="EP667" s="227">
        <v>734</v>
      </c>
      <c r="EQ667" s="154">
        <v>734</v>
      </c>
      <c r="ER667" s="154">
        <v>734</v>
      </c>
      <c r="ES667" s="154">
        <v>734</v>
      </c>
      <c r="ET667" s="154">
        <v>734</v>
      </c>
      <c r="EU667" s="154">
        <v>734</v>
      </c>
      <c r="EV667" s="154">
        <v>734</v>
      </c>
      <c r="EW667" s="166">
        <v>734</v>
      </c>
      <c r="EX667" s="166">
        <v>734</v>
      </c>
      <c r="EY667" s="166">
        <v>734</v>
      </c>
      <c r="EZ667" s="166">
        <v>734</v>
      </c>
      <c r="FA667" s="166">
        <v>734</v>
      </c>
      <c r="FB667" s="154">
        <v>734</v>
      </c>
      <c r="FC667" s="166">
        <v>734</v>
      </c>
      <c r="FD667" s="166">
        <v>734</v>
      </c>
      <c r="FE667" s="154">
        <v>734</v>
      </c>
      <c r="FF667" s="166">
        <v>734</v>
      </c>
      <c r="FG667" s="154">
        <v>734</v>
      </c>
      <c r="FH667" s="166">
        <v>734</v>
      </c>
      <c r="FI667" s="166">
        <v>734</v>
      </c>
      <c r="FJ667" s="166">
        <v>734</v>
      </c>
      <c r="FK667" s="166">
        <v>734</v>
      </c>
      <c r="FL667" s="166">
        <v>734</v>
      </c>
      <c r="FM667" s="166">
        <v>734</v>
      </c>
      <c r="FN667" s="166">
        <v>734</v>
      </c>
      <c r="FO667" s="166">
        <v>734</v>
      </c>
      <c r="FP667" s="166">
        <v>734</v>
      </c>
      <c r="FQ667" s="166">
        <v>734</v>
      </c>
      <c r="FR667" s="154">
        <v>734</v>
      </c>
      <c r="FS667" s="154">
        <v>734</v>
      </c>
      <c r="FT667" s="154">
        <v>734</v>
      </c>
      <c r="FU667" s="154">
        <v>734</v>
      </c>
      <c r="FV667" s="154">
        <v>734</v>
      </c>
      <c r="FW667" s="154">
        <v>734</v>
      </c>
      <c r="FX667" s="154">
        <v>734</v>
      </c>
      <c r="FY667" s="166">
        <v>734</v>
      </c>
      <c r="FZ667" s="166">
        <v>734</v>
      </c>
      <c r="GA667" s="166">
        <v>734</v>
      </c>
      <c r="GB667" s="166">
        <v>734</v>
      </c>
      <c r="GC667" s="166">
        <v>734</v>
      </c>
      <c r="GD667" s="166">
        <v>734</v>
      </c>
      <c r="GE667" s="166">
        <v>734</v>
      </c>
      <c r="GF667" s="166">
        <v>734</v>
      </c>
      <c r="GG667" s="166">
        <v>734</v>
      </c>
      <c r="GH667" s="166">
        <v>734</v>
      </c>
      <c r="GI667" s="166">
        <v>734</v>
      </c>
      <c r="GJ667" s="166">
        <v>734</v>
      </c>
      <c r="GK667" s="166">
        <v>734</v>
      </c>
      <c r="GL667" s="166">
        <v>734</v>
      </c>
      <c r="GM667" s="166">
        <v>734</v>
      </c>
      <c r="GN667" s="166">
        <v>734</v>
      </c>
      <c r="GO667" s="166">
        <v>734</v>
      </c>
      <c r="GP667" s="166">
        <v>734</v>
      </c>
      <c r="GQ667" s="166">
        <v>734</v>
      </c>
      <c r="GR667" s="166">
        <v>734</v>
      </c>
      <c r="GS667" s="166">
        <v>734</v>
      </c>
      <c r="GT667" s="166">
        <v>734</v>
      </c>
      <c r="GU667" s="166">
        <v>734</v>
      </c>
      <c r="GV667" s="166">
        <v>734</v>
      </c>
      <c r="GW667" s="166">
        <v>734</v>
      </c>
      <c r="GX667" s="166">
        <v>734</v>
      </c>
      <c r="GY667" s="166">
        <v>734</v>
      </c>
      <c r="GZ667" s="166">
        <v>734</v>
      </c>
      <c r="HA667" s="166">
        <v>734</v>
      </c>
      <c r="HB667" s="166">
        <v>734</v>
      </c>
      <c r="HC667" s="166">
        <v>734</v>
      </c>
      <c r="HD667" s="166">
        <v>734</v>
      </c>
      <c r="HE667" s="166">
        <v>734</v>
      </c>
      <c r="HF667" s="166">
        <v>734</v>
      </c>
      <c r="HG667" s="154">
        <v>734</v>
      </c>
      <c r="HH667" s="154">
        <v>734</v>
      </c>
      <c r="HI667" s="166">
        <v>734</v>
      </c>
      <c r="HJ667" s="154">
        <v>735</v>
      </c>
      <c r="HK667" s="154">
        <v>734</v>
      </c>
      <c r="HL667" s="166">
        <v>734</v>
      </c>
      <c r="HM667" s="154">
        <v>734</v>
      </c>
      <c r="HN667" s="154">
        <v>734</v>
      </c>
      <c r="HO667" s="166">
        <v>734</v>
      </c>
      <c r="HP667" s="154">
        <v>734</v>
      </c>
      <c r="HQ667" s="154">
        <v>734</v>
      </c>
      <c r="HR667" s="166">
        <v>734</v>
      </c>
      <c r="HS667" s="154">
        <v>734</v>
      </c>
      <c r="HT667" s="151">
        <v>734</v>
      </c>
      <c r="HU667" s="151">
        <v>734</v>
      </c>
      <c r="HV667" s="151">
        <v>734</v>
      </c>
      <c r="HW667" s="170">
        <v>734</v>
      </c>
    </row>
    <row r="668" spans="1:231">
      <c r="A668" s="145">
        <f t="shared" si="59"/>
        <v>44012</v>
      </c>
      <c r="B668" s="220">
        <f>'Age&amp;Sex by occurrence date'!$FUX22</f>
        <v>811</v>
      </c>
      <c r="C668" s="220">
        <v>734</v>
      </c>
      <c r="D668" s="220">
        <v>734</v>
      </c>
      <c r="E668" s="220">
        <v>734</v>
      </c>
      <c r="F668" s="220">
        <v>734</v>
      </c>
      <c r="G668" s="220">
        <v>734</v>
      </c>
      <c r="H668" s="220">
        <v>734</v>
      </c>
      <c r="I668" s="220">
        <v>734</v>
      </c>
      <c r="J668" s="220">
        <v>734</v>
      </c>
      <c r="K668" s="220">
        <v>734</v>
      </c>
      <c r="L668" s="220">
        <v>734</v>
      </c>
      <c r="M668" s="220">
        <v>734</v>
      </c>
      <c r="N668" s="220">
        <v>734</v>
      </c>
      <c r="O668" s="220">
        <v>734</v>
      </c>
      <c r="P668" s="220">
        <v>734</v>
      </c>
      <c r="Q668" s="220">
        <v>734</v>
      </c>
      <c r="R668" s="220">
        <v>734</v>
      </c>
      <c r="S668" s="220">
        <v>734</v>
      </c>
      <c r="T668" s="220">
        <v>734</v>
      </c>
      <c r="U668" s="220">
        <v>734</v>
      </c>
      <c r="V668" s="220">
        <v>734</v>
      </c>
      <c r="W668" s="220">
        <v>734</v>
      </c>
      <c r="X668" s="220">
        <v>734</v>
      </c>
      <c r="Y668" s="220">
        <v>734</v>
      </c>
      <c r="Z668" s="220">
        <v>734</v>
      </c>
      <c r="AA668" s="220">
        <v>734</v>
      </c>
      <c r="AB668" s="220">
        <v>735</v>
      </c>
      <c r="AC668" s="220">
        <v>735</v>
      </c>
      <c r="AD668" s="220">
        <v>735</v>
      </c>
      <c r="AE668" s="220">
        <v>734</v>
      </c>
      <c r="AF668" s="220">
        <v>734</v>
      </c>
      <c r="AG668" s="220">
        <v>734</v>
      </c>
      <c r="AH668" s="220">
        <v>734</v>
      </c>
      <c r="AI668" s="220">
        <v>734</v>
      </c>
      <c r="AJ668" s="220">
        <v>734</v>
      </c>
      <c r="AK668" s="220">
        <v>734</v>
      </c>
      <c r="AL668" s="220">
        <v>734</v>
      </c>
      <c r="AM668" s="220">
        <v>734</v>
      </c>
      <c r="AN668" s="220">
        <v>734</v>
      </c>
      <c r="AO668" s="220">
        <v>734</v>
      </c>
      <c r="AP668" s="220">
        <v>734</v>
      </c>
      <c r="AQ668" s="220">
        <v>734</v>
      </c>
      <c r="AR668" s="220">
        <v>734</v>
      </c>
      <c r="AS668" s="220">
        <v>734</v>
      </c>
      <c r="AT668" s="220">
        <v>734</v>
      </c>
      <c r="AU668" s="220">
        <v>734</v>
      </c>
      <c r="AV668" s="220">
        <v>734</v>
      </c>
      <c r="AW668" s="220">
        <v>734</v>
      </c>
      <c r="AX668" s="220">
        <v>734</v>
      </c>
      <c r="AY668" s="220">
        <v>734</v>
      </c>
      <c r="AZ668" s="220">
        <v>734</v>
      </c>
      <c r="BA668" s="220">
        <v>734</v>
      </c>
      <c r="BB668" s="220">
        <v>734</v>
      </c>
      <c r="BC668" s="220">
        <v>734</v>
      </c>
      <c r="BD668" s="220">
        <v>734</v>
      </c>
      <c r="BE668" s="220">
        <v>734</v>
      </c>
      <c r="BF668" s="220">
        <v>734</v>
      </c>
      <c r="BG668" s="220">
        <v>734</v>
      </c>
      <c r="BH668" s="220">
        <v>734</v>
      </c>
      <c r="BI668" s="220">
        <v>734</v>
      </c>
      <c r="BJ668" s="220">
        <v>734</v>
      </c>
      <c r="BK668" s="220">
        <v>734</v>
      </c>
      <c r="BL668" s="220">
        <v>734</v>
      </c>
      <c r="BM668" s="220">
        <v>734</v>
      </c>
      <c r="BN668" s="220">
        <v>734</v>
      </c>
      <c r="BO668" s="220">
        <v>734</v>
      </c>
      <c r="BP668" s="220">
        <v>734</v>
      </c>
      <c r="BQ668" s="220">
        <v>734</v>
      </c>
      <c r="BR668" s="220">
        <v>734</v>
      </c>
      <c r="BS668" s="220">
        <v>734</v>
      </c>
      <c r="BT668" s="220">
        <v>734</v>
      </c>
      <c r="BU668" s="220">
        <v>734</v>
      </c>
      <c r="BV668" s="220">
        <v>734</v>
      </c>
      <c r="BW668" s="220">
        <v>734</v>
      </c>
      <c r="BX668" s="220">
        <v>734</v>
      </c>
      <c r="BY668" s="220">
        <v>734</v>
      </c>
      <c r="BZ668" s="220">
        <v>734</v>
      </c>
      <c r="CA668" s="220">
        <v>734</v>
      </c>
      <c r="CB668" s="220">
        <v>734</v>
      </c>
      <c r="CC668" s="220">
        <v>734</v>
      </c>
      <c r="CD668" s="220">
        <v>734</v>
      </c>
      <c r="CE668" s="220">
        <v>734</v>
      </c>
      <c r="CF668" s="220">
        <v>734</v>
      </c>
      <c r="CG668" s="220">
        <v>734</v>
      </c>
      <c r="CH668" s="220">
        <v>734</v>
      </c>
      <c r="CI668" s="220">
        <v>734</v>
      </c>
      <c r="CJ668" s="220">
        <v>734</v>
      </c>
      <c r="CK668" s="220">
        <v>734</v>
      </c>
      <c r="CL668" s="220">
        <v>734</v>
      </c>
      <c r="CM668" s="220">
        <v>734</v>
      </c>
      <c r="CN668" s="220">
        <v>734</v>
      </c>
      <c r="CO668" s="220">
        <v>734</v>
      </c>
      <c r="CP668" s="220">
        <v>734</v>
      </c>
      <c r="CQ668" s="220">
        <v>734</v>
      </c>
      <c r="CR668" s="220">
        <v>734</v>
      </c>
      <c r="CS668" s="220">
        <v>734</v>
      </c>
      <c r="CT668" s="220">
        <v>734</v>
      </c>
      <c r="CU668" s="220">
        <v>734</v>
      </c>
      <c r="CV668" s="220">
        <v>734</v>
      </c>
      <c r="CW668" s="220">
        <v>734</v>
      </c>
      <c r="CX668" s="220">
        <v>734</v>
      </c>
      <c r="CY668" s="220">
        <v>734</v>
      </c>
      <c r="CZ668" s="220">
        <v>734</v>
      </c>
      <c r="DA668" s="220">
        <v>734</v>
      </c>
      <c r="DB668" s="220">
        <v>734</v>
      </c>
      <c r="DC668" s="220">
        <v>734</v>
      </c>
      <c r="DD668" s="220">
        <v>734</v>
      </c>
      <c r="DE668" s="220">
        <v>734</v>
      </c>
      <c r="DF668" s="220">
        <v>734</v>
      </c>
      <c r="DG668" s="220">
        <v>734</v>
      </c>
      <c r="DH668" s="220">
        <v>734</v>
      </c>
      <c r="DI668" s="220">
        <v>734</v>
      </c>
      <c r="DJ668" s="220">
        <v>734</v>
      </c>
      <c r="DK668" s="220">
        <v>734</v>
      </c>
      <c r="DL668" s="220">
        <v>734</v>
      </c>
      <c r="DM668" s="220">
        <v>734</v>
      </c>
      <c r="DN668" s="220">
        <v>734</v>
      </c>
      <c r="DO668" s="220">
        <v>734</v>
      </c>
      <c r="DP668" s="220">
        <v>734</v>
      </c>
      <c r="DQ668" s="220">
        <v>734</v>
      </c>
      <c r="DR668" s="220">
        <v>734</v>
      </c>
      <c r="DS668" s="220">
        <v>734</v>
      </c>
      <c r="DT668" s="220">
        <v>734</v>
      </c>
      <c r="DU668" s="220">
        <v>734</v>
      </c>
      <c r="DV668" s="220">
        <v>734</v>
      </c>
      <c r="DW668" s="220">
        <v>734</v>
      </c>
      <c r="DX668" s="220">
        <v>734</v>
      </c>
      <c r="DY668" s="220">
        <v>734</v>
      </c>
      <c r="DZ668" s="220">
        <v>734</v>
      </c>
      <c r="EA668" s="220">
        <v>734</v>
      </c>
      <c r="EB668" s="220">
        <v>734</v>
      </c>
      <c r="EC668" s="220">
        <v>734</v>
      </c>
      <c r="ED668" s="220">
        <v>734</v>
      </c>
      <c r="EE668" s="220">
        <v>734</v>
      </c>
      <c r="EF668" s="220">
        <v>734</v>
      </c>
      <c r="EG668" s="220">
        <v>734</v>
      </c>
      <c r="EH668" s="220">
        <v>734</v>
      </c>
      <c r="EI668" s="220">
        <v>734</v>
      </c>
      <c r="EJ668" s="220">
        <v>734</v>
      </c>
      <c r="EK668" s="220">
        <v>734</v>
      </c>
      <c r="EL668" s="220">
        <v>734</v>
      </c>
      <c r="EM668" s="220">
        <v>734</v>
      </c>
      <c r="EN668" s="242">
        <v>734</v>
      </c>
      <c r="EO668" s="232">
        <v>734</v>
      </c>
      <c r="EP668" s="228">
        <v>734</v>
      </c>
      <c r="EQ668" s="166">
        <v>734</v>
      </c>
      <c r="ER668" s="166">
        <v>734</v>
      </c>
      <c r="ES668" s="166">
        <v>734</v>
      </c>
      <c r="ET668" s="166">
        <v>734</v>
      </c>
      <c r="EU668" s="166">
        <v>734</v>
      </c>
      <c r="EV668" s="166">
        <v>734</v>
      </c>
      <c r="EW668" s="166">
        <v>734</v>
      </c>
      <c r="EX668" s="166">
        <v>734</v>
      </c>
      <c r="EY668" s="166">
        <v>734</v>
      </c>
      <c r="EZ668" s="166">
        <v>734</v>
      </c>
      <c r="FA668" s="166">
        <v>734</v>
      </c>
      <c r="FB668" s="154">
        <v>734</v>
      </c>
      <c r="FC668" s="154">
        <v>734</v>
      </c>
      <c r="FD668" s="154">
        <v>734</v>
      </c>
      <c r="FE668" s="154">
        <v>734</v>
      </c>
      <c r="FF668" s="154">
        <v>734</v>
      </c>
      <c r="FG668" s="166">
        <v>734</v>
      </c>
      <c r="FH668" s="166">
        <v>734</v>
      </c>
      <c r="FI668" s="154">
        <v>734</v>
      </c>
      <c r="FJ668" s="166">
        <v>734</v>
      </c>
      <c r="FK668" s="154">
        <v>734</v>
      </c>
      <c r="FL668" s="154">
        <v>734</v>
      </c>
      <c r="FM668" s="154">
        <v>734</v>
      </c>
      <c r="FN668" s="154">
        <v>734</v>
      </c>
      <c r="FO668" s="154">
        <v>734</v>
      </c>
      <c r="FP668" s="154">
        <v>734</v>
      </c>
      <c r="FQ668" s="154">
        <v>734</v>
      </c>
      <c r="FR668" s="166">
        <v>734</v>
      </c>
      <c r="FS668" s="166">
        <v>734</v>
      </c>
      <c r="FT668" s="166">
        <v>734</v>
      </c>
      <c r="FU668" s="166">
        <v>734</v>
      </c>
      <c r="FV668" s="166">
        <v>734</v>
      </c>
      <c r="FW668" s="166">
        <v>734</v>
      </c>
      <c r="FX668" s="166">
        <v>734</v>
      </c>
      <c r="FY668" s="166">
        <v>734</v>
      </c>
      <c r="FZ668" s="166">
        <v>734</v>
      </c>
      <c r="GA668" s="166">
        <v>734</v>
      </c>
      <c r="GB668" s="166">
        <v>734</v>
      </c>
      <c r="GC668" s="166">
        <v>734</v>
      </c>
      <c r="GD668" s="166">
        <v>734</v>
      </c>
      <c r="GE668" s="166">
        <v>734</v>
      </c>
      <c r="GF668" s="166">
        <v>734</v>
      </c>
      <c r="GG668" s="166">
        <v>734</v>
      </c>
      <c r="GH668" s="166">
        <v>734</v>
      </c>
      <c r="GI668" s="166">
        <v>734</v>
      </c>
      <c r="GJ668" s="166">
        <v>734</v>
      </c>
      <c r="GK668" s="154">
        <v>734</v>
      </c>
      <c r="GL668" s="154">
        <v>734</v>
      </c>
      <c r="GM668" s="154">
        <v>734</v>
      </c>
      <c r="GN668" s="154">
        <v>734</v>
      </c>
      <c r="GO668" s="154">
        <v>734</v>
      </c>
      <c r="GP668" s="154">
        <v>734</v>
      </c>
      <c r="GQ668" s="154">
        <v>734</v>
      </c>
      <c r="GR668" s="154">
        <v>734</v>
      </c>
      <c r="GS668" s="154">
        <v>734</v>
      </c>
      <c r="GT668" s="166">
        <v>734</v>
      </c>
      <c r="GU668" s="166">
        <v>734</v>
      </c>
      <c r="GV668" s="166">
        <v>734</v>
      </c>
      <c r="GW668" s="166">
        <v>734</v>
      </c>
      <c r="GX668" s="166">
        <v>734</v>
      </c>
      <c r="GY668" s="166">
        <v>734</v>
      </c>
      <c r="GZ668" s="166">
        <v>734</v>
      </c>
      <c r="HA668" s="166">
        <v>734</v>
      </c>
      <c r="HB668" s="166">
        <v>734</v>
      </c>
      <c r="HC668" s="166">
        <v>734</v>
      </c>
      <c r="HD668" s="166">
        <v>734</v>
      </c>
      <c r="HE668" s="166">
        <v>734</v>
      </c>
      <c r="HF668" s="166">
        <v>734</v>
      </c>
      <c r="HG668" s="154">
        <v>734</v>
      </c>
      <c r="HH668" s="154">
        <v>734</v>
      </c>
      <c r="HI668" s="166">
        <v>734</v>
      </c>
      <c r="HJ668" s="154">
        <v>735</v>
      </c>
      <c r="HK668" s="154">
        <v>734</v>
      </c>
      <c r="HL668" s="166">
        <v>734</v>
      </c>
      <c r="HM668" s="154">
        <v>734</v>
      </c>
      <c r="HN668" s="154">
        <v>734</v>
      </c>
      <c r="HO668" s="166">
        <v>734</v>
      </c>
      <c r="HP668" s="154">
        <v>734</v>
      </c>
      <c r="HQ668" s="154">
        <v>734</v>
      </c>
      <c r="HR668" s="166">
        <v>734</v>
      </c>
      <c r="HS668" s="154">
        <v>734</v>
      </c>
      <c r="HT668" s="151">
        <v>734</v>
      </c>
      <c r="HU668" s="151">
        <v>734</v>
      </c>
      <c r="HV668" s="151">
        <v>734</v>
      </c>
      <c r="HW668" s="170">
        <v>734</v>
      </c>
    </row>
    <row r="669" spans="1:231">
      <c r="A669" s="145">
        <f t="shared" si="59"/>
        <v>44011</v>
      </c>
      <c r="B669" s="220">
        <f>'Age&amp;Sex by occurrence date'!$FVE22</f>
        <v>811</v>
      </c>
      <c r="C669" s="220">
        <v>734</v>
      </c>
      <c r="D669" s="220">
        <v>734</v>
      </c>
      <c r="E669" s="220">
        <v>734</v>
      </c>
      <c r="F669" s="220">
        <v>734</v>
      </c>
      <c r="G669" s="220">
        <v>734</v>
      </c>
      <c r="H669" s="220">
        <v>734</v>
      </c>
      <c r="I669" s="220">
        <v>734</v>
      </c>
      <c r="J669" s="220">
        <v>734</v>
      </c>
      <c r="K669" s="220">
        <v>734</v>
      </c>
      <c r="L669" s="220">
        <v>734</v>
      </c>
      <c r="M669" s="220">
        <v>734</v>
      </c>
      <c r="N669" s="220">
        <v>734</v>
      </c>
      <c r="O669" s="220">
        <v>734</v>
      </c>
      <c r="P669" s="220">
        <v>734</v>
      </c>
      <c r="Q669" s="220">
        <v>734</v>
      </c>
      <c r="R669" s="220">
        <v>734</v>
      </c>
      <c r="S669" s="220">
        <v>734</v>
      </c>
      <c r="T669" s="220">
        <v>734</v>
      </c>
      <c r="U669" s="220">
        <v>734</v>
      </c>
      <c r="V669" s="220">
        <v>734</v>
      </c>
      <c r="W669" s="220">
        <v>734</v>
      </c>
      <c r="X669" s="220">
        <v>734</v>
      </c>
      <c r="Y669" s="220">
        <v>734</v>
      </c>
      <c r="Z669" s="220">
        <v>734</v>
      </c>
      <c r="AA669" s="220">
        <v>734</v>
      </c>
      <c r="AB669" s="220">
        <v>735</v>
      </c>
      <c r="AC669" s="220">
        <v>735</v>
      </c>
      <c r="AD669" s="220">
        <v>735</v>
      </c>
      <c r="AE669" s="220">
        <v>734</v>
      </c>
      <c r="AF669" s="220">
        <v>734</v>
      </c>
      <c r="AG669" s="220">
        <v>734</v>
      </c>
      <c r="AH669" s="220">
        <v>734</v>
      </c>
      <c r="AI669" s="220">
        <v>734</v>
      </c>
      <c r="AJ669" s="220">
        <v>734</v>
      </c>
      <c r="AK669" s="220">
        <v>734</v>
      </c>
      <c r="AL669" s="220">
        <v>734</v>
      </c>
      <c r="AM669" s="220">
        <v>734</v>
      </c>
      <c r="AN669" s="220">
        <v>734</v>
      </c>
      <c r="AO669" s="220">
        <v>734</v>
      </c>
      <c r="AP669" s="220">
        <v>734</v>
      </c>
      <c r="AQ669" s="220">
        <v>734</v>
      </c>
      <c r="AR669" s="220">
        <v>734</v>
      </c>
      <c r="AS669" s="220">
        <v>734</v>
      </c>
      <c r="AT669" s="220">
        <v>734</v>
      </c>
      <c r="AU669" s="220">
        <v>734</v>
      </c>
      <c r="AV669" s="220">
        <v>734</v>
      </c>
      <c r="AW669" s="220">
        <v>734</v>
      </c>
      <c r="AX669" s="220">
        <v>734</v>
      </c>
      <c r="AY669" s="220">
        <v>734</v>
      </c>
      <c r="AZ669" s="220">
        <v>734</v>
      </c>
      <c r="BA669" s="220">
        <v>734</v>
      </c>
      <c r="BB669" s="220">
        <v>734</v>
      </c>
      <c r="BC669" s="220">
        <v>734</v>
      </c>
      <c r="BD669" s="220">
        <v>734</v>
      </c>
      <c r="BE669" s="220">
        <v>734</v>
      </c>
      <c r="BF669" s="220">
        <v>734</v>
      </c>
      <c r="BG669" s="220">
        <v>734</v>
      </c>
      <c r="BH669" s="220">
        <v>734</v>
      </c>
      <c r="BI669" s="220">
        <v>734</v>
      </c>
      <c r="BJ669" s="220">
        <v>734</v>
      </c>
      <c r="BK669" s="220">
        <v>734</v>
      </c>
      <c r="BL669" s="220">
        <v>734</v>
      </c>
      <c r="BM669" s="220">
        <v>734</v>
      </c>
      <c r="BN669" s="220">
        <v>734</v>
      </c>
      <c r="BO669" s="220">
        <v>734</v>
      </c>
      <c r="BP669" s="220">
        <v>734</v>
      </c>
      <c r="BQ669" s="220">
        <v>734</v>
      </c>
      <c r="BR669" s="220">
        <v>734</v>
      </c>
      <c r="BS669" s="220">
        <v>734</v>
      </c>
      <c r="BT669" s="220">
        <v>734</v>
      </c>
      <c r="BU669" s="220">
        <v>734</v>
      </c>
      <c r="BV669" s="220">
        <v>734</v>
      </c>
      <c r="BW669" s="220">
        <v>734</v>
      </c>
      <c r="BX669" s="220">
        <v>734</v>
      </c>
      <c r="BY669" s="220">
        <v>734</v>
      </c>
      <c r="BZ669" s="220">
        <v>734</v>
      </c>
      <c r="CA669" s="220">
        <v>734</v>
      </c>
      <c r="CB669" s="220">
        <v>734</v>
      </c>
      <c r="CC669" s="220">
        <v>734</v>
      </c>
      <c r="CD669" s="220">
        <v>734</v>
      </c>
      <c r="CE669" s="220">
        <v>734</v>
      </c>
      <c r="CF669" s="220">
        <v>734</v>
      </c>
      <c r="CG669" s="220">
        <v>734</v>
      </c>
      <c r="CH669" s="220">
        <v>734</v>
      </c>
      <c r="CI669" s="220">
        <v>734</v>
      </c>
      <c r="CJ669" s="220">
        <v>734</v>
      </c>
      <c r="CK669" s="220">
        <v>734</v>
      </c>
      <c r="CL669" s="220">
        <v>734</v>
      </c>
      <c r="CM669" s="220">
        <v>734</v>
      </c>
      <c r="CN669" s="220">
        <v>734</v>
      </c>
      <c r="CO669" s="220">
        <v>734</v>
      </c>
      <c r="CP669" s="220">
        <v>734</v>
      </c>
      <c r="CQ669" s="220">
        <v>734</v>
      </c>
      <c r="CR669" s="220">
        <v>734</v>
      </c>
      <c r="CS669" s="220">
        <v>734</v>
      </c>
      <c r="CT669" s="220">
        <v>734</v>
      </c>
      <c r="CU669" s="220">
        <v>734</v>
      </c>
      <c r="CV669" s="220">
        <v>734</v>
      </c>
      <c r="CW669" s="220">
        <v>734</v>
      </c>
      <c r="CX669" s="220">
        <v>734</v>
      </c>
      <c r="CY669" s="220">
        <v>734</v>
      </c>
      <c r="CZ669" s="220">
        <v>734</v>
      </c>
      <c r="DA669" s="220">
        <v>734</v>
      </c>
      <c r="DB669" s="220">
        <v>734</v>
      </c>
      <c r="DC669" s="220">
        <v>734</v>
      </c>
      <c r="DD669" s="220">
        <v>734</v>
      </c>
      <c r="DE669" s="220">
        <v>734</v>
      </c>
      <c r="DF669" s="220">
        <v>734</v>
      </c>
      <c r="DG669" s="220">
        <v>734</v>
      </c>
      <c r="DH669" s="220">
        <v>734</v>
      </c>
      <c r="DI669" s="220">
        <v>734</v>
      </c>
      <c r="DJ669" s="220">
        <v>734</v>
      </c>
      <c r="DK669" s="220">
        <v>734</v>
      </c>
      <c r="DL669" s="220">
        <v>734</v>
      </c>
      <c r="DM669" s="220">
        <v>734</v>
      </c>
      <c r="DN669" s="220">
        <v>734</v>
      </c>
      <c r="DO669" s="220">
        <v>734</v>
      </c>
      <c r="DP669" s="220">
        <v>734</v>
      </c>
      <c r="DQ669" s="220">
        <v>734</v>
      </c>
      <c r="DR669" s="220">
        <v>734</v>
      </c>
      <c r="DS669" s="220">
        <v>734</v>
      </c>
      <c r="DT669" s="220">
        <v>734</v>
      </c>
      <c r="DU669" s="220">
        <v>734</v>
      </c>
      <c r="DV669" s="220">
        <v>734</v>
      </c>
      <c r="DW669" s="220">
        <v>734</v>
      </c>
      <c r="DX669" s="220">
        <v>734</v>
      </c>
      <c r="DY669" s="220">
        <v>734</v>
      </c>
      <c r="DZ669" s="220">
        <v>734</v>
      </c>
      <c r="EA669" s="220">
        <v>734</v>
      </c>
      <c r="EB669" s="220">
        <v>734</v>
      </c>
      <c r="EC669" s="220">
        <v>734</v>
      </c>
      <c r="ED669" s="220">
        <v>734</v>
      </c>
      <c r="EE669" s="220">
        <v>734</v>
      </c>
      <c r="EF669" s="220">
        <v>734</v>
      </c>
      <c r="EG669" s="220">
        <v>734</v>
      </c>
      <c r="EH669" s="220">
        <v>734</v>
      </c>
      <c r="EI669" s="220">
        <v>734</v>
      </c>
      <c r="EJ669" s="220">
        <v>734</v>
      </c>
      <c r="EK669" s="220">
        <v>734</v>
      </c>
      <c r="EL669" s="220">
        <v>734</v>
      </c>
      <c r="EM669" s="220">
        <v>734</v>
      </c>
      <c r="EN669" s="242">
        <v>734</v>
      </c>
      <c r="EO669" s="232">
        <v>734</v>
      </c>
      <c r="EP669" s="227">
        <v>734</v>
      </c>
      <c r="EQ669" s="154">
        <v>734</v>
      </c>
      <c r="ER669" s="154">
        <v>734</v>
      </c>
      <c r="ES669" s="154">
        <v>734</v>
      </c>
      <c r="ET669" s="154">
        <v>734</v>
      </c>
      <c r="EU669" s="154">
        <v>734</v>
      </c>
      <c r="EV669" s="154">
        <v>734</v>
      </c>
      <c r="EW669" s="154">
        <v>734</v>
      </c>
      <c r="EX669" s="154">
        <v>734</v>
      </c>
      <c r="EY669" s="154">
        <v>734</v>
      </c>
      <c r="EZ669" s="154">
        <v>734</v>
      </c>
      <c r="FA669" s="154">
        <v>734</v>
      </c>
      <c r="FB669" s="166">
        <v>734</v>
      </c>
      <c r="FC669" s="166">
        <v>734</v>
      </c>
      <c r="FD669" s="154">
        <v>734</v>
      </c>
      <c r="FE669" s="166">
        <v>734</v>
      </c>
      <c r="FF669" s="154">
        <v>734</v>
      </c>
      <c r="FG669" s="154">
        <v>734</v>
      </c>
      <c r="FH669" s="154">
        <v>734</v>
      </c>
      <c r="FI669" s="154">
        <v>734</v>
      </c>
      <c r="FJ669" s="154">
        <v>734</v>
      </c>
      <c r="FK669" s="166">
        <v>734</v>
      </c>
      <c r="FL669" s="166">
        <v>734</v>
      </c>
      <c r="FM669" s="166">
        <v>734</v>
      </c>
      <c r="FN669" s="166">
        <v>734</v>
      </c>
      <c r="FO669" s="166">
        <v>734</v>
      </c>
      <c r="FP669" s="166">
        <v>734</v>
      </c>
      <c r="FQ669" s="166">
        <v>734</v>
      </c>
      <c r="FR669" s="166">
        <v>734</v>
      </c>
      <c r="FS669" s="166">
        <v>734</v>
      </c>
      <c r="FT669" s="166">
        <v>734</v>
      </c>
      <c r="FU669" s="166">
        <v>734</v>
      </c>
      <c r="FV669" s="166">
        <v>734</v>
      </c>
      <c r="FW669" s="166">
        <v>734</v>
      </c>
      <c r="FX669" s="166">
        <v>734</v>
      </c>
      <c r="FY669" s="154">
        <v>734</v>
      </c>
      <c r="FZ669" s="154">
        <v>734</v>
      </c>
      <c r="GA669" s="154">
        <v>734</v>
      </c>
      <c r="GB669" s="154">
        <v>734</v>
      </c>
      <c r="GC669" s="154">
        <v>734</v>
      </c>
      <c r="GD669" s="154">
        <v>734</v>
      </c>
      <c r="GE669" s="154">
        <v>734</v>
      </c>
      <c r="GF669" s="154">
        <v>734</v>
      </c>
      <c r="GG669" s="154">
        <v>734</v>
      </c>
      <c r="GH669" s="154">
        <v>734</v>
      </c>
      <c r="GI669" s="154">
        <v>734</v>
      </c>
      <c r="GJ669" s="154">
        <v>734</v>
      </c>
      <c r="GK669" s="154">
        <v>734</v>
      </c>
      <c r="GL669" s="154">
        <v>734</v>
      </c>
      <c r="GM669" s="154">
        <v>734</v>
      </c>
      <c r="GN669" s="154">
        <v>734</v>
      </c>
      <c r="GO669" s="154">
        <v>734</v>
      </c>
      <c r="GP669" s="154">
        <v>734</v>
      </c>
      <c r="GQ669" s="154">
        <v>734</v>
      </c>
      <c r="GR669" s="154">
        <v>734</v>
      </c>
      <c r="GS669" s="154">
        <v>734</v>
      </c>
      <c r="GT669" s="166">
        <v>734</v>
      </c>
      <c r="GU669" s="166">
        <v>734</v>
      </c>
      <c r="GV669" s="166">
        <v>734</v>
      </c>
      <c r="GW669" s="166">
        <v>734</v>
      </c>
      <c r="GX669" s="166">
        <v>734</v>
      </c>
      <c r="GY669" s="154">
        <v>734</v>
      </c>
      <c r="GZ669" s="154">
        <v>734</v>
      </c>
      <c r="HA669" s="154">
        <v>734</v>
      </c>
      <c r="HB669" s="154">
        <v>734</v>
      </c>
      <c r="HC669" s="154">
        <v>734</v>
      </c>
      <c r="HD669" s="154">
        <v>734</v>
      </c>
      <c r="HE669" s="154">
        <v>734</v>
      </c>
      <c r="HF669" s="166">
        <v>734</v>
      </c>
      <c r="HG669" s="154">
        <v>734</v>
      </c>
      <c r="HH669" s="154">
        <v>734</v>
      </c>
      <c r="HI669" s="166">
        <v>734</v>
      </c>
      <c r="HJ669" s="154">
        <v>735</v>
      </c>
      <c r="HK669" s="154">
        <v>734</v>
      </c>
      <c r="HL669" s="166">
        <v>734</v>
      </c>
      <c r="HM669" s="154">
        <v>734</v>
      </c>
      <c r="HN669" s="154">
        <v>734</v>
      </c>
      <c r="HO669" s="166">
        <v>734</v>
      </c>
      <c r="HP669" s="154">
        <v>734</v>
      </c>
      <c r="HQ669" s="154">
        <v>734</v>
      </c>
      <c r="HR669" s="166">
        <v>734</v>
      </c>
      <c r="HS669" s="154">
        <v>734</v>
      </c>
      <c r="HT669" s="151">
        <v>734</v>
      </c>
      <c r="HU669" s="151">
        <v>734</v>
      </c>
      <c r="HV669" s="151">
        <v>734</v>
      </c>
      <c r="HW669" s="170">
        <v>734</v>
      </c>
    </row>
    <row r="670" spans="1:231">
      <c r="A670" s="145">
        <f t="shared" si="59"/>
        <v>44010</v>
      </c>
      <c r="B670" s="220">
        <f>'Age&amp;Sex by occurrence date'!$FVL22</f>
        <v>810</v>
      </c>
      <c r="C670" s="220">
        <v>733</v>
      </c>
      <c r="D670" s="220">
        <v>733</v>
      </c>
      <c r="E670" s="220">
        <v>733</v>
      </c>
      <c r="F670" s="220">
        <v>733</v>
      </c>
      <c r="G670" s="220">
        <v>733</v>
      </c>
      <c r="H670" s="220">
        <v>733</v>
      </c>
      <c r="I670" s="220">
        <v>733</v>
      </c>
      <c r="J670" s="220">
        <v>733</v>
      </c>
      <c r="K670" s="220">
        <v>733</v>
      </c>
      <c r="L670" s="220">
        <v>733</v>
      </c>
      <c r="M670" s="220">
        <v>733</v>
      </c>
      <c r="N670" s="220">
        <v>733</v>
      </c>
      <c r="O670" s="220">
        <v>733</v>
      </c>
      <c r="P670" s="220">
        <v>733</v>
      </c>
      <c r="Q670" s="220">
        <v>733</v>
      </c>
      <c r="R670" s="220">
        <v>733</v>
      </c>
      <c r="S670" s="220">
        <v>733</v>
      </c>
      <c r="T670" s="220">
        <v>733</v>
      </c>
      <c r="U670" s="220">
        <v>733</v>
      </c>
      <c r="V670" s="220">
        <v>733</v>
      </c>
      <c r="W670" s="220">
        <v>733</v>
      </c>
      <c r="X670" s="220">
        <v>733</v>
      </c>
      <c r="Y670" s="220">
        <v>733</v>
      </c>
      <c r="Z670" s="220">
        <v>733</v>
      </c>
      <c r="AA670" s="220">
        <v>733</v>
      </c>
      <c r="AB670" s="220">
        <v>734</v>
      </c>
      <c r="AC670" s="220">
        <v>734</v>
      </c>
      <c r="AD670" s="220">
        <v>734</v>
      </c>
      <c r="AE670" s="220">
        <v>733</v>
      </c>
      <c r="AF670" s="220">
        <v>733</v>
      </c>
      <c r="AG670" s="220">
        <v>733</v>
      </c>
      <c r="AH670" s="220">
        <v>733</v>
      </c>
      <c r="AI670" s="220">
        <v>733</v>
      </c>
      <c r="AJ670" s="220">
        <v>733</v>
      </c>
      <c r="AK670" s="220">
        <v>733</v>
      </c>
      <c r="AL670" s="220">
        <v>733</v>
      </c>
      <c r="AM670" s="220">
        <v>733</v>
      </c>
      <c r="AN670" s="220">
        <v>733</v>
      </c>
      <c r="AO670" s="220">
        <v>733</v>
      </c>
      <c r="AP670" s="220">
        <v>733</v>
      </c>
      <c r="AQ670" s="220">
        <v>733</v>
      </c>
      <c r="AR670" s="220">
        <v>733</v>
      </c>
      <c r="AS670" s="220">
        <v>733</v>
      </c>
      <c r="AT670" s="220">
        <v>733</v>
      </c>
      <c r="AU670" s="220">
        <v>733</v>
      </c>
      <c r="AV670" s="220">
        <v>733</v>
      </c>
      <c r="AW670" s="220">
        <v>733</v>
      </c>
      <c r="AX670" s="220">
        <v>733</v>
      </c>
      <c r="AY670" s="220">
        <v>733</v>
      </c>
      <c r="AZ670" s="220">
        <v>733</v>
      </c>
      <c r="BA670" s="220">
        <v>733</v>
      </c>
      <c r="BB670" s="220">
        <v>733</v>
      </c>
      <c r="BC670" s="220">
        <v>733</v>
      </c>
      <c r="BD670" s="220">
        <v>733</v>
      </c>
      <c r="BE670" s="220">
        <v>733</v>
      </c>
      <c r="BF670" s="220">
        <v>733</v>
      </c>
      <c r="BG670" s="220">
        <v>733</v>
      </c>
      <c r="BH670" s="220">
        <v>733</v>
      </c>
      <c r="BI670" s="220">
        <v>733</v>
      </c>
      <c r="BJ670" s="220">
        <v>733</v>
      </c>
      <c r="BK670" s="220">
        <v>733</v>
      </c>
      <c r="BL670" s="220">
        <v>733</v>
      </c>
      <c r="BM670" s="220">
        <v>733</v>
      </c>
      <c r="BN670" s="220">
        <v>733</v>
      </c>
      <c r="BO670" s="220">
        <v>733</v>
      </c>
      <c r="BP670" s="220">
        <v>733</v>
      </c>
      <c r="BQ670" s="220">
        <v>733</v>
      </c>
      <c r="BR670" s="220">
        <v>733</v>
      </c>
      <c r="BS670" s="220">
        <v>733</v>
      </c>
      <c r="BT670" s="220">
        <v>733</v>
      </c>
      <c r="BU670" s="220">
        <v>733</v>
      </c>
      <c r="BV670" s="220">
        <v>733</v>
      </c>
      <c r="BW670" s="220">
        <v>733</v>
      </c>
      <c r="BX670" s="220">
        <v>733</v>
      </c>
      <c r="BY670" s="220">
        <v>733</v>
      </c>
      <c r="BZ670" s="220">
        <v>733</v>
      </c>
      <c r="CA670" s="220">
        <v>733</v>
      </c>
      <c r="CB670" s="220">
        <v>733</v>
      </c>
      <c r="CC670" s="220">
        <v>733</v>
      </c>
      <c r="CD670" s="220">
        <v>733</v>
      </c>
      <c r="CE670" s="220">
        <v>733</v>
      </c>
      <c r="CF670" s="220">
        <v>733</v>
      </c>
      <c r="CG670" s="220">
        <v>733</v>
      </c>
      <c r="CH670" s="220">
        <v>733</v>
      </c>
      <c r="CI670" s="220">
        <v>733</v>
      </c>
      <c r="CJ670" s="220">
        <v>733</v>
      </c>
      <c r="CK670" s="220">
        <v>733</v>
      </c>
      <c r="CL670" s="220">
        <v>733</v>
      </c>
      <c r="CM670" s="220">
        <v>733</v>
      </c>
      <c r="CN670" s="220">
        <v>733</v>
      </c>
      <c r="CO670" s="220">
        <v>733</v>
      </c>
      <c r="CP670" s="220">
        <v>733</v>
      </c>
      <c r="CQ670" s="220">
        <v>733</v>
      </c>
      <c r="CR670" s="220">
        <v>733</v>
      </c>
      <c r="CS670" s="220">
        <v>733</v>
      </c>
      <c r="CT670" s="220">
        <v>733</v>
      </c>
      <c r="CU670" s="220">
        <v>733</v>
      </c>
      <c r="CV670" s="220">
        <v>733</v>
      </c>
      <c r="CW670" s="220">
        <v>733</v>
      </c>
      <c r="CX670" s="220">
        <v>733</v>
      </c>
      <c r="CY670" s="220">
        <v>733</v>
      </c>
      <c r="CZ670" s="220">
        <v>733</v>
      </c>
      <c r="DA670" s="220">
        <v>733</v>
      </c>
      <c r="DB670" s="220">
        <v>733</v>
      </c>
      <c r="DC670" s="220">
        <v>733</v>
      </c>
      <c r="DD670" s="220">
        <v>733</v>
      </c>
      <c r="DE670" s="220">
        <v>733</v>
      </c>
      <c r="DF670" s="220">
        <v>733</v>
      </c>
      <c r="DG670" s="220">
        <v>733</v>
      </c>
      <c r="DH670" s="220">
        <v>733</v>
      </c>
      <c r="DI670" s="220">
        <v>733</v>
      </c>
      <c r="DJ670" s="220">
        <v>733</v>
      </c>
      <c r="DK670" s="220">
        <v>733</v>
      </c>
      <c r="DL670" s="220">
        <v>733</v>
      </c>
      <c r="DM670" s="220">
        <v>733</v>
      </c>
      <c r="DN670" s="220">
        <v>733</v>
      </c>
      <c r="DO670" s="220">
        <v>733</v>
      </c>
      <c r="DP670" s="220">
        <v>733</v>
      </c>
      <c r="DQ670" s="220">
        <v>733</v>
      </c>
      <c r="DR670" s="220">
        <v>733</v>
      </c>
      <c r="DS670" s="220">
        <v>733</v>
      </c>
      <c r="DT670" s="220">
        <v>733</v>
      </c>
      <c r="DU670" s="220">
        <v>733</v>
      </c>
      <c r="DV670" s="220">
        <v>733</v>
      </c>
      <c r="DW670" s="220">
        <v>733</v>
      </c>
      <c r="DX670" s="220">
        <v>733</v>
      </c>
      <c r="DY670" s="220">
        <v>733</v>
      </c>
      <c r="DZ670" s="220">
        <v>733</v>
      </c>
      <c r="EA670" s="220">
        <v>733</v>
      </c>
      <c r="EB670" s="220">
        <v>733</v>
      </c>
      <c r="EC670" s="220">
        <v>733</v>
      </c>
      <c r="ED670" s="220">
        <v>733</v>
      </c>
      <c r="EE670" s="220">
        <v>733</v>
      </c>
      <c r="EF670" s="220">
        <v>733</v>
      </c>
      <c r="EG670" s="220">
        <v>733</v>
      </c>
      <c r="EH670" s="220">
        <v>733</v>
      </c>
      <c r="EI670" s="220">
        <v>733</v>
      </c>
      <c r="EJ670" s="220">
        <v>733</v>
      </c>
      <c r="EK670" s="220">
        <v>733</v>
      </c>
      <c r="EL670" s="220">
        <v>733</v>
      </c>
      <c r="EM670" s="220">
        <v>733</v>
      </c>
      <c r="EN670" s="242">
        <v>733</v>
      </c>
      <c r="EO670" s="232">
        <v>733</v>
      </c>
      <c r="EP670" s="227">
        <v>733</v>
      </c>
      <c r="EQ670" s="154">
        <v>733</v>
      </c>
      <c r="ER670" s="154">
        <v>733</v>
      </c>
      <c r="ES670" s="154">
        <v>733</v>
      </c>
      <c r="ET670" s="154">
        <v>733</v>
      </c>
      <c r="EU670" s="154">
        <v>733</v>
      </c>
      <c r="EV670" s="154">
        <v>733</v>
      </c>
      <c r="EW670" s="154">
        <v>733</v>
      </c>
      <c r="EX670" s="154">
        <v>733</v>
      </c>
      <c r="EY670" s="154">
        <v>733</v>
      </c>
      <c r="EZ670" s="154">
        <v>733</v>
      </c>
      <c r="FA670" s="154">
        <v>733</v>
      </c>
      <c r="FB670" s="154">
        <v>733</v>
      </c>
      <c r="FC670" s="166">
        <v>733</v>
      </c>
      <c r="FD670" s="154">
        <v>733</v>
      </c>
      <c r="FE670" s="154">
        <v>733</v>
      </c>
      <c r="FF670" s="154">
        <v>733</v>
      </c>
      <c r="FG670" s="166">
        <v>733</v>
      </c>
      <c r="FH670" s="154">
        <v>733</v>
      </c>
      <c r="FI670" s="166">
        <v>733</v>
      </c>
      <c r="FJ670" s="166">
        <v>733</v>
      </c>
      <c r="FK670" s="166">
        <v>733</v>
      </c>
      <c r="FL670" s="166">
        <v>733</v>
      </c>
      <c r="FM670" s="166">
        <v>733</v>
      </c>
      <c r="FN670" s="166">
        <v>733</v>
      </c>
      <c r="FO670" s="166">
        <v>733</v>
      </c>
      <c r="FP670" s="166">
        <v>733</v>
      </c>
      <c r="FQ670" s="166">
        <v>733</v>
      </c>
      <c r="FR670" s="154">
        <v>733</v>
      </c>
      <c r="FS670" s="154">
        <v>733</v>
      </c>
      <c r="FT670" s="154">
        <v>733</v>
      </c>
      <c r="FU670" s="154">
        <v>733</v>
      </c>
      <c r="FV670" s="154">
        <v>733</v>
      </c>
      <c r="FW670" s="154">
        <v>733</v>
      </c>
      <c r="FX670" s="154">
        <v>733</v>
      </c>
      <c r="FY670" s="166">
        <v>733</v>
      </c>
      <c r="FZ670" s="166">
        <v>733</v>
      </c>
      <c r="GA670" s="166">
        <v>733</v>
      </c>
      <c r="GB670" s="166">
        <v>733</v>
      </c>
      <c r="GC670" s="166">
        <v>733</v>
      </c>
      <c r="GD670" s="166">
        <v>733</v>
      </c>
      <c r="GE670" s="166">
        <v>733</v>
      </c>
      <c r="GF670" s="166">
        <v>733</v>
      </c>
      <c r="GG670" s="166">
        <v>733</v>
      </c>
      <c r="GH670" s="166">
        <v>733</v>
      </c>
      <c r="GI670" s="166">
        <v>733</v>
      </c>
      <c r="GJ670" s="166">
        <v>733</v>
      </c>
      <c r="GK670" s="166">
        <v>733</v>
      </c>
      <c r="GL670" s="166">
        <v>733</v>
      </c>
      <c r="GM670" s="166">
        <v>733</v>
      </c>
      <c r="GN670" s="166">
        <v>733</v>
      </c>
      <c r="GO670" s="166">
        <v>733</v>
      </c>
      <c r="GP670" s="166">
        <v>733</v>
      </c>
      <c r="GQ670" s="166">
        <v>733</v>
      </c>
      <c r="GR670" s="166">
        <v>733</v>
      </c>
      <c r="GS670" s="166">
        <v>733</v>
      </c>
      <c r="GT670" s="166">
        <v>733</v>
      </c>
      <c r="GU670" s="166">
        <v>733</v>
      </c>
      <c r="GV670" s="166">
        <v>733</v>
      </c>
      <c r="GW670" s="166">
        <v>733</v>
      </c>
      <c r="GX670" s="166">
        <v>733</v>
      </c>
      <c r="GY670" s="166">
        <v>733</v>
      </c>
      <c r="GZ670" s="166">
        <v>733</v>
      </c>
      <c r="HA670" s="166">
        <v>733</v>
      </c>
      <c r="HB670" s="166">
        <v>733</v>
      </c>
      <c r="HC670" s="166">
        <v>733</v>
      </c>
      <c r="HD670" s="166">
        <v>733</v>
      </c>
      <c r="HE670" s="166">
        <v>733</v>
      </c>
      <c r="HF670" s="166">
        <v>733</v>
      </c>
      <c r="HG670" s="154">
        <v>733</v>
      </c>
      <c r="HH670" s="154">
        <v>733</v>
      </c>
      <c r="HI670" s="166">
        <v>733</v>
      </c>
      <c r="HJ670" s="154">
        <v>734</v>
      </c>
      <c r="HK670" s="154">
        <v>733</v>
      </c>
      <c r="HL670" s="166">
        <v>733</v>
      </c>
      <c r="HM670" s="154">
        <v>733</v>
      </c>
      <c r="HN670" s="154">
        <v>733</v>
      </c>
      <c r="HO670" s="166">
        <v>733</v>
      </c>
      <c r="HP670" s="154">
        <v>733</v>
      </c>
      <c r="HQ670" s="154">
        <v>733</v>
      </c>
      <c r="HR670" s="166">
        <v>733</v>
      </c>
      <c r="HS670" s="154">
        <v>733</v>
      </c>
      <c r="HT670" s="151">
        <v>733</v>
      </c>
      <c r="HU670" s="151">
        <v>733</v>
      </c>
      <c r="HV670" s="151">
        <v>733</v>
      </c>
      <c r="HW670" s="170">
        <v>733</v>
      </c>
    </row>
    <row r="671" spans="1:231">
      <c r="A671" s="145">
        <f t="shared" si="59"/>
        <v>44009</v>
      </c>
      <c r="B671" s="220">
        <f>'Age&amp;Sex by occurrence date'!$FVS22</f>
        <v>808</v>
      </c>
      <c r="C671" s="220">
        <v>732</v>
      </c>
      <c r="D671" s="220">
        <v>732</v>
      </c>
      <c r="E671" s="220">
        <v>732</v>
      </c>
      <c r="F671" s="220">
        <v>732</v>
      </c>
      <c r="G671" s="220">
        <v>732</v>
      </c>
      <c r="H671" s="220">
        <v>732</v>
      </c>
      <c r="I671" s="220">
        <v>732</v>
      </c>
      <c r="J671" s="220">
        <v>732</v>
      </c>
      <c r="K671" s="220">
        <v>732</v>
      </c>
      <c r="L671" s="220">
        <v>732</v>
      </c>
      <c r="M671" s="220">
        <v>732</v>
      </c>
      <c r="N671" s="220">
        <v>732</v>
      </c>
      <c r="O671" s="220">
        <v>732</v>
      </c>
      <c r="P671" s="220">
        <v>732</v>
      </c>
      <c r="Q671" s="220">
        <v>732</v>
      </c>
      <c r="R671" s="220">
        <v>732</v>
      </c>
      <c r="S671" s="220">
        <v>732</v>
      </c>
      <c r="T671" s="220">
        <v>732</v>
      </c>
      <c r="U671" s="220">
        <v>732</v>
      </c>
      <c r="V671" s="220">
        <v>732</v>
      </c>
      <c r="W671" s="220">
        <v>732</v>
      </c>
      <c r="X671" s="220">
        <v>732</v>
      </c>
      <c r="Y671" s="220">
        <v>732</v>
      </c>
      <c r="Z671" s="220">
        <v>732</v>
      </c>
      <c r="AA671" s="220">
        <v>732</v>
      </c>
      <c r="AB671" s="220">
        <v>733</v>
      </c>
      <c r="AC671" s="220">
        <v>733</v>
      </c>
      <c r="AD671" s="220">
        <v>733</v>
      </c>
      <c r="AE671" s="220">
        <v>732</v>
      </c>
      <c r="AF671" s="220">
        <v>732</v>
      </c>
      <c r="AG671" s="220">
        <v>732</v>
      </c>
      <c r="AH671" s="220">
        <v>732</v>
      </c>
      <c r="AI671" s="220">
        <v>732</v>
      </c>
      <c r="AJ671" s="220">
        <v>732</v>
      </c>
      <c r="AK671" s="220">
        <v>732</v>
      </c>
      <c r="AL671" s="220">
        <v>732</v>
      </c>
      <c r="AM671" s="220">
        <v>732</v>
      </c>
      <c r="AN671" s="220">
        <v>732</v>
      </c>
      <c r="AO671" s="220">
        <v>732</v>
      </c>
      <c r="AP671" s="220">
        <v>732</v>
      </c>
      <c r="AQ671" s="220">
        <v>732</v>
      </c>
      <c r="AR671" s="220">
        <v>732</v>
      </c>
      <c r="AS671" s="220">
        <v>732</v>
      </c>
      <c r="AT671" s="220">
        <v>732</v>
      </c>
      <c r="AU671" s="220">
        <v>732</v>
      </c>
      <c r="AV671" s="220">
        <v>732</v>
      </c>
      <c r="AW671" s="220">
        <v>732</v>
      </c>
      <c r="AX671" s="220">
        <v>732</v>
      </c>
      <c r="AY671" s="220">
        <v>732</v>
      </c>
      <c r="AZ671" s="220">
        <v>732</v>
      </c>
      <c r="BA671" s="220">
        <v>732</v>
      </c>
      <c r="BB671" s="220">
        <v>732</v>
      </c>
      <c r="BC671" s="220">
        <v>732</v>
      </c>
      <c r="BD671" s="220">
        <v>732</v>
      </c>
      <c r="BE671" s="220">
        <v>732</v>
      </c>
      <c r="BF671" s="220">
        <v>732</v>
      </c>
      <c r="BG671" s="220">
        <v>732</v>
      </c>
      <c r="BH671" s="220">
        <v>732</v>
      </c>
      <c r="BI671" s="220">
        <v>732</v>
      </c>
      <c r="BJ671" s="220">
        <v>732</v>
      </c>
      <c r="BK671" s="220">
        <v>732</v>
      </c>
      <c r="BL671" s="220">
        <v>732</v>
      </c>
      <c r="BM671" s="220">
        <v>732</v>
      </c>
      <c r="BN671" s="220">
        <v>732</v>
      </c>
      <c r="BO671" s="220">
        <v>732</v>
      </c>
      <c r="BP671" s="220">
        <v>732</v>
      </c>
      <c r="BQ671" s="220">
        <v>732</v>
      </c>
      <c r="BR671" s="220">
        <v>732</v>
      </c>
      <c r="BS671" s="220">
        <v>732</v>
      </c>
      <c r="BT671" s="220">
        <v>732</v>
      </c>
      <c r="BU671" s="220">
        <v>732</v>
      </c>
      <c r="BV671" s="220">
        <v>732</v>
      </c>
      <c r="BW671" s="220">
        <v>732</v>
      </c>
      <c r="BX671" s="220">
        <v>732</v>
      </c>
      <c r="BY671" s="220">
        <v>732</v>
      </c>
      <c r="BZ671" s="220">
        <v>732</v>
      </c>
      <c r="CA671" s="220">
        <v>732</v>
      </c>
      <c r="CB671" s="220">
        <v>732</v>
      </c>
      <c r="CC671" s="220">
        <v>732</v>
      </c>
      <c r="CD671" s="220">
        <v>732</v>
      </c>
      <c r="CE671" s="220">
        <v>732</v>
      </c>
      <c r="CF671" s="220">
        <v>732</v>
      </c>
      <c r="CG671" s="220">
        <v>732</v>
      </c>
      <c r="CH671" s="220">
        <v>732</v>
      </c>
      <c r="CI671" s="220">
        <v>732</v>
      </c>
      <c r="CJ671" s="220">
        <v>732</v>
      </c>
      <c r="CK671" s="220">
        <v>732</v>
      </c>
      <c r="CL671" s="220">
        <v>732</v>
      </c>
      <c r="CM671" s="220">
        <v>732</v>
      </c>
      <c r="CN671" s="220">
        <v>732</v>
      </c>
      <c r="CO671" s="220">
        <v>732</v>
      </c>
      <c r="CP671" s="220">
        <v>732</v>
      </c>
      <c r="CQ671" s="220">
        <v>732</v>
      </c>
      <c r="CR671" s="220">
        <v>732</v>
      </c>
      <c r="CS671" s="220">
        <v>732</v>
      </c>
      <c r="CT671" s="220">
        <v>732</v>
      </c>
      <c r="CU671" s="220">
        <v>732</v>
      </c>
      <c r="CV671" s="220">
        <v>732</v>
      </c>
      <c r="CW671" s="220">
        <v>732</v>
      </c>
      <c r="CX671" s="220">
        <v>732</v>
      </c>
      <c r="CY671" s="220">
        <v>732</v>
      </c>
      <c r="CZ671" s="220">
        <v>732</v>
      </c>
      <c r="DA671" s="220">
        <v>732</v>
      </c>
      <c r="DB671" s="220">
        <v>732</v>
      </c>
      <c r="DC671" s="220">
        <v>732</v>
      </c>
      <c r="DD671" s="220">
        <v>732</v>
      </c>
      <c r="DE671" s="220">
        <v>732</v>
      </c>
      <c r="DF671" s="220">
        <v>732</v>
      </c>
      <c r="DG671" s="220">
        <v>732</v>
      </c>
      <c r="DH671" s="220">
        <v>732</v>
      </c>
      <c r="DI671" s="220">
        <v>732</v>
      </c>
      <c r="DJ671" s="220">
        <v>732</v>
      </c>
      <c r="DK671" s="220">
        <v>732</v>
      </c>
      <c r="DL671" s="220">
        <v>732</v>
      </c>
      <c r="DM671" s="220">
        <v>732</v>
      </c>
      <c r="DN671" s="220">
        <v>732</v>
      </c>
      <c r="DO671" s="220">
        <v>732</v>
      </c>
      <c r="DP671" s="220">
        <v>732</v>
      </c>
      <c r="DQ671" s="220">
        <v>732</v>
      </c>
      <c r="DR671" s="220">
        <v>732</v>
      </c>
      <c r="DS671" s="220">
        <v>732</v>
      </c>
      <c r="DT671" s="220">
        <v>732</v>
      </c>
      <c r="DU671" s="220">
        <v>732</v>
      </c>
      <c r="DV671" s="220">
        <v>732</v>
      </c>
      <c r="DW671" s="220">
        <v>732</v>
      </c>
      <c r="DX671" s="220">
        <v>732</v>
      </c>
      <c r="DY671" s="220">
        <v>732</v>
      </c>
      <c r="DZ671" s="220">
        <v>732</v>
      </c>
      <c r="EA671" s="220">
        <v>732</v>
      </c>
      <c r="EB671" s="220">
        <v>732</v>
      </c>
      <c r="EC671" s="220">
        <v>732</v>
      </c>
      <c r="ED671" s="220">
        <v>732</v>
      </c>
      <c r="EE671" s="220">
        <v>732</v>
      </c>
      <c r="EF671" s="220">
        <v>732</v>
      </c>
      <c r="EG671" s="220">
        <v>732</v>
      </c>
      <c r="EH671" s="220">
        <v>732</v>
      </c>
      <c r="EI671" s="220">
        <v>732</v>
      </c>
      <c r="EJ671" s="220">
        <v>732</v>
      </c>
      <c r="EK671" s="220">
        <v>732</v>
      </c>
      <c r="EL671" s="220">
        <v>732</v>
      </c>
      <c r="EM671" s="220">
        <v>732</v>
      </c>
      <c r="EN671" s="242">
        <v>732</v>
      </c>
      <c r="EO671" s="232">
        <v>732</v>
      </c>
      <c r="EP671" s="228">
        <v>732</v>
      </c>
      <c r="EQ671" s="166">
        <v>732</v>
      </c>
      <c r="ER671" s="166">
        <v>732</v>
      </c>
      <c r="ES671" s="166">
        <v>732</v>
      </c>
      <c r="ET671" s="166">
        <v>732</v>
      </c>
      <c r="EU671" s="166">
        <v>732</v>
      </c>
      <c r="EV671" s="154">
        <v>732</v>
      </c>
      <c r="EW671" s="166">
        <v>732</v>
      </c>
      <c r="EX671" s="166">
        <v>732</v>
      </c>
      <c r="EY671" s="166">
        <v>732</v>
      </c>
      <c r="EZ671" s="166">
        <v>732</v>
      </c>
      <c r="FA671" s="166">
        <v>732</v>
      </c>
      <c r="FB671" s="166">
        <v>732</v>
      </c>
      <c r="FC671" s="154">
        <v>732</v>
      </c>
      <c r="FD671" s="166">
        <v>732</v>
      </c>
      <c r="FE671" s="166">
        <v>732</v>
      </c>
      <c r="FF671" s="166">
        <v>732</v>
      </c>
      <c r="FG671" s="166">
        <v>732</v>
      </c>
      <c r="FH671" s="166">
        <v>732</v>
      </c>
      <c r="FI671" s="154">
        <v>732</v>
      </c>
      <c r="FJ671" s="154">
        <v>732</v>
      </c>
      <c r="FK671" s="166">
        <v>732</v>
      </c>
      <c r="FL671" s="166">
        <v>732</v>
      </c>
      <c r="FM671" s="166">
        <v>732</v>
      </c>
      <c r="FN671" s="166">
        <v>732</v>
      </c>
      <c r="FO671" s="166">
        <v>732</v>
      </c>
      <c r="FP671" s="166">
        <v>732</v>
      </c>
      <c r="FQ671" s="166">
        <v>732</v>
      </c>
      <c r="FR671" s="154">
        <v>732</v>
      </c>
      <c r="FS671" s="154">
        <v>732</v>
      </c>
      <c r="FT671" s="154">
        <v>732</v>
      </c>
      <c r="FU671" s="154">
        <v>732</v>
      </c>
      <c r="FV671" s="154">
        <v>732</v>
      </c>
      <c r="FW671" s="154">
        <v>732</v>
      </c>
      <c r="FX671" s="154">
        <v>732</v>
      </c>
      <c r="FY671" s="154">
        <v>732</v>
      </c>
      <c r="FZ671" s="154">
        <v>732</v>
      </c>
      <c r="GA671" s="154">
        <v>732</v>
      </c>
      <c r="GB671" s="154">
        <v>732</v>
      </c>
      <c r="GC671" s="154">
        <v>732</v>
      </c>
      <c r="GD671" s="154">
        <v>732</v>
      </c>
      <c r="GE671" s="154">
        <v>732</v>
      </c>
      <c r="GF671" s="154">
        <v>732</v>
      </c>
      <c r="GG671" s="154">
        <v>732</v>
      </c>
      <c r="GH671" s="154">
        <v>732</v>
      </c>
      <c r="GI671" s="154">
        <v>732</v>
      </c>
      <c r="GJ671" s="154">
        <v>732</v>
      </c>
      <c r="GK671" s="166">
        <v>732</v>
      </c>
      <c r="GL671" s="166">
        <v>732</v>
      </c>
      <c r="GM671" s="166">
        <v>732</v>
      </c>
      <c r="GN671" s="166">
        <v>732</v>
      </c>
      <c r="GO671" s="166">
        <v>732</v>
      </c>
      <c r="GP671" s="166">
        <v>732</v>
      </c>
      <c r="GQ671" s="166">
        <v>732</v>
      </c>
      <c r="GR671" s="166">
        <v>732</v>
      </c>
      <c r="GS671" s="166">
        <v>732</v>
      </c>
      <c r="GT671" s="154">
        <v>732</v>
      </c>
      <c r="GU671" s="154">
        <v>732</v>
      </c>
      <c r="GV671" s="154">
        <v>732</v>
      </c>
      <c r="GW671" s="154">
        <v>732</v>
      </c>
      <c r="GX671" s="166">
        <v>732</v>
      </c>
      <c r="GY671" s="166">
        <v>732</v>
      </c>
      <c r="GZ671" s="166">
        <v>732</v>
      </c>
      <c r="HA671" s="166">
        <v>732</v>
      </c>
      <c r="HB671" s="166">
        <v>732</v>
      </c>
      <c r="HC671" s="166">
        <v>732</v>
      </c>
      <c r="HD671" s="166">
        <v>732</v>
      </c>
      <c r="HE671" s="166">
        <v>732</v>
      </c>
      <c r="HF671" s="166">
        <v>732</v>
      </c>
      <c r="HG671" s="154">
        <v>732</v>
      </c>
      <c r="HH671" s="154">
        <v>732</v>
      </c>
      <c r="HI671" s="166">
        <v>732</v>
      </c>
      <c r="HJ671" s="154">
        <v>733</v>
      </c>
      <c r="HK671" s="154">
        <v>732</v>
      </c>
      <c r="HL671" s="166">
        <v>732</v>
      </c>
      <c r="HM671" s="154">
        <v>732</v>
      </c>
      <c r="HN671" s="154">
        <v>732</v>
      </c>
      <c r="HO671" s="166">
        <v>732</v>
      </c>
      <c r="HP671" s="154">
        <v>732</v>
      </c>
      <c r="HQ671" s="154">
        <v>732</v>
      </c>
      <c r="HR671" s="166">
        <v>732</v>
      </c>
      <c r="HS671" s="154">
        <v>732</v>
      </c>
      <c r="HT671" s="151">
        <v>732</v>
      </c>
      <c r="HU671" s="151">
        <v>732</v>
      </c>
      <c r="HV671" s="151">
        <v>732</v>
      </c>
      <c r="HW671" s="170">
        <v>732</v>
      </c>
    </row>
    <row r="672" spans="1:231">
      <c r="A672" s="145">
        <f t="shared" si="59"/>
        <v>44008</v>
      </c>
      <c r="B672" s="220">
        <f>'Age&amp;Sex by occurrence date'!$FVZ22</f>
        <v>805</v>
      </c>
      <c r="C672" s="220">
        <v>730</v>
      </c>
      <c r="D672" s="220">
        <v>730</v>
      </c>
      <c r="E672" s="220">
        <v>730</v>
      </c>
      <c r="F672" s="220">
        <v>730</v>
      </c>
      <c r="G672" s="220">
        <v>730</v>
      </c>
      <c r="H672" s="220">
        <v>730</v>
      </c>
      <c r="I672" s="220">
        <v>730</v>
      </c>
      <c r="J672" s="220">
        <v>730</v>
      </c>
      <c r="K672" s="220">
        <v>730</v>
      </c>
      <c r="L672" s="220">
        <v>730</v>
      </c>
      <c r="M672" s="220">
        <v>730</v>
      </c>
      <c r="N672" s="220">
        <v>730</v>
      </c>
      <c r="O672" s="220">
        <v>730</v>
      </c>
      <c r="P672" s="220">
        <v>730</v>
      </c>
      <c r="Q672" s="220">
        <v>730</v>
      </c>
      <c r="R672" s="220">
        <v>730</v>
      </c>
      <c r="S672" s="220">
        <v>730</v>
      </c>
      <c r="T672" s="220">
        <v>730</v>
      </c>
      <c r="U672" s="220">
        <v>730</v>
      </c>
      <c r="V672" s="220">
        <v>730</v>
      </c>
      <c r="W672" s="220">
        <v>730</v>
      </c>
      <c r="X672" s="220">
        <v>730</v>
      </c>
      <c r="Y672" s="220">
        <v>730</v>
      </c>
      <c r="Z672" s="220">
        <v>730</v>
      </c>
      <c r="AA672" s="220">
        <v>730</v>
      </c>
      <c r="AB672" s="220">
        <v>731</v>
      </c>
      <c r="AC672" s="220">
        <v>731</v>
      </c>
      <c r="AD672" s="220">
        <v>731</v>
      </c>
      <c r="AE672" s="220">
        <v>730</v>
      </c>
      <c r="AF672" s="220">
        <v>730</v>
      </c>
      <c r="AG672" s="220">
        <v>730</v>
      </c>
      <c r="AH672" s="220">
        <v>730</v>
      </c>
      <c r="AI672" s="220">
        <v>730</v>
      </c>
      <c r="AJ672" s="220">
        <v>730</v>
      </c>
      <c r="AK672" s="220">
        <v>730</v>
      </c>
      <c r="AL672" s="220">
        <v>730</v>
      </c>
      <c r="AM672" s="220">
        <v>730</v>
      </c>
      <c r="AN672" s="220">
        <v>730</v>
      </c>
      <c r="AO672" s="220">
        <v>730</v>
      </c>
      <c r="AP672" s="220">
        <v>730</v>
      </c>
      <c r="AQ672" s="220">
        <v>730</v>
      </c>
      <c r="AR672" s="220">
        <v>730</v>
      </c>
      <c r="AS672" s="220">
        <v>730</v>
      </c>
      <c r="AT672" s="220">
        <v>730</v>
      </c>
      <c r="AU672" s="220">
        <v>730</v>
      </c>
      <c r="AV672" s="220">
        <v>730</v>
      </c>
      <c r="AW672" s="220">
        <v>730</v>
      </c>
      <c r="AX672" s="220">
        <v>730</v>
      </c>
      <c r="AY672" s="220">
        <v>730</v>
      </c>
      <c r="AZ672" s="220">
        <v>730</v>
      </c>
      <c r="BA672" s="220">
        <v>730</v>
      </c>
      <c r="BB672" s="220">
        <v>730</v>
      </c>
      <c r="BC672" s="220">
        <v>730</v>
      </c>
      <c r="BD672" s="220">
        <v>730</v>
      </c>
      <c r="BE672" s="220">
        <v>730</v>
      </c>
      <c r="BF672" s="220">
        <v>730</v>
      </c>
      <c r="BG672" s="220">
        <v>730</v>
      </c>
      <c r="BH672" s="220">
        <v>730</v>
      </c>
      <c r="BI672" s="220">
        <v>730</v>
      </c>
      <c r="BJ672" s="220">
        <v>730</v>
      </c>
      <c r="BK672" s="220">
        <v>730</v>
      </c>
      <c r="BL672" s="220">
        <v>730</v>
      </c>
      <c r="BM672" s="220">
        <v>730</v>
      </c>
      <c r="BN672" s="220">
        <v>730</v>
      </c>
      <c r="BO672" s="220">
        <v>730</v>
      </c>
      <c r="BP672" s="220">
        <v>730</v>
      </c>
      <c r="BQ672" s="220">
        <v>730</v>
      </c>
      <c r="BR672" s="220">
        <v>730</v>
      </c>
      <c r="BS672" s="220">
        <v>730</v>
      </c>
      <c r="BT672" s="220">
        <v>730</v>
      </c>
      <c r="BU672" s="220">
        <v>730</v>
      </c>
      <c r="BV672" s="220">
        <v>730</v>
      </c>
      <c r="BW672" s="220">
        <v>730</v>
      </c>
      <c r="BX672" s="220">
        <v>730</v>
      </c>
      <c r="BY672" s="220">
        <v>730</v>
      </c>
      <c r="BZ672" s="220">
        <v>730</v>
      </c>
      <c r="CA672" s="220">
        <v>730</v>
      </c>
      <c r="CB672" s="220">
        <v>730</v>
      </c>
      <c r="CC672" s="220">
        <v>730</v>
      </c>
      <c r="CD672" s="220">
        <v>730</v>
      </c>
      <c r="CE672" s="220">
        <v>730</v>
      </c>
      <c r="CF672" s="220">
        <v>730</v>
      </c>
      <c r="CG672" s="220">
        <v>730</v>
      </c>
      <c r="CH672" s="220">
        <v>730</v>
      </c>
      <c r="CI672" s="220">
        <v>730</v>
      </c>
      <c r="CJ672" s="220">
        <v>730</v>
      </c>
      <c r="CK672" s="220">
        <v>730</v>
      </c>
      <c r="CL672" s="220">
        <v>730</v>
      </c>
      <c r="CM672" s="220">
        <v>730</v>
      </c>
      <c r="CN672" s="220">
        <v>730</v>
      </c>
      <c r="CO672" s="220">
        <v>730</v>
      </c>
      <c r="CP672" s="220">
        <v>730</v>
      </c>
      <c r="CQ672" s="220">
        <v>730</v>
      </c>
      <c r="CR672" s="220">
        <v>730</v>
      </c>
      <c r="CS672" s="220">
        <v>730</v>
      </c>
      <c r="CT672" s="220">
        <v>730</v>
      </c>
      <c r="CU672" s="220">
        <v>730</v>
      </c>
      <c r="CV672" s="220">
        <v>730</v>
      </c>
      <c r="CW672" s="220">
        <v>730</v>
      </c>
      <c r="CX672" s="220">
        <v>730</v>
      </c>
      <c r="CY672" s="220">
        <v>730</v>
      </c>
      <c r="CZ672" s="220">
        <v>730</v>
      </c>
      <c r="DA672" s="220">
        <v>730</v>
      </c>
      <c r="DB672" s="220">
        <v>730</v>
      </c>
      <c r="DC672" s="220">
        <v>730</v>
      </c>
      <c r="DD672" s="220">
        <v>730</v>
      </c>
      <c r="DE672" s="220">
        <v>730</v>
      </c>
      <c r="DF672" s="220">
        <v>730</v>
      </c>
      <c r="DG672" s="220">
        <v>730</v>
      </c>
      <c r="DH672" s="220">
        <v>730</v>
      </c>
      <c r="DI672" s="220">
        <v>730</v>
      </c>
      <c r="DJ672" s="220">
        <v>730</v>
      </c>
      <c r="DK672" s="220">
        <v>730</v>
      </c>
      <c r="DL672" s="220">
        <v>730</v>
      </c>
      <c r="DM672" s="220">
        <v>730</v>
      </c>
      <c r="DN672" s="220">
        <v>730</v>
      </c>
      <c r="DO672" s="220">
        <v>730</v>
      </c>
      <c r="DP672" s="220">
        <v>730</v>
      </c>
      <c r="DQ672" s="220">
        <v>730</v>
      </c>
      <c r="DR672" s="220">
        <v>730</v>
      </c>
      <c r="DS672" s="220">
        <v>730</v>
      </c>
      <c r="DT672" s="220">
        <v>730</v>
      </c>
      <c r="DU672" s="220">
        <v>730</v>
      </c>
      <c r="DV672" s="220">
        <v>730</v>
      </c>
      <c r="DW672" s="220">
        <v>730</v>
      </c>
      <c r="DX672" s="220">
        <v>730</v>
      </c>
      <c r="DY672" s="220">
        <v>730</v>
      </c>
      <c r="DZ672" s="220">
        <v>730</v>
      </c>
      <c r="EA672" s="220">
        <v>730</v>
      </c>
      <c r="EB672" s="220">
        <v>730</v>
      </c>
      <c r="EC672" s="220">
        <v>730</v>
      </c>
      <c r="ED672" s="220">
        <v>730</v>
      </c>
      <c r="EE672" s="220">
        <v>730</v>
      </c>
      <c r="EF672" s="220">
        <v>730</v>
      </c>
      <c r="EG672" s="220">
        <v>730</v>
      </c>
      <c r="EH672" s="220">
        <v>730</v>
      </c>
      <c r="EI672" s="220">
        <v>730</v>
      </c>
      <c r="EJ672" s="220">
        <v>730</v>
      </c>
      <c r="EK672" s="220">
        <v>730</v>
      </c>
      <c r="EL672" s="220">
        <v>730</v>
      </c>
      <c r="EM672" s="220">
        <v>730</v>
      </c>
      <c r="EN672" s="242">
        <v>730</v>
      </c>
      <c r="EO672" s="232">
        <v>730</v>
      </c>
      <c r="EP672" s="227">
        <v>730</v>
      </c>
      <c r="EQ672" s="154">
        <v>730</v>
      </c>
      <c r="ER672" s="154">
        <v>730</v>
      </c>
      <c r="ES672" s="154">
        <v>730</v>
      </c>
      <c r="ET672" s="154">
        <v>730</v>
      </c>
      <c r="EU672" s="154">
        <v>730</v>
      </c>
      <c r="EV672" s="166">
        <v>730</v>
      </c>
      <c r="EW672" s="154">
        <v>730</v>
      </c>
      <c r="EX672" s="154">
        <v>730</v>
      </c>
      <c r="EY672" s="154">
        <v>730</v>
      </c>
      <c r="EZ672" s="154">
        <v>730</v>
      </c>
      <c r="FA672" s="154">
        <v>730</v>
      </c>
      <c r="FB672" s="166">
        <v>730</v>
      </c>
      <c r="FC672" s="166">
        <v>730</v>
      </c>
      <c r="FD672" s="154">
        <v>730</v>
      </c>
      <c r="FE672" s="166">
        <v>730</v>
      </c>
      <c r="FF672" s="154">
        <v>730</v>
      </c>
      <c r="FG672" s="154">
        <v>730</v>
      </c>
      <c r="FH672" s="154">
        <v>730</v>
      </c>
      <c r="FI672" s="166">
        <v>730</v>
      </c>
      <c r="FJ672" s="166">
        <v>730</v>
      </c>
      <c r="FK672" s="166">
        <v>730</v>
      </c>
      <c r="FL672" s="166">
        <v>730</v>
      </c>
      <c r="FM672" s="166">
        <v>730</v>
      </c>
      <c r="FN672" s="166">
        <v>730</v>
      </c>
      <c r="FO672" s="166">
        <v>730</v>
      </c>
      <c r="FP672" s="166">
        <v>730</v>
      </c>
      <c r="FQ672" s="166">
        <v>730</v>
      </c>
      <c r="FR672" s="166">
        <v>730</v>
      </c>
      <c r="FS672" s="166">
        <v>730</v>
      </c>
      <c r="FT672" s="166">
        <v>730</v>
      </c>
      <c r="FU672" s="166">
        <v>730</v>
      </c>
      <c r="FV672" s="166">
        <v>730</v>
      </c>
      <c r="FW672" s="166">
        <v>730</v>
      </c>
      <c r="FX672" s="166">
        <v>730</v>
      </c>
      <c r="FY672" s="166">
        <v>730</v>
      </c>
      <c r="FZ672" s="166">
        <v>730</v>
      </c>
      <c r="GA672" s="166">
        <v>730</v>
      </c>
      <c r="GB672" s="166">
        <v>730</v>
      </c>
      <c r="GC672" s="166">
        <v>730</v>
      </c>
      <c r="GD672" s="166">
        <v>730</v>
      </c>
      <c r="GE672" s="166">
        <v>730</v>
      </c>
      <c r="GF672" s="166">
        <v>730</v>
      </c>
      <c r="GG672" s="166">
        <v>730</v>
      </c>
      <c r="GH672" s="166">
        <v>730</v>
      </c>
      <c r="GI672" s="166">
        <v>730</v>
      </c>
      <c r="GJ672" s="166">
        <v>730</v>
      </c>
      <c r="GK672" s="154">
        <v>730</v>
      </c>
      <c r="GL672" s="154">
        <v>730</v>
      </c>
      <c r="GM672" s="154">
        <v>730</v>
      </c>
      <c r="GN672" s="154">
        <v>730</v>
      </c>
      <c r="GO672" s="154">
        <v>730</v>
      </c>
      <c r="GP672" s="154">
        <v>730</v>
      </c>
      <c r="GQ672" s="154">
        <v>730</v>
      </c>
      <c r="GR672" s="154">
        <v>730</v>
      </c>
      <c r="GS672" s="154">
        <v>730</v>
      </c>
      <c r="GT672" s="166">
        <v>730</v>
      </c>
      <c r="GU672" s="166">
        <v>730</v>
      </c>
      <c r="GV672" s="166">
        <v>730</v>
      </c>
      <c r="GW672" s="166">
        <v>730</v>
      </c>
      <c r="GX672" s="166">
        <v>730</v>
      </c>
      <c r="GY672" s="166">
        <v>730</v>
      </c>
      <c r="GZ672" s="166">
        <v>730</v>
      </c>
      <c r="HA672" s="166">
        <v>730</v>
      </c>
      <c r="HB672" s="166">
        <v>730</v>
      </c>
      <c r="HC672" s="166">
        <v>730</v>
      </c>
      <c r="HD672" s="166">
        <v>730</v>
      </c>
      <c r="HE672" s="166">
        <v>730</v>
      </c>
      <c r="HF672" s="154">
        <v>730</v>
      </c>
      <c r="HG672" s="154">
        <v>730</v>
      </c>
      <c r="HH672" s="154">
        <v>730</v>
      </c>
      <c r="HI672" s="154">
        <v>730</v>
      </c>
      <c r="HJ672" s="154">
        <v>731</v>
      </c>
      <c r="HK672" s="154">
        <v>730</v>
      </c>
      <c r="HL672" s="154">
        <v>730</v>
      </c>
      <c r="HM672" s="154">
        <v>730</v>
      </c>
      <c r="HN672" s="154">
        <v>730</v>
      </c>
      <c r="HO672" s="166">
        <v>730</v>
      </c>
      <c r="HP672" s="154">
        <v>730</v>
      </c>
      <c r="HQ672" s="154">
        <v>730</v>
      </c>
      <c r="HR672" s="166">
        <v>730</v>
      </c>
      <c r="HS672" s="154">
        <v>730</v>
      </c>
      <c r="HT672" s="151">
        <v>730</v>
      </c>
      <c r="HU672" s="151">
        <v>730</v>
      </c>
      <c r="HV672" s="151">
        <v>730</v>
      </c>
      <c r="HW672" s="170">
        <v>730</v>
      </c>
    </row>
    <row r="673" spans="1:231">
      <c r="A673" s="145">
        <f t="shared" si="59"/>
        <v>44007</v>
      </c>
      <c r="B673" s="220">
        <f>'Age&amp;Sex by occurrence date'!$FWG22</f>
        <v>804</v>
      </c>
      <c r="C673" s="220">
        <v>730</v>
      </c>
      <c r="D673" s="220">
        <v>730</v>
      </c>
      <c r="E673" s="220">
        <v>730</v>
      </c>
      <c r="F673" s="220">
        <v>730</v>
      </c>
      <c r="G673" s="220">
        <v>730</v>
      </c>
      <c r="H673" s="220">
        <v>730</v>
      </c>
      <c r="I673" s="220">
        <v>730</v>
      </c>
      <c r="J673" s="220">
        <v>730</v>
      </c>
      <c r="K673" s="220">
        <v>730</v>
      </c>
      <c r="L673" s="220">
        <v>730</v>
      </c>
      <c r="M673" s="220">
        <v>730</v>
      </c>
      <c r="N673" s="220">
        <v>730</v>
      </c>
      <c r="O673" s="220">
        <v>730</v>
      </c>
      <c r="P673" s="220">
        <v>730</v>
      </c>
      <c r="Q673" s="220">
        <v>730</v>
      </c>
      <c r="R673" s="220">
        <v>730</v>
      </c>
      <c r="S673" s="220">
        <v>730</v>
      </c>
      <c r="T673" s="220">
        <v>730</v>
      </c>
      <c r="U673" s="220">
        <v>730</v>
      </c>
      <c r="V673" s="220">
        <v>730</v>
      </c>
      <c r="W673" s="220">
        <v>730</v>
      </c>
      <c r="X673" s="220">
        <v>730</v>
      </c>
      <c r="Y673" s="220">
        <v>730</v>
      </c>
      <c r="Z673" s="220">
        <v>730</v>
      </c>
      <c r="AA673" s="220">
        <v>730</v>
      </c>
      <c r="AB673" s="220">
        <v>731</v>
      </c>
      <c r="AC673" s="220">
        <v>731</v>
      </c>
      <c r="AD673" s="220">
        <v>731</v>
      </c>
      <c r="AE673" s="220">
        <v>730</v>
      </c>
      <c r="AF673" s="220">
        <v>730</v>
      </c>
      <c r="AG673" s="220">
        <v>730</v>
      </c>
      <c r="AH673" s="220">
        <v>730</v>
      </c>
      <c r="AI673" s="220">
        <v>730</v>
      </c>
      <c r="AJ673" s="220">
        <v>730</v>
      </c>
      <c r="AK673" s="220">
        <v>730</v>
      </c>
      <c r="AL673" s="220">
        <v>730</v>
      </c>
      <c r="AM673" s="220">
        <v>730</v>
      </c>
      <c r="AN673" s="220">
        <v>730</v>
      </c>
      <c r="AO673" s="220">
        <v>730</v>
      </c>
      <c r="AP673" s="220">
        <v>730</v>
      </c>
      <c r="AQ673" s="220">
        <v>730</v>
      </c>
      <c r="AR673" s="220">
        <v>730</v>
      </c>
      <c r="AS673" s="220">
        <v>730</v>
      </c>
      <c r="AT673" s="220">
        <v>730</v>
      </c>
      <c r="AU673" s="220">
        <v>730</v>
      </c>
      <c r="AV673" s="220">
        <v>730</v>
      </c>
      <c r="AW673" s="220">
        <v>730</v>
      </c>
      <c r="AX673" s="220">
        <v>730</v>
      </c>
      <c r="AY673" s="220">
        <v>730</v>
      </c>
      <c r="AZ673" s="220">
        <v>730</v>
      </c>
      <c r="BA673" s="220">
        <v>730</v>
      </c>
      <c r="BB673" s="220">
        <v>730</v>
      </c>
      <c r="BC673" s="220">
        <v>730</v>
      </c>
      <c r="BD673" s="220">
        <v>730</v>
      </c>
      <c r="BE673" s="220">
        <v>730</v>
      </c>
      <c r="BF673" s="220">
        <v>730</v>
      </c>
      <c r="BG673" s="220">
        <v>730</v>
      </c>
      <c r="BH673" s="220">
        <v>730</v>
      </c>
      <c r="BI673" s="220">
        <v>730</v>
      </c>
      <c r="BJ673" s="220">
        <v>730</v>
      </c>
      <c r="BK673" s="220">
        <v>730</v>
      </c>
      <c r="BL673" s="220">
        <v>730</v>
      </c>
      <c r="BM673" s="220">
        <v>730</v>
      </c>
      <c r="BN673" s="220">
        <v>730</v>
      </c>
      <c r="BO673" s="220">
        <v>730</v>
      </c>
      <c r="BP673" s="220">
        <v>730</v>
      </c>
      <c r="BQ673" s="220">
        <v>730</v>
      </c>
      <c r="BR673" s="220">
        <v>730</v>
      </c>
      <c r="BS673" s="220">
        <v>730</v>
      </c>
      <c r="BT673" s="220">
        <v>730</v>
      </c>
      <c r="BU673" s="220">
        <v>730</v>
      </c>
      <c r="BV673" s="220">
        <v>730</v>
      </c>
      <c r="BW673" s="220">
        <v>730</v>
      </c>
      <c r="BX673" s="220">
        <v>730</v>
      </c>
      <c r="BY673" s="220">
        <v>730</v>
      </c>
      <c r="BZ673" s="220">
        <v>730</v>
      </c>
      <c r="CA673" s="220">
        <v>730</v>
      </c>
      <c r="CB673" s="220">
        <v>730</v>
      </c>
      <c r="CC673" s="220">
        <v>730</v>
      </c>
      <c r="CD673" s="220">
        <v>730</v>
      </c>
      <c r="CE673" s="220">
        <v>730</v>
      </c>
      <c r="CF673" s="220">
        <v>730</v>
      </c>
      <c r="CG673" s="220">
        <v>730</v>
      </c>
      <c r="CH673" s="220">
        <v>730</v>
      </c>
      <c r="CI673" s="220">
        <v>730</v>
      </c>
      <c r="CJ673" s="220">
        <v>730</v>
      </c>
      <c r="CK673" s="220">
        <v>730</v>
      </c>
      <c r="CL673" s="220">
        <v>730</v>
      </c>
      <c r="CM673" s="220">
        <v>730</v>
      </c>
      <c r="CN673" s="220">
        <v>730</v>
      </c>
      <c r="CO673" s="220">
        <v>730</v>
      </c>
      <c r="CP673" s="220">
        <v>730</v>
      </c>
      <c r="CQ673" s="220">
        <v>730</v>
      </c>
      <c r="CR673" s="220">
        <v>730</v>
      </c>
      <c r="CS673" s="220">
        <v>730</v>
      </c>
      <c r="CT673" s="220">
        <v>730</v>
      </c>
      <c r="CU673" s="220">
        <v>730</v>
      </c>
      <c r="CV673" s="220">
        <v>730</v>
      </c>
      <c r="CW673" s="220">
        <v>730</v>
      </c>
      <c r="CX673" s="220">
        <v>730</v>
      </c>
      <c r="CY673" s="220">
        <v>730</v>
      </c>
      <c r="CZ673" s="220">
        <v>730</v>
      </c>
      <c r="DA673" s="220">
        <v>730</v>
      </c>
      <c r="DB673" s="220">
        <v>730</v>
      </c>
      <c r="DC673" s="220">
        <v>730</v>
      </c>
      <c r="DD673" s="220">
        <v>730</v>
      </c>
      <c r="DE673" s="220">
        <v>730</v>
      </c>
      <c r="DF673" s="220">
        <v>730</v>
      </c>
      <c r="DG673" s="220">
        <v>730</v>
      </c>
      <c r="DH673" s="220">
        <v>730</v>
      </c>
      <c r="DI673" s="220">
        <v>730</v>
      </c>
      <c r="DJ673" s="220">
        <v>730</v>
      </c>
      <c r="DK673" s="220">
        <v>730</v>
      </c>
      <c r="DL673" s="220">
        <v>730</v>
      </c>
      <c r="DM673" s="220">
        <v>730</v>
      </c>
      <c r="DN673" s="220">
        <v>730</v>
      </c>
      <c r="DO673" s="220">
        <v>730</v>
      </c>
      <c r="DP673" s="220">
        <v>730</v>
      </c>
      <c r="DQ673" s="220">
        <v>730</v>
      </c>
      <c r="DR673" s="220">
        <v>730</v>
      </c>
      <c r="DS673" s="220">
        <v>730</v>
      </c>
      <c r="DT673" s="220">
        <v>730</v>
      </c>
      <c r="DU673" s="220">
        <v>730</v>
      </c>
      <c r="DV673" s="220">
        <v>730</v>
      </c>
      <c r="DW673" s="220">
        <v>730</v>
      </c>
      <c r="DX673" s="220">
        <v>730</v>
      </c>
      <c r="DY673" s="220">
        <v>730</v>
      </c>
      <c r="DZ673" s="220">
        <v>730</v>
      </c>
      <c r="EA673" s="220">
        <v>730</v>
      </c>
      <c r="EB673" s="220">
        <v>730</v>
      </c>
      <c r="EC673" s="220">
        <v>730</v>
      </c>
      <c r="ED673" s="220">
        <v>730</v>
      </c>
      <c r="EE673" s="220">
        <v>730</v>
      </c>
      <c r="EF673" s="220">
        <v>730</v>
      </c>
      <c r="EG673" s="220">
        <v>730</v>
      </c>
      <c r="EH673" s="220">
        <v>730</v>
      </c>
      <c r="EI673" s="220">
        <v>730</v>
      </c>
      <c r="EJ673" s="220">
        <v>730</v>
      </c>
      <c r="EK673" s="220">
        <v>730</v>
      </c>
      <c r="EL673" s="220">
        <v>730</v>
      </c>
      <c r="EM673" s="220">
        <v>730</v>
      </c>
      <c r="EN673" s="242">
        <v>730</v>
      </c>
      <c r="EO673" s="232">
        <v>730</v>
      </c>
      <c r="EP673" s="227">
        <v>730</v>
      </c>
      <c r="EQ673" s="154">
        <v>730</v>
      </c>
      <c r="ER673" s="154">
        <v>730</v>
      </c>
      <c r="ES673" s="154">
        <v>730</v>
      </c>
      <c r="ET673" s="154">
        <v>730</v>
      </c>
      <c r="EU673" s="154">
        <v>730</v>
      </c>
      <c r="EV673" s="154">
        <v>730</v>
      </c>
      <c r="EW673" s="166">
        <v>730</v>
      </c>
      <c r="EX673" s="166">
        <v>730</v>
      </c>
      <c r="EY673" s="166">
        <v>730</v>
      </c>
      <c r="EZ673" s="166">
        <v>730</v>
      </c>
      <c r="FA673" s="166">
        <v>730</v>
      </c>
      <c r="FB673" s="154">
        <v>730</v>
      </c>
      <c r="FC673" s="166">
        <v>730</v>
      </c>
      <c r="FD673" s="166">
        <v>730</v>
      </c>
      <c r="FE673" s="154">
        <v>730</v>
      </c>
      <c r="FF673" s="166">
        <v>730</v>
      </c>
      <c r="FG673" s="154">
        <v>730</v>
      </c>
      <c r="FH673" s="166">
        <v>730</v>
      </c>
      <c r="FI673" s="166">
        <v>730</v>
      </c>
      <c r="FJ673" s="154">
        <v>730</v>
      </c>
      <c r="FK673" s="154">
        <v>730</v>
      </c>
      <c r="FL673" s="154">
        <v>730</v>
      </c>
      <c r="FM673" s="154">
        <v>730</v>
      </c>
      <c r="FN673" s="154">
        <v>730</v>
      </c>
      <c r="FO673" s="154">
        <v>730</v>
      </c>
      <c r="FP673" s="154">
        <v>730</v>
      </c>
      <c r="FQ673" s="154">
        <v>730</v>
      </c>
      <c r="FR673" s="166">
        <v>730</v>
      </c>
      <c r="FS673" s="166">
        <v>730</v>
      </c>
      <c r="FT673" s="166">
        <v>730</v>
      </c>
      <c r="FU673" s="166">
        <v>730</v>
      </c>
      <c r="FV673" s="166">
        <v>730</v>
      </c>
      <c r="FW673" s="166">
        <v>730</v>
      </c>
      <c r="FX673" s="166">
        <v>730</v>
      </c>
      <c r="FY673" s="166">
        <v>730</v>
      </c>
      <c r="FZ673" s="166">
        <v>730</v>
      </c>
      <c r="GA673" s="166">
        <v>730</v>
      </c>
      <c r="GB673" s="166">
        <v>730</v>
      </c>
      <c r="GC673" s="166">
        <v>730</v>
      </c>
      <c r="GD673" s="166">
        <v>730</v>
      </c>
      <c r="GE673" s="166">
        <v>730</v>
      </c>
      <c r="GF673" s="166">
        <v>730</v>
      </c>
      <c r="GG673" s="166">
        <v>730</v>
      </c>
      <c r="GH673" s="166">
        <v>730</v>
      </c>
      <c r="GI673" s="166">
        <v>730</v>
      </c>
      <c r="GJ673" s="166">
        <v>730</v>
      </c>
      <c r="GK673" s="154">
        <v>730</v>
      </c>
      <c r="GL673" s="154">
        <v>730</v>
      </c>
      <c r="GM673" s="154">
        <v>730</v>
      </c>
      <c r="GN673" s="154">
        <v>730</v>
      </c>
      <c r="GO673" s="154">
        <v>730</v>
      </c>
      <c r="GP673" s="154">
        <v>730</v>
      </c>
      <c r="GQ673" s="154">
        <v>730</v>
      </c>
      <c r="GR673" s="154">
        <v>730</v>
      </c>
      <c r="GS673" s="154">
        <v>730</v>
      </c>
      <c r="GT673" s="166">
        <v>730</v>
      </c>
      <c r="GU673" s="166">
        <v>730</v>
      </c>
      <c r="GV673" s="166">
        <v>730</v>
      </c>
      <c r="GW673" s="166">
        <v>730</v>
      </c>
      <c r="GX673" s="166">
        <v>730</v>
      </c>
      <c r="GY673" s="154">
        <v>730</v>
      </c>
      <c r="GZ673" s="154">
        <v>730</v>
      </c>
      <c r="HA673" s="154">
        <v>730</v>
      </c>
      <c r="HB673" s="154">
        <v>730</v>
      </c>
      <c r="HC673" s="154">
        <v>730</v>
      </c>
      <c r="HD673" s="154">
        <v>730</v>
      </c>
      <c r="HE673" s="154">
        <v>730</v>
      </c>
      <c r="HF673" s="154">
        <v>730</v>
      </c>
      <c r="HG673" s="154">
        <v>730</v>
      </c>
      <c r="HH673" s="154">
        <v>730</v>
      </c>
      <c r="HI673" s="154">
        <v>730</v>
      </c>
      <c r="HJ673" s="154">
        <v>731</v>
      </c>
      <c r="HK673" s="154">
        <v>730</v>
      </c>
      <c r="HL673" s="154">
        <v>730</v>
      </c>
      <c r="HM673" s="154">
        <v>730</v>
      </c>
      <c r="HN673" s="154">
        <v>730</v>
      </c>
      <c r="HO673" s="166">
        <v>730</v>
      </c>
      <c r="HP673" s="154">
        <v>730</v>
      </c>
      <c r="HQ673" s="154">
        <v>730</v>
      </c>
      <c r="HR673" s="166">
        <v>730</v>
      </c>
      <c r="HS673" s="154">
        <v>730</v>
      </c>
      <c r="HT673" s="151">
        <v>730</v>
      </c>
      <c r="HU673" s="151">
        <v>730</v>
      </c>
      <c r="HV673" s="151">
        <v>730</v>
      </c>
      <c r="HW673" s="170">
        <v>730</v>
      </c>
    </row>
    <row r="674" spans="1:231">
      <c r="A674" s="145">
        <f t="shared" si="59"/>
        <v>44006</v>
      </c>
      <c r="B674" s="220">
        <f>'Age&amp;Sex by occurrence date'!$FWN22</f>
        <v>802</v>
      </c>
      <c r="C674" s="220">
        <v>729</v>
      </c>
      <c r="D674" s="220">
        <v>729</v>
      </c>
      <c r="E674" s="220">
        <v>729</v>
      </c>
      <c r="F674" s="220">
        <v>729</v>
      </c>
      <c r="G674" s="220">
        <v>729</v>
      </c>
      <c r="H674" s="220">
        <v>729</v>
      </c>
      <c r="I674" s="220">
        <v>729</v>
      </c>
      <c r="J674" s="220">
        <v>729</v>
      </c>
      <c r="K674" s="220">
        <v>729</v>
      </c>
      <c r="L674" s="220">
        <v>729</v>
      </c>
      <c r="M674" s="220">
        <v>729</v>
      </c>
      <c r="N674" s="220">
        <v>729</v>
      </c>
      <c r="O674" s="220">
        <v>729</v>
      </c>
      <c r="P674" s="220">
        <v>729</v>
      </c>
      <c r="Q674" s="220">
        <v>729</v>
      </c>
      <c r="R674" s="220">
        <v>729</v>
      </c>
      <c r="S674" s="220">
        <v>729</v>
      </c>
      <c r="T674" s="220">
        <v>729</v>
      </c>
      <c r="U674" s="220">
        <v>729</v>
      </c>
      <c r="V674" s="220">
        <v>729</v>
      </c>
      <c r="W674" s="220">
        <v>729</v>
      </c>
      <c r="X674" s="220">
        <v>729</v>
      </c>
      <c r="Y674" s="220">
        <v>729</v>
      </c>
      <c r="Z674" s="220">
        <v>729</v>
      </c>
      <c r="AA674" s="220">
        <v>729</v>
      </c>
      <c r="AB674" s="220">
        <v>730</v>
      </c>
      <c r="AC674" s="220">
        <v>730</v>
      </c>
      <c r="AD674" s="220">
        <v>730</v>
      </c>
      <c r="AE674" s="220">
        <v>729</v>
      </c>
      <c r="AF674" s="220">
        <v>729</v>
      </c>
      <c r="AG674" s="220">
        <v>729</v>
      </c>
      <c r="AH674" s="220">
        <v>729</v>
      </c>
      <c r="AI674" s="220">
        <v>729</v>
      </c>
      <c r="AJ674" s="220">
        <v>729</v>
      </c>
      <c r="AK674" s="220">
        <v>729</v>
      </c>
      <c r="AL674" s="220">
        <v>729</v>
      </c>
      <c r="AM674" s="220">
        <v>729</v>
      </c>
      <c r="AN674" s="220">
        <v>729</v>
      </c>
      <c r="AO674" s="220">
        <v>729</v>
      </c>
      <c r="AP674" s="220">
        <v>729</v>
      </c>
      <c r="AQ674" s="220">
        <v>729</v>
      </c>
      <c r="AR674" s="220">
        <v>729</v>
      </c>
      <c r="AS674" s="220">
        <v>729</v>
      </c>
      <c r="AT674" s="220">
        <v>729</v>
      </c>
      <c r="AU674" s="220">
        <v>729</v>
      </c>
      <c r="AV674" s="220">
        <v>729</v>
      </c>
      <c r="AW674" s="220">
        <v>729</v>
      </c>
      <c r="AX674" s="220">
        <v>729</v>
      </c>
      <c r="AY674" s="220">
        <v>729</v>
      </c>
      <c r="AZ674" s="220">
        <v>729</v>
      </c>
      <c r="BA674" s="220">
        <v>729</v>
      </c>
      <c r="BB674" s="220">
        <v>729</v>
      </c>
      <c r="BC674" s="220">
        <v>729</v>
      </c>
      <c r="BD674" s="220">
        <v>729</v>
      </c>
      <c r="BE674" s="220">
        <v>729</v>
      </c>
      <c r="BF674" s="220">
        <v>729</v>
      </c>
      <c r="BG674" s="220">
        <v>729</v>
      </c>
      <c r="BH674" s="220">
        <v>729</v>
      </c>
      <c r="BI674" s="220">
        <v>729</v>
      </c>
      <c r="BJ674" s="220">
        <v>729</v>
      </c>
      <c r="BK674" s="220">
        <v>729</v>
      </c>
      <c r="BL674" s="220">
        <v>729</v>
      </c>
      <c r="BM674" s="220">
        <v>729</v>
      </c>
      <c r="BN674" s="220">
        <v>729</v>
      </c>
      <c r="BO674" s="220">
        <v>729</v>
      </c>
      <c r="BP674" s="220">
        <v>729</v>
      </c>
      <c r="BQ674" s="220">
        <v>729</v>
      </c>
      <c r="BR674" s="220">
        <v>729</v>
      </c>
      <c r="BS674" s="220">
        <v>729</v>
      </c>
      <c r="BT674" s="220">
        <v>729</v>
      </c>
      <c r="BU674" s="220">
        <v>729</v>
      </c>
      <c r="BV674" s="220">
        <v>729</v>
      </c>
      <c r="BW674" s="220">
        <v>729</v>
      </c>
      <c r="BX674" s="220">
        <v>729</v>
      </c>
      <c r="BY674" s="220">
        <v>729</v>
      </c>
      <c r="BZ674" s="220">
        <v>729</v>
      </c>
      <c r="CA674" s="220">
        <v>729</v>
      </c>
      <c r="CB674" s="220">
        <v>729</v>
      </c>
      <c r="CC674" s="220">
        <v>729</v>
      </c>
      <c r="CD674" s="220">
        <v>729</v>
      </c>
      <c r="CE674" s="220">
        <v>729</v>
      </c>
      <c r="CF674" s="220">
        <v>729</v>
      </c>
      <c r="CG674" s="220">
        <v>729</v>
      </c>
      <c r="CH674" s="220">
        <v>729</v>
      </c>
      <c r="CI674" s="220">
        <v>729</v>
      </c>
      <c r="CJ674" s="220">
        <v>729</v>
      </c>
      <c r="CK674" s="220">
        <v>729</v>
      </c>
      <c r="CL674" s="220">
        <v>729</v>
      </c>
      <c r="CM674" s="220">
        <v>729</v>
      </c>
      <c r="CN674" s="220">
        <v>729</v>
      </c>
      <c r="CO674" s="220">
        <v>729</v>
      </c>
      <c r="CP674" s="220">
        <v>729</v>
      </c>
      <c r="CQ674" s="220">
        <v>729</v>
      </c>
      <c r="CR674" s="220">
        <v>729</v>
      </c>
      <c r="CS674" s="220">
        <v>729</v>
      </c>
      <c r="CT674" s="220">
        <v>729</v>
      </c>
      <c r="CU674" s="220">
        <v>729</v>
      </c>
      <c r="CV674" s="220">
        <v>729</v>
      </c>
      <c r="CW674" s="220">
        <v>729</v>
      </c>
      <c r="CX674" s="220">
        <v>729</v>
      </c>
      <c r="CY674" s="220">
        <v>729</v>
      </c>
      <c r="CZ674" s="220">
        <v>729</v>
      </c>
      <c r="DA674" s="220">
        <v>729</v>
      </c>
      <c r="DB674" s="220">
        <v>729</v>
      </c>
      <c r="DC674" s="220">
        <v>729</v>
      </c>
      <c r="DD674" s="220">
        <v>729</v>
      </c>
      <c r="DE674" s="220">
        <v>729</v>
      </c>
      <c r="DF674" s="220">
        <v>729</v>
      </c>
      <c r="DG674" s="220">
        <v>729</v>
      </c>
      <c r="DH674" s="220">
        <v>729</v>
      </c>
      <c r="DI674" s="220">
        <v>729</v>
      </c>
      <c r="DJ674" s="220">
        <v>729</v>
      </c>
      <c r="DK674" s="220">
        <v>729</v>
      </c>
      <c r="DL674" s="220">
        <v>729</v>
      </c>
      <c r="DM674" s="220">
        <v>729</v>
      </c>
      <c r="DN674" s="220">
        <v>729</v>
      </c>
      <c r="DO674" s="220">
        <v>729</v>
      </c>
      <c r="DP674" s="220">
        <v>729</v>
      </c>
      <c r="DQ674" s="220">
        <v>729</v>
      </c>
      <c r="DR674" s="220">
        <v>729</v>
      </c>
      <c r="DS674" s="220">
        <v>729</v>
      </c>
      <c r="DT674" s="220">
        <v>729</v>
      </c>
      <c r="DU674" s="220">
        <v>729</v>
      </c>
      <c r="DV674" s="220">
        <v>729</v>
      </c>
      <c r="DW674" s="220">
        <v>729</v>
      </c>
      <c r="DX674" s="220">
        <v>729</v>
      </c>
      <c r="DY674" s="220">
        <v>729</v>
      </c>
      <c r="DZ674" s="220">
        <v>729</v>
      </c>
      <c r="EA674" s="220">
        <v>729</v>
      </c>
      <c r="EB674" s="220">
        <v>729</v>
      </c>
      <c r="EC674" s="220">
        <v>729</v>
      </c>
      <c r="ED674" s="220">
        <v>729</v>
      </c>
      <c r="EE674" s="220">
        <v>729</v>
      </c>
      <c r="EF674" s="220">
        <v>729</v>
      </c>
      <c r="EG674" s="220">
        <v>729</v>
      </c>
      <c r="EH674" s="220">
        <v>729</v>
      </c>
      <c r="EI674" s="220">
        <v>729</v>
      </c>
      <c r="EJ674" s="220">
        <v>729</v>
      </c>
      <c r="EK674" s="220">
        <v>729</v>
      </c>
      <c r="EL674" s="220">
        <v>729</v>
      </c>
      <c r="EM674" s="220">
        <v>729</v>
      </c>
      <c r="EN674" s="242">
        <v>729</v>
      </c>
      <c r="EO674" s="232">
        <v>729</v>
      </c>
      <c r="EP674" s="228">
        <v>729</v>
      </c>
      <c r="EQ674" s="166">
        <v>729</v>
      </c>
      <c r="ER674" s="166">
        <v>729</v>
      </c>
      <c r="ES674" s="166">
        <v>729</v>
      </c>
      <c r="ET674" s="166">
        <v>729</v>
      </c>
      <c r="EU674" s="166">
        <v>729</v>
      </c>
      <c r="EV674" s="154">
        <v>729</v>
      </c>
      <c r="EW674" s="166">
        <v>729</v>
      </c>
      <c r="EX674" s="166">
        <v>729</v>
      </c>
      <c r="EY674" s="166">
        <v>729</v>
      </c>
      <c r="EZ674" s="166">
        <v>729</v>
      </c>
      <c r="FA674" s="166">
        <v>729</v>
      </c>
      <c r="FB674" s="154">
        <v>729</v>
      </c>
      <c r="FC674" s="154">
        <v>729</v>
      </c>
      <c r="FD674" s="166">
        <v>729</v>
      </c>
      <c r="FE674" s="166">
        <v>729</v>
      </c>
      <c r="FF674" s="166">
        <v>729</v>
      </c>
      <c r="FG674" s="166">
        <v>729</v>
      </c>
      <c r="FH674" s="166">
        <v>729</v>
      </c>
      <c r="FI674" s="154">
        <v>729</v>
      </c>
      <c r="FJ674" s="166">
        <v>729</v>
      </c>
      <c r="FK674" s="166">
        <v>729</v>
      </c>
      <c r="FL674" s="166">
        <v>729</v>
      </c>
      <c r="FM674" s="166">
        <v>729</v>
      </c>
      <c r="FN674" s="166">
        <v>729</v>
      </c>
      <c r="FO674" s="166">
        <v>729</v>
      </c>
      <c r="FP674" s="166">
        <v>729</v>
      </c>
      <c r="FQ674" s="166">
        <v>729</v>
      </c>
      <c r="FR674" s="154">
        <v>729</v>
      </c>
      <c r="FS674" s="154">
        <v>729</v>
      </c>
      <c r="FT674" s="154">
        <v>729</v>
      </c>
      <c r="FU674" s="154">
        <v>729</v>
      </c>
      <c r="FV674" s="154">
        <v>729</v>
      </c>
      <c r="FW674" s="154">
        <v>729</v>
      </c>
      <c r="FX674" s="154">
        <v>729</v>
      </c>
      <c r="FY674" s="154">
        <v>729</v>
      </c>
      <c r="FZ674" s="154">
        <v>729</v>
      </c>
      <c r="GA674" s="154">
        <v>729</v>
      </c>
      <c r="GB674" s="154">
        <v>729</v>
      </c>
      <c r="GC674" s="154">
        <v>729</v>
      </c>
      <c r="GD674" s="154">
        <v>729</v>
      </c>
      <c r="GE674" s="154">
        <v>729</v>
      </c>
      <c r="GF674" s="154">
        <v>729</v>
      </c>
      <c r="GG674" s="154">
        <v>729</v>
      </c>
      <c r="GH674" s="154">
        <v>729</v>
      </c>
      <c r="GI674" s="154">
        <v>729</v>
      </c>
      <c r="GJ674" s="154">
        <v>729</v>
      </c>
      <c r="GK674" s="166">
        <v>729</v>
      </c>
      <c r="GL674" s="166">
        <v>729</v>
      </c>
      <c r="GM674" s="166">
        <v>729</v>
      </c>
      <c r="GN674" s="166">
        <v>729</v>
      </c>
      <c r="GO674" s="166">
        <v>729</v>
      </c>
      <c r="GP674" s="166">
        <v>729</v>
      </c>
      <c r="GQ674" s="166">
        <v>729</v>
      </c>
      <c r="GR674" s="166">
        <v>729</v>
      </c>
      <c r="GS674" s="166">
        <v>729</v>
      </c>
      <c r="GT674" s="166">
        <v>729</v>
      </c>
      <c r="GU674" s="166">
        <v>729</v>
      </c>
      <c r="GV674" s="166">
        <v>729</v>
      </c>
      <c r="GW674" s="166">
        <v>729</v>
      </c>
      <c r="GX674" s="154">
        <v>729</v>
      </c>
      <c r="GY674" s="166">
        <v>729</v>
      </c>
      <c r="GZ674" s="166">
        <v>729</v>
      </c>
      <c r="HA674" s="166">
        <v>729</v>
      </c>
      <c r="HB674" s="166">
        <v>729</v>
      </c>
      <c r="HC674" s="166">
        <v>729</v>
      </c>
      <c r="HD674" s="166">
        <v>729</v>
      </c>
      <c r="HE674" s="166">
        <v>729</v>
      </c>
      <c r="HF674" s="166">
        <v>729</v>
      </c>
      <c r="HG674" s="154">
        <v>729</v>
      </c>
      <c r="HH674" s="154">
        <v>729</v>
      </c>
      <c r="HI674" s="166">
        <v>729</v>
      </c>
      <c r="HJ674" s="154">
        <v>730</v>
      </c>
      <c r="HK674" s="154">
        <v>729</v>
      </c>
      <c r="HL674" s="166">
        <v>729</v>
      </c>
      <c r="HM674" s="154">
        <v>729</v>
      </c>
      <c r="HN674" s="154">
        <v>729</v>
      </c>
      <c r="HO674" s="166">
        <v>729</v>
      </c>
      <c r="HP674" s="154">
        <v>729</v>
      </c>
      <c r="HQ674" s="154">
        <v>729</v>
      </c>
      <c r="HR674" s="166">
        <v>729</v>
      </c>
      <c r="HS674" s="154">
        <v>729</v>
      </c>
      <c r="HT674" s="151">
        <v>729</v>
      </c>
      <c r="HU674" s="151">
        <v>729</v>
      </c>
      <c r="HV674" s="151">
        <v>729</v>
      </c>
      <c r="HW674" s="170">
        <v>729</v>
      </c>
    </row>
    <row r="675" spans="1:231">
      <c r="A675" s="145">
        <f t="shared" si="59"/>
        <v>44005</v>
      </c>
      <c r="B675" s="220">
        <f>'Age&amp;Sex by occurrence date'!$FWU22</f>
        <v>798</v>
      </c>
      <c r="C675" s="220">
        <v>727</v>
      </c>
      <c r="D675" s="220">
        <v>727</v>
      </c>
      <c r="E675" s="220">
        <v>727</v>
      </c>
      <c r="F675" s="220">
        <v>727</v>
      </c>
      <c r="G675" s="220">
        <v>727</v>
      </c>
      <c r="H675" s="220">
        <v>727</v>
      </c>
      <c r="I675" s="220">
        <v>727</v>
      </c>
      <c r="J675" s="220">
        <v>727</v>
      </c>
      <c r="K675" s="220">
        <v>727</v>
      </c>
      <c r="L675" s="220">
        <v>727</v>
      </c>
      <c r="M675" s="220">
        <v>727</v>
      </c>
      <c r="N675" s="220">
        <v>727</v>
      </c>
      <c r="O675" s="220">
        <v>727</v>
      </c>
      <c r="P675" s="220">
        <v>727</v>
      </c>
      <c r="Q675" s="220">
        <v>727</v>
      </c>
      <c r="R675" s="220">
        <v>727</v>
      </c>
      <c r="S675" s="220">
        <v>727</v>
      </c>
      <c r="T675" s="220">
        <v>727</v>
      </c>
      <c r="U675" s="220">
        <v>727</v>
      </c>
      <c r="V675" s="220">
        <v>727</v>
      </c>
      <c r="W675" s="220">
        <v>727</v>
      </c>
      <c r="X675" s="220">
        <v>727</v>
      </c>
      <c r="Y675" s="220">
        <v>727</v>
      </c>
      <c r="Z675" s="220">
        <v>727</v>
      </c>
      <c r="AA675" s="220">
        <v>727</v>
      </c>
      <c r="AB675" s="220">
        <v>728</v>
      </c>
      <c r="AC675" s="220">
        <v>728</v>
      </c>
      <c r="AD675" s="220">
        <v>728</v>
      </c>
      <c r="AE675" s="220">
        <v>727</v>
      </c>
      <c r="AF675" s="220">
        <v>727</v>
      </c>
      <c r="AG675" s="220">
        <v>727</v>
      </c>
      <c r="AH675" s="220">
        <v>727</v>
      </c>
      <c r="AI675" s="220">
        <v>727</v>
      </c>
      <c r="AJ675" s="220">
        <v>727</v>
      </c>
      <c r="AK675" s="220">
        <v>727</v>
      </c>
      <c r="AL675" s="220">
        <v>727</v>
      </c>
      <c r="AM675" s="220">
        <v>727</v>
      </c>
      <c r="AN675" s="220">
        <v>727</v>
      </c>
      <c r="AO675" s="220">
        <v>727</v>
      </c>
      <c r="AP675" s="220">
        <v>727</v>
      </c>
      <c r="AQ675" s="220">
        <v>727</v>
      </c>
      <c r="AR675" s="220">
        <v>727</v>
      </c>
      <c r="AS675" s="220">
        <v>727</v>
      </c>
      <c r="AT675" s="220">
        <v>727</v>
      </c>
      <c r="AU675" s="220">
        <v>727</v>
      </c>
      <c r="AV675" s="220">
        <v>727</v>
      </c>
      <c r="AW675" s="220">
        <v>727</v>
      </c>
      <c r="AX675" s="220">
        <v>727</v>
      </c>
      <c r="AY675" s="220">
        <v>727</v>
      </c>
      <c r="AZ675" s="220">
        <v>727</v>
      </c>
      <c r="BA675" s="220">
        <v>727</v>
      </c>
      <c r="BB675" s="220">
        <v>727</v>
      </c>
      <c r="BC675" s="220">
        <v>727</v>
      </c>
      <c r="BD675" s="220">
        <v>727</v>
      </c>
      <c r="BE675" s="220">
        <v>727</v>
      </c>
      <c r="BF675" s="220">
        <v>727</v>
      </c>
      <c r="BG675" s="220">
        <v>727</v>
      </c>
      <c r="BH675" s="220">
        <v>727</v>
      </c>
      <c r="BI675" s="220">
        <v>727</v>
      </c>
      <c r="BJ675" s="220">
        <v>727</v>
      </c>
      <c r="BK675" s="220">
        <v>727</v>
      </c>
      <c r="BL675" s="220">
        <v>727</v>
      </c>
      <c r="BM675" s="220">
        <v>727</v>
      </c>
      <c r="BN675" s="220">
        <v>727</v>
      </c>
      <c r="BO675" s="220">
        <v>727</v>
      </c>
      <c r="BP675" s="220">
        <v>727</v>
      </c>
      <c r="BQ675" s="220">
        <v>727</v>
      </c>
      <c r="BR675" s="220">
        <v>727</v>
      </c>
      <c r="BS675" s="220">
        <v>727</v>
      </c>
      <c r="BT675" s="220">
        <v>727</v>
      </c>
      <c r="BU675" s="220">
        <v>727</v>
      </c>
      <c r="BV675" s="220">
        <v>727</v>
      </c>
      <c r="BW675" s="220">
        <v>727</v>
      </c>
      <c r="BX675" s="220">
        <v>727</v>
      </c>
      <c r="BY675" s="220">
        <v>727</v>
      </c>
      <c r="BZ675" s="220">
        <v>727</v>
      </c>
      <c r="CA675" s="220">
        <v>727</v>
      </c>
      <c r="CB675" s="220">
        <v>727</v>
      </c>
      <c r="CC675" s="220">
        <v>727</v>
      </c>
      <c r="CD675" s="220">
        <v>727</v>
      </c>
      <c r="CE675" s="220">
        <v>727</v>
      </c>
      <c r="CF675" s="220">
        <v>727</v>
      </c>
      <c r="CG675" s="220">
        <v>727</v>
      </c>
      <c r="CH675" s="220">
        <v>727</v>
      </c>
      <c r="CI675" s="220">
        <v>727</v>
      </c>
      <c r="CJ675" s="220">
        <v>727</v>
      </c>
      <c r="CK675" s="220">
        <v>727</v>
      </c>
      <c r="CL675" s="220">
        <v>727</v>
      </c>
      <c r="CM675" s="220">
        <v>727</v>
      </c>
      <c r="CN675" s="220">
        <v>727</v>
      </c>
      <c r="CO675" s="220">
        <v>727</v>
      </c>
      <c r="CP675" s="220">
        <v>727</v>
      </c>
      <c r="CQ675" s="220">
        <v>727</v>
      </c>
      <c r="CR675" s="220">
        <v>727</v>
      </c>
      <c r="CS675" s="220">
        <v>727</v>
      </c>
      <c r="CT675" s="220">
        <v>727</v>
      </c>
      <c r="CU675" s="220">
        <v>727</v>
      </c>
      <c r="CV675" s="220">
        <v>727</v>
      </c>
      <c r="CW675" s="220">
        <v>727</v>
      </c>
      <c r="CX675" s="220">
        <v>727</v>
      </c>
      <c r="CY675" s="220">
        <v>727</v>
      </c>
      <c r="CZ675" s="220">
        <v>727</v>
      </c>
      <c r="DA675" s="220">
        <v>727</v>
      </c>
      <c r="DB675" s="220">
        <v>727</v>
      </c>
      <c r="DC675" s="220">
        <v>727</v>
      </c>
      <c r="DD675" s="220">
        <v>727</v>
      </c>
      <c r="DE675" s="220">
        <v>727</v>
      </c>
      <c r="DF675" s="220">
        <v>727</v>
      </c>
      <c r="DG675" s="220">
        <v>727</v>
      </c>
      <c r="DH675" s="220">
        <v>727</v>
      </c>
      <c r="DI675" s="220">
        <v>727</v>
      </c>
      <c r="DJ675" s="220">
        <v>727</v>
      </c>
      <c r="DK675" s="220">
        <v>727</v>
      </c>
      <c r="DL675" s="220">
        <v>727</v>
      </c>
      <c r="DM675" s="220">
        <v>727</v>
      </c>
      <c r="DN675" s="220">
        <v>727</v>
      </c>
      <c r="DO675" s="220">
        <v>727</v>
      </c>
      <c r="DP675" s="220">
        <v>727</v>
      </c>
      <c r="DQ675" s="220">
        <v>727</v>
      </c>
      <c r="DR675" s="220">
        <v>727</v>
      </c>
      <c r="DS675" s="220">
        <v>727</v>
      </c>
      <c r="DT675" s="220">
        <v>727</v>
      </c>
      <c r="DU675" s="220">
        <v>727</v>
      </c>
      <c r="DV675" s="220">
        <v>727</v>
      </c>
      <c r="DW675" s="220">
        <v>727</v>
      </c>
      <c r="DX675" s="220">
        <v>727</v>
      </c>
      <c r="DY675" s="220">
        <v>727</v>
      </c>
      <c r="DZ675" s="220">
        <v>727</v>
      </c>
      <c r="EA675" s="220">
        <v>727</v>
      </c>
      <c r="EB675" s="220">
        <v>727</v>
      </c>
      <c r="EC675" s="220">
        <v>727</v>
      </c>
      <c r="ED675" s="220">
        <v>727</v>
      </c>
      <c r="EE675" s="220">
        <v>727</v>
      </c>
      <c r="EF675" s="220">
        <v>727</v>
      </c>
      <c r="EG675" s="220">
        <v>727</v>
      </c>
      <c r="EH675" s="220">
        <v>727</v>
      </c>
      <c r="EI675" s="220">
        <v>727</v>
      </c>
      <c r="EJ675" s="220">
        <v>727</v>
      </c>
      <c r="EK675" s="220">
        <v>727</v>
      </c>
      <c r="EL675" s="220">
        <v>727</v>
      </c>
      <c r="EM675" s="220">
        <v>727</v>
      </c>
      <c r="EN675" s="242">
        <v>727</v>
      </c>
      <c r="EO675" s="232">
        <v>727</v>
      </c>
      <c r="EP675" s="227">
        <v>727</v>
      </c>
      <c r="EQ675" s="154">
        <v>727</v>
      </c>
      <c r="ER675" s="154">
        <v>727</v>
      </c>
      <c r="ES675" s="154">
        <v>727</v>
      </c>
      <c r="ET675" s="154">
        <v>727</v>
      </c>
      <c r="EU675" s="154">
        <v>727</v>
      </c>
      <c r="EV675" s="166">
        <v>727</v>
      </c>
      <c r="EW675" s="166">
        <v>727</v>
      </c>
      <c r="EX675" s="166">
        <v>727</v>
      </c>
      <c r="EY675" s="166">
        <v>727</v>
      </c>
      <c r="EZ675" s="166">
        <v>727</v>
      </c>
      <c r="FA675" s="166">
        <v>727</v>
      </c>
      <c r="FB675" s="166">
        <v>727</v>
      </c>
      <c r="FC675" s="154">
        <v>727</v>
      </c>
      <c r="FD675" s="166">
        <v>727</v>
      </c>
      <c r="FE675" s="166">
        <v>727</v>
      </c>
      <c r="FF675" s="154">
        <v>727</v>
      </c>
      <c r="FG675" s="154">
        <v>727</v>
      </c>
      <c r="FH675" s="154">
        <v>727</v>
      </c>
      <c r="FI675" s="154">
        <v>727</v>
      </c>
      <c r="FJ675" s="154">
        <v>727</v>
      </c>
      <c r="FK675" s="154">
        <v>727</v>
      </c>
      <c r="FL675" s="154">
        <v>727</v>
      </c>
      <c r="FM675" s="154">
        <v>727</v>
      </c>
      <c r="FN675" s="154">
        <v>727</v>
      </c>
      <c r="FO675" s="154">
        <v>727</v>
      </c>
      <c r="FP675" s="154">
        <v>727</v>
      </c>
      <c r="FQ675" s="154">
        <v>727</v>
      </c>
      <c r="FR675" s="166">
        <v>727</v>
      </c>
      <c r="FS675" s="166">
        <v>727</v>
      </c>
      <c r="FT675" s="166">
        <v>727</v>
      </c>
      <c r="FU675" s="166">
        <v>727</v>
      </c>
      <c r="FV675" s="166">
        <v>727</v>
      </c>
      <c r="FW675" s="166">
        <v>727</v>
      </c>
      <c r="FX675" s="166">
        <v>727</v>
      </c>
      <c r="FY675" s="154">
        <v>727</v>
      </c>
      <c r="FZ675" s="154">
        <v>727</v>
      </c>
      <c r="GA675" s="154">
        <v>727</v>
      </c>
      <c r="GB675" s="154">
        <v>727</v>
      </c>
      <c r="GC675" s="154">
        <v>727</v>
      </c>
      <c r="GD675" s="154">
        <v>727</v>
      </c>
      <c r="GE675" s="154">
        <v>727</v>
      </c>
      <c r="GF675" s="154">
        <v>727</v>
      </c>
      <c r="GG675" s="154">
        <v>727</v>
      </c>
      <c r="GH675" s="154">
        <v>727</v>
      </c>
      <c r="GI675" s="154">
        <v>727</v>
      </c>
      <c r="GJ675" s="154">
        <v>727</v>
      </c>
      <c r="GK675" s="166">
        <v>727</v>
      </c>
      <c r="GL675" s="166">
        <v>727</v>
      </c>
      <c r="GM675" s="166">
        <v>727</v>
      </c>
      <c r="GN675" s="166">
        <v>727</v>
      </c>
      <c r="GO675" s="166">
        <v>727</v>
      </c>
      <c r="GP675" s="166">
        <v>727</v>
      </c>
      <c r="GQ675" s="166">
        <v>727</v>
      </c>
      <c r="GR675" s="166">
        <v>727</v>
      </c>
      <c r="GS675" s="166">
        <v>727</v>
      </c>
      <c r="GT675" s="154">
        <v>727</v>
      </c>
      <c r="GU675" s="154">
        <v>727</v>
      </c>
      <c r="GV675" s="154">
        <v>727</v>
      </c>
      <c r="GW675" s="154">
        <v>727</v>
      </c>
      <c r="GX675" s="154">
        <v>727</v>
      </c>
      <c r="GY675" s="166">
        <v>727</v>
      </c>
      <c r="GZ675" s="166">
        <v>727</v>
      </c>
      <c r="HA675" s="166">
        <v>727</v>
      </c>
      <c r="HB675" s="166">
        <v>727</v>
      </c>
      <c r="HC675" s="166">
        <v>727</v>
      </c>
      <c r="HD675" s="166">
        <v>727</v>
      </c>
      <c r="HE675" s="166">
        <v>727</v>
      </c>
      <c r="HF675" s="166">
        <v>727</v>
      </c>
      <c r="HG675" s="154">
        <v>727</v>
      </c>
      <c r="HH675" s="154">
        <v>727</v>
      </c>
      <c r="HI675" s="166">
        <v>727</v>
      </c>
      <c r="HJ675" s="154">
        <v>728</v>
      </c>
      <c r="HK675" s="154">
        <v>727</v>
      </c>
      <c r="HL675" s="166">
        <v>727</v>
      </c>
      <c r="HM675" s="154">
        <v>727</v>
      </c>
      <c r="HN675" s="154">
        <v>727</v>
      </c>
      <c r="HO675" s="166">
        <v>727</v>
      </c>
      <c r="HP675" s="154">
        <v>727</v>
      </c>
      <c r="HQ675" s="154">
        <v>727</v>
      </c>
      <c r="HR675" s="166">
        <v>727</v>
      </c>
      <c r="HS675" s="154">
        <v>727</v>
      </c>
      <c r="HT675" s="151">
        <v>727</v>
      </c>
      <c r="HU675" s="151">
        <v>727</v>
      </c>
      <c r="HV675" s="151">
        <v>727</v>
      </c>
      <c r="HW675" s="170">
        <v>727</v>
      </c>
    </row>
    <row r="676" spans="1:231">
      <c r="A676" s="145">
        <f t="shared" si="59"/>
        <v>44004</v>
      </c>
      <c r="B676" s="220">
        <f>'Age&amp;Sex by occurrence date'!$FXB22</f>
        <v>796</v>
      </c>
      <c r="C676" s="220">
        <v>725</v>
      </c>
      <c r="D676" s="220">
        <v>725</v>
      </c>
      <c r="E676" s="220">
        <v>725</v>
      </c>
      <c r="F676" s="220">
        <v>725</v>
      </c>
      <c r="G676" s="220">
        <v>725</v>
      </c>
      <c r="H676" s="220">
        <v>725</v>
      </c>
      <c r="I676" s="220">
        <v>725</v>
      </c>
      <c r="J676" s="220">
        <v>725</v>
      </c>
      <c r="K676" s="220">
        <v>725</v>
      </c>
      <c r="L676" s="220">
        <v>725</v>
      </c>
      <c r="M676" s="220">
        <v>725</v>
      </c>
      <c r="N676" s="220">
        <v>725</v>
      </c>
      <c r="O676" s="220">
        <v>725</v>
      </c>
      <c r="P676" s="220">
        <v>725</v>
      </c>
      <c r="Q676" s="220">
        <v>725</v>
      </c>
      <c r="R676" s="220">
        <v>725</v>
      </c>
      <c r="S676" s="220">
        <v>725</v>
      </c>
      <c r="T676" s="220">
        <v>725</v>
      </c>
      <c r="U676" s="220">
        <v>725</v>
      </c>
      <c r="V676" s="220">
        <v>725</v>
      </c>
      <c r="W676" s="220">
        <v>725</v>
      </c>
      <c r="X676" s="220">
        <v>725</v>
      </c>
      <c r="Y676" s="220">
        <v>725</v>
      </c>
      <c r="Z676" s="220">
        <v>725</v>
      </c>
      <c r="AA676" s="220">
        <v>725</v>
      </c>
      <c r="AB676" s="220">
        <v>726</v>
      </c>
      <c r="AC676" s="220">
        <v>726</v>
      </c>
      <c r="AD676" s="220">
        <v>726</v>
      </c>
      <c r="AE676" s="220">
        <v>725</v>
      </c>
      <c r="AF676" s="220">
        <v>725</v>
      </c>
      <c r="AG676" s="220">
        <v>725</v>
      </c>
      <c r="AH676" s="220">
        <v>725</v>
      </c>
      <c r="AI676" s="220">
        <v>725</v>
      </c>
      <c r="AJ676" s="220">
        <v>725</v>
      </c>
      <c r="AK676" s="220">
        <v>725</v>
      </c>
      <c r="AL676" s="220">
        <v>725</v>
      </c>
      <c r="AM676" s="220">
        <v>725</v>
      </c>
      <c r="AN676" s="220">
        <v>725</v>
      </c>
      <c r="AO676" s="220">
        <v>725</v>
      </c>
      <c r="AP676" s="220">
        <v>725</v>
      </c>
      <c r="AQ676" s="220">
        <v>725</v>
      </c>
      <c r="AR676" s="220">
        <v>725</v>
      </c>
      <c r="AS676" s="220">
        <v>725</v>
      </c>
      <c r="AT676" s="220">
        <v>725</v>
      </c>
      <c r="AU676" s="220">
        <v>725</v>
      </c>
      <c r="AV676" s="220">
        <v>725</v>
      </c>
      <c r="AW676" s="220">
        <v>725</v>
      </c>
      <c r="AX676" s="220">
        <v>725</v>
      </c>
      <c r="AY676" s="220">
        <v>725</v>
      </c>
      <c r="AZ676" s="220">
        <v>725</v>
      </c>
      <c r="BA676" s="220">
        <v>725</v>
      </c>
      <c r="BB676" s="220">
        <v>725</v>
      </c>
      <c r="BC676" s="220">
        <v>725</v>
      </c>
      <c r="BD676" s="220">
        <v>725</v>
      </c>
      <c r="BE676" s="220">
        <v>725</v>
      </c>
      <c r="BF676" s="220">
        <v>725</v>
      </c>
      <c r="BG676" s="220">
        <v>725</v>
      </c>
      <c r="BH676" s="220">
        <v>725</v>
      </c>
      <c r="BI676" s="220">
        <v>725</v>
      </c>
      <c r="BJ676" s="220">
        <v>725</v>
      </c>
      <c r="BK676" s="220">
        <v>725</v>
      </c>
      <c r="BL676" s="220">
        <v>725</v>
      </c>
      <c r="BM676" s="220">
        <v>725</v>
      </c>
      <c r="BN676" s="220">
        <v>725</v>
      </c>
      <c r="BO676" s="220">
        <v>725</v>
      </c>
      <c r="BP676" s="220">
        <v>725</v>
      </c>
      <c r="BQ676" s="220">
        <v>725</v>
      </c>
      <c r="BR676" s="220">
        <v>725</v>
      </c>
      <c r="BS676" s="220">
        <v>725</v>
      </c>
      <c r="BT676" s="220">
        <v>725</v>
      </c>
      <c r="BU676" s="220">
        <v>725</v>
      </c>
      <c r="BV676" s="220">
        <v>725</v>
      </c>
      <c r="BW676" s="220">
        <v>725</v>
      </c>
      <c r="BX676" s="220">
        <v>725</v>
      </c>
      <c r="BY676" s="220">
        <v>725</v>
      </c>
      <c r="BZ676" s="220">
        <v>725</v>
      </c>
      <c r="CA676" s="220">
        <v>725</v>
      </c>
      <c r="CB676" s="220">
        <v>725</v>
      </c>
      <c r="CC676" s="220">
        <v>725</v>
      </c>
      <c r="CD676" s="220">
        <v>725</v>
      </c>
      <c r="CE676" s="220">
        <v>725</v>
      </c>
      <c r="CF676" s="220">
        <v>725</v>
      </c>
      <c r="CG676" s="220">
        <v>725</v>
      </c>
      <c r="CH676" s="220">
        <v>725</v>
      </c>
      <c r="CI676" s="220">
        <v>725</v>
      </c>
      <c r="CJ676" s="220">
        <v>725</v>
      </c>
      <c r="CK676" s="220">
        <v>725</v>
      </c>
      <c r="CL676" s="220">
        <v>725</v>
      </c>
      <c r="CM676" s="220">
        <v>725</v>
      </c>
      <c r="CN676" s="220">
        <v>725</v>
      </c>
      <c r="CO676" s="220">
        <v>725</v>
      </c>
      <c r="CP676" s="220">
        <v>725</v>
      </c>
      <c r="CQ676" s="220">
        <v>725</v>
      </c>
      <c r="CR676" s="220">
        <v>725</v>
      </c>
      <c r="CS676" s="220">
        <v>725</v>
      </c>
      <c r="CT676" s="220">
        <v>725</v>
      </c>
      <c r="CU676" s="220">
        <v>725</v>
      </c>
      <c r="CV676" s="220">
        <v>725</v>
      </c>
      <c r="CW676" s="220">
        <v>725</v>
      </c>
      <c r="CX676" s="220">
        <v>725</v>
      </c>
      <c r="CY676" s="220">
        <v>725</v>
      </c>
      <c r="CZ676" s="220">
        <v>725</v>
      </c>
      <c r="DA676" s="220">
        <v>725</v>
      </c>
      <c r="DB676" s="220">
        <v>725</v>
      </c>
      <c r="DC676" s="220">
        <v>725</v>
      </c>
      <c r="DD676" s="220">
        <v>725</v>
      </c>
      <c r="DE676" s="220">
        <v>725</v>
      </c>
      <c r="DF676" s="220">
        <v>725</v>
      </c>
      <c r="DG676" s="220">
        <v>725</v>
      </c>
      <c r="DH676" s="220">
        <v>725</v>
      </c>
      <c r="DI676" s="220">
        <v>725</v>
      </c>
      <c r="DJ676" s="220">
        <v>725</v>
      </c>
      <c r="DK676" s="220">
        <v>725</v>
      </c>
      <c r="DL676" s="220">
        <v>725</v>
      </c>
      <c r="DM676" s="220">
        <v>725</v>
      </c>
      <c r="DN676" s="220">
        <v>725</v>
      </c>
      <c r="DO676" s="220">
        <v>725</v>
      </c>
      <c r="DP676" s="220">
        <v>725</v>
      </c>
      <c r="DQ676" s="220">
        <v>725</v>
      </c>
      <c r="DR676" s="220">
        <v>725</v>
      </c>
      <c r="DS676" s="220">
        <v>725</v>
      </c>
      <c r="DT676" s="220">
        <v>725</v>
      </c>
      <c r="DU676" s="220">
        <v>725</v>
      </c>
      <c r="DV676" s="220">
        <v>725</v>
      </c>
      <c r="DW676" s="220">
        <v>725</v>
      </c>
      <c r="DX676" s="220">
        <v>725</v>
      </c>
      <c r="DY676" s="220">
        <v>725</v>
      </c>
      <c r="DZ676" s="220">
        <v>725</v>
      </c>
      <c r="EA676" s="220">
        <v>725</v>
      </c>
      <c r="EB676" s="220">
        <v>725</v>
      </c>
      <c r="EC676" s="220">
        <v>725</v>
      </c>
      <c r="ED676" s="220">
        <v>725</v>
      </c>
      <c r="EE676" s="220">
        <v>725</v>
      </c>
      <c r="EF676" s="220">
        <v>725</v>
      </c>
      <c r="EG676" s="220">
        <v>725</v>
      </c>
      <c r="EH676" s="220">
        <v>725</v>
      </c>
      <c r="EI676" s="220">
        <v>725</v>
      </c>
      <c r="EJ676" s="220">
        <v>725</v>
      </c>
      <c r="EK676" s="220">
        <v>725</v>
      </c>
      <c r="EL676" s="220">
        <v>725</v>
      </c>
      <c r="EM676" s="220">
        <v>725</v>
      </c>
      <c r="EN676" s="242">
        <v>725</v>
      </c>
      <c r="EO676" s="232">
        <v>725</v>
      </c>
      <c r="EP676" s="227">
        <v>725</v>
      </c>
      <c r="EQ676" s="154">
        <v>725</v>
      </c>
      <c r="ER676" s="154">
        <v>725</v>
      </c>
      <c r="ES676" s="154">
        <v>725</v>
      </c>
      <c r="ET676" s="154">
        <v>725</v>
      </c>
      <c r="EU676" s="154">
        <v>725</v>
      </c>
      <c r="EV676" s="154">
        <v>725</v>
      </c>
      <c r="EW676" s="154">
        <v>725</v>
      </c>
      <c r="EX676" s="154">
        <v>725</v>
      </c>
      <c r="EY676" s="154">
        <v>725</v>
      </c>
      <c r="EZ676" s="154">
        <v>725</v>
      </c>
      <c r="FA676" s="154">
        <v>725</v>
      </c>
      <c r="FB676" s="154">
        <v>725</v>
      </c>
      <c r="FC676" s="166">
        <v>725</v>
      </c>
      <c r="FD676" s="154">
        <v>725</v>
      </c>
      <c r="FE676" s="154">
        <v>725</v>
      </c>
      <c r="FF676" s="154">
        <v>725</v>
      </c>
      <c r="FG676" s="166">
        <v>725</v>
      </c>
      <c r="FH676" s="154">
        <v>725</v>
      </c>
      <c r="FI676" s="166">
        <v>725</v>
      </c>
      <c r="FJ676" s="166">
        <v>725</v>
      </c>
      <c r="FK676" s="166">
        <v>725</v>
      </c>
      <c r="FL676" s="166">
        <v>725</v>
      </c>
      <c r="FM676" s="166">
        <v>725</v>
      </c>
      <c r="FN676" s="166">
        <v>725</v>
      </c>
      <c r="FO676" s="166">
        <v>725</v>
      </c>
      <c r="FP676" s="166">
        <v>725</v>
      </c>
      <c r="FQ676" s="166">
        <v>725</v>
      </c>
      <c r="FR676" s="154">
        <v>725</v>
      </c>
      <c r="FS676" s="154">
        <v>725</v>
      </c>
      <c r="FT676" s="154">
        <v>725</v>
      </c>
      <c r="FU676" s="154">
        <v>725</v>
      </c>
      <c r="FV676" s="154">
        <v>725</v>
      </c>
      <c r="FW676" s="154">
        <v>725</v>
      </c>
      <c r="FX676" s="154">
        <v>725</v>
      </c>
      <c r="FY676" s="166">
        <v>725</v>
      </c>
      <c r="FZ676" s="166">
        <v>725</v>
      </c>
      <c r="GA676" s="166">
        <v>725</v>
      </c>
      <c r="GB676" s="166">
        <v>725</v>
      </c>
      <c r="GC676" s="166">
        <v>725</v>
      </c>
      <c r="GD676" s="166">
        <v>725</v>
      </c>
      <c r="GE676" s="166">
        <v>725</v>
      </c>
      <c r="GF676" s="166">
        <v>725</v>
      </c>
      <c r="GG676" s="166">
        <v>725</v>
      </c>
      <c r="GH676" s="166">
        <v>725</v>
      </c>
      <c r="GI676" s="166">
        <v>725</v>
      </c>
      <c r="GJ676" s="166">
        <v>725</v>
      </c>
      <c r="GK676" s="154">
        <v>725</v>
      </c>
      <c r="GL676" s="154">
        <v>725</v>
      </c>
      <c r="GM676" s="154">
        <v>725</v>
      </c>
      <c r="GN676" s="154">
        <v>725</v>
      </c>
      <c r="GO676" s="154">
        <v>725</v>
      </c>
      <c r="GP676" s="154">
        <v>725</v>
      </c>
      <c r="GQ676" s="154">
        <v>725</v>
      </c>
      <c r="GR676" s="154">
        <v>725</v>
      </c>
      <c r="GS676" s="154">
        <v>725</v>
      </c>
      <c r="GT676" s="166">
        <v>725</v>
      </c>
      <c r="GU676" s="166">
        <v>725</v>
      </c>
      <c r="GV676" s="166">
        <v>725</v>
      </c>
      <c r="GW676" s="166">
        <v>725</v>
      </c>
      <c r="GX676" s="166">
        <v>725</v>
      </c>
      <c r="GY676" s="166">
        <v>725</v>
      </c>
      <c r="GZ676" s="166">
        <v>725</v>
      </c>
      <c r="HA676" s="166">
        <v>725</v>
      </c>
      <c r="HB676" s="166">
        <v>725</v>
      </c>
      <c r="HC676" s="166">
        <v>725</v>
      </c>
      <c r="HD676" s="166">
        <v>725</v>
      </c>
      <c r="HE676" s="166">
        <v>725</v>
      </c>
      <c r="HF676" s="166">
        <v>725</v>
      </c>
      <c r="HG676" s="154">
        <v>725</v>
      </c>
      <c r="HH676" s="154">
        <v>725</v>
      </c>
      <c r="HI676" s="166">
        <v>725</v>
      </c>
      <c r="HJ676" s="154">
        <v>726</v>
      </c>
      <c r="HK676" s="154">
        <v>725</v>
      </c>
      <c r="HL676" s="166">
        <v>725</v>
      </c>
      <c r="HM676" s="154">
        <v>725</v>
      </c>
      <c r="HN676" s="154">
        <v>725</v>
      </c>
      <c r="HO676" s="166">
        <v>725</v>
      </c>
      <c r="HP676" s="154">
        <v>725</v>
      </c>
      <c r="HQ676" s="154">
        <v>725</v>
      </c>
      <c r="HR676" s="166">
        <v>725</v>
      </c>
      <c r="HS676" s="154">
        <v>725</v>
      </c>
      <c r="HT676" s="151">
        <v>725</v>
      </c>
      <c r="HU676" s="151">
        <v>725</v>
      </c>
      <c r="HV676" s="151">
        <v>725</v>
      </c>
      <c r="HW676" s="170">
        <v>725</v>
      </c>
    </row>
    <row r="677" spans="1:231">
      <c r="A677" s="145">
        <f t="shared" si="59"/>
        <v>44003</v>
      </c>
      <c r="B677" s="220">
        <f>'Age&amp;Sex by occurrence date'!$FXI22</f>
        <v>793</v>
      </c>
      <c r="C677" s="220">
        <v>724</v>
      </c>
      <c r="D677" s="220">
        <v>724</v>
      </c>
      <c r="E677" s="220">
        <v>724</v>
      </c>
      <c r="F677" s="220">
        <v>724</v>
      </c>
      <c r="G677" s="220">
        <v>724</v>
      </c>
      <c r="H677" s="220">
        <v>724</v>
      </c>
      <c r="I677" s="220">
        <v>724</v>
      </c>
      <c r="J677" s="220">
        <v>724</v>
      </c>
      <c r="K677" s="220">
        <v>724</v>
      </c>
      <c r="L677" s="220">
        <v>724</v>
      </c>
      <c r="M677" s="220">
        <v>724</v>
      </c>
      <c r="N677" s="220">
        <v>724</v>
      </c>
      <c r="O677" s="220">
        <v>724</v>
      </c>
      <c r="P677" s="220">
        <v>724</v>
      </c>
      <c r="Q677" s="220">
        <v>724</v>
      </c>
      <c r="R677" s="220">
        <v>724</v>
      </c>
      <c r="S677" s="220">
        <v>724</v>
      </c>
      <c r="T677" s="220">
        <v>724</v>
      </c>
      <c r="U677" s="220">
        <v>724</v>
      </c>
      <c r="V677" s="220">
        <v>724</v>
      </c>
      <c r="W677" s="220">
        <v>724</v>
      </c>
      <c r="X677" s="220">
        <v>724</v>
      </c>
      <c r="Y677" s="220">
        <v>724</v>
      </c>
      <c r="Z677" s="220">
        <v>724</v>
      </c>
      <c r="AA677" s="220">
        <v>724</v>
      </c>
      <c r="AB677" s="220">
        <v>725</v>
      </c>
      <c r="AC677" s="220">
        <v>725</v>
      </c>
      <c r="AD677" s="220">
        <v>725</v>
      </c>
      <c r="AE677" s="220">
        <v>724</v>
      </c>
      <c r="AF677" s="220">
        <v>724</v>
      </c>
      <c r="AG677" s="220">
        <v>724</v>
      </c>
      <c r="AH677" s="220">
        <v>724</v>
      </c>
      <c r="AI677" s="220">
        <v>724</v>
      </c>
      <c r="AJ677" s="220">
        <v>724</v>
      </c>
      <c r="AK677" s="220">
        <v>724</v>
      </c>
      <c r="AL677" s="220">
        <v>724</v>
      </c>
      <c r="AM677" s="220">
        <v>724</v>
      </c>
      <c r="AN677" s="220">
        <v>724</v>
      </c>
      <c r="AO677" s="220">
        <v>724</v>
      </c>
      <c r="AP677" s="220">
        <v>724</v>
      </c>
      <c r="AQ677" s="220">
        <v>724</v>
      </c>
      <c r="AR677" s="220">
        <v>724</v>
      </c>
      <c r="AS677" s="220">
        <v>724</v>
      </c>
      <c r="AT677" s="220">
        <v>724</v>
      </c>
      <c r="AU677" s="220">
        <v>724</v>
      </c>
      <c r="AV677" s="220">
        <v>724</v>
      </c>
      <c r="AW677" s="220">
        <v>724</v>
      </c>
      <c r="AX677" s="220">
        <v>724</v>
      </c>
      <c r="AY677" s="220">
        <v>724</v>
      </c>
      <c r="AZ677" s="220">
        <v>724</v>
      </c>
      <c r="BA677" s="220">
        <v>724</v>
      </c>
      <c r="BB677" s="220">
        <v>724</v>
      </c>
      <c r="BC677" s="220">
        <v>724</v>
      </c>
      <c r="BD677" s="220">
        <v>724</v>
      </c>
      <c r="BE677" s="220">
        <v>724</v>
      </c>
      <c r="BF677" s="220">
        <v>724</v>
      </c>
      <c r="BG677" s="220">
        <v>724</v>
      </c>
      <c r="BH677" s="220">
        <v>724</v>
      </c>
      <c r="BI677" s="220">
        <v>724</v>
      </c>
      <c r="BJ677" s="220">
        <v>724</v>
      </c>
      <c r="BK677" s="220">
        <v>724</v>
      </c>
      <c r="BL677" s="220">
        <v>724</v>
      </c>
      <c r="BM677" s="220">
        <v>724</v>
      </c>
      <c r="BN677" s="220">
        <v>724</v>
      </c>
      <c r="BO677" s="220">
        <v>724</v>
      </c>
      <c r="BP677" s="220">
        <v>724</v>
      </c>
      <c r="BQ677" s="220">
        <v>724</v>
      </c>
      <c r="BR677" s="220">
        <v>724</v>
      </c>
      <c r="BS677" s="220">
        <v>724</v>
      </c>
      <c r="BT677" s="220">
        <v>724</v>
      </c>
      <c r="BU677" s="220">
        <v>724</v>
      </c>
      <c r="BV677" s="220">
        <v>724</v>
      </c>
      <c r="BW677" s="220">
        <v>724</v>
      </c>
      <c r="BX677" s="220">
        <v>724</v>
      </c>
      <c r="BY677" s="220">
        <v>724</v>
      </c>
      <c r="BZ677" s="220">
        <v>724</v>
      </c>
      <c r="CA677" s="220">
        <v>724</v>
      </c>
      <c r="CB677" s="220">
        <v>724</v>
      </c>
      <c r="CC677" s="220">
        <v>724</v>
      </c>
      <c r="CD677" s="220">
        <v>724</v>
      </c>
      <c r="CE677" s="220">
        <v>724</v>
      </c>
      <c r="CF677" s="220">
        <v>724</v>
      </c>
      <c r="CG677" s="220">
        <v>724</v>
      </c>
      <c r="CH677" s="220">
        <v>724</v>
      </c>
      <c r="CI677" s="220">
        <v>724</v>
      </c>
      <c r="CJ677" s="220">
        <v>724</v>
      </c>
      <c r="CK677" s="220">
        <v>724</v>
      </c>
      <c r="CL677" s="220">
        <v>724</v>
      </c>
      <c r="CM677" s="220">
        <v>724</v>
      </c>
      <c r="CN677" s="220">
        <v>724</v>
      </c>
      <c r="CO677" s="220">
        <v>724</v>
      </c>
      <c r="CP677" s="220">
        <v>724</v>
      </c>
      <c r="CQ677" s="220">
        <v>724</v>
      </c>
      <c r="CR677" s="220">
        <v>724</v>
      </c>
      <c r="CS677" s="220">
        <v>724</v>
      </c>
      <c r="CT677" s="220">
        <v>724</v>
      </c>
      <c r="CU677" s="220">
        <v>724</v>
      </c>
      <c r="CV677" s="220">
        <v>724</v>
      </c>
      <c r="CW677" s="220">
        <v>724</v>
      </c>
      <c r="CX677" s="220">
        <v>724</v>
      </c>
      <c r="CY677" s="220">
        <v>724</v>
      </c>
      <c r="CZ677" s="220">
        <v>724</v>
      </c>
      <c r="DA677" s="220">
        <v>724</v>
      </c>
      <c r="DB677" s="220">
        <v>724</v>
      </c>
      <c r="DC677" s="220">
        <v>724</v>
      </c>
      <c r="DD677" s="220">
        <v>724</v>
      </c>
      <c r="DE677" s="220">
        <v>724</v>
      </c>
      <c r="DF677" s="220">
        <v>724</v>
      </c>
      <c r="DG677" s="220">
        <v>724</v>
      </c>
      <c r="DH677" s="220">
        <v>724</v>
      </c>
      <c r="DI677" s="220">
        <v>724</v>
      </c>
      <c r="DJ677" s="220">
        <v>724</v>
      </c>
      <c r="DK677" s="220">
        <v>724</v>
      </c>
      <c r="DL677" s="220">
        <v>724</v>
      </c>
      <c r="DM677" s="220">
        <v>724</v>
      </c>
      <c r="DN677" s="220">
        <v>724</v>
      </c>
      <c r="DO677" s="220">
        <v>724</v>
      </c>
      <c r="DP677" s="220">
        <v>724</v>
      </c>
      <c r="DQ677" s="220">
        <v>724</v>
      </c>
      <c r="DR677" s="220">
        <v>724</v>
      </c>
      <c r="DS677" s="220">
        <v>724</v>
      </c>
      <c r="DT677" s="220">
        <v>724</v>
      </c>
      <c r="DU677" s="220">
        <v>724</v>
      </c>
      <c r="DV677" s="220">
        <v>724</v>
      </c>
      <c r="DW677" s="220">
        <v>724</v>
      </c>
      <c r="DX677" s="220">
        <v>724</v>
      </c>
      <c r="DY677" s="220">
        <v>724</v>
      </c>
      <c r="DZ677" s="220">
        <v>724</v>
      </c>
      <c r="EA677" s="220">
        <v>724</v>
      </c>
      <c r="EB677" s="220">
        <v>724</v>
      </c>
      <c r="EC677" s="220">
        <v>724</v>
      </c>
      <c r="ED677" s="220">
        <v>724</v>
      </c>
      <c r="EE677" s="220">
        <v>724</v>
      </c>
      <c r="EF677" s="220">
        <v>724</v>
      </c>
      <c r="EG677" s="220">
        <v>724</v>
      </c>
      <c r="EH677" s="220">
        <v>724</v>
      </c>
      <c r="EI677" s="220">
        <v>724</v>
      </c>
      <c r="EJ677" s="220">
        <v>724</v>
      </c>
      <c r="EK677" s="220">
        <v>724</v>
      </c>
      <c r="EL677" s="220">
        <v>724</v>
      </c>
      <c r="EM677" s="220">
        <v>724</v>
      </c>
      <c r="EN677" s="242">
        <v>724</v>
      </c>
      <c r="EO677" s="232">
        <v>724</v>
      </c>
      <c r="EP677" s="228">
        <v>724</v>
      </c>
      <c r="EQ677" s="166">
        <v>724</v>
      </c>
      <c r="ER677" s="166">
        <v>724</v>
      </c>
      <c r="ES677" s="166">
        <v>724</v>
      </c>
      <c r="ET677" s="166">
        <v>724</v>
      </c>
      <c r="EU677" s="166">
        <v>724</v>
      </c>
      <c r="EV677" s="154">
        <v>724</v>
      </c>
      <c r="EW677" s="154">
        <v>724</v>
      </c>
      <c r="EX677" s="154">
        <v>724</v>
      </c>
      <c r="EY677" s="154">
        <v>724</v>
      </c>
      <c r="EZ677" s="154">
        <v>724</v>
      </c>
      <c r="FA677" s="154">
        <v>724</v>
      </c>
      <c r="FB677" s="166">
        <v>724</v>
      </c>
      <c r="FC677" s="154">
        <v>724</v>
      </c>
      <c r="FD677" s="154">
        <v>724</v>
      </c>
      <c r="FE677" s="154">
        <v>724</v>
      </c>
      <c r="FF677" s="154">
        <v>724</v>
      </c>
      <c r="FG677" s="166">
        <v>724</v>
      </c>
      <c r="FH677" s="166">
        <v>724</v>
      </c>
      <c r="FI677" s="154">
        <v>724</v>
      </c>
      <c r="FJ677" s="166">
        <v>724</v>
      </c>
      <c r="FK677" s="166">
        <v>724</v>
      </c>
      <c r="FL677" s="166">
        <v>724</v>
      </c>
      <c r="FM677" s="166">
        <v>724</v>
      </c>
      <c r="FN677" s="166">
        <v>724</v>
      </c>
      <c r="FO677" s="166">
        <v>724</v>
      </c>
      <c r="FP677" s="166">
        <v>724</v>
      </c>
      <c r="FQ677" s="166">
        <v>724</v>
      </c>
      <c r="FR677" s="166">
        <v>724</v>
      </c>
      <c r="FS677" s="166">
        <v>724</v>
      </c>
      <c r="FT677" s="166">
        <v>724</v>
      </c>
      <c r="FU677" s="166">
        <v>724</v>
      </c>
      <c r="FV677" s="166">
        <v>724</v>
      </c>
      <c r="FW677" s="166">
        <v>724</v>
      </c>
      <c r="FX677" s="166">
        <v>724</v>
      </c>
      <c r="FY677" s="166">
        <v>724</v>
      </c>
      <c r="FZ677" s="166">
        <v>724</v>
      </c>
      <c r="GA677" s="166">
        <v>724</v>
      </c>
      <c r="GB677" s="166">
        <v>724</v>
      </c>
      <c r="GC677" s="166">
        <v>724</v>
      </c>
      <c r="GD677" s="166">
        <v>724</v>
      </c>
      <c r="GE677" s="166">
        <v>724</v>
      </c>
      <c r="GF677" s="166">
        <v>724</v>
      </c>
      <c r="GG677" s="166">
        <v>724</v>
      </c>
      <c r="GH677" s="166">
        <v>724</v>
      </c>
      <c r="GI677" s="166">
        <v>724</v>
      </c>
      <c r="GJ677" s="166">
        <v>724</v>
      </c>
      <c r="GK677" s="154">
        <v>724</v>
      </c>
      <c r="GL677" s="154">
        <v>724</v>
      </c>
      <c r="GM677" s="154">
        <v>724</v>
      </c>
      <c r="GN677" s="154">
        <v>724</v>
      </c>
      <c r="GO677" s="154">
        <v>724</v>
      </c>
      <c r="GP677" s="154">
        <v>724</v>
      </c>
      <c r="GQ677" s="154">
        <v>724</v>
      </c>
      <c r="GR677" s="154">
        <v>724</v>
      </c>
      <c r="GS677" s="154">
        <v>724</v>
      </c>
      <c r="GT677" s="166">
        <v>724</v>
      </c>
      <c r="GU677" s="166">
        <v>724</v>
      </c>
      <c r="GV677" s="166">
        <v>724</v>
      </c>
      <c r="GW677" s="166">
        <v>724</v>
      </c>
      <c r="GX677" s="166">
        <v>724</v>
      </c>
      <c r="GY677" s="154">
        <v>724</v>
      </c>
      <c r="GZ677" s="154">
        <v>724</v>
      </c>
      <c r="HA677" s="154">
        <v>724</v>
      </c>
      <c r="HB677" s="154">
        <v>724</v>
      </c>
      <c r="HC677" s="154">
        <v>724</v>
      </c>
      <c r="HD677" s="154">
        <v>724</v>
      </c>
      <c r="HE677" s="154">
        <v>724</v>
      </c>
      <c r="HF677" s="166">
        <v>724</v>
      </c>
      <c r="HG677" s="154">
        <v>724</v>
      </c>
      <c r="HH677" s="154">
        <v>724</v>
      </c>
      <c r="HI677" s="166">
        <v>724</v>
      </c>
      <c r="HJ677" s="154">
        <v>725</v>
      </c>
      <c r="HK677" s="154">
        <v>724</v>
      </c>
      <c r="HL677" s="166">
        <v>724</v>
      </c>
      <c r="HM677" s="154">
        <v>724</v>
      </c>
      <c r="HN677" s="154">
        <v>724</v>
      </c>
      <c r="HO677" s="166">
        <v>724</v>
      </c>
      <c r="HP677" s="154">
        <v>724</v>
      </c>
      <c r="HQ677" s="154">
        <v>724</v>
      </c>
      <c r="HR677" s="166">
        <v>724</v>
      </c>
      <c r="HS677" s="154">
        <v>724</v>
      </c>
      <c r="HT677" s="151">
        <v>724</v>
      </c>
      <c r="HU677" s="151">
        <v>724</v>
      </c>
      <c r="HV677" s="151">
        <v>724</v>
      </c>
      <c r="HW677" s="170">
        <v>724</v>
      </c>
    </row>
    <row r="678" spans="1:231">
      <c r="A678" s="145">
        <f t="shared" si="59"/>
        <v>44002</v>
      </c>
      <c r="B678" s="220">
        <f>'Age&amp;Sex by occurrence date'!$FXP22</f>
        <v>791</v>
      </c>
      <c r="C678" s="220">
        <v>723</v>
      </c>
      <c r="D678" s="220">
        <v>723</v>
      </c>
      <c r="E678" s="220">
        <v>723</v>
      </c>
      <c r="F678" s="220">
        <v>723</v>
      </c>
      <c r="G678" s="220">
        <v>723</v>
      </c>
      <c r="H678" s="220">
        <v>723</v>
      </c>
      <c r="I678" s="220">
        <v>723</v>
      </c>
      <c r="J678" s="220">
        <v>723</v>
      </c>
      <c r="K678" s="220">
        <v>723</v>
      </c>
      <c r="L678" s="220">
        <v>723</v>
      </c>
      <c r="M678" s="220">
        <v>723</v>
      </c>
      <c r="N678" s="220">
        <v>723</v>
      </c>
      <c r="O678" s="220">
        <v>723</v>
      </c>
      <c r="P678" s="220">
        <v>723</v>
      </c>
      <c r="Q678" s="220">
        <v>723</v>
      </c>
      <c r="R678" s="220">
        <v>723</v>
      </c>
      <c r="S678" s="220">
        <v>723</v>
      </c>
      <c r="T678" s="220">
        <v>723</v>
      </c>
      <c r="U678" s="220">
        <v>723</v>
      </c>
      <c r="V678" s="220">
        <v>723</v>
      </c>
      <c r="W678" s="220">
        <v>723</v>
      </c>
      <c r="X678" s="220">
        <v>723</v>
      </c>
      <c r="Y678" s="220">
        <v>723</v>
      </c>
      <c r="Z678" s="220">
        <v>723</v>
      </c>
      <c r="AA678" s="220">
        <v>723</v>
      </c>
      <c r="AB678" s="220">
        <v>724</v>
      </c>
      <c r="AC678" s="220">
        <v>724</v>
      </c>
      <c r="AD678" s="220">
        <v>724</v>
      </c>
      <c r="AE678" s="220">
        <v>723</v>
      </c>
      <c r="AF678" s="220">
        <v>723</v>
      </c>
      <c r="AG678" s="220">
        <v>723</v>
      </c>
      <c r="AH678" s="220">
        <v>723</v>
      </c>
      <c r="AI678" s="220">
        <v>723</v>
      </c>
      <c r="AJ678" s="220">
        <v>723</v>
      </c>
      <c r="AK678" s="220">
        <v>723</v>
      </c>
      <c r="AL678" s="220">
        <v>723</v>
      </c>
      <c r="AM678" s="220">
        <v>723</v>
      </c>
      <c r="AN678" s="220">
        <v>723</v>
      </c>
      <c r="AO678" s="220">
        <v>723</v>
      </c>
      <c r="AP678" s="220">
        <v>723</v>
      </c>
      <c r="AQ678" s="220">
        <v>723</v>
      </c>
      <c r="AR678" s="220">
        <v>723</v>
      </c>
      <c r="AS678" s="220">
        <v>723</v>
      </c>
      <c r="AT678" s="220">
        <v>723</v>
      </c>
      <c r="AU678" s="220">
        <v>723</v>
      </c>
      <c r="AV678" s="220">
        <v>723</v>
      </c>
      <c r="AW678" s="220">
        <v>723</v>
      </c>
      <c r="AX678" s="220">
        <v>723</v>
      </c>
      <c r="AY678" s="220">
        <v>723</v>
      </c>
      <c r="AZ678" s="220">
        <v>723</v>
      </c>
      <c r="BA678" s="220">
        <v>723</v>
      </c>
      <c r="BB678" s="220">
        <v>723</v>
      </c>
      <c r="BC678" s="220">
        <v>723</v>
      </c>
      <c r="BD678" s="220">
        <v>723</v>
      </c>
      <c r="BE678" s="220">
        <v>723</v>
      </c>
      <c r="BF678" s="220">
        <v>723</v>
      </c>
      <c r="BG678" s="220">
        <v>723</v>
      </c>
      <c r="BH678" s="220">
        <v>723</v>
      </c>
      <c r="BI678" s="220">
        <v>723</v>
      </c>
      <c r="BJ678" s="220">
        <v>723</v>
      </c>
      <c r="BK678" s="220">
        <v>723</v>
      </c>
      <c r="BL678" s="220">
        <v>723</v>
      </c>
      <c r="BM678" s="220">
        <v>723</v>
      </c>
      <c r="BN678" s="220">
        <v>723</v>
      </c>
      <c r="BO678" s="220">
        <v>723</v>
      </c>
      <c r="BP678" s="220">
        <v>723</v>
      </c>
      <c r="BQ678" s="220">
        <v>723</v>
      </c>
      <c r="BR678" s="220">
        <v>723</v>
      </c>
      <c r="BS678" s="220">
        <v>723</v>
      </c>
      <c r="BT678" s="220">
        <v>723</v>
      </c>
      <c r="BU678" s="220">
        <v>723</v>
      </c>
      <c r="BV678" s="220">
        <v>723</v>
      </c>
      <c r="BW678" s="220">
        <v>723</v>
      </c>
      <c r="BX678" s="220">
        <v>723</v>
      </c>
      <c r="BY678" s="220">
        <v>723</v>
      </c>
      <c r="BZ678" s="220">
        <v>723</v>
      </c>
      <c r="CA678" s="220">
        <v>723</v>
      </c>
      <c r="CB678" s="220">
        <v>723</v>
      </c>
      <c r="CC678" s="220">
        <v>723</v>
      </c>
      <c r="CD678" s="220">
        <v>723</v>
      </c>
      <c r="CE678" s="220">
        <v>723</v>
      </c>
      <c r="CF678" s="220">
        <v>723</v>
      </c>
      <c r="CG678" s="220">
        <v>723</v>
      </c>
      <c r="CH678" s="220">
        <v>723</v>
      </c>
      <c r="CI678" s="220">
        <v>723</v>
      </c>
      <c r="CJ678" s="220">
        <v>723</v>
      </c>
      <c r="CK678" s="220">
        <v>723</v>
      </c>
      <c r="CL678" s="220">
        <v>723</v>
      </c>
      <c r="CM678" s="220">
        <v>723</v>
      </c>
      <c r="CN678" s="220">
        <v>723</v>
      </c>
      <c r="CO678" s="220">
        <v>723</v>
      </c>
      <c r="CP678" s="220">
        <v>723</v>
      </c>
      <c r="CQ678" s="220">
        <v>723</v>
      </c>
      <c r="CR678" s="220">
        <v>723</v>
      </c>
      <c r="CS678" s="220">
        <v>723</v>
      </c>
      <c r="CT678" s="220">
        <v>723</v>
      </c>
      <c r="CU678" s="220">
        <v>723</v>
      </c>
      <c r="CV678" s="220">
        <v>723</v>
      </c>
      <c r="CW678" s="220">
        <v>723</v>
      </c>
      <c r="CX678" s="220">
        <v>723</v>
      </c>
      <c r="CY678" s="220">
        <v>723</v>
      </c>
      <c r="CZ678" s="220">
        <v>723</v>
      </c>
      <c r="DA678" s="220">
        <v>723</v>
      </c>
      <c r="DB678" s="220">
        <v>723</v>
      </c>
      <c r="DC678" s="220">
        <v>723</v>
      </c>
      <c r="DD678" s="220">
        <v>723</v>
      </c>
      <c r="DE678" s="220">
        <v>723</v>
      </c>
      <c r="DF678" s="220">
        <v>723</v>
      </c>
      <c r="DG678" s="220">
        <v>723</v>
      </c>
      <c r="DH678" s="220">
        <v>723</v>
      </c>
      <c r="DI678" s="220">
        <v>723</v>
      </c>
      <c r="DJ678" s="220">
        <v>723</v>
      </c>
      <c r="DK678" s="220">
        <v>723</v>
      </c>
      <c r="DL678" s="220">
        <v>723</v>
      </c>
      <c r="DM678" s="220">
        <v>723</v>
      </c>
      <c r="DN678" s="220">
        <v>723</v>
      </c>
      <c r="DO678" s="220">
        <v>723</v>
      </c>
      <c r="DP678" s="220">
        <v>723</v>
      </c>
      <c r="DQ678" s="220">
        <v>723</v>
      </c>
      <c r="DR678" s="220">
        <v>723</v>
      </c>
      <c r="DS678" s="220">
        <v>723</v>
      </c>
      <c r="DT678" s="220">
        <v>723</v>
      </c>
      <c r="DU678" s="220">
        <v>723</v>
      </c>
      <c r="DV678" s="220">
        <v>723</v>
      </c>
      <c r="DW678" s="220">
        <v>723</v>
      </c>
      <c r="DX678" s="220">
        <v>723</v>
      </c>
      <c r="DY678" s="220">
        <v>723</v>
      </c>
      <c r="DZ678" s="220">
        <v>723</v>
      </c>
      <c r="EA678" s="220">
        <v>723</v>
      </c>
      <c r="EB678" s="220">
        <v>723</v>
      </c>
      <c r="EC678" s="220">
        <v>723</v>
      </c>
      <c r="ED678" s="220">
        <v>723</v>
      </c>
      <c r="EE678" s="220">
        <v>723</v>
      </c>
      <c r="EF678" s="220">
        <v>723</v>
      </c>
      <c r="EG678" s="220">
        <v>723</v>
      </c>
      <c r="EH678" s="220">
        <v>723</v>
      </c>
      <c r="EI678" s="220">
        <v>723</v>
      </c>
      <c r="EJ678" s="220">
        <v>723</v>
      </c>
      <c r="EK678" s="220">
        <v>723</v>
      </c>
      <c r="EL678" s="220">
        <v>723</v>
      </c>
      <c r="EM678" s="220">
        <v>723</v>
      </c>
      <c r="EN678" s="242">
        <v>723</v>
      </c>
      <c r="EO678" s="232">
        <v>723</v>
      </c>
      <c r="EP678" s="227">
        <v>723</v>
      </c>
      <c r="EQ678" s="154">
        <v>723</v>
      </c>
      <c r="ER678" s="154">
        <v>723</v>
      </c>
      <c r="ES678" s="154">
        <v>723</v>
      </c>
      <c r="ET678" s="154">
        <v>723</v>
      </c>
      <c r="EU678" s="154">
        <v>723</v>
      </c>
      <c r="EV678" s="166">
        <v>723</v>
      </c>
      <c r="EW678" s="166">
        <v>723</v>
      </c>
      <c r="EX678" s="166">
        <v>723</v>
      </c>
      <c r="EY678" s="166">
        <v>723</v>
      </c>
      <c r="EZ678" s="166">
        <v>723</v>
      </c>
      <c r="FA678" s="166">
        <v>723</v>
      </c>
      <c r="FB678" s="166">
        <v>723</v>
      </c>
      <c r="FC678" s="166">
        <v>723</v>
      </c>
      <c r="FD678" s="154">
        <v>723</v>
      </c>
      <c r="FE678" s="166">
        <v>723</v>
      </c>
      <c r="FF678" s="166">
        <v>723</v>
      </c>
      <c r="FG678" s="154">
        <v>723</v>
      </c>
      <c r="FH678" s="154">
        <v>723</v>
      </c>
      <c r="FI678" s="166">
        <v>723</v>
      </c>
      <c r="FJ678" s="154">
        <v>723</v>
      </c>
      <c r="FK678" s="154">
        <v>723</v>
      </c>
      <c r="FL678" s="154">
        <v>723</v>
      </c>
      <c r="FM678" s="154">
        <v>723</v>
      </c>
      <c r="FN678" s="154">
        <v>723</v>
      </c>
      <c r="FO678" s="154">
        <v>723</v>
      </c>
      <c r="FP678" s="154">
        <v>723</v>
      </c>
      <c r="FQ678" s="154">
        <v>723</v>
      </c>
      <c r="FR678" s="166">
        <v>723</v>
      </c>
      <c r="FS678" s="166">
        <v>723</v>
      </c>
      <c r="FT678" s="166">
        <v>723</v>
      </c>
      <c r="FU678" s="166">
        <v>723</v>
      </c>
      <c r="FV678" s="166">
        <v>723</v>
      </c>
      <c r="FW678" s="166">
        <v>723</v>
      </c>
      <c r="FX678" s="166">
        <v>723</v>
      </c>
      <c r="FY678" s="154">
        <v>723</v>
      </c>
      <c r="FZ678" s="154">
        <v>723</v>
      </c>
      <c r="GA678" s="154">
        <v>723</v>
      </c>
      <c r="GB678" s="154">
        <v>723</v>
      </c>
      <c r="GC678" s="154">
        <v>723</v>
      </c>
      <c r="GD678" s="154">
        <v>723</v>
      </c>
      <c r="GE678" s="154">
        <v>723</v>
      </c>
      <c r="GF678" s="154">
        <v>723</v>
      </c>
      <c r="GG678" s="154">
        <v>723</v>
      </c>
      <c r="GH678" s="154">
        <v>723</v>
      </c>
      <c r="GI678" s="154">
        <v>723</v>
      </c>
      <c r="GJ678" s="154">
        <v>723</v>
      </c>
      <c r="GK678" s="166">
        <v>723</v>
      </c>
      <c r="GL678" s="166">
        <v>723</v>
      </c>
      <c r="GM678" s="166">
        <v>723</v>
      </c>
      <c r="GN678" s="166">
        <v>723</v>
      </c>
      <c r="GO678" s="166">
        <v>723</v>
      </c>
      <c r="GP678" s="166">
        <v>723</v>
      </c>
      <c r="GQ678" s="166">
        <v>723</v>
      </c>
      <c r="GR678" s="166">
        <v>723</v>
      </c>
      <c r="GS678" s="166">
        <v>723</v>
      </c>
      <c r="GT678" s="166">
        <v>723</v>
      </c>
      <c r="GU678" s="166">
        <v>723</v>
      </c>
      <c r="GV678" s="166">
        <v>723</v>
      </c>
      <c r="GW678" s="166">
        <v>723</v>
      </c>
      <c r="GX678" s="166">
        <v>723</v>
      </c>
      <c r="GY678" s="166">
        <v>723</v>
      </c>
      <c r="GZ678" s="166">
        <v>723</v>
      </c>
      <c r="HA678" s="166">
        <v>723</v>
      </c>
      <c r="HB678" s="166">
        <v>723</v>
      </c>
      <c r="HC678" s="166">
        <v>723</v>
      </c>
      <c r="HD678" s="166">
        <v>723</v>
      </c>
      <c r="HE678" s="166">
        <v>723</v>
      </c>
      <c r="HF678" s="166">
        <v>723</v>
      </c>
      <c r="HG678" s="154">
        <v>723</v>
      </c>
      <c r="HH678" s="154">
        <v>723</v>
      </c>
      <c r="HI678" s="166">
        <v>723</v>
      </c>
      <c r="HJ678" s="154">
        <v>724</v>
      </c>
      <c r="HK678" s="154">
        <v>723</v>
      </c>
      <c r="HL678" s="166">
        <v>723</v>
      </c>
      <c r="HM678" s="154">
        <v>723</v>
      </c>
      <c r="HN678" s="154">
        <v>723</v>
      </c>
      <c r="HO678" s="166">
        <v>723</v>
      </c>
      <c r="HP678" s="154">
        <v>723</v>
      </c>
      <c r="HQ678" s="154">
        <v>723</v>
      </c>
      <c r="HR678" s="166">
        <v>723</v>
      </c>
      <c r="HS678" s="154">
        <v>723</v>
      </c>
      <c r="HT678" s="151">
        <v>723</v>
      </c>
      <c r="HU678" s="151">
        <v>723</v>
      </c>
      <c r="HV678" s="151">
        <v>723</v>
      </c>
      <c r="HW678" s="170">
        <v>723</v>
      </c>
    </row>
    <row r="679" spans="1:231">
      <c r="A679" s="145">
        <f t="shared" si="59"/>
        <v>44001</v>
      </c>
      <c r="B679" s="220">
        <f>'Age&amp;Sex by occurrence date'!$FXW22</f>
        <v>788</v>
      </c>
      <c r="C679" s="220">
        <v>721</v>
      </c>
      <c r="D679" s="220">
        <v>721</v>
      </c>
      <c r="E679" s="220">
        <v>721</v>
      </c>
      <c r="F679" s="220">
        <v>721</v>
      </c>
      <c r="G679" s="220">
        <v>721</v>
      </c>
      <c r="H679" s="220">
        <v>721</v>
      </c>
      <c r="I679" s="220">
        <v>721</v>
      </c>
      <c r="J679" s="220">
        <v>721</v>
      </c>
      <c r="K679" s="220">
        <v>721</v>
      </c>
      <c r="L679" s="220">
        <v>721</v>
      </c>
      <c r="M679" s="220">
        <v>721</v>
      </c>
      <c r="N679" s="220">
        <v>721</v>
      </c>
      <c r="O679" s="220">
        <v>721</v>
      </c>
      <c r="P679" s="220">
        <v>721</v>
      </c>
      <c r="Q679" s="220">
        <v>721</v>
      </c>
      <c r="R679" s="220">
        <v>721</v>
      </c>
      <c r="S679" s="220">
        <v>721</v>
      </c>
      <c r="T679" s="220">
        <v>721</v>
      </c>
      <c r="U679" s="220">
        <v>721</v>
      </c>
      <c r="V679" s="220">
        <v>721</v>
      </c>
      <c r="W679" s="220">
        <v>721</v>
      </c>
      <c r="X679" s="220">
        <v>721</v>
      </c>
      <c r="Y679" s="220">
        <v>721</v>
      </c>
      <c r="Z679" s="220">
        <v>721</v>
      </c>
      <c r="AA679" s="220">
        <v>721</v>
      </c>
      <c r="AB679" s="220">
        <v>722</v>
      </c>
      <c r="AC679" s="220">
        <v>722</v>
      </c>
      <c r="AD679" s="220">
        <v>722</v>
      </c>
      <c r="AE679" s="220">
        <v>721</v>
      </c>
      <c r="AF679" s="220">
        <v>721</v>
      </c>
      <c r="AG679" s="220">
        <v>721</v>
      </c>
      <c r="AH679" s="220">
        <v>721</v>
      </c>
      <c r="AI679" s="220">
        <v>721</v>
      </c>
      <c r="AJ679" s="220">
        <v>721</v>
      </c>
      <c r="AK679" s="220">
        <v>721</v>
      </c>
      <c r="AL679" s="220">
        <v>721</v>
      </c>
      <c r="AM679" s="220">
        <v>721</v>
      </c>
      <c r="AN679" s="220">
        <v>721</v>
      </c>
      <c r="AO679" s="220">
        <v>721</v>
      </c>
      <c r="AP679" s="220">
        <v>721</v>
      </c>
      <c r="AQ679" s="220">
        <v>721</v>
      </c>
      <c r="AR679" s="220">
        <v>721</v>
      </c>
      <c r="AS679" s="220">
        <v>721</v>
      </c>
      <c r="AT679" s="220">
        <v>721</v>
      </c>
      <c r="AU679" s="220">
        <v>721</v>
      </c>
      <c r="AV679" s="220">
        <v>721</v>
      </c>
      <c r="AW679" s="220">
        <v>721</v>
      </c>
      <c r="AX679" s="220">
        <v>721</v>
      </c>
      <c r="AY679" s="220">
        <v>721</v>
      </c>
      <c r="AZ679" s="220">
        <v>721</v>
      </c>
      <c r="BA679" s="220">
        <v>721</v>
      </c>
      <c r="BB679" s="220">
        <v>721</v>
      </c>
      <c r="BC679" s="220">
        <v>721</v>
      </c>
      <c r="BD679" s="220">
        <v>721</v>
      </c>
      <c r="BE679" s="220">
        <v>721</v>
      </c>
      <c r="BF679" s="220">
        <v>721</v>
      </c>
      <c r="BG679" s="220">
        <v>721</v>
      </c>
      <c r="BH679" s="220">
        <v>721</v>
      </c>
      <c r="BI679" s="220">
        <v>721</v>
      </c>
      <c r="BJ679" s="220">
        <v>721</v>
      </c>
      <c r="BK679" s="220">
        <v>721</v>
      </c>
      <c r="BL679" s="220">
        <v>721</v>
      </c>
      <c r="BM679" s="220">
        <v>721</v>
      </c>
      <c r="BN679" s="220">
        <v>721</v>
      </c>
      <c r="BO679" s="220">
        <v>721</v>
      </c>
      <c r="BP679" s="220">
        <v>721</v>
      </c>
      <c r="BQ679" s="220">
        <v>721</v>
      </c>
      <c r="BR679" s="220">
        <v>721</v>
      </c>
      <c r="BS679" s="220">
        <v>721</v>
      </c>
      <c r="BT679" s="220">
        <v>721</v>
      </c>
      <c r="BU679" s="220">
        <v>721</v>
      </c>
      <c r="BV679" s="220">
        <v>721</v>
      </c>
      <c r="BW679" s="220">
        <v>721</v>
      </c>
      <c r="BX679" s="220">
        <v>721</v>
      </c>
      <c r="BY679" s="220">
        <v>721</v>
      </c>
      <c r="BZ679" s="220">
        <v>721</v>
      </c>
      <c r="CA679" s="220">
        <v>721</v>
      </c>
      <c r="CB679" s="220">
        <v>721</v>
      </c>
      <c r="CC679" s="220">
        <v>721</v>
      </c>
      <c r="CD679" s="220">
        <v>721</v>
      </c>
      <c r="CE679" s="220">
        <v>721</v>
      </c>
      <c r="CF679" s="220">
        <v>721</v>
      </c>
      <c r="CG679" s="220">
        <v>721</v>
      </c>
      <c r="CH679" s="220">
        <v>721</v>
      </c>
      <c r="CI679" s="220">
        <v>721</v>
      </c>
      <c r="CJ679" s="220">
        <v>721</v>
      </c>
      <c r="CK679" s="220">
        <v>721</v>
      </c>
      <c r="CL679" s="220">
        <v>721</v>
      </c>
      <c r="CM679" s="220">
        <v>721</v>
      </c>
      <c r="CN679" s="220">
        <v>721</v>
      </c>
      <c r="CO679" s="220">
        <v>721</v>
      </c>
      <c r="CP679" s="220">
        <v>721</v>
      </c>
      <c r="CQ679" s="220">
        <v>721</v>
      </c>
      <c r="CR679" s="220">
        <v>721</v>
      </c>
      <c r="CS679" s="220">
        <v>721</v>
      </c>
      <c r="CT679" s="220">
        <v>721</v>
      </c>
      <c r="CU679" s="220">
        <v>721</v>
      </c>
      <c r="CV679" s="220">
        <v>721</v>
      </c>
      <c r="CW679" s="220">
        <v>721</v>
      </c>
      <c r="CX679" s="220">
        <v>721</v>
      </c>
      <c r="CY679" s="220">
        <v>721</v>
      </c>
      <c r="CZ679" s="220">
        <v>721</v>
      </c>
      <c r="DA679" s="220">
        <v>721</v>
      </c>
      <c r="DB679" s="220">
        <v>721</v>
      </c>
      <c r="DC679" s="220">
        <v>721</v>
      </c>
      <c r="DD679" s="220">
        <v>721</v>
      </c>
      <c r="DE679" s="220">
        <v>721</v>
      </c>
      <c r="DF679" s="220">
        <v>721</v>
      </c>
      <c r="DG679" s="220">
        <v>721</v>
      </c>
      <c r="DH679" s="220">
        <v>721</v>
      </c>
      <c r="DI679" s="220">
        <v>721</v>
      </c>
      <c r="DJ679" s="220">
        <v>721</v>
      </c>
      <c r="DK679" s="220">
        <v>721</v>
      </c>
      <c r="DL679" s="220">
        <v>721</v>
      </c>
      <c r="DM679" s="220">
        <v>721</v>
      </c>
      <c r="DN679" s="220">
        <v>721</v>
      </c>
      <c r="DO679" s="220">
        <v>721</v>
      </c>
      <c r="DP679" s="220">
        <v>721</v>
      </c>
      <c r="DQ679" s="220">
        <v>721</v>
      </c>
      <c r="DR679" s="220">
        <v>721</v>
      </c>
      <c r="DS679" s="220">
        <v>721</v>
      </c>
      <c r="DT679" s="220">
        <v>721</v>
      </c>
      <c r="DU679" s="220">
        <v>721</v>
      </c>
      <c r="DV679" s="220">
        <v>721</v>
      </c>
      <c r="DW679" s="220">
        <v>721</v>
      </c>
      <c r="DX679" s="220">
        <v>721</v>
      </c>
      <c r="DY679" s="220">
        <v>721</v>
      </c>
      <c r="DZ679" s="220">
        <v>721</v>
      </c>
      <c r="EA679" s="220">
        <v>721</v>
      </c>
      <c r="EB679" s="220">
        <v>721</v>
      </c>
      <c r="EC679" s="220">
        <v>721</v>
      </c>
      <c r="ED679" s="220">
        <v>721</v>
      </c>
      <c r="EE679" s="220">
        <v>721</v>
      </c>
      <c r="EF679" s="220">
        <v>721</v>
      </c>
      <c r="EG679" s="220">
        <v>721</v>
      </c>
      <c r="EH679" s="220">
        <v>721</v>
      </c>
      <c r="EI679" s="220">
        <v>721</v>
      </c>
      <c r="EJ679" s="220">
        <v>721</v>
      </c>
      <c r="EK679" s="220">
        <v>721</v>
      </c>
      <c r="EL679" s="220">
        <v>721</v>
      </c>
      <c r="EM679" s="220">
        <v>721</v>
      </c>
      <c r="EN679" s="242">
        <v>721</v>
      </c>
      <c r="EO679" s="232">
        <v>721</v>
      </c>
      <c r="EP679" s="227">
        <v>721</v>
      </c>
      <c r="EQ679" s="154">
        <v>721</v>
      </c>
      <c r="ER679" s="154">
        <v>721</v>
      </c>
      <c r="ES679" s="154">
        <v>721</v>
      </c>
      <c r="ET679" s="154">
        <v>721</v>
      </c>
      <c r="EU679" s="154">
        <v>721</v>
      </c>
      <c r="EV679" s="154">
        <v>721</v>
      </c>
      <c r="EW679" s="154">
        <v>721</v>
      </c>
      <c r="EX679" s="154">
        <v>721</v>
      </c>
      <c r="EY679" s="154">
        <v>721</v>
      </c>
      <c r="EZ679" s="154">
        <v>721</v>
      </c>
      <c r="FA679" s="154">
        <v>721</v>
      </c>
      <c r="FB679" s="154">
        <v>721</v>
      </c>
      <c r="FC679" s="166">
        <v>721</v>
      </c>
      <c r="FD679" s="166">
        <v>721</v>
      </c>
      <c r="FE679" s="154">
        <v>721</v>
      </c>
      <c r="FF679" s="154">
        <v>721</v>
      </c>
      <c r="FG679" s="154">
        <v>721</v>
      </c>
      <c r="FH679" s="166">
        <v>721</v>
      </c>
      <c r="FI679" s="166">
        <v>721</v>
      </c>
      <c r="FJ679" s="154">
        <v>721</v>
      </c>
      <c r="FK679" s="154">
        <v>721</v>
      </c>
      <c r="FL679" s="154">
        <v>721</v>
      </c>
      <c r="FM679" s="154">
        <v>721</v>
      </c>
      <c r="FN679" s="154">
        <v>721</v>
      </c>
      <c r="FO679" s="154">
        <v>721</v>
      </c>
      <c r="FP679" s="154">
        <v>721</v>
      </c>
      <c r="FQ679" s="154">
        <v>721</v>
      </c>
      <c r="FR679" s="166">
        <v>721</v>
      </c>
      <c r="FS679" s="166">
        <v>721</v>
      </c>
      <c r="FT679" s="166">
        <v>721</v>
      </c>
      <c r="FU679" s="166">
        <v>721</v>
      </c>
      <c r="FV679" s="166">
        <v>721</v>
      </c>
      <c r="FW679" s="166">
        <v>721</v>
      </c>
      <c r="FX679" s="166">
        <v>721</v>
      </c>
      <c r="FY679" s="166">
        <v>721</v>
      </c>
      <c r="FZ679" s="166">
        <v>721</v>
      </c>
      <c r="GA679" s="166">
        <v>721</v>
      </c>
      <c r="GB679" s="166">
        <v>721</v>
      </c>
      <c r="GC679" s="166">
        <v>721</v>
      </c>
      <c r="GD679" s="166">
        <v>721</v>
      </c>
      <c r="GE679" s="166">
        <v>721</v>
      </c>
      <c r="GF679" s="166">
        <v>721</v>
      </c>
      <c r="GG679" s="166">
        <v>721</v>
      </c>
      <c r="GH679" s="166">
        <v>721</v>
      </c>
      <c r="GI679" s="166">
        <v>721</v>
      </c>
      <c r="GJ679" s="166">
        <v>721</v>
      </c>
      <c r="GK679" s="166">
        <v>721</v>
      </c>
      <c r="GL679" s="166">
        <v>721</v>
      </c>
      <c r="GM679" s="166">
        <v>721</v>
      </c>
      <c r="GN679" s="166">
        <v>721</v>
      </c>
      <c r="GO679" s="166">
        <v>721</v>
      </c>
      <c r="GP679" s="166">
        <v>721</v>
      </c>
      <c r="GQ679" s="166">
        <v>721</v>
      </c>
      <c r="GR679" s="166">
        <v>721</v>
      </c>
      <c r="GS679" s="166">
        <v>721</v>
      </c>
      <c r="GT679" s="166">
        <v>721</v>
      </c>
      <c r="GU679" s="166">
        <v>721</v>
      </c>
      <c r="GV679" s="166">
        <v>721</v>
      </c>
      <c r="GW679" s="166">
        <v>721</v>
      </c>
      <c r="GX679" s="166">
        <v>721</v>
      </c>
      <c r="GY679" s="166">
        <v>721</v>
      </c>
      <c r="GZ679" s="166">
        <v>721</v>
      </c>
      <c r="HA679" s="166">
        <v>721</v>
      </c>
      <c r="HB679" s="166">
        <v>721</v>
      </c>
      <c r="HC679" s="166">
        <v>721</v>
      </c>
      <c r="HD679" s="166">
        <v>721</v>
      </c>
      <c r="HE679" s="166">
        <v>721</v>
      </c>
      <c r="HF679" s="166">
        <v>721</v>
      </c>
      <c r="HG679" s="154">
        <v>721</v>
      </c>
      <c r="HH679" s="154">
        <v>721</v>
      </c>
      <c r="HI679" s="166">
        <v>721</v>
      </c>
      <c r="HJ679" s="154">
        <v>722</v>
      </c>
      <c r="HK679" s="154">
        <v>721</v>
      </c>
      <c r="HL679" s="166">
        <v>721</v>
      </c>
      <c r="HM679" s="154">
        <v>721</v>
      </c>
      <c r="HN679" s="154">
        <v>721</v>
      </c>
      <c r="HO679" s="166">
        <v>721</v>
      </c>
      <c r="HP679" s="154">
        <v>721</v>
      </c>
      <c r="HQ679" s="154">
        <v>721</v>
      </c>
      <c r="HR679" s="166">
        <v>721</v>
      </c>
      <c r="HS679" s="154">
        <v>721</v>
      </c>
      <c r="HT679" s="151">
        <v>721</v>
      </c>
      <c r="HU679" s="151">
        <v>721</v>
      </c>
      <c r="HV679" s="151">
        <v>721</v>
      </c>
      <c r="HW679" s="170">
        <v>721</v>
      </c>
    </row>
    <row r="680" spans="1:231">
      <c r="A680" s="145">
        <f t="shared" si="59"/>
        <v>44000</v>
      </c>
      <c r="B680" s="220">
        <f>'Age&amp;Sex by occurrence date'!$FYD22</f>
        <v>786</v>
      </c>
      <c r="C680" s="220">
        <v>720</v>
      </c>
      <c r="D680" s="220">
        <v>720</v>
      </c>
      <c r="E680" s="220">
        <v>720</v>
      </c>
      <c r="F680" s="220">
        <v>720</v>
      </c>
      <c r="G680" s="220">
        <v>720</v>
      </c>
      <c r="H680" s="220">
        <v>720</v>
      </c>
      <c r="I680" s="220">
        <v>720</v>
      </c>
      <c r="J680" s="220">
        <v>720</v>
      </c>
      <c r="K680" s="220">
        <v>720</v>
      </c>
      <c r="L680" s="220">
        <v>720</v>
      </c>
      <c r="M680" s="220">
        <v>720</v>
      </c>
      <c r="N680" s="220">
        <v>720</v>
      </c>
      <c r="O680" s="220">
        <v>720</v>
      </c>
      <c r="P680" s="220">
        <v>720</v>
      </c>
      <c r="Q680" s="220">
        <v>720</v>
      </c>
      <c r="R680" s="220">
        <v>720</v>
      </c>
      <c r="S680" s="220">
        <v>720</v>
      </c>
      <c r="T680" s="220">
        <v>720</v>
      </c>
      <c r="U680" s="220">
        <v>720</v>
      </c>
      <c r="V680" s="220">
        <v>720</v>
      </c>
      <c r="W680" s="220">
        <v>720</v>
      </c>
      <c r="X680" s="220">
        <v>720</v>
      </c>
      <c r="Y680" s="220">
        <v>720</v>
      </c>
      <c r="Z680" s="220">
        <v>720</v>
      </c>
      <c r="AA680" s="220">
        <v>720</v>
      </c>
      <c r="AB680" s="220">
        <v>721</v>
      </c>
      <c r="AC680" s="220">
        <v>721</v>
      </c>
      <c r="AD680" s="220">
        <v>721</v>
      </c>
      <c r="AE680" s="220">
        <v>720</v>
      </c>
      <c r="AF680" s="220">
        <v>720</v>
      </c>
      <c r="AG680" s="220">
        <v>720</v>
      </c>
      <c r="AH680" s="220">
        <v>720</v>
      </c>
      <c r="AI680" s="220">
        <v>720</v>
      </c>
      <c r="AJ680" s="220">
        <v>720</v>
      </c>
      <c r="AK680" s="220">
        <v>720</v>
      </c>
      <c r="AL680" s="220">
        <v>720</v>
      </c>
      <c r="AM680" s="220">
        <v>720</v>
      </c>
      <c r="AN680" s="220">
        <v>720</v>
      </c>
      <c r="AO680" s="220">
        <v>720</v>
      </c>
      <c r="AP680" s="220">
        <v>720</v>
      </c>
      <c r="AQ680" s="220">
        <v>720</v>
      </c>
      <c r="AR680" s="220">
        <v>720</v>
      </c>
      <c r="AS680" s="220">
        <v>720</v>
      </c>
      <c r="AT680" s="220">
        <v>720</v>
      </c>
      <c r="AU680" s="220">
        <v>720</v>
      </c>
      <c r="AV680" s="220">
        <v>720</v>
      </c>
      <c r="AW680" s="220">
        <v>720</v>
      </c>
      <c r="AX680" s="220">
        <v>720</v>
      </c>
      <c r="AY680" s="220">
        <v>720</v>
      </c>
      <c r="AZ680" s="220">
        <v>720</v>
      </c>
      <c r="BA680" s="220">
        <v>720</v>
      </c>
      <c r="BB680" s="220">
        <v>720</v>
      </c>
      <c r="BC680" s="220">
        <v>720</v>
      </c>
      <c r="BD680" s="220">
        <v>720</v>
      </c>
      <c r="BE680" s="220">
        <v>720</v>
      </c>
      <c r="BF680" s="220">
        <v>720</v>
      </c>
      <c r="BG680" s="220">
        <v>720</v>
      </c>
      <c r="BH680" s="220">
        <v>720</v>
      </c>
      <c r="BI680" s="220">
        <v>720</v>
      </c>
      <c r="BJ680" s="220">
        <v>720</v>
      </c>
      <c r="BK680" s="220">
        <v>720</v>
      </c>
      <c r="BL680" s="220">
        <v>720</v>
      </c>
      <c r="BM680" s="220">
        <v>720</v>
      </c>
      <c r="BN680" s="220">
        <v>720</v>
      </c>
      <c r="BO680" s="220">
        <v>720</v>
      </c>
      <c r="BP680" s="220">
        <v>720</v>
      </c>
      <c r="BQ680" s="220">
        <v>720</v>
      </c>
      <c r="BR680" s="220">
        <v>720</v>
      </c>
      <c r="BS680" s="220">
        <v>720</v>
      </c>
      <c r="BT680" s="220">
        <v>720</v>
      </c>
      <c r="BU680" s="220">
        <v>720</v>
      </c>
      <c r="BV680" s="220">
        <v>720</v>
      </c>
      <c r="BW680" s="220">
        <v>720</v>
      </c>
      <c r="BX680" s="220">
        <v>720</v>
      </c>
      <c r="BY680" s="220">
        <v>720</v>
      </c>
      <c r="BZ680" s="220">
        <v>720</v>
      </c>
      <c r="CA680" s="220">
        <v>720</v>
      </c>
      <c r="CB680" s="220">
        <v>720</v>
      </c>
      <c r="CC680" s="220">
        <v>720</v>
      </c>
      <c r="CD680" s="220">
        <v>720</v>
      </c>
      <c r="CE680" s="220">
        <v>720</v>
      </c>
      <c r="CF680" s="220">
        <v>720</v>
      </c>
      <c r="CG680" s="220">
        <v>720</v>
      </c>
      <c r="CH680" s="220">
        <v>720</v>
      </c>
      <c r="CI680" s="220">
        <v>720</v>
      </c>
      <c r="CJ680" s="220">
        <v>720</v>
      </c>
      <c r="CK680" s="220">
        <v>720</v>
      </c>
      <c r="CL680" s="220">
        <v>720</v>
      </c>
      <c r="CM680" s="220">
        <v>720</v>
      </c>
      <c r="CN680" s="220">
        <v>720</v>
      </c>
      <c r="CO680" s="220">
        <v>720</v>
      </c>
      <c r="CP680" s="220">
        <v>720</v>
      </c>
      <c r="CQ680" s="220">
        <v>720</v>
      </c>
      <c r="CR680" s="220">
        <v>720</v>
      </c>
      <c r="CS680" s="220">
        <v>720</v>
      </c>
      <c r="CT680" s="220">
        <v>720</v>
      </c>
      <c r="CU680" s="220">
        <v>720</v>
      </c>
      <c r="CV680" s="220">
        <v>720</v>
      </c>
      <c r="CW680" s="220">
        <v>720</v>
      </c>
      <c r="CX680" s="220">
        <v>720</v>
      </c>
      <c r="CY680" s="220">
        <v>720</v>
      </c>
      <c r="CZ680" s="220">
        <v>720</v>
      </c>
      <c r="DA680" s="220">
        <v>720</v>
      </c>
      <c r="DB680" s="220">
        <v>720</v>
      </c>
      <c r="DC680" s="220">
        <v>720</v>
      </c>
      <c r="DD680" s="220">
        <v>720</v>
      </c>
      <c r="DE680" s="220">
        <v>720</v>
      </c>
      <c r="DF680" s="220">
        <v>720</v>
      </c>
      <c r="DG680" s="220">
        <v>720</v>
      </c>
      <c r="DH680" s="220">
        <v>720</v>
      </c>
      <c r="DI680" s="220">
        <v>720</v>
      </c>
      <c r="DJ680" s="220">
        <v>720</v>
      </c>
      <c r="DK680" s="220">
        <v>720</v>
      </c>
      <c r="DL680" s="220">
        <v>720</v>
      </c>
      <c r="DM680" s="220">
        <v>720</v>
      </c>
      <c r="DN680" s="220">
        <v>720</v>
      </c>
      <c r="DO680" s="220">
        <v>720</v>
      </c>
      <c r="DP680" s="220">
        <v>720</v>
      </c>
      <c r="DQ680" s="220">
        <v>720</v>
      </c>
      <c r="DR680" s="220">
        <v>720</v>
      </c>
      <c r="DS680" s="220">
        <v>720</v>
      </c>
      <c r="DT680" s="220">
        <v>720</v>
      </c>
      <c r="DU680" s="220">
        <v>720</v>
      </c>
      <c r="DV680" s="220">
        <v>720</v>
      </c>
      <c r="DW680" s="220">
        <v>720</v>
      </c>
      <c r="DX680" s="220">
        <v>720</v>
      </c>
      <c r="DY680" s="220">
        <v>720</v>
      </c>
      <c r="DZ680" s="220">
        <v>720</v>
      </c>
      <c r="EA680" s="220">
        <v>720</v>
      </c>
      <c r="EB680" s="220">
        <v>720</v>
      </c>
      <c r="EC680" s="220">
        <v>720</v>
      </c>
      <c r="ED680" s="220">
        <v>720</v>
      </c>
      <c r="EE680" s="220">
        <v>720</v>
      </c>
      <c r="EF680" s="220">
        <v>720</v>
      </c>
      <c r="EG680" s="220">
        <v>720</v>
      </c>
      <c r="EH680" s="220">
        <v>720</v>
      </c>
      <c r="EI680" s="220">
        <v>720</v>
      </c>
      <c r="EJ680" s="220">
        <v>720</v>
      </c>
      <c r="EK680" s="220">
        <v>720</v>
      </c>
      <c r="EL680" s="220">
        <v>720</v>
      </c>
      <c r="EM680" s="220">
        <v>720</v>
      </c>
      <c r="EN680" s="242">
        <v>720</v>
      </c>
      <c r="EO680" s="232">
        <v>720</v>
      </c>
      <c r="EP680" s="228">
        <v>720</v>
      </c>
      <c r="EQ680" s="166">
        <v>720</v>
      </c>
      <c r="ER680" s="166">
        <v>720</v>
      </c>
      <c r="ES680" s="166">
        <v>720</v>
      </c>
      <c r="ET680" s="166">
        <v>720</v>
      </c>
      <c r="EU680" s="166">
        <v>720</v>
      </c>
      <c r="EV680" s="154">
        <v>720</v>
      </c>
      <c r="EW680" s="166">
        <v>720</v>
      </c>
      <c r="EX680" s="166">
        <v>720</v>
      </c>
      <c r="EY680" s="166">
        <v>720</v>
      </c>
      <c r="EZ680" s="166">
        <v>720</v>
      </c>
      <c r="FA680" s="166">
        <v>720</v>
      </c>
      <c r="FB680" s="154">
        <v>720</v>
      </c>
      <c r="FC680" s="154">
        <v>720</v>
      </c>
      <c r="FD680" s="154">
        <v>720</v>
      </c>
      <c r="FE680" s="166">
        <v>720</v>
      </c>
      <c r="FF680" s="166">
        <v>720</v>
      </c>
      <c r="FG680" s="166">
        <v>720</v>
      </c>
      <c r="FH680" s="154">
        <v>720</v>
      </c>
      <c r="FI680" s="154">
        <v>720</v>
      </c>
      <c r="FJ680" s="166">
        <v>720</v>
      </c>
      <c r="FK680" s="166">
        <v>720</v>
      </c>
      <c r="FL680" s="166">
        <v>720</v>
      </c>
      <c r="FM680" s="166">
        <v>720</v>
      </c>
      <c r="FN680" s="166">
        <v>720</v>
      </c>
      <c r="FO680" s="166">
        <v>720</v>
      </c>
      <c r="FP680" s="166">
        <v>720</v>
      </c>
      <c r="FQ680" s="166">
        <v>720</v>
      </c>
      <c r="FR680" s="166">
        <v>720</v>
      </c>
      <c r="FS680" s="166">
        <v>720</v>
      </c>
      <c r="FT680" s="166">
        <v>720</v>
      </c>
      <c r="FU680" s="166">
        <v>720</v>
      </c>
      <c r="FV680" s="166">
        <v>720</v>
      </c>
      <c r="FW680" s="166">
        <v>720</v>
      </c>
      <c r="FX680" s="166">
        <v>720</v>
      </c>
      <c r="FY680" s="154">
        <v>720</v>
      </c>
      <c r="FZ680" s="154">
        <v>720</v>
      </c>
      <c r="GA680" s="154">
        <v>720</v>
      </c>
      <c r="GB680" s="154">
        <v>720</v>
      </c>
      <c r="GC680" s="154">
        <v>720</v>
      </c>
      <c r="GD680" s="154">
        <v>720</v>
      </c>
      <c r="GE680" s="154">
        <v>720</v>
      </c>
      <c r="GF680" s="154">
        <v>720</v>
      </c>
      <c r="GG680" s="154">
        <v>720</v>
      </c>
      <c r="GH680" s="154">
        <v>720</v>
      </c>
      <c r="GI680" s="154">
        <v>720</v>
      </c>
      <c r="GJ680" s="154">
        <v>720</v>
      </c>
      <c r="GK680" s="154">
        <v>720</v>
      </c>
      <c r="GL680" s="154">
        <v>720</v>
      </c>
      <c r="GM680" s="154">
        <v>720</v>
      </c>
      <c r="GN680" s="154">
        <v>720</v>
      </c>
      <c r="GO680" s="154">
        <v>720</v>
      </c>
      <c r="GP680" s="154">
        <v>720</v>
      </c>
      <c r="GQ680" s="154">
        <v>720</v>
      </c>
      <c r="GR680" s="154">
        <v>720</v>
      </c>
      <c r="GS680" s="154">
        <v>720</v>
      </c>
      <c r="GT680" s="154">
        <v>720</v>
      </c>
      <c r="GU680" s="154">
        <v>720</v>
      </c>
      <c r="GV680" s="154">
        <v>720</v>
      </c>
      <c r="GW680" s="154">
        <v>720</v>
      </c>
      <c r="GX680" s="166">
        <v>720</v>
      </c>
      <c r="GY680" s="166">
        <v>720</v>
      </c>
      <c r="GZ680" s="166">
        <v>720</v>
      </c>
      <c r="HA680" s="166">
        <v>720</v>
      </c>
      <c r="HB680" s="166">
        <v>720</v>
      </c>
      <c r="HC680" s="166">
        <v>720</v>
      </c>
      <c r="HD680" s="166">
        <v>720</v>
      </c>
      <c r="HE680" s="166">
        <v>720</v>
      </c>
      <c r="HF680" s="154">
        <v>720</v>
      </c>
      <c r="HG680" s="154">
        <v>720</v>
      </c>
      <c r="HH680" s="154">
        <v>720</v>
      </c>
      <c r="HI680" s="154">
        <v>720</v>
      </c>
      <c r="HJ680" s="154">
        <v>721</v>
      </c>
      <c r="HK680" s="154">
        <v>720</v>
      </c>
      <c r="HL680" s="154">
        <v>720</v>
      </c>
      <c r="HM680" s="154">
        <v>720</v>
      </c>
      <c r="HN680" s="154">
        <v>720</v>
      </c>
      <c r="HO680" s="166">
        <v>720</v>
      </c>
      <c r="HP680" s="154">
        <v>720</v>
      </c>
      <c r="HQ680" s="154">
        <v>720</v>
      </c>
      <c r="HR680" s="166">
        <v>720</v>
      </c>
      <c r="HS680" s="154">
        <v>720</v>
      </c>
      <c r="HT680" s="151">
        <v>720</v>
      </c>
      <c r="HU680" s="151">
        <v>720</v>
      </c>
      <c r="HV680" s="151">
        <v>720</v>
      </c>
      <c r="HW680" s="170">
        <v>720</v>
      </c>
    </row>
    <row r="681" spans="1:231">
      <c r="A681" s="145">
        <f t="shared" si="59"/>
        <v>43999</v>
      </c>
      <c r="B681" s="220">
        <f>'Age&amp;Sex by occurrence date'!$FYK22</f>
        <v>786</v>
      </c>
      <c r="C681" s="220">
        <v>720</v>
      </c>
      <c r="D681" s="220">
        <v>720</v>
      </c>
      <c r="E681" s="220">
        <v>720</v>
      </c>
      <c r="F681" s="220">
        <v>720</v>
      </c>
      <c r="G681" s="220">
        <v>720</v>
      </c>
      <c r="H681" s="220">
        <v>720</v>
      </c>
      <c r="I681" s="220">
        <v>720</v>
      </c>
      <c r="J681" s="220">
        <v>720</v>
      </c>
      <c r="K681" s="220">
        <v>720</v>
      </c>
      <c r="L681" s="220">
        <v>720</v>
      </c>
      <c r="M681" s="220">
        <v>720</v>
      </c>
      <c r="N681" s="220">
        <v>720</v>
      </c>
      <c r="O681" s="220">
        <v>720</v>
      </c>
      <c r="P681" s="220">
        <v>720</v>
      </c>
      <c r="Q681" s="220">
        <v>720</v>
      </c>
      <c r="R681" s="220">
        <v>720</v>
      </c>
      <c r="S681" s="220">
        <v>720</v>
      </c>
      <c r="T681" s="220">
        <v>720</v>
      </c>
      <c r="U681" s="220">
        <v>720</v>
      </c>
      <c r="V681" s="220">
        <v>720</v>
      </c>
      <c r="W681" s="220">
        <v>720</v>
      </c>
      <c r="X681" s="220">
        <v>720</v>
      </c>
      <c r="Y681" s="220">
        <v>720</v>
      </c>
      <c r="Z681" s="220">
        <v>720</v>
      </c>
      <c r="AA681" s="220">
        <v>720</v>
      </c>
      <c r="AB681" s="220">
        <v>721</v>
      </c>
      <c r="AC681" s="220">
        <v>721</v>
      </c>
      <c r="AD681" s="220">
        <v>721</v>
      </c>
      <c r="AE681" s="220">
        <v>720</v>
      </c>
      <c r="AF681" s="220">
        <v>720</v>
      </c>
      <c r="AG681" s="220">
        <v>720</v>
      </c>
      <c r="AH681" s="220">
        <v>720</v>
      </c>
      <c r="AI681" s="220">
        <v>720</v>
      </c>
      <c r="AJ681" s="220">
        <v>720</v>
      </c>
      <c r="AK681" s="220">
        <v>720</v>
      </c>
      <c r="AL681" s="220">
        <v>720</v>
      </c>
      <c r="AM681" s="220">
        <v>720</v>
      </c>
      <c r="AN681" s="220">
        <v>720</v>
      </c>
      <c r="AO681" s="220">
        <v>720</v>
      </c>
      <c r="AP681" s="220">
        <v>720</v>
      </c>
      <c r="AQ681" s="220">
        <v>720</v>
      </c>
      <c r="AR681" s="220">
        <v>720</v>
      </c>
      <c r="AS681" s="220">
        <v>720</v>
      </c>
      <c r="AT681" s="220">
        <v>720</v>
      </c>
      <c r="AU681" s="220">
        <v>720</v>
      </c>
      <c r="AV681" s="220">
        <v>720</v>
      </c>
      <c r="AW681" s="220">
        <v>720</v>
      </c>
      <c r="AX681" s="220">
        <v>720</v>
      </c>
      <c r="AY681" s="220">
        <v>720</v>
      </c>
      <c r="AZ681" s="220">
        <v>720</v>
      </c>
      <c r="BA681" s="220">
        <v>720</v>
      </c>
      <c r="BB681" s="220">
        <v>720</v>
      </c>
      <c r="BC681" s="220">
        <v>720</v>
      </c>
      <c r="BD681" s="220">
        <v>720</v>
      </c>
      <c r="BE681" s="220">
        <v>720</v>
      </c>
      <c r="BF681" s="220">
        <v>720</v>
      </c>
      <c r="BG681" s="220">
        <v>720</v>
      </c>
      <c r="BH681" s="220">
        <v>720</v>
      </c>
      <c r="BI681" s="220">
        <v>720</v>
      </c>
      <c r="BJ681" s="220">
        <v>720</v>
      </c>
      <c r="BK681" s="220">
        <v>720</v>
      </c>
      <c r="BL681" s="220">
        <v>720</v>
      </c>
      <c r="BM681" s="220">
        <v>720</v>
      </c>
      <c r="BN681" s="220">
        <v>720</v>
      </c>
      <c r="BO681" s="220">
        <v>720</v>
      </c>
      <c r="BP681" s="220">
        <v>720</v>
      </c>
      <c r="BQ681" s="220">
        <v>720</v>
      </c>
      <c r="BR681" s="220">
        <v>720</v>
      </c>
      <c r="BS681" s="220">
        <v>720</v>
      </c>
      <c r="BT681" s="220">
        <v>720</v>
      </c>
      <c r="BU681" s="220">
        <v>720</v>
      </c>
      <c r="BV681" s="220">
        <v>720</v>
      </c>
      <c r="BW681" s="220">
        <v>720</v>
      </c>
      <c r="BX681" s="220">
        <v>720</v>
      </c>
      <c r="BY681" s="220">
        <v>720</v>
      </c>
      <c r="BZ681" s="220">
        <v>720</v>
      </c>
      <c r="CA681" s="220">
        <v>720</v>
      </c>
      <c r="CB681" s="220">
        <v>720</v>
      </c>
      <c r="CC681" s="220">
        <v>720</v>
      </c>
      <c r="CD681" s="220">
        <v>720</v>
      </c>
      <c r="CE681" s="220">
        <v>720</v>
      </c>
      <c r="CF681" s="220">
        <v>720</v>
      </c>
      <c r="CG681" s="220">
        <v>720</v>
      </c>
      <c r="CH681" s="220">
        <v>720</v>
      </c>
      <c r="CI681" s="220">
        <v>720</v>
      </c>
      <c r="CJ681" s="220">
        <v>720</v>
      </c>
      <c r="CK681" s="220">
        <v>720</v>
      </c>
      <c r="CL681" s="220">
        <v>720</v>
      </c>
      <c r="CM681" s="220">
        <v>720</v>
      </c>
      <c r="CN681" s="220">
        <v>720</v>
      </c>
      <c r="CO681" s="220">
        <v>720</v>
      </c>
      <c r="CP681" s="220">
        <v>720</v>
      </c>
      <c r="CQ681" s="220">
        <v>720</v>
      </c>
      <c r="CR681" s="220">
        <v>720</v>
      </c>
      <c r="CS681" s="220">
        <v>720</v>
      </c>
      <c r="CT681" s="220">
        <v>720</v>
      </c>
      <c r="CU681" s="220">
        <v>720</v>
      </c>
      <c r="CV681" s="220">
        <v>720</v>
      </c>
      <c r="CW681" s="220">
        <v>720</v>
      </c>
      <c r="CX681" s="220">
        <v>720</v>
      </c>
      <c r="CY681" s="220">
        <v>720</v>
      </c>
      <c r="CZ681" s="220">
        <v>720</v>
      </c>
      <c r="DA681" s="220">
        <v>720</v>
      </c>
      <c r="DB681" s="220">
        <v>720</v>
      </c>
      <c r="DC681" s="220">
        <v>720</v>
      </c>
      <c r="DD681" s="220">
        <v>720</v>
      </c>
      <c r="DE681" s="220">
        <v>720</v>
      </c>
      <c r="DF681" s="220">
        <v>720</v>
      </c>
      <c r="DG681" s="220">
        <v>720</v>
      </c>
      <c r="DH681" s="220">
        <v>720</v>
      </c>
      <c r="DI681" s="220">
        <v>720</v>
      </c>
      <c r="DJ681" s="220">
        <v>720</v>
      </c>
      <c r="DK681" s="220">
        <v>720</v>
      </c>
      <c r="DL681" s="220">
        <v>720</v>
      </c>
      <c r="DM681" s="220">
        <v>720</v>
      </c>
      <c r="DN681" s="220">
        <v>720</v>
      </c>
      <c r="DO681" s="220">
        <v>720</v>
      </c>
      <c r="DP681" s="220">
        <v>720</v>
      </c>
      <c r="DQ681" s="220">
        <v>720</v>
      </c>
      <c r="DR681" s="220">
        <v>720</v>
      </c>
      <c r="DS681" s="220">
        <v>720</v>
      </c>
      <c r="DT681" s="220">
        <v>720</v>
      </c>
      <c r="DU681" s="220">
        <v>720</v>
      </c>
      <c r="DV681" s="220">
        <v>720</v>
      </c>
      <c r="DW681" s="220">
        <v>720</v>
      </c>
      <c r="DX681" s="220">
        <v>720</v>
      </c>
      <c r="DY681" s="220">
        <v>720</v>
      </c>
      <c r="DZ681" s="220">
        <v>720</v>
      </c>
      <c r="EA681" s="220">
        <v>720</v>
      </c>
      <c r="EB681" s="220">
        <v>720</v>
      </c>
      <c r="EC681" s="220">
        <v>720</v>
      </c>
      <c r="ED681" s="220">
        <v>720</v>
      </c>
      <c r="EE681" s="220">
        <v>720</v>
      </c>
      <c r="EF681" s="220">
        <v>720</v>
      </c>
      <c r="EG681" s="220">
        <v>720</v>
      </c>
      <c r="EH681" s="220">
        <v>720</v>
      </c>
      <c r="EI681" s="220">
        <v>720</v>
      </c>
      <c r="EJ681" s="220">
        <v>720</v>
      </c>
      <c r="EK681" s="220">
        <v>720</v>
      </c>
      <c r="EL681" s="220">
        <v>720</v>
      </c>
      <c r="EM681" s="220">
        <v>720</v>
      </c>
      <c r="EN681" s="242">
        <v>720</v>
      </c>
      <c r="EO681" s="232">
        <v>720</v>
      </c>
      <c r="EP681" s="227">
        <v>720</v>
      </c>
      <c r="EQ681" s="154">
        <v>720</v>
      </c>
      <c r="ER681" s="154">
        <v>720</v>
      </c>
      <c r="ES681" s="154">
        <v>720</v>
      </c>
      <c r="ET681" s="154">
        <v>720</v>
      </c>
      <c r="EU681" s="154">
        <v>720</v>
      </c>
      <c r="EV681" s="166">
        <v>720</v>
      </c>
      <c r="EW681" s="166">
        <v>720</v>
      </c>
      <c r="EX681" s="166">
        <v>720</v>
      </c>
      <c r="EY681" s="166">
        <v>720</v>
      </c>
      <c r="EZ681" s="166">
        <v>720</v>
      </c>
      <c r="FA681" s="166">
        <v>720</v>
      </c>
      <c r="FB681" s="166">
        <v>720</v>
      </c>
      <c r="FC681" s="166">
        <v>720</v>
      </c>
      <c r="FD681" s="166">
        <v>720</v>
      </c>
      <c r="FE681" s="166">
        <v>720</v>
      </c>
      <c r="FF681" s="166">
        <v>720</v>
      </c>
      <c r="FG681" s="154">
        <v>720</v>
      </c>
      <c r="FH681" s="166">
        <v>720</v>
      </c>
      <c r="FI681" s="154">
        <v>720</v>
      </c>
      <c r="FJ681" s="166">
        <v>720</v>
      </c>
      <c r="FK681" s="166">
        <v>720</v>
      </c>
      <c r="FL681" s="166">
        <v>720</v>
      </c>
      <c r="FM681" s="166">
        <v>720</v>
      </c>
      <c r="FN681" s="166">
        <v>720</v>
      </c>
      <c r="FO681" s="166">
        <v>720</v>
      </c>
      <c r="FP681" s="166">
        <v>720</v>
      </c>
      <c r="FQ681" s="166">
        <v>720</v>
      </c>
      <c r="FR681" s="154">
        <v>720</v>
      </c>
      <c r="FS681" s="154">
        <v>720</v>
      </c>
      <c r="FT681" s="154">
        <v>720</v>
      </c>
      <c r="FU681" s="154">
        <v>720</v>
      </c>
      <c r="FV681" s="154">
        <v>720</v>
      </c>
      <c r="FW681" s="154">
        <v>720</v>
      </c>
      <c r="FX681" s="154">
        <v>720</v>
      </c>
      <c r="FY681" s="166">
        <v>720</v>
      </c>
      <c r="FZ681" s="166">
        <v>720</v>
      </c>
      <c r="GA681" s="166">
        <v>720</v>
      </c>
      <c r="GB681" s="166">
        <v>720</v>
      </c>
      <c r="GC681" s="166">
        <v>720</v>
      </c>
      <c r="GD681" s="166">
        <v>720</v>
      </c>
      <c r="GE681" s="166">
        <v>720</v>
      </c>
      <c r="GF681" s="166">
        <v>720</v>
      </c>
      <c r="GG681" s="166">
        <v>720</v>
      </c>
      <c r="GH681" s="166">
        <v>720</v>
      </c>
      <c r="GI681" s="166">
        <v>720</v>
      </c>
      <c r="GJ681" s="166">
        <v>720</v>
      </c>
      <c r="GK681" s="154">
        <v>720</v>
      </c>
      <c r="GL681" s="154">
        <v>720</v>
      </c>
      <c r="GM681" s="154">
        <v>720</v>
      </c>
      <c r="GN681" s="154">
        <v>720</v>
      </c>
      <c r="GO681" s="154">
        <v>720</v>
      </c>
      <c r="GP681" s="154">
        <v>720</v>
      </c>
      <c r="GQ681" s="154">
        <v>720</v>
      </c>
      <c r="GR681" s="154">
        <v>720</v>
      </c>
      <c r="GS681" s="154">
        <v>720</v>
      </c>
      <c r="GT681" s="166">
        <v>720</v>
      </c>
      <c r="GU681" s="166">
        <v>720</v>
      </c>
      <c r="GV681" s="166">
        <v>720</v>
      </c>
      <c r="GW681" s="166">
        <v>720</v>
      </c>
      <c r="GX681" s="166">
        <v>720</v>
      </c>
      <c r="GY681" s="154">
        <v>720</v>
      </c>
      <c r="GZ681" s="154">
        <v>720</v>
      </c>
      <c r="HA681" s="154">
        <v>720</v>
      </c>
      <c r="HB681" s="154">
        <v>720</v>
      </c>
      <c r="HC681" s="154">
        <v>720</v>
      </c>
      <c r="HD681" s="154">
        <v>720</v>
      </c>
      <c r="HE681" s="154">
        <v>720</v>
      </c>
      <c r="HF681" s="154">
        <v>720</v>
      </c>
      <c r="HG681" s="154">
        <v>720</v>
      </c>
      <c r="HH681" s="154">
        <v>720</v>
      </c>
      <c r="HI681" s="154">
        <v>720</v>
      </c>
      <c r="HJ681" s="154">
        <v>721</v>
      </c>
      <c r="HK681" s="154">
        <v>720</v>
      </c>
      <c r="HL681" s="154">
        <v>720</v>
      </c>
      <c r="HM681" s="154">
        <v>720</v>
      </c>
      <c r="HN681" s="154">
        <v>720</v>
      </c>
      <c r="HO681" s="166">
        <v>720</v>
      </c>
      <c r="HP681" s="154">
        <v>720</v>
      </c>
      <c r="HQ681" s="154">
        <v>720</v>
      </c>
      <c r="HR681" s="166">
        <v>720</v>
      </c>
      <c r="HS681" s="154">
        <v>720</v>
      </c>
      <c r="HT681" s="151">
        <v>720</v>
      </c>
      <c r="HU681" s="151">
        <v>720</v>
      </c>
      <c r="HV681" s="151">
        <v>720</v>
      </c>
      <c r="HW681" s="170">
        <v>720</v>
      </c>
    </row>
    <row r="682" spans="1:231">
      <c r="A682" s="145">
        <f t="shared" si="59"/>
        <v>43998</v>
      </c>
      <c r="B682" s="220">
        <f>'Age&amp;Sex by occurrence date'!$FYR22</f>
        <v>785</v>
      </c>
      <c r="C682" s="220">
        <v>719</v>
      </c>
      <c r="D682" s="220">
        <v>719</v>
      </c>
      <c r="E682" s="220">
        <v>719</v>
      </c>
      <c r="F682" s="220">
        <v>719</v>
      </c>
      <c r="G682" s="220">
        <v>719</v>
      </c>
      <c r="H682" s="220">
        <v>719</v>
      </c>
      <c r="I682" s="220">
        <v>719</v>
      </c>
      <c r="J682" s="220">
        <v>719</v>
      </c>
      <c r="K682" s="220">
        <v>719</v>
      </c>
      <c r="L682" s="220">
        <v>719</v>
      </c>
      <c r="M682" s="220">
        <v>719</v>
      </c>
      <c r="N682" s="220">
        <v>719</v>
      </c>
      <c r="O682" s="220">
        <v>719</v>
      </c>
      <c r="P682" s="220">
        <v>719</v>
      </c>
      <c r="Q682" s="220">
        <v>719</v>
      </c>
      <c r="R682" s="220">
        <v>719</v>
      </c>
      <c r="S682" s="220">
        <v>719</v>
      </c>
      <c r="T682" s="220">
        <v>719</v>
      </c>
      <c r="U682" s="220">
        <v>719</v>
      </c>
      <c r="V682" s="220">
        <v>719</v>
      </c>
      <c r="W682" s="220">
        <v>719</v>
      </c>
      <c r="X682" s="220">
        <v>719</v>
      </c>
      <c r="Y682" s="220">
        <v>719</v>
      </c>
      <c r="Z682" s="220">
        <v>719</v>
      </c>
      <c r="AA682" s="220">
        <v>719</v>
      </c>
      <c r="AB682" s="220">
        <v>720</v>
      </c>
      <c r="AC682" s="220">
        <v>720</v>
      </c>
      <c r="AD682" s="220">
        <v>720</v>
      </c>
      <c r="AE682" s="220">
        <v>719</v>
      </c>
      <c r="AF682" s="220">
        <v>719</v>
      </c>
      <c r="AG682" s="220">
        <v>719</v>
      </c>
      <c r="AH682" s="220">
        <v>719</v>
      </c>
      <c r="AI682" s="220">
        <v>719</v>
      </c>
      <c r="AJ682" s="220">
        <v>719</v>
      </c>
      <c r="AK682" s="220">
        <v>719</v>
      </c>
      <c r="AL682" s="220">
        <v>719</v>
      </c>
      <c r="AM682" s="220">
        <v>719</v>
      </c>
      <c r="AN682" s="220">
        <v>719</v>
      </c>
      <c r="AO682" s="220">
        <v>719</v>
      </c>
      <c r="AP682" s="220">
        <v>719</v>
      </c>
      <c r="AQ682" s="220">
        <v>719</v>
      </c>
      <c r="AR682" s="220">
        <v>719</v>
      </c>
      <c r="AS682" s="220">
        <v>719</v>
      </c>
      <c r="AT682" s="220">
        <v>719</v>
      </c>
      <c r="AU682" s="220">
        <v>719</v>
      </c>
      <c r="AV682" s="220">
        <v>719</v>
      </c>
      <c r="AW682" s="220">
        <v>719</v>
      </c>
      <c r="AX682" s="220">
        <v>719</v>
      </c>
      <c r="AY682" s="220">
        <v>719</v>
      </c>
      <c r="AZ682" s="220">
        <v>719</v>
      </c>
      <c r="BA682" s="220">
        <v>719</v>
      </c>
      <c r="BB682" s="220">
        <v>719</v>
      </c>
      <c r="BC682" s="220">
        <v>719</v>
      </c>
      <c r="BD682" s="220">
        <v>719</v>
      </c>
      <c r="BE682" s="220">
        <v>719</v>
      </c>
      <c r="BF682" s="220">
        <v>719</v>
      </c>
      <c r="BG682" s="220">
        <v>719</v>
      </c>
      <c r="BH682" s="220">
        <v>719</v>
      </c>
      <c r="BI682" s="220">
        <v>719</v>
      </c>
      <c r="BJ682" s="220">
        <v>719</v>
      </c>
      <c r="BK682" s="220">
        <v>719</v>
      </c>
      <c r="BL682" s="220">
        <v>719</v>
      </c>
      <c r="BM682" s="220">
        <v>719</v>
      </c>
      <c r="BN682" s="220">
        <v>719</v>
      </c>
      <c r="BO682" s="220">
        <v>719</v>
      </c>
      <c r="BP682" s="220">
        <v>719</v>
      </c>
      <c r="BQ682" s="220">
        <v>719</v>
      </c>
      <c r="BR682" s="220">
        <v>719</v>
      </c>
      <c r="BS682" s="220">
        <v>719</v>
      </c>
      <c r="BT682" s="220">
        <v>719</v>
      </c>
      <c r="BU682" s="220">
        <v>719</v>
      </c>
      <c r="BV682" s="220">
        <v>719</v>
      </c>
      <c r="BW682" s="220">
        <v>719</v>
      </c>
      <c r="BX682" s="220">
        <v>719</v>
      </c>
      <c r="BY682" s="220">
        <v>719</v>
      </c>
      <c r="BZ682" s="220">
        <v>719</v>
      </c>
      <c r="CA682" s="220">
        <v>719</v>
      </c>
      <c r="CB682" s="220">
        <v>719</v>
      </c>
      <c r="CC682" s="220">
        <v>719</v>
      </c>
      <c r="CD682" s="220">
        <v>719</v>
      </c>
      <c r="CE682" s="220">
        <v>719</v>
      </c>
      <c r="CF682" s="220">
        <v>719</v>
      </c>
      <c r="CG682" s="220">
        <v>719</v>
      </c>
      <c r="CH682" s="220">
        <v>719</v>
      </c>
      <c r="CI682" s="220">
        <v>719</v>
      </c>
      <c r="CJ682" s="220">
        <v>719</v>
      </c>
      <c r="CK682" s="220">
        <v>719</v>
      </c>
      <c r="CL682" s="220">
        <v>719</v>
      </c>
      <c r="CM682" s="220">
        <v>719</v>
      </c>
      <c r="CN682" s="220">
        <v>719</v>
      </c>
      <c r="CO682" s="220">
        <v>719</v>
      </c>
      <c r="CP682" s="220">
        <v>719</v>
      </c>
      <c r="CQ682" s="220">
        <v>719</v>
      </c>
      <c r="CR682" s="220">
        <v>719</v>
      </c>
      <c r="CS682" s="220">
        <v>719</v>
      </c>
      <c r="CT682" s="220">
        <v>719</v>
      </c>
      <c r="CU682" s="220">
        <v>719</v>
      </c>
      <c r="CV682" s="220">
        <v>719</v>
      </c>
      <c r="CW682" s="220">
        <v>719</v>
      </c>
      <c r="CX682" s="220">
        <v>719</v>
      </c>
      <c r="CY682" s="220">
        <v>719</v>
      </c>
      <c r="CZ682" s="220">
        <v>719</v>
      </c>
      <c r="DA682" s="220">
        <v>719</v>
      </c>
      <c r="DB682" s="220">
        <v>719</v>
      </c>
      <c r="DC682" s="220">
        <v>719</v>
      </c>
      <c r="DD682" s="220">
        <v>719</v>
      </c>
      <c r="DE682" s="220">
        <v>719</v>
      </c>
      <c r="DF682" s="220">
        <v>719</v>
      </c>
      <c r="DG682" s="220">
        <v>719</v>
      </c>
      <c r="DH682" s="220">
        <v>719</v>
      </c>
      <c r="DI682" s="220">
        <v>719</v>
      </c>
      <c r="DJ682" s="220">
        <v>719</v>
      </c>
      <c r="DK682" s="220">
        <v>719</v>
      </c>
      <c r="DL682" s="220">
        <v>719</v>
      </c>
      <c r="DM682" s="220">
        <v>719</v>
      </c>
      <c r="DN682" s="220">
        <v>719</v>
      </c>
      <c r="DO682" s="220">
        <v>719</v>
      </c>
      <c r="DP682" s="220">
        <v>719</v>
      </c>
      <c r="DQ682" s="220">
        <v>719</v>
      </c>
      <c r="DR682" s="220">
        <v>719</v>
      </c>
      <c r="DS682" s="220">
        <v>719</v>
      </c>
      <c r="DT682" s="220">
        <v>719</v>
      </c>
      <c r="DU682" s="220">
        <v>719</v>
      </c>
      <c r="DV682" s="220">
        <v>719</v>
      </c>
      <c r="DW682" s="220">
        <v>719</v>
      </c>
      <c r="DX682" s="220">
        <v>719</v>
      </c>
      <c r="DY682" s="220">
        <v>719</v>
      </c>
      <c r="DZ682" s="220">
        <v>719</v>
      </c>
      <c r="EA682" s="220">
        <v>719</v>
      </c>
      <c r="EB682" s="220">
        <v>719</v>
      </c>
      <c r="EC682" s="220">
        <v>719</v>
      </c>
      <c r="ED682" s="220">
        <v>719</v>
      </c>
      <c r="EE682" s="220">
        <v>719</v>
      </c>
      <c r="EF682" s="220">
        <v>719</v>
      </c>
      <c r="EG682" s="220">
        <v>719</v>
      </c>
      <c r="EH682" s="220">
        <v>719</v>
      </c>
      <c r="EI682" s="220">
        <v>719</v>
      </c>
      <c r="EJ682" s="220">
        <v>719</v>
      </c>
      <c r="EK682" s="220">
        <v>719</v>
      </c>
      <c r="EL682" s="220">
        <v>719</v>
      </c>
      <c r="EM682" s="220">
        <v>719</v>
      </c>
      <c r="EN682" s="242">
        <v>719</v>
      </c>
      <c r="EO682" s="232">
        <v>719</v>
      </c>
      <c r="EP682" s="227">
        <v>719</v>
      </c>
      <c r="EQ682" s="154">
        <v>719</v>
      </c>
      <c r="ER682" s="154">
        <v>719</v>
      </c>
      <c r="ES682" s="154">
        <v>719</v>
      </c>
      <c r="ET682" s="154">
        <v>719</v>
      </c>
      <c r="EU682" s="154">
        <v>719</v>
      </c>
      <c r="EV682" s="154">
        <v>719</v>
      </c>
      <c r="EW682" s="166">
        <v>719</v>
      </c>
      <c r="EX682" s="166">
        <v>719</v>
      </c>
      <c r="EY682" s="166">
        <v>719</v>
      </c>
      <c r="EZ682" s="166">
        <v>719</v>
      </c>
      <c r="FA682" s="166">
        <v>719</v>
      </c>
      <c r="FB682" s="154">
        <v>719</v>
      </c>
      <c r="FC682" s="166">
        <v>719</v>
      </c>
      <c r="FD682" s="166">
        <v>719</v>
      </c>
      <c r="FE682" s="154">
        <v>719</v>
      </c>
      <c r="FF682" s="154">
        <v>719</v>
      </c>
      <c r="FG682" s="166">
        <v>719</v>
      </c>
      <c r="FH682" s="166">
        <v>719</v>
      </c>
      <c r="FI682" s="166">
        <v>719</v>
      </c>
      <c r="FJ682" s="154">
        <v>719</v>
      </c>
      <c r="FK682" s="154">
        <v>719</v>
      </c>
      <c r="FL682" s="154">
        <v>719</v>
      </c>
      <c r="FM682" s="154">
        <v>719</v>
      </c>
      <c r="FN682" s="154">
        <v>719</v>
      </c>
      <c r="FO682" s="154">
        <v>719</v>
      </c>
      <c r="FP682" s="154">
        <v>719</v>
      </c>
      <c r="FQ682" s="154">
        <v>719</v>
      </c>
      <c r="FR682" s="166">
        <v>719</v>
      </c>
      <c r="FS682" s="166">
        <v>719</v>
      </c>
      <c r="FT682" s="166">
        <v>719</v>
      </c>
      <c r="FU682" s="166">
        <v>719</v>
      </c>
      <c r="FV682" s="166">
        <v>719</v>
      </c>
      <c r="FW682" s="166">
        <v>719</v>
      </c>
      <c r="FX682" s="166">
        <v>719</v>
      </c>
      <c r="FY682" s="166">
        <v>719</v>
      </c>
      <c r="FZ682" s="166">
        <v>719</v>
      </c>
      <c r="GA682" s="166">
        <v>719</v>
      </c>
      <c r="GB682" s="166">
        <v>719</v>
      </c>
      <c r="GC682" s="166">
        <v>719</v>
      </c>
      <c r="GD682" s="166">
        <v>719</v>
      </c>
      <c r="GE682" s="166">
        <v>719</v>
      </c>
      <c r="GF682" s="166">
        <v>719</v>
      </c>
      <c r="GG682" s="166">
        <v>719</v>
      </c>
      <c r="GH682" s="166">
        <v>719</v>
      </c>
      <c r="GI682" s="166">
        <v>719</v>
      </c>
      <c r="GJ682" s="166">
        <v>719</v>
      </c>
      <c r="GK682" s="166">
        <v>719</v>
      </c>
      <c r="GL682" s="166">
        <v>719</v>
      </c>
      <c r="GM682" s="166">
        <v>719</v>
      </c>
      <c r="GN682" s="166">
        <v>719</v>
      </c>
      <c r="GO682" s="166">
        <v>719</v>
      </c>
      <c r="GP682" s="166">
        <v>719</v>
      </c>
      <c r="GQ682" s="166">
        <v>719</v>
      </c>
      <c r="GR682" s="166">
        <v>719</v>
      </c>
      <c r="GS682" s="166">
        <v>719</v>
      </c>
      <c r="GT682" s="166">
        <v>719</v>
      </c>
      <c r="GU682" s="166">
        <v>719</v>
      </c>
      <c r="GV682" s="166">
        <v>719</v>
      </c>
      <c r="GW682" s="166">
        <v>719</v>
      </c>
      <c r="GX682" s="166">
        <v>719</v>
      </c>
      <c r="GY682" s="166">
        <v>719</v>
      </c>
      <c r="GZ682" s="166">
        <v>719</v>
      </c>
      <c r="HA682" s="166">
        <v>719</v>
      </c>
      <c r="HB682" s="166">
        <v>719</v>
      </c>
      <c r="HC682" s="166">
        <v>719</v>
      </c>
      <c r="HD682" s="166">
        <v>719</v>
      </c>
      <c r="HE682" s="166">
        <v>719</v>
      </c>
      <c r="HF682" s="166">
        <v>719</v>
      </c>
      <c r="HG682" s="154">
        <v>719</v>
      </c>
      <c r="HH682" s="154">
        <v>719</v>
      </c>
      <c r="HI682" s="166">
        <v>719</v>
      </c>
      <c r="HJ682" s="154">
        <v>720</v>
      </c>
      <c r="HK682" s="154">
        <v>719</v>
      </c>
      <c r="HL682" s="166">
        <v>719</v>
      </c>
      <c r="HM682" s="154">
        <v>719</v>
      </c>
      <c r="HN682" s="154">
        <v>719</v>
      </c>
      <c r="HO682" s="166">
        <v>719</v>
      </c>
      <c r="HP682" s="154">
        <v>719</v>
      </c>
      <c r="HQ682" s="154">
        <v>719</v>
      </c>
      <c r="HR682" s="166">
        <v>719</v>
      </c>
      <c r="HS682" s="154">
        <v>719</v>
      </c>
      <c r="HT682" s="151">
        <v>719</v>
      </c>
      <c r="HU682" s="151">
        <v>719</v>
      </c>
      <c r="HV682" s="151">
        <v>719</v>
      </c>
      <c r="HW682" s="170">
        <v>719</v>
      </c>
    </row>
    <row r="683" spans="1:231">
      <c r="A683" s="145">
        <f t="shared" ref="A683:A746" si="60">A684+1</f>
        <v>43997</v>
      </c>
      <c r="B683" s="220">
        <f>'Age&amp;Sex by occurrence date'!$FYY22</f>
        <v>782</v>
      </c>
      <c r="C683" s="220">
        <v>717</v>
      </c>
      <c r="D683" s="220">
        <v>717</v>
      </c>
      <c r="E683" s="220">
        <v>717</v>
      </c>
      <c r="F683" s="220">
        <v>717</v>
      </c>
      <c r="G683" s="220">
        <v>717</v>
      </c>
      <c r="H683" s="220">
        <v>717</v>
      </c>
      <c r="I683" s="220">
        <v>717</v>
      </c>
      <c r="J683" s="220">
        <v>717</v>
      </c>
      <c r="K683" s="220">
        <v>717</v>
      </c>
      <c r="L683" s="220">
        <v>717</v>
      </c>
      <c r="M683" s="220">
        <v>717</v>
      </c>
      <c r="N683" s="220">
        <v>717</v>
      </c>
      <c r="O683" s="220">
        <v>717</v>
      </c>
      <c r="P683" s="220">
        <v>717</v>
      </c>
      <c r="Q683" s="220">
        <v>717</v>
      </c>
      <c r="R683" s="220">
        <v>717</v>
      </c>
      <c r="S683" s="220">
        <v>717</v>
      </c>
      <c r="T683" s="220">
        <v>717</v>
      </c>
      <c r="U683" s="220">
        <v>717</v>
      </c>
      <c r="V683" s="220">
        <v>717</v>
      </c>
      <c r="W683" s="220">
        <v>717</v>
      </c>
      <c r="X683" s="220">
        <v>717</v>
      </c>
      <c r="Y683" s="220">
        <v>717</v>
      </c>
      <c r="Z683" s="220">
        <v>717</v>
      </c>
      <c r="AA683" s="220">
        <v>717</v>
      </c>
      <c r="AB683" s="220">
        <v>718</v>
      </c>
      <c r="AC683" s="220">
        <v>718</v>
      </c>
      <c r="AD683" s="220">
        <v>718</v>
      </c>
      <c r="AE683" s="220">
        <v>717</v>
      </c>
      <c r="AF683" s="220">
        <v>717</v>
      </c>
      <c r="AG683" s="220">
        <v>717</v>
      </c>
      <c r="AH683" s="220">
        <v>717</v>
      </c>
      <c r="AI683" s="220">
        <v>717</v>
      </c>
      <c r="AJ683" s="220">
        <v>717</v>
      </c>
      <c r="AK683" s="220">
        <v>717</v>
      </c>
      <c r="AL683" s="220">
        <v>717</v>
      </c>
      <c r="AM683" s="220">
        <v>717</v>
      </c>
      <c r="AN683" s="220">
        <v>717</v>
      </c>
      <c r="AO683" s="220">
        <v>717</v>
      </c>
      <c r="AP683" s="220">
        <v>717</v>
      </c>
      <c r="AQ683" s="220">
        <v>717</v>
      </c>
      <c r="AR683" s="220">
        <v>717</v>
      </c>
      <c r="AS683" s="220">
        <v>717</v>
      </c>
      <c r="AT683" s="220">
        <v>717</v>
      </c>
      <c r="AU683" s="220">
        <v>717</v>
      </c>
      <c r="AV683" s="220">
        <v>717</v>
      </c>
      <c r="AW683" s="220">
        <v>717</v>
      </c>
      <c r="AX683" s="220">
        <v>717</v>
      </c>
      <c r="AY683" s="220">
        <v>717</v>
      </c>
      <c r="AZ683" s="220">
        <v>717</v>
      </c>
      <c r="BA683" s="220">
        <v>717</v>
      </c>
      <c r="BB683" s="220">
        <v>717</v>
      </c>
      <c r="BC683" s="220">
        <v>717</v>
      </c>
      <c r="BD683" s="220">
        <v>717</v>
      </c>
      <c r="BE683" s="220">
        <v>717</v>
      </c>
      <c r="BF683" s="220">
        <v>717</v>
      </c>
      <c r="BG683" s="220">
        <v>717</v>
      </c>
      <c r="BH683" s="220">
        <v>717</v>
      </c>
      <c r="BI683" s="220">
        <v>717</v>
      </c>
      <c r="BJ683" s="220">
        <v>717</v>
      </c>
      <c r="BK683" s="220">
        <v>717</v>
      </c>
      <c r="BL683" s="220">
        <v>717</v>
      </c>
      <c r="BM683" s="220">
        <v>717</v>
      </c>
      <c r="BN683" s="220">
        <v>717</v>
      </c>
      <c r="BO683" s="220">
        <v>717</v>
      </c>
      <c r="BP683" s="220">
        <v>717</v>
      </c>
      <c r="BQ683" s="220">
        <v>717</v>
      </c>
      <c r="BR683" s="220">
        <v>717</v>
      </c>
      <c r="BS683" s="220">
        <v>717</v>
      </c>
      <c r="BT683" s="220">
        <v>717</v>
      </c>
      <c r="BU683" s="220">
        <v>717</v>
      </c>
      <c r="BV683" s="220">
        <v>717</v>
      </c>
      <c r="BW683" s="220">
        <v>717</v>
      </c>
      <c r="BX683" s="220">
        <v>717</v>
      </c>
      <c r="BY683" s="220">
        <v>717</v>
      </c>
      <c r="BZ683" s="220">
        <v>717</v>
      </c>
      <c r="CA683" s="220">
        <v>717</v>
      </c>
      <c r="CB683" s="220">
        <v>717</v>
      </c>
      <c r="CC683" s="220">
        <v>717</v>
      </c>
      <c r="CD683" s="220">
        <v>717</v>
      </c>
      <c r="CE683" s="220">
        <v>717</v>
      </c>
      <c r="CF683" s="220">
        <v>717</v>
      </c>
      <c r="CG683" s="220">
        <v>717</v>
      </c>
      <c r="CH683" s="220">
        <v>717</v>
      </c>
      <c r="CI683" s="220">
        <v>717</v>
      </c>
      <c r="CJ683" s="220">
        <v>717</v>
      </c>
      <c r="CK683" s="220">
        <v>717</v>
      </c>
      <c r="CL683" s="220">
        <v>717</v>
      </c>
      <c r="CM683" s="220">
        <v>717</v>
      </c>
      <c r="CN683" s="220">
        <v>717</v>
      </c>
      <c r="CO683" s="220">
        <v>717</v>
      </c>
      <c r="CP683" s="220">
        <v>717</v>
      </c>
      <c r="CQ683" s="220">
        <v>717</v>
      </c>
      <c r="CR683" s="220">
        <v>717</v>
      </c>
      <c r="CS683" s="220">
        <v>717</v>
      </c>
      <c r="CT683" s="220">
        <v>717</v>
      </c>
      <c r="CU683" s="220">
        <v>717</v>
      </c>
      <c r="CV683" s="220">
        <v>717</v>
      </c>
      <c r="CW683" s="220">
        <v>717</v>
      </c>
      <c r="CX683" s="220">
        <v>717</v>
      </c>
      <c r="CY683" s="220">
        <v>717</v>
      </c>
      <c r="CZ683" s="220">
        <v>717</v>
      </c>
      <c r="DA683" s="220">
        <v>717</v>
      </c>
      <c r="DB683" s="220">
        <v>717</v>
      </c>
      <c r="DC683" s="220">
        <v>717</v>
      </c>
      <c r="DD683" s="220">
        <v>717</v>
      </c>
      <c r="DE683" s="220">
        <v>717</v>
      </c>
      <c r="DF683" s="220">
        <v>717</v>
      </c>
      <c r="DG683" s="220">
        <v>717</v>
      </c>
      <c r="DH683" s="220">
        <v>717</v>
      </c>
      <c r="DI683" s="220">
        <v>717</v>
      </c>
      <c r="DJ683" s="220">
        <v>717</v>
      </c>
      <c r="DK683" s="220">
        <v>717</v>
      </c>
      <c r="DL683" s="220">
        <v>717</v>
      </c>
      <c r="DM683" s="220">
        <v>717</v>
      </c>
      <c r="DN683" s="220">
        <v>717</v>
      </c>
      <c r="DO683" s="220">
        <v>717</v>
      </c>
      <c r="DP683" s="220">
        <v>717</v>
      </c>
      <c r="DQ683" s="220">
        <v>717</v>
      </c>
      <c r="DR683" s="220">
        <v>717</v>
      </c>
      <c r="DS683" s="220">
        <v>717</v>
      </c>
      <c r="DT683" s="220">
        <v>717</v>
      </c>
      <c r="DU683" s="220">
        <v>717</v>
      </c>
      <c r="DV683" s="220">
        <v>717</v>
      </c>
      <c r="DW683" s="220">
        <v>717</v>
      </c>
      <c r="DX683" s="220">
        <v>717</v>
      </c>
      <c r="DY683" s="220">
        <v>717</v>
      </c>
      <c r="DZ683" s="220">
        <v>717</v>
      </c>
      <c r="EA683" s="220">
        <v>717</v>
      </c>
      <c r="EB683" s="220">
        <v>717</v>
      </c>
      <c r="EC683" s="220">
        <v>717</v>
      </c>
      <c r="ED683" s="220">
        <v>717</v>
      </c>
      <c r="EE683" s="220">
        <v>717</v>
      </c>
      <c r="EF683" s="220">
        <v>717</v>
      </c>
      <c r="EG683" s="220">
        <v>717</v>
      </c>
      <c r="EH683" s="220">
        <v>717</v>
      </c>
      <c r="EI683" s="220">
        <v>717</v>
      </c>
      <c r="EJ683" s="220">
        <v>717</v>
      </c>
      <c r="EK683" s="220">
        <v>717</v>
      </c>
      <c r="EL683" s="220">
        <v>717</v>
      </c>
      <c r="EM683" s="220">
        <v>717</v>
      </c>
      <c r="EN683" s="242">
        <v>717</v>
      </c>
      <c r="EO683" s="232">
        <v>717</v>
      </c>
      <c r="EP683" s="228">
        <v>717</v>
      </c>
      <c r="EQ683" s="166">
        <v>717</v>
      </c>
      <c r="ER683" s="166">
        <v>717</v>
      </c>
      <c r="ES683" s="166">
        <v>717</v>
      </c>
      <c r="ET683" s="166">
        <v>717</v>
      </c>
      <c r="EU683" s="166">
        <v>717</v>
      </c>
      <c r="EV683" s="154">
        <v>717</v>
      </c>
      <c r="EW683" s="154">
        <v>717</v>
      </c>
      <c r="EX683" s="154">
        <v>717</v>
      </c>
      <c r="EY683" s="154">
        <v>717</v>
      </c>
      <c r="EZ683" s="154">
        <v>717</v>
      </c>
      <c r="FA683" s="154">
        <v>717</v>
      </c>
      <c r="FB683" s="166">
        <v>717</v>
      </c>
      <c r="FC683" s="154">
        <v>717</v>
      </c>
      <c r="FD683" s="166">
        <v>717</v>
      </c>
      <c r="FE683" s="166">
        <v>717</v>
      </c>
      <c r="FF683" s="154">
        <v>717</v>
      </c>
      <c r="FG683" s="166">
        <v>717</v>
      </c>
      <c r="FH683" s="154">
        <v>717</v>
      </c>
      <c r="FI683" s="154">
        <v>717</v>
      </c>
      <c r="FJ683" s="166">
        <v>717</v>
      </c>
      <c r="FK683" s="166">
        <v>717</v>
      </c>
      <c r="FL683" s="166">
        <v>717</v>
      </c>
      <c r="FM683" s="166">
        <v>717</v>
      </c>
      <c r="FN683" s="166">
        <v>717</v>
      </c>
      <c r="FO683" s="166">
        <v>717</v>
      </c>
      <c r="FP683" s="166">
        <v>717</v>
      </c>
      <c r="FQ683" s="166">
        <v>717</v>
      </c>
      <c r="FR683" s="154">
        <v>717</v>
      </c>
      <c r="FS683" s="154">
        <v>717</v>
      </c>
      <c r="FT683" s="154">
        <v>717</v>
      </c>
      <c r="FU683" s="154">
        <v>717</v>
      </c>
      <c r="FV683" s="154">
        <v>717</v>
      </c>
      <c r="FW683" s="154">
        <v>717</v>
      </c>
      <c r="FX683" s="154">
        <v>717</v>
      </c>
      <c r="FY683" s="154">
        <v>717</v>
      </c>
      <c r="FZ683" s="154">
        <v>717</v>
      </c>
      <c r="GA683" s="154">
        <v>717</v>
      </c>
      <c r="GB683" s="154">
        <v>717</v>
      </c>
      <c r="GC683" s="154">
        <v>717</v>
      </c>
      <c r="GD683" s="154">
        <v>717</v>
      </c>
      <c r="GE683" s="154">
        <v>717</v>
      </c>
      <c r="GF683" s="154">
        <v>717</v>
      </c>
      <c r="GG683" s="154">
        <v>717</v>
      </c>
      <c r="GH683" s="154">
        <v>717</v>
      </c>
      <c r="GI683" s="154">
        <v>717</v>
      </c>
      <c r="GJ683" s="154">
        <v>717</v>
      </c>
      <c r="GK683" s="166">
        <v>717</v>
      </c>
      <c r="GL683" s="166">
        <v>717</v>
      </c>
      <c r="GM683" s="166">
        <v>717</v>
      </c>
      <c r="GN683" s="166">
        <v>717</v>
      </c>
      <c r="GO683" s="166">
        <v>717</v>
      </c>
      <c r="GP683" s="166">
        <v>717</v>
      </c>
      <c r="GQ683" s="166">
        <v>717</v>
      </c>
      <c r="GR683" s="166">
        <v>717</v>
      </c>
      <c r="GS683" s="166">
        <v>717</v>
      </c>
      <c r="GT683" s="166">
        <v>717</v>
      </c>
      <c r="GU683" s="166">
        <v>717</v>
      </c>
      <c r="GV683" s="166">
        <v>717</v>
      </c>
      <c r="GW683" s="166">
        <v>717</v>
      </c>
      <c r="GX683" s="154">
        <v>717</v>
      </c>
      <c r="GY683" s="166">
        <v>717</v>
      </c>
      <c r="GZ683" s="166">
        <v>717</v>
      </c>
      <c r="HA683" s="166">
        <v>717</v>
      </c>
      <c r="HB683" s="166">
        <v>717</v>
      </c>
      <c r="HC683" s="166">
        <v>717</v>
      </c>
      <c r="HD683" s="166">
        <v>717</v>
      </c>
      <c r="HE683" s="166">
        <v>717</v>
      </c>
      <c r="HF683" s="166">
        <v>717</v>
      </c>
      <c r="HG683" s="154">
        <v>717</v>
      </c>
      <c r="HH683" s="154">
        <v>717</v>
      </c>
      <c r="HI683" s="166">
        <v>717</v>
      </c>
      <c r="HJ683" s="154">
        <v>718</v>
      </c>
      <c r="HK683" s="154">
        <v>717</v>
      </c>
      <c r="HL683" s="166">
        <v>717</v>
      </c>
      <c r="HM683" s="154">
        <v>717</v>
      </c>
      <c r="HN683" s="154">
        <v>717</v>
      </c>
      <c r="HO683" s="166">
        <v>717</v>
      </c>
      <c r="HP683" s="154">
        <v>717</v>
      </c>
      <c r="HQ683" s="154">
        <v>717</v>
      </c>
      <c r="HR683" s="166">
        <v>717</v>
      </c>
      <c r="HS683" s="154">
        <v>717</v>
      </c>
      <c r="HT683" s="151">
        <v>717</v>
      </c>
      <c r="HU683" s="151">
        <v>717</v>
      </c>
      <c r="HV683" s="151">
        <v>717</v>
      </c>
      <c r="HW683" s="170">
        <v>717</v>
      </c>
    </row>
    <row r="684" spans="1:231">
      <c r="A684" s="145">
        <f t="shared" si="60"/>
        <v>43996</v>
      </c>
      <c r="B684" s="220">
        <f>'Age&amp;Sex by occurrence date'!$FZF22</f>
        <v>776</v>
      </c>
      <c r="C684" s="220">
        <v>712</v>
      </c>
      <c r="D684" s="220">
        <v>712</v>
      </c>
      <c r="E684" s="220">
        <v>712</v>
      </c>
      <c r="F684" s="220">
        <v>712</v>
      </c>
      <c r="G684" s="220">
        <v>712</v>
      </c>
      <c r="H684" s="220">
        <v>712</v>
      </c>
      <c r="I684" s="220">
        <v>712</v>
      </c>
      <c r="J684" s="220">
        <v>712</v>
      </c>
      <c r="K684" s="220">
        <v>712</v>
      </c>
      <c r="L684" s="220">
        <v>712</v>
      </c>
      <c r="M684" s="220">
        <v>712</v>
      </c>
      <c r="N684" s="220">
        <v>712</v>
      </c>
      <c r="O684" s="220">
        <v>712</v>
      </c>
      <c r="P684" s="220">
        <v>712</v>
      </c>
      <c r="Q684" s="220">
        <v>712</v>
      </c>
      <c r="R684" s="220">
        <v>712</v>
      </c>
      <c r="S684" s="220">
        <v>712</v>
      </c>
      <c r="T684" s="220">
        <v>712</v>
      </c>
      <c r="U684" s="220">
        <v>712</v>
      </c>
      <c r="V684" s="220">
        <v>712</v>
      </c>
      <c r="W684" s="220">
        <v>712</v>
      </c>
      <c r="X684" s="220">
        <v>712</v>
      </c>
      <c r="Y684" s="220">
        <v>712</v>
      </c>
      <c r="Z684" s="220">
        <v>712</v>
      </c>
      <c r="AA684" s="220">
        <v>712</v>
      </c>
      <c r="AB684" s="220">
        <v>713</v>
      </c>
      <c r="AC684" s="220">
        <v>713</v>
      </c>
      <c r="AD684" s="220">
        <v>713</v>
      </c>
      <c r="AE684" s="220">
        <v>712</v>
      </c>
      <c r="AF684" s="220">
        <v>712</v>
      </c>
      <c r="AG684" s="220">
        <v>712</v>
      </c>
      <c r="AH684" s="220">
        <v>712</v>
      </c>
      <c r="AI684" s="220">
        <v>712</v>
      </c>
      <c r="AJ684" s="220">
        <v>712</v>
      </c>
      <c r="AK684" s="220">
        <v>712</v>
      </c>
      <c r="AL684" s="220">
        <v>712</v>
      </c>
      <c r="AM684" s="220">
        <v>712</v>
      </c>
      <c r="AN684" s="220">
        <v>712</v>
      </c>
      <c r="AO684" s="220">
        <v>712</v>
      </c>
      <c r="AP684" s="220">
        <v>712</v>
      </c>
      <c r="AQ684" s="220">
        <v>712</v>
      </c>
      <c r="AR684" s="220">
        <v>712</v>
      </c>
      <c r="AS684" s="220">
        <v>712</v>
      </c>
      <c r="AT684" s="220">
        <v>712</v>
      </c>
      <c r="AU684" s="220">
        <v>712</v>
      </c>
      <c r="AV684" s="220">
        <v>712</v>
      </c>
      <c r="AW684" s="220">
        <v>712</v>
      </c>
      <c r="AX684" s="220">
        <v>712</v>
      </c>
      <c r="AY684" s="220">
        <v>712</v>
      </c>
      <c r="AZ684" s="220">
        <v>712</v>
      </c>
      <c r="BA684" s="220">
        <v>712</v>
      </c>
      <c r="BB684" s="220">
        <v>712</v>
      </c>
      <c r="BC684" s="220">
        <v>712</v>
      </c>
      <c r="BD684" s="220">
        <v>712</v>
      </c>
      <c r="BE684" s="220">
        <v>712</v>
      </c>
      <c r="BF684" s="220">
        <v>712</v>
      </c>
      <c r="BG684" s="220">
        <v>712</v>
      </c>
      <c r="BH684" s="220">
        <v>712</v>
      </c>
      <c r="BI684" s="220">
        <v>712</v>
      </c>
      <c r="BJ684" s="220">
        <v>712</v>
      </c>
      <c r="BK684" s="220">
        <v>712</v>
      </c>
      <c r="BL684" s="220">
        <v>712</v>
      </c>
      <c r="BM684" s="220">
        <v>712</v>
      </c>
      <c r="BN684" s="220">
        <v>712</v>
      </c>
      <c r="BO684" s="220">
        <v>712</v>
      </c>
      <c r="BP684" s="220">
        <v>712</v>
      </c>
      <c r="BQ684" s="220">
        <v>712</v>
      </c>
      <c r="BR684" s="220">
        <v>712</v>
      </c>
      <c r="BS684" s="220">
        <v>712</v>
      </c>
      <c r="BT684" s="220">
        <v>712</v>
      </c>
      <c r="BU684" s="220">
        <v>712</v>
      </c>
      <c r="BV684" s="220">
        <v>712</v>
      </c>
      <c r="BW684" s="220">
        <v>712</v>
      </c>
      <c r="BX684" s="220">
        <v>712</v>
      </c>
      <c r="BY684" s="220">
        <v>712</v>
      </c>
      <c r="BZ684" s="220">
        <v>712</v>
      </c>
      <c r="CA684" s="220">
        <v>712</v>
      </c>
      <c r="CB684" s="220">
        <v>712</v>
      </c>
      <c r="CC684" s="220">
        <v>712</v>
      </c>
      <c r="CD684" s="220">
        <v>712</v>
      </c>
      <c r="CE684" s="220">
        <v>712</v>
      </c>
      <c r="CF684" s="220">
        <v>712</v>
      </c>
      <c r="CG684" s="220">
        <v>712</v>
      </c>
      <c r="CH684" s="220">
        <v>712</v>
      </c>
      <c r="CI684" s="220">
        <v>712</v>
      </c>
      <c r="CJ684" s="220">
        <v>712</v>
      </c>
      <c r="CK684" s="220">
        <v>712</v>
      </c>
      <c r="CL684" s="220">
        <v>712</v>
      </c>
      <c r="CM684" s="220">
        <v>712</v>
      </c>
      <c r="CN684" s="220">
        <v>712</v>
      </c>
      <c r="CO684" s="220">
        <v>712</v>
      </c>
      <c r="CP684" s="220">
        <v>712</v>
      </c>
      <c r="CQ684" s="220">
        <v>712</v>
      </c>
      <c r="CR684" s="220">
        <v>712</v>
      </c>
      <c r="CS684" s="220">
        <v>712</v>
      </c>
      <c r="CT684" s="220">
        <v>712</v>
      </c>
      <c r="CU684" s="220">
        <v>712</v>
      </c>
      <c r="CV684" s="220">
        <v>712</v>
      </c>
      <c r="CW684" s="220">
        <v>712</v>
      </c>
      <c r="CX684" s="220">
        <v>712</v>
      </c>
      <c r="CY684" s="220">
        <v>712</v>
      </c>
      <c r="CZ684" s="220">
        <v>712</v>
      </c>
      <c r="DA684" s="220">
        <v>712</v>
      </c>
      <c r="DB684" s="220">
        <v>712</v>
      </c>
      <c r="DC684" s="220">
        <v>712</v>
      </c>
      <c r="DD684" s="220">
        <v>712</v>
      </c>
      <c r="DE684" s="220">
        <v>712</v>
      </c>
      <c r="DF684" s="220">
        <v>712</v>
      </c>
      <c r="DG684" s="220">
        <v>712</v>
      </c>
      <c r="DH684" s="220">
        <v>712</v>
      </c>
      <c r="DI684" s="220">
        <v>712</v>
      </c>
      <c r="DJ684" s="220">
        <v>712</v>
      </c>
      <c r="DK684" s="220">
        <v>712</v>
      </c>
      <c r="DL684" s="220">
        <v>712</v>
      </c>
      <c r="DM684" s="220">
        <v>712</v>
      </c>
      <c r="DN684" s="220">
        <v>712</v>
      </c>
      <c r="DO684" s="220">
        <v>712</v>
      </c>
      <c r="DP684" s="220">
        <v>712</v>
      </c>
      <c r="DQ684" s="220">
        <v>712</v>
      </c>
      <c r="DR684" s="220">
        <v>712</v>
      </c>
      <c r="DS684" s="220">
        <v>712</v>
      </c>
      <c r="DT684" s="220">
        <v>712</v>
      </c>
      <c r="DU684" s="220">
        <v>712</v>
      </c>
      <c r="DV684" s="220">
        <v>712</v>
      </c>
      <c r="DW684" s="220">
        <v>712</v>
      </c>
      <c r="DX684" s="220">
        <v>712</v>
      </c>
      <c r="DY684" s="220">
        <v>712</v>
      </c>
      <c r="DZ684" s="220">
        <v>712</v>
      </c>
      <c r="EA684" s="220">
        <v>712</v>
      </c>
      <c r="EB684" s="220">
        <v>712</v>
      </c>
      <c r="EC684" s="220">
        <v>712</v>
      </c>
      <c r="ED684" s="220">
        <v>712</v>
      </c>
      <c r="EE684" s="220">
        <v>712</v>
      </c>
      <c r="EF684" s="220">
        <v>712</v>
      </c>
      <c r="EG684" s="220">
        <v>712</v>
      </c>
      <c r="EH684" s="220">
        <v>712</v>
      </c>
      <c r="EI684" s="220">
        <v>712</v>
      </c>
      <c r="EJ684" s="220">
        <v>712</v>
      </c>
      <c r="EK684" s="220">
        <v>712</v>
      </c>
      <c r="EL684" s="220">
        <v>712</v>
      </c>
      <c r="EM684" s="220">
        <v>712</v>
      </c>
      <c r="EN684" s="242">
        <v>712</v>
      </c>
      <c r="EO684" s="232">
        <v>712</v>
      </c>
      <c r="EP684" s="227">
        <v>712</v>
      </c>
      <c r="EQ684" s="154">
        <v>712</v>
      </c>
      <c r="ER684" s="154">
        <v>712</v>
      </c>
      <c r="ES684" s="154">
        <v>712</v>
      </c>
      <c r="ET684" s="154">
        <v>712</v>
      </c>
      <c r="EU684" s="154">
        <v>712</v>
      </c>
      <c r="EV684" s="154">
        <v>712</v>
      </c>
      <c r="EW684" s="154">
        <v>712</v>
      </c>
      <c r="EX684" s="154">
        <v>712</v>
      </c>
      <c r="EY684" s="154">
        <v>712</v>
      </c>
      <c r="EZ684" s="154">
        <v>712</v>
      </c>
      <c r="FA684" s="154">
        <v>712</v>
      </c>
      <c r="FB684" s="166">
        <v>712</v>
      </c>
      <c r="FC684" s="154">
        <v>712</v>
      </c>
      <c r="FD684" s="154">
        <v>712</v>
      </c>
      <c r="FE684" s="166">
        <v>712</v>
      </c>
      <c r="FF684" s="154">
        <v>712</v>
      </c>
      <c r="FG684" s="154">
        <v>712</v>
      </c>
      <c r="FH684" s="154">
        <v>712</v>
      </c>
      <c r="FI684" s="166">
        <v>712</v>
      </c>
      <c r="FJ684" s="154">
        <v>712</v>
      </c>
      <c r="FK684" s="154">
        <v>712</v>
      </c>
      <c r="FL684" s="154">
        <v>712</v>
      </c>
      <c r="FM684" s="154">
        <v>712</v>
      </c>
      <c r="FN684" s="154">
        <v>712</v>
      </c>
      <c r="FO684" s="154">
        <v>712</v>
      </c>
      <c r="FP684" s="154">
        <v>712</v>
      </c>
      <c r="FQ684" s="154">
        <v>712</v>
      </c>
      <c r="FR684" s="166">
        <v>712</v>
      </c>
      <c r="FS684" s="166">
        <v>712</v>
      </c>
      <c r="FT684" s="166">
        <v>712</v>
      </c>
      <c r="FU684" s="166">
        <v>712</v>
      </c>
      <c r="FV684" s="166">
        <v>712</v>
      </c>
      <c r="FW684" s="166">
        <v>712</v>
      </c>
      <c r="FX684" s="166">
        <v>712</v>
      </c>
      <c r="FY684" s="154">
        <v>712</v>
      </c>
      <c r="FZ684" s="154">
        <v>712</v>
      </c>
      <c r="GA684" s="154">
        <v>712</v>
      </c>
      <c r="GB684" s="154">
        <v>712</v>
      </c>
      <c r="GC684" s="154">
        <v>712</v>
      </c>
      <c r="GD684" s="154">
        <v>712</v>
      </c>
      <c r="GE684" s="154">
        <v>712</v>
      </c>
      <c r="GF684" s="154">
        <v>712</v>
      </c>
      <c r="GG684" s="154">
        <v>712</v>
      </c>
      <c r="GH684" s="154">
        <v>712</v>
      </c>
      <c r="GI684" s="154">
        <v>712</v>
      </c>
      <c r="GJ684" s="154">
        <v>712</v>
      </c>
      <c r="GK684" s="154">
        <v>712</v>
      </c>
      <c r="GL684" s="154">
        <v>712</v>
      </c>
      <c r="GM684" s="154">
        <v>712</v>
      </c>
      <c r="GN684" s="154">
        <v>712</v>
      </c>
      <c r="GO684" s="154">
        <v>712</v>
      </c>
      <c r="GP684" s="154">
        <v>712</v>
      </c>
      <c r="GQ684" s="154">
        <v>712</v>
      </c>
      <c r="GR684" s="154">
        <v>712</v>
      </c>
      <c r="GS684" s="154">
        <v>712</v>
      </c>
      <c r="GT684" s="154">
        <v>712</v>
      </c>
      <c r="GU684" s="154">
        <v>712</v>
      </c>
      <c r="GV684" s="154">
        <v>712</v>
      </c>
      <c r="GW684" s="154">
        <v>712</v>
      </c>
      <c r="GX684" s="154">
        <v>712</v>
      </c>
      <c r="GY684" s="166">
        <v>712</v>
      </c>
      <c r="GZ684" s="166">
        <v>712</v>
      </c>
      <c r="HA684" s="166">
        <v>712</v>
      </c>
      <c r="HB684" s="166">
        <v>712</v>
      </c>
      <c r="HC684" s="166">
        <v>712</v>
      </c>
      <c r="HD684" s="166">
        <v>712</v>
      </c>
      <c r="HE684" s="166">
        <v>712</v>
      </c>
      <c r="HF684" s="166">
        <v>712</v>
      </c>
      <c r="HG684" s="154">
        <v>712</v>
      </c>
      <c r="HH684" s="154">
        <v>712</v>
      </c>
      <c r="HI684" s="166">
        <v>712</v>
      </c>
      <c r="HJ684" s="154">
        <v>713</v>
      </c>
      <c r="HK684" s="154">
        <v>712</v>
      </c>
      <c r="HL684" s="166">
        <v>712</v>
      </c>
      <c r="HM684" s="154">
        <v>712</v>
      </c>
      <c r="HN684" s="154">
        <v>712</v>
      </c>
      <c r="HO684" s="166">
        <v>712</v>
      </c>
      <c r="HP684" s="154">
        <v>712</v>
      </c>
      <c r="HQ684" s="154">
        <v>712</v>
      </c>
      <c r="HR684" s="166">
        <v>712</v>
      </c>
      <c r="HS684" s="154">
        <v>712</v>
      </c>
      <c r="HT684" s="151">
        <v>712</v>
      </c>
      <c r="HU684" s="151">
        <v>712</v>
      </c>
      <c r="HV684" s="151">
        <v>712</v>
      </c>
      <c r="HW684" s="170">
        <v>712</v>
      </c>
    </row>
    <row r="685" spans="1:231">
      <c r="A685" s="145">
        <f t="shared" si="60"/>
        <v>43995</v>
      </c>
      <c r="B685" s="220">
        <f>'Age&amp;Sex by occurrence date'!$FZM22</f>
        <v>771</v>
      </c>
      <c r="C685" s="220">
        <v>709</v>
      </c>
      <c r="D685" s="220">
        <v>709</v>
      </c>
      <c r="E685" s="220">
        <v>709</v>
      </c>
      <c r="F685" s="220">
        <v>709</v>
      </c>
      <c r="G685" s="220">
        <v>709</v>
      </c>
      <c r="H685" s="220">
        <v>709</v>
      </c>
      <c r="I685" s="220">
        <v>709</v>
      </c>
      <c r="J685" s="220">
        <v>709</v>
      </c>
      <c r="K685" s="220">
        <v>709</v>
      </c>
      <c r="L685" s="220">
        <v>709</v>
      </c>
      <c r="M685" s="220">
        <v>709</v>
      </c>
      <c r="N685" s="220">
        <v>709</v>
      </c>
      <c r="O685" s="220">
        <v>709</v>
      </c>
      <c r="P685" s="220">
        <v>709</v>
      </c>
      <c r="Q685" s="220">
        <v>709</v>
      </c>
      <c r="R685" s="220">
        <v>709</v>
      </c>
      <c r="S685" s="220">
        <v>709</v>
      </c>
      <c r="T685" s="220">
        <v>709</v>
      </c>
      <c r="U685" s="220">
        <v>709</v>
      </c>
      <c r="V685" s="220">
        <v>709</v>
      </c>
      <c r="W685" s="220">
        <v>709</v>
      </c>
      <c r="X685" s="220">
        <v>709</v>
      </c>
      <c r="Y685" s="220">
        <v>709</v>
      </c>
      <c r="Z685" s="220">
        <v>709</v>
      </c>
      <c r="AA685" s="220">
        <v>709</v>
      </c>
      <c r="AB685" s="220">
        <v>710</v>
      </c>
      <c r="AC685" s="220">
        <v>710</v>
      </c>
      <c r="AD685" s="220">
        <v>710</v>
      </c>
      <c r="AE685" s="220">
        <v>709</v>
      </c>
      <c r="AF685" s="220">
        <v>709</v>
      </c>
      <c r="AG685" s="220">
        <v>709</v>
      </c>
      <c r="AH685" s="220">
        <v>709</v>
      </c>
      <c r="AI685" s="220">
        <v>709</v>
      </c>
      <c r="AJ685" s="220">
        <v>709</v>
      </c>
      <c r="AK685" s="220">
        <v>709</v>
      </c>
      <c r="AL685" s="220">
        <v>709</v>
      </c>
      <c r="AM685" s="220">
        <v>709</v>
      </c>
      <c r="AN685" s="220">
        <v>709</v>
      </c>
      <c r="AO685" s="220">
        <v>709</v>
      </c>
      <c r="AP685" s="220">
        <v>709</v>
      </c>
      <c r="AQ685" s="220">
        <v>709</v>
      </c>
      <c r="AR685" s="220">
        <v>709</v>
      </c>
      <c r="AS685" s="220">
        <v>709</v>
      </c>
      <c r="AT685" s="220">
        <v>709</v>
      </c>
      <c r="AU685" s="220">
        <v>709</v>
      </c>
      <c r="AV685" s="220">
        <v>709</v>
      </c>
      <c r="AW685" s="220">
        <v>709</v>
      </c>
      <c r="AX685" s="220">
        <v>709</v>
      </c>
      <c r="AY685" s="220">
        <v>709</v>
      </c>
      <c r="AZ685" s="220">
        <v>709</v>
      </c>
      <c r="BA685" s="220">
        <v>709</v>
      </c>
      <c r="BB685" s="220">
        <v>709</v>
      </c>
      <c r="BC685" s="220">
        <v>709</v>
      </c>
      <c r="BD685" s="220">
        <v>709</v>
      </c>
      <c r="BE685" s="220">
        <v>709</v>
      </c>
      <c r="BF685" s="220">
        <v>709</v>
      </c>
      <c r="BG685" s="220">
        <v>709</v>
      </c>
      <c r="BH685" s="220">
        <v>709</v>
      </c>
      <c r="BI685" s="220">
        <v>709</v>
      </c>
      <c r="BJ685" s="220">
        <v>709</v>
      </c>
      <c r="BK685" s="220">
        <v>709</v>
      </c>
      <c r="BL685" s="220">
        <v>709</v>
      </c>
      <c r="BM685" s="220">
        <v>709</v>
      </c>
      <c r="BN685" s="220">
        <v>709</v>
      </c>
      <c r="BO685" s="220">
        <v>709</v>
      </c>
      <c r="BP685" s="220">
        <v>709</v>
      </c>
      <c r="BQ685" s="220">
        <v>709</v>
      </c>
      <c r="BR685" s="220">
        <v>709</v>
      </c>
      <c r="BS685" s="220">
        <v>709</v>
      </c>
      <c r="BT685" s="220">
        <v>709</v>
      </c>
      <c r="BU685" s="220">
        <v>709</v>
      </c>
      <c r="BV685" s="220">
        <v>709</v>
      </c>
      <c r="BW685" s="220">
        <v>709</v>
      </c>
      <c r="BX685" s="220">
        <v>709</v>
      </c>
      <c r="BY685" s="220">
        <v>709</v>
      </c>
      <c r="BZ685" s="220">
        <v>709</v>
      </c>
      <c r="CA685" s="220">
        <v>709</v>
      </c>
      <c r="CB685" s="220">
        <v>709</v>
      </c>
      <c r="CC685" s="220">
        <v>709</v>
      </c>
      <c r="CD685" s="220">
        <v>709</v>
      </c>
      <c r="CE685" s="220">
        <v>709</v>
      </c>
      <c r="CF685" s="220">
        <v>709</v>
      </c>
      <c r="CG685" s="220">
        <v>709</v>
      </c>
      <c r="CH685" s="220">
        <v>709</v>
      </c>
      <c r="CI685" s="220">
        <v>709</v>
      </c>
      <c r="CJ685" s="220">
        <v>709</v>
      </c>
      <c r="CK685" s="220">
        <v>709</v>
      </c>
      <c r="CL685" s="220">
        <v>709</v>
      </c>
      <c r="CM685" s="220">
        <v>709</v>
      </c>
      <c r="CN685" s="220">
        <v>709</v>
      </c>
      <c r="CO685" s="220">
        <v>709</v>
      </c>
      <c r="CP685" s="220">
        <v>709</v>
      </c>
      <c r="CQ685" s="220">
        <v>709</v>
      </c>
      <c r="CR685" s="220">
        <v>709</v>
      </c>
      <c r="CS685" s="220">
        <v>709</v>
      </c>
      <c r="CT685" s="220">
        <v>709</v>
      </c>
      <c r="CU685" s="220">
        <v>709</v>
      </c>
      <c r="CV685" s="220">
        <v>709</v>
      </c>
      <c r="CW685" s="220">
        <v>709</v>
      </c>
      <c r="CX685" s="220">
        <v>709</v>
      </c>
      <c r="CY685" s="220">
        <v>709</v>
      </c>
      <c r="CZ685" s="220">
        <v>709</v>
      </c>
      <c r="DA685" s="220">
        <v>709</v>
      </c>
      <c r="DB685" s="220">
        <v>709</v>
      </c>
      <c r="DC685" s="220">
        <v>709</v>
      </c>
      <c r="DD685" s="220">
        <v>709</v>
      </c>
      <c r="DE685" s="220">
        <v>709</v>
      </c>
      <c r="DF685" s="220">
        <v>709</v>
      </c>
      <c r="DG685" s="220">
        <v>709</v>
      </c>
      <c r="DH685" s="220">
        <v>709</v>
      </c>
      <c r="DI685" s="220">
        <v>709</v>
      </c>
      <c r="DJ685" s="220">
        <v>709</v>
      </c>
      <c r="DK685" s="220">
        <v>709</v>
      </c>
      <c r="DL685" s="220">
        <v>709</v>
      </c>
      <c r="DM685" s="220">
        <v>709</v>
      </c>
      <c r="DN685" s="220">
        <v>709</v>
      </c>
      <c r="DO685" s="220">
        <v>709</v>
      </c>
      <c r="DP685" s="220">
        <v>709</v>
      </c>
      <c r="DQ685" s="220">
        <v>709</v>
      </c>
      <c r="DR685" s="220">
        <v>709</v>
      </c>
      <c r="DS685" s="220">
        <v>709</v>
      </c>
      <c r="DT685" s="220">
        <v>709</v>
      </c>
      <c r="DU685" s="220">
        <v>709</v>
      </c>
      <c r="DV685" s="220">
        <v>709</v>
      </c>
      <c r="DW685" s="220">
        <v>709</v>
      </c>
      <c r="DX685" s="220">
        <v>709</v>
      </c>
      <c r="DY685" s="220">
        <v>709</v>
      </c>
      <c r="DZ685" s="220">
        <v>709</v>
      </c>
      <c r="EA685" s="220">
        <v>709</v>
      </c>
      <c r="EB685" s="220">
        <v>709</v>
      </c>
      <c r="EC685" s="220">
        <v>709</v>
      </c>
      <c r="ED685" s="220">
        <v>709</v>
      </c>
      <c r="EE685" s="220">
        <v>709</v>
      </c>
      <c r="EF685" s="220">
        <v>709</v>
      </c>
      <c r="EG685" s="220">
        <v>709</v>
      </c>
      <c r="EH685" s="220">
        <v>709</v>
      </c>
      <c r="EI685" s="220">
        <v>709</v>
      </c>
      <c r="EJ685" s="220">
        <v>709</v>
      </c>
      <c r="EK685" s="220">
        <v>709</v>
      </c>
      <c r="EL685" s="220">
        <v>709</v>
      </c>
      <c r="EM685" s="220">
        <v>709</v>
      </c>
      <c r="EN685" s="242">
        <v>709</v>
      </c>
      <c r="EO685" s="232">
        <v>709</v>
      </c>
      <c r="EP685" s="227">
        <v>709</v>
      </c>
      <c r="EQ685" s="154">
        <v>709</v>
      </c>
      <c r="ER685" s="154">
        <v>709</v>
      </c>
      <c r="ES685" s="154">
        <v>709</v>
      </c>
      <c r="ET685" s="154">
        <v>709</v>
      </c>
      <c r="EU685" s="154">
        <v>709</v>
      </c>
      <c r="EV685" s="166">
        <v>709</v>
      </c>
      <c r="EW685" s="166">
        <v>709</v>
      </c>
      <c r="EX685" s="166">
        <v>709</v>
      </c>
      <c r="EY685" s="166">
        <v>709</v>
      </c>
      <c r="EZ685" s="166">
        <v>709</v>
      </c>
      <c r="FA685" s="166">
        <v>709</v>
      </c>
      <c r="FB685" s="154">
        <v>709</v>
      </c>
      <c r="FC685" s="166">
        <v>709</v>
      </c>
      <c r="FD685" s="154">
        <v>709</v>
      </c>
      <c r="FE685" s="154">
        <v>709</v>
      </c>
      <c r="FF685" s="166">
        <v>709</v>
      </c>
      <c r="FG685" s="154">
        <v>709</v>
      </c>
      <c r="FH685" s="166">
        <v>709</v>
      </c>
      <c r="FI685" s="166">
        <v>709</v>
      </c>
      <c r="FJ685" s="166">
        <v>709</v>
      </c>
      <c r="FK685" s="166">
        <v>709</v>
      </c>
      <c r="FL685" s="166">
        <v>709</v>
      </c>
      <c r="FM685" s="166">
        <v>709</v>
      </c>
      <c r="FN685" s="166">
        <v>709</v>
      </c>
      <c r="FO685" s="166">
        <v>709</v>
      </c>
      <c r="FP685" s="166">
        <v>709</v>
      </c>
      <c r="FQ685" s="166">
        <v>709</v>
      </c>
      <c r="FR685" s="166">
        <v>709</v>
      </c>
      <c r="FS685" s="166">
        <v>709</v>
      </c>
      <c r="FT685" s="166">
        <v>709</v>
      </c>
      <c r="FU685" s="166">
        <v>709</v>
      </c>
      <c r="FV685" s="166">
        <v>709</v>
      </c>
      <c r="FW685" s="166">
        <v>709</v>
      </c>
      <c r="FX685" s="166">
        <v>709</v>
      </c>
      <c r="FY685" s="166">
        <v>709</v>
      </c>
      <c r="FZ685" s="166">
        <v>709</v>
      </c>
      <c r="GA685" s="166">
        <v>709</v>
      </c>
      <c r="GB685" s="166">
        <v>709</v>
      </c>
      <c r="GC685" s="166">
        <v>709</v>
      </c>
      <c r="GD685" s="166">
        <v>709</v>
      </c>
      <c r="GE685" s="166">
        <v>709</v>
      </c>
      <c r="GF685" s="166">
        <v>709</v>
      </c>
      <c r="GG685" s="166">
        <v>709</v>
      </c>
      <c r="GH685" s="166">
        <v>709</v>
      </c>
      <c r="GI685" s="166">
        <v>709</v>
      </c>
      <c r="GJ685" s="166">
        <v>709</v>
      </c>
      <c r="GK685" s="154">
        <v>709</v>
      </c>
      <c r="GL685" s="154">
        <v>709</v>
      </c>
      <c r="GM685" s="154">
        <v>709</v>
      </c>
      <c r="GN685" s="154">
        <v>709</v>
      </c>
      <c r="GO685" s="154">
        <v>709</v>
      </c>
      <c r="GP685" s="154">
        <v>709</v>
      </c>
      <c r="GQ685" s="154">
        <v>709</v>
      </c>
      <c r="GR685" s="154">
        <v>709</v>
      </c>
      <c r="GS685" s="154">
        <v>709</v>
      </c>
      <c r="GT685" s="166">
        <v>709</v>
      </c>
      <c r="GU685" s="166">
        <v>709</v>
      </c>
      <c r="GV685" s="166">
        <v>709</v>
      </c>
      <c r="GW685" s="166">
        <v>709</v>
      </c>
      <c r="GX685" s="166">
        <v>709</v>
      </c>
      <c r="GY685" s="154">
        <v>709</v>
      </c>
      <c r="GZ685" s="154">
        <v>709</v>
      </c>
      <c r="HA685" s="154">
        <v>709</v>
      </c>
      <c r="HB685" s="154">
        <v>709</v>
      </c>
      <c r="HC685" s="154">
        <v>709</v>
      </c>
      <c r="HD685" s="154">
        <v>709</v>
      </c>
      <c r="HE685" s="154">
        <v>709</v>
      </c>
      <c r="HF685" s="166">
        <v>709</v>
      </c>
      <c r="HG685" s="154">
        <v>709</v>
      </c>
      <c r="HH685" s="154">
        <v>709</v>
      </c>
      <c r="HI685" s="166">
        <v>709</v>
      </c>
      <c r="HJ685" s="154">
        <v>710</v>
      </c>
      <c r="HK685" s="154">
        <v>709</v>
      </c>
      <c r="HL685" s="166">
        <v>709</v>
      </c>
      <c r="HM685" s="154">
        <v>709</v>
      </c>
      <c r="HN685" s="154">
        <v>709</v>
      </c>
      <c r="HO685" s="166">
        <v>709</v>
      </c>
      <c r="HP685" s="154">
        <v>709</v>
      </c>
      <c r="HQ685" s="154">
        <v>709</v>
      </c>
      <c r="HR685" s="166">
        <v>709</v>
      </c>
      <c r="HS685" s="154">
        <v>709</v>
      </c>
      <c r="HT685" s="151">
        <v>709</v>
      </c>
      <c r="HU685" s="151">
        <v>709</v>
      </c>
      <c r="HV685" s="151">
        <v>709</v>
      </c>
      <c r="HW685" s="170">
        <v>709</v>
      </c>
    </row>
    <row r="686" spans="1:231">
      <c r="A686" s="145">
        <f t="shared" si="60"/>
        <v>43994</v>
      </c>
      <c r="B686" s="220">
        <f>'Age&amp;Sex by occurrence date'!$FZT22</f>
        <v>770</v>
      </c>
      <c r="C686" s="220">
        <v>708</v>
      </c>
      <c r="D686" s="220">
        <v>708</v>
      </c>
      <c r="E686" s="220">
        <v>708</v>
      </c>
      <c r="F686" s="220">
        <v>708</v>
      </c>
      <c r="G686" s="220">
        <v>708</v>
      </c>
      <c r="H686" s="220">
        <v>708</v>
      </c>
      <c r="I686" s="220">
        <v>708</v>
      </c>
      <c r="J686" s="220">
        <v>708</v>
      </c>
      <c r="K686" s="220">
        <v>708</v>
      </c>
      <c r="L686" s="220">
        <v>708</v>
      </c>
      <c r="M686" s="220">
        <v>708</v>
      </c>
      <c r="N686" s="220">
        <v>708</v>
      </c>
      <c r="O686" s="220">
        <v>708</v>
      </c>
      <c r="P686" s="220">
        <v>708</v>
      </c>
      <c r="Q686" s="220">
        <v>708</v>
      </c>
      <c r="R686" s="220">
        <v>708</v>
      </c>
      <c r="S686" s="220">
        <v>708</v>
      </c>
      <c r="T686" s="220">
        <v>708</v>
      </c>
      <c r="U686" s="220">
        <v>708</v>
      </c>
      <c r="V686" s="220">
        <v>708</v>
      </c>
      <c r="W686" s="220">
        <v>708</v>
      </c>
      <c r="X686" s="220">
        <v>708</v>
      </c>
      <c r="Y686" s="220">
        <v>708</v>
      </c>
      <c r="Z686" s="220">
        <v>708</v>
      </c>
      <c r="AA686" s="220">
        <v>708</v>
      </c>
      <c r="AB686" s="220">
        <v>709</v>
      </c>
      <c r="AC686" s="220">
        <v>709</v>
      </c>
      <c r="AD686" s="220">
        <v>709</v>
      </c>
      <c r="AE686" s="220">
        <v>708</v>
      </c>
      <c r="AF686" s="220">
        <v>708</v>
      </c>
      <c r="AG686" s="220">
        <v>708</v>
      </c>
      <c r="AH686" s="220">
        <v>708</v>
      </c>
      <c r="AI686" s="220">
        <v>708</v>
      </c>
      <c r="AJ686" s="220">
        <v>708</v>
      </c>
      <c r="AK686" s="220">
        <v>708</v>
      </c>
      <c r="AL686" s="220">
        <v>708</v>
      </c>
      <c r="AM686" s="220">
        <v>708</v>
      </c>
      <c r="AN686" s="220">
        <v>708</v>
      </c>
      <c r="AO686" s="220">
        <v>708</v>
      </c>
      <c r="AP686" s="220">
        <v>708</v>
      </c>
      <c r="AQ686" s="220">
        <v>708</v>
      </c>
      <c r="AR686" s="220">
        <v>708</v>
      </c>
      <c r="AS686" s="220">
        <v>708</v>
      </c>
      <c r="AT686" s="220">
        <v>708</v>
      </c>
      <c r="AU686" s="220">
        <v>708</v>
      </c>
      <c r="AV686" s="220">
        <v>708</v>
      </c>
      <c r="AW686" s="220">
        <v>708</v>
      </c>
      <c r="AX686" s="220">
        <v>708</v>
      </c>
      <c r="AY686" s="220">
        <v>708</v>
      </c>
      <c r="AZ686" s="220">
        <v>708</v>
      </c>
      <c r="BA686" s="220">
        <v>708</v>
      </c>
      <c r="BB686" s="220">
        <v>708</v>
      </c>
      <c r="BC686" s="220">
        <v>708</v>
      </c>
      <c r="BD686" s="220">
        <v>708</v>
      </c>
      <c r="BE686" s="220">
        <v>708</v>
      </c>
      <c r="BF686" s="220">
        <v>708</v>
      </c>
      <c r="BG686" s="220">
        <v>708</v>
      </c>
      <c r="BH686" s="220">
        <v>708</v>
      </c>
      <c r="BI686" s="220">
        <v>708</v>
      </c>
      <c r="BJ686" s="220">
        <v>708</v>
      </c>
      <c r="BK686" s="220">
        <v>708</v>
      </c>
      <c r="BL686" s="220">
        <v>708</v>
      </c>
      <c r="BM686" s="220">
        <v>708</v>
      </c>
      <c r="BN686" s="220">
        <v>708</v>
      </c>
      <c r="BO686" s="220">
        <v>708</v>
      </c>
      <c r="BP686" s="220">
        <v>708</v>
      </c>
      <c r="BQ686" s="220">
        <v>708</v>
      </c>
      <c r="BR686" s="220">
        <v>708</v>
      </c>
      <c r="BS686" s="220">
        <v>708</v>
      </c>
      <c r="BT686" s="220">
        <v>708</v>
      </c>
      <c r="BU686" s="220">
        <v>708</v>
      </c>
      <c r="BV686" s="220">
        <v>708</v>
      </c>
      <c r="BW686" s="220">
        <v>708</v>
      </c>
      <c r="BX686" s="220">
        <v>708</v>
      </c>
      <c r="BY686" s="220">
        <v>708</v>
      </c>
      <c r="BZ686" s="220">
        <v>708</v>
      </c>
      <c r="CA686" s="220">
        <v>708</v>
      </c>
      <c r="CB686" s="220">
        <v>708</v>
      </c>
      <c r="CC686" s="220">
        <v>708</v>
      </c>
      <c r="CD686" s="220">
        <v>708</v>
      </c>
      <c r="CE686" s="220">
        <v>708</v>
      </c>
      <c r="CF686" s="220">
        <v>708</v>
      </c>
      <c r="CG686" s="220">
        <v>708</v>
      </c>
      <c r="CH686" s="220">
        <v>708</v>
      </c>
      <c r="CI686" s="220">
        <v>708</v>
      </c>
      <c r="CJ686" s="220">
        <v>708</v>
      </c>
      <c r="CK686" s="220">
        <v>708</v>
      </c>
      <c r="CL686" s="220">
        <v>708</v>
      </c>
      <c r="CM686" s="220">
        <v>708</v>
      </c>
      <c r="CN686" s="220">
        <v>708</v>
      </c>
      <c r="CO686" s="220">
        <v>708</v>
      </c>
      <c r="CP686" s="220">
        <v>708</v>
      </c>
      <c r="CQ686" s="220">
        <v>708</v>
      </c>
      <c r="CR686" s="220">
        <v>708</v>
      </c>
      <c r="CS686" s="220">
        <v>708</v>
      </c>
      <c r="CT686" s="220">
        <v>708</v>
      </c>
      <c r="CU686" s="220">
        <v>708</v>
      </c>
      <c r="CV686" s="220">
        <v>708</v>
      </c>
      <c r="CW686" s="220">
        <v>708</v>
      </c>
      <c r="CX686" s="220">
        <v>708</v>
      </c>
      <c r="CY686" s="220">
        <v>708</v>
      </c>
      <c r="CZ686" s="220">
        <v>708</v>
      </c>
      <c r="DA686" s="220">
        <v>708</v>
      </c>
      <c r="DB686" s="220">
        <v>708</v>
      </c>
      <c r="DC686" s="220">
        <v>708</v>
      </c>
      <c r="DD686" s="220">
        <v>708</v>
      </c>
      <c r="DE686" s="220">
        <v>708</v>
      </c>
      <c r="DF686" s="220">
        <v>708</v>
      </c>
      <c r="DG686" s="220">
        <v>708</v>
      </c>
      <c r="DH686" s="220">
        <v>708</v>
      </c>
      <c r="DI686" s="220">
        <v>708</v>
      </c>
      <c r="DJ686" s="220">
        <v>708</v>
      </c>
      <c r="DK686" s="220">
        <v>708</v>
      </c>
      <c r="DL686" s="220">
        <v>708</v>
      </c>
      <c r="DM686" s="220">
        <v>708</v>
      </c>
      <c r="DN686" s="220">
        <v>708</v>
      </c>
      <c r="DO686" s="220">
        <v>708</v>
      </c>
      <c r="DP686" s="220">
        <v>708</v>
      </c>
      <c r="DQ686" s="220">
        <v>708</v>
      </c>
      <c r="DR686" s="220">
        <v>708</v>
      </c>
      <c r="DS686" s="220">
        <v>708</v>
      </c>
      <c r="DT686" s="220">
        <v>708</v>
      </c>
      <c r="DU686" s="220">
        <v>708</v>
      </c>
      <c r="DV686" s="220">
        <v>708</v>
      </c>
      <c r="DW686" s="220">
        <v>708</v>
      </c>
      <c r="DX686" s="220">
        <v>708</v>
      </c>
      <c r="DY686" s="220">
        <v>708</v>
      </c>
      <c r="DZ686" s="220">
        <v>708</v>
      </c>
      <c r="EA686" s="220">
        <v>708</v>
      </c>
      <c r="EB686" s="220">
        <v>708</v>
      </c>
      <c r="EC686" s="220">
        <v>708</v>
      </c>
      <c r="ED686" s="220">
        <v>708</v>
      </c>
      <c r="EE686" s="220">
        <v>708</v>
      </c>
      <c r="EF686" s="220">
        <v>708</v>
      </c>
      <c r="EG686" s="220">
        <v>708</v>
      </c>
      <c r="EH686" s="220">
        <v>708</v>
      </c>
      <c r="EI686" s="220">
        <v>708</v>
      </c>
      <c r="EJ686" s="220">
        <v>708</v>
      </c>
      <c r="EK686" s="220">
        <v>708</v>
      </c>
      <c r="EL686" s="220">
        <v>708</v>
      </c>
      <c r="EM686" s="220">
        <v>708</v>
      </c>
      <c r="EN686" s="242">
        <v>708</v>
      </c>
      <c r="EO686" s="232">
        <v>708</v>
      </c>
      <c r="EP686" s="228">
        <v>708</v>
      </c>
      <c r="EQ686" s="166">
        <v>708</v>
      </c>
      <c r="ER686" s="166">
        <v>708</v>
      </c>
      <c r="ES686" s="166">
        <v>708</v>
      </c>
      <c r="ET686" s="166">
        <v>708</v>
      </c>
      <c r="EU686" s="166">
        <v>708</v>
      </c>
      <c r="EV686" s="154">
        <v>708</v>
      </c>
      <c r="EW686" s="154">
        <v>708</v>
      </c>
      <c r="EX686" s="154">
        <v>708</v>
      </c>
      <c r="EY686" s="154">
        <v>708</v>
      </c>
      <c r="EZ686" s="154">
        <v>708</v>
      </c>
      <c r="FA686" s="154">
        <v>708</v>
      </c>
      <c r="FB686" s="154">
        <v>708</v>
      </c>
      <c r="FC686" s="154">
        <v>708</v>
      </c>
      <c r="FD686" s="154">
        <v>708</v>
      </c>
      <c r="FE686" s="154">
        <v>708</v>
      </c>
      <c r="FF686" s="154">
        <v>708</v>
      </c>
      <c r="FG686" s="166">
        <v>708</v>
      </c>
      <c r="FH686" s="154">
        <v>708</v>
      </c>
      <c r="FI686" s="154">
        <v>708</v>
      </c>
      <c r="FJ686" s="166">
        <v>708</v>
      </c>
      <c r="FK686" s="166">
        <v>708</v>
      </c>
      <c r="FL686" s="166">
        <v>708</v>
      </c>
      <c r="FM686" s="166">
        <v>708</v>
      </c>
      <c r="FN686" s="166">
        <v>708</v>
      </c>
      <c r="FO686" s="166">
        <v>708</v>
      </c>
      <c r="FP686" s="166">
        <v>708</v>
      </c>
      <c r="FQ686" s="166">
        <v>708</v>
      </c>
      <c r="FR686" s="154">
        <v>708</v>
      </c>
      <c r="FS686" s="154">
        <v>708</v>
      </c>
      <c r="FT686" s="154">
        <v>708</v>
      </c>
      <c r="FU686" s="154">
        <v>708</v>
      </c>
      <c r="FV686" s="154">
        <v>708</v>
      </c>
      <c r="FW686" s="154">
        <v>708</v>
      </c>
      <c r="FX686" s="154">
        <v>708</v>
      </c>
      <c r="FY686" s="166">
        <v>708</v>
      </c>
      <c r="FZ686" s="166">
        <v>708</v>
      </c>
      <c r="GA686" s="166">
        <v>708</v>
      </c>
      <c r="GB686" s="166">
        <v>708</v>
      </c>
      <c r="GC686" s="166">
        <v>708</v>
      </c>
      <c r="GD686" s="166">
        <v>708</v>
      </c>
      <c r="GE686" s="166">
        <v>708</v>
      </c>
      <c r="GF686" s="166">
        <v>708</v>
      </c>
      <c r="GG686" s="166">
        <v>708</v>
      </c>
      <c r="GH686" s="166">
        <v>708</v>
      </c>
      <c r="GI686" s="166">
        <v>708</v>
      </c>
      <c r="GJ686" s="166">
        <v>708</v>
      </c>
      <c r="GK686" s="166">
        <v>708</v>
      </c>
      <c r="GL686" s="166">
        <v>708</v>
      </c>
      <c r="GM686" s="166">
        <v>708</v>
      </c>
      <c r="GN686" s="166">
        <v>708</v>
      </c>
      <c r="GO686" s="166">
        <v>708</v>
      </c>
      <c r="GP686" s="166">
        <v>708</v>
      </c>
      <c r="GQ686" s="166">
        <v>708</v>
      </c>
      <c r="GR686" s="166">
        <v>708</v>
      </c>
      <c r="GS686" s="166">
        <v>708</v>
      </c>
      <c r="GT686" s="166">
        <v>708</v>
      </c>
      <c r="GU686" s="166">
        <v>708</v>
      </c>
      <c r="GV686" s="166">
        <v>708</v>
      </c>
      <c r="GW686" s="166">
        <v>708</v>
      </c>
      <c r="GX686" s="166">
        <v>708</v>
      </c>
      <c r="GY686" s="166">
        <v>708</v>
      </c>
      <c r="GZ686" s="166">
        <v>708</v>
      </c>
      <c r="HA686" s="166">
        <v>708</v>
      </c>
      <c r="HB686" s="166">
        <v>708</v>
      </c>
      <c r="HC686" s="166">
        <v>708</v>
      </c>
      <c r="HD686" s="166">
        <v>708</v>
      </c>
      <c r="HE686" s="166">
        <v>708</v>
      </c>
      <c r="HF686" s="166">
        <v>708</v>
      </c>
      <c r="HG686" s="154">
        <v>708</v>
      </c>
      <c r="HH686" s="154">
        <v>708</v>
      </c>
      <c r="HI686" s="166">
        <v>708</v>
      </c>
      <c r="HJ686" s="154">
        <v>709</v>
      </c>
      <c r="HK686" s="154">
        <v>708</v>
      </c>
      <c r="HL686" s="166">
        <v>708</v>
      </c>
      <c r="HM686" s="154">
        <v>708</v>
      </c>
      <c r="HN686" s="154">
        <v>708</v>
      </c>
      <c r="HO686" s="166">
        <v>708</v>
      </c>
      <c r="HP686" s="154">
        <v>708</v>
      </c>
      <c r="HQ686" s="154">
        <v>708</v>
      </c>
      <c r="HR686" s="166">
        <v>708</v>
      </c>
      <c r="HS686" s="154">
        <v>708</v>
      </c>
      <c r="HT686" s="151">
        <v>708</v>
      </c>
      <c r="HU686" s="151">
        <v>708</v>
      </c>
      <c r="HV686" s="151">
        <v>708</v>
      </c>
      <c r="HW686" s="170">
        <v>708</v>
      </c>
    </row>
    <row r="687" spans="1:231">
      <c r="A687" s="145">
        <f t="shared" si="60"/>
        <v>43993</v>
      </c>
      <c r="B687" s="220">
        <f>'Age&amp;Sex by occurrence date'!$GAA22</f>
        <v>768</v>
      </c>
      <c r="C687" s="220">
        <v>708</v>
      </c>
      <c r="D687" s="220">
        <v>708</v>
      </c>
      <c r="E687" s="220">
        <v>708</v>
      </c>
      <c r="F687" s="220">
        <v>708</v>
      </c>
      <c r="G687" s="220">
        <v>708</v>
      </c>
      <c r="H687" s="220">
        <v>708</v>
      </c>
      <c r="I687" s="220">
        <v>708</v>
      </c>
      <c r="J687" s="220">
        <v>708</v>
      </c>
      <c r="K687" s="220">
        <v>708</v>
      </c>
      <c r="L687" s="220">
        <v>708</v>
      </c>
      <c r="M687" s="220">
        <v>708</v>
      </c>
      <c r="N687" s="220">
        <v>708</v>
      </c>
      <c r="O687" s="220">
        <v>708</v>
      </c>
      <c r="P687" s="220">
        <v>708</v>
      </c>
      <c r="Q687" s="220">
        <v>708</v>
      </c>
      <c r="R687" s="220">
        <v>708</v>
      </c>
      <c r="S687" s="220">
        <v>708</v>
      </c>
      <c r="T687" s="220">
        <v>708</v>
      </c>
      <c r="U687" s="220">
        <v>708</v>
      </c>
      <c r="V687" s="220">
        <v>708</v>
      </c>
      <c r="W687" s="220">
        <v>708</v>
      </c>
      <c r="X687" s="220">
        <v>708</v>
      </c>
      <c r="Y687" s="220">
        <v>708</v>
      </c>
      <c r="Z687" s="220">
        <v>708</v>
      </c>
      <c r="AA687" s="220">
        <v>708</v>
      </c>
      <c r="AB687" s="220">
        <v>709</v>
      </c>
      <c r="AC687" s="220">
        <v>709</v>
      </c>
      <c r="AD687" s="220">
        <v>709</v>
      </c>
      <c r="AE687" s="220">
        <v>708</v>
      </c>
      <c r="AF687" s="220">
        <v>708</v>
      </c>
      <c r="AG687" s="220">
        <v>708</v>
      </c>
      <c r="AH687" s="220">
        <v>708</v>
      </c>
      <c r="AI687" s="220">
        <v>708</v>
      </c>
      <c r="AJ687" s="220">
        <v>708</v>
      </c>
      <c r="AK687" s="220">
        <v>708</v>
      </c>
      <c r="AL687" s="220">
        <v>708</v>
      </c>
      <c r="AM687" s="220">
        <v>708</v>
      </c>
      <c r="AN687" s="220">
        <v>708</v>
      </c>
      <c r="AO687" s="220">
        <v>708</v>
      </c>
      <c r="AP687" s="220">
        <v>708</v>
      </c>
      <c r="AQ687" s="220">
        <v>708</v>
      </c>
      <c r="AR687" s="220">
        <v>708</v>
      </c>
      <c r="AS687" s="220">
        <v>708</v>
      </c>
      <c r="AT687" s="220">
        <v>708</v>
      </c>
      <c r="AU687" s="220">
        <v>708</v>
      </c>
      <c r="AV687" s="220">
        <v>708</v>
      </c>
      <c r="AW687" s="220">
        <v>708</v>
      </c>
      <c r="AX687" s="220">
        <v>708</v>
      </c>
      <c r="AY687" s="220">
        <v>708</v>
      </c>
      <c r="AZ687" s="220">
        <v>708</v>
      </c>
      <c r="BA687" s="220">
        <v>708</v>
      </c>
      <c r="BB687" s="220">
        <v>708</v>
      </c>
      <c r="BC687" s="220">
        <v>708</v>
      </c>
      <c r="BD687" s="220">
        <v>708</v>
      </c>
      <c r="BE687" s="220">
        <v>708</v>
      </c>
      <c r="BF687" s="220">
        <v>708</v>
      </c>
      <c r="BG687" s="220">
        <v>708</v>
      </c>
      <c r="BH687" s="220">
        <v>708</v>
      </c>
      <c r="BI687" s="220">
        <v>708</v>
      </c>
      <c r="BJ687" s="220">
        <v>708</v>
      </c>
      <c r="BK687" s="220">
        <v>708</v>
      </c>
      <c r="BL687" s="220">
        <v>708</v>
      </c>
      <c r="BM687" s="220">
        <v>708</v>
      </c>
      <c r="BN687" s="220">
        <v>708</v>
      </c>
      <c r="BO687" s="220">
        <v>708</v>
      </c>
      <c r="BP687" s="220">
        <v>708</v>
      </c>
      <c r="BQ687" s="220">
        <v>708</v>
      </c>
      <c r="BR687" s="220">
        <v>708</v>
      </c>
      <c r="BS687" s="220">
        <v>708</v>
      </c>
      <c r="BT687" s="220">
        <v>708</v>
      </c>
      <c r="BU687" s="220">
        <v>708</v>
      </c>
      <c r="BV687" s="220">
        <v>708</v>
      </c>
      <c r="BW687" s="220">
        <v>708</v>
      </c>
      <c r="BX687" s="220">
        <v>708</v>
      </c>
      <c r="BY687" s="220">
        <v>708</v>
      </c>
      <c r="BZ687" s="220">
        <v>708</v>
      </c>
      <c r="CA687" s="220">
        <v>708</v>
      </c>
      <c r="CB687" s="220">
        <v>708</v>
      </c>
      <c r="CC687" s="220">
        <v>708</v>
      </c>
      <c r="CD687" s="220">
        <v>708</v>
      </c>
      <c r="CE687" s="220">
        <v>708</v>
      </c>
      <c r="CF687" s="220">
        <v>708</v>
      </c>
      <c r="CG687" s="220">
        <v>708</v>
      </c>
      <c r="CH687" s="220">
        <v>708</v>
      </c>
      <c r="CI687" s="220">
        <v>708</v>
      </c>
      <c r="CJ687" s="220">
        <v>708</v>
      </c>
      <c r="CK687" s="220">
        <v>708</v>
      </c>
      <c r="CL687" s="220">
        <v>708</v>
      </c>
      <c r="CM687" s="220">
        <v>708</v>
      </c>
      <c r="CN687" s="220">
        <v>708</v>
      </c>
      <c r="CO687" s="220">
        <v>708</v>
      </c>
      <c r="CP687" s="220">
        <v>708</v>
      </c>
      <c r="CQ687" s="220">
        <v>708</v>
      </c>
      <c r="CR687" s="220">
        <v>708</v>
      </c>
      <c r="CS687" s="220">
        <v>708</v>
      </c>
      <c r="CT687" s="220">
        <v>708</v>
      </c>
      <c r="CU687" s="220">
        <v>708</v>
      </c>
      <c r="CV687" s="220">
        <v>708</v>
      </c>
      <c r="CW687" s="220">
        <v>708</v>
      </c>
      <c r="CX687" s="220">
        <v>708</v>
      </c>
      <c r="CY687" s="220">
        <v>708</v>
      </c>
      <c r="CZ687" s="220">
        <v>708</v>
      </c>
      <c r="DA687" s="220">
        <v>708</v>
      </c>
      <c r="DB687" s="220">
        <v>708</v>
      </c>
      <c r="DC687" s="220">
        <v>708</v>
      </c>
      <c r="DD687" s="220">
        <v>708</v>
      </c>
      <c r="DE687" s="220">
        <v>708</v>
      </c>
      <c r="DF687" s="220">
        <v>708</v>
      </c>
      <c r="DG687" s="220">
        <v>708</v>
      </c>
      <c r="DH687" s="220">
        <v>708</v>
      </c>
      <c r="DI687" s="220">
        <v>708</v>
      </c>
      <c r="DJ687" s="220">
        <v>708</v>
      </c>
      <c r="DK687" s="220">
        <v>708</v>
      </c>
      <c r="DL687" s="220">
        <v>708</v>
      </c>
      <c r="DM687" s="220">
        <v>708</v>
      </c>
      <c r="DN687" s="220">
        <v>708</v>
      </c>
      <c r="DO687" s="220">
        <v>708</v>
      </c>
      <c r="DP687" s="220">
        <v>708</v>
      </c>
      <c r="DQ687" s="220">
        <v>708</v>
      </c>
      <c r="DR687" s="220">
        <v>708</v>
      </c>
      <c r="DS687" s="220">
        <v>708</v>
      </c>
      <c r="DT687" s="220">
        <v>708</v>
      </c>
      <c r="DU687" s="220">
        <v>708</v>
      </c>
      <c r="DV687" s="220">
        <v>708</v>
      </c>
      <c r="DW687" s="220">
        <v>708</v>
      </c>
      <c r="DX687" s="220">
        <v>708</v>
      </c>
      <c r="DY687" s="220">
        <v>708</v>
      </c>
      <c r="DZ687" s="220">
        <v>708</v>
      </c>
      <c r="EA687" s="220">
        <v>708</v>
      </c>
      <c r="EB687" s="220">
        <v>708</v>
      </c>
      <c r="EC687" s="220">
        <v>708</v>
      </c>
      <c r="ED687" s="220">
        <v>708</v>
      </c>
      <c r="EE687" s="220">
        <v>708</v>
      </c>
      <c r="EF687" s="220">
        <v>708</v>
      </c>
      <c r="EG687" s="220">
        <v>708</v>
      </c>
      <c r="EH687" s="220">
        <v>708</v>
      </c>
      <c r="EI687" s="220">
        <v>708</v>
      </c>
      <c r="EJ687" s="220">
        <v>708</v>
      </c>
      <c r="EK687" s="220">
        <v>708</v>
      </c>
      <c r="EL687" s="220">
        <v>708</v>
      </c>
      <c r="EM687" s="220">
        <v>708</v>
      </c>
      <c r="EN687" s="242">
        <v>708</v>
      </c>
      <c r="EO687" s="232">
        <v>708</v>
      </c>
      <c r="EP687" s="227">
        <v>708</v>
      </c>
      <c r="EQ687" s="154">
        <v>708</v>
      </c>
      <c r="ER687" s="154">
        <v>708</v>
      </c>
      <c r="ES687" s="154">
        <v>708</v>
      </c>
      <c r="ET687" s="154">
        <v>708</v>
      </c>
      <c r="EU687" s="154">
        <v>708</v>
      </c>
      <c r="EV687" s="154">
        <v>708</v>
      </c>
      <c r="EW687" s="166">
        <v>708</v>
      </c>
      <c r="EX687" s="166">
        <v>708</v>
      </c>
      <c r="EY687" s="166">
        <v>708</v>
      </c>
      <c r="EZ687" s="166">
        <v>708</v>
      </c>
      <c r="FA687" s="166">
        <v>708</v>
      </c>
      <c r="FB687" s="166">
        <v>708</v>
      </c>
      <c r="FC687" s="166">
        <v>708</v>
      </c>
      <c r="FD687" s="166">
        <v>708</v>
      </c>
      <c r="FE687" s="166">
        <v>708</v>
      </c>
      <c r="FF687" s="166">
        <v>708</v>
      </c>
      <c r="FG687" s="154">
        <v>708</v>
      </c>
      <c r="FH687" s="166">
        <v>708</v>
      </c>
      <c r="FI687" s="154">
        <v>708</v>
      </c>
      <c r="FJ687" s="166">
        <v>708</v>
      </c>
      <c r="FK687" s="166">
        <v>708</v>
      </c>
      <c r="FL687" s="166">
        <v>708</v>
      </c>
      <c r="FM687" s="166">
        <v>708</v>
      </c>
      <c r="FN687" s="166">
        <v>708</v>
      </c>
      <c r="FO687" s="166">
        <v>708</v>
      </c>
      <c r="FP687" s="166">
        <v>708</v>
      </c>
      <c r="FQ687" s="166">
        <v>708</v>
      </c>
      <c r="FR687" s="154">
        <v>708</v>
      </c>
      <c r="FS687" s="154">
        <v>708</v>
      </c>
      <c r="FT687" s="154">
        <v>708</v>
      </c>
      <c r="FU687" s="154">
        <v>708</v>
      </c>
      <c r="FV687" s="154">
        <v>708</v>
      </c>
      <c r="FW687" s="154">
        <v>708</v>
      </c>
      <c r="FX687" s="154">
        <v>708</v>
      </c>
      <c r="FY687" s="154">
        <v>708</v>
      </c>
      <c r="FZ687" s="154">
        <v>708</v>
      </c>
      <c r="GA687" s="154">
        <v>708</v>
      </c>
      <c r="GB687" s="154">
        <v>708</v>
      </c>
      <c r="GC687" s="154">
        <v>708</v>
      </c>
      <c r="GD687" s="154">
        <v>708</v>
      </c>
      <c r="GE687" s="154">
        <v>708</v>
      </c>
      <c r="GF687" s="154">
        <v>708</v>
      </c>
      <c r="GG687" s="154">
        <v>708</v>
      </c>
      <c r="GH687" s="154">
        <v>708</v>
      </c>
      <c r="GI687" s="154">
        <v>708</v>
      </c>
      <c r="GJ687" s="154">
        <v>708</v>
      </c>
      <c r="GK687" s="166">
        <v>708</v>
      </c>
      <c r="GL687" s="166">
        <v>708</v>
      </c>
      <c r="GM687" s="166">
        <v>708</v>
      </c>
      <c r="GN687" s="166">
        <v>708</v>
      </c>
      <c r="GO687" s="166">
        <v>708</v>
      </c>
      <c r="GP687" s="166">
        <v>708</v>
      </c>
      <c r="GQ687" s="166">
        <v>708</v>
      </c>
      <c r="GR687" s="166">
        <v>708</v>
      </c>
      <c r="GS687" s="166">
        <v>708</v>
      </c>
      <c r="GT687" s="166">
        <v>708</v>
      </c>
      <c r="GU687" s="166">
        <v>708</v>
      </c>
      <c r="GV687" s="166">
        <v>708</v>
      </c>
      <c r="GW687" s="166">
        <v>708</v>
      </c>
      <c r="GX687" s="166">
        <v>708</v>
      </c>
      <c r="GY687" s="166">
        <v>708</v>
      </c>
      <c r="GZ687" s="166">
        <v>708</v>
      </c>
      <c r="HA687" s="166">
        <v>708</v>
      </c>
      <c r="HB687" s="166">
        <v>708</v>
      </c>
      <c r="HC687" s="166">
        <v>708</v>
      </c>
      <c r="HD687" s="166">
        <v>708</v>
      </c>
      <c r="HE687" s="166">
        <v>708</v>
      </c>
      <c r="HF687" s="166">
        <v>708</v>
      </c>
      <c r="HG687" s="154">
        <v>708</v>
      </c>
      <c r="HH687" s="154">
        <v>708</v>
      </c>
      <c r="HI687" s="166">
        <v>708</v>
      </c>
      <c r="HJ687" s="154">
        <v>709</v>
      </c>
      <c r="HK687" s="154">
        <v>708</v>
      </c>
      <c r="HL687" s="166">
        <v>708</v>
      </c>
      <c r="HM687" s="154">
        <v>708</v>
      </c>
      <c r="HN687" s="154">
        <v>708</v>
      </c>
      <c r="HO687" s="166">
        <v>708</v>
      </c>
      <c r="HP687" s="154">
        <v>708</v>
      </c>
      <c r="HQ687" s="154">
        <v>708</v>
      </c>
      <c r="HR687" s="166">
        <v>708</v>
      </c>
      <c r="HS687" s="154">
        <v>708</v>
      </c>
      <c r="HT687" s="151">
        <v>708</v>
      </c>
      <c r="HU687" s="151">
        <v>708</v>
      </c>
      <c r="HV687" s="151">
        <v>708</v>
      </c>
      <c r="HW687" s="170">
        <v>708</v>
      </c>
    </row>
    <row r="688" spans="1:231">
      <c r="A688" s="145">
        <f t="shared" si="60"/>
        <v>43992</v>
      </c>
      <c r="B688" s="220">
        <f>'Age&amp;Sex by occurrence date'!$GAH22</f>
        <v>767</v>
      </c>
      <c r="C688" s="220">
        <v>708</v>
      </c>
      <c r="D688" s="220">
        <v>708</v>
      </c>
      <c r="E688" s="220">
        <v>708</v>
      </c>
      <c r="F688" s="220">
        <v>708</v>
      </c>
      <c r="G688" s="220">
        <v>708</v>
      </c>
      <c r="H688" s="220">
        <v>708</v>
      </c>
      <c r="I688" s="220">
        <v>708</v>
      </c>
      <c r="J688" s="220">
        <v>708</v>
      </c>
      <c r="K688" s="220">
        <v>708</v>
      </c>
      <c r="L688" s="220">
        <v>708</v>
      </c>
      <c r="M688" s="220">
        <v>708</v>
      </c>
      <c r="N688" s="220">
        <v>708</v>
      </c>
      <c r="O688" s="220">
        <v>708</v>
      </c>
      <c r="P688" s="220">
        <v>708</v>
      </c>
      <c r="Q688" s="220">
        <v>708</v>
      </c>
      <c r="R688" s="220">
        <v>708</v>
      </c>
      <c r="S688" s="220">
        <v>708</v>
      </c>
      <c r="T688" s="220">
        <v>708</v>
      </c>
      <c r="U688" s="220">
        <v>708</v>
      </c>
      <c r="V688" s="220">
        <v>708</v>
      </c>
      <c r="W688" s="220">
        <v>708</v>
      </c>
      <c r="X688" s="220">
        <v>708</v>
      </c>
      <c r="Y688" s="220">
        <v>708</v>
      </c>
      <c r="Z688" s="220">
        <v>708</v>
      </c>
      <c r="AA688" s="220">
        <v>708</v>
      </c>
      <c r="AB688" s="220">
        <v>709</v>
      </c>
      <c r="AC688" s="220">
        <v>709</v>
      </c>
      <c r="AD688" s="220">
        <v>709</v>
      </c>
      <c r="AE688" s="220">
        <v>708</v>
      </c>
      <c r="AF688" s="220">
        <v>708</v>
      </c>
      <c r="AG688" s="220">
        <v>708</v>
      </c>
      <c r="AH688" s="220">
        <v>708</v>
      </c>
      <c r="AI688" s="220">
        <v>708</v>
      </c>
      <c r="AJ688" s="220">
        <v>708</v>
      </c>
      <c r="AK688" s="220">
        <v>708</v>
      </c>
      <c r="AL688" s="220">
        <v>708</v>
      </c>
      <c r="AM688" s="220">
        <v>708</v>
      </c>
      <c r="AN688" s="220">
        <v>708</v>
      </c>
      <c r="AO688" s="220">
        <v>708</v>
      </c>
      <c r="AP688" s="220">
        <v>708</v>
      </c>
      <c r="AQ688" s="220">
        <v>708</v>
      </c>
      <c r="AR688" s="220">
        <v>708</v>
      </c>
      <c r="AS688" s="220">
        <v>708</v>
      </c>
      <c r="AT688" s="220">
        <v>708</v>
      </c>
      <c r="AU688" s="220">
        <v>708</v>
      </c>
      <c r="AV688" s="220">
        <v>708</v>
      </c>
      <c r="AW688" s="220">
        <v>708</v>
      </c>
      <c r="AX688" s="220">
        <v>708</v>
      </c>
      <c r="AY688" s="220">
        <v>708</v>
      </c>
      <c r="AZ688" s="220">
        <v>708</v>
      </c>
      <c r="BA688" s="220">
        <v>708</v>
      </c>
      <c r="BB688" s="220">
        <v>708</v>
      </c>
      <c r="BC688" s="220">
        <v>708</v>
      </c>
      <c r="BD688" s="220">
        <v>708</v>
      </c>
      <c r="BE688" s="220">
        <v>708</v>
      </c>
      <c r="BF688" s="220">
        <v>708</v>
      </c>
      <c r="BG688" s="220">
        <v>708</v>
      </c>
      <c r="BH688" s="220">
        <v>708</v>
      </c>
      <c r="BI688" s="220">
        <v>708</v>
      </c>
      <c r="BJ688" s="220">
        <v>708</v>
      </c>
      <c r="BK688" s="220">
        <v>708</v>
      </c>
      <c r="BL688" s="220">
        <v>708</v>
      </c>
      <c r="BM688" s="220">
        <v>708</v>
      </c>
      <c r="BN688" s="220">
        <v>708</v>
      </c>
      <c r="BO688" s="220">
        <v>708</v>
      </c>
      <c r="BP688" s="220">
        <v>708</v>
      </c>
      <c r="BQ688" s="220">
        <v>708</v>
      </c>
      <c r="BR688" s="220">
        <v>708</v>
      </c>
      <c r="BS688" s="220">
        <v>708</v>
      </c>
      <c r="BT688" s="220">
        <v>708</v>
      </c>
      <c r="BU688" s="220">
        <v>708</v>
      </c>
      <c r="BV688" s="220">
        <v>708</v>
      </c>
      <c r="BW688" s="220">
        <v>708</v>
      </c>
      <c r="BX688" s="220">
        <v>708</v>
      </c>
      <c r="BY688" s="220">
        <v>708</v>
      </c>
      <c r="BZ688" s="220">
        <v>708</v>
      </c>
      <c r="CA688" s="220">
        <v>708</v>
      </c>
      <c r="CB688" s="220">
        <v>708</v>
      </c>
      <c r="CC688" s="220">
        <v>708</v>
      </c>
      <c r="CD688" s="220">
        <v>708</v>
      </c>
      <c r="CE688" s="220">
        <v>708</v>
      </c>
      <c r="CF688" s="220">
        <v>708</v>
      </c>
      <c r="CG688" s="220">
        <v>708</v>
      </c>
      <c r="CH688" s="220">
        <v>708</v>
      </c>
      <c r="CI688" s="220">
        <v>708</v>
      </c>
      <c r="CJ688" s="220">
        <v>708</v>
      </c>
      <c r="CK688" s="220">
        <v>708</v>
      </c>
      <c r="CL688" s="220">
        <v>708</v>
      </c>
      <c r="CM688" s="220">
        <v>708</v>
      </c>
      <c r="CN688" s="220">
        <v>708</v>
      </c>
      <c r="CO688" s="220">
        <v>708</v>
      </c>
      <c r="CP688" s="220">
        <v>708</v>
      </c>
      <c r="CQ688" s="220">
        <v>708</v>
      </c>
      <c r="CR688" s="220">
        <v>708</v>
      </c>
      <c r="CS688" s="220">
        <v>708</v>
      </c>
      <c r="CT688" s="220">
        <v>708</v>
      </c>
      <c r="CU688" s="220">
        <v>708</v>
      </c>
      <c r="CV688" s="220">
        <v>708</v>
      </c>
      <c r="CW688" s="220">
        <v>708</v>
      </c>
      <c r="CX688" s="220">
        <v>708</v>
      </c>
      <c r="CY688" s="220">
        <v>708</v>
      </c>
      <c r="CZ688" s="220">
        <v>708</v>
      </c>
      <c r="DA688" s="220">
        <v>708</v>
      </c>
      <c r="DB688" s="220">
        <v>708</v>
      </c>
      <c r="DC688" s="220">
        <v>708</v>
      </c>
      <c r="DD688" s="220">
        <v>708</v>
      </c>
      <c r="DE688" s="220">
        <v>708</v>
      </c>
      <c r="DF688" s="220">
        <v>708</v>
      </c>
      <c r="DG688" s="220">
        <v>708</v>
      </c>
      <c r="DH688" s="220">
        <v>708</v>
      </c>
      <c r="DI688" s="220">
        <v>708</v>
      </c>
      <c r="DJ688" s="220">
        <v>708</v>
      </c>
      <c r="DK688" s="220">
        <v>708</v>
      </c>
      <c r="DL688" s="220">
        <v>708</v>
      </c>
      <c r="DM688" s="220">
        <v>708</v>
      </c>
      <c r="DN688" s="220">
        <v>708</v>
      </c>
      <c r="DO688" s="220">
        <v>708</v>
      </c>
      <c r="DP688" s="220">
        <v>708</v>
      </c>
      <c r="DQ688" s="220">
        <v>708</v>
      </c>
      <c r="DR688" s="220">
        <v>708</v>
      </c>
      <c r="DS688" s="220">
        <v>708</v>
      </c>
      <c r="DT688" s="220">
        <v>708</v>
      </c>
      <c r="DU688" s="220">
        <v>708</v>
      </c>
      <c r="DV688" s="220">
        <v>708</v>
      </c>
      <c r="DW688" s="220">
        <v>708</v>
      </c>
      <c r="DX688" s="220">
        <v>708</v>
      </c>
      <c r="DY688" s="220">
        <v>708</v>
      </c>
      <c r="DZ688" s="220">
        <v>708</v>
      </c>
      <c r="EA688" s="220">
        <v>708</v>
      </c>
      <c r="EB688" s="220">
        <v>708</v>
      </c>
      <c r="EC688" s="220">
        <v>708</v>
      </c>
      <c r="ED688" s="220">
        <v>708</v>
      </c>
      <c r="EE688" s="220">
        <v>708</v>
      </c>
      <c r="EF688" s="220">
        <v>708</v>
      </c>
      <c r="EG688" s="220">
        <v>708</v>
      </c>
      <c r="EH688" s="220">
        <v>708</v>
      </c>
      <c r="EI688" s="220">
        <v>708</v>
      </c>
      <c r="EJ688" s="220">
        <v>708</v>
      </c>
      <c r="EK688" s="220">
        <v>708</v>
      </c>
      <c r="EL688" s="220">
        <v>708</v>
      </c>
      <c r="EM688" s="220">
        <v>708</v>
      </c>
      <c r="EN688" s="242">
        <v>708</v>
      </c>
      <c r="EO688" s="232">
        <v>708</v>
      </c>
      <c r="EP688" s="227">
        <v>708</v>
      </c>
      <c r="EQ688" s="154">
        <v>708</v>
      </c>
      <c r="ER688" s="154">
        <v>708</v>
      </c>
      <c r="ES688" s="154">
        <v>708</v>
      </c>
      <c r="ET688" s="154">
        <v>708</v>
      </c>
      <c r="EU688" s="154">
        <v>708</v>
      </c>
      <c r="EV688" s="166">
        <v>708</v>
      </c>
      <c r="EW688" s="166">
        <v>708</v>
      </c>
      <c r="EX688" s="166">
        <v>708</v>
      </c>
      <c r="EY688" s="166">
        <v>708</v>
      </c>
      <c r="EZ688" s="166">
        <v>708</v>
      </c>
      <c r="FA688" s="166">
        <v>708</v>
      </c>
      <c r="FB688" s="154">
        <v>708</v>
      </c>
      <c r="FC688" s="166">
        <v>708</v>
      </c>
      <c r="FD688" s="154">
        <v>708</v>
      </c>
      <c r="FE688" s="154">
        <v>708</v>
      </c>
      <c r="FF688" s="166">
        <v>708</v>
      </c>
      <c r="FG688" s="166">
        <v>708</v>
      </c>
      <c r="FH688" s="166">
        <v>708</v>
      </c>
      <c r="FI688" s="166">
        <v>708</v>
      </c>
      <c r="FJ688" s="166">
        <v>708</v>
      </c>
      <c r="FK688" s="166">
        <v>708</v>
      </c>
      <c r="FL688" s="166">
        <v>708</v>
      </c>
      <c r="FM688" s="166">
        <v>708</v>
      </c>
      <c r="FN688" s="166">
        <v>708</v>
      </c>
      <c r="FO688" s="166">
        <v>708</v>
      </c>
      <c r="FP688" s="166">
        <v>708</v>
      </c>
      <c r="FQ688" s="166">
        <v>708</v>
      </c>
      <c r="FR688" s="166">
        <v>708</v>
      </c>
      <c r="FS688" s="166">
        <v>708</v>
      </c>
      <c r="FT688" s="166">
        <v>708</v>
      </c>
      <c r="FU688" s="166">
        <v>708</v>
      </c>
      <c r="FV688" s="166">
        <v>708</v>
      </c>
      <c r="FW688" s="166">
        <v>708</v>
      </c>
      <c r="FX688" s="166">
        <v>708</v>
      </c>
      <c r="FY688" s="166">
        <v>708</v>
      </c>
      <c r="FZ688" s="166">
        <v>708</v>
      </c>
      <c r="GA688" s="166">
        <v>708</v>
      </c>
      <c r="GB688" s="166">
        <v>708</v>
      </c>
      <c r="GC688" s="166">
        <v>708</v>
      </c>
      <c r="GD688" s="166">
        <v>708</v>
      </c>
      <c r="GE688" s="166">
        <v>708</v>
      </c>
      <c r="GF688" s="166">
        <v>708</v>
      </c>
      <c r="GG688" s="166">
        <v>708</v>
      </c>
      <c r="GH688" s="166">
        <v>708</v>
      </c>
      <c r="GI688" s="166">
        <v>708</v>
      </c>
      <c r="GJ688" s="166">
        <v>708</v>
      </c>
      <c r="GK688" s="154">
        <v>708</v>
      </c>
      <c r="GL688" s="154">
        <v>708</v>
      </c>
      <c r="GM688" s="154">
        <v>708</v>
      </c>
      <c r="GN688" s="154">
        <v>708</v>
      </c>
      <c r="GO688" s="154">
        <v>708</v>
      </c>
      <c r="GP688" s="154">
        <v>708</v>
      </c>
      <c r="GQ688" s="154">
        <v>708</v>
      </c>
      <c r="GR688" s="154">
        <v>708</v>
      </c>
      <c r="GS688" s="154">
        <v>708</v>
      </c>
      <c r="GT688" s="166">
        <v>708</v>
      </c>
      <c r="GU688" s="166">
        <v>708</v>
      </c>
      <c r="GV688" s="166">
        <v>708</v>
      </c>
      <c r="GW688" s="166">
        <v>708</v>
      </c>
      <c r="GX688" s="166">
        <v>708</v>
      </c>
      <c r="GY688" s="166">
        <v>708</v>
      </c>
      <c r="GZ688" s="166">
        <v>708</v>
      </c>
      <c r="HA688" s="166">
        <v>708</v>
      </c>
      <c r="HB688" s="166">
        <v>708</v>
      </c>
      <c r="HC688" s="166">
        <v>708</v>
      </c>
      <c r="HD688" s="166">
        <v>708</v>
      </c>
      <c r="HE688" s="166">
        <v>708</v>
      </c>
      <c r="HF688" s="154">
        <v>708</v>
      </c>
      <c r="HG688" s="154">
        <v>708</v>
      </c>
      <c r="HH688" s="154">
        <v>708</v>
      </c>
      <c r="HI688" s="154">
        <v>708</v>
      </c>
      <c r="HJ688" s="154">
        <v>709</v>
      </c>
      <c r="HK688" s="154">
        <v>708</v>
      </c>
      <c r="HL688" s="154">
        <v>708</v>
      </c>
      <c r="HM688" s="154">
        <v>708</v>
      </c>
      <c r="HN688" s="154">
        <v>708</v>
      </c>
      <c r="HO688" s="166">
        <v>708</v>
      </c>
      <c r="HP688" s="154">
        <v>708</v>
      </c>
      <c r="HQ688" s="154">
        <v>708</v>
      </c>
      <c r="HR688" s="166">
        <v>708</v>
      </c>
      <c r="HS688" s="154">
        <v>708</v>
      </c>
      <c r="HT688" s="151">
        <v>708</v>
      </c>
      <c r="HU688" s="151">
        <v>708</v>
      </c>
      <c r="HV688" s="151">
        <v>708</v>
      </c>
      <c r="HW688" s="170">
        <v>708</v>
      </c>
    </row>
    <row r="689" spans="1:231">
      <c r="A689" s="145">
        <f t="shared" si="60"/>
        <v>43991</v>
      </c>
      <c r="B689" s="220">
        <f>'Age&amp;Sex by occurrence date'!$GAO22</f>
        <v>765</v>
      </c>
      <c r="C689" s="220">
        <v>706</v>
      </c>
      <c r="D689" s="220">
        <v>706</v>
      </c>
      <c r="E689" s="220">
        <v>706</v>
      </c>
      <c r="F689" s="220">
        <v>706</v>
      </c>
      <c r="G689" s="220">
        <v>706</v>
      </c>
      <c r="H689" s="220">
        <v>706</v>
      </c>
      <c r="I689" s="220">
        <v>706</v>
      </c>
      <c r="J689" s="220">
        <v>706</v>
      </c>
      <c r="K689" s="220">
        <v>706</v>
      </c>
      <c r="L689" s="220">
        <v>706</v>
      </c>
      <c r="M689" s="220">
        <v>706</v>
      </c>
      <c r="N689" s="220">
        <v>706</v>
      </c>
      <c r="O689" s="220">
        <v>706</v>
      </c>
      <c r="P689" s="220">
        <v>706</v>
      </c>
      <c r="Q689" s="220">
        <v>706</v>
      </c>
      <c r="R689" s="220">
        <v>706</v>
      </c>
      <c r="S689" s="220">
        <v>706</v>
      </c>
      <c r="T689" s="220">
        <v>706</v>
      </c>
      <c r="U689" s="220">
        <v>706</v>
      </c>
      <c r="V689" s="220">
        <v>706</v>
      </c>
      <c r="W689" s="220">
        <v>706</v>
      </c>
      <c r="X689" s="220">
        <v>706</v>
      </c>
      <c r="Y689" s="220">
        <v>706</v>
      </c>
      <c r="Z689" s="220">
        <v>706</v>
      </c>
      <c r="AA689" s="220">
        <v>706</v>
      </c>
      <c r="AB689" s="220">
        <v>707</v>
      </c>
      <c r="AC689" s="220">
        <v>707</v>
      </c>
      <c r="AD689" s="220">
        <v>707</v>
      </c>
      <c r="AE689" s="220">
        <v>706</v>
      </c>
      <c r="AF689" s="220">
        <v>706</v>
      </c>
      <c r="AG689" s="220">
        <v>706</v>
      </c>
      <c r="AH689" s="220">
        <v>706</v>
      </c>
      <c r="AI689" s="220">
        <v>706</v>
      </c>
      <c r="AJ689" s="220">
        <v>706</v>
      </c>
      <c r="AK689" s="220">
        <v>706</v>
      </c>
      <c r="AL689" s="220">
        <v>706</v>
      </c>
      <c r="AM689" s="220">
        <v>706</v>
      </c>
      <c r="AN689" s="220">
        <v>706</v>
      </c>
      <c r="AO689" s="220">
        <v>706</v>
      </c>
      <c r="AP689" s="220">
        <v>706</v>
      </c>
      <c r="AQ689" s="220">
        <v>706</v>
      </c>
      <c r="AR689" s="220">
        <v>706</v>
      </c>
      <c r="AS689" s="220">
        <v>706</v>
      </c>
      <c r="AT689" s="220">
        <v>706</v>
      </c>
      <c r="AU689" s="220">
        <v>706</v>
      </c>
      <c r="AV689" s="220">
        <v>706</v>
      </c>
      <c r="AW689" s="220">
        <v>706</v>
      </c>
      <c r="AX689" s="220">
        <v>706</v>
      </c>
      <c r="AY689" s="220">
        <v>706</v>
      </c>
      <c r="AZ689" s="220">
        <v>706</v>
      </c>
      <c r="BA689" s="220">
        <v>706</v>
      </c>
      <c r="BB689" s="220">
        <v>706</v>
      </c>
      <c r="BC689" s="220">
        <v>706</v>
      </c>
      <c r="BD689" s="220">
        <v>706</v>
      </c>
      <c r="BE689" s="220">
        <v>706</v>
      </c>
      <c r="BF689" s="220">
        <v>706</v>
      </c>
      <c r="BG689" s="220">
        <v>706</v>
      </c>
      <c r="BH689" s="220">
        <v>706</v>
      </c>
      <c r="BI689" s="220">
        <v>706</v>
      </c>
      <c r="BJ689" s="220">
        <v>706</v>
      </c>
      <c r="BK689" s="220">
        <v>706</v>
      </c>
      <c r="BL689" s="220">
        <v>706</v>
      </c>
      <c r="BM689" s="220">
        <v>706</v>
      </c>
      <c r="BN689" s="220">
        <v>706</v>
      </c>
      <c r="BO689" s="220">
        <v>706</v>
      </c>
      <c r="BP689" s="220">
        <v>706</v>
      </c>
      <c r="BQ689" s="220">
        <v>706</v>
      </c>
      <c r="BR689" s="220">
        <v>706</v>
      </c>
      <c r="BS689" s="220">
        <v>706</v>
      </c>
      <c r="BT689" s="220">
        <v>706</v>
      </c>
      <c r="BU689" s="220">
        <v>706</v>
      </c>
      <c r="BV689" s="220">
        <v>706</v>
      </c>
      <c r="BW689" s="220">
        <v>706</v>
      </c>
      <c r="BX689" s="220">
        <v>706</v>
      </c>
      <c r="BY689" s="220">
        <v>706</v>
      </c>
      <c r="BZ689" s="220">
        <v>706</v>
      </c>
      <c r="CA689" s="220">
        <v>706</v>
      </c>
      <c r="CB689" s="220">
        <v>706</v>
      </c>
      <c r="CC689" s="220">
        <v>706</v>
      </c>
      <c r="CD689" s="220">
        <v>706</v>
      </c>
      <c r="CE689" s="220">
        <v>706</v>
      </c>
      <c r="CF689" s="220">
        <v>706</v>
      </c>
      <c r="CG689" s="220">
        <v>706</v>
      </c>
      <c r="CH689" s="220">
        <v>706</v>
      </c>
      <c r="CI689" s="220">
        <v>706</v>
      </c>
      <c r="CJ689" s="220">
        <v>706</v>
      </c>
      <c r="CK689" s="220">
        <v>706</v>
      </c>
      <c r="CL689" s="220">
        <v>706</v>
      </c>
      <c r="CM689" s="220">
        <v>706</v>
      </c>
      <c r="CN689" s="220">
        <v>706</v>
      </c>
      <c r="CO689" s="220">
        <v>706</v>
      </c>
      <c r="CP689" s="220">
        <v>706</v>
      </c>
      <c r="CQ689" s="220">
        <v>706</v>
      </c>
      <c r="CR689" s="220">
        <v>706</v>
      </c>
      <c r="CS689" s="220">
        <v>706</v>
      </c>
      <c r="CT689" s="220">
        <v>706</v>
      </c>
      <c r="CU689" s="220">
        <v>706</v>
      </c>
      <c r="CV689" s="220">
        <v>706</v>
      </c>
      <c r="CW689" s="220">
        <v>706</v>
      </c>
      <c r="CX689" s="220">
        <v>706</v>
      </c>
      <c r="CY689" s="220">
        <v>706</v>
      </c>
      <c r="CZ689" s="220">
        <v>706</v>
      </c>
      <c r="DA689" s="220">
        <v>706</v>
      </c>
      <c r="DB689" s="220">
        <v>706</v>
      </c>
      <c r="DC689" s="220">
        <v>706</v>
      </c>
      <c r="DD689" s="220">
        <v>706</v>
      </c>
      <c r="DE689" s="220">
        <v>706</v>
      </c>
      <c r="DF689" s="220">
        <v>706</v>
      </c>
      <c r="DG689" s="220">
        <v>706</v>
      </c>
      <c r="DH689" s="220">
        <v>706</v>
      </c>
      <c r="DI689" s="220">
        <v>706</v>
      </c>
      <c r="DJ689" s="220">
        <v>706</v>
      </c>
      <c r="DK689" s="220">
        <v>706</v>
      </c>
      <c r="DL689" s="220">
        <v>706</v>
      </c>
      <c r="DM689" s="220">
        <v>706</v>
      </c>
      <c r="DN689" s="220">
        <v>706</v>
      </c>
      <c r="DO689" s="220">
        <v>706</v>
      </c>
      <c r="DP689" s="220">
        <v>706</v>
      </c>
      <c r="DQ689" s="220">
        <v>706</v>
      </c>
      <c r="DR689" s="220">
        <v>706</v>
      </c>
      <c r="DS689" s="220">
        <v>706</v>
      </c>
      <c r="DT689" s="220">
        <v>706</v>
      </c>
      <c r="DU689" s="220">
        <v>706</v>
      </c>
      <c r="DV689" s="220">
        <v>706</v>
      </c>
      <c r="DW689" s="220">
        <v>706</v>
      </c>
      <c r="DX689" s="220">
        <v>706</v>
      </c>
      <c r="DY689" s="220">
        <v>706</v>
      </c>
      <c r="DZ689" s="220">
        <v>706</v>
      </c>
      <c r="EA689" s="220">
        <v>706</v>
      </c>
      <c r="EB689" s="220">
        <v>706</v>
      </c>
      <c r="EC689" s="220">
        <v>706</v>
      </c>
      <c r="ED689" s="220">
        <v>706</v>
      </c>
      <c r="EE689" s="220">
        <v>706</v>
      </c>
      <c r="EF689" s="220">
        <v>706</v>
      </c>
      <c r="EG689" s="220">
        <v>706</v>
      </c>
      <c r="EH689" s="220">
        <v>706</v>
      </c>
      <c r="EI689" s="220">
        <v>706</v>
      </c>
      <c r="EJ689" s="220">
        <v>706</v>
      </c>
      <c r="EK689" s="220">
        <v>706</v>
      </c>
      <c r="EL689" s="220">
        <v>706</v>
      </c>
      <c r="EM689" s="220">
        <v>706</v>
      </c>
      <c r="EN689" s="242">
        <v>706</v>
      </c>
      <c r="EO689" s="232">
        <v>706</v>
      </c>
      <c r="EP689" s="228">
        <v>706</v>
      </c>
      <c r="EQ689" s="166">
        <v>706</v>
      </c>
      <c r="ER689" s="166">
        <v>706</v>
      </c>
      <c r="ES689" s="166">
        <v>706</v>
      </c>
      <c r="ET689" s="166">
        <v>706</v>
      </c>
      <c r="EU689" s="166">
        <v>706</v>
      </c>
      <c r="EV689" s="154">
        <v>706</v>
      </c>
      <c r="EW689" s="166">
        <v>706</v>
      </c>
      <c r="EX689" s="166">
        <v>706</v>
      </c>
      <c r="EY689" s="166">
        <v>706</v>
      </c>
      <c r="EZ689" s="166">
        <v>706</v>
      </c>
      <c r="FA689" s="166">
        <v>706</v>
      </c>
      <c r="FB689" s="166">
        <v>706</v>
      </c>
      <c r="FC689" s="154">
        <v>706</v>
      </c>
      <c r="FD689" s="166">
        <v>706</v>
      </c>
      <c r="FE689" s="166">
        <v>706</v>
      </c>
      <c r="FF689" s="154">
        <v>706</v>
      </c>
      <c r="FG689" s="166">
        <v>706</v>
      </c>
      <c r="FH689" s="154">
        <v>706</v>
      </c>
      <c r="FI689" s="154">
        <v>706</v>
      </c>
      <c r="FJ689" s="154">
        <v>706</v>
      </c>
      <c r="FK689" s="154">
        <v>706</v>
      </c>
      <c r="FL689" s="154">
        <v>706</v>
      </c>
      <c r="FM689" s="154">
        <v>706</v>
      </c>
      <c r="FN689" s="154">
        <v>706</v>
      </c>
      <c r="FO689" s="154">
        <v>706</v>
      </c>
      <c r="FP689" s="154">
        <v>706</v>
      </c>
      <c r="FQ689" s="154">
        <v>706</v>
      </c>
      <c r="FR689" s="166">
        <v>706</v>
      </c>
      <c r="FS689" s="166">
        <v>706</v>
      </c>
      <c r="FT689" s="166">
        <v>706</v>
      </c>
      <c r="FU689" s="166">
        <v>706</v>
      </c>
      <c r="FV689" s="166">
        <v>706</v>
      </c>
      <c r="FW689" s="166">
        <v>706</v>
      </c>
      <c r="FX689" s="166">
        <v>706</v>
      </c>
      <c r="FY689" s="154">
        <v>706</v>
      </c>
      <c r="FZ689" s="154">
        <v>706</v>
      </c>
      <c r="GA689" s="154">
        <v>706</v>
      </c>
      <c r="GB689" s="154">
        <v>706</v>
      </c>
      <c r="GC689" s="154">
        <v>706</v>
      </c>
      <c r="GD689" s="154">
        <v>706</v>
      </c>
      <c r="GE689" s="154">
        <v>706</v>
      </c>
      <c r="GF689" s="154">
        <v>706</v>
      </c>
      <c r="GG689" s="154">
        <v>706</v>
      </c>
      <c r="GH689" s="154">
        <v>706</v>
      </c>
      <c r="GI689" s="154">
        <v>706</v>
      </c>
      <c r="GJ689" s="154">
        <v>706</v>
      </c>
      <c r="GK689" s="154">
        <v>706</v>
      </c>
      <c r="GL689" s="154">
        <v>706</v>
      </c>
      <c r="GM689" s="154">
        <v>706</v>
      </c>
      <c r="GN689" s="154">
        <v>706</v>
      </c>
      <c r="GO689" s="154">
        <v>706</v>
      </c>
      <c r="GP689" s="154">
        <v>706</v>
      </c>
      <c r="GQ689" s="154">
        <v>706</v>
      </c>
      <c r="GR689" s="154">
        <v>706</v>
      </c>
      <c r="GS689" s="154">
        <v>706</v>
      </c>
      <c r="GT689" s="154">
        <v>706</v>
      </c>
      <c r="GU689" s="154">
        <v>706</v>
      </c>
      <c r="GV689" s="154">
        <v>706</v>
      </c>
      <c r="GW689" s="154">
        <v>706</v>
      </c>
      <c r="GX689" s="166">
        <v>706</v>
      </c>
      <c r="GY689" s="154">
        <v>706</v>
      </c>
      <c r="GZ689" s="154">
        <v>706</v>
      </c>
      <c r="HA689" s="154">
        <v>706</v>
      </c>
      <c r="HB689" s="154">
        <v>706</v>
      </c>
      <c r="HC689" s="154">
        <v>706</v>
      </c>
      <c r="HD689" s="154">
        <v>706</v>
      </c>
      <c r="HE689" s="154">
        <v>706</v>
      </c>
      <c r="HF689" s="154">
        <v>706</v>
      </c>
      <c r="HG689" s="154">
        <v>706</v>
      </c>
      <c r="HH689" s="154">
        <v>706</v>
      </c>
      <c r="HI689" s="154">
        <v>706</v>
      </c>
      <c r="HJ689" s="154">
        <v>707</v>
      </c>
      <c r="HK689" s="154">
        <v>706</v>
      </c>
      <c r="HL689" s="154">
        <v>706</v>
      </c>
      <c r="HM689" s="154">
        <v>706</v>
      </c>
      <c r="HN689" s="154">
        <v>706</v>
      </c>
      <c r="HO689" s="166">
        <v>706</v>
      </c>
      <c r="HP689" s="154">
        <v>706</v>
      </c>
      <c r="HQ689" s="154">
        <v>706</v>
      </c>
      <c r="HR689" s="166">
        <v>706</v>
      </c>
      <c r="HS689" s="154">
        <v>706</v>
      </c>
      <c r="HT689" s="151">
        <v>706</v>
      </c>
      <c r="HU689" s="151">
        <v>706</v>
      </c>
      <c r="HV689" s="151">
        <v>706</v>
      </c>
      <c r="HW689" s="170">
        <v>706</v>
      </c>
    </row>
    <row r="690" spans="1:231">
      <c r="A690" s="145">
        <f t="shared" si="60"/>
        <v>43990</v>
      </c>
      <c r="B690" s="220">
        <f>'Age&amp;Sex by occurrence date'!$GAV22</f>
        <v>763</v>
      </c>
      <c r="C690" s="220">
        <v>704</v>
      </c>
      <c r="D690" s="220">
        <v>704</v>
      </c>
      <c r="E690" s="220">
        <v>704</v>
      </c>
      <c r="F690" s="220">
        <v>704</v>
      </c>
      <c r="G690" s="220">
        <v>704</v>
      </c>
      <c r="H690" s="220">
        <v>704</v>
      </c>
      <c r="I690" s="220">
        <v>704</v>
      </c>
      <c r="J690" s="220">
        <v>704</v>
      </c>
      <c r="K690" s="220">
        <v>704</v>
      </c>
      <c r="L690" s="220">
        <v>704</v>
      </c>
      <c r="M690" s="220">
        <v>704</v>
      </c>
      <c r="N690" s="220">
        <v>704</v>
      </c>
      <c r="O690" s="220">
        <v>704</v>
      </c>
      <c r="P690" s="220">
        <v>704</v>
      </c>
      <c r="Q690" s="220">
        <v>704</v>
      </c>
      <c r="R690" s="220">
        <v>704</v>
      </c>
      <c r="S690" s="220">
        <v>704</v>
      </c>
      <c r="T690" s="220">
        <v>704</v>
      </c>
      <c r="U690" s="220">
        <v>704</v>
      </c>
      <c r="V690" s="220">
        <v>704</v>
      </c>
      <c r="W690" s="220">
        <v>704</v>
      </c>
      <c r="X690" s="220">
        <v>704</v>
      </c>
      <c r="Y690" s="220">
        <v>704</v>
      </c>
      <c r="Z690" s="220">
        <v>704</v>
      </c>
      <c r="AA690" s="220">
        <v>704</v>
      </c>
      <c r="AB690" s="220">
        <v>705</v>
      </c>
      <c r="AC690" s="220">
        <v>705</v>
      </c>
      <c r="AD690" s="220">
        <v>705</v>
      </c>
      <c r="AE690" s="220">
        <v>704</v>
      </c>
      <c r="AF690" s="220">
        <v>704</v>
      </c>
      <c r="AG690" s="220">
        <v>704</v>
      </c>
      <c r="AH690" s="220">
        <v>704</v>
      </c>
      <c r="AI690" s="220">
        <v>704</v>
      </c>
      <c r="AJ690" s="220">
        <v>704</v>
      </c>
      <c r="AK690" s="220">
        <v>704</v>
      </c>
      <c r="AL690" s="220">
        <v>704</v>
      </c>
      <c r="AM690" s="220">
        <v>704</v>
      </c>
      <c r="AN690" s="220">
        <v>704</v>
      </c>
      <c r="AO690" s="220">
        <v>704</v>
      </c>
      <c r="AP690" s="220">
        <v>704</v>
      </c>
      <c r="AQ690" s="220">
        <v>704</v>
      </c>
      <c r="AR690" s="220">
        <v>704</v>
      </c>
      <c r="AS690" s="220">
        <v>704</v>
      </c>
      <c r="AT690" s="220">
        <v>704</v>
      </c>
      <c r="AU690" s="220">
        <v>704</v>
      </c>
      <c r="AV690" s="220">
        <v>704</v>
      </c>
      <c r="AW690" s="220">
        <v>704</v>
      </c>
      <c r="AX690" s="220">
        <v>704</v>
      </c>
      <c r="AY690" s="220">
        <v>704</v>
      </c>
      <c r="AZ690" s="220">
        <v>704</v>
      </c>
      <c r="BA690" s="220">
        <v>704</v>
      </c>
      <c r="BB690" s="220">
        <v>704</v>
      </c>
      <c r="BC690" s="220">
        <v>704</v>
      </c>
      <c r="BD690" s="220">
        <v>704</v>
      </c>
      <c r="BE690" s="220">
        <v>704</v>
      </c>
      <c r="BF690" s="220">
        <v>704</v>
      </c>
      <c r="BG690" s="220">
        <v>704</v>
      </c>
      <c r="BH690" s="220">
        <v>704</v>
      </c>
      <c r="BI690" s="220">
        <v>704</v>
      </c>
      <c r="BJ690" s="220">
        <v>704</v>
      </c>
      <c r="BK690" s="220">
        <v>704</v>
      </c>
      <c r="BL690" s="220">
        <v>704</v>
      </c>
      <c r="BM690" s="220">
        <v>704</v>
      </c>
      <c r="BN690" s="220">
        <v>704</v>
      </c>
      <c r="BO690" s="220">
        <v>704</v>
      </c>
      <c r="BP690" s="220">
        <v>704</v>
      </c>
      <c r="BQ690" s="220">
        <v>704</v>
      </c>
      <c r="BR690" s="220">
        <v>704</v>
      </c>
      <c r="BS690" s="220">
        <v>704</v>
      </c>
      <c r="BT690" s="220">
        <v>704</v>
      </c>
      <c r="BU690" s="220">
        <v>704</v>
      </c>
      <c r="BV690" s="220">
        <v>704</v>
      </c>
      <c r="BW690" s="220">
        <v>704</v>
      </c>
      <c r="BX690" s="220">
        <v>704</v>
      </c>
      <c r="BY690" s="220">
        <v>704</v>
      </c>
      <c r="BZ690" s="220">
        <v>704</v>
      </c>
      <c r="CA690" s="220">
        <v>704</v>
      </c>
      <c r="CB690" s="220">
        <v>704</v>
      </c>
      <c r="CC690" s="220">
        <v>704</v>
      </c>
      <c r="CD690" s="220">
        <v>704</v>
      </c>
      <c r="CE690" s="220">
        <v>704</v>
      </c>
      <c r="CF690" s="220">
        <v>704</v>
      </c>
      <c r="CG690" s="220">
        <v>704</v>
      </c>
      <c r="CH690" s="220">
        <v>704</v>
      </c>
      <c r="CI690" s="220">
        <v>704</v>
      </c>
      <c r="CJ690" s="220">
        <v>704</v>
      </c>
      <c r="CK690" s="220">
        <v>704</v>
      </c>
      <c r="CL690" s="220">
        <v>704</v>
      </c>
      <c r="CM690" s="220">
        <v>704</v>
      </c>
      <c r="CN690" s="220">
        <v>704</v>
      </c>
      <c r="CO690" s="220">
        <v>704</v>
      </c>
      <c r="CP690" s="220">
        <v>704</v>
      </c>
      <c r="CQ690" s="220">
        <v>704</v>
      </c>
      <c r="CR690" s="220">
        <v>704</v>
      </c>
      <c r="CS690" s="220">
        <v>704</v>
      </c>
      <c r="CT690" s="220">
        <v>704</v>
      </c>
      <c r="CU690" s="220">
        <v>704</v>
      </c>
      <c r="CV690" s="220">
        <v>704</v>
      </c>
      <c r="CW690" s="220">
        <v>704</v>
      </c>
      <c r="CX690" s="220">
        <v>704</v>
      </c>
      <c r="CY690" s="220">
        <v>704</v>
      </c>
      <c r="CZ690" s="220">
        <v>704</v>
      </c>
      <c r="DA690" s="220">
        <v>704</v>
      </c>
      <c r="DB690" s="220">
        <v>704</v>
      </c>
      <c r="DC690" s="220">
        <v>704</v>
      </c>
      <c r="DD690" s="220">
        <v>704</v>
      </c>
      <c r="DE690" s="220">
        <v>704</v>
      </c>
      <c r="DF690" s="220">
        <v>704</v>
      </c>
      <c r="DG690" s="220">
        <v>704</v>
      </c>
      <c r="DH690" s="220">
        <v>704</v>
      </c>
      <c r="DI690" s="220">
        <v>704</v>
      </c>
      <c r="DJ690" s="220">
        <v>704</v>
      </c>
      <c r="DK690" s="220">
        <v>704</v>
      </c>
      <c r="DL690" s="220">
        <v>704</v>
      </c>
      <c r="DM690" s="220">
        <v>704</v>
      </c>
      <c r="DN690" s="220">
        <v>704</v>
      </c>
      <c r="DO690" s="220">
        <v>704</v>
      </c>
      <c r="DP690" s="220">
        <v>704</v>
      </c>
      <c r="DQ690" s="220">
        <v>704</v>
      </c>
      <c r="DR690" s="220">
        <v>704</v>
      </c>
      <c r="DS690" s="220">
        <v>704</v>
      </c>
      <c r="DT690" s="220">
        <v>704</v>
      </c>
      <c r="DU690" s="220">
        <v>704</v>
      </c>
      <c r="DV690" s="220">
        <v>704</v>
      </c>
      <c r="DW690" s="220">
        <v>704</v>
      </c>
      <c r="DX690" s="220">
        <v>704</v>
      </c>
      <c r="DY690" s="220">
        <v>704</v>
      </c>
      <c r="DZ690" s="220">
        <v>704</v>
      </c>
      <c r="EA690" s="220">
        <v>704</v>
      </c>
      <c r="EB690" s="220">
        <v>704</v>
      </c>
      <c r="EC690" s="220">
        <v>704</v>
      </c>
      <c r="ED690" s="220">
        <v>704</v>
      </c>
      <c r="EE690" s="220">
        <v>704</v>
      </c>
      <c r="EF690" s="220">
        <v>704</v>
      </c>
      <c r="EG690" s="220">
        <v>704</v>
      </c>
      <c r="EH690" s="220">
        <v>704</v>
      </c>
      <c r="EI690" s="220">
        <v>704</v>
      </c>
      <c r="EJ690" s="220">
        <v>704</v>
      </c>
      <c r="EK690" s="220">
        <v>704</v>
      </c>
      <c r="EL690" s="220">
        <v>704</v>
      </c>
      <c r="EM690" s="220">
        <v>704</v>
      </c>
      <c r="EN690" s="242">
        <v>704</v>
      </c>
      <c r="EO690" s="232">
        <v>704</v>
      </c>
      <c r="EP690" s="227">
        <v>704</v>
      </c>
      <c r="EQ690" s="154">
        <v>704</v>
      </c>
      <c r="ER690" s="154">
        <v>704</v>
      </c>
      <c r="ES690" s="154">
        <v>704</v>
      </c>
      <c r="ET690" s="154">
        <v>704</v>
      </c>
      <c r="EU690" s="154">
        <v>704</v>
      </c>
      <c r="EV690" s="154">
        <v>704</v>
      </c>
      <c r="EW690" s="154">
        <v>704</v>
      </c>
      <c r="EX690" s="154">
        <v>704</v>
      </c>
      <c r="EY690" s="154">
        <v>704</v>
      </c>
      <c r="EZ690" s="154">
        <v>704</v>
      </c>
      <c r="FA690" s="154">
        <v>704</v>
      </c>
      <c r="FB690" s="166">
        <v>704</v>
      </c>
      <c r="FC690" s="166">
        <v>704</v>
      </c>
      <c r="FD690" s="166">
        <v>704</v>
      </c>
      <c r="FE690" s="166">
        <v>704</v>
      </c>
      <c r="FF690" s="154">
        <v>704</v>
      </c>
      <c r="FG690" s="154">
        <v>704</v>
      </c>
      <c r="FH690" s="154">
        <v>704</v>
      </c>
      <c r="FI690" s="166">
        <v>704</v>
      </c>
      <c r="FJ690" s="166">
        <v>704</v>
      </c>
      <c r="FK690" s="166">
        <v>704</v>
      </c>
      <c r="FL690" s="166">
        <v>704</v>
      </c>
      <c r="FM690" s="166">
        <v>704</v>
      </c>
      <c r="FN690" s="166">
        <v>704</v>
      </c>
      <c r="FO690" s="166">
        <v>704</v>
      </c>
      <c r="FP690" s="166">
        <v>704</v>
      </c>
      <c r="FQ690" s="166">
        <v>704</v>
      </c>
      <c r="FR690" s="154">
        <v>704</v>
      </c>
      <c r="FS690" s="154">
        <v>704</v>
      </c>
      <c r="FT690" s="154">
        <v>704</v>
      </c>
      <c r="FU690" s="154">
        <v>704</v>
      </c>
      <c r="FV690" s="154">
        <v>704</v>
      </c>
      <c r="FW690" s="154">
        <v>704</v>
      </c>
      <c r="FX690" s="154">
        <v>704</v>
      </c>
      <c r="FY690" s="166">
        <v>704</v>
      </c>
      <c r="FZ690" s="166">
        <v>704</v>
      </c>
      <c r="GA690" s="166">
        <v>704</v>
      </c>
      <c r="GB690" s="166">
        <v>704</v>
      </c>
      <c r="GC690" s="166">
        <v>704</v>
      </c>
      <c r="GD690" s="166">
        <v>704</v>
      </c>
      <c r="GE690" s="166">
        <v>704</v>
      </c>
      <c r="GF690" s="166">
        <v>704</v>
      </c>
      <c r="GG690" s="166">
        <v>704</v>
      </c>
      <c r="GH690" s="166">
        <v>704</v>
      </c>
      <c r="GI690" s="166">
        <v>704</v>
      </c>
      <c r="GJ690" s="166">
        <v>704</v>
      </c>
      <c r="GK690" s="166">
        <v>704</v>
      </c>
      <c r="GL690" s="166">
        <v>704</v>
      </c>
      <c r="GM690" s="166">
        <v>704</v>
      </c>
      <c r="GN690" s="166">
        <v>704</v>
      </c>
      <c r="GO690" s="166">
        <v>704</v>
      </c>
      <c r="GP690" s="166">
        <v>704</v>
      </c>
      <c r="GQ690" s="166">
        <v>704</v>
      </c>
      <c r="GR690" s="166">
        <v>704</v>
      </c>
      <c r="GS690" s="166">
        <v>704</v>
      </c>
      <c r="GT690" s="166">
        <v>704</v>
      </c>
      <c r="GU690" s="166">
        <v>704</v>
      </c>
      <c r="GV690" s="166">
        <v>704</v>
      </c>
      <c r="GW690" s="166">
        <v>704</v>
      </c>
      <c r="GX690" s="166">
        <v>704</v>
      </c>
      <c r="GY690" s="166">
        <v>704</v>
      </c>
      <c r="GZ690" s="166">
        <v>704</v>
      </c>
      <c r="HA690" s="166">
        <v>704</v>
      </c>
      <c r="HB690" s="166">
        <v>704</v>
      </c>
      <c r="HC690" s="166">
        <v>704</v>
      </c>
      <c r="HD690" s="166">
        <v>704</v>
      </c>
      <c r="HE690" s="166">
        <v>704</v>
      </c>
      <c r="HF690" s="166">
        <v>704</v>
      </c>
      <c r="HG690" s="154">
        <v>704</v>
      </c>
      <c r="HH690" s="154">
        <v>704</v>
      </c>
      <c r="HI690" s="166">
        <v>704</v>
      </c>
      <c r="HJ690" s="154">
        <v>705</v>
      </c>
      <c r="HK690" s="154">
        <v>704</v>
      </c>
      <c r="HL690" s="166">
        <v>704</v>
      </c>
      <c r="HM690" s="154">
        <v>704</v>
      </c>
      <c r="HN690" s="154">
        <v>704</v>
      </c>
      <c r="HO690" s="166">
        <v>704</v>
      </c>
      <c r="HP690" s="154">
        <v>704</v>
      </c>
      <c r="HQ690" s="154">
        <v>704</v>
      </c>
      <c r="HR690" s="166">
        <v>704</v>
      </c>
      <c r="HS690" s="154">
        <v>704</v>
      </c>
      <c r="HT690" s="151">
        <v>704</v>
      </c>
      <c r="HU690" s="151">
        <v>704</v>
      </c>
      <c r="HV690" s="151">
        <v>704</v>
      </c>
      <c r="HW690" s="170">
        <v>704</v>
      </c>
    </row>
    <row r="691" spans="1:231">
      <c r="A691" s="145">
        <f t="shared" si="60"/>
        <v>43989</v>
      </c>
      <c r="B691" s="220">
        <f>'Age&amp;Sex by occurrence date'!$GBC22</f>
        <v>760</v>
      </c>
      <c r="C691" s="220">
        <v>703</v>
      </c>
      <c r="D691" s="220">
        <v>703</v>
      </c>
      <c r="E691" s="220">
        <v>703</v>
      </c>
      <c r="F691" s="220">
        <v>703</v>
      </c>
      <c r="G691" s="220">
        <v>703</v>
      </c>
      <c r="H691" s="220">
        <v>703</v>
      </c>
      <c r="I691" s="220">
        <v>703</v>
      </c>
      <c r="J691" s="220">
        <v>703</v>
      </c>
      <c r="K691" s="220">
        <v>703</v>
      </c>
      <c r="L691" s="220">
        <v>703</v>
      </c>
      <c r="M691" s="220">
        <v>703</v>
      </c>
      <c r="N691" s="220">
        <v>703</v>
      </c>
      <c r="O691" s="220">
        <v>703</v>
      </c>
      <c r="P691" s="220">
        <v>703</v>
      </c>
      <c r="Q691" s="220">
        <v>703</v>
      </c>
      <c r="R691" s="220">
        <v>703</v>
      </c>
      <c r="S691" s="220">
        <v>703</v>
      </c>
      <c r="T691" s="220">
        <v>703</v>
      </c>
      <c r="U691" s="220">
        <v>703</v>
      </c>
      <c r="V691" s="220">
        <v>703</v>
      </c>
      <c r="W691" s="220">
        <v>703</v>
      </c>
      <c r="X691" s="220">
        <v>703</v>
      </c>
      <c r="Y691" s="220">
        <v>703</v>
      </c>
      <c r="Z691" s="220">
        <v>703</v>
      </c>
      <c r="AA691" s="220">
        <v>703</v>
      </c>
      <c r="AB691" s="220">
        <v>704</v>
      </c>
      <c r="AC691" s="220">
        <v>704</v>
      </c>
      <c r="AD691" s="220">
        <v>704</v>
      </c>
      <c r="AE691" s="220">
        <v>703</v>
      </c>
      <c r="AF691" s="220">
        <v>703</v>
      </c>
      <c r="AG691" s="220">
        <v>703</v>
      </c>
      <c r="AH691" s="220">
        <v>703</v>
      </c>
      <c r="AI691" s="220">
        <v>703</v>
      </c>
      <c r="AJ691" s="220">
        <v>703</v>
      </c>
      <c r="AK691" s="220">
        <v>703</v>
      </c>
      <c r="AL691" s="220">
        <v>703</v>
      </c>
      <c r="AM691" s="220">
        <v>703</v>
      </c>
      <c r="AN691" s="220">
        <v>703</v>
      </c>
      <c r="AO691" s="220">
        <v>703</v>
      </c>
      <c r="AP691" s="220">
        <v>703</v>
      </c>
      <c r="AQ691" s="220">
        <v>703</v>
      </c>
      <c r="AR691" s="220">
        <v>703</v>
      </c>
      <c r="AS691" s="220">
        <v>703</v>
      </c>
      <c r="AT691" s="220">
        <v>703</v>
      </c>
      <c r="AU691" s="220">
        <v>703</v>
      </c>
      <c r="AV691" s="220">
        <v>703</v>
      </c>
      <c r="AW691" s="220">
        <v>703</v>
      </c>
      <c r="AX691" s="220">
        <v>703</v>
      </c>
      <c r="AY691" s="220">
        <v>703</v>
      </c>
      <c r="AZ691" s="220">
        <v>703</v>
      </c>
      <c r="BA691" s="220">
        <v>703</v>
      </c>
      <c r="BB691" s="220">
        <v>703</v>
      </c>
      <c r="BC691" s="220">
        <v>703</v>
      </c>
      <c r="BD691" s="220">
        <v>703</v>
      </c>
      <c r="BE691" s="220">
        <v>703</v>
      </c>
      <c r="BF691" s="220">
        <v>703</v>
      </c>
      <c r="BG691" s="220">
        <v>703</v>
      </c>
      <c r="BH691" s="220">
        <v>703</v>
      </c>
      <c r="BI691" s="220">
        <v>703</v>
      </c>
      <c r="BJ691" s="220">
        <v>703</v>
      </c>
      <c r="BK691" s="220">
        <v>703</v>
      </c>
      <c r="BL691" s="220">
        <v>703</v>
      </c>
      <c r="BM691" s="220">
        <v>703</v>
      </c>
      <c r="BN691" s="220">
        <v>703</v>
      </c>
      <c r="BO691" s="220">
        <v>703</v>
      </c>
      <c r="BP691" s="220">
        <v>703</v>
      </c>
      <c r="BQ691" s="220">
        <v>703</v>
      </c>
      <c r="BR691" s="220">
        <v>703</v>
      </c>
      <c r="BS691" s="220">
        <v>703</v>
      </c>
      <c r="BT691" s="220">
        <v>703</v>
      </c>
      <c r="BU691" s="220">
        <v>703</v>
      </c>
      <c r="BV691" s="220">
        <v>703</v>
      </c>
      <c r="BW691" s="220">
        <v>703</v>
      </c>
      <c r="BX691" s="220">
        <v>703</v>
      </c>
      <c r="BY691" s="220">
        <v>703</v>
      </c>
      <c r="BZ691" s="220">
        <v>703</v>
      </c>
      <c r="CA691" s="220">
        <v>703</v>
      </c>
      <c r="CB691" s="220">
        <v>703</v>
      </c>
      <c r="CC691" s="220">
        <v>703</v>
      </c>
      <c r="CD691" s="220">
        <v>703</v>
      </c>
      <c r="CE691" s="220">
        <v>703</v>
      </c>
      <c r="CF691" s="220">
        <v>703</v>
      </c>
      <c r="CG691" s="220">
        <v>703</v>
      </c>
      <c r="CH691" s="220">
        <v>703</v>
      </c>
      <c r="CI691" s="220">
        <v>703</v>
      </c>
      <c r="CJ691" s="220">
        <v>703</v>
      </c>
      <c r="CK691" s="220">
        <v>703</v>
      </c>
      <c r="CL691" s="220">
        <v>703</v>
      </c>
      <c r="CM691" s="220">
        <v>703</v>
      </c>
      <c r="CN691" s="220">
        <v>703</v>
      </c>
      <c r="CO691" s="220">
        <v>703</v>
      </c>
      <c r="CP691" s="220">
        <v>703</v>
      </c>
      <c r="CQ691" s="220">
        <v>703</v>
      </c>
      <c r="CR691" s="220">
        <v>703</v>
      </c>
      <c r="CS691" s="220">
        <v>703</v>
      </c>
      <c r="CT691" s="220">
        <v>703</v>
      </c>
      <c r="CU691" s="220">
        <v>703</v>
      </c>
      <c r="CV691" s="220">
        <v>703</v>
      </c>
      <c r="CW691" s="220">
        <v>703</v>
      </c>
      <c r="CX691" s="220">
        <v>703</v>
      </c>
      <c r="CY691" s="220">
        <v>703</v>
      </c>
      <c r="CZ691" s="220">
        <v>703</v>
      </c>
      <c r="DA691" s="220">
        <v>703</v>
      </c>
      <c r="DB691" s="220">
        <v>703</v>
      </c>
      <c r="DC691" s="220">
        <v>703</v>
      </c>
      <c r="DD691" s="220">
        <v>703</v>
      </c>
      <c r="DE691" s="220">
        <v>703</v>
      </c>
      <c r="DF691" s="220">
        <v>703</v>
      </c>
      <c r="DG691" s="220">
        <v>703</v>
      </c>
      <c r="DH691" s="220">
        <v>703</v>
      </c>
      <c r="DI691" s="220">
        <v>703</v>
      </c>
      <c r="DJ691" s="220">
        <v>703</v>
      </c>
      <c r="DK691" s="220">
        <v>703</v>
      </c>
      <c r="DL691" s="220">
        <v>703</v>
      </c>
      <c r="DM691" s="220">
        <v>703</v>
      </c>
      <c r="DN691" s="220">
        <v>703</v>
      </c>
      <c r="DO691" s="220">
        <v>703</v>
      </c>
      <c r="DP691" s="220">
        <v>703</v>
      </c>
      <c r="DQ691" s="220">
        <v>703</v>
      </c>
      <c r="DR691" s="220">
        <v>703</v>
      </c>
      <c r="DS691" s="220">
        <v>703</v>
      </c>
      <c r="DT691" s="220">
        <v>703</v>
      </c>
      <c r="DU691" s="220">
        <v>703</v>
      </c>
      <c r="DV691" s="220">
        <v>703</v>
      </c>
      <c r="DW691" s="220">
        <v>703</v>
      </c>
      <c r="DX691" s="220">
        <v>703</v>
      </c>
      <c r="DY691" s="220">
        <v>703</v>
      </c>
      <c r="DZ691" s="220">
        <v>703</v>
      </c>
      <c r="EA691" s="220">
        <v>703</v>
      </c>
      <c r="EB691" s="220">
        <v>703</v>
      </c>
      <c r="EC691" s="220">
        <v>703</v>
      </c>
      <c r="ED691" s="220">
        <v>703</v>
      </c>
      <c r="EE691" s="220">
        <v>703</v>
      </c>
      <c r="EF691" s="220">
        <v>703</v>
      </c>
      <c r="EG691" s="220">
        <v>703</v>
      </c>
      <c r="EH691" s="220">
        <v>703</v>
      </c>
      <c r="EI691" s="220">
        <v>703</v>
      </c>
      <c r="EJ691" s="220">
        <v>703</v>
      </c>
      <c r="EK691" s="220">
        <v>703</v>
      </c>
      <c r="EL691" s="220">
        <v>703</v>
      </c>
      <c r="EM691" s="220">
        <v>703</v>
      </c>
      <c r="EN691" s="242">
        <v>703</v>
      </c>
      <c r="EO691" s="232">
        <v>703</v>
      </c>
      <c r="EP691" s="227">
        <v>703</v>
      </c>
      <c r="EQ691" s="154">
        <v>703</v>
      </c>
      <c r="ER691" s="154">
        <v>703</v>
      </c>
      <c r="ES691" s="154">
        <v>703</v>
      </c>
      <c r="ET691" s="154">
        <v>703</v>
      </c>
      <c r="EU691" s="154">
        <v>703</v>
      </c>
      <c r="EV691" s="166">
        <v>703</v>
      </c>
      <c r="EW691" s="154">
        <v>703</v>
      </c>
      <c r="EX691" s="154">
        <v>703</v>
      </c>
      <c r="EY691" s="154">
        <v>703</v>
      </c>
      <c r="EZ691" s="154">
        <v>703</v>
      </c>
      <c r="FA691" s="154">
        <v>703</v>
      </c>
      <c r="FB691" s="154">
        <v>703</v>
      </c>
      <c r="FC691" s="166">
        <v>703</v>
      </c>
      <c r="FD691" s="166">
        <v>703</v>
      </c>
      <c r="FE691" s="154">
        <v>703</v>
      </c>
      <c r="FF691" s="154">
        <v>703</v>
      </c>
      <c r="FG691" s="154">
        <v>703</v>
      </c>
      <c r="FH691" s="166">
        <v>703</v>
      </c>
      <c r="FI691" s="166">
        <v>703</v>
      </c>
      <c r="FJ691" s="154">
        <v>703</v>
      </c>
      <c r="FK691" s="154">
        <v>703</v>
      </c>
      <c r="FL691" s="154">
        <v>703</v>
      </c>
      <c r="FM691" s="154">
        <v>703</v>
      </c>
      <c r="FN691" s="154">
        <v>703</v>
      </c>
      <c r="FO691" s="154">
        <v>703</v>
      </c>
      <c r="FP691" s="154">
        <v>703</v>
      </c>
      <c r="FQ691" s="154">
        <v>703</v>
      </c>
      <c r="FR691" s="166">
        <v>703</v>
      </c>
      <c r="FS691" s="166">
        <v>703</v>
      </c>
      <c r="FT691" s="166">
        <v>703</v>
      </c>
      <c r="FU691" s="166">
        <v>703</v>
      </c>
      <c r="FV691" s="166">
        <v>703</v>
      </c>
      <c r="FW691" s="166">
        <v>703</v>
      </c>
      <c r="FX691" s="166">
        <v>703</v>
      </c>
      <c r="FY691" s="166">
        <v>703</v>
      </c>
      <c r="FZ691" s="166">
        <v>703</v>
      </c>
      <c r="GA691" s="166">
        <v>703</v>
      </c>
      <c r="GB691" s="166">
        <v>703</v>
      </c>
      <c r="GC691" s="166">
        <v>703</v>
      </c>
      <c r="GD691" s="166">
        <v>703</v>
      </c>
      <c r="GE691" s="166">
        <v>703</v>
      </c>
      <c r="GF691" s="166">
        <v>703</v>
      </c>
      <c r="GG691" s="166">
        <v>703</v>
      </c>
      <c r="GH691" s="166">
        <v>703</v>
      </c>
      <c r="GI691" s="166">
        <v>703</v>
      </c>
      <c r="GJ691" s="166">
        <v>703</v>
      </c>
      <c r="GK691" s="166">
        <v>703</v>
      </c>
      <c r="GL691" s="166">
        <v>703</v>
      </c>
      <c r="GM691" s="166">
        <v>703</v>
      </c>
      <c r="GN691" s="166">
        <v>703</v>
      </c>
      <c r="GO691" s="166">
        <v>703</v>
      </c>
      <c r="GP691" s="166">
        <v>703</v>
      </c>
      <c r="GQ691" s="166">
        <v>703</v>
      </c>
      <c r="GR691" s="166">
        <v>703</v>
      </c>
      <c r="GS691" s="166">
        <v>703</v>
      </c>
      <c r="GT691" s="166">
        <v>703</v>
      </c>
      <c r="GU691" s="166">
        <v>703</v>
      </c>
      <c r="GV691" s="166">
        <v>703</v>
      </c>
      <c r="GW691" s="166">
        <v>703</v>
      </c>
      <c r="GX691" s="166">
        <v>703</v>
      </c>
      <c r="GY691" s="166">
        <v>703</v>
      </c>
      <c r="GZ691" s="166">
        <v>703</v>
      </c>
      <c r="HA691" s="166">
        <v>703</v>
      </c>
      <c r="HB691" s="166">
        <v>703</v>
      </c>
      <c r="HC691" s="166">
        <v>703</v>
      </c>
      <c r="HD691" s="166">
        <v>703</v>
      </c>
      <c r="HE691" s="166">
        <v>703</v>
      </c>
      <c r="HF691" s="166">
        <v>703</v>
      </c>
      <c r="HG691" s="154">
        <v>703</v>
      </c>
      <c r="HH691" s="154">
        <v>703</v>
      </c>
      <c r="HI691" s="166">
        <v>703</v>
      </c>
      <c r="HJ691" s="154">
        <v>704</v>
      </c>
      <c r="HK691" s="154">
        <v>703</v>
      </c>
      <c r="HL691" s="166">
        <v>703</v>
      </c>
      <c r="HM691" s="154">
        <v>703</v>
      </c>
      <c r="HN691" s="154">
        <v>703</v>
      </c>
      <c r="HO691" s="166">
        <v>703</v>
      </c>
      <c r="HP691" s="154">
        <v>703</v>
      </c>
      <c r="HQ691" s="154">
        <v>703</v>
      </c>
      <c r="HR691" s="166">
        <v>703</v>
      </c>
      <c r="HS691" s="154">
        <v>703</v>
      </c>
      <c r="HT691" s="151">
        <v>703</v>
      </c>
      <c r="HU691" s="151">
        <v>703</v>
      </c>
      <c r="HV691" s="151">
        <v>703</v>
      </c>
      <c r="HW691" s="170">
        <v>703</v>
      </c>
    </row>
    <row r="692" spans="1:231">
      <c r="A692" s="145">
        <f t="shared" si="60"/>
        <v>43988</v>
      </c>
      <c r="B692" s="220">
        <f>'Age&amp;Sex by occurrence date'!$GBJ22</f>
        <v>759</v>
      </c>
      <c r="C692" s="220">
        <v>703</v>
      </c>
      <c r="D692" s="220">
        <v>703</v>
      </c>
      <c r="E692" s="220">
        <v>703</v>
      </c>
      <c r="F692" s="220">
        <v>703</v>
      </c>
      <c r="G692" s="220">
        <v>703</v>
      </c>
      <c r="H692" s="220">
        <v>703</v>
      </c>
      <c r="I692" s="220">
        <v>703</v>
      </c>
      <c r="J692" s="220">
        <v>703</v>
      </c>
      <c r="K692" s="220">
        <v>703</v>
      </c>
      <c r="L692" s="220">
        <v>703</v>
      </c>
      <c r="M692" s="220">
        <v>703</v>
      </c>
      <c r="N692" s="220">
        <v>703</v>
      </c>
      <c r="O692" s="220">
        <v>703</v>
      </c>
      <c r="P692" s="220">
        <v>703</v>
      </c>
      <c r="Q692" s="220">
        <v>703</v>
      </c>
      <c r="R692" s="220">
        <v>703</v>
      </c>
      <c r="S692" s="220">
        <v>703</v>
      </c>
      <c r="T692" s="220">
        <v>703</v>
      </c>
      <c r="U692" s="220">
        <v>703</v>
      </c>
      <c r="V692" s="220">
        <v>703</v>
      </c>
      <c r="W692" s="220">
        <v>703</v>
      </c>
      <c r="X692" s="220">
        <v>703</v>
      </c>
      <c r="Y692" s="220">
        <v>703</v>
      </c>
      <c r="Z692" s="220">
        <v>703</v>
      </c>
      <c r="AA692" s="220">
        <v>703</v>
      </c>
      <c r="AB692" s="220">
        <v>704</v>
      </c>
      <c r="AC692" s="220">
        <v>704</v>
      </c>
      <c r="AD692" s="220">
        <v>704</v>
      </c>
      <c r="AE692" s="220">
        <v>703</v>
      </c>
      <c r="AF692" s="220">
        <v>703</v>
      </c>
      <c r="AG692" s="220">
        <v>703</v>
      </c>
      <c r="AH692" s="220">
        <v>703</v>
      </c>
      <c r="AI692" s="220">
        <v>703</v>
      </c>
      <c r="AJ692" s="220">
        <v>703</v>
      </c>
      <c r="AK692" s="220">
        <v>703</v>
      </c>
      <c r="AL692" s="220">
        <v>703</v>
      </c>
      <c r="AM692" s="220">
        <v>703</v>
      </c>
      <c r="AN692" s="220">
        <v>703</v>
      </c>
      <c r="AO692" s="220">
        <v>703</v>
      </c>
      <c r="AP692" s="220">
        <v>703</v>
      </c>
      <c r="AQ692" s="220">
        <v>703</v>
      </c>
      <c r="AR692" s="220">
        <v>703</v>
      </c>
      <c r="AS692" s="220">
        <v>703</v>
      </c>
      <c r="AT692" s="220">
        <v>703</v>
      </c>
      <c r="AU692" s="220">
        <v>703</v>
      </c>
      <c r="AV692" s="220">
        <v>703</v>
      </c>
      <c r="AW692" s="220">
        <v>703</v>
      </c>
      <c r="AX692" s="220">
        <v>703</v>
      </c>
      <c r="AY692" s="220">
        <v>703</v>
      </c>
      <c r="AZ692" s="220">
        <v>703</v>
      </c>
      <c r="BA692" s="220">
        <v>703</v>
      </c>
      <c r="BB692" s="220">
        <v>703</v>
      </c>
      <c r="BC692" s="220">
        <v>703</v>
      </c>
      <c r="BD692" s="220">
        <v>703</v>
      </c>
      <c r="BE692" s="220">
        <v>703</v>
      </c>
      <c r="BF692" s="220">
        <v>703</v>
      </c>
      <c r="BG692" s="220">
        <v>703</v>
      </c>
      <c r="BH692" s="220">
        <v>703</v>
      </c>
      <c r="BI692" s="220">
        <v>703</v>
      </c>
      <c r="BJ692" s="220">
        <v>703</v>
      </c>
      <c r="BK692" s="220">
        <v>703</v>
      </c>
      <c r="BL692" s="220">
        <v>703</v>
      </c>
      <c r="BM692" s="220">
        <v>703</v>
      </c>
      <c r="BN692" s="220">
        <v>703</v>
      </c>
      <c r="BO692" s="220">
        <v>703</v>
      </c>
      <c r="BP692" s="220">
        <v>703</v>
      </c>
      <c r="BQ692" s="220">
        <v>703</v>
      </c>
      <c r="BR692" s="220">
        <v>703</v>
      </c>
      <c r="BS692" s="220">
        <v>703</v>
      </c>
      <c r="BT692" s="220">
        <v>703</v>
      </c>
      <c r="BU692" s="220">
        <v>703</v>
      </c>
      <c r="BV692" s="220">
        <v>703</v>
      </c>
      <c r="BW692" s="220">
        <v>703</v>
      </c>
      <c r="BX692" s="220">
        <v>703</v>
      </c>
      <c r="BY692" s="220">
        <v>703</v>
      </c>
      <c r="BZ692" s="220">
        <v>703</v>
      </c>
      <c r="CA692" s="220">
        <v>703</v>
      </c>
      <c r="CB692" s="220">
        <v>703</v>
      </c>
      <c r="CC692" s="220">
        <v>703</v>
      </c>
      <c r="CD692" s="220">
        <v>703</v>
      </c>
      <c r="CE692" s="220">
        <v>703</v>
      </c>
      <c r="CF692" s="220">
        <v>703</v>
      </c>
      <c r="CG692" s="220">
        <v>703</v>
      </c>
      <c r="CH692" s="220">
        <v>703</v>
      </c>
      <c r="CI692" s="220">
        <v>703</v>
      </c>
      <c r="CJ692" s="220">
        <v>703</v>
      </c>
      <c r="CK692" s="220">
        <v>703</v>
      </c>
      <c r="CL692" s="220">
        <v>703</v>
      </c>
      <c r="CM692" s="220">
        <v>703</v>
      </c>
      <c r="CN692" s="220">
        <v>703</v>
      </c>
      <c r="CO692" s="220">
        <v>703</v>
      </c>
      <c r="CP692" s="220">
        <v>703</v>
      </c>
      <c r="CQ692" s="220">
        <v>703</v>
      </c>
      <c r="CR692" s="220">
        <v>703</v>
      </c>
      <c r="CS692" s="220">
        <v>703</v>
      </c>
      <c r="CT692" s="220">
        <v>703</v>
      </c>
      <c r="CU692" s="220">
        <v>703</v>
      </c>
      <c r="CV692" s="220">
        <v>703</v>
      </c>
      <c r="CW692" s="220">
        <v>703</v>
      </c>
      <c r="CX692" s="220">
        <v>703</v>
      </c>
      <c r="CY692" s="220">
        <v>703</v>
      </c>
      <c r="CZ692" s="220">
        <v>703</v>
      </c>
      <c r="DA692" s="220">
        <v>703</v>
      </c>
      <c r="DB692" s="220">
        <v>703</v>
      </c>
      <c r="DC692" s="220">
        <v>703</v>
      </c>
      <c r="DD692" s="220">
        <v>703</v>
      </c>
      <c r="DE692" s="220">
        <v>703</v>
      </c>
      <c r="DF692" s="220">
        <v>703</v>
      </c>
      <c r="DG692" s="220">
        <v>703</v>
      </c>
      <c r="DH692" s="220">
        <v>703</v>
      </c>
      <c r="DI692" s="220">
        <v>703</v>
      </c>
      <c r="DJ692" s="220">
        <v>703</v>
      </c>
      <c r="DK692" s="220">
        <v>703</v>
      </c>
      <c r="DL692" s="220">
        <v>703</v>
      </c>
      <c r="DM692" s="220">
        <v>703</v>
      </c>
      <c r="DN692" s="220">
        <v>703</v>
      </c>
      <c r="DO692" s="220">
        <v>703</v>
      </c>
      <c r="DP692" s="220">
        <v>703</v>
      </c>
      <c r="DQ692" s="220">
        <v>703</v>
      </c>
      <c r="DR692" s="220">
        <v>703</v>
      </c>
      <c r="DS692" s="220">
        <v>703</v>
      </c>
      <c r="DT692" s="220">
        <v>703</v>
      </c>
      <c r="DU692" s="220">
        <v>703</v>
      </c>
      <c r="DV692" s="220">
        <v>703</v>
      </c>
      <c r="DW692" s="220">
        <v>703</v>
      </c>
      <c r="DX692" s="220">
        <v>703</v>
      </c>
      <c r="DY692" s="220">
        <v>703</v>
      </c>
      <c r="DZ692" s="220">
        <v>703</v>
      </c>
      <c r="EA692" s="220">
        <v>703</v>
      </c>
      <c r="EB692" s="220">
        <v>703</v>
      </c>
      <c r="EC692" s="220">
        <v>703</v>
      </c>
      <c r="ED692" s="220">
        <v>703</v>
      </c>
      <c r="EE692" s="220">
        <v>703</v>
      </c>
      <c r="EF692" s="220">
        <v>703</v>
      </c>
      <c r="EG692" s="220">
        <v>703</v>
      </c>
      <c r="EH692" s="220">
        <v>703</v>
      </c>
      <c r="EI692" s="220">
        <v>703</v>
      </c>
      <c r="EJ692" s="220">
        <v>703</v>
      </c>
      <c r="EK692" s="220">
        <v>703</v>
      </c>
      <c r="EL692" s="220">
        <v>703</v>
      </c>
      <c r="EM692" s="220">
        <v>703</v>
      </c>
      <c r="EN692" s="242">
        <v>703</v>
      </c>
      <c r="EO692" s="232">
        <v>703</v>
      </c>
      <c r="EP692" s="228">
        <v>703</v>
      </c>
      <c r="EQ692" s="166">
        <v>703</v>
      </c>
      <c r="ER692" s="166">
        <v>703</v>
      </c>
      <c r="ES692" s="166">
        <v>703</v>
      </c>
      <c r="ET692" s="166">
        <v>703</v>
      </c>
      <c r="EU692" s="166">
        <v>703</v>
      </c>
      <c r="EV692" s="154">
        <v>703</v>
      </c>
      <c r="EW692" s="166">
        <v>703</v>
      </c>
      <c r="EX692" s="166">
        <v>703</v>
      </c>
      <c r="EY692" s="166">
        <v>703</v>
      </c>
      <c r="EZ692" s="166">
        <v>703</v>
      </c>
      <c r="FA692" s="166">
        <v>703</v>
      </c>
      <c r="FB692" s="154">
        <v>703</v>
      </c>
      <c r="FC692" s="154">
        <v>703</v>
      </c>
      <c r="FD692" s="154">
        <v>703</v>
      </c>
      <c r="FE692" s="166">
        <v>703</v>
      </c>
      <c r="FF692" s="166">
        <v>703</v>
      </c>
      <c r="FG692" s="166">
        <v>703</v>
      </c>
      <c r="FH692" s="154">
        <v>703</v>
      </c>
      <c r="FI692" s="154">
        <v>703</v>
      </c>
      <c r="FJ692" s="166">
        <v>703</v>
      </c>
      <c r="FK692" s="166">
        <v>703</v>
      </c>
      <c r="FL692" s="166">
        <v>703</v>
      </c>
      <c r="FM692" s="166">
        <v>703</v>
      </c>
      <c r="FN692" s="166">
        <v>703</v>
      </c>
      <c r="FO692" s="166">
        <v>703</v>
      </c>
      <c r="FP692" s="166">
        <v>703</v>
      </c>
      <c r="FQ692" s="166">
        <v>703</v>
      </c>
      <c r="FR692" s="154">
        <v>703</v>
      </c>
      <c r="FS692" s="154">
        <v>703</v>
      </c>
      <c r="FT692" s="154">
        <v>703</v>
      </c>
      <c r="FU692" s="154">
        <v>703</v>
      </c>
      <c r="FV692" s="154">
        <v>703</v>
      </c>
      <c r="FW692" s="154">
        <v>703</v>
      </c>
      <c r="FX692" s="154">
        <v>703</v>
      </c>
      <c r="FY692" s="154">
        <v>703</v>
      </c>
      <c r="FZ692" s="154">
        <v>703</v>
      </c>
      <c r="GA692" s="154">
        <v>703</v>
      </c>
      <c r="GB692" s="154">
        <v>703</v>
      </c>
      <c r="GC692" s="154">
        <v>703</v>
      </c>
      <c r="GD692" s="154">
        <v>703</v>
      </c>
      <c r="GE692" s="154">
        <v>703</v>
      </c>
      <c r="GF692" s="154">
        <v>703</v>
      </c>
      <c r="GG692" s="154">
        <v>703</v>
      </c>
      <c r="GH692" s="154">
        <v>703</v>
      </c>
      <c r="GI692" s="154">
        <v>703</v>
      </c>
      <c r="GJ692" s="154">
        <v>703</v>
      </c>
      <c r="GK692" s="154">
        <v>703</v>
      </c>
      <c r="GL692" s="154">
        <v>703</v>
      </c>
      <c r="GM692" s="154">
        <v>703</v>
      </c>
      <c r="GN692" s="154">
        <v>703</v>
      </c>
      <c r="GO692" s="154">
        <v>703</v>
      </c>
      <c r="GP692" s="154">
        <v>703</v>
      </c>
      <c r="GQ692" s="154">
        <v>703</v>
      </c>
      <c r="GR692" s="154">
        <v>703</v>
      </c>
      <c r="GS692" s="154">
        <v>703</v>
      </c>
      <c r="GT692" s="166">
        <v>703</v>
      </c>
      <c r="GU692" s="166">
        <v>703</v>
      </c>
      <c r="GV692" s="166">
        <v>703</v>
      </c>
      <c r="GW692" s="166">
        <v>703</v>
      </c>
      <c r="GX692" s="154">
        <v>703</v>
      </c>
      <c r="GY692" s="166">
        <v>703</v>
      </c>
      <c r="GZ692" s="166">
        <v>703</v>
      </c>
      <c r="HA692" s="166">
        <v>703</v>
      </c>
      <c r="HB692" s="166">
        <v>703</v>
      </c>
      <c r="HC692" s="166">
        <v>703</v>
      </c>
      <c r="HD692" s="166">
        <v>703</v>
      </c>
      <c r="HE692" s="166">
        <v>703</v>
      </c>
      <c r="HF692" s="166">
        <v>703</v>
      </c>
      <c r="HG692" s="154">
        <v>703</v>
      </c>
      <c r="HH692" s="154">
        <v>703</v>
      </c>
      <c r="HI692" s="166">
        <v>703</v>
      </c>
      <c r="HJ692" s="154">
        <v>704</v>
      </c>
      <c r="HK692" s="154">
        <v>703</v>
      </c>
      <c r="HL692" s="166">
        <v>703</v>
      </c>
      <c r="HM692" s="154">
        <v>703</v>
      </c>
      <c r="HN692" s="154">
        <v>703</v>
      </c>
      <c r="HO692" s="166">
        <v>703</v>
      </c>
      <c r="HP692" s="154">
        <v>703</v>
      </c>
      <c r="HQ692" s="154">
        <v>703</v>
      </c>
      <c r="HR692" s="166">
        <v>703</v>
      </c>
      <c r="HS692" s="154">
        <v>703</v>
      </c>
      <c r="HT692" s="151">
        <v>703</v>
      </c>
      <c r="HU692" s="151">
        <v>703</v>
      </c>
      <c r="HV692" s="151">
        <v>703</v>
      </c>
      <c r="HW692" s="170">
        <v>703</v>
      </c>
    </row>
    <row r="693" spans="1:231">
      <c r="A693" s="145">
        <f t="shared" si="60"/>
        <v>43987</v>
      </c>
      <c r="B693" s="220">
        <f>'Age&amp;Sex by occurrence date'!$GBQ22</f>
        <v>758</v>
      </c>
      <c r="C693" s="220">
        <v>703</v>
      </c>
      <c r="D693" s="220">
        <v>703</v>
      </c>
      <c r="E693" s="220">
        <v>703</v>
      </c>
      <c r="F693" s="220">
        <v>703</v>
      </c>
      <c r="G693" s="220">
        <v>703</v>
      </c>
      <c r="H693" s="220">
        <v>703</v>
      </c>
      <c r="I693" s="220">
        <v>703</v>
      </c>
      <c r="J693" s="220">
        <v>703</v>
      </c>
      <c r="K693" s="220">
        <v>703</v>
      </c>
      <c r="L693" s="220">
        <v>703</v>
      </c>
      <c r="M693" s="220">
        <v>703</v>
      </c>
      <c r="N693" s="220">
        <v>703</v>
      </c>
      <c r="O693" s="220">
        <v>703</v>
      </c>
      <c r="P693" s="220">
        <v>703</v>
      </c>
      <c r="Q693" s="220">
        <v>703</v>
      </c>
      <c r="R693" s="220">
        <v>703</v>
      </c>
      <c r="S693" s="220">
        <v>703</v>
      </c>
      <c r="T693" s="220">
        <v>703</v>
      </c>
      <c r="U693" s="220">
        <v>703</v>
      </c>
      <c r="V693" s="220">
        <v>703</v>
      </c>
      <c r="W693" s="220">
        <v>703</v>
      </c>
      <c r="X693" s="220">
        <v>703</v>
      </c>
      <c r="Y693" s="220">
        <v>703</v>
      </c>
      <c r="Z693" s="220">
        <v>703</v>
      </c>
      <c r="AA693" s="220">
        <v>703</v>
      </c>
      <c r="AB693" s="220">
        <v>704</v>
      </c>
      <c r="AC693" s="220">
        <v>704</v>
      </c>
      <c r="AD693" s="220">
        <v>704</v>
      </c>
      <c r="AE693" s="220">
        <v>703</v>
      </c>
      <c r="AF693" s="220">
        <v>703</v>
      </c>
      <c r="AG693" s="220">
        <v>703</v>
      </c>
      <c r="AH693" s="220">
        <v>703</v>
      </c>
      <c r="AI693" s="220">
        <v>703</v>
      </c>
      <c r="AJ693" s="220">
        <v>703</v>
      </c>
      <c r="AK693" s="220">
        <v>703</v>
      </c>
      <c r="AL693" s="220">
        <v>703</v>
      </c>
      <c r="AM693" s="220">
        <v>703</v>
      </c>
      <c r="AN693" s="220">
        <v>703</v>
      </c>
      <c r="AO693" s="220">
        <v>703</v>
      </c>
      <c r="AP693" s="220">
        <v>703</v>
      </c>
      <c r="AQ693" s="220">
        <v>703</v>
      </c>
      <c r="AR693" s="220">
        <v>703</v>
      </c>
      <c r="AS693" s="220">
        <v>703</v>
      </c>
      <c r="AT693" s="220">
        <v>703</v>
      </c>
      <c r="AU693" s="220">
        <v>703</v>
      </c>
      <c r="AV693" s="220">
        <v>703</v>
      </c>
      <c r="AW693" s="220">
        <v>703</v>
      </c>
      <c r="AX693" s="220">
        <v>703</v>
      </c>
      <c r="AY693" s="220">
        <v>703</v>
      </c>
      <c r="AZ693" s="220">
        <v>703</v>
      </c>
      <c r="BA693" s="220">
        <v>703</v>
      </c>
      <c r="BB693" s="220">
        <v>703</v>
      </c>
      <c r="BC693" s="220">
        <v>703</v>
      </c>
      <c r="BD693" s="220">
        <v>703</v>
      </c>
      <c r="BE693" s="220">
        <v>703</v>
      </c>
      <c r="BF693" s="220">
        <v>703</v>
      </c>
      <c r="BG693" s="220">
        <v>703</v>
      </c>
      <c r="BH693" s="220">
        <v>703</v>
      </c>
      <c r="BI693" s="220">
        <v>703</v>
      </c>
      <c r="BJ693" s="220">
        <v>703</v>
      </c>
      <c r="BK693" s="220">
        <v>703</v>
      </c>
      <c r="BL693" s="220">
        <v>703</v>
      </c>
      <c r="BM693" s="220">
        <v>703</v>
      </c>
      <c r="BN693" s="220">
        <v>703</v>
      </c>
      <c r="BO693" s="220">
        <v>703</v>
      </c>
      <c r="BP693" s="220">
        <v>703</v>
      </c>
      <c r="BQ693" s="220">
        <v>703</v>
      </c>
      <c r="BR693" s="220">
        <v>703</v>
      </c>
      <c r="BS693" s="220">
        <v>703</v>
      </c>
      <c r="BT693" s="220">
        <v>703</v>
      </c>
      <c r="BU693" s="220">
        <v>703</v>
      </c>
      <c r="BV693" s="220">
        <v>703</v>
      </c>
      <c r="BW693" s="220">
        <v>703</v>
      </c>
      <c r="BX693" s="220">
        <v>703</v>
      </c>
      <c r="BY693" s="220">
        <v>703</v>
      </c>
      <c r="BZ693" s="220">
        <v>703</v>
      </c>
      <c r="CA693" s="220">
        <v>703</v>
      </c>
      <c r="CB693" s="220">
        <v>703</v>
      </c>
      <c r="CC693" s="220">
        <v>703</v>
      </c>
      <c r="CD693" s="220">
        <v>703</v>
      </c>
      <c r="CE693" s="220">
        <v>703</v>
      </c>
      <c r="CF693" s="220">
        <v>703</v>
      </c>
      <c r="CG693" s="220">
        <v>703</v>
      </c>
      <c r="CH693" s="220">
        <v>703</v>
      </c>
      <c r="CI693" s="220">
        <v>703</v>
      </c>
      <c r="CJ693" s="220">
        <v>703</v>
      </c>
      <c r="CK693" s="220">
        <v>703</v>
      </c>
      <c r="CL693" s="220">
        <v>703</v>
      </c>
      <c r="CM693" s="220">
        <v>703</v>
      </c>
      <c r="CN693" s="220">
        <v>703</v>
      </c>
      <c r="CO693" s="220">
        <v>703</v>
      </c>
      <c r="CP693" s="220">
        <v>703</v>
      </c>
      <c r="CQ693" s="220">
        <v>703</v>
      </c>
      <c r="CR693" s="220">
        <v>703</v>
      </c>
      <c r="CS693" s="220">
        <v>703</v>
      </c>
      <c r="CT693" s="220">
        <v>703</v>
      </c>
      <c r="CU693" s="220">
        <v>703</v>
      </c>
      <c r="CV693" s="220">
        <v>703</v>
      </c>
      <c r="CW693" s="220">
        <v>703</v>
      </c>
      <c r="CX693" s="220">
        <v>703</v>
      </c>
      <c r="CY693" s="220">
        <v>703</v>
      </c>
      <c r="CZ693" s="220">
        <v>703</v>
      </c>
      <c r="DA693" s="220">
        <v>703</v>
      </c>
      <c r="DB693" s="220">
        <v>703</v>
      </c>
      <c r="DC693" s="220">
        <v>703</v>
      </c>
      <c r="DD693" s="220">
        <v>703</v>
      </c>
      <c r="DE693" s="220">
        <v>703</v>
      </c>
      <c r="DF693" s="220">
        <v>703</v>
      </c>
      <c r="DG693" s="220">
        <v>703</v>
      </c>
      <c r="DH693" s="220">
        <v>703</v>
      </c>
      <c r="DI693" s="220">
        <v>703</v>
      </c>
      <c r="DJ693" s="220">
        <v>703</v>
      </c>
      <c r="DK693" s="220">
        <v>703</v>
      </c>
      <c r="DL693" s="220">
        <v>703</v>
      </c>
      <c r="DM693" s="220">
        <v>703</v>
      </c>
      <c r="DN693" s="220">
        <v>703</v>
      </c>
      <c r="DO693" s="220">
        <v>703</v>
      </c>
      <c r="DP693" s="220">
        <v>703</v>
      </c>
      <c r="DQ693" s="220">
        <v>703</v>
      </c>
      <c r="DR693" s="220">
        <v>703</v>
      </c>
      <c r="DS693" s="220">
        <v>703</v>
      </c>
      <c r="DT693" s="220">
        <v>703</v>
      </c>
      <c r="DU693" s="220">
        <v>703</v>
      </c>
      <c r="DV693" s="220">
        <v>703</v>
      </c>
      <c r="DW693" s="220">
        <v>703</v>
      </c>
      <c r="DX693" s="220">
        <v>703</v>
      </c>
      <c r="DY693" s="220">
        <v>703</v>
      </c>
      <c r="DZ693" s="220">
        <v>703</v>
      </c>
      <c r="EA693" s="220">
        <v>703</v>
      </c>
      <c r="EB693" s="220">
        <v>703</v>
      </c>
      <c r="EC693" s="220">
        <v>703</v>
      </c>
      <c r="ED693" s="220">
        <v>703</v>
      </c>
      <c r="EE693" s="220">
        <v>703</v>
      </c>
      <c r="EF693" s="220">
        <v>703</v>
      </c>
      <c r="EG693" s="220">
        <v>703</v>
      </c>
      <c r="EH693" s="220">
        <v>703</v>
      </c>
      <c r="EI693" s="220">
        <v>703</v>
      </c>
      <c r="EJ693" s="220">
        <v>703</v>
      </c>
      <c r="EK693" s="220">
        <v>703</v>
      </c>
      <c r="EL693" s="220">
        <v>703</v>
      </c>
      <c r="EM693" s="220">
        <v>703</v>
      </c>
      <c r="EN693" s="242">
        <v>703</v>
      </c>
      <c r="EO693" s="232">
        <v>703</v>
      </c>
      <c r="EP693" s="227">
        <v>703</v>
      </c>
      <c r="EQ693" s="154">
        <v>703</v>
      </c>
      <c r="ER693" s="154">
        <v>703</v>
      </c>
      <c r="ES693" s="154">
        <v>703</v>
      </c>
      <c r="ET693" s="154">
        <v>703</v>
      </c>
      <c r="EU693" s="154">
        <v>703</v>
      </c>
      <c r="EV693" s="154">
        <v>703</v>
      </c>
      <c r="EW693" s="154">
        <v>703</v>
      </c>
      <c r="EX693" s="154">
        <v>703</v>
      </c>
      <c r="EY693" s="154">
        <v>703</v>
      </c>
      <c r="EZ693" s="154">
        <v>703</v>
      </c>
      <c r="FA693" s="154">
        <v>703</v>
      </c>
      <c r="FB693" s="166">
        <v>703</v>
      </c>
      <c r="FC693" s="154">
        <v>703</v>
      </c>
      <c r="FD693" s="154">
        <v>703</v>
      </c>
      <c r="FE693" s="166">
        <v>703</v>
      </c>
      <c r="FF693" s="154">
        <v>703</v>
      </c>
      <c r="FG693" s="154">
        <v>703</v>
      </c>
      <c r="FH693" s="166">
        <v>703</v>
      </c>
      <c r="FI693" s="154">
        <v>703</v>
      </c>
      <c r="FJ693" s="154">
        <v>703</v>
      </c>
      <c r="FK693" s="166">
        <v>703</v>
      </c>
      <c r="FL693" s="166">
        <v>703</v>
      </c>
      <c r="FM693" s="166">
        <v>703</v>
      </c>
      <c r="FN693" s="166">
        <v>703</v>
      </c>
      <c r="FO693" s="166">
        <v>703</v>
      </c>
      <c r="FP693" s="166">
        <v>703</v>
      </c>
      <c r="FQ693" s="166">
        <v>703</v>
      </c>
      <c r="FR693" s="166">
        <v>703</v>
      </c>
      <c r="FS693" s="166">
        <v>703</v>
      </c>
      <c r="FT693" s="166">
        <v>703</v>
      </c>
      <c r="FU693" s="166">
        <v>703</v>
      </c>
      <c r="FV693" s="166">
        <v>703</v>
      </c>
      <c r="FW693" s="166">
        <v>703</v>
      </c>
      <c r="FX693" s="166">
        <v>703</v>
      </c>
      <c r="FY693" s="154">
        <v>703</v>
      </c>
      <c r="FZ693" s="154">
        <v>703</v>
      </c>
      <c r="GA693" s="154">
        <v>703</v>
      </c>
      <c r="GB693" s="154">
        <v>703</v>
      </c>
      <c r="GC693" s="154">
        <v>703</v>
      </c>
      <c r="GD693" s="154">
        <v>703</v>
      </c>
      <c r="GE693" s="154">
        <v>703</v>
      </c>
      <c r="GF693" s="154">
        <v>703</v>
      </c>
      <c r="GG693" s="154">
        <v>703</v>
      </c>
      <c r="GH693" s="154">
        <v>703</v>
      </c>
      <c r="GI693" s="154">
        <v>703</v>
      </c>
      <c r="GJ693" s="154">
        <v>703</v>
      </c>
      <c r="GK693" s="154">
        <v>703</v>
      </c>
      <c r="GL693" s="154">
        <v>703</v>
      </c>
      <c r="GM693" s="154">
        <v>703</v>
      </c>
      <c r="GN693" s="154">
        <v>703</v>
      </c>
      <c r="GO693" s="154">
        <v>703</v>
      </c>
      <c r="GP693" s="154">
        <v>703</v>
      </c>
      <c r="GQ693" s="154">
        <v>703</v>
      </c>
      <c r="GR693" s="154">
        <v>703</v>
      </c>
      <c r="GS693" s="154">
        <v>703</v>
      </c>
      <c r="GT693" s="154">
        <v>703</v>
      </c>
      <c r="GU693" s="154">
        <v>703</v>
      </c>
      <c r="GV693" s="154">
        <v>703</v>
      </c>
      <c r="GW693" s="154">
        <v>703</v>
      </c>
      <c r="GX693" s="154">
        <v>703</v>
      </c>
      <c r="GY693" s="154">
        <v>703</v>
      </c>
      <c r="GZ693" s="154">
        <v>703</v>
      </c>
      <c r="HA693" s="154">
        <v>703</v>
      </c>
      <c r="HB693" s="154">
        <v>703</v>
      </c>
      <c r="HC693" s="154">
        <v>703</v>
      </c>
      <c r="HD693" s="154">
        <v>703</v>
      </c>
      <c r="HE693" s="154">
        <v>703</v>
      </c>
      <c r="HF693" s="166">
        <v>703</v>
      </c>
      <c r="HG693" s="154">
        <v>703</v>
      </c>
      <c r="HH693" s="154">
        <v>703</v>
      </c>
      <c r="HI693" s="166">
        <v>703</v>
      </c>
      <c r="HJ693" s="154">
        <v>704</v>
      </c>
      <c r="HK693" s="154">
        <v>703</v>
      </c>
      <c r="HL693" s="166">
        <v>703</v>
      </c>
      <c r="HM693" s="154">
        <v>703</v>
      </c>
      <c r="HN693" s="154">
        <v>703</v>
      </c>
      <c r="HO693" s="166">
        <v>703</v>
      </c>
      <c r="HP693" s="154">
        <v>703</v>
      </c>
      <c r="HQ693" s="154">
        <v>703</v>
      </c>
      <c r="HR693" s="166">
        <v>703</v>
      </c>
      <c r="HS693" s="154">
        <v>703</v>
      </c>
      <c r="HT693" s="151">
        <v>703</v>
      </c>
      <c r="HU693" s="151">
        <v>703</v>
      </c>
      <c r="HV693" s="151">
        <v>703</v>
      </c>
      <c r="HW693" s="170">
        <v>703</v>
      </c>
    </row>
    <row r="694" spans="1:231">
      <c r="A694" s="145">
        <f t="shared" si="60"/>
        <v>43986</v>
      </c>
      <c r="B694" s="220">
        <f>'Age&amp;Sex by occurrence date'!$GBX22</f>
        <v>756</v>
      </c>
      <c r="C694" s="220">
        <v>702</v>
      </c>
      <c r="D694" s="220">
        <v>702</v>
      </c>
      <c r="E694" s="220">
        <v>702</v>
      </c>
      <c r="F694" s="220">
        <v>702</v>
      </c>
      <c r="G694" s="220">
        <v>702</v>
      </c>
      <c r="H694" s="220">
        <v>702</v>
      </c>
      <c r="I694" s="220">
        <v>702</v>
      </c>
      <c r="J694" s="220">
        <v>702</v>
      </c>
      <c r="K694" s="220">
        <v>702</v>
      </c>
      <c r="L694" s="220">
        <v>702</v>
      </c>
      <c r="M694" s="220">
        <v>702</v>
      </c>
      <c r="N694" s="220">
        <v>702</v>
      </c>
      <c r="O694" s="220">
        <v>702</v>
      </c>
      <c r="P694" s="220">
        <v>702</v>
      </c>
      <c r="Q694" s="220">
        <v>702</v>
      </c>
      <c r="R694" s="220">
        <v>702</v>
      </c>
      <c r="S694" s="220">
        <v>702</v>
      </c>
      <c r="T694" s="220">
        <v>702</v>
      </c>
      <c r="U694" s="220">
        <v>702</v>
      </c>
      <c r="V694" s="220">
        <v>702</v>
      </c>
      <c r="W694" s="220">
        <v>702</v>
      </c>
      <c r="X694" s="220">
        <v>702</v>
      </c>
      <c r="Y694" s="220">
        <v>702</v>
      </c>
      <c r="Z694" s="220">
        <v>702</v>
      </c>
      <c r="AA694" s="220">
        <v>702</v>
      </c>
      <c r="AB694" s="220">
        <v>703</v>
      </c>
      <c r="AC694" s="220">
        <v>703</v>
      </c>
      <c r="AD694" s="220">
        <v>703</v>
      </c>
      <c r="AE694" s="220">
        <v>702</v>
      </c>
      <c r="AF694" s="220">
        <v>702</v>
      </c>
      <c r="AG694" s="220">
        <v>702</v>
      </c>
      <c r="AH694" s="220">
        <v>702</v>
      </c>
      <c r="AI694" s="220">
        <v>702</v>
      </c>
      <c r="AJ694" s="220">
        <v>702</v>
      </c>
      <c r="AK694" s="220">
        <v>702</v>
      </c>
      <c r="AL694" s="220">
        <v>702</v>
      </c>
      <c r="AM694" s="220">
        <v>702</v>
      </c>
      <c r="AN694" s="220">
        <v>702</v>
      </c>
      <c r="AO694" s="220">
        <v>702</v>
      </c>
      <c r="AP694" s="220">
        <v>702</v>
      </c>
      <c r="AQ694" s="220">
        <v>702</v>
      </c>
      <c r="AR694" s="220">
        <v>702</v>
      </c>
      <c r="AS694" s="220">
        <v>702</v>
      </c>
      <c r="AT694" s="220">
        <v>702</v>
      </c>
      <c r="AU694" s="220">
        <v>702</v>
      </c>
      <c r="AV694" s="220">
        <v>702</v>
      </c>
      <c r="AW694" s="220">
        <v>702</v>
      </c>
      <c r="AX694" s="220">
        <v>702</v>
      </c>
      <c r="AY694" s="220">
        <v>702</v>
      </c>
      <c r="AZ694" s="220">
        <v>702</v>
      </c>
      <c r="BA694" s="220">
        <v>702</v>
      </c>
      <c r="BB694" s="220">
        <v>702</v>
      </c>
      <c r="BC694" s="220">
        <v>702</v>
      </c>
      <c r="BD694" s="220">
        <v>702</v>
      </c>
      <c r="BE694" s="220">
        <v>702</v>
      </c>
      <c r="BF694" s="220">
        <v>702</v>
      </c>
      <c r="BG694" s="220">
        <v>702</v>
      </c>
      <c r="BH694" s="220">
        <v>702</v>
      </c>
      <c r="BI694" s="220">
        <v>702</v>
      </c>
      <c r="BJ694" s="220">
        <v>702</v>
      </c>
      <c r="BK694" s="220">
        <v>702</v>
      </c>
      <c r="BL694" s="220">
        <v>702</v>
      </c>
      <c r="BM694" s="220">
        <v>702</v>
      </c>
      <c r="BN694" s="220">
        <v>702</v>
      </c>
      <c r="BO694" s="220">
        <v>702</v>
      </c>
      <c r="BP694" s="220">
        <v>702</v>
      </c>
      <c r="BQ694" s="220">
        <v>702</v>
      </c>
      <c r="BR694" s="220">
        <v>702</v>
      </c>
      <c r="BS694" s="220">
        <v>702</v>
      </c>
      <c r="BT694" s="220">
        <v>702</v>
      </c>
      <c r="BU694" s="220">
        <v>702</v>
      </c>
      <c r="BV694" s="220">
        <v>702</v>
      </c>
      <c r="BW694" s="220">
        <v>702</v>
      </c>
      <c r="BX694" s="220">
        <v>702</v>
      </c>
      <c r="BY694" s="220">
        <v>702</v>
      </c>
      <c r="BZ694" s="220">
        <v>702</v>
      </c>
      <c r="CA694" s="220">
        <v>702</v>
      </c>
      <c r="CB694" s="220">
        <v>702</v>
      </c>
      <c r="CC694" s="220">
        <v>702</v>
      </c>
      <c r="CD694" s="220">
        <v>702</v>
      </c>
      <c r="CE694" s="220">
        <v>702</v>
      </c>
      <c r="CF694" s="220">
        <v>702</v>
      </c>
      <c r="CG694" s="220">
        <v>702</v>
      </c>
      <c r="CH694" s="220">
        <v>702</v>
      </c>
      <c r="CI694" s="220">
        <v>702</v>
      </c>
      <c r="CJ694" s="220">
        <v>702</v>
      </c>
      <c r="CK694" s="220">
        <v>702</v>
      </c>
      <c r="CL694" s="220">
        <v>702</v>
      </c>
      <c r="CM694" s="220">
        <v>702</v>
      </c>
      <c r="CN694" s="220">
        <v>702</v>
      </c>
      <c r="CO694" s="220">
        <v>702</v>
      </c>
      <c r="CP694" s="220">
        <v>702</v>
      </c>
      <c r="CQ694" s="220">
        <v>702</v>
      </c>
      <c r="CR694" s="220">
        <v>702</v>
      </c>
      <c r="CS694" s="220">
        <v>702</v>
      </c>
      <c r="CT694" s="220">
        <v>702</v>
      </c>
      <c r="CU694" s="220">
        <v>702</v>
      </c>
      <c r="CV694" s="220">
        <v>702</v>
      </c>
      <c r="CW694" s="220">
        <v>702</v>
      </c>
      <c r="CX694" s="220">
        <v>702</v>
      </c>
      <c r="CY694" s="220">
        <v>702</v>
      </c>
      <c r="CZ694" s="220">
        <v>702</v>
      </c>
      <c r="DA694" s="220">
        <v>702</v>
      </c>
      <c r="DB694" s="220">
        <v>702</v>
      </c>
      <c r="DC694" s="220">
        <v>702</v>
      </c>
      <c r="DD694" s="220">
        <v>702</v>
      </c>
      <c r="DE694" s="220">
        <v>702</v>
      </c>
      <c r="DF694" s="220">
        <v>702</v>
      </c>
      <c r="DG694" s="220">
        <v>702</v>
      </c>
      <c r="DH694" s="220">
        <v>702</v>
      </c>
      <c r="DI694" s="220">
        <v>702</v>
      </c>
      <c r="DJ694" s="220">
        <v>702</v>
      </c>
      <c r="DK694" s="220">
        <v>702</v>
      </c>
      <c r="DL694" s="220">
        <v>702</v>
      </c>
      <c r="DM694" s="220">
        <v>702</v>
      </c>
      <c r="DN694" s="220">
        <v>702</v>
      </c>
      <c r="DO694" s="220">
        <v>702</v>
      </c>
      <c r="DP694" s="220">
        <v>702</v>
      </c>
      <c r="DQ694" s="220">
        <v>702</v>
      </c>
      <c r="DR694" s="220">
        <v>702</v>
      </c>
      <c r="DS694" s="220">
        <v>702</v>
      </c>
      <c r="DT694" s="220">
        <v>702</v>
      </c>
      <c r="DU694" s="220">
        <v>702</v>
      </c>
      <c r="DV694" s="220">
        <v>702</v>
      </c>
      <c r="DW694" s="220">
        <v>702</v>
      </c>
      <c r="DX694" s="220">
        <v>702</v>
      </c>
      <c r="DY694" s="220">
        <v>702</v>
      </c>
      <c r="DZ694" s="220">
        <v>702</v>
      </c>
      <c r="EA694" s="220">
        <v>702</v>
      </c>
      <c r="EB694" s="220">
        <v>702</v>
      </c>
      <c r="EC694" s="220">
        <v>702</v>
      </c>
      <c r="ED694" s="220">
        <v>702</v>
      </c>
      <c r="EE694" s="220">
        <v>702</v>
      </c>
      <c r="EF694" s="220">
        <v>702</v>
      </c>
      <c r="EG694" s="220">
        <v>702</v>
      </c>
      <c r="EH694" s="220">
        <v>702</v>
      </c>
      <c r="EI694" s="220">
        <v>702</v>
      </c>
      <c r="EJ694" s="220">
        <v>702</v>
      </c>
      <c r="EK694" s="220">
        <v>702</v>
      </c>
      <c r="EL694" s="220">
        <v>702</v>
      </c>
      <c r="EM694" s="220">
        <v>702</v>
      </c>
      <c r="EN694" s="242">
        <v>702</v>
      </c>
      <c r="EO694" s="232">
        <v>702</v>
      </c>
      <c r="EP694" s="227">
        <v>702</v>
      </c>
      <c r="EQ694" s="154">
        <v>702</v>
      </c>
      <c r="ER694" s="154">
        <v>702</v>
      </c>
      <c r="ES694" s="154">
        <v>702</v>
      </c>
      <c r="ET694" s="154">
        <v>702</v>
      </c>
      <c r="EU694" s="154">
        <v>702</v>
      </c>
      <c r="EV694" s="166">
        <v>702</v>
      </c>
      <c r="EW694" s="166">
        <v>702</v>
      </c>
      <c r="EX694" s="166">
        <v>702</v>
      </c>
      <c r="EY694" s="166">
        <v>702</v>
      </c>
      <c r="EZ694" s="166">
        <v>702</v>
      </c>
      <c r="FA694" s="166">
        <v>702</v>
      </c>
      <c r="FB694" s="154">
        <v>702</v>
      </c>
      <c r="FC694" s="166">
        <v>702</v>
      </c>
      <c r="FD694" s="154">
        <v>702</v>
      </c>
      <c r="FE694" s="154">
        <v>702</v>
      </c>
      <c r="FF694" s="166">
        <v>702</v>
      </c>
      <c r="FG694" s="166">
        <v>702</v>
      </c>
      <c r="FH694" s="154">
        <v>702</v>
      </c>
      <c r="FI694" s="166">
        <v>702</v>
      </c>
      <c r="FJ694" s="166">
        <v>702</v>
      </c>
      <c r="FK694" s="154">
        <v>702</v>
      </c>
      <c r="FL694" s="154">
        <v>702</v>
      </c>
      <c r="FM694" s="154">
        <v>702</v>
      </c>
      <c r="FN694" s="154">
        <v>702</v>
      </c>
      <c r="FO694" s="154">
        <v>702</v>
      </c>
      <c r="FP694" s="154">
        <v>702</v>
      </c>
      <c r="FQ694" s="154">
        <v>702</v>
      </c>
      <c r="FR694" s="166">
        <v>702</v>
      </c>
      <c r="FS694" s="166">
        <v>702</v>
      </c>
      <c r="FT694" s="166">
        <v>702</v>
      </c>
      <c r="FU694" s="166">
        <v>702</v>
      </c>
      <c r="FV694" s="166">
        <v>702</v>
      </c>
      <c r="FW694" s="166">
        <v>702</v>
      </c>
      <c r="FX694" s="166">
        <v>702</v>
      </c>
      <c r="FY694" s="166">
        <v>702</v>
      </c>
      <c r="FZ694" s="166">
        <v>702</v>
      </c>
      <c r="GA694" s="166">
        <v>702</v>
      </c>
      <c r="GB694" s="166">
        <v>702</v>
      </c>
      <c r="GC694" s="166">
        <v>702</v>
      </c>
      <c r="GD694" s="166">
        <v>702</v>
      </c>
      <c r="GE694" s="166">
        <v>702</v>
      </c>
      <c r="GF694" s="166">
        <v>702</v>
      </c>
      <c r="GG694" s="166">
        <v>702</v>
      </c>
      <c r="GH694" s="166">
        <v>702</v>
      </c>
      <c r="GI694" s="166">
        <v>702</v>
      </c>
      <c r="GJ694" s="166">
        <v>702</v>
      </c>
      <c r="GK694" s="166">
        <v>702</v>
      </c>
      <c r="GL694" s="166">
        <v>702</v>
      </c>
      <c r="GM694" s="166">
        <v>702</v>
      </c>
      <c r="GN694" s="166">
        <v>702</v>
      </c>
      <c r="GO694" s="166">
        <v>702</v>
      </c>
      <c r="GP694" s="166">
        <v>702</v>
      </c>
      <c r="GQ694" s="166">
        <v>702</v>
      </c>
      <c r="GR694" s="166">
        <v>702</v>
      </c>
      <c r="GS694" s="166">
        <v>702</v>
      </c>
      <c r="GT694" s="166">
        <v>702</v>
      </c>
      <c r="GU694" s="166">
        <v>702</v>
      </c>
      <c r="GV694" s="166">
        <v>702</v>
      </c>
      <c r="GW694" s="166">
        <v>702</v>
      </c>
      <c r="GX694" s="166">
        <v>702</v>
      </c>
      <c r="GY694" s="166">
        <v>702</v>
      </c>
      <c r="GZ694" s="166">
        <v>702</v>
      </c>
      <c r="HA694" s="166">
        <v>702</v>
      </c>
      <c r="HB694" s="166">
        <v>702</v>
      </c>
      <c r="HC694" s="166">
        <v>702</v>
      </c>
      <c r="HD694" s="166">
        <v>702</v>
      </c>
      <c r="HE694" s="166">
        <v>702</v>
      </c>
      <c r="HF694" s="166">
        <v>702</v>
      </c>
      <c r="HG694" s="154">
        <v>702</v>
      </c>
      <c r="HH694" s="154">
        <v>702</v>
      </c>
      <c r="HI694" s="166">
        <v>702</v>
      </c>
      <c r="HJ694" s="154">
        <v>703</v>
      </c>
      <c r="HK694" s="154">
        <v>702</v>
      </c>
      <c r="HL694" s="166">
        <v>702</v>
      </c>
      <c r="HM694" s="154">
        <v>702</v>
      </c>
      <c r="HN694" s="154">
        <v>702</v>
      </c>
      <c r="HO694" s="166">
        <v>702</v>
      </c>
      <c r="HP694" s="154">
        <v>702</v>
      </c>
      <c r="HQ694" s="154">
        <v>702</v>
      </c>
      <c r="HR694" s="166">
        <v>702</v>
      </c>
      <c r="HS694" s="154">
        <v>702</v>
      </c>
      <c r="HT694" s="151">
        <v>702</v>
      </c>
      <c r="HU694" s="151">
        <v>702</v>
      </c>
      <c r="HV694" s="151">
        <v>702</v>
      </c>
      <c r="HW694" s="170">
        <v>702</v>
      </c>
    </row>
    <row r="695" spans="1:231">
      <c r="A695" s="145">
        <f t="shared" si="60"/>
        <v>43985</v>
      </c>
      <c r="B695" s="220">
        <f>'Age&amp;Sex by occurrence date'!$GCE22</f>
        <v>752</v>
      </c>
      <c r="C695" s="220">
        <v>700</v>
      </c>
      <c r="D695" s="220">
        <v>700</v>
      </c>
      <c r="E695" s="220">
        <v>700</v>
      </c>
      <c r="F695" s="220">
        <v>700</v>
      </c>
      <c r="G695" s="220">
        <v>700</v>
      </c>
      <c r="H695" s="220">
        <v>700</v>
      </c>
      <c r="I695" s="220">
        <v>700</v>
      </c>
      <c r="J695" s="220">
        <v>700</v>
      </c>
      <c r="K695" s="220">
        <v>700</v>
      </c>
      <c r="L695" s="220">
        <v>700</v>
      </c>
      <c r="M695" s="220">
        <v>700</v>
      </c>
      <c r="N695" s="220">
        <v>700</v>
      </c>
      <c r="O695" s="220">
        <v>700</v>
      </c>
      <c r="P695" s="220">
        <v>700</v>
      </c>
      <c r="Q695" s="220">
        <v>700</v>
      </c>
      <c r="R695" s="220">
        <v>700</v>
      </c>
      <c r="S695" s="220">
        <v>700</v>
      </c>
      <c r="T695" s="220">
        <v>700</v>
      </c>
      <c r="U695" s="220">
        <v>700</v>
      </c>
      <c r="V695" s="220">
        <v>700</v>
      </c>
      <c r="W695" s="220">
        <v>700</v>
      </c>
      <c r="X695" s="220">
        <v>700</v>
      </c>
      <c r="Y695" s="220">
        <v>700</v>
      </c>
      <c r="Z695" s="220">
        <v>700</v>
      </c>
      <c r="AA695" s="220">
        <v>700</v>
      </c>
      <c r="AB695" s="220">
        <v>701</v>
      </c>
      <c r="AC695" s="220">
        <v>701</v>
      </c>
      <c r="AD695" s="220">
        <v>701</v>
      </c>
      <c r="AE695" s="220">
        <v>700</v>
      </c>
      <c r="AF695" s="220">
        <v>700</v>
      </c>
      <c r="AG695" s="220">
        <v>700</v>
      </c>
      <c r="AH695" s="220">
        <v>700</v>
      </c>
      <c r="AI695" s="220">
        <v>700</v>
      </c>
      <c r="AJ695" s="220">
        <v>700</v>
      </c>
      <c r="AK695" s="220">
        <v>700</v>
      </c>
      <c r="AL695" s="220">
        <v>700</v>
      </c>
      <c r="AM695" s="220">
        <v>700</v>
      </c>
      <c r="AN695" s="220">
        <v>700</v>
      </c>
      <c r="AO695" s="220">
        <v>700</v>
      </c>
      <c r="AP695" s="220">
        <v>700</v>
      </c>
      <c r="AQ695" s="220">
        <v>700</v>
      </c>
      <c r="AR695" s="220">
        <v>700</v>
      </c>
      <c r="AS695" s="220">
        <v>700</v>
      </c>
      <c r="AT695" s="220">
        <v>700</v>
      </c>
      <c r="AU695" s="220">
        <v>700</v>
      </c>
      <c r="AV695" s="220">
        <v>700</v>
      </c>
      <c r="AW695" s="220">
        <v>700</v>
      </c>
      <c r="AX695" s="220">
        <v>700</v>
      </c>
      <c r="AY695" s="220">
        <v>700</v>
      </c>
      <c r="AZ695" s="220">
        <v>700</v>
      </c>
      <c r="BA695" s="220">
        <v>700</v>
      </c>
      <c r="BB695" s="220">
        <v>700</v>
      </c>
      <c r="BC695" s="220">
        <v>700</v>
      </c>
      <c r="BD695" s="220">
        <v>700</v>
      </c>
      <c r="BE695" s="220">
        <v>700</v>
      </c>
      <c r="BF695" s="220">
        <v>700</v>
      </c>
      <c r="BG695" s="220">
        <v>700</v>
      </c>
      <c r="BH695" s="220">
        <v>700</v>
      </c>
      <c r="BI695" s="220">
        <v>700</v>
      </c>
      <c r="BJ695" s="220">
        <v>700</v>
      </c>
      <c r="BK695" s="220">
        <v>700</v>
      </c>
      <c r="BL695" s="220">
        <v>700</v>
      </c>
      <c r="BM695" s="220">
        <v>700</v>
      </c>
      <c r="BN695" s="220">
        <v>700</v>
      </c>
      <c r="BO695" s="220">
        <v>700</v>
      </c>
      <c r="BP695" s="220">
        <v>700</v>
      </c>
      <c r="BQ695" s="220">
        <v>700</v>
      </c>
      <c r="BR695" s="220">
        <v>700</v>
      </c>
      <c r="BS695" s="220">
        <v>700</v>
      </c>
      <c r="BT695" s="220">
        <v>700</v>
      </c>
      <c r="BU695" s="220">
        <v>700</v>
      </c>
      <c r="BV695" s="220">
        <v>700</v>
      </c>
      <c r="BW695" s="220">
        <v>700</v>
      </c>
      <c r="BX695" s="220">
        <v>700</v>
      </c>
      <c r="BY695" s="220">
        <v>700</v>
      </c>
      <c r="BZ695" s="220">
        <v>700</v>
      </c>
      <c r="CA695" s="220">
        <v>700</v>
      </c>
      <c r="CB695" s="220">
        <v>700</v>
      </c>
      <c r="CC695" s="220">
        <v>700</v>
      </c>
      <c r="CD695" s="220">
        <v>700</v>
      </c>
      <c r="CE695" s="220">
        <v>700</v>
      </c>
      <c r="CF695" s="220">
        <v>700</v>
      </c>
      <c r="CG695" s="220">
        <v>700</v>
      </c>
      <c r="CH695" s="220">
        <v>700</v>
      </c>
      <c r="CI695" s="220">
        <v>700</v>
      </c>
      <c r="CJ695" s="220">
        <v>700</v>
      </c>
      <c r="CK695" s="220">
        <v>700</v>
      </c>
      <c r="CL695" s="220">
        <v>700</v>
      </c>
      <c r="CM695" s="220">
        <v>700</v>
      </c>
      <c r="CN695" s="220">
        <v>700</v>
      </c>
      <c r="CO695" s="220">
        <v>700</v>
      </c>
      <c r="CP695" s="220">
        <v>700</v>
      </c>
      <c r="CQ695" s="220">
        <v>700</v>
      </c>
      <c r="CR695" s="220">
        <v>700</v>
      </c>
      <c r="CS695" s="220">
        <v>700</v>
      </c>
      <c r="CT695" s="220">
        <v>700</v>
      </c>
      <c r="CU695" s="220">
        <v>700</v>
      </c>
      <c r="CV695" s="220">
        <v>700</v>
      </c>
      <c r="CW695" s="220">
        <v>700</v>
      </c>
      <c r="CX695" s="220">
        <v>700</v>
      </c>
      <c r="CY695" s="220">
        <v>700</v>
      </c>
      <c r="CZ695" s="220">
        <v>700</v>
      </c>
      <c r="DA695" s="220">
        <v>700</v>
      </c>
      <c r="DB695" s="220">
        <v>700</v>
      </c>
      <c r="DC695" s="220">
        <v>700</v>
      </c>
      <c r="DD695" s="220">
        <v>700</v>
      </c>
      <c r="DE695" s="220">
        <v>700</v>
      </c>
      <c r="DF695" s="220">
        <v>700</v>
      </c>
      <c r="DG695" s="220">
        <v>700</v>
      </c>
      <c r="DH695" s="220">
        <v>700</v>
      </c>
      <c r="DI695" s="220">
        <v>700</v>
      </c>
      <c r="DJ695" s="220">
        <v>700</v>
      </c>
      <c r="DK695" s="220">
        <v>700</v>
      </c>
      <c r="DL695" s="220">
        <v>700</v>
      </c>
      <c r="DM695" s="220">
        <v>700</v>
      </c>
      <c r="DN695" s="220">
        <v>700</v>
      </c>
      <c r="DO695" s="220">
        <v>700</v>
      </c>
      <c r="DP695" s="220">
        <v>700</v>
      </c>
      <c r="DQ695" s="220">
        <v>700</v>
      </c>
      <c r="DR695" s="220">
        <v>700</v>
      </c>
      <c r="DS695" s="220">
        <v>700</v>
      </c>
      <c r="DT695" s="220">
        <v>700</v>
      </c>
      <c r="DU695" s="220">
        <v>700</v>
      </c>
      <c r="DV695" s="220">
        <v>700</v>
      </c>
      <c r="DW695" s="220">
        <v>700</v>
      </c>
      <c r="DX695" s="220">
        <v>700</v>
      </c>
      <c r="DY695" s="220">
        <v>700</v>
      </c>
      <c r="DZ695" s="220">
        <v>700</v>
      </c>
      <c r="EA695" s="220">
        <v>700</v>
      </c>
      <c r="EB695" s="220">
        <v>700</v>
      </c>
      <c r="EC695" s="220">
        <v>700</v>
      </c>
      <c r="ED695" s="220">
        <v>700</v>
      </c>
      <c r="EE695" s="220">
        <v>700</v>
      </c>
      <c r="EF695" s="220">
        <v>700</v>
      </c>
      <c r="EG695" s="220">
        <v>700</v>
      </c>
      <c r="EH695" s="220">
        <v>700</v>
      </c>
      <c r="EI695" s="220">
        <v>700</v>
      </c>
      <c r="EJ695" s="220">
        <v>700</v>
      </c>
      <c r="EK695" s="220">
        <v>700</v>
      </c>
      <c r="EL695" s="220">
        <v>700</v>
      </c>
      <c r="EM695" s="220">
        <v>700</v>
      </c>
      <c r="EN695" s="242">
        <v>700</v>
      </c>
      <c r="EO695" s="232">
        <v>700</v>
      </c>
      <c r="EP695" s="228">
        <v>700</v>
      </c>
      <c r="EQ695" s="166">
        <v>700</v>
      </c>
      <c r="ER695" s="166">
        <v>700</v>
      </c>
      <c r="ES695" s="166">
        <v>700</v>
      </c>
      <c r="ET695" s="166">
        <v>700</v>
      </c>
      <c r="EU695" s="166">
        <v>700</v>
      </c>
      <c r="EV695" s="154">
        <v>700</v>
      </c>
      <c r="EW695" s="166">
        <v>700</v>
      </c>
      <c r="EX695" s="166">
        <v>700</v>
      </c>
      <c r="EY695" s="166">
        <v>700</v>
      </c>
      <c r="EZ695" s="166">
        <v>700</v>
      </c>
      <c r="FA695" s="166">
        <v>700</v>
      </c>
      <c r="FB695" s="166">
        <v>700</v>
      </c>
      <c r="FC695" s="154">
        <v>700</v>
      </c>
      <c r="FD695" s="166">
        <v>700</v>
      </c>
      <c r="FE695" s="154">
        <v>700</v>
      </c>
      <c r="FF695" s="166">
        <v>700</v>
      </c>
      <c r="FG695" s="166">
        <v>700</v>
      </c>
      <c r="FH695" s="166">
        <v>700</v>
      </c>
      <c r="FI695" s="154">
        <v>700</v>
      </c>
      <c r="FJ695" s="154">
        <v>700</v>
      </c>
      <c r="FK695" s="154">
        <v>700</v>
      </c>
      <c r="FL695" s="154">
        <v>700</v>
      </c>
      <c r="FM695" s="154">
        <v>700</v>
      </c>
      <c r="FN695" s="154">
        <v>700</v>
      </c>
      <c r="FO695" s="154">
        <v>700</v>
      </c>
      <c r="FP695" s="154">
        <v>700</v>
      </c>
      <c r="FQ695" s="154">
        <v>700</v>
      </c>
      <c r="FR695" s="166">
        <v>700</v>
      </c>
      <c r="FS695" s="166">
        <v>700</v>
      </c>
      <c r="FT695" s="166">
        <v>700</v>
      </c>
      <c r="FU695" s="166">
        <v>700</v>
      </c>
      <c r="FV695" s="166">
        <v>700</v>
      </c>
      <c r="FW695" s="166">
        <v>700</v>
      </c>
      <c r="FX695" s="166">
        <v>700</v>
      </c>
      <c r="FY695" s="166">
        <v>700</v>
      </c>
      <c r="FZ695" s="166">
        <v>700</v>
      </c>
      <c r="GA695" s="166">
        <v>700</v>
      </c>
      <c r="GB695" s="166">
        <v>700</v>
      </c>
      <c r="GC695" s="166">
        <v>700</v>
      </c>
      <c r="GD695" s="166">
        <v>700</v>
      </c>
      <c r="GE695" s="166">
        <v>700</v>
      </c>
      <c r="GF695" s="166">
        <v>700</v>
      </c>
      <c r="GG695" s="166">
        <v>700</v>
      </c>
      <c r="GH695" s="166">
        <v>700</v>
      </c>
      <c r="GI695" s="166">
        <v>700</v>
      </c>
      <c r="GJ695" s="166">
        <v>700</v>
      </c>
      <c r="GK695" s="166">
        <v>700</v>
      </c>
      <c r="GL695" s="166">
        <v>700</v>
      </c>
      <c r="GM695" s="166">
        <v>700</v>
      </c>
      <c r="GN695" s="166">
        <v>700</v>
      </c>
      <c r="GO695" s="166">
        <v>700</v>
      </c>
      <c r="GP695" s="166">
        <v>700</v>
      </c>
      <c r="GQ695" s="166">
        <v>700</v>
      </c>
      <c r="GR695" s="166">
        <v>700</v>
      </c>
      <c r="GS695" s="166">
        <v>700</v>
      </c>
      <c r="GT695" s="166">
        <v>700</v>
      </c>
      <c r="GU695" s="166">
        <v>700</v>
      </c>
      <c r="GV695" s="166">
        <v>700</v>
      </c>
      <c r="GW695" s="166">
        <v>700</v>
      </c>
      <c r="GX695" s="166">
        <v>700</v>
      </c>
      <c r="GY695" s="166">
        <v>700</v>
      </c>
      <c r="GZ695" s="166">
        <v>700</v>
      </c>
      <c r="HA695" s="166">
        <v>700</v>
      </c>
      <c r="HB695" s="166">
        <v>700</v>
      </c>
      <c r="HC695" s="166">
        <v>700</v>
      </c>
      <c r="HD695" s="166">
        <v>700</v>
      </c>
      <c r="HE695" s="166">
        <v>700</v>
      </c>
      <c r="HF695" s="166">
        <v>700</v>
      </c>
      <c r="HG695" s="154">
        <v>700</v>
      </c>
      <c r="HH695" s="154">
        <v>700</v>
      </c>
      <c r="HI695" s="166">
        <v>700</v>
      </c>
      <c r="HJ695" s="154">
        <v>701</v>
      </c>
      <c r="HK695" s="154">
        <v>700</v>
      </c>
      <c r="HL695" s="166">
        <v>700</v>
      </c>
      <c r="HM695" s="154">
        <v>700</v>
      </c>
      <c r="HN695" s="154">
        <v>700</v>
      </c>
      <c r="HO695" s="166">
        <v>700</v>
      </c>
      <c r="HP695" s="154">
        <v>700</v>
      </c>
      <c r="HQ695" s="154">
        <v>700</v>
      </c>
      <c r="HR695" s="166">
        <v>700</v>
      </c>
      <c r="HS695" s="154">
        <v>700</v>
      </c>
      <c r="HT695" s="151">
        <v>700</v>
      </c>
      <c r="HU695" s="151">
        <v>700</v>
      </c>
      <c r="HV695" s="151">
        <v>700</v>
      </c>
      <c r="HW695" s="170">
        <v>700</v>
      </c>
    </row>
    <row r="696" spans="1:231">
      <c r="A696" s="145">
        <f t="shared" si="60"/>
        <v>43984</v>
      </c>
      <c r="B696" s="220">
        <f>'Age&amp;Sex by occurrence date'!$GCL22</f>
        <v>749</v>
      </c>
      <c r="C696" s="220">
        <v>697</v>
      </c>
      <c r="D696" s="220">
        <v>697</v>
      </c>
      <c r="E696" s="220">
        <v>697</v>
      </c>
      <c r="F696" s="220">
        <v>697</v>
      </c>
      <c r="G696" s="220">
        <v>697</v>
      </c>
      <c r="H696" s="220">
        <v>697</v>
      </c>
      <c r="I696" s="220">
        <v>697</v>
      </c>
      <c r="J696" s="220">
        <v>697</v>
      </c>
      <c r="K696" s="220">
        <v>697</v>
      </c>
      <c r="L696" s="220">
        <v>697</v>
      </c>
      <c r="M696" s="220">
        <v>697</v>
      </c>
      <c r="N696" s="220">
        <v>697</v>
      </c>
      <c r="O696" s="220">
        <v>697</v>
      </c>
      <c r="P696" s="220">
        <v>697</v>
      </c>
      <c r="Q696" s="220">
        <v>697</v>
      </c>
      <c r="R696" s="220">
        <v>697</v>
      </c>
      <c r="S696" s="220">
        <v>697</v>
      </c>
      <c r="T696" s="220">
        <v>697</v>
      </c>
      <c r="U696" s="220">
        <v>697</v>
      </c>
      <c r="V696" s="220">
        <v>697</v>
      </c>
      <c r="W696" s="220">
        <v>697</v>
      </c>
      <c r="X696" s="220">
        <v>697</v>
      </c>
      <c r="Y696" s="220">
        <v>697</v>
      </c>
      <c r="Z696" s="220">
        <v>697</v>
      </c>
      <c r="AA696" s="220">
        <v>697</v>
      </c>
      <c r="AB696" s="220">
        <v>698</v>
      </c>
      <c r="AC696" s="220">
        <v>698</v>
      </c>
      <c r="AD696" s="220">
        <v>698</v>
      </c>
      <c r="AE696" s="220">
        <v>697</v>
      </c>
      <c r="AF696" s="220">
        <v>697</v>
      </c>
      <c r="AG696" s="220">
        <v>697</v>
      </c>
      <c r="AH696" s="220">
        <v>697</v>
      </c>
      <c r="AI696" s="220">
        <v>697</v>
      </c>
      <c r="AJ696" s="220">
        <v>697</v>
      </c>
      <c r="AK696" s="220">
        <v>697</v>
      </c>
      <c r="AL696" s="220">
        <v>697</v>
      </c>
      <c r="AM696" s="220">
        <v>697</v>
      </c>
      <c r="AN696" s="220">
        <v>697</v>
      </c>
      <c r="AO696" s="220">
        <v>697</v>
      </c>
      <c r="AP696" s="220">
        <v>697</v>
      </c>
      <c r="AQ696" s="220">
        <v>697</v>
      </c>
      <c r="AR696" s="220">
        <v>697</v>
      </c>
      <c r="AS696" s="220">
        <v>697</v>
      </c>
      <c r="AT696" s="220">
        <v>697</v>
      </c>
      <c r="AU696" s="220">
        <v>697</v>
      </c>
      <c r="AV696" s="220">
        <v>697</v>
      </c>
      <c r="AW696" s="220">
        <v>697</v>
      </c>
      <c r="AX696" s="220">
        <v>697</v>
      </c>
      <c r="AY696" s="220">
        <v>697</v>
      </c>
      <c r="AZ696" s="220">
        <v>697</v>
      </c>
      <c r="BA696" s="220">
        <v>697</v>
      </c>
      <c r="BB696" s="220">
        <v>697</v>
      </c>
      <c r="BC696" s="220">
        <v>697</v>
      </c>
      <c r="BD696" s="220">
        <v>697</v>
      </c>
      <c r="BE696" s="220">
        <v>697</v>
      </c>
      <c r="BF696" s="220">
        <v>697</v>
      </c>
      <c r="BG696" s="220">
        <v>697</v>
      </c>
      <c r="BH696" s="220">
        <v>697</v>
      </c>
      <c r="BI696" s="220">
        <v>697</v>
      </c>
      <c r="BJ696" s="220">
        <v>697</v>
      </c>
      <c r="BK696" s="220">
        <v>697</v>
      </c>
      <c r="BL696" s="220">
        <v>697</v>
      </c>
      <c r="BM696" s="220">
        <v>697</v>
      </c>
      <c r="BN696" s="220">
        <v>697</v>
      </c>
      <c r="BO696" s="220">
        <v>697</v>
      </c>
      <c r="BP696" s="220">
        <v>697</v>
      </c>
      <c r="BQ696" s="220">
        <v>697</v>
      </c>
      <c r="BR696" s="220">
        <v>697</v>
      </c>
      <c r="BS696" s="220">
        <v>697</v>
      </c>
      <c r="BT696" s="220">
        <v>697</v>
      </c>
      <c r="BU696" s="220">
        <v>697</v>
      </c>
      <c r="BV696" s="220">
        <v>697</v>
      </c>
      <c r="BW696" s="220">
        <v>697</v>
      </c>
      <c r="BX696" s="220">
        <v>697</v>
      </c>
      <c r="BY696" s="220">
        <v>697</v>
      </c>
      <c r="BZ696" s="220">
        <v>697</v>
      </c>
      <c r="CA696" s="220">
        <v>697</v>
      </c>
      <c r="CB696" s="220">
        <v>697</v>
      </c>
      <c r="CC696" s="220">
        <v>697</v>
      </c>
      <c r="CD696" s="220">
        <v>697</v>
      </c>
      <c r="CE696" s="220">
        <v>697</v>
      </c>
      <c r="CF696" s="220">
        <v>697</v>
      </c>
      <c r="CG696" s="220">
        <v>697</v>
      </c>
      <c r="CH696" s="220">
        <v>697</v>
      </c>
      <c r="CI696" s="220">
        <v>697</v>
      </c>
      <c r="CJ696" s="220">
        <v>697</v>
      </c>
      <c r="CK696" s="220">
        <v>697</v>
      </c>
      <c r="CL696" s="220">
        <v>697</v>
      </c>
      <c r="CM696" s="220">
        <v>697</v>
      </c>
      <c r="CN696" s="220">
        <v>697</v>
      </c>
      <c r="CO696" s="220">
        <v>697</v>
      </c>
      <c r="CP696" s="220">
        <v>697</v>
      </c>
      <c r="CQ696" s="220">
        <v>697</v>
      </c>
      <c r="CR696" s="220">
        <v>697</v>
      </c>
      <c r="CS696" s="220">
        <v>697</v>
      </c>
      <c r="CT696" s="220">
        <v>697</v>
      </c>
      <c r="CU696" s="220">
        <v>697</v>
      </c>
      <c r="CV696" s="220">
        <v>697</v>
      </c>
      <c r="CW696" s="220">
        <v>697</v>
      </c>
      <c r="CX696" s="220">
        <v>697</v>
      </c>
      <c r="CY696" s="220">
        <v>697</v>
      </c>
      <c r="CZ696" s="220">
        <v>697</v>
      </c>
      <c r="DA696" s="220">
        <v>697</v>
      </c>
      <c r="DB696" s="220">
        <v>697</v>
      </c>
      <c r="DC696" s="220">
        <v>697</v>
      </c>
      <c r="DD696" s="220">
        <v>697</v>
      </c>
      <c r="DE696" s="220">
        <v>697</v>
      </c>
      <c r="DF696" s="220">
        <v>697</v>
      </c>
      <c r="DG696" s="220">
        <v>697</v>
      </c>
      <c r="DH696" s="220">
        <v>697</v>
      </c>
      <c r="DI696" s="220">
        <v>697</v>
      </c>
      <c r="DJ696" s="220">
        <v>697</v>
      </c>
      <c r="DK696" s="220">
        <v>697</v>
      </c>
      <c r="DL696" s="220">
        <v>697</v>
      </c>
      <c r="DM696" s="220">
        <v>697</v>
      </c>
      <c r="DN696" s="220">
        <v>697</v>
      </c>
      <c r="DO696" s="220">
        <v>697</v>
      </c>
      <c r="DP696" s="220">
        <v>697</v>
      </c>
      <c r="DQ696" s="220">
        <v>697</v>
      </c>
      <c r="DR696" s="220">
        <v>697</v>
      </c>
      <c r="DS696" s="220">
        <v>697</v>
      </c>
      <c r="DT696" s="220">
        <v>697</v>
      </c>
      <c r="DU696" s="220">
        <v>697</v>
      </c>
      <c r="DV696" s="220">
        <v>697</v>
      </c>
      <c r="DW696" s="220">
        <v>697</v>
      </c>
      <c r="DX696" s="220">
        <v>697</v>
      </c>
      <c r="DY696" s="220">
        <v>697</v>
      </c>
      <c r="DZ696" s="220">
        <v>697</v>
      </c>
      <c r="EA696" s="220">
        <v>697</v>
      </c>
      <c r="EB696" s="220">
        <v>697</v>
      </c>
      <c r="EC696" s="220">
        <v>697</v>
      </c>
      <c r="ED696" s="220">
        <v>697</v>
      </c>
      <c r="EE696" s="220">
        <v>697</v>
      </c>
      <c r="EF696" s="220">
        <v>697</v>
      </c>
      <c r="EG696" s="220">
        <v>697</v>
      </c>
      <c r="EH696" s="220">
        <v>697</v>
      </c>
      <c r="EI696" s="220">
        <v>697</v>
      </c>
      <c r="EJ696" s="220">
        <v>697</v>
      </c>
      <c r="EK696" s="220">
        <v>697</v>
      </c>
      <c r="EL696" s="220">
        <v>697</v>
      </c>
      <c r="EM696" s="220">
        <v>697</v>
      </c>
      <c r="EN696" s="242">
        <v>697</v>
      </c>
      <c r="EO696" s="232">
        <v>697</v>
      </c>
      <c r="EP696" s="227">
        <v>697</v>
      </c>
      <c r="EQ696" s="154">
        <v>697</v>
      </c>
      <c r="ER696" s="154">
        <v>697</v>
      </c>
      <c r="ES696" s="154">
        <v>697</v>
      </c>
      <c r="ET696" s="154">
        <v>697</v>
      </c>
      <c r="EU696" s="154">
        <v>697</v>
      </c>
      <c r="EV696" s="154">
        <v>697</v>
      </c>
      <c r="EW696" s="166">
        <v>697</v>
      </c>
      <c r="EX696" s="166">
        <v>697</v>
      </c>
      <c r="EY696" s="166">
        <v>697</v>
      </c>
      <c r="EZ696" s="166">
        <v>697</v>
      </c>
      <c r="FA696" s="166">
        <v>697</v>
      </c>
      <c r="FB696" s="166">
        <v>697</v>
      </c>
      <c r="FC696" s="166">
        <v>697</v>
      </c>
      <c r="FD696" s="154">
        <v>697</v>
      </c>
      <c r="FE696" s="166">
        <v>697</v>
      </c>
      <c r="FF696" s="154">
        <v>697</v>
      </c>
      <c r="FG696" s="154">
        <v>697</v>
      </c>
      <c r="FH696" s="166">
        <v>697</v>
      </c>
      <c r="FI696" s="166">
        <v>697</v>
      </c>
      <c r="FJ696" s="166">
        <v>697</v>
      </c>
      <c r="FK696" s="166">
        <v>697</v>
      </c>
      <c r="FL696" s="166">
        <v>697</v>
      </c>
      <c r="FM696" s="166">
        <v>697</v>
      </c>
      <c r="FN696" s="166">
        <v>697</v>
      </c>
      <c r="FO696" s="166">
        <v>697</v>
      </c>
      <c r="FP696" s="166">
        <v>697</v>
      </c>
      <c r="FQ696" s="166">
        <v>697</v>
      </c>
      <c r="FR696" s="166">
        <v>697</v>
      </c>
      <c r="FS696" s="166">
        <v>697</v>
      </c>
      <c r="FT696" s="166">
        <v>697</v>
      </c>
      <c r="FU696" s="166">
        <v>697</v>
      </c>
      <c r="FV696" s="166">
        <v>697</v>
      </c>
      <c r="FW696" s="166">
        <v>697</v>
      </c>
      <c r="FX696" s="166">
        <v>697</v>
      </c>
      <c r="FY696" s="154">
        <v>697</v>
      </c>
      <c r="FZ696" s="154">
        <v>697</v>
      </c>
      <c r="GA696" s="154">
        <v>697</v>
      </c>
      <c r="GB696" s="154">
        <v>697</v>
      </c>
      <c r="GC696" s="154">
        <v>697</v>
      </c>
      <c r="GD696" s="154">
        <v>697</v>
      </c>
      <c r="GE696" s="154">
        <v>697</v>
      </c>
      <c r="GF696" s="154">
        <v>697</v>
      </c>
      <c r="GG696" s="154">
        <v>697</v>
      </c>
      <c r="GH696" s="154">
        <v>697</v>
      </c>
      <c r="GI696" s="154">
        <v>697</v>
      </c>
      <c r="GJ696" s="154">
        <v>697</v>
      </c>
      <c r="GK696" s="154">
        <v>697</v>
      </c>
      <c r="GL696" s="154">
        <v>697</v>
      </c>
      <c r="GM696" s="154">
        <v>697</v>
      </c>
      <c r="GN696" s="154">
        <v>697</v>
      </c>
      <c r="GO696" s="154">
        <v>697</v>
      </c>
      <c r="GP696" s="154">
        <v>697</v>
      </c>
      <c r="GQ696" s="154">
        <v>697</v>
      </c>
      <c r="GR696" s="154">
        <v>697</v>
      </c>
      <c r="GS696" s="154">
        <v>697</v>
      </c>
      <c r="GT696" s="166">
        <v>697</v>
      </c>
      <c r="GU696" s="166">
        <v>697</v>
      </c>
      <c r="GV696" s="166">
        <v>697</v>
      </c>
      <c r="GW696" s="166">
        <v>697</v>
      </c>
      <c r="GX696" s="166">
        <v>697</v>
      </c>
      <c r="GY696" s="166">
        <v>697</v>
      </c>
      <c r="GZ696" s="166">
        <v>697</v>
      </c>
      <c r="HA696" s="166">
        <v>697</v>
      </c>
      <c r="HB696" s="166">
        <v>697</v>
      </c>
      <c r="HC696" s="166">
        <v>697</v>
      </c>
      <c r="HD696" s="166">
        <v>697</v>
      </c>
      <c r="HE696" s="166">
        <v>697</v>
      </c>
      <c r="HF696" s="154">
        <v>697</v>
      </c>
      <c r="HG696" s="154">
        <v>697</v>
      </c>
      <c r="HH696" s="154">
        <v>697</v>
      </c>
      <c r="HI696" s="154">
        <v>697</v>
      </c>
      <c r="HJ696" s="154">
        <v>698</v>
      </c>
      <c r="HK696" s="154">
        <v>697</v>
      </c>
      <c r="HL696" s="154">
        <v>697</v>
      </c>
      <c r="HM696" s="154">
        <v>697</v>
      </c>
      <c r="HN696" s="154">
        <v>697</v>
      </c>
      <c r="HO696" s="166">
        <v>697</v>
      </c>
      <c r="HP696" s="154">
        <v>697</v>
      </c>
      <c r="HQ696" s="154">
        <v>697</v>
      </c>
      <c r="HR696" s="166">
        <v>697</v>
      </c>
      <c r="HS696" s="154">
        <v>697</v>
      </c>
      <c r="HT696" s="151">
        <v>697</v>
      </c>
      <c r="HU696" s="151">
        <v>697</v>
      </c>
      <c r="HV696" s="151">
        <v>697</v>
      </c>
      <c r="HW696" s="170">
        <v>697</v>
      </c>
    </row>
    <row r="697" spans="1:231">
      <c r="A697" s="145">
        <f t="shared" si="60"/>
        <v>43983</v>
      </c>
      <c r="B697" s="220">
        <f>'Age&amp;Sex by occurrence date'!$GCS22</f>
        <v>746</v>
      </c>
      <c r="C697" s="220">
        <v>697</v>
      </c>
      <c r="D697" s="220">
        <v>697</v>
      </c>
      <c r="E697" s="220">
        <v>697</v>
      </c>
      <c r="F697" s="220">
        <v>697</v>
      </c>
      <c r="G697" s="220">
        <v>697</v>
      </c>
      <c r="H697" s="220">
        <v>697</v>
      </c>
      <c r="I697" s="220">
        <v>697</v>
      </c>
      <c r="J697" s="220">
        <v>697</v>
      </c>
      <c r="K697" s="220">
        <v>697</v>
      </c>
      <c r="L697" s="220">
        <v>697</v>
      </c>
      <c r="M697" s="220">
        <v>697</v>
      </c>
      <c r="N697" s="220">
        <v>697</v>
      </c>
      <c r="O697" s="220">
        <v>697</v>
      </c>
      <c r="P697" s="220">
        <v>697</v>
      </c>
      <c r="Q697" s="220">
        <v>697</v>
      </c>
      <c r="R697" s="220">
        <v>697</v>
      </c>
      <c r="S697" s="220">
        <v>697</v>
      </c>
      <c r="T697" s="220">
        <v>697</v>
      </c>
      <c r="U697" s="220">
        <v>697</v>
      </c>
      <c r="V697" s="220">
        <v>697</v>
      </c>
      <c r="W697" s="220">
        <v>697</v>
      </c>
      <c r="X697" s="220">
        <v>697</v>
      </c>
      <c r="Y697" s="220">
        <v>697</v>
      </c>
      <c r="Z697" s="220">
        <v>697</v>
      </c>
      <c r="AA697" s="220">
        <v>697</v>
      </c>
      <c r="AB697" s="220">
        <v>698</v>
      </c>
      <c r="AC697" s="220">
        <v>698</v>
      </c>
      <c r="AD697" s="220">
        <v>698</v>
      </c>
      <c r="AE697" s="220">
        <v>697</v>
      </c>
      <c r="AF697" s="220">
        <v>697</v>
      </c>
      <c r="AG697" s="220">
        <v>697</v>
      </c>
      <c r="AH697" s="220">
        <v>697</v>
      </c>
      <c r="AI697" s="220">
        <v>697</v>
      </c>
      <c r="AJ697" s="220">
        <v>697</v>
      </c>
      <c r="AK697" s="220">
        <v>697</v>
      </c>
      <c r="AL697" s="220">
        <v>697</v>
      </c>
      <c r="AM697" s="220">
        <v>697</v>
      </c>
      <c r="AN697" s="220">
        <v>697</v>
      </c>
      <c r="AO697" s="220">
        <v>697</v>
      </c>
      <c r="AP697" s="220">
        <v>697</v>
      </c>
      <c r="AQ697" s="220">
        <v>697</v>
      </c>
      <c r="AR697" s="220">
        <v>697</v>
      </c>
      <c r="AS697" s="220">
        <v>697</v>
      </c>
      <c r="AT697" s="220">
        <v>697</v>
      </c>
      <c r="AU697" s="220">
        <v>697</v>
      </c>
      <c r="AV697" s="220">
        <v>697</v>
      </c>
      <c r="AW697" s="220">
        <v>697</v>
      </c>
      <c r="AX697" s="220">
        <v>697</v>
      </c>
      <c r="AY697" s="220">
        <v>697</v>
      </c>
      <c r="AZ697" s="220">
        <v>697</v>
      </c>
      <c r="BA697" s="220">
        <v>697</v>
      </c>
      <c r="BB697" s="220">
        <v>697</v>
      </c>
      <c r="BC697" s="220">
        <v>697</v>
      </c>
      <c r="BD697" s="220">
        <v>697</v>
      </c>
      <c r="BE697" s="220">
        <v>697</v>
      </c>
      <c r="BF697" s="220">
        <v>697</v>
      </c>
      <c r="BG697" s="220">
        <v>697</v>
      </c>
      <c r="BH697" s="220">
        <v>697</v>
      </c>
      <c r="BI697" s="220">
        <v>697</v>
      </c>
      <c r="BJ697" s="220">
        <v>697</v>
      </c>
      <c r="BK697" s="220">
        <v>697</v>
      </c>
      <c r="BL697" s="220">
        <v>697</v>
      </c>
      <c r="BM697" s="220">
        <v>697</v>
      </c>
      <c r="BN697" s="220">
        <v>697</v>
      </c>
      <c r="BO697" s="220">
        <v>697</v>
      </c>
      <c r="BP697" s="220">
        <v>697</v>
      </c>
      <c r="BQ697" s="220">
        <v>697</v>
      </c>
      <c r="BR697" s="220">
        <v>697</v>
      </c>
      <c r="BS697" s="220">
        <v>697</v>
      </c>
      <c r="BT697" s="220">
        <v>697</v>
      </c>
      <c r="BU697" s="220">
        <v>697</v>
      </c>
      <c r="BV697" s="220">
        <v>697</v>
      </c>
      <c r="BW697" s="220">
        <v>697</v>
      </c>
      <c r="BX697" s="220">
        <v>697</v>
      </c>
      <c r="BY697" s="220">
        <v>697</v>
      </c>
      <c r="BZ697" s="220">
        <v>697</v>
      </c>
      <c r="CA697" s="220">
        <v>697</v>
      </c>
      <c r="CB697" s="220">
        <v>697</v>
      </c>
      <c r="CC697" s="220">
        <v>697</v>
      </c>
      <c r="CD697" s="220">
        <v>697</v>
      </c>
      <c r="CE697" s="220">
        <v>697</v>
      </c>
      <c r="CF697" s="220">
        <v>697</v>
      </c>
      <c r="CG697" s="220">
        <v>697</v>
      </c>
      <c r="CH697" s="220">
        <v>697</v>
      </c>
      <c r="CI697" s="220">
        <v>697</v>
      </c>
      <c r="CJ697" s="220">
        <v>697</v>
      </c>
      <c r="CK697" s="220">
        <v>697</v>
      </c>
      <c r="CL697" s="220">
        <v>697</v>
      </c>
      <c r="CM697" s="220">
        <v>697</v>
      </c>
      <c r="CN697" s="220">
        <v>697</v>
      </c>
      <c r="CO697" s="220">
        <v>697</v>
      </c>
      <c r="CP697" s="220">
        <v>697</v>
      </c>
      <c r="CQ697" s="220">
        <v>697</v>
      </c>
      <c r="CR697" s="220">
        <v>697</v>
      </c>
      <c r="CS697" s="220">
        <v>697</v>
      </c>
      <c r="CT697" s="220">
        <v>697</v>
      </c>
      <c r="CU697" s="220">
        <v>697</v>
      </c>
      <c r="CV697" s="220">
        <v>697</v>
      </c>
      <c r="CW697" s="220">
        <v>697</v>
      </c>
      <c r="CX697" s="220">
        <v>697</v>
      </c>
      <c r="CY697" s="220">
        <v>697</v>
      </c>
      <c r="CZ697" s="220">
        <v>697</v>
      </c>
      <c r="DA697" s="220">
        <v>697</v>
      </c>
      <c r="DB697" s="220">
        <v>697</v>
      </c>
      <c r="DC697" s="220">
        <v>697</v>
      </c>
      <c r="DD697" s="220">
        <v>697</v>
      </c>
      <c r="DE697" s="220">
        <v>697</v>
      </c>
      <c r="DF697" s="220">
        <v>697</v>
      </c>
      <c r="DG697" s="220">
        <v>697</v>
      </c>
      <c r="DH697" s="220">
        <v>697</v>
      </c>
      <c r="DI697" s="220">
        <v>697</v>
      </c>
      <c r="DJ697" s="220">
        <v>697</v>
      </c>
      <c r="DK697" s="220">
        <v>697</v>
      </c>
      <c r="DL697" s="220">
        <v>697</v>
      </c>
      <c r="DM697" s="220">
        <v>697</v>
      </c>
      <c r="DN697" s="220">
        <v>697</v>
      </c>
      <c r="DO697" s="220">
        <v>697</v>
      </c>
      <c r="DP697" s="220">
        <v>697</v>
      </c>
      <c r="DQ697" s="220">
        <v>697</v>
      </c>
      <c r="DR697" s="220">
        <v>697</v>
      </c>
      <c r="DS697" s="220">
        <v>697</v>
      </c>
      <c r="DT697" s="220">
        <v>697</v>
      </c>
      <c r="DU697" s="220">
        <v>697</v>
      </c>
      <c r="DV697" s="220">
        <v>697</v>
      </c>
      <c r="DW697" s="220">
        <v>697</v>
      </c>
      <c r="DX697" s="220">
        <v>697</v>
      </c>
      <c r="DY697" s="220">
        <v>697</v>
      </c>
      <c r="DZ697" s="220">
        <v>697</v>
      </c>
      <c r="EA697" s="220">
        <v>697</v>
      </c>
      <c r="EB697" s="220">
        <v>697</v>
      </c>
      <c r="EC697" s="220">
        <v>697</v>
      </c>
      <c r="ED697" s="220">
        <v>697</v>
      </c>
      <c r="EE697" s="220">
        <v>697</v>
      </c>
      <c r="EF697" s="220">
        <v>697</v>
      </c>
      <c r="EG697" s="220">
        <v>697</v>
      </c>
      <c r="EH697" s="220">
        <v>697</v>
      </c>
      <c r="EI697" s="220">
        <v>697</v>
      </c>
      <c r="EJ697" s="220">
        <v>697</v>
      </c>
      <c r="EK697" s="220">
        <v>697</v>
      </c>
      <c r="EL697" s="220">
        <v>697</v>
      </c>
      <c r="EM697" s="220">
        <v>697</v>
      </c>
      <c r="EN697" s="242">
        <v>697</v>
      </c>
      <c r="EO697" s="232">
        <v>697</v>
      </c>
      <c r="EP697" s="227">
        <v>697</v>
      </c>
      <c r="EQ697" s="154">
        <v>697</v>
      </c>
      <c r="ER697" s="154">
        <v>697</v>
      </c>
      <c r="ES697" s="154">
        <v>697</v>
      </c>
      <c r="ET697" s="154">
        <v>697</v>
      </c>
      <c r="EU697" s="154">
        <v>697</v>
      </c>
      <c r="EV697" s="154">
        <v>697</v>
      </c>
      <c r="EW697" s="154">
        <v>697</v>
      </c>
      <c r="EX697" s="154">
        <v>697</v>
      </c>
      <c r="EY697" s="154">
        <v>697</v>
      </c>
      <c r="EZ697" s="154">
        <v>697</v>
      </c>
      <c r="FA697" s="154">
        <v>697</v>
      </c>
      <c r="FB697" s="154">
        <v>697</v>
      </c>
      <c r="FC697" s="166">
        <v>697</v>
      </c>
      <c r="FD697" s="166">
        <v>697</v>
      </c>
      <c r="FE697" s="154">
        <v>697</v>
      </c>
      <c r="FF697" s="154">
        <v>697</v>
      </c>
      <c r="FG697" s="154">
        <v>697</v>
      </c>
      <c r="FH697" s="154">
        <v>697</v>
      </c>
      <c r="FI697" s="166">
        <v>697</v>
      </c>
      <c r="FJ697" s="166">
        <v>697</v>
      </c>
      <c r="FK697" s="166">
        <v>697</v>
      </c>
      <c r="FL697" s="166">
        <v>697</v>
      </c>
      <c r="FM697" s="166">
        <v>697</v>
      </c>
      <c r="FN697" s="166">
        <v>697</v>
      </c>
      <c r="FO697" s="166">
        <v>697</v>
      </c>
      <c r="FP697" s="166">
        <v>697</v>
      </c>
      <c r="FQ697" s="166">
        <v>697</v>
      </c>
      <c r="FR697" s="154">
        <v>697</v>
      </c>
      <c r="FS697" s="154">
        <v>697</v>
      </c>
      <c r="FT697" s="154">
        <v>697</v>
      </c>
      <c r="FU697" s="154">
        <v>697</v>
      </c>
      <c r="FV697" s="154">
        <v>697</v>
      </c>
      <c r="FW697" s="154">
        <v>697</v>
      </c>
      <c r="FX697" s="154">
        <v>697</v>
      </c>
      <c r="FY697" s="166">
        <v>697</v>
      </c>
      <c r="FZ697" s="166">
        <v>697</v>
      </c>
      <c r="GA697" s="166">
        <v>697</v>
      </c>
      <c r="GB697" s="166">
        <v>697</v>
      </c>
      <c r="GC697" s="166">
        <v>697</v>
      </c>
      <c r="GD697" s="166">
        <v>697</v>
      </c>
      <c r="GE697" s="166">
        <v>697</v>
      </c>
      <c r="GF697" s="166">
        <v>697</v>
      </c>
      <c r="GG697" s="166">
        <v>697</v>
      </c>
      <c r="GH697" s="166">
        <v>697</v>
      </c>
      <c r="GI697" s="166">
        <v>697</v>
      </c>
      <c r="GJ697" s="166">
        <v>697</v>
      </c>
      <c r="GK697" s="154">
        <v>697</v>
      </c>
      <c r="GL697" s="154">
        <v>697</v>
      </c>
      <c r="GM697" s="154">
        <v>697</v>
      </c>
      <c r="GN697" s="154">
        <v>697</v>
      </c>
      <c r="GO697" s="154">
        <v>697</v>
      </c>
      <c r="GP697" s="154">
        <v>697</v>
      </c>
      <c r="GQ697" s="154">
        <v>697</v>
      </c>
      <c r="GR697" s="154">
        <v>697</v>
      </c>
      <c r="GS697" s="154">
        <v>697</v>
      </c>
      <c r="GT697" s="166">
        <v>697</v>
      </c>
      <c r="GU697" s="166">
        <v>697</v>
      </c>
      <c r="GV697" s="166">
        <v>697</v>
      </c>
      <c r="GW697" s="166">
        <v>697</v>
      </c>
      <c r="GX697" s="166">
        <v>697</v>
      </c>
      <c r="GY697" s="154">
        <v>697</v>
      </c>
      <c r="GZ697" s="154">
        <v>697</v>
      </c>
      <c r="HA697" s="154">
        <v>697</v>
      </c>
      <c r="HB697" s="154">
        <v>697</v>
      </c>
      <c r="HC697" s="154">
        <v>697</v>
      </c>
      <c r="HD697" s="154">
        <v>697</v>
      </c>
      <c r="HE697" s="154">
        <v>697</v>
      </c>
      <c r="HF697" s="154">
        <v>697</v>
      </c>
      <c r="HG697" s="154">
        <v>697</v>
      </c>
      <c r="HH697" s="154">
        <v>697</v>
      </c>
      <c r="HI697" s="154">
        <v>697</v>
      </c>
      <c r="HJ697" s="154">
        <v>698</v>
      </c>
      <c r="HK697" s="154">
        <v>697</v>
      </c>
      <c r="HL697" s="154">
        <v>697</v>
      </c>
      <c r="HM697" s="154">
        <v>697</v>
      </c>
      <c r="HN697" s="154">
        <v>697</v>
      </c>
      <c r="HO697" s="166">
        <v>697</v>
      </c>
      <c r="HP697" s="154">
        <v>697</v>
      </c>
      <c r="HQ697" s="154">
        <v>697</v>
      </c>
      <c r="HR697" s="166">
        <v>697</v>
      </c>
      <c r="HS697" s="154">
        <v>697</v>
      </c>
      <c r="HT697" s="151">
        <v>697</v>
      </c>
      <c r="HU697" s="151">
        <v>697</v>
      </c>
      <c r="HV697" s="151">
        <v>697</v>
      </c>
      <c r="HW697" s="170">
        <v>697</v>
      </c>
    </row>
    <row r="698" spans="1:231">
      <c r="A698" s="145">
        <f t="shared" si="60"/>
        <v>43982</v>
      </c>
      <c r="B698" s="220">
        <f>'Age&amp;Sex by occurrence date'!$GCZ22</f>
        <v>745</v>
      </c>
      <c r="C698" s="220">
        <v>696</v>
      </c>
      <c r="D698" s="220">
        <v>696</v>
      </c>
      <c r="E698" s="220">
        <v>696</v>
      </c>
      <c r="F698" s="220">
        <v>696</v>
      </c>
      <c r="G698" s="220">
        <v>696</v>
      </c>
      <c r="H698" s="220">
        <v>696</v>
      </c>
      <c r="I698" s="220">
        <v>696</v>
      </c>
      <c r="J698" s="220">
        <v>696</v>
      </c>
      <c r="K698" s="220">
        <v>696</v>
      </c>
      <c r="L698" s="220">
        <v>696</v>
      </c>
      <c r="M698" s="220">
        <v>696</v>
      </c>
      <c r="N698" s="220">
        <v>696</v>
      </c>
      <c r="O698" s="220">
        <v>696</v>
      </c>
      <c r="P698" s="220">
        <v>696</v>
      </c>
      <c r="Q698" s="220">
        <v>696</v>
      </c>
      <c r="R698" s="220">
        <v>696</v>
      </c>
      <c r="S698" s="220">
        <v>696</v>
      </c>
      <c r="T698" s="220">
        <v>696</v>
      </c>
      <c r="U698" s="220">
        <v>696</v>
      </c>
      <c r="V698" s="220">
        <v>696</v>
      </c>
      <c r="W698" s="220">
        <v>696</v>
      </c>
      <c r="X698" s="220">
        <v>696</v>
      </c>
      <c r="Y698" s="220">
        <v>696</v>
      </c>
      <c r="Z698" s="220">
        <v>696</v>
      </c>
      <c r="AA698" s="220">
        <v>696</v>
      </c>
      <c r="AB698" s="220">
        <v>697</v>
      </c>
      <c r="AC698" s="220">
        <v>697</v>
      </c>
      <c r="AD698" s="220">
        <v>697</v>
      </c>
      <c r="AE698" s="220">
        <v>696</v>
      </c>
      <c r="AF698" s="220">
        <v>696</v>
      </c>
      <c r="AG698" s="220">
        <v>696</v>
      </c>
      <c r="AH698" s="220">
        <v>696</v>
      </c>
      <c r="AI698" s="220">
        <v>696</v>
      </c>
      <c r="AJ698" s="220">
        <v>696</v>
      </c>
      <c r="AK698" s="220">
        <v>696</v>
      </c>
      <c r="AL698" s="220">
        <v>696</v>
      </c>
      <c r="AM698" s="220">
        <v>696</v>
      </c>
      <c r="AN698" s="220">
        <v>696</v>
      </c>
      <c r="AO698" s="220">
        <v>696</v>
      </c>
      <c r="AP698" s="220">
        <v>696</v>
      </c>
      <c r="AQ698" s="220">
        <v>696</v>
      </c>
      <c r="AR698" s="220">
        <v>696</v>
      </c>
      <c r="AS698" s="220">
        <v>696</v>
      </c>
      <c r="AT698" s="220">
        <v>696</v>
      </c>
      <c r="AU698" s="220">
        <v>696</v>
      </c>
      <c r="AV698" s="220">
        <v>696</v>
      </c>
      <c r="AW698" s="220">
        <v>696</v>
      </c>
      <c r="AX698" s="220">
        <v>696</v>
      </c>
      <c r="AY698" s="220">
        <v>696</v>
      </c>
      <c r="AZ698" s="220">
        <v>696</v>
      </c>
      <c r="BA698" s="220">
        <v>696</v>
      </c>
      <c r="BB698" s="220">
        <v>696</v>
      </c>
      <c r="BC698" s="220">
        <v>696</v>
      </c>
      <c r="BD698" s="220">
        <v>696</v>
      </c>
      <c r="BE698" s="220">
        <v>696</v>
      </c>
      <c r="BF698" s="220">
        <v>696</v>
      </c>
      <c r="BG698" s="220">
        <v>696</v>
      </c>
      <c r="BH698" s="220">
        <v>696</v>
      </c>
      <c r="BI698" s="220">
        <v>696</v>
      </c>
      <c r="BJ698" s="220">
        <v>696</v>
      </c>
      <c r="BK698" s="220">
        <v>696</v>
      </c>
      <c r="BL698" s="220">
        <v>696</v>
      </c>
      <c r="BM698" s="220">
        <v>696</v>
      </c>
      <c r="BN698" s="220">
        <v>696</v>
      </c>
      <c r="BO698" s="220">
        <v>696</v>
      </c>
      <c r="BP698" s="220">
        <v>696</v>
      </c>
      <c r="BQ698" s="220">
        <v>696</v>
      </c>
      <c r="BR698" s="220">
        <v>696</v>
      </c>
      <c r="BS698" s="220">
        <v>696</v>
      </c>
      <c r="BT698" s="220">
        <v>696</v>
      </c>
      <c r="BU698" s="220">
        <v>696</v>
      </c>
      <c r="BV698" s="220">
        <v>696</v>
      </c>
      <c r="BW698" s="220">
        <v>696</v>
      </c>
      <c r="BX698" s="220">
        <v>696</v>
      </c>
      <c r="BY698" s="220">
        <v>696</v>
      </c>
      <c r="BZ698" s="220">
        <v>696</v>
      </c>
      <c r="CA698" s="220">
        <v>696</v>
      </c>
      <c r="CB698" s="220">
        <v>696</v>
      </c>
      <c r="CC698" s="220">
        <v>696</v>
      </c>
      <c r="CD698" s="220">
        <v>696</v>
      </c>
      <c r="CE698" s="220">
        <v>696</v>
      </c>
      <c r="CF698" s="220">
        <v>696</v>
      </c>
      <c r="CG698" s="220">
        <v>696</v>
      </c>
      <c r="CH698" s="220">
        <v>696</v>
      </c>
      <c r="CI698" s="220">
        <v>696</v>
      </c>
      <c r="CJ698" s="220">
        <v>696</v>
      </c>
      <c r="CK698" s="220">
        <v>696</v>
      </c>
      <c r="CL698" s="220">
        <v>696</v>
      </c>
      <c r="CM698" s="220">
        <v>696</v>
      </c>
      <c r="CN698" s="220">
        <v>696</v>
      </c>
      <c r="CO698" s="220">
        <v>696</v>
      </c>
      <c r="CP698" s="220">
        <v>696</v>
      </c>
      <c r="CQ698" s="220">
        <v>696</v>
      </c>
      <c r="CR698" s="220">
        <v>696</v>
      </c>
      <c r="CS698" s="220">
        <v>696</v>
      </c>
      <c r="CT698" s="220">
        <v>696</v>
      </c>
      <c r="CU698" s="220">
        <v>696</v>
      </c>
      <c r="CV698" s="220">
        <v>696</v>
      </c>
      <c r="CW698" s="220">
        <v>696</v>
      </c>
      <c r="CX698" s="220">
        <v>696</v>
      </c>
      <c r="CY698" s="220">
        <v>696</v>
      </c>
      <c r="CZ698" s="220">
        <v>696</v>
      </c>
      <c r="DA698" s="220">
        <v>696</v>
      </c>
      <c r="DB698" s="220">
        <v>696</v>
      </c>
      <c r="DC698" s="220">
        <v>696</v>
      </c>
      <c r="DD698" s="220">
        <v>696</v>
      </c>
      <c r="DE698" s="220">
        <v>696</v>
      </c>
      <c r="DF698" s="220">
        <v>696</v>
      </c>
      <c r="DG698" s="220">
        <v>696</v>
      </c>
      <c r="DH698" s="220">
        <v>696</v>
      </c>
      <c r="DI698" s="220">
        <v>696</v>
      </c>
      <c r="DJ698" s="220">
        <v>696</v>
      </c>
      <c r="DK698" s="220">
        <v>696</v>
      </c>
      <c r="DL698" s="220">
        <v>696</v>
      </c>
      <c r="DM698" s="220">
        <v>696</v>
      </c>
      <c r="DN698" s="220">
        <v>696</v>
      </c>
      <c r="DO698" s="220">
        <v>696</v>
      </c>
      <c r="DP698" s="220">
        <v>696</v>
      </c>
      <c r="DQ698" s="220">
        <v>696</v>
      </c>
      <c r="DR698" s="220">
        <v>696</v>
      </c>
      <c r="DS698" s="220">
        <v>696</v>
      </c>
      <c r="DT698" s="220">
        <v>696</v>
      </c>
      <c r="DU698" s="220">
        <v>696</v>
      </c>
      <c r="DV698" s="220">
        <v>696</v>
      </c>
      <c r="DW698" s="220">
        <v>696</v>
      </c>
      <c r="DX698" s="220">
        <v>696</v>
      </c>
      <c r="DY698" s="220">
        <v>696</v>
      </c>
      <c r="DZ698" s="220">
        <v>696</v>
      </c>
      <c r="EA698" s="220">
        <v>696</v>
      </c>
      <c r="EB698" s="220">
        <v>696</v>
      </c>
      <c r="EC698" s="220">
        <v>696</v>
      </c>
      <c r="ED698" s="220">
        <v>696</v>
      </c>
      <c r="EE698" s="220">
        <v>696</v>
      </c>
      <c r="EF698" s="220">
        <v>696</v>
      </c>
      <c r="EG698" s="220">
        <v>696</v>
      </c>
      <c r="EH698" s="220">
        <v>696</v>
      </c>
      <c r="EI698" s="220">
        <v>696</v>
      </c>
      <c r="EJ698" s="220">
        <v>696</v>
      </c>
      <c r="EK698" s="220">
        <v>696</v>
      </c>
      <c r="EL698" s="220">
        <v>696</v>
      </c>
      <c r="EM698" s="220">
        <v>696</v>
      </c>
      <c r="EN698" s="242">
        <v>696</v>
      </c>
      <c r="EO698" s="232">
        <v>696</v>
      </c>
      <c r="EP698" s="228">
        <v>696</v>
      </c>
      <c r="EQ698" s="166">
        <v>696</v>
      </c>
      <c r="ER698" s="166">
        <v>696</v>
      </c>
      <c r="ES698" s="166">
        <v>696</v>
      </c>
      <c r="ET698" s="166">
        <v>696</v>
      </c>
      <c r="EU698" s="166">
        <v>696</v>
      </c>
      <c r="EV698" s="166">
        <v>696</v>
      </c>
      <c r="EW698" s="154">
        <v>696</v>
      </c>
      <c r="EX698" s="154">
        <v>696</v>
      </c>
      <c r="EY698" s="154">
        <v>696</v>
      </c>
      <c r="EZ698" s="154">
        <v>696</v>
      </c>
      <c r="FA698" s="154">
        <v>696</v>
      </c>
      <c r="FB698" s="154">
        <v>696</v>
      </c>
      <c r="FC698" s="154">
        <v>696</v>
      </c>
      <c r="FD698" s="166">
        <v>696</v>
      </c>
      <c r="FE698" s="166">
        <v>696</v>
      </c>
      <c r="FF698" s="154">
        <v>696</v>
      </c>
      <c r="FG698" s="166">
        <v>696</v>
      </c>
      <c r="FH698" s="154">
        <v>696</v>
      </c>
      <c r="FI698" s="154">
        <v>696</v>
      </c>
      <c r="FJ698" s="154">
        <v>696</v>
      </c>
      <c r="FK698" s="154">
        <v>696</v>
      </c>
      <c r="FL698" s="154">
        <v>696</v>
      </c>
      <c r="FM698" s="154">
        <v>696</v>
      </c>
      <c r="FN698" s="154">
        <v>696</v>
      </c>
      <c r="FO698" s="154">
        <v>696</v>
      </c>
      <c r="FP698" s="154">
        <v>696</v>
      </c>
      <c r="FQ698" s="154">
        <v>696</v>
      </c>
      <c r="FR698" s="166">
        <v>696</v>
      </c>
      <c r="FS698" s="166">
        <v>696</v>
      </c>
      <c r="FT698" s="166">
        <v>696</v>
      </c>
      <c r="FU698" s="166">
        <v>696</v>
      </c>
      <c r="FV698" s="166">
        <v>696</v>
      </c>
      <c r="FW698" s="166">
        <v>696</v>
      </c>
      <c r="FX698" s="166">
        <v>696</v>
      </c>
      <c r="FY698" s="154">
        <v>696</v>
      </c>
      <c r="FZ698" s="154">
        <v>696</v>
      </c>
      <c r="GA698" s="154">
        <v>696</v>
      </c>
      <c r="GB698" s="154">
        <v>696</v>
      </c>
      <c r="GC698" s="154">
        <v>696</v>
      </c>
      <c r="GD698" s="154">
        <v>696</v>
      </c>
      <c r="GE698" s="154">
        <v>696</v>
      </c>
      <c r="GF698" s="154">
        <v>696</v>
      </c>
      <c r="GG698" s="154">
        <v>696</v>
      </c>
      <c r="GH698" s="154">
        <v>696</v>
      </c>
      <c r="GI698" s="154">
        <v>696</v>
      </c>
      <c r="GJ698" s="154">
        <v>696</v>
      </c>
      <c r="GK698" s="166">
        <v>696</v>
      </c>
      <c r="GL698" s="166">
        <v>696</v>
      </c>
      <c r="GM698" s="166">
        <v>696</v>
      </c>
      <c r="GN698" s="166">
        <v>696</v>
      </c>
      <c r="GO698" s="166">
        <v>696</v>
      </c>
      <c r="GP698" s="166">
        <v>696</v>
      </c>
      <c r="GQ698" s="166">
        <v>696</v>
      </c>
      <c r="GR698" s="166">
        <v>696</v>
      </c>
      <c r="GS698" s="166">
        <v>696</v>
      </c>
      <c r="GT698" s="154">
        <v>696</v>
      </c>
      <c r="GU698" s="154">
        <v>696</v>
      </c>
      <c r="GV698" s="154">
        <v>696</v>
      </c>
      <c r="GW698" s="154">
        <v>696</v>
      </c>
      <c r="GX698" s="166">
        <v>696</v>
      </c>
      <c r="GY698" s="166">
        <v>696</v>
      </c>
      <c r="GZ698" s="166">
        <v>696</v>
      </c>
      <c r="HA698" s="166">
        <v>696</v>
      </c>
      <c r="HB698" s="166">
        <v>696</v>
      </c>
      <c r="HC698" s="166">
        <v>696</v>
      </c>
      <c r="HD698" s="166">
        <v>696</v>
      </c>
      <c r="HE698" s="166">
        <v>696</v>
      </c>
      <c r="HF698" s="166">
        <v>696</v>
      </c>
      <c r="HG698" s="154">
        <v>696</v>
      </c>
      <c r="HH698" s="154">
        <v>696</v>
      </c>
      <c r="HI698" s="166">
        <v>696</v>
      </c>
      <c r="HJ698" s="154">
        <v>697</v>
      </c>
      <c r="HK698" s="154">
        <v>696</v>
      </c>
      <c r="HL698" s="166">
        <v>696</v>
      </c>
      <c r="HM698" s="154">
        <v>696</v>
      </c>
      <c r="HN698" s="154">
        <v>696</v>
      </c>
      <c r="HO698" s="166">
        <v>696</v>
      </c>
      <c r="HP698" s="154">
        <v>696</v>
      </c>
      <c r="HQ698" s="154">
        <v>696</v>
      </c>
      <c r="HR698" s="166">
        <v>696</v>
      </c>
      <c r="HS698" s="154">
        <v>696</v>
      </c>
      <c r="HT698" s="151">
        <v>696</v>
      </c>
      <c r="HU698" s="151">
        <v>696</v>
      </c>
      <c r="HV698" s="151">
        <v>696</v>
      </c>
      <c r="HW698" s="170">
        <v>696</v>
      </c>
    </row>
    <row r="699" spans="1:231">
      <c r="A699" s="145">
        <f t="shared" si="60"/>
        <v>43981</v>
      </c>
      <c r="B699" s="220">
        <f>'Age&amp;Sex by occurrence date'!$GDG22</f>
        <v>741</v>
      </c>
      <c r="C699" s="220">
        <v>696</v>
      </c>
      <c r="D699" s="220">
        <v>696</v>
      </c>
      <c r="E699" s="220">
        <v>696</v>
      </c>
      <c r="F699" s="220">
        <v>696</v>
      </c>
      <c r="G699" s="220">
        <v>696</v>
      </c>
      <c r="H699" s="220">
        <v>696</v>
      </c>
      <c r="I699" s="220">
        <v>696</v>
      </c>
      <c r="J699" s="220">
        <v>696</v>
      </c>
      <c r="K699" s="220">
        <v>696</v>
      </c>
      <c r="L699" s="220">
        <v>696</v>
      </c>
      <c r="M699" s="220">
        <v>696</v>
      </c>
      <c r="N699" s="220">
        <v>696</v>
      </c>
      <c r="O699" s="220">
        <v>696</v>
      </c>
      <c r="P699" s="220">
        <v>696</v>
      </c>
      <c r="Q699" s="220">
        <v>696</v>
      </c>
      <c r="R699" s="220">
        <v>696</v>
      </c>
      <c r="S699" s="220">
        <v>696</v>
      </c>
      <c r="T699" s="220">
        <v>696</v>
      </c>
      <c r="U699" s="220">
        <v>696</v>
      </c>
      <c r="V699" s="220">
        <v>696</v>
      </c>
      <c r="W699" s="220">
        <v>696</v>
      </c>
      <c r="X699" s="220">
        <v>696</v>
      </c>
      <c r="Y699" s="220">
        <v>696</v>
      </c>
      <c r="Z699" s="220">
        <v>696</v>
      </c>
      <c r="AA699" s="220">
        <v>696</v>
      </c>
      <c r="AB699" s="220">
        <v>697</v>
      </c>
      <c r="AC699" s="220">
        <v>697</v>
      </c>
      <c r="AD699" s="220">
        <v>697</v>
      </c>
      <c r="AE699" s="220">
        <v>696</v>
      </c>
      <c r="AF699" s="220">
        <v>696</v>
      </c>
      <c r="AG699" s="220">
        <v>696</v>
      </c>
      <c r="AH699" s="220">
        <v>696</v>
      </c>
      <c r="AI699" s="220">
        <v>696</v>
      </c>
      <c r="AJ699" s="220">
        <v>696</v>
      </c>
      <c r="AK699" s="220">
        <v>696</v>
      </c>
      <c r="AL699" s="220">
        <v>696</v>
      </c>
      <c r="AM699" s="220">
        <v>696</v>
      </c>
      <c r="AN699" s="220">
        <v>696</v>
      </c>
      <c r="AO699" s="220">
        <v>696</v>
      </c>
      <c r="AP699" s="220">
        <v>696</v>
      </c>
      <c r="AQ699" s="220">
        <v>696</v>
      </c>
      <c r="AR699" s="220">
        <v>696</v>
      </c>
      <c r="AS699" s="220">
        <v>696</v>
      </c>
      <c r="AT699" s="220">
        <v>696</v>
      </c>
      <c r="AU699" s="220">
        <v>696</v>
      </c>
      <c r="AV699" s="220">
        <v>696</v>
      </c>
      <c r="AW699" s="220">
        <v>696</v>
      </c>
      <c r="AX699" s="220">
        <v>696</v>
      </c>
      <c r="AY699" s="220">
        <v>696</v>
      </c>
      <c r="AZ699" s="220">
        <v>696</v>
      </c>
      <c r="BA699" s="220">
        <v>696</v>
      </c>
      <c r="BB699" s="220">
        <v>696</v>
      </c>
      <c r="BC699" s="220">
        <v>696</v>
      </c>
      <c r="BD699" s="220">
        <v>696</v>
      </c>
      <c r="BE699" s="220">
        <v>696</v>
      </c>
      <c r="BF699" s="220">
        <v>696</v>
      </c>
      <c r="BG699" s="220">
        <v>696</v>
      </c>
      <c r="BH699" s="220">
        <v>696</v>
      </c>
      <c r="BI699" s="220">
        <v>696</v>
      </c>
      <c r="BJ699" s="220">
        <v>696</v>
      </c>
      <c r="BK699" s="220">
        <v>696</v>
      </c>
      <c r="BL699" s="220">
        <v>696</v>
      </c>
      <c r="BM699" s="220">
        <v>696</v>
      </c>
      <c r="BN699" s="220">
        <v>696</v>
      </c>
      <c r="BO699" s="220">
        <v>696</v>
      </c>
      <c r="BP699" s="220">
        <v>696</v>
      </c>
      <c r="BQ699" s="220">
        <v>696</v>
      </c>
      <c r="BR699" s="220">
        <v>696</v>
      </c>
      <c r="BS699" s="220">
        <v>696</v>
      </c>
      <c r="BT699" s="220">
        <v>696</v>
      </c>
      <c r="BU699" s="220">
        <v>696</v>
      </c>
      <c r="BV699" s="220">
        <v>696</v>
      </c>
      <c r="BW699" s="220">
        <v>696</v>
      </c>
      <c r="BX699" s="220">
        <v>696</v>
      </c>
      <c r="BY699" s="220">
        <v>696</v>
      </c>
      <c r="BZ699" s="220">
        <v>696</v>
      </c>
      <c r="CA699" s="220">
        <v>696</v>
      </c>
      <c r="CB699" s="220">
        <v>696</v>
      </c>
      <c r="CC699" s="220">
        <v>696</v>
      </c>
      <c r="CD699" s="220">
        <v>696</v>
      </c>
      <c r="CE699" s="220">
        <v>696</v>
      </c>
      <c r="CF699" s="220">
        <v>696</v>
      </c>
      <c r="CG699" s="220">
        <v>696</v>
      </c>
      <c r="CH699" s="220">
        <v>696</v>
      </c>
      <c r="CI699" s="220">
        <v>696</v>
      </c>
      <c r="CJ699" s="220">
        <v>696</v>
      </c>
      <c r="CK699" s="220">
        <v>696</v>
      </c>
      <c r="CL699" s="220">
        <v>696</v>
      </c>
      <c r="CM699" s="220">
        <v>696</v>
      </c>
      <c r="CN699" s="220">
        <v>696</v>
      </c>
      <c r="CO699" s="220">
        <v>696</v>
      </c>
      <c r="CP699" s="220">
        <v>696</v>
      </c>
      <c r="CQ699" s="220">
        <v>696</v>
      </c>
      <c r="CR699" s="220">
        <v>696</v>
      </c>
      <c r="CS699" s="220">
        <v>696</v>
      </c>
      <c r="CT699" s="220">
        <v>696</v>
      </c>
      <c r="CU699" s="220">
        <v>696</v>
      </c>
      <c r="CV699" s="220">
        <v>696</v>
      </c>
      <c r="CW699" s="220">
        <v>696</v>
      </c>
      <c r="CX699" s="220">
        <v>696</v>
      </c>
      <c r="CY699" s="220">
        <v>696</v>
      </c>
      <c r="CZ699" s="220">
        <v>696</v>
      </c>
      <c r="DA699" s="220">
        <v>696</v>
      </c>
      <c r="DB699" s="220">
        <v>696</v>
      </c>
      <c r="DC699" s="220">
        <v>696</v>
      </c>
      <c r="DD699" s="220">
        <v>696</v>
      </c>
      <c r="DE699" s="220">
        <v>696</v>
      </c>
      <c r="DF699" s="220">
        <v>696</v>
      </c>
      <c r="DG699" s="220">
        <v>696</v>
      </c>
      <c r="DH699" s="220">
        <v>696</v>
      </c>
      <c r="DI699" s="220">
        <v>696</v>
      </c>
      <c r="DJ699" s="220">
        <v>696</v>
      </c>
      <c r="DK699" s="220">
        <v>696</v>
      </c>
      <c r="DL699" s="220">
        <v>696</v>
      </c>
      <c r="DM699" s="220">
        <v>696</v>
      </c>
      <c r="DN699" s="220">
        <v>696</v>
      </c>
      <c r="DO699" s="220">
        <v>696</v>
      </c>
      <c r="DP699" s="220">
        <v>696</v>
      </c>
      <c r="DQ699" s="220">
        <v>696</v>
      </c>
      <c r="DR699" s="220">
        <v>696</v>
      </c>
      <c r="DS699" s="220">
        <v>696</v>
      </c>
      <c r="DT699" s="220">
        <v>696</v>
      </c>
      <c r="DU699" s="220">
        <v>696</v>
      </c>
      <c r="DV699" s="220">
        <v>696</v>
      </c>
      <c r="DW699" s="220">
        <v>696</v>
      </c>
      <c r="DX699" s="220">
        <v>696</v>
      </c>
      <c r="DY699" s="220">
        <v>696</v>
      </c>
      <c r="DZ699" s="220">
        <v>696</v>
      </c>
      <c r="EA699" s="220">
        <v>696</v>
      </c>
      <c r="EB699" s="220">
        <v>696</v>
      </c>
      <c r="EC699" s="220">
        <v>696</v>
      </c>
      <c r="ED699" s="220">
        <v>696</v>
      </c>
      <c r="EE699" s="220">
        <v>696</v>
      </c>
      <c r="EF699" s="220">
        <v>696</v>
      </c>
      <c r="EG699" s="220">
        <v>696</v>
      </c>
      <c r="EH699" s="220">
        <v>696</v>
      </c>
      <c r="EI699" s="220">
        <v>696</v>
      </c>
      <c r="EJ699" s="220">
        <v>696</v>
      </c>
      <c r="EK699" s="220">
        <v>696</v>
      </c>
      <c r="EL699" s="220">
        <v>696</v>
      </c>
      <c r="EM699" s="220">
        <v>696</v>
      </c>
      <c r="EN699" s="242">
        <v>696</v>
      </c>
      <c r="EO699" s="232">
        <v>696</v>
      </c>
      <c r="EP699" s="227">
        <v>696</v>
      </c>
      <c r="EQ699" s="154">
        <v>696</v>
      </c>
      <c r="ER699" s="154">
        <v>696</v>
      </c>
      <c r="ES699" s="154">
        <v>696</v>
      </c>
      <c r="ET699" s="154">
        <v>696</v>
      </c>
      <c r="EU699" s="154">
        <v>696</v>
      </c>
      <c r="EV699" s="154">
        <v>696</v>
      </c>
      <c r="EW699" s="166">
        <v>696</v>
      </c>
      <c r="EX699" s="166">
        <v>696</v>
      </c>
      <c r="EY699" s="166">
        <v>696</v>
      </c>
      <c r="EZ699" s="166">
        <v>696</v>
      </c>
      <c r="FA699" s="166">
        <v>696</v>
      </c>
      <c r="FB699" s="166">
        <v>696</v>
      </c>
      <c r="FC699" s="166">
        <v>696</v>
      </c>
      <c r="FD699" s="166">
        <v>696</v>
      </c>
      <c r="FE699" s="166">
        <v>696</v>
      </c>
      <c r="FF699" s="166">
        <v>696</v>
      </c>
      <c r="FG699" s="154">
        <v>696</v>
      </c>
      <c r="FH699" s="166">
        <v>696</v>
      </c>
      <c r="FI699" s="154">
        <v>696</v>
      </c>
      <c r="FJ699" s="154">
        <v>696</v>
      </c>
      <c r="FK699" s="166">
        <v>696</v>
      </c>
      <c r="FL699" s="166">
        <v>696</v>
      </c>
      <c r="FM699" s="166">
        <v>696</v>
      </c>
      <c r="FN699" s="166">
        <v>696</v>
      </c>
      <c r="FO699" s="166">
        <v>696</v>
      </c>
      <c r="FP699" s="166">
        <v>696</v>
      </c>
      <c r="FQ699" s="166">
        <v>696</v>
      </c>
      <c r="FR699" s="154">
        <v>696</v>
      </c>
      <c r="FS699" s="154">
        <v>696</v>
      </c>
      <c r="FT699" s="154">
        <v>696</v>
      </c>
      <c r="FU699" s="154">
        <v>696</v>
      </c>
      <c r="FV699" s="154">
        <v>696</v>
      </c>
      <c r="FW699" s="154">
        <v>696</v>
      </c>
      <c r="FX699" s="154">
        <v>696</v>
      </c>
      <c r="FY699" s="166">
        <v>696</v>
      </c>
      <c r="FZ699" s="166">
        <v>696</v>
      </c>
      <c r="GA699" s="166">
        <v>696</v>
      </c>
      <c r="GB699" s="166">
        <v>696</v>
      </c>
      <c r="GC699" s="166">
        <v>696</v>
      </c>
      <c r="GD699" s="166">
        <v>696</v>
      </c>
      <c r="GE699" s="166">
        <v>696</v>
      </c>
      <c r="GF699" s="166">
        <v>696</v>
      </c>
      <c r="GG699" s="166">
        <v>696</v>
      </c>
      <c r="GH699" s="166">
        <v>696</v>
      </c>
      <c r="GI699" s="166">
        <v>696</v>
      </c>
      <c r="GJ699" s="166">
        <v>696</v>
      </c>
      <c r="GK699" s="166">
        <v>696</v>
      </c>
      <c r="GL699" s="166">
        <v>696</v>
      </c>
      <c r="GM699" s="166">
        <v>696</v>
      </c>
      <c r="GN699" s="166">
        <v>696</v>
      </c>
      <c r="GO699" s="166">
        <v>696</v>
      </c>
      <c r="GP699" s="166">
        <v>696</v>
      </c>
      <c r="GQ699" s="166">
        <v>696</v>
      </c>
      <c r="GR699" s="166">
        <v>696</v>
      </c>
      <c r="GS699" s="166">
        <v>696</v>
      </c>
      <c r="GT699" s="166">
        <v>696</v>
      </c>
      <c r="GU699" s="166">
        <v>696</v>
      </c>
      <c r="GV699" s="166">
        <v>696</v>
      </c>
      <c r="GW699" s="166">
        <v>696</v>
      </c>
      <c r="GX699" s="166">
        <v>696</v>
      </c>
      <c r="GY699" s="166">
        <v>696</v>
      </c>
      <c r="GZ699" s="166">
        <v>696</v>
      </c>
      <c r="HA699" s="166">
        <v>696</v>
      </c>
      <c r="HB699" s="166">
        <v>696</v>
      </c>
      <c r="HC699" s="166">
        <v>696</v>
      </c>
      <c r="HD699" s="166">
        <v>696</v>
      </c>
      <c r="HE699" s="166">
        <v>696</v>
      </c>
      <c r="HF699" s="166">
        <v>696</v>
      </c>
      <c r="HG699" s="154">
        <v>696</v>
      </c>
      <c r="HH699" s="154">
        <v>696</v>
      </c>
      <c r="HI699" s="166">
        <v>696</v>
      </c>
      <c r="HJ699" s="154">
        <v>697</v>
      </c>
      <c r="HK699" s="154">
        <v>696</v>
      </c>
      <c r="HL699" s="166">
        <v>696</v>
      </c>
      <c r="HM699" s="154">
        <v>696</v>
      </c>
      <c r="HN699" s="154">
        <v>696</v>
      </c>
      <c r="HO699" s="166">
        <v>696</v>
      </c>
      <c r="HP699" s="154">
        <v>696</v>
      </c>
      <c r="HQ699" s="154">
        <v>696</v>
      </c>
      <c r="HR699" s="166">
        <v>696</v>
      </c>
      <c r="HS699" s="154">
        <v>696</v>
      </c>
      <c r="HT699" s="151">
        <v>696</v>
      </c>
      <c r="HU699" s="151">
        <v>696</v>
      </c>
      <c r="HV699" s="151">
        <v>696</v>
      </c>
      <c r="HW699" s="170">
        <v>696</v>
      </c>
    </row>
    <row r="700" spans="1:231">
      <c r="A700" s="145">
        <f t="shared" si="60"/>
        <v>43980</v>
      </c>
      <c r="B700" s="220">
        <f>'Age&amp;Sex by occurrence date'!$GDN22</f>
        <v>741</v>
      </c>
      <c r="C700" s="220">
        <v>696</v>
      </c>
      <c r="D700" s="220">
        <v>696</v>
      </c>
      <c r="E700" s="220">
        <v>696</v>
      </c>
      <c r="F700" s="220">
        <v>696</v>
      </c>
      <c r="G700" s="220">
        <v>696</v>
      </c>
      <c r="H700" s="220">
        <v>696</v>
      </c>
      <c r="I700" s="220">
        <v>696</v>
      </c>
      <c r="J700" s="220">
        <v>696</v>
      </c>
      <c r="K700" s="220">
        <v>696</v>
      </c>
      <c r="L700" s="220">
        <v>696</v>
      </c>
      <c r="M700" s="220">
        <v>696</v>
      </c>
      <c r="N700" s="220">
        <v>696</v>
      </c>
      <c r="O700" s="220">
        <v>696</v>
      </c>
      <c r="P700" s="220">
        <v>696</v>
      </c>
      <c r="Q700" s="220">
        <v>696</v>
      </c>
      <c r="R700" s="220">
        <v>696</v>
      </c>
      <c r="S700" s="220">
        <v>696</v>
      </c>
      <c r="T700" s="220">
        <v>696</v>
      </c>
      <c r="U700" s="220">
        <v>696</v>
      </c>
      <c r="V700" s="220">
        <v>696</v>
      </c>
      <c r="W700" s="220">
        <v>696</v>
      </c>
      <c r="X700" s="220">
        <v>696</v>
      </c>
      <c r="Y700" s="220">
        <v>696</v>
      </c>
      <c r="Z700" s="220">
        <v>696</v>
      </c>
      <c r="AA700" s="220">
        <v>696</v>
      </c>
      <c r="AB700" s="220">
        <v>697</v>
      </c>
      <c r="AC700" s="220">
        <v>697</v>
      </c>
      <c r="AD700" s="220">
        <v>697</v>
      </c>
      <c r="AE700" s="220">
        <v>696</v>
      </c>
      <c r="AF700" s="220">
        <v>696</v>
      </c>
      <c r="AG700" s="220">
        <v>696</v>
      </c>
      <c r="AH700" s="220">
        <v>696</v>
      </c>
      <c r="AI700" s="220">
        <v>696</v>
      </c>
      <c r="AJ700" s="220">
        <v>696</v>
      </c>
      <c r="AK700" s="220">
        <v>696</v>
      </c>
      <c r="AL700" s="220">
        <v>696</v>
      </c>
      <c r="AM700" s="220">
        <v>696</v>
      </c>
      <c r="AN700" s="220">
        <v>696</v>
      </c>
      <c r="AO700" s="220">
        <v>696</v>
      </c>
      <c r="AP700" s="220">
        <v>696</v>
      </c>
      <c r="AQ700" s="220">
        <v>696</v>
      </c>
      <c r="AR700" s="220">
        <v>696</v>
      </c>
      <c r="AS700" s="220">
        <v>696</v>
      </c>
      <c r="AT700" s="220">
        <v>696</v>
      </c>
      <c r="AU700" s="220">
        <v>696</v>
      </c>
      <c r="AV700" s="220">
        <v>696</v>
      </c>
      <c r="AW700" s="220">
        <v>696</v>
      </c>
      <c r="AX700" s="220">
        <v>696</v>
      </c>
      <c r="AY700" s="220">
        <v>696</v>
      </c>
      <c r="AZ700" s="220">
        <v>696</v>
      </c>
      <c r="BA700" s="220">
        <v>696</v>
      </c>
      <c r="BB700" s="220">
        <v>696</v>
      </c>
      <c r="BC700" s="220">
        <v>696</v>
      </c>
      <c r="BD700" s="220">
        <v>696</v>
      </c>
      <c r="BE700" s="220">
        <v>696</v>
      </c>
      <c r="BF700" s="220">
        <v>696</v>
      </c>
      <c r="BG700" s="220">
        <v>696</v>
      </c>
      <c r="BH700" s="220">
        <v>696</v>
      </c>
      <c r="BI700" s="220">
        <v>696</v>
      </c>
      <c r="BJ700" s="220">
        <v>696</v>
      </c>
      <c r="BK700" s="220">
        <v>696</v>
      </c>
      <c r="BL700" s="220">
        <v>696</v>
      </c>
      <c r="BM700" s="220">
        <v>696</v>
      </c>
      <c r="BN700" s="220">
        <v>696</v>
      </c>
      <c r="BO700" s="220">
        <v>696</v>
      </c>
      <c r="BP700" s="220">
        <v>696</v>
      </c>
      <c r="BQ700" s="220">
        <v>696</v>
      </c>
      <c r="BR700" s="220">
        <v>696</v>
      </c>
      <c r="BS700" s="220">
        <v>696</v>
      </c>
      <c r="BT700" s="220">
        <v>696</v>
      </c>
      <c r="BU700" s="220">
        <v>696</v>
      </c>
      <c r="BV700" s="220">
        <v>696</v>
      </c>
      <c r="BW700" s="220">
        <v>696</v>
      </c>
      <c r="BX700" s="220">
        <v>696</v>
      </c>
      <c r="BY700" s="220">
        <v>696</v>
      </c>
      <c r="BZ700" s="220">
        <v>696</v>
      </c>
      <c r="CA700" s="220">
        <v>696</v>
      </c>
      <c r="CB700" s="220">
        <v>696</v>
      </c>
      <c r="CC700" s="220">
        <v>696</v>
      </c>
      <c r="CD700" s="220">
        <v>696</v>
      </c>
      <c r="CE700" s="220">
        <v>696</v>
      </c>
      <c r="CF700" s="220">
        <v>696</v>
      </c>
      <c r="CG700" s="220">
        <v>696</v>
      </c>
      <c r="CH700" s="220">
        <v>696</v>
      </c>
      <c r="CI700" s="220">
        <v>696</v>
      </c>
      <c r="CJ700" s="220">
        <v>696</v>
      </c>
      <c r="CK700" s="220">
        <v>696</v>
      </c>
      <c r="CL700" s="220">
        <v>696</v>
      </c>
      <c r="CM700" s="220">
        <v>696</v>
      </c>
      <c r="CN700" s="220">
        <v>696</v>
      </c>
      <c r="CO700" s="220">
        <v>696</v>
      </c>
      <c r="CP700" s="220">
        <v>696</v>
      </c>
      <c r="CQ700" s="220">
        <v>696</v>
      </c>
      <c r="CR700" s="220">
        <v>696</v>
      </c>
      <c r="CS700" s="220">
        <v>696</v>
      </c>
      <c r="CT700" s="220">
        <v>696</v>
      </c>
      <c r="CU700" s="220">
        <v>696</v>
      </c>
      <c r="CV700" s="220">
        <v>696</v>
      </c>
      <c r="CW700" s="220">
        <v>696</v>
      </c>
      <c r="CX700" s="220">
        <v>696</v>
      </c>
      <c r="CY700" s="220">
        <v>696</v>
      </c>
      <c r="CZ700" s="220">
        <v>696</v>
      </c>
      <c r="DA700" s="220">
        <v>696</v>
      </c>
      <c r="DB700" s="220">
        <v>696</v>
      </c>
      <c r="DC700" s="220">
        <v>696</v>
      </c>
      <c r="DD700" s="220">
        <v>696</v>
      </c>
      <c r="DE700" s="220">
        <v>696</v>
      </c>
      <c r="DF700" s="220">
        <v>696</v>
      </c>
      <c r="DG700" s="220">
        <v>696</v>
      </c>
      <c r="DH700" s="220">
        <v>696</v>
      </c>
      <c r="DI700" s="220">
        <v>696</v>
      </c>
      <c r="DJ700" s="220">
        <v>696</v>
      </c>
      <c r="DK700" s="220">
        <v>696</v>
      </c>
      <c r="DL700" s="220">
        <v>696</v>
      </c>
      <c r="DM700" s="220">
        <v>696</v>
      </c>
      <c r="DN700" s="220">
        <v>696</v>
      </c>
      <c r="DO700" s="220">
        <v>696</v>
      </c>
      <c r="DP700" s="220">
        <v>696</v>
      </c>
      <c r="DQ700" s="220">
        <v>696</v>
      </c>
      <c r="DR700" s="220">
        <v>696</v>
      </c>
      <c r="DS700" s="220">
        <v>696</v>
      </c>
      <c r="DT700" s="220">
        <v>696</v>
      </c>
      <c r="DU700" s="220">
        <v>696</v>
      </c>
      <c r="DV700" s="220">
        <v>696</v>
      </c>
      <c r="DW700" s="220">
        <v>696</v>
      </c>
      <c r="DX700" s="220">
        <v>696</v>
      </c>
      <c r="DY700" s="220">
        <v>696</v>
      </c>
      <c r="DZ700" s="220">
        <v>696</v>
      </c>
      <c r="EA700" s="220">
        <v>696</v>
      </c>
      <c r="EB700" s="220">
        <v>696</v>
      </c>
      <c r="EC700" s="220">
        <v>696</v>
      </c>
      <c r="ED700" s="220">
        <v>696</v>
      </c>
      <c r="EE700" s="220">
        <v>696</v>
      </c>
      <c r="EF700" s="220">
        <v>696</v>
      </c>
      <c r="EG700" s="220">
        <v>696</v>
      </c>
      <c r="EH700" s="220">
        <v>696</v>
      </c>
      <c r="EI700" s="220">
        <v>696</v>
      </c>
      <c r="EJ700" s="220">
        <v>696</v>
      </c>
      <c r="EK700" s="220">
        <v>696</v>
      </c>
      <c r="EL700" s="220">
        <v>696</v>
      </c>
      <c r="EM700" s="220">
        <v>696</v>
      </c>
      <c r="EN700" s="242">
        <v>696</v>
      </c>
      <c r="EO700" s="232">
        <v>696</v>
      </c>
      <c r="EP700" s="227">
        <v>696</v>
      </c>
      <c r="EQ700" s="154">
        <v>696</v>
      </c>
      <c r="ER700" s="154">
        <v>696</v>
      </c>
      <c r="ES700" s="154">
        <v>696</v>
      </c>
      <c r="ET700" s="154">
        <v>696</v>
      </c>
      <c r="EU700" s="154">
        <v>696</v>
      </c>
      <c r="EV700" s="154">
        <v>696</v>
      </c>
      <c r="EW700" s="154">
        <v>696</v>
      </c>
      <c r="EX700" s="154">
        <v>696</v>
      </c>
      <c r="EY700" s="154">
        <v>696</v>
      </c>
      <c r="EZ700" s="154">
        <v>696</v>
      </c>
      <c r="FA700" s="154">
        <v>696</v>
      </c>
      <c r="FB700" s="154">
        <v>696</v>
      </c>
      <c r="FC700" s="166">
        <v>696</v>
      </c>
      <c r="FD700" s="154">
        <v>696</v>
      </c>
      <c r="FE700" s="154">
        <v>696</v>
      </c>
      <c r="FF700" s="154">
        <v>696</v>
      </c>
      <c r="FG700" s="166">
        <v>696</v>
      </c>
      <c r="FH700" s="154">
        <v>696</v>
      </c>
      <c r="FI700" s="166">
        <v>696</v>
      </c>
      <c r="FJ700" s="166">
        <v>696</v>
      </c>
      <c r="FK700" s="154">
        <v>696</v>
      </c>
      <c r="FL700" s="154">
        <v>696</v>
      </c>
      <c r="FM700" s="154">
        <v>696</v>
      </c>
      <c r="FN700" s="154">
        <v>696</v>
      </c>
      <c r="FO700" s="154">
        <v>696</v>
      </c>
      <c r="FP700" s="154">
        <v>696</v>
      </c>
      <c r="FQ700" s="154">
        <v>696</v>
      </c>
      <c r="FR700" s="166">
        <v>696</v>
      </c>
      <c r="FS700" s="166">
        <v>696</v>
      </c>
      <c r="FT700" s="166">
        <v>696</v>
      </c>
      <c r="FU700" s="166">
        <v>696</v>
      </c>
      <c r="FV700" s="166">
        <v>696</v>
      </c>
      <c r="FW700" s="166">
        <v>696</v>
      </c>
      <c r="FX700" s="166">
        <v>696</v>
      </c>
      <c r="FY700" s="166">
        <v>696</v>
      </c>
      <c r="FZ700" s="166">
        <v>696</v>
      </c>
      <c r="GA700" s="166">
        <v>696</v>
      </c>
      <c r="GB700" s="166">
        <v>696</v>
      </c>
      <c r="GC700" s="166">
        <v>696</v>
      </c>
      <c r="GD700" s="166">
        <v>696</v>
      </c>
      <c r="GE700" s="166">
        <v>696</v>
      </c>
      <c r="GF700" s="166">
        <v>696</v>
      </c>
      <c r="GG700" s="166">
        <v>696</v>
      </c>
      <c r="GH700" s="166">
        <v>696</v>
      </c>
      <c r="GI700" s="166">
        <v>696</v>
      </c>
      <c r="GJ700" s="166">
        <v>696</v>
      </c>
      <c r="GK700" s="154">
        <v>696</v>
      </c>
      <c r="GL700" s="154">
        <v>696</v>
      </c>
      <c r="GM700" s="154">
        <v>696</v>
      </c>
      <c r="GN700" s="154">
        <v>696</v>
      </c>
      <c r="GO700" s="154">
        <v>696</v>
      </c>
      <c r="GP700" s="154">
        <v>696</v>
      </c>
      <c r="GQ700" s="154">
        <v>696</v>
      </c>
      <c r="GR700" s="154">
        <v>696</v>
      </c>
      <c r="GS700" s="154">
        <v>696</v>
      </c>
      <c r="GT700" s="166">
        <v>696</v>
      </c>
      <c r="GU700" s="166">
        <v>696</v>
      </c>
      <c r="GV700" s="166">
        <v>696</v>
      </c>
      <c r="GW700" s="166">
        <v>696</v>
      </c>
      <c r="GX700" s="166">
        <v>696</v>
      </c>
      <c r="GY700" s="166">
        <v>696</v>
      </c>
      <c r="GZ700" s="166">
        <v>696</v>
      </c>
      <c r="HA700" s="166">
        <v>696</v>
      </c>
      <c r="HB700" s="166">
        <v>696</v>
      </c>
      <c r="HC700" s="166">
        <v>696</v>
      </c>
      <c r="HD700" s="166">
        <v>696</v>
      </c>
      <c r="HE700" s="166">
        <v>696</v>
      </c>
      <c r="HF700" s="166">
        <v>696</v>
      </c>
      <c r="HG700" s="154">
        <v>696</v>
      </c>
      <c r="HH700" s="154">
        <v>696</v>
      </c>
      <c r="HI700" s="166">
        <v>696</v>
      </c>
      <c r="HJ700" s="154">
        <v>697</v>
      </c>
      <c r="HK700" s="154">
        <v>696</v>
      </c>
      <c r="HL700" s="166">
        <v>696</v>
      </c>
      <c r="HM700" s="154">
        <v>696</v>
      </c>
      <c r="HN700" s="154">
        <v>696</v>
      </c>
      <c r="HO700" s="166">
        <v>696</v>
      </c>
      <c r="HP700" s="154">
        <v>696</v>
      </c>
      <c r="HQ700" s="154">
        <v>696</v>
      </c>
      <c r="HR700" s="166">
        <v>696</v>
      </c>
      <c r="HS700" s="154">
        <v>696</v>
      </c>
      <c r="HT700" s="151">
        <v>696</v>
      </c>
      <c r="HU700" s="151">
        <v>696</v>
      </c>
      <c r="HV700" s="151">
        <v>696</v>
      </c>
      <c r="HW700" s="170">
        <v>696</v>
      </c>
    </row>
    <row r="701" spans="1:231">
      <c r="A701" s="145">
        <f t="shared" si="60"/>
        <v>43979</v>
      </c>
      <c r="B701" s="220">
        <f>'Age&amp;Sex by occurrence date'!$GDU22</f>
        <v>739</v>
      </c>
      <c r="C701" s="220">
        <v>695</v>
      </c>
      <c r="D701" s="220">
        <v>695</v>
      </c>
      <c r="E701" s="220">
        <v>695</v>
      </c>
      <c r="F701" s="220">
        <v>695</v>
      </c>
      <c r="G701" s="220">
        <v>695</v>
      </c>
      <c r="H701" s="220">
        <v>695</v>
      </c>
      <c r="I701" s="220">
        <v>695</v>
      </c>
      <c r="J701" s="220">
        <v>695</v>
      </c>
      <c r="K701" s="220">
        <v>695</v>
      </c>
      <c r="L701" s="220">
        <v>695</v>
      </c>
      <c r="M701" s="220">
        <v>695</v>
      </c>
      <c r="N701" s="220">
        <v>695</v>
      </c>
      <c r="O701" s="220">
        <v>695</v>
      </c>
      <c r="P701" s="220">
        <v>695</v>
      </c>
      <c r="Q701" s="220">
        <v>695</v>
      </c>
      <c r="R701" s="220">
        <v>695</v>
      </c>
      <c r="S701" s="220">
        <v>695</v>
      </c>
      <c r="T701" s="220">
        <v>695</v>
      </c>
      <c r="U701" s="220">
        <v>695</v>
      </c>
      <c r="V701" s="220">
        <v>695</v>
      </c>
      <c r="W701" s="220">
        <v>695</v>
      </c>
      <c r="X701" s="220">
        <v>695</v>
      </c>
      <c r="Y701" s="220">
        <v>695</v>
      </c>
      <c r="Z701" s="220">
        <v>695</v>
      </c>
      <c r="AA701" s="220">
        <v>695</v>
      </c>
      <c r="AB701" s="220">
        <v>696</v>
      </c>
      <c r="AC701" s="220">
        <v>696</v>
      </c>
      <c r="AD701" s="220">
        <v>696</v>
      </c>
      <c r="AE701" s="220">
        <v>695</v>
      </c>
      <c r="AF701" s="220">
        <v>695</v>
      </c>
      <c r="AG701" s="220">
        <v>695</v>
      </c>
      <c r="AH701" s="220">
        <v>695</v>
      </c>
      <c r="AI701" s="220">
        <v>695</v>
      </c>
      <c r="AJ701" s="220">
        <v>695</v>
      </c>
      <c r="AK701" s="220">
        <v>695</v>
      </c>
      <c r="AL701" s="220">
        <v>695</v>
      </c>
      <c r="AM701" s="220">
        <v>695</v>
      </c>
      <c r="AN701" s="220">
        <v>695</v>
      </c>
      <c r="AO701" s="220">
        <v>695</v>
      </c>
      <c r="AP701" s="220">
        <v>695</v>
      </c>
      <c r="AQ701" s="220">
        <v>695</v>
      </c>
      <c r="AR701" s="220">
        <v>695</v>
      </c>
      <c r="AS701" s="220">
        <v>695</v>
      </c>
      <c r="AT701" s="220">
        <v>695</v>
      </c>
      <c r="AU701" s="220">
        <v>695</v>
      </c>
      <c r="AV701" s="220">
        <v>695</v>
      </c>
      <c r="AW701" s="220">
        <v>695</v>
      </c>
      <c r="AX701" s="220">
        <v>695</v>
      </c>
      <c r="AY701" s="220">
        <v>695</v>
      </c>
      <c r="AZ701" s="220">
        <v>695</v>
      </c>
      <c r="BA701" s="220">
        <v>695</v>
      </c>
      <c r="BB701" s="220">
        <v>695</v>
      </c>
      <c r="BC701" s="220">
        <v>695</v>
      </c>
      <c r="BD701" s="220">
        <v>695</v>
      </c>
      <c r="BE701" s="220">
        <v>695</v>
      </c>
      <c r="BF701" s="220">
        <v>695</v>
      </c>
      <c r="BG701" s="220">
        <v>695</v>
      </c>
      <c r="BH701" s="220">
        <v>695</v>
      </c>
      <c r="BI701" s="220">
        <v>695</v>
      </c>
      <c r="BJ701" s="220">
        <v>695</v>
      </c>
      <c r="BK701" s="220">
        <v>695</v>
      </c>
      <c r="BL701" s="220">
        <v>695</v>
      </c>
      <c r="BM701" s="220">
        <v>695</v>
      </c>
      <c r="BN701" s="220">
        <v>695</v>
      </c>
      <c r="BO701" s="220">
        <v>695</v>
      </c>
      <c r="BP701" s="220">
        <v>695</v>
      </c>
      <c r="BQ701" s="220">
        <v>695</v>
      </c>
      <c r="BR701" s="220">
        <v>695</v>
      </c>
      <c r="BS701" s="220">
        <v>695</v>
      </c>
      <c r="BT701" s="220">
        <v>695</v>
      </c>
      <c r="BU701" s="220">
        <v>695</v>
      </c>
      <c r="BV701" s="220">
        <v>695</v>
      </c>
      <c r="BW701" s="220">
        <v>695</v>
      </c>
      <c r="BX701" s="220">
        <v>695</v>
      </c>
      <c r="BY701" s="220">
        <v>695</v>
      </c>
      <c r="BZ701" s="220">
        <v>695</v>
      </c>
      <c r="CA701" s="220">
        <v>695</v>
      </c>
      <c r="CB701" s="220">
        <v>695</v>
      </c>
      <c r="CC701" s="220">
        <v>695</v>
      </c>
      <c r="CD701" s="220">
        <v>695</v>
      </c>
      <c r="CE701" s="220">
        <v>695</v>
      </c>
      <c r="CF701" s="220">
        <v>695</v>
      </c>
      <c r="CG701" s="220">
        <v>695</v>
      </c>
      <c r="CH701" s="220">
        <v>695</v>
      </c>
      <c r="CI701" s="220">
        <v>695</v>
      </c>
      <c r="CJ701" s="220">
        <v>695</v>
      </c>
      <c r="CK701" s="220">
        <v>695</v>
      </c>
      <c r="CL701" s="220">
        <v>695</v>
      </c>
      <c r="CM701" s="220">
        <v>695</v>
      </c>
      <c r="CN701" s="220">
        <v>695</v>
      </c>
      <c r="CO701" s="220">
        <v>695</v>
      </c>
      <c r="CP701" s="220">
        <v>695</v>
      </c>
      <c r="CQ701" s="220">
        <v>695</v>
      </c>
      <c r="CR701" s="220">
        <v>695</v>
      </c>
      <c r="CS701" s="220">
        <v>695</v>
      </c>
      <c r="CT701" s="220">
        <v>695</v>
      </c>
      <c r="CU701" s="220">
        <v>695</v>
      </c>
      <c r="CV701" s="220">
        <v>695</v>
      </c>
      <c r="CW701" s="220">
        <v>695</v>
      </c>
      <c r="CX701" s="220">
        <v>695</v>
      </c>
      <c r="CY701" s="220">
        <v>695</v>
      </c>
      <c r="CZ701" s="220">
        <v>695</v>
      </c>
      <c r="DA701" s="220">
        <v>695</v>
      </c>
      <c r="DB701" s="220">
        <v>695</v>
      </c>
      <c r="DC701" s="220">
        <v>695</v>
      </c>
      <c r="DD701" s="220">
        <v>695</v>
      </c>
      <c r="DE701" s="220">
        <v>695</v>
      </c>
      <c r="DF701" s="220">
        <v>695</v>
      </c>
      <c r="DG701" s="220">
        <v>695</v>
      </c>
      <c r="DH701" s="220">
        <v>695</v>
      </c>
      <c r="DI701" s="220">
        <v>695</v>
      </c>
      <c r="DJ701" s="220">
        <v>695</v>
      </c>
      <c r="DK701" s="220">
        <v>695</v>
      </c>
      <c r="DL701" s="220">
        <v>695</v>
      </c>
      <c r="DM701" s="220">
        <v>695</v>
      </c>
      <c r="DN701" s="220">
        <v>695</v>
      </c>
      <c r="DO701" s="220">
        <v>695</v>
      </c>
      <c r="DP701" s="220">
        <v>695</v>
      </c>
      <c r="DQ701" s="220">
        <v>695</v>
      </c>
      <c r="DR701" s="220">
        <v>695</v>
      </c>
      <c r="DS701" s="220">
        <v>695</v>
      </c>
      <c r="DT701" s="220">
        <v>695</v>
      </c>
      <c r="DU701" s="220">
        <v>695</v>
      </c>
      <c r="DV701" s="220">
        <v>695</v>
      </c>
      <c r="DW701" s="220">
        <v>695</v>
      </c>
      <c r="DX701" s="220">
        <v>695</v>
      </c>
      <c r="DY701" s="220">
        <v>695</v>
      </c>
      <c r="DZ701" s="220">
        <v>695</v>
      </c>
      <c r="EA701" s="220">
        <v>695</v>
      </c>
      <c r="EB701" s="220">
        <v>695</v>
      </c>
      <c r="EC701" s="220">
        <v>695</v>
      </c>
      <c r="ED701" s="220">
        <v>695</v>
      </c>
      <c r="EE701" s="220">
        <v>695</v>
      </c>
      <c r="EF701" s="220">
        <v>695</v>
      </c>
      <c r="EG701" s="220">
        <v>695</v>
      </c>
      <c r="EH701" s="220">
        <v>695</v>
      </c>
      <c r="EI701" s="220">
        <v>695</v>
      </c>
      <c r="EJ701" s="220">
        <v>695</v>
      </c>
      <c r="EK701" s="220">
        <v>695</v>
      </c>
      <c r="EL701" s="220">
        <v>695</v>
      </c>
      <c r="EM701" s="220">
        <v>695</v>
      </c>
      <c r="EN701" s="242">
        <v>695</v>
      </c>
      <c r="EO701" s="232">
        <v>695</v>
      </c>
      <c r="EP701" s="228">
        <v>695</v>
      </c>
      <c r="EQ701" s="166">
        <v>695</v>
      </c>
      <c r="ER701" s="166">
        <v>695</v>
      </c>
      <c r="ES701" s="166">
        <v>695</v>
      </c>
      <c r="ET701" s="166">
        <v>695</v>
      </c>
      <c r="EU701" s="166">
        <v>695</v>
      </c>
      <c r="EV701" s="166">
        <v>695</v>
      </c>
      <c r="EW701" s="166">
        <v>695</v>
      </c>
      <c r="EX701" s="166">
        <v>695</v>
      </c>
      <c r="EY701" s="166">
        <v>695</v>
      </c>
      <c r="EZ701" s="166">
        <v>695</v>
      </c>
      <c r="FA701" s="166">
        <v>695</v>
      </c>
      <c r="FB701" s="166">
        <v>695</v>
      </c>
      <c r="FC701" s="154">
        <v>695</v>
      </c>
      <c r="FD701" s="154">
        <v>695</v>
      </c>
      <c r="FE701" s="166">
        <v>695</v>
      </c>
      <c r="FF701" s="166">
        <v>695</v>
      </c>
      <c r="FG701" s="166">
        <v>695</v>
      </c>
      <c r="FH701" s="166">
        <v>695</v>
      </c>
      <c r="FI701" s="154">
        <v>695</v>
      </c>
      <c r="FJ701" s="166">
        <v>695</v>
      </c>
      <c r="FK701" s="166">
        <v>695</v>
      </c>
      <c r="FL701" s="166">
        <v>695</v>
      </c>
      <c r="FM701" s="166">
        <v>695</v>
      </c>
      <c r="FN701" s="166">
        <v>695</v>
      </c>
      <c r="FO701" s="166">
        <v>695</v>
      </c>
      <c r="FP701" s="166">
        <v>695</v>
      </c>
      <c r="FQ701" s="166">
        <v>695</v>
      </c>
      <c r="FR701" s="166">
        <v>695</v>
      </c>
      <c r="FS701" s="166">
        <v>695</v>
      </c>
      <c r="FT701" s="166">
        <v>695</v>
      </c>
      <c r="FU701" s="166">
        <v>695</v>
      </c>
      <c r="FV701" s="166">
        <v>695</v>
      </c>
      <c r="FW701" s="166">
        <v>695</v>
      </c>
      <c r="FX701" s="166">
        <v>695</v>
      </c>
      <c r="FY701" s="154">
        <v>695</v>
      </c>
      <c r="FZ701" s="154">
        <v>695</v>
      </c>
      <c r="GA701" s="154">
        <v>695</v>
      </c>
      <c r="GB701" s="154">
        <v>695</v>
      </c>
      <c r="GC701" s="154">
        <v>695</v>
      </c>
      <c r="GD701" s="154">
        <v>695</v>
      </c>
      <c r="GE701" s="154">
        <v>695</v>
      </c>
      <c r="GF701" s="154">
        <v>695</v>
      </c>
      <c r="GG701" s="154">
        <v>695</v>
      </c>
      <c r="GH701" s="154">
        <v>695</v>
      </c>
      <c r="GI701" s="154">
        <v>695</v>
      </c>
      <c r="GJ701" s="154">
        <v>695</v>
      </c>
      <c r="GK701" s="154">
        <v>695</v>
      </c>
      <c r="GL701" s="154">
        <v>695</v>
      </c>
      <c r="GM701" s="154">
        <v>695</v>
      </c>
      <c r="GN701" s="154">
        <v>695</v>
      </c>
      <c r="GO701" s="154">
        <v>695</v>
      </c>
      <c r="GP701" s="154">
        <v>695</v>
      </c>
      <c r="GQ701" s="154">
        <v>695</v>
      </c>
      <c r="GR701" s="154">
        <v>695</v>
      </c>
      <c r="GS701" s="154">
        <v>695</v>
      </c>
      <c r="GT701" s="166">
        <v>695</v>
      </c>
      <c r="GU701" s="166">
        <v>695</v>
      </c>
      <c r="GV701" s="166">
        <v>695</v>
      </c>
      <c r="GW701" s="166">
        <v>695</v>
      </c>
      <c r="GX701" s="154">
        <v>695</v>
      </c>
      <c r="GY701" s="154">
        <v>695</v>
      </c>
      <c r="GZ701" s="154">
        <v>695</v>
      </c>
      <c r="HA701" s="154">
        <v>695</v>
      </c>
      <c r="HB701" s="154">
        <v>695</v>
      </c>
      <c r="HC701" s="154">
        <v>695</v>
      </c>
      <c r="HD701" s="154">
        <v>695</v>
      </c>
      <c r="HE701" s="154">
        <v>695</v>
      </c>
      <c r="HF701" s="166">
        <v>695</v>
      </c>
      <c r="HG701" s="154">
        <v>695</v>
      </c>
      <c r="HH701" s="154">
        <v>695</v>
      </c>
      <c r="HI701" s="166">
        <v>695</v>
      </c>
      <c r="HJ701" s="154">
        <v>696</v>
      </c>
      <c r="HK701" s="154">
        <v>695</v>
      </c>
      <c r="HL701" s="166">
        <v>695</v>
      </c>
      <c r="HM701" s="154">
        <v>695</v>
      </c>
      <c r="HN701" s="154">
        <v>695</v>
      </c>
      <c r="HO701" s="166">
        <v>695</v>
      </c>
      <c r="HP701" s="154">
        <v>695</v>
      </c>
      <c r="HQ701" s="154">
        <v>695</v>
      </c>
      <c r="HR701" s="166">
        <v>695</v>
      </c>
      <c r="HS701" s="154">
        <v>695</v>
      </c>
      <c r="HT701" s="151">
        <v>695</v>
      </c>
      <c r="HU701" s="151">
        <v>695</v>
      </c>
      <c r="HV701" s="151">
        <v>695</v>
      </c>
      <c r="HW701" s="170">
        <v>695</v>
      </c>
    </row>
    <row r="702" spans="1:231">
      <c r="A702" s="145">
        <f t="shared" si="60"/>
        <v>43978</v>
      </c>
      <c r="B702" s="220">
        <f>'Age&amp;Sex by occurrence date'!$GEB22</f>
        <v>737</v>
      </c>
      <c r="C702" s="220">
        <v>695</v>
      </c>
      <c r="D702" s="220">
        <v>695</v>
      </c>
      <c r="E702" s="220">
        <v>695</v>
      </c>
      <c r="F702" s="220">
        <v>695</v>
      </c>
      <c r="G702" s="220">
        <v>695</v>
      </c>
      <c r="H702" s="220">
        <v>695</v>
      </c>
      <c r="I702" s="220">
        <v>695</v>
      </c>
      <c r="J702" s="220">
        <v>695</v>
      </c>
      <c r="K702" s="220">
        <v>695</v>
      </c>
      <c r="L702" s="220">
        <v>695</v>
      </c>
      <c r="M702" s="220">
        <v>695</v>
      </c>
      <c r="N702" s="220">
        <v>695</v>
      </c>
      <c r="O702" s="220">
        <v>695</v>
      </c>
      <c r="P702" s="220">
        <v>695</v>
      </c>
      <c r="Q702" s="220">
        <v>695</v>
      </c>
      <c r="R702" s="220">
        <v>695</v>
      </c>
      <c r="S702" s="220">
        <v>695</v>
      </c>
      <c r="T702" s="220">
        <v>695</v>
      </c>
      <c r="U702" s="220">
        <v>695</v>
      </c>
      <c r="V702" s="220">
        <v>695</v>
      </c>
      <c r="W702" s="220">
        <v>695</v>
      </c>
      <c r="X702" s="220">
        <v>695</v>
      </c>
      <c r="Y702" s="220">
        <v>695</v>
      </c>
      <c r="Z702" s="220">
        <v>695</v>
      </c>
      <c r="AA702" s="220">
        <v>695</v>
      </c>
      <c r="AB702" s="220">
        <v>696</v>
      </c>
      <c r="AC702" s="220">
        <v>696</v>
      </c>
      <c r="AD702" s="220">
        <v>696</v>
      </c>
      <c r="AE702" s="220">
        <v>695</v>
      </c>
      <c r="AF702" s="220">
        <v>695</v>
      </c>
      <c r="AG702" s="220">
        <v>695</v>
      </c>
      <c r="AH702" s="220">
        <v>695</v>
      </c>
      <c r="AI702" s="220">
        <v>695</v>
      </c>
      <c r="AJ702" s="220">
        <v>695</v>
      </c>
      <c r="AK702" s="220">
        <v>695</v>
      </c>
      <c r="AL702" s="220">
        <v>695</v>
      </c>
      <c r="AM702" s="220">
        <v>695</v>
      </c>
      <c r="AN702" s="220">
        <v>695</v>
      </c>
      <c r="AO702" s="220">
        <v>695</v>
      </c>
      <c r="AP702" s="220">
        <v>695</v>
      </c>
      <c r="AQ702" s="220">
        <v>695</v>
      </c>
      <c r="AR702" s="220">
        <v>695</v>
      </c>
      <c r="AS702" s="220">
        <v>695</v>
      </c>
      <c r="AT702" s="220">
        <v>695</v>
      </c>
      <c r="AU702" s="220">
        <v>695</v>
      </c>
      <c r="AV702" s="220">
        <v>695</v>
      </c>
      <c r="AW702" s="220">
        <v>695</v>
      </c>
      <c r="AX702" s="220">
        <v>695</v>
      </c>
      <c r="AY702" s="220">
        <v>695</v>
      </c>
      <c r="AZ702" s="220">
        <v>695</v>
      </c>
      <c r="BA702" s="220">
        <v>695</v>
      </c>
      <c r="BB702" s="220">
        <v>695</v>
      </c>
      <c r="BC702" s="220">
        <v>695</v>
      </c>
      <c r="BD702" s="220">
        <v>695</v>
      </c>
      <c r="BE702" s="220">
        <v>695</v>
      </c>
      <c r="BF702" s="220">
        <v>695</v>
      </c>
      <c r="BG702" s="220">
        <v>695</v>
      </c>
      <c r="BH702" s="220">
        <v>695</v>
      </c>
      <c r="BI702" s="220">
        <v>695</v>
      </c>
      <c r="BJ702" s="220">
        <v>695</v>
      </c>
      <c r="BK702" s="220">
        <v>695</v>
      </c>
      <c r="BL702" s="220">
        <v>695</v>
      </c>
      <c r="BM702" s="220">
        <v>695</v>
      </c>
      <c r="BN702" s="220">
        <v>695</v>
      </c>
      <c r="BO702" s="220">
        <v>695</v>
      </c>
      <c r="BP702" s="220">
        <v>695</v>
      </c>
      <c r="BQ702" s="220">
        <v>695</v>
      </c>
      <c r="BR702" s="220">
        <v>695</v>
      </c>
      <c r="BS702" s="220">
        <v>695</v>
      </c>
      <c r="BT702" s="220">
        <v>695</v>
      </c>
      <c r="BU702" s="220">
        <v>695</v>
      </c>
      <c r="BV702" s="220">
        <v>695</v>
      </c>
      <c r="BW702" s="220">
        <v>695</v>
      </c>
      <c r="BX702" s="220">
        <v>695</v>
      </c>
      <c r="BY702" s="220">
        <v>695</v>
      </c>
      <c r="BZ702" s="220">
        <v>695</v>
      </c>
      <c r="CA702" s="220">
        <v>695</v>
      </c>
      <c r="CB702" s="220">
        <v>695</v>
      </c>
      <c r="CC702" s="220">
        <v>695</v>
      </c>
      <c r="CD702" s="220">
        <v>695</v>
      </c>
      <c r="CE702" s="220">
        <v>695</v>
      </c>
      <c r="CF702" s="220">
        <v>695</v>
      </c>
      <c r="CG702" s="220">
        <v>695</v>
      </c>
      <c r="CH702" s="220">
        <v>695</v>
      </c>
      <c r="CI702" s="220">
        <v>695</v>
      </c>
      <c r="CJ702" s="220">
        <v>695</v>
      </c>
      <c r="CK702" s="220">
        <v>695</v>
      </c>
      <c r="CL702" s="220">
        <v>695</v>
      </c>
      <c r="CM702" s="220">
        <v>695</v>
      </c>
      <c r="CN702" s="220">
        <v>695</v>
      </c>
      <c r="CO702" s="220">
        <v>695</v>
      </c>
      <c r="CP702" s="220">
        <v>695</v>
      </c>
      <c r="CQ702" s="220">
        <v>695</v>
      </c>
      <c r="CR702" s="220">
        <v>695</v>
      </c>
      <c r="CS702" s="220">
        <v>695</v>
      </c>
      <c r="CT702" s="220">
        <v>695</v>
      </c>
      <c r="CU702" s="220">
        <v>695</v>
      </c>
      <c r="CV702" s="220">
        <v>695</v>
      </c>
      <c r="CW702" s="220">
        <v>695</v>
      </c>
      <c r="CX702" s="220">
        <v>695</v>
      </c>
      <c r="CY702" s="220">
        <v>695</v>
      </c>
      <c r="CZ702" s="220">
        <v>695</v>
      </c>
      <c r="DA702" s="220">
        <v>695</v>
      </c>
      <c r="DB702" s="220">
        <v>695</v>
      </c>
      <c r="DC702" s="220">
        <v>695</v>
      </c>
      <c r="DD702" s="220">
        <v>695</v>
      </c>
      <c r="DE702" s="220">
        <v>695</v>
      </c>
      <c r="DF702" s="220">
        <v>695</v>
      </c>
      <c r="DG702" s="220">
        <v>695</v>
      </c>
      <c r="DH702" s="220">
        <v>695</v>
      </c>
      <c r="DI702" s="220">
        <v>695</v>
      </c>
      <c r="DJ702" s="220">
        <v>695</v>
      </c>
      <c r="DK702" s="220">
        <v>695</v>
      </c>
      <c r="DL702" s="220">
        <v>695</v>
      </c>
      <c r="DM702" s="220">
        <v>695</v>
      </c>
      <c r="DN702" s="220">
        <v>695</v>
      </c>
      <c r="DO702" s="220">
        <v>695</v>
      </c>
      <c r="DP702" s="220">
        <v>695</v>
      </c>
      <c r="DQ702" s="220">
        <v>695</v>
      </c>
      <c r="DR702" s="220">
        <v>695</v>
      </c>
      <c r="DS702" s="220">
        <v>695</v>
      </c>
      <c r="DT702" s="220">
        <v>695</v>
      </c>
      <c r="DU702" s="220">
        <v>695</v>
      </c>
      <c r="DV702" s="220">
        <v>695</v>
      </c>
      <c r="DW702" s="220">
        <v>695</v>
      </c>
      <c r="DX702" s="220">
        <v>695</v>
      </c>
      <c r="DY702" s="220">
        <v>695</v>
      </c>
      <c r="DZ702" s="220">
        <v>695</v>
      </c>
      <c r="EA702" s="220">
        <v>695</v>
      </c>
      <c r="EB702" s="220">
        <v>695</v>
      </c>
      <c r="EC702" s="220">
        <v>695</v>
      </c>
      <c r="ED702" s="220">
        <v>695</v>
      </c>
      <c r="EE702" s="220">
        <v>695</v>
      </c>
      <c r="EF702" s="220">
        <v>695</v>
      </c>
      <c r="EG702" s="220">
        <v>695</v>
      </c>
      <c r="EH702" s="220">
        <v>695</v>
      </c>
      <c r="EI702" s="220">
        <v>695</v>
      </c>
      <c r="EJ702" s="220">
        <v>695</v>
      </c>
      <c r="EK702" s="220">
        <v>695</v>
      </c>
      <c r="EL702" s="220">
        <v>695</v>
      </c>
      <c r="EM702" s="220">
        <v>695</v>
      </c>
      <c r="EN702" s="242">
        <v>695</v>
      </c>
      <c r="EO702" s="232">
        <v>695</v>
      </c>
      <c r="EP702" s="227">
        <v>695</v>
      </c>
      <c r="EQ702" s="154">
        <v>695</v>
      </c>
      <c r="ER702" s="154">
        <v>695</v>
      </c>
      <c r="ES702" s="154">
        <v>695</v>
      </c>
      <c r="ET702" s="154">
        <v>695</v>
      </c>
      <c r="EU702" s="154">
        <v>695</v>
      </c>
      <c r="EV702" s="154">
        <v>695</v>
      </c>
      <c r="EW702" s="166">
        <v>695</v>
      </c>
      <c r="EX702" s="166">
        <v>695</v>
      </c>
      <c r="EY702" s="166">
        <v>695</v>
      </c>
      <c r="EZ702" s="166">
        <v>695</v>
      </c>
      <c r="FA702" s="166">
        <v>695</v>
      </c>
      <c r="FB702" s="166">
        <v>695</v>
      </c>
      <c r="FC702" s="154">
        <v>695</v>
      </c>
      <c r="FD702" s="154">
        <v>695</v>
      </c>
      <c r="FE702" s="166">
        <v>695</v>
      </c>
      <c r="FF702" s="166">
        <v>695</v>
      </c>
      <c r="FG702" s="154">
        <v>695</v>
      </c>
      <c r="FH702" s="166">
        <v>695</v>
      </c>
      <c r="FI702" s="166">
        <v>695</v>
      </c>
      <c r="FJ702" s="154">
        <v>695</v>
      </c>
      <c r="FK702" s="166">
        <v>695</v>
      </c>
      <c r="FL702" s="166">
        <v>695</v>
      </c>
      <c r="FM702" s="166">
        <v>695</v>
      </c>
      <c r="FN702" s="166">
        <v>695</v>
      </c>
      <c r="FO702" s="166">
        <v>695</v>
      </c>
      <c r="FP702" s="166">
        <v>695</v>
      </c>
      <c r="FQ702" s="166">
        <v>695</v>
      </c>
      <c r="FR702" s="154">
        <v>695</v>
      </c>
      <c r="FS702" s="154">
        <v>695</v>
      </c>
      <c r="FT702" s="154">
        <v>695</v>
      </c>
      <c r="FU702" s="154">
        <v>695</v>
      </c>
      <c r="FV702" s="154">
        <v>695</v>
      </c>
      <c r="FW702" s="154">
        <v>695</v>
      </c>
      <c r="FX702" s="154">
        <v>695</v>
      </c>
      <c r="FY702" s="154">
        <v>695</v>
      </c>
      <c r="FZ702" s="154">
        <v>695</v>
      </c>
      <c r="GA702" s="154">
        <v>695</v>
      </c>
      <c r="GB702" s="154">
        <v>695</v>
      </c>
      <c r="GC702" s="154">
        <v>695</v>
      </c>
      <c r="GD702" s="154">
        <v>695</v>
      </c>
      <c r="GE702" s="154">
        <v>695</v>
      </c>
      <c r="GF702" s="154">
        <v>695</v>
      </c>
      <c r="GG702" s="154">
        <v>695</v>
      </c>
      <c r="GH702" s="154">
        <v>695</v>
      </c>
      <c r="GI702" s="154">
        <v>695</v>
      </c>
      <c r="GJ702" s="154">
        <v>695</v>
      </c>
      <c r="GK702" s="166">
        <v>695</v>
      </c>
      <c r="GL702" s="166">
        <v>695</v>
      </c>
      <c r="GM702" s="166">
        <v>695</v>
      </c>
      <c r="GN702" s="166">
        <v>695</v>
      </c>
      <c r="GO702" s="166">
        <v>695</v>
      </c>
      <c r="GP702" s="166">
        <v>695</v>
      </c>
      <c r="GQ702" s="166">
        <v>695</v>
      </c>
      <c r="GR702" s="166">
        <v>695</v>
      </c>
      <c r="GS702" s="166">
        <v>695</v>
      </c>
      <c r="GT702" s="154">
        <v>695</v>
      </c>
      <c r="GU702" s="154">
        <v>695</v>
      </c>
      <c r="GV702" s="154">
        <v>695</v>
      </c>
      <c r="GW702" s="154">
        <v>695</v>
      </c>
      <c r="GX702" s="154">
        <v>695</v>
      </c>
      <c r="GY702" s="166">
        <v>695</v>
      </c>
      <c r="GZ702" s="166">
        <v>695</v>
      </c>
      <c r="HA702" s="166">
        <v>695</v>
      </c>
      <c r="HB702" s="166">
        <v>695</v>
      </c>
      <c r="HC702" s="166">
        <v>695</v>
      </c>
      <c r="HD702" s="166">
        <v>695</v>
      </c>
      <c r="HE702" s="166">
        <v>695</v>
      </c>
      <c r="HF702" s="166">
        <v>695</v>
      </c>
      <c r="HG702" s="154">
        <v>695</v>
      </c>
      <c r="HH702" s="154">
        <v>695</v>
      </c>
      <c r="HI702" s="166">
        <v>695</v>
      </c>
      <c r="HJ702" s="154">
        <v>696</v>
      </c>
      <c r="HK702" s="154">
        <v>695</v>
      </c>
      <c r="HL702" s="166">
        <v>695</v>
      </c>
      <c r="HM702" s="154">
        <v>695</v>
      </c>
      <c r="HN702" s="154">
        <v>695</v>
      </c>
      <c r="HO702" s="166">
        <v>695</v>
      </c>
      <c r="HP702" s="154">
        <v>695</v>
      </c>
      <c r="HQ702" s="154">
        <v>695</v>
      </c>
      <c r="HR702" s="166">
        <v>695</v>
      </c>
      <c r="HS702" s="154">
        <v>695</v>
      </c>
      <c r="HT702" s="151">
        <v>695</v>
      </c>
      <c r="HU702" s="151">
        <v>695</v>
      </c>
      <c r="HV702" s="151">
        <v>695</v>
      </c>
      <c r="HW702" s="170">
        <v>695</v>
      </c>
    </row>
    <row r="703" spans="1:231">
      <c r="A703" s="145">
        <f t="shared" si="60"/>
        <v>43977</v>
      </c>
      <c r="B703" s="220">
        <f>'Age&amp;Sex by occurrence date'!$GEI22</f>
        <v>736</v>
      </c>
      <c r="C703" s="220">
        <v>695</v>
      </c>
      <c r="D703" s="220">
        <v>695</v>
      </c>
      <c r="E703" s="220">
        <v>695</v>
      </c>
      <c r="F703" s="220">
        <v>695</v>
      </c>
      <c r="G703" s="220">
        <v>695</v>
      </c>
      <c r="H703" s="220">
        <v>695</v>
      </c>
      <c r="I703" s="220">
        <v>695</v>
      </c>
      <c r="J703" s="220">
        <v>695</v>
      </c>
      <c r="K703" s="220">
        <v>695</v>
      </c>
      <c r="L703" s="220">
        <v>695</v>
      </c>
      <c r="M703" s="220">
        <v>695</v>
      </c>
      <c r="N703" s="220">
        <v>695</v>
      </c>
      <c r="O703" s="220">
        <v>695</v>
      </c>
      <c r="P703" s="220">
        <v>695</v>
      </c>
      <c r="Q703" s="220">
        <v>695</v>
      </c>
      <c r="R703" s="220">
        <v>695</v>
      </c>
      <c r="S703" s="220">
        <v>695</v>
      </c>
      <c r="T703" s="220">
        <v>695</v>
      </c>
      <c r="U703" s="220">
        <v>695</v>
      </c>
      <c r="V703" s="220">
        <v>695</v>
      </c>
      <c r="W703" s="220">
        <v>695</v>
      </c>
      <c r="X703" s="220">
        <v>695</v>
      </c>
      <c r="Y703" s="220">
        <v>695</v>
      </c>
      <c r="Z703" s="220">
        <v>695</v>
      </c>
      <c r="AA703" s="220">
        <v>695</v>
      </c>
      <c r="AB703" s="220">
        <v>696</v>
      </c>
      <c r="AC703" s="220">
        <v>696</v>
      </c>
      <c r="AD703" s="220">
        <v>696</v>
      </c>
      <c r="AE703" s="220">
        <v>695</v>
      </c>
      <c r="AF703" s="220">
        <v>695</v>
      </c>
      <c r="AG703" s="220">
        <v>695</v>
      </c>
      <c r="AH703" s="220">
        <v>695</v>
      </c>
      <c r="AI703" s="220">
        <v>695</v>
      </c>
      <c r="AJ703" s="220">
        <v>695</v>
      </c>
      <c r="AK703" s="220">
        <v>695</v>
      </c>
      <c r="AL703" s="220">
        <v>695</v>
      </c>
      <c r="AM703" s="220">
        <v>695</v>
      </c>
      <c r="AN703" s="220">
        <v>695</v>
      </c>
      <c r="AO703" s="220">
        <v>695</v>
      </c>
      <c r="AP703" s="220">
        <v>695</v>
      </c>
      <c r="AQ703" s="220">
        <v>695</v>
      </c>
      <c r="AR703" s="220">
        <v>695</v>
      </c>
      <c r="AS703" s="220">
        <v>695</v>
      </c>
      <c r="AT703" s="220">
        <v>695</v>
      </c>
      <c r="AU703" s="220">
        <v>695</v>
      </c>
      <c r="AV703" s="220">
        <v>695</v>
      </c>
      <c r="AW703" s="220">
        <v>695</v>
      </c>
      <c r="AX703" s="220">
        <v>695</v>
      </c>
      <c r="AY703" s="220">
        <v>695</v>
      </c>
      <c r="AZ703" s="220">
        <v>695</v>
      </c>
      <c r="BA703" s="220">
        <v>695</v>
      </c>
      <c r="BB703" s="220">
        <v>695</v>
      </c>
      <c r="BC703" s="220">
        <v>695</v>
      </c>
      <c r="BD703" s="220">
        <v>695</v>
      </c>
      <c r="BE703" s="220">
        <v>695</v>
      </c>
      <c r="BF703" s="220">
        <v>695</v>
      </c>
      <c r="BG703" s="220">
        <v>695</v>
      </c>
      <c r="BH703" s="220">
        <v>695</v>
      </c>
      <c r="BI703" s="220">
        <v>695</v>
      </c>
      <c r="BJ703" s="220">
        <v>695</v>
      </c>
      <c r="BK703" s="220">
        <v>695</v>
      </c>
      <c r="BL703" s="220">
        <v>695</v>
      </c>
      <c r="BM703" s="220">
        <v>695</v>
      </c>
      <c r="BN703" s="220">
        <v>695</v>
      </c>
      <c r="BO703" s="220">
        <v>695</v>
      </c>
      <c r="BP703" s="220">
        <v>695</v>
      </c>
      <c r="BQ703" s="220">
        <v>695</v>
      </c>
      <c r="BR703" s="220">
        <v>695</v>
      </c>
      <c r="BS703" s="220">
        <v>695</v>
      </c>
      <c r="BT703" s="220">
        <v>695</v>
      </c>
      <c r="BU703" s="220">
        <v>695</v>
      </c>
      <c r="BV703" s="220">
        <v>695</v>
      </c>
      <c r="BW703" s="220">
        <v>695</v>
      </c>
      <c r="BX703" s="220">
        <v>695</v>
      </c>
      <c r="BY703" s="220">
        <v>695</v>
      </c>
      <c r="BZ703" s="220">
        <v>695</v>
      </c>
      <c r="CA703" s="220">
        <v>695</v>
      </c>
      <c r="CB703" s="220">
        <v>695</v>
      </c>
      <c r="CC703" s="220">
        <v>695</v>
      </c>
      <c r="CD703" s="220">
        <v>695</v>
      </c>
      <c r="CE703" s="220">
        <v>695</v>
      </c>
      <c r="CF703" s="220">
        <v>695</v>
      </c>
      <c r="CG703" s="220">
        <v>695</v>
      </c>
      <c r="CH703" s="220">
        <v>695</v>
      </c>
      <c r="CI703" s="220">
        <v>695</v>
      </c>
      <c r="CJ703" s="220">
        <v>695</v>
      </c>
      <c r="CK703" s="220">
        <v>695</v>
      </c>
      <c r="CL703" s="220">
        <v>695</v>
      </c>
      <c r="CM703" s="220">
        <v>695</v>
      </c>
      <c r="CN703" s="220">
        <v>695</v>
      </c>
      <c r="CO703" s="220">
        <v>695</v>
      </c>
      <c r="CP703" s="220">
        <v>695</v>
      </c>
      <c r="CQ703" s="220">
        <v>695</v>
      </c>
      <c r="CR703" s="220">
        <v>695</v>
      </c>
      <c r="CS703" s="220">
        <v>695</v>
      </c>
      <c r="CT703" s="220">
        <v>695</v>
      </c>
      <c r="CU703" s="220">
        <v>695</v>
      </c>
      <c r="CV703" s="220">
        <v>695</v>
      </c>
      <c r="CW703" s="220">
        <v>695</v>
      </c>
      <c r="CX703" s="220">
        <v>695</v>
      </c>
      <c r="CY703" s="220">
        <v>695</v>
      </c>
      <c r="CZ703" s="220">
        <v>695</v>
      </c>
      <c r="DA703" s="220">
        <v>695</v>
      </c>
      <c r="DB703" s="220">
        <v>695</v>
      </c>
      <c r="DC703" s="220">
        <v>695</v>
      </c>
      <c r="DD703" s="220">
        <v>695</v>
      </c>
      <c r="DE703" s="220">
        <v>695</v>
      </c>
      <c r="DF703" s="220">
        <v>695</v>
      </c>
      <c r="DG703" s="220">
        <v>695</v>
      </c>
      <c r="DH703" s="220">
        <v>695</v>
      </c>
      <c r="DI703" s="220">
        <v>695</v>
      </c>
      <c r="DJ703" s="220">
        <v>695</v>
      </c>
      <c r="DK703" s="220">
        <v>695</v>
      </c>
      <c r="DL703" s="220">
        <v>695</v>
      </c>
      <c r="DM703" s="220">
        <v>695</v>
      </c>
      <c r="DN703" s="220">
        <v>695</v>
      </c>
      <c r="DO703" s="220">
        <v>695</v>
      </c>
      <c r="DP703" s="220">
        <v>695</v>
      </c>
      <c r="DQ703" s="220">
        <v>695</v>
      </c>
      <c r="DR703" s="220">
        <v>695</v>
      </c>
      <c r="DS703" s="220">
        <v>695</v>
      </c>
      <c r="DT703" s="220">
        <v>695</v>
      </c>
      <c r="DU703" s="220">
        <v>695</v>
      </c>
      <c r="DV703" s="220">
        <v>695</v>
      </c>
      <c r="DW703" s="220">
        <v>695</v>
      </c>
      <c r="DX703" s="220">
        <v>695</v>
      </c>
      <c r="DY703" s="220">
        <v>695</v>
      </c>
      <c r="DZ703" s="220">
        <v>695</v>
      </c>
      <c r="EA703" s="220">
        <v>695</v>
      </c>
      <c r="EB703" s="220">
        <v>695</v>
      </c>
      <c r="EC703" s="220">
        <v>695</v>
      </c>
      <c r="ED703" s="220">
        <v>695</v>
      </c>
      <c r="EE703" s="220">
        <v>695</v>
      </c>
      <c r="EF703" s="220">
        <v>695</v>
      </c>
      <c r="EG703" s="220">
        <v>695</v>
      </c>
      <c r="EH703" s="220">
        <v>695</v>
      </c>
      <c r="EI703" s="220">
        <v>695</v>
      </c>
      <c r="EJ703" s="220">
        <v>695</v>
      </c>
      <c r="EK703" s="220">
        <v>695</v>
      </c>
      <c r="EL703" s="220">
        <v>695</v>
      </c>
      <c r="EM703" s="220">
        <v>695</v>
      </c>
      <c r="EN703" s="242">
        <v>695</v>
      </c>
      <c r="EO703" s="232">
        <v>695</v>
      </c>
      <c r="EP703" s="227">
        <v>695</v>
      </c>
      <c r="EQ703" s="154">
        <v>695</v>
      </c>
      <c r="ER703" s="154">
        <v>695</v>
      </c>
      <c r="ES703" s="154">
        <v>695</v>
      </c>
      <c r="ET703" s="154">
        <v>695</v>
      </c>
      <c r="EU703" s="154">
        <v>695</v>
      </c>
      <c r="EV703" s="154">
        <v>695</v>
      </c>
      <c r="EW703" s="166">
        <v>695</v>
      </c>
      <c r="EX703" s="166">
        <v>695</v>
      </c>
      <c r="EY703" s="166">
        <v>695</v>
      </c>
      <c r="EZ703" s="166">
        <v>695</v>
      </c>
      <c r="FA703" s="166">
        <v>695</v>
      </c>
      <c r="FB703" s="154">
        <v>695</v>
      </c>
      <c r="FC703" s="166">
        <v>695</v>
      </c>
      <c r="FD703" s="166">
        <v>695</v>
      </c>
      <c r="FE703" s="154">
        <v>695</v>
      </c>
      <c r="FF703" s="154">
        <v>695</v>
      </c>
      <c r="FG703" s="154">
        <v>695</v>
      </c>
      <c r="FH703" s="154">
        <v>695</v>
      </c>
      <c r="FI703" s="166">
        <v>695</v>
      </c>
      <c r="FJ703" s="166">
        <v>695</v>
      </c>
      <c r="FK703" s="166">
        <v>695</v>
      </c>
      <c r="FL703" s="166">
        <v>695</v>
      </c>
      <c r="FM703" s="166">
        <v>695</v>
      </c>
      <c r="FN703" s="166">
        <v>695</v>
      </c>
      <c r="FO703" s="166">
        <v>695</v>
      </c>
      <c r="FP703" s="166">
        <v>695</v>
      </c>
      <c r="FQ703" s="166">
        <v>695</v>
      </c>
      <c r="FR703" s="154">
        <v>695</v>
      </c>
      <c r="FS703" s="154">
        <v>695</v>
      </c>
      <c r="FT703" s="154">
        <v>695</v>
      </c>
      <c r="FU703" s="154">
        <v>695</v>
      </c>
      <c r="FV703" s="154">
        <v>695</v>
      </c>
      <c r="FW703" s="154">
        <v>695</v>
      </c>
      <c r="FX703" s="154">
        <v>695</v>
      </c>
      <c r="FY703" s="166">
        <v>695</v>
      </c>
      <c r="FZ703" s="166">
        <v>695</v>
      </c>
      <c r="GA703" s="166">
        <v>695</v>
      </c>
      <c r="GB703" s="166">
        <v>695</v>
      </c>
      <c r="GC703" s="166">
        <v>695</v>
      </c>
      <c r="GD703" s="166">
        <v>695</v>
      </c>
      <c r="GE703" s="166">
        <v>695</v>
      </c>
      <c r="GF703" s="166">
        <v>695</v>
      </c>
      <c r="GG703" s="166">
        <v>695</v>
      </c>
      <c r="GH703" s="166">
        <v>695</v>
      </c>
      <c r="GI703" s="166">
        <v>695</v>
      </c>
      <c r="GJ703" s="166">
        <v>695</v>
      </c>
      <c r="GK703" s="166">
        <v>695</v>
      </c>
      <c r="GL703" s="166">
        <v>695</v>
      </c>
      <c r="GM703" s="166">
        <v>695</v>
      </c>
      <c r="GN703" s="166">
        <v>695</v>
      </c>
      <c r="GO703" s="166">
        <v>695</v>
      </c>
      <c r="GP703" s="166">
        <v>695</v>
      </c>
      <c r="GQ703" s="166">
        <v>695</v>
      </c>
      <c r="GR703" s="166">
        <v>695</v>
      </c>
      <c r="GS703" s="166">
        <v>695</v>
      </c>
      <c r="GT703" s="166">
        <v>695</v>
      </c>
      <c r="GU703" s="166">
        <v>695</v>
      </c>
      <c r="GV703" s="166">
        <v>695</v>
      </c>
      <c r="GW703" s="166">
        <v>695</v>
      </c>
      <c r="GX703" s="166">
        <v>695</v>
      </c>
      <c r="GY703" s="166">
        <v>695</v>
      </c>
      <c r="GZ703" s="166">
        <v>695</v>
      </c>
      <c r="HA703" s="166">
        <v>695</v>
      </c>
      <c r="HB703" s="166">
        <v>695</v>
      </c>
      <c r="HC703" s="166">
        <v>695</v>
      </c>
      <c r="HD703" s="166">
        <v>695</v>
      </c>
      <c r="HE703" s="166">
        <v>695</v>
      </c>
      <c r="HF703" s="166">
        <v>695</v>
      </c>
      <c r="HG703" s="154">
        <v>695</v>
      </c>
      <c r="HH703" s="154">
        <v>695</v>
      </c>
      <c r="HI703" s="166">
        <v>695</v>
      </c>
      <c r="HJ703" s="154">
        <v>696</v>
      </c>
      <c r="HK703" s="154">
        <v>695</v>
      </c>
      <c r="HL703" s="166">
        <v>695</v>
      </c>
      <c r="HM703" s="154">
        <v>695</v>
      </c>
      <c r="HN703" s="154">
        <v>695</v>
      </c>
      <c r="HO703" s="166">
        <v>695</v>
      </c>
      <c r="HP703" s="154">
        <v>695</v>
      </c>
      <c r="HQ703" s="154">
        <v>695</v>
      </c>
      <c r="HR703" s="166">
        <v>695</v>
      </c>
      <c r="HS703" s="154">
        <v>695</v>
      </c>
      <c r="HT703" s="151">
        <v>695</v>
      </c>
      <c r="HU703" s="151">
        <v>695</v>
      </c>
      <c r="HV703" s="151">
        <v>695</v>
      </c>
      <c r="HW703" s="170">
        <v>695</v>
      </c>
    </row>
    <row r="704" spans="1:231">
      <c r="A704" s="145">
        <f t="shared" si="60"/>
        <v>43976</v>
      </c>
      <c r="B704" s="220">
        <f>'Age&amp;Sex by occurrence date'!$GEP22</f>
        <v>732</v>
      </c>
      <c r="C704" s="220">
        <v>693</v>
      </c>
      <c r="D704" s="220">
        <v>693</v>
      </c>
      <c r="E704" s="220">
        <v>693</v>
      </c>
      <c r="F704" s="220">
        <v>693</v>
      </c>
      <c r="G704" s="220">
        <v>693</v>
      </c>
      <c r="H704" s="220">
        <v>693</v>
      </c>
      <c r="I704" s="220">
        <v>693</v>
      </c>
      <c r="J704" s="220">
        <v>693</v>
      </c>
      <c r="K704" s="220">
        <v>693</v>
      </c>
      <c r="L704" s="220">
        <v>693</v>
      </c>
      <c r="M704" s="220">
        <v>693</v>
      </c>
      <c r="N704" s="220">
        <v>693</v>
      </c>
      <c r="O704" s="220">
        <v>693</v>
      </c>
      <c r="P704" s="220">
        <v>693</v>
      </c>
      <c r="Q704" s="220">
        <v>693</v>
      </c>
      <c r="R704" s="220">
        <v>693</v>
      </c>
      <c r="S704" s="220">
        <v>693</v>
      </c>
      <c r="T704" s="220">
        <v>693</v>
      </c>
      <c r="U704" s="220">
        <v>693</v>
      </c>
      <c r="V704" s="220">
        <v>693</v>
      </c>
      <c r="W704" s="220">
        <v>693</v>
      </c>
      <c r="X704" s="220">
        <v>693</v>
      </c>
      <c r="Y704" s="220">
        <v>693</v>
      </c>
      <c r="Z704" s="220">
        <v>693</v>
      </c>
      <c r="AA704" s="220">
        <v>693</v>
      </c>
      <c r="AB704" s="220">
        <v>694</v>
      </c>
      <c r="AC704" s="220">
        <v>694</v>
      </c>
      <c r="AD704" s="220">
        <v>694</v>
      </c>
      <c r="AE704" s="220">
        <v>693</v>
      </c>
      <c r="AF704" s="220">
        <v>693</v>
      </c>
      <c r="AG704" s="220">
        <v>693</v>
      </c>
      <c r="AH704" s="220">
        <v>693</v>
      </c>
      <c r="AI704" s="220">
        <v>693</v>
      </c>
      <c r="AJ704" s="220">
        <v>693</v>
      </c>
      <c r="AK704" s="220">
        <v>693</v>
      </c>
      <c r="AL704" s="220">
        <v>693</v>
      </c>
      <c r="AM704" s="220">
        <v>693</v>
      </c>
      <c r="AN704" s="220">
        <v>693</v>
      </c>
      <c r="AO704" s="220">
        <v>693</v>
      </c>
      <c r="AP704" s="220">
        <v>693</v>
      </c>
      <c r="AQ704" s="220">
        <v>693</v>
      </c>
      <c r="AR704" s="220">
        <v>693</v>
      </c>
      <c r="AS704" s="220">
        <v>693</v>
      </c>
      <c r="AT704" s="220">
        <v>693</v>
      </c>
      <c r="AU704" s="220">
        <v>693</v>
      </c>
      <c r="AV704" s="220">
        <v>693</v>
      </c>
      <c r="AW704" s="220">
        <v>693</v>
      </c>
      <c r="AX704" s="220">
        <v>693</v>
      </c>
      <c r="AY704" s="220">
        <v>693</v>
      </c>
      <c r="AZ704" s="220">
        <v>693</v>
      </c>
      <c r="BA704" s="220">
        <v>693</v>
      </c>
      <c r="BB704" s="220">
        <v>693</v>
      </c>
      <c r="BC704" s="220">
        <v>693</v>
      </c>
      <c r="BD704" s="220">
        <v>693</v>
      </c>
      <c r="BE704" s="220">
        <v>693</v>
      </c>
      <c r="BF704" s="220">
        <v>693</v>
      </c>
      <c r="BG704" s="220">
        <v>693</v>
      </c>
      <c r="BH704" s="220">
        <v>693</v>
      </c>
      <c r="BI704" s="220">
        <v>693</v>
      </c>
      <c r="BJ704" s="220">
        <v>693</v>
      </c>
      <c r="BK704" s="220">
        <v>693</v>
      </c>
      <c r="BL704" s="220">
        <v>693</v>
      </c>
      <c r="BM704" s="220">
        <v>693</v>
      </c>
      <c r="BN704" s="220">
        <v>693</v>
      </c>
      <c r="BO704" s="220">
        <v>693</v>
      </c>
      <c r="BP704" s="220">
        <v>693</v>
      </c>
      <c r="BQ704" s="220">
        <v>693</v>
      </c>
      <c r="BR704" s="220">
        <v>693</v>
      </c>
      <c r="BS704" s="220">
        <v>693</v>
      </c>
      <c r="BT704" s="220">
        <v>693</v>
      </c>
      <c r="BU704" s="220">
        <v>693</v>
      </c>
      <c r="BV704" s="220">
        <v>693</v>
      </c>
      <c r="BW704" s="220">
        <v>693</v>
      </c>
      <c r="BX704" s="220">
        <v>693</v>
      </c>
      <c r="BY704" s="220">
        <v>693</v>
      </c>
      <c r="BZ704" s="220">
        <v>693</v>
      </c>
      <c r="CA704" s="220">
        <v>693</v>
      </c>
      <c r="CB704" s="220">
        <v>693</v>
      </c>
      <c r="CC704" s="220">
        <v>693</v>
      </c>
      <c r="CD704" s="220">
        <v>693</v>
      </c>
      <c r="CE704" s="220">
        <v>693</v>
      </c>
      <c r="CF704" s="220">
        <v>693</v>
      </c>
      <c r="CG704" s="220">
        <v>693</v>
      </c>
      <c r="CH704" s="220">
        <v>693</v>
      </c>
      <c r="CI704" s="220">
        <v>693</v>
      </c>
      <c r="CJ704" s="220">
        <v>693</v>
      </c>
      <c r="CK704" s="220">
        <v>693</v>
      </c>
      <c r="CL704" s="220">
        <v>693</v>
      </c>
      <c r="CM704" s="220">
        <v>693</v>
      </c>
      <c r="CN704" s="220">
        <v>693</v>
      </c>
      <c r="CO704" s="220">
        <v>693</v>
      </c>
      <c r="CP704" s="220">
        <v>693</v>
      </c>
      <c r="CQ704" s="220">
        <v>693</v>
      </c>
      <c r="CR704" s="220">
        <v>693</v>
      </c>
      <c r="CS704" s="220">
        <v>693</v>
      </c>
      <c r="CT704" s="220">
        <v>693</v>
      </c>
      <c r="CU704" s="220">
        <v>693</v>
      </c>
      <c r="CV704" s="220">
        <v>693</v>
      </c>
      <c r="CW704" s="220">
        <v>693</v>
      </c>
      <c r="CX704" s="220">
        <v>693</v>
      </c>
      <c r="CY704" s="220">
        <v>693</v>
      </c>
      <c r="CZ704" s="220">
        <v>693</v>
      </c>
      <c r="DA704" s="220">
        <v>693</v>
      </c>
      <c r="DB704" s="220">
        <v>693</v>
      </c>
      <c r="DC704" s="220">
        <v>693</v>
      </c>
      <c r="DD704" s="220">
        <v>693</v>
      </c>
      <c r="DE704" s="220">
        <v>693</v>
      </c>
      <c r="DF704" s="220">
        <v>693</v>
      </c>
      <c r="DG704" s="220">
        <v>693</v>
      </c>
      <c r="DH704" s="220">
        <v>693</v>
      </c>
      <c r="DI704" s="220">
        <v>693</v>
      </c>
      <c r="DJ704" s="220">
        <v>693</v>
      </c>
      <c r="DK704" s="220">
        <v>693</v>
      </c>
      <c r="DL704" s="220">
        <v>693</v>
      </c>
      <c r="DM704" s="220">
        <v>693</v>
      </c>
      <c r="DN704" s="220">
        <v>693</v>
      </c>
      <c r="DO704" s="220">
        <v>693</v>
      </c>
      <c r="DP704" s="220">
        <v>693</v>
      </c>
      <c r="DQ704" s="220">
        <v>693</v>
      </c>
      <c r="DR704" s="220">
        <v>693</v>
      </c>
      <c r="DS704" s="220">
        <v>693</v>
      </c>
      <c r="DT704" s="220">
        <v>693</v>
      </c>
      <c r="DU704" s="220">
        <v>693</v>
      </c>
      <c r="DV704" s="220">
        <v>693</v>
      </c>
      <c r="DW704" s="220">
        <v>693</v>
      </c>
      <c r="DX704" s="220">
        <v>693</v>
      </c>
      <c r="DY704" s="220">
        <v>693</v>
      </c>
      <c r="DZ704" s="220">
        <v>693</v>
      </c>
      <c r="EA704" s="220">
        <v>693</v>
      </c>
      <c r="EB704" s="220">
        <v>693</v>
      </c>
      <c r="EC704" s="220">
        <v>693</v>
      </c>
      <c r="ED704" s="220">
        <v>693</v>
      </c>
      <c r="EE704" s="220">
        <v>693</v>
      </c>
      <c r="EF704" s="220">
        <v>693</v>
      </c>
      <c r="EG704" s="220">
        <v>693</v>
      </c>
      <c r="EH704" s="220">
        <v>693</v>
      </c>
      <c r="EI704" s="220">
        <v>693</v>
      </c>
      <c r="EJ704" s="220">
        <v>693</v>
      </c>
      <c r="EK704" s="220">
        <v>693</v>
      </c>
      <c r="EL704" s="220">
        <v>693</v>
      </c>
      <c r="EM704" s="220">
        <v>693</v>
      </c>
      <c r="EN704" s="242">
        <v>693</v>
      </c>
      <c r="EO704" s="232">
        <v>693</v>
      </c>
      <c r="EP704" s="228">
        <v>693</v>
      </c>
      <c r="EQ704" s="166">
        <v>693</v>
      </c>
      <c r="ER704" s="166">
        <v>693</v>
      </c>
      <c r="ES704" s="166">
        <v>693</v>
      </c>
      <c r="ET704" s="166">
        <v>693</v>
      </c>
      <c r="EU704" s="166">
        <v>693</v>
      </c>
      <c r="EV704" s="166">
        <v>693</v>
      </c>
      <c r="EW704" s="154">
        <v>693</v>
      </c>
      <c r="EX704" s="154">
        <v>693</v>
      </c>
      <c r="EY704" s="154">
        <v>693</v>
      </c>
      <c r="EZ704" s="154">
        <v>693</v>
      </c>
      <c r="FA704" s="154">
        <v>693</v>
      </c>
      <c r="FB704" s="154">
        <v>693</v>
      </c>
      <c r="FC704" s="154">
        <v>693</v>
      </c>
      <c r="FD704" s="154">
        <v>693</v>
      </c>
      <c r="FE704" s="154">
        <v>693</v>
      </c>
      <c r="FF704" s="154">
        <v>693</v>
      </c>
      <c r="FG704" s="166">
        <v>693</v>
      </c>
      <c r="FH704" s="154">
        <v>693</v>
      </c>
      <c r="FI704" s="154">
        <v>693</v>
      </c>
      <c r="FJ704" s="154">
        <v>693</v>
      </c>
      <c r="FK704" s="166">
        <v>693</v>
      </c>
      <c r="FL704" s="166">
        <v>693</v>
      </c>
      <c r="FM704" s="166">
        <v>693</v>
      </c>
      <c r="FN704" s="166">
        <v>693</v>
      </c>
      <c r="FO704" s="166">
        <v>693</v>
      </c>
      <c r="FP704" s="166">
        <v>693</v>
      </c>
      <c r="FQ704" s="166">
        <v>693</v>
      </c>
      <c r="FR704" s="166">
        <v>693</v>
      </c>
      <c r="FS704" s="166">
        <v>693</v>
      </c>
      <c r="FT704" s="166">
        <v>693</v>
      </c>
      <c r="FU704" s="166">
        <v>693</v>
      </c>
      <c r="FV704" s="166">
        <v>693</v>
      </c>
      <c r="FW704" s="166">
        <v>693</v>
      </c>
      <c r="FX704" s="166">
        <v>693</v>
      </c>
      <c r="FY704" s="166">
        <v>693</v>
      </c>
      <c r="FZ704" s="166">
        <v>693</v>
      </c>
      <c r="GA704" s="166">
        <v>693</v>
      </c>
      <c r="GB704" s="166">
        <v>693</v>
      </c>
      <c r="GC704" s="166">
        <v>693</v>
      </c>
      <c r="GD704" s="166">
        <v>693</v>
      </c>
      <c r="GE704" s="166">
        <v>693</v>
      </c>
      <c r="GF704" s="166">
        <v>693</v>
      </c>
      <c r="GG704" s="166">
        <v>693</v>
      </c>
      <c r="GH704" s="166">
        <v>693</v>
      </c>
      <c r="GI704" s="166">
        <v>693</v>
      </c>
      <c r="GJ704" s="166">
        <v>693</v>
      </c>
      <c r="GK704" s="154">
        <v>693</v>
      </c>
      <c r="GL704" s="154">
        <v>693</v>
      </c>
      <c r="GM704" s="154">
        <v>693</v>
      </c>
      <c r="GN704" s="154">
        <v>693</v>
      </c>
      <c r="GO704" s="154">
        <v>693</v>
      </c>
      <c r="GP704" s="154">
        <v>693</v>
      </c>
      <c r="GQ704" s="154">
        <v>693</v>
      </c>
      <c r="GR704" s="154">
        <v>693</v>
      </c>
      <c r="GS704" s="154">
        <v>693</v>
      </c>
      <c r="GT704" s="166">
        <v>693</v>
      </c>
      <c r="GU704" s="166">
        <v>693</v>
      </c>
      <c r="GV704" s="166">
        <v>693</v>
      </c>
      <c r="GW704" s="166">
        <v>693</v>
      </c>
      <c r="GX704" s="166">
        <v>693</v>
      </c>
      <c r="GY704" s="166">
        <v>693</v>
      </c>
      <c r="GZ704" s="166">
        <v>693</v>
      </c>
      <c r="HA704" s="166">
        <v>693</v>
      </c>
      <c r="HB704" s="166">
        <v>693</v>
      </c>
      <c r="HC704" s="166">
        <v>693</v>
      </c>
      <c r="HD704" s="166">
        <v>693</v>
      </c>
      <c r="HE704" s="166">
        <v>693</v>
      </c>
      <c r="HF704" s="154">
        <v>693</v>
      </c>
      <c r="HG704" s="154">
        <v>693</v>
      </c>
      <c r="HH704" s="154">
        <v>693</v>
      </c>
      <c r="HI704" s="154">
        <v>693</v>
      </c>
      <c r="HJ704" s="154">
        <v>694</v>
      </c>
      <c r="HK704" s="154">
        <v>693</v>
      </c>
      <c r="HL704" s="154">
        <v>693</v>
      </c>
      <c r="HM704" s="154">
        <v>693</v>
      </c>
      <c r="HN704" s="154">
        <v>693</v>
      </c>
      <c r="HO704" s="166">
        <v>693</v>
      </c>
      <c r="HP704" s="154">
        <v>693</v>
      </c>
      <c r="HQ704" s="154">
        <v>693</v>
      </c>
      <c r="HR704" s="166">
        <v>693</v>
      </c>
      <c r="HS704" s="154">
        <v>693</v>
      </c>
      <c r="HT704" s="151">
        <v>693</v>
      </c>
      <c r="HU704" s="151">
        <v>693</v>
      </c>
      <c r="HV704" s="151">
        <v>693</v>
      </c>
      <c r="HW704" s="170">
        <v>693</v>
      </c>
    </row>
    <row r="705" spans="1:231">
      <c r="A705" s="145">
        <f t="shared" si="60"/>
        <v>43975</v>
      </c>
      <c r="B705" s="220">
        <f>'Age&amp;Sex by occurrence date'!$GEW22</f>
        <v>730</v>
      </c>
      <c r="C705" s="220">
        <v>692</v>
      </c>
      <c r="D705" s="220">
        <v>692</v>
      </c>
      <c r="E705" s="220">
        <v>692</v>
      </c>
      <c r="F705" s="220">
        <v>692</v>
      </c>
      <c r="G705" s="220">
        <v>692</v>
      </c>
      <c r="H705" s="220">
        <v>692</v>
      </c>
      <c r="I705" s="220">
        <v>692</v>
      </c>
      <c r="J705" s="220">
        <v>692</v>
      </c>
      <c r="K705" s="220">
        <v>692</v>
      </c>
      <c r="L705" s="220">
        <v>692</v>
      </c>
      <c r="M705" s="220">
        <v>692</v>
      </c>
      <c r="N705" s="220">
        <v>692</v>
      </c>
      <c r="O705" s="220">
        <v>692</v>
      </c>
      <c r="P705" s="220">
        <v>692</v>
      </c>
      <c r="Q705" s="220">
        <v>692</v>
      </c>
      <c r="R705" s="220">
        <v>692</v>
      </c>
      <c r="S705" s="220">
        <v>692</v>
      </c>
      <c r="T705" s="220">
        <v>692</v>
      </c>
      <c r="U705" s="220">
        <v>692</v>
      </c>
      <c r="V705" s="220">
        <v>692</v>
      </c>
      <c r="W705" s="220">
        <v>692</v>
      </c>
      <c r="X705" s="220">
        <v>692</v>
      </c>
      <c r="Y705" s="220">
        <v>692</v>
      </c>
      <c r="Z705" s="220">
        <v>692</v>
      </c>
      <c r="AA705" s="220">
        <v>692</v>
      </c>
      <c r="AB705" s="220">
        <v>693</v>
      </c>
      <c r="AC705" s="220">
        <v>693</v>
      </c>
      <c r="AD705" s="220">
        <v>693</v>
      </c>
      <c r="AE705" s="220">
        <v>692</v>
      </c>
      <c r="AF705" s="220">
        <v>692</v>
      </c>
      <c r="AG705" s="220">
        <v>692</v>
      </c>
      <c r="AH705" s="220">
        <v>692</v>
      </c>
      <c r="AI705" s="220">
        <v>692</v>
      </c>
      <c r="AJ705" s="220">
        <v>692</v>
      </c>
      <c r="AK705" s="220">
        <v>692</v>
      </c>
      <c r="AL705" s="220">
        <v>692</v>
      </c>
      <c r="AM705" s="220">
        <v>692</v>
      </c>
      <c r="AN705" s="220">
        <v>692</v>
      </c>
      <c r="AO705" s="220">
        <v>692</v>
      </c>
      <c r="AP705" s="220">
        <v>692</v>
      </c>
      <c r="AQ705" s="220">
        <v>692</v>
      </c>
      <c r="AR705" s="220">
        <v>692</v>
      </c>
      <c r="AS705" s="220">
        <v>692</v>
      </c>
      <c r="AT705" s="220">
        <v>692</v>
      </c>
      <c r="AU705" s="220">
        <v>692</v>
      </c>
      <c r="AV705" s="220">
        <v>692</v>
      </c>
      <c r="AW705" s="220">
        <v>692</v>
      </c>
      <c r="AX705" s="220">
        <v>692</v>
      </c>
      <c r="AY705" s="220">
        <v>692</v>
      </c>
      <c r="AZ705" s="220">
        <v>692</v>
      </c>
      <c r="BA705" s="220">
        <v>692</v>
      </c>
      <c r="BB705" s="220">
        <v>692</v>
      </c>
      <c r="BC705" s="220">
        <v>692</v>
      </c>
      <c r="BD705" s="220">
        <v>692</v>
      </c>
      <c r="BE705" s="220">
        <v>692</v>
      </c>
      <c r="BF705" s="220">
        <v>692</v>
      </c>
      <c r="BG705" s="220">
        <v>692</v>
      </c>
      <c r="BH705" s="220">
        <v>692</v>
      </c>
      <c r="BI705" s="220">
        <v>692</v>
      </c>
      <c r="BJ705" s="220">
        <v>692</v>
      </c>
      <c r="BK705" s="220">
        <v>692</v>
      </c>
      <c r="BL705" s="220">
        <v>692</v>
      </c>
      <c r="BM705" s="220">
        <v>692</v>
      </c>
      <c r="BN705" s="220">
        <v>692</v>
      </c>
      <c r="BO705" s="220">
        <v>692</v>
      </c>
      <c r="BP705" s="220">
        <v>692</v>
      </c>
      <c r="BQ705" s="220">
        <v>692</v>
      </c>
      <c r="BR705" s="220">
        <v>692</v>
      </c>
      <c r="BS705" s="220">
        <v>692</v>
      </c>
      <c r="BT705" s="220">
        <v>692</v>
      </c>
      <c r="BU705" s="220">
        <v>692</v>
      </c>
      <c r="BV705" s="220">
        <v>692</v>
      </c>
      <c r="BW705" s="220">
        <v>692</v>
      </c>
      <c r="BX705" s="220">
        <v>692</v>
      </c>
      <c r="BY705" s="220">
        <v>692</v>
      </c>
      <c r="BZ705" s="220">
        <v>692</v>
      </c>
      <c r="CA705" s="220">
        <v>692</v>
      </c>
      <c r="CB705" s="220">
        <v>692</v>
      </c>
      <c r="CC705" s="220">
        <v>692</v>
      </c>
      <c r="CD705" s="220">
        <v>692</v>
      </c>
      <c r="CE705" s="220">
        <v>692</v>
      </c>
      <c r="CF705" s="220">
        <v>692</v>
      </c>
      <c r="CG705" s="220">
        <v>692</v>
      </c>
      <c r="CH705" s="220">
        <v>692</v>
      </c>
      <c r="CI705" s="220">
        <v>692</v>
      </c>
      <c r="CJ705" s="220">
        <v>692</v>
      </c>
      <c r="CK705" s="220">
        <v>692</v>
      </c>
      <c r="CL705" s="220">
        <v>692</v>
      </c>
      <c r="CM705" s="220">
        <v>692</v>
      </c>
      <c r="CN705" s="220">
        <v>692</v>
      </c>
      <c r="CO705" s="220">
        <v>692</v>
      </c>
      <c r="CP705" s="220">
        <v>692</v>
      </c>
      <c r="CQ705" s="220">
        <v>692</v>
      </c>
      <c r="CR705" s="220">
        <v>692</v>
      </c>
      <c r="CS705" s="220">
        <v>692</v>
      </c>
      <c r="CT705" s="220">
        <v>692</v>
      </c>
      <c r="CU705" s="220">
        <v>692</v>
      </c>
      <c r="CV705" s="220">
        <v>692</v>
      </c>
      <c r="CW705" s="220">
        <v>692</v>
      </c>
      <c r="CX705" s="220">
        <v>692</v>
      </c>
      <c r="CY705" s="220">
        <v>692</v>
      </c>
      <c r="CZ705" s="220">
        <v>692</v>
      </c>
      <c r="DA705" s="220">
        <v>692</v>
      </c>
      <c r="DB705" s="220">
        <v>692</v>
      </c>
      <c r="DC705" s="220">
        <v>692</v>
      </c>
      <c r="DD705" s="220">
        <v>692</v>
      </c>
      <c r="DE705" s="220">
        <v>692</v>
      </c>
      <c r="DF705" s="220">
        <v>692</v>
      </c>
      <c r="DG705" s="220">
        <v>692</v>
      </c>
      <c r="DH705" s="220">
        <v>692</v>
      </c>
      <c r="DI705" s="220">
        <v>692</v>
      </c>
      <c r="DJ705" s="220">
        <v>692</v>
      </c>
      <c r="DK705" s="220">
        <v>692</v>
      </c>
      <c r="DL705" s="220">
        <v>692</v>
      </c>
      <c r="DM705" s="220">
        <v>692</v>
      </c>
      <c r="DN705" s="220">
        <v>692</v>
      </c>
      <c r="DO705" s="220">
        <v>692</v>
      </c>
      <c r="DP705" s="220">
        <v>692</v>
      </c>
      <c r="DQ705" s="220">
        <v>692</v>
      </c>
      <c r="DR705" s="220">
        <v>692</v>
      </c>
      <c r="DS705" s="220">
        <v>692</v>
      </c>
      <c r="DT705" s="220">
        <v>692</v>
      </c>
      <c r="DU705" s="220">
        <v>692</v>
      </c>
      <c r="DV705" s="220">
        <v>692</v>
      </c>
      <c r="DW705" s="220">
        <v>692</v>
      </c>
      <c r="DX705" s="220">
        <v>692</v>
      </c>
      <c r="DY705" s="220">
        <v>692</v>
      </c>
      <c r="DZ705" s="220">
        <v>692</v>
      </c>
      <c r="EA705" s="220">
        <v>692</v>
      </c>
      <c r="EB705" s="220">
        <v>692</v>
      </c>
      <c r="EC705" s="220">
        <v>692</v>
      </c>
      <c r="ED705" s="220">
        <v>692</v>
      </c>
      <c r="EE705" s="220">
        <v>692</v>
      </c>
      <c r="EF705" s="220">
        <v>692</v>
      </c>
      <c r="EG705" s="220">
        <v>692</v>
      </c>
      <c r="EH705" s="220">
        <v>692</v>
      </c>
      <c r="EI705" s="220">
        <v>692</v>
      </c>
      <c r="EJ705" s="220">
        <v>692</v>
      </c>
      <c r="EK705" s="220">
        <v>692</v>
      </c>
      <c r="EL705" s="220">
        <v>692</v>
      </c>
      <c r="EM705" s="220">
        <v>692</v>
      </c>
      <c r="EN705" s="242">
        <v>692</v>
      </c>
      <c r="EO705" s="232">
        <v>692</v>
      </c>
      <c r="EP705" s="227">
        <v>692</v>
      </c>
      <c r="EQ705" s="154">
        <v>692</v>
      </c>
      <c r="ER705" s="154">
        <v>692</v>
      </c>
      <c r="ES705" s="154">
        <v>692</v>
      </c>
      <c r="ET705" s="154">
        <v>692</v>
      </c>
      <c r="EU705" s="154">
        <v>692</v>
      </c>
      <c r="EV705" s="154">
        <v>692</v>
      </c>
      <c r="EW705" s="154">
        <v>692</v>
      </c>
      <c r="EX705" s="154">
        <v>692</v>
      </c>
      <c r="EY705" s="154">
        <v>692</v>
      </c>
      <c r="EZ705" s="154">
        <v>692</v>
      </c>
      <c r="FA705" s="154">
        <v>692</v>
      </c>
      <c r="FB705" s="166">
        <v>692</v>
      </c>
      <c r="FC705" s="166">
        <v>692</v>
      </c>
      <c r="FD705" s="166">
        <v>692</v>
      </c>
      <c r="FE705" s="166">
        <v>692</v>
      </c>
      <c r="FF705" s="154">
        <v>692</v>
      </c>
      <c r="FG705" s="154">
        <v>692</v>
      </c>
      <c r="FH705" s="166">
        <v>692</v>
      </c>
      <c r="FI705" s="154">
        <v>692</v>
      </c>
      <c r="FJ705" s="166">
        <v>692</v>
      </c>
      <c r="FK705" s="154">
        <v>692</v>
      </c>
      <c r="FL705" s="154">
        <v>692</v>
      </c>
      <c r="FM705" s="154">
        <v>692</v>
      </c>
      <c r="FN705" s="154">
        <v>692</v>
      </c>
      <c r="FO705" s="154">
        <v>692</v>
      </c>
      <c r="FP705" s="154">
        <v>692</v>
      </c>
      <c r="FQ705" s="154">
        <v>692</v>
      </c>
      <c r="FR705" s="166">
        <v>692</v>
      </c>
      <c r="FS705" s="166">
        <v>692</v>
      </c>
      <c r="FT705" s="166">
        <v>692</v>
      </c>
      <c r="FU705" s="166">
        <v>692</v>
      </c>
      <c r="FV705" s="166">
        <v>692</v>
      </c>
      <c r="FW705" s="166">
        <v>692</v>
      </c>
      <c r="FX705" s="166">
        <v>692</v>
      </c>
      <c r="FY705" s="154">
        <v>692</v>
      </c>
      <c r="FZ705" s="154">
        <v>692</v>
      </c>
      <c r="GA705" s="154">
        <v>692</v>
      </c>
      <c r="GB705" s="154">
        <v>692</v>
      </c>
      <c r="GC705" s="154">
        <v>692</v>
      </c>
      <c r="GD705" s="154">
        <v>692</v>
      </c>
      <c r="GE705" s="154">
        <v>692</v>
      </c>
      <c r="GF705" s="154">
        <v>692</v>
      </c>
      <c r="GG705" s="154">
        <v>692</v>
      </c>
      <c r="GH705" s="154">
        <v>692</v>
      </c>
      <c r="GI705" s="154">
        <v>692</v>
      </c>
      <c r="GJ705" s="154">
        <v>692</v>
      </c>
      <c r="GK705" s="154">
        <v>692</v>
      </c>
      <c r="GL705" s="154">
        <v>692</v>
      </c>
      <c r="GM705" s="154">
        <v>692</v>
      </c>
      <c r="GN705" s="154">
        <v>692</v>
      </c>
      <c r="GO705" s="154">
        <v>692</v>
      </c>
      <c r="GP705" s="154">
        <v>692</v>
      </c>
      <c r="GQ705" s="154">
        <v>692</v>
      </c>
      <c r="GR705" s="154">
        <v>692</v>
      </c>
      <c r="GS705" s="154">
        <v>692</v>
      </c>
      <c r="GT705" s="166">
        <v>692</v>
      </c>
      <c r="GU705" s="166">
        <v>692</v>
      </c>
      <c r="GV705" s="166">
        <v>692</v>
      </c>
      <c r="GW705" s="166">
        <v>692</v>
      </c>
      <c r="GX705" s="166">
        <v>692</v>
      </c>
      <c r="GY705" s="154">
        <v>692</v>
      </c>
      <c r="GZ705" s="154">
        <v>692</v>
      </c>
      <c r="HA705" s="154">
        <v>692</v>
      </c>
      <c r="HB705" s="154">
        <v>692</v>
      </c>
      <c r="HC705" s="154">
        <v>692</v>
      </c>
      <c r="HD705" s="154">
        <v>692</v>
      </c>
      <c r="HE705" s="154">
        <v>692</v>
      </c>
      <c r="HF705" s="154">
        <v>692</v>
      </c>
      <c r="HG705" s="154">
        <v>692</v>
      </c>
      <c r="HH705" s="154">
        <v>692</v>
      </c>
      <c r="HI705" s="154">
        <v>692</v>
      </c>
      <c r="HJ705" s="154">
        <v>693</v>
      </c>
      <c r="HK705" s="154">
        <v>692</v>
      </c>
      <c r="HL705" s="154">
        <v>692</v>
      </c>
      <c r="HM705" s="154">
        <v>692</v>
      </c>
      <c r="HN705" s="154">
        <v>692</v>
      </c>
      <c r="HO705" s="166">
        <v>692</v>
      </c>
      <c r="HP705" s="154">
        <v>692</v>
      </c>
      <c r="HQ705" s="154">
        <v>692</v>
      </c>
      <c r="HR705" s="166">
        <v>692</v>
      </c>
      <c r="HS705" s="154">
        <v>692</v>
      </c>
      <c r="HT705" s="151">
        <v>692</v>
      </c>
      <c r="HU705" s="151">
        <v>692</v>
      </c>
      <c r="HV705" s="151">
        <v>692</v>
      </c>
      <c r="HW705" s="170">
        <v>692</v>
      </c>
    </row>
    <row r="706" spans="1:231">
      <c r="A706" s="145">
        <f t="shared" si="60"/>
        <v>43974</v>
      </c>
      <c r="B706" s="220">
        <f>'Age&amp;Sex by occurrence date'!$GFD22</f>
        <v>729</v>
      </c>
      <c r="C706" s="220">
        <v>692</v>
      </c>
      <c r="D706" s="220">
        <v>692</v>
      </c>
      <c r="E706" s="220">
        <v>692</v>
      </c>
      <c r="F706" s="220">
        <v>692</v>
      </c>
      <c r="G706" s="220">
        <v>692</v>
      </c>
      <c r="H706" s="220">
        <v>692</v>
      </c>
      <c r="I706" s="220">
        <v>692</v>
      </c>
      <c r="J706" s="220">
        <v>692</v>
      </c>
      <c r="K706" s="220">
        <v>692</v>
      </c>
      <c r="L706" s="220">
        <v>692</v>
      </c>
      <c r="M706" s="220">
        <v>692</v>
      </c>
      <c r="N706" s="220">
        <v>692</v>
      </c>
      <c r="O706" s="220">
        <v>692</v>
      </c>
      <c r="P706" s="220">
        <v>692</v>
      </c>
      <c r="Q706" s="220">
        <v>692</v>
      </c>
      <c r="R706" s="220">
        <v>692</v>
      </c>
      <c r="S706" s="220">
        <v>692</v>
      </c>
      <c r="T706" s="220">
        <v>692</v>
      </c>
      <c r="U706" s="220">
        <v>692</v>
      </c>
      <c r="V706" s="220">
        <v>692</v>
      </c>
      <c r="W706" s="220">
        <v>692</v>
      </c>
      <c r="X706" s="220">
        <v>692</v>
      </c>
      <c r="Y706" s="220">
        <v>692</v>
      </c>
      <c r="Z706" s="220">
        <v>692</v>
      </c>
      <c r="AA706" s="220">
        <v>692</v>
      </c>
      <c r="AB706" s="220">
        <v>693</v>
      </c>
      <c r="AC706" s="220">
        <v>693</v>
      </c>
      <c r="AD706" s="220">
        <v>693</v>
      </c>
      <c r="AE706" s="220">
        <v>692</v>
      </c>
      <c r="AF706" s="220">
        <v>692</v>
      </c>
      <c r="AG706" s="220">
        <v>692</v>
      </c>
      <c r="AH706" s="220">
        <v>692</v>
      </c>
      <c r="AI706" s="220">
        <v>692</v>
      </c>
      <c r="AJ706" s="220">
        <v>692</v>
      </c>
      <c r="AK706" s="220">
        <v>692</v>
      </c>
      <c r="AL706" s="220">
        <v>692</v>
      </c>
      <c r="AM706" s="220">
        <v>692</v>
      </c>
      <c r="AN706" s="220">
        <v>692</v>
      </c>
      <c r="AO706" s="220">
        <v>692</v>
      </c>
      <c r="AP706" s="220">
        <v>692</v>
      </c>
      <c r="AQ706" s="220">
        <v>692</v>
      </c>
      <c r="AR706" s="220">
        <v>692</v>
      </c>
      <c r="AS706" s="220">
        <v>692</v>
      </c>
      <c r="AT706" s="220">
        <v>692</v>
      </c>
      <c r="AU706" s="220">
        <v>692</v>
      </c>
      <c r="AV706" s="220">
        <v>692</v>
      </c>
      <c r="AW706" s="220">
        <v>692</v>
      </c>
      <c r="AX706" s="220">
        <v>692</v>
      </c>
      <c r="AY706" s="220">
        <v>692</v>
      </c>
      <c r="AZ706" s="220">
        <v>692</v>
      </c>
      <c r="BA706" s="220">
        <v>692</v>
      </c>
      <c r="BB706" s="220">
        <v>692</v>
      </c>
      <c r="BC706" s="220">
        <v>692</v>
      </c>
      <c r="BD706" s="220">
        <v>692</v>
      </c>
      <c r="BE706" s="220">
        <v>692</v>
      </c>
      <c r="BF706" s="220">
        <v>692</v>
      </c>
      <c r="BG706" s="220">
        <v>692</v>
      </c>
      <c r="BH706" s="220">
        <v>692</v>
      </c>
      <c r="BI706" s="220">
        <v>692</v>
      </c>
      <c r="BJ706" s="220">
        <v>692</v>
      </c>
      <c r="BK706" s="220">
        <v>692</v>
      </c>
      <c r="BL706" s="220">
        <v>692</v>
      </c>
      <c r="BM706" s="220">
        <v>692</v>
      </c>
      <c r="BN706" s="220">
        <v>692</v>
      </c>
      <c r="BO706" s="220">
        <v>692</v>
      </c>
      <c r="BP706" s="220">
        <v>692</v>
      </c>
      <c r="BQ706" s="220">
        <v>692</v>
      </c>
      <c r="BR706" s="220">
        <v>692</v>
      </c>
      <c r="BS706" s="220">
        <v>692</v>
      </c>
      <c r="BT706" s="220">
        <v>692</v>
      </c>
      <c r="BU706" s="220">
        <v>692</v>
      </c>
      <c r="BV706" s="220">
        <v>692</v>
      </c>
      <c r="BW706" s="220">
        <v>692</v>
      </c>
      <c r="BX706" s="220">
        <v>692</v>
      </c>
      <c r="BY706" s="220">
        <v>692</v>
      </c>
      <c r="BZ706" s="220">
        <v>692</v>
      </c>
      <c r="CA706" s="220">
        <v>692</v>
      </c>
      <c r="CB706" s="220">
        <v>692</v>
      </c>
      <c r="CC706" s="220">
        <v>692</v>
      </c>
      <c r="CD706" s="220">
        <v>692</v>
      </c>
      <c r="CE706" s="220">
        <v>692</v>
      </c>
      <c r="CF706" s="220">
        <v>692</v>
      </c>
      <c r="CG706" s="220">
        <v>692</v>
      </c>
      <c r="CH706" s="220">
        <v>692</v>
      </c>
      <c r="CI706" s="220">
        <v>692</v>
      </c>
      <c r="CJ706" s="220">
        <v>692</v>
      </c>
      <c r="CK706" s="220">
        <v>692</v>
      </c>
      <c r="CL706" s="220">
        <v>692</v>
      </c>
      <c r="CM706" s="220">
        <v>692</v>
      </c>
      <c r="CN706" s="220">
        <v>692</v>
      </c>
      <c r="CO706" s="220">
        <v>692</v>
      </c>
      <c r="CP706" s="220">
        <v>692</v>
      </c>
      <c r="CQ706" s="220">
        <v>692</v>
      </c>
      <c r="CR706" s="220">
        <v>692</v>
      </c>
      <c r="CS706" s="220">
        <v>692</v>
      </c>
      <c r="CT706" s="220">
        <v>692</v>
      </c>
      <c r="CU706" s="220">
        <v>692</v>
      </c>
      <c r="CV706" s="220">
        <v>692</v>
      </c>
      <c r="CW706" s="220">
        <v>692</v>
      </c>
      <c r="CX706" s="220">
        <v>692</v>
      </c>
      <c r="CY706" s="220">
        <v>692</v>
      </c>
      <c r="CZ706" s="220">
        <v>692</v>
      </c>
      <c r="DA706" s="220">
        <v>692</v>
      </c>
      <c r="DB706" s="220">
        <v>692</v>
      </c>
      <c r="DC706" s="220">
        <v>692</v>
      </c>
      <c r="DD706" s="220">
        <v>692</v>
      </c>
      <c r="DE706" s="220">
        <v>692</v>
      </c>
      <c r="DF706" s="220">
        <v>692</v>
      </c>
      <c r="DG706" s="220">
        <v>692</v>
      </c>
      <c r="DH706" s="220">
        <v>692</v>
      </c>
      <c r="DI706" s="220">
        <v>692</v>
      </c>
      <c r="DJ706" s="220">
        <v>692</v>
      </c>
      <c r="DK706" s="220">
        <v>692</v>
      </c>
      <c r="DL706" s="220">
        <v>692</v>
      </c>
      <c r="DM706" s="220">
        <v>692</v>
      </c>
      <c r="DN706" s="220">
        <v>692</v>
      </c>
      <c r="DO706" s="220">
        <v>692</v>
      </c>
      <c r="DP706" s="220">
        <v>692</v>
      </c>
      <c r="DQ706" s="220">
        <v>692</v>
      </c>
      <c r="DR706" s="220">
        <v>692</v>
      </c>
      <c r="DS706" s="220">
        <v>692</v>
      </c>
      <c r="DT706" s="220">
        <v>692</v>
      </c>
      <c r="DU706" s="220">
        <v>692</v>
      </c>
      <c r="DV706" s="220">
        <v>692</v>
      </c>
      <c r="DW706" s="220">
        <v>692</v>
      </c>
      <c r="DX706" s="220">
        <v>692</v>
      </c>
      <c r="DY706" s="220">
        <v>692</v>
      </c>
      <c r="DZ706" s="220">
        <v>692</v>
      </c>
      <c r="EA706" s="220">
        <v>692</v>
      </c>
      <c r="EB706" s="220">
        <v>692</v>
      </c>
      <c r="EC706" s="220">
        <v>692</v>
      </c>
      <c r="ED706" s="220">
        <v>692</v>
      </c>
      <c r="EE706" s="220">
        <v>692</v>
      </c>
      <c r="EF706" s="220">
        <v>692</v>
      </c>
      <c r="EG706" s="220">
        <v>692</v>
      </c>
      <c r="EH706" s="220">
        <v>692</v>
      </c>
      <c r="EI706" s="220">
        <v>692</v>
      </c>
      <c r="EJ706" s="220">
        <v>692</v>
      </c>
      <c r="EK706" s="220">
        <v>692</v>
      </c>
      <c r="EL706" s="220">
        <v>692</v>
      </c>
      <c r="EM706" s="220">
        <v>692</v>
      </c>
      <c r="EN706" s="242">
        <v>692</v>
      </c>
      <c r="EO706" s="232">
        <v>692</v>
      </c>
      <c r="EP706" s="227">
        <v>692</v>
      </c>
      <c r="EQ706" s="154">
        <v>692</v>
      </c>
      <c r="ER706" s="154">
        <v>692</v>
      </c>
      <c r="ES706" s="154">
        <v>692</v>
      </c>
      <c r="ET706" s="154">
        <v>692</v>
      </c>
      <c r="EU706" s="154">
        <v>692</v>
      </c>
      <c r="EV706" s="154">
        <v>692</v>
      </c>
      <c r="EW706" s="166">
        <v>692</v>
      </c>
      <c r="EX706" s="166">
        <v>692</v>
      </c>
      <c r="EY706" s="166">
        <v>692</v>
      </c>
      <c r="EZ706" s="166">
        <v>692</v>
      </c>
      <c r="FA706" s="166">
        <v>692</v>
      </c>
      <c r="FB706" s="154">
        <v>692</v>
      </c>
      <c r="FC706" s="166">
        <v>692</v>
      </c>
      <c r="FD706" s="166">
        <v>692</v>
      </c>
      <c r="FE706" s="154">
        <v>692</v>
      </c>
      <c r="FF706" s="166">
        <v>692</v>
      </c>
      <c r="FG706" s="166">
        <v>692</v>
      </c>
      <c r="FH706" s="154">
        <v>692</v>
      </c>
      <c r="FI706" s="166">
        <v>692</v>
      </c>
      <c r="FJ706" s="166">
        <v>692</v>
      </c>
      <c r="FK706" s="166">
        <v>692</v>
      </c>
      <c r="FL706" s="166">
        <v>692</v>
      </c>
      <c r="FM706" s="166">
        <v>692</v>
      </c>
      <c r="FN706" s="166">
        <v>692</v>
      </c>
      <c r="FO706" s="166">
        <v>692</v>
      </c>
      <c r="FP706" s="166">
        <v>692</v>
      </c>
      <c r="FQ706" s="166">
        <v>692</v>
      </c>
      <c r="FR706" s="154">
        <v>692</v>
      </c>
      <c r="FS706" s="154">
        <v>692</v>
      </c>
      <c r="FT706" s="154">
        <v>692</v>
      </c>
      <c r="FU706" s="154">
        <v>692</v>
      </c>
      <c r="FV706" s="154">
        <v>692</v>
      </c>
      <c r="FW706" s="154">
        <v>692</v>
      </c>
      <c r="FX706" s="154">
        <v>692</v>
      </c>
      <c r="FY706" s="166">
        <v>692</v>
      </c>
      <c r="FZ706" s="166">
        <v>692</v>
      </c>
      <c r="GA706" s="166">
        <v>692</v>
      </c>
      <c r="GB706" s="166">
        <v>692</v>
      </c>
      <c r="GC706" s="166">
        <v>692</v>
      </c>
      <c r="GD706" s="166">
        <v>692</v>
      </c>
      <c r="GE706" s="166">
        <v>692</v>
      </c>
      <c r="GF706" s="166">
        <v>692</v>
      </c>
      <c r="GG706" s="166">
        <v>692</v>
      </c>
      <c r="GH706" s="166">
        <v>692</v>
      </c>
      <c r="GI706" s="166">
        <v>692</v>
      </c>
      <c r="GJ706" s="166">
        <v>692</v>
      </c>
      <c r="GK706" s="166">
        <v>692</v>
      </c>
      <c r="GL706" s="166">
        <v>692</v>
      </c>
      <c r="GM706" s="166">
        <v>692</v>
      </c>
      <c r="GN706" s="166">
        <v>692</v>
      </c>
      <c r="GO706" s="166">
        <v>692</v>
      </c>
      <c r="GP706" s="166">
        <v>692</v>
      </c>
      <c r="GQ706" s="166">
        <v>692</v>
      </c>
      <c r="GR706" s="166">
        <v>692</v>
      </c>
      <c r="GS706" s="166">
        <v>692</v>
      </c>
      <c r="GT706" s="166">
        <v>692</v>
      </c>
      <c r="GU706" s="166">
        <v>692</v>
      </c>
      <c r="GV706" s="166">
        <v>692</v>
      </c>
      <c r="GW706" s="166">
        <v>692</v>
      </c>
      <c r="GX706" s="166">
        <v>692</v>
      </c>
      <c r="GY706" s="166">
        <v>692</v>
      </c>
      <c r="GZ706" s="166">
        <v>692</v>
      </c>
      <c r="HA706" s="166">
        <v>692</v>
      </c>
      <c r="HB706" s="166">
        <v>692</v>
      </c>
      <c r="HC706" s="166">
        <v>692</v>
      </c>
      <c r="HD706" s="166">
        <v>692</v>
      </c>
      <c r="HE706" s="166">
        <v>692</v>
      </c>
      <c r="HF706" s="166">
        <v>692</v>
      </c>
      <c r="HG706" s="154">
        <v>692</v>
      </c>
      <c r="HH706" s="154">
        <v>692</v>
      </c>
      <c r="HI706" s="166">
        <v>692</v>
      </c>
      <c r="HJ706" s="154">
        <v>693</v>
      </c>
      <c r="HK706" s="154">
        <v>692</v>
      </c>
      <c r="HL706" s="166">
        <v>692</v>
      </c>
      <c r="HM706" s="154">
        <v>692</v>
      </c>
      <c r="HN706" s="154">
        <v>692</v>
      </c>
      <c r="HO706" s="166">
        <v>692</v>
      </c>
      <c r="HP706" s="154">
        <v>692</v>
      </c>
      <c r="HQ706" s="154">
        <v>692</v>
      </c>
      <c r="HR706" s="166">
        <v>692</v>
      </c>
      <c r="HS706" s="154">
        <v>692</v>
      </c>
      <c r="HT706" s="151">
        <v>692</v>
      </c>
      <c r="HU706" s="151">
        <v>692</v>
      </c>
      <c r="HV706" s="151">
        <v>692</v>
      </c>
      <c r="HW706" s="170">
        <v>692</v>
      </c>
    </row>
    <row r="707" spans="1:231">
      <c r="A707" s="145">
        <f t="shared" si="60"/>
        <v>43973</v>
      </c>
      <c r="B707" s="220">
        <f>'Age&amp;Sex by occurrence date'!$GFK22</f>
        <v>728</v>
      </c>
      <c r="C707" s="220">
        <v>691</v>
      </c>
      <c r="D707" s="220">
        <v>691</v>
      </c>
      <c r="E707" s="220">
        <v>691</v>
      </c>
      <c r="F707" s="220">
        <v>691</v>
      </c>
      <c r="G707" s="220">
        <v>691</v>
      </c>
      <c r="H707" s="220">
        <v>691</v>
      </c>
      <c r="I707" s="220">
        <v>691</v>
      </c>
      <c r="J707" s="220">
        <v>691</v>
      </c>
      <c r="K707" s="220">
        <v>691</v>
      </c>
      <c r="L707" s="220">
        <v>691</v>
      </c>
      <c r="M707" s="220">
        <v>691</v>
      </c>
      <c r="N707" s="220">
        <v>691</v>
      </c>
      <c r="O707" s="220">
        <v>691</v>
      </c>
      <c r="P707" s="220">
        <v>691</v>
      </c>
      <c r="Q707" s="220">
        <v>691</v>
      </c>
      <c r="R707" s="220">
        <v>691</v>
      </c>
      <c r="S707" s="220">
        <v>691</v>
      </c>
      <c r="T707" s="220">
        <v>691</v>
      </c>
      <c r="U707" s="220">
        <v>691</v>
      </c>
      <c r="V707" s="220">
        <v>691</v>
      </c>
      <c r="W707" s="220">
        <v>691</v>
      </c>
      <c r="X707" s="220">
        <v>691</v>
      </c>
      <c r="Y707" s="220">
        <v>691</v>
      </c>
      <c r="Z707" s="220">
        <v>691</v>
      </c>
      <c r="AA707" s="220">
        <v>691</v>
      </c>
      <c r="AB707" s="220">
        <v>692</v>
      </c>
      <c r="AC707" s="220">
        <v>692</v>
      </c>
      <c r="AD707" s="220">
        <v>692</v>
      </c>
      <c r="AE707" s="220">
        <v>691</v>
      </c>
      <c r="AF707" s="220">
        <v>691</v>
      </c>
      <c r="AG707" s="220">
        <v>691</v>
      </c>
      <c r="AH707" s="220">
        <v>691</v>
      </c>
      <c r="AI707" s="220">
        <v>691</v>
      </c>
      <c r="AJ707" s="220">
        <v>691</v>
      </c>
      <c r="AK707" s="220">
        <v>691</v>
      </c>
      <c r="AL707" s="220">
        <v>691</v>
      </c>
      <c r="AM707" s="220">
        <v>691</v>
      </c>
      <c r="AN707" s="220">
        <v>691</v>
      </c>
      <c r="AO707" s="220">
        <v>691</v>
      </c>
      <c r="AP707" s="220">
        <v>691</v>
      </c>
      <c r="AQ707" s="220">
        <v>691</v>
      </c>
      <c r="AR707" s="220">
        <v>691</v>
      </c>
      <c r="AS707" s="220">
        <v>691</v>
      </c>
      <c r="AT707" s="220">
        <v>691</v>
      </c>
      <c r="AU707" s="220">
        <v>691</v>
      </c>
      <c r="AV707" s="220">
        <v>691</v>
      </c>
      <c r="AW707" s="220">
        <v>691</v>
      </c>
      <c r="AX707" s="220">
        <v>691</v>
      </c>
      <c r="AY707" s="220">
        <v>691</v>
      </c>
      <c r="AZ707" s="220">
        <v>691</v>
      </c>
      <c r="BA707" s="220">
        <v>691</v>
      </c>
      <c r="BB707" s="220">
        <v>691</v>
      </c>
      <c r="BC707" s="220">
        <v>691</v>
      </c>
      <c r="BD707" s="220">
        <v>691</v>
      </c>
      <c r="BE707" s="220">
        <v>691</v>
      </c>
      <c r="BF707" s="220">
        <v>691</v>
      </c>
      <c r="BG707" s="220">
        <v>691</v>
      </c>
      <c r="BH707" s="220">
        <v>691</v>
      </c>
      <c r="BI707" s="220">
        <v>691</v>
      </c>
      <c r="BJ707" s="220">
        <v>691</v>
      </c>
      <c r="BK707" s="220">
        <v>691</v>
      </c>
      <c r="BL707" s="220">
        <v>691</v>
      </c>
      <c r="BM707" s="220">
        <v>691</v>
      </c>
      <c r="BN707" s="220">
        <v>691</v>
      </c>
      <c r="BO707" s="220">
        <v>691</v>
      </c>
      <c r="BP707" s="220">
        <v>691</v>
      </c>
      <c r="BQ707" s="220">
        <v>691</v>
      </c>
      <c r="BR707" s="220">
        <v>691</v>
      </c>
      <c r="BS707" s="220">
        <v>691</v>
      </c>
      <c r="BT707" s="220">
        <v>691</v>
      </c>
      <c r="BU707" s="220">
        <v>691</v>
      </c>
      <c r="BV707" s="220">
        <v>691</v>
      </c>
      <c r="BW707" s="220">
        <v>691</v>
      </c>
      <c r="BX707" s="220">
        <v>691</v>
      </c>
      <c r="BY707" s="220">
        <v>691</v>
      </c>
      <c r="BZ707" s="220">
        <v>691</v>
      </c>
      <c r="CA707" s="220">
        <v>691</v>
      </c>
      <c r="CB707" s="220">
        <v>691</v>
      </c>
      <c r="CC707" s="220">
        <v>691</v>
      </c>
      <c r="CD707" s="220">
        <v>691</v>
      </c>
      <c r="CE707" s="220">
        <v>691</v>
      </c>
      <c r="CF707" s="220">
        <v>691</v>
      </c>
      <c r="CG707" s="220">
        <v>691</v>
      </c>
      <c r="CH707" s="220">
        <v>691</v>
      </c>
      <c r="CI707" s="220">
        <v>691</v>
      </c>
      <c r="CJ707" s="220">
        <v>691</v>
      </c>
      <c r="CK707" s="220">
        <v>691</v>
      </c>
      <c r="CL707" s="220">
        <v>691</v>
      </c>
      <c r="CM707" s="220">
        <v>691</v>
      </c>
      <c r="CN707" s="220">
        <v>691</v>
      </c>
      <c r="CO707" s="220">
        <v>691</v>
      </c>
      <c r="CP707" s="220">
        <v>691</v>
      </c>
      <c r="CQ707" s="220">
        <v>691</v>
      </c>
      <c r="CR707" s="220">
        <v>691</v>
      </c>
      <c r="CS707" s="220">
        <v>691</v>
      </c>
      <c r="CT707" s="220">
        <v>691</v>
      </c>
      <c r="CU707" s="220">
        <v>691</v>
      </c>
      <c r="CV707" s="220">
        <v>691</v>
      </c>
      <c r="CW707" s="220">
        <v>691</v>
      </c>
      <c r="CX707" s="220">
        <v>691</v>
      </c>
      <c r="CY707" s="220">
        <v>691</v>
      </c>
      <c r="CZ707" s="220">
        <v>691</v>
      </c>
      <c r="DA707" s="220">
        <v>691</v>
      </c>
      <c r="DB707" s="220">
        <v>691</v>
      </c>
      <c r="DC707" s="220">
        <v>691</v>
      </c>
      <c r="DD707" s="220">
        <v>691</v>
      </c>
      <c r="DE707" s="220">
        <v>691</v>
      </c>
      <c r="DF707" s="220">
        <v>691</v>
      </c>
      <c r="DG707" s="220">
        <v>691</v>
      </c>
      <c r="DH707" s="220">
        <v>691</v>
      </c>
      <c r="DI707" s="220">
        <v>691</v>
      </c>
      <c r="DJ707" s="220">
        <v>691</v>
      </c>
      <c r="DK707" s="220">
        <v>691</v>
      </c>
      <c r="DL707" s="220">
        <v>691</v>
      </c>
      <c r="DM707" s="220">
        <v>691</v>
      </c>
      <c r="DN707" s="220">
        <v>691</v>
      </c>
      <c r="DO707" s="220">
        <v>691</v>
      </c>
      <c r="DP707" s="220">
        <v>691</v>
      </c>
      <c r="DQ707" s="220">
        <v>691</v>
      </c>
      <c r="DR707" s="220">
        <v>691</v>
      </c>
      <c r="DS707" s="220">
        <v>691</v>
      </c>
      <c r="DT707" s="220">
        <v>691</v>
      </c>
      <c r="DU707" s="220">
        <v>691</v>
      </c>
      <c r="DV707" s="220">
        <v>691</v>
      </c>
      <c r="DW707" s="220">
        <v>691</v>
      </c>
      <c r="DX707" s="220">
        <v>691</v>
      </c>
      <c r="DY707" s="220">
        <v>691</v>
      </c>
      <c r="DZ707" s="220">
        <v>691</v>
      </c>
      <c r="EA707" s="220">
        <v>691</v>
      </c>
      <c r="EB707" s="220">
        <v>691</v>
      </c>
      <c r="EC707" s="220">
        <v>691</v>
      </c>
      <c r="ED707" s="220">
        <v>691</v>
      </c>
      <c r="EE707" s="220">
        <v>691</v>
      </c>
      <c r="EF707" s="220">
        <v>691</v>
      </c>
      <c r="EG707" s="220">
        <v>691</v>
      </c>
      <c r="EH707" s="220">
        <v>691</v>
      </c>
      <c r="EI707" s="220">
        <v>691</v>
      </c>
      <c r="EJ707" s="220">
        <v>691</v>
      </c>
      <c r="EK707" s="220">
        <v>691</v>
      </c>
      <c r="EL707" s="220">
        <v>691</v>
      </c>
      <c r="EM707" s="220">
        <v>691</v>
      </c>
      <c r="EN707" s="242">
        <v>691</v>
      </c>
      <c r="EO707" s="232">
        <v>691</v>
      </c>
      <c r="EP707" s="228">
        <v>691</v>
      </c>
      <c r="EQ707" s="166">
        <v>691</v>
      </c>
      <c r="ER707" s="166">
        <v>691</v>
      </c>
      <c r="ES707" s="166">
        <v>691</v>
      </c>
      <c r="ET707" s="166">
        <v>691</v>
      </c>
      <c r="EU707" s="166">
        <v>691</v>
      </c>
      <c r="EV707" s="166">
        <v>691</v>
      </c>
      <c r="EW707" s="154">
        <v>691</v>
      </c>
      <c r="EX707" s="154">
        <v>691</v>
      </c>
      <c r="EY707" s="154">
        <v>691</v>
      </c>
      <c r="EZ707" s="154">
        <v>691</v>
      </c>
      <c r="FA707" s="154">
        <v>691</v>
      </c>
      <c r="FB707" s="166">
        <v>691</v>
      </c>
      <c r="FC707" s="154">
        <v>691</v>
      </c>
      <c r="FD707" s="166">
        <v>691</v>
      </c>
      <c r="FE707" s="166">
        <v>691</v>
      </c>
      <c r="FF707" s="154">
        <v>691</v>
      </c>
      <c r="FG707" s="166">
        <v>691</v>
      </c>
      <c r="FH707" s="166">
        <v>691</v>
      </c>
      <c r="FI707" s="154">
        <v>691</v>
      </c>
      <c r="FJ707" s="166">
        <v>691</v>
      </c>
      <c r="FK707" s="154">
        <v>691</v>
      </c>
      <c r="FL707" s="154">
        <v>691</v>
      </c>
      <c r="FM707" s="154">
        <v>691</v>
      </c>
      <c r="FN707" s="154">
        <v>691</v>
      </c>
      <c r="FO707" s="154">
        <v>691</v>
      </c>
      <c r="FP707" s="154">
        <v>691</v>
      </c>
      <c r="FQ707" s="154">
        <v>691</v>
      </c>
      <c r="FR707" s="166">
        <v>691</v>
      </c>
      <c r="FS707" s="166">
        <v>691</v>
      </c>
      <c r="FT707" s="166">
        <v>691</v>
      </c>
      <c r="FU707" s="166">
        <v>691</v>
      </c>
      <c r="FV707" s="166">
        <v>691</v>
      </c>
      <c r="FW707" s="166">
        <v>691</v>
      </c>
      <c r="FX707" s="166">
        <v>691</v>
      </c>
      <c r="FY707" s="154">
        <v>691</v>
      </c>
      <c r="FZ707" s="154">
        <v>691</v>
      </c>
      <c r="GA707" s="154">
        <v>691</v>
      </c>
      <c r="GB707" s="154">
        <v>691</v>
      </c>
      <c r="GC707" s="154">
        <v>691</v>
      </c>
      <c r="GD707" s="154">
        <v>691</v>
      </c>
      <c r="GE707" s="154">
        <v>691</v>
      </c>
      <c r="GF707" s="154">
        <v>691</v>
      </c>
      <c r="GG707" s="154">
        <v>691</v>
      </c>
      <c r="GH707" s="154">
        <v>691</v>
      </c>
      <c r="GI707" s="154">
        <v>691</v>
      </c>
      <c r="GJ707" s="154">
        <v>691</v>
      </c>
      <c r="GK707" s="166">
        <v>691</v>
      </c>
      <c r="GL707" s="166">
        <v>691</v>
      </c>
      <c r="GM707" s="166">
        <v>691</v>
      </c>
      <c r="GN707" s="166">
        <v>691</v>
      </c>
      <c r="GO707" s="166">
        <v>691</v>
      </c>
      <c r="GP707" s="166">
        <v>691</v>
      </c>
      <c r="GQ707" s="166">
        <v>691</v>
      </c>
      <c r="GR707" s="166">
        <v>691</v>
      </c>
      <c r="GS707" s="166">
        <v>691</v>
      </c>
      <c r="GT707" s="154">
        <v>691</v>
      </c>
      <c r="GU707" s="154">
        <v>691</v>
      </c>
      <c r="GV707" s="154">
        <v>691</v>
      </c>
      <c r="GW707" s="154">
        <v>691</v>
      </c>
      <c r="GX707" s="166">
        <v>691</v>
      </c>
      <c r="GY707" s="166">
        <v>691</v>
      </c>
      <c r="GZ707" s="166">
        <v>691</v>
      </c>
      <c r="HA707" s="166">
        <v>691</v>
      </c>
      <c r="HB707" s="166">
        <v>691</v>
      </c>
      <c r="HC707" s="166">
        <v>691</v>
      </c>
      <c r="HD707" s="166">
        <v>691</v>
      </c>
      <c r="HE707" s="166">
        <v>691</v>
      </c>
      <c r="HF707" s="166">
        <v>691</v>
      </c>
      <c r="HG707" s="154">
        <v>691</v>
      </c>
      <c r="HH707" s="154">
        <v>691</v>
      </c>
      <c r="HI707" s="166">
        <v>691</v>
      </c>
      <c r="HJ707" s="154">
        <v>692</v>
      </c>
      <c r="HK707" s="154">
        <v>691</v>
      </c>
      <c r="HL707" s="166">
        <v>691</v>
      </c>
      <c r="HM707" s="154">
        <v>691</v>
      </c>
      <c r="HN707" s="154">
        <v>691</v>
      </c>
      <c r="HO707" s="166">
        <v>691</v>
      </c>
      <c r="HP707" s="154">
        <v>691</v>
      </c>
      <c r="HQ707" s="154">
        <v>691</v>
      </c>
      <c r="HR707" s="166">
        <v>691</v>
      </c>
      <c r="HS707" s="154">
        <v>691</v>
      </c>
      <c r="HT707" s="151">
        <v>691</v>
      </c>
      <c r="HU707" s="151">
        <v>691</v>
      </c>
      <c r="HV707" s="151">
        <v>691</v>
      </c>
      <c r="HW707" s="170">
        <v>691</v>
      </c>
    </row>
    <row r="708" spans="1:231">
      <c r="A708" s="145">
        <f t="shared" si="60"/>
        <v>43972</v>
      </c>
      <c r="B708" s="220">
        <f>'Age&amp;Sex by occurrence date'!$GFR22</f>
        <v>724</v>
      </c>
      <c r="C708" s="220">
        <v>688</v>
      </c>
      <c r="D708" s="220">
        <v>688</v>
      </c>
      <c r="E708" s="220">
        <v>688</v>
      </c>
      <c r="F708" s="220">
        <v>688</v>
      </c>
      <c r="G708" s="220">
        <v>688</v>
      </c>
      <c r="H708" s="220">
        <v>688</v>
      </c>
      <c r="I708" s="220">
        <v>688</v>
      </c>
      <c r="J708" s="220">
        <v>688</v>
      </c>
      <c r="K708" s="220">
        <v>688</v>
      </c>
      <c r="L708" s="220">
        <v>688</v>
      </c>
      <c r="M708" s="220">
        <v>688</v>
      </c>
      <c r="N708" s="220">
        <v>688</v>
      </c>
      <c r="O708" s="220">
        <v>688</v>
      </c>
      <c r="P708" s="220">
        <v>688</v>
      </c>
      <c r="Q708" s="220">
        <v>688</v>
      </c>
      <c r="R708" s="220">
        <v>688</v>
      </c>
      <c r="S708" s="220">
        <v>688</v>
      </c>
      <c r="T708" s="220">
        <v>688</v>
      </c>
      <c r="U708" s="220">
        <v>688</v>
      </c>
      <c r="V708" s="220">
        <v>688</v>
      </c>
      <c r="W708" s="220">
        <v>688</v>
      </c>
      <c r="X708" s="220">
        <v>688</v>
      </c>
      <c r="Y708" s="220">
        <v>688</v>
      </c>
      <c r="Z708" s="220">
        <v>688</v>
      </c>
      <c r="AA708" s="220">
        <v>688</v>
      </c>
      <c r="AB708" s="220">
        <v>689</v>
      </c>
      <c r="AC708" s="220">
        <v>689</v>
      </c>
      <c r="AD708" s="220">
        <v>689</v>
      </c>
      <c r="AE708" s="220">
        <v>688</v>
      </c>
      <c r="AF708" s="220">
        <v>688</v>
      </c>
      <c r="AG708" s="220">
        <v>688</v>
      </c>
      <c r="AH708" s="220">
        <v>688</v>
      </c>
      <c r="AI708" s="220">
        <v>688</v>
      </c>
      <c r="AJ708" s="220">
        <v>688</v>
      </c>
      <c r="AK708" s="220">
        <v>688</v>
      </c>
      <c r="AL708" s="220">
        <v>688</v>
      </c>
      <c r="AM708" s="220">
        <v>688</v>
      </c>
      <c r="AN708" s="220">
        <v>688</v>
      </c>
      <c r="AO708" s="220">
        <v>688</v>
      </c>
      <c r="AP708" s="220">
        <v>688</v>
      </c>
      <c r="AQ708" s="220">
        <v>688</v>
      </c>
      <c r="AR708" s="220">
        <v>688</v>
      </c>
      <c r="AS708" s="220">
        <v>688</v>
      </c>
      <c r="AT708" s="220">
        <v>688</v>
      </c>
      <c r="AU708" s="220">
        <v>688</v>
      </c>
      <c r="AV708" s="220">
        <v>688</v>
      </c>
      <c r="AW708" s="220">
        <v>688</v>
      </c>
      <c r="AX708" s="220">
        <v>688</v>
      </c>
      <c r="AY708" s="220">
        <v>688</v>
      </c>
      <c r="AZ708" s="220">
        <v>688</v>
      </c>
      <c r="BA708" s="220">
        <v>688</v>
      </c>
      <c r="BB708" s="220">
        <v>688</v>
      </c>
      <c r="BC708" s="220">
        <v>688</v>
      </c>
      <c r="BD708" s="220">
        <v>688</v>
      </c>
      <c r="BE708" s="220">
        <v>688</v>
      </c>
      <c r="BF708" s="220">
        <v>688</v>
      </c>
      <c r="BG708" s="220">
        <v>688</v>
      </c>
      <c r="BH708" s="220">
        <v>688</v>
      </c>
      <c r="BI708" s="220">
        <v>688</v>
      </c>
      <c r="BJ708" s="220">
        <v>688</v>
      </c>
      <c r="BK708" s="220">
        <v>688</v>
      </c>
      <c r="BL708" s="220">
        <v>688</v>
      </c>
      <c r="BM708" s="220">
        <v>688</v>
      </c>
      <c r="BN708" s="220">
        <v>688</v>
      </c>
      <c r="BO708" s="220">
        <v>688</v>
      </c>
      <c r="BP708" s="220">
        <v>688</v>
      </c>
      <c r="BQ708" s="220">
        <v>688</v>
      </c>
      <c r="BR708" s="220">
        <v>688</v>
      </c>
      <c r="BS708" s="220">
        <v>688</v>
      </c>
      <c r="BT708" s="220">
        <v>688</v>
      </c>
      <c r="BU708" s="220">
        <v>688</v>
      </c>
      <c r="BV708" s="220">
        <v>688</v>
      </c>
      <c r="BW708" s="220">
        <v>688</v>
      </c>
      <c r="BX708" s="220">
        <v>688</v>
      </c>
      <c r="BY708" s="220">
        <v>688</v>
      </c>
      <c r="BZ708" s="220">
        <v>688</v>
      </c>
      <c r="CA708" s="220">
        <v>688</v>
      </c>
      <c r="CB708" s="220">
        <v>688</v>
      </c>
      <c r="CC708" s="220">
        <v>688</v>
      </c>
      <c r="CD708" s="220">
        <v>688</v>
      </c>
      <c r="CE708" s="220">
        <v>688</v>
      </c>
      <c r="CF708" s="220">
        <v>688</v>
      </c>
      <c r="CG708" s="220">
        <v>688</v>
      </c>
      <c r="CH708" s="220">
        <v>688</v>
      </c>
      <c r="CI708" s="220">
        <v>688</v>
      </c>
      <c r="CJ708" s="220">
        <v>688</v>
      </c>
      <c r="CK708" s="220">
        <v>688</v>
      </c>
      <c r="CL708" s="220">
        <v>688</v>
      </c>
      <c r="CM708" s="220">
        <v>688</v>
      </c>
      <c r="CN708" s="220">
        <v>688</v>
      </c>
      <c r="CO708" s="220">
        <v>688</v>
      </c>
      <c r="CP708" s="220">
        <v>688</v>
      </c>
      <c r="CQ708" s="220">
        <v>688</v>
      </c>
      <c r="CR708" s="220">
        <v>688</v>
      </c>
      <c r="CS708" s="220">
        <v>688</v>
      </c>
      <c r="CT708" s="220">
        <v>688</v>
      </c>
      <c r="CU708" s="220">
        <v>688</v>
      </c>
      <c r="CV708" s="220">
        <v>688</v>
      </c>
      <c r="CW708" s="220">
        <v>688</v>
      </c>
      <c r="CX708" s="220">
        <v>688</v>
      </c>
      <c r="CY708" s="220">
        <v>688</v>
      </c>
      <c r="CZ708" s="220">
        <v>688</v>
      </c>
      <c r="DA708" s="220">
        <v>688</v>
      </c>
      <c r="DB708" s="220">
        <v>688</v>
      </c>
      <c r="DC708" s="220">
        <v>688</v>
      </c>
      <c r="DD708" s="220">
        <v>688</v>
      </c>
      <c r="DE708" s="220">
        <v>688</v>
      </c>
      <c r="DF708" s="220">
        <v>688</v>
      </c>
      <c r="DG708" s="220">
        <v>688</v>
      </c>
      <c r="DH708" s="220">
        <v>688</v>
      </c>
      <c r="DI708" s="220">
        <v>688</v>
      </c>
      <c r="DJ708" s="220">
        <v>688</v>
      </c>
      <c r="DK708" s="220">
        <v>688</v>
      </c>
      <c r="DL708" s="220">
        <v>688</v>
      </c>
      <c r="DM708" s="220">
        <v>688</v>
      </c>
      <c r="DN708" s="220">
        <v>688</v>
      </c>
      <c r="DO708" s="220">
        <v>688</v>
      </c>
      <c r="DP708" s="220">
        <v>688</v>
      </c>
      <c r="DQ708" s="220">
        <v>688</v>
      </c>
      <c r="DR708" s="220">
        <v>688</v>
      </c>
      <c r="DS708" s="220">
        <v>688</v>
      </c>
      <c r="DT708" s="220">
        <v>688</v>
      </c>
      <c r="DU708" s="220">
        <v>688</v>
      </c>
      <c r="DV708" s="220">
        <v>688</v>
      </c>
      <c r="DW708" s="220">
        <v>688</v>
      </c>
      <c r="DX708" s="220">
        <v>688</v>
      </c>
      <c r="DY708" s="220">
        <v>688</v>
      </c>
      <c r="DZ708" s="220">
        <v>688</v>
      </c>
      <c r="EA708" s="220">
        <v>688</v>
      </c>
      <c r="EB708" s="220">
        <v>688</v>
      </c>
      <c r="EC708" s="220">
        <v>688</v>
      </c>
      <c r="ED708" s="220">
        <v>688</v>
      </c>
      <c r="EE708" s="220">
        <v>688</v>
      </c>
      <c r="EF708" s="220">
        <v>688</v>
      </c>
      <c r="EG708" s="220">
        <v>688</v>
      </c>
      <c r="EH708" s="220">
        <v>688</v>
      </c>
      <c r="EI708" s="220">
        <v>688</v>
      </c>
      <c r="EJ708" s="220">
        <v>688</v>
      </c>
      <c r="EK708" s="220">
        <v>688</v>
      </c>
      <c r="EL708" s="220">
        <v>688</v>
      </c>
      <c r="EM708" s="220">
        <v>688</v>
      </c>
      <c r="EN708" s="242">
        <v>688</v>
      </c>
      <c r="EO708" s="232">
        <v>688</v>
      </c>
      <c r="EP708" s="227">
        <v>688</v>
      </c>
      <c r="EQ708" s="154">
        <v>688</v>
      </c>
      <c r="ER708" s="154">
        <v>688</v>
      </c>
      <c r="ES708" s="154">
        <v>688</v>
      </c>
      <c r="ET708" s="154">
        <v>688</v>
      </c>
      <c r="EU708" s="154">
        <v>688</v>
      </c>
      <c r="EV708" s="154">
        <v>688</v>
      </c>
      <c r="EW708" s="166">
        <v>688</v>
      </c>
      <c r="EX708" s="166">
        <v>688</v>
      </c>
      <c r="EY708" s="166">
        <v>688</v>
      </c>
      <c r="EZ708" s="166">
        <v>688</v>
      </c>
      <c r="FA708" s="166">
        <v>688</v>
      </c>
      <c r="FB708" s="166">
        <v>688</v>
      </c>
      <c r="FC708" s="166">
        <v>688</v>
      </c>
      <c r="FD708" s="154">
        <v>688</v>
      </c>
      <c r="FE708" s="166">
        <v>688</v>
      </c>
      <c r="FF708" s="166">
        <v>688</v>
      </c>
      <c r="FG708" s="154">
        <v>688</v>
      </c>
      <c r="FH708" s="154">
        <v>688</v>
      </c>
      <c r="FI708" s="166">
        <v>688</v>
      </c>
      <c r="FJ708" s="166">
        <v>688</v>
      </c>
      <c r="FK708" s="166">
        <v>688</v>
      </c>
      <c r="FL708" s="166">
        <v>688</v>
      </c>
      <c r="FM708" s="166">
        <v>688</v>
      </c>
      <c r="FN708" s="166">
        <v>688</v>
      </c>
      <c r="FO708" s="166">
        <v>688</v>
      </c>
      <c r="FP708" s="166">
        <v>688</v>
      </c>
      <c r="FQ708" s="166">
        <v>688</v>
      </c>
      <c r="FR708" s="154">
        <v>688</v>
      </c>
      <c r="FS708" s="154">
        <v>688</v>
      </c>
      <c r="FT708" s="154">
        <v>688</v>
      </c>
      <c r="FU708" s="154">
        <v>688</v>
      </c>
      <c r="FV708" s="154">
        <v>688</v>
      </c>
      <c r="FW708" s="154">
        <v>688</v>
      </c>
      <c r="FX708" s="154">
        <v>688</v>
      </c>
      <c r="FY708" s="166">
        <v>688</v>
      </c>
      <c r="FZ708" s="166">
        <v>688</v>
      </c>
      <c r="GA708" s="166">
        <v>688</v>
      </c>
      <c r="GB708" s="166">
        <v>688</v>
      </c>
      <c r="GC708" s="166">
        <v>688</v>
      </c>
      <c r="GD708" s="166">
        <v>688</v>
      </c>
      <c r="GE708" s="166">
        <v>688</v>
      </c>
      <c r="GF708" s="166">
        <v>688</v>
      </c>
      <c r="GG708" s="166">
        <v>688</v>
      </c>
      <c r="GH708" s="166">
        <v>688</v>
      </c>
      <c r="GI708" s="166">
        <v>688</v>
      </c>
      <c r="GJ708" s="166">
        <v>688</v>
      </c>
      <c r="GK708" s="154">
        <v>688</v>
      </c>
      <c r="GL708" s="154">
        <v>688</v>
      </c>
      <c r="GM708" s="154">
        <v>688</v>
      </c>
      <c r="GN708" s="154">
        <v>688</v>
      </c>
      <c r="GO708" s="154">
        <v>688</v>
      </c>
      <c r="GP708" s="154">
        <v>688</v>
      </c>
      <c r="GQ708" s="154">
        <v>688</v>
      </c>
      <c r="GR708" s="154">
        <v>688</v>
      </c>
      <c r="GS708" s="154">
        <v>688</v>
      </c>
      <c r="GT708" s="166">
        <v>688</v>
      </c>
      <c r="GU708" s="166">
        <v>688</v>
      </c>
      <c r="GV708" s="166">
        <v>688</v>
      </c>
      <c r="GW708" s="166">
        <v>688</v>
      </c>
      <c r="GX708" s="166">
        <v>688</v>
      </c>
      <c r="GY708" s="166">
        <v>688</v>
      </c>
      <c r="GZ708" s="166">
        <v>688</v>
      </c>
      <c r="HA708" s="166">
        <v>688</v>
      </c>
      <c r="HB708" s="166">
        <v>688</v>
      </c>
      <c r="HC708" s="166">
        <v>688</v>
      </c>
      <c r="HD708" s="166">
        <v>688</v>
      </c>
      <c r="HE708" s="166">
        <v>688</v>
      </c>
      <c r="HF708" s="166">
        <v>688</v>
      </c>
      <c r="HG708" s="154">
        <v>688</v>
      </c>
      <c r="HH708" s="154">
        <v>688</v>
      </c>
      <c r="HI708" s="166">
        <v>688</v>
      </c>
      <c r="HJ708" s="154">
        <v>689</v>
      </c>
      <c r="HK708" s="154">
        <v>688</v>
      </c>
      <c r="HL708" s="166">
        <v>688</v>
      </c>
      <c r="HM708" s="154">
        <v>688</v>
      </c>
      <c r="HN708" s="154">
        <v>688</v>
      </c>
      <c r="HO708" s="166">
        <v>688</v>
      </c>
      <c r="HP708" s="154">
        <v>688</v>
      </c>
      <c r="HQ708" s="154">
        <v>688</v>
      </c>
      <c r="HR708" s="166">
        <v>688</v>
      </c>
      <c r="HS708" s="154">
        <v>688</v>
      </c>
      <c r="HT708" s="151">
        <v>688</v>
      </c>
      <c r="HU708" s="151">
        <v>688</v>
      </c>
      <c r="HV708" s="151">
        <v>688</v>
      </c>
      <c r="HW708" s="170">
        <v>688</v>
      </c>
    </row>
    <row r="709" spans="1:231">
      <c r="A709" s="145">
        <f t="shared" si="60"/>
        <v>43971</v>
      </c>
      <c r="B709" s="220">
        <f>'Age&amp;Sex by occurrence date'!$GFY22</f>
        <v>722</v>
      </c>
      <c r="C709" s="220">
        <v>686</v>
      </c>
      <c r="D709" s="220">
        <v>686</v>
      </c>
      <c r="E709" s="220">
        <v>686</v>
      </c>
      <c r="F709" s="220">
        <v>686</v>
      </c>
      <c r="G709" s="220">
        <v>686</v>
      </c>
      <c r="H709" s="220">
        <v>686</v>
      </c>
      <c r="I709" s="220">
        <v>686</v>
      </c>
      <c r="J709" s="220">
        <v>686</v>
      </c>
      <c r="K709" s="220">
        <v>686</v>
      </c>
      <c r="L709" s="220">
        <v>686</v>
      </c>
      <c r="M709" s="220">
        <v>686</v>
      </c>
      <c r="N709" s="220">
        <v>686</v>
      </c>
      <c r="O709" s="220">
        <v>686</v>
      </c>
      <c r="P709" s="220">
        <v>686</v>
      </c>
      <c r="Q709" s="220">
        <v>686</v>
      </c>
      <c r="R709" s="220">
        <v>686</v>
      </c>
      <c r="S709" s="220">
        <v>686</v>
      </c>
      <c r="T709" s="220">
        <v>686</v>
      </c>
      <c r="U709" s="220">
        <v>686</v>
      </c>
      <c r="V709" s="220">
        <v>686</v>
      </c>
      <c r="W709" s="220">
        <v>686</v>
      </c>
      <c r="X709" s="220">
        <v>686</v>
      </c>
      <c r="Y709" s="220">
        <v>686</v>
      </c>
      <c r="Z709" s="220">
        <v>686</v>
      </c>
      <c r="AA709" s="220">
        <v>686</v>
      </c>
      <c r="AB709" s="220">
        <v>687</v>
      </c>
      <c r="AC709" s="220">
        <v>687</v>
      </c>
      <c r="AD709" s="220">
        <v>687</v>
      </c>
      <c r="AE709" s="220">
        <v>686</v>
      </c>
      <c r="AF709" s="220">
        <v>686</v>
      </c>
      <c r="AG709" s="220">
        <v>686</v>
      </c>
      <c r="AH709" s="220">
        <v>686</v>
      </c>
      <c r="AI709" s="220">
        <v>686</v>
      </c>
      <c r="AJ709" s="220">
        <v>686</v>
      </c>
      <c r="AK709" s="220">
        <v>686</v>
      </c>
      <c r="AL709" s="220">
        <v>686</v>
      </c>
      <c r="AM709" s="220">
        <v>686</v>
      </c>
      <c r="AN709" s="220">
        <v>686</v>
      </c>
      <c r="AO709" s="220">
        <v>686</v>
      </c>
      <c r="AP709" s="220">
        <v>686</v>
      </c>
      <c r="AQ709" s="220">
        <v>686</v>
      </c>
      <c r="AR709" s="220">
        <v>686</v>
      </c>
      <c r="AS709" s="220">
        <v>686</v>
      </c>
      <c r="AT709" s="220">
        <v>686</v>
      </c>
      <c r="AU709" s="220">
        <v>686</v>
      </c>
      <c r="AV709" s="220">
        <v>686</v>
      </c>
      <c r="AW709" s="220">
        <v>686</v>
      </c>
      <c r="AX709" s="220">
        <v>686</v>
      </c>
      <c r="AY709" s="220">
        <v>686</v>
      </c>
      <c r="AZ709" s="220">
        <v>686</v>
      </c>
      <c r="BA709" s="220">
        <v>686</v>
      </c>
      <c r="BB709" s="220">
        <v>686</v>
      </c>
      <c r="BC709" s="220">
        <v>686</v>
      </c>
      <c r="BD709" s="220">
        <v>686</v>
      </c>
      <c r="BE709" s="220">
        <v>686</v>
      </c>
      <c r="BF709" s="220">
        <v>686</v>
      </c>
      <c r="BG709" s="220">
        <v>686</v>
      </c>
      <c r="BH709" s="220">
        <v>686</v>
      </c>
      <c r="BI709" s="220">
        <v>686</v>
      </c>
      <c r="BJ709" s="220">
        <v>686</v>
      </c>
      <c r="BK709" s="220">
        <v>686</v>
      </c>
      <c r="BL709" s="220">
        <v>686</v>
      </c>
      <c r="BM709" s="220">
        <v>686</v>
      </c>
      <c r="BN709" s="220">
        <v>686</v>
      </c>
      <c r="BO709" s="220">
        <v>686</v>
      </c>
      <c r="BP709" s="220">
        <v>686</v>
      </c>
      <c r="BQ709" s="220">
        <v>686</v>
      </c>
      <c r="BR709" s="220">
        <v>686</v>
      </c>
      <c r="BS709" s="220">
        <v>686</v>
      </c>
      <c r="BT709" s="220">
        <v>686</v>
      </c>
      <c r="BU709" s="220">
        <v>686</v>
      </c>
      <c r="BV709" s="220">
        <v>686</v>
      </c>
      <c r="BW709" s="220">
        <v>686</v>
      </c>
      <c r="BX709" s="220">
        <v>686</v>
      </c>
      <c r="BY709" s="220">
        <v>686</v>
      </c>
      <c r="BZ709" s="220">
        <v>686</v>
      </c>
      <c r="CA709" s="220">
        <v>686</v>
      </c>
      <c r="CB709" s="220">
        <v>686</v>
      </c>
      <c r="CC709" s="220">
        <v>686</v>
      </c>
      <c r="CD709" s="220">
        <v>686</v>
      </c>
      <c r="CE709" s="220">
        <v>686</v>
      </c>
      <c r="CF709" s="220">
        <v>686</v>
      </c>
      <c r="CG709" s="220">
        <v>686</v>
      </c>
      <c r="CH709" s="220">
        <v>686</v>
      </c>
      <c r="CI709" s="220">
        <v>686</v>
      </c>
      <c r="CJ709" s="220">
        <v>686</v>
      </c>
      <c r="CK709" s="220">
        <v>686</v>
      </c>
      <c r="CL709" s="220">
        <v>686</v>
      </c>
      <c r="CM709" s="220">
        <v>686</v>
      </c>
      <c r="CN709" s="220">
        <v>686</v>
      </c>
      <c r="CO709" s="220">
        <v>686</v>
      </c>
      <c r="CP709" s="220">
        <v>686</v>
      </c>
      <c r="CQ709" s="220">
        <v>686</v>
      </c>
      <c r="CR709" s="220">
        <v>686</v>
      </c>
      <c r="CS709" s="220">
        <v>686</v>
      </c>
      <c r="CT709" s="220">
        <v>686</v>
      </c>
      <c r="CU709" s="220">
        <v>686</v>
      </c>
      <c r="CV709" s="220">
        <v>686</v>
      </c>
      <c r="CW709" s="220">
        <v>686</v>
      </c>
      <c r="CX709" s="220">
        <v>686</v>
      </c>
      <c r="CY709" s="220">
        <v>686</v>
      </c>
      <c r="CZ709" s="220">
        <v>686</v>
      </c>
      <c r="DA709" s="220">
        <v>686</v>
      </c>
      <c r="DB709" s="220">
        <v>686</v>
      </c>
      <c r="DC709" s="220">
        <v>686</v>
      </c>
      <c r="DD709" s="220">
        <v>686</v>
      </c>
      <c r="DE709" s="220">
        <v>686</v>
      </c>
      <c r="DF709" s="220">
        <v>686</v>
      </c>
      <c r="DG709" s="220">
        <v>686</v>
      </c>
      <c r="DH709" s="220">
        <v>686</v>
      </c>
      <c r="DI709" s="220">
        <v>686</v>
      </c>
      <c r="DJ709" s="220">
        <v>686</v>
      </c>
      <c r="DK709" s="220">
        <v>686</v>
      </c>
      <c r="DL709" s="220">
        <v>686</v>
      </c>
      <c r="DM709" s="220">
        <v>686</v>
      </c>
      <c r="DN709" s="220">
        <v>686</v>
      </c>
      <c r="DO709" s="220">
        <v>686</v>
      </c>
      <c r="DP709" s="220">
        <v>686</v>
      </c>
      <c r="DQ709" s="220">
        <v>686</v>
      </c>
      <c r="DR709" s="220">
        <v>686</v>
      </c>
      <c r="DS709" s="220">
        <v>686</v>
      </c>
      <c r="DT709" s="220">
        <v>686</v>
      </c>
      <c r="DU709" s="220">
        <v>686</v>
      </c>
      <c r="DV709" s="220">
        <v>686</v>
      </c>
      <c r="DW709" s="220">
        <v>686</v>
      </c>
      <c r="DX709" s="220">
        <v>686</v>
      </c>
      <c r="DY709" s="220">
        <v>686</v>
      </c>
      <c r="DZ709" s="220">
        <v>686</v>
      </c>
      <c r="EA709" s="220">
        <v>686</v>
      </c>
      <c r="EB709" s="220">
        <v>686</v>
      </c>
      <c r="EC709" s="220">
        <v>686</v>
      </c>
      <c r="ED709" s="220">
        <v>686</v>
      </c>
      <c r="EE709" s="220">
        <v>686</v>
      </c>
      <c r="EF709" s="220">
        <v>686</v>
      </c>
      <c r="EG709" s="220">
        <v>686</v>
      </c>
      <c r="EH709" s="220">
        <v>686</v>
      </c>
      <c r="EI709" s="220">
        <v>686</v>
      </c>
      <c r="EJ709" s="220">
        <v>686</v>
      </c>
      <c r="EK709" s="220">
        <v>686</v>
      </c>
      <c r="EL709" s="220">
        <v>686</v>
      </c>
      <c r="EM709" s="220">
        <v>686</v>
      </c>
      <c r="EN709" s="242">
        <v>686</v>
      </c>
      <c r="EO709" s="232">
        <v>686</v>
      </c>
      <c r="EP709" s="227">
        <v>686</v>
      </c>
      <c r="EQ709" s="154">
        <v>686</v>
      </c>
      <c r="ER709" s="154">
        <v>686</v>
      </c>
      <c r="ES709" s="154">
        <v>686</v>
      </c>
      <c r="ET709" s="154">
        <v>686</v>
      </c>
      <c r="EU709" s="154">
        <v>686</v>
      </c>
      <c r="EV709" s="154">
        <v>686</v>
      </c>
      <c r="EW709" s="166">
        <v>686</v>
      </c>
      <c r="EX709" s="166">
        <v>686</v>
      </c>
      <c r="EY709" s="166">
        <v>686</v>
      </c>
      <c r="EZ709" s="166">
        <v>686</v>
      </c>
      <c r="FA709" s="166">
        <v>686</v>
      </c>
      <c r="FB709" s="154">
        <v>686</v>
      </c>
      <c r="FC709" s="166">
        <v>686</v>
      </c>
      <c r="FD709" s="154">
        <v>686</v>
      </c>
      <c r="FE709" s="154">
        <v>686</v>
      </c>
      <c r="FF709" s="166">
        <v>686</v>
      </c>
      <c r="FG709" s="154">
        <v>686</v>
      </c>
      <c r="FH709" s="166">
        <v>686</v>
      </c>
      <c r="FI709" s="166">
        <v>686</v>
      </c>
      <c r="FJ709" s="154">
        <v>686</v>
      </c>
      <c r="FK709" s="166">
        <v>686</v>
      </c>
      <c r="FL709" s="166">
        <v>686</v>
      </c>
      <c r="FM709" s="166">
        <v>686</v>
      </c>
      <c r="FN709" s="166">
        <v>686</v>
      </c>
      <c r="FO709" s="166">
        <v>686</v>
      </c>
      <c r="FP709" s="166">
        <v>686</v>
      </c>
      <c r="FQ709" s="166">
        <v>686</v>
      </c>
      <c r="FR709" s="166">
        <v>686</v>
      </c>
      <c r="FS709" s="166">
        <v>686</v>
      </c>
      <c r="FT709" s="166">
        <v>686</v>
      </c>
      <c r="FU709" s="166">
        <v>686</v>
      </c>
      <c r="FV709" s="166">
        <v>686</v>
      </c>
      <c r="FW709" s="166">
        <v>686</v>
      </c>
      <c r="FX709" s="166">
        <v>686</v>
      </c>
      <c r="FY709" s="166">
        <v>686</v>
      </c>
      <c r="FZ709" s="166">
        <v>686</v>
      </c>
      <c r="GA709" s="166">
        <v>686</v>
      </c>
      <c r="GB709" s="166">
        <v>686</v>
      </c>
      <c r="GC709" s="166">
        <v>686</v>
      </c>
      <c r="GD709" s="166">
        <v>686</v>
      </c>
      <c r="GE709" s="166">
        <v>686</v>
      </c>
      <c r="GF709" s="166">
        <v>686</v>
      </c>
      <c r="GG709" s="166">
        <v>686</v>
      </c>
      <c r="GH709" s="166">
        <v>686</v>
      </c>
      <c r="GI709" s="166">
        <v>686</v>
      </c>
      <c r="GJ709" s="166">
        <v>686</v>
      </c>
      <c r="GK709" s="154">
        <v>686</v>
      </c>
      <c r="GL709" s="154">
        <v>686</v>
      </c>
      <c r="GM709" s="154">
        <v>686</v>
      </c>
      <c r="GN709" s="154">
        <v>686</v>
      </c>
      <c r="GO709" s="154">
        <v>686</v>
      </c>
      <c r="GP709" s="154">
        <v>686</v>
      </c>
      <c r="GQ709" s="154">
        <v>686</v>
      </c>
      <c r="GR709" s="154">
        <v>686</v>
      </c>
      <c r="GS709" s="154">
        <v>686</v>
      </c>
      <c r="GT709" s="166">
        <v>686</v>
      </c>
      <c r="GU709" s="166">
        <v>686</v>
      </c>
      <c r="GV709" s="166">
        <v>686</v>
      </c>
      <c r="GW709" s="166">
        <v>686</v>
      </c>
      <c r="GX709" s="166">
        <v>686</v>
      </c>
      <c r="GY709" s="154">
        <v>686</v>
      </c>
      <c r="GZ709" s="154">
        <v>686</v>
      </c>
      <c r="HA709" s="154">
        <v>686</v>
      </c>
      <c r="HB709" s="154">
        <v>686</v>
      </c>
      <c r="HC709" s="154">
        <v>686</v>
      </c>
      <c r="HD709" s="154">
        <v>686</v>
      </c>
      <c r="HE709" s="154">
        <v>686</v>
      </c>
      <c r="HF709" s="166">
        <v>686</v>
      </c>
      <c r="HG709" s="154">
        <v>686</v>
      </c>
      <c r="HH709" s="154">
        <v>686</v>
      </c>
      <c r="HI709" s="166">
        <v>686</v>
      </c>
      <c r="HJ709" s="154">
        <v>687</v>
      </c>
      <c r="HK709" s="154">
        <v>686</v>
      </c>
      <c r="HL709" s="166">
        <v>686</v>
      </c>
      <c r="HM709" s="154">
        <v>686</v>
      </c>
      <c r="HN709" s="154">
        <v>686</v>
      </c>
      <c r="HO709" s="166">
        <v>686</v>
      </c>
      <c r="HP709" s="154">
        <v>686</v>
      </c>
      <c r="HQ709" s="154">
        <v>686</v>
      </c>
      <c r="HR709" s="166">
        <v>686</v>
      </c>
      <c r="HS709" s="154">
        <v>686</v>
      </c>
      <c r="HT709" s="151">
        <v>686</v>
      </c>
      <c r="HU709" s="151">
        <v>686</v>
      </c>
      <c r="HV709" s="151">
        <v>686</v>
      </c>
      <c r="HW709" s="170">
        <v>686</v>
      </c>
    </row>
    <row r="710" spans="1:231">
      <c r="A710" s="145">
        <f t="shared" si="60"/>
        <v>43970</v>
      </c>
      <c r="B710" s="220">
        <f>'Age&amp;Sex by occurrence date'!$GGF22</f>
        <v>717</v>
      </c>
      <c r="C710" s="220">
        <v>683</v>
      </c>
      <c r="D710" s="220">
        <v>683</v>
      </c>
      <c r="E710" s="220">
        <v>683</v>
      </c>
      <c r="F710" s="220">
        <v>683</v>
      </c>
      <c r="G710" s="220">
        <v>683</v>
      </c>
      <c r="H710" s="220">
        <v>683</v>
      </c>
      <c r="I710" s="220">
        <v>683</v>
      </c>
      <c r="J710" s="220">
        <v>683</v>
      </c>
      <c r="K710" s="220">
        <v>683</v>
      </c>
      <c r="L710" s="220">
        <v>683</v>
      </c>
      <c r="M710" s="220">
        <v>683</v>
      </c>
      <c r="N710" s="220">
        <v>683</v>
      </c>
      <c r="O710" s="220">
        <v>683</v>
      </c>
      <c r="P710" s="220">
        <v>683</v>
      </c>
      <c r="Q710" s="220">
        <v>683</v>
      </c>
      <c r="R710" s="220">
        <v>683</v>
      </c>
      <c r="S710" s="220">
        <v>683</v>
      </c>
      <c r="T710" s="220">
        <v>683</v>
      </c>
      <c r="U710" s="220">
        <v>683</v>
      </c>
      <c r="V710" s="220">
        <v>683</v>
      </c>
      <c r="W710" s="220">
        <v>683</v>
      </c>
      <c r="X710" s="220">
        <v>683</v>
      </c>
      <c r="Y710" s="220">
        <v>683</v>
      </c>
      <c r="Z710" s="220">
        <v>683</v>
      </c>
      <c r="AA710" s="220">
        <v>683</v>
      </c>
      <c r="AB710" s="220">
        <v>684</v>
      </c>
      <c r="AC710" s="220">
        <v>684</v>
      </c>
      <c r="AD710" s="220">
        <v>684</v>
      </c>
      <c r="AE710" s="220">
        <v>683</v>
      </c>
      <c r="AF710" s="220">
        <v>683</v>
      </c>
      <c r="AG710" s="220">
        <v>683</v>
      </c>
      <c r="AH710" s="220">
        <v>683</v>
      </c>
      <c r="AI710" s="220">
        <v>683</v>
      </c>
      <c r="AJ710" s="220">
        <v>683</v>
      </c>
      <c r="AK710" s="220">
        <v>683</v>
      </c>
      <c r="AL710" s="220">
        <v>683</v>
      </c>
      <c r="AM710" s="220">
        <v>683</v>
      </c>
      <c r="AN710" s="220">
        <v>683</v>
      </c>
      <c r="AO710" s="220">
        <v>683</v>
      </c>
      <c r="AP710" s="220">
        <v>683</v>
      </c>
      <c r="AQ710" s="220">
        <v>683</v>
      </c>
      <c r="AR710" s="220">
        <v>683</v>
      </c>
      <c r="AS710" s="220">
        <v>683</v>
      </c>
      <c r="AT710" s="220">
        <v>683</v>
      </c>
      <c r="AU710" s="220">
        <v>683</v>
      </c>
      <c r="AV710" s="220">
        <v>683</v>
      </c>
      <c r="AW710" s="220">
        <v>683</v>
      </c>
      <c r="AX710" s="220">
        <v>683</v>
      </c>
      <c r="AY710" s="220">
        <v>683</v>
      </c>
      <c r="AZ710" s="220">
        <v>683</v>
      </c>
      <c r="BA710" s="220">
        <v>683</v>
      </c>
      <c r="BB710" s="220">
        <v>683</v>
      </c>
      <c r="BC710" s="220">
        <v>683</v>
      </c>
      <c r="BD710" s="220">
        <v>683</v>
      </c>
      <c r="BE710" s="220">
        <v>683</v>
      </c>
      <c r="BF710" s="220">
        <v>683</v>
      </c>
      <c r="BG710" s="220">
        <v>683</v>
      </c>
      <c r="BH710" s="220">
        <v>683</v>
      </c>
      <c r="BI710" s="220">
        <v>683</v>
      </c>
      <c r="BJ710" s="220">
        <v>683</v>
      </c>
      <c r="BK710" s="220">
        <v>683</v>
      </c>
      <c r="BL710" s="220">
        <v>683</v>
      </c>
      <c r="BM710" s="220">
        <v>683</v>
      </c>
      <c r="BN710" s="220">
        <v>683</v>
      </c>
      <c r="BO710" s="220">
        <v>683</v>
      </c>
      <c r="BP710" s="220">
        <v>683</v>
      </c>
      <c r="BQ710" s="220">
        <v>683</v>
      </c>
      <c r="BR710" s="220">
        <v>683</v>
      </c>
      <c r="BS710" s="220">
        <v>683</v>
      </c>
      <c r="BT710" s="220">
        <v>683</v>
      </c>
      <c r="BU710" s="220">
        <v>683</v>
      </c>
      <c r="BV710" s="220">
        <v>683</v>
      </c>
      <c r="BW710" s="220">
        <v>683</v>
      </c>
      <c r="BX710" s="220">
        <v>683</v>
      </c>
      <c r="BY710" s="220">
        <v>683</v>
      </c>
      <c r="BZ710" s="220">
        <v>683</v>
      </c>
      <c r="CA710" s="220">
        <v>683</v>
      </c>
      <c r="CB710" s="220">
        <v>683</v>
      </c>
      <c r="CC710" s="220">
        <v>683</v>
      </c>
      <c r="CD710" s="220">
        <v>683</v>
      </c>
      <c r="CE710" s="220">
        <v>683</v>
      </c>
      <c r="CF710" s="220">
        <v>683</v>
      </c>
      <c r="CG710" s="220">
        <v>683</v>
      </c>
      <c r="CH710" s="220">
        <v>683</v>
      </c>
      <c r="CI710" s="220">
        <v>683</v>
      </c>
      <c r="CJ710" s="220">
        <v>683</v>
      </c>
      <c r="CK710" s="220">
        <v>683</v>
      </c>
      <c r="CL710" s="220">
        <v>683</v>
      </c>
      <c r="CM710" s="220">
        <v>683</v>
      </c>
      <c r="CN710" s="220">
        <v>683</v>
      </c>
      <c r="CO710" s="220">
        <v>683</v>
      </c>
      <c r="CP710" s="220">
        <v>683</v>
      </c>
      <c r="CQ710" s="220">
        <v>683</v>
      </c>
      <c r="CR710" s="220">
        <v>683</v>
      </c>
      <c r="CS710" s="220">
        <v>683</v>
      </c>
      <c r="CT710" s="220">
        <v>683</v>
      </c>
      <c r="CU710" s="220">
        <v>683</v>
      </c>
      <c r="CV710" s="220">
        <v>683</v>
      </c>
      <c r="CW710" s="220">
        <v>683</v>
      </c>
      <c r="CX710" s="220">
        <v>683</v>
      </c>
      <c r="CY710" s="220">
        <v>683</v>
      </c>
      <c r="CZ710" s="220">
        <v>683</v>
      </c>
      <c r="DA710" s="220">
        <v>683</v>
      </c>
      <c r="DB710" s="220">
        <v>683</v>
      </c>
      <c r="DC710" s="220">
        <v>683</v>
      </c>
      <c r="DD710" s="220">
        <v>683</v>
      </c>
      <c r="DE710" s="220">
        <v>683</v>
      </c>
      <c r="DF710" s="220">
        <v>683</v>
      </c>
      <c r="DG710" s="220">
        <v>683</v>
      </c>
      <c r="DH710" s="220">
        <v>683</v>
      </c>
      <c r="DI710" s="220">
        <v>683</v>
      </c>
      <c r="DJ710" s="220">
        <v>683</v>
      </c>
      <c r="DK710" s="220">
        <v>683</v>
      </c>
      <c r="DL710" s="220">
        <v>683</v>
      </c>
      <c r="DM710" s="220">
        <v>683</v>
      </c>
      <c r="DN710" s="220">
        <v>683</v>
      </c>
      <c r="DO710" s="220">
        <v>683</v>
      </c>
      <c r="DP710" s="220">
        <v>683</v>
      </c>
      <c r="DQ710" s="220">
        <v>683</v>
      </c>
      <c r="DR710" s="220">
        <v>683</v>
      </c>
      <c r="DS710" s="220">
        <v>683</v>
      </c>
      <c r="DT710" s="220">
        <v>683</v>
      </c>
      <c r="DU710" s="220">
        <v>683</v>
      </c>
      <c r="DV710" s="220">
        <v>683</v>
      </c>
      <c r="DW710" s="220">
        <v>683</v>
      </c>
      <c r="DX710" s="220">
        <v>683</v>
      </c>
      <c r="DY710" s="220">
        <v>683</v>
      </c>
      <c r="DZ710" s="220">
        <v>683</v>
      </c>
      <c r="EA710" s="220">
        <v>683</v>
      </c>
      <c r="EB710" s="220">
        <v>683</v>
      </c>
      <c r="EC710" s="220">
        <v>683</v>
      </c>
      <c r="ED710" s="220">
        <v>683</v>
      </c>
      <c r="EE710" s="220">
        <v>683</v>
      </c>
      <c r="EF710" s="220">
        <v>683</v>
      </c>
      <c r="EG710" s="220">
        <v>683</v>
      </c>
      <c r="EH710" s="220">
        <v>683</v>
      </c>
      <c r="EI710" s="220">
        <v>683</v>
      </c>
      <c r="EJ710" s="220">
        <v>683</v>
      </c>
      <c r="EK710" s="220">
        <v>683</v>
      </c>
      <c r="EL710" s="220">
        <v>683</v>
      </c>
      <c r="EM710" s="220">
        <v>683</v>
      </c>
      <c r="EN710" s="242">
        <v>683</v>
      </c>
      <c r="EO710" s="232">
        <v>683</v>
      </c>
      <c r="EP710" s="228">
        <v>683</v>
      </c>
      <c r="EQ710" s="166">
        <v>683</v>
      </c>
      <c r="ER710" s="166">
        <v>683</v>
      </c>
      <c r="ES710" s="166">
        <v>683</v>
      </c>
      <c r="ET710" s="166">
        <v>683</v>
      </c>
      <c r="EU710" s="166">
        <v>683</v>
      </c>
      <c r="EV710" s="154">
        <v>683</v>
      </c>
      <c r="EW710" s="166">
        <v>683</v>
      </c>
      <c r="EX710" s="166">
        <v>683</v>
      </c>
      <c r="EY710" s="166">
        <v>683</v>
      </c>
      <c r="EZ710" s="166">
        <v>683</v>
      </c>
      <c r="FA710" s="166">
        <v>683</v>
      </c>
      <c r="FB710" s="154">
        <v>683</v>
      </c>
      <c r="FC710" s="154">
        <v>683</v>
      </c>
      <c r="FD710" s="154">
        <v>683</v>
      </c>
      <c r="FE710" s="166">
        <v>683</v>
      </c>
      <c r="FF710" s="154">
        <v>683</v>
      </c>
      <c r="FG710" s="166">
        <v>683</v>
      </c>
      <c r="FH710" s="166">
        <v>683</v>
      </c>
      <c r="FI710" s="154">
        <v>683</v>
      </c>
      <c r="FJ710" s="166">
        <v>683</v>
      </c>
      <c r="FK710" s="154">
        <v>683</v>
      </c>
      <c r="FL710" s="154">
        <v>683</v>
      </c>
      <c r="FM710" s="154">
        <v>683</v>
      </c>
      <c r="FN710" s="154">
        <v>683</v>
      </c>
      <c r="FO710" s="154">
        <v>683</v>
      </c>
      <c r="FP710" s="154">
        <v>683</v>
      </c>
      <c r="FQ710" s="154">
        <v>683</v>
      </c>
      <c r="FR710" s="166">
        <v>683</v>
      </c>
      <c r="FS710" s="166">
        <v>683</v>
      </c>
      <c r="FT710" s="166">
        <v>683</v>
      </c>
      <c r="FU710" s="166">
        <v>683</v>
      </c>
      <c r="FV710" s="166">
        <v>683</v>
      </c>
      <c r="FW710" s="166">
        <v>683</v>
      </c>
      <c r="FX710" s="166">
        <v>683</v>
      </c>
      <c r="FY710" s="154">
        <v>683</v>
      </c>
      <c r="FZ710" s="154">
        <v>683</v>
      </c>
      <c r="GA710" s="154">
        <v>683</v>
      </c>
      <c r="GB710" s="154">
        <v>683</v>
      </c>
      <c r="GC710" s="154">
        <v>683</v>
      </c>
      <c r="GD710" s="154">
        <v>683</v>
      </c>
      <c r="GE710" s="154">
        <v>683</v>
      </c>
      <c r="GF710" s="154">
        <v>683</v>
      </c>
      <c r="GG710" s="154">
        <v>683</v>
      </c>
      <c r="GH710" s="154">
        <v>683</v>
      </c>
      <c r="GI710" s="154">
        <v>683</v>
      </c>
      <c r="GJ710" s="154">
        <v>683</v>
      </c>
      <c r="GK710" s="166">
        <v>683</v>
      </c>
      <c r="GL710" s="166">
        <v>683</v>
      </c>
      <c r="GM710" s="166">
        <v>683</v>
      </c>
      <c r="GN710" s="166">
        <v>683</v>
      </c>
      <c r="GO710" s="166">
        <v>683</v>
      </c>
      <c r="GP710" s="166">
        <v>683</v>
      </c>
      <c r="GQ710" s="166">
        <v>683</v>
      </c>
      <c r="GR710" s="166">
        <v>683</v>
      </c>
      <c r="GS710" s="166">
        <v>683</v>
      </c>
      <c r="GT710" s="166">
        <v>683</v>
      </c>
      <c r="GU710" s="166">
        <v>683</v>
      </c>
      <c r="GV710" s="166">
        <v>683</v>
      </c>
      <c r="GW710" s="166">
        <v>683</v>
      </c>
      <c r="GX710" s="154">
        <v>683</v>
      </c>
      <c r="GY710" s="166">
        <v>683</v>
      </c>
      <c r="GZ710" s="166">
        <v>683</v>
      </c>
      <c r="HA710" s="166">
        <v>683</v>
      </c>
      <c r="HB710" s="166">
        <v>683</v>
      </c>
      <c r="HC710" s="166">
        <v>683</v>
      </c>
      <c r="HD710" s="166">
        <v>683</v>
      </c>
      <c r="HE710" s="166">
        <v>683</v>
      </c>
      <c r="HF710" s="166">
        <v>683</v>
      </c>
      <c r="HG710" s="154">
        <v>683</v>
      </c>
      <c r="HH710" s="154">
        <v>683</v>
      </c>
      <c r="HI710" s="166">
        <v>683</v>
      </c>
      <c r="HJ710" s="154">
        <v>684</v>
      </c>
      <c r="HK710" s="154">
        <v>683</v>
      </c>
      <c r="HL710" s="166">
        <v>683</v>
      </c>
      <c r="HM710" s="154">
        <v>683</v>
      </c>
      <c r="HN710" s="154">
        <v>683</v>
      </c>
      <c r="HO710" s="166">
        <v>683</v>
      </c>
      <c r="HP710" s="154">
        <v>683</v>
      </c>
      <c r="HQ710" s="154">
        <v>683</v>
      </c>
      <c r="HR710" s="166">
        <v>683</v>
      </c>
      <c r="HS710" s="154">
        <v>683</v>
      </c>
      <c r="HT710" s="151">
        <v>683</v>
      </c>
      <c r="HU710" s="151">
        <v>683</v>
      </c>
      <c r="HV710" s="151">
        <v>683</v>
      </c>
      <c r="HW710" s="170">
        <v>683</v>
      </c>
    </row>
    <row r="711" spans="1:231">
      <c r="A711" s="145">
        <f t="shared" si="60"/>
        <v>43969</v>
      </c>
      <c r="B711" s="220">
        <f>'Age&amp;Sex by occurrence date'!$GGM22</f>
        <v>716</v>
      </c>
      <c r="C711" s="220">
        <v>682</v>
      </c>
      <c r="D711" s="220">
        <v>682</v>
      </c>
      <c r="E711" s="220">
        <v>682</v>
      </c>
      <c r="F711" s="220">
        <v>682</v>
      </c>
      <c r="G711" s="220">
        <v>682</v>
      </c>
      <c r="H711" s="220">
        <v>682</v>
      </c>
      <c r="I711" s="220">
        <v>682</v>
      </c>
      <c r="J711" s="220">
        <v>682</v>
      </c>
      <c r="K711" s="220">
        <v>682</v>
      </c>
      <c r="L711" s="220">
        <v>682</v>
      </c>
      <c r="M711" s="220">
        <v>682</v>
      </c>
      <c r="N711" s="220">
        <v>682</v>
      </c>
      <c r="O711" s="220">
        <v>682</v>
      </c>
      <c r="P711" s="220">
        <v>682</v>
      </c>
      <c r="Q711" s="220">
        <v>682</v>
      </c>
      <c r="R711" s="220">
        <v>682</v>
      </c>
      <c r="S711" s="220">
        <v>682</v>
      </c>
      <c r="T711" s="220">
        <v>682</v>
      </c>
      <c r="U711" s="220">
        <v>682</v>
      </c>
      <c r="V711" s="220">
        <v>682</v>
      </c>
      <c r="W711" s="220">
        <v>682</v>
      </c>
      <c r="X711" s="220">
        <v>682</v>
      </c>
      <c r="Y711" s="220">
        <v>682</v>
      </c>
      <c r="Z711" s="220">
        <v>682</v>
      </c>
      <c r="AA711" s="220">
        <v>682</v>
      </c>
      <c r="AB711" s="220">
        <v>683</v>
      </c>
      <c r="AC711" s="220">
        <v>683</v>
      </c>
      <c r="AD711" s="220">
        <v>683</v>
      </c>
      <c r="AE711" s="220">
        <v>682</v>
      </c>
      <c r="AF711" s="220">
        <v>682</v>
      </c>
      <c r="AG711" s="220">
        <v>682</v>
      </c>
      <c r="AH711" s="220">
        <v>682</v>
      </c>
      <c r="AI711" s="220">
        <v>682</v>
      </c>
      <c r="AJ711" s="220">
        <v>682</v>
      </c>
      <c r="AK711" s="220">
        <v>682</v>
      </c>
      <c r="AL711" s="220">
        <v>682</v>
      </c>
      <c r="AM711" s="220">
        <v>682</v>
      </c>
      <c r="AN711" s="220">
        <v>682</v>
      </c>
      <c r="AO711" s="220">
        <v>682</v>
      </c>
      <c r="AP711" s="220">
        <v>682</v>
      </c>
      <c r="AQ711" s="220">
        <v>682</v>
      </c>
      <c r="AR711" s="220">
        <v>682</v>
      </c>
      <c r="AS711" s="220">
        <v>682</v>
      </c>
      <c r="AT711" s="220">
        <v>682</v>
      </c>
      <c r="AU711" s="220">
        <v>682</v>
      </c>
      <c r="AV711" s="220">
        <v>682</v>
      </c>
      <c r="AW711" s="220">
        <v>682</v>
      </c>
      <c r="AX711" s="220">
        <v>682</v>
      </c>
      <c r="AY711" s="220">
        <v>682</v>
      </c>
      <c r="AZ711" s="220">
        <v>682</v>
      </c>
      <c r="BA711" s="220">
        <v>682</v>
      </c>
      <c r="BB711" s="220">
        <v>682</v>
      </c>
      <c r="BC711" s="220">
        <v>682</v>
      </c>
      <c r="BD711" s="220">
        <v>682</v>
      </c>
      <c r="BE711" s="220">
        <v>682</v>
      </c>
      <c r="BF711" s="220">
        <v>682</v>
      </c>
      <c r="BG711" s="220">
        <v>682</v>
      </c>
      <c r="BH711" s="220">
        <v>682</v>
      </c>
      <c r="BI711" s="220">
        <v>682</v>
      </c>
      <c r="BJ711" s="220">
        <v>682</v>
      </c>
      <c r="BK711" s="220">
        <v>682</v>
      </c>
      <c r="BL711" s="220">
        <v>682</v>
      </c>
      <c r="BM711" s="220">
        <v>682</v>
      </c>
      <c r="BN711" s="220">
        <v>682</v>
      </c>
      <c r="BO711" s="220">
        <v>682</v>
      </c>
      <c r="BP711" s="220">
        <v>682</v>
      </c>
      <c r="BQ711" s="220">
        <v>682</v>
      </c>
      <c r="BR711" s="220">
        <v>682</v>
      </c>
      <c r="BS711" s="220">
        <v>682</v>
      </c>
      <c r="BT711" s="220">
        <v>682</v>
      </c>
      <c r="BU711" s="220">
        <v>682</v>
      </c>
      <c r="BV711" s="220">
        <v>682</v>
      </c>
      <c r="BW711" s="220">
        <v>682</v>
      </c>
      <c r="BX711" s="220">
        <v>682</v>
      </c>
      <c r="BY711" s="220">
        <v>682</v>
      </c>
      <c r="BZ711" s="220">
        <v>682</v>
      </c>
      <c r="CA711" s="220">
        <v>682</v>
      </c>
      <c r="CB711" s="220">
        <v>682</v>
      </c>
      <c r="CC711" s="220">
        <v>682</v>
      </c>
      <c r="CD711" s="220">
        <v>682</v>
      </c>
      <c r="CE711" s="220">
        <v>682</v>
      </c>
      <c r="CF711" s="220">
        <v>682</v>
      </c>
      <c r="CG711" s="220">
        <v>682</v>
      </c>
      <c r="CH711" s="220">
        <v>682</v>
      </c>
      <c r="CI711" s="220">
        <v>682</v>
      </c>
      <c r="CJ711" s="220">
        <v>682</v>
      </c>
      <c r="CK711" s="220">
        <v>682</v>
      </c>
      <c r="CL711" s="220">
        <v>682</v>
      </c>
      <c r="CM711" s="220">
        <v>682</v>
      </c>
      <c r="CN711" s="220">
        <v>682</v>
      </c>
      <c r="CO711" s="220">
        <v>682</v>
      </c>
      <c r="CP711" s="220">
        <v>682</v>
      </c>
      <c r="CQ711" s="220">
        <v>682</v>
      </c>
      <c r="CR711" s="220">
        <v>682</v>
      </c>
      <c r="CS711" s="220">
        <v>682</v>
      </c>
      <c r="CT711" s="220">
        <v>682</v>
      </c>
      <c r="CU711" s="220">
        <v>682</v>
      </c>
      <c r="CV711" s="220">
        <v>682</v>
      </c>
      <c r="CW711" s="220">
        <v>682</v>
      </c>
      <c r="CX711" s="220">
        <v>682</v>
      </c>
      <c r="CY711" s="220">
        <v>682</v>
      </c>
      <c r="CZ711" s="220">
        <v>682</v>
      </c>
      <c r="DA711" s="220">
        <v>682</v>
      </c>
      <c r="DB711" s="220">
        <v>682</v>
      </c>
      <c r="DC711" s="220">
        <v>682</v>
      </c>
      <c r="DD711" s="220">
        <v>682</v>
      </c>
      <c r="DE711" s="220">
        <v>682</v>
      </c>
      <c r="DF711" s="220">
        <v>682</v>
      </c>
      <c r="DG711" s="220">
        <v>682</v>
      </c>
      <c r="DH711" s="220">
        <v>682</v>
      </c>
      <c r="DI711" s="220">
        <v>682</v>
      </c>
      <c r="DJ711" s="220">
        <v>682</v>
      </c>
      <c r="DK711" s="220">
        <v>682</v>
      </c>
      <c r="DL711" s="220">
        <v>682</v>
      </c>
      <c r="DM711" s="220">
        <v>682</v>
      </c>
      <c r="DN711" s="220">
        <v>682</v>
      </c>
      <c r="DO711" s="220">
        <v>682</v>
      </c>
      <c r="DP711" s="220">
        <v>682</v>
      </c>
      <c r="DQ711" s="220">
        <v>682</v>
      </c>
      <c r="DR711" s="220">
        <v>682</v>
      </c>
      <c r="DS711" s="220">
        <v>682</v>
      </c>
      <c r="DT711" s="220">
        <v>682</v>
      </c>
      <c r="DU711" s="220">
        <v>682</v>
      </c>
      <c r="DV711" s="220">
        <v>682</v>
      </c>
      <c r="DW711" s="220">
        <v>682</v>
      </c>
      <c r="DX711" s="220">
        <v>682</v>
      </c>
      <c r="DY711" s="220">
        <v>682</v>
      </c>
      <c r="DZ711" s="220">
        <v>682</v>
      </c>
      <c r="EA711" s="220">
        <v>682</v>
      </c>
      <c r="EB711" s="220">
        <v>682</v>
      </c>
      <c r="EC711" s="220">
        <v>682</v>
      </c>
      <c r="ED711" s="220">
        <v>682</v>
      </c>
      <c r="EE711" s="220">
        <v>682</v>
      </c>
      <c r="EF711" s="220">
        <v>682</v>
      </c>
      <c r="EG711" s="220">
        <v>682</v>
      </c>
      <c r="EH711" s="220">
        <v>682</v>
      </c>
      <c r="EI711" s="220">
        <v>682</v>
      </c>
      <c r="EJ711" s="220">
        <v>682</v>
      </c>
      <c r="EK711" s="220">
        <v>682</v>
      </c>
      <c r="EL711" s="220">
        <v>682</v>
      </c>
      <c r="EM711" s="220">
        <v>682</v>
      </c>
      <c r="EN711" s="242">
        <v>682</v>
      </c>
      <c r="EO711" s="232">
        <v>682</v>
      </c>
      <c r="EP711" s="227">
        <v>682</v>
      </c>
      <c r="EQ711" s="154">
        <v>682</v>
      </c>
      <c r="ER711" s="154">
        <v>682</v>
      </c>
      <c r="ES711" s="154">
        <v>682</v>
      </c>
      <c r="ET711" s="154">
        <v>682</v>
      </c>
      <c r="EU711" s="154">
        <v>682</v>
      </c>
      <c r="EV711" s="166">
        <v>682</v>
      </c>
      <c r="EW711" s="154">
        <v>682</v>
      </c>
      <c r="EX711" s="154">
        <v>682</v>
      </c>
      <c r="EY711" s="154">
        <v>682</v>
      </c>
      <c r="EZ711" s="154">
        <v>682</v>
      </c>
      <c r="FA711" s="154">
        <v>682</v>
      </c>
      <c r="FB711" s="166">
        <v>682</v>
      </c>
      <c r="FC711" s="154">
        <v>682</v>
      </c>
      <c r="FD711" s="166">
        <v>682</v>
      </c>
      <c r="FE711" s="166">
        <v>682</v>
      </c>
      <c r="FF711" s="154">
        <v>682</v>
      </c>
      <c r="FG711" s="154">
        <v>682</v>
      </c>
      <c r="FH711" s="154">
        <v>682</v>
      </c>
      <c r="FI711" s="154">
        <v>682</v>
      </c>
      <c r="FJ711" s="154">
        <v>682</v>
      </c>
      <c r="FK711" s="154">
        <v>682</v>
      </c>
      <c r="FL711" s="154">
        <v>682</v>
      </c>
      <c r="FM711" s="154">
        <v>682</v>
      </c>
      <c r="FN711" s="154">
        <v>682</v>
      </c>
      <c r="FO711" s="154">
        <v>682</v>
      </c>
      <c r="FP711" s="154">
        <v>682</v>
      </c>
      <c r="FQ711" s="154">
        <v>682</v>
      </c>
      <c r="FR711" s="166">
        <v>682</v>
      </c>
      <c r="FS711" s="166">
        <v>682</v>
      </c>
      <c r="FT711" s="166">
        <v>682</v>
      </c>
      <c r="FU711" s="166">
        <v>682</v>
      </c>
      <c r="FV711" s="166">
        <v>682</v>
      </c>
      <c r="FW711" s="166">
        <v>682</v>
      </c>
      <c r="FX711" s="166">
        <v>682</v>
      </c>
      <c r="FY711" s="154">
        <v>682</v>
      </c>
      <c r="FZ711" s="154">
        <v>682</v>
      </c>
      <c r="GA711" s="154">
        <v>682</v>
      </c>
      <c r="GB711" s="154">
        <v>682</v>
      </c>
      <c r="GC711" s="154">
        <v>682</v>
      </c>
      <c r="GD711" s="154">
        <v>682</v>
      </c>
      <c r="GE711" s="154">
        <v>682</v>
      </c>
      <c r="GF711" s="154">
        <v>682</v>
      </c>
      <c r="GG711" s="154">
        <v>682</v>
      </c>
      <c r="GH711" s="154">
        <v>682</v>
      </c>
      <c r="GI711" s="154">
        <v>682</v>
      </c>
      <c r="GJ711" s="154">
        <v>682</v>
      </c>
      <c r="GK711" s="166">
        <v>682</v>
      </c>
      <c r="GL711" s="166">
        <v>682</v>
      </c>
      <c r="GM711" s="166">
        <v>682</v>
      </c>
      <c r="GN711" s="166">
        <v>682</v>
      </c>
      <c r="GO711" s="166">
        <v>682</v>
      </c>
      <c r="GP711" s="166">
        <v>682</v>
      </c>
      <c r="GQ711" s="166">
        <v>682</v>
      </c>
      <c r="GR711" s="166">
        <v>682</v>
      </c>
      <c r="GS711" s="166">
        <v>682</v>
      </c>
      <c r="GT711" s="154">
        <v>682</v>
      </c>
      <c r="GU711" s="154">
        <v>682</v>
      </c>
      <c r="GV711" s="154">
        <v>682</v>
      </c>
      <c r="GW711" s="154">
        <v>682</v>
      </c>
      <c r="GX711" s="154">
        <v>682</v>
      </c>
      <c r="GY711" s="166">
        <v>682</v>
      </c>
      <c r="GZ711" s="166">
        <v>682</v>
      </c>
      <c r="HA711" s="166">
        <v>682</v>
      </c>
      <c r="HB711" s="166">
        <v>682</v>
      </c>
      <c r="HC711" s="166">
        <v>682</v>
      </c>
      <c r="HD711" s="166">
        <v>682</v>
      </c>
      <c r="HE711" s="166">
        <v>682</v>
      </c>
      <c r="HF711" s="166">
        <v>682</v>
      </c>
      <c r="HG711" s="154">
        <v>682</v>
      </c>
      <c r="HH711" s="154">
        <v>682</v>
      </c>
      <c r="HI711" s="166">
        <v>682</v>
      </c>
      <c r="HJ711" s="154">
        <v>683</v>
      </c>
      <c r="HK711" s="154">
        <v>682</v>
      </c>
      <c r="HL711" s="166">
        <v>682</v>
      </c>
      <c r="HM711" s="154">
        <v>682</v>
      </c>
      <c r="HN711" s="154">
        <v>682</v>
      </c>
      <c r="HO711" s="166">
        <v>682</v>
      </c>
      <c r="HP711" s="154">
        <v>682</v>
      </c>
      <c r="HQ711" s="154">
        <v>682</v>
      </c>
      <c r="HR711" s="166">
        <v>682</v>
      </c>
      <c r="HS711" s="154">
        <v>682</v>
      </c>
      <c r="HT711" s="151">
        <v>682</v>
      </c>
      <c r="HU711" s="151">
        <v>682</v>
      </c>
      <c r="HV711" s="151">
        <v>682</v>
      </c>
      <c r="HW711" s="170">
        <v>682</v>
      </c>
    </row>
    <row r="712" spans="1:231">
      <c r="A712" s="145">
        <f t="shared" si="60"/>
        <v>43968</v>
      </c>
      <c r="B712" s="220">
        <f>'Age&amp;Sex by occurrence date'!$GGT22</f>
        <v>712</v>
      </c>
      <c r="C712" s="220">
        <v>679</v>
      </c>
      <c r="D712" s="220">
        <v>679</v>
      </c>
      <c r="E712" s="220">
        <v>679</v>
      </c>
      <c r="F712" s="220">
        <v>679</v>
      </c>
      <c r="G712" s="220">
        <v>679</v>
      </c>
      <c r="H712" s="220">
        <v>679</v>
      </c>
      <c r="I712" s="220">
        <v>679</v>
      </c>
      <c r="J712" s="220">
        <v>679</v>
      </c>
      <c r="K712" s="220">
        <v>679</v>
      </c>
      <c r="L712" s="220">
        <v>679</v>
      </c>
      <c r="M712" s="220">
        <v>679</v>
      </c>
      <c r="N712" s="220">
        <v>679</v>
      </c>
      <c r="O712" s="220">
        <v>679</v>
      </c>
      <c r="P712" s="220">
        <v>679</v>
      </c>
      <c r="Q712" s="220">
        <v>679</v>
      </c>
      <c r="R712" s="220">
        <v>679</v>
      </c>
      <c r="S712" s="220">
        <v>679</v>
      </c>
      <c r="T712" s="220">
        <v>679</v>
      </c>
      <c r="U712" s="220">
        <v>679</v>
      </c>
      <c r="V712" s="220">
        <v>679</v>
      </c>
      <c r="W712" s="220">
        <v>679</v>
      </c>
      <c r="X712" s="220">
        <v>679</v>
      </c>
      <c r="Y712" s="220">
        <v>679</v>
      </c>
      <c r="Z712" s="220">
        <v>679</v>
      </c>
      <c r="AA712" s="220">
        <v>679</v>
      </c>
      <c r="AB712" s="220">
        <v>680</v>
      </c>
      <c r="AC712" s="220">
        <v>680</v>
      </c>
      <c r="AD712" s="220">
        <v>680</v>
      </c>
      <c r="AE712" s="220">
        <v>679</v>
      </c>
      <c r="AF712" s="220">
        <v>679</v>
      </c>
      <c r="AG712" s="220">
        <v>679</v>
      </c>
      <c r="AH712" s="220">
        <v>679</v>
      </c>
      <c r="AI712" s="220">
        <v>679</v>
      </c>
      <c r="AJ712" s="220">
        <v>679</v>
      </c>
      <c r="AK712" s="220">
        <v>679</v>
      </c>
      <c r="AL712" s="220">
        <v>679</v>
      </c>
      <c r="AM712" s="220">
        <v>679</v>
      </c>
      <c r="AN712" s="220">
        <v>679</v>
      </c>
      <c r="AO712" s="220">
        <v>679</v>
      </c>
      <c r="AP712" s="220">
        <v>679</v>
      </c>
      <c r="AQ712" s="220">
        <v>679</v>
      </c>
      <c r="AR712" s="220">
        <v>679</v>
      </c>
      <c r="AS712" s="220">
        <v>679</v>
      </c>
      <c r="AT712" s="220">
        <v>679</v>
      </c>
      <c r="AU712" s="220">
        <v>679</v>
      </c>
      <c r="AV712" s="220">
        <v>679</v>
      </c>
      <c r="AW712" s="220">
        <v>679</v>
      </c>
      <c r="AX712" s="220">
        <v>679</v>
      </c>
      <c r="AY712" s="220">
        <v>679</v>
      </c>
      <c r="AZ712" s="220">
        <v>679</v>
      </c>
      <c r="BA712" s="220">
        <v>679</v>
      </c>
      <c r="BB712" s="220">
        <v>679</v>
      </c>
      <c r="BC712" s="220">
        <v>679</v>
      </c>
      <c r="BD712" s="220">
        <v>679</v>
      </c>
      <c r="BE712" s="220">
        <v>679</v>
      </c>
      <c r="BF712" s="220">
        <v>679</v>
      </c>
      <c r="BG712" s="220">
        <v>679</v>
      </c>
      <c r="BH712" s="220">
        <v>679</v>
      </c>
      <c r="BI712" s="220">
        <v>679</v>
      </c>
      <c r="BJ712" s="220">
        <v>679</v>
      </c>
      <c r="BK712" s="220">
        <v>679</v>
      </c>
      <c r="BL712" s="220">
        <v>679</v>
      </c>
      <c r="BM712" s="220">
        <v>679</v>
      </c>
      <c r="BN712" s="220">
        <v>679</v>
      </c>
      <c r="BO712" s="220">
        <v>679</v>
      </c>
      <c r="BP712" s="220">
        <v>679</v>
      </c>
      <c r="BQ712" s="220">
        <v>679</v>
      </c>
      <c r="BR712" s="220">
        <v>679</v>
      </c>
      <c r="BS712" s="220">
        <v>679</v>
      </c>
      <c r="BT712" s="220">
        <v>679</v>
      </c>
      <c r="BU712" s="220">
        <v>679</v>
      </c>
      <c r="BV712" s="220">
        <v>679</v>
      </c>
      <c r="BW712" s="220">
        <v>679</v>
      </c>
      <c r="BX712" s="220">
        <v>679</v>
      </c>
      <c r="BY712" s="220">
        <v>679</v>
      </c>
      <c r="BZ712" s="220">
        <v>679</v>
      </c>
      <c r="CA712" s="220">
        <v>679</v>
      </c>
      <c r="CB712" s="220">
        <v>679</v>
      </c>
      <c r="CC712" s="220">
        <v>679</v>
      </c>
      <c r="CD712" s="220">
        <v>679</v>
      </c>
      <c r="CE712" s="220">
        <v>679</v>
      </c>
      <c r="CF712" s="220">
        <v>679</v>
      </c>
      <c r="CG712" s="220">
        <v>679</v>
      </c>
      <c r="CH712" s="220">
        <v>679</v>
      </c>
      <c r="CI712" s="220">
        <v>679</v>
      </c>
      <c r="CJ712" s="220">
        <v>679</v>
      </c>
      <c r="CK712" s="220">
        <v>679</v>
      </c>
      <c r="CL712" s="220">
        <v>679</v>
      </c>
      <c r="CM712" s="220">
        <v>679</v>
      </c>
      <c r="CN712" s="220">
        <v>679</v>
      </c>
      <c r="CO712" s="220">
        <v>679</v>
      </c>
      <c r="CP712" s="220">
        <v>679</v>
      </c>
      <c r="CQ712" s="220">
        <v>679</v>
      </c>
      <c r="CR712" s="220">
        <v>679</v>
      </c>
      <c r="CS712" s="220">
        <v>679</v>
      </c>
      <c r="CT712" s="220">
        <v>679</v>
      </c>
      <c r="CU712" s="220">
        <v>679</v>
      </c>
      <c r="CV712" s="220">
        <v>679</v>
      </c>
      <c r="CW712" s="220">
        <v>679</v>
      </c>
      <c r="CX712" s="220">
        <v>679</v>
      </c>
      <c r="CY712" s="220">
        <v>679</v>
      </c>
      <c r="CZ712" s="220">
        <v>679</v>
      </c>
      <c r="DA712" s="220">
        <v>679</v>
      </c>
      <c r="DB712" s="220">
        <v>679</v>
      </c>
      <c r="DC712" s="220">
        <v>679</v>
      </c>
      <c r="DD712" s="220">
        <v>679</v>
      </c>
      <c r="DE712" s="220">
        <v>679</v>
      </c>
      <c r="DF712" s="220">
        <v>679</v>
      </c>
      <c r="DG712" s="220">
        <v>679</v>
      </c>
      <c r="DH712" s="220">
        <v>679</v>
      </c>
      <c r="DI712" s="220">
        <v>679</v>
      </c>
      <c r="DJ712" s="220">
        <v>679</v>
      </c>
      <c r="DK712" s="220">
        <v>679</v>
      </c>
      <c r="DL712" s="220">
        <v>679</v>
      </c>
      <c r="DM712" s="220">
        <v>679</v>
      </c>
      <c r="DN712" s="220">
        <v>679</v>
      </c>
      <c r="DO712" s="220">
        <v>679</v>
      </c>
      <c r="DP712" s="220">
        <v>679</v>
      </c>
      <c r="DQ712" s="220">
        <v>679</v>
      </c>
      <c r="DR712" s="220">
        <v>679</v>
      </c>
      <c r="DS712" s="220">
        <v>679</v>
      </c>
      <c r="DT712" s="220">
        <v>679</v>
      </c>
      <c r="DU712" s="220">
        <v>679</v>
      </c>
      <c r="DV712" s="220">
        <v>679</v>
      </c>
      <c r="DW712" s="220">
        <v>679</v>
      </c>
      <c r="DX712" s="220">
        <v>679</v>
      </c>
      <c r="DY712" s="220">
        <v>679</v>
      </c>
      <c r="DZ712" s="220">
        <v>679</v>
      </c>
      <c r="EA712" s="220">
        <v>679</v>
      </c>
      <c r="EB712" s="220">
        <v>679</v>
      </c>
      <c r="EC712" s="220">
        <v>679</v>
      </c>
      <c r="ED712" s="220">
        <v>679</v>
      </c>
      <c r="EE712" s="220">
        <v>679</v>
      </c>
      <c r="EF712" s="220">
        <v>679</v>
      </c>
      <c r="EG712" s="220">
        <v>679</v>
      </c>
      <c r="EH712" s="220">
        <v>679</v>
      </c>
      <c r="EI712" s="220">
        <v>679</v>
      </c>
      <c r="EJ712" s="220">
        <v>679</v>
      </c>
      <c r="EK712" s="220">
        <v>679</v>
      </c>
      <c r="EL712" s="220">
        <v>679</v>
      </c>
      <c r="EM712" s="220">
        <v>679</v>
      </c>
      <c r="EN712" s="242">
        <v>679</v>
      </c>
      <c r="EO712" s="232">
        <v>679</v>
      </c>
      <c r="EP712" s="227">
        <v>679</v>
      </c>
      <c r="EQ712" s="154">
        <v>679</v>
      </c>
      <c r="ER712" s="154">
        <v>679</v>
      </c>
      <c r="ES712" s="154">
        <v>679</v>
      </c>
      <c r="ET712" s="154">
        <v>679</v>
      </c>
      <c r="EU712" s="154">
        <v>679</v>
      </c>
      <c r="EV712" s="154">
        <v>679</v>
      </c>
      <c r="EW712" s="154">
        <v>679</v>
      </c>
      <c r="EX712" s="154">
        <v>679</v>
      </c>
      <c r="EY712" s="154">
        <v>679</v>
      </c>
      <c r="EZ712" s="154">
        <v>679</v>
      </c>
      <c r="FA712" s="154">
        <v>679</v>
      </c>
      <c r="FB712" s="154">
        <v>679</v>
      </c>
      <c r="FC712" s="166">
        <v>679</v>
      </c>
      <c r="FD712" s="154">
        <v>679</v>
      </c>
      <c r="FE712" s="154">
        <v>679</v>
      </c>
      <c r="FF712" s="154">
        <v>679</v>
      </c>
      <c r="FG712" s="166">
        <v>679</v>
      </c>
      <c r="FH712" s="154">
        <v>679</v>
      </c>
      <c r="FI712" s="166">
        <v>679</v>
      </c>
      <c r="FJ712" s="166">
        <v>679</v>
      </c>
      <c r="FK712" s="166">
        <v>679</v>
      </c>
      <c r="FL712" s="166">
        <v>679</v>
      </c>
      <c r="FM712" s="166">
        <v>679</v>
      </c>
      <c r="FN712" s="166">
        <v>679</v>
      </c>
      <c r="FO712" s="166">
        <v>679</v>
      </c>
      <c r="FP712" s="166">
        <v>679</v>
      </c>
      <c r="FQ712" s="166">
        <v>679</v>
      </c>
      <c r="FR712" s="166">
        <v>679</v>
      </c>
      <c r="FS712" s="166">
        <v>679</v>
      </c>
      <c r="FT712" s="166">
        <v>679</v>
      </c>
      <c r="FU712" s="166">
        <v>679</v>
      </c>
      <c r="FV712" s="166">
        <v>679</v>
      </c>
      <c r="FW712" s="166">
        <v>679</v>
      </c>
      <c r="FX712" s="166">
        <v>679</v>
      </c>
      <c r="FY712" s="166">
        <v>679</v>
      </c>
      <c r="FZ712" s="166">
        <v>679</v>
      </c>
      <c r="GA712" s="166">
        <v>679</v>
      </c>
      <c r="GB712" s="166">
        <v>679</v>
      </c>
      <c r="GC712" s="166">
        <v>679</v>
      </c>
      <c r="GD712" s="166">
        <v>679</v>
      </c>
      <c r="GE712" s="166">
        <v>679</v>
      </c>
      <c r="GF712" s="166">
        <v>679</v>
      </c>
      <c r="GG712" s="166">
        <v>679</v>
      </c>
      <c r="GH712" s="166">
        <v>679</v>
      </c>
      <c r="GI712" s="166">
        <v>679</v>
      </c>
      <c r="GJ712" s="166">
        <v>679</v>
      </c>
      <c r="GK712" s="154">
        <v>679</v>
      </c>
      <c r="GL712" s="154">
        <v>679</v>
      </c>
      <c r="GM712" s="154">
        <v>679</v>
      </c>
      <c r="GN712" s="154">
        <v>679</v>
      </c>
      <c r="GO712" s="154">
        <v>679</v>
      </c>
      <c r="GP712" s="154">
        <v>679</v>
      </c>
      <c r="GQ712" s="154">
        <v>679</v>
      </c>
      <c r="GR712" s="154">
        <v>679</v>
      </c>
      <c r="GS712" s="154">
        <v>679</v>
      </c>
      <c r="GT712" s="166">
        <v>679</v>
      </c>
      <c r="GU712" s="166">
        <v>679</v>
      </c>
      <c r="GV712" s="166">
        <v>679</v>
      </c>
      <c r="GW712" s="166">
        <v>679</v>
      </c>
      <c r="GX712" s="166">
        <v>679</v>
      </c>
      <c r="GY712" s="166">
        <v>679</v>
      </c>
      <c r="GZ712" s="166">
        <v>679</v>
      </c>
      <c r="HA712" s="166">
        <v>679</v>
      </c>
      <c r="HB712" s="166">
        <v>679</v>
      </c>
      <c r="HC712" s="166">
        <v>679</v>
      </c>
      <c r="HD712" s="166">
        <v>679</v>
      </c>
      <c r="HE712" s="166">
        <v>679</v>
      </c>
      <c r="HF712" s="154">
        <v>679</v>
      </c>
      <c r="HG712" s="154">
        <v>679</v>
      </c>
      <c r="HH712" s="154">
        <v>679</v>
      </c>
      <c r="HI712" s="154">
        <v>679</v>
      </c>
      <c r="HJ712" s="154">
        <v>680</v>
      </c>
      <c r="HK712" s="154">
        <v>679</v>
      </c>
      <c r="HL712" s="154">
        <v>679</v>
      </c>
      <c r="HM712" s="154">
        <v>679</v>
      </c>
      <c r="HN712" s="154">
        <v>679</v>
      </c>
      <c r="HO712" s="166">
        <v>679</v>
      </c>
      <c r="HP712" s="154">
        <v>679</v>
      </c>
      <c r="HQ712" s="154">
        <v>679</v>
      </c>
      <c r="HR712" s="166">
        <v>679</v>
      </c>
      <c r="HS712" s="154">
        <v>679</v>
      </c>
      <c r="HT712" s="151">
        <v>679</v>
      </c>
      <c r="HU712" s="151">
        <v>679</v>
      </c>
      <c r="HV712" s="151">
        <v>679</v>
      </c>
      <c r="HW712" s="170">
        <v>679</v>
      </c>
    </row>
    <row r="713" spans="1:231">
      <c r="A713" s="145">
        <f t="shared" si="60"/>
        <v>43967</v>
      </c>
      <c r="B713" s="220">
        <f>'Age&amp;Sex by occurrence date'!$GHA22</f>
        <v>710</v>
      </c>
      <c r="C713" s="220">
        <v>678</v>
      </c>
      <c r="D713" s="220">
        <v>678</v>
      </c>
      <c r="E713" s="220">
        <v>678</v>
      </c>
      <c r="F713" s="220">
        <v>678</v>
      </c>
      <c r="G713" s="220">
        <v>678</v>
      </c>
      <c r="H713" s="220">
        <v>678</v>
      </c>
      <c r="I713" s="220">
        <v>678</v>
      </c>
      <c r="J713" s="220">
        <v>678</v>
      </c>
      <c r="K713" s="220">
        <v>678</v>
      </c>
      <c r="L713" s="220">
        <v>678</v>
      </c>
      <c r="M713" s="220">
        <v>678</v>
      </c>
      <c r="N713" s="220">
        <v>678</v>
      </c>
      <c r="O713" s="220">
        <v>678</v>
      </c>
      <c r="P713" s="220">
        <v>678</v>
      </c>
      <c r="Q713" s="220">
        <v>678</v>
      </c>
      <c r="R713" s="220">
        <v>678</v>
      </c>
      <c r="S713" s="220">
        <v>678</v>
      </c>
      <c r="T713" s="220">
        <v>678</v>
      </c>
      <c r="U713" s="220">
        <v>678</v>
      </c>
      <c r="V713" s="220">
        <v>678</v>
      </c>
      <c r="W713" s="220">
        <v>678</v>
      </c>
      <c r="X713" s="220">
        <v>678</v>
      </c>
      <c r="Y713" s="220">
        <v>678</v>
      </c>
      <c r="Z713" s="220">
        <v>678</v>
      </c>
      <c r="AA713" s="220">
        <v>678</v>
      </c>
      <c r="AB713" s="220">
        <v>679</v>
      </c>
      <c r="AC713" s="220">
        <v>679</v>
      </c>
      <c r="AD713" s="220">
        <v>679</v>
      </c>
      <c r="AE713" s="220">
        <v>678</v>
      </c>
      <c r="AF713" s="220">
        <v>678</v>
      </c>
      <c r="AG713" s="220">
        <v>678</v>
      </c>
      <c r="AH713" s="220">
        <v>678</v>
      </c>
      <c r="AI713" s="220">
        <v>678</v>
      </c>
      <c r="AJ713" s="220">
        <v>678</v>
      </c>
      <c r="AK713" s="220">
        <v>678</v>
      </c>
      <c r="AL713" s="220">
        <v>678</v>
      </c>
      <c r="AM713" s="220">
        <v>678</v>
      </c>
      <c r="AN713" s="220">
        <v>678</v>
      </c>
      <c r="AO713" s="220">
        <v>678</v>
      </c>
      <c r="AP713" s="220">
        <v>678</v>
      </c>
      <c r="AQ713" s="220">
        <v>678</v>
      </c>
      <c r="AR713" s="220">
        <v>678</v>
      </c>
      <c r="AS713" s="220">
        <v>678</v>
      </c>
      <c r="AT713" s="220">
        <v>678</v>
      </c>
      <c r="AU713" s="220">
        <v>678</v>
      </c>
      <c r="AV713" s="220">
        <v>678</v>
      </c>
      <c r="AW713" s="220">
        <v>678</v>
      </c>
      <c r="AX713" s="220">
        <v>678</v>
      </c>
      <c r="AY713" s="220">
        <v>678</v>
      </c>
      <c r="AZ713" s="220">
        <v>678</v>
      </c>
      <c r="BA713" s="220">
        <v>678</v>
      </c>
      <c r="BB713" s="220">
        <v>678</v>
      </c>
      <c r="BC713" s="220">
        <v>678</v>
      </c>
      <c r="BD713" s="220">
        <v>678</v>
      </c>
      <c r="BE713" s="220">
        <v>678</v>
      </c>
      <c r="BF713" s="220">
        <v>678</v>
      </c>
      <c r="BG713" s="220">
        <v>678</v>
      </c>
      <c r="BH713" s="220">
        <v>678</v>
      </c>
      <c r="BI713" s="220">
        <v>678</v>
      </c>
      <c r="BJ713" s="220">
        <v>678</v>
      </c>
      <c r="BK713" s="220">
        <v>678</v>
      </c>
      <c r="BL713" s="220">
        <v>678</v>
      </c>
      <c r="BM713" s="220">
        <v>678</v>
      </c>
      <c r="BN713" s="220">
        <v>678</v>
      </c>
      <c r="BO713" s="220">
        <v>678</v>
      </c>
      <c r="BP713" s="220">
        <v>678</v>
      </c>
      <c r="BQ713" s="220">
        <v>678</v>
      </c>
      <c r="BR713" s="220">
        <v>678</v>
      </c>
      <c r="BS713" s="220">
        <v>678</v>
      </c>
      <c r="BT713" s="220">
        <v>678</v>
      </c>
      <c r="BU713" s="220">
        <v>678</v>
      </c>
      <c r="BV713" s="220">
        <v>678</v>
      </c>
      <c r="BW713" s="220">
        <v>678</v>
      </c>
      <c r="BX713" s="220">
        <v>678</v>
      </c>
      <c r="BY713" s="220">
        <v>678</v>
      </c>
      <c r="BZ713" s="220">
        <v>678</v>
      </c>
      <c r="CA713" s="220">
        <v>678</v>
      </c>
      <c r="CB713" s="220">
        <v>678</v>
      </c>
      <c r="CC713" s="220">
        <v>678</v>
      </c>
      <c r="CD713" s="220">
        <v>678</v>
      </c>
      <c r="CE713" s="220">
        <v>678</v>
      </c>
      <c r="CF713" s="220">
        <v>678</v>
      </c>
      <c r="CG713" s="220">
        <v>678</v>
      </c>
      <c r="CH713" s="220">
        <v>678</v>
      </c>
      <c r="CI713" s="220">
        <v>678</v>
      </c>
      <c r="CJ713" s="220">
        <v>678</v>
      </c>
      <c r="CK713" s="220">
        <v>678</v>
      </c>
      <c r="CL713" s="220">
        <v>678</v>
      </c>
      <c r="CM713" s="220">
        <v>678</v>
      </c>
      <c r="CN713" s="220">
        <v>678</v>
      </c>
      <c r="CO713" s="220">
        <v>678</v>
      </c>
      <c r="CP713" s="220">
        <v>678</v>
      </c>
      <c r="CQ713" s="220">
        <v>678</v>
      </c>
      <c r="CR713" s="220">
        <v>678</v>
      </c>
      <c r="CS713" s="220">
        <v>678</v>
      </c>
      <c r="CT713" s="220">
        <v>678</v>
      </c>
      <c r="CU713" s="220">
        <v>678</v>
      </c>
      <c r="CV713" s="220">
        <v>678</v>
      </c>
      <c r="CW713" s="220">
        <v>678</v>
      </c>
      <c r="CX713" s="220">
        <v>678</v>
      </c>
      <c r="CY713" s="220">
        <v>678</v>
      </c>
      <c r="CZ713" s="220">
        <v>678</v>
      </c>
      <c r="DA713" s="220">
        <v>678</v>
      </c>
      <c r="DB713" s="220">
        <v>678</v>
      </c>
      <c r="DC713" s="220">
        <v>678</v>
      </c>
      <c r="DD713" s="220">
        <v>678</v>
      </c>
      <c r="DE713" s="220">
        <v>678</v>
      </c>
      <c r="DF713" s="220">
        <v>678</v>
      </c>
      <c r="DG713" s="220">
        <v>678</v>
      </c>
      <c r="DH713" s="220">
        <v>678</v>
      </c>
      <c r="DI713" s="220">
        <v>678</v>
      </c>
      <c r="DJ713" s="220">
        <v>678</v>
      </c>
      <c r="DK713" s="220">
        <v>678</v>
      </c>
      <c r="DL713" s="220">
        <v>678</v>
      </c>
      <c r="DM713" s="220">
        <v>678</v>
      </c>
      <c r="DN713" s="220">
        <v>678</v>
      </c>
      <c r="DO713" s="220">
        <v>678</v>
      </c>
      <c r="DP713" s="220">
        <v>678</v>
      </c>
      <c r="DQ713" s="220">
        <v>678</v>
      </c>
      <c r="DR713" s="220">
        <v>678</v>
      </c>
      <c r="DS713" s="220">
        <v>678</v>
      </c>
      <c r="DT713" s="220">
        <v>678</v>
      </c>
      <c r="DU713" s="220">
        <v>678</v>
      </c>
      <c r="DV713" s="220">
        <v>678</v>
      </c>
      <c r="DW713" s="220">
        <v>678</v>
      </c>
      <c r="DX713" s="220">
        <v>678</v>
      </c>
      <c r="DY713" s="220">
        <v>678</v>
      </c>
      <c r="DZ713" s="220">
        <v>678</v>
      </c>
      <c r="EA713" s="220">
        <v>678</v>
      </c>
      <c r="EB713" s="220">
        <v>678</v>
      </c>
      <c r="EC713" s="220">
        <v>678</v>
      </c>
      <c r="ED713" s="220">
        <v>678</v>
      </c>
      <c r="EE713" s="220">
        <v>678</v>
      </c>
      <c r="EF713" s="220">
        <v>678</v>
      </c>
      <c r="EG713" s="220">
        <v>678</v>
      </c>
      <c r="EH713" s="220">
        <v>678</v>
      </c>
      <c r="EI713" s="220">
        <v>678</v>
      </c>
      <c r="EJ713" s="220">
        <v>678</v>
      </c>
      <c r="EK713" s="220">
        <v>678</v>
      </c>
      <c r="EL713" s="220">
        <v>678</v>
      </c>
      <c r="EM713" s="220">
        <v>678</v>
      </c>
      <c r="EN713" s="242">
        <v>678</v>
      </c>
      <c r="EO713" s="232">
        <v>678</v>
      </c>
      <c r="EP713" s="228">
        <v>678</v>
      </c>
      <c r="EQ713" s="166">
        <v>678</v>
      </c>
      <c r="ER713" s="166">
        <v>678</v>
      </c>
      <c r="ES713" s="166">
        <v>678</v>
      </c>
      <c r="ET713" s="166">
        <v>678</v>
      </c>
      <c r="EU713" s="166">
        <v>678</v>
      </c>
      <c r="EV713" s="154">
        <v>678</v>
      </c>
      <c r="EW713" s="166">
        <v>678</v>
      </c>
      <c r="EX713" s="166">
        <v>678</v>
      </c>
      <c r="EY713" s="166">
        <v>678</v>
      </c>
      <c r="EZ713" s="166">
        <v>678</v>
      </c>
      <c r="FA713" s="166">
        <v>678</v>
      </c>
      <c r="FB713" s="166">
        <v>678</v>
      </c>
      <c r="FC713" s="154">
        <v>678</v>
      </c>
      <c r="FD713" s="166">
        <v>678</v>
      </c>
      <c r="FE713" s="154">
        <v>678</v>
      </c>
      <c r="FF713" s="166">
        <v>678</v>
      </c>
      <c r="FG713" s="166">
        <v>678</v>
      </c>
      <c r="FH713" s="166">
        <v>678</v>
      </c>
      <c r="FI713" s="154">
        <v>678</v>
      </c>
      <c r="FJ713" s="154">
        <v>678</v>
      </c>
      <c r="FK713" s="166">
        <v>678</v>
      </c>
      <c r="FL713" s="166">
        <v>678</v>
      </c>
      <c r="FM713" s="166">
        <v>678</v>
      </c>
      <c r="FN713" s="166">
        <v>678</v>
      </c>
      <c r="FO713" s="166">
        <v>678</v>
      </c>
      <c r="FP713" s="166">
        <v>678</v>
      </c>
      <c r="FQ713" s="166">
        <v>678</v>
      </c>
      <c r="FR713" s="154">
        <v>678</v>
      </c>
      <c r="FS713" s="154">
        <v>678</v>
      </c>
      <c r="FT713" s="154">
        <v>678</v>
      </c>
      <c r="FU713" s="154">
        <v>678</v>
      </c>
      <c r="FV713" s="154">
        <v>678</v>
      </c>
      <c r="FW713" s="154">
        <v>678</v>
      </c>
      <c r="FX713" s="154">
        <v>678</v>
      </c>
      <c r="FY713" s="166">
        <v>678</v>
      </c>
      <c r="FZ713" s="166">
        <v>678</v>
      </c>
      <c r="GA713" s="166">
        <v>678</v>
      </c>
      <c r="GB713" s="166">
        <v>678</v>
      </c>
      <c r="GC713" s="166">
        <v>678</v>
      </c>
      <c r="GD713" s="166">
        <v>678</v>
      </c>
      <c r="GE713" s="166">
        <v>678</v>
      </c>
      <c r="GF713" s="166">
        <v>678</v>
      </c>
      <c r="GG713" s="166">
        <v>678</v>
      </c>
      <c r="GH713" s="166">
        <v>678</v>
      </c>
      <c r="GI713" s="166">
        <v>678</v>
      </c>
      <c r="GJ713" s="166">
        <v>678</v>
      </c>
      <c r="GK713" s="154">
        <v>678</v>
      </c>
      <c r="GL713" s="154">
        <v>678</v>
      </c>
      <c r="GM713" s="154">
        <v>678</v>
      </c>
      <c r="GN713" s="154">
        <v>678</v>
      </c>
      <c r="GO713" s="154">
        <v>678</v>
      </c>
      <c r="GP713" s="154">
        <v>678</v>
      </c>
      <c r="GQ713" s="154">
        <v>678</v>
      </c>
      <c r="GR713" s="154">
        <v>678</v>
      </c>
      <c r="GS713" s="154">
        <v>678</v>
      </c>
      <c r="GT713" s="166">
        <v>678</v>
      </c>
      <c r="GU713" s="166">
        <v>678</v>
      </c>
      <c r="GV713" s="166">
        <v>678</v>
      </c>
      <c r="GW713" s="166">
        <v>678</v>
      </c>
      <c r="GX713" s="166">
        <v>678</v>
      </c>
      <c r="GY713" s="154">
        <v>678</v>
      </c>
      <c r="GZ713" s="154">
        <v>678</v>
      </c>
      <c r="HA713" s="154">
        <v>678</v>
      </c>
      <c r="HB713" s="154">
        <v>678</v>
      </c>
      <c r="HC713" s="154">
        <v>678</v>
      </c>
      <c r="HD713" s="154">
        <v>678</v>
      </c>
      <c r="HE713" s="154">
        <v>678</v>
      </c>
      <c r="HF713" s="154">
        <v>678</v>
      </c>
      <c r="HG713" s="154">
        <v>678</v>
      </c>
      <c r="HH713" s="154">
        <v>678</v>
      </c>
      <c r="HI713" s="154">
        <v>678</v>
      </c>
      <c r="HJ713" s="154">
        <v>679</v>
      </c>
      <c r="HK713" s="154">
        <v>678</v>
      </c>
      <c r="HL713" s="154">
        <v>678</v>
      </c>
      <c r="HM713" s="154">
        <v>678</v>
      </c>
      <c r="HN713" s="154">
        <v>678</v>
      </c>
      <c r="HO713" s="166">
        <v>678</v>
      </c>
      <c r="HP713" s="154">
        <v>678</v>
      </c>
      <c r="HQ713" s="154">
        <v>678</v>
      </c>
      <c r="HR713" s="166">
        <v>678</v>
      </c>
      <c r="HS713" s="154">
        <v>678</v>
      </c>
      <c r="HT713" s="151">
        <v>678</v>
      </c>
      <c r="HU713" s="151">
        <v>678</v>
      </c>
      <c r="HV713" s="151">
        <v>678</v>
      </c>
      <c r="HW713" s="170">
        <v>678</v>
      </c>
    </row>
    <row r="714" spans="1:231">
      <c r="A714" s="145">
        <f t="shared" si="60"/>
        <v>43966</v>
      </c>
      <c r="B714" s="220">
        <f>'Age&amp;Sex by occurrence date'!$GHH22</f>
        <v>709</v>
      </c>
      <c r="C714" s="220">
        <v>677</v>
      </c>
      <c r="D714" s="220">
        <v>677</v>
      </c>
      <c r="E714" s="220">
        <v>677</v>
      </c>
      <c r="F714" s="220">
        <v>677</v>
      </c>
      <c r="G714" s="220">
        <v>677</v>
      </c>
      <c r="H714" s="220">
        <v>677</v>
      </c>
      <c r="I714" s="220">
        <v>677</v>
      </c>
      <c r="J714" s="220">
        <v>677</v>
      </c>
      <c r="K714" s="220">
        <v>677</v>
      </c>
      <c r="L714" s="220">
        <v>677</v>
      </c>
      <c r="M714" s="220">
        <v>677</v>
      </c>
      <c r="N714" s="220">
        <v>677</v>
      </c>
      <c r="O714" s="220">
        <v>677</v>
      </c>
      <c r="P714" s="220">
        <v>677</v>
      </c>
      <c r="Q714" s="220">
        <v>677</v>
      </c>
      <c r="R714" s="220">
        <v>677</v>
      </c>
      <c r="S714" s="220">
        <v>677</v>
      </c>
      <c r="T714" s="220">
        <v>677</v>
      </c>
      <c r="U714" s="220">
        <v>677</v>
      </c>
      <c r="V714" s="220">
        <v>677</v>
      </c>
      <c r="W714" s="220">
        <v>677</v>
      </c>
      <c r="X714" s="220">
        <v>677</v>
      </c>
      <c r="Y714" s="220">
        <v>677</v>
      </c>
      <c r="Z714" s="220">
        <v>677</v>
      </c>
      <c r="AA714" s="220">
        <v>677</v>
      </c>
      <c r="AB714" s="220">
        <v>678</v>
      </c>
      <c r="AC714" s="220">
        <v>678</v>
      </c>
      <c r="AD714" s="220">
        <v>678</v>
      </c>
      <c r="AE714" s="220">
        <v>677</v>
      </c>
      <c r="AF714" s="220">
        <v>677</v>
      </c>
      <c r="AG714" s="220">
        <v>677</v>
      </c>
      <c r="AH714" s="220">
        <v>677</v>
      </c>
      <c r="AI714" s="220">
        <v>677</v>
      </c>
      <c r="AJ714" s="220">
        <v>677</v>
      </c>
      <c r="AK714" s="220">
        <v>677</v>
      </c>
      <c r="AL714" s="220">
        <v>677</v>
      </c>
      <c r="AM714" s="220">
        <v>677</v>
      </c>
      <c r="AN714" s="220">
        <v>677</v>
      </c>
      <c r="AO714" s="220">
        <v>677</v>
      </c>
      <c r="AP714" s="220">
        <v>677</v>
      </c>
      <c r="AQ714" s="220">
        <v>677</v>
      </c>
      <c r="AR714" s="220">
        <v>677</v>
      </c>
      <c r="AS714" s="220">
        <v>677</v>
      </c>
      <c r="AT714" s="220">
        <v>677</v>
      </c>
      <c r="AU714" s="220">
        <v>677</v>
      </c>
      <c r="AV714" s="220">
        <v>677</v>
      </c>
      <c r="AW714" s="220">
        <v>677</v>
      </c>
      <c r="AX714" s="220">
        <v>677</v>
      </c>
      <c r="AY714" s="220">
        <v>677</v>
      </c>
      <c r="AZ714" s="220">
        <v>677</v>
      </c>
      <c r="BA714" s="220">
        <v>677</v>
      </c>
      <c r="BB714" s="220">
        <v>677</v>
      </c>
      <c r="BC714" s="220">
        <v>677</v>
      </c>
      <c r="BD714" s="220">
        <v>677</v>
      </c>
      <c r="BE714" s="220">
        <v>677</v>
      </c>
      <c r="BF714" s="220">
        <v>677</v>
      </c>
      <c r="BG714" s="220">
        <v>677</v>
      </c>
      <c r="BH714" s="220">
        <v>677</v>
      </c>
      <c r="BI714" s="220">
        <v>677</v>
      </c>
      <c r="BJ714" s="220">
        <v>677</v>
      </c>
      <c r="BK714" s="220">
        <v>677</v>
      </c>
      <c r="BL714" s="220">
        <v>677</v>
      </c>
      <c r="BM714" s="220">
        <v>677</v>
      </c>
      <c r="BN714" s="220">
        <v>677</v>
      </c>
      <c r="BO714" s="220">
        <v>677</v>
      </c>
      <c r="BP714" s="220">
        <v>677</v>
      </c>
      <c r="BQ714" s="220">
        <v>677</v>
      </c>
      <c r="BR714" s="220">
        <v>677</v>
      </c>
      <c r="BS714" s="220">
        <v>677</v>
      </c>
      <c r="BT714" s="220">
        <v>677</v>
      </c>
      <c r="BU714" s="220">
        <v>677</v>
      </c>
      <c r="BV714" s="220">
        <v>677</v>
      </c>
      <c r="BW714" s="220">
        <v>677</v>
      </c>
      <c r="BX714" s="220">
        <v>677</v>
      </c>
      <c r="BY714" s="220">
        <v>677</v>
      </c>
      <c r="BZ714" s="220">
        <v>677</v>
      </c>
      <c r="CA714" s="220">
        <v>677</v>
      </c>
      <c r="CB714" s="220">
        <v>677</v>
      </c>
      <c r="CC714" s="220">
        <v>677</v>
      </c>
      <c r="CD714" s="220">
        <v>677</v>
      </c>
      <c r="CE714" s="220">
        <v>677</v>
      </c>
      <c r="CF714" s="220">
        <v>677</v>
      </c>
      <c r="CG714" s="220">
        <v>677</v>
      </c>
      <c r="CH714" s="220">
        <v>677</v>
      </c>
      <c r="CI714" s="220">
        <v>677</v>
      </c>
      <c r="CJ714" s="220">
        <v>677</v>
      </c>
      <c r="CK714" s="220">
        <v>677</v>
      </c>
      <c r="CL714" s="220">
        <v>677</v>
      </c>
      <c r="CM714" s="220">
        <v>677</v>
      </c>
      <c r="CN714" s="220">
        <v>677</v>
      </c>
      <c r="CO714" s="220">
        <v>677</v>
      </c>
      <c r="CP714" s="220">
        <v>677</v>
      </c>
      <c r="CQ714" s="220">
        <v>677</v>
      </c>
      <c r="CR714" s="220">
        <v>677</v>
      </c>
      <c r="CS714" s="220">
        <v>677</v>
      </c>
      <c r="CT714" s="220">
        <v>677</v>
      </c>
      <c r="CU714" s="220">
        <v>677</v>
      </c>
      <c r="CV714" s="220">
        <v>677</v>
      </c>
      <c r="CW714" s="220">
        <v>677</v>
      </c>
      <c r="CX714" s="220">
        <v>677</v>
      </c>
      <c r="CY714" s="220">
        <v>677</v>
      </c>
      <c r="CZ714" s="220">
        <v>677</v>
      </c>
      <c r="DA714" s="220">
        <v>677</v>
      </c>
      <c r="DB714" s="220">
        <v>677</v>
      </c>
      <c r="DC714" s="220">
        <v>677</v>
      </c>
      <c r="DD714" s="220">
        <v>677</v>
      </c>
      <c r="DE714" s="220">
        <v>677</v>
      </c>
      <c r="DF714" s="220">
        <v>677</v>
      </c>
      <c r="DG714" s="220">
        <v>677</v>
      </c>
      <c r="DH714" s="220">
        <v>677</v>
      </c>
      <c r="DI714" s="220">
        <v>677</v>
      </c>
      <c r="DJ714" s="220">
        <v>677</v>
      </c>
      <c r="DK714" s="220">
        <v>677</v>
      </c>
      <c r="DL714" s="220">
        <v>677</v>
      </c>
      <c r="DM714" s="220">
        <v>677</v>
      </c>
      <c r="DN714" s="220">
        <v>677</v>
      </c>
      <c r="DO714" s="220">
        <v>677</v>
      </c>
      <c r="DP714" s="220">
        <v>677</v>
      </c>
      <c r="DQ714" s="220">
        <v>677</v>
      </c>
      <c r="DR714" s="220">
        <v>677</v>
      </c>
      <c r="DS714" s="220">
        <v>677</v>
      </c>
      <c r="DT714" s="220">
        <v>677</v>
      </c>
      <c r="DU714" s="220">
        <v>677</v>
      </c>
      <c r="DV714" s="220">
        <v>677</v>
      </c>
      <c r="DW714" s="220">
        <v>677</v>
      </c>
      <c r="DX714" s="220">
        <v>677</v>
      </c>
      <c r="DY714" s="220">
        <v>677</v>
      </c>
      <c r="DZ714" s="220">
        <v>677</v>
      </c>
      <c r="EA714" s="220">
        <v>677</v>
      </c>
      <c r="EB714" s="220">
        <v>677</v>
      </c>
      <c r="EC714" s="220">
        <v>677</v>
      </c>
      <c r="ED714" s="220">
        <v>677</v>
      </c>
      <c r="EE714" s="220">
        <v>677</v>
      </c>
      <c r="EF714" s="220">
        <v>677</v>
      </c>
      <c r="EG714" s="220">
        <v>677</v>
      </c>
      <c r="EH714" s="220">
        <v>677</v>
      </c>
      <c r="EI714" s="220">
        <v>677</v>
      </c>
      <c r="EJ714" s="220">
        <v>677</v>
      </c>
      <c r="EK714" s="220">
        <v>677</v>
      </c>
      <c r="EL714" s="220">
        <v>677</v>
      </c>
      <c r="EM714" s="220">
        <v>677</v>
      </c>
      <c r="EN714" s="242">
        <v>677</v>
      </c>
      <c r="EO714" s="232">
        <v>677</v>
      </c>
      <c r="EP714" s="227">
        <v>677</v>
      </c>
      <c r="EQ714" s="154">
        <v>677</v>
      </c>
      <c r="ER714" s="154">
        <v>677</v>
      </c>
      <c r="ES714" s="154">
        <v>677</v>
      </c>
      <c r="ET714" s="154">
        <v>677</v>
      </c>
      <c r="EU714" s="154">
        <v>677</v>
      </c>
      <c r="EV714" s="166">
        <v>677</v>
      </c>
      <c r="EW714" s="154">
        <v>677</v>
      </c>
      <c r="EX714" s="154">
        <v>677</v>
      </c>
      <c r="EY714" s="154">
        <v>677</v>
      </c>
      <c r="EZ714" s="154">
        <v>677</v>
      </c>
      <c r="FA714" s="154">
        <v>677</v>
      </c>
      <c r="FB714" s="166">
        <v>677</v>
      </c>
      <c r="FC714" s="166">
        <v>677</v>
      </c>
      <c r="FD714" s="166">
        <v>677</v>
      </c>
      <c r="FE714" s="166">
        <v>677</v>
      </c>
      <c r="FF714" s="154">
        <v>677</v>
      </c>
      <c r="FG714" s="154">
        <v>677</v>
      </c>
      <c r="FH714" s="154">
        <v>677</v>
      </c>
      <c r="FI714" s="166">
        <v>677</v>
      </c>
      <c r="FJ714" s="166">
        <v>677</v>
      </c>
      <c r="FK714" s="154">
        <v>677</v>
      </c>
      <c r="FL714" s="154">
        <v>677</v>
      </c>
      <c r="FM714" s="154">
        <v>677</v>
      </c>
      <c r="FN714" s="154">
        <v>677</v>
      </c>
      <c r="FO714" s="154">
        <v>677</v>
      </c>
      <c r="FP714" s="154">
        <v>677</v>
      </c>
      <c r="FQ714" s="154">
        <v>677</v>
      </c>
      <c r="FR714" s="166">
        <v>677</v>
      </c>
      <c r="FS714" s="166">
        <v>677</v>
      </c>
      <c r="FT714" s="166">
        <v>677</v>
      </c>
      <c r="FU714" s="166">
        <v>677</v>
      </c>
      <c r="FV714" s="166">
        <v>677</v>
      </c>
      <c r="FW714" s="166">
        <v>677</v>
      </c>
      <c r="FX714" s="166">
        <v>677</v>
      </c>
      <c r="FY714" s="154">
        <v>677</v>
      </c>
      <c r="FZ714" s="154">
        <v>677</v>
      </c>
      <c r="GA714" s="154">
        <v>677</v>
      </c>
      <c r="GB714" s="154">
        <v>677</v>
      </c>
      <c r="GC714" s="154">
        <v>677</v>
      </c>
      <c r="GD714" s="154">
        <v>677</v>
      </c>
      <c r="GE714" s="154">
        <v>677</v>
      </c>
      <c r="GF714" s="154">
        <v>677</v>
      </c>
      <c r="GG714" s="154">
        <v>677</v>
      </c>
      <c r="GH714" s="154">
        <v>677</v>
      </c>
      <c r="GI714" s="154">
        <v>677</v>
      </c>
      <c r="GJ714" s="154">
        <v>677</v>
      </c>
      <c r="GK714" s="166">
        <v>677</v>
      </c>
      <c r="GL714" s="166">
        <v>677</v>
      </c>
      <c r="GM714" s="166">
        <v>677</v>
      </c>
      <c r="GN714" s="166">
        <v>677</v>
      </c>
      <c r="GO714" s="166">
        <v>677</v>
      </c>
      <c r="GP714" s="166">
        <v>677</v>
      </c>
      <c r="GQ714" s="166">
        <v>677</v>
      </c>
      <c r="GR714" s="166">
        <v>677</v>
      </c>
      <c r="GS714" s="166">
        <v>677</v>
      </c>
      <c r="GT714" s="166">
        <v>677</v>
      </c>
      <c r="GU714" s="166">
        <v>677</v>
      </c>
      <c r="GV714" s="166">
        <v>677</v>
      </c>
      <c r="GW714" s="166">
        <v>677</v>
      </c>
      <c r="GX714" s="166">
        <v>677</v>
      </c>
      <c r="GY714" s="166">
        <v>677</v>
      </c>
      <c r="GZ714" s="166">
        <v>677</v>
      </c>
      <c r="HA714" s="166">
        <v>677</v>
      </c>
      <c r="HB714" s="166">
        <v>677</v>
      </c>
      <c r="HC714" s="166">
        <v>677</v>
      </c>
      <c r="HD714" s="166">
        <v>677</v>
      </c>
      <c r="HE714" s="166">
        <v>677</v>
      </c>
      <c r="HF714" s="166">
        <v>677</v>
      </c>
      <c r="HG714" s="154">
        <v>677</v>
      </c>
      <c r="HH714" s="154">
        <v>677</v>
      </c>
      <c r="HI714" s="166">
        <v>677</v>
      </c>
      <c r="HJ714" s="154">
        <v>678</v>
      </c>
      <c r="HK714" s="154">
        <v>677</v>
      </c>
      <c r="HL714" s="166">
        <v>677</v>
      </c>
      <c r="HM714" s="154">
        <v>677</v>
      </c>
      <c r="HN714" s="154">
        <v>677</v>
      </c>
      <c r="HO714" s="166">
        <v>677</v>
      </c>
      <c r="HP714" s="154">
        <v>677</v>
      </c>
      <c r="HQ714" s="154">
        <v>677</v>
      </c>
      <c r="HR714" s="166">
        <v>677</v>
      </c>
      <c r="HS714" s="154">
        <v>677</v>
      </c>
      <c r="HT714" s="151">
        <v>677</v>
      </c>
      <c r="HU714" s="151">
        <v>677</v>
      </c>
      <c r="HV714" s="151">
        <v>677</v>
      </c>
      <c r="HW714" s="170">
        <v>677</v>
      </c>
    </row>
    <row r="715" spans="1:231">
      <c r="A715" s="145">
        <f t="shared" si="60"/>
        <v>43965</v>
      </c>
      <c r="B715" s="220">
        <f>'Age&amp;Sex by occurrence date'!$GHO22</f>
        <v>709</v>
      </c>
      <c r="C715" s="220">
        <v>677</v>
      </c>
      <c r="D715" s="220">
        <v>677</v>
      </c>
      <c r="E715" s="220">
        <v>677</v>
      </c>
      <c r="F715" s="220">
        <v>677</v>
      </c>
      <c r="G715" s="220">
        <v>677</v>
      </c>
      <c r="H715" s="220">
        <v>677</v>
      </c>
      <c r="I715" s="220">
        <v>677</v>
      </c>
      <c r="J715" s="220">
        <v>677</v>
      </c>
      <c r="K715" s="220">
        <v>677</v>
      </c>
      <c r="L715" s="220">
        <v>677</v>
      </c>
      <c r="M715" s="220">
        <v>677</v>
      </c>
      <c r="N715" s="220">
        <v>677</v>
      </c>
      <c r="O715" s="220">
        <v>677</v>
      </c>
      <c r="P715" s="220">
        <v>677</v>
      </c>
      <c r="Q715" s="220">
        <v>677</v>
      </c>
      <c r="R715" s="220">
        <v>677</v>
      </c>
      <c r="S715" s="220">
        <v>677</v>
      </c>
      <c r="T715" s="220">
        <v>677</v>
      </c>
      <c r="U715" s="220">
        <v>677</v>
      </c>
      <c r="V715" s="220">
        <v>677</v>
      </c>
      <c r="W715" s="220">
        <v>677</v>
      </c>
      <c r="X715" s="220">
        <v>677</v>
      </c>
      <c r="Y715" s="220">
        <v>677</v>
      </c>
      <c r="Z715" s="220">
        <v>677</v>
      </c>
      <c r="AA715" s="220">
        <v>677</v>
      </c>
      <c r="AB715" s="220">
        <v>678</v>
      </c>
      <c r="AC715" s="220">
        <v>678</v>
      </c>
      <c r="AD715" s="220">
        <v>678</v>
      </c>
      <c r="AE715" s="220">
        <v>677</v>
      </c>
      <c r="AF715" s="220">
        <v>677</v>
      </c>
      <c r="AG715" s="220">
        <v>677</v>
      </c>
      <c r="AH715" s="220">
        <v>677</v>
      </c>
      <c r="AI715" s="220">
        <v>677</v>
      </c>
      <c r="AJ715" s="220">
        <v>677</v>
      </c>
      <c r="AK715" s="220">
        <v>677</v>
      </c>
      <c r="AL715" s="220">
        <v>677</v>
      </c>
      <c r="AM715" s="220">
        <v>677</v>
      </c>
      <c r="AN715" s="220">
        <v>677</v>
      </c>
      <c r="AO715" s="220">
        <v>677</v>
      </c>
      <c r="AP715" s="220">
        <v>677</v>
      </c>
      <c r="AQ715" s="220">
        <v>677</v>
      </c>
      <c r="AR715" s="220">
        <v>677</v>
      </c>
      <c r="AS715" s="220">
        <v>677</v>
      </c>
      <c r="AT715" s="220">
        <v>677</v>
      </c>
      <c r="AU715" s="220">
        <v>677</v>
      </c>
      <c r="AV715" s="220">
        <v>677</v>
      </c>
      <c r="AW715" s="220">
        <v>677</v>
      </c>
      <c r="AX715" s="220">
        <v>677</v>
      </c>
      <c r="AY715" s="220">
        <v>677</v>
      </c>
      <c r="AZ715" s="220">
        <v>677</v>
      </c>
      <c r="BA715" s="220">
        <v>677</v>
      </c>
      <c r="BB715" s="220">
        <v>677</v>
      </c>
      <c r="BC715" s="220">
        <v>677</v>
      </c>
      <c r="BD715" s="220">
        <v>677</v>
      </c>
      <c r="BE715" s="220">
        <v>677</v>
      </c>
      <c r="BF715" s="220">
        <v>677</v>
      </c>
      <c r="BG715" s="220">
        <v>677</v>
      </c>
      <c r="BH715" s="220">
        <v>677</v>
      </c>
      <c r="BI715" s="220">
        <v>677</v>
      </c>
      <c r="BJ715" s="220">
        <v>677</v>
      </c>
      <c r="BK715" s="220">
        <v>677</v>
      </c>
      <c r="BL715" s="220">
        <v>677</v>
      </c>
      <c r="BM715" s="220">
        <v>677</v>
      </c>
      <c r="BN715" s="220">
        <v>677</v>
      </c>
      <c r="BO715" s="220">
        <v>677</v>
      </c>
      <c r="BP715" s="220">
        <v>677</v>
      </c>
      <c r="BQ715" s="220">
        <v>677</v>
      </c>
      <c r="BR715" s="220">
        <v>677</v>
      </c>
      <c r="BS715" s="220">
        <v>677</v>
      </c>
      <c r="BT715" s="220">
        <v>677</v>
      </c>
      <c r="BU715" s="220">
        <v>677</v>
      </c>
      <c r="BV715" s="220">
        <v>677</v>
      </c>
      <c r="BW715" s="220">
        <v>677</v>
      </c>
      <c r="BX715" s="220">
        <v>677</v>
      </c>
      <c r="BY715" s="220">
        <v>677</v>
      </c>
      <c r="BZ715" s="220">
        <v>677</v>
      </c>
      <c r="CA715" s="220">
        <v>677</v>
      </c>
      <c r="CB715" s="220">
        <v>677</v>
      </c>
      <c r="CC715" s="220">
        <v>677</v>
      </c>
      <c r="CD715" s="220">
        <v>677</v>
      </c>
      <c r="CE715" s="220">
        <v>677</v>
      </c>
      <c r="CF715" s="220">
        <v>677</v>
      </c>
      <c r="CG715" s="220">
        <v>677</v>
      </c>
      <c r="CH715" s="220">
        <v>677</v>
      </c>
      <c r="CI715" s="220">
        <v>677</v>
      </c>
      <c r="CJ715" s="220">
        <v>677</v>
      </c>
      <c r="CK715" s="220">
        <v>677</v>
      </c>
      <c r="CL715" s="220">
        <v>677</v>
      </c>
      <c r="CM715" s="220">
        <v>677</v>
      </c>
      <c r="CN715" s="220">
        <v>677</v>
      </c>
      <c r="CO715" s="220">
        <v>677</v>
      </c>
      <c r="CP715" s="220">
        <v>677</v>
      </c>
      <c r="CQ715" s="220">
        <v>677</v>
      </c>
      <c r="CR715" s="220">
        <v>677</v>
      </c>
      <c r="CS715" s="220">
        <v>677</v>
      </c>
      <c r="CT715" s="220">
        <v>677</v>
      </c>
      <c r="CU715" s="220">
        <v>677</v>
      </c>
      <c r="CV715" s="220">
        <v>677</v>
      </c>
      <c r="CW715" s="220">
        <v>677</v>
      </c>
      <c r="CX715" s="220">
        <v>677</v>
      </c>
      <c r="CY715" s="220">
        <v>677</v>
      </c>
      <c r="CZ715" s="220">
        <v>677</v>
      </c>
      <c r="DA715" s="220">
        <v>677</v>
      </c>
      <c r="DB715" s="220">
        <v>677</v>
      </c>
      <c r="DC715" s="220">
        <v>677</v>
      </c>
      <c r="DD715" s="220">
        <v>677</v>
      </c>
      <c r="DE715" s="220">
        <v>677</v>
      </c>
      <c r="DF715" s="220">
        <v>677</v>
      </c>
      <c r="DG715" s="220">
        <v>677</v>
      </c>
      <c r="DH715" s="220">
        <v>677</v>
      </c>
      <c r="DI715" s="220">
        <v>677</v>
      </c>
      <c r="DJ715" s="220">
        <v>677</v>
      </c>
      <c r="DK715" s="220">
        <v>677</v>
      </c>
      <c r="DL715" s="220">
        <v>677</v>
      </c>
      <c r="DM715" s="220">
        <v>677</v>
      </c>
      <c r="DN715" s="220">
        <v>677</v>
      </c>
      <c r="DO715" s="220">
        <v>677</v>
      </c>
      <c r="DP715" s="220">
        <v>677</v>
      </c>
      <c r="DQ715" s="220">
        <v>677</v>
      </c>
      <c r="DR715" s="220">
        <v>677</v>
      </c>
      <c r="DS715" s="220">
        <v>677</v>
      </c>
      <c r="DT715" s="220">
        <v>677</v>
      </c>
      <c r="DU715" s="220">
        <v>677</v>
      </c>
      <c r="DV715" s="220">
        <v>677</v>
      </c>
      <c r="DW715" s="220">
        <v>677</v>
      </c>
      <c r="DX715" s="220">
        <v>677</v>
      </c>
      <c r="DY715" s="220">
        <v>677</v>
      </c>
      <c r="DZ715" s="220">
        <v>677</v>
      </c>
      <c r="EA715" s="220">
        <v>677</v>
      </c>
      <c r="EB715" s="220">
        <v>677</v>
      </c>
      <c r="EC715" s="220">
        <v>677</v>
      </c>
      <c r="ED715" s="220">
        <v>677</v>
      </c>
      <c r="EE715" s="220">
        <v>677</v>
      </c>
      <c r="EF715" s="220">
        <v>677</v>
      </c>
      <c r="EG715" s="220">
        <v>677</v>
      </c>
      <c r="EH715" s="220">
        <v>677</v>
      </c>
      <c r="EI715" s="220">
        <v>677</v>
      </c>
      <c r="EJ715" s="220">
        <v>677</v>
      </c>
      <c r="EK715" s="220">
        <v>677</v>
      </c>
      <c r="EL715" s="220">
        <v>677</v>
      </c>
      <c r="EM715" s="220">
        <v>677</v>
      </c>
      <c r="EN715" s="242">
        <v>677</v>
      </c>
      <c r="EO715" s="232">
        <v>677</v>
      </c>
      <c r="EP715" s="227">
        <v>677</v>
      </c>
      <c r="EQ715" s="154">
        <v>677</v>
      </c>
      <c r="ER715" s="154">
        <v>677</v>
      </c>
      <c r="ES715" s="154">
        <v>677</v>
      </c>
      <c r="ET715" s="154">
        <v>677</v>
      </c>
      <c r="EU715" s="154">
        <v>677</v>
      </c>
      <c r="EV715" s="154">
        <v>677</v>
      </c>
      <c r="EW715" s="166">
        <v>677</v>
      </c>
      <c r="EX715" s="166">
        <v>677</v>
      </c>
      <c r="EY715" s="166">
        <v>677</v>
      </c>
      <c r="EZ715" s="166">
        <v>677</v>
      </c>
      <c r="FA715" s="166">
        <v>677</v>
      </c>
      <c r="FB715" s="154">
        <v>677</v>
      </c>
      <c r="FC715" s="166">
        <v>677</v>
      </c>
      <c r="FD715" s="166">
        <v>677</v>
      </c>
      <c r="FE715" s="154">
        <v>677</v>
      </c>
      <c r="FF715" s="166">
        <v>677</v>
      </c>
      <c r="FG715" s="154">
        <v>677</v>
      </c>
      <c r="FH715" s="166">
        <v>677</v>
      </c>
      <c r="FI715" s="166">
        <v>677</v>
      </c>
      <c r="FJ715" s="154">
        <v>677</v>
      </c>
      <c r="FK715" s="166">
        <v>677</v>
      </c>
      <c r="FL715" s="166">
        <v>677</v>
      </c>
      <c r="FM715" s="166">
        <v>677</v>
      </c>
      <c r="FN715" s="166">
        <v>677</v>
      </c>
      <c r="FO715" s="166">
        <v>677</v>
      </c>
      <c r="FP715" s="166">
        <v>677</v>
      </c>
      <c r="FQ715" s="166">
        <v>677</v>
      </c>
      <c r="FR715" s="154">
        <v>677</v>
      </c>
      <c r="FS715" s="154">
        <v>677</v>
      </c>
      <c r="FT715" s="154">
        <v>677</v>
      </c>
      <c r="FU715" s="154">
        <v>677</v>
      </c>
      <c r="FV715" s="154">
        <v>677</v>
      </c>
      <c r="FW715" s="154">
        <v>677</v>
      </c>
      <c r="FX715" s="154">
        <v>677</v>
      </c>
      <c r="FY715" s="166">
        <v>677</v>
      </c>
      <c r="FZ715" s="166">
        <v>677</v>
      </c>
      <c r="GA715" s="166">
        <v>677</v>
      </c>
      <c r="GB715" s="166">
        <v>677</v>
      </c>
      <c r="GC715" s="166">
        <v>677</v>
      </c>
      <c r="GD715" s="166">
        <v>677</v>
      </c>
      <c r="GE715" s="166">
        <v>677</v>
      </c>
      <c r="GF715" s="166">
        <v>677</v>
      </c>
      <c r="GG715" s="166">
        <v>677</v>
      </c>
      <c r="GH715" s="166">
        <v>677</v>
      </c>
      <c r="GI715" s="166">
        <v>677</v>
      </c>
      <c r="GJ715" s="166">
        <v>677</v>
      </c>
      <c r="GK715" s="166">
        <v>677</v>
      </c>
      <c r="GL715" s="166">
        <v>677</v>
      </c>
      <c r="GM715" s="166">
        <v>677</v>
      </c>
      <c r="GN715" s="166">
        <v>677</v>
      </c>
      <c r="GO715" s="166">
        <v>677</v>
      </c>
      <c r="GP715" s="166">
        <v>677</v>
      </c>
      <c r="GQ715" s="166">
        <v>677</v>
      </c>
      <c r="GR715" s="166">
        <v>677</v>
      </c>
      <c r="GS715" s="166">
        <v>677</v>
      </c>
      <c r="GT715" s="166">
        <v>677</v>
      </c>
      <c r="GU715" s="166">
        <v>677</v>
      </c>
      <c r="GV715" s="166">
        <v>677</v>
      </c>
      <c r="GW715" s="166">
        <v>677</v>
      </c>
      <c r="GX715" s="166">
        <v>677</v>
      </c>
      <c r="GY715" s="166">
        <v>677</v>
      </c>
      <c r="GZ715" s="166">
        <v>677</v>
      </c>
      <c r="HA715" s="166">
        <v>677</v>
      </c>
      <c r="HB715" s="166">
        <v>677</v>
      </c>
      <c r="HC715" s="166">
        <v>677</v>
      </c>
      <c r="HD715" s="166">
        <v>677</v>
      </c>
      <c r="HE715" s="166">
        <v>677</v>
      </c>
      <c r="HF715" s="166">
        <v>677</v>
      </c>
      <c r="HG715" s="154">
        <v>677</v>
      </c>
      <c r="HH715" s="154">
        <v>677</v>
      </c>
      <c r="HI715" s="166">
        <v>677</v>
      </c>
      <c r="HJ715" s="154">
        <v>678</v>
      </c>
      <c r="HK715" s="154">
        <v>677</v>
      </c>
      <c r="HL715" s="166">
        <v>677</v>
      </c>
      <c r="HM715" s="154">
        <v>677</v>
      </c>
      <c r="HN715" s="154">
        <v>677</v>
      </c>
      <c r="HO715" s="166">
        <v>677</v>
      </c>
      <c r="HP715" s="154">
        <v>677</v>
      </c>
      <c r="HQ715" s="154">
        <v>677</v>
      </c>
      <c r="HR715" s="166">
        <v>677</v>
      </c>
      <c r="HS715" s="154">
        <v>677</v>
      </c>
      <c r="HT715" s="151">
        <v>677</v>
      </c>
      <c r="HU715" s="151">
        <v>677</v>
      </c>
      <c r="HV715" s="151">
        <v>677</v>
      </c>
      <c r="HW715" s="170">
        <v>677</v>
      </c>
    </row>
    <row r="716" spans="1:231">
      <c r="A716" s="145">
        <f t="shared" si="60"/>
        <v>43964</v>
      </c>
      <c r="B716" s="220">
        <f>'Age&amp;Sex by occurrence date'!$GHV22</f>
        <v>705</v>
      </c>
      <c r="C716" s="220">
        <v>674</v>
      </c>
      <c r="D716" s="220">
        <v>674</v>
      </c>
      <c r="E716" s="220">
        <v>674</v>
      </c>
      <c r="F716" s="220">
        <v>674</v>
      </c>
      <c r="G716" s="220">
        <v>674</v>
      </c>
      <c r="H716" s="220">
        <v>674</v>
      </c>
      <c r="I716" s="220">
        <v>674</v>
      </c>
      <c r="J716" s="220">
        <v>674</v>
      </c>
      <c r="K716" s="220">
        <v>674</v>
      </c>
      <c r="L716" s="220">
        <v>674</v>
      </c>
      <c r="M716" s="220">
        <v>674</v>
      </c>
      <c r="N716" s="220">
        <v>674</v>
      </c>
      <c r="O716" s="220">
        <v>674</v>
      </c>
      <c r="P716" s="220">
        <v>674</v>
      </c>
      <c r="Q716" s="220">
        <v>674</v>
      </c>
      <c r="R716" s="220">
        <v>674</v>
      </c>
      <c r="S716" s="220">
        <v>674</v>
      </c>
      <c r="T716" s="220">
        <v>674</v>
      </c>
      <c r="U716" s="220">
        <v>674</v>
      </c>
      <c r="V716" s="220">
        <v>674</v>
      </c>
      <c r="W716" s="220">
        <v>674</v>
      </c>
      <c r="X716" s="220">
        <v>674</v>
      </c>
      <c r="Y716" s="220">
        <v>674</v>
      </c>
      <c r="Z716" s="220">
        <v>674</v>
      </c>
      <c r="AA716" s="220">
        <v>674</v>
      </c>
      <c r="AB716" s="220">
        <v>675</v>
      </c>
      <c r="AC716" s="220">
        <v>675</v>
      </c>
      <c r="AD716" s="220">
        <v>675</v>
      </c>
      <c r="AE716" s="220">
        <v>674</v>
      </c>
      <c r="AF716" s="220">
        <v>674</v>
      </c>
      <c r="AG716" s="220">
        <v>674</v>
      </c>
      <c r="AH716" s="220">
        <v>674</v>
      </c>
      <c r="AI716" s="220">
        <v>674</v>
      </c>
      <c r="AJ716" s="220">
        <v>674</v>
      </c>
      <c r="AK716" s="220">
        <v>674</v>
      </c>
      <c r="AL716" s="220">
        <v>674</v>
      </c>
      <c r="AM716" s="220">
        <v>674</v>
      </c>
      <c r="AN716" s="220">
        <v>674</v>
      </c>
      <c r="AO716" s="220">
        <v>674</v>
      </c>
      <c r="AP716" s="220">
        <v>674</v>
      </c>
      <c r="AQ716" s="220">
        <v>674</v>
      </c>
      <c r="AR716" s="220">
        <v>674</v>
      </c>
      <c r="AS716" s="220">
        <v>674</v>
      </c>
      <c r="AT716" s="220">
        <v>674</v>
      </c>
      <c r="AU716" s="220">
        <v>674</v>
      </c>
      <c r="AV716" s="220">
        <v>674</v>
      </c>
      <c r="AW716" s="220">
        <v>674</v>
      </c>
      <c r="AX716" s="220">
        <v>674</v>
      </c>
      <c r="AY716" s="220">
        <v>674</v>
      </c>
      <c r="AZ716" s="220">
        <v>674</v>
      </c>
      <c r="BA716" s="220">
        <v>674</v>
      </c>
      <c r="BB716" s="220">
        <v>674</v>
      </c>
      <c r="BC716" s="220">
        <v>674</v>
      </c>
      <c r="BD716" s="220">
        <v>674</v>
      </c>
      <c r="BE716" s="220">
        <v>674</v>
      </c>
      <c r="BF716" s="220">
        <v>674</v>
      </c>
      <c r="BG716" s="220">
        <v>674</v>
      </c>
      <c r="BH716" s="220">
        <v>674</v>
      </c>
      <c r="BI716" s="220">
        <v>674</v>
      </c>
      <c r="BJ716" s="220">
        <v>674</v>
      </c>
      <c r="BK716" s="220">
        <v>674</v>
      </c>
      <c r="BL716" s="220">
        <v>674</v>
      </c>
      <c r="BM716" s="220">
        <v>674</v>
      </c>
      <c r="BN716" s="220">
        <v>674</v>
      </c>
      <c r="BO716" s="220">
        <v>674</v>
      </c>
      <c r="BP716" s="220">
        <v>674</v>
      </c>
      <c r="BQ716" s="220">
        <v>674</v>
      </c>
      <c r="BR716" s="220">
        <v>674</v>
      </c>
      <c r="BS716" s="220">
        <v>674</v>
      </c>
      <c r="BT716" s="220">
        <v>674</v>
      </c>
      <c r="BU716" s="220">
        <v>674</v>
      </c>
      <c r="BV716" s="220">
        <v>674</v>
      </c>
      <c r="BW716" s="220">
        <v>674</v>
      </c>
      <c r="BX716" s="220">
        <v>674</v>
      </c>
      <c r="BY716" s="220">
        <v>674</v>
      </c>
      <c r="BZ716" s="220">
        <v>674</v>
      </c>
      <c r="CA716" s="220">
        <v>674</v>
      </c>
      <c r="CB716" s="220">
        <v>674</v>
      </c>
      <c r="CC716" s="220">
        <v>674</v>
      </c>
      <c r="CD716" s="220">
        <v>674</v>
      </c>
      <c r="CE716" s="220">
        <v>674</v>
      </c>
      <c r="CF716" s="220">
        <v>674</v>
      </c>
      <c r="CG716" s="220">
        <v>674</v>
      </c>
      <c r="CH716" s="220">
        <v>674</v>
      </c>
      <c r="CI716" s="220">
        <v>674</v>
      </c>
      <c r="CJ716" s="220">
        <v>674</v>
      </c>
      <c r="CK716" s="220">
        <v>674</v>
      </c>
      <c r="CL716" s="220">
        <v>674</v>
      </c>
      <c r="CM716" s="220">
        <v>674</v>
      </c>
      <c r="CN716" s="220">
        <v>674</v>
      </c>
      <c r="CO716" s="220">
        <v>674</v>
      </c>
      <c r="CP716" s="220">
        <v>674</v>
      </c>
      <c r="CQ716" s="220">
        <v>674</v>
      </c>
      <c r="CR716" s="220">
        <v>674</v>
      </c>
      <c r="CS716" s="220">
        <v>674</v>
      </c>
      <c r="CT716" s="220">
        <v>674</v>
      </c>
      <c r="CU716" s="220">
        <v>674</v>
      </c>
      <c r="CV716" s="220">
        <v>674</v>
      </c>
      <c r="CW716" s="220">
        <v>674</v>
      </c>
      <c r="CX716" s="220">
        <v>674</v>
      </c>
      <c r="CY716" s="220">
        <v>674</v>
      </c>
      <c r="CZ716" s="220">
        <v>674</v>
      </c>
      <c r="DA716" s="220">
        <v>674</v>
      </c>
      <c r="DB716" s="220">
        <v>674</v>
      </c>
      <c r="DC716" s="220">
        <v>674</v>
      </c>
      <c r="DD716" s="220">
        <v>674</v>
      </c>
      <c r="DE716" s="220">
        <v>674</v>
      </c>
      <c r="DF716" s="220">
        <v>674</v>
      </c>
      <c r="DG716" s="220">
        <v>674</v>
      </c>
      <c r="DH716" s="220">
        <v>674</v>
      </c>
      <c r="DI716" s="220">
        <v>674</v>
      </c>
      <c r="DJ716" s="220">
        <v>674</v>
      </c>
      <c r="DK716" s="220">
        <v>674</v>
      </c>
      <c r="DL716" s="220">
        <v>674</v>
      </c>
      <c r="DM716" s="220">
        <v>674</v>
      </c>
      <c r="DN716" s="220">
        <v>674</v>
      </c>
      <c r="DO716" s="220">
        <v>674</v>
      </c>
      <c r="DP716" s="220">
        <v>674</v>
      </c>
      <c r="DQ716" s="220">
        <v>674</v>
      </c>
      <c r="DR716" s="220">
        <v>674</v>
      </c>
      <c r="DS716" s="220">
        <v>674</v>
      </c>
      <c r="DT716" s="220">
        <v>674</v>
      </c>
      <c r="DU716" s="220">
        <v>674</v>
      </c>
      <c r="DV716" s="220">
        <v>674</v>
      </c>
      <c r="DW716" s="220">
        <v>674</v>
      </c>
      <c r="DX716" s="220">
        <v>674</v>
      </c>
      <c r="DY716" s="220">
        <v>674</v>
      </c>
      <c r="DZ716" s="220">
        <v>674</v>
      </c>
      <c r="EA716" s="220">
        <v>674</v>
      </c>
      <c r="EB716" s="220">
        <v>674</v>
      </c>
      <c r="EC716" s="220">
        <v>674</v>
      </c>
      <c r="ED716" s="220">
        <v>674</v>
      </c>
      <c r="EE716" s="220">
        <v>674</v>
      </c>
      <c r="EF716" s="220">
        <v>674</v>
      </c>
      <c r="EG716" s="220">
        <v>674</v>
      </c>
      <c r="EH716" s="220">
        <v>674</v>
      </c>
      <c r="EI716" s="220">
        <v>674</v>
      </c>
      <c r="EJ716" s="220">
        <v>674</v>
      </c>
      <c r="EK716" s="220">
        <v>674</v>
      </c>
      <c r="EL716" s="220">
        <v>674</v>
      </c>
      <c r="EM716" s="220">
        <v>674</v>
      </c>
      <c r="EN716" s="242">
        <v>674</v>
      </c>
      <c r="EO716" s="232">
        <v>674</v>
      </c>
      <c r="EP716" s="228">
        <v>674</v>
      </c>
      <c r="EQ716" s="166">
        <v>674</v>
      </c>
      <c r="ER716" s="166">
        <v>674</v>
      </c>
      <c r="ES716" s="166">
        <v>674</v>
      </c>
      <c r="ET716" s="166">
        <v>674</v>
      </c>
      <c r="EU716" s="166">
        <v>674</v>
      </c>
      <c r="EV716" s="154">
        <v>674</v>
      </c>
      <c r="EW716" s="166">
        <v>674</v>
      </c>
      <c r="EX716" s="166">
        <v>674</v>
      </c>
      <c r="EY716" s="166">
        <v>674</v>
      </c>
      <c r="EZ716" s="166">
        <v>674</v>
      </c>
      <c r="FA716" s="166">
        <v>674</v>
      </c>
      <c r="FB716" s="154">
        <v>674</v>
      </c>
      <c r="FC716" s="154">
        <v>674</v>
      </c>
      <c r="FD716" s="154">
        <v>674</v>
      </c>
      <c r="FE716" s="166">
        <v>674</v>
      </c>
      <c r="FF716" s="166">
        <v>674</v>
      </c>
      <c r="FG716" s="166">
        <v>674</v>
      </c>
      <c r="FH716" s="166">
        <v>674</v>
      </c>
      <c r="FI716" s="154">
        <v>674</v>
      </c>
      <c r="FJ716" s="166">
        <v>674</v>
      </c>
      <c r="FK716" s="154">
        <v>674</v>
      </c>
      <c r="FL716" s="154">
        <v>674</v>
      </c>
      <c r="FM716" s="154">
        <v>674</v>
      </c>
      <c r="FN716" s="154">
        <v>674</v>
      </c>
      <c r="FO716" s="154">
        <v>674</v>
      </c>
      <c r="FP716" s="154">
        <v>674</v>
      </c>
      <c r="FQ716" s="154">
        <v>674</v>
      </c>
      <c r="FR716" s="166">
        <v>674</v>
      </c>
      <c r="FS716" s="166">
        <v>674</v>
      </c>
      <c r="FT716" s="166">
        <v>674</v>
      </c>
      <c r="FU716" s="166">
        <v>674</v>
      </c>
      <c r="FV716" s="166">
        <v>674</v>
      </c>
      <c r="FW716" s="166">
        <v>674</v>
      </c>
      <c r="FX716" s="166">
        <v>674</v>
      </c>
      <c r="FY716" s="154">
        <v>674</v>
      </c>
      <c r="FZ716" s="154">
        <v>674</v>
      </c>
      <c r="GA716" s="154">
        <v>674</v>
      </c>
      <c r="GB716" s="154">
        <v>674</v>
      </c>
      <c r="GC716" s="154">
        <v>674</v>
      </c>
      <c r="GD716" s="154">
        <v>674</v>
      </c>
      <c r="GE716" s="154">
        <v>674</v>
      </c>
      <c r="GF716" s="154">
        <v>674</v>
      </c>
      <c r="GG716" s="154">
        <v>674</v>
      </c>
      <c r="GH716" s="154">
        <v>674</v>
      </c>
      <c r="GI716" s="154">
        <v>674</v>
      </c>
      <c r="GJ716" s="154">
        <v>674</v>
      </c>
      <c r="GK716" s="154">
        <v>674</v>
      </c>
      <c r="GL716" s="154">
        <v>674</v>
      </c>
      <c r="GM716" s="154">
        <v>674</v>
      </c>
      <c r="GN716" s="154">
        <v>674</v>
      </c>
      <c r="GO716" s="154">
        <v>674</v>
      </c>
      <c r="GP716" s="154">
        <v>674</v>
      </c>
      <c r="GQ716" s="154">
        <v>674</v>
      </c>
      <c r="GR716" s="154">
        <v>674</v>
      </c>
      <c r="GS716" s="154">
        <v>674</v>
      </c>
      <c r="GT716" s="154">
        <v>674</v>
      </c>
      <c r="GU716" s="154">
        <v>674</v>
      </c>
      <c r="GV716" s="154">
        <v>674</v>
      </c>
      <c r="GW716" s="154">
        <v>674</v>
      </c>
      <c r="GX716" s="166">
        <v>674</v>
      </c>
      <c r="GY716" s="166">
        <v>674</v>
      </c>
      <c r="GZ716" s="166">
        <v>674</v>
      </c>
      <c r="HA716" s="166">
        <v>674</v>
      </c>
      <c r="HB716" s="166">
        <v>674</v>
      </c>
      <c r="HC716" s="166">
        <v>674</v>
      </c>
      <c r="HD716" s="166">
        <v>674</v>
      </c>
      <c r="HE716" s="166">
        <v>674</v>
      </c>
      <c r="HF716" s="166">
        <v>674</v>
      </c>
      <c r="HG716" s="154">
        <v>674</v>
      </c>
      <c r="HH716" s="154">
        <v>674</v>
      </c>
      <c r="HI716" s="166">
        <v>674</v>
      </c>
      <c r="HJ716" s="154">
        <v>675</v>
      </c>
      <c r="HK716" s="154">
        <v>674</v>
      </c>
      <c r="HL716" s="166">
        <v>674</v>
      </c>
      <c r="HM716" s="154">
        <v>674</v>
      </c>
      <c r="HN716" s="154">
        <v>674</v>
      </c>
      <c r="HO716" s="166">
        <v>674</v>
      </c>
      <c r="HP716" s="154">
        <v>674</v>
      </c>
      <c r="HQ716" s="154">
        <v>674</v>
      </c>
      <c r="HR716" s="166">
        <v>674</v>
      </c>
      <c r="HS716" s="154">
        <v>674</v>
      </c>
      <c r="HT716" s="151">
        <v>674</v>
      </c>
      <c r="HU716" s="151">
        <v>674</v>
      </c>
      <c r="HV716" s="151">
        <v>674</v>
      </c>
      <c r="HW716" s="170">
        <v>674</v>
      </c>
    </row>
    <row r="717" spans="1:231">
      <c r="A717" s="145">
        <f t="shared" si="60"/>
        <v>43963</v>
      </c>
      <c r="B717" s="220">
        <f>'Age&amp;Sex by occurrence date'!$GIC22</f>
        <v>702</v>
      </c>
      <c r="C717" s="220">
        <v>673</v>
      </c>
      <c r="D717" s="220">
        <v>673</v>
      </c>
      <c r="E717" s="220">
        <v>673</v>
      </c>
      <c r="F717" s="220">
        <v>673</v>
      </c>
      <c r="G717" s="220">
        <v>673</v>
      </c>
      <c r="H717" s="220">
        <v>673</v>
      </c>
      <c r="I717" s="220">
        <v>673</v>
      </c>
      <c r="J717" s="220">
        <v>673</v>
      </c>
      <c r="K717" s="220">
        <v>673</v>
      </c>
      <c r="L717" s="220">
        <v>673</v>
      </c>
      <c r="M717" s="220">
        <v>673</v>
      </c>
      <c r="N717" s="220">
        <v>673</v>
      </c>
      <c r="O717" s="220">
        <v>673</v>
      </c>
      <c r="P717" s="220">
        <v>673</v>
      </c>
      <c r="Q717" s="220">
        <v>673</v>
      </c>
      <c r="R717" s="220">
        <v>673</v>
      </c>
      <c r="S717" s="220">
        <v>673</v>
      </c>
      <c r="T717" s="220">
        <v>673</v>
      </c>
      <c r="U717" s="220">
        <v>673</v>
      </c>
      <c r="V717" s="220">
        <v>673</v>
      </c>
      <c r="W717" s="220">
        <v>673</v>
      </c>
      <c r="X717" s="220">
        <v>673</v>
      </c>
      <c r="Y717" s="220">
        <v>673</v>
      </c>
      <c r="Z717" s="220">
        <v>673</v>
      </c>
      <c r="AA717" s="220">
        <v>673</v>
      </c>
      <c r="AB717" s="220">
        <v>674</v>
      </c>
      <c r="AC717" s="220">
        <v>674</v>
      </c>
      <c r="AD717" s="220">
        <v>674</v>
      </c>
      <c r="AE717" s="220">
        <v>673</v>
      </c>
      <c r="AF717" s="220">
        <v>673</v>
      </c>
      <c r="AG717" s="220">
        <v>673</v>
      </c>
      <c r="AH717" s="220">
        <v>673</v>
      </c>
      <c r="AI717" s="220">
        <v>673</v>
      </c>
      <c r="AJ717" s="220">
        <v>673</v>
      </c>
      <c r="AK717" s="220">
        <v>673</v>
      </c>
      <c r="AL717" s="220">
        <v>673</v>
      </c>
      <c r="AM717" s="220">
        <v>673</v>
      </c>
      <c r="AN717" s="220">
        <v>673</v>
      </c>
      <c r="AO717" s="220">
        <v>673</v>
      </c>
      <c r="AP717" s="220">
        <v>673</v>
      </c>
      <c r="AQ717" s="220">
        <v>673</v>
      </c>
      <c r="AR717" s="220">
        <v>673</v>
      </c>
      <c r="AS717" s="220">
        <v>673</v>
      </c>
      <c r="AT717" s="220">
        <v>673</v>
      </c>
      <c r="AU717" s="220">
        <v>673</v>
      </c>
      <c r="AV717" s="220">
        <v>673</v>
      </c>
      <c r="AW717" s="220">
        <v>673</v>
      </c>
      <c r="AX717" s="220">
        <v>673</v>
      </c>
      <c r="AY717" s="220">
        <v>673</v>
      </c>
      <c r="AZ717" s="220">
        <v>673</v>
      </c>
      <c r="BA717" s="220">
        <v>673</v>
      </c>
      <c r="BB717" s="220">
        <v>673</v>
      </c>
      <c r="BC717" s="220">
        <v>673</v>
      </c>
      <c r="BD717" s="220">
        <v>673</v>
      </c>
      <c r="BE717" s="220">
        <v>673</v>
      </c>
      <c r="BF717" s="220">
        <v>673</v>
      </c>
      <c r="BG717" s="220">
        <v>673</v>
      </c>
      <c r="BH717" s="220">
        <v>673</v>
      </c>
      <c r="BI717" s="220">
        <v>673</v>
      </c>
      <c r="BJ717" s="220">
        <v>673</v>
      </c>
      <c r="BK717" s="220">
        <v>673</v>
      </c>
      <c r="BL717" s="220">
        <v>673</v>
      </c>
      <c r="BM717" s="220">
        <v>673</v>
      </c>
      <c r="BN717" s="220">
        <v>673</v>
      </c>
      <c r="BO717" s="220">
        <v>673</v>
      </c>
      <c r="BP717" s="220">
        <v>673</v>
      </c>
      <c r="BQ717" s="220">
        <v>673</v>
      </c>
      <c r="BR717" s="220">
        <v>673</v>
      </c>
      <c r="BS717" s="220">
        <v>673</v>
      </c>
      <c r="BT717" s="220">
        <v>673</v>
      </c>
      <c r="BU717" s="220">
        <v>673</v>
      </c>
      <c r="BV717" s="220">
        <v>673</v>
      </c>
      <c r="BW717" s="220">
        <v>673</v>
      </c>
      <c r="BX717" s="220">
        <v>673</v>
      </c>
      <c r="BY717" s="220">
        <v>673</v>
      </c>
      <c r="BZ717" s="220">
        <v>673</v>
      </c>
      <c r="CA717" s="220">
        <v>673</v>
      </c>
      <c r="CB717" s="220">
        <v>673</v>
      </c>
      <c r="CC717" s="220">
        <v>673</v>
      </c>
      <c r="CD717" s="220">
        <v>673</v>
      </c>
      <c r="CE717" s="220">
        <v>673</v>
      </c>
      <c r="CF717" s="220">
        <v>673</v>
      </c>
      <c r="CG717" s="220">
        <v>673</v>
      </c>
      <c r="CH717" s="220">
        <v>673</v>
      </c>
      <c r="CI717" s="220">
        <v>673</v>
      </c>
      <c r="CJ717" s="220">
        <v>673</v>
      </c>
      <c r="CK717" s="220">
        <v>673</v>
      </c>
      <c r="CL717" s="220">
        <v>673</v>
      </c>
      <c r="CM717" s="220">
        <v>673</v>
      </c>
      <c r="CN717" s="220">
        <v>673</v>
      </c>
      <c r="CO717" s="220">
        <v>673</v>
      </c>
      <c r="CP717" s="220">
        <v>673</v>
      </c>
      <c r="CQ717" s="220">
        <v>673</v>
      </c>
      <c r="CR717" s="220">
        <v>673</v>
      </c>
      <c r="CS717" s="220">
        <v>673</v>
      </c>
      <c r="CT717" s="220">
        <v>673</v>
      </c>
      <c r="CU717" s="220">
        <v>673</v>
      </c>
      <c r="CV717" s="220">
        <v>673</v>
      </c>
      <c r="CW717" s="220">
        <v>673</v>
      </c>
      <c r="CX717" s="220">
        <v>673</v>
      </c>
      <c r="CY717" s="220">
        <v>673</v>
      </c>
      <c r="CZ717" s="220">
        <v>673</v>
      </c>
      <c r="DA717" s="220">
        <v>673</v>
      </c>
      <c r="DB717" s="220">
        <v>673</v>
      </c>
      <c r="DC717" s="220">
        <v>673</v>
      </c>
      <c r="DD717" s="220">
        <v>673</v>
      </c>
      <c r="DE717" s="220">
        <v>673</v>
      </c>
      <c r="DF717" s="220">
        <v>673</v>
      </c>
      <c r="DG717" s="220">
        <v>673</v>
      </c>
      <c r="DH717" s="220">
        <v>673</v>
      </c>
      <c r="DI717" s="220">
        <v>673</v>
      </c>
      <c r="DJ717" s="220">
        <v>673</v>
      </c>
      <c r="DK717" s="220">
        <v>673</v>
      </c>
      <c r="DL717" s="220">
        <v>673</v>
      </c>
      <c r="DM717" s="220">
        <v>673</v>
      </c>
      <c r="DN717" s="220">
        <v>673</v>
      </c>
      <c r="DO717" s="220">
        <v>673</v>
      </c>
      <c r="DP717" s="220">
        <v>673</v>
      </c>
      <c r="DQ717" s="220">
        <v>673</v>
      </c>
      <c r="DR717" s="220">
        <v>673</v>
      </c>
      <c r="DS717" s="220">
        <v>673</v>
      </c>
      <c r="DT717" s="220">
        <v>673</v>
      </c>
      <c r="DU717" s="220">
        <v>673</v>
      </c>
      <c r="DV717" s="220">
        <v>673</v>
      </c>
      <c r="DW717" s="220">
        <v>673</v>
      </c>
      <c r="DX717" s="220">
        <v>673</v>
      </c>
      <c r="DY717" s="220">
        <v>673</v>
      </c>
      <c r="DZ717" s="220">
        <v>673</v>
      </c>
      <c r="EA717" s="220">
        <v>673</v>
      </c>
      <c r="EB717" s="220">
        <v>673</v>
      </c>
      <c r="EC717" s="220">
        <v>673</v>
      </c>
      <c r="ED717" s="220">
        <v>673</v>
      </c>
      <c r="EE717" s="220">
        <v>673</v>
      </c>
      <c r="EF717" s="220">
        <v>673</v>
      </c>
      <c r="EG717" s="220">
        <v>673</v>
      </c>
      <c r="EH717" s="220">
        <v>673</v>
      </c>
      <c r="EI717" s="220">
        <v>673</v>
      </c>
      <c r="EJ717" s="220">
        <v>673</v>
      </c>
      <c r="EK717" s="220">
        <v>673</v>
      </c>
      <c r="EL717" s="220">
        <v>673</v>
      </c>
      <c r="EM717" s="220">
        <v>673</v>
      </c>
      <c r="EN717" s="242">
        <v>673</v>
      </c>
      <c r="EO717" s="232">
        <v>673</v>
      </c>
      <c r="EP717" s="227">
        <v>673</v>
      </c>
      <c r="EQ717" s="154">
        <v>673</v>
      </c>
      <c r="ER717" s="154">
        <v>673</v>
      </c>
      <c r="ES717" s="154">
        <v>673</v>
      </c>
      <c r="ET717" s="154">
        <v>673</v>
      </c>
      <c r="EU717" s="154">
        <v>673</v>
      </c>
      <c r="EV717" s="166">
        <v>673</v>
      </c>
      <c r="EW717" s="166">
        <v>673</v>
      </c>
      <c r="EX717" s="166">
        <v>673</v>
      </c>
      <c r="EY717" s="166">
        <v>673</v>
      </c>
      <c r="EZ717" s="166">
        <v>673</v>
      </c>
      <c r="FA717" s="166">
        <v>673</v>
      </c>
      <c r="FB717" s="166">
        <v>673</v>
      </c>
      <c r="FC717" s="166">
        <v>673</v>
      </c>
      <c r="FD717" s="154">
        <v>673</v>
      </c>
      <c r="FE717" s="166">
        <v>673</v>
      </c>
      <c r="FF717" s="154">
        <v>673</v>
      </c>
      <c r="FG717" s="154">
        <v>673</v>
      </c>
      <c r="FH717" s="154">
        <v>673</v>
      </c>
      <c r="FI717" s="154">
        <v>673</v>
      </c>
      <c r="FJ717" s="166">
        <v>673</v>
      </c>
      <c r="FK717" s="166">
        <v>673</v>
      </c>
      <c r="FL717" s="166">
        <v>673</v>
      </c>
      <c r="FM717" s="166">
        <v>673</v>
      </c>
      <c r="FN717" s="166">
        <v>673</v>
      </c>
      <c r="FO717" s="166">
        <v>673</v>
      </c>
      <c r="FP717" s="166">
        <v>673</v>
      </c>
      <c r="FQ717" s="166">
        <v>673</v>
      </c>
      <c r="FR717" s="166">
        <v>673</v>
      </c>
      <c r="FS717" s="166">
        <v>673</v>
      </c>
      <c r="FT717" s="166">
        <v>673</v>
      </c>
      <c r="FU717" s="166">
        <v>673</v>
      </c>
      <c r="FV717" s="166">
        <v>673</v>
      </c>
      <c r="FW717" s="166">
        <v>673</v>
      </c>
      <c r="FX717" s="166">
        <v>673</v>
      </c>
      <c r="FY717" s="166">
        <v>673</v>
      </c>
      <c r="FZ717" s="166">
        <v>673</v>
      </c>
      <c r="GA717" s="166">
        <v>673</v>
      </c>
      <c r="GB717" s="166">
        <v>673</v>
      </c>
      <c r="GC717" s="166">
        <v>673</v>
      </c>
      <c r="GD717" s="166">
        <v>673</v>
      </c>
      <c r="GE717" s="166">
        <v>673</v>
      </c>
      <c r="GF717" s="166">
        <v>673</v>
      </c>
      <c r="GG717" s="166">
        <v>673</v>
      </c>
      <c r="GH717" s="166">
        <v>673</v>
      </c>
      <c r="GI717" s="166">
        <v>673</v>
      </c>
      <c r="GJ717" s="166">
        <v>673</v>
      </c>
      <c r="GK717" s="154">
        <v>673</v>
      </c>
      <c r="GL717" s="154">
        <v>673</v>
      </c>
      <c r="GM717" s="154">
        <v>673</v>
      </c>
      <c r="GN717" s="154">
        <v>673</v>
      </c>
      <c r="GO717" s="154">
        <v>673</v>
      </c>
      <c r="GP717" s="154">
        <v>673</v>
      </c>
      <c r="GQ717" s="154">
        <v>673</v>
      </c>
      <c r="GR717" s="154">
        <v>673</v>
      </c>
      <c r="GS717" s="154">
        <v>673</v>
      </c>
      <c r="GT717" s="166">
        <v>673</v>
      </c>
      <c r="GU717" s="166">
        <v>673</v>
      </c>
      <c r="GV717" s="166">
        <v>673</v>
      </c>
      <c r="GW717" s="166">
        <v>673</v>
      </c>
      <c r="GX717" s="166">
        <v>673</v>
      </c>
      <c r="GY717" s="154">
        <v>673</v>
      </c>
      <c r="GZ717" s="154">
        <v>673</v>
      </c>
      <c r="HA717" s="154">
        <v>673</v>
      </c>
      <c r="HB717" s="154">
        <v>673</v>
      </c>
      <c r="HC717" s="154">
        <v>673</v>
      </c>
      <c r="HD717" s="154">
        <v>673</v>
      </c>
      <c r="HE717" s="154">
        <v>673</v>
      </c>
      <c r="HF717" s="166">
        <v>673</v>
      </c>
      <c r="HG717" s="154">
        <v>673</v>
      </c>
      <c r="HH717" s="154">
        <v>673</v>
      </c>
      <c r="HI717" s="166">
        <v>673</v>
      </c>
      <c r="HJ717" s="154">
        <v>674</v>
      </c>
      <c r="HK717" s="154">
        <v>673</v>
      </c>
      <c r="HL717" s="166">
        <v>673</v>
      </c>
      <c r="HM717" s="154">
        <v>673</v>
      </c>
      <c r="HN717" s="154">
        <v>673</v>
      </c>
      <c r="HO717" s="166">
        <v>673</v>
      </c>
      <c r="HP717" s="154">
        <v>673</v>
      </c>
      <c r="HQ717" s="154">
        <v>673</v>
      </c>
      <c r="HR717" s="166">
        <v>673</v>
      </c>
      <c r="HS717" s="154">
        <v>673</v>
      </c>
      <c r="HT717" s="151">
        <v>673</v>
      </c>
      <c r="HU717" s="151">
        <v>673</v>
      </c>
      <c r="HV717" s="151">
        <v>673</v>
      </c>
      <c r="HW717" s="170">
        <v>673</v>
      </c>
    </row>
    <row r="718" spans="1:231">
      <c r="A718" s="145">
        <f t="shared" si="60"/>
        <v>43962</v>
      </c>
      <c r="B718" s="220">
        <f>'Age&amp;Sex by occurrence date'!$GIJ22</f>
        <v>701</v>
      </c>
      <c r="C718" s="220">
        <v>672</v>
      </c>
      <c r="D718" s="220">
        <v>672</v>
      </c>
      <c r="E718" s="220">
        <v>672</v>
      </c>
      <c r="F718" s="220">
        <v>672</v>
      </c>
      <c r="G718" s="220">
        <v>672</v>
      </c>
      <c r="H718" s="220">
        <v>672</v>
      </c>
      <c r="I718" s="220">
        <v>672</v>
      </c>
      <c r="J718" s="220">
        <v>672</v>
      </c>
      <c r="K718" s="220">
        <v>672</v>
      </c>
      <c r="L718" s="220">
        <v>672</v>
      </c>
      <c r="M718" s="220">
        <v>672</v>
      </c>
      <c r="N718" s="220">
        <v>672</v>
      </c>
      <c r="O718" s="220">
        <v>672</v>
      </c>
      <c r="P718" s="220">
        <v>672</v>
      </c>
      <c r="Q718" s="220">
        <v>672</v>
      </c>
      <c r="R718" s="220">
        <v>672</v>
      </c>
      <c r="S718" s="220">
        <v>672</v>
      </c>
      <c r="T718" s="220">
        <v>672</v>
      </c>
      <c r="U718" s="220">
        <v>672</v>
      </c>
      <c r="V718" s="220">
        <v>672</v>
      </c>
      <c r="W718" s="220">
        <v>672</v>
      </c>
      <c r="X718" s="220">
        <v>672</v>
      </c>
      <c r="Y718" s="220">
        <v>672</v>
      </c>
      <c r="Z718" s="220">
        <v>672</v>
      </c>
      <c r="AA718" s="220">
        <v>672</v>
      </c>
      <c r="AB718" s="220">
        <v>673</v>
      </c>
      <c r="AC718" s="220">
        <v>673</v>
      </c>
      <c r="AD718" s="220">
        <v>673</v>
      </c>
      <c r="AE718" s="220">
        <v>672</v>
      </c>
      <c r="AF718" s="220">
        <v>672</v>
      </c>
      <c r="AG718" s="220">
        <v>672</v>
      </c>
      <c r="AH718" s="220">
        <v>672</v>
      </c>
      <c r="AI718" s="220">
        <v>672</v>
      </c>
      <c r="AJ718" s="220">
        <v>672</v>
      </c>
      <c r="AK718" s="220">
        <v>672</v>
      </c>
      <c r="AL718" s="220">
        <v>672</v>
      </c>
      <c r="AM718" s="220">
        <v>672</v>
      </c>
      <c r="AN718" s="220">
        <v>672</v>
      </c>
      <c r="AO718" s="220">
        <v>672</v>
      </c>
      <c r="AP718" s="220">
        <v>672</v>
      </c>
      <c r="AQ718" s="220">
        <v>672</v>
      </c>
      <c r="AR718" s="220">
        <v>672</v>
      </c>
      <c r="AS718" s="220">
        <v>672</v>
      </c>
      <c r="AT718" s="220">
        <v>672</v>
      </c>
      <c r="AU718" s="220">
        <v>672</v>
      </c>
      <c r="AV718" s="220">
        <v>672</v>
      </c>
      <c r="AW718" s="220">
        <v>672</v>
      </c>
      <c r="AX718" s="220">
        <v>672</v>
      </c>
      <c r="AY718" s="220">
        <v>672</v>
      </c>
      <c r="AZ718" s="220">
        <v>672</v>
      </c>
      <c r="BA718" s="220">
        <v>672</v>
      </c>
      <c r="BB718" s="220">
        <v>672</v>
      </c>
      <c r="BC718" s="220">
        <v>672</v>
      </c>
      <c r="BD718" s="220">
        <v>672</v>
      </c>
      <c r="BE718" s="220">
        <v>672</v>
      </c>
      <c r="BF718" s="220">
        <v>672</v>
      </c>
      <c r="BG718" s="220">
        <v>672</v>
      </c>
      <c r="BH718" s="220">
        <v>672</v>
      </c>
      <c r="BI718" s="220">
        <v>672</v>
      </c>
      <c r="BJ718" s="220">
        <v>672</v>
      </c>
      <c r="BK718" s="220">
        <v>672</v>
      </c>
      <c r="BL718" s="220">
        <v>672</v>
      </c>
      <c r="BM718" s="220">
        <v>672</v>
      </c>
      <c r="BN718" s="220">
        <v>672</v>
      </c>
      <c r="BO718" s="220">
        <v>672</v>
      </c>
      <c r="BP718" s="220">
        <v>672</v>
      </c>
      <c r="BQ718" s="220">
        <v>672</v>
      </c>
      <c r="BR718" s="220">
        <v>672</v>
      </c>
      <c r="BS718" s="220">
        <v>672</v>
      </c>
      <c r="BT718" s="220">
        <v>672</v>
      </c>
      <c r="BU718" s="220">
        <v>672</v>
      </c>
      <c r="BV718" s="220">
        <v>672</v>
      </c>
      <c r="BW718" s="220">
        <v>672</v>
      </c>
      <c r="BX718" s="220">
        <v>672</v>
      </c>
      <c r="BY718" s="220">
        <v>672</v>
      </c>
      <c r="BZ718" s="220">
        <v>672</v>
      </c>
      <c r="CA718" s="220">
        <v>672</v>
      </c>
      <c r="CB718" s="220">
        <v>672</v>
      </c>
      <c r="CC718" s="220">
        <v>672</v>
      </c>
      <c r="CD718" s="220">
        <v>672</v>
      </c>
      <c r="CE718" s="220">
        <v>672</v>
      </c>
      <c r="CF718" s="220">
        <v>672</v>
      </c>
      <c r="CG718" s="220">
        <v>672</v>
      </c>
      <c r="CH718" s="220">
        <v>672</v>
      </c>
      <c r="CI718" s="220">
        <v>672</v>
      </c>
      <c r="CJ718" s="220">
        <v>672</v>
      </c>
      <c r="CK718" s="220">
        <v>672</v>
      </c>
      <c r="CL718" s="220">
        <v>672</v>
      </c>
      <c r="CM718" s="220">
        <v>672</v>
      </c>
      <c r="CN718" s="220">
        <v>672</v>
      </c>
      <c r="CO718" s="220">
        <v>672</v>
      </c>
      <c r="CP718" s="220">
        <v>672</v>
      </c>
      <c r="CQ718" s="220">
        <v>672</v>
      </c>
      <c r="CR718" s="220">
        <v>672</v>
      </c>
      <c r="CS718" s="220">
        <v>672</v>
      </c>
      <c r="CT718" s="220">
        <v>672</v>
      </c>
      <c r="CU718" s="220">
        <v>672</v>
      </c>
      <c r="CV718" s="220">
        <v>672</v>
      </c>
      <c r="CW718" s="220">
        <v>672</v>
      </c>
      <c r="CX718" s="220">
        <v>672</v>
      </c>
      <c r="CY718" s="220">
        <v>672</v>
      </c>
      <c r="CZ718" s="220">
        <v>672</v>
      </c>
      <c r="DA718" s="220">
        <v>672</v>
      </c>
      <c r="DB718" s="220">
        <v>672</v>
      </c>
      <c r="DC718" s="220">
        <v>672</v>
      </c>
      <c r="DD718" s="220">
        <v>672</v>
      </c>
      <c r="DE718" s="220">
        <v>672</v>
      </c>
      <c r="DF718" s="220">
        <v>672</v>
      </c>
      <c r="DG718" s="220">
        <v>672</v>
      </c>
      <c r="DH718" s="220">
        <v>672</v>
      </c>
      <c r="DI718" s="220">
        <v>672</v>
      </c>
      <c r="DJ718" s="220">
        <v>672</v>
      </c>
      <c r="DK718" s="220">
        <v>672</v>
      </c>
      <c r="DL718" s="220">
        <v>672</v>
      </c>
      <c r="DM718" s="220">
        <v>672</v>
      </c>
      <c r="DN718" s="220">
        <v>672</v>
      </c>
      <c r="DO718" s="220">
        <v>672</v>
      </c>
      <c r="DP718" s="220">
        <v>672</v>
      </c>
      <c r="DQ718" s="220">
        <v>672</v>
      </c>
      <c r="DR718" s="220">
        <v>672</v>
      </c>
      <c r="DS718" s="220">
        <v>672</v>
      </c>
      <c r="DT718" s="220">
        <v>672</v>
      </c>
      <c r="DU718" s="220">
        <v>672</v>
      </c>
      <c r="DV718" s="220">
        <v>672</v>
      </c>
      <c r="DW718" s="220">
        <v>672</v>
      </c>
      <c r="DX718" s="220">
        <v>672</v>
      </c>
      <c r="DY718" s="220">
        <v>672</v>
      </c>
      <c r="DZ718" s="220">
        <v>672</v>
      </c>
      <c r="EA718" s="220">
        <v>672</v>
      </c>
      <c r="EB718" s="220">
        <v>672</v>
      </c>
      <c r="EC718" s="220">
        <v>672</v>
      </c>
      <c r="ED718" s="220">
        <v>672</v>
      </c>
      <c r="EE718" s="220">
        <v>672</v>
      </c>
      <c r="EF718" s="220">
        <v>672</v>
      </c>
      <c r="EG718" s="220">
        <v>672</v>
      </c>
      <c r="EH718" s="220">
        <v>672</v>
      </c>
      <c r="EI718" s="220">
        <v>672</v>
      </c>
      <c r="EJ718" s="220">
        <v>672</v>
      </c>
      <c r="EK718" s="220">
        <v>672</v>
      </c>
      <c r="EL718" s="220">
        <v>672</v>
      </c>
      <c r="EM718" s="220">
        <v>672</v>
      </c>
      <c r="EN718" s="242">
        <v>672</v>
      </c>
      <c r="EO718" s="232">
        <v>672</v>
      </c>
      <c r="EP718" s="227">
        <v>672</v>
      </c>
      <c r="EQ718" s="154">
        <v>672</v>
      </c>
      <c r="ER718" s="154">
        <v>672</v>
      </c>
      <c r="ES718" s="154">
        <v>672</v>
      </c>
      <c r="ET718" s="154">
        <v>672</v>
      </c>
      <c r="EU718" s="154">
        <v>672</v>
      </c>
      <c r="EV718" s="154">
        <v>672</v>
      </c>
      <c r="EW718" s="154">
        <v>672</v>
      </c>
      <c r="EX718" s="154">
        <v>672</v>
      </c>
      <c r="EY718" s="154">
        <v>672</v>
      </c>
      <c r="EZ718" s="154">
        <v>672</v>
      </c>
      <c r="FA718" s="154">
        <v>672</v>
      </c>
      <c r="FB718" s="154">
        <v>672</v>
      </c>
      <c r="FC718" s="166">
        <v>672</v>
      </c>
      <c r="FD718" s="154">
        <v>672</v>
      </c>
      <c r="FE718" s="154">
        <v>672</v>
      </c>
      <c r="FF718" s="154">
        <v>672</v>
      </c>
      <c r="FG718" s="166">
        <v>672</v>
      </c>
      <c r="FH718" s="154">
        <v>672</v>
      </c>
      <c r="FI718" s="166">
        <v>672</v>
      </c>
      <c r="FJ718" s="154">
        <v>672</v>
      </c>
      <c r="FK718" s="166">
        <v>672</v>
      </c>
      <c r="FL718" s="166">
        <v>672</v>
      </c>
      <c r="FM718" s="166">
        <v>672</v>
      </c>
      <c r="FN718" s="166">
        <v>672</v>
      </c>
      <c r="FO718" s="166">
        <v>672</v>
      </c>
      <c r="FP718" s="166">
        <v>672</v>
      </c>
      <c r="FQ718" s="166">
        <v>672</v>
      </c>
      <c r="FR718" s="154">
        <v>672</v>
      </c>
      <c r="FS718" s="154">
        <v>672</v>
      </c>
      <c r="FT718" s="154">
        <v>672</v>
      </c>
      <c r="FU718" s="154">
        <v>672</v>
      </c>
      <c r="FV718" s="154">
        <v>672</v>
      </c>
      <c r="FW718" s="154">
        <v>672</v>
      </c>
      <c r="FX718" s="154">
        <v>672</v>
      </c>
      <c r="FY718" s="166">
        <v>672</v>
      </c>
      <c r="FZ718" s="166">
        <v>672</v>
      </c>
      <c r="GA718" s="166">
        <v>672</v>
      </c>
      <c r="GB718" s="166">
        <v>672</v>
      </c>
      <c r="GC718" s="166">
        <v>672</v>
      </c>
      <c r="GD718" s="166">
        <v>672</v>
      </c>
      <c r="GE718" s="166">
        <v>672</v>
      </c>
      <c r="GF718" s="166">
        <v>672</v>
      </c>
      <c r="GG718" s="166">
        <v>672</v>
      </c>
      <c r="GH718" s="166">
        <v>672</v>
      </c>
      <c r="GI718" s="166">
        <v>672</v>
      </c>
      <c r="GJ718" s="166">
        <v>672</v>
      </c>
      <c r="GK718" s="166">
        <v>672</v>
      </c>
      <c r="GL718" s="166">
        <v>672</v>
      </c>
      <c r="GM718" s="166">
        <v>672</v>
      </c>
      <c r="GN718" s="166">
        <v>672</v>
      </c>
      <c r="GO718" s="166">
        <v>672</v>
      </c>
      <c r="GP718" s="166">
        <v>672</v>
      </c>
      <c r="GQ718" s="166">
        <v>672</v>
      </c>
      <c r="GR718" s="166">
        <v>672</v>
      </c>
      <c r="GS718" s="166">
        <v>672</v>
      </c>
      <c r="GT718" s="166">
        <v>672</v>
      </c>
      <c r="GU718" s="166">
        <v>672</v>
      </c>
      <c r="GV718" s="166">
        <v>672</v>
      </c>
      <c r="GW718" s="166">
        <v>672</v>
      </c>
      <c r="GX718" s="166">
        <v>672</v>
      </c>
      <c r="GY718" s="166">
        <v>672</v>
      </c>
      <c r="GZ718" s="166">
        <v>672</v>
      </c>
      <c r="HA718" s="166">
        <v>672</v>
      </c>
      <c r="HB718" s="166">
        <v>672</v>
      </c>
      <c r="HC718" s="166">
        <v>672</v>
      </c>
      <c r="HD718" s="166">
        <v>672</v>
      </c>
      <c r="HE718" s="166">
        <v>672</v>
      </c>
      <c r="HF718" s="166">
        <v>672</v>
      </c>
      <c r="HG718" s="154">
        <v>672</v>
      </c>
      <c r="HH718" s="154">
        <v>672</v>
      </c>
      <c r="HI718" s="166">
        <v>672</v>
      </c>
      <c r="HJ718" s="154">
        <v>673</v>
      </c>
      <c r="HK718" s="154">
        <v>672</v>
      </c>
      <c r="HL718" s="166">
        <v>672</v>
      </c>
      <c r="HM718" s="154">
        <v>672</v>
      </c>
      <c r="HN718" s="154">
        <v>672</v>
      </c>
      <c r="HO718" s="166">
        <v>672</v>
      </c>
      <c r="HP718" s="154">
        <v>672</v>
      </c>
      <c r="HQ718" s="154">
        <v>672</v>
      </c>
      <c r="HR718" s="166">
        <v>672</v>
      </c>
      <c r="HS718" s="154">
        <v>672</v>
      </c>
      <c r="HT718" s="151">
        <v>672</v>
      </c>
      <c r="HU718" s="151">
        <v>672</v>
      </c>
      <c r="HV718" s="151">
        <v>672</v>
      </c>
      <c r="HW718" s="170">
        <v>672</v>
      </c>
    </row>
    <row r="719" spans="1:231">
      <c r="A719" s="145">
        <f t="shared" si="60"/>
        <v>43961</v>
      </c>
      <c r="B719" s="220">
        <f>'Age&amp;Sex by occurrence date'!$GIQ22</f>
        <v>698</v>
      </c>
      <c r="C719" s="220">
        <v>670</v>
      </c>
      <c r="D719" s="220">
        <v>670</v>
      </c>
      <c r="E719" s="220">
        <v>670</v>
      </c>
      <c r="F719" s="220">
        <v>670</v>
      </c>
      <c r="G719" s="220">
        <v>670</v>
      </c>
      <c r="H719" s="220">
        <v>670</v>
      </c>
      <c r="I719" s="220">
        <v>670</v>
      </c>
      <c r="J719" s="220">
        <v>670</v>
      </c>
      <c r="K719" s="220">
        <v>670</v>
      </c>
      <c r="L719" s="220">
        <v>670</v>
      </c>
      <c r="M719" s="220">
        <v>670</v>
      </c>
      <c r="N719" s="220">
        <v>670</v>
      </c>
      <c r="O719" s="220">
        <v>670</v>
      </c>
      <c r="P719" s="220">
        <v>670</v>
      </c>
      <c r="Q719" s="220">
        <v>670</v>
      </c>
      <c r="R719" s="220">
        <v>670</v>
      </c>
      <c r="S719" s="220">
        <v>670</v>
      </c>
      <c r="T719" s="220">
        <v>670</v>
      </c>
      <c r="U719" s="220">
        <v>670</v>
      </c>
      <c r="V719" s="220">
        <v>670</v>
      </c>
      <c r="W719" s="220">
        <v>670</v>
      </c>
      <c r="X719" s="220">
        <v>670</v>
      </c>
      <c r="Y719" s="220">
        <v>670</v>
      </c>
      <c r="Z719" s="220">
        <v>670</v>
      </c>
      <c r="AA719" s="220">
        <v>670</v>
      </c>
      <c r="AB719" s="220">
        <v>671</v>
      </c>
      <c r="AC719" s="220">
        <v>671</v>
      </c>
      <c r="AD719" s="220">
        <v>671</v>
      </c>
      <c r="AE719" s="220">
        <v>670</v>
      </c>
      <c r="AF719" s="220">
        <v>670</v>
      </c>
      <c r="AG719" s="220">
        <v>670</v>
      </c>
      <c r="AH719" s="220">
        <v>670</v>
      </c>
      <c r="AI719" s="220">
        <v>670</v>
      </c>
      <c r="AJ719" s="220">
        <v>670</v>
      </c>
      <c r="AK719" s="220">
        <v>670</v>
      </c>
      <c r="AL719" s="220">
        <v>670</v>
      </c>
      <c r="AM719" s="220">
        <v>670</v>
      </c>
      <c r="AN719" s="220">
        <v>670</v>
      </c>
      <c r="AO719" s="220">
        <v>670</v>
      </c>
      <c r="AP719" s="220">
        <v>670</v>
      </c>
      <c r="AQ719" s="220">
        <v>670</v>
      </c>
      <c r="AR719" s="220">
        <v>670</v>
      </c>
      <c r="AS719" s="220">
        <v>670</v>
      </c>
      <c r="AT719" s="220">
        <v>670</v>
      </c>
      <c r="AU719" s="220">
        <v>670</v>
      </c>
      <c r="AV719" s="220">
        <v>670</v>
      </c>
      <c r="AW719" s="220">
        <v>670</v>
      </c>
      <c r="AX719" s="220">
        <v>670</v>
      </c>
      <c r="AY719" s="220">
        <v>670</v>
      </c>
      <c r="AZ719" s="220">
        <v>670</v>
      </c>
      <c r="BA719" s="220">
        <v>670</v>
      </c>
      <c r="BB719" s="220">
        <v>670</v>
      </c>
      <c r="BC719" s="220">
        <v>670</v>
      </c>
      <c r="BD719" s="220">
        <v>670</v>
      </c>
      <c r="BE719" s="220">
        <v>670</v>
      </c>
      <c r="BF719" s="220">
        <v>670</v>
      </c>
      <c r="BG719" s="220">
        <v>670</v>
      </c>
      <c r="BH719" s="220">
        <v>670</v>
      </c>
      <c r="BI719" s="220">
        <v>670</v>
      </c>
      <c r="BJ719" s="220">
        <v>670</v>
      </c>
      <c r="BK719" s="220">
        <v>670</v>
      </c>
      <c r="BL719" s="220">
        <v>670</v>
      </c>
      <c r="BM719" s="220">
        <v>670</v>
      </c>
      <c r="BN719" s="220">
        <v>670</v>
      </c>
      <c r="BO719" s="220">
        <v>670</v>
      </c>
      <c r="BP719" s="220">
        <v>670</v>
      </c>
      <c r="BQ719" s="220">
        <v>670</v>
      </c>
      <c r="BR719" s="220">
        <v>670</v>
      </c>
      <c r="BS719" s="220">
        <v>670</v>
      </c>
      <c r="BT719" s="220">
        <v>670</v>
      </c>
      <c r="BU719" s="220">
        <v>670</v>
      </c>
      <c r="BV719" s="220">
        <v>670</v>
      </c>
      <c r="BW719" s="220">
        <v>670</v>
      </c>
      <c r="BX719" s="220">
        <v>670</v>
      </c>
      <c r="BY719" s="220">
        <v>670</v>
      </c>
      <c r="BZ719" s="220">
        <v>670</v>
      </c>
      <c r="CA719" s="220">
        <v>670</v>
      </c>
      <c r="CB719" s="220">
        <v>670</v>
      </c>
      <c r="CC719" s="220">
        <v>670</v>
      </c>
      <c r="CD719" s="220">
        <v>670</v>
      </c>
      <c r="CE719" s="220">
        <v>670</v>
      </c>
      <c r="CF719" s="220">
        <v>670</v>
      </c>
      <c r="CG719" s="220">
        <v>670</v>
      </c>
      <c r="CH719" s="220">
        <v>670</v>
      </c>
      <c r="CI719" s="220">
        <v>670</v>
      </c>
      <c r="CJ719" s="220">
        <v>670</v>
      </c>
      <c r="CK719" s="220">
        <v>670</v>
      </c>
      <c r="CL719" s="220">
        <v>670</v>
      </c>
      <c r="CM719" s="220">
        <v>670</v>
      </c>
      <c r="CN719" s="220">
        <v>670</v>
      </c>
      <c r="CO719" s="220">
        <v>670</v>
      </c>
      <c r="CP719" s="220">
        <v>670</v>
      </c>
      <c r="CQ719" s="220">
        <v>670</v>
      </c>
      <c r="CR719" s="220">
        <v>670</v>
      </c>
      <c r="CS719" s="220">
        <v>670</v>
      </c>
      <c r="CT719" s="220">
        <v>670</v>
      </c>
      <c r="CU719" s="220">
        <v>670</v>
      </c>
      <c r="CV719" s="220">
        <v>670</v>
      </c>
      <c r="CW719" s="220">
        <v>670</v>
      </c>
      <c r="CX719" s="220">
        <v>670</v>
      </c>
      <c r="CY719" s="220">
        <v>670</v>
      </c>
      <c r="CZ719" s="220">
        <v>670</v>
      </c>
      <c r="DA719" s="220">
        <v>670</v>
      </c>
      <c r="DB719" s="220">
        <v>670</v>
      </c>
      <c r="DC719" s="220">
        <v>670</v>
      </c>
      <c r="DD719" s="220">
        <v>670</v>
      </c>
      <c r="DE719" s="220">
        <v>670</v>
      </c>
      <c r="DF719" s="220">
        <v>670</v>
      </c>
      <c r="DG719" s="220">
        <v>670</v>
      </c>
      <c r="DH719" s="220">
        <v>670</v>
      </c>
      <c r="DI719" s="220">
        <v>670</v>
      </c>
      <c r="DJ719" s="220">
        <v>670</v>
      </c>
      <c r="DK719" s="220">
        <v>670</v>
      </c>
      <c r="DL719" s="220">
        <v>670</v>
      </c>
      <c r="DM719" s="220">
        <v>670</v>
      </c>
      <c r="DN719" s="220">
        <v>670</v>
      </c>
      <c r="DO719" s="220">
        <v>670</v>
      </c>
      <c r="DP719" s="220">
        <v>670</v>
      </c>
      <c r="DQ719" s="220">
        <v>670</v>
      </c>
      <c r="DR719" s="220">
        <v>670</v>
      </c>
      <c r="DS719" s="220">
        <v>670</v>
      </c>
      <c r="DT719" s="220">
        <v>670</v>
      </c>
      <c r="DU719" s="220">
        <v>670</v>
      </c>
      <c r="DV719" s="220">
        <v>670</v>
      </c>
      <c r="DW719" s="220">
        <v>670</v>
      </c>
      <c r="DX719" s="220">
        <v>670</v>
      </c>
      <c r="DY719" s="220">
        <v>670</v>
      </c>
      <c r="DZ719" s="220">
        <v>670</v>
      </c>
      <c r="EA719" s="220">
        <v>670</v>
      </c>
      <c r="EB719" s="220">
        <v>670</v>
      </c>
      <c r="EC719" s="220">
        <v>670</v>
      </c>
      <c r="ED719" s="220">
        <v>670</v>
      </c>
      <c r="EE719" s="220">
        <v>670</v>
      </c>
      <c r="EF719" s="220">
        <v>670</v>
      </c>
      <c r="EG719" s="220">
        <v>670</v>
      </c>
      <c r="EH719" s="220">
        <v>670</v>
      </c>
      <c r="EI719" s="220">
        <v>670</v>
      </c>
      <c r="EJ719" s="220">
        <v>670</v>
      </c>
      <c r="EK719" s="220">
        <v>670</v>
      </c>
      <c r="EL719" s="220">
        <v>670</v>
      </c>
      <c r="EM719" s="220">
        <v>670</v>
      </c>
      <c r="EN719" s="242">
        <v>670</v>
      </c>
      <c r="EO719" s="232">
        <v>670</v>
      </c>
      <c r="EP719" s="228">
        <v>670</v>
      </c>
      <c r="EQ719" s="166">
        <v>670</v>
      </c>
      <c r="ER719" s="166">
        <v>670</v>
      </c>
      <c r="ES719" s="166">
        <v>670</v>
      </c>
      <c r="ET719" s="166">
        <v>670</v>
      </c>
      <c r="EU719" s="166">
        <v>670</v>
      </c>
      <c r="EV719" s="154">
        <v>670</v>
      </c>
      <c r="EW719" s="154">
        <v>670</v>
      </c>
      <c r="EX719" s="154">
        <v>670</v>
      </c>
      <c r="EY719" s="154">
        <v>670</v>
      </c>
      <c r="EZ719" s="154">
        <v>670</v>
      </c>
      <c r="FA719" s="154">
        <v>670</v>
      </c>
      <c r="FB719" s="166">
        <v>670</v>
      </c>
      <c r="FC719" s="154">
        <v>670</v>
      </c>
      <c r="FD719" s="166">
        <v>670</v>
      </c>
      <c r="FE719" s="166">
        <v>670</v>
      </c>
      <c r="FF719" s="154">
        <v>670</v>
      </c>
      <c r="FG719" s="166">
        <v>670</v>
      </c>
      <c r="FH719" s="166">
        <v>670</v>
      </c>
      <c r="FI719" s="154">
        <v>670</v>
      </c>
      <c r="FJ719" s="154">
        <v>670</v>
      </c>
      <c r="FK719" s="166">
        <v>670</v>
      </c>
      <c r="FL719" s="166">
        <v>670</v>
      </c>
      <c r="FM719" s="166">
        <v>670</v>
      </c>
      <c r="FN719" s="166">
        <v>670</v>
      </c>
      <c r="FO719" s="166">
        <v>670</v>
      </c>
      <c r="FP719" s="166">
        <v>670</v>
      </c>
      <c r="FQ719" s="166">
        <v>670</v>
      </c>
      <c r="FR719" s="154">
        <v>670</v>
      </c>
      <c r="FS719" s="154">
        <v>670</v>
      </c>
      <c r="FT719" s="154">
        <v>670</v>
      </c>
      <c r="FU719" s="154">
        <v>670</v>
      </c>
      <c r="FV719" s="154">
        <v>670</v>
      </c>
      <c r="FW719" s="154">
        <v>670</v>
      </c>
      <c r="FX719" s="154">
        <v>670</v>
      </c>
      <c r="FY719" s="154">
        <v>670</v>
      </c>
      <c r="FZ719" s="154">
        <v>670</v>
      </c>
      <c r="GA719" s="154">
        <v>670</v>
      </c>
      <c r="GB719" s="154">
        <v>670</v>
      </c>
      <c r="GC719" s="154">
        <v>670</v>
      </c>
      <c r="GD719" s="154">
        <v>670</v>
      </c>
      <c r="GE719" s="154">
        <v>670</v>
      </c>
      <c r="GF719" s="154">
        <v>670</v>
      </c>
      <c r="GG719" s="154">
        <v>670</v>
      </c>
      <c r="GH719" s="154">
        <v>670</v>
      </c>
      <c r="GI719" s="154">
        <v>670</v>
      </c>
      <c r="GJ719" s="154">
        <v>670</v>
      </c>
      <c r="GK719" s="166">
        <v>670</v>
      </c>
      <c r="GL719" s="166">
        <v>670</v>
      </c>
      <c r="GM719" s="166">
        <v>670</v>
      </c>
      <c r="GN719" s="166">
        <v>670</v>
      </c>
      <c r="GO719" s="166">
        <v>670</v>
      </c>
      <c r="GP719" s="166">
        <v>670</v>
      </c>
      <c r="GQ719" s="166">
        <v>670</v>
      </c>
      <c r="GR719" s="166">
        <v>670</v>
      </c>
      <c r="GS719" s="166">
        <v>670</v>
      </c>
      <c r="GT719" s="166">
        <v>670</v>
      </c>
      <c r="GU719" s="166">
        <v>670</v>
      </c>
      <c r="GV719" s="166">
        <v>670</v>
      </c>
      <c r="GW719" s="166">
        <v>670</v>
      </c>
      <c r="GX719" s="154">
        <v>670</v>
      </c>
      <c r="GY719" s="166">
        <v>670</v>
      </c>
      <c r="GZ719" s="166">
        <v>670</v>
      </c>
      <c r="HA719" s="166">
        <v>670</v>
      </c>
      <c r="HB719" s="166">
        <v>670</v>
      </c>
      <c r="HC719" s="166">
        <v>670</v>
      </c>
      <c r="HD719" s="166">
        <v>670</v>
      </c>
      <c r="HE719" s="166">
        <v>670</v>
      </c>
      <c r="HF719" s="166">
        <v>670</v>
      </c>
      <c r="HG719" s="154">
        <v>670</v>
      </c>
      <c r="HH719" s="154">
        <v>670</v>
      </c>
      <c r="HI719" s="166">
        <v>670</v>
      </c>
      <c r="HJ719" s="154">
        <v>671</v>
      </c>
      <c r="HK719" s="154">
        <v>670</v>
      </c>
      <c r="HL719" s="166">
        <v>670</v>
      </c>
      <c r="HM719" s="154">
        <v>670</v>
      </c>
      <c r="HN719" s="154">
        <v>670</v>
      </c>
      <c r="HO719" s="166">
        <v>670</v>
      </c>
      <c r="HP719" s="154">
        <v>670</v>
      </c>
      <c r="HQ719" s="154">
        <v>670</v>
      </c>
      <c r="HR719" s="166">
        <v>670</v>
      </c>
      <c r="HS719" s="154">
        <v>670</v>
      </c>
      <c r="HT719" s="151">
        <v>670</v>
      </c>
      <c r="HU719" s="151">
        <v>670</v>
      </c>
      <c r="HV719" s="151">
        <v>670</v>
      </c>
      <c r="HW719" s="170">
        <v>670</v>
      </c>
    </row>
    <row r="720" spans="1:231">
      <c r="A720" s="145">
        <f t="shared" si="60"/>
        <v>43960</v>
      </c>
      <c r="B720" s="220">
        <f>'Age&amp;Sex by occurrence date'!$GIX22</f>
        <v>695</v>
      </c>
      <c r="C720" s="220">
        <v>668</v>
      </c>
      <c r="D720" s="220">
        <v>668</v>
      </c>
      <c r="E720" s="220">
        <v>668</v>
      </c>
      <c r="F720" s="220">
        <v>668</v>
      </c>
      <c r="G720" s="220">
        <v>668</v>
      </c>
      <c r="H720" s="220">
        <v>668</v>
      </c>
      <c r="I720" s="220">
        <v>668</v>
      </c>
      <c r="J720" s="220">
        <v>668</v>
      </c>
      <c r="K720" s="220">
        <v>668</v>
      </c>
      <c r="L720" s="220">
        <v>668</v>
      </c>
      <c r="M720" s="220">
        <v>668</v>
      </c>
      <c r="N720" s="220">
        <v>668</v>
      </c>
      <c r="O720" s="220">
        <v>668</v>
      </c>
      <c r="P720" s="220">
        <v>668</v>
      </c>
      <c r="Q720" s="220">
        <v>668</v>
      </c>
      <c r="R720" s="220">
        <v>668</v>
      </c>
      <c r="S720" s="220">
        <v>668</v>
      </c>
      <c r="T720" s="220">
        <v>668</v>
      </c>
      <c r="U720" s="220">
        <v>668</v>
      </c>
      <c r="V720" s="220">
        <v>668</v>
      </c>
      <c r="W720" s="220">
        <v>668</v>
      </c>
      <c r="X720" s="220">
        <v>668</v>
      </c>
      <c r="Y720" s="220">
        <v>668</v>
      </c>
      <c r="Z720" s="220">
        <v>668</v>
      </c>
      <c r="AA720" s="220">
        <v>668</v>
      </c>
      <c r="AB720" s="220">
        <v>669</v>
      </c>
      <c r="AC720" s="220">
        <v>669</v>
      </c>
      <c r="AD720" s="220">
        <v>669</v>
      </c>
      <c r="AE720" s="220">
        <v>668</v>
      </c>
      <c r="AF720" s="220">
        <v>668</v>
      </c>
      <c r="AG720" s="220">
        <v>668</v>
      </c>
      <c r="AH720" s="220">
        <v>668</v>
      </c>
      <c r="AI720" s="220">
        <v>668</v>
      </c>
      <c r="AJ720" s="220">
        <v>668</v>
      </c>
      <c r="AK720" s="220">
        <v>668</v>
      </c>
      <c r="AL720" s="220">
        <v>668</v>
      </c>
      <c r="AM720" s="220">
        <v>668</v>
      </c>
      <c r="AN720" s="220">
        <v>668</v>
      </c>
      <c r="AO720" s="220">
        <v>668</v>
      </c>
      <c r="AP720" s="220">
        <v>668</v>
      </c>
      <c r="AQ720" s="220">
        <v>668</v>
      </c>
      <c r="AR720" s="220">
        <v>668</v>
      </c>
      <c r="AS720" s="220">
        <v>668</v>
      </c>
      <c r="AT720" s="220">
        <v>668</v>
      </c>
      <c r="AU720" s="220">
        <v>668</v>
      </c>
      <c r="AV720" s="220">
        <v>668</v>
      </c>
      <c r="AW720" s="220">
        <v>668</v>
      </c>
      <c r="AX720" s="220">
        <v>668</v>
      </c>
      <c r="AY720" s="220">
        <v>668</v>
      </c>
      <c r="AZ720" s="220">
        <v>668</v>
      </c>
      <c r="BA720" s="220">
        <v>668</v>
      </c>
      <c r="BB720" s="220">
        <v>668</v>
      </c>
      <c r="BC720" s="220">
        <v>668</v>
      </c>
      <c r="BD720" s="220">
        <v>668</v>
      </c>
      <c r="BE720" s="220">
        <v>668</v>
      </c>
      <c r="BF720" s="220">
        <v>668</v>
      </c>
      <c r="BG720" s="220">
        <v>668</v>
      </c>
      <c r="BH720" s="220">
        <v>668</v>
      </c>
      <c r="BI720" s="220">
        <v>668</v>
      </c>
      <c r="BJ720" s="220">
        <v>668</v>
      </c>
      <c r="BK720" s="220">
        <v>668</v>
      </c>
      <c r="BL720" s="220">
        <v>668</v>
      </c>
      <c r="BM720" s="220">
        <v>668</v>
      </c>
      <c r="BN720" s="220">
        <v>668</v>
      </c>
      <c r="BO720" s="220">
        <v>668</v>
      </c>
      <c r="BP720" s="220">
        <v>668</v>
      </c>
      <c r="BQ720" s="220">
        <v>668</v>
      </c>
      <c r="BR720" s="220">
        <v>668</v>
      </c>
      <c r="BS720" s="220">
        <v>668</v>
      </c>
      <c r="BT720" s="220">
        <v>668</v>
      </c>
      <c r="BU720" s="220">
        <v>668</v>
      </c>
      <c r="BV720" s="220">
        <v>668</v>
      </c>
      <c r="BW720" s="220">
        <v>668</v>
      </c>
      <c r="BX720" s="220">
        <v>668</v>
      </c>
      <c r="BY720" s="220">
        <v>668</v>
      </c>
      <c r="BZ720" s="220">
        <v>668</v>
      </c>
      <c r="CA720" s="220">
        <v>668</v>
      </c>
      <c r="CB720" s="220">
        <v>668</v>
      </c>
      <c r="CC720" s="220">
        <v>668</v>
      </c>
      <c r="CD720" s="220">
        <v>668</v>
      </c>
      <c r="CE720" s="220">
        <v>668</v>
      </c>
      <c r="CF720" s="220">
        <v>668</v>
      </c>
      <c r="CG720" s="220">
        <v>668</v>
      </c>
      <c r="CH720" s="220">
        <v>668</v>
      </c>
      <c r="CI720" s="220">
        <v>668</v>
      </c>
      <c r="CJ720" s="220">
        <v>668</v>
      </c>
      <c r="CK720" s="220">
        <v>668</v>
      </c>
      <c r="CL720" s="220">
        <v>668</v>
      </c>
      <c r="CM720" s="220">
        <v>668</v>
      </c>
      <c r="CN720" s="220">
        <v>668</v>
      </c>
      <c r="CO720" s="220">
        <v>668</v>
      </c>
      <c r="CP720" s="220">
        <v>668</v>
      </c>
      <c r="CQ720" s="220">
        <v>668</v>
      </c>
      <c r="CR720" s="220">
        <v>668</v>
      </c>
      <c r="CS720" s="220">
        <v>668</v>
      </c>
      <c r="CT720" s="220">
        <v>668</v>
      </c>
      <c r="CU720" s="220">
        <v>668</v>
      </c>
      <c r="CV720" s="220">
        <v>668</v>
      </c>
      <c r="CW720" s="220">
        <v>668</v>
      </c>
      <c r="CX720" s="220">
        <v>668</v>
      </c>
      <c r="CY720" s="220">
        <v>668</v>
      </c>
      <c r="CZ720" s="220">
        <v>668</v>
      </c>
      <c r="DA720" s="220">
        <v>668</v>
      </c>
      <c r="DB720" s="220">
        <v>668</v>
      </c>
      <c r="DC720" s="220">
        <v>668</v>
      </c>
      <c r="DD720" s="220">
        <v>668</v>
      </c>
      <c r="DE720" s="220">
        <v>668</v>
      </c>
      <c r="DF720" s="220">
        <v>668</v>
      </c>
      <c r="DG720" s="220">
        <v>668</v>
      </c>
      <c r="DH720" s="220">
        <v>668</v>
      </c>
      <c r="DI720" s="220">
        <v>668</v>
      </c>
      <c r="DJ720" s="220">
        <v>668</v>
      </c>
      <c r="DK720" s="220">
        <v>668</v>
      </c>
      <c r="DL720" s="220">
        <v>668</v>
      </c>
      <c r="DM720" s="220">
        <v>668</v>
      </c>
      <c r="DN720" s="220">
        <v>668</v>
      </c>
      <c r="DO720" s="220">
        <v>668</v>
      </c>
      <c r="DP720" s="220">
        <v>668</v>
      </c>
      <c r="DQ720" s="220">
        <v>668</v>
      </c>
      <c r="DR720" s="220">
        <v>668</v>
      </c>
      <c r="DS720" s="220">
        <v>668</v>
      </c>
      <c r="DT720" s="220">
        <v>668</v>
      </c>
      <c r="DU720" s="220">
        <v>668</v>
      </c>
      <c r="DV720" s="220">
        <v>668</v>
      </c>
      <c r="DW720" s="220">
        <v>668</v>
      </c>
      <c r="DX720" s="220">
        <v>668</v>
      </c>
      <c r="DY720" s="220">
        <v>668</v>
      </c>
      <c r="DZ720" s="220">
        <v>668</v>
      </c>
      <c r="EA720" s="220">
        <v>668</v>
      </c>
      <c r="EB720" s="220">
        <v>668</v>
      </c>
      <c r="EC720" s="220">
        <v>668</v>
      </c>
      <c r="ED720" s="220">
        <v>668</v>
      </c>
      <c r="EE720" s="220">
        <v>668</v>
      </c>
      <c r="EF720" s="220">
        <v>668</v>
      </c>
      <c r="EG720" s="220">
        <v>668</v>
      </c>
      <c r="EH720" s="220">
        <v>668</v>
      </c>
      <c r="EI720" s="220">
        <v>668</v>
      </c>
      <c r="EJ720" s="220">
        <v>668</v>
      </c>
      <c r="EK720" s="220">
        <v>668</v>
      </c>
      <c r="EL720" s="220">
        <v>668</v>
      </c>
      <c r="EM720" s="220">
        <v>668</v>
      </c>
      <c r="EN720" s="242">
        <v>668</v>
      </c>
      <c r="EO720" s="232">
        <v>668</v>
      </c>
      <c r="EP720" s="227">
        <v>668</v>
      </c>
      <c r="EQ720" s="154">
        <v>668</v>
      </c>
      <c r="ER720" s="154">
        <v>668</v>
      </c>
      <c r="ES720" s="154">
        <v>668</v>
      </c>
      <c r="ET720" s="154">
        <v>668</v>
      </c>
      <c r="EU720" s="154">
        <v>668</v>
      </c>
      <c r="EV720" s="166">
        <v>668</v>
      </c>
      <c r="EW720" s="166">
        <v>668</v>
      </c>
      <c r="EX720" s="166">
        <v>668</v>
      </c>
      <c r="EY720" s="166">
        <v>668</v>
      </c>
      <c r="EZ720" s="166">
        <v>668</v>
      </c>
      <c r="FA720" s="166">
        <v>668</v>
      </c>
      <c r="FB720" s="166">
        <v>668</v>
      </c>
      <c r="FC720" s="154">
        <v>668</v>
      </c>
      <c r="FD720" s="154">
        <v>668</v>
      </c>
      <c r="FE720" s="166">
        <v>668</v>
      </c>
      <c r="FF720" s="166">
        <v>668</v>
      </c>
      <c r="FG720" s="154">
        <v>668</v>
      </c>
      <c r="FH720" s="154">
        <v>668</v>
      </c>
      <c r="FI720" s="166">
        <v>668</v>
      </c>
      <c r="FJ720" s="166">
        <v>668</v>
      </c>
      <c r="FK720" s="166">
        <v>668</v>
      </c>
      <c r="FL720" s="166">
        <v>668</v>
      </c>
      <c r="FM720" s="166">
        <v>668</v>
      </c>
      <c r="FN720" s="166">
        <v>668</v>
      </c>
      <c r="FO720" s="166">
        <v>668</v>
      </c>
      <c r="FP720" s="166">
        <v>668</v>
      </c>
      <c r="FQ720" s="166">
        <v>668</v>
      </c>
      <c r="FR720" s="166">
        <v>668</v>
      </c>
      <c r="FS720" s="166">
        <v>668</v>
      </c>
      <c r="FT720" s="166">
        <v>668</v>
      </c>
      <c r="FU720" s="166">
        <v>668</v>
      </c>
      <c r="FV720" s="166">
        <v>668</v>
      </c>
      <c r="FW720" s="166">
        <v>668</v>
      </c>
      <c r="FX720" s="166">
        <v>668</v>
      </c>
      <c r="FY720" s="154">
        <v>668</v>
      </c>
      <c r="FZ720" s="154">
        <v>668</v>
      </c>
      <c r="GA720" s="154">
        <v>668</v>
      </c>
      <c r="GB720" s="154">
        <v>668</v>
      </c>
      <c r="GC720" s="154">
        <v>668</v>
      </c>
      <c r="GD720" s="154">
        <v>668</v>
      </c>
      <c r="GE720" s="154">
        <v>668</v>
      </c>
      <c r="GF720" s="154">
        <v>668</v>
      </c>
      <c r="GG720" s="154">
        <v>668</v>
      </c>
      <c r="GH720" s="154">
        <v>668</v>
      </c>
      <c r="GI720" s="154">
        <v>668</v>
      </c>
      <c r="GJ720" s="154">
        <v>668</v>
      </c>
      <c r="GK720" s="154">
        <v>668</v>
      </c>
      <c r="GL720" s="154">
        <v>668</v>
      </c>
      <c r="GM720" s="154">
        <v>668</v>
      </c>
      <c r="GN720" s="154">
        <v>668</v>
      </c>
      <c r="GO720" s="154">
        <v>668</v>
      </c>
      <c r="GP720" s="154">
        <v>668</v>
      </c>
      <c r="GQ720" s="154">
        <v>668</v>
      </c>
      <c r="GR720" s="154">
        <v>668</v>
      </c>
      <c r="GS720" s="154">
        <v>668</v>
      </c>
      <c r="GT720" s="154">
        <v>668</v>
      </c>
      <c r="GU720" s="154">
        <v>668</v>
      </c>
      <c r="GV720" s="154">
        <v>668</v>
      </c>
      <c r="GW720" s="154">
        <v>668</v>
      </c>
      <c r="GX720" s="154">
        <v>668</v>
      </c>
      <c r="GY720" s="166">
        <v>668</v>
      </c>
      <c r="GZ720" s="166">
        <v>668</v>
      </c>
      <c r="HA720" s="166">
        <v>668</v>
      </c>
      <c r="HB720" s="166">
        <v>668</v>
      </c>
      <c r="HC720" s="166">
        <v>668</v>
      </c>
      <c r="HD720" s="166">
        <v>668</v>
      </c>
      <c r="HE720" s="166">
        <v>668</v>
      </c>
      <c r="HF720" s="154">
        <v>668</v>
      </c>
      <c r="HG720" s="154">
        <v>668</v>
      </c>
      <c r="HH720" s="154">
        <v>668</v>
      </c>
      <c r="HI720" s="154">
        <v>668</v>
      </c>
      <c r="HJ720" s="154">
        <v>669</v>
      </c>
      <c r="HK720" s="154">
        <v>668</v>
      </c>
      <c r="HL720" s="154">
        <v>668</v>
      </c>
      <c r="HM720" s="154">
        <v>668</v>
      </c>
      <c r="HN720" s="154">
        <v>668</v>
      </c>
      <c r="HO720" s="166">
        <v>668</v>
      </c>
      <c r="HP720" s="154">
        <v>668</v>
      </c>
      <c r="HQ720" s="154">
        <v>668</v>
      </c>
      <c r="HR720" s="166">
        <v>668</v>
      </c>
      <c r="HS720" s="154">
        <v>668</v>
      </c>
      <c r="HT720" s="151">
        <v>668</v>
      </c>
      <c r="HU720" s="151">
        <v>668</v>
      </c>
      <c r="HV720" s="151">
        <v>668</v>
      </c>
      <c r="HW720" s="170">
        <v>668</v>
      </c>
    </row>
    <row r="721" spans="1:231">
      <c r="A721" s="145">
        <f t="shared" si="60"/>
        <v>43959</v>
      </c>
      <c r="B721" s="220">
        <f>'Age&amp;Sex by occurrence date'!$GJE22</f>
        <v>688</v>
      </c>
      <c r="C721" s="220">
        <v>664</v>
      </c>
      <c r="D721" s="220">
        <v>664</v>
      </c>
      <c r="E721" s="220">
        <v>664</v>
      </c>
      <c r="F721" s="220">
        <v>664</v>
      </c>
      <c r="G721" s="220">
        <v>664</v>
      </c>
      <c r="H721" s="220">
        <v>664</v>
      </c>
      <c r="I721" s="220">
        <v>664</v>
      </c>
      <c r="J721" s="220">
        <v>664</v>
      </c>
      <c r="K721" s="220">
        <v>664</v>
      </c>
      <c r="L721" s="220">
        <v>664</v>
      </c>
      <c r="M721" s="220">
        <v>664</v>
      </c>
      <c r="N721" s="220">
        <v>664</v>
      </c>
      <c r="O721" s="220">
        <v>664</v>
      </c>
      <c r="P721" s="220">
        <v>664</v>
      </c>
      <c r="Q721" s="220">
        <v>664</v>
      </c>
      <c r="R721" s="220">
        <v>664</v>
      </c>
      <c r="S721" s="220">
        <v>664</v>
      </c>
      <c r="T721" s="220">
        <v>664</v>
      </c>
      <c r="U721" s="220">
        <v>664</v>
      </c>
      <c r="V721" s="220">
        <v>664</v>
      </c>
      <c r="W721" s="220">
        <v>664</v>
      </c>
      <c r="X721" s="220">
        <v>664</v>
      </c>
      <c r="Y721" s="220">
        <v>664</v>
      </c>
      <c r="Z721" s="220">
        <v>664</v>
      </c>
      <c r="AA721" s="220">
        <v>664</v>
      </c>
      <c r="AB721" s="220">
        <v>665</v>
      </c>
      <c r="AC721" s="220">
        <v>665</v>
      </c>
      <c r="AD721" s="220">
        <v>665</v>
      </c>
      <c r="AE721" s="220">
        <v>664</v>
      </c>
      <c r="AF721" s="220">
        <v>664</v>
      </c>
      <c r="AG721" s="220">
        <v>664</v>
      </c>
      <c r="AH721" s="220">
        <v>664</v>
      </c>
      <c r="AI721" s="220">
        <v>664</v>
      </c>
      <c r="AJ721" s="220">
        <v>664</v>
      </c>
      <c r="AK721" s="220">
        <v>664</v>
      </c>
      <c r="AL721" s="220">
        <v>664</v>
      </c>
      <c r="AM721" s="220">
        <v>664</v>
      </c>
      <c r="AN721" s="220">
        <v>664</v>
      </c>
      <c r="AO721" s="220">
        <v>664</v>
      </c>
      <c r="AP721" s="220">
        <v>664</v>
      </c>
      <c r="AQ721" s="220">
        <v>664</v>
      </c>
      <c r="AR721" s="220">
        <v>664</v>
      </c>
      <c r="AS721" s="220">
        <v>664</v>
      </c>
      <c r="AT721" s="220">
        <v>664</v>
      </c>
      <c r="AU721" s="220">
        <v>664</v>
      </c>
      <c r="AV721" s="220">
        <v>664</v>
      </c>
      <c r="AW721" s="220">
        <v>664</v>
      </c>
      <c r="AX721" s="220">
        <v>664</v>
      </c>
      <c r="AY721" s="220">
        <v>664</v>
      </c>
      <c r="AZ721" s="220">
        <v>664</v>
      </c>
      <c r="BA721" s="220">
        <v>664</v>
      </c>
      <c r="BB721" s="220">
        <v>664</v>
      </c>
      <c r="BC721" s="220">
        <v>664</v>
      </c>
      <c r="BD721" s="220">
        <v>664</v>
      </c>
      <c r="BE721" s="220">
        <v>664</v>
      </c>
      <c r="BF721" s="220">
        <v>664</v>
      </c>
      <c r="BG721" s="220">
        <v>664</v>
      </c>
      <c r="BH721" s="220">
        <v>664</v>
      </c>
      <c r="BI721" s="220">
        <v>664</v>
      </c>
      <c r="BJ721" s="220">
        <v>664</v>
      </c>
      <c r="BK721" s="220">
        <v>664</v>
      </c>
      <c r="BL721" s="220">
        <v>664</v>
      </c>
      <c r="BM721" s="220">
        <v>664</v>
      </c>
      <c r="BN721" s="220">
        <v>664</v>
      </c>
      <c r="BO721" s="220">
        <v>664</v>
      </c>
      <c r="BP721" s="220">
        <v>664</v>
      </c>
      <c r="BQ721" s="220">
        <v>664</v>
      </c>
      <c r="BR721" s="220">
        <v>664</v>
      </c>
      <c r="BS721" s="220">
        <v>664</v>
      </c>
      <c r="BT721" s="220">
        <v>664</v>
      </c>
      <c r="BU721" s="220">
        <v>664</v>
      </c>
      <c r="BV721" s="220">
        <v>664</v>
      </c>
      <c r="BW721" s="220">
        <v>664</v>
      </c>
      <c r="BX721" s="220">
        <v>664</v>
      </c>
      <c r="BY721" s="220">
        <v>664</v>
      </c>
      <c r="BZ721" s="220">
        <v>664</v>
      </c>
      <c r="CA721" s="220">
        <v>664</v>
      </c>
      <c r="CB721" s="220">
        <v>664</v>
      </c>
      <c r="CC721" s="220">
        <v>664</v>
      </c>
      <c r="CD721" s="220">
        <v>664</v>
      </c>
      <c r="CE721" s="220">
        <v>664</v>
      </c>
      <c r="CF721" s="220">
        <v>664</v>
      </c>
      <c r="CG721" s="220">
        <v>664</v>
      </c>
      <c r="CH721" s="220">
        <v>664</v>
      </c>
      <c r="CI721" s="220">
        <v>664</v>
      </c>
      <c r="CJ721" s="220">
        <v>664</v>
      </c>
      <c r="CK721" s="220">
        <v>664</v>
      </c>
      <c r="CL721" s="220">
        <v>664</v>
      </c>
      <c r="CM721" s="220">
        <v>664</v>
      </c>
      <c r="CN721" s="220">
        <v>664</v>
      </c>
      <c r="CO721" s="220">
        <v>664</v>
      </c>
      <c r="CP721" s="220">
        <v>664</v>
      </c>
      <c r="CQ721" s="220">
        <v>664</v>
      </c>
      <c r="CR721" s="220">
        <v>664</v>
      </c>
      <c r="CS721" s="220">
        <v>664</v>
      </c>
      <c r="CT721" s="220">
        <v>664</v>
      </c>
      <c r="CU721" s="220">
        <v>664</v>
      </c>
      <c r="CV721" s="220">
        <v>664</v>
      </c>
      <c r="CW721" s="220">
        <v>664</v>
      </c>
      <c r="CX721" s="220">
        <v>664</v>
      </c>
      <c r="CY721" s="220">
        <v>664</v>
      </c>
      <c r="CZ721" s="220">
        <v>664</v>
      </c>
      <c r="DA721" s="220">
        <v>664</v>
      </c>
      <c r="DB721" s="220">
        <v>664</v>
      </c>
      <c r="DC721" s="220">
        <v>664</v>
      </c>
      <c r="DD721" s="220">
        <v>664</v>
      </c>
      <c r="DE721" s="220">
        <v>664</v>
      </c>
      <c r="DF721" s="220">
        <v>664</v>
      </c>
      <c r="DG721" s="220">
        <v>664</v>
      </c>
      <c r="DH721" s="220">
        <v>664</v>
      </c>
      <c r="DI721" s="220">
        <v>664</v>
      </c>
      <c r="DJ721" s="220">
        <v>664</v>
      </c>
      <c r="DK721" s="220">
        <v>664</v>
      </c>
      <c r="DL721" s="220">
        <v>664</v>
      </c>
      <c r="DM721" s="220">
        <v>664</v>
      </c>
      <c r="DN721" s="220">
        <v>664</v>
      </c>
      <c r="DO721" s="220">
        <v>664</v>
      </c>
      <c r="DP721" s="220">
        <v>664</v>
      </c>
      <c r="DQ721" s="220">
        <v>664</v>
      </c>
      <c r="DR721" s="220">
        <v>664</v>
      </c>
      <c r="DS721" s="220">
        <v>664</v>
      </c>
      <c r="DT721" s="220">
        <v>664</v>
      </c>
      <c r="DU721" s="220">
        <v>664</v>
      </c>
      <c r="DV721" s="220">
        <v>664</v>
      </c>
      <c r="DW721" s="220">
        <v>664</v>
      </c>
      <c r="DX721" s="220">
        <v>664</v>
      </c>
      <c r="DY721" s="220">
        <v>664</v>
      </c>
      <c r="DZ721" s="220">
        <v>664</v>
      </c>
      <c r="EA721" s="220">
        <v>664</v>
      </c>
      <c r="EB721" s="220">
        <v>664</v>
      </c>
      <c r="EC721" s="220">
        <v>664</v>
      </c>
      <c r="ED721" s="220">
        <v>664</v>
      </c>
      <c r="EE721" s="220">
        <v>664</v>
      </c>
      <c r="EF721" s="220">
        <v>664</v>
      </c>
      <c r="EG721" s="220">
        <v>664</v>
      </c>
      <c r="EH721" s="220">
        <v>664</v>
      </c>
      <c r="EI721" s="220">
        <v>664</v>
      </c>
      <c r="EJ721" s="220">
        <v>664</v>
      </c>
      <c r="EK721" s="220">
        <v>664</v>
      </c>
      <c r="EL721" s="220">
        <v>664</v>
      </c>
      <c r="EM721" s="220">
        <v>664</v>
      </c>
      <c r="EN721" s="242">
        <v>664</v>
      </c>
      <c r="EO721" s="232">
        <v>664</v>
      </c>
      <c r="EP721" s="227">
        <v>664</v>
      </c>
      <c r="EQ721" s="154">
        <v>664</v>
      </c>
      <c r="ER721" s="154">
        <v>664</v>
      </c>
      <c r="ES721" s="154">
        <v>664</v>
      </c>
      <c r="ET721" s="154">
        <v>664</v>
      </c>
      <c r="EU721" s="154">
        <v>664</v>
      </c>
      <c r="EV721" s="154">
        <v>664</v>
      </c>
      <c r="EW721" s="154">
        <v>664</v>
      </c>
      <c r="EX721" s="154">
        <v>664</v>
      </c>
      <c r="EY721" s="154">
        <v>664</v>
      </c>
      <c r="EZ721" s="154">
        <v>664</v>
      </c>
      <c r="FA721" s="154">
        <v>664</v>
      </c>
      <c r="FB721" s="154">
        <v>664</v>
      </c>
      <c r="FC721" s="166">
        <v>664</v>
      </c>
      <c r="FD721" s="166">
        <v>664</v>
      </c>
      <c r="FE721" s="154">
        <v>664</v>
      </c>
      <c r="FF721" s="154">
        <v>664</v>
      </c>
      <c r="FG721" s="154">
        <v>664</v>
      </c>
      <c r="FH721" s="166">
        <v>664</v>
      </c>
      <c r="FI721" s="166">
        <v>664</v>
      </c>
      <c r="FJ721" s="166">
        <v>664</v>
      </c>
      <c r="FK721" s="154">
        <v>664</v>
      </c>
      <c r="FL721" s="154">
        <v>664</v>
      </c>
      <c r="FM721" s="154">
        <v>664</v>
      </c>
      <c r="FN721" s="154">
        <v>664</v>
      </c>
      <c r="FO721" s="154">
        <v>664</v>
      </c>
      <c r="FP721" s="154">
        <v>664</v>
      </c>
      <c r="FQ721" s="154">
        <v>664</v>
      </c>
      <c r="FR721" s="166">
        <v>664</v>
      </c>
      <c r="FS721" s="166">
        <v>664</v>
      </c>
      <c r="FT721" s="166">
        <v>664</v>
      </c>
      <c r="FU721" s="166">
        <v>664</v>
      </c>
      <c r="FV721" s="166">
        <v>664</v>
      </c>
      <c r="FW721" s="166">
        <v>664</v>
      </c>
      <c r="FX721" s="166">
        <v>664</v>
      </c>
      <c r="FY721" s="166">
        <v>664</v>
      </c>
      <c r="FZ721" s="166">
        <v>664</v>
      </c>
      <c r="GA721" s="166">
        <v>664</v>
      </c>
      <c r="GB721" s="166">
        <v>664</v>
      </c>
      <c r="GC721" s="166">
        <v>664</v>
      </c>
      <c r="GD721" s="166">
        <v>664</v>
      </c>
      <c r="GE721" s="166">
        <v>664</v>
      </c>
      <c r="GF721" s="166">
        <v>664</v>
      </c>
      <c r="GG721" s="166">
        <v>664</v>
      </c>
      <c r="GH721" s="166">
        <v>664</v>
      </c>
      <c r="GI721" s="166">
        <v>664</v>
      </c>
      <c r="GJ721" s="166">
        <v>664</v>
      </c>
      <c r="GK721" s="154">
        <v>664</v>
      </c>
      <c r="GL721" s="154">
        <v>664</v>
      </c>
      <c r="GM721" s="154">
        <v>664</v>
      </c>
      <c r="GN721" s="154">
        <v>664</v>
      </c>
      <c r="GO721" s="154">
        <v>664</v>
      </c>
      <c r="GP721" s="154">
        <v>664</v>
      </c>
      <c r="GQ721" s="154">
        <v>664</v>
      </c>
      <c r="GR721" s="154">
        <v>664</v>
      </c>
      <c r="GS721" s="154">
        <v>664</v>
      </c>
      <c r="GT721" s="166">
        <v>664</v>
      </c>
      <c r="GU721" s="166">
        <v>664</v>
      </c>
      <c r="GV721" s="166">
        <v>664</v>
      </c>
      <c r="GW721" s="166">
        <v>664</v>
      </c>
      <c r="GX721" s="166">
        <v>664</v>
      </c>
      <c r="GY721" s="154">
        <v>664</v>
      </c>
      <c r="GZ721" s="154">
        <v>664</v>
      </c>
      <c r="HA721" s="154">
        <v>664</v>
      </c>
      <c r="HB721" s="154">
        <v>664</v>
      </c>
      <c r="HC721" s="154">
        <v>664</v>
      </c>
      <c r="HD721" s="154">
        <v>664</v>
      </c>
      <c r="HE721" s="154">
        <v>664</v>
      </c>
      <c r="HF721" s="154">
        <v>664</v>
      </c>
      <c r="HG721" s="154">
        <v>664</v>
      </c>
      <c r="HH721" s="154">
        <v>664</v>
      </c>
      <c r="HI721" s="154">
        <v>664</v>
      </c>
      <c r="HJ721" s="154">
        <v>665</v>
      </c>
      <c r="HK721" s="154">
        <v>664</v>
      </c>
      <c r="HL721" s="154">
        <v>664</v>
      </c>
      <c r="HM721" s="154">
        <v>664</v>
      </c>
      <c r="HN721" s="154">
        <v>664</v>
      </c>
      <c r="HO721" s="166">
        <v>664</v>
      </c>
      <c r="HP721" s="154">
        <v>664</v>
      </c>
      <c r="HQ721" s="154">
        <v>664</v>
      </c>
      <c r="HR721" s="166">
        <v>664</v>
      </c>
      <c r="HS721" s="154">
        <v>664</v>
      </c>
      <c r="HT721" s="151">
        <v>664</v>
      </c>
      <c r="HU721" s="151">
        <v>664</v>
      </c>
      <c r="HV721" s="151">
        <v>664</v>
      </c>
      <c r="HW721" s="170">
        <v>664</v>
      </c>
    </row>
    <row r="722" spans="1:231">
      <c r="A722" s="145">
        <f t="shared" si="60"/>
        <v>43958</v>
      </c>
      <c r="B722" s="220">
        <f>'Age&amp;Sex by occurrence date'!$GJL22</f>
        <v>683</v>
      </c>
      <c r="C722" s="220">
        <v>659</v>
      </c>
      <c r="D722" s="220">
        <v>659</v>
      </c>
      <c r="E722" s="220">
        <v>659</v>
      </c>
      <c r="F722" s="220">
        <v>659</v>
      </c>
      <c r="G722" s="220">
        <v>659</v>
      </c>
      <c r="H722" s="220">
        <v>659</v>
      </c>
      <c r="I722" s="220">
        <v>659</v>
      </c>
      <c r="J722" s="220">
        <v>659</v>
      </c>
      <c r="K722" s="220">
        <v>659</v>
      </c>
      <c r="L722" s="220">
        <v>659</v>
      </c>
      <c r="M722" s="220">
        <v>659</v>
      </c>
      <c r="N722" s="220">
        <v>659</v>
      </c>
      <c r="O722" s="220">
        <v>659</v>
      </c>
      <c r="P722" s="220">
        <v>659</v>
      </c>
      <c r="Q722" s="220">
        <v>659</v>
      </c>
      <c r="R722" s="220">
        <v>659</v>
      </c>
      <c r="S722" s="220">
        <v>659</v>
      </c>
      <c r="T722" s="220">
        <v>659</v>
      </c>
      <c r="U722" s="220">
        <v>659</v>
      </c>
      <c r="V722" s="220">
        <v>659</v>
      </c>
      <c r="W722" s="220">
        <v>659</v>
      </c>
      <c r="X722" s="220">
        <v>659</v>
      </c>
      <c r="Y722" s="220">
        <v>659</v>
      </c>
      <c r="Z722" s="220">
        <v>659</v>
      </c>
      <c r="AA722" s="220">
        <v>659</v>
      </c>
      <c r="AB722" s="220">
        <v>660</v>
      </c>
      <c r="AC722" s="220">
        <v>660</v>
      </c>
      <c r="AD722" s="220">
        <v>660</v>
      </c>
      <c r="AE722" s="220">
        <v>659</v>
      </c>
      <c r="AF722" s="220">
        <v>659</v>
      </c>
      <c r="AG722" s="220">
        <v>659</v>
      </c>
      <c r="AH722" s="220">
        <v>659</v>
      </c>
      <c r="AI722" s="220">
        <v>659</v>
      </c>
      <c r="AJ722" s="220">
        <v>659</v>
      </c>
      <c r="AK722" s="220">
        <v>659</v>
      </c>
      <c r="AL722" s="220">
        <v>659</v>
      </c>
      <c r="AM722" s="220">
        <v>659</v>
      </c>
      <c r="AN722" s="220">
        <v>659</v>
      </c>
      <c r="AO722" s="220">
        <v>659</v>
      </c>
      <c r="AP722" s="220">
        <v>659</v>
      </c>
      <c r="AQ722" s="220">
        <v>659</v>
      </c>
      <c r="AR722" s="220">
        <v>659</v>
      </c>
      <c r="AS722" s="220">
        <v>659</v>
      </c>
      <c r="AT722" s="220">
        <v>659</v>
      </c>
      <c r="AU722" s="220">
        <v>659</v>
      </c>
      <c r="AV722" s="220">
        <v>659</v>
      </c>
      <c r="AW722" s="220">
        <v>659</v>
      </c>
      <c r="AX722" s="220">
        <v>659</v>
      </c>
      <c r="AY722" s="220">
        <v>659</v>
      </c>
      <c r="AZ722" s="220">
        <v>659</v>
      </c>
      <c r="BA722" s="220">
        <v>659</v>
      </c>
      <c r="BB722" s="220">
        <v>659</v>
      </c>
      <c r="BC722" s="220">
        <v>659</v>
      </c>
      <c r="BD722" s="220">
        <v>659</v>
      </c>
      <c r="BE722" s="220">
        <v>659</v>
      </c>
      <c r="BF722" s="220">
        <v>659</v>
      </c>
      <c r="BG722" s="220">
        <v>659</v>
      </c>
      <c r="BH722" s="220">
        <v>659</v>
      </c>
      <c r="BI722" s="220">
        <v>659</v>
      </c>
      <c r="BJ722" s="220">
        <v>659</v>
      </c>
      <c r="BK722" s="220">
        <v>659</v>
      </c>
      <c r="BL722" s="220">
        <v>659</v>
      </c>
      <c r="BM722" s="220">
        <v>659</v>
      </c>
      <c r="BN722" s="220">
        <v>659</v>
      </c>
      <c r="BO722" s="220">
        <v>659</v>
      </c>
      <c r="BP722" s="220">
        <v>659</v>
      </c>
      <c r="BQ722" s="220">
        <v>659</v>
      </c>
      <c r="BR722" s="220">
        <v>659</v>
      </c>
      <c r="BS722" s="220">
        <v>659</v>
      </c>
      <c r="BT722" s="220">
        <v>659</v>
      </c>
      <c r="BU722" s="220">
        <v>659</v>
      </c>
      <c r="BV722" s="220">
        <v>659</v>
      </c>
      <c r="BW722" s="220">
        <v>659</v>
      </c>
      <c r="BX722" s="220">
        <v>659</v>
      </c>
      <c r="BY722" s="220">
        <v>659</v>
      </c>
      <c r="BZ722" s="220">
        <v>659</v>
      </c>
      <c r="CA722" s="220">
        <v>659</v>
      </c>
      <c r="CB722" s="220">
        <v>659</v>
      </c>
      <c r="CC722" s="220">
        <v>659</v>
      </c>
      <c r="CD722" s="220">
        <v>659</v>
      </c>
      <c r="CE722" s="220">
        <v>659</v>
      </c>
      <c r="CF722" s="220">
        <v>659</v>
      </c>
      <c r="CG722" s="220">
        <v>659</v>
      </c>
      <c r="CH722" s="220">
        <v>659</v>
      </c>
      <c r="CI722" s="220">
        <v>659</v>
      </c>
      <c r="CJ722" s="220">
        <v>659</v>
      </c>
      <c r="CK722" s="220">
        <v>659</v>
      </c>
      <c r="CL722" s="220">
        <v>659</v>
      </c>
      <c r="CM722" s="220">
        <v>659</v>
      </c>
      <c r="CN722" s="220">
        <v>659</v>
      </c>
      <c r="CO722" s="220">
        <v>659</v>
      </c>
      <c r="CP722" s="220">
        <v>659</v>
      </c>
      <c r="CQ722" s="220">
        <v>659</v>
      </c>
      <c r="CR722" s="220">
        <v>659</v>
      </c>
      <c r="CS722" s="220">
        <v>659</v>
      </c>
      <c r="CT722" s="220">
        <v>659</v>
      </c>
      <c r="CU722" s="220">
        <v>659</v>
      </c>
      <c r="CV722" s="220">
        <v>659</v>
      </c>
      <c r="CW722" s="220">
        <v>659</v>
      </c>
      <c r="CX722" s="220">
        <v>659</v>
      </c>
      <c r="CY722" s="220">
        <v>659</v>
      </c>
      <c r="CZ722" s="220">
        <v>659</v>
      </c>
      <c r="DA722" s="220">
        <v>659</v>
      </c>
      <c r="DB722" s="220">
        <v>659</v>
      </c>
      <c r="DC722" s="220">
        <v>659</v>
      </c>
      <c r="DD722" s="220">
        <v>659</v>
      </c>
      <c r="DE722" s="220">
        <v>659</v>
      </c>
      <c r="DF722" s="220">
        <v>659</v>
      </c>
      <c r="DG722" s="220">
        <v>659</v>
      </c>
      <c r="DH722" s="220">
        <v>659</v>
      </c>
      <c r="DI722" s="220">
        <v>659</v>
      </c>
      <c r="DJ722" s="220">
        <v>659</v>
      </c>
      <c r="DK722" s="220">
        <v>659</v>
      </c>
      <c r="DL722" s="220">
        <v>659</v>
      </c>
      <c r="DM722" s="220">
        <v>659</v>
      </c>
      <c r="DN722" s="220">
        <v>659</v>
      </c>
      <c r="DO722" s="220">
        <v>659</v>
      </c>
      <c r="DP722" s="220">
        <v>659</v>
      </c>
      <c r="DQ722" s="220">
        <v>659</v>
      </c>
      <c r="DR722" s="220">
        <v>659</v>
      </c>
      <c r="DS722" s="220">
        <v>659</v>
      </c>
      <c r="DT722" s="220">
        <v>659</v>
      </c>
      <c r="DU722" s="220">
        <v>659</v>
      </c>
      <c r="DV722" s="220">
        <v>659</v>
      </c>
      <c r="DW722" s="220">
        <v>659</v>
      </c>
      <c r="DX722" s="220">
        <v>659</v>
      </c>
      <c r="DY722" s="220">
        <v>659</v>
      </c>
      <c r="DZ722" s="220">
        <v>659</v>
      </c>
      <c r="EA722" s="220">
        <v>659</v>
      </c>
      <c r="EB722" s="220">
        <v>659</v>
      </c>
      <c r="EC722" s="220">
        <v>659</v>
      </c>
      <c r="ED722" s="220">
        <v>659</v>
      </c>
      <c r="EE722" s="220">
        <v>659</v>
      </c>
      <c r="EF722" s="220">
        <v>659</v>
      </c>
      <c r="EG722" s="220">
        <v>659</v>
      </c>
      <c r="EH722" s="220">
        <v>659</v>
      </c>
      <c r="EI722" s="220">
        <v>659</v>
      </c>
      <c r="EJ722" s="220">
        <v>659</v>
      </c>
      <c r="EK722" s="220">
        <v>659</v>
      </c>
      <c r="EL722" s="220">
        <v>659</v>
      </c>
      <c r="EM722" s="220">
        <v>659</v>
      </c>
      <c r="EN722" s="242">
        <v>659</v>
      </c>
      <c r="EO722" s="232">
        <v>659</v>
      </c>
      <c r="EP722" s="228">
        <v>659</v>
      </c>
      <c r="EQ722" s="166">
        <v>659</v>
      </c>
      <c r="ER722" s="166">
        <v>659</v>
      </c>
      <c r="ES722" s="166">
        <v>659</v>
      </c>
      <c r="ET722" s="166">
        <v>659</v>
      </c>
      <c r="EU722" s="166">
        <v>659</v>
      </c>
      <c r="EV722" s="154">
        <v>659</v>
      </c>
      <c r="EW722" s="166">
        <v>659</v>
      </c>
      <c r="EX722" s="166">
        <v>659</v>
      </c>
      <c r="EY722" s="166">
        <v>659</v>
      </c>
      <c r="EZ722" s="166">
        <v>659</v>
      </c>
      <c r="FA722" s="166">
        <v>659</v>
      </c>
      <c r="FB722" s="154">
        <v>659</v>
      </c>
      <c r="FC722" s="154">
        <v>659</v>
      </c>
      <c r="FD722" s="166">
        <v>659</v>
      </c>
      <c r="FE722" s="154">
        <v>659</v>
      </c>
      <c r="FF722" s="166">
        <v>659</v>
      </c>
      <c r="FG722" s="166">
        <v>659</v>
      </c>
      <c r="FH722" s="154">
        <v>659</v>
      </c>
      <c r="FI722" s="154">
        <v>659</v>
      </c>
      <c r="FJ722" s="154">
        <v>659</v>
      </c>
      <c r="FK722" s="166">
        <v>659</v>
      </c>
      <c r="FL722" s="166">
        <v>659</v>
      </c>
      <c r="FM722" s="166">
        <v>659</v>
      </c>
      <c r="FN722" s="166">
        <v>659</v>
      </c>
      <c r="FO722" s="166">
        <v>659</v>
      </c>
      <c r="FP722" s="166">
        <v>659</v>
      </c>
      <c r="FQ722" s="166">
        <v>659</v>
      </c>
      <c r="FR722" s="154">
        <v>659</v>
      </c>
      <c r="FS722" s="154">
        <v>659</v>
      </c>
      <c r="FT722" s="154">
        <v>659</v>
      </c>
      <c r="FU722" s="154">
        <v>659</v>
      </c>
      <c r="FV722" s="154">
        <v>659</v>
      </c>
      <c r="FW722" s="154">
        <v>659</v>
      </c>
      <c r="FX722" s="154">
        <v>659</v>
      </c>
      <c r="FY722" s="166">
        <v>659</v>
      </c>
      <c r="FZ722" s="166">
        <v>659</v>
      </c>
      <c r="GA722" s="166">
        <v>659</v>
      </c>
      <c r="GB722" s="166">
        <v>659</v>
      </c>
      <c r="GC722" s="166">
        <v>659</v>
      </c>
      <c r="GD722" s="166">
        <v>659</v>
      </c>
      <c r="GE722" s="166">
        <v>659</v>
      </c>
      <c r="GF722" s="166">
        <v>659</v>
      </c>
      <c r="GG722" s="166">
        <v>659</v>
      </c>
      <c r="GH722" s="166">
        <v>659</v>
      </c>
      <c r="GI722" s="166">
        <v>659</v>
      </c>
      <c r="GJ722" s="166">
        <v>659</v>
      </c>
      <c r="GK722" s="166">
        <v>659</v>
      </c>
      <c r="GL722" s="166">
        <v>659</v>
      </c>
      <c r="GM722" s="166">
        <v>659</v>
      </c>
      <c r="GN722" s="166">
        <v>659</v>
      </c>
      <c r="GO722" s="166">
        <v>659</v>
      </c>
      <c r="GP722" s="166">
        <v>659</v>
      </c>
      <c r="GQ722" s="166">
        <v>659</v>
      </c>
      <c r="GR722" s="166">
        <v>659</v>
      </c>
      <c r="GS722" s="166">
        <v>659</v>
      </c>
      <c r="GT722" s="166">
        <v>659</v>
      </c>
      <c r="GU722" s="166">
        <v>659</v>
      </c>
      <c r="GV722" s="166">
        <v>659</v>
      </c>
      <c r="GW722" s="166">
        <v>659</v>
      </c>
      <c r="GX722" s="166">
        <v>659</v>
      </c>
      <c r="GY722" s="166">
        <v>659</v>
      </c>
      <c r="GZ722" s="166">
        <v>659</v>
      </c>
      <c r="HA722" s="166">
        <v>659</v>
      </c>
      <c r="HB722" s="166">
        <v>659</v>
      </c>
      <c r="HC722" s="166">
        <v>659</v>
      </c>
      <c r="HD722" s="166">
        <v>659</v>
      </c>
      <c r="HE722" s="166">
        <v>659</v>
      </c>
      <c r="HF722" s="166">
        <v>659</v>
      </c>
      <c r="HG722" s="154">
        <v>659</v>
      </c>
      <c r="HH722" s="154">
        <v>659</v>
      </c>
      <c r="HI722" s="166">
        <v>659</v>
      </c>
      <c r="HJ722" s="154">
        <v>660</v>
      </c>
      <c r="HK722" s="154">
        <v>659</v>
      </c>
      <c r="HL722" s="166">
        <v>659</v>
      </c>
      <c r="HM722" s="154">
        <v>659</v>
      </c>
      <c r="HN722" s="154">
        <v>659</v>
      </c>
      <c r="HO722" s="166">
        <v>659</v>
      </c>
      <c r="HP722" s="154">
        <v>659</v>
      </c>
      <c r="HQ722" s="154">
        <v>659</v>
      </c>
      <c r="HR722" s="166">
        <v>659</v>
      </c>
      <c r="HS722" s="154">
        <v>659</v>
      </c>
      <c r="HT722" s="151">
        <v>659</v>
      </c>
      <c r="HU722" s="151">
        <v>659</v>
      </c>
      <c r="HV722" s="151">
        <v>659</v>
      </c>
      <c r="HW722" s="170">
        <v>659</v>
      </c>
    </row>
    <row r="723" spans="1:231">
      <c r="A723" s="145">
        <f t="shared" si="60"/>
        <v>43957</v>
      </c>
      <c r="B723" s="220">
        <f>'Age&amp;Sex by occurrence date'!$GJS22</f>
        <v>680</v>
      </c>
      <c r="C723" s="220">
        <v>657</v>
      </c>
      <c r="D723" s="220">
        <v>657</v>
      </c>
      <c r="E723" s="220">
        <v>657</v>
      </c>
      <c r="F723" s="220">
        <v>657</v>
      </c>
      <c r="G723" s="220">
        <v>657</v>
      </c>
      <c r="H723" s="220">
        <v>657</v>
      </c>
      <c r="I723" s="220">
        <v>657</v>
      </c>
      <c r="J723" s="220">
        <v>657</v>
      </c>
      <c r="K723" s="220">
        <v>657</v>
      </c>
      <c r="L723" s="220">
        <v>657</v>
      </c>
      <c r="M723" s="220">
        <v>657</v>
      </c>
      <c r="N723" s="220">
        <v>657</v>
      </c>
      <c r="O723" s="220">
        <v>657</v>
      </c>
      <c r="P723" s="220">
        <v>657</v>
      </c>
      <c r="Q723" s="220">
        <v>657</v>
      </c>
      <c r="R723" s="220">
        <v>657</v>
      </c>
      <c r="S723" s="220">
        <v>657</v>
      </c>
      <c r="T723" s="220">
        <v>657</v>
      </c>
      <c r="U723" s="220">
        <v>657</v>
      </c>
      <c r="V723" s="220">
        <v>657</v>
      </c>
      <c r="W723" s="220">
        <v>657</v>
      </c>
      <c r="X723" s="220">
        <v>657</v>
      </c>
      <c r="Y723" s="220">
        <v>657</v>
      </c>
      <c r="Z723" s="220">
        <v>657</v>
      </c>
      <c r="AA723" s="220">
        <v>657</v>
      </c>
      <c r="AB723" s="220">
        <v>658</v>
      </c>
      <c r="AC723" s="220">
        <v>658</v>
      </c>
      <c r="AD723" s="220">
        <v>658</v>
      </c>
      <c r="AE723" s="220">
        <v>657</v>
      </c>
      <c r="AF723" s="220">
        <v>657</v>
      </c>
      <c r="AG723" s="220">
        <v>657</v>
      </c>
      <c r="AH723" s="220">
        <v>657</v>
      </c>
      <c r="AI723" s="220">
        <v>657</v>
      </c>
      <c r="AJ723" s="220">
        <v>657</v>
      </c>
      <c r="AK723" s="220">
        <v>657</v>
      </c>
      <c r="AL723" s="220">
        <v>657</v>
      </c>
      <c r="AM723" s="220">
        <v>657</v>
      </c>
      <c r="AN723" s="220">
        <v>657</v>
      </c>
      <c r="AO723" s="220">
        <v>657</v>
      </c>
      <c r="AP723" s="220">
        <v>657</v>
      </c>
      <c r="AQ723" s="220">
        <v>657</v>
      </c>
      <c r="AR723" s="220">
        <v>657</v>
      </c>
      <c r="AS723" s="220">
        <v>657</v>
      </c>
      <c r="AT723" s="220">
        <v>657</v>
      </c>
      <c r="AU723" s="220">
        <v>657</v>
      </c>
      <c r="AV723" s="220">
        <v>657</v>
      </c>
      <c r="AW723" s="220">
        <v>657</v>
      </c>
      <c r="AX723" s="220">
        <v>657</v>
      </c>
      <c r="AY723" s="220">
        <v>657</v>
      </c>
      <c r="AZ723" s="220">
        <v>657</v>
      </c>
      <c r="BA723" s="220">
        <v>657</v>
      </c>
      <c r="BB723" s="220">
        <v>657</v>
      </c>
      <c r="BC723" s="220">
        <v>657</v>
      </c>
      <c r="BD723" s="220">
        <v>657</v>
      </c>
      <c r="BE723" s="220">
        <v>657</v>
      </c>
      <c r="BF723" s="220">
        <v>657</v>
      </c>
      <c r="BG723" s="220">
        <v>657</v>
      </c>
      <c r="BH723" s="220">
        <v>657</v>
      </c>
      <c r="BI723" s="220">
        <v>657</v>
      </c>
      <c r="BJ723" s="220">
        <v>657</v>
      </c>
      <c r="BK723" s="220">
        <v>657</v>
      </c>
      <c r="BL723" s="220">
        <v>657</v>
      </c>
      <c r="BM723" s="220">
        <v>657</v>
      </c>
      <c r="BN723" s="220">
        <v>657</v>
      </c>
      <c r="BO723" s="220">
        <v>657</v>
      </c>
      <c r="BP723" s="220">
        <v>657</v>
      </c>
      <c r="BQ723" s="220">
        <v>657</v>
      </c>
      <c r="BR723" s="220">
        <v>657</v>
      </c>
      <c r="BS723" s="220">
        <v>657</v>
      </c>
      <c r="BT723" s="220">
        <v>657</v>
      </c>
      <c r="BU723" s="220">
        <v>657</v>
      </c>
      <c r="BV723" s="220">
        <v>657</v>
      </c>
      <c r="BW723" s="220">
        <v>657</v>
      </c>
      <c r="BX723" s="220">
        <v>657</v>
      </c>
      <c r="BY723" s="220">
        <v>657</v>
      </c>
      <c r="BZ723" s="220">
        <v>657</v>
      </c>
      <c r="CA723" s="220">
        <v>657</v>
      </c>
      <c r="CB723" s="220">
        <v>657</v>
      </c>
      <c r="CC723" s="220">
        <v>657</v>
      </c>
      <c r="CD723" s="220">
        <v>657</v>
      </c>
      <c r="CE723" s="220">
        <v>657</v>
      </c>
      <c r="CF723" s="220">
        <v>657</v>
      </c>
      <c r="CG723" s="220">
        <v>657</v>
      </c>
      <c r="CH723" s="220">
        <v>657</v>
      </c>
      <c r="CI723" s="220">
        <v>657</v>
      </c>
      <c r="CJ723" s="220">
        <v>657</v>
      </c>
      <c r="CK723" s="220">
        <v>657</v>
      </c>
      <c r="CL723" s="220">
        <v>657</v>
      </c>
      <c r="CM723" s="220">
        <v>657</v>
      </c>
      <c r="CN723" s="220">
        <v>657</v>
      </c>
      <c r="CO723" s="220">
        <v>657</v>
      </c>
      <c r="CP723" s="220">
        <v>657</v>
      </c>
      <c r="CQ723" s="220">
        <v>657</v>
      </c>
      <c r="CR723" s="220">
        <v>657</v>
      </c>
      <c r="CS723" s="220">
        <v>657</v>
      </c>
      <c r="CT723" s="220">
        <v>657</v>
      </c>
      <c r="CU723" s="220">
        <v>657</v>
      </c>
      <c r="CV723" s="220">
        <v>657</v>
      </c>
      <c r="CW723" s="220">
        <v>657</v>
      </c>
      <c r="CX723" s="220">
        <v>657</v>
      </c>
      <c r="CY723" s="220">
        <v>657</v>
      </c>
      <c r="CZ723" s="220">
        <v>657</v>
      </c>
      <c r="DA723" s="220">
        <v>657</v>
      </c>
      <c r="DB723" s="220">
        <v>657</v>
      </c>
      <c r="DC723" s="220">
        <v>657</v>
      </c>
      <c r="DD723" s="220">
        <v>657</v>
      </c>
      <c r="DE723" s="220">
        <v>657</v>
      </c>
      <c r="DF723" s="220">
        <v>657</v>
      </c>
      <c r="DG723" s="220">
        <v>657</v>
      </c>
      <c r="DH723" s="220">
        <v>657</v>
      </c>
      <c r="DI723" s="220">
        <v>657</v>
      </c>
      <c r="DJ723" s="220">
        <v>657</v>
      </c>
      <c r="DK723" s="220">
        <v>657</v>
      </c>
      <c r="DL723" s="220">
        <v>657</v>
      </c>
      <c r="DM723" s="220">
        <v>657</v>
      </c>
      <c r="DN723" s="220">
        <v>657</v>
      </c>
      <c r="DO723" s="220">
        <v>657</v>
      </c>
      <c r="DP723" s="220">
        <v>657</v>
      </c>
      <c r="DQ723" s="220">
        <v>657</v>
      </c>
      <c r="DR723" s="220">
        <v>657</v>
      </c>
      <c r="DS723" s="220">
        <v>657</v>
      </c>
      <c r="DT723" s="220">
        <v>657</v>
      </c>
      <c r="DU723" s="220">
        <v>657</v>
      </c>
      <c r="DV723" s="220">
        <v>657</v>
      </c>
      <c r="DW723" s="220">
        <v>657</v>
      </c>
      <c r="DX723" s="220">
        <v>657</v>
      </c>
      <c r="DY723" s="220">
        <v>657</v>
      </c>
      <c r="DZ723" s="220">
        <v>657</v>
      </c>
      <c r="EA723" s="220">
        <v>657</v>
      </c>
      <c r="EB723" s="220">
        <v>657</v>
      </c>
      <c r="EC723" s="220">
        <v>657</v>
      </c>
      <c r="ED723" s="220">
        <v>657</v>
      </c>
      <c r="EE723" s="220">
        <v>657</v>
      </c>
      <c r="EF723" s="220">
        <v>657</v>
      </c>
      <c r="EG723" s="220">
        <v>657</v>
      </c>
      <c r="EH723" s="220">
        <v>657</v>
      </c>
      <c r="EI723" s="220">
        <v>657</v>
      </c>
      <c r="EJ723" s="220">
        <v>657</v>
      </c>
      <c r="EK723" s="220">
        <v>657</v>
      </c>
      <c r="EL723" s="220">
        <v>657</v>
      </c>
      <c r="EM723" s="220">
        <v>657</v>
      </c>
      <c r="EN723" s="242">
        <v>657</v>
      </c>
      <c r="EO723" s="232">
        <v>657</v>
      </c>
      <c r="EP723" s="227">
        <v>657</v>
      </c>
      <c r="EQ723" s="154">
        <v>657</v>
      </c>
      <c r="ER723" s="154">
        <v>657</v>
      </c>
      <c r="ES723" s="154">
        <v>657</v>
      </c>
      <c r="ET723" s="154">
        <v>657</v>
      </c>
      <c r="EU723" s="154">
        <v>657</v>
      </c>
      <c r="EV723" s="154">
        <v>657</v>
      </c>
      <c r="EW723" s="166">
        <v>657</v>
      </c>
      <c r="EX723" s="166">
        <v>657</v>
      </c>
      <c r="EY723" s="166">
        <v>657</v>
      </c>
      <c r="EZ723" s="166">
        <v>657</v>
      </c>
      <c r="FA723" s="166">
        <v>657</v>
      </c>
      <c r="FB723" s="166">
        <v>657</v>
      </c>
      <c r="FC723" s="166">
        <v>657</v>
      </c>
      <c r="FD723" s="166">
        <v>657</v>
      </c>
      <c r="FE723" s="166">
        <v>657</v>
      </c>
      <c r="FF723" s="166">
        <v>657</v>
      </c>
      <c r="FG723" s="154">
        <v>657</v>
      </c>
      <c r="FH723" s="166">
        <v>657</v>
      </c>
      <c r="FI723" s="154">
        <v>657</v>
      </c>
      <c r="FJ723" s="166">
        <v>657</v>
      </c>
      <c r="FK723" s="154">
        <v>657</v>
      </c>
      <c r="FL723" s="154">
        <v>657</v>
      </c>
      <c r="FM723" s="154">
        <v>657</v>
      </c>
      <c r="FN723" s="154">
        <v>657</v>
      </c>
      <c r="FO723" s="154">
        <v>657</v>
      </c>
      <c r="FP723" s="154">
        <v>657</v>
      </c>
      <c r="FQ723" s="154">
        <v>657</v>
      </c>
      <c r="FR723" s="166">
        <v>657</v>
      </c>
      <c r="FS723" s="166">
        <v>657</v>
      </c>
      <c r="FT723" s="166">
        <v>657</v>
      </c>
      <c r="FU723" s="166">
        <v>657</v>
      </c>
      <c r="FV723" s="166">
        <v>657</v>
      </c>
      <c r="FW723" s="166">
        <v>657</v>
      </c>
      <c r="FX723" s="166">
        <v>657</v>
      </c>
      <c r="FY723" s="154">
        <v>657</v>
      </c>
      <c r="FZ723" s="154">
        <v>657</v>
      </c>
      <c r="GA723" s="154">
        <v>657</v>
      </c>
      <c r="GB723" s="154">
        <v>657</v>
      </c>
      <c r="GC723" s="154">
        <v>657</v>
      </c>
      <c r="GD723" s="154">
        <v>657</v>
      </c>
      <c r="GE723" s="154">
        <v>657</v>
      </c>
      <c r="GF723" s="154">
        <v>657</v>
      </c>
      <c r="GG723" s="154">
        <v>657</v>
      </c>
      <c r="GH723" s="154">
        <v>657</v>
      </c>
      <c r="GI723" s="154">
        <v>657</v>
      </c>
      <c r="GJ723" s="154">
        <v>657</v>
      </c>
      <c r="GK723" s="166">
        <v>657</v>
      </c>
      <c r="GL723" s="166">
        <v>657</v>
      </c>
      <c r="GM723" s="166">
        <v>657</v>
      </c>
      <c r="GN723" s="166">
        <v>657</v>
      </c>
      <c r="GO723" s="166">
        <v>657</v>
      </c>
      <c r="GP723" s="166">
        <v>657</v>
      </c>
      <c r="GQ723" s="166">
        <v>657</v>
      </c>
      <c r="GR723" s="166">
        <v>657</v>
      </c>
      <c r="GS723" s="166">
        <v>657</v>
      </c>
      <c r="GT723" s="166">
        <v>657</v>
      </c>
      <c r="GU723" s="166">
        <v>657</v>
      </c>
      <c r="GV723" s="166">
        <v>657</v>
      </c>
      <c r="GW723" s="166">
        <v>657</v>
      </c>
      <c r="GX723" s="166">
        <v>657</v>
      </c>
      <c r="GY723" s="166">
        <v>657</v>
      </c>
      <c r="GZ723" s="166">
        <v>657</v>
      </c>
      <c r="HA723" s="166">
        <v>657</v>
      </c>
      <c r="HB723" s="166">
        <v>657</v>
      </c>
      <c r="HC723" s="166">
        <v>657</v>
      </c>
      <c r="HD723" s="166">
        <v>657</v>
      </c>
      <c r="HE723" s="166">
        <v>657</v>
      </c>
      <c r="HF723" s="166">
        <v>657</v>
      </c>
      <c r="HG723" s="154">
        <v>657</v>
      </c>
      <c r="HH723" s="154">
        <v>657</v>
      </c>
      <c r="HI723" s="166">
        <v>657</v>
      </c>
      <c r="HJ723" s="154">
        <v>658</v>
      </c>
      <c r="HK723" s="154">
        <v>657</v>
      </c>
      <c r="HL723" s="166">
        <v>657</v>
      </c>
      <c r="HM723" s="154">
        <v>657</v>
      </c>
      <c r="HN723" s="154">
        <v>657</v>
      </c>
      <c r="HO723" s="166">
        <v>657</v>
      </c>
      <c r="HP723" s="154">
        <v>657</v>
      </c>
      <c r="HQ723" s="154">
        <v>657</v>
      </c>
      <c r="HR723" s="166">
        <v>657</v>
      </c>
      <c r="HS723" s="154">
        <v>657</v>
      </c>
      <c r="HT723" s="151">
        <v>657</v>
      </c>
      <c r="HU723" s="151">
        <v>657</v>
      </c>
      <c r="HV723" s="151">
        <v>657</v>
      </c>
      <c r="HW723" s="170">
        <v>657</v>
      </c>
    </row>
    <row r="724" spans="1:231">
      <c r="A724" s="145">
        <f t="shared" si="60"/>
        <v>43956</v>
      </c>
      <c r="B724" s="220">
        <f>'Age&amp;Sex by occurrence date'!$GJZ22</f>
        <v>673</v>
      </c>
      <c r="C724" s="220">
        <v>653</v>
      </c>
      <c r="D724" s="220">
        <v>653</v>
      </c>
      <c r="E724" s="220">
        <v>653</v>
      </c>
      <c r="F724" s="220">
        <v>653</v>
      </c>
      <c r="G724" s="220">
        <v>653</v>
      </c>
      <c r="H724" s="220">
        <v>653</v>
      </c>
      <c r="I724" s="220">
        <v>653</v>
      </c>
      <c r="J724" s="220">
        <v>653</v>
      </c>
      <c r="K724" s="220">
        <v>653</v>
      </c>
      <c r="L724" s="220">
        <v>653</v>
      </c>
      <c r="M724" s="220">
        <v>653</v>
      </c>
      <c r="N724" s="220">
        <v>653</v>
      </c>
      <c r="O724" s="220">
        <v>653</v>
      </c>
      <c r="P724" s="220">
        <v>653</v>
      </c>
      <c r="Q724" s="220">
        <v>653</v>
      </c>
      <c r="R724" s="220">
        <v>653</v>
      </c>
      <c r="S724" s="220">
        <v>653</v>
      </c>
      <c r="T724" s="220">
        <v>653</v>
      </c>
      <c r="U724" s="220">
        <v>653</v>
      </c>
      <c r="V724" s="220">
        <v>653</v>
      </c>
      <c r="W724" s="220">
        <v>653</v>
      </c>
      <c r="X724" s="220">
        <v>653</v>
      </c>
      <c r="Y724" s="220">
        <v>653</v>
      </c>
      <c r="Z724" s="220">
        <v>653</v>
      </c>
      <c r="AA724" s="220">
        <v>653</v>
      </c>
      <c r="AB724" s="220">
        <v>654</v>
      </c>
      <c r="AC724" s="220">
        <v>654</v>
      </c>
      <c r="AD724" s="220">
        <v>654</v>
      </c>
      <c r="AE724" s="220">
        <v>653</v>
      </c>
      <c r="AF724" s="220">
        <v>653</v>
      </c>
      <c r="AG724" s="220">
        <v>653</v>
      </c>
      <c r="AH724" s="220">
        <v>653</v>
      </c>
      <c r="AI724" s="220">
        <v>653</v>
      </c>
      <c r="AJ724" s="220">
        <v>653</v>
      </c>
      <c r="AK724" s="220">
        <v>653</v>
      </c>
      <c r="AL724" s="220">
        <v>653</v>
      </c>
      <c r="AM724" s="220">
        <v>653</v>
      </c>
      <c r="AN724" s="220">
        <v>653</v>
      </c>
      <c r="AO724" s="220">
        <v>653</v>
      </c>
      <c r="AP724" s="220">
        <v>653</v>
      </c>
      <c r="AQ724" s="220">
        <v>653</v>
      </c>
      <c r="AR724" s="220">
        <v>653</v>
      </c>
      <c r="AS724" s="220">
        <v>653</v>
      </c>
      <c r="AT724" s="220">
        <v>653</v>
      </c>
      <c r="AU724" s="220">
        <v>653</v>
      </c>
      <c r="AV724" s="220">
        <v>653</v>
      </c>
      <c r="AW724" s="220">
        <v>653</v>
      </c>
      <c r="AX724" s="220">
        <v>653</v>
      </c>
      <c r="AY724" s="220">
        <v>653</v>
      </c>
      <c r="AZ724" s="220">
        <v>653</v>
      </c>
      <c r="BA724" s="220">
        <v>653</v>
      </c>
      <c r="BB724" s="220">
        <v>653</v>
      </c>
      <c r="BC724" s="220">
        <v>653</v>
      </c>
      <c r="BD724" s="220">
        <v>653</v>
      </c>
      <c r="BE724" s="220">
        <v>653</v>
      </c>
      <c r="BF724" s="220">
        <v>653</v>
      </c>
      <c r="BG724" s="220">
        <v>653</v>
      </c>
      <c r="BH724" s="220">
        <v>653</v>
      </c>
      <c r="BI724" s="220">
        <v>653</v>
      </c>
      <c r="BJ724" s="220">
        <v>653</v>
      </c>
      <c r="BK724" s="220">
        <v>653</v>
      </c>
      <c r="BL724" s="220">
        <v>653</v>
      </c>
      <c r="BM724" s="220">
        <v>653</v>
      </c>
      <c r="BN724" s="220">
        <v>653</v>
      </c>
      <c r="BO724" s="220">
        <v>653</v>
      </c>
      <c r="BP724" s="220">
        <v>653</v>
      </c>
      <c r="BQ724" s="220">
        <v>653</v>
      </c>
      <c r="BR724" s="220">
        <v>653</v>
      </c>
      <c r="BS724" s="220">
        <v>653</v>
      </c>
      <c r="BT724" s="220">
        <v>653</v>
      </c>
      <c r="BU724" s="220">
        <v>653</v>
      </c>
      <c r="BV724" s="220">
        <v>653</v>
      </c>
      <c r="BW724" s="220">
        <v>653</v>
      </c>
      <c r="BX724" s="220">
        <v>653</v>
      </c>
      <c r="BY724" s="220">
        <v>653</v>
      </c>
      <c r="BZ724" s="220">
        <v>653</v>
      </c>
      <c r="CA724" s="220">
        <v>653</v>
      </c>
      <c r="CB724" s="220">
        <v>653</v>
      </c>
      <c r="CC724" s="220">
        <v>653</v>
      </c>
      <c r="CD724" s="220">
        <v>653</v>
      </c>
      <c r="CE724" s="220">
        <v>653</v>
      </c>
      <c r="CF724" s="220">
        <v>653</v>
      </c>
      <c r="CG724" s="220">
        <v>653</v>
      </c>
      <c r="CH724" s="220">
        <v>653</v>
      </c>
      <c r="CI724" s="220">
        <v>653</v>
      </c>
      <c r="CJ724" s="220">
        <v>653</v>
      </c>
      <c r="CK724" s="220">
        <v>653</v>
      </c>
      <c r="CL724" s="220">
        <v>653</v>
      </c>
      <c r="CM724" s="220">
        <v>653</v>
      </c>
      <c r="CN724" s="220">
        <v>653</v>
      </c>
      <c r="CO724" s="220">
        <v>653</v>
      </c>
      <c r="CP724" s="220">
        <v>653</v>
      </c>
      <c r="CQ724" s="220">
        <v>653</v>
      </c>
      <c r="CR724" s="220">
        <v>653</v>
      </c>
      <c r="CS724" s="220">
        <v>653</v>
      </c>
      <c r="CT724" s="220">
        <v>653</v>
      </c>
      <c r="CU724" s="220">
        <v>653</v>
      </c>
      <c r="CV724" s="220">
        <v>653</v>
      </c>
      <c r="CW724" s="220">
        <v>653</v>
      </c>
      <c r="CX724" s="220">
        <v>653</v>
      </c>
      <c r="CY724" s="220">
        <v>653</v>
      </c>
      <c r="CZ724" s="220">
        <v>653</v>
      </c>
      <c r="DA724" s="220">
        <v>653</v>
      </c>
      <c r="DB724" s="220">
        <v>653</v>
      </c>
      <c r="DC724" s="220">
        <v>653</v>
      </c>
      <c r="DD724" s="220">
        <v>653</v>
      </c>
      <c r="DE724" s="220">
        <v>653</v>
      </c>
      <c r="DF724" s="220">
        <v>653</v>
      </c>
      <c r="DG724" s="220">
        <v>653</v>
      </c>
      <c r="DH724" s="220">
        <v>653</v>
      </c>
      <c r="DI724" s="220">
        <v>653</v>
      </c>
      <c r="DJ724" s="220">
        <v>653</v>
      </c>
      <c r="DK724" s="220">
        <v>653</v>
      </c>
      <c r="DL724" s="220">
        <v>653</v>
      </c>
      <c r="DM724" s="220">
        <v>653</v>
      </c>
      <c r="DN724" s="220">
        <v>653</v>
      </c>
      <c r="DO724" s="220">
        <v>653</v>
      </c>
      <c r="DP724" s="220">
        <v>653</v>
      </c>
      <c r="DQ724" s="220">
        <v>653</v>
      </c>
      <c r="DR724" s="220">
        <v>653</v>
      </c>
      <c r="DS724" s="220">
        <v>653</v>
      </c>
      <c r="DT724" s="220">
        <v>653</v>
      </c>
      <c r="DU724" s="220">
        <v>653</v>
      </c>
      <c r="DV724" s="220">
        <v>653</v>
      </c>
      <c r="DW724" s="220">
        <v>653</v>
      </c>
      <c r="DX724" s="220">
        <v>653</v>
      </c>
      <c r="DY724" s="220">
        <v>653</v>
      </c>
      <c r="DZ724" s="220">
        <v>653</v>
      </c>
      <c r="EA724" s="220">
        <v>653</v>
      </c>
      <c r="EB724" s="220">
        <v>653</v>
      </c>
      <c r="EC724" s="220">
        <v>653</v>
      </c>
      <c r="ED724" s="220">
        <v>653</v>
      </c>
      <c r="EE724" s="220">
        <v>653</v>
      </c>
      <c r="EF724" s="220">
        <v>653</v>
      </c>
      <c r="EG724" s="220">
        <v>653</v>
      </c>
      <c r="EH724" s="220">
        <v>653</v>
      </c>
      <c r="EI724" s="220">
        <v>653</v>
      </c>
      <c r="EJ724" s="220">
        <v>653</v>
      </c>
      <c r="EK724" s="220">
        <v>653</v>
      </c>
      <c r="EL724" s="220">
        <v>653</v>
      </c>
      <c r="EM724" s="220">
        <v>653</v>
      </c>
      <c r="EN724" s="242">
        <v>653</v>
      </c>
      <c r="EO724" s="232">
        <v>653</v>
      </c>
      <c r="EP724" s="227">
        <v>653</v>
      </c>
      <c r="EQ724" s="154">
        <v>653</v>
      </c>
      <c r="ER724" s="154">
        <v>653</v>
      </c>
      <c r="ES724" s="154">
        <v>653</v>
      </c>
      <c r="ET724" s="154">
        <v>653</v>
      </c>
      <c r="EU724" s="154">
        <v>653</v>
      </c>
      <c r="EV724" s="166">
        <v>653</v>
      </c>
      <c r="EW724" s="166">
        <v>653</v>
      </c>
      <c r="EX724" s="166">
        <v>653</v>
      </c>
      <c r="EY724" s="166">
        <v>653</v>
      </c>
      <c r="EZ724" s="166">
        <v>653</v>
      </c>
      <c r="FA724" s="166">
        <v>653</v>
      </c>
      <c r="FB724" s="154">
        <v>653</v>
      </c>
      <c r="FC724" s="166">
        <v>653</v>
      </c>
      <c r="FD724" s="154">
        <v>653</v>
      </c>
      <c r="FE724" s="154">
        <v>653</v>
      </c>
      <c r="FF724" s="154">
        <v>653</v>
      </c>
      <c r="FG724" s="166">
        <v>653</v>
      </c>
      <c r="FH724" s="166">
        <v>653</v>
      </c>
      <c r="FI724" s="166">
        <v>653</v>
      </c>
      <c r="FJ724" s="154">
        <v>653</v>
      </c>
      <c r="FK724" s="166">
        <v>653</v>
      </c>
      <c r="FL724" s="166">
        <v>653</v>
      </c>
      <c r="FM724" s="166">
        <v>653</v>
      </c>
      <c r="FN724" s="166">
        <v>653</v>
      </c>
      <c r="FO724" s="166">
        <v>653</v>
      </c>
      <c r="FP724" s="166">
        <v>653</v>
      </c>
      <c r="FQ724" s="166">
        <v>653</v>
      </c>
      <c r="FR724" s="154">
        <v>653</v>
      </c>
      <c r="FS724" s="154">
        <v>653</v>
      </c>
      <c r="FT724" s="154">
        <v>653</v>
      </c>
      <c r="FU724" s="154">
        <v>653</v>
      </c>
      <c r="FV724" s="154">
        <v>653</v>
      </c>
      <c r="FW724" s="154">
        <v>653</v>
      </c>
      <c r="FX724" s="154">
        <v>653</v>
      </c>
      <c r="FY724" s="166">
        <v>653</v>
      </c>
      <c r="FZ724" s="166">
        <v>653</v>
      </c>
      <c r="GA724" s="166">
        <v>653</v>
      </c>
      <c r="GB724" s="166">
        <v>653</v>
      </c>
      <c r="GC724" s="166">
        <v>653</v>
      </c>
      <c r="GD724" s="166">
        <v>653</v>
      </c>
      <c r="GE724" s="166">
        <v>653</v>
      </c>
      <c r="GF724" s="166">
        <v>653</v>
      </c>
      <c r="GG724" s="166">
        <v>653</v>
      </c>
      <c r="GH724" s="166">
        <v>653</v>
      </c>
      <c r="GI724" s="166">
        <v>653</v>
      </c>
      <c r="GJ724" s="166">
        <v>653</v>
      </c>
      <c r="GK724" s="154">
        <v>653</v>
      </c>
      <c r="GL724" s="154">
        <v>653</v>
      </c>
      <c r="GM724" s="154">
        <v>653</v>
      </c>
      <c r="GN724" s="154">
        <v>653</v>
      </c>
      <c r="GO724" s="154">
        <v>653</v>
      </c>
      <c r="GP724" s="154">
        <v>653</v>
      </c>
      <c r="GQ724" s="154">
        <v>653</v>
      </c>
      <c r="GR724" s="154">
        <v>653</v>
      </c>
      <c r="GS724" s="154">
        <v>653</v>
      </c>
      <c r="GT724" s="166">
        <v>653</v>
      </c>
      <c r="GU724" s="166">
        <v>653</v>
      </c>
      <c r="GV724" s="166">
        <v>653</v>
      </c>
      <c r="GW724" s="166">
        <v>653</v>
      </c>
      <c r="GX724" s="166">
        <v>653</v>
      </c>
      <c r="GY724" s="166">
        <v>653</v>
      </c>
      <c r="GZ724" s="166">
        <v>653</v>
      </c>
      <c r="HA724" s="166">
        <v>653</v>
      </c>
      <c r="HB724" s="166">
        <v>653</v>
      </c>
      <c r="HC724" s="166">
        <v>653</v>
      </c>
      <c r="HD724" s="166">
        <v>653</v>
      </c>
      <c r="HE724" s="166">
        <v>653</v>
      </c>
      <c r="HF724" s="166">
        <v>653</v>
      </c>
      <c r="HG724" s="154">
        <v>653</v>
      </c>
      <c r="HH724" s="154">
        <v>653</v>
      </c>
      <c r="HI724" s="166">
        <v>653</v>
      </c>
      <c r="HJ724" s="154">
        <v>654</v>
      </c>
      <c r="HK724" s="154">
        <v>653</v>
      </c>
      <c r="HL724" s="166">
        <v>653</v>
      </c>
      <c r="HM724" s="154">
        <v>653</v>
      </c>
      <c r="HN724" s="154">
        <v>653</v>
      </c>
      <c r="HO724" s="166">
        <v>653</v>
      </c>
      <c r="HP724" s="154">
        <v>653</v>
      </c>
      <c r="HQ724" s="154">
        <v>653</v>
      </c>
      <c r="HR724" s="166">
        <v>653</v>
      </c>
      <c r="HS724" s="154">
        <v>653</v>
      </c>
      <c r="HT724" s="151">
        <v>653</v>
      </c>
      <c r="HU724" s="151">
        <v>653</v>
      </c>
      <c r="HV724" s="151">
        <v>653</v>
      </c>
      <c r="HW724" s="170">
        <v>653</v>
      </c>
    </row>
    <row r="725" spans="1:231">
      <c r="A725" s="145">
        <f t="shared" si="60"/>
        <v>43955</v>
      </c>
      <c r="B725" s="220">
        <f>'Age&amp;Sex by occurrence date'!$GKG22</f>
        <v>670</v>
      </c>
      <c r="C725" s="220">
        <v>650</v>
      </c>
      <c r="D725" s="220">
        <v>650</v>
      </c>
      <c r="E725" s="220">
        <v>650</v>
      </c>
      <c r="F725" s="220">
        <v>650</v>
      </c>
      <c r="G725" s="220">
        <v>650</v>
      </c>
      <c r="H725" s="220">
        <v>650</v>
      </c>
      <c r="I725" s="220">
        <v>650</v>
      </c>
      <c r="J725" s="220">
        <v>650</v>
      </c>
      <c r="K725" s="220">
        <v>650</v>
      </c>
      <c r="L725" s="220">
        <v>650</v>
      </c>
      <c r="M725" s="220">
        <v>650</v>
      </c>
      <c r="N725" s="220">
        <v>650</v>
      </c>
      <c r="O725" s="220">
        <v>650</v>
      </c>
      <c r="P725" s="220">
        <v>650</v>
      </c>
      <c r="Q725" s="220">
        <v>650</v>
      </c>
      <c r="R725" s="220">
        <v>650</v>
      </c>
      <c r="S725" s="220">
        <v>650</v>
      </c>
      <c r="T725" s="220">
        <v>650</v>
      </c>
      <c r="U725" s="220">
        <v>650</v>
      </c>
      <c r="V725" s="220">
        <v>650</v>
      </c>
      <c r="W725" s="220">
        <v>650</v>
      </c>
      <c r="X725" s="220">
        <v>650</v>
      </c>
      <c r="Y725" s="220">
        <v>650</v>
      </c>
      <c r="Z725" s="220">
        <v>650</v>
      </c>
      <c r="AA725" s="220">
        <v>650</v>
      </c>
      <c r="AB725" s="220">
        <v>651</v>
      </c>
      <c r="AC725" s="220">
        <v>651</v>
      </c>
      <c r="AD725" s="220">
        <v>651</v>
      </c>
      <c r="AE725" s="220">
        <v>650</v>
      </c>
      <c r="AF725" s="220">
        <v>650</v>
      </c>
      <c r="AG725" s="220">
        <v>650</v>
      </c>
      <c r="AH725" s="220">
        <v>650</v>
      </c>
      <c r="AI725" s="220">
        <v>650</v>
      </c>
      <c r="AJ725" s="220">
        <v>650</v>
      </c>
      <c r="AK725" s="220">
        <v>650</v>
      </c>
      <c r="AL725" s="220">
        <v>650</v>
      </c>
      <c r="AM725" s="220">
        <v>650</v>
      </c>
      <c r="AN725" s="220">
        <v>650</v>
      </c>
      <c r="AO725" s="220">
        <v>650</v>
      </c>
      <c r="AP725" s="220">
        <v>650</v>
      </c>
      <c r="AQ725" s="220">
        <v>650</v>
      </c>
      <c r="AR725" s="220">
        <v>650</v>
      </c>
      <c r="AS725" s="220">
        <v>650</v>
      </c>
      <c r="AT725" s="220">
        <v>650</v>
      </c>
      <c r="AU725" s="220">
        <v>650</v>
      </c>
      <c r="AV725" s="220">
        <v>650</v>
      </c>
      <c r="AW725" s="220">
        <v>650</v>
      </c>
      <c r="AX725" s="220">
        <v>650</v>
      </c>
      <c r="AY725" s="220">
        <v>650</v>
      </c>
      <c r="AZ725" s="220">
        <v>650</v>
      </c>
      <c r="BA725" s="220">
        <v>650</v>
      </c>
      <c r="BB725" s="220">
        <v>650</v>
      </c>
      <c r="BC725" s="220">
        <v>650</v>
      </c>
      <c r="BD725" s="220">
        <v>650</v>
      </c>
      <c r="BE725" s="220">
        <v>650</v>
      </c>
      <c r="BF725" s="220">
        <v>650</v>
      </c>
      <c r="BG725" s="220">
        <v>650</v>
      </c>
      <c r="BH725" s="220">
        <v>650</v>
      </c>
      <c r="BI725" s="220">
        <v>650</v>
      </c>
      <c r="BJ725" s="220">
        <v>650</v>
      </c>
      <c r="BK725" s="220">
        <v>650</v>
      </c>
      <c r="BL725" s="220">
        <v>650</v>
      </c>
      <c r="BM725" s="220">
        <v>650</v>
      </c>
      <c r="BN725" s="220">
        <v>650</v>
      </c>
      <c r="BO725" s="220">
        <v>650</v>
      </c>
      <c r="BP725" s="220">
        <v>650</v>
      </c>
      <c r="BQ725" s="220">
        <v>650</v>
      </c>
      <c r="BR725" s="220">
        <v>650</v>
      </c>
      <c r="BS725" s="220">
        <v>650</v>
      </c>
      <c r="BT725" s="220">
        <v>650</v>
      </c>
      <c r="BU725" s="220">
        <v>650</v>
      </c>
      <c r="BV725" s="220">
        <v>650</v>
      </c>
      <c r="BW725" s="220">
        <v>650</v>
      </c>
      <c r="BX725" s="220">
        <v>650</v>
      </c>
      <c r="BY725" s="220">
        <v>650</v>
      </c>
      <c r="BZ725" s="220">
        <v>650</v>
      </c>
      <c r="CA725" s="220">
        <v>650</v>
      </c>
      <c r="CB725" s="220">
        <v>650</v>
      </c>
      <c r="CC725" s="220">
        <v>650</v>
      </c>
      <c r="CD725" s="220">
        <v>650</v>
      </c>
      <c r="CE725" s="220">
        <v>650</v>
      </c>
      <c r="CF725" s="220">
        <v>650</v>
      </c>
      <c r="CG725" s="220">
        <v>650</v>
      </c>
      <c r="CH725" s="220">
        <v>650</v>
      </c>
      <c r="CI725" s="220">
        <v>650</v>
      </c>
      <c r="CJ725" s="220">
        <v>650</v>
      </c>
      <c r="CK725" s="220">
        <v>650</v>
      </c>
      <c r="CL725" s="220">
        <v>650</v>
      </c>
      <c r="CM725" s="220">
        <v>650</v>
      </c>
      <c r="CN725" s="220">
        <v>650</v>
      </c>
      <c r="CO725" s="220">
        <v>650</v>
      </c>
      <c r="CP725" s="220">
        <v>650</v>
      </c>
      <c r="CQ725" s="220">
        <v>650</v>
      </c>
      <c r="CR725" s="220">
        <v>650</v>
      </c>
      <c r="CS725" s="220">
        <v>650</v>
      </c>
      <c r="CT725" s="220">
        <v>650</v>
      </c>
      <c r="CU725" s="220">
        <v>650</v>
      </c>
      <c r="CV725" s="220">
        <v>650</v>
      </c>
      <c r="CW725" s="220">
        <v>650</v>
      </c>
      <c r="CX725" s="220">
        <v>650</v>
      </c>
      <c r="CY725" s="220">
        <v>650</v>
      </c>
      <c r="CZ725" s="220">
        <v>650</v>
      </c>
      <c r="DA725" s="220">
        <v>650</v>
      </c>
      <c r="DB725" s="220">
        <v>650</v>
      </c>
      <c r="DC725" s="220">
        <v>650</v>
      </c>
      <c r="DD725" s="220">
        <v>650</v>
      </c>
      <c r="DE725" s="220">
        <v>650</v>
      </c>
      <c r="DF725" s="220">
        <v>650</v>
      </c>
      <c r="DG725" s="220">
        <v>650</v>
      </c>
      <c r="DH725" s="220">
        <v>650</v>
      </c>
      <c r="DI725" s="220">
        <v>650</v>
      </c>
      <c r="DJ725" s="220">
        <v>650</v>
      </c>
      <c r="DK725" s="220">
        <v>650</v>
      </c>
      <c r="DL725" s="220">
        <v>650</v>
      </c>
      <c r="DM725" s="220">
        <v>650</v>
      </c>
      <c r="DN725" s="220">
        <v>650</v>
      </c>
      <c r="DO725" s="220">
        <v>650</v>
      </c>
      <c r="DP725" s="220">
        <v>650</v>
      </c>
      <c r="DQ725" s="220">
        <v>650</v>
      </c>
      <c r="DR725" s="220">
        <v>650</v>
      </c>
      <c r="DS725" s="220">
        <v>650</v>
      </c>
      <c r="DT725" s="220">
        <v>650</v>
      </c>
      <c r="DU725" s="220">
        <v>650</v>
      </c>
      <c r="DV725" s="220">
        <v>650</v>
      </c>
      <c r="DW725" s="220">
        <v>650</v>
      </c>
      <c r="DX725" s="220">
        <v>650</v>
      </c>
      <c r="DY725" s="220">
        <v>650</v>
      </c>
      <c r="DZ725" s="220">
        <v>650</v>
      </c>
      <c r="EA725" s="220">
        <v>650</v>
      </c>
      <c r="EB725" s="220">
        <v>650</v>
      </c>
      <c r="EC725" s="220">
        <v>650</v>
      </c>
      <c r="ED725" s="220">
        <v>650</v>
      </c>
      <c r="EE725" s="220">
        <v>650</v>
      </c>
      <c r="EF725" s="220">
        <v>650</v>
      </c>
      <c r="EG725" s="220">
        <v>650</v>
      </c>
      <c r="EH725" s="220">
        <v>650</v>
      </c>
      <c r="EI725" s="220">
        <v>650</v>
      </c>
      <c r="EJ725" s="220">
        <v>650</v>
      </c>
      <c r="EK725" s="220">
        <v>650</v>
      </c>
      <c r="EL725" s="220">
        <v>650</v>
      </c>
      <c r="EM725" s="220">
        <v>650</v>
      </c>
      <c r="EN725" s="242">
        <v>650</v>
      </c>
      <c r="EO725" s="232">
        <v>650</v>
      </c>
      <c r="EP725" s="228">
        <v>650</v>
      </c>
      <c r="EQ725" s="166">
        <v>650</v>
      </c>
      <c r="ER725" s="166">
        <v>650</v>
      </c>
      <c r="ES725" s="166">
        <v>650</v>
      </c>
      <c r="ET725" s="166">
        <v>650</v>
      </c>
      <c r="EU725" s="166">
        <v>650</v>
      </c>
      <c r="EV725" s="154">
        <v>650</v>
      </c>
      <c r="EW725" s="154">
        <v>650</v>
      </c>
      <c r="EX725" s="154">
        <v>650</v>
      </c>
      <c r="EY725" s="154">
        <v>650</v>
      </c>
      <c r="EZ725" s="154">
        <v>650</v>
      </c>
      <c r="FA725" s="154">
        <v>650</v>
      </c>
      <c r="FB725" s="166">
        <v>650</v>
      </c>
      <c r="FC725" s="154">
        <v>650</v>
      </c>
      <c r="FD725" s="154">
        <v>650</v>
      </c>
      <c r="FE725" s="166">
        <v>650</v>
      </c>
      <c r="FF725" s="154">
        <v>650</v>
      </c>
      <c r="FG725" s="166">
        <v>650</v>
      </c>
      <c r="FH725" s="154">
        <v>650</v>
      </c>
      <c r="FI725" s="154">
        <v>650</v>
      </c>
      <c r="FJ725" s="166">
        <v>650</v>
      </c>
      <c r="FK725" s="166">
        <v>650</v>
      </c>
      <c r="FL725" s="166">
        <v>650</v>
      </c>
      <c r="FM725" s="166">
        <v>650</v>
      </c>
      <c r="FN725" s="166">
        <v>650</v>
      </c>
      <c r="FO725" s="166">
        <v>650</v>
      </c>
      <c r="FP725" s="166">
        <v>650</v>
      </c>
      <c r="FQ725" s="166">
        <v>650</v>
      </c>
      <c r="FR725" s="166">
        <v>650</v>
      </c>
      <c r="FS725" s="166">
        <v>650</v>
      </c>
      <c r="FT725" s="166">
        <v>650</v>
      </c>
      <c r="FU725" s="166">
        <v>650</v>
      </c>
      <c r="FV725" s="166">
        <v>650</v>
      </c>
      <c r="FW725" s="166">
        <v>650</v>
      </c>
      <c r="FX725" s="166">
        <v>650</v>
      </c>
      <c r="FY725" s="154">
        <v>650</v>
      </c>
      <c r="FZ725" s="154">
        <v>650</v>
      </c>
      <c r="GA725" s="154">
        <v>650</v>
      </c>
      <c r="GB725" s="154">
        <v>650</v>
      </c>
      <c r="GC725" s="154">
        <v>650</v>
      </c>
      <c r="GD725" s="154">
        <v>650</v>
      </c>
      <c r="GE725" s="154">
        <v>650</v>
      </c>
      <c r="GF725" s="154">
        <v>650</v>
      </c>
      <c r="GG725" s="154">
        <v>650</v>
      </c>
      <c r="GH725" s="154">
        <v>650</v>
      </c>
      <c r="GI725" s="154">
        <v>650</v>
      </c>
      <c r="GJ725" s="154">
        <v>650</v>
      </c>
      <c r="GK725" s="154">
        <v>650</v>
      </c>
      <c r="GL725" s="154">
        <v>650</v>
      </c>
      <c r="GM725" s="154">
        <v>650</v>
      </c>
      <c r="GN725" s="154">
        <v>650</v>
      </c>
      <c r="GO725" s="154">
        <v>650</v>
      </c>
      <c r="GP725" s="154">
        <v>650</v>
      </c>
      <c r="GQ725" s="154">
        <v>650</v>
      </c>
      <c r="GR725" s="154">
        <v>650</v>
      </c>
      <c r="GS725" s="154">
        <v>650</v>
      </c>
      <c r="GT725" s="154">
        <v>650</v>
      </c>
      <c r="GU725" s="154">
        <v>650</v>
      </c>
      <c r="GV725" s="154">
        <v>650</v>
      </c>
      <c r="GW725" s="154">
        <v>650</v>
      </c>
      <c r="GX725" s="166">
        <v>650</v>
      </c>
      <c r="GY725" s="154">
        <v>650</v>
      </c>
      <c r="GZ725" s="154">
        <v>650</v>
      </c>
      <c r="HA725" s="154">
        <v>650</v>
      </c>
      <c r="HB725" s="154">
        <v>650</v>
      </c>
      <c r="HC725" s="154">
        <v>650</v>
      </c>
      <c r="HD725" s="154">
        <v>650</v>
      </c>
      <c r="HE725" s="154">
        <v>650</v>
      </c>
      <c r="HF725" s="166">
        <v>650</v>
      </c>
      <c r="HG725" s="154">
        <v>650</v>
      </c>
      <c r="HH725" s="154">
        <v>650</v>
      </c>
      <c r="HI725" s="166">
        <v>650</v>
      </c>
      <c r="HJ725" s="154">
        <v>651</v>
      </c>
      <c r="HK725" s="154">
        <v>650</v>
      </c>
      <c r="HL725" s="166">
        <v>650</v>
      </c>
      <c r="HM725" s="154">
        <v>650</v>
      </c>
      <c r="HN725" s="154">
        <v>650</v>
      </c>
      <c r="HO725" s="166">
        <v>650</v>
      </c>
      <c r="HP725" s="154">
        <v>650</v>
      </c>
      <c r="HQ725" s="154">
        <v>650</v>
      </c>
      <c r="HR725" s="166">
        <v>650</v>
      </c>
      <c r="HS725" s="154">
        <v>650</v>
      </c>
      <c r="HT725" s="151">
        <v>650</v>
      </c>
      <c r="HU725" s="151">
        <v>650</v>
      </c>
      <c r="HV725" s="151">
        <v>650</v>
      </c>
      <c r="HW725" s="170">
        <v>650</v>
      </c>
    </row>
    <row r="726" spans="1:231">
      <c r="A726" s="145">
        <f t="shared" si="60"/>
        <v>43954</v>
      </c>
      <c r="B726" s="220">
        <f>'Age&amp;Sex by occurrence date'!$GKN22</f>
        <v>666</v>
      </c>
      <c r="C726" s="220">
        <v>647</v>
      </c>
      <c r="D726" s="220">
        <v>647</v>
      </c>
      <c r="E726" s="220">
        <v>647</v>
      </c>
      <c r="F726" s="220">
        <v>647</v>
      </c>
      <c r="G726" s="220">
        <v>647</v>
      </c>
      <c r="H726" s="220">
        <v>647</v>
      </c>
      <c r="I726" s="220">
        <v>647</v>
      </c>
      <c r="J726" s="220">
        <v>647</v>
      </c>
      <c r="K726" s="220">
        <v>647</v>
      </c>
      <c r="L726" s="220">
        <v>647</v>
      </c>
      <c r="M726" s="220">
        <v>647</v>
      </c>
      <c r="N726" s="220">
        <v>647</v>
      </c>
      <c r="O726" s="220">
        <v>647</v>
      </c>
      <c r="P726" s="220">
        <v>647</v>
      </c>
      <c r="Q726" s="220">
        <v>647</v>
      </c>
      <c r="R726" s="220">
        <v>647</v>
      </c>
      <c r="S726" s="220">
        <v>647</v>
      </c>
      <c r="T726" s="220">
        <v>647</v>
      </c>
      <c r="U726" s="220">
        <v>647</v>
      </c>
      <c r="V726" s="220">
        <v>647</v>
      </c>
      <c r="W726" s="220">
        <v>647</v>
      </c>
      <c r="X726" s="220">
        <v>647</v>
      </c>
      <c r="Y726" s="220">
        <v>647</v>
      </c>
      <c r="Z726" s="220">
        <v>647</v>
      </c>
      <c r="AA726" s="220">
        <v>647</v>
      </c>
      <c r="AB726" s="220">
        <v>648</v>
      </c>
      <c r="AC726" s="220">
        <v>648</v>
      </c>
      <c r="AD726" s="220">
        <v>648</v>
      </c>
      <c r="AE726" s="220">
        <v>647</v>
      </c>
      <c r="AF726" s="220">
        <v>647</v>
      </c>
      <c r="AG726" s="220">
        <v>647</v>
      </c>
      <c r="AH726" s="220">
        <v>647</v>
      </c>
      <c r="AI726" s="220">
        <v>647</v>
      </c>
      <c r="AJ726" s="220">
        <v>647</v>
      </c>
      <c r="AK726" s="220">
        <v>647</v>
      </c>
      <c r="AL726" s="220">
        <v>647</v>
      </c>
      <c r="AM726" s="220">
        <v>647</v>
      </c>
      <c r="AN726" s="220">
        <v>647</v>
      </c>
      <c r="AO726" s="220">
        <v>647</v>
      </c>
      <c r="AP726" s="220">
        <v>647</v>
      </c>
      <c r="AQ726" s="220">
        <v>647</v>
      </c>
      <c r="AR726" s="220">
        <v>647</v>
      </c>
      <c r="AS726" s="220">
        <v>647</v>
      </c>
      <c r="AT726" s="220">
        <v>647</v>
      </c>
      <c r="AU726" s="220">
        <v>647</v>
      </c>
      <c r="AV726" s="220">
        <v>647</v>
      </c>
      <c r="AW726" s="220">
        <v>647</v>
      </c>
      <c r="AX726" s="220">
        <v>647</v>
      </c>
      <c r="AY726" s="220">
        <v>647</v>
      </c>
      <c r="AZ726" s="220">
        <v>647</v>
      </c>
      <c r="BA726" s="220">
        <v>647</v>
      </c>
      <c r="BB726" s="220">
        <v>647</v>
      </c>
      <c r="BC726" s="220">
        <v>647</v>
      </c>
      <c r="BD726" s="220">
        <v>647</v>
      </c>
      <c r="BE726" s="220">
        <v>647</v>
      </c>
      <c r="BF726" s="220">
        <v>647</v>
      </c>
      <c r="BG726" s="220">
        <v>647</v>
      </c>
      <c r="BH726" s="220">
        <v>647</v>
      </c>
      <c r="BI726" s="220">
        <v>647</v>
      </c>
      <c r="BJ726" s="220">
        <v>647</v>
      </c>
      <c r="BK726" s="220">
        <v>647</v>
      </c>
      <c r="BL726" s="220">
        <v>647</v>
      </c>
      <c r="BM726" s="220">
        <v>647</v>
      </c>
      <c r="BN726" s="220">
        <v>647</v>
      </c>
      <c r="BO726" s="220">
        <v>647</v>
      </c>
      <c r="BP726" s="220">
        <v>647</v>
      </c>
      <c r="BQ726" s="220">
        <v>647</v>
      </c>
      <c r="BR726" s="220">
        <v>647</v>
      </c>
      <c r="BS726" s="220">
        <v>647</v>
      </c>
      <c r="BT726" s="220">
        <v>647</v>
      </c>
      <c r="BU726" s="220">
        <v>647</v>
      </c>
      <c r="BV726" s="220">
        <v>647</v>
      </c>
      <c r="BW726" s="220">
        <v>647</v>
      </c>
      <c r="BX726" s="220">
        <v>647</v>
      </c>
      <c r="BY726" s="220">
        <v>647</v>
      </c>
      <c r="BZ726" s="220">
        <v>647</v>
      </c>
      <c r="CA726" s="220">
        <v>647</v>
      </c>
      <c r="CB726" s="220">
        <v>647</v>
      </c>
      <c r="CC726" s="220">
        <v>647</v>
      </c>
      <c r="CD726" s="220">
        <v>647</v>
      </c>
      <c r="CE726" s="220">
        <v>647</v>
      </c>
      <c r="CF726" s="220">
        <v>647</v>
      </c>
      <c r="CG726" s="220">
        <v>647</v>
      </c>
      <c r="CH726" s="220">
        <v>647</v>
      </c>
      <c r="CI726" s="220">
        <v>647</v>
      </c>
      <c r="CJ726" s="220">
        <v>647</v>
      </c>
      <c r="CK726" s="220">
        <v>647</v>
      </c>
      <c r="CL726" s="220">
        <v>647</v>
      </c>
      <c r="CM726" s="220">
        <v>647</v>
      </c>
      <c r="CN726" s="220">
        <v>647</v>
      </c>
      <c r="CO726" s="220">
        <v>647</v>
      </c>
      <c r="CP726" s="220">
        <v>647</v>
      </c>
      <c r="CQ726" s="220">
        <v>647</v>
      </c>
      <c r="CR726" s="220">
        <v>647</v>
      </c>
      <c r="CS726" s="220">
        <v>647</v>
      </c>
      <c r="CT726" s="220">
        <v>647</v>
      </c>
      <c r="CU726" s="220">
        <v>647</v>
      </c>
      <c r="CV726" s="220">
        <v>647</v>
      </c>
      <c r="CW726" s="220">
        <v>647</v>
      </c>
      <c r="CX726" s="220">
        <v>647</v>
      </c>
      <c r="CY726" s="220">
        <v>647</v>
      </c>
      <c r="CZ726" s="220">
        <v>647</v>
      </c>
      <c r="DA726" s="220">
        <v>647</v>
      </c>
      <c r="DB726" s="220">
        <v>647</v>
      </c>
      <c r="DC726" s="220">
        <v>647</v>
      </c>
      <c r="DD726" s="220">
        <v>647</v>
      </c>
      <c r="DE726" s="220">
        <v>647</v>
      </c>
      <c r="DF726" s="220">
        <v>647</v>
      </c>
      <c r="DG726" s="220">
        <v>647</v>
      </c>
      <c r="DH726" s="220">
        <v>647</v>
      </c>
      <c r="DI726" s="220">
        <v>647</v>
      </c>
      <c r="DJ726" s="220">
        <v>647</v>
      </c>
      <c r="DK726" s="220">
        <v>647</v>
      </c>
      <c r="DL726" s="220">
        <v>647</v>
      </c>
      <c r="DM726" s="220">
        <v>647</v>
      </c>
      <c r="DN726" s="220">
        <v>647</v>
      </c>
      <c r="DO726" s="220">
        <v>647</v>
      </c>
      <c r="DP726" s="220">
        <v>647</v>
      </c>
      <c r="DQ726" s="220">
        <v>647</v>
      </c>
      <c r="DR726" s="220">
        <v>647</v>
      </c>
      <c r="DS726" s="220">
        <v>647</v>
      </c>
      <c r="DT726" s="220">
        <v>647</v>
      </c>
      <c r="DU726" s="220">
        <v>647</v>
      </c>
      <c r="DV726" s="220">
        <v>647</v>
      </c>
      <c r="DW726" s="220">
        <v>647</v>
      </c>
      <c r="DX726" s="220">
        <v>647</v>
      </c>
      <c r="DY726" s="220">
        <v>647</v>
      </c>
      <c r="DZ726" s="220">
        <v>647</v>
      </c>
      <c r="EA726" s="220">
        <v>647</v>
      </c>
      <c r="EB726" s="220">
        <v>647</v>
      </c>
      <c r="EC726" s="220">
        <v>647</v>
      </c>
      <c r="ED726" s="220">
        <v>647</v>
      </c>
      <c r="EE726" s="220">
        <v>647</v>
      </c>
      <c r="EF726" s="220">
        <v>647</v>
      </c>
      <c r="EG726" s="220">
        <v>647</v>
      </c>
      <c r="EH726" s="220">
        <v>647</v>
      </c>
      <c r="EI726" s="220">
        <v>647</v>
      </c>
      <c r="EJ726" s="220">
        <v>647</v>
      </c>
      <c r="EK726" s="220">
        <v>647</v>
      </c>
      <c r="EL726" s="220">
        <v>647</v>
      </c>
      <c r="EM726" s="220">
        <v>647</v>
      </c>
      <c r="EN726" s="242">
        <v>647</v>
      </c>
      <c r="EO726" s="232">
        <v>647</v>
      </c>
      <c r="EP726" s="227">
        <v>647</v>
      </c>
      <c r="EQ726" s="154">
        <v>647</v>
      </c>
      <c r="ER726" s="154">
        <v>647</v>
      </c>
      <c r="ES726" s="154">
        <v>647</v>
      </c>
      <c r="ET726" s="154">
        <v>647</v>
      </c>
      <c r="EU726" s="154">
        <v>647</v>
      </c>
      <c r="EV726" s="154">
        <v>647</v>
      </c>
      <c r="EW726" s="154">
        <v>647</v>
      </c>
      <c r="EX726" s="154">
        <v>647</v>
      </c>
      <c r="EY726" s="154">
        <v>647</v>
      </c>
      <c r="EZ726" s="154">
        <v>647</v>
      </c>
      <c r="FA726" s="154">
        <v>647</v>
      </c>
      <c r="FB726" s="166">
        <v>647</v>
      </c>
      <c r="FC726" s="166">
        <v>647</v>
      </c>
      <c r="FD726" s="154">
        <v>647</v>
      </c>
      <c r="FE726" s="166">
        <v>647</v>
      </c>
      <c r="FF726" s="154">
        <v>647</v>
      </c>
      <c r="FG726" s="154">
        <v>647</v>
      </c>
      <c r="FH726" s="154">
        <v>647</v>
      </c>
      <c r="FI726" s="166">
        <v>647</v>
      </c>
      <c r="FJ726" s="166">
        <v>647</v>
      </c>
      <c r="FK726" s="154">
        <v>647</v>
      </c>
      <c r="FL726" s="154">
        <v>647</v>
      </c>
      <c r="FM726" s="154">
        <v>647</v>
      </c>
      <c r="FN726" s="154">
        <v>647</v>
      </c>
      <c r="FO726" s="154">
        <v>647</v>
      </c>
      <c r="FP726" s="154">
        <v>647</v>
      </c>
      <c r="FQ726" s="154">
        <v>647</v>
      </c>
      <c r="FR726" s="166">
        <v>647</v>
      </c>
      <c r="FS726" s="166">
        <v>647</v>
      </c>
      <c r="FT726" s="166">
        <v>647</v>
      </c>
      <c r="FU726" s="166">
        <v>647</v>
      </c>
      <c r="FV726" s="166">
        <v>647</v>
      </c>
      <c r="FW726" s="166">
        <v>647</v>
      </c>
      <c r="FX726" s="166">
        <v>647</v>
      </c>
      <c r="FY726" s="166">
        <v>647</v>
      </c>
      <c r="FZ726" s="166">
        <v>647</v>
      </c>
      <c r="GA726" s="166">
        <v>647</v>
      </c>
      <c r="GB726" s="166">
        <v>647</v>
      </c>
      <c r="GC726" s="166">
        <v>647</v>
      </c>
      <c r="GD726" s="166">
        <v>647</v>
      </c>
      <c r="GE726" s="166">
        <v>647</v>
      </c>
      <c r="GF726" s="166">
        <v>647</v>
      </c>
      <c r="GG726" s="166">
        <v>647</v>
      </c>
      <c r="GH726" s="166">
        <v>647</v>
      </c>
      <c r="GI726" s="166">
        <v>647</v>
      </c>
      <c r="GJ726" s="166">
        <v>647</v>
      </c>
      <c r="GK726" s="166">
        <v>647</v>
      </c>
      <c r="GL726" s="166">
        <v>647</v>
      </c>
      <c r="GM726" s="166">
        <v>647</v>
      </c>
      <c r="GN726" s="166">
        <v>647</v>
      </c>
      <c r="GO726" s="166">
        <v>647</v>
      </c>
      <c r="GP726" s="166">
        <v>647</v>
      </c>
      <c r="GQ726" s="166">
        <v>647</v>
      </c>
      <c r="GR726" s="166">
        <v>647</v>
      </c>
      <c r="GS726" s="166">
        <v>647</v>
      </c>
      <c r="GT726" s="166">
        <v>647</v>
      </c>
      <c r="GU726" s="166">
        <v>647</v>
      </c>
      <c r="GV726" s="166">
        <v>647</v>
      </c>
      <c r="GW726" s="166">
        <v>647</v>
      </c>
      <c r="GX726" s="166">
        <v>647</v>
      </c>
      <c r="GY726" s="166">
        <v>647</v>
      </c>
      <c r="GZ726" s="166">
        <v>647</v>
      </c>
      <c r="HA726" s="166">
        <v>647</v>
      </c>
      <c r="HB726" s="166">
        <v>647</v>
      </c>
      <c r="HC726" s="166">
        <v>647</v>
      </c>
      <c r="HD726" s="166">
        <v>647</v>
      </c>
      <c r="HE726" s="166">
        <v>647</v>
      </c>
      <c r="HF726" s="166">
        <v>647</v>
      </c>
      <c r="HG726" s="154">
        <v>647</v>
      </c>
      <c r="HH726" s="154">
        <v>647</v>
      </c>
      <c r="HI726" s="166">
        <v>647</v>
      </c>
      <c r="HJ726" s="154">
        <v>648</v>
      </c>
      <c r="HK726" s="154">
        <v>647</v>
      </c>
      <c r="HL726" s="166">
        <v>647</v>
      </c>
      <c r="HM726" s="154">
        <v>647</v>
      </c>
      <c r="HN726" s="154">
        <v>647</v>
      </c>
      <c r="HO726" s="166">
        <v>647</v>
      </c>
      <c r="HP726" s="154">
        <v>647</v>
      </c>
      <c r="HQ726" s="154">
        <v>647</v>
      </c>
      <c r="HR726" s="166">
        <v>647</v>
      </c>
      <c r="HS726" s="154">
        <v>647</v>
      </c>
      <c r="HT726" s="151">
        <v>647</v>
      </c>
      <c r="HU726" s="151">
        <v>647</v>
      </c>
      <c r="HV726" s="151">
        <v>647</v>
      </c>
      <c r="HW726" s="170">
        <v>647</v>
      </c>
    </row>
    <row r="727" spans="1:231">
      <c r="A727" s="145">
        <f t="shared" si="60"/>
        <v>43953</v>
      </c>
      <c r="B727" s="220">
        <f>'Age&amp;Sex by occurrence date'!$GKU22</f>
        <v>657</v>
      </c>
      <c r="C727" s="220">
        <v>641</v>
      </c>
      <c r="D727" s="220">
        <v>641</v>
      </c>
      <c r="E727" s="220">
        <v>641</v>
      </c>
      <c r="F727" s="220">
        <v>641</v>
      </c>
      <c r="G727" s="220">
        <v>641</v>
      </c>
      <c r="H727" s="220">
        <v>641</v>
      </c>
      <c r="I727" s="220">
        <v>641</v>
      </c>
      <c r="J727" s="220">
        <v>641</v>
      </c>
      <c r="K727" s="220">
        <v>641</v>
      </c>
      <c r="L727" s="220">
        <v>641</v>
      </c>
      <c r="M727" s="220">
        <v>641</v>
      </c>
      <c r="N727" s="220">
        <v>641</v>
      </c>
      <c r="O727" s="220">
        <v>641</v>
      </c>
      <c r="P727" s="220">
        <v>641</v>
      </c>
      <c r="Q727" s="220">
        <v>641</v>
      </c>
      <c r="R727" s="220">
        <v>641</v>
      </c>
      <c r="S727" s="220">
        <v>641</v>
      </c>
      <c r="T727" s="220">
        <v>641</v>
      </c>
      <c r="U727" s="220">
        <v>641</v>
      </c>
      <c r="V727" s="220">
        <v>641</v>
      </c>
      <c r="W727" s="220">
        <v>641</v>
      </c>
      <c r="X727" s="220">
        <v>641</v>
      </c>
      <c r="Y727" s="220">
        <v>641</v>
      </c>
      <c r="Z727" s="220">
        <v>641</v>
      </c>
      <c r="AA727" s="220">
        <v>641</v>
      </c>
      <c r="AB727" s="220">
        <v>642</v>
      </c>
      <c r="AC727" s="220">
        <v>642</v>
      </c>
      <c r="AD727" s="220">
        <v>642</v>
      </c>
      <c r="AE727" s="220">
        <v>641</v>
      </c>
      <c r="AF727" s="220">
        <v>641</v>
      </c>
      <c r="AG727" s="220">
        <v>641</v>
      </c>
      <c r="AH727" s="220">
        <v>641</v>
      </c>
      <c r="AI727" s="220">
        <v>641</v>
      </c>
      <c r="AJ727" s="220">
        <v>641</v>
      </c>
      <c r="AK727" s="220">
        <v>641</v>
      </c>
      <c r="AL727" s="220">
        <v>641</v>
      </c>
      <c r="AM727" s="220">
        <v>641</v>
      </c>
      <c r="AN727" s="220">
        <v>641</v>
      </c>
      <c r="AO727" s="220">
        <v>641</v>
      </c>
      <c r="AP727" s="220">
        <v>641</v>
      </c>
      <c r="AQ727" s="220">
        <v>641</v>
      </c>
      <c r="AR727" s="220">
        <v>641</v>
      </c>
      <c r="AS727" s="220">
        <v>641</v>
      </c>
      <c r="AT727" s="220">
        <v>641</v>
      </c>
      <c r="AU727" s="220">
        <v>641</v>
      </c>
      <c r="AV727" s="220">
        <v>641</v>
      </c>
      <c r="AW727" s="220">
        <v>641</v>
      </c>
      <c r="AX727" s="220">
        <v>641</v>
      </c>
      <c r="AY727" s="220">
        <v>641</v>
      </c>
      <c r="AZ727" s="220">
        <v>641</v>
      </c>
      <c r="BA727" s="220">
        <v>641</v>
      </c>
      <c r="BB727" s="220">
        <v>641</v>
      </c>
      <c r="BC727" s="220">
        <v>641</v>
      </c>
      <c r="BD727" s="220">
        <v>641</v>
      </c>
      <c r="BE727" s="220">
        <v>641</v>
      </c>
      <c r="BF727" s="220">
        <v>641</v>
      </c>
      <c r="BG727" s="220">
        <v>641</v>
      </c>
      <c r="BH727" s="220">
        <v>641</v>
      </c>
      <c r="BI727" s="220">
        <v>641</v>
      </c>
      <c r="BJ727" s="220">
        <v>641</v>
      </c>
      <c r="BK727" s="220">
        <v>641</v>
      </c>
      <c r="BL727" s="220">
        <v>641</v>
      </c>
      <c r="BM727" s="220">
        <v>641</v>
      </c>
      <c r="BN727" s="220">
        <v>641</v>
      </c>
      <c r="BO727" s="220">
        <v>641</v>
      </c>
      <c r="BP727" s="220">
        <v>641</v>
      </c>
      <c r="BQ727" s="220">
        <v>641</v>
      </c>
      <c r="BR727" s="220">
        <v>641</v>
      </c>
      <c r="BS727" s="220">
        <v>641</v>
      </c>
      <c r="BT727" s="220">
        <v>641</v>
      </c>
      <c r="BU727" s="220">
        <v>641</v>
      </c>
      <c r="BV727" s="220">
        <v>641</v>
      </c>
      <c r="BW727" s="220">
        <v>641</v>
      </c>
      <c r="BX727" s="220">
        <v>641</v>
      </c>
      <c r="BY727" s="220">
        <v>641</v>
      </c>
      <c r="BZ727" s="220">
        <v>641</v>
      </c>
      <c r="CA727" s="220">
        <v>641</v>
      </c>
      <c r="CB727" s="220">
        <v>641</v>
      </c>
      <c r="CC727" s="220">
        <v>641</v>
      </c>
      <c r="CD727" s="220">
        <v>641</v>
      </c>
      <c r="CE727" s="220">
        <v>641</v>
      </c>
      <c r="CF727" s="220">
        <v>641</v>
      </c>
      <c r="CG727" s="220">
        <v>641</v>
      </c>
      <c r="CH727" s="220">
        <v>641</v>
      </c>
      <c r="CI727" s="220">
        <v>641</v>
      </c>
      <c r="CJ727" s="220">
        <v>641</v>
      </c>
      <c r="CK727" s="220">
        <v>641</v>
      </c>
      <c r="CL727" s="220">
        <v>641</v>
      </c>
      <c r="CM727" s="220">
        <v>641</v>
      </c>
      <c r="CN727" s="220">
        <v>641</v>
      </c>
      <c r="CO727" s="220">
        <v>641</v>
      </c>
      <c r="CP727" s="220">
        <v>641</v>
      </c>
      <c r="CQ727" s="220">
        <v>641</v>
      </c>
      <c r="CR727" s="220">
        <v>641</v>
      </c>
      <c r="CS727" s="220">
        <v>641</v>
      </c>
      <c r="CT727" s="220">
        <v>641</v>
      </c>
      <c r="CU727" s="220">
        <v>641</v>
      </c>
      <c r="CV727" s="220">
        <v>641</v>
      </c>
      <c r="CW727" s="220">
        <v>641</v>
      </c>
      <c r="CX727" s="220">
        <v>641</v>
      </c>
      <c r="CY727" s="220">
        <v>641</v>
      </c>
      <c r="CZ727" s="220">
        <v>641</v>
      </c>
      <c r="DA727" s="220">
        <v>641</v>
      </c>
      <c r="DB727" s="220">
        <v>641</v>
      </c>
      <c r="DC727" s="220">
        <v>641</v>
      </c>
      <c r="DD727" s="220">
        <v>641</v>
      </c>
      <c r="DE727" s="220">
        <v>641</v>
      </c>
      <c r="DF727" s="220">
        <v>641</v>
      </c>
      <c r="DG727" s="220">
        <v>641</v>
      </c>
      <c r="DH727" s="220">
        <v>641</v>
      </c>
      <c r="DI727" s="220">
        <v>641</v>
      </c>
      <c r="DJ727" s="220">
        <v>641</v>
      </c>
      <c r="DK727" s="220">
        <v>641</v>
      </c>
      <c r="DL727" s="220">
        <v>641</v>
      </c>
      <c r="DM727" s="220">
        <v>641</v>
      </c>
      <c r="DN727" s="220">
        <v>641</v>
      </c>
      <c r="DO727" s="220">
        <v>641</v>
      </c>
      <c r="DP727" s="220">
        <v>641</v>
      </c>
      <c r="DQ727" s="220">
        <v>641</v>
      </c>
      <c r="DR727" s="220">
        <v>641</v>
      </c>
      <c r="DS727" s="220">
        <v>641</v>
      </c>
      <c r="DT727" s="220">
        <v>641</v>
      </c>
      <c r="DU727" s="220">
        <v>641</v>
      </c>
      <c r="DV727" s="220">
        <v>641</v>
      </c>
      <c r="DW727" s="220">
        <v>641</v>
      </c>
      <c r="DX727" s="220">
        <v>641</v>
      </c>
      <c r="DY727" s="220">
        <v>641</v>
      </c>
      <c r="DZ727" s="220">
        <v>641</v>
      </c>
      <c r="EA727" s="220">
        <v>641</v>
      </c>
      <c r="EB727" s="220">
        <v>641</v>
      </c>
      <c r="EC727" s="220">
        <v>641</v>
      </c>
      <c r="ED727" s="220">
        <v>641</v>
      </c>
      <c r="EE727" s="220">
        <v>641</v>
      </c>
      <c r="EF727" s="220">
        <v>641</v>
      </c>
      <c r="EG727" s="220">
        <v>641</v>
      </c>
      <c r="EH727" s="220">
        <v>641</v>
      </c>
      <c r="EI727" s="220">
        <v>641</v>
      </c>
      <c r="EJ727" s="220">
        <v>641</v>
      </c>
      <c r="EK727" s="220">
        <v>641</v>
      </c>
      <c r="EL727" s="220">
        <v>641</v>
      </c>
      <c r="EM727" s="220">
        <v>641</v>
      </c>
      <c r="EN727" s="242">
        <v>641</v>
      </c>
      <c r="EO727" s="232">
        <v>641</v>
      </c>
      <c r="EP727" s="227">
        <v>641</v>
      </c>
      <c r="EQ727" s="154">
        <v>641</v>
      </c>
      <c r="ER727" s="154">
        <v>641</v>
      </c>
      <c r="ES727" s="154">
        <v>641</v>
      </c>
      <c r="ET727" s="154">
        <v>641</v>
      </c>
      <c r="EU727" s="154">
        <v>641</v>
      </c>
      <c r="EV727" s="166">
        <v>641</v>
      </c>
      <c r="EW727" s="166">
        <v>641</v>
      </c>
      <c r="EX727" s="166">
        <v>641</v>
      </c>
      <c r="EY727" s="166">
        <v>641</v>
      </c>
      <c r="EZ727" s="166">
        <v>641</v>
      </c>
      <c r="FA727" s="166">
        <v>641</v>
      </c>
      <c r="FB727" s="154">
        <v>641</v>
      </c>
      <c r="FC727" s="166">
        <v>641</v>
      </c>
      <c r="FD727" s="166">
        <v>641</v>
      </c>
      <c r="FE727" s="154">
        <v>641</v>
      </c>
      <c r="FF727" s="166">
        <v>641</v>
      </c>
      <c r="FG727" s="154">
        <v>641</v>
      </c>
      <c r="FH727" s="166">
        <v>641</v>
      </c>
      <c r="FI727" s="166">
        <v>641</v>
      </c>
      <c r="FJ727" s="166">
        <v>641</v>
      </c>
      <c r="FK727" s="154">
        <v>641</v>
      </c>
      <c r="FL727" s="154">
        <v>641</v>
      </c>
      <c r="FM727" s="154">
        <v>641</v>
      </c>
      <c r="FN727" s="154">
        <v>641</v>
      </c>
      <c r="FO727" s="154">
        <v>641</v>
      </c>
      <c r="FP727" s="154">
        <v>641</v>
      </c>
      <c r="FQ727" s="154">
        <v>641</v>
      </c>
      <c r="FR727" s="166">
        <v>641</v>
      </c>
      <c r="FS727" s="166">
        <v>641</v>
      </c>
      <c r="FT727" s="166">
        <v>641</v>
      </c>
      <c r="FU727" s="166">
        <v>641</v>
      </c>
      <c r="FV727" s="166">
        <v>641</v>
      </c>
      <c r="FW727" s="166">
        <v>641</v>
      </c>
      <c r="FX727" s="166">
        <v>641</v>
      </c>
      <c r="FY727" s="166">
        <v>641</v>
      </c>
      <c r="FZ727" s="166">
        <v>641</v>
      </c>
      <c r="GA727" s="166">
        <v>641</v>
      </c>
      <c r="GB727" s="166">
        <v>641</v>
      </c>
      <c r="GC727" s="166">
        <v>641</v>
      </c>
      <c r="GD727" s="166">
        <v>641</v>
      </c>
      <c r="GE727" s="166">
        <v>641</v>
      </c>
      <c r="GF727" s="166">
        <v>641</v>
      </c>
      <c r="GG727" s="166">
        <v>641</v>
      </c>
      <c r="GH727" s="166">
        <v>641</v>
      </c>
      <c r="GI727" s="166">
        <v>641</v>
      </c>
      <c r="GJ727" s="166">
        <v>641</v>
      </c>
      <c r="GK727" s="166">
        <v>641</v>
      </c>
      <c r="GL727" s="166">
        <v>641</v>
      </c>
      <c r="GM727" s="166">
        <v>641</v>
      </c>
      <c r="GN727" s="166">
        <v>641</v>
      </c>
      <c r="GO727" s="166">
        <v>641</v>
      </c>
      <c r="GP727" s="166">
        <v>641</v>
      </c>
      <c r="GQ727" s="166">
        <v>641</v>
      </c>
      <c r="GR727" s="166">
        <v>641</v>
      </c>
      <c r="GS727" s="166">
        <v>641</v>
      </c>
      <c r="GT727" s="166">
        <v>641</v>
      </c>
      <c r="GU727" s="166">
        <v>641</v>
      </c>
      <c r="GV727" s="166">
        <v>641</v>
      </c>
      <c r="GW727" s="166">
        <v>641</v>
      </c>
      <c r="GX727" s="166">
        <v>641</v>
      </c>
      <c r="GY727" s="166">
        <v>641</v>
      </c>
      <c r="GZ727" s="166">
        <v>641</v>
      </c>
      <c r="HA727" s="166">
        <v>641</v>
      </c>
      <c r="HB727" s="166">
        <v>641</v>
      </c>
      <c r="HC727" s="166">
        <v>641</v>
      </c>
      <c r="HD727" s="166">
        <v>641</v>
      </c>
      <c r="HE727" s="166">
        <v>641</v>
      </c>
      <c r="HF727" s="166">
        <v>641</v>
      </c>
      <c r="HG727" s="154">
        <v>641</v>
      </c>
      <c r="HH727" s="154">
        <v>641</v>
      </c>
      <c r="HI727" s="166">
        <v>641</v>
      </c>
      <c r="HJ727" s="154">
        <v>642</v>
      </c>
      <c r="HK727" s="154">
        <v>641</v>
      </c>
      <c r="HL727" s="166">
        <v>641</v>
      </c>
      <c r="HM727" s="154">
        <v>641</v>
      </c>
      <c r="HN727" s="154">
        <v>641</v>
      </c>
      <c r="HO727" s="166">
        <v>641</v>
      </c>
      <c r="HP727" s="154">
        <v>641</v>
      </c>
      <c r="HQ727" s="154">
        <v>641</v>
      </c>
      <c r="HR727" s="166">
        <v>641</v>
      </c>
      <c r="HS727" s="154">
        <v>641</v>
      </c>
      <c r="HT727" s="151">
        <v>641</v>
      </c>
      <c r="HU727" s="151">
        <v>641</v>
      </c>
      <c r="HV727" s="151">
        <v>641</v>
      </c>
      <c r="HW727" s="170">
        <v>641</v>
      </c>
    </row>
    <row r="728" spans="1:231">
      <c r="A728" s="145">
        <f t="shared" si="60"/>
        <v>43952</v>
      </c>
      <c r="B728" s="220">
        <f>'Age&amp;Sex by occurrence date'!$GLB22</f>
        <v>653</v>
      </c>
      <c r="C728" s="220">
        <v>639</v>
      </c>
      <c r="D728" s="220">
        <v>639</v>
      </c>
      <c r="E728" s="220">
        <v>639</v>
      </c>
      <c r="F728" s="220">
        <v>639</v>
      </c>
      <c r="G728" s="220">
        <v>639</v>
      </c>
      <c r="H728" s="220">
        <v>639</v>
      </c>
      <c r="I728" s="220">
        <v>639</v>
      </c>
      <c r="J728" s="220">
        <v>639</v>
      </c>
      <c r="K728" s="220">
        <v>639</v>
      </c>
      <c r="L728" s="220">
        <v>639</v>
      </c>
      <c r="M728" s="220">
        <v>639</v>
      </c>
      <c r="N728" s="220">
        <v>639</v>
      </c>
      <c r="O728" s="220">
        <v>639</v>
      </c>
      <c r="P728" s="220">
        <v>639</v>
      </c>
      <c r="Q728" s="220">
        <v>639</v>
      </c>
      <c r="R728" s="220">
        <v>639</v>
      </c>
      <c r="S728" s="220">
        <v>639</v>
      </c>
      <c r="T728" s="220">
        <v>639</v>
      </c>
      <c r="U728" s="220">
        <v>639</v>
      </c>
      <c r="V728" s="220">
        <v>639</v>
      </c>
      <c r="W728" s="220">
        <v>639</v>
      </c>
      <c r="X728" s="220">
        <v>639</v>
      </c>
      <c r="Y728" s="220">
        <v>639</v>
      </c>
      <c r="Z728" s="220">
        <v>639</v>
      </c>
      <c r="AA728" s="220">
        <v>639</v>
      </c>
      <c r="AB728" s="220">
        <v>640</v>
      </c>
      <c r="AC728" s="220">
        <v>640</v>
      </c>
      <c r="AD728" s="220">
        <v>640</v>
      </c>
      <c r="AE728" s="220">
        <v>639</v>
      </c>
      <c r="AF728" s="220">
        <v>639</v>
      </c>
      <c r="AG728" s="220">
        <v>639</v>
      </c>
      <c r="AH728" s="220">
        <v>639</v>
      </c>
      <c r="AI728" s="220">
        <v>639</v>
      </c>
      <c r="AJ728" s="220">
        <v>639</v>
      </c>
      <c r="AK728" s="220">
        <v>639</v>
      </c>
      <c r="AL728" s="220">
        <v>639</v>
      </c>
      <c r="AM728" s="220">
        <v>639</v>
      </c>
      <c r="AN728" s="220">
        <v>639</v>
      </c>
      <c r="AO728" s="220">
        <v>639</v>
      </c>
      <c r="AP728" s="220">
        <v>639</v>
      </c>
      <c r="AQ728" s="220">
        <v>639</v>
      </c>
      <c r="AR728" s="220">
        <v>639</v>
      </c>
      <c r="AS728" s="220">
        <v>639</v>
      </c>
      <c r="AT728" s="220">
        <v>639</v>
      </c>
      <c r="AU728" s="220">
        <v>639</v>
      </c>
      <c r="AV728" s="220">
        <v>639</v>
      </c>
      <c r="AW728" s="220">
        <v>639</v>
      </c>
      <c r="AX728" s="220">
        <v>639</v>
      </c>
      <c r="AY728" s="220">
        <v>639</v>
      </c>
      <c r="AZ728" s="220">
        <v>639</v>
      </c>
      <c r="BA728" s="220">
        <v>639</v>
      </c>
      <c r="BB728" s="220">
        <v>639</v>
      </c>
      <c r="BC728" s="220">
        <v>639</v>
      </c>
      <c r="BD728" s="220">
        <v>639</v>
      </c>
      <c r="BE728" s="220">
        <v>639</v>
      </c>
      <c r="BF728" s="220">
        <v>639</v>
      </c>
      <c r="BG728" s="220">
        <v>639</v>
      </c>
      <c r="BH728" s="220">
        <v>639</v>
      </c>
      <c r="BI728" s="220">
        <v>639</v>
      </c>
      <c r="BJ728" s="220">
        <v>639</v>
      </c>
      <c r="BK728" s="220">
        <v>639</v>
      </c>
      <c r="BL728" s="220">
        <v>639</v>
      </c>
      <c r="BM728" s="220">
        <v>639</v>
      </c>
      <c r="BN728" s="220">
        <v>639</v>
      </c>
      <c r="BO728" s="220">
        <v>639</v>
      </c>
      <c r="BP728" s="220">
        <v>639</v>
      </c>
      <c r="BQ728" s="220">
        <v>639</v>
      </c>
      <c r="BR728" s="220">
        <v>639</v>
      </c>
      <c r="BS728" s="220">
        <v>639</v>
      </c>
      <c r="BT728" s="220">
        <v>639</v>
      </c>
      <c r="BU728" s="220">
        <v>639</v>
      </c>
      <c r="BV728" s="220">
        <v>639</v>
      </c>
      <c r="BW728" s="220">
        <v>639</v>
      </c>
      <c r="BX728" s="220">
        <v>639</v>
      </c>
      <c r="BY728" s="220">
        <v>639</v>
      </c>
      <c r="BZ728" s="220">
        <v>639</v>
      </c>
      <c r="CA728" s="220">
        <v>639</v>
      </c>
      <c r="CB728" s="220">
        <v>639</v>
      </c>
      <c r="CC728" s="220">
        <v>639</v>
      </c>
      <c r="CD728" s="220">
        <v>639</v>
      </c>
      <c r="CE728" s="220">
        <v>639</v>
      </c>
      <c r="CF728" s="220">
        <v>639</v>
      </c>
      <c r="CG728" s="220">
        <v>639</v>
      </c>
      <c r="CH728" s="220">
        <v>639</v>
      </c>
      <c r="CI728" s="220">
        <v>639</v>
      </c>
      <c r="CJ728" s="220">
        <v>639</v>
      </c>
      <c r="CK728" s="220">
        <v>639</v>
      </c>
      <c r="CL728" s="220">
        <v>639</v>
      </c>
      <c r="CM728" s="220">
        <v>639</v>
      </c>
      <c r="CN728" s="220">
        <v>639</v>
      </c>
      <c r="CO728" s="220">
        <v>639</v>
      </c>
      <c r="CP728" s="220">
        <v>639</v>
      </c>
      <c r="CQ728" s="220">
        <v>639</v>
      </c>
      <c r="CR728" s="220">
        <v>639</v>
      </c>
      <c r="CS728" s="220">
        <v>639</v>
      </c>
      <c r="CT728" s="220">
        <v>639</v>
      </c>
      <c r="CU728" s="220">
        <v>639</v>
      </c>
      <c r="CV728" s="220">
        <v>639</v>
      </c>
      <c r="CW728" s="220">
        <v>639</v>
      </c>
      <c r="CX728" s="220">
        <v>639</v>
      </c>
      <c r="CY728" s="220">
        <v>639</v>
      </c>
      <c r="CZ728" s="220">
        <v>639</v>
      </c>
      <c r="DA728" s="220">
        <v>639</v>
      </c>
      <c r="DB728" s="220">
        <v>639</v>
      </c>
      <c r="DC728" s="220">
        <v>639</v>
      </c>
      <c r="DD728" s="220">
        <v>639</v>
      </c>
      <c r="DE728" s="220">
        <v>639</v>
      </c>
      <c r="DF728" s="220">
        <v>639</v>
      </c>
      <c r="DG728" s="220">
        <v>639</v>
      </c>
      <c r="DH728" s="220">
        <v>639</v>
      </c>
      <c r="DI728" s="220">
        <v>639</v>
      </c>
      <c r="DJ728" s="220">
        <v>639</v>
      </c>
      <c r="DK728" s="220">
        <v>639</v>
      </c>
      <c r="DL728" s="220">
        <v>639</v>
      </c>
      <c r="DM728" s="220">
        <v>639</v>
      </c>
      <c r="DN728" s="220">
        <v>639</v>
      </c>
      <c r="DO728" s="220">
        <v>639</v>
      </c>
      <c r="DP728" s="220">
        <v>639</v>
      </c>
      <c r="DQ728" s="220">
        <v>639</v>
      </c>
      <c r="DR728" s="220">
        <v>639</v>
      </c>
      <c r="DS728" s="220">
        <v>639</v>
      </c>
      <c r="DT728" s="220">
        <v>639</v>
      </c>
      <c r="DU728" s="220">
        <v>639</v>
      </c>
      <c r="DV728" s="220">
        <v>639</v>
      </c>
      <c r="DW728" s="220">
        <v>639</v>
      </c>
      <c r="DX728" s="220">
        <v>639</v>
      </c>
      <c r="DY728" s="220">
        <v>639</v>
      </c>
      <c r="DZ728" s="220">
        <v>639</v>
      </c>
      <c r="EA728" s="220">
        <v>639</v>
      </c>
      <c r="EB728" s="220">
        <v>639</v>
      </c>
      <c r="EC728" s="220">
        <v>639</v>
      </c>
      <c r="ED728" s="220">
        <v>639</v>
      </c>
      <c r="EE728" s="220">
        <v>639</v>
      </c>
      <c r="EF728" s="220">
        <v>639</v>
      </c>
      <c r="EG728" s="220">
        <v>639</v>
      </c>
      <c r="EH728" s="220">
        <v>639</v>
      </c>
      <c r="EI728" s="220">
        <v>639</v>
      </c>
      <c r="EJ728" s="220">
        <v>639</v>
      </c>
      <c r="EK728" s="220">
        <v>639</v>
      </c>
      <c r="EL728" s="220">
        <v>639</v>
      </c>
      <c r="EM728" s="220">
        <v>639</v>
      </c>
      <c r="EN728" s="242">
        <v>639</v>
      </c>
      <c r="EO728" s="232">
        <v>639</v>
      </c>
      <c r="EP728" s="228">
        <v>639</v>
      </c>
      <c r="EQ728" s="166">
        <v>639</v>
      </c>
      <c r="ER728" s="166">
        <v>639</v>
      </c>
      <c r="ES728" s="166">
        <v>639</v>
      </c>
      <c r="ET728" s="166">
        <v>639</v>
      </c>
      <c r="EU728" s="166">
        <v>639</v>
      </c>
      <c r="EV728" s="154">
        <v>639</v>
      </c>
      <c r="EW728" s="154">
        <v>639</v>
      </c>
      <c r="EX728" s="154">
        <v>639</v>
      </c>
      <c r="EY728" s="154">
        <v>639</v>
      </c>
      <c r="EZ728" s="154">
        <v>639</v>
      </c>
      <c r="FA728" s="154">
        <v>639</v>
      </c>
      <c r="FB728" s="154">
        <v>639</v>
      </c>
      <c r="FC728" s="154">
        <v>639</v>
      </c>
      <c r="FD728" s="154">
        <v>639</v>
      </c>
      <c r="FE728" s="166">
        <v>639</v>
      </c>
      <c r="FF728" s="154">
        <v>639</v>
      </c>
      <c r="FG728" s="166">
        <v>639</v>
      </c>
      <c r="FH728" s="154">
        <v>639</v>
      </c>
      <c r="FI728" s="154">
        <v>639</v>
      </c>
      <c r="FJ728" s="166">
        <v>639</v>
      </c>
      <c r="FK728" s="166">
        <v>639</v>
      </c>
      <c r="FL728" s="166">
        <v>639</v>
      </c>
      <c r="FM728" s="166">
        <v>639</v>
      </c>
      <c r="FN728" s="166">
        <v>639</v>
      </c>
      <c r="FO728" s="166">
        <v>639</v>
      </c>
      <c r="FP728" s="166">
        <v>639</v>
      </c>
      <c r="FQ728" s="166">
        <v>639</v>
      </c>
      <c r="FR728" s="166">
        <v>639</v>
      </c>
      <c r="FS728" s="166">
        <v>639</v>
      </c>
      <c r="FT728" s="166">
        <v>639</v>
      </c>
      <c r="FU728" s="166">
        <v>639</v>
      </c>
      <c r="FV728" s="166">
        <v>639</v>
      </c>
      <c r="FW728" s="166">
        <v>639</v>
      </c>
      <c r="FX728" s="166">
        <v>639</v>
      </c>
      <c r="FY728" s="154">
        <v>639</v>
      </c>
      <c r="FZ728" s="154">
        <v>639</v>
      </c>
      <c r="GA728" s="154">
        <v>639</v>
      </c>
      <c r="GB728" s="154">
        <v>639</v>
      </c>
      <c r="GC728" s="154">
        <v>639</v>
      </c>
      <c r="GD728" s="154">
        <v>639</v>
      </c>
      <c r="GE728" s="154">
        <v>639</v>
      </c>
      <c r="GF728" s="154">
        <v>639</v>
      </c>
      <c r="GG728" s="154">
        <v>639</v>
      </c>
      <c r="GH728" s="154">
        <v>639</v>
      </c>
      <c r="GI728" s="154">
        <v>639</v>
      </c>
      <c r="GJ728" s="154">
        <v>639</v>
      </c>
      <c r="GK728" s="154">
        <v>639</v>
      </c>
      <c r="GL728" s="154">
        <v>639</v>
      </c>
      <c r="GM728" s="154">
        <v>639</v>
      </c>
      <c r="GN728" s="154">
        <v>639</v>
      </c>
      <c r="GO728" s="154">
        <v>639</v>
      </c>
      <c r="GP728" s="154">
        <v>639</v>
      </c>
      <c r="GQ728" s="154">
        <v>639</v>
      </c>
      <c r="GR728" s="154">
        <v>639</v>
      </c>
      <c r="GS728" s="154">
        <v>639</v>
      </c>
      <c r="GT728" s="166">
        <v>639</v>
      </c>
      <c r="GU728" s="166">
        <v>639</v>
      </c>
      <c r="GV728" s="166">
        <v>639</v>
      </c>
      <c r="GW728" s="166">
        <v>639</v>
      </c>
      <c r="GX728" s="154">
        <v>639</v>
      </c>
      <c r="GY728" s="166">
        <v>639</v>
      </c>
      <c r="GZ728" s="166">
        <v>639</v>
      </c>
      <c r="HA728" s="166">
        <v>639</v>
      </c>
      <c r="HB728" s="166">
        <v>639</v>
      </c>
      <c r="HC728" s="166">
        <v>639</v>
      </c>
      <c r="HD728" s="166">
        <v>639</v>
      </c>
      <c r="HE728" s="166">
        <v>639</v>
      </c>
      <c r="HF728" s="154">
        <v>639</v>
      </c>
      <c r="HG728" s="154">
        <v>639</v>
      </c>
      <c r="HH728" s="154">
        <v>639</v>
      </c>
      <c r="HI728" s="154">
        <v>639</v>
      </c>
      <c r="HJ728" s="154">
        <v>640</v>
      </c>
      <c r="HK728" s="154">
        <v>639</v>
      </c>
      <c r="HL728" s="154">
        <v>639</v>
      </c>
      <c r="HM728" s="154">
        <v>639</v>
      </c>
      <c r="HN728" s="154">
        <v>639</v>
      </c>
      <c r="HO728" s="166">
        <v>639</v>
      </c>
      <c r="HP728" s="154">
        <v>639</v>
      </c>
      <c r="HQ728" s="154">
        <v>639</v>
      </c>
      <c r="HR728" s="166">
        <v>639</v>
      </c>
      <c r="HS728" s="154">
        <v>639</v>
      </c>
      <c r="HT728" s="151">
        <v>639</v>
      </c>
      <c r="HU728" s="151">
        <v>639</v>
      </c>
      <c r="HV728" s="151">
        <v>639</v>
      </c>
      <c r="HW728" s="170">
        <v>639</v>
      </c>
    </row>
    <row r="729" spans="1:231">
      <c r="A729" s="145">
        <f t="shared" si="60"/>
        <v>43951</v>
      </c>
      <c r="B729" s="220">
        <f>'Age&amp;Sex by occurrence date'!$GLI22</f>
        <v>649</v>
      </c>
      <c r="C729" s="220">
        <v>636</v>
      </c>
      <c r="D729" s="220">
        <v>636</v>
      </c>
      <c r="E729" s="220">
        <v>636</v>
      </c>
      <c r="F729" s="220">
        <v>636</v>
      </c>
      <c r="G729" s="220">
        <v>636</v>
      </c>
      <c r="H729" s="220">
        <v>636</v>
      </c>
      <c r="I729" s="220">
        <v>636</v>
      </c>
      <c r="J729" s="220">
        <v>636</v>
      </c>
      <c r="K729" s="220">
        <v>636</v>
      </c>
      <c r="L729" s="220">
        <v>636</v>
      </c>
      <c r="M729" s="220">
        <v>636</v>
      </c>
      <c r="N729" s="220">
        <v>636</v>
      </c>
      <c r="O729" s="220">
        <v>636</v>
      </c>
      <c r="P729" s="220">
        <v>636</v>
      </c>
      <c r="Q729" s="220">
        <v>636</v>
      </c>
      <c r="R729" s="220">
        <v>636</v>
      </c>
      <c r="S729" s="220">
        <v>636</v>
      </c>
      <c r="T729" s="220">
        <v>636</v>
      </c>
      <c r="U729" s="220">
        <v>636</v>
      </c>
      <c r="V729" s="220">
        <v>636</v>
      </c>
      <c r="W729" s="220">
        <v>636</v>
      </c>
      <c r="X729" s="220">
        <v>636</v>
      </c>
      <c r="Y729" s="220">
        <v>636</v>
      </c>
      <c r="Z729" s="220">
        <v>636</v>
      </c>
      <c r="AA729" s="220">
        <v>636</v>
      </c>
      <c r="AB729" s="220">
        <v>637</v>
      </c>
      <c r="AC729" s="220">
        <v>637</v>
      </c>
      <c r="AD729" s="220">
        <v>637</v>
      </c>
      <c r="AE729" s="220">
        <v>636</v>
      </c>
      <c r="AF729" s="220">
        <v>636</v>
      </c>
      <c r="AG729" s="220">
        <v>636</v>
      </c>
      <c r="AH729" s="220">
        <v>636</v>
      </c>
      <c r="AI729" s="220">
        <v>636</v>
      </c>
      <c r="AJ729" s="220">
        <v>636</v>
      </c>
      <c r="AK729" s="220">
        <v>636</v>
      </c>
      <c r="AL729" s="220">
        <v>636</v>
      </c>
      <c r="AM729" s="220">
        <v>636</v>
      </c>
      <c r="AN729" s="220">
        <v>636</v>
      </c>
      <c r="AO729" s="220">
        <v>636</v>
      </c>
      <c r="AP729" s="220">
        <v>636</v>
      </c>
      <c r="AQ729" s="220">
        <v>636</v>
      </c>
      <c r="AR729" s="220">
        <v>636</v>
      </c>
      <c r="AS729" s="220">
        <v>636</v>
      </c>
      <c r="AT729" s="220">
        <v>636</v>
      </c>
      <c r="AU729" s="220">
        <v>636</v>
      </c>
      <c r="AV729" s="220">
        <v>636</v>
      </c>
      <c r="AW729" s="220">
        <v>636</v>
      </c>
      <c r="AX729" s="220">
        <v>636</v>
      </c>
      <c r="AY729" s="220">
        <v>636</v>
      </c>
      <c r="AZ729" s="220">
        <v>636</v>
      </c>
      <c r="BA729" s="220">
        <v>636</v>
      </c>
      <c r="BB729" s="220">
        <v>636</v>
      </c>
      <c r="BC729" s="220">
        <v>636</v>
      </c>
      <c r="BD729" s="220">
        <v>636</v>
      </c>
      <c r="BE729" s="220">
        <v>636</v>
      </c>
      <c r="BF729" s="220">
        <v>636</v>
      </c>
      <c r="BG729" s="220">
        <v>636</v>
      </c>
      <c r="BH729" s="220">
        <v>636</v>
      </c>
      <c r="BI729" s="220">
        <v>636</v>
      </c>
      <c r="BJ729" s="220">
        <v>636</v>
      </c>
      <c r="BK729" s="220">
        <v>636</v>
      </c>
      <c r="BL729" s="220">
        <v>636</v>
      </c>
      <c r="BM729" s="220">
        <v>636</v>
      </c>
      <c r="BN729" s="220">
        <v>636</v>
      </c>
      <c r="BO729" s="220">
        <v>636</v>
      </c>
      <c r="BP729" s="220">
        <v>636</v>
      </c>
      <c r="BQ729" s="220">
        <v>636</v>
      </c>
      <c r="BR729" s="220">
        <v>636</v>
      </c>
      <c r="BS729" s="220">
        <v>636</v>
      </c>
      <c r="BT729" s="220">
        <v>636</v>
      </c>
      <c r="BU729" s="220">
        <v>636</v>
      </c>
      <c r="BV729" s="220">
        <v>636</v>
      </c>
      <c r="BW729" s="220">
        <v>636</v>
      </c>
      <c r="BX729" s="220">
        <v>636</v>
      </c>
      <c r="BY729" s="220">
        <v>636</v>
      </c>
      <c r="BZ729" s="220">
        <v>636</v>
      </c>
      <c r="CA729" s="220">
        <v>636</v>
      </c>
      <c r="CB729" s="220">
        <v>636</v>
      </c>
      <c r="CC729" s="220">
        <v>636</v>
      </c>
      <c r="CD729" s="220">
        <v>636</v>
      </c>
      <c r="CE729" s="220">
        <v>636</v>
      </c>
      <c r="CF729" s="220">
        <v>636</v>
      </c>
      <c r="CG729" s="220">
        <v>636</v>
      </c>
      <c r="CH729" s="220">
        <v>636</v>
      </c>
      <c r="CI729" s="220">
        <v>636</v>
      </c>
      <c r="CJ729" s="220">
        <v>636</v>
      </c>
      <c r="CK729" s="220">
        <v>636</v>
      </c>
      <c r="CL729" s="220">
        <v>636</v>
      </c>
      <c r="CM729" s="220">
        <v>636</v>
      </c>
      <c r="CN729" s="220">
        <v>636</v>
      </c>
      <c r="CO729" s="220">
        <v>636</v>
      </c>
      <c r="CP729" s="220">
        <v>636</v>
      </c>
      <c r="CQ729" s="220">
        <v>636</v>
      </c>
      <c r="CR729" s="220">
        <v>636</v>
      </c>
      <c r="CS729" s="220">
        <v>636</v>
      </c>
      <c r="CT729" s="220">
        <v>636</v>
      </c>
      <c r="CU729" s="220">
        <v>636</v>
      </c>
      <c r="CV729" s="220">
        <v>636</v>
      </c>
      <c r="CW729" s="220">
        <v>636</v>
      </c>
      <c r="CX729" s="220">
        <v>636</v>
      </c>
      <c r="CY729" s="220">
        <v>636</v>
      </c>
      <c r="CZ729" s="220">
        <v>636</v>
      </c>
      <c r="DA729" s="220">
        <v>636</v>
      </c>
      <c r="DB729" s="220">
        <v>636</v>
      </c>
      <c r="DC729" s="220">
        <v>636</v>
      </c>
      <c r="DD729" s="220">
        <v>636</v>
      </c>
      <c r="DE729" s="220">
        <v>636</v>
      </c>
      <c r="DF729" s="220">
        <v>636</v>
      </c>
      <c r="DG729" s="220">
        <v>636</v>
      </c>
      <c r="DH729" s="220">
        <v>636</v>
      </c>
      <c r="DI729" s="220">
        <v>636</v>
      </c>
      <c r="DJ729" s="220">
        <v>636</v>
      </c>
      <c r="DK729" s="220">
        <v>636</v>
      </c>
      <c r="DL729" s="220">
        <v>636</v>
      </c>
      <c r="DM729" s="220">
        <v>636</v>
      </c>
      <c r="DN729" s="220">
        <v>636</v>
      </c>
      <c r="DO729" s="220">
        <v>636</v>
      </c>
      <c r="DP729" s="220">
        <v>636</v>
      </c>
      <c r="DQ729" s="220">
        <v>636</v>
      </c>
      <c r="DR729" s="220">
        <v>636</v>
      </c>
      <c r="DS729" s="220">
        <v>636</v>
      </c>
      <c r="DT729" s="220">
        <v>636</v>
      </c>
      <c r="DU729" s="220">
        <v>636</v>
      </c>
      <c r="DV729" s="220">
        <v>636</v>
      </c>
      <c r="DW729" s="220">
        <v>636</v>
      </c>
      <c r="DX729" s="220">
        <v>636</v>
      </c>
      <c r="DY729" s="220">
        <v>636</v>
      </c>
      <c r="DZ729" s="220">
        <v>636</v>
      </c>
      <c r="EA729" s="220">
        <v>636</v>
      </c>
      <c r="EB729" s="220">
        <v>636</v>
      </c>
      <c r="EC729" s="220">
        <v>636</v>
      </c>
      <c r="ED729" s="220">
        <v>636</v>
      </c>
      <c r="EE729" s="220">
        <v>636</v>
      </c>
      <c r="EF729" s="220">
        <v>636</v>
      </c>
      <c r="EG729" s="220">
        <v>636</v>
      </c>
      <c r="EH729" s="220">
        <v>636</v>
      </c>
      <c r="EI729" s="220">
        <v>636</v>
      </c>
      <c r="EJ729" s="220">
        <v>636</v>
      </c>
      <c r="EK729" s="220">
        <v>636</v>
      </c>
      <c r="EL729" s="220">
        <v>636</v>
      </c>
      <c r="EM729" s="220">
        <v>636</v>
      </c>
      <c r="EN729" s="242">
        <v>636</v>
      </c>
      <c r="EO729" s="232">
        <v>636</v>
      </c>
      <c r="EP729" s="227">
        <v>636</v>
      </c>
      <c r="EQ729" s="154">
        <v>636</v>
      </c>
      <c r="ER729" s="154">
        <v>636</v>
      </c>
      <c r="ES729" s="154">
        <v>636</v>
      </c>
      <c r="ET729" s="154">
        <v>636</v>
      </c>
      <c r="EU729" s="154">
        <v>636</v>
      </c>
      <c r="EV729" s="154">
        <v>636</v>
      </c>
      <c r="EW729" s="166">
        <v>636</v>
      </c>
      <c r="EX729" s="166">
        <v>636</v>
      </c>
      <c r="EY729" s="166">
        <v>636</v>
      </c>
      <c r="EZ729" s="166">
        <v>636</v>
      </c>
      <c r="FA729" s="166">
        <v>636</v>
      </c>
      <c r="FB729" s="166">
        <v>636</v>
      </c>
      <c r="FC729" s="154">
        <v>636</v>
      </c>
      <c r="FD729" s="166">
        <v>636</v>
      </c>
      <c r="FE729" s="166">
        <v>636</v>
      </c>
      <c r="FF729" s="166">
        <v>636</v>
      </c>
      <c r="FG729" s="154">
        <v>636</v>
      </c>
      <c r="FH729" s="166">
        <v>636</v>
      </c>
      <c r="FI729" s="154">
        <v>636</v>
      </c>
      <c r="FJ729" s="154">
        <v>636</v>
      </c>
      <c r="FK729" s="166">
        <v>636</v>
      </c>
      <c r="FL729" s="166">
        <v>636</v>
      </c>
      <c r="FM729" s="166">
        <v>636</v>
      </c>
      <c r="FN729" s="166">
        <v>636</v>
      </c>
      <c r="FO729" s="166">
        <v>636</v>
      </c>
      <c r="FP729" s="166">
        <v>636</v>
      </c>
      <c r="FQ729" s="166">
        <v>636</v>
      </c>
      <c r="FR729" s="154">
        <v>636</v>
      </c>
      <c r="FS729" s="154">
        <v>636</v>
      </c>
      <c r="FT729" s="154">
        <v>636</v>
      </c>
      <c r="FU729" s="154">
        <v>636</v>
      </c>
      <c r="FV729" s="154">
        <v>636</v>
      </c>
      <c r="FW729" s="154">
        <v>636</v>
      </c>
      <c r="FX729" s="154">
        <v>636</v>
      </c>
      <c r="FY729" s="154">
        <v>636</v>
      </c>
      <c r="FZ729" s="154">
        <v>636</v>
      </c>
      <c r="GA729" s="154">
        <v>636</v>
      </c>
      <c r="GB729" s="154">
        <v>636</v>
      </c>
      <c r="GC729" s="154">
        <v>636</v>
      </c>
      <c r="GD729" s="154">
        <v>636</v>
      </c>
      <c r="GE729" s="154">
        <v>636</v>
      </c>
      <c r="GF729" s="154">
        <v>636</v>
      </c>
      <c r="GG729" s="154">
        <v>636</v>
      </c>
      <c r="GH729" s="154">
        <v>636</v>
      </c>
      <c r="GI729" s="154">
        <v>636</v>
      </c>
      <c r="GJ729" s="154">
        <v>636</v>
      </c>
      <c r="GK729" s="154">
        <v>636</v>
      </c>
      <c r="GL729" s="154">
        <v>636</v>
      </c>
      <c r="GM729" s="154">
        <v>636</v>
      </c>
      <c r="GN729" s="154">
        <v>636</v>
      </c>
      <c r="GO729" s="154">
        <v>636</v>
      </c>
      <c r="GP729" s="154">
        <v>636</v>
      </c>
      <c r="GQ729" s="154">
        <v>636</v>
      </c>
      <c r="GR729" s="154">
        <v>636</v>
      </c>
      <c r="GS729" s="154">
        <v>636</v>
      </c>
      <c r="GT729" s="154">
        <v>636</v>
      </c>
      <c r="GU729" s="154">
        <v>636</v>
      </c>
      <c r="GV729" s="154">
        <v>636</v>
      </c>
      <c r="GW729" s="154">
        <v>636</v>
      </c>
      <c r="GX729" s="154">
        <v>636</v>
      </c>
      <c r="GY729" s="154">
        <v>636</v>
      </c>
      <c r="GZ729" s="154">
        <v>636</v>
      </c>
      <c r="HA729" s="154">
        <v>636</v>
      </c>
      <c r="HB729" s="154">
        <v>636</v>
      </c>
      <c r="HC729" s="154">
        <v>636</v>
      </c>
      <c r="HD729" s="154">
        <v>636</v>
      </c>
      <c r="HE729" s="154">
        <v>636</v>
      </c>
      <c r="HF729" s="154">
        <v>636</v>
      </c>
      <c r="HG729" s="154">
        <v>636</v>
      </c>
      <c r="HH729" s="154">
        <v>636</v>
      </c>
      <c r="HI729" s="154">
        <v>636</v>
      </c>
      <c r="HJ729" s="154">
        <v>637</v>
      </c>
      <c r="HK729" s="154">
        <v>636</v>
      </c>
      <c r="HL729" s="154">
        <v>636</v>
      </c>
      <c r="HM729" s="154">
        <v>636</v>
      </c>
      <c r="HN729" s="154">
        <v>636</v>
      </c>
      <c r="HO729" s="166">
        <v>636</v>
      </c>
      <c r="HP729" s="154">
        <v>636</v>
      </c>
      <c r="HQ729" s="154">
        <v>636</v>
      </c>
      <c r="HR729" s="166">
        <v>636</v>
      </c>
      <c r="HS729" s="154">
        <v>636</v>
      </c>
      <c r="HT729" s="151">
        <v>636</v>
      </c>
      <c r="HU729" s="151">
        <v>636</v>
      </c>
      <c r="HV729" s="151">
        <v>636</v>
      </c>
      <c r="HW729" s="170">
        <v>636</v>
      </c>
    </row>
    <row r="730" spans="1:231">
      <c r="A730" s="145">
        <f t="shared" si="60"/>
        <v>43950</v>
      </c>
      <c r="B730" s="220">
        <f>'Age&amp;Sex by occurrence date'!$GLP22</f>
        <v>642</v>
      </c>
      <c r="C730" s="220">
        <v>630</v>
      </c>
      <c r="D730" s="220">
        <v>630</v>
      </c>
      <c r="E730" s="220">
        <v>630</v>
      </c>
      <c r="F730" s="220">
        <v>630</v>
      </c>
      <c r="G730" s="220">
        <v>630</v>
      </c>
      <c r="H730" s="220">
        <v>630</v>
      </c>
      <c r="I730" s="220">
        <v>630</v>
      </c>
      <c r="J730" s="220">
        <v>630</v>
      </c>
      <c r="K730" s="220">
        <v>630</v>
      </c>
      <c r="L730" s="220">
        <v>630</v>
      </c>
      <c r="M730" s="220">
        <v>630</v>
      </c>
      <c r="N730" s="220">
        <v>630</v>
      </c>
      <c r="O730" s="220">
        <v>630</v>
      </c>
      <c r="P730" s="220">
        <v>630</v>
      </c>
      <c r="Q730" s="220">
        <v>630</v>
      </c>
      <c r="R730" s="220">
        <v>630</v>
      </c>
      <c r="S730" s="220">
        <v>630</v>
      </c>
      <c r="T730" s="220">
        <v>630</v>
      </c>
      <c r="U730" s="220">
        <v>630</v>
      </c>
      <c r="V730" s="220">
        <v>630</v>
      </c>
      <c r="W730" s="220">
        <v>630</v>
      </c>
      <c r="X730" s="220">
        <v>630</v>
      </c>
      <c r="Y730" s="220">
        <v>630</v>
      </c>
      <c r="Z730" s="220">
        <v>630</v>
      </c>
      <c r="AA730" s="220">
        <v>630</v>
      </c>
      <c r="AB730" s="220">
        <v>631</v>
      </c>
      <c r="AC730" s="220">
        <v>631</v>
      </c>
      <c r="AD730" s="220">
        <v>631</v>
      </c>
      <c r="AE730" s="220">
        <v>630</v>
      </c>
      <c r="AF730" s="220">
        <v>630</v>
      </c>
      <c r="AG730" s="220">
        <v>630</v>
      </c>
      <c r="AH730" s="220">
        <v>630</v>
      </c>
      <c r="AI730" s="220">
        <v>630</v>
      </c>
      <c r="AJ730" s="220">
        <v>630</v>
      </c>
      <c r="AK730" s="220">
        <v>630</v>
      </c>
      <c r="AL730" s="220">
        <v>630</v>
      </c>
      <c r="AM730" s="220">
        <v>630</v>
      </c>
      <c r="AN730" s="220">
        <v>630</v>
      </c>
      <c r="AO730" s="220">
        <v>630</v>
      </c>
      <c r="AP730" s="220">
        <v>630</v>
      </c>
      <c r="AQ730" s="220">
        <v>630</v>
      </c>
      <c r="AR730" s="220">
        <v>630</v>
      </c>
      <c r="AS730" s="220">
        <v>630</v>
      </c>
      <c r="AT730" s="220">
        <v>630</v>
      </c>
      <c r="AU730" s="220">
        <v>630</v>
      </c>
      <c r="AV730" s="220">
        <v>630</v>
      </c>
      <c r="AW730" s="220">
        <v>630</v>
      </c>
      <c r="AX730" s="220">
        <v>630</v>
      </c>
      <c r="AY730" s="220">
        <v>630</v>
      </c>
      <c r="AZ730" s="220">
        <v>630</v>
      </c>
      <c r="BA730" s="220">
        <v>630</v>
      </c>
      <c r="BB730" s="220">
        <v>630</v>
      </c>
      <c r="BC730" s="220">
        <v>630</v>
      </c>
      <c r="BD730" s="220">
        <v>630</v>
      </c>
      <c r="BE730" s="220">
        <v>630</v>
      </c>
      <c r="BF730" s="220">
        <v>630</v>
      </c>
      <c r="BG730" s="220">
        <v>630</v>
      </c>
      <c r="BH730" s="220">
        <v>630</v>
      </c>
      <c r="BI730" s="220">
        <v>630</v>
      </c>
      <c r="BJ730" s="220">
        <v>630</v>
      </c>
      <c r="BK730" s="220">
        <v>630</v>
      </c>
      <c r="BL730" s="220">
        <v>630</v>
      </c>
      <c r="BM730" s="220">
        <v>630</v>
      </c>
      <c r="BN730" s="220">
        <v>630</v>
      </c>
      <c r="BO730" s="220">
        <v>630</v>
      </c>
      <c r="BP730" s="220">
        <v>630</v>
      </c>
      <c r="BQ730" s="220">
        <v>630</v>
      </c>
      <c r="BR730" s="220">
        <v>630</v>
      </c>
      <c r="BS730" s="220">
        <v>630</v>
      </c>
      <c r="BT730" s="220">
        <v>630</v>
      </c>
      <c r="BU730" s="220">
        <v>630</v>
      </c>
      <c r="BV730" s="220">
        <v>630</v>
      </c>
      <c r="BW730" s="220">
        <v>630</v>
      </c>
      <c r="BX730" s="220">
        <v>630</v>
      </c>
      <c r="BY730" s="220">
        <v>630</v>
      </c>
      <c r="BZ730" s="220">
        <v>630</v>
      </c>
      <c r="CA730" s="220">
        <v>630</v>
      </c>
      <c r="CB730" s="220">
        <v>630</v>
      </c>
      <c r="CC730" s="220">
        <v>630</v>
      </c>
      <c r="CD730" s="220">
        <v>630</v>
      </c>
      <c r="CE730" s="220">
        <v>630</v>
      </c>
      <c r="CF730" s="220">
        <v>630</v>
      </c>
      <c r="CG730" s="220">
        <v>630</v>
      </c>
      <c r="CH730" s="220">
        <v>630</v>
      </c>
      <c r="CI730" s="220">
        <v>630</v>
      </c>
      <c r="CJ730" s="220">
        <v>630</v>
      </c>
      <c r="CK730" s="220">
        <v>630</v>
      </c>
      <c r="CL730" s="220">
        <v>630</v>
      </c>
      <c r="CM730" s="220">
        <v>630</v>
      </c>
      <c r="CN730" s="220">
        <v>630</v>
      </c>
      <c r="CO730" s="220">
        <v>630</v>
      </c>
      <c r="CP730" s="220">
        <v>630</v>
      </c>
      <c r="CQ730" s="220">
        <v>630</v>
      </c>
      <c r="CR730" s="220">
        <v>630</v>
      </c>
      <c r="CS730" s="220">
        <v>630</v>
      </c>
      <c r="CT730" s="220">
        <v>630</v>
      </c>
      <c r="CU730" s="220">
        <v>630</v>
      </c>
      <c r="CV730" s="220">
        <v>630</v>
      </c>
      <c r="CW730" s="220">
        <v>630</v>
      </c>
      <c r="CX730" s="220">
        <v>630</v>
      </c>
      <c r="CY730" s="220">
        <v>630</v>
      </c>
      <c r="CZ730" s="220">
        <v>630</v>
      </c>
      <c r="DA730" s="220">
        <v>630</v>
      </c>
      <c r="DB730" s="220">
        <v>630</v>
      </c>
      <c r="DC730" s="220">
        <v>630</v>
      </c>
      <c r="DD730" s="220">
        <v>630</v>
      </c>
      <c r="DE730" s="220">
        <v>630</v>
      </c>
      <c r="DF730" s="220">
        <v>630</v>
      </c>
      <c r="DG730" s="220">
        <v>630</v>
      </c>
      <c r="DH730" s="220">
        <v>630</v>
      </c>
      <c r="DI730" s="220">
        <v>630</v>
      </c>
      <c r="DJ730" s="220">
        <v>630</v>
      </c>
      <c r="DK730" s="220">
        <v>630</v>
      </c>
      <c r="DL730" s="220">
        <v>630</v>
      </c>
      <c r="DM730" s="220">
        <v>630</v>
      </c>
      <c r="DN730" s="220">
        <v>630</v>
      </c>
      <c r="DO730" s="220">
        <v>630</v>
      </c>
      <c r="DP730" s="220">
        <v>630</v>
      </c>
      <c r="DQ730" s="220">
        <v>630</v>
      </c>
      <c r="DR730" s="220">
        <v>630</v>
      </c>
      <c r="DS730" s="220">
        <v>630</v>
      </c>
      <c r="DT730" s="220">
        <v>630</v>
      </c>
      <c r="DU730" s="220">
        <v>630</v>
      </c>
      <c r="DV730" s="220">
        <v>630</v>
      </c>
      <c r="DW730" s="220">
        <v>630</v>
      </c>
      <c r="DX730" s="220">
        <v>630</v>
      </c>
      <c r="DY730" s="220">
        <v>630</v>
      </c>
      <c r="DZ730" s="220">
        <v>630</v>
      </c>
      <c r="EA730" s="220">
        <v>630</v>
      </c>
      <c r="EB730" s="220">
        <v>630</v>
      </c>
      <c r="EC730" s="220">
        <v>630</v>
      </c>
      <c r="ED730" s="220">
        <v>630</v>
      </c>
      <c r="EE730" s="220">
        <v>630</v>
      </c>
      <c r="EF730" s="220">
        <v>630</v>
      </c>
      <c r="EG730" s="220">
        <v>630</v>
      </c>
      <c r="EH730" s="220">
        <v>630</v>
      </c>
      <c r="EI730" s="220">
        <v>630</v>
      </c>
      <c r="EJ730" s="220">
        <v>630</v>
      </c>
      <c r="EK730" s="220">
        <v>630</v>
      </c>
      <c r="EL730" s="220">
        <v>630</v>
      </c>
      <c r="EM730" s="220">
        <v>630</v>
      </c>
      <c r="EN730" s="242">
        <v>630</v>
      </c>
      <c r="EO730" s="232">
        <v>630</v>
      </c>
      <c r="EP730" s="227">
        <v>630</v>
      </c>
      <c r="EQ730" s="154">
        <v>630</v>
      </c>
      <c r="ER730" s="154">
        <v>630</v>
      </c>
      <c r="ES730" s="154">
        <v>630</v>
      </c>
      <c r="ET730" s="154">
        <v>630</v>
      </c>
      <c r="EU730" s="154">
        <v>630</v>
      </c>
      <c r="EV730" s="166">
        <v>630</v>
      </c>
      <c r="EW730" s="166">
        <v>630</v>
      </c>
      <c r="EX730" s="166">
        <v>630</v>
      </c>
      <c r="EY730" s="166">
        <v>630</v>
      </c>
      <c r="EZ730" s="166">
        <v>630</v>
      </c>
      <c r="FA730" s="166">
        <v>630</v>
      </c>
      <c r="FB730" s="154">
        <v>630</v>
      </c>
      <c r="FC730" s="166">
        <v>630</v>
      </c>
      <c r="FD730" s="166">
        <v>630</v>
      </c>
      <c r="FE730" s="154">
        <v>630</v>
      </c>
      <c r="FF730" s="166">
        <v>630</v>
      </c>
      <c r="FG730" s="166">
        <v>630</v>
      </c>
      <c r="FH730" s="166">
        <v>630</v>
      </c>
      <c r="FI730" s="166">
        <v>630</v>
      </c>
      <c r="FJ730" s="166">
        <v>630</v>
      </c>
      <c r="FK730" s="154">
        <v>630</v>
      </c>
      <c r="FL730" s="154">
        <v>630</v>
      </c>
      <c r="FM730" s="154">
        <v>630</v>
      </c>
      <c r="FN730" s="154">
        <v>630</v>
      </c>
      <c r="FO730" s="154">
        <v>630</v>
      </c>
      <c r="FP730" s="154">
        <v>630</v>
      </c>
      <c r="FQ730" s="154">
        <v>630</v>
      </c>
      <c r="FR730" s="166">
        <v>630</v>
      </c>
      <c r="FS730" s="166">
        <v>630</v>
      </c>
      <c r="FT730" s="166">
        <v>630</v>
      </c>
      <c r="FU730" s="166">
        <v>630</v>
      </c>
      <c r="FV730" s="166">
        <v>630</v>
      </c>
      <c r="FW730" s="166">
        <v>630</v>
      </c>
      <c r="FX730" s="166">
        <v>630</v>
      </c>
      <c r="FY730" s="166">
        <v>630</v>
      </c>
      <c r="FZ730" s="166">
        <v>630</v>
      </c>
      <c r="GA730" s="166">
        <v>630</v>
      </c>
      <c r="GB730" s="166">
        <v>630</v>
      </c>
      <c r="GC730" s="166">
        <v>630</v>
      </c>
      <c r="GD730" s="166">
        <v>630</v>
      </c>
      <c r="GE730" s="166">
        <v>630</v>
      </c>
      <c r="GF730" s="166">
        <v>630</v>
      </c>
      <c r="GG730" s="166">
        <v>630</v>
      </c>
      <c r="GH730" s="166">
        <v>630</v>
      </c>
      <c r="GI730" s="166">
        <v>630</v>
      </c>
      <c r="GJ730" s="166">
        <v>630</v>
      </c>
      <c r="GK730" s="166">
        <v>630</v>
      </c>
      <c r="GL730" s="166">
        <v>630</v>
      </c>
      <c r="GM730" s="166">
        <v>630</v>
      </c>
      <c r="GN730" s="166">
        <v>630</v>
      </c>
      <c r="GO730" s="166">
        <v>630</v>
      </c>
      <c r="GP730" s="166">
        <v>630</v>
      </c>
      <c r="GQ730" s="166">
        <v>630</v>
      </c>
      <c r="GR730" s="166">
        <v>630</v>
      </c>
      <c r="GS730" s="166">
        <v>630</v>
      </c>
      <c r="GT730" s="166">
        <v>630</v>
      </c>
      <c r="GU730" s="166">
        <v>630</v>
      </c>
      <c r="GV730" s="166">
        <v>630</v>
      </c>
      <c r="GW730" s="166">
        <v>630</v>
      </c>
      <c r="GX730" s="166">
        <v>630</v>
      </c>
      <c r="GY730" s="166">
        <v>630</v>
      </c>
      <c r="GZ730" s="166">
        <v>630</v>
      </c>
      <c r="HA730" s="166">
        <v>630</v>
      </c>
      <c r="HB730" s="166">
        <v>630</v>
      </c>
      <c r="HC730" s="166">
        <v>630</v>
      </c>
      <c r="HD730" s="166">
        <v>630</v>
      </c>
      <c r="HE730" s="166">
        <v>630</v>
      </c>
      <c r="HF730" s="166">
        <v>630</v>
      </c>
      <c r="HG730" s="154">
        <v>630</v>
      </c>
      <c r="HH730" s="154">
        <v>630</v>
      </c>
      <c r="HI730" s="166">
        <v>630</v>
      </c>
      <c r="HJ730" s="154">
        <v>631</v>
      </c>
      <c r="HK730" s="154">
        <v>630</v>
      </c>
      <c r="HL730" s="166">
        <v>630</v>
      </c>
      <c r="HM730" s="154">
        <v>630</v>
      </c>
      <c r="HN730" s="154">
        <v>630</v>
      </c>
      <c r="HO730" s="166">
        <v>630</v>
      </c>
      <c r="HP730" s="154">
        <v>630</v>
      </c>
      <c r="HQ730" s="154">
        <v>630</v>
      </c>
      <c r="HR730" s="166">
        <v>630</v>
      </c>
      <c r="HS730" s="154">
        <v>630</v>
      </c>
      <c r="HT730" s="151">
        <v>630</v>
      </c>
      <c r="HU730" s="151">
        <v>630</v>
      </c>
      <c r="HV730" s="151">
        <v>630</v>
      </c>
      <c r="HW730" s="170">
        <v>630</v>
      </c>
    </row>
    <row r="731" spans="1:231">
      <c r="A731" s="145">
        <f t="shared" si="60"/>
        <v>43949</v>
      </c>
      <c r="B731" s="220">
        <f>'Age&amp;Sex by occurrence date'!$GLW22</f>
        <v>635</v>
      </c>
      <c r="C731" s="220">
        <v>624</v>
      </c>
      <c r="D731" s="220">
        <v>624</v>
      </c>
      <c r="E731" s="220">
        <v>624</v>
      </c>
      <c r="F731" s="220">
        <v>624</v>
      </c>
      <c r="G731" s="220">
        <v>624</v>
      </c>
      <c r="H731" s="220">
        <v>624</v>
      </c>
      <c r="I731" s="220">
        <v>624</v>
      </c>
      <c r="J731" s="220">
        <v>624</v>
      </c>
      <c r="K731" s="220">
        <v>624</v>
      </c>
      <c r="L731" s="220">
        <v>624</v>
      </c>
      <c r="M731" s="220">
        <v>624</v>
      </c>
      <c r="N731" s="220">
        <v>624</v>
      </c>
      <c r="O731" s="220">
        <v>624</v>
      </c>
      <c r="P731" s="220">
        <v>624</v>
      </c>
      <c r="Q731" s="220">
        <v>624</v>
      </c>
      <c r="R731" s="220">
        <v>624</v>
      </c>
      <c r="S731" s="220">
        <v>624</v>
      </c>
      <c r="T731" s="220">
        <v>624</v>
      </c>
      <c r="U731" s="220">
        <v>624</v>
      </c>
      <c r="V731" s="220">
        <v>624</v>
      </c>
      <c r="W731" s="220">
        <v>624</v>
      </c>
      <c r="X731" s="220">
        <v>624</v>
      </c>
      <c r="Y731" s="220">
        <v>624</v>
      </c>
      <c r="Z731" s="220">
        <v>624</v>
      </c>
      <c r="AA731" s="220">
        <v>624</v>
      </c>
      <c r="AB731" s="220">
        <v>625</v>
      </c>
      <c r="AC731" s="220">
        <v>625</v>
      </c>
      <c r="AD731" s="220">
        <v>625</v>
      </c>
      <c r="AE731" s="220">
        <v>624</v>
      </c>
      <c r="AF731" s="220">
        <v>624</v>
      </c>
      <c r="AG731" s="220">
        <v>624</v>
      </c>
      <c r="AH731" s="220">
        <v>624</v>
      </c>
      <c r="AI731" s="220">
        <v>624</v>
      </c>
      <c r="AJ731" s="220">
        <v>624</v>
      </c>
      <c r="AK731" s="220">
        <v>624</v>
      </c>
      <c r="AL731" s="220">
        <v>624</v>
      </c>
      <c r="AM731" s="220">
        <v>624</v>
      </c>
      <c r="AN731" s="220">
        <v>624</v>
      </c>
      <c r="AO731" s="220">
        <v>624</v>
      </c>
      <c r="AP731" s="220">
        <v>624</v>
      </c>
      <c r="AQ731" s="220">
        <v>624</v>
      </c>
      <c r="AR731" s="220">
        <v>624</v>
      </c>
      <c r="AS731" s="220">
        <v>624</v>
      </c>
      <c r="AT731" s="220">
        <v>624</v>
      </c>
      <c r="AU731" s="220">
        <v>624</v>
      </c>
      <c r="AV731" s="220">
        <v>624</v>
      </c>
      <c r="AW731" s="220">
        <v>624</v>
      </c>
      <c r="AX731" s="220">
        <v>624</v>
      </c>
      <c r="AY731" s="220">
        <v>624</v>
      </c>
      <c r="AZ731" s="220">
        <v>624</v>
      </c>
      <c r="BA731" s="220">
        <v>624</v>
      </c>
      <c r="BB731" s="220">
        <v>624</v>
      </c>
      <c r="BC731" s="220">
        <v>624</v>
      </c>
      <c r="BD731" s="220">
        <v>624</v>
      </c>
      <c r="BE731" s="220">
        <v>624</v>
      </c>
      <c r="BF731" s="220">
        <v>624</v>
      </c>
      <c r="BG731" s="220">
        <v>624</v>
      </c>
      <c r="BH731" s="220">
        <v>624</v>
      </c>
      <c r="BI731" s="220">
        <v>624</v>
      </c>
      <c r="BJ731" s="220">
        <v>624</v>
      </c>
      <c r="BK731" s="220">
        <v>624</v>
      </c>
      <c r="BL731" s="220">
        <v>624</v>
      </c>
      <c r="BM731" s="220">
        <v>624</v>
      </c>
      <c r="BN731" s="220">
        <v>624</v>
      </c>
      <c r="BO731" s="220">
        <v>624</v>
      </c>
      <c r="BP731" s="220">
        <v>624</v>
      </c>
      <c r="BQ731" s="220">
        <v>624</v>
      </c>
      <c r="BR731" s="220">
        <v>624</v>
      </c>
      <c r="BS731" s="220">
        <v>624</v>
      </c>
      <c r="BT731" s="220">
        <v>624</v>
      </c>
      <c r="BU731" s="220">
        <v>624</v>
      </c>
      <c r="BV731" s="220">
        <v>624</v>
      </c>
      <c r="BW731" s="220">
        <v>624</v>
      </c>
      <c r="BX731" s="220">
        <v>624</v>
      </c>
      <c r="BY731" s="220">
        <v>624</v>
      </c>
      <c r="BZ731" s="220">
        <v>624</v>
      </c>
      <c r="CA731" s="220">
        <v>624</v>
      </c>
      <c r="CB731" s="220">
        <v>624</v>
      </c>
      <c r="CC731" s="220">
        <v>624</v>
      </c>
      <c r="CD731" s="220">
        <v>624</v>
      </c>
      <c r="CE731" s="220">
        <v>624</v>
      </c>
      <c r="CF731" s="220">
        <v>624</v>
      </c>
      <c r="CG731" s="220">
        <v>624</v>
      </c>
      <c r="CH731" s="220">
        <v>624</v>
      </c>
      <c r="CI731" s="220">
        <v>624</v>
      </c>
      <c r="CJ731" s="220">
        <v>624</v>
      </c>
      <c r="CK731" s="220">
        <v>624</v>
      </c>
      <c r="CL731" s="220">
        <v>624</v>
      </c>
      <c r="CM731" s="220">
        <v>624</v>
      </c>
      <c r="CN731" s="220">
        <v>624</v>
      </c>
      <c r="CO731" s="220">
        <v>624</v>
      </c>
      <c r="CP731" s="220">
        <v>624</v>
      </c>
      <c r="CQ731" s="220">
        <v>624</v>
      </c>
      <c r="CR731" s="220">
        <v>624</v>
      </c>
      <c r="CS731" s="220">
        <v>624</v>
      </c>
      <c r="CT731" s="220">
        <v>624</v>
      </c>
      <c r="CU731" s="220">
        <v>624</v>
      </c>
      <c r="CV731" s="220">
        <v>624</v>
      </c>
      <c r="CW731" s="220">
        <v>624</v>
      </c>
      <c r="CX731" s="220">
        <v>624</v>
      </c>
      <c r="CY731" s="220">
        <v>624</v>
      </c>
      <c r="CZ731" s="220">
        <v>624</v>
      </c>
      <c r="DA731" s="220">
        <v>624</v>
      </c>
      <c r="DB731" s="220">
        <v>624</v>
      </c>
      <c r="DC731" s="220">
        <v>624</v>
      </c>
      <c r="DD731" s="220">
        <v>624</v>
      </c>
      <c r="DE731" s="220">
        <v>624</v>
      </c>
      <c r="DF731" s="220">
        <v>624</v>
      </c>
      <c r="DG731" s="220">
        <v>624</v>
      </c>
      <c r="DH731" s="220">
        <v>624</v>
      </c>
      <c r="DI731" s="220">
        <v>624</v>
      </c>
      <c r="DJ731" s="220">
        <v>624</v>
      </c>
      <c r="DK731" s="220">
        <v>624</v>
      </c>
      <c r="DL731" s="220">
        <v>624</v>
      </c>
      <c r="DM731" s="220">
        <v>624</v>
      </c>
      <c r="DN731" s="220">
        <v>624</v>
      </c>
      <c r="DO731" s="220">
        <v>624</v>
      </c>
      <c r="DP731" s="220">
        <v>624</v>
      </c>
      <c r="DQ731" s="220">
        <v>624</v>
      </c>
      <c r="DR731" s="220">
        <v>624</v>
      </c>
      <c r="DS731" s="220">
        <v>624</v>
      </c>
      <c r="DT731" s="220">
        <v>624</v>
      </c>
      <c r="DU731" s="220">
        <v>624</v>
      </c>
      <c r="DV731" s="220">
        <v>624</v>
      </c>
      <c r="DW731" s="220">
        <v>624</v>
      </c>
      <c r="DX731" s="220">
        <v>624</v>
      </c>
      <c r="DY731" s="220">
        <v>624</v>
      </c>
      <c r="DZ731" s="220">
        <v>624</v>
      </c>
      <c r="EA731" s="220">
        <v>624</v>
      </c>
      <c r="EB731" s="220">
        <v>624</v>
      </c>
      <c r="EC731" s="220">
        <v>624</v>
      </c>
      <c r="ED731" s="220">
        <v>624</v>
      </c>
      <c r="EE731" s="220">
        <v>624</v>
      </c>
      <c r="EF731" s="220">
        <v>624</v>
      </c>
      <c r="EG731" s="220">
        <v>624</v>
      </c>
      <c r="EH731" s="220">
        <v>624</v>
      </c>
      <c r="EI731" s="220">
        <v>624</v>
      </c>
      <c r="EJ731" s="220">
        <v>624</v>
      </c>
      <c r="EK731" s="220">
        <v>624</v>
      </c>
      <c r="EL731" s="220">
        <v>624</v>
      </c>
      <c r="EM731" s="220">
        <v>624</v>
      </c>
      <c r="EN731" s="242">
        <v>624</v>
      </c>
      <c r="EO731" s="232">
        <v>624</v>
      </c>
      <c r="EP731" s="228">
        <v>624</v>
      </c>
      <c r="EQ731" s="166">
        <v>624</v>
      </c>
      <c r="ER731" s="166">
        <v>624</v>
      </c>
      <c r="ES731" s="166">
        <v>624</v>
      </c>
      <c r="ET731" s="166">
        <v>624</v>
      </c>
      <c r="EU731" s="166">
        <v>624</v>
      </c>
      <c r="EV731" s="154">
        <v>624</v>
      </c>
      <c r="EW731" s="166">
        <v>624</v>
      </c>
      <c r="EX731" s="166">
        <v>624</v>
      </c>
      <c r="EY731" s="166">
        <v>624</v>
      </c>
      <c r="EZ731" s="166">
        <v>624</v>
      </c>
      <c r="FA731" s="166">
        <v>624</v>
      </c>
      <c r="FB731" s="166">
        <v>624</v>
      </c>
      <c r="FC731" s="154">
        <v>624</v>
      </c>
      <c r="FD731" s="166">
        <v>624</v>
      </c>
      <c r="FE731" s="154">
        <v>624</v>
      </c>
      <c r="FF731" s="154">
        <v>624</v>
      </c>
      <c r="FG731" s="166">
        <v>624</v>
      </c>
      <c r="FH731" s="154">
        <v>624</v>
      </c>
      <c r="FI731" s="154">
        <v>624</v>
      </c>
      <c r="FJ731" s="154">
        <v>624</v>
      </c>
      <c r="FK731" s="166">
        <v>624</v>
      </c>
      <c r="FL731" s="166">
        <v>624</v>
      </c>
      <c r="FM731" s="166">
        <v>624</v>
      </c>
      <c r="FN731" s="166">
        <v>624</v>
      </c>
      <c r="FO731" s="166">
        <v>624</v>
      </c>
      <c r="FP731" s="166">
        <v>624</v>
      </c>
      <c r="FQ731" s="166">
        <v>624</v>
      </c>
      <c r="FR731" s="154">
        <v>624</v>
      </c>
      <c r="FS731" s="154">
        <v>624</v>
      </c>
      <c r="FT731" s="154">
        <v>624</v>
      </c>
      <c r="FU731" s="154">
        <v>624</v>
      </c>
      <c r="FV731" s="154">
        <v>624</v>
      </c>
      <c r="FW731" s="154">
        <v>624</v>
      </c>
      <c r="FX731" s="154">
        <v>624</v>
      </c>
      <c r="FY731" s="166">
        <v>624</v>
      </c>
      <c r="FZ731" s="166">
        <v>624</v>
      </c>
      <c r="GA731" s="166">
        <v>624</v>
      </c>
      <c r="GB731" s="166">
        <v>624</v>
      </c>
      <c r="GC731" s="166">
        <v>624</v>
      </c>
      <c r="GD731" s="166">
        <v>624</v>
      </c>
      <c r="GE731" s="166">
        <v>624</v>
      </c>
      <c r="GF731" s="166">
        <v>624</v>
      </c>
      <c r="GG731" s="166">
        <v>624</v>
      </c>
      <c r="GH731" s="166">
        <v>624</v>
      </c>
      <c r="GI731" s="166">
        <v>624</v>
      </c>
      <c r="GJ731" s="166">
        <v>624</v>
      </c>
      <c r="GK731" s="166">
        <v>624</v>
      </c>
      <c r="GL731" s="166">
        <v>624</v>
      </c>
      <c r="GM731" s="166">
        <v>624</v>
      </c>
      <c r="GN731" s="166">
        <v>624</v>
      </c>
      <c r="GO731" s="166">
        <v>624</v>
      </c>
      <c r="GP731" s="166">
        <v>624</v>
      </c>
      <c r="GQ731" s="166">
        <v>624</v>
      </c>
      <c r="GR731" s="166">
        <v>624</v>
      </c>
      <c r="GS731" s="166">
        <v>624</v>
      </c>
      <c r="GT731" s="166">
        <v>624</v>
      </c>
      <c r="GU731" s="166">
        <v>624</v>
      </c>
      <c r="GV731" s="166">
        <v>624</v>
      </c>
      <c r="GW731" s="166">
        <v>624</v>
      </c>
      <c r="GX731" s="166">
        <v>624</v>
      </c>
      <c r="GY731" s="166">
        <v>624</v>
      </c>
      <c r="GZ731" s="166">
        <v>624</v>
      </c>
      <c r="HA731" s="166">
        <v>624</v>
      </c>
      <c r="HB731" s="166">
        <v>624</v>
      </c>
      <c r="HC731" s="166">
        <v>624</v>
      </c>
      <c r="HD731" s="166">
        <v>624</v>
      </c>
      <c r="HE731" s="166">
        <v>624</v>
      </c>
      <c r="HF731" s="166">
        <v>624</v>
      </c>
      <c r="HG731" s="154">
        <v>624</v>
      </c>
      <c r="HH731" s="154">
        <v>624</v>
      </c>
      <c r="HI731" s="166">
        <v>624</v>
      </c>
      <c r="HJ731" s="154">
        <v>625</v>
      </c>
      <c r="HK731" s="154">
        <v>624</v>
      </c>
      <c r="HL731" s="166">
        <v>624</v>
      </c>
      <c r="HM731" s="154">
        <v>624</v>
      </c>
      <c r="HN731" s="154">
        <v>624</v>
      </c>
      <c r="HO731" s="166">
        <v>624</v>
      </c>
      <c r="HP731" s="154">
        <v>624</v>
      </c>
      <c r="HQ731" s="154">
        <v>624</v>
      </c>
      <c r="HR731" s="166">
        <v>624</v>
      </c>
      <c r="HS731" s="154">
        <v>624</v>
      </c>
      <c r="HT731" s="151">
        <v>624</v>
      </c>
      <c r="HU731" s="151">
        <v>624</v>
      </c>
      <c r="HV731" s="151">
        <v>624</v>
      </c>
      <c r="HW731" s="170">
        <v>624</v>
      </c>
    </row>
    <row r="732" spans="1:231">
      <c r="A732" s="145">
        <f t="shared" si="60"/>
        <v>43948</v>
      </c>
      <c r="B732" s="220">
        <f>'Age&amp;Sex by occurrence date'!$GMD22</f>
        <v>621</v>
      </c>
      <c r="C732" s="220">
        <v>611</v>
      </c>
      <c r="D732" s="220">
        <v>611</v>
      </c>
      <c r="E732" s="220">
        <v>611</v>
      </c>
      <c r="F732" s="220">
        <v>611</v>
      </c>
      <c r="G732" s="220">
        <v>611</v>
      </c>
      <c r="H732" s="220">
        <v>611</v>
      </c>
      <c r="I732" s="220">
        <v>611</v>
      </c>
      <c r="J732" s="220">
        <v>611</v>
      </c>
      <c r="K732" s="220">
        <v>611</v>
      </c>
      <c r="L732" s="220">
        <v>611</v>
      </c>
      <c r="M732" s="220">
        <v>611</v>
      </c>
      <c r="N732" s="220">
        <v>611</v>
      </c>
      <c r="O732" s="220">
        <v>611</v>
      </c>
      <c r="P732" s="220">
        <v>611</v>
      </c>
      <c r="Q732" s="220">
        <v>611</v>
      </c>
      <c r="R732" s="220">
        <v>611</v>
      </c>
      <c r="S732" s="220">
        <v>611</v>
      </c>
      <c r="T732" s="220">
        <v>611</v>
      </c>
      <c r="U732" s="220">
        <v>611</v>
      </c>
      <c r="V732" s="220">
        <v>611</v>
      </c>
      <c r="W732" s="220">
        <v>611</v>
      </c>
      <c r="X732" s="220">
        <v>611</v>
      </c>
      <c r="Y732" s="220">
        <v>611</v>
      </c>
      <c r="Z732" s="220">
        <v>611</v>
      </c>
      <c r="AA732" s="220">
        <v>611</v>
      </c>
      <c r="AB732" s="220">
        <v>612</v>
      </c>
      <c r="AC732" s="220">
        <v>612</v>
      </c>
      <c r="AD732" s="220">
        <v>612</v>
      </c>
      <c r="AE732" s="220">
        <v>611</v>
      </c>
      <c r="AF732" s="220">
        <v>611</v>
      </c>
      <c r="AG732" s="220">
        <v>611</v>
      </c>
      <c r="AH732" s="220">
        <v>611</v>
      </c>
      <c r="AI732" s="220">
        <v>611</v>
      </c>
      <c r="AJ732" s="220">
        <v>611</v>
      </c>
      <c r="AK732" s="220">
        <v>611</v>
      </c>
      <c r="AL732" s="220">
        <v>611</v>
      </c>
      <c r="AM732" s="220">
        <v>611</v>
      </c>
      <c r="AN732" s="220">
        <v>611</v>
      </c>
      <c r="AO732" s="220">
        <v>611</v>
      </c>
      <c r="AP732" s="220">
        <v>611</v>
      </c>
      <c r="AQ732" s="220">
        <v>611</v>
      </c>
      <c r="AR732" s="220">
        <v>611</v>
      </c>
      <c r="AS732" s="220">
        <v>611</v>
      </c>
      <c r="AT732" s="220">
        <v>611</v>
      </c>
      <c r="AU732" s="220">
        <v>611</v>
      </c>
      <c r="AV732" s="220">
        <v>611</v>
      </c>
      <c r="AW732" s="220">
        <v>611</v>
      </c>
      <c r="AX732" s="220">
        <v>611</v>
      </c>
      <c r="AY732" s="220">
        <v>611</v>
      </c>
      <c r="AZ732" s="220">
        <v>611</v>
      </c>
      <c r="BA732" s="220">
        <v>611</v>
      </c>
      <c r="BB732" s="220">
        <v>611</v>
      </c>
      <c r="BC732" s="220">
        <v>611</v>
      </c>
      <c r="BD732" s="220">
        <v>611</v>
      </c>
      <c r="BE732" s="220">
        <v>611</v>
      </c>
      <c r="BF732" s="220">
        <v>611</v>
      </c>
      <c r="BG732" s="220">
        <v>611</v>
      </c>
      <c r="BH732" s="220">
        <v>611</v>
      </c>
      <c r="BI732" s="220">
        <v>611</v>
      </c>
      <c r="BJ732" s="220">
        <v>611</v>
      </c>
      <c r="BK732" s="220">
        <v>611</v>
      </c>
      <c r="BL732" s="220">
        <v>611</v>
      </c>
      <c r="BM732" s="220">
        <v>611</v>
      </c>
      <c r="BN732" s="220">
        <v>611</v>
      </c>
      <c r="BO732" s="220">
        <v>611</v>
      </c>
      <c r="BP732" s="220">
        <v>611</v>
      </c>
      <c r="BQ732" s="220">
        <v>611</v>
      </c>
      <c r="BR732" s="220">
        <v>611</v>
      </c>
      <c r="BS732" s="220">
        <v>611</v>
      </c>
      <c r="BT732" s="220">
        <v>611</v>
      </c>
      <c r="BU732" s="220">
        <v>611</v>
      </c>
      <c r="BV732" s="220">
        <v>611</v>
      </c>
      <c r="BW732" s="220">
        <v>611</v>
      </c>
      <c r="BX732" s="220">
        <v>611</v>
      </c>
      <c r="BY732" s="220">
        <v>611</v>
      </c>
      <c r="BZ732" s="220">
        <v>611</v>
      </c>
      <c r="CA732" s="220">
        <v>611</v>
      </c>
      <c r="CB732" s="220">
        <v>611</v>
      </c>
      <c r="CC732" s="220">
        <v>611</v>
      </c>
      <c r="CD732" s="220">
        <v>611</v>
      </c>
      <c r="CE732" s="220">
        <v>611</v>
      </c>
      <c r="CF732" s="220">
        <v>611</v>
      </c>
      <c r="CG732" s="220">
        <v>611</v>
      </c>
      <c r="CH732" s="220">
        <v>611</v>
      </c>
      <c r="CI732" s="220">
        <v>611</v>
      </c>
      <c r="CJ732" s="220">
        <v>611</v>
      </c>
      <c r="CK732" s="220">
        <v>611</v>
      </c>
      <c r="CL732" s="220">
        <v>611</v>
      </c>
      <c r="CM732" s="220">
        <v>611</v>
      </c>
      <c r="CN732" s="220">
        <v>611</v>
      </c>
      <c r="CO732" s="220">
        <v>611</v>
      </c>
      <c r="CP732" s="220">
        <v>611</v>
      </c>
      <c r="CQ732" s="220">
        <v>611</v>
      </c>
      <c r="CR732" s="220">
        <v>611</v>
      </c>
      <c r="CS732" s="220">
        <v>611</v>
      </c>
      <c r="CT732" s="220">
        <v>611</v>
      </c>
      <c r="CU732" s="220">
        <v>611</v>
      </c>
      <c r="CV732" s="220">
        <v>611</v>
      </c>
      <c r="CW732" s="220">
        <v>611</v>
      </c>
      <c r="CX732" s="220">
        <v>611</v>
      </c>
      <c r="CY732" s="220">
        <v>611</v>
      </c>
      <c r="CZ732" s="220">
        <v>611</v>
      </c>
      <c r="DA732" s="220">
        <v>611</v>
      </c>
      <c r="DB732" s="220">
        <v>611</v>
      </c>
      <c r="DC732" s="220">
        <v>611</v>
      </c>
      <c r="DD732" s="220">
        <v>611</v>
      </c>
      <c r="DE732" s="220">
        <v>611</v>
      </c>
      <c r="DF732" s="220">
        <v>611</v>
      </c>
      <c r="DG732" s="220">
        <v>611</v>
      </c>
      <c r="DH732" s="220">
        <v>611</v>
      </c>
      <c r="DI732" s="220">
        <v>611</v>
      </c>
      <c r="DJ732" s="220">
        <v>611</v>
      </c>
      <c r="DK732" s="220">
        <v>611</v>
      </c>
      <c r="DL732" s="220">
        <v>611</v>
      </c>
      <c r="DM732" s="220">
        <v>611</v>
      </c>
      <c r="DN732" s="220">
        <v>611</v>
      </c>
      <c r="DO732" s="220">
        <v>611</v>
      </c>
      <c r="DP732" s="220">
        <v>611</v>
      </c>
      <c r="DQ732" s="220">
        <v>611</v>
      </c>
      <c r="DR732" s="220">
        <v>611</v>
      </c>
      <c r="DS732" s="220">
        <v>611</v>
      </c>
      <c r="DT732" s="220">
        <v>611</v>
      </c>
      <c r="DU732" s="220">
        <v>611</v>
      </c>
      <c r="DV732" s="220">
        <v>611</v>
      </c>
      <c r="DW732" s="220">
        <v>611</v>
      </c>
      <c r="DX732" s="220">
        <v>611</v>
      </c>
      <c r="DY732" s="220">
        <v>611</v>
      </c>
      <c r="DZ732" s="220">
        <v>611</v>
      </c>
      <c r="EA732" s="220">
        <v>611</v>
      </c>
      <c r="EB732" s="220">
        <v>611</v>
      </c>
      <c r="EC732" s="220">
        <v>611</v>
      </c>
      <c r="ED732" s="220">
        <v>611</v>
      </c>
      <c r="EE732" s="220">
        <v>611</v>
      </c>
      <c r="EF732" s="220">
        <v>611</v>
      </c>
      <c r="EG732" s="220">
        <v>611</v>
      </c>
      <c r="EH732" s="220">
        <v>611</v>
      </c>
      <c r="EI732" s="220">
        <v>611</v>
      </c>
      <c r="EJ732" s="220">
        <v>611</v>
      </c>
      <c r="EK732" s="220">
        <v>611</v>
      </c>
      <c r="EL732" s="220">
        <v>611</v>
      </c>
      <c r="EM732" s="220">
        <v>611</v>
      </c>
      <c r="EN732" s="242">
        <v>611</v>
      </c>
      <c r="EO732" s="232">
        <v>611</v>
      </c>
      <c r="EP732" s="227">
        <v>611</v>
      </c>
      <c r="EQ732" s="154">
        <v>611</v>
      </c>
      <c r="ER732" s="154">
        <v>611</v>
      </c>
      <c r="ES732" s="154">
        <v>611</v>
      </c>
      <c r="ET732" s="154">
        <v>611</v>
      </c>
      <c r="EU732" s="154">
        <v>611</v>
      </c>
      <c r="EV732" s="154">
        <v>611</v>
      </c>
      <c r="EW732" s="154">
        <v>611</v>
      </c>
      <c r="EX732" s="154">
        <v>611</v>
      </c>
      <c r="EY732" s="154">
        <v>611</v>
      </c>
      <c r="EZ732" s="154">
        <v>611</v>
      </c>
      <c r="FA732" s="154">
        <v>611</v>
      </c>
      <c r="FB732" s="166">
        <v>611</v>
      </c>
      <c r="FC732" s="166">
        <v>611</v>
      </c>
      <c r="FD732" s="154">
        <v>611</v>
      </c>
      <c r="FE732" s="166">
        <v>611</v>
      </c>
      <c r="FF732" s="154">
        <v>611</v>
      </c>
      <c r="FG732" s="154">
        <v>611</v>
      </c>
      <c r="FH732" s="154">
        <v>611</v>
      </c>
      <c r="FI732" s="166">
        <v>611</v>
      </c>
      <c r="FJ732" s="166">
        <v>611</v>
      </c>
      <c r="FK732" s="154">
        <v>611</v>
      </c>
      <c r="FL732" s="154">
        <v>611</v>
      </c>
      <c r="FM732" s="154">
        <v>611</v>
      </c>
      <c r="FN732" s="154">
        <v>611</v>
      </c>
      <c r="FO732" s="154">
        <v>611</v>
      </c>
      <c r="FP732" s="154">
        <v>611</v>
      </c>
      <c r="FQ732" s="154">
        <v>611</v>
      </c>
      <c r="FR732" s="166">
        <v>611</v>
      </c>
      <c r="FS732" s="166">
        <v>611</v>
      </c>
      <c r="FT732" s="166">
        <v>611</v>
      </c>
      <c r="FU732" s="166">
        <v>611</v>
      </c>
      <c r="FV732" s="166">
        <v>611</v>
      </c>
      <c r="FW732" s="166">
        <v>611</v>
      </c>
      <c r="FX732" s="166">
        <v>611</v>
      </c>
      <c r="FY732" s="154">
        <v>611</v>
      </c>
      <c r="FZ732" s="154">
        <v>611</v>
      </c>
      <c r="GA732" s="154">
        <v>611</v>
      </c>
      <c r="GB732" s="154">
        <v>611</v>
      </c>
      <c r="GC732" s="154">
        <v>611</v>
      </c>
      <c r="GD732" s="154">
        <v>611</v>
      </c>
      <c r="GE732" s="154">
        <v>611</v>
      </c>
      <c r="GF732" s="154">
        <v>611</v>
      </c>
      <c r="GG732" s="154">
        <v>611</v>
      </c>
      <c r="GH732" s="154">
        <v>611</v>
      </c>
      <c r="GI732" s="154">
        <v>611</v>
      </c>
      <c r="GJ732" s="154">
        <v>611</v>
      </c>
      <c r="GK732" s="154">
        <v>611</v>
      </c>
      <c r="GL732" s="154">
        <v>611</v>
      </c>
      <c r="GM732" s="154">
        <v>611</v>
      </c>
      <c r="GN732" s="154">
        <v>611</v>
      </c>
      <c r="GO732" s="154">
        <v>611</v>
      </c>
      <c r="GP732" s="154">
        <v>611</v>
      </c>
      <c r="GQ732" s="154">
        <v>611</v>
      </c>
      <c r="GR732" s="154">
        <v>611</v>
      </c>
      <c r="GS732" s="154">
        <v>611</v>
      </c>
      <c r="GT732" s="166">
        <v>611</v>
      </c>
      <c r="GU732" s="166">
        <v>611</v>
      </c>
      <c r="GV732" s="166">
        <v>611</v>
      </c>
      <c r="GW732" s="166">
        <v>611</v>
      </c>
      <c r="GX732" s="166">
        <v>611</v>
      </c>
      <c r="GY732" s="166">
        <v>611</v>
      </c>
      <c r="GZ732" s="166">
        <v>611</v>
      </c>
      <c r="HA732" s="166">
        <v>611</v>
      </c>
      <c r="HB732" s="166">
        <v>611</v>
      </c>
      <c r="HC732" s="166">
        <v>611</v>
      </c>
      <c r="HD732" s="166">
        <v>611</v>
      </c>
      <c r="HE732" s="166">
        <v>611</v>
      </c>
      <c r="HF732" s="166">
        <v>611</v>
      </c>
      <c r="HG732" s="154">
        <v>611</v>
      </c>
      <c r="HH732" s="154">
        <v>611</v>
      </c>
      <c r="HI732" s="166">
        <v>611</v>
      </c>
      <c r="HJ732" s="154">
        <v>612</v>
      </c>
      <c r="HK732" s="154">
        <v>611</v>
      </c>
      <c r="HL732" s="166">
        <v>611</v>
      </c>
      <c r="HM732" s="154">
        <v>611</v>
      </c>
      <c r="HN732" s="154">
        <v>611</v>
      </c>
      <c r="HO732" s="166">
        <v>611</v>
      </c>
      <c r="HP732" s="154">
        <v>611</v>
      </c>
      <c r="HQ732" s="154">
        <v>611</v>
      </c>
      <c r="HR732" s="166">
        <v>611</v>
      </c>
      <c r="HS732" s="154">
        <v>611</v>
      </c>
      <c r="HT732" s="151">
        <v>611</v>
      </c>
      <c r="HU732" s="151">
        <v>611</v>
      </c>
      <c r="HV732" s="151">
        <v>611</v>
      </c>
      <c r="HW732" s="170">
        <v>611</v>
      </c>
    </row>
    <row r="733" spans="1:231">
      <c r="A733" s="145">
        <f t="shared" si="60"/>
        <v>43947</v>
      </c>
      <c r="B733" s="220">
        <f>'Age&amp;Sex by occurrence date'!$GMK22</f>
        <v>615</v>
      </c>
      <c r="C733" s="220">
        <v>607</v>
      </c>
      <c r="D733" s="220">
        <v>607</v>
      </c>
      <c r="E733" s="220">
        <v>607</v>
      </c>
      <c r="F733" s="220">
        <v>607</v>
      </c>
      <c r="G733" s="220">
        <v>607</v>
      </c>
      <c r="H733" s="220">
        <v>607</v>
      </c>
      <c r="I733" s="220">
        <v>607</v>
      </c>
      <c r="J733" s="220">
        <v>607</v>
      </c>
      <c r="K733" s="220">
        <v>607</v>
      </c>
      <c r="L733" s="220">
        <v>607</v>
      </c>
      <c r="M733" s="220">
        <v>607</v>
      </c>
      <c r="N733" s="220">
        <v>607</v>
      </c>
      <c r="O733" s="220">
        <v>607</v>
      </c>
      <c r="P733" s="220">
        <v>607</v>
      </c>
      <c r="Q733" s="220">
        <v>607</v>
      </c>
      <c r="R733" s="220">
        <v>607</v>
      </c>
      <c r="S733" s="220">
        <v>607</v>
      </c>
      <c r="T733" s="220">
        <v>607</v>
      </c>
      <c r="U733" s="220">
        <v>607</v>
      </c>
      <c r="V733" s="220">
        <v>607</v>
      </c>
      <c r="W733" s="220">
        <v>607</v>
      </c>
      <c r="X733" s="220">
        <v>607</v>
      </c>
      <c r="Y733" s="220">
        <v>607</v>
      </c>
      <c r="Z733" s="220">
        <v>607</v>
      </c>
      <c r="AA733" s="220">
        <v>607</v>
      </c>
      <c r="AB733" s="220">
        <v>608</v>
      </c>
      <c r="AC733" s="220">
        <v>608</v>
      </c>
      <c r="AD733" s="220">
        <v>608</v>
      </c>
      <c r="AE733" s="220">
        <v>607</v>
      </c>
      <c r="AF733" s="220">
        <v>607</v>
      </c>
      <c r="AG733" s="220">
        <v>607</v>
      </c>
      <c r="AH733" s="220">
        <v>607</v>
      </c>
      <c r="AI733" s="220">
        <v>607</v>
      </c>
      <c r="AJ733" s="220">
        <v>607</v>
      </c>
      <c r="AK733" s="220">
        <v>607</v>
      </c>
      <c r="AL733" s="220">
        <v>607</v>
      </c>
      <c r="AM733" s="220">
        <v>607</v>
      </c>
      <c r="AN733" s="220">
        <v>607</v>
      </c>
      <c r="AO733" s="220">
        <v>607</v>
      </c>
      <c r="AP733" s="220">
        <v>607</v>
      </c>
      <c r="AQ733" s="220">
        <v>607</v>
      </c>
      <c r="AR733" s="220">
        <v>607</v>
      </c>
      <c r="AS733" s="220">
        <v>607</v>
      </c>
      <c r="AT733" s="220">
        <v>607</v>
      </c>
      <c r="AU733" s="220">
        <v>607</v>
      </c>
      <c r="AV733" s="220">
        <v>607</v>
      </c>
      <c r="AW733" s="220">
        <v>607</v>
      </c>
      <c r="AX733" s="220">
        <v>607</v>
      </c>
      <c r="AY733" s="220">
        <v>607</v>
      </c>
      <c r="AZ733" s="220">
        <v>607</v>
      </c>
      <c r="BA733" s="220">
        <v>607</v>
      </c>
      <c r="BB733" s="220">
        <v>607</v>
      </c>
      <c r="BC733" s="220">
        <v>607</v>
      </c>
      <c r="BD733" s="220">
        <v>607</v>
      </c>
      <c r="BE733" s="220">
        <v>607</v>
      </c>
      <c r="BF733" s="220">
        <v>607</v>
      </c>
      <c r="BG733" s="220">
        <v>607</v>
      </c>
      <c r="BH733" s="220">
        <v>607</v>
      </c>
      <c r="BI733" s="220">
        <v>607</v>
      </c>
      <c r="BJ733" s="220">
        <v>607</v>
      </c>
      <c r="BK733" s="220">
        <v>607</v>
      </c>
      <c r="BL733" s="220">
        <v>607</v>
      </c>
      <c r="BM733" s="220">
        <v>607</v>
      </c>
      <c r="BN733" s="220">
        <v>607</v>
      </c>
      <c r="BO733" s="220">
        <v>607</v>
      </c>
      <c r="BP733" s="220">
        <v>607</v>
      </c>
      <c r="BQ733" s="220">
        <v>607</v>
      </c>
      <c r="BR733" s="220">
        <v>607</v>
      </c>
      <c r="BS733" s="220">
        <v>607</v>
      </c>
      <c r="BT733" s="220">
        <v>607</v>
      </c>
      <c r="BU733" s="220">
        <v>607</v>
      </c>
      <c r="BV733" s="220">
        <v>607</v>
      </c>
      <c r="BW733" s="220">
        <v>607</v>
      </c>
      <c r="BX733" s="220">
        <v>607</v>
      </c>
      <c r="BY733" s="220">
        <v>607</v>
      </c>
      <c r="BZ733" s="220">
        <v>607</v>
      </c>
      <c r="CA733" s="220">
        <v>607</v>
      </c>
      <c r="CB733" s="220">
        <v>607</v>
      </c>
      <c r="CC733" s="220">
        <v>607</v>
      </c>
      <c r="CD733" s="220">
        <v>607</v>
      </c>
      <c r="CE733" s="220">
        <v>607</v>
      </c>
      <c r="CF733" s="220">
        <v>607</v>
      </c>
      <c r="CG733" s="220">
        <v>607</v>
      </c>
      <c r="CH733" s="220">
        <v>607</v>
      </c>
      <c r="CI733" s="220">
        <v>607</v>
      </c>
      <c r="CJ733" s="220">
        <v>607</v>
      </c>
      <c r="CK733" s="220">
        <v>607</v>
      </c>
      <c r="CL733" s="220">
        <v>607</v>
      </c>
      <c r="CM733" s="220">
        <v>607</v>
      </c>
      <c r="CN733" s="220">
        <v>607</v>
      </c>
      <c r="CO733" s="220">
        <v>607</v>
      </c>
      <c r="CP733" s="220">
        <v>607</v>
      </c>
      <c r="CQ733" s="220">
        <v>607</v>
      </c>
      <c r="CR733" s="220">
        <v>607</v>
      </c>
      <c r="CS733" s="220">
        <v>607</v>
      </c>
      <c r="CT733" s="220">
        <v>607</v>
      </c>
      <c r="CU733" s="220">
        <v>607</v>
      </c>
      <c r="CV733" s="220">
        <v>607</v>
      </c>
      <c r="CW733" s="220">
        <v>607</v>
      </c>
      <c r="CX733" s="220">
        <v>607</v>
      </c>
      <c r="CY733" s="220">
        <v>607</v>
      </c>
      <c r="CZ733" s="220">
        <v>607</v>
      </c>
      <c r="DA733" s="220">
        <v>607</v>
      </c>
      <c r="DB733" s="220">
        <v>607</v>
      </c>
      <c r="DC733" s="220">
        <v>607</v>
      </c>
      <c r="DD733" s="220">
        <v>607</v>
      </c>
      <c r="DE733" s="220">
        <v>607</v>
      </c>
      <c r="DF733" s="220">
        <v>607</v>
      </c>
      <c r="DG733" s="220">
        <v>607</v>
      </c>
      <c r="DH733" s="220">
        <v>607</v>
      </c>
      <c r="DI733" s="220">
        <v>607</v>
      </c>
      <c r="DJ733" s="220">
        <v>607</v>
      </c>
      <c r="DK733" s="220">
        <v>607</v>
      </c>
      <c r="DL733" s="220">
        <v>607</v>
      </c>
      <c r="DM733" s="220">
        <v>607</v>
      </c>
      <c r="DN733" s="220">
        <v>607</v>
      </c>
      <c r="DO733" s="220">
        <v>607</v>
      </c>
      <c r="DP733" s="220">
        <v>607</v>
      </c>
      <c r="DQ733" s="220">
        <v>607</v>
      </c>
      <c r="DR733" s="220">
        <v>607</v>
      </c>
      <c r="DS733" s="220">
        <v>607</v>
      </c>
      <c r="DT733" s="220">
        <v>607</v>
      </c>
      <c r="DU733" s="220">
        <v>607</v>
      </c>
      <c r="DV733" s="220">
        <v>607</v>
      </c>
      <c r="DW733" s="220">
        <v>607</v>
      </c>
      <c r="DX733" s="220">
        <v>607</v>
      </c>
      <c r="DY733" s="220">
        <v>607</v>
      </c>
      <c r="DZ733" s="220">
        <v>607</v>
      </c>
      <c r="EA733" s="220">
        <v>607</v>
      </c>
      <c r="EB733" s="220">
        <v>607</v>
      </c>
      <c r="EC733" s="220">
        <v>607</v>
      </c>
      <c r="ED733" s="220">
        <v>607</v>
      </c>
      <c r="EE733" s="220">
        <v>607</v>
      </c>
      <c r="EF733" s="220">
        <v>607</v>
      </c>
      <c r="EG733" s="220">
        <v>607</v>
      </c>
      <c r="EH733" s="220">
        <v>607</v>
      </c>
      <c r="EI733" s="220">
        <v>607</v>
      </c>
      <c r="EJ733" s="220">
        <v>607</v>
      </c>
      <c r="EK733" s="220">
        <v>607</v>
      </c>
      <c r="EL733" s="220">
        <v>607</v>
      </c>
      <c r="EM733" s="220">
        <v>607</v>
      </c>
      <c r="EN733" s="242">
        <v>607</v>
      </c>
      <c r="EO733" s="232">
        <v>607</v>
      </c>
      <c r="EP733" s="227">
        <v>607</v>
      </c>
      <c r="EQ733" s="154">
        <v>607</v>
      </c>
      <c r="ER733" s="154">
        <v>607</v>
      </c>
      <c r="ES733" s="154">
        <v>607</v>
      </c>
      <c r="ET733" s="154">
        <v>607</v>
      </c>
      <c r="EU733" s="154">
        <v>607</v>
      </c>
      <c r="EV733" s="166">
        <v>607</v>
      </c>
      <c r="EW733" s="154">
        <v>607</v>
      </c>
      <c r="EX733" s="154">
        <v>607</v>
      </c>
      <c r="EY733" s="154">
        <v>607</v>
      </c>
      <c r="EZ733" s="154">
        <v>607</v>
      </c>
      <c r="FA733" s="154">
        <v>607</v>
      </c>
      <c r="FB733" s="154">
        <v>607</v>
      </c>
      <c r="FC733" s="166">
        <v>607</v>
      </c>
      <c r="FD733" s="154">
        <v>607</v>
      </c>
      <c r="FE733" s="154">
        <v>607</v>
      </c>
      <c r="FF733" s="154">
        <v>607</v>
      </c>
      <c r="FG733" s="154">
        <v>607</v>
      </c>
      <c r="FH733" s="166">
        <v>607</v>
      </c>
      <c r="FI733" s="166">
        <v>607</v>
      </c>
      <c r="FJ733" s="154">
        <v>607</v>
      </c>
      <c r="FK733" s="166">
        <v>607</v>
      </c>
      <c r="FL733" s="166">
        <v>607</v>
      </c>
      <c r="FM733" s="166">
        <v>607</v>
      </c>
      <c r="FN733" s="166">
        <v>607</v>
      </c>
      <c r="FO733" s="166">
        <v>607</v>
      </c>
      <c r="FP733" s="166">
        <v>607</v>
      </c>
      <c r="FQ733" s="166">
        <v>607</v>
      </c>
      <c r="FR733" s="166">
        <v>607</v>
      </c>
      <c r="FS733" s="166">
        <v>607</v>
      </c>
      <c r="FT733" s="166">
        <v>607</v>
      </c>
      <c r="FU733" s="166">
        <v>607</v>
      </c>
      <c r="FV733" s="166">
        <v>607</v>
      </c>
      <c r="FW733" s="166">
        <v>607</v>
      </c>
      <c r="FX733" s="166">
        <v>607</v>
      </c>
      <c r="FY733" s="166">
        <v>607</v>
      </c>
      <c r="FZ733" s="166">
        <v>607</v>
      </c>
      <c r="GA733" s="166">
        <v>607</v>
      </c>
      <c r="GB733" s="166">
        <v>607</v>
      </c>
      <c r="GC733" s="166">
        <v>607</v>
      </c>
      <c r="GD733" s="166">
        <v>607</v>
      </c>
      <c r="GE733" s="166">
        <v>607</v>
      </c>
      <c r="GF733" s="166">
        <v>607</v>
      </c>
      <c r="GG733" s="166">
        <v>607</v>
      </c>
      <c r="GH733" s="166">
        <v>607</v>
      </c>
      <c r="GI733" s="166">
        <v>607</v>
      </c>
      <c r="GJ733" s="166">
        <v>607</v>
      </c>
      <c r="GK733" s="154">
        <v>607</v>
      </c>
      <c r="GL733" s="154">
        <v>607</v>
      </c>
      <c r="GM733" s="154">
        <v>607</v>
      </c>
      <c r="GN733" s="154">
        <v>607</v>
      </c>
      <c r="GO733" s="154">
        <v>607</v>
      </c>
      <c r="GP733" s="154">
        <v>607</v>
      </c>
      <c r="GQ733" s="154">
        <v>607</v>
      </c>
      <c r="GR733" s="154">
        <v>607</v>
      </c>
      <c r="GS733" s="154">
        <v>607</v>
      </c>
      <c r="GT733" s="166">
        <v>607</v>
      </c>
      <c r="GU733" s="166">
        <v>607</v>
      </c>
      <c r="GV733" s="166">
        <v>607</v>
      </c>
      <c r="GW733" s="166">
        <v>607</v>
      </c>
      <c r="GX733" s="166">
        <v>607</v>
      </c>
      <c r="GY733" s="154">
        <v>607</v>
      </c>
      <c r="GZ733" s="154">
        <v>607</v>
      </c>
      <c r="HA733" s="154">
        <v>607</v>
      </c>
      <c r="HB733" s="154">
        <v>607</v>
      </c>
      <c r="HC733" s="154">
        <v>607</v>
      </c>
      <c r="HD733" s="154">
        <v>607</v>
      </c>
      <c r="HE733" s="154">
        <v>607</v>
      </c>
      <c r="HF733" s="166">
        <v>607</v>
      </c>
      <c r="HG733" s="154">
        <v>607</v>
      </c>
      <c r="HH733" s="154">
        <v>607</v>
      </c>
      <c r="HI733" s="166">
        <v>607</v>
      </c>
      <c r="HJ733" s="154">
        <v>608</v>
      </c>
      <c r="HK733" s="154">
        <v>607</v>
      </c>
      <c r="HL733" s="166">
        <v>607</v>
      </c>
      <c r="HM733" s="154">
        <v>607</v>
      </c>
      <c r="HN733" s="154">
        <v>607</v>
      </c>
      <c r="HO733" s="166">
        <v>607</v>
      </c>
      <c r="HP733" s="154">
        <v>607</v>
      </c>
      <c r="HQ733" s="154">
        <v>607</v>
      </c>
      <c r="HR733" s="166">
        <v>607</v>
      </c>
      <c r="HS733" s="154">
        <v>607</v>
      </c>
      <c r="HT733" s="151">
        <v>607</v>
      </c>
      <c r="HU733" s="151">
        <v>607</v>
      </c>
      <c r="HV733" s="151">
        <v>607</v>
      </c>
      <c r="HW733" s="170">
        <v>607</v>
      </c>
    </row>
    <row r="734" spans="1:231">
      <c r="A734" s="145">
        <f t="shared" si="60"/>
        <v>43946</v>
      </c>
      <c r="B734" s="220">
        <f>'Age&amp;Sex by occurrence date'!$GMR22</f>
        <v>606</v>
      </c>
      <c r="C734" s="220">
        <v>598</v>
      </c>
      <c r="D734" s="220">
        <v>598</v>
      </c>
      <c r="E734" s="220">
        <v>598</v>
      </c>
      <c r="F734" s="220">
        <v>598</v>
      </c>
      <c r="G734" s="220">
        <v>598</v>
      </c>
      <c r="H734" s="220">
        <v>598</v>
      </c>
      <c r="I734" s="220">
        <v>598</v>
      </c>
      <c r="J734" s="220">
        <v>598</v>
      </c>
      <c r="K734" s="220">
        <v>598</v>
      </c>
      <c r="L734" s="220">
        <v>598</v>
      </c>
      <c r="M734" s="220">
        <v>598</v>
      </c>
      <c r="N734" s="220">
        <v>598</v>
      </c>
      <c r="O734" s="220">
        <v>598</v>
      </c>
      <c r="P734" s="220">
        <v>598</v>
      </c>
      <c r="Q734" s="220">
        <v>598</v>
      </c>
      <c r="R734" s="220">
        <v>598</v>
      </c>
      <c r="S734" s="220">
        <v>598</v>
      </c>
      <c r="T734" s="220">
        <v>598</v>
      </c>
      <c r="U734" s="220">
        <v>598</v>
      </c>
      <c r="V734" s="220">
        <v>598</v>
      </c>
      <c r="W734" s="220">
        <v>598</v>
      </c>
      <c r="X734" s="220">
        <v>598</v>
      </c>
      <c r="Y734" s="220">
        <v>598</v>
      </c>
      <c r="Z734" s="220">
        <v>598</v>
      </c>
      <c r="AA734" s="220">
        <v>598</v>
      </c>
      <c r="AB734" s="220">
        <v>599</v>
      </c>
      <c r="AC734" s="220">
        <v>599</v>
      </c>
      <c r="AD734" s="220">
        <v>599</v>
      </c>
      <c r="AE734" s="220">
        <v>598</v>
      </c>
      <c r="AF734" s="220">
        <v>598</v>
      </c>
      <c r="AG734" s="220">
        <v>598</v>
      </c>
      <c r="AH734" s="220">
        <v>598</v>
      </c>
      <c r="AI734" s="220">
        <v>598</v>
      </c>
      <c r="AJ734" s="220">
        <v>598</v>
      </c>
      <c r="AK734" s="220">
        <v>598</v>
      </c>
      <c r="AL734" s="220">
        <v>598</v>
      </c>
      <c r="AM734" s="220">
        <v>598</v>
      </c>
      <c r="AN734" s="220">
        <v>598</v>
      </c>
      <c r="AO734" s="220">
        <v>598</v>
      </c>
      <c r="AP734" s="220">
        <v>598</v>
      </c>
      <c r="AQ734" s="220">
        <v>598</v>
      </c>
      <c r="AR734" s="220">
        <v>598</v>
      </c>
      <c r="AS734" s="220">
        <v>598</v>
      </c>
      <c r="AT734" s="220">
        <v>598</v>
      </c>
      <c r="AU734" s="220">
        <v>598</v>
      </c>
      <c r="AV734" s="220">
        <v>598</v>
      </c>
      <c r="AW734" s="220">
        <v>598</v>
      </c>
      <c r="AX734" s="220">
        <v>598</v>
      </c>
      <c r="AY734" s="220">
        <v>598</v>
      </c>
      <c r="AZ734" s="220">
        <v>598</v>
      </c>
      <c r="BA734" s="220">
        <v>598</v>
      </c>
      <c r="BB734" s="220">
        <v>598</v>
      </c>
      <c r="BC734" s="220">
        <v>598</v>
      </c>
      <c r="BD734" s="220">
        <v>598</v>
      </c>
      <c r="BE734" s="220">
        <v>598</v>
      </c>
      <c r="BF734" s="220">
        <v>598</v>
      </c>
      <c r="BG734" s="220">
        <v>598</v>
      </c>
      <c r="BH734" s="220">
        <v>598</v>
      </c>
      <c r="BI734" s="220">
        <v>598</v>
      </c>
      <c r="BJ734" s="220">
        <v>598</v>
      </c>
      <c r="BK734" s="220">
        <v>598</v>
      </c>
      <c r="BL734" s="220">
        <v>598</v>
      </c>
      <c r="BM734" s="220">
        <v>598</v>
      </c>
      <c r="BN734" s="220">
        <v>598</v>
      </c>
      <c r="BO734" s="220">
        <v>598</v>
      </c>
      <c r="BP734" s="220">
        <v>598</v>
      </c>
      <c r="BQ734" s="220">
        <v>598</v>
      </c>
      <c r="BR734" s="220">
        <v>598</v>
      </c>
      <c r="BS734" s="220">
        <v>598</v>
      </c>
      <c r="BT734" s="220">
        <v>598</v>
      </c>
      <c r="BU734" s="220">
        <v>598</v>
      </c>
      <c r="BV734" s="220">
        <v>598</v>
      </c>
      <c r="BW734" s="220">
        <v>598</v>
      </c>
      <c r="BX734" s="220">
        <v>598</v>
      </c>
      <c r="BY734" s="220">
        <v>598</v>
      </c>
      <c r="BZ734" s="220">
        <v>598</v>
      </c>
      <c r="CA734" s="220">
        <v>598</v>
      </c>
      <c r="CB734" s="220">
        <v>598</v>
      </c>
      <c r="CC734" s="220">
        <v>598</v>
      </c>
      <c r="CD734" s="220">
        <v>598</v>
      </c>
      <c r="CE734" s="220">
        <v>598</v>
      </c>
      <c r="CF734" s="220">
        <v>598</v>
      </c>
      <c r="CG734" s="220">
        <v>598</v>
      </c>
      <c r="CH734" s="220">
        <v>598</v>
      </c>
      <c r="CI734" s="220">
        <v>598</v>
      </c>
      <c r="CJ734" s="220">
        <v>598</v>
      </c>
      <c r="CK734" s="220">
        <v>598</v>
      </c>
      <c r="CL734" s="220">
        <v>598</v>
      </c>
      <c r="CM734" s="220">
        <v>598</v>
      </c>
      <c r="CN734" s="220">
        <v>598</v>
      </c>
      <c r="CO734" s="220">
        <v>598</v>
      </c>
      <c r="CP734" s="220">
        <v>598</v>
      </c>
      <c r="CQ734" s="220">
        <v>598</v>
      </c>
      <c r="CR734" s="220">
        <v>598</v>
      </c>
      <c r="CS734" s="220">
        <v>598</v>
      </c>
      <c r="CT734" s="220">
        <v>598</v>
      </c>
      <c r="CU734" s="220">
        <v>598</v>
      </c>
      <c r="CV734" s="220">
        <v>598</v>
      </c>
      <c r="CW734" s="220">
        <v>598</v>
      </c>
      <c r="CX734" s="220">
        <v>598</v>
      </c>
      <c r="CY734" s="220">
        <v>598</v>
      </c>
      <c r="CZ734" s="220">
        <v>598</v>
      </c>
      <c r="DA734" s="220">
        <v>598</v>
      </c>
      <c r="DB734" s="220">
        <v>598</v>
      </c>
      <c r="DC734" s="220">
        <v>598</v>
      </c>
      <c r="DD734" s="220">
        <v>598</v>
      </c>
      <c r="DE734" s="220">
        <v>598</v>
      </c>
      <c r="DF734" s="220">
        <v>598</v>
      </c>
      <c r="DG734" s="220">
        <v>598</v>
      </c>
      <c r="DH734" s="220">
        <v>598</v>
      </c>
      <c r="DI734" s="220">
        <v>598</v>
      </c>
      <c r="DJ734" s="220">
        <v>598</v>
      </c>
      <c r="DK734" s="220">
        <v>598</v>
      </c>
      <c r="DL734" s="220">
        <v>598</v>
      </c>
      <c r="DM734" s="220">
        <v>598</v>
      </c>
      <c r="DN734" s="220">
        <v>598</v>
      </c>
      <c r="DO734" s="220">
        <v>598</v>
      </c>
      <c r="DP734" s="220">
        <v>598</v>
      </c>
      <c r="DQ734" s="220">
        <v>598</v>
      </c>
      <c r="DR734" s="220">
        <v>598</v>
      </c>
      <c r="DS734" s="220">
        <v>598</v>
      </c>
      <c r="DT734" s="220">
        <v>598</v>
      </c>
      <c r="DU734" s="220">
        <v>598</v>
      </c>
      <c r="DV734" s="220">
        <v>598</v>
      </c>
      <c r="DW734" s="220">
        <v>598</v>
      </c>
      <c r="DX734" s="220">
        <v>598</v>
      </c>
      <c r="DY734" s="220">
        <v>598</v>
      </c>
      <c r="DZ734" s="220">
        <v>598</v>
      </c>
      <c r="EA734" s="220">
        <v>598</v>
      </c>
      <c r="EB734" s="220">
        <v>598</v>
      </c>
      <c r="EC734" s="220">
        <v>598</v>
      </c>
      <c r="ED734" s="220">
        <v>598</v>
      </c>
      <c r="EE734" s="220">
        <v>598</v>
      </c>
      <c r="EF734" s="220">
        <v>598</v>
      </c>
      <c r="EG734" s="220">
        <v>598</v>
      </c>
      <c r="EH734" s="220">
        <v>598</v>
      </c>
      <c r="EI734" s="220">
        <v>598</v>
      </c>
      <c r="EJ734" s="220">
        <v>598</v>
      </c>
      <c r="EK734" s="220">
        <v>598</v>
      </c>
      <c r="EL734" s="220">
        <v>598</v>
      </c>
      <c r="EM734" s="220">
        <v>598</v>
      </c>
      <c r="EN734" s="242">
        <v>598</v>
      </c>
      <c r="EO734" s="232">
        <v>598</v>
      </c>
      <c r="EP734" s="228">
        <v>598</v>
      </c>
      <c r="EQ734" s="166">
        <v>598</v>
      </c>
      <c r="ER734" s="166">
        <v>598</v>
      </c>
      <c r="ES734" s="166">
        <v>598</v>
      </c>
      <c r="ET734" s="166">
        <v>598</v>
      </c>
      <c r="EU734" s="166">
        <v>598</v>
      </c>
      <c r="EV734" s="154">
        <v>598</v>
      </c>
      <c r="EW734" s="166">
        <v>598</v>
      </c>
      <c r="EX734" s="166">
        <v>598</v>
      </c>
      <c r="EY734" s="166">
        <v>598</v>
      </c>
      <c r="EZ734" s="166">
        <v>598</v>
      </c>
      <c r="FA734" s="166">
        <v>598</v>
      </c>
      <c r="FB734" s="154">
        <v>598</v>
      </c>
      <c r="FC734" s="154">
        <v>598</v>
      </c>
      <c r="FD734" s="154">
        <v>598</v>
      </c>
      <c r="FE734" s="166">
        <v>598</v>
      </c>
      <c r="FF734" s="166">
        <v>598</v>
      </c>
      <c r="FG734" s="166">
        <v>598</v>
      </c>
      <c r="FH734" s="154">
        <v>598</v>
      </c>
      <c r="FI734" s="154">
        <v>598</v>
      </c>
      <c r="FJ734" s="166">
        <v>598</v>
      </c>
      <c r="FK734" s="166">
        <v>598</v>
      </c>
      <c r="FL734" s="166">
        <v>598</v>
      </c>
      <c r="FM734" s="166">
        <v>598</v>
      </c>
      <c r="FN734" s="166">
        <v>598</v>
      </c>
      <c r="FO734" s="166">
        <v>598</v>
      </c>
      <c r="FP734" s="166">
        <v>598</v>
      </c>
      <c r="FQ734" s="166">
        <v>598</v>
      </c>
      <c r="FR734" s="154">
        <v>598</v>
      </c>
      <c r="FS734" s="154">
        <v>598</v>
      </c>
      <c r="FT734" s="154">
        <v>598</v>
      </c>
      <c r="FU734" s="154">
        <v>598</v>
      </c>
      <c r="FV734" s="154">
        <v>598</v>
      </c>
      <c r="FW734" s="154">
        <v>598</v>
      </c>
      <c r="FX734" s="154">
        <v>598</v>
      </c>
      <c r="FY734" s="154">
        <v>598</v>
      </c>
      <c r="FZ734" s="154">
        <v>598</v>
      </c>
      <c r="GA734" s="154">
        <v>598</v>
      </c>
      <c r="GB734" s="154">
        <v>598</v>
      </c>
      <c r="GC734" s="154">
        <v>598</v>
      </c>
      <c r="GD734" s="154">
        <v>598</v>
      </c>
      <c r="GE734" s="154">
        <v>598</v>
      </c>
      <c r="GF734" s="154">
        <v>598</v>
      </c>
      <c r="GG734" s="154">
        <v>598</v>
      </c>
      <c r="GH734" s="154">
        <v>598</v>
      </c>
      <c r="GI734" s="154">
        <v>598</v>
      </c>
      <c r="GJ734" s="154">
        <v>598</v>
      </c>
      <c r="GK734" s="166">
        <v>598</v>
      </c>
      <c r="GL734" s="166">
        <v>598</v>
      </c>
      <c r="GM734" s="166">
        <v>598</v>
      </c>
      <c r="GN734" s="166">
        <v>598</v>
      </c>
      <c r="GO734" s="166">
        <v>598</v>
      </c>
      <c r="GP734" s="166">
        <v>598</v>
      </c>
      <c r="GQ734" s="166">
        <v>598</v>
      </c>
      <c r="GR734" s="166">
        <v>598</v>
      </c>
      <c r="GS734" s="166">
        <v>598</v>
      </c>
      <c r="GT734" s="154">
        <v>598</v>
      </c>
      <c r="GU734" s="154">
        <v>598</v>
      </c>
      <c r="GV734" s="154">
        <v>598</v>
      </c>
      <c r="GW734" s="154">
        <v>598</v>
      </c>
      <c r="GX734" s="166">
        <v>598</v>
      </c>
      <c r="GY734" s="166">
        <v>598</v>
      </c>
      <c r="GZ734" s="166">
        <v>598</v>
      </c>
      <c r="HA734" s="166">
        <v>598</v>
      </c>
      <c r="HB734" s="166">
        <v>598</v>
      </c>
      <c r="HC734" s="166">
        <v>598</v>
      </c>
      <c r="HD734" s="166">
        <v>598</v>
      </c>
      <c r="HE734" s="166">
        <v>598</v>
      </c>
      <c r="HF734" s="166">
        <v>598</v>
      </c>
      <c r="HG734" s="154">
        <v>598</v>
      </c>
      <c r="HH734" s="154">
        <v>598</v>
      </c>
      <c r="HI734" s="166">
        <v>598</v>
      </c>
      <c r="HJ734" s="154">
        <v>599</v>
      </c>
      <c r="HK734" s="154">
        <v>598</v>
      </c>
      <c r="HL734" s="166">
        <v>598</v>
      </c>
      <c r="HM734" s="154">
        <v>598</v>
      </c>
      <c r="HN734" s="154">
        <v>598</v>
      </c>
      <c r="HO734" s="166">
        <v>598</v>
      </c>
      <c r="HP734" s="154">
        <v>598</v>
      </c>
      <c r="HQ734" s="154">
        <v>598</v>
      </c>
      <c r="HR734" s="166">
        <v>598</v>
      </c>
      <c r="HS734" s="154">
        <v>598</v>
      </c>
      <c r="HT734" s="151">
        <v>598</v>
      </c>
      <c r="HU734" s="151">
        <v>598</v>
      </c>
      <c r="HV734" s="151">
        <v>598</v>
      </c>
      <c r="HW734" s="170">
        <v>598</v>
      </c>
    </row>
    <row r="735" spans="1:231">
      <c r="A735" s="145">
        <f t="shared" si="60"/>
        <v>43945</v>
      </c>
      <c r="B735" s="220">
        <f>'Age&amp;Sex by occurrence date'!$GMY22</f>
        <v>592</v>
      </c>
      <c r="C735" s="220">
        <v>584</v>
      </c>
      <c r="D735" s="220">
        <v>584</v>
      </c>
      <c r="E735" s="220">
        <v>584</v>
      </c>
      <c r="F735" s="220">
        <v>584</v>
      </c>
      <c r="G735" s="220">
        <v>584</v>
      </c>
      <c r="H735" s="220">
        <v>584</v>
      </c>
      <c r="I735" s="220">
        <v>584</v>
      </c>
      <c r="J735" s="220">
        <v>584</v>
      </c>
      <c r="K735" s="220">
        <v>584</v>
      </c>
      <c r="L735" s="220">
        <v>584</v>
      </c>
      <c r="M735" s="220">
        <v>584</v>
      </c>
      <c r="N735" s="220">
        <v>584</v>
      </c>
      <c r="O735" s="220">
        <v>584</v>
      </c>
      <c r="P735" s="220">
        <v>584</v>
      </c>
      <c r="Q735" s="220">
        <v>584</v>
      </c>
      <c r="R735" s="220">
        <v>584</v>
      </c>
      <c r="S735" s="220">
        <v>584</v>
      </c>
      <c r="T735" s="220">
        <v>584</v>
      </c>
      <c r="U735" s="220">
        <v>584</v>
      </c>
      <c r="V735" s="220">
        <v>584</v>
      </c>
      <c r="W735" s="220">
        <v>584</v>
      </c>
      <c r="X735" s="220">
        <v>584</v>
      </c>
      <c r="Y735" s="220">
        <v>584</v>
      </c>
      <c r="Z735" s="220">
        <v>584</v>
      </c>
      <c r="AA735" s="220">
        <v>584</v>
      </c>
      <c r="AB735" s="220">
        <v>585</v>
      </c>
      <c r="AC735" s="220">
        <v>585</v>
      </c>
      <c r="AD735" s="220">
        <v>585</v>
      </c>
      <c r="AE735" s="220">
        <v>584</v>
      </c>
      <c r="AF735" s="220">
        <v>584</v>
      </c>
      <c r="AG735" s="220">
        <v>584</v>
      </c>
      <c r="AH735" s="220">
        <v>584</v>
      </c>
      <c r="AI735" s="220">
        <v>584</v>
      </c>
      <c r="AJ735" s="220">
        <v>584</v>
      </c>
      <c r="AK735" s="220">
        <v>584</v>
      </c>
      <c r="AL735" s="220">
        <v>584</v>
      </c>
      <c r="AM735" s="220">
        <v>584</v>
      </c>
      <c r="AN735" s="220">
        <v>584</v>
      </c>
      <c r="AO735" s="220">
        <v>584</v>
      </c>
      <c r="AP735" s="220">
        <v>584</v>
      </c>
      <c r="AQ735" s="220">
        <v>584</v>
      </c>
      <c r="AR735" s="220">
        <v>584</v>
      </c>
      <c r="AS735" s="220">
        <v>584</v>
      </c>
      <c r="AT735" s="220">
        <v>584</v>
      </c>
      <c r="AU735" s="220">
        <v>584</v>
      </c>
      <c r="AV735" s="220">
        <v>584</v>
      </c>
      <c r="AW735" s="220">
        <v>584</v>
      </c>
      <c r="AX735" s="220">
        <v>584</v>
      </c>
      <c r="AY735" s="220">
        <v>584</v>
      </c>
      <c r="AZ735" s="220">
        <v>584</v>
      </c>
      <c r="BA735" s="220">
        <v>584</v>
      </c>
      <c r="BB735" s="220">
        <v>584</v>
      </c>
      <c r="BC735" s="220">
        <v>584</v>
      </c>
      <c r="BD735" s="220">
        <v>584</v>
      </c>
      <c r="BE735" s="220">
        <v>584</v>
      </c>
      <c r="BF735" s="220">
        <v>584</v>
      </c>
      <c r="BG735" s="220">
        <v>584</v>
      </c>
      <c r="BH735" s="220">
        <v>584</v>
      </c>
      <c r="BI735" s="220">
        <v>584</v>
      </c>
      <c r="BJ735" s="220">
        <v>584</v>
      </c>
      <c r="BK735" s="220">
        <v>584</v>
      </c>
      <c r="BL735" s="220">
        <v>584</v>
      </c>
      <c r="BM735" s="220">
        <v>584</v>
      </c>
      <c r="BN735" s="220">
        <v>584</v>
      </c>
      <c r="BO735" s="220">
        <v>584</v>
      </c>
      <c r="BP735" s="220">
        <v>584</v>
      </c>
      <c r="BQ735" s="220">
        <v>584</v>
      </c>
      <c r="BR735" s="220">
        <v>584</v>
      </c>
      <c r="BS735" s="220">
        <v>584</v>
      </c>
      <c r="BT735" s="220">
        <v>584</v>
      </c>
      <c r="BU735" s="220">
        <v>584</v>
      </c>
      <c r="BV735" s="220">
        <v>584</v>
      </c>
      <c r="BW735" s="220">
        <v>584</v>
      </c>
      <c r="BX735" s="220">
        <v>584</v>
      </c>
      <c r="BY735" s="220">
        <v>584</v>
      </c>
      <c r="BZ735" s="220">
        <v>584</v>
      </c>
      <c r="CA735" s="220">
        <v>584</v>
      </c>
      <c r="CB735" s="220">
        <v>584</v>
      </c>
      <c r="CC735" s="220">
        <v>584</v>
      </c>
      <c r="CD735" s="220">
        <v>584</v>
      </c>
      <c r="CE735" s="220">
        <v>584</v>
      </c>
      <c r="CF735" s="220">
        <v>584</v>
      </c>
      <c r="CG735" s="220">
        <v>584</v>
      </c>
      <c r="CH735" s="220">
        <v>584</v>
      </c>
      <c r="CI735" s="220">
        <v>584</v>
      </c>
      <c r="CJ735" s="220">
        <v>584</v>
      </c>
      <c r="CK735" s="220">
        <v>584</v>
      </c>
      <c r="CL735" s="220">
        <v>584</v>
      </c>
      <c r="CM735" s="220">
        <v>584</v>
      </c>
      <c r="CN735" s="220">
        <v>584</v>
      </c>
      <c r="CO735" s="220">
        <v>584</v>
      </c>
      <c r="CP735" s="220">
        <v>584</v>
      </c>
      <c r="CQ735" s="220">
        <v>584</v>
      </c>
      <c r="CR735" s="220">
        <v>584</v>
      </c>
      <c r="CS735" s="220">
        <v>584</v>
      </c>
      <c r="CT735" s="220">
        <v>584</v>
      </c>
      <c r="CU735" s="220">
        <v>584</v>
      </c>
      <c r="CV735" s="220">
        <v>584</v>
      </c>
      <c r="CW735" s="220">
        <v>584</v>
      </c>
      <c r="CX735" s="220">
        <v>584</v>
      </c>
      <c r="CY735" s="220">
        <v>584</v>
      </c>
      <c r="CZ735" s="220">
        <v>584</v>
      </c>
      <c r="DA735" s="220">
        <v>584</v>
      </c>
      <c r="DB735" s="220">
        <v>584</v>
      </c>
      <c r="DC735" s="220">
        <v>584</v>
      </c>
      <c r="DD735" s="220">
        <v>584</v>
      </c>
      <c r="DE735" s="220">
        <v>584</v>
      </c>
      <c r="DF735" s="220">
        <v>584</v>
      </c>
      <c r="DG735" s="220">
        <v>584</v>
      </c>
      <c r="DH735" s="220">
        <v>584</v>
      </c>
      <c r="DI735" s="220">
        <v>584</v>
      </c>
      <c r="DJ735" s="220">
        <v>584</v>
      </c>
      <c r="DK735" s="220">
        <v>584</v>
      </c>
      <c r="DL735" s="220">
        <v>584</v>
      </c>
      <c r="DM735" s="220">
        <v>584</v>
      </c>
      <c r="DN735" s="220">
        <v>584</v>
      </c>
      <c r="DO735" s="220">
        <v>584</v>
      </c>
      <c r="DP735" s="220">
        <v>584</v>
      </c>
      <c r="DQ735" s="220">
        <v>584</v>
      </c>
      <c r="DR735" s="220">
        <v>584</v>
      </c>
      <c r="DS735" s="220">
        <v>584</v>
      </c>
      <c r="DT735" s="220">
        <v>584</v>
      </c>
      <c r="DU735" s="220">
        <v>584</v>
      </c>
      <c r="DV735" s="220">
        <v>584</v>
      </c>
      <c r="DW735" s="220">
        <v>584</v>
      </c>
      <c r="DX735" s="220">
        <v>584</v>
      </c>
      <c r="DY735" s="220">
        <v>584</v>
      </c>
      <c r="DZ735" s="220">
        <v>584</v>
      </c>
      <c r="EA735" s="220">
        <v>584</v>
      </c>
      <c r="EB735" s="220">
        <v>584</v>
      </c>
      <c r="EC735" s="220">
        <v>584</v>
      </c>
      <c r="ED735" s="220">
        <v>584</v>
      </c>
      <c r="EE735" s="220">
        <v>584</v>
      </c>
      <c r="EF735" s="220">
        <v>584</v>
      </c>
      <c r="EG735" s="220">
        <v>584</v>
      </c>
      <c r="EH735" s="220">
        <v>584</v>
      </c>
      <c r="EI735" s="220">
        <v>584</v>
      </c>
      <c r="EJ735" s="220">
        <v>584</v>
      </c>
      <c r="EK735" s="220">
        <v>584</v>
      </c>
      <c r="EL735" s="220">
        <v>584</v>
      </c>
      <c r="EM735" s="220">
        <v>584</v>
      </c>
      <c r="EN735" s="242">
        <v>584</v>
      </c>
      <c r="EO735" s="232">
        <v>584</v>
      </c>
      <c r="EP735" s="227">
        <v>584</v>
      </c>
      <c r="EQ735" s="154">
        <v>584</v>
      </c>
      <c r="ER735" s="154">
        <v>584</v>
      </c>
      <c r="ES735" s="154">
        <v>584</v>
      </c>
      <c r="ET735" s="154">
        <v>584</v>
      </c>
      <c r="EU735" s="154">
        <v>584</v>
      </c>
      <c r="EV735" s="154">
        <v>584</v>
      </c>
      <c r="EW735" s="154">
        <v>584</v>
      </c>
      <c r="EX735" s="154">
        <v>584</v>
      </c>
      <c r="EY735" s="154">
        <v>584</v>
      </c>
      <c r="EZ735" s="154">
        <v>584</v>
      </c>
      <c r="FA735" s="154">
        <v>584</v>
      </c>
      <c r="FB735" s="166">
        <v>584</v>
      </c>
      <c r="FC735" s="166">
        <v>584</v>
      </c>
      <c r="FD735" s="166">
        <v>584</v>
      </c>
      <c r="FE735" s="166">
        <v>584</v>
      </c>
      <c r="FF735" s="154">
        <v>584</v>
      </c>
      <c r="FG735" s="154">
        <v>584</v>
      </c>
      <c r="FH735" s="166">
        <v>584</v>
      </c>
      <c r="FI735" s="154">
        <v>584</v>
      </c>
      <c r="FJ735" s="154">
        <v>584</v>
      </c>
      <c r="FK735" s="166">
        <v>584</v>
      </c>
      <c r="FL735" s="166">
        <v>584</v>
      </c>
      <c r="FM735" s="166">
        <v>584</v>
      </c>
      <c r="FN735" s="166">
        <v>584</v>
      </c>
      <c r="FO735" s="166">
        <v>584</v>
      </c>
      <c r="FP735" s="166">
        <v>584</v>
      </c>
      <c r="FQ735" s="166">
        <v>584</v>
      </c>
      <c r="FR735" s="154">
        <v>584</v>
      </c>
      <c r="FS735" s="154">
        <v>584</v>
      </c>
      <c r="FT735" s="154">
        <v>584</v>
      </c>
      <c r="FU735" s="154">
        <v>584</v>
      </c>
      <c r="FV735" s="154">
        <v>584</v>
      </c>
      <c r="FW735" s="154">
        <v>584</v>
      </c>
      <c r="FX735" s="154">
        <v>584</v>
      </c>
      <c r="FY735" s="166">
        <v>584</v>
      </c>
      <c r="FZ735" s="166">
        <v>584</v>
      </c>
      <c r="GA735" s="166">
        <v>584</v>
      </c>
      <c r="GB735" s="166">
        <v>584</v>
      </c>
      <c r="GC735" s="166">
        <v>584</v>
      </c>
      <c r="GD735" s="166">
        <v>584</v>
      </c>
      <c r="GE735" s="166">
        <v>584</v>
      </c>
      <c r="GF735" s="166">
        <v>584</v>
      </c>
      <c r="GG735" s="166">
        <v>584</v>
      </c>
      <c r="GH735" s="166">
        <v>584</v>
      </c>
      <c r="GI735" s="166">
        <v>584</v>
      </c>
      <c r="GJ735" s="166">
        <v>584</v>
      </c>
      <c r="GK735" s="166">
        <v>584</v>
      </c>
      <c r="GL735" s="166">
        <v>584</v>
      </c>
      <c r="GM735" s="166">
        <v>584</v>
      </c>
      <c r="GN735" s="166">
        <v>584</v>
      </c>
      <c r="GO735" s="166">
        <v>584</v>
      </c>
      <c r="GP735" s="166">
        <v>584</v>
      </c>
      <c r="GQ735" s="166">
        <v>584</v>
      </c>
      <c r="GR735" s="166">
        <v>584</v>
      </c>
      <c r="GS735" s="166">
        <v>584</v>
      </c>
      <c r="GT735" s="166">
        <v>584</v>
      </c>
      <c r="GU735" s="166">
        <v>584</v>
      </c>
      <c r="GV735" s="166">
        <v>584</v>
      </c>
      <c r="GW735" s="166">
        <v>584</v>
      </c>
      <c r="GX735" s="166">
        <v>584</v>
      </c>
      <c r="GY735" s="166">
        <v>584</v>
      </c>
      <c r="GZ735" s="166">
        <v>584</v>
      </c>
      <c r="HA735" s="166">
        <v>584</v>
      </c>
      <c r="HB735" s="166">
        <v>584</v>
      </c>
      <c r="HC735" s="166">
        <v>584</v>
      </c>
      <c r="HD735" s="166">
        <v>584</v>
      </c>
      <c r="HE735" s="166">
        <v>584</v>
      </c>
      <c r="HF735" s="166">
        <v>584</v>
      </c>
      <c r="HG735" s="154">
        <v>584</v>
      </c>
      <c r="HH735" s="154">
        <v>584</v>
      </c>
      <c r="HI735" s="166">
        <v>584</v>
      </c>
      <c r="HJ735" s="154">
        <v>585</v>
      </c>
      <c r="HK735" s="154">
        <v>584</v>
      </c>
      <c r="HL735" s="166">
        <v>584</v>
      </c>
      <c r="HM735" s="154">
        <v>584</v>
      </c>
      <c r="HN735" s="154">
        <v>584</v>
      </c>
      <c r="HO735" s="166">
        <v>584</v>
      </c>
      <c r="HP735" s="154">
        <v>584</v>
      </c>
      <c r="HQ735" s="154">
        <v>584</v>
      </c>
      <c r="HR735" s="166">
        <v>584</v>
      </c>
      <c r="HS735" s="154">
        <v>584</v>
      </c>
      <c r="HT735" s="151">
        <v>584</v>
      </c>
      <c r="HU735" s="151">
        <v>584</v>
      </c>
      <c r="HV735" s="151">
        <v>584</v>
      </c>
      <c r="HW735" s="170">
        <v>584</v>
      </c>
    </row>
    <row r="736" spans="1:231">
      <c r="A736" s="145">
        <f t="shared" si="60"/>
        <v>43944</v>
      </c>
      <c r="B736" s="220">
        <f>'Age&amp;Sex by occurrence date'!$GNF22</f>
        <v>584</v>
      </c>
      <c r="C736" s="220">
        <v>577</v>
      </c>
      <c r="D736" s="220">
        <v>577</v>
      </c>
      <c r="E736" s="220">
        <v>577</v>
      </c>
      <c r="F736" s="220">
        <v>577</v>
      </c>
      <c r="G736" s="220">
        <v>577</v>
      </c>
      <c r="H736" s="220">
        <v>577</v>
      </c>
      <c r="I736" s="220">
        <v>577</v>
      </c>
      <c r="J736" s="220">
        <v>577</v>
      </c>
      <c r="K736" s="220">
        <v>577</v>
      </c>
      <c r="L736" s="220">
        <v>577</v>
      </c>
      <c r="M736" s="220">
        <v>577</v>
      </c>
      <c r="N736" s="220">
        <v>577</v>
      </c>
      <c r="O736" s="220">
        <v>577</v>
      </c>
      <c r="P736" s="220">
        <v>577</v>
      </c>
      <c r="Q736" s="220">
        <v>577</v>
      </c>
      <c r="R736" s="220">
        <v>577</v>
      </c>
      <c r="S736" s="220">
        <v>577</v>
      </c>
      <c r="T736" s="220">
        <v>577</v>
      </c>
      <c r="U736" s="220">
        <v>577</v>
      </c>
      <c r="V736" s="220">
        <v>577</v>
      </c>
      <c r="W736" s="220">
        <v>577</v>
      </c>
      <c r="X736" s="220">
        <v>577</v>
      </c>
      <c r="Y736" s="220">
        <v>577</v>
      </c>
      <c r="Z736" s="220">
        <v>577</v>
      </c>
      <c r="AA736" s="220">
        <v>577</v>
      </c>
      <c r="AB736" s="220">
        <v>578</v>
      </c>
      <c r="AC736" s="220">
        <v>578</v>
      </c>
      <c r="AD736" s="220">
        <v>578</v>
      </c>
      <c r="AE736" s="220">
        <v>577</v>
      </c>
      <c r="AF736" s="220">
        <v>577</v>
      </c>
      <c r="AG736" s="220">
        <v>577</v>
      </c>
      <c r="AH736" s="220">
        <v>577</v>
      </c>
      <c r="AI736" s="220">
        <v>577</v>
      </c>
      <c r="AJ736" s="220">
        <v>577</v>
      </c>
      <c r="AK736" s="220">
        <v>577</v>
      </c>
      <c r="AL736" s="220">
        <v>577</v>
      </c>
      <c r="AM736" s="220">
        <v>577</v>
      </c>
      <c r="AN736" s="220">
        <v>577</v>
      </c>
      <c r="AO736" s="220">
        <v>577</v>
      </c>
      <c r="AP736" s="220">
        <v>577</v>
      </c>
      <c r="AQ736" s="220">
        <v>577</v>
      </c>
      <c r="AR736" s="220">
        <v>577</v>
      </c>
      <c r="AS736" s="220">
        <v>577</v>
      </c>
      <c r="AT736" s="220">
        <v>577</v>
      </c>
      <c r="AU736" s="220">
        <v>577</v>
      </c>
      <c r="AV736" s="220">
        <v>577</v>
      </c>
      <c r="AW736" s="220">
        <v>577</v>
      </c>
      <c r="AX736" s="220">
        <v>577</v>
      </c>
      <c r="AY736" s="220">
        <v>577</v>
      </c>
      <c r="AZ736" s="220">
        <v>577</v>
      </c>
      <c r="BA736" s="220">
        <v>577</v>
      </c>
      <c r="BB736" s="220">
        <v>577</v>
      </c>
      <c r="BC736" s="220">
        <v>577</v>
      </c>
      <c r="BD736" s="220">
        <v>577</v>
      </c>
      <c r="BE736" s="220">
        <v>577</v>
      </c>
      <c r="BF736" s="220">
        <v>577</v>
      </c>
      <c r="BG736" s="220">
        <v>577</v>
      </c>
      <c r="BH736" s="220">
        <v>577</v>
      </c>
      <c r="BI736" s="220">
        <v>577</v>
      </c>
      <c r="BJ736" s="220">
        <v>577</v>
      </c>
      <c r="BK736" s="220">
        <v>577</v>
      </c>
      <c r="BL736" s="220">
        <v>577</v>
      </c>
      <c r="BM736" s="220">
        <v>577</v>
      </c>
      <c r="BN736" s="220">
        <v>577</v>
      </c>
      <c r="BO736" s="220">
        <v>577</v>
      </c>
      <c r="BP736" s="220">
        <v>577</v>
      </c>
      <c r="BQ736" s="220">
        <v>577</v>
      </c>
      <c r="BR736" s="220">
        <v>577</v>
      </c>
      <c r="BS736" s="220">
        <v>577</v>
      </c>
      <c r="BT736" s="220">
        <v>577</v>
      </c>
      <c r="BU736" s="220">
        <v>577</v>
      </c>
      <c r="BV736" s="220">
        <v>577</v>
      </c>
      <c r="BW736" s="220">
        <v>577</v>
      </c>
      <c r="BX736" s="220">
        <v>577</v>
      </c>
      <c r="BY736" s="220">
        <v>577</v>
      </c>
      <c r="BZ736" s="220">
        <v>577</v>
      </c>
      <c r="CA736" s="220">
        <v>577</v>
      </c>
      <c r="CB736" s="220">
        <v>577</v>
      </c>
      <c r="CC736" s="220">
        <v>577</v>
      </c>
      <c r="CD736" s="220">
        <v>577</v>
      </c>
      <c r="CE736" s="220">
        <v>577</v>
      </c>
      <c r="CF736" s="220">
        <v>577</v>
      </c>
      <c r="CG736" s="220">
        <v>577</v>
      </c>
      <c r="CH736" s="220">
        <v>577</v>
      </c>
      <c r="CI736" s="220">
        <v>577</v>
      </c>
      <c r="CJ736" s="220">
        <v>577</v>
      </c>
      <c r="CK736" s="220">
        <v>577</v>
      </c>
      <c r="CL736" s="220">
        <v>577</v>
      </c>
      <c r="CM736" s="220">
        <v>577</v>
      </c>
      <c r="CN736" s="220">
        <v>577</v>
      </c>
      <c r="CO736" s="220">
        <v>577</v>
      </c>
      <c r="CP736" s="220">
        <v>577</v>
      </c>
      <c r="CQ736" s="220">
        <v>577</v>
      </c>
      <c r="CR736" s="220">
        <v>577</v>
      </c>
      <c r="CS736" s="220">
        <v>577</v>
      </c>
      <c r="CT736" s="220">
        <v>577</v>
      </c>
      <c r="CU736" s="220">
        <v>577</v>
      </c>
      <c r="CV736" s="220">
        <v>577</v>
      </c>
      <c r="CW736" s="220">
        <v>577</v>
      </c>
      <c r="CX736" s="220">
        <v>577</v>
      </c>
      <c r="CY736" s="220">
        <v>577</v>
      </c>
      <c r="CZ736" s="220">
        <v>577</v>
      </c>
      <c r="DA736" s="220">
        <v>577</v>
      </c>
      <c r="DB736" s="220">
        <v>577</v>
      </c>
      <c r="DC736" s="220">
        <v>577</v>
      </c>
      <c r="DD736" s="220">
        <v>577</v>
      </c>
      <c r="DE736" s="220">
        <v>577</v>
      </c>
      <c r="DF736" s="220">
        <v>577</v>
      </c>
      <c r="DG736" s="220">
        <v>577</v>
      </c>
      <c r="DH736" s="220">
        <v>577</v>
      </c>
      <c r="DI736" s="220">
        <v>577</v>
      </c>
      <c r="DJ736" s="220">
        <v>577</v>
      </c>
      <c r="DK736" s="220">
        <v>577</v>
      </c>
      <c r="DL736" s="220">
        <v>577</v>
      </c>
      <c r="DM736" s="220">
        <v>577</v>
      </c>
      <c r="DN736" s="220">
        <v>577</v>
      </c>
      <c r="DO736" s="220">
        <v>577</v>
      </c>
      <c r="DP736" s="220">
        <v>577</v>
      </c>
      <c r="DQ736" s="220">
        <v>577</v>
      </c>
      <c r="DR736" s="220">
        <v>577</v>
      </c>
      <c r="DS736" s="220">
        <v>577</v>
      </c>
      <c r="DT736" s="220">
        <v>577</v>
      </c>
      <c r="DU736" s="220">
        <v>577</v>
      </c>
      <c r="DV736" s="220">
        <v>577</v>
      </c>
      <c r="DW736" s="220">
        <v>577</v>
      </c>
      <c r="DX736" s="220">
        <v>577</v>
      </c>
      <c r="DY736" s="220">
        <v>577</v>
      </c>
      <c r="DZ736" s="220">
        <v>577</v>
      </c>
      <c r="EA736" s="220">
        <v>577</v>
      </c>
      <c r="EB736" s="220">
        <v>577</v>
      </c>
      <c r="EC736" s="220">
        <v>577</v>
      </c>
      <c r="ED736" s="220">
        <v>577</v>
      </c>
      <c r="EE736" s="220">
        <v>577</v>
      </c>
      <c r="EF736" s="220">
        <v>577</v>
      </c>
      <c r="EG736" s="220">
        <v>577</v>
      </c>
      <c r="EH736" s="220">
        <v>577</v>
      </c>
      <c r="EI736" s="220">
        <v>577</v>
      </c>
      <c r="EJ736" s="220">
        <v>577</v>
      </c>
      <c r="EK736" s="220">
        <v>577</v>
      </c>
      <c r="EL736" s="220">
        <v>577</v>
      </c>
      <c r="EM736" s="220">
        <v>577</v>
      </c>
      <c r="EN736" s="242">
        <v>577</v>
      </c>
      <c r="EO736" s="232">
        <v>577</v>
      </c>
      <c r="EP736" s="227">
        <v>577</v>
      </c>
      <c r="EQ736" s="154">
        <v>577</v>
      </c>
      <c r="ER736" s="154">
        <v>577</v>
      </c>
      <c r="ES736" s="154">
        <v>577</v>
      </c>
      <c r="ET736" s="154">
        <v>577</v>
      </c>
      <c r="EU736" s="154">
        <v>577</v>
      </c>
      <c r="EV736" s="154">
        <v>577</v>
      </c>
      <c r="EW736" s="166">
        <v>577</v>
      </c>
      <c r="EX736" s="166">
        <v>577</v>
      </c>
      <c r="EY736" s="166">
        <v>577</v>
      </c>
      <c r="EZ736" s="166">
        <v>577</v>
      </c>
      <c r="FA736" s="166">
        <v>577</v>
      </c>
      <c r="FB736" s="154">
        <v>577</v>
      </c>
      <c r="FC736" s="166">
        <v>577</v>
      </c>
      <c r="FD736" s="154">
        <v>577</v>
      </c>
      <c r="FE736" s="154">
        <v>577</v>
      </c>
      <c r="FF736" s="166">
        <v>577</v>
      </c>
      <c r="FG736" s="166">
        <v>577</v>
      </c>
      <c r="FH736" s="154">
        <v>577</v>
      </c>
      <c r="FI736" s="166">
        <v>577</v>
      </c>
      <c r="FJ736" s="166">
        <v>577</v>
      </c>
      <c r="FK736" s="166">
        <v>577</v>
      </c>
      <c r="FL736" s="166">
        <v>577</v>
      </c>
      <c r="FM736" s="166">
        <v>577</v>
      </c>
      <c r="FN736" s="166">
        <v>577</v>
      </c>
      <c r="FO736" s="166">
        <v>577</v>
      </c>
      <c r="FP736" s="166">
        <v>577</v>
      </c>
      <c r="FQ736" s="166">
        <v>577</v>
      </c>
      <c r="FR736" s="166">
        <v>577</v>
      </c>
      <c r="FS736" s="166">
        <v>577</v>
      </c>
      <c r="FT736" s="166">
        <v>577</v>
      </c>
      <c r="FU736" s="166">
        <v>577</v>
      </c>
      <c r="FV736" s="166">
        <v>577</v>
      </c>
      <c r="FW736" s="166">
        <v>577</v>
      </c>
      <c r="FX736" s="166">
        <v>577</v>
      </c>
      <c r="FY736" s="166">
        <v>577</v>
      </c>
      <c r="FZ736" s="166">
        <v>577</v>
      </c>
      <c r="GA736" s="166">
        <v>577</v>
      </c>
      <c r="GB736" s="166">
        <v>577</v>
      </c>
      <c r="GC736" s="166">
        <v>577</v>
      </c>
      <c r="GD736" s="166">
        <v>577</v>
      </c>
      <c r="GE736" s="166">
        <v>577</v>
      </c>
      <c r="GF736" s="166">
        <v>577</v>
      </c>
      <c r="GG736" s="166">
        <v>577</v>
      </c>
      <c r="GH736" s="166">
        <v>577</v>
      </c>
      <c r="GI736" s="166">
        <v>577</v>
      </c>
      <c r="GJ736" s="166">
        <v>577</v>
      </c>
      <c r="GK736" s="154">
        <v>577</v>
      </c>
      <c r="GL736" s="154">
        <v>577</v>
      </c>
      <c r="GM736" s="154">
        <v>577</v>
      </c>
      <c r="GN736" s="154">
        <v>577</v>
      </c>
      <c r="GO736" s="154">
        <v>577</v>
      </c>
      <c r="GP736" s="154">
        <v>577</v>
      </c>
      <c r="GQ736" s="154">
        <v>577</v>
      </c>
      <c r="GR736" s="154">
        <v>577</v>
      </c>
      <c r="GS736" s="154">
        <v>577</v>
      </c>
      <c r="GT736" s="166">
        <v>577</v>
      </c>
      <c r="GU736" s="166">
        <v>577</v>
      </c>
      <c r="GV736" s="166">
        <v>577</v>
      </c>
      <c r="GW736" s="166">
        <v>577</v>
      </c>
      <c r="GX736" s="166">
        <v>577</v>
      </c>
      <c r="GY736" s="166">
        <v>577</v>
      </c>
      <c r="GZ736" s="166">
        <v>577</v>
      </c>
      <c r="HA736" s="166">
        <v>577</v>
      </c>
      <c r="HB736" s="166">
        <v>577</v>
      </c>
      <c r="HC736" s="166">
        <v>577</v>
      </c>
      <c r="HD736" s="166">
        <v>577</v>
      </c>
      <c r="HE736" s="166">
        <v>577</v>
      </c>
      <c r="HF736" s="154">
        <v>577</v>
      </c>
      <c r="HG736" s="154">
        <v>577</v>
      </c>
      <c r="HH736" s="154">
        <v>577</v>
      </c>
      <c r="HI736" s="154">
        <v>577</v>
      </c>
      <c r="HJ736" s="154">
        <v>578</v>
      </c>
      <c r="HK736" s="154">
        <v>577</v>
      </c>
      <c r="HL736" s="154">
        <v>577</v>
      </c>
      <c r="HM736" s="154">
        <v>577</v>
      </c>
      <c r="HN736" s="154">
        <v>577</v>
      </c>
      <c r="HO736" s="166">
        <v>577</v>
      </c>
      <c r="HP736" s="154">
        <v>577</v>
      </c>
      <c r="HQ736" s="154">
        <v>577</v>
      </c>
      <c r="HR736" s="166">
        <v>577</v>
      </c>
      <c r="HS736" s="154">
        <v>577</v>
      </c>
      <c r="HT736" s="151">
        <v>577</v>
      </c>
      <c r="HU736" s="151">
        <v>577</v>
      </c>
      <c r="HV736" s="151">
        <v>577</v>
      </c>
      <c r="HW736" s="170">
        <v>577</v>
      </c>
    </row>
    <row r="737" spans="1:231">
      <c r="A737" s="145">
        <f t="shared" si="60"/>
        <v>43943</v>
      </c>
      <c r="B737" s="220">
        <f>'Age&amp;Sex by occurrence date'!$GNM22</f>
        <v>576</v>
      </c>
      <c r="C737" s="220">
        <v>571</v>
      </c>
      <c r="D737" s="220">
        <v>571</v>
      </c>
      <c r="E737" s="220">
        <v>571</v>
      </c>
      <c r="F737" s="220">
        <v>571</v>
      </c>
      <c r="G737" s="220">
        <v>571</v>
      </c>
      <c r="H737" s="220">
        <v>571</v>
      </c>
      <c r="I737" s="220">
        <v>571</v>
      </c>
      <c r="J737" s="220">
        <v>571</v>
      </c>
      <c r="K737" s="220">
        <v>571</v>
      </c>
      <c r="L737" s="220">
        <v>571</v>
      </c>
      <c r="M737" s="220">
        <v>571</v>
      </c>
      <c r="N737" s="220">
        <v>571</v>
      </c>
      <c r="O737" s="220">
        <v>571</v>
      </c>
      <c r="P737" s="220">
        <v>571</v>
      </c>
      <c r="Q737" s="220">
        <v>571</v>
      </c>
      <c r="R737" s="220">
        <v>571</v>
      </c>
      <c r="S737" s="220">
        <v>571</v>
      </c>
      <c r="T737" s="220">
        <v>571</v>
      </c>
      <c r="U737" s="220">
        <v>571</v>
      </c>
      <c r="V737" s="220">
        <v>571</v>
      </c>
      <c r="W737" s="220">
        <v>571</v>
      </c>
      <c r="X737" s="220">
        <v>571</v>
      </c>
      <c r="Y737" s="220">
        <v>571</v>
      </c>
      <c r="Z737" s="220">
        <v>571</v>
      </c>
      <c r="AA737" s="220">
        <v>571</v>
      </c>
      <c r="AB737" s="220">
        <v>572</v>
      </c>
      <c r="AC737" s="220">
        <v>572</v>
      </c>
      <c r="AD737" s="220">
        <v>572</v>
      </c>
      <c r="AE737" s="220">
        <v>571</v>
      </c>
      <c r="AF737" s="220">
        <v>571</v>
      </c>
      <c r="AG737" s="220">
        <v>571</v>
      </c>
      <c r="AH737" s="220">
        <v>571</v>
      </c>
      <c r="AI737" s="220">
        <v>571</v>
      </c>
      <c r="AJ737" s="220">
        <v>571</v>
      </c>
      <c r="AK737" s="220">
        <v>571</v>
      </c>
      <c r="AL737" s="220">
        <v>571</v>
      </c>
      <c r="AM737" s="220">
        <v>571</v>
      </c>
      <c r="AN737" s="220">
        <v>571</v>
      </c>
      <c r="AO737" s="220">
        <v>571</v>
      </c>
      <c r="AP737" s="220">
        <v>571</v>
      </c>
      <c r="AQ737" s="220">
        <v>571</v>
      </c>
      <c r="AR737" s="220">
        <v>571</v>
      </c>
      <c r="AS737" s="220">
        <v>571</v>
      </c>
      <c r="AT737" s="220">
        <v>571</v>
      </c>
      <c r="AU737" s="220">
        <v>571</v>
      </c>
      <c r="AV737" s="220">
        <v>571</v>
      </c>
      <c r="AW737" s="220">
        <v>571</v>
      </c>
      <c r="AX737" s="220">
        <v>571</v>
      </c>
      <c r="AY737" s="220">
        <v>571</v>
      </c>
      <c r="AZ737" s="220">
        <v>571</v>
      </c>
      <c r="BA737" s="220">
        <v>571</v>
      </c>
      <c r="BB737" s="220">
        <v>571</v>
      </c>
      <c r="BC737" s="220">
        <v>571</v>
      </c>
      <c r="BD737" s="220">
        <v>571</v>
      </c>
      <c r="BE737" s="220">
        <v>571</v>
      </c>
      <c r="BF737" s="220">
        <v>571</v>
      </c>
      <c r="BG737" s="220">
        <v>571</v>
      </c>
      <c r="BH737" s="220">
        <v>571</v>
      </c>
      <c r="BI737" s="220">
        <v>571</v>
      </c>
      <c r="BJ737" s="220">
        <v>571</v>
      </c>
      <c r="BK737" s="220">
        <v>571</v>
      </c>
      <c r="BL737" s="220">
        <v>571</v>
      </c>
      <c r="BM737" s="220">
        <v>571</v>
      </c>
      <c r="BN737" s="220">
        <v>571</v>
      </c>
      <c r="BO737" s="220">
        <v>571</v>
      </c>
      <c r="BP737" s="220">
        <v>571</v>
      </c>
      <c r="BQ737" s="220">
        <v>571</v>
      </c>
      <c r="BR737" s="220">
        <v>571</v>
      </c>
      <c r="BS737" s="220">
        <v>571</v>
      </c>
      <c r="BT737" s="220">
        <v>571</v>
      </c>
      <c r="BU737" s="220">
        <v>571</v>
      </c>
      <c r="BV737" s="220">
        <v>571</v>
      </c>
      <c r="BW737" s="220">
        <v>571</v>
      </c>
      <c r="BX737" s="220">
        <v>571</v>
      </c>
      <c r="BY737" s="220">
        <v>571</v>
      </c>
      <c r="BZ737" s="220">
        <v>571</v>
      </c>
      <c r="CA737" s="220">
        <v>571</v>
      </c>
      <c r="CB737" s="220">
        <v>571</v>
      </c>
      <c r="CC737" s="220">
        <v>571</v>
      </c>
      <c r="CD737" s="220">
        <v>571</v>
      </c>
      <c r="CE737" s="220">
        <v>571</v>
      </c>
      <c r="CF737" s="220">
        <v>571</v>
      </c>
      <c r="CG737" s="220">
        <v>571</v>
      </c>
      <c r="CH737" s="220">
        <v>571</v>
      </c>
      <c r="CI737" s="220">
        <v>571</v>
      </c>
      <c r="CJ737" s="220">
        <v>571</v>
      </c>
      <c r="CK737" s="220">
        <v>571</v>
      </c>
      <c r="CL737" s="220">
        <v>571</v>
      </c>
      <c r="CM737" s="220">
        <v>571</v>
      </c>
      <c r="CN737" s="220">
        <v>571</v>
      </c>
      <c r="CO737" s="220">
        <v>571</v>
      </c>
      <c r="CP737" s="220">
        <v>571</v>
      </c>
      <c r="CQ737" s="220">
        <v>571</v>
      </c>
      <c r="CR737" s="220">
        <v>571</v>
      </c>
      <c r="CS737" s="220">
        <v>571</v>
      </c>
      <c r="CT737" s="220">
        <v>571</v>
      </c>
      <c r="CU737" s="220">
        <v>571</v>
      </c>
      <c r="CV737" s="220">
        <v>571</v>
      </c>
      <c r="CW737" s="220">
        <v>571</v>
      </c>
      <c r="CX737" s="220">
        <v>571</v>
      </c>
      <c r="CY737" s="220">
        <v>571</v>
      </c>
      <c r="CZ737" s="220">
        <v>571</v>
      </c>
      <c r="DA737" s="220">
        <v>571</v>
      </c>
      <c r="DB737" s="220">
        <v>571</v>
      </c>
      <c r="DC737" s="220">
        <v>571</v>
      </c>
      <c r="DD737" s="220">
        <v>571</v>
      </c>
      <c r="DE737" s="220">
        <v>571</v>
      </c>
      <c r="DF737" s="220">
        <v>571</v>
      </c>
      <c r="DG737" s="220">
        <v>571</v>
      </c>
      <c r="DH737" s="220">
        <v>571</v>
      </c>
      <c r="DI737" s="220">
        <v>571</v>
      </c>
      <c r="DJ737" s="220">
        <v>571</v>
      </c>
      <c r="DK737" s="220">
        <v>571</v>
      </c>
      <c r="DL737" s="220">
        <v>571</v>
      </c>
      <c r="DM737" s="220">
        <v>571</v>
      </c>
      <c r="DN737" s="220">
        <v>571</v>
      </c>
      <c r="DO737" s="220">
        <v>571</v>
      </c>
      <c r="DP737" s="220">
        <v>571</v>
      </c>
      <c r="DQ737" s="220">
        <v>571</v>
      </c>
      <c r="DR737" s="220">
        <v>571</v>
      </c>
      <c r="DS737" s="220">
        <v>571</v>
      </c>
      <c r="DT737" s="220">
        <v>571</v>
      </c>
      <c r="DU737" s="220">
        <v>571</v>
      </c>
      <c r="DV737" s="220">
        <v>571</v>
      </c>
      <c r="DW737" s="220">
        <v>571</v>
      </c>
      <c r="DX737" s="220">
        <v>571</v>
      </c>
      <c r="DY737" s="220">
        <v>571</v>
      </c>
      <c r="DZ737" s="220">
        <v>571</v>
      </c>
      <c r="EA737" s="220">
        <v>571</v>
      </c>
      <c r="EB737" s="220">
        <v>571</v>
      </c>
      <c r="EC737" s="220">
        <v>571</v>
      </c>
      <c r="ED737" s="220">
        <v>571</v>
      </c>
      <c r="EE737" s="220">
        <v>571</v>
      </c>
      <c r="EF737" s="220">
        <v>571</v>
      </c>
      <c r="EG737" s="220">
        <v>571</v>
      </c>
      <c r="EH737" s="220">
        <v>571</v>
      </c>
      <c r="EI737" s="220">
        <v>571</v>
      </c>
      <c r="EJ737" s="220">
        <v>571</v>
      </c>
      <c r="EK737" s="220">
        <v>571</v>
      </c>
      <c r="EL737" s="220">
        <v>571</v>
      </c>
      <c r="EM737" s="220">
        <v>571</v>
      </c>
      <c r="EN737" s="242">
        <v>571</v>
      </c>
      <c r="EO737" s="232">
        <v>571</v>
      </c>
      <c r="EP737" s="228">
        <v>571</v>
      </c>
      <c r="EQ737" s="166">
        <v>571</v>
      </c>
      <c r="ER737" s="166">
        <v>571</v>
      </c>
      <c r="ES737" s="166">
        <v>571</v>
      </c>
      <c r="ET737" s="166">
        <v>571</v>
      </c>
      <c r="EU737" s="166">
        <v>571</v>
      </c>
      <c r="EV737" s="166">
        <v>571</v>
      </c>
      <c r="EW737" s="166">
        <v>571</v>
      </c>
      <c r="EX737" s="166">
        <v>571</v>
      </c>
      <c r="EY737" s="166">
        <v>571</v>
      </c>
      <c r="EZ737" s="166">
        <v>571</v>
      </c>
      <c r="FA737" s="166">
        <v>571</v>
      </c>
      <c r="FB737" s="166">
        <v>571</v>
      </c>
      <c r="FC737" s="154">
        <v>571</v>
      </c>
      <c r="FD737" s="166">
        <v>571</v>
      </c>
      <c r="FE737" s="166">
        <v>571</v>
      </c>
      <c r="FF737" s="166">
        <v>571</v>
      </c>
      <c r="FG737" s="166">
        <v>571</v>
      </c>
      <c r="FH737" s="166">
        <v>571</v>
      </c>
      <c r="FI737" s="154">
        <v>571</v>
      </c>
      <c r="FJ737" s="166">
        <v>571</v>
      </c>
      <c r="FK737" s="154">
        <v>571</v>
      </c>
      <c r="FL737" s="154">
        <v>571</v>
      </c>
      <c r="FM737" s="154">
        <v>571</v>
      </c>
      <c r="FN737" s="154">
        <v>571</v>
      </c>
      <c r="FO737" s="154">
        <v>571</v>
      </c>
      <c r="FP737" s="154">
        <v>571</v>
      </c>
      <c r="FQ737" s="154">
        <v>571</v>
      </c>
      <c r="FR737" s="166">
        <v>571</v>
      </c>
      <c r="FS737" s="166">
        <v>571</v>
      </c>
      <c r="FT737" s="166">
        <v>571</v>
      </c>
      <c r="FU737" s="166">
        <v>571</v>
      </c>
      <c r="FV737" s="166">
        <v>571</v>
      </c>
      <c r="FW737" s="166">
        <v>571</v>
      </c>
      <c r="FX737" s="166">
        <v>571</v>
      </c>
      <c r="FY737" s="154">
        <v>571</v>
      </c>
      <c r="FZ737" s="154">
        <v>571</v>
      </c>
      <c r="GA737" s="154">
        <v>571</v>
      </c>
      <c r="GB737" s="154">
        <v>571</v>
      </c>
      <c r="GC737" s="154">
        <v>571</v>
      </c>
      <c r="GD737" s="154">
        <v>571</v>
      </c>
      <c r="GE737" s="154">
        <v>571</v>
      </c>
      <c r="GF737" s="154">
        <v>571</v>
      </c>
      <c r="GG737" s="154">
        <v>571</v>
      </c>
      <c r="GH737" s="154">
        <v>571</v>
      </c>
      <c r="GI737" s="154">
        <v>571</v>
      </c>
      <c r="GJ737" s="154">
        <v>571</v>
      </c>
      <c r="GK737" s="154">
        <v>571</v>
      </c>
      <c r="GL737" s="154">
        <v>571</v>
      </c>
      <c r="GM737" s="154">
        <v>571</v>
      </c>
      <c r="GN737" s="154">
        <v>571</v>
      </c>
      <c r="GO737" s="154">
        <v>571</v>
      </c>
      <c r="GP737" s="154">
        <v>571</v>
      </c>
      <c r="GQ737" s="154">
        <v>571</v>
      </c>
      <c r="GR737" s="154">
        <v>571</v>
      </c>
      <c r="GS737" s="154">
        <v>571</v>
      </c>
      <c r="GT737" s="166">
        <v>571</v>
      </c>
      <c r="GU737" s="166">
        <v>571</v>
      </c>
      <c r="GV737" s="166">
        <v>571</v>
      </c>
      <c r="GW737" s="166">
        <v>571</v>
      </c>
      <c r="GX737" s="154">
        <v>571</v>
      </c>
      <c r="GY737" s="154">
        <v>571</v>
      </c>
      <c r="GZ737" s="154">
        <v>571</v>
      </c>
      <c r="HA737" s="154">
        <v>571</v>
      </c>
      <c r="HB737" s="154">
        <v>571</v>
      </c>
      <c r="HC737" s="154">
        <v>571</v>
      </c>
      <c r="HD737" s="154">
        <v>571</v>
      </c>
      <c r="HE737" s="154">
        <v>571</v>
      </c>
      <c r="HF737" s="154">
        <v>571</v>
      </c>
      <c r="HG737" s="154">
        <v>571</v>
      </c>
      <c r="HH737" s="154">
        <v>571</v>
      </c>
      <c r="HI737" s="154">
        <v>571</v>
      </c>
      <c r="HJ737" s="154">
        <v>572</v>
      </c>
      <c r="HK737" s="154">
        <v>571</v>
      </c>
      <c r="HL737" s="154">
        <v>571</v>
      </c>
      <c r="HM737" s="154">
        <v>571</v>
      </c>
      <c r="HN737" s="154">
        <v>571</v>
      </c>
      <c r="HO737" s="166">
        <v>571</v>
      </c>
      <c r="HP737" s="154">
        <v>571</v>
      </c>
      <c r="HQ737" s="154">
        <v>571</v>
      </c>
      <c r="HR737" s="166">
        <v>571</v>
      </c>
      <c r="HS737" s="154">
        <v>571</v>
      </c>
      <c r="HT737" s="151">
        <v>571</v>
      </c>
      <c r="HU737" s="151">
        <v>571</v>
      </c>
      <c r="HV737" s="151">
        <v>571</v>
      </c>
      <c r="HW737" s="170">
        <v>571</v>
      </c>
    </row>
    <row r="738" spans="1:231">
      <c r="A738" s="145">
        <f t="shared" si="60"/>
        <v>43942</v>
      </c>
      <c r="B738" s="220">
        <f>'Age&amp;Sex by occurrence date'!$GNT22</f>
        <v>564</v>
      </c>
      <c r="C738" s="220">
        <v>559</v>
      </c>
      <c r="D738" s="220">
        <v>559</v>
      </c>
      <c r="E738" s="220">
        <v>559</v>
      </c>
      <c r="F738" s="220">
        <v>559</v>
      </c>
      <c r="G738" s="220">
        <v>559</v>
      </c>
      <c r="H738" s="220">
        <v>559</v>
      </c>
      <c r="I738" s="220">
        <v>559</v>
      </c>
      <c r="J738" s="220">
        <v>559</v>
      </c>
      <c r="K738" s="220">
        <v>559</v>
      </c>
      <c r="L738" s="220">
        <v>559</v>
      </c>
      <c r="M738" s="220">
        <v>559</v>
      </c>
      <c r="N738" s="220">
        <v>559</v>
      </c>
      <c r="O738" s="220">
        <v>559</v>
      </c>
      <c r="P738" s="220">
        <v>559</v>
      </c>
      <c r="Q738" s="220">
        <v>559</v>
      </c>
      <c r="R738" s="220">
        <v>559</v>
      </c>
      <c r="S738" s="220">
        <v>559</v>
      </c>
      <c r="T738" s="220">
        <v>559</v>
      </c>
      <c r="U738" s="220">
        <v>559</v>
      </c>
      <c r="V738" s="220">
        <v>559</v>
      </c>
      <c r="W738" s="220">
        <v>559</v>
      </c>
      <c r="X738" s="220">
        <v>559</v>
      </c>
      <c r="Y738" s="220">
        <v>559</v>
      </c>
      <c r="Z738" s="220">
        <v>559</v>
      </c>
      <c r="AA738" s="220">
        <v>559</v>
      </c>
      <c r="AB738" s="220">
        <v>560</v>
      </c>
      <c r="AC738" s="220">
        <v>560</v>
      </c>
      <c r="AD738" s="220">
        <v>560</v>
      </c>
      <c r="AE738" s="220">
        <v>559</v>
      </c>
      <c r="AF738" s="220">
        <v>559</v>
      </c>
      <c r="AG738" s="220">
        <v>559</v>
      </c>
      <c r="AH738" s="220">
        <v>559</v>
      </c>
      <c r="AI738" s="220">
        <v>559</v>
      </c>
      <c r="AJ738" s="220">
        <v>559</v>
      </c>
      <c r="AK738" s="220">
        <v>559</v>
      </c>
      <c r="AL738" s="220">
        <v>559</v>
      </c>
      <c r="AM738" s="220">
        <v>559</v>
      </c>
      <c r="AN738" s="220">
        <v>559</v>
      </c>
      <c r="AO738" s="220">
        <v>559</v>
      </c>
      <c r="AP738" s="220">
        <v>559</v>
      </c>
      <c r="AQ738" s="220">
        <v>559</v>
      </c>
      <c r="AR738" s="220">
        <v>559</v>
      </c>
      <c r="AS738" s="220">
        <v>559</v>
      </c>
      <c r="AT738" s="220">
        <v>559</v>
      </c>
      <c r="AU738" s="220">
        <v>559</v>
      </c>
      <c r="AV738" s="220">
        <v>559</v>
      </c>
      <c r="AW738" s="220">
        <v>559</v>
      </c>
      <c r="AX738" s="220">
        <v>559</v>
      </c>
      <c r="AY738" s="220">
        <v>559</v>
      </c>
      <c r="AZ738" s="220">
        <v>559</v>
      </c>
      <c r="BA738" s="220">
        <v>559</v>
      </c>
      <c r="BB738" s="220">
        <v>559</v>
      </c>
      <c r="BC738" s="220">
        <v>559</v>
      </c>
      <c r="BD738" s="220">
        <v>559</v>
      </c>
      <c r="BE738" s="220">
        <v>559</v>
      </c>
      <c r="BF738" s="220">
        <v>559</v>
      </c>
      <c r="BG738" s="220">
        <v>559</v>
      </c>
      <c r="BH738" s="220">
        <v>559</v>
      </c>
      <c r="BI738" s="220">
        <v>559</v>
      </c>
      <c r="BJ738" s="220">
        <v>559</v>
      </c>
      <c r="BK738" s="220">
        <v>559</v>
      </c>
      <c r="BL738" s="220">
        <v>559</v>
      </c>
      <c r="BM738" s="220">
        <v>559</v>
      </c>
      <c r="BN738" s="220">
        <v>559</v>
      </c>
      <c r="BO738" s="220">
        <v>559</v>
      </c>
      <c r="BP738" s="220">
        <v>559</v>
      </c>
      <c r="BQ738" s="220">
        <v>559</v>
      </c>
      <c r="BR738" s="220">
        <v>559</v>
      </c>
      <c r="BS738" s="220">
        <v>559</v>
      </c>
      <c r="BT738" s="220">
        <v>559</v>
      </c>
      <c r="BU738" s="220">
        <v>559</v>
      </c>
      <c r="BV738" s="220">
        <v>559</v>
      </c>
      <c r="BW738" s="220">
        <v>559</v>
      </c>
      <c r="BX738" s="220">
        <v>559</v>
      </c>
      <c r="BY738" s="220">
        <v>559</v>
      </c>
      <c r="BZ738" s="220">
        <v>559</v>
      </c>
      <c r="CA738" s="220">
        <v>559</v>
      </c>
      <c r="CB738" s="220">
        <v>559</v>
      </c>
      <c r="CC738" s="220">
        <v>559</v>
      </c>
      <c r="CD738" s="220">
        <v>559</v>
      </c>
      <c r="CE738" s="220">
        <v>559</v>
      </c>
      <c r="CF738" s="220">
        <v>559</v>
      </c>
      <c r="CG738" s="220">
        <v>559</v>
      </c>
      <c r="CH738" s="220">
        <v>559</v>
      </c>
      <c r="CI738" s="220">
        <v>559</v>
      </c>
      <c r="CJ738" s="220">
        <v>559</v>
      </c>
      <c r="CK738" s="220">
        <v>559</v>
      </c>
      <c r="CL738" s="220">
        <v>559</v>
      </c>
      <c r="CM738" s="220">
        <v>559</v>
      </c>
      <c r="CN738" s="220">
        <v>559</v>
      </c>
      <c r="CO738" s="220">
        <v>559</v>
      </c>
      <c r="CP738" s="220">
        <v>559</v>
      </c>
      <c r="CQ738" s="220">
        <v>559</v>
      </c>
      <c r="CR738" s="220">
        <v>559</v>
      </c>
      <c r="CS738" s="220">
        <v>559</v>
      </c>
      <c r="CT738" s="220">
        <v>559</v>
      </c>
      <c r="CU738" s="220">
        <v>559</v>
      </c>
      <c r="CV738" s="220">
        <v>559</v>
      </c>
      <c r="CW738" s="220">
        <v>559</v>
      </c>
      <c r="CX738" s="220">
        <v>559</v>
      </c>
      <c r="CY738" s="220">
        <v>559</v>
      </c>
      <c r="CZ738" s="220">
        <v>559</v>
      </c>
      <c r="DA738" s="220">
        <v>559</v>
      </c>
      <c r="DB738" s="220">
        <v>559</v>
      </c>
      <c r="DC738" s="220">
        <v>559</v>
      </c>
      <c r="DD738" s="220">
        <v>559</v>
      </c>
      <c r="DE738" s="220">
        <v>559</v>
      </c>
      <c r="DF738" s="220">
        <v>559</v>
      </c>
      <c r="DG738" s="220">
        <v>559</v>
      </c>
      <c r="DH738" s="220">
        <v>559</v>
      </c>
      <c r="DI738" s="220">
        <v>559</v>
      </c>
      <c r="DJ738" s="220">
        <v>559</v>
      </c>
      <c r="DK738" s="220">
        <v>559</v>
      </c>
      <c r="DL738" s="220">
        <v>559</v>
      </c>
      <c r="DM738" s="220">
        <v>559</v>
      </c>
      <c r="DN738" s="220">
        <v>559</v>
      </c>
      <c r="DO738" s="220">
        <v>559</v>
      </c>
      <c r="DP738" s="220">
        <v>559</v>
      </c>
      <c r="DQ738" s="220">
        <v>559</v>
      </c>
      <c r="DR738" s="220">
        <v>559</v>
      </c>
      <c r="DS738" s="220">
        <v>559</v>
      </c>
      <c r="DT738" s="220">
        <v>559</v>
      </c>
      <c r="DU738" s="220">
        <v>559</v>
      </c>
      <c r="DV738" s="220">
        <v>559</v>
      </c>
      <c r="DW738" s="220">
        <v>559</v>
      </c>
      <c r="DX738" s="220">
        <v>559</v>
      </c>
      <c r="DY738" s="220">
        <v>559</v>
      </c>
      <c r="DZ738" s="220">
        <v>559</v>
      </c>
      <c r="EA738" s="220">
        <v>559</v>
      </c>
      <c r="EB738" s="220">
        <v>559</v>
      </c>
      <c r="EC738" s="220">
        <v>559</v>
      </c>
      <c r="ED738" s="220">
        <v>559</v>
      </c>
      <c r="EE738" s="220">
        <v>559</v>
      </c>
      <c r="EF738" s="220">
        <v>559</v>
      </c>
      <c r="EG738" s="220">
        <v>559</v>
      </c>
      <c r="EH738" s="220">
        <v>559</v>
      </c>
      <c r="EI738" s="220">
        <v>559</v>
      </c>
      <c r="EJ738" s="220">
        <v>559</v>
      </c>
      <c r="EK738" s="220">
        <v>559</v>
      </c>
      <c r="EL738" s="220">
        <v>559</v>
      </c>
      <c r="EM738" s="220">
        <v>559</v>
      </c>
      <c r="EN738" s="242">
        <v>559</v>
      </c>
      <c r="EO738" s="232">
        <v>559</v>
      </c>
      <c r="EP738" s="227">
        <v>559</v>
      </c>
      <c r="EQ738" s="154">
        <v>559</v>
      </c>
      <c r="ER738" s="154">
        <v>559</v>
      </c>
      <c r="ES738" s="154">
        <v>559</v>
      </c>
      <c r="ET738" s="154">
        <v>559</v>
      </c>
      <c r="EU738" s="154">
        <v>559</v>
      </c>
      <c r="EV738" s="154">
        <v>559</v>
      </c>
      <c r="EW738" s="166">
        <v>559</v>
      </c>
      <c r="EX738" s="166">
        <v>559</v>
      </c>
      <c r="EY738" s="166">
        <v>559</v>
      </c>
      <c r="EZ738" s="166">
        <v>559</v>
      </c>
      <c r="FA738" s="166">
        <v>559</v>
      </c>
      <c r="FB738" s="166">
        <v>559</v>
      </c>
      <c r="FC738" s="154">
        <v>559</v>
      </c>
      <c r="FD738" s="166">
        <v>559</v>
      </c>
      <c r="FE738" s="166">
        <v>559</v>
      </c>
      <c r="FF738" s="154">
        <v>559</v>
      </c>
      <c r="FG738" s="154">
        <v>559</v>
      </c>
      <c r="FH738" s="166">
        <v>559</v>
      </c>
      <c r="FI738" s="166">
        <v>559</v>
      </c>
      <c r="FJ738" s="154">
        <v>559</v>
      </c>
      <c r="FK738" s="166">
        <v>559</v>
      </c>
      <c r="FL738" s="166">
        <v>559</v>
      </c>
      <c r="FM738" s="166">
        <v>559</v>
      </c>
      <c r="FN738" s="166">
        <v>559</v>
      </c>
      <c r="FO738" s="166">
        <v>559</v>
      </c>
      <c r="FP738" s="166">
        <v>559</v>
      </c>
      <c r="FQ738" s="166">
        <v>559</v>
      </c>
      <c r="FR738" s="154">
        <v>559</v>
      </c>
      <c r="FS738" s="154">
        <v>559</v>
      </c>
      <c r="FT738" s="154">
        <v>559</v>
      </c>
      <c r="FU738" s="154">
        <v>559</v>
      </c>
      <c r="FV738" s="154">
        <v>559</v>
      </c>
      <c r="FW738" s="154">
        <v>559</v>
      </c>
      <c r="FX738" s="154">
        <v>559</v>
      </c>
      <c r="FY738" s="154">
        <v>559</v>
      </c>
      <c r="FZ738" s="154">
        <v>559</v>
      </c>
      <c r="GA738" s="154">
        <v>559</v>
      </c>
      <c r="GB738" s="154">
        <v>559</v>
      </c>
      <c r="GC738" s="154">
        <v>559</v>
      </c>
      <c r="GD738" s="154">
        <v>559</v>
      </c>
      <c r="GE738" s="154">
        <v>559</v>
      </c>
      <c r="GF738" s="154">
        <v>559</v>
      </c>
      <c r="GG738" s="154">
        <v>559</v>
      </c>
      <c r="GH738" s="154">
        <v>559</v>
      </c>
      <c r="GI738" s="154">
        <v>559</v>
      </c>
      <c r="GJ738" s="154">
        <v>559</v>
      </c>
      <c r="GK738" s="166">
        <v>559</v>
      </c>
      <c r="GL738" s="166">
        <v>559</v>
      </c>
      <c r="GM738" s="166">
        <v>559</v>
      </c>
      <c r="GN738" s="166">
        <v>559</v>
      </c>
      <c r="GO738" s="166">
        <v>559</v>
      </c>
      <c r="GP738" s="166">
        <v>559</v>
      </c>
      <c r="GQ738" s="166">
        <v>559</v>
      </c>
      <c r="GR738" s="166">
        <v>559</v>
      </c>
      <c r="GS738" s="166">
        <v>559</v>
      </c>
      <c r="GT738" s="154">
        <v>559</v>
      </c>
      <c r="GU738" s="154">
        <v>559</v>
      </c>
      <c r="GV738" s="154">
        <v>559</v>
      </c>
      <c r="GW738" s="154">
        <v>559</v>
      </c>
      <c r="GX738" s="154">
        <v>559</v>
      </c>
      <c r="GY738" s="166">
        <v>559</v>
      </c>
      <c r="GZ738" s="166">
        <v>559</v>
      </c>
      <c r="HA738" s="166">
        <v>559</v>
      </c>
      <c r="HB738" s="166">
        <v>559</v>
      </c>
      <c r="HC738" s="166">
        <v>559</v>
      </c>
      <c r="HD738" s="166">
        <v>559</v>
      </c>
      <c r="HE738" s="166">
        <v>559</v>
      </c>
      <c r="HF738" s="166">
        <v>559</v>
      </c>
      <c r="HG738" s="154">
        <v>559</v>
      </c>
      <c r="HH738" s="154">
        <v>559</v>
      </c>
      <c r="HI738" s="166">
        <v>559</v>
      </c>
      <c r="HJ738" s="154">
        <v>560</v>
      </c>
      <c r="HK738" s="154">
        <v>559</v>
      </c>
      <c r="HL738" s="166">
        <v>559</v>
      </c>
      <c r="HM738" s="154">
        <v>559</v>
      </c>
      <c r="HN738" s="154">
        <v>559</v>
      </c>
      <c r="HO738" s="166">
        <v>559</v>
      </c>
      <c r="HP738" s="154">
        <v>559</v>
      </c>
      <c r="HQ738" s="154">
        <v>559</v>
      </c>
      <c r="HR738" s="166">
        <v>559</v>
      </c>
      <c r="HS738" s="154">
        <v>559</v>
      </c>
      <c r="HT738" s="151">
        <v>559</v>
      </c>
      <c r="HU738" s="151">
        <v>559</v>
      </c>
      <c r="HV738" s="151">
        <v>559</v>
      </c>
      <c r="HW738" s="170">
        <v>559</v>
      </c>
    </row>
    <row r="739" spans="1:231">
      <c r="A739" s="145">
        <f t="shared" si="60"/>
        <v>43941</v>
      </c>
      <c r="B739" s="220">
        <f>'Age&amp;Sex by occurrence date'!$GOA22</f>
        <v>546</v>
      </c>
      <c r="C739" s="220">
        <v>541</v>
      </c>
      <c r="D739" s="220">
        <v>541</v>
      </c>
      <c r="E739" s="220">
        <v>541</v>
      </c>
      <c r="F739" s="220">
        <v>541</v>
      </c>
      <c r="G739" s="220">
        <v>541</v>
      </c>
      <c r="H739" s="220">
        <v>541</v>
      </c>
      <c r="I739" s="220">
        <v>541</v>
      </c>
      <c r="J739" s="220">
        <v>541</v>
      </c>
      <c r="K739" s="220">
        <v>541</v>
      </c>
      <c r="L739" s="220">
        <v>541</v>
      </c>
      <c r="M739" s="220">
        <v>541</v>
      </c>
      <c r="N739" s="220">
        <v>541</v>
      </c>
      <c r="O739" s="220">
        <v>541</v>
      </c>
      <c r="P739" s="220">
        <v>541</v>
      </c>
      <c r="Q739" s="220">
        <v>541</v>
      </c>
      <c r="R739" s="220">
        <v>541</v>
      </c>
      <c r="S739" s="220">
        <v>541</v>
      </c>
      <c r="T739" s="220">
        <v>541</v>
      </c>
      <c r="U739" s="220">
        <v>541</v>
      </c>
      <c r="V739" s="220">
        <v>541</v>
      </c>
      <c r="W739" s="220">
        <v>541</v>
      </c>
      <c r="X739" s="220">
        <v>541</v>
      </c>
      <c r="Y739" s="220">
        <v>541</v>
      </c>
      <c r="Z739" s="220">
        <v>541</v>
      </c>
      <c r="AA739" s="220">
        <v>541</v>
      </c>
      <c r="AB739" s="220">
        <v>542</v>
      </c>
      <c r="AC739" s="220">
        <v>542</v>
      </c>
      <c r="AD739" s="220">
        <v>542</v>
      </c>
      <c r="AE739" s="220">
        <v>541</v>
      </c>
      <c r="AF739" s="220">
        <v>541</v>
      </c>
      <c r="AG739" s="220">
        <v>541</v>
      </c>
      <c r="AH739" s="220">
        <v>541</v>
      </c>
      <c r="AI739" s="220">
        <v>541</v>
      </c>
      <c r="AJ739" s="220">
        <v>541</v>
      </c>
      <c r="AK739" s="220">
        <v>541</v>
      </c>
      <c r="AL739" s="220">
        <v>541</v>
      </c>
      <c r="AM739" s="220">
        <v>541</v>
      </c>
      <c r="AN739" s="220">
        <v>541</v>
      </c>
      <c r="AO739" s="220">
        <v>541</v>
      </c>
      <c r="AP739" s="220">
        <v>541</v>
      </c>
      <c r="AQ739" s="220">
        <v>541</v>
      </c>
      <c r="AR739" s="220">
        <v>541</v>
      </c>
      <c r="AS739" s="220">
        <v>541</v>
      </c>
      <c r="AT739" s="220">
        <v>541</v>
      </c>
      <c r="AU739" s="220">
        <v>541</v>
      </c>
      <c r="AV739" s="220">
        <v>541</v>
      </c>
      <c r="AW739" s="220">
        <v>541</v>
      </c>
      <c r="AX739" s="220">
        <v>541</v>
      </c>
      <c r="AY739" s="220">
        <v>541</v>
      </c>
      <c r="AZ739" s="220">
        <v>541</v>
      </c>
      <c r="BA739" s="220">
        <v>541</v>
      </c>
      <c r="BB739" s="220">
        <v>541</v>
      </c>
      <c r="BC739" s="220">
        <v>541</v>
      </c>
      <c r="BD739" s="220">
        <v>541</v>
      </c>
      <c r="BE739" s="220">
        <v>541</v>
      </c>
      <c r="BF739" s="220">
        <v>541</v>
      </c>
      <c r="BG739" s="220">
        <v>541</v>
      </c>
      <c r="BH739" s="220">
        <v>541</v>
      </c>
      <c r="BI739" s="220">
        <v>541</v>
      </c>
      <c r="BJ739" s="220">
        <v>541</v>
      </c>
      <c r="BK739" s="220">
        <v>541</v>
      </c>
      <c r="BL739" s="220">
        <v>541</v>
      </c>
      <c r="BM739" s="220">
        <v>541</v>
      </c>
      <c r="BN739" s="220">
        <v>541</v>
      </c>
      <c r="BO739" s="220">
        <v>541</v>
      </c>
      <c r="BP739" s="220">
        <v>541</v>
      </c>
      <c r="BQ739" s="220">
        <v>541</v>
      </c>
      <c r="BR739" s="220">
        <v>541</v>
      </c>
      <c r="BS739" s="220">
        <v>541</v>
      </c>
      <c r="BT739" s="220">
        <v>541</v>
      </c>
      <c r="BU739" s="220">
        <v>541</v>
      </c>
      <c r="BV739" s="220">
        <v>541</v>
      </c>
      <c r="BW739" s="220">
        <v>541</v>
      </c>
      <c r="BX739" s="220">
        <v>541</v>
      </c>
      <c r="BY739" s="220">
        <v>541</v>
      </c>
      <c r="BZ739" s="220">
        <v>541</v>
      </c>
      <c r="CA739" s="220">
        <v>541</v>
      </c>
      <c r="CB739" s="220">
        <v>541</v>
      </c>
      <c r="CC739" s="220">
        <v>541</v>
      </c>
      <c r="CD739" s="220">
        <v>541</v>
      </c>
      <c r="CE739" s="220">
        <v>541</v>
      </c>
      <c r="CF739" s="220">
        <v>541</v>
      </c>
      <c r="CG739" s="220">
        <v>541</v>
      </c>
      <c r="CH739" s="220">
        <v>541</v>
      </c>
      <c r="CI739" s="220">
        <v>541</v>
      </c>
      <c r="CJ739" s="220">
        <v>541</v>
      </c>
      <c r="CK739" s="220">
        <v>541</v>
      </c>
      <c r="CL739" s="220">
        <v>541</v>
      </c>
      <c r="CM739" s="220">
        <v>541</v>
      </c>
      <c r="CN739" s="220">
        <v>541</v>
      </c>
      <c r="CO739" s="220">
        <v>541</v>
      </c>
      <c r="CP739" s="220">
        <v>541</v>
      </c>
      <c r="CQ739" s="220">
        <v>541</v>
      </c>
      <c r="CR739" s="220">
        <v>541</v>
      </c>
      <c r="CS739" s="220">
        <v>541</v>
      </c>
      <c r="CT739" s="220">
        <v>541</v>
      </c>
      <c r="CU739" s="220">
        <v>541</v>
      </c>
      <c r="CV739" s="220">
        <v>541</v>
      </c>
      <c r="CW739" s="220">
        <v>541</v>
      </c>
      <c r="CX739" s="220">
        <v>541</v>
      </c>
      <c r="CY739" s="220">
        <v>541</v>
      </c>
      <c r="CZ739" s="220">
        <v>541</v>
      </c>
      <c r="DA739" s="220">
        <v>541</v>
      </c>
      <c r="DB739" s="220">
        <v>541</v>
      </c>
      <c r="DC739" s="220">
        <v>541</v>
      </c>
      <c r="DD739" s="220">
        <v>541</v>
      </c>
      <c r="DE739" s="220">
        <v>541</v>
      </c>
      <c r="DF739" s="220">
        <v>541</v>
      </c>
      <c r="DG739" s="220">
        <v>541</v>
      </c>
      <c r="DH739" s="220">
        <v>541</v>
      </c>
      <c r="DI739" s="220">
        <v>541</v>
      </c>
      <c r="DJ739" s="220">
        <v>541</v>
      </c>
      <c r="DK739" s="220">
        <v>541</v>
      </c>
      <c r="DL739" s="220">
        <v>541</v>
      </c>
      <c r="DM739" s="220">
        <v>541</v>
      </c>
      <c r="DN739" s="220">
        <v>541</v>
      </c>
      <c r="DO739" s="220">
        <v>541</v>
      </c>
      <c r="DP739" s="220">
        <v>541</v>
      </c>
      <c r="DQ739" s="220">
        <v>541</v>
      </c>
      <c r="DR739" s="220">
        <v>541</v>
      </c>
      <c r="DS739" s="220">
        <v>541</v>
      </c>
      <c r="DT739" s="220">
        <v>541</v>
      </c>
      <c r="DU739" s="220">
        <v>541</v>
      </c>
      <c r="DV739" s="220">
        <v>541</v>
      </c>
      <c r="DW739" s="220">
        <v>541</v>
      </c>
      <c r="DX739" s="220">
        <v>541</v>
      </c>
      <c r="DY739" s="220">
        <v>541</v>
      </c>
      <c r="DZ739" s="220">
        <v>541</v>
      </c>
      <c r="EA739" s="220">
        <v>541</v>
      </c>
      <c r="EB739" s="220">
        <v>541</v>
      </c>
      <c r="EC739" s="220">
        <v>541</v>
      </c>
      <c r="ED739" s="220">
        <v>541</v>
      </c>
      <c r="EE739" s="220">
        <v>541</v>
      </c>
      <c r="EF739" s="220">
        <v>541</v>
      </c>
      <c r="EG739" s="220">
        <v>541</v>
      </c>
      <c r="EH739" s="220">
        <v>541</v>
      </c>
      <c r="EI739" s="220">
        <v>541</v>
      </c>
      <c r="EJ739" s="220">
        <v>541</v>
      </c>
      <c r="EK739" s="220">
        <v>541</v>
      </c>
      <c r="EL739" s="220">
        <v>541</v>
      </c>
      <c r="EM739" s="220">
        <v>541</v>
      </c>
      <c r="EN739" s="242">
        <v>541</v>
      </c>
      <c r="EO739" s="232">
        <v>541</v>
      </c>
      <c r="EP739" s="227">
        <v>541</v>
      </c>
      <c r="EQ739" s="154">
        <v>541</v>
      </c>
      <c r="ER739" s="154">
        <v>541</v>
      </c>
      <c r="ES739" s="154">
        <v>541</v>
      </c>
      <c r="ET739" s="154">
        <v>541</v>
      </c>
      <c r="EU739" s="154">
        <v>541</v>
      </c>
      <c r="EV739" s="154">
        <v>541</v>
      </c>
      <c r="EW739" s="154">
        <v>541</v>
      </c>
      <c r="EX739" s="154">
        <v>541</v>
      </c>
      <c r="EY739" s="154">
        <v>541</v>
      </c>
      <c r="EZ739" s="154">
        <v>541</v>
      </c>
      <c r="FA739" s="154">
        <v>541</v>
      </c>
      <c r="FB739" s="154">
        <v>541</v>
      </c>
      <c r="FC739" s="166">
        <v>541</v>
      </c>
      <c r="FD739" s="166">
        <v>541</v>
      </c>
      <c r="FE739" s="154">
        <v>541</v>
      </c>
      <c r="FF739" s="154">
        <v>541</v>
      </c>
      <c r="FG739" s="154">
        <v>541</v>
      </c>
      <c r="FH739" s="154">
        <v>541</v>
      </c>
      <c r="FI739" s="166">
        <v>541</v>
      </c>
      <c r="FJ739" s="154">
        <v>541</v>
      </c>
      <c r="FK739" s="154">
        <v>541</v>
      </c>
      <c r="FL739" s="154">
        <v>541</v>
      </c>
      <c r="FM739" s="154">
        <v>541</v>
      </c>
      <c r="FN739" s="154">
        <v>541</v>
      </c>
      <c r="FO739" s="154">
        <v>541</v>
      </c>
      <c r="FP739" s="154">
        <v>541</v>
      </c>
      <c r="FQ739" s="154">
        <v>541</v>
      </c>
      <c r="FR739" s="166">
        <v>541</v>
      </c>
      <c r="FS739" s="166">
        <v>541</v>
      </c>
      <c r="FT739" s="166">
        <v>541</v>
      </c>
      <c r="FU739" s="166">
        <v>541</v>
      </c>
      <c r="FV739" s="166">
        <v>541</v>
      </c>
      <c r="FW739" s="166">
        <v>541</v>
      </c>
      <c r="FX739" s="166">
        <v>541</v>
      </c>
      <c r="FY739" s="166">
        <v>541</v>
      </c>
      <c r="FZ739" s="166">
        <v>541</v>
      </c>
      <c r="GA739" s="166">
        <v>541</v>
      </c>
      <c r="GB739" s="166">
        <v>541</v>
      </c>
      <c r="GC739" s="166">
        <v>541</v>
      </c>
      <c r="GD739" s="166">
        <v>541</v>
      </c>
      <c r="GE739" s="166">
        <v>541</v>
      </c>
      <c r="GF739" s="166">
        <v>541</v>
      </c>
      <c r="GG739" s="166">
        <v>541</v>
      </c>
      <c r="GH739" s="166">
        <v>541</v>
      </c>
      <c r="GI739" s="166">
        <v>541</v>
      </c>
      <c r="GJ739" s="166">
        <v>541</v>
      </c>
      <c r="GK739" s="166">
        <v>541</v>
      </c>
      <c r="GL739" s="166">
        <v>541</v>
      </c>
      <c r="GM739" s="166">
        <v>541</v>
      </c>
      <c r="GN739" s="166">
        <v>541</v>
      </c>
      <c r="GO739" s="166">
        <v>541</v>
      </c>
      <c r="GP739" s="166">
        <v>541</v>
      </c>
      <c r="GQ739" s="166">
        <v>541</v>
      </c>
      <c r="GR739" s="166">
        <v>541</v>
      </c>
      <c r="GS739" s="166">
        <v>541</v>
      </c>
      <c r="GT739" s="166">
        <v>541</v>
      </c>
      <c r="GU739" s="166">
        <v>541</v>
      </c>
      <c r="GV739" s="166">
        <v>541</v>
      </c>
      <c r="GW739" s="166">
        <v>541</v>
      </c>
      <c r="GX739" s="166">
        <v>541</v>
      </c>
      <c r="GY739" s="166">
        <v>541</v>
      </c>
      <c r="GZ739" s="166">
        <v>541</v>
      </c>
      <c r="HA739" s="166">
        <v>541</v>
      </c>
      <c r="HB739" s="166">
        <v>541</v>
      </c>
      <c r="HC739" s="166">
        <v>541</v>
      </c>
      <c r="HD739" s="166">
        <v>541</v>
      </c>
      <c r="HE739" s="166">
        <v>541</v>
      </c>
      <c r="HF739" s="166">
        <v>541</v>
      </c>
      <c r="HG739" s="154">
        <v>541</v>
      </c>
      <c r="HH739" s="154">
        <v>541</v>
      </c>
      <c r="HI739" s="166">
        <v>541</v>
      </c>
      <c r="HJ739" s="154">
        <v>542</v>
      </c>
      <c r="HK739" s="154">
        <v>541</v>
      </c>
      <c r="HL739" s="166">
        <v>541</v>
      </c>
      <c r="HM739" s="154">
        <v>541</v>
      </c>
      <c r="HN739" s="154">
        <v>541</v>
      </c>
      <c r="HO739" s="166">
        <v>541</v>
      </c>
      <c r="HP739" s="154">
        <v>541</v>
      </c>
      <c r="HQ739" s="154">
        <v>541</v>
      </c>
      <c r="HR739" s="166">
        <v>541</v>
      </c>
      <c r="HS739" s="154">
        <v>541</v>
      </c>
      <c r="HT739" s="151">
        <v>541</v>
      </c>
      <c r="HU739" s="151">
        <v>541</v>
      </c>
      <c r="HV739" s="151">
        <v>541</v>
      </c>
      <c r="HW739" s="170">
        <v>541</v>
      </c>
    </row>
    <row r="740" spans="1:231">
      <c r="A740" s="145">
        <f t="shared" si="60"/>
        <v>43940</v>
      </c>
      <c r="B740" s="220">
        <f>'Age&amp;Sex by occurrence date'!$GOH22</f>
        <v>537</v>
      </c>
      <c r="C740" s="220">
        <v>532</v>
      </c>
      <c r="D740" s="220">
        <v>532</v>
      </c>
      <c r="E740" s="220">
        <v>532</v>
      </c>
      <c r="F740" s="220">
        <v>532</v>
      </c>
      <c r="G740" s="220">
        <v>532</v>
      </c>
      <c r="H740" s="220">
        <v>532</v>
      </c>
      <c r="I740" s="220">
        <v>532</v>
      </c>
      <c r="J740" s="220">
        <v>532</v>
      </c>
      <c r="K740" s="220">
        <v>532</v>
      </c>
      <c r="L740" s="220">
        <v>532</v>
      </c>
      <c r="M740" s="220">
        <v>532</v>
      </c>
      <c r="N740" s="220">
        <v>532</v>
      </c>
      <c r="O740" s="220">
        <v>532</v>
      </c>
      <c r="P740" s="220">
        <v>532</v>
      </c>
      <c r="Q740" s="220">
        <v>532</v>
      </c>
      <c r="R740" s="220">
        <v>532</v>
      </c>
      <c r="S740" s="220">
        <v>532</v>
      </c>
      <c r="T740" s="220">
        <v>532</v>
      </c>
      <c r="U740" s="220">
        <v>532</v>
      </c>
      <c r="V740" s="220">
        <v>532</v>
      </c>
      <c r="W740" s="220">
        <v>532</v>
      </c>
      <c r="X740" s="220">
        <v>532</v>
      </c>
      <c r="Y740" s="220">
        <v>532</v>
      </c>
      <c r="Z740" s="220">
        <v>532</v>
      </c>
      <c r="AA740" s="220">
        <v>532</v>
      </c>
      <c r="AB740" s="220">
        <v>533</v>
      </c>
      <c r="AC740" s="220">
        <v>533</v>
      </c>
      <c r="AD740" s="220">
        <v>533</v>
      </c>
      <c r="AE740" s="220">
        <v>532</v>
      </c>
      <c r="AF740" s="220">
        <v>532</v>
      </c>
      <c r="AG740" s="220">
        <v>532</v>
      </c>
      <c r="AH740" s="220">
        <v>532</v>
      </c>
      <c r="AI740" s="220">
        <v>532</v>
      </c>
      <c r="AJ740" s="220">
        <v>532</v>
      </c>
      <c r="AK740" s="220">
        <v>532</v>
      </c>
      <c r="AL740" s="220">
        <v>532</v>
      </c>
      <c r="AM740" s="220">
        <v>532</v>
      </c>
      <c r="AN740" s="220">
        <v>532</v>
      </c>
      <c r="AO740" s="220">
        <v>532</v>
      </c>
      <c r="AP740" s="220">
        <v>532</v>
      </c>
      <c r="AQ740" s="220">
        <v>532</v>
      </c>
      <c r="AR740" s="220">
        <v>532</v>
      </c>
      <c r="AS740" s="220">
        <v>532</v>
      </c>
      <c r="AT740" s="220">
        <v>532</v>
      </c>
      <c r="AU740" s="220">
        <v>532</v>
      </c>
      <c r="AV740" s="220">
        <v>532</v>
      </c>
      <c r="AW740" s="220">
        <v>532</v>
      </c>
      <c r="AX740" s="220">
        <v>532</v>
      </c>
      <c r="AY740" s="220">
        <v>532</v>
      </c>
      <c r="AZ740" s="220">
        <v>532</v>
      </c>
      <c r="BA740" s="220">
        <v>532</v>
      </c>
      <c r="BB740" s="220">
        <v>532</v>
      </c>
      <c r="BC740" s="220">
        <v>532</v>
      </c>
      <c r="BD740" s="220">
        <v>532</v>
      </c>
      <c r="BE740" s="220">
        <v>532</v>
      </c>
      <c r="BF740" s="220">
        <v>532</v>
      </c>
      <c r="BG740" s="220">
        <v>532</v>
      </c>
      <c r="BH740" s="220">
        <v>532</v>
      </c>
      <c r="BI740" s="220">
        <v>532</v>
      </c>
      <c r="BJ740" s="220">
        <v>532</v>
      </c>
      <c r="BK740" s="220">
        <v>532</v>
      </c>
      <c r="BL740" s="220">
        <v>532</v>
      </c>
      <c r="BM740" s="220">
        <v>532</v>
      </c>
      <c r="BN740" s="220">
        <v>532</v>
      </c>
      <c r="BO740" s="220">
        <v>532</v>
      </c>
      <c r="BP740" s="220">
        <v>532</v>
      </c>
      <c r="BQ740" s="220">
        <v>532</v>
      </c>
      <c r="BR740" s="220">
        <v>532</v>
      </c>
      <c r="BS740" s="220">
        <v>532</v>
      </c>
      <c r="BT740" s="220">
        <v>532</v>
      </c>
      <c r="BU740" s="220">
        <v>532</v>
      </c>
      <c r="BV740" s="220">
        <v>532</v>
      </c>
      <c r="BW740" s="220">
        <v>532</v>
      </c>
      <c r="BX740" s="220">
        <v>532</v>
      </c>
      <c r="BY740" s="220">
        <v>532</v>
      </c>
      <c r="BZ740" s="220">
        <v>532</v>
      </c>
      <c r="CA740" s="220">
        <v>532</v>
      </c>
      <c r="CB740" s="220">
        <v>532</v>
      </c>
      <c r="CC740" s="220">
        <v>532</v>
      </c>
      <c r="CD740" s="220">
        <v>532</v>
      </c>
      <c r="CE740" s="220">
        <v>532</v>
      </c>
      <c r="CF740" s="220">
        <v>532</v>
      </c>
      <c r="CG740" s="220">
        <v>532</v>
      </c>
      <c r="CH740" s="220">
        <v>532</v>
      </c>
      <c r="CI740" s="220">
        <v>532</v>
      </c>
      <c r="CJ740" s="220">
        <v>532</v>
      </c>
      <c r="CK740" s="220">
        <v>532</v>
      </c>
      <c r="CL740" s="220">
        <v>532</v>
      </c>
      <c r="CM740" s="220">
        <v>532</v>
      </c>
      <c r="CN740" s="220">
        <v>532</v>
      </c>
      <c r="CO740" s="220">
        <v>532</v>
      </c>
      <c r="CP740" s="220">
        <v>532</v>
      </c>
      <c r="CQ740" s="220">
        <v>532</v>
      </c>
      <c r="CR740" s="220">
        <v>532</v>
      </c>
      <c r="CS740" s="220">
        <v>532</v>
      </c>
      <c r="CT740" s="220">
        <v>532</v>
      </c>
      <c r="CU740" s="220">
        <v>532</v>
      </c>
      <c r="CV740" s="220">
        <v>532</v>
      </c>
      <c r="CW740" s="220">
        <v>532</v>
      </c>
      <c r="CX740" s="220">
        <v>532</v>
      </c>
      <c r="CY740" s="220">
        <v>532</v>
      </c>
      <c r="CZ740" s="220">
        <v>532</v>
      </c>
      <c r="DA740" s="220">
        <v>532</v>
      </c>
      <c r="DB740" s="220">
        <v>532</v>
      </c>
      <c r="DC740" s="220">
        <v>532</v>
      </c>
      <c r="DD740" s="220">
        <v>532</v>
      </c>
      <c r="DE740" s="220">
        <v>532</v>
      </c>
      <c r="DF740" s="220">
        <v>532</v>
      </c>
      <c r="DG740" s="220">
        <v>532</v>
      </c>
      <c r="DH740" s="220">
        <v>532</v>
      </c>
      <c r="DI740" s="220">
        <v>532</v>
      </c>
      <c r="DJ740" s="220">
        <v>532</v>
      </c>
      <c r="DK740" s="220">
        <v>532</v>
      </c>
      <c r="DL740" s="220">
        <v>532</v>
      </c>
      <c r="DM740" s="220">
        <v>532</v>
      </c>
      <c r="DN740" s="220">
        <v>532</v>
      </c>
      <c r="DO740" s="220">
        <v>532</v>
      </c>
      <c r="DP740" s="220">
        <v>532</v>
      </c>
      <c r="DQ740" s="220">
        <v>532</v>
      </c>
      <c r="DR740" s="220">
        <v>532</v>
      </c>
      <c r="DS740" s="220">
        <v>532</v>
      </c>
      <c r="DT740" s="220">
        <v>532</v>
      </c>
      <c r="DU740" s="220">
        <v>532</v>
      </c>
      <c r="DV740" s="220">
        <v>532</v>
      </c>
      <c r="DW740" s="220">
        <v>532</v>
      </c>
      <c r="DX740" s="220">
        <v>532</v>
      </c>
      <c r="DY740" s="220">
        <v>532</v>
      </c>
      <c r="DZ740" s="220">
        <v>532</v>
      </c>
      <c r="EA740" s="220">
        <v>532</v>
      </c>
      <c r="EB740" s="220">
        <v>532</v>
      </c>
      <c r="EC740" s="220">
        <v>532</v>
      </c>
      <c r="ED740" s="220">
        <v>532</v>
      </c>
      <c r="EE740" s="220">
        <v>532</v>
      </c>
      <c r="EF740" s="220">
        <v>532</v>
      </c>
      <c r="EG740" s="220">
        <v>532</v>
      </c>
      <c r="EH740" s="220">
        <v>532</v>
      </c>
      <c r="EI740" s="220">
        <v>532</v>
      </c>
      <c r="EJ740" s="220">
        <v>532</v>
      </c>
      <c r="EK740" s="220">
        <v>532</v>
      </c>
      <c r="EL740" s="220">
        <v>532</v>
      </c>
      <c r="EM740" s="220">
        <v>532</v>
      </c>
      <c r="EN740" s="242">
        <v>532</v>
      </c>
      <c r="EO740" s="232">
        <v>532</v>
      </c>
      <c r="EP740" s="228">
        <v>532</v>
      </c>
      <c r="EQ740" s="166">
        <v>532</v>
      </c>
      <c r="ER740" s="166">
        <v>532</v>
      </c>
      <c r="ES740" s="166">
        <v>532</v>
      </c>
      <c r="ET740" s="166">
        <v>532</v>
      </c>
      <c r="EU740" s="166">
        <v>532</v>
      </c>
      <c r="EV740" s="166">
        <v>532</v>
      </c>
      <c r="EW740" s="154">
        <v>532</v>
      </c>
      <c r="EX740" s="154">
        <v>532</v>
      </c>
      <c r="EY740" s="154">
        <v>532</v>
      </c>
      <c r="EZ740" s="154">
        <v>532</v>
      </c>
      <c r="FA740" s="154">
        <v>532</v>
      </c>
      <c r="FB740" s="154">
        <v>532</v>
      </c>
      <c r="FC740" s="154">
        <v>532</v>
      </c>
      <c r="FD740" s="154">
        <v>532</v>
      </c>
      <c r="FE740" s="154">
        <v>532</v>
      </c>
      <c r="FF740" s="154">
        <v>532</v>
      </c>
      <c r="FG740" s="166">
        <v>532</v>
      </c>
      <c r="FH740" s="154">
        <v>532</v>
      </c>
      <c r="FI740" s="154">
        <v>532</v>
      </c>
      <c r="FJ740" s="166">
        <v>532</v>
      </c>
      <c r="FK740" s="166">
        <v>532</v>
      </c>
      <c r="FL740" s="166">
        <v>532</v>
      </c>
      <c r="FM740" s="166">
        <v>532</v>
      </c>
      <c r="FN740" s="166">
        <v>532</v>
      </c>
      <c r="FO740" s="166">
        <v>532</v>
      </c>
      <c r="FP740" s="166">
        <v>532</v>
      </c>
      <c r="FQ740" s="166">
        <v>532</v>
      </c>
      <c r="FR740" s="154">
        <v>532</v>
      </c>
      <c r="FS740" s="154">
        <v>532</v>
      </c>
      <c r="FT740" s="154">
        <v>532</v>
      </c>
      <c r="FU740" s="154">
        <v>532</v>
      </c>
      <c r="FV740" s="154">
        <v>532</v>
      </c>
      <c r="FW740" s="154">
        <v>532</v>
      </c>
      <c r="FX740" s="154">
        <v>532</v>
      </c>
      <c r="FY740" s="166">
        <v>532</v>
      </c>
      <c r="FZ740" s="166">
        <v>532</v>
      </c>
      <c r="GA740" s="166">
        <v>532</v>
      </c>
      <c r="GB740" s="166">
        <v>532</v>
      </c>
      <c r="GC740" s="166">
        <v>532</v>
      </c>
      <c r="GD740" s="166">
        <v>532</v>
      </c>
      <c r="GE740" s="166">
        <v>532</v>
      </c>
      <c r="GF740" s="166">
        <v>532</v>
      </c>
      <c r="GG740" s="166">
        <v>532</v>
      </c>
      <c r="GH740" s="166">
        <v>532</v>
      </c>
      <c r="GI740" s="166">
        <v>532</v>
      </c>
      <c r="GJ740" s="166">
        <v>532</v>
      </c>
      <c r="GK740" s="154">
        <v>532</v>
      </c>
      <c r="GL740" s="154">
        <v>532</v>
      </c>
      <c r="GM740" s="154">
        <v>532</v>
      </c>
      <c r="GN740" s="154">
        <v>532</v>
      </c>
      <c r="GO740" s="154">
        <v>532</v>
      </c>
      <c r="GP740" s="154">
        <v>532</v>
      </c>
      <c r="GQ740" s="154">
        <v>532</v>
      </c>
      <c r="GR740" s="154">
        <v>532</v>
      </c>
      <c r="GS740" s="154">
        <v>532</v>
      </c>
      <c r="GT740" s="166">
        <v>532</v>
      </c>
      <c r="GU740" s="166">
        <v>532</v>
      </c>
      <c r="GV740" s="166">
        <v>532</v>
      </c>
      <c r="GW740" s="166">
        <v>532</v>
      </c>
      <c r="GX740" s="166">
        <v>532</v>
      </c>
      <c r="GY740" s="166">
        <v>532</v>
      </c>
      <c r="GZ740" s="166">
        <v>532</v>
      </c>
      <c r="HA740" s="166">
        <v>532</v>
      </c>
      <c r="HB740" s="166">
        <v>532</v>
      </c>
      <c r="HC740" s="166">
        <v>532</v>
      </c>
      <c r="HD740" s="166">
        <v>532</v>
      </c>
      <c r="HE740" s="166">
        <v>532</v>
      </c>
      <c r="HF740" s="166">
        <v>532</v>
      </c>
      <c r="HG740" s="154">
        <v>532</v>
      </c>
      <c r="HH740" s="154">
        <v>532</v>
      </c>
      <c r="HI740" s="166">
        <v>532</v>
      </c>
      <c r="HJ740" s="154">
        <v>533</v>
      </c>
      <c r="HK740" s="154">
        <v>532</v>
      </c>
      <c r="HL740" s="166">
        <v>532</v>
      </c>
      <c r="HM740" s="154">
        <v>532</v>
      </c>
      <c r="HN740" s="154">
        <v>532</v>
      </c>
      <c r="HO740" s="166">
        <v>532</v>
      </c>
      <c r="HP740" s="154">
        <v>532</v>
      </c>
      <c r="HQ740" s="154">
        <v>532</v>
      </c>
      <c r="HR740" s="166">
        <v>532</v>
      </c>
      <c r="HS740" s="154">
        <v>532</v>
      </c>
      <c r="HT740" s="151">
        <v>532</v>
      </c>
      <c r="HU740" s="151">
        <v>532</v>
      </c>
      <c r="HV740" s="151">
        <v>532</v>
      </c>
      <c r="HW740" s="170">
        <v>532</v>
      </c>
    </row>
    <row r="741" spans="1:231">
      <c r="A741" s="145">
        <f t="shared" si="60"/>
        <v>43939</v>
      </c>
      <c r="B741" s="220">
        <f>'Age&amp;Sex by occurrence date'!$GOO22</f>
        <v>520</v>
      </c>
      <c r="C741" s="220">
        <v>516</v>
      </c>
      <c r="D741" s="220">
        <v>516</v>
      </c>
      <c r="E741" s="220">
        <v>516</v>
      </c>
      <c r="F741" s="220">
        <v>516</v>
      </c>
      <c r="G741" s="220">
        <v>516</v>
      </c>
      <c r="H741" s="220">
        <v>516</v>
      </c>
      <c r="I741" s="220">
        <v>516</v>
      </c>
      <c r="J741" s="220">
        <v>516</v>
      </c>
      <c r="K741" s="220">
        <v>516</v>
      </c>
      <c r="L741" s="220">
        <v>516</v>
      </c>
      <c r="M741" s="220">
        <v>516</v>
      </c>
      <c r="N741" s="220">
        <v>516</v>
      </c>
      <c r="O741" s="220">
        <v>516</v>
      </c>
      <c r="P741" s="220">
        <v>516</v>
      </c>
      <c r="Q741" s="220">
        <v>516</v>
      </c>
      <c r="R741" s="220">
        <v>516</v>
      </c>
      <c r="S741" s="220">
        <v>516</v>
      </c>
      <c r="T741" s="220">
        <v>516</v>
      </c>
      <c r="U741" s="220">
        <v>516</v>
      </c>
      <c r="V741" s="220">
        <v>516</v>
      </c>
      <c r="W741" s="220">
        <v>516</v>
      </c>
      <c r="X741" s="220">
        <v>516</v>
      </c>
      <c r="Y741" s="220">
        <v>516</v>
      </c>
      <c r="Z741" s="220">
        <v>516</v>
      </c>
      <c r="AA741" s="220">
        <v>516</v>
      </c>
      <c r="AB741" s="220">
        <v>517</v>
      </c>
      <c r="AC741" s="220">
        <v>517</v>
      </c>
      <c r="AD741" s="220">
        <v>517</v>
      </c>
      <c r="AE741" s="220">
        <v>516</v>
      </c>
      <c r="AF741" s="220">
        <v>516</v>
      </c>
      <c r="AG741" s="220">
        <v>516</v>
      </c>
      <c r="AH741" s="220">
        <v>516</v>
      </c>
      <c r="AI741" s="220">
        <v>516</v>
      </c>
      <c r="AJ741" s="220">
        <v>516</v>
      </c>
      <c r="AK741" s="220">
        <v>516</v>
      </c>
      <c r="AL741" s="220">
        <v>516</v>
      </c>
      <c r="AM741" s="220">
        <v>516</v>
      </c>
      <c r="AN741" s="220">
        <v>516</v>
      </c>
      <c r="AO741" s="220">
        <v>516</v>
      </c>
      <c r="AP741" s="220">
        <v>516</v>
      </c>
      <c r="AQ741" s="220">
        <v>516</v>
      </c>
      <c r="AR741" s="220">
        <v>516</v>
      </c>
      <c r="AS741" s="220">
        <v>516</v>
      </c>
      <c r="AT741" s="220">
        <v>516</v>
      </c>
      <c r="AU741" s="220">
        <v>516</v>
      </c>
      <c r="AV741" s="220">
        <v>516</v>
      </c>
      <c r="AW741" s="220">
        <v>516</v>
      </c>
      <c r="AX741" s="220">
        <v>516</v>
      </c>
      <c r="AY741" s="220">
        <v>516</v>
      </c>
      <c r="AZ741" s="220">
        <v>516</v>
      </c>
      <c r="BA741" s="220">
        <v>516</v>
      </c>
      <c r="BB741" s="220">
        <v>516</v>
      </c>
      <c r="BC741" s="220">
        <v>516</v>
      </c>
      <c r="BD741" s="220">
        <v>516</v>
      </c>
      <c r="BE741" s="220">
        <v>516</v>
      </c>
      <c r="BF741" s="220">
        <v>516</v>
      </c>
      <c r="BG741" s="220">
        <v>516</v>
      </c>
      <c r="BH741" s="220">
        <v>516</v>
      </c>
      <c r="BI741" s="220">
        <v>516</v>
      </c>
      <c r="BJ741" s="220">
        <v>516</v>
      </c>
      <c r="BK741" s="220">
        <v>516</v>
      </c>
      <c r="BL741" s="220">
        <v>516</v>
      </c>
      <c r="BM741" s="220">
        <v>516</v>
      </c>
      <c r="BN741" s="220">
        <v>516</v>
      </c>
      <c r="BO741" s="220">
        <v>516</v>
      </c>
      <c r="BP741" s="220">
        <v>516</v>
      </c>
      <c r="BQ741" s="220">
        <v>516</v>
      </c>
      <c r="BR741" s="220">
        <v>516</v>
      </c>
      <c r="BS741" s="220">
        <v>516</v>
      </c>
      <c r="BT741" s="220">
        <v>516</v>
      </c>
      <c r="BU741" s="220">
        <v>516</v>
      </c>
      <c r="BV741" s="220">
        <v>516</v>
      </c>
      <c r="BW741" s="220">
        <v>516</v>
      </c>
      <c r="BX741" s="220">
        <v>516</v>
      </c>
      <c r="BY741" s="220">
        <v>516</v>
      </c>
      <c r="BZ741" s="220">
        <v>516</v>
      </c>
      <c r="CA741" s="220">
        <v>516</v>
      </c>
      <c r="CB741" s="220">
        <v>516</v>
      </c>
      <c r="CC741" s="220">
        <v>516</v>
      </c>
      <c r="CD741" s="220">
        <v>516</v>
      </c>
      <c r="CE741" s="220">
        <v>516</v>
      </c>
      <c r="CF741" s="220">
        <v>516</v>
      </c>
      <c r="CG741" s="220">
        <v>516</v>
      </c>
      <c r="CH741" s="220">
        <v>516</v>
      </c>
      <c r="CI741" s="220">
        <v>516</v>
      </c>
      <c r="CJ741" s="220">
        <v>516</v>
      </c>
      <c r="CK741" s="220">
        <v>516</v>
      </c>
      <c r="CL741" s="220">
        <v>516</v>
      </c>
      <c r="CM741" s="220">
        <v>516</v>
      </c>
      <c r="CN741" s="220">
        <v>516</v>
      </c>
      <c r="CO741" s="220">
        <v>516</v>
      </c>
      <c r="CP741" s="220">
        <v>516</v>
      </c>
      <c r="CQ741" s="220">
        <v>516</v>
      </c>
      <c r="CR741" s="220">
        <v>516</v>
      </c>
      <c r="CS741" s="220">
        <v>516</v>
      </c>
      <c r="CT741" s="220">
        <v>516</v>
      </c>
      <c r="CU741" s="220">
        <v>516</v>
      </c>
      <c r="CV741" s="220">
        <v>516</v>
      </c>
      <c r="CW741" s="220">
        <v>516</v>
      </c>
      <c r="CX741" s="220">
        <v>516</v>
      </c>
      <c r="CY741" s="220">
        <v>516</v>
      </c>
      <c r="CZ741" s="220">
        <v>516</v>
      </c>
      <c r="DA741" s="220">
        <v>516</v>
      </c>
      <c r="DB741" s="220">
        <v>516</v>
      </c>
      <c r="DC741" s="220">
        <v>516</v>
      </c>
      <c r="DD741" s="220">
        <v>516</v>
      </c>
      <c r="DE741" s="220">
        <v>516</v>
      </c>
      <c r="DF741" s="220">
        <v>516</v>
      </c>
      <c r="DG741" s="220">
        <v>516</v>
      </c>
      <c r="DH741" s="220">
        <v>516</v>
      </c>
      <c r="DI741" s="220">
        <v>516</v>
      </c>
      <c r="DJ741" s="220">
        <v>516</v>
      </c>
      <c r="DK741" s="220">
        <v>516</v>
      </c>
      <c r="DL741" s="220">
        <v>516</v>
      </c>
      <c r="DM741" s="220">
        <v>516</v>
      </c>
      <c r="DN741" s="220">
        <v>516</v>
      </c>
      <c r="DO741" s="220">
        <v>516</v>
      </c>
      <c r="DP741" s="220">
        <v>516</v>
      </c>
      <c r="DQ741" s="220">
        <v>516</v>
      </c>
      <c r="DR741" s="220">
        <v>516</v>
      </c>
      <c r="DS741" s="220">
        <v>516</v>
      </c>
      <c r="DT741" s="220">
        <v>516</v>
      </c>
      <c r="DU741" s="220">
        <v>516</v>
      </c>
      <c r="DV741" s="220">
        <v>516</v>
      </c>
      <c r="DW741" s="220">
        <v>516</v>
      </c>
      <c r="DX741" s="220">
        <v>516</v>
      </c>
      <c r="DY741" s="220">
        <v>516</v>
      </c>
      <c r="DZ741" s="220">
        <v>516</v>
      </c>
      <c r="EA741" s="220">
        <v>516</v>
      </c>
      <c r="EB741" s="220">
        <v>516</v>
      </c>
      <c r="EC741" s="220">
        <v>516</v>
      </c>
      <c r="ED741" s="220">
        <v>516</v>
      </c>
      <c r="EE741" s="220">
        <v>516</v>
      </c>
      <c r="EF741" s="220">
        <v>516</v>
      </c>
      <c r="EG741" s="220">
        <v>516</v>
      </c>
      <c r="EH741" s="220">
        <v>516</v>
      </c>
      <c r="EI741" s="220">
        <v>516</v>
      </c>
      <c r="EJ741" s="220">
        <v>516</v>
      </c>
      <c r="EK741" s="220">
        <v>516</v>
      </c>
      <c r="EL741" s="220">
        <v>516</v>
      </c>
      <c r="EM741" s="220">
        <v>516</v>
      </c>
      <c r="EN741" s="242">
        <v>516</v>
      </c>
      <c r="EO741" s="232">
        <v>516</v>
      </c>
      <c r="EP741" s="227">
        <v>516</v>
      </c>
      <c r="EQ741" s="154">
        <v>516</v>
      </c>
      <c r="ER741" s="154">
        <v>516</v>
      </c>
      <c r="ES741" s="154">
        <v>516</v>
      </c>
      <c r="ET741" s="154">
        <v>516</v>
      </c>
      <c r="EU741" s="154">
        <v>516</v>
      </c>
      <c r="EV741" s="154">
        <v>516</v>
      </c>
      <c r="EW741" s="166">
        <v>516</v>
      </c>
      <c r="EX741" s="166">
        <v>516</v>
      </c>
      <c r="EY741" s="166">
        <v>516</v>
      </c>
      <c r="EZ741" s="166">
        <v>516</v>
      </c>
      <c r="FA741" s="166">
        <v>516</v>
      </c>
      <c r="FB741" s="166">
        <v>516</v>
      </c>
      <c r="FC741" s="166">
        <v>516</v>
      </c>
      <c r="FD741" s="154">
        <v>516</v>
      </c>
      <c r="FE741" s="166">
        <v>516</v>
      </c>
      <c r="FF741" s="166">
        <v>516</v>
      </c>
      <c r="FG741" s="154">
        <v>516</v>
      </c>
      <c r="FH741" s="166">
        <v>516</v>
      </c>
      <c r="FI741" s="154">
        <v>516</v>
      </c>
      <c r="FJ741" s="166">
        <v>516</v>
      </c>
      <c r="FK741" s="166">
        <v>516</v>
      </c>
      <c r="FL741" s="166">
        <v>516</v>
      </c>
      <c r="FM741" s="166">
        <v>516</v>
      </c>
      <c r="FN741" s="166">
        <v>516</v>
      </c>
      <c r="FO741" s="166">
        <v>516</v>
      </c>
      <c r="FP741" s="166">
        <v>516</v>
      </c>
      <c r="FQ741" s="166">
        <v>516</v>
      </c>
      <c r="FR741" s="166">
        <v>516</v>
      </c>
      <c r="FS741" s="166">
        <v>516</v>
      </c>
      <c r="FT741" s="166">
        <v>516</v>
      </c>
      <c r="FU741" s="166">
        <v>516</v>
      </c>
      <c r="FV741" s="166">
        <v>516</v>
      </c>
      <c r="FW741" s="166">
        <v>516</v>
      </c>
      <c r="FX741" s="166">
        <v>516</v>
      </c>
      <c r="FY741" s="154">
        <v>516</v>
      </c>
      <c r="FZ741" s="154">
        <v>516</v>
      </c>
      <c r="GA741" s="154">
        <v>516</v>
      </c>
      <c r="GB741" s="154">
        <v>516</v>
      </c>
      <c r="GC741" s="154">
        <v>516</v>
      </c>
      <c r="GD741" s="154">
        <v>516</v>
      </c>
      <c r="GE741" s="154">
        <v>516</v>
      </c>
      <c r="GF741" s="154">
        <v>516</v>
      </c>
      <c r="GG741" s="154">
        <v>516</v>
      </c>
      <c r="GH741" s="154">
        <v>516</v>
      </c>
      <c r="GI741" s="154">
        <v>516</v>
      </c>
      <c r="GJ741" s="154">
        <v>516</v>
      </c>
      <c r="GK741" s="154">
        <v>516</v>
      </c>
      <c r="GL741" s="154">
        <v>516</v>
      </c>
      <c r="GM741" s="154">
        <v>516</v>
      </c>
      <c r="GN741" s="154">
        <v>516</v>
      </c>
      <c r="GO741" s="154">
        <v>516</v>
      </c>
      <c r="GP741" s="154">
        <v>516</v>
      </c>
      <c r="GQ741" s="154">
        <v>516</v>
      </c>
      <c r="GR741" s="154">
        <v>516</v>
      </c>
      <c r="GS741" s="154">
        <v>516</v>
      </c>
      <c r="GT741" s="166">
        <v>516</v>
      </c>
      <c r="GU741" s="166">
        <v>516</v>
      </c>
      <c r="GV741" s="166">
        <v>516</v>
      </c>
      <c r="GW741" s="166">
        <v>516</v>
      </c>
      <c r="GX741" s="166">
        <v>516</v>
      </c>
      <c r="GY741" s="154">
        <v>516</v>
      </c>
      <c r="GZ741" s="154">
        <v>516</v>
      </c>
      <c r="HA741" s="154">
        <v>516</v>
      </c>
      <c r="HB741" s="154">
        <v>516</v>
      </c>
      <c r="HC741" s="154">
        <v>516</v>
      </c>
      <c r="HD741" s="154">
        <v>516</v>
      </c>
      <c r="HE741" s="154">
        <v>516</v>
      </c>
      <c r="HF741" s="166">
        <v>516</v>
      </c>
      <c r="HG741" s="154">
        <v>516</v>
      </c>
      <c r="HH741" s="154">
        <v>516</v>
      </c>
      <c r="HI741" s="166">
        <v>516</v>
      </c>
      <c r="HJ741" s="154">
        <v>517</v>
      </c>
      <c r="HK741" s="154">
        <v>516</v>
      </c>
      <c r="HL741" s="166">
        <v>516</v>
      </c>
      <c r="HM741" s="154">
        <v>516</v>
      </c>
      <c r="HN741" s="154">
        <v>516</v>
      </c>
      <c r="HO741" s="166">
        <v>516</v>
      </c>
      <c r="HP741" s="154">
        <v>516</v>
      </c>
      <c r="HQ741" s="154">
        <v>516</v>
      </c>
      <c r="HR741" s="166">
        <v>516</v>
      </c>
      <c r="HS741" s="154">
        <v>516</v>
      </c>
      <c r="HT741" s="151">
        <v>516</v>
      </c>
      <c r="HU741" s="151">
        <v>516</v>
      </c>
      <c r="HV741" s="151">
        <v>516</v>
      </c>
      <c r="HW741" s="170">
        <v>516</v>
      </c>
    </row>
    <row r="742" spans="1:231">
      <c r="A742" s="145">
        <f t="shared" si="60"/>
        <v>43938</v>
      </c>
      <c r="B742" s="220">
        <f>'Age&amp;Sex by occurrence date'!$GOV22</f>
        <v>502</v>
      </c>
      <c r="C742" s="220">
        <v>499</v>
      </c>
      <c r="D742" s="220">
        <v>499</v>
      </c>
      <c r="E742" s="220">
        <v>499</v>
      </c>
      <c r="F742" s="220">
        <v>499</v>
      </c>
      <c r="G742" s="220">
        <v>499</v>
      </c>
      <c r="H742" s="220">
        <v>499</v>
      </c>
      <c r="I742" s="220">
        <v>499</v>
      </c>
      <c r="J742" s="220">
        <v>499</v>
      </c>
      <c r="K742" s="220">
        <v>499</v>
      </c>
      <c r="L742" s="220">
        <v>499</v>
      </c>
      <c r="M742" s="220">
        <v>499</v>
      </c>
      <c r="N742" s="220">
        <v>499</v>
      </c>
      <c r="O742" s="220">
        <v>499</v>
      </c>
      <c r="P742" s="220">
        <v>499</v>
      </c>
      <c r="Q742" s="220">
        <v>499</v>
      </c>
      <c r="R742" s="220">
        <v>499</v>
      </c>
      <c r="S742" s="220">
        <v>499</v>
      </c>
      <c r="T742" s="220">
        <v>499</v>
      </c>
      <c r="U742" s="220">
        <v>499</v>
      </c>
      <c r="V742" s="220">
        <v>499</v>
      </c>
      <c r="W742" s="220">
        <v>499</v>
      </c>
      <c r="X742" s="220">
        <v>499</v>
      </c>
      <c r="Y742" s="220">
        <v>499</v>
      </c>
      <c r="Z742" s="220">
        <v>499</v>
      </c>
      <c r="AA742" s="220">
        <v>499</v>
      </c>
      <c r="AB742" s="220">
        <v>500</v>
      </c>
      <c r="AC742" s="220">
        <v>500</v>
      </c>
      <c r="AD742" s="220">
        <v>500</v>
      </c>
      <c r="AE742" s="220">
        <v>499</v>
      </c>
      <c r="AF742" s="220">
        <v>499</v>
      </c>
      <c r="AG742" s="220">
        <v>499</v>
      </c>
      <c r="AH742" s="220">
        <v>499</v>
      </c>
      <c r="AI742" s="220">
        <v>499</v>
      </c>
      <c r="AJ742" s="220">
        <v>499</v>
      </c>
      <c r="AK742" s="220">
        <v>499</v>
      </c>
      <c r="AL742" s="220">
        <v>499</v>
      </c>
      <c r="AM742" s="220">
        <v>499</v>
      </c>
      <c r="AN742" s="220">
        <v>499</v>
      </c>
      <c r="AO742" s="220">
        <v>499</v>
      </c>
      <c r="AP742" s="220">
        <v>499</v>
      </c>
      <c r="AQ742" s="220">
        <v>499</v>
      </c>
      <c r="AR742" s="220">
        <v>499</v>
      </c>
      <c r="AS742" s="220">
        <v>499</v>
      </c>
      <c r="AT742" s="220">
        <v>499</v>
      </c>
      <c r="AU742" s="220">
        <v>499</v>
      </c>
      <c r="AV742" s="220">
        <v>499</v>
      </c>
      <c r="AW742" s="220">
        <v>499</v>
      </c>
      <c r="AX742" s="220">
        <v>499</v>
      </c>
      <c r="AY742" s="220">
        <v>499</v>
      </c>
      <c r="AZ742" s="220">
        <v>499</v>
      </c>
      <c r="BA742" s="220">
        <v>499</v>
      </c>
      <c r="BB742" s="220">
        <v>499</v>
      </c>
      <c r="BC742" s="220">
        <v>499</v>
      </c>
      <c r="BD742" s="220">
        <v>499</v>
      </c>
      <c r="BE742" s="220">
        <v>499</v>
      </c>
      <c r="BF742" s="220">
        <v>499</v>
      </c>
      <c r="BG742" s="220">
        <v>499</v>
      </c>
      <c r="BH742" s="220">
        <v>499</v>
      </c>
      <c r="BI742" s="220">
        <v>499</v>
      </c>
      <c r="BJ742" s="220">
        <v>499</v>
      </c>
      <c r="BK742" s="220">
        <v>499</v>
      </c>
      <c r="BL742" s="220">
        <v>499</v>
      </c>
      <c r="BM742" s="220">
        <v>499</v>
      </c>
      <c r="BN742" s="220">
        <v>499</v>
      </c>
      <c r="BO742" s="220">
        <v>499</v>
      </c>
      <c r="BP742" s="220">
        <v>499</v>
      </c>
      <c r="BQ742" s="220">
        <v>499</v>
      </c>
      <c r="BR742" s="220">
        <v>499</v>
      </c>
      <c r="BS742" s="220">
        <v>499</v>
      </c>
      <c r="BT742" s="220">
        <v>499</v>
      </c>
      <c r="BU742" s="220">
        <v>499</v>
      </c>
      <c r="BV742" s="220">
        <v>499</v>
      </c>
      <c r="BW742" s="220">
        <v>499</v>
      </c>
      <c r="BX742" s="220">
        <v>499</v>
      </c>
      <c r="BY742" s="220">
        <v>499</v>
      </c>
      <c r="BZ742" s="220">
        <v>499</v>
      </c>
      <c r="CA742" s="220">
        <v>499</v>
      </c>
      <c r="CB742" s="220">
        <v>499</v>
      </c>
      <c r="CC742" s="220">
        <v>499</v>
      </c>
      <c r="CD742" s="220">
        <v>499</v>
      </c>
      <c r="CE742" s="220">
        <v>499</v>
      </c>
      <c r="CF742" s="220">
        <v>499</v>
      </c>
      <c r="CG742" s="220">
        <v>499</v>
      </c>
      <c r="CH742" s="220">
        <v>499</v>
      </c>
      <c r="CI742" s="220">
        <v>499</v>
      </c>
      <c r="CJ742" s="220">
        <v>499</v>
      </c>
      <c r="CK742" s="220">
        <v>499</v>
      </c>
      <c r="CL742" s="220">
        <v>499</v>
      </c>
      <c r="CM742" s="220">
        <v>499</v>
      </c>
      <c r="CN742" s="220">
        <v>499</v>
      </c>
      <c r="CO742" s="220">
        <v>499</v>
      </c>
      <c r="CP742" s="220">
        <v>499</v>
      </c>
      <c r="CQ742" s="220">
        <v>499</v>
      </c>
      <c r="CR742" s="220">
        <v>499</v>
      </c>
      <c r="CS742" s="220">
        <v>499</v>
      </c>
      <c r="CT742" s="220">
        <v>499</v>
      </c>
      <c r="CU742" s="220">
        <v>499</v>
      </c>
      <c r="CV742" s="220">
        <v>499</v>
      </c>
      <c r="CW742" s="220">
        <v>499</v>
      </c>
      <c r="CX742" s="220">
        <v>499</v>
      </c>
      <c r="CY742" s="220">
        <v>499</v>
      </c>
      <c r="CZ742" s="220">
        <v>499</v>
      </c>
      <c r="DA742" s="220">
        <v>499</v>
      </c>
      <c r="DB742" s="220">
        <v>499</v>
      </c>
      <c r="DC742" s="220">
        <v>499</v>
      </c>
      <c r="DD742" s="220">
        <v>499</v>
      </c>
      <c r="DE742" s="220">
        <v>499</v>
      </c>
      <c r="DF742" s="220">
        <v>499</v>
      </c>
      <c r="DG742" s="220">
        <v>499</v>
      </c>
      <c r="DH742" s="220">
        <v>499</v>
      </c>
      <c r="DI742" s="220">
        <v>499</v>
      </c>
      <c r="DJ742" s="220">
        <v>499</v>
      </c>
      <c r="DK742" s="220">
        <v>499</v>
      </c>
      <c r="DL742" s="220">
        <v>499</v>
      </c>
      <c r="DM742" s="220">
        <v>499</v>
      </c>
      <c r="DN742" s="220">
        <v>499</v>
      </c>
      <c r="DO742" s="220">
        <v>499</v>
      </c>
      <c r="DP742" s="220">
        <v>499</v>
      </c>
      <c r="DQ742" s="220">
        <v>499</v>
      </c>
      <c r="DR742" s="220">
        <v>499</v>
      </c>
      <c r="DS742" s="220">
        <v>499</v>
      </c>
      <c r="DT742" s="220">
        <v>499</v>
      </c>
      <c r="DU742" s="220">
        <v>499</v>
      </c>
      <c r="DV742" s="220">
        <v>499</v>
      </c>
      <c r="DW742" s="220">
        <v>499</v>
      </c>
      <c r="DX742" s="220">
        <v>499</v>
      </c>
      <c r="DY742" s="220">
        <v>499</v>
      </c>
      <c r="DZ742" s="220">
        <v>499</v>
      </c>
      <c r="EA742" s="220">
        <v>499</v>
      </c>
      <c r="EB742" s="220">
        <v>499</v>
      </c>
      <c r="EC742" s="220">
        <v>499</v>
      </c>
      <c r="ED742" s="220">
        <v>499</v>
      </c>
      <c r="EE742" s="220">
        <v>499</v>
      </c>
      <c r="EF742" s="220">
        <v>499</v>
      </c>
      <c r="EG742" s="220">
        <v>499</v>
      </c>
      <c r="EH742" s="220">
        <v>499</v>
      </c>
      <c r="EI742" s="220">
        <v>499</v>
      </c>
      <c r="EJ742" s="220">
        <v>499</v>
      </c>
      <c r="EK742" s="220">
        <v>499</v>
      </c>
      <c r="EL742" s="220">
        <v>499</v>
      </c>
      <c r="EM742" s="220">
        <v>499</v>
      </c>
      <c r="EN742" s="242">
        <v>499</v>
      </c>
      <c r="EO742" s="232">
        <v>499</v>
      </c>
      <c r="EP742" s="227">
        <v>499</v>
      </c>
      <c r="EQ742" s="154">
        <v>499</v>
      </c>
      <c r="ER742" s="154">
        <v>499</v>
      </c>
      <c r="ES742" s="154">
        <v>499</v>
      </c>
      <c r="ET742" s="154">
        <v>499</v>
      </c>
      <c r="EU742" s="154">
        <v>499</v>
      </c>
      <c r="EV742" s="154">
        <v>499</v>
      </c>
      <c r="EW742" s="154">
        <v>499</v>
      </c>
      <c r="EX742" s="154">
        <v>499</v>
      </c>
      <c r="EY742" s="154">
        <v>499</v>
      </c>
      <c r="EZ742" s="154">
        <v>499</v>
      </c>
      <c r="FA742" s="154">
        <v>499</v>
      </c>
      <c r="FB742" s="154">
        <v>499</v>
      </c>
      <c r="FC742" s="166">
        <v>499</v>
      </c>
      <c r="FD742" s="154">
        <v>499</v>
      </c>
      <c r="FE742" s="154">
        <v>499</v>
      </c>
      <c r="FF742" s="154">
        <v>499</v>
      </c>
      <c r="FG742" s="166">
        <v>499</v>
      </c>
      <c r="FH742" s="154">
        <v>499</v>
      </c>
      <c r="FI742" s="166">
        <v>499</v>
      </c>
      <c r="FJ742" s="154">
        <v>499</v>
      </c>
      <c r="FK742" s="154">
        <v>499</v>
      </c>
      <c r="FL742" s="154">
        <v>499</v>
      </c>
      <c r="FM742" s="154">
        <v>499</v>
      </c>
      <c r="FN742" s="154">
        <v>499</v>
      </c>
      <c r="FO742" s="154">
        <v>499</v>
      </c>
      <c r="FP742" s="154">
        <v>499</v>
      </c>
      <c r="FQ742" s="154">
        <v>499</v>
      </c>
      <c r="FR742" s="166">
        <v>499</v>
      </c>
      <c r="FS742" s="166">
        <v>499</v>
      </c>
      <c r="FT742" s="166">
        <v>499</v>
      </c>
      <c r="FU742" s="166">
        <v>499</v>
      </c>
      <c r="FV742" s="166">
        <v>499</v>
      </c>
      <c r="FW742" s="166">
        <v>499</v>
      </c>
      <c r="FX742" s="166">
        <v>499</v>
      </c>
      <c r="FY742" s="166">
        <v>499</v>
      </c>
      <c r="FZ742" s="166">
        <v>499</v>
      </c>
      <c r="GA742" s="166">
        <v>499</v>
      </c>
      <c r="GB742" s="166">
        <v>499</v>
      </c>
      <c r="GC742" s="166">
        <v>499</v>
      </c>
      <c r="GD742" s="166">
        <v>499</v>
      </c>
      <c r="GE742" s="166">
        <v>499</v>
      </c>
      <c r="GF742" s="166">
        <v>499</v>
      </c>
      <c r="GG742" s="166">
        <v>499</v>
      </c>
      <c r="GH742" s="166">
        <v>499</v>
      </c>
      <c r="GI742" s="166">
        <v>499</v>
      </c>
      <c r="GJ742" s="166">
        <v>499</v>
      </c>
      <c r="GK742" s="166">
        <v>499</v>
      </c>
      <c r="GL742" s="166">
        <v>499</v>
      </c>
      <c r="GM742" s="166">
        <v>499</v>
      </c>
      <c r="GN742" s="166">
        <v>499</v>
      </c>
      <c r="GO742" s="166">
        <v>499</v>
      </c>
      <c r="GP742" s="166">
        <v>499</v>
      </c>
      <c r="GQ742" s="166">
        <v>499</v>
      </c>
      <c r="GR742" s="166">
        <v>499</v>
      </c>
      <c r="GS742" s="166">
        <v>499</v>
      </c>
      <c r="GT742" s="166">
        <v>499</v>
      </c>
      <c r="GU742" s="166">
        <v>499</v>
      </c>
      <c r="GV742" s="166">
        <v>499</v>
      </c>
      <c r="GW742" s="166">
        <v>499</v>
      </c>
      <c r="GX742" s="166">
        <v>499</v>
      </c>
      <c r="GY742" s="166">
        <v>499</v>
      </c>
      <c r="GZ742" s="166">
        <v>499</v>
      </c>
      <c r="HA742" s="166">
        <v>499</v>
      </c>
      <c r="HB742" s="166">
        <v>499</v>
      </c>
      <c r="HC742" s="166">
        <v>499</v>
      </c>
      <c r="HD742" s="166">
        <v>499</v>
      </c>
      <c r="HE742" s="166">
        <v>499</v>
      </c>
      <c r="HF742" s="166">
        <v>499</v>
      </c>
      <c r="HG742" s="154">
        <v>499</v>
      </c>
      <c r="HH742" s="154">
        <v>499</v>
      </c>
      <c r="HI742" s="166">
        <v>499</v>
      </c>
      <c r="HJ742" s="154">
        <v>500</v>
      </c>
      <c r="HK742" s="154">
        <v>499</v>
      </c>
      <c r="HL742" s="166">
        <v>499</v>
      </c>
      <c r="HM742" s="154">
        <v>499</v>
      </c>
      <c r="HN742" s="154">
        <v>499</v>
      </c>
      <c r="HO742" s="166">
        <v>499</v>
      </c>
      <c r="HP742" s="154">
        <v>499</v>
      </c>
      <c r="HQ742" s="154">
        <v>499</v>
      </c>
      <c r="HR742" s="166">
        <v>499</v>
      </c>
      <c r="HS742" s="154">
        <v>499</v>
      </c>
      <c r="HT742" s="151">
        <v>499</v>
      </c>
      <c r="HU742" s="151">
        <v>499</v>
      </c>
      <c r="HV742" s="151">
        <v>499</v>
      </c>
      <c r="HW742" s="170">
        <v>499</v>
      </c>
    </row>
    <row r="743" spans="1:231">
      <c r="A743" s="145">
        <f t="shared" si="60"/>
        <v>43937</v>
      </c>
      <c r="B743" s="220">
        <f>'Age&amp;Sex by occurrence date'!$GPC22</f>
        <v>489</v>
      </c>
      <c r="C743" s="220">
        <v>486</v>
      </c>
      <c r="D743" s="220">
        <v>486</v>
      </c>
      <c r="E743" s="220">
        <v>486</v>
      </c>
      <c r="F743" s="220">
        <v>486</v>
      </c>
      <c r="G743" s="220">
        <v>486</v>
      </c>
      <c r="H743" s="220">
        <v>486</v>
      </c>
      <c r="I743" s="220">
        <v>486</v>
      </c>
      <c r="J743" s="220">
        <v>486</v>
      </c>
      <c r="K743" s="220">
        <v>486</v>
      </c>
      <c r="L743" s="220">
        <v>486</v>
      </c>
      <c r="M743" s="220">
        <v>486</v>
      </c>
      <c r="N743" s="220">
        <v>486</v>
      </c>
      <c r="O743" s="220">
        <v>486</v>
      </c>
      <c r="P743" s="220">
        <v>486</v>
      </c>
      <c r="Q743" s="220">
        <v>486</v>
      </c>
      <c r="R743" s="220">
        <v>486</v>
      </c>
      <c r="S743" s="220">
        <v>486</v>
      </c>
      <c r="T743" s="220">
        <v>486</v>
      </c>
      <c r="U743" s="220">
        <v>486</v>
      </c>
      <c r="V743" s="220">
        <v>486</v>
      </c>
      <c r="W743" s="220">
        <v>486</v>
      </c>
      <c r="X743" s="220">
        <v>486</v>
      </c>
      <c r="Y743" s="220">
        <v>486</v>
      </c>
      <c r="Z743" s="220">
        <v>486</v>
      </c>
      <c r="AA743" s="220">
        <v>486</v>
      </c>
      <c r="AB743" s="220">
        <v>487</v>
      </c>
      <c r="AC743" s="220">
        <v>487</v>
      </c>
      <c r="AD743" s="220">
        <v>487</v>
      </c>
      <c r="AE743" s="220">
        <v>486</v>
      </c>
      <c r="AF743" s="220">
        <v>486</v>
      </c>
      <c r="AG743" s="220">
        <v>486</v>
      </c>
      <c r="AH743" s="220">
        <v>486</v>
      </c>
      <c r="AI743" s="220">
        <v>486</v>
      </c>
      <c r="AJ743" s="220">
        <v>486</v>
      </c>
      <c r="AK743" s="220">
        <v>486</v>
      </c>
      <c r="AL743" s="220">
        <v>486</v>
      </c>
      <c r="AM743" s="220">
        <v>486</v>
      </c>
      <c r="AN743" s="220">
        <v>486</v>
      </c>
      <c r="AO743" s="220">
        <v>486</v>
      </c>
      <c r="AP743" s="220">
        <v>486</v>
      </c>
      <c r="AQ743" s="220">
        <v>486</v>
      </c>
      <c r="AR743" s="220">
        <v>486</v>
      </c>
      <c r="AS743" s="220">
        <v>486</v>
      </c>
      <c r="AT743" s="220">
        <v>486</v>
      </c>
      <c r="AU743" s="220">
        <v>486</v>
      </c>
      <c r="AV743" s="220">
        <v>486</v>
      </c>
      <c r="AW743" s="220">
        <v>486</v>
      </c>
      <c r="AX743" s="220">
        <v>486</v>
      </c>
      <c r="AY743" s="220">
        <v>486</v>
      </c>
      <c r="AZ743" s="220">
        <v>486</v>
      </c>
      <c r="BA743" s="220">
        <v>486</v>
      </c>
      <c r="BB743" s="220">
        <v>486</v>
      </c>
      <c r="BC743" s="220">
        <v>486</v>
      </c>
      <c r="BD743" s="220">
        <v>486</v>
      </c>
      <c r="BE743" s="220">
        <v>486</v>
      </c>
      <c r="BF743" s="220">
        <v>486</v>
      </c>
      <c r="BG743" s="220">
        <v>486</v>
      </c>
      <c r="BH743" s="220">
        <v>486</v>
      </c>
      <c r="BI743" s="220">
        <v>486</v>
      </c>
      <c r="BJ743" s="220">
        <v>486</v>
      </c>
      <c r="BK743" s="220">
        <v>486</v>
      </c>
      <c r="BL743" s="220">
        <v>486</v>
      </c>
      <c r="BM743" s="220">
        <v>486</v>
      </c>
      <c r="BN743" s="220">
        <v>486</v>
      </c>
      <c r="BO743" s="220">
        <v>486</v>
      </c>
      <c r="BP743" s="220">
        <v>486</v>
      </c>
      <c r="BQ743" s="220">
        <v>486</v>
      </c>
      <c r="BR743" s="220">
        <v>486</v>
      </c>
      <c r="BS743" s="220">
        <v>486</v>
      </c>
      <c r="BT743" s="220">
        <v>486</v>
      </c>
      <c r="BU743" s="220">
        <v>486</v>
      </c>
      <c r="BV743" s="220">
        <v>486</v>
      </c>
      <c r="BW743" s="220">
        <v>486</v>
      </c>
      <c r="BX743" s="220">
        <v>486</v>
      </c>
      <c r="BY743" s="220">
        <v>486</v>
      </c>
      <c r="BZ743" s="220">
        <v>486</v>
      </c>
      <c r="CA743" s="220">
        <v>486</v>
      </c>
      <c r="CB743" s="220">
        <v>486</v>
      </c>
      <c r="CC743" s="220">
        <v>486</v>
      </c>
      <c r="CD743" s="220">
        <v>486</v>
      </c>
      <c r="CE743" s="220">
        <v>486</v>
      </c>
      <c r="CF743" s="220">
        <v>486</v>
      </c>
      <c r="CG743" s="220">
        <v>486</v>
      </c>
      <c r="CH743" s="220">
        <v>486</v>
      </c>
      <c r="CI743" s="220">
        <v>486</v>
      </c>
      <c r="CJ743" s="220">
        <v>486</v>
      </c>
      <c r="CK743" s="220">
        <v>486</v>
      </c>
      <c r="CL743" s="220">
        <v>486</v>
      </c>
      <c r="CM743" s="220">
        <v>486</v>
      </c>
      <c r="CN743" s="220">
        <v>486</v>
      </c>
      <c r="CO743" s="220">
        <v>486</v>
      </c>
      <c r="CP743" s="220">
        <v>486</v>
      </c>
      <c r="CQ743" s="220">
        <v>486</v>
      </c>
      <c r="CR743" s="220">
        <v>486</v>
      </c>
      <c r="CS743" s="220">
        <v>486</v>
      </c>
      <c r="CT743" s="220">
        <v>486</v>
      </c>
      <c r="CU743" s="220">
        <v>486</v>
      </c>
      <c r="CV743" s="220">
        <v>486</v>
      </c>
      <c r="CW743" s="220">
        <v>486</v>
      </c>
      <c r="CX743" s="220">
        <v>486</v>
      </c>
      <c r="CY743" s="220">
        <v>486</v>
      </c>
      <c r="CZ743" s="220">
        <v>486</v>
      </c>
      <c r="DA743" s="220">
        <v>486</v>
      </c>
      <c r="DB743" s="220">
        <v>486</v>
      </c>
      <c r="DC743" s="220">
        <v>486</v>
      </c>
      <c r="DD743" s="220">
        <v>486</v>
      </c>
      <c r="DE743" s="220">
        <v>486</v>
      </c>
      <c r="DF743" s="220">
        <v>486</v>
      </c>
      <c r="DG743" s="220">
        <v>486</v>
      </c>
      <c r="DH743" s="220">
        <v>486</v>
      </c>
      <c r="DI743" s="220">
        <v>486</v>
      </c>
      <c r="DJ743" s="220">
        <v>486</v>
      </c>
      <c r="DK743" s="220">
        <v>486</v>
      </c>
      <c r="DL743" s="220">
        <v>486</v>
      </c>
      <c r="DM743" s="220">
        <v>486</v>
      </c>
      <c r="DN743" s="220">
        <v>486</v>
      </c>
      <c r="DO743" s="220">
        <v>486</v>
      </c>
      <c r="DP743" s="220">
        <v>486</v>
      </c>
      <c r="DQ743" s="220">
        <v>486</v>
      </c>
      <c r="DR743" s="220">
        <v>486</v>
      </c>
      <c r="DS743" s="220">
        <v>486</v>
      </c>
      <c r="DT743" s="220">
        <v>486</v>
      </c>
      <c r="DU743" s="220">
        <v>486</v>
      </c>
      <c r="DV743" s="220">
        <v>486</v>
      </c>
      <c r="DW743" s="220">
        <v>486</v>
      </c>
      <c r="DX743" s="220">
        <v>486</v>
      </c>
      <c r="DY743" s="220">
        <v>486</v>
      </c>
      <c r="DZ743" s="220">
        <v>486</v>
      </c>
      <c r="EA743" s="220">
        <v>486</v>
      </c>
      <c r="EB743" s="220">
        <v>486</v>
      </c>
      <c r="EC743" s="220">
        <v>486</v>
      </c>
      <c r="ED743" s="220">
        <v>486</v>
      </c>
      <c r="EE743" s="220">
        <v>486</v>
      </c>
      <c r="EF743" s="220">
        <v>486</v>
      </c>
      <c r="EG743" s="220">
        <v>486</v>
      </c>
      <c r="EH743" s="220">
        <v>486</v>
      </c>
      <c r="EI743" s="220">
        <v>486</v>
      </c>
      <c r="EJ743" s="220">
        <v>486</v>
      </c>
      <c r="EK743" s="220">
        <v>486</v>
      </c>
      <c r="EL743" s="220">
        <v>486</v>
      </c>
      <c r="EM743" s="220">
        <v>486</v>
      </c>
      <c r="EN743" s="242">
        <v>486</v>
      </c>
      <c r="EO743" s="232">
        <v>486</v>
      </c>
      <c r="EP743" s="228">
        <v>486</v>
      </c>
      <c r="EQ743" s="166">
        <v>486</v>
      </c>
      <c r="ER743" s="166">
        <v>486</v>
      </c>
      <c r="ES743" s="166">
        <v>486</v>
      </c>
      <c r="ET743" s="166">
        <v>486</v>
      </c>
      <c r="EU743" s="166">
        <v>486</v>
      </c>
      <c r="EV743" s="166">
        <v>486</v>
      </c>
      <c r="EW743" s="166">
        <v>486</v>
      </c>
      <c r="EX743" s="166">
        <v>486</v>
      </c>
      <c r="EY743" s="166">
        <v>486</v>
      </c>
      <c r="EZ743" s="166">
        <v>486</v>
      </c>
      <c r="FA743" s="166">
        <v>486</v>
      </c>
      <c r="FB743" s="166">
        <v>486</v>
      </c>
      <c r="FC743" s="154">
        <v>486</v>
      </c>
      <c r="FD743" s="166">
        <v>486</v>
      </c>
      <c r="FE743" s="166">
        <v>486</v>
      </c>
      <c r="FF743" s="166">
        <v>486</v>
      </c>
      <c r="FG743" s="166">
        <v>486</v>
      </c>
      <c r="FH743" s="166">
        <v>486</v>
      </c>
      <c r="FI743" s="154">
        <v>486</v>
      </c>
      <c r="FJ743" s="166">
        <v>486</v>
      </c>
      <c r="FK743" s="154">
        <v>486</v>
      </c>
      <c r="FL743" s="154">
        <v>486</v>
      </c>
      <c r="FM743" s="154">
        <v>486</v>
      </c>
      <c r="FN743" s="154">
        <v>486</v>
      </c>
      <c r="FO743" s="154">
        <v>486</v>
      </c>
      <c r="FP743" s="154">
        <v>486</v>
      </c>
      <c r="FQ743" s="154">
        <v>486</v>
      </c>
      <c r="FR743" s="166">
        <v>486</v>
      </c>
      <c r="FS743" s="166">
        <v>486</v>
      </c>
      <c r="FT743" s="166">
        <v>486</v>
      </c>
      <c r="FU743" s="166">
        <v>486</v>
      </c>
      <c r="FV743" s="166">
        <v>486</v>
      </c>
      <c r="FW743" s="166">
        <v>486</v>
      </c>
      <c r="FX743" s="166">
        <v>486</v>
      </c>
      <c r="FY743" s="154">
        <v>486</v>
      </c>
      <c r="FZ743" s="154">
        <v>486</v>
      </c>
      <c r="GA743" s="154">
        <v>486</v>
      </c>
      <c r="GB743" s="154">
        <v>486</v>
      </c>
      <c r="GC743" s="154">
        <v>486</v>
      </c>
      <c r="GD743" s="154">
        <v>486</v>
      </c>
      <c r="GE743" s="154">
        <v>486</v>
      </c>
      <c r="GF743" s="154">
        <v>486</v>
      </c>
      <c r="GG743" s="154">
        <v>486</v>
      </c>
      <c r="GH743" s="154">
        <v>486</v>
      </c>
      <c r="GI743" s="154">
        <v>486</v>
      </c>
      <c r="GJ743" s="154">
        <v>486</v>
      </c>
      <c r="GK743" s="166">
        <v>486</v>
      </c>
      <c r="GL743" s="166">
        <v>486</v>
      </c>
      <c r="GM743" s="166">
        <v>486</v>
      </c>
      <c r="GN743" s="166">
        <v>486</v>
      </c>
      <c r="GO743" s="166">
        <v>486</v>
      </c>
      <c r="GP743" s="166">
        <v>486</v>
      </c>
      <c r="GQ743" s="166">
        <v>486</v>
      </c>
      <c r="GR743" s="166">
        <v>486</v>
      </c>
      <c r="GS743" s="166">
        <v>486</v>
      </c>
      <c r="GT743" s="154">
        <v>486</v>
      </c>
      <c r="GU743" s="154">
        <v>486</v>
      </c>
      <c r="GV743" s="154">
        <v>486</v>
      </c>
      <c r="GW743" s="154">
        <v>486</v>
      </c>
      <c r="GX743" s="166">
        <v>486</v>
      </c>
      <c r="GY743" s="166">
        <v>486</v>
      </c>
      <c r="GZ743" s="166">
        <v>486</v>
      </c>
      <c r="HA743" s="166">
        <v>486</v>
      </c>
      <c r="HB743" s="166">
        <v>486</v>
      </c>
      <c r="HC743" s="166">
        <v>486</v>
      </c>
      <c r="HD743" s="166">
        <v>486</v>
      </c>
      <c r="HE743" s="166">
        <v>486</v>
      </c>
      <c r="HF743" s="166">
        <v>486</v>
      </c>
      <c r="HG743" s="154">
        <v>486</v>
      </c>
      <c r="HH743" s="154">
        <v>486</v>
      </c>
      <c r="HI743" s="166">
        <v>486</v>
      </c>
      <c r="HJ743" s="154">
        <v>487</v>
      </c>
      <c r="HK743" s="154">
        <v>486</v>
      </c>
      <c r="HL743" s="166">
        <v>486</v>
      </c>
      <c r="HM743" s="154">
        <v>486</v>
      </c>
      <c r="HN743" s="154">
        <v>486</v>
      </c>
      <c r="HO743" s="166">
        <v>486</v>
      </c>
      <c r="HP743" s="154">
        <v>486</v>
      </c>
      <c r="HQ743" s="154">
        <v>486</v>
      </c>
      <c r="HR743" s="166">
        <v>486</v>
      </c>
      <c r="HS743" s="154">
        <v>486</v>
      </c>
      <c r="HT743" s="151">
        <v>486</v>
      </c>
      <c r="HU743" s="151">
        <v>486</v>
      </c>
      <c r="HV743" s="151">
        <v>486</v>
      </c>
      <c r="HW743" s="170">
        <v>486</v>
      </c>
    </row>
    <row r="744" spans="1:231">
      <c r="A744" s="145">
        <f t="shared" si="60"/>
        <v>43936</v>
      </c>
      <c r="B744" s="220">
        <f>'Age&amp;Sex by occurrence date'!$GPJ22</f>
        <v>466</v>
      </c>
      <c r="C744" s="220">
        <v>464</v>
      </c>
      <c r="D744" s="220">
        <v>464</v>
      </c>
      <c r="E744" s="220">
        <v>464</v>
      </c>
      <c r="F744" s="220">
        <v>464</v>
      </c>
      <c r="G744" s="220">
        <v>464</v>
      </c>
      <c r="H744" s="220">
        <v>464</v>
      </c>
      <c r="I744" s="220">
        <v>464</v>
      </c>
      <c r="J744" s="220">
        <v>464</v>
      </c>
      <c r="K744" s="220">
        <v>464</v>
      </c>
      <c r="L744" s="220">
        <v>464</v>
      </c>
      <c r="M744" s="220">
        <v>464</v>
      </c>
      <c r="N744" s="220">
        <v>464</v>
      </c>
      <c r="O744" s="220">
        <v>464</v>
      </c>
      <c r="P744" s="220">
        <v>464</v>
      </c>
      <c r="Q744" s="220">
        <v>464</v>
      </c>
      <c r="R744" s="220">
        <v>464</v>
      </c>
      <c r="S744" s="220">
        <v>464</v>
      </c>
      <c r="T744" s="220">
        <v>464</v>
      </c>
      <c r="U744" s="220">
        <v>464</v>
      </c>
      <c r="V744" s="220">
        <v>464</v>
      </c>
      <c r="W744" s="220">
        <v>464</v>
      </c>
      <c r="X744" s="220">
        <v>464</v>
      </c>
      <c r="Y744" s="220">
        <v>464</v>
      </c>
      <c r="Z744" s="220">
        <v>464</v>
      </c>
      <c r="AA744" s="220">
        <v>464</v>
      </c>
      <c r="AB744" s="220">
        <v>465</v>
      </c>
      <c r="AC744" s="220">
        <v>465</v>
      </c>
      <c r="AD744" s="220">
        <v>465</v>
      </c>
      <c r="AE744" s="220">
        <v>464</v>
      </c>
      <c r="AF744" s="220">
        <v>464</v>
      </c>
      <c r="AG744" s="220">
        <v>464</v>
      </c>
      <c r="AH744" s="220">
        <v>464</v>
      </c>
      <c r="AI744" s="220">
        <v>464</v>
      </c>
      <c r="AJ744" s="220">
        <v>464</v>
      </c>
      <c r="AK744" s="220">
        <v>464</v>
      </c>
      <c r="AL744" s="220">
        <v>464</v>
      </c>
      <c r="AM744" s="220">
        <v>464</v>
      </c>
      <c r="AN744" s="220">
        <v>464</v>
      </c>
      <c r="AO744" s="220">
        <v>464</v>
      </c>
      <c r="AP744" s="220">
        <v>464</v>
      </c>
      <c r="AQ744" s="220">
        <v>464</v>
      </c>
      <c r="AR744" s="220">
        <v>464</v>
      </c>
      <c r="AS744" s="220">
        <v>464</v>
      </c>
      <c r="AT744" s="220">
        <v>464</v>
      </c>
      <c r="AU744" s="220">
        <v>464</v>
      </c>
      <c r="AV744" s="220">
        <v>464</v>
      </c>
      <c r="AW744" s="220">
        <v>464</v>
      </c>
      <c r="AX744" s="220">
        <v>464</v>
      </c>
      <c r="AY744" s="220">
        <v>464</v>
      </c>
      <c r="AZ744" s="220">
        <v>464</v>
      </c>
      <c r="BA744" s="220">
        <v>464</v>
      </c>
      <c r="BB744" s="220">
        <v>464</v>
      </c>
      <c r="BC744" s="220">
        <v>464</v>
      </c>
      <c r="BD744" s="220">
        <v>464</v>
      </c>
      <c r="BE744" s="220">
        <v>464</v>
      </c>
      <c r="BF744" s="220">
        <v>464</v>
      </c>
      <c r="BG744" s="220">
        <v>464</v>
      </c>
      <c r="BH744" s="220">
        <v>464</v>
      </c>
      <c r="BI744" s="220">
        <v>464</v>
      </c>
      <c r="BJ744" s="220">
        <v>464</v>
      </c>
      <c r="BK744" s="220">
        <v>464</v>
      </c>
      <c r="BL744" s="220">
        <v>464</v>
      </c>
      <c r="BM744" s="220">
        <v>464</v>
      </c>
      <c r="BN744" s="220">
        <v>464</v>
      </c>
      <c r="BO744" s="220">
        <v>464</v>
      </c>
      <c r="BP744" s="220">
        <v>464</v>
      </c>
      <c r="BQ744" s="220">
        <v>464</v>
      </c>
      <c r="BR744" s="220">
        <v>464</v>
      </c>
      <c r="BS744" s="220">
        <v>464</v>
      </c>
      <c r="BT744" s="220">
        <v>464</v>
      </c>
      <c r="BU744" s="220">
        <v>464</v>
      </c>
      <c r="BV744" s="220">
        <v>464</v>
      </c>
      <c r="BW744" s="220">
        <v>464</v>
      </c>
      <c r="BX744" s="220">
        <v>464</v>
      </c>
      <c r="BY744" s="220">
        <v>464</v>
      </c>
      <c r="BZ744" s="220">
        <v>464</v>
      </c>
      <c r="CA744" s="220">
        <v>464</v>
      </c>
      <c r="CB744" s="220">
        <v>464</v>
      </c>
      <c r="CC744" s="220">
        <v>464</v>
      </c>
      <c r="CD744" s="220">
        <v>464</v>
      </c>
      <c r="CE744" s="220">
        <v>464</v>
      </c>
      <c r="CF744" s="220">
        <v>464</v>
      </c>
      <c r="CG744" s="220">
        <v>464</v>
      </c>
      <c r="CH744" s="220">
        <v>464</v>
      </c>
      <c r="CI744" s="220">
        <v>464</v>
      </c>
      <c r="CJ744" s="220">
        <v>464</v>
      </c>
      <c r="CK744" s="220">
        <v>464</v>
      </c>
      <c r="CL744" s="220">
        <v>464</v>
      </c>
      <c r="CM744" s="220">
        <v>464</v>
      </c>
      <c r="CN744" s="220">
        <v>464</v>
      </c>
      <c r="CO744" s="220">
        <v>464</v>
      </c>
      <c r="CP744" s="220">
        <v>464</v>
      </c>
      <c r="CQ744" s="220">
        <v>464</v>
      </c>
      <c r="CR744" s="220">
        <v>464</v>
      </c>
      <c r="CS744" s="220">
        <v>464</v>
      </c>
      <c r="CT744" s="220">
        <v>464</v>
      </c>
      <c r="CU744" s="220">
        <v>464</v>
      </c>
      <c r="CV744" s="220">
        <v>464</v>
      </c>
      <c r="CW744" s="220">
        <v>464</v>
      </c>
      <c r="CX744" s="220">
        <v>464</v>
      </c>
      <c r="CY744" s="220">
        <v>464</v>
      </c>
      <c r="CZ744" s="220">
        <v>464</v>
      </c>
      <c r="DA744" s="220">
        <v>464</v>
      </c>
      <c r="DB744" s="220">
        <v>464</v>
      </c>
      <c r="DC744" s="220">
        <v>464</v>
      </c>
      <c r="DD744" s="220">
        <v>464</v>
      </c>
      <c r="DE744" s="220">
        <v>464</v>
      </c>
      <c r="DF744" s="220">
        <v>464</v>
      </c>
      <c r="DG744" s="220">
        <v>464</v>
      </c>
      <c r="DH744" s="220">
        <v>464</v>
      </c>
      <c r="DI744" s="220">
        <v>464</v>
      </c>
      <c r="DJ744" s="220">
        <v>464</v>
      </c>
      <c r="DK744" s="220">
        <v>464</v>
      </c>
      <c r="DL744" s="220">
        <v>464</v>
      </c>
      <c r="DM744" s="220">
        <v>464</v>
      </c>
      <c r="DN744" s="220">
        <v>464</v>
      </c>
      <c r="DO744" s="220">
        <v>464</v>
      </c>
      <c r="DP744" s="220">
        <v>464</v>
      </c>
      <c r="DQ744" s="220">
        <v>464</v>
      </c>
      <c r="DR744" s="220">
        <v>464</v>
      </c>
      <c r="DS744" s="220">
        <v>464</v>
      </c>
      <c r="DT744" s="220">
        <v>464</v>
      </c>
      <c r="DU744" s="220">
        <v>464</v>
      </c>
      <c r="DV744" s="220">
        <v>464</v>
      </c>
      <c r="DW744" s="220">
        <v>464</v>
      </c>
      <c r="DX744" s="220">
        <v>464</v>
      </c>
      <c r="DY744" s="220">
        <v>464</v>
      </c>
      <c r="DZ744" s="220">
        <v>464</v>
      </c>
      <c r="EA744" s="220">
        <v>464</v>
      </c>
      <c r="EB744" s="220">
        <v>464</v>
      </c>
      <c r="EC744" s="220">
        <v>464</v>
      </c>
      <c r="ED744" s="220">
        <v>464</v>
      </c>
      <c r="EE744" s="220">
        <v>464</v>
      </c>
      <c r="EF744" s="220">
        <v>464</v>
      </c>
      <c r="EG744" s="220">
        <v>464</v>
      </c>
      <c r="EH744" s="220">
        <v>464</v>
      </c>
      <c r="EI744" s="220">
        <v>464</v>
      </c>
      <c r="EJ744" s="220">
        <v>464</v>
      </c>
      <c r="EK744" s="220">
        <v>464</v>
      </c>
      <c r="EL744" s="220">
        <v>464</v>
      </c>
      <c r="EM744" s="220">
        <v>464</v>
      </c>
      <c r="EN744" s="242">
        <v>464</v>
      </c>
      <c r="EO744" s="232">
        <v>464</v>
      </c>
      <c r="EP744" s="227">
        <v>464</v>
      </c>
      <c r="EQ744" s="154">
        <v>464</v>
      </c>
      <c r="ER744" s="154">
        <v>464</v>
      </c>
      <c r="ES744" s="154">
        <v>464</v>
      </c>
      <c r="ET744" s="154">
        <v>464</v>
      </c>
      <c r="EU744" s="154">
        <v>464</v>
      </c>
      <c r="EV744" s="154">
        <v>464</v>
      </c>
      <c r="EW744" s="166">
        <v>464</v>
      </c>
      <c r="EX744" s="166">
        <v>464</v>
      </c>
      <c r="EY744" s="166">
        <v>464</v>
      </c>
      <c r="EZ744" s="166">
        <v>464</v>
      </c>
      <c r="FA744" s="166">
        <v>464</v>
      </c>
      <c r="FB744" s="166">
        <v>464</v>
      </c>
      <c r="FC744" s="166">
        <v>464</v>
      </c>
      <c r="FD744" s="154">
        <v>464</v>
      </c>
      <c r="FE744" s="166">
        <v>464</v>
      </c>
      <c r="FF744" s="166">
        <v>464</v>
      </c>
      <c r="FG744" s="154">
        <v>464</v>
      </c>
      <c r="FH744" s="166">
        <v>464</v>
      </c>
      <c r="FI744" s="166">
        <v>464</v>
      </c>
      <c r="FJ744" s="154">
        <v>464</v>
      </c>
      <c r="FK744" s="166">
        <v>464</v>
      </c>
      <c r="FL744" s="166">
        <v>464</v>
      </c>
      <c r="FM744" s="166">
        <v>464</v>
      </c>
      <c r="FN744" s="166">
        <v>464</v>
      </c>
      <c r="FO744" s="166">
        <v>464</v>
      </c>
      <c r="FP744" s="166">
        <v>464</v>
      </c>
      <c r="FQ744" s="166">
        <v>464</v>
      </c>
      <c r="FR744" s="166">
        <v>464</v>
      </c>
      <c r="FS744" s="166">
        <v>464</v>
      </c>
      <c r="FT744" s="166">
        <v>464</v>
      </c>
      <c r="FU744" s="166">
        <v>464</v>
      </c>
      <c r="FV744" s="166">
        <v>464</v>
      </c>
      <c r="FW744" s="166">
        <v>464</v>
      </c>
      <c r="FX744" s="166">
        <v>464</v>
      </c>
      <c r="FY744" s="166">
        <v>464</v>
      </c>
      <c r="FZ744" s="166">
        <v>464</v>
      </c>
      <c r="GA744" s="166">
        <v>464</v>
      </c>
      <c r="GB744" s="166">
        <v>464</v>
      </c>
      <c r="GC744" s="166">
        <v>464</v>
      </c>
      <c r="GD744" s="166">
        <v>464</v>
      </c>
      <c r="GE744" s="166">
        <v>464</v>
      </c>
      <c r="GF744" s="166">
        <v>464</v>
      </c>
      <c r="GG744" s="166">
        <v>464</v>
      </c>
      <c r="GH744" s="166">
        <v>464</v>
      </c>
      <c r="GI744" s="166">
        <v>464</v>
      </c>
      <c r="GJ744" s="166">
        <v>464</v>
      </c>
      <c r="GK744" s="154">
        <v>464</v>
      </c>
      <c r="GL744" s="154">
        <v>464</v>
      </c>
      <c r="GM744" s="154">
        <v>464</v>
      </c>
      <c r="GN744" s="154">
        <v>464</v>
      </c>
      <c r="GO744" s="154">
        <v>464</v>
      </c>
      <c r="GP744" s="154">
        <v>464</v>
      </c>
      <c r="GQ744" s="154">
        <v>464</v>
      </c>
      <c r="GR744" s="154">
        <v>464</v>
      </c>
      <c r="GS744" s="154">
        <v>464</v>
      </c>
      <c r="GT744" s="166">
        <v>464</v>
      </c>
      <c r="GU744" s="166">
        <v>464</v>
      </c>
      <c r="GV744" s="166">
        <v>464</v>
      </c>
      <c r="GW744" s="166">
        <v>464</v>
      </c>
      <c r="GX744" s="166">
        <v>464</v>
      </c>
      <c r="GY744" s="166">
        <v>464</v>
      </c>
      <c r="GZ744" s="166">
        <v>464</v>
      </c>
      <c r="HA744" s="166">
        <v>464</v>
      </c>
      <c r="HB744" s="166">
        <v>464</v>
      </c>
      <c r="HC744" s="166">
        <v>464</v>
      </c>
      <c r="HD744" s="166">
        <v>464</v>
      </c>
      <c r="HE744" s="166">
        <v>464</v>
      </c>
      <c r="HF744" s="154">
        <v>464</v>
      </c>
      <c r="HG744" s="154">
        <v>464</v>
      </c>
      <c r="HH744" s="154">
        <v>464</v>
      </c>
      <c r="HI744" s="154">
        <v>464</v>
      </c>
      <c r="HJ744" s="154">
        <v>465</v>
      </c>
      <c r="HK744" s="154">
        <v>464</v>
      </c>
      <c r="HL744" s="154">
        <v>464</v>
      </c>
      <c r="HM744" s="154">
        <v>464</v>
      </c>
      <c r="HN744" s="154">
        <v>464</v>
      </c>
      <c r="HO744" s="166">
        <v>464</v>
      </c>
      <c r="HP744" s="154">
        <v>464</v>
      </c>
      <c r="HQ744" s="154">
        <v>464</v>
      </c>
      <c r="HR744" s="166">
        <v>464</v>
      </c>
      <c r="HS744" s="154">
        <v>464</v>
      </c>
      <c r="HT744" s="151">
        <v>464</v>
      </c>
      <c r="HU744" s="151">
        <v>464</v>
      </c>
      <c r="HV744" s="151">
        <v>464</v>
      </c>
      <c r="HW744" s="170">
        <v>464</v>
      </c>
    </row>
    <row r="745" spans="1:231">
      <c r="A745" s="145">
        <f t="shared" si="60"/>
        <v>43935</v>
      </c>
      <c r="B745" s="220">
        <f>'Age&amp;Sex by occurrence date'!$GPQ22</f>
        <v>450</v>
      </c>
      <c r="C745" s="220">
        <v>449</v>
      </c>
      <c r="D745" s="220">
        <v>449</v>
      </c>
      <c r="E745" s="220">
        <v>449</v>
      </c>
      <c r="F745" s="220">
        <v>449</v>
      </c>
      <c r="G745" s="220">
        <v>449</v>
      </c>
      <c r="H745" s="220">
        <v>449</v>
      </c>
      <c r="I745" s="220">
        <v>449</v>
      </c>
      <c r="J745" s="220">
        <v>449</v>
      </c>
      <c r="K745" s="220">
        <v>449</v>
      </c>
      <c r="L745" s="220">
        <v>449</v>
      </c>
      <c r="M745" s="220">
        <v>449</v>
      </c>
      <c r="N745" s="220">
        <v>449</v>
      </c>
      <c r="O745" s="220">
        <v>449</v>
      </c>
      <c r="P745" s="220">
        <v>449</v>
      </c>
      <c r="Q745" s="220">
        <v>449</v>
      </c>
      <c r="R745" s="220">
        <v>449</v>
      </c>
      <c r="S745" s="220">
        <v>449</v>
      </c>
      <c r="T745" s="220">
        <v>449</v>
      </c>
      <c r="U745" s="220">
        <v>449</v>
      </c>
      <c r="V745" s="220">
        <v>449</v>
      </c>
      <c r="W745" s="220">
        <v>449</v>
      </c>
      <c r="X745" s="220">
        <v>449</v>
      </c>
      <c r="Y745" s="220">
        <v>449</v>
      </c>
      <c r="Z745" s="220">
        <v>449</v>
      </c>
      <c r="AA745" s="220">
        <v>449</v>
      </c>
      <c r="AB745" s="220">
        <v>450</v>
      </c>
      <c r="AC745" s="220">
        <v>450</v>
      </c>
      <c r="AD745" s="220">
        <v>450</v>
      </c>
      <c r="AE745" s="220">
        <v>449</v>
      </c>
      <c r="AF745" s="220">
        <v>449</v>
      </c>
      <c r="AG745" s="220">
        <v>449</v>
      </c>
      <c r="AH745" s="220">
        <v>449</v>
      </c>
      <c r="AI745" s="220">
        <v>449</v>
      </c>
      <c r="AJ745" s="220">
        <v>449</v>
      </c>
      <c r="AK745" s="220">
        <v>449</v>
      </c>
      <c r="AL745" s="220">
        <v>449</v>
      </c>
      <c r="AM745" s="220">
        <v>449</v>
      </c>
      <c r="AN745" s="220">
        <v>449</v>
      </c>
      <c r="AO745" s="220">
        <v>449</v>
      </c>
      <c r="AP745" s="220">
        <v>449</v>
      </c>
      <c r="AQ745" s="220">
        <v>449</v>
      </c>
      <c r="AR745" s="220">
        <v>449</v>
      </c>
      <c r="AS745" s="220">
        <v>449</v>
      </c>
      <c r="AT745" s="220">
        <v>449</v>
      </c>
      <c r="AU745" s="220">
        <v>449</v>
      </c>
      <c r="AV745" s="220">
        <v>449</v>
      </c>
      <c r="AW745" s="220">
        <v>449</v>
      </c>
      <c r="AX745" s="220">
        <v>449</v>
      </c>
      <c r="AY745" s="220">
        <v>449</v>
      </c>
      <c r="AZ745" s="220">
        <v>449</v>
      </c>
      <c r="BA745" s="220">
        <v>449</v>
      </c>
      <c r="BB745" s="220">
        <v>449</v>
      </c>
      <c r="BC745" s="220">
        <v>449</v>
      </c>
      <c r="BD745" s="220">
        <v>449</v>
      </c>
      <c r="BE745" s="220">
        <v>449</v>
      </c>
      <c r="BF745" s="220">
        <v>449</v>
      </c>
      <c r="BG745" s="220">
        <v>449</v>
      </c>
      <c r="BH745" s="220">
        <v>449</v>
      </c>
      <c r="BI745" s="220">
        <v>449</v>
      </c>
      <c r="BJ745" s="220">
        <v>449</v>
      </c>
      <c r="BK745" s="220">
        <v>449</v>
      </c>
      <c r="BL745" s="220">
        <v>449</v>
      </c>
      <c r="BM745" s="220">
        <v>449</v>
      </c>
      <c r="BN745" s="220">
        <v>449</v>
      </c>
      <c r="BO745" s="220">
        <v>449</v>
      </c>
      <c r="BP745" s="220">
        <v>449</v>
      </c>
      <c r="BQ745" s="220">
        <v>449</v>
      </c>
      <c r="BR745" s="220">
        <v>449</v>
      </c>
      <c r="BS745" s="220">
        <v>449</v>
      </c>
      <c r="BT745" s="220">
        <v>449</v>
      </c>
      <c r="BU745" s="220">
        <v>449</v>
      </c>
      <c r="BV745" s="220">
        <v>449</v>
      </c>
      <c r="BW745" s="220">
        <v>449</v>
      </c>
      <c r="BX745" s="220">
        <v>449</v>
      </c>
      <c r="BY745" s="220">
        <v>449</v>
      </c>
      <c r="BZ745" s="220">
        <v>449</v>
      </c>
      <c r="CA745" s="220">
        <v>449</v>
      </c>
      <c r="CB745" s="220">
        <v>449</v>
      </c>
      <c r="CC745" s="220">
        <v>449</v>
      </c>
      <c r="CD745" s="220">
        <v>449</v>
      </c>
      <c r="CE745" s="220">
        <v>449</v>
      </c>
      <c r="CF745" s="220">
        <v>449</v>
      </c>
      <c r="CG745" s="220">
        <v>449</v>
      </c>
      <c r="CH745" s="220">
        <v>449</v>
      </c>
      <c r="CI745" s="220">
        <v>449</v>
      </c>
      <c r="CJ745" s="220">
        <v>449</v>
      </c>
      <c r="CK745" s="220">
        <v>449</v>
      </c>
      <c r="CL745" s="220">
        <v>449</v>
      </c>
      <c r="CM745" s="220">
        <v>449</v>
      </c>
      <c r="CN745" s="220">
        <v>449</v>
      </c>
      <c r="CO745" s="220">
        <v>449</v>
      </c>
      <c r="CP745" s="220">
        <v>449</v>
      </c>
      <c r="CQ745" s="220">
        <v>449</v>
      </c>
      <c r="CR745" s="220">
        <v>449</v>
      </c>
      <c r="CS745" s="220">
        <v>449</v>
      </c>
      <c r="CT745" s="220">
        <v>449</v>
      </c>
      <c r="CU745" s="220">
        <v>449</v>
      </c>
      <c r="CV745" s="220">
        <v>449</v>
      </c>
      <c r="CW745" s="220">
        <v>449</v>
      </c>
      <c r="CX745" s="220">
        <v>449</v>
      </c>
      <c r="CY745" s="220">
        <v>449</v>
      </c>
      <c r="CZ745" s="220">
        <v>449</v>
      </c>
      <c r="DA745" s="220">
        <v>449</v>
      </c>
      <c r="DB745" s="220">
        <v>449</v>
      </c>
      <c r="DC745" s="220">
        <v>449</v>
      </c>
      <c r="DD745" s="220">
        <v>449</v>
      </c>
      <c r="DE745" s="220">
        <v>449</v>
      </c>
      <c r="DF745" s="220">
        <v>449</v>
      </c>
      <c r="DG745" s="220">
        <v>449</v>
      </c>
      <c r="DH745" s="220">
        <v>449</v>
      </c>
      <c r="DI745" s="220">
        <v>449</v>
      </c>
      <c r="DJ745" s="220">
        <v>449</v>
      </c>
      <c r="DK745" s="220">
        <v>449</v>
      </c>
      <c r="DL745" s="220">
        <v>449</v>
      </c>
      <c r="DM745" s="220">
        <v>449</v>
      </c>
      <c r="DN745" s="220">
        <v>449</v>
      </c>
      <c r="DO745" s="220">
        <v>449</v>
      </c>
      <c r="DP745" s="220">
        <v>449</v>
      </c>
      <c r="DQ745" s="220">
        <v>449</v>
      </c>
      <c r="DR745" s="220">
        <v>449</v>
      </c>
      <c r="DS745" s="220">
        <v>449</v>
      </c>
      <c r="DT745" s="220">
        <v>449</v>
      </c>
      <c r="DU745" s="220">
        <v>449</v>
      </c>
      <c r="DV745" s="220">
        <v>449</v>
      </c>
      <c r="DW745" s="220">
        <v>449</v>
      </c>
      <c r="DX745" s="220">
        <v>449</v>
      </c>
      <c r="DY745" s="220">
        <v>449</v>
      </c>
      <c r="DZ745" s="220">
        <v>449</v>
      </c>
      <c r="EA745" s="220">
        <v>449</v>
      </c>
      <c r="EB745" s="220">
        <v>449</v>
      </c>
      <c r="EC745" s="220">
        <v>449</v>
      </c>
      <c r="ED745" s="220">
        <v>449</v>
      </c>
      <c r="EE745" s="220">
        <v>449</v>
      </c>
      <c r="EF745" s="220">
        <v>449</v>
      </c>
      <c r="EG745" s="220">
        <v>449</v>
      </c>
      <c r="EH745" s="220">
        <v>449</v>
      </c>
      <c r="EI745" s="220">
        <v>449</v>
      </c>
      <c r="EJ745" s="220">
        <v>449</v>
      </c>
      <c r="EK745" s="220">
        <v>449</v>
      </c>
      <c r="EL745" s="220">
        <v>449</v>
      </c>
      <c r="EM745" s="220">
        <v>449</v>
      </c>
      <c r="EN745" s="242">
        <v>449</v>
      </c>
      <c r="EO745" s="232">
        <v>449</v>
      </c>
      <c r="EP745" s="227">
        <v>449</v>
      </c>
      <c r="EQ745" s="154">
        <v>449</v>
      </c>
      <c r="ER745" s="154">
        <v>449</v>
      </c>
      <c r="ES745" s="154">
        <v>449</v>
      </c>
      <c r="ET745" s="154">
        <v>449</v>
      </c>
      <c r="EU745" s="154">
        <v>449</v>
      </c>
      <c r="EV745" s="154">
        <v>449</v>
      </c>
      <c r="EW745" s="166">
        <v>449</v>
      </c>
      <c r="EX745" s="166">
        <v>449</v>
      </c>
      <c r="EY745" s="166">
        <v>449</v>
      </c>
      <c r="EZ745" s="166">
        <v>449</v>
      </c>
      <c r="FA745" s="166">
        <v>449</v>
      </c>
      <c r="FB745" s="154">
        <v>449</v>
      </c>
      <c r="FC745" s="166">
        <v>449</v>
      </c>
      <c r="FD745" s="166">
        <v>449</v>
      </c>
      <c r="FE745" s="154">
        <v>449</v>
      </c>
      <c r="FF745" s="154">
        <v>449</v>
      </c>
      <c r="FG745" s="154">
        <v>449</v>
      </c>
      <c r="FH745" s="154">
        <v>449</v>
      </c>
      <c r="FI745" s="166">
        <v>449</v>
      </c>
      <c r="FJ745" s="166">
        <v>449</v>
      </c>
      <c r="FK745" s="166">
        <v>449</v>
      </c>
      <c r="FL745" s="166">
        <v>449</v>
      </c>
      <c r="FM745" s="166">
        <v>449</v>
      </c>
      <c r="FN745" s="166">
        <v>449</v>
      </c>
      <c r="FO745" s="166">
        <v>449</v>
      </c>
      <c r="FP745" s="166">
        <v>449</v>
      </c>
      <c r="FQ745" s="166">
        <v>449</v>
      </c>
      <c r="FR745" s="154">
        <v>449</v>
      </c>
      <c r="FS745" s="154">
        <v>449</v>
      </c>
      <c r="FT745" s="154">
        <v>449</v>
      </c>
      <c r="FU745" s="154">
        <v>449</v>
      </c>
      <c r="FV745" s="154">
        <v>449</v>
      </c>
      <c r="FW745" s="154">
        <v>449</v>
      </c>
      <c r="FX745" s="154">
        <v>449</v>
      </c>
      <c r="FY745" s="166">
        <v>449</v>
      </c>
      <c r="FZ745" s="166">
        <v>449</v>
      </c>
      <c r="GA745" s="166">
        <v>449</v>
      </c>
      <c r="GB745" s="166">
        <v>449</v>
      </c>
      <c r="GC745" s="166">
        <v>449</v>
      </c>
      <c r="GD745" s="166">
        <v>449</v>
      </c>
      <c r="GE745" s="166">
        <v>449</v>
      </c>
      <c r="GF745" s="166">
        <v>449</v>
      </c>
      <c r="GG745" s="166">
        <v>449</v>
      </c>
      <c r="GH745" s="166">
        <v>449</v>
      </c>
      <c r="GI745" s="166">
        <v>449</v>
      </c>
      <c r="GJ745" s="166">
        <v>449</v>
      </c>
      <c r="GK745" s="154">
        <v>449</v>
      </c>
      <c r="GL745" s="154">
        <v>449</v>
      </c>
      <c r="GM745" s="154">
        <v>449</v>
      </c>
      <c r="GN745" s="154">
        <v>449</v>
      </c>
      <c r="GO745" s="154">
        <v>449</v>
      </c>
      <c r="GP745" s="154">
        <v>449</v>
      </c>
      <c r="GQ745" s="154">
        <v>449</v>
      </c>
      <c r="GR745" s="154">
        <v>449</v>
      </c>
      <c r="GS745" s="154">
        <v>449</v>
      </c>
      <c r="GT745" s="166">
        <v>449</v>
      </c>
      <c r="GU745" s="166">
        <v>449</v>
      </c>
      <c r="GV745" s="166">
        <v>449</v>
      </c>
      <c r="GW745" s="166">
        <v>449</v>
      </c>
      <c r="GX745" s="166">
        <v>449</v>
      </c>
      <c r="GY745" s="154">
        <v>449</v>
      </c>
      <c r="GZ745" s="154">
        <v>449</v>
      </c>
      <c r="HA745" s="154">
        <v>449</v>
      </c>
      <c r="HB745" s="154">
        <v>449</v>
      </c>
      <c r="HC745" s="154">
        <v>449</v>
      </c>
      <c r="HD745" s="154">
        <v>449</v>
      </c>
      <c r="HE745" s="154">
        <v>449</v>
      </c>
      <c r="HF745" s="154">
        <v>449</v>
      </c>
      <c r="HG745" s="154">
        <v>449</v>
      </c>
      <c r="HH745" s="154">
        <v>449</v>
      </c>
      <c r="HI745" s="154">
        <v>449</v>
      </c>
      <c r="HJ745" s="154">
        <v>450</v>
      </c>
      <c r="HK745" s="154">
        <v>449</v>
      </c>
      <c r="HL745" s="154">
        <v>449</v>
      </c>
      <c r="HM745" s="154">
        <v>449</v>
      </c>
      <c r="HN745" s="154">
        <v>449</v>
      </c>
      <c r="HO745" s="166">
        <v>449</v>
      </c>
      <c r="HP745" s="154">
        <v>449</v>
      </c>
      <c r="HQ745" s="154">
        <v>449</v>
      </c>
      <c r="HR745" s="166">
        <v>449</v>
      </c>
      <c r="HS745" s="154">
        <v>449</v>
      </c>
      <c r="HT745" s="151">
        <v>449</v>
      </c>
      <c r="HU745" s="151">
        <v>449</v>
      </c>
      <c r="HV745" s="151">
        <v>449</v>
      </c>
      <c r="HW745" s="170">
        <v>449</v>
      </c>
    </row>
    <row r="746" spans="1:231">
      <c r="A746" s="145">
        <f t="shared" si="60"/>
        <v>43934</v>
      </c>
      <c r="B746" s="220">
        <f>'Age&amp;Sex by occurrence date'!$GPX22</f>
        <v>437</v>
      </c>
      <c r="C746" s="220">
        <v>436</v>
      </c>
      <c r="D746" s="220">
        <v>436</v>
      </c>
      <c r="E746" s="220">
        <v>436</v>
      </c>
      <c r="F746" s="220">
        <v>436</v>
      </c>
      <c r="G746" s="220">
        <v>436</v>
      </c>
      <c r="H746" s="220">
        <v>436</v>
      </c>
      <c r="I746" s="220">
        <v>436</v>
      </c>
      <c r="J746" s="220">
        <v>436</v>
      </c>
      <c r="K746" s="220">
        <v>436</v>
      </c>
      <c r="L746" s="220">
        <v>436</v>
      </c>
      <c r="M746" s="220">
        <v>436</v>
      </c>
      <c r="N746" s="220">
        <v>436</v>
      </c>
      <c r="O746" s="220">
        <v>436</v>
      </c>
      <c r="P746" s="220">
        <v>436</v>
      </c>
      <c r="Q746" s="220">
        <v>436</v>
      </c>
      <c r="R746" s="220">
        <v>436</v>
      </c>
      <c r="S746" s="220">
        <v>436</v>
      </c>
      <c r="T746" s="220">
        <v>436</v>
      </c>
      <c r="U746" s="220">
        <v>436</v>
      </c>
      <c r="V746" s="220">
        <v>436</v>
      </c>
      <c r="W746" s="220">
        <v>436</v>
      </c>
      <c r="X746" s="220">
        <v>436</v>
      </c>
      <c r="Y746" s="220">
        <v>436</v>
      </c>
      <c r="Z746" s="220">
        <v>436</v>
      </c>
      <c r="AA746" s="220">
        <v>436</v>
      </c>
      <c r="AB746" s="220">
        <v>437</v>
      </c>
      <c r="AC746" s="220">
        <v>437</v>
      </c>
      <c r="AD746" s="220">
        <v>437</v>
      </c>
      <c r="AE746" s="220">
        <v>436</v>
      </c>
      <c r="AF746" s="220">
        <v>436</v>
      </c>
      <c r="AG746" s="220">
        <v>436</v>
      </c>
      <c r="AH746" s="220">
        <v>436</v>
      </c>
      <c r="AI746" s="220">
        <v>436</v>
      </c>
      <c r="AJ746" s="220">
        <v>436</v>
      </c>
      <c r="AK746" s="220">
        <v>436</v>
      </c>
      <c r="AL746" s="220">
        <v>436</v>
      </c>
      <c r="AM746" s="220">
        <v>436</v>
      </c>
      <c r="AN746" s="220">
        <v>436</v>
      </c>
      <c r="AO746" s="220">
        <v>436</v>
      </c>
      <c r="AP746" s="220">
        <v>436</v>
      </c>
      <c r="AQ746" s="220">
        <v>436</v>
      </c>
      <c r="AR746" s="220">
        <v>436</v>
      </c>
      <c r="AS746" s="220">
        <v>436</v>
      </c>
      <c r="AT746" s="220">
        <v>436</v>
      </c>
      <c r="AU746" s="220">
        <v>436</v>
      </c>
      <c r="AV746" s="220">
        <v>436</v>
      </c>
      <c r="AW746" s="220">
        <v>436</v>
      </c>
      <c r="AX746" s="220">
        <v>436</v>
      </c>
      <c r="AY746" s="220">
        <v>436</v>
      </c>
      <c r="AZ746" s="220">
        <v>436</v>
      </c>
      <c r="BA746" s="220">
        <v>436</v>
      </c>
      <c r="BB746" s="220">
        <v>436</v>
      </c>
      <c r="BC746" s="220">
        <v>436</v>
      </c>
      <c r="BD746" s="220">
        <v>436</v>
      </c>
      <c r="BE746" s="220">
        <v>436</v>
      </c>
      <c r="BF746" s="220">
        <v>436</v>
      </c>
      <c r="BG746" s="220">
        <v>436</v>
      </c>
      <c r="BH746" s="220">
        <v>436</v>
      </c>
      <c r="BI746" s="220">
        <v>436</v>
      </c>
      <c r="BJ746" s="220">
        <v>436</v>
      </c>
      <c r="BK746" s="220">
        <v>436</v>
      </c>
      <c r="BL746" s="220">
        <v>436</v>
      </c>
      <c r="BM746" s="220">
        <v>436</v>
      </c>
      <c r="BN746" s="220">
        <v>436</v>
      </c>
      <c r="BO746" s="220">
        <v>436</v>
      </c>
      <c r="BP746" s="220">
        <v>436</v>
      </c>
      <c r="BQ746" s="220">
        <v>436</v>
      </c>
      <c r="BR746" s="220">
        <v>436</v>
      </c>
      <c r="BS746" s="220">
        <v>436</v>
      </c>
      <c r="BT746" s="220">
        <v>436</v>
      </c>
      <c r="BU746" s="220">
        <v>436</v>
      </c>
      <c r="BV746" s="220">
        <v>436</v>
      </c>
      <c r="BW746" s="220">
        <v>436</v>
      </c>
      <c r="BX746" s="220">
        <v>436</v>
      </c>
      <c r="BY746" s="220">
        <v>436</v>
      </c>
      <c r="BZ746" s="220">
        <v>436</v>
      </c>
      <c r="CA746" s="220">
        <v>436</v>
      </c>
      <c r="CB746" s="220">
        <v>436</v>
      </c>
      <c r="CC746" s="220">
        <v>436</v>
      </c>
      <c r="CD746" s="220">
        <v>436</v>
      </c>
      <c r="CE746" s="220">
        <v>436</v>
      </c>
      <c r="CF746" s="220">
        <v>436</v>
      </c>
      <c r="CG746" s="220">
        <v>436</v>
      </c>
      <c r="CH746" s="220">
        <v>436</v>
      </c>
      <c r="CI746" s="220">
        <v>436</v>
      </c>
      <c r="CJ746" s="220">
        <v>436</v>
      </c>
      <c r="CK746" s="220">
        <v>436</v>
      </c>
      <c r="CL746" s="220">
        <v>436</v>
      </c>
      <c r="CM746" s="220">
        <v>436</v>
      </c>
      <c r="CN746" s="220">
        <v>436</v>
      </c>
      <c r="CO746" s="220">
        <v>436</v>
      </c>
      <c r="CP746" s="220">
        <v>436</v>
      </c>
      <c r="CQ746" s="220">
        <v>436</v>
      </c>
      <c r="CR746" s="220">
        <v>436</v>
      </c>
      <c r="CS746" s="220">
        <v>436</v>
      </c>
      <c r="CT746" s="220">
        <v>436</v>
      </c>
      <c r="CU746" s="220">
        <v>436</v>
      </c>
      <c r="CV746" s="220">
        <v>436</v>
      </c>
      <c r="CW746" s="220">
        <v>436</v>
      </c>
      <c r="CX746" s="220">
        <v>436</v>
      </c>
      <c r="CY746" s="220">
        <v>436</v>
      </c>
      <c r="CZ746" s="220">
        <v>436</v>
      </c>
      <c r="DA746" s="220">
        <v>436</v>
      </c>
      <c r="DB746" s="220">
        <v>436</v>
      </c>
      <c r="DC746" s="220">
        <v>436</v>
      </c>
      <c r="DD746" s="220">
        <v>436</v>
      </c>
      <c r="DE746" s="220">
        <v>436</v>
      </c>
      <c r="DF746" s="220">
        <v>436</v>
      </c>
      <c r="DG746" s="220">
        <v>436</v>
      </c>
      <c r="DH746" s="220">
        <v>436</v>
      </c>
      <c r="DI746" s="220">
        <v>436</v>
      </c>
      <c r="DJ746" s="220">
        <v>436</v>
      </c>
      <c r="DK746" s="220">
        <v>436</v>
      </c>
      <c r="DL746" s="220">
        <v>436</v>
      </c>
      <c r="DM746" s="220">
        <v>436</v>
      </c>
      <c r="DN746" s="220">
        <v>436</v>
      </c>
      <c r="DO746" s="220">
        <v>436</v>
      </c>
      <c r="DP746" s="220">
        <v>436</v>
      </c>
      <c r="DQ746" s="220">
        <v>436</v>
      </c>
      <c r="DR746" s="220">
        <v>436</v>
      </c>
      <c r="DS746" s="220">
        <v>436</v>
      </c>
      <c r="DT746" s="220">
        <v>436</v>
      </c>
      <c r="DU746" s="220">
        <v>436</v>
      </c>
      <c r="DV746" s="220">
        <v>436</v>
      </c>
      <c r="DW746" s="220">
        <v>436</v>
      </c>
      <c r="DX746" s="220">
        <v>436</v>
      </c>
      <c r="DY746" s="220">
        <v>436</v>
      </c>
      <c r="DZ746" s="220">
        <v>436</v>
      </c>
      <c r="EA746" s="220">
        <v>436</v>
      </c>
      <c r="EB746" s="220">
        <v>436</v>
      </c>
      <c r="EC746" s="220">
        <v>436</v>
      </c>
      <c r="ED746" s="220">
        <v>436</v>
      </c>
      <c r="EE746" s="220">
        <v>436</v>
      </c>
      <c r="EF746" s="220">
        <v>436</v>
      </c>
      <c r="EG746" s="220">
        <v>436</v>
      </c>
      <c r="EH746" s="220">
        <v>436</v>
      </c>
      <c r="EI746" s="220">
        <v>436</v>
      </c>
      <c r="EJ746" s="220">
        <v>436</v>
      </c>
      <c r="EK746" s="220">
        <v>436</v>
      </c>
      <c r="EL746" s="220">
        <v>436</v>
      </c>
      <c r="EM746" s="220">
        <v>436</v>
      </c>
      <c r="EN746" s="242">
        <v>436</v>
      </c>
      <c r="EO746" s="232">
        <v>436</v>
      </c>
      <c r="EP746" s="228">
        <v>436</v>
      </c>
      <c r="EQ746" s="166">
        <v>436</v>
      </c>
      <c r="ER746" s="166">
        <v>436</v>
      </c>
      <c r="ES746" s="166">
        <v>436</v>
      </c>
      <c r="ET746" s="166">
        <v>436</v>
      </c>
      <c r="EU746" s="166">
        <v>436</v>
      </c>
      <c r="EV746" s="166">
        <v>436</v>
      </c>
      <c r="EW746" s="154">
        <v>436</v>
      </c>
      <c r="EX746" s="154">
        <v>436</v>
      </c>
      <c r="EY746" s="154">
        <v>436</v>
      </c>
      <c r="EZ746" s="154">
        <v>436</v>
      </c>
      <c r="FA746" s="154">
        <v>436</v>
      </c>
      <c r="FB746" s="154">
        <v>436</v>
      </c>
      <c r="FC746" s="154">
        <v>436</v>
      </c>
      <c r="FD746" s="166">
        <v>436</v>
      </c>
      <c r="FE746" s="166">
        <v>436</v>
      </c>
      <c r="FF746" s="154">
        <v>436</v>
      </c>
      <c r="FG746" s="166">
        <v>436</v>
      </c>
      <c r="FH746" s="154">
        <v>436</v>
      </c>
      <c r="FI746" s="154">
        <v>436</v>
      </c>
      <c r="FJ746" s="166">
        <v>436</v>
      </c>
      <c r="FK746" s="154">
        <v>436</v>
      </c>
      <c r="FL746" s="154">
        <v>436</v>
      </c>
      <c r="FM746" s="154">
        <v>436</v>
      </c>
      <c r="FN746" s="154">
        <v>436</v>
      </c>
      <c r="FO746" s="154">
        <v>436</v>
      </c>
      <c r="FP746" s="154">
        <v>436</v>
      </c>
      <c r="FQ746" s="154">
        <v>436</v>
      </c>
      <c r="FR746" s="166">
        <v>436</v>
      </c>
      <c r="FS746" s="166">
        <v>436</v>
      </c>
      <c r="FT746" s="166">
        <v>436</v>
      </c>
      <c r="FU746" s="166">
        <v>436</v>
      </c>
      <c r="FV746" s="166">
        <v>436</v>
      </c>
      <c r="FW746" s="166">
        <v>436</v>
      </c>
      <c r="FX746" s="166">
        <v>436</v>
      </c>
      <c r="FY746" s="154">
        <v>436</v>
      </c>
      <c r="FZ746" s="154">
        <v>436</v>
      </c>
      <c r="GA746" s="154">
        <v>436</v>
      </c>
      <c r="GB746" s="154">
        <v>436</v>
      </c>
      <c r="GC746" s="154">
        <v>436</v>
      </c>
      <c r="GD746" s="154">
        <v>436</v>
      </c>
      <c r="GE746" s="154">
        <v>436</v>
      </c>
      <c r="GF746" s="154">
        <v>436</v>
      </c>
      <c r="GG746" s="154">
        <v>436</v>
      </c>
      <c r="GH746" s="154">
        <v>436</v>
      </c>
      <c r="GI746" s="154">
        <v>436</v>
      </c>
      <c r="GJ746" s="154">
        <v>436</v>
      </c>
      <c r="GK746" s="166">
        <v>436</v>
      </c>
      <c r="GL746" s="166">
        <v>436</v>
      </c>
      <c r="GM746" s="166">
        <v>436</v>
      </c>
      <c r="GN746" s="166">
        <v>436</v>
      </c>
      <c r="GO746" s="166">
        <v>436</v>
      </c>
      <c r="GP746" s="166">
        <v>436</v>
      </c>
      <c r="GQ746" s="166">
        <v>436</v>
      </c>
      <c r="GR746" s="166">
        <v>436</v>
      </c>
      <c r="GS746" s="166">
        <v>436</v>
      </c>
      <c r="GT746" s="166">
        <v>436</v>
      </c>
      <c r="GU746" s="166">
        <v>436</v>
      </c>
      <c r="GV746" s="166">
        <v>436</v>
      </c>
      <c r="GW746" s="166">
        <v>436</v>
      </c>
      <c r="GX746" s="154">
        <v>436</v>
      </c>
      <c r="GY746" s="166">
        <v>436</v>
      </c>
      <c r="GZ746" s="166">
        <v>436</v>
      </c>
      <c r="HA746" s="166">
        <v>436</v>
      </c>
      <c r="HB746" s="166">
        <v>436</v>
      </c>
      <c r="HC746" s="166">
        <v>436</v>
      </c>
      <c r="HD746" s="166">
        <v>436</v>
      </c>
      <c r="HE746" s="166">
        <v>436</v>
      </c>
      <c r="HF746" s="166">
        <v>436</v>
      </c>
      <c r="HG746" s="154">
        <v>436</v>
      </c>
      <c r="HH746" s="154">
        <v>436</v>
      </c>
      <c r="HI746" s="166">
        <v>436</v>
      </c>
      <c r="HJ746" s="154">
        <v>437</v>
      </c>
      <c r="HK746" s="154">
        <v>436</v>
      </c>
      <c r="HL746" s="166">
        <v>436</v>
      </c>
      <c r="HM746" s="154">
        <v>436</v>
      </c>
      <c r="HN746" s="154">
        <v>436</v>
      </c>
      <c r="HO746" s="166">
        <v>436</v>
      </c>
      <c r="HP746" s="154">
        <v>436</v>
      </c>
      <c r="HQ746" s="154">
        <v>436</v>
      </c>
      <c r="HR746" s="166">
        <v>436</v>
      </c>
      <c r="HS746" s="154">
        <v>436</v>
      </c>
      <c r="HT746" s="151">
        <v>436</v>
      </c>
      <c r="HU746" s="151">
        <v>436</v>
      </c>
      <c r="HV746" s="151">
        <v>436</v>
      </c>
      <c r="HW746" s="170">
        <v>436</v>
      </c>
    </row>
    <row r="747" spans="1:231">
      <c r="A747" s="145">
        <f t="shared" ref="A747:A777" si="61">A748+1</f>
        <v>43933</v>
      </c>
      <c r="B747" s="220">
        <f>'Age&amp;Sex by occurrence date'!$GQE22</f>
        <v>416</v>
      </c>
      <c r="C747" s="220">
        <v>415</v>
      </c>
      <c r="D747" s="220">
        <v>415</v>
      </c>
      <c r="E747" s="220">
        <v>415</v>
      </c>
      <c r="F747" s="220">
        <v>415</v>
      </c>
      <c r="G747" s="220">
        <v>415</v>
      </c>
      <c r="H747" s="220">
        <v>415</v>
      </c>
      <c r="I747" s="220">
        <v>415</v>
      </c>
      <c r="J747" s="220">
        <v>415</v>
      </c>
      <c r="K747" s="220">
        <v>415</v>
      </c>
      <c r="L747" s="220">
        <v>415</v>
      </c>
      <c r="M747" s="220">
        <v>415</v>
      </c>
      <c r="N747" s="220">
        <v>415</v>
      </c>
      <c r="O747" s="220">
        <v>415</v>
      </c>
      <c r="P747" s="220">
        <v>415</v>
      </c>
      <c r="Q747" s="220">
        <v>415</v>
      </c>
      <c r="R747" s="220">
        <v>415</v>
      </c>
      <c r="S747" s="220">
        <v>415</v>
      </c>
      <c r="T747" s="220">
        <v>415</v>
      </c>
      <c r="U747" s="220">
        <v>415</v>
      </c>
      <c r="V747" s="220">
        <v>415</v>
      </c>
      <c r="W747" s="220">
        <v>415</v>
      </c>
      <c r="X747" s="220">
        <v>415</v>
      </c>
      <c r="Y747" s="220">
        <v>415</v>
      </c>
      <c r="Z747" s="220">
        <v>415</v>
      </c>
      <c r="AA747" s="220">
        <v>415</v>
      </c>
      <c r="AB747" s="220">
        <v>416</v>
      </c>
      <c r="AC747" s="220">
        <v>416</v>
      </c>
      <c r="AD747" s="220">
        <v>416</v>
      </c>
      <c r="AE747" s="220">
        <v>415</v>
      </c>
      <c r="AF747" s="220">
        <v>415</v>
      </c>
      <c r="AG747" s="220">
        <v>415</v>
      </c>
      <c r="AH747" s="220">
        <v>415</v>
      </c>
      <c r="AI747" s="220">
        <v>415</v>
      </c>
      <c r="AJ747" s="220">
        <v>415</v>
      </c>
      <c r="AK747" s="220">
        <v>415</v>
      </c>
      <c r="AL747" s="220">
        <v>415</v>
      </c>
      <c r="AM747" s="220">
        <v>415</v>
      </c>
      <c r="AN747" s="220">
        <v>415</v>
      </c>
      <c r="AO747" s="220">
        <v>415</v>
      </c>
      <c r="AP747" s="220">
        <v>415</v>
      </c>
      <c r="AQ747" s="220">
        <v>415</v>
      </c>
      <c r="AR747" s="220">
        <v>415</v>
      </c>
      <c r="AS747" s="220">
        <v>415</v>
      </c>
      <c r="AT747" s="220">
        <v>415</v>
      </c>
      <c r="AU747" s="220">
        <v>415</v>
      </c>
      <c r="AV747" s="220">
        <v>415</v>
      </c>
      <c r="AW747" s="220">
        <v>415</v>
      </c>
      <c r="AX747" s="220">
        <v>415</v>
      </c>
      <c r="AY747" s="220">
        <v>415</v>
      </c>
      <c r="AZ747" s="220">
        <v>415</v>
      </c>
      <c r="BA747" s="220">
        <v>415</v>
      </c>
      <c r="BB747" s="220">
        <v>415</v>
      </c>
      <c r="BC747" s="220">
        <v>415</v>
      </c>
      <c r="BD747" s="220">
        <v>415</v>
      </c>
      <c r="BE747" s="220">
        <v>415</v>
      </c>
      <c r="BF747" s="220">
        <v>415</v>
      </c>
      <c r="BG747" s="220">
        <v>415</v>
      </c>
      <c r="BH747" s="220">
        <v>415</v>
      </c>
      <c r="BI747" s="220">
        <v>415</v>
      </c>
      <c r="BJ747" s="220">
        <v>415</v>
      </c>
      <c r="BK747" s="220">
        <v>415</v>
      </c>
      <c r="BL747" s="220">
        <v>415</v>
      </c>
      <c r="BM747" s="220">
        <v>415</v>
      </c>
      <c r="BN747" s="220">
        <v>415</v>
      </c>
      <c r="BO747" s="220">
        <v>415</v>
      </c>
      <c r="BP747" s="220">
        <v>415</v>
      </c>
      <c r="BQ747" s="220">
        <v>415</v>
      </c>
      <c r="BR747" s="220">
        <v>415</v>
      </c>
      <c r="BS747" s="220">
        <v>415</v>
      </c>
      <c r="BT747" s="220">
        <v>415</v>
      </c>
      <c r="BU747" s="220">
        <v>415</v>
      </c>
      <c r="BV747" s="220">
        <v>415</v>
      </c>
      <c r="BW747" s="220">
        <v>415</v>
      </c>
      <c r="BX747" s="220">
        <v>415</v>
      </c>
      <c r="BY747" s="220">
        <v>415</v>
      </c>
      <c r="BZ747" s="220">
        <v>415</v>
      </c>
      <c r="CA747" s="220">
        <v>415</v>
      </c>
      <c r="CB747" s="220">
        <v>415</v>
      </c>
      <c r="CC747" s="220">
        <v>415</v>
      </c>
      <c r="CD747" s="220">
        <v>415</v>
      </c>
      <c r="CE747" s="220">
        <v>415</v>
      </c>
      <c r="CF747" s="220">
        <v>415</v>
      </c>
      <c r="CG747" s="220">
        <v>415</v>
      </c>
      <c r="CH747" s="220">
        <v>415</v>
      </c>
      <c r="CI747" s="220">
        <v>415</v>
      </c>
      <c r="CJ747" s="220">
        <v>415</v>
      </c>
      <c r="CK747" s="220">
        <v>415</v>
      </c>
      <c r="CL747" s="220">
        <v>415</v>
      </c>
      <c r="CM747" s="220">
        <v>415</v>
      </c>
      <c r="CN747" s="220">
        <v>415</v>
      </c>
      <c r="CO747" s="220">
        <v>415</v>
      </c>
      <c r="CP747" s="220">
        <v>415</v>
      </c>
      <c r="CQ747" s="220">
        <v>415</v>
      </c>
      <c r="CR747" s="220">
        <v>415</v>
      </c>
      <c r="CS747" s="220">
        <v>415</v>
      </c>
      <c r="CT747" s="220">
        <v>415</v>
      </c>
      <c r="CU747" s="220">
        <v>415</v>
      </c>
      <c r="CV747" s="220">
        <v>415</v>
      </c>
      <c r="CW747" s="220">
        <v>415</v>
      </c>
      <c r="CX747" s="220">
        <v>415</v>
      </c>
      <c r="CY747" s="220">
        <v>415</v>
      </c>
      <c r="CZ747" s="220">
        <v>415</v>
      </c>
      <c r="DA747" s="220">
        <v>415</v>
      </c>
      <c r="DB747" s="220">
        <v>415</v>
      </c>
      <c r="DC747" s="220">
        <v>415</v>
      </c>
      <c r="DD747" s="220">
        <v>415</v>
      </c>
      <c r="DE747" s="220">
        <v>415</v>
      </c>
      <c r="DF747" s="220">
        <v>415</v>
      </c>
      <c r="DG747" s="220">
        <v>415</v>
      </c>
      <c r="DH747" s="220">
        <v>415</v>
      </c>
      <c r="DI747" s="220">
        <v>415</v>
      </c>
      <c r="DJ747" s="220">
        <v>415</v>
      </c>
      <c r="DK747" s="220">
        <v>415</v>
      </c>
      <c r="DL747" s="220">
        <v>415</v>
      </c>
      <c r="DM747" s="220">
        <v>415</v>
      </c>
      <c r="DN747" s="220">
        <v>415</v>
      </c>
      <c r="DO747" s="220">
        <v>415</v>
      </c>
      <c r="DP747" s="220">
        <v>415</v>
      </c>
      <c r="DQ747" s="220">
        <v>415</v>
      </c>
      <c r="DR747" s="220">
        <v>415</v>
      </c>
      <c r="DS747" s="220">
        <v>415</v>
      </c>
      <c r="DT747" s="220">
        <v>415</v>
      </c>
      <c r="DU747" s="220">
        <v>415</v>
      </c>
      <c r="DV747" s="220">
        <v>415</v>
      </c>
      <c r="DW747" s="220">
        <v>415</v>
      </c>
      <c r="DX747" s="220">
        <v>415</v>
      </c>
      <c r="DY747" s="220">
        <v>415</v>
      </c>
      <c r="DZ747" s="220">
        <v>415</v>
      </c>
      <c r="EA747" s="220">
        <v>415</v>
      </c>
      <c r="EB747" s="220">
        <v>415</v>
      </c>
      <c r="EC747" s="220">
        <v>415</v>
      </c>
      <c r="ED747" s="220">
        <v>415</v>
      </c>
      <c r="EE747" s="220">
        <v>415</v>
      </c>
      <c r="EF747" s="220">
        <v>415</v>
      </c>
      <c r="EG747" s="220">
        <v>415</v>
      </c>
      <c r="EH747" s="220">
        <v>415</v>
      </c>
      <c r="EI747" s="220">
        <v>415</v>
      </c>
      <c r="EJ747" s="220">
        <v>415</v>
      </c>
      <c r="EK747" s="220">
        <v>415</v>
      </c>
      <c r="EL747" s="220">
        <v>415</v>
      </c>
      <c r="EM747" s="220">
        <v>415</v>
      </c>
      <c r="EN747" s="242">
        <v>415</v>
      </c>
      <c r="EO747" s="232">
        <v>415</v>
      </c>
      <c r="EP747" s="227">
        <v>415</v>
      </c>
      <c r="EQ747" s="154">
        <v>415</v>
      </c>
      <c r="ER747" s="154">
        <v>415</v>
      </c>
      <c r="ES747" s="154">
        <v>415</v>
      </c>
      <c r="ET747" s="154">
        <v>415</v>
      </c>
      <c r="EU747" s="154">
        <v>415</v>
      </c>
      <c r="EV747" s="154">
        <v>415</v>
      </c>
      <c r="EW747" s="154">
        <v>415</v>
      </c>
      <c r="EX747" s="154">
        <v>415</v>
      </c>
      <c r="EY747" s="154">
        <v>415</v>
      </c>
      <c r="EZ747" s="154">
        <v>415</v>
      </c>
      <c r="FA747" s="154">
        <v>415</v>
      </c>
      <c r="FB747" s="166">
        <v>415</v>
      </c>
      <c r="FC747" s="154">
        <v>415</v>
      </c>
      <c r="FD747" s="166">
        <v>415</v>
      </c>
      <c r="FE747" s="166">
        <v>415</v>
      </c>
      <c r="FF747" s="154">
        <v>415</v>
      </c>
      <c r="FG747" s="154">
        <v>415</v>
      </c>
      <c r="FH747" s="166">
        <v>415</v>
      </c>
      <c r="FI747" s="154">
        <v>415</v>
      </c>
      <c r="FJ747" s="166">
        <v>415</v>
      </c>
      <c r="FK747" s="166">
        <v>415</v>
      </c>
      <c r="FL747" s="166">
        <v>415</v>
      </c>
      <c r="FM747" s="166">
        <v>415</v>
      </c>
      <c r="FN747" s="166">
        <v>415</v>
      </c>
      <c r="FO747" s="166">
        <v>415</v>
      </c>
      <c r="FP747" s="166">
        <v>415</v>
      </c>
      <c r="FQ747" s="166">
        <v>415</v>
      </c>
      <c r="FR747" s="154">
        <v>415</v>
      </c>
      <c r="FS747" s="154">
        <v>415</v>
      </c>
      <c r="FT747" s="154">
        <v>415</v>
      </c>
      <c r="FU747" s="154">
        <v>415</v>
      </c>
      <c r="FV747" s="154">
        <v>415</v>
      </c>
      <c r="FW747" s="154">
        <v>415</v>
      </c>
      <c r="FX747" s="154">
        <v>415</v>
      </c>
      <c r="FY747" s="154">
        <v>415</v>
      </c>
      <c r="FZ747" s="154">
        <v>415</v>
      </c>
      <c r="GA747" s="154">
        <v>415</v>
      </c>
      <c r="GB747" s="154">
        <v>415</v>
      </c>
      <c r="GC747" s="154">
        <v>415</v>
      </c>
      <c r="GD747" s="154">
        <v>415</v>
      </c>
      <c r="GE747" s="154">
        <v>415</v>
      </c>
      <c r="GF747" s="154">
        <v>415</v>
      </c>
      <c r="GG747" s="154">
        <v>415</v>
      </c>
      <c r="GH747" s="154">
        <v>415</v>
      </c>
      <c r="GI747" s="154">
        <v>415</v>
      </c>
      <c r="GJ747" s="154">
        <v>415</v>
      </c>
      <c r="GK747" s="166">
        <v>415</v>
      </c>
      <c r="GL747" s="166">
        <v>415</v>
      </c>
      <c r="GM747" s="166">
        <v>415</v>
      </c>
      <c r="GN747" s="166">
        <v>415</v>
      </c>
      <c r="GO747" s="166">
        <v>415</v>
      </c>
      <c r="GP747" s="166">
        <v>415</v>
      </c>
      <c r="GQ747" s="166">
        <v>415</v>
      </c>
      <c r="GR747" s="166">
        <v>415</v>
      </c>
      <c r="GS747" s="166">
        <v>415</v>
      </c>
      <c r="GT747" s="154">
        <v>415</v>
      </c>
      <c r="GU747" s="154">
        <v>415</v>
      </c>
      <c r="GV747" s="154">
        <v>415</v>
      </c>
      <c r="GW747" s="154">
        <v>415</v>
      </c>
      <c r="GX747" s="154">
        <v>415</v>
      </c>
      <c r="GY747" s="166">
        <v>415</v>
      </c>
      <c r="GZ747" s="166">
        <v>415</v>
      </c>
      <c r="HA747" s="166">
        <v>415</v>
      </c>
      <c r="HB747" s="166">
        <v>415</v>
      </c>
      <c r="HC747" s="166">
        <v>415</v>
      </c>
      <c r="HD747" s="166">
        <v>415</v>
      </c>
      <c r="HE747" s="166">
        <v>415</v>
      </c>
      <c r="HF747" s="166">
        <v>415</v>
      </c>
      <c r="HG747" s="154">
        <v>415</v>
      </c>
      <c r="HH747" s="154">
        <v>415</v>
      </c>
      <c r="HI747" s="166">
        <v>415</v>
      </c>
      <c r="HJ747" s="154">
        <v>416</v>
      </c>
      <c r="HK747" s="154">
        <v>415</v>
      </c>
      <c r="HL747" s="166">
        <v>415</v>
      </c>
      <c r="HM747" s="154">
        <v>415</v>
      </c>
      <c r="HN747" s="154">
        <v>415</v>
      </c>
      <c r="HO747" s="166">
        <v>415</v>
      </c>
      <c r="HP747" s="154">
        <v>415</v>
      </c>
      <c r="HQ747" s="154">
        <v>415</v>
      </c>
      <c r="HR747" s="166">
        <v>415</v>
      </c>
      <c r="HS747" s="154">
        <v>415</v>
      </c>
      <c r="HT747" s="151">
        <v>415</v>
      </c>
      <c r="HU747" s="151">
        <v>415</v>
      </c>
      <c r="HV747" s="151">
        <v>415</v>
      </c>
      <c r="HW747" s="170">
        <v>415</v>
      </c>
    </row>
    <row r="748" spans="1:231">
      <c r="A748" s="145">
        <f t="shared" si="61"/>
        <v>43932</v>
      </c>
      <c r="B748" s="220">
        <f>'Age&amp;Sex by occurrence date'!$GQL22</f>
        <v>404</v>
      </c>
      <c r="C748" s="220">
        <v>403</v>
      </c>
      <c r="D748" s="220">
        <v>403</v>
      </c>
      <c r="E748" s="220">
        <v>403</v>
      </c>
      <c r="F748" s="220">
        <v>403</v>
      </c>
      <c r="G748" s="220">
        <v>403</v>
      </c>
      <c r="H748" s="220">
        <v>403</v>
      </c>
      <c r="I748" s="220">
        <v>403</v>
      </c>
      <c r="J748" s="220">
        <v>403</v>
      </c>
      <c r="K748" s="220">
        <v>403</v>
      </c>
      <c r="L748" s="220">
        <v>403</v>
      </c>
      <c r="M748" s="220">
        <v>403</v>
      </c>
      <c r="N748" s="220">
        <v>403</v>
      </c>
      <c r="O748" s="220">
        <v>403</v>
      </c>
      <c r="P748" s="220">
        <v>403</v>
      </c>
      <c r="Q748" s="220">
        <v>403</v>
      </c>
      <c r="R748" s="220">
        <v>403</v>
      </c>
      <c r="S748" s="220">
        <v>403</v>
      </c>
      <c r="T748" s="220">
        <v>403</v>
      </c>
      <c r="U748" s="220">
        <v>403</v>
      </c>
      <c r="V748" s="220">
        <v>403</v>
      </c>
      <c r="W748" s="220">
        <v>403</v>
      </c>
      <c r="X748" s="220">
        <v>403</v>
      </c>
      <c r="Y748" s="220">
        <v>403</v>
      </c>
      <c r="Z748" s="220">
        <v>403</v>
      </c>
      <c r="AA748" s="220">
        <v>403</v>
      </c>
      <c r="AB748" s="220">
        <v>404</v>
      </c>
      <c r="AC748" s="220">
        <v>404</v>
      </c>
      <c r="AD748" s="220">
        <v>404</v>
      </c>
      <c r="AE748" s="220">
        <v>403</v>
      </c>
      <c r="AF748" s="220">
        <v>403</v>
      </c>
      <c r="AG748" s="220">
        <v>403</v>
      </c>
      <c r="AH748" s="220">
        <v>403</v>
      </c>
      <c r="AI748" s="220">
        <v>403</v>
      </c>
      <c r="AJ748" s="220">
        <v>403</v>
      </c>
      <c r="AK748" s="220">
        <v>403</v>
      </c>
      <c r="AL748" s="220">
        <v>403</v>
      </c>
      <c r="AM748" s="220">
        <v>403</v>
      </c>
      <c r="AN748" s="220">
        <v>403</v>
      </c>
      <c r="AO748" s="220">
        <v>403</v>
      </c>
      <c r="AP748" s="220">
        <v>403</v>
      </c>
      <c r="AQ748" s="220">
        <v>403</v>
      </c>
      <c r="AR748" s="220">
        <v>403</v>
      </c>
      <c r="AS748" s="220">
        <v>403</v>
      </c>
      <c r="AT748" s="220">
        <v>403</v>
      </c>
      <c r="AU748" s="220">
        <v>403</v>
      </c>
      <c r="AV748" s="220">
        <v>403</v>
      </c>
      <c r="AW748" s="220">
        <v>403</v>
      </c>
      <c r="AX748" s="220">
        <v>403</v>
      </c>
      <c r="AY748" s="220">
        <v>403</v>
      </c>
      <c r="AZ748" s="220">
        <v>403</v>
      </c>
      <c r="BA748" s="220">
        <v>403</v>
      </c>
      <c r="BB748" s="220">
        <v>403</v>
      </c>
      <c r="BC748" s="220">
        <v>403</v>
      </c>
      <c r="BD748" s="220">
        <v>403</v>
      </c>
      <c r="BE748" s="220">
        <v>403</v>
      </c>
      <c r="BF748" s="220">
        <v>403</v>
      </c>
      <c r="BG748" s="220">
        <v>403</v>
      </c>
      <c r="BH748" s="220">
        <v>403</v>
      </c>
      <c r="BI748" s="220">
        <v>403</v>
      </c>
      <c r="BJ748" s="220">
        <v>403</v>
      </c>
      <c r="BK748" s="220">
        <v>403</v>
      </c>
      <c r="BL748" s="220">
        <v>403</v>
      </c>
      <c r="BM748" s="220">
        <v>403</v>
      </c>
      <c r="BN748" s="220">
        <v>403</v>
      </c>
      <c r="BO748" s="220">
        <v>403</v>
      </c>
      <c r="BP748" s="220">
        <v>403</v>
      </c>
      <c r="BQ748" s="220">
        <v>403</v>
      </c>
      <c r="BR748" s="220">
        <v>403</v>
      </c>
      <c r="BS748" s="220">
        <v>403</v>
      </c>
      <c r="BT748" s="220">
        <v>403</v>
      </c>
      <c r="BU748" s="220">
        <v>403</v>
      </c>
      <c r="BV748" s="220">
        <v>403</v>
      </c>
      <c r="BW748" s="220">
        <v>403</v>
      </c>
      <c r="BX748" s="220">
        <v>403</v>
      </c>
      <c r="BY748" s="220">
        <v>403</v>
      </c>
      <c r="BZ748" s="220">
        <v>403</v>
      </c>
      <c r="CA748" s="220">
        <v>403</v>
      </c>
      <c r="CB748" s="220">
        <v>403</v>
      </c>
      <c r="CC748" s="220">
        <v>403</v>
      </c>
      <c r="CD748" s="220">
        <v>403</v>
      </c>
      <c r="CE748" s="220">
        <v>403</v>
      </c>
      <c r="CF748" s="220">
        <v>403</v>
      </c>
      <c r="CG748" s="220">
        <v>403</v>
      </c>
      <c r="CH748" s="220">
        <v>403</v>
      </c>
      <c r="CI748" s="220">
        <v>403</v>
      </c>
      <c r="CJ748" s="220">
        <v>403</v>
      </c>
      <c r="CK748" s="220">
        <v>403</v>
      </c>
      <c r="CL748" s="220">
        <v>403</v>
      </c>
      <c r="CM748" s="220">
        <v>403</v>
      </c>
      <c r="CN748" s="220">
        <v>403</v>
      </c>
      <c r="CO748" s="220">
        <v>403</v>
      </c>
      <c r="CP748" s="220">
        <v>403</v>
      </c>
      <c r="CQ748" s="220">
        <v>403</v>
      </c>
      <c r="CR748" s="220">
        <v>403</v>
      </c>
      <c r="CS748" s="220">
        <v>403</v>
      </c>
      <c r="CT748" s="220">
        <v>403</v>
      </c>
      <c r="CU748" s="220">
        <v>403</v>
      </c>
      <c r="CV748" s="220">
        <v>403</v>
      </c>
      <c r="CW748" s="220">
        <v>403</v>
      </c>
      <c r="CX748" s="220">
        <v>403</v>
      </c>
      <c r="CY748" s="220">
        <v>403</v>
      </c>
      <c r="CZ748" s="220">
        <v>403</v>
      </c>
      <c r="DA748" s="220">
        <v>403</v>
      </c>
      <c r="DB748" s="220">
        <v>403</v>
      </c>
      <c r="DC748" s="220">
        <v>403</v>
      </c>
      <c r="DD748" s="220">
        <v>403</v>
      </c>
      <c r="DE748" s="220">
        <v>403</v>
      </c>
      <c r="DF748" s="220">
        <v>403</v>
      </c>
      <c r="DG748" s="220">
        <v>403</v>
      </c>
      <c r="DH748" s="220">
        <v>403</v>
      </c>
      <c r="DI748" s="220">
        <v>403</v>
      </c>
      <c r="DJ748" s="220">
        <v>403</v>
      </c>
      <c r="DK748" s="220">
        <v>403</v>
      </c>
      <c r="DL748" s="220">
        <v>403</v>
      </c>
      <c r="DM748" s="220">
        <v>403</v>
      </c>
      <c r="DN748" s="220">
        <v>403</v>
      </c>
      <c r="DO748" s="220">
        <v>403</v>
      </c>
      <c r="DP748" s="220">
        <v>403</v>
      </c>
      <c r="DQ748" s="220">
        <v>403</v>
      </c>
      <c r="DR748" s="220">
        <v>403</v>
      </c>
      <c r="DS748" s="220">
        <v>403</v>
      </c>
      <c r="DT748" s="220">
        <v>403</v>
      </c>
      <c r="DU748" s="220">
        <v>403</v>
      </c>
      <c r="DV748" s="220">
        <v>403</v>
      </c>
      <c r="DW748" s="220">
        <v>403</v>
      </c>
      <c r="DX748" s="220">
        <v>403</v>
      </c>
      <c r="DY748" s="220">
        <v>403</v>
      </c>
      <c r="DZ748" s="220">
        <v>403</v>
      </c>
      <c r="EA748" s="220">
        <v>403</v>
      </c>
      <c r="EB748" s="220">
        <v>403</v>
      </c>
      <c r="EC748" s="220">
        <v>403</v>
      </c>
      <c r="ED748" s="220">
        <v>403</v>
      </c>
      <c r="EE748" s="220">
        <v>403</v>
      </c>
      <c r="EF748" s="220">
        <v>403</v>
      </c>
      <c r="EG748" s="220">
        <v>403</v>
      </c>
      <c r="EH748" s="220">
        <v>403</v>
      </c>
      <c r="EI748" s="220">
        <v>403</v>
      </c>
      <c r="EJ748" s="220">
        <v>403</v>
      </c>
      <c r="EK748" s="220">
        <v>403</v>
      </c>
      <c r="EL748" s="220">
        <v>403</v>
      </c>
      <c r="EM748" s="220">
        <v>403</v>
      </c>
      <c r="EN748" s="242">
        <v>403</v>
      </c>
      <c r="EO748" s="232">
        <v>403</v>
      </c>
      <c r="EP748" s="227">
        <v>403</v>
      </c>
      <c r="EQ748" s="154">
        <v>403</v>
      </c>
      <c r="ER748" s="154">
        <v>403</v>
      </c>
      <c r="ES748" s="154">
        <v>403</v>
      </c>
      <c r="ET748" s="154">
        <v>403</v>
      </c>
      <c r="EU748" s="154">
        <v>403</v>
      </c>
      <c r="EV748" s="154">
        <v>403</v>
      </c>
      <c r="EW748" s="166">
        <v>403</v>
      </c>
      <c r="EX748" s="166">
        <v>403</v>
      </c>
      <c r="EY748" s="166">
        <v>403</v>
      </c>
      <c r="EZ748" s="166">
        <v>403</v>
      </c>
      <c r="FA748" s="166">
        <v>403</v>
      </c>
      <c r="FB748" s="154">
        <v>403</v>
      </c>
      <c r="FC748" s="166">
        <v>403</v>
      </c>
      <c r="FD748" s="154">
        <v>403</v>
      </c>
      <c r="FE748" s="154">
        <v>403</v>
      </c>
      <c r="FF748" s="166">
        <v>403</v>
      </c>
      <c r="FG748" s="166">
        <v>403</v>
      </c>
      <c r="FH748" s="154">
        <v>403</v>
      </c>
      <c r="FI748" s="166">
        <v>403</v>
      </c>
      <c r="FJ748" s="166">
        <v>403</v>
      </c>
      <c r="FK748" s="154">
        <v>403</v>
      </c>
      <c r="FL748" s="154">
        <v>403</v>
      </c>
      <c r="FM748" s="154">
        <v>403</v>
      </c>
      <c r="FN748" s="154">
        <v>403</v>
      </c>
      <c r="FO748" s="154">
        <v>403</v>
      </c>
      <c r="FP748" s="154">
        <v>403</v>
      </c>
      <c r="FQ748" s="154">
        <v>403</v>
      </c>
      <c r="FR748" s="166">
        <v>403</v>
      </c>
      <c r="FS748" s="166">
        <v>403</v>
      </c>
      <c r="FT748" s="166">
        <v>403</v>
      </c>
      <c r="FU748" s="166">
        <v>403</v>
      </c>
      <c r="FV748" s="166">
        <v>403</v>
      </c>
      <c r="FW748" s="166">
        <v>403</v>
      </c>
      <c r="FX748" s="166">
        <v>403</v>
      </c>
      <c r="FY748" s="166">
        <v>403</v>
      </c>
      <c r="FZ748" s="166">
        <v>403</v>
      </c>
      <c r="GA748" s="166">
        <v>403</v>
      </c>
      <c r="GB748" s="166">
        <v>403</v>
      </c>
      <c r="GC748" s="166">
        <v>403</v>
      </c>
      <c r="GD748" s="166">
        <v>403</v>
      </c>
      <c r="GE748" s="166">
        <v>403</v>
      </c>
      <c r="GF748" s="166">
        <v>403</v>
      </c>
      <c r="GG748" s="166">
        <v>403</v>
      </c>
      <c r="GH748" s="166">
        <v>403</v>
      </c>
      <c r="GI748" s="166">
        <v>403</v>
      </c>
      <c r="GJ748" s="166">
        <v>403</v>
      </c>
      <c r="GK748" s="154">
        <v>403</v>
      </c>
      <c r="GL748" s="154">
        <v>403</v>
      </c>
      <c r="GM748" s="154">
        <v>403</v>
      </c>
      <c r="GN748" s="154">
        <v>403</v>
      </c>
      <c r="GO748" s="154">
        <v>403</v>
      </c>
      <c r="GP748" s="154">
        <v>403</v>
      </c>
      <c r="GQ748" s="154">
        <v>403</v>
      </c>
      <c r="GR748" s="154">
        <v>403</v>
      </c>
      <c r="GS748" s="154">
        <v>403</v>
      </c>
      <c r="GT748" s="166">
        <v>403</v>
      </c>
      <c r="GU748" s="166">
        <v>403</v>
      </c>
      <c r="GV748" s="166">
        <v>403</v>
      </c>
      <c r="GW748" s="166">
        <v>403</v>
      </c>
      <c r="GX748" s="166">
        <v>403</v>
      </c>
      <c r="GY748" s="166">
        <v>403</v>
      </c>
      <c r="GZ748" s="166">
        <v>403</v>
      </c>
      <c r="HA748" s="166">
        <v>403</v>
      </c>
      <c r="HB748" s="166">
        <v>403</v>
      </c>
      <c r="HC748" s="166">
        <v>403</v>
      </c>
      <c r="HD748" s="166">
        <v>403</v>
      </c>
      <c r="HE748" s="166">
        <v>403</v>
      </c>
      <c r="HF748" s="166">
        <v>403</v>
      </c>
      <c r="HG748" s="154">
        <v>403</v>
      </c>
      <c r="HH748" s="154">
        <v>403</v>
      </c>
      <c r="HI748" s="166">
        <v>403</v>
      </c>
      <c r="HJ748" s="154">
        <v>404</v>
      </c>
      <c r="HK748" s="154">
        <v>403</v>
      </c>
      <c r="HL748" s="166">
        <v>403</v>
      </c>
      <c r="HM748" s="154">
        <v>403</v>
      </c>
      <c r="HN748" s="154">
        <v>403</v>
      </c>
      <c r="HO748" s="166">
        <v>403</v>
      </c>
      <c r="HP748" s="154">
        <v>403</v>
      </c>
      <c r="HQ748" s="154">
        <v>403</v>
      </c>
      <c r="HR748" s="166">
        <v>403</v>
      </c>
      <c r="HS748" s="154">
        <v>403</v>
      </c>
      <c r="HT748" s="151">
        <v>403</v>
      </c>
      <c r="HU748" s="151">
        <v>403</v>
      </c>
      <c r="HV748" s="151">
        <v>403</v>
      </c>
      <c r="HW748" s="170">
        <v>403</v>
      </c>
    </row>
    <row r="749" spans="1:231">
      <c r="A749" s="145">
        <f t="shared" si="61"/>
        <v>43931</v>
      </c>
      <c r="B749" s="220">
        <f>'Age&amp;Sex by occurrence date'!$GQS22</f>
        <v>387</v>
      </c>
      <c r="C749" s="220">
        <v>386</v>
      </c>
      <c r="D749" s="220">
        <v>386</v>
      </c>
      <c r="E749" s="220">
        <v>386</v>
      </c>
      <c r="F749" s="220">
        <v>386</v>
      </c>
      <c r="G749" s="220">
        <v>386</v>
      </c>
      <c r="H749" s="220">
        <v>386</v>
      </c>
      <c r="I749" s="220">
        <v>386</v>
      </c>
      <c r="J749" s="220">
        <v>386</v>
      </c>
      <c r="K749" s="220">
        <v>386</v>
      </c>
      <c r="L749" s="220">
        <v>386</v>
      </c>
      <c r="M749" s="220">
        <v>386</v>
      </c>
      <c r="N749" s="220">
        <v>386</v>
      </c>
      <c r="O749" s="220">
        <v>386</v>
      </c>
      <c r="P749" s="220">
        <v>386</v>
      </c>
      <c r="Q749" s="220">
        <v>386</v>
      </c>
      <c r="R749" s="220">
        <v>386</v>
      </c>
      <c r="S749" s="220">
        <v>386</v>
      </c>
      <c r="T749" s="220">
        <v>386</v>
      </c>
      <c r="U749" s="220">
        <v>386</v>
      </c>
      <c r="V749" s="220">
        <v>386</v>
      </c>
      <c r="W749" s="220">
        <v>386</v>
      </c>
      <c r="X749" s="220">
        <v>386</v>
      </c>
      <c r="Y749" s="220">
        <v>386</v>
      </c>
      <c r="Z749" s="220">
        <v>386</v>
      </c>
      <c r="AA749" s="220">
        <v>386</v>
      </c>
      <c r="AB749" s="220">
        <v>387</v>
      </c>
      <c r="AC749" s="220">
        <v>387</v>
      </c>
      <c r="AD749" s="220">
        <v>387</v>
      </c>
      <c r="AE749" s="220">
        <v>386</v>
      </c>
      <c r="AF749" s="220">
        <v>386</v>
      </c>
      <c r="AG749" s="220">
        <v>386</v>
      </c>
      <c r="AH749" s="220">
        <v>386</v>
      </c>
      <c r="AI749" s="220">
        <v>386</v>
      </c>
      <c r="AJ749" s="220">
        <v>386</v>
      </c>
      <c r="AK749" s="220">
        <v>386</v>
      </c>
      <c r="AL749" s="220">
        <v>386</v>
      </c>
      <c r="AM749" s="220">
        <v>386</v>
      </c>
      <c r="AN749" s="220">
        <v>386</v>
      </c>
      <c r="AO749" s="220">
        <v>386</v>
      </c>
      <c r="AP749" s="220">
        <v>386</v>
      </c>
      <c r="AQ749" s="220">
        <v>386</v>
      </c>
      <c r="AR749" s="220">
        <v>386</v>
      </c>
      <c r="AS749" s="220">
        <v>386</v>
      </c>
      <c r="AT749" s="220">
        <v>386</v>
      </c>
      <c r="AU749" s="220">
        <v>386</v>
      </c>
      <c r="AV749" s="220">
        <v>386</v>
      </c>
      <c r="AW749" s="220">
        <v>386</v>
      </c>
      <c r="AX749" s="220">
        <v>386</v>
      </c>
      <c r="AY749" s="220">
        <v>386</v>
      </c>
      <c r="AZ749" s="220">
        <v>386</v>
      </c>
      <c r="BA749" s="220">
        <v>386</v>
      </c>
      <c r="BB749" s="220">
        <v>386</v>
      </c>
      <c r="BC749" s="220">
        <v>386</v>
      </c>
      <c r="BD749" s="220">
        <v>386</v>
      </c>
      <c r="BE749" s="220">
        <v>386</v>
      </c>
      <c r="BF749" s="220">
        <v>386</v>
      </c>
      <c r="BG749" s="220">
        <v>386</v>
      </c>
      <c r="BH749" s="220">
        <v>386</v>
      </c>
      <c r="BI749" s="220">
        <v>386</v>
      </c>
      <c r="BJ749" s="220">
        <v>386</v>
      </c>
      <c r="BK749" s="220">
        <v>386</v>
      </c>
      <c r="BL749" s="220">
        <v>386</v>
      </c>
      <c r="BM749" s="220">
        <v>386</v>
      </c>
      <c r="BN749" s="220">
        <v>386</v>
      </c>
      <c r="BO749" s="220">
        <v>386</v>
      </c>
      <c r="BP749" s="220">
        <v>386</v>
      </c>
      <c r="BQ749" s="220">
        <v>386</v>
      </c>
      <c r="BR749" s="220">
        <v>386</v>
      </c>
      <c r="BS749" s="220">
        <v>386</v>
      </c>
      <c r="BT749" s="220">
        <v>386</v>
      </c>
      <c r="BU749" s="220">
        <v>386</v>
      </c>
      <c r="BV749" s="220">
        <v>386</v>
      </c>
      <c r="BW749" s="220">
        <v>386</v>
      </c>
      <c r="BX749" s="220">
        <v>386</v>
      </c>
      <c r="BY749" s="220">
        <v>386</v>
      </c>
      <c r="BZ749" s="220">
        <v>386</v>
      </c>
      <c r="CA749" s="220">
        <v>386</v>
      </c>
      <c r="CB749" s="220">
        <v>386</v>
      </c>
      <c r="CC749" s="220">
        <v>386</v>
      </c>
      <c r="CD749" s="220">
        <v>386</v>
      </c>
      <c r="CE749" s="220">
        <v>386</v>
      </c>
      <c r="CF749" s="220">
        <v>386</v>
      </c>
      <c r="CG749" s="220">
        <v>386</v>
      </c>
      <c r="CH749" s="220">
        <v>386</v>
      </c>
      <c r="CI749" s="220">
        <v>386</v>
      </c>
      <c r="CJ749" s="220">
        <v>386</v>
      </c>
      <c r="CK749" s="220">
        <v>386</v>
      </c>
      <c r="CL749" s="220">
        <v>386</v>
      </c>
      <c r="CM749" s="220">
        <v>386</v>
      </c>
      <c r="CN749" s="220">
        <v>386</v>
      </c>
      <c r="CO749" s="220">
        <v>386</v>
      </c>
      <c r="CP749" s="220">
        <v>386</v>
      </c>
      <c r="CQ749" s="220">
        <v>386</v>
      </c>
      <c r="CR749" s="220">
        <v>386</v>
      </c>
      <c r="CS749" s="220">
        <v>386</v>
      </c>
      <c r="CT749" s="220">
        <v>386</v>
      </c>
      <c r="CU749" s="220">
        <v>386</v>
      </c>
      <c r="CV749" s="220">
        <v>386</v>
      </c>
      <c r="CW749" s="220">
        <v>386</v>
      </c>
      <c r="CX749" s="220">
        <v>386</v>
      </c>
      <c r="CY749" s="220">
        <v>386</v>
      </c>
      <c r="CZ749" s="220">
        <v>386</v>
      </c>
      <c r="DA749" s="220">
        <v>386</v>
      </c>
      <c r="DB749" s="220">
        <v>386</v>
      </c>
      <c r="DC749" s="220">
        <v>386</v>
      </c>
      <c r="DD749" s="220">
        <v>386</v>
      </c>
      <c r="DE749" s="220">
        <v>386</v>
      </c>
      <c r="DF749" s="220">
        <v>386</v>
      </c>
      <c r="DG749" s="220">
        <v>386</v>
      </c>
      <c r="DH749" s="220">
        <v>386</v>
      </c>
      <c r="DI749" s="220">
        <v>386</v>
      </c>
      <c r="DJ749" s="220">
        <v>386</v>
      </c>
      <c r="DK749" s="220">
        <v>386</v>
      </c>
      <c r="DL749" s="220">
        <v>386</v>
      </c>
      <c r="DM749" s="220">
        <v>386</v>
      </c>
      <c r="DN749" s="220">
        <v>386</v>
      </c>
      <c r="DO749" s="220">
        <v>386</v>
      </c>
      <c r="DP749" s="220">
        <v>386</v>
      </c>
      <c r="DQ749" s="220">
        <v>386</v>
      </c>
      <c r="DR749" s="220">
        <v>386</v>
      </c>
      <c r="DS749" s="220">
        <v>386</v>
      </c>
      <c r="DT749" s="220">
        <v>386</v>
      </c>
      <c r="DU749" s="220">
        <v>386</v>
      </c>
      <c r="DV749" s="220">
        <v>386</v>
      </c>
      <c r="DW749" s="220">
        <v>386</v>
      </c>
      <c r="DX749" s="220">
        <v>386</v>
      </c>
      <c r="DY749" s="220">
        <v>386</v>
      </c>
      <c r="DZ749" s="220">
        <v>386</v>
      </c>
      <c r="EA749" s="220">
        <v>386</v>
      </c>
      <c r="EB749" s="220">
        <v>386</v>
      </c>
      <c r="EC749" s="220">
        <v>386</v>
      </c>
      <c r="ED749" s="220">
        <v>386</v>
      </c>
      <c r="EE749" s="220">
        <v>386</v>
      </c>
      <c r="EF749" s="220">
        <v>386</v>
      </c>
      <c r="EG749" s="220">
        <v>386</v>
      </c>
      <c r="EH749" s="220">
        <v>386</v>
      </c>
      <c r="EI749" s="220">
        <v>386</v>
      </c>
      <c r="EJ749" s="220">
        <v>386</v>
      </c>
      <c r="EK749" s="220">
        <v>386</v>
      </c>
      <c r="EL749" s="220">
        <v>386</v>
      </c>
      <c r="EM749" s="220">
        <v>386</v>
      </c>
      <c r="EN749" s="242">
        <v>386</v>
      </c>
      <c r="EO749" s="232">
        <v>386</v>
      </c>
      <c r="EP749" s="228">
        <v>386</v>
      </c>
      <c r="EQ749" s="166">
        <v>386</v>
      </c>
      <c r="ER749" s="166">
        <v>386</v>
      </c>
      <c r="ES749" s="166">
        <v>386</v>
      </c>
      <c r="ET749" s="166">
        <v>386</v>
      </c>
      <c r="EU749" s="166">
        <v>386</v>
      </c>
      <c r="EV749" s="154">
        <v>386</v>
      </c>
      <c r="EW749" s="154">
        <v>386</v>
      </c>
      <c r="EX749" s="154">
        <v>386</v>
      </c>
      <c r="EY749" s="154">
        <v>386</v>
      </c>
      <c r="EZ749" s="154">
        <v>386</v>
      </c>
      <c r="FA749" s="154">
        <v>386</v>
      </c>
      <c r="FB749" s="166">
        <v>386</v>
      </c>
      <c r="FC749" s="154">
        <v>386</v>
      </c>
      <c r="FD749" s="154">
        <v>386</v>
      </c>
      <c r="FE749" s="154">
        <v>386</v>
      </c>
      <c r="FF749" s="154">
        <v>386</v>
      </c>
      <c r="FG749" s="166">
        <v>386</v>
      </c>
      <c r="FH749" s="166">
        <v>386</v>
      </c>
      <c r="FI749" s="154">
        <v>386</v>
      </c>
      <c r="FJ749" s="154">
        <v>386</v>
      </c>
      <c r="FK749" s="166">
        <v>386</v>
      </c>
      <c r="FL749" s="166">
        <v>386</v>
      </c>
      <c r="FM749" s="166">
        <v>386</v>
      </c>
      <c r="FN749" s="166">
        <v>386</v>
      </c>
      <c r="FO749" s="166">
        <v>386</v>
      </c>
      <c r="FP749" s="166">
        <v>386</v>
      </c>
      <c r="FQ749" s="166">
        <v>386</v>
      </c>
      <c r="FR749" s="166">
        <v>386</v>
      </c>
      <c r="FS749" s="166">
        <v>386</v>
      </c>
      <c r="FT749" s="166">
        <v>386</v>
      </c>
      <c r="FU749" s="166">
        <v>386</v>
      </c>
      <c r="FV749" s="166">
        <v>386</v>
      </c>
      <c r="FW749" s="166">
        <v>386</v>
      </c>
      <c r="FX749" s="166">
        <v>386</v>
      </c>
      <c r="FY749" s="166">
        <v>386</v>
      </c>
      <c r="FZ749" s="166">
        <v>386</v>
      </c>
      <c r="GA749" s="166">
        <v>386</v>
      </c>
      <c r="GB749" s="166">
        <v>386</v>
      </c>
      <c r="GC749" s="166">
        <v>386</v>
      </c>
      <c r="GD749" s="166">
        <v>386</v>
      </c>
      <c r="GE749" s="166">
        <v>386</v>
      </c>
      <c r="GF749" s="166">
        <v>386</v>
      </c>
      <c r="GG749" s="166">
        <v>386</v>
      </c>
      <c r="GH749" s="166">
        <v>386</v>
      </c>
      <c r="GI749" s="166">
        <v>386</v>
      </c>
      <c r="GJ749" s="166">
        <v>386</v>
      </c>
      <c r="GK749" s="154">
        <v>386</v>
      </c>
      <c r="GL749" s="154">
        <v>386</v>
      </c>
      <c r="GM749" s="154">
        <v>386</v>
      </c>
      <c r="GN749" s="154">
        <v>386</v>
      </c>
      <c r="GO749" s="154">
        <v>386</v>
      </c>
      <c r="GP749" s="154">
        <v>386</v>
      </c>
      <c r="GQ749" s="154">
        <v>386</v>
      </c>
      <c r="GR749" s="154">
        <v>386</v>
      </c>
      <c r="GS749" s="154">
        <v>386</v>
      </c>
      <c r="GT749" s="166">
        <v>386</v>
      </c>
      <c r="GU749" s="166">
        <v>386</v>
      </c>
      <c r="GV749" s="166">
        <v>386</v>
      </c>
      <c r="GW749" s="166">
        <v>386</v>
      </c>
      <c r="GX749" s="166">
        <v>386</v>
      </c>
      <c r="GY749" s="154">
        <v>386</v>
      </c>
      <c r="GZ749" s="154">
        <v>386</v>
      </c>
      <c r="HA749" s="154">
        <v>386</v>
      </c>
      <c r="HB749" s="154">
        <v>386</v>
      </c>
      <c r="HC749" s="154">
        <v>386</v>
      </c>
      <c r="HD749" s="154">
        <v>386</v>
      </c>
      <c r="HE749" s="154">
        <v>386</v>
      </c>
      <c r="HF749" s="166">
        <v>386</v>
      </c>
      <c r="HG749" s="154">
        <v>386</v>
      </c>
      <c r="HH749" s="154">
        <v>386</v>
      </c>
      <c r="HI749" s="166">
        <v>386</v>
      </c>
      <c r="HJ749" s="154">
        <v>387</v>
      </c>
      <c r="HK749" s="154">
        <v>386</v>
      </c>
      <c r="HL749" s="166">
        <v>386</v>
      </c>
      <c r="HM749" s="154">
        <v>386</v>
      </c>
      <c r="HN749" s="154">
        <v>386</v>
      </c>
      <c r="HO749" s="166">
        <v>386</v>
      </c>
      <c r="HP749" s="154">
        <v>386</v>
      </c>
      <c r="HQ749" s="154">
        <v>386</v>
      </c>
      <c r="HR749" s="166">
        <v>386</v>
      </c>
      <c r="HS749" s="154">
        <v>386</v>
      </c>
      <c r="HT749" s="151">
        <v>386</v>
      </c>
      <c r="HU749" s="151">
        <v>386</v>
      </c>
      <c r="HV749" s="151">
        <v>386</v>
      </c>
      <c r="HW749" s="170">
        <v>386</v>
      </c>
    </row>
    <row r="750" spans="1:231">
      <c r="A750" s="145">
        <f t="shared" si="61"/>
        <v>43930</v>
      </c>
      <c r="B750" s="220">
        <f>'Age&amp;Sex by occurrence date'!$GQZ22</f>
        <v>364</v>
      </c>
      <c r="C750" s="220">
        <v>363</v>
      </c>
      <c r="D750" s="220">
        <v>363</v>
      </c>
      <c r="E750" s="220">
        <v>363</v>
      </c>
      <c r="F750" s="220">
        <v>363</v>
      </c>
      <c r="G750" s="220">
        <v>363</v>
      </c>
      <c r="H750" s="220">
        <v>363</v>
      </c>
      <c r="I750" s="220">
        <v>363</v>
      </c>
      <c r="J750" s="220">
        <v>363</v>
      </c>
      <c r="K750" s="220">
        <v>363</v>
      </c>
      <c r="L750" s="220">
        <v>363</v>
      </c>
      <c r="M750" s="220">
        <v>363</v>
      </c>
      <c r="N750" s="220">
        <v>363</v>
      </c>
      <c r="O750" s="220">
        <v>363</v>
      </c>
      <c r="P750" s="220">
        <v>363</v>
      </c>
      <c r="Q750" s="220">
        <v>363</v>
      </c>
      <c r="R750" s="220">
        <v>363</v>
      </c>
      <c r="S750" s="220">
        <v>363</v>
      </c>
      <c r="T750" s="220">
        <v>363</v>
      </c>
      <c r="U750" s="220">
        <v>363</v>
      </c>
      <c r="V750" s="220">
        <v>363</v>
      </c>
      <c r="W750" s="220">
        <v>363</v>
      </c>
      <c r="X750" s="220">
        <v>363</v>
      </c>
      <c r="Y750" s="220">
        <v>363</v>
      </c>
      <c r="Z750" s="220">
        <v>363</v>
      </c>
      <c r="AA750" s="220">
        <v>363</v>
      </c>
      <c r="AB750" s="220">
        <v>364</v>
      </c>
      <c r="AC750" s="220">
        <v>364</v>
      </c>
      <c r="AD750" s="220">
        <v>364</v>
      </c>
      <c r="AE750" s="220">
        <v>363</v>
      </c>
      <c r="AF750" s="220">
        <v>363</v>
      </c>
      <c r="AG750" s="220">
        <v>363</v>
      </c>
      <c r="AH750" s="220">
        <v>363</v>
      </c>
      <c r="AI750" s="220">
        <v>363</v>
      </c>
      <c r="AJ750" s="220">
        <v>363</v>
      </c>
      <c r="AK750" s="220">
        <v>363</v>
      </c>
      <c r="AL750" s="220">
        <v>363</v>
      </c>
      <c r="AM750" s="220">
        <v>363</v>
      </c>
      <c r="AN750" s="220">
        <v>363</v>
      </c>
      <c r="AO750" s="220">
        <v>363</v>
      </c>
      <c r="AP750" s="220">
        <v>363</v>
      </c>
      <c r="AQ750" s="220">
        <v>363</v>
      </c>
      <c r="AR750" s="220">
        <v>363</v>
      </c>
      <c r="AS750" s="220">
        <v>363</v>
      </c>
      <c r="AT750" s="220">
        <v>363</v>
      </c>
      <c r="AU750" s="220">
        <v>363</v>
      </c>
      <c r="AV750" s="220">
        <v>363</v>
      </c>
      <c r="AW750" s="220">
        <v>363</v>
      </c>
      <c r="AX750" s="220">
        <v>363</v>
      </c>
      <c r="AY750" s="220">
        <v>363</v>
      </c>
      <c r="AZ750" s="220">
        <v>363</v>
      </c>
      <c r="BA750" s="220">
        <v>363</v>
      </c>
      <c r="BB750" s="220">
        <v>363</v>
      </c>
      <c r="BC750" s="220">
        <v>363</v>
      </c>
      <c r="BD750" s="220">
        <v>363</v>
      </c>
      <c r="BE750" s="220">
        <v>363</v>
      </c>
      <c r="BF750" s="220">
        <v>363</v>
      </c>
      <c r="BG750" s="220">
        <v>363</v>
      </c>
      <c r="BH750" s="220">
        <v>363</v>
      </c>
      <c r="BI750" s="220">
        <v>363</v>
      </c>
      <c r="BJ750" s="220">
        <v>363</v>
      </c>
      <c r="BK750" s="220">
        <v>363</v>
      </c>
      <c r="BL750" s="220">
        <v>363</v>
      </c>
      <c r="BM750" s="220">
        <v>363</v>
      </c>
      <c r="BN750" s="220">
        <v>363</v>
      </c>
      <c r="BO750" s="220">
        <v>363</v>
      </c>
      <c r="BP750" s="220">
        <v>363</v>
      </c>
      <c r="BQ750" s="220">
        <v>363</v>
      </c>
      <c r="BR750" s="220">
        <v>363</v>
      </c>
      <c r="BS750" s="220">
        <v>363</v>
      </c>
      <c r="BT750" s="220">
        <v>363</v>
      </c>
      <c r="BU750" s="220">
        <v>363</v>
      </c>
      <c r="BV750" s="220">
        <v>363</v>
      </c>
      <c r="BW750" s="220">
        <v>363</v>
      </c>
      <c r="BX750" s="220">
        <v>363</v>
      </c>
      <c r="BY750" s="220">
        <v>363</v>
      </c>
      <c r="BZ750" s="220">
        <v>363</v>
      </c>
      <c r="CA750" s="220">
        <v>363</v>
      </c>
      <c r="CB750" s="220">
        <v>363</v>
      </c>
      <c r="CC750" s="220">
        <v>363</v>
      </c>
      <c r="CD750" s="220">
        <v>363</v>
      </c>
      <c r="CE750" s="220">
        <v>363</v>
      </c>
      <c r="CF750" s="220">
        <v>363</v>
      </c>
      <c r="CG750" s="220">
        <v>363</v>
      </c>
      <c r="CH750" s="220">
        <v>363</v>
      </c>
      <c r="CI750" s="220">
        <v>363</v>
      </c>
      <c r="CJ750" s="220">
        <v>363</v>
      </c>
      <c r="CK750" s="220">
        <v>363</v>
      </c>
      <c r="CL750" s="220">
        <v>363</v>
      </c>
      <c r="CM750" s="220">
        <v>363</v>
      </c>
      <c r="CN750" s="220">
        <v>363</v>
      </c>
      <c r="CO750" s="220">
        <v>363</v>
      </c>
      <c r="CP750" s="220">
        <v>363</v>
      </c>
      <c r="CQ750" s="220">
        <v>363</v>
      </c>
      <c r="CR750" s="220">
        <v>363</v>
      </c>
      <c r="CS750" s="220">
        <v>363</v>
      </c>
      <c r="CT750" s="220">
        <v>363</v>
      </c>
      <c r="CU750" s="220">
        <v>363</v>
      </c>
      <c r="CV750" s="220">
        <v>363</v>
      </c>
      <c r="CW750" s="220">
        <v>363</v>
      </c>
      <c r="CX750" s="220">
        <v>363</v>
      </c>
      <c r="CY750" s="220">
        <v>363</v>
      </c>
      <c r="CZ750" s="220">
        <v>363</v>
      </c>
      <c r="DA750" s="220">
        <v>363</v>
      </c>
      <c r="DB750" s="220">
        <v>363</v>
      </c>
      <c r="DC750" s="220">
        <v>363</v>
      </c>
      <c r="DD750" s="220">
        <v>363</v>
      </c>
      <c r="DE750" s="220">
        <v>363</v>
      </c>
      <c r="DF750" s="220">
        <v>363</v>
      </c>
      <c r="DG750" s="220">
        <v>363</v>
      </c>
      <c r="DH750" s="220">
        <v>363</v>
      </c>
      <c r="DI750" s="220">
        <v>363</v>
      </c>
      <c r="DJ750" s="220">
        <v>363</v>
      </c>
      <c r="DK750" s="220">
        <v>363</v>
      </c>
      <c r="DL750" s="220">
        <v>363</v>
      </c>
      <c r="DM750" s="220">
        <v>363</v>
      </c>
      <c r="DN750" s="220">
        <v>363</v>
      </c>
      <c r="DO750" s="220">
        <v>363</v>
      </c>
      <c r="DP750" s="220">
        <v>363</v>
      </c>
      <c r="DQ750" s="220">
        <v>363</v>
      </c>
      <c r="DR750" s="220">
        <v>363</v>
      </c>
      <c r="DS750" s="220">
        <v>363</v>
      </c>
      <c r="DT750" s="220">
        <v>363</v>
      </c>
      <c r="DU750" s="220">
        <v>363</v>
      </c>
      <c r="DV750" s="220">
        <v>363</v>
      </c>
      <c r="DW750" s="220">
        <v>363</v>
      </c>
      <c r="DX750" s="220">
        <v>363</v>
      </c>
      <c r="DY750" s="220">
        <v>363</v>
      </c>
      <c r="DZ750" s="220">
        <v>363</v>
      </c>
      <c r="EA750" s="220">
        <v>363</v>
      </c>
      <c r="EB750" s="220">
        <v>363</v>
      </c>
      <c r="EC750" s="220">
        <v>363</v>
      </c>
      <c r="ED750" s="220">
        <v>363</v>
      </c>
      <c r="EE750" s="220">
        <v>363</v>
      </c>
      <c r="EF750" s="220">
        <v>363</v>
      </c>
      <c r="EG750" s="220">
        <v>363</v>
      </c>
      <c r="EH750" s="220">
        <v>363</v>
      </c>
      <c r="EI750" s="220">
        <v>363</v>
      </c>
      <c r="EJ750" s="220">
        <v>363</v>
      </c>
      <c r="EK750" s="220">
        <v>363</v>
      </c>
      <c r="EL750" s="220">
        <v>363</v>
      </c>
      <c r="EM750" s="220">
        <v>363</v>
      </c>
      <c r="EN750" s="242">
        <v>363</v>
      </c>
      <c r="EO750" s="232">
        <v>363</v>
      </c>
      <c r="EP750" s="227">
        <v>363</v>
      </c>
      <c r="EQ750" s="154">
        <v>363</v>
      </c>
      <c r="ER750" s="154">
        <v>363</v>
      </c>
      <c r="ES750" s="154">
        <v>363</v>
      </c>
      <c r="ET750" s="154">
        <v>363</v>
      </c>
      <c r="EU750" s="154">
        <v>363</v>
      </c>
      <c r="EV750" s="166">
        <v>363</v>
      </c>
      <c r="EW750" s="166">
        <v>363</v>
      </c>
      <c r="EX750" s="166">
        <v>363</v>
      </c>
      <c r="EY750" s="166">
        <v>363</v>
      </c>
      <c r="EZ750" s="166">
        <v>363</v>
      </c>
      <c r="FA750" s="166">
        <v>363</v>
      </c>
      <c r="FB750" s="166">
        <v>363</v>
      </c>
      <c r="FC750" s="166">
        <v>363</v>
      </c>
      <c r="FD750" s="154">
        <v>363</v>
      </c>
      <c r="FE750" s="166">
        <v>363</v>
      </c>
      <c r="FF750" s="166">
        <v>363</v>
      </c>
      <c r="FG750" s="154">
        <v>363</v>
      </c>
      <c r="FH750" s="154">
        <v>363</v>
      </c>
      <c r="FI750" s="166">
        <v>363</v>
      </c>
      <c r="FJ750" s="166">
        <v>363</v>
      </c>
      <c r="FK750" s="166">
        <v>363</v>
      </c>
      <c r="FL750" s="166">
        <v>363</v>
      </c>
      <c r="FM750" s="166">
        <v>363</v>
      </c>
      <c r="FN750" s="166">
        <v>363</v>
      </c>
      <c r="FO750" s="166">
        <v>363</v>
      </c>
      <c r="FP750" s="166">
        <v>363</v>
      </c>
      <c r="FQ750" s="166">
        <v>363</v>
      </c>
      <c r="FR750" s="154">
        <v>363</v>
      </c>
      <c r="FS750" s="154">
        <v>363</v>
      </c>
      <c r="FT750" s="154">
        <v>363</v>
      </c>
      <c r="FU750" s="154">
        <v>363</v>
      </c>
      <c r="FV750" s="154">
        <v>363</v>
      </c>
      <c r="FW750" s="154">
        <v>363</v>
      </c>
      <c r="FX750" s="154">
        <v>363</v>
      </c>
      <c r="FY750" s="154">
        <v>363</v>
      </c>
      <c r="FZ750" s="154">
        <v>363</v>
      </c>
      <c r="GA750" s="154">
        <v>363</v>
      </c>
      <c r="GB750" s="154">
        <v>363</v>
      </c>
      <c r="GC750" s="154">
        <v>363</v>
      </c>
      <c r="GD750" s="154">
        <v>363</v>
      </c>
      <c r="GE750" s="154">
        <v>363</v>
      </c>
      <c r="GF750" s="154">
        <v>363</v>
      </c>
      <c r="GG750" s="154">
        <v>363</v>
      </c>
      <c r="GH750" s="154">
        <v>363</v>
      </c>
      <c r="GI750" s="154">
        <v>363</v>
      </c>
      <c r="GJ750" s="154">
        <v>363</v>
      </c>
      <c r="GK750" s="166">
        <v>363</v>
      </c>
      <c r="GL750" s="166">
        <v>363</v>
      </c>
      <c r="GM750" s="166">
        <v>363</v>
      </c>
      <c r="GN750" s="166">
        <v>363</v>
      </c>
      <c r="GO750" s="166">
        <v>363</v>
      </c>
      <c r="GP750" s="166">
        <v>363</v>
      </c>
      <c r="GQ750" s="166">
        <v>363</v>
      </c>
      <c r="GR750" s="166">
        <v>363</v>
      </c>
      <c r="GS750" s="166">
        <v>363</v>
      </c>
      <c r="GT750" s="166">
        <v>363</v>
      </c>
      <c r="GU750" s="166">
        <v>363</v>
      </c>
      <c r="GV750" s="166">
        <v>363</v>
      </c>
      <c r="GW750" s="166">
        <v>363</v>
      </c>
      <c r="GX750" s="166">
        <v>363</v>
      </c>
      <c r="GY750" s="166">
        <v>363</v>
      </c>
      <c r="GZ750" s="166">
        <v>363</v>
      </c>
      <c r="HA750" s="166">
        <v>363</v>
      </c>
      <c r="HB750" s="166">
        <v>363</v>
      </c>
      <c r="HC750" s="166">
        <v>363</v>
      </c>
      <c r="HD750" s="166">
        <v>363</v>
      </c>
      <c r="HE750" s="166">
        <v>363</v>
      </c>
      <c r="HF750" s="166">
        <v>363</v>
      </c>
      <c r="HG750" s="154">
        <v>363</v>
      </c>
      <c r="HH750" s="154">
        <v>363</v>
      </c>
      <c r="HI750" s="166">
        <v>363</v>
      </c>
      <c r="HJ750" s="154">
        <v>364</v>
      </c>
      <c r="HK750" s="154">
        <v>363</v>
      </c>
      <c r="HL750" s="166">
        <v>363</v>
      </c>
      <c r="HM750" s="154">
        <v>363</v>
      </c>
      <c r="HN750" s="154">
        <v>363</v>
      </c>
      <c r="HO750" s="166">
        <v>363</v>
      </c>
      <c r="HP750" s="154">
        <v>363</v>
      </c>
      <c r="HQ750" s="154">
        <v>363</v>
      </c>
      <c r="HR750" s="166">
        <v>363</v>
      </c>
      <c r="HS750" s="154">
        <v>363</v>
      </c>
      <c r="HT750" s="151">
        <v>363</v>
      </c>
      <c r="HU750" s="151">
        <v>363</v>
      </c>
      <c r="HV750" s="151">
        <v>363</v>
      </c>
      <c r="HW750" s="170">
        <v>363</v>
      </c>
    </row>
    <row r="751" spans="1:231">
      <c r="A751" s="145">
        <f t="shared" si="61"/>
        <v>43929</v>
      </c>
      <c r="B751" s="220">
        <f>'Age&amp;Sex by occurrence date'!$GRG22</f>
        <v>342</v>
      </c>
      <c r="C751" s="220">
        <v>341</v>
      </c>
      <c r="D751" s="220">
        <v>341</v>
      </c>
      <c r="E751" s="220">
        <v>341</v>
      </c>
      <c r="F751" s="220">
        <v>341</v>
      </c>
      <c r="G751" s="220">
        <v>341</v>
      </c>
      <c r="H751" s="220">
        <v>341</v>
      </c>
      <c r="I751" s="220">
        <v>341</v>
      </c>
      <c r="J751" s="220">
        <v>341</v>
      </c>
      <c r="K751" s="220">
        <v>341</v>
      </c>
      <c r="L751" s="220">
        <v>341</v>
      </c>
      <c r="M751" s="220">
        <v>341</v>
      </c>
      <c r="N751" s="220">
        <v>341</v>
      </c>
      <c r="O751" s="220">
        <v>341</v>
      </c>
      <c r="P751" s="220">
        <v>341</v>
      </c>
      <c r="Q751" s="220">
        <v>341</v>
      </c>
      <c r="R751" s="220">
        <v>341</v>
      </c>
      <c r="S751" s="220">
        <v>341</v>
      </c>
      <c r="T751" s="220">
        <v>341</v>
      </c>
      <c r="U751" s="220">
        <v>341</v>
      </c>
      <c r="V751" s="220">
        <v>341</v>
      </c>
      <c r="W751" s="220">
        <v>341</v>
      </c>
      <c r="X751" s="220">
        <v>341</v>
      </c>
      <c r="Y751" s="220">
        <v>341</v>
      </c>
      <c r="Z751" s="220">
        <v>341</v>
      </c>
      <c r="AA751" s="220">
        <v>341</v>
      </c>
      <c r="AB751" s="220">
        <v>342</v>
      </c>
      <c r="AC751" s="220">
        <v>342</v>
      </c>
      <c r="AD751" s="220">
        <v>342</v>
      </c>
      <c r="AE751" s="220">
        <v>341</v>
      </c>
      <c r="AF751" s="220">
        <v>341</v>
      </c>
      <c r="AG751" s="220">
        <v>341</v>
      </c>
      <c r="AH751" s="220">
        <v>341</v>
      </c>
      <c r="AI751" s="220">
        <v>341</v>
      </c>
      <c r="AJ751" s="220">
        <v>341</v>
      </c>
      <c r="AK751" s="220">
        <v>341</v>
      </c>
      <c r="AL751" s="220">
        <v>341</v>
      </c>
      <c r="AM751" s="220">
        <v>341</v>
      </c>
      <c r="AN751" s="220">
        <v>341</v>
      </c>
      <c r="AO751" s="220">
        <v>341</v>
      </c>
      <c r="AP751" s="220">
        <v>341</v>
      </c>
      <c r="AQ751" s="220">
        <v>341</v>
      </c>
      <c r="AR751" s="220">
        <v>341</v>
      </c>
      <c r="AS751" s="220">
        <v>341</v>
      </c>
      <c r="AT751" s="220">
        <v>341</v>
      </c>
      <c r="AU751" s="220">
        <v>341</v>
      </c>
      <c r="AV751" s="220">
        <v>341</v>
      </c>
      <c r="AW751" s="220">
        <v>341</v>
      </c>
      <c r="AX751" s="220">
        <v>341</v>
      </c>
      <c r="AY751" s="220">
        <v>341</v>
      </c>
      <c r="AZ751" s="220">
        <v>341</v>
      </c>
      <c r="BA751" s="220">
        <v>341</v>
      </c>
      <c r="BB751" s="220">
        <v>341</v>
      </c>
      <c r="BC751" s="220">
        <v>341</v>
      </c>
      <c r="BD751" s="220">
        <v>341</v>
      </c>
      <c r="BE751" s="220">
        <v>341</v>
      </c>
      <c r="BF751" s="220">
        <v>341</v>
      </c>
      <c r="BG751" s="220">
        <v>341</v>
      </c>
      <c r="BH751" s="220">
        <v>341</v>
      </c>
      <c r="BI751" s="220">
        <v>341</v>
      </c>
      <c r="BJ751" s="220">
        <v>341</v>
      </c>
      <c r="BK751" s="220">
        <v>341</v>
      </c>
      <c r="BL751" s="220">
        <v>341</v>
      </c>
      <c r="BM751" s="220">
        <v>341</v>
      </c>
      <c r="BN751" s="220">
        <v>341</v>
      </c>
      <c r="BO751" s="220">
        <v>341</v>
      </c>
      <c r="BP751" s="220">
        <v>341</v>
      </c>
      <c r="BQ751" s="220">
        <v>341</v>
      </c>
      <c r="BR751" s="220">
        <v>341</v>
      </c>
      <c r="BS751" s="220">
        <v>341</v>
      </c>
      <c r="BT751" s="220">
        <v>341</v>
      </c>
      <c r="BU751" s="220">
        <v>341</v>
      </c>
      <c r="BV751" s="220">
        <v>341</v>
      </c>
      <c r="BW751" s="220">
        <v>341</v>
      </c>
      <c r="BX751" s="220">
        <v>341</v>
      </c>
      <c r="BY751" s="220">
        <v>341</v>
      </c>
      <c r="BZ751" s="220">
        <v>341</v>
      </c>
      <c r="CA751" s="220">
        <v>341</v>
      </c>
      <c r="CB751" s="220">
        <v>341</v>
      </c>
      <c r="CC751" s="220">
        <v>341</v>
      </c>
      <c r="CD751" s="220">
        <v>341</v>
      </c>
      <c r="CE751" s="220">
        <v>341</v>
      </c>
      <c r="CF751" s="220">
        <v>341</v>
      </c>
      <c r="CG751" s="220">
        <v>341</v>
      </c>
      <c r="CH751" s="220">
        <v>341</v>
      </c>
      <c r="CI751" s="220">
        <v>341</v>
      </c>
      <c r="CJ751" s="220">
        <v>341</v>
      </c>
      <c r="CK751" s="220">
        <v>341</v>
      </c>
      <c r="CL751" s="220">
        <v>341</v>
      </c>
      <c r="CM751" s="220">
        <v>341</v>
      </c>
      <c r="CN751" s="220">
        <v>341</v>
      </c>
      <c r="CO751" s="220">
        <v>341</v>
      </c>
      <c r="CP751" s="220">
        <v>341</v>
      </c>
      <c r="CQ751" s="220">
        <v>341</v>
      </c>
      <c r="CR751" s="220">
        <v>341</v>
      </c>
      <c r="CS751" s="220">
        <v>341</v>
      </c>
      <c r="CT751" s="220">
        <v>341</v>
      </c>
      <c r="CU751" s="220">
        <v>341</v>
      </c>
      <c r="CV751" s="220">
        <v>341</v>
      </c>
      <c r="CW751" s="220">
        <v>341</v>
      </c>
      <c r="CX751" s="220">
        <v>341</v>
      </c>
      <c r="CY751" s="220">
        <v>341</v>
      </c>
      <c r="CZ751" s="220">
        <v>341</v>
      </c>
      <c r="DA751" s="220">
        <v>341</v>
      </c>
      <c r="DB751" s="220">
        <v>341</v>
      </c>
      <c r="DC751" s="220">
        <v>341</v>
      </c>
      <c r="DD751" s="220">
        <v>341</v>
      </c>
      <c r="DE751" s="220">
        <v>341</v>
      </c>
      <c r="DF751" s="220">
        <v>341</v>
      </c>
      <c r="DG751" s="220">
        <v>341</v>
      </c>
      <c r="DH751" s="220">
        <v>341</v>
      </c>
      <c r="DI751" s="220">
        <v>341</v>
      </c>
      <c r="DJ751" s="220">
        <v>341</v>
      </c>
      <c r="DK751" s="220">
        <v>341</v>
      </c>
      <c r="DL751" s="220">
        <v>341</v>
      </c>
      <c r="DM751" s="220">
        <v>341</v>
      </c>
      <c r="DN751" s="220">
        <v>341</v>
      </c>
      <c r="DO751" s="220">
        <v>341</v>
      </c>
      <c r="DP751" s="220">
        <v>341</v>
      </c>
      <c r="DQ751" s="220">
        <v>341</v>
      </c>
      <c r="DR751" s="220">
        <v>341</v>
      </c>
      <c r="DS751" s="220">
        <v>341</v>
      </c>
      <c r="DT751" s="220">
        <v>341</v>
      </c>
      <c r="DU751" s="220">
        <v>341</v>
      </c>
      <c r="DV751" s="220">
        <v>341</v>
      </c>
      <c r="DW751" s="220">
        <v>341</v>
      </c>
      <c r="DX751" s="220">
        <v>341</v>
      </c>
      <c r="DY751" s="220">
        <v>341</v>
      </c>
      <c r="DZ751" s="220">
        <v>341</v>
      </c>
      <c r="EA751" s="220">
        <v>341</v>
      </c>
      <c r="EB751" s="220">
        <v>341</v>
      </c>
      <c r="EC751" s="220">
        <v>341</v>
      </c>
      <c r="ED751" s="220">
        <v>341</v>
      </c>
      <c r="EE751" s="220">
        <v>341</v>
      </c>
      <c r="EF751" s="220">
        <v>341</v>
      </c>
      <c r="EG751" s="220">
        <v>341</v>
      </c>
      <c r="EH751" s="220">
        <v>341</v>
      </c>
      <c r="EI751" s="220">
        <v>341</v>
      </c>
      <c r="EJ751" s="220">
        <v>341</v>
      </c>
      <c r="EK751" s="220">
        <v>341</v>
      </c>
      <c r="EL751" s="220">
        <v>341</v>
      </c>
      <c r="EM751" s="220">
        <v>341</v>
      </c>
      <c r="EN751" s="242">
        <v>341</v>
      </c>
      <c r="EO751" s="232">
        <v>341</v>
      </c>
      <c r="EP751" s="227">
        <v>341</v>
      </c>
      <c r="EQ751" s="154">
        <v>341</v>
      </c>
      <c r="ER751" s="154">
        <v>341</v>
      </c>
      <c r="ES751" s="154">
        <v>341</v>
      </c>
      <c r="ET751" s="154">
        <v>341</v>
      </c>
      <c r="EU751" s="154">
        <v>341</v>
      </c>
      <c r="EV751" s="154">
        <v>341</v>
      </c>
      <c r="EW751" s="166">
        <v>341</v>
      </c>
      <c r="EX751" s="166">
        <v>341</v>
      </c>
      <c r="EY751" s="166">
        <v>341</v>
      </c>
      <c r="EZ751" s="166">
        <v>341</v>
      </c>
      <c r="FA751" s="166">
        <v>341</v>
      </c>
      <c r="FB751" s="154">
        <v>341</v>
      </c>
      <c r="FC751" s="166">
        <v>341</v>
      </c>
      <c r="FD751" s="166">
        <v>341</v>
      </c>
      <c r="FE751" s="154">
        <v>341</v>
      </c>
      <c r="FF751" s="166">
        <v>341</v>
      </c>
      <c r="FG751" s="154">
        <v>341</v>
      </c>
      <c r="FH751" s="166">
        <v>341</v>
      </c>
      <c r="FI751" s="166">
        <v>341</v>
      </c>
      <c r="FJ751" s="154">
        <v>341</v>
      </c>
      <c r="FK751" s="166">
        <v>341</v>
      </c>
      <c r="FL751" s="166">
        <v>341</v>
      </c>
      <c r="FM751" s="166">
        <v>341</v>
      </c>
      <c r="FN751" s="166">
        <v>341</v>
      </c>
      <c r="FO751" s="166">
        <v>341</v>
      </c>
      <c r="FP751" s="166">
        <v>341</v>
      </c>
      <c r="FQ751" s="166">
        <v>341</v>
      </c>
      <c r="FR751" s="154">
        <v>341</v>
      </c>
      <c r="FS751" s="154">
        <v>341</v>
      </c>
      <c r="FT751" s="154">
        <v>341</v>
      </c>
      <c r="FU751" s="154">
        <v>341</v>
      </c>
      <c r="FV751" s="154">
        <v>341</v>
      </c>
      <c r="FW751" s="154">
        <v>341</v>
      </c>
      <c r="FX751" s="154">
        <v>341</v>
      </c>
      <c r="FY751" s="166">
        <v>341</v>
      </c>
      <c r="FZ751" s="166">
        <v>341</v>
      </c>
      <c r="GA751" s="166">
        <v>341</v>
      </c>
      <c r="GB751" s="166">
        <v>341</v>
      </c>
      <c r="GC751" s="166">
        <v>341</v>
      </c>
      <c r="GD751" s="166">
        <v>341</v>
      </c>
      <c r="GE751" s="166">
        <v>341</v>
      </c>
      <c r="GF751" s="166">
        <v>341</v>
      </c>
      <c r="GG751" s="166">
        <v>341</v>
      </c>
      <c r="GH751" s="166">
        <v>341</v>
      </c>
      <c r="GI751" s="166">
        <v>341</v>
      </c>
      <c r="GJ751" s="166">
        <v>341</v>
      </c>
      <c r="GK751" s="166">
        <v>341</v>
      </c>
      <c r="GL751" s="166">
        <v>341</v>
      </c>
      <c r="GM751" s="166">
        <v>341</v>
      </c>
      <c r="GN751" s="166">
        <v>341</v>
      </c>
      <c r="GO751" s="166">
        <v>341</v>
      </c>
      <c r="GP751" s="166">
        <v>341</v>
      </c>
      <c r="GQ751" s="166">
        <v>341</v>
      </c>
      <c r="GR751" s="166">
        <v>341</v>
      </c>
      <c r="GS751" s="166">
        <v>341</v>
      </c>
      <c r="GT751" s="166">
        <v>341</v>
      </c>
      <c r="GU751" s="166">
        <v>341</v>
      </c>
      <c r="GV751" s="166">
        <v>341</v>
      </c>
      <c r="GW751" s="166">
        <v>341</v>
      </c>
      <c r="GX751" s="166">
        <v>341</v>
      </c>
      <c r="GY751" s="166">
        <v>341</v>
      </c>
      <c r="GZ751" s="166">
        <v>341</v>
      </c>
      <c r="HA751" s="166">
        <v>341</v>
      </c>
      <c r="HB751" s="166">
        <v>341</v>
      </c>
      <c r="HC751" s="166">
        <v>341</v>
      </c>
      <c r="HD751" s="166">
        <v>341</v>
      </c>
      <c r="HE751" s="166">
        <v>341</v>
      </c>
      <c r="HF751" s="166">
        <v>341</v>
      </c>
      <c r="HG751" s="154">
        <v>341</v>
      </c>
      <c r="HH751" s="154">
        <v>341</v>
      </c>
      <c r="HI751" s="166">
        <v>341</v>
      </c>
      <c r="HJ751" s="154">
        <v>342</v>
      </c>
      <c r="HK751" s="154">
        <v>341</v>
      </c>
      <c r="HL751" s="166">
        <v>341</v>
      </c>
      <c r="HM751" s="154">
        <v>341</v>
      </c>
      <c r="HN751" s="154">
        <v>341</v>
      </c>
      <c r="HO751" s="166">
        <v>341</v>
      </c>
      <c r="HP751" s="154">
        <v>341</v>
      </c>
      <c r="HQ751" s="154">
        <v>341</v>
      </c>
      <c r="HR751" s="166">
        <v>341</v>
      </c>
      <c r="HS751" s="154">
        <v>341</v>
      </c>
      <c r="HT751" s="151">
        <v>341</v>
      </c>
      <c r="HU751" s="151">
        <v>341</v>
      </c>
      <c r="HV751" s="151">
        <v>341</v>
      </c>
      <c r="HW751" s="170">
        <v>341</v>
      </c>
    </row>
    <row r="752" spans="1:231">
      <c r="A752" s="145">
        <f t="shared" si="61"/>
        <v>43928</v>
      </c>
      <c r="B752" s="220">
        <f>'Age&amp;Sex by occurrence date'!$GRN22</f>
        <v>325</v>
      </c>
      <c r="C752" s="220">
        <v>324</v>
      </c>
      <c r="D752" s="220">
        <v>324</v>
      </c>
      <c r="E752" s="220">
        <v>324</v>
      </c>
      <c r="F752" s="220">
        <v>324</v>
      </c>
      <c r="G752" s="220">
        <v>324</v>
      </c>
      <c r="H752" s="220">
        <v>324</v>
      </c>
      <c r="I752" s="220">
        <v>324</v>
      </c>
      <c r="J752" s="220">
        <v>324</v>
      </c>
      <c r="K752" s="220">
        <v>324</v>
      </c>
      <c r="L752" s="220">
        <v>324</v>
      </c>
      <c r="M752" s="220">
        <v>324</v>
      </c>
      <c r="N752" s="220">
        <v>324</v>
      </c>
      <c r="O752" s="220">
        <v>324</v>
      </c>
      <c r="P752" s="220">
        <v>324</v>
      </c>
      <c r="Q752" s="220">
        <v>324</v>
      </c>
      <c r="R752" s="220">
        <v>324</v>
      </c>
      <c r="S752" s="220">
        <v>324</v>
      </c>
      <c r="T752" s="220">
        <v>324</v>
      </c>
      <c r="U752" s="220">
        <v>324</v>
      </c>
      <c r="V752" s="220">
        <v>324</v>
      </c>
      <c r="W752" s="220">
        <v>324</v>
      </c>
      <c r="X752" s="220">
        <v>324</v>
      </c>
      <c r="Y752" s="220">
        <v>324</v>
      </c>
      <c r="Z752" s="220">
        <v>324</v>
      </c>
      <c r="AA752" s="220">
        <v>324</v>
      </c>
      <c r="AB752" s="220">
        <v>325</v>
      </c>
      <c r="AC752" s="220">
        <v>325</v>
      </c>
      <c r="AD752" s="220">
        <v>325</v>
      </c>
      <c r="AE752" s="220">
        <v>324</v>
      </c>
      <c r="AF752" s="220">
        <v>324</v>
      </c>
      <c r="AG752" s="220">
        <v>324</v>
      </c>
      <c r="AH752" s="220">
        <v>324</v>
      </c>
      <c r="AI752" s="220">
        <v>324</v>
      </c>
      <c r="AJ752" s="220">
        <v>324</v>
      </c>
      <c r="AK752" s="220">
        <v>324</v>
      </c>
      <c r="AL752" s="220">
        <v>324</v>
      </c>
      <c r="AM752" s="220">
        <v>324</v>
      </c>
      <c r="AN752" s="220">
        <v>324</v>
      </c>
      <c r="AO752" s="220">
        <v>324</v>
      </c>
      <c r="AP752" s="220">
        <v>324</v>
      </c>
      <c r="AQ752" s="220">
        <v>324</v>
      </c>
      <c r="AR752" s="220">
        <v>324</v>
      </c>
      <c r="AS752" s="220">
        <v>324</v>
      </c>
      <c r="AT752" s="220">
        <v>324</v>
      </c>
      <c r="AU752" s="220">
        <v>324</v>
      </c>
      <c r="AV752" s="220">
        <v>324</v>
      </c>
      <c r="AW752" s="220">
        <v>324</v>
      </c>
      <c r="AX752" s="220">
        <v>324</v>
      </c>
      <c r="AY752" s="220">
        <v>324</v>
      </c>
      <c r="AZ752" s="220">
        <v>324</v>
      </c>
      <c r="BA752" s="220">
        <v>324</v>
      </c>
      <c r="BB752" s="220">
        <v>324</v>
      </c>
      <c r="BC752" s="220">
        <v>324</v>
      </c>
      <c r="BD752" s="220">
        <v>324</v>
      </c>
      <c r="BE752" s="220">
        <v>324</v>
      </c>
      <c r="BF752" s="220">
        <v>324</v>
      </c>
      <c r="BG752" s="220">
        <v>324</v>
      </c>
      <c r="BH752" s="220">
        <v>324</v>
      </c>
      <c r="BI752" s="220">
        <v>324</v>
      </c>
      <c r="BJ752" s="220">
        <v>324</v>
      </c>
      <c r="BK752" s="220">
        <v>324</v>
      </c>
      <c r="BL752" s="220">
        <v>324</v>
      </c>
      <c r="BM752" s="220">
        <v>324</v>
      </c>
      <c r="BN752" s="220">
        <v>324</v>
      </c>
      <c r="BO752" s="220">
        <v>324</v>
      </c>
      <c r="BP752" s="220">
        <v>324</v>
      </c>
      <c r="BQ752" s="220">
        <v>324</v>
      </c>
      <c r="BR752" s="220">
        <v>324</v>
      </c>
      <c r="BS752" s="220">
        <v>324</v>
      </c>
      <c r="BT752" s="220">
        <v>324</v>
      </c>
      <c r="BU752" s="220">
        <v>324</v>
      </c>
      <c r="BV752" s="220">
        <v>324</v>
      </c>
      <c r="BW752" s="220">
        <v>324</v>
      </c>
      <c r="BX752" s="220">
        <v>324</v>
      </c>
      <c r="BY752" s="220">
        <v>324</v>
      </c>
      <c r="BZ752" s="220">
        <v>324</v>
      </c>
      <c r="CA752" s="220">
        <v>324</v>
      </c>
      <c r="CB752" s="220">
        <v>324</v>
      </c>
      <c r="CC752" s="220">
        <v>324</v>
      </c>
      <c r="CD752" s="220">
        <v>324</v>
      </c>
      <c r="CE752" s="220">
        <v>324</v>
      </c>
      <c r="CF752" s="220">
        <v>324</v>
      </c>
      <c r="CG752" s="220">
        <v>324</v>
      </c>
      <c r="CH752" s="220">
        <v>324</v>
      </c>
      <c r="CI752" s="220">
        <v>324</v>
      </c>
      <c r="CJ752" s="220">
        <v>324</v>
      </c>
      <c r="CK752" s="220">
        <v>324</v>
      </c>
      <c r="CL752" s="220">
        <v>324</v>
      </c>
      <c r="CM752" s="220">
        <v>324</v>
      </c>
      <c r="CN752" s="220">
        <v>324</v>
      </c>
      <c r="CO752" s="220">
        <v>324</v>
      </c>
      <c r="CP752" s="220">
        <v>324</v>
      </c>
      <c r="CQ752" s="220">
        <v>324</v>
      </c>
      <c r="CR752" s="220">
        <v>324</v>
      </c>
      <c r="CS752" s="220">
        <v>324</v>
      </c>
      <c r="CT752" s="220">
        <v>324</v>
      </c>
      <c r="CU752" s="220">
        <v>324</v>
      </c>
      <c r="CV752" s="220">
        <v>324</v>
      </c>
      <c r="CW752" s="220">
        <v>324</v>
      </c>
      <c r="CX752" s="220">
        <v>324</v>
      </c>
      <c r="CY752" s="220">
        <v>324</v>
      </c>
      <c r="CZ752" s="220">
        <v>324</v>
      </c>
      <c r="DA752" s="220">
        <v>324</v>
      </c>
      <c r="DB752" s="220">
        <v>324</v>
      </c>
      <c r="DC752" s="220">
        <v>324</v>
      </c>
      <c r="DD752" s="220">
        <v>324</v>
      </c>
      <c r="DE752" s="220">
        <v>324</v>
      </c>
      <c r="DF752" s="220">
        <v>324</v>
      </c>
      <c r="DG752" s="220">
        <v>324</v>
      </c>
      <c r="DH752" s="220">
        <v>324</v>
      </c>
      <c r="DI752" s="220">
        <v>324</v>
      </c>
      <c r="DJ752" s="220">
        <v>324</v>
      </c>
      <c r="DK752" s="220">
        <v>324</v>
      </c>
      <c r="DL752" s="220">
        <v>324</v>
      </c>
      <c r="DM752" s="220">
        <v>324</v>
      </c>
      <c r="DN752" s="220">
        <v>324</v>
      </c>
      <c r="DO752" s="220">
        <v>324</v>
      </c>
      <c r="DP752" s="220">
        <v>324</v>
      </c>
      <c r="DQ752" s="220">
        <v>324</v>
      </c>
      <c r="DR752" s="220">
        <v>324</v>
      </c>
      <c r="DS752" s="220">
        <v>324</v>
      </c>
      <c r="DT752" s="220">
        <v>324</v>
      </c>
      <c r="DU752" s="220">
        <v>324</v>
      </c>
      <c r="DV752" s="220">
        <v>324</v>
      </c>
      <c r="DW752" s="220">
        <v>324</v>
      </c>
      <c r="DX752" s="220">
        <v>324</v>
      </c>
      <c r="DY752" s="220">
        <v>324</v>
      </c>
      <c r="DZ752" s="220">
        <v>324</v>
      </c>
      <c r="EA752" s="220">
        <v>324</v>
      </c>
      <c r="EB752" s="220">
        <v>324</v>
      </c>
      <c r="EC752" s="220">
        <v>324</v>
      </c>
      <c r="ED752" s="220">
        <v>324</v>
      </c>
      <c r="EE752" s="220">
        <v>324</v>
      </c>
      <c r="EF752" s="220">
        <v>324</v>
      </c>
      <c r="EG752" s="220">
        <v>324</v>
      </c>
      <c r="EH752" s="220">
        <v>324</v>
      </c>
      <c r="EI752" s="220">
        <v>324</v>
      </c>
      <c r="EJ752" s="220">
        <v>324</v>
      </c>
      <c r="EK752" s="220">
        <v>324</v>
      </c>
      <c r="EL752" s="220">
        <v>324</v>
      </c>
      <c r="EM752" s="220">
        <v>324</v>
      </c>
      <c r="EN752" s="242">
        <v>324</v>
      </c>
      <c r="EO752" s="232">
        <v>324</v>
      </c>
      <c r="EP752" s="228">
        <v>324</v>
      </c>
      <c r="EQ752" s="166">
        <v>324</v>
      </c>
      <c r="ER752" s="166">
        <v>324</v>
      </c>
      <c r="ES752" s="166">
        <v>324</v>
      </c>
      <c r="ET752" s="166">
        <v>324</v>
      </c>
      <c r="EU752" s="166">
        <v>324</v>
      </c>
      <c r="EV752" s="154">
        <v>324</v>
      </c>
      <c r="EW752" s="166">
        <v>324</v>
      </c>
      <c r="EX752" s="166">
        <v>324</v>
      </c>
      <c r="EY752" s="166">
        <v>324</v>
      </c>
      <c r="EZ752" s="166">
        <v>324</v>
      </c>
      <c r="FA752" s="166">
        <v>324</v>
      </c>
      <c r="FB752" s="154">
        <v>324</v>
      </c>
      <c r="FC752" s="154">
        <v>324</v>
      </c>
      <c r="FD752" s="154">
        <v>324</v>
      </c>
      <c r="FE752" s="166">
        <v>324</v>
      </c>
      <c r="FF752" s="154">
        <v>324</v>
      </c>
      <c r="FG752" s="166">
        <v>324</v>
      </c>
      <c r="FH752" s="166">
        <v>324</v>
      </c>
      <c r="FI752" s="154">
        <v>324</v>
      </c>
      <c r="FJ752" s="166">
        <v>324</v>
      </c>
      <c r="FK752" s="166">
        <v>324</v>
      </c>
      <c r="FL752" s="166">
        <v>324</v>
      </c>
      <c r="FM752" s="166">
        <v>324</v>
      </c>
      <c r="FN752" s="166">
        <v>324</v>
      </c>
      <c r="FO752" s="166">
        <v>324</v>
      </c>
      <c r="FP752" s="166">
        <v>324</v>
      </c>
      <c r="FQ752" s="166">
        <v>324</v>
      </c>
      <c r="FR752" s="166">
        <v>324</v>
      </c>
      <c r="FS752" s="166">
        <v>324</v>
      </c>
      <c r="FT752" s="166">
        <v>324</v>
      </c>
      <c r="FU752" s="166">
        <v>324</v>
      </c>
      <c r="FV752" s="166">
        <v>324</v>
      </c>
      <c r="FW752" s="166">
        <v>324</v>
      </c>
      <c r="FX752" s="166">
        <v>324</v>
      </c>
      <c r="FY752" s="154">
        <v>324</v>
      </c>
      <c r="FZ752" s="154">
        <v>324</v>
      </c>
      <c r="GA752" s="154">
        <v>324</v>
      </c>
      <c r="GB752" s="154">
        <v>324</v>
      </c>
      <c r="GC752" s="154">
        <v>324</v>
      </c>
      <c r="GD752" s="154">
        <v>324</v>
      </c>
      <c r="GE752" s="154">
        <v>324</v>
      </c>
      <c r="GF752" s="154">
        <v>324</v>
      </c>
      <c r="GG752" s="154">
        <v>324</v>
      </c>
      <c r="GH752" s="154">
        <v>324</v>
      </c>
      <c r="GI752" s="154">
        <v>324</v>
      </c>
      <c r="GJ752" s="154">
        <v>324</v>
      </c>
      <c r="GK752" s="154">
        <v>324</v>
      </c>
      <c r="GL752" s="154">
        <v>324</v>
      </c>
      <c r="GM752" s="154">
        <v>324</v>
      </c>
      <c r="GN752" s="154">
        <v>324</v>
      </c>
      <c r="GO752" s="154">
        <v>324</v>
      </c>
      <c r="GP752" s="154">
        <v>324</v>
      </c>
      <c r="GQ752" s="154">
        <v>324</v>
      </c>
      <c r="GR752" s="154">
        <v>324</v>
      </c>
      <c r="GS752" s="154">
        <v>324</v>
      </c>
      <c r="GT752" s="154">
        <v>324</v>
      </c>
      <c r="GU752" s="154">
        <v>324</v>
      </c>
      <c r="GV752" s="154">
        <v>324</v>
      </c>
      <c r="GW752" s="154">
        <v>324</v>
      </c>
      <c r="GX752" s="166">
        <v>324</v>
      </c>
      <c r="GY752" s="166">
        <v>324</v>
      </c>
      <c r="GZ752" s="166">
        <v>324</v>
      </c>
      <c r="HA752" s="166">
        <v>324</v>
      </c>
      <c r="HB752" s="166">
        <v>324</v>
      </c>
      <c r="HC752" s="166">
        <v>324</v>
      </c>
      <c r="HD752" s="166">
        <v>324</v>
      </c>
      <c r="HE752" s="166">
        <v>324</v>
      </c>
      <c r="HF752" s="154">
        <v>324</v>
      </c>
      <c r="HG752" s="154">
        <v>324</v>
      </c>
      <c r="HH752" s="154">
        <v>324</v>
      </c>
      <c r="HI752" s="154">
        <v>324</v>
      </c>
      <c r="HJ752" s="154">
        <v>325</v>
      </c>
      <c r="HK752" s="154">
        <v>324</v>
      </c>
      <c r="HL752" s="154">
        <v>324</v>
      </c>
      <c r="HM752" s="154">
        <v>324</v>
      </c>
      <c r="HN752" s="154">
        <v>324</v>
      </c>
      <c r="HO752" s="166">
        <v>324</v>
      </c>
      <c r="HP752" s="154">
        <v>324</v>
      </c>
      <c r="HQ752" s="154">
        <v>324</v>
      </c>
      <c r="HR752" s="166">
        <v>324</v>
      </c>
      <c r="HS752" s="154">
        <v>324</v>
      </c>
      <c r="HT752" s="151">
        <v>324</v>
      </c>
      <c r="HU752" s="151">
        <v>324</v>
      </c>
      <c r="HV752" s="151">
        <v>324</v>
      </c>
      <c r="HW752" s="170">
        <v>324</v>
      </c>
    </row>
    <row r="753" spans="1:231">
      <c r="A753" s="145">
        <f t="shared" si="61"/>
        <v>43927</v>
      </c>
      <c r="B753" s="220">
        <f>'Age&amp;Sex by occurrence date'!$GRU22</f>
        <v>296</v>
      </c>
      <c r="C753" s="220">
        <v>295</v>
      </c>
      <c r="D753" s="220">
        <v>295</v>
      </c>
      <c r="E753" s="220">
        <v>295</v>
      </c>
      <c r="F753" s="220">
        <v>295</v>
      </c>
      <c r="G753" s="220">
        <v>295</v>
      </c>
      <c r="H753" s="220">
        <v>295</v>
      </c>
      <c r="I753" s="220">
        <v>295</v>
      </c>
      <c r="J753" s="220">
        <v>295</v>
      </c>
      <c r="K753" s="220">
        <v>295</v>
      </c>
      <c r="L753" s="220">
        <v>295</v>
      </c>
      <c r="M753" s="220">
        <v>295</v>
      </c>
      <c r="N753" s="220">
        <v>295</v>
      </c>
      <c r="O753" s="220">
        <v>295</v>
      </c>
      <c r="P753" s="220">
        <v>295</v>
      </c>
      <c r="Q753" s="220">
        <v>295</v>
      </c>
      <c r="R753" s="220">
        <v>295</v>
      </c>
      <c r="S753" s="220">
        <v>295</v>
      </c>
      <c r="T753" s="220">
        <v>295</v>
      </c>
      <c r="U753" s="220">
        <v>295</v>
      </c>
      <c r="V753" s="220">
        <v>295</v>
      </c>
      <c r="W753" s="220">
        <v>295</v>
      </c>
      <c r="X753" s="220">
        <v>295</v>
      </c>
      <c r="Y753" s="220">
        <v>295</v>
      </c>
      <c r="Z753" s="220">
        <v>295</v>
      </c>
      <c r="AA753" s="220">
        <v>295</v>
      </c>
      <c r="AB753" s="220">
        <v>295</v>
      </c>
      <c r="AC753" s="220">
        <v>295</v>
      </c>
      <c r="AD753" s="220">
        <v>295</v>
      </c>
      <c r="AE753" s="220">
        <v>295</v>
      </c>
      <c r="AF753" s="220">
        <v>295</v>
      </c>
      <c r="AG753" s="220">
        <v>295</v>
      </c>
      <c r="AH753" s="220">
        <v>295</v>
      </c>
      <c r="AI753" s="220">
        <v>295</v>
      </c>
      <c r="AJ753" s="220">
        <v>295</v>
      </c>
      <c r="AK753" s="220">
        <v>295</v>
      </c>
      <c r="AL753" s="220">
        <v>295</v>
      </c>
      <c r="AM753" s="220">
        <v>295</v>
      </c>
      <c r="AN753" s="220">
        <v>295</v>
      </c>
      <c r="AO753" s="220">
        <v>295</v>
      </c>
      <c r="AP753" s="220">
        <v>295</v>
      </c>
      <c r="AQ753" s="220">
        <v>295</v>
      </c>
      <c r="AR753" s="220">
        <v>295</v>
      </c>
      <c r="AS753" s="220">
        <v>295</v>
      </c>
      <c r="AT753" s="220">
        <v>295</v>
      </c>
      <c r="AU753" s="220">
        <v>295</v>
      </c>
      <c r="AV753" s="220">
        <v>295</v>
      </c>
      <c r="AW753" s="220">
        <v>295</v>
      </c>
      <c r="AX753" s="220">
        <v>295</v>
      </c>
      <c r="AY753" s="220">
        <v>295</v>
      </c>
      <c r="AZ753" s="220">
        <v>295</v>
      </c>
      <c r="BA753" s="220">
        <v>295</v>
      </c>
      <c r="BB753" s="220">
        <v>295</v>
      </c>
      <c r="BC753" s="220">
        <v>295</v>
      </c>
      <c r="BD753" s="220">
        <v>295</v>
      </c>
      <c r="BE753" s="220">
        <v>295</v>
      </c>
      <c r="BF753" s="220">
        <v>295</v>
      </c>
      <c r="BG753" s="220">
        <v>295</v>
      </c>
      <c r="BH753" s="220">
        <v>295</v>
      </c>
      <c r="BI753" s="220">
        <v>295</v>
      </c>
      <c r="BJ753" s="220">
        <v>295</v>
      </c>
      <c r="BK753" s="220">
        <v>295</v>
      </c>
      <c r="BL753" s="220">
        <v>295</v>
      </c>
      <c r="BM753" s="220">
        <v>295</v>
      </c>
      <c r="BN753" s="220">
        <v>295</v>
      </c>
      <c r="BO753" s="220">
        <v>295</v>
      </c>
      <c r="BP753" s="220">
        <v>295</v>
      </c>
      <c r="BQ753" s="220">
        <v>295</v>
      </c>
      <c r="BR753" s="220">
        <v>295</v>
      </c>
      <c r="BS753" s="220">
        <v>295</v>
      </c>
      <c r="BT753" s="220">
        <v>295</v>
      </c>
      <c r="BU753" s="220">
        <v>295</v>
      </c>
      <c r="BV753" s="220">
        <v>295</v>
      </c>
      <c r="BW753" s="220">
        <v>295</v>
      </c>
      <c r="BX753" s="220">
        <v>295</v>
      </c>
      <c r="BY753" s="220">
        <v>295</v>
      </c>
      <c r="BZ753" s="220">
        <v>295</v>
      </c>
      <c r="CA753" s="220">
        <v>295</v>
      </c>
      <c r="CB753" s="220">
        <v>295</v>
      </c>
      <c r="CC753" s="220">
        <v>295</v>
      </c>
      <c r="CD753" s="220">
        <v>295</v>
      </c>
      <c r="CE753" s="220">
        <v>295</v>
      </c>
      <c r="CF753" s="220">
        <v>295</v>
      </c>
      <c r="CG753" s="220">
        <v>295</v>
      </c>
      <c r="CH753" s="220">
        <v>295</v>
      </c>
      <c r="CI753" s="220">
        <v>295</v>
      </c>
      <c r="CJ753" s="220">
        <v>295</v>
      </c>
      <c r="CK753" s="220">
        <v>295</v>
      </c>
      <c r="CL753" s="220">
        <v>295</v>
      </c>
      <c r="CM753" s="220">
        <v>295</v>
      </c>
      <c r="CN753" s="220">
        <v>295</v>
      </c>
      <c r="CO753" s="220">
        <v>295</v>
      </c>
      <c r="CP753" s="220">
        <v>295</v>
      </c>
      <c r="CQ753" s="220">
        <v>295</v>
      </c>
      <c r="CR753" s="220">
        <v>295</v>
      </c>
      <c r="CS753" s="220">
        <v>295</v>
      </c>
      <c r="CT753" s="220">
        <v>295</v>
      </c>
      <c r="CU753" s="220">
        <v>295</v>
      </c>
      <c r="CV753" s="220">
        <v>295</v>
      </c>
      <c r="CW753" s="220">
        <v>295</v>
      </c>
      <c r="CX753" s="220">
        <v>295</v>
      </c>
      <c r="CY753" s="220">
        <v>295</v>
      </c>
      <c r="CZ753" s="220">
        <v>295</v>
      </c>
      <c r="DA753" s="220">
        <v>295</v>
      </c>
      <c r="DB753" s="220">
        <v>295</v>
      </c>
      <c r="DC753" s="220">
        <v>295</v>
      </c>
      <c r="DD753" s="220">
        <v>295</v>
      </c>
      <c r="DE753" s="220">
        <v>295</v>
      </c>
      <c r="DF753" s="220">
        <v>295</v>
      </c>
      <c r="DG753" s="220">
        <v>295</v>
      </c>
      <c r="DH753" s="220">
        <v>295</v>
      </c>
      <c r="DI753" s="220">
        <v>295</v>
      </c>
      <c r="DJ753" s="220">
        <v>295</v>
      </c>
      <c r="DK753" s="220">
        <v>295</v>
      </c>
      <c r="DL753" s="220">
        <v>295</v>
      </c>
      <c r="DM753" s="220">
        <v>295</v>
      </c>
      <c r="DN753" s="220">
        <v>295</v>
      </c>
      <c r="DO753" s="220">
        <v>295</v>
      </c>
      <c r="DP753" s="220">
        <v>295</v>
      </c>
      <c r="DQ753" s="220">
        <v>295</v>
      </c>
      <c r="DR753" s="220">
        <v>295</v>
      </c>
      <c r="DS753" s="220">
        <v>295</v>
      </c>
      <c r="DT753" s="220">
        <v>295</v>
      </c>
      <c r="DU753" s="220">
        <v>295</v>
      </c>
      <c r="DV753" s="220">
        <v>295</v>
      </c>
      <c r="DW753" s="220">
        <v>295</v>
      </c>
      <c r="DX753" s="220">
        <v>295</v>
      </c>
      <c r="DY753" s="220">
        <v>295</v>
      </c>
      <c r="DZ753" s="220">
        <v>295</v>
      </c>
      <c r="EA753" s="220">
        <v>295</v>
      </c>
      <c r="EB753" s="220">
        <v>295</v>
      </c>
      <c r="EC753" s="220">
        <v>295</v>
      </c>
      <c r="ED753" s="220">
        <v>295</v>
      </c>
      <c r="EE753" s="220">
        <v>295</v>
      </c>
      <c r="EF753" s="220">
        <v>295</v>
      </c>
      <c r="EG753" s="220">
        <v>295</v>
      </c>
      <c r="EH753" s="220">
        <v>295</v>
      </c>
      <c r="EI753" s="220">
        <v>295</v>
      </c>
      <c r="EJ753" s="220">
        <v>295</v>
      </c>
      <c r="EK753" s="220">
        <v>295</v>
      </c>
      <c r="EL753" s="220">
        <v>295</v>
      </c>
      <c r="EM753" s="220">
        <v>295</v>
      </c>
      <c r="EN753" s="242">
        <v>295</v>
      </c>
      <c r="EO753" s="232">
        <v>295</v>
      </c>
      <c r="EP753" s="227">
        <v>295</v>
      </c>
      <c r="EQ753" s="154">
        <v>295</v>
      </c>
      <c r="ER753" s="154">
        <v>295</v>
      </c>
      <c r="ES753" s="154">
        <v>295</v>
      </c>
      <c r="ET753" s="154">
        <v>295</v>
      </c>
      <c r="EU753" s="154">
        <v>295</v>
      </c>
      <c r="EV753" s="166">
        <v>295</v>
      </c>
      <c r="EW753" s="154">
        <v>295</v>
      </c>
      <c r="EX753" s="154">
        <v>295</v>
      </c>
      <c r="EY753" s="154">
        <v>295</v>
      </c>
      <c r="EZ753" s="154">
        <v>295</v>
      </c>
      <c r="FA753" s="154">
        <v>295</v>
      </c>
      <c r="FB753" s="166">
        <v>295</v>
      </c>
      <c r="FC753" s="166">
        <v>295</v>
      </c>
      <c r="FD753" s="166">
        <v>295</v>
      </c>
      <c r="FE753" s="166">
        <v>295</v>
      </c>
      <c r="FF753" s="154">
        <v>295</v>
      </c>
      <c r="FG753" s="154">
        <v>295</v>
      </c>
      <c r="FH753" s="154">
        <v>295</v>
      </c>
      <c r="FI753" s="154">
        <v>295</v>
      </c>
      <c r="FJ753" s="154">
        <v>295</v>
      </c>
      <c r="FK753" s="154">
        <v>295</v>
      </c>
      <c r="FL753" s="154">
        <v>295</v>
      </c>
      <c r="FM753" s="154">
        <v>295</v>
      </c>
      <c r="FN753" s="154">
        <v>295</v>
      </c>
      <c r="FO753" s="154">
        <v>295</v>
      </c>
      <c r="FP753" s="154">
        <v>295</v>
      </c>
      <c r="FQ753" s="154">
        <v>295</v>
      </c>
      <c r="FR753" s="166">
        <v>295</v>
      </c>
      <c r="FS753" s="166">
        <v>295</v>
      </c>
      <c r="FT753" s="166">
        <v>295</v>
      </c>
      <c r="FU753" s="166">
        <v>295</v>
      </c>
      <c r="FV753" s="166">
        <v>295</v>
      </c>
      <c r="FW753" s="166">
        <v>295</v>
      </c>
      <c r="FX753" s="166">
        <v>295</v>
      </c>
      <c r="FY753" s="166">
        <v>295</v>
      </c>
      <c r="FZ753" s="166">
        <v>295</v>
      </c>
      <c r="GA753" s="166">
        <v>295</v>
      </c>
      <c r="GB753" s="166">
        <v>295</v>
      </c>
      <c r="GC753" s="166">
        <v>295</v>
      </c>
      <c r="GD753" s="166">
        <v>295</v>
      </c>
      <c r="GE753" s="166">
        <v>295</v>
      </c>
      <c r="GF753" s="166">
        <v>295</v>
      </c>
      <c r="GG753" s="166">
        <v>295</v>
      </c>
      <c r="GH753" s="166">
        <v>295</v>
      </c>
      <c r="GI753" s="166">
        <v>295</v>
      </c>
      <c r="GJ753" s="166">
        <v>295</v>
      </c>
      <c r="GK753" s="154">
        <v>295</v>
      </c>
      <c r="GL753" s="154">
        <v>295</v>
      </c>
      <c r="GM753" s="154">
        <v>295</v>
      </c>
      <c r="GN753" s="154">
        <v>295</v>
      </c>
      <c r="GO753" s="154">
        <v>295</v>
      </c>
      <c r="GP753" s="154">
        <v>295</v>
      </c>
      <c r="GQ753" s="154">
        <v>295</v>
      </c>
      <c r="GR753" s="154">
        <v>295</v>
      </c>
      <c r="GS753" s="154">
        <v>295</v>
      </c>
      <c r="GT753" s="166">
        <v>295</v>
      </c>
      <c r="GU753" s="166">
        <v>295</v>
      </c>
      <c r="GV753" s="166">
        <v>295</v>
      </c>
      <c r="GW753" s="166">
        <v>295</v>
      </c>
      <c r="GX753" s="166">
        <v>295</v>
      </c>
      <c r="GY753" s="154">
        <v>295</v>
      </c>
      <c r="GZ753" s="154">
        <v>295</v>
      </c>
      <c r="HA753" s="154">
        <v>295</v>
      </c>
      <c r="HB753" s="154">
        <v>295</v>
      </c>
      <c r="HC753" s="154">
        <v>295</v>
      </c>
      <c r="HD753" s="154">
        <v>295</v>
      </c>
      <c r="HE753" s="154">
        <v>295</v>
      </c>
      <c r="HF753" s="154">
        <v>295</v>
      </c>
      <c r="HG753" s="154">
        <v>295</v>
      </c>
      <c r="HH753" s="154">
        <v>295</v>
      </c>
      <c r="HI753" s="154">
        <v>295</v>
      </c>
      <c r="HJ753" s="154">
        <v>296</v>
      </c>
      <c r="HK753" s="154">
        <v>295</v>
      </c>
      <c r="HL753" s="154">
        <v>295</v>
      </c>
      <c r="HM753" s="154">
        <v>295</v>
      </c>
      <c r="HN753" s="154">
        <v>295</v>
      </c>
      <c r="HO753" s="166">
        <v>295</v>
      </c>
      <c r="HP753" s="154">
        <v>295</v>
      </c>
      <c r="HQ753" s="154">
        <v>295</v>
      </c>
      <c r="HR753" s="166">
        <v>295</v>
      </c>
      <c r="HS753" s="154">
        <v>295</v>
      </c>
      <c r="HT753" s="151">
        <v>295</v>
      </c>
      <c r="HU753" s="151">
        <v>295</v>
      </c>
      <c r="HV753" s="151">
        <v>295</v>
      </c>
      <c r="HW753" s="170">
        <v>295</v>
      </c>
    </row>
    <row r="754" spans="1:231">
      <c r="A754" s="145">
        <f t="shared" si="61"/>
        <v>43926</v>
      </c>
      <c r="B754" s="220">
        <f>'Age&amp;Sex by occurrence date'!$GSB22</f>
        <v>265</v>
      </c>
      <c r="C754" s="220">
        <v>264</v>
      </c>
      <c r="D754" s="220">
        <v>264</v>
      </c>
      <c r="E754" s="220">
        <v>264</v>
      </c>
      <c r="F754" s="220">
        <v>264</v>
      </c>
      <c r="G754" s="220">
        <v>264</v>
      </c>
      <c r="H754" s="220">
        <v>264</v>
      </c>
      <c r="I754" s="220">
        <v>264</v>
      </c>
      <c r="J754" s="220">
        <v>264</v>
      </c>
      <c r="K754" s="220">
        <v>264</v>
      </c>
      <c r="L754" s="220">
        <v>264</v>
      </c>
      <c r="M754" s="220">
        <v>264</v>
      </c>
      <c r="N754" s="220">
        <v>264</v>
      </c>
      <c r="O754" s="220">
        <v>264</v>
      </c>
      <c r="P754" s="220">
        <v>264</v>
      </c>
      <c r="Q754" s="220">
        <v>264</v>
      </c>
      <c r="R754" s="220">
        <v>264</v>
      </c>
      <c r="S754" s="220">
        <v>264</v>
      </c>
      <c r="T754" s="220">
        <v>264</v>
      </c>
      <c r="U754" s="220">
        <v>264</v>
      </c>
      <c r="V754" s="220">
        <v>264</v>
      </c>
      <c r="W754" s="220">
        <v>264</v>
      </c>
      <c r="X754" s="220">
        <v>264</v>
      </c>
      <c r="Y754" s="220">
        <v>264</v>
      </c>
      <c r="Z754" s="220">
        <v>264</v>
      </c>
      <c r="AA754" s="220">
        <v>264</v>
      </c>
      <c r="AB754" s="220">
        <v>264</v>
      </c>
      <c r="AC754" s="220">
        <v>264</v>
      </c>
      <c r="AD754" s="220">
        <v>264</v>
      </c>
      <c r="AE754" s="220">
        <v>264</v>
      </c>
      <c r="AF754" s="220">
        <v>264</v>
      </c>
      <c r="AG754" s="220">
        <v>264</v>
      </c>
      <c r="AH754" s="220">
        <v>264</v>
      </c>
      <c r="AI754" s="220">
        <v>264</v>
      </c>
      <c r="AJ754" s="220">
        <v>264</v>
      </c>
      <c r="AK754" s="220">
        <v>264</v>
      </c>
      <c r="AL754" s="220">
        <v>264</v>
      </c>
      <c r="AM754" s="220">
        <v>264</v>
      </c>
      <c r="AN754" s="220">
        <v>264</v>
      </c>
      <c r="AO754" s="220">
        <v>264</v>
      </c>
      <c r="AP754" s="220">
        <v>264</v>
      </c>
      <c r="AQ754" s="220">
        <v>264</v>
      </c>
      <c r="AR754" s="220">
        <v>264</v>
      </c>
      <c r="AS754" s="220">
        <v>264</v>
      </c>
      <c r="AT754" s="220">
        <v>264</v>
      </c>
      <c r="AU754" s="220">
        <v>264</v>
      </c>
      <c r="AV754" s="220">
        <v>264</v>
      </c>
      <c r="AW754" s="220">
        <v>264</v>
      </c>
      <c r="AX754" s="220">
        <v>264</v>
      </c>
      <c r="AY754" s="220">
        <v>264</v>
      </c>
      <c r="AZ754" s="220">
        <v>264</v>
      </c>
      <c r="BA754" s="220">
        <v>264</v>
      </c>
      <c r="BB754" s="220">
        <v>264</v>
      </c>
      <c r="BC754" s="220">
        <v>264</v>
      </c>
      <c r="BD754" s="220">
        <v>264</v>
      </c>
      <c r="BE754" s="220">
        <v>264</v>
      </c>
      <c r="BF754" s="220">
        <v>264</v>
      </c>
      <c r="BG754" s="220">
        <v>264</v>
      </c>
      <c r="BH754" s="220">
        <v>264</v>
      </c>
      <c r="BI754" s="220">
        <v>264</v>
      </c>
      <c r="BJ754" s="220">
        <v>264</v>
      </c>
      <c r="BK754" s="220">
        <v>264</v>
      </c>
      <c r="BL754" s="220">
        <v>264</v>
      </c>
      <c r="BM754" s="220">
        <v>264</v>
      </c>
      <c r="BN754" s="220">
        <v>264</v>
      </c>
      <c r="BO754" s="220">
        <v>264</v>
      </c>
      <c r="BP754" s="220">
        <v>264</v>
      </c>
      <c r="BQ754" s="220">
        <v>264</v>
      </c>
      <c r="BR754" s="220">
        <v>264</v>
      </c>
      <c r="BS754" s="220">
        <v>264</v>
      </c>
      <c r="BT754" s="220">
        <v>264</v>
      </c>
      <c r="BU754" s="220">
        <v>264</v>
      </c>
      <c r="BV754" s="220">
        <v>264</v>
      </c>
      <c r="BW754" s="220">
        <v>264</v>
      </c>
      <c r="BX754" s="220">
        <v>264</v>
      </c>
      <c r="BY754" s="220">
        <v>264</v>
      </c>
      <c r="BZ754" s="220">
        <v>264</v>
      </c>
      <c r="CA754" s="220">
        <v>264</v>
      </c>
      <c r="CB754" s="220">
        <v>264</v>
      </c>
      <c r="CC754" s="220">
        <v>264</v>
      </c>
      <c r="CD754" s="220">
        <v>264</v>
      </c>
      <c r="CE754" s="220">
        <v>264</v>
      </c>
      <c r="CF754" s="220">
        <v>264</v>
      </c>
      <c r="CG754" s="220">
        <v>264</v>
      </c>
      <c r="CH754" s="220">
        <v>264</v>
      </c>
      <c r="CI754" s="220">
        <v>264</v>
      </c>
      <c r="CJ754" s="220">
        <v>264</v>
      </c>
      <c r="CK754" s="220">
        <v>264</v>
      </c>
      <c r="CL754" s="220">
        <v>264</v>
      </c>
      <c r="CM754" s="220">
        <v>264</v>
      </c>
      <c r="CN754" s="220">
        <v>264</v>
      </c>
      <c r="CO754" s="220">
        <v>264</v>
      </c>
      <c r="CP754" s="220">
        <v>264</v>
      </c>
      <c r="CQ754" s="220">
        <v>264</v>
      </c>
      <c r="CR754" s="220">
        <v>264</v>
      </c>
      <c r="CS754" s="220">
        <v>264</v>
      </c>
      <c r="CT754" s="220">
        <v>264</v>
      </c>
      <c r="CU754" s="220">
        <v>264</v>
      </c>
      <c r="CV754" s="220">
        <v>264</v>
      </c>
      <c r="CW754" s="220">
        <v>264</v>
      </c>
      <c r="CX754" s="220">
        <v>264</v>
      </c>
      <c r="CY754" s="220">
        <v>264</v>
      </c>
      <c r="CZ754" s="220">
        <v>264</v>
      </c>
      <c r="DA754" s="220">
        <v>264</v>
      </c>
      <c r="DB754" s="220">
        <v>264</v>
      </c>
      <c r="DC754" s="220">
        <v>264</v>
      </c>
      <c r="DD754" s="220">
        <v>264</v>
      </c>
      <c r="DE754" s="220">
        <v>264</v>
      </c>
      <c r="DF754" s="220">
        <v>264</v>
      </c>
      <c r="DG754" s="220">
        <v>264</v>
      </c>
      <c r="DH754" s="220">
        <v>264</v>
      </c>
      <c r="DI754" s="220">
        <v>264</v>
      </c>
      <c r="DJ754" s="220">
        <v>264</v>
      </c>
      <c r="DK754" s="220">
        <v>264</v>
      </c>
      <c r="DL754" s="220">
        <v>264</v>
      </c>
      <c r="DM754" s="220">
        <v>264</v>
      </c>
      <c r="DN754" s="220">
        <v>264</v>
      </c>
      <c r="DO754" s="220">
        <v>264</v>
      </c>
      <c r="DP754" s="220">
        <v>264</v>
      </c>
      <c r="DQ754" s="220">
        <v>264</v>
      </c>
      <c r="DR754" s="220">
        <v>264</v>
      </c>
      <c r="DS754" s="220">
        <v>264</v>
      </c>
      <c r="DT754" s="220">
        <v>264</v>
      </c>
      <c r="DU754" s="220">
        <v>264</v>
      </c>
      <c r="DV754" s="220">
        <v>264</v>
      </c>
      <c r="DW754" s="220">
        <v>264</v>
      </c>
      <c r="DX754" s="220">
        <v>264</v>
      </c>
      <c r="DY754" s="220">
        <v>264</v>
      </c>
      <c r="DZ754" s="220">
        <v>264</v>
      </c>
      <c r="EA754" s="220">
        <v>264</v>
      </c>
      <c r="EB754" s="220">
        <v>264</v>
      </c>
      <c r="EC754" s="220">
        <v>264</v>
      </c>
      <c r="ED754" s="220">
        <v>264</v>
      </c>
      <c r="EE754" s="220">
        <v>264</v>
      </c>
      <c r="EF754" s="220">
        <v>264</v>
      </c>
      <c r="EG754" s="220">
        <v>264</v>
      </c>
      <c r="EH754" s="220">
        <v>264</v>
      </c>
      <c r="EI754" s="220">
        <v>264</v>
      </c>
      <c r="EJ754" s="220">
        <v>264</v>
      </c>
      <c r="EK754" s="220">
        <v>264</v>
      </c>
      <c r="EL754" s="220">
        <v>264</v>
      </c>
      <c r="EM754" s="220">
        <v>264</v>
      </c>
      <c r="EN754" s="242">
        <v>264</v>
      </c>
      <c r="EO754" s="232">
        <v>264</v>
      </c>
      <c r="EP754" s="227">
        <v>264</v>
      </c>
      <c r="EQ754" s="154">
        <v>264</v>
      </c>
      <c r="ER754" s="154">
        <v>264</v>
      </c>
      <c r="ES754" s="154">
        <v>264</v>
      </c>
      <c r="ET754" s="154">
        <v>264</v>
      </c>
      <c r="EU754" s="154">
        <v>264</v>
      </c>
      <c r="EV754" s="154">
        <v>264</v>
      </c>
      <c r="EW754" s="154">
        <v>264</v>
      </c>
      <c r="EX754" s="154">
        <v>264</v>
      </c>
      <c r="EY754" s="154">
        <v>264</v>
      </c>
      <c r="EZ754" s="154">
        <v>264</v>
      </c>
      <c r="FA754" s="154">
        <v>264</v>
      </c>
      <c r="FB754" s="154">
        <v>264</v>
      </c>
      <c r="FC754" s="166">
        <v>264</v>
      </c>
      <c r="FD754" s="166">
        <v>264</v>
      </c>
      <c r="FE754" s="154">
        <v>264</v>
      </c>
      <c r="FF754" s="154">
        <v>264</v>
      </c>
      <c r="FG754" s="166">
        <v>264</v>
      </c>
      <c r="FH754" s="154">
        <v>264</v>
      </c>
      <c r="FI754" s="166">
        <v>264</v>
      </c>
      <c r="FJ754" s="166">
        <v>264</v>
      </c>
      <c r="FK754" s="166">
        <v>264</v>
      </c>
      <c r="FL754" s="166">
        <v>264</v>
      </c>
      <c r="FM754" s="166">
        <v>264</v>
      </c>
      <c r="FN754" s="166">
        <v>264</v>
      </c>
      <c r="FO754" s="166">
        <v>264</v>
      </c>
      <c r="FP754" s="166">
        <v>264</v>
      </c>
      <c r="FQ754" s="166">
        <v>264</v>
      </c>
      <c r="FR754" s="154">
        <v>264</v>
      </c>
      <c r="FS754" s="154">
        <v>264</v>
      </c>
      <c r="FT754" s="154">
        <v>264</v>
      </c>
      <c r="FU754" s="154">
        <v>264</v>
      </c>
      <c r="FV754" s="154">
        <v>264</v>
      </c>
      <c r="FW754" s="154">
        <v>264</v>
      </c>
      <c r="FX754" s="154">
        <v>264</v>
      </c>
      <c r="FY754" s="166">
        <v>264</v>
      </c>
      <c r="FZ754" s="166">
        <v>264</v>
      </c>
      <c r="GA754" s="166">
        <v>264</v>
      </c>
      <c r="GB754" s="166">
        <v>264</v>
      </c>
      <c r="GC754" s="166">
        <v>264</v>
      </c>
      <c r="GD754" s="166">
        <v>264</v>
      </c>
      <c r="GE754" s="166">
        <v>264</v>
      </c>
      <c r="GF754" s="166">
        <v>264</v>
      </c>
      <c r="GG754" s="166">
        <v>264</v>
      </c>
      <c r="GH754" s="166">
        <v>264</v>
      </c>
      <c r="GI754" s="166">
        <v>264</v>
      </c>
      <c r="GJ754" s="166">
        <v>264</v>
      </c>
      <c r="GK754" s="166">
        <v>264</v>
      </c>
      <c r="GL754" s="166">
        <v>264</v>
      </c>
      <c r="GM754" s="166">
        <v>264</v>
      </c>
      <c r="GN754" s="166">
        <v>264</v>
      </c>
      <c r="GO754" s="166">
        <v>264</v>
      </c>
      <c r="GP754" s="166">
        <v>264</v>
      </c>
      <c r="GQ754" s="166">
        <v>264</v>
      </c>
      <c r="GR754" s="166">
        <v>264</v>
      </c>
      <c r="GS754" s="166">
        <v>264</v>
      </c>
      <c r="GT754" s="166">
        <v>264</v>
      </c>
      <c r="GU754" s="166">
        <v>264</v>
      </c>
      <c r="GV754" s="166">
        <v>264</v>
      </c>
      <c r="GW754" s="166">
        <v>264</v>
      </c>
      <c r="GX754" s="166">
        <v>264</v>
      </c>
      <c r="GY754" s="166">
        <v>264</v>
      </c>
      <c r="GZ754" s="166">
        <v>264</v>
      </c>
      <c r="HA754" s="166">
        <v>264</v>
      </c>
      <c r="HB754" s="166">
        <v>264</v>
      </c>
      <c r="HC754" s="166">
        <v>264</v>
      </c>
      <c r="HD754" s="166">
        <v>264</v>
      </c>
      <c r="HE754" s="166">
        <v>264</v>
      </c>
      <c r="HF754" s="166">
        <v>264</v>
      </c>
      <c r="HG754" s="154">
        <v>264</v>
      </c>
      <c r="HH754" s="154">
        <v>264</v>
      </c>
      <c r="HI754" s="166">
        <v>264</v>
      </c>
      <c r="HJ754" s="154">
        <v>265</v>
      </c>
      <c r="HK754" s="154">
        <v>264</v>
      </c>
      <c r="HL754" s="166">
        <v>264</v>
      </c>
      <c r="HM754" s="154">
        <v>264</v>
      </c>
      <c r="HN754" s="154">
        <v>264</v>
      </c>
      <c r="HO754" s="166">
        <v>264</v>
      </c>
      <c r="HP754" s="154">
        <v>264</v>
      </c>
      <c r="HQ754" s="154">
        <v>264</v>
      </c>
      <c r="HR754" s="166">
        <v>264</v>
      </c>
      <c r="HS754" s="154">
        <v>264</v>
      </c>
      <c r="HT754" s="151">
        <v>264</v>
      </c>
      <c r="HU754" s="151">
        <v>264</v>
      </c>
      <c r="HV754" s="151">
        <v>264</v>
      </c>
      <c r="HW754" s="170">
        <v>264</v>
      </c>
    </row>
    <row r="755" spans="1:231">
      <c r="A755" s="145">
        <f t="shared" si="61"/>
        <v>43925</v>
      </c>
      <c r="B755" s="220">
        <f>'Age&amp;Sex by occurrence date'!$GSI22</f>
        <v>243</v>
      </c>
      <c r="C755" s="220">
        <v>242</v>
      </c>
      <c r="D755" s="220">
        <v>242</v>
      </c>
      <c r="E755" s="220">
        <v>242</v>
      </c>
      <c r="F755" s="220">
        <v>242</v>
      </c>
      <c r="G755" s="220">
        <v>242</v>
      </c>
      <c r="H755" s="220">
        <v>242</v>
      </c>
      <c r="I755" s="220">
        <v>242</v>
      </c>
      <c r="J755" s="220">
        <v>242</v>
      </c>
      <c r="K755" s="220">
        <v>242</v>
      </c>
      <c r="L755" s="220">
        <v>242</v>
      </c>
      <c r="M755" s="220">
        <v>242</v>
      </c>
      <c r="N755" s="220">
        <v>242</v>
      </c>
      <c r="O755" s="220">
        <v>242</v>
      </c>
      <c r="P755" s="220">
        <v>242</v>
      </c>
      <c r="Q755" s="220">
        <v>242</v>
      </c>
      <c r="R755" s="220">
        <v>242</v>
      </c>
      <c r="S755" s="220">
        <v>242</v>
      </c>
      <c r="T755" s="220">
        <v>242</v>
      </c>
      <c r="U755" s="220">
        <v>242</v>
      </c>
      <c r="V755" s="220">
        <v>242</v>
      </c>
      <c r="W755" s="220">
        <v>242</v>
      </c>
      <c r="X755" s="220">
        <v>242</v>
      </c>
      <c r="Y755" s="220">
        <v>242</v>
      </c>
      <c r="Z755" s="220">
        <v>242</v>
      </c>
      <c r="AA755" s="220">
        <v>242</v>
      </c>
      <c r="AB755" s="220">
        <v>242</v>
      </c>
      <c r="AC755" s="220">
        <v>242</v>
      </c>
      <c r="AD755" s="220">
        <v>242</v>
      </c>
      <c r="AE755" s="220">
        <v>242</v>
      </c>
      <c r="AF755" s="220">
        <v>242</v>
      </c>
      <c r="AG755" s="220">
        <v>242</v>
      </c>
      <c r="AH755" s="220">
        <v>242</v>
      </c>
      <c r="AI755" s="220">
        <v>242</v>
      </c>
      <c r="AJ755" s="220">
        <v>242</v>
      </c>
      <c r="AK755" s="220">
        <v>242</v>
      </c>
      <c r="AL755" s="220">
        <v>242</v>
      </c>
      <c r="AM755" s="220">
        <v>242</v>
      </c>
      <c r="AN755" s="220">
        <v>242</v>
      </c>
      <c r="AO755" s="220">
        <v>242</v>
      </c>
      <c r="AP755" s="220">
        <v>242</v>
      </c>
      <c r="AQ755" s="220">
        <v>242</v>
      </c>
      <c r="AR755" s="220">
        <v>242</v>
      </c>
      <c r="AS755" s="220">
        <v>242</v>
      </c>
      <c r="AT755" s="220">
        <v>242</v>
      </c>
      <c r="AU755" s="220">
        <v>242</v>
      </c>
      <c r="AV755" s="220">
        <v>242</v>
      </c>
      <c r="AW755" s="220">
        <v>242</v>
      </c>
      <c r="AX755" s="220">
        <v>242</v>
      </c>
      <c r="AY755" s="220">
        <v>242</v>
      </c>
      <c r="AZ755" s="220">
        <v>242</v>
      </c>
      <c r="BA755" s="220">
        <v>242</v>
      </c>
      <c r="BB755" s="220">
        <v>242</v>
      </c>
      <c r="BC755" s="220">
        <v>242</v>
      </c>
      <c r="BD755" s="220">
        <v>242</v>
      </c>
      <c r="BE755" s="220">
        <v>242</v>
      </c>
      <c r="BF755" s="220">
        <v>242</v>
      </c>
      <c r="BG755" s="220">
        <v>242</v>
      </c>
      <c r="BH755" s="220">
        <v>242</v>
      </c>
      <c r="BI755" s="220">
        <v>242</v>
      </c>
      <c r="BJ755" s="220">
        <v>242</v>
      </c>
      <c r="BK755" s="220">
        <v>242</v>
      </c>
      <c r="BL755" s="220">
        <v>242</v>
      </c>
      <c r="BM755" s="220">
        <v>242</v>
      </c>
      <c r="BN755" s="220">
        <v>242</v>
      </c>
      <c r="BO755" s="220">
        <v>242</v>
      </c>
      <c r="BP755" s="220">
        <v>242</v>
      </c>
      <c r="BQ755" s="220">
        <v>242</v>
      </c>
      <c r="BR755" s="220">
        <v>242</v>
      </c>
      <c r="BS755" s="220">
        <v>242</v>
      </c>
      <c r="BT755" s="220">
        <v>242</v>
      </c>
      <c r="BU755" s="220">
        <v>242</v>
      </c>
      <c r="BV755" s="220">
        <v>242</v>
      </c>
      <c r="BW755" s="220">
        <v>242</v>
      </c>
      <c r="BX755" s="220">
        <v>242</v>
      </c>
      <c r="BY755" s="220">
        <v>242</v>
      </c>
      <c r="BZ755" s="220">
        <v>242</v>
      </c>
      <c r="CA755" s="220">
        <v>242</v>
      </c>
      <c r="CB755" s="220">
        <v>242</v>
      </c>
      <c r="CC755" s="220">
        <v>242</v>
      </c>
      <c r="CD755" s="220">
        <v>242</v>
      </c>
      <c r="CE755" s="220">
        <v>242</v>
      </c>
      <c r="CF755" s="220">
        <v>242</v>
      </c>
      <c r="CG755" s="220">
        <v>242</v>
      </c>
      <c r="CH755" s="220">
        <v>242</v>
      </c>
      <c r="CI755" s="220">
        <v>242</v>
      </c>
      <c r="CJ755" s="220">
        <v>242</v>
      </c>
      <c r="CK755" s="220">
        <v>242</v>
      </c>
      <c r="CL755" s="220">
        <v>242</v>
      </c>
      <c r="CM755" s="220">
        <v>242</v>
      </c>
      <c r="CN755" s="220">
        <v>242</v>
      </c>
      <c r="CO755" s="220">
        <v>242</v>
      </c>
      <c r="CP755" s="220">
        <v>242</v>
      </c>
      <c r="CQ755" s="220">
        <v>242</v>
      </c>
      <c r="CR755" s="220">
        <v>242</v>
      </c>
      <c r="CS755" s="220">
        <v>242</v>
      </c>
      <c r="CT755" s="220">
        <v>242</v>
      </c>
      <c r="CU755" s="220">
        <v>242</v>
      </c>
      <c r="CV755" s="220">
        <v>242</v>
      </c>
      <c r="CW755" s="220">
        <v>242</v>
      </c>
      <c r="CX755" s="220">
        <v>242</v>
      </c>
      <c r="CY755" s="220">
        <v>242</v>
      </c>
      <c r="CZ755" s="220">
        <v>242</v>
      </c>
      <c r="DA755" s="220">
        <v>242</v>
      </c>
      <c r="DB755" s="220">
        <v>242</v>
      </c>
      <c r="DC755" s="220">
        <v>242</v>
      </c>
      <c r="DD755" s="220">
        <v>242</v>
      </c>
      <c r="DE755" s="220">
        <v>242</v>
      </c>
      <c r="DF755" s="220">
        <v>242</v>
      </c>
      <c r="DG755" s="220">
        <v>242</v>
      </c>
      <c r="DH755" s="220">
        <v>242</v>
      </c>
      <c r="DI755" s="220">
        <v>242</v>
      </c>
      <c r="DJ755" s="220">
        <v>242</v>
      </c>
      <c r="DK755" s="220">
        <v>242</v>
      </c>
      <c r="DL755" s="220">
        <v>242</v>
      </c>
      <c r="DM755" s="220">
        <v>242</v>
      </c>
      <c r="DN755" s="220">
        <v>242</v>
      </c>
      <c r="DO755" s="220">
        <v>242</v>
      </c>
      <c r="DP755" s="220">
        <v>242</v>
      </c>
      <c r="DQ755" s="220">
        <v>242</v>
      </c>
      <c r="DR755" s="220">
        <v>242</v>
      </c>
      <c r="DS755" s="220">
        <v>242</v>
      </c>
      <c r="DT755" s="220">
        <v>242</v>
      </c>
      <c r="DU755" s="220">
        <v>242</v>
      </c>
      <c r="DV755" s="220">
        <v>242</v>
      </c>
      <c r="DW755" s="220">
        <v>242</v>
      </c>
      <c r="DX755" s="220">
        <v>242</v>
      </c>
      <c r="DY755" s="220">
        <v>242</v>
      </c>
      <c r="DZ755" s="220">
        <v>242</v>
      </c>
      <c r="EA755" s="220">
        <v>242</v>
      </c>
      <c r="EB755" s="220">
        <v>242</v>
      </c>
      <c r="EC755" s="220">
        <v>242</v>
      </c>
      <c r="ED755" s="220">
        <v>242</v>
      </c>
      <c r="EE755" s="220">
        <v>242</v>
      </c>
      <c r="EF755" s="220">
        <v>242</v>
      </c>
      <c r="EG755" s="220">
        <v>242</v>
      </c>
      <c r="EH755" s="220">
        <v>242</v>
      </c>
      <c r="EI755" s="220">
        <v>242</v>
      </c>
      <c r="EJ755" s="220">
        <v>242</v>
      </c>
      <c r="EK755" s="220">
        <v>242</v>
      </c>
      <c r="EL755" s="220">
        <v>242</v>
      </c>
      <c r="EM755" s="220">
        <v>242</v>
      </c>
      <c r="EN755" s="242">
        <v>242</v>
      </c>
      <c r="EO755" s="232">
        <v>242</v>
      </c>
      <c r="EP755" s="228">
        <v>242</v>
      </c>
      <c r="EQ755" s="166">
        <v>242</v>
      </c>
      <c r="ER755" s="166">
        <v>242</v>
      </c>
      <c r="ES755" s="166">
        <v>242</v>
      </c>
      <c r="ET755" s="166">
        <v>242</v>
      </c>
      <c r="EU755" s="166">
        <v>242</v>
      </c>
      <c r="EV755" s="154">
        <v>242</v>
      </c>
      <c r="EW755" s="166">
        <v>242</v>
      </c>
      <c r="EX755" s="166">
        <v>242</v>
      </c>
      <c r="EY755" s="166">
        <v>242</v>
      </c>
      <c r="EZ755" s="166">
        <v>242</v>
      </c>
      <c r="FA755" s="166">
        <v>242</v>
      </c>
      <c r="FB755" s="166">
        <v>242</v>
      </c>
      <c r="FC755" s="154">
        <v>242</v>
      </c>
      <c r="FD755" s="166">
        <v>242</v>
      </c>
      <c r="FE755" s="166">
        <v>242</v>
      </c>
      <c r="FF755" s="166">
        <v>242</v>
      </c>
      <c r="FG755" s="166">
        <v>242</v>
      </c>
      <c r="FH755" s="166">
        <v>242</v>
      </c>
      <c r="FI755" s="154">
        <v>242</v>
      </c>
      <c r="FJ755" s="154">
        <v>242</v>
      </c>
      <c r="FK755" s="154">
        <v>242</v>
      </c>
      <c r="FL755" s="154">
        <v>242</v>
      </c>
      <c r="FM755" s="154">
        <v>242</v>
      </c>
      <c r="FN755" s="154">
        <v>242</v>
      </c>
      <c r="FO755" s="154">
        <v>242</v>
      </c>
      <c r="FP755" s="154">
        <v>242</v>
      </c>
      <c r="FQ755" s="154">
        <v>242</v>
      </c>
      <c r="FR755" s="166">
        <v>242</v>
      </c>
      <c r="FS755" s="166">
        <v>242</v>
      </c>
      <c r="FT755" s="166">
        <v>242</v>
      </c>
      <c r="FU755" s="166">
        <v>242</v>
      </c>
      <c r="FV755" s="166">
        <v>242</v>
      </c>
      <c r="FW755" s="166">
        <v>242</v>
      </c>
      <c r="FX755" s="166">
        <v>242</v>
      </c>
      <c r="FY755" s="154">
        <v>242</v>
      </c>
      <c r="FZ755" s="154">
        <v>242</v>
      </c>
      <c r="GA755" s="154">
        <v>242</v>
      </c>
      <c r="GB755" s="154">
        <v>242</v>
      </c>
      <c r="GC755" s="154">
        <v>242</v>
      </c>
      <c r="GD755" s="154">
        <v>242</v>
      </c>
      <c r="GE755" s="154">
        <v>242</v>
      </c>
      <c r="GF755" s="154">
        <v>242</v>
      </c>
      <c r="GG755" s="154">
        <v>242</v>
      </c>
      <c r="GH755" s="154">
        <v>242</v>
      </c>
      <c r="GI755" s="154">
        <v>242</v>
      </c>
      <c r="GJ755" s="154">
        <v>242</v>
      </c>
      <c r="GK755" s="166">
        <v>242</v>
      </c>
      <c r="GL755" s="166">
        <v>242</v>
      </c>
      <c r="GM755" s="166">
        <v>242</v>
      </c>
      <c r="GN755" s="166">
        <v>242</v>
      </c>
      <c r="GO755" s="166">
        <v>242</v>
      </c>
      <c r="GP755" s="166">
        <v>242</v>
      </c>
      <c r="GQ755" s="166">
        <v>242</v>
      </c>
      <c r="GR755" s="166">
        <v>242</v>
      </c>
      <c r="GS755" s="166">
        <v>242</v>
      </c>
      <c r="GT755" s="166">
        <v>242</v>
      </c>
      <c r="GU755" s="166">
        <v>242</v>
      </c>
      <c r="GV755" s="166">
        <v>242</v>
      </c>
      <c r="GW755" s="166">
        <v>242</v>
      </c>
      <c r="GX755" s="154">
        <v>242</v>
      </c>
      <c r="GY755" s="166">
        <v>242</v>
      </c>
      <c r="GZ755" s="166">
        <v>242</v>
      </c>
      <c r="HA755" s="166">
        <v>242</v>
      </c>
      <c r="HB755" s="166">
        <v>242</v>
      </c>
      <c r="HC755" s="166">
        <v>242</v>
      </c>
      <c r="HD755" s="166">
        <v>242</v>
      </c>
      <c r="HE755" s="166">
        <v>242</v>
      </c>
      <c r="HF755" s="166">
        <v>242</v>
      </c>
      <c r="HG755" s="154">
        <v>242</v>
      </c>
      <c r="HH755" s="154">
        <v>242</v>
      </c>
      <c r="HI755" s="166">
        <v>242</v>
      </c>
      <c r="HJ755" s="154">
        <v>243</v>
      </c>
      <c r="HK755" s="154">
        <v>242</v>
      </c>
      <c r="HL755" s="166">
        <v>242</v>
      </c>
      <c r="HM755" s="154">
        <v>242</v>
      </c>
      <c r="HN755" s="154">
        <v>242</v>
      </c>
      <c r="HO755" s="166">
        <v>242</v>
      </c>
      <c r="HP755" s="154">
        <v>242</v>
      </c>
      <c r="HQ755" s="154">
        <v>242</v>
      </c>
      <c r="HR755" s="166">
        <v>242</v>
      </c>
      <c r="HS755" s="154">
        <v>242</v>
      </c>
      <c r="HT755" s="151">
        <v>242</v>
      </c>
      <c r="HU755" s="151">
        <v>242</v>
      </c>
      <c r="HV755" s="151">
        <v>242</v>
      </c>
      <c r="HW755" s="170">
        <v>242</v>
      </c>
    </row>
    <row r="756" spans="1:231">
      <c r="A756" s="145">
        <f t="shared" si="61"/>
        <v>43924</v>
      </c>
      <c r="B756" s="220">
        <f>'Age&amp;Sex by occurrence date'!$GSP22</f>
        <v>223</v>
      </c>
      <c r="C756" s="220">
        <v>222</v>
      </c>
      <c r="D756" s="220">
        <v>222</v>
      </c>
      <c r="E756" s="220">
        <v>222</v>
      </c>
      <c r="F756" s="220">
        <v>222</v>
      </c>
      <c r="G756" s="220">
        <v>222</v>
      </c>
      <c r="H756" s="220">
        <v>222</v>
      </c>
      <c r="I756" s="220">
        <v>222</v>
      </c>
      <c r="J756" s="220">
        <v>222</v>
      </c>
      <c r="K756" s="220">
        <v>222</v>
      </c>
      <c r="L756" s="220">
        <v>222</v>
      </c>
      <c r="M756" s="220">
        <v>222</v>
      </c>
      <c r="N756" s="220">
        <v>222</v>
      </c>
      <c r="O756" s="220">
        <v>222</v>
      </c>
      <c r="P756" s="220">
        <v>222</v>
      </c>
      <c r="Q756" s="220">
        <v>222</v>
      </c>
      <c r="R756" s="220">
        <v>222</v>
      </c>
      <c r="S756" s="220">
        <v>222</v>
      </c>
      <c r="T756" s="220">
        <v>222</v>
      </c>
      <c r="U756" s="220">
        <v>222</v>
      </c>
      <c r="V756" s="220">
        <v>222</v>
      </c>
      <c r="W756" s="220">
        <v>222</v>
      </c>
      <c r="X756" s="220">
        <v>222</v>
      </c>
      <c r="Y756" s="220">
        <v>222</v>
      </c>
      <c r="Z756" s="220">
        <v>222</v>
      </c>
      <c r="AA756" s="220">
        <v>222</v>
      </c>
      <c r="AB756" s="220">
        <v>222</v>
      </c>
      <c r="AC756" s="220">
        <v>222</v>
      </c>
      <c r="AD756" s="220">
        <v>222</v>
      </c>
      <c r="AE756" s="220">
        <v>222</v>
      </c>
      <c r="AF756" s="220">
        <v>222</v>
      </c>
      <c r="AG756" s="220">
        <v>222</v>
      </c>
      <c r="AH756" s="220">
        <v>222</v>
      </c>
      <c r="AI756" s="220">
        <v>222</v>
      </c>
      <c r="AJ756" s="220">
        <v>222</v>
      </c>
      <c r="AK756" s="220">
        <v>222</v>
      </c>
      <c r="AL756" s="220">
        <v>222</v>
      </c>
      <c r="AM756" s="220">
        <v>222</v>
      </c>
      <c r="AN756" s="220">
        <v>222</v>
      </c>
      <c r="AO756" s="220">
        <v>222</v>
      </c>
      <c r="AP756" s="220">
        <v>222</v>
      </c>
      <c r="AQ756" s="220">
        <v>222</v>
      </c>
      <c r="AR756" s="220">
        <v>222</v>
      </c>
      <c r="AS756" s="220">
        <v>222</v>
      </c>
      <c r="AT756" s="220">
        <v>222</v>
      </c>
      <c r="AU756" s="220">
        <v>222</v>
      </c>
      <c r="AV756" s="220">
        <v>222</v>
      </c>
      <c r="AW756" s="220">
        <v>222</v>
      </c>
      <c r="AX756" s="220">
        <v>222</v>
      </c>
      <c r="AY756" s="220">
        <v>222</v>
      </c>
      <c r="AZ756" s="220">
        <v>222</v>
      </c>
      <c r="BA756" s="220">
        <v>222</v>
      </c>
      <c r="BB756" s="220">
        <v>222</v>
      </c>
      <c r="BC756" s="220">
        <v>222</v>
      </c>
      <c r="BD756" s="220">
        <v>222</v>
      </c>
      <c r="BE756" s="220">
        <v>222</v>
      </c>
      <c r="BF756" s="220">
        <v>222</v>
      </c>
      <c r="BG756" s="220">
        <v>222</v>
      </c>
      <c r="BH756" s="220">
        <v>222</v>
      </c>
      <c r="BI756" s="220">
        <v>222</v>
      </c>
      <c r="BJ756" s="220">
        <v>222</v>
      </c>
      <c r="BK756" s="220">
        <v>222</v>
      </c>
      <c r="BL756" s="220">
        <v>222</v>
      </c>
      <c r="BM756" s="220">
        <v>222</v>
      </c>
      <c r="BN756" s="220">
        <v>222</v>
      </c>
      <c r="BO756" s="220">
        <v>222</v>
      </c>
      <c r="BP756" s="220">
        <v>222</v>
      </c>
      <c r="BQ756" s="220">
        <v>222</v>
      </c>
      <c r="BR756" s="220">
        <v>222</v>
      </c>
      <c r="BS756" s="220">
        <v>222</v>
      </c>
      <c r="BT756" s="220">
        <v>222</v>
      </c>
      <c r="BU756" s="220">
        <v>222</v>
      </c>
      <c r="BV756" s="220">
        <v>222</v>
      </c>
      <c r="BW756" s="220">
        <v>222</v>
      </c>
      <c r="BX756" s="220">
        <v>222</v>
      </c>
      <c r="BY756" s="220">
        <v>222</v>
      </c>
      <c r="BZ756" s="220">
        <v>222</v>
      </c>
      <c r="CA756" s="220">
        <v>222</v>
      </c>
      <c r="CB756" s="220">
        <v>222</v>
      </c>
      <c r="CC756" s="220">
        <v>222</v>
      </c>
      <c r="CD756" s="220">
        <v>222</v>
      </c>
      <c r="CE756" s="220">
        <v>222</v>
      </c>
      <c r="CF756" s="220">
        <v>222</v>
      </c>
      <c r="CG756" s="220">
        <v>222</v>
      </c>
      <c r="CH756" s="220">
        <v>222</v>
      </c>
      <c r="CI756" s="220">
        <v>222</v>
      </c>
      <c r="CJ756" s="220">
        <v>222</v>
      </c>
      <c r="CK756" s="220">
        <v>222</v>
      </c>
      <c r="CL756" s="220">
        <v>222</v>
      </c>
      <c r="CM756" s="220">
        <v>222</v>
      </c>
      <c r="CN756" s="220">
        <v>222</v>
      </c>
      <c r="CO756" s="220">
        <v>222</v>
      </c>
      <c r="CP756" s="220">
        <v>222</v>
      </c>
      <c r="CQ756" s="220">
        <v>222</v>
      </c>
      <c r="CR756" s="220">
        <v>222</v>
      </c>
      <c r="CS756" s="220">
        <v>222</v>
      </c>
      <c r="CT756" s="220">
        <v>222</v>
      </c>
      <c r="CU756" s="220">
        <v>222</v>
      </c>
      <c r="CV756" s="220">
        <v>222</v>
      </c>
      <c r="CW756" s="220">
        <v>222</v>
      </c>
      <c r="CX756" s="220">
        <v>222</v>
      </c>
      <c r="CY756" s="220">
        <v>222</v>
      </c>
      <c r="CZ756" s="220">
        <v>222</v>
      </c>
      <c r="DA756" s="220">
        <v>222</v>
      </c>
      <c r="DB756" s="220">
        <v>222</v>
      </c>
      <c r="DC756" s="220">
        <v>222</v>
      </c>
      <c r="DD756" s="220">
        <v>222</v>
      </c>
      <c r="DE756" s="220">
        <v>222</v>
      </c>
      <c r="DF756" s="220">
        <v>222</v>
      </c>
      <c r="DG756" s="220">
        <v>222</v>
      </c>
      <c r="DH756" s="220">
        <v>222</v>
      </c>
      <c r="DI756" s="220">
        <v>222</v>
      </c>
      <c r="DJ756" s="220">
        <v>222</v>
      </c>
      <c r="DK756" s="220">
        <v>222</v>
      </c>
      <c r="DL756" s="220">
        <v>222</v>
      </c>
      <c r="DM756" s="220">
        <v>222</v>
      </c>
      <c r="DN756" s="220">
        <v>222</v>
      </c>
      <c r="DO756" s="220">
        <v>222</v>
      </c>
      <c r="DP756" s="220">
        <v>222</v>
      </c>
      <c r="DQ756" s="220">
        <v>222</v>
      </c>
      <c r="DR756" s="220">
        <v>222</v>
      </c>
      <c r="DS756" s="220">
        <v>222</v>
      </c>
      <c r="DT756" s="220">
        <v>222</v>
      </c>
      <c r="DU756" s="220">
        <v>222</v>
      </c>
      <c r="DV756" s="220">
        <v>222</v>
      </c>
      <c r="DW756" s="220">
        <v>222</v>
      </c>
      <c r="DX756" s="220">
        <v>222</v>
      </c>
      <c r="DY756" s="220">
        <v>222</v>
      </c>
      <c r="DZ756" s="220">
        <v>222</v>
      </c>
      <c r="EA756" s="220">
        <v>222</v>
      </c>
      <c r="EB756" s="220">
        <v>222</v>
      </c>
      <c r="EC756" s="220">
        <v>222</v>
      </c>
      <c r="ED756" s="220">
        <v>222</v>
      </c>
      <c r="EE756" s="220">
        <v>222</v>
      </c>
      <c r="EF756" s="220">
        <v>222</v>
      </c>
      <c r="EG756" s="220">
        <v>222</v>
      </c>
      <c r="EH756" s="220">
        <v>222</v>
      </c>
      <c r="EI756" s="220">
        <v>222</v>
      </c>
      <c r="EJ756" s="220">
        <v>222</v>
      </c>
      <c r="EK756" s="220">
        <v>222</v>
      </c>
      <c r="EL756" s="220">
        <v>222</v>
      </c>
      <c r="EM756" s="220">
        <v>222</v>
      </c>
      <c r="EN756" s="242">
        <v>222</v>
      </c>
      <c r="EO756" s="232">
        <v>222</v>
      </c>
      <c r="EP756" s="227">
        <v>222</v>
      </c>
      <c r="EQ756" s="154">
        <v>222</v>
      </c>
      <c r="ER756" s="154">
        <v>222</v>
      </c>
      <c r="ES756" s="154">
        <v>222</v>
      </c>
      <c r="ET756" s="154">
        <v>222</v>
      </c>
      <c r="EU756" s="154">
        <v>222</v>
      </c>
      <c r="EV756" s="166">
        <v>222</v>
      </c>
      <c r="EW756" s="154">
        <v>222</v>
      </c>
      <c r="EX756" s="154">
        <v>222</v>
      </c>
      <c r="EY756" s="154">
        <v>222</v>
      </c>
      <c r="EZ756" s="154">
        <v>222</v>
      </c>
      <c r="FA756" s="154">
        <v>222</v>
      </c>
      <c r="FB756" s="166">
        <v>222</v>
      </c>
      <c r="FC756" s="154">
        <v>222</v>
      </c>
      <c r="FD756" s="154">
        <v>222</v>
      </c>
      <c r="FE756" s="166">
        <v>222</v>
      </c>
      <c r="FF756" s="154">
        <v>222</v>
      </c>
      <c r="FG756" s="154">
        <v>222</v>
      </c>
      <c r="FH756" s="154">
        <v>222</v>
      </c>
      <c r="FI756" s="166">
        <v>222</v>
      </c>
      <c r="FJ756" s="166">
        <v>222</v>
      </c>
      <c r="FK756" s="166">
        <v>222</v>
      </c>
      <c r="FL756" s="166">
        <v>222</v>
      </c>
      <c r="FM756" s="166">
        <v>222</v>
      </c>
      <c r="FN756" s="166">
        <v>222</v>
      </c>
      <c r="FO756" s="166">
        <v>222</v>
      </c>
      <c r="FP756" s="166">
        <v>222</v>
      </c>
      <c r="FQ756" s="166">
        <v>222</v>
      </c>
      <c r="FR756" s="154">
        <v>222</v>
      </c>
      <c r="FS756" s="154">
        <v>222</v>
      </c>
      <c r="FT756" s="154">
        <v>222</v>
      </c>
      <c r="FU756" s="154">
        <v>222</v>
      </c>
      <c r="FV756" s="154">
        <v>222</v>
      </c>
      <c r="FW756" s="154">
        <v>222</v>
      </c>
      <c r="FX756" s="154">
        <v>222</v>
      </c>
      <c r="FY756" s="154">
        <v>222</v>
      </c>
      <c r="FZ756" s="154">
        <v>222</v>
      </c>
      <c r="GA756" s="154">
        <v>222</v>
      </c>
      <c r="GB756" s="154">
        <v>222</v>
      </c>
      <c r="GC756" s="154">
        <v>222</v>
      </c>
      <c r="GD756" s="154">
        <v>222</v>
      </c>
      <c r="GE756" s="154">
        <v>222</v>
      </c>
      <c r="GF756" s="154">
        <v>222</v>
      </c>
      <c r="GG756" s="154">
        <v>222</v>
      </c>
      <c r="GH756" s="154">
        <v>222</v>
      </c>
      <c r="GI756" s="154">
        <v>222</v>
      </c>
      <c r="GJ756" s="154">
        <v>222</v>
      </c>
      <c r="GK756" s="154">
        <v>222</v>
      </c>
      <c r="GL756" s="154">
        <v>222</v>
      </c>
      <c r="GM756" s="154">
        <v>222</v>
      </c>
      <c r="GN756" s="154">
        <v>222</v>
      </c>
      <c r="GO756" s="154">
        <v>222</v>
      </c>
      <c r="GP756" s="154">
        <v>222</v>
      </c>
      <c r="GQ756" s="154">
        <v>222</v>
      </c>
      <c r="GR756" s="154">
        <v>222</v>
      </c>
      <c r="GS756" s="154">
        <v>222</v>
      </c>
      <c r="GT756" s="154">
        <v>222</v>
      </c>
      <c r="GU756" s="154">
        <v>222</v>
      </c>
      <c r="GV756" s="154">
        <v>222</v>
      </c>
      <c r="GW756" s="154">
        <v>222</v>
      </c>
      <c r="GX756" s="154">
        <v>222</v>
      </c>
      <c r="GY756" s="166">
        <v>222</v>
      </c>
      <c r="GZ756" s="166">
        <v>222</v>
      </c>
      <c r="HA756" s="166">
        <v>222</v>
      </c>
      <c r="HB756" s="166">
        <v>222</v>
      </c>
      <c r="HC756" s="166">
        <v>222</v>
      </c>
      <c r="HD756" s="166">
        <v>222</v>
      </c>
      <c r="HE756" s="166">
        <v>222</v>
      </c>
      <c r="HF756" s="166">
        <v>222</v>
      </c>
      <c r="HG756" s="154">
        <v>222</v>
      </c>
      <c r="HH756" s="154">
        <v>222</v>
      </c>
      <c r="HI756" s="166">
        <v>222</v>
      </c>
      <c r="HJ756" s="154">
        <v>223</v>
      </c>
      <c r="HK756" s="154">
        <v>222</v>
      </c>
      <c r="HL756" s="166">
        <v>222</v>
      </c>
      <c r="HM756" s="154">
        <v>222</v>
      </c>
      <c r="HN756" s="154">
        <v>222</v>
      </c>
      <c r="HO756" s="166">
        <v>222</v>
      </c>
      <c r="HP756" s="154">
        <v>222</v>
      </c>
      <c r="HQ756" s="154">
        <v>222</v>
      </c>
      <c r="HR756" s="166">
        <v>222</v>
      </c>
      <c r="HS756" s="154">
        <v>222</v>
      </c>
      <c r="HT756" s="151">
        <v>222</v>
      </c>
      <c r="HU756" s="151">
        <v>222</v>
      </c>
      <c r="HV756" s="151">
        <v>222</v>
      </c>
      <c r="HW756" s="170">
        <v>222</v>
      </c>
    </row>
    <row r="757" spans="1:231">
      <c r="A757" s="145">
        <f t="shared" si="61"/>
        <v>43923</v>
      </c>
      <c r="B757" s="220">
        <f>'Age&amp;Sex by occurrence date'!$GSW22</f>
        <v>205</v>
      </c>
      <c r="C757" s="220">
        <v>204</v>
      </c>
      <c r="D757" s="220">
        <v>204</v>
      </c>
      <c r="E757" s="220">
        <v>204</v>
      </c>
      <c r="F757" s="220">
        <v>204</v>
      </c>
      <c r="G757" s="220">
        <v>204</v>
      </c>
      <c r="H757" s="220">
        <v>204</v>
      </c>
      <c r="I757" s="220">
        <v>204</v>
      </c>
      <c r="J757" s="220">
        <v>204</v>
      </c>
      <c r="K757" s="220">
        <v>204</v>
      </c>
      <c r="L757" s="220">
        <v>204</v>
      </c>
      <c r="M757" s="220">
        <v>204</v>
      </c>
      <c r="N757" s="220">
        <v>204</v>
      </c>
      <c r="O757" s="220">
        <v>204</v>
      </c>
      <c r="P757" s="220">
        <v>204</v>
      </c>
      <c r="Q757" s="220">
        <v>204</v>
      </c>
      <c r="R757" s="220">
        <v>204</v>
      </c>
      <c r="S757" s="220">
        <v>204</v>
      </c>
      <c r="T757" s="220">
        <v>204</v>
      </c>
      <c r="U757" s="220">
        <v>204</v>
      </c>
      <c r="V757" s="220">
        <v>204</v>
      </c>
      <c r="W757" s="220">
        <v>204</v>
      </c>
      <c r="X757" s="220">
        <v>204</v>
      </c>
      <c r="Y757" s="220">
        <v>204</v>
      </c>
      <c r="Z757" s="220">
        <v>204</v>
      </c>
      <c r="AA757" s="220">
        <v>204</v>
      </c>
      <c r="AB757" s="220">
        <v>204</v>
      </c>
      <c r="AC757" s="220">
        <v>204</v>
      </c>
      <c r="AD757" s="220">
        <v>204</v>
      </c>
      <c r="AE757" s="220">
        <v>204</v>
      </c>
      <c r="AF757" s="220">
        <v>204</v>
      </c>
      <c r="AG757" s="220">
        <v>204</v>
      </c>
      <c r="AH757" s="220">
        <v>204</v>
      </c>
      <c r="AI757" s="220">
        <v>204</v>
      </c>
      <c r="AJ757" s="220">
        <v>204</v>
      </c>
      <c r="AK757" s="220">
        <v>204</v>
      </c>
      <c r="AL757" s="220">
        <v>204</v>
      </c>
      <c r="AM757" s="220">
        <v>204</v>
      </c>
      <c r="AN757" s="220">
        <v>204</v>
      </c>
      <c r="AO757" s="220">
        <v>204</v>
      </c>
      <c r="AP757" s="220">
        <v>204</v>
      </c>
      <c r="AQ757" s="220">
        <v>204</v>
      </c>
      <c r="AR757" s="220">
        <v>204</v>
      </c>
      <c r="AS757" s="220">
        <v>204</v>
      </c>
      <c r="AT757" s="220">
        <v>204</v>
      </c>
      <c r="AU757" s="220">
        <v>204</v>
      </c>
      <c r="AV757" s="220">
        <v>204</v>
      </c>
      <c r="AW757" s="220">
        <v>204</v>
      </c>
      <c r="AX757" s="220">
        <v>204</v>
      </c>
      <c r="AY757" s="220">
        <v>204</v>
      </c>
      <c r="AZ757" s="220">
        <v>204</v>
      </c>
      <c r="BA757" s="220">
        <v>204</v>
      </c>
      <c r="BB757" s="220">
        <v>204</v>
      </c>
      <c r="BC757" s="220">
        <v>204</v>
      </c>
      <c r="BD757" s="220">
        <v>204</v>
      </c>
      <c r="BE757" s="220">
        <v>204</v>
      </c>
      <c r="BF757" s="220">
        <v>204</v>
      </c>
      <c r="BG757" s="220">
        <v>204</v>
      </c>
      <c r="BH757" s="220">
        <v>204</v>
      </c>
      <c r="BI757" s="220">
        <v>204</v>
      </c>
      <c r="BJ757" s="220">
        <v>204</v>
      </c>
      <c r="BK757" s="220">
        <v>204</v>
      </c>
      <c r="BL757" s="220">
        <v>204</v>
      </c>
      <c r="BM757" s="220">
        <v>204</v>
      </c>
      <c r="BN757" s="220">
        <v>204</v>
      </c>
      <c r="BO757" s="220">
        <v>204</v>
      </c>
      <c r="BP757" s="220">
        <v>204</v>
      </c>
      <c r="BQ757" s="220">
        <v>204</v>
      </c>
      <c r="BR757" s="220">
        <v>204</v>
      </c>
      <c r="BS757" s="220">
        <v>204</v>
      </c>
      <c r="BT757" s="220">
        <v>204</v>
      </c>
      <c r="BU757" s="220">
        <v>204</v>
      </c>
      <c r="BV757" s="220">
        <v>204</v>
      </c>
      <c r="BW757" s="220">
        <v>204</v>
      </c>
      <c r="BX757" s="220">
        <v>204</v>
      </c>
      <c r="BY757" s="220">
        <v>204</v>
      </c>
      <c r="BZ757" s="220">
        <v>204</v>
      </c>
      <c r="CA757" s="220">
        <v>204</v>
      </c>
      <c r="CB757" s="220">
        <v>204</v>
      </c>
      <c r="CC757" s="220">
        <v>204</v>
      </c>
      <c r="CD757" s="220">
        <v>204</v>
      </c>
      <c r="CE757" s="220">
        <v>204</v>
      </c>
      <c r="CF757" s="220">
        <v>204</v>
      </c>
      <c r="CG757" s="220">
        <v>204</v>
      </c>
      <c r="CH757" s="220">
        <v>204</v>
      </c>
      <c r="CI757" s="220">
        <v>204</v>
      </c>
      <c r="CJ757" s="220">
        <v>204</v>
      </c>
      <c r="CK757" s="220">
        <v>204</v>
      </c>
      <c r="CL757" s="220">
        <v>204</v>
      </c>
      <c r="CM757" s="220">
        <v>204</v>
      </c>
      <c r="CN757" s="220">
        <v>204</v>
      </c>
      <c r="CO757" s="220">
        <v>204</v>
      </c>
      <c r="CP757" s="220">
        <v>204</v>
      </c>
      <c r="CQ757" s="220">
        <v>204</v>
      </c>
      <c r="CR757" s="220">
        <v>204</v>
      </c>
      <c r="CS757" s="220">
        <v>204</v>
      </c>
      <c r="CT757" s="220">
        <v>204</v>
      </c>
      <c r="CU757" s="220">
        <v>204</v>
      </c>
      <c r="CV757" s="220">
        <v>204</v>
      </c>
      <c r="CW757" s="220">
        <v>204</v>
      </c>
      <c r="CX757" s="220">
        <v>204</v>
      </c>
      <c r="CY757" s="220">
        <v>204</v>
      </c>
      <c r="CZ757" s="220">
        <v>204</v>
      </c>
      <c r="DA757" s="220">
        <v>204</v>
      </c>
      <c r="DB757" s="220">
        <v>204</v>
      </c>
      <c r="DC757" s="220">
        <v>204</v>
      </c>
      <c r="DD757" s="220">
        <v>204</v>
      </c>
      <c r="DE757" s="220">
        <v>204</v>
      </c>
      <c r="DF757" s="220">
        <v>204</v>
      </c>
      <c r="DG757" s="220">
        <v>204</v>
      </c>
      <c r="DH757" s="220">
        <v>204</v>
      </c>
      <c r="DI757" s="220">
        <v>204</v>
      </c>
      <c r="DJ757" s="220">
        <v>204</v>
      </c>
      <c r="DK757" s="220">
        <v>204</v>
      </c>
      <c r="DL757" s="220">
        <v>204</v>
      </c>
      <c r="DM757" s="220">
        <v>204</v>
      </c>
      <c r="DN757" s="220">
        <v>204</v>
      </c>
      <c r="DO757" s="220">
        <v>204</v>
      </c>
      <c r="DP757" s="220">
        <v>204</v>
      </c>
      <c r="DQ757" s="220">
        <v>204</v>
      </c>
      <c r="DR757" s="220">
        <v>204</v>
      </c>
      <c r="DS757" s="220">
        <v>204</v>
      </c>
      <c r="DT757" s="220">
        <v>204</v>
      </c>
      <c r="DU757" s="220">
        <v>204</v>
      </c>
      <c r="DV757" s="220">
        <v>204</v>
      </c>
      <c r="DW757" s="220">
        <v>204</v>
      </c>
      <c r="DX757" s="220">
        <v>204</v>
      </c>
      <c r="DY757" s="220">
        <v>204</v>
      </c>
      <c r="DZ757" s="220">
        <v>204</v>
      </c>
      <c r="EA757" s="220">
        <v>204</v>
      </c>
      <c r="EB757" s="220">
        <v>204</v>
      </c>
      <c r="EC757" s="220">
        <v>204</v>
      </c>
      <c r="ED757" s="220">
        <v>204</v>
      </c>
      <c r="EE757" s="220">
        <v>204</v>
      </c>
      <c r="EF757" s="220">
        <v>204</v>
      </c>
      <c r="EG757" s="220">
        <v>204</v>
      </c>
      <c r="EH757" s="220">
        <v>204</v>
      </c>
      <c r="EI757" s="220">
        <v>204</v>
      </c>
      <c r="EJ757" s="220">
        <v>204</v>
      </c>
      <c r="EK757" s="220">
        <v>204</v>
      </c>
      <c r="EL757" s="220">
        <v>204</v>
      </c>
      <c r="EM757" s="220">
        <v>204</v>
      </c>
      <c r="EN757" s="242">
        <v>204</v>
      </c>
      <c r="EO757" s="232">
        <v>204</v>
      </c>
      <c r="EP757" s="227">
        <v>204</v>
      </c>
      <c r="EQ757" s="154">
        <v>204</v>
      </c>
      <c r="ER757" s="154">
        <v>204</v>
      </c>
      <c r="ES757" s="154">
        <v>204</v>
      </c>
      <c r="ET757" s="154">
        <v>204</v>
      </c>
      <c r="EU757" s="154">
        <v>204</v>
      </c>
      <c r="EV757" s="154">
        <v>204</v>
      </c>
      <c r="EW757" s="166">
        <v>204</v>
      </c>
      <c r="EX757" s="166">
        <v>204</v>
      </c>
      <c r="EY757" s="166">
        <v>204</v>
      </c>
      <c r="EZ757" s="166">
        <v>204</v>
      </c>
      <c r="FA757" s="166">
        <v>204</v>
      </c>
      <c r="FB757" s="154">
        <v>204</v>
      </c>
      <c r="FC757" s="166">
        <v>204</v>
      </c>
      <c r="FD757" s="154">
        <v>204</v>
      </c>
      <c r="FE757" s="154">
        <v>204</v>
      </c>
      <c r="FF757" s="166">
        <v>204</v>
      </c>
      <c r="FG757" s="154">
        <v>204</v>
      </c>
      <c r="FH757" s="166">
        <v>204</v>
      </c>
      <c r="FI757" s="166">
        <v>204</v>
      </c>
      <c r="FJ757" s="166">
        <v>204</v>
      </c>
      <c r="FK757" s="166">
        <v>204</v>
      </c>
      <c r="FL757" s="166">
        <v>204</v>
      </c>
      <c r="FM757" s="166">
        <v>204</v>
      </c>
      <c r="FN757" s="166">
        <v>204</v>
      </c>
      <c r="FO757" s="166">
        <v>204</v>
      </c>
      <c r="FP757" s="166">
        <v>204</v>
      </c>
      <c r="FQ757" s="166">
        <v>204</v>
      </c>
      <c r="FR757" s="166">
        <v>204</v>
      </c>
      <c r="FS757" s="166">
        <v>204</v>
      </c>
      <c r="FT757" s="166">
        <v>204</v>
      </c>
      <c r="FU757" s="166">
        <v>204</v>
      </c>
      <c r="FV757" s="166">
        <v>204</v>
      </c>
      <c r="FW757" s="166">
        <v>204</v>
      </c>
      <c r="FX757" s="166">
        <v>204</v>
      </c>
      <c r="FY757" s="166">
        <v>204</v>
      </c>
      <c r="FZ757" s="166">
        <v>204</v>
      </c>
      <c r="GA757" s="166">
        <v>204</v>
      </c>
      <c r="GB757" s="166">
        <v>204</v>
      </c>
      <c r="GC757" s="166">
        <v>204</v>
      </c>
      <c r="GD757" s="166">
        <v>204</v>
      </c>
      <c r="GE757" s="166">
        <v>204</v>
      </c>
      <c r="GF757" s="166">
        <v>204</v>
      </c>
      <c r="GG757" s="166">
        <v>204</v>
      </c>
      <c r="GH757" s="166">
        <v>204</v>
      </c>
      <c r="GI757" s="166">
        <v>204</v>
      </c>
      <c r="GJ757" s="166">
        <v>204</v>
      </c>
      <c r="GK757" s="154">
        <v>204</v>
      </c>
      <c r="GL757" s="154">
        <v>204</v>
      </c>
      <c r="GM757" s="154">
        <v>204</v>
      </c>
      <c r="GN757" s="154">
        <v>204</v>
      </c>
      <c r="GO757" s="154">
        <v>204</v>
      </c>
      <c r="GP757" s="154">
        <v>204</v>
      </c>
      <c r="GQ757" s="154">
        <v>204</v>
      </c>
      <c r="GR757" s="154">
        <v>204</v>
      </c>
      <c r="GS757" s="154">
        <v>204</v>
      </c>
      <c r="GT757" s="166">
        <v>204</v>
      </c>
      <c r="GU757" s="166">
        <v>204</v>
      </c>
      <c r="GV757" s="166">
        <v>204</v>
      </c>
      <c r="GW757" s="166">
        <v>204</v>
      </c>
      <c r="GX757" s="166">
        <v>204</v>
      </c>
      <c r="GY757" s="154">
        <v>204</v>
      </c>
      <c r="GZ757" s="154">
        <v>204</v>
      </c>
      <c r="HA757" s="154">
        <v>204</v>
      </c>
      <c r="HB757" s="154">
        <v>204</v>
      </c>
      <c r="HC757" s="154">
        <v>204</v>
      </c>
      <c r="HD757" s="154">
        <v>204</v>
      </c>
      <c r="HE757" s="154">
        <v>204</v>
      </c>
      <c r="HF757" s="166">
        <v>204</v>
      </c>
      <c r="HG757" s="154">
        <v>204</v>
      </c>
      <c r="HH757" s="154">
        <v>204</v>
      </c>
      <c r="HI757" s="166">
        <v>204</v>
      </c>
      <c r="HJ757" s="154">
        <v>205</v>
      </c>
      <c r="HK757" s="154">
        <v>204</v>
      </c>
      <c r="HL757" s="166">
        <v>204</v>
      </c>
      <c r="HM757" s="154">
        <v>204</v>
      </c>
      <c r="HN757" s="154">
        <v>204</v>
      </c>
      <c r="HO757" s="166">
        <v>204</v>
      </c>
      <c r="HP757" s="154">
        <v>204</v>
      </c>
      <c r="HQ757" s="154">
        <v>204</v>
      </c>
      <c r="HR757" s="166">
        <v>204</v>
      </c>
      <c r="HS757" s="154">
        <v>204</v>
      </c>
      <c r="HT757" s="151">
        <v>204</v>
      </c>
      <c r="HU757" s="151">
        <v>204</v>
      </c>
      <c r="HV757" s="151">
        <v>204</v>
      </c>
      <c r="HW757" s="170">
        <v>204</v>
      </c>
    </row>
    <row r="758" spans="1:231">
      <c r="A758" s="145">
        <f t="shared" si="61"/>
        <v>43922</v>
      </c>
      <c r="B758" s="220">
        <f>'Age&amp;Sex by occurrence date'!$GTD22</f>
        <v>185</v>
      </c>
      <c r="C758" s="220">
        <v>184</v>
      </c>
      <c r="D758" s="220">
        <v>184</v>
      </c>
      <c r="E758" s="220">
        <v>184</v>
      </c>
      <c r="F758" s="220">
        <v>184</v>
      </c>
      <c r="G758" s="220">
        <v>184</v>
      </c>
      <c r="H758" s="220">
        <v>184</v>
      </c>
      <c r="I758" s="220">
        <v>184</v>
      </c>
      <c r="J758" s="220">
        <v>184</v>
      </c>
      <c r="K758" s="220">
        <v>184</v>
      </c>
      <c r="L758" s="220">
        <v>184</v>
      </c>
      <c r="M758" s="220">
        <v>184</v>
      </c>
      <c r="N758" s="220">
        <v>184</v>
      </c>
      <c r="O758" s="220">
        <v>184</v>
      </c>
      <c r="P758" s="220">
        <v>184</v>
      </c>
      <c r="Q758" s="220">
        <v>184</v>
      </c>
      <c r="R758" s="220">
        <v>184</v>
      </c>
      <c r="S758" s="220">
        <v>184</v>
      </c>
      <c r="T758" s="220">
        <v>184</v>
      </c>
      <c r="U758" s="220">
        <v>184</v>
      </c>
      <c r="V758" s="220">
        <v>184</v>
      </c>
      <c r="W758" s="220">
        <v>184</v>
      </c>
      <c r="X758" s="220">
        <v>184</v>
      </c>
      <c r="Y758" s="220">
        <v>184</v>
      </c>
      <c r="Z758" s="220">
        <v>184</v>
      </c>
      <c r="AA758" s="220">
        <v>184</v>
      </c>
      <c r="AB758" s="220">
        <v>184</v>
      </c>
      <c r="AC758" s="220">
        <v>184</v>
      </c>
      <c r="AD758" s="220">
        <v>184</v>
      </c>
      <c r="AE758" s="220">
        <v>184</v>
      </c>
      <c r="AF758" s="220">
        <v>184</v>
      </c>
      <c r="AG758" s="220">
        <v>184</v>
      </c>
      <c r="AH758" s="220">
        <v>184</v>
      </c>
      <c r="AI758" s="220">
        <v>184</v>
      </c>
      <c r="AJ758" s="220">
        <v>184</v>
      </c>
      <c r="AK758" s="220">
        <v>184</v>
      </c>
      <c r="AL758" s="220">
        <v>184</v>
      </c>
      <c r="AM758" s="220">
        <v>184</v>
      </c>
      <c r="AN758" s="220">
        <v>184</v>
      </c>
      <c r="AO758" s="220">
        <v>184</v>
      </c>
      <c r="AP758" s="220">
        <v>184</v>
      </c>
      <c r="AQ758" s="220">
        <v>184</v>
      </c>
      <c r="AR758" s="220">
        <v>184</v>
      </c>
      <c r="AS758" s="220">
        <v>184</v>
      </c>
      <c r="AT758" s="220">
        <v>184</v>
      </c>
      <c r="AU758" s="220">
        <v>184</v>
      </c>
      <c r="AV758" s="220">
        <v>184</v>
      </c>
      <c r="AW758" s="220">
        <v>184</v>
      </c>
      <c r="AX758" s="220">
        <v>184</v>
      </c>
      <c r="AY758" s="220">
        <v>184</v>
      </c>
      <c r="AZ758" s="220">
        <v>184</v>
      </c>
      <c r="BA758" s="220">
        <v>184</v>
      </c>
      <c r="BB758" s="220">
        <v>184</v>
      </c>
      <c r="BC758" s="220">
        <v>184</v>
      </c>
      <c r="BD758" s="220">
        <v>184</v>
      </c>
      <c r="BE758" s="220">
        <v>184</v>
      </c>
      <c r="BF758" s="220">
        <v>184</v>
      </c>
      <c r="BG758" s="220">
        <v>184</v>
      </c>
      <c r="BH758" s="220">
        <v>184</v>
      </c>
      <c r="BI758" s="220">
        <v>184</v>
      </c>
      <c r="BJ758" s="220">
        <v>184</v>
      </c>
      <c r="BK758" s="220">
        <v>184</v>
      </c>
      <c r="BL758" s="220">
        <v>184</v>
      </c>
      <c r="BM758" s="220">
        <v>184</v>
      </c>
      <c r="BN758" s="220">
        <v>184</v>
      </c>
      <c r="BO758" s="220">
        <v>184</v>
      </c>
      <c r="BP758" s="220">
        <v>184</v>
      </c>
      <c r="BQ758" s="220">
        <v>184</v>
      </c>
      <c r="BR758" s="220">
        <v>184</v>
      </c>
      <c r="BS758" s="220">
        <v>184</v>
      </c>
      <c r="BT758" s="220">
        <v>184</v>
      </c>
      <c r="BU758" s="220">
        <v>184</v>
      </c>
      <c r="BV758" s="220">
        <v>184</v>
      </c>
      <c r="BW758" s="220">
        <v>184</v>
      </c>
      <c r="BX758" s="220">
        <v>184</v>
      </c>
      <c r="BY758" s="220">
        <v>184</v>
      </c>
      <c r="BZ758" s="220">
        <v>184</v>
      </c>
      <c r="CA758" s="220">
        <v>184</v>
      </c>
      <c r="CB758" s="220">
        <v>184</v>
      </c>
      <c r="CC758" s="220">
        <v>184</v>
      </c>
      <c r="CD758" s="220">
        <v>184</v>
      </c>
      <c r="CE758" s="220">
        <v>184</v>
      </c>
      <c r="CF758" s="220">
        <v>184</v>
      </c>
      <c r="CG758" s="220">
        <v>184</v>
      </c>
      <c r="CH758" s="220">
        <v>184</v>
      </c>
      <c r="CI758" s="220">
        <v>184</v>
      </c>
      <c r="CJ758" s="220">
        <v>184</v>
      </c>
      <c r="CK758" s="220">
        <v>184</v>
      </c>
      <c r="CL758" s="220">
        <v>184</v>
      </c>
      <c r="CM758" s="220">
        <v>184</v>
      </c>
      <c r="CN758" s="220">
        <v>184</v>
      </c>
      <c r="CO758" s="220">
        <v>184</v>
      </c>
      <c r="CP758" s="220">
        <v>184</v>
      </c>
      <c r="CQ758" s="220">
        <v>184</v>
      </c>
      <c r="CR758" s="220">
        <v>184</v>
      </c>
      <c r="CS758" s="220">
        <v>184</v>
      </c>
      <c r="CT758" s="220">
        <v>184</v>
      </c>
      <c r="CU758" s="220">
        <v>184</v>
      </c>
      <c r="CV758" s="220">
        <v>184</v>
      </c>
      <c r="CW758" s="220">
        <v>184</v>
      </c>
      <c r="CX758" s="220">
        <v>184</v>
      </c>
      <c r="CY758" s="220">
        <v>184</v>
      </c>
      <c r="CZ758" s="220">
        <v>184</v>
      </c>
      <c r="DA758" s="220">
        <v>184</v>
      </c>
      <c r="DB758" s="220">
        <v>184</v>
      </c>
      <c r="DC758" s="220">
        <v>184</v>
      </c>
      <c r="DD758" s="220">
        <v>184</v>
      </c>
      <c r="DE758" s="220">
        <v>184</v>
      </c>
      <c r="DF758" s="220">
        <v>184</v>
      </c>
      <c r="DG758" s="220">
        <v>184</v>
      </c>
      <c r="DH758" s="220">
        <v>184</v>
      </c>
      <c r="DI758" s="220">
        <v>184</v>
      </c>
      <c r="DJ758" s="220">
        <v>184</v>
      </c>
      <c r="DK758" s="220">
        <v>184</v>
      </c>
      <c r="DL758" s="220">
        <v>184</v>
      </c>
      <c r="DM758" s="220">
        <v>184</v>
      </c>
      <c r="DN758" s="220">
        <v>184</v>
      </c>
      <c r="DO758" s="220">
        <v>184</v>
      </c>
      <c r="DP758" s="220">
        <v>184</v>
      </c>
      <c r="DQ758" s="220">
        <v>184</v>
      </c>
      <c r="DR758" s="220">
        <v>184</v>
      </c>
      <c r="DS758" s="220">
        <v>184</v>
      </c>
      <c r="DT758" s="220">
        <v>184</v>
      </c>
      <c r="DU758" s="220">
        <v>184</v>
      </c>
      <c r="DV758" s="220">
        <v>184</v>
      </c>
      <c r="DW758" s="220">
        <v>184</v>
      </c>
      <c r="DX758" s="220">
        <v>184</v>
      </c>
      <c r="DY758" s="220">
        <v>184</v>
      </c>
      <c r="DZ758" s="220">
        <v>184</v>
      </c>
      <c r="EA758" s="220">
        <v>184</v>
      </c>
      <c r="EB758" s="220">
        <v>184</v>
      </c>
      <c r="EC758" s="220">
        <v>184</v>
      </c>
      <c r="ED758" s="220">
        <v>184</v>
      </c>
      <c r="EE758" s="220">
        <v>184</v>
      </c>
      <c r="EF758" s="220">
        <v>184</v>
      </c>
      <c r="EG758" s="220">
        <v>184</v>
      </c>
      <c r="EH758" s="220">
        <v>184</v>
      </c>
      <c r="EI758" s="220">
        <v>184</v>
      </c>
      <c r="EJ758" s="220">
        <v>184</v>
      </c>
      <c r="EK758" s="220">
        <v>184</v>
      </c>
      <c r="EL758" s="220">
        <v>184</v>
      </c>
      <c r="EM758" s="220">
        <v>184</v>
      </c>
      <c r="EN758" s="242">
        <v>184</v>
      </c>
      <c r="EO758" s="232">
        <v>184</v>
      </c>
      <c r="EP758" s="228">
        <v>184</v>
      </c>
      <c r="EQ758" s="166">
        <v>184</v>
      </c>
      <c r="ER758" s="166">
        <v>184</v>
      </c>
      <c r="ES758" s="166">
        <v>184</v>
      </c>
      <c r="ET758" s="166">
        <v>184</v>
      </c>
      <c r="EU758" s="166">
        <v>184</v>
      </c>
      <c r="EV758" s="154">
        <v>184</v>
      </c>
      <c r="EW758" s="166">
        <v>184</v>
      </c>
      <c r="EX758" s="166">
        <v>184</v>
      </c>
      <c r="EY758" s="166">
        <v>184</v>
      </c>
      <c r="EZ758" s="166">
        <v>184</v>
      </c>
      <c r="FA758" s="166">
        <v>184</v>
      </c>
      <c r="FB758" s="154">
        <v>184</v>
      </c>
      <c r="FC758" s="154">
        <v>184</v>
      </c>
      <c r="FD758" s="154">
        <v>184</v>
      </c>
      <c r="FE758" s="154">
        <v>184</v>
      </c>
      <c r="FF758" s="166">
        <v>184</v>
      </c>
      <c r="FG758" s="166">
        <v>184</v>
      </c>
      <c r="FH758" s="166">
        <v>184</v>
      </c>
      <c r="FI758" s="154">
        <v>184</v>
      </c>
      <c r="FJ758" s="154">
        <v>184</v>
      </c>
      <c r="FK758" s="154">
        <v>184</v>
      </c>
      <c r="FL758" s="154">
        <v>184</v>
      </c>
      <c r="FM758" s="154">
        <v>184</v>
      </c>
      <c r="FN758" s="154">
        <v>184</v>
      </c>
      <c r="FO758" s="154">
        <v>184</v>
      </c>
      <c r="FP758" s="154">
        <v>184</v>
      </c>
      <c r="FQ758" s="154">
        <v>184</v>
      </c>
      <c r="FR758" s="166">
        <v>184</v>
      </c>
      <c r="FS758" s="166">
        <v>184</v>
      </c>
      <c r="FT758" s="166">
        <v>184</v>
      </c>
      <c r="FU758" s="166">
        <v>184</v>
      </c>
      <c r="FV758" s="166">
        <v>184</v>
      </c>
      <c r="FW758" s="166">
        <v>184</v>
      </c>
      <c r="FX758" s="166">
        <v>184</v>
      </c>
      <c r="FY758" s="166">
        <v>184</v>
      </c>
      <c r="FZ758" s="166">
        <v>184</v>
      </c>
      <c r="GA758" s="166">
        <v>184</v>
      </c>
      <c r="GB758" s="166">
        <v>184</v>
      </c>
      <c r="GC758" s="166">
        <v>184</v>
      </c>
      <c r="GD758" s="166">
        <v>184</v>
      </c>
      <c r="GE758" s="166">
        <v>184</v>
      </c>
      <c r="GF758" s="166">
        <v>184</v>
      </c>
      <c r="GG758" s="166">
        <v>184</v>
      </c>
      <c r="GH758" s="166">
        <v>184</v>
      </c>
      <c r="GI758" s="166">
        <v>184</v>
      </c>
      <c r="GJ758" s="166">
        <v>184</v>
      </c>
      <c r="GK758" s="166">
        <v>184</v>
      </c>
      <c r="GL758" s="166">
        <v>184</v>
      </c>
      <c r="GM758" s="166">
        <v>184</v>
      </c>
      <c r="GN758" s="166">
        <v>184</v>
      </c>
      <c r="GO758" s="166">
        <v>184</v>
      </c>
      <c r="GP758" s="166">
        <v>184</v>
      </c>
      <c r="GQ758" s="166">
        <v>184</v>
      </c>
      <c r="GR758" s="166">
        <v>184</v>
      </c>
      <c r="GS758" s="166">
        <v>184</v>
      </c>
      <c r="GT758" s="166">
        <v>184</v>
      </c>
      <c r="GU758" s="166">
        <v>184</v>
      </c>
      <c r="GV758" s="166">
        <v>184</v>
      </c>
      <c r="GW758" s="166">
        <v>184</v>
      </c>
      <c r="GX758" s="166">
        <v>184</v>
      </c>
      <c r="GY758" s="166">
        <v>184</v>
      </c>
      <c r="GZ758" s="166">
        <v>184</v>
      </c>
      <c r="HA758" s="166">
        <v>184</v>
      </c>
      <c r="HB758" s="166">
        <v>184</v>
      </c>
      <c r="HC758" s="166">
        <v>184</v>
      </c>
      <c r="HD758" s="166">
        <v>184</v>
      </c>
      <c r="HE758" s="166">
        <v>184</v>
      </c>
      <c r="HF758" s="166">
        <v>184</v>
      </c>
      <c r="HG758" s="154">
        <v>184</v>
      </c>
      <c r="HH758" s="154">
        <v>184</v>
      </c>
      <c r="HI758" s="166">
        <v>184</v>
      </c>
      <c r="HJ758" s="154">
        <v>185</v>
      </c>
      <c r="HK758" s="154">
        <v>184</v>
      </c>
      <c r="HL758" s="166">
        <v>184</v>
      </c>
      <c r="HM758" s="154">
        <v>184</v>
      </c>
      <c r="HN758" s="154">
        <v>184</v>
      </c>
      <c r="HO758" s="166">
        <v>184</v>
      </c>
      <c r="HP758" s="154">
        <v>184</v>
      </c>
      <c r="HQ758" s="154">
        <v>184</v>
      </c>
      <c r="HR758" s="166">
        <v>184</v>
      </c>
      <c r="HS758" s="154">
        <v>184</v>
      </c>
      <c r="HT758" s="151">
        <v>184</v>
      </c>
      <c r="HU758" s="151">
        <v>184</v>
      </c>
      <c r="HV758" s="151">
        <v>184</v>
      </c>
      <c r="HW758" s="170">
        <v>184</v>
      </c>
    </row>
    <row r="759" spans="1:231">
      <c r="A759" s="145">
        <f t="shared" si="61"/>
        <v>43921</v>
      </c>
      <c r="B759" s="220">
        <f>'Age&amp;Sex by occurrence date'!$GTK22</f>
        <v>174</v>
      </c>
      <c r="C759" s="220">
        <v>173</v>
      </c>
      <c r="D759" s="220">
        <v>173</v>
      </c>
      <c r="E759" s="220">
        <v>173</v>
      </c>
      <c r="F759" s="220">
        <v>173</v>
      </c>
      <c r="G759" s="220">
        <v>173</v>
      </c>
      <c r="H759" s="220">
        <v>173</v>
      </c>
      <c r="I759" s="220">
        <v>173</v>
      </c>
      <c r="J759" s="220">
        <v>173</v>
      </c>
      <c r="K759" s="220">
        <v>173</v>
      </c>
      <c r="L759" s="220">
        <v>173</v>
      </c>
      <c r="M759" s="220">
        <v>173</v>
      </c>
      <c r="N759" s="220">
        <v>173</v>
      </c>
      <c r="O759" s="220">
        <v>173</v>
      </c>
      <c r="P759" s="220">
        <v>173</v>
      </c>
      <c r="Q759" s="220">
        <v>173</v>
      </c>
      <c r="R759" s="220">
        <v>173</v>
      </c>
      <c r="S759" s="220">
        <v>173</v>
      </c>
      <c r="T759" s="220">
        <v>173</v>
      </c>
      <c r="U759" s="220">
        <v>173</v>
      </c>
      <c r="V759" s="220">
        <v>173</v>
      </c>
      <c r="W759" s="220">
        <v>173</v>
      </c>
      <c r="X759" s="220">
        <v>173</v>
      </c>
      <c r="Y759" s="220">
        <v>173</v>
      </c>
      <c r="Z759" s="220">
        <v>173</v>
      </c>
      <c r="AA759" s="220">
        <v>173</v>
      </c>
      <c r="AB759" s="220">
        <v>173</v>
      </c>
      <c r="AC759" s="220">
        <v>173</v>
      </c>
      <c r="AD759" s="220">
        <v>173</v>
      </c>
      <c r="AE759" s="220">
        <v>173</v>
      </c>
      <c r="AF759" s="220">
        <v>173</v>
      </c>
      <c r="AG759" s="220">
        <v>173</v>
      </c>
      <c r="AH759" s="220">
        <v>173</v>
      </c>
      <c r="AI759" s="220">
        <v>173</v>
      </c>
      <c r="AJ759" s="220">
        <v>173</v>
      </c>
      <c r="AK759" s="220">
        <v>173</v>
      </c>
      <c r="AL759" s="220">
        <v>173</v>
      </c>
      <c r="AM759" s="220">
        <v>173</v>
      </c>
      <c r="AN759" s="220">
        <v>173</v>
      </c>
      <c r="AO759" s="220">
        <v>173</v>
      </c>
      <c r="AP759" s="220">
        <v>173</v>
      </c>
      <c r="AQ759" s="220">
        <v>173</v>
      </c>
      <c r="AR759" s="220">
        <v>173</v>
      </c>
      <c r="AS759" s="220">
        <v>173</v>
      </c>
      <c r="AT759" s="220">
        <v>173</v>
      </c>
      <c r="AU759" s="220">
        <v>173</v>
      </c>
      <c r="AV759" s="220">
        <v>173</v>
      </c>
      <c r="AW759" s="220">
        <v>173</v>
      </c>
      <c r="AX759" s="220">
        <v>173</v>
      </c>
      <c r="AY759" s="220">
        <v>173</v>
      </c>
      <c r="AZ759" s="220">
        <v>173</v>
      </c>
      <c r="BA759" s="220">
        <v>173</v>
      </c>
      <c r="BB759" s="220">
        <v>173</v>
      </c>
      <c r="BC759" s="220">
        <v>173</v>
      </c>
      <c r="BD759" s="220">
        <v>173</v>
      </c>
      <c r="BE759" s="220">
        <v>173</v>
      </c>
      <c r="BF759" s="220">
        <v>173</v>
      </c>
      <c r="BG759" s="220">
        <v>173</v>
      </c>
      <c r="BH759" s="220">
        <v>173</v>
      </c>
      <c r="BI759" s="220">
        <v>173</v>
      </c>
      <c r="BJ759" s="220">
        <v>173</v>
      </c>
      <c r="BK759" s="220">
        <v>173</v>
      </c>
      <c r="BL759" s="220">
        <v>173</v>
      </c>
      <c r="BM759" s="220">
        <v>173</v>
      </c>
      <c r="BN759" s="220">
        <v>173</v>
      </c>
      <c r="BO759" s="220">
        <v>173</v>
      </c>
      <c r="BP759" s="220">
        <v>173</v>
      </c>
      <c r="BQ759" s="220">
        <v>173</v>
      </c>
      <c r="BR759" s="220">
        <v>173</v>
      </c>
      <c r="BS759" s="220">
        <v>173</v>
      </c>
      <c r="BT759" s="220">
        <v>173</v>
      </c>
      <c r="BU759" s="220">
        <v>173</v>
      </c>
      <c r="BV759" s="220">
        <v>173</v>
      </c>
      <c r="BW759" s="220">
        <v>173</v>
      </c>
      <c r="BX759" s="220">
        <v>173</v>
      </c>
      <c r="BY759" s="220">
        <v>173</v>
      </c>
      <c r="BZ759" s="220">
        <v>173</v>
      </c>
      <c r="CA759" s="220">
        <v>173</v>
      </c>
      <c r="CB759" s="220">
        <v>173</v>
      </c>
      <c r="CC759" s="220">
        <v>173</v>
      </c>
      <c r="CD759" s="220">
        <v>173</v>
      </c>
      <c r="CE759" s="220">
        <v>173</v>
      </c>
      <c r="CF759" s="220">
        <v>173</v>
      </c>
      <c r="CG759" s="220">
        <v>173</v>
      </c>
      <c r="CH759" s="220">
        <v>173</v>
      </c>
      <c r="CI759" s="220">
        <v>173</v>
      </c>
      <c r="CJ759" s="220">
        <v>173</v>
      </c>
      <c r="CK759" s="220">
        <v>173</v>
      </c>
      <c r="CL759" s="220">
        <v>173</v>
      </c>
      <c r="CM759" s="220">
        <v>173</v>
      </c>
      <c r="CN759" s="220">
        <v>173</v>
      </c>
      <c r="CO759" s="220">
        <v>173</v>
      </c>
      <c r="CP759" s="220">
        <v>173</v>
      </c>
      <c r="CQ759" s="220">
        <v>173</v>
      </c>
      <c r="CR759" s="220">
        <v>173</v>
      </c>
      <c r="CS759" s="220">
        <v>173</v>
      </c>
      <c r="CT759" s="220">
        <v>173</v>
      </c>
      <c r="CU759" s="220">
        <v>173</v>
      </c>
      <c r="CV759" s="220">
        <v>173</v>
      </c>
      <c r="CW759" s="220">
        <v>173</v>
      </c>
      <c r="CX759" s="220">
        <v>173</v>
      </c>
      <c r="CY759" s="220">
        <v>173</v>
      </c>
      <c r="CZ759" s="220">
        <v>173</v>
      </c>
      <c r="DA759" s="220">
        <v>173</v>
      </c>
      <c r="DB759" s="220">
        <v>173</v>
      </c>
      <c r="DC759" s="220">
        <v>173</v>
      </c>
      <c r="DD759" s="220">
        <v>173</v>
      </c>
      <c r="DE759" s="220">
        <v>173</v>
      </c>
      <c r="DF759" s="220">
        <v>173</v>
      </c>
      <c r="DG759" s="220">
        <v>173</v>
      </c>
      <c r="DH759" s="220">
        <v>173</v>
      </c>
      <c r="DI759" s="220">
        <v>173</v>
      </c>
      <c r="DJ759" s="220">
        <v>173</v>
      </c>
      <c r="DK759" s="220">
        <v>173</v>
      </c>
      <c r="DL759" s="220">
        <v>173</v>
      </c>
      <c r="DM759" s="220">
        <v>173</v>
      </c>
      <c r="DN759" s="220">
        <v>173</v>
      </c>
      <c r="DO759" s="220">
        <v>173</v>
      </c>
      <c r="DP759" s="220">
        <v>173</v>
      </c>
      <c r="DQ759" s="220">
        <v>173</v>
      </c>
      <c r="DR759" s="220">
        <v>173</v>
      </c>
      <c r="DS759" s="220">
        <v>173</v>
      </c>
      <c r="DT759" s="220">
        <v>173</v>
      </c>
      <c r="DU759" s="220">
        <v>173</v>
      </c>
      <c r="DV759" s="220">
        <v>173</v>
      </c>
      <c r="DW759" s="220">
        <v>173</v>
      </c>
      <c r="DX759" s="220">
        <v>173</v>
      </c>
      <c r="DY759" s="220">
        <v>173</v>
      </c>
      <c r="DZ759" s="220">
        <v>173</v>
      </c>
      <c r="EA759" s="220">
        <v>173</v>
      </c>
      <c r="EB759" s="220">
        <v>173</v>
      </c>
      <c r="EC759" s="220">
        <v>173</v>
      </c>
      <c r="ED759" s="220">
        <v>173</v>
      </c>
      <c r="EE759" s="220">
        <v>173</v>
      </c>
      <c r="EF759" s="220">
        <v>173</v>
      </c>
      <c r="EG759" s="220">
        <v>173</v>
      </c>
      <c r="EH759" s="220">
        <v>173</v>
      </c>
      <c r="EI759" s="220">
        <v>173</v>
      </c>
      <c r="EJ759" s="220">
        <v>173</v>
      </c>
      <c r="EK759" s="220">
        <v>173</v>
      </c>
      <c r="EL759" s="220">
        <v>173</v>
      </c>
      <c r="EM759" s="220">
        <v>173</v>
      </c>
      <c r="EN759" s="242">
        <v>173</v>
      </c>
      <c r="EO759" s="232">
        <v>173</v>
      </c>
      <c r="EP759" s="227">
        <v>173</v>
      </c>
      <c r="EQ759" s="154">
        <v>173</v>
      </c>
      <c r="ER759" s="154">
        <v>173</v>
      </c>
      <c r="ES759" s="154">
        <v>173</v>
      </c>
      <c r="ET759" s="154">
        <v>173</v>
      </c>
      <c r="EU759" s="154">
        <v>173</v>
      </c>
      <c r="EV759" s="166">
        <v>173</v>
      </c>
      <c r="EW759" s="166">
        <v>173</v>
      </c>
      <c r="EX759" s="166">
        <v>173</v>
      </c>
      <c r="EY759" s="166">
        <v>173</v>
      </c>
      <c r="EZ759" s="166">
        <v>173</v>
      </c>
      <c r="FA759" s="166">
        <v>173</v>
      </c>
      <c r="FB759" s="166">
        <v>173</v>
      </c>
      <c r="FC759" s="166">
        <v>173</v>
      </c>
      <c r="FD759" s="166">
        <v>173</v>
      </c>
      <c r="FE759" s="166">
        <v>173</v>
      </c>
      <c r="FF759" s="154">
        <v>173</v>
      </c>
      <c r="FG759" s="154">
        <v>173</v>
      </c>
      <c r="FH759" s="154">
        <v>173</v>
      </c>
      <c r="FI759" s="154">
        <v>173</v>
      </c>
      <c r="FJ759" s="154">
        <v>173</v>
      </c>
      <c r="FK759" s="154">
        <v>173</v>
      </c>
      <c r="FL759" s="154">
        <v>173</v>
      </c>
      <c r="FM759" s="154">
        <v>173</v>
      </c>
      <c r="FN759" s="154">
        <v>173</v>
      </c>
      <c r="FO759" s="154">
        <v>173</v>
      </c>
      <c r="FP759" s="154">
        <v>173</v>
      </c>
      <c r="FQ759" s="154">
        <v>173</v>
      </c>
      <c r="FR759" s="166">
        <v>173</v>
      </c>
      <c r="FS759" s="166">
        <v>173</v>
      </c>
      <c r="FT759" s="166">
        <v>173</v>
      </c>
      <c r="FU759" s="166">
        <v>173</v>
      </c>
      <c r="FV759" s="166">
        <v>173</v>
      </c>
      <c r="FW759" s="166">
        <v>173</v>
      </c>
      <c r="FX759" s="166">
        <v>173</v>
      </c>
      <c r="FY759" s="154">
        <v>173</v>
      </c>
      <c r="FZ759" s="154">
        <v>173</v>
      </c>
      <c r="GA759" s="154">
        <v>173</v>
      </c>
      <c r="GB759" s="154">
        <v>173</v>
      </c>
      <c r="GC759" s="154">
        <v>173</v>
      </c>
      <c r="GD759" s="154">
        <v>173</v>
      </c>
      <c r="GE759" s="154">
        <v>173</v>
      </c>
      <c r="GF759" s="154">
        <v>173</v>
      </c>
      <c r="GG759" s="154">
        <v>173</v>
      </c>
      <c r="GH759" s="154">
        <v>173</v>
      </c>
      <c r="GI759" s="154">
        <v>173</v>
      </c>
      <c r="GJ759" s="154">
        <v>173</v>
      </c>
      <c r="GK759" s="166">
        <v>173</v>
      </c>
      <c r="GL759" s="166">
        <v>173</v>
      </c>
      <c r="GM759" s="166">
        <v>173</v>
      </c>
      <c r="GN759" s="166">
        <v>173</v>
      </c>
      <c r="GO759" s="166">
        <v>173</v>
      </c>
      <c r="GP759" s="166">
        <v>173</v>
      </c>
      <c r="GQ759" s="166">
        <v>173</v>
      </c>
      <c r="GR759" s="166">
        <v>173</v>
      </c>
      <c r="GS759" s="166">
        <v>173</v>
      </c>
      <c r="GT759" s="166">
        <v>173</v>
      </c>
      <c r="GU759" s="166">
        <v>173</v>
      </c>
      <c r="GV759" s="166">
        <v>173</v>
      </c>
      <c r="GW759" s="166">
        <v>173</v>
      </c>
      <c r="GX759" s="166">
        <v>173</v>
      </c>
      <c r="GY759" s="166">
        <v>173</v>
      </c>
      <c r="GZ759" s="166">
        <v>173</v>
      </c>
      <c r="HA759" s="166">
        <v>173</v>
      </c>
      <c r="HB759" s="166">
        <v>173</v>
      </c>
      <c r="HC759" s="166">
        <v>173</v>
      </c>
      <c r="HD759" s="166">
        <v>173</v>
      </c>
      <c r="HE759" s="166">
        <v>173</v>
      </c>
      <c r="HF759" s="166">
        <v>173</v>
      </c>
      <c r="HG759" s="154">
        <v>173</v>
      </c>
      <c r="HH759" s="154">
        <v>173</v>
      </c>
      <c r="HI759" s="166">
        <v>173</v>
      </c>
      <c r="HJ759" s="154">
        <v>174</v>
      </c>
      <c r="HK759" s="154">
        <v>173</v>
      </c>
      <c r="HL759" s="166">
        <v>173</v>
      </c>
      <c r="HM759" s="154">
        <v>173</v>
      </c>
      <c r="HN759" s="154">
        <v>173</v>
      </c>
      <c r="HO759" s="166">
        <v>173</v>
      </c>
      <c r="HP759" s="154">
        <v>173</v>
      </c>
      <c r="HQ759" s="154">
        <v>173</v>
      </c>
      <c r="HR759" s="166">
        <v>173</v>
      </c>
      <c r="HS759" s="154">
        <v>173</v>
      </c>
      <c r="HT759" s="151">
        <v>173</v>
      </c>
      <c r="HU759" s="151">
        <v>173</v>
      </c>
      <c r="HV759" s="151">
        <v>173</v>
      </c>
      <c r="HW759" s="170">
        <v>173</v>
      </c>
    </row>
    <row r="760" spans="1:231">
      <c r="A760" s="145">
        <f t="shared" si="61"/>
        <v>43920</v>
      </c>
      <c r="B760" s="220">
        <f>'Age&amp;Sex by occurrence date'!$GTR22</f>
        <v>155</v>
      </c>
      <c r="C760" s="220">
        <v>155</v>
      </c>
      <c r="D760" s="220">
        <v>155</v>
      </c>
      <c r="E760" s="220">
        <v>155</v>
      </c>
      <c r="F760" s="220">
        <v>155</v>
      </c>
      <c r="G760" s="220">
        <v>155</v>
      </c>
      <c r="H760" s="220">
        <v>155</v>
      </c>
      <c r="I760" s="220">
        <v>155</v>
      </c>
      <c r="J760" s="220">
        <v>155</v>
      </c>
      <c r="K760" s="220">
        <v>155</v>
      </c>
      <c r="L760" s="220">
        <v>155</v>
      </c>
      <c r="M760" s="220">
        <v>155</v>
      </c>
      <c r="N760" s="220">
        <v>155</v>
      </c>
      <c r="O760" s="220">
        <v>155</v>
      </c>
      <c r="P760" s="220">
        <v>155</v>
      </c>
      <c r="Q760" s="220">
        <v>155</v>
      </c>
      <c r="R760" s="220">
        <v>155</v>
      </c>
      <c r="S760" s="220">
        <v>155</v>
      </c>
      <c r="T760" s="220">
        <v>155</v>
      </c>
      <c r="U760" s="220">
        <v>155</v>
      </c>
      <c r="V760" s="220">
        <v>155</v>
      </c>
      <c r="W760" s="220">
        <v>155</v>
      </c>
      <c r="X760" s="220">
        <v>155</v>
      </c>
      <c r="Y760" s="220">
        <v>155</v>
      </c>
      <c r="Z760" s="220">
        <v>155</v>
      </c>
      <c r="AA760" s="220">
        <v>155</v>
      </c>
      <c r="AB760" s="220">
        <v>155</v>
      </c>
      <c r="AC760" s="220">
        <v>155</v>
      </c>
      <c r="AD760" s="220">
        <v>155</v>
      </c>
      <c r="AE760" s="220">
        <v>155</v>
      </c>
      <c r="AF760" s="220">
        <v>155</v>
      </c>
      <c r="AG760" s="220">
        <v>155</v>
      </c>
      <c r="AH760" s="220">
        <v>155</v>
      </c>
      <c r="AI760" s="220">
        <v>155</v>
      </c>
      <c r="AJ760" s="220">
        <v>155</v>
      </c>
      <c r="AK760" s="220">
        <v>155</v>
      </c>
      <c r="AL760" s="220">
        <v>155</v>
      </c>
      <c r="AM760" s="220">
        <v>155</v>
      </c>
      <c r="AN760" s="220">
        <v>155</v>
      </c>
      <c r="AO760" s="220">
        <v>155</v>
      </c>
      <c r="AP760" s="220">
        <v>155</v>
      </c>
      <c r="AQ760" s="220">
        <v>155</v>
      </c>
      <c r="AR760" s="220">
        <v>155</v>
      </c>
      <c r="AS760" s="220">
        <v>155</v>
      </c>
      <c r="AT760" s="220">
        <v>155</v>
      </c>
      <c r="AU760" s="220">
        <v>155</v>
      </c>
      <c r="AV760" s="220">
        <v>155</v>
      </c>
      <c r="AW760" s="220">
        <v>155</v>
      </c>
      <c r="AX760" s="220">
        <v>155</v>
      </c>
      <c r="AY760" s="220">
        <v>155</v>
      </c>
      <c r="AZ760" s="220">
        <v>155</v>
      </c>
      <c r="BA760" s="220">
        <v>155</v>
      </c>
      <c r="BB760" s="220">
        <v>155</v>
      </c>
      <c r="BC760" s="220">
        <v>155</v>
      </c>
      <c r="BD760" s="220">
        <v>155</v>
      </c>
      <c r="BE760" s="220">
        <v>155</v>
      </c>
      <c r="BF760" s="220">
        <v>155</v>
      </c>
      <c r="BG760" s="220">
        <v>155</v>
      </c>
      <c r="BH760" s="220">
        <v>155</v>
      </c>
      <c r="BI760" s="220">
        <v>155</v>
      </c>
      <c r="BJ760" s="220">
        <v>155</v>
      </c>
      <c r="BK760" s="220">
        <v>155</v>
      </c>
      <c r="BL760" s="220">
        <v>155</v>
      </c>
      <c r="BM760" s="220">
        <v>155</v>
      </c>
      <c r="BN760" s="220">
        <v>155</v>
      </c>
      <c r="BO760" s="220">
        <v>155</v>
      </c>
      <c r="BP760" s="220">
        <v>155</v>
      </c>
      <c r="BQ760" s="220">
        <v>155</v>
      </c>
      <c r="BR760" s="220">
        <v>155</v>
      </c>
      <c r="BS760" s="220">
        <v>155</v>
      </c>
      <c r="BT760" s="220">
        <v>155</v>
      </c>
      <c r="BU760" s="220">
        <v>155</v>
      </c>
      <c r="BV760" s="220">
        <v>155</v>
      </c>
      <c r="BW760" s="220">
        <v>155</v>
      </c>
      <c r="BX760" s="220">
        <v>155</v>
      </c>
      <c r="BY760" s="220">
        <v>155</v>
      </c>
      <c r="BZ760" s="220">
        <v>155</v>
      </c>
      <c r="CA760" s="220">
        <v>155</v>
      </c>
      <c r="CB760" s="220">
        <v>155</v>
      </c>
      <c r="CC760" s="220">
        <v>155</v>
      </c>
      <c r="CD760" s="220">
        <v>155</v>
      </c>
      <c r="CE760" s="220">
        <v>155</v>
      </c>
      <c r="CF760" s="220">
        <v>155</v>
      </c>
      <c r="CG760" s="220">
        <v>155</v>
      </c>
      <c r="CH760" s="220">
        <v>155</v>
      </c>
      <c r="CI760" s="220">
        <v>155</v>
      </c>
      <c r="CJ760" s="220">
        <v>155</v>
      </c>
      <c r="CK760" s="220">
        <v>155</v>
      </c>
      <c r="CL760" s="220">
        <v>155</v>
      </c>
      <c r="CM760" s="220">
        <v>155</v>
      </c>
      <c r="CN760" s="220">
        <v>155</v>
      </c>
      <c r="CO760" s="220">
        <v>155</v>
      </c>
      <c r="CP760" s="220">
        <v>155</v>
      </c>
      <c r="CQ760" s="220">
        <v>155</v>
      </c>
      <c r="CR760" s="220">
        <v>155</v>
      </c>
      <c r="CS760" s="220">
        <v>155</v>
      </c>
      <c r="CT760" s="220">
        <v>155</v>
      </c>
      <c r="CU760" s="220">
        <v>155</v>
      </c>
      <c r="CV760" s="220">
        <v>155</v>
      </c>
      <c r="CW760" s="220">
        <v>155</v>
      </c>
      <c r="CX760" s="220">
        <v>155</v>
      </c>
      <c r="CY760" s="220">
        <v>155</v>
      </c>
      <c r="CZ760" s="220">
        <v>155</v>
      </c>
      <c r="DA760" s="220">
        <v>155</v>
      </c>
      <c r="DB760" s="220">
        <v>155</v>
      </c>
      <c r="DC760" s="220">
        <v>155</v>
      </c>
      <c r="DD760" s="220">
        <v>155</v>
      </c>
      <c r="DE760" s="220">
        <v>155</v>
      </c>
      <c r="DF760" s="220">
        <v>155</v>
      </c>
      <c r="DG760" s="220">
        <v>155</v>
      </c>
      <c r="DH760" s="220">
        <v>155</v>
      </c>
      <c r="DI760" s="220">
        <v>155</v>
      </c>
      <c r="DJ760" s="220">
        <v>155</v>
      </c>
      <c r="DK760" s="220">
        <v>155</v>
      </c>
      <c r="DL760" s="220">
        <v>155</v>
      </c>
      <c r="DM760" s="220">
        <v>155</v>
      </c>
      <c r="DN760" s="220">
        <v>155</v>
      </c>
      <c r="DO760" s="220">
        <v>155</v>
      </c>
      <c r="DP760" s="220">
        <v>155</v>
      </c>
      <c r="DQ760" s="220">
        <v>155</v>
      </c>
      <c r="DR760" s="220">
        <v>155</v>
      </c>
      <c r="DS760" s="220">
        <v>155</v>
      </c>
      <c r="DT760" s="220">
        <v>155</v>
      </c>
      <c r="DU760" s="220">
        <v>155</v>
      </c>
      <c r="DV760" s="220">
        <v>155</v>
      </c>
      <c r="DW760" s="220">
        <v>155</v>
      </c>
      <c r="DX760" s="220">
        <v>155</v>
      </c>
      <c r="DY760" s="220">
        <v>155</v>
      </c>
      <c r="DZ760" s="220">
        <v>155</v>
      </c>
      <c r="EA760" s="220">
        <v>155</v>
      </c>
      <c r="EB760" s="220">
        <v>155</v>
      </c>
      <c r="EC760" s="220">
        <v>155</v>
      </c>
      <c r="ED760" s="220">
        <v>155</v>
      </c>
      <c r="EE760" s="220">
        <v>155</v>
      </c>
      <c r="EF760" s="220">
        <v>155</v>
      </c>
      <c r="EG760" s="220">
        <v>155</v>
      </c>
      <c r="EH760" s="220">
        <v>155</v>
      </c>
      <c r="EI760" s="220">
        <v>155</v>
      </c>
      <c r="EJ760" s="220">
        <v>155</v>
      </c>
      <c r="EK760" s="220">
        <v>155</v>
      </c>
      <c r="EL760" s="220">
        <v>155</v>
      </c>
      <c r="EM760" s="220">
        <v>155</v>
      </c>
      <c r="EN760" s="242">
        <v>155</v>
      </c>
      <c r="EO760" s="232">
        <v>155</v>
      </c>
      <c r="EP760" s="227">
        <v>155</v>
      </c>
      <c r="EQ760" s="154">
        <v>155</v>
      </c>
      <c r="ER760" s="154">
        <v>155</v>
      </c>
      <c r="ES760" s="154">
        <v>155</v>
      </c>
      <c r="ET760" s="154">
        <v>155</v>
      </c>
      <c r="EU760" s="154">
        <v>155</v>
      </c>
      <c r="EV760" s="154">
        <v>155</v>
      </c>
      <c r="EW760" s="154">
        <v>155</v>
      </c>
      <c r="EX760" s="154">
        <v>155</v>
      </c>
      <c r="EY760" s="154">
        <v>155</v>
      </c>
      <c r="EZ760" s="154">
        <v>155</v>
      </c>
      <c r="FA760" s="154">
        <v>155</v>
      </c>
      <c r="FB760" s="154">
        <v>155</v>
      </c>
      <c r="FC760" s="166">
        <v>155</v>
      </c>
      <c r="FD760" s="154">
        <v>155</v>
      </c>
      <c r="FE760" s="154">
        <v>155</v>
      </c>
      <c r="FF760" s="154">
        <v>155</v>
      </c>
      <c r="FG760" s="166">
        <v>155</v>
      </c>
      <c r="FH760" s="154">
        <v>155</v>
      </c>
      <c r="FI760" s="166">
        <v>155</v>
      </c>
      <c r="FJ760" s="166">
        <v>155</v>
      </c>
      <c r="FK760" s="166">
        <v>155</v>
      </c>
      <c r="FL760" s="166">
        <v>155</v>
      </c>
      <c r="FM760" s="166">
        <v>155</v>
      </c>
      <c r="FN760" s="166">
        <v>155</v>
      </c>
      <c r="FO760" s="166">
        <v>155</v>
      </c>
      <c r="FP760" s="166">
        <v>155</v>
      </c>
      <c r="FQ760" s="166">
        <v>155</v>
      </c>
      <c r="FR760" s="166">
        <v>155</v>
      </c>
      <c r="FS760" s="166">
        <v>155</v>
      </c>
      <c r="FT760" s="166">
        <v>155</v>
      </c>
      <c r="FU760" s="166">
        <v>155</v>
      </c>
      <c r="FV760" s="166">
        <v>155</v>
      </c>
      <c r="FW760" s="166">
        <v>155</v>
      </c>
      <c r="FX760" s="166">
        <v>155</v>
      </c>
      <c r="FY760" s="166">
        <v>155</v>
      </c>
      <c r="FZ760" s="166">
        <v>155</v>
      </c>
      <c r="GA760" s="166">
        <v>155</v>
      </c>
      <c r="GB760" s="166">
        <v>155</v>
      </c>
      <c r="GC760" s="166">
        <v>155</v>
      </c>
      <c r="GD760" s="166">
        <v>155</v>
      </c>
      <c r="GE760" s="166">
        <v>155</v>
      </c>
      <c r="GF760" s="166">
        <v>155</v>
      </c>
      <c r="GG760" s="166">
        <v>155</v>
      </c>
      <c r="GH760" s="166">
        <v>155</v>
      </c>
      <c r="GI760" s="166">
        <v>155</v>
      </c>
      <c r="GJ760" s="166">
        <v>155</v>
      </c>
      <c r="GK760" s="154">
        <v>155</v>
      </c>
      <c r="GL760" s="154">
        <v>155</v>
      </c>
      <c r="GM760" s="154">
        <v>155</v>
      </c>
      <c r="GN760" s="154">
        <v>155</v>
      </c>
      <c r="GO760" s="154">
        <v>155</v>
      </c>
      <c r="GP760" s="154">
        <v>155</v>
      </c>
      <c r="GQ760" s="154">
        <v>155</v>
      </c>
      <c r="GR760" s="154">
        <v>155</v>
      </c>
      <c r="GS760" s="154">
        <v>155</v>
      </c>
      <c r="GT760" s="166">
        <v>155</v>
      </c>
      <c r="GU760" s="166">
        <v>155</v>
      </c>
      <c r="GV760" s="166">
        <v>155</v>
      </c>
      <c r="GW760" s="166">
        <v>155</v>
      </c>
      <c r="GX760" s="166">
        <v>155</v>
      </c>
      <c r="GY760" s="166">
        <v>155</v>
      </c>
      <c r="GZ760" s="166">
        <v>155</v>
      </c>
      <c r="HA760" s="166">
        <v>155</v>
      </c>
      <c r="HB760" s="166">
        <v>155</v>
      </c>
      <c r="HC760" s="166">
        <v>155</v>
      </c>
      <c r="HD760" s="166">
        <v>155</v>
      </c>
      <c r="HE760" s="166">
        <v>155</v>
      </c>
      <c r="HF760" s="154">
        <v>155</v>
      </c>
      <c r="HG760" s="154">
        <v>155</v>
      </c>
      <c r="HH760" s="154">
        <v>155</v>
      </c>
      <c r="HI760" s="154">
        <v>155</v>
      </c>
      <c r="HJ760" s="154">
        <v>156</v>
      </c>
      <c r="HK760" s="154">
        <v>155</v>
      </c>
      <c r="HL760" s="154">
        <v>155</v>
      </c>
      <c r="HM760" s="154">
        <v>155</v>
      </c>
      <c r="HN760" s="154">
        <v>155</v>
      </c>
      <c r="HO760" s="166">
        <v>155</v>
      </c>
      <c r="HP760" s="154">
        <v>155</v>
      </c>
      <c r="HQ760" s="154">
        <v>155</v>
      </c>
      <c r="HR760" s="166">
        <v>155</v>
      </c>
      <c r="HS760" s="154">
        <v>155</v>
      </c>
      <c r="HT760" s="151">
        <v>155</v>
      </c>
      <c r="HU760" s="151">
        <v>155</v>
      </c>
      <c r="HV760" s="151">
        <v>155</v>
      </c>
      <c r="HW760" s="170">
        <v>155</v>
      </c>
    </row>
    <row r="761" spans="1:231">
      <c r="A761" s="145">
        <f t="shared" si="61"/>
        <v>43919</v>
      </c>
      <c r="B761" s="220">
        <f>'Age&amp;Sex by occurrence date'!$GTY22</f>
        <v>134</v>
      </c>
      <c r="C761" s="220">
        <v>134</v>
      </c>
      <c r="D761" s="220">
        <v>134</v>
      </c>
      <c r="E761" s="220">
        <v>134</v>
      </c>
      <c r="F761" s="220">
        <v>134</v>
      </c>
      <c r="G761" s="220">
        <v>134</v>
      </c>
      <c r="H761" s="220">
        <v>134</v>
      </c>
      <c r="I761" s="220">
        <v>134</v>
      </c>
      <c r="J761" s="220">
        <v>134</v>
      </c>
      <c r="K761" s="220">
        <v>134</v>
      </c>
      <c r="L761" s="220">
        <v>134</v>
      </c>
      <c r="M761" s="220">
        <v>134</v>
      </c>
      <c r="N761" s="220">
        <v>134</v>
      </c>
      <c r="O761" s="220">
        <v>134</v>
      </c>
      <c r="P761" s="220">
        <v>134</v>
      </c>
      <c r="Q761" s="220">
        <v>134</v>
      </c>
      <c r="R761" s="220">
        <v>134</v>
      </c>
      <c r="S761" s="220">
        <v>134</v>
      </c>
      <c r="T761" s="220">
        <v>134</v>
      </c>
      <c r="U761" s="220">
        <v>134</v>
      </c>
      <c r="V761" s="220">
        <v>134</v>
      </c>
      <c r="W761" s="220">
        <v>134</v>
      </c>
      <c r="X761" s="220">
        <v>134</v>
      </c>
      <c r="Y761" s="220">
        <v>134</v>
      </c>
      <c r="Z761" s="220">
        <v>134</v>
      </c>
      <c r="AA761" s="220">
        <v>134</v>
      </c>
      <c r="AB761" s="220">
        <v>134</v>
      </c>
      <c r="AC761" s="220">
        <v>134</v>
      </c>
      <c r="AD761" s="220">
        <v>134</v>
      </c>
      <c r="AE761" s="220">
        <v>134</v>
      </c>
      <c r="AF761" s="220">
        <v>134</v>
      </c>
      <c r="AG761" s="220">
        <v>134</v>
      </c>
      <c r="AH761" s="220">
        <v>134</v>
      </c>
      <c r="AI761" s="220">
        <v>134</v>
      </c>
      <c r="AJ761" s="220">
        <v>134</v>
      </c>
      <c r="AK761" s="220">
        <v>134</v>
      </c>
      <c r="AL761" s="220">
        <v>134</v>
      </c>
      <c r="AM761" s="220">
        <v>134</v>
      </c>
      <c r="AN761" s="220">
        <v>134</v>
      </c>
      <c r="AO761" s="220">
        <v>134</v>
      </c>
      <c r="AP761" s="220">
        <v>134</v>
      </c>
      <c r="AQ761" s="220">
        <v>134</v>
      </c>
      <c r="AR761" s="220">
        <v>134</v>
      </c>
      <c r="AS761" s="220">
        <v>134</v>
      </c>
      <c r="AT761" s="220">
        <v>134</v>
      </c>
      <c r="AU761" s="220">
        <v>134</v>
      </c>
      <c r="AV761" s="220">
        <v>134</v>
      </c>
      <c r="AW761" s="220">
        <v>134</v>
      </c>
      <c r="AX761" s="220">
        <v>134</v>
      </c>
      <c r="AY761" s="220">
        <v>134</v>
      </c>
      <c r="AZ761" s="220">
        <v>134</v>
      </c>
      <c r="BA761" s="220">
        <v>134</v>
      </c>
      <c r="BB761" s="220">
        <v>134</v>
      </c>
      <c r="BC761" s="220">
        <v>134</v>
      </c>
      <c r="BD761" s="220">
        <v>134</v>
      </c>
      <c r="BE761" s="220">
        <v>134</v>
      </c>
      <c r="BF761" s="220">
        <v>134</v>
      </c>
      <c r="BG761" s="220">
        <v>134</v>
      </c>
      <c r="BH761" s="220">
        <v>134</v>
      </c>
      <c r="BI761" s="220">
        <v>134</v>
      </c>
      <c r="BJ761" s="220">
        <v>134</v>
      </c>
      <c r="BK761" s="220">
        <v>134</v>
      </c>
      <c r="BL761" s="220">
        <v>134</v>
      </c>
      <c r="BM761" s="220">
        <v>134</v>
      </c>
      <c r="BN761" s="220">
        <v>134</v>
      </c>
      <c r="BO761" s="220">
        <v>134</v>
      </c>
      <c r="BP761" s="220">
        <v>134</v>
      </c>
      <c r="BQ761" s="220">
        <v>134</v>
      </c>
      <c r="BR761" s="220">
        <v>134</v>
      </c>
      <c r="BS761" s="220">
        <v>134</v>
      </c>
      <c r="BT761" s="220">
        <v>134</v>
      </c>
      <c r="BU761" s="220">
        <v>134</v>
      </c>
      <c r="BV761" s="220">
        <v>134</v>
      </c>
      <c r="BW761" s="220">
        <v>134</v>
      </c>
      <c r="BX761" s="220">
        <v>134</v>
      </c>
      <c r="BY761" s="220">
        <v>134</v>
      </c>
      <c r="BZ761" s="220">
        <v>134</v>
      </c>
      <c r="CA761" s="220">
        <v>134</v>
      </c>
      <c r="CB761" s="220">
        <v>134</v>
      </c>
      <c r="CC761" s="220">
        <v>134</v>
      </c>
      <c r="CD761" s="220">
        <v>134</v>
      </c>
      <c r="CE761" s="220">
        <v>134</v>
      </c>
      <c r="CF761" s="220">
        <v>134</v>
      </c>
      <c r="CG761" s="220">
        <v>134</v>
      </c>
      <c r="CH761" s="220">
        <v>134</v>
      </c>
      <c r="CI761" s="220">
        <v>134</v>
      </c>
      <c r="CJ761" s="220">
        <v>134</v>
      </c>
      <c r="CK761" s="220">
        <v>134</v>
      </c>
      <c r="CL761" s="220">
        <v>134</v>
      </c>
      <c r="CM761" s="220">
        <v>134</v>
      </c>
      <c r="CN761" s="220">
        <v>134</v>
      </c>
      <c r="CO761" s="220">
        <v>134</v>
      </c>
      <c r="CP761" s="220">
        <v>134</v>
      </c>
      <c r="CQ761" s="220">
        <v>134</v>
      </c>
      <c r="CR761" s="220">
        <v>134</v>
      </c>
      <c r="CS761" s="220">
        <v>134</v>
      </c>
      <c r="CT761" s="220">
        <v>134</v>
      </c>
      <c r="CU761" s="220">
        <v>134</v>
      </c>
      <c r="CV761" s="220">
        <v>134</v>
      </c>
      <c r="CW761" s="220">
        <v>134</v>
      </c>
      <c r="CX761" s="220">
        <v>134</v>
      </c>
      <c r="CY761" s="220">
        <v>134</v>
      </c>
      <c r="CZ761" s="220">
        <v>134</v>
      </c>
      <c r="DA761" s="220">
        <v>134</v>
      </c>
      <c r="DB761" s="220">
        <v>134</v>
      </c>
      <c r="DC761" s="220">
        <v>134</v>
      </c>
      <c r="DD761" s="220">
        <v>134</v>
      </c>
      <c r="DE761" s="220">
        <v>134</v>
      </c>
      <c r="DF761" s="220">
        <v>134</v>
      </c>
      <c r="DG761" s="220">
        <v>134</v>
      </c>
      <c r="DH761" s="220">
        <v>134</v>
      </c>
      <c r="DI761" s="220">
        <v>134</v>
      </c>
      <c r="DJ761" s="220">
        <v>134</v>
      </c>
      <c r="DK761" s="220">
        <v>134</v>
      </c>
      <c r="DL761" s="220">
        <v>134</v>
      </c>
      <c r="DM761" s="220">
        <v>134</v>
      </c>
      <c r="DN761" s="220">
        <v>134</v>
      </c>
      <c r="DO761" s="220">
        <v>134</v>
      </c>
      <c r="DP761" s="220">
        <v>134</v>
      </c>
      <c r="DQ761" s="220">
        <v>134</v>
      </c>
      <c r="DR761" s="220">
        <v>134</v>
      </c>
      <c r="DS761" s="220">
        <v>134</v>
      </c>
      <c r="DT761" s="220">
        <v>134</v>
      </c>
      <c r="DU761" s="220">
        <v>134</v>
      </c>
      <c r="DV761" s="220">
        <v>134</v>
      </c>
      <c r="DW761" s="220">
        <v>134</v>
      </c>
      <c r="DX761" s="220">
        <v>134</v>
      </c>
      <c r="DY761" s="220">
        <v>134</v>
      </c>
      <c r="DZ761" s="220">
        <v>134</v>
      </c>
      <c r="EA761" s="220">
        <v>134</v>
      </c>
      <c r="EB761" s="220">
        <v>134</v>
      </c>
      <c r="EC761" s="220">
        <v>134</v>
      </c>
      <c r="ED761" s="220">
        <v>134</v>
      </c>
      <c r="EE761" s="220">
        <v>134</v>
      </c>
      <c r="EF761" s="220">
        <v>134</v>
      </c>
      <c r="EG761" s="220">
        <v>134</v>
      </c>
      <c r="EH761" s="220">
        <v>134</v>
      </c>
      <c r="EI761" s="220">
        <v>134</v>
      </c>
      <c r="EJ761" s="220">
        <v>134</v>
      </c>
      <c r="EK761" s="220">
        <v>134</v>
      </c>
      <c r="EL761" s="220">
        <v>134</v>
      </c>
      <c r="EM761" s="220">
        <v>134</v>
      </c>
      <c r="EN761" s="242">
        <v>134</v>
      </c>
      <c r="EO761" s="232">
        <v>134</v>
      </c>
      <c r="EP761" s="228">
        <v>134</v>
      </c>
      <c r="EQ761" s="166">
        <v>134</v>
      </c>
      <c r="ER761" s="166">
        <v>134</v>
      </c>
      <c r="ES761" s="166">
        <v>134</v>
      </c>
      <c r="ET761" s="166">
        <v>134</v>
      </c>
      <c r="EU761" s="166">
        <v>134</v>
      </c>
      <c r="EV761" s="154">
        <v>134</v>
      </c>
      <c r="EW761" s="154">
        <v>134</v>
      </c>
      <c r="EX761" s="154">
        <v>134</v>
      </c>
      <c r="EY761" s="154">
        <v>134</v>
      </c>
      <c r="EZ761" s="154">
        <v>134</v>
      </c>
      <c r="FA761" s="154">
        <v>134</v>
      </c>
      <c r="FB761" s="166">
        <v>134</v>
      </c>
      <c r="FC761" s="154">
        <v>134</v>
      </c>
      <c r="FD761" s="166">
        <v>134</v>
      </c>
      <c r="FE761" s="166">
        <v>134</v>
      </c>
      <c r="FF761" s="154">
        <v>134</v>
      </c>
      <c r="FG761" s="166">
        <v>134</v>
      </c>
      <c r="FH761" s="166">
        <v>134</v>
      </c>
      <c r="FI761" s="154">
        <v>134</v>
      </c>
      <c r="FJ761" s="166">
        <v>134</v>
      </c>
      <c r="FK761" s="166">
        <v>134</v>
      </c>
      <c r="FL761" s="166">
        <v>134</v>
      </c>
      <c r="FM761" s="166">
        <v>134</v>
      </c>
      <c r="FN761" s="166">
        <v>134</v>
      </c>
      <c r="FO761" s="166">
        <v>134</v>
      </c>
      <c r="FP761" s="166">
        <v>134</v>
      </c>
      <c r="FQ761" s="166">
        <v>134</v>
      </c>
      <c r="FR761" s="154">
        <v>134</v>
      </c>
      <c r="FS761" s="154">
        <v>134</v>
      </c>
      <c r="FT761" s="154">
        <v>134</v>
      </c>
      <c r="FU761" s="154">
        <v>134</v>
      </c>
      <c r="FV761" s="154">
        <v>134</v>
      </c>
      <c r="FW761" s="154">
        <v>134</v>
      </c>
      <c r="FX761" s="154">
        <v>134</v>
      </c>
      <c r="FY761" s="154">
        <v>134</v>
      </c>
      <c r="FZ761" s="154">
        <v>134</v>
      </c>
      <c r="GA761" s="154">
        <v>134</v>
      </c>
      <c r="GB761" s="154">
        <v>134</v>
      </c>
      <c r="GC761" s="154">
        <v>134</v>
      </c>
      <c r="GD761" s="154">
        <v>134</v>
      </c>
      <c r="GE761" s="154">
        <v>134</v>
      </c>
      <c r="GF761" s="154">
        <v>134</v>
      </c>
      <c r="GG761" s="154">
        <v>134</v>
      </c>
      <c r="GH761" s="154">
        <v>134</v>
      </c>
      <c r="GI761" s="154">
        <v>134</v>
      </c>
      <c r="GJ761" s="154">
        <v>134</v>
      </c>
      <c r="GK761" s="154">
        <v>134</v>
      </c>
      <c r="GL761" s="154">
        <v>134</v>
      </c>
      <c r="GM761" s="154">
        <v>134</v>
      </c>
      <c r="GN761" s="154">
        <v>134</v>
      </c>
      <c r="GO761" s="154">
        <v>134</v>
      </c>
      <c r="GP761" s="154">
        <v>134</v>
      </c>
      <c r="GQ761" s="154">
        <v>134</v>
      </c>
      <c r="GR761" s="154">
        <v>134</v>
      </c>
      <c r="GS761" s="154">
        <v>134</v>
      </c>
      <c r="GT761" s="154">
        <v>134</v>
      </c>
      <c r="GU761" s="154">
        <v>134</v>
      </c>
      <c r="GV761" s="154">
        <v>134</v>
      </c>
      <c r="GW761" s="154">
        <v>134</v>
      </c>
      <c r="GX761" s="166">
        <v>134</v>
      </c>
      <c r="GY761" s="154">
        <v>134</v>
      </c>
      <c r="GZ761" s="154">
        <v>134</v>
      </c>
      <c r="HA761" s="154">
        <v>134</v>
      </c>
      <c r="HB761" s="154">
        <v>134</v>
      </c>
      <c r="HC761" s="154">
        <v>134</v>
      </c>
      <c r="HD761" s="154">
        <v>134</v>
      </c>
      <c r="HE761" s="154">
        <v>134</v>
      </c>
      <c r="HF761" s="154">
        <v>134</v>
      </c>
      <c r="HG761" s="154">
        <v>134</v>
      </c>
      <c r="HH761" s="154">
        <v>134</v>
      </c>
      <c r="HI761" s="154">
        <v>134</v>
      </c>
      <c r="HJ761" s="154">
        <v>135</v>
      </c>
      <c r="HK761" s="154">
        <v>134</v>
      </c>
      <c r="HL761" s="154">
        <v>134</v>
      </c>
      <c r="HM761" s="154">
        <v>134</v>
      </c>
      <c r="HN761" s="154">
        <v>134</v>
      </c>
      <c r="HO761" s="166">
        <v>134</v>
      </c>
      <c r="HP761" s="154">
        <v>134</v>
      </c>
      <c r="HQ761" s="154">
        <v>134</v>
      </c>
      <c r="HR761" s="166">
        <v>134</v>
      </c>
      <c r="HS761" s="154">
        <v>134</v>
      </c>
      <c r="HT761" s="151">
        <v>134</v>
      </c>
      <c r="HU761" s="151">
        <v>134</v>
      </c>
      <c r="HV761" s="151">
        <v>134</v>
      </c>
      <c r="HW761" s="170">
        <v>134</v>
      </c>
    </row>
    <row r="762" spans="1:231">
      <c r="A762" s="145">
        <f t="shared" si="61"/>
        <v>43918</v>
      </c>
      <c r="B762" s="220">
        <f>'Age&amp;Sex by occurrence date'!$GUF22</f>
        <v>120</v>
      </c>
      <c r="C762" s="220">
        <v>120</v>
      </c>
      <c r="D762" s="220">
        <v>120</v>
      </c>
      <c r="E762" s="220">
        <v>120</v>
      </c>
      <c r="F762" s="220">
        <v>120</v>
      </c>
      <c r="G762" s="220">
        <v>120</v>
      </c>
      <c r="H762" s="220">
        <v>120</v>
      </c>
      <c r="I762" s="220">
        <v>120</v>
      </c>
      <c r="J762" s="220">
        <v>120</v>
      </c>
      <c r="K762" s="220">
        <v>120</v>
      </c>
      <c r="L762" s="220">
        <v>120</v>
      </c>
      <c r="M762" s="220">
        <v>120</v>
      </c>
      <c r="N762" s="220">
        <v>120</v>
      </c>
      <c r="O762" s="220">
        <v>120</v>
      </c>
      <c r="P762" s="220">
        <v>120</v>
      </c>
      <c r="Q762" s="220">
        <v>120</v>
      </c>
      <c r="R762" s="220">
        <v>120</v>
      </c>
      <c r="S762" s="220">
        <v>120</v>
      </c>
      <c r="T762" s="220">
        <v>120</v>
      </c>
      <c r="U762" s="220">
        <v>120</v>
      </c>
      <c r="V762" s="220">
        <v>120</v>
      </c>
      <c r="W762" s="220">
        <v>120</v>
      </c>
      <c r="X762" s="220">
        <v>120</v>
      </c>
      <c r="Y762" s="220">
        <v>120</v>
      </c>
      <c r="Z762" s="220">
        <v>120</v>
      </c>
      <c r="AA762" s="220">
        <v>120</v>
      </c>
      <c r="AB762" s="220">
        <v>120</v>
      </c>
      <c r="AC762" s="220">
        <v>120</v>
      </c>
      <c r="AD762" s="220">
        <v>120</v>
      </c>
      <c r="AE762" s="220">
        <v>120</v>
      </c>
      <c r="AF762" s="220">
        <v>120</v>
      </c>
      <c r="AG762" s="220">
        <v>120</v>
      </c>
      <c r="AH762" s="220">
        <v>120</v>
      </c>
      <c r="AI762" s="220">
        <v>120</v>
      </c>
      <c r="AJ762" s="220">
        <v>120</v>
      </c>
      <c r="AK762" s="220">
        <v>120</v>
      </c>
      <c r="AL762" s="220">
        <v>120</v>
      </c>
      <c r="AM762" s="220">
        <v>120</v>
      </c>
      <c r="AN762" s="220">
        <v>120</v>
      </c>
      <c r="AO762" s="220">
        <v>120</v>
      </c>
      <c r="AP762" s="220">
        <v>120</v>
      </c>
      <c r="AQ762" s="220">
        <v>120</v>
      </c>
      <c r="AR762" s="220">
        <v>120</v>
      </c>
      <c r="AS762" s="220">
        <v>120</v>
      </c>
      <c r="AT762" s="220">
        <v>120</v>
      </c>
      <c r="AU762" s="220">
        <v>120</v>
      </c>
      <c r="AV762" s="220">
        <v>120</v>
      </c>
      <c r="AW762" s="220">
        <v>120</v>
      </c>
      <c r="AX762" s="220">
        <v>120</v>
      </c>
      <c r="AY762" s="220">
        <v>120</v>
      </c>
      <c r="AZ762" s="220">
        <v>120</v>
      </c>
      <c r="BA762" s="220">
        <v>120</v>
      </c>
      <c r="BB762" s="220">
        <v>120</v>
      </c>
      <c r="BC762" s="220">
        <v>120</v>
      </c>
      <c r="BD762" s="220">
        <v>120</v>
      </c>
      <c r="BE762" s="220">
        <v>120</v>
      </c>
      <c r="BF762" s="220">
        <v>120</v>
      </c>
      <c r="BG762" s="220">
        <v>120</v>
      </c>
      <c r="BH762" s="220">
        <v>120</v>
      </c>
      <c r="BI762" s="220">
        <v>120</v>
      </c>
      <c r="BJ762" s="220">
        <v>120</v>
      </c>
      <c r="BK762" s="220">
        <v>120</v>
      </c>
      <c r="BL762" s="220">
        <v>120</v>
      </c>
      <c r="BM762" s="220">
        <v>120</v>
      </c>
      <c r="BN762" s="220">
        <v>120</v>
      </c>
      <c r="BO762" s="220">
        <v>120</v>
      </c>
      <c r="BP762" s="220">
        <v>120</v>
      </c>
      <c r="BQ762" s="220">
        <v>120</v>
      </c>
      <c r="BR762" s="220">
        <v>120</v>
      </c>
      <c r="BS762" s="220">
        <v>120</v>
      </c>
      <c r="BT762" s="220">
        <v>120</v>
      </c>
      <c r="BU762" s="220">
        <v>120</v>
      </c>
      <c r="BV762" s="220">
        <v>120</v>
      </c>
      <c r="BW762" s="220">
        <v>120</v>
      </c>
      <c r="BX762" s="220">
        <v>120</v>
      </c>
      <c r="BY762" s="220">
        <v>120</v>
      </c>
      <c r="BZ762" s="220">
        <v>120</v>
      </c>
      <c r="CA762" s="220">
        <v>120</v>
      </c>
      <c r="CB762" s="220">
        <v>120</v>
      </c>
      <c r="CC762" s="220">
        <v>120</v>
      </c>
      <c r="CD762" s="220">
        <v>120</v>
      </c>
      <c r="CE762" s="220">
        <v>120</v>
      </c>
      <c r="CF762" s="220">
        <v>120</v>
      </c>
      <c r="CG762" s="220">
        <v>120</v>
      </c>
      <c r="CH762" s="220">
        <v>120</v>
      </c>
      <c r="CI762" s="220">
        <v>120</v>
      </c>
      <c r="CJ762" s="220">
        <v>120</v>
      </c>
      <c r="CK762" s="220">
        <v>120</v>
      </c>
      <c r="CL762" s="220">
        <v>120</v>
      </c>
      <c r="CM762" s="220">
        <v>120</v>
      </c>
      <c r="CN762" s="220">
        <v>120</v>
      </c>
      <c r="CO762" s="220">
        <v>120</v>
      </c>
      <c r="CP762" s="220">
        <v>120</v>
      </c>
      <c r="CQ762" s="220">
        <v>120</v>
      </c>
      <c r="CR762" s="220">
        <v>120</v>
      </c>
      <c r="CS762" s="220">
        <v>120</v>
      </c>
      <c r="CT762" s="220">
        <v>120</v>
      </c>
      <c r="CU762" s="220">
        <v>120</v>
      </c>
      <c r="CV762" s="220">
        <v>120</v>
      </c>
      <c r="CW762" s="220">
        <v>120</v>
      </c>
      <c r="CX762" s="220">
        <v>120</v>
      </c>
      <c r="CY762" s="220">
        <v>120</v>
      </c>
      <c r="CZ762" s="220">
        <v>120</v>
      </c>
      <c r="DA762" s="220">
        <v>120</v>
      </c>
      <c r="DB762" s="220">
        <v>120</v>
      </c>
      <c r="DC762" s="220">
        <v>120</v>
      </c>
      <c r="DD762" s="220">
        <v>120</v>
      </c>
      <c r="DE762" s="220">
        <v>120</v>
      </c>
      <c r="DF762" s="220">
        <v>120</v>
      </c>
      <c r="DG762" s="220">
        <v>120</v>
      </c>
      <c r="DH762" s="220">
        <v>120</v>
      </c>
      <c r="DI762" s="220">
        <v>120</v>
      </c>
      <c r="DJ762" s="220">
        <v>120</v>
      </c>
      <c r="DK762" s="220">
        <v>120</v>
      </c>
      <c r="DL762" s="220">
        <v>120</v>
      </c>
      <c r="DM762" s="220">
        <v>120</v>
      </c>
      <c r="DN762" s="220">
        <v>120</v>
      </c>
      <c r="DO762" s="220">
        <v>120</v>
      </c>
      <c r="DP762" s="220">
        <v>120</v>
      </c>
      <c r="DQ762" s="220">
        <v>120</v>
      </c>
      <c r="DR762" s="220">
        <v>120</v>
      </c>
      <c r="DS762" s="220">
        <v>120</v>
      </c>
      <c r="DT762" s="220">
        <v>120</v>
      </c>
      <c r="DU762" s="220">
        <v>120</v>
      </c>
      <c r="DV762" s="220">
        <v>120</v>
      </c>
      <c r="DW762" s="220">
        <v>120</v>
      </c>
      <c r="DX762" s="220">
        <v>120</v>
      </c>
      <c r="DY762" s="220">
        <v>120</v>
      </c>
      <c r="DZ762" s="220">
        <v>120</v>
      </c>
      <c r="EA762" s="220">
        <v>120</v>
      </c>
      <c r="EB762" s="220">
        <v>120</v>
      </c>
      <c r="EC762" s="220">
        <v>120</v>
      </c>
      <c r="ED762" s="220">
        <v>120</v>
      </c>
      <c r="EE762" s="220">
        <v>120</v>
      </c>
      <c r="EF762" s="220">
        <v>120</v>
      </c>
      <c r="EG762" s="220">
        <v>120</v>
      </c>
      <c r="EH762" s="220">
        <v>120</v>
      </c>
      <c r="EI762" s="220">
        <v>120</v>
      </c>
      <c r="EJ762" s="220">
        <v>120</v>
      </c>
      <c r="EK762" s="220">
        <v>120</v>
      </c>
      <c r="EL762" s="220">
        <v>120</v>
      </c>
      <c r="EM762" s="220">
        <v>120</v>
      </c>
      <c r="EN762" s="242">
        <v>120</v>
      </c>
      <c r="EO762" s="232">
        <v>120</v>
      </c>
      <c r="EP762" s="227">
        <v>120</v>
      </c>
      <c r="EQ762" s="154">
        <v>120</v>
      </c>
      <c r="ER762" s="154">
        <v>120</v>
      </c>
      <c r="ES762" s="154">
        <v>120</v>
      </c>
      <c r="ET762" s="154">
        <v>120</v>
      </c>
      <c r="EU762" s="154">
        <v>120</v>
      </c>
      <c r="EV762" s="154">
        <v>120</v>
      </c>
      <c r="EW762" s="166">
        <v>120</v>
      </c>
      <c r="EX762" s="166">
        <v>120</v>
      </c>
      <c r="EY762" s="166">
        <v>120</v>
      </c>
      <c r="EZ762" s="166">
        <v>120</v>
      </c>
      <c r="FA762" s="166">
        <v>120</v>
      </c>
      <c r="FB762" s="166">
        <v>120</v>
      </c>
      <c r="FC762" s="166">
        <v>120</v>
      </c>
      <c r="FD762" s="166">
        <v>120</v>
      </c>
      <c r="FE762" s="166">
        <v>120</v>
      </c>
      <c r="FF762" s="166">
        <v>120</v>
      </c>
      <c r="FG762" s="154">
        <v>120</v>
      </c>
      <c r="FH762" s="154">
        <v>120</v>
      </c>
      <c r="FI762" s="166">
        <v>120</v>
      </c>
      <c r="FJ762" s="154">
        <v>120</v>
      </c>
      <c r="FK762" s="154">
        <v>120</v>
      </c>
      <c r="FL762" s="154">
        <v>120</v>
      </c>
      <c r="FM762" s="154">
        <v>120</v>
      </c>
      <c r="FN762" s="154">
        <v>120</v>
      </c>
      <c r="FO762" s="154">
        <v>120</v>
      </c>
      <c r="FP762" s="154">
        <v>120</v>
      </c>
      <c r="FQ762" s="154">
        <v>120</v>
      </c>
      <c r="FR762" s="166">
        <v>120</v>
      </c>
      <c r="FS762" s="166">
        <v>120</v>
      </c>
      <c r="FT762" s="166">
        <v>120</v>
      </c>
      <c r="FU762" s="166">
        <v>120</v>
      </c>
      <c r="FV762" s="166">
        <v>120</v>
      </c>
      <c r="FW762" s="166">
        <v>120</v>
      </c>
      <c r="FX762" s="166">
        <v>120</v>
      </c>
      <c r="FY762" s="166">
        <v>120</v>
      </c>
      <c r="FZ762" s="166">
        <v>120</v>
      </c>
      <c r="GA762" s="166">
        <v>120</v>
      </c>
      <c r="GB762" s="166">
        <v>120</v>
      </c>
      <c r="GC762" s="166">
        <v>120</v>
      </c>
      <c r="GD762" s="166">
        <v>120</v>
      </c>
      <c r="GE762" s="166">
        <v>120</v>
      </c>
      <c r="GF762" s="166">
        <v>120</v>
      </c>
      <c r="GG762" s="166">
        <v>120</v>
      </c>
      <c r="GH762" s="166">
        <v>120</v>
      </c>
      <c r="GI762" s="166">
        <v>120</v>
      </c>
      <c r="GJ762" s="166">
        <v>120</v>
      </c>
      <c r="GK762" s="166">
        <v>120</v>
      </c>
      <c r="GL762" s="166">
        <v>120</v>
      </c>
      <c r="GM762" s="166">
        <v>120</v>
      </c>
      <c r="GN762" s="166">
        <v>120</v>
      </c>
      <c r="GO762" s="166">
        <v>120</v>
      </c>
      <c r="GP762" s="166">
        <v>120</v>
      </c>
      <c r="GQ762" s="166">
        <v>120</v>
      </c>
      <c r="GR762" s="166">
        <v>120</v>
      </c>
      <c r="GS762" s="166">
        <v>120</v>
      </c>
      <c r="GT762" s="166">
        <v>120</v>
      </c>
      <c r="GU762" s="166">
        <v>120</v>
      </c>
      <c r="GV762" s="166">
        <v>120</v>
      </c>
      <c r="GW762" s="166">
        <v>120</v>
      </c>
      <c r="GX762" s="166">
        <v>120</v>
      </c>
      <c r="GY762" s="166">
        <v>120</v>
      </c>
      <c r="GZ762" s="166">
        <v>120</v>
      </c>
      <c r="HA762" s="166">
        <v>120</v>
      </c>
      <c r="HB762" s="166">
        <v>120</v>
      </c>
      <c r="HC762" s="166">
        <v>120</v>
      </c>
      <c r="HD762" s="166">
        <v>120</v>
      </c>
      <c r="HE762" s="166">
        <v>120</v>
      </c>
      <c r="HF762" s="166">
        <v>120</v>
      </c>
      <c r="HG762" s="154">
        <v>120</v>
      </c>
      <c r="HH762" s="154">
        <v>120</v>
      </c>
      <c r="HI762" s="166">
        <v>120</v>
      </c>
      <c r="HJ762" s="154">
        <v>121</v>
      </c>
      <c r="HK762" s="154">
        <v>120</v>
      </c>
      <c r="HL762" s="166">
        <v>120</v>
      </c>
      <c r="HM762" s="154">
        <v>120</v>
      </c>
      <c r="HN762" s="154">
        <v>120</v>
      </c>
      <c r="HO762" s="166">
        <v>120</v>
      </c>
      <c r="HP762" s="154">
        <v>120</v>
      </c>
      <c r="HQ762" s="154">
        <v>120</v>
      </c>
      <c r="HR762" s="166">
        <v>120</v>
      </c>
      <c r="HS762" s="154">
        <v>120</v>
      </c>
      <c r="HT762" s="151">
        <v>120</v>
      </c>
      <c r="HU762" s="151">
        <v>120</v>
      </c>
      <c r="HV762" s="151">
        <v>120</v>
      </c>
      <c r="HW762" s="170">
        <v>120</v>
      </c>
    </row>
    <row r="763" spans="1:231">
      <c r="A763" s="145">
        <f t="shared" si="61"/>
        <v>43917</v>
      </c>
      <c r="B763" s="220">
        <f>'Age&amp;Sex by occurrence date'!$GUM22</f>
        <v>101</v>
      </c>
      <c r="C763" s="220">
        <v>101</v>
      </c>
      <c r="D763" s="220">
        <v>101</v>
      </c>
      <c r="E763" s="220">
        <v>101</v>
      </c>
      <c r="F763" s="220">
        <v>101</v>
      </c>
      <c r="G763" s="220">
        <v>101</v>
      </c>
      <c r="H763" s="220">
        <v>101</v>
      </c>
      <c r="I763" s="220">
        <v>101</v>
      </c>
      <c r="J763" s="220">
        <v>101</v>
      </c>
      <c r="K763" s="220">
        <v>101</v>
      </c>
      <c r="L763" s="220">
        <v>101</v>
      </c>
      <c r="M763" s="220">
        <v>101</v>
      </c>
      <c r="N763" s="220">
        <v>101</v>
      </c>
      <c r="O763" s="220">
        <v>101</v>
      </c>
      <c r="P763" s="220">
        <v>101</v>
      </c>
      <c r="Q763" s="220">
        <v>101</v>
      </c>
      <c r="R763" s="220">
        <v>101</v>
      </c>
      <c r="S763" s="220">
        <v>101</v>
      </c>
      <c r="T763" s="220">
        <v>101</v>
      </c>
      <c r="U763" s="220">
        <v>101</v>
      </c>
      <c r="V763" s="220">
        <v>101</v>
      </c>
      <c r="W763" s="220">
        <v>101</v>
      </c>
      <c r="X763" s="220">
        <v>101</v>
      </c>
      <c r="Y763" s="220">
        <v>101</v>
      </c>
      <c r="Z763" s="220">
        <v>101</v>
      </c>
      <c r="AA763" s="220">
        <v>101</v>
      </c>
      <c r="AB763" s="220">
        <v>101</v>
      </c>
      <c r="AC763" s="220">
        <v>101</v>
      </c>
      <c r="AD763" s="220">
        <v>101</v>
      </c>
      <c r="AE763" s="220">
        <v>101</v>
      </c>
      <c r="AF763" s="220">
        <v>101</v>
      </c>
      <c r="AG763" s="220">
        <v>101</v>
      </c>
      <c r="AH763" s="220">
        <v>101</v>
      </c>
      <c r="AI763" s="220">
        <v>101</v>
      </c>
      <c r="AJ763" s="220">
        <v>101</v>
      </c>
      <c r="AK763" s="220">
        <v>101</v>
      </c>
      <c r="AL763" s="220">
        <v>101</v>
      </c>
      <c r="AM763" s="220">
        <v>101</v>
      </c>
      <c r="AN763" s="220">
        <v>101</v>
      </c>
      <c r="AO763" s="220">
        <v>101</v>
      </c>
      <c r="AP763" s="220">
        <v>101</v>
      </c>
      <c r="AQ763" s="220">
        <v>101</v>
      </c>
      <c r="AR763" s="220">
        <v>101</v>
      </c>
      <c r="AS763" s="220">
        <v>101</v>
      </c>
      <c r="AT763" s="220">
        <v>101</v>
      </c>
      <c r="AU763" s="220">
        <v>101</v>
      </c>
      <c r="AV763" s="220">
        <v>101</v>
      </c>
      <c r="AW763" s="220">
        <v>101</v>
      </c>
      <c r="AX763" s="220">
        <v>101</v>
      </c>
      <c r="AY763" s="220">
        <v>101</v>
      </c>
      <c r="AZ763" s="220">
        <v>101</v>
      </c>
      <c r="BA763" s="220">
        <v>101</v>
      </c>
      <c r="BB763" s="220">
        <v>101</v>
      </c>
      <c r="BC763" s="220">
        <v>101</v>
      </c>
      <c r="BD763" s="220">
        <v>101</v>
      </c>
      <c r="BE763" s="220">
        <v>101</v>
      </c>
      <c r="BF763" s="220">
        <v>101</v>
      </c>
      <c r="BG763" s="220">
        <v>101</v>
      </c>
      <c r="BH763" s="220">
        <v>101</v>
      </c>
      <c r="BI763" s="220">
        <v>101</v>
      </c>
      <c r="BJ763" s="220">
        <v>101</v>
      </c>
      <c r="BK763" s="220">
        <v>101</v>
      </c>
      <c r="BL763" s="220">
        <v>101</v>
      </c>
      <c r="BM763" s="220">
        <v>101</v>
      </c>
      <c r="BN763" s="220">
        <v>101</v>
      </c>
      <c r="BO763" s="220">
        <v>101</v>
      </c>
      <c r="BP763" s="220">
        <v>101</v>
      </c>
      <c r="BQ763" s="220">
        <v>101</v>
      </c>
      <c r="BR763" s="220">
        <v>101</v>
      </c>
      <c r="BS763" s="220">
        <v>101</v>
      </c>
      <c r="BT763" s="220">
        <v>101</v>
      </c>
      <c r="BU763" s="220">
        <v>101</v>
      </c>
      <c r="BV763" s="220">
        <v>101</v>
      </c>
      <c r="BW763" s="220">
        <v>101</v>
      </c>
      <c r="BX763" s="220">
        <v>101</v>
      </c>
      <c r="BY763" s="220">
        <v>101</v>
      </c>
      <c r="BZ763" s="220">
        <v>101</v>
      </c>
      <c r="CA763" s="220">
        <v>101</v>
      </c>
      <c r="CB763" s="220">
        <v>101</v>
      </c>
      <c r="CC763" s="220">
        <v>101</v>
      </c>
      <c r="CD763" s="220">
        <v>101</v>
      </c>
      <c r="CE763" s="220">
        <v>101</v>
      </c>
      <c r="CF763" s="220">
        <v>101</v>
      </c>
      <c r="CG763" s="220">
        <v>101</v>
      </c>
      <c r="CH763" s="220">
        <v>101</v>
      </c>
      <c r="CI763" s="220">
        <v>101</v>
      </c>
      <c r="CJ763" s="220">
        <v>101</v>
      </c>
      <c r="CK763" s="220">
        <v>101</v>
      </c>
      <c r="CL763" s="220">
        <v>101</v>
      </c>
      <c r="CM763" s="220">
        <v>101</v>
      </c>
      <c r="CN763" s="220">
        <v>101</v>
      </c>
      <c r="CO763" s="220">
        <v>101</v>
      </c>
      <c r="CP763" s="220">
        <v>101</v>
      </c>
      <c r="CQ763" s="220">
        <v>101</v>
      </c>
      <c r="CR763" s="220">
        <v>101</v>
      </c>
      <c r="CS763" s="220">
        <v>101</v>
      </c>
      <c r="CT763" s="220">
        <v>101</v>
      </c>
      <c r="CU763" s="220">
        <v>101</v>
      </c>
      <c r="CV763" s="220">
        <v>101</v>
      </c>
      <c r="CW763" s="220">
        <v>101</v>
      </c>
      <c r="CX763" s="220">
        <v>101</v>
      </c>
      <c r="CY763" s="220">
        <v>101</v>
      </c>
      <c r="CZ763" s="220">
        <v>101</v>
      </c>
      <c r="DA763" s="220">
        <v>101</v>
      </c>
      <c r="DB763" s="220">
        <v>101</v>
      </c>
      <c r="DC763" s="220">
        <v>101</v>
      </c>
      <c r="DD763" s="220">
        <v>101</v>
      </c>
      <c r="DE763" s="220">
        <v>101</v>
      </c>
      <c r="DF763" s="220">
        <v>101</v>
      </c>
      <c r="DG763" s="220">
        <v>101</v>
      </c>
      <c r="DH763" s="220">
        <v>101</v>
      </c>
      <c r="DI763" s="220">
        <v>101</v>
      </c>
      <c r="DJ763" s="220">
        <v>101</v>
      </c>
      <c r="DK763" s="220">
        <v>101</v>
      </c>
      <c r="DL763" s="220">
        <v>101</v>
      </c>
      <c r="DM763" s="220">
        <v>101</v>
      </c>
      <c r="DN763" s="220">
        <v>101</v>
      </c>
      <c r="DO763" s="220">
        <v>101</v>
      </c>
      <c r="DP763" s="220">
        <v>101</v>
      </c>
      <c r="DQ763" s="220">
        <v>101</v>
      </c>
      <c r="DR763" s="220">
        <v>101</v>
      </c>
      <c r="DS763" s="220">
        <v>101</v>
      </c>
      <c r="DT763" s="220">
        <v>101</v>
      </c>
      <c r="DU763" s="220">
        <v>101</v>
      </c>
      <c r="DV763" s="220">
        <v>101</v>
      </c>
      <c r="DW763" s="220">
        <v>101</v>
      </c>
      <c r="DX763" s="220">
        <v>101</v>
      </c>
      <c r="DY763" s="220">
        <v>101</v>
      </c>
      <c r="DZ763" s="220">
        <v>101</v>
      </c>
      <c r="EA763" s="220">
        <v>101</v>
      </c>
      <c r="EB763" s="220">
        <v>101</v>
      </c>
      <c r="EC763" s="220">
        <v>101</v>
      </c>
      <c r="ED763" s="220">
        <v>101</v>
      </c>
      <c r="EE763" s="220">
        <v>101</v>
      </c>
      <c r="EF763" s="220">
        <v>101</v>
      </c>
      <c r="EG763" s="220">
        <v>101</v>
      </c>
      <c r="EH763" s="220">
        <v>101</v>
      </c>
      <c r="EI763" s="220">
        <v>101</v>
      </c>
      <c r="EJ763" s="220">
        <v>101</v>
      </c>
      <c r="EK763" s="220">
        <v>101</v>
      </c>
      <c r="EL763" s="220">
        <v>101</v>
      </c>
      <c r="EM763" s="220">
        <v>101</v>
      </c>
      <c r="EN763" s="242">
        <v>101</v>
      </c>
      <c r="EO763" s="232">
        <v>101</v>
      </c>
      <c r="EP763" s="227">
        <v>101</v>
      </c>
      <c r="EQ763" s="154">
        <v>101</v>
      </c>
      <c r="ER763" s="154">
        <v>101</v>
      </c>
      <c r="ES763" s="154">
        <v>101</v>
      </c>
      <c r="ET763" s="154">
        <v>101</v>
      </c>
      <c r="EU763" s="154">
        <v>101</v>
      </c>
      <c r="EV763" s="166">
        <v>101</v>
      </c>
      <c r="EW763" s="154">
        <v>101</v>
      </c>
      <c r="EX763" s="154">
        <v>101</v>
      </c>
      <c r="EY763" s="154">
        <v>101</v>
      </c>
      <c r="EZ763" s="154">
        <v>101</v>
      </c>
      <c r="FA763" s="154">
        <v>101</v>
      </c>
      <c r="FB763" s="154">
        <v>101</v>
      </c>
      <c r="FC763" s="166">
        <v>101</v>
      </c>
      <c r="FD763" s="166">
        <v>101</v>
      </c>
      <c r="FE763" s="154">
        <v>101</v>
      </c>
      <c r="FF763" s="154">
        <v>101</v>
      </c>
      <c r="FG763" s="154">
        <v>101</v>
      </c>
      <c r="FH763" s="166">
        <v>101</v>
      </c>
      <c r="FI763" s="166">
        <v>101</v>
      </c>
      <c r="FJ763" s="166">
        <v>101</v>
      </c>
      <c r="FK763" s="166">
        <v>101</v>
      </c>
      <c r="FL763" s="166">
        <v>101</v>
      </c>
      <c r="FM763" s="166">
        <v>101</v>
      </c>
      <c r="FN763" s="166">
        <v>101</v>
      </c>
      <c r="FO763" s="166">
        <v>101</v>
      </c>
      <c r="FP763" s="166">
        <v>101</v>
      </c>
      <c r="FQ763" s="166">
        <v>101</v>
      </c>
      <c r="FR763" s="154">
        <v>101</v>
      </c>
      <c r="FS763" s="154">
        <v>101</v>
      </c>
      <c r="FT763" s="154">
        <v>101</v>
      </c>
      <c r="FU763" s="154">
        <v>101</v>
      </c>
      <c r="FV763" s="154">
        <v>101</v>
      </c>
      <c r="FW763" s="154">
        <v>101</v>
      </c>
      <c r="FX763" s="154">
        <v>101</v>
      </c>
      <c r="FY763" s="166">
        <v>101</v>
      </c>
      <c r="FZ763" s="166">
        <v>101</v>
      </c>
      <c r="GA763" s="166">
        <v>101</v>
      </c>
      <c r="GB763" s="166">
        <v>101</v>
      </c>
      <c r="GC763" s="166">
        <v>101</v>
      </c>
      <c r="GD763" s="166">
        <v>101</v>
      </c>
      <c r="GE763" s="166">
        <v>101</v>
      </c>
      <c r="GF763" s="166">
        <v>101</v>
      </c>
      <c r="GG763" s="166">
        <v>101</v>
      </c>
      <c r="GH763" s="166">
        <v>101</v>
      </c>
      <c r="GI763" s="166">
        <v>101</v>
      </c>
      <c r="GJ763" s="166">
        <v>101</v>
      </c>
      <c r="GK763" s="166">
        <v>101</v>
      </c>
      <c r="GL763" s="166">
        <v>101</v>
      </c>
      <c r="GM763" s="166">
        <v>101</v>
      </c>
      <c r="GN763" s="166">
        <v>101</v>
      </c>
      <c r="GO763" s="166">
        <v>101</v>
      </c>
      <c r="GP763" s="166">
        <v>101</v>
      </c>
      <c r="GQ763" s="166">
        <v>101</v>
      </c>
      <c r="GR763" s="166">
        <v>101</v>
      </c>
      <c r="GS763" s="166">
        <v>101</v>
      </c>
      <c r="GT763" s="166">
        <v>101</v>
      </c>
      <c r="GU763" s="166">
        <v>101</v>
      </c>
      <c r="GV763" s="166">
        <v>101</v>
      </c>
      <c r="GW763" s="166">
        <v>101</v>
      </c>
      <c r="GX763" s="166">
        <v>101</v>
      </c>
      <c r="GY763" s="166">
        <v>101</v>
      </c>
      <c r="GZ763" s="166">
        <v>101</v>
      </c>
      <c r="HA763" s="166">
        <v>101</v>
      </c>
      <c r="HB763" s="166">
        <v>101</v>
      </c>
      <c r="HC763" s="166">
        <v>101</v>
      </c>
      <c r="HD763" s="166">
        <v>101</v>
      </c>
      <c r="HE763" s="166">
        <v>101</v>
      </c>
      <c r="HF763" s="166">
        <v>101</v>
      </c>
      <c r="HG763" s="154">
        <v>101</v>
      </c>
      <c r="HH763" s="154">
        <v>101</v>
      </c>
      <c r="HI763" s="166">
        <v>101</v>
      </c>
      <c r="HJ763" s="154">
        <v>102</v>
      </c>
      <c r="HK763" s="154">
        <v>101</v>
      </c>
      <c r="HL763" s="166">
        <v>101</v>
      </c>
      <c r="HM763" s="154">
        <v>101</v>
      </c>
      <c r="HN763" s="154">
        <v>101</v>
      </c>
      <c r="HO763" s="166">
        <v>101</v>
      </c>
      <c r="HP763" s="154">
        <v>101</v>
      </c>
      <c r="HQ763" s="154">
        <v>101</v>
      </c>
      <c r="HR763" s="166">
        <v>101</v>
      </c>
      <c r="HS763" s="154">
        <v>101</v>
      </c>
      <c r="HT763" s="151">
        <v>101</v>
      </c>
      <c r="HU763" s="151">
        <v>101</v>
      </c>
      <c r="HV763" s="151">
        <v>101</v>
      </c>
      <c r="HW763" s="170">
        <v>101</v>
      </c>
    </row>
    <row r="764" spans="1:231">
      <c r="A764" s="145">
        <f t="shared" si="61"/>
        <v>43916</v>
      </c>
      <c r="B764" s="220">
        <f>'Age&amp;Sex by occurrence date'!$GUT22</f>
        <v>81</v>
      </c>
      <c r="C764" s="220">
        <v>81</v>
      </c>
      <c r="D764" s="220">
        <v>81</v>
      </c>
      <c r="E764" s="220">
        <v>81</v>
      </c>
      <c r="F764" s="220">
        <v>81</v>
      </c>
      <c r="G764" s="220">
        <v>81</v>
      </c>
      <c r="H764" s="220">
        <v>81</v>
      </c>
      <c r="I764" s="220">
        <v>81</v>
      </c>
      <c r="J764" s="220">
        <v>81</v>
      </c>
      <c r="K764" s="220">
        <v>81</v>
      </c>
      <c r="L764" s="220">
        <v>81</v>
      </c>
      <c r="M764" s="220">
        <v>81</v>
      </c>
      <c r="N764" s="220">
        <v>81</v>
      </c>
      <c r="O764" s="220">
        <v>81</v>
      </c>
      <c r="P764" s="220">
        <v>81</v>
      </c>
      <c r="Q764" s="220">
        <v>81</v>
      </c>
      <c r="R764" s="220">
        <v>81</v>
      </c>
      <c r="S764" s="220">
        <v>81</v>
      </c>
      <c r="T764" s="220">
        <v>81</v>
      </c>
      <c r="U764" s="220">
        <v>81</v>
      </c>
      <c r="V764" s="220">
        <v>81</v>
      </c>
      <c r="W764" s="220">
        <v>81</v>
      </c>
      <c r="X764" s="220">
        <v>81</v>
      </c>
      <c r="Y764" s="220">
        <v>81</v>
      </c>
      <c r="Z764" s="220">
        <v>81</v>
      </c>
      <c r="AA764" s="220">
        <v>81</v>
      </c>
      <c r="AB764" s="220">
        <v>81</v>
      </c>
      <c r="AC764" s="220">
        <v>81</v>
      </c>
      <c r="AD764" s="220">
        <v>81</v>
      </c>
      <c r="AE764" s="220">
        <v>81</v>
      </c>
      <c r="AF764" s="220">
        <v>81</v>
      </c>
      <c r="AG764" s="220">
        <v>81</v>
      </c>
      <c r="AH764" s="220">
        <v>81</v>
      </c>
      <c r="AI764" s="220">
        <v>81</v>
      </c>
      <c r="AJ764" s="220">
        <v>81</v>
      </c>
      <c r="AK764" s="220">
        <v>81</v>
      </c>
      <c r="AL764" s="220">
        <v>81</v>
      </c>
      <c r="AM764" s="220">
        <v>81</v>
      </c>
      <c r="AN764" s="220">
        <v>81</v>
      </c>
      <c r="AO764" s="220">
        <v>81</v>
      </c>
      <c r="AP764" s="220">
        <v>81</v>
      </c>
      <c r="AQ764" s="220">
        <v>81</v>
      </c>
      <c r="AR764" s="220">
        <v>81</v>
      </c>
      <c r="AS764" s="220">
        <v>81</v>
      </c>
      <c r="AT764" s="220">
        <v>81</v>
      </c>
      <c r="AU764" s="220">
        <v>81</v>
      </c>
      <c r="AV764" s="220">
        <v>81</v>
      </c>
      <c r="AW764" s="220">
        <v>81</v>
      </c>
      <c r="AX764" s="220">
        <v>81</v>
      </c>
      <c r="AY764" s="220">
        <v>81</v>
      </c>
      <c r="AZ764" s="220">
        <v>81</v>
      </c>
      <c r="BA764" s="220">
        <v>81</v>
      </c>
      <c r="BB764" s="220">
        <v>81</v>
      </c>
      <c r="BC764" s="220">
        <v>81</v>
      </c>
      <c r="BD764" s="220">
        <v>81</v>
      </c>
      <c r="BE764" s="220">
        <v>81</v>
      </c>
      <c r="BF764" s="220">
        <v>81</v>
      </c>
      <c r="BG764" s="220">
        <v>81</v>
      </c>
      <c r="BH764" s="220">
        <v>81</v>
      </c>
      <c r="BI764" s="220">
        <v>81</v>
      </c>
      <c r="BJ764" s="220">
        <v>81</v>
      </c>
      <c r="BK764" s="220">
        <v>81</v>
      </c>
      <c r="BL764" s="220">
        <v>81</v>
      </c>
      <c r="BM764" s="220">
        <v>81</v>
      </c>
      <c r="BN764" s="220">
        <v>81</v>
      </c>
      <c r="BO764" s="220">
        <v>81</v>
      </c>
      <c r="BP764" s="220">
        <v>81</v>
      </c>
      <c r="BQ764" s="220">
        <v>81</v>
      </c>
      <c r="BR764" s="220">
        <v>81</v>
      </c>
      <c r="BS764" s="220">
        <v>81</v>
      </c>
      <c r="BT764" s="220">
        <v>81</v>
      </c>
      <c r="BU764" s="220">
        <v>81</v>
      </c>
      <c r="BV764" s="220">
        <v>81</v>
      </c>
      <c r="BW764" s="220">
        <v>81</v>
      </c>
      <c r="BX764" s="220">
        <v>81</v>
      </c>
      <c r="BY764" s="220">
        <v>81</v>
      </c>
      <c r="BZ764" s="220">
        <v>81</v>
      </c>
      <c r="CA764" s="220">
        <v>81</v>
      </c>
      <c r="CB764" s="220">
        <v>81</v>
      </c>
      <c r="CC764" s="220">
        <v>81</v>
      </c>
      <c r="CD764" s="220">
        <v>81</v>
      </c>
      <c r="CE764" s="220">
        <v>81</v>
      </c>
      <c r="CF764" s="220">
        <v>81</v>
      </c>
      <c r="CG764" s="220">
        <v>81</v>
      </c>
      <c r="CH764" s="220">
        <v>81</v>
      </c>
      <c r="CI764" s="220">
        <v>81</v>
      </c>
      <c r="CJ764" s="220">
        <v>81</v>
      </c>
      <c r="CK764" s="220">
        <v>81</v>
      </c>
      <c r="CL764" s="220">
        <v>81</v>
      </c>
      <c r="CM764" s="220">
        <v>81</v>
      </c>
      <c r="CN764" s="220">
        <v>81</v>
      </c>
      <c r="CO764" s="220">
        <v>81</v>
      </c>
      <c r="CP764" s="220">
        <v>81</v>
      </c>
      <c r="CQ764" s="220">
        <v>81</v>
      </c>
      <c r="CR764" s="220">
        <v>81</v>
      </c>
      <c r="CS764" s="220">
        <v>81</v>
      </c>
      <c r="CT764" s="220">
        <v>81</v>
      </c>
      <c r="CU764" s="220">
        <v>81</v>
      </c>
      <c r="CV764" s="220">
        <v>81</v>
      </c>
      <c r="CW764" s="220">
        <v>81</v>
      </c>
      <c r="CX764" s="220">
        <v>81</v>
      </c>
      <c r="CY764" s="220">
        <v>81</v>
      </c>
      <c r="CZ764" s="220">
        <v>81</v>
      </c>
      <c r="DA764" s="220">
        <v>81</v>
      </c>
      <c r="DB764" s="220">
        <v>81</v>
      </c>
      <c r="DC764" s="220">
        <v>81</v>
      </c>
      <c r="DD764" s="220">
        <v>81</v>
      </c>
      <c r="DE764" s="220">
        <v>81</v>
      </c>
      <c r="DF764" s="220">
        <v>81</v>
      </c>
      <c r="DG764" s="220">
        <v>81</v>
      </c>
      <c r="DH764" s="220">
        <v>81</v>
      </c>
      <c r="DI764" s="220">
        <v>81</v>
      </c>
      <c r="DJ764" s="220">
        <v>81</v>
      </c>
      <c r="DK764" s="220">
        <v>81</v>
      </c>
      <c r="DL764" s="220">
        <v>81</v>
      </c>
      <c r="DM764" s="220">
        <v>81</v>
      </c>
      <c r="DN764" s="220">
        <v>81</v>
      </c>
      <c r="DO764" s="220">
        <v>81</v>
      </c>
      <c r="DP764" s="220">
        <v>81</v>
      </c>
      <c r="DQ764" s="220">
        <v>81</v>
      </c>
      <c r="DR764" s="220">
        <v>81</v>
      </c>
      <c r="DS764" s="220">
        <v>81</v>
      </c>
      <c r="DT764" s="220">
        <v>81</v>
      </c>
      <c r="DU764" s="220">
        <v>81</v>
      </c>
      <c r="DV764" s="220">
        <v>81</v>
      </c>
      <c r="DW764" s="220">
        <v>81</v>
      </c>
      <c r="DX764" s="220">
        <v>81</v>
      </c>
      <c r="DY764" s="220">
        <v>81</v>
      </c>
      <c r="DZ764" s="220">
        <v>81</v>
      </c>
      <c r="EA764" s="220">
        <v>81</v>
      </c>
      <c r="EB764" s="220">
        <v>81</v>
      </c>
      <c r="EC764" s="220">
        <v>81</v>
      </c>
      <c r="ED764" s="220">
        <v>81</v>
      </c>
      <c r="EE764" s="220">
        <v>81</v>
      </c>
      <c r="EF764" s="220">
        <v>81</v>
      </c>
      <c r="EG764" s="220">
        <v>81</v>
      </c>
      <c r="EH764" s="220">
        <v>81</v>
      </c>
      <c r="EI764" s="220">
        <v>81</v>
      </c>
      <c r="EJ764" s="220">
        <v>81</v>
      </c>
      <c r="EK764" s="220">
        <v>81</v>
      </c>
      <c r="EL764" s="220">
        <v>81</v>
      </c>
      <c r="EM764" s="220">
        <v>81</v>
      </c>
      <c r="EN764" s="242">
        <v>81</v>
      </c>
      <c r="EO764" s="232">
        <v>81</v>
      </c>
      <c r="EP764" s="228">
        <v>81</v>
      </c>
      <c r="EQ764" s="166">
        <v>81</v>
      </c>
      <c r="ER764" s="166">
        <v>81</v>
      </c>
      <c r="ES764" s="166">
        <v>81</v>
      </c>
      <c r="ET764" s="166">
        <v>81</v>
      </c>
      <c r="EU764" s="166">
        <v>81</v>
      </c>
      <c r="EV764" s="154">
        <v>81</v>
      </c>
      <c r="EW764" s="166">
        <v>81</v>
      </c>
      <c r="EX764" s="166">
        <v>81</v>
      </c>
      <c r="EY764" s="166">
        <v>81</v>
      </c>
      <c r="EZ764" s="166">
        <v>81</v>
      </c>
      <c r="FA764" s="166">
        <v>81</v>
      </c>
      <c r="FB764" s="154">
        <v>81</v>
      </c>
      <c r="FC764" s="154">
        <v>81</v>
      </c>
      <c r="FD764" s="154">
        <v>81</v>
      </c>
      <c r="FE764" s="166">
        <v>81</v>
      </c>
      <c r="FF764" s="166">
        <v>81</v>
      </c>
      <c r="FG764" s="166">
        <v>81</v>
      </c>
      <c r="FH764" s="154">
        <v>81</v>
      </c>
      <c r="FI764" s="154">
        <v>81</v>
      </c>
      <c r="FJ764" s="154">
        <v>81</v>
      </c>
      <c r="FK764" s="154">
        <v>81</v>
      </c>
      <c r="FL764" s="154">
        <v>81</v>
      </c>
      <c r="FM764" s="154">
        <v>81</v>
      </c>
      <c r="FN764" s="154">
        <v>81</v>
      </c>
      <c r="FO764" s="154">
        <v>81</v>
      </c>
      <c r="FP764" s="154">
        <v>81</v>
      </c>
      <c r="FQ764" s="154">
        <v>81</v>
      </c>
      <c r="FR764" s="166">
        <v>81</v>
      </c>
      <c r="FS764" s="166">
        <v>81</v>
      </c>
      <c r="FT764" s="166">
        <v>81</v>
      </c>
      <c r="FU764" s="166">
        <v>81</v>
      </c>
      <c r="FV764" s="166">
        <v>81</v>
      </c>
      <c r="FW764" s="166">
        <v>81</v>
      </c>
      <c r="FX764" s="166">
        <v>81</v>
      </c>
      <c r="FY764" s="154">
        <v>81</v>
      </c>
      <c r="FZ764" s="154">
        <v>81</v>
      </c>
      <c r="GA764" s="154">
        <v>81</v>
      </c>
      <c r="GB764" s="154">
        <v>81</v>
      </c>
      <c r="GC764" s="154">
        <v>81</v>
      </c>
      <c r="GD764" s="154">
        <v>81</v>
      </c>
      <c r="GE764" s="154">
        <v>81</v>
      </c>
      <c r="GF764" s="154">
        <v>81</v>
      </c>
      <c r="GG764" s="154">
        <v>81</v>
      </c>
      <c r="GH764" s="154">
        <v>81</v>
      </c>
      <c r="GI764" s="154">
        <v>81</v>
      </c>
      <c r="GJ764" s="154">
        <v>81</v>
      </c>
      <c r="GK764" s="154">
        <v>81</v>
      </c>
      <c r="GL764" s="154">
        <v>81</v>
      </c>
      <c r="GM764" s="154">
        <v>81</v>
      </c>
      <c r="GN764" s="154">
        <v>81</v>
      </c>
      <c r="GO764" s="154">
        <v>81</v>
      </c>
      <c r="GP764" s="154">
        <v>81</v>
      </c>
      <c r="GQ764" s="154">
        <v>81</v>
      </c>
      <c r="GR764" s="154">
        <v>81</v>
      </c>
      <c r="GS764" s="154">
        <v>81</v>
      </c>
      <c r="GT764" s="166">
        <v>81</v>
      </c>
      <c r="GU764" s="166">
        <v>81</v>
      </c>
      <c r="GV764" s="166">
        <v>81</v>
      </c>
      <c r="GW764" s="166">
        <v>81</v>
      </c>
      <c r="GX764" s="154">
        <v>81</v>
      </c>
      <c r="GY764" s="166">
        <v>81</v>
      </c>
      <c r="GZ764" s="166">
        <v>81</v>
      </c>
      <c r="HA764" s="166">
        <v>81</v>
      </c>
      <c r="HB764" s="166">
        <v>81</v>
      </c>
      <c r="HC764" s="166">
        <v>81</v>
      </c>
      <c r="HD764" s="166">
        <v>81</v>
      </c>
      <c r="HE764" s="166">
        <v>81</v>
      </c>
      <c r="HF764" s="166">
        <v>81</v>
      </c>
      <c r="HG764" s="154">
        <v>81</v>
      </c>
      <c r="HH764" s="154">
        <v>81</v>
      </c>
      <c r="HI764" s="166">
        <v>81</v>
      </c>
      <c r="HJ764" s="154">
        <v>82</v>
      </c>
      <c r="HK764" s="154">
        <v>81</v>
      </c>
      <c r="HL764" s="166">
        <v>81</v>
      </c>
      <c r="HM764" s="154">
        <v>81</v>
      </c>
      <c r="HN764" s="154">
        <v>81</v>
      </c>
      <c r="HO764" s="166">
        <v>81</v>
      </c>
      <c r="HP764" s="154">
        <v>81</v>
      </c>
      <c r="HQ764" s="154">
        <v>81</v>
      </c>
      <c r="HR764" s="166">
        <v>81</v>
      </c>
      <c r="HS764" s="154">
        <v>81</v>
      </c>
      <c r="HT764" s="151">
        <v>81</v>
      </c>
      <c r="HU764" s="151">
        <v>81</v>
      </c>
      <c r="HV764" s="151">
        <v>81</v>
      </c>
      <c r="HW764" s="170">
        <v>81</v>
      </c>
    </row>
    <row r="765" spans="1:231">
      <c r="A765" s="145">
        <f t="shared" si="61"/>
        <v>43915</v>
      </c>
      <c r="B765" s="220">
        <f>'Age&amp;Sex by occurrence date'!$GVA22</f>
        <v>65</v>
      </c>
      <c r="C765" s="220">
        <v>65</v>
      </c>
      <c r="D765" s="220">
        <v>65</v>
      </c>
      <c r="E765" s="220">
        <v>65</v>
      </c>
      <c r="F765" s="220">
        <v>65</v>
      </c>
      <c r="G765" s="220">
        <v>65</v>
      </c>
      <c r="H765" s="220">
        <v>65</v>
      </c>
      <c r="I765" s="220">
        <v>65</v>
      </c>
      <c r="J765" s="220">
        <v>65</v>
      </c>
      <c r="K765" s="220">
        <v>65</v>
      </c>
      <c r="L765" s="220">
        <v>65</v>
      </c>
      <c r="M765" s="220">
        <v>65</v>
      </c>
      <c r="N765" s="220">
        <v>65</v>
      </c>
      <c r="O765" s="220">
        <v>65</v>
      </c>
      <c r="P765" s="220">
        <v>65</v>
      </c>
      <c r="Q765" s="220">
        <v>65</v>
      </c>
      <c r="R765" s="220">
        <v>65</v>
      </c>
      <c r="S765" s="220">
        <v>65</v>
      </c>
      <c r="T765" s="220">
        <v>65</v>
      </c>
      <c r="U765" s="220">
        <v>65</v>
      </c>
      <c r="V765" s="220">
        <v>65</v>
      </c>
      <c r="W765" s="220">
        <v>65</v>
      </c>
      <c r="X765" s="220">
        <v>65</v>
      </c>
      <c r="Y765" s="220">
        <v>65</v>
      </c>
      <c r="Z765" s="220">
        <v>65</v>
      </c>
      <c r="AA765" s="220">
        <v>65</v>
      </c>
      <c r="AB765" s="220">
        <v>65</v>
      </c>
      <c r="AC765" s="220">
        <v>65</v>
      </c>
      <c r="AD765" s="220">
        <v>65</v>
      </c>
      <c r="AE765" s="220">
        <v>65</v>
      </c>
      <c r="AF765" s="220">
        <v>65</v>
      </c>
      <c r="AG765" s="220">
        <v>65</v>
      </c>
      <c r="AH765" s="220">
        <v>65</v>
      </c>
      <c r="AI765" s="220">
        <v>65</v>
      </c>
      <c r="AJ765" s="220">
        <v>65</v>
      </c>
      <c r="AK765" s="220">
        <v>65</v>
      </c>
      <c r="AL765" s="220">
        <v>65</v>
      </c>
      <c r="AM765" s="220">
        <v>65</v>
      </c>
      <c r="AN765" s="220">
        <v>65</v>
      </c>
      <c r="AO765" s="220">
        <v>65</v>
      </c>
      <c r="AP765" s="220">
        <v>65</v>
      </c>
      <c r="AQ765" s="220">
        <v>65</v>
      </c>
      <c r="AR765" s="220">
        <v>65</v>
      </c>
      <c r="AS765" s="220">
        <v>65</v>
      </c>
      <c r="AT765" s="220">
        <v>65</v>
      </c>
      <c r="AU765" s="220">
        <v>65</v>
      </c>
      <c r="AV765" s="220">
        <v>65</v>
      </c>
      <c r="AW765" s="220">
        <v>65</v>
      </c>
      <c r="AX765" s="220">
        <v>65</v>
      </c>
      <c r="AY765" s="220">
        <v>65</v>
      </c>
      <c r="AZ765" s="220">
        <v>65</v>
      </c>
      <c r="BA765" s="220">
        <v>65</v>
      </c>
      <c r="BB765" s="220">
        <v>65</v>
      </c>
      <c r="BC765" s="220">
        <v>65</v>
      </c>
      <c r="BD765" s="220">
        <v>65</v>
      </c>
      <c r="BE765" s="220">
        <v>65</v>
      </c>
      <c r="BF765" s="220">
        <v>65</v>
      </c>
      <c r="BG765" s="220">
        <v>65</v>
      </c>
      <c r="BH765" s="220">
        <v>65</v>
      </c>
      <c r="BI765" s="220">
        <v>65</v>
      </c>
      <c r="BJ765" s="220">
        <v>65</v>
      </c>
      <c r="BK765" s="220">
        <v>65</v>
      </c>
      <c r="BL765" s="220">
        <v>65</v>
      </c>
      <c r="BM765" s="220">
        <v>65</v>
      </c>
      <c r="BN765" s="220">
        <v>65</v>
      </c>
      <c r="BO765" s="220">
        <v>65</v>
      </c>
      <c r="BP765" s="220">
        <v>65</v>
      </c>
      <c r="BQ765" s="220">
        <v>65</v>
      </c>
      <c r="BR765" s="220">
        <v>65</v>
      </c>
      <c r="BS765" s="220">
        <v>65</v>
      </c>
      <c r="BT765" s="220">
        <v>65</v>
      </c>
      <c r="BU765" s="220">
        <v>65</v>
      </c>
      <c r="BV765" s="220">
        <v>65</v>
      </c>
      <c r="BW765" s="220">
        <v>65</v>
      </c>
      <c r="BX765" s="220">
        <v>65</v>
      </c>
      <c r="BY765" s="220">
        <v>65</v>
      </c>
      <c r="BZ765" s="220">
        <v>65</v>
      </c>
      <c r="CA765" s="220">
        <v>65</v>
      </c>
      <c r="CB765" s="220">
        <v>65</v>
      </c>
      <c r="CC765" s="220">
        <v>65</v>
      </c>
      <c r="CD765" s="220">
        <v>65</v>
      </c>
      <c r="CE765" s="220">
        <v>65</v>
      </c>
      <c r="CF765" s="220">
        <v>65</v>
      </c>
      <c r="CG765" s="220">
        <v>65</v>
      </c>
      <c r="CH765" s="220">
        <v>65</v>
      </c>
      <c r="CI765" s="220">
        <v>65</v>
      </c>
      <c r="CJ765" s="220">
        <v>65</v>
      </c>
      <c r="CK765" s="220">
        <v>65</v>
      </c>
      <c r="CL765" s="220">
        <v>65</v>
      </c>
      <c r="CM765" s="220">
        <v>65</v>
      </c>
      <c r="CN765" s="220">
        <v>65</v>
      </c>
      <c r="CO765" s="220">
        <v>65</v>
      </c>
      <c r="CP765" s="220">
        <v>65</v>
      </c>
      <c r="CQ765" s="220">
        <v>65</v>
      </c>
      <c r="CR765" s="220">
        <v>65</v>
      </c>
      <c r="CS765" s="220">
        <v>65</v>
      </c>
      <c r="CT765" s="220">
        <v>65</v>
      </c>
      <c r="CU765" s="220">
        <v>65</v>
      </c>
      <c r="CV765" s="220">
        <v>65</v>
      </c>
      <c r="CW765" s="220">
        <v>65</v>
      </c>
      <c r="CX765" s="220">
        <v>65</v>
      </c>
      <c r="CY765" s="220">
        <v>65</v>
      </c>
      <c r="CZ765" s="220">
        <v>65</v>
      </c>
      <c r="DA765" s="220">
        <v>65</v>
      </c>
      <c r="DB765" s="220">
        <v>65</v>
      </c>
      <c r="DC765" s="220">
        <v>65</v>
      </c>
      <c r="DD765" s="220">
        <v>65</v>
      </c>
      <c r="DE765" s="220">
        <v>65</v>
      </c>
      <c r="DF765" s="220">
        <v>65</v>
      </c>
      <c r="DG765" s="220">
        <v>65</v>
      </c>
      <c r="DH765" s="220">
        <v>65</v>
      </c>
      <c r="DI765" s="220">
        <v>65</v>
      </c>
      <c r="DJ765" s="220">
        <v>65</v>
      </c>
      <c r="DK765" s="220">
        <v>65</v>
      </c>
      <c r="DL765" s="220">
        <v>65</v>
      </c>
      <c r="DM765" s="220">
        <v>65</v>
      </c>
      <c r="DN765" s="220">
        <v>65</v>
      </c>
      <c r="DO765" s="220">
        <v>65</v>
      </c>
      <c r="DP765" s="220">
        <v>65</v>
      </c>
      <c r="DQ765" s="220">
        <v>65</v>
      </c>
      <c r="DR765" s="220">
        <v>65</v>
      </c>
      <c r="DS765" s="220">
        <v>65</v>
      </c>
      <c r="DT765" s="220">
        <v>65</v>
      </c>
      <c r="DU765" s="220">
        <v>65</v>
      </c>
      <c r="DV765" s="220">
        <v>65</v>
      </c>
      <c r="DW765" s="220">
        <v>65</v>
      </c>
      <c r="DX765" s="220">
        <v>65</v>
      </c>
      <c r="DY765" s="220">
        <v>65</v>
      </c>
      <c r="DZ765" s="220">
        <v>65</v>
      </c>
      <c r="EA765" s="220">
        <v>65</v>
      </c>
      <c r="EB765" s="220">
        <v>65</v>
      </c>
      <c r="EC765" s="220">
        <v>65</v>
      </c>
      <c r="ED765" s="220">
        <v>65</v>
      </c>
      <c r="EE765" s="220">
        <v>65</v>
      </c>
      <c r="EF765" s="220">
        <v>65</v>
      </c>
      <c r="EG765" s="220">
        <v>65</v>
      </c>
      <c r="EH765" s="220">
        <v>65</v>
      </c>
      <c r="EI765" s="220">
        <v>65</v>
      </c>
      <c r="EJ765" s="220">
        <v>65</v>
      </c>
      <c r="EK765" s="220">
        <v>65</v>
      </c>
      <c r="EL765" s="220">
        <v>65</v>
      </c>
      <c r="EM765" s="220">
        <v>65</v>
      </c>
      <c r="EN765" s="242">
        <v>65</v>
      </c>
      <c r="EO765" s="232">
        <v>65</v>
      </c>
      <c r="EP765" s="227">
        <v>65</v>
      </c>
      <c r="EQ765" s="154">
        <v>65</v>
      </c>
      <c r="ER765" s="154">
        <v>65</v>
      </c>
      <c r="ES765" s="154">
        <v>65</v>
      </c>
      <c r="ET765" s="154">
        <v>65</v>
      </c>
      <c r="EU765" s="154">
        <v>65</v>
      </c>
      <c r="EV765" s="154">
        <v>65</v>
      </c>
      <c r="EW765" s="166">
        <v>65</v>
      </c>
      <c r="EX765" s="166">
        <v>65</v>
      </c>
      <c r="EY765" s="166">
        <v>65</v>
      </c>
      <c r="EZ765" s="166">
        <v>65</v>
      </c>
      <c r="FA765" s="166">
        <v>65</v>
      </c>
      <c r="FB765" s="166">
        <v>65</v>
      </c>
      <c r="FC765" s="154">
        <v>65</v>
      </c>
      <c r="FD765" s="154">
        <v>65</v>
      </c>
      <c r="FE765" s="166">
        <v>65</v>
      </c>
      <c r="FF765" s="166">
        <v>65</v>
      </c>
      <c r="FG765" s="154">
        <v>65</v>
      </c>
      <c r="FH765" s="166">
        <v>65</v>
      </c>
      <c r="FI765" s="154">
        <v>65</v>
      </c>
      <c r="FJ765" s="166">
        <v>65</v>
      </c>
      <c r="FK765" s="166">
        <v>65</v>
      </c>
      <c r="FL765" s="166">
        <v>65</v>
      </c>
      <c r="FM765" s="166">
        <v>65</v>
      </c>
      <c r="FN765" s="166">
        <v>65</v>
      </c>
      <c r="FO765" s="166">
        <v>65</v>
      </c>
      <c r="FP765" s="166">
        <v>65</v>
      </c>
      <c r="FQ765" s="166">
        <v>65</v>
      </c>
      <c r="FR765" s="166">
        <v>65</v>
      </c>
      <c r="FS765" s="166">
        <v>65</v>
      </c>
      <c r="FT765" s="166">
        <v>65</v>
      </c>
      <c r="FU765" s="166">
        <v>65</v>
      </c>
      <c r="FV765" s="166">
        <v>65</v>
      </c>
      <c r="FW765" s="166">
        <v>65</v>
      </c>
      <c r="FX765" s="166">
        <v>65</v>
      </c>
      <c r="FY765" s="154">
        <v>65</v>
      </c>
      <c r="FZ765" s="154">
        <v>65</v>
      </c>
      <c r="GA765" s="154">
        <v>65</v>
      </c>
      <c r="GB765" s="154">
        <v>65</v>
      </c>
      <c r="GC765" s="154">
        <v>65</v>
      </c>
      <c r="GD765" s="154">
        <v>65</v>
      </c>
      <c r="GE765" s="154">
        <v>65</v>
      </c>
      <c r="GF765" s="154">
        <v>65</v>
      </c>
      <c r="GG765" s="154">
        <v>65</v>
      </c>
      <c r="GH765" s="154">
        <v>65</v>
      </c>
      <c r="GI765" s="154">
        <v>65</v>
      </c>
      <c r="GJ765" s="154">
        <v>65</v>
      </c>
      <c r="GK765" s="154">
        <v>65</v>
      </c>
      <c r="GL765" s="154">
        <v>65</v>
      </c>
      <c r="GM765" s="154">
        <v>65</v>
      </c>
      <c r="GN765" s="154">
        <v>65</v>
      </c>
      <c r="GO765" s="154">
        <v>65</v>
      </c>
      <c r="GP765" s="154">
        <v>65</v>
      </c>
      <c r="GQ765" s="154">
        <v>65</v>
      </c>
      <c r="GR765" s="154">
        <v>65</v>
      </c>
      <c r="GS765" s="154">
        <v>65</v>
      </c>
      <c r="GT765" s="154">
        <v>65</v>
      </c>
      <c r="GU765" s="154">
        <v>65</v>
      </c>
      <c r="GV765" s="154">
        <v>65</v>
      </c>
      <c r="GW765" s="154">
        <v>65</v>
      </c>
      <c r="GX765" s="154">
        <v>65</v>
      </c>
      <c r="GY765" s="154">
        <v>65</v>
      </c>
      <c r="GZ765" s="154">
        <v>65</v>
      </c>
      <c r="HA765" s="154">
        <v>65</v>
      </c>
      <c r="HB765" s="154">
        <v>65</v>
      </c>
      <c r="HC765" s="154">
        <v>65</v>
      </c>
      <c r="HD765" s="154">
        <v>65</v>
      </c>
      <c r="HE765" s="154">
        <v>65</v>
      </c>
      <c r="HF765" s="166">
        <v>65</v>
      </c>
      <c r="HG765" s="154">
        <v>65</v>
      </c>
      <c r="HH765" s="154">
        <v>65</v>
      </c>
      <c r="HI765" s="166">
        <v>65</v>
      </c>
      <c r="HJ765" s="154">
        <v>66</v>
      </c>
      <c r="HK765" s="154">
        <v>65</v>
      </c>
      <c r="HL765" s="166">
        <v>65</v>
      </c>
      <c r="HM765" s="154">
        <v>65</v>
      </c>
      <c r="HN765" s="154">
        <v>65</v>
      </c>
      <c r="HO765" s="166">
        <v>65</v>
      </c>
      <c r="HP765" s="154">
        <v>65</v>
      </c>
      <c r="HQ765" s="154">
        <v>65</v>
      </c>
      <c r="HR765" s="166">
        <v>65</v>
      </c>
      <c r="HS765" s="154">
        <v>65</v>
      </c>
      <c r="HT765" s="151">
        <v>65</v>
      </c>
      <c r="HU765" s="151">
        <v>65</v>
      </c>
      <c r="HV765" s="151">
        <v>65</v>
      </c>
      <c r="HW765" s="170">
        <v>65</v>
      </c>
    </row>
    <row r="766" spans="1:231">
      <c r="A766" s="145">
        <f t="shared" si="61"/>
        <v>43914</v>
      </c>
      <c r="B766" s="220">
        <f>'Age&amp;Sex by occurrence date'!$GVH22</f>
        <v>56</v>
      </c>
      <c r="C766" s="220">
        <v>56</v>
      </c>
      <c r="D766" s="220">
        <v>56</v>
      </c>
      <c r="E766" s="220">
        <v>56</v>
      </c>
      <c r="F766" s="220">
        <v>56</v>
      </c>
      <c r="G766" s="220">
        <v>56</v>
      </c>
      <c r="H766" s="220">
        <v>56</v>
      </c>
      <c r="I766" s="220">
        <v>56</v>
      </c>
      <c r="J766" s="220">
        <v>56</v>
      </c>
      <c r="K766" s="220">
        <v>56</v>
      </c>
      <c r="L766" s="220">
        <v>56</v>
      </c>
      <c r="M766" s="220">
        <v>56</v>
      </c>
      <c r="N766" s="220">
        <v>56</v>
      </c>
      <c r="O766" s="220">
        <v>56</v>
      </c>
      <c r="P766" s="220">
        <v>56</v>
      </c>
      <c r="Q766" s="220">
        <v>56</v>
      </c>
      <c r="R766" s="220">
        <v>56</v>
      </c>
      <c r="S766" s="220">
        <v>56</v>
      </c>
      <c r="T766" s="220">
        <v>56</v>
      </c>
      <c r="U766" s="220">
        <v>56</v>
      </c>
      <c r="V766" s="220">
        <v>56</v>
      </c>
      <c r="W766" s="220">
        <v>56</v>
      </c>
      <c r="X766" s="220">
        <v>56</v>
      </c>
      <c r="Y766" s="220">
        <v>56</v>
      </c>
      <c r="Z766" s="220">
        <v>56</v>
      </c>
      <c r="AA766" s="220">
        <v>56</v>
      </c>
      <c r="AB766" s="220">
        <v>56</v>
      </c>
      <c r="AC766" s="220">
        <v>56</v>
      </c>
      <c r="AD766" s="220">
        <v>56</v>
      </c>
      <c r="AE766" s="220">
        <v>56</v>
      </c>
      <c r="AF766" s="220">
        <v>56</v>
      </c>
      <c r="AG766" s="220">
        <v>56</v>
      </c>
      <c r="AH766" s="220">
        <v>56</v>
      </c>
      <c r="AI766" s="220">
        <v>56</v>
      </c>
      <c r="AJ766" s="220">
        <v>56</v>
      </c>
      <c r="AK766" s="220">
        <v>56</v>
      </c>
      <c r="AL766" s="220">
        <v>56</v>
      </c>
      <c r="AM766" s="220">
        <v>56</v>
      </c>
      <c r="AN766" s="220">
        <v>56</v>
      </c>
      <c r="AO766" s="220">
        <v>56</v>
      </c>
      <c r="AP766" s="220">
        <v>56</v>
      </c>
      <c r="AQ766" s="220">
        <v>56</v>
      </c>
      <c r="AR766" s="220">
        <v>56</v>
      </c>
      <c r="AS766" s="220">
        <v>56</v>
      </c>
      <c r="AT766" s="220">
        <v>56</v>
      </c>
      <c r="AU766" s="220">
        <v>56</v>
      </c>
      <c r="AV766" s="220">
        <v>56</v>
      </c>
      <c r="AW766" s="220">
        <v>56</v>
      </c>
      <c r="AX766" s="220">
        <v>56</v>
      </c>
      <c r="AY766" s="220">
        <v>56</v>
      </c>
      <c r="AZ766" s="220">
        <v>56</v>
      </c>
      <c r="BA766" s="220">
        <v>56</v>
      </c>
      <c r="BB766" s="220">
        <v>56</v>
      </c>
      <c r="BC766" s="220">
        <v>56</v>
      </c>
      <c r="BD766" s="220">
        <v>56</v>
      </c>
      <c r="BE766" s="220">
        <v>56</v>
      </c>
      <c r="BF766" s="220">
        <v>56</v>
      </c>
      <c r="BG766" s="220">
        <v>56</v>
      </c>
      <c r="BH766" s="220">
        <v>56</v>
      </c>
      <c r="BI766" s="220">
        <v>56</v>
      </c>
      <c r="BJ766" s="220">
        <v>56</v>
      </c>
      <c r="BK766" s="220">
        <v>56</v>
      </c>
      <c r="BL766" s="220">
        <v>56</v>
      </c>
      <c r="BM766" s="220">
        <v>56</v>
      </c>
      <c r="BN766" s="220">
        <v>56</v>
      </c>
      <c r="BO766" s="220">
        <v>56</v>
      </c>
      <c r="BP766" s="220">
        <v>56</v>
      </c>
      <c r="BQ766" s="220">
        <v>56</v>
      </c>
      <c r="BR766" s="220">
        <v>56</v>
      </c>
      <c r="BS766" s="220">
        <v>56</v>
      </c>
      <c r="BT766" s="220">
        <v>56</v>
      </c>
      <c r="BU766" s="220">
        <v>56</v>
      </c>
      <c r="BV766" s="220">
        <v>56</v>
      </c>
      <c r="BW766" s="220">
        <v>56</v>
      </c>
      <c r="BX766" s="220">
        <v>56</v>
      </c>
      <c r="BY766" s="220">
        <v>56</v>
      </c>
      <c r="BZ766" s="220">
        <v>56</v>
      </c>
      <c r="CA766" s="220">
        <v>56</v>
      </c>
      <c r="CB766" s="220">
        <v>56</v>
      </c>
      <c r="CC766" s="220">
        <v>56</v>
      </c>
      <c r="CD766" s="220">
        <v>56</v>
      </c>
      <c r="CE766" s="220">
        <v>56</v>
      </c>
      <c r="CF766" s="220">
        <v>56</v>
      </c>
      <c r="CG766" s="220">
        <v>56</v>
      </c>
      <c r="CH766" s="220">
        <v>56</v>
      </c>
      <c r="CI766" s="220">
        <v>56</v>
      </c>
      <c r="CJ766" s="220">
        <v>56</v>
      </c>
      <c r="CK766" s="220">
        <v>56</v>
      </c>
      <c r="CL766" s="220">
        <v>56</v>
      </c>
      <c r="CM766" s="220">
        <v>56</v>
      </c>
      <c r="CN766" s="220">
        <v>56</v>
      </c>
      <c r="CO766" s="220">
        <v>56</v>
      </c>
      <c r="CP766" s="220">
        <v>56</v>
      </c>
      <c r="CQ766" s="220">
        <v>56</v>
      </c>
      <c r="CR766" s="220">
        <v>56</v>
      </c>
      <c r="CS766" s="220">
        <v>56</v>
      </c>
      <c r="CT766" s="220">
        <v>56</v>
      </c>
      <c r="CU766" s="220">
        <v>56</v>
      </c>
      <c r="CV766" s="220">
        <v>56</v>
      </c>
      <c r="CW766" s="220">
        <v>56</v>
      </c>
      <c r="CX766" s="220">
        <v>56</v>
      </c>
      <c r="CY766" s="220">
        <v>56</v>
      </c>
      <c r="CZ766" s="220">
        <v>56</v>
      </c>
      <c r="DA766" s="220">
        <v>56</v>
      </c>
      <c r="DB766" s="220">
        <v>56</v>
      </c>
      <c r="DC766" s="220">
        <v>56</v>
      </c>
      <c r="DD766" s="220">
        <v>56</v>
      </c>
      <c r="DE766" s="220">
        <v>56</v>
      </c>
      <c r="DF766" s="220">
        <v>56</v>
      </c>
      <c r="DG766" s="220">
        <v>56</v>
      </c>
      <c r="DH766" s="220">
        <v>56</v>
      </c>
      <c r="DI766" s="220">
        <v>56</v>
      </c>
      <c r="DJ766" s="220">
        <v>56</v>
      </c>
      <c r="DK766" s="220">
        <v>56</v>
      </c>
      <c r="DL766" s="220">
        <v>56</v>
      </c>
      <c r="DM766" s="220">
        <v>56</v>
      </c>
      <c r="DN766" s="220">
        <v>56</v>
      </c>
      <c r="DO766" s="220">
        <v>56</v>
      </c>
      <c r="DP766" s="220">
        <v>56</v>
      </c>
      <c r="DQ766" s="220">
        <v>56</v>
      </c>
      <c r="DR766" s="220">
        <v>56</v>
      </c>
      <c r="DS766" s="220">
        <v>56</v>
      </c>
      <c r="DT766" s="220">
        <v>56</v>
      </c>
      <c r="DU766" s="220">
        <v>56</v>
      </c>
      <c r="DV766" s="220">
        <v>56</v>
      </c>
      <c r="DW766" s="220">
        <v>56</v>
      </c>
      <c r="DX766" s="220">
        <v>56</v>
      </c>
      <c r="DY766" s="220">
        <v>56</v>
      </c>
      <c r="DZ766" s="220">
        <v>56</v>
      </c>
      <c r="EA766" s="220">
        <v>56</v>
      </c>
      <c r="EB766" s="220">
        <v>56</v>
      </c>
      <c r="EC766" s="220">
        <v>56</v>
      </c>
      <c r="ED766" s="220">
        <v>56</v>
      </c>
      <c r="EE766" s="220">
        <v>56</v>
      </c>
      <c r="EF766" s="220">
        <v>56</v>
      </c>
      <c r="EG766" s="220">
        <v>56</v>
      </c>
      <c r="EH766" s="220">
        <v>56</v>
      </c>
      <c r="EI766" s="220">
        <v>56</v>
      </c>
      <c r="EJ766" s="220">
        <v>56</v>
      </c>
      <c r="EK766" s="220">
        <v>56</v>
      </c>
      <c r="EL766" s="220">
        <v>56</v>
      </c>
      <c r="EM766" s="220">
        <v>56</v>
      </c>
      <c r="EN766" s="242">
        <v>56</v>
      </c>
      <c r="EO766" s="232">
        <v>56</v>
      </c>
      <c r="EP766" s="227">
        <v>56</v>
      </c>
      <c r="EQ766" s="154">
        <v>56</v>
      </c>
      <c r="ER766" s="154">
        <v>56</v>
      </c>
      <c r="ES766" s="154">
        <v>56</v>
      </c>
      <c r="ET766" s="154">
        <v>56</v>
      </c>
      <c r="EU766" s="154">
        <v>56</v>
      </c>
      <c r="EV766" s="166">
        <v>56</v>
      </c>
      <c r="EW766" s="166">
        <v>56</v>
      </c>
      <c r="EX766" s="166">
        <v>56</v>
      </c>
      <c r="EY766" s="166">
        <v>56</v>
      </c>
      <c r="EZ766" s="166">
        <v>56</v>
      </c>
      <c r="FA766" s="166">
        <v>56</v>
      </c>
      <c r="FB766" s="154">
        <v>56</v>
      </c>
      <c r="FC766" s="166">
        <v>56</v>
      </c>
      <c r="FD766" s="154">
        <v>56</v>
      </c>
      <c r="FE766" s="154">
        <v>56</v>
      </c>
      <c r="FF766" s="154">
        <v>56</v>
      </c>
      <c r="FG766" s="166">
        <v>56</v>
      </c>
      <c r="FH766" s="166">
        <v>56</v>
      </c>
      <c r="FI766" s="166">
        <v>56</v>
      </c>
      <c r="FJ766" s="166">
        <v>56</v>
      </c>
      <c r="FK766" s="166">
        <v>56</v>
      </c>
      <c r="FL766" s="166">
        <v>56</v>
      </c>
      <c r="FM766" s="166">
        <v>56</v>
      </c>
      <c r="FN766" s="166">
        <v>56</v>
      </c>
      <c r="FO766" s="166">
        <v>56</v>
      </c>
      <c r="FP766" s="166">
        <v>56</v>
      </c>
      <c r="FQ766" s="166">
        <v>56</v>
      </c>
      <c r="FR766" s="154">
        <v>56</v>
      </c>
      <c r="FS766" s="154">
        <v>56</v>
      </c>
      <c r="FT766" s="154">
        <v>56</v>
      </c>
      <c r="FU766" s="154">
        <v>56</v>
      </c>
      <c r="FV766" s="154">
        <v>56</v>
      </c>
      <c r="FW766" s="154">
        <v>56</v>
      </c>
      <c r="FX766" s="154">
        <v>56</v>
      </c>
      <c r="FY766" s="166">
        <v>56</v>
      </c>
      <c r="FZ766" s="166">
        <v>56</v>
      </c>
      <c r="GA766" s="166">
        <v>56</v>
      </c>
      <c r="GB766" s="166">
        <v>56</v>
      </c>
      <c r="GC766" s="166">
        <v>56</v>
      </c>
      <c r="GD766" s="166">
        <v>56</v>
      </c>
      <c r="GE766" s="166">
        <v>56</v>
      </c>
      <c r="GF766" s="166">
        <v>56</v>
      </c>
      <c r="GG766" s="166">
        <v>56</v>
      </c>
      <c r="GH766" s="166">
        <v>56</v>
      </c>
      <c r="GI766" s="166">
        <v>56</v>
      </c>
      <c r="GJ766" s="166">
        <v>56</v>
      </c>
      <c r="GK766" s="166">
        <v>56</v>
      </c>
      <c r="GL766" s="166">
        <v>56</v>
      </c>
      <c r="GM766" s="166">
        <v>56</v>
      </c>
      <c r="GN766" s="166">
        <v>56</v>
      </c>
      <c r="GO766" s="166">
        <v>56</v>
      </c>
      <c r="GP766" s="166">
        <v>56</v>
      </c>
      <c r="GQ766" s="166">
        <v>56</v>
      </c>
      <c r="GR766" s="166">
        <v>56</v>
      </c>
      <c r="GS766" s="166">
        <v>56</v>
      </c>
      <c r="GT766" s="166">
        <v>56</v>
      </c>
      <c r="GU766" s="166">
        <v>56</v>
      </c>
      <c r="GV766" s="166">
        <v>56</v>
      </c>
      <c r="GW766" s="166">
        <v>56</v>
      </c>
      <c r="GX766" s="166">
        <v>56</v>
      </c>
      <c r="GY766" s="166">
        <v>56</v>
      </c>
      <c r="GZ766" s="166">
        <v>56</v>
      </c>
      <c r="HA766" s="166">
        <v>56</v>
      </c>
      <c r="HB766" s="166">
        <v>56</v>
      </c>
      <c r="HC766" s="166">
        <v>56</v>
      </c>
      <c r="HD766" s="166">
        <v>56</v>
      </c>
      <c r="HE766" s="166">
        <v>56</v>
      </c>
      <c r="HF766" s="166">
        <v>56</v>
      </c>
      <c r="HG766" s="154">
        <v>56</v>
      </c>
      <c r="HH766" s="154">
        <v>56</v>
      </c>
      <c r="HI766" s="166">
        <v>56</v>
      </c>
      <c r="HJ766" s="154">
        <v>57</v>
      </c>
      <c r="HK766" s="154">
        <v>56</v>
      </c>
      <c r="HL766" s="166">
        <v>56</v>
      </c>
      <c r="HM766" s="154">
        <v>56</v>
      </c>
      <c r="HN766" s="154">
        <v>56</v>
      </c>
      <c r="HO766" s="166">
        <v>56</v>
      </c>
      <c r="HP766" s="154">
        <v>56</v>
      </c>
      <c r="HQ766" s="154">
        <v>56</v>
      </c>
      <c r="HR766" s="166">
        <v>56</v>
      </c>
      <c r="HS766" s="154">
        <v>56</v>
      </c>
      <c r="HT766" s="151">
        <v>56</v>
      </c>
      <c r="HU766" s="151">
        <v>56</v>
      </c>
      <c r="HV766" s="151">
        <v>56</v>
      </c>
      <c r="HW766" s="170">
        <v>56</v>
      </c>
    </row>
    <row r="767" spans="1:231">
      <c r="A767" s="145">
        <f t="shared" si="61"/>
        <v>43913</v>
      </c>
      <c r="B767" s="220">
        <f>'Age&amp;Sex by occurrence date'!$GVO22</f>
        <v>46</v>
      </c>
      <c r="C767" s="220">
        <v>46</v>
      </c>
      <c r="D767" s="220">
        <v>46</v>
      </c>
      <c r="E767" s="220">
        <v>46</v>
      </c>
      <c r="F767" s="220">
        <v>46</v>
      </c>
      <c r="G767" s="220">
        <v>46</v>
      </c>
      <c r="H767" s="220">
        <v>46</v>
      </c>
      <c r="I767" s="220">
        <v>46</v>
      </c>
      <c r="J767" s="220">
        <v>46</v>
      </c>
      <c r="K767" s="220">
        <v>46</v>
      </c>
      <c r="L767" s="220">
        <v>46</v>
      </c>
      <c r="M767" s="220">
        <v>46</v>
      </c>
      <c r="N767" s="220">
        <v>46</v>
      </c>
      <c r="O767" s="220">
        <v>46</v>
      </c>
      <c r="P767" s="220">
        <v>46</v>
      </c>
      <c r="Q767" s="220">
        <v>46</v>
      </c>
      <c r="R767" s="220">
        <v>46</v>
      </c>
      <c r="S767" s="220">
        <v>46</v>
      </c>
      <c r="T767" s="220">
        <v>46</v>
      </c>
      <c r="U767" s="220">
        <v>46</v>
      </c>
      <c r="V767" s="220">
        <v>46</v>
      </c>
      <c r="W767" s="220">
        <v>46</v>
      </c>
      <c r="X767" s="220">
        <v>46</v>
      </c>
      <c r="Y767" s="220">
        <v>46</v>
      </c>
      <c r="Z767" s="220">
        <v>46</v>
      </c>
      <c r="AA767" s="220">
        <v>46</v>
      </c>
      <c r="AB767" s="220">
        <v>46</v>
      </c>
      <c r="AC767" s="220">
        <v>46</v>
      </c>
      <c r="AD767" s="220">
        <v>46</v>
      </c>
      <c r="AE767" s="220">
        <v>46</v>
      </c>
      <c r="AF767" s="220">
        <v>46</v>
      </c>
      <c r="AG767" s="220">
        <v>46</v>
      </c>
      <c r="AH767" s="220">
        <v>46</v>
      </c>
      <c r="AI767" s="220">
        <v>46</v>
      </c>
      <c r="AJ767" s="220">
        <v>46</v>
      </c>
      <c r="AK767" s="220">
        <v>46</v>
      </c>
      <c r="AL767" s="220">
        <v>46</v>
      </c>
      <c r="AM767" s="220">
        <v>46</v>
      </c>
      <c r="AN767" s="220">
        <v>46</v>
      </c>
      <c r="AO767" s="220">
        <v>46</v>
      </c>
      <c r="AP767" s="220">
        <v>46</v>
      </c>
      <c r="AQ767" s="220">
        <v>46</v>
      </c>
      <c r="AR767" s="220">
        <v>46</v>
      </c>
      <c r="AS767" s="220">
        <v>46</v>
      </c>
      <c r="AT767" s="220">
        <v>46</v>
      </c>
      <c r="AU767" s="220">
        <v>46</v>
      </c>
      <c r="AV767" s="220">
        <v>46</v>
      </c>
      <c r="AW767" s="220">
        <v>46</v>
      </c>
      <c r="AX767" s="220">
        <v>46</v>
      </c>
      <c r="AY767" s="220">
        <v>46</v>
      </c>
      <c r="AZ767" s="220">
        <v>46</v>
      </c>
      <c r="BA767" s="220">
        <v>46</v>
      </c>
      <c r="BB767" s="220">
        <v>46</v>
      </c>
      <c r="BC767" s="220">
        <v>46</v>
      </c>
      <c r="BD767" s="220">
        <v>46</v>
      </c>
      <c r="BE767" s="220">
        <v>46</v>
      </c>
      <c r="BF767" s="220">
        <v>46</v>
      </c>
      <c r="BG767" s="220">
        <v>46</v>
      </c>
      <c r="BH767" s="220">
        <v>46</v>
      </c>
      <c r="BI767" s="220">
        <v>46</v>
      </c>
      <c r="BJ767" s="220">
        <v>46</v>
      </c>
      <c r="BK767" s="220">
        <v>46</v>
      </c>
      <c r="BL767" s="220">
        <v>46</v>
      </c>
      <c r="BM767" s="220">
        <v>46</v>
      </c>
      <c r="BN767" s="220">
        <v>46</v>
      </c>
      <c r="BO767" s="220">
        <v>46</v>
      </c>
      <c r="BP767" s="220">
        <v>46</v>
      </c>
      <c r="BQ767" s="220">
        <v>46</v>
      </c>
      <c r="BR767" s="220">
        <v>46</v>
      </c>
      <c r="BS767" s="220">
        <v>46</v>
      </c>
      <c r="BT767" s="220">
        <v>46</v>
      </c>
      <c r="BU767" s="220">
        <v>46</v>
      </c>
      <c r="BV767" s="220">
        <v>46</v>
      </c>
      <c r="BW767" s="220">
        <v>46</v>
      </c>
      <c r="BX767" s="220">
        <v>46</v>
      </c>
      <c r="BY767" s="220">
        <v>46</v>
      </c>
      <c r="BZ767" s="220">
        <v>46</v>
      </c>
      <c r="CA767" s="220">
        <v>46</v>
      </c>
      <c r="CB767" s="220">
        <v>46</v>
      </c>
      <c r="CC767" s="220">
        <v>46</v>
      </c>
      <c r="CD767" s="220">
        <v>46</v>
      </c>
      <c r="CE767" s="220">
        <v>46</v>
      </c>
      <c r="CF767" s="220">
        <v>46</v>
      </c>
      <c r="CG767" s="220">
        <v>46</v>
      </c>
      <c r="CH767" s="220">
        <v>46</v>
      </c>
      <c r="CI767" s="220">
        <v>46</v>
      </c>
      <c r="CJ767" s="220">
        <v>46</v>
      </c>
      <c r="CK767" s="220">
        <v>46</v>
      </c>
      <c r="CL767" s="220">
        <v>46</v>
      </c>
      <c r="CM767" s="220">
        <v>46</v>
      </c>
      <c r="CN767" s="220">
        <v>46</v>
      </c>
      <c r="CO767" s="220">
        <v>46</v>
      </c>
      <c r="CP767" s="220">
        <v>46</v>
      </c>
      <c r="CQ767" s="220">
        <v>46</v>
      </c>
      <c r="CR767" s="220">
        <v>46</v>
      </c>
      <c r="CS767" s="220">
        <v>46</v>
      </c>
      <c r="CT767" s="220">
        <v>46</v>
      </c>
      <c r="CU767" s="220">
        <v>46</v>
      </c>
      <c r="CV767" s="220">
        <v>46</v>
      </c>
      <c r="CW767" s="220">
        <v>46</v>
      </c>
      <c r="CX767" s="220">
        <v>46</v>
      </c>
      <c r="CY767" s="220">
        <v>46</v>
      </c>
      <c r="CZ767" s="220">
        <v>46</v>
      </c>
      <c r="DA767" s="220">
        <v>46</v>
      </c>
      <c r="DB767" s="220">
        <v>46</v>
      </c>
      <c r="DC767" s="220">
        <v>46</v>
      </c>
      <c r="DD767" s="220">
        <v>46</v>
      </c>
      <c r="DE767" s="220">
        <v>46</v>
      </c>
      <c r="DF767" s="220">
        <v>46</v>
      </c>
      <c r="DG767" s="220">
        <v>46</v>
      </c>
      <c r="DH767" s="220">
        <v>46</v>
      </c>
      <c r="DI767" s="220">
        <v>46</v>
      </c>
      <c r="DJ767" s="220">
        <v>46</v>
      </c>
      <c r="DK767" s="220">
        <v>46</v>
      </c>
      <c r="DL767" s="220">
        <v>46</v>
      </c>
      <c r="DM767" s="220">
        <v>46</v>
      </c>
      <c r="DN767" s="220">
        <v>46</v>
      </c>
      <c r="DO767" s="220">
        <v>46</v>
      </c>
      <c r="DP767" s="220">
        <v>46</v>
      </c>
      <c r="DQ767" s="220">
        <v>46</v>
      </c>
      <c r="DR767" s="220">
        <v>46</v>
      </c>
      <c r="DS767" s="220">
        <v>46</v>
      </c>
      <c r="DT767" s="220">
        <v>46</v>
      </c>
      <c r="DU767" s="220">
        <v>46</v>
      </c>
      <c r="DV767" s="220">
        <v>46</v>
      </c>
      <c r="DW767" s="220">
        <v>46</v>
      </c>
      <c r="DX767" s="220">
        <v>46</v>
      </c>
      <c r="DY767" s="220">
        <v>46</v>
      </c>
      <c r="DZ767" s="220">
        <v>46</v>
      </c>
      <c r="EA767" s="220">
        <v>46</v>
      </c>
      <c r="EB767" s="220">
        <v>46</v>
      </c>
      <c r="EC767" s="220">
        <v>46</v>
      </c>
      <c r="ED767" s="220">
        <v>46</v>
      </c>
      <c r="EE767" s="220">
        <v>46</v>
      </c>
      <c r="EF767" s="220">
        <v>46</v>
      </c>
      <c r="EG767" s="220">
        <v>46</v>
      </c>
      <c r="EH767" s="220">
        <v>46</v>
      </c>
      <c r="EI767" s="220">
        <v>46</v>
      </c>
      <c r="EJ767" s="220">
        <v>46</v>
      </c>
      <c r="EK767" s="220">
        <v>46</v>
      </c>
      <c r="EL767" s="220">
        <v>46</v>
      </c>
      <c r="EM767" s="220">
        <v>46</v>
      </c>
      <c r="EN767" s="242">
        <v>46</v>
      </c>
      <c r="EO767" s="232">
        <v>46</v>
      </c>
      <c r="EP767" s="228">
        <v>46</v>
      </c>
      <c r="EQ767" s="166">
        <v>46</v>
      </c>
      <c r="ER767" s="166">
        <v>46</v>
      </c>
      <c r="ES767" s="166">
        <v>46</v>
      </c>
      <c r="ET767" s="166">
        <v>46</v>
      </c>
      <c r="EU767" s="166">
        <v>46</v>
      </c>
      <c r="EV767" s="154">
        <v>46</v>
      </c>
      <c r="EW767" s="154">
        <v>46</v>
      </c>
      <c r="EX767" s="154">
        <v>46</v>
      </c>
      <c r="EY767" s="154">
        <v>46</v>
      </c>
      <c r="EZ767" s="154">
        <v>46</v>
      </c>
      <c r="FA767" s="154">
        <v>46</v>
      </c>
      <c r="FB767" s="166">
        <v>46</v>
      </c>
      <c r="FC767" s="154">
        <v>46</v>
      </c>
      <c r="FD767" s="166">
        <v>46</v>
      </c>
      <c r="FE767" s="154">
        <v>46</v>
      </c>
      <c r="FF767" s="154">
        <v>46</v>
      </c>
      <c r="FG767" s="166">
        <v>46</v>
      </c>
      <c r="FH767" s="154">
        <v>46</v>
      </c>
      <c r="FI767" s="154">
        <v>46</v>
      </c>
      <c r="FJ767" s="166">
        <v>46</v>
      </c>
      <c r="FK767" s="166">
        <v>46</v>
      </c>
      <c r="FL767" s="166">
        <v>46</v>
      </c>
      <c r="FM767" s="166">
        <v>46</v>
      </c>
      <c r="FN767" s="166">
        <v>46</v>
      </c>
      <c r="FO767" s="166">
        <v>46</v>
      </c>
      <c r="FP767" s="166">
        <v>46</v>
      </c>
      <c r="FQ767" s="166">
        <v>46</v>
      </c>
      <c r="FR767" s="154">
        <v>46</v>
      </c>
      <c r="FS767" s="154">
        <v>46</v>
      </c>
      <c r="FT767" s="154">
        <v>46</v>
      </c>
      <c r="FU767" s="154">
        <v>46</v>
      </c>
      <c r="FV767" s="154">
        <v>46</v>
      </c>
      <c r="FW767" s="154">
        <v>46</v>
      </c>
      <c r="FX767" s="154">
        <v>46</v>
      </c>
      <c r="FY767" s="166">
        <v>46</v>
      </c>
      <c r="FZ767" s="166">
        <v>46</v>
      </c>
      <c r="GA767" s="166">
        <v>46</v>
      </c>
      <c r="GB767" s="166">
        <v>46</v>
      </c>
      <c r="GC767" s="166">
        <v>46</v>
      </c>
      <c r="GD767" s="166">
        <v>46</v>
      </c>
      <c r="GE767" s="166">
        <v>46</v>
      </c>
      <c r="GF767" s="166">
        <v>46</v>
      </c>
      <c r="GG767" s="166">
        <v>46</v>
      </c>
      <c r="GH767" s="166">
        <v>46</v>
      </c>
      <c r="GI767" s="166">
        <v>46</v>
      </c>
      <c r="GJ767" s="166">
        <v>46</v>
      </c>
      <c r="GK767" s="166">
        <v>46</v>
      </c>
      <c r="GL767" s="166">
        <v>46</v>
      </c>
      <c r="GM767" s="166">
        <v>46</v>
      </c>
      <c r="GN767" s="166">
        <v>46</v>
      </c>
      <c r="GO767" s="166">
        <v>46</v>
      </c>
      <c r="GP767" s="166">
        <v>46</v>
      </c>
      <c r="GQ767" s="166">
        <v>46</v>
      </c>
      <c r="GR767" s="166">
        <v>46</v>
      </c>
      <c r="GS767" s="166">
        <v>46</v>
      </c>
      <c r="GT767" s="166">
        <v>46</v>
      </c>
      <c r="GU767" s="166">
        <v>46</v>
      </c>
      <c r="GV767" s="166">
        <v>46</v>
      </c>
      <c r="GW767" s="166">
        <v>46</v>
      </c>
      <c r="GX767" s="166">
        <v>46</v>
      </c>
      <c r="GY767" s="166">
        <v>46</v>
      </c>
      <c r="GZ767" s="166">
        <v>46</v>
      </c>
      <c r="HA767" s="166">
        <v>46</v>
      </c>
      <c r="HB767" s="166">
        <v>46</v>
      </c>
      <c r="HC767" s="166">
        <v>46</v>
      </c>
      <c r="HD767" s="166">
        <v>46</v>
      </c>
      <c r="HE767" s="166">
        <v>46</v>
      </c>
      <c r="HF767" s="166">
        <v>46</v>
      </c>
      <c r="HG767" s="154">
        <v>46</v>
      </c>
      <c r="HH767" s="154">
        <v>46</v>
      </c>
      <c r="HI767" s="166">
        <v>46</v>
      </c>
      <c r="HJ767" s="154">
        <v>47</v>
      </c>
      <c r="HK767" s="154">
        <v>46</v>
      </c>
      <c r="HL767" s="166">
        <v>46</v>
      </c>
      <c r="HM767" s="154">
        <v>46</v>
      </c>
      <c r="HN767" s="154">
        <v>46</v>
      </c>
      <c r="HO767" s="166">
        <v>46</v>
      </c>
      <c r="HP767" s="154">
        <v>46</v>
      </c>
      <c r="HQ767" s="154">
        <v>46</v>
      </c>
      <c r="HR767" s="166">
        <v>46</v>
      </c>
      <c r="HS767" s="154">
        <v>46</v>
      </c>
      <c r="HT767" s="151">
        <v>46</v>
      </c>
      <c r="HU767" s="151">
        <v>46</v>
      </c>
      <c r="HV767" s="151">
        <v>46</v>
      </c>
      <c r="HW767" s="170">
        <v>46</v>
      </c>
    </row>
    <row r="768" spans="1:231">
      <c r="A768" s="145">
        <f t="shared" si="61"/>
        <v>43912</v>
      </c>
      <c r="B768" s="220">
        <f>'Age&amp;Sex by occurrence date'!$GVV22</f>
        <v>34</v>
      </c>
      <c r="C768" s="220">
        <v>34</v>
      </c>
      <c r="D768" s="220">
        <v>34</v>
      </c>
      <c r="E768" s="220">
        <v>34</v>
      </c>
      <c r="F768" s="220">
        <v>34</v>
      </c>
      <c r="G768" s="220">
        <v>34</v>
      </c>
      <c r="H768" s="220">
        <v>34</v>
      </c>
      <c r="I768" s="220">
        <v>34</v>
      </c>
      <c r="J768" s="220">
        <v>34</v>
      </c>
      <c r="K768" s="220">
        <v>34</v>
      </c>
      <c r="L768" s="220">
        <v>34</v>
      </c>
      <c r="M768" s="220">
        <v>34</v>
      </c>
      <c r="N768" s="220">
        <v>34</v>
      </c>
      <c r="O768" s="220">
        <v>34</v>
      </c>
      <c r="P768" s="220">
        <v>34</v>
      </c>
      <c r="Q768" s="220">
        <v>34</v>
      </c>
      <c r="R768" s="220">
        <v>34</v>
      </c>
      <c r="S768" s="220">
        <v>34</v>
      </c>
      <c r="T768" s="220">
        <v>34</v>
      </c>
      <c r="U768" s="220">
        <v>34</v>
      </c>
      <c r="V768" s="220">
        <v>34</v>
      </c>
      <c r="W768" s="220">
        <v>34</v>
      </c>
      <c r="X768" s="220">
        <v>34</v>
      </c>
      <c r="Y768" s="220">
        <v>34</v>
      </c>
      <c r="Z768" s="220">
        <v>34</v>
      </c>
      <c r="AA768" s="220">
        <v>34</v>
      </c>
      <c r="AB768" s="220">
        <v>34</v>
      </c>
      <c r="AC768" s="220">
        <v>34</v>
      </c>
      <c r="AD768" s="220">
        <v>34</v>
      </c>
      <c r="AE768" s="220">
        <v>34</v>
      </c>
      <c r="AF768" s="220">
        <v>34</v>
      </c>
      <c r="AG768" s="220">
        <v>34</v>
      </c>
      <c r="AH768" s="220">
        <v>34</v>
      </c>
      <c r="AI768" s="220">
        <v>34</v>
      </c>
      <c r="AJ768" s="220">
        <v>34</v>
      </c>
      <c r="AK768" s="220">
        <v>34</v>
      </c>
      <c r="AL768" s="220">
        <v>34</v>
      </c>
      <c r="AM768" s="220">
        <v>34</v>
      </c>
      <c r="AN768" s="220">
        <v>34</v>
      </c>
      <c r="AO768" s="220">
        <v>34</v>
      </c>
      <c r="AP768" s="220">
        <v>34</v>
      </c>
      <c r="AQ768" s="220">
        <v>34</v>
      </c>
      <c r="AR768" s="220">
        <v>34</v>
      </c>
      <c r="AS768" s="220">
        <v>34</v>
      </c>
      <c r="AT768" s="220">
        <v>34</v>
      </c>
      <c r="AU768" s="220">
        <v>34</v>
      </c>
      <c r="AV768" s="220">
        <v>34</v>
      </c>
      <c r="AW768" s="220">
        <v>34</v>
      </c>
      <c r="AX768" s="220">
        <v>34</v>
      </c>
      <c r="AY768" s="220">
        <v>34</v>
      </c>
      <c r="AZ768" s="220">
        <v>34</v>
      </c>
      <c r="BA768" s="220">
        <v>34</v>
      </c>
      <c r="BB768" s="220">
        <v>34</v>
      </c>
      <c r="BC768" s="220">
        <v>34</v>
      </c>
      <c r="BD768" s="220">
        <v>34</v>
      </c>
      <c r="BE768" s="220">
        <v>34</v>
      </c>
      <c r="BF768" s="220">
        <v>34</v>
      </c>
      <c r="BG768" s="220">
        <v>34</v>
      </c>
      <c r="BH768" s="220">
        <v>34</v>
      </c>
      <c r="BI768" s="220">
        <v>34</v>
      </c>
      <c r="BJ768" s="220">
        <v>34</v>
      </c>
      <c r="BK768" s="220">
        <v>34</v>
      </c>
      <c r="BL768" s="220">
        <v>34</v>
      </c>
      <c r="BM768" s="220">
        <v>34</v>
      </c>
      <c r="BN768" s="220">
        <v>34</v>
      </c>
      <c r="BO768" s="220">
        <v>34</v>
      </c>
      <c r="BP768" s="220">
        <v>34</v>
      </c>
      <c r="BQ768" s="220">
        <v>34</v>
      </c>
      <c r="BR768" s="220">
        <v>34</v>
      </c>
      <c r="BS768" s="220">
        <v>34</v>
      </c>
      <c r="BT768" s="220">
        <v>34</v>
      </c>
      <c r="BU768" s="220">
        <v>34</v>
      </c>
      <c r="BV768" s="220">
        <v>34</v>
      </c>
      <c r="BW768" s="220">
        <v>34</v>
      </c>
      <c r="BX768" s="220">
        <v>34</v>
      </c>
      <c r="BY768" s="220">
        <v>34</v>
      </c>
      <c r="BZ768" s="220">
        <v>34</v>
      </c>
      <c r="CA768" s="220">
        <v>34</v>
      </c>
      <c r="CB768" s="220">
        <v>34</v>
      </c>
      <c r="CC768" s="220">
        <v>34</v>
      </c>
      <c r="CD768" s="220">
        <v>34</v>
      </c>
      <c r="CE768" s="220">
        <v>34</v>
      </c>
      <c r="CF768" s="220">
        <v>34</v>
      </c>
      <c r="CG768" s="220">
        <v>34</v>
      </c>
      <c r="CH768" s="220">
        <v>34</v>
      </c>
      <c r="CI768" s="220">
        <v>34</v>
      </c>
      <c r="CJ768" s="220">
        <v>34</v>
      </c>
      <c r="CK768" s="220">
        <v>34</v>
      </c>
      <c r="CL768" s="220">
        <v>34</v>
      </c>
      <c r="CM768" s="220">
        <v>34</v>
      </c>
      <c r="CN768" s="220">
        <v>34</v>
      </c>
      <c r="CO768" s="220">
        <v>34</v>
      </c>
      <c r="CP768" s="220">
        <v>34</v>
      </c>
      <c r="CQ768" s="220">
        <v>34</v>
      </c>
      <c r="CR768" s="220">
        <v>34</v>
      </c>
      <c r="CS768" s="220">
        <v>34</v>
      </c>
      <c r="CT768" s="220">
        <v>34</v>
      </c>
      <c r="CU768" s="220">
        <v>34</v>
      </c>
      <c r="CV768" s="220">
        <v>34</v>
      </c>
      <c r="CW768" s="220">
        <v>34</v>
      </c>
      <c r="CX768" s="220">
        <v>34</v>
      </c>
      <c r="CY768" s="220">
        <v>34</v>
      </c>
      <c r="CZ768" s="220">
        <v>34</v>
      </c>
      <c r="DA768" s="220">
        <v>34</v>
      </c>
      <c r="DB768" s="220">
        <v>34</v>
      </c>
      <c r="DC768" s="220">
        <v>34</v>
      </c>
      <c r="DD768" s="220">
        <v>34</v>
      </c>
      <c r="DE768" s="220">
        <v>34</v>
      </c>
      <c r="DF768" s="220">
        <v>34</v>
      </c>
      <c r="DG768" s="220">
        <v>34</v>
      </c>
      <c r="DH768" s="220">
        <v>34</v>
      </c>
      <c r="DI768" s="220">
        <v>34</v>
      </c>
      <c r="DJ768" s="220">
        <v>34</v>
      </c>
      <c r="DK768" s="220">
        <v>34</v>
      </c>
      <c r="DL768" s="220">
        <v>34</v>
      </c>
      <c r="DM768" s="220">
        <v>34</v>
      </c>
      <c r="DN768" s="220">
        <v>34</v>
      </c>
      <c r="DO768" s="220">
        <v>34</v>
      </c>
      <c r="DP768" s="220">
        <v>34</v>
      </c>
      <c r="DQ768" s="220">
        <v>34</v>
      </c>
      <c r="DR768" s="220">
        <v>34</v>
      </c>
      <c r="DS768" s="220">
        <v>34</v>
      </c>
      <c r="DT768" s="220">
        <v>34</v>
      </c>
      <c r="DU768" s="220">
        <v>34</v>
      </c>
      <c r="DV768" s="220">
        <v>34</v>
      </c>
      <c r="DW768" s="220">
        <v>34</v>
      </c>
      <c r="DX768" s="220">
        <v>34</v>
      </c>
      <c r="DY768" s="220">
        <v>34</v>
      </c>
      <c r="DZ768" s="220">
        <v>34</v>
      </c>
      <c r="EA768" s="220">
        <v>34</v>
      </c>
      <c r="EB768" s="220">
        <v>34</v>
      </c>
      <c r="EC768" s="220">
        <v>34</v>
      </c>
      <c r="ED768" s="220">
        <v>34</v>
      </c>
      <c r="EE768" s="220">
        <v>34</v>
      </c>
      <c r="EF768" s="220">
        <v>34</v>
      </c>
      <c r="EG768" s="220">
        <v>34</v>
      </c>
      <c r="EH768" s="220">
        <v>34</v>
      </c>
      <c r="EI768" s="220">
        <v>34</v>
      </c>
      <c r="EJ768" s="220">
        <v>34</v>
      </c>
      <c r="EK768" s="220">
        <v>34</v>
      </c>
      <c r="EL768" s="220">
        <v>34</v>
      </c>
      <c r="EM768" s="220">
        <v>34</v>
      </c>
      <c r="EN768" s="242">
        <v>34</v>
      </c>
      <c r="EO768" s="232">
        <v>34</v>
      </c>
      <c r="EP768" s="227">
        <v>34</v>
      </c>
      <c r="EQ768" s="154">
        <v>34</v>
      </c>
      <c r="ER768" s="154">
        <v>34</v>
      </c>
      <c r="ES768" s="154">
        <v>34</v>
      </c>
      <c r="ET768" s="154">
        <v>34</v>
      </c>
      <c r="EU768" s="154">
        <v>34</v>
      </c>
      <c r="EV768" s="154">
        <v>34</v>
      </c>
      <c r="EW768" s="154">
        <v>34</v>
      </c>
      <c r="EX768" s="154">
        <v>34</v>
      </c>
      <c r="EY768" s="154">
        <v>34</v>
      </c>
      <c r="EZ768" s="154">
        <v>34</v>
      </c>
      <c r="FA768" s="154">
        <v>34</v>
      </c>
      <c r="FB768" s="166">
        <v>34</v>
      </c>
      <c r="FC768" s="166">
        <v>34</v>
      </c>
      <c r="FD768" s="154">
        <v>34</v>
      </c>
      <c r="FE768" s="166">
        <v>34</v>
      </c>
      <c r="FF768" s="154">
        <v>34</v>
      </c>
      <c r="FG768" s="154">
        <v>34</v>
      </c>
      <c r="FH768" s="154">
        <v>34</v>
      </c>
      <c r="FI768" s="166">
        <v>34</v>
      </c>
      <c r="FJ768" s="166">
        <v>34</v>
      </c>
      <c r="FK768" s="166">
        <v>34</v>
      </c>
      <c r="FL768" s="166">
        <v>34</v>
      </c>
      <c r="FM768" s="166">
        <v>34</v>
      </c>
      <c r="FN768" s="166">
        <v>34</v>
      </c>
      <c r="FO768" s="166">
        <v>34</v>
      </c>
      <c r="FP768" s="166">
        <v>34</v>
      </c>
      <c r="FQ768" s="166">
        <v>34</v>
      </c>
      <c r="FR768" s="166">
        <v>34</v>
      </c>
      <c r="FS768" s="166">
        <v>34</v>
      </c>
      <c r="FT768" s="166">
        <v>34</v>
      </c>
      <c r="FU768" s="166">
        <v>34</v>
      </c>
      <c r="FV768" s="166">
        <v>34</v>
      </c>
      <c r="FW768" s="166">
        <v>34</v>
      </c>
      <c r="FX768" s="166">
        <v>34</v>
      </c>
      <c r="FY768" s="154">
        <v>34</v>
      </c>
      <c r="FZ768" s="154">
        <v>34</v>
      </c>
      <c r="GA768" s="154">
        <v>34</v>
      </c>
      <c r="GB768" s="154">
        <v>34</v>
      </c>
      <c r="GC768" s="154">
        <v>34</v>
      </c>
      <c r="GD768" s="154">
        <v>34</v>
      </c>
      <c r="GE768" s="154">
        <v>34</v>
      </c>
      <c r="GF768" s="154">
        <v>34</v>
      </c>
      <c r="GG768" s="154">
        <v>34</v>
      </c>
      <c r="GH768" s="154">
        <v>34</v>
      </c>
      <c r="GI768" s="154">
        <v>34</v>
      </c>
      <c r="GJ768" s="154">
        <v>34</v>
      </c>
      <c r="GK768" s="154">
        <v>34</v>
      </c>
      <c r="GL768" s="154">
        <v>34</v>
      </c>
      <c r="GM768" s="154">
        <v>34</v>
      </c>
      <c r="GN768" s="154">
        <v>34</v>
      </c>
      <c r="GO768" s="154">
        <v>34</v>
      </c>
      <c r="GP768" s="154">
        <v>34</v>
      </c>
      <c r="GQ768" s="154">
        <v>34</v>
      </c>
      <c r="GR768" s="154">
        <v>34</v>
      </c>
      <c r="GS768" s="154">
        <v>34</v>
      </c>
      <c r="GT768" s="166">
        <v>34</v>
      </c>
      <c r="GU768" s="166">
        <v>34</v>
      </c>
      <c r="GV768" s="166">
        <v>34</v>
      </c>
      <c r="GW768" s="166">
        <v>34</v>
      </c>
      <c r="GX768" s="166">
        <v>34</v>
      </c>
      <c r="GY768" s="166">
        <v>34</v>
      </c>
      <c r="GZ768" s="166">
        <v>34</v>
      </c>
      <c r="HA768" s="166">
        <v>34</v>
      </c>
      <c r="HB768" s="166">
        <v>34</v>
      </c>
      <c r="HC768" s="166">
        <v>34</v>
      </c>
      <c r="HD768" s="166">
        <v>34</v>
      </c>
      <c r="HE768" s="166">
        <v>34</v>
      </c>
      <c r="HF768" s="154">
        <v>34</v>
      </c>
      <c r="HG768" s="154">
        <v>34</v>
      </c>
      <c r="HH768" s="154">
        <v>34</v>
      </c>
      <c r="HI768" s="154">
        <v>34</v>
      </c>
      <c r="HJ768" s="154">
        <v>35</v>
      </c>
      <c r="HK768" s="154">
        <v>34</v>
      </c>
      <c r="HL768" s="154">
        <v>34</v>
      </c>
      <c r="HM768" s="154">
        <v>34</v>
      </c>
      <c r="HN768" s="154">
        <v>34</v>
      </c>
      <c r="HO768" s="166">
        <v>34</v>
      </c>
      <c r="HP768" s="154">
        <v>34</v>
      </c>
      <c r="HQ768" s="154">
        <v>34</v>
      </c>
      <c r="HR768" s="166">
        <v>34</v>
      </c>
      <c r="HS768" s="154">
        <v>34</v>
      </c>
      <c r="HT768" s="151">
        <v>34</v>
      </c>
      <c r="HU768" s="151">
        <v>34</v>
      </c>
      <c r="HV768" s="151">
        <v>34</v>
      </c>
      <c r="HW768" s="170">
        <v>34</v>
      </c>
    </row>
    <row r="769" spans="1:490">
      <c r="A769" s="145">
        <f t="shared" si="61"/>
        <v>43911</v>
      </c>
      <c r="B769" s="220">
        <f>'Age&amp;Sex by occurrence date'!$GWC22</f>
        <v>26</v>
      </c>
      <c r="C769" s="220">
        <v>26</v>
      </c>
      <c r="D769" s="220">
        <v>26</v>
      </c>
      <c r="E769" s="220">
        <v>26</v>
      </c>
      <c r="F769" s="220">
        <v>26</v>
      </c>
      <c r="G769" s="220">
        <v>26</v>
      </c>
      <c r="H769" s="220">
        <v>26</v>
      </c>
      <c r="I769" s="220">
        <v>26</v>
      </c>
      <c r="J769" s="220">
        <v>26</v>
      </c>
      <c r="K769" s="220">
        <v>26</v>
      </c>
      <c r="L769" s="220">
        <v>26</v>
      </c>
      <c r="M769" s="220">
        <v>26</v>
      </c>
      <c r="N769" s="220">
        <v>26</v>
      </c>
      <c r="O769" s="220">
        <v>26</v>
      </c>
      <c r="P769" s="220">
        <v>26</v>
      </c>
      <c r="Q769" s="220">
        <v>26</v>
      </c>
      <c r="R769" s="220">
        <v>26</v>
      </c>
      <c r="S769" s="220">
        <v>26</v>
      </c>
      <c r="T769" s="220">
        <v>26</v>
      </c>
      <c r="U769" s="220">
        <v>26</v>
      </c>
      <c r="V769" s="220">
        <v>26</v>
      </c>
      <c r="W769" s="220">
        <v>26</v>
      </c>
      <c r="X769" s="220">
        <v>26</v>
      </c>
      <c r="Y769" s="220">
        <v>26</v>
      </c>
      <c r="Z769" s="220">
        <v>26</v>
      </c>
      <c r="AA769" s="220">
        <v>26</v>
      </c>
      <c r="AB769" s="220">
        <v>26</v>
      </c>
      <c r="AC769" s="220">
        <v>26</v>
      </c>
      <c r="AD769" s="220">
        <v>26</v>
      </c>
      <c r="AE769" s="220">
        <v>26</v>
      </c>
      <c r="AF769" s="220">
        <v>26</v>
      </c>
      <c r="AG769" s="220">
        <v>26</v>
      </c>
      <c r="AH769" s="220">
        <v>26</v>
      </c>
      <c r="AI769" s="220">
        <v>26</v>
      </c>
      <c r="AJ769" s="220">
        <v>26</v>
      </c>
      <c r="AK769" s="220">
        <v>26</v>
      </c>
      <c r="AL769" s="220">
        <v>26</v>
      </c>
      <c r="AM769" s="220">
        <v>26</v>
      </c>
      <c r="AN769" s="220">
        <v>26</v>
      </c>
      <c r="AO769" s="220">
        <v>26</v>
      </c>
      <c r="AP769" s="220">
        <v>26</v>
      </c>
      <c r="AQ769" s="220">
        <v>26</v>
      </c>
      <c r="AR769" s="220">
        <v>26</v>
      </c>
      <c r="AS769" s="220">
        <v>26</v>
      </c>
      <c r="AT769" s="220">
        <v>26</v>
      </c>
      <c r="AU769" s="220">
        <v>26</v>
      </c>
      <c r="AV769" s="220">
        <v>26</v>
      </c>
      <c r="AW769" s="220">
        <v>26</v>
      </c>
      <c r="AX769" s="220">
        <v>26</v>
      </c>
      <c r="AY769" s="220">
        <v>26</v>
      </c>
      <c r="AZ769" s="220">
        <v>26</v>
      </c>
      <c r="BA769" s="220">
        <v>26</v>
      </c>
      <c r="BB769" s="220">
        <v>26</v>
      </c>
      <c r="BC769" s="220">
        <v>26</v>
      </c>
      <c r="BD769" s="220">
        <v>26</v>
      </c>
      <c r="BE769" s="220">
        <v>26</v>
      </c>
      <c r="BF769" s="220">
        <v>26</v>
      </c>
      <c r="BG769" s="220">
        <v>26</v>
      </c>
      <c r="BH769" s="220">
        <v>26</v>
      </c>
      <c r="BI769" s="220">
        <v>26</v>
      </c>
      <c r="BJ769" s="220">
        <v>26</v>
      </c>
      <c r="BK769" s="220">
        <v>26</v>
      </c>
      <c r="BL769" s="220">
        <v>26</v>
      </c>
      <c r="BM769" s="220">
        <v>26</v>
      </c>
      <c r="BN769" s="220">
        <v>26</v>
      </c>
      <c r="BO769" s="220">
        <v>26</v>
      </c>
      <c r="BP769" s="220">
        <v>26</v>
      </c>
      <c r="BQ769" s="220">
        <v>26</v>
      </c>
      <c r="BR769" s="220">
        <v>26</v>
      </c>
      <c r="BS769" s="220">
        <v>26</v>
      </c>
      <c r="BT769" s="220">
        <v>26</v>
      </c>
      <c r="BU769" s="220">
        <v>26</v>
      </c>
      <c r="BV769" s="220">
        <v>26</v>
      </c>
      <c r="BW769" s="220">
        <v>26</v>
      </c>
      <c r="BX769" s="220">
        <v>26</v>
      </c>
      <c r="BY769" s="220">
        <v>26</v>
      </c>
      <c r="BZ769" s="220">
        <v>26</v>
      </c>
      <c r="CA769" s="220">
        <v>26</v>
      </c>
      <c r="CB769" s="220">
        <v>26</v>
      </c>
      <c r="CC769" s="220">
        <v>26</v>
      </c>
      <c r="CD769" s="220">
        <v>26</v>
      </c>
      <c r="CE769" s="220">
        <v>26</v>
      </c>
      <c r="CF769" s="220">
        <v>26</v>
      </c>
      <c r="CG769" s="220">
        <v>26</v>
      </c>
      <c r="CH769" s="220">
        <v>26</v>
      </c>
      <c r="CI769" s="220">
        <v>26</v>
      </c>
      <c r="CJ769" s="220">
        <v>26</v>
      </c>
      <c r="CK769" s="220">
        <v>26</v>
      </c>
      <c r="CL769" s="220">
        <v>26</v>
      </c>
      <c r="CM769" s="220">
        <v>26</v>
      </c>
      <c r="CN769" s="220">
        <v>26</v>
      </c>
      <c r="CO769" s="220">
        <v>26</v>
      </c>
      <c r="CP769" s="220">
        <v>26</v>
      </c>
      <c r="CQ769" s="220">
        <v>26</v>
      </c>
      <c r="CR769" s="220">
        <v>26</v>
      </c>
      <c r="CS769" s="220">
        <v>26</v>
      </c>
      <c r="CT769" s="220">
        <v>26</v>
      </c>
      <c r="CU769" s="220">
        <v>26</v>
      </c>
      <c r="CV769" s="220">
        <v>26</v>
      </c>
      <c r="CW769" s="220">
        <v>26</v>
      </c>
      <c r="CX769" s="220">
        <v>26</v>
      </c>
      <c r="CY769" s="220">
        <v>26</v>
      </c>
      <c r="CZ769" s="220">
        <v>26</v>
      </c>
      <c r="DA769" s="220">
        <v>26</v>
      </c>
      <c r="DB769" s="220">
        <v>26</v>
      </c>
      <c r="DC769" s="220">
        <v>26</v>
      </c>
      <c r="DD769" s="220">
        <v>26</v>
      </c>
      <c r="DE769" s="220">
        <v>26</v>
      </c>
      <c r="DF769" s="220">
        <v>26</v>
      </c>
      <c r="DG769" s="220">
        <v>26</v>
      </c>
      <c r="DH769" s="220">
        <v>26</v>
      </c>
      <c r="DI769" s="220">
        <v>26</v>
      </c>
      <c r="DJ769" s="220">
        <v>26</v>
      </c>
      <c r="DK769" s="220">
        <v>26</v>
      </c>
      <c r="DL769" s="220">
        <v>26</v>
      </c>
      <c r="DM769" s="220">
        <v>26</v>
      </c>
      <c r="DN769" s="220">
        <v>26</v>
      </c>
      <c r="DO769" s="220">
        <v>26</v>
      </c>
      <c r="DP769" s="220">
        <v>26</v>
      </c>
      <c r="DQ769" s="220">
        <v>26</v>
      </c>
      <c r="DR769" s="220">
        <v>26</v>
      </c>
      <c r="DS769" s="220">
        <v>26</v>
      </c>
      <c r="DT769" s="220">
        <v>26</v>
      </c>
      <c r="DU769" s="220">
        <v>26</v>
      </c>
      <c r="DV769" s="220">
        <v>26</v>
      </c>
      <c r="DW769" s="220">
        <v>26</v>
      </c>
      <c r="DX769" s="220">
        <v>26</v>
      </c>
      <c r="DY769" s="220">
        <v>26</v>
      </c>
      <c r="DZ769" s="220">
        <v>26</v>
      </c>
      <c r="EA769" s="220">
        <v>26</v>
      </c>
      <c r="EB769" s="220">
        <v>26</v>
      </c>
      <c r="EC769" s="220">
        <v>26</v>
      </c>
      <c r="ED769" s="220">
        <v>26</v>
      </c>
      <c r="EE769" s="220">
        <v>26</v>
      </c>
      <c r="EF769" s="220">
        <v>26</v>
      </c>
      <c r="EG769" s="220">
        <v>26</v>
      </c>
      <c r="EH769" s="220">
        <v>26</v>
      </c>
      <c r="EI769" s="220">
        <v>26</v>
      </c>
      <c r="EJ769" s="220">
        <v>26</v>
      </c>
      <c r="EK769" s="220">
        <v>26</v>
      </c>
      <c r="EL769" s="220">
        <v>26</v>
      </c>
      <c r="EM769" s="220">
        <v>26</v>
      </c>
      <c r="EN769" s="242">
        <v>26</v>
      </c>
      <c r="EO769" s="232">
        <v>26</v>
      </c>
      <c r="EP769" s="227">
        <v>26</v>
      </c>
      <c r="EQ769" s="154">
        <v>26</v>
      </c>
      <c r="ER769" s="154">
        <v>26</v>
      </c>
      <c r="ES769" s="154">
        <v>26</v>
      </c>
      <c r="ET769" s="154">
        <v>26</v>
      </c>
      <c r="EU769" s="154">
        <v>26</v>
      </c>
      <c r="EV769" s="166">
        <v>26</v>
      </c>
      <c r="EW769" s="166">
        <v>26</v>
      </c>
      <c r="EX769" s="166">
        <v>26</v>
      </c>
      <c r="EY769" s="166">
        <v>26</v>
      </c>
      <c r="EZ769" s="166">
        <v>26</v>
      </c>
      <c r="FA769" s="166">
        <v>26</v>
      </c>
      <c r="FB769" s="154">
        <v>26</v>
      </c>
      <c r="FC769" s="166">
        <v>26</v>
      </c>
      <c r="FD769" s="166">
        <v>26</v>
      </c>
      <c r="FE769" s="154">
        <v>26</v>
      </c>
      <c r="FF769" s="166">
        <v>26</v>
      </c>
      <c r="FG769" s="154">
        <v>26</v>
      </c>
      <c r="FH769" s="166">
        <v>26</v>
      </c>
      <c r="FI769" s="166">
        <v>26</v>
      </c>
      <c r="FJ769" s="154">
        <v>26</v>
      </c>
      <c r="FK769" s="154">
        <v>26</v>
      </c>
      <c r="FL769" s="154">
        <v>26</v>
      </c>
      <c r="FM769" s="154">
        <v>26</v>
      </c>
      <c r="FN769" s="154">
        <v>26</v>
      </c>
      <c r="FO769" s="154">
        <v>26</v>
      </c>
      <c r="FP769" s="154">
        <v>26</v>
      </c>
      <c r="FQ769" s="154">
        <v>26</v>
      </c>
      <c r="FR769" s="166">
        <v>26</v>
      </c>
      <c r="FS769" s="166">
        <v>26</v>
      </c>
      <c r="FT769" s="166">
        <v>26</v>
      </c>
      <c r="FU769" s="166">
        <v>26</v>
      </c>
      <c r="FV769" s="166">
        <v>26</v>
      </c>
      <c r="FW769" s="166">
        <v>26</v>
      </c>
      <c r="FX769" s="166">
        <v>26</v>
      </c>
      <c r="FY769" s="166">
        <v>26</v>
      </c>
      <c r="FZ769" s="166">
        <v>26</v>
      </c>
      <c r="GA769" s="166">
        <v>26</v>
      </c>
      <c r="GB769" s="166">
        <v>26</v>
      </c>
      <c r="GC769" s="166">
        <v>26</v>
      </c>
      <c r="GD769" s="166">
        <v>26</v>
      </c>
      <c r="GE769" s="166">
        <v>26</v>
      </c>
      <c r="GF769" s="166">
        <v>26</v>
      </c>
      <c r="GG769" s="166">
        <v>26</v>
      </c>
      <c r="GH769" s="166">
        <v>26</v>
      </c>
      <c r="GI769" s="166">
        <v>26</v>
      </c>
      <c r="GJ769" s="166">
        <v>26</v>
      </c>
      <c r="GK769" s="154">
        <v>26</v>
      </c>
      <c r="GL769" s="154">
        <v>26</v>
      </c>
      <c r="GM769" s="154">
        <v>26</v>
      </c>
      <c r="GN769" s="154">
        <v>26</v>
      </c>
      <c r="GO769" s="154">
        <v>26</v>
      </c>
      <c r="GP769" s="154">
        <v>26</v>
      </c>
      <c r="GQ769" s="154">
        <v>26</v>
      </c>
      <c r="GR769" s="154">
        <v>26</v>
      </c>
      <c r="GS769" s="154">
        <v>26</v>
      </c>
      <c r="GT769" s="166">
        <v>26</v>
      </c>
      <c r="GU769" s="166">
        <v>26</v>
      </c>
      <c r="GV769" s="166">
        <v>26</v>
      </c>
      <c r="GW769" s="166">
        <v>26</v>
      </c>
      <c r="GX769" s="166">
        <v>26</v>
      </c>
      <c r="GY769" s="154">
        <v>26</v>
      </c>
      <c r="GZ769" s="154">
        <v>26</v>
      </c>
      <c r="HA769" s="154">
        <v>26</v>
      </c>
      <c r="HB769" s="154">
        <v>26</v>
      </c>
      <c r="HC769" s="154">
        <v>26</v>
      </c>
      <c r="HD769" s="154">
        <v>26</v>
      </c>
      <c r="HE769" s="154">
        <v>26</v>
      </c>
      <c r="HF769" s="154">
        <v>26</v>
      </c>
      <c r="HG769" s="154">
        <v>26</v>
      </c>
      <c r="HH769" s="154">
        <v>26</v>
      </c>
      <c r="HI769" s="154">
        <v>26</v>
      </c>
      <c r="HJ769" s="154">
        <v>27</v>
      </c>
      <c r="HK769" s="154">
        <v>26</v>
      </c>
      <c r="HL769" s="154">
        <v>26</v>
      </c>
      <c r="HM769" s="154">
        <v>26</v>
      </c>
      <c r="HN769" s="154">
        <v>26</v>
      </c>
      <c r="HO769" s="166">
        <v>26</v>
      </c>
      <c r="HP769" s="154">
        <v>26</v>
      </c>
      <c r="HQ769" s="154">
        <v>26</v>
      </c>
      <c r="HR769" s="166">
        <v>26</v>
      </c>
      <c r="HS769" s="154">
        <v>26</v>
      </c>
      <c r="HT769" s="151">
        <v>26</v>
      </c>
      <c r="HU769" s="151">
        <v>26</v>
      </c>
      <c r="HV769" s="151">
        <v>26</v>
      </c>
      <c r="HW769" s="170">
        <v>26</v>
      </c>
    </row>
    <row r="770" spans="1:490">
      <c r="A770" s="145">
        <f t="shared" si="61"/>
        <v>43910</v>
      </c>
      <c r="B770" s="220">
        <f>'Age&amp;Sex by occurrence date'!$GWJ22</f>
        <v>20</v>
      </c>
      <c r="C770" s="220">
        <v>20</v>
      </c>
      <c r="D770" s="220">
        <v>20</v>
      </c>
      <c r="E770" s="220">
        <v>20</v>
      </c>
      <c r="F770" s="220">
        <v>20</v>
      </c>
      <c r="G770" s="220">
        <v>20</v>
      </c>
      <c r="H770" s="220">
        <v>20</v>
      </c>
      <c r="I770" s="220">
        <v>20</v>
      </c>
      <c r="J770" s="220">
        <v>20</v>
      </c>
      <c r="K770" s="220">
        <v>20</v>
      </c>
      <c r="L770" s="220">
        <v>20</v>
      </c>
      <c r="M770" s="220">
        <v>20</v>
      </c>
      <c r="N770" s="220">
        <v>20</v>
      </c>
      <c r="O770" s="220">
        <v>20</v>
      </c>
      <c r="P770" s="220">
        <v>20</v>
      </c>
      <c r="Q770" s="220">
        <v>20</v>
      </c>
      <c r="R770" s="220">
        <v>20</v>
      </c>
      <c r="S770" s="220">
        <v>20</v>
      </c>
      <c r="T770" s="220">
        <v>20</v>
      </c>
      <c r="U770" s="220">
        <v>20</v>
      </c>
      <c r="V770" s="220">
        <v>20</v>
      </c>
      <c r="W770" s="220">
        <v>20</v>
      </c>
      <c r="X770" s="220">
        <v>20</v>
      </c>
      <c r="Y770" s="220">
        <v>20</v>
      </c>
      <c r="Z770" s="220">
        <v>20</v>
      </c>
      <c r="AA770" s="220">
        <v>20</v>
      </c>
      <c r="AB770" s="220">
        <v>20</v>
      </c>
      <c r="AC770" s="220">
        <v>20</v>
      </c>
      <c r="AD770" s="220">
        <v>20</v>
      </c>
      <c r="AE770" s="220">
        <v>20</v>
      </c>
      <c r="AF770" s="220">
        <v>20</v>
      </c>
      <c r="AG770" s="220">
        <v>20</v>
      </c>
      <c r="AH770" s="220">
        <v>20</v>
      </c>
      <c r="AI770" s="220">
        <v>20</v>
      </c>
      <c r="AJ770" s="220">
        <v>20</v>
      </c>
      <c r="AK770" s="220">
        <v>20</v>
      </c>
      <c r="AL770" s="220">
        <v>20</v>
      </c>
      <c r="AM770" s="220">
        <v>20</v>
      </c>
      <c r="AN770" s="220">
        <v>20</v>
      </c>
      <c r="AO770" s="220">
        <v>20</v>
      </c>
      <c r="AP770" s="220">
        <v>20</v>
      </c>
      <c r="AQ770" s="220">
        <v>20</v>
      </c>
      <c r="AR770" s="220">
        <v>20</v>
      </c>
      <c r="AS770" s="220">
        <v>20</v>
      </c>
      <c r="AT770" s="220">
        <v>20</v>
      </c>
      <c r="AU770" s="220">
        <v>20</v>
      </c>
      <c r="AV770" s="220">
        <v>20</v>
      </c>
      <c r="AW770" s="220">
        <v>20</v>
      </c>
      <c r="AX770" s="220">
        <v>20</v>
      </c>
      <c r="AY770" s="220">
        <v>20</v>
      </c>
      <c r="AZ770" s="220">
        <v>20</v>
      </c>
      <c r="BA770" s="220">
        <v>20</v>
      </c>
      <c r="BB770" s="220">
        <v>20</v>
      </c>
      <c r="BC770" s="220">
        <v>20</v>
      </c>
      <c r="BD770" s="220">
        <v>20</v>
      </c>
      <c r="BE770" s="220">
        <v>20</v>
      </c>
      <c r="BF770" s="220">
        <v>20</v>
      </c>
      <c r="BG770" s="220">
        <v>20</v>
      </c>
      <c r="BH770" s="220">
        <v>20</v>
      </c>
      <c r="BI770" s="220">
        <v>20</v>
      </c>
      <c r="BJ770" s="220">
        <v>20</v>
      </c>
      <c r="BK770" s="220">
        <v>20</v>
      </c>
      <c r="BL770" s="220">
        <v>20</v>
      </c>
      <c r="BM770" s="220">
        <v>20</v>
      </c>
      <c r="BN770" s="220">
        <v>20</v>
      </c>
      <c r="BO770" s="220">
        <v>20</v>
      </c>
      <c r="BP770" s="220">
        <v>20</v>
      </c>
      <c r="BQ770" s="220">
        <v>20</v>
      </c>
      <c r="BR770" s="220">
        <v>20</v>
      </c>
      <c r="BS770" s="220">
        <v>20</v>
      </c>
      <c r="BT770" s="220">
        <v>20</v>
      </c>
      <c r="BU770" s="220">
        <v>20</v>
      </c>
      <c r="BV770" s="220">
        <v>20</v>
      </c>
      <c r="BW770" s="220">
        <v>20</v>
      </c>
      <c r="BX770" s="220">
        <v>20</v>
      </c>
      <c r="BY770" s="220">
        <v>20</v>
      </c>
      <c r="BZ770" s="220">
        <v>20</v>
      </c>
      <c r="CA770" s="220">
        <v>20</v>
      </c>
      <c r="CB770" s="220">
        <v>20</v>
      </c>
      <c r="CC770" s="220">
        <v>20</v>
      </c>
      <c r="CD770" s="220">
        <v>20</v>
      </c>
      <c r="CE770" s="220">
        <v>20</v>
      </c>
      <c r="CF770" s="220">
        <v>20</v>
      </c>
      <c r="CG770" s="220">
        <v>20</v>
      </c>
      <c r="CH770" s="220">
        <v>20</v>
      </c>
      <c r="CI770" s="220">
        <v>20</v>
      </c>
      <c r="CJ770" s="220">
        <v>20</v>
      </c>
      <c r="CK770" s="220">
        <v>20</v>
      </c>
      <c r="CL770" s="220">
        <v>20</v>
      </c>
      <c r="CM770" s="220">
        <v>20</v>
      </c>
      <c r="CN770" s="220">
        <v>20</v>
      </c>
      <c r="CO770" s="220">
        <v>20</v>
      </c>
      <c r="CP770" s="220">
        <v>20</v>
      </c>
      <c r="CQ770" s="220">
        <v>20</v>
      </c>
      <c r="CR770" s="220">
        <v>20</v>
      </c>
      <c r="CS770" s="220">
        <v>20</v>
      </c>
      <c r="CT770" s="220">
        <v>20</v>
      </c>
      <c r="CU770" s="220">
        <v>20</v>
      </c>
      <c r="CV770" s="220">
        <v>20</v>
      </c>
      <c r="CW770" s="220">
        <v>20</v>
      </c>
      <c r="CX770" s="220">
        <v>20</v>
      </c>
      <c r="CY770" s="220">
        <v>20</v>
      </c>
      <c r="CZ770" s="220">
        <v>20</v>
      </c>
      <c r="DA770" s="220">
        <v>20</v>
      </c>
      <c r="DB770" s="220">
        <v>20</v>
      </c>
      <c r="DC770" s="220">
        <v>20</v>
      </c>
      <c r="DD770" s="220">
        <v>20</v>
      </c>
      <c r="DE770" s="220">
        <v>20</v>
      </c>
      <c r="DF770" s="220">
        <v>20</v>
      </c>
      <c r="DG770" s="220">
        <v>20</v>
      </c>
      <c r="DH770" s="220">
        <v>20</v>
      </c>
      <c r="DI770" s="220">
        <v>20</v>
      </c>
      <c r="DJ770" s="220">
        <v>20</v>
      </c>
      <c r="DK770" s="220">
        <v>20</v>
      </c>
      <c r="DL770" s="220">
        <v>20</v>
      </c>
      <c r="DM770" s="220">
        <v>20</v>
      </c>
      <c r="DN770" s="220">
        <v>20</v>
      </c>
      <c r="DO770" s="220">
        <v>20</v>
      </c>
      <c r="DP770" s="220">
        <v>20</v>
      </c>
      <c r="DQ770" s="220">
        <v>20</v>
      </c>
      <c r="DR770" s="220">
        <v>20</v>
      </c>
      <c r="DS770" s="220">
        <v>20</v>
      </c>
      <c r="DT770" s="220">
        <v>20</v>
      </c>
      <c r="DU770" s="220">
        <v>20</v>
      </c>
      <c r="DV770" s="220">
        <v>20</v>
      </c>
      <c r="DW770" s="220">
        <v>20</v>
      </c>
      <c r="DX770" s="220">
        <v>20</v>
      </c>
      <c r="DY770" s="220">
        <v>20</v>
      </c>
      <c r="DZ770" s="220">
        <v>20</v>
      </c>
      <c r="EA770" s="220">
        <v>20</v>
      </c>
      <c r="EB770" s="220">
        <v>20</v>
      </c>
      <c r="EC770" s="220">
        <v>20</v>
      </c>
      <c r="ED770" s="220">
        <v>20</v>
      </c>
      <c r="EE770" s="220">
        <v>20</v>
      </c>
      <c r="EF770" s="220">
        <v>20</v>
      </c>
      <c r="EG770" s="220">
        <v>20</v>
      </c>
      <c r="EH770" s="220">
        <v>20</v>
      </c>
      <c r="EI770" s="220">
        <v>20</v>
      </c>
      <c r="EJ770" s="220">
        <v>20</v>
      </c>
      <c r="EK770" s="220">
        <v>20</v>
      </c>
      <c r="EL770" s="220">
        <v>20</v>
      </c>
      <c r="EM770" s="220">
        <v>20</v>
      </c>
      <c r="EN770" s="242">
        <v>20</v>
      </c>
      <c r="EO770" s="232">
        <v>20</v>
      </c>
      <c r="EP770" s="228">
        <v>20</v>
      </c>
      <c r="EQ770" s="166">
        <v>20</v>
      </c>
      <c r="ER770" s="166">
        <v>20</v>
      </c>
      <c r="ES770" s="166">
        <v>20</v>
      </c>
      <c r="ET770" s="166">
        <v>20</v>
      </c>
      <c r="EU770" s="166">
        <v>20</v>
      </c>
      <c r="EV770" s="154">
        <v>20</v>
      </c>
      <c r="EW770" s="154">
        <v>20</v>
      </c>
      <c r="EX770" s="154">
        <v>20</v>
      </c>
      <c r="EY770" s="154">
        <v>20</v>
      </c>
      <c r="EZ770" s="154">
        <v>20</v>
      </c>
      <c r="FA770" s="154">
        <v>20</v>
      </c>
      <c r="FB770" s="154">
        <v>20</v>
      </c>
      <c r="FC770" s="154">
        <v>20</v>
      </c>
      <c r="FD770" s="166">
        <v>20</v>
      </c>
      <c r="FE770" s="166">
        <v>20</v>
      </c>
      <c r="FF770" s="154">
        <v>20</v>
      </c>
      <c r="FG770" s="166">
        <v>20</v>
      </c>
      <c r="FH770" s="154">
        <v>20</v>
      </c>
      <c r="FI770" s="154">
        <v>20</v>
      </c>
      <c r="FJ770" s="166">
        <v>20</v>
      </c>
      <c r="FK770" s="166">
        <v>20</v>
      </c>
      <c r="FL770" s="166">
        <v>20</v>
      </c>
      <c r="FM770" s="166">
        <v>20</v>
      </c>
      <c r="FN770" s="166">
        <v>20</v>
      </c>
      <c r="FO770" s="166">
        <v>20</v>
      </c>
      <c r="FP770" s="166">
        <v>20</v>
      </c>
      <c r="FQ770" s="166">
        <v>20</v>
      </c>
      <c r="FR770" s="154">
        <v>20</v>
      </c>
      <c r="FS770" s="154">
        <v>20</v>
      </c>
      <c r="FT770" s="154">
        <v>20</v>
      </c>
      <c r="FU770" s="154">
        <v>20</v>
      </c>
      <c r="FV770" s="154">
        <v>20</v>
      </c>
      <c r="FW770" s="154">
        <v>20</v>
      </c>
      <c r="FX770" s="154">
        <v>20</v>
      </c>
      <c r="FY770" s="154">
        <v>20</v>
      </c>
      <c r="FZ770" s="154">
        <v>20</v>
      </c>
      <c r="GA770" s="154">
        <v>20</v>
      </c>
      <c r="GB770" s="154">
        <v>20</v>
      </c>
      <c r="GC770" s="154">
        <v>20</v>
      </c>
      <c r="GD770" s="154">
        <v>20</v>
      </c>
      <c r="GE770" s="154">
        <v>20</v>
      </c>
      <c r="GF770" s="154">
        <v>20</v>
      </c>
      <c r="GG770" s="154">
        <v>20</v>
      </c>
      <c r="GH770" s="154">
        <v>20</v>
      </c>
      <c r="GI770" s="154">
        <v>20</v>
      </c>
      <c r="GJ770" s="154">
        <v>20</v>
      </c>
      <c r="GK770" s="166">
        <v>20</v>
      </c>
      <c r="GL770" s="166">
        <v>20</v>
      </c>
      <c r="GM770" s="166">
        <v>20</v>
      </c>
      <c r="GN770" s="166">
        <v>20</v>
      </c>
      <c r="GO770" s="166">
        <v>20</v>
      </c>
      <c r="GP770" s="166">
        <v>20</v>
      </c>
      <c r="GQ770" s="166">
        <v>20</v>
      </c>
      <c r="GR770" s="166">
        <v>20</v>
      </c>
      <c r="GS770" s="166">
        <v>20</v>
      </c>
      <c r="GT770" s="154">
        <v>20</v>
      </c>
      <c r="GU770" s="154">
        <v>20</v>
      </c>
      <c r="GV770" s="154">
        <v>20</v>
      </c>
      <c r="GW770" s="154">
        <v>20</v>
      </c>
      <c r="GX770" s="166">
        <v>20</v>
      </c>
      <c r="GY770" s="166">
        <v>20</v>
      </c>
      <c r="GZ770" s="166">
        <v>20</v>
      </c>
      <c r="HA770" s="166">
        <v>20</v>
      </c>
      <c r="HB770" s="166">
        <v>20</v>
      </c>
      <c r="HC770" s="166">
        <v>20</v>
      </c>
      <c r="HD770" s="166">
        <v>20</v>
      </c>
      <c r="HE770" s="166">
        <v>20</v>
      </c>
      <c r="HF770" s="166">
        <v>20</v>
      </c>
      <c r="HG770" s="154">
        <v>20</v>
      </c>
      <c r="HH770" s="154">
        <v>20</v>
      </c>
      <c r="HI770" s="166">
        <v>20</v>
      </c>
      <c r="HJ770" s="154">
        <v>21</v>
      </c>
      <c r="HK770" s="154">
        <v>20</v>
      </c>
      <c r="HL770" s="166">
        <v>20</v>
      </c>
      <c r="HM770" s="154">
        <v>20</v>
      </c>
      <c r="HN770" s="154">
        <v>20</v>
      </c>
      <c r="HO770" s="166">
        <v>20</v>
      </c>
      <c r="HP770" s="154">
        <v>20</v>
      </c>
      <c r="HQ770" s="154">
        <v>20</v>
      </c>
      <c r="HR770" s="166">
        <v>20</v>
      </c>
      <c r="HS770" s="154">
        <v>20</v>
      </c>
      <c r="HT770" s="151">
        <v>20</v>
      </c>
      <c r="HU770" s="151">
        <v>20</v>
      </c>
      <c r="HV770" s="151">
        <v>20</v>
      </c>
      <c r="HW770" s="170">
        <v>20</v>
      </c>
    </row>
    <row r="771" spans="1:490">
      <c r="A771" s="145">
        <f t="shared" si="61"/>
        <v>43909</v>
      </c>
      <c r="B771" s="220">
        <f>'Age&amp;Sex by occurrence date'!$GWQ22</f>
        <v>15</v>
      </c>
      <c r="C771" s="220">
        <v>15</v>
      </c>
      <c r="D771" s="220">
        <v>15</v>
      </c>
      <c r="E771" s="220">
        <v>15</v>
      </c>
      <c r="F771" s="220">
        <v>15</v>
      </c>
      <c r="G771" s="220">
        <v>15</v>
      </c>
      <c r="H771" s="220">
        <v>15</v>
      </c>
      <c r="I771" s="220">
        <v>15</v>
      </c>
      <c r="J771" s="220">
        <v>15</v>
      </c>
      <c r="K771" s="220">
        <v>15</v>
      </c>
      <c r="L771" s="220">
        <v>15</v>
      </c>
      <c r="M771" s="220">
        <v>15</v>
      </c>
      <c r="N771" s="220">
        <v>15</v>
      </c>
      <c r="O771" s="220">
        <v>15</v>
      </c>
      <c r="P771" s="220">
        <v>15</v>
      </c>
      <c r="Q771" s="220">
        <v>15</v>
      </c>
      <c r="R771" s="220">
        <v>15</v>
      </c>
      <c r="S771" s="220">
        <v>15</v>
      </c>
      <c r="T771" s="220">
        <v>15</v>
      </c>
      <c r="U771" s="220">
        <v>15</v>
      </c>
      <c r="V771" s="220">
        <v>15</v>
      </c>
      <c r="W771" s="220">
        <v>15</v>
      </c>
      <c r="X771" s="220">
        <v>15</v>
      </c>
      <c r="Y771" s="220">
        <v>15</v>
      </c>
      <c r="Z771" s="220">
        <v>15</v>
      </c>
      <c r="AA771" s="220">
        <v>15</v>
      </c>
      <c r="AB771" s="220">
        <v>15</v>
      </c>
      <c r="AC771" s="220">
        <v>15</v>
      </c>
      <c r="AD771" s="220">
        <v>15</v>
      </c>
      <c r="AE771" s="220">
        <v>15</v>
      </c>
      <c r="AF771" s="220">
        <v>15</v>
      </c>
      <c r="AG771" s="220">
        <v>15</v>
      </c>
      <c r="AH771" s="220">
        <v>15</v>
      </c>
      <c r="AI771" s="220">
        <v>15</v>
      </c>
      <c r="AJ771" s="220">
        <v>15</v>
      </c>
      <c r="AK771" s="220">
        <v>15</v>
      </c>
      <c r="AL771" s="220">
        <v>15</v>
      </c>
      <c r="AM771" s="220">
        <v>15</v>
      </c>
      <c r="AN771" s="220">
        <v>15</v>
      </c>
      <c r="AO771" s="220">
        <v>15</v>
      </c>
      <c r="AP771" s="220">
        <v>15</v>
      </c>
      <c r="AQ771" s="220">
        <v>15</v>
      </c>
      <c r="AR771" s="220">
        <v>15</v>
      </c>
      <c r="AS771" s="220">
        <v>15</v>
      </c>
      <c r="AT771" s="220">
        <v>15</v>
      </c>
      <c r="AU771" s="220">
        <v>15</v>
      </c>
      <c r="AV771" s="220">
        <v>15</v>
      </c>
      <c r="AW771" s="220">
        <v>15</v>
      </c>
      <c r="AX771" s="220">
        <v>15</v>
      </c>
      <c r="AY771" s="220">
        <v>15</v>
      </c>
      <c r="AZ771" s="220">
        <v>15</v>
      </c>
      <c r="BA771" s="220">
        <v>15</v>
      </c>
      <c r="BB771" s="220">
        <v>15</v>
      </c>
      <c r="BC771" s="220">
        <v>15</v>
      </c>
      <c r="BD771" s="220">
        <v>15</v>
      </c>
      <c r="BE771" s="220">
        <v>15</v>
      </c>
      <c r="BF771" s="220">
        <v>15</v>
      </c>
      <c r="BG771" s="220">
        <v>15</v>
      </c>
      <c r="BH771" s="220">
        <v>15</v>
      </c>
      <c r="BI771" s="220">
        <v>15</v>
      </c>
      <c r="BJ771" s="220">
        <v>15</v>
      </c>
      <c r="BK771" s="220">
        <v>15</v>
      </c>
      <c r="BL771" s="220">
        <v>15</v>
      </c>
      <c r="BM771" s="220">
        <v>15</v>
      </c>
      <c r="BN771" s="220">
        <v>15</v>
      </c>
      <c r="BO771" s="220">
        <v>15</v>
      </c>
      <c r="BP771" s="220">
        <v>15</v>
      </c>
      <c r="BQ771" s="220">
        <v>15</v>
      </c>
      <c r="BR771" s="220">
        <v>15</v>
      </c>
      <c r="BS771" s="220">
        <v>15</v>
      </c>
      <c r="BT771" s="220">
        <v>15</v>
      </c>
      <c r="BU771" s="220">
        <v>15</v>
      </c>
      <c r="BV771" s="220">
        <v>15</v>
      </c>
      <c r="BW771" s="220">
        <v>15</v>
      </c>
      <c r="BX771" s="220">
        <v>15</v>
      </c>
      <c r="BY771" s="220">
        <v>15</v>
      </c>
      <c r="BZ771" s="220">
        <v>15</v>
      </c>
      <c r="CA771" s="220">
        <v>15</v>
      </c>
      <c r="CB771" s="220">
        <v>15</v>
      </c>
      <c r="CC771" s="220">
        <v>15</v>
      </c>
      <c r="CD771" s="220">
        <v>15</v>
      </c>
      <c r="CE771" s="220">
        <v>15</v>
      </c>
      <c r="CF771" s="220">
        <v>15</v>
      </c>
      <c r="CG771" s="220">
        <v>15</v>
      </c>
      <c r="CH771" s="220">
        <v>15</v>
      </c>
      <c r="CI771" s="220">
        <v>15</v>
      </c>
      <c r="CJ771" s="220">
        <v>15</v>
      </c>
      <c r="CK771" s="220">
        <v>15</v>
      </c>
      <c r="CL771" s="220">
        <v>15</v>
      </c>
      <c r="CM771" s="220">
        <v>15</v>
      </c>
      <c r="CN771" s="220">
        <v>15</v>
      </c>
      <c r="CO771" s="220">
        <v>15</v>
      </c>
      <c r="CP771" s="220">
        <v>15</v>
      </c>
      <c r="CQ771" s="220">
        <v>15</v>
      </c>
      <c r="CR771" s="220">
        <v>15</v>
      </c>
      <c r="CS771" s="220">
        <v>15</v>
      </c>
      <c r="CT771" s="220">
        <v>15</v>
      </c>
      <c r="CU771" s="220">
        <v>15</v>
      </c>
      <c r="CV771" s="220">
        <v>15</v>
      </c>
      <c r="CW771" s="220">
        <v>15</v>
      </c>
      <c r="CX771" s="220">
        <v>15</v>
      </c>
      <c r="CY771" s="220">
        <v>15</v>
      </c>
      <c r="CZ771" s="220">
        <v>15</v>
      </c>
      <c r="DA771" s="220">
        <v>15</v>
      </c>
      <c r="DB771" s="220">
        <v>15</v>
      </c>
      <c r="DC771" s="220">
        <v>15</v>
      </c>
      <c r="DD771" s="220">
        <v>15</v>
      </c>
      <c r="DE771" s="220">
        <v>15</v>
      </c>
      <c r="DF771" s="220">
        <v>15</v>
      </c>
      <c r="DG771" s="220">
        <v>15</v>
      </c>
      <c r="DH771" s="220">
        <v>15</v>
      </c>
      <c r="DI771" s="220">
        <v>15</v>
      </c>
      <c r="DJ771" s="220">
        <v>15</v>
      </c>
      <c r="DK771" s="220">
        <v>15</v>
      </c>
      <c r="DL771" s="220">
        <v>15</v>
      </c>
      <c r="DM771" s="220">
        <v>15</v>
      </c>
      <c r="DN771" s="220">
        <v>15</v>
      </c>
      <c r="DO771" s="220">
        <v>15</v>
      </c>
      <c r="DP771" s="220">
        <v>15</v>
      </c>
      <c r="DQ771" s="220">
        <v>15</v>
      </c>
      <c r="DR771" s="220">
        <v>15</v>
      </c>
      <c r="DS771" s="220">
        <v>15</v>
      </c>
      <c r="DT771" s="220">
        <v>15</v>
      </c>
      <c r="DU771" s="220">
        <v>15</v>
      </c>
      <c r="DV771" s="220">
        <v>15</v>
      </c>
      <c r="DW771" s="220">
        <v>15</v>
      </c>
      <c r="DX771" s="220">
        <v>15</v>
      </c>
      <c r="DY771" s="220">
        <v>15</v>
      </c>
      <c r="DZ771" s="220">
        <v>15</v>
      </c>
      <c r="EA771" s="220">
        <v>15</v>
      </c>
      <c r="EB771" s="220">
        <v>15</v>
      </c>
      <c r="EC771" s="220">
        <v>15</v>
      </c>
      <c r="ED771" s="220">
        <v>15</v>
      </c>
      <c r="EE771" s="220">
        <v>15</v>
      </c>
      <c r="EF771" s="220">
        <v>15</v>
      </c>
      <c r="EG771" s="220">
        <v>15</v>
      </c>
      <c r="EH771" s="220">
        <v>15</v>
      </c>
      <c r="EI771" s="220">
        <v>15</v>
      </c>
      <c r="EJ771" s="220">
        <v>15</v>
      </c>
      <c r="EK771" s="220">
        <v>15</v>
      </c>
      <c r="EL771" s="220">
        <v>15</v>
      </c>
      <c r="EM771" s="220">
        <v>15</v>
      </c>
      <c r="EN771" s="242">
        <v>15</v>
      </c>
      <c r="EO771" s="232">
        <v>15</v>
      </c>
      <c r="EP771" s="227">
        <v>15</v>
      </c>
      <c r="EQ771" s="154">
        <v>15</v>
      </c>
      <c r="ER771" s="154">
        <v>15</v>
      </c>
      <c r="ES771" s="154">
        <v>15</v>
      </c>
      <c r="ET771" s="154">
        <v>15</v>
      </c>
      <c r="EU771" s="154">
        <v>15</v>
      </c>
      <c r="EV771" s="154">
        <v>15</v>
      </c>
      <c r="EW771" s="166">
        <v>15</v>
      </c>
      <c r="EX771" s="166">
        <v>15</v>
      </c>
      <c r="EY771" s="166">
        <v>15</v>
      </c>
      <c r="EZ771" s="166">
        <v>15</v>
      </c>
      <c r="FA771" s="166">
        <v>15</v>
      </c>
      <c r="FB771" s="166">
        <v>15</v>
      </c>
      <c r="FC771" s="166">
        <v>15</v>
      </c>
      <c r="FD771" s="166">
        <v>15</v>
      </c>
      <c r="FE771" s="166">
        <v>15</v>
      </c>
      <c r="FF771" s="166">
        <v>15</v>
      </c>
      <c r="FG771" s="154">
        <v>15</v>
      </c>
      <c r="FH771" s="166">
        <v>15</v>
      </c>
      <c r="FI771" s="154">
        <v>15</v>
      </c>
      <c r="FJ771" s="154">
        <v>15</v>
      </c>
      <c r="FK771" s="154">
        <v>15</v>
      </c>
      <c r="FL771" s="154">
        <v>15</v>
      </c>
      <c r="FM771" s="154">
        <v>15</v>
      </c>
      <c r="FN771" s="154">
        <v>15</v>
      </c>
      <c r="FO771" s="154">
        <v>15</v>
      </c>
      <c r="FP771" s="154">
        <v>15</v>
      </c>
      <c r="FQ771" s="154">
        <v>15</v>
      </c>
      <c r="FR771" s="166">
        <v>15</v>
      </c>
      <c r="FS771" s="166">
        <v>15</v>
      </c>
      <c r="FT771" s="166">
        <v>15</v>
      </c>
      <c r="FU771" s="166">
        <v>15</v>
      </c>
      <c r="FV771" s="166">
        <v>15</v>
      </c>
      <c r="FW771" s="166">
        <v>15</v>
      </c>
      <c r="FX771" s="166">
        <v>15</v>
      </c>
      <c r="FY771" s="166">
        <v>15</v>
      </c>
      <c r="FZ771" s="166">
        <v>15</v>
      </c>
      <c r="GA771" s="166">
        <v>15</v>
      </c>
      <c r="GB771" s="166">
        <v>15</v>
      </c>
      <c r="GC771" s="166">
        <v>15</v>
      </c>
      <c r="GD771" s="166">
        <v>15</v>
      </c>
      <c r="GE771" s="166">
        <v>15</v>
      </c>
      <c r="GF771" s="166">
        <v>15</v>
      </c>
      <c r="GG771" s="166">
        <v>15</v>
      </c>
      <c r="GH771" s="166">
        <v>15</v>
      </c>
      <c r="GI771" s="166">
        <v>15</v>
      </c>
      <c r="GJ771" s="166">
        <v>15</v>
      </c>
      <c r="GK771" s="166">
        <v>15</v>
      </c>
      <c r="GL771" s="166">
        <v>15</v>
      </c>
      <c r="GM771" s="166">
        <v>15</v>
      </c>
      <c r="GN771" s="166">
        <v>15</v>
      </c>
      <c r="GO771" s="166">
        <v>15</v>
      </c>
      <c r="GP771" s="166">
        <v>15</v>
      </c>
      <c r="GQ771" s="166">
        <v>15</v>
      </c>
      <c r="GR771" s="166">
        <v>15</v>
      </c>
      <c r="GS771" s="166">
        <v>15</v>
      </c>
      <c r="GT771" s="166">
        <v>15</v>
      </c>
      <c r="GU771" s="166">
        <v>15</v>
      </c>
      <c r="GV771" s="166">
        <v>15</v>
      </c>
      <c r="GW771" s="166">
        <v>15</v>
      </c>
      <c r="GX771" s="166">
        <v>15</v>
      </c>
      <c r="GY771" s="166">
        <v>15</v>
      </c>
      <c r="GZ771" s="166">
        <v>15</v>
      </c>
      <c r="HA771" s="166">
        <v>15</v>
      </c>
      <c r="HB771" s="166">
        <v>15</v>
      </c>
      <c r="HC771" s="166">
        <v>15</v>
      </c>
      <c r="HD771" s="166">
        <v>15</v>
      </c>
      <c r="HE771" s="166">
        <v>15</v>
      </c>
      <c r="HF771" s="166">
        <v>15</v>
      </c>
      <c r="HG771" s="154">
        <v>15</v>
      </c>
      <c r="HH771" s="154">
        <v>15</v>
      </c>
      <c r="HI771" s="166">
        <v>15</v>
      </c>
      <c r="HJ771" s="154">
        <v>16</v>
      </c>
      <c r="HK771" s="154">
        <v>15</v>
      </c>
      <c r="HL771" s="166">
        <v>15</v>
      </c>
      <c r="HM771" s="154">
        <v>15</v>
      </c>
      <c r="HN771" s="154">
        <v>15</v>
      </c>
      <c r="HO771" s="166">
        <v>15</v>
      </c>
      <c r="HP771" s="154">
        <v>15</v>
      </c>
      <c r="HQ771" s="154">
        <v>15</v>
      </c>
      <c r="HR771" s="166">
        <v>15</v>
      </c>
      <c r="HS771" s="154">
        <v>15</v>
      </c>
      <c r="HT771" s="151">
        <v>15</v>
      </c>
      <c r="HU771" s="151">
        <v>15</v>
      </c>
      <c r="HV771" s="151">
        <v>15</v>
      </c>
      <c r="HW771" s="170">
        <v>15</v>
      </c>
    </row>
    <row r="772" spans="1:490">
      <c r="A772" s="145">
        <f t="shared" si="61"/>
        <v>43908</v>
      </c>
      <c r="B772" s="220">
        <f>'Age&amp;Sex by occurrence date'!$GWX22</f>
        <v>12</v>
      </c>
      <c r="C772" s="220">
        <v>12</v>
      </c>
      <c r="D772" s="220">
        <v>12</v>
      </c>
      <c r="E772" s="220">
        <v>12</v>
      </c>
      <c r="F772" s="220">
        <v>12</v>
      </c>
      <c r="G772" s="220">
        <v>12</v>
      </c>
      <c r="H772" s="220">
        <v>12</v>
      </c>
      <c r="I772" s="220">
        <v>12</v>
      </c>
      <c r="J772" s="220">
        <v>12</v>
      </c>
      <c r="K772" s="220">
        <v>12</v>
      </c>
      <c r="L772" s="220">
        <v>12</v>
      </c>
      <c r="M772" s="220">
        <v>12</v>
      </c>
      <c r="N772" s="220">
        <v>12</v>
      </c>
      <c r="O772" s="220">
        <v>12</v>
      </c>
      <c r="P772" s="220">
        <v>12</v>
      </c>
      <c r="Q772" s="220">
        <v>12</v>
      </c>
      <c r="R772" s="220">
        <v>12</v>
      </c>
      <c r="S772" s="220">
        <v>12</v>
      </c>
      <c r="T772" s="220">
        <v>12</v>
      </c>
      <c r="U772" s="220">
        <v>12</v>
      </c>
      <c r="V772" s="220">
        <v>12</v>
      </c>
      <c r="W772" s="220">
        <v>12</v>
      </c>
      <c r="X772" s="220">
        <v>12</v>
      </c>
      <c r="Y772" s="220">
        <v>12</v>
      </c>
      <c r="Z772" s="220">
        <v>12</v>
      </c>
      <c r="AA772" s="220">
        <v>12</v>
      </c>
      <c r="AB772" s="220">
        <v>12</v>
      </c>
      <c r="AC772" s="220">
        <v>12</v>
      </c>
      <c r="AD772" s="220">
        <v>12</v>
      </c>
      <c r="AE772" s="220">
        <v>12</v>
      </c>
      <c r="AF772" s="220">
        <v>12</v>
      </c>
      <c r="AG772" s="220">
        <v>12</v>
      </c>
      <c r="AH772" s="220">
        <v>12</v>
      </c>
      <c r="AI772" s="220">
        <v>12</v>
      </c>
      <c r="AJ772" s="220">
        <v>12</v>
      </c>
      <c r="AK772" s="220">
        <v>12</v>
      </c>
      <c r="AL772" s="220">
        <v>12</v>
      </c>
      <c r="AM772" s="220">
        <v>12</v>
      </c>
      <c r="AN772" s="220">
        <v>12</v>
      </c>
      <c r="AO772" s="220">
        <v>12</v>
      </c>
      <c r="AP772" s="220">
        <v>12</v>
      </c>
      <c r="AQ772" s="220">
        <v>12</v>
      </c>
      <c r="AR772" s="220">
        <v>12</v>
      </c>
      <c r="AS772" s="220">
        <v>12</v>
      </c>
      <c r="AT772" s="220">
        <v>12</v>
      </c>
      <c r="AU772" s="220">
        <v>12</v>
      </c>
      <c r="AV772" s="220">
        <v>12</v>
      </c>
      <c r="AW772" s="220">
        <v>12</v>
      </c>
      <c r="AX772" s="220">
        <v>12</v>
      </c>
      <c r="AY772" s="220">
        <v>12</v>
      </c>
      <c r="AZ772" s="220">
        <v>12</v>
      </c>
      <c r="BA772" s="220">
        <v>12</v>
      </c>
      <c r="BB772" s="220">
        <v>12</v>
      </c>
      <c r="BC772" s="220">
        <v>12</v>
      </c>
      <c r="BD772" s="220">
        <v>12</v>
      </c>
      <c r="BE772" s="220">
        <v>12</v>
      </c>
      <c r="BF772" s="220">
        <v>12</v>
      </c>
      <c r="BG772" s="220">
        <v>12</v>
      </c>
      <c r="BH772" s="220">
        <v>12</v>
      </c>
      <c r="BI772" s="220">
        <v>12</v>
      </c>
      <c r="BJ772" s="220">
        <v>12</v>
      </c>
      <c r="BK772" s="220">
        <v>12</v>
      </c>
      <c r="BL772" s="220">
        <v>12</v>
      </c>
      <c r="BM772" s="220">
        <v>12</v>
      </c>
      <c r="BN772" s="220">
        <v>12</v>
      </c>
      <c r="BO772" s="220">
        <v>12</v>
      </c>
      <c r="BP772" s="220">
        <v>12</v>
      </c>
      <c r="BQ772" s="220">
        <v>12</v>
      </c>
      <c r="BR772" s="220">
        <v>12</v>
      </c>
      <c r="BS772" s="220">
        <v>12</v>
      </c>
      <c r="BT772" s="220">
        <v>12</v>
      </c>
      <c r="BU772" s="220">
        <v>12</v>
      </c>
      <c r="BV772" s="220">
        <v>12</v>
      </c>
      <c r="BW772" s="220">
        <v>12</v>
      </c>
      <c r="BX772" s="220">
        <v>12</v>
      </c>
      <c r="BY772" s="220">
        <v>12</v>
      </c>
      <c r="BZ772" s="220">
        <v>12</v>
      </c>
      <c r="CA772" s="220">
        <v>12</v>
      </c>
      <c r="CB772" s="220">
        <v>12</v>
      </c>
      <c r="CC772" s="220">
        <v>12</v>
      </c>
      <c r="CD772" s="220">
        <v>12</v>
      </c>
      <c r="CE772" s="220">
        <v>12</v>
      </c>
      <c r="CF772" s="220">
        <v>12</v>
      </c>
      <c r="CG772" s="220">
        <v>12</v>
      </c>
      <c r="CH772" s="220">
        <v>12</v>
      </c>
      <c r="CI772" s="220">
        <v>12</v>
      </c>
      <c r="CJ772" s="220">
        <v>12</v>
      </c>
      <c r="CK772" s="220">
        <v>12</v>
      </c>
      <c r="CL772" s="220">
        <v>12</v>
      </c>
      <c r="CM772" s="220">
        <v>12</v>
      </c>
      <c r="CN772" s="220">
        <v>12</v>
      </c>
      <c r="CO772" s="220">
        <v>12</v>
      </c>
      <c r="CP772" s="220">
        <v>12</v>
      </c>
      <c r="CQ772" s="220">
        <v>12</v>
      </c>
      <c r="CR772" s="220">
        <v>12</v>
      </c>
      <c r="CS772" s="220">
        <v>12</v>
      </c>
      <c r="CT772" s="220">
        <v>12</v>
      </c>
      <c r="CU772" s="220">
        <v>12</v>
      </c>
      <c r="CV772" s="220">
        <v>12</v>
      </c>
      <c r="CW772" s="220">
        <v>12</v>
      </c>
      <c r="CX772" s="220">
        <v>12</v>
      </c>
      <c r="CY772" s="220">
        <v>12</v>
      </c>
      <c r="CZ772" s="220">
        <v>12</v>
      </c>
      <c r="DA772" s="220">
        <v>12</v>
      </c>
      <c r="DB772" s="220">
        <v>12</v>
      </c>
      <c r="DC772" s="220">
        <v>12</v>
      </c>
      <c r="DD772" s="220">
        <v>12</v>
      </c>
      <c r="DE772" s="220">
        <v>12</v>
      </c>
      <c r="DF772" s="220">
        <v>12</v>
      </c>
      <c r="DG772" s="220">
        <v>12</v>
      </c>
      <c r="DH772" s="220">
        <v>12</v>
      </c>
      <c r="DI772" s="220">
        <v>12</v>
      </c>
      <c r="DJ772" s="220">
        <v>12</v>
      </c>
      <c r="DK772" s="220">
        <v>12</v>
      </c>
      <c r="DL772" s="220">
        <v>12</v>
      </c>
      <c r="DM772" s="220">
        <v>12</v>
      </c>
      <c r="DN772" s="220">
        <v>12</v>
      </c>
      <c r="DO772" s="220">
        <v>12</v>
      </c>
      <c r="DP772" s="220">
        <v>12</v>
      </c>
      <c r="DQ772" s="220">
        <v>12</v>
      </c>
      <c r="DR772" s="220">
        <v>12</v>
      </c>
      <c r="DS772" s="220">
        <v>12</v>
      </c>
      <c r="DT772" s="220">
        <v>12</v>
      </c>
      <c r="DU772" s="220">
        <v>12</v>
      </c>
      <c r="DV772" s="220">
        <v>12</v>
      </c>
      <c r="DW772" s="220">
        <v>12</v>
      </c>
      <c r="DX772" s="220">
        <v>12</v>
      </c>
      <c r="DY772" s="220">
        <v>12</v>
      </c>
      <c r="DZ772" s="220">
        <v>12</v>
      </c>
      <c r="EA772" s="220">
        <v>12</v>
      </c>
      <c r="EB772" s="220">
        <v>12</v>
      </c>
      <c r="EC772" s="220">
        <v>12</v>
      </c>
      <c r="ED772" s="220">
        <v>12</v>
      </c>
      <c r="EE772" s="220">
        <v>12</v>
      </c>
      <c r="EF772" s="220">
        <v>12</v>
      </c>
      <c r="EG772" s="220">
        <v>12</v>
      </c>
      <c r="EH772" s="220">
        <v>12</v>
      </c>
      <c r="EI772" s="220">
        <v>12</v>
      </c>
      <c r="EJ772" s="220">
        <v>12</v>
      </c>
      <c r="EK772" s="220">
        <v>12</v>
      </c>
      <c r="EL772" s="220">
        <v>12</v>
      </c>
      <c r="EM772" s="220">
        <v>12</v>
      </c>
      <c r="EN772" s="242">
        <v>12</v>
      </c>
      <c r="EO772" s="232">
        <v>12</v>
      </c>
      <c r="EP772" s="227">
        <v>12</v>
      </c>
      <c r="EQ772" s="154">
        <v>12</v>
      </c>
      <c r="ER772" s="154">
        <v>12</v>
      </c>
      <c r="ES772" s="154">
        <v>12</v>
      </c>
      <c r="ET772" s="154">
        <v>12</v>
      </c>
      <c r="EU772" s="154">
        <v>12</v>
      </c>
      <c r="EV772" s="166">
        <v>12</v>
      </c>
      <c r="EW772" s="166">
        <v>12</v>
      </c>
      <c r="EX772" s="166">
        <v>12</v>
      </c>
      <c r="EY772" s="166">
        <v>12</v>
      </c>
      <c r="EZ772" s="166">
        <v>12</v>
      </c>
      <c r="FA772" s="166">
        <v>12</v>
      </c>
      <c r="FB772" s="154">
        <v>12</v>
      </c>
      <c r="FC772" s="166">
        <v>12</v>
      </c>
      <c r="FD772" s="154">
        <v>12</v>
      </c>
      <c r="FE772" s="154">
        <v>12</v>
      </c>
      <c r="FF772" s="166">
        <v>12</v>
      </c>
      <c r="FG772" s="166">
        <v>12</v>
      </c>
      <c r="FH772" s="166">
        <v>12</v>
      </c>
      <c r="FI772" s="166">
        <v>12</v>
      </c>
      <c r="FJ772" s="166">
        <v>12</v>
      </c>
      <c r="FK772" s="166">
        <v>12</v>
      </c>
      <c r="FL772" s="166">
        <v>12</v>
      </c>
      <c r="FM772" s="166">
        <v>12</v>
      </c>
      <c r="FN772" s="166">
        <v>12</v>
      </c>
      <c r="FO772" s="166">
        <v>12</v>
      </c>
      <c r="FP772" s="166">
        <v>12</v>
      </c>
      <c r="FQ772" s="166">
        <v>12</v>
      </c>
      <c r="FR772" s="154">
        <v>12</v>
      </c>
      <c r="FS772" s="154">
        <v>12</v>
      </c>
      <c r="FT772" s="154">
        <v>12</v>
      </c>
      <c r="FU772" s="154">
        <v>12</v>
      </c>
      <c r="FV772" s="154">
        <v>12</v>
      </c>
      <c r="FW772" s="154">
        <v>12</v>
      </c>
      <c r="FX772" s="154">
        <v>12</v>
      </c>
      <c r="FY772" s="166">
        <v>12</v>
      </c>
      <c r="FZ772" s="166">
        <v>12</v>
      </c>
      <c r="GA772" s="166">
        <v>12</v>
      </c>
      <c r="GB772" s="166">
        <v>12</v>
      </c>
      <c r="GC772" s="166">
        <v>12</v>
      </c>
      <c r="GD772" s="166">
        <v>12</v>
      </c>
      <c r="GE772" s="166">
        <v>12</v>
      </c>
      <c r="GF772" s="166">
        <v>12</v>
      </c>
      <c r="GG772" s="166">
        <v>12</v>
      </c>
      <c r="GH772" s="166">
        <v>12</v>
      </c>
      <c r="GI772" s="166">
        <v>12</v>
      </c>
      <c r="GJ772" s="166">
        <v>12</v>
      </c>
      <c r="GK772" s="154">
        <v>12</v>
      </c>
      <c r="GL772" s="154">
        <v>12</v>
      </c>
      <c r="GM772" s="154">
        <v>12</v>
      </c>
      <c r="GN772" s="154">
        <v>12</v>
      </c>
      <c r="GO772" s="154">
        <v>12</v>
      </c>
      <c r="GP772" s="154">
        <v>12</v>
      </c>
      <c r="GQ772" s="154">
        <v>12</v>
      </c>
      <c r="GR772" s="154">
        <v>12</v>
      </c>
      <c r="GS772" s="154">
        <v>12</v>
      </c>
      <c r="GT772" s="166">
        <v>12</v>
      </c>
      <c r="GU772" s="166">
        <v>12</v>
      </c>
      <c r="GV772" s="166">
        <v>12</v>
      </c>
      <c r="GW772" s="166">
        <v>12</v>
      </c>
      <c r="GX772" s="166">
        <v>12</v>
      </c>
      <c r="GY772" s="166">
        <v>12</v>
      </c>
      <c r="GZ772" s="166">
        <v>12</v>
      </c>
      <c r="HA772" s="166">
        <v>12</v>
      </c>
      <c r="HB772" s="166">
        <v>12</v>
      </c>
      <c r="HC772" s="166">
        <v>12</v>
      </c>
      <c r="HD772" s="166">
        <v>12</v>
      </c>
      <c r="HE772" s="166">
        <v>12</v>
      </c>
      <c r="HF772" s="166">
        <v>12</v>
      </c>
      <c r="HG772" s="154">
        <v>12</v>
      </c>
      <c r="HH772" s="154">
        <v>12</v>
      </c>
      <c r="HI772" s="166">
        <v>12</v>
      </c>
      <c r="HJ772" s="154">
        <v>13</v>
      </c>
      <c r="HK772" s="154">
        <v>12</v>
      </c>
      <c r="HL772" s="166">
        <v>12</v>
      </c>
      <c r="HM772" s="154">
        <v>12</v>
      </c>
      <c r="HN772" s="154">
        <v>12</v>
      </c>
      <c r="HO772" s="166">
        <v>12</v>
      </c>
      <c r="HP772" s="154">
        <v>12</v>
      </c>
      <c r="HQ772" s="154">
        <v>12</v>
      </c>
      <c r="HR772" s="166">
        <v>12</v>
      </c>
      <c r="HS772" s="154">
        <v>12</v>
      </c>
      <c r="HT772" s="151">
        <v>12</v>
      </c>
      <c r="HU772" s="151">
        <v>12</v>
      </c>
      <c r="HV772" s="151">
        <v>12</v>
      </c>
      <c r="HW772" s="170">
        <v>12</v>
      </c>
    </row>
    <row r="773" spans="1:490">
      <c r="A773" s="145">
        <f t="shared" si="61"/>
        <v>43907</v>
      </c>
      <c r="B773" s="220">
        <f>'Age&amp;Sex by occurrence date'!$GXE22</f>
        <v>7</v>
      </c>
      <c r="C773" s="220">
        <v>7</v>
      </c>
      <c r="D773" s="220">
        <v>7</v>
      </c>
      <c r="E773" s="220">
        <v>7</v>
      </c>
      <c r="F773" s="220">
        <v>7</v>
      </c>
      <c r="G773" s="220">
        <v>7</v>
      </c>
      <c r="H773" s="220">
        <v>7</v>
      </c>
      <c r="I773" s="220">
        <v>7</v>
      </c>
      <c r="J773" s="220">
        <v>7</v>
      </c>
      <c r="K773" s="220">
        <v>7</v>
      </c>
      <c r="L773" s="220">
        <v>7</v>
      </c>
      <c r="M773" s="220">
        <v>7</v>
      </c>
      <c r="N773" s="220">
        <v>7</v>
      </c>
      <c r="O773" s="220">
        <v>7</v>
      </c>
      <c r="P773" s="220">
        <v>7</v>
      </c>
      <c r="Q773" s="220">
        <v>7</v>
      </c>
      <c r="R773" s="220">
        <v>7</v>
      </c>
      <c r="S773" s="220">
        <v>7</v>
      </c>
      <c r="T773" s="220">
        <v>7</v>
      </c>
      <c r="U773" s="220">
        <v>7</v>
      </c>
      <c r="V773" s="220">
        <v>7</v>
      </c>
      <c r="W773" s="220">
        <v>7</v>
      </c>
      <c r="X773" s="220">
        <v>7</v>
      </c>
      <c r="Y773" s="220">
        <v>7</v>
      </c>
      <c r="Z773" s="220">
        <v>7</v>
      </c>
      <c r="AA773" s="220">
        <v>7</v>
      </c>
      <c r="AB773" s="220">
        <v>7</v>
      </c>
      <c r="AC773" s="220">
        <v>7</v>
      </c>
      <c r="AD773" s="220">
        <v>7</v>
      </c>
      <c r="AE773" s="220">
        <v>7</v>
      </c>
      <c r="AF773" s="220">
        <v>7</v>
      </c>
      <c r="AG773" s="220">
        <v>7</v>
      </c>
      <c r="AH773" s="220">
        <v>7</v>
      </c>
      <c r="AI773" s="220">
        <v>7</v>
      </c>
      <c r="AJ773" s="220">
        <v>7</v>
      </c>
      <c r="AK773" s="220">
        <v>7</v>
      </c>
      <c r="AL773" s="220">
        <v>7</v>
      </c>
      <c r="AM773" s="220">
        <v>7</v>
      </c>
      <c r="AN773" s="220">
        <v>7</v>
      </c>
      <c r="AO773" s="220">
        <v>7</v>
      </c>
      <c r="AP773" s="220">
        <v>7</v>
      </c>
      <c r="AQ773" s="220">
        <v>7</v>
      </c>
      <c r="AR773" s="220">
        <v>7</v>
      </c>
      <c r="AS773" s="220">
        <v>7</v>
      </c>
      <c r="AT773" s="220">
        <v>7</v>
      </c>
      <c r="AU773" s="220">
        <v>7</v>
      </c>
      <c r="AV773" s="220">
        <v>7</v>
      </c>
      <c r="AW773" s="220">
        <v>7</v>
      </c>
      <c r="AX773" s="220">
        <v>7</v>
      </c>
      <c r="AY773" s="220">
        <v>7</v>
      </c>
      <c r="AZ773" s="220">
        <v>7</v>
      </c>
      <c r="BA773" s="220">
        <v>7</v>
      </c>
      <c r="BB773" s="220">
        <v>7</v>
      </c>
      <c r="BC773" s="220">
        <v>7</v>
      </c>
      <c r="BD773" s="220">
        <v>7</v>
      </c>
      <c r="BE773" s="220">
        <v>7</v>
      </c>
      <c r="BF773" s="220">
        <v>7</v>
      </c>
      <c r="BG773" s="220">
        <v>7</v>
      </c>
      <c r="BH773" s="220">
        <v>7</v>
      </c>
      <c r="BI773" s="220">
        <v>7</v>
      </c>
      <c r="BJ773" s="220">
        <v>7</v>
      </c>
      <c r="BK773" s="220">
        <v>7</v>
      </c>
      <c r="BL773" s="220">
        <v>7</v>
      </c>
      <c r="BM773" s="220">
        <v>7</v>
      </c>
      <c r="BN773" s="220">
        <v>7</v>
      </c>
      <c r="BO773" s="220">
        <v>7</v>
      </c>
      <c r="BP773" s="220">
        <v>7</v>
      </c>
      <c r="BQ773" s="220">
        <v>7</v>
      </c>
      <c r="BR773" s="220">
        <v>7</v>
      </c>
      <c r="BS773" s="220">
        <v>7</v>
      </c>
      <c r="BT773" s="220">
        <v>7</v>
      </c>
      <c r="BU773" s="220">
        <v>7</v>
      </c>
      <c r="BV773" s="220">
        <v>7</v>
      </c>
      <c r="BW773" s="220">
        <v>7</v>
      </c>
      <c r="BX773" s="220">
        <v>7</v>
      </c>
      <c r="BY773" s="220">
        <v>7</v>
      </c>
      <c r="BZ773" s="220">
        <v>7</v>
      </c>
      <c r="CA773" s="220">
        <v>7</v>
      </c>
      <c r="CB773" s="220">
        <v>7</v>
      </c>
      <c r="CC773" s="220">
        <v>7</v>
      </c>
      <c r="CD773" s="220">
        <v>7</v>
      </c>
      <c r="CE773" s="220">
        <v>7</v>
      </c>
      <c r="CF773" s="220">
        <v>7</v>
      </c>
      <c r="CG773" s="220">
        <v>7</v>
      </c>
      <c r="CH773" s="220">
        <v>7</v>
      </c>
      <c r="CI773" s="220">
        <v>7</v>
      </c>
      <c r="CJ773" s="220">
        <v>7</v>
      </c>
      <c r="CK773" s="220">
        <v>7</v>
      </c>
      <c r="CL773" s="220">
        <v>7</v>
      </c>
      <c r="CM773" s="220">
        <v>7</v>
      </c>
      <c r="CN773" s="220">
        <v>7</v>
      </c>
      <c r="CO773" s="220">
        <v>7</v>
      </c>
      <c r="CP773" s="220">
        <v>7</v>
      </c>
      <c r="CQ773" s="220">
        <v>7</v>
      </c>
      <c r="CR773" s="220">
        <v>7</v>
      </c>
      <c r="CS773" s="220">
        <v>7</v>
      </c>
      <c r="CT773" s="220">
        <v>7</v>
      </c>
      <c r="CU773" s="220">
        <v>7</v>
      </c>
      <c r="CV773" s="220">
        <v>7</v>
      </c>
      <c r="CW773" s="220">
        <v>7</v>
      </c>
      <c r="CX773" s="220">
        <v>7</v>
      </c>
      <c r="CY773" s="220">
        <v>7</v>
      </c>
      <c r="CZ773" s="221">
        <v>7</v>
      </c>
      <c r="DA773" s="220">
        <v>7</v>
      </c>
      <c r="DB773" s="220">
        <v>7</v>
      </c>
      <c r="DC773" s="220">
        <v>7</v>
      </c>
      <c r="DD773" s="220">
        <v>7</v>
      </c>
      <c r="DE773" s="220">
        <v>7</v>
      </c>
      <c r="DF773" s="220">
        <v>7</v>
      </c>
      <c r="DG773" s="220">
        <v>7</v>
      </c>
      <c r="DH773" s="220">
        <v>7</v>
      </c>
      <c r="DI773" s="220">
        <v>7</v>
      </c>
      <c r="DJ773" s="220">
        <v>7</v>
      </c>
      <c r="DK773" s="220">
        <v>7</v>
      </c>
      <c r="DL773" s="220">
        <v>7</v>
      </c>
      <c r="DM773" s="220">
        <v>7</v>
      </c>
      <c r="DN773" s="220">
        <v>7</v>
      </c>
      <c r="DO773" s="220">
        <v>7</v>
      </c>
      <c r="DP773" s="220">
        <v>7</v>
      </c>
      <c r="DQ773" s="220">
        <v>7</v>
      </c>
      <c r="DR773" s="220">
        <v>7</v>
      </c>
      <c r="DS773" s="220">
        <v>7</v>
      </c>
      <c r="DT773" s="220">
        <v>7</v>
      </c>
      <c r="DU773" s="220">
        <v>7</v>
      </c>
      <c r="DV773" s="220">
        <v>7</v>
      </c>
      <c r="DW773" s="220">
        <v>7</v>
      </c>
      <c r="DX773" s="220">
        <v>7</v>
      </c>
      <c r="DY773" s="220">
        <v>7</v>
      </c>
      <c r="DZ773" s="220">
        <v>7</v>
      </c>
      <c r="EA773" s="220">
        <v>7</v>
      </c>
      <c r="EB773" s="220">
        <v>7</v>
      </c>
      <c r="EC773" s="220">
        <v>7</v>
      </c>
      <c r="ED773" s="220">
        <v>7</v>
      </c>
      <c r="EE773" s="220">
        <v>7</v>
      </c>
      <c r="EF773" s="220">
        <v>7</v>
      </c>
      <c r="EG773" s="220">
        <v>7</v>
      </c>
      <c r="EH773" s="220">
        <v>7</v>
      </c>
      <c r="EI773" s="220">
        <v>7</v>
      </c>
      <c r="EJ773" s="220">
        <v>7</v>
      </c>
      <c r="EK773" s="220">
        <v>7</v>
      </c>
      <c r="EL773" s="220">
        <v>7</v>
      </c>
      <c r="EM773" s="220">
        <v>7</v>
      </c>
      <c r="EN773" s="242">
        <v>7</v>
      </c>
      <c r="EO773" s="232">
        <v>7</v>
      </c>
      <c r="EP773" s="228">
        <v>7</v>
      </c>
      <c r="EQ773" s="166">
        <v>7</v>
      </c>
      <c r="ER773" s="166">
        <v>7</v>
      </c>
      <c r="ES773" s="166">
        <v>7</v>
      </c>
      <c r="ET773" s="166">
        <v>7</v>
      </c>
      <c r="EU773" s="166">
        <v>7</v>
      </c>
      <c r="EV773" s="154">
        <v>7</v>
      </c>
      <c r="EW773" s="166">
        <v>7</v>
      </c>
      <c r="EX773" s="166">
        <v>7</v>
      </c>
      <c r="EY773" s="166">
        <v>7</v>
      </c>
      <c r="EZ773" s="166">
        <v>7</v>
      </c>
      <c r="FA773" s="166">
        <v>7</v>
      </c>
      <c r="FB773" s="166">
        <v>7</v>
      </c>
      <c r="FC773" s="154">
        <v>7</v>
      </c>
      <c r="FD773" s="154">
        <v>7</v>
      </c>
      <c r="FE773" s="166">
        <v>7</v>
      </c>
      <c r="FF773" s="154">
        <v>7</v>
      </c>
      <c r="FG773" s="166">
        <v>7</v>
      </c>
      <c r="FH773" s="154">
        <v>7</v>
      </c>
      <c r="FI773" s="154">
        <v>7</v>
      </c>
      <c r="FJ773" s="154">
        <v>7</v>
      </c>
      <c r="FK773" s="166">
        <v>7</v>
      </c>
      <c r="FL773" s="166">
        <v>7</v>
      </c>
      <c r="FM773" s="166">
        <v>7</v>
      </c>
      <c r="FN773" s="166">
        <v>7</v>
      </c>
      <c r="FO773" s="166">
        <v>7</v>
      </c>
      <c r="FP773" s="166">
        <v>7</v>
      </c>
      <c r="FQ773" s="166">
        <v>7</v>
      </c>
      <c r="FR773" s="166">
        <v>7</v>
      </c>
      <c r="FS773" s="166">
        <v>7</v>
      </c>
      <c r="FT773" s="166">
        <v>7</v>
      </c>
      <c r="FU773" s="166">
        <v>7</v>
      </c>
      <c r="FV773" s="166">
        <v>7</v>
      </c>
      <c r="FW773" s="166">
        <v>7</v>
      </c>
      <c r="FX773" s="166">
        <v>7</v>
      </c>
      <c r="FY773" s="154">
        <v>7</v>
      </c>
      <c r="FZ773" s="154">
        <v>7</v>
      </c>
      <c r="GA773" s="154">
        <v>7</v>
      </c>
      <c r="GB773" s="154">
        <v>7</v>
      </c>
      <c r="GC773" s="154">
        <v>7</v>
      </c>
      <c r="GD773" s="154">
        <v>7</v>
      </c>
      <c r="GE773" s="154">
        <v>7</v>
      </c>
      <c r="GF773" s="154">
        <v>7</v>
      </c>
      <c r="GG773" s="154">
        <v>7</v>
      </c>
      <c r="GH773" s="154">
        <v>7</v>
      </c>
      <c r="GI773" s="154">
        <v>7</v>
      </c>
      <c r="GJ773" s="154">
        <v>7</v>
      </c>
      <c r="GK773" s="154">
        <v>7</v>
      </c>
      <c r="GL773" s="154">
        <v>7</v>
      </c>
      <c r="GM773" s="154">
        <v>7</v>
      </c>
      <c r="GN773" s="154">
        <v>7</v>
      </c>
      <c r="GO773" s="154">
        <v>7</v>
      </c>
      <c r="GP773" s="154">
        <v>7</v>
      </c>
      <c r="GQ773" s="154">
        <v>7</v>
      </c>
      <c r="GR773" s="154">
        <v>7</v>
      </c>
      <c r="GS773" s="154">
        <v>7</v>
      </c>
      <c r="GT773" s="166">
        <v>7</v>
      </c>
      <c r="GU773" s="166">
        <v>7</v>
      </c>
      <c r="GV773" s="166">
        <v>7</v>
      </c>
      <c r="GW773" s="166">
        <v>7</v>
      </c>
      <c r="GX773" s="154">
        <v>7</v>
      </c>
      <c r="GY773" s="154">
        <v>7</v>
      </c>
      <c r="GZ773" s="154">
        <v>7</v>
      </c>
      <c r="HA773" s="154">
        <v>7</v>
      </c>
      <c r="HB773" s="154">
        <v>7</v>
      </c>
      <c r="HC773" s="154">
        <v>7</v>
      </c>
      <c r="HD773" s="154">
        <v>7</v>
      </c>
      <c r="HE773" s="154">
        <v>7</v>
      </c>
      <c r="HF773" s="166">
        <v>7</v>
      </c>
      <c r="HG773" s="154">
        <v>7</v>
      </c>
      <c r="HH773" s="154">
        <v>7</v>
      </c>
      <c r="HI773" s="166">
        <v>7</v>
      </c>
      <c r="HJ773" s="154">
        <v>8</v>
      </c>
      <c r="HK773" s="154">
        <v>7</v>
      </c>
      <c r="HL773" s="166">
        <v>7</v>
      </c>
      <c r="HM773" s="154">
        <v>7</v>
      </c>
      <c r="HN773" s="154">
        <v>7</v>
      </c>
      <c r="HO773" s="166">
        <v>7</v>
      </c>
      <c r="HP773" s="154">
        <v>7</v>
      </c>
      <c r="HQ773" s="154">
        <v>7</v>
      </c>
      <c r="HR773" s="166">
        <v>7</v>
      </c>
      <c r="HS773" s="154">
        <v>7</v>
      </c>
      <c r="HT773" s="151">
        <v>7</v>
      </c>
      <c r="HU773" s="151">
        <v>7</v>
      </c>
      <c r="HV773" s="151">
        <v>7</v>
      </c>
      <c r="HW773" s="170">
        <v>7</v>
      </c>
    </row>
    <row r="774" spans="1:490">
      <c r="A774" s="145">
        <f t="shared" si="61"/>
        <v>43906</v>
      </c>
      <c r="B774" s="221">
        <f>'Age&amp;Sex by occurrence date'!$GXL22</f>
        <v>5</v>
      </c>
      <c r="C774" s="221">
        <v>5</v>
      </c>
      <c r="D774" s="221">
        <v>5</v>
      </c>
      <c r="E774" s="221">
        <v>5</v>
      </c>
      <c r="F774" s="221">
        <v>5</v>
      </c>
      <c r="G774" s="221">
        <v>5</v>
      </c>
      <c r="H774" s="221">
        <v>5</v>
      </c>
      <c r="I774" s="221">
        <v>5</v>
      </c>
      <c r="J774" s="221">
        <v>5</v>
      </c>
      <c r="K774" s="221">
        <v>5</v>
      </c>
      <c r="L774" s="221">
        <v>5</v>
      </c>
      <c r="M774" s="221">
        <v>5</v>
      </c>
      <c r="N774" s="221">
        <v>5</v>
      </c>
      <c r="O774" s="221">
        <v>5</v>
      </c>
      <c r="P774" s="221">
        <v>5</v>
      </c>
      <c r="Q774" s="221">
        <v>5</v>
      </c>
      <c r="R774" s="221">
        <v>5</v>
      </c>
      <c r="S774" s="221">
        <v>5</v>
      </c>
      <c r="T774" s="221">
        <v>5</v>
      </c>
      <c r="U774" s="221">
        <v>5</v>
      </c>
      <c r="V774" s="221">
        <v>5</v>
      </c>
      <c r="W774" s="221">
        <v>5</v>
      </c>
      <c r="X774" s="221">
        <v>5</v>
      </c>
      <c r="Y774" s="221">
        <v>5</v>
      </c>
      <c r="Z774" s="221">
        <v>5</v>
      </c>
      <c r="AA774" s="221">
        <v>5</v>
      </c>
      <c r="AB774" s="221">
        <v>5</v>
      </c>
      <c r="AC774" s="221">
        <v>5</v>
      </c>
      <c r="AD774" s="221">
        <v>5</v>
      </c>
      <c r="AE774" s="221">
        <v>5</v>
      </c>
      <c r="AF774" s="221">
        <v>5</v>
      </c>
      <c r="AG774" s="221">
        <v>5</v>
      </c>
      <c r="AH774" s="221">
        <v>5</v>
      </c>
      <c r="AI774" s="221">
        <v>5</v>
      </c>
      <c r="AJ774" s="221">
        <v>5</v>
      </c>
      <c r="AK774" s="221">
        <v>5</v>
      </c>
      <c r="AL774" s="221">
        <v>5</v>
      </c>
      <c r="AM774" s="221">
        <v>5</v>
      </c>
      <c r="AN774" s="221">
        <v>5</v>
      </c>
      <c r="AO774" s="221">
        <v>5</v>
      </c>
      <c r="AP774" s="221">
        <v>5</v>
      </c>
      <c r="AQ774" s="221">
        <v>5</v>
      </c>
      <c r="AR774" s="221">
        <v>5</v>
      </c>
      <c r="AS774" s="221">
        <v>5</v>
      </c>
      <c r="AT774" s="221">
        <v>5</v>
      </c>
      <c r="AU774" s="221">
        <v>5</v>
      </c>
      <c r="AV774" s="221">
        <v>5</v>
      </c>
      <c r="AW774" s="221">
        <v>5</v>
      </c>
      <c r="AX774" s="221">
        <v>5</v>
      </c>
      <c r="AY774" s="221">
        <v>5</v>
      </c>
      <c r="AZ774" s="221">
        <v>5</v>
      </c>
      <c r="BA774" s="221">
        <v>5</v>
      </c>
      <c r="BB774" s="221">
        <v>5</v>
      </c>
      <c r="BC774" s="221">
        <v>5</v>
      </c>
      <c r="BD774" s="221">
        <v>5</v>
      </c>
      <c r="BE774" s="221">
        <v>5</v>
      </c>
      <c r="BF774" s="221">
        <v>5</v>
      </c>
      <c r="BG774" s="221">
        <v>5</v>
      </c>
      <c r="BH774" s="221">
        <v>5</v>
      </c>
      <c r="BI774" s="221">
        <v>5</v>
      </c>
      <c r="BJ774" s="221">
        <v>5</v>
      </c>
      <c r="BK774" s="221">
        <v>5</v>
      </c>
      <c r="BL774" s="221">
        <v>5</v>
      </c>
      <c r="BM774" s="221">
        <v>5</v>
      </c>
      <c r="BN774" s="221">
        <v>5</v>
      </c>
      <c r="BO774" s="221">
        <v>5</v>
      </c>
      <c r="BP774" s="221">
        <v>5</v>
      </c>
      <c r="BQ774" s="221">
        <v>5</v>
      </c>
      <c r="BR774" s="221">
        <v>5</v>
      </c>
      <c r="BS774" s="221">
        <v>5</v>
      </c>
      <c r="BT774" s="221">
        <v>5</v>
      </c>
      <c r="BU774" s="221">
        <v>5</v>
      </c>
      <c r="BV774" s="221">
        <v>5</v>
      </c>
      <c r="BW774" s="221">
        <v>5</v>
      </c>
      <c r="BX774" s="221">
        <v>5</v>
      </c>
      <c r="BY774" s="221">
        <v>5</v>
      </c>
      <c r="BZ774" s="221">
        <v>5</v>
      </c>
      <c r="CA774" s="221">
        <v>5</v>
      </c>
      <c r="CB774" s="221">
        <v>5</v>
      </c>
      <c r="CC774" s="221">
        <v>5</v>
      </c>
      <c r="CD774" s="221">
        <v>5</v>
      </c>
      <c r="CE774" s="221">
        <v>5</v>
      </c>
      <c r="CF774" s="221">
        <v>5</v>
      </c>
      <c r="CG774" s="221">
        <v>5</v>
      </c>
      <c r="CH774" s="221">
        <v>5</v>
      </c>
      <c r="CI774" s="221">
        <v>5</v>
      </c>
      <c r="CJ774" s="221">
        <v>5</v>
      </c>
      <c r="CK774" s="221">
        <v>5</v>
      </c>
      <c r="CL774" s="221">
        <v>5</v>
      </c>
      <c r="CM774" s="221">
        <v>5</v>
      </c>
      <c r="CN774" s="221">
        <v>5</v>
      </c>
      <c r="CO774" s="221">
        <v>5</v>
      </c>
      <c r="CP774" s="221">
        <v>5</v>
      </c>
      <c r="CQ774" s="221">
        <v>5</v>
      </c>
      <c r="CR774" s="221">
        <v>5</v>
      </c>
      <c r="CS774" s="221">
        <v>5</v>
      </c>
      <c r="CT774" s="221">
        <v>5</v>
      </c>
      <c r="CU774" s="221">
        <v>5</v>
      </c>
      <c r="CV774" s="221">
        <v>5</v>
      </c>
      <c r="CW774" s="221">
        <v>5</v>
      </c>
      <c r="CX774" s="221">
        <v>5</v>
      </c>
      <c r="CY774" s="221">
        <v>5</v>
      </c>
      <c r="CZ774" s="222">
        <v>5</v>
      </c>
      <c r="DA774" s="221">
        <v>5</v>
      </c>
      <c r="DB774" s="221">
        <v>5</v>
      </c>
      <c r="DC774" s="221">
        <v>5</v>
      </c>
      <c r="DD774" s="221">
        <v>5</v>
      </c>
      <c r="DE774" s="221">
        <v>5</v>
      </c>
      <c r="DF774" s="221">
        <v>5</v>
      </c>
      <c r="DG774" s="221">
        <v>5</v>
      </c>
      <c r="DH774" s="221">
        <v>5</v>
      </c>
      <c r="DI774" s="221">
        <v>5</v>
      </c>
      <c r="DJ774" s="221">
        <v>5</v>
      </c>
      <c r="DK774" s="221">
        <v>5</v>
      </c>
      <c r="DL774" s="221">
        <v>5</v>
      </c>
      <c r="DM774" s="221">
        <v>5</v>
      </c>
      <c r="DN774" s="221">
        <v>5</v>
      </c>
      <c r="DO774" s="221">
        <v>5</v>
      </c>
      <c r="DP774" s="221">
        <v>5</v>
      </c>
      <c r="DQ774" s="221">
        <v>5</v>
      </c>
      <c r="DR774" s="221">
        <v>5</v>
      </c>
      <c r="DS774" s="221">
        <v>5</v>
      </c>
      <c r="DT774" s="221">
        <v>5</v>
      </c>
      <c r="DU774" s="221">
        <v>5</v>
      </c>
      <c r="DV774" s="221">
        <v>5</v>
      </c>
      <c r="DW774" s="221">
        <v>5</v>
      </c>
      <c r="DX774" s="221">
        <v>5</v>
      </c>
      <c r="DY774" s="221">
        <v>5</v>
      </c>
      <c r="DZ774" s="221">
        <v>5</v>
      </c>
      <c r="EA774" s="221">
        <v>5</v>
      </c>
      <c r="EB774" s="221">
        <v>5</v>
      </c>
      <c r="EC774" s="221">
        <v>5</v>
      </c>
      <c r="ED774" s="221">
        <v>5</v>
      </c>
      <c r="EE774" s="221">
        <v>5</v>
      </c>
      <c r="EF774" s="221">
        <v>5</v>
      </c>
      <c r="EG774" s="221">
        <v>5</v>
      </c>
      <c r="EH774" s="221">
        <v>5</v>
      </c>
      <c r="EI774" s="221">
        <v>5</v>
      </c>
      <c r="EJ774" s="233">
        <v>5</v>
      </c>
      <c r="EK774" s="221">
        <v>5</v>
      </c>
      <c r="EL774" s="221">
        <v>5</v>
      </c>
      <c r="EM774" s="221">
        <v>5</v>
      </c>
      <c r="EN774" s="242">
        <v>5</v>
      </c>
      <c r="EO774" s="232">
        <v>5</v>
      </c>
      <c r="EP774" s="227">
        <v>5</v>
      </c>
      <c r="EQ774" s="154">
        <v>5</v>
      </c>
      <c r="ER774" s="154">
        <v>5</v>
      </c>
      <c r="ES774" s="154">
        <v>5</v>
      </c>
      <c r="ET774" s="154">
        <v>5</v>
      </c>
      <c r="EU774" s="154">
        <v>5</v>
      </c>
      <c r="EV774" s="154">
        <v>5</v>
      </c>
      <c r="EW774" s="154">
        <v>5</v>
      </c>
      <c r="EX774" s="154">
        <v>5</v>
      </c>
      <c r="EY774" s="154">
        <v>5</v>
      </c>
      <c r="EZ774" s="154">
        <v>5</v>
      </c>
      <c r="FA774" s="154">
        <v>5</v>
      </c>
      <c r="FB774" s="166">
        <v>5</v>
      </c>
      <c r="FC774" s="154">
        <v>5</v>
      </c>
      <c r="FD774" s="154">
        <v>5</v>
      </c>
      <c r="FE774" s="166">
        <v>5</v>
      </c>
      <c r="FF774" s="154">
        <v>5</v>
      </c>
      <c r="FG774" s="154">
        <v>5</v>
      </c>
      <c r="FH774" s="154">
        <v>5</v>
      </c>
      <c r="FI774" s="166">
        <v>5</v>
      </c>
      <c r="FJ774" s="166">
        <v>5</v>
      </c>
      <c r="FK774" s="154">
        <v>5</v>
      </c>
      <c r="FL774" s="154">
        <v>5</v>
      </c>
      <c r="FM774" s="154">
        <v>5</v>
      </c>
      <c r="FN774" s="154">
        <v>5</v>
      </c>
      <c r="FO774" s="154">
        <v>5</v>
      </c>
      <c r="FP774" s="154">
        <v>5</v>
      </c>
      <c r="FQ774" s="154">
        <v>5</v>
      </c>
      <c r="FR774" s="166">
        <v>5</v>
      </c>
      <c r="FS774" s="166">
        <v>5</v>
      </c>
      <c r="FT774" s="166">
        <v>5</v>
      </c>
      <c r="FU774" s="166">
        <v>5</v>
      </c>
      <c r="FV774" s="166">
        <v>5</v>
      </c>
      <c r="FW774" s="166">
        <v>5</v>
      </c>
      <c r="FX774" s="166">
        <v>5</v>
      </c>
      <c r="FY774" s="154">
        <v>5</v>
      </c>
      <c r="FZ774" s="154">
        <v>5</v>
      </c>
      <c r="GA774" s="154">
        <v>5</v>
      </c>
      <c r="GB774" s="154">
        <v>5</v>
      </c>
      <c r="GC774" s="154">
        <v>5</v>
      </c>
      <c r="GD774" s="154">
        <v>5</v>
      </c>
      <c r="GE774" s="154">
        <v>5</v>
      </c>
      <c r="GF774" s="154">
        <v>5</v>
      </c>
      <c r="GG774" s="154">
        <v>5</v>
      </c>
      <c r="GH774" s="154">
        <v>5</v>
      </c>
      <c r="GI774" s="154">
        <v>5</v>
      </c>
      <c r="GJ774" s="154">
        <v>5</v>
      </c>
      <c r="GK774" s="166">
        <v>5</v>
      </c>
      <c r="GL774" s="166">
        <v>5</v>
      </c>
      <c r="GM774" s="166">
        <v>5</v>
      </c>
      <c r="GN774" s="166">
        <v>5</v>
      </c>
      <c r="GO774" s="166">
        <v>5</v>
      </c>
      <c r="GP774" s="166">
        <v>5</v>
      </c>
      <c r="GQ774" s="166">
        <v>5</v>
      </c>
      <c r="GR774" s="166">
        <v>5</v>
      </c>
      <c r="GS774" s="166">
        <v>5</v>
      </c>
      <c r="GT774" s="154">
        <v>5</v>
      </c>
      <c r="GU774" s="154">
        <v>5</v>
      </c>
      <c r="GV774" s="154">
        <v>5</v>
      </c>
      <c r="GW774" s="154">
        <v>5</v>
      </c>
      <c r="GX774" s="154">
        <v>5</v>
      </c>
      <c r="GY774" s="166">
        <v>5</v>
      </c>
      <c r="GZ774" s="166">
        <v>5</v>
      </c>
      <c r="HA774" s="166">
        <v>5</v>
      </c>
      <c r="HB774" s="166">
        <v>5</v>
      </c>
      <c r="HC774" s="166">
        <v>5</v>
      </c>
      <c r="HD774" s="166">
        <v>5</v>
      </c>
      <c r="HE774" s="166">
        <v>5</v>
      </c>
      <c r="HF774" s="166">
        <v>5</v>
      </c>
      <c r="HG774" s="154">
        <v>5</v>
      </c>
      <c r="HH774" s="154">
        <v>5</v>
      </c>
      <c r="HI774" s="166">
        <v>5</v>
      </c>
      <c r="HJ774" s="154">
        <v>6</v>
      </c>
      <c r="HK774" s="154">
        <v>5</v>
      </c>
      <c r="HL774" s="166">
        <v>5</v>
      </c>
      <c r="HM774" s="154">
        <v>5</v>
      </c>
      <c r="HN774" s="154">
        <v>5</v>
      </c>
      <c r="HO774" s="166">
        <v>5</v>
      </c>
      <c r="HP774" s="154">
        <v>5</v>
      </c>
      <c r="HQ774" s="154">
        <v>5</v>
      </c>
      <c r="HR774" s="166">
        <v>5</v>
      </c>
      <c r="HS774" s="154">
        <v>5</v>
      </c>
      <c r="HT774" s="151">
        <v>5</v>
      </c>
      <c r="HU774" s="151">
        <v>5</v>
      </c>
      <c r="HV774" s="151">
        <v>5</v>
      </c>
      <c r="HW774" s="170">
        <v>5</v>
      </c>
    </row>
    <row r="775" spans="1:490">
      <c r="A775" s="145">
        <f t="shared" si="61"/>
        <v>43905</v>
      </c>
      <c r="B775" s="222">
        <f>'Age&amp;Sex by occurrence date'!$GXS22</f>
        <v>3</v>
      </c>
      <c r="C775" s="222">
        <v>3</v>
      </c>
      <c r="D775" s="222">
        <v>3</v>
      </c>
      <c r="E775" s="222">
        <v>3</v>
      </c>
      <c r="F775" s="222">
        <v>3</v>
      </c>
      <c r="G775" s="222">
        <v>3</v>
      </c>
      <c r="H775" s="222">
        <v>3</v>
      </c>
      <c r="I775" s="222">
        <v>3</v>
      </c>
      <c r="J775" s="222">
        <v>3</v>
      </c>
      <c r="K775" s="222">
        <v>3</v>
      </c>
      <c r="L775" s="222">
        <v>3</v>
      </c>
      <c r="M775" s="222">
        <v>3</v>
      </c>
      <c r="N775" s="222">
        <v>3</v>
      </c>
      <c r="O775" s="222">
        <v>3</v>
      </c>
      <c r="P775" s="222">
        <v>3</v>
      </c>
      <c r="Q775" s="222">
        <v>3</v>
      </c>
      <c r="R775" s="222">
        <v>3</v>
      </c>
      <c r="S775" s="222">
        <v>3</v>
      </c>
      <c r="T775" s="222">
        <v>3</v>
      </c>
      <c r="U775" s="222">
        <v>3</v>
      </c>
      <c r="V775" s="222">
        <v>3</v>
      </c>
      <c r="W775" s="222">
        <v>3</v>
      </c>
      <c r="X775" s="222">
        <v>3</v>
      </c>
      <c r="Y775" s="222">
        <v>3</v>
      </c>
      <c r="Z775" s="222">
        <v>3</v>
      </c>
      <c r="AA775" s="222">
        <v>3</v>
      </c>
      <c r="AB775" s="222">
        <v>3</v>
      </c>
      <c r="AC775" s="222">
        <v>3</v>
      </c>
      <c r="AD775" s="222">
        <v>3</v>
      </c>
      <c r="AE775" s="222">
        <v>3</v>
      </c>
      <c r="AF775" s="222">
        <v>3</v>
      </c>
      <c r="AG775" s="222">
        <v>3</v>
      </c>
      <c r="AH775" s="222">
        <v>3</v>
      </c>
      <c r="AI775" s="222">
        <v>3</v>
      </c>
      <c r="AJ775" s="222">
        <v>3</v>
      </c>
      <c r="AK775" s="222">
        <v>3</v>
      </c>
      <c r="AL775" s="222">
        <v>3</v>
      </c>
      <c r="AM775" s="222">
        <v>3</v>
      </c>
      <c r="AN775" s="222">
        <v>3</v>
      </c>
      <c r="AO775" s="222">
        <v>3</v>
      </c>
      <c r="AP775" s="222">
        <v>3</v>
      </c>
      <c r="AQ775" s="222">
        <v>3</v>
      </c>
      <c r="AR775" s="222">
        <v>3</v>
      </c>
      <c r="AS775" s="222">
        <v>3</v>
      </c>
      <c r="AT775" s="222">
        <v>3</v>
      </c>
      <c r="AU775" s="222">
        <v>3</v>
      </c>
      <c r="AV775" s="222">
        <v>3</v>
      </c>
      <c r="AW775" s="222">
        <v>3</v>
      </c>
      <c r="AX775" s="222">
        <v>3</v>
      </c>
      <c r="AY775" s="222">
        <v>3</v>
      </c>
      <c r="AZ775" s="222">
        <v>3</v>
      </c>
      <c r="BA775" s="222">
        <v>3</v>
      </c>
      <c r="BB775" s="222">
        <v>3</v>
      </c>
      <c r="BC775" s="222">
        <v>3</v>
      </c>
      <c r="BD775" s="222">
        <v>3</v>
      </c>
      <c r="BE775" s="222">
        <v>3</v>
      </c>
      <c r="BF775" s="222">
        <v>3</v>
      </c>
      <c r="BG775" s="222">
        <v>3</v>
      </c>
      <c r="BH775" s="222">
        <v>3</v>
      </c>
      <c r="BI775" s="222">
        <v>3</v>
      </c>
      <c r="BJ775" s="222">
        <v>3</v>
      </c>
      <c r="BK775" s="222">
        <v>3</v>
      </c>
      <c r="BL775" s="222">
        <v>3</v>
      </c>
      <c r="BM775" s="222">
        <v>3</v>
      </c>
      <c r="BN775" s="222">
        <v>3</v>
      </c>
      <c r="BO775" s="222">
        <v>3</v>
      </c>
      <c r="BP775" s="222">
        <v>3</v>
      </c>
      <c r="BQ775" s="222">
        <v>3</v>
      </c>
      <c r="BR775" s="222">
        <v>3</v>
      </c>
      <c r="BS775" s="222">
        <v>3</v>
      </c>
      <c r="BT775" s="222">
        <v>3</v>
      </c>
      <c r="BU775" s="222">
        <v>3</v>
      </c>
      <c r="BV775" s="222">
        <v>3</v>
      </c>
      <c r="BW775" s="222">
        <v>3</v>
      </c>
      <c r="BX775" s="222">
        <v>3</v>
      </c>
      <c r="BY775" s="222">
        <v>3</v>
      </c>
      <c r="BZ775" s="222">
        <v>3</v>
      </c>
      <c r="CA775" s="222">
        <v>3</v>
      </c>
      <c r="CB775" s="222">
        <v>3</v>
      </c>
      <c r="CC775" s="222">
        <v>3</v>
      </c>
      <c r="CD775" s="222">
        <v>3</v>
      </c>
      <c r="CE775" s="222">
        <v>3</v>
      </c>
      <c r="CF775" s="222">
        <v>3</v>
      </c>
      <c r="CG775" s="222">
        <v>3</v>
      </c>
      <c r="CH775" s="222">
        <v>3</v>
      </c>
      <c r="CI775" s="222">
        <v>3</v>
      </c>
      <c r="CJ775" s="222">
        <v>3</v>
      </c>
      <c r="CK775" s="222">
        <v>3</v>
      </c>
      <c r="CL775" s="222">
        <v>3</v>
      </c>
      <c r="CM775" s="222">
        <v>3</v>
      </c>
      <c r="CN775" s="222">
        <v>3</v>
      </c>
      <c r="CO775" s="222">
        <v>3</v>
      </c>
      <c r="CP775" s="222">
        <v>3</v>
      </c>
      <c r="CQ775" s="222">
        <v>3</v>
      </c>
      <c r="CR775" s="222">
        <v>3</v>
      </c>
      <c r="CS775" s="222">
        <v>3</v>
      </c>
      <c r="CT775" s="222">
        <v>3</v>
      </c>
      <c r="CU775" s="222">
        <v>3</v>
      </c>
      <c r="CV775" s="222">
        <v>3</v>
      </c>
      <c r="CW775" s="222">
        <v>3</v>
      </c>
      <c r="CX775" s="222">
        <v>3</v>
      </c>
      <c r="CY775" s="222">
        <v>3</v>
      </c>
      <c r="CZ775" s="222">
        <v>3</v>
      </c>
      <c r="DA775" s="222">
        <v>3</v>
      </c>
      <c r="DB775" s="222">
        <v>3</v>
      </c>
      <c r="DC775" s="222">
        <v>3</v>
      </c>
      <c r="DD775" s="222">
        <v>3</v>
      </c>
      <c r="DE775" s="222">
        <v>3</v>
      </c>
      <c r="DF775" s="222">
        <v>3</v>
      </c>
      <c r="DG775" s="222">
        <v>3</v>
      </c>
      <c r="DH775" s="222">
        <v>3</v>
      </c>
      <c r="DI775" s="222">
        <v>3</v>
      </c>
      <c r="DJ775" s="222">
        <v>3</v>
      </c>
      <c r="DK775" s="222">
        <v>3</v>
      </c>
      <c r="DL775" s="222">
        <v>3</v>
      </c>
      <c r="DM775" s="222">
        <v>3</v>
      </c>
      <c r="DN775" s="222">
        <v>3</v>
      </c>
      <c r="DO775" s="222">
        <v>3</v>
      </c>
      <c r="DP775" s="222">
        <v>3</v>
      </c>
      <c r="DQ775" s="222">
        <v>3</v>
      </c>
      <c r="DR775" s="222">
        <v>3</v>
      </c>
      <c r="DS775" s="222">
        <v>3</v>
      </c>
      <c r="DT775" s="222">
        <v>3</v>
      </c>
      <c r="DU775" s="222">
        <v>3</v>
      </c>
      <c r="DV775" s="222">
        <v>5</v>
      </c>
      <c r="DW775" s="222">
        <v>3</v>
      </c>
      <c r="DX775" s="222">
        <v>3</v>
      </c>
      <c r="DY775" s="222">
        <v>3</v>
      </c>
      <c r="DZ775" s="222">
        <v>3</v>
      </c>
      <c r="EA775" s="222">
        <v>3</v>
      </c>
      <c r="EB775" s="222">
        <v>3</v>
      </c>
      <c r="EC775" s="222">
        <v>3</v>
      </c>
      <c r="ED775" s="222">
        <v>3</v>
      </c>
      <c r="EE775" s="222">
        <v>3</v>
      </c>
      <c r="EF775" s="222">
        <v>3</v>
      </c>
      <c r="EG775" s="222">
        <v>3</v>
      </c>
      <c r="EH775" s="222">
        <v>3</v>
      </c>
      <c r="EI775" s="222">
        <v>5</v>
      </c>
      <c r="EJ775" s="234">
        <v>3</v>
      </c>
      <c r="EK775" s="222">
        <v>3</v>
      </c>
      <c r="EL775" s="222">
        <v>3</v>
      </c>
      <c r="EM775" s="222">
        <v>3</v>
      </c>
      <c r="EN775" s="243">
        <v>3</v>
      </c>
      <c r="EO775" s="232">
        <v>3</v>
      </c>
      <c r="EP775" s="227">
        <v>3</v>
      </c>
      <c r="EQ775" s="154">
        <v>3</v>
      </c>
      <c r="ER775" s="154">
        <v>3</v>
      </c>
      <c r="ES775" s="154">
        <v>3</v>
      </c>
      <c r="ET775" s="154">
        <v>3</v>
      </c>
      <c r="EU775" s="154">
        <v>3</v>
      </c>
      <c r="EV775" s="154">
        <v>3</v>
      </c>
      <c r="EW775" s="154">
        <v>3</v>
      </c>
      <c r="EX775" s="154">
        <v>3</v>
      </c>
      <c r="EY775" s="154">
        <v>3</v>
      </c>
      <c r="EZ775" s="154">
        <v>3</v>
      </c>
      <c r="FA775" s="154">
        <v>3</v>
      </c>
      <c r="FB775" s="154">
        <v>3</v>
      </c>
      <c r="FC775" s="166">
        <v>3</v>
      </c>
      <c r="FD775" s="166">
        <v>3</v>
      </c>
      <c r="FE775" s="154">
        <v>3</v>
      </c>
      <c r="FF775" s="154">
        <v>3</v>
      </c>
      <c r="FG775" s="154">
        <v>3</v>
      </c>
      <c r="FH775" s="166">
        <v>3</v>
      </c>
      <c r="FI775" s="166">
        <v>3</v>
      </c>
      <c r="FJ775" s="154">
        <v>3</v>
      </c>
      <c r="FK775" s="154">
        <v>3</v>
      </c>
      <c r="FL775" s="154">
        <v>3</v>
      </c>
      <c r="FM775" s="154">
        <v>3</v>
      </c>
      <c r="FN775" s="154">
        <v>3</v>
      </c>
      <c r="FO775" s="154">
        <v>3</v>
      </c>
      <c r="FP775" s="154">
        <v>3</v>
      </c>
      <c r="FQ775" s="154">
        <v>3</v>
      </c>
      <c r="FR775" s="166">
        <v>3</v>
      </c>
      <c r="FS775" s="166">
        <v>3</v>
      </c>
      <c r="FT775" s="166">
        <v>3</v>
      </c>
      <c r="FU775" s="166">
        <v>3</v>
      </c>
      <c r="FV775" s="166">
        <v>3</v>
      </c>
      <c r="FW775" s="166">
        <v>3</v>
      </c>
      <c r="FX775" s="166">
        <v>3</v>
      </c>
      <c r="FY775" s="166">
        <v>3</v>
      </c>
      <c r="FZ775" s="166">
        <v>3</v>
      </c>
      <c r="GA775" s="166">
        <v>3</v>
      </c>
      <c r="GB775" s="166">
        <v>3</v>
      </c>
      <c r="GC775" s="166">
        <v>3</v>
      </c>
      <c r="GD775" s="166">
        <v>3</v>
      </c>
      <c r="GE775" s="166">
        <v>3</v>
      </c>
      <c r="GF775" s="166">
        <v>3</v>
      </c>
      <c r="GG775" s="166">
        <v>3</v>
      </c>
      <c r="GH775" s="166">
        <v>3</v>
      </c>
      <c r="GI775" s="166">
        <v>3</v>
      </c>
      <c r="GJ775" s="166">
        <v>3</v>
      </c>
      <c r="GK775" s="166">
        <v>3</v>
      </c>
      <c r="GL775" s="166">
        <v>3</v>
      </c>
      <c r="GM775" s="166">
        <v>3</v>
      </c>
      <c r="GN775" s="166">
        <v>3</v>
      </c>
      <c r="GO775" s="166">
        <v>3</v>
      </c>
      <c r="GP775" s="166">
        <v>3</v>
      </c>
      <c r="GQ775" s="166">
        <v>3</v>
      </c>
      <c r="GR775" s="166">
        <v>3</v>
      </c>
      <c r="GS775" s="166">
        <v>3</v>
      </c>
      <c r="GT775" s="166">
        <v>3</v>
      </c>
      <c r="GU775" s="166">
        <v>3</v>
      </c>
      <c r="GV775" s="166">
        <v>3</v>
      </c>
      <c r="GW775" s="166">
        <v>3</v>
      </c>
      <c r="GX775" s="166">
        <v>3</v>
      </c>
      <c r="GY775" s="166">
        <v>3</v>
      </c>
      <c r="GZ775" s="166">
        <v>3</v>
      </c>
      <c r="HA775" s="166">
        <v>3</v>
      </c>
      <c r="HB775" s="166">
        <v>3</v>
      </c>
      <c r="HC775" s="166">
        <v>3</v>
      </c>
      <c r="HD775" s="166">
        <v>3</v>
      </c>
      <c r="HE775" s="166">
        <v>3</v>
      </c>
      <c r="HF775" s="166">
        <v>3</v>
      </c>
      <c r="HG775" s="154">
        <v>3</v>
      </c>
      <c r="HH775" s="154">
        <v>3</v>
      </c>
      <c r="HI775" s="166">
        <v>3</v>
      </c>
      <c r="HJ775" s="154">
        <v>4</v>
      </c>
      <c r="HK775" s="154">
        <v>3</v>
      </c>
      <c r="HL775" s="166">
        <v>3</v>
      </c>
      <c r="HM775" s="154">
        <v>3</v>
      </c>
      <c r="HN775" s="154">
        <v>3</v>
      </c>
      <c r="HO775" s="166">
        <v>3</v>
      </c>
      <c r="HP775" s="154">
        <v>3</v>
      </c>
      <c r="HQ775" s="154">
        <v>3</v>
      </c>
      <c r="HR775" s="166">
        <v>3</v>
      </c>
      <c r="HS775" s="154">
        <v>3</v>
      </c>
      <c r="HT775" s="151">
        <v>3</v>
      </c>
      <c r="HU775" s="151">
        <v>3</v>
      </c>
      <c r="HV775" s="151">
        <v>3</v>
      </c>
      <c r="HW775" s="170">
        <v>3</v>
      </c>
    </row>
    <row r="776" spans="1:490">
      <c r="A776" s="145">
        <f t="shared" si="61"/>
        <v>43904</v>
      </c>
      <c r="B776" s="222">
        <f>'Age&amp;Sex by occurrence date'!$GXZ22</f>
        <v>2</v>
      </c>
      <c r="C776" s="222">
        <v>2</v>
      </c>
      <c r="D776" s="222">
        <v>2</v>
      </c>
      <c r="E776" s="222">
        <v>2</v>
      </c>
      <c r="F776" s="222">
        <v>2</v>
      </c>
      <c r="G776" s="222">
        <v>2</v>
      </c>
      <c r="H776" s="222">
        <v>2</v>
      </c>
      <c r="I776" s="222">
        <v>2</v>
      </c>
      <c r="J776" s="222">
        <v>2</v>
      </c>
      <c r="K776" s="222">
        <v>2</v>
      </c>
      <c r="L776" s="222">
        <v>2</v>
      </c>
      <c r="M776" s="222">
        <v>2</v>
      </c>
      <c r="N776" s="222">
        <v>2</v>
      </c>
      <c r="O776" s="222">
        <v>2</v>
      </c>
      <c r="P776" s="222">
        <v>2</v>
      </c>
      <c r="Q776" s="222">
        <v>2</v>
      </c>
      <c r="R776" s="222">
        <v>2</v>
      </c>
      <c r="S776" s="222">
        <v>2</v>
      </c>
      <c r="T776" s="222">
        <v>2</v>
      </c>
      <c r="U776" s="222">
        <v>2</v>
      </c>
      <c r="V776" s="222">
        <v>2</v>
      </c>
      <c r="W776" s="222">
        <v>2</v>
      </c>
      <c r="X776" s="222">
        <v>2</v>
      </c>
      <c r="Y776" s="222">
        <v>2</v>
      </c>
      <c r="Z776" s="222">
        <v>2</v>
      </c>
      <c r="AA776" s="222">
        <v>2</v>
      </c>
      <c r="AB776" s="222">
        <v>2</v>
      </c>
      <c r="AC776" s="222">
        <v>2</v>
      </c>
      <c r="AD776" s="222">
        <v>2</v>
      </c>
      <c r="AE776" s="222">
        <v>2</v>
      </c>
      <c r="AF776" s="222">
        <v>2</v>
      </c>
      <c r="AG776" s="222">
        <v>2</v>
      </c>
      <c r="AH776" s="222">
        <v>2</v>
      </c>
      <c r="AI776" s="222">
        <v>2</v>
      </c>
      <c r="AJ776" s="222">
        <v>2</v>
      </c>
      <c r="AK776" s="222">
        <v>2</v>
      </c>
      <c r="AL776" s="222">
        <v>2</v>
      </c>
      <c r="AM776" s="222">
        <v>2</v>
      </c>
      <c r="AN776" s="222">
        <v>2</v>
      </c>
      <c r="AO776" s="222">
        <v>2</v>
      </c>
      <c r="AP776" s="222">
        <v>2</v>
      </c>
      <c r="AQ776" s="222">
        <v>2</v>
      </c>
      <c r="AR776" s="222">
        <v>2</v>
      </c>
      <c r="AS776" s="222">
        <v>2</v>
      </c>
      <c r="AT776" s="222">
        <v>2</v>
      </c>
      <c r="AU776" s="222">
        <v>2</v>
      </c>
      <c r="AV776" s="222">
        <v>2</v>
      </c>
      <c r="AW776" s="222">
        <v>2</v>
      </c>
      <c r="AX776" s="222">
        <v>2</v>
      </c>
      <c r="AY776" s="222">
        <v>2</v>
      </c>
      <c r="AZ776" s="222">
        <v>2</v>
      </c>
      <c r="BA776" s="222">
        <v>2</v>
      </c>
      <c r="BB776" s="222">
        <v>2</v>
      </c>
      <c r="BC776" s="222">
        <v>2</v>
      </c>
      <c r="BD776" s="222">
        <v>2</v>
      </c>
      <c r="BE776" s="222">
        <v>2</v>
      </c>
      <c r="BF776" s="222">
        <v>2</v>
      </c>
      <c r="BG776" s="222">
        <v>2</v>
      </c>
      <c r="BH776" s="222">
        <v>2</v>
      </c>
      <c r="BI776" s="222">
        <v>2</v>
      </c>
      <c r="BJ776" s="222">
        <v>2</v>
      </c>
      <c r="BK776" s="222">
        <v>2</v>
      </c>
      <c r="BL776" s="222">
        <v>2</v>
      </c>
      <c r="BM776" s="222">
        <v>2</v>
      </c>
      <c r="BN776" s="222">
        <v>2</v>
      </c>
      <c r="BO776" s="222">
        <v>2</v>
      </c>
      <c r="BP776" s="222">
        <v>2</v>
      </c>
      <c r="BQ776" s="222">
        <v>2</v>
      </c>
      <c r="BR776" s="222">
        <v>2</v>
      </c>
      <c r="BS776" s="222">
        <v>2</v>
      </c>
      <c r="BT776" s="222">
        <v>2</v>
      </c>
      <c r="BU776" s="222">
        <v>2</v>
      </c>
      <c r="BV776" s="222">
        <v>2</v>
      </c>
      <c r="BW776" s="222">
        <v>2</v>
      </c>
      <c r="BX776" s="222">
        <v>2</v>
      </c>
      <c r="BY776" s="222">
        <v>2</v>
      </c>
      <c r="BZ776" s="222">
        <v>2</v>
      </c>
      <c r="CA776" s="222">
        <v>2</v>
      </c>
      <c r="CB776" s="222">
        <v>2</v>
      </c>
      <c r="CC776" s="222">
        <v>2</v>
      </c>
      <c r="CD776" s="222">
        <v>2</v>
      </c>
      <c r="CE776" s="222">
        <v>2</v>
      </c>
      <c r="CF776" s="222">
        <v>2</v>
      </c>
      <c r="CG776" s="222">
        <v>2</v>
      </c>
      <c r="CH776" s="222">
        <v>2</v>
      </c>
      <c r="CI776" s="222">
        <v>2</v>
      </c>
      <c r="CJ776" s="222">
        <v>2</v>
      </c>
      <c r="CK776" s="222">
        <v>2</v>
      </c>
      <c r="CL776" s="222">
        <v>2</v>
      </c>
      <c r="CM776" s="222">
        <v>2</v>
      </c>
      <c r="CN776" s="222">
        <v>2</v>
      </c>
      <c r="CO776" s="222">
        <v>2</v>
      </c>
      <c r="CP776" s="222">
        <v>2</v>
      </c>
      <c r="CQ776" s="222">
        <v>2</v>
      </c>
      <c r="CR776" s="222">
        <v>2</v>
      </c>
      <c r="CS776" s="222">
        <v>2</v>
      </c>
      <c r="CT776" s="222">
        <v>2</v>
      </c>
      <c r="CU776" s="222">
        <v>2</v>
      </c>
      <c r="CV776" s="222">
        <v>2</v>
      </c>
      <c r="CW776" s="222">
        <v>2</v>
      </c>
      <c r="CX776" s="222">
        <v>2</v>
      </c>
      <c r="CY776" s="297">
        <v>2</v>
      </c>
      <c r="CZ776" s="301">
        <v>2</v>
      </c>
      <c r="DA776" s="299">
        <v>2</v>
      </c>
      <c r="DB776" s="222">
        <v>2</v>
      </c>
      <c r="DC776" s="222">
        <v>2</v>
      </c>
      <c r="DD776" s="222">
        <v>2</v>
      </c>
      <c r="DE776" s="222">
        <v>2</v>
      </c>
      <c r="DF776" s="222">
        <v>2</v>
      </c>
      <c r="DG776" s="222">
        <v>2</v>
      </c>
      <c r="DH776" s="222">
        <v>2</v>
      </c>
      <c r="DI776" s="222">
        <v>2</v>
      </c>
      <c r="DJ776" s="222">
        <v>2</v>
      </c>
      <c r="DK776" s="222">
        <v>2</v>
      </c>
      <c r="DL776" s="222">
        <v>2</v>
      </c>
      <c r="DM776" s="222">
        <v>2</v>
      </c>
      <c r="DN776" s="222">
        <v>2</v>
      </c>
      <c r="DO776" s="222">
        <v>2</v>
      </c>
      <c r="DP776" s="222">
        <v>2</v>
      </c>
      <c r="DQ776" s="222">
        <v>2</v>
      </c>
      <c r="DR776" s="222">
        <v>2</v>
      </c>
      <c r="DS776" s="222">
        <v>2</v>
      </c>
      <c r="DT776" s="222">
        <v>2</v>
      </c>
      <c r="DU776" s="222">
        <v>2</v>
      </c>
      <c r="DV776" s="222">
        <v>3</v>
      </c>
      <c r="DW776" s="222">
        <v>2</v>
      </c>
      <c r="DX776" s="222">
        <v>2</v>
      </c>
      <c r="DY776" s="222">
        <v>2</v>
      </c>
      <c r="DZ776" s="222">
        <v>2</v>
      </c>
      <c r="EA776" s="222">
        <v>2</v>
      </c>
      <c r="EB776" s="222">
        <v>2</v>
      </c>
      <c r="EC776" s="222">
        <v>2</v>
      </c>
      <c r="ED776" s="222">
        <v>2</v>
      </c>
      <c r="EE776" s="222">
        <v>2</v>
      </c>
      <c r="EF776" s="222">
        <v>2</v>
      </c>
      <c r="EG776" s="222">
        <v>2</v>
      </c>
      <c r="EH776" s="222">
        <v>2</v>
      </c>
      <c r="EI776" s="222">
        <v>3</v>
      </c>
      <c r="EJ776" s="234">
        <v>2</v>
      </c>
      <c r="EK776" s="222">
        <v>2</v>
      </c>
      <c r="EL776" s="222">
        <v>2</v>
      </c>
      <c r="EM776" s="222">
        <v>2</v>
      </c>
      <c r="EN776" s="243">
        <v>2</v>
      </c>
      <c r="EO776" s="232">
        <v>2</v>
      </c>
      <c r="EP776" s="228">
        <v>2</v>
      </c>
      <c r="EQ776" s="166">
        <v>2</v>
      </c>
      <c r="ER776" s="166">
        <v>2</v>
      </c>
      <c r="ES776" s="166">
        <v>2</v>
      </c>
      <c r="ET776" s="166">
        <v>2</v>
      </c>
      <c r="EU776" s="166">
        <v>2</v>
      </c>
      <c r="EV776" s="166">
        <v>2</v>
      </c>
      <c r="EW776" s="166">
        <v>2</v>
      </c>
      <c r="EX776" s="166">
        <v>2</v>
      </c>
      <c r="EY776" s="166">
        <v>2</v>
      </c>
      <c r="EZ776" s="166">
        <v>2</v>
      </c>
      <c r="FA776" s="166">
        <v>2</v>
      </c>
      <c r="FB776" s="154">
        <v>2</v>
      </c>
      <c r="FC776" s="154">
        <v>2</v>
      </c>
      <c r="FD776" s="154">
        <v>2</v>
      </c>
      <c r="FE776" s="154">
        <v>2</v>
      </c>
      <c r="FF776" s="166">
        <v>2</v>
      </c>
      <c r="FG776" s="166">
        <v>2</v>
      </c>
      <c r="FH776" s="154">
        <v>2</v>
      </c>
      <c r="FI776" s="154">
        <v>2</v>
      </c>
      <c r="FJ776" s="166">
        <v>2</v>
      </c>
      <c r="FK776" s="166">
        <v>2</v>
      </c>
      <c r="FL776" s="166">
        <v>2</v>
      </c>
      <c r="FM776" s="166">
        <v>2</v>
      </c>
      <c r="FN776" s="166">
        <v>2</v>
      </c>
      <c r="FO776" s="166">
        <v>2</v>
      </c>
      <c r="FP776" s="166">
        <v>2</v>
      </c>
      <c r="FQ776" s="166">
        <v>2</v>
      </c>
      <c r="FR776" s="166">
        <v>2</v>
      </c>
      <c r="FS776" s="166">
        <v>2</v>
      </c>
      <c r="FT776" s="166">
        <v>2</v>
      </c>
      <c r="FU776" s="166">
        <v>2</v>
      </c>
      <c r="FV776" s="166">
        <v>2</v>
      </c>
      <c r="FW776" s="166">
        <v>2</v>
      </c>
      <c r="FX776" s="166">
        <v>2</v>
      </c>
      <c r="FY776" s="166">
        <v>2</v>
      </c>
      <c r="FZ776" s="166">
        <v>2</v>
      </c>
      <c r="GA776" s="166">
        <v>2</v>
      </c>
      <c r="GB776" s="166">
        <v>2</v>
      </c>
      <c r="GC776" s="166">
        <v>2</v>
      </c>
      <c r="GD776" s="166">
        <v>2</v>
      </c>
      <c r="GE776" s="166">
        <v>2</v>
      </c>
      <c r="GF776" s="166">
        <v>2</v>
      </c>
      <c r="GG776" s="166">
        <v>2</v>
      </c>
      <c r="GH776" s="166">
        <v>2</v>
      </c>
      <c r="GI776" s="166">
        <v>2</v>
      </c>
      <c r="GJ776" s="166">
        <v>2</v>
      </c>
      <c r="GK776" s="154">
        <v>2</v>
      </c>
      <c r="GL776" s="154">
        <v>2</v>
      </c>
      <c r="GM776" s="154">
        <v>2</v>
      </c>
      <c r="GN776" s="154">
        <v>2</v>
      </c>
      <c r="GO776" s="154">
        <v>2</v>
      </c>
      <c r="GP776" s="154">
        <v>2</v>
      </c>
      <c r="GQ776" s="154">
        <v>2</v>
      </c>
      <c r="GR776" s="154">
        <v>2</v>
      </c>
      <c r="GS776" s="154">
        <v>2</v>
      </c>
      <c r="GT776" s="166">
        <v>2</v>
      </c>
      <c r="GU776" s="166">
        <v>2</v>
      </c>
      <c r="GV776" s="166">
        <v>2</v>
      </c>
      <c r="GW776" s="166">
        <v>2</v>
      </c>
      <c r="GX776" s="166">
        <v>2</v>
      </c>
      <c r="GY776" s="166">
        <v>2</v>
      </c>
      <c r="GZ776" s="166">
        <v>2</v>
      </c>
      <c r="HA776" s="166">
        <v>2</v>
      </c>
      <c r="HB776" s="166">
        <v>2</v>
      </c>
      <c r="HC776" s="166">
        <v>2</v>
      </c>
      <c r="HD776" s="166">
        <v>2</v>
      </c>
      <c r="HE776" s="166">
        <v>2</v>
      </c>
      <c r="HF776" s="154">
        <v>2</v>
      </c>
      <c r="HG776" s="154">
        <v>2</v>
      </c>
      <c r="HH776" s="154">
        <v>2</v>
      </c>
      <c r="HI776" s="154">
        <v>2</v>
      </c>
      <c r="HJ776" s="154">
        <v>3</v>
      </c>
      <c r="HK776" s="154">
        <v>2</v>
      </c>
      <c r="HL776" s="154">
        <v>2</v>
      </c>
      <c r="HM776" s="154">
        <v>2</v>
      </c>
      <c r="HN776" s="154">
        <v>2</v>
      </c>
      <c r="HO776" s="166">
        <v>2</v>
      </c>
      <c r="HP776" s="154">
        <v>2</v>
      </c>
      <c r="HQ776" s="154">
        <v>2</v>
      </c>
      <c r="HR776" s="166">
        <v>2</v>
      </c>
      <c r="HS776" s="154">
        <v>2</v>
      </c>
      <c r="HT776" s="151">
        <v>2</v>
      </c>
      <c r="HU776" s="151">
        <v>2</v>
      </c>
      <c r="HV776" s="151">
        <v>2</v>
      </c>
      <c r="HW776" s="170">
        <v>2</v>
      </c>
    </row>
    <row r="777" spans="1:490">
      <c r="A777" s="145">
        <f t="shared" si="61"/>
        <v>43903</v>
      </c>
      <c r="B777" s="222">
        <f>'Age&amp;Sex by occurrence date'!$GYG22</f>
        <v>1</v>
      </c>
      <c r="C777" s="222">
        <v>1</v>
      </c>
      <c r="D777" s="222">
        <v>1</v>
      </c>
      <c r="E777" s="222">
        <v>1</v>
      </c>
      <c r="F777" s="222">
        <v>1</v>
      </c>
      <c r="G777" s="222">
        <v>1</v>
      </c>
      <c r="H777" s="222">
        <v>1</v>
      </c>
      <c r="I777" s="222">
        <v>1</v>
      </c>
      <c r="J777" s="222">
        <v>1</v>
      </c>
      <c r="K777" s="222">
        <v>1</v>
      </c>
      <c r="L777" s="222">
        <v>1</v>
      </c>
      <c r="M777" s="222">
        <v>1</v>
      </c>
      <c r="N777" s="222">
        <v>1</v>
      </c>
      <c r="O777" s="222">
        <v>1</v>
      </c>
      <c r="P777" s="222">
        <v>1</v>
      </c>
      <c r="Q777" s="222">
        <v>1</v>
      </c>
      <c r="R777" s="222">
        <v>1</v>
      </c>
      <c r="S777" s="222">
        <v>1</v>
      </c>
      <c r="T777" s="222">
        <v>1</v>
      </c>
      <c r="U777" s="222">
        <v>1</v>
      </c>
      <c r="V777" s="222">
        <v>1</v>
      </c>
      <c r="W777" s="222">
        <v>1</v>
      </c>
      <c r="X777" s="222">
        <v>1</v>
      </c>
      <c r="Y777" s="222">
        <v>1</v>
      </c>
      <c r="Z777" s="222">
        <v>1</v>
      </c>
      <c r="AA777" s="222">
        <v>1</v>
      </c>
      <c r="AB777" s="222">
        <v>1</v>
      </c>
      <c r="AC777" s="222">
        <v>1</v>
      </c>
      <c r="AD777" s="222">
        <v>1</v>
      </c>
      <c r="AE777" s="222">
        <v>1</v>
      </c>
      <c r="AF777" s="222">
        <v>1</v>
      </c>
      <c r="AG777" s="222">
        <v>1</v>
      </c>
      <c r="AH777" s="222">
        <v>1</v>
      </c>
      <c r="AI777" s="222">
        <v>1</v>
      </c>
      <c r="AJ777" s="222">
        <v>1</v>
      </c>
      <c r="AK777" s="222">
        <v>1</v>
      </c>
      <c r="AL777" s="222">
        <v>1</v>
      </c>
      <c r="AM777" s="222">
        <v>1</v>
      </c>
      <c r="AN777" s="222">
        <v>1</v>
      </c>
      <c r="AO777" s="222">
        <v>1</v>
      </c>
      <c r="AP777" s="222">
        <v>1</v>
      </c>
      <c r="AQ777" s="222">
        <v>1</v>
      </c>
      <c r="AR777" s="222">
        <v>1</v>
      </c>
      <c r="AS777" s="222">
        <v>1</v>
      </c>
      <c r="AT777" s="222">
        <v>1</v>
      </c>
      <c r="AU777" s="222">
        <v>1</v>
      </c>
      <c r="AV777" s="222">
        <v>1</v>
      </c>
      <c r="AW777" s="222">
        <v>1</v>
      </c>
      <c r="AX777" s="222">
        <v>1</v>
      </c>
      <c r="AY777" s="222">
        <v>1</v>
      </c>
      <c r="AZ777" s="222">
        <v>1</v>
      </c>
      <c r="BA777" s="222">
        <v>1</v>
      </c>
      <c r="BB777" s="222">
        <v>1</v>
      </c>
      <c r="BC777" s="222">
        <v>1</v>
      </c>
      <c r="BD777" s="222">
        <v>1</v>
      </c>
      <c r="BE777" s="222">
        <v>1</v>
      </c>
      <c r="BF777" s="222">
        <v>1</v>
      </c>
      <c r="BG777" s="222">
        <v>1</v>
      </c>
      <c r="BH777" s="222">
        <v>1</v>
      </c>
      <c r="BI777" s="222">
        <v>1</v>
      </c>
      <c r="BJ777" s="222">
        <v>1</v>
      </c>
      <c r="BK777" s="222">
        <v>1</v>
      </c>
      <c r="BL777" s="222">
        <v>1</v>
      </c>
      <c r="BM777" s="222">
        <v>1</v>
      </c>
      <c r="BN777" s="222">
        <v>1</v>
      </c>
      <c r="BO777" s="222">
        <v>1</v>
      </c>
      <c r="BP777" s="222">
        <v>1</v>
      </c>
      <c r="BQ777" s="222">
        <v>1</v>
      </c>
      <c r="BR777" s="222">
        <v>1</v>
      </c>
      <c r="BS777" s="222">
        <v>1</v>
      </c>
      <c r="BT777" s="222">
        <v>1</v>
      </c>
      <c r="BU777" s="222">
        <v>1</v>
      </c>
      <c r="BV777" s="222">
        <v>1</v>
      </c>
      <c r="BW777" s="222">
        <v>1</v>
      </c>
      <c r="BX777" s="222">
        <v>1</v>
      </c>
      <c r="BY777" s="222">
        <v>1</v>
      </c>
      <c r="BZ777" s="222">
        <v>1</v>
      </c>
      <c r="CA777" s="222">
        <v>1</v>
      </c>
      <c r="CB777" s="222">
        <v>1</v>
      </c>
      <c r="CC777" s="222">
        <v>1</v>
      </c>
      <c r="CD777" s="222">
        <v>1</v>
      </c>
      <c r="CE777" s="222">
        <v>1</v>
      </c>
      <c r="CF777" s="222">
        <v>1</v>
      </c>
      <c r="CG777" s="222">
        <v>1</v>
      </c>
      <c r="CH777" s="222">
        <v>1</v>
      </c>
      <c r="CI777" s="222">
        <v>1</v>
      </c>
      <c r="CJ777" s="222">
        <v>1</v>
      </c>
      <c r="CK777" s="222">
        <v>1</v>
      </c>
      <c r="CL777" s="222">
        <v>1</v>
      </c>
      <c r="CM777" s="222">
        <v>1</v>
      </c>
      <c r="CN777" s="222">
        <v>1</v>
      </c>
      <c r="CO777" s="222">
        <v>1</v>
      </c>
      <c r="CP777" s="222">
        <v>1</v>
      </c>
      <c r="CQ777" s="222">
        <v>1</v>
      </c>
      <c r="CR777" s="222">
        <v>1</v>
      </c>
      <c r="CS777" s="222">
        <v>1</v>
      </c>
      <c r="CT777" s="222">
        <v>1</v>
      </c>
      <c r="CU777" s="222">
        <v>1</v>
      </c>
      <c r="CV777" s="222">
        <v>1</v>
      </c>
      <c r="CW777" s="222">
        <v>1</v>
      </c>
      <c r="CX777" s="222">
        <v>1</v>
      </c>
      <c r="CY777" s="297">
        <v>1</v>
      </c>
      <c r="CZ777" s="301">
        <v>1</v>
      </c>
      <c r="DA777" s="299">
        <v>1</v>
      </c>
      <c r="DB777" s="222">
        <v>1</v>
      </c>
      <c r="DC777" s="222">
        <v>1</v>
      </c>
      <c r="DD777" s="222">
        <v>1</v>
      </c>
      <c r="DE777" s="222">
        <v>1</v>
      </c>
      <c r="DF777" s="222">
        <v>1</v>
      </c>
      <c r="DG777" s="222">
        <v>1</v>
      </c>
      <c r="DH777" s="222">
        <v>1</v>
      </c>
      <c r="DI777" s="222">
        <v>1</v>
      </c>
      <c r="DJ777" s="222">
        <v>1</v>
      </c>
      <c r="DK777" s="222">
        <v>1</v>
      </c>
      <c r="DL777" s="222">
        <v>1</v>
      </c>
      <c r="DM777" s="222">
        <v>1</v>
      </c>
      <c r="DN777" s="222">
        <v>1</v>
      </c>
      <c r="DO777" s="222">
        <v>1</v>
      </c>
      <c r="DP777" s="222">
        <v>1</v>
      </c>
      <c r="DQ777" s="222">
        <v>1</v>
      </c>
      <c r="DR777" s="222">
        <v>1</v>
      </c>
      <c r="DS777" s="222">
        <v>1</v>
      </c>
      <c r="DT777" s="222">
        <v>1</v>
      </c>
      <c r="DU777" s="222">
        <v>1</v>
      </c>
      <c r="DV777" s="222">
        <v>2</v>
      </c>
      <c r="DW777" s="222">
        <v>1</v>
      </c>
      <c r="DX777" s="222">
        <v>1</v>
      </c>
      <c r="DY777" s="222">
        <v>1</v>
      </c>
      <c r="DZ777" s="222">
        <v>1</v>
      </c>
      <c r="EA777" s="222">
        <v>1</v>
      </c>
      <c r="EB777" s="222">
        <v>1</v>
      </c>
      <c r="EC777" s="222">
        <v>1</v>
      </c>
      <c r="ED777" s="222">
        <v>1</v>
      </c>
      <c r="EE777" s="222">
        <v>1</v>
      </c>
      <c r="EF777" s="222">
        <v>1</v>
      </c>
      <c r="EG777" s="222">
        <v>1</v>
      </c>
      <c r="EH777" s="222">
        <v>1</v>
      </c>
      <c r="EI777" s="222">
        <v>2</v>
      </c>
      <c r="EJ777" s="234">
        <v>1</v>
      </c>
      <c r="EK777" s="222">
        <v>1</v>
      </c>
      <c r="EL777" s="222">
        <v>1</v>
      </c>
      <c r="EM777" s="222">
        <v>1</v>
      </c>
      <c r="EN777" s="243">
        <v>1</v>
      </c>
      <c r="EO777" s="232">
        <v>1</v>
      </c>
      <c r="EP777" s="227">
        <v>1</v>
      </c>
      <c r="EQ777" s="154">
        <v>1</v>
      </c>
      <c r="ER777" s="154">
        <v>1</v>
      </c>
      <c r="ES777" s="154">
        <v>1</v>
      </c>
      <c r="ET777" s="154">
        <v>1</v>
      </c>
      <c r="EU777" s="154">
        <v>1</v>
      </c>
      <c r="EV777" s="154">
        <v>1</v>
      </c>
      <c r="EW777" s="154">
        <v>1</v>
      </c>
      <c r="EX777" s="154">
        <v>1</v>
      </c>
      <c r="EY777" s="154">
        <v>1</v>
      </c>
      <c r="EZ777" s="154">
        <v>1</v>
      </c>
      <c r="FA777" s="154">
        <v>1</v>
      </c>
      <c r="FB777" s="166">
        <v>1</v>
      </c>
      <c r="FC777" s="166">
        <v>1</v>
      </c>
      <c r="FD777" s="166">
        <v>1</v>
      </c>
      <c r="FE777" s="166">
        <v>1</v>
      </c>
      <c r="FF777" s="154">
        <v>1</v>
      </c>
      <c r="FG777" s="154">
        <v>1</v>
      </c>
      <c r="FH777" s="166">
        <v>1</v>
      </c>
      <c r="FI777" s="154">
        <v>1</v>
      </c>
      <c r="FJ777" s="166">
        <v>1</v>
      </c>
      <c r="FK777" s="166">
        <v>1</v>
      </c>
      <c r="FL777" s="166">
        <v>1</v>
      </c>
      <c r="FM777" s="166">
        <v>1</v>
      </c>
      <c r="FN777" s="166">
        <v>1</v>
      </c>
      <c r="FO777" s="166">
        <v>1</v>
      </c>
      <c r="FP777" s="166">
        <v>1</v>
      </c>
      <c r="FQ777" s="166">
        <v>1</v>
      </c>
      <c r="FR777" s="154">
        <v>1</v>
      </c>
      <c r="FS777" s="154">
        <v>1</v>
      </c>
      <c r="FT777" s="154">
        <v>1</v>
      </c>
      <c r="FU777" s="154">
        <v>1</v>
      </c>
      <c r="FV777" s="154">
        <v>1</v>
      </c>
      <c r="FW777" s="154">
        <v>1</v>
      </c>
      <c r="FX777" s="154">
        <v>1</v>
      </c>
      <c r="FY777" s="154">
        <v>1</v>
      </c>
      <c r="FZ777" s="154">
        <v>1</v>
      </c>
      <c r="GA777" s="154">
        <v>1</v>
      </c>
      <c r="GB777" s="154">
        <v>1</v>
      </c>
      <c r="GC777" s="154">
        <v>1</v>
      </c>
      <c r="GD777" s="154">
        <v>1</v>
      </c>
      <c r="GE777" s="154">
        <v>1</v>
      </c>
      <c r="GF777" s="154">
        <v>1</v>
      </c>
      <c r="GG777" s="154">
        <v>1</v>
      </c>
      <c r="GH777" s="154">
        <v>1</v>
      </c>
      <c r="GI777" s="154">
        <v>1</v>
      </c>
      <c r="GJ777" s="154">
        <v>1</v>
      </c>
      <c r="GK777" s="154">
        <v>1</v>
      </c>
      <c r="GL777" s="154">
        <v>1</v>
      </c>
      <c r="GM777" s="154">
        <v>1</v>
      </c>
      <c r="GN777" s="154">
        <v>1</v>
      </c>
      <c r="GO777" s="154">
        <v>1</v>
      </c>
      <c r="GP777" s="154">
        <v>1</v>
      </c>
      <c r="GQ777" s="154">
        <v>1</v>
      </c>
      <c r="GR777" s="154">
        <v>1</v>
      </c>
      <c r="GS777" s="154">
        <v>1</v>
      </c>
      <c r="GT777" s="166">
        <v>1</v>
      </c>
      <c r="GU777" s="166">
        <v>1</v>
      </c>
      <c r="GV777" s="166">
        <v>1</v>
      </c>
      <c r="GW777" s="166">
        <v>1</v>
      </c>
      <c r="GX777" s="166">
        <v>1</v>
      </c>
      <c r="GY777" s="154">
        <v>1</v>
      </c>
      <c r="GZ777" s="154">
        <v>1</v>
      </c>
      <c r="HA777" s="154">
        <v>1</v>
      </c>
      <c r="HB777" s="154">
        <v>1</v>
      </c>
      <c r="HC777" s="154">
        <v>1</v>
      </c>
      <c r="HD777" s="154">
        <v>1</v>
      </c>
      <c r="HE777" s="154">
        <v>1</v>
      </c>
      <c r="HF777" s="154">
        <v>1</v>
      </c>
      <c r="HG777" s="154">
        <v>1</v>
      </c>
      <c r="HH777" s="154">
        <v>1</v>
      </c>
      <c r="HI777" s="154">
        <v>1</v>
      </c>
      <c r="HJ777" s="154">
        <v>2</v>
      </c>
      <c r="HK777" s="154">
        <v>1</v>
      </c>
      <c r="HL777" s="154">
        <v>1</v>
      </c>
      <c r="HM777" s="154">
        <v>1</v>
      </c>
      <c r="HN777" s="154">
        <v>1</v>
      </c>
      <c r="HO777" s="166">
        <v>1</v>
      </c>
      <c r="HP777" s="154">
        <v>1</v>
      </c>
      <c r="HQ777" s="154">
        <v>1</v>
      </c>
      <c r="HR777" s="166">
        <v>1</v>
      </c>
      <c r="HS777" s="154">
        <v>1</v>
      </c>
      <c r="HT777" s="151">
        <v>1</v>
      </c>
      <c r="HU777" s="151">
        <v>1</v>
      </c>
      <c r="HV777" s="151">
        <v>1</v>
      </c>
      <c r="HW777" s="170">
        <v>1</v>
      </c>
    </row>
    <row r="778" spans="1:490">
      <c r="A778" s="165">
        <v>43902</v>
      </c>
      <c r="B778" s="223">
        <f>'Age&amp;Sex by occurrence date'!$GYN22</f>
        <v>1</v>
      </c>
      <c r="C778" s="223">
        <v>1</v>
      </c>
      <c r="D778" s="223">
        <v>1</v>
      </c>
      <c r="E778" s="223">
        <v>1</v>
      </c>
      <c r="F778" s="223">
        <v>1</v>
      </c>
      <c r="G778" s="223">
        <v>1</v>
      </c>
      <c r="H778" s="223">
        <v>1</v>
      </c>
      <c r="I778" s="223">
        <v>1</v>
      </c>
      <c r="J778" s="223">
        <v>1</v>
      </c>
      <c r="K778" s="223">
        <v>1</v>
      </c>
      <c r="L778" s="223">
        <v>1</v>
      </c>
      <c r="M778" s="223">
        <v>1</v>
      </c>
      <c r="N778" s="223">
        <v>1</v>
      </c>
      <c r="O778" s="223">
        <v>1</v>
      </c>
      <c r="P778" s="223">
        <v>1</v>
      </c>
      <c r="Q778" s="223">
        <v>1</v>
      </c>
      <c r="R778" s="223">
        <v>1</v>
      </c>
      <c r="S778" s="223">
        <v>1</v>
      </c>
      <c r="T778" s="223">
        <v>1</v>
      </c>
      <c r="U778" s="223">
        <v>1</v>
      </c>
      <c r="V778" s="223">
        <v>1</v>
      </c>
      <c r="W778" s="223">
        <v>1</v>
      </c>
      <c r="X778" s="223">
        <v>1</v>
      </c>
      <c r="Y778" s="223">
        <v>1</v>
      </c>
      <c r="Z778" s="223">
        <v>1</v>
      </c>
      <c r="AA778" s="223">
        <v>1</v>
      </c>
      <c r="AB778" s="223">
        <v>1</v>
      </c>
      <c r="AC778" s="223">
        <v>1</v>
      </c>
      <c r="AD778" s="223">
        <v>1</v>
      </c>
      <c r="AE778" s="223">
        <v>1</v>
      </c>
      <c r="AF778" s="223">
        <v>1</v>
      </c>
      <c r="AG778" s="223">
        <v>1</v>
      </c>
      <c r="AH778" s="223">
        <v>1</v>
      </c>
      <c r="AI778" s="223">
        <v>1</v>
      </c>
      <c r="AJ778" s="223">
        <v>1</v>
      </c>
      <c r="AK778" s="223">
        <v>1</v>
      </c>
      <c r="AL778" s="223">
        <v>1</v>
      </c>
      <c r="AM778" s="223">
        <v>1</v>
      </c>
      <c r="AN778" s="223">
        <v>1</v>
      </c>
      <c r="AO778" s="223">
        <v>1</v>
      </c>
      <c r="AP778" s="223">
        <v>1</v>
      </c>
      <c r="AQ778" s="223">
        <v>1</v>
      </c>
      <c r="AR778" s="223">
        <v>1</v>
      </c>
      <c r="AS778" s="223">
        <v>1</v>
      </c>
      <c r="AT778" s="223">
        <v>1</v>
      </c>
      <c r="AU778" s="223">
        <v>1</v>
      </c>
      <c r="AV778" s="223">
        <v>1</v>
      </c>
      <c r="AW778" s="223">
        <v>1</v>
      </c>
      <c r="AX778" s="223">
        <v>1</v>
      </c>
      <c r="AY778" s="223">
        <v>1</v>
      </c>
      <c r="AZ778" s="223">
        <v>1</v>
      </c>
      <c r="BA778" s="223">
        <v>1</v>
      </c>
      <c r="BB778" s="223">
        <v>1</v>
      </c>
      <c r="BC778" s="223">
        <v>1</v>
      </c>
      <c r="BD778" s="223">
        <v>1</v>
      </c>
      <c r="BE778" s="223">
        <v>1</v>
      </c>
      <c r="BF778" s="223">
        <v>1</v>
      </c>
      <c r="BG778" s="223">
        <v>1</v>
      </c>
      <c r="BH778" s="223">
        <v>1</v>
      </c>
      <c r="BI778" s="223">
        <v>1</v>
      </c>
      <c r="BJ778" s="223">
        <v>1</v>
      </c>
      <c r="BK778" s="223">
        <v>1</v>
      </c>
      <c r="BL778" s="223">
        <v>1</v>
      </c>
      <c r="BM778" s="223">
        <v>1</v>
      </c>
      <c r="BN778" s="223">
        <v>1</v>
      </c>
      <c r="BO778" s="223">
        <v>1</v>
      </c>
      <c r="BP778" s="223">
        <v>1</v>
      </c>
      <c r="BQ778" s="223">
        <v>1</v>
      </c>
      <c r="BR778" s="223">
        <v>1</v>
      </c>
      <c r="BS778" s="223">
        <v>1</v>
      </c>
      <c r="BT778" s="223">
        <v>1</v>
      </c>
      <c r="BU778" s="223">
        <v>1</v>
      </c>
      <c r="BV778" s="223">
        <v>1</v>
      </c>
      <c r="BW778" s="223">
        <v>1</v>
      </c>
      <c r="BX778" s="223">
        <v>1</v>
      </c>
      <c r="BY778" s="223">
        <v>1</v>
      </c>
      <c r="BZ778" s="223">
        <v>1</v>
      </c>
      <c r="CA778" s="223">
        <v>1</v>
      </c>
      <c r="CB778" s="223">
        <v>1</v>
      </c>
      <c r="CC778" s="223">
        <v>1</v>
      </c>
      <c r="CD778" s="223">
        <v>1</v>
      </c>
      <c r="CE778" s="223">
        <v>1</v>
      </c>
      <c r="CF778" s="223">
        <v>1</v>
      </c>
      <c r="CG778" s="223">
        <v>1</v>
      </c>
      <c r="CH778" s="223">
        <v>1</v>
      </c>
      <c r="CI778" s="223">
        <v>1</v>
      </c>
      <c r="CJ778" s="223">
        <v>1</v>
      </c>
      <c r="CK778" s="223">
        <v>1</v>
      </c>
      <c r="CL778" s="223">
        <v>1</v>
      </c>
      <c r="CM778" s="223">
        <v>1</v>
      </c>
      <c r="CN778" s="223">
        <v>1</v>
      </c>
      <c r="CO778" s="223">
        <v>1</v>
      </c>
      <c r="CP778" s="223">
        <v>1</v>
      </c>
      <c r="CQ778" s="223">
        <v>1</v>
      </c>
      <c r="CR778" s="223">
        <v>1</v>
      </c>
      <c r="CS778" s="223">
        <v>1</v>
      </c>
      <c r="CT778" s="223">
        <v>1</v>
      </c>
      <c r="CU778" s="223">
        <v>1</v>
      </c>
      <c r="CV778" s="223">
        <v>1</v>
      </c>
      <c r="CW778" s="223">
        <v>1</v>
      </c>
      <c r="CX778" s="223">
        <v>1</v>
      </c>
      <c r="CY778" s="298">
        <v>1</v>
      </c>
      <c r="CZ778" s="302">
        <v>1</v>
      </c>
      <c r="DA778" s="300">
        <v>1</v>
      </c>
      <c r="DB778" s="223">
        <v>1</v>
      </c>
      <c r="DC778" s="223">
        <v>1</v>
      </c>
      <c r="DD778" s="223">
        <v>1</v>
      </c>
      <c r="DE778" s="223">
        <v>1</v>
      </c>
      <c r="DF778" s="223">
        <v>1</v>
      </c>
      <c r="DG778" s="223">
        <v>1</v>
      </c>
      <c r="DH778" s="223">
        <v>1</v>
      </c>
      <c r="DI778" s="223">
        <v>1</v>
      </c>
      <c r="DJ778" s="223">
        <v>1</v>
      </c>
      <c r="DK778" s="223">
        <v>1</v>
      </c>
      <c r="DL778" s="223">
        <v>1</v>
      </c>
      <c r="DM778" s="223">
        <v>1</v>
      </c>
      <c r="DN778" s="223">
        <v>1</v>
      </c>
      <c r="DO778" s="223">
        <v>1</v>
      </c>
      <c r="DP778" s="223">
        <v>1</v>
      </c>
      <c r="DQ778" s="223">
        <v>1</v>
      </c>
      <c r="DR778" s="223">
        <v>1</v>
      </c>
      <c r="DS778" s="223">
        <v>1</v>
      </c>
      <c r="DT778" s="223">
        <v>1</v>
      </c>
      <c r="DU778" s="223">
        <v>1</v>
      </c>
      <c r="DV778" s="223">
        <v>1</v>
      </c>
      <c r="DW778" s="223">
        <v>1</v>
      </c>
      <c r="DX778" s="223">
        <v>1</v>
      </c>
      <c r="DY778" s="223">
        <v>1</v>
      </c>
      <c r="DZ778" s="223">
        <v>1</v>
      </c>
      <c r="EA778" s="223">
        <v>1</v>
      </c>
      <c r="EB778" s="223">
        <v>1</v>
      </c>
      <c r="EC778" s="223">
        <v>1</v>
      </c>
      <c r="ED778" s="223">
        <v>1</v>
      </c>
      <c r="EE778" s="223">
        <v>1</v>
      </c>
      <c r="EF778" s="223">
        <v>1</v>
      </c>
      <c r="EG778" s="223">
        <v>1</v>
      </c>
      <c r="EH778" s="223">
        <v>1</v>
      </c>
      <c r="EI778" s="223">
        <v>1</v>
      </c>
      <c r="EJ778" s="235">
        <v>1</v>
      </c>
      <c r="EK778" s="223">
        <v>1</v>
      </c>
      <c r="EL778" s="223">
        <v>1</v>
      </c>
      <c r="EM778" s="223">
        <v>1</v>
      </c>
      <c r="EN778" s="244">
        <v>1</v>
      </c>
      <c r="EO778" s="245">
        <v>1</v>
      </c>
      <c r="EP778" s="229">
        <v>1</v>
      </c>
      <c r="EQ778" s="177">
        <v>1</v>
      </c>
      <c r="ER778" s="177">
        <v>1</v>
      </c>
      <c r="ES778" s="177">
        <v>1</v>
      </c>
      <c r="ET778" s="177">
        <v>1</v>
      </c>
      <c r="EU778" s="177">
        <v>1</v>
      </c>
      <c r="EV778" s="177">
        <v>1</v>
      </c>
      <c r="EW778" s="178">
        <v>1</v>
      </c>
      <c r="EX778" s="178">
        <v>1</v>
      </c>
      <c r="EY778" s="178">
        <v>1</v>
      </c>
      <c r="EZ778" s="178">
        <v>1</v>
      </c>
      <c r="FA778" s="178">
        <v>1</v>
      </c>
      <c r="FB778" s="177">
        <v>1</v>
      </c>
      <c r="FC778" s="178">
        <v>1</v>
      </c>
      <c r="FD778" s="178">
        <v>1</v>
      </c>
      <c r="FE778" s="177">
        <v>1</v>
      </c>
      <c r="FF778" s="178">
        <v>1</v>
      </c>
      <c r="FG778" s="178">
        <v>1</v>
      </c>
      <c r="FH778" s="177">
        <v>1</v>
      </c>
      <c r="FI778" s="178">
        <v>1</v>
      </c>
      <c r="FJ778" s="177">
        <v>1</v>
      </c>
      <c r="FK778" s="177">
        <v>1</v>
      </c>
      <c r="FL778" s="177">
        <v>1</v>
      </c>
      <c r="FM778" s="177">
        <v>1</v>
      </c>
      <c r="FN778" s="177">
        <v>1</v>
      </c>
      <c r="FO778" s="177">
        <v>1</v>
      </c>
      <c r="FP778" s="177">
        <v>1</v>
      </c>
      <c r="FQ778" s="177">
        <v>1</v>
      </c>
      <c r="FR778" s="178">
        <v>1</v>
      </c>
      <c r="FS778" s="178">
        <v>1</v>
      </c>
      <c r="FT778" s="178">
        <v>1</v>
      </c>
      <c r="FU778" s="178">
        <v>1</v>
      </c>
      <c r="FV778" s="178">
        <v>1</v>
      </c>
      <c r="FW778" s="178">
        <v>1</v>
      </c>
      <c r="FX778" s="178">
        <v>1</v>
      </c>
      <c r="FY778" s="178">
        <v>1</v>
      </c>
      <c r="FZ778" s="178">
        <v>1</v>
      </c>
      <c r="GA778" s="178">
        <v>1</v>
      </c>
      <c r="GB778" s="178">
        <v>1</v>
      </c>
      <c r="GC778" s="178">
        <v>1</v>
      </c>
      <c r="GD778" s="178">
        <v>1</v>
      </c>
      <c r="GE778" s="178">
        <v>1</v>
      </c>
      <c r="GF778" s="178">
        <v>1</v>
      </c>
      <c r="GG778" s="178">
        <v>1</v>
      </c>
      <c r="GH778" s="178">
        <v>1</v>
      </c>
      <c r="GI778" s="178">
        <v>1</v>
      </c>
      <c r="GJ778" s="178">
        <v>1</v>
      </c>
      <c r="GK778" s="178">
        <v>1</v>
      </c>
      <c r="GL778" s="178">
        <v>1</v>
      </c>
      <c r="GM778" s="178">
        <v>1</v>
      </c>
      <c r="GN778" s="178">
        <v>1</v>
      </c>
      <c r="GO778" s="178">
        <v>1</v>
      </c>
      <c r="GP778" s="178">
        <v>1</v>
      </c>
      <c r="GQ778" s="178">
        <v>1</v>
      </c>
      <c r="GR778" s="178">
        <v>1</v>
      </c>
      <c r="GS778" s="178">
        <v>1</v>
      </c>
      <c r="GT778" s="178">
        <v>1</v>
      </c>
      <c r="GU778" s="178">
        <v>1</v>
      </c>
      <c r="GV778" s="178">
        <v>1</v>
      </c>
      <c r="GW778" s="178">
        <v>1</v>
      </c>
      <c r="GX778" s="178">
        <v>1</v>
      </c>
      <c r="GY778" s="178">
        <v>1</v>
      </c>
      <c r="GZ778" s="178">
        <v>1</v>
      </c>
      <c r="HA778" s="178">
        <v>1</v>
      </c>
      <c r="HB778" s="178">
        <v>1</v>
      </c>
      <c r="HC778" s="178">
        <v>1</v>
      </c>
      <c r="HD778" s="178">
        <v>1</v>
      </c>
      <c r="HE778" s="178">
        <v>1</v>
      </c>
      <c r="HF778" s="178">
        <v>1</v>
      </c>
      <c r="HG778" s="177">
        <v>1</v>
      </c>
      <c r="HH778" s="177">
        <v>1</v>
      </c>
      <c r="HI778" s="178">
        <v>1</v>
      </c>
      <c r="HJ778" s="177">
        <v>2</v>
      </c>
      <c r="HK778" s="177">
        <v>1</v>
      </c>
      <c r="HL778" s="178">
        <v>1</v>
      </c>
      <c r="HM778" s="177">
        <v>1</v>
      </c>
      <c r="HN778" s="177">
        <v>1</v>
      </c>
      <c r="HO778" s="178">
        <v>1</v>
      </c>
      <c r="HP778" s="177">
        <v>1</v>
      </c>
      <c r="HQ778" s="177">
        <v>1</v>
      </c>
      <c r="HR778" s="178">
        <v>1</v>
      </c>
      <c r="HS778" s="177">
        <v>1</v>
      </c>
      <c r="HT778" s="205">
        <v>1</v>
      </c>
      <c r="HU778" s="205">
        <v>1</v>
      </c>
      <c r="HV778" s="205">
        <v>1</v>
      </c>
      <c r="HW778" s="171">
        <v>1</v>
      </c>
    </row>
    <row r="779" spans="1:490">
      <c r="A779" s="156"/>
      <c r="B779" s="210"/>
      <c r="C779" s="210"/>
      <c r="D779" s="210"/>
      <c r="E779" s="210"/>
      <c r="F779" s="210"/>
      <c r="G779" s="210"/>
      <c r="H779" s="210"/>
      <c r="I779" s="210"/>
      <c r="J779" s="210"/>
      <c r="K779" s="210"/>
      <c r="L779" s="210"/>
      <c r="M779" s="210"/>
      <c r="N779" s="210"/>
      <c r="O779" s="210"/>
      <c r="P779" s="210"/>
      <c r="Q779" s="210"/>
      <c r="R779" s="210"/>
      <c r="S779" s="210"/>
      <c r="T779" s="210"/>
      <c r="U779" s="210"/>
      <c r="V779" s="210"/>
      <c r="W779" s="210"/>
      <c r="X779" s="210"/>
      <c r="Y779" s="210"/>
      <c r="Z779" s="210"/>
      <c r="AA779" s="210"/>
      <c r="AB779" s="210"/>
      <c r="AC779" s="210"/>
      <c r="AD779" s="210"/>
      <c r="AE779" s="210"/>
      <c r="AF779" s="210"/>
      <c r="AG779" s="210"/>
      <c r="AH779" s="210"/>
      <c r="AI779" s="210"/>
      <c r="AJ779" s="210"/>
      <c r="AK779" s="210"/>
      <c r="AL779" s="210"/>
      <c r="AM779" s="210"/>
      <c r="AN779" s="210"/>
      <c r="AO779" s="210"/>
      <c r="AP779" s="210"/>
      <c r="AQ779" s="210"/>
      <c r="AR779" s="210"/>
      <c r="AS779" s="210"/>
      <c r="AT779" s="210"/>
      <c r="AU779" s="210"/>
      <c r="AV779" s="210"/>
      <c r="AW779" s="210"/>
      <c r="AX779" s="210"/>
      <c r="AY779" s="210"/>
      <c r="AZ779" s="210"/>
      <c r="BA779" s="210"/>
      <c r="BB779" s="210"/>
      <c r="BC779" s="210"/>
      <c r="BD779" s="210"/>
      <c r="BE779" s="210"/>
      <c r="BF779" s="210"/>
      <c r="BG779" s="210"/>
      <c r="BH779" s="210"/>
      <c r="BI779" s="210"/>
      <c r="BJ779" s="210"/>
      <c r="BK779" s="210"/>
      <c r="BL779" s="210"/>
      <c r="BM779" s="210"/>
      <c r="BN779" s="210"/>
      <c r="BO779" s="210"/>
      <c r="BP779" s="210"/>
      <c r="BQ779" s="210"/>
      <c r="BR779" s="210"/>
      <c r="BS779" s="210"/>
      <c r="BT779" s="210"/>
      <c r="BU779" s="210"/>
      <c r="BV779" s="210"/>
      <c r="BW779" s="210"/>
      <c r="BX779" s="210"/>
      <c r="BY779" s="210"/>
      <c r="BZ779" s="210"/>
      <c r="CA779" s="210"/>
      <c r="CB779" s="210"/>
      <c r="CC779" s="210"/>
      <c r="CD779" s="210"/>
      <c r="CE779" s="210"/>
      <c r="CF779" s="210"/>
      <c r="CG779" s="210"/>
      <c r="CH779" s="210"/>
      <c r="CI779" s="210"/>
      <c r="CJ779" s="210"/>
      <c r="CK779" s="210"/>
      <c r="CL779" s="210"/>
      <c r="CM779" s="210"/>
      <c r="CN779" s="210"/>
      <c r="CO779" s="210"/>
      <c r="CP779" s="210"/>
      <c r="CQ779" s="210"/>
      <c r="CR779" s="210"/>
      <c r="CS779" s="210"/>
      <c r="CT779" s="210"/>
      <c r="CU779" s="210"/>
      <c r="CV779" s="210"/>
      <c r="CW779" s="210"/>
      <c r="CX779" s="210"/>
      <c r="CY779" s="210"/>
      <c r="DA779" s="210"/>
      <c r="DB779" s="210"/>
      <c r="DC779" s="210"/>
      <c r="DD779" s="210"/>
      <c r="DE779" s="210"/>
      <c r="DF779" s="210"/>
      <c r="DG779" s="210"/>
      <c r="DH779" s="210"/>
      <c r="DI779" s="210"/>
      <c r="DJ779" s="210"/>
      <c r="DK779" s="210"/>
      <c r="DL779" s="210"/>
      <c r="DM779" s="210"/>
      <c r="DN779" s="210"/>
      <c r="DO779" s="210"/>
      <c r="DP779" s="210"/>
      <c r="DQ779" s="210"/>
      <c r="DR779" s="210"/>
      <c r="DS779" s="210"/>
      <c r="DT779" s="210"/>
      <c r="DU779" s="210"/>
      <c r="DV779" s="210"/>
      <c r="DW779" s="210"/>
      <c r="DX779" s="210"/>
      <c r="DY779" s="210"/>
      <c r="DZ779" s="210"/>
      <c r="EA779" s="210"/>
      <c r="EB779" s="210"/>
      <c r="EC779" s="210"/>
      <c r="ED779" s="210"/>
      <c r="EE779" s="210"/>
      <c r="EF779" s="210"/>
      <c r="EG779" s="210"/>
      <c r="EH779" s="210"/>
      <c r="EI779" s="210"/>
      <c r="EJ779" s="210"/>
      <c r="EK779" s="210"/>
      <c r="EL779" s="210"/>
      <c r="EM779" s="210"/>
      <c r="EN779" s="210"/>
      <c r="EO779" s="224"/>
      <c r="EP779" s="156"/>
      <c r="EQ779" s="156"/>
      <c r="ER779" s="156"/>
      <c r="ES779" s="156"/>
      <c r="ET779" s="156"/>
      <c r="EU779" s="156"/>
      <c r="EV779" s="156"/>
      <c r="EW779" s="156"/>
      <c r="EX779" s="156"/>
      <c r="EY779" s="156"/>
      <c r="EZ779" s="156"/>
      <c r="FA779" s="156"/>
      <c r="FB779"/>
      <c r="FC779" s="156"/>
      <c r="FD779" s="156"/>
      <c r="FE779" s="156"/>
      <c r="FF779" s="156"/>
      <c r="FG779" s="156"/>
      <c r="FH779" s="156"/>
      <c r="FI779" s="156"/>
      <c r="FJ779" s="156"/>
      <c r="FK779" s="156"/>
      <c r="FL779" s="156"/>
      <c r="FM779" s="156"/>
      <c r="FN779" s="156"/>
      <c r="FO779" s="156"/>
      <c r="FP779" s="156"/>
      <c r="FQ779" s="156"/>
      <c r="FR779" s="156"/>
      <c r="FS779" s="156"/>
      <c r="FT779" s="156"/>
      <c r="FU779" s="156"/>
      <c r="FV779" s="156"/>
      <c r="FW779" s="156"/>
      <c r="FX779" s="156"/>
      <c r="FY779" s="156"/>
      <c r="FZ779" s="156"/>
      <c r="GA779"/>
      <c r="GB779"/>
      <c r="GC779"/>
      <c r="GD779"/>
      <c r="GE779"/>
      <c r="GF779" s="156"/>
      <c r="GG779" s="156"/>
      <c r="GH779" s="156"/>
      <c r="GI779" s="156"/>
      <c r="GJ779" s="156"/>
      <c r="GK779" s="156"/>
      <c r="GL779" s="156"/>
      <c r="GM779" s="156"/>
      <c r="GN779" s="156"/>
      <c r="GO779" s="156"/>
      <c r="GP779" s="156"/>
      <c r="GQ779" s="156"/>
      <c r="GR779" s="156"/>
      <c r="GS779" s="156"/>
      <c r="GT779" s="156"/>
      <c r="GU779" s="156"/>
      <c r="GV779" s="156"/>
      <c r="GW779" s="156"/>
      <c r="GX779" s="156"/>
      <c r="GY779" s="156"/>
      <c r="GZ779" s="156"/>
      <c r="HA779" s="156"/>
      <c r="HB779" s="156"/>
      <c r="HC779" s="156"/>
      <c r="HD779" s="156"/>
      <c r="HE779" s="156"/>
      <c r="HF779" s="156"/>
      <c r="HG779" s="156"/>
      <c r="HH779" s="156"/>
      <c r="HI779" s="156"/>
      <c r="HJ779" s="156"/>
      <c r="HK779" s="156"/>
      <c r="HL779" s="156"/>
      <c r="HM779" s="156"/>
      <c r="HN779" s="156"/>
      <c r="HO779" s="156"/>
      <c r="HP779" s="156"/>
      <c r="HQ779" s="156"/>
      <c r="HR779" s="175"/>
      <c r="HS779" s="175"/>
      <c r="HT779" s="175"/>
      <c r="HU779" s="175"/>
      <c r="HV779" s="175"/>
      <c r="HW779" s="175"/>
      <c r="HX779" s="175"/>
      <c r="HY779" s="175"/>
      <c r="HZ779" s="175"/>
      <c r="IA779" s="175"/>
      <c r="IB779" s="175"/>
      <c r="IC779" s="175"/>
      <c r="ID779" s="175"/>
      <c r="IE779" s="175"/>
      <c r="IF779" s="175"/>
      <c r="IG779" s="175"/>
      <c r="IH779" s="175"/>
      <c r="II779" s="175"/>
      <c r="IJ779" s="175"/>
      <c r="IK779" s="175"/>
      <c r="IL779" s="175"/>
      <c r="IM779" s="175"/>
      <c r="IN779" s="175"/>
      <c r="IO779" s="175"/>
      <c r="IP779" s="175"/>
      <c r="IQ779" s="175"/>
      <c r="IR779" s="175"/>
      <c r="IS779" s="175"/>
      <c r="IT779" s="175"/>
      <c r="IU779" s="175"/>
      <c r="IV779" s="175"/>
      <c r="IW779" s="175"/>
      <c r="IX779" s="175"/>
      <c r="IY779" s="175"/>
      <c r="IZ779" s="175"/>
      <c r="JA779" s="175"/>
      <c r="JB779" s="175"/>
      <c r="JC779" s="175"/>
      <c r="JD779" s="175"/>
      <c r="JE779" s="175"/>
      <c r="JF779" s="175"/>
      <c r="JG779" s="175"/>
      <c r="JH779" s="175"/>
      <c r="JI779" s="175"/>
      <c r="JJ779" s="175"/>
      <c r="JK779" s="175"/>
      <c r="JL779" s="175"/>
      <c r="JM779" s="175"/>
      <c r="JN779" s="175"/>
      <c r="JO779" s="175"/>
      <c r="JP779" s="175"/>
      <c r="JQ779" s="175"/>
      <c r="JR779" s="175"/>
      <c r="JS779" s="175"/>
      <c r="JT779" s="175"/>
      <c r="JU779" s="175"/>
      <c r="JV779" s="175"/>
      <c r="JW779" s="175"/>
      <c r="JX779" s="175"/>
      <c r="JY779" s="175"/>
      <c r="JZ779" s="175"/>
      <c r="KA779" s="175"/>
      <c r="KB779" s="175"/>
      <c r="KC779" s="175"/>
      <c r="KD779" s="175"/>
      <c r="KE779" s="175"/>
      <c r="KF779" s="175"/>
      <c r="KG779" s="175"/>
      <c r="KH779" s="175"/>
      <c r="KI779" s="175"/>
      <c r="KJ779" s="175"/>
      <c r="KK779" s="175"/>
      <c r="KL779" s="175"/>
      <c r="KM779" s="175"/>
      <c r="KN779" s="175"/>
      <c r="KO779" s="175"/>
      <c r="KP779" s="175"/>
      <c r="KQ779" s="175"/>
      <c r="KR779" s="175"/>
      <c r="KS779" s="175"/>
      <c r="KT779" s="175"/>
      <c r="KU779" s="175"/>
      <c r="KV779" s="175"/>
      <c r="KW779" s="175"/>
      <c r="KX779" s="175"/>
      <c r="KY779" s="175"/>
      <c r="KZ779" s="175"/>
      <c r="LA779" s="175"/>
      <c r="LB779" s="175"/>
      <c r="LC779" s="175"/>
      <c r="LD779" s="175"/>
      <c r="LE779" s="175"/>
      <c r="LF779" s="175"/>
      <c r="LG779" s="175"/>
      <c r="LH779" s="175"/>
      <c r="LI779" s="175"/>
      <c r="LJ779" s="175"/>
      <c r="LK779" s="175"/>
      <c r="LL779" s="175"/>
      <c r="LM779" s="175"/>
      <c r="LN779" s="175"/>
      <c r="LO779" s="175"/>
      <c r="LP779" s="175"/>
      <c r="LQ779" s="175"/>
      <c r="LR779" s="175"/>
      <c r="LS779" s="175"/>
      <c r="LT779" s="175"/>
      <c r="LU779" s="175"/>
      <c r="LV779" s="175"/>
      <c r="LW779" s="175"/>
      <c r="LX779" s="175"/>
      <c r="LY779" s="175"/>
      <c r="LZ779" s="175"/>
      <c r="MA779" s="175"/>
      <c r="MB779" s="175"/>
      <c r="MC779" s="175"/>
      <c r="MD779" s="175"/>
      <c r="ME779" s="175"/>
      <c r="MF779" s="175"/>
      <c r="MG779" s="175"/>
      <c r="MH779" s="175"/>
      <c r="MI779" s="175"/>
      <c r="MJ779" s="175"/>
      <c r="MK779" s="175"/>
      <c r="ML779" s="175"/>
      <c r="MM779" s="175"/>
      <c r="MN779" s="175"/>
      <c r="MO779" s="175"/>
      <c r="MP779" s="175"/>
      <c r="MQ779" s="175"/>
      <c r="MR779" s="175"/>
      <c r="MS779" s="175"/>
      <c r="MT779" s="175"/>
      <c r="MU779" s="175"/>
      <c r="MV779" s="175"/>
      <c r="MW779" s="175"/>
      <c r="MX779" s="175"/>
      <c r="MY779" s="175"/>
      <c r="MZ779" s="175"/>
      <c r="NA779" s="175"/>
      <c r="NB779" s="175"/>
      <c r="NC779" s="175"/>
      <c r="ND779" s="175"/>
      <c r="NE779" s="175"/>
      <c r="NF779" s="175"/>
      <c r="NG779" s="175"/>
      <c r="NH779" s="175"/>
      <c r="NI779" s="175"/>
      <c r="NJ779" s="175"/>
      <c r="NK779" s="175"/>
      <c r="NL779" s="175"/>
      <c r="NM779" s="175"/>
      <c r="NN779" s="175"/>
      <c r="NO779" s="175"/>
      <c r="NP779" s="175"/>
      <c r="NQ779" s="175"/>
      <c r="NR779" s="175"/>
      <c r="NS779" s="175"/>
      <c r="NT779" s="175"/>
      <c r="NU779" s="175"/>
      <c r="NV779" s="175"/>
      <c r="NW779" s="175"/>
      <c r="NX779" s="175"/>
      <c r="NY779" s="175"/>
      <c r="NZ779" s="175"/>
      <c r="OA779" s="175"/>
      <c r="OB779" s="175"/>
      <c r="OC779" s="175"/>
      <c r="OD779" s="175"/>
      <c r="OE779" s="175"/>
      <c r="OF779" s="175"/>
      <c r="OG779" s="175"/>
      <c r="OH779" s="175"/>
      <c r="OI779" s="175"/>
      <c r="OJ779" s="175"/>
      <c r="OK779" s="175"/>
      <c r="OL779" s="175"/>
      <c r="OM779" s="175"/>
      <c r="ON779" s="175"/>
      <c r="OO779" s="175"/>
      <c r="OP779" s="175"/>
      <c r="OQ779" s="175"/>
      <c r="OR779" s="175"/>
      <c r="OS779" s="175"/>
      <c r="OT779" s="175"/>
      <c r="OU779" s="175"/>
      <c r="OV779" s="175"/>
      <c r="OW779" s="175"/>
      <c r="OX779" s="175"/>
      <c r="OY779" s="175"/>
      <c r="OZ779" s="175"/>
      <c r="PA779" s="175"/>
      <c r="PB779" s="175"/>
      <c r="PC779" s="175"/>
      <c r="PD779" s="175"/>
      <c r="PE779" s="175"/>
      <c r="PF779" s="175"/>
      <c r="PG779" s="175"/>
      <c r="PH779" s="175"/>
      <c r="PI779" s="175"/>
      <c r="PJ779" s="175"/>
      <c r="PK779" s="175"/>
      <c r="PL779" s="175"/>
      <c r="PM779" s="175"/>
      <c r="PN779" s="175"/>
      <c r="PO779" s="175"/>
      <c r="PP779" s="175"/>
      <c r="PQ779" s="175"/>
      <c r="PR779" s="175"/>
      <c r="PS779" s="175"/>
      <c r="PT779" s="175"/>
      <c r="PU779" s="175"/>
      <c r="PV779" s="175"/>
      <c r="PW779" s="175"/>
      <c r="PX779" s="175"/>
      <c r="PY779" s="175"/>
      <c r="PZ779" s="175"/>
      <c r="QA779" s="175"/>
      <c r="QB779" s="175"/>
      <c r="QC779" s="175"/>
      <c r="QD779" s="175"/>
      <c r="QE779" s="175"/>
      <c r="QF779" s="175"/>
      <c r="QG779" s="175"/>
      <c r="QH779" s="175"/>
      <c r="QI779" s="175"/>
      <c r="QJ779" s="175"/>
      <c r="QK779" s="175"/>
      <c r="QL779" s="175"/>
      <c r="QM779" s="175"/>
      <c r="QN779" s="175"/>
      <c r="QO779" s="175"/>
      <c r="QP779" s="175"/>
      <c r="QQ779" s="175"/>
      <c r="QR779" s="175"/>
      <c r="QS779" s="175"/>
      <c r="QT779" s="175"/>
      <c r="QU779" s="175"/>
      <c r="QV779" s="175"/>
      <c r="QW779" s="175"/>
      <c r="QX779" s="175"/>
      <c r="QY779" s="175"/>
      <c r="QZ779" s="175"/>
      <c r="RA779" s="175"/>
      <c r="RB779" s="175"/>
      <c r="RC779" s="175"/>
      <c r="RD779" s="175"/>
      <c r="RE779" s="175"/>
      <c r="RF779" s="175"/>
      <c r="RG779" s="175"/>
      <c r="RH779" s="175"/>
      <c r="RI779" s="175"/>
      <c r="RJ779" s="175"/>
      <c r="RK779" s="175"/>
      <c r="RL779" s="175"/>
      <c r="RM779" s="175"/>
      <c r="RN779" s="175"/>
      <c r="RO779" s="175"/>
      <c r="RP779" s="175"/>
      <c r="RQ779" s="175"/>
      <c r="RR779" s="175"/>
      <c r="RS779" s="175"/>
      <c r="RT779" s="175"/>
      <c r="RU779" s="175"/>
      <c r="RV779" s="175"/>
    </row>
    <row r="780" spans="1:490" s="12" customFormat="1">
      <c r="A780" s="7" t="s">
        <v>7</v>
      </c>
      <c r="B780" s="210"/>
      <c r="C780" s="210"/>
      <c r="D780" s="210"/>
      <c r="E780" s="210"/>
      <c r="F780" s="210"/>
      <c r="G780" s="210"/>
      <c r="H780" s="210"/>
      <c r="I780" s="210"/>
      <c r="J780" s="210"/>
      <c r="K780" s="210"/>
      <c r="L780" s="210"/>
      <c r="M780" s="210"/>
      <c r="N780" s="210"/>
      <c r="O780" s="210"/>
      <c r="P780" s="210"/>
      <c r="Q780" s="210"/>
      <c r="R780" s="210"/>
      <c r="S780" s="210"/>
      <c r="T780" s="210"/>
      <c r="U780" s="210"/>
      <c r="V780" s="210"/>
      <c r="W780" s="210"/>
      <c r="X780" s="210"/>
      <c r="Y780" s="210"/>
      <c r="Z780" s="210"/>
      <c r="AA780" s="210"/>
      <c r="AB780" s="210"/>
      <c r="AC780" s="210"/>
      <c r="AD780" s="210"/>
      <c r="AE780" s="210"/>
      <c r="AF780" s="210"/>
      <c r="AG780" s="210"/>
      <c r="AH780" s="210"/>
      <c r="AI780" s="210"/>
      <c r="AJ780" s="210"/>
      <c r="AK780" s="210"/>
      <c r="AL780" s="210"/>
      <c r="AM780" s="210"/>
      <c r="AN780" s="210"/>
      <c r="AO780" s="210"/>
      <c r="AP780" s="210"/>
      <c r="AQ780" s="210"/>
      <c r="AR780" s="210"/>
      <c r="AS780" s="210"/>
      <c r="AT780" s="210"/>
      <c r="AU780" s="210"/>
      <c r="AV780" s="210"/>
      <c r="AW780" s="210"/>
      <c r="AX780" s="210"/>
      <c r="AY780" s="210"/>
      <c r="AZ780" s="210"/>
      <c r="BA780" s="210"/>
      <c r="BB780" s="210"/>
      <c r="BC780" s="210"/>
      <c r="BD780" s="210"/>
      <c r="BE780" s="210"/>
      <c r="BF780" s="210"/>
      <c r="BG780" s="210"/>
      <c r="BH780" s="210"/>
      <c r="BI780" s="210"/>
      <c r="BJ780" s="210"/>
      <c r="BK780" s="210"/>
      <c r="BL780" s="210"/>
      <c r="BM780" s="210"/>
      <c r="BN780" s="210"/>
      <c r="BO780" s="210"/>
      <c r="BP780" s="210"/>
      <c r="BQ780" s="210"/>
      <c r="BR780" s="210"/>
      <c r="BS780" s="210"/>
      <c r="BT780" s="210"/>
      <c r="BU780" s="210"/>
      <c r="BV780" s="210"/>
      <c r="BW780" s="210"/>
      <c r="BX780" s="210"/>
      <c r="BY780" s="210"/>
      <c r="BZ780" s="210"/>
      <c r="CA780" s="210"/>
      <c r="CB780" s="210"/>
      <c r="CC780" s="210"/>
      <c r="CD780" s="210"/>
      <c r="CE780" s="210"/>
      <c r="CF780" s="210"/>
      <c r="CG780" s="210"/>
      <c r="CH780" s="210"/>
      <c r="CI780" s="210"/>
      <c r="CJ780" s="210"/>
      <c r="CK780" s="210"/>
      <c r="CL780" s="210"/>
      <c r="CM780" s="210"/>
      <c r="CN780" s="210"/>
      <c r="CO780" s="210"/>
      <c r="CP780" s="210"/>
      <c r="CQ780" s="210"/>
      <c r="CR780" s="210"/>
      <c r="CS780" s="210"/>
      <c r="CT780" s="210"/>
      <c r="CU780" s="210"/>
      <c r="CV780" s="210"/>
      <c r="CW780" s="210"/>
      <c r="CX780" s="210"/>
      <c r="CY780" s="210"/>
      <c r="CZ780" s="210"/>
      <c r="DA780" s="210"/>
      <c r="DB780" s="210"/>
      <c r="DC780" s="210"/>
      <c r="DD780" s="210"/>
      <c r="DE780" s="210"/>
      <c r="DF780" s="210"/>
      <c r="DG780" s="210"/>
      <c r="DH780" s="210"/>
      <c r="DI780" s="210"/>
      <c r="DJ780" s="210"/>
      <c r="DK780" s="210"/>
      <c r="DL780" s="210"/>
      <c r="DM780" s="210"/>
      <c r="DN780" s="210"/>
      <c r="DO780" s="210"/>
      <c r="DP780" s="210"/>
      <c r="DQ780" s="210"/>
      <c r="DR780" s="210"/>
      <c r="DS780" s="210"/>
      <c r="DT780" s="210"/>
      <c r="DU780" s="210"/>
      <c r="DV780" s="210"/>
      <c r="DW780" s="210"/>
      <c r="DX780" s="210"/>
      <c r="DY780" s="210"/>
      <c r="DZ780" s="210"/>
      <c r="EA780" s="210"/>
      <c r="EB780" s="210"/>
      <c r="EC780" s="210"/>
      <c r="ED780" s="210"/>
      <c r="EE780" s="210"/>
      <c r="EF780" s="210"/>
      <c r="EG780" s="210"/>
      <c r="EH780" s="210"/>
      <c r="EI780" s="210"/>
      <c r="EJ780" s="210"/>
      <c r="EK780" s="210"/>
      <c r="EL780" s="210"/>
      <c r="EM780" s="210"/>
      <c r="EN780" s="210"/>
      <c r="EO780" s="224"/>
      <c r="EP780" s="7"/>
      <c r="EQ780" s="7"/>
      <c r="ER780" s="7"/>
      <c r="ES780" s="7"/>
      <c r="ET780" s="7"/>
      <c r="EU780" s="7"/>
      <c r="EV780" s="7"/>
      <c r="EW780" s="7"/>
      <c r="EX780" s="7"/>
      <c r="EY780" s="7"/>
      <c r="EZ780" s="7"/>
      <c r="FA780" s="7"/>
      <c r="FB780" s="7"/>
      <c r="FC780" s="7"/>
      <c r="FD780" s="7"/>
      <c r="FE780" s="7"/>
      <c r="FF780" s="7"/>
      <c r="FG780" s="7"/>
      <c r="FH780" s="7"/>
      <c r="FI780" s="7"/>
      <c r="FJ780" s="7"/>
      <c r="FK780" s="7"/>
      <c r="FL780" s="7"/>
      <c r="FM780" s="7"/>
      <c r="FN780" s="7"/>
      <c r="FO780" s="7"/>
      <c r="FP780" s="7"/>
      <c r="FQ780" s="7"/>
      <c r="FR780" s="7"/>
      <c r="FS780" s="7"/>
      <c r="FT780" s="7"/>
      <c r="FU780" s="7"/>
      <c r="FV780" s="7"/>
      <c r="FW780" s="7"/>
      <c r="FX780" s="7"/>
      <c r="FY780" s="7"/>
      <c r="FZ780" s="7"/>
      <c r="GA780" s="7"/>
      <c r="GB780" s="7"/>
      <c r="GC780" s="7"/>
      <c r="GD780" s="7"/>
      <c r="GE780" s="7"/>
      <c r="GF780" s="7"/>
      <c r="GG780" s="7"/>
      <c r="GH780" s="7"/>
      <c r="GI780" s="7"/>
      <c r="GJ780" s="7"/>
      <c r="GK780" s="7"/>
      <c r="GL780" s="7"/>
      <c r="GM780" s="7"/>
      <c r="GN780" s="7"/>
      <c r="GO780" s="7"/>
      <c r="GP780" s="7"/>
      <c r="GQ780" s="7"/>
      <c r="GR780" s="7"/>
      <c r="GS780" s="7"/>
      <c r="GT780" s="7"/>
      <c r="GU780" s="7"/>
      <c r="GV780" s="7"/>
      <c r="GW780" s="7"/>
      <c r="GX780" s="7"/>
      <c r="GY780" s="7"/>
      <c r="GZ780" s="7"/>
      <c r="HA780" s="7"/>
      <c r="HB780" s="7"/>
      <c r="HC780" s="7"/>
      <c r="HD780" s="7"/>
      <c r="HE780" s="7"/>
      <c r="HF780" s="7"/>
      <c r="HG780" s="7"/>
      <c r="HH780" s="7"/>
      <c r="HI780" s="7"/>
      <c r="HJ780" s="7"/>
      <c r="HK780" s="7"/>
      <c r="HL780" s="7"/>
      <c r="HM780" s="7"/>
      <c r="HN780" s="24"/>
      <c r="HO780" s="24"/>
      <c r="HP780" s="124"/>
      <c r="HQ780" s="24"/>
      <c r="HS780" s="188"/>
      <c r="HT780" s="143"/>
      <c r="HU780" s="144"/>
      <c r="HV780" s="188"/>
      <c r="HW780" s="143"/>
      <c r="HX780" s="188"/>
      <c r="HY780" s="143"/>
      <c r="HZ780" s="188"/>
      <c r="IA780" s="143"/>
      <c r="IB780" s="144"/>
      <c r="IC780" s="188"/>
      <c r="ID780" s="143"/>
      <c r="IE780" s="188"/>
      <c r="IF780" s="143"/>
      <c r="IG780" s="188"/>
      <c r="IH780" s="143"/>
      <c r="II780" s="144"/>
      <c r="IJ780" s="188"/>
      <c r="IK780" s="143"/>
      <c r="IL780" s="188"/>
      <c r="IM780" s="143"/>
      <c r="IN780" s="188"/>
      <c r="IO780" s="143"/>
      <c r="IP780" s="144"/>
      <c r="IQ780" s="188"/>
      <c r="IR780" s="143"/>
      <c r="IS780" s="188"/>
      <c r="IT780" s="143"/>
      <c r="IU780" s="188"/>
      <c r="IV780" s="143"/>
      <c r="IW780" s="144"/>
      <c r="IX780" s="188"/>
      <c r="IY780" s="143"/>
      <c r="IZ780" s="188"/>
      <c r="JA780" s="143"/>
      <c r="JB780" s="188"/>
      <c r="JC780" s="143"/>
      <c r="JD780" s="144"/>
      <c r="JE780" s="188"/>
      <c r="JF780" s="143"/>
      <c r="JG780" s="188"/>
      <c r="JH780" s="143"/>
      <c r="JI780" s="188"/>
      <c r="JJ780" s="143"/>
      <c r="JK780" s="144"/>
      <c r="JL780" s="188"/>
      <c r="JM780" s="143"/>
      <c r="JN780" s="188"/>
      <c r="JO780" s="143"/>
      <c r="JP780" s="188"/>
      <c r="JQ780" s="143"/>
      <c r="JR780" s="144"/>
      <c r="JS780" s="188"/>
      <c r="JT780" s="143"/>
      <c r="JU780" s="188"/>
      <c r="JV780" s="143"/>
      <c r="JW780" s="188"/>
      <c r="JX780" s="143"/>
      <c r="JY780" s="144"/>
      <c r="JZ780" s="188"/>
      <c r="KA780" s="143"/>
      <c r="KB780" s="188"/>
      <c r="KC780" s="143"/>
      <c r="KD780" s="188"/>
      <c r="KE780" s="143"/>
      <c r="KF780" s="144"/>
      <c r="KG780" s="188"/>
      <c r="KH780" s="143"/>
      <c r="KI780" s="188"/>
      <c r="KJ780" s="143"/>
      <c r="KK780" s="188"/>
      <c r="KL780" s="143"/>
      <c r="KM780" s="144"/>
      <c r="KN780" s="188"/>
      <c r="KO780" s="143"/>
      <c r="KP780" s="188"/>
      <c r="KQ780" s="143"/>
      <c r="KR780" s="188"/>
      <c r="KS780" s="143"/>
      <c r="KT780" s="144"/>
      <c r="KU780" s="188"/>
      <c r="KV780" s="143"/>
      <c r="KW780" s="188"/>
      <c r="KX780" s="143"/>
      <c r="KY780" s="188"/>
      <c r="KZ780" s="143"/>
      <c r="LA780" s="144"/>
      <c r="LB780" s="188"/>
      <c r="LC780" s="143"/>
      <c r="LD780" s="188"/>
      <c r="LE780" s="143"/>
      <c r="LF780" s="188"/>
      <c r="LG780" s="143"/>
      <c r="LH780" s="144"/>
      <c r="LI780" s="188"/>
      <c r="LJ780" s="143"/>
      <c r="LK780" s="188"/>
      <c r="LL780" s="143"/>
      <c r="LM780" s="188"/>
      <c r="LN780" s="143"/>
      <c r="LO780" s="144"/>
      <c r="LP780" s="188"/>
      <c r="LQ780" s="143"/>
      <c r="LR780" s="188"/>
      <c r="LS780" s="143"/>
      <c r="LT780" s="188"/>
      <c r="LU780" s="143"/>
      <c r="LV780" s="144"/>
      <c r="LW780" s="188"/>
      <c r="LX780" s="143"/>
      <c r="LY780" s="188"/>
      <c r="LZ780" s="143"/>
      <c r="MA780" s="188"/>
      <c r="MB780" s="143"/>
      <c r="MC780" s="144"/>
      <c r="MD780" s="188"/>
      <c r="ME780" s="143"/>
      <c r="MF780" s="188"/>
      <c r="MG780" s="143"/>
      <c r="MH780" s="188"/>
      <c r="MI780" s="143"/>
      <c r="MJ780" s="144"/>
      <c r="MK780" s="188"/>
      <c r="ML780" s="143"/>
      <c r="MM780" s="188"/>
      <c r="MN780" s="143"/>
      <c r="MO780" s="188"/>
      <c r="MP780" s="143"/>
      <c r="MQ780" s="144"/>
      <c r="MR780" s="188"/>
      <c r="MS780" s="143"/>
      <c r="MT780" s="188"/>
      <c r="MU780" s="143"/>
      <c r="MV780" s="188"/>
      <c r="MW780" s="143"/>
      <c r="MX780" s="144"/>
      <c r="MY780" s="188"/>
      <c r="MZ780" s="143"/>
      <c r="NA780" s="188"/>
      <c r="NB780" s="143"/>
      <c r="NC780" s="188"/>
      <c r="ND780" s="143"/>
      <c r="NE780" s="144"/>
      <c r="NF780" s="188"/>
      <c r="NG780" s="143"/>
      <c r="NH780" s="188"/>
      <c r="NI780" s="143"/>
      <c r="NJ780" s="188"/>
      <c r="NK780" s="143"/>
      <c r="NL780" s="144"/>
      <c r="NM780" s="188"/>
      <c r="NN780" s="143"/>
      <c r="NO780" s="188"/>
      <c r="NP780" s="143"/>
      <c r="NQ780" s="188"/>
      <c r="NR780" s="143"/>
      <c r="NS780" s="144"/>
      <c r="NT780" s="188"/>
      <c r="NU780" s="143"/>
      <c r="NV780" s="188"/>
      <c r="NW780" s="143"/>
      <c r="NX780" s="188"/>
      <c r="NY780" s="143"/>
      <c r="NZ780" s="144"/>
      <c r="OA780" s="188"/>
      <c r="OB780" s="143"/>
      <c r="OC780" s="188"/>
      <c r="OD780" s="143"/>
      <c r="OE780" s="188"/>
      <c r="OF780" s="143"/>
      <c r="OG780" s="144"/>
      <c r="OH780" s="188"/>
      <c r="OI780" s="143"/>
      <c r="OJ780" s="188"/>
      <c r="OK780" s="143"/>
      <c r="OL780" s="188"/>
      <c r="OM780" s="143"/>
      <c r="ON780" s="144"/>
      <c r="OO780" s="188"/>
      <c r="OP780" s="143"/>
      <c r="OQ780" s="188"/>
      <c r="OR780" s="143"/>
      <c r="OS780" s="188"/>
      <c r="OT780" s="143"/>
      <c r="OU780" s="144"/>
      <c r="OV780" s="188"/>
      <c r="OW780" s="143"/>
      <c r="OX780" s="188"/>
      <c r="OY780" s="143"/>
      <c r="OZ780" s="188"/>
      <c r="PA780" s="143"/>
      <c r="PB780" s="144"/>
      <c r="PC780" s="188"/>
      <c r="PD780" s="143"/>
      <c r="PE780" s="188"/>
      <c r="PF780" s="143"/>
      <c r="PG780" s="188"/>
      <c r="PH780" s="143"/>
      <c r="PI780" s="144"/>
      <c r="PJ780" s="188"/>
      <c r="PK780" s="143"/>
      <c r="PL780" s="188"/>
      <c r="PM780" s="143"/>
      <c r="PN780" s="188"/>
      <c r="PO780" s="143"/>
      <c r="PP780" s="144"/>
      <c r="PQ780" s="188"/>
      <c r="PR780" s="143"/>
      <c r="PS780" s="188"/>
      <c r="PT780" s="143"/>
      <c r="PU780" s="188"/>
      <c r="PV780" s="143"/>
      <c r="PW780" s="144"/>
      <c r="PX780" s="188"/>
      <c r="PY780" s="143"/>
      <c r="PZ780" s="188"/>
      <c r="QA780" s="143"/>
      <c r="QB780" s="188"/>
      <c r="QC780" s="143"/>
      <c r="QD780" s="144"/>
      <c r="QE780" s="188"/>
      <c r="QF780" s="143"/>
      <c r="QG780" s="188"/>
      <c r="QH780" s="143"/>
      <c r="QI780" s="188"/>
      <c r="QJ780" s="143"/>
      <c r="QK780" s="144"/>
      <c r="QL780" s="188"/>
      <c r="QM780" s="143"/>
      <c r="QN780" s="188"/>
      <c r="QO780" s="143"/>
      <c r="QP780" s="188"/>
      <c r="QQ780" s="143"/>
      <c r="QR780" s="144"/>
      <c r="QS780" s="188"/>
      <c r="QT780" s="143"/>
      <c r="QU780" s="188"/>
      <c r="QV780" s="143"/>
      <c r="QW780" s="188"/>
      <c r="QX780" s="143"/>
      <c r="QY780" s="144"/>
      <c r="QZ780" s="188"/>
      <c r="RA780" s="143"/>
      <c r="RB780" s="188"/>
      <c r="RC780" s="143"/>
      <c r="RD780" s="188"/>
      <c r="RE780" s="143"/>
      <c r="RF780" s="144"/>
      <c r="RG780" s="188"/>
      <c r="RH780" s="143"/>
      <c r="RI780" s="188"/>
      <c r="RJ780" s="143"/>
      <c r="RK780" s="188"/>
      <c r="RL780" s="143"/>
      <c r="RM780" s="144"/>
      <c r="RN780" s="188"/>
      <c r="RO780" s="143"/>
      <c r="RP780" s="188"/>
      <c r="RQ780" s="143"/>
      <c r="RR780" s="188"/>
      <c r="RS780" s="143"/>
      <c r="RT780" s="144"/>
      <c r="RU780" s="188"/>
      <c r="RV780" s="143"/>
    </row>
    <row r="781" spans="1:490" s="12" customFormat="1">
      <c r="A781" s="122" t="s">
        <v>19</v>
      </c>
      <c r="B781" s="124" t="s">
        <v>23</v>
      </c>
      <c r="C781" s="124"/>
      <c r="D781" s="124"/>
      <c r="E781" s="124"/>
      <c r="F781" s="124"/>
      <c r="G781" s="124"/>
      <c r="H781" s="124"/>
      <c r="I781" s="124"/>
      <c r="J781" s="124"/>
      <c r="K781" s="124"/>
      <c r="L781" s="124"/>
      <c r="M781" s="124"/>
      <c r="N781" s="124"/>
      <c r="O781" s="124"/>
      <c r="P781" s="124"/>
      <c r="Q781" s="124"/>
      <c r="R781" s="124"/>
      <c r="S781" s="124"/>
      <c r="T781" s="124"/>
      <c r="U781" s="124"/>
      <c r="V781" s="124"/>
      <c r="W781" s="124"/>
      <c r="X781" s="124"/>
      <c r="Y781" s="124"/>
      <c r="Z781" s="124"/>
      <c r="AA781" s="124"/>
      <c r="AB781" s="124"/>
      <c r="AC781" s="124"/>
      <c r="AD781" s="124"/>
      <c r="AE781" s="124"/>
      <c r="AF781" s="124"/>
      <c r="AG781" s="124"/>
      <c r="AH781" s="124"/>
      <c r="AI781" s="124"/>
      <c r="AJ781" s="124"/>
      <c r="AK781" s="124"/>
      <c r="AL781" s="124"/>
      <c r="AM781" s="124"/>
      <c r="AN781" s="124"/>
      <c r="AO781" s="124"/>
      <c r="AP781" s="124"/>
      <c r="AQ781" s="124"/>
      <c r="AR781" s="124"/>
      <c r="AS781" s="124"/>
      <c r="AT781" s="124"/>
      <c r="AU781" s="124"/>
      <c r="AV781" s="124"/>
      <c r="AW781" s="124"/>
      <c r="AX781" s="124"/>
      <c r="AY781" s="124"/>
      <c r="AZ781" s="124"/>
      <c r="BA781" s="124"/>
      <c r="BB781" s="124"/>
      <c r="BC781" s="124"/>
      <c r="BD781" s="124"/>
      <c r="BE781" s="124"/>
      <c r="BF781" s="124"/>
      <c r="BG781" s="124"/>
      <c r="BH781" s="124"/>
      <c r="BI781" s="124"/>
      <c r="BJ781" s="124"/>
      <c r="BK781" s="124"/>
      <c r="BL781" s="124"/>
      <c r="BM781" s="124"/>
      <c r="BN781" s="124"/>
      <c r="BO781" s="124"/>
      <c r="BP781" s="124"/>
      <c r="BQ781" s="124"/>
      <c r="BR781" s="124"/>
      <c r="BS781" s="124"/>
      <c r="BT781" s="124"/>
      <c r="BU781" s="124"/>
      <c r="BV781" s="124"/>
      <c r="BW781" s="124"/>
      <c r="BX781" s="124"/>
      <c r="BY781" s="124"/>
      <c r="BZ781" s="124"/>
      <c r="CA781" s="124"/>
      <c r="CB781" s="124"/>
      <c r="CC781" s="124"/>
      <c r="CD781" s="124"/>
      <c r="CE781" s="124"/>
      <c r="CF781" s="124"/>
      <c r="CG781" s="124"/>
      <c r="CH781" s="124"/>
      <c r="CI781" s="124"/>
      <c r="CJ781" s="124"/>
      <c r="CK781" s="124"/>
      <c r="CL781" s="124"/>
      <c r="CM781" s="124"/>
      <c r="CN781" s="124"/>
      <c r="CO781" s="124"/>
      <c r="CP781" s="124"/>
      <c r="CQ781" s="124"/>
      <c r="CR781" s="124"/>
      <c r="CS781" s="124"/>
      <c r="CT781" s="124"/>
      <c r="CU781" s="124"/>
      <c r="CV781" s="124"/>
      <c r="CW781" s="124"/>
      <c r="CX781" s="124"/>
      <c r="CY781" s="124"/>
      <c r="CZ781" s="124"/>
      <c r="DA781" s="124"/>
      <c r="DB781" s="124"/>
      <c r="DC781" s="124"/>
      <c r="DD781" s="124"/>
      <c r="DE781" s="124"/>
      <c r="DF781" s="124"/>
      <c r="DG781" s="124"/>
      <c r="DH781" s="124"/>
      <c r="DI781" s="124"/>
      <c r="DJ781" s="124"/>
      <c r="DK781" s="124"/>
      <c r="DL781" s="124"/>
      <c r="DM781" s="124"/>
      <c r="DN781" s="124"/>
      <c r="DO781" s="124"/>
      <c r="DP781" s="124"/>
      <c r="DQ781" s="124"/>
      <c r="DR781" s="124"/>
      <c r="DS781" s="124"/>
      <c r="DT781" s="124"/>
      <c r="DU781" s="124"/>
      <c r="DV781" s="124"/>
      <c r="DW781" s="124"/>
      <c r="DX781" s="124"/>
      <c r="DY781" s="124"/>
      <c r="DZ781" s="124"/>
      <c r="EA781" s="124"/>
      <c r="EB781" s="124"/>
      <c r="EC781" s="124"/>
      <c r="ED781" s="124"/>
      <c r="EE781" s="124"/>
      <c r="EF781" s="124"/>
      <c r="EG781" s="124"/>
      <c r="EH781" s="124"/>
      <c r="EI781" s="124"/>
      <c r="EJ781" s="211"/>
      <c r="EK781" s="211"/>
      <c r="EL781" s="211"/>
      <c r="EM781" s="211"/>
      <c r="EN781" s="211"/>
      <c r="EO781" s="224"/>
      <c r="EP781" s="122"/>
      <c r="EQ781" s="122"/>
      <c r="ER781" s="122"/>
      <c r="ES781" s="122"/>
      <c r="ET781" s="122"/>
      <c r="EU781" s="122"/>
      <c r="EV781" s="122"/>
      <c r="EX781" s="122"/>
      <c r="EY781" s="122"/>
      <c r="EZ781" s="122"/>
      <c r="FA781" s="122"/>
      <c r="FB781" s="122"/>
      <c r="FC781" s="122"/>
      <c r="FD781" s="122"/>
      <c r="FE781" s="122"/>
      <c r="FF781" s="122"/>
      <c r="FG781" s="122"/>
      <c r="FH781" s="122"/>
      <c r="FI781" s="122"/>
      <c r="FK781" s="122"/>
      <c r="FL781" s="122"/>
      <c r="FM781" s="122"/>
      <c r="FN781" s="122"/>
      <c r="FO781" s="122"/>
      <c r="FP781" s="122"/>
      <c r="FR781" s="122"/>
      <c r="FS781" s="122"/>
      <c r="FT781" s="122"/>
      <c r="FU781" s="122"/>
      <c r="FV781" s="122"/>
      <c r="FW781" s="122"/>
      <c r="FX781" s="122"/>
      <c r="FY781" s="122"/>
      <c r="FZ781" s="122"/>
      <c r="GA781" s="122"/>
      <c r="GB781" s="122"/>
      <c r="GC781" s="122"/>
      <c r="GD781" s="122"/>
      <c r="GE781" s="122"/>
      <c r="GF781" s="122"/>
      <c r="GG781" s="122"/>
      <c r="GH781" s="122"/>
      <c r="GI781" s="122"/>
      <c r="GJ781" s="122"/>
      <c r="GK781" s="122"/>
      <c r="GL781" s="122"/>
      <c r="GM781" s="122"/>
      <c r="GN781" s="122"/>
      <c r="GO781" s="122"/>
      <c r="GP781" s="122"/>
      <c r="GQ781" s="122"/>
      <c r="GR781" s="122"/>
      <c r="GS781" s="122"/>
      <c r="GT781" s="122"/>
      <c r="GU781" s="122"/>
      <c r="GV781" s="122"/>
      <c r="GW781" s="122"/>
      <c r="GX781" s="122"/>
      <c r="GY781" s="122"/>
      <c r="HA781" s="122"/>
      <c r="HB781" s="122"/>
      <c r="HC781" s="122"/>
      <c r="HD781" s="122"/>
      <c r="HE781" s="122"/>
      <c r="HF781" s="122"/>
      <c r="HG781" s="122"/>
      <c r="HH781" s="122"/>
      <c r="HI781" s="122"/>
      <c r="HJ781" s="122"/>
      <c r="HK781" s="122"/>
      <c r="HL781" s="122"/>
      <c r="HM781" s="122"/>
      <c r="HO781" s="124"/>
      <c r="HP781" s="124"/>
      <c r="HQ781" s="24"/>
      <c r="HS781" s="188"/>
      <c r="HT781" s="188"/>
      <c r="HU781" s="188"/>
      <c r="HV781" s="188"/>
      <c r="HW781" s="188"/>
      <c r="HX781" s="188"/>
      <c r="HY781" s="188"/>
      <c r="HZ781" s="188"/>
      <c r="IA781" s="188"/>
      <c r="IB781" s="188"/>
      <c r="IC781" s="188"/>
      <c r="ID781" s="188"/>
      <c r="IE781" s="188"/>
      <c r="IF781" s="188"/>
      <c r="IG781" s="188"/>
      <c r="IH781" s="188"/>
      <c r="II781" s="188"/>
      <c r="IJ781" s="188"/>
      <c r="IK781" s="188"/>
      <c r="IL781" s="188"/>
      <c r="IM781" s="188"/>
      <c r="IN781" s="188"/>
      <c r="IO781" s="188"/>
      <c r="IP781" s="188"/>
      <c r="IQ781" s="188"/>
      <c r="IR781" s="188"/>
      <c r="IS781" s="188"/>
      <c r="IT781" s="188"/>
      <c r="IU781" s="188"/>
      <c r="IV781" s="188"/>
      <c r="IW781" s="188"/>
      <c r="IX781" s="188"/>
      <c r="IY781" s="188"/>
      <c r="IZ781" s="188"/>
      <c r="JA781" s="188"/>
      <c r="JB781" s="188"/>
      <c r="JC781" s="188"/>
      <c r="JD781" s="188"/>
      <c r="JE781" s="188"/>
      <c r="JF781" s="188"/>
      <c r="JG781" s="188"/>
      <c r="JH781" s="188"/>
      <c r="JI781" s="188"/>
      <c r="JJ781" s="188"/>
      <c r="JK781" s="188"/>
      <c r="JL781" s="188"/>
      <c r="JM781" s="188"/>
      <c r="JN781" s="188"/>
      <c r="JO781" s="188"/>
      <c r="JP781" s="188"/>
      <c r="JQ781" s="188"/>
      <c r="JR781" s="188"/>
      <c r="JS781" s="188"/>
      <c r="JT781" s="188"/>
      <c r="JU781" s="188"/>
      <c r="JV781" s="188"/>
      <c r="JW781" s="188"/>
      <c r="JX781" s="188"/>
      <c r="JY781" s="188"/>
      <c r="JZ781" s="188"/>
      <c r="KA781" s="188"/>
      <c r="KB781" s="188"/>
      <c r="KC781" s="188"/>
      <c r="KD781" s="188"/>
      <c r="KE781" s="188"/>
      <c r="KF781" s="188"/>
      <c r="KG781" s="188"/>
      <c r="KH781" s="188"/>
      <c r="KI781" s="188"/>
      <c r="KJ781" s="188"/>
      <c r="KK781" s="188"/>
      <c r="KL781" s="188"/>
      <c r="KM781" s="188"/>
      <c r="KN781" s="188"/>
      <c r="KO781" s="188"/>
      <c r="KP781" s="188"/>
      <c r="KQ781" s="188"/>
      <c r="KR781" s="188"/>
      <c r="KS781" s="188"/>
      <c r="KT781" s="188"/>
      <c r="KU781" s="188"/>
      <c r="KV781" s="188"/>
      <c r="KW781" s="188"/>
      <c r="KX781" s="188"/>
      <c r="KY781" s="188"/>
      <c r="KZ781" s="188"/>
      <c r="LA781" s="188"/>
      <c r="LB781" s="188"/>
      <c r="LC781" s="188"/>
      <c r="LD781" s="188"/>
      <c r="LE781" s="188"/>
      <c r="LF781" s="188"/>
      <c r="LG781" s="188"/>
      <c r="LH781" s="188"/>
      <c r="LI781" s="188"/>
      <c r="LJ781" s="188"/>
      <c r="LK781" s="188"/>
      <c r="LL781" s="188"/>
      <c r="LM781" s="188"/>
      <c r="LN781" s="188"/>
      <c r="LO781" s="188"/>
      <c r="LP781" s="188"/>
      <c r="LQ781" s="188"/>
      <c r="LR781" s="188"/>
      <c r="LS781" s="188"/>
      <c r="LT781" s="188"/>
      <c r="LU781" s="188"/>
      <c r="LV781" s="188"/>
      <c r="LW781" s="188"/>
      <c r="LX781" s="188"/>
      <c r="LY781" s="188"/>
      <c r="LZ781" s="188"/>
      <c r="MA781" s="188"/>
      <c r="MB781" s="188"/>
      <c r="MC781" s="188"/>
      <c r="MD781" s="188"/>
      <c r="ME781" s="188"/>
      <c r="MF781" s="188"/>
      <c r="MG781" s="188"/>
      <c r="MH781" s="188"/>
      <c r="MI781" s="188"/>
      <c r="MJ781" s="188"/>
      <c r="MK781" s="188"/>
      <c r="ML781" s="188"/>
      <c r="MM781" s="188"/>
      <c r="MN781" s="188"/>
      <c r="MO781" s="188"/>
      <c r="MP781" s="188"/>
      <c r="MQ781" s="188"/>
      <c r="MR781" s="188"/>
      <c r="MS781" s="188"/>
      <c r="MT781" s="188"/>
      <c r="MU781" s="188"/>
      <c r="MV781" s="188"/>
      <c r="MW781" s="188"/>
      <c r="MX781" s="188"/>
      <c r="MY781" s="188"/>
      <c r="MZ781" s="188"/>
      <c r="NA781" s="188"/>
      <c r="NB781" s="188"/>
      <c r="NC781" s="188"/>
      <c r="ND781" s="188"/>
      <c r="NE781" s="188"/>
      <c r="NF781" s="188"/>
      <c r="NG781" s="188"/>
      <c r="NH781" s="188"/>
      <c r="NI781" s="188"/>
      <c r="NJ781" s="188"/>
      <c r="NK781" s="188"/>
      <c r="NL781" s="188"/>
      <c r="NM781" s="188"/>
      <c r="NN781" s="188"/>
      <c r="NO781" s="188"/>
      <c r="NP781" s="188"/>
      <c r="NQ781" s="188"/>
      <c r="NR781" s="188"/>
      <c r="NS781" s="188"/>
      <c r="NT781" s="188"/>
      <c r="NU781" s="188"/>
      <c r="NV781" s="188"/>
      <c r="NW781" s="188"/>
      <c r="NX781" s="188"/>
      <c r="NY781" s="188"/>
      <c r="NZ781" s="188"/>
      <c r="OA781" s="188"/>
      <c r="OB781" s="188"/>
      <c r="OC781" s="188"/>
      <c r="OD781" s="188"/>
      <c r="OE781" s="188"/>
      <c r="OF781" s="188"/>
      <c r="OG781" s="188"/>
      <c r="OH781" s="188"/>
      <c r="OI781" s="188"/>
      <c r="OJ781" s="188"/>
      <c r="OK781" s="188"/>
      <c r="OL781" s="188"/>
      <c r="OM781" s="188"/>
      <c r="ON781" s="188"/>
      <c r="OO781" s="188"/>
      <c r="OP781" s="188"/>
      <c r="OQ781" s="188"/>
      <c r="OR781" s="188"/>
      <c r="OS781" s="188"/>
      <c r="OT781" s="188"/>
      <c r="OU781" s="188"/>
      <c r="OV781" s="188"/>
      <c r="OW781" s="188"/>
      <c r="OX781" s="188"/>
      <c r="OY781" s="188"/>
      <c r="OZ781" s="188"/>
      <c r="PA781" s="188"/>
      <c r="PB781" s="188"/>
      <c r="PC781" s="188"/>
      <c r="PD781" s="188"/>
      <c r="PE781" s="188"/>
      <c r="PF781" s="188"/>
      <c r="PG781" s="188"/>
      <c r="PH781" s="188"/>
      <c r="PI781" s="188"/>
      <c r="PJ781" s="188"/>
      <c r="PK781" s="188"/>
      <c r="PL781" s="188"/>
      <c r="PM781" s="188"/>
      <c r="PN781" s="188"/>
      <c r="PO781" s="188"/>
      <c r="PP781" s="188"/>
      <c r="PQ781" s="188"/>
      <c r="PR781" s="188"/>
      <c r="PS781" s="188"/>
      <c r="PT781" s="188"/>
      <c r="PU781" s="188"/>
      <c r="PV781" s="188"/>
      <c r="PW781" s="188"/>
      <c r="PX781" s="188"/>
      <c r="PY781" s="188"/>
      <c r="PZ781" s="188"/>
      <c r="QA781" s="188"/>
      <c r="QB781" s="188"/>
      <c r="QC781" s="188"/>
      <c r="QD781" s="188"/>
      <c r="QE781" s="188"/>
      <c r="QF781" s="188"/>
      <c r="QG781" s="188"/>
      <c r="QH781" s="188"/>
      <c r="QI781" s="188"/>
      <c r="QJ781" s="188"/>
      <c r="QK781" s="188"/>
      <c r="QL781" s="188"/>
      <c r="QM781" s="188"/>
      <c r="QN781" s="188"/>
      <c r="QO781" s="188"/>
      <c r="QP781" s="188"/>
      <c r="QQ781" s="188"/>
      <c r="QR781" s="188"/>
      <c r="QS781" s="188"/>
      <c r="QT781" s="188"/>
      <c r="QU781" s="188"/>
      <c r="QV781" s="188"/>
      <c r="QW781" s="188"/>
      <c r="QX781" s="188"/>
      <c r="QY781" s="188"/>
      <c r="QZ781" s="188"/>
      <c r="RA781" s="188"/>
      <c r="RB781" s="188"/>
      <c r="RC781" s="188"/>
      <c r="RD781" s="188"/>
      <c r="RE781" s="188"/>
      <c r="RF781" s="188"/>
      <c r="RG781" s="188"/>
      <c r="RH781" s="188"/>
      <c r="RI781" s="188"/>
      <c r="RJ781" s="188"/>
      <c r="RK781" s="188"/>
      <c r="RL781" s="188"/>
      <c r="RM781" s="188"/>
      <c r="RN781" s="188"/>
      <c r="RO781" s="188"/>
      <c r="RP781" s="188"/>
      <c r="RQ781" s="188"/>
      <c r="RR781" s="188"/>
      <c r="RS781" s="188"/>
      <c r="RT781" s="188"/>
      <c r="RU781" s="188"/>
      <c r="RV781" s="188"/>
    </row>
    <row r="782" spans="1:490" s="12" customFormat="1">
      <c r="A782" s="123" t="s">
        <v>48</v>
      </c>
      <c r="B782" s="80" t="s">
        <v>28</v>
      </c>
      <c r="C782" s="80"/>
      <c r="D782" s="80"/>
      <c r="E782" s="80"/>
      <c r="F782" s="80"/>
      <c r="G782" s="80"/>
      <c r="H782" s="80"/>
      <c r="I782" s="80"/>
      <c r="J782" s="80"/>
      <c r="K782" s="80"/>
      <c r="L782" s="80"/>
      <c r="M782" s="80"/>
      <c r="N782" s="80"/>
      <c r="O782" s="80"/>
      <c r="P782" s="80"/>
      <c r="Q782" s="80"/>
      <c r="R782" s="80"/>
      <c r="S782" s="80"/>
      <c r="T782" s="80"/>
      <c r="U782" s="80"/>
      <c r="V782" s="80"/>
      <c r="W782" s="80"/>
      <c r="X782" s="80"/>
      <c r="Y782" s="80"/>
      <c r="Z782" s="80"/>
      <c r="AA782" s="80"/>
      <c r="AB782" s="80"/>
      <c r="AC782" s="80"/>
      <c r="AD782" s="80"/>
      <c r="AE782" s="80"/>
      <c r="AF782" s="80"/>
      <c r="AG782" s="80"/>
      <c r="AH782" s="80"/>
      <c r="AI782" s="80"/>
      <c r="AJ782" s="80"/>
      <c r="AK782" s="80"/>
      <c r="AL782" s="80"/>
      <c r="AM782" s="80"/>
      <c r="AN782" s="80"/>
      <c r="AO782" s="80"/>
      <c r="AP782" s="80"/>
      <c r="AQ782" s="80"/>
      <c r="AR782" s="80"/>
      <c r="AS782" s="80"/>
      <c r="AT782" s="80"/>
      <c r="AU782" s="80"/>
      <c r="AV782" s="80"/>
      <c r="AW782" s="80"/>
      <c r="AX782" s="80"/>
      <c r="AY782" s="80"/>
      <c r="AZ782" s="80"/>
      <c r="BA782" s="80"/>
      <c r="BB782" s="80"/>
      <c r="BC782" s="80"/>
      <c r="BD782" s="80"/>
      <c r="BE782" s="80"/>
      <c r="BF782" s="80"/>
      <c r="BG782" s="80"/>
      <c r="BH782" s="80"/>
      <c r="BI782" s="80"/>
      <c r="BJ782" s="80"/>
      <c r="BK782" s="80"/>
      <c r="BL782" s="80"/>
      <c r="BM782" s="80"/>
      <c r="BN782" s="80"/>
      <c r="BO782" s="80"/>
      <c r="BP782" s="80"/>
      <c r="BQ782" s="80"/>
      <c r="BR782" s="80"/>
      <c r="BS782" s="80"/>
      <c r="BT782" s="80"/>
      <c r="BU782" s="80"/>
      <c r="BV782" s="80"/>
      <c r="BW782" s="80"/>
      <c r="BX782" s="80"/>
      <c r="BY782" s="80"/>
      <c r="BZ782" s="80"/>
      <c r="CA782" s="80"/>
      <c r="CB782" s="80"/>
      <c r="CC782" s="80"/>
      <c r="CD782" s="80"/>
      <c r="CE782" s="80"/>
      <c r="CF782" s="80"/>
      <c r="CG782" s="80"/>
      <c r="CH782" s="80"/>
      <c r="CI782" s="80"/>
      <c r="CJ782" s="80"/>
      <c r="CK782" s="80"/>
      <c r="CL782" s="80"/>
      <c r="CM782" s="80"/>
      <c r="CN782" s="80"/>
      <c r="CO782" s="80"/>
      <c r="CP782" s="80"/>
      <c r="CQ782" s="80"/>
      <c r="CR782" s="80"/>
      <c r="CS782" s="80"/>
      <c r="CT782" s="80"/>
      <c r="CU782" s="80"/>
      <c r="CV782" s="80"/>
      <c r="CW782" s="80"/>
      <c r="CX782" s="80"/>
      <c r="CY782" s="80"/>
      <c r="CZ782" s="80"/>
      <c r="DA782" s="80"/>
      <c r="DB782" s="80"/>
      <c r="DC782" s="80"/>
      <c r="DD782" s="80"/>
      <c r="DE782" s="80"/>
      <c r="DF782" s="80"/>
      <c r="DG782" s="80"/>
      <c r="DH782" s="80"/>
      <c r="DI782" s="80"/>
      <c r="DJ782" s="80"/>
      <c r="DK782" s="80"/>
      <c r="DL782" s="80"/>
      <c r="DM782" s="80"/>
      <c r="DN782" s="80"/>
      <c r="DO782" s="80"/>
      <c r="DP782" s="80"/>
      <c r="DQ782" s="80"/>
      <c r="DR782" s="80"/>
      <c r="DS782" s="80"/>
      <c r="DT782" s="80"/>
      <c r="DU782" s="80"/>
      <c r="DV782" s="80"/>
      <c r="DW782" s="80"/>
      <c r="DX782" s="80"/>
      <c r="DY782" s="80"/>
      <c r="DZ782" s="80"/>
      <c r="EA782" s="80"/>
      <c r="EB782" s="80"/>
      <c r="EC782" s="80"/>
      <c r="ED782" s="80"/>
      <c r="EE782" s="80"/>
      <c r="EF782" s="80"/>
      <c r="EG782" s="80"/>
      <c r="EH782" s="80"/>
      <c r="EI782" s="80"/>
      <c r="EJ782" s="204"/>
      <c r="EK782" s="204"/>
      <c r="EL782" s="204"/>
      <c r="EM782" s="204"/>
      <c r="EN782" s="204"/>
      <c r="EO782" s="224"/>
      <c r="EP782" s="123"/>
      <c r="EQ782" s="123"/>
      <c r="ER782" s="123"/>
      <c r="ES782" s="123"/>
      <c r="ET782" s="123"/>
      <c r="EU782" s="123"/>
      <c r="EV782" s="123"/>
      <c r="EX782" s="123"/>
      <c r="EY782" s="123"/>
      <c r="EZ782" s="123"/>
      <c r="FA782" s="123"/>
      <c r="FB782" s="123"/>
      <c r="FC782" s="123"/>
      <c r="FD782" s="123"/>
      <c r="FE782" s="123"/>
      <c r="FF782" s="123"/>
      <c r="FG782" s="123"/>
      <c r="FH782" s="123"/>
      <c r="FI782" s="123"/>
      <c r="FK782" s="123"/>
      <c r="FL782" s="123"/>
      <c r="FM782" s="123"/>
      <c r="FN782" s="123"/>
      <c r="FO782" s="123"/>
      <c r="FP782" s="123"/>
      <c r="FR782" s="123"/>
      <c r="FS782" s="123"/>
      <c r="FT782" s="123"/>
      <c r="FU782" s="123"/>
      <c r="FV782" s="123"/>
      <c r="FW782" s="123"/>
      <c r="FX782" s="123"/>
      <c r="FY782" s="123"/>
      <c r="FZ782" s="123"/>
      <c r="GA782" s="123"/>
      <c r="GB782" s="123"/>
      <c r="GC782" s="123"/>
      <c r="GD782" s="123"/>
      <c r="GE782" s="123"/>
      <c r="GF782" s="123"/>
      <c r="GG782" s="123"/>
      <c r="GH782" s="123"/>
      <c r="GI782" s="123"/>
      <c r="GJ782" s="123"/>
      <c r="GK782" s="123"/>
      <c r="GL782" s="123"/>
      <c r="GM782" s="123"/>
      <c r="GN782" s="123"/>
      <c r="GO782" s="123"/>
      <c r="GP782" s="123"/>
      <c r="GQ782" s="123"/>
      <c r="GR782" s="123"/>
      <c r="GS782" s="123"/>
      <c r="GT782" s="123"/>
      <c r="GU782" s="123"/>
      <c r="GV782" s="123"/>
      <c r="GW782" s="123"/>
      <c r="GX782" s="123"/>
      <c r="GY782" s="123"/>
      <c r="HA782" s="123"/>
      <c r="HB782" s="123"/>
      <c r="HC782" s="123"/>
      <c r="HD782" s="123"/>
      <c r="HE782" s="123"/>
      <c r="HF782" s="123"/>
      <c r="HG782" s="123"/>
      <c r="HH782" s="123"/>
      <c r="HI782" s="123"/>
      <c r="HJ782" s="123"/>
      <c r="HK782" s="123"/>
      <c r="HL782" s="123"/>
      <c r="HM782" s="123"/>
      <c r="HO782" s="80"/>
      <c r="HP782" s="124"/>
      <c r="HQ782" s="24"/>
      <c r="HS782" s="188"/>
      <c r="HT782" s="188"/>
      <c r="HU782" s="188"/>
      <c r="HV782" s="188"/>
      <c r="HW782" s="188"/>
      <c r="HX782" s="188"/>
      <c r="HY782" s="188"/>
      <c r="HZ782" s="188"/>
      <c r="IA782" s="188"/>
      <c r="IB782" s="188"/>
      <c r="IC782" s="188"/>
      <c r="ID782" s="188"/>
      <c r="IE782" s="188"/>
      <c r="IF782" s="188"/>
      <c r="IG782" s="188"/>
      <c r="IH782" s="188"/>
      <c r="II782" s="188"/>
      <c r="IJ782" s="188"/>
      <c r="IK782" s="188"/>
      <c r="IL782" s="188"/>
      <c r="IM782" s="188"/>
      <c r="IN782" s="188"/>
      <c r="IO782" s="188"/>
      <c r="IP782" s="188"/>
      <c r="IQ782" s="188"/>
      <c r="IR782" s="188"/>
      <c r="IS782" s="188"/>
      <c r="IT782" s="188"/>
      <c r="IU782" s="188"/>
      <c r="IV782" s="188"/>
      <c r="IW782" s="188"/>
      <c r="IX782" s="188"/>
      <c r="IY782" s="188"/>
      <c r="IZ782" s="188"/>
      <c r="JA782" s="188"/>
      <c r="JB782" s="188"/>
      <c r="JC782" s="188"/>
      <c r="JD782" s="188"/>
      <c r="JE782" s="188"/>
      <c r="JF782" s="188"/>
      <c r="JG782" s="188"/>
      <c r="JH782" s="188"/>
      <c r="JI782" s="188"/>
      <c r="JJ782" s="188"/>
      <c r="JK782" s="188"/>
      <c r="JL782" s="188"/>
      <c r="JM782" s="188"/>
      <c r="JN782" s="188"/>
      <c r="JO782" s="188"/>
      <c r="JP782" s="188"/>
      <c r="JQ782" s="188"/>
      <c r="JR782" s="188"/>
      <c r="JS782" s="188"/>
      <c r="JT782" s="188"/>
      <c r="JU782" s="188"/>
      <c r="JV782" s="188"/>
      <c r="JW782" s="188"/>
      <c r="JX782" s="188"/>
      <c r="JY782" s="188"/>
      <c r="JZ782" s="188"/>
      <c r="KA782" s="188"/>
      <c r="KB782" s="188"/>
      <c r="KC782" s="188"/>
      <c r="KD782" s="188"/>
      <c r="KE782" s="188"/>
      <c r="KF782" s="188"/>
      <c r="KG782" s="188"/>
      <c r="KH782" s="188"/>
      <c r="KI782" s="188"/>
      <c r="KJ782" s="188"/>
      <c r="KK782" s="188"/>
      <c r="KL782" s="188"/>
      <c r="KM782" s="188"/>
      <c r="KN782" s="188"/>
      <c r="KO782" s="188"/>
      <c r="KP782" s="188"/>
      <c r="KQ782" s="188"/>
      <c r="KR782" s="188"/>
      <c r="KS782" s="188"/>
      <c r="KT782" s="188"/>
      <c r="KU782" s="188"/>
      <c r="KV782" s="188"/>
      <c r="KW782" s="188"/>
      <c r="KX782" s="188"/>
      <c r="KY782" s="188"/>
      <c r="KZ782" s="188"/>
      <c r="LA782" s="188"/>
      <c r="LB782" s="188"/>
      <c r="LC782" s="188"/>
      <c r="LD782" s="188"/>
      <c r="LE782" s="188"/>
      <c r="LF782" s="188"/>
      <c r="LG782" s="188"/>
      <c r="LH782" s="188"/>
      <c r="LI782" s="188"/>
      <c r="LJ782" s="188"/>
      <c r="LK782" s="188"/>
      <c r="LL782" s="188"/>
      <c r="LM782" s="188"/>
      <c r="LN782" s="188"/>
      <c r="LO782" s="188"/>
      <c r="LP782" s="188"/>
      <c r="LQ782" s="188"/>
      <c r="LR782" s="188"/>
      <c r="LS782" s="188"/>
      <c r="LT782" s="188"/>
      <c r="LU782" s="188"/>
      <c r="LV782" s="188"/>
      <c r="LW782" s="188"/>
      <c r="LX782" s="188"/>
      <c r="LY782" s="188"/>
      <c r="LZ782" s="188"/>
      <c r="MA782" s="188"/>
      <c r="MB782" s="188"/>
      <c r="MC782" s="188"/>
      <c r="MD782" s="188"/>
      <c r="ME782" s="188"/>
      <c r="MF782" s="188"/>
      <c r="MG782" s="188"/>
      <c r="MH782" s="188"/>
      <c r="MI782" s="188"/>
      <c r="MJ782" s="188"/>
      <c r="MK782" s="188"/>
      <c r="ML782" s="188"/>
      <c r="MM782" s="188"/>
      <c r="MN782" s="188"/>
      <c r="MO782" s="188"/>
      <c r="MP782" s="188"/>
      <c r="MQ782" s="188"/>
      <c r="MR782" s="188"/>
      <c r="MS782" s="188"/>
      <c r="MT782" s="188"/>
      <c r="MU782" s="188"/>
      <c r="MV782" s="188"/>
      <c r="MW782" s="188"/>
      <c r="MX782" s="188"/>
      <c r="MY782" s="188"/>
      <c r="MZ782" s="188"/>
      <c r="NA782" s="188"/>
      <c r="NB782" s="188"/>
      <c r="NC782" s="188"/>
      <c r="ND782" s="188"/>
      <c r="NE782" s="188"/>
      <c r="NF782" s="188"/>
      <c r="NG782" s="188"/>
      <c r="NH782" s="188"/>
      <c r="NI782" s="188"/>
      <c r="NJ782" s="188"/>
      <c r="NK782" s="188"/>
      <c r="NL782" s="188"/>
      <c r="NM782" s="188"/>
      <c r="NN782" s="188"/>
      <c r="NO782" s="188"/>
      <c r="NP782" s="188"/>
      <c r="NQ782" s="188"/>
      <c r="NR782" s="188"/>
      <c r="NS782" s="188"/>
      <c r="NT782" s="188"/>
      <c r="NU782" s="188"/>
      <c r="NV782" s="188"/>
      <c r="NW782" s="188"/>
      <c r="NX782" s="188"/>
      <c r="NY782" s="188"/>
      <c r="NZ782" s="188"/>
      <c r="OA782" s="188"/>
      <c r="OB782" s="188"/>
      <c r="OC782" s="188"/>
      <c r="OD782" s="188"/>
      <c r="OE782" s="188"/>
      <c r="OF782" s="188"/>
      <c r="OG782" s="188"/>
      <c r="OH782" s="188"/>
      <c r="OI782" s="188"/>
      <c r="OJ782" s="188"/>
      <c r="OK782" s="188"/>
      <c r="OL782" s="188"/>
      <c r="OM782" s="188"/>
      <c r="ON782" s="188"/>
      <c r="OO782" s="188"/>
      <c r="OP782" s="188"/>
      <c r="OQ782" s="188"/>
      <c r="OR782" s="188"/>
      <c r="OS782" s="188"/>
      <c r="OT782" s="188"/>
      <c r="OU782" s="188"/>
      <c r="OV782" s="188"/>
      <c r="OW782" s="188"/>
      <c r="OX782" s="188"/>
      <c r="OY782" s="188"/>
      <c r="OZ782" s="188"/>
      <c r="PA782" s="188"/>
      <c r="PB782" s="188"/>
      <c r="PC782" s="188"/>
      <c r="PD782" s="188"/>
      <c r="PE782" s="188"/>
      <c r="PF782" s="188"/>
      <c r="PG782" s="188"/>
      <c r="PH782" s="188"/>
      <c r="PI782" s="188"/>
      <c r="PJ782" s="188"/>
      <c r="PK782" s="188"/>
      <c r="PL782" s="188"/>
      <c r="PM782" s="188"/>
      <c r="PN782" s="188"/>
      <c r="PO782" s="188"/>
      <c r="PP782" s="188"/>
      <c r="PQ782" s="188"/>
      <c r="PR782" s="188"/>
      <c r="PS782" s="188"/>
      <c r="PT782" s="188"/>
      <c r="PU782" s="188"/>
      <c r="PV782" s="188"/>
      <c r="PW782" s="188"/>
      <c r="PX782" s="188"/>
      <c r="PY782" s="188"/>
      <c r="PZ782" s="188"/>
      <c r="QA782" s="188"/>
      <c r="QB782" s="188"/>
      <c r="QC782" s="188"/>
      <c r="QD782" s="188"/>
      <c r="QE782" s="188"/>
      <c r="QF782" s="188"/>
      <c r="QG782" s="188"/>
      <c r="QH782" s="188"/>
      <c r="QI782" s="188"/>
      <c r="QJ782" s="188"/>
      <c r="QK782" s="188"/>
      <c r="QL782" s="188"/>
      <c r="QM782" s="188"/>
      <c r="QN782" s="188"/>
      <c r="QO782" s="188"/>
      <c r="QP782" s="188"/>
      <c r="QQ782" s="188"/>
      <c r="QR782" s="188"/>
      <c r="QS782" s="188"/>
      <c r="QT782" s="188"/>
      <c r="QU782" s="188"/>
      <c r="QV782" s="188"/>
      <c r="QW782" s="188"/>
      <c r="QX782" s="188"/>
      <c r="QY782" s="188"/>
      <c r="QZ782" s="188"/>
      <c r="RA782" s="188"/>
      <c r="RB782" s="188"/>
      <c r="RC782" s="188"/>
      <c r="RD782" s="188"/>
      <c r="RE782" s="188"/>
      <c r="RF782" s="188"/>
      <c r="RG782" s="188"/>
      <c r="RH782" s="188"/>
      <c r="RI782" s="188"/>
      <c r="RJ782" s="188"/>
      <c r="RK782" s="188"/>
      <c r="RL782" s="188"/>
      <c r="RM782" s="188"/>
      <c r="RN782" s="188"/>
      <c r="RO782" s="188"/>
      <c r="RP782" s="188"/>
      <c r="RQ782" s="188"/>
      <c r="RR782" s="188"/>
      <c r="RS782" s="188"/>
      <c r="RT782" s="188"/>
      <c r="RU782" s="188"/>
      <c r="RV782" s="188"/>
    </row>
    <row r="783" spans="1:490" s="12" customFormat="1" ht="15.75" customHeight="1">
      <c r="A783" s="122" t="s">
        <v>19</v>
      </c>
      <c r="B783" s="203" t="s">
        <v>56</v>
      </c>
      <c r="C783" s="203"/>
      <c r="D783" s="203"/>
      <c r="E783" s="203"/>
      <c r="F783" s="203"/>
      <c r="G783" s="203"/>
      <c r="H783" s="203"/>
      <c r="I783" s="203"/>
      <c r="J783" s="203"/>
      <c r="K783" s="203"/>
      <c r="L783" s="203"/>
      <c r="M783" s="203"/>
      <c r="N783" s="203"/>
      <c r="O783" s="203"/>
      <c r="P783" s="203"/>
      <c r="Q783" s="203"/>
      <c r="R783" s="203"/>
      <c r="S783" s="203"/>
      <c r="T783" s="203"/>
      <c r="U783" s="203"/>
      <c r="V783" s="203"/>
      <c r="W783" s="203"/>
      <c r="X783" s="203"/>
      <c r="Y783" s="203"/>
      <c r="Z783" s="203"/>
      <c r="AA783" s="203"/>
      <c r="AB783" s="203"/>
      <c r="AC783" s="203"/>
      <c r="AD783" s="203"/>
      <c r="AE783" s="203"/>
      <c r="AF783" s="203"/>
      <c r="AG783" s="203"/>
      <c r="AH783" s="203"/>
      <c r="AI783" s="203"/>
      <c r="AJ783" s="203"/>
      <c r="AK783" s="203"/>
      <c r="AL783" s="203"/>
      <c r="AM783" s="203"/>
      <c r="AN783" s="203"/>
      <c r="AO783" s="203"/>
      <c r="AP783" s="203"/>
      <c r="AQ783" s="203"/>
      <c r="AR783" s="203"/>
      <c r="AS783" s="203"/>
      <c r="AT783" s="203"/>
      <c r="AU783" s="203"/>
      <c r="AV783" s="203"/>
      <c r="AW783" s="203"/>
      <c r="AX783" s="203"/>
      <c r="AY783" s="203"/>
      <c r="AZ783" s="203"/>
      <c r="BA783" s="203"/>
      <c r="BB783" s="203"/>
      <c r="BC783" s="203"/>
      <c r="BD783" s="203"/>
      <c r="BE783" s="203"/>
      <c r="BF783" s="203"/>
      <c r="BG783" s="203"/>
      <c r="BH783" s="203"/>
      <c r="BI783" s="203"/>
      <c r="BJ783" s="203"/>
      <c r="BK783" s="203"/>
      <c r="BL783" s="203"/>
      <c r="BM783" s="203"/>
      <c r="BN783" s="203"/>
      <c r="BO783" s="203"/>
      <c r="BP783" s="203"/>
      <c r="BQ783" s="203"/>
      <c r="BR783" s="203"/>
      <c r="BS783" s="203"/>
      <c r="BT783" s="203"/>
      <c r="BU783" s="203"/>
      <c r="BV783" s="203"/>
      <c r="BW783" s="203"/>
      <c r="BX783" s="203"/>
      <c r="BY783" s="203"/>
      <c r="BZ783" s="203"/>
      <c r="CA783" s="203"/>
      <c r="CB783" s="203"/>
      <c r="CC783" s="203"/>
      <c r="CD783" s="203"/>
      <c r="CE783" s="203"/>
      <c r="CF783" s="203"/>
      <c r="CG783" s="203"/>
      <c r="CH783" s="203"/>
      <c r="CI783" s="203"/>
      <c r="CJ783" s="203"/>
      <c r="CK783" s="203"/>
      <c r="CL783" s="203"/>
      <c r="CM783" s="203"/>
      <c r="CN783" s="203"/>
      <c r="CO783" s="203"/>
      <c r="CP783" s="203"/>
      <c r="CQ783" s="203"/>
      <c r="CR783" s="203"/>
      <c r="CS783" s="203"/>
      <c r="CT783" s="203"/>
      <c r="CU783" s="203"/>
      <c r="CV783" s="203"/>
      <c r="CW783" s="203"/>
      <c r="CX783" s="203"/>
      <c r="CY783" s="203"/>
      <c r="CZ783" s="203"/>
      <c r="DA783" s="203"/>
      <c r="DB783" s="203"/>
      <c r="DC783" s="203"/>
      <c r="DD783" s="203"/>
      <c r="DE783" s="203"/>
      <c r="DF783" s="203"/>
      <c r="DG783" s="203"/>
      <c r="DH783" s="203"/>
      <c r="DI783" s="203"/>
      <c r="DJ783" s="203"/>
      <c r="DK783" s="203"/>
      <c r="DL783" s="203"/>
      <c r="DM783" s="203"/>
      <c r="DN783" s="203"/>
      <c r="DO783" s="203"/>
      <c r="DP783" s="203"/>
      <c r="DQ783" s="203"/>
      <c r="DR783" s="203"/>
      <c r="DS783" s="203"/>
      <c r="DT783" s="203"/>
      <c r="DU783" s="203"/>
      <c r="DV783" s="203"/>
      <c r="DW783" s="203"/>
      <c r="DX783" s="203"/>
      <c r="DY783" s="203"/>
      <c r="DZ783" s="203"/>
      <c r="EA783" s="203"/>
      <c r="EB783" s="203"/>
      <c r="EC783" s="203"/>
      <c r="ED783" s="203"/>
      <c r="EE783" s="203"/>
      <c r="EF783" s="203"/>
      <c r="EG783" s="203"/>
      <c r="EH783" s="203"/>
      <c r="EI783" s="203"/>
      <c r="EJ783" s="204"/>
      <c r="EK783" s="204"/>
      <c r="EL783" s="204"/>
      <c r="EM783" s="204"/>
      <c r="EN783" s="204"/>
      <c r="EO783" s="224"/>
      <c r="EP783" s="122"/>
      <c r="EQ783" s="122"/>
      <c r="ER783" s="122"/>
      <c r="ES783" s="122"/>
      <c r="ET783" s="122"/>
      <c r="EU783" s="122"/>
      <c r="EV783" s="122"/>
      <c r="EX783" s="122"/>
      <c r="EY783" s="122"/>
      <c r="EZ783" s="122"/>
      <c r="FA783" s="122"/>
      <c r="FB783" s="122"/>
      <c r="FC783" s="122"/>
      <c r="FD783" s="122"/>
      <c r="FE783" s="122"/>
      <c r="FF783" s="122"/>
      <c r="FG783" s="122"/>
      <c r="FH783" s="122"/>
      <c r="FI783" s="122"/>
      <c r="FK783" s="122"/>
      <c r="FL783" s="122"/>
      <c r="FM783" s="122"/>
      <c r="FN783" s="122"/>
      <c r="FO783" s="122"/>
      <c r="FP783" s="122"/>
      <c r="FR783" s="122"/>
      <c r="FS783" s="122"/>
      <c r="FT783" s="122"/>
      <c r="FU783" s="122"/>
      <c r="FV783" s="122"/>
      <c r="FW783" s="122"/>
      <c r="FX783" s="122"/>
      <c r="FY783" s="122"/>
      <c r="FZ783" s="122"/>
      <c r="GA783" s="122"/>
      <c r="GB783" s="122"/>
      <c r="GC783" s="122"/>
      <c r="GD783" s="122"/>
      <c r="GE783" s="122"/>
      <c r="GF783" s="122"/>
      <c r="GG783" s="122"/>
      <c r="GH783" s="122"/>
      <c r="GI783" s="122"/>
      <c r="GJ783" s="122"/>
      <c r="GK783" s="122"/>
      <c r="GL783" s="122"/>
      <c r="GM783" s="122"/>
      <c r="GN783" s="122"/>
      <c r="GO783" s="122"/>
      <c r="GP783" s="122"/>
      <c r="GQ783" s="122"/>
      <c r="GR783" s="122"/>
      <c r="GS783" s="122"/>
      <c r="GT783" s="122"/>
      <c r="GU783" s="122"/>
      <c r="GV783" s="122"/>
      <c r="GW783" s="122"/>
      <c r="GX783" s="122"/>
      <c r="GY783" s="122"/>
      <c r="HA783" s="122"/>
      <c r="HB783" s="122"/>
      <c r="HC783" s="122"/>
      <c r="HD783" s="122"/>
      <c r="HE783" s="122"/>
      <c r="HF783" s="122"/>
      <c r="HG783" s="122"/>
      <c r="HH783" s="122"/>
      <c r="HI783" s="122"/>
      <c r="HJ783" s="122"/>
      <c r="HK783" s="122"/>
      <c r="HL783" s="122"/>
      <c r="HM783" s="122"/>
      <c r="HO783" s="203"/>
      <c r="HP783" s="203"/>
      <c r="HQ783" s="203"/>
      <c r="HR783" s="203"/>
      <c r="HS783" s="203"/>
      <c r="HT783" s="203"/>
      <c r="HU783" s="203"/>
      <c r="HV783" s="203"/>
      <c r="HW783" s="203"/>
      <c r="HX783" s="203"/>
      <c r="HY783" s="203"/>
      <c r="HZ783" s="203"/>
      <c r="IA783" s="203"/>
      <c r="IB783" s="203"/>
      <c r="IC783" s="203"/>
      <c r="ID783" s="203"/>
      <c r="IE783" s="203"/>
      <c r="IF783" s="203"/>
    </row>
    <row r="784" spans="1:490" s="12" customFormat="1">
      <c r="A784" s="123" t="s">
        <v>48</v>
      </c>
      <c r="B784" s="189" t="s">
        <v>55</v>
      </c>
      <c r="C784" s="189"/>
      <c r="D784" s="189"/>
      <c r="E784" s="189"/>
      <c r="F784" s="189"/>
      <c r="G784" s="189"/>
      <c r="H784" s="189"/>
      <c r="I784" s="189"/>
      <c r="J784" s="189"/>
      <c r="K784" s="189"/>
      <c r="L784" s="189"/>
      <c r="M784" s="189"/>
      <c r="N784" s="189"/>
      <c r="O784" s="189"/>
      <c r="P784" s="189"/>
      <c r="Q784" s="189"/>
      <c r="R784" s="189"/>
      <c r="S784" s="189"/>
      <c r="T784" s="189"/>
      <c r="U784" s="189"/>
      <c r="V784" s="189"/>
      <c r="W784" s="189"/>
      <c r="X784" s="189"/>
      <c r="Y784" s="189"/>
      <c r="Z784" s="189"/>
      <c r="AA784" s="189"/>
      <c r="AB784" s="189"/>
      <c r="AC784" s="189"/>
      <c r="AD784" s="189"/>
      <c r="AE784" s="189"/>
      <c r="AF784" s="189"/>
      <c r="AG784" s="189"/>
      <c r="AH784" s="189"/>
      <c r="AI784" s="189"/>
      <c r="AJ784" s="189"/>
      <c r="AK784" s="189"/>
      <c r="AL784" s="189"/>
      <c r="AM784" s="189"/>
      <c r="AN784" s="189"/>
      <c r="AO784" s="189"/>
      <c r="AP784" s="189"/>
      <c r="AQ784" s="189"/>
      <c r="AR784" s="189"/>
      <c r="AS784" s="189"/>
      <c r="AT784" s="189"/>
      <c r="AU784" s="189"/>
      <c r="AV784" s="189"/>
      <c r="AW784" s="189"/>
      <c r="AX784" s="189"/>
      <c r="AY784" s="189"/>
      <c r="AZ784" s="189"/>
      <c r="BA784" s="189"/>
      <c r="BB784" s="189"/>
      <c r="BC784" s="189"/>
      <c r="BD784" s="189"/>
      <c r="BE784" s="189"/>
      <c r="BF784" s="189"/>
      <c r="BG784" s="189"/>
      <c r="BH784" s="189"/>
      <c r="BI784" s="189"/>
      <c r="BJ784" s="189"/>
      <c r="BK784" s="189"/>
      <c r="BL784" s="189"/>
      <c r="BM784" s="189"/>
      <c r="BN784" s="189"/>
      <c r="BO784" s="189"/>
      <c r="BP784" s="189"/>
      <c r="BQ784" s="189"/>
      <c r="BR784" s="189"/>
      <c r="BS784" s="189"/>
      <c r="BT784" s="189"/>
      <c r="BU784" s="189"/>
      <c r="BV784" s="189"/>
      <c r="BW784" s="189"/>
      <c r="BX784" s="189"/>
      <c r="BY784" s="189"/>
      <c r="BZ784" s="189"/>
      <c r="CA784" s="189"/>
      <c r="CB784" s="189"/>
      <c r="CC784" s="189"/>
      <c r="CD784" s="189"/>
      <c r="CE784" s="189"/>
      <c r="CF784" s="189"/>
      <c r="CG784" s="189"/>
      <c r="CH784" s="189"/>
      <c r="CI784" s="189"/>
      <c r="CJ784" s="189"/>
      <c r="CK784" s="189"/>
      <c r="CL784" s="189"/>
      <c r="CM784" s="189"/>
      <c r="CN784" s="189"/>
      <c r="CO784" s="189"/>
      <c r="CP784" s="189"/>
      <c r="CQ784" s="189"/>
      <c r="CR784" s="189"/>
      <c r="CS784" s="189"/>
      <c r="CT784" s="189"/>
      <c r="CU784" s="189"/>
      <c r="CV784" s="189"/>
      <c r="CW784" s="189"/>
      <c r="CX784" s="189"/>
      <c r="CY784" s="189"/>
      <c r="CZ784" s="189"/>
      <c r="DA784" s="189"/>
      <c r="DB784" s="189"/>
      <c r="DC784" s="189"/>
      <c r="DD784" s="189"/>
      <c r="DE784" s="189"/>
      <c r="DF784" s="189"/>
      <c r="DG784" s="189"/>
      <c r="DH784" s="189"/>
      <c r="DI784" s="189"/>
      <c r="DJ784" s="189"/>
      <c r="DK784" s="189"/>
      <c r="DL784" s="189"/>
      <c r="DM784" s="189"/>
      <c r="DN784" s="189"/>
      <c r="DO784" s="189"/>
      <c r="DP784" s="189"/>
      <c r="DQ784" s="189"/>
      <c r="DR784" s="189"/>
      <c r="DS784" s="189"/>
      <c r="DT784" s="189"/>
      <c r="DU784" s="189"/>
      <c r="DV784" s="189"/>
      <c r="DW784" s="189"/>
      <c r="DX784" s="189"/>
      <c r="DY784" s="189"/>
      <c r="DZ784" s="189"/>
      <c r="EA784" s="189"/>
      <c r="EB784" s="189"/>
      <c r="EC784" s="189"/>
      <c r="ED784" s="189"/>
      <c r="EE784" s="189"/>
      <c r="EF784" s="189"/>
      <c r="EG784" s="189"/>
      <c r="EH784" s="189"/>
      <c r="EI784" s="189"/>
      <c r="EJ784" s="204"/>
      <c r="EK784" s="204"/>
      <c r="EL784" s="204"/>
      <c r="EM784" s="204"/>
      <c r="EN784" s="204"/>
      <c r="EO784" s="224"/>
      <c r="EP784" s="123"/>
      <c r="EQ784" s="123"/>
      <c r="ER784" s="123"/>
      <c r="ES784" s="123"/>
      <c r="ET784" s="123"/>
      <c r="EU784" s="123"/>
      <c r="EV784" s="123"/>
      <c r="EX784" s="123"/>
      <c r="EY784" s="123"/>
      <c r="EZ784" s="123"/>
      <c r="FA784" s="123"/>
      <c r="FB784" s="123"/>
      <c r="FC784" s="123"/>
      <c r="FD784" s="123"/>
      <c r="FE784" s="123"/>
      <c r="FF784" s="123"/>
      <c r="FG784" s="123"/>
      <c r="FH784" s="123"/>
      <c r="FI784" s="123"/>
      <c r="FK784" s="123"/>
      <c r="FL784" s="123"/>
      <c r="FM784" s="123"/>
      <c r="FN784" s="123"/>
      <c r="FO784" s="123"/>
      <c r="FP784" s="123"/>
      <c r="FR784" s="123"/>
      <c r="FS784" s="123"/>
      <c r="FT784" s="123"/>
      <c r="FU784" s="123"/>
      <c r="FV784" s="123"/>
      <c r="FW784" s="123"/>
      <c r="FX784" s="123"/>
      <c r="FY784" s="123"/>
      <c r="FZ784" s="123"/>
      <c r="GA784" s="123"/>
      <c r="GB784" s="123"/>
      <c r="GC784" s="123"/>
      <c r="GD784" s="123"/>
      <c r="GE784" s="123"/>
      <c r="GF784" s="123"/>
      <c r="GG784" s="123"/>
      <c r="GH784" s="123"/>
      <c r="GI784" s="123"/>
      <c r="GJ784" s="123"/>
      <c r="GK784" s="123"/>
      <c r="GL784" s="123"/>
      <c r="GM784" s="123"/>
      <c r="GN784" s="123"/>
      <c r="GO784" s="123"/>
      <c r="GP784" s="123"/>
      <c r="GQ784" s="123"/>
      <c r="GR784" s="123"/>
      <c r="GS784" s="123"/>
      <c r="GT784" s="123"/>
      <c r="GU784" s="123"/>
      <c r="GV784" s="123"/>
      <c r="GW784" s="123"/>
      <c r="GX784" s="123"/>
      <c r="GY784" s="123"/>
      <c r="HA784" s="123"/>
      <c r="HB784" s="123"/>
      <c r="HC784" s="123"/>
      <c r="HD784" s="123"/>
      <c r="HE784" s="123"/>
      <c r="HF784" s="123"/>
      <c r="HG784" s="123"/>
      <c r="HH784" s="123"/>
      <c r="HI784" s="123"/>
      <c r="HJ784" s="123"/>
      <c r="HK784" s="123"/>
      <c r="HL784" s="123"/>
      <c r="HM784" s="123"/>
      <c r="HO784" s="120"/>
      <c r="HP784" s="120"/>
      <c r="HQ784" s="120"/>
      <c r="HR784" s="120"/>
      <c r="HS784" s="120"/>
      <c r="HT784" s="46"/>
      <c r="HU784" s="46"/>
      <c r="HV784" s="46"/>
      <c r="HW784" s="46"/>
      <c r="HX784" s="46"/>
      <c r="HY784" s="46"/>
      <c r="HZ784" s="46"/>
      <c r="IA784" s="46"/>
      <c r="IB784" s="46"/>
      <c r="IC784" s="46"/>
      <c r="ID784" s="46"/>
      <c r="IE784" s="46"/>
      <c r="IF784" s="46"/>
    </row>
    <row r="785" spans="1:227">
      <c r="A785" s="158"/>
      <c r="B785" s="204"/>
      <c r="C785" s="204"/>
      <c r="D785" s="204"/>
      <c r="E785" s="204"/>
      <c r="F785" s="204"/>
      <c r="G785" s="204"/>
      <c r="H785" s="204"/>
      <c r="I785" s="204"/>
      <c r="J785" s="204"/>
      <c r="K785" s="204"/>
      <c r="L785" s="204"/>
      <c r="M785" s="204"/>
      <c r="N785" s="204"/>
      <c r="O785" s="204"/>
      <c r="P785" s="204"/>
      <c r="Q785" s="204"/>
      <c r="R785" s="204"/>
      <c r="S785" s="204"/>
      <c r="T785" s="204"/>
      <c r="U785" s="204"/>
      <c r="V785" s="204"/>
      <c r="W785" s="204"/>
      <c r="X785" s="204"/>
      <c r="Y785" s="204"/>
      <c r="Z785" s="204"/>
      <c r="AA785" s="204"/>
      <c r="AB785" s="204"/>
      <c r="AC785" s="204"/>
      <c r="AD785" s="204"/>
      <c r="AE785" s="204"/>
      <c r="AF785" s="204"/>
      <c r="AG785" s="204"/>
      <c r="AH785" s="204"/>
      <c r="AI785" s="204"/>
      <c r="AJ785" s="204"/>
      <c r="AK785" s="204"/>
      <c r="AL785" s="204"/>
      <c r="AM785" s="204"/>
      <c r="AN785" s="204"/>
      <c r="AO785" s="204"/>
      <c r="AP785" s="204"/>
      <c r="AQ785" s="204"/>
      <c r="AR785" s="204"/>
      <c r="AS785" s="204"/>
      <c r="AT785" s="204"/>
      <c r="AU785" s="204"/>
      <c r="AV785" s="204"/>
      <c r="AW785" s="204"/>
      <c r="AX785" s="204"/>
      <c r="AY785" s="204"/>
      <c r="AZ785" s="204"/>
      <c r="BA785" s="204"/>
      <c r="BB785" s="204"/>
      <c r="BC785" s="204"/>
      <c r="BD785" s="204"/>
      <c r="BE785" s="204"/>
      <c r="BF785" s="204"/>
      <c r="BG785" s="204"/>
      <c r="BH785" s="204"/>
      <c r="BI785" s="204"/>
      <c r="BJ785" s="204"/>
      <c r="BK785" s="204"/>
      <c r="BL785" s="204"/>
      <c r="BM785" s="204"/>
      <c r="BN785" s="204"/>
      <c r="BO785" s="204"/>
      <c r="BP785" s="204"/>
      <c r="BQ785" s="204"/>
      <c r="BR785" s="204"/>
      <c r="BS785" s="204"/>
      <c r="BT785" s="204"/>
      <c r="BU785" s="204"/>
      <c r="BV785" s="204"/>
      <c r="BW785" s="204"/>
      <c r="BX785" s="204"/>
      <c r="BY785" s="204"/>
      <c r="BZ785" s="204"/>
      <c r="CA785" s="204"/>
      <c r="CB785" s="204"/>
      <c r="CC785" s="204"/>
      <c r="CD785" s="204"/>
      <c r="CE785" s="204"/>
      <c r="CF785" s="204"/>
      <c r="CG785" s="204"/>
      <c r="CH785" s="204"/>
      <c r="CI785" s="204"/>
      <c r="CJ785" s="204"/>
      <c r="CK785" s="204"/>
      <c r="CL785" s="204"/>
      <c r="CM785" s="204"/>
      <c r="CN785" s="204"/>
      <c r="CO785" s="204"/>
      <c r="CP785" s="204"/>
      <c r="CQ785" s="204"/>
      <c r="CR785" s="204"/>
      <c r="CS785" s="204"/>
      <c r="CT785" s="204"/>
      <c r="CU785" s="204"/>
      <c r="CV785" s="204"/>
      <c r="CW785" s="204"/>
      <c r="CX785" s="204"/>
      <c r="CY785" s="204"/>
      <c r="CZ785" s="204"/>
      <c r="DA785" s="204"/>
      <c r="DB785" s="204"/>
      <c r="DC785" s="204"/>
      <c r="DD785" s="204"/>
      <c r="DE785" s="204"/>
      <c r="DF785" s="204"/>
      <c r="DG785" s="204"/>
      <c r="DH785" s="204"/>
      <c r="DI785" s="204"/>
      <c r="DJ785" s="204"/>
      <c r="DK785" s="204"/>
      <c r="DL785" s="204"/>
      <c r="DM785" s="204"/>
      <c r="DN785" s="204"/>
      <c r="DO785" s="204"/>
      <c r="DP785" s="204"/>
      <c r="DQ785" s="204"/>
      <c r="DR785" s="204"/>
      <c r="DS785" s="204"/>
      <c r="DT785" s="204"/>
      <c r="DU785" s="204"/>
      <c r="DV785" s="204"/>
      <c r="DW785" s="204"/>
      <c r="DX785" s="204"/>
      <c r="DY785" s="204"/>
      <c r="DZ785" s="204"/>
      <c r="EA785" s="204"/>
      <c r="EB785" s="204"/>
      <c r="EC785" s="204"/>
      <c r="ED785" s="204"/>
      <c r="EE785" s="204"/>
      <c r="EF785" s="204"/>
      <c r="EG785" s="204"/>
      <c r="EH785" s="204"/>
      <c r="EI785" s="204"/>
      <c r="EJ785" s="204"/>
      <c r="EK785" s="204"/>
      <c r="EL785" s="204"/>
      <c r="EM785" s="204"/>
      <c r="EN785" s="204"/>
      <c r="EO785" s="224"/>
      <c r="EP785" s="158"/>
      <c r="EQ785" s="158"/>
      <c r="ER785" s="158"/>
      <c r="ES785" s="158"/>
      <c r="ET785" s="158"/>
      <c r="EU785" s="158"/>
      <c r="EV785" s="158"/>
      <c r="EW785" s="158"/>
      <c r="EX785" s="158"/>
      <c r="EY785" s="158"/>
      <c r="EZ785" s="158"/>
      <c r="FA785" s="158"/>
      <c r="FB785" s="158"/>
      <c r="FC785" s="158"/>
      <c r="FD785" s="158"/>
      <c r="FE785" s="158"/>
      <c r="FF785" s="158"/>
      <c r="FG785" s="158"/>
      <c r="FH785" s="158"/>
      <c r="FI785" s="158"/>
      <c r="FJ785" s="158"/>
      <c r="FK785" s="158"/>
      <c r="FL785" s="158"/>
      <c r="FM785" s="158"/>
      <c r="FN785" s="158"/>
      <c r="FO785" s="158"/>
      <c r="FP785" s="158"/>
      <c r="FQ785" s="158"/>
      <c r="FR785" s="158"/>
      <c r="FS785" s="158"/>
      <c r="FT785" s="158"/>
      <c r="FU785" s="158"/>
      <c r="FV785" s="158"/>
      <c r="FW785" s="158"/>
      <c r="FX785" s="158"/>
      <c r="FY785" s="158"/>
      <c r="FZ785" s="158"/>
      <c r="GA785" s="158"/>
      <c r="GB785" s="158"/>
      <c r="GC785" s="158"/>
      <c r="GD785" s="158"/>
      <c r="GE785" s="158"/>
      <c r="GF785" s="158"/>
      <c r="GG785" s="158"/>
      <c r="GH785" s="158"/>
      <c r="GI785" s="158"/>
      <c r="GJ785" s="158"/>
      <c r="GK785" s="158"/>
      <c r="GL785" s="158"/>
      <c r="GM785" s="158"/>
      <c r="GN785" s="158"/>
      <c r="GO785" s="158"/>
      <c r="GP785" s="158"/>
      <c r="GQ785" s="158"/>
      <c r="GR785" s="158"/>
      <c r="GS785" s="158"/>
      <c r="GT785" s="158"/>
      <c r="GU785" s="158"/>
      <c r="GV785" s="158"/>
      <c r="GW785" s="158"/>
      <c r="GX785" s="158"/>
      <c r="GY785" s="158"/>
      <c r="GZ785" s="158"/>
      <c r="HA785" s="158"/>
      <c r="HB785" s="158"/>
      <c r="HC785" s="158"/>
      <c r="HD785" s="158"/>
      <c r="HE785" s="158"/>
      <c r="HF785" s="158"/>
      <c r="HG785" s="158"/>
      <c r="HH785" s="158"/>
      <c r="HI785" s="158"/>
      <c r="HJ785" s="158"/>
      <c r="HK785" s="158"/>
      <c r="HL785" s="158"/>
      <c r="HM785" s="158"/>
      <c r="HN785" s="158"/>
      <c r="HO785" s="158"/>
      <c r="HP785" s="158"/>
      <c r="HQ785" s="158"/>
    </row>
    <row r="786" spans="1:227">
      <c r="A786" s="158"/>
      <c r="B786" s="204"/>
      <c r="C786" s="204"/>
      <c r="D786" s="204"/>
      <c r="E786" s="204"/>
      <c r="F786" s="204"/>
      <c r="G786" s="204"/>
      <c r="H786" s="204"/>
      <c r="I786" s="204"/>
      <c r="J786" s="204"/>
      <c r="K786" s="204"/>
      <c r="L786" s="204"/>
      <c r="M786" s="204"/>
      <c r="N786" s="204"/>
      <c r="O786" s="204"/>
      <c r="P786" s="204"/>
      <c r="Q786" s="204"/>
      <c r="R786" s="204"/>
      <c r="S786" s="204"/>
      <c r="T786" s="204"/>
      <c r="U786" s="204"/>
      <c r="V786" s="204"/>
      <c r="W786" s="204"/>
      <c r="X786" s="204"/>
      <c r="Y786" s="204"/>
      <c r="Z786" s="204"/>
      <c r="AA786" s="204"/>
      <c r="AB786" s="204"/>
      <c r="AC786" s="204"/>
      <c r="AD786" s="204"/>
      <c r="AE786" s="204"/>
      <c r="AF786" s="204"/>
      <c r="AG786" s="204"/>
      <c r="AH786" s="204"/>
      <c r="AI786" s="204"/>
      <c r="AJ786" s="204"/>
      <c r="AK786" s="204"/>
      <c r="AL786" s="204"/>
      <c r="AM786" s="204"/>
      <c r="AN786" s="204"/>
      <c r="AO786" s="204"/>
      <c r="AP786" s="204"/>
      <c r="AQ786" s="204"/>
      <c r="AR786" s="204"/>
      <c r="AS786" s="204"/>
      <c r="AT786" s="204"/>
      <c r="AU786" s="204"/>
      <c r="AV786" s="204"/>
      <c r="AW786" s="204"/>
      <c r="AX786" s="204"/>
      <c r="AY786" s="204"/>
      <c r="AZ786" s="204"/>
      <c r="BA786" s="204"/>
      <c r="BB786" s="204"/>
      <c r="BC786" s="204"/>
      <c r="BD786" s="204"/>
      <c r="BE786" s="204"/>
      <c r="BF786" s="204"/>
      <c r="BG786" s="204"/>
      <c r="BH786" s="204"/>
      <c r="BI786" s="204"/>
      <c r="BJ786" s="204"/>
      <c r="BK786" s="204"/>
      <c r="BL786" s="204"/>
      <c r="BM786" s="204"/>
      <c r="BN786" s="204"/>
      <c r="BO786" s="204"/>
      <c r="BP786" s="204"/>
      <c r="BQ786" s="204"/>
      <c r="BR786" s="204"/>
      <c r="BS786" s="204"/>
      <c r="BT786" s="204"/>
      <c r="BU786" s="204"/>
      <c r="BV786" s="204"/>
      <c r="BW786" s="204"/>
      <c r="BX786" s="204"/>
      <c r="BY786" s="204"/>
      <c r="BZ786" s="204"/>
      <c r="CA786" s="204"/>
      <c r="CB786" s="204"/>
      <c r="CC786" s="204"/>
      <c r="CD786" s="204"/>
      <c r="CE786" s="204"/>
      <c r="CF786" s="204"/>
      <c r="CG786" s="204"/>
      <c r="CH786" s="204"/>
      <c r="CI786" s="204"/>
      <c r="CJ786" s="204"/>
      <c r="CK786" s="204"/>
      <c r="CL786" s="204"/>
      <c r="CM786" s="204"/>
      <c r="CN786" s="204"/>
      <c r="CO786" s="204"/>
      <c r="CP786" s="204"/>
      <c r="CQ786" s="204"/>
      <c r="CR786" s="204"/>
      <c r="CS786" s="204"/>
      <c r="CT786" s="204"/>
      <c r="CU786" s="204"/>
      <c r="CV786" s="204"/>
      <c r="CW786" s="204"/>
      <c r="CX786" s="204"/>
      <c r="CY786" s="204"/>
      <c r="CZ786" s="204"/>
      <c r="DA786" s="204"/>
      <c r="DB786" s="204"/>
      <c r="DC786" s="204"/>
      <c r="DD786" s="204"/>
      <c r="DE786" s="204"/>
      <c r="DF786" s="204"/>
      <c r="DG786" s="204"/>
      <c r="DH786" s="204"/>
      <c r="DI786" s="204"/>
      <c r="DJ786" s="204"/>
      <c r="DK786" s="204"/>
      <c r="DL786" s="204"/>
      <c r="DM786" s="204"/>
      <c r="DN786" s="204"/>
      <c r="DO786" s="204"/>
      <c r="DP786" s="204"/>
      <c r="DQ786" s="204"/>
      <c r="DR786" s="204"/>
      <c r="DS786" s="204"/>
      <c r="DT786" s="204"/>
      <c r="DU786" s="204"/>
      <c r="DV786" s="204"/>
      <c r="DW786" s="204"/>
      <c r="DX786" s="204"/>
      <c r="DY786" s="204"/>
      <c r="DZ786" s="204"/>
      <c r="EA786" s="204"/>
      <c r="EB786" s="204"/>
      <c r="EC786" s="204"/>
      <c r="ED786" s="204"/>
      <c r="EE786" s="204"/>
      <c r="EF786" s="204"/>
      <c r="EG786" s="204"/>
      <c r="EH786" s="204"/>
      <c r="EI786" s="204"/>
      <c r="EJ786" s="204"/>
      <c r="EK786" s="204"/>
      <c r="EL786" s="204"/>
      <c r="EM786" s="204"/>
      <c r="EN786" s="204"/>
      <c r="EO786" s="224"/>
      <c r="EP786" s="158"/>
      <c r="EQ786" s="158"/>
      <c r="ER786" s="158"/>
      <c r="ES786" s="158"/>
      <c r="ET786" s="158"/>
      <c r="EU786" s="158"/>
      <c r="EV786" s="158"/>
      <c r="EW786" s="158"/>
      <c r="EX786" s="158"/>
      <c r="EY786" s="158"/>
      <c r="EZ786" s="158"/>
      <c r="FA786" s="158"/>
      <c r="FB786" s="158"/>
      <c r="FC786" s="158"/>
      <c r="FD786" s="158"/>
      <c r="FE786" s="158"/>
      <c r="FF786" s="158"/>
      <c r="FG786" s="158"/>
      <c r="FH786" s="158"/>
      <c r="FI786" s="158"/>
      <c r="FJ786" s="158"/>
      <c r="FK786" s="158"/>
      <c r="FL786" s="158"/>
      <c r="FM786" s="158"/>
      <c r="FN786" s="158"/>
      <c r="FO786" s="158"/>
      <c r="FP786" s="158"/>
      <c r="FQ786" s="158"/>
      <c r="FR786" s="158"/>
      <c r="FS786" s="158"/>
      <c r="FT786" s="158"/>
      <c r="FU786" s="158"/>
      <c r="FV786" s="158"/>
      <c r="FW786" s="158"/>
      <c r="FX786" s="158"/>
      <c r="FY786" s="158"/>
      <c r="FZ786" s="158"/>
      <c r="GA786" s="158"/>
      <c r="GB786" s="158"/>
      <c r="GC786" s="158"/>
      <c r="GD786" s="158"/>
      <c r="GE786" s="158"/>
      <c r="GF786" s="158"/>
      <c r="GG786" s="158"/>
      <c r="GH786" s="158"/>
      <c r="GI786" s="158"/>
      <c r="GJ786" s="158"/>
      <c r="GK786" s="158"/>
      <c r="GL786" s="158"/>
      <c r="GM786" s="158"/>
      <c r="GN786" s="158"/>
      <c r="GO786" s="158"/>
      <c r="GP786" s="158"/>
      <c r="GQ786" s="158"/>
      <c r="GR786" s="158"/>
      <c r="GS786" s="158"/>
      <c r="GT786" s="158"/>
      <c r="GU786" s="158"/>
      <c r="GV786" s="158"/>
      <c r="GW786" s="158"/>
      <c r="GX786" s="158"/>
      <c r="GY786" s="158"/>
      <c r="GZ786" s="158"/>
      <c r="HA786" s="158"/>
      <c r="HB786" s="158"/>
      <c r="HC786" s="158"/>
      <c r="HD786" s="158"/>
      <c r="HE786" s="158"/>
      <c r="HF786" s="158"/>
      <c r="HG786" s="158"/>
      <c r="HH786" s="158"/>
      <c r="HI786" s="158"/>
      <c r="HJ786" s="158"/>
      <c r="HK786" s="158"/>
      <c r="HL786" s="158"/>
      <c r="HM786" s="158"/>
      <c r="HN786" s="158"/>
      <c r="HO786" s="158"/>
      <c r="HP786" s="158"/>
      <c r="HQ786" s="158"/>
    </row>
    <row r="787" spans="1:227" ht="15.75" customHeight="1">
      <c r="A787" s="289" t="s">
        <v>103</v>
      </c>
      <c r="B787" s="292"/>
      <c r="C787" s="292"/>
      <c r="D787" s="292"/>
      <c r="E787" s="292"/>
      <c r="F787" s="292"/>
      <c r="G787" s="292"/>
      <c r="H787" s="292"/>
      <c r="I787" s="292"/>
      <c r="J787" s="292"/>
      <c r="K787" s="292"/>
      <c r="L787" s="292"/>
      <c r="M787" s="292"/>
      <c r="N787" s="292"/>
      <c r="O787" s="292"/>
      <c r="P787" s="292"/>
      <c r="Q787" s="292"/>
      <c r="R787" s="292"/>
      <c r="S787" s="292"/>
      <c r="T787" s="292"/>
      <c r="U787" s="292"/>
      <c r="V787" s="292"/>
      <c r="W787" s="292"/>
      <c r="X787" s="292"/>
      <c r="Y787" s="292"/>
      <c r="Z787" s="292"/>
      <c r="AA787" s="292"/>
      <c r="AB787" s="292"/>
      <c r="AC787" s="292"/>
      <c r="AD787" s="292"/>
      <c r="AE787" s="292"/>
      <c r="AF787" s="292"/>
      <c r="AG787" s="292"/>
      <c r="AH787" s="292"/>
      <c r="AI787" s="292"/>
      <c r="AJ787" s="292"/>
      <c r="AK787" s="292"/>
      <c r="AL787" s="292"/>
      <c r="AM787" s="292"/>
      <c r="AN787" s="292"/>
      <c r="AO787" s="292"/>
      <c r="AP787" s="292"/>
      <c r="AQ787" s="292"/>
      <c r="AR787" s="292"/>
      <c r="AS787" s="292"/>
      <c r="AT787" s="292"/>
      <c r="AU787" s="292"/>
      <c r="AV787" s="292"/>
      <c r="AW787" s="292"/>
      <c r="AX787" s="292"/>
      <c r="AY787" s="292"/>
      <c r="AZ787" s="292"/>
      <c r="BA787" s="292"/>
      <c r="BB787" s="292"/>
      <c r="BC787" s="292"/>
      <c r="BD787" s="292"/>
      <c r="BE787" s="292"/>
      <c r="BF787" s="292"/>
      <c r="BG787" s="292"/>
      <c r="BH787" s="292"/>
      <c r="BI787" s="292"/>
      <c r="BJ787" s="292"/>
      <c r="BK787" s="292"/>
      <c r="BL787" s="292"/>
      <c r="BM787" s="292"/>
      <c r="BN787" s="292"/>
      <c r="BO787" s="292"/>
      <c r="BP787" s="292"/>
      <c r="BQ787" s="292"/>
      <c r="BR787" s="292"/>
      <c r="BS787" s="292"/>
      <c r="BT787" s="292"/>
      <c r="BU787" s="292"/>
      <c r="BV787" s="292"/>
      <c r="BW787" s="292"/>
      <c r="BX787" s="292"/>
      <c r="BY787" s="292"/>
      <c r="BZ787" s="292"/>
      <c r="CA787" s="292"/>
      <c r="CB787" s="292"/>
      <c r="CC787" s="292"/>
      <c r="CD787" s="292"/>
      <c r="CE787" s="292"/>
      <c r="CF787" s="292"/>
      <c r="CG787" s="292"/>
      <c r="CH787" s="292"/>
      <c r="CI787" s="292"/>
      <c r="CJ787" s="292"/>
      <c r="CK787" s="292"/>
      <c r="CL787" s="292"/>
      <c r="CM787" s="292"/>
      <c r="CN787" s="292"/>
      <c r="CO787" s="292"/>
      <c r="CP787" s="292"/>
      <c r="CQ787" s="292"/>
      <c r="CR787" s="292"/>
      <c r="CS787" s="292"/>
      <c r="CT787" s="292"/>
      <c r="CU787" s="292"/>
      <c r="CV787" s="292"/>
      <c r="CW787" s="292"/>
      <c r="CX787" s="292"/>
      <c r="CY787" s="292"/>
      <c r="CZ787" s="292"/>
      <c r="DA787" s="292"/>
      <c r="DB787" s="292"/>
      <c r="DC787" s="292"/>
      <c r="DD787" s="292"/>
      <c r="DE787" s="292"/>
      <c r="DF787" s="292"/>
      <c r="DG787" s="292"/>
      <c r="DH787" s="292"/>
      <c r="DI787" s="292"/>
      <c r="DJ787" s="292"/>
      <c r="DK787" s="292"/>
      <c r="DL787" s="292"/>
      <c r="DM787" s="292"/>
      <c r="DN787" s="292"/>
      <c r="DO787" s="292"/>
      <c r="DP787" s="292"/>
      <c r="DQ787" s="292"/>
      <c r="DR787" s="292"/>
      <c r="DS787" s="292"/>
      <c r="DT787" s="292"/>
      <c r="DU787" s="292"/>
      <c r="DV787" s="292"/>
      <c r="DW787" s="292"/>
      <c r="DX787" s="292"/>
      <c r="DY787" s="292"/>
      <c r="DZ787" s="292"/>
      <c r="EA787" s="292"/>
      <c r="EB787" s="292"/>
      <c r="EC787" s="292"/>
      <c r="ED787" s="292"/>
      <c r="EE787" s="292"/>
      <c r="EF787" s="292"/>
      <c r="EG787" s="292"/>
      <c r="EH787" s="292"/>
      <c r="EI787" s="292"/>
      <c r="EJ787" s="292"/>
      <c r="EK787" s="292"/>
      <c r="EL787" s="292"/>
      <c r="EM787" s="292"/>
      <c r="EN787" s="292"/>
      <c r="EO787" s="292"/>
      <c r="EP787" s="292"/>
      <c r="EQ787" s="292"/>
      <c r="ER787" s="292"/>
      <c r="ES787" s="292"/>
      <c r="ET787" s="292"/>
      <c r="EU787" s="292"/>
      <c r="EV787" s="292"/>
      <c r="EW787" s="292"/>
      <c r="EX787" s="292"/>
      <c r="EY787" s="158"/>
      <c r="EZ787" s="158"/>
      <c r="FA787" s="158"/>
      <c r="FB787" s="158"/>
      <c r="FC787" s="158"/>
      <c r="FD787" s="158"/>
      <c r="FE787" s="158"/>
      <c r="FF787" s="158"/>
      <c r="FG787" s="158"/>
      <c r="FH787" s="158"/>
      <c r="FI787" s="158"/>
      <c r="FJ787" s="158"/>
      <c r="FK787" s="158"/>
      <c r="FL787" s="158"/>
      <c r="FM787" s="158"/>
      <c r="FN787" s="158"/>
      <c r="FO787" s="158"/>
      <c r="FP787" s="158"/>
      <c r="FQ787" s="158"/>
      <c r="FR787" s="158"/>
      <c r="FS787" s="158"/>
      <c r="FT787" s="158"/>
      <c r="FU787" s="158"/>
      <c r="FV787" s="158"/>
      <c r="FW787" s="158"/>
      <c r="FX787" s="158"/>
      <c r="FY787" s="158"/>
      <c r="FZ787" s="158"/>
      <c r="GA787" s="158"/>
      <c r="GB787" s="158"/>
      <c r="GC787" s="158"/>
      <c r="GD787" s="158"/>
      <c r="GE787" s="158"/>
      <c r="GF787" s="158"/>
      <c r="GG787" s="158"/>
      <c r="GH787" s="158"/>
      <c r="GI787" s="158"/>
      <c r="GJ787" s="158"/>
      <c r="GK787" s="158"/>
      <c r="GL787" s="158"/>
      <c r="GM787" s="158"/>
      <c r="GN787" s="158"/>
      <c r="GO787" s="158"/>
      <c r="GP787" s="158"/>
      <c r="GQ787" s="158"/>
      <c r="GR787" s="158"/>
      <c r="GS787" s="158"/>
      <c r="GT787" s="158"/>
      <c r="GU787" s="158"/>
      <c r="GV787" s="158"/>
      <c r="GW787" s="158"/>
      <c r="GX787" s="158"/>
      <c r="GY787" s="158"/>
      <c r="GZ787" s="158"/>
      <c r="HA787" s="158"/>
      <c r="HB787" s="158"/>
      <c r="HC787" s="158"/>
      <c r="HD787" s="158"/>
      <c r="HE787" s="158"/>
      <c r="HF787" s="158"/>
      <c r="HG787" s="158"/>
      <c r="HH787" s="158"/>
      <c r="HI787" s="158"/>
      <c r="HJ787" s="158"/>
      <c r="HK787" s="158"/>
      <c r="HL787" s="158"/>
      <c r="HM787" s="158"/>
      <c r="HN787" s="158"/>
      <c r="HO787" s="158"/>
      <c r="HP787" s="158"/>
      <c r="HQ787" s="158"/>
      <c r="HS787" s="176"/>
    </row>
    <row r="788" spans="1:227">
      <c r="A788" s="295" t="s">
        <v>34</v>
      </c>
      <c r="B788" s="124" t="s">
        <v>104</v>
      </c>
      <c r="C788" s="124"/>
      <c r="D788" s="124"/>
      <c r="E788" s="124"/>
      <c r="F788" s="124"/>
      <c r="G788" s="124"/>
      <c r="H788" s="124"/>
      <c r="I788" s="124"/>
      <c r="J788" s="124"/>
      <c r="K788" s="124"/>
      <c r="L788" s="124"/>
      <c r="M788" s="124"/>
      <c r="N788" s="124"/>
      <c r="O788" s="124"/>
      <c r="P788" s="124"/>
      <c r="Q788" s="124"/>
      <c r="R788" s="124"/>
      <c r="S788" s="124"/>
      <c r="T788" s="124"/>
      <c r="U788" s="124"/>
      <c r="V788" s="124"/>
      <c r="W788" s="124"/>
      <c r="X788" s="124"/>
      <c r="Y788" s="124"/>
      <c r="Z788" s="124"/>
      <c r="AA788" s="124"/>
      <c r="AB788" s="124"/>
      <c r="AC788" s="124"/>
      <c r="AD788" s="124"/>
      <c r="AE788" s="124"/>
      <c r="AF788" s="124"/>
      <c r="AG788" s="124"/>
      <c r="AH788" s="124"/>
      <c r="AI788" s="124"/>
      <c r="AJ788" s="124"/>
      <c r="AK788" s="124"/>
      <c r="AL788" s="124"/>
      <c r="AM788" s="124"/>
      <c r="AN788" s="124"/>
      <c r="AO788" s="124"/>
      <c r="AP788" s="124"/>
      <c r="AQ788" s="124"/>
      <c r="AR788" s="124"/>
      <c r="AS788" s="124"/>
      <c r="AT788" s="124"/>
      <c r="AU788" s="124"/>
      <c r="AV788" s="124"/>
      <c r="AW788" s="124"/>
      <c r="AX788" s="124"/>
      <c r="AY788" s="124"/>
      <c r="AZ788" s="124"/>
      <c r="BA788" s="124"/>
      <c r="BB788" s="124"/>
      <c r="BC788" s="124"/>
      <c r="BD788" s="124"/>
      <c r="BE788" s="124"/>
      <c r="BF788" s="124"/>
      <c r="BG788" s="124"/>
      <c r="BH788" s="124"/>
      <c r="BI788" s="124"/>
      <c r="BJ788" s="124"/>
      <c r="BK788" s="124"/>
      <c r="BL788" s="124"/>
      <c r="BM788" s="124"/>
      <c r="BN788" s="124"/>
      <c r="BO788" s="124"/>
      <c r="BP788" s="124"/>
      <c r="BQ788" s="124"/>
      <c r="BR788" s="124"/>
      <c r="BS788" s="124"/>
      <c r="BT788" s="124"/>
      <c r="BU788" s="124"/>
      <c r="BV788" s="124"/>
      <c r="BW788" s="124"/>
      <c r="BX788" s="124"/>
      <c r="BY788" s="124"/>
      <c r="BZ788" s="124"/>
      <c r="CA788" s="124"/>
      <c r="CB788" s="124"/>
      <c r="CC788" s="124"/>
      <c r="CD788" s="124"/>
      <c r="CE788" s="124"/>
      <c r="CF788" s="124"/>
      <c r="CG788" s="124"/>
      <c r="CH788" s="124"/>
      <c r="CI788" s="124"/>
      <c r="CJ788" s="124"/>
      <c r="CK788" s="124"/>
      <c r="CL788" s="124"/>
      <c r="CM788" s="124"/>
      <c r="CN788" s="124"/>
      <c r="CO788" s="124"/>
      <c r="CP788" s="124"/>
      <c r="CQ788" s="124"/>
      <c r="CR788" s="124"/>
      <c r="CS788" s="124"/>
      <c r="CT788" s="124"/>
      <c r="CU788" s="124"/>
      <c r="CV788" s="124"/>
      <c r="CW788" s="124"/>
      <c r="CX788" s="124"/>
      <c r="CY788" s="124"/>
      <c r="CZ788" s="124"/>
      <c r="DA788" s="124"/>
      <c r="DB788" s="124"/>
      <c r="DC788" s="124"/>
      <c r="DD788" s="124"/>
      <c r="DE788" s="124"/>
      <c r="DF788" s="124"/>
      <c r="DG788" s="124"/>
      <c r="DH788" s="124"/>
      <c r="DI788" s="124"/>
      <c r="DJ788" s="124"/>
      <c r="DK788" s="124"/>
      <c r="DL788" s="124"/>
      <c r="DM788" s="124"/>
      <c r="DN788" s="124"/>
      <c r="DO788" s="124"/>
      <c r="DP788" s="124"/>
      <c r="DQ788" s="124"/>
      <c r="DR788" s="124"/>
      <c r="DS788" s="124"/>
      <c r="DT788" s="124"/>
      <c r="DU788" s="124"/>
      <c r="DV788" s="124"/>
      <c r="DW788" s="124"/>
      <c r="DX788" s="124"/>
      <c r="DY788" s="124"/>
      <c r="DZ788" s="124"/>
      <c r="EA788" s="124"/>
      <c r="EB788" s="124"/>
      <c r="EC788" s="124"/>
      <c r="ED788" s="124"/>
      <c r="EE788" s="124"/>
      <c r="EF788" s="124"/>
      <c r="EG788" s="124"/>
      <c r="EH788" s="124"/>
      <c r="EI788" s="124"/>
      <c r="EJ788" s="292"/>
      <c r="EK788" s="292"/>
      <c r="EL788" s="292"/>
      <c r="EM788" s="292"/>
      <c r="EN788" s="292"/>
      <c r="EO788" s="292"/>
      <c r="EP788" s="292"/>
      <c r="EQ788" s="292"/>
      <c r="ER788" s="292"/>
      <c r="ES788" s="292"/>
      <c r="ET788" s="292"/>
      <c r="EU788" s="292"/>
      <c r="EV788" s="292"/>
      <c r="EW788" s="292"/>
      <c r="EX788" s="292"/>
      <c r="EY788" s="159"/>
      <c r="EZ788" s="159"/>
      <c r="FA788" s="159"/>
      <c r="FB788" s="159"/>
      <c r="FC788" s="159"/>
      <c r="FD788" s="159"/>
      <c r="FE788" s="159"/>
      <c r="FF788" s="159"/>
      <c r="FG788" s="159"/>
      <c r="FH788" s="159"/>
      <c r="FI788" s="159"/>
      <c r="FJ788" s="159"/>
      <c r="FK788" s="159"/>
      <c r="FL788" s="159"/>
      <c r="FM788" s="159"/>
      <c r="FN788" s="159"/>
      <c r="FO788" s="159"/>
      <c r="FP788" s="159"/>
      <c r="FQ788" s="159"/>
      <c r="FR788" s="159"/>
      <c r="FS788" s="159"/>
      <c r="FT788" s="159"/>
      <c r="FU788" s="159"/>
      <c r="FV788" s="159"/>
      <c r="FW788" s="159"/>
      <c r="FX788" s="159"/>
      <c r="FY788" s="159"/>
      <c r="FZ788" s="159"/>
      <c r="GA788" s="159"/>
      <c r="GB788" s="159"/>
      <c r="GC788" s="159"/>
      <c r="GD788" s="159"/>
      <c r="GE788" s="159"/>
      <c r="GF788" s="159"/>
      <c r="GG788" s="159"/>
      <c r="GH788" s="159"/>
      <c r="GI788" s="159"/>
      <c r="GJ788" s="159"/>
      <c r="GK788" s="159"/>
      <c r="GL788" s="159"/>
      <c r="GM788" s="159"/>
      <c r="GN788" s="159"/>
      <c r="GO788" s="159"/>
      <c r="GP788" s="159"/>
      <c r="GQ788" s="159"/>
      <c r="GR788" s="159"/>
      <c r="GS788" s="159"/>
      <c r="GT788" s="159"/>
      <c r="GU788" s="159"/>
      <c r="GV788" s="159"/>
      <c r="GW788" s="159"/>
      <c r="GX788" s="159"/>
      <c r="GY788" s="159"/>
      <c r="GZ788" s="159"/>
      <c r="HA788" s="159"/>
      <c r="HB788" s="159"/>
      <c r="HC788" s="159"/>
      <c r="HD788" s="159"/>
      <c r="HE788" s="159"/>
      <c r="HF788" s="159"/>
      <c r="HG788" s="159"/>
      <c r="HH788" s="159"/>
      <c r="HI788" s="159"/>
      <c r="HJ788" s="159"/>
      <c r="HK788" s="159"/>
      <c r="HL788" s="159"/>
      <c r="HM788" s="159"/>
      <c r="HN788" s="159"/>
      <c r="HO788" s="159"/>
      <c r="HP788" s="159"/>
      <c r="HQ788" s="159"/>
    </row>
    <row r="789" spans="1:227">
      <c r="A789" s="295" t="s">
        <v>66</v>
      </c>
      <c r="B789" s="124" t="s">
        <v>105</v>
      </c>
      <c r="C789" s="124"/>
      <c r="D789" s="124"/>
      <c r="E789" s="124"/>
      <c r="F789" s="124"/>
      <c r="G789" s="124"/>
      <c r="H789" s="124"/>
      <c r="I789" s="124"/>
      <c r="J789" s="124"/>
      <c r="K789" s="124"/>
      <c r="L789" s="124"/>
      <c r="M789" s="124"/>
      <c r="N789" s="124"/>
      <c r="O789" s="124"/>
      <c r="P789" s="124"/>
      <c r="Q789" s="124"/>
      <c r="R789" s="124"/>
      <c r="S789" s="124"/>
      <c r="T789" s="124"/>
      <c r="U789" s="124"/>
      <c r="V789" s="124"/>
      <c r="W789" s="124"/>
      <c r="X789" s="124"/>
      <c r="Y789" s="124"/>
      <c r="Z789" s="124"/>
      <c r="AA789" s="124"/>
      <c r="AB789" s="124"/>
      <c r="AC789" s="124"/>
      <c r="AD789" s="124"/>
      <c r="AE789" s="124"/>
      <c r="AF789" s="124"/>
      <c r="AG789" s="124"/>
      <c r="AH789" s="124"/>
      <c r="AI789" s="124"/>
      <c r="AJ789" s="124"/>
      <c r="AK789" s="124"/>
      <c r="AL789" s="124"/>
      <c r="AM789" s="124"/>
      <c r="AN789" s="124"/>
      <c r="AO789" s="124"/>
      <c r="AP789" s="124"/>
      <c r="AQ789" s="124"/>
      <c r="AR789" s="124"/>
      <c r="AS789" s="124"/>
      <c r="AT789" s="124"/>
      <c r="AU789" s="124"/>
      <c r="AV789" s="124"/>
      <c r="AW789" s="124"/>
      <c r="AX789" s="124"/>
      <c r="AY789" s="124"/>
      <c r="AZ789" s="124"/>
      <c r="BA789" s="124"/>
      <c r="BB789" s="124"/>
      <c r="BC789" s="124"/>
      <c r="BD789" s="124"/>
      <c r="BE789" s="124"/>
      <c r="BF789" s="124"/>
      <c r="BG789" s="124"/>
      <c r="BH789" s="124"/>
      <c r="BI789" s="124"/>
      <c r="BJ789" s="124"/>
      <c r="BK789" s="124"/>
      <c r="BL789" s="124"/>
      <c r="BM789" s="124"/>
      <c r="BN789" s="124"/>
      <c r="BO789" s="124"/>
      <c r="BP789" s="124"/>
      <c r="BQ789" s="124"/>
      <c r="BR789" s="124"/>
      <c r="BS789" s="124"/>
      <c r="BT789" s="124"/>
      <c r="BU789" s="124"/>
      <c r="BV789" s="124"/>
      <c r="BW789" s="124"/>
      <c r="BX789" s="124"/>
      <c r="BY789" s="124"/>
      <c r="BZ789" s="124"/>
      <c r="CA789" s="124"/>
      <c r="CB789" s="124"/>
      <c r="CC789" s="124"/>
      <c r="CD789" s="124"/>
      <c r="CE789" s="124"/>
      <c r="CF789" s="124"/>
      <c r="CG789" s="124"/>
      <c r="CH789" s="124"/>
      <c r="CI789" s="124"/>
      <c r="CJ789" s="124"/>
      <c r="CK789" s="124"/>
      <c r="CL789" s="124"/>
      <c r="CM789" s="124"/>
      <c r="CN789" s="124"/>
      <c r="CO789" s="124"/>
      <c r="CP789" s="124"/>
      <c r="CQ789" s="124"/>
      <c r="CR789" s="124"/>
      <c r="CS789" s="124"/>
      <c r="CT789" s="124"/>
      <c r="CU789" s="124"/>
      <c r="CV789" s="124"/>
      <c r="CW789" s="124"/>
      <c r="CX789" s="124"/>
      <c r="CY789" s="124"/>
      <c r="CZ789" s="124"/>
      <c r="DA789" s="124"/>
      <c r="DB789" s="124"/>
      <c r="DC789" s="124"/>
      <c r="DD789" s="124"/>
      <c r="DE789" s="124"/>
      <c r="DF789" s="124"/>
      <c r="DG789" s="124"/>
      <c r="DH789" s="124"/>
      <c r="DI789" s="124"/>
      <c r="DJ789" s="124"/>
      <c r="DK789" s="124"/>
      <c r="DL789" s="124"/>
      <c r="DM789" s="124"/>
      <c r="DN789" s="124"/>
      <c r="DO789" s="124"/>
      <c r="DP789" s="124"/>
      <c r="DQ789" s="124"/>
      <c r="DR789" s="124"/>
      <c r="DS789" s="124"/>
      <c r="DT789" s="124"/>
      <c r="DU789" s="124"/>
      <c r="DV789" s="124"/>
      <c r="DW789" s="124"/>
      <c r="DX789" s="124"/>
      <c r="DY789" s="124"/>
      <c r="DZ789" s="124"/>
      <c r="EA789" s="124"/>
      <c r="EB789" s="124"/>
      <c r="EC789" s="124"/>
      <c r="ED789" s="124"/>
      <c r="EE789" s="124"/>
      <c r="EF789" s="124"/>
      <c r="EG789" s="124"/>
      <c r="EH789" s="124"/>
      <c r="EI789" s="124"/>
      <c r="EJ789" s="293"/>
      <c r="EK789" s="293"/>
      <c r="EL789" s="294"/>
      <c r="EM789" s="290"/>
      <c r="EN789" s="290"/>
      <c r="EO789" s="290"/>
      <c r="EP789" s="290"/>
      <c r="EQ789" s="290"/>
      <c r="ER789" s="290"/>
      <c r="ES789" s="290"/>
      <c r="ET789" s="290"/>
      <c r="EU789" s="290"/>
      <c r="EV789" s="290"/>
      <c r="EW789" s="290"/>
      <c r="EX789" s="290"/>
      <c r="EY789" s="160"/>
      <c r="EZ789" s="160"/>
      <c r="FA789" s="160"/>
      <c r="FB789" s="160"/>
      <c r="FC789" s="160"/>
      <c r="FD789" s="160"/>
      <c r="FE789" s="160"/>
      <c r="FF789" s="160"/>
      <c r="FG789" s="160"/>
      <c r="FH789" s="160"/>
      <c r="FI789" s="160"/>
      <c r="FJ789" s="160"/>
      <c r="FK789" s="160"/>
      <c r="FL789" s="160"/>
      <c r="FM789" s="160"/>
      <c r="FN789" s="160"/>
      <c r="FO789" s="160"/>
      <c r="FP789" s="160"/>
      <c r="FQ789" s="160"/>
      <c r="FR789" s="160"/>
      <c r="FS789" s="160"/>
      <c r="FT789" s="160"/>
      <c r="FU789" s="160"/>
      <c r="FV789" s="160"/>
      <c r="FW789" s="160"/>
      <c r="FX789" s="160"/>
      <c r="FY789" s="160"/>
      <c r="FZ789" s="160"/>
      <c r="GA789" s="160"/>
      <c r="GB789" s="160"/>
      <c r="GC789" s="160"/>
      <c r="GD789" s="160"/>
      <c r="GE789" s="160"/>
      <c r="GF789" s="160"/>
      <c r="GG789" s="160"/>
      <c r="GH789" s="160"/>
      <c r="GI789" s="160"/>
      <c r="GJ789" s="160"/>
      <c r="GK789" s="160"/>
      <c r="GL789" s="160"/>
      <c r="GM789" s="160"/>
      <c r="GN789" s="160"/>
      <c r="GO789" s="160"/>
      <c r="GP789" s="160"/>
      <c r="GQ789" s="160"/>
      <c r="GR789" s="160"/>
      <c r="GS789" s="160"/>
      <c r="GT789" s="160"/>
      <c r="GU789" s="160"/>
      <c r="GV789" s="160"/>
      <c r="GW789" s="160"/>
      <c r="GX789" s="160"/>
      <c r="GY789" s="160"/>
      <c r="GZ789" s="160"/>
      <c r="HA789" s="160"/>
      <c r="HB789" s="160"/>
      <c r="HC789" s="160"/>
      <c r="HD789" s="160"/>
      <c r="HE789" s="160"/>
      <c r="HF789" s="160"/>
      <c r="HG789" s="160"/>
      <c r="HH789" s="160"/>
      <c r="HI789" s="160"/>
      <c r="HJ789" s="160"/>
      <c r="HK789" s="160"/>
      <c r="HL789" s="160"/>
      <c r="HM789" s="160"/>
      <c r="HN789" s="161"/>
      <c r="HO789" s="160"/>
      <c r="HP789" s="160"/>
      <c r="HQ789" s="160"/>
    </row>
    <row r="790" spans="1:227">
      <c r="A790" s="295" t="s">
        <v>102</v>
      </c>
      <c r="B790" s="124" t="s">
        <v>106</v>
      </c>
      <c r="C790" s="124"/>
      <c r="D790" s="124"/>
      <c r="E790" s="124"/>
      <c r="F790" s="124"/>
      <c r="G790" s="124"/>
      <c r="H790" s="124"/>
      <c r="I790" s="124"/>
      <c r="J790" s="124"/>
      <c r="K790" s="124"/>
      <c r="L790" s="124"/>
      <c r="M790" s="124"/>
      <c r="N790" s="124"/>
      <c r="O790" s="124"/>
      <c r="P790" s="124"/>
      <c r="Q790" s="124"/>
      <c r="R790" s="124"/>
      <c r="S790" s="124"/>
      <c r="T790" s="124"/>
      <c r="U790" s="124"/>
      <c r="V790" s="124"/>
      <c r="W790" s="124"/>
      <c r="X790" s="124"/>
      <c r="Y790" s="124"/>
      <c r="Z790" s="124"/>
      <c r="AA790" s="124"/>
      <c r="AB790" s="124"/>
      <c r="AC790" s="124"/>
      <c r="AD790" s="124"/>
      <c r="AE790" s="124"/>
      <c r="AF790" s="124"/>
      <c r="AG790" s="124"/>
      <c r="AH790" s="124"/>
      <c r="AI790" s="124"/>
      <c r="AJ790" s="124"/>
      <c r="AK790" s="124"/>
      <c r="AL790" s="124"/>
      <c r="AM790" s="124"/>
      <c r="AN790" s="124"/>
      <c r="AO790" s="124"/>
      <c r="AP790" s="124"/>
      <c r="AQ790" s="124"/>
      <c r="AR790" s="124"/>
      <c r="AS790" s="124"/>
      <c r="AT790" s="124"/>
      <c r="AU790" s="124"/>
      <c r="AV790" s="124"/>
      <c r="AW790" s="124"/>
      <c r="AX790" s="124"/>
      <c r="AY790" s="124"/>
      <c r="AZ790" s="124"/>
      <c r="BA790" s="124"/>
      <c r="BB790" s="124"/>
      <c r="BC790" s="124"/>
      <c r="BD790" s="124"/>
      <c r="BE790" s="124"/>
      <c r="BF790" s="124"/>
      <c r="BG790" s="124"/>
      <c r="BH790" s="124"/>
      <c r="BI790" s="124"/>
      <c r="BJ790" s="124"/>
      <c r="BK790" s="124"/>
      <c r="BL790" s="124"/>
      <c r="BM790" s="124"/>
      <c r="BN790" s="124"/>
      <c r="BO790" s="124"/>
      <c r="BP790" s="124"/>
      <c r="BQ790" s="124"/>
      <c r="BR790" s="124"/>
      <c r="BS790" s="124"/>
      <c r="BT790" s="124"/>
      <c r="BU790" s="124"/>
      <c r="BV790" s="124"/>
      <c r="BW790" s="124"/>
      <c r="BX790" s="124"/>
      <c r="BY790" s="124"/>
      <c r="BZ790" s="124"/>
      <c r="CA790" s="124"/>
      <c r="CB790" s="124"/>
      <c r="CC790" s="124"/>
      <c r="CD790" s="124"/>
      <c r="CE790" s="124"/>
      <c r="CF790" s="124"/>
      <c r="CG790" s="124"/>
      <c r="CH790" s="124"/>
      <c r="CI790" s="124"/>
      <c r="CJ790" s="124"/>
      <c r="CK790" s="124"/>
      <c r="CL790" s="124"/>
      <c r="CM790" s="124"/>
      <c r="CN790" s="124"/>
      <c r="CO790" s="124"/>
      <c r="CP790" s="124"/>
      <c r="CQ790" s="124"/>
      <c r="CR790" s="124"/>
      <c r="CS790" s="124"/>
      <c r="CT790" s="124"/>
      <c r="CU790" s="124"/>
      <c r="CV790" s="124"/>
      <c r="CW790" s="124"/>
      <c r="CX790" s="124"/>
      <c r="CY790" s="124"/>
      <c r="CZ790" s="124"/>
      <c r="DA790" s="124"/>
      <c r="DB790" s="124"/>
      <c r="DC790" s="124"/>
      <c r="DD790" s="124"/>
      <c r="DE790" s="124"/>
      <c r="DF790" s="124"/>
      <c r="DG790" s="124"/>
      <c r="DH790" s="124"/>
      <c r="DI790" s="124"/>
      <c r="DJ790" s="124"/>
      <c r="DK790" s="124"/>
      <c r="DL790" s="124"/>
      <c r="DM790" s="124"/>
      <c r="DN790" s="124"/>
      <c r="DO790" s="124"/>
      <c r="DP790" s="124"/>
      <c r="DQ790" s="124"/>
      <c r="DR790" s="124"/>
      <c r="DS790" s="124"/>
      <c r="DT790" s="124"/>
      <c r="DU790" s="124"/>
      <c r="DV790" s="124"/>
      <c r="DW790" s="124"/>
      <c r="DX790" s="124"/>
      <c r="DY790" s="124"/>
      <c r="DZ790" s="124"/>
      <c r="EA790" s="124"/>
      <c r="EB790" s="124"/>
      <c r="EC790" s="124"/>
      <c r="ED790" s="124"/>
      <c r="EE790" s="124"/>
      <c r="EF790" s="124"/>
      <c r="EG790" s="124"/>
      <c r="EH790" s="124"/>
      <c r="EI790" s="124"/>
      <c r="EJ790" s="293"/>
      <c r="EK790" s="293"/>
      <c r="EL790" s="294"/>
      <c r="EM790" s="290"/>
      <c r="EN790" s="290"/>
      <c r="EO790" s="290"/>
      <c r="EP790" s="290"/>
      <c r="EQ790" s="290"/>
      <c r="ER790" s="290"/>
      <c r="ES790" s="290"/>
      <c r="ET790" s="290"/>
      <c r="EU790" s="290"/>
      <c r="EV790" s="290"/>
      <c r="EW790" s="290"/>
      <c r="EX790" s="290"/>
      <c r="EY790" s="156"/>
      <c r="EZ790" s="156"/>
      <c r="FA790" s="156"/>
      <c r="FB790" s="156"/>
      <c r="FC790" s="156"/>
      <c r="FD790" s="156"/>
      <c r="FE790" s="156"/>
      <c r="FF790" s="156"/>
      <c r="FG790" s="156"/>
      <c r="FH790" s="156"/>
      <c r="FI790" s="156"/>
      <c r="FJ790" s="156"/>
      <c r="FK790" s="156"/>
      <c r="FL790" s="156"/>
      <c r="FM790" s="156"/>
      <c r="FN790" s="156"/>
      <c r="FO790" s="156"/>
      <c r="FP790" s="156"/>
      <c r="FQ790" s="156"/>
      <c r="FR790" s="156"/>
      <c r="FS790" s="156"/>
      <c r="FT790" s="156"/>
      <c r="FU790" s="156"/>
      <c r="FV790" s="156"/>
      <c r="FW790" s="156"/>
      <c r="FX790" s="156"/>
      <c r="FY790" s="156"/>
      <c r="FZ790" s="156"/>
      <c r="GA790" s="156"/>
      <c r="GB790" s="156"/>
      <c r="GC790" s="156"/>
      <c r="GD790" s="156"/>
      <c r="GE790" s="156"/>
      <c r="GF790" s="156"/>
      <c r="GG790" s="156"/>
      <c r="GH790" s="156"/>
      <c r="GI790" s="156"/>
      <c r="GJ790" s="156"/>
      <c r="GK790" s="156"/>
      <c r="GL790" s="156"/>
      <c r="GM790" s="156"/>
      <c r="GN790" s="156"/>
      <c r="GO790" s="156"/>
      <c r="GP790" s="156"/>
      <c r="GQ790" s="156"/>
      <c r="GR790" s="156"/>
      <c r="GS790" s="156"/>
      <c r="GT790" s="156"/>
      <c r="GU790" s="156"/>
      <c r="GV790" s="156"/>
      <c r="GW790" s="156"/>
      <c r="GX790" s="156"/>
      <c r="GY790" s="156"/>
      <c r="GZ790" s="156"/>
      <c r="HA790" s="156"/>
      <c r="HB790" s="156"/>
      <c r="HC790" s="156"/>
      <c r="HD790" s="156"/>
      <c r="HE790" s="156"/>
      <c r="HF790" s="156"/>
      <c r="HG790" s="156"/>
      <c r="HH790" s="156"/>
      <c r="HI790" s="156"/>
      <c r="HJ790" s="156"/>
      <c r="HK790" s="156"/>
      <c r="HL790" s="156"/>
      <c r="HM790" s="156"/>
      <c r="HN790" s="157"/>
      <c r="HO790" s="156"/>
      <c r="HP790" s="156"/>
      <c r="HQ790" s="156"/>
    </row>
    <row r="791" spans="1:227">
      <c r="EJ791" s="291"/>
      <c r="EK791" s="291"/>
      <c r="EL791" s="294"/>
      <c r="EM791" s="290"/>
      <c r="EN791" s="290"/>
      <c r="EO791" s="290"/>
      <c r="EP791" s="290"/>
      <c r="EQ791" s="290"/>
      <c r="ER791" s="290"/>
      <c r="ES791" s="290"/>
      <c r="ET791" s="290"/>
      <c r="EU791" s="290"/>
      <c r="EV791" s="290"/>
      <c r="EW791" s="290"/>
      <c r="EX791" s="290"/>
      <c r="EY791" s="160"/>
      <c r="EZ791" s="160"/>
      <c r="FA791" s="160"/>
      <c r="FB791" s="160"/>
      <c r="FC791" s="160"/>
      <c r="FD791" s="160"/>
      <c r="FE791" s="160"/>
      <c r="FF791" s="160"/>
      <c r="FG791" s="160"/>
      <c r="FH791" s="160"/>
      <c r="FI791" s="160"/>
      <c r="FJ791" s="160"/>
      <c r="FK791" s="160"/>
      <c r="FL791" s="160"/>
      <c r="FM791" s="160"/>
      <c r="FN791" s="160"/>
      <c r="FO791" s="160"/>
      <c r="FP791" s="160"/>
      <c r="FQ791" s="160"/>
      <c r="FR791" s="160"/>
      <c r="FS791" s="160"/>
      <c r="FT791" s="160"/>
      <c r="FU791" s="160"/>
      <c r="FV791" s="160"/>
      <c r="FW791" s="160"/>
      <c r="FX791" s="160"/>
      <c r="FY791" s="160"/>
      <c r="FZ791" s="160"/>
      <c r="GA791" s="160"/>
      <c r="GB791" s="160"/>
      <c r="GC791" s="160"/>
      <c r="GD791" s="160"/>
      <c r="GE791" s="160"/>
      <c r="GF791" s="160"/>
      <c r="GG791" s="160"/>
      <c r="GH791" s="160"/>
      <c r="GI791" s="160"/>
      <c r="GJ791" s="160"/>
      <c r="GK791" s="160"/>
      <c r="GL791" s="160"/>
      <c r="GM791" s="160"/>
      <c r="GN791" s="160"/>
      <c r="GO791" s="160"/>
      <c r="GP791" s="160"/>
      <c r="GQ791" s="160"/>
      <c r="GR791" s="160"/>
      <c r="GS791" s="160"/>
      <c r="GT791" s="160"/>
      <c r="GU791" s="160"/>
      <c r="GV791" s="160"/>
      <c r="GW791" s="160"/>
      <c r="GX791" s="160"/>
      <c r="GY791" s="160"/>
      <c r="GZ791" s="160"/>
      <c r="HA791" s="160"/>
      <c r="HB791" s="160"/>
      <c r="HC791" s="160"/>
      <c r="HD791" s="160"/>
      <c r="HE791" s="160"/>
      <c r="HF791" s="160"/>
      <c r="HG791" s="160"/>
      <c r="HH791" s="160"/>
      <c r="HI791" s="160"/>
      <c r="HJ791" s="160"/>
      <c r="HK791" s="160"/>
      <c r="HL791" s="160"/>
      <c r="HM791" s="160"/>
      <c r="HN791" s="146"/>
      <c r="HO791" s="160"/>
      <c r="HP791" s="160"/>
      <c r="HQ791" s="160"/>
    </row>
    <row r="792" spans="1:227">
      <c r="A792" s="160"/>
      <c r="B792" s="204"/>
      <c r="C792" s="204"/>
      <c r="D792" s="204"/>
      <c r="E792" s="204"/>
      <c r="F792" s="204"/>
      <c r="G792" s="204"/>
      <c r="H792" s="204"/>
      <c r="I792" s="204"/>
      <c r="J792" s="204"/>
      <c r="K792" s="204"/>
      <c r="L792" s="204"/>
      <c r="M792" s="204"/>
      <c r="N792" s="204"/>
      <c r="O792" s="204"/>
      <c r="P792" s="204"/>
      <c r="Q792" s="204"/>
      <c r="R792" s="204"/>
      <c r="S792" s="204"/>
      <c r="T792" s="204"/>
      <c r="U792" s="204"/>
      <c r="V792" s="204"/>
      <c r="W792" s="204"/>
      <c r="X792" s="204"/>
      <c r="Y792" s="204"/>
      <c r="Z792" s="204"/>
      <c r="AA792" s="204"/>
      <c r="AB792" s="204"/>
      <c r="AC792" s="204"/>
      <c r="AD792" s="204"/>
      <c r="AE792" s="204"/>
      <c r="AF792" s="204"/>
      <c r="AG792" s="204"/>
      <c r="AH792" s="204"/>
      <c r="AI792" s="204"/>
      <c r="AJ792" s="204"/>
      <c r="AK792" s="204"/>
      <c r="AL792" s="204"/>
      <c r="AM792" s="204"/>
      <c r="AN792" s="204"/>
      <c r="AO792" s="204"/>
      <c r="AP792" s="204"/>
      <c r="AQ792" s="204"/>
      <c r="AR792" s="204"/>
      <c r="AS792" s="204"/>
      <c r="AT792" s="204"/>
      <c r="AU792" s="204"/>
      <c r="AV792" s="204"/>
      <c r="AW792" s="204"/>
      <c r="AX792" s="204"/>
      <c r="AY792" s="204"/>
      <c r="AZ792" s="204"/>
      <c r="BA792" s="204"/>
      <c r="BB792" s="204"/>
      <c r="BC792" s="204"/>
      <c r="BD792" s="204"/>
      <c r="BE792" s="204"/>
      <c r="BF792" s="204"/>
      <c r="BG792" s="204"/>
      <c r="BH792" s="204"/>
      <c r="BI792" s="204"/>
      <c r="BJ792" s="204"/>
      <c r="BK792" s="204"/>
      <c r="BL792" s="204"/>
      <c r="BM792" s="204"/>
      <c r="BN792" s="204"/>
      <c r="BO792" s="204"/>
      <c r="BP792" s="204"/>
      <c r="BQ792" s="204"/>
      <c r="BR792" s="204"/>
      <c r="BS792" s="204"/>
      <c r="BT792" s="204"/>
      <c r="BU792" s="204"/>
      <c r="BV792" s="204"/>
      <c r="BW792" s="204"/>
      <c r="BX792" s="204"/>
      <c r="BY792" s="204"/>
      <c r="BZ792" s="204"/>
      <c r="CA792" s="204"/>
      <c r="CB792" s="204"/>
      <c r="CC792" s="204"/>
      <c r="CD792" s="204"/>
      <c r="CE792" s="204"/>
      <c r="CF792" s="204"/>
      <c r="CG792" s="204"/>
      <c r="CH792" s="204"/>
      <c r="CI792" s="204"/>
      <c r="CJ792" s="204"/>
      <c r="CK792" s="204"/>
      <c r="CL792" s="204"/>
      <c r="CM792" s="204"/>
      <c r="CN792" s="204"/>
      <c r="CO792" s="204"/>
      <c r="CP792" s="204"/>
      <c r="CQ792" s="204"/>
      <c r="CR792" s="204"/>
      <c r="CS792" s="204"/>
      <c r="CT792" s="204"/>
      <c r="CU792" s="204"/>
      <c r="CV792" s="204"/>
      <c r="CW792" s="204"/>
      <c r="CX792" s="204"/>
      <c r="CY792" s="204"/>
      <c r="CZ792" s="204"/>
      <c r="DA792" s="204"/>
      <c r="DB792" s="204"/>
      <c r="DC792" s="204"/>
      <c r="DD792" s="204"/>
      <c r="DE792" s="204"/>
      <c r="DF792" s="204"/>
      <c r="DG792" s="204"/>
      <c r="DH792" s="204"/>
      <c r="DI792" s="204"/>
      <c r="DJ792" s="204"/>
      <c r="DK792" s="204"/>
      <c r="DL792" s="204"/>
      <c r="DM792" s="204"/>
      <c r="DN792" s="204"/>
      <c r="DO792" s="204"/>
      <c r="DP792" s="204"/>
      <c r="DQ792" s="204"/>
      <c r="DR792" s="204"/>
      <c r="DS792" s="204"/>
      <c r="DT792" s="204"/>
      <c r="DU792" s="204"/>
      <c r="DV792" s="204"/>
      <c r="DW792" s="204"/>
      <c r="DX792" s="204"/>
      <c r="DY792" s="204"/>
      <c r="DZ792" s="204"/>
      <c r="EA792" s="204"/>
      <c r="EB792" s="204"/>
      <c r="EC792" s="204"/>
      <c r="ED792" s="204"/>
      <c r="EE792" s="204"/>
      <c r="EF792" s="204"/>
      <c r="EG792" s="204"/>
      <c r="EH792" s="204"/>
      <c r="EI792" s="204"/>
      <c r="EJ792" s="204"/>
      <c r="EK792" s="204"/>
      <c r="EL792" s="204"/>
      <c r="EM792" s="204"/>
      <c r="EN792" s="204"/>
      <c r="EO792" s="224"/>
      <c r="EP792" s="160"/>
      <c r="EQ792" s="160"/>
      <c r="ER792" s="160"/>
      <c r="ES792" s="160"/>
      <c r="ET792" s="160"/>
      <c r="EU792" s="160"/>
      <c r="EV792" s="160"/>
      <c r="EW792" s="160"/>
      <c r="EX792" s="160"/>
      <c r="EY792" s="160"/>
      <c r="EZ792" s="160"/>
      <c r="FA792" s="160"/>
      <c r="FB792" s="160"/>
      <c r="FC792" s="160"/>
      <c r="FD792" s="160"/>
      <c r="FE792" s="160"/>
      <c r="FF792" s="160"/>
      <c r="FG792" s="160"/>
      <c r="FH792" s="160"/>
      <c r="FI792" s="160"/>
      <c r="FJ792" s="160"/>
      <c r="FK792" s="160"/>
      <c r="FL792" s="160"/>
      <c r="FM792" s="160"/>
      <c r="FN792" s="160"/>
      <c r="FO792" s="160"/>
      <c r="FP792" s="160"/>
      <c r="FQ792" s="160"/>
      <c r="FR792" s="160"/>
      <c r="FS792" s="160"/>
      <c r="FT792" s="160"/>
      <c r="FU792" s="160"/>
      <c r="FV792" s="160"/>
      <c r="FW792" s="160"/>
      <c r="FX792" s="160"/>
      <c r="FY792" s="160"/>
      <c r="FZ792" s="160"/>
      <c r="GA792" s="160"/>
      <c r="GB792" s="160"/>
      <c r="GC792" s="160"/>
      <c r="GD792" s="160"/>
      <c r="GE792" s="160"/>
      <c r="GF792" s="160"/>
      <c r="GG792" s="160"/>
      <c r="GH792" s="160"/>
      <c r="GI792" s="160"/>
      <c r="GJ792" s="160"/>
      <c r="GK792" s="160"/>
      <c r="GL792" s="160"/>
      <c r="GM792" s="160"/>
      <c r="GN792" s="160"/>
      <c r="GO792" s="160"/>
      <c r="GP792" s="160"/>
      <c r="GQ792" s="160"/>
      <c r="GR792" s="160"/>
      <c r="GS792" s="160"/>
      <c r="GT792" s="160"/>
      <c r="GU792" s="160"/>
      <c r="GV792" s="160"/>
      <c r="GW792" s="160"/>
      <c r="GX792" s="160"/>
      <c r="GY792" s="160"/>
      <c r="GZ792" s="160"/>
      <c r="HA792" s="160"/>
      <c r="HB792" s="160"/>
      <c r="HC792" s="160"/>
      <c r="HD792" s="160"/>
      <c r="HE792" s="160"/>
      <c r="HF792" s="160"/>
      <c r="HG792" s="160"/>
      <c r="HH792" s="160"/>
      <c r="HI792" s="160"/>
      <c r="HJ792" s="160"/>
      <c r="HK792" s="160"/>
      <c r="HL792" s="160"/>
      <c r="HM792" s="160"/>
      <c r="HN792" s="161"/>
      <c r="HO792" s="160"/>
      <c r="HP792" s="160"/>
      <c r="HQ792" s="160"/>
    </row>
    <row r="793" spans="1:227">
      <c r="A793" s="160"/>
      <c r="B793" s="204"/>
      <c r="C793" s="204"/>
      <c r="D793" s="204"/>
      <c r="E793" s="204"/>
      <c r="F793" s="204"/>
      <c r="G793" s="204"/>
      <c r="H793" s="204"/>
      <c r="I793" s="204"/>
      <c r="J793" s="204"/>
      <c r="K793" s="204"/>
      <c r="L793" s="204"/>
      <c r="M793" s="204"/>
      <c r="N793" s="204"/>
      <c r="O793" s="204"/>
      <c r="P793" s="204"/>
      <c r="Q793" s="204"/>
      <c r="R793" s="204"/>
      <c r="S793" s="204"/>
      <c r="T793" s="204"/>
      <c r="U793" s="204"/>
      <c r="V793" s="204"/>
      <c r="W793" s="204"/>
      <c r="X793" s="204"/>
      <c r="Y793" s="204"/>
      <c r="Z793" s="204"/>
      <c r="AA793" s="204"/>
      <c r="AB793" s="204"/>
      <c r="AC793" s="204"/>
      <c r="AD793" s="204"/>
      <c r="AE793" s="204"/>
      <c r="AF793" s="204"/>
      <c r="AG793" s="204"/>
      <c r="AH793" s="204"/>
      <c r="AI793" s="204"/>
      <c r="AJ793" s="204"/>
      <c r="AK793" s="204"/>
      <c r="AL793" s="204"/>
      <c r="AM793" s="204"/>
      <c r="AN793" s="204"/>
      <c r="AO793" s="204"/>
      <c r="AP793" s="204"/>
      <c r="AQ793" s="204"/>
      <c r="AR793" s="204"/>
      <c r="AS793" s="204"/>
      <c r="AT793" s="204"/>
      <c r="AU793" s="204"/>
      <c r="AV793" s="204"/>
      <c r="AW793" s="204"/>
      <c r="AX793" s="204"/>
      <c r="AY793" s="204"/>
      <c r="AZ793" s="204"/>
      <c r="BA793" s="204"/>
      <c r="BB793" s="204"/>
      <c r="BC793" s="204"/>
      <c r="BD793" s="204"/>
      <c r="BE793" s="204"/>
      <c r="BF793" s="204"/>
      <c r="BG793" s="204"/>
      <c r="BH793" s="204"/>
      <c r="BI793" s="204"/>
      <c r="BJ793" s="204"/>
      <c r="BK793" s="204"/>
      <c r="BL793" s="204"/>
      <c r="BM793" s="204"/>
      <c r="BN793" s="204"/>
      <c r="BO793" s="204"/>
      <c r="BP793" s="204"/>
      <c r="BQ793" s="204"/>
      <c r="BR793" s="204"/>
      <c r="BS793" s="204"/>
      <c r="BT793" s="204"/>
      <c r="BU793" s="204"/>
      <c r="BV793" s="204"/>
      <c r="BW793" s="204"/>
      <c r="BX793" s="204"/>
      <c r="BY793" s="204"/>
      <c r="BZ793" s="204"/>
      <c r="CA793" s="204"/>
      <c r="CB793" s="204"/>
      <c r="CC793" s="204"/>
      <c r="CD793" s="204"/>
      <c r="CE793" s="204"/>
      <c r="CF793" s="204"/>
      <c r="CG793" s="204"/>
      <c r="CH793" s="204"/>
      <c r="CI793" s="204"/>
      <c r="CJ793" s="204"/>
      <c r="CK793" s="204"/>
      <c r="CL793" s="204"/>
      <c r="CM793" s="204"/>
      <c r="CN793" s="204"/>
      <c r="CO793" s="204"/>
      <c r="CP793" s="204"/>
      <c r="CQ793" s="204"/>
      <c r="CR793" s="204"/>
      <c r="CS793" s="204"/>
      <c r="CT793" s="204"/>
      <c r="CU793" s="204"/>
      <c r="CV793" s="204"/>
      <c r="CW793" s="204"/>
      <c r="CX793" s="204"/>
      <c r="CY793" s="204"/>
      <c r="CZ793" s="204"/>
      <c r="DA793" s="204"/>
      <c r="DB793" s="204"/>
      <c r="DC793" s="204"/>
      <c r="DD793" s="204"/>
      <c r="DE793" s="204"/>
      <c r="DF793" s="204"/>
      <c r="DG793" s="204"/>
      <c r="DH793" s="204"/>
      <c r="DI793" s="204"/>
      <c r="DJ793" s="204"/>
      <c r="DK793" s="204"/>
      <c r="DL793" s="204"/>
      <c r="DM793" s="204"/>
      <c r="DN793" s="204"/>
      <c r="DO793" s="204"/>
      <c r="DP793" s="204"/>
      <c r="DQ793" s="204"/>
      <c r="DR793" s="204"/>
      <c r="DS793" s="204"/>
      <c r="DT793" s="204"/>
      <c r="DU793" s="204"/>
      <c r="DV793" s="204"/>
      <c r="DW793" s="204"/>
      <c r="DX793" s="204"/>
      <c r="DY793" s="204"/>
      <c r="DZ793" s="204"/>
      <c r="EA793" s="204"/>
      <c r="EB793" s="204"/>
      <c r="EC793" s="204"/>
      <c r="ED793" s="204"/>
      <c r="EE793" s="204"/>
      <c r="EF793" s="204"/>
      <c r="EG793" s="204"/>
      <c r="EH793" s="204"/>
      <c r="EI793" s="204"/>
      <c r="EJ793" s="204"/>
      <c r="EK793" s="204"/>
      <c r="EL793" s="204"/>
      <c r="EM793" s="204"/>
      <c r="EN793" s="204"/>
      <c r="EO793" s="224"/>
      <c r="EP793" s="160"/>
      <c r="EQ793" s="160"/>
      <c r="ER793" s="160"/>
      <c r="ES793" s="160"/>
      <c r="ET793" s="160"/>
      <c r="EU793" s="160"/>
      <c r="EV793" s="160"/>
      <c r="EW793" s="160"/>
      <c r="EX793" s="160"/>
      <c r="EY793" s="160"/>
      <c r="EZ793" s="160"/>
      <c r="FA793" s="160"/>
      <c r="FB793" s="160"/>
      <c r="FC793" s="160"/>
      <c r="FD793" s="160"/>
      <c r="FE793" s="160"/>
      <c r="FF793" s="160"/>
      <c r="FG793" s="160"/>
      <c r="FH793" s="160"/>
      <c r="FI793" s="160"/>
      <c r="FJ793" s="160"/>
      <c r="FK793" s="160"/>
      <c r="FL793" s="160"/>
      <c r="FM793" s="160"/>
      <c r="FN793" s="160"/>
      <c r="FO793" s="160"/>
      <c r="FP793" s="160"/>
      <c r="FQ793" s="160"/>
      <c r="FR793" s="160"/>
      <c r="FS793" s="160"/>
      <c r="FT793" s="160"/>
      <c r="FU793" s="160"/>
      <c r="FV793" s="160"/>
      <c r="FW793" s="160"/>
      <c r="FX793" s="160"/>
      <c r="FY793" s="160"/>
      <c r="FZ793" s="160"/>
      <c r="GA793" s="160"/>
      <c r="GB793" s="160"/>
      <c r="GC793" s="160"/>
      <c r="GD793" s="160"/>
      <c r="GE793" s="160"/>
      <c r="GF793" s="160"/>
      <c r="GG793" s="160"/>
      <c r="GH793" s="160"/>
      <c r="GI793" s="160"/>
      <c r="GJ793" s="160"/>
      <c r="GK793" s="160"/>
      <c r="GL793" s="160"/>
      <c r="GM793" s="160"/>
      <c r="GN793" s="160"/>
      <c r="GO793" s="160"/>
      <c r="GP793" s="160"/>
      <c r="GQ793" s="160"/>
      <c r="GR793" s="160"/>
      <c r="GS793" s="160"/>
      <c r="GT793" s="160"/>
      <c r="GU793" s="160"/>
      <c r="GV793" s="160"/>
      <c r="GW793" s="160"/>
      <c r="GX793" s="160"/>
      <c r="GY793" s="160"/>
      <c r="GZ793" s="160"/>
      <c r="HA793" s="160"/>
      <c r="HB793" s="160"/>
      <c r="HC793" s="160"/>
      <c r="HD793" s="160"/>
      <c r="HE793" s="160"/>
      <c r="HF793" s="160"/>
      <c r="HG793" s="160"/>
      <c r="HH793" s="160"/>
      <c r="HI793" s="160"/>
      <c r="HJ793" s="160"/>
      <c r="HK793" s="160"/>
      <c r="HL793" s="160"/>
      <c r="HM793" s="160"/>
      <c r="HN793" s="157"/>
      <c r="HO793" s="160"/>
      <c r="HP793" s="160"/>
      <c r="HQ793" s="160"/>
    </row>
    <row r="794" spans="1:227">
      <c r="A794" s="156"/>
      <c r="B794" s="204"/>
      <c r="C794" s="204"/>
      <c r="D794" s="204"/>
      <c r="E794" s="204"/>
      <c r="F794" s="204"/>
      <c r="G794" s="204"/>
      <c r="H794" s="204"/>
      <c r="I794" s="204"/>
      <c r="J794" s="204"/>
      <c r="K794" s="204"/>
      <c r="L794" s="204"/>
      <c r="M794" s="204"/>
      <c r="N794" s="204"/>
      <c r="O794" s="204"/>
      <c r="P794" s="204"/>
      <c r="Q794" s="204"/>
      <c r="R794" s="204"/>
      <c r="S794" s="204"/>
      <c r="T794" s="204"/>
      <c r="U794" s="204"/>
      <c r="V794" s="204"/>
      <c r="W794" s="204"/>
      <c r="X794" s="204"/>
      <c r="Y794" s="204"/>
      <c r="Z794" s="204"/>
      <c r="AA794" s="204"/>
      <c r="AB794" s="204"/>
      <c r="AC794" s="204"/>
      <c r="AD794" s="204"/>
      <c r="AE794" s="204"/>
      <c r="AF794" s="204"/>
      <c r="AG794" s="204"/>
      <c r="AH794" s="204"/>
      <c r="AI794" s="204"/>
      <c r="AJ794" s="204"/>
      <c r="AK794" s="204"/>
      <c r="AL794" s="204"/>
      <c r="AM794" s="204"/>
      <c r="AN794" s="204"/>
      <c r="AO794" s="204"/>
      <c r="AP794" s="204"/>
      <c r="AQ794" s="204"/>
      <c r="AR794" s="204"/>
      <c r="AS794" s="204"/>
      <c r="AT794" s="204"/>
      <c r="AU794" s="204"/>
      <c r="AV794" s="204"/>
      <c r="AW794" s="204"/>
      <c r="AX794" s="204"/>
      <c r="AY794" s="204"/>
      <c r="AZ794" s="204"/>
      <c r="BA794" s="204"/>
      <c r="BB794" s="204"/>
      <c r="BC794" s="204"/>
      <c r="BD794" s="204"/>
      <c r="BE794" s="204"/>
      <c r="BF794" s="204"/>
      <c r="BG794" s="204"/>
      <c r="BH794" s="204"/>
      <c r="BI794" s="204"/>
      <c r="BJ794" s="204"/>
      <c r="BK794" s="204"/>
      <c r="BL794" s="204"/>
      <c r="BM794" s="204"/>
      <c r="BN794" s="204"/>
      <c r="BO794" s="204"/>
      <c r="BP794" s="204"/>
      <c r="BQ794" s="204"/>
      <c r="BR794" s="204"/>
      <c r="BS794" s="204"/>
      <c r="BT794" s="204"/>
      <c r="BU794" s="204"/>
      <c r="BV794" s="204"/>
      <c r="BW794" s="204"/>
      <c r="BX794" s="204"/>
      <c r="BY794" s="204"/>
      <c r="BZ794" s="204"/>
      <c r="CA794" s="204"/>
      <c r="CB794" s="204"/>
      <c r="CC794" s="204"/>
      <c r="CD794" s="204"/>
      <c r="CE794" s="204"/>
      <c r="CF794" s="204"/>
      <c r="CG794" s="204"/>
      <c r="CH794" s="204"/>
      <c r="CI794" s="204"/>
      <c r="CJ794" s="204"/>
      <c r="CK794" s="204"/>
      <c r="CL794" s="204"/>
      <c r="CM794" s="204"/>
      <c r="CN794" s="204"/>
      <c r="CO794" s="204"/>
      <c r="CP794" s="204"/>
      <c r="CQ794" s="204"/>
      <c r="CR794" s="204"/>
      <c r="CS794" s="204"/>
      <c r="CT794" s="204"/>
      <c r="CU794" s="204"/>
      <c r="CV794" s="204"/>
      <c r="CW794" s="204"/>
      <c r="CX794" s="204"/>
      <c r="CY794" s="204"/>
      <c r="CZ794" s="204"/>
      <c r="DA794" s="204"/>
      <c r="DB794" s="204"/>
      <c r="DC794" s="204"/>
      <c r="DD794" s="204"/>
      <c r="DE794" s="204"/>
      <c r="DF794" s="204"/>
      <c r="DG794" s="204"/>
      <c r="DH794" s="204"/>
      <c r="DI794" s="204"/>
      <c r="DJ794" s="204"/>
      <c r="DK794" s="204"/>
      <c r="DL794" s="204"/>
      <c r="DM794" s="204"/>
      <c r="DN794" s="204"/>
      <c r="DO794" s="204"/>
      <c r="DP794" s="204"/>
      <c r="DQ794" s="204"/>
      <c r="DR794" s="204"/>
      <c r="DS794" s="204"/>
      <c r="DT794" s="204"/>
      <c r="DU794" s="204"/>
      <c r="DV794" s="204"/>
      <c r="DW794" s="204"/>
      <c r="DX794" s="204"/>
      <c r="DY794" s="204"/>
      <c r="DZ794" s="204"/>
      <c r="EA794" s="204"/>
      <c r="EB794" s="204"/>
      <c r="EC794" s="204"/>
      <c r="ED794" s="204"/>
      <c r="EE794" s="204"/>
      <c r="EF794" s="204"/>
      <c r="EG794" s="204"/>
      <c r="EH794" s="204"/>
      <c r="EI794" s="204"/>
      <c r="EJ794" s="204"/>
      <c r="EK794" s="204"/>
      <c r="EL794" s="204"/>
      <c r="EM794" s="204"/>
      <c r="EN794" s="204"/>
      <c r="EO794" s="204"/>
      <c r="EP794" s="156"/>
      <c r="EQ794" s="156"/>
      <c r="ER794" s="156"/>
      <c r="ES794" s="156"/>
      <c r="ET794" s="156"/>
      <c r="EU794" s="156"/>
      <c r="EV794" s="156"/>
      <c r="EW794" s="156"/>
      <c r="EX794" s="156"/>
      <c r="EY794" s="156"/>
      <c r="EZ794" s="156"/>
      <c r="FA794" s="156"/>
      <c r="FB794" s="156"/>
      <c r="FC794" s="156"/>
      <c r="FD794" s="156"/>
      <c r="FE794" s="156"/>
      <c r="FF794" s="156"/>
      <c r="FG794" s="156"/>
      <c r="FH794" s="156"/>
      <c r="FI794" s="156"/>
      <c r="FJ794" s="156"/>
      <c r="FK794" s="156"/>
      <c r="FL794" s="156"/>
      <c r="FM794" s="156"/>
      <c r="FN794" s="156"/>
      <c r="FO794" s="156"/>
      <c r="FP794" s="156"/>
      <c r="FQ794" s="156"/>
      <c r="FR794" s="156"/>
      <c r="FS794" s="156"/>
      <c r="FT794" s="156"/>
      <c r="FU794" s="156"/>
      <c r="FV794" s="156"/>
      <c r="FW794" s="156"/>
      <c r="FX794" s="156"/>
      <c r="FY794" s="156"/>
      <c r="FZ794" s="156"/>
      <c r="GA794" s="156"/>
      <c r="GB794" s="156"/>
      <c r="GC794" s="156"/>
      <c r="GD794" s="156"/>
      <c r="GE794" s="156"/>
      <c r="GF794" s="156"/>
      <c r="GG794" s="156"/>
      <c r="GH794" s="156"/>
      <c r="GI794" s="156"/>
      <c r="GJ794" s="156"/>
      <c r="GK794" s="156"/>
      <c r="GL794" s="156"/>
      <c r="GM794" s="156"/>
      <c r="GN794" s="156"/>
      <c r="GO794" s="156"/>
      <c r="GP794" s="156"/>
      <c r="GQ794" s="156"/>
      <c r="GR794" s="156"/>
      <c r="GS794" s="156"/>
      <c r="GT794" s="156"/>
      <c r="GU794" s="156"/>
      <c r="GV794" s="156"/>
      <c r="GW794" s="156"/>
      <c r="GX794" s="156"/>
      <c r="GY794" s="156"/>
      <c r="GZ794" s="156"/>
      <c r="HA794" s="156"/>
      <c r="HB794" s="156"/>
      <c r="HC794" s="156"/>
      <c r="HD794" s="156"/>
      <c r="HE794" s="156"/>
      <c r="HF794" s="156"/>
      <c r="HG794" s="156"/>
      <c r="HH794" s="156"/>
      <c r="HI794" s="156"/>
      <c r="HJ794" s="156"/>
      <c r="HK794" s="156"/>
      <c r="HL794" s="156"/>
      <c r="HM794" s="156"/>
      <c r="HN794" s="161"/>
      <c r="HO794" s="156"/>
      <c r="HP794" s="156"/>
      <c r="HQ794" s="156"/>
    </row>
    <row r="795" spans="1:227">
      <c r="A795" s="160"/>
      <c r="B795" s="204"/>
      <c r="C795" s="204"/>
      <c r="D795" s="204"/>
      <c r="E795" s="204"/>
      <c r="F795" s="204"/>
      <c r="G795" s="204"/>
      <c r="H795" s="204"/>
      <c r="I795" s="204"/>
      <c r="J795" s="204"/>
      <c r="K795" s="204"/>
      <c r="L795" s="204"/>
      <c r="M795" s="204"/>
      <c r="N795" s="204"/>
      <c r="O795" s="204"/>
      <c r="P795" s="204"/>
      <c r="Q795" s="204"/>
      <c r="R795" s="204"/>
      <c r="S795" s="204"/>
      <c r="T795" s="204"/>
      <c r="U795" s="204"/>
      <c r="V795" s="204"/>
      <c r="W795" s="204"/>
      <c r="X795" s="204"/>
      <c r="Y795" s="204"/>
      <c r="Z795" s="204"/>
      <c r="AA795" s="204"/>
      <c r="AB795" s="204"/>
      <c r="AC795" s="204"/>
      <c r="AD795" s="204"/>
      <c r="AE795" s="204"/>
      <c r="AF795" s="204"/>
      <c r="AG795" s="204"/>
      <c r="AH795" s="204"/>
      <c r="AI795" s="204"/>
      <c r="AJ795" s="204"/>
      <c r="AK795" s="204"/>
      <c r="AL795" s="204"/>
      <c r="AM795" s="204"/>
      <c r="AN795" s="204"/>
      <c r="AO795" s="204"/>
      <c r="AP795" s="204"/>
      <c r="AQ795" s="204"/>
      <c r="AR795" s="204"/>
      <c r="AS795" s="204"/>
      <c r="AT795" s="204"/>
      <c r="AU795" s="204"/>
      <c r="AV795" s="204"/>
      <c r="AW795" s="204"/>
      <c r="AX795" s="204"/>
      <c r="AY795" s="204"/>
      <c r="AZ795" s="204"/>
      <c r="BA795" s="204"/>
      <c r="BB795" s="204"/>
      <c r="BC795" s="204"/>
      <c r="BD795" s="204"/>
      <c r="BE795" s="204"/>
      <c r="BF795" s="204"/>
      <c r="BG795" s="204"/>
      <c r="BH795" s="204"/>
      <c r="BI795" s="204"/>
      <c r="BJ795" s="204"/>
      <c r="BK795" s="204"/>
      <c r="BL795" s="204"/>
      <c r="BM795" s="204"/>
      <c r="BN795" s="204"/>
      <c r="BO795" s="204"/>
      <c r="BP795" s="204"/>
      <c r="BQ795" s="204"/>
      <c r="BR795" s="204"/>
      <c r="BS795" s="204"/>
      <c r="BT795" s="204"/>
      <c r="BU795" s="204"/>
      <c r="BV795" s="204"/>
      <c r="BW795" s="204"/>
      <c r="BX795" s="204"/>
      <c r="BY795" s="204"/>
      <c r="BZ795" s="204"/>
      <c r="CA795" s="204"/>
      <c r="CB795" s="204"/>
      <c r="CC795" s="204"/>
      <c r="CD795" s="204"/>
      <c r="CE795" s="204"/>
      <c r="CF795" s="204"/>
      <c r="CG795" s="204"/>
      <c r="CH795" s="204"/>
      <c r="CI795" s="204"/>
      <c r="CJ795" s="204"/>
      <c r="CK795" s="204"/>
      <c r="CL795" s="204"/>
      <c r="CM795" s="204"/>
      <c r="CN795" s="204"/>
      <c r="CO795" s="204"/>
      <c r="CP795" s="204"/>
      <c r="CQ795" s="204"/>
      <c r="CR795" s="204"/>
      <c r="CS795" s="204"/>
      <c r="CT795" s="204"/>
      <c r="CU795" s="204"/>
      <c r="CV795" s="204"/>
      <c r="CW795" s="204"/>
      <c r="CX795" s="204"/>
      <c r="CY795" s="204"/>
      <c r="CZ795" s="204"/>
      <c r="DA795" s="204"/>
      <c r="DB795" s="204"/>
      <c r="DC795" s="204"/>
      <c r="DD795" s="204"/>
      <c r="DE795" s="204"/>
      <c r="DF795" s="204"/>
      <c r="DG795" s="204"/>
      <c r="DH795" s="204"/>
      <c r="DI795" s="204"/>
      <c r="DJ795" s="204"/>
      <c r="DK795" s="204"/>
      <c r="DL795" s="204"/>
      <c r="DM795" s="204"/>
      <c r="DN795" s="204"/>
      <c r="DO795" s="204"/>
      <c r="DP795" s="204"/>
      <c r="DQ795" s="204"/>
      <c r="DR795" s="204"/>
      <c r="DS795" s="204"/>
      <c r="DT795" s="204"/>
      <c r="DU795" s="204"/>
      <c r="DV795" s="204"/>
      <c r="DW795" s="204"/>
      <c r="DX795" s="204"/>
      <c r="DY795" s="204"/>
      <c r="DZ795" s="204"/>
      <c r="EA795" s="204"/>
      <c r="EB795" s="204"/>
      <c r="EC795" s="204"/>
      <c r="ED795" s="204"/>
      <c r="EE795" s="204"/>
      <c r="EF795" s="204"/>
      <c r="EG795" s="204"/>
      <c r="EH795" s="204"/>
      <c r="EI795" s="204"/>
      <c r="EJ795" s="204"/>
      <c r="EK795" s="204"/>
      <c r="EL795" s="204"/>
      <c r="EM795" s="204"/>
      <c r="EN795" s="204"/>
      <c r="EO795" s="204"/>
      <c r="EP795" s="160"/>
      <c r="EQ795" s="160"/>
      <c r="ER795" s="160"/>
      <c r="ES795" s="160"/>
      <c r="ET795" s="160"/>
      <c r="EU795" s="160"/>
      <c r="EV795" s="160"/>
      <c r="EW795" s="160"/>
      <c r="EX795" s="160"/>
      <c r="EY795" s="160"/>
      <c r="EZ795" s="160"/>
      <c r="FA795" s="160"/>
      <c r="FB795" s="160"/>
      <c r="FC795" s="160"/>
      <c r="FD795" s="160"/>
      <c r="FE795" s="160"/>
      <c r="FF795" s="160"/>
      <c r="FG795" s="160"/>
      <c r="FH795" s="160"/>
      <c r="FI795" s="160"/>
      <c r="FJ795" s="160"/>
      <c r="FK795" s="160"/>
      <c r="FL795" s="160"/>
      <c r="FM795" s="160"/>
      <c r="FN795" s="160"/>
      <c r="FO795" s="160"/>
      <c r="FP795" s="160"/>
      <c r="FQ795" s="160"/>
      <c r="FR795" s="160"/>
      <c r="FS795" s="160"/>
      <c r="FT795" s="160"/>
      <c r="FU795" s="160"/>
      <c r="FV795" s="160"/>
      <c r="FW795" s="160"/>
      <c r="FX795" s="160"/>
      <c r="FY795" s="160"/>
      <c r="FZ795" s="160"/>
      <c r="GA795" s="160"/>
      <c r="GB795" s="160"/>
      <c r="GC795" s="160"/>
      <c r="GD795" s="160"/>
      <c r="GE795" s="160"/>
      <c r="GF795" s="160"/>
      <c r="GG795" s="160"/>
      <c r="GH795" s="160"/>
      <c r="GI795" s="160"/>
      <c r="GJ795" s="160"/>
      <c r="GK795" s="160"/>
      <c r="GL795" s="160"/>
      <c r="GM795" s="160"/>
      <c r="GN795" s="160"/>
      <c r="GO795" s="160"/>
      <c r="GP795" s="160"/>
      <c r="GQ795" s="160"/>
      <c r="GR795" s="160"/>
      <c r="GS795" s="160"/>
      <c r="GT795" s="160"/>
      <c r="GU795" s="160"/>
      <c r="GV795" s="160"/>
      <c r="GW795" s="160"/>
      <c r="GX795" s="160"/>
      <c r="GY795" s="160"/>
      <c r="GZ795" s="160"/>
      <c r="HA795" s="160"/>
      <c r="HB795" s="160"/>
      <c r="HC795" s="160"/>
      <c r="HD795" s="160"/>
      <c r="HE795" s="160"/>
      <c r="HF795" s="160"/>
      <c r="HG795" s="160"/>
      <c r="HH795" s="160"/>
      <c r="HI795" s="160"/>
      <c r="HJ795" s="160"/>
      <c r="HK795" s="160"/>
      <c r="HL795" s="160"/>
      <c r="HM795" s="160"/>
      <c r="HN795" s="157"/>
      <c r="HO795" s="160"/>
      <c r="HP795" s="160"/>
      <c r="HQ795" s="160"/>
    </row>
    <row r="796" spans="1:227">
      <c r="A796" s="156"/>
      <c r="B796" s="204"/>
      <c r="C796" s="204"/>
      <c r="D796" s="204"/>
      <c r="E796" s="204"/>
      <c r="F796" s="204"/>
      <c r="G796" s="204"/>
      <c r="H796" s="204"/>
      <c r="I796" s="204"/>
      <c r="J796" s="204"/>
      <c r="K796" s="204"/>
      <c r="L796" s="204"/>
      <c r="M796" s="204"/>
      <c r="N796" s="204"/>
      <c r="O796" s="204"/>
      <c r="P796" s="204"/>
      <c r="Q796" s="204"/>
      <c r="R796" s="204"/>
      <c r="S796" s="204"/>
      <c r="T796" s="204"/>
      <c r="U796" s="204"/>
      <c r="V796" s="204"/>
      <c r="W796" s="204"/>
      <c r="X796" s="204"/>
      <c r="Y796" s="204"/>
      <c r="Z796" s="204"/>
      <c r="AA796" s="204"/>
      <c r="AB796" s="204"/>
      <c r="AC796" s="204"/>
      <c r="AD796" s="204"/>
      <c r="AE796" s="204"/>
      <c r="AF796" s="204"/>
      <c r="AG796" s="204"/>
      <c r="AH796" s="204"/>
      <c r="AI796" s="204"/>
      <c r="AJ796" s="204"/>
      <c r="AK796" s="204"/>
      <c r="AL796" s="204"/>
      <c r="AM796" s="204"/>
      <c r="AN796" s="204"/>
      <c r="AO796" s="204"/>
      <c r="AP796" s="204"/>
      <c r="AQ796" s="204"/>
      <c r="AR796" s="204"/>
      <c r="AS796" s="204"/>
      <c r="AT796" s="204"/>
      <c r="AU796" s="204"/>
      <c r="AV796" s="204"/>
      <c r="AW796" s="204"/>
      <c r="AX796" s="204"/>
      <c r="AY796" s="204"/>
      <c r="AZ796" s="204"/>
      <c r="BA796" s="204"/>
      <c r="BB796" s="204"/>
      <c r="BC796" s="204"/>
      <c r="BD796" s="204"/>
      <c r="BE796" s="204"/>
      <c r="BF796" s="204"/>
      <c r="BG796" s="204"/>
      <c r="BH796" s="204"/>
      <c r="BI796" s="204"/>
      <c r="BJ796" s="204"/>
      <c r="BK796" s="204"/>
      <c r="BL796" s="204"/>
      <c r="BM796" s="204"/>
      <c r="BN796" s="204"/>
      <c r="BO796" s="204"/>
      <c r="BP796" s="204"/>
      <c r="BQ796" s="204"/>
      <c r="BR796" s="204"/>
      <c r="BS796" s="204"/>
      <c r="BT796" s="204"/>
      <c r="BU796" s="204"/>
      <c r="BV796" s="204"/>
      <c r="BW796" s="204"/>
      <c r="BX796" s="204"/>
      <c r="BY796" s="204"/>
      <c r="BZ796" s="204"/>
      <c r="CA796" s="204"/>
      <c r="CB796" s="204"/>
      <c r="CC796" s="204"/>
      <c r="CD796" s="204"/>
      <c r="CE796" s="204"/>
      <c r="CF796" s="204"/>
      <c r="CG796" s="204"/>
      <c r="CH796" s="204"/>
      <c r="CI796" s="204"/>
      <c r="CJ796" s="204"/>
      <c r="CK796" s="204"/>
      <c r="CL796" s="204"/>
      <c r="CM796" s="204"/>
      <c r="CN796" s="204"/>
      <c r="CO796" s="204"/>
      <c r="CP796" s="204"/>
      <c r="CQ796" s="204"/>
      <c r="CR796" s="204"/>
      <c r="CS796" s="204"/>
      <c r="CT796" s="204"/>
      <c r="CU796" s="204"/>
      <c r="CV796" s="204"/>
      <c r="CW796" s="204"/>
      <c r="CX796" s="204"/>
      <c r="CY796" s="204"/>
      <c r="CZ796" s="204"/>
      <c r="DA796" s="204"/>
      <c r="DB796" s="204"/>
      <c r="DC796" s="204"/>
      <c r="DD796" s="204"/>
      <c r="DE796" s="204"/>
      <c r="DF796" s="204"/>
      <c r="DG796" s="204"/>
      <c r="DH796" s="204"/>
      <c r="DI796" s="204"/>
      <c r="DJ796" s="204"/>
      <c r="DK796" s="204"/>
      <c r="DL796" s="204"/>
      <c r="DM796" s="204"/>
      <c r="DN796" s="204"/>
      <c r="DO796" s="204"/>
      <c r="DP796" s="204"/>
      <c r="DQ796" s="204"/>
      <c r="DR796" s="204"/>
      <c r="DS796" s="204"/>
      <c r="DT796" s="204"/>
      <c r="DU796" s="204"/>
      <c r="DV796" s="204"/>
      <c r="DW796" s="204"/>
      <c r="DX796" s="204"/>
      <c r="DY796" s="204"/>
      <c r="DZ796" s="204"/>
      <c r="EA796" s="204"/>
      <c r="EB796" s="204"/>
      <c r="EC796" s="204"/>
      <c r="ED796" s="204"/>
      <c r="EE796" s="204"/>
      <c r="EF796" s="204"/>
      <c r="EG796" s="204"/>
      <c r="EH796" s="204"/>
      <c r="EI796" s="204"/>
      <c r="EJ796" s="204"/>
      <c r="EK796" s="204"/>
      <c r="EL796" s="204"/>
      <c r="EM796" s="204"/>
      <c r="EN796" s="204"/>
      <c r="EO796" s="204"/>
      <c r="EP796" s="156"/>
      <c r="EQ796" s="156"/>
      <c r="ER796" s="156"/>
      <c r="ES796" s="156"/>
      <c r="ET796" s="156"/>
      <c r="EU796" s="156"/>
      <c r="EV796" s="156"/>
      <c r="EW796" s="156"/>
      <c r="EX796" s="156"/>
      <c r="EY796" s="156"/>
      <c r="EZ796" s="156"/>
      <c r="FA796" s="156"/>
      <c r="FB796" s="156"/>
      <c r="FC796" s="156"/>
      <c r="FD796" s="156"/>
      <c r="FE796" s="156"/>
      <c r="FF796" s="156"/>
      <c r="FG796" s="156"/>
      <c r="FH796" s="156"/>
      <c r="FI796" s="156"/>
      <c r="FJ796" s="156"/>
      <c r="FK796" s="156"/>
      <c r="FL796" s="156"/>
      <c r="FM796" s="156"/>
      <c r="FN796" s="156"/>
      <c r="FO796" s="156"/>
      <c r="FP796" s="156"/>
      <c r="FQ796" s="156"/>
      <c r="FR796" s="156"/>
      <c r="FS796" s="156"/>
      <c r="FT796" s="156"/>
      <c r="FU796" s="156"/>
      <c r="FV796" s="156"/>
      <c r="FW796" s="156"/>
      <c r="FX796" s="156"/>
      <c r="FY796" s="156"/>
      <c r="FZ796" s="156"/>
      <c r="GA796" s="156"/>
      <c r="GB796" s="156"/>
      <c r="GC796" s="156"/>
      <c r="GD796" s="156"/>
      <c r="GE796" s="156"/>
      <c r="GF796" s="156"/>
      <c r="GG796" s="156"/>
      <c r="GH796" s="156"/>
      <c r="GI796" s="156"/>
      <c r="GJ796" s="156"/>
      <c r="GK796" s="156"/>
      <c r="GL796" s="156"/>
      <c r="GM796" s="156"/>
      <c r="GN796" s="156"/>
      <c r="GO796" s="156"/>
      <c r="GP796" s="156"/>
      <c r="GQ796" s="156"/>
      <c r="GR796" s="156"/>
      <c r="GS796" s="156"/>
      <c r="GT796" s="156"/>
      <c r="GU796" s="156"/>
      <c r="GV796" s="156"/>
      <c r="GW796" s="156"/>
      <c r="GX796" s="156"/>
      <c r="GY796" s="156"/>
      <c r="GZ796" s="156"/>
      <c r="HA796" s="156"/>
      <c r="HB796" s="156"/>
      <c r="HC796" s="156"/>
      <c r="HD796" s="156"/>
      <c r="HE796" s="156"/>
      <c r="HF796" s="156"/>
      <c r="HG796" s="156"/>
      <c r="HH796" s="156"/>
      <c r="HI796" s="156"/>
      <c r="HJ796" s="156"/>
      <c r="HK796" s="156"/>
      <c r="HL796" s="156"/>
      <c r="HM796" s="156"/>
      <c r="HN796" s="161"/>
      <c r="HO796" s="156"/>
      <c r="HP796" s="156"/>
      <c r="HQ796" s="156"/>
    </row>
    <row r="797" spans="1:227">
      <c r="A797" s="160"/>
      <c r="B797" s="204"/>
      <c r="C797" s="204"/>
      <c r="D797" s="204"/>
      <c r="E797" s="204"/>
      <c r="F797" s="204"/>
      <c r="G797" s="204"/>
      <c r="H797" s="204"/>
      <c r="I797" s="204"/>
      <c r="J797" s="204"/>
      <c r="K797" s="204"/>
      <c r="L797" s="204"/>
      <c r="M797" s="204"/>
      <c r="N797" s="204"/>
      <c r="O797" s="204"/>
      <c r="P797" s="204"/>
      <c r="Q797" s="204"/>
      <c r="R797" s="204"/>
      <c r="S797" s="204"/>
      <c r="T797" s="204"/>
      <c r="U797" s="204"/>
      <c r="V797" s="204"/>
      <c r="W797" s="204"/>
      <c r="X797" s="204"/>
      <c r="Y797" s="204"/>
      <c r="Z797" s="204"/>
      <c r="AA797" s="204"/>
      <c r="AB797" s="204"/>
      <c r="AC797" s="204"/>
      <c r="AD797" s="204"/>
      <c r="AE797" s="204"/>
      <c r="AF797" s="204"/>
      <c r="AG797" s="204"/>
      <c r="AH797" s="204"/>
      <c r="AI797" s="204"/>
      <c r="AJ797" s="204"/>
      <c r="AK797" s="204"/>
      <c r="AL797" s="204"/>
      <c r="AM797" s="204"/>
      <c r="AN797" s="204"/>
      <c r="AO797" s="204"/>
      <c r="AP797" s="204"/>
      <c r="AQ797" s="204"/>
      <c r="AR797" s="204"/>
      <c r="AS797" s="204"/>
      <c r="AT797" s="204"/>
      <c r="AU797" s="204"/>
      <c r="AV797" s="204"/>
      <c r="AW797" s="204"/>
      <c r="AX797" s="204"/>
      <c r="AY797" s="204"/>
      <c r="AZ797" s="204"/>
      <c r="BA797" s="204"/>
      <c r="BB797" s="204"/>
      <c r="BC797" s="204"/>
      <c r="BD797" s="204"/>
      <c r="BE797" s="204"/>
      <c r="BF797" s="204"/>
      <c r="BG797" s="204"/>
      <c r="BH797" s="204"/>
      <c r="BI797" s="204"/>
      <c r="BJ797" s="204"/>
      <c r="BK797" s="204"/>
      <c r="BL797" s="204"/>
      <c r="BM797" s="204"/>
      <c r="BN797" s="204"/>
      <c r="BO797" s="204"/>
      <c r="BP797" s="204"/>
      <c r="BQ797" s="204"/>
      <c r="BR797" s="204"/>
      <c r="BS797" s="204"/>
      <c r="BT797" s="204"/>
      <c r="BU797" s="204"/>
      <c r="BV797" s="204"/>
      <c r="BW797" s="204"/>
      <c r="BX797" s="204"/>
      <c r="BY797" s="204"/>
      <c r="BZ797" s="204"/>
      <c r="CA797" s="204"/>
      <c r="CB797" s="204"/>
      <c r="CC797" s="204"/>
      <c r="CD797" s="204"/>
      <c r="CE797" s="204"/>
      <c r="CF797" s="204"/>
      <c r="CG797" s="204"/>
      <c r="CH797" s="204"/>
      <c r="CI797" s="204"/>
      <c r="CJ797" s="204"/>
      <c r="CK797" s="204"/>
      <c r="CL797" s="204"/>
      <c r="CM797" s="204"/>
      <c r="CN797" s="204"/>
      <c r="CO797" s="204"/>
      <c r="CP797" s="204"/>
      <c r="CQ797" s="204"/>
      <c r="CR797" s="204"/>
      <c r="CS797" s="204"/>
      <c r="CT797" s="204"/>
      <c r="CU797" s="204"/>
      <c r="CV797" s="204"/>
      <c r="CW797" s="204"/>
      <c r="CX797" s="204"/>
      <c r="CY797" s="204"/>
      <c r="CZ797" s="204"/>
      <c r="DA797" s="204"/>
      <c r="DB797" s="204"/>
      <c r="DC797" s="204"/>
      <c r="DD797" s="204"/>
      <c r="DE797" s="204"/>
      <c r="DF797" s="204"/>
      <c r="DG797" s="204"/>
      <c r="DH797" s="204"/>
      <c r="DI797" s="204"/>
      <c r="DJ797" s="204"/>
      <c r="DK797" s="204"/>
      <c r="DL797" s="204"/>
      <c r="DM797" s="204"/>
      <c r="DN797" s="204"/>
      <c r="DO797" s="204"/>
      <c r="DP797" s="204"/>
      <c r="DQ797" s="204"/>
      <c r="DR797" s="204"/>
      <c r="DS797" s="204"/>
      <c r="DT797" s="204"/>
      <c r="DU797" s="204"/>
      <c r="DV797" s="204"/>
      <c r="DW797" s="204"/>
      <c r="DX797" s="204"/>
      <c r="DY797" s="204"/>
      <c r="DZ797" s="204"/>
      <c r="EA797" s="204"/>
      <c r="EB797" s="204"/>
      <c r="EC797" s="204"/>
      <c r="ED797" s="204"/>
      <c r="EE797" s="204"/>
      <c r="EF797" s="204"/>
      <c r="EG797" s="204"/>
      <c r="EH797" s="204"/>
      <c r="EI797" s="204"/>
      <c r="EJ797" s="204"/>
      <c r="EK797" s="204"/>
      <c r="EL797" s="204"/>
      <c r="EM797" s="204"/>
      <c r="EN797" s="204"/>
      <c r="EO797" s="204"/>
      <c r="EP797" s="160"/>
      <c r="EQ797" s="160"/>
      <c r="ER797" s="160"/>
      <c r="ES797" s="160"/>
      <c r="ET797" s="160"/>
      <c r="EU797" s="160"/>
      <c r="EV797" s="160"/>
      <c r="EW797" s="160"/>
      <c r="EX797" s="160"/>
      <c r="EY797" s="160"/>
      <c r="EZ797" s="160"/>
      <c r="FA797" s="160"/>
      <c r="FB797" s="160"/>
      <c r="FC797" s="160"/>
      <c r="FD797" s="160"/>
      <c r="FE797" s="160"/>
      <c r="FF797" s="160"/>
      <c r="FG797" s="160"/>
      <c r="FH797" s="160"/>
      <c r="FI797" s="160"/>
      <c r="FJ797" s="160"/>
      <c r="FK797" s="160"/>
      <c r="FL797" s="160"/>
      <c r="FM797" s="160"/>
      <c r="FN797" s="160"/>
      <c r="FO797" s="160"/>
      <c r="FP797" s="160"/>
      <c r="FQ797" s="160"/>
      <c r="FR797" s="160"/>
      <c r="FS797" s="160"/>
      <c r="FT797" s="160"/>
      <c r="FU797" s="160"/>
      <c r="FV797" s="160"/>
      <c r="FW797" s="160"/>
      <c r="FX797" s="160"/>
      <c r="FY797" s="160"/>
      <c r="FZ797" s="160"/>
      <c r="GA797" s="160"/>
      <c r="GB797" s="160"/>
      <c r="GC797" s="160"/>
      <c r="GD797" s="160"/>
      <c r="GE797" s="160"/>
      <c r="GF797" s="160"/>
      <c r="GG797" s="160"/>
      <c r="GH797" s="160"/>
      <c r="GI797" s="160"/>
      <c r="GJ797" s="160"/>
      <c r="GK797" s="160"/>
      <c r="GL797" s="160"/>
      <c r="GM797" s="160"/>
      <c r="GN797" s="160"/>
      <c r="GO797" s="160"/>
      <c r="GP797" s="160"/>
      <c r="GQ797" s="160"/>
      <c r="GR797" s="160"/>
      <c r="GS797" s="160"/>
      <c r="GT797" s="160"/>
      <c r="GU797" s="160"/>
      <c r="GV797" s="160"/>
      <c r="GW797" s="160"/>
      <c r="GX797" s="160"/>
      <c r="GY797" s="160"/>
      <c r="GZ797" s="160"/>
      <c r="HA797" s="160"/>
      <c r="HB797" s="160"/>
      <c r="HC797" s="160"/>
      <c r="HD797" s="160"/>
      <c r="HE797" s="160"/>
      <c r="HF797" s="160"/>
      <c r="HG797" s="160"/>
      <c r="HH797" s="160"/>
      <c r="HI797" s="160"/>
      <c r="HJ797" s="160"/>
      <c r="HK797" s="160"/>
      <c r="HL797" s="160"/>
      <c r="HM797" s="160"/>
      <c r="HN797" s="157"/>
      <c r="HO797" s="160"/>
      <c r="HP797" s="160"/>
      <c r="HQ797" s="160"/>
    </row>
    <row r="798" spans="1:227">
      <c r="A798" s="160"/>
      <c r="B798" s="204"/>
      <c r="C798" s="204"/>
      <c r="D798" s="204"/>
      <c r="E798" s="204"/>
      <c r="F798" s="204"/>
      <c r="G798" s="204"/>
      <c r="H798" s="204"/>
      <c r="I798" s="204"/>
      <c r="J798" s="204"/>
      <c r="K798" s="204"/>
      <c r="L798" s="204"/>
      <c r="M798" s="204"/>
      <c r="N798" s="204"/>
      <c r="O798" s="204"/>
      <c r="P798" s="204"/>
      <c r="Q798" s="204"/>
      <c r="R798" s="204"/>
      <c r="S798" s="204"/>
      <c r="T798" s="204"/>
      <c r="U798" s="204"/>
      <c r="V798" s="204"/>
      <c r="W798" s="204"/>
      <c r="X798" s="204"/>
      <c r="Y798" s="204"/>
      <c r="Z798" s="204"/>
      <c r="AA798" s="204"/>
      <c r="AB798" s="204"/>
      <c r="AC798" s="204"/>
      <c r="AD798" s="204"/>
      <c r="AE798" s="204"/>
      <c r="AF798" s="204"/>
      <c r="AG798" s="204"/>
      <c r="AH798" s="204"/>
      <c r="AI798" s="204"/>
      <c r="AJ798" s="204"/>
      <c r="AK798" s="204"/>
      <c r="AL798" s="204"/>
      <c r="AM798" s="204"/>
      <c r="AN798" s="204"/>
      <c r="AO798" s="204"/>
      <c r="AP798" s="204"/>
      <c r="AQ798" s="204"/>
      <c r="AR798" s="204"/>
      <c r="AS798" s="204"/>
      <c r="AT798" s="204"/>
      <c r="AU798" s="204"/>
      <c r="AV798" s="204"/>
      <c r="AW798" s="204"/>
      <c r="AX798" s="204"/>
      <c r="AY798" s="204"/>
      <c r="AZ798" s="204"/>
      <c r="BA798" s="204"/>
      <c r="BB798" s="204"/>
      <c r="BC798" s="204"/>
      <c r="BD798" s="204"/>
      <c r="BE798" s="204"/>
      <c r="BF798" s="204"/>
      <c r="BG798" s="204"/>
      <c r="BH798" s="204"/>
      <c r="BI798" s="204"/>
      <c r="BJ798" s="204"/>
      <c r="BK798" s="204"/>
      <c r="BL798" s="204"/>
      <c r="BM798" s="204"/>
      <c r="BN798" s="204"/>
      <c r="BO798" s="204"/>
      <c r="BP798" s="204"/>
      <c r="BQ798" s="204"/>
      <c r="BR798" s="204"/>
      <c r="BS798" s="204"/>
      <c r="BT798" s="204"/>
      <c r="BU798" s="204"/>
      <c r="BV798" s="204"/>
      <c r="BW798" s="204"/>
      <c r="BX798" s="204"/>
      <c r="BY798" s="204"/>
      <c r="BZ798" s="204"/>
      <c r="CA798" s="204"/>
      <c r="CB798" s="204"/>
      <c r="CC798" s="204"/>
      <c r="CD798" s="204"/>
      <c r="CE798" s="204"/>
      <c r="CF798" s="204"/>
      <c r="CG798" s="204"/>
      <c r="CH798" s="204"/>
      <c r="CI798" s="204"/>
      <c r="CJ798" s="204"/>
      <c r="CK798" s="204"/>
      <c r="CL798" s="204"/>
      <c r="CM798" s="204"/>
      <c r="CN798" s="204"/>
      <c r="CO798" s="204"/>
      <c r="CP798" s="204"/>
      <c r="CQ798" s="204"/>
      <c r="CR798" s="204"/>
      <c r="CS798" s="204"/>
      <c r="CT798" s="204"/>
      <c r="CU798" s="204"/>
      <c r="CV798" s="204"/>
      <c r="CW798" s="204"/>
      <c r="CX798" s="204"/>
      <c r="CY798" s="204"/>
      <c r="CZ798" s="204"/>
      <c r="DA798" s="204"/>
      <c r="DB798" s="204"/>
      <c r="DC798" s="204"/>
      <c r="DD798" s="204"/>
      <c r="DE798" s="204"/>
      <c r="DF798" s="204"/>
      <c r="DG798" s="204"/>
      <c r="DH798" s="204"/>
      <c r="DI798" s="204"/>
      <c r="DJ798" s="204"/>
      <c r="DK798" s="204"/>
      <c r="DL798" s="204"/>
      <c r="DM798" s="204"/>
      <c r="DN798" s="204"/>
      <c r="DO798" s="204"/>
      <c r="DP798" s="204"/>
      <c r="DQ798" s="204"/>
      <c r="DR798" s="204"/>
      <c r="DS798" s="204"/>
      <c r="DT798" s="204"/>
      <c r="DU798" s="204"/>
      <c r="DV798" s="204"/>
      <c r="DW798" s="204"/>
      <c r="DX798" s="204"/>
      <c r="DY798" s="204"/>
      <c r="DZ798" s="204"/>
      <c r="EA798" s="204"/>
      <c r="EB798" s="204"/>
      <c r="EC798" s="204"/>
      <c r="ED798" s="204"/>
      <c r="EE798" s="204"/>
      <c r="EF798" s="204"/>
      <c r="EG798" s="204"/>
      <c r="EH798" s="204"/>
      <c r="EI798" s="204"/>
      <c r="EJ798" s="204"/>
      <c r="EK798" s="204"/>
      <c r="EL798" s="204"/>
      <c r="EM798" s="204"/>
      <c r="EN798" s="204"/>
      <c r="EO798" s="204"/>
      <c r="EP798" s="160"/>
      <c r="EQ798" s="160"/>
      <c r="ER798" s="160"/>
      <c r="ES798" s="160"/>
      <c r="ET798" s="160"/>
      <c r="EU798" s="160"/>
      <c r="EV798" s="160"/>
      <c r="EW798" s="160"/>
      <c r="EX798" s="160"/>
      <c r="EY798" s="160"/>
      <c r="EZ798" s="160"/>
      <c r="FA798" s="160"/>
      <c r="FB798" s="160"/>
      <c r="FC798" s="160"/>
      <c r="FD798" s="160"/>
      <c r="FE798" s="160"/>
      <c r="FF798" s="160"/>
      <c r="FG798" s="160"/>
      <c r="FH798" s="160"/>
      <c r="FI798" s="160"/>
      <c r="FJ798" s="160"/>
      <c r="FK798" s="160"/>
      <c r="FL798" s="160"/>
      <c r="FM798" s="160"/>
      <c r="FN798" s="160"/>
      <c r="FO798" s="160"/>
      <c r="FP798" s="160"/>
      <c r="FQ798" s="160"/>
      <c r="FR798" s="160"/>
      <c r="FS798" s="160"/>
      <c r="FT798" s="160"/>
      <c r="FU798" s="160"/>
      <c r="FV798" s="160"/>
      <c r="FW798" s="160"/>
      <c r="FX798" s="160"/>
      <c r="FY798" s="160"/>
      <c r="FZ798" s="160"/>
      <c r="GA798" s="160"/>
      <c r="GB798" s="160"/>
      <c r="GC798" s="160"/>
      <c r="GD798" s="160"/>
      <c r="GE798" s="160"/>
      <c r="GF798" s="160"/>
      <c r="GG798" s="160"/>
      <c r="GH798" s="160"/>
      <c r="GI798" s="160"/>
      <c r="GJ798" s="160"/>
      <c r="GK798" s="160"/>
      <c r="GL798" s="160"/>
      <c r="GM798" s="160"/>
      <c r="GN798" s="160"/>
      <c r="GO798" s="160"/>
      <c r="GP798" s="160"/>
      <c r="GQ798" s="160"/>
      <c r="GR798" s="160"/>
      <c r="GS798" s="160"/>
      <c r="GT798" s="160"/>
      <c r="GU798" s="160"/>
      <c r="GV798" s="160"/>
      <c r="GW798" s="160"/>
      <c r="GX798" s="160"/>
      <c r="GY798" s="160"/>
      <c r="GZ798" s="160"/>
      <c r="HA798" s="160"/>
      <c r="HB798" s="160"/>
      <c r="HC798" s="160"/>
      <c r="HD798" s="160"/>
      <c r="HE798" s="160"/>
      <c r="HF798" s="160"/>
      <c r="HG798" s="160"/>
      <c r="HH798" s="160"/>
      <c r="HI798" s="160"/>
      <c r="HJ798" s="160"/>
      <c r="HK798" s="160"/>
      <c r="HL798" s="160"/>
      <c r="HM798" s="160"/>
      <c r="HN798" s="161"/>
      <c r="HO798" s="160"/>
      <c r="HP798" s="160"/>
      <c r="HQ798" s="160"/>
    </row>
    <row r="799" spans="1:227">
      <c r="A799" s="160"/>
      <c r="B799" s="204"/>
      <c r="C799" s="204"/>
      <c r="D799" s="204"/>
      <c r="E799" s="204"/>
      <c r="F799" s="204"/>
      <c r="G799" s="204"/>
      <c r="H799" s="204"/>
      <c r="I799" s="204"/>
      <c r="J799" s="204"/>
      <c r="K799" s="204"/>
      <c r="L799" s="204"/>
      <c r="M799" s="204"/>
      <c r="N799" s="204"/>
      <c r="O799" s="204"/>
      <c r="P799" s="204"/>
      <c r="Q799" s="204"/>
      <c r="R799" s="204"/>
      <c r="S799" s="204"/>
      <c r="T799" s="204"/>
      <c r="U799" s="204"/>
      <c r="V799" s="204"/>
      <c r="W799" s="204"/>
      <c r="X799" s="204"/>
      <c r="Y799" s="204"/>
      <c r="Z799" s="204"/>
      <c r="AA799" s="204"/>
      <c r="AB799" s="204"/>
      <c r="AC799" s="204"/>
      <c r="AD799" s="204"/>
      <c r="AE799" s="204"/>
      <c r="AF799" s="204"/>
      <c r="AG799" s="204"/>
      <c r="AH799" s="204"/>
      <c r="AI799" s="204"/>
      <c r="AJ799" s="204"/>
      <c r="AK799" s="204"/>
      <c r="AL799" s="204"/>
      <c r="AM799" s="204"/>
      <c r="AN799" s="204"/>
      <c r="AO799" s="204"/>
      <c r="AP799" s="204"/>
      <c r="AQ799" s="204"/>
      <c r="AR799" s="204"/>
      <c r="AS799" s="204"/>
      <c r="AT799" s="204"/>
      <c r="AU799" s="204"/>
      <c r="AV799" s="204"/>
      <c r="AW799" s="204"/>
      <c r="AX799" s="204"/>
      <c r="AY799" s="204"/>
      <c r="AZ799" s="204"/>
      <c r="BA799" s="204"/>
      <c r="BB799" s="204"/>
      <c r="BC799" s="204"/>
      <c r="BD799" s="204"/>
      <c r="BE799" s="204"/>
      <c r="BF799" s="204"/>
      <c r="BG799" s="204"/>
      <c r="BH799" s="204"/>
      <c r="BI799" s="204"/>
      <c r="BJ799" s="204"/>
      <c r="BK799" s="204"/>
      <c r="BL799" s="204"/>
      <c r="BM799" s="204"/>
      <c r="BN799" s="204"/>
      <c r="BO799" s="204"/>
      <c r="BP799" s="204"/>
      <c r="BQ799" s="204"/>
      <c r="BR799" s="204"/>
      <c r="BS799" s="204"/>
      <c r="BT799" s="204"/>
      <c r="BU799" s="204"/>
      <c r="BV799" s="204"/>
      <c r="BW799" s="204"/>
      <c r="BX799" s="204"/>
      <c r="BY799" s="204"/>
      <c r="BZ799" s="204"/>
      <c r="CA799" s="204"/>
      <c r="CB799" s="204"/>
      <c r="CC799" s="204"/>
      <c r="CD799" s="204"/>
      <c r="CE799" s="204"/>
      <c r="CF799" s="204"/>
      <c r="CG799" s="204"/>
      <c r="CH799" s="204"/>
      <c r="CI799" s="204"/>
      <c r="CJ799" s="204"/>
      <c r="CK799" s="204"/>
      <c r="CL799" s="204"/>
      <c r="CM799" s="204"/>
      <c r="CN799" s="204"/>
      <c r="CO799" s="204"/>
      <c r="CP799" s="204"/>
      <c r="CQ799" s="204"/>
      <c r="CR799" s="204"/>
      <c r="CS799" s="204"/>
      <c r="CT799" s="204"/>
      <c r="CU799" s="204"/>
      <c r="CV799" s="204"/>
      <c r="CW799" s="204"/>
      <c r="CX799" s="204"/>
      <c r="CY799" s="204"/>
      <c r="CZ799" s="204"/>
      <c r="DA799" s="204"/>
      <c r="DB799" s="204"/>
      <c r="DC799" s="204"/>
      <c r="DD799" s="204"/>
      <c r="DE799" s="204"/>
      <c r="DF799" s="204"/>
      <c r="DG799" s="204"/>
      <c r="DH799" s="204"/>
      <c r="DI799" s="204"/>
      <c r="DJ799" s="204"/>
      <c r="DK799" s="204"/>
      <c r="DL799" s="204"/>
      <c r="DM799" s="204"/>
      <c r="DN799" s="204"/>
      <c r="DO799" s="204"/>
      <c r="DP799" s="204"/>
      <c r="DQ799" s="204"/>
      <c r="DR799" s="204"/>
      <c r="DS799" s="204"/>
      <c r="DT799" s="204"/>
      <c r="DU799" s="204"/>
      <c r="DV799" s="204"/>
      <c r="DW799" s="204"/>
      <c r="DX799" s="204"/>
      <c r="DY799" s="204"/>
      <c r="DZ799" s="204"/>
      <c r="EA799" s="204"/>
      <c r="EB799" s="204"/>
      <c r="EC799" s="204"/>
      <c r="ED799" s="204"/>
      <c r="EE799" s="204"/>
      <c r="EF799" s="204"/>
      <c r="EG799" s="204"/>
      <c r="EH799" s="204"/>
      <c r="EI799" s="204"/>
      <c r="EJ799" s="204"/>
      <c r="EK799" s="204"/>
      <c r="EL799" s="204"/>
      <c r="EM799" s="204"/>
      <c r="EN799" s="204"/>
      <c r="EO799" s="204"/>
      <c r="EP799" s="160"/>
      <c r="EQ799" s="160"/>
      <c r="ER799" s="160"/>
      <c r="ES799" s="160"/>
      <c r="ET799" s="160"/>
      <c r="EU799" s="160"/>
      <c r="EV799" s="160"/>
      <c r="EW799" s="160"/>
      <c r="EX799" s="160"/>
      <c r="EY799" s="160"/>
      <c r="EZ799" s="160"/>
      <c r="FA799" s="160"/>
      <c r="FB799" s="160"/>
      <c r="FC799" s="160"/>
      <c r="FD799" s="160"/>
      <c r="FE799" s="160"/>
      <c r="FF799" s="160"/>
      <c r="FG799" s="160"/>
      <c r="FH799" s="160"/>
      <c r="FI799" s="160"/>
      <c r="FJ799" s="160"/>
      <c r="FK799" s="160"/>
      <c r="FL799" s="160"/>
      <c r="FM799" s="160"/>
      <c r="FN799" s="160"/>
      <c r="FO799" s="160"/>
      <c r="FP799" s="160"/>
      <c r="FQ799" s="160"/>
      <c r="FR799" s="160"/>
      <c r="FS799" s="160"/>
      <c r="FT799" s="160"/>
      <c r="FU799" s="160"/>
      <c r="FV799" s="160"/>
      <c r="FW799" s="160"/>
      <c r="FX799" s="160"/>
      <c r="FY799" s="160"/>
      <c r="FZ799" s="160"/>
      <c r="GA799" s="160"/>
      <c r="GB799" s="160"/>
      <c r="GC799" s="160"/>
      <c r="GD799" s="160"/>
      <c r="GE799" s="160"/>
      <c r="GF799" s="160"/>
      <c r="GG799" s="160"/>
      <c r="GH799" s="160"/>
      <c r="GI799" s="160"/>
      <c r="GJ799" s="160"/>
      <c r="GK799" s="160"/>
      <c r="GL799" s="160"/>
      <c r="GM799" s="160"/>
      <c r="GN799" s="160"/>
      <c r="GO799" s="160"/>
      <c r="GP799" s="160"/>
      <c r="GQ799" s="160"/>
      <c r="GR799" s="160"/>
      <c r="GS799" s="160"/>
      <c r="GT799" s="160"/>
      <c r="GU799" s="160"/>
      <c r="GV799" s="160"/>
      <c r="GW799" s="160"/>
      <c r="GX799" s="160"/>
      <c r="GY799" s="160"/>
      <c r="GZ799" s="160"/>
      <c r="HA799" s="160"/>
      <c r="HB799" s="160"/>
      <c r="HC799" s="160"/>
      <c r="HD799" s="160"/>
      <c r="HE799" s="160"/>
      <c r="HF799" s="160"/>
      <c r="HG799" s="160"/>
      <c r="HH799" s="160"/>
      <c r="HI799" s="160"/>
      <c r="HJ799" s="160"/>
      <c r="HK799" s="160"/>
      <c r="HL799" s="160"/>
      <c r="HM799" s="160"/>
      <c r="HN799" s="157"/>
      <c r="HO799" s="160"/>
      <c r="HP799" s="160"/>
      <c r="HQ799" s="160"/>
    </row>
    <row r="800" spans="1:227">
      <c r="A800" s="156"/>
      <c r="B800" s="204"/>
      <c r="C800" s="204"/>
      <c r="D800" s="204"/>
      <c r="E800" s="204"/>
      <c r="F800" s="204"/>
      <c r="G800" s="204"/>
      <c r="H800" s="204"/>
      <c r="I800" s="204"/>
      <c r="J800" s="204"/>
      <c r="K800" s="204"/>
      <c r="L800" s="204"/>
      <c r="M800" s="204"/>
      <c r="N800" s="204"/>
      <c r="O800" s="204"/>
      <c r="P800" s="204"/>
      <c r="Q800" s="204"/>
      <c r="R800" s="204"/>
      <c r="S800" s="204"/>
      <c r="T800" s="204"/>
      <c r="U800" s="204"/>
      <c r="V800" s="204"/>
      <c r="W800" s="204"/>
      <c r="X800" s="204"/>
      <c r="Y800" s="204"/>
      <c r="Z800" s="204"/>
      <c r="AA800" s="204"/>
      <c r="AB800" s="204"/>
      <c r="AC800" s="204"/>
      <c r="AD800" s="204"/>
      <c r="AE800" s="204"/>
      <c r="AF800" s="204"/>
      <c r="AG800" s="204"/>
      <c r="AH800" s="204"/>
      <c r="AI800" s="204"/>
      <c r="AJ800" s="204"/>
      <c r="AK800" s="204"/>
      <c r="AL800" s="204"/>
      <c r="AM800" s="204"/>
      <c r="AN800" s="204"/>
      <c r="AO800" s="204"/>
      <c r="AP800" s="204"/>
      <c r="AQ800" s="204"/>
      <c r="AR800" s="204"/>
      <c r="AS800" s="204"/>
      <c r="AT800" s="204"/>
      <c r="AU800" s="204"/>
      <c r="AV800" s="204"/>
      <c r="AW800" s="204"/>
      <c r="AX800" s="204"/>
      <c r="AY800" s="204"/>
      <c r="AZ800" s="204"/>
      <c r="BA800" s="204"/>
      <c r="BB800" s="204"/>
      <c r="BC800" s="204"/>
      <c r="BD800" s="204"/>
      <c r="BE800" s="204"/>
      <c r="BF800" s="204"/>
      <c r="BG800" s="204"/>
      <c r="BH800" s="204"/>
      <c r="BI800" s="204"/>
      <c r="BJ800" s="204"/>
      <c r="BK800" s="204"/>
      <c r="BL800" s="204"/>
      <c r="BM800" s="204"/>
      <c r="BN800" s="204"/>
      <c r="BO800" s="204"/>
      <c r="BP800" s="204"/>
      <c r="BQ800" s="204"/>
      <c r="BR800" s="204"/>
      <c r="BS800" s="204"/>
      <c r="BT800" s="204"/>
      <c r="BU800" s="204"/>
      <c r="BV800" s="204"/>
      <c r="BW800" s="204"/>
      <c r="BX800" s="204"/>
      <c r="BY800" s="204"/>
      <c r="BZ800" s="204"/>
      <c r="CA800" s="204"/>
      <c r="CB800" s="204"/>
      <c r="CC800" s="204"/>
      <c r="CD800" s="204"/>
      <c r="CE800" s="204"/>
      <c r="CF800" s="204"/>
      <c r="CG800" s="204"/>
      <c r="CH800" s="204"/>
      <c r="CI800" s="204"/>
      <c r="CJ800" s="204"/>
      <c r="CK800" s="204"/>
      <c r="CL800" s="204"/>
      <c r="CM800" s="204"/>
      <c r="CN800" s="204"/>
      <c r="CO800" s="204"/>
      <c r="CP800" s="204"/>
      <c r="CQ800" s="204"/>
      <c r="CR800" s="204"/>
      <c r="CS800" s="204"/>
      <c r="CT800" s="204"/>
      <c r="CU800" s="204"/>
      <c r="CV800" s="204"/>
      <c r="CW800" s="204"/>
      <c r="CX800" s="204"/>
      <c r="CY800" s="204"/>
      <c r="CZ800" s="204"/>
      <c r="DA800" s="204"/>
      <c r="DB800" s="204"/>
      <c r="DC800" s="204"/>
      <c r="DD800" s="204"/>
      <c r="DE800" s="204"/>
      <c r="DF800" s="204"/>
      <c r="DG800" s="204"/>
      <c r="DH800" s="204"/>
      <c r="DI800" s="204"/>
      <c r="DJ800" s="204"/>
      <c r="DK800" s="204"/>
      <c r="DL800" s="204"/>
      <c r="DM800" s="204"/>
      <c r="DN800" s="204"/>
      <c r="DO800" s="204"/>
      <c r="DP800" s="204"/>
      <c r="DQ800" s="204"/>
      <c r="DR800" s="204"/>
      <c r="DS800" s="204"/>
      <c r="DT800" s="204"/>
      <c r="DU800" s="204"/>
      <c r="DV800" s="204"/>
      <c r="DW800" s="204"/>
      <c r="DX800" s="204"/>
      <c r="DY800" s="204"/>
      <c r="DZ800" s="204"/>
      <c r="EA800" s="204"/>
      <c r="EB800" s="204"/>
      <c r="EC800" s="204"/>
      <c r="ED800" s="204"/>
      <c r="EE800" s="204"/>
      <c r="EF800" s="204"/>
      <c r="EG800" s="204"/>
      <c r="EH800" s="204"/>
      <c r="EI800" s="204"/>
      <c r="EJ800" s="204"/>
      <c r="EK800" s="204"/>
      <c r="EL800" s="204"/>
      <c r="EM800" s="204"/>
      <c r="EN800" s="204"/>
      <c r="EO800" s="204"/>
      <c r="EP800" s="156"/>
      <c r="EQ800" s="156"/>
      <c r="ER800" s="156"/>
      <c r="ES800" s="156"/>
      <c r="ET800" s="156"/>
      <c r="EU800" s="156"/>
      <c r="EV800" s="156"/>
      <c r="EW800" s="156"/>
      <c r="EX800" s="156"/>
      <c r="EY800" s="156"/>
      <c r="EZ800" s="156"/>
      <c r="FA800" s="156"/>
      <c r="FB800" s="156"/>
      <c r="FC800" s="156"/>
      <c r="FD800" s="156"/>
      <c r="FE800" s="156"/>
      <c r="FF800" s="156"/>
      <c r="FG800" s="156"/>
      <c r="FH800" s="156"/>
      <c r="FI800" s="156"/>
      <c r="FJ800" s="156"/>
      <c r="FK800" s="156"/>
      <c r="FL800" s="156"/>
      <c r="FM800" s="156"/>
      <c r="FN800" s="156"/>
      <c r="FO800" s="156"/>
      <c r="FP800" s="156"/>
      <c r="FQ800" s="156"/>
      <c r="FR800" s="156"/>
      <c r="FS800" s="156"/>
      <c r="FT800" s="156"/>
      <c r="FU800" s="156"/>
      <c r="FV800" s="156"/>
      <c r="FW800" s="156"/>
      <c r="FX800" s="156"/>
      <c r="FY800" s="156"/>
      <c r="FZ800" s="156"/>
      <c r="GA800" s="156"/>
      <c r="GB800" s="156"/>
      <c r="GC800" s="156"/>
      <c r="GD800" s="156"/>
      <c r="GE800" s="156"/>
      <c r="GF800" s="156"/>
      <c r="GG800" s="156"/>
      <c r="GH800" s="156"/>
      <c r="GI800" s="156"/>
      <c r="GJ800" s="156"/>
      <c r="GK800" s="156"/>
      <c r="GL800" s="156"/>
      <c r="GM800" s="156"/>
      <c r="GN800" s="156"/>
      <c r="GO800" s="156"/>
      <c r="GP800" s="156"/>
      <c r="GQ800" s="156"/>
      <c r="GR800" s="156"/>
      <c r="GS800" s="156"/>
      <c r="GT800" s="156"/>
      <c r="GU800" s="156"/>
      <c r="GV800" s="156"/>
      <c r="GW800" s="156"/>
      <c r="GX800" s="156"/>
      <c r="GY800" s="156"/>
      <c r="GZ800" s="156"/>
      <c r="HA800" s="156"/>
      <c r="HB800" s="156"/>
      <c r="HC800" s="156"/>
      <c r="HD800" s="156"/>
      <c r="HE800" s="156"/>
      <c r="HF800" s="156"/>
      <c r="HG800" s="156"/>
      <c r="HH800" s="156"/>
      <c r="HI800" s="156"/>
      <c r="HJ800" s="156"/>
      <c r="HK800" s="156"/>
      <c r="HL800" s="156"/>
      <c r="HM800" s="156"/>
      <c r="HN800" s="161"/>
      <c r="HO800" s="156"/>
      <c r="HP800" s="156"/>
      <c r="HQ800" s="156"/>
    </row>
    <row r="801" spans="1:225">
      <c r="A801" s="160"/>
      <c r="B801" s="204"/>
      <c r="C801" s="204"/>
      <c r="D801" s="204"/>
      <c r="E801" s="204"/>
      <c r="F801" s="204"/>
      <c r="G801" s="204"/>
      <c r="H801" s="204"/>
      <c r="I801" s="204"/>
      <c r="J801" s="204"/>
      <c r="K801" s="204"/>
      <c r="L801" s="204"/>
      <c r="M801" s="204"/>
      <c r="N801" s="204"/>
      <c r="O801" s="204"/>
      <c r="P801" s="204"/>
      <c r="Q801" s="204"/>
      <c r="R801" s="204"/>
      <c r="S801" s="204"/>
      <c r="T801" s="204"/>
      <c r="U801" s="204"/>
      <c r="V801" s="204"/>
      <c r="W801" s="204"/>
      <c r="X801" s="204"/>
      <c r="Y801" s="204"/>
      <c r="Z801" s="204"/>
      <c r="AA801" s="204"/>
      <c r="AB801" s="204"/>
      <c r="AC801" s="204"/>
      <c r="AD801" s="204"/>
      <c r="AE801" s="204"/>
      <c r="AF801" s="204"/>
      <c r="AG801" s="204"/>
      <c r="AH801" s="204"/>
      <c r="AI801" s="204"/>
      <c r="AJ801" s="204"/>
      <c r="AK801" s="204"/>
      <c r="AL801" s="204"/>
      <c r="AM801" s="204"/>
      <c r="AN801" s="204"/>
      <c r="AO801" s="204"/>
      <c r="AP801" s="204"/>
      <c r="AQ801" s="204"/>
      <c r="AR801" s="204"/>
      <c r="AS801" s="204"/>
      <c r="AT801" s="204"/>
      <c r="AU801" s="204"/>
      <c r="AV801" s="204"/>
      <c r="AW801" s="204"/>
      <c r="AX801" s="204"/>
      <c r="AY801" s="204"/>
      <c r="AZ801" s="204"/>
      <c r="BA801" s="204"/>
      <c r="BB801" s="204"/>
      <c r="BC801" s="204"/>
      <c r="BD801" s="204"/>
      <c r="BE801" s="204"/>
      <c r="BF801" s="204"/>
      <c r="BG801" s="204"/>
      <c r="BH801" s="204"/>
      <c r="BI801" s="204"/>
      <c r="BJ801" s="204"/>
      <c r="BK801" s="204"/>
      <c r="BL801" s="204"/>
      <c r="BM801" s="204"/>
      <c r="BN801" s="204"/>
      <c r="BO801" s="204"/>
      <c r="BP801" s="204"/>
      <c r="BQ801" s="204"/>
      <c r="BR801" s="204"/>
      <c r="BS801" s="204"/>
      <c r="BT801" s="204"/>
      <c r="BU801" s="204"/>
      <c r="BV801" s="204"/>
      <c r="BW801" s="204"/>
      <c r="BX801" s="204"/>
      <c r="BY801" s="204"/>
      <c r="BZ801" s="204"/>
      <c r="CA801" s="204"/>
      <c r="CB801" s="204"/>
      <c r="CC801" s="204"/>
      <c r="CD801" s="204"/>
      <c r="CE801" s="204"/>
      <c r="CF801" s="204"/>
      <c r="CG801" s="204"/>
      <c r="CH801" s="204"/>
      <c r="CI801" s="204"/>
      <c r="CJ801" s="204"/>
      <c r="CK801" s="204"/>
      <c r="CL801" s="204"/>
      <c r="CM801" s="204"/>
      <c r="CN801" s="204"/>
      <c r="CO801" s="204"/>
      <c r="CP801" s="204"/>
      <c r="CQ801" s="204"/>
      <c r="CR801" s="204"/>
      <c r="CS801" s="204"/>
      <c r="CT801" s="204"/>
      <c r="CU801" s="204"/>
      <c r="CV801" s="204"/>
      <c r="CW801" s="204"/>
      <c r="CX801" s="204"/>
      <c r="CY801" s="204"/>
      <c r="CZ801" s="204"/>
      <c r="DA801" s="204"/>
      <c r="DB801" s="204"/>
      <c r="DC801" s="204"/>
      <c r="DD801" s="204"/>
      <c r="DE801" s="204"/>
      <c r="DF801" s="204"/>
      <c r="DG801" s="204"/>
      <c r="DH801" s="204"/>
      <c r="DI801" s="204"/>
      <c r="DJ801" s="204"/>
      <c r="DK801" s="204"/>
      <c r="DL801" s="204"/>
      <c r="DM801" s="204"/>
      <c r="DN801" s="204"/>
      <c r="DO801" s="204"/>
      <c r="DP801" s="204"/>
      <c r="DQ801" s="204"/>
      <c r="DR801" s="204"/>
      <c r="DS801" s="204"/>
      <c r="DT801" s="204"/>
      <c r="DU801" s="204"/>
      <c r="DV801" s="204"/>
      <c r="DW801" s="204"/>
      <c r="DX801" s="204"/>
      <c r="DY801" s="204"/>
      <c r="DZ801" s="204"/>
      <c r="EA801" s="204"/>
      <c r="EB801" s="204"/>
      <c r="EC801" s="204"/>
      <c r="ED801" s="204"/>
      <c r="EE801" s="204"/>
      <c r="EF801" s="204"/>
      <c r="EG801" s="204"/>
      <c r="EH801" s="204"/>
      <c r="EI801" s="204"/>
      <c r="EJ801" s="204"/>
      <c r="EK801" s="204"/>
      <c r="EL801" s="204"/>
      <c r="EM801" s="204"/>
      <c r="EN801" s="204"/>
      <c r="EO801" s="204"/>
      <c r="EP801" s="160"/>
      <c r="EQ801" s="160"/>
      <c r="ER801" s="160"/>
      <c r="ES801" s="160"/>
      <c r="ET801" s="160"/>
      <c r="EU801" s="160"/>
      <c r="EV801" s="160"/>
      <c r="EW801" s="160"/>
      <c r="EX801" s="160"/>
      <c r="EY801" s="160"/>
      <c r="EZ801" s="160"/>
      <c r="FA801" s="160"/>
      <c r="FB801" s="160"/>
      <c r="FC801" s="160"/>
      <c r="FD801" s="160"/>
      <c r="FE801" s="160"/>
      <c r="FF801" s="160"/>
      <c r="FG801" s="160"/>
      <c r="FH801" s="160"/>
      <c r="FI801" s="160"/>
      <c r="FJ801" s="160"/>
      <c r="FK801" s="160"/>
      <c r="FL801" s="160"/>
      <c r="FM801" s="160"/>
      <c r="FN801" s="160"/>
      <c r="FO801" s="160"/>
      <c r="FP801" s="160"/>
      <c r="FQ801" s="160"/>
      <c r="FR801" s="160"/>
      <c r="FS801" s="160"/>
      <c r="FT801" s="160"/>
      <c r="FU801" s="160"/>
      <c r="FV801" s="160"/>
      <c r="FW801" s="160"/>
      <c r="FX801" s="160"/>
      <c r="FY801" s="160"/>
      <c r="FZ801" s="160"/>
      <c r="GA801" s="160"/>
      <c r="GB801" s="160"/>
      <c r="GC801" s="160"/>
      <c r="GD801" s="160"/>
      <c r="GE801" s="160"/>
      <c r="GF801" s="160"/>
      <c r="GG801" s="160"/>
      <c r="GH801" s="160"/>
      <c r="GI801" s="160"/>
      <c r="GJ801" s="160"/>
      <c r="GK801" s="160"/>
      <c r="GL801" s="160"/>
      <c r="GM801" s="160"/>
      <c r="GN801" s="160"/>
      <c r="GO801" s="160"/>
      <c r="GP801" s="160"/>
      <c r="GQ801" s="160"/>
      <c r="GR801" s="160"/>
      <c r="GS801" s="160"/>
      <c r="GT801" s="160"/>
      <c r="GU801" s="160"/>
      <c r="GV801" s="160"/>
      <c r="GW801" s="160"/>
      <c r="GX801" s="160"/>
      <c r="GY801" s="160"/>
      <c r="GZ801" s="160"/>
      <c r="HA801" s="160"/>
      <c r="HB801" s="160"/>
      <c r="HC801" s="160"/>
      <c r="HD801" s="160"/>
      <c r="HE801" s="160"/>
      <c r="HF801" s="160"/>
      <c r="HG801" s="160"/>
      <c r="HH801" s="160"/>
      <c r="HI801" s="160"/>
      <c r="HJ801" s="160"/>
      <c r="HK801" s="160"/>
      <c r="HL801" s="160"/>
      <c r="HM801" s="160"/>
      <c r="HN801" s="157"/>
      <c r="HO801" s="160"/>
      <c r="HP801" s="160"/>
      <c r="HQ801" s="160"/>
    </row>
    <row r="802" spans="1:225">
      <c r="A802" s="160"/>
      <c r="B802" s="204"/>
      <c r="C802" s="204"/>
      <c r="D802" s="204"/>
      <c r="E802" s="204"/>
      <c r="F802" s="204"/>
      <c r="G802" s="204"/>
      <c r="H802" s="204"/>
      <c r="I802" s="204"/>
      <c r="J802" s="204"/>
      <c r="K802" s="204"/>
      <c r="L802" s="204"/>
      <c r="M802" s="204"/>
      <c r="N802" s="204"/>
      <c r="O802" s="204"/>
      <c r="P802" s="204"/>
      <c r="Q802" s="204"/>
      <c r="R802" s="204"/>
      <c r="S802" s="204"/>
      <c r="T802" s="204"/>
      <c r="U802" s="204"/>
      <c r="V802" s="204"/>
      <c r="W802" s="204"/>
      <c r="X802" s="204"/>
      <c r="Y802" s="204"/>
      <c r="Z802" s="204"/>
      <c r="AA802" s="204"/>
      <c r="AB802" s="204"/>
      <c r="AC802" s="204"/>
      <c r="AD802" s="204"/>
      <c r="AE802" s="204"/>
      <c r="AF802" s="204"/>
      <c r="AG802" s="204"/>
      <c r="AH802" s="204"/>
      <c r="AI802" s="204"/>
      <c r="AJ802" s="204"/>
      <c r="AK802" s="204"/>
      <c r="AL802" s="204"/>
      <c r="AM802" s="204"/>
      <c r="AN802" s="204"/>
      <c r="AO802" s="204"/>
      <c r="AP802" s="204"/>
      <c r="AQ802" s="204"/>
      <c r="AR802" s="204"/>
      <c r="AS802" s="204"/>
      <c r="AT802" s="204"/>
      <c r="AU802" s="204"/>
      <c r="AV802" s="204"/>
      <c r="AW802" s="204"/>
      <c r="AX802" s="204"/>
      <c r="AY802" s="204"/>
      <c r="AZ802" s="204"/>
      <c r="BA802" s="204"/>
      <c r="BB802" s="204"/>
      <c r="BC802" s="204"/>
      <c r="BD802" s="204"/>
      <c r="BE802" s="204"/>
      <c r="BF802" s="204"/>
      <c r="BG802" s="204"/>
      <c r="BH802" s="204"/>
      <c r="BI802" s="204"/>
      <c r="BJ802" s="204"/>
      <c r="BK802" s="204"/>
      <c r="BL802" s="204"/>
      <c r="BM802" s="204"/>
      <c r="BN802" s="204"/>
      <c r="BO802" s="204"/>
      <c r="BP802" s="204"/>
      <c r="BQ802" s="204"/>
      <c r="BR802" s="204"/>
      <c r="BS802" s="204"/>
      <c r="BT802" s="204"/>
      <c r="BU802" s="204"/>
      <c r="BV802" s="204"/>
      <c r="BW802" s="204"/>
      <c r="BX802" s="204"/>
      <c r="BY802" s="204"/>
      <c r="BZ802" s="204"/>
      <c r="CA802" s="204"/>
      <c r="CB802" s="204"/>
      <c r="CC802" s="204"/>
      <c r="CD802" s="204"/>
      <c r="CE802" s="204"/>
      <c r="CF802" s="204"/>
      <c r="CG802" s="204"/>
      <c r="CH802" s="204"/>
      <c r="CI802" s="204"/>
      <c r="CJ802" s="204"/>
      <c r="CK802" s="204"/>
      <c r="CL802" s="204"/>
      <c r="CM802" s="204"/>
      <c r="CN802" s="204"/>
      <c r="CO802" s="204"/>
      <c r="CP802" s="204"/>
      <c r="CQ802" s="204"/>
      <c r="CR802" s="204"/>
      <c r="CS802" s="204"/>
      <c r="CT802" s="204"/>
      <c r="CU802" s="204"/>
      <c r="CV802" s="204"/>
      <c r="CW802" s="204"/>
      <c r="CX802" s="204"/>
      <c r="CY802" s="204"/>
      <c r="CZ802" s="204"/>
      <c r="DA802" s="204"/>
      <c r="DB802" s="204"/>
      <c r="DC802" s="204"/>
      <c r="DD802" s="204"/>
      <c r="DE802" s="204"/>
      <c r="DF802" s="204"/>
      <c r="DG802" s="204"/>
      <c r="DH802" s="204"/>
      <c r="DI802" s="204"/>
      <c r="DJ802" s="204"/>
      <c r="DK802" s="204"/>
      <c r="DL802" s="204"/>
      <c r="DM802" s="204"/>
      <c r="DN802" s="204"/>
      <c r="DO802" s="204"/>
      <c r="DP802" s="204"/>
      <c r="DQ802" s="204"/>
      <c r="DR802" s="204"/>
      <c r="DS802" s="204"/>
      <c r="DT802" s="204"/>
      <c r="DU802" s="204"/>
      <c r="DV802" s="204"/>
      <c r="DW802" s="204"/>
      <c r="DX802" s="204"/>
      <c r="DY802" s="204"/>
      <c r="DZ802" s="204"/>
      <c r="EA802" s="204"/>
      <c r="EB802" s="204"/>
      <c r="EC802" s="204"/>
      <c r="ED802" s="204"/>
      <c r="EE802" s="204"/>
      <c r="EF802" s="204"/>
      <c r="EG802" s="204"/>
      <c r="EH802" s="204"/>
      <c r="EI802" s="204"/>
      <c r="EJ802" s="204"/>
      <c r="EK802" s="204"/>
      <c r="EL802" s="204"/>
      <c r="EM802" s="204"/>
      <c r="EN802" s="204"/>
      <c r="EO802" s="204"/>
      <c r="EP802" s="160"/>
      <c r="EQ802" s="160"/>
      <c r="ER802" s="160"/>
      <c r="ES802" s="160"/>
      <c r="ET802" s="160"/>
      <c r="EU802" s="160"/>
      <c r="EV802" s="160"/>
      <c r="EW802" s="160"/>
      <c r="EX802" s="160"/>
      <c r="EY802" s="160"/>
      <c r="EZ802" s="160"/>
      <c r="FA802" s="160"/>
      <c r="FB802" s="160"/>
      <c r="FC802" s="160"/>
      <c r="FD802" s="160"/>
      <c r="FE802" s="160"/>
      <c r="FF802" s="160"/>
      <c r="FG802" s="160"/>
      <c r="FH802" s="160"/>
      <c r="FI802" s="160"/>
      <c r="FJ802" s="160"/>
      <c r="FK802" s="160"/>
      <c r="FL802" s="160"/>
      <c r="FM802" s="160"/>
      <c r="FN802" s="160"/>
      <c r="FO802" s="160"/>
      <c r="FP802" s="160"/>
      <c r="FQ802" s="160"/>
      <c r="FR802" s="160"/>
      <c r="FS802" s="160"/>
      <c r="FT802" s="160"/>
      <c r="FU802" s="160"/>
      <c r="FV802" s="160"/>
      <c r="FW802" s="160"/>
      <c r="FX802" s="160"/>
      <c r="FY802" s="160"/>
      <c r="FZ802" s="160"/>
      <c r="GA802" s="160"/>
      <c r="GB802" s="160"/>
      <c r="GC802" s="160"/>
      <c r="GD802" s="160"/>
      <c r="GE802" s="160"/>
      <c r="GF802" s="160"/>
      <c r="GG802" s="160"/>
      <c r="GH802" s="160"/>
      <c r="GI802" s="160"/>
      <c r="GJ802" s="160"/>
      <c r="GK802" s="160"/>
      <c r="GL802" s="160"/>
      <c r="GM802" s="160"/>
      <c r="GN802" s="160"/>
      <c r="GO802" s="160"/>
      <c r="GP802" s="160"/>
      <c r="GQ802" s="160"/>
      <c r="GR802" s="160"/>
      <c r="GS802" s="160"/>
      <c r="GT802" s="160"/>
      <c r="GU802" s="160"/>
      <c r="GV802" s="160"/>
      <c r="GW802" s="160"/>
      <c r="GX802" s="160"/>
      <c r="GY802" s="160"/>
      <c r="GZ802" s="160"/>
      <c r="HA802" s="160"/>
      <c r="HB802" s="160"/>
      <c r="HC802" s="160"/>
      <c r="HD802" s="160"/>
      <c r="HE802" s="160"/>
      <c r="HF802" s="160"/>
      <c r="HG802" s="160"/>
      <c r="HH802" s="160"/>
      <c r="HI802" s="160"/>
      <c r="HJ802" s="160"/>
      <c r="HK802" s="160"/>
      <c r="HL802" s="160"/>
      <c r="HM802" s="160"/>
      <c r="HN802" s="157"/>
      <c r="HO802" s="160"/>
      <c r="HP802" s="160"/>
      <c r="HQ802" s="160"/>
    </row>
    <row r="803" spans="1:225">
      <c r="A803" s="156"/>
      <c r="B803" s="204"/>
      <c r="C803" s="204"/>
      <c r="D803" s="204"/>
      <c r="E803" s="204"/>
      <c r="F803" s="204"/>
      <c r="G803" s="204"/>
      <c r="H803" s="204"/>
      <c r="I803" s="204"/>
      <c r="J803" s="204"/>
      <c r="K803" s="204"/>
      <c r="L803" s="204"/>
      <c r="M803" s="204"/>
      <c r="N803" s="204"/>
      <c r="O803" s="204"/>
      <c r="P803" s="204"/>
      <c r="Q803" s="204"/>
      <c r="R803" s="204"/>
      <c r="S803" s="204"/>
      <c r="T803" s="204"/>
      <c r="U803" s="204"/>
      <c r="V803" s="204"/>
      <c r="W803" s="204"/>
      <c r="X803" s="204"/>
      <c r="Y803" s="204"/>
      <c r="Z803" s="204"/>
      <c r="AA803" s="204"/>
      <c r="AB803" s="204"/>
      <c r="AC803" s="204"/>
      <c r="AD803" s="204"/>
      <c r="AE803" s="204"/>
      <c r="AF803" s="204"/>
      <c r="AG803" s="204"/>
      <c r="AH803" s="204"/>
      <c r="AI803" s="204"/>
      <c r="AJ803" s="204"/>
      <c r="AK803" s="204"/>
      <c r="AL803" s="204"/>
      <c r="AM803" s="204"/>
      <c r="AN803" s="204"/>
      <c r="AO803" s="204"/>
      <c r="AP803" s="204"/>
      <c r="AQ803" s="204"/>
      <c r="AR803" s="204"/>
      <c r="AS803" s="204"/>
      <c r="AT803" s="204"/>
      <c r="AU803" s="204"/>
      <c r="AV803" s="204"/>
      <c r="AW803" s="204"/>
      <c r="AX803" s="204"/>
      <c r="AY803" s="204"/>
      <c r="AZ803" s="204"/>
      <c r="BA803" s="204"/>
      <c r="BB803" s="204"/>
      <c r="BC803" s="204"/>
      <c r="BD803" s="204"/>
      <c r="BE803" s="204"/>
      <c r="BF803" s="204"/>
      <c r="BG803" s="204"/>
      <c r="BH803" s="204"/>
      <c r="BI803" s="204"/>
      <c r="BJ803" s="204"/>
      <c r="BK803" s="204"/>
      <c r="BL803" s="204"/>
      <c r="BM803" s="204"/>
      <c r="BN803" s="204"/>
      <c r="BO803" s="204"/>
      <c r="BP803" s="204"/>
      <c r="BQ803" s="204"/>
      <c r="BR803" s="204"/>
      <c r="BS803" s="204"/>
      <c r="BT803" s="204"/>
      <c r="BU803" s="204"/>
      <c r="BV803" s="204"/>
      <c r="BW803" s="204"/>
      <c r="BX803" s="204"/>
      <c r="BY803" s="204"/>
      <c r="BZ803" s="204"/>
      <c r="CA803" s="204"/>
      <c r="CB803" s="204"/>
      <c r="CC803" s="204"/>
      <c r="CD803" s="204"/>
      <c r="CE803" s="204"/>
      <c r="CF803" s="204"/>
      <c r="CG803" s="204"/>
      <c r="CH803" s="204"/>
      <c r="CI803" s="204"/>
      <c r="CJ803" s="204"/>
      <c r="CK803" s="204"/>
      <c r="CL803" s="204"/>
      <c r="CM803" s="204"/>
      <c r="CN803" s="204"/>
      <c r="CO803" s="204"/>
      <c r="CP803" s="204"/>
      <c r="CQ803" s="204"/>
      <c r="CR803" s="204"/>
      <c r="CS803" s="204"/>
      <c r="CT803" s="204"/>
      <c r="CU803" s="204"/>
      <c r="CV803" s="204"/>
      <c r="CW803" s="204"/>
      <c r="CX803" s="204"/>
      <c r="CY803" s="204"/>
      <c r="CZ803" s="204"/>
      <c r="DA803" s="204"/>
      <c r="DB803" s="204"/>
      <c r="DC803" s="204"/>
      <c r="DD803" s="204"/>
      <c r="DE803" s="204"/>
      <c r="DF803" s="204"/>
      <c r="DG803" s="204"/>
      <c r="DH803" s="204"/>
      <c r="DI803" s="204"/>
      <c r="DJ803" s="204"/>
      <c r="DK803" s="204"/>
      <c r="DL803" s="204"/>
      <c r="DM803" s="204"/>
      <c r="DN803" s="204"/>
      <c r="DO803" s="204"/>
      <c r="DP803" s="204"/>
      <c r="DQ803" s="204"/>
      <c r="DR803" s="204"/>
      <c r="DS803" s="204"/>
      <c r="DT803" s="204"/>
      <c r="DU803" s="204"/>
      <c r="DV803" s="204"/>
      <c r="DW803" s="204"/>
      <c r="DX803" s="204"/>
      <c r="DY803" s="204"/>
      <c r="DZ803" s="204"/>
      <c r="EA803" s="204"/>
      <c r="EB803" s="204"/>
      <c r="EC803" s="204"/>
      <c r="ED803" s="204"/>
      <c r="EE803" s="204"/>
      <c r="EF803" s="204"/>
      <c r="EG803" s="204"/>
      <c r="EH803" s="204"/>
      <c r="EI803" s="204"/>
      <c r="EJ803" s="204"/>
      <c r="EK803" s="204"/>
      <c r="EL803" s="204"/>
      <c r="EM803" s="204"/>
      <c r="EN803" s="204"/>
      <c r="EO803" s="204"/>
      <c r="EP803" s="156"/>
      <c r="EQ803" s="156"/>
      <c r="ER803" s="156"/>
      <c r="ES803" s="156"/>
      <c r="ET803" s="156"/>
      <c r="EU803" s="156"/>
      <c r="EV803" s="156"/>
      <c r="EW803" s="156"/>
      <c r="EX803" s="156"/>
      <c r="EY803" s="156"/>
      <c r="EZ803" s="156"/>
      <c r="FA803" s="156"/>
      <c r="FB803" s="156"/>
      <c r="FC803" s="156"/>
      <c r="FD803" s="156"/>
      <c r="FE803" s="156"/>
      <c r="FF803" s="156"/>
      <c r="FG803" s="156"/>
      <c r="FH803" s="156"/>
      <c r="FI803" s="156"/>
      <c r="FJ803" s="156"/>
      <c r="FK803" s="156"/>
      <c r="FL803" s="156"/>
      <c r="FM803" s="156"/>
      <c r="FN803" s="156"/>
      <c r="FO803" s="156"/>
      <c r="FP803" s="156"/>
      <c r="FQ803" s="156"/>
      <c r="FR803" s="156"/>
      <c r="FS803" s="156"/>
      <c r="FT803" s="156"/>
      <c r="FU803" s="156"/>
      <c r="FV803" s="156"/>
      <c r="FW803" s="156"/>
      <c r="FX803" s="156"/>
      <c r="FY803" s="156"/>
      <c r="FZ803" s="156"/>
      <c r="GA803" s="156"/>
      <c r="GB803" s="156"/>
      <c r="GC803" s="156"/>
      <c r="GD803" s="156"/>
      <c r="GE803" s="156"/>
      <c r="GF803" s="156"/>
      <c r="GG803" s="156"/>
      <c r="GH803" s="156"/>
      <c r="GI803" s="156"/>
      <c r="GJ803" s="156"/>
      <c r="GK803" s="156"/>
      <c r="GL803" s="156"/>
      <c r="GM803" s="156"/>
      <c r="GN803" s="156"/>
      <c r="GO803" s="156"/>
      <c r="GP803" s="156"/>
      <c r="GQ803" s="156"/>
      <c r="GR803" s="156"/>
      <c r="GS803" s="156"/>
      <c r="GT803" s="156"/>
      <c r="GU803" s="156"/>
      <c r="GV803" s="156"/>
      <c r="GW803" s="156"/>
      <c r="GX803" s="156"/>
      <c r="GY803" s="156"/>
      <c r="GZ803" s="156"/>
      <c r="HA803" s="156"/>
      <c r="HB803" s="156"/>
      <c r="HC803" s="156"/>
      <c r="HD803" s="156"/>
      <c r="HE803" s="156"/>
      <c r="HF803" s="156"/>
      <c r="HG803" s="156"/>
      <c r="HH803" s="156"/>
      <c r="HI803" s="156"/>
      <c r="HJ803" s="156"/>
      <c r="HK803" s="156"/>
      <c r="HL803" s="156"/>
      <c r="HM803" s="156"/>
      <c r="HN803" s="161"/>
      <c r="HO803" s="156"/>
      <c r="HP803" s="156"/>
      <c r="HQ803" s="156"/>
    </row>
    <row r="804" spans="1:225">
      <c r="A804" s="160"/>
      <c r="B804" s="204"/>
      <c r="C804" s="204"/>
      <c r="D804" s="204"/>
      <c r="E804" s="204"/>
      <c r="F804" s="204"/>
      <c r="G804" s="204"/>
      <c r="H804" s="204"/>
      <c r="I804" s="204"/>
      <c r="J804" s="204"/>
      <c r="K804" s="204"/>
      <c r="L804" s="204"/>
      <c r="M804" s="204"/>
      <c r="N804" s="204"/>
      <c r="O804" s="204"/>
      <c r="P804" s="204"/>
      <c r="Q804" s="204"/>
      <c r="R804" s="204"/>
      <c r="S804" s="204"/>
      <c r="T804" s="204"/>
      <c r="U804" s="204"/>
      <c r="V804" s="204"/>
      <c r="W804" s="204"/>
      <c r="X804" s="204"/>
      <c r="Y804" s="204"/>
      <c r="Z804" s="204"/>
      <c r="AA804" s="204"/>
      <c r="AB804" s="204"/>
      <c r="AC804" s="204"/>
      <c r="AD804" s="204"/>
      <c r="AE804" s="204"/>
      <c r="AF804" s="204"/>
      <c r="AG804" s="204"/>
      <c r="AH804" s="204"/>
      <c r="AI804" s="204"/>
      <c r="AJ804" s="204"/>
      <c r="AK804" s="204"/>
      <c r="AL804" s="204"/>
      <c r="AM804" s="204"/>
      <c r="AN804" s="204"/>
      <c r="AO804" s="204"/>
      <c r="AP804" s="204"/>
      <c r="AQ804" s="204"/>
      <c r="AR804" s="204"/>
      <c r="AS804" s="204"/>
      <c r="AT804" s="204"/>
      <c r="AU804" s="204"/>
      <c r="AV804" s="204"/>
      <c r="AW804" s="204"/>
      <c r="AX804" s="204"/>
      <c r="AY804" s="204"/>
      <c r="AZ804" s="204"/>
      <c r="BA804" s="204"/>
      <c r="BB804" s="204"/>
      <c r="BC804" s="204"/>
      <c r="BD804" s="204"/>
      <c r="BE804" s="204"/>
      <c r="BF804" s="204"/>
      <c r="BG804" s="204"/>
      <c r="BH804" s="204"/>
      <c r="BI804" s="204"/>
      <c r="BJ804" s="204"/>
      <c r="BK804" s="204"/>
      <c r="BL804" s="204"/>
      <c r="BM804" s="204"/>
      <c r="BN804" s="204"/>
      <c r="BO804" s="204"/>
      <c r="BP804" s="204"/>
      <c r="BQ804" s="204"/>
      <c r="BR804" s="204"/>
      <c r="BS804" s="204"/>
      <c r="BT804" s="204"/>
      <c r="BU804" s="204"/>
      <c r="BV804" s="204"/>
      <c r="BW804" s="204"/>
      <c r="BX804" s="204"/>
      <c r="BY804" s="204"/>
      <c r="BZ804" s="204"/>
      <c r="CA804" s="204"/>
      <c r="CB804" s="204"/>
      <c r="CC804" s="204"/>
      <c r="CD804" s="204"/>
      <c r="CE804" s="204"/>
      <c r="CF804" s="204"/>
      <c r="CG804" s="204"/>
      <c r="CH804" s="204"/>
      <c r="CI804" s="204"/>
      <c r="CJ804" s="204"/>
      <c r="CK804" s="204"/>
      <c r="CL804" s="204"/>
      <c r="CM804" s="204"/>
      <c r="CN804" s="204"/>
      <c r="CO804" s="204"/>
      <c r="CP804" s="204"/>
      <c r="CQ804" s="204"/>
      <c r="CR804" s="204"/>
      <c r="CS804" s="204"/>
      <c r="CT804" s="204"/>
      <c r="CU804" s="204"/>
      <c r="CV804" s="204"/>
      <c r="CW804" s="204"/>
      <c r="CX804" s="204"/>
      <c r="CY804" s="204"/>
      <c r="CZ804" s="204"/>
      <c r="DA804" s="204"/>
      <c r="DB804" s="204"/>
      <c r="DC804" s="204"/>
      <c r="DD804" s="204"/>
      <c r="DE804" s="204"/>
      <c r="DF804" s="204"/>
      <c r="DG804" s="204"/>
      <c r="DH804" s="204"/>
      <c r="DI804" s="204"/>
      <c r="DJ804" s="204"/>
      <c r="DK804" s="204"/>
      <c r="DL804" s="204"/>
      <c r="DM804" s="204"/>
      <c r="DN804" s="204"/>
      <c r="DO804" s="204"/>
      <c r="DP804" s="204"/>
      <c r="DQ804" s="204"/>
      <c r="DR804" s="204"/>
      <c r="DS804" s="204"/>
      <c r="DT804" s="204"/>
      <c r="DU804" s="204"/>
      <c r="DV804" s="204"/>
      <c r="DW804" s="204"/>
      <c r="DX804" s="204"/>
      <c r="DY804" s="204"/>
      <c r="DZ804" s="204"/>
      <c r="EA804" s="204"/>
      <c r="EB804" s="204"/>
      <c r="EC804" s="204"/>
      <c r="ED804" s="204"/>
      <c r="EE804" s="204"/>
      <c r="EF804" s="204"/>
      <c r="EG804" s="204"/>
      <c r="EH804" s="204"/>
      <c r="EI804" s="204"/>
      <c r="EJ804" s="204"/>
      <c r="EK804" s="204"/>
      <c r="EL804" s="204"/>
      <c r="EM804" s="204"/>
      <c r="EN804" s="204"/>
      <c r="EO804" s="204"/>
      <c r="EP804" s="160"/>
      <c r="EQ804" s="160"/>
      <c r="ER804" s="160"/>
      <c r="ES804" s="160"/>
      <c r="ET804" s="160"/>
      <c r="EU804" s="160"/>
      <c r="EV804" s="160"/>
      <c r="EW804" s="160"/>
      <c r="EX804" s="160"/>
      <c r="EY804" s="160"/>
      <c r="EZ804" s="160"/>
      <c r="FA804" s="160"/>
      <c r="FB804" s="160"/>
      <c r="FC804" s="160"/>
      <c r="FD804" s="160"/>
      <c r="FE804" s="160"/>
      <c r="FF804" s="160"/>
      <c r="FG804" s="160"/>
      <c r="FH804" s="160"/>
      <c r="FI804" s="160"/>
      <c r="FJ804" s="160"/>
      <c r="FK804" s="160"/>
      <c r="FL804" s="160"/>
      <c r="FM804" s="160"/>
      <c r="FN804" s="160"/>
      <c r="FO804" s="160"/>
      <c r="FP804" s="160"/>
      <c r="FQ804" s="160"/>
      <c r="FR804" s="160"/>
      <c r="FS804" s="160"/>
      <c r="FT804" s="160"/>
      <c r="FU804" s="160"/>
      <c r="FV804" s="160"/>
      <c r="FW804" s="160"/>
      <c r="FX804" s="160"/>
      <c r="FY804" s="160"/>
      <c r="FZ804" s="160"/>
      <c r="GA804" s="160"/>
      <c r="GB804" s="160"/>
      <c r="GC804" s="160"/>
      <c r="GD804" s="160"/>
      <c r="GE804" s="160"/>
      <c r="GF804" s="160"/>
      <c r="GG804" s="160"/>
      <c r="GH804" s="160"/>
      <c r="GI804" s="160"/>
      <c r="GJ804" s="160"/>
      <c r="GK804" s="160"/>
      <c r="GL804" s="160"/>
      <c r="GM804" s="160"/>
      <c r="GN804" s="160"/>
      <c r="GO804" s="160"/>
      <c r="GP804" s="160"/>
      <c r="GQ804" s="160"/>
      <c r="GR804" s="160"/>
      <c r="GS804" s="160"/>
      <c r="GT804" s="160"/>
      <c r="GU804" s="160"/>
      <c r="GV804" s="160"/>
      <c r="GW804" s="160"/>
      <c r="GX804" s="160"/>
      <c r="GY804" s="160"/>
      <c r="GZ804" s="160"/>
      <c r="HA804" s="160"/>
      <c r="HB804" s="160"/>
      <c r="HC804" s="160"/>
      <c r="HD804" s="160"/>
      <c r="HE804" s="160"/>
      <c r="HF804" s="160"/>
      <c r="HG804" s="160"/>
      <c r="HH804" s="160"/>
      <c r="HI804" s="160"/>
      <c r="HJ804" s="160"/>
      <c r="HK804" s="160"/>
      <c r="HL804" s="160"/>
      <c r="HM804" s="160"/>
      <c r="HN804" s="157"/>
      <c r="HO804" s="160"/>
      <c r="HP804" s="160"/>
      <c r="HQ804" s="160"/>
    </row>
    <row r="805" spans="1:225">
      <c r="A805" s="160"/>
      <c r="B805" s="204"/>
      <c r="C805" s="204"/>
      <c r="D805" s="204"/>
      <c r="E805" s="204"/>
      <c r="F805" s="204"/>
      <c r="G805" s="204"/>
      <c r="H805" s="204"/>
      <c r="I805" s="204"/>
      <c r="J805" s="204"/>
      <c r="K805" s="204"/>
      <c r="L805" s="204"/>
      <c r="M805" s="204"/>
      <c r="N805" s="204"/>
      <c r="O805" s="204"/>
      <c r="P805" s="204"/>
      <c r="Q805" s="204"/>
      <c r="R805" s="204"/>
      <c r="S805" s="204"/>
      <c r="T805" s="204"/>
      <c r="U805" s="204"/>
      <c r="V805" s="204"/>
      <c r="W805" s="204"/>
      <c r="X805" s="204"/>
      <c r="Y805" s="204"/>
      <c r="Z805" s="204"/>
      <c r="AA805" s="204"/>
      <c r="AB805" s="204"/>
      <c r="AC805" s="204"/>
      <c r="AD805" s="204"/>
      <c r="AE805" s="204"/>
      <c r="AF805" s="204"/>
      <c r="AG805" s="204"/>
      <c r="AH805" s="204"/>
      <c r="AI805" s="204"/>
      <c r="AJ805" s="204"/>
      <c r="AK805" s="204"/>
      <c r="AL805" s="204"/>
      <c r="AM805" s="204"/>
      <c r="AN805" s="204"/>
      <c r="AO805" s="204"/>
      <c r="AP805" s="204"/>
      <c r="AQ805" s="204"/>
      <c r="AR805" s="204"/>
      <c r="AS805" s="204"/>
      <c r="AT805" s="204"/>
      <c r="AU805" s="204"/>
      <c r="AV805" s="204"/>
      <c r="AW805" s="204"/>
      <c r="AX805" s="204"/>
      <c r="AY805" s="204"/>
      <c r="AZ805" s="204"/>
      <c r="BA805" s="204"/>
      <c r="BB805" s="204"/>
      <c r="BC805" s="204"/>
      <c r="BD805" s="204"/>
      <c r="BE805" s="204"/>
      <c r="BF805" s="204"/>
      <c r="BG805" s="204"/>
      <c r="BH805" s="204"/>
      <c r="BI805" s="204"/>
      <c r="BJ805" s="204"/>
      <c r="BK805" s="204"/>
      <c r="BL805" s="204"/>
      <c r="BM805" s="204"/>
      <c r="BN805" s="204"/>
      <c r="BO805" s="204"/>
      <c r="BP805" s="204"/>
      <c r="BQ805" s="204"/>
      <c r="BR805" s="204"/>
      <c r="BS805" s="204"/>
      <c r="BT805" s="204"/>
      <c r="BU805" s="204"/>
      <c r="BV805" s="204"/>
      <c r="BW805" s="204"/>
      <c r="BX805" s="204"/>
      <c r="BY805" s="204"/>
      <c r="BZ805" s="204"/>
      <c r="CA805" s="204"/>
      <c r="CB805" s="204"/>
      <c r="CC805" s="204"/>
      <c r="CD805" s="204"/>
      <c r="CE805" s="204"/>
      <c r="CF805" s="204"/>
      <c r="CG805" s="204"/>
      <c r="CH805" s="204"/>
      <c r="CI805" s="204"/>
      <c r="CJ805" s="204"/>
      <c r="CK805" s="204"/>
      <c r="CL805" s="204"/>
      <c r="CM805" s="204"/>
      <c r="CN805" s="204"/>
      <c r="CO805" s="204"/>
      <c r="CP805" s="204"/>
      <c r="CQ805" s="204"/>
      <c r="CR805" s="204"/>
      <c r="CS805" s="204"/>
      <c r="CT805" s="204"/>
      <c r="CU805" s="204"/>
      <c r="CV805" s="204"/>
      <c r="CW805" s="204"/>
      <c r="CX805" s="204"/>
      <c r="CY805" s="204"/>
      <c r="CZ805" s="204"/>
      <c r="DA805" s="204"/>
      <c r="DB805" s="204"/>
      <c r="DC805" s="204"/>
      <c r="DD805" s="204"/>
      <c r="DE805" s="204"/>
      <c r="DF805" s="204"/>
      <c r="DG805" s="204"/>
      <c r="DH805" s="204"/>
      <c r="DI805" s="204"/>
      <c r="DJ805" s="204"/>
      <c r="DK805" s="204"/>
      <c r="DL805" s="204"/>
      <c r="DM805" s="204"/>
      <c r="DN805" s="204"/>
      <c r="DO805" s="204"/>
      <c r="DP805" s="204"/>
      <c r="DQ805" s="204"/>
      <c r="DR805" s="204"/>
      <c r="DS805" s="204"/>
      <c r="DT805" s="204"/>
      <c r="DU805" s="204"/>
      <c r="DV805" s="204"/>
      <c r="DW805" s="204"/>
      <c r="DX805" s="204"/>
      <c r="DY805" s="204"/>
      <c r="DZ805" s="204"/>
      <c r="EA805" s="204"/>
      <c r="EB805" s="204"/>
      <c r="EC805" s="204"/>
      <c r="ED805" s="204"/>
      <c r="EE805" s="204"/>
      <c r="EF805" s="204"/>
      <c r="EG805" s="204"/>
      <c r="EH805" s="204"/>
      <c r="EI805" s="204"/>
      <c r="EJ805" s="204"/>
      <c r="EK805" s="204"/>
      <c r="EL805" s="204"/>
      <c r="EM805" s="204"/>
      <c r="EN805" s="204"/>
      <c r="EO805" s="204"/>
      <c r="EP805" s="160"/>
      <c r="EQ805" s="160"/>
      <c r="ER805" s="160"/>
      <c r="ES805" s="160"/>
      <c r="ET805" s="160"/>
      <c r="EU805" s="160"/>
      <c r="EV805" s="160"/>
      <c r="EW805" s="160"/>
      <c r="EX805" s="160"/>
      <c r="EY805" s="160"/>
      <c r="EZ805" s="160"/>
      <c r="FA805" s="160"/>
      <c r="FB805" s="160"/>
      <c r="FC805" s="160"/>
      <c r="FD805" s="160"/>
      <c r="FE805" s="160"/>
      <c r="FF805" s="160"/>
      <c r="FG805" s="160"/>
      <c r="FH805" s="160"/>
      <c r="FI805" s="160"/>
      <c r="FJ805" s="160"/>
      <c r="FK805" s="160"/>
      <c r="FL805" s="160"/>
      <c r="FM805" s="160"/>
      <c r="FN805" s="160"/>
      <c r="FO805" s="160"/>
      <c r="FP805" s="160"/>
      <c r="FQ805" s="160"/>
      <c r="FR805" s="160"/>
      <c r="FS805" s="160"/>
      <c r="FT805" s="160"/>
      <c r="FU805" s="160"/>
      <c r="FV805" s="160"/>
      <c r="FW805" s="160"/>
      <c r="FX805" s="160"/>
      <c r="FY805" s="160"/>
      <c r="FZ805" s="160"/>
      <c r="GA805" s="160"/>
      <c r="GB805" s="160"/>
      <c r="GC805" s="160"/>
      <c r="GD805" s="160"/>
      <c r="GE805" s="160"/>
      <c r="GF805" s="160"/>
      <c r="GG805" s="160"/>
      <c r="GH805" s="160"/>
      <c r="GI805" s="160"/>
      <c r="GJ805" s="160"/>
      <c r="GK805" s="160"/>
      <c r="GL805" s="160"/>
      <c r="GM805" s="160"/>
      <c r="GN805" s="160"/>
      <c r="GO805" s="160"/>
      <c r="GP805" s="160"/>
      <c r="GQ805" s="160"/>
      <c r="GR805" s="160"/>
      <c r="GS805" s="160"/>
      <c r="GT805" s="160"/>
      <c r="GU805" s="160"/>
      <c r="GV805" s="160"/>
      <c r="GW805" s="160"/>
      <c r="GX805" s="160"/>
      <c r="GY805" s="160"/>
      <c r="GZ805" s="160"/>
      <c r="HA805" s="160"/>
      <c r="HB805" s="160"/>
      <c r="HC805" s="160"/>
      <c r="HD805" s="160"/>
      <c r="HE805" s="160"/>
      <c r="HF805" s="160"/>
      <c r="HG805" s="160"/>
      <c r="HH805" s="160"/>
      <c r="HI805" s="160"/>
      <c r="HJ805" s="160"/>
      <c r="HK805" s="160"/>
      <c r="HL805" s="160"/>
      <c r="HM805" s="160"/>
      <c r="HN805" s="157"/>
      <c r="HO805" s="160"/>
      <c r="HP805" s="160"/>
      <c r="HQ805" s="160"/>
    </row>
    <row r="806" spans="1:225">
      <c r="A806" s="156"/>
      <c r="B806" s="204"/>
      <c r="C806" s="204"/>
      <c r="D806" s="204"/>
      <c r="E806" s="204"/>
      <c r="F806" s="204"/>
      <c r="G806" s="204"/>
      <c r="H806" s="204"/>
      <c r="I806" s="204"/>
      <c r="J806" s="204"/>
      <c r="K806" s="204"/>
      <c r="L806" s="204"/>
      <c r="M806" s="204"/>
      <c r="N806" s="204"/>
      <c r="O806" s="204"/>
      <c r="P806" s="204"/>
      <c r="Q806" s="204"/>
      <c r="R806" s="204"/>
      <c r="S806" s="204"/>
      <c r="T806" s="204"/>
      <c r="U806" s="204"/>
      <c r="V806" s="204"/>
      <c r="W806" s="204"/>
      <c r="X806" s="204"/>
      <c r="Y806" s="204"/>
      <c r="Z806" s="204"/>
      <c r="AA806" s="204"/>
      <c r="AB806" s="204"/>
      <c r="AC806" s="204"/>
      <c r="AD806" s="204"/>
      <c r="AE806" s="204"/>
      <c r="AF806" s="204"/>
      <c r="AG806" s="204"/>
      <c r="AH806" s="204"/>
      <c r="AI806" s="204"/>
      <c r="AJ806" s="204"/>
      <c r="AK806" s="204"/>
      <c r="AL806" s="204"/>
      <c r="AM806" s="204"/>
      <c r="AN806" s="204"/>
      <c r="AO806" s="204"/>
      <c r="AP806" s="204"/>
      <c r="AQ806" s="204"/>
      <c r="AR806" s="204"/>
      <c r="AS806" s="204"/>
      <c r="AT806" s="204"/>
      <c r="AU806" s="204"/>
      <c r="AV806" s="204"/>
      <c r="AW806" s="204"/>
      <c r="AX806" s="204"/>
      <c r="AY806" s="204"/>
      <c r="AZ806" s="204"/>
      <c r="BA806" s="204"/>
      <c r="BB806" s="204"/>
      <c r="BC806" s="204"/>
      <c r="BD806" s="204"/>
      <c r="BE806" s="204"/>
      <c r="BF806" s="204"/>
      <c r="BG806" s="204"/>
      <c r="BH806" s="204"/>
      <c r="BI806" s="204"/>
      <c r="BJ806" s="204"/>
      <c r="BK806" s="204"/>
      <c r="BL806" s="204"/>
      <c r="BM806" s="204"/>
      <c r="BN806" s="204"/>
      <c r="BO806" s="204"/>
      <c r="BP806" s="204"/>
      <c r="BQ806" s="204"/>
      <c r="BR806" s="204"/>
      <c r="BS806" s="204"/>
      <c r="BT806" s="204"/>
      <c r="BU806" s="204"/>
      <c r="BV806" s="204"/>
      <c r="BW806" s="204"/>
      <c r="BX806" s="204"/>
      <c r="BY806" s="204"/>
      <c r="BZ806" s="204"/>
      <c r="CA806" s="204"/>
      <c r="CB806" s="204"/>
      <c r="CC806" s="204"/>
      <c r="CD806" s="204"/>
      <c r="CE806" s="204"/>
      <c r="CF806" s="204"/>
      <c r="CG806" s="204"/>
      <c r="CH806" s="204"/>
      <c r="CI806" s="204"/>
      <c r="CJ806" s="204"/>
      <c r="CK806" s="204"/>
      <c r="CL806" s="204"/>
      <c r="CM806" s="204"/>
      <c r="CN806" s="204"/>
      <c r="CO806" s="204"/>
      <c r="CP806" s="204"/>
      <c r="CQ806" s="204"/>
      <c r="CR806" s="204"/>
      <c r="CS806" s="204"/>
      <c r="CT806" s="204"/>
      <c r="CU806" s="204"/>
      <c r="CV806" s="204"/>
      <c r="CW806" s="204"/>
      <c r="CX806" s="204"/>
      <c r="CY806" s="204"/>
      <c r="CZ806" s="204"/>
      <c r="DA806" s="204"/>
      <c r="DB806" s="204"/>
      <c r="DC806" s="204"/>
      <c r="DD806" s="204"/>
      <c r="DE806" s="204"/>
      <c r="DF806" s="204"/>
      <c r="DG806" s="204"/>
      <c r="DH806" s="204"/>
      <c r="DI806" s="204"/>
      <c r="DJ806" s="204"/>
      <c r="DK806" s="204"/>
      <c r="DL806" s="204"/>
      <c r="DM806" s="204"/>
      <c r="DN806" s="204"/>
      <c r="DO806" s="204"/>
      <c r="DP806" s="204"/>
      <c r="DQ806" s="204"/>
      <c r="DR806" s="204"/>
      <c r="DS806" s="204"/>
      <c r="DT806" s="204"/>
      <c r="DU806" s="204"/>
      <c r="DV806" s="204"/>
      <c r="DW806" s="204"/>
      <c r="DX806" s="204"/>
      <c r="DY806" s="204"/>
      <c r="DZ806" s="204"/>
      <c r="EA806" s="204"/>
      <c r="EB806" s="204"/>
      <c r="EC806" s="204"/>
      <c r="ED806" s="204"/>
      <c r="EE806" s="204"/>
      <c r="EF806" s="204"/>
      <c r="EG806" s="204"/>
      <c r="EH806" s="204"/>
      <c r="EI806" s="204"/>
      <c r="EJ806" s="204"/>
      <c r="EK806" s="204"/>
      <c r="EL806" s="204"/>
      <c r="EM806" s="204"/>
      <c r="EN806" s="204"/>
      <c r="EO806" s="204"/>
      <c r="EP806" s="156"/>
      <c r="EQ806" s="156"/>
      <c r="ER806" s="156"/>
      <c r="ES806" s="156"/>
      <c r="ET806" s="156"/>
      <c r="EU806" s="156"/>
      <c r="EV806" s="156"/>
      <c r="EW806" s="156"/>
      <c r="EX806" s="156"/>
      <c r="EY806" s="156"/>
      <c r="EZ806" s="156"/>
      <c r="FA806" s="156"/>
      <c r="FB806" s="156"/>
      <c r="FC806" s="156"/>
      <c r="FD806" s="156"/>
      <c r="FE806" s="156"/>
      <c r="FF806" s="156"/>
      <c r="FG806" s="156"/>
      <c r="FH806" s="156"/>
      <c r="FI806" s="156"/>
      <c r="FJ806" s="156"/>
      <c r="FK806" s="156"/>
      <c r="FL806" s="156"/>
      <c r="FM806" s="156"/>
      <c r="FN806" s="156"/>
      <c r="FO806" s="156"/>
      <c r="FP806" s="156"/>
      <c r="FQ806" s="156"/>
      <c r="FR806" s="156"/>
      <c r="FS806" s="156"/>
      <c r="FT806" s="156"/>
      <c r="FU806" s="156"/>
      <c r="FV806" s="156"/>
      <c r="FW806" s="156"/>
      <c r="FX806" s="156"/>
      <c r="FY806" s="156"/>
      <c r="FZ806" s="156"/>
      <c r="GA806" s="156"/>
      <c r="GB806" s="156"/>
      <c r="GC806" s="156"/>
      <c r="GD806" s="156"/>
      <c r="GE806" s="156"/>
      <c r="GF806" s="156"/>
      <c r="GG806" s="156"/>
      <c r="GH806" s="156"/>
      <c r="GI806" s="156"/>
      <c r="GJ806" s="156"/>
      <c r="GK806" s="156"/>
      <c r="GL806" s="156"/>
      <c r="GM806" s="156"/>
      <c r="GN806" s="156"/>
      <c r="GO806" s="156"/>
      <c r="GP806" s="156"/>
      <c r="GQ806" s="156"/>
      <c r="GR806" s="156"/>
      <c r="GS806" s="156"/>
      <c r="GT806" s="156"/>
      <c r="GU806" s="156"/>
      <c r="GV806" s="156"/>
      <c r="GW806" s="156"/>
      <c r="GX806" s="156"/>
      <c r="GY806" s="156"/>
      <c r="GZ806" s="156"/>
      <c r="HA806" s="156"/>
      <c r="HB806" s="156"/>
      <c r="HC806" s="156"/>
      <c r="HD806" s="156"/>
      <c r="HE806" s="156"/>
      <c r="HF806" s="156"/>
      <c r="HG806" s="156"/>
      <c r="HH806" s="156"/>
      <c r="HI806" s="156"/>
      <c r="HJ806" s="156"/>
      <c r="HK806" s="156"/>
      <c r="HL806" s="156"/>
      <c r="HM806" s="156"/>
      <c r="HN806" s="161"/>
      <c r="HO806" s="156"/>
      <c r="HP806" s="156"/>
      <c r="HQ806" s="156"/>
    </row>
    <row r="807" spans="1:225">
      <c r="A807" s="160"/>
      <c r="B807" s="204"/>
      <c r="C807" s="204"/>
      <c r="D807" s="204"/>
      <c r="E807" s="204"/>
      <c r="F807" s="204"/>
      <c r="G807" s="204"/>
      <c r="H807" s="204"/>
      <c r="I807" s="204"/>
      <c r="J807" s="204"/>
      <c r="K807" s="204"/>
      <c r="L807" s="204"/>
      <c r="M807" s="204"/>
      <c r="N807" s="204"/>
      <c r="O807" s="204"/>
      <c r="P807" s="204"/>
      <c r="Q807" s="204"/>
      <c r="R807" s="204"/>
      <c r="S807" s="204"/>
      <c r="T807" s="204"/>
      <c r="U807" s="204"/>
      <c r="V807" s="204"/>
      <c r="W807" s="204"/>
      <c r="X807" s="204"/>
      <c r="Y807" s="204"/>
      <c r="Z807" s="204"/>
      <c r="AA807" s="204"/>
      <c r="AB807" s="204"/>
      <c r="AC807" s="204"/>
      <c r="AD807" s="204"/>
      <c r="AE807" s="204"/>
      <c r="AF807" s="204"/>
      <c r="AG807" s="204"/>
      <c r="AH807" s="204"/>
      <c r="AI807" s="204"/>
      <c r="AJ807" s="204"/>
      <c r="AK807" s="204"/>
      <c r="AL807" s="204"/>
      <c r="AM807" s="204"/>
      <c r="AN807" s="204"/>
      <c r="AO807" s="204"/>
      <c r="AP807" s="204"/>
      <c r="AQ807" s="204"/>
      <c r="AR807" s="204"/>
      <c r="AS807" s="204"/>
      <c r="AT807" s="204"/>
      <c r="AU807" s="204"/>
      <c r="AV807" s="204"/>
      <c r="AW807" s="204"/>
      <c r="AX807" s="204"/>
      <c r="AY807" s="204"/>
      <c r="AZ807" s="204"/>
      <c r="BA807" s="204"/>
      <c r="BB807" s="204"/>
      <c r="BC807" s="204"/>
      <c r="BD807" s="204"/>
      <c r="BE807" s="204"/>
      <c r="BF807" s="204"/>
      <c r="BG807" s="204"/>
      <c r="BH807" s="204"/>
      <c r="BI807" s="204"/>
      <c r="BJ807" s="204"/>
      <c r="BK807" s="204"/>
      <c r="BL807" s="204"/>
      <c r="BM807" s="204"/>
      <c r="BN807" s="204"/>
      <c r="BO807" s="204"/>
      <c r="BP807" s="204"/>
      <c r="BQ807" s="204"/>
      <c r="BR807" s="204"/>
      <c r="BS807" s="204"/>
      <c r="BT807" s="204"/>
      <c r="BU807" s="204"/>
      <c r="BV807" s="204"/>
      <c r="BW807" s="204"/>
      <c r="BX807" s="204"/>
      <c r="BY807" s="204"/>
      <c r="BZ807" s="204"/>
      <c r="CA807" s="204"/>
      <c r="CB807" s="204"/>
      <c r="CC807" s="204"/>
      <c r="CD807" s="204"/>
      <c r="CE807" s="204"/>
      <c r="CF807" s="204"/>
      <c r="CG807" s="204"/>
      <c r="CH807" s="204"/>
      <c r="CI807" s="204"/>
      <c r="CJ807" s="204"/>
      <c r="CK807" s="204"/>
      <c r="CL807" s="204"/>
      <c r="CM807" s="204"/>
      <c r="CN807" s="204"/>
      <c r="CO807" s="204"/>
      <c r="CP807" s="204"/>
      <c r="CQ807" s="204"/>
      <c r="CR807" s="204"/>
      <c r="CS807" s="204"/>
      <c r="CT807" s="204"/>
      <c r="CU807" s="204"/>
      <c r="CV807" s="204"/>
      <c r="CW807" s="204"/>
      <c r="CX807" s="204"/>
      <c r="CY807" s="204"/>
      <c r="CZ807" s="204"/>
      <c r="DA807" s="204"/>
      <c r="DB807" s="204"/>
      <c r="DC807" s="204"/>
      <c r="DD807" s="204"/>
      <c r="DE807" s="204"/>
      <c r="DF807" s="204"/>
      <c r="DG807" s="204"/>
      <c r="DH807" s="204"/>
      <c r="DI807" s="204"/>
      <c r="DJ807" s="204"/>
      <c r="DK807" s="204"/>
      <c r="DL807" s="204"/>
      <c r="DM807" s="204"/>
      <c r="DN807" s="204"/>
      <c r="DO807" s="204"/>
      <c r="DP807" s="204"/>
      <c r="DQ807" s="204"/>
      <c r="DR807" s="204"/>
      <c r="DS807" s="204"/>
      <c r="DT807" s="204"/>
      <c r="DU807" s="204"/>
      <c r="DV807" s="204"/>
      <c r="DW807" s="204"/>
      <c r="DX807" s="204"/>
      <c r="DY807" s="204"/>
      <c r="DZ807" s="204"/>
      <c r="EA807" s="204"/>
      <c r="EB807" s="204"/>
      <c r="EC807" s="204"/>
      <c r="ED807" s="204"/>
      <c r="EE807" s="204"/>
      <c r="EF807" s="204"/>
      <c r="EG807" s="204"/>
      <c r="EH807" s="204"/>
      <c r="EI807" s="204"/>
      <c r="EJ807" s="204"/>
      <c r="EK807" s="204"/>
      <c r="EL807" s="204"/>
      <c r="EM807" s="204"/>
      <c r="EN807" s="204"/>
      <c r="EO807" s="204"/>
      <c r="EP807" s="160"/>
      <c r="EQ807" s="160"/>
      <c r="ER807" s="160"/>
      <c r="ES807" s="160"/>
      <c r="ET807" s="160"/>
      <c r="EU807" s="160"/>
      <c r="EV807" s="160"/>
      <c r="EW807" s="160"/>
      <c r="EX807" s="160"/>
      <c r="EY807" s="160"/>
      <c r="EZ807" s="160"/>
      <c r="FA807" s="160"/>
      <c r="FB807" s="160"/>
      <c r="FC807" s="160"/>
      <c r="FD807" s="160"/>
      <c r="FE807" s="160"/>
      <c r="FF807" s="160"/>
      <c r="FG807" s="160"/>
      <c r="FH807" s="160"/>
      <c r="FI807" s="160"/>
      <c r="FJ807" s="160"/>
      <c r="FK807" s="160"/>
      <c r="FL807" s="160"/>
      <c r="FM807" s="160"/>
      <c r="FN807" s="160"/>
      <c r="FO807" s="160"/>
      <c r="FP807" s="160"/>
      <c r="FQ807" s="160"/>
      <c r="FR807" s="160"/>
      <c r="FS807" s="160"/>
      <c r="FT807" s="160"/>
      <c r="FU807" s="160"/>
      <c r="FV807" s="160"/>
      <c r="FW807" s="160"/>
      <c r="FX807" s="160"/>
      <c r="FY807" s="160"/>
      <c r="FZ807" s="160"/>
      <c r="GA807" s="160"/>
      <c r="GB807" s="160"/>
      <c r="GC807" s="160"/>
      <c r="GD807" s="160"/>
      <c r="GE807" s="160"/>
      <c r="GF807" s="160"/>
      <c r="GG807" s="160"/>
      <c r="GH807" s="160"/>
      <c r="GI807" s="160"/>
      <c r="GJ807" s="160"/>
      <c r="GK807" s="160"/>
      <c r="GL807" s="160"/>
      <c r="GM807" s="160"/>
      <c r="GN807" s="160"/>
      <c r="GO807" s="160"/>
      <c r="GP807" s="160"/>
      <c r="GQ807" s="160"/>
      <c r="GR807" s="160"/>
      <c r="GS807" s="160"/>
      <c r="GT807" s="160"/>
      <c r="GU807" s="160"/>
      <c r="GV807" s="160"/>
      <c r="GW807" s="160"/>
      <c r="GX807" s="160"/>
      <c r="GY807" s="160"/>
      <c r="GZ807" s="160"/>
      <c r="HA807" s="160"/>
      <c r="HB807" s="160"/>
      <c r="HC807" s="160"/>
      <c r="HD807" s="160"/>
      <c r="HE807" s="160"/>
      <c r="HF807" s="160"/>
      <c r="HG807" s="160"/>
      <c r="HH807" s="160"/>
      <c r="HI807" s="160"/>
      <c r="HJ807" s="160"/>
      <c r="HK807" s="160"/>
      <c r="HL807" s="160"/>
      <c r="HM807" s="160"/>
      <c r="HN807" s="157"/>
      <c r="HO807" s="160"/>
      <c r="HP807" s="160"/>
      <c r="HQ807" s="160"/>
    </row>
    <row r="808" spans="1:225">
      <c r="A808" s="160"/>
      <c r="B808" s="204"/>
      <c r="C808" s="204"/>
      <c r="D808" s="204"/>
      <c r="E808" s="204"/>
      <c r="F808" s="204"/>
      <c r="G808" s="204"/>
      <c r="H808" s="204"/>
      <c r="I808" s="204"/>
      <c r="J808" s="204"/>
      <c r="K808" s="204"/>
      <c r="L808" s="204"/>
      <c r="M808" s="204"/>
      <c r="N808" s="204"/>
      <c r="O808" s="204"/>
      <c r="P808" s="204"/>
      <c r="Q808" s="204"/>
      <c r="R808" s="204"/>
      <c r="S808" s="204"/>
      <c r="T808" s="204"/>
      <c r="U808" s="204"/>
      <c r="V808" s="204"/>
      <c r="W808" s="204"/>
      <c r="X808" s="204"/>
      <c r="Y808" s="204"/>
      <c r="Z808" s="204"/>
      <c r="AA808" s="204"/>
      <c r="AB808" s="204"/>
      <c r="AC808" s="204"/>
      <c r="AD808" s="204"/>
      <c r="AE808" s="204"/>
      <c r="AF808" s="204"/>
      <c r="AG808" s="204"/>
      <c r="AH808" s="204"/>
      <c r="AI808" s="204"/>
      <c r="AJ808" s="204"/>
      <c r="AK808" s="204"/>
      <c r="AL808" s="204"/>
      <c r="AM808" s="204"/>
      <c r="AN808" s="204"/>
      <c r="AO808" s="204"/>
      <c r="AP808" s="204"/>
      <c r="AQ808" s="204"/>
      <c r="AR808" s="204"/>
      <c r="AS808" s="204"/>
      <c r="AT808" s="204"/>
      <c r="AU808" s="204"/>
      <c r="AV808" s="204"/>
      <c r="AW808" s="204"/>
      <c r="AX808" s="204"/>
      <c r="AY808" s="204"/>
      <c r="AZ808" s="204"/>
      <c r="BA808" s="204"/>
      <c r="BB808" s="204"/>
      <c r="BC808" s="204"/>
      <c r="BD808" s="204"/>
      <c r="BE808" s="204"/>
      <c r="BF808" s="204"/>
      <c r="BG808" s="204"/>
      <c r="BH808" s="204"/>
      <c r="BI808" s="204"/>
      <c r="BJ808" s="204"/>
      <c r="BK808" s="204"/>
      <c r="BL808" s="204"/>
      <c r="BM808" s="204"/>
      <c r="BN808" s="204"/>
      <c r="BO808" s="204"/>
      <c r="BP808" s="204"/>
      <c r="BQ808" s="204"/>
      <c r="BR808" s="204"/>
      <c r="BS808" s="204"/>
      <c r="BT808" s="204"/>
      <c r="BU808" s="204"/>
      <c r="BV808" s="204"/>
      <c r="BW808" s="204"/>
      <c r="BX808" s="204"/>
      <c r="BY808" s="204"/>
      <c r="BZ808" s="204"/>
      <c r="CA808" s="204"/>
      <c r="CB808" s="204"/>
      <c r="CC808" s="204"/>
      <c r="CD808" s="204"/>
      <c r="CE808" s="204"/>
      <c r="CF808" s="204"/>
      <c r="CG808" s="204"/>
      <c r="CH808" s="204"/>
      <c r="CI808" s="204"/>
      <c r="CJ808" s="204"/>
      <c r="CK808" s="204"/>
      <c r="CL808" s="204"/>
      <c r="CM808" s="204"/>
      <c r="CN808" s="204"/>
      <c r="CO808" s="204"/>
      <c r="CP808" s="204"/>
      <c r="CQ808" s="204"/>
      <c r="CR808" s="204"/>
      <c r="CS808" s="204"/>
      <c r="CT808" s="204"/>
      <c r="CU808" s="204"/>
      <c r="CV808" s="204"/>
      <c r="CW808" s="204"/>
      <c r="CX808" s="204"/>
      <c r="CY808" s="204"/>
      <c r="CZ808" s="204"/>
      <c r="DA808" s="204"/>
      <c r="DB808" s="204"/>
      <c r="DC808" s="204"/>
      <c r="DD808" s="204"/>
      <c r="DE808" s="204"/>
      <c r="DF808" s="204"/>
      <c r="DG808" s="204"/>
      <c r="DH808" s="204"/>
      <c r="DI808" s="204"/>
      <c r="DJ808" s="204"/>
      <c r="DK808" s="204"/>
      <c r="DL808" s="204"/>
      <c r="DM808" s="204"/>
      <c r="DN808" s="204"/>
      <c r="DO808" s="204"/>
      <c r="DP808" s="204"/>
      <c r="DQ808" s="204"/>
      <c r="DR808" s="204"/>
      <c r="DS808" s="204"/>
      <c r="DT808" s="204"/>
      <c r="DU808" s="204"/>
      <c r="DV808" s="204"/>
      <c r="DW808" s="204"/>
      <c r="DX808" s="204"/>
      <c r="DY808" s="204"/>
      <c r="DZ808" s="204"/>
      <c r="EA808" s="204"/>
      <c r="EB808" s="204"/>
      <c r="EC808" s="204"/>
      <c r="ED808" s="204"/>
      <c r="EE808" s="204"/>
      <c r="EF808" s="204"/>
      <c r="EG808" s="204"/>
      <c r="EH808" s="204"/>
      <c r="EI808" s="204"/>
      <c r="EJ808" s="204"/>
      <c r="EK808" s="204"/>
      <c r="EL808" s="204"/>
      <c r="EM808" s="204"/>
      <c r="EN808" s="204"/>
      <c r="EO808" s="204"/>
      <c r="EP808" s="160"/>
      <c r="EQ808" s="160"/>
      <c r="ER808" s="160"/>
      <c r="ES808" s="160"/>
      <c r="ET808" s="160"/>
      <c r="EU808" s="160"/>
      <c r="EV808" s="160"/>
      <c r="EW808" s="160"/>
      <c r="EX808" s="160"/>
      <c r="EY808" s="160"/>
      <c r="EZ808" s="160"/>
      <c r="FA808" s="160"/>
      <c r="FB808" s="160"/>
      <c r="FC808" s="160"/>
      <c r="FD808" s="160"/>
      <c r="FE808" s="160"/>
      <c r="FF808" s="160"/>
      <c r="FG808" s="160"/>
      <c r="FH808" s="160"/>
      <c r="FI808" s="160"/>
      <c r="FJ808" s="160"/>
      <c r="FK808" s="160"/>
      <c r="FL808" s="160"/>
      <c r="FM808" s="160"/>
      <c r="FN808" s="160"/>
      <c r="FO808" s="160"/>
      <c r="FP808" s="160"/>
      <c r="FQ808" s="160"/>
      <c r="FR808" s="160"/>
      <c r="FS808" s="160"/>
      <c r="FT808" s="160"/>
      <c r="FU808" s="160"/>
      <c r="FV808" s="160"/>
      <c r="FW808" s="160"/>
      <c r="FX808" s="160"/>
      <c r="FY808" s="160"/>
      <c r="FZ808" s="160"/>
      <c r="GA808" s="160"/>
      <c r="GB808" s="160"/>
      <c r="GC808" s="160"/>
      <c r="GD808" s="160"/>
      <c r="GE808" s="160"/>
      <c r="GF808" s="160"/>
      <c r="GG808" s="160"/>
      <c r="GH808" s="160"/>
      <c r="GI808" s="160"/>
      <c r="GJ808" s="160"/>
      <c r="GK808" s="160"/>
      <c r="GL808" s="160"/>
      <c r="GM808" s="160"/>
      <c r="GN808" s="160"/>
      <c r="GO808" s="160"/>
      <c r="GP808" s="160"/>
      <c r="GQ808" s="160"/>
      <c r="GR808" s="160"/>
      <c r="GS808" s="160"/>
      <c r="GT808" s="160"/>
      <c r="GU808" s="160"/>
      <c r="GV808" s="160"/>
      <c r="GW808" s="160"/>
      <c r="GX808" s="160"/>
      <c r="GY808" s="160"/>
      <c r="GZ808" s="160"/>
      <c r="HA808" s="160"/>
      <c r="HB808" s="160"/>
      <c r="HC808" s="160"/>
      <c r="HD808" s="160"/>
      <c r="HE808" s="160"/>
      <c r="HF808" s="160"/>
      <c r="HG808" s="160"/>
      <c r="HH808" s="160"/>
      <c r="HI808" s="160"/>
      <c r="HJ808" s="160"/>
      <c r="HK808" s="160"/>
      <c r="HL808" s="160"/>
      <c r="HM808" s="160"/>
      <c r="HN808" s="157"/>
      <c r="HO808" s="160"/>
      <c r="HP808" s="160"/>
      <c r="HQ808" s="160"/>
    </row>
    <row r="809" spans="1:225">
      <c r="A809" s="156"/>
      <c r="B809" s="204"/>
      <c r="C809" s="204"/>
      <c r="D809" s="204"/>
      <c r="E809" s="204"/>
      <c r="F809" s="204"/>
      <c r="G809" s="204"/>
      <c r="H809" s="204"/>
      <c r="I809" s="204"/>
      <c r="J809" s="204"/>
      <c r="K809" s="204"/>
      <c r="L809" s="204"/>
      <c r="M809" s="204"/>
      <c r="N809" s="204"/>
      <c r="O809" s="204"/>
      <c r="P809" s="204"/>
      <c r="Q809" s="204"/>
      <c r="R809" s="204"/>
      <c r="S809" s="204"/>
      <c r="T809" s="204"/>
      <c r="U809" s="204"/>
      <c r="V809" s="204"/>
      <c r="W809" s="204"/>
      <c r="X809" s="204"/>
      <c r="Y809" s="204"/>
      <c r="Z809" s="204"/>
      <c r="AA809" s="204"/>
      <c r="AB809" s="204"/>
      <c r="AC809" s="204"/>
      <c r="AD809" s="204"/>
      <c r="AE809" s="204"/>
      <c r="AF809" s="204"/>
      <c r="AG809" s="204"/>
      <c r="AH809" s="204"/>
      <c r="AI809" s="204"/>
      <c r="AJ809" s="204"/>
      <c r="AK809" s="204"/>
      <c r="AL809" s="204"/>
      <c r="AM809" s="204"/>
      <c r="AN809" s="204"/>
      <c r="AO809" s="204"/>
      <c r="AP809" s="204"/>
      <c r="AQ809" s="204"/>
      <c r="AR809" s="204"/>
      <c r="AS809" s="204"/>
      <c r="AT809" s="204"/>
      <c r="AU809" s="204"/>
      <c r="AV809" s="204"/>
      <c r="AW809" s="204"/>
      <c r="AX809" s="204"/>
      <c r="AY809" s="204"/>
      <c r="AZ809" s="204"/>
      <c r="BA809" s="204"/>
      <c r="BB809" s="204"/>
      <c r="BC809" s="204"/>
      <c r="BD809" s="204"/>
      <c r="BE809" s="204"/>
      <c r="BF809" s="204"/>
      <c r="BG809" s="204"/>
      <c r="BH809" s="204"/>
      <c r="BI809" s="204"/>
      <c r="BJ809" s="204"/>
      <c r="BK809" s="204"/>
      <c r="BL809" s="204"/>
      <c r="BM809" s="204"/>
      <c r="BN809" s="204"/>
      <c r="BO809" s="204"/>
      <c r="BP809" s="204"/>
      <c r="BQ809" s="204"/>
      <c r="BR809" s="204"/>
      <c r="BS809" s="204"/>
      <c r="BT809" s="204"/>
      <c r="BU809" s="204"/>
      <c r="BV809" s="204"/>
      <c r="BW809" s="204"/>
      <c r="BX809" s="204"/>
      <c r="BY809" s="204"/>
      <c r="BZ809" s="204"/>
      <c r="CA809" s="204"/>
      <c r="CB809" s="204"/>
      <c r="CC809" s="204"/>
      <c r="CD809" s="204"/>
      <c r="CE809" s="204"/>
      <c r="CF809" s="204"/>
      <c r="CG809" s="204"/>
      <c r="CH809" s="204"/>
      <c r="CI809" s="204"/>
      <c r="CJ809" s="204"/>
      <c r="CK809" s="204"/>
      <c r="CL809" s="204"/>
      <c r="CM809" s="204"/>
      <c r="CN809" s="204"/>
      <c r="CO809" s="204"/>
      <c r="CP809" s="204"/>
      <c r="CQ809" s="204"/>
      <c r="CR809" s="204"/>
      <c r="CS809" s="204"/>
      <c r="CT809" s="204"/>
      <c r="CU809" s="204"/>
      <c r="CV809" s="204"/>
      <c r="CW809" s="204"/>
      <c r="CX809" s="204"/>
      <c r="CY809" s="204"/>
      <c r="CZ809" s="204"/>
      <c r="DA809" s="204"/>
      <c r="DB809" s="204"/>
      <c r="DC809" s="204"/>
      <c r="DD809" s="204"/>
      <c r="DE809" s="204"/>
      <c r="DF809" s="204"/>
      <c r="DG809" s="204"/>
      <c r="DH809" s="204"/>
      <c r="DI809" s="204"/>
      <c r="DJ809" s="204"/>
      <c r="DK809" s="204"/>
      <c r="DL809" s="204"/>
      <c r="DM809" s="204"/>
      <c r="DN809" s="204"/>
      <c r="DO809" s="204"/>
      <c r="DP809" s="204"/>
      <c r="DQ809" s="204"/>
      <c r="DR809" s="204"/>
      <c r="DS809" s="204"/>
      <c r="DT809" s="204"/>
      <c r="DU809" s="204"/>
      <c r="DV809" s="204"/>
      <c r="DW809" s="204"/>
      <c r="DX809" s="204"/>
      <c r="DY809" s="204"/>
      <c r="DZ809" s="204"/>
      <c r="EA809" s="204"/>
      <c r="EB809" s="204"/>
      <c r="EC809" s="204"/>
      <c r="ED809" s="204"/>
      <c r="EE809" s="204"/>
      <c r="EF809" s="204"/>
      <c r="EG809" s="204"/>
      <c r="EH809" s="204"/>
      <c r="EI809" s="204"/>
      <c r="EJ809" s="204"/>
      <c r="EK809" s="204"/>
      <c r="EL809" s="204"/>
      <c r="EM809" s="204"/>
      <c r="EN809" s="204"/>
      <c r="EO809" s="204"/>
      <c r="EP809" s="156"/>
      <c r="EQ809" s="156"/>
      <c r="ER809" s="156"/>
      <c r="ES809" s="156"/>
      <c r="ET809" s="156"/>
      <c r="EU809" s="156"/>
      <c r="EV809" s="156"/>
      <c r="EW809" s="156"/>
      <c r="EX809" s="156"/>
      <c r="EY809" s="156"/>
      <c r="EZ809" s="156"/>
      <c r="FA809" s="156"/>
      <c r="FB809" s="156"/>
      <c r="FC809" s="156"/>
      <c r="FD809" s="156"/>
      <c r="FE809" s="156"/>
      <c r="FF809" s="156"/>
      <c r="FG809" s="156"/>
      <c r="FH809" s="156"/>
      <c r="FI809" s="156"/>
      <c r="FJ809" s="156"/>
      <c r="FK809" s="156"/>
      <c r="FL809" s="156"/>
      <c r="FM809" s="156"/>
      <c r="FN809" s="156"/>
      <c r="FO809" s="156"/>
      <c r="FP809" s="156"/>
      <c r="FQ809" s="156"/>
      <c r="FR809" s="156"/>
      <c r="FS809" s="156"/>
      <c r="FT809" s="156"/>
      <c r="FU809" s="156"/>
      <c r="FV809" s="156"/>
      <c r="FW809" s="156"/>
      <c r="FX809" s="156"/>
      <c r="FY809" s="156"/>
      <c r="FZ809" s="156"/>
      <c r="GA809" s="156"/>
      <c r="GB809" s="156"/>
      <c r="GC809" s="156"/>
      <c r="GD809" s="156"/>
      <c r="GE809" s="156"/>
      <c r="GF809" s="156"/>
      <c r="GG809" s="156"/>
      <c r="GH809" s="156"/>
      <c r="GI809" s="156"/>
      <c r="GJ809" s="156"/>
      <c r="GK809" s="156"/>
      <c r="GL809" s="156"/>
      <c r="GM809" s="156"/>
      <c r="GN809" s="156"/>
      <c r="GO809" s="156"/>
      <c r="GP809" s="156"/>
      <c r="GQ809" s="156"/>
      <c r="GR809" s="156"/>
      <c r="GS809" s="156"/>
      <c r="GT809" s="156"/>
      <c r="GU809" s="156"/>
      <c r="GV809" s="156"/>
      <c r="GW809" s="156"/>
      <c r="GX809" s="156"/>
      <c r="GY809" s="156"/>
      <c r="GZ809" s="156"/>
      <c r="HA809" s="156"/>
      <c r="HB809" s="156"/>
      <c r="HC809" s="156"/>
      <c r="HD809" s="156"/>
      <c r="HE809" s="156"/>
      <c r="HF809" s="156"/>
      <c r="HG809" s="156"/>
      <c r="HH809" s="156"/>
      <c r="HI809" s="156"/>
      <c r="HJ809" s="156"/>
      <c r="HK809" s="156"/>
      <c r="HL809" s="156"/>
      <c r="HM809" s="156"/>
      <c r="HN809" s="161"/>
      <c r="HO809" s="156"/>
      <c r="HP809" s="156"/>
      <c r="HQ809" s="156"/>
    </row>
    <row r="810" spans="1:225">
      <c r="A810" s="160"/>
      <c r="B810" s="204"/>
      <c r="C810" s="204"/>
      <c r="D810" s="204"/>
      <c r="E810" s="204"/>
      <c r="F810" s="204"/>
      <c r="G810" s="204"/>
      <c r="H810" s="204"/>
      <c r="I810" s="204"/>
      <c r="J810" s="204"/>
      <c r="K810" s="204"/>
      <c r="L810" s="204"/>
      <c r="M810" s="204"/>
      <c r="N810" s="204"/>
      <c r="O810" s="204"/>
      <c r="P810" s="204"/>
      <c r="Q810" s="204"/>
      <c r="R810" s="204"/>
      <c r="S810" s="204"/>
      <c r="T810" s="204"/>
      <c r="U810" s="204"/>
      <c r="V810" s="204"/>
      <c r="W810" s="204"/>
      <c r="X810" s="204"/>
      <c r="Y810" s="204"/>
      <c r="Z810" s="204"/>
      <c r="AA810" s="204"/>
      <c r="AB810" s="204"/>
      <c r="AC810" s="204"/>
      <c r="AD810" s="204"/>
      <c r="AE810" s="204"/>
      <c r="AF810" s="204"/>
      <c r="AG810" s="204"/>
      <c r="AH810" s="204"/>
      <c r="AI810" s="204"/>
      <c r="AJ810" s="204"/>
      <c r="AK810" s="204"/>
      <c r="AL810" s="204"/>
      <c r="AM810" s="204"/>
      <c r="AN810" s="204"/>
      <c r="AO810" s="204"/>
      <c r="AP810" s="204"/>
      <c r="AQ810" s="204"/>
      <c r="AR810" s="204"/>
      <c r="AS810" s="204"/>
      <c r="AT810" s="204"/>
      <c r="AU810" s="204"/>
      <c r="AV810" s="204"/>
      <c r="AW810" s="204"/>
      <c r="AX810" s="204"/>
      <c r="AY810" s="204"/>
      <c r="AZ810" s="204"/>
      <c r="BA810" s="204"/>
      <c r="BB810" s="204"/>
      <c r="BC810" s="204"/>
      <c r="BD810" s="204"/>
      <c r="BE810" s="204"/>
      <c r="BF810" s="204"/>
      <c r="BG810" s="204"/>
      <c r="BH810" s="204"/>
      <c r="BI810" s="204"/>
      <c r="BJ810" s="204"/>
      <c r="BK810" s="204"/>
      <c r="BL810" s="204"/>
      <c r="BM810" s="204"/>
      <c r="BN810" s="204"/>
      <c r="BO810" s="204"/>
      <c r="BP810" s="204"/>
      <c r="BQ810" s="204"/>
      <c r="BR810" s="204"/>
      <c r="BS810" s="204"/>
      <c r="BT810" s="204"/>
      <c r="BU810" s="204"/>
      <c r="BV810" s="204"/>
      <c r="BW810" s="204"/>
      <c r="BX810" s="204"/>
      <c r="BY810" s="204"/>
      <c r="BZ810" s="204"/>
      <c r="CA810" s="204"/>
      <c r="CB810" s="204"/>
      <c r="CC810" s="204"/>
      <c r="CD810" s="204"/>
      <c r="CE810" s="204"/>
      <c r="CF810" s="204"/>
      <c r="CG810" s="204"/>
      <c r="CH810" s="204"/>
      <c r="CI810" s="204"/>
      <c r="CJ810" s="204"/>
      <c r="CK810" s="204"/>
      <c r="CL810" s="204"/>
      <c r="CM810" s="204"/>
      <c r="CN810" s="204"/>
      <c r="CO810" s="204"/>
      <c r="CP810" s="204"/>
      <c r="CQ810" s="204"/>
      <c r="CR810" s="204"/>
      <c r="CS810" s="204"/>
      <c r="CT810" s="204"/>
      <c r="CU810" s="204"/>
      <c r="CV810" s="204"/>
      <c r="CW810" s="204"/>
      <c r="CX810" s="204"/>
      <c r="CY810" s="204"/>
      <c r="CZ810" s="204"/>
      <c r="DA810" s="204"/>
      <c r="DB810" s="204"/>
      <c r="DC810" s="204"/>
      <c r="DD810" s="204"/>
      <c r="DE810" s="204"/>
      <c r="DF810" s="204"/>
      <c r="DG810" s="204"/>
      <c r="DH810" s="204"/>
      <c r="DI810" s="204"/>
      <c r="DJ810" s="204"/>
      <c r="DK810" s="204"/>
      <c r="DL810" s="204"/>
      <c r="DM810" s="204"/>
      <c r="DN810" s="204"/>
      <c r="DO810" s="204"/>
      <c r="DP810" s="204"/>
      <c r="DQ810" s="204"/>
      <c r="DR810" s="204"/>
      <c r="DS810" s="204"/>
      <c r="DT810" s="204"/>
      <c r="DU810" s="204"/>
      <c r="DV810" s="204"/>
      <c r="DW810" s="204"/>
      <c r="DX810" s="204"/>
      <c r="DY810" s="204"/>
      <c r="DZ810" s="204"/>
      <c r="EA810" s="204"/>
      <c r="EB810" s="204"/>
      <c r="EC810" s="204"/>
      <c r="ED810" s="204"/>
      <c r="EE810" s="204"/>
      <c r="EF810" s="204"/>
      <c r="EG810" s="204"/>
      <c r="EH810" s="204"/>
      <c r="EI810" s="204"/>
      <c r="EJ810" s="204"/>
      <c r="EK810" s="204"/>
      <c r="EL810" s="204"/>
      <c r="EM810" s="204"/>
      <c r="EN810" s="204"/>
      <c r="EO810" s="204"/>
      <c r="EP810" s="160"/>
      <c r="EQ810" s="160"/>
      <c r="ER810" s="160"/>
      <c r="ES810" s="160"/>
      <c r="ET810" s="160"/>
      <c r="EU810" s="160"/>
      <c r="EV810" s="160"/>
      <c r="EW810" s="160"/>
      <c r="EX810" s="160"/>
      <c r="EY810" s="160"/>
      <c r="EZ810" s="160"/>
      <c r="FA810" s="160"/>
      <c r="FB810" s="160"/>
      <c r="FC810" s="160"/>
      <c r="FD810" s="160"/>
      <c r="FE810" s="160"/>
      <c r="FF810" s="160"/>
      <c r="FG810" s="160"/>
      <c r="FH810" s="160"/>
      <c r="FI810" s="160"/>
      <c r="FJ810" s="160"/>
      <c r="FK810" s="160"/>
      <c r="FL810" s="160"/>
      <c r="FM810" s="160"/>
      <c r="FN810" s="160"/>
      <c r="FO810" s="160"/>
      <c r="FP810" s="160"/>
      <c r="FQ810" s="160"/>
      <c r="FR810" s="160"/>
      <c r="FS810" s="160"/>
      <c r="FT810" s="160"/>
      <c r="FU810" s="160"/>
      <c r="FV810" s="160"/>
      <c r="FW810" s="160"/>
      <c r="FX810" s="160"/>
      <c r="FY810" s="160"/>
      <c r="FZ810" s="160"/>
      <c r="GA810" s="160"/>
      <c r="GB810" s="160"/>
      <c r="GC810" s="160"/>
      <c r="GD810" s="160"/>
      <c r="GE810" s="160"/>
      <c r="GF810" s="160"/>
      <c r="GG810" s="160"/>
      <c r="GH810" s="160"/>
      <c r="GI810" s="160"/>
      <c r="GJ810" s="160"/>
      <c r="GK810" s="160"/>
      <c r="GL810" s="160"/>
      <c r="GM810" s="160"/>
      <c r="GN810" s="160"/>
      <c r="GO810" s="160"/>
      <c r="GP810" s="160"/>
      <c r="GQ810" s="160"/>
      <c r="GR810" s="160"/>
      <c r="GS810" s="160"/>
      <c r="GT810" s="160"/>
      <c r="GU810" s="160"/>
      <c r="GV810" s="160"/>
      <c r="GW810" s="160"/>
      <c r="GX810" s="160"/>
      <c r="GY810" s="160"/>
      <c r="GZ810" s="160"/>
      <c r="HA810" s="160"/>
      <c r="HB810" s="160"/>
      <c r="HC810" s="160"/>
      <c r="HD810" s="160"/>
      <c r="HE810" s="160"/>
      <c r="HF810" s="160"/>
      <c r="HG810" s="160"/>
      <c r="HH810" s="160"/>
      <c r="HI810" s="160"/>
      <c r="HJ810" s="160"/>
      <c r="HK810" s="160"/>
      <c r="HL810" s="160"/>
      <c r="HM810" s="160"/>
      <c r="HN810" s="157"/>
      <c r="HO810" s="160"/>
      <c r="HP810" s="160"/>
      <c r="HQ810" s="160"/>
    </row>
    <row r="811" spans="1:225">
      <c r="A811" s="160"/>
      <c r="B811" s="204"/>
      <c r="C811" s="204"/>
      <c r="D811" s="204"/>
      <c r="E811" s="204"/>
      <c r="F811" s="204"/>
      <c r="G811" s="204"/>
      <c r="H811" s="204"/>
      <c r="I811" s="204"/>
      <c r="J811" s="204"/>
      <c r="K811" s="204"/>
      <c r="L811" s="204"/>
      <c r="M811" s="204"/>
      <c r="N811" s="204"/>
      <c r="O811" s="204"/>
      <c r="P811" s="204"/>
      <c r="Q811" s="204"/>
      <c r="R811" s="204"/>
      <c r="S811" s="204"/>
      <c r="T811" s="204"/>
      <c r="U811" s="204"/>
      <c r="V811" s="204"/>
      <c r="W811" s="204"/>
      <c r="X811" s="204"/>
      <c r="Y811" s="204"/>
      <c r="Z811" s="204"/>
      <c r="AA811" s="204"/>
      <c r="AB811" s="204"/>
      <c r="AC811" s="204"/>
      <c r="AD811" s="204"/>
      <c r="AE811" s="204"/>
      <c r="AF811" s="204"/>
      <c r="AG811" s="204"/>
      <c r="AH811" s="204"/>
      <c r="AI811" s="204"/>
      <c r="AJ811" s="204"/>
      <c r="AK811" s="204"/>
      <c r="AL811" s="204"/>
      <c r="AM811" s="204"/>
      <c r="AN811" s="204"/>
      <c r="AO811" s="204"/>
      <c r="AP811" s="204"/>
      <c r="AQ811" s="204"/>
      <c r="AR811" s="204"/>
      <c r="AS811" s="204"/>
      <c r="AT811" s="204"/>
      <c r="AU811" s="204"/>
      <c r="AV811" s="204"/>
      <c r="AW811" s="204"/>
      <c r="AX811" s="204"/>
      <c r="AY811" s="204"/>
      <c r="AZ811" s="204"/>
      <c r="BA811" s="204"/>
      <c r="BB811" s="204"/>
      <c r="BC811" s="204"/>
      <c r="BD811" s="204"/>
      <c r="BE811" s="204"/>
      <c r="BF811" s="204"/>
      <c r="BG811" s="204"/>
      <c r="BH811" s="204"/>
      <c r="BI811" s="204"/>
      <c r="BJ811" s="204"/>
      <c r="BK811" s="204"/>
      <c r="BL811" s="204"/>
      <c r="BM811" s="204"/>
      <c r="BN811" s="204"/>
      <c r="BO811" s="204"/>
      <c r="BP811" s="204"/>
      <c r="BQ811" s="204"/>
      <c r="BR811" s="204"/>
      <c r="BS811" s="204"/>
      <c r="BT811" s="204"/>
      <c r="BU811" s="204"/>
      <c r="BV811" s="204"/>
      <c r="BW811" s="204"/>
      <c r="BX811" s="204"/>
      <c r="BY811" s="204"/>
      <c r="BZ811" s="204"/>
      <c r="CA811" s="204"/>
      <c r="CB811" s="204"/>
      <c r="CC811" s="204"/>
      <c r="CD811" s="204"/>
      <c r="CE811" s="204"/>
      <c r="CF811" s="204"/>
      <c r="CG811" s="204"/>
      <c r="CH811" s="204"/>
      <c r="CI811" s="204"/>
      <c r="CJ811" s="204"/>
      <c r="CK811" s="204"/>
      <c r="CL811" s="204"/>
      <c r="CM811" s="204"/>
      <c r="CN811" s="204"/>
      <c r="CO811" s="204"/>
      <c r="CP811" s="204"/>
      <c r="CQ811" s="204"/>
      <c r="CR811" s="204"/>
      <c r="CS811" s="204"/>
      <c r="CT811" s="204"/>
      <c r="CU811" s="204"/>
      <c r="CV811" s="204"/>
      <c r="CW811" s="204"/>
      <c r="CX811" s="204"/>
      <c r="CY811" s="204"/>
      <c r="CZ811" s="204"/>
      <c r="DA811" s="204"/>
      <c r="DB811" s="204"/>
      <c r="DC811" s="204"/>
      <c r="DD811" s="204"/>
      <c r="DE811" s="204"/>
      <c r="DF811" s="204"/>
      <c r="DG811" s="204"/>
      <c r="DH811" s="204"/>
      <c r="DI811" s="204"/>
      <c r="DJ811" s="204"/>
      <c r="DK811" s="204"/>
      <c r="DL811" s="204"/>
      <c r="DM811" s="204"/>
      <c r="DN811" s="204"/>
      <c r="DO811" s="204"/>
      <c r="DP811" s="204"/>
      <c r="DQ811" s="204"/>
      <c r="DR811" s="204"/>
      <c r="DS811" s="204"/>
      <c r="DT811" s="204"/>
      <c r="DU811" s="204"/>
      <c r="DV811" s="204"/>
      <c r="DW811" s="204"/>
      <c r="DX811" s="204"/>
      <c r="DY811" s="204"/>
      <c r="DZ811" s="204"/>
      <c r="EA811" s="204"/>
      <c r="EB811" s="204"/>
      <c r="EC811" s="204"/>
      <c r="ED811" s="204"/>
      <c r="EE811" s="204"/>
      <c r="EF811" s="204"/>
      <c r="EG811" s="204"/>
      <c r="EH811" s="204"/>
      <c r="EI811" s="204"/>
      <c r="EJ811" s="204"/>
      <c r="EK811" s="204"/>
      <c r="EL811" s="204"/>
      <c r="EM811" s="204"/>
      <c r="EN811" s="204"/>
      <c r="EO811" s="204"/>
      <c r="EP811" s="160"/>
      <c r="EQ811" s="160"/>
      <c r="ER811" s="160"/>
      <c r="ES811" s="160"/>
      <c r="ET811" s="160"/>
      <c r="EU811" s="160"/>
      <c r="EV811" s="160"/>
      <c r="EW811" s="160"/>
      <c r="EX811" s="160"/>
      <c r="EY811" s="160"/>
      <c r="EZ811" s="160"/>
      <c r="FA811" s="160"/>
      <c r="FB811" s="160"/>
      <c r="FC811" s="160"/>
      <c r="FD811" s="160"/>
      <c r="FE811" s="160"/>
      <c r="FF811" s="160"/>
      <c r="FG811" s="160"/>
      <c r="FH811" s="160"/>
      <c r="FI811" s="160"/>
      <c r="FJ811" s="160"/>
      <c r="FK811" s="160"/>
      <c r="FL811" s="160"/>
      <c r="FM811" s="160"/>
      <c r="FN811" s="160"/>
      <c r="FO811" s="160"/>
      <c r="FP811" s="160"/>
      <c r="FQ811" s="160"/>
      <c r="FR811" s="160"/>
      <c r="FS811" s="160"/>
      <c r="FT811" s="160"/>
      <c r="FU811" s="160"/>
      <c r="FV811" s="160"/>
      <c r="FW811" s="160"/>
      <c r="FX811" s="160"/>
      <c r="FY811" s="160"/>
      <c r="FZ811" s="160"/>
      <c r="GA811" s="160"/>
      <c r="GB811" s="160"/>
      <c r="GC811" s="160"/>
      <c r="GD811" s="160"/>
      <c r="GE811" s="160"/>
      <c r="GF811" s="160"/>
      <c r="GG811" s="160"/>
      <c r="GH811" s="160"/>
      <c r="GI811" s="160"/>
      <c r="GJ811" s="160"/>
      <c r="GK811" s="160"/>
      <c r="GL811" s="160"/>
      <c r="GM811" s="160"/>
      <c r="GN811" s="160"/>
      <c r="GO811" s="160"/>
      <c r="GP811" s="160"/>
      <c r="GQ811" s="160"/>
      <c r="GR811" s="160"/>
      <c r="GS811" s="160"/>
      <c r="GT811" s="160"/>
      <c r="GU811" s="160"/>
      <c r="GV811" s="160"/>
      <c r="GW811" s="160"/>
      <c r="GX811" s="160"/>
      <c r="GY811" s="160"/>
      <c r="GZ811" s="160"/>
      <c r="HA811" s="160"/>
      <c r="HB811" s="160"/>
      <c r="HC811" s="160"/>
      <c r="HD811" s="160"/>
      <c r="HE811" s="160"/>
      <c r="HF811" s="160"/>
      <c r="HG811" s="160"/>
      <c r="HH811" s="160"/>
      <c r="HI811" s="160"/>
      <c r="HJ811" s="160"/>
      <c r="HK811" s="160"/>
      <c r="HL811" s="160"/>
      <c r="HM811" s="160"/>
      <c r="HN811" s="157"/>
      <c r="HO811" s="160"/>
      <c r="HP811" s="160"/>
      <c r="HQ811" s="160"/>
    </row>
    <row r="812" spans="1:225">
      <c r="A812" s="156"/>
      <c r="B812" s="204"/>
      <c r="C812" s="204"/>
      <c r="D812" s="204"/>
      <c r="E812" s="204"/>
      <c r="F812" s="204"/>
      <c r="G812" s="204"/>
      <c r="H812" s="204"/>
      <c r="I812" s="204"/>
      <c r="J812" s="204"/>
      <c r="K812" s="204"/>
      <c r="L812" s="204"/>
      <c r="M812" s="204"/>
      <c r="N812" s="204"/>
      <c r="O812" s="204"/>
      <c r="P812" s="204"/>
      <c r="Q812" s="204"/>
      <c r="R812" s="204"/>
      <c r="S812" s="204"/>
      <c r="T812" s="204"/>
      <c r="U812" s="204"/>
      <c r="V812" s="204"/>
      <c r="W812" s="204"/>
      <c r="X812" s="204"/>
      <c r="Y812" s="204"/>
      <c r="Z812" s="204"/>
      <c r="AA812" s="204"/>
      <c r="AB812" s="204"/>
      <c r="AC812" s="204"/>
      <c r="AD812" s="204"/>
      <c r="AE812" s="204"/>
      <c r="AF812" s="204"/>
      <c r="AG812" s="204"/>
      <c r="AH812" s="204"/>
      <c r="AI812" s="204"/>
      <c r="AJ812" s="204"/>
      <c r="AK812" s="204"/>
      <c r="AL812" s="204"/>
      <c r="AM812" s="204"/>
      <c r="AN812" s="204"/>
      <c r="AO812" s="204"/>
      <c r="AP812" s="204"/>
      <c r="AQ812" s="204"/>
      <c r="AR812" s="204"/>
      <c r="AS812" s="204"/>
      <c r="AT812" s="204"/>
      <c r="AU812" s="204"/>
      <c r="AV812" s="204"/>
      <c r="AW812" s="204"/>
      <c r="AX812" s="204"/>
      <c r="AY812" s="204"/>
      <c r="AZ812" s="204"/>
      <c r="BA812" s="204"/>
      <c r="BB812" s="204"/>
      <c r="BC812" s="204"/>
      <c r="BD812" s="204"/>
      <c r="BE812" s="204"/>
      <c r="BF812" s="204"/>
      <c r="BG812" s="204"/>
      <c r="BH812" s="204"/>
      <c r="BI812" s="204"/>
      <c r="BJ812" s="204"/>
      <c r="BK812" s="204"/>
      <c r="BL812" s="204"/>
      <c r="BM812" s="204"/>
      <c r="BN812" s="204"/>
      <c r="BO812" s="204"/>
      <c r="BP812" s="204"/>
      <c r="BQ812" s="204"/>
      <c r="BR812" s="204"/>
      <c r="BS812" s="204"/>
      <c r="BT812" s="204"/>
      <c r="BU812" s="204"/>
      <c r="BV812" s="204"/>
      <c r="BW812" s="204"/>
      <c r="BX812" s="204"/>
      <c r="BY812" s="204"/>
      <c r="BZ812" s="204"/>
      <c r="CA812" s="204"/>
      <c r="CB812" s="204"/>
      <c r="CC812" s="204"/>
      <c r="CD812" s="204"/>
      <c r="CE812" s="204"/>
      <c r="CF812" s="204"/>
      <c r="CG812" s="204"/>
      <c r="CH812" s="204"/>
      <c r="CI812" s="204"/>
      <c r="CJ812" s="204"/>
      <c r="CK812" s="204"/>
      <c r="CL812" s="204"/>
      <c r="CM812" s="204"/>
      <c r="CN812" s="204"/>
      <c r="CO812" s="204"/>
      <c r="CP812" s="204"/>
      <c r="CQ812" s="204"/>
      <c r="CR812" s="204"/>
      <c r="CS812" s="204"/>
      <c r="CT812" s="204"/>
      <c r="CU812" s="204"/>
      <c r="CV812" s="204"/>
      <c r="CW812" s="204"/>
      <c r="CX812" s="204"/>
      <c r="CY812" s="204"/>
      <c r="CZ812" s="204"/>
      <c r="DA812" s="204"/>
      <c r="DB812" s="204"/>
      <c r="DC812" s="204"/>
      <c r="DD812" s="204"/>
      <c r="DE812" s="204"/>
      <c r="DF812" s="204"/>
      <c r="DG812" s="204"/>
      <c r="DH812" s="204"/>
      <c r="DI812" s="204"/>
      <c r="DJ812" s="204"/>
      <c r="DK812" s="204"/>
      <c r="DL812" s="204"/>
      <c r="DM812" s="204"/>
      <c r="DN812" s="204"/>
      <c r="DO812" s="204"/>
      <c r="DP812" s="204"/>
      <c r="DQ812" s="204"/>
      <c r="DR812" s="204"/>
      <c r="DS812" s="204"/>
      <c r="DT812" s="204"/>
      <c r="DU812" s="204"/>
      <c r="DV812" s="204"/>
      <c r="DW812" s="204"/>
      <c r="DX812" s="204"/>
      <c r="DY812" s="204"/>
      <c r="DZ812" s="204"/>
      <c r="EA812" s="204"/>
      <c r="EB812" s="204"/>
      <c r="EC812" s="204"/>
      <c r="ED812" s="204"/>
      <c r="EE812" s="204"/>
      <c r="EF812" s="204"/>
      <c r="EG812" s="204"/>
      <c r="EH812" s="204"/>
      <c r="EI812" s="204"/>
      <c r="EJ812" s="204"/>
      <c r="EK812" s="204"/>
      <c r="EL812" s="204"/>
      <c r="EM812" s="204"/>
      <c r="EN812" s="204"/>
      <c r="EO812" s="204"/>
      <c r="EP812" s="156"/>
      <c r="EQ812" s="156"/>
      <c r="ER812" s="156"/>
      <c r="ES812" s="156"/>
      <c r="ET812" s="156"/>
      <c r="EU812" s="156"/>
      <c r="EV812" s="156"/>
      <c r="EW812" s="156"/>
      <c r="EX812" s="156"/>
      <c r="EY812" s="156"/>
      <c r="EZ812" s="156"/>
      <c r="FA812" s="156"/>
      <c r="FB812" s="156"/>
      <c r="FC812" s="156"/>
      <c r="FD812" s="156"/>
      <c r="FE812" s="156"/>
      <c r="FF812" s="156"/>
      <c r="FG812" s="156"/>
      <c r="FH812" s="156"/>
      <c r="FI812" s="156"/>
      <c r="FJ812" s="156"/>
      <c r="FK812" s="156"/>
      <c r="FL812" s="156"/>
      <c r="FM812" s="156"/>
      <c r="FN812" s="156"/>
      <c r="FO812" s="156"/>
      <c r="FP812" s="156"/>
      <c r="FQ812" s="156"/>
      <c r="FR812" s="156"/>
      <c r="FS812" s="156"/>
      <c r="FT812" s="156"/>
      <c r="FU812" s="156"/>
      <c r="FV812" s="156"/>
      <c r="FW812" s="156"/>
      <c r="FX812" s="156"/>
      <c r="FY812" s="156"/>
      <c r="FZ812" s="156"/>
      <c r="GA812" s="156"/>
      <c r="GB812" s="156"/>
      <c r="GC812" s="156"/>
      <c r="GD812" s="156"/>
      <c r="GE812" s="156"/>
      <c r="GF812" s="156"/>
      <c r="GG812" s="156"/>
      <c r="GH812" s="156"/>
      <c r="GI812" s="156"/>
      <c r="GJ812" s="156"/>
      <c r="GK812" s="156"/>
      <c r="GL812" s="156"/>
      <c r="GM812" s="156"/>
      <c r="GN812" s="156"/>
      <c r="GO812" s="156"/>
      <c r="GP812" s="156"/>
      <c r="GQ812" s="156"/>
      <c r="GR812" s="156"/>
      <c r="GS812" s="156"/>
      <c r="GT812" s="156"/>
      <c r="GU812" s="156"/>
      <c r="GV812" s="156"/>
      <c r="GW812" s="156"/>
      <c r="GX812" s="156"/>
      <c r="GY812" s="156"/>
      <c r="GZ812" s="156"/>
      <c r="HA812" s="156"/>
      <c r="HB812" s="156"/>
      <c r="HC812" s="156"/>
      <c r="HD812" s="156"/>
      <c r="HE812" s="156"/>
      <c r="HF812" s="156"/>
      <c r="HG812" s="156"/>
      <c r="HH812" s="156"/>
      <c r="HI812" s="156"/>
      <c r="HJ812" s="156"/>
      <c r="HK812" s="156"/>
      <c r="HL812" s="156"/>
      <c r="HM812" s="156"/>
      <c r="HN812" s="161"/>
      <c r="HO812" s="156"/>
      <c r="HP812" s="156"/>
      <c r="HQ812" s="156"/>
    </row>
    <row r="813" spans="1:225">
      <c r="A813" s="160"/>
      <c r="B813" s="204"/>
      <c r="C813" s="204"/>
      <c r="D813" s="204"/>
      <c r="E813" s="204"/>
      <c r="F813" s="204"/>
      <c r="G813" s="204"/>
      <c r="H813" s="204"/>
      <c r="I813" s="204"/>
      <c r="J813" s="204"/>
      <c r="K813" s="204"/>
      <c r="L813" s="204"/>
      <c r="M813" s="204"/>
      <c r="N813" s="204"/>
      <c r="O813" s="204"/>
      <c r="P813" s="204"/>
      <c r="Q813" s="204"/>
      <c r="R813" s="204"/>
      <c r="S813" s="204"/>
      <c r="T813" s="204"/>
      <c r="U813" s="204"/>
      <c r="V813" s="204"/>
      <c r="W813" s="204"/>
      <c r="X813" s="204"/>
      <c r="Y813" s="204"/>
      <c r="Z813" s="204"/>
      <c r="AA813" s="204"/>
      <c r="AB813" s="204"/>
      <c r="AC813" s="204"/>
      <c r="AD813" s="204"/>
      <c r="AE813" s="204"/>
      <c r="AF813" s="204"/>
      <c r="AG813" s="204"/>
      <c r="AH813" s="204"/>
      <c r="AI813" s="204"/>
      <c r="AJ813" s="204"/>
      <c r="AK813" s="204"/>
      <c r="AL813" s="204"/>
      <c r="AM813" s="204"/>
      <c r="AN813" s="204"/>
      <c r="AO813" s="204"/>
      <c r="AP813" s="204"/>
      <c r="AQ813" s="204"/>
      <c r="AR813" s="204"/>
      <c r="AS813" s="204"/>
      <c r="AT813" s="204"/>
      <c r="AU813" s="204"/>
      <c r="AV813" s="204"/>
      <c r="AW813" s="204"/>
      <c r="AX813" s="204"/>
      <c r="AY813" s="204"/>
      <c r="AZ813" s="204"/>
      <c r="BA813" s="204"/>
      <c r="BB813" s="204"/>
      <c r="BC813" s="204"/>
      <c r="BD813" s="204"/>
      <c r="BE813" s="204"/>
      <c r="BF813" s="204"/>
      <c r="BG813" s="204"/>
      <c r="BH813" s="204"/>
      <c r="BI813" s="204"/>
      <c r="BJ813" s="204"/>
      <c r="BK813" s="204"/>
      <c r="BL813" s="204"/>
      <c r="BM813" s="204"/>
      <c r="BN813" s="204"/>
      <c r="BO813" s="204"/>
      <c r="BP813" s="204"/>
      <c r="BQ813" s="204"/>
      <c r="BR813" s="204"/>
      <c r="BS813" s="204"/>
      <c r="BT813" s="204"/>
      <c r="BU813" s="204"/>
      <c r="BV813" s="204"/>
      <c r="BW813" s="204"/>
      <c r="BX813" s="204"/>
      <c r="BY813" s="204"/>
      <c r="BZ813" s="204"/>
      <c r="CA813" s="204"/>
      <c r="CB813" s="204"/>
      <c r="CC813" s="204"/>
      <c r="CD813" s="204"/>
      <c r="CE813" s="204"/>
      <c r="CF813" s="204"/>
      <c r="CG813" s="204"/>
      <c r="CH813" s="204"/>
      <c r="CI813" s="204"/>
      <c r="CJ813" s="204"/>
      <c r="CK813" s="204"/>
      <c r="CL813" s="204"/>
      <c r="CM813" s="204"/>
      <c r="CN813" s="204"/>
      <c r="CO813" s="204"/>
      <c r="CP813" s="204"/>
      <c r="CQ813" s="204"/>
      <c r="CR813" s="204"/>
      <c r="CS813" s="204"/>
      <c r="CT813" s="204"/>
      <c r="CU813" s="204"/>
      <c r="CV813" s="204"/>
      <c r="CW813" s="204"/>
      <c r="CX813" s="204"/>
      <c r="CY813" s="204"/>
      <c r="CZ813" s="204"/>
      <c r="DA813" s="204"/>
      <c r="DB813" s="204"/>
      <c r="DC813" s="204"/>
      <c r="DD813" s="204"/>
      <c r="DE813" s="204"/>
      <c r="DF813" s="204"/>
      <c r="DG813" s="204"/>
      <c r="DH813" s="204"/>
      <c r="DI813" s="204"/>
      <c r="DJ813" s="204"/>
      <c r="DK813" s="204"/>
      <c r="DL813" s="204"/>
      <c r="DM813" s="204"/>
      <c r="DN813" s="204"/>
      <c r="DO813" s="204"/>
      <c r="DP813" s="204"/>
      <c r="DQ813" s="204"/>
      <c r="DR813" s="204"/>
      <c r="DS813" s="204"/>
      <c r="DT813" s="204"/>
      <c r="DU813" s="204"/>
      <c r="DV813" s="204"/>
      <c r="DW813" s="204"/>
      <c r="DX813" s="204"/>
      <c r="DY813" s="204"/>
      <c r="DZ813" s="204"/>
      <c r="EA813" s="204"/>
      <c r="EB813" s="204"/>
      <c r="EC813" s="204"/>
      <c r="ED813" s="204"/>
      <c r="EE813" s="204"/>
      <c r="EF813" s="204"/>
      <c r="EG813" s="204"/>
      <c r="EH813" s="204"/>
      <c r="EI813" s="204"/>
      <c r="EJ813" s="204"/>
      <c r="EK813" s="204"/>
      <c r="EL813" s="204"/>
      <c r="EM813" s="204"/>
      <c r="EN813" s="204"/>
      <c r="EO813" s="204"/>
      <c r="EP813" s="160"/>
      <c r="EQ813" s="160"/>
      <c r="ER813" s="160"/>
      <c r="ES813" s="160"/>
      <c r="ET813" s="160"/>
      <c r="EU813" s="160"/>
      <c r="EV813" s="160"/>
      <c r="EW813" s="160"/>
      <c r="EX813" s="160"/>
      <c r="EY813" s="160"/>
      <c r="EZ813" s="160"/>
      <c r="FA813" s="160"/>
      <c r="FB813" s="160"/>
      <c r="FC813" s="160"/>
      <c r="FD813" s="160"/>
      <c r="FE813" s="160"/>
      <c r="FF813" s="160"/>
      <c r="FG813" s="160"/>
      <c r="FH813" s="160"/>
      <c r="FI813" s="160"/>
      <c r="FJ813" s="160"/>
      <c r="FK813" s="160"/>
      <c r="FL813" s="160"/>
      <c r="FM813" s="160"/>
      <c r="FN813" s="160"/>
      <c r="FO813" s="160"/>
      <c r="FP813" s="160"/>
      <c r="FQ813" s="160"/>
      <c r="FR813" s="160"/>
      <c r="FS813" s="160"/>
      <c r="FT813" s="160"/>
      <c r="FU813" s="160"/>
      <c r="FV813" s="160"/>
      <c r="FW813" s="160"/>
      <c r="FX813" s="160"/>
      <c r="FY813" s="160"/>
      <c r="FZ813" s="160"/>
      <c r="GA813" s="160"/>
      <c r="GB813" s="160"/>
      <c r="GC813" s="160"/>
      <c r="GD813" s="160"/>
      <c r="GE813" s="160"/>
      <c r="GF813" s="160"/>
      <c r="GG813" s="160"/>
      <c r="GH813" s="160"/>
      <c r="GI813" s="160"/>
      <c r="GJ813" s="160"/>
      <c r="GK813" s="160"/>
      <c r="GL813" s="160"/>
      <c r="GM813" s="160"/>
      <c r="GN813" s="160"/>
      <c r="GO813" s="160"/>
      <c r="GP813" s="160"/>
      <c r="GQ813" s="160"/>
      <c r="GR813" s="160"/>
      <c r="GS813" s="160"/>
      <c r="GT813" s="160"/>
      <c r="GU813" s="160"/>
      <c r="GV813" s="160"/>
      <c r="GW813" s="160"/>
      <c r="GX813" s="160"/>
      <c r="GY813" s="160"/>
      <c r="GZ813" s="160"/>
      <c r="HA813" s="160"/>
      <c r="HB813" s="160"/>
      <c r="HC813" s="160"/>
      <c r="HD813" s="160"/>
      <c r="HE813" s="160"/>
      <c r="HF813" s="160"/>
      <c r="HG813" s="160"/>
      <c r="HH813" s="160"/>
      <c r="HI813" s="160"/>
      <c r="HJ813" s="160"/>
      <c r="HK813" s="160"/>
      <c r="HL813" s="160"/>
      <c r="HM813" s="160"/>
      <c r="HN813" s="157"/>
      <c r="HO813" s="160"/>
      <c r="HP813" s="160"/>
      <c r="HQ813" s="160"/>
    </row>
    <row r="814" spans="1:225">
      <c r="A814" s="160"/>
      <c r="B814" s="204"/>
      <c r="C814" s="204"/>
      <c r="D814" s="204"/>
      <c r="E814" s="204"/>
      <c r="F814" s="204"/>
      <c r="G814" s="204"/>
      <c r="H814" s="204"/>
      <c r="I814" s="204"/>
      <c r="J814" s="204"/>
      <c r="K814" s="204"/>
      <c r="L814" s="204"/>
      <c r="M814" s="204"/>
      <c r="N814" s="204"/>
      <c r="O814" s="204"/>
      <c r="P814" s="204"/>
      <c r="Q814" s="204"/>
      <c r="R814" s="204"/>
      <c r="S814" s="204"/>
      <c r="T814" s="204"/>
      <c r="U814" s="204"/>
      <c r="V814" s="204"/>
      <c r="W814" s="204"/>
      <c r="X814" s="204"/>
      <c r="Y814" s="204"/>
      <c r="Z814" s="204"/>
      <c r="AA814" s="204"/>
      <c r="AB814" s="204"/>
      <c r="AC814" s="204"/>
      <c r="AD814" s="204"/>
      <c r="AE814" s="204"/>
      <c r="AF814" s="204"/>
      <c r="AG814" s="204"/>
      <c r="AH814" s="204"/>
      <c r="AI814" s="204"/>
      <c r="AJ814" s="204"/>
      <c r="AK814" s="204"/>
      <c r="AL814" s="204"/>
      <c r="AM814" s="204"/>
      <c r="AN814" s="204"/>
      <c r="AO814" s="204"/>
      <c r="AP814" s="204"/>
      <c r="AQ814" s="204"/>
      <c r="AR814" s="204"/>
      <c r="AS814" s="204"/>
      <c r="AT814" s="204"/>
      <c r="AU814" s="204"/>
      <c r="AV814" s="204"/>
      <c r="AW814" s="204"/>
      <c r="AX814" s="204"/>
      <c r="AY814" s="204"/>
      <c r="AZ814" s="204"/>
      <c r="BA814" s="204"/>
      <c r="BB814" s="204"/>
      <c r="BC814" s="204"/>
      <c r="BD814" s="204"/>
      <c r="BE814" s="204"/>
      <c r="BF814" s="204"/>
      <c r="BG814" s="204"/>
      <c r="BH814" s="204"/>
      <c r="BI814" s="204"/>
      <c r="BJ814" s="204"/>
      <c r="BK814" s="204"/>
      <c r="BL814" s="204"/>
      <c r="BM814" s="204"/>
      <c r="BN814" s="204"/>
      <c r="BO814" s="204"/>
      <c r="BP814" s="204"/>
      <c r="BQ814" s="204"/>
      <c r="BR814" s="204"/>
      <c r="BS814" s="204"/>
      <c r="BT814" s="204"/>
      <c r="BU814" s="204"/>
      <c r="BV814" s="204"/>
      <c r="BW814" s="204"/>
      <c r="BX814" s="204"/>
      <c r="BY814" s="204"/>
      <c r="BZ814" s="204"/>
      <c r="CA814" s="204"/>
      <c r="CB814" s="204"/>
      <c r="CC814" s="204"/>
      <c r="CD814" s="204"/>
      <c r="CE814" s="204"/>
      <c r="CF814" s="204"/>
      <c r="CG814" s="204"/>
      <c r="CH814" s="204"/>
      <c r="CI814" s="204"/>
      <c r="CJ814" s="204"/>
      <c r="CK814" s="204"/>
      <c r="CL814" s="204"/>
      <c r="CM814" s="204"/>
      <c r="CN814" s="204"/>
      <c r="CO814" s="204"/>
      <c r="CP814" s="204"/>
      <c r="CQ814" s="204"/>
      <c r="CR814" s="204"/>
      <c r="CS814" s="204"/>
      <c r="CT814" s="204"/>
      <c r="CU814" s="204"/>
      <c r="CV814" s="204"/>
      <c r="CW814" s="204"/>
      <c r="CX814" s="204"/>
      <c r="CY814" s="204"/>
      <c r="CZ814" s="204"/>
      <c r="DA814" s="204"/>
      <c r="DB814" s="204"/>
      <c r="DC814" s="204"/>
      <c r="DD814" s="204"/>
      <c r="DE814" s="204"/>
      <c r="DF814" s="204"/>
      <c r="DG814" s="204"/>
      <c r="DH814" s="204"/>
      <c r="DI814" s="204"/>
      <c r="DJ814" s="204"/>
      <c r="DK814" s="204"/>
      <c r="DL814" s="204"/>
      <c r="DM814" s="204"/>
      <c r="DN814" s="204"/>
      <c r="DO814" s="204"/>
      <c r="DP814" s="204"/>
      <c r="DQ814" s="204"/>
      <c r="DR814" s="204"/>
      <c r="DS814" s="204"/>
      <c r="DT814" s="204"/>
      <c r="DU814" s="204"/>
      <c r="DV814" s="204"/>
      <c r="DW814" s="204"/>
      <c r="DX814" s="204"/>
      <c r="DY814" s="204"/>
      <c r="DZ814" s="204"/>
      <c r="EA814" s="204"/>
      <c r="EB814" s="204"/>
      <c r="EC814" s="204"/>
      <c r="ED814" s="204"/>
      <c r="EE814" s="204"/>
      <c r="EF814" s="204"/>
      <c r="EG814" s="204"/>
      <c r="EH814" s="204"/>
      <c r="EI814" s="204"/>
      <c r="EJ814" s="204"/>
      <c r="EK814" s="204"/>
      <c r="EL814" s="204"/>
      <c r="EM814" s="204"/>
      <c r="EN814" s="204"/>
      <c r="EO814" s="204"/>
      <c r="EP814" s="160"/>
      <c r="EQ814" s="160"/>
      <c r="ER814" s="160"/>
      <c r="ES814" s="160"/>
      <c r="ET814" s="160"/>
      <c r="EU814" s="160"/>
      <c r="EV814" s="160"/>
      <c r="EW814" s="160"/>
      <c r="EX814" s="160"/>
      <c r="EY814" s="160"/>
      <c r="EZ814" s="160"/>
      <c r="FA814" s="160"/>
      <c r="FB814" s="160"/>
      <c r="FC814" s="160"/>
      <c r="FD814" s="160"/>
      <c r="FE814" s="160"/>
      <c r="FF814" s="160"/>
      <c r="FG814" s="160"/>
      <c r="FH814" s="160"/>
      <c r="FI814" s="160"/>
      <c r="FJ814" s="160"/>
      <c r="FK814" s="160"/>
      <c r="FL814" s="160"/>
      <c r="FM814" s="160"/>
      <c r="FN814" s="160"/>
      <c r="FO814" s="160"/>
      <c r="FP814" s="160"/>
      <c r="FQ814" s="160"/>
      <c r="FR814" s="160"/>
      <c r="FS814" s="160"/>
      <c r="FT814" s="160"/>
      <c r="FU814" s="160"/>
      <c r="FV814" s="160"/>
      <c r="FW814" s="160"/>
      <c r="FX814" s="160"/>
      <c r="FY814" s="160"/>
      <c r="FZ814" s="160"/>
      <c r="GA814" s="160"/>
      <c r="GB814" s="160"/>
      <c r="GC814" s="160"/>
      <c r="GD814" s="160"/>
      <c r="GE814" s="160"/>
      <c r="GF814" s="160"/>
      <c r="GG814" s="160"/>
      <c r="GH814" s="160"/>
      <c r="GI814" s="160"/>
      <c r="GJ814" s="160"/>
      <c r="GK814" s="160"/>
      <c r="GL814" s="160"/>
      <c r="GM814" s="160"/>
      <c r="GN814" s="160"/>
      <c r="GO814" s="160"/>
      <c r="GP814" s="160"/>
      <c r="GQ814" s="160"/>
      <c r="GR814" s="160"/>
      <c r="GS814" s="160"/>
      <c r="GT814" s="160"/>
      <c r="GU814" s="160"/>
      <c r="GV814" s="160"/>
      <c r="GW814" s="160"/>
      <c r="GX814" s="160"/>
      <c r="GY814" s="160"/>
      <c r="GZ814" s="160"/>
      <c r="HA814" s="160"/>
      <c r="HB814" s="160"/>
      <c r="HC814" s="160"/>
      <c r="HD814" s="160"/>
      <c r="HE814" s="160"/>
      <c r="HF814" s="160"/>
      <c r="HG814" s="160"/>
      <c r="HH814" s="160"/>
      <c r="HI814" s="160"/>
      <c r="HJ814" s="160"/>
      <c r="HK814" s="160"/>
      <c r="HL814" s="160"/>
      <c r="HM814" s="160"/>
      <c r="HN814" s="157"/>
      <c r="HO814" s="160"/>
      <c r="HP814" s="160"/>
      <c r="HQ814" s="160"/>
    </row>
    <row r="815" spans="1:225">
      <c r="A815" s="156"/>
      <c r="B815" s="204"/>
      <c r="C815" s="204"/>
      <c r="D815" s="204"/>
      <c r="E815" s="204"/>
      <c r="F815" s="204"/>
      <c r="G815" s="204"/>
      <c r="H815" s="204"/>
      <c r="I815" s="204"/>
      <c r="J815" s="204"/>
      <c r="K815" s="204"/>
      <c r="L815" s="204"/>
      <c r="M815" s="204"/>
      <c r="N815" s="204"/>
      <c r="O815" s="204"/>
      <c r="P815" s="204"/>
      <c r="Q815" s="204"/>
      <c r="R815" s="204"/>
      <c r="S815" s="204"/>
      <c r="T815" s="204"/>
      <c r="U815" s="204"/>
      <c r="V815" s="204"/>
      <c r="W815" s="204"/>
      <c r="X815" s="204"/>
      <c r="Y815" s="204"/>
      <c r="Z815" s="204"/>
      <c r="AA815" s="204"/>
      <c r="AB815" s="204"/>
      <c r="AC815" s="204"/>
      <c r="AD815" s="204"/>
      <c r="AE815" s="204"/>
      <c r="AF815" s="204"/>
      <c r="AG815" s="204"/>
      <c r="AH815" s="204"/>
      <c r="AI815" s="204"/>
      <c r="AJ815" s="204"/>
      <c r="AK815" s="204"/>
      <c r="AL815" s="204"/>
      <c r="AM815" s="204"/>
      <c r="AN815" s="204"/>
      <c r="AO815" s="204"/>
      <c r="AP815" s="204"/>
      <c r="AQ815" s="204"/>
      <c r="AR815" s="204"/>
      <c r="AS815" s="204"/>
      <c r="AT815" s="204"/>
      <c r="AU815" s="204"/>
      <c r="AV815" s="204"/>
      <c r="AW815" s="204"/>
      <c r="AX815" s="204"/>
      <c r="AY815" s="204"/>
      <c r="AZ815" s="204"/>
      <c r="BA815" s="204"/>
      <c r="BB815" s="204"/>
      <c r="BC815" s="204"/>
      <c r="BD815" s="204"/>
      <c r="BE815" s="204"/>
      <c r="BF815" s="204"/>
      <c r="BG815" s="204"/>
      <c r="BH815" s="204"/>
      <c r="BI815" s="204"/>
      <c r="BJ815" s="204"/>
      <c r="BK815" s="204"/>
      <c r="BL815" s="204"/>
      <c r="BM815" s="204"/>
      <c r="BN815" s="204"/>
      <c r="BO815" s="204"/>
      <c r="BP815" s="204"/>
      <c r="BQ815" s="204"/>
      <c r="BR815" s="204"/>
      <c r="BS815" s="204"/>
      <c r="BT815" s="204"/>
      <c r="BU815" s="204"/>
      <c r="BV815" s="204"/>
      <c r="BW815" s="204"/>
      <c r="BX815" s="204"/>
      <c r="BY815" s="204"/>
      <c r="BZ815" s="204"/>
      <c r="CA815" s="204"/>
      <c r="CB815" s="204"/>
      <c r="CC815" s="204"/>
      <c r="CD815" s="204"/>
      <c r="CE815" s="204"/>
      <c r="CF815" s="204"/>
      <c r="CG815" s="204"/>
      <c r="CH815" s="204"/>
      <c r="CI815" s="204"/>
      <c r="CJ815" s="204"/>
      <c r="CK815" s="204"/>
      <c r="CL815" s="204"/>
      <c r="CM815" s="204"/>
      <c r="CN815" s="204"/>
      <c r="CO815" s="204"/>
      <c r="CP815" s="204"/>
      <c r="CQ815" s="204"/>
      <c r="CR815" s="204"/>
      <c r="CS815" s="204"/>
      <c r="CT815" s="204"/>
      <c r="CU815" s="204"/>
      <c r="CV815" s="204"/>
      <c r="CW815" s="204"/>
      <c r="CX815" s="204"/>
      <c r="CY815" s="204"/>
      <c r="CZ815" s="204"/>
      <c r="DA815" s="204"/>
      <c r="DB815" s="204"/>
      <c r="DC815" s="204"/>
      <c r="DD815" s="204"/>
      <c r="DE815" s="204"/>
      <c r="DF815" s="204"/>
      <c r="DG815" s="204"/>
      <c r="DH815" s="204"/>
      <c r="DI815" s="204"/>
      <c r="DJ815" s="204"/>
      <c r="DK815" s="204"/>
      <c r="DL815" s="204"/>
      <c r="DM815" s="204"/>
      <c r="DN815" s="204"/>
      <c r="DO815" s="204"/>
      <c r="DP815" s="204"/>
      <c r="DQ815" s="204"/>
      <c r="DR815" s="204"/>
      <c r="DS815" s="204"/>
      <c r="DT815" s="204"/>
      <c r="DU815" s="204"/>
      <c r="DV815" s="204"/>
      <c r="DW815" s="204"/>
      <c r="DX815" s="204"/>
      <c r="DY815" s="204"/>
      <c r="DZ815" s="204"/>
      <c r="EA815" s="204"/>
      <c r="EB815" s="204"/>
      <c r="EC815" s="204"/>
      <c r="ED815" s="204"/>
      <c r="EE815" s="204"/>
      <c r="EF815" s="204"/>
      <c r="EG815" s="204"/>
      <c r="EH815" s="204"/>
      <c r="EI815" s="204"/>
      <c r="EJ815" s="204"/>
      <c r="EK815" s="204"/>
      <c r="EL815" s="204"/>
      <c r="EM815" s="204"/>
      <c r="EN815" s="204"/>
      <c r="EO815" s="204"/>
      <c r="EP815" s="156"/>
      <c r="EQ815" s="156"/>
      <c r="ER815" s="156"/>
      <c r="ES815" s="156"/>
      <c r="ET815" s="156"/>
      <c r="EU815" s="156"/>
      <c r="EV815" s="156"/>
      <c r="EW815" s="156"/>
      <c r="EX815" s="156"/>
      <c r="EY815" s="156"/>
      <c r="EZ815" s="156"/>
      <c r="FA815" s="156"/>
      <c r="FB815" s="156"/>
      <c r="FC815" s="156"/>
      <c r="FD815" s="156"/>
      <c r="FE815" s="156"/>
      <c r="FF815" s="156"/>
      <c r="FG815" s="156"/>
      <c r="FH815" s="156"/>
      <c r="FI815" s="156"/>
      <c r="FJ815" s="156"/>
      <c r="FK815" s="156"/>
      <c r="FL815" s="156"/>
      <c r="FM815" s="156"/>
      <c r="FN815" s="156"/>
      <c r="FO815" s="156"/>
      <c r="FP815" s="156"/>
      <c r="FQ815" s="156"/>
      <c r="FR815" s="156"/>
      <c r="FS815" s="156"/>
      <c r="FT815" s="156"/>
      <c r="FU815" s="156"/>
      <c r="FV815" s="156"/>
      <c r="FW815" s="156"/>
      <c r="FX815" s="156"/>
      <c r="FY815" s="156"/>
      <c r="FZ815" s="156"/>
      <c r="GA815" s="156"/>
      <c r="GB815" s="156"/>
      <c r="GC815" s="156"/>
      <c r="GD815" s="156"/>
      <c r="GE815" s="156"/>
      <c r="GF815" s="156"/>
      <c r="GG815" s="156"/>
      <c r="GH815" s="156"/>
      <c r="GI815" s="156"/>
      <c r="GJ815" s="156"/>
      <c r="GK815" s="156"/>
      <c r="GL815" s="156"/>
      <c r="GM815" s="156"/>
      <c r="GN815" s="156"/>
      <c r="GO815" s="156"/>
      <c r="GP815" s="156"/>
      <c r="GQ815" s="156"/>
      <c r="GR815" s="156"/>
      <c r="GS815" s="156"/>
      <c r="GT815" s="156"/>
      <c r="GU815" s="156"/>
      <c r="GV815" s="156"/>
      <c r="GW815" s="156"/>
      <c r="GX815" s="156"/>
      <c r="GY815" s="156"/>
      <c r="GZ815" s="156"/>
      <c r="HA815" s="156"/>
      <c r="HB815" s="156"/>
      <c r="HC815" s="156"/>
      <c r="HD815" s="156"/>
      <c r="HE815" s="156"/>
      <c r="HF815" s="156"/>
      <c r="HG815" s="156"/>
      <c r="HH815" s="156"/>
      <c r="HI815" s="156"/>
      <c r="HJ815" s="156"/>
      <c r="HK815" s="156"/>
      <c r="HL815" s="156"/>
      <c r="HM815" s="156"/>
      <c r="HN815" s="161"/>
      <c r="HO815" s="156"/>
      <c r="HP815" s="156"/>
      <c r="HQ815" s="156"/>
    </row>
    <row r="816" spans="1:225">
      <c r="A816" s="160"/>
      <c r="B816" s="204"/>
      <c r="C816" s="204"/>
      <c r="D816" s="204"/>
      <c r="E816" s="204"/>
      <c r="F816" s="204"/>
      <c r="G816" s="204"/>
      <c r="H816" s="204"/>
      <c r="I816" s="204"/>
      <c r="J816" s="204"/>
      <c r="K816" s="204"/>
      <c r="L816" s="204"/>
      <c r="M816" s="204"/>
      <c r="N816" s="204"/>
      <c r="O816" s="204"/>
      <c r="P816" s="204"/>
      <c r="Q816" s="204"/>
      <c r="R816" s="204"/>
      <c r="S816" s="204"/>
      <c r="T816" s="204"/>
      <c r="U816" s="204"/>
      <c r="V816" s="204"/>
      <c r="W816" s="204"/>
      <c r="X816" s="204"/>
      <c r="Y816" s="204"/>
      <c r="Z816" s="204"/>
      <c r="AA816" s="204"/>
      <c r="AB816" s="204"/>
      <c r="AC816" s="204"/>
      <c r="AD816" s="204"/>
      <c r="AE816" s="204"/>
      <c r="AF816" s="204"/>
      <c r="AG816" s="204"/>
      <c r="AH816" s="204"/>
      <c r="AI816" s="204"/>
      <c r="AJ816" s="204"/>
      <c r="AK816" s="204"/>
      <c r="AL816" s="204"/>
      <c r="AM816" s="204"/>
      <c r="AN816" s="204"/>
      <c r="AO816" s="204"/>
      <c r="AP816" s="204"/>
      <c r="AQ816" s="204"/>
      <c r="AR816" s="204"/>
      <c r="AS816" s="204"/>
      <c r="AT816" s="204"/>
      <c r="AU816" s="204"/>
      <c r="AV816" s="204"/>
      <c r="AW816" s="204"/>
      <c r="AX816" s="204"/>
      <c r="AY816" s="204"/>
      <c r="AZ816" s="204"/>
      <c r="BA816" s="204"/>
      <c r="BB816" s="204"/>
      <c r="BC816" s="204"/>
      <c r="BD816" s="204"/>
      <c r="BE816" s="204"/>
      <c r="BF816" s="204"/>
      <c r="BG816" s="204"/>
      <c r="BH816" s="204"/>
      <c r="BI816" s="204"/>
      <c r="BJ816" s="204"/>
      <c r="BK816" s="204"/>
      <c r="BL816" s="204"/>
      <c r="BM816" s="204"/>
      <c r="BN816" s="204"/>
      <c r="BO816" s="204"/>
      <c r="BP816" s="204"/>
      <c r="BQ816" s="204"/>
      <c r="BR816" s="204"/>
      <c r="BS816" s="204"/>
      <c r="BT816" s="204"/>
      <c r="BU816" s="204"/>
      <c r="BV816" s="204"/>
      <c r="BW816" s="204"/>
      <c r="BX816" s="204"/>
      <c r="BY816" s="204"/>
      <c r="BZ816" s="204"/>
      <c r="CA816" s="204"/>
      <c r="CB816" s="204"/>
      <c r="CC816" s="204"/>
      <c r="CD816" s="204"/>
      <c r="CE816" s="204"/>
      <c r="CF816" s="204"/>
      <c r="CG816" s="204"/>
      <c r="CH816" s="204"/>
      <c r="CI816" s="204"/>
      <c r="CJ816" s="204"/>
      <c r="CK816" s="204"/>
      <c r="CL816" s="204"/>
      <c r="CM816" s="204"/>
      <c r="CN816" s="204"/>
      <c r="CO816" s="204"/>
      <c r="CP816" s="204"/>
      <c r="CQ816" s="204"/>
      <c r="CR816" s="204"/>
      <c r="CS816" s="204"/>
      <c r="CT816" s="204"/>
      <c r="CU816" s="204"/>
      <c r="CV816" s="204"/>
      <c r="CW816" s="204"/>
      <c r="CX816" s="204"/>
      <c r="CY816" s="204"/>
      <c r="CZ816" s="204"/>
      <c r="DA816" s="204"/>
      <c r="DB816" s="204"/>
      <c r="DC816" s="204"/>
      <c r="DD816" s="204"/>
      <c r="DE816" s="204"/>
      <c r="DF816" s="204"/>
      <c r="DG816" s="204"/>
      <c r="DH816" s="204"/>
      <c r="DI816" s="204"/>
      <c r="DJ816" s="204"/>
      <c r="DK816" s="204"/>
      <c r="DL816" s="204"/>
      <c r="DM816" s="204"/>
      <c r="DN816" s="204"/>
      <c r="DO816" s="204"/>
      <c r="DP816" s="204"/>
      <c r="DQ816" s="204"/>
      <c r="DR816" s="204"/>
      <c r="DS816" s="204"/>
      <c r="DT816" s="204"/>
      <c r="DU816" s="204"/>
      <c r="DV816" s="204"/>
      <c r="DW816" s="204"/>
      <c r="DX816" s="204"/>
      <c r="DY816" s="204"/>
      <c r="DZ816" s="204"/>
      <c r="EA816" s="204"/>
      <c r="EB816" s="204"/>
      <c r="EC816" s="204"/>
      <c r="ED816" s="204"/>
      <c r="EE816" s="204"/>
      <c r="EF816" s="204"/>
      <c r="EG816" s="204"/>
      <c r="EH816" s="204"/>
      <c r="EI816" s="204"/>
      <c r="EJ816" s="204"/>
      <c r="EK816" s="204"/>
      <c r="EL816" s="204"/>
      <c r="EM816" s="204"/>
      <c r="EN816" s="204"/>
      <c r="EO816" s="204"/>
      <c r="EP816" s="160"/>
      <c r="EQ816" s="160"/>
      <c r="ER816" s="160"/>
      <c r="ES816" s="160"/>
      <c r="ET816" s="160"/>
      <c r="EU816" s="160"/>
      <c r="EV816" s="160"/>
      <c r="EW816" s="160"/>
      <c r="EX816" s="160"/>
      <c r="EY816" s="160"/>
      <c r="EZ816" s="160"/>
      <c r="FA816" s="160"/>
      <c r="FB816" s="160"/>
      <c r="FC816" s="160"/>
      <c r="FD816" s="160"/>
      <c r="FE816" s="160"/>
      <c r="FF816" s="160"/>
      <c r="FG816" s="160"/>
      <c r="FH816" s="160"/>
      <c r="FI816" s="160"/>
      <c r="FJ816" s="160"/>
      <c r="FK816" s="160"/>
      <c r="FL816" s="160"/>
      <c r="FM816" s="160"/>
      <c r="FN816" s="160"/>
      <c r="FO816" s="160"/>
      <c r="FP816" s="160"/>
      <c r="FQ816" s="160"/>
      <c r="FR816" s="160"/>
      <c r="FS816" s="160"/>
      <c r="FT816" s="160"/>
      <c r="FU816" s="160"/>
      <c r="FV816" s="160"/>
      <c r="FW816" s="160"/>
      <c r="FX816" s="160"/>
      <c r="FY816" s="160"/>
      <c r="FZ816" s="160"/>
      <c r="GA816" s="160"/>
      <c r="GB816" s="160"/>
      <c r="GC816" s="160"/>
      <c r="GD816" s="160"/>
      <c r="GE816" s="160"/>
      <c r="GF816" s="160"/>
      <c r="GG816" s="160"/>
      <c r="GH816" s="160"/>
      <c r="GI816" s="160"/>
      <c r="GJ816" s="160"/>
      <c r="GK816" s="160"/>
      <c r="GL816" s="160"/>
      <c r="GM816" s="160"/>
      <c r="GN816" s="160"/>
      <c r="GO816" s="160"/>
      <c r="GP816" s="160"/>
      <c r="GQ816" s="160"/>
      <c r="GR816" s="160"/>
      <c r="GS816" s="160"/>
      <c r="GT816" s="160"/>
      <c r="GU816" s="160"/>
      <c r="GV816" s="160"/>
      <c r="GW816" s="160"/>
      <c r="GX816" s="160"/>
      <c r="GY816" s="160"/>
      <c r="GZ816" s="160"/>
      <c r="HA816" s="160"/>
      <c r="HB816" s="160"/>
      <c r="HC816" s="160"/>
      <c r="HD816" s="160"/>
      <c r="HE816" s="160"/>
      <c r="HF816" s="160"/>
      <c r="HG816" s="160"/>
      <c r="HH816" s="160"/>
      <c r="HI816" s="160"/>
      <c r="HJ816" s="160"/>
      <c r="HK816" s="160"/>
      <c r="HL816" s="160"/>
      <c r="HM816" s="160"/>
      <c r="HN816" s="157"/>
      <c r="HO816" s="160"/>
      <c r="HP816" s="160"/>
      <c r="HQ816" s="160"/>
    </row>
    <row r="817" spans="1:225">
      <c r="A817" s="160"/>
      <c r="B817" s="204"/>
      <c r="C817" s="204"/>
      <c r="D817" s="204"/>
      <c r="E817" s="204"/>
      <c r="F817" s="204"/>
      <c r="G817" s="204"/>
      <c r="H817" s="204"/>
      <c r="I817" s="204"/>
      <c r="J817" s="204"/>
      <c r="K817" s="204"/>
      <c r="L817" s="204"/>
      <c r="M817" s="204"/>
      <c r="N817" s="204"/>
      <c r="O817" s="204"/>
      <c r="P817" s="204"/>
      <c r="Q817" s="204"/>
      <c r="R817" s="204"/>
      <c r="S817" s="204"/>
      <c r="T817" s="204"/>
      <c r="U817" s="204"/>
      <c r="V817" s="204"/>
      <c r="W817" s="204"/>
      <c r="X817" s="204"/>
      <c r="Y817" s="204"/>
      <c r="Z817" s="204"/>
      <c r="AA817" s="204"/>
      <c r="AB817" s="204"/>
      <c r="AC817" s="204"/>
      <c r="AD817" s="204"/>
      <c r="AE817" s="204"/>
      <c r="AF817" s="204"/>
      <c r="AG817" s="204"/>
      <c r="AH817" s="204"/>
      <c r="AI817" s="204"/>
      <c r="AJ817" s="204"/>
      <c r="AK817" s="204"/>
      <c r="AL817" s="204"/>
      <c r="AM817" s="204"/>
      <c r="AN817" s="204"/>
      <c r="AO817" s="204"/>
      <c r="AP817" s="204"/>
      <c r="AQ817" s="204"/>
      <c r="AR817" s="204"/>
      <c r="AS817" s="204"/>
      <c r="AT817" s="204"/>
      <c r="AU817" s="204"/>
      <c r="AV817" s="204"/>
      <c r="AW817" s="204"/>
      <c r="AX817" s="204"/>
      <c r="AY817" s="204"/>
      <c r="AZ817" s="204"/>
      <c r="BA817" s="204"/>
      <c r="BB817" s="204"/>
      <c r="BC817" s="204"/>
      <c r="BD817" s="204"/>
      <c r="BE817" s="204"/>
      <c r="BF817" s="204"/>
      <c r="BG817" s="204"/>
      <c r="BH817" s="204"/>
      <c r="BI817" s="204"/>
      <c r="BJ817" s="204"/>
      <c r="BK817" s="204"/>
      <c r="BL817" s="204"/>
      <c r="BM817" s="204"/>
      <c r="BN817" s="204"/>
      <c r="BO817" s="204"/>
      <c r="BP817" s="204"/>
      <c r="BQ817" s="204"/>
      <c r="BR817" s="204"/>
      <c r="BS817" s="204"/>
      <c r="BT817" s="204"/>
      <c r="BU817" s="204"/>
      <c r="BV817" s="204"/>
      <c r="BW817" s="204"/>
      <c r="BX817" s="204"/>
      <c r="BY817" s="204"/>
      <c r="BZ817" s="204"/>
      <c r="CA817" s="204"/>
      <c r="CB817" s="204"/>
      <c r="CC817" s="204"/>
      <c r="CD817" s="204"/>
      <c r="CE817" s="204"/>
      <c r="CF817" s="204"/>
      <c r="CG817" s="204"/>
      <c r="CH817" s="204"/>
      <c r="CI817" s="204"/>
      <c r="CJ817" s="204"/>
      <c r="CK817" s="204"/>
      <c r="CL817" s="204"/>
      <c r="CM817" s="204"/>
      <c r="CN817" s="204"/>
      <c r="CO817" s="204"/>
      <c r="CP817" s="204"/>
      <c r="CQ817" s="204"/>
      <c r="CR817" s="204"/>
      <c r="CS817" s="204"/>
      <c r="CT817" s="204"/>
      <c r="CU817" s="204"/>
      <c r="CV817" s="204"/>
      <c r="CW817" s="204"/>
      <c r="CX817" s="204"/>
      <c r="CY817" s="204"/>
      <c r="CZ817" s="204"/>
      <c r="DA817" s="204"/>
      <c r="DB817" s="204"/>
      <c r="DC817" s="204"/>
      <c r="DD817" s="204"/>
      <c r="DE817" s="204"/>
      <c r="DF817" s="204"/>
      <c r="DG817" s="204"/>
      <c r="DH817" s="204"/>
      <c r="DI817" s="204"/>
      <c r="DJ817" s="204"/>
      <c r="DK817" s="204"/>
      <c r="DL817" s="204"/>
      <c r="DM817" s="204"/>
      <c r="DN817" s="204"/>
      <c r="DO817" s="204"/>
      <c r="DP817" s="204"/>
      <c r="DQ817" s="204"/>
      <c r="DR817" s="204"/>
      <c r="DS817" s="204"/>
      <c r="DT817" s="204"/>
      <c r="DU817" s="204"/>
      <c r="DV817" s="204"/>
      <c r="DW817" s="204"/>
      <c r="DX817" s="204"/>
      <c r="DY817" s="204"/>
      <c r="DZ817" s="204"/>
      <c r="EA817" s="204"/>
      <c r="EB817" s="204"/>
      <c r="EC817" s="204"/>
      <c r="ED817" s="204"/>
      <c r="EE817" s="204"/>
      <c r="EF817" s="204"/>
      <c r="EG817" s="204"/>
      <c r="EH817" s="204"/>
      <c r="EI817" s="204"/>
      <c r="EJ817" s="204"/>
      <c r="EK817" s="204"/>
      <c r="EL817" s="204"/>
      <c r="EM817" s="204"/>
      <c r="EN817" s="204"/>
      <c r="EO817" s="204"/>
      <c r="EP817" s="160"/>
      <c r="EQ817" s="160"/>
      <c r="ER817" s="160"/>
      <c r="ES817" s="160"/>
      <c r="ET817" s="160"/>
      <c r="EU817" s="160"/>
      <c r="EV817" s="160"/>
      <c r="EW817" s="160"/>
      <c r="EX817" s="160"/>
      <c r="EY817" s="160"/>
      <c r="EZ817" s="160"/>
      <c r="FA817" s="160"/>
      <c r="FB817" s="160"/>
      <c r="FC817" s="160"/>
      <c r="FD817" s="160"/>
      <c r="FE817" s="160"/>
      <c r="FF817" s="160"/>
      <c r="FG817" s="160"/>
      <c r="FH817" s="160"/>
      <c r="FI817" s="160"/>
      <c r="FJ817" s="160"/>
      <c r="FK817" s="160"/>
      <c r="FL817" s="160"/>
      <c r="FM817" s="160"/>
      <c r="FN817" s="160"/>
      <c r="FO817" s="160"/>
      <c r="FP817" s="160"/>
      <c r="FQ817" s="160"/>
      <c r="FR817" s="160"/>
      <c r="FS817" s="160"/>
      <c r="FT817" s="160"/>
      <c r="FU817" s="160"/>
      <c r="FV817" s="160"/>
      <c r="FW817" s="160"/>
      <c r="FX817" s="160"/>
      <c r="FY817" s="160"/>
      <c r="FZ817" s="160"/>
      <c r="GA817" s="160"/>
      <c r="GB817" s="160"/>
      <c r="GC817" s="160"/>
      <c r="GD817" s="160"/>
      <c r="GE817" s="160"/>
      <c r="GF817" s="160"/>
      <c r="GG817" s="160"/>
      <c r="GH817" s="160"/>
      <c r="GI817" s="160"/>
      <c r="GJ817" s="160"/>
      <c r="GK817" s="160"/>
      <c r="GL817" s="160"/>
      <c r="GM817" s="160"/>
      <c r="GN817" s="160"/>
      <c r="GO817" s="160"/>
      <c r="GP817" s="160"/>
      <c r="GQ817" s="160"/>
      <c r="GR817" s="160"/>
      <c r="GS817" s="160"/>
      <c r="GT817" s="160"/>
      <c r="GU817" s="160"/>
      <c r="GV817" s="160"/>
      <c r="GW817" s="160"/>
      <c r="GX817" s="160"/>
      <c r="GY817" s="160"/>
      <c r="GZ817" s="160"/>
      <c r="HA817" s="160"/>
      <c r="HB817" s="160"/>
      <c r="HC817" s="160"/>
      <c r="HD817" s="160"/>
      <c r="HE817" s="160"/>
      <c r="HF817" s="160"/>
      <c r="HG817" s="160"/>
      <c r="HH817" s="160"/>
      <c r="HI817" s="160"/>
      <c r="HJ817" s="160"/>
      <c r="HK817" s="160"/>
      <c r="HL817" s="160"/>
      <c r="HM817" s="160"/>
      <c r="HN817" s="157"/>
      <c r="HO817" s="160"/>
      <c r="HP817" s="160"/>
      <c r="HQ817" s="160"/>
    </row>
    <row r="818" spans="1:225">
      <c r="A818" s="156"/>
      <c r="B818" s="204"/>
      <c r="C818" s="204"/>
      <c r="D818" s="204"/>
      <c r="E818" s="204"/>
      <c r="F818" s="204"/>
      <c r="G818" s="204"/>
      <c r="H818" s="204"/>
      <c r="I818" s="204"/>
      <c r="J818" s="204"/>
      <c r="K818" s="204"/>
      <c r="L818" s="204"/>
      <c r="M818" s="204"/>
      <c r="N818" s="204"/>
      <c r="O818" s="204"/>
      <c r="P818" s="204"/>
      <c r="Q818" s="204"/>
      <c r="R818" s="204"/>
      <c r="S818" s="204"/>
      <c r="T818" s="204"/>
      <c r="U818" s="204"/>
      <c r="V818" s="204"/>
      <c r="W818" s="204"/>
      <c r="X818" s="204"/>
      <c r="Y818" s="204"/>
      <c r="Z818" s="204"/>
      <c r="AA818" s="204"/>
      <c r="AB818" s="204"/>
      <c r="AC818" s="204"/>
      <c r="AD818" s="204"/>
      <c r="AE818" s="204"/>
      <c r="AF818" s="204"/>
      <c r="AG818" s="204"/>
      <c r="AH818" s="204"/>
      <c r="AI818" s="204"/>
      <c r="AJ818" s="204"/>
      <c r="AK818" s="204"/>
      <c r="AL818" s="204"/>
      <c r="AM818" s="204"/>
      <c r="AN818" s="204"/>
      <c r="AO818" s="204"/>
      <c r="AP818" s="204"/>
      <c r="AQ818" s="204"/>
      <c r="AR818" s="204"/>
      <c r="AS818" s="204"/>
      <c r="AT818" s="204"/>
      <c r="AU818" s="204"/>
      <c r="AV818" s="204"/>
      <c r="AW818" s="204"/>
      <c r="AX818" s="204"/>
      <c r="AY818" s="204"/>
      <c r="AZ818" s="204"/>
      <c r="BA818" s="204"/>
      <c r="BB818" s="204"/>
      <c r="BC818" s="204"/>
      <c r="BD818" s="204"/>
      <c r="BE818" s="204"/>
      <c r="BF818" s="204"/>
      <c r="BG818" s="204"/>
      <c r="BH818" s="204"/>
      <c r="BI818" s="204"/>
      <c r="BJ818" s="204"/>
      <c r="BK818" s="204"/>
      <c r="BL818" s="204"/>
      <c r="BM818" s="204"/>
      <c r="BN818" s="204"/>
      <c r="BO818" s="204"/>
      <c r="BP818" s="204"/>
      <c r="BQ818" s="204"/>
      <c r="BR818" s="204"/>
      <c r="BS818" s="204"/>
      <c r="BT818" s="204"/>
      <c r="BU818" s="204"/>
      <c r="BV818" s="204"/>
      <c r="BW818" s="204"/>
      <c r="BX818" s="204"/>
      <c r="BY818" s="204"/>
      <c r="BZ818" s="204"/>
      <c r="CA818" s="204"/>
      <c r="CB818" s="204"/>
      <c r="CC818" s="204"/>
      <c r="CD818" s="204"/>
      <c r="CE818" s="204"/>
      <c r="CF818" s="204"/>
      <c r="CG818" s="204"/>
      <c r="CH818" s="204"/>
      <c r="CI818" s="204"/>
      <c r="CJ818" s="204"/>
      <c r="CK818" s="204"/>
      <c r="CL818" s="204"/>
      <c r="CM818" s="204"/>
      <c r="CN818" s="204"/>
      <c r="CO818" s="204"/>
      <c r="CP818" s="204"/>
      <c r="CQ818" s="204"/>
      <c r="CR818" s="204"/>
      <c r="CS818" s="204"/>
      <c r="CT818" s="204"/>
      <c r="CU818" s="204"/>
      <c r="CV818" s="204"/>
      <c r="CW818" s="204"/>
      <c r="CX818" s="204"/>
      <c r="CY818" s="204"/>
      <c r="CZ818" s="204"/>
      <c r="DA818" s="204"/>
      <c r="DB818" s="204"/>
      <c r="DC818" s="204"/>
      <c r="DD818" s="204"/>
      <c r="DE818" s="204"/>
      <c r="DF818" s="204"/>
      <c r="DG818" s="204"/>
      <c r="DH818" s="204"/>
      <c r="DI818" s="204"/>
      <c r="DJ818" s="204"/>
      <c r="DK818" s="204"/>
      <c r="DL818" s="204"/>
      <c r="DM818" s="204"/>
      <c r="DN818" s="204"/>
      <c r="DO818" s="204"/>
      <c r="DP818" s="204"/>
      <c r="DQ818" s="204"/>
      <c r="DR818" s="204"/>
      <c r="DS818" s="204"/>
      <c r="DT818" s="204"/>
      <c r="DU818" s="204"/>
      <c r="DV818" s="204"/>
      <c r="DW818" s="204"/>
      <c r="DX818" s="204"/>
      <c r="DY818" s="204"/>
      <c r="DZ818" s="204"/>
      <c r="EA818" s="204"/>
      <c r="EB818" s="204"/>
      <c r="EC818" s="204"/>
      <c r="ED818" s="204"/>
      <c r="EE818" s="204"/>
      <c r="EF818" s="204"/>
      <c r="EG818" s="204"/>
      <c r="EH818" s="204"/>
      <c r="EI818" s="204"/>
      <c r="EJ818" s="204"/>
      <c r="EK818" s="204"/>
      <c r="EL818" s="204"/>
      <c r="EM818" s="204"/>
      <c r="EN818" s="204"/>
      <c r="EO818" s="204"/>
      <c r="EP818" s="156"/>
      <c r="EQ818" s="156"/>
      <c r="ER818" s="156"/>
      <c r="ES818" s="156"/>
      <c r="ET818" s="156"/>
      <c r="EU818" s="156"/>
      <c r="EV818" s="156"/>
      <c r="EW818" s="156"/>
      <c r="EX818" s="156"/>
      <c r="EY818" s="156"/>
      <c r="EZ818" s="156"/>
      <c r="FA818" s="156"/>
      <c r="FB818" s="156"/>
      <c r="FC818" s="156"/>
      <c r="FD818" s="156"/>
      <c r="FE818" s="156"/>
      <c r="FF818" s="156"/>
      <c r="FG818" s="156"/>
      <c r="FH818" s="156"/>
      <c r="FI818" s="156"/>
      <c r="FJ818" s="156"/>
      <c r="FK818" s="156"/>
      <c r="FL818" s="156"/>
      <c r="FM818" s="156"/>
      <c r="FN818" s="156"/>
      <c r="FO818" s="156"/>
      <c r="FP818" s="156"/>
      <c r="FQ818" s="156"/>
      <c r="FR818" s="156"/>
      <c r="FS818" s="156"/>
      <c r="FT818" s="156"/>
      <c r="FU818" s="156"/>
      <c r="FV818" s="156"/>
      <c r="FW818" s="156"/>
      <c r="FX818" s="156"/>
      <c r="FY818" s="156"/>
      <c r="FZ818" s="156"/>
      <c r="GA818" s="156"/>
      <c r="GB818" s="156"/>
      <c r="GC818" s="156"/>
      <c r="GD818" s="156"/>
      <c r="GE818" s="156"/>
      <c r="GF818" s="156"/>
      <c r="GG818" s="156"/>
      <c r="GH818" s="156"/>
      <c r="GI818" s="156"/>
      <c r="GJ818" s="156"/>
      <c r="GK818" s="156"/>
      <c r="GL818" s="156"/>
      <c r="GM818" s="156"/>
      <c r="GN818" s="156"/>
      <c r="GO818" s="156"/>
      <c r="GP818" s="156"/>
      <c r="GQ818" s="156"/>
      <c r="GR818" s="156"/>
      <c r="GS818" s="156"/>
      <c r="GT818" s="156"/>
      <c r="GU818" s="156"/>
      <c r="GV818" s="156"/>
      <c r="GW818" s="156"/>
      <c r="GX818" s="156"/>
      <c r="GY818" s="156"/>
      <c r="GZ818" s="156"/>
      <c r="HA818" s="156"/>
      <c r="HB818" s="156"/>
      <c r="HC818" s="156"/>
      <c r="HD818" s="156"/>
      <c r="HE818" s="156"/>
      <c r="HF818" s="156"/>
      <c r="HG818" s="156"/>
      <c r="HH818" s="156"/>
      <c r="HI818" s="156"/>
      <c r="HJ818" s="156"/>
      <c r="HK818" s="156"/>
      <c r="HL818" s="156"/>
      <c r="HM818" s="156"/>
      <c r="HN818" s="161"/>
      <c r="HO818" s="156"/>
      <c r="HP818" s="156"/>
      <c r="HQ818" s="156"/>
    </row>
    <row r="819" spans="1:225">
      <c r="A819" s="160"/>
      <c r="B819" s="204"/>
      <c r="C819" s="204"/>
      <c r="D819" s="204"/>
      <c r="E819" s="204"/>
      <c r="F819" s="204"/>
      <c r="G819" s="204"/>
      <c r="H819" s="204"/>
      <c r="I819" s="204"/>
      <c r="J819" s="204"/>
      <c r="K819" s="204"/>
      <c r="L819" s="204"/>
      <c r="M819" s="204"/>
      <c r="N819" s="204"/>
      <c r="O819" s="204"/>
      <c r="P819" s="204"/>
      <c r="Q819" s="204"/>
      <c r="R819" s="204"/>
      <c r="S819" s="204"/>
      <c r="T819" s="204"/>
      <c r="U819" s="204"/>
      <c r="V819" s="204"/>
      <c r="W819" s="204"/>
      <c r="X819" s="204"/>
      <c r="Y819" s="204"/>
      <c r="Z819" s="204"/>
      <c r="AA819" s="204"/>
      <c r="AB819" s="204"/>
      <c r="AC819" s="204"/>
      <c r="AD819" s="204"/>
      <c r="AE819" s="204"/>
      <c r="AF819" s="204"/>
      <c r="AG819" s="204"/>
      <c r="AH819" s="204"/>
      <c r="AI819" s="204"/>
      <c r="AJ819" s="204"/>
      <c r="AK819" s="204"/>
      <c r="AL819" s="204"/>
      <c r="AM819" s="204"/>
      <c r="AN819" s="204"/>
      <c r="AO819" s="204"/>
      <c r="AP819" s="204"/>
      <c r="AQ819" s="204"/>
      <c r="AR819" s="204"/>
      <c r="AS819" s="204"/>
      <c r="AT819" s="204"/>
      <c r="AU819" s="204"/>
      <c r="AV819" s="204"/>
      <c r="AW819" s="204"/>
      <c r="AX819" s="204"/>
      <c r="AY819" s="204"/>
      <c r="AZ819" s="204"/>
      <c r="BA819" s="204"/>
      <c r="BB819" s="204"/>
      <c r="BC819" s="204"/>
      <c r="BD819" s="204"/>
      <c r="BE819" s="204"/>
      <c r="BF819" s="204"/>
      <c r="BG819" s="204"/>
      <c r="BH819" s="204"/>
      <c r="BI819" s="204"/>
      <c r="BJ819" s="204"/>
      <c r="BK819" s="204"/>
      <c r="BL819" s="204"/>
      <c r="BM819" s="204"/>
      <c r="BN819" s="204"/>
      <c r="BO819" s="204"/>
      <c r="BP819" s="204"/>
      <c r="BQ819" s="204"/>
      <c r="BR819" s="204"/>
      <c r="BS819" s="204"/>
      <c r="BT819" s="204"/>
      <c r="BU819" s="204"/>
      <c r="BV819" s="204"/>
      <c r="BW819" s="204"/>
      <c r="BX819" s="204"/>
      <c r="BY819" s="204"/>
      <c r="BZ819" s="204"/>
      <c r="CA819" s="204"/>
      <c r="CB819" s="204"/>
      <c r="CC819" s="204"/>
      <c r="CD819" s="204"/>
      <c r="CE819" s="204"/>
      <c r="CF819" s="204"/>
      <c r="CG819" s="204"/>
      <c r="CH819" s="204"/>
      <c r="CI819" s="204"/>
      <c r="CJ819" s="204"/>
      <c r="CK819" s="204"/>
      <c r="CL819" s="204"/>
      <c r="CM819" s="204"/>
      <c r="CN819" s="204"/>
      <c r="CO819" s="204"/>
      <c r="CP819" s="204"/>
      <c r="CQ819" s="204"/>
      <c r="CR819" s="204"/>
      <c r="CS819" s="204"/>
      <c r="CT819" s="204"/>
      <c r="CU819" s="204"/>
      <c r="CV819" s="204"/>
      <c r="CW819" s="204"/>
      <c r="CX819" s="204"/>
      <c r="CY819" s="204"/>
      <c r="CZ819" s="204"/>
      <c r="DA819" s="204"/>
      <c r="DB819" s="204"/>
      <c r="DC819" s="204"/>
      <c r="DD819" s="204"/>
      <c r="DE819" s="204"/>
      <c r="DF819" s="204"/>
      <c r="DG819" s="204"/>
      <c r="DH819" s="204"/>
      <c r="DI819" s="204"/>
      <c r="DJ819" s="204"/>
      <c r="DK819" s="204"/>
      <c r="DL819" s="204"/>
      <c r="DM819" s="204"/>
      <c r="DN819" s="204"/>
      <c r="DO819" s="204"/>
      <c r="DP819" s="204"/>
      <c r="DQ819" s="204"/>
      <c r="DR819" s="204"/>
      <c r="DS819" s="204"/>
      <c r="DT819" s="204"/>
      <c r="DU819" s="204"/>
      <c r="DV819" s="204"/>
      <c r="DW819" s="204"/>
      <c r="DX819" s="204"/>
      <c r="DY819" s="204"/>
      <c r="DZ819" s="204"/>
      <c r="EA819" s="204"/>
      <c r="EB819" s="204"/>
      <c r="EC819" s="204"/>
      <c r="ED819" s="204"/>
      <c r="EE819" s="204"/>
      <c r="EF819" s="204"/>
      <c r="EG819" s="204"/>
      <c r="EH819" s="204"/>
      <c r="EI819" s="204"/>
      <c r="EJ819" s="204"/>
      <c r="EK819" s="204"/>
      <c r="EL819" s="204"/>
      <c r="EM819" s="204"/>
      <c r="EN819" s="204"/>
      <c r="EO819" s="204"/>
      <c r="EP819" s="160"/>
      <c r="EQ819" s="160"/>
      <c r="ER819" s="160"/>
      <c r="ES819" s="160"/>
      <c r="ET819" s="160"/>
      <c r="EU819" s="160"/>
      <c r="EV819" s="160"/>
      <c r="EW819" s="160"/>
      <c r="EX819" s="160"/>
      <c r="EY819" s="160"/>
      <c r="EZ819" s="160"/>
      <c r="FA819" s="160"/>
      <c r="FB819" s="160"/>
      <c r="FC819" s="160"/>
      <c r="FD819" s="160"/>
      <c r="FE819" s="160"/>
      <c r="FF819" s="160"/>
      <c r="FG819" s="160"/>
      <c r="FH819" s="160"/>
      <c r="FI819" s="160"/>
      <c r="FJ819" s="160"/>
      <c r="FK819" s="160"/>
      <c r="FL819" s="160"/>
      <c r="FM819" s="160"/>
      <c r="FN819" s="160"/>
      <c r="FO819" s="160"/>
      <c r="FP819" s="160"/>
      <c r="FQ819" s="160"/>
      <c r="FR819" s="160"/>
      <c r="FS819" s="160"/>
      <c r="FT819" s="160"/>
      <c r="FU819" s="160"/>
      <c r="FV819" s="160"/>
      <c r="FW819" s="160"/>
      <c r="FX819" s="160"/>
      <c r="FY819" s="160"/>
      <c r="FZ819" s="160"/>
      <c r="GA819" s="160"/>
      <c r="GB819" s="160"/>
      <c r="GC819" s="160"/>
      <c r="GD819" s="160"/>
      <c r="GE819" s="160"/>
      <c r="GF819" s="160"/>
      <c r="GG819" s="160"/>
      <c r="GH819" s="160"/>
      <c r="GI819" s="160"/>
      <c r="GJ819" s="160"/>
      <c r="GK819" s="160"/>
      <c r="GL819" s="160"/>
      <c r="GM819" s="160"/>
      <c r="GN819" s="160"/>
      <c r="GO819" s="160"/>
      <c r="GP819" s="160"/>
      <c r="GQ819" s="160"/>
      <c r="GR819" s="160"/>
      <c r="GS819" s="160"/>
      <c r="GT819" s="160"/>
      <c r="GU819" s="160"/>
      <c r="GV819" s="160"/>
      <c r="GW819" s="160"/>
      <c r="GX819" s="160"/>
      <c r="GY819" s="160"/>
      <c r="GZ819" s="160"/>
      <c r="HA819" s="160"/>
      <c r="HB819" s="160"/>
      <c r="HC819" s="160"/>
      <c r="HD819" s="160"/>
      <c r="HE819" s="160"/>
      <c r="HF819" s="160"/>
      <c r="HG819" s="160"/>
      <c r="HH819" s="160"/>
      <c r="HI819" s="160"/>
      <c r="HJ819" s="160"/>
      <c r="HK819" s="160"/>
      <c r="HL819" s="160"/>
      <c r="HM819" s="160"/>
      <c r="HN819" s="157"/>
      <c r="HO819" s="160"/>
      <c r="HP819" s="160"/>
      <c r="HQ819" s="160"/>
    </row>
    <row r="820" spans="1:225">
      <c r="A820" s="160"/>
      <c r="B820" s="204"/>
      <c r="C820" s="204"/>
      <c r="D820" s="204"/>
      <c r="E820" s="204"/>
      <c r="F820" s="204"/>
      <c r="G820" s="204"/>
      <c r="H820" s="204"/>
      <c r="I820" s="204"/>
      <c r="J820" s="204"/>
      <c r="K820" s="204"/>
      <c r="L820" s="204"/>
      <c r="M820" s="204"/>
      <c r="N820" s="204"/>
      <c r="O820" s="204"/>
      <c r="P820" s="204"/>
      <c r="Q820" s="204"/>
      <c r="R820" s="204"/>
      <c r="S820" s="204"/>
      <c r="T820" s="204"/>
      <c r="U820" s="204"/>
      <c r="V820" s="204"/>
      <c r="W820" s="204"/>
      <c r="X820" s="204"/>
      <c r="Y820" s="204"/>
      <c r="Z820" s="204"/>
      <c r="AA820" s="204"/>
      <c r="AB820" s="204"/>
      <c r="AC820" s="204"/>
      <c r="AD820" s="204"/>
      <c r="AE820" s="204"/>
      <c r="AF820" s="204"/>
      <c r="AG820" s="204"/>
      <c r="AH820" s="204"/>
      <c r="AI820" s="204"/>
      <c r="AJ820" s="204"/>
      <c r="AK820" s="204"/>
      <c r="AL820" s="204"/>
      <c r="AM820" s="204"/>
      <c r="AN820" s="204"/>
      <c r="AO820" s="204"/>
      <c r="AP820" s="204"/>
      <c r="AQ820" s="204"/>
      <c r="AR820" s="204"/>
      <c r="AS820" s="204"/>
      <c r="AT820" s="204"/>
      <c r="AU820" s="204"/>
      <c r="AV820" s="204"/>
      <c r="AW820" s="204"/>
      <c r="AX820" s="204"/>
      <c r="AY820" s="204"/>
      <c r="AZ820" s="204"/>
      <c r="BA820" s="204"/>
      <c r="BB820" s="204"/>
      <c r="BC820" s="204"/>
      <c r="BD820" s="204"/>
      <c r="BE820" s="204"/>
      <c r="BF820" s="204"/>
      <c r="BG820" s="204"/>
      <c r="BH820" s="204"/>
      <c r="BI820" s="204"/>
      <c r="BJ820" s="204"/>
      <c r="BK820" s="204"/>
      <c r="BL820" s="204"/>
      <c r="BM820" s="204"/>
      <c r="BN820" s="204"/>
      <c r="BO820" s="204"/>
      <c r="BP820" s="204"/>
      <c r="BQ820" s="204"/>
      <c r="BR820" s="204"/>
      <c r="BS820" s="204"/>
      <c r="BT820" s="204"/>
      <c r="BU820" s="204"/>
      <c r="BV820" s="204"/>
      <c r="BW820" s="204"/>
      <c r="BX820" s="204"/>
      <c r="BY820" s="204"/>
      <c r="BZ820" s="204"/>
      <c r="CA820" s="204"/>
      <c r="CB820" s="204"/>
      <c r="CC820" s="204"/>
      <c r="CD820" s="204"/>
      <c r="CE820" s="204"/>
      <c r="CF820" s="204"/>
      <c r="CG820" s="204"/>
      <c r="CH820" s="204"/>
      <c r="CI820" s="204"/>
      <c r="CJ820" s="204"/>
      <c r="CK820" s="204"/>
      <c r="CL820" s="204"/>
      <c r="CM820" s="204"/>
      <c r="CN820" s="204"/>
      <c r="CO820" s="204"/>
      <c r="CP820" s="204"/>
      <c r="CQ820" s="204"/>
      <c r="CR820" s="204"/>
      <c r="CS820" s="204"/>
      <c r="CT820" s="204"/>
      <c r="CU820" s="204"/>
      <c r="CV820" s="204"/>
      <c r="CW820" s="204"/>
      <c r="CX820" s="204"/>
      <c r="CY820" s="204"/>
      <c r="CZ820" s="204"/>
      <c r="DA820" s="204"/>
      <c r="DB820" s="204"/>
      <c r="DC820" s="204"/>
      <c r="DD820" s="204"/>
      <c r="DE820" s="204"/>
      <c r="DF820" s="204"/>
      <c r="DG820" s="204"/>
      <c r="DH820" s="204"/>
      <c r="DI820" s="204"/>
      <c r="DJ820" s="204"/>
      <c r="DK820" s="204"/>
      <c r="DL820" s="204"/>
      <c r="DM820" s="204"/>
      <c r="DN820" s="204"/>
      <c r="DO820" s="204"/>
      <c r="DP820" s="204"/>
      <c r="DQ820" s="204"/>
      <c r="DR820" s="204"/>
      <c r="DS820" s="204"/>
      <c r="DT820" s="204"/>
      <c r="DU820" s="204"/>
      <c r="DV820" s="204"/>
      <c r="DW820" s="204"/>
      <c r="DX820" s="204"/>
      <c r="DY820" s="204"/>
      <c r="DZ820" s="204"/>
      <c r="EA820" s="204"/>
      <c r="EB820" s="204"/>
      <c r="EC820" s="204"/>
      <c r="ED820" s="204"/>
      <c r="EE820" s="204"/>
      <c r="EF820" s="204"/>
      <c r="EG820" s="204"/>
      <c r="EH820" s="204"/>
      <c r="EI820" s="204"/>
      <c r="EJ820" s="204"/>
      <c r="EK820" s="204"/>
      <c r="EL820" s="204"/>
      <c r="EM820" s="204"/>
      <c r="EN820" s="204"/>
      <c r="EO820" s="204"/>
      <c r="EP820" s="160"/>
      <c r="EQ820" s="160"/>
      <c r="ER820" s="160"/>
      <c r="ES820" s="160"/>
      <c r="ET820" s="160"/>
      <c r="EU820" s="160"/>
      <c r="EV820" s="160"/>
      <c r="EW820" s="160"/>
      <c r="EX820" s="160"/>
      <c r="EY820" s="160"/>
      <c r="EZ820" s="160"/>
      <c r="FA820" s="160"/>
      <c r="FB820" s="160"/>
      <c r="FC820" s="160"/>
      <c r="FD820" s="160"/>
      <c r="FE820" s="160"/>
      <c r="FF820" s="160"/>
      <c r="FG820" s="160"/>
      <c r="FH820" s="160"/>
      <c r="FI820" s="160"/>
      <c r="FJ820" s="160"/>
      <c r="FK820" s="160"/>
      <c r="FL820" s="160"/>
      <c r="FM820" s="160"/>
      <c r="FN820" s="160"/>
      <c r="FO820" s="160"/>
      <c r="FP820" s="160"/>
      <c r="FQ820" s="160"/>
      <c r="FR820" s="160"/>
      <c r="FS820" s="160"/>
      <c r="FT820" s="160"/>
      <c r="FU820" s="160"/>
      <c r="FV820" s="160"/>
      <c r="FW820" s="160"/>
      <c r="FX820" s="160"/>
      <c r="FY820" s="160"/>
      <c r="FZ820" s="160"/>
      <c r="GA820" s="160"/>
      <c r="GB820" s="160"/>
      <c r="GC820" s="160"/>
      <c r="GD820" s="160"/>
      <c r="GE820" s="160"/>
      <c r="GF820" s="160"/>
      <c r="GG820" s="160"/>
      <c r="GH820" s="160"/>
      <c r="GI820" s="160"/>
      <c r="GJ820" s="160"/>
      <c r="GK820" s="160"/>
      <c r="GL820" s="160"/>
      <c r="GM820" s="160"/>
      <c r="GN820" s="160"/>
      <c r="GO820" s="160"/>
      <c r="GP820" s="160"/>
      <c r="GQ820" s="160"/>
      <c r="GR820" s="160"/>
      <c r="GS820" s="160"/>
      <c r="GT820" s="160"/>
      <c r="GU820" s="160"/>
      <c r="GV820" s="160"/>
      <c r="GW820" s="160"/>
      <c r="GX820" s="160"/>
      <c r="GY820" s="160"/>
      <c r="GZ820" s="160"/>
      <c r="HA820" s="160"/>
      <c r="HB820" s="160"/>
      <c r="HC820" s="160"/>
      <c r="HD820" s="160"/>
      <c r="HE820" s="160"/>
      <c r="HF820" s="160"/>
      <c r="HG820" s="160"/>
      <c r="HH820" s="160"/>
      <c r="HI820" s="160"/>
      <c r="HJ820" s="160"/>
      <c r="HK820" s="160"/>
      <c r="HL820" s="160"/>
      <c r="HM820" s="160"/>
      <c r="HN820" s="157"/>
      <c r="HO820" s="160"/>
      <c r="HP820" s="160"/>
      <c r="HQ820" s="160"/>
    </row>
    <row r="821" spans="1:225">
      <c r="A821" s="156"/>
      <c r="B821" s="204"/>
      <c r="C821" s="204"/>
      <c r="D821" s="204"/>
      <c r="E821" s="204"/>
      <c r="F821" s="204"/>
      <c r="G821" s="204"/>
      <c r="H821" s="204"/>
      <c r="I821" s="204"/>
      <c r="J821" s="204"/>
      <c r="K821" s="204"/>
      <c r="L821" s="204"/>
      <c r="M821" s="204"/>
      <c r="N821" s="204"/>
      <c r="O821" s="204"/>
      <c r="P821" s="204"/>
      <c r="Q821" s="204"/>
      <c r="R821" s="204"/>
      <c r="S821" s="204"/>
      <c r="T821" s="204"/>
      <c r="U821" s="204"/>
      <c r="V821" s="204"/>
      <c r="W821" s="204"/>
      <c r="X821" s="204"/>
      <c r="Y821" s="204"/>
      <c r="Z821" s="204"/>
      <c r="AA821" s="204"/>
      <c r="AB821" s="204"/>
      <c r="AC821" s="204"/>
      <c r="AD821" s="204"/>
      <c r="AE821" s="204"/>
      <c r="AF821" s="204"/>
      <c r="AG821" s="204"/>
      <c r="AH821" s="204"/>
      <c r="AI821" s="204"/>
      <c r="AJ821" s="204"/>
      <c r="AK821" s="204"/>
      <c r="AL821" s="204"/>
      <c r="AM821" s="204"/>
      <c r="AN821" s="204"/>
      <c r="AO821" s="204"/>
      <c r="AP821" s="204"/>
      <c r="AQ821" s="204"/>
      <c r="AR821" s="204"/>
      <c r="AS821" s="204"/>
      <c r="AT821" s="204"/>
      <c r="AU821" s="204"/>
      <c r="AV821" s="204"/>
      <c r="AW821" s="204"/>
      <c r="AX821" s="204"/>
      <c r="AY821" s="204"/>
      <c r="AZ821" s="204"/>
      <c r="BA821" s="204"/>
      <c r="BB821" s="204"/>
      <c r="BC821" s="204"/>
      <c r="BD821" s="204"/>
      <c r="BE821" s="204"/>
      <c r="BF821" s="204"/>
      <c r="BG821" s="204"/>
      <c r="BH821" s="204"/>
      <c r="BI821" s="204"/>
      <c r="BJ821" s="204"/>
      <c r="BK821" s="204"/>
      <c r="BL821" s="204"/>
      <c r="BM821" s="204"/>
      <c r="BN821" s="204"/>
      <c r="BO821" s="204"/>
      <c r="BP821" s="204"/>
      <c r="BQ821" s="204"/>
      <c r="BR821" s="204"/>
      <c r="BS821" s="204"/>
      <c r="BT821" s="204"/>
      <c r="BU821" s="204"/>
      <c r="BV821" s="204"/>
      <c r="BW821" s="204"/>
      <c r="BX821" s="204"/>
      <c r="BY821" s="204"/>
      <c r="BZ821" s="204"/>
      <c r="CA821" s="204"/>
      <c r="CB821" s="204"/>
      <c r="CC821" s="204"/>
      <c r="CD821" s="204"/>
      <c r="CE821" s="204"/>
      <c r="CF821" s="204"/>
      <c r="CG821" s="204"/>
      <c r="CH821" s="204"/>
      <c r="CI821" s="204"/>
      <c r="CJ821" s="204"/>
      <c r="CK821" s="204"/>
      <c r="CL821" s="204"/>
      <c r="CM821" s="204"/>
      <c r="CN821" s="204"/>
      <c r="CO821" s="204"/>
      <c r="CP821" s="204"/>
      <c r="CQ821" s="204"/>
      <c r="CR821" s="204"/>
      <c r="CS821" s="204"/>
      <c r="CT821" s="204"/>
      <c r="CU821" s="204"/>
      <c r="CV821" s="204"/>
      <c r="CW821" s="204"/>
      <c r="CX821" s="204"/>
      <c r="CY821" s="204"/>
      <c r="CZ821" s="204"/>
      <c r="DA821" s="204"/>
      <c r="DB821" s="204"/>
      <c r="DC821" s="204"/>
      <c r="DD821" s="204"/>
      <c r="DE821" s="204"/>
      <c r="DF821" s="204"/>
      <c r="DG821" s="204"/>
      <c r="DH821" s="204"/>
      <c r="DI821" s="204"/>
      <c r="DJ821" s="204"/>
      <c r="DK821" s="204"/>
      <c r="DL821" s="204"/>
      <c r="DM821" s="204"/>
      <c r="DN821" s="204"/>
      <c r="DO821" s="204"/>
      <c r="DP821" s="204"/>
      <c r="DQ821" s="204"/>
      <c r="DR821" s="204"/>
      <c r="DS821" s="204"/>
      <c r="DT821" s="204"/>
      <c r="DU821" s="204"/>
      <c r="DV821" s="204"/>
      <c r="DW821" s="204"/>
      <c r="DX821" s="204"/>
      <c r="DY821" s="204"/>
      <c r="DZ821" s="204"/>
      <c r="EA821" s="204"/>
      <c r="EB821" s="204"/>
      <c r="EC821" s="204"/>
      <c r="ED821" s="204"/>
      <c r="EE821" s="204"/>
      <c r="EF821" s="204"/>
      <c r="EG821" s="204"/>
      <c r="EH821" s="204"/>
      <c r="EI821" s="204"/>
      <c r="EJ821" s="204"/>
      <c r="EK821" s="204"/>
      <c r="EL821" s="204"/>
      <c r="EM821" s="204"/>
      <c r="EN821" s="204"/>
      <c r="EO821" s="204"/>
      <c r="EP821" s="156"/>
      <c r="EQ821" s="156"/>
      <c r="ER821" s="156"/>
      <c r="ES821" s="156"/>
      <c r="ET821" s="156"/>
      <c r="EU821" s="156"/>
      <c r="EV821" s="156"/>
      <c r="EW821" s="156"/>
      <c r="EX821" s="156"/>
      <c r="EY821" s="156"/>
      <c r="EZ821" s="156"/>
      <c r="FA821" s="156"/>
      <c r="FB821" s="156"/>
      <c r="FC821" s="156"/>
      <c r="FD821" s="156"/>
      <c r="FE821" s="156"/>
      <c r="FF821" s="156"/>
      <c r="FG821" s="156"/>
      <c r="FH821" s="156"/>
      <c r="FI821" s="156"/>
      <c r="FJ821" s="156"/>
      <c r="FK821" s="156"/>
      <c r="FL821" s="156"/>
      <c r="FM821" s="156"/>
      <c r="FN821" s="156"/>
      <c r="FO821" s="156"/>
      <c r="FP821" s="156"/>
      <c r="FQ821" s="156"/>
      <c r="FR821" s="156"/>
      <c r="FS821" s="156"/>
      <c r="FT821" s="156"/>
      <c r="FU821" s="156"/>
      <c r="FV821" s="156"/>
      <c r="FW821" s="156"/>
      <c r="FX821" s="156"/>
      <c r="FY821" s="156"/>
      <c r="FZ821" s="156"/>
      <c r="GA821" s="156"/>
      <c r="GB821" s="156"/>
      <c r="GC821" s="156"/>
      <c r="GD821" s="156"/>
      <c r="GE821" s="156"/>
      <c r="GF821" s="156"/>
      <c r="GG821" s="156"/>
      <c r="GH821" s="156"/>
      <c r="GI821" s="156"/>
      <c r="GJ821" s="156"/>
      <c r="GK821" s="156"/>
      <c r="GL821" s="156"/>
      <c r="GM821" s="156"/>
      <c r="GN821" s="156"/>
      <c r="GO821" s="156"/>
      <c r="GP821" s="156"/>
      <c r="GQ821" s="156"/>
      <c r="GR821" s="156"/>
      <c r="GS821" s="156"/>
      <c r="GT821" s="156"/>
      <c r="GU821" s="156"/>
      <c r="GV821" s="156"/>
      <c r="GW821" s="156"/>
      <c r="GX821" s="156"/>
      <c r="GY821" s="156"/>
      <c r="GZ821" s="156"/>
      <c r="HA821" s="156"/>
      <c r="HB821" s="156"/>
      <c r="HC821" s="156"/>
      <c r="HD821" s="156"/>
      <c r="HE821" s="156"/>
      <c r="HF821" s="156"/>
      <c r="HG821" s="156"/>
      <c r="HH821" s="156"/>
      <c r="HI821" s="156"/>
      <c r="HJ821" s="156"/>
      <c r="HK821" s="156"/>
      <c r="HL821" s="156"/>
      <c r="HM821" s="156"/>
      <c r="HN821" s="161"/>
      <c r="HO821" s="156"/>
      <c r="HP821" s="156"/>
      <c r="HQ821" s="156"/>
    </row>
    <row r="822" spans="1:225">
      <c r="A822" s="160"/>
      <c r="B822" s="204"/>
      <c r="C822" s="204"/>
      <c r="D822" s="204"/>
      <c r="E822" s="204"/>
      <c r="F822" s="204"/>
      <c r="G822" s="204"/>
      <c r="H822" s="204"/>
      <c r="I822" s="204"/>
      <c r="J822" s="204"/>
      <c r="K822" s="204"/>
      <c r="L822" s="204"/>
      <c r="M822" s="204"/>
      <c r="N822" s="204"/>
      <c r="O822" s="204"/>
      <c r="P822" s="204"/>
      <c r="Q822" s="204"/>
      <c r="R822" s="204"/>
      <c r="S822" s="204"/>
      <c r="T822" s="204"/>
      <c r="U822" s="204"/>
      <c r="V822" s="204"/>
      <c r="W822" s="204"/>
      <c r="X822" s="204"/>
      <c r="Y822" s="204"/>
      <c r="Z822" s="204"/>
      <c r="AA822" s="204"/>
      <c r="AB822" s="204"/>
      <c r="AC822" s="204"/>
      <c r="AD822" s="204"/>
      <c r="AE822" s="204"/>
      <c r="AF822" s="204"/>
      <c r="AG822" s="204"/>
      <c r="AH822" s="204"/>
      <c r="AI822" s="204"/>
      <c r="AJ822" s="204"/>
      <c r="AK822" s="204"/>
      <c r="AL822" s="204"/>
      <c r="AM822" s="204"/>
      <c r="AN822" s="204"/>
      <c r="AO822" s="204"/>
      <c r="AP822" s="204"/>
      <c r="AQ822" s="204"/>
      <c r="AR822" s="204"/>
      <c r="AS822" s="204"/>
      <c r="AT822" s="204"/>
      <c r="AU822" s="204"/>
      <c r="AV822" s="204"/>
      <c r="AW822" s="204"/>
      <c r="AX822" s="204"/>
      <c r="AY822" s="204"/>
      <c r="AZ822" s="204"/>
      <c r="BA822" s="204"/>
      <c r="BB822" s="204"/>
      <c r="BC822" s="204"/>
      <c r="BD822" s="204"/>
      <c r="BE822" s="204"/>
      <c r="BF822" s="204"/>
      <c r="BG822" s="204"/>
      <c r="BH822" s="204"/>
      <c r="BI822" s="204"/>
      <c r="BJ822" s="204"/>
      <c r="BK822" s="204"/>
      <c r="BL822" s="204"/>
      <c r="BM822" s="204"/>
      <c r="BN822" s="204"/>
      <c r="BO822" s="204"/>
      <c r="BP822" s="204"/>
      <c r="BQ822" s="204"/>
      <c r="BR822" s="204"/>
      <c r="BS822" s="204"/>
      <c r="BT822" s="204"/>
      <c r="BU822" s="204"/>
      <c r="BV822" s="204"/>
      <c r="BW822" s="204"/>
      <c r="BX822" s="204"/>
      <c r="BY822" s="204"/>
      <c r="BZ822" s="204"/>
      <c r="CA822" s="204"/>
      <c r="CB822" s="204"/>
      <c r="CC822" s="204"/>
      <c r="CD822" s="204"/>
      <c r="CE822" s="204"/>
      <c r="CF822" s="204"/>
      <c r="CG822" s="204"/>
      <c r="CH822" s="204"/>
      <c r="CI822" s="204"/>
      <c r="CJ822" s="204"/>
      <c r="CK822" s="204"/>
      <c r="CL822" s="204"/>
      <c r="CM822" s="204"/>
      <c r="CN822" s="204"/>
      <c r="CO822" s="204"/>
      <c r="CP822" s="204"/>
      <c r="CQ822" s="204"/>
      <c r="CR822" s="204"/>
      <c r="CS822" s="204"/>
      <c r="CT822" s="204"/>
      <c r="CU822" s="204"/>
      <c r="CV822" s="204"/>
      <c r="CW822" s="204"/>
      <c r="CX822" s="204"/>
      <c r="CY822" s="204"/>
      <c r="CZ822" s="204"/>
      <c r="DA822" s="204"/>
      <c r="DB822" s="204"/>
      <c r="DC822" s="204"/>
      <c r="DD822" s="204"/>
      <c r="DE822" s="204"/>
      <c r="DF822" s="204"/>
      <c r="DG822" s="204"/>
      <c r="DH822" s="204"/>
      <c r="DI822" s="204"/>
      <c r="DJ822" s="204"/>
      <c r="DK822" s="204"/>
      <c r="DL822" s="204"/>
      <c r="DM822" s="204"/>
      <c r="DN822" s="204"/>
      <c r="DO822" s="204"/>
      <c r="DP822" s="204"/>
      <c r="DQ822" s="204"/>
      <c r="DR822" s="204"/>
      <c r="DS822" s="204"/>
      <c r="DT822" s="204"/>
      <c r="DU822" s="204"/>
      <c r="DV822" s="204"/>
      <c r="DW822" s="204"/>
      <c r="DX822" s="204"/>
      <c r="DY822" s="204"/>
      <c r="DZ822" s="204"/>
      <c r="EA822" s="204"/>
      <c r="EB822" s="204"/>
      <c r="EC822" s="204"/>
      <c r="ED822" s="204"/>
      <c r="EE822" s="204"/>
      <c r="EF822" s="204"/>
      <c r="EG822" s="204"/>
      <c r="EH822" s="204"/>
      <c r="EI822" s="204"/>
      <c r="EJ822" s="204"/>
      <c r="EK822" s="204"/>
      <c r="EL822" s="204"/>
      <c r="EM822" s="204"/>
      <c r="EN822" s="204"/>
      <c r="EO822" s="204"/>
      <c r="EP822" s="160"/>
      <c r="EQ822" s="160"/>
      <c r="ER822" s="160"/>
      <c r="ES822" s="160"/>
      <c r="ET822" s="160"/>
      <c r="EU822" s="160"/>
      <c r="EV822" s="160"/>
      <c r="EW822" s="160"/>
      <c r="EX822" s="160"/>
      <c r="EY822" s="160"/>
      <c r="EZ822" s="160"/>
      <c r="FA822" s="160"/>
      <c r="FB822" s="160"/>
      <c r="FC822" s="160"/>
      <c r="FD822" s="160"/>
      <c r="FE822" s="160"/>
      <c r="FF822" s="160"/>
      <c r="FG822" s="160"/>
      <c r="FH822" s="160"/>
      <c r="FI822" s="160"/>
      <c r="FJ822" s="160"/>
      <c r="FK822" s="160"/>
      <c r="FL822" s="160"/>
      <c r="FM822" s="160"/>
      <c r="FN822" s="160"/>
      <c r="FO822" s="160"/>
      <c r="FP822" s="160"/>
      <c r="FQ822" s="160"/>
      <c r="FR822" s="160"/>
      <c r="FS822" s="160"/>
      <c r="FT822" s="160"/>
      <c r="FU822" s="160"/>
      <c r="FV822" s="160"/>
      <c r="FW822" s="160"/>
      <c r="FX822" s="160"/>
      <c r="FY822" s="160"/>
      <c r="FZ822" s="160"/>
      <c r="GA822" s="160"/>
      <c r="GB822" s="160"/>
      <c r="GC822" s="160"/>
      <c r="GD822" s="160"/>
      <c r="GE822" s="160"/>
      <c r="GF822" s="160"/>
      <c r="GG822" s="160"/>
      <c r="GH822" s="160"/>
      <c r="GI822" s="160"/>
      <c r="GJ822" s="160"/>
      <c r="GK822" s="160"/>
      <c r="GL822" s="160"/>
      <c r="GM822" s="160"/>
      <c r="GN822" s="160"/>
      <c r="GO822" s="160"/>
      <c r="GP822" s="160"/>
      <c r="GQ822" s="160"/>
      <c r="GR822" s="160"/>
      <c r="GS822" s="160"/>
      <c r="GT822" s="160"/>
      <c r="GU822" s="160"/>
      <c r="GV822" s="160"/>
      <c r="GW822" s="160"/>
      <c r="GX822" s="160"/>
      <c r="GY822" s="160"/>
      <c r="GZ822" s="160"/>
      <c r="HA822" s="160"/>
      <c r="HB822" s="160"/>
      <c r="HC822" s="160"/>
      <c r="HD822" s="160"/>
      <c r="HE822" s="160"/>
      <c r="HF822" s="160"/>
      <c r="HG822" s="160"/>
      <c r="HH822" s="160"/>
      <c r="HI822" s="160"/>
      <c r="HJ822" s="160"/>
      <c r="HK822" s="160"/>
      <c r="HL822" s="160"/>
      <c r="HM822" s="160"/>
      <c r="HN822" s="157"/>
      <c r="HO822" s="160"/>
      <c r="HP822" s="160"/>
      <c r="HQ822" s="160"/>
    </row>
    <row r="823" spans="1:225">
      <c r="A823" s="160"/>
      <c r="B823" s="204"/>
      <c r="C823" s="204"/>
      <c r="D823" s="204"/>
      <c r="E823" s="204"/>
      <c r="F823" s="204"/>
      <c r="G823" s="204"/>
      <c r="H823" s="204"/>
      <c r="I823" s="204"/>
      <c r="J823" s="204"/>
      <c r="K823" s="204"/>
      <c r="L823" s="204"/>
      <c r="M823" s="204"/>
      <c r="N823" s="204"/>
      <c r="O823" s="204"/>
      <c r="P823" s="204"/>
      <c r="Q823" s="204"/>
      <c r="R823" s="204"/>
      <c r="S823" s="204"/>
      <c r="T823" s="204"/>
      <c r="U823" s="204"/>
      <c r="V823" s="204"/>
      <c r="W823" s="204"/>
      <c r="X823" s="204"/>
      <c r="Y823" s="204"/>
      <c r="Z823" s="204"/>
      <c r="AA823" s="204"/>
      <c r="AB823" s="204"/>
      <c r="AC823" s="204"/>
      <c r="AD823" s="204"/>
      <c r="AE823" s="204"/>
      <c r="AF823" s="204"/>
      <c r="AG823" s="204"/>
      <c r="AH823" s="204"/>
      <c r="AI823" s="204"/>
      <c r="AJ823" s="204"/>
      <c r="AK823" s="204"/>
      <c r="AL823" s="204"/>
      <c r="AM823" s="204"/>
      <c r="AN823" s="204"/>
      <c r="AO823" s="204"/>
      <c r="AP823" s="204"/>
      <c r="AQ823" s="204"/>
      <c r="AR823" s="204"/>
      <c r="AS823" s="204"/>
      <c r="AT823" s="204"/>
      <c r="AU823" s="204"/>
      <c r="AV823" s="204"/>
      <c r="AW823" s="204"/>
      <c r="AX823" s="204"/>
      <c r="AY823" s="204"/>
      <c r="AZ823" s="204"/>
      <c r="BA823" s="204"/>
      <c r="BB823" s="204"/>
      <c r="BC823" s="204"/>
      <c r="BD823" s="204"/>
      <c r="BE823" s="204"/>
      <c r="BF823" s="204"/>
      <c r="BG823" s="204"/>
      <c r="BH823" s="204"/>
      <c r="BI823" s="204"/>
      <c r="BJ823" s="204"/>
      <c r="BK823" s="204"/>
      <c r="BL823" s="204"/>
      <c r="BM823" s="204"/>
      <c r="BN823" s="204"/>
      <c r="BO823" s="204"/>
      <c r="BP823" s="204"/>
      <c r="BQ823" s="204"/>
      <c r="BR823" s="204"/>
      <c r="BS823" s="204"/>
      <c r="BT823" s="204"/>
      <c r="BU823" s="204"/>
      <c r="BV823" s="204"/>
      <c r="BW823" s="204"/>
      <c r="BX823" s="204"/>
      <c r="BY823" s="204"/>
      <c r="BZ823" s="204"/>
      <c r="CA823" s="204"/>
      <c r="CB823" s="204"/>
      <c r="CC823" s="204"/>
      <c r="CD823" s="204"/>
      <c r="CE823" s="204"/>
      <c r="CF823" s="204"/>
      <c r="CG823" s="204"/>
      <c r="CH823" s="204"/>
      <c r="CI823" s="204"/>
      <c r="CJ823" s="204"/>
      <c r="CK823" s="204"/>
      <c r="CL823" s="204"/>
      <c r="CM823" s="204"/>
      <c r="CN823" s="204"/>
      <c r="CO823" s="204"/>
      <c r="CP823" s="204"/>
      <c r="CQ823" s="204"/>
      <c r="CR823" s="204"/>
      <c r="CS823" s="204"/>
      <c r="CT823" s="204"/>
      <c r="CU823" s="204"/>
      <c r="CV823" s="204"/>
      <c r="CW823" s="204"/>
      <c r="CX823" s="204"/>
      <c r="CY823" s="204"/>
      <c r="CZ823" s="204"/>
      <c r="DA823" s="204"/>
      <c r="DB823" s="204"/>
      <c r="DC823" s="204"/>
      <c r="DD823" s="204"/>
      <c r="DE823" s="204"/>
      <c r="DF823" s="204"/>
      <c r="DG823" s="204"/>
      <c r="DH823" s="204"/>
      <c r="DI823" s="204"/>
      <c r="DJ823" s="204"/>
      <c r="DK823" s="204"/>
      <c r="DL823" s="204"/>
      <c r="DM823" s="204"/>
      <c r="DN823" s="204"/>
      <c r="DO823" s="204"/>
      <c r="DP823" s="204"/>
      <c r="DQ823" s="204"/>
      <c r="DR823" s="204"/>
      <c r="DS823" s="204"/>
      <c r="DT823" s="204"/>
      <c r="DU823" s="204"/>
      <c r="DV823" s="204"/>
      <c r="DW823" s="204"/>
      <c r="DX823" s="204"/>
      <c r="DY823" s="204"/>
      <c r="DZ823" s="204"/>
      <c r="EA823" s="204"/>
      <c r="EB823" s="204"/>
      <c r="EC823" s="204"/>
      <c r="ED823" s="204"/>
      <c r="EE823" s="204"/>
      <c r="EF823" s="204"/>
      <c r="EG823" s="204"/>
      <c r="EH823" s="204"/>
      <c r="EI823" s="204"/>
      <c r="EJ823" s="204"/>
      <c r="EK823" s="204"/>
      <c r="EL823" s="204"/>
      <c r="EM823" s="204"/>
      <c r="EN823" s="204"/>
      <c r="EO823" s="204"/>
      <c r="EP823" s="160"/>
      <c r="EQ823" s="160"/>
      <c r="ER823" s="160"/>
      <c r="ES823" s="160"/>
      <c r="ET823" s="160"/>
      <c r="EU823" s="160"/>
      <c r="EV823" s="160"/>
      <c r="EW823" s="160"/>
      <c r="EX823" s="160"/>
      <c r="EY823" s="160"/>
      <c r="EZ823" s="160"/>
      <c r="FA823" s="160"/>
      <c r="FB823" s="160"/>
      <c r="FC823" s="160"/>
      <c r="FD823" s="160"/>
      <c r="FE823" s="160"/>
      <c r="FF823" s="160"/>
      <c r="FG823" s="160"/>
      <c r="FH823" s="160"/>
      <c r="FI823" s="160"/>
      <c r="FJ823" s="160"/>
      <c r="FK823" s="160"/>
      <c r="FL823" s="160"/>
      <c r="FM823" s="160"/>
      <c r="FN823" s="160"/>
      <c r="FO823" s="160"/>
      <c r="FP823" s="160"/>
      <c r="FQ823" s="160"/>
      <c r="FR823" s="160"/>
      <c r="FS823" s="160"/>
      <c r="FT823" s="160"/>
      <c r="FU823" s="160"/>
      <c r="FV823" s="160"/>
      <c r="FW823" s="160"/>
      <c r="FX823" s="160"/>
      <c r="FY823" s="160"/>
      <c r="FZ823" s="160"/>
      <c r="GA823" s="160"/>
      <c r="GB823" s="160"/>
      <c r="GC823" s="160"/>
      <c r="GD823" s="160"/>
      <c r="GE823" s="160"/>
      <c r="GF823" s="160"/>
      <c r="GG823" s="160"/>
      <c r="GH823" s="160"/>
      <c r="GI823" s="160"/>
      <c r="GJ823" s="160"/>
      <c r="GK823" s="160"/>
      <c r="GL823" s="160"/>
      <c r="GM823" s="160"/>
      <c r="GN823" s="160"/>
      <c r="GO823" s="160"/>
      <c r="GP823" s="160"/>
      <c r="GQ823" s="160"/>
      <c r="GR823" s="160"/>
      <c r="GS823" s="160"/>
      <c r="GT823" s="160"/>
      <c r="GU823" s="160"/>
      <c r="GV823" s="160"/>
      <c r="GW823" s="160"/>
      <c r="GX823" s="160"/>
      <c r="GY823" s="160"/>
      <c r="GZ823" s="160"/>
      <c r="HA823" s="160"/>
      <c r="HB823" s="160"/>
      <c r="HC823" s="160"/>
      <c r="HD823" s="160"/>
      <c r="HE823" s="160"/>
      <c r="HF823" s="160"/>
      <c r="HG823" s="160"/>
      <c r="HH823" s="160"/>
      <c r="HI823" s="160"/>
      <c r="HJ823" s="160"/>
      <c r="HK823" s="160"/>
      <c r="HL823" s="160"/>
      <c r="HM823" s="160"/>
      <c r="HN823" s="157"/>
      <c r="HO823" s="160"/>
      <c r="HP823" s="160"/>
      <c r="HQ823" s="160"/>
    </row>
    <row r="824" spans="1:225">
      <c r="A824" s="156"/>
      <c r="B824" s="204"/>
      <c r="C824" s="204"/>
      <c r="D824" s="204"/>
      <c r="E824" s="204"/>
      <c r="F824" s="204"/>
      <c r="G824" s="204"/>
      <c r="H824" s="204"/>
      <c r="I824" s="204"/>
      <c r="J824" s="204"/>
      <c r="K824" s="204"/>
      <c r="L824" s="204"/>
      <c r="M824" s="204"/>
      <c r="N824" s="204"/>
      <c r="O824" s="204"/>
      <c r="P824" s="204"/>
      <c r="Q824" s="204"/>
      <c r="R824" s="204"/>
      <c r="S824" s="204"/>
      <c r="T824" s="204"/>
      <c r="U824" s="204"/>
      <c r="V824" s="204"/>
      <c r="W824" s="204"/>
      <c r="X824" s="204"/>
      <c r="Y824" s="204"/>
      <c r="Z824" s="204"/>
      <c r="AA824" s="204"/>
      <c r="AB824" s="204"/>
      <c r="AC824" s="204"/>
      <c r="AD824" s="204"/>
      <c r="AE824" s="204"/>
      <c r="AF824" s="204"/>
      <c r="AG824" s="204"/>
      <c r="AH824" s="204"/>
      <c r="AI824" s="204"/>
      <c r="AJ824" s="204"/>
      <c r="AK824" s="204"/>
      <c r="AL824" s="204"/>
      <c r="AM824" s="204"/>
      <c r="AN824" s="204"/>
      <c r="AO824" s="204"/>
      <c r="AP824" s="204"/>
      <c r="AQ824" s="204"/>
      <c r="AR824" s="204"/>
      <c r="AS824" s="204"/>
      <c r="AT824" s="204"/>
      <c r="AU824" s="204"/>
      <c r="AV824" s="204"/>
      <c r="AW824" s="204"/>
      <c r="AX824" s="204"/>
      <c r="AY824" s="204"/>
      <c r="AZ824" s="204"/>
      <c r="BA824" s="204"/>
      <c r="BB824" s="204"/>
      <c r="BC824" s="204"/>
      <c r="BD824" s="204"/>
      <c r="BE824" s="204"/>
      <c r="BF824" s="204"/>
      <c r="BG824" s="204"/>
      <c r="BH824" s="204"/>
      <c r="BI824" s="204"/>
      <c r="BJ824" s="204"/>
      <c r="BK824" s="204"/>
      <c r="BL824" s="204"/>
      <c r="BM824" s="204"/>
      <c r="BN824" s="204"/>
      <c r="BO824" s="204"/>
      <c r="BP824" s="204"/>
      <c r="BQ824" s="204"/>
      <c r="BR824" s="204"/>
      <c r="BS824" s="204"/>
      <c r="BT824" s="204"/>
      <c r="BU824" s="204"/>
      <c r="BV824" s="204"/>
      <c r="BW824" s="204"/>
      <c r="BX824" s="204"/>
      <c r="BY824" s="204"/>
      <c r="BZ824" s="204"/>
      <c r="CA824" s="204"/>
      <c r="CB824" s="204"/>
      <c r="CC824" s="204"/>
      <c r="CD824" s="204"/>
      <c r="CE824" s="204"/>
      <c r="CF824" s="204"/>
      <c r="CG824" s="204"/>
      <c r="CH824" s="204"/>
      <c r="CI824" s="204"/>
      <c r="CJ824" s="204"/>
      <c r="CK824" s="204"/>
      <c r="CL824" s="204"/>
      <c r="CM824" s="204"/>
      <c r="CN824" s="204"/>
      <c r="CO824" s="204"/>
      <c r="CP824" s="204"/>
      <c r="CQ824" s="204"/>
      <c r="CR824" s="204"/>
      <c r="CS824" s="204"/>
      <c r="CT824" s="204"/>
      <c r="CU824" s="204"/>
      <c r="CV824" s="204"/>
      <c r="CW824" s="204"/>
      <c r="CX824" s="204"/>
      <c r="CY824" s="204"/>
      <c r="CZ824" s="204"/>
      <c r="DA824" s="204"/>
      <c r="DB824" s="204"/>
      <c r="DC824" s="204"/>
      <c r="DD824" s="204"/>
      <c r="DE824" s="204"/>
      <c r="DF824" s="204"/>
      <c r="DG824" s="204"/>
      <c r="DH824" s="204"/>
      <c r="DI824" s="204"/>
      <c r="DJ824" s="204"/>
      <c r="DK824" s="204"/>
      <c r="DL824" s="204"/>
      <c r="DM824" s="204"/>
      <c r="DN824" s="204"/>
      <c r="DO824" s="204"/>
      <c r="DP824" s="204"/>
      <c r="DQ824" s="204"/>
      <c r="DR824" s="204"/>
      <c r="DS824" s="204"/>
      <c r="DT824" s="204"/>
      <c r="DU824" s="204"/>
      <c r="DV824" s="204"/>
      <c r="DW824" s="204"/>
      <c r="DX824" s="204"/>
      <c r="DY824" s="204"/>
      <c r="DZ824" s="204"/>
      <c r="EA824" s="204"/>
      <c r="EB824" s="204"/>
      <c r="EC824" s="204"/>
      <c r="ED824" s="204"/>
      <c r="EE824" s="204"/>
      <c r="EF824" s="204"/>
      <c r="EG824" s="204"/>
      <c r="EH824" s="204"/>
      <c r="EI824" s="204"/>
      <c r="EJ824" s="204"/>
      <c r="EK824" s="204"/>
      <c r="EL824" s="204"/>
      <c r="EM824" s="204"/>
      <c r="EN824" s="204"/>
      <c r="EO824" s="204"/>
      <c r="EP824" s="156"/>
      <c r="EQ824" s="156"/>
      <c r="ER824" s="156"/>
      <c r="ES824" s="156"/>
      <c r="ET824" s="156"/>
      <c r="EU824" s="156"/>
      <c r="EV824" s="156"/>
      <c r="EW824" s="156"/>
      <c r="EX824" s="156"/>
      <c r="EY824" s="156"/>
      <c r="EZ824" s="156"/>
      <c r="FA824" s="156"/>
      <c r="FB824" s="156"/>
      <c r="FC824" s="156"/>
      <c r="FD824" s="156"/>
      <c r="FE824" s="156"/>
      <c r="FF824" s="156"/>
      <c r="FG824" s="156"/>
      <c r="FH824" s="156"/>
      <c r="FI824" s="156"/>
      <c r="FJ824" s="156"/>
      <c r="FK824" s="156"/>
      <c r="FL824" s="156"/>
      <c r="FM824" s="156"/>
      <c r="FN824" s="156"/>
      <c r="FO824" s="156"/>
      <c r="FP824" s="156"/>
      <c r="FQ824" s="156"/>
      <c r="FR824" s="156"/>
      <c r="FS824" s="156"/>
      <c r="FT824" s="156"/>
      <c r="FU824" s="156"/>
      <c r="FV824" s="156"/>
      <c r="FW824" s="156"/>
      <c r="FX824" s="156"/>
      <c r="FY824" s="156"/>
      <c r="FZ824" s="156"/>
      <c r="GA824" s="156"/>
      <c r="GB824" s="156"/>
      <c r="GC824" s="156"/>
      <c r="GD824" s="156"/>
      <c r="GE824" s="156"/>
      <c r="GF824" s="156"/>
      <c r="GG824" s="156"/>
      <c r="GH824" s="156"/>
      <c r="GI824" s="156"/>
      <c r="GJ824" s="156"/>
      <c r="GK824" s="156"/>
      <c r="GL824" s="156"/>
      <c r="GM824" s="156"/>
      <c r="GN824" s="156"/>
      <c r="GO824" s="156"/>
      <c r="GP824" s="156"/>
      <c r="GQ824" s="156"/>
      <c r="GR824" s="156"/>
      <c r="GS824" s="156"/>
      <c r="GT824" s="156"/>
      <c r="GU824" s="156"/>
      <c r="GV824" s="156"/>
      <c r="GW824" s="156"/>
      <c r="GX824" s="156"/>
      <c r="GY824" s="156"/>
      <c r="GZ824" s="156"/>
      <c r="HA824" s="156"/>
      <c r="HB824" s="156"/>
      <c r="HC824" s="156"/>
      <c r="HD824" s="156"/>
      <c r="HE824" s="156"/>
      <c r="HF824" s="156"/>
      <c r="HG824" s="156"/>
      <c r="HH824" s="156"/>
      <c r="HI824" s="156"/>
      <c r="HJ824" s="156"/>
      <c r="HK824" s="156"/>
      <c r="HL824" s="156"/>
      <c r="HM824" s="156"/>
      <c r="HN824" s="161"/>
      <c r="HO824" s="156"/>
      <c r="HP824" s="156"/>
      <c r="HQ824" s="156"/>
    </row>
    <row r="825" spans="1:225">
      <c r="A825" s="160"/>
      <c r="B825" s="204"/>
      <c r="C825" s="204"/>
      <c r="D825" s="204"/>
      <c r="E825" s="204"/>
      <c r="F825" s="204"/>
      <c r="G825" s="204"/>
      <c r="H825" s="204"/>
      <c r="I825" s="204"/>
      <c r="J825" s="204"/>
      <c r="K825" s="204"/>
      <c r="L825" s="204"/>
      <c r="M825" s="204"/>
      <c r="N825" s="204"/>
      <c r="O825" s="204"/>
      <c r="P825" s="204"/>
      <c r="Q825" s="204"/>
      <c r="R825" s="204"/>
      <c r="S825" s="204"/>
      <c r="T825" s="204"/>
      <c r="U825" s="204"/>
      <c r="V825" s="204"/>
      <c r="W825" s="204"/>
      <c r="X825" s="204"/>
      <c r="Y825" s="204"/>
      <c r="Z825" s="204"/>
      <c r="AA825" s="204"/>
      <c r="AB825" s="204"/>
      <c r="AC825" s="204"/>
      <c r="AD825" s="204"/>
      <c r="AE825" s="204"/>
      <c r="AF825" s="204"/>
      <c r="AG825" s="204"/>
      <c r="AH825" s="204"/>
      <c r="AI825" s="204"/>
      <c r="AJ825" s="204"/>
      <c r="AK825" s="204"/>
      <c r="AL825" s="204"/>
      <c r="AM825" s="204"/>
      <c r="AN825" s="204"/>
      <c r="AO825" s="204"/>
      <c r="AP825" s="204"/>
      <c r="AQ825" s="204"/>
      <c r="AR825" s="204"/>
      <c r="AS825" s="204"/>
      <c r="AT825" s="204"/>
      <c r="AU825" s="204"/>
      <c r="AV825" s="204"/>
      <c r="AW825" s="204"/>
      <c r="AX825" s="204"/>
      <c r="AY825" s="204"/>
      <c r="AZ825" s="204"/>
      <c r="BA825" s="204"/>
      <c r="BB825" s="204"/>
      <c r="BC825" s="204"/>
      <c r="BD825" s="204"/>
      <c r="BE825" s="204"/>
      <c r="BF825" s="204"/>
      <c r="BG825" s="204"/>
      <c r="BH825" s="204"/>
      <c r="BI825" s="204"/>
      <c r="BJ825" s="204"/>
      <c r="BK825" s="204"/>
      <c r="BL825" s="204"/>
      <c r="BM825" s="204"/>
      <c r="BN825" s="204"/>
      <c r="BO825" s="204"/>
      <c r="BP825" s="204"/>
      <c r="BQ825" s="204"/>
      <c r="BR825" s="204"/>
      <c r="BS825" s="204"/>
      <c r="BT825" s="204"/>
      <c r="BU825" s="204"/>
      <c r="BV825" s="204"/>
      <c r="BW825" s="204"/>
      <c r="BX825" s="204"/>
      <c r="BY825" s="204"/>
      <c r="BZ825" s="204"/>
      <c r="CA825" s="204"/>
      <c r="CB825" s="204"/>
      <c r="CC825" s="204"/>
      <c r="CD825" s="204"/>
      <c r="CE825" s="204"/>
      <c r="CF825" s="204"/>
      <c r="CG825" s="204"/>
      <c r="CH825" s="204"/>
      <c r="CI825" s="204"/>
      <c r="CJ825" s="204"/>
      <c r="CK825" s="204"/>
      <c r="CL825" s="204"/>
      <c r="CM825" s="204"/>
      <c r="CN825" s="204"/>
      <c r="CO825" s="204"/>
      <c r="CP825" s="204"/>
      <c r="CQ825" s="204"/>
      <c r="CR825" s="204"/>
      <c r="CS825" s="204"/>
      <c r="CT825" s="204"/>
      <c r="CU825" s="204"/>
      <c r="CV825" s="204"/>
      <c r="CW825" s="204"/>
      <c r="CX825" s="204"/>
      <c r="CY825" s="204"/>
      <c r="CZ825" s="204"/>
      <c r="DA825" s="204"/>
      <c r="DB825" s="204"/>
      <c r="DC825" s="204"/>
      <c r="DD825" s="204"/>
      <c r="DE825" s="204"/>
      <c r="DF825" s="204"/>
      <c r="DG825" s="204"/>
      <c r="DH825" s="204"/>
      <c r="DI825" s="204"/>
      <c r="DJ825" s="204"/>
      <c r="DK825" s="204"/>
      <c r="DL825" s="204"/>
      <c r="DM825" s="204"/>
      <c r="DN825" s="204"/>
      <c r="DO825" s="204"/>
      <c r="DP825" s="204"/>
      <c r="DQ825" s="204"/>
      <c r="DR825" s="204"/>
      <c r="DS825" s="204"/>
      <c r="DT825" s="204"/>
      <c r="DU825" s="204"/>
      <c r="DV825" s="204"/>
      <c r="DW825" s="204"/>
      <c r="DX825" s="204"/>
      <c r="DY825" s="204"/>
      <c r="DZ825" s="204"/>
      <c r="EA825" s="204"/>
      <c r="EB825" s="204"/>
      <c r="EC825" s="204"/>
      <c r="ED825" s="204"/>
      <c r="EE825" s="204"/>
      <c r="EF825" s="204"/>
      <c r="EG825" s="204"/>
      <c r="EH825" s="204"/>
      <c r="EI825" s="204"/>
      <c r="EJ825" s="204"/>
      <c r="EK825" s="204"/>
      <c r="EL825" s="204"/>
      <c r="EM825" s="204"/>
      <c r="EN825" s="204"/>
      <c r="EO825" s="204"/>
      <c r="EP825" s="160"/>
      <c r="EQ825" s="160"/>
      <c r="ER825" s="160"/>
      <c r="ES825" s="160"/>
      <c r="ET825" s="160"/>
      <c r="EU825" s="160"/>
      <c r="EV825" s="160"/>
      <c r="EW825" s="160"/>
      <c r="EX825" s="160"/>
      <c r="EY825" s="160"/>
      <c r="EZ825" s="160"/>
      <c r="FA825" s="160"/>
      <c r="FB825" s="160"/>
      <c r="FC825" s="160"/>
      <c r="FD825" s="160"/>
      <c r="FE825" s="160"/>
      <c r="FF825" s="160"/>
      <c r="FG825" s="160"/>
      <c r="FH825" s="160"/>
      <c r="FI825" s="160"/>
      <c r="FJ825" s="160"/>
      <c r="FK825" s="160"/>
      <c r="FL825" s="160"/>
      <c r="FM825" s="160"/>
      <c r="FN825" s="160"/>
      <c r="FO825" s="160"/>
      <c r="FP825" s="160"/>
      <c r="FQ825" s="160"/>
      <c r="FR825" s="160"/>
      <c r="FS825" s="160"/>
      <c r="FT825" s="160"/>
      <c r="FU825" s="160"/>
      <c r="FV825" s="160"/>
      <c r="FW825" s="160"/>
      <c r="FX825" s="160"/>
      <c r="FY825" s="160"/>
      <c r="FZ825" s="160"/>
      <c r="GA825" s="160"/>
      <c r="GB825" s="160"/>
      <c r="GC825" s="160"/>
      <c r="GD825" s="160"/>
      <c r="GE825" s="160"/>
      <c r="GF825" s="160"/>
      <c r="GG825" s="160"/>
      <c r="GH825" s="160"/>
      <c r="GI825" s="160"/>
      <c r="GJ825" s="160"/>
      <c r="GK825" s="160"/>
      <c r="GL825" s="160"/>
      <c r="GM825" s="160"/>
      <c r="GN825" s="160"/>
      <c r="GO825" s="160"/>
      <c r="GP825" s="160"/>
      <c r="GQ825" s="160"/>
      <c r="GR825" s="160"/>
      <c r="GS825" s="160"/>
      <c r="GT825" s="160"/>
      <c r="GU825" s="160"/>
      <c r="GV825" s="160"/>
      <c r="GW825" s="160"/>
      <c r="GX825" s="160"/>
      <c r="GY825" s="160"/>
      <c r="GZ825" s="160"/>
      <c r="HA825" s="160"/>
      <c r="HB825" s="160"/>
      <c r="HC825" s="160"/>
      <c r="HD825" s="160"/>
      <c r="HE825" s="160"/>
      <c r="HF825" s="160"/>
      <c r="HG825" s="160"/>
      <c r="HH825" s="160"/>
      <c r="HI825" s="160"/>
      <c r="HJ825" s="160"/>
      <c r="HK825" s="160"/>
      <c r="HL825" s="160"/>
      <c r="HM825" s="160"/>
      <c r="HN825" s="157"/>
      <c r="HO825" s="160"/>
      <c r="HP825" s="160"/>
      <c r="HQ825" s="160"/>
    </row>
    <row r="826" spans="1:225">
      <c r="A826" s="160"/>
      <c r="B826" s="204"/>
      <c r="C826" s="204"/>
      <c r="D826" s="204"/>
      <c r="E826" s="204"/>
      <c r="F826" s="204"/>
      <c r="G826" s="204"/>
      <c r="H826" s="204"/>
      <c r="I826" s="204"/>
      <c r="J826" s="204"/>
      <c r="K826" s="204"/>
      <c r="L826" s="204"/>
      <c r="M826" s="204"/>
      <c r="N826" s="204"/>
      <c r="O826" s="204"/>
      <c r="P826" s="204"/>
      <c r="Q826" s="204"/>
      <c r="R826" s="204"/>
      <c r="S826" s="204"/>
      <c r="T826" s="204"/>
      <c r="U826" s="204"/>
      <c r="V826" s="204"/>
      <c r="W826" s="204"/>
      <c r="X826" s="204"/>
      <c r="Y826" s="204"/>
      <c r="Z826" s="204"/>
      <c r="AA826" s="204"/>
      <c r="AB826" s="204"/>
      <c r="AC826" s="204"/>
      <c r="AD826" s="204"/>
      <c r="AE826" s="204"/>
      <c r="AF826" s="204"/>
      <c r="AG826" s="204"/>
      <c r="AH826" s="204"/>
      <c r="AI826" s="204"/>
      <c r="AJ826" s="204"/>
      <c r="AK826" s="204"/>
      <c r="AL826" s="204"/>
      <c r="AM826" s="204"/>
      <c r="AN826" s="204"/>
      <c r="AO826" s="204"/>
      <c r="AP826" s="204"/>
      <c r="AQ826" s="204"/>
      <c r="AR826" s="204"/>
      <c r="AS826" s="204"/>
      <c r="AT826" s="204"/>
      <c r="AU826" s="204"/>
      <c r="AV826" s="204"/>
      <c r="AW826" s="204"/>
      <c r="AX826" s="204"/>
      <c r="AY826" s="204"/>
      <c r="AZ826" s="204"/>
      <c r="BA826" s="204"/>
      <c r="BB826" s="204"/>
      <c r="BC826" s="204"/>
      <c r="BD826" s="204"/>
      <c r="BE826" s="204"/>
      <c r="BF826" s="204"/>
      <c r="BG826" s="204"/>
      <c r="BH826" s="204"/>
      <c r="BI826" s="204"/>
      <c r="BJ826" s="204"/>
      <c r="BK826" s="204"/>
      <c r="BL826" s="204"/>
      <c r="BM826" s="204"/>
      <c r="BN826" s="204"/>
      <c r="BO826" s="204"/>
      <c r="BP826" s="204"/>
      <c r="BQ826" s="204"/>
      <c r="BR826" s="204"/>
      <c r="BS826" s="204"/>
      <c r="BT826" s="204"/>
      <c r="BU826" s="204"/>
      <c r="BV826" s="204"/>
      <c r="BW826" s="204"/>
      <c r="BX826" s="204"/>
      <c r="BY826" s="204"/>
      <c r="BZ826" s="204"/>
      <c r="CA826" s="204"/>
      <c r="CB826" s="204"/>
      <c r="CC826" s="204"/>
      <c r="CD826" s="204"/>
      <c r="CE826" s="204"/>
      <c r="CF826" s="204"/>
      <c r="CG826" s="204"/>
      <c r="CH826" s="204"/>
      <c r="CI826" s="204"/>
      <c r="CJ826" s="204"/>
      <c r="CK826" s="204"/>
      <c r="CL826" s="204"/>
      <c r="CM826" s="204"/>
      <c r="CN826" s="204"/>
      <c r="CO826" s="204"/>
      <c r="CP826" s="204"/>
      <c r="CQ826" s="204"/>
      <c r="CR826" s="204"/>
      <c r="CS826" s="204"/>
      <c r="CT826" s="204"/>
      <c r="CU826" s="204"/>
      <c r="CV826" s="204"/>
      <c r="CW826" s="204"/>
      <c r="CX826" s="204"/>
      <c r="CY826" s="204"/>
      <c r="CZ826" s="204"/>
      <c r="DA826" s="204"/>
      <c r="DB826" s="204"/>
      <c r="DC826" s="204"/>
      <c r="DD826" s="204"/>
      <c r="DE826" s="204"/>
      <c r="DF826" s="204"/>
      <c r="DG826" s="204"/>
      <c r="DH826" s="204"/>
      <c r="DI826" s="204"/>
      <c r="DJ826" s="204"/>
      <c r="DK826" s="204"/>
      <c r="DL826" s="204"/>
      <c r="DM826" s="204"/>
      <c r="DN826" s="204"/>
      <c r="DO826" s="204"/>
      <c r="DP826" s="204"/>
      <c r="DQ826" s="204"/>
      <c r="DR826" s="204"/>
      <c r="DS826" s="204"/>
      <c r="DT826" s="204"/>
      <c r="DU826" s="204"/>
      <c r="DV826" s="204"/>
      <c r="DW826" s="204"/>
      <c r="DX826" s="204"/>
      <c r="DY826" s="204"/>
      <c r="DZ826" s="204"/>
      <c r="EA826" s="204"/>
      <c r="EB826" s="204"/>
      <c r="EC826" s="204"/>
      <c r="ED826" s="204"/>
      <c r="EE826" s="204"/>
      <c r="EF826" s="204"/>
      <c r="EG826" s="204"/>
      <c r="EH826" s="204"/>
      <c r="EI826" s="204"/>
      <c r="EJ826" s="204"/>
      <c r="EK826" s="204"/>
      <c r="EL826" s="204"/>
      <c r="EM826" s="204"/>
      <c r="EN826" s="204"/>
      <c r="EO826" s="204"/>
      <c r="EP826" s="160"/>
      <c r="EQ826" s="160"/>
      <c r="ER826" s="160"/>
      <c r="ES826" s="160"/>
      <c r="ET826" s="160"/>
      <c r="EU826" s="160"/>
      <c r="EV826" s="160"/>
      <c r="EW826" s="160"/>
      <c r="EX826" s="160"/>
      <c r="EY826" s="160"/>
      <c r="EZ826" s="160"/>
      <c r="FA826" s="160"/>
      <c r="FB826" s="160"/>
      <c r="FC826" s="160"/>
      <c r="FD826" s="160"/>
      <c r="FE826" s="160"/>
      <c r="FF826" s="160"/>
      <c r="FG826" s="160"/>
      <c r="FH826" s="160"/>
      <c r="FI826" s="160"/>
      <c r="FJ826" s="160"/>
      <c r="FK826" s="160"/>
      <c r="FL826" s="160"/>
      <c r="FM826" s="160"/>
      <c r="FN826" s="160"/>
      <c r="FO826" s="160"/>
      <c r="FP826" s="160"/>
      <c r="FQ826" s="160"/>
      <c r="FR826" s="160"/>
      <c r="FS826" s="160"/>
      <c r="FT826" s="160"/>
      <c r="FU826" s="160"/>
      <c r="FV826" s="160"/>
      <c r="FW826" s="160"/>
      <c r="FX826" s="160"/>
      <c r="FY826" s="160"/>
      <c r="FZ826" s="160"/>
      <c r="GA826" s="160"/>
      <c r="GB826" s="160"/>
      <c r="GC826" s="160"/>
      <c r="GD826" s="160"/>
      <c r="GE826" s="160"/>
      <c r="GF826" s="160"/>
      <c r="GG826" s="160"/>
      <c r="GH826" s="160"/>
      <c r="GI826" s="160"/>
      <c r="GJ826" s="160"/>
      <c r="GK826" s="160"/>
      <c r="GL826" s="160"/>
      <c r="GM826" s="160"/>
      <c r="GN826" s="160"/>
      <c r="GO826" s="160"/>
      <c r="GP826" s="160"/>
      <c r="GQ826" s="160"/>
      <c r="GR826" s="160"/>
      <c r="GS826" s="160"/>
      <c r="GT826" s="160"/>
      <c r="GU826" s="160"/>
      <c r="GV826" s="160"/>
      <c r="GW826" s="160"/>
      <c r="GX826" s="160"/>
      <c r="GY826" s="160"/>
      <c r="GZ826" s="160"/>
      <c r="HA826" s="160"/>
      <c r="HB826" s="160"/>
      <c r="HC826" s="160"/>
      <c r="HD826" s="160"/>
      <c r="HE826" s="160"/>
      <c r="HF826" s="160"/>
      <c r="HG826" s="160"/>
      <c r="HH826" s="160"/>
      <c r="HI826" s="160"/>
      <c r="HJ826" s="160"/>
      <c r="HK826" s="160"/>
      <c r="HL826" s="160"/>
      <c r="HM826" s="160"/>
      <c r="HN826" s="157"/>
      <c r="HO826" s="160"/>
      <c r="HP826" s="160"/>
      <c r="HQ826" s="160"/>
    </row>
    <row r="827" spans="1:225">
      <c r="A827" s="156"/>
      <c r="B827" s="204"/>
      <c r="C827" s="204"/>
      <c r="D827" s="204"/>
      <c r="E827" s="204"/>
      <c r="F827" s="204"/>
      <c r="G827" s="204"/>
      <c r="H827" s="204"/>
      <c r="I827" s="204"/>
      <c r="J827" s="204"/>
      <c r="K827" s="204"/>
      <c r="L827" s="204"/>
      <c r="M827" s="204"/>
      <c r="N827" s="204"/>
      <c r="O827" s="204"/>
      <c r="P827" s="204"/>
      <c r="Q827" s="204"/>
      <c r="R827" s="204"/>
      <c r="S827" s="204"/>
      <c r="T827" s="204"/>
      <c r="U827" s="204"/>
      <c r="V827" s="204"/>
      <c r="W827" s="204"/>
      <c r="X827" s="204"/>
      <c r="Y827" s="204"/>
      <c r="Z827" s="204"/>
      <c r="AA827" s="204"/>
      <c r="AB827" s="204"/>
      <c r="AC827" s="204"/>
      <c r="AD827" s="204"/>
      <c r="AE827" s="204"/>
      <c r="AF827" s="204"/>
      <c r="AG827" s="204"/>
      <c r="AH827" s="204"/>
      <c r="AI827" s="204"/>
      <c r="AJ827" s="204"/>
      <c r="AK827" s="204"/>
      <c r="AL827" s="204"/>
      <c r="AM827" s="204"/>
      <c r="AN827" s="204"/>
      <c r="AO827" s="204"/>
      <c r="AP827" s="204"/>
      <c r="AQ827" s="204"/>
      <c r="AR827" s="204"/>
      <c r="AS827" s="204"/>
      <c r="AT827" s="204"/>
      <c r="AU827" s="204"/>
      <c r="AV827" s="204"/>
      <c r="AW827" s="204"/>
      <c r="AX827" s="204"/>
      <c r="AY827" s="204"/>
      <c r="AZ827" s="204"/>
      <c r="BA827" s="204"/>
      <c r="BB827" s="204"/>
      <c r="BC827" s="204"/>
      <c r="BD827" s="204"/>
      <c r="BE827" s="204"/>
      <c r="BF827" s="204"/>
      <c r="BG827" s="204"/>
      <c r="BH827" s="204"/>
      <c r="BI827" s="204"/>
      <c r="BJ827" s="204"/>
      <c r="BK827" s="204"/>
      <c r="BL827" s="204"/>
      <c r="BM827" s="204"/>
      <c r="BN827" s="204"/>
      <c r="BO827" s="204"/>
      <c r="BP827" s="204"/>
      <c r="BQ827" s="204"/>
      <c r="BR827" s="204"/>
      <c r="BS827" s="204"/>
      <c r="BT827" s="204"/>
      <c r="BU827" s="204"/>
      <c r="BV827" s="204"/>
      <c r="BW827" s="204"/>
      <c r="BX827" s="204"/>
      <c r="BY827" s="204"/>
      <c r="BZ827" s="204"/>
      <c r="CA827" s="204"/>
      <c r="CB827" s="204"/>
      <c r="CC827" s="204"/>
      <c r="CD827" s="204"/>
      <c r="CE827" s="204"/>
      <c r="CF827" s="204"/>
      <c r="CG827" s="204"/>
      <c r="CH827" s="204"/>
      <c r="CI827" s="204"/>
      <c r="CJ827" s="204"/>
      <c r="CK827" s="204"/>
      <c r="CL827" s="204"/>
      <c r="CM827" s="204"/>
      <c r="CN827" s="204"/>
      <c r="CO827" s="204"/>
      <c r="CP827" s="204"/>
      <c r="CQ827" s="204"/>
      <c r="CR827" s="204"/>
      <c r="CS827" s="204"/>
      <c r="CT827" s="204"/>
      <c r="CU827" s="204"/>
      <c r="CV827" s="204"/>
      <c r="CW827" s="204"/>
      <c r="CX827" s="204"/>
      <c r="CY827" s="204"/>
      <c r="CZ827" s="204"/>
      <c r="DA827" s="204"/>
      <c r="DB827" s="204"/>
      <c r="DC827" s="204"/>
      <c r="DD827" s="204"/>
      <c r="DE827" s="204"/>
      <c r="DF827" s="204"/>
      <c r="DG827" s="204"/>
      <c r="DH827" s="204"/>
      <c r="DI827" s="204"/>
      <c r="DJ827" s="204"/>
      <c r="DK827" s="204"/>
      <c r="DL827" s="204"/>
      <c r="DM827" s="204"/>
      <c r="DN827" s="204"/>
      <c r="DO827" s="204"/>
      <c r="DP827" s="204"/>
      <c r="DQ827" s="204"/>
      <c r="DR827" s="204"/>
      <c r="DS827" s="204"/>
      <c r="DT827" s="204"/>
      <c r="DU827" s="204"/>
      <c r="DV827" s="204"/>
      <c r="DW827" s="204"/>
      <c r="DX827" s="204"/>
      <c r="DY827" s="204"/>
      <c r="DZ827" s="204"/>
      <c r="EA827" s="204"/>
      <c r="EB827" s="204"/>
      <c r="EC827" s="204"/>
      <c r="ED827" s="204"/>
      <c r="EE827" s="204"/>
      <c r="EF827" s="204"/>
      <c r="EG827" s="204"/>
      <c r="EH827" s="204"/>
      <c r="EI827" s="204"/>
      <c r="EJ827" s="204"/>
      <c r="EK827" s="204"/>
      <c r="EL827" s="204"/>
      <c r="EM827" s="204"/>
      <c r="EN827" s="204"/>
      <c r="EO827" s="204"/>
      <c r="EP827" s="156"/>
      <c r="EQ827" s="156"/>
      <c r="ER827" s="156"/>
      <c r="ES827" s="156"/>
      <c r="ET827" s="156"/>
      <c r="EU827" s="156"/>
      <c r="EV827" s="156"/>
      <c r="EW827" s="156"/>
      <c r="EX827" s="156"/>
      <c r="EY827" s="156"/>
      <c r="EZ827" s="156"/>
      <c r="FA827" s="156"/>
      <c r="FB827" s="156"/>
      <c r="FC827" s="156"/>
      <c r="FD827" s="156"/>
      <c r="FE827" s="156"/>
      <c r="FF827" s="156"/>
      <c r="FG827" s="156"/>
      <c r="FH827" s="156"/>
      <c r="FI827" s="156"/>
      <c r="FJ827" s="156"/>
      <c r="FK827" s="156"/>
      <c r="FL827" s="156"/>
      <c r="FM827" s="156"/>
      <c r="FN827" s="156"/>
      <c r="FO827" s="156"/>
      <c r="FP827" s="156"/>
      <c r="FQ827" s="156"/>
      <c r="FR827" s="156"/>
      <c r="FS827" s="156"/>
      <c r="FT827" s="156"/>
      <c r="FU827" s="156"/>
      <c r="FV827" s="156"/>
      <c r="FW827" s="156"/>
      <c r="FX827" s="156"/>
      <c r="FY827" s="156"/>
      <c r="FZ827" s="156"/>
      <c r="GA827" s="156"/>
      <c r="GB827" s="156"/>
      <c r="GC827" s="156"/>
      <c r="GD827" s="156"/>
      <c r="GE827" s="156"/>
      <c r="GF827" s="156"/>
      <c r="GG827" s="156"/>
      <c r="GH827" s="156"/>
      <c r="GI827" s="156"/>
      <c r="GJ827" s="156"/>
      <c r="GK827" s="156"/>
      <c r="GL827" s="156"/>
      <c r="GM827" s="156"/>
      <c r="GN827" s="156"/>
      <c r="GO827" s="156"/>
      <c r="GP827" s="156"/>
      <c r="GQ827" s="156"/>
      <c r="GR827" s="156"/>
      <c r="GS827" s="156"/>
      <c r="GT827" s="156"/>
      <c r="GU827" s="156"/>
      <c r="GV827" s="156"/>
      <c r="GW827" s="156"/>
      <c r="GX827" s="156"/>
      <c r="GY827" s="156"/>
      <c r="GZ827" s="156"/>
      <c r="HA827" s="156"/>
      <c r="HB827" s="156"/>
      <c r="HC827" s="156"/>
      <c r="HD827" s="156"/>
      <c r="HE827" s="156"/>
      <c r="HF827" s="156"/>
      <c r="HG827" s="156"/>
      <c r="HH827" s="156"/>
      <c r="HI827" s="156"/>
      <c r="HJ827" s="156"/>
      <c r="HK827" s="156"/>
      <c r="HL827" s="156"/>
      <c r="HM827" s="156"/>
      <c r="HN827" s="161"/>
      <c r="HO827" s="156"/>
      <c r="HP827" s="156"/>
      <c r="HQ827" s="156"/>
    </row>
    <row r="828" spans="1:225">
      <c r="A828" s="160"/>
      <c r="B828" s="204"/>
      <c r="C828" s="204"/>
      <c r="D828" s="204"/>
      <c r="E828" s="204"/>
      <c r="F828" s="204"/>
      <c r="G828" s="204"/>
      <c r="H828" s="204"/>
      <c r="I828" s="204"/>
      <c r="J828" s="204"/>
      <c r="K828" s="204"/>
      <c r="L828" s="204"/>
      <c r="M828" s="204"/>
      <c r="N828" s="204"/>
      <c r="O828" s="204"/>
      <c r="P828" s="204"/>
      <c r="Q828" s="204"/>
      <c r="R828" s="204"/>
      <c r="S828" s="204"/>
      <c r="T828" s="204"/>
      <c r="U828" s="204"/>
      <c r="V828" s="204"/>
      <c r="W828" s="204"/>
      <c r="X828" s="204"/>
      <c r="Y828" s="204"/>
      <c r="Z828" s="204"/>
      <c r="AA828" s="204"/>
      <c r="AB828" s="204"/>
      <c r="AC828" s="204"/>
      <c r="AD828" s="204"/>
      <c r="AE828" s="204"/>
      <c r="AF828" s="204"/>
      <c r="AG828" s="204"/>
      <c r="AH828" s="204"/>
      <c r="AI828" s="204"/>
      <c r="AJ828" s="204"/>
      <c r="AK828" s="204"/>
      <c r="AL828" s="204"/>
      <c r="AM828" s="204"/>
      <c r="AN828" s="204"/>
      <c r="AO828" s="204"/>
      <c r="AP828" s="204"/>
      <c r="AQ828" s="204"/>
      <c r="AR828" s="204"/>
      <c r="AS828" s="204"/>
      <c r="AT828" s="204"/>
      <c r="AU828" s="204"/>
      <c r="AV828" s="204"/>
      <c r="AW828" s="204"/>
      <c r="AX828" s="204"/>
      <c r="AY828" s="204"/>
      <c r="AZ828" s="204"/>
      <c r="BA828" s="204"/>
      <c r="BB828" s="204"/>
      <c r="BC828" s="204"/>
      <c r="BD828" s="204"/>
      <c r="BE828" s="204"/>
      <c r="BF828" s="204"/>
      <c r="BG828" s="204"/>
      <c r="BH828" s="204"/>
      <c r="BI828" s="204"/>
      <c r="BJ828" s="204"/>
      <c r="BK828" s="204"/>
      <c r="BL828" s="204"/>
      <c r="BM828" s="204"/>
      <c r="BN828" s="204"/>
      <c r="BO828" s="204"/>
      <c r="BP828" s="204"/>
      <c r="BQ828" s="204"/>
      <c r="BR828" s="204"/>
      <c r="BS828" s="204"/>
      <c r="BT828" s="204"/>
      <c r="BU828" s="204"/>
      <c r="BV828" s="204"/>
      <c r="BW828" s="204"/>
      <c r="BX828" s="204"/>
      <c r="BY828" s="204"/>
      <c r="BZ828" s="204"/>
      <c r="CA828" s="204"/>
      <c r="CB828" s="204"/>
      <c r="CC828" s="204"/>
      <c r="CD828" s="204"/>
      <c r="CE828" s="204"/>
      <c r="CF828" s="204"/>
      <c r="CG828" s="204"/>
      <c r="CH828" s="204"/>
      <c r="CI828" s="204"/>
      <c r="CJ828" s="204"/>
      <c r="CK828" s="204"/>
      <c r="CL828" s="204"/>
      <c r="CM828" s="204"/>
      <c r="CN828" s="204"/>
      <c r="CO828" s="204"/>
      <c r="CP828" s="204"/>
      <c r="CQ828" s="204"/>
      <c r="CR828" s="204"/>
      <c r="CS828" s="204"/>
      <c r="CT828" s="204"/>
      <c r="CU828" s="204"/>
      <c r="CV828" s="204"/>
      <c r="CW828" s="204"/>
      <c r="CX828" s="204"/>
      <c r="CY828" s="204"/>
      <c r="CZ828" s="204"/>
      <c r="DA828" s="204"/>
      <c r="DB828" s="204"/>
      <c r="DC828" s="204"/>
      <c r="DD828" s="204"/>
      <c r="DE828" s="204"/>
      <c r="DF828" s="204"/>
      <c r="DG828" s="204"/>
      <c r="DH828" s="204"/>
      <c r="DI828" s="204"/>
      <c r="DJ828" s="204"/>
      <c r="DK828" s="204"/>
      <c r="DL828" s="204"/>
      <c r="DM828" s="204"/>
      <c r="DN828" s="204"/>
      <c r="DO828" s="204"/>
      <c r="DP828" s="204"/>
      <c r="DQ828" s="204"/>
      <c r="DR828" s="204"/>
      <c r="DS828" s="204"/>
      <c r="DT828" s="204"/>
      <c r="DU828" s="204"/>
      <c r="DV828" s="204"/>
      <c r="DW828" s="204"/>
      <c r="DX828" s="204"/>
      <c r="DY828" s="204"/>
      <c r="DZ828" s="204"/>
      <c r="EA828" s="204"/>
      <c r="EB828" s="204"/>
      <c r="EC828" s="204"/>
      <c r="ED828" s="204"/>
      <c r="EE828" s="204"/>
      <c r="EF828" s="204"/>
      <c r="EG828" s="204"/>
      <c r="EH828" s="204"/>
      <c r="EI828" s="204"/>
      <c r="EJ828" s="204"/>
      <c r="EK828" s="204"/>
      <c r="EL828" s="204"/>
      <c r="EM828" s="204"/>
      <c r="EN828" s="204"/>
      <c r="EO828" s="204"/>
      <c r="EP828" s="160"/>
      <c r="EQ828" s="160"/>
      <c r="ER828" s="160"/>
      <c r="ES828" s="160"/>
      <c r="ET828" s="160"/>
      <c r="EU828" s="160"/>
      <c r="EV828" s="160"/>
      <c r="EW828" s="160"/>
      <c r="EX828" s="160"/>
      <c r="EY828" s="160"/>
      <c r="EZ828" s="160"/>
      <c r="FA828" s="160"/>
      <c r="FB828" s="160"/>
      <c r="FC828" s="160"/>
      <c r="FD828" s="160"/>
      <c r="FE828" s="160"/>
      <c r="FF828" s="160"/>
      <c r="FG828" s="160"/>
      <c r="FH828" s="160"/>
      <c r="FI828" s="160"/>
      <c r="FJ828" s="160"/>
      <c r="FK828" s="160"/>
      <c r="FL828" s="160"/>
      <c r="FM828" s="160"/>
      <c r="FN828" s="160"/>
      <c r="FO828" s="160"/>
      <c r="FP828" s="160"/>
      <c r="FQ828" s="160"/>
      <c r="FR828" s="160"/>
      <c r="FS828" s="160"/>
      <c r="FT828" s="160"/>
      <c r="FU828" s="160"/>
      <c r="FV828" s="160"/>
      <c r="FW828" s="160"/>
      <c r="FX828" s="160"/>
      <c r="FY828" s="160"/>
      <c r="FZ828" s="160"/>
      <c r="GA828" s="160"/>
      <c r="GB828" s="160"/>
      <c r="GC828" s="160"/>
      <c r="GD828" s="160"/>
      <c r="GE828" s="160"/>
      <c r="GF828" s="160"/>
      <c r="GG828" s="160"/>
      <c r="GH828" s="160"/>
      <c r="GI828" s="160"/>
      <c r="GJ828" s="160"/>
      <c r="GK828" s="160"/>
      <c r="GL828" s="160"/>
      <c r="GM828" s="160"/>
      <c r="GN828" s="160"/>
      <c r="GO828" s="160"/>
      <c r="GP828" s="160"/>
      <c r="GQ828" s="160"/>
      <c r="GR828" s="160"/>
      <c r="GS828" s="160"/>
      <c r="GT828" s="160"/>
      <c r="GU828" s="160"/>
      <c r="GV828" s="160"/>
      <c r="GW828" s="160"/>
      <c r="GX828" s="160"/>
      <c r="GY828" s="160"/>
      <c r="GZ828" s="160"/>
      <c r="HA828" s="160"/>
      <c r="HB828" s="160"/>
      <c r="HC828" s="160"/>
      <c r="HD828" s="160"/>
      <c r="HE828" s="160"/>
      <c r="HF828" s="160"/>
      <c r="HG828" s="160"/>
      <c r="HH828" s="160"/>
      <c r="HI828" s="160"/>
      <c r="HJ828" s="160"/>
      <c r="HK828" s="160"/>
      <c r="HL828" s="160"/>
      <c r="HM828" s="160"/>
      <c r="HN828" s="157"/>
      <c r="HO828" s="160"/>
      <c r="HP828" s="160"/>
      <c r="HQ828" s="160"/>
    </row>
    <row r="829" spans="1:225">
      <c r="A829" s="160"/>
      <c r="B829" s="204"/>
      <c r="C829" s="204"/>
      <c r="D829" s="204"/>
      <c r="E829" s="204"/>
      <c r="F829" s="204"/>
      <c r="G829" s="204"/>
      <c r="H829" s="204"/>
      <c r="I829" s="204"/>
      <c r="J829" s="204"/>
      <c r="K829" s="204"/>
      <c r="L829" s="204"/>
      <c r="M829" s="204"/>
      <c r="N829" s="204"/>
      <c r="O829" s="204"/>
      <c r="P829" s="204"/>
      <c r="Q829" s="204"/>
      <c r="R829" s="204"/>
      <c r="S829" s="204"/>
      <c r="T829" s="204"/>
      <c r="U829" s="204"/>
      <c r="V829" s="204"/>
      <c r="W829" s="204"/>
      <c r="X829" s="204"/>
      <c r="Y829" s="204"/>
      <c r="Z829" s="204"/>
      <c r="AA829" s="204"/>
      <c r="AB829" s="204"/>
      <c r="AC829" s="204"/>
      <c r="AD829" s="204"/>
      <c r="AE829" s="204"/>
      <c r="AF829" s="204"/>
      <c r="AG829" s="204"/>
      <c r="AH829" s="204"/>
      <c r="AI829" s="204"/>
      <c r="AJ829" s="204"/>
      <c r="AK829" s="204"/>
      <c r="AL829" s="204"/>
      <c r="AM829" s="204"/>
      <c r="AN829" s="204"/>
      <c r="AO829" s="204"/>
      <c r="AP829" s="204"/>
      <c r="AQ829" s="204"/>
      <c r="AR829" s="204"/>
      <c r="AS829" s="204"/>
      <c r="AT829" s="204"/>
      <c r="AU829" s="204"/>
      <c r="AV829" s="204"/>
      <c r="AW829" s="204"/>
      <c r="AX829" s="204"/>
      <c r="AY829" s="204"/>
      <c r="AZ829" s="204"/>
      <c r="BA829" s="204"/>
      <c r="BB829" s="204"/>
      <c r="BC829" s="204"/>
      <c r="BD829" s="204"/>
      <c r="BE829" s="204"/>
      <c r="BF829" s="204"/>
      <c r="BG829" s="204"/>
      <c r="BH829" s="204"/>
      <c r="BI829" s="204"/>
      <c r="BJ829" s="204"/>
      <c r="BK829" s="204"/>
      <c r="BL829" s="204"/>
      <c r="BM829" s="204"/>
      <c r="BN829" s="204"/>
      <c r="BO829" s="204"/>
      <c r="BP829" s="204"/>
      <c r="BQ829" s="204"/>
      <c r="BR829" s="204"/>
      <c r="BS829" s="204"/>
      <c r="BT829" s="204"/>
      <c r="BU829" s="204"/>
      <c r="BV829" s="204"/>
      <c r="BW829" s="204"/>
      <c r="BX829" s="204"/>
      <c r="BY829" s="204"/>
      <c r="BZ829" s="204"/>
      <c r="CA829" s="204"/>
      <c r="CB829" s="204"/>
      <c r="CC829" s="204"/>
      <c r="CD829" s="204"/>
      <c r="CE829" s="204"/>
      <c r="CF829" s="204"/>
      <c r="CG829" s="204"/>
      <c r="CH829" s="204"/>
      <c r="CI829" s="204"/>
      <c r="CJ829" s="204"/>
      <c r="CK829" s="204"/>
      <c r="CL829" s="204"/>
      <c r="CM829" s="204"/>
      <c r="CN829" s="204"/>
      <c r="CO829" s="204"/>
      <c r="CP829" s="204"/>
      <c r="CQ829" s="204"/>
      <c r="CR829" s="204"/>
      <c r="CS829" s="204"/>
      <c r="CT829" s="204"/>
      <c r="CU829" s="204"/>
      <c r="CV829" s="204"/>
      <c r="CW829" s="204"/>
      <c r="CX829" s="204"/>
      <c r="CY829" s="204"/>
      <c r="CZ829" s="204"/>
      <c r="DA829" s="204"/>
      <c r="DB829" s="204"/>
      <c r="DC829" s="204"/>
      <c r="DD829" s="204"/>
      <c r="DE829" s="204"/>
      <c r="DF829" s="204"/>
      <c r="DG829" s="204"/>
      <c r="DH829" s="204"/>
      <c r="DI829" s="204"/>
      <c r="DJ829" s="204"/>
      <c r="DK829" s="204"/>
      <c r="DL829" s="204"/>
      <c r="DM829" s="204"/>
      <c r="DN829" s="204"/>
      <c r="DO829" s="204"/>
      <c r="DP829" s="204"/>
      <c r="DQ829" s="204"/>
      <c r="DR829" s="204"/>
      <c r="DS829" s="204"/>
      <c r="DT829" s="204"/>
      <c r="DU829" s="204"/>
      <c r="DV829" s="204"/>
      <c r="DW829" s="204"/>
      <c r="DX829" s="204"/>
      <c r="DY829" s="204"/>
      <c r="DZ829" s="204"/>
      <c r="EA829" s="204"/>
      <c r="EB829" s="204"/>
      <c r="EC829" s="204"/>
      <c r="ED829" s="204"/>
      <c r="EE829" s="204"/>
      <c r="EF829" s="204"/>
      <c r="EG829" s="204"/>
      <c r="EH829" s="204"/>
      <c r="EI829" s="204"/>
      <c r="EJ829" s="204"/>
      <c r="EK829" s="204"/>
      <c r="EL829" s="204"/>
      <c r="EM829" s="204"/>
      <c r="EN829" s="204"/>
      <c r="EO829" s="204"/>
      <c r="EP829" s="160"/>
      <c r="EQ829" s="160"/>
      <c r="ER829" s="160"/>
      <c r="ES829" s="160"/>
      <c r="ET829" s="160"/>
      <c r="EU829" s="160"/>
      <c r="EV829" s="160"/>
      <c r="EW829" s="160"/>
      <c r="EX829" s="160"/>
      <c r="EY829" s="160"/>
      <c r="EZ829" s="160"/>
      <c r="FA829" s="160"/>
      <c r="FB829" s="160"/>
      <c r="FC829" s="160"/>
      <c r="FD829" s="160"/>
      <c r="FE829" s="160"/>
      <c r="FF829" s="160"/>
      <c r="FG829" s="160"/>
      <c r="FH829" s="160"/>
      <c r="FI829" s="160"/>
      <c r="FJ829" s="160"/>
      <c r="FK829" s="160"/>
      <c r="FL829" s="160"/>
      <c r="FM829" s="160"/>
      <c r="FN829" s="160"/>
      <c r="FO829" s="160"/>
      <c r="FP829" s="160"/>
      <c r="FQ829" s="160"/>
      <c r="FR829" s="160"/>
      <c r="FS829" s="160"/>
      <c r="FT829" s="160"/>
      <c r="FU829" s="160"/>
      <c r="FV829" s="160"/>
      <c r="FW829" s="160"/>
      <c r="FX829" s="160"/>
      <c r="FY829" s="160"/>
      <c r="FZ829" s="160"/>
      <c r="GA829" s="160"/>
      <c r="GB829" s="160"/>
      <c r="GC829" s="160"/>
      <c r="GD829" s="160"/>
      <c r="GE829" s="160"/>
      <c r="GF829" s="160"/>
      <c r="GG829" s="160"/>
      <c r="GH829" s="160"/>
      <c r="GI829" s="160"/>
      <c r="GJ829" s="160"/>
      <c r="GK829" s="160"/>
      <c r="GL829" s="160"/>
      <c r="GM829" s="160"/>
      <c r="GN829" s="160"/>
      <c r="GO829" s="160"/>
      <c r="GP829" s="160"/>
      <c r="GQ829" s="160"/>
      <c r="GR829" s="160"/>
      <c r="GS829" s="160"/>
      <c r="GT829" s="160"/>
      <c r="GU829" s="160"/>
      <c r="GV829" s="160"/>
      <c r="GW829" s="160"/>
      <c r="GX829" s="160"/>
      <c r="GY829" s="160"/>
      <c r="GZ829" s="160"/>
      <c r="HA829" s="160"/>
      <c r="HB829" s="160"/>
      <c r="HC829" s="160"/>
      <c r="HD829" s="160"/>
      <c r="HE829" s="160"/>
      <c r="HF829" s="160"/>
      <c r="HG829" s="160"/>
      <c r="HH829" s="160"/>
      <c r="HI829" s="160"/>
      <c r="HJ829" s="160"/>
      <c r="HK829" s="160"/>
      <c r="HL829" s="160"/>
      <c r="HM829" s="160"/>
      <c r="HN829" s="157"/>
      <c r="HO829" s="160"/>
      <c r="HP829" s="160"/>
      <c r="HQ829" s="160"/>
    </row>
    <row r="830" spans="1:225">
      <c r="A830" s="156"/>
      <c r="B830" s="204"/>
      <c r="C830" s="204"/>
      <c r="D830" s="204"/>
      <c r="E830" s="204"/>
      <c r="F830" s="204"/>
      <c r="G830" s="204"/>
      <c r="H830" s="204"/>
      <c r="I830" s="204"/>
      <c r="J830" s="204"/>
      <c r="K830" s="204"/>
      <c r="L830" s="204"/>
      <c r="M830" s="204"/>
      <c r="N830" s="204"/>
      <c r="O830" s="204"/>
      <c r="P830" s="204"/>
      <c r="Q830" s="204"/>
      <c r="R830" s="204"/>
      <c r="S830" s="204"/>
      <c r="T830" s="204"/>
      <c r="U830" s="204"/>
      <c r="V830" s="204"/>
      <c r="W830" s="204"/>
      <c r="X830" s="204"/>
      <c r="Y830" s="204"/>
      <c r="Z830" s="204"/>
      <c r="AA830" s="204"/>
      <c r="AB830" s="204"/>
      <c r="AC830" s="204"/>
      <c r="AD830" s="204"/>
      <c r="AE830" s="204"/>
      <c r="AF830" s="204"/>
      <c r="AG830" s="204"/>
      <c r="AH830" s="204"/>
      <c r="AI830" s="204"/>
      <c r="AJ830" s="204"/>
      <c r="AK830" s="204"/>
      <c r="AL830" s="204"/>
      <c r="AM830" s="204"/>
      <c r="AN830" s="204"/>
      <c r="AO830" s="204"/>
      <c r="AP830" s="204"/>
      <c r="AQ830" s="204"/>
      <c r="AR830" s="204"/>
      <c r="AS830" s="204"/>
      <c r="AT830" s="204"/>
      <c r="AU830" s="204"/>
      <c r="AV830" s="204"/>
      <c r="AW830" s="204"/>
      <c r="AX830" s="204"/>
      <c r="AY830" s="204"/>
      <c r="AZ830" s="204"/>
      <c r="BA830" s="204"/>
      <c r="BB830" s="204"/>
      <c r="BC830" s="204"/>
      <c r="BD830" s="204"/>
      <c r="BE830" s="204"/>
      <c r="BF830" s="204"/>
      <c r="BG830" s="204"/>
      <c r="BH830" s="204"/>
      <c r="BI830" s="204"/>
      <c r="BJ830" s="204"/>
      <c r="BK830" s="204"/>
      <c r="BL830" s="204"/>
      <c r="BM830" s="204"/>
      <c r="BN830" s="204"/>
      <c r="BO830" s="204"/>
      <c r="BP830" s="204"/>
      <c r="BQ830" s="204"/>
      <c r="BR830" s="204"/>
      <c r="BS830" s="204"/>
      <c r="BT830" s="204"/>
      <c r="BU830" s="204"/>
      <c r="BV830" s="204"/>
      <c r="BW830" s="204"/>
      <c r="BX830" s="204"/>
      <c r="BY830" s="204"/>
      <c r="BZ830" s="204"/>
      <c r="CA830" s="204"/>
      <c r="CB830" s="204"/>
      <c r="CC830" s="204"/>
      <c r="CD830" s="204"/>
      <c r="CE830" s="204"/>
      <c r="CF830" s="204"/>
      <c r="CG830" s="204"/>
      <c r="CH830" s="204"/>
      <c r="CI830" s="204"/>
      <c r="CJ830" s="204"/>
      <c r="CK830" s="204"/>
      <c r="CL830" s="204"/>
      <c r="CM830" s="204"/>
      <c r="CN830" s="204"/>
      <c r="CO830" s="204"/>
      <c r="CP830" s="204"/>
      <c r="CQ830" s="204"/>
      <c r="CR830" s="204"/>
      <c r="CS830" s="204"/>
      <c r="CT830" s="204"/>
      <c r="CU830" s="204"/>
      <c r="CV830" s="204"/>
      <c r="CW830" s="204"/>
      <c r="CX830" s="204"/>
      <c r="CY830" s="204"/>
      <c r="CZ830" s="204"/>
      <c r="DA830" s="204"/>
      <c r="DB830" s="204"/>
      <c r="DC830" s="204"/>
      <c r="DD830" s="204"/>
      <c r="DE830" s="204"/>
      <c r="DF830" s="204"/>
      <c r="DG830" s="204"/>
      <c r="DH830" s="204"/>
      <c r="DI830" s="204"/>
      <c r="DJ830" s="204"/>
      <c r="DK830" s="204"/>
      <c r="DL830" s="204"/>
      <c r="DM830" s="204"/>
      <c r="DN830" s="204"/>
      <c r="DO830" s="204"/>
      <c r="DP830" s="204"/>
      <c r="DQ830" s="204"/>
      <c r="DR830" s="204"/>
      <c r="DS830" s="204"/>
      <c r="DT830" s="204"/>
      <c r="DU830" s="204"/>
      <c r="DV830" s="204"/>
      <c r="DW830" s="204"/>
      <c r="DX830" s="204"/>
      <c r="DY830" s="204"/>
      <c r="DZ830" s="204"/>
      <c r="EA830" s="204"/>
      <c r="EB830" s="204"/>
      <c r="EC830" s="204"/>
      <c r="ED830" s="204"/>
      <c r="EE830" s="204"/>
      <c r="EF830" s="204"/>
      <c r="EG830" s="204"/>
      <c r="EH830" s="204"/>
      <c r="EI830" s="204"/>
      <c r="EJ830" s="204"/>
      <c r="EK830" s="204"/>
      <c r="EL830" s="204"/>
      <c r="EM830" s="204"/>
      <c r="EN830" s="204"/>
      <c r="EO830" s="204"/>
      <c r="EP830" s="156"/>
      <c r="EQ830" s="156"/>
      <c r="ER830" s="156"/>
      <c r="ES830" s="156"/>
      <c r="ET830" s="156"/>
      <c r="EU830" s="156"/>
      <c r="EV830" s="156"/>
      <c r="EW830" s="156"/>
      <c r="EX830" s="156"/>
      <c r="EY830" s="156"/>
      <c r="EZ830" s="156"/>
      <c r="FA830" s="156"/>
      <c r="FB830" s="156"/>
      <c r="FC830" s="156"/>
      <c r="FD830" s="156"/>
      <c r="FE830" s="156"/>
      <c r="FF830" s="156"/>
      <c r="FG830" s="156"/>
      <c r="FH830" s="156"/>
      <c r="FI830" s="156"/>
      <c r="FJ830" s="156"/>
      <c r="FK830" s="156"/>
      <c r="FL830" s="156"/>
      <c r="FM830" s="156"/>
      <c r="FN830" s="156"/>
      <c r="FO830" s="156"/>
      <c r="FP830" s="156"/>
      <c r="FQ830" s="156"/>
      <c r="FR830" s="156"/>
      <c r="FS830" s="156"/>
      <c r="FT830" s="156"/>
      <c r="FU830" s="156"/>
      <c r="FV830" s="156"/>
      <c r="FW830" s="156"/>
      <c r="FX830" s="156"/>
      <c r="FY830" s="156"/>
      <c r="FZ830" s="156"/>
      <c r="GA830" s="156"/>
      <c r="GB830" s="156"/>
      <c r="GC830" s="156"/>
      <c r="GD830" s="156"/>
      <c r="GE830" s="156"/>
      <c r="GF830" s="156"/>
      <c r="GG830" s="156"/>
      <c r="GH830" s="156"/>
      <c r="GI830" s="156"/>
      <c r="GJ830" s="156"/>
      <c r="GK830" s="156"/>
      <c r="GL830" s="156"/>
      <c r="GM830" s="156"/>
      <c r="GN830" s="156"/>
      <c r="GO830" s="156"/>
      <c r="GP830" s="156"/>
      <c r="GQ830" s="156"/>
      <c r="GR830" s="156"/>
      <c r="GS830" s="156"/>
      <c r="GT830" s="156"/>
      <c r="GU830" s="156"/>
      <c r="GV830" s="156"/>
      <c r="GW830" s="156"/>
      <c r="GX830" s="156"/>
      <c r="GY830" s="156"/>
      <c r="GZ830" s="156"/>
      <c r="HA830" s="156"/>
      <c r="HB830" s="156"/>
      <c r="HC830" s="156"/>
      <c r="HD830" s="156"/>
      <c r="HE830" s="156"/>
      <c r="HF830" s="156"/>
      <c r="HG830" s="156"/>
      <c r="HH830" s="156"/>
      <c r="HI830" s="156"/>
      <c r="HJ830" s="156"/>
      <c r="HK830" s="156"/>
      <c r="HL830" s="156"/>
      <c r="HM830" s="156"/>
      <c r="HN830" s="161"/>
      <c r="HO830" s="156"/>
      <c r="HP830" s="156"/>
      <c r="HQ830" s="156"/>
    </row>
    <row r="831" spans="1:225">
      <c r="A831" s="160"/>
      <c r="B831" s="204"/>
      <c r="C831" s="204"/>
      <c r="D831" s="204"/>
      <c r="E831" s="204"/>
      <c r="F831" s="204"/>
      <c r="G831" s="204"/>
      <c r="H831" s="204"/>
      <c r="I831" s="204"/>
      <c r="J831" s="204"/>
      <c r="K831" s="204"/>
      <c r="L831" s="204"/>
      <c r="M831" s="204"/>
      <c r="N831" s="204"/>
      <c r="O831" s="204"/>
      <c r="P831" s="204"/>
      <c r="Q831" s="204"/>
      <c r="R831" s="204"/>
      <c r="S831" s="204"/>
      <c r="T831" s="204"/>
      <c r="U831" s="204"/>
      <c r="V831" s="204"/>
      <c r="W831" s="204"/>
      <c r="X831" s="204"/>
      <c r="Y831" s="204"/>
      <c r="Z831" s="204"/>
      <c r="AA831" s="204"/>
      <c r="AB831" s="204"/>
      <c r="AC831" s="204"/>
      <c r="AD831" s="204"/>
      <c r="AE831" s="204"/>
      <c r="AF831" s="204"/>
      <c r="AG831" s="204"/>
      <c r="AH831" s="204"/>
      <c r="AI831" s="204"/>
      <c r="AJ831" s="204"/>
      <c r="AK831" s="204"/>
      <c r="AL831" s="204"/>
      <c r="AM831" s="204"/>
      <c r="AN831" s="204"/>
      <c r="AO831" s="204"/>
      <c r="AP831" s="204"/>
      <c r="AQ831" s="204"/>
      <c r="AR831" s="204"/>
      <c r="AS831" s="204"/>
      <c r="AT831" s="204"/>
      <c r="AU831" s="204"/>
      <c r="AV831" s="204"/>
      <c r="AW831" s="204"/>
      <c r="AX831" s="204"/>
      <c r="AY831" s="204"/>
      <c r="AZ831" s="204"/>
      <c r="BA831" s="204"/>
      <c r="BB831" s="204"/>
      <c r="BC831" s="204"/>
      <c r="BD831" s="204"/>
      <c r="BE831" s="204"/>
      <c r="BF831" s="204"/>
      <c r="BG831" s="204"/>
      <c r="BH831" s="204"/>
      <c r="BI831" s="204"/>
      <c r="BJ831" s="204"/>
      <c r="BK831" s="204"/>
      <c r="BL831" s="204"/>
      <c r="BM831" s="204"/>
      <c r="BN831" s="204"/>
      <c r="BO831" s="204"/>
      <c r="BP831" s="204"/>
      <c r="BQ831" s="204"/>
      <c r="BR831" s="204"/>
      <c r="BS831" s="204"/>
      <c r="BT831" s="204"/>
      <c r="BU831" s="204"/>
      <c r="BV831" s="204"/>
      <c r="BW831" s="204"/>
      <c r="BX831" s="204"/>
      <c r="BY831" s="204"/>
      <c r="BZ831" s="204"/>
      <c r="CA831" s="204"/>
      <c r="CB831" s="204"/>
      <c r="CC831" s="204"/>
      <c r="CD831" s="204"/>
      <c r="CE831" s="204"/>
      <c r="CF831" s="204"/>
      <c r="CG831" s="204"/>
      <c r="CH831" s="204"/>
      <c r="CI831" s="204"/>
      <c r="CJ831" s="204"/>
      <c r="CK831" s="204"/>
      <c r="CL831" s="204"/>
      <c r="CM831" s="204"/>
      <c r="CN831" s="204"/>
      <c r="CO831" s="204"/>
      <c r="CP831" s="204"/>
      <c r="CQ831" s="204"/>
      <c r="CR831" s="204"/>
      <c r="CS831" s="204"/>
      <c r="CT831" s="204"/>
      <c r="CU831" s="204"/>
      <c r="CV831" s="204"/>
      <c r="CW831" s="204"/>
      <c r="CX831" s="204"/>
      <c r="CY831" s="204"/>
      <c r="CZ831" s="204"/>
      <c r="DA831" s="204"/>
      <c r="DB831" s="204"/>
      <c r="DC831" s="204"/>
      <c r="DD831" s="204"/>
      <c r="DE831" s="204"/>
      <c r="DF831" s="204"/>
      <c r="DG831" s="204"/>
      <c r="DH831" s="204"/>
      <c r="DI831" s="204"/>
      <c r="DJ831" s="204"/>
      <c r="DK831" s="204"/>
      <c r="DL831" s="204"/>
      <c r="DM831" s="204"/>
      <c r="DN831" s="204"/>
      <c r="DO831" s="204"/>
      <c r="DP831" s="204"/>
      <c r="DQ831" s="204"/>
      <c r="DR831" s="204"/>
      <c r="DS831" s="204"/>
      <c r="DT831" s="204"/>
      <c r="DU831" s="204"/>
      <c r="DV831" s="204"/>
      <c r="DW831" s="204"/>
      <c r="DX831" s="204"/>
      <c r="DY831" s="204"/>
      <c r="DZ831" s="204"/>
      <c r="EA831" s="204"/>
      <c r="EB831" s="204"/>
      <c r="EC831" s="204"/>
      <c r="ED831" s="204"/>
      <c r="EE831" s="204"/>
      <c r="EF831" s="204"/>
      <c r="EG831" s="204"/>
      <c r="EH831" s="204"/>
      <c r="EI831" s="204"/>
      <c r="EJ831" s="204"/>
      <c r="EK831" s="204"/>
      <c r="EL831" s="204"/>
      <c r="EM831" s="204"/>
      <c r="EN831" s="204"/>
      <c r="EO831" s="204"/>
      <c r="EP831" s="160"/>
      <c r="EQ831" s="160"/>
      <c r="ER831" s="160"/>
      <c r="ES831" s="160"/>
      <c r="ET831" s="160"/>
      <c r="EU831" s="160"/>
      <c r="EV831" s="160"/>
      <c r="EW831" s="160"/>
      <c r="EX831" s="160"/>
      <c r="EY831" s="160"/>
      <c r="EZ831" s="160"/>
      <c r="FA831" s="160"/>
      <c r="FB831" s="160"/>
      <c r="FC831" s="160"/>
      <c r="FD831" s="160"/>
      <c r="FE831" s="160"/>
      <c r="FF831" s="160"/>
      <c r="FG831" s="160"/>
      <c r="FH831" s="160"/>
      <c r="FI831" s="160"/>
      <c r="FJ831" s="160"/>
      <c r="FK831" s="160"/>
      <c r="FL831" s="160"/>
      <c r="FM831" s="160"/>
      <c r="FN831" s="160"/>
      <c r="FO831" s="160"/>
      <c r="FP831" s="160"/>
      <c r="FQ831" s="160"/>
      <c r="FR831" s="160"/>
      <c r="FS831" s="160"/>
      <c r="FT831" s="160"/>
      <c r="FU831" s="160"/>
      <c r="FV831" s="160"/>
      <c r="FW831" s="160"/>
      <c r="FX831" s="160"/>
      <c r="FY831" s="160"/>
      <c r="FZ831" s="160"/>
      <c r="GA831" s="160"/>
      <c r="GB831" s="160"/>
      <c r="GC831" s="160"/>
      <c r="GD831" s="160"/>
      <c r="GE831" s="160"/>
      <c r="GF831" s="160"/>
      <c r="GG831" s="160"/>
      <c r="GH831" s="160"/>
      <c r="GI831" s="160"/>
      <c r="GJ831" s="160"/>
      <c r="GK831" s="160"/>
      <c r="GL831" s="160"/>
      <c r="GM831" s="160"/>
      <c r="GN831" s="160"/>
      <c r="GO831" s="160"/>
      <c r="GP831" s="160"/>
      <c r="GQ831" s="160"/>
      <c r="GR831" s="160"/>
      <c r="GS831" s="160"/>
      <c r="GT831" s="160"/>
      <c r="GU831" s="160"/>
      <c r="GV831" s="160"/>
      <c r="GW831" s="160"/>
      <c r="GX831" s="160"/>
      <c r="GY831" s="160"/>
      <c r="GZ831" s="160"/>
      <c r="HA831" s="160"/>
      <c r="HB831" s="160"/>
      <c r="HC831" s="160"/>
      <c r="HD831" s="160"/>
      <c r="HE831" s="160"/>
      <c r="HF831" s="160"/>
      <c r="HG831" s="160"/>
      <c r="HH831" s="160"/>
      <c r="HI831" s="160"/>
      <c r="HJ831" s="160"/>
      <c r="HK831" s="160"/>
      <c r="HL831" s="160"/>
      <c r="HM831" s="160"/>
      <c r="HN831" s="157"/>
      <c r="HO831" s="160"/>
      <c r="HP831" s="160"/>
      <c r="HQ831" s="160"/>
    </row>
    <row r="832" spans="1:225">
      <c r="A832" s="160"/>
      <c r="B832" s="204"/>
      <c r="C832" s="204"/>
      <c r="D832" s="204"/>
      <c r="E832" s="204"/>
      <c r="F832" s="204"/>
      <c r="G832" s="204"/>
      <c r="H832" s="204"/>
      <c r="I832" s="204"/>
      <c r="J832" s="204"/>
      <c r="K832" s="204"/>
      <c r="L832" s="204"/>
      <c r="M832" s="204"/>
      <c r="N832" s="204"/>
      <c r="O832" s="204"/>
      <c r="P832" s="204"/>
      <c r="Q832" s="204"/>
      <c r="R832" s="204"/>
      <c r="S832" s="204"/>
      <c r="T832" s="204"/>
      <c r="U832" s="204"/>
      <c r="V832" s="204"/>
      <c r="W832" s="204"/>
      <c r="X832" s="204"/>
      <c r="Y832" s="204"/>
      <c r="Z832" s="204"/>
      <c r="AA832" s="204"/>
      <c r="AB832" s="204"/>
      <c r="AC832" s="204"/>
      <c r="AD832" s="204"/>
      <c r="AE832" s="204"/>
      <c r="AF832" s="204"/>
      <c r="AG832" s="204"/>
      <c r="AH832" s="204"/>
      <c r="AI832" s="204"/>
      <c r="AJ832" s="204"/>
      <c r="AK832" s="204"/>
      <c r="AL832" s="204"/>
      <c r="AM832" s="204"/>
      <c r="AN832" s="204"/>
      <c r="AO832" s="204"/>
      <c r="AP832" s="204"/>
      <c r="AQ832" s="204"/>
      <c r="AR832" s="204"/>
      <c r="AS832" s="204"/>
      <c r="AT832" s="204"/>
      <c r="AU832" s="204"/>
      <c r="AV832" s="204"/>
      <c r="AW832" s="204"/>
      <c r="AX832" s="204"/>
      <c r="AY832" s="204"/>
      <c r="AZ832" s="204"/>
      <c r="BA832" s="204"/>
      <c r="BB832" s="204"/>
      <c r="BC832" s="204"/>
      <c r="BD832" s="204"/>
      <c r="BE832" s="204"/>
      <c r="BF832" s="204"/>
      <c r="BG832" s="204"/>
      <c r="BH832" s="204"/>
      <c r="BI832" s="204"/>
      <c r="BJ832" s="204"/>
      <c r="BK832" s="204"/>
      <c r="BL832" s="204"/>
      <c r="BM832" s="204"/>
      <c r="BN832" s="204"/>
      <c r="BO832" s="204"/>
      <c r="BP832" s="204"/>
      <c r="BQ832" s="204"/>
      <c r="BR832" s="204"/>
      <c r="BS832" s="204"/>
      <c r="BT832" s="204"/>
      <c r="BU832" s="204"/>
      <c r="BV832" s="204"/>
      <c r="BW832" s="204"/>
      <c r="BX832" s="204"/>
      <c r="BY832" s="204"/>
      <c r="BZ832" s="204"/>
      <c r="CA832" s="204"/>
      <c r="CB832" s="204"/>
      <c r="CC832" s="204"/>
      <c r="CD832" s="204"/>
      <c r="CE832" s="204"/>
      <c r="CF832" s="204"/>
      <c r="CG832" s="204"/>
      <c r="CH832" s="204"/>
      <c r="CI832" s="204"/>
      <c r="CJ832" s="204"/>
      <c r="CK832" s="204"/>
      <c r="CL832" s="204"/>
      <c r="CM832" s="204"/>
      <c r="CN832" s="204"/>
      <c r="CO832" s="204"/>
      <c r="CP832" s="204"/>
      <c r="CQ832" s="204"/>
      <c r="CR832" s="204"/>
      <c r="CS832" s="204"/>
      <c r="CT832" s="204"/>
      <c r="CU832" s="204"/>
      <c r="CV832" s="204"/>
      <c r="CW832" s="204"/>
      <c r="CX832" s="204"/>
      <c r="CY832" s="204"/>
      <c r="CZ832" s="204"/>
      <c r="DA832" s="204"/>
      <c r="DB832" s="204"/>
      <c r="DC832" s="204"/>
      <c r="DD832" s="204"/>
      <c r="DE832" s="204"/>
      <c r="DF832" s="204"/>
      <c r="DG832" s="204"/>
      <c r="DH832" s="204"/>
      <c r="DI832" s="204"/>
      <c r="DJ832" s="204"/>
      <c r="DK832" s="204"/>
      <c r="DL832" s="204"/>
      <c r="DM832" s="204"/>
      <c r="DN832" s="204"/>
      <c r="DO832" s="204"/>
      <c r="DP832" s="204"/>
      <c r="DQ832" s="204"/>
      <c r="DR832" s="204"/>
      <c r="DS832" s="204"/>
      <c r="DT832" s="204"/>
      <c r="DU832" s="204"/>
      <c r="DV832" s="204"/>
      <c r="DW832" s="204"/>
      <c r="DX832" s="204"/>
      <c r="DY832" s="204"/>
      <c r="DZ832" s="204"/>
      <c r="EA832" s="204"/>
      <c r="EB832" s="204"/>
      <c r="EC832" s="204"/>
      <c r="ED832" s="204"/>
      <c r="EE832" s="204"/>
      <c r="EF832" s="204"/>
      <c r="EG832" s="204"/>
      <c r="EH832" s="204"/>
      <c r="EI832" s="204"/>
      <c r="EJ832" s="204"/>
      <c r="EK832" s="204"/>
      <c r="EL832" s="204"/>
      <c r="EM832" s="204"/>
      <c r="EN832" s="204"/>
      <c r="EO832" s="204"/>
      <c r="EP832" s="160"/>
      <c r="EQ832" s="160"/>
      <c r="ER832" s="160"/>
      <c r="ES832" s="160"/>
      <c r="ET832" s="160"/>
      <c r="EU832" s="160"/>
      <c r="EV832" s="160"/>
      <c r="EW832" s="160"/>
      <c r="EX832" s="160"/>
      <c r="EY832" s="160"/>
      <c r="EZ832" s="160"/>
      <c r="FA832" s="160"/>
      <c r="FB832" s="160"/>
      <c r="FC832" s="160"/>
      <c r="FD832" s="160"/>
      <c r="FE832" s="160"/>
      <c r="FF832" s="160"/>
      <c r="FG832" s="160"/>
      <c r="FH832" s="160"/>
      <c r="FI832" s="160"/>
      <c r="FJ832" s="160"/>
      <c r="FK832" s="160"/>
      <c r="FL832" s="160"/>
      <c r="FM832" s="160"/>
      <c r="FN832" s="160"/>
      <c r="FO832" s="160"/>
      <c r="FP832" s="160"/>
      <c r="FQ832" s="160"/>
      <c r="FR832" s="160"/>
      <c r="FS832" s="160"/>
      <c r="FT832" s="160"/>
      <c r="FU832" s="160"/>
      <c r="FV832" s="160"/>
      <c r="FW832" s="160"/>
      <c r="FX832" s="160"/>
      <c r="FY832" s="160"/>
      <c r="FZ832" s="160"/>
      <c r="GA832" s="160"/>
      <c r="GB832" s="160"/>
      <c r="GC832" s="160"/>
      <c r="GD832" s="160"/>
      <c r="GE832" s="160"/>
      <c r="GF832" s="160"/>
      <c r="GG832" s="160"/>
      <c r="GH832" s="160"/>
      <c r="GI832" s="160"/>
      <c r="GJ832" s="160"/>
      <c r="GK832" s="160"/>
      <c r="GL832" s="160"/>
      <c r="GM832" s="160"/>
      <c r="GN832" s="160"/>
      <c r="GO832" s="160"/>
      <c r="GP832" s="160"/>
      <c r="GQ832" s="160"/>
      <c r="GR832" s="160"/>
      <c r="GS832" s="160"/>
      <c r="GT832" s="160"/>
      <c r="GU832" s="160"/>
      <c r="GV832" s="160"/>
      <c r="GW832" s="160"/>
      <c r="GX832" s="160"/>
      <c r="GY832" s="160"/>
      <c r="GZ832" s="160"/>
      <c r="HA832" s="160"/>
      <c r="HB832" s="160"/>
      <c r="HC832" s="160"/>
      <c r="HD832" s="160"/>
      <c r="HE832" s="160"/>
      <c r="HF832" s="160"/>
      <c r="HG832" s="160"/>
      <c r="HH832" s="160"/>
      <c r="HI832" s="160"/>
      <c r="HJ832" s="160"/>
      <c r="HK832" s="160"/>
      <c r="HL832" s="160"/>
      <c r="HM832" s="160"/>
      <c r="HN832" s="157"/>
      <c r="HO832" s="160"/>
      <c r="HP832" s="160"/>
      <c r="HQ832" s="160"/>
    </row>
    <row r="833" spans="1:225">
      <c r="A833" s="156"/>
      <c r="B833" s="204"/>
      <c r="C833" s="204"/>
      <c r="D833" s="204"/>
      <c r="E833" s="204"/>
      <c r="F833" s="204"/>
      <c r="G833" s="204"/>
      <c r="H833" s="204"/>
      <c r="I833" s="204"/>
      <c r="J833" s="204"/>
      <c r="K833" s="204"/>
      <c r="L833" s="204"/>
      <c r="M833" s="204"/>
      <c r="N833" s="204"/>
      <c r="O833" s="204"/>
      <c r="P833" s="204"/>
      <c r="Q833" s="204"/>
      <c r="R833" s="204"/>
      <c r="S833" s="204"/>
      <c r="T833" s="204"/>
      <c r="U833" s="204"/>
      <c r="V833" s="204"/>
      <c r="W833" s="204"/>
      <c r="X833" s="204"/>
      <c r="Y833" s="204"/>
      <c r="Z833" s="204"/>
      <c r="AA833" s="204"/>
      <c r="AB833" s="204"/>
      <c r="AC833" s="204"/>
      <c r="AD833" s="204"/>
      <c r="AE833" s="204"/>
      <c r="AF833" s="204"/>
      <c r="AG833" s="204"/>
      <c r="AH833" s="204"/>
      <c r="AI833" s="204"/>
      <c r="AJ833" s="204"/>
      <c r="AK833" s="204"/>
      <c r="AL833" s="204"/>
      <c r="AM833" s="204"/>
      <c r="AN833" s="204"/>
      <c r="AO833" s="204"/>
      <c r="AP833" s="204"/>
      <c r="AQ833" s="204"/>
      <c r="AR833" s="204"/>
      <c r="AS833" s="204"/>
      <c r="AT833" s="204"/>
      <c r="AU833" s="204"/>
      <c r="AV833" s="204"/>
      <c r="AW833" s="204"/>
      <c r="AX833" s="204"/>
      <c r="AY833" s="204"/>
      <c r="AZ833" s="204"/>
      <c r="BA833" s="204"/>
      <c r="BB833" s="204"/>
      <c r="BC833" s="204"/>
      <c r="BD833" s="204"/>
      <c r="BE833" s="204"/>
      <c r="BF833" s="204"/>
      <c r="BG833" s="204"/>
      <c r="BH833" s="204"/>
      <c r="BI833" s="204"/>
      <c r="BJ833" s="204"/>
      <c r="BK833" s="204"/>
      <c r="BL833" s="204"/>
      <c r="BM833" s="204"/>
      <c r="BN833" s="204"/>
      <c r="BO833" s="204"/>
      <c r="BP833" s="204"/>
      <c r="BQ833" s="204"/>
      <c r="BR833" s="204"/>
      <c r="BS833" s="204"/>
      <c r="BT833" s="204"/>
      <c r="BU833" s="204"/>
      <c r="BV833" s="204"/>
      <c r="BW833" s="204"/>
      <c r="BX833" s="204"/>
      <c r="BY833" s="204"/>
      <c r="BZ833" s="204"/>
      <c r="CA833" s="204"/>
      <c r="CB833" s="204"/>
      <c r="CC833" s="204"/>
      <c r="CD833" s="204"/>
      <c r="CE833" s="204"/>
      <c r="CF833" s="204"/>
      <c r="CG833" s="204"/>
      <c r="CH833" s="204"/>
      <c r="CI833" s="204"/>
      <c r="CJ833" s="204"/>
      <c r="CK833" s="204"/>
      <c r="CL833" s="204"/>
      <c r="CM833" s="204"/>
      <c r="CN833" s="204"/>
      <c r="CO833" s="204"/>
      <c r="CP833" s="204"/>
      <c r="CQ833" s="204"/>
      <c r="CR833" s="204"/>
      <c r="CS833" s="204"/>
      <c r="CT833" s="204"/>
      <c r="CU833" s="204"/>
      <c r="CV833" s="204"/>
      <c r="CW833" s="204"/>
      <c r="CX833" s="204"/>
      <c r="CY833" s="204"/>
      <c r="CZ833" s="204"/>
      <c r="DA833" s="204"/>
      <c r="DB833" s="204"/>
      <c r="DC833" s="204"/>
      <c r="DD833" s="204"/>
      <c r="DE833" s="204"/>
      <c r="DF833" s="204"/>
      <c r="DG833" s="204"/>
      <c r="DH833" s="204"/>
      <c r="DI833" s="204"/>
      <c r="DJ833" s="204"/>
      <c r="DK833" s="204"/>
      <c r="DL833" s="204"/>
      <c r="DM833" s="204"/>
      <c r="DN833" s="204"/>
      <c r="DO833" s="204"/>
      <c r="DP833" s="204"/>
      <c r="DQ833" s="204"/>
      <c r="DR833" s="204"/>
      <c r="DS833" s="204"/>
      <c r="DT833" s="204"/>
      <c r="DU833" s="204"/>
      <c r="DV833" s="204"/>
      <c r="DW833" s="204"/>
      <c r="DX833" s="204"/>
      <c r="DY833" s="204"/>
      <c r="DZ833" s="204"/>
      <c r="EA833" s="204"/>
      <c r="EB833" s="204"/>
      <c r="EC833" s="204"/>
      <c r="ED833" s="204"/>
      <c r="EE833" s="204"/>
      <c r="EF833" s="204"/>
      <c r="EG833" s="204"/>
      <c r="EH833" s="204"/>
      <c r="EI833" s="204"/>
      <c r="EJ833" s="204"/>
      <c r="EK833" s="204"/>
      <c r="EL833" s="204"/>
      <c r="EM833" s="204"/>
      <c r="EN833" s="204"/>
      <c r="EO833" s="204"/>
      <c r="EP833" s="156"/>
      <c r="EQ833" s="156"/>
      <c r="ER833" s="156"/>
      <c r="ES833" s="156"/>
      <c r="ET833" s="156"/>
      <c r="EU833" s="156"/>
      <c r="EV833" s="156"/>
      <c r="EW833" s="156"/>
      <c r="EX833" s="156"/>
      <c r="EY833" s="156"/>
      <c r="EZ833" s="156"/>
      <c r="FA833" s="156"/>
      <c r="FB833" s="156"/>
      <c r="FC833" s="156"/>
      <c r="FD833" s="156"/>
      <c r="FE833" s="156"/>
      <c r="FF833" s="156"/>
      <c r="FG833" s="156"/>
      <c r="FH833" s="156"/>
      <c r="FI833" s="156"/>
      <c r="FJ833" s="156"/>
      <c r="FK833" s="156"/>
      <c r="FL833" s="156"/>
      <c r="FM833" s="156"/>
      <c r="FN833" s="156"/>
      <c r="FO833" s="156"/>
      <c r="FP833" s="156"/>
      <c r="FQ833" s="156"/>
      <c r="FR833" s="156"/>
      <c r="FS833" s="156"/>
      <c r="FT833" s="156"/>
      <c r="FU833" s="156"/>
      <c r="FV833" s="156"/>
      <c r="FW833" s="156"/>
      <c r="FX833" s="156"/>
      <c r="FY833" s="156"/>
      <c r="FZ833" s="156"/>
      <c r="GA833" s="156"/>
      <c r="GB833" s="156"/>
      <c r="GC833" s="156"/>
      <c r="GD833" s="156"/>
      <c r="GE833" s="156"/>
      <c r="GF833" s="156"/>
      <c r="GG833" s="156"/>
      <c r="GH833" s="156"/>
      <c r="GI833" s="156"/>
      <c r="GJ833" s="156"/>
      <c r="GK833" s="156"/>
      <c r="GL833" s="156"/>
      <c r="GM833" s="156"/>
      <c r="GN833" s="156"/>
      <c r="GO833" s="156"/>
      <c r="GP833" s="156"/>
      <c r="GQ833" s="156"/>
      <c r="GR833" s="156"/>
      <c r="GS833" s="156"/>
      <c r="GT833" s="156"/>
      <c r="GU833" s="156"/>
      <c r="GV833" s="156"/>
      <c r="GW833" s="156"/>
      <c r="GX833" s="156"/>
      <c r="GY833" s="156"/>
      <c r="GZ833" s="156"/>
      <c r="HA833" s="156"/>
      <c r="HB833" s="156"/>
      <c r="HC833" s="156"/>
      <c r="HD833" s="156"/>
      <c r="HE833" s="156"/>
      <c r="HF833" s="156"/>
      <c r="HG833" s="156"/>
      <c r="HH833" s="156"/>
      <c r="HI833" s="156"/>
      <c r="HJ833" s="156"/>
      <c r="HK833" s="156"/>
      <c r="HL833" s="156"/>
      <c r="HM833" s="156"/>
      <c r="HN833" s="161"/>
      <c r="HO833" s="156"/>
      <c r="HP833" s="156"/>
      <c r="HQ833" s="156"/>
    </row>
    <row r="834" spans="1:225">
      <c r="A834" s="160"/>
      <c r="B834" s="204"/>
      <c r="C834" s="204"/>
      <c r="D834" s="204"/>
      <c r="E834" s="204"/>
      <c r="F834" s="204"/>
      <c r="G834" s="204"/>
      <c r="H834" s="204"/>
      <c r="I834" s="204"/>
      <c r="J834" s="204"/>
      <c r="K834" s="204"/>
      <c r="L834" s="204"/>
      <c r="M834" s="204"/>
      <c r="N834" s="204"/>
      <c r="O834" s="204"/>
      <c r="P834" s="204"/>
      <c r="Q834" s="204"/>
      <c r="R834" s="204"/>
      <c r="S834" s="204"/>
      <c r="T834" s="204"/>
      <c r="U834" s="204"/>
      <c r="V834" s="204"/>
      <c r="W834" s="204"/>
      <c r="X834" s="204"/>
      <c r="Y834" s="204"/>
      <c r="Z834" s="204"/>
      <c r="AA834" s="204"/>
      <c r="AB834" s="204"/>
      <c r="AC834" s="204"/>
      <c r="AD834" s="204"/>
      <c r="AE834" s="204"/>
      <c r="AF834" s="204"/>
      <c r="AG834" s="204"/>
      <c r="AH834" s="204"/>
      <c r="AI834" s="204"/>
      <c r="AJ834" s="204"/>
      <c r="AK834" s="204"/>
      <c r="AL834" s="204"/>
      <c r="AM834" s="204"/>
      <c r="AN834" s="204"/>
      <c r="AO834" s="204"/>
      <c r="AP834" s="204"/>
      <c r="AQ834" s="204"/>
      <c r="AR834" s="204"/>
      <c r="AS834" s="204"/>
      <c r="AT834" s="204"/>
      <c r="AU834" s="204"/>
      <c r="AV834" s="204"/>
      <c r="AW834" s="204"/>
      <c r="AX834" s="204"/>
      <c r="AY834" s="204"/>
      <c r="AZ834" s="204"/>
      <c r="BA834" s="204"/>
      <c r="BB834" s="204"/>
      <c r="BC834" s="204"/>
      <c r="BD834" s="204"/>
      <c r="BE834" s="204"/>
      <c r="BF834" s="204"/>
      <c r="BG834" s="204"/>
      <c r="BH834" s="204"/>
      <c r="BI834" s="204"/>
      <c r="BJ834" s="204"/>
      <c r="BK834" s="204"/>
      <c r="BL834" s="204"/>
      <c r="BM834" s="204"/>
      <c r="BN834" s="204"/>
      <c r="BO834" s="204"/>
      <c r="BP834" s="204"/>
      <c r="BQ834" s="204"/>
      <c r="BR834" s="204"/>
      <c r="BS834" s="204"/>
      <c r="BT834" s="204"/>
      <c r="BU834" s="204"/>
      <c r="BV834" s="204"/>
      <c r="BW834" s="204"/>
      <c r="BX834" s="204"/>
      <c r="BY834" s="204"/>
      <c r="BZ834" s="204"/>
      <c r="CA834" s="204"/>
      <c r="CB834" s="204"/>
      <c r="CC834" s="204"/>
      <c r="CD834" s="204"/>
      <c r="CE834" s="204"/>
      <c r="CF834" s="204"/>
      <c r="CG834" s="204"/>
      <c r="CH834" s="204"/>
      <c r="CI834" s="204"/>
      <c r="CJ834" s="204"/>
      <c r="CK834" s="204"/>
      <c r="CL834" s="204"/>
      <c r="CM834" s="204"/>
      <c r="CN834" s="204"/>
      <c r="CO834" s="204"/>
      <c r="CP834" s="204"/>
      <c r="CQ834" s="204"/>
      <c r="CR834" s="204"/>
      <c r="CS834" s="204"/>
      <c r="CT834" s="204"/>
      <c r="CU834" s="204"/>
      <c r="CV834" s="204"/>
      <c r="CW834" s="204"/>
      <c r="CX834" s="204"/>
      <c r="CY834" s="204"/>
      <c r="CZ834" s="204"/>
      <c r="DA834" s="204"/>
      <c r="DB834" s="204"/>
      <c r="DC834" s="204"/>
      <c r="DD834" s="204"/>
      <c r="DE834" s="204"/>
      <c r="DF834" s="204"/>
      <c r="DG834" s="204"/>
      <c r="DH834" s="204"/>
      <c r="DI834" s="204"/>
      <c r="DJ834" s="204"/>
      <c r="DK834" s="204"/>
      <c r="DL834" s="204"/>
      <c r="DM834" s="204"/>
      <c r="DN834" s="204"/>
      <c r="DO834" s="204"/>
      <c r="DP834" s="204"/>
      <c r="DQ834" s="204"/>
      <c r="DR834" s="204"/>
      <c r="DS834" s="204"/>
      <c r="DT834" s="204"/>
      <c r="DU834" s="204"/>
      <c r="DV834" s="204"/>
      <c r="DW834" s="204"/>
      <c r="DX834" s="204"/>
      <c r="DY834" s="204"/>
      <c r="DZ834" s="204"/>
      <c r="EA834" s="204"/>
      <c r="EB834" s="204"/>
      <c r="EC834" s="204"/>
      <c r="ED834" s="204"/>
      <c r="EE834" s="204"/>
      <c r="EF834" s="204"/>
      <c r="EG834" s="204"/>
      <c r="EH834" s="204"/>
      <c r="EI834" s="204"/>
      <c r="EJ834" s="204"/>
      <c r="EK834" s="204"/>
      <c r="EL834" s="204"/>
      <c r="EM834" s="204"/>
      <c r="EN834" s="204"/>
      <c r="EO834" s="204"/>
      <c r="EP834" s="160"/>
      <c r="EQ834" s="160"/>
      <c r="ER834" s="160"/>
      <c r="ES834" s="160"/>
      <c r="ET834" s="160"/>
      <c r="EU834" s="160"/>
      <c r="EV834" s="160"/>
      <c r="EW834" s="160"/>
      <c r="EX834" s="160"/>
      <c r="EY834" s="160"/>
      <c r="EZ834" s="160"/>
      <c r="FA834" s="160"/>
      <c r="FB834" s="160"/>
      <c r="FC834" s="160"/>
      <c r="FD834" s="160"/>
      <c r="FE834" s="160"/>
      <c r="FF834" s="160"/>
      <c r="FG834" s="160"/>
      <c r="FH834" s="160"/>
      <c r="FI834" s="160"/>
      <c r="FJ834" s="160"/>
      <c r="FK834" s="160"/>
      <c r="FL834" s="160"/>
      <c r="FM834" s="160"/>
      <c r="FN834" s="160"/>
      <c r="FO834" s="160"/>
      <c r="FP834" s="160"/>
      <c r="FQ834" s="160"/>
      <c r="FR834" s="160"/>
      <c r="FS834" s="160"/>
      <c r="FT834" s="160"/>
      <c r="FU834" s="160"/>
      <c r="FV834" s="160"/>
      <c r="FW834" s="160"/>
      <c r="FX834" s="160"/>
      <c r="FY834" s="160"/>
      <c r="FZ834" s="160"/>
      <c r="GA834" s="160"/>
      <c r="GB834" s="160"/>
      <c r="GC834" s="160"/>
      <c r="GD834" s="160"/>
      <c r="GE834" s="160"/>
      <c r="GF834" s="160"/>
      <c r="GG834" s="160"/>
      <c r="GH834" s="160"/>
      <c r="GI834" s="160"/>
      <c r="GJ834" s="160"/>
      <c r="GK834" s="160"/>
      <c r="GL834" s="160"/>
      <c r="GM834" s="160"/>
      <c r="GN834" s="160"/>
      <c r="GO834" s="160"/>
      <c r="GP834" s="160"/>
      <c r="GQ834" s="160"/>
      <c r="GR834" s="160"/>
      <c r="GS834" s="160"/>
      <c r="GT834" s="160"/>
      <c r="GU834" s="160"/>
      <c r="GV834" s="160"/>
      <c r="GW834" s="160"/>
      <c r="GX834" s="160"/>
      <c r="GY834" s="160"/>
      <c r="GZ834" s="160"/>
      <c r="HA834" s="160"/>
      <c r="HB834" s="160"/>
      <c r="HC834" s="160"/>
      <c r="HD834" s="160"/>
      <c r="HE834" s="160"/>
      <c r="HF834" s="160"/>
      <c r="HG834" s="160"/>
      <c r="HH834" s="160"/>
      <c r="HI834" s="160"/>
      <c r="HJ834" s="160"/>
      <c r="HK834" s="160"/>
      <c r="HL834" s="160"/>
      <c r="HM834" s="160"/>
      <c r="HN834" s="157"/>
      <c r="HO834" s="160"/>
      <c r="HP834" s="160"/>
      <c r="HQ834" s="160"/>
    </row>
    <row r="835" spans="1:225">
      <c r="A835" s="160"/>
      <c r="B835" s="204"/>
      <c r="C835" s="204"/>
      <c r="D835" s="204"/>
      <c r="E835" s="204"/>
      <c r="F835" s="204"/>
      <c r="G835" s="204"/>
      <c r="H835" s="204"/>
      <c r="I835" s="204"/>
      <c r="J835" s="204"/>
      <c r="K835" s="204"/>
      <c r="L835" s="204"/>
      <c r="M835" s="204"/>
      <c r="N835" s="204"/>
      <c r="O835" s="204"/>
      <c r="P835" s="204"/>
      <c r="Q835" s="204"/>
      <c r="R835" s="204"/>
      <c r="S835" s="204"/>
      <c r="T835" s="204"/>
      <c r="U835" s="204"/>
      <c r="V835" s="204"/>
      <c r="W835" s="204"/>
      <c r="X835" s="204"/>
      <c r="Y835" s="204"/>
      <c r="Z835" s="204"/>
      <c r="AA835" s="204"/>
      <c r="AB835" s="204"/>
      <c r="AC835" s="204"/>
      <c r="AD835" s="204"/>
      <c r="AE835" s="204"/>
      <c r="AF835" s="204"/>
      <c r="AG835" s="204"/>
      <c r="AH835" s="204"/>
      <c r="AI835" s="204"/>
      <c r="AJ835" s="204"/>
      <c r="AK835" s="204"/>
      <c r="AL835" s="204"/>
      <c r="AM835" s="204"/>
      <c r="AN835" s="204"/>
      <c r="AO835" s="204"/>
      <c r="AP835" s="204"/>
      <c r="AQ835" s="204"/>
      <c r="AR835" s="204"/>
      <c r="AS835" s="204"/>
      <c r="AT835" s="204"/>
      <c r="AU835" s="204"/>
      <c r="AV835" s="204"/>
      <c r="AW835" s="204"/>
      <c r="AX835" s="204"/>
      <c r="AY835" s="204"/>
      <c r="AZ835" s="204"/>
      <c r="BA835" s="204"/>
      <c r="BB835" s="204"/>
      <c r="BC835" s="204"/>
      <c r="BD835" s="204"/>
      <c r="BE835" s="204"/>
      <c r="BF835" s="204"/>
      <c r="BG835" s="204"/>
      <c r="BH835" s="204"/>
      <c r="BI835" s="204"/>
      <c r="BJ835" s="204"/>
      <c r="BK835" s="204"/>
      <c r="BL835" s="204"/>
      <c r="BM835" s="204"/>
      <c r="BN835" s="204"/>
      <c r="BO835" s="204"/>
      <c r="BP835" s="204"/>
      <c r="BQ835" s="204"/>
      <c r="BR835" s="204"/>
      <c r="BS835" s="204"/>
      <c r="BT835" s="204"/>
      <c r="BU835" s="204"/>
      <c r="BV835" s="204"/>
      <c r="BW835" s="204"/>
      <c r="BX835" s="204"/>
      <c r="BY835" s="204"/>
      <c r="BZ835" s="204"/>
      <c r="CA835" s="204"/>
      <c r="CB835" s="204"/>
      <c r="CC835" s="204"/>
      <c r="CD835" s="204"/>
      <c r="CE835" s="204"/>
      <c r="CF835" s="204"/>
      <c r="CG835" s="204"/>
      <c r="CH835" s="204"/>
      <c r="CI835" s="204"/>
      <c r="CJ835" s="204"/>
      <c r="CK835" s="204"/>
      <c r="CL835" s="204"/>
      <c r="CM835" s="204"/>
      <c r="CN835" s="204"/>
      <c r="CO835" s="204"/>
      <c r="CP835" s="204"/>
      <c r="CQ835" s="204"/>
      <c r="CR835" s="204"/>
      <c r="CS835" s="204"/>
      <c r="CT835" s="204"/>
      <c r="CU835" s="204"/>
      <c r="CV835" s="204"/>
      <c r="CW835" s="204"/>
      <c r="CX835" s="204"/>
      <c r="CY835" s="204"/>
      <c r="CZ835" s="204"/>
      <c r="DA835" s="204"/>
      <c r="DB835" s="204"/>
      <c r="DC835" s="204"/>
      <c r="DD835" s="204"/>
      <c r="DE835" s="204"/>
      <c r="DF835" s="204"/>
      <c r="DG835" s="204"/>
      <c r="DH835" s="204"/>
      <c r="DI835" s="204"/>
      <c r="DJ835" s="204"/>
      <c r="DK835" s="204"/>
      <c r="DL835" s="204"/>
      <c r="DM835" s="204"/>
      <c r="DN835" s="204"/>
      <c r="DO835" s="204"/>
      <c r="DP835" s="204"/>
      <c r="DQ835" s="204"/>
      <c r="DR835" s="204"/>
      <c r="DS835" s="204"/>
      <c r="DT835" s="204"/>
      <c r="DU835" s="204"/>
      <c r="DV835" s="204"/>
      <c r="DW835" s="204"/>
      <c r="DX835" s="204"/>
      <c r="DY835" s="204"/>
      <c r="DZ835" s="204"/>
      <c r="EA835" s="204"/>
      <c r="EB835" s="204"/>
      <c r="EC835" s="204"/>
      <c r="ED835" s="204"/>
      <c r="EE835" s="204"/>
      <c r="EF835" s="204"/>
      <c r="EG835" s="204"/>
      <c r="EH835" s="204"/>
      <c r="EI835" s="204"/>
      <c r="EJ835" s="204"/>
      <c r="EK835" s="204"/>
      <c r="EL835" s="204"/>
      <c r="EM835" s="204"/>
      <c r="EN835" s="204"/>
      <c r="EO835" s="204"/>
      <c r="EP835" s="160"/>
      <c r="EQ835" s="160"/>
      <c r="ER835" s="160"/>
      <c r="ES835" s="160"/>
      <c r="ET835" s="160"/>
      <c r="EU835" s="160"/>
      <c r="EV835" s="160"/>
      <c r="EW835" s="160"/>
      <c r="EX835" s="160"/>
      <c r="EY835" s="160"/>
      <c r="EZ835" s="160"/>
      <c r="FA835" s="160"/>
      <c r="FB835" s="160"/>
      <c r="FC835" s="160"/>
      <c r="FD835" s="160"/>
      <c r="FE835" s="160"/>
      <c r="FF835" s="160"/>
      <c r="FG835" s="160"/>
      <c r="FH835" s="160"/>
      <c r="FI835" s="160"/>
      <c r="FJ835" s="160"/>
      <c r="FK835" s="160"/>
      <c r="FL835" s="160"/>
      <c r="FM835" s="160"/>
      <c r="FN835" s="160"/>
      <c r="FO835" s="160"/>
      <c r="FP835" s="160"/>
      <c r="FQ835" s="160"/>
      <c r="FR835" s="160"/>
      <c r="FS835" s="160"/>
      <c r="FT835" s="160"/>
      <c r="FU835" s="160"/>
      <c r="FV835" s="160"/>
      <c r="FW835" s="160"/>
      <c r="FX835" s="160"/>
      <c r="FY835" s="160"/>
      <c r="FZ835" s="160"/>
      <c r="GA835" s="160"/>
      <c r="GB835" s="160"/>
      <c r="GC835" s="160"/>
      <c r="GD835" s="160"/>
      <c r="GE835" s="160"/>
      <c r="GF835" s="160"/>
      <c r="GG835" s="160"/>
      <c r="GH835" s="160"/>
      <c r="GI835" s="160"/>
      <c r="GJ835" s="160"/>
      <c r="GK835" s="160"/>
      <c r="GL835" s="160"/>
      <c r="GM835" s="160"/>
      <c r="GN835" s="160"/>
      <c r="GO835" s="160"/>
      <c r="GP835" s="160"/>
      <c r="GQ835" s="160"/>
      <c r="GR835" s="160"/>
      <c r="GS835" s="160"/>
      <c r="GT835" s="160"/>
      <c r="GU835" s="160"/>
      <c r="GV835" s="160"/>
      <c r="GW835" s="160"/>
      <c r="GX835" s="160"/>
      <c r="GY835" s="160"/>
      <c r="GZ835" s="160"/>
      <c r="HA835" s="160"/>
      <c r="HB835" s="160"/>
      <c r="HC835" s="160"/>
      <c r="HD835" s="160"/>
      <c r="HE835" s="160"/>
      <c r="HF835" s="160"/>
      <c r="HG835" s="160"/>
      <c r="HH835" s="160"/>
      <c r="HI835" s="160"/>
      <c r="HJ835" s="160"/>
      <c r="HK835" s="160"/>
      <c r="HL835" s="160"/>
      <c r="HM835" s="160"/>
      <c r="HN835" s="157"/>
      <c r="HO835" s="160"/>
      <c r="HP835" s="160"/>
      <c r="HQ835" s="160"/>
    </row>
    <row r="836" spans="1:225">
      <c r="A836" s="156"/>
      <c r="B836" s="204"/>
      <c r="C836" s="204"/>
      <c r="D836" s="204"/>
      <c r="E836" s="204"/>
      <c r="F836" s="204"/>
      <c r="G836" s="204"/>
      <c r="H836" s="204"/>
      <c r="I836" s="204"/>
      <c r="J836" s="204"/>
      <c r="K836" s="204"/>
      <c r="L836" s="204"/>
      <c r="M836" s="204"/>
      <c r="N836" s="204"/>
      <c r="O836" s="204"/>
      <c r="P836" s="204"/>
      <c r="Q836" s="204"/>
      <c r="R836" s="204"/>
      <c r="S836" s="204"/>
      <c r="T836" s="204"/>
      <c r="U836" s="204"/>
      <c r="V836" s="204"/>
      <c r="W836" s="204"/>
      <c r="X836" s="204"/>
      <c r="Y836" s="204"/>
      <c r="Z836" s="204"/>
      <c r="AA836" s="204"/>
      <c r="AB836" s="204"/>
      <c r="AC836" s="204"/>
      <c r="AD836" s="204"/>
      <c r="AE836" s="204"/>
      <c r="AF836" s="204"/>
      <c r="AG836" s="204"/>
      <c r="AH836" s="204"/>
      <c r="AI836" s="204"/>
      <c r="AJ836" s="204"/>
      <c r="AK836" s="204"/>
      <c r="AL836" s="204"/>
      <c r="AM836" s="204"/>
      <c r="AN836" s="204"/>
      <c r="AO836" s="204"/>
      <c r="AP836" s="204"/>
      <c r="AQ836" s="204"/>
      <c r="AR836" s="204"/>
      <c r="AS836" s="204"/>
      <c r="AT836" s="204"/>
      <c r="AU836" s="204"/>
      <c r="AV836" s="204"/>
      <c r="AW836" s="204"/>
      <c r="AX836" s="204"/>
      <c r="AY836" s="204"/>
      <c r="AZ836" s="204"/>
      <c r="BA836" s="204"/>
      <c r="BB836" s="204"/>
      <c r="BC836" s="204"/>
      <c r="BD836" s="204"/>
      <c r="BE836" s="204"/>
      <c r="BF836" s="204"/>
      <c r="BG836" s="204"/>
      <c r="BH836" s="204"/>
      <c r="BI836" s="204"/>
      <c r="BJ836" s="204"/>
      <c r="BK836" s="204"/>
      <c r="BL836" s="204"/>
      <c r="BM836" s="204"/>
      <c r="BN836" s="204"/>
      <c r="BO836" s="204"/>
      <c r="BP836" s="204"/>
      <c r="BQ836" s="204"/>
      <c r="BR836" s="204"/>
      <c r="BS836" s="204"/>
      <c r="BT836" s="204"/>
      <c r="BU836" s="204"/>
      <c r="BV836" s="204"/>
      <c r="BW836" s="204"/>
      <c r="BX836" s="204"/>
      <c r="BY836" s="204"/>
      <c r="BZ836" s="204"/>
      <c r="CA836" s="204"/>
      <c r="CB836" s="204"/>
      <c r="CC836" s="204"/>
      <c r="CD836" s="204"/>
      <c r="CE836" s="204"/>
      <c r="CF836" s="204"/>
      <c r="CG836" s="204"/>
      <c r="CH836" s="204"/>
      <c r="CI836" s="204"/>
      <c r="CJ836" s="204"/>
      <c r="CK836" s="204"/>
      <c r="CL836" s="204"/>
      <c r="CM836" s="204"/>
      <c r="CN836" s="204"/>
      <c r="CO836" s="204"/>
      <c r="CP836" s="204"/>
      <c r="CQ836" s="204"/>
      <c r="CR836" s="204"/>
      <c r="CS836" s="204"/>
      <c r="CT836" s="204"/>
      <c r="CU836" s="204"/>
      <c r="CV836" s="204"/>
      <c r="CW836" s="204"/>
      <c r="CX836" s="204"/>
      <c r="CY836" s="204"/>
      <c r="CZ836" s="204"/>
      <c r="DA836" s="204"/>
      <c r="DB836" s="204"/>
      <c r="DC836" s="204"/>
      <c r="DD836" s="204"/>
      <c r="DE836" s="204"/>
      <c r="DF836" s="204"/>
      <c r="DG836" s="204"/>
      <c r="DH836" s="204"/>
      <c r="DI836" s="204"/>
      <c r="DJ836" s="204"/>
      <c r="DK836" s="204"/>
      <c r="DL836" s="204"/>
      <c r="DM836" s="204"/>
      <c r="DN836" s="204"/>
      <c r="DO836" s="204"/>
      <c r="DP836" s="204"/>
      <c r="DQ836" s="204"/>
      <c r="DR836" s="204"/>
      <c r="DS836" s="204"/>
      <c r="DT836" s="204"/>
      <c r="DU836" s="204"/>
      <c r="DV836" s="204"/>
      <c r="DW836" s="204"/>
      <c r="DX836" s="204"/>
      <c r="DY836" s="204"/>
      <c r="DZ836" s="204"/>
      <c r="EA836" s="204"/>
      <c r="EB836" s="204"/>
      <c r="EC836" s="204"/>
      <c r="ED836" s="204"/>
      <c r="EE836" s="204"/>
      <c r="EF836" s="204"/>
      <c r="EG836" s="204"/>
      <c r="EH836" s="204"/>
      <c r="EI836" s="204"/>
      <c r="EJ836" s="204"/>
      <c r="EK836" s="204"/>
      <c r="EL836" s="204"/>
      <c r="EM836" s="204"/>
      <c r="EN836" s="204"/>
      <c r="EO836" s="204"/>
      <c r="EP836" s="156"/>
      <c r="EQ836" s="156"/>
      <c r="ER836" s="156"/>
      <c r="ES836" s="156"/>
      <c r="ET836" s="156"/>
      <c r="EU836" s="156"/>
      <c r="EV836" s="156"/>
      <c r="EW836" s="156"/>
      <c r="EX836" s="156"/>
      <c r="EY836" s="156"/>
      <c r="EZ836" s="156"/>
      <c r="FA836" s="156"/>
      <c r="FB836" s="156"/>
      <c r="FC836" s="156"/>
      <c r="FD836" s="156"/>
      <c r="FE836" s="156"/>
      <c r="FF836" s="156"/>
      <c r="FG836" s="156"/>
      <c r="FH836" s="156"/>
      <c r="FI836" s="156"/>
      <c r="FJ836" s="156"/>
      <c r="FK836" s="156"/>
      <c r="FL836" s="156"/>
      <c r="FM836" s="156"/>
      <c r="FN836" s="156"/>
      <c r="FO836" s="156"/>
      <c r="FP836" s="156"/>
      <c r="FQ836" s="156"/>
      <c r="FR836" s="156"/>
      <c r="FS836" s="156"/>
      <c r="FT836" s="156"/>
      <c r="FU836" s="156"/>
      <c r="FV836" s="156"/>
      <c r="FW836" s="156"/>
      <c r="FX836" s="156"/>
      <c r="FY836" s="156"/>
      <c r="FZ836" s="156"/>
      <c r="GA836" s="156"/>
      <c r="GB836" s="156"/>
      <c r="GC836" s="156"/>
      <c r="GD836" s="156"/>
      <c r="GE836" s="156"/>
      <c r="GF836" s="156"/>
      <c r="GG836" s="156"/>
      <c r="GH836" s="156"/>
      <c r="GI836" s="156"/>
      <c r="GJ836" s="156"/>
      <c r="GK836" s="156"/>
      <c r="GL836" s="156"/>
      <c r="GM836" s="156"/>
      <c r="GN836" s="156"/>
      <c r="GO836" s="156"/>
      <c r="GP836" s="156"/>
      <c r="GQ836" s="156"/>
      <c r="GR836" s="156"/>
      <c r="GS836" s="156"/>
      <c r="GT836" s="156"/>
      <c r="GU836" s="156"/>
      <c r="GV836" s="156"/>
      <c r="GW836" s="156"/>
      <c r="GX836" s="156"/>
      <c r="GY836" s="156"/>
      <c r="GZ836" s="156"/>
      <c r="HA836" s="156"/>
      <c r="HB836" s="156"/>
      <c r="HC836" s="156"/>
      <c r="HD836" s="156"/>
      <c r="HE836" s="156"/>
      <c r="HF836" s="156"/>
      <c r="HG836" s="156"/>
      <c r="HH836" s="156"/>
      <c r="HI836" s="156"/>
      <c r="HJ836" s="156"/>
      <c r="HK836" s="156"/>
      <c r="HL836" s="156"/>
      <c r="HM836" s="156"/>
      <c r="HN836" s="161"/>
      <c r="HO836" s="156"/>
      <c r="HP836" s="156"/>
      <c r="HQ836" s="156"/>
    </row>
    <row r="837" spans="1:225">
      <c r="A837" s="160"/>
      <c r="B837" s="204"/>
      <c r="C837" s="204"/>
      <c r="D837" s="204"/>
      <c r="E837" s="204"/>
      <c r="F837" s="204"/>
      <c r="G837" s="204"/>
      <c r="H837" s="204"/>
      <c r="I837" s="204"/>
      <c r="J837" s="204"/>
      <c r="K837" s="204"/>
      <c r="L837" s="204"/>
      <c r="M837" s="204"/>
      <c r="N837" s="204"/>
      <c r="O837" s="204"/>
      <c r="P837" s="204"/>
      <c r="Q837" s="204"/>
      <c r="R837" s="204"/>
      <c r="S837" s="204"/>
      <c r="T837" s="204"/>
      <c r="U837" s="204"/>
      <c r="V837" s="204"/>
      <c r="W837" s="204"/>
      <c r="X837" s="204"/>
      <c r="Y837" s="204"/>
      <c r="Z837" s="204"/>
      <c r="AA837" s="204"/>
      <c r="AB837" s="204"/>
      <c r="AC837" s="204"/>
      <c r="AD837" s="204"/>
      <c r="AE837" s="204"/>
      <c r="AF837" s="204"/>
      <c r="AG837" s="204"/>
      <c r="AH837" s="204"/>
      <c r="AI837" s="204"/>
      <c r="AJ837" s="204"/>
      <c r="AK837" s="204"/>
      <c r="AL837" s="204"/>
      <c r="AM837" s="204"/>
      <c r="AN837" s="204"/>
      <c r="AO837" s="204"/>
      <c r="AP837" s="204"/>
      <c r="AQ837" s="204"/>
      <c r="AR837" s="204"/>
      <c r="AS837" s="204"/>
      <c r="AT837" s="204"/>
      <c r="AU837" s="204"/>
      <c r="AV837" s="204"/>
      <c r="AW837" s="204"/>
      <c r="AX837" s="204"/>
      <c r="AY837" s="204"/>
      <c r="AZ837" s="204"/>
      <c r="BA837" s="204"/>
      <c r="BB837" s="204"/>
      <c r="BC837" s="204"/>
      <c r="BD837" s="204"/>
      <c r="BE837" s="204"/>
      <c r="BF837" s="204"/>
      <c r="BG837" s="204"/>
      <c r="BH837" s="204"/>
      <c r="BI837" s="204"/>
      <c r="BJ837" s="204"/>
      <c r="BK837" s="204"/>
      <c r="BL837" s="204"/>
      <c r="BM837" s="204"/>
      <c r="BN837" s="204"/>
      <c r="BO837" s="204"/>
      <c r="BP837" s="204"/>
      <c r="BQ837" s="204"/>
      <c r="BR837" s="204"/>
      <c r="BS837" s="204"/>
      <c r="BT837" s="204"/>
      <c r="BU837" s="204"/>
      <c r="BV837" s="204"/>
      <c r="BW837" s="204"/>
      <c r="BX837" s="204"/>
      <c r="BY837" s="204"/>
      <c r="BZ837" s="204"/>
      <c r="CA837" s="204"/>
      <c r="CB837" s="204"/>
      <c r="CC837" s="204"/>
      <c r="CD837" s="204"/>
      <c r="CE837" s="204"/>
      <c r="CF837" s="204"/>
      <c r="CG837" s="204"/>
      <c r="CH837" s="204"/>
      <c r="CI837" s="204"/>
      <c r="CJ837" s="204"/>
      <c r="CK837" s="204"/>
      <c r="CL837" s="204"/>
      <c r="CM837" s="204"/>
      <c r="CN837" s="204"/>
      <c r="CO837" s="204"/>
      <c r="CP837" s="204"/>
      <c r="CQ837" s="204"/>
      <c r="CR837" s="204"/>
      <c r="CS837" s="204"/>
      <c r="CT837" s="204"/>
      <c r="CU837" s="204"/>
      <c r="CV837" s="204"/>
      <c r="CW837" s="204"/>
      <c r="CX837" s="204"/>
      <c r="CY837" s="204"/>
      <c r="CZ837" s="204"/>
      <c r="DA837" s="204"/>
      <c r="DB837" s="204"/>
      <c r="DC837" s="204"/>
      <c r="DD837" s="204"/>
      <c r="DE837" s="204"/>
      <c r="DF837" s="204"/>
      <c r="DG837" s="204"/>
      <c r="DH837" s="204"/>
      <c r="DI837" s="204"/>
      <c r="DJ837" s="204"/>
      <c r="DK837" s="204"/>
      <c r="DL837" s="204"/>
      <c r="DM837" s="204"/>
      <c r="DN837" s="204"/>
      <c r="DO837" s="204"/>
      <c r="DP837" s="204"/>
      <c r="DQ837" s="204"/>
      <c r="DR837" s="204"/>
      <c r="DS837" s="204"/>
      <c r="DT837" s="204"/>
      <c r="DU837" s="204"/>
      <c r="DV837" s="204"/>
      <c r="DW837" s="204"/>
      <c r="DX837" s="204"/>
      <c r="DY837" s="204"/>
      <c r="DZ837" s="204"/>
      <c r="EA837" s="204"/>
      <c r="EB837" s="204"/>
      <c r="EC837" s="204"/>
      <c r="ED837" s="204"/>
      <c r="EE837" s="204"/>
      <c r="EF837" s="204"/>
      <c r="EG837" s="204"/>
      <c r="EH837" s="204"/>
      <c r="EI837" s="204"/>
      <c r="EJ837" s="204"/>
      <c r="EK837" s="204"/>
      <c r="EL837" s="204"/>
      <c r="EM837" s="204"/>
      <c r="EN837" s="204"/>
      <c r="EO837" s="204"/>
      <c r="EP837" s="160"/>
      <c r="EQ837" s="160"/>
      <c r="ER837" s="160"/>
      <c r="ES837" s="160"/>
      <c r="ET837" s="160"/>
      <c r="EU837" s="160"/>
      <c r="EV837" s="160"/>
      <c r="EW837" s="160"/>
      <c r="EX837" s="160"/>
      <c r="EY837" s="160"/>
      <c r="EZ837" s="160"/>
      <c r="FA837" s="160"/>
      <c r="FB837" s="160"/>
      <c r="FC837" s="160"/>
      <c r="FD837" s="160"/>
      <c r="FE837" s="160"/>
      <c r="FF837" s="160"/>
      <c r="FG837" s="160"/>
      <c r="FH837" s="160"/>
      <c r="FI837" s="160"/>
      <c r="FJ837" s="160"/>
      <c r="FK837" s="160"/>
      <c r="FL837" s="160"/>
      <c r="FM837" s="160"/>
      <c r="FN837" s="160"/>
      <c r="FO837" s="160"/>
      <c r="FP837" s="160"/>
      <c r="FQ837" s="160"/>
      <c r="FR837" s="160"/>
      <c r="FS837" s="160"/>
      <c r="FT837" s="160"/>
      <c r="FU837" s="160"/>
      <c r="FV837" s="160"/>
      <c r="FW837" s="160"/>
      <c r="FX837" s="160"/>
      <c r="FY837" s="160"/>
      <c r="FZ837" s="160"/>
      <c r="GA837" s="160"/>
      <c r="GB837" s="160"/>
      <c r="GC837" s="160"/>
      <c r="GD837" s="160"/>
      <c r="GE837" s="160"/>
      <c r="GF837" s="160"/>
      <c r="GG837" s="160"/>
      <c r="GH837" s="160"/>
      <c r="GI837" s="160"/>
      <c r="GJ837" s="160"/>
      <c r="GK837" s="160"/>
      <c r="GL837" s="160"/>
      <c r="GM837" s="160"/>
      <c r="GN837" s="160"/>
      <c r="GO837" s="160"/>
      <c r="GP837" s="160"/>
      <c r="GQ837" s="160"/>
      <c r="GR837" s="160"/>
      <c r="GS837" s="160"/>
      <c r="GT837" s="160"/>
      <c r="GU837" s="160"/>
      <c r="GV837" s="160"/>
      <c r="GW837" s="160"/>
      <c r="GX837" s="160"/>
      <c r="GY837" s="160"/>
      <c r="GZ837" s="160"/>
      <c r="HA837" s="160"/>
      <c r="HB837" s="160"/>
      <c r="HC837" s="160"/>
      <c r="HD837" s="160"/>
      <c r="HE837" s="160"/>
      <c r="HF837" s="160"/>
      <c r="HG837" s="160"/>
      <c r="HH837" s="160"/>
      <c r="HI837" s="160"/>
      <c r="HJ837" s="160"/>
      <c r="HK837" s="160"/>
      <c r="HL837" s="160"/>
      <c r="HM837" s="160"/>
      <c r="HN837" s="157"/>
      <c r="HO837" s="160"/>
      <c r="HP837" s="160"/>
      <c r="HQ837" s="160"/>
    </row>
    <row r="838" spans="1:225">
      <c r="A838" s="160"/>
      <c r="B838" s="204"/>
      <c r="C838" s="204"/>
      <c r="D838" s="204"/>
      <c r="E838" s="204"/>
      <c r="F838" s="204"/>
      <c r="G838" s="204"/>
      <c r="H838" s="204"/>
      <c r="I838" s="204"/>
      <c r="J838" s="204"/>
      <c r="K838" s="204"/>
      <c r="L838" s="204"/>
      <c r="M838" s="204"/>
      <c r="N838" s="204"/>
      <c r="O838" s="204"/>
      <c r="P838" s="204"/>
      <c r="Q838" s="204"/>
      <c r="R838" s="204"/>
      <c r="S838" s="204"/>
      <c r="T838" s="204"/>
      <c r="U838" s="204"/>
      <c r="V838" s="204"/>
      <c r="W838" s="204"/>
      <c r="X838" s="204"/>
      <c r="Y838" s="204"/>
      <c r="Z838" s="204"/>
      <c r="AA838" s="204"/>
      <c r="AB838" s="204"/>
      <c r="AC838" s="204"/>
      <c r="AD838" s="204"/>
      <c r="AE838" s="204"/>
      <c r="AF838" s="204"/>
      <c r="AG838" s="204"/>
      <c r="AH838" s="204"/>
      <c r="AI838" s="204"/>
      <c r="AJ838" s="204"/>
      <c r="AK838" s="204"/>
      <c r="AL838" s="204"/>
      <c r="AM838" s="204"/>
      <c r="AN838" s="204"/>
      <c r="AO838" s="204"/>
      <c r="AP838" s="204"/>
      <c r="AQ838" s="204"/>
      <c r="AR838" s="204"/>
      <c r="AS838" s="204"/>
      <c r="AT838" s="204"/>
      <c r="AU838" s="204"/>
      <c r="AV838" s="204"/>
      <c r="AW838" s="204"/>
      <c r="AX838" s="204"/>
      <c r="AY838" s="204"/>
      <c r="AZ838" s="204"/>
      <c r="BA838" s="204"/>
      <c r="BB838" s="204"/>
      <c r="BC838" s="204"/>
      <c r="BD838" s="204"/>
      <c r="BE838" s="204"/>
      <c r="BF838" s="204"/>
      <c r="BG838" s="204"/>
      <c r="BH838" s="204"/>
      <c r="BI838" s="204"/>
      <c r="BJ838" s="204"/>
      <c r="BK838" s="204"/>
      <c r="BL838" s="204"/>
      <c r="BM838" s="204"/>
      <c r="BN838" s="204"/>
      <c r="BO838" s="204"/>
      <c r="BP838" s="204"/>
      <c r="BQ838" s="204"/>
      <c r="BR838" s="204"/>
      <c r="BS838" s="204"/>
      <c r="BT838" s="204"/>
      <c r="BU838" s="204"/>
      <c r="BV838" s="204"/>
      <c r="BW838" s="204"/>
      <c r="BX838" s="204"/>
      <c r="BY838" s="204"/>
      <c r="BZ838" s="204"/>
      <c r="CA838" s="204"/>
      <c r="CB838" s="204"/>
      <c r="CC838" s="204"/>
      <c r="CD838" s="204"/>
      <c r="CE838" s="204"/>
      <c r="CF838" s="204"/>
      <c r="CG838" s="204"/>
      <c r="CH838" s="204"/>
      <c r="CI838" s="204"/>
      <c r="CJ838" s="204"/>
      <c r="CK838" s="204"/>
      <c r="CL838" s="204"/>
      <c r="CM838" s="204"/>
      <c r="CN838" s="204"/>
      <c r="CO838" s="204"/>
      <c r="CP838" s="204"/>
      <c r="CQ838" s="204"/>
      <c r="CR838" s="204"/>
      <c r="CS838" s="204"/>
      <c r="CT838" s="204"/>
      <c r="CU838" s="204"/>
      <c r="CV838" s="204"/>
      <c r="CW838" s="204"/>
      <c r="CX838" s="204"/>
      <c r="CY838" s="204"/>
      <c r="CZ838" s="204"/>
      <c r="DA838" s="204"/>
      <c r="DB838" s="204"/>
      <c r="DC838" s="204"/>
      <c r="DD838" s="204"/>
      <c r="DE838" s="204"/>
      <c r="DF838" s="204"/>
      <c r="DG838" s="204"/>
      <c r="DH838" s="204"/>
      <c r="DI838" s="204"/>
      <c r="DJ838" s="204"/>
      <c r="DK838" s="204"/>
      <c r="DL838" s="204"/>
      <c r="DM838" s="204"/>
      <c r="DN838" s="204"/>
      <c r="DO838" s="204"/>
      <c r="DP838" s="204"/>
      <c r="DQ838" s="204"/>
      <c r="DR838" s="204"/>
      <c r="DS838" s="204"/>
      <c r="DT838" s="204"/>
      <c r="DU838" s="204"/>
      <c r="DV838" s="204"/>
      <c r="DW838" s="204"/>
      <c r="DX838" s="204"/>
      <c r="DY838" s="204"/>
      <c r="DZ838" s="204"/>
      <c r="EA838" s="204"/>
      <c r="EB838" s="204"/>
      <c r="EC838" s="204"/>
      <c r="ED838" s="204"/>
      <c r="EE838" s="204"/>
      <c r="EF838" s="204"/>
      <c r="EG838" s="204"/>
      <c r="EH838" s="204"/>
      <c r="EI838" s="204"/>
      <c r="EJ838" s="204"/>
      <c r="EK838" s="204"/>
      <c r="EL838" s="204"/>
      <c r="EM838" s="204"/>
      <c r="EN838" s="204"/>
      <c r="EO838" s="204"/>
      <c r="EP838" s="160"/>
      <c r="EQ838" s="160"/>
      <c r="ER838" s="160"/>
      <c r="ES838" s="160"/>
      <c r="ET838" s="160"/>
      <c r="EU838" s="160"/>
      <c r="EV838" s="160"/>
      <c r="EW838" s="160"/>
      <c r="EX838" s="160"/>
      <c r="EY838" s="160"/>
      <c r="EZ838" s="160"/>
      <c r="FA838" s="160"/>
      <c r="FB838" s="160"/>
      <c r="FC838" s="160"/>
      <c r="FD838" s="160"/>
      <c r="FE838" s="160"/>
      <c r="FF838" s="160"/>
      <c r="FG838" s="160"/>
      <c r="FH838" s="160"/>
      <c r="FI838" s="160"/>
      <c r="FJ838" s="160"/>
      <c r="FK838" s="160"/>
      <c r="FL838" s="160"/>
      <c r="FM838" s="160"/>
      <c r="FN838" s="160"/>
      <c r="FO838" s="160"/>
      <c r="FP838" s="160"/>
      <c r="FQ838" s="160"/>
      <c r="FR838" s="160"/>
      <c r="FS838" s="160"/>
      <c r="FT838" s="160"/>
      <c r="FU838" s="160"/>
      <c r="FV838" s="160"/>
      <c r="FW838" s="160"/>
      <c r="FX838" s="160"/>
      <c r="FY838" s="160"/>
      <c r="FZ838" s="160"/>
      <c r="GA838" s="160"/>
      <c r="GB838" s="160"/>
      <c r="GC838" s="160"/>
      <c r="GD838" s="160"/>
      <c r="GE838" s="160"/>
      <c r="GF838" s="160"/>
      <c r="GG838" s="160"/>
      <c r="GH838" s="160"/>
      <c r="GI838" s="160"/>
      <c r="GJ838" s="160"/>
      <c r="GK838" s="160"/>
      <c r="GL838" s="160"/>
      <c r="GM838" s="160"/>
      <c r="GN838" s="160"/>
      <c r="GO838" s="160"/>
      <c r="GP838" s="160"/>
      <c r="GQ838" s="160"/>
      <c r="GR838" s="160"/>
      <c r="GS838" s="160"/>
      <c r="GT838" s="160"/>
      <c r="GU838" s="160"/>
      <c r="GV838" s="160"/>
      <c r="GW838" s="160"/>
      <c r="GX838" s="160"/>
      <c r="GY838" s="160"/>
      <c r="GZ838" s="160"/>
      <c r="HA838" s="160"/>
      <c r="HB838" s="160"/>
      <c r="HC838" s="160"/>
      <c r="HD838" s="160"/>
      <c r="HE838" s="160"/>
      <c r="HF838" s="160"/>
      <c r="HG838" s="160"/>
      <c r="HH838" s="160"/>
      <c r="HI838" s="160"/>
      <c r="HJ838" s="160"/>
      <c r="HK838" s="160"/>
      <c r="HL838" s="160"/>
      <c r="HM838" s="160"/>
      <c r="HN838" s="157"/>
      <c r="HO838" s="160"/>
      <c r="HP838" s="160"/>
      <c r="HQ838" s="160"/>
    </row>
    <row r="839" spans="1:225">
      <c r="A839" s="156"/>
      <c r="B839" s="204"/>
      <c r="C839" s="204"/>
      <c r="D839" s="204"/>
      <c r="E839" s="204"/>
      <c r="F839" s="204"/>
      <c r="G839" s="204"/>
      <c r="H839" s="204"/>
      <c r="I839" s="204"/>
      <c r="J839" s="204"/>
      <c r="K839" s="204"/>
      <c r="L839" s="204"/>
      <c r="M839" s="204"/>
      <c r="N839" s="204"/>
      <c r="O839" s="204"/>
      <c r="P839" s="204"/>
      <c r="Q839" s="204"/>
      <c r="R839" s="204"/>
      <c r="S839" s="204"/>
      <c r="T839" s="204"/>
      <c r="U839" s="204"/>
      <c r="V839" s="204"/>
      <c r="W839" s="204"/>
      <c r="X839" s="204"/>
      <c r="Y839" s="204"/>
      <c r="Z839" s="204"/>
      <c r="AA839" s="204"/>
      <c r="AB839" s="204"/>
      <c r="AC839" s="204"/>
      <c r="AD839" s="204"/>
      <c r="AE839" s="204"/>
      <c r="AF839" s="204"/>
      <c r="AG839" s="204"/>
      <c r="AH839" s="204"/>
      <c r="AI839" s="204"/>
      <c r="AJ839" s="204"/>
      <c r="AK839" s="204"/>
      <c r="AL839" s="204"/>
      <c r="AM839" s="204"/>
      <c r="AN839" s="204"/>
      <c r="AO839" s="204"/>
      <c r="AP839" s="204"/>
      <c r="AQ839" s="204"/>
      <c r="AR839" s="204"/>
      <c r="AS839" s="204"/>
      <c r="AT839" s="204"/>
      <c r="AU839" s="204"/>
      <c r="AV839" s="204"/>
      <c r="AW839" s="204"/>
      <c r="AX839" s="204"/>
      <c r="AY839" s="204"/>
      <c r="AZ839" s="204"/>
      <c r="BA839" s="204"/>
      <c r="BB839" s="204"/>
      <c r="BC839" s="204"/>
      <c r="BD839" s="204"/>
      <c r="BE839" s="204"/>
      <c r="BF839" s="204"/>
      <c r="BG839" s="204"/>
      <c r="BH839" s="204"/>
      <c r="BI839" s="204"/>
      <c r="BJ839" s="204"/>
      <c r="BK839" s="204"/>
      <c r="BL839" s="204"/>
      <c r="BM839" s="204"/>
      <c r="BN839" s="204"/>
      <c r="BO839" s="204"/>
      <c r="BP839" s="204"/>
      <c r="BQ839" s="204"/>
      <c r="BR839" s="204"/>
      <c r="BS839" s="204"/>
      <c r="BT839" s="204"/>
      <c r="BU839" s="204"/>
      <c r="BV839" s="204"/>
      <c r="BW839" s="204"/>
      <c r="BX839" s="204"/>
      <c r="BY839" s="204"/>
      <c r="BZ839" s="204"/>
      <c r="CA839" s="204"/>
      <c r="CB839" s="204"/>
      <c r="CC839" s="204"/>
      <c r="CD839" s="204"/>
      <c r="CE839" s="204"/>
      <c r="CF839" s="204"/>
      <c r="CG839" s="204"/>
      <c r="CH839" s="204"/>
      <c r="CI839" s="204"/>
      <c r="CJ839" s="204"/>
      <c r="CK839" s="204"/>
      <c r="CL839" s="204"/>
      <c r="CM839" s="204"/>
      <c r="CN839" s="204"/>
      <c r="CO839" s="204"/>
      <c r="CP839" s="204"/>
      <c r="CQ839" s="204"/>
      <c r="CR839" s="204"/>
      <c r="CS839" s="204"/>
      <c r="CT839" s="204"/>
      <c r="CU839" s="204"/>
      <c r="CV839" s="204"/>
      <c r="CW839" s="204"/>
      <c r="CX839" s="204"/>
      <c r="CY839" s="204"/>
      <c r="CZ839" s="204"/>
      <c r="DA839" s="204"/>
      <c r="DB839" s="204"/>
      <c r="DC839" s="204"/>
      <c r="DD839" s="204"/>
      <c r="DE839" s="204"/>
      <c r="DF839" s="204"/>
      <c r="DG839" s="204"/>
      <c r="DH839" s="204"/>
      <c r="DI839" s="204"/>
      <c r="DJ839" s="204"/>
      <c r="DK839" s="204"/>
      <c r="DL839" s="204"/>
      <c r="DM839" s="204"/>
      <c r="DN839" s="204"/>
      <c r="DO839" s="204"/>
      <c r="DP839" s="204"/>
      <c r="DQ839" s="204"/>
      <c r="DR839" s="204"/>
      <c r="DS839" s="204"/>
      <c r="DT839" s="204"/>
      <c r="DU839" s="204"/>
      <c r="DV839" s="204"/>
      <c r="DW839" s="204"/>
      <c r="DX839" s="204"/>
      <c r="DY839" s="204"/>
      <c r="DZ839" s="204"/>
      <c r="EA839" s="204"/>
      <c r="EB839" s="204"/>
      <c r="EC839" s="204"/>
      <c r="ED839" s="204"/>
      <c r="EE839" s="204"/>
      <c r="EF839" s="204"/>
      <c r="EG839" s="204"/>
      <c r="EH839" s="204"/>
      <c r="EI839" s="204"/>
      <c r="EJ839" s="204"/>
      <c r="EK839" s="204"/>
      <c r="EL839" s="204"/>
      <c r="EM839" s="204"/>
      <c r="EN839" s="204"/>
      <c r="EO839" s="204"/>
      <c r="EP839" s="156"/>
      <c r="EQ839" s="156"/>
      <c r="ER839" s="156"/>
      <c r="ES839" s="156"/>
      <c r="ET839" s="156"/>
      <c r="EU839" s="156"/>
      <c r="EV839" s="156"/>
      <c r="EW839" s="156"/>
      <c r="EX839" s="156"/>
      <c r="EY839" s="156"/>
      <c r="EZ839" s="156"/>
      <c r="FA839" s="156"/>
      <c r="FB839" s="156"/>
      <c r="FC839" s="156"/>
      <c r="FD839" s="156"/>
      <c r="FE839" s="156"/>
      <c r="FF839" s="156"/>
      <c r="FG839" s="156"/>
      <c r="FH839" s="156"/>
      <c r="FI839" s="156"/>
      <c r="FJ839" s="156"/>
      <c r="FK839" s="156"/>
      <c r="FL839" s="156"/>
      <c r="FM839" s="156"/>
      <c r="FN839" s="156"/>
      <c r="FO839" s="156"/>
      <c r="FP839" s="156"/>
      <c r="FQ839" s="156"/>
      <c r="FR839" s="156"/>
      <c r="FS839" s="156"/>
      <c r="FT839" s="156"/>
      <c r="FU839" s="156"/>
      <c r="FV839" s="156"/>
      <c r="FW839" s="156"/>
      <c r="FX839" s="156"/>
      <c r="FY839" s="156"/>
      <c r="FZ839" s="156"/>
      <c r="GA839" s="156"/>
      <c r="GB839" s="156"/>
      <c r="GC839" s="156"/>
      <c r="GD839" s="156"/>
      <c r="GE839" s="156"/>
      <c r="GF839" s="156"/>
      <c r="GG839" s="156"/>
      <c r="GH839" s="156"/>
      <c r="GI839" s="156"/>
      <c r="GJ839" s="156"/>
      <c r="GK839" s="156"/>
      <c r="GL839" s="156"/>
      <c r="GM839" s="156"/>
      <c r="GN839" s="156"/>
      <c r="GO839" s="156"/>
      <c r="GP839" s="156"/>
      <c r="GQ839" s="156"/>
      <c r="GR839" s="156"/>
      <c r="GS839" s="156"/>
      <c r="GT839" s="156"/>
      <c r="GU839" s="156"/>
      <c r="GV839" s="156"/>
      <c r="GW839" s="156"/>
      <c r="GX839" s="156"/>
      <c r="GY839" s="156"/>
      <c r="GZ839" s="156"/>
      <c r="HA839" s="156"/>
      <c r="HB839" s="156"/>
      <c r="HC839" s="156"/>
      <c r="HD839" s="156"/>
      <c r="HE839" s="156"/>
      <c r="HF839" s="156"/>
      <c r="HG839" s="156"/>
      <c r="HH839" s="156"/>
      <c r="HI839" s="156"/>
      <c r="HJ839" s="156"/>
      <c r="HK839" s="156"/>
      <c r="HL839" s="156"/>
      <c r="HM839" s="156"/>
      <c r="HN839" s="161"/>
      <c r="HO839" s="156"/>
      <c r="HP839" s="156"/>
      <c r="HQ839" s="156"/>
    </row>
    <row r="840" spans="1:225">
      <c r="A840" s="160"/>
      <c r="B840" s="204"/>
      <c r="C840" s="204"/>
      <c r="D840" s="204"/>
      <c r="E840" s="204"/>
      <c r="F840" s="204"/>
      <c r="G840" s="204"/>
      <c r="H840" s="204"/>
      <c r="I840" s="204"/>
      <c r="J840" s="204"/>
      <c r="K840" s="204"/>
      <c r="L840" s="204"/>
      <c r="M840" s="204"/>
      <c r="N840" s="204"/>
      <c r="O840" s="204"/>
      <c r="P840" s="204"/>
      <c r="Q840" s="204"/>
      <c r="R840" s="204"/>
      <c r="S840" s="204"/>
      <c r="T840" s="204"/>
      <c r="U840" s="204"/>
      <c r="V840" s="204"/>
      <c r="W840" s="204"/>
      <c r="X840" s="204"/>
      <c r="Y840" s="204"/>
      <c r="Z840" s="204"/>
      <c r="AA840" s="204"/>
      <c r="AB840" s="204"/>
      <c r="AC840" s="204"/>
      <c r="AD840" s="204"/>
      <c r="AE840" s="204"/>
      <c r="AF840" s="204"/>
      <c r="AG840" s="204"/>
      <c r="AH840" s="204"/>
      <c r="AI840" s="204"/>
      <c r="AJ840" s="204"/>
      <c r="AK840" s="204"/>
      <c r="AL840" s="204"/>
      <c r="AM840" s="204"/>
      <c r="AN840" s="204"/>
      <c r="AO840" s="204"/>
      <c r="AP840" s="204"/>
      <c r="AQ840" s="204"/>
      <c r="AR840" s="204"/>
      <c r="AS840" s="204"/>
      <c r="AT840" s="204"/>
      <c r="AU840" s="204"/>
      <c r="AV840" s="204"/>
      <c r="AW840" s="204"/>
      <c r="AX840" s="204"/>
      <c r="AY840" s="204"/>
      <c r="AZ840" s="204"/>
      <c r="BA840" s="204"/>
      <c r="BB840" s="204"/>
      <c r="BC840" s="204"/>
      <c r="BD840" s="204"/>
      <c r="BE840" s="204"/>
      <c r="BF840" s="204"/>
      <c r="BG840" s="204"/>
      <c r="BH840" s="204"/>
      <c r="BI840" s="204"/>
      <c r="BJ840" s="204"/>
      <c r="BK840" s="204"/>
      <c r="BL840" s="204"/>
      <c r="BM840" s="204"/>
      <c r="BN840" s="204"/>
      <c r="BO840" s="204"/>
      <c r="BP840" s="204"/>
      <c r="BQ840" s="204"/>
      <c r="BR840" s="204"/>
      <c r="BS840" s="204"/>
      <c r="BT840" s="204"/>
      <c r="BU840" s="204"/>
      <c r="BV840" s="204"/>
      <c r="BW840" s="204"/>
      <c r="BX840" s="204"/>
      <c r="BY840" s="204"/>
      <c r="BZ840" s="204"/>
      <c r="CA840" s="204"/>
      <c r="CB840" s="204"/>
      <c r="CC840" s="204"/>
      <c r="CD840" s="204"/>
      <c r="CE840" s="204"/>
      <c r="CF840" s="204"/>
      <c r="CG840" s="204"/>
      <c r="CH840" s="204"/>
      <c r="CI840" s="204"/>
      <c r="CJ840" s="204"/>
      <c r="CK840" s="204"/>
      <c r="CL840" s="204"/>
      <c r="CM840" s="204"/>
      <c r="CN840" s="204"/>
      <c r="CO840" s="204"/>
      <c r="CP840" s="204"/>
      <c r="CQ840" s="204"/>
      <c r="CR840" s="204"/>
      <c r="CS840" s="204"/>
      <c r="CT840" s="204"/>
      <c r="CU840" s="204"/>
      <c r="CV840" s="204"/>
      <c r="CW840" s="204"/>
      <c r="CX840" s="204"/>
      <c r="CY840" s="204"/>
      <c r="CZ840" s="204"/>
      <c r="DA840" s="204"/>
      <c r="DB840" s="204"/>
      <c r="DC840" s="204"/>
      <c r="DD840" s="204"/>
      <c r="DE840" s="204"/>
      <c r="DF840" s="204"/>
      <c r="DG840" s="204"/>
      <c r="DH840" s="204"/>
      <c r="DI840" s="204"/>
      <c r="DJ840" s="204"/>
      <c r="DK840" s="204"/>
      <c r="DL840" s="204"/>
      <c r="DM840" s="204"/>
      <c r="DN840" s="204"/>
      <c r="DO840" s="204"/>
      <c r="DP840" s="204"/>
      <c r="DQ840" s="204"/>
      <c r="DR840" s="204"/>
      <c r="DS840" s="204"/>
      <c r="DT840" s="204"/>
      <c r="DU840" s="204"/>
      <c r="DV840" s="204"/>
      <c r="DW840" s="204"/>
      <c r="DX840" s="204"/>
      <c r="DY840" s="204"/>
      <c r="DZ840" s="204"/>
      <c r="EA840" s="204"/>
      <c r="EB840" s="204"/>
      <c r="EC840" s="204"/>
      <c r="ED840" s="204"/>
      <c r="EE840" s="204"/>
      <c r="EF840" s="204"/>
      <c r="EG840" s="204"/>
      <c r="EH840" s="204"/>
      <c r="EI840" s="204"/>
      <c r="EJ840" s="204"/>
      <c r="EK840" s="204"/>
      <c r="EL840" s="204"/>
      <c r="EM840" s="204"/>
      <c r="EN840" s="204"/>
      <c r="EO840" s="204"/>
      <c r="EP840" s="160"/>
      <c r="EQ840" s="160"/>
      <c r="ER840" s="160"/>
      <c r="ES840" s="160"/>
      <c r="ET840" s="160"/>
      <c r="EU840" s="160"/>
      <c r="EV840" s="160"/>
      <c r="EW840" s="160"/>
      <c r="EX840" s="160"/>
      <c r="EY840" s="160"/>
      <c r="EZ840" s="160"/>
      <c r="FA840" s="160"/>
      <c r="FB840" s="160"/>
      <c r="FC840" s="160"/>
      <c r="FD840" s="160"/>
      <c r="FE840" s="160"/>
      <c r="FF840" s="160"/>
      <c r="FG840" s="160"/>
      <c r="FH840" s="160"/>
      <c r="FI840" s="160"/>
      <c r="FJ840" s="160"/>
      <c r="FK840" s="160"/>
      <c r="FL840" s="160"/>
      <c r="FM840" s="160"/>
      <c r="FN840" s="160"/>
      <c r="FO840" s="160"/>
      <c r="FP840" s="160"/>
      <c r="FQ840" s="160"/>
      <c r="FR840" s="160"/>
      <c r="FS840" s="160"/>
      <c r="FT840" s="160"/>
      <c r="FU840" s="160"/>
      <c r="FV840" s="160"/>
      <c r="FW840" s="160"/>
      <c r="FX840" s="160"/>
      <c r="FY840" s="160"/>
      <c r="FZ840" s="160"/>
      <c r="GA840" s="160"/>
      <c r="GB840" s="160"/>
      <c r="GC840" s="160"/>
      <c r="GD840" s="160"/>
      <c r="GE840" s="160"/>
      <c r="GF840" s="160"/>
      <c r="GG840" s="160"/>
      <c r="GH840" s="160"/>
      <c r="GI840" s="160"/>
      <c r="GJ840" s="160"/>
      <c r="GK840" s="160"/>
      <c r="GL840" s="160"/>
      <c r="GM840" s="160"/>
      <c r="GN840" s="160"/>
      <c r="GO840" s="160"/>
      <c r="GP840" s="160"/>
      <c r="GQ840" s="160"/>
      <c r="GR840" s="160"/>
      <c r="GS840" s="160"/>
      <c r="GT840" s="160"/>
      <c r="GU840" s="160"/>
      <c r="GV840" s="160"/>
      <c r="GW840" s="160"/>
      <c r="GX840" s="160"/>
      <c r="GY840" s="160"/>
      <c r="GZ840" s="160"/>
      <c r="HA840" s="160"/>
      <c r="HB840" s="160"/>
      <c r="HC840" s="160"/>
      <c r="HD840" s="160"/>
      <c r="HE840" s="160"/>
      <c r="HF840" s="160"/>
      <c r="HG840" s="160"/>
      <c r="HH840" s="160"/>
      <c r="HI840" s="160"/>
      <c r="HJ840" s="160"/>
      <c r="HK840" s="160"/>
      <c r="HL840" s="160"/>
      <c r="HM840" s="160"/>
      <c r="HN840" s="157"/>
      <c r="HO840" s="160"/>
      <c r="HP840" s="160"/>
      <c r="HQ840" s="160"/>
    </row>
    <row r="841" spans="1:225">
      <c r="A841" s="160"/>
      <c r="B841" s="204"/>
      <c r="C841" s="204"/>
      <c r="D841" s="204"/>
      <c r="E841" s="204"/>
      <c r="F841" s="204"/>
      <c r="G841" s="204"/>
      <c r="H841" s="204"/>
      <c r="I841" s="204"/>
      <c r="J841" s="204"/>
      <c r="K841" s="204"/>
      <c r="L841" s="204"/>
      <c r="M841" s="204"/>
      <c r="N841" s="204"/>
      <c r="O841" s="204"/>
      <c r="P841" s="204"/>
      <c r="Q841" s="204"/>
      <c r="R841" s="204"/>
      <c r="S841" s="204"/>
      <c r="T841" s="204"/>
      <c r="U841" s="204"/>
      <c r="V841" s="204"/>
      <c r="W841" s="204"/>
      <c r="X841" s="204"/>
      <c r="Y841" s="204"/>
      <c r="Z841" s="204"/>
      <c r="AA841" s="204"/>
      <c r="AB841" s="204"/>
      <c r="AC841" s="204"/>
      <c r="AD841" s="204"/>
      <c r="AE841" s="204"/>
      <c r="AF841" s="204"/>
      <c r="AG841" s="204"/>
      <c r="AH841" s="204"/>
      <c r="AI841" s="204"/>
      <c r="AJ841" s="204"/>
      <c r="AK841" s="204"/>
      <c r="AL841" s="204"/>
      <c r="AM841" s="204"/>
      <c r="AN841" s="204"/>
      <c r="AO841" s="204"/>
      <c r="AP841" s="204"/>
      <c r="AQ841" s="204"/>
      <c r="AR841" s="204"/>
      <c r="AS841" s="204"/>
      <c r="AT841" s="204"/>
      <c r="AU841" s="204"/>
      <c r="AV841" s="204"/>
      <c r="AW841" s="204"/>
      <c r="AX841" s="204"/>
      <c r="AY841" s="204"/>
      <c r="AZ841" s="204"/>
      <c r="BA841" s="204"/>
      <c r="BB841" s="204"/>
      <c r="BC841" s="204"/>
      <c r="BD841" s="204"/>
      <c r="BE841" s="204"/>
      <c r="BF841" s="204"/>
      <c r="BG841" s="204"/>
      <c r="BH841" s="204"/>
      <c r="BI841" s="204"/>
      <c r="BJ841" s="204"/>
      <c r="BK841" s="204"/>
      <c r="BL841" s="204"/>
      <c r="BM841" s="204"/>
      <c r="BN841" s="204"/>
      <c r="BO841" s="204"/>
      <c r="BP841" s="204"/>
      <c r="BQ841" s="204"/>
      <c r="BR841" s="204"/>
      <c r="BS841" s="204"/>
      <c r="BT841" s="204"/>
      <c r="BU841" s="204"/>
      <c r="BV841" s="204"/>
      <c r="BW841" s="204"/>
      <c r="BX841" s="204"/>
      <c r="BY841" s="204"/>
      <c r="BZ841" s="204"/>
      <c r="CA841" s="204"/>
      <c r="CB841" s="204"/>
      <c r="CC841" s="204"/>
      <c r="CD841" s="204"/>
      <c r="CE841" s="204"/>
      <c r="CF841" s="204"/>
      <c r="CG841" s="204"/>
      <c r="CH841" s="204"/>
      <c r="CI841" s="204"/>
      <c r="CJ841" s="204"/>
      <c r="CK841" s="204"/>
      <c r="CL841" s="204"/>
      <c r="CM841" s="204"/>
      <c r="CN841" s="204"/>
      <c r="CO841" s="204"/>
      <c r="CP841" s="204"/>
      <c r="CQ841" s="204"/>
      <c r="CR841" s="204"/>
      <c r="CS841" s="204"/>
      <c r="CT841" s="204"/>
      <c r="CU841" s="204"/>
      <c r="CV841" s="204"/>
      <c r="CW841" s="204"/>
      <c r="CX841" s="204"/>
      <c r="CY841" s="204"/>
      <c r="CZ841" s="204"/>
      <c r="DA841" s="204"/>
      <c r="DB841" s="204"/>
      <c r="DC841" s="204"/>
      <c r="DD841" s="204"/>
      <c r="DE841" s="204"/>
      <c r="DF841" s="204"/>
      <c r="DG841" s="204"/>
      <c r="DH841" s="204"/>
      <c r="DI841" s="204"/>
      <c r="DJ841" s="204"/>
      <c r="DK841" s="204"/>
      <c r="DL841" s="204"/>
      <c r="DM841" s="204"/>
      <c r="DN841" s="204"/>
      <c r="DO841" s="204"/>
      <c r="DP841" s="204"/>
      <c r="DQ841" s="204"/>
      <c r="DR841" s="204"/>
      <c r="DS841" s="204"/>
      <c r="DT841" s="204"/>
      <c r="DU841" s="204"/>
      <c r="DV841" s="204"/>
      <c r="DW841" s="204"/>
      <c r="DX841" s="204"/>
      <c r="DY841" s="204"/>
      <c r="DZ841" s="204"/>
      <c r="EA841" s="204"/>
      <c r="EB841" s="204"/>
      <c r="EC841" s="204"/>
      <c r="ED841" s="204"/>
      <c r="EE841" s="204"/>
      <c r="EF841" s="204"/>
      <c r="EG841" s="204"/>
      <c r="EH841" s="204"/>
      <c r="EI841" s="204"/>
      <c r="EJ841" s="204"/>
      <c r="EK841" s="204"/>
      <c r="EL841" s="204"/>
      <c r="EM841" s="204"/>
      <c r="EN841" s="204"/>
      <c r="EO841" s="204"/>
      <c r="EP841" s="160"/>
      <c r="EQ841" s="160"/>
      <c r="ER841" s="160"/>
      <c r="ES841" s="160"/>
      <c r="ET841" s="160"/>
      <c r="EU841" s="160"/>
      <c r="EV841" s="160"/>
      <c r="EW841" s="160"/>
      <c r="EX841" s="160"/>
      <c r="EY841" s="160"/>
      <c r="EZ841" s="160"/>
      <c r="FA841" s="160"/>
      <c r="FB841" s="160"/>
      <c r="FC841" s="160"/>
      <c r="FD841" s="160"/>
      <c r="FE841" s="160"/>
      <c r="FF841" s="160"/>
      <c r="FG841" s="160"/>
      <c r="FH841" s="160"/>
      <c r="FI841" s="160"/>
      <c r="FJ841" s="160"/>
      <c r="FK841" s="160"/>
      <c r="FL841" s="160"/>
      <c r="FM841" s="160"/>
      <c r="FN841" s="160"/>
      <c r="FO841" s="160"/>
      <c r="FP841" s="160"/>
      <c r="FQ841" s="160"/>
      <c r="FR841" s="160"/>
      <c r="FS841" s="160"/>
      <c r="FT841" s="160"/>
      <c r="FU841" s="160"/>
      <c r="FV841" s="160"/>
      <c r="FW841" s="160"/>
      <c r="FX841" s="160"/>
      <c r="FY841" s="160"/>
      <c r="FZ841" s="160"/>
      <c r="GA841" s="160"/>
      <c r="GB841" s="160"/>
      <c r="GC841" s="160"/>
      <c r="GD841" s="160"/>
      <c r="GE841" s="160"/>
      <c r="GF841" s="160"/>
      <c r="GG841" s="160"/>
      <c r="GH841" s="160"/>
      <c r="GI841" s="160"/>
      <c r="GJ841" s="160"/>
      <c r="GK841" s="160"/>
      <c r="GL841" s="160"/>
      <c r="GM841" s="160"/>
      <c r="GN841" s="160"/>
      <c r="GO841" s="160"/>
      <c r="GP841" s="160"/>
      <c r="GQ841" s="160"/>
      <c r="GR841" s="160"/>
      <c r="GS841" s="160"/>
      <c r="GT841" s="160"/>
      <c r="GU841" s="160"/>
      <c r="GV841" s="160"/>
      <c r="GW841" s="160"/>
      <c r="GX841" s="160"/>
      <c r="GY841" s="160"/>
      <c r="GZ841" s="160"/>
      <c r="HA841" s="160"/>
      <c r="HB841" s="160"/>
      <c r="HC841" s="160"/>
      <c r="HD841" s="160"/>
      <c r="HE841" s="160"/>
      <c r="HF841" s="160"/>
      <c r="HG841" s="160"/>
      <c r="HH841" s="160"/>
      <c r="HI841" s="160"/>
      <c r="HJ841" s="160"/>
      <c r="HK841" s="160"/>
      <c r="HL841" s="160"/>
      <c r="HM841" s="160"/>
      <c r="HN841" s="157"/>
      <c r="HO841" s="160"/>
      <c r="HP841" s="160"/>
      <c r="HQ841" s="160"/>
    </row>
    <row r="842" spans="1:225">
      <c r="A842" s="156"/>
      <c r="B842" s="204"/>
      <c r="C842" s="204"/>
      <c r="D842" s="204"/>
      <c r="E842" s="204"/>
      <c r="F842" s="204"/>
      <c r="G842" s="204"/>
      <c r="H842" s="204"/>
      <c r="I842" s="204"/>
      <c r="J842" s="204"/>
      <c r="K842" s="204"/>
      <c r="L842" s="204"/>
      <c r="M842" s="204"/>
      <c r="N842" s="204"/>
      <c r="O842" s="204"/>
      <c r="P842" s="204"/>
      <c r="Q842" s="204"/>
      <c r="R842" s="204"/>
      <c r="S842" s="204"/>
      <c r="T842" s="204"/>
      <c r="U842" s="204"/>
      <c r="V842" s="204"/>
      <c r="W842" s="204"/>
      <c r="X842" s="204"/>
      <c r="Y842" s="204"/>
      <c r="Z842" s="204"/>
      <c r="AA842" s="204"/>
      <c r="AB842" s="204"/>
      <c r="AC842" s="204"/>
      <c r="AD842" s="204"/>
      <c r="AE842" s="204"/>
      <c r="AF842" s="204"/>
      <c r="AG842" s="204"/>
      <c r="AH842" s="204"/>
      <c r="AI842" s="204"/>
      <c r="AJ842" s="204"/>
      <c r="AK842" s="204"/>
      <c r="AL842" s="204"/>
      <c r="AM842" s="204"/>
      <c r="AN842" s="204"/>
      <c r="AO842" s="204"/>
      <c r="AP842" s="204"/>
      <c r="AQ842" s="204"/>
      <c r="AR842" s="204"/>
      <c r="AS842" s="204"/>
      <c r="AT842" s="204"/>
      <c r="AU842" s="204"/>
      <c r="AV842" s="204"/>
      <c r="AW842" s="204"/>
      <c r="AX842" s="204"/>
      <c r="AY842" s="204"/>
      <c r="AZ842" s="204"/>
      <c r="BA842" s="204"/>
      <c r="BB842" s="204"/>
      <c r="BC842" s="204"/>
      <c r="BD842" s="204"/>
      <c r="BE842" s="204"/>
      <c r="BF842" s="204"/>
      <c r="BG842" s="204"/>
      <c r="BH842" s="204"/>
      <c r="BI842" s="204"/>
      <c r="BJ842" s="204"/>
      <c r="BK842" s="204"/>
      <c r="BL842" s="204"/>
      <c r="BM842" s="204"/>
      <c r="BN842" s="204"/>
      <c r="BO842" s="204"/>
      <c r="BP842" s="204"/>
      <c r="BQ842" s="204"/>
      <c r="BR842" s="204"/>
      <c r="BS842" s="204"/>
      <c r="BT842" s="204"/>
      <c r="BU842" s="204"/>
      <c r="BV842" s="204"/>
      <c r="BW842" s="204"/>
      <c r="BX842" s="204"/>
      <c r="BY842" s="204"/>
      <c r="BZ842" s="204"/>
      <c r="CA842" s="204"/>
      <c r="CB842" s="204"/>
      <c r="CC842" s="204"/>
      <c r="CD842" s="204"/>
      <c r="CE842" s="204"/>
      <c r="CF842" s="204"/>
      <c r="CG842" s="204"/>
      <c r="CH842" s="204"/>
      <c r="CI842" s="204"/>
      <c r="CJ842" s="204"/>
      <c r="CK842" s="204"/>
      <c r="CL842" s="204"/>
      <c r="CM842" s="204"/>
      <c r="CN842" s="204"/>
      <c r="CO842" s="204"/>
      <c r="CP842" s="204"/>
      <c r="CQ842" s="204"/>
      <c r="CR842" s="204"/>
      <c r="CS842" s="204"/>
      <c r="CT842" s="204"/>
      <c r="CU842" s="204"/>
      <c r="CV842" s="204"/>
      <c r="CW842" s="204"/>
      <c r="CX842" s="204"/>
      <c r="CY842" s="204"/>
      <c r="CZ842" s="204"/>
      <c r="DA842" s="204"/>
      <c r="DB842" s="204"/>
      <c r="DC842" s="204"/>
      <c r="DD842" s="204"/>
      <c r="DE842" s="204"/>
      <c r="DF842" s="204"/>
      <c r="DG842" s="204"/>
      <c r="DH842" s="204"/>
      <c r="DI842" s="204"/>
      <c r="DJ842" s="204"/>
      <c r="DK842" s="204"/>
      <c r="DL842" s="204"/>
      <c r="DM842" s="204"/>
      <c r="DN842" s="204"/>
      <c r="DO842" s="204"/>
      <c r="DP842" s="204"/>
      <c r="DQ842" s="204"/>
      <c r="DR842" s="204"/>
      <c r="DS842" s="204"/>
      <c r="DT842" s="204"/>
      <c r="DU842" s="204"/>
      <c r="DV842" s="204"/>
      <c r="DW842" s="204"/>
      <c r="DX842" s="204"/>
      <c r="DY842" s="204"/>
      <c r="DZ842" s="204"/>
      <c r="EA842" s="204"/>
      <c r="EB842" s="204"/>
      <c r="EC842" s="204"/>
      <c r="ED842" s="204"/>
      <c r="EE842" s="204"/>
      <c r="EF842" s="204"/>
      <c r="EG842" s="204"/>
      <c r="EH842" s="204"/>
      <c r="EI842" s="204"/>
      <c r="EJ842" s="204"/>
      <c r="EK842" s="204"/>
      <c r="EL842" s="204"/>
      <c r="EM842" s="204"/>
      <c r="EN842" s="204"/>
      <c r="EO842" s="204"/>
      <c r="EP842" s="156"/>
      <c r="EQ842" s="156"/>
      <c r="ER842" s="156"/>
      <c r="ES842" s="156"/>
      <c r="ET842" s="156"/>
      <c r="EU842" s="156"/>
      <c r="EV842" s="156"/>
      <c r="EW842" s="156"/>
      <c r="EX842" s="156"/>
      <c r="EY842" s="156"/>
      <c r="EZ842" s="156"/>
      <c r="FA842" s="156"/>
      <c r="FB842" s="156"/>
      <c r="FC842" s="156"/>
      <c r="FD842" s="156"/>
      <c r="FE842" s="156"/>
      <c r="FF842" s="156"/>
      <c r="FG842" s="156"/>
      <c r="FH842" s="156"/>
      <c r="FI842" s="156"/>
      <c r="FJ842" s="156"/>
      <c r="FK842" s="156"/>
      <c r="FL842" s="156"/>
      <c r="FM842" s="156"/>
      <c r="FN842" s="156"/>
      <c r="FO842" s="156"/>
      <c r="FP842" s="156"/>
      <c r="FQ842" s="156"/>
      <c r="FR842" s="156"/>
      <c r="FS842" s="156"/>
      <c r="FT842" s="156"/>
      <c r="FU842" s="156"/>
      <c r="FV842" s="156"/>
      <c r="FW842" s="156"/>
      <c r="FX842" s="156"/>
      <c r="FY842" s="156"/>
      <c r="FZ842" s="156"/>
      <c r="GA842" s="156"/>
      <c r="GB842" s="156"/>
      <c r="GC842" s="156"/>
      <c r="GD842" s="156"/>
      <c r="GE842" s="156"/>
      <c r="GF842" s="156"/>
      <c r="GG842" s="156"/>
      <c r="GH842" s="156"/>
      <c r="GI842" s="156"/>
      <c r="GJ842" s="156"/>
      <c r="GK842" s="156"/>
      <c r="GL842" s="156"/>
      <c r="GM842" s="156"/>
      <c r="GN842" s="156"/>
      <c r="GO842" s="156"/>
      <c r="GP842" s="156"/>
      <c r="GQ842" s="156"/>
      <c r="GR842" s="156"/>
      <c r="GS842" s="156"/>
      <c r="GT842" s="156"/>
      <c r="GU842" s="156"/>
      <c r="GV842" s="156"/>
      <c r="GW842" s="156"/>
      <c r="GX842" s="156"/>
      <c r="GY842" s="156"/>
      <c r="GZ842" s="156"/>
      <c r="HA842" s="156"/>
      <c r="HB842" s="156"/>
      <c r="HC842" s="156"/>
      <c r="HD842" s="156"/>
      <c r="HE842" s="156"/>
      <c r="HF842" s="156"/>
      <c r="HG842" s="156"/>
      <c r="HH842" s="156"/>
      <c r="HI842" s="156"/>
      <c r="HJ842" s="156"/>
      <c r="HK842" s="156"/>
      <c r="HL842" s="156"/>
      <c r="HM842" s="156"/>
      <c r="HN842" s="161"/>
      <c r="HO842" s="156"/>
      <c r="HP842" s="156"/>
      <c r="HQ842" s="156"/>
    </row>
    <row r="843" spans="1:225">
      <c r="A843" s="160"/>
      <c r="B843" s="204"/>
      <c r="C843" s="204"/>
      <c r="D843" s="204"/>
      <c r="E843" s="204"/>
      <c r="F843" s="204"/>
      <c r="G843" s="204"/>
      <c r="H843" s="204"/>
      <c r="I843" s="204"/>
      <c r="J843" s="204"/>
      <c r="K843" s="204"/>
      <c r="L843" s="204"/>
      <c r="M843" s="204"/>
      <c r="N843" s="204"/>
      <c r="O843" s="204"/>
      <c r="P843" s="204"/>
      <c r="Q843" s="204"/>
      <c r="R843" s="204"/>
      <c r="S843" s="204"/>
      <c r="T843" s="204"/>
      <c r="U843" s="204"/>
      <c r="V843" s="204"/>
      <c r="W843" s="204"/>
      <c r="X843" s="204"/>
      <c r="Y843" s="204"/>
      <c r="Z843" s="204"/>
      <c r="AA843" s="204"/>
      <c r="AB843" s="204"/>
      <c r="AC843" s="204"/>
      <c r="AD843" s="204"/>
      <c r="AE843" s="204"/>
      <c r="AF843" s="204"/>
      <c r="AG843" s="204"/>
      <c r="AH843" s="204"/>
      <c r="AI843" s="204"/>
      <c r="AJ843" s="204"/>
      <c r="AK843" s="204"/>
      <c r="AL843" s="204"/>
      <c r="AM843" s="204"/>
      <c r="AN843" s="204"/>
      <c r="AO843" s="204"/>
      <c r="AP843" s="204"/>
      <c r="AQ843" s="204"/>
      <c r="AR843" s="204"/>
      <c r="AS843" s="204"/>
      <c r="AT843" s="204"/>
      <c r="AU843" s="204"/>
      <c r="AV843" s="204"/>
      <c r="AW843" s="204"/>
      <c r="AX843" s="204"/>
      <c r="AY843" s="204"/>
      <c r="AZ843" s="204"/>
      <c r="BA843" s="204"/>
      <c r="BB843" s="204"/>
      <c r="BC843" s="204"/>
      <c r="BD843" s="204"/>
      <c r="BE843" s="204"/>
      <c r="BF843" s="204"/>
      <c r="BG843" s="204"/>
      <c r="BH843" s="204"/>
      <c r="BI843" s="204"/>
      <c r="BJ843" s="204"/>
      <c r="BK843" s="204"/>
      <c r="BL843" s="204"/>
      <c r="BM843" s="204"/>
      <c r="BN843" s="204"/>
      <c r="BO843" s="204"/>
      <c r="BP843" s="204"/>
      <c r="BQ843" s="204"/>
      <c r="BR843" s="204"/>
      <c r="BS843" s="204"/>
      <c r="BT843" s="204"/>
      <c r="BU843" s="204"/>
      <c r="BV843" s="204"/>
      <c r="BW843" s="204"/>
      <c r="BX843" s="204"/>
      <c r="BY843" s="204"/>
      <c r="BZ843" s="204"/>
      <c r="CA843" s="204"/>
      <c r="CB843" s="204"/>
      <c r="CC843" s="204"/>
      <c r="CD843" s="204"/>
      <c r="CE843" s="204"/>
      <c r="CF843" s="204"/>
      <c r="CG843" s="204"/>
      <c r="CH843" s="204"/>
      <c r="CI843" s="204"/>
      <c r="CJ843" s="204"/>
      <c r="CK843" s="204"/>
      <c r="CL843" s="204"/>
      <c r="CM843" s="204"/>
      <c r="CN843" s="204"/>
      <c r="CO843" s="204"/>
      <c r="CP843" s="204"/>
      <c r="CQ843" s="204"/>
      <c r="CR843" s="204"/>
      <c r="CS843" s="204"/>
      <c r="CT843" s="204"/>
      <c r="CU843" s="204"/>
      <c r="CV843" s="204"/>
      <c r="CW843" s="204"/>
      <c r="CX843" s="204"/>
      <c r="CY843" s="204"/>
      <c r="CZ843" s="204"/>
      <c r="DA843" s="204"/>
      <c r="DB843" s="204"/>
      <c r="DC843" s="204"/>
      <c r="DD843" s="204"/>
      <c r="DE843" s="204"/>
      <c r="DF843" s="204"/>
      <c r="DG843" s="204"/>
      <c r="DH843" s="204"/>
      <c r="DI843" s="204"/>
      <c r="DJ843" s="204"/>
      <c r="DK843" s="204"/>
      <c r="DL843" s="204"/>
      <c r="DM843" s="204"/>
      <c r="DN843" s="204"/>
      <c r="DO843" s="204"/>
      <c r="DP843" s="204"/>
      <c r="DQ843" s="204"/>
      <c r="DR843" s="204"/>
      <c r="DS843" s="204"/>
      <c r="DT843" s="204"/>
      <c r="DU843" s="204"/>
      <c r="DV843" s="204"/>
      <c r="DW843" s="204"/>
      <c r="DX843" s="204"/>
      <c r="DY843" s="204"/>
      <c r="DZ843" s="204"/>
      <c r="EA843" s="204"/>
      <c r="EB843" s="204"/>
      <c r="EC843" s="204"/>
      <c r="ED843" s="204"/>
      <c r="EE843" s="204"/>
      <c r="EF843" s="204"/>
      <c r="EG843" s="204"/>
      <c r="EH843" s="204"/>
      <c r="EI843" s="204"/>
      <c r="EJ843" s="204"/>
      <c r="EK843" s="204"/>
      <c r="EL843" s="204"/>
      <c r="EM843" s="204"/>
      <c r="EN843" s="204"/>
      <c r="EO843" s="204"/>
      <c r="EP843" s="160"/>
      <c r="EQ843" s="160"/>
      <c r="ER843" s="160"/>
      <c r="ES843" s="160"/>
      <c r="ET843" s="160"/>
      <c r="EU843" s="160"/>
      <c r="EV843" s="160"/>
      <c r="EW843" s="160"/>
      <c r="EX843" s="160"/>
      <c r="EY843" s="160"/>
      <c r="EZ843" s="160"/>
      <c r="FA843" s="160"/>
      <c r="FB843" s="160"/>
      <c r="FC843" s="160"/>
      <c r="FD843" s="160"/>
      <c r="FE843" s="160"/>
      <c r="FF843" s="160"/>
      <c r="FG843" s="160"/>
      <c r="FH843" s="160"/>
      <c r="FI843" s="160"/>
      <c r="FJ843" s="160"/>
      <c r="FK843" s="160"/>
      <c r="FL843" s="160"/>
      <c r="FM843" s="160"/>
      <c r="FN843" s="160"/>
      <c r="FO843" s="160"/>
      <c r="FP843" s="160"/>
      <c r="FQ843" s="160"/>
      <c r="FR843" s="160"/>
      <c r="FS843" s="160"/>
      <c r="FT843" s="160"/>
      <c r="FU843" s="160"/>
      <c r="FV843" s="160"/>
      <c r="FW843" s="160"/>
      <c r="FX843" s="160"/>
      <c r="FY843" s="160"/>
      <c r="FZ843" s="160"/>
      <c r="GA843" s="160"/>
      <c r="GB843" s="160"/>
      <c r="GC843" s="160"/>
      <c r="GD843" s="160"/>
      <c r="GE843" s="160"/>
      <c r="GF843" s="160"/>
      <c r="GG843" s="160"/>
      <c r="GH843" s="160"/>
      <c r="GI843" s="160"/>
      <c r="GJ843" s="160"/>
      <c r="GK843" s="160"/>
      <c r="GL843" s="160"/>
      <c r="GM843" s="160"/>
      <c r="GN843" s="160"/>
      <c r="GO843" s="160"/>
      <c r="GP843" s="160"/>
      <c r="GQ843" s="160"/>
      <c r="GR843" s="160"/>
      <c r="GS843" s="160"/>
      <c r="GT843" s="160"/>
      <c r="GU843" s="160"/>
      <c r="GV843" s="160"/>
      <c r="GW843" s="160"/>
      <c r="GX843" s="160"/>
      <c r="GY843" s="160"/>
      <c r="GZ843" s="160"/>
      <c r="HA843" s="160"/>
      <c r="HB843" s="160"/>
      <c r="HC843" s="160"/>
      <c r="HD843" s="160"/>
      <c r="HE843" s="160"/>
      <c r="HF843" s="160"/>
      <c r="HG843" s="160"/>
      <c r="HH843" s="160"/>
      <c r="HI843" s="160"/>
      <c r="HJ843" s="160"/>
      <c r="HK843" s="160"/>
      <c r="HL843" s="160"/>
      <c r="HM843" s="160"/>
      <c r="HN843" s="157"/>
      <c r="HO843" s="160"/>
      <c r="HP843" s="160"/>
      <c r="HQ843" s="160"/>
    </row>
    <row r="844" spans="1:225">
      <c r="A844" s="160"/>
      <c r="B844" s="204"/>
      <c r="C844" s="204"/>
      <c r="D844" s="204"/>
      <c r="E844" s="204"/>
      <c r="F844" s="204"/>
      <c r="G844" s="204"/>
      <c r="H844" s="204"/>
      <c r="I844" s="204"/>
      <c r="J844" s="204"/>
      <c r="K844" s="204"/>
      <c r="L844" s="204"/>
      <c r="M844" s="204"/>
      <c r="N844" s="204"/>
      <c r="O844" s="204"/>
      <c r="P844" s="204"/>
      <c r="Q844" s="204"/>
      <c r="R844" s="204"/>
      <c r="S844" s="204"/>
      <c r="T844" s="204"/>
      <c r="U844" s="204"/>
      <c r="V844" s="204"/>
      <c r="W844" s="204"/>
      <c r="X844" s="204"/>
      <c r="Y844" s="204"/>
      <c r="Z844" s="204"/>
      <c r="AA844" s="204"/>
      <c r="AB844" s="204"/>
      <c r="AC844" s="204"/>
      <c r="AD844" s="204"/>
      <c r="AE844" s="204"/>
      <c r="AF844" s="204"/>
      <c r="AG844" s="204"/>
      <c r="AH844" s="204"/>
      <c r="AI844" s="204"/>
      <c r="AJ844" s="204"/>
      <c r="AK844" s="204"/>
      <c r="AL844" s="204"/>
      <c r="AM844" s="204"/>
      <c r="AN844" s="204"/>
      <c r="AO844" s="204"/>
      <c r="AP844" s="204"/>
      <c r="AQ844" s="204"/>
      <c r="AR844" s="204"/>
      <c r="AS844" s="204"/>
      <c r="AT844" s="204"/>
      <c r="AU844" s="204"/>
      <c r="AV844" s="204"/>
      <c r="AW844" s="204"/>
      <c r="AX844" s="204"/>
      <c r="AY844" s="204"/>
      <c r="AZ844" s="204"/>
      <c r="BA844" s="204"/>
      <c r="BB844" s="204"/>
      <c r="BC844" s="204"/>
      <c r="BD844" s="204"/>
      <c r="BE844" s="204"/>
      <c r="BF844" s="204"/>
      <c r="BG844" s="204"/>
      <c r="BH844" s="204"/>
      <c r="BI844" s="204"/>
      <c r="BJ844" s="204"/>
      <c r="BK844" s="204"/>
      <c r="BL844" s="204"/>
      <c r="BM844" s="204"/>
      <c r="BN844" s="204"/>
      <c r="BO844" s="204"/>
      <c r="BP844" s="204"/>
      <c r="BQ844" s="204"/>
      <c r="BR844" s="204"/>
      <c r="BS844" s="204"/>
      <c r="BT844" s="204"/>
      <c r="BU844" s="204"/>
      <c r="BV844" s="204"/>
      <c r="BW844" s="204"/>
      <c r="BX844" s="204"/>
      <c r="BY844" s="204"/>
      <c r="BZ844" s="204"/>
      <c r="CA844" s="204"/>
      <c r="CB844" s="204"/>
      <c r="CC844" s="204"/>
      <c r="CD844" s="204"/>
      <c r="CE844" s="204"/>
      <c r="CF844" s="204"/>
      <c r="CG844" s="204"/>
      <c r="CH844" s="204"/>
      <c r="CI844" s="204"/>
      <c r="CJ844" s="204"/>
      <c r="CK844" s="204"/>
      <c r="CL844" s="204"/>
      <c r="CM844" s="204"/>
      <c r="CN844" s="204"/>
      <c r="CO844" s="204"/>
      <c r="CP844" s="204"/>
      <c r="CQ844" s="204"/>
      <c r="CR844" s="204"/>
      <c r="CS844" s="204"/>
      <c r="CT844" s="204"/>
      <c r="CU844" s="204"/>
      <c r="CV844" s="204"/>
      <c r="CW844" s="204"/>
      <c r="CX844" s="204"/>
      <c r="CY844" s="204"/>
      <c r="CZ844" s="204"/>
      <c r="DA844" s="204"/>
      <c r="DB844" s="204"/>
      <c r="DC844" s="204"/>
      <c r="DD844" s="204"/>
      <c r="DE844" s="204"/>
      <c r="DF844" s="204"/>
      <c r="DG844" s="204"/>
      <c r="DH844" s="204"/>
      <c r="DI844" s="204"/>
      <c r="DJ844" s="204"/>
      <c r="DK844" s="204"/>
      <c r="DL844" s="204"/>
      <c r="DM844" s="204"/>
      <c r="DN844" s="204"/>
      <c r="DO844" s="204"/>
      <c r="DP844" s="204"/>
      <c r="DQ844" s="204"/>
      <c r="DR844" s="204"/>
      <c r="DS844" s="204"/>
      <c r="DT844" s="204"/>
      <c r="DU844" s="204"/>
      <c r="DV844" s="204"/>
      <c r="DW844" s="204"/>
      <c r="DX844" s="204"/>
      <c r="DY844" s="204"/>
      <c r="DZ844" s="204"/>
      <c r="EA844" s="204"/>
      <c r="EB844" s="204"/>
      <c r="EC844" s="204"/>
      <c r="ED844" s="204"/>
      <c r="EE844" s="204"/>
      <c r="EF844" s="204"/>
      <c r="EG844" s="204"/>
      <c r="EH844" s="204"/>
      <c r="EI844" s="204"/>
      <c r="EJ844" s="204"/>
      <c r="EK844" s="204"/>
      <c r="EL844" s="204"/>
      <c r="EM844" s="204"/>
      <c r="EN844" s="204"/>
      <c r="EO844" s="204"/>
      <c r="EP844" s="160"/>
      <c r="EQ844" s="160"/>
      <c r="ER844" s="160"/>
      <c r="ES844" s="160"/>
      <c r="ET844" s="160"/>
      <c r="EU844" s="160"/>
      <c r="EV844" s="160"/>
      <c r="EW844" s="160"/>
      <c r="EX844" s="160"/>
      <c r="EY844" s="160"/>
      <c r="EZ844" s="160"/>
      <c r="FA844" s="160"/>
      <c r="FB844" s="160"/>
      <c r="FC844" s="160"/>
      <c r="FD844" s="160"/>
      <c r="FE844" s="160"/>
      <c r="FF844" s="160"/>
      <c r="FG844" s="160"/>
      <c r="FH844" s="160"/>
      <c r="FI844" s="160"/>
      <c r="FJ844" s="160"/>
      <c r="FK844" s="160"/>
      <c r="FL844" s="160"/>
      <c r="FM844" s="160"/>
      <c r="FN844" s="160"/>
      <c r="FO844" s="160"/>
      <c r="FP844" s="160"/>
      <c r="FQ844" s="160"/>
      <c r="FR844" s="160"/>
      <c r="FS844" s="160"/>
      <c r="FT844" s="160"/>
      <c r="FU844" s="160"/>
      <c r="FV844" s="160"/>
      <c r="FW844" s="160"/>
      <c r="FX844" s="160"/>
      <c r="FY844" s="160"/>
      <c r="FZ844" s="160"/>
      <c r="GA844" s="160"/>
      <c r="GB844" s="160"/>
      <c r="GC844" s="160"/>
      <c r="GD844" s="160"/>
      <c r="GE844" s="160"/>
      <c r="GF844" s="160"/>
      <c r="GG844" s="160"/>
      <c r="GH844" s="160"/>
      <c r="GI844" s="160"/>
      <c r="GJ844" s="160"/>
      <c r="GK844" s="160"/>
      <c r="GL844" s="160"/>
      <c r="GM844" s="160"/>
      <c r="GN844" s="160"/>
      <c r="GO844" s="160"/>
      <c r="GP844" s="160"/>
      <c r="GQ844" s="160"/>
      <c r="GR844" s="160"/>
      <c r="GS844" s="160"/>
      <c r="GT844" s="160"/>
      <c r="GU844" s="160"/>
      <c r="GV844" s="160"/>
      <c r="GW844" s="160"/>
      <c r="GX844" s="160"/>
      <c r="GY844" s="160"/>
      <c r="GZ844" s="160"/>
      <c r="HA844" s="160"/>
      <c r="HB844" s="160"/>
      <c r="HC844" s="160"/>
      <c r="HD844" s="160"/>
      <c r="HE844" s="160"/>
      <c r="HF844" s="160"/>
      <c r="HG844" s="160"/>
      <c r="HH844" s="160"/>
      <c r="HI844" s="160"/>
      <c r="HJ844" s="160"/>
      <c r="HK844" s="160"/>
      <c r="HL844" s="160"/>
      <c r="HM844" s="160"/>
      <c r="HN844" s="157"/>
      <c r="HO844" s="160"/>
      <c r="HP844" s="160"/>
      <c r="HQ844" s="160"/>
    </row>
    <row r="845" spans="1:225">
      <c r="A845" s="156"/>
      <c r="B845" s="204"/>
      <c r="C845" s="204"/>
      <c r="D845" s="204"/>
      <c r="E845" s="204"/>
      <c r="F845" s="204"/>
      <c r="G845" s="204"/>
      <c r="H845" s="204"/>
      <c r="I845" s="204"/>
      <c r="J845" s="204"/>
      <c r="K845" s="204"/>
      <c r="L845" s="204"/>
      <c r="M845" s="204"/>
      <c r="N845" s="204"/>
      <c r="O845" s="204"/>
      <c r="P845" s="204"/>
      <c r="Q845" s="204"/>
      <c r="R845" s="204"/>
      <c r="S845" s="204"/>
      <c r="T845" s="204"/>
      <c r="U845" s="204"/>
      <c r="V845" s="204"/>
      <c r="W845" s="204"/>
      <c r="X845" s="204"/>
      <c r="Y845" s="204"/>
      <c r="Z845" s="204"/>
      <c r="AA845" s="204"/>
      <c r="AB845" s="204"/>
      <c r="AC845" s="204"/>
      <c r="AD845" s="204"/>
      <c r="AE845" s="204"/>
      <c r="AF845" s="204"/>
      <c r="AG845" s="204"/>
      <c r="AH845" s="204"/>
      <c r="AI845" s="204"/>
      <c r="AJ845" s="204"/>
      <c r="AK845" s="204"/>
      <c r="AL845" s="204"/>
      <c r="AM845" s="204"/>
      <c r="AN845" s="204"/>
      <c r="AO845" s="204"/>
      <c r="AP845" s="204"/>
      <c r="AQ845" s="204"/>
      <c r="AR845" s="204"/>
      <c r="AS845" s="204"/>
      <c r="AT845" s="204"/>
      <c r="AU845" s="204"/>
      <c r="AV845" s="204"/>
      <c r="AW845" s="204"/>
      <c r="AX845" s="204"/>
      <c r="AY845" s="204"/>
      <c r="AZ845" s="204"/>
      <c r="BA845" s="204"/>
      <c r="BB845" s="204"/>
      <c r="BC845" s="204"/>
      <c r="BD845" s="204"/>
      <c r="BE845" s="204"/>
      <c r="BF845" s="204"/>
      <c r="BG845" s="204"/>
      <c r="BH845" s="204"/>
      <c r="BI845" s="204"/>
      <c r="BJ845" s="204"/>
      <c r="BK845" s="204"/>
      <c r="BL845" s="204"/>
      <c r="BM845" s="204"/>
      <c r="BN845" s="204"/>
      <c r="BO845" s="204"/>
      <c r="BP845" s="204"/>
      <c r="BQ845" s="204"/>
      <c r="BR845" s="204"/>
      <c r="BS845" s="204"/>
      <c r="BT845" s="204"/>
      <c r="BU845" s="204"/>
      <c r="BV845" s="204"/>
      <c r="BW845" s="204"/>
      <c r="BX845" s="204"/>
      <c r="BY845" s="204"/>
      <c r="BZ845" s="204"/>
      <c r="CA845" s="204"/>
      <c r="CB845" s="204"/>
      <c r="CC845" s="204"/>
      <c r="CD845" s="204"/>
      <c r="CE845" s="204"/>
      <c r="CF845" s="204"/>
      <c r="CG845" s="204"/>
      <c r="CH845" s="204"/>
      <c r="CI845" s="204"/>
      <c r="CJ845" s="204"/>
      <c r="CK845" s="204"/>
      <c r="CL845" s="204"/>
      <c r="CM845" s="204"/>
      <c r="CN845" s="204"/>
      <c r="CO845" s="204"/>
      <c r="CP845" s="204"/>
      <c r="CQ845" s="204"/>
      <c r="CR845" s="204"/>
      <c r="CS845" s="204"/>
      <c r="CT845" s="204"/>
      <c r="CU845" s="204"/>
      <c r="CV845" s="204"/>
      <c r="CW845" s="204"/>
      <c r="CX845" s="204"/>
      <c r="CY845" s="204"/>
      <c r="CZ845" s="204"/>
      <c r="DA845" s="204"/>
      <c r="DB845" s="204"/>
      <c r="DC845" s="204"/>
      <c r="DD845" s="204"/>
      <c r="DE845" s="204"/>
      <c r="DF845" s="204"/>
      <c r="DG845" s="204"/>
      <c r="DH845" s="204"/>
      <c r="DI845" s="204"/>
      <c r="DJ845" s="204"/>
      <c r="DK845" s="204"/>
      <c r="DL845" s="204"/>
      <c r="DM845" s="204"/>
      <c r="DN845" s="204"/>
      <c r="DO845" s="204"/>
      <c r="DP845" s="204"/>
      <c r="DQ845" s="204"/>
      <c r="DR845" s="204"/>
      <c r="DS845" s="204"/>
      <c r="DT845" s="204"/>
      <c r="DU845" s="204"/>
      <c r="DV845" s="204"/>
      <c r="DW845" s="204"/>
      <c r="DX845" s="204"/>
      <c r="DY845" s="204"/>
      <c r="DZ845" s="204"/>
      <c r="EA845" s="204"/>
      <c r="EB845" s="204"/>
      <c r="EC845" s="204"/>
      <c r="ED845" s="204"/>
      <c r="EE845" s="204"/>
      <c r="EF845" s="204"/>
      <c r="EG845" s="204"/>
      <c r="EH845" s="204"/>
      <c r="EI845" s="204"/>
      <c r="EJ845" s="204"/>
      <c r="EK845" s="204"/>
      <c r="EL845" s="204"/>
      <c r="EM845" s="204"/>
      <c r="EN845" s="204"/>
      <c r="EO845" s="204"/>
      <c r="EP845" s="156"/>
      <c r="EQ845" s="156"/>
      <c r="ER845" s="156"/>
      <c r="ES845" s="156"/>
      <c r="ET845" s="156"/>
      <c r="EU845" s="156"/>
      <c r="EV845" s="156"/>
      <c r="EW845" s="156"/>
      <c r="EX845" s="156"/>
      <c r="EY845" s="156"/>
      <c r="EZ845" s="156"/>
      <c r="FA845" s="156"/>
      <c r="FB845" s="156"/>
      <c r="FC845" s="156"/>
      <c r="FD845" s="156"/>
      <c r="FE845" s="156"/>
      <c r="FF845" s="156"/>
      <c r="FG845" s="156"/>
      <c r="FH845" s="156"/>
      <c r="FI845" s="156"/>
      <c r="FJ845" s="156"/>
      <c r="FK845" s="156"/>
      <c r="FL845" s="156"/>
      <c r="FM845" s="156"/>
      <c r="FN845" s="156"/>
      <c r="FO845" s="156"/>
      <c r="FP845" s="156"/>
      <c r="FQ845" s="156"/>
      <c r="FR845" s="156"/>
      <c r="FS845" s="156"/>
      <c r="FT845" s="156"/>
      <c r="FU845" s="156"/>
      <c r="FV845" s="156"/>
      <c r="FW845" s="156"/>
      <c r="FX845" s="156"/>
      <c r="FY845" s="156"/>
      <c r="FZ845" s="156"/>
      <c r="GA845" s="156"/>
      <c r="GB845" s="156"/>
      <c r="GC845" s="156"/>
      <c r="GD845" s="156"/>
      <c r="GE845" s="156"/>
      <c r="GF845" s="156"/>
      <c r="GG845" s="156"/>
      <c r="GH845" s="156"/>
      <c r="GI845" s="156"/>
      <c r="GJ845" s="156"/>
      <c r="GK845" s="156"/>
      <c r="GL845" s="156"/>
      <c r="GM845" s="156"/>
      <c r="GN845" s="156"/>
      <c r="GO845" s="156"/>
      <c r="GP845" s="156"/>
      <c r="GQ845" s="156"/>
      <c r="GR845" s="156"/>
      <c r="GS845" s="156"/>
      <c r="GT845" s="156"/>
      <c r="GU845" s="156"/>
      <c r="GV845" s="156"/>
      <c r="GW845" s="156"/>
      <c r="GX845" s="156"/>
      <c r="GY845" s="156"/>
      <c r="GZ845" s="156"/>
      <c r="HA845" s="156"/>
      <c r="HB845" s="156"/>
      <c r="HC845" s="156"/>
      <c r="HD845" s="156"/>
      <c r="HE845" s="156"/>
      <c r="HF845" s="156"/>
      <c r="HG845" s="156"/>
      <c r="HH845" s="156"/>
      <c r="HI845" s="156"/>
      <c r="HJ845" s="156"/>
      <c r="HK845" s="156"/>
      <c r="HL845" s="156"/>
      <c r="HM845" s="156"/>
      <c r="HN845" s="161"/>
      <c r="HO845" s="156"/>
      <c r="HP845" s="156"/>
      <c r="HQ845" s="156"/>
    </row>
    <row r="846" spans="1:225">
      <c r="A846" s="160"/>
      <c r="B846" s="204"/>
      <c r="C846" s="204"/>
      <c r="D846" s="204"/>
      <c r="E846" s="204"/>
      <c r="F846" s="204"/>
      <c r="G846" s="204"/>
      <c r="H846" s="204"/>
      <c r="I846" s="204"/>
      <c r="J846" s="204"/>
      <c r="K846" s="204"/>
      <c r="L846" s="204"/>
      <c r="M846" s="204"/>
      <c r="N846" s="204"/>
      <c r="O846" s="204"/>
      <c r="P846" s="204"/>
      <c r="Q846" s="204"/>
      <c r="R846" s="204"/>
      <c r="S846" s="204"/>
      <c r="T846" s="204"/>
      <c r="U846" s="204"/>
      <c r="V846" s="204"/>
      <c r="W846" s="204"/>
      <c r="X846" s="204"/>
      <c r="Y846" s="204"/>
      <c r="Z846" s="204"/>
      <c r="AA846" s="204"/>
      <c r="AB846" s="204"/>
      <c r="AC846" s="204"/>
      <c r="AD846" s="204"/>
      <c r="AE846" s="204"/>
      <c r="AF846" s="204"/>
      <c r="AG846" s="204"/>
      <c r="AH846" s="204"/>
      <c r="AI846" s="204"/>
      <c r="AJ846" s="204"/>
      <c r="AK846" s="204"/>
      <c r="AL846" s="204"/>
      <c r="AM846" s="204"/>
      <c r="AN846" s="204"/>
      <c r="AO846" s="204"/>
      <c r="AP846" s="204"/>
      <c r="AQ846" s="204"/>
      <c r="AR846" s="204"/>
      <c r="AS846" s="204"/>
      <c r="AT846" s="204"/>
      <c r="AU846" s="204"/>
      <c r="AV846" s="204"/>
      <c r="AW846" s="204"/>
      <c r="AX846" s="204"/>
      <c r="AY846" s="204"/>
      <c r="AZ846" s="204"/>
      <c r="BA846" s="204"/>
      <c r="BB846" s="204"/>
      <c r="BC846" s="204"/>
      <c r="BD846" s="204"/>
      <c r="BE846" s="204"/>
      <c r="BF846" s="204"/>
      <c r="BG846" s="204"/>
      <c r="BH846" s="204"/>
      <c r="BI846" s="204"/>
      <c r="BJ846" s="204"/>
      <c r="BK846" s="204"/>
      <c r="BL846" s="204"/>
      <c r="BM846" s="204"/>
      <c r="BN846" s="204"/>
      <c r="BO846" s="204"/>
      <c r="BP846" s="204"/>
      <c r="BQ846" s="204"/>
      <c r="BR846" s="204"/>
      <c r="BS846" s="204"/>
      <c r="BT846" s="204"/>
      <c r="BU846" s="204"/>
      <c r="BV846" s="204"/>
      <c r="BW846" s="204"/>
      <c r="BX846" s="204"/>
      <c r="BY846" s="204"/>
      <c r="BZ846" s="204"/>
      <c r="CA846" s="204"/>
      <c r="CB846" s="204"/>
      <c r="CC846" s="204"/>
      <c r="CD846" s="204"/>
      <c r="CE846" s="204"/>
      <c r="CF846" s="204"/>
      <c r="CG846" s="204"/>
      <c r="CH846" s="204"/>
      <c r="CI846" s="204"/>
      <c r="CJ846" s="204"/>
      <c r="CK846" s="204"/>
      <c r="CL846" s="204"/>
      <c r="CM846" s="204"/>
      <c r="CN846" s="204"/>
      <c r="CO846" s="204"/>
      <c r="CP846" s="204"/>
      <c r="CQ846" s="204"/>
      <c r="CR846" s="204"/>
      <c r="CS846" s="204"/>
      <c r="CT846" s="204"/>
      <c r="CU846" s="204"/>
      <c r="CV846" s="204"/>
      <c r="CW846" s="204"/>
      <c r="CX846" s="204"/>
      <c r="CY846" s="204"/>
      <c r="CZ846" s="204"/>
      <c r="DA846" s="204"/>
      <c r="DB846" s="204"/>
      <c r="DC846" s="204"/>
      <c r="DD846" s="204"/>
      <c r="DE846" s="204"/>
      <c r="DF846" s="204"/>
      <c r="DG846" s="204"/>
      <c r="DH846" s="204"/>
      <c r="DI846" s="204"/>
      <c r="DJ846" s="204"/>
      <c r="DK846" s="204"/>
      <c r="DL846" s="204"/>
      <c r="DM846" s="204"/>
      <c r="DN846" s="204"/>
      <c r="DO846" s="204"/>
      <c r="DP846" s="204"/>
      <c r="DQ846" s="204"/>
      <c r="DR846" s="204"/>
      <c r="DS846" s="204"/>
      <c r="DT846" s="204"/>
      <c r="DU846" s="204"/>
      <c r="DV846" s="204"/>
      <c r="DW846" s="204"/>
      <c r="DX846" s="204"/>
      <c r="DY846" s="204"/>
      <c r="DZ846" s="204"/>
      <c r="EA846" s="204"/>
      <c r="EB846" s="204"/>
      <c r="EC846" s="204"/>
      <c r="ED846" s="204"/>
      <c r="EE846" s="204"/>
      <c r="EF846" s="204"/>
      <c r="EG846" s="204"/>
      <c r="EH846" s="204"/>
      <c r="EI846" s="204"/>
      <c r="EJ846" s="204"/>
      <c r="EK846" s="204"/>
      <c r="EL846" s="204"/>
      <c r="EM846" s="204"/>
      <c r="EN846" s="204"/>
      <c r="EO846" s="204"/>
      <c r="EP846" s="160"/>
      <c r="EQ846" s="160"/>
      <c r="ER846" s="160"/>
      <c r="ES846" s="160"/>
      <c r="ET846" s="160"/>
      <c r="EU846" s="160"/>
      <c r="EV846" s="160"/>
      <c r="EW846" s="160"/>
      <c r="EX846" s="160"/>
      <c r="EY846" s="160"/>
      <c r="EZ846" s="160"/>
      <c r="FA846" s="160"/>
      <c r="FB846" s="160"/>
      <c r="FC846" s="160"/>
      <c r="FD846" s="160"/>
      <c r="FE846" s="160"/>
      <c r="FF846" s="160"/>
      <c r="FG846" s="160"/>
      <c r="FH846" s="160"/>
      <c r="FI846" s="160"/>
      <c r="FJ846" s="160"/>
      <c r="FK846" s="160"/>
      <c r="FL846" s="160"/>
      <c r="FM846" s="160"/>
      <c r="FN846" s="160"/>
      <c r="FO846" s="160"/>
      <c r="FP846" s="160"/>
      <c r="FQ846" s="160"/>
      <c r="FR846" s="160"/>
      <c r="FS846" s="160"/>
      <c r="FT846" s="160"/>
      <c r="FU846" s="160"/>
      <c r="FV846" s="160"/>
      <c r="FW846" s="160"/>
      <c r="FX846" s="160"/>
      <c r="FY846" s="160"/>
      <c r="FZ846" s="160"/>
      <c r="GA846" s="160"/>
      <c r="GB846" s="160"/>
      <c r="GC846" s="160"/>
      <c r="GD846" s="160"/>
      <c r="GE846" s="160"/>
      <c r="GF846" s="160"/>
      <c r="GG846" s="160"/>
      <c r="GH846" s="160"/>
      <c r="GI846" s="160"/>
      <c r="GJ846" s="160"/>
      <c r="GK846" s="160"/>
      <c r="GL846" s="160"/>
      <c r="GM846" s="160"/>
      <c r="GN846" s="160"/>
      <c r="GO846" s="160"/>
      <c r="GP846" s="160"/>
      <c r="GQ846" s="160"/>
      <c r="GR846" s="160"/>
      <c r="GS846" s="160"/>
      <c r="GT846" s="160"/>
      <c r="GU846" s="160"/>
      <c r="GV846" s="160"/>
      <c r="GW846" s="160"/>
      <c r="GX846" s="160"/>
      <c r="GY846" s="160"/>
      <c r="GZ846" s="160"/>
      <c r="HA846" s="160"/>
      <c r="HB846" s="160"/>
      <c r="HC846" s="160"/>
      <c r="HD846" s="160"/>
      <c r="HE846" s="160"/>
      <c r="HF846" s="160"/>
      <c r="HG846" s="160"/>
      <c r="HH846" s="160"/>
      <c r="HI846" s="160"/>
      <c r="HJ846" s="160"/>
      <c r="HK846" s="160"/>
      <c r="HL846" s="160"/>
      <c r="HM846" s="160"/>
      <c r="HN846" s="157"/>
      <c r="HO846" s="160"/>
      <c r="HP846" s="160"/>
      <c r="HQ846" s="160"/>
    </row>
    <row r="847" spans="1:225">
      <c r="A847" s="160"/>
      <c r="B847" s="204"/>
      <c r="C847" s="204"/>
      <c r="D847" s="204"/>
      <c r="E847" s="204"/>
      <c r="F847" s="204"/>
      <c r="G847" s="204"/>
      <c r="H847" s="204"/>
      <c r="I847" s="204"/>
      <c r="J847" s="204"/>
      <c r="K847" s="204"/>
      <c r="L847" s="204"/>
      <c r="M847" s="204"/>
      <c r="N847" s="204"/>
      <c r="O847" s="204"/>
      <c r="P847" s="204"/>
      <c r="Q847" s="204"/>
      <c r="R847" s="204"/>
      <c r="S847" s="204"/>
      <c r="T847" s="204"/>
      <c r="U847" s="204"/>
      <c r="V847" s="204"/>
      <c r="W847" s="204"/>
      <c r="X847" s="204"/>
      <c r="Y847" s="204"/>
      <c r="Z847" s="204"/>
      <c r="AA847" s="204"/>
      <c r="AB847" s="204"/>
      <c r="AC847" s="204"/>
      <c r="AD847" s="204"/>
      <c r="AE847" s="204"/>
      <c r="AF847" s="204"/>
      <c r="AG847" s="204"/>
      <c r="AH847" s="204"/>
      <c r="AI847" s="204"/>
      <c r="AJ847" s="204"/>
      <c r="AK847" s="204"/>
      <c r="AL847" s="204"/>
      <c r="AM847" s="204"/>
      <c r="AN847" s="204"/>
      <c r="AO847" s="204"/>
      <c r="AP847" s="204"/>
      <c r="AQ847" s="204"/>
      <c r="AR847" s="204"/>
      <c r="AS847" s="204"/>
      <c r="AT847" s="204"/>
      <c r="AU847" s="204"/>
      <c r="AV847" s="204"/>
      <c r="AW847" s="204"/>
      <c r="AX847" s="204"/>
      <c r="AY847" s="204"/>
      <c r="AZ847" s="204"/>
      <c r="BA847" s="204"/>
      <c r="BB847" s="204"/>
      <c r="BC847" s="204"/>
      <c r="BD847" s="204"/>
      <c r="BE847" s="204"/>
      <c r="BF847" s="204"/>
      <c r="BG847" s="204"/>
      <c r="BH847" s="204"/>
      <c r="BI847" s="204"/>
      <c r="BJ847" s="204"/>
      <c r="BK847" s="204"/>
      <c r="BL847" s="204"/>
      <c r="BM847" s="204"/>
      <c r="BN847" s="204"/>
      <c r="BO847" s="204"/>
      <c r="BP847" s="204"/>
      <c r="BQ847" s="204"/>
      <c r="BR847" s="204"/>
      <c r="BS847" s="204"/>
      <c r="BT847" s="204"/>
      <c r="BU847" s="204"/>
      <c r="BV847" s="204"/>
      <c r="BW847" s="204"/>
      <c r="BX847" s="204"/>
      <c r="BY847" s="204"/>
      <c r="BZ847" s="204"/>
      <c r="CA847" s="204"/>
      <c r="CB847" s="204"/>
      <c r="CC847" s="204"/>
      <c r="CD847" s="204"/>
      <c r="CE847" s="204"/>
      <c r="CF847" s="204"/>
      <c r="CG847" s="204"/>
      <c r="CH847" s="204"/>
      <c r="CI847" s="204"/>
      <c r="CJ847" s="204"/>
      <c r="CK847" s="204"/>
      <c r="CL847" s="204"/>
      <c r="CM847" s="204"/>
      <c r="CN847" s="204"/>
      <c r="CO847" s="204"/>
      <c r="CP847" s="204"/>
      <c r="CQ847" s="204"/>
      <c r="CR847" s="204"/>
      <c r="CS847" s="204"/>
      <c r="CT847" s="204"/>
      <c r="CU847" s="204"/>
      <c r="CV847" s="204"/>
      <c r="CW847" s="204"/>
      <c r="CX847" s="204"/>
      <c r="CY847" s="204"/>
      <c r="CZ847" s="204"/>
      <c r="DA847" s="204"/>
      <c r="DB847" s="204"/>
      <c r="DC847" s="204"/>
      <c r="DD847" s="204"/>
      <c r="DE847" s="204"/>
      <c r="DF847" s="204"/>
      <c r="DG847" s="204"/>
      <c r="DH847" s="204"/>
      <c r="DI847" s="204"/>
      <c r="DJ847" s="204"/>
      <c r="DK847" s="204"/>
      <c r="DL847" s="204"/>
      <c r="DM847" s="204"/>
      <c r="DN847" s="204"/>
      <c r="DO847" s="204"/>
      <c r="DP847" s="204"/>
      <c r="DQ847" s="204"/>
      <c r="DR847" s="204"/>
      <c r="DS847" s="204"/>
      <c r="DT847" s="204"/>
      <c r="DU847" s="204"/>
      <c r="DV847" s="204"/>
      <c r="DW847" s="204"/>
      <c r="DX847" s="204"/>
      <c r="DY847" s="204"/>
      <c r="DZ847" s="204"/>
      <c r="EA847" s="204"/>
      <c r="EB847" s="204"/>
      <c r="EC847" s="204"/>
      <c r="ED847" s="204"/>
      <c r="EE847" s="204"/>
      <c r="EF847" s="204"/>
      <c r="EG847" s="204"/>
      <c r="EH847" s="204"/>
      <c r="EI847" s="204"/>
      <c r="EJ847" s="204"/>
      <c r="EK847" s="204"/>
      <c r="EL847" s="204"/>
      <c r="EM847" s="204"/>
      <c r="EN847" s="204"/>
      <c r="EO847" s="204"/>
      <c r="EP847" s="160"/>
      <c r="EQ847" s="160"/>
      <c r="ER847" s="160"/>
      <c r="ES847" s="160"/>
      <c r="ET847" s="160"/>
      <c r="EU847" s="160"/>
      <c r="EV847" s="160"/>
      <c r="EW847" s="160"/>
      <c r="EX847" s="160"/>
      <c r="EY847" s="160"/>
      <c r="EZ847" s="160"/>
      <c r="FA847" s="160"/>
      <c r="FB847" s="160"/>
      <c r="FC847" s="160"/>
      <c r="FD847" s="160"/>
      <c r="FE847" s="160"/>
      <c r="FF847" s="160"/>
      <c r="FG847" s="160"/>
      <c r="FH847" s="160"/>
      <c r="FI847" s="160"/>
      <c r="FJ847" s="160"/>
      <c r="FK847" s="160"/>
      <c r="FL847" s="160"/>
      <c r="FM847" s="160"/>
      <c r="FN847" s="160"/>
      <c r="FO847" s="160"/>
      <c r="FP847" s="160"/>
      <c r="FQ847" s="160"/>
      <c r="FR847" s="160"/>
      <c r="FS847" s="160"/>
      <c r="FT847" s="160"/>
      <c r="FU847" s="160"/>
      <c r="FV847" s="160"/>
      <c r="FW847" s="160"/>
      <c r="FX847" s="160"/>
      <c r="FY847" s="160"/>
      <c r="FZ847" s="160"/>
      <c r="GA847" s="160"/>
      <c r="GB847" s="160"/>
      <c r="GC847" s="160"/>
      <c r="GD847" s="160"/>
      <c r="GE847" s="160"/>
      <c r="GF847" s="160"/>
      <c r="GG847" s="160"/>
      <c r="GH847" s="160"/>
      <c r="GI847" s="160"/>
      <c r="GJ847" s="160"/>
      <c r="GK847" s="160"/>
      <c r="GL847" s="160"/>
      <c r="GM847" s="160"/>
      <c r="GN847" s="160"/>
      <c r="GO847" s="160"/>
      <c r="GP847" s="160"/>
      <c r="GQ847" s="160"/>
      <c r="GR847" s="160"/>
      <c r="GS847" s="160"/>
      <c r="GT847" s="160"/>
      <c r="GU847" s="160"/>
      <c r="GV847" s="160"/>
      <c r="GW847" s="160"/>
      <c r="GX847" s="160"/>
      <c r="GY847" s="160"/>
      <c r="GZ847" s="160"/>
      <c r="HA847" s="160"/>
      <c r="HB847" s="160"/>
      <c r="HC847" s="160"/>
      <c r="HD847" s="160"/>
      <c r="HE847" s="160"/>
      <c r="HF847" s="160"/>
      <c r="HG847" s="160"/>
      <c r="HH847" s="160"/>
      <c r="HI847" s="160"/>
      <c r="HJ847" s="160"/>
      <c r="HK847" s="160"/>
      <c r="HL847" s="160"/>
      <c r="HM847" s="160"/>
      <c r="HN847" s="157"/>
      <c r="HO847" s="160"/>
      <c r="HP847" s="160"/>
      <c r="HQ847" s="160"/>
    </row>
    <row r="848" spans="1:225">
      <c r="A848" s="156"/>
      <c r="B848" s="204"/>
      <c r="C848" s="204"/>
      <c r="D848" s="204"/>
      <c r="E848" s="204"/>
      <c r="F848" s="204"/>
      <c r="G848" s="204"/>
      <c r="H848" s="204"/>
      <c r="I848" s="204"/>
      <c r="J848" s="204"/>
      <c r="K848" s="204"/>
      <c r="L848" s="204"/>
      <c r="M848" s="204"/>
      <c r="N848" s="204"/>
      <c r="O848" s="204"/>
      <c r="P848" s="204"/>
      <c r="Q848" s="204"/>
      <c r="R848" s="204"/>
      <c r="S848" s="204"/>
      <c r="T848" s="204"/>
      <c r="U848" s="204"/>
      <c r="V848" s="204"/>
      <c r="W848" s="204"/>
      <c r="X848" s="204"/>
      <c r="Y848" s="204"/>
      <c r="Z848" s="204"/>
      <c r="AA848" s="204"/>
      <c r="AB848" s="204"/>
      <c r="AC848" s="204"/>
      <c r="AD848" s="204"/>
      <c r="AE848" s="204"/>
      <c r="AF848" s="204"/>
      <c r="AG848" s="204"/>
      <c r="AH848" s="204"/>
      <c r="AI848" s="204"/>
      <c r="AJ848" s="204"/>
      <c r="AK848" s="204"/>
      <c r="AL848" s="204"/>
      <c r="AM848" s="204"/>
      <c r="AN848" s="204"/>
      <c r="AO848" s="204"/>
      <c r="AP848" s="204"/>
      <c r="AQ848" s="204"/>
      <c r="AR848" s="204"/>
      <c r="AS848" s="204"/>
      <c r="AT848" s="204"/>
      <c r="AU848" s="204"/>
      <c r="AV848" s="204"/>
      <c r="AW848" s="204"/>
      <c r="AX848" s="204"/>
      <c r="AY848" s="204"/>
      <c r="AZ848" s="204"/>
      <c r="BA848" s="204"/>
      <c r="BB848" s="204"/>
      <c r="BC848" s="204"/>
      <c r="BD848" s="204"/>
      <c r="BE848" s="204"/>
      <c r="BF848" s="204"/>
      <c r="BG848" s="204"/>
      <c r="BH848" s="204"/>
      <c r="BI848" s="204"/>
      <c r="BJ848" s="204"/>
      <c r="BK848" s="204"/>
      <c r="BL848" s="204"/>
      <c r="BM848" s="204"/>
      <c r="BN848" s="204"/>
      <c r="BO848" s="204"/>
      <c r="BP848" s="204"/>
      <c r="BQ848" s="204"/>
      <c r="BR848" s="204"/>
      <c r="BS848" s="204"/>
      <c r="BT848" s="204"/>
      <c r="BU848" s="204"/>
      <c r="BV848" s="204"/>
      <c r="BW848" s="204"/>
      <c r="BX848" s="204"/>
      <c r="BY848" s="204"/>
      <c r="BZ848" s="204"/>
      <c r="CA848" s="204"/>
      <c r="CB848" s="204"/>
      <c r="CC848" s="204"/>
      <c r="CD848" s="204"/>
      <c r="CE848" s="204"/>
      <c r="CF848" s="204"/>
      <c r="CG848" s="204"/>
      <c r="CH848" s="204"/>
      <c r="CI848" s="204"/>
      <c r="CJ848" s="204"/>
      <c r="CK848" s="204"/>
      <c r="CL848" s="204"/>
      <c r="CM848" s="204"/>
      <c r="CN848" s="204"/>
      <c r="CO848" s="204"/>
      <c r="CP848" s="204"/>
      <c r="CQ848" s="204"/>
      <c r="CR848" s="204"/>
      <c r="CS848" s="204"/>
      <c r="CT848" s="204"/>
      <c r="CU848" s="204"/>
      <c r="CV848" s="204"/>
      <c r="CW848" s="204"/>
      <c r="CX848" s="204"/>
      <c r="CY848" s="204"/>
      <c r="CZ848" s="204"/>
      <c r="DA848" s="204"/>
      <c r="DB848" s="204"/>
      <c r="DC848" s="204"/>
      <c r="DD848" s="204"/>
      <c r="DE848" s="204"/>
      <c r="DF848" s="204"/>
      <c r="DG848" s="204"/>
      <c r="DH848" s="204"/>
      <c r="DI848" s="204"/>
      <c r="DJ848" s="204"/>
      <c r="DK848" s="204"/>
      <c r="DL848" s="204"/>
      <c r="DM848" s="204"/>
      <c r="DN848" s="204"/>
      <c r="DO848" s="204"/>
      <c r="DP848" s="204"/>
      <c r="DQ848" s="204"/>
      <c r="DR848" s="204"/>
      <c r="DS848" s="204"/>
      <c r="DT848" s="204"/>
      <c r="DU848" s="204"/>
      <c r="DV848" s="204"/>
      <c r="DW848" s="204"/>
      <c r="DX848" s="204"/>
      <c r="DY848" s="204"/>
      <c r="DZ848" s="204"/>
      <c r="EA848" s="204"/>
      <c r="EB848" s="204"/>
      <c r="EC848" s="204"/>
      <c r="ED848" s="204"/>
      <c r="EE848" s="204"/>
      <c r="EF848" s="204"/>
      <c r="EG848" s="204"/>
      <c r="EH848" s="204"/>
      <c r="EI848" s="204"/>
      <c r="EJ848" s="204"/>
      <c r="EK848" s="204"/>
      <c r="EL848" s="204"/>
      <c r="EM848" s="204"/>
      <c r="EN848" s="204"/>
      <c r="EO848" s="204"/>
      <c r="EP848" s="156"/>
      <c r="EQ848" s="156"/>
      <c r="ER848" s="156"/>
      <c r="ES848" s="156"/>
      <c r="ET848" s="156"/>
      <c r="EU848" s="156"/>
      <c r="EV848" s="156"/>
      <c r="EW848" s="156"/>
      <c r="EX848" s="156"/>
      <c r="EY848" s="156"/>
      <c r="EZ848" s="156"/>
      <c r="FA848" s="156"/>
      <c r="FB848" s="156"/>
      <c r="FC848" s="156"/>
      <c r="FD848" s="156"/>
      <c r="FE848" s="156"/>
      <c r="FF848" s="156"/>
      <c r="FG848" s="156"/>
      <c r="FH848" s="156"/>
      <c r="FI848" s="156"/>
      <c r="FJ848" s="156"/>
      <c r="FK848" s="156"/>
      <c r="FL848" s="156"/>
      <c r="FM848" s="156"/>
      <c r="FN848" s="156"/>
      <c r="FO848" s="156"/>
      <c r="FP848" s="156"/>
      <c r="FQ848" s="156"/>
      <c r="FR848" s="156"/>
      <c r="FS848" s="156"/>
      <c r="FT848" s="156"/>
      <c r="FU848" s="156"/>
      <c r="FV848" s="156"/>
      <c r="FW848" s="156"/>
      <c r="FX848" s="156"/>
      <c r="FY848" s="156"/>
      <c r="FZ848" s="156"/>
      <c r="GA848" s="156"/>
      <c r="GB848" s="156"/>
      <c r="GC848" s="156"/>
      <c r="GD848" s="156"/>
      <c r="GE848" s="156"/>
      <c r="GF848" s="156"/>
      <c r="GG848" s="156"/>
      <c r="GH848" s="156"/>
      <c r="GI848" s="156"/>
      <c r="GJ848" s="156"/>
      <c r="GK848" s="156"/>
      <c r="GL848" s="156"/>
      <c r="GM848" s="156"/>
      <c r="GN848" s="156"/>
      <c r="GO848" s="156"/>
      <c r="GP848" s="156"/>
      <c r="GQ848" s="156"/>
      <c r="GR848" s="156"/>
      <c r="GS848" s="156"/>
      <c r="GT848" s="156"/>
      <c r="GU848" s="156"/>
      <c r="GV848" s="156"/>
      <c r="GW848" s="156"/>
      <c r="GX848" s="156"/>
      <c r="GY848" s="156"/>
      <c r="GZ848" s="156"/>
      <c r="HA848" s="156"/>
      <c r="HB848" s="156"/>
      <c r="HC848" s="156"/>
      <c r="HD848" s="156"/>
      <c r="HE848" s="156"/>
      <c r="HF848" s="156"/>
      <c r="HG848" s="156"/>
      <c r="HH848" s="156"/>
      <c r="HI848" s="156"/>
      <c r="HJ848" s="156"/>
      <c r="HK848" s="156"/>
      <c r="HL848" s="156"/>
      <c r="HM848" s="156"/>
      <c r="HN848" s="161"/>
      <c r="HO848" s="156"/>
      <c r="HP848" s="156"/>
      <c r="HQ848" s="156"/>
    </row>
    <row r="849" spans="1:225">
      <c r="A849" s="160"/>
      <c r="B849" s="204"/>
      <c r="C849" s="204"/>
      <c r="D849" s="204"/>
      <c r="E849" s="204"/>
      <c r="F849" s="204"/>
      <c r="G849" s="204"/>
      <c r="H849" s="204"/>
      <c r="I849" s="204"/>
      <c r="J849" s="204"/>
      <c r="K849" s="204"/>
      <c r="L849" s="204"/>
      <c r="M849" s="204"/>
      <c r="N849" s="204"/>
      <c r="O849" s="204"/>
      <c r="P849" s="204"/>
      <c r="Q849" s="204"/>
      <c r="R849" s="204"/>
      <c r="S849" s="204"/>
      <c r="T849" s="204"/>
      <c r="U849" s="204"/>
      <c r="V849" s="204"/>
      <c r="W849" s="204"/>
      <c r="X849" s="204"/>
      <c r="Y849" s="204"/>
      <c r="Z849" s="204"/>
      <c r="AA849" s="204"/>
      <c r="AB849" s="204"/>
      <c r="AC849" s="204"/>
      <c r="AD849" s="204"/>
      <c r="AE849" s="204"/>
      <c r="AF849" s="204"/>
      <c r="AG849" s="204"/>
      <c r="AH849" s="204"/>
      <c r="AI849" s="204"/>
      <c r="AJ849" s="204"/>
      <c r="AK849" s="204"/>
      <c r="AL849" s="204"/>
      <c r="AM849" s="204"/>
      <c r="AN849" s="204"/>
      <c r="AO849" s="204"/>
      <c r="AP849" s="204"/>
      <c r="AQ849" s="204"/>
      <c r="AR849" s="204"/>
      <c r="AS849" s="204"/>
      <c r="AT849" s="204"/>
      <c r="AU849" s="204"/>
      <c r="AV849" s="204"/>
      <c r="AW849" s="204"/>
      <c r="AX849" s="204"/>
      <c r="AY849" s="204"/>
      <c r="AZ849" s="204"/>
      <c r="BA849" s="204"/>
      <c r="BB849" s="204"/>
      <c r="BC849" s="204"/>
      <c r="BD849" s="204"/>
      <c r="BE849" s="204"/>
      <c r="BF849" s="204"/>
      <c r="BG849" s="204"/>
      <c r="BH849" s="204"/>
      <c r="BI849" s="204"/>
      <c r="BJ849" s="204"/>
      <c r="BK849" s="204"/>
      <c r="BL849" s="204"/>
      <c r="BM849" s="204"/>
      <c r="BN849" s="204"/>
      <c r="BO849" s="204"/>
      <c r="BP849" s="204"/>
      <c r="BQ849" s="204"/>
      <c r="BR849" s="204"/>
      <c r="BS849" s="204"/>
      <c r="BT849" s="204"/>
      <c r="BU849" s="204"/>
      <c r="BV849" s="204"/>
      <c r="BW849" s="204"/>
      <c r="BX849" s="204"/>
      <c r="BY849" s="204"/>
      <c r="BZ849" s="204"/>
      <c r="CA849" s="204"/>
      <c r="CB849" s="204"/>
      <c r="CC849" s="204"/>
      <c r="CD849" s="204"/>
      <c r="CE849" s="204"/>
      <c r="CF849" s="204"/>
      <c r="CG849" s="204"/>
      <c r="CH849" s="204"/>
      <c r="CI849" s="204"/>
      <c r="CJ849" s="204"/>
      <c r="CK849" s="204"/>
      <c r="CL849" s="204"/>
      <c r="CM849" s="204"/>
      <c r="CN849" s="204"/>
      <c r="CO849" s="204"/>
      <c r="CP849" s="204"/>
      <c r="CQ849" s="204"/>
      <c r="CR849" s="204"/>
      <c r="CS849" s="204"/>
      <c r="CT849" s="204"/>
      <c r="CU849" s="204"/>
      <c r="CV849" s="204"/>
      <c r="CW849" s="204"/>
      <c r="CX849" s="204"/>
      <c r="CY849" s="204"/>
      <c r="CZ849" s="204"/>
      <c r="DA849" s="204"/>
      <c r="DB849" s="204"/>
      <c r="DC849" s="204"/>
      <c r="DD849" s="204"/>
      <c r="DE849" s="204"/>
      <c r="DF849" s="204"/>
      <c r="DG849" s="204"/>
      <c r="DH849" s="204"/>
      <c r="DI849" s="204"/>
      <c r="DJ849" s="204"/>
      <c r="DK849" s="204"/>
      <c r="DL849" s="204"/>
      <c r="DM849" s="204"/>
      <c r="DN849" s="204"/>
      <c r="DO849" s="204"/>
      <c r="DP849" s="204"/>
      <c r="DQ849" s="204"/>
      <c r="DR849" s="204"/>
      <c r="DS849" s="204"/>
      <c r="DT849" s="204"/>
      <c r="DU849" s="204"/>
      <c r="DV849" s="204"/>
      <c r="DW849" s="204"/>
      <c r="DX849" s="204"/>
      <c r="DY849" s="204"/>
      <c r="DZ849" s="204"/>
      <c r="EA849" s="204"/>
      <c r="EB849" s="204"/>
      <c r="EC849" s="204"/>
      <c r="ED849" s="204"/>
      <c r="EE849" s="204"/>
      <c r="EF849" s="204"/>
      <c r="EG849" s="204"/>
      <c r="EH849" s="204"/>
      <c r="EI849" s="204"/>
      <c r="EJ849" s="204"/>
      <c r="EK849" s="204"/>
      <c r="EL849" s="204"/>
      <c r="EM849" s="204"/>
      <c r="EN849" s="204"/>
      <c r="EO849" s="204"/>
      <c r="EP849" s="160"/>
      <c r="EQ849" s="160"/>
      <c r="ER849" s="160"/>
      <c r="ES849" s="160"/>
      <c r="ET849" s="160"/>
      <c r="EU849" s="160"/>
      <c r="EV849" s="160"/>
      <c r="EW849" s="160"/>
      <c r="EX849" s="160"/>
      <c r="EY849" s="160"/>
      <c r="EZ849" s="160"/>
      <c r="FA849" s="160"/>
      <c r="FB849" s="160"/>
      <c r="FC849" s="160"/>
      <c r="FD849" s="160"/>
      <c r="FE849" s="160"/>
      <c r="FF849" s="160"/>
      <c r="FG849" s="160"/>
      <c r="FH849" s="160"/>
      <c r="FI849" s="160"/>
      <c r="FJ849" s="160"/>
      <c r="FK849" s="160"/>
      <c r="FL849" s="160"/>
      <c r="FM849" s="160"/>
      <c r="FN849" s="160"/>
      <c r="FO849" s="160"/>
      <c r="FP849" s="160"/>
      <c r="FQ849" s="160"/>
      <c r="FR849" s="160"/>
      <c r="FS849" s="160"/>
      <c r="FT849" s="160"/>
      <c r="FU849" s="160"/>
      <c r="FV849" s="160"/>
      <c r="FW849" s="160"/>
      <c r="FX849" s="160"/>
      <c r="FY849" s="160"/>
      <c r="FZ849" s="160"/>
      <c r="GA849" s="160"/>
      <c r="GB849" s="160"/>
      <c r="GC849" s="160"/>
      <c r="GD849" s="160"/>
      <c r="GE849" s="160"/>
      <c r="GF849" s="160"/>
      <c r="GG849" s="160"/>
      <c r="GH849" s="160"/>
      <c r="GI849" s="160"/>
      <c r="GJ849" s="160"/>
      <c r="GK849" s="160"/>
      <c r="GL849" s="160"/>
      <c r="GM849" s="160"/>
      <c r="GN849" s="160"/>
      <c r="GO849" s="160"/>
      <c r="GP849" s="160"/>
      <c r="GQ849" s="160"/>
      <c r="GR849" s="160"/>
      <c r="GS849" s="160"/>
      <c r="GT849" s="160"/>
      <c r="GU849" s="160"/>
      <c r="GV849" s="160"/>
      <c r="GW849" s="160"/>
      <c r="GX849" s="160"/>
      <c r="GY849" s="160"/>
      <c r="GZ849" s="160"/>
      <c r="HA849" s="160"/>
      <c r="HB849" s="160"/>
      <c r="HC849" s="160"/>
      <c r="HD849" s="160"/>
      <c r="HE849" s="160"/>
      <c r="HF849" s="160"/>
      <c r="HG849" s="160"/>
      <c r="HH849" s="160"/>
      <c r="HI849" s="160"/>
      <c r="HJ849" s="160"/>
      <c r="HK849" s="160"/>
      <c r="HL849" s="160"/>
      <c r="HM849" s="160"/>
      <c r="HN849" s="157"/>
      <c r="HO849" s="160"/>
      <c r="HP849" s="160"/>
      <c r="HQ849" s="160"/>
    </row>
    <row r="850" spans="1:225">
      <c r="A850" s="160"/>
      <c r="B850" s="204"/>
      <c r="C850" s="204"/>
      <c r="D850" s="204"/>
      <c r="E850" s="204"/>
      <c r="F850" s="204"/>
      <c r="G850" s="204"/>
      <c r="H850" s="204"/>
      <c r="I850" s="204"/>
      <c r="J850" s="204"/>
      <c r="K850" s="204"/>
      <c r="L850" s="204"/>
      <c r="M850" s="204"/>
      <c r="N850" s="204"/>
      <c r="O850" s="204"/>
      <c r="P850" s="204"/>
      <c r="Q850" s="204"/>
      <c r="R850" s="204"/>
      <c r="S850" s="204"/>
      <c r="T850" s="204"/>
      <c r="U850" s="204"/>
      <c r="V850" s="204"/>
      <c r="W850" s="204"/>
      <c r="X850" s="204"/>
      <c r="Y850" s="204"/>
      <c r="Z850" s="204"/>
      <c r="AA850" s="204"/>
      <c r="AB850" s="204"/>
      <c r="AC850" s="204"/>
      <c r="AD850" s="204"/>
      <c r="AE850" s="204"/>
      <c r="AF850" s="204"/>
      <c r="AG850" s="204"/>
      <c r="AH850" s="204"/>
      <c r="AI850" s="204"/>
      <c r="AJ850" s="204"/>
      <c r="AK850" s="204"/>
      <c r="AL850" s="204"/>
      <c r="AM850" s="204"/>
      <c r="AN850" s="204"/>
      <c r="AO850" s="204"/>
      <c r="AP850" s="204"/>
      <c r="AQ850" s="204"/>
      <c r="AR850" s="204"/>
      <c r="AS850" s="204"/>
      <c r="AT850" s="204"/>
      <c r="AU850" s="204"/>
      <c r="AV850" s="204"/>
      <c r="AW850" s="204"/>
      <c r="AX850" s="204"/>
      <c r="AY850" s="204"/>
      <c r="AZ850" s="204"/>
      <c r="BA850" s="204"/>
      <c r="BB850" s="204"/>
      <c r="BC850" s="204"/>
      <c r="BD850" s="204"/>
      <c r="BE850" s="204"/>
      <c r="BF850" s="204"/>
      <c r="BG850" s="204"/>
      <c r="BH850" s="204"/>
      <c r="BI850" s="204"/>
      <c r="BJ850" s="204"/>
      <c r="BK850" s="204"/>
      <c r="BL850" s="204"/>
      <c r="BM850" s="204"/>
      <c r="BN850" s="204"/>
      <c r="BO850" s="204"/>
      <c r="BP850" s="204"/>
      <c r="BQ850" s="204"/>
      <c r="BR850" s="204"/>
      <c r="BS850" s="204"/>
      <c r="BT850" s="204"/>
      <c r="BU850" s="204"/>
      <c r="BV850" s="204"/>
      <c r="BW850" s="204"/>
      <c r="BX850" s="204"/>
      <c r="BY850" s="204"/>
      <c r="BZ850" s="204"/>
      <c r="CA850" s="204"/>
      <c r="CB850" s="204"/>
      <c r="CC850" s="204"/>
      <c r="CD850" s="204"/>
      <c r="CE850" s="204"/>
      <c r="CF850" s="204"/>
      <c r="CG850" s="204"/>
      <c r="CH850" s="204"/>
      <c r="CI850" s="204"/>
      <c r="CJ850" s="204"/>
      <c r="CK850" s="204"/>
      <c r="CL850" s="204"/>
      <c r="CM850" s="204"/>
      <c r="CN850" s="204"/>
      <c r="CO850" s="204"/>
      <c r="CP850" s="204"/>
      <c r="CQ850" s="204"/>
      <c r="CR850" s="204"/>
      <c r="CS850" s="204"/>
      <c r="CT850" s="204"/>
      <c r="CU850" s="204"/>
      <c r="CV850" s="204"/>
      <c r="CW850" s="204"/>
      <c r="CX850" s="204"/>
      <c r="CY850" s="204"/>
      <c r="CZ850" s="204"/>
      <c r="DA850" s="204"/>
      <c r="DB850" s="204"/>
      <c r="DC850" s="204"/>
      <c r="DD850" s="204"/>
      <c r="DE850" s="204"/>
      <c r="DF850" s="204"/>
      <c r="DG850" s="204"/>
      <c r="DH850" s="204"/>
      <c r="DI850" s="204"/>
      <c r="DJ850" s="204"/>
      <c r="DK850" s="204"/>
      <c r="DL850" s="204"/>
      <c r="DM850" s="204"/>
      <c r="DN850" s="204"/>
      <c r="DO850" s="204"/>
      <c r="DP850" s="204"/>
      <c r="DQ850" s="204"/>
      <c r="DR850" s="204"/>
      <c r="DS850" s="204"/>
      <c r="DT850" s="204"/>
      <c r="DU850" s="204"/>
      <c r="DV850" s="204"/>
      <c r="DW850" s="204"/>
      <c r="DX850" s="204"/>
      <c r="DY850" s="204"/>
      <c r="DZ850" s="204"/>
      <c r="EA850" s="204"/>
      <c r="EB850" s="204"/>
      <c r="EC850" s="204"/>
      <c r="ED850" s="204"/>
      <c r="EE850" s="204"/>
      <c r="EF850" s="204"/>
      <c r="EG850" s="204"/>
      <c r="EH850" s="204"/>
      <c r="EI850" s="204"/>
      <c r="EJ850" s="204"/>
      <c r="EK850" s="204"/>
      <c r="EL850" s="204"/>
      <c r="EM850" s="204"/>
      <c r="EN850" s="204"/>
      <c r="EO850" s="204"/>
      <c r="EP850" s="160"/>
      <c r="EQ850" s="160"/>
      <c r="ER850" s="160"/>
      <c r="ES850" s="160"/>
      <c r="ET850" s="160"/>
      <c r="EU850" s="160"/>
      <c r="EV850" s="160"/>
      <c r="EW850" s="160"/>
      <c r="EX850" s="160"/>
      <c r="EY850" s="160"/>
      <c r="EZ850" s="160"/>
      <c r="FA850" s="160"/>
      <c r="FB850" s="160"/>
      <c r="FC850" s="160"/>
      <c r="FD850" s="160"/>
      <c r="FE850" s="160"/>
      <c r="FF850" s="160"/>
      <c r="FG850" s="160"/>
      <c r="FH850" s="160"/>
      <c r="FI850" s="160"/>
      <c r="FJ850" s="160"/>
      <c r="FK850" s="160"/>
      <c r="FL850" s="160"/>
      <c r="FM850" s="160"/>
      <c r="FN850" s="160"/>
      <c r="FO850" s="160"/>
      <c r="FP850" s="160"/>
      <c r="FQ850" s="160"/>
      <c r="FR850" s="160"/>
      <c r="FS850" s="160"/>
      <c r="FT850" s="160"/>
      <c r="FU850" s="160"/>
      <c r="FV850" s="160"/>
      <c r="FW850" s="160"/>
      <c r="FX850" s="160"/>
      <c r="FY850" s="160"/>
      <c r="FZ850" s="160"/>
      <c r="GA850" s="160"/>
      <c r="GB850" s="160"/>
      <c r="GC850" s="160"/>
      <c r="GD850" s="160"/>
      <c r="GE850" s="160"/>
      <c r="GF850" s="160"/>
      <c r="GG850" s="160"/>
      <c r="GH850" s="160"/>
      <c r="GI850" s="160"/>
      <c r="GJ850" s="160"/>
      <c r="GK850" s="160"/>
      <c r="GL850" s="160"/>
      <c r="GM850" s="160"/>
      <c r="GN850" s="160"/>
      <c r="GO850" s="160"/>
      <c r="GP850" s="160"/>
      <c r="GQ850" s="160"/>
      <c r="GR850" s="160"/>
      <c r="GS850" s="160"/>
      <c r="GT850" s="160"/>
      <c r="GU850" s="160"/>
      <c r="GV850" s="160"/>
      <c r="GW850" s="160"/>
      <c r="GX850" s="160"/>
      <c r="GY850" s="160"/>
      <c r="GZ850" s="160"/>
      <c r="HA850" s="160"/>
      <c r="HB850" s="160"/>
      <c r="HC850" s="160"/>
      <c r="HD850" s="160"/>
      <c r="HE850" s="160"/>
      <c r="HF850" s="160"/>
      <c r="HG850" s="160"/>
      <c r="HH850" s="160"/>
      <c r="HI850" s="160"/>
      <c r="HJ850" s="160"/>
      <c r="HK850" s="160"/>
      <c r="HL850" s="160"/>
      <c r="HM850" s="160"/>
      <c r="HN850" s="157"/>
      <c r="HO850" s="160"/>
      <c r="HP850" s="160"/>
      <c r="HQ850" s="160"/>
    </row>
    <row r="851" spans="1:225">
      <c r="A851" s="156"/>
      <c r="B851" s="204"/>
      <c r="C851" s="204"/>
      <c r="D851" s="204"/>
      <c r="E851" s="204"/>
      <c r="F851" s="204"/>
      <c r="G851" s="204"/>
      <c r="H851" s="204"/>
      <c r="I851" s="204"/>
      <c r="J851" s="204"/>
      <c r="K851" s="204"/>
      <c r="L851" s="204"/>
      <c r="M851" s="204"/>
      <c r="N851" s="204"/>
      <c r="O851" s="204"/>
      <c r="P851" s="204"/>
      <c r="Q851" s="204"/>
      <c r="R851" s="204"/>
      <c r="S851" s="204"/>
      <c r="T851" s="204"/>
      <c r="U851" s="204"/>
      <c r="V851" s="204"/>
      <c r="W851" s="204"/>
      <c r="X851" s="204"/>
      <c r="Y851" s="204"/>
      <c r="Z851" s="204"/>
      <c r="AA851" s="204"/>
      <c r="AB851" s="204"/>
      <c r="AC851" s="204"/>
      <c r="AD851" s="204"/>
      <c r="AE851" s="204"/>
      <c r="AF851" s="204"/>
      <c r="AG851" s="204"/>
      <c r="AH851" s="204"/>
      <c r="AI851" s="204"/>
      <c r="AJ851" s="204"/>
      <c r="AK851" s="204"/>
      <c r="AL851" s="204"/>
      <c r="AM851" s="204"/>
      <c r="AN851" s="204"/>
      <c r="AO851" s="204"/>
      <c r="AP851" s="204"/>
      <c r="AQ851" s="204"/>
      <c r="AR851" s="204"/>
      <c r="AS851" s="204"/>
      <c r="AT851" s="204"/>
      <c r="AU851" s="204"/>
      <c r="AV851" s="204"/>
      <c r="AW851" s="204"/>
      <c r="AX851" s="204"/>
      <c r="AY851" s="204"/>
      <c r="AZ851" s="204"/>
      <c r="BA851" s="204"/>
      <c r="BB851" s="204"/>
      <c r="BC851" s="204"/>
      <c r="BD851" s="204"/>
      <c r="BE851" s="204"/>
      <c r="BF851" s="204"/>
      <c r="BG851" s="204"/>
      <c r="BH851" s="204"/>
      <c r="BI851" s="204"/>
      <c r="BJ851" s="204"/>
      <c r="BK851" s="204"/>
      <c r="BL851" s="204"/>
      <c r="BM851" s="204"/>
      <c r="BN851" s="204"/>
      <c r="BO851" s="204"/>
      <c r="BP851" s="204"/>
      <c r="BQ851" s="204"/>
      <c r="BR851" s="204"/>
      <c r="BS851" s="204"/>
      <c r="BT851" s="204"/>
      <c r="BU851" s="204"/>
      <c r="BV851" s="204"/>
      <c r="BW851" s="204"/>
      <c r="BX851" s="204"/>
      <c r="BY851" s="204"/>
      <c r="BZ851" s="204"/>
      <c r="CA851" s="204"/>
      <c r="CB851" s="204"/>
      <c r="CC851" s="204"/>
      <c r="CD851" s="204"/>
      <c r="CE851" s="204"/>
      <c r="CF851" s="204"/>
      <c r="CG851" s="204"/>
      <c r="CH851" s="204"/>
      <c r="CI851" s="204"/>
      <c r="CJ851" s="204"/>
      <c r="CK851" s="204"/>
      <c r="CL851" s="204"/>
      <c r="CM851" s="204"/>
      <c r="CN851" s="204"/>
      <c r="CO851" s="204"/>
      <c r="CP851" s="204"/>
      <c r="CQ851" s="204"/>
      <c r="CR851" s="204"/>
      <c r="CS851" s="204"/>
      <c r="CT851" s="204"/>
      <c r="CU851" s="204"/>
      <c r="CV851" s="204"/>
      <c r="CW851" s="204"/>
      <c r="CX851" s="204"/>
      <c r="CY851" s="204"/>
      <c r="CZ851" s="204"/>
      <c r="DA851" s="204"/>
      <c r="DB851" s="204"/>
      <c r="DC851" s="204"/>
      <c r="DD851" s="204"/>
      <c r="DE851" s="204"/>
      <c r="DF851" s="204"/>
      <c r="DG851" s="204"/>
      <c r="DH851" s="204"/>
      <c r="DI851" s="204"/>
      <c r="DJ851" s="204"/>
      <c r="DK851" s="204"/>
      <c r="DL851" s="204"/>
      <c r="DM851" s="204"/>
      <c r="DN851" s="204"/>
      <c r="DO851" s="204"/>
      <c r="DP851" s="204"/>
      <c r="DQ851" s="204"/>
      <c r="DR851" s="204"/>
      <c r="DS851" s="204"/>
      <c r="DT851" s="204"/>
      <c r="DU851" s="204"/>
      <c r="DV851" s="204"/>
      <c r="DW851" s="204"/>
      <c r="DX851" s="204"/>
      <c r="DY851" s="204"/>
      <c r="DZ851" s="204"/>
      <c r="EA851" s="204"/>
      <c r="EB851" s="204"/>
      <c r="EC851" s="204"/>
      <c r="ED851" s="204"/>
      <c r="EE851" s="204"/>
      <c r="EF851" s="204"/>
      <c r="EG851" s="204"/>
      <c r="EH851" s="204"/>
      <c r="EI851" s="204"/>
      <c r="EJ851" s="204"/>
      <c r="EK851" s="204"/>
      <c r="EL851" s="204"/>
      <c r="EM851" s="204"/>
      <c r="EN851" s="204"/>
      <c r="EO851" s="204"/>
      <c r="EP851" s="156"/>
      <c r="EQ851" s="156"/>
      <c r="ER851" s="156"/>
      <c r="ES851" s="156"/>
      <c r="ET851" s="156"/>
      <c r="EU851" s="156"/>
      <c r="EV851" s="156"/>
      <c r="EW851" s="156"/>
      <c r="EX851" s="156"/>
      <c r="EY851" s="156"/>
      <c r="EZ851" s="156"/>
      <c r="FA851" s="156"/>
      <c r="FB851" s="156"/>
      <c r="FC851" s="156"/>
      <c r="FD851" s="156"/>
      <c r="FE851" s="156"/>
      <c r="FF851" s="156"/>
      <c r="FG851" s="156"/>
      <c r="FH851" s="156"/>
      <c r="FI851" s="156"/>
      <c r="FJ851" s="156"/>
      <c r="FK851" s="156"/>
      <c r="FL851" s="156"/>
      <c r="FM851" s="156"/>
      <c r="FN851" s="156"/>
      <c r="FO851" s="156"/>
      <c r="FP851" s="156"/>
      <c r="FQ851" s="156"/>
      <c r="FR851" s="156"/>
      <c r="FS851" s="156"/>
      <c r="FT851" s="156"/>
      <c r="FU851" s="156"/>
      <c r="FV851" s="156"/>
      <c r="FW851" s="156"/>
      <c r="FX851" s="156"/>
      <c r="FY851" s="156"/>
      <c r="FZ851" s="156"/>
      <c r="GA851" s="156"/>
      <c r="GB851" s="156"/>
      <c r="GC851" s="156"/>
      <c r="GD851" s="156"/>
      <c r="GE851" s="156"/>
      <c r="GF851" s="156"/>
      <c r="GG851" s="156"/>
      <c r="GH851" s="156"/>
      <c r="GI851" s="156"/>
      <c r="GJ851" s="156"/>
      <c r="GK851" s="156"/>
      <c r="GL851" s="156"/>
      <c r="GM851" s="156"/>
      <c r="GN851" s="156"/>
      <c r="GO851" s="156"/>
      <c r="GP851" s="156"/>
      <c r="GQ851" s="156"/>
      <c r="GR851" s="156"/>
      <c r="GS851" s="156"/>
      <c r="GT851" s="156"/>
      <c r="GU851" s="156"/>
      <c r="GV851" s="156"/>
      <c r="GW851" s="156"/>
      <c r="GX851" s="156"/>
      <c r="GY851" s="156"/>
      <c r="GZ851" s="156"/>
      <c r="HA851" s="156"/>
      <c r="HB851" s="156"/>
      <c r="HC851" s="156"/>
      <c r="HD851" s="156"/>
      <c r="HE851" s="156"/>
      <c r="HF851" s="156"/>
      <c r="HG851" s="156"/>
      <c r="HH851" s="156"/>
      <c r="HI851" s="156"/>
      <c r="HJ851" s="156"/>
      <c r="HK851" s="156"/>
      <c r="HL851" s="156"/>
      <c r="HM851" s="156"/>
      <c r="HN851" s="161"/>
      <c r="HO851" s="156"/>
      <c r="HP851" s="156"/>
      <c r="HQ851" s="156"/>
    </row>
    <row r="852" spans="1:225">
      <c r="A852" s="160"/>
      <c r="B852" s="204"/>
      <c r="C852" s="204"/>
      <c r="D852" s="204"/>
      <c r="E852" s="204"/>
      <c r="F852" s="204"/>
      <c r="G852" s="204"/>
      <c r="H852" s="204"/>
      <c r="I852" s="204"/>
      <c r="J852" s="204"/>
      <c r="K852" s="204"/>
      <c r="L852" s="204"/>
      <c r="M852" s="204"/>
      <c r="N852" s="204"/>
      <c r="O852" s="204"/>
      <c r="P852" s="204"/>
      <c r="Q852" s="204"/>
      <c r="R852" s="204"/>
      <c r="S852" s="204"/>
      <c r="T852" s="204"/>
      <c r="U852" s="204"/>
      <c r="V852" s="204"/>
      <c r="W852" s="204"/>
      <c r="X852" s="204"/>
      <c r="Y852" s="204"/>
      <c r="Z852" s="204"/>
      <c r="AA852" s="204"/>
      <c r="AB852" s="204"/>
      <c r="AC852" s="204"/>
      <c r="AD852" s="204"/>
      <c r="AE852" s="204"/>
      <c r="AF852" s="204"/>
      <c r="AG852" s="204"/>
      <c r="AH852" s="204"/>
      <c r="AI852" s="204"/>
      <c r="AJ852" s="204"/>
      <c r="AK852" s="204"/>
      <c r="AL852" s="204"/>
      <c r="AM852" s="204"/>
      <c r="AN852" s="204"/>
      <c r="AO852" s="204"/>
      <c r="AP852" s="204"/>
      <c r="AQ852" s="204"/>
      <c r="AR852" s="204"/>
      <c r="AS852" s="204"/>
      <c r="AT852" s="204"/>
      <c r="AU852" s="204"/>
      <c r="AV852" s="204"/>
      <c r="AW852" s="204"/>
      <c r="AX852" s="204"/>
      <c r="AY852" s="204"/>
      <c r="AZ852" s="204"/>
      <c r="BA852" s="204"/>
      <c r="BB852" s="204"/>
      <c r="BC852" s="204"/>
      <c r="BD852" s="204"/>
      <c r="BE852" s="204"/>
      <c r="BF852" s="204"/>
      <c r="BG852" s="204"/>
      <c r="BH852" s="204"/>
      <c r="BI852" s="204"/>
      <c r="BJ852" s="204"/>
      <c r="BK852" s="204"/>
      <c r="BL852" s="204"/>
      <c r="BM852" s="204"/>
      <c r="BN852" s="204"/>
      <c r="BO852" s="204"/>
      <c r="BP852" s="204"/>
      <c r="BQ852" s="204"/>
      <c r="BR852" s="204"/>
      <c r="BS852" s="204"/>
      <c r="BT852" s="204"/>
      <c r="BU852" s="204"/>
      <c r="BV852" s="204"/>
      <c r="BW852" s="204"/>
      <c r="BX852" s="204"/>
      <c r="BY852" s="204"/>
      <c r="BZ852" s="204"/>
      <c r="CA852" s="204"/>
      <c r="CB852" s="204"/>
      <c r="CC852" s="204"/>
      <c r="CD852" s="204"/>
      <c r="CE852" s="204"/>
      <c r="CF852" s="204"/>
      <c r="CG852" s="204"/>
      <c r="CH852" s="204"/>
      <c r="CI852" s="204"/>
      <c r="CJ852" s="204"/>
      <c r="CK852" s="204"/>
      <c r="CL852" s="204"/>
      <c r="CM852" s="204"/>
      <c r="CN852" s="204"/>
      <c r="CO852" s="204"/>
      <c r="CP852" s="204"/>
      <c r="CQ852" s="204"/>
      <c r="CR852" s="204"/>
      <c r="CS852" s="204"/>
      <c r="CT852" s="204"/>
      <c r="CU852" s="204"/>
      <c r="CV852" s="204"/>
      <c r="CW852" s="204"/>
      <c r="CX852" s="204"/>
      <c r="CY852" s="204"/>
      <c r="CZ852" s="204"/>
      <c r="DA852" s="204"/>
      <c r="DB852" s="204"/>
      <c r="DC852" s="204"/>
      <c r="DD852" s="204"/>
      <c r="DE852" s="204"/>
      <c r="DF852" s="204"/>
      <c r="DG852" s="204"/>
      <c r="DH852" s="204"/>
      <c r="DI852" s="204"/>
      <c r="DJ852" s="204"/>
      <c r="DK852" s="204"/>
      <c r="DL852" s="204"/>
      <c r="DM852" s="204"/>
      <c r="DN852" s="204"/>
      <c r="DO852" s="204"/>
      <c r="DP852" s="204"/>
      <c r="DQ852" s="204"/>
      <c r="DR852" s="204"/>
      <c r="DS852" s="204"/>
      <c r="DT852" s="204"/>
      <c r="DU852" s="204"/>
      <c r="DV852" s="204"/>
      <c r="DW852" s="204"/>
      <c r="DX852" s="204"/>
      <c r="DY852" s="204"/>
      <c r="DZ852" s="204"/>
      <c r="EA852" s="204"/>
      <c r="EB852" s="204"/>
      <c r="EC852" s="204"/>
      <c r="ED852" s="204"/>
      <c r="EE852" s="204"/>
      <c r="EF852" s="204"/>
      <c r="EG852" s="204"/>
      <c r="EH852" s="204"/>
      <c r="EI852" s="204"/>
      <c r="EJ852" s="204"/>
      <c r="EK852" s="204"/>
      <c r="EL852" s="204"/>
      <c r="EM852" s="204"/>
      <c r="EN852" s="204"/>
      <c r="EO852" s="204"/>
      <c r="EP852" s="160"/>
      <c r="EQ852" s="160"/>
      <c r="ER852" s="160"/>
      <c r="ES852" s="160"/>
      <c r="ET852" s="160"/>
      <c r="EU852" s="160"/>
      <c r="EV852" s="160"/>
      <c r="EW852" s="160"/>
      <c r="EX852" s="160"/>
      <c r="EY852" s="160"/>
      <c r="EZ852" s="160"/>
      <c r="FA852" s="160"/>
      <c r="FB852" s="160"/>
      <c r="FC852" s="160"/>
      <c r="FD852" s="160"/>
      <c r="FE852" s="160"/>
      <c r="FF852" s="160"/>
      <c r="FG852" s="160"/>
      <c r="FH852" s="160"/>
      <c r="FI852" s="160"/>
      <c r="FJ852" s="160"/>
      <c r="FK852" s="160"/>
      <c r="FL852" s="160"/>
      <c r="FM852" s="160"/>
      <c r="FN852" s="160"/>
      <c r="FO852" s="160"/>
      <c r="FP852" s="160"/>
      <c r="FQ852" s="160"/>
      <c r="FR852" s="160"/>
      <c r="FS852" s="160"/>
      <c r="FT852" s="160"/>
      <c r="FU852" s="160"/>
      <c r="FV852" s="160"/>
      <c r="FW852" s="160"/>
      <c r="FX852" s="160"/>
      <c r="FY852" s="160"/>
      <c r="FZ852" s="160"/>
      <c r="GA852" s="160"/>
      <c r="GB852" s="160"/>
      <c r="GC852" s="160"/>
      <c r="GD852" s="160"/>
      <c r="GE852" s="160"/>
      <c r="GF852" s="160"/>
      <c r="GG852" s="160"/>
      <c r="GH852" s="160"/>
      <c r="GI852" s="160"/>
      <c r="GJ852" s="160"/>
      <c r="GK852" s="160"/>
      <c r="GL852" s="160"/>
      <c r="GM852" s="160"/>
      <c r="GN852" s="160"/>
      <c r="GO852" s="160"/>
      <c r="GP852" s="160"/>
      <c r="GQ852" s="160"/>
      <c r="GR852" s="160"/>
      <c r="GS852" s="160"/>
      <c r="GT852" s="160"/>
      <c r="GU852" s="160"/>
      <c r="GV852" s="160"/>
      <c r="GW852" s="160"/>
      <c r="GX852" s="160"/>
      <c r="GY852" s="160"/>
      <c r="GZ852" s="160"/>
      <c r="HA852" s="160"/>
      <c r="HB852" s="160"/>
      <c r="HC852" s="160"/>
      <c r="HD852" s="160"/>
      <c r="HE852" s="160"/>
      <c r="HF852" s="160"/>
      <c r="HG852" s="160"/>
      <c r="HH852" s="160"/>
      <c r="HI852" s="160"/>
      <c r="HJ852" s="160"/>
      <c r="HK852" s="160"/>
      <c r="HL852" s="160"/>
      <c r="HM852" s="160"/>
      <c r="HN852" s="157"/>
      <c r="HO852" s="160"/>
      <c r="HP852" s="160"/>
      <c r="HQ852" s="160"/>
    </row>
    <row r="853" spans="1:225">
      <c r="A853" s="160"/>
      <c r="B853" s="204"/>
      <c r="C853" s="204"/>
      <c r="D853" s="204"/>
      <c r="E853" s="204"/>
      <c r="F853" s="204"/>
      <c r="G853" s="204"/>
      <c r="H853" s="204"/>
      <c r="I853" s="204"/>
      <c r="J853" s="204"/>
      <c r="K853" s="204"/>
      <c r="L853" s="204"/>
      <c r="M853" s="204"/>
      <c r="N853" s="204"/>
      <c r="O853" s="204"/>
      <c r="P853" s="204"/>
      <c r="Q853" s="204"/>
      <c r="R853" s="204"/>
      <c r="S853" s="204"/>
      <c r="T853" s="204"/>
      <c r="U853" s="204"/>
      <c r="V853" s="204"/>
      <c r="W853" s="204"/>
      <c r="X853" s="204"/>
      <c r="Y853" s="204"/>
      <c r="Z853" s="204"/>
      <c r="AA853" s="204"/>
      <c r="AB853" s="204"/>
      <c r="AC853" s="204"/>
      <c r="AD853" s="204"/>
      <c r="AE853" s="204"/>
      <c r="AF853" s="204"/>
      <c r="AG853" s="204"/>
      <c r="AH853" s="204"/>
      <c r="AI853" s="204"/>
      <c r="AJ853" s="204"/>
      <c r="AK853" s="204"/>
      <c r="AL853" s="204"/>
      <c r="AM853" s="204"/>
      <c r="AN853" s="204"/>
      <c r="AO853" s="204"/>
      <c r="AP853" s="204"/>
      <c r="AQ853" s="204"/>
      <c r="AR853" s="204"/>
      <c r="AS853" s="204"/>
      <c r="AT853" s="204"/>
      <c r="AU853" s="204"/>
      <c r="AV853" s="204"/>
      <c r="AW853" s="204"/>
      <c r="AX853" s="204"/>
      <c r="AY853" s="204"/>
      <c r="AZ853" s="204"/>
      <c r="BA853" s="204"/>
      <c r="BB853" s="204"/>
      <c r="BC853" s="204"/>
      <c r="BD853" s="204"/>
      <c r="BE853" s="204"/>
      <c r="BF853" s="204"/>
      <c r="BG853" s="204"/>
      <c r="BH853" s="204"/>
      <c r="BI853" s="204"/>
      <c r="BJ853" s="204"/>
      <c r="BK853" s="204"/>
      <c r="BL853" s="204"/>
      <c r="BM853" s="204"/>
      <c r="BN853" s="204"/>
      <c r="BO853" s="204"/>
      <c r="BP853" s="204"/>
      <c r="BQ853" s="204"/>
      <c r="BR853" s="204"/>
      <c r="BS853" s="204"/>
      <c r="BT853" s="204"/>
      <c r="BU853" s="204"/>
      <c r="BV853" s="204"/>
      <c r="BW853" s="204"/>
      <c r="BX853" s="204"/>
      <c r="BY853" s="204"/>
      <c r="BZ853" s="204"/>
      <c r="CA853" s="204"/>
      <c r="CB853" s="204"/>
      <c r="CC853" s="204"/>
      <c r="CD853" s="204"/>
      <c r="CE853" s="204"/>
      <c r="CF853" s="204"/>
      <c r="CG853" s="204"/>
      <c r="CH853" s="204"/>
      <c r="CI853" s="204"/>
      <c r="CJ853" s="204"/>
      <c r="CK853" s="204"/>
      <c r="CL853" s="204"/>
      <c r="CM853" s="204"/>
      <c r="CN853" s="204"/>
      <c r="CO853" s="204"/>
      <c r="CP853" s="204"/>
      <c r="CQ853" s="204"/>
      <c r="CR853" s="204"/>
      <c r="CS853" s="204"/>
      <c r="CT853" s="204"/>
      <c r="CU853" s="204"/>
      <c r="CV853" s="204"/>
      <c r="CW853" s="204"/>
      <c r="CX853" s="204"/>
      <c r="CY853" s="204"/>
      <c r="CZ853" s="204"/>
      <c r="DA853" s="204"/>
      <c r="DB853" s="204"/>
      <c r="DC853" s="204"/>
      <c r="DD853" s="204"/>
      <c r="DE853" s="204"/>
      <c r="DF853" s="204"/>
      <c r="DG853" s="204"/>
      <c r="DH853" s="204"/>
      <c r="DI853" s="204"/>
      <c r="DJ853" s="204"/>
      <c r="DK853" s="204"/>
      <c r="DL853" s="204"/>
      <c r="DM853" s="204"/>
      <c r="DN853" s="204"/>
      <c r="DO853" s="204"/>
      <c r="DP853" s="204"/>
      <c r="DQ853" s="204"/>
      <c r="DR853" s="204"/>
      <c r="DS853" s="204"/>
      <c r="DT853" s="204"/>
      <c r="DU853" s="204"/>
      <c r="DV853" s="204"/>
      <c r="DW853" s="204"/>
      <c r="DX853" s="204"/>
      <c r="DY853" s="204"/>
      <c r="DZ853" s="204"/>
      <c r="EA853" s="204"/>
      <c r="EB853" s="204"/>
      <c r="EC853" s="204"/>
      <c r="ED853" s="204"/>
      <c r="EE853" s="204"/>
      <c r="EF853" s="204"/>
      <c r="EG853" s="204"/>
      <c r="EH853" s="204"/>
      <c r="EI853" s="204"/>
      <c r="EJ853" s="204"/>
      <c r="EK853" s="204"/>
      <c r="EL853" s="204"/>
      <c r="EM853" s="204"/>
      <c r="EN853" s="204"/>
      <c r="EO853" s="204"/>
      <c r="EP853" s="160"/>
      <c r="EQ853" s="160"/>
      <c r="ER853" s="160"/>
      <c r="ES853" s="160"/>
      <c r="ET853" s="160"/>
      <c r="EU853" s="160"/>
      <c r="EV853" s="160"/>
      <c r="EW853" s="160"/>
      <c r="EX853" s="160"/>
      <c r="EY853" s="160"/>
      <c r="EZ853" s="160"/>
      <c r="FA853" s="160"/>
      <c r="FB853" s="160"/>
      <c r="FC853" s="160"/>
      <c r="FD853" s="160"/>
      <c r="FE853" s="160"/>
      <c r="FF853" s="160"/>
      <c r="FG853" s="160"/>
      <c r="FH853" s="160"/>
      <c r="FI853" s="160"/>
      <c r="FJ853" s="160"/>
      <c r="FK853" s="160"/>
      <c r="FL853" s="160"/>
      <c r="FM853" s="160"/>
      <c r="FN853" s="160"/>
      <c r="FO853" s="160"/>
      <c r="FP853" s="160"/>
      <c r="FQ853" s="160"/>
      <c r="FR853" s="160"/>
      <c r="FS853" s="160"/>
      <c r="FT853" s="160"/>
      <c r="FU853" s="160"/>
      <c r="FV853" s="160"/>
      <c r="FW853" s="160"/>
      <c r="FX853" s="160"/>
      <c r="FY853" s="160"/>
      <c r="FZ853" s="160"/>
      <c r="GA853" s="160"/>
      <c r="GB853" s="160"/>
      <c r="GC853" s="160"/>
      <c r="GD853" s="160"/>
      <c r="GE853" s="160"/>
      <c r="GF853" s="160"/>
      <c r="GG853" s="160"/>
      <c r="GH853" s="160"/>
      <c r="GI853" s="160"/>
      <c r="GJ853" s="160"/>
      <c r="GK853" s="160"/>
      <c r="GL853" s="160"/>
      <c r="GM853" s="160"/>
      <c r="GN853" s="160"/>
      <c r="GO853" s="160"/>
      <c r="GP853" s="160"/>
      <c r="GQ853" s="160"/>
      <c r="GR853" s="160"/>
      <c r="GS853" s="160"/>
      <c r="GT853" s="160"/>
      <c r="GU853" s="160"/>
      <c r="GV853" s="160"/>
      <c r="GW853" s="160"/>
      <c r="GX853" s="160"/>
      <c r="GY853" s="160"/>
      <c r="GZ853" s="160"/>
      <c r="HA853" s="160"/>
      <c r="HB853" s="160"/>
      <c r="HC853" s="160"/>
      <c r="HD853" s="160"/>
      <c r="HE853" s="160"/>
      <c r="HF853" s="160"/>
      <c r="HG853" s="160"/>
      <c r="HH853" s="160"/>
      <c r="HI853" s="160"/>
      <c r="HJ853" s="160"/>
      <c r="HK853" s="160"/>
      <c r="HL853" s="160"/>
      <c r="HM853" s="160"/>
      <c r="HN853" s="157"/>
      <c r="HO853" s="160"/>
      <c r="HP853" s="160"/>
      <c r="HQ853" s="160"/>
    </row>
    <row r="854" spans="1:225">
      <c r="A854" s="156"/>
      <c r="B854" s="204"/>
      <c r="C854" s="204"/>
      <c r="D854" s="204"/>
      <c r="E854" s="204"/>
      <c r="F854" s="204"/>
      <c r="G854" s="204"/>
      <c r="H854" s="204"/>
      <c r="I854" s="204"/>
      <c r="J854" s="204"/>
      <c r="K854" s="204"/>
      <c r="L854" s="204"/>
      <c r="M854" s="204"/>
      <c r="N854" s="204"/>
      <c r="O854" s="204"/>
      <c r="P854" s="204"/>
      <c r="Q854" s="204"/>
      <c r="R854" s="204"/>
      <c r="S854" s="204"/>
      <c r="T854" s="204"/>
      <c r="U854" s="204"/>
      <c r="V854" s="204"/>
      <c r="W854" s="204"/>
      <c r="X854" s="204"/>
      <c r="Y854" s="204"/>
      <c r="Z854" s="204"/>
      <c r="AA854" s="204"/>
      <c r="AB854" s="204"/>
      <c r="AC854" s="204"/>
      <c r="AD854" s="204"/>
      <c r="AE854" s="204"/>
      <c r="AF854" s="204"/>
      <c r="AG854" s="204"/>
      <c r="AH854" s="204"/>
      <c r="AI854" s="204"/>
      <c r="AJ854" s="204"/>
      <c r="AK854" s="204"/>
      <c r="AL854" s="204"/>
      <c r="AM854" s="204"/>
      <c r="AN854" s="204"/>
      <c r="AO854" s="204"/>
      <c r="AP854" s="204"/>
      <c r="AQ854" s="204"/>
      <c r="AR854" s="204"/>
      <c r="AS854" s="204"/>
      <c r="AT854" s="204"/>
      <c r="AU854" s="204"/>
      <c r="AV854" s="204"/>
      <c r="AW854" s="204"/>
      <c r="AX854" s="204"/>
      <c r="AY854" s="204"/>
      <c r="AZ854" s="204"/>
      <c r="BA854" s="204"/>
      <c r="BB854" s="204"/>
      <c r="BC854" s="204"/>
      <c r="BD854" s="204"/>
      <c r="BE854" s="204"/>
      <c r="BF854" s="204"/>
      <c r="BG854" s="204"/>
      <c r="BH854" s="204"/>
      <c r="BI854" s="204"/>
      <c r="BJ854" s="204"/>
      <c r="BK854" s="204"/>
      <c r="BL854" s="204"/>
      <c r="BM854" s="204"/>
      <c r="BN854" s="204"/>
      <c r="BO854" s="204"/>
      <c r="BP854" s="204"/>
      <c r="BQ854" s="204"/>
      <c r="BR854" s="204"/>
      <c r="BS854" s="204"/>
      <c r="BT854" s="204"/>
      <c r="BU854" s="204"/>
      <c r="BV854" s="204"/>
      <c r="BW854" s="204"/>
      <c r="BX854" s="204"/>
      <c r="BY854" s="204"/>
      <c r="BZ854" s="204"/>
      <c r="CA854" s="204"/>
      <c r="CB854" s="204"/>
      <c r="CC854" s="204"/>
      <c r="CD854" s="204"/>
      <c r="CE854" s="204"/>
      <c r="CF854" s="204"/>
      <c r="CG854" s="204"/>
      <c r="CH854" s="204"/>
      <c r="CI854" s="204"/>
      <c r="CJ854" s="204"/>
      <c r="CK854" s="204"/>
      <c r="CL854" s="204"/>
      <c r="CM854" s="204"/>
      <c r="CN854" s="204"/>
      <c r="CO854" s="204"/>
      <c r="CP854" s="204"/>
      <c r="CQ854" s="204"/>
      <c r="CR854" s="204"/>
      <c r="CS854" s="204"/>
      <c r="CT854" s="204"/>
      <c r="CU854" s="204"/>
      <c r="CV854" s="204"/>
      <c r="CW854" s="204"/>
      <c r="CX854" s="204"/>
      <c r="CY854" s="204"/>
      <c r="CZ854" s="204"/>
      <c r="DA854" s="204"/>
      <c r="DB854" s="204"/>
      <c r="DC854" s="204"/>
      <c r="DD854" s="204"/>
      <c r="DE854" s="204"/>
      <c r="DF854" s="204"/>
      <c r="DG854" s="204"/>
      <c r="DH854" s="204"/>
      <c r="DI854" s="204"/>
      <c r="DJ854" s="204"/>
      <c r="DK854" s="204"/>
      <c r="DL854" s="204"/>
      <c r="DM854" s="204"/>
      <c r="DN854" s="204"/>
      <c r="DO854" s="204"/>
      <c r="DP854" s="204"/>
      <c r="DQ854" s="204"/>
      <c r="DR854" s="204"/>
      <c r="DS854" s="204"/>
      <c r="DT854" s="204"/>
      <c r="DU854" s="204"/>
      <c r="DV854" s="204"/>
      <c r="DW854" s="204"/>
      <c r="DX854" s="204"/>
      <c r="DY854" s="204"/>
      <c r="DZ854" s="204"/>
      <c r="EA854" s="204"/>
      <c r="EB854" s="204"/>
      <c r="EC854" s="204"/>
      <c r="ED854" s="204"/>
      <c r="EE854" s="204"/>
      <c r="EF854" s="204"/>
      <c r="EG854" s="204"/>
      <c r="EH854" s="204"/>
      <c r="EI854" s="204"/>
      <c r="EJ854" s="204"/>
      <c r="EK854" s="204"/>
      <c r="EL854" s="204"/>
      <c r="EM854" s="204"/>
      <c r="EN854" s="204"/>
      <c r="EO854" s="204"/>
      <c r="EP854" s="156"/>
      <c r="EQ854" s="156"/>
      <c r="ER854" s="156"/>
      <c r="ES854" s="156"/>
      <c r="ET854" s="156"/>
      <c r="EU854" s="156"/>
      <c r="EV854" s="156"/>
      <c r="EW854" s="156"/>
      <c r="EX854" s="156"/>
      <c r="EY854" s="156"/>
      <c r="EZ854" s="156"/>
      <c r="FA854" s="156"/>
      <c r="FB854" s="156"/>
      <c r="FC854" s="156"/>
      <c r="FD854" s="156"/>
      <c r="FE854" s="156"/>
      <c r="FF854" s="156"/>
      <c r="FG854" s="156"/>
      <c r="FH854" s="156"/>
      <c r="FI854" s="156"/>
      <c r="FJ854" s="156"/>
      <c r="FK854" s="156"/>
      <c r="FL854" s="156"/>
      <c r="FM854" s="156"/>
      <c r="FN854" s="156"/>
      <c r="FO854" s="156"/>
      <c r="FP854" s="156"/>
      <c r="FQ854" s="156"/>
      <c r="FR854" s="156"/>
      <c r="FS854" s="156"/>
      <c r="FT854" s="156"/>
      <c r="FU854" s="156"/>
      <c r="FV854" s="156"/>
      <c r="FW854" s="156"/>
      <c r="FX854" s="156"/>
      <c r="FY854" s="156"/>
      <c r="FZ854" s="156"/>
      <c r="GA854" s="156"/>
      <c r="GB854" s="156"/>
      <c r="GC854" s="156"/>
      <c r="GD854" s="156"/>
      <c r="GE854" s="156"/>
      <c r="GF854" s="156"/>
      <c r="GG854" s="156"/>
      <c r="GH854" s="156"/>
      <c r="GI854" s="156"/>
      <c r="GJ854" s="156"/>
      <c r="GK854" s="156"/>
      <c r="GL854" s="156"/>
      <c r="GM854" s="156"/>
      <c r="GN854" s="156"/>
      <c r="GO854" s="156"/>
      <c r="GP854" s="156"/>
      <c r="GQ854" s="156"/>
      <c r="GR854" s="156"/>
      <c r="GS854" s="156"/>
      <c r="GT854" s="156"/>
      <c r="GU854" s="156"/>
      <c r="GV854" s="156"/>
      <c r="GW854" s="156"/>
      <c r="GX854" s="156"/>
      <c r="GY854" s="156"/>
      <c r="GZ854" s="156"/>
      <c r="HA854" s="156"/>
      <c r="HB854" s="156"/>
      <c r="HC854" s="156"/>
      <c r="HD854" s="156"/>
      <c r="HE854" s="156"/>
      <c r="HF854" s="156"/>
      <c r="HG854" s="156"/>
      <c r="HH854" s="156"/>
      <c r="HI854" s="156"/>
      <c r="HJ854" s="156"/>
      <c r="HK854" s="156"/>
      <c r="HL854" s="156"/>
      <c r="HM854" s="156"/>
      <c r="HN854" s="161"/>
      <c r="HO854" s="156"/>
      <c r="HP854" s="156"/>
      <c r="HQ854" s="156"/>
    </row>
    <row r="855" spans="1:225">
      <c r="A855" s="160"/>
      <c r="B855" s="204"/>
      <c r="C855" s="204"/>
      <c r="D855" s="204"/>
      <c r="E855" s="204"/>
      <c r="F855" s="204"/>
      <c r="G855" s="204"/>
      <c r="H855" s="204"/>
      <c r="I855" s="204"/>
      <c r="J855" s="204"/>
      <c r="K855" s="204"/>
      <c r="L855" s="204"/>
      <c r="M855" s="204"/>
      <c r="N855" s="204"/>
      <c r="O855" s="204"/>
      <c r="P855" s="204"/>
      <c r="Q855" s="204"/>
      <c r="R855" s="204"/>
      <c r="S855" s="204"/>
      <c r="T855" s="204"/>
      <c r="U855" s="204"/>
      <c r="V855" s="204"/>
      <c r="W855" s="204"/>
      <c r="X855" s="204"/>
      <c r="Y855" s="204"/>
      <c r="Z855" s="204"/>
      <c r="AA855" s="204"/>
      <c r="AB855" s="204"/>
      <c r="AC855" s="204"/>
      <c r="AD855" s="204"/>
      <c r="AE855" s="204"/>
      <c r="AF855" s="204"/>
      <c r="AG855" s="204"/>
      <c r="AH855" s="204"/>
      <c r="AI855" s="204"/>
      <c r="AJ855" s="204"/>
      <c r="AK855" s="204"/>
      <c r="AL855" s="204"/>
      <c r="AM855" s="204"/>
      <c r="AN855" s="204"/>
      <c r="AO855" s="204"/>
      <c r="AP855" s="204"/>
      <c r="AQ855" s="204"/>
      <c r="AR855" s="204"/>
      <c r="AS855" s="204"/>
      <c r="AT855" s="204"/>
      <c r="AU855" s="204"/>
      <c r="AV855" s="204"/>
      <c r="AW855" s="204"/>
      <c r="AX855" s="204"/>
      <c r="AY855" s="204"/>
      <c r="AZ855" s="204"/>
      <c r="BA855" s="204"/>
      <c r="BB855" s="204"/>
      <c r="BC855" s="204"/>
      <c r="BD855" s="204"/>
      <c r="BE855" s="204"/>
      <c r="BF855" s="204"/>
      <c r="BG855" s="204"/>
      <c r="BH855" s="204"/>
      <c r="BI855" s="204"/>
      <c r="BJ855" s="204"/>
      <c r="BK855" s="204"/>
      <c r="BL855" s="204"/>
      <c r="BM855" s="204"/>
      <c r="BN855" s="204"/>
      <c r="BO855" s="204"/>
      <c r="BP855" s="204"/>
      <c r="BQ855" s="204"/>
      <c r="BR855" s="204"/>
      <c r="BS855" s="204"/>
      <c r="BT855" s="204"/>
      <c r="BU855" s="204"/>
      <c r="BV855" s="204"/>
      <c r="BW855" s="204"/>
      <c r="BX855" s="204"/>
      <c r="BY855" s="204"/>
      <c r="BZ855" s="204"/>
      <c r="CA855" s="204"/>
      <c r="CB855" s="204"/>
      <c r="CC855" s="204"/>
      <c r="CD855" s="204"/>
      <c r="CE855" s="204"/>
      <c r="CF855" s="204"/>
      <c r="CG855" s="204"/>
      <c r="CH855" s="204"/>
      <c r="CI855" s="204"/>
      <c r="CJ855" s="204"/>
      <c r="CK855" s="204"/>
      <c r="CL855" s="204"/>
      <c r="CM855" s="204"/>
      <c r="CN855" s="204"/>
      <c r="CO855" s="204"/>
      <c r="CP855" s="204"/>
      <c r="CQ855" s="204"/>
      <c r="CR855" s="204"/>
      <c r="CS855" s="204"/>
      <c r="CT855" s="204"/>
      <c r="CU855" s="204"/>
      <c r="CV855" s="204"/>
      <c r="CW855" s="204"/>
      <c r="CX855" s="204"/>
      <c r="CY855" s="204"/>
      <c r="CZ855" s="204"/>
      <c r="DA855" s="204"/>
      <c r="DB855" s="204"/>
      <c r="DC855" s="204"/>
      <c r="DD855" s="204"/>
      <c r="DE855" s="204"/>
      <c r="DF855" s="204"/>
      <c r="DG855" s="204"/>
      <c r="DH855" s="204"/>
      <c r="DI855" s="204"/>
      <c r="DJ855" s="204"/>
      <c r="DK855" s="204"/>
      <c r="DL855" s="204"/>
      <c r="DM855" s="204"/>
      <c r="DN855" s="204"/>
      <c r="DO855" s="204"/>
      <c r="DP855" s="204"/>
      <c r="DQ855" s="204"/>
      <c r="DR855" s="204"/>
      <c r="DS855" s="204"/>
      <c r="DT855" s="204"/>
      <c r="DU855" s="204"/>
      <c r="DV855" s="204"/>
      <c r="DW855" s="204"/>
      <c r="DX855" s="204"/>
      <c r="DY855" s="204"/>
      <c r="DZ855" s="204"/>
      <c r="EA855" s="204"/>
      <c r="EB855" s="204"/>
      <c r="EC855" s="204"/>
      <c r="ED855" s="204"/>
      <c r="EE855" s="204"/>
      <c r="EF855" s="204"/>
      <c r="EG855" s="204"/>
      <c r="EH855" s="204"/>
      <c r="EI855" s="204"/>
      <c r="EJ855" s="204"/>
      <c r="EK855" s="204"/>
      <c r="EL855" s="204"/>
      <c r="EM855" s="204"/>
      <c r="EN855" s="204"/>
      <c r="EO855" s="204"/>
      <c r="EP855" s="160"/>
      <c r="EQ855" s="160"/>
      <c r="ER855" s="160"/>
      <c r="ES855" s="160"/>
      <c r="ET855" s="160"/>
      <c r="EU855" s="160"/>
      <c r="EV855" s="160"/>
      <c r="EW855" s="160"/>
      <c r="EX855" s="160"/>
      <c r="EY855" s="160"/>
      <c r="EZ855" s="160"/>
      <c r="FA855" s="160"/>
      <c r="FB855" s="160"/>
      <c r="FC855" s="160"/>
      <c r="FD855" s="160"/>
      <c r="FE855" s="160"/>
      <c r="FF855" s="160"/>
      <c r="FG855" s="160"/>
      <c r="FH855" s="160"/>
      <c r="FI855" s="160"/>
      <c r="FJ855" s="160"/>
      <c r="FK855" s="160"/>
      <c r="FL855" s="160"/>
      <c r="FM855" s="160"/>
      <c r="FN855" s="160"/>
      <c r="FO855" s="160"/>
      <c r="FP855" s="160"/>
      <c r="FQ855" s="160"/>
      <c r="FR855" s="160"/>
      <c r="FS855" s="160"/>
      <c r="FT855" s="160"/>
      <c r="FU855" s="160"/>
      <c r="FV855" s="160"/>
      <c r="FW855" s="160"/>
      <c r="FX855" s="160"/>
      <c r="FY855" s="160"/>
      <c r="FZ855" s="160"/>
      <c r="GA855" s="160"/>
      <c r="GB855" s="160"/>
      <c r="GC855" s="160"/>
      <c r="GD855" s="160"/>
      <c r="GE855" s="160"/>
      <c r="GF855" s="160"/>
      <c r="GG855" s="160"/>
      <c r="GH855" s="160"/>
      <c r="GI855" s="160"/>
      <c r="GJ855" s="160"/>
      <c r="GK855" s="160"/>
      <c r="GL855" s="160"/>
      <c r="GM855" s="160"/>
      <c r="GN855" s="160"/>
      <c r="GO855" s="160"/>
      <c r="GP855" s="160"/>
      <c r="GQ855" s="160"/>
      <c r="GR855" s="160"/>
      <c r="GS855" s="160"/>
      <c r="GT855" s="160"/>
      <c r="GU855" s="160"/>
      <c r="GV855" s="160"/>
      <c r="GW855" s="160"/>
      <c r="GX855" s="160"/>
      <c r="GY855" s="160"/>
      <c r="GZ855" s="160"/>
      <c r="HA855" s="160"/>
      <c r="HB855" s="160"/>
      <c r="HC855" s="160"/>
      <c r="HD855" s="160"/>
      <c r="HE855" s="160"/>
      <c r="HF855" s="160"/>
      <c r="HG855" s="160"/>
      <c r="HH855" s="160"/>
      <c r="HI855" s="160"/>
      <c r="HJ855" s="160"/>
      <c r="HK855" s="160"/>
      <c r="HL855" s="160"/>
      <c r="HM855" s="160"/>
      <c r="HN855" s="157"/>
      <c r="HO855" s="160"/>
      <c r="HP855" s="160"/>
      <c r="HQ855" s="160"/>
    </row>
    <row r="856" spans="1:225">
      <c r="A856" s="160"/>
      <c r="B856" s="204"/>
      <c r="C856" s="204"/>
      <c r="D856" s="204"/>
      <c r="E856" s="204"/>
      <c r="F856" s="204"/>
      <c r="G856" s="204"/>
      <c r="H856" s="204"/>
      <c r="I856" s="204"/>
      <c r="J856" s="204"/>
      <c r="K856" s="204"/>
      <c r="L856" s="204"/>
      <c r="M856" s="204"/>
      <c r="N856" s="204"/>
      <c r="O856" s="204"/>
      <c r="P856" s="204"/>
      <c r="Q856" s="204"/>
      <c r="R856" s="204"/>
      <c r="S856" s="204"/>
      <c r="T856" s="204"/>
      <c r="U856" s="204"/>
      <c r="V856" s="204"/>
      <c r="W856" s="204"/>
      <c r="X856" s="204"/>
      <c r="Y856" s="204"/>
      <c r="Z856" s="204"/>
      <c r="AA856" s="204"/>
      <c r="AB856" s="204"/>
      <c r="AC856" s="204"/>
      <c r="AD856" s="204"/>
      <c r="AE856" s="204"/>
      <c r="AF856" s="204"/>
      <c r="AG856" s="204"/>
      <c r="AH856" s="204"/>
      <c r="AI856" s="204"/>
      <c r="AJ856" s="204"/>
      <c r="AK856" s="204"/>
      <c r="AL856" s="204"/>
      <c r="AM856" s="204"/>
      <c r="AN856" s="204"/>
      <c r="AO856" s="204"/>
      <c r="AP856" s="204"/>
      <c r="AQ856" s="204"/>
      <c r="AR856" s="204"/>
      <c r="AS856" s="204"/>
      <c r="AT856" s="204"/>
      <c r="AU856" s="204"/>
      <c r="AV856" s="204"/>
      <c r="AW856" s="204"/>
      <c r="AX856" s="204"/>
      <c r="AY856" s="204"/>
      <c r="AZ856" s="204"/>
      <c r="BA856" s="204"/>
      <c r="BB856" s="204"/>
      <c r="BC856" s="204"/>
      <c r="BD856" s="204"/>
      <c r="BE856" s="204"/>
      <c r="BF856" s="204"/>
      <c r="BG856" s="204"/>
      <c r="BH856" s="204"/>
      <c r="BI856" s="204"/>
      <c r="BJ856" s="204"/>
      <c r="BK856" s="204"/>
      <c r="BL856" s="204"/>
      <c r="BM856" s="204"/>
      <c r="BN856" s="204"/>
      <c r="BO856" s="204"/>
      <c r="BP856" s="204"/>
      <c r="BQ856" s="204"/>
      <c r="BR856" s="204"/>
      <c r="BS856" s="204"/>
      <c r="BT856" s="204"/>
      <c r="BU856" s="204"/>
      <c r="BV856" s="204"/>
      <c r="BW856" s="204"/>
      <c r="BX856" s="204"/>
      <c r="BY856" s="204"/>
      <c r="BZ856" s="204"/>
      <c r="CA856" s="204"/>
      <c r="CB856" s="204"/>
      <c r="CC856" s="204"/>
      <c r="CD856" s="204"/>
      <c r="CE856" s="204"/>
      <c r="CF856" s="204"/>
      <c r="CG856" s="204"/>
      <c r="CH856" s="204"/>
      <c r="CI856" s="204"/>
      <c r="CJ856" s="204"/>
      <c r="CK856" s="204"/>
      <c r="CL856" s="204"/>
      <c r="CM856" s="204"/>
      <c r="CN856" s="204"/>
      <c r="CO856" s="204"/>
      <c r="CP856" s="204"/>
      <c r="CQ856" s="204"/>
      <c r="CR856" s="204"/>
      <c r="CS856" s="204"/>
      <c r="CT856" s="204"/>
      <c r="CU856" s="204"/>
      <c r="CV856" s="204"/>
      <c r="CW856" s="204"/>
      <c r="CX856" s="204"/>
      <c r="CY856" s="204"/>
      <c r="CZ856" s="204"/>
      <c r="DA856" s="204"/>
      <c r="DB856" s="204"/>
      <c r="DC856" s="204"/>
      <c r="DD856" s="204"/>
      <c r="DE856" s="204"/>
      <c r="DF856" s="204"/>
      <c r="DG856" s="204"/>
      <c r="DH856" s="204"/>
      <c r="DI856" s="204"/>
      <c r="DJ856" s="204"/>
      <c r="DK856" s="204"/>
      <c r="DL856" s="204"/>
      <c r="DM856" s="204"/>
      <c r="DN856" s="204"/>
      <c r="DO856" s="204"/>
      <c r="DP856" s="204"/>
      <c r="DQ856" s="204"/>
      <c r="DR856" s="204"/>
      <c r="DS856" s="204"/>
      <c r="DT856" s="204"/>
      <c r="DU856" s="204"/>
      <c r="DV856" s="204"/>
      <c r="DW856" s="204"/>
      <c r="DX856" s="204"/>
      <c r="DY856" s="204"/>
      <c r="DZ856" s="204"/>
      <c r="EA856" s="204"/>
      <c r="EB856" s="204"/>
      <c r="EC856" s="204"/>
      <c r="ED856" s="204"/>
      <c r="EE856" s="204"/>
      <c r="EF856" s="204"/>
      <c r="EG856" s="204"/>
      <c r="EH856" s="204"/>
      <c r="EI856" s="204"/>
      <c r="EJ856" s="204"/>
      <c r="EK856" s="204"/>
      <c r="EL856" s="204"/>
      <c r="EM856" s="204"/>
      <c r="EN856" s="204"/>
      <c r="EO856" s="204"/>
      <c r="EP856" s="160"/>
      <c r="EQ856" s="160"/>
      <c r="ER856" s="160"/>
      <c r="ES856" s="160"/>
      <c r="ET856" s="160"/>
      <c r="EU856" s="160"/>
      <c r="EV856" s="160"/>
      <c r="EW856" s="160"/>
      <c r="EX856" s="160"/>
      <c r="EY856" s="160"/>
      <c r="EZ856" s="160"/>
      <c r="FA856" s="160"/>
      <c r="FB856" s="160"/>
      <c r="FC856" s="160"/>
      <c r="FD856" s="160"/>
      <c r="FE856" s="160"/>
      <c r="FF856" s="160"/>
      <c r="FG856" s="160"/>
      <c r="FH856" s="160"/>
      <c r="FI856" s="160"/>
      <c r="FJ856" s="160"/>
      <c r="FK856" s="160"/>
      <c r="FL856" s="160"/>
      <c r="FM856" s="160"/>
      <c r="FN856" s="160"/>
      <c r="FO856" s="160"/>
      <c r="FP856" s="160"/>
      <c r="FQ856" s="160"/>
      <c r="FR856" s="160"/>
      <c r="FS856" s="160"/>
      <c r="FT856" s="160"/>
      <c r="FU856" s="160"/>
      <c r="FV856" s="160"/>
      <c r="FW856" s="160"/>
      <c r="FX856" s="160"/>
      <c r="FY856" s="160"/>
      <c r="FZ856" s="160"/>
      <c r="GA856" s="160"/>
      <c r="GB856" s="160"/>
      <c r="GC856" s="160"/>
      <c r="GD856" s="160"/>
      <c r="GE856" s="160"/>
      <c r="GF856" s="160"/>
      <c r="GG856" s="160"/>
      <c r="GH856" s="160"/>
      <c r="GI856" s="160"/>
      <c r="GJ856" s="160"/>
      <c r="GK856" s="160"/>
      <c r="GL856" s="160"/>
      <c r="GM856" s="160"/>
      <c r="GN856" s="160"/>
      <c r="GO856" s="160"/>
      <c r="GP856" s="160"/>
      <c r="GQ856" s="160"/>
      <c r="GR856" s="160"/>
      <c r="GS856" s="160"/>
      <c r="GT856" s="160"/>
      <c r="GU856" s="160"/>
      <c r="GV856" s="160"/>
      <c r="GW856" s="160"/>
      <c r="GX856" s="160"/>
      <c r="GY856" s="160"/>
      <c r="GZ856" s="160"/>
      <c r="HA856" s="160"/>
      <c r="HB856" s="160"/>
      <c r="HC856" s="160"/>
      <c r="HD856" s="160"/>
      <c r="HE856" s="160"/>
      <c r="HF856" s="160"/>
      <c r="HG856" s="160"/>
      <c r="HH856" s="160"/>
      <c r="HI856" s="160"/>
      <c r="HJ856" s="160"/>
      <c r="HK856" s="160"/>
      <c r="HL856" s="160"/>
      <c r="HM856" s="160"/>
      <c r="HN856" s="157"/>
      <c r="HO856" s="160"/>
      <c r="HP856" s="160"/>
      <c r="HQ856" s="160"/>
    </row>
    <row r="857" spans="1:225">
      <c r="A857" s="156"/>
      <c r="B857" s="204"/>
      <c r="C857" s="204"/>
      <c r="D857" s="204"/>
      <c r="E857" s="204"/>
      <c r="F857" s="204"/>
      <c r="G857" s="204"/>
      <c r="H857" s="204"/>
      <c r="I857" s="204"/>
      <c r="J857" s="204"/>
      <c r="K857" s="204"/>
      <c r="L857" s="204"/>
      <c r="M857" s="204"/>
      <c r="N857" s="204"/>
      <c r="O857" s="204"/>
      <c r="P857" s="204"/>
      <c r="Q857" s="204"/>
      <c r="R857" s="204"/>
      <c r="S857" s="204"/>
      <c r="T857" s="204"/>
      <c r="U857" s="204"/>
      <c r="V857" s="204"/>
      <c r="W857" s="204"/>
      <c r="X857" s="204"/>
      <c r="Y857" s="204"/>
      <c r="Z857" s="204"/>
      <c r="AA857" s="204"/>
      <c r="AB857" s="204"/>
      <c r="AC857" s="204"/>
      <c r="AD857" s="204"/>
      <c r="AE857" s="204"/>
      <c r="AF857" s="204"/>
      <c r="AG857" s="204"/>
      <c r="AH857" s="204"/>
      <c r="AI857" s="204"/>
      <c r="AJ857" s="204"/>
      <c r="AK857" s="204"/>
      <c r="AL857" s="204"/>
      <c r="AM857" s="204"/>
      <c r="AN857" s="204"/>
      <c r="AO857" s="204"/>
      <c r="AP857" s="204"/>
      <c r="AQ857" s="204"/>
      <c r="AR857" s="204"/>
      <c r="AS857" s="204"/>
      <c r="AT857" s="204"/>
      <c r="AU857" s="204"/>
      <c r="AV857" s="204"/>
      <c r="AW857" s="204"/>
      <c r="AX857" s="204"/>
      <c r="AY857" s="204"/>
      <c r="AZ857" s="204"/>
      <c r="BA857" s="204"/>
      <c r="BB857" s="204"/>
      <c r="BC857" s="204"/>
      <c r="BD857" s="204"/>
      <c r="BE857" s="204"/>
      <c r="BF857" s="204"/>
      <c r="BG857" s="204"/>
      <c r="BH857" s="204"/>
      <c r="BI857" s="204"/>
      <c r="BJ857" s="204"/>
      <c r="BK857" s="204"/>
      <c r="BL857" s="204"/>
      <c r="BM857" s="204"/>
      <c r="BN857" s="204"/>
      <c r="BO857" s="204"/>
      <c r="BP857" s="204"/>
      <c r="BQ857" s="204"/>
      <c r="BR857" s="204"/>
      <c r="BS857" s="204"/>
      <c r="BT857" s="204"/>
      <c r="BU857" s="204"/>
      <c r="BV857" s="204"/>
      <c r="BW857" s="204"/>
      <c r="BX857" s="204"/>
      <c r="BY857" s="204"/>
      <c r="BZ857" s="204"/>
      <c r="CA857" s="204"/>
      <c r="CB857" s="204"/>
      <c r="CC857" s="204"/>
      <c r="CD857" s="204"/>
      <c r="CE857" s="204"/>
      <c r="CF857" s="204"/>
      <c r="CG857" s="204"/>
      <c r="CH857" s="204"/>
      <c r="CI857" s="204"/>
      <c r="CJ857" s="204"/>
      <c r="CK857" s="204"/>
      <c r="CL857" s="204"/>
      <c r="CM857" s="204"/>
      <c r="CN857" s="204"/>
      <c r="CO857" s="204"/>
      <c r="CP857" s="204"/>
      <c r="CQ857" s="204"/>
      <c r="CR857" s="204"/>
      <c r="CS857" s="204"/>
      <c r="CT857" s="204"/>
      <c r="CU857" s="204"/>
      <c r="CV857" s="204"/>
      <c r="CW857" s="204"/>
      <c r="CX857" s="204"/>
      <c r="CY857" s="204"/>
      <c r="CZ857" s="204"/>
      <c r="DA857" s="204"/>
      <c r="DB857" s="204"/>
      <c r="DC857" s="204"/>
      <c r="DD857" s="204"/>
      <c r="DE857" s="204"/>
      <c r="DF857" s="204"/>
      <c r="DG857" s="204"/>
      <c r="DH857" s="204"/>
      <c r="DI857" s="204"/>
      <c r="DJ857" s="204"/>
      <c r="DK857" s="204"/>
      <c r="DL857" s="204"/>
      <c r="DM857" s="204"/>
      <c r="DN857" s="204"/>
      <c r="DO857" s="204"/>
      <c r="DP857" s="204"/>
      <c r="DQ857" s="204"/>
      <c r="DR857" s="204"/>
      <c r="DS857" s="204"/>
      <c r="DT857" s="204"/>
      <c r="DU857" s="204"/>
      <c r="DV857" s="204"/>
      <c r="DW857" s="204"/>
      <c r="DX857" s="204"/>
      <c r="DY857" s="204"/>
      <c r="DZ857" s="204"/>
      <c r="EA857" s="204"/>
      <c r="EB857" s="204"/>
      <c r="EC857" s="204"/>
      <c r="ED857" s="204"/>
      <c r="EE857" s="204"/>
      <c r="EF857" s="204"/>
      <c r="EG857" s="204"/>
      <c r="EH857" s="204"/>
      <c r="EI857" s="204"/>
      <c r="EJ857" s="204"/>
      <c r="EK857" s="204"/>
      <c r="EL857" s="204"/>
      <c r="EM857" s="204"/>
      <c r="EN857" s="204"/>
      <c r="EO857" s="204"/>
      <c r="EP857" s="156"/>
      <c r="EQ857" s="156"/>
      <c r="ER857" s="156"/>
      <c r="ES857" s="156"/>
      <c r="ET857" s="156"/>
      <c r="EU857" s="156"/>
      <c r="EV857" s="156"/>
      <c r="EW857" s="156"/>
      <c r="EX857" s="156"/>
      <c r="EY857" s="156"/>
      <c r="EZ857" s="156"/>
      <c r="FA857" s="156"/>
      <c r="FB857" s="156"/>
      <c r="FC857" s="156"/>
      <c r="FD857" s="156"/>
      <c r="FE857" s="156"/>
      <c r="FF857" s="156"/>
      <c r="FG857" s="156"/>
      <c r="FH857" s="156"/>
      <c r="FI857" s="156"/>
      <c r="FJ857" s="156"/>
      <c r="FK857" s="156"/>
      <c r="FL857" s="156"/>
      <c r="FM857" s="156"/>
      <c r="FN857" s="156"/>
      <c r="FO857" s="156"/>
      <c r="FP857" s="156"/>
      <c r="FQ857" s="156"/>
      <c r="FR857" s="156"/>
      <c r="FS857" s="156"/>
      <c r="FT857" s="156"/>
      <c r="FU857" s="156"/>
      <c r="FV857" s="156"/>
      <c r="FW857" s="156"/>
      <c r="FX857" s="156"/>
      <c r="FY857" s="156"/>
      <c r="FZ857" s="156"/>
      <c r="GA857" s="156"/>
      <c r="GB857" s="156"/>
      <c r="GC857" s="156"/>
      <c r="GD857" s="156"/>
      <c r="GE857" s="156"/>
      <c r="GF857" s="156"/>
      <c r="GG857" s="156"/>
      <c r="GH857" s="156"/>
      <c r="GI857" s="156"/>
      <c r="GJ857" s="156"/>
      <c r="GK857" s="156"/>
      <c r="GL857" s="156"/>
      <c r="GM857" s="156"/>
      <c r="GN857" s="156"/>
      <c r="GO857" s="156"/>
      <c r="GP857" s="156"/>
      <c r="GQ857" s="156"/>
      <c r="GR857" s="156"/>
      <c r="GS857" s="156"/>
      <c r="GT857" s="156"/>
      <c r="GU857" s="156"/>
      <c r="GV857" s="156"/>
      <c r="GW857" s="156"/>
      <c r="GX857" s="156"/>
      <c r="GY857" s="156"/>
      <c r="GZ857" s="156"/>
      <c r="HA857" s="156"/>
      <c r="HB857" s="156"/>
      <c r="HC857" s="156"/>
      <c r="HD857" s="156"/>
      <c r="HE857" s="156"/>
      <c r="HF857" s="156"/>
      <c r="HG857" s="156"/>
      <c r="HH857" s="156"/>
      <c r="HI857" s="156"/>
      <c r="HJ857" s="156"/>
      <c r="HK857" s="156"/>
      <c r="HL857" s="156"/>
      <c r="HM857" s="156"/>
      <c r="HN857" s="161"/>
      <c r="HO857" s="156"/>
      <c r="HP857" s="156"/>
      <c r="HQ857" s="156"/>
    </row>
    <row r="858" spans="1:225">
      <c r="A858" s="160"/>
      <c r="B858" s="204"/>
      <c r="C858" s="204"/>
      <c r="D858" s="204"/>
      <c r="E858" s="204"/>
      <c r="F858" s="204"/>
      <c r="G858" s="204"/>
      <c r="H858" s="204"/>
      <c r="I858" s="204"/>
      <c r="J858" s="204"/>
      <c r="K858" s="204"/>
      <c r="L858" s="204"/>
      <c r="M858" s="204"/>
      <c r="N858" s="204"/>
      <c r="O858" s="204"/>
      <c r="P858" s="204"/>
      <c r="Q858" s="204"/>
      <c r="R858" s="204"/>
      <c r="S858" s="204"/>
      <c r="T858" s="204"/>
      <c r="U858" s="204"/>
      <c r="V858" s="204"/>
      <c r="W858" s="204"/>
      <c r="X858" s="204"/>
      <c r="Y858" s="204"/>
      <c r="Z858" s="204"/>
      <c r="AA858" s="204"/>
      <c r="AB858" s="204"/>
      <c r="AC858" s="204"/>
      <c r="AD858" s="204"/>
      <c r="AE858" s="204"/>
      <c r="AF858" s="204"/>
      <c r="AG858" s="204"/>
      <c r="AH858" s="204"/>
      <c r="AI858" s="204"/>
      <c r="AJ858" s="204"/>
      <c r="AK858" s="204"/>
      <c r="AL858" s="204"/>
      <c r="AM858" s="204"/>
      <c r="AN858" s="204"/>
      <c r="AO858" s="204"/>
      <c r="AP858" s="204"/>
      <c r="AQ858" s="204"/>
      <c r="AR858" s="204"/>
      <c r="AS858" s="204"/>
      <c r="AT858" s="204"/>
      <c r="AU858" s="204"/>
      <c r="AV858" s="204"/>
      <c r="AW858" s="204"/>
      <c r="AX858" s="204"/>
      <c r="AY858" s="204"/>
      <c r="AZ858" s="204"/>
      <c r="BA858" s="204"/>
      <c r="BB858" s="204"/>
      <c r="BC858" s="204"/>
      <c r="BD858" s="204"/>
      <c r="BE858" s="204"/>
      <c r="BF858" s="204"/>
      <c r="BG858" s="204"/>
      <c r="BH858" s="204"/>
      <c r="BI858" s="204"/>
      <c r="BJ858" s="204"/>
      <c r="BK858" s="204"/>
      <c r="BL858" s="204"/>
      <c r="BM858" s="204"/>
      <c r="BN858" s="204"/>
      <c r="BO858" s="204"/>
      <c r="BP858" s="204"/>
      <c r="BQ858" s="204"/>
      <c r="BR858" s="204"/>
      <c r="BS858" s="204"/>
      <c r="BT858" s="204"/>
      <c r="BU858" s="204"/>
      <c r="BV858" s="204"/>
      <c r="BW858" s="204"/>
      <c r="BX858" s="204"/>
      <c r="BY858" s="204"/>
      <c r="BZ858" s="204"/>
      <c r="CA858" s="204"/>
      <c r="CB858" s="204"/>
      <c r="CC858" s="204"/>
      <c r="CD858" s="204"/>
      <c r="CE858" s="204"/>
      <c r="CF858" s="204"/>
      <c r="CG858" s="204"/>
      <c r="CH858" s="204"/>
      <c r="CI858" s="204"/>
      <c r="CJ858" s="204"/>
      <c r="CK858" s="204"/>
      <c r="CL858" s="204"/>
      <c r="CM858" s="204"/>
      <c r="CN858" s="204"/>
      <c r="CO858" s="204"/>
      <c r="CP858" s="204"/>
      <c r="CQ858" s="204"/>
      <c r="CR858" s="204"/>
      <c r="CS858" s="204"/>
      <c r="CT858" s="204"/>
      <c r="CU858" s="204"/>
      <c r="CV858" s="204"/>
      <c r="CW858" s="204"/>
      <c r="CX858" s="204"/>
      <c r="CY858" s="204"/>
      <c r="CZ858" s="204"/>
      <c r="DA858" s="204"/>
      <c r="DB858" s="204"/>
      <c r="DC858" s="204"/>
      <c r="DD858" s="204"/>
      <c r="DE858" s="204"/>
      <c r="DF858" s="204"/>
      <c r="DG858" s="204"/>
      <c r="DH858" s="204"/>
      <c r="DI858" s="204"/>
      <c r="DJ858" s="204"/>
      <c r="DK858" s="204"/>
      <c r="DL858" s="204"/>
      <c r="DM858" s="204"/>
      <c r="DN858" s="204"/>
      <c r="DO858" s="204"/>
      <c r="DP858" s="204"/>
      <c r="DQ858" s="204"/>
      <c r="DR858" s="204"/>
      <c r="DS858" s="204"/>
      <c r="DT858" s="204"/>
      <c r="DU858" s="204"/>
      <c r="DV858" s="204"/>
      <c r="DW858" s="204"/>
      <c r="DX858" s="204"/>
      <c r="DY858" s="204"/>
      <c r="DZ858" s="204"/>
      <c r="EA858" s="204"/>
      <c r="EB858" s="204"/>
      <c r="EC858" s="204"/>
      <c r="ED858" s="204"/>
      <c r="EE858" s="204"/>
      <c r="EF858" s="204"/>
      <c r="EG858" s="204"/>
      <c r="EH858" s="204"/>
      <c r="EI858" s="204"/>
      <c r="EJ858" s="204"/>
      <c r="EK858" s="204"/>
      <c r="EL858" s="204"/>
      <c r="EM858" s="204"/>
      <c r="EN858" s="204"/>
      <c r="EO858" s="204"/>
      <c r="EP858" s="160"/>
      <c r="EQ858" s="160"/>
      <c r="ER858" s="160"/>
      <c r="ES858" s="160"/>
      <c r="ET858" s="160"/>
      <c r="EU858" s="160"/>
      <c r="EV858" s="160"/>
      <c r="EW858" s="160"/>
      <c r="EX858" s="160"/>
      <c r="EY858" s="160"/>
      <c r="EZ858" s="160"/>
      <c r="FA858" s="160"/>
      <c r="FB858" s="160"/>
      <c r="FC858" s="160"/>
      <c r="FD858" s="160"/>
      <c r="FE858" s="160"/>
      <c r="FF858" s="160"/>
      <c r="FG858" s="160"/>
      <c r="FH858" s="160"/>
      <c r="FI858" s="160"/>
      <c r="FJ858" s="160"/>
      <c r="FK858" s="160"/>
      <c r="FL858" s="160"/>
      <c r="FM858" s="160"/>
      <c r="FN858" s="160"/>
      <c r="FO858" s="160"/>
      <c r="FP858" s="160"/>
      <c r="FQ858" s="160"/>
      <c r="FR858" s="160"/>
      <c r="FS858" s="160"/>
      <c r="FT858" s="160"/>
      <c r="FU858" s="160"/>
      <c r="FV858" s="160"/>
      <c r="FW858" s="160"/>
      <c r="FX858" s="160"/>
      <c r="FY858" s="160"/>
      <c r="FZ858" s="160"/>
      <c r="GA858" s="160"/>
      <c r="GB858" s="160"/>
      <c r="GC858" s="160"/>
      <c r="GD858" s="160"/>
      <c r="GE858" s="160"/>
      <c r="GF858" s="160"/>
      <c r="GG858" s="160"/>
      <c r="GH858" s="160"/>
      <c r="GI858" s="160"/>
      <c r="GJ858" s="160"/>
      <c r="GK858" s="160"/>
      <c r="GL858" s="160"/>
      <c r="GM858" s="160"/>
      <c r="GN858" s="160"/>
      <c r="GO858" s="160"/>
      <c r="GP858" s="160"/>
      <c r="GQ858" s="160"/>
      <c r="GR858" s="160"/>
      <c r="GS858" s="160"/>
      <c r="GT858" s="160"/>
      <c r="GU858" s="160"/>
      <c r="GV858" s="160"/>
      <c r="GW858" s="160"/>
      <c r="GX858" s="160"/>
      <c r="GY858" s="160"/>
      <c r="GZ858" s="160"/>
      <c r="HA858" s="160"/>
      <c r="HB858" s="160"/>
      <c r="HC858" s="160"/>
      <c r="HD858" s="160"/>
      <c r="HE858" s="160"/>
      <c r="HF858" s="160"/>
      <c r="HG858" s="160"/>
      <c r="HH858" s="160"/>
      <c r="HI858" s="160"/>
      <c r="HJ858" s="160"/>
      <c r="HK858" s="160"/>
      <c r="HL858" s="160"/>
      <c r="HM858" s="160"/>
      <c r="HN858" s="157"/>
      <c r="HO858" s="160"/>
      <c r="HP858" s="160"/>
      <c r="HQ858" s="160"/>
    </row>
    <row r="859" spans="1:225">
      <c r="A859" s="160"/>
      <c r="B859" s="204"/>
      <c r="C859" s="204"/>
      <c r="D859" s="204"/>
      <c r="E859" s="204"/>
      <c r="F859" s="204"/>
      <c r="G859" s="204"/>
      <c r="H859" s="204"/>
      <c r="I859" s="204"/>
      <c r="J859" s="204"/>
      <c r="K859" s="204"/>
      <c r="L859" s="204"/>
      <c r="M859" s="204"/>
      <c r="N859" s="204"/>
      <c r="O859" s="204"/>
      <c r="P859" s="204"/>
      <c r="Q859" s="204"/>
      <c r="R859" s="204"/>
      <c r="S859" s="204"/>
      <c r="T859" s="204"/>
      <c r="U859" s="204"/>
      <c r="V859" s="204"/>
      <c r="W859" s="204"/>
      <c r="X859" s="204"/>
      <c r="Y859" s="204"/>
      <c r="Z859" s="204"/>
      <c r="AA859" s="204"/>
      <c r="AB859" s="204"/>
      <c r="AC859" s="204"/>
      <c r="AD859" s="204"/>
      <c r="AE859" s="204"/>
      <c r="AF859" s="204"/>
      <c r="AG859" s="204"/>
      <c r="AH859" s="204"/>
      <c r="AI859" s="204"/>
      <c r="AJ859" s="204"/>
      <c r="AK859" s="204"/>
      <c r="AL859" s="204"/>
      <c r="AM859" s="204"/>
      <c r="AN859" s="204"/>
      <c r="AO859" s="204"/>
      <c r="AP859" s="204"/>
      <c r="AQ859" s="204"/>
      <c r="AR859" s="204"/>
      <c r="AS859" s="204"/>
      <c r="AT859" s="204"/>
      <c r="AU859" s="204"/>
      <c r="AV859" s="204"/>
      <c r="AW859" s="204"/>
      <c r="AX859" s="204"/>
      <c r="AY859" s="204"/>
      <c r="AZ859" s="204"/>
      <c r="BA859" s="204"/>
      <c r="BB859" s="204"/>
      <c r="BC859" s="204"/>
      <c r="BD859" s="204"/>
      <c r="BE859" s="204"/>
      <c r="BF859" s="204"/>
      <c r="BG859" s="204"/>
      <c r="BH859" s="204"/>
      <c r="BI859" s="204"/>
      <c r="BJ859" s="204"/>
      <c r="BK859" s="204"/>
      <c r="BL859" s="204"/>
      <c r="BM859" s="204"/>
      <c r="BN859" s="204"/>
      <c r="BO859" s="204"/>
      <c r="BP859" s="204"/>
      <c r="BQ859" s="204"/>
      <c r="BR859" s="204"/>
      <c r="BS859" s="204"/>
      <c r="BT859" s="204"/>
      <c r="BU859" s="204"/>
      <c r="BV859" s="204"/>
      <c r="BW859" s="204"/>
      <c r="BX859" s="204"/>
      <c r="BY859" s="204"/>
      <c r="BZ859" s="204"/>
      <c r="CA859" s="204"/>
      <c r="CB859" s="204"/>
      <c r="CC859" s="204"/>
      <c r="CD859" s="204"/>
      <c r="CE859" s="204"/>
      <c r="CF859" s="204"/>
      <c r="CG859" s="204"/>
      <c r="CH859" s="204"/>
      <c r="CI859" s="204"/>
      <c r="CJ859" s="204"/>
      <c r="CK859" s="204"/>
      <c r="CL859" s="204"/>
      <c r="CM859" s="204"/>
      <c r="CN859" s="204"/>
      <c r="CO859" s="204"/>
      <c r="CP859" s="204"/>
      <c r="CQ859" s="204"/>
      <c r="CR859" s="204"/>
      <c r="CS859" s="204"/>
      <c r="CT859" s="204"/>
      <c r="CU859" s="204"/>
      <c r="CV859" s="204"/>
      <c r="CW859" s="204"/>
      <c r="CX859" s="204"/>
      <c r="CY859" s="204"/>
      <c r="CZ859" s="204"/>
      <c r="DA859" s="204"/>
      <c r="DB859" s="204"/>
      <c r="DC859" s="204"/>
      <c r="DD859" s="204"/>
      <c r="DE859" s="204"/>
      <c r="DF859" s="204"/>
      <c r="DG859" s="204"/>
      <c r="DH859" s="204"/>
      <c r="DI859" s="204"/>
      <c r="DJ859" s="204"/>
      <c r="DK859" s="204"/>
      <c r="DL859" s="204"/>
      <c r="DM859" s="204"/>
      <c r="DN859" s="204"/>
      <c r="DO859" s="204"/>
      <c r="DP859" s="204"/>
      <c r="DQ859" s="204"/>
      <c r="DR859" s="204"/>
      <c r="DS859" s="204"/>
      <c r="DT859" s="204"/>
      <c r="DU859" s="204"/>
      <c r="DV859" s="204"/>
      <c r="DW859" s="204"/>
      <c r="DX859" s="204"/>
      <c r="DY859" s="204"/>
      <c r="DZ859" s="204"/>
      <c r="EA859" s="204"/>
      <c r="EB859" s="204"/>
      <c r="EC859" s="204"/>
      <c r="ED859" s="204"/>
      <c r="EE859" s="204"/>
      <c r="EF859" s="204"/>
      <c r="EG859" s="204"/>
      <c r="EH859" s="204"/>
      <c r="EI859" s="204"/>
      <c r="EJ859" s="204"/>
      <c r="EK859" s="204"/>
      <c r="EL859" s="204"/>
      <c r="EM859" s="204"/>
      <c r="EN859" s="204"/>
      <c r="EO859" s="204"/>
      <c r="EP859" s="160"/>
      <c r="EQ859" s="160"/>
      <c r="ER859" s="160"/>
      <c r="ES859" s="160"/>
      <c r="ET859" s="160"/>
      <c r="EU859" s="160"/>
      <c r="EV859" s="160"/>
      <c r="EW859" s="160"/>
      <c r="EX859" s="160"/>
      <c r="EY859" s="160"/>
      <c r="EZ859" s="160"/>
      <c r="FA859" s="160"/>
      <c r="FB859" s="160"/>
      <c r="FC859" s="160"/>
      <c r="FD859" s="160"/>
      <c r="FE859" s="160"/>
      <c r="FF859" s="160"/>
      <c r="FG859" s="160"/>
      <c r="FH859" s="160"/>
      <c r="FI859" s="160"/>
      <c r="FJ859" s="160"/>
      <c r="FK859" s="160"/>
      <c r="FL859" s="160"/>
      <c r="FM859" s="160"/>
      <c r="FN859" s="160"/>
      <c r="FO859" s="160"/>
      <c r="FP859" s="160"/>
      <c r="FQ859" s="160"/>
      <c r="FR859" s="160"/>
      <c r="FS859" s="160"/>
      <c r="FT859" s="160"/>
      <c r="FU859" s="160"/>
      <c r="FV859" s="160"/>
      <c r="FW859" s="160"/>
      <c r="FX859" s="160"/>
      <c r="FY859" s="160"/>
      <c r="FZ859" s="160"/>
      <c r="GA859" s="160"/>
      <c r="GB859" s="160"/>
      <c r="GC859" s="160"/>
      <c r="GD859" s="160"/>
      <c r="GE859" s="160"/>
      <c r="GF859" s="160"/>
      <c r="GG859" s="160"/>
      <c r="GH859" s="160"/>
      <c r="GI859" s="160"/>
      <c r="GJ859" s="160"/>
      <c r="GK859" s="160"/>
      <c r="GL859" s="160"/>
      <c r="GM859" s="160"/>
      <c r="GN859" s="160"/>
      <c r="GO859" s="160"/>
      <c r="GP859" s="160"/>
      <c r="GQ859" s="160"/>
      <c r="GR859" s="160"/>
      <c r="GS859" s="160"/>
      <c r="GT859" s="160"/>
      <c r="GU859" s="160"/>
      <c r="GV859" s="160"/>
      <c r="GW859" s="160"/>
      <c r="GX859" s="160"/>
      <c r="GY859" s="160"/>
      <c r="GZ859" s="160"/>
      <c r="HA859" s="160"/>
      <c r="HB859" s="160"/>
      <c r="HC859" s="160"/>
      <c r="HD859" s="160"/>
      <c r="HE859" s="160"/>
      <c r="HF859" s="160"/>
      <c r="HG859" s="160"/>
      <c r="HH859" s="160"/>
      <c r="HI859" s="160"/>
      <c r="HJ859" s="160"/>
      <c r="HK859" s="160"/>
      <c r="HL859" s="160"/>
      <c r="HM859" s="160"/>
      <c r="HN859" s="157"/>
      <c r="HO859" s="160"/>
      <c r="HP859" s="160"/>
      <c r="HQ859" s="160"/>
    </row>
    <row r="860" spans="1:225">
      <c r="A860" s="156"/>
      <c r="B860" s="204"/>
      <c r="C860" s="204"/>
      <c r="D860" s="204"/>
      <c r="E860" s="204"/>
      <c r="F860" s="204"/>
      <c r="G860" s="204"/>
      <c r="H860" s="204"/>
      <c r="I860" s="204"/>
      <c r="J860" s="204"/>
      <c r="K860" s="204"/>
      <c r="L860" s="204"/>
      <c r="M860" s="204"/>
      <c r="N860" s="204"/>
      <c r="O860" s="204"/>
      <c r="P860" s="204"/>
      <c r="Q860" s="204"/>
      <c r="R860" s="204"/>
      <c r="S860" s="204"/>
      <c r="T860" s="204"/>
      <c r="U860" s="204"/>
      <c r="V860" s="204"/>
      <c r="W860" s="204"/>
      <c r="X860" s="204"/>
      <c r="Y860" s="204"/>
      <c r="Z860" s="204"/>
      <c r="AA860" s="204"/>
      <c r="AB860" s="204"/>
      <c r="AC860" s="204"/>
      <c r="AD860" s="204"/>
      <c r="AE860" s="204"/>
      <c r="AF860" s="204"/>
      <c r="AG860" s="204"/>
      <c r="AH860" s="204"/>
      <c r="AI860" s="204"/>
      <c r="AJ860" s="204"/>
      <c r="AK860" s="204"/>
      <c r="AL860" s="204"/>
      <c r="AM860" s="204"/>
      <c r="AN860" s="204"/>
      <c r="AO860" s="204"/>
      <c r="AP860" s="204"/>
      <c r="AQ860" s="204"/>
      <c r="AR860" s="204"/>
      <c r="AS860" s="204"/>
      <c r="AT860" s="204"/>
      <c r="AU860" s="204"/>
      <c r="AV860" s="204"/>
      <c r="AW860" s="204"/>
      <c r="AX860" s="204"/>
      <c r="AY860" s="204"/>
      <c r="AZ860" s="204"/>
      <c r="BA860" s="204"/>
      <c r="BB860" s="204"/>
      <c r="BC860" s="204"/>
      <c r="BD860" s="204"/>
      <c r="BE860" s="204"/>
      <c r="BF860" s="204"/>
      <c r="BG860" s="204"/>
      <c r="BH860" s="204"/>
      <c r="BI860" s="204"/>
      <c r="BJ860" s="204"/>
      <c r="BK860" s="204"/>
      <c r="BL860" s="204"/>
      <c r="BM860" s="204"/>
      <c r="BN860" s="204"/>
      <c r="BO860" s="204"/>
      <c r="BP860" s="204"/>
      <c r="BQ860" s="204"/>
      <c r="BR860" s="204"/>
      <c r="BS860" s="204"/>
      <c r="BT860" s="204"/>
      <c r="BU860" s="204"/>
      <c r="BV860" s="204"/>
      <c r="BW860" s="204"/>
      <c r="BX860" s="204"/>
      <c r="BY860" s="204"/>
      <c r="BZ860" s="204"/>
      <c r="CA860" s="204"/>
      <c r="CB860" s="204"/>
      <c r="CC860" s="204"/>
      <c r="CD860" s="204"/>
      <c r="CE860" s="204"/>
      <c r="CF860" s="204"/>
      <c r="CG860" s="204"/>
      <c r="CH860" s="204"/>
      <c r="CI860" s="204"/>
      <c r="CJ860" s="204"/>
      <c r="CK860" s="204"/>
      <c r="CL860" s="204"/>
      <c r="CM860" s="204"/>
      <c r="CN860" s="204"/>
      <c r="CO860" s="204"/>
      <c r="CP860" s="204"/>
      <c r="CQ860" s="204"/>
      <c r="CR860" s="204"/>
      <c r="CS860" s="204"/>
      <c r="CT860" s="204"/>
      <c r="CU860" s="204"/>
      <c r="CV860" s="204"/>
      <c r="CW860" s="204"/>
      <c r="CX860" s="204"/>
      <c r="CY860" s="204"/>
      <c r="CZ860" s="204"/>
      <c r="DA860" s="204"/>
      <c r="DB860" s="204"/>
      <c r="DC860" s="204"/>
      <c r="DD860" s="204"/>
      <c r="DE860" s="204"/>
      <c r="DF860" s="204"/>
      <c r="DG860" s="204"/>
      <c r="DH860" s="204"/>
      <c r="DI860" s="204"/>
      <c r="DJ860" s="204"/>
      <c r="DK860" s="204"/>
      <c r="DL860" s="204"/>
      <c r="DM860" s="204"/>
      <c r="DN860" s="204"/>
      <c r="DO860" s="204"/>
      <c r="DP860" s="204"/>
      <c r="DQ860" s="204"/>
      <c r="DR860" s="204"/>
      <c r="DS860" s="204"/>
      <c r="DT860" s="204"/>
      <c r="DU860" s="204"/>
      <c r="DV860" s="204"/>
      <c r="DW860" s="204"/>
      <c r="DX860" s="204"/>
      <c r="DY860" s="204"/>
      <c r="DZ860" s="204"/>
      <c r="EA860" s="204"/>
      <c r="EB860" s="204"/>
      <c r="EC860" s="204"/>
      <c r="ED860" s="204"/>
      <c r="EE860" s="204"/>
      <c r="EF860" s="204"/>
      <c r="EG860" s="204"/>
      <c r="EH860" s="204"/>
      <c r="EI860" s="204"/>
      <c r="EJ860" s="204"/>
      <c r="EK860" s="204"/>
      <c r="EL860" s="204"/>
      <c r="EM860" s="204"/>
      <c r="EN860" s="204"/>
      <c r="EO860" s="204"/>
      <c r="EP860" s="156"/>
      <c r="EQ860" s="156"/>
      <c r="ER860" s="156"/>
      <c r="ES860" s="156"/>
      <c r="ET860" s="156"/>
      <c r="EU860" s="156"/>
      <c r="EV860" s="156"/>
      <c r="EW860" s="156"/>
      <c r="EX860" s="156"/>
      <c r="EY860" s="156"/>
      <c r="EZ860" s="156"/>
      <c r="FA860" s="156"/>
      <c r="FB860" s="156"/>
      <c r="FC860" s="156"/>
      <c r="FD860" s="156"/>
      <c r="FE860" s="156"/>
      <c r="FF860" s="156"/>
      <c r="FG860" s="156"/>
      <c r="FH860" s="156"/>
      <c r="FI860" s="156"/>
      <c r="FJ860" s="156"/>
      <c r="FK860" s="156"/>
      <c r="FL860" s="156"/>
      <c r="FM860" s="156"/>
      <c r="FN860" s="156"/>
      <c r="FO860" s="156"/>
      <c r="FP860" s="156"/>
      <c r="FQ860" s="156"/>
      <c r="FR860" s="156"/>
      <c r="FS860" s="156"/>
      <c r="FT860" s="156"/>
      <c r="FU860" s="156"/>
      <c r="FV860" s="156"/>
      <c r="FW860" s="156"/>
      <c r="FX860" s="156"/>
      <c r="FY860" s="156"/>
      <c r="FZ860" s="156"/>
      <c r="GA860" s="156"/>
      <c r="GB860" s="156"/>
      <c r="GC860" s="156"/>
      <c r="GD860" s="156"/>
      <c r="GE860" s="156"/>
      <c r="GF860" s="156"/>
      <c r="GG860" s="156"/>
      <c r="GH860" s="156"/>
      <c r="GI860" s="156"/>
      <c r="GJ860" s="156"/>
      <c r="GK860" s="156"/>
      <c r="GL860" s="156"/>
      <c r="GM860" s="156"/>
      <c r="GN860" s="156"/>
      <c r="GO860" s="156"/>
      <c r="GP860" s="156"/>
      <c r="GQ860" s="156"/>
      <c r="GR860" s="156"/>
      <c r="GS860" s="156"/>
      <c r="GT860" s="156"/>
      <c r="GU860" s="156"/>
      <c r="GV860" s="156"/>
      <c r="GW860" s="156"/>
      <c r="GX860" s="156"/>
      <c r="GY860" s="156"/>
      <c r="GZ860" s="156"/>
      <c r="HA860" s="156"/>
      <c r="HB860" s="156"/>
      <c r="HC860" s="156"/>
      <c r="HD860" s="156"/>
      <c r="HE860" s="156"/>
      <c r="HF860" s="156"/>
      <c r="HG860" s="156"/>
      <c r="HH860" s="156"/>
      <c r="HI860" s="156"/>
      <c r="HJ860" s="156"/>
      <c r="HK860" s="156"/>
      <c r="HL860" s="156"/>
      <c r="HM860" s="156"/>
      <c r="HN860" s="161"/>
      <c r="HO860" s="156"/>
      <c r="HP860" s="156"/>
      <c r="HQ860" s="156"/>
    </row>
    <row r="861" spans="1:225">
      <c r="A861" s="160"/>
      <c r="B861" s="204"/>
      <c r="C861" s="204"/>
      <c r="D861" s="204"/>
      <c r="E861" s="204"/>
      <c r="F861" s="204"/>
      <c r="G861" s="204"/>
      <c r="H861" s="204"/>
      <c r="I861" s="204"/>
      <c r="J861" s="204"/>
      <c r="K861" s="204"/>
      <c r="L861" s="204"/>
      <c r="M861" s="204"/>
      <c r="N861" s="204"/>
      <c r="O861" s="204"/>
      <c r="P861" s="204"/>
      <c r="Q861" s="204"/>
      <c r="R861" s="204"/>
      <c r="S861" s="204"/>
      <c r="T861" s="204"/>
      <c r="U861" s="204"/>
      <c r="V861" s="204"/>
      <c r="W861" s="204"/>
      <c r="X861" s="204"/>
      <c r="Y861" s="204"/>
      <c r="Z861" s="204"/>
      <c r="AA861" s="204"/>
      <c r="AB861" s="204"/>
      <c r="AC861" s="204"/>
      <c r="AD861" s="204"/>
      <c r="AE861" s="204"/>
      <c r="AF861" s="204"/>
      <c r="AG861" s="204"/>
      <c r="AH861" s="204"/>
      <c r="AI861" s="204"/>
      <c r="AJ861" s="204"/>
      <c r="AK861" s="204"/>
      <c r="AL861" s="204"/>
      <c r="AM861" s="204"/>
      <c r="AN861" s="204"/>
      <c r="AO861" s="204"/>
      <c r="AP861" s="204"/>
      <c r="AQ861" s="204"/>
      <c r="AR861" s="204"/>
      <c r="AS861" s="204"/>
      <c r="AT861" s="204"/>
      <c r="AU861" s="204"/>
      <c r="AV861" s="204"/>
      <c r="AW861" s="204"/>
      <c r="AX861" s="204"/>
      <c r="AY861" s="204"/>
      <c r="AZ861" s="204"/>
      <c r="BA861" s="204"/>
      <c r="BB861" s="204"/>
      <c r="BC861" s="204"/>
      <c r="BD861" s="204"/>
      <c r="BE861" s="204"/>
      <c r="BF861" s="204"/>
      <c r="BG861" s="204"/>
      <c r="BH861" s="204"/>
      <c r="BI861" s="204"/>
      <c r="BJ861" s="204"/>
      <c r="BK861" s="204"/>
      <c r="BL861" s="204"/>
      <c r="BM861" s="204"/>
      <c r="BN861" s="204"/>
      <c r="BO861" s="204"/>
      <c r="BP861" s="204"/>
      <c r="BQ861" s="204"/>
      <c r="BR861" s="204"/>
      <c r="BS861" s="204"/>
      <c r="BT861" s="204"/>
      <c r="BU861" s="204"/>
      <c r="BV861" s="204"/>
      <c r="BW861" s="204"/>
      <c r="BX861" s="204"/>
      <c r="BY861" s="204"/>
      <c r="BZ861" s="204"/>
      <c r="CA861" s="204"/>
      <c r="CB861" s="204"/>
      <c r="CC861" s="204"/>
      <c r="CD861" s="204"/>
      <c r="CE861" s="204"/>
      <c r="CF861" s="204"/>
      <c r="CG861" s="204"/>
      <c r="CH861" s="204"/>
      <c r="CI861" s="204"/>
      <c r="CJ861" s="204"/>
      <c r="CK861" s="204"/>
      <c r="CL861" s="204"/>
      <c r="CM861" s="204"/>
      <c r="CN861" s="204"/>
      <c r="CO861" s="204"/>
      <c r="CP861" s="204"/>
      <c r="CQ861" s="204"/>
      <c r="CR861" s="204"/>
      <c r="CS861" s="204"/>
      <c r="CT861" s="204"/>
      <c r="CU861" s="204"/>
      <c r="CV861" s="204"/>
      <c r="CW861" s="204"/>
      <c r="CX861" s="204"/>
      <c r="CY861" s="204"/>
      <c r="CZ861" s="204"/>
      <c r="DA861" s="204"/>
      <c r="DB861" s="204"/>
      <c r="DC861" s="204"/>
      <c r="DD861" s="204"/>
      <c r="DE861" s="204"/>
      <c r="DF861" s="204"/>
      <c r="DG861" s="204"/>
      <c r="DH861" s="204"/>
      <c r="DI861" s="204"/>
      <c r="DJ861" s="204"/>
      <c r="DK861" s="204"/>
      <c r="DL861" s="204"/>
      <c r="DM861" s="204"/>
      <c r="DN861" s="204"/>
      <c r="DO861" s="204"/>
      <c r="DP861" s="204"/>
      <c r="DQ861" s="204"/>
      <c r="DR861" s="204"/>
      <c r="DS861" s="204"/>
      <c r="DT861" s="204"/>
      <c r="DU861" s="204"/>
      <c r="DV861" s="204"/>
      <c r="DW861" s="204"/>
      <c r="DX861" s="204"/>
      <c r="DY861" s="204"/>
      <c r="DZ861" s="204"/>
      <c r="EA861" s="204"/>
      <c r="EB861" s="204"/>
      <c r="EC861" s="204"/>
      <c r="ED861" s="204"/>
      <c r="EE861" s="204"/>
      <c r="EF861" s="204"/>
      <c r="EG861" s="204"/>
      <c r="EH861" s="204"/>
      <c r="EI861" s="204"/>
      <c r="EJ861" s="204"/>
      <c r="EK861" s="204"/>
      <c r="EL861" s="204"/>
      <c r="EM861" s="204"/>
      <c r="EN861" s="204"/>
      <c r="EO861" s="204"/>
      <c r="EP861" s="160"/>
      <c r="EQ861" s="160"/>
      <c r="ER861" s="160"/>
      <c r="ES861" s="160"/>
      <c r="ET861" s="160"/>
      <c r="EU861" s="160"/>
      <c r="EV861" s="160"/>
      <c r="EW861" s="160"/>
      <c r="EX861" s="160"/>
      <c r="EY861" s="160"/>
      <c r="EZ861" s="160"/>
      <c r="FA861" s="160"/>
      <c r="FB861" s="160"/>
      <c r="FC861" s="160"/>
      <c r="FD861" s="160"/>
      <c r="FE861" s="160"/>
      <c r="FF861" s="160"/>
      <c r="FG861" s="160"/>
      <c r="FH861" s="160"/>
      <c r="FI861" s="160"/>
      <c r="FJ861" s="160"/>
      <c r="FK861" s="160"/>
      <c r="FL861" s="160"/>
      <c r="FM861" s="160"/>
      <c r="FN861" s="160"/>
      <c r="FO861" s="160"/>
      <c r="FP861" s="160"/>
      <c r="FQ861" s="160"/>
      <c r="FR861" s="160"/>
      <c r="FS861" s="160"/>
      <c r="FT861" s="160"/>
      <c r="FU861" s="160"/>
      <c r="FV861" s="160"/>
      <c r="FW861" s="160"/>
      <c r="FX861" s="160"/>
      <c r="FY861" s="160"/>
      <c r="FZ861" s="160"/>
      <c r="GA861" s="160"/>
      <c r="GB861" s="160"/>
      <c r="GC861" s="160"/>
      <c r="GD861" s="160"/>
      <c r="GE861" s="160"/>
      <c r="GF861" s="160"/>
      <c r="GG861" s="160"/>
      <c r="GH861" s="160"/>
      <c r="GI861" s="160"/>
      <c r="GJ861" s="160"/>
      <c r="GK861" s="160"/>
      <c r="GL861" s="160"/>
      <c r="GM861" s="160"/>
      <c r="GN861" s="160"/>
      <c r="GO861" s="160"/>
      <c r="GP861" s="160"/>
      <c r="GQ861" s="160"/>
      <c r="GR861" s="160"/>
      <c r="GS861" s="160"/>
      <c r="GT861" s="160"/>
      <c r="GU861" s="160"/>
      <c r="GV861" s="160"/>
      <c r="GW861" s="160"/>
      <c r="GX861" s="160"/>
      <c r="GY861" s="160"/>
      <c r="GZ861" s="160"/>
      <c r="HA861" s="160"/>
      <c r="HB861" s="160"/>
      <c r="HC861" s="160"/>
      <c r="HD861" s="160"/>
      <c r="HE861" s="160"/>
      <c r="HF861" s="160"/>
      <c r="HG861" s="160"/>
      <c r="HH861" s="160"/>
      <c r="HI861" s="160"/>
      <c r="HJ861" s="160"/>
      <c r="HK861" s="160"/>
      <c r="HL861" s="160"/>
      <c r="HM861" s="160"/>
      <c r="HN861" s="157"/>
      <c r="HO861" s="160"/>
      <c r="HP861" s="160"/>
      <c r="HQ861" s="160"/>
    </row>
    <row r="862" spans="1:225">
      <c r="A862" s="160"/>
      <c r="B862" s="204"/>
      <c r="C862" s="204"/>
      <c r="D862" s="204"/>
      <c r="E862" s="204"/>
      <c r="F862" s="204"/>
      <c r="G862" s="204"/>
      <c r="H862" s="204"/>
      <c r="I862" s="204"/>
      <c r="J862" s="204"/>
      <c r="K862" s="204"/>
      <c r="L862" s="204"/>
      <c r="M862" s="204"/>
      <c r="N862" s="204"/>
      <c r="O862" s="204"/>
      <c r="P862" s="204"/>
      <c r="Q862" s="204"/>
      <c r="R862" s="204"/>
      <c r="S862" s="204"/>
      <c r="T862" s="204"/>
      <c r="U862" s="204"/>
      <c r="V862" s="204"/>
      <c r="W862" s="204"/>
      <c r="X862" s="204"/>
      <c r="Y862" s="204"/>
      <c r="Z862" s="204"/>
      <c r="AA862" s="204"/>
      <c r="AB862" s="204"/>
      <c r="AC862" s="204"/>
      <c r="AD862" s="204"/>
      <c r="AE862" s="204"/>
      <c r="AF862" s="204"/>
      <c r="AG862" s="204"/>
      <c r="AH862" s="204"/>
      <c r="AI862" s="204"/>
      <c r="AJ862" s="204"/>
      <c r="AK862" s="204"/>
      <c r="AL862" s="204"/>
      <c r="AM862" s="204"/>
      <c r="AN862" s="204"/>
      <c r="AO862" s="204"/>
      <c r="AP862" s="204"/>
      <c r="AQ862" s="204"/>
      <c r="AR862" s="204"/>
      <c r="AS862" s="204"/>
      <c r="AT862" s="204"/>
      <c r="AU862" s="204"/>
      <c r="AV862" s="204"/>
      <c r="AW862" s="204"/>
      <c r="AX862" s="204"/>
      <c r="AY862" s="204"/>
      <c r="AZ862" s="204"/>
      <c r="BA862" s="204"/>
      <c r="BB862" s="204"/>
      <c r="BC862" s="204"/>
      <c r="BD862" s="204"/>
      <c r="BE862" s="204"/>
      <c r="BF862" s="204"/>
      <c r="BG862" s="204"/>
      <c r="BH862" s="204"/>
      <c r="BI862" s="204"/>
      <c r="BJ862" s="204"/>
      <c r="BK862" s="204"/>
      <c r="BL862" s="204"/>
      <c r="BM862" s="204"/>
      <c r="BN862" s="204"/>
      <c r="BO862" s="204"/>
      <c r="BP862" s="204"/>
      <c r="BQ862" s="204"/>
      <c r="BR862" s="204"/>
      <c r="BS862" s="204"/>
      <c r="BT862" s="204"/>
      <c r="BU862" s="204"/>
      <c r="BV862" s="204"/>
      <c r="BW862" s="204"/>
      <c r="BX862" s="204"/>
      <c r="BY862" s="204"/>
      <c r="BZ862" s="204"/>
      <c r="CA862" s="204"/>
      <c r="CB862" s="204"/>
      <c r="CC862" s="204"/>
      <c r="CD862" s="204"/>
      <c r="CE862" s="204"/>
      <c r="CF862" s="204"/>
      <c r="CG862" s="204"/>
      <c r="CH862" s="204"/>
      <c r="CI862" s="204"/>
      <c r="CJ862" s="204"/>
      <c r="CK862" s="204"/>
      <c r="CL862" s="204"/>
      <c r="CM862" s="204"/>
      <c r="CN862" s="204"/>
      <c r="CO862" s="204"/>
      <c r="CP862" s="204"/>
      <c r="CQ862" s="204"/>
      <c r="CR862" s="204"/>
      <c r="CS862" s="204"/>
      <c r="CT862" s="204"/>
      <c r="CU862" s="204"/>
      <c r="CV862" s="204"/>
      <c r="CW862" s="204"/>
      <c r="CX862" s="204"/>
      <c r="CY862" s="204"/>
      <c r="CZ862" s="204"/>
      <c r="DA862" s="204"/>
      <c r="DB862" s="204"/>
      <c r="DC862" s="204"/>
      <c r="DD862" s="204"/>
      <c r="DE862" s="204"/>
      <c r="DF862" s="204"/>
      <c r="DG862" s="204"/>
      <c r="DH862" s="204"/>
      <c r="DI862" s="204"/>
      <c r="DJ862" s="204"/>
      <c r="DK862" s="204"/>
      <c r="DL862" s="204"/>
      <c r="DM862" s="204"/>
      <c r="DN862" s="204"/>
      <c r="DO862" s="204"/>
      <c r="DP862" s="204"/>
      <c r="DQ862" s="204"/>
      <c r="DR862" s="204"/>
      <c r="DS862" s="204"/>
      <c r="DT862" s="204"/>
      <c r="DU862" s="204"/>
      <c r="DV862" s="204"/>
      <c r="DW862" s="204"/>
      <c r="DX862" s="204"/>
      <c r="DY862" s="204"/>
      <c r="DZ862" s="204"/>
      <c r="EA862" s="204"/>
      <c r="EB862" s="204"/>
      <c r="EC862" s="204"/>
      <c r="ED862" s="204"/>
      <c r="EE862" s="204"/>
      <c r="EF862" s="204"/>
      <c r="EG862" s="204"/>
      <c r="EH862" s="204"/>
      <c r="EI862" s="204"/>
      <c r="EJ862" s="204"/>
      <c r="EK862" s="204"/>
      <c r="EL862" s="204"/>
      <c r="EM862" s="204"/>
      <c r="EN862" s="204"/>
      <c r="EO862" s="204"/>
      <c r="EP862" s="160"/>
      <c r="EQ862" s="160"/>
      <c r="ER862" s="160"/>
      <c r="ES862" s="160"/>
      <c r="ET862" s="160"/>
      <c r="EU862" s="160"/>
      <c r="EV862" s="160"/>
      <c r="EW862" s="160"/>
      <c r="EX862" s="160"/>
      <c r="EY862" s="160"/>
      <c r="EZ862" s="160"/>
      <c r="FA862" s="160"/>
      <c r="FB862" s="160"/>
      <c r="FC862" s="160"/>
      <c r="FD862" s="160"/>
      <c r="FE862" s="160"/>
      <c r="FF862" s="160"/>
      <c r="FG862" s="160"/>
      <c r="FH862" s="160"/>
      <c r="FI862" s="160"/>
      <c r="FJ862" s="160"/>
      <c r="FK862" s="160"/>
      <c r="FL862" s="160"/>
      <c r="FM862" s="160"/>
      <c r="FN862" s="160"/>
      <c r="FO862" s="160"/>
      <c r="FP862" s="160"/>
      <c r="FQ862" s="160"/>
      <c r="FR862" s="160"/>
      <c r="FS862" s="160"/>
      <c r="FT862" s="160"/>
      <c r="FU862" s="160"/>
      <c r="FV862" s="160"/>
      <c r="FW862" s="160"/>
      <c r="FX862" s="160"/>
      <c r="FY862" s="160"/>
      <c r="FZ862" s="160"/>
      <c r="GA862" s="160"/>
      <c r="GB862" s="160"/>
      <c r="GC862" s="160"/>
      <c r="GD862" s="160"/>
      <c r="GE862" s="160"/>
      <c r="GF862" s="160"/>
      <c r="GG862" s="160"/>
      <c r="GH862" s="160"/>
      <c r="GI862" s="160"/>
      <c r="GJ862" s="160"/>
      <c r="GK862" s="160"/>
      <c r="GL862" s="160"/>
      <c r="GM862" s="160"/>
      <c r="GN862" s="160"/>
      <c r="GO862" s="160"/>
      <c r="GP862" s="160"/>
      <c r="GQ862" s="160"/>
      <c r="GR862" s="160"/>
      <c r="GS862" s="160"/>
      <c r="GT862" s="160"/>
      <c r="GU862" s="160"/>
      <c r="GV862" s="160"/>
      <c r="GW862" s="160"/>
      <c r="GX862" s="160"/>
      <c r="GY862" s="160"/>
      <c r="GZ862" s="160"/>
      <c r="HA862" s="160"/>
      <c r="HB862" s="160"/>
      <c r="HC862" s="160"/>
      <c r="HD862" s="160"/>
      <c r="HE862" s="160"/>
      <c r="HF862" s="160"/>
      <c r="HG862" s="160"/>
      <c r="HH862" s="160"/>
      <c r="HI862" s="160"/>
      <c r="HJ862" s="160"/>
      <c r="HK862" s="160"/>
      <c r="HL862" s="160"/>
      <c r="HM862" s="160"/>
      <c r="HN862" s="157"/>
      <c r="HO862" s="160"/>
      <c r="HP862" s="160"/>
      <c r="HQ862" s="160"/>
    </row>
    <row r="863" spans="1:225">
      <c r="A863" s="156"/>
      <c r="B863" s="204"/>
      <c r="C863" s="204"/>
      <c r="D863" s="204"/>
      <c r="E863" s="204"/>
      <c r="F863" s="204"/>
      <c r="G863" s="204"/>
      <c r="H863" s="204"/>
      <c r="I863" s="204"/>
      <c r="J863" s="204"/>
      <c r="K863" s="204"/>
      <c r="L863" s="204"/>
      <c r="M863" s="204"/>
      <c r="N863" s="204"/>
      <c r="O863" s="204"/>
      <c r="P863" s="204"/>
      <c r="Q863" s="204"/>
      <c r="R863" s="204"/>
      <c r="S863" s="204"/>
      <c r="T863" s="204"/>
      <c r="U863" s="204"/>
      <c r="V863" s="204"/>
      <c r="W863" s="204"/>
      <c r="X863" s="204"/>
      <c r="Y863" s="204"/>
      <c r="Z863" s="204"/>
      <c r="AA863" s="204"/>
      <c r="AB863" s="204"/>
      <c r="AC863" s="204"/>
      <c r="AD863" s="204"/>
      <c r="AE863" s="204"/>
      <c r="AF863" s="204"/>
      <c r="AG863" s="204"/>
      <c r="AH863" s="204"/>
      <c r="AI863" s="204"/>
      <c r="AJ863" s="204"/>
      <c r="AK863" s="204"/>
      <c r="AL863" s="204"/>
      <c r="AM863" s="204"/>
      <c r="AN863" s="204"/>
      <c r="AO863" s="204"/>
      <c r="AP863" s="204"/>
      <c r="AQ863" s="204"/>
      <c r="AR863" s="204"/>
      <c r="AS863" s="204"/>
      <c r="AT863" s="204"/>
      <c r="AU863" s="204"/>
      <c r="AV863" s="204"/>
      <c r="AW863" s="204"/>
      <c r="AX863" s="204"/>
      <c r="AY863" s="204"/>
      <c r="AZ863" s="204"/>
      <c r="BA863" s="204"/>
      <c r="BB863" s="204"/>
      <c r="BC863" s="204"/>
      <c r="BD863" s="204"/>
      <c r="BE863" s="204"/>
      <c r="BF863" s="204"/>
      <c r="BG863" s="204"/>
      <c r="BH863" s="204"/>
      <c r="BI863" s="204"/>
      <c r="BJ863" s="204"/>
      <c r="BK863" s="204"/>
      <c r="BL863" s="204"/>
      <c r="BM863" s="204"/>
      <c r="BN863" s="204"/>
      <c r="BO863" s="204"/>
      <c r="BP863" s="204"/>
      <c r="BQ863" s="204"/>
      <c r="BR863" s="204"/>
      <c r="BS863" s="204"/>
      <c r="BT863" s="204"/>
      <c r="BU863" s="204"/>
      <c r="BV863" s="204"/>
      <c r="BW863" s="204"/>
      <c r="BX863" s="204"/>
      <c r="BY863" s="204"/>
      <c r="BZ863" s="204"/>
      <c r="CA863" s="204"/>
      <c r="CB863" s="204"/>
      <c r="CC863" s="204"/>
      <c r="CD863" s="204"/>
      <c r="CE863" s="204"/>
      <c r="CF863" s="204"/>
      <c r="CG863" s="204"/>
      <c r="CH863" s="204"/>
      <c r="CI863" s="204"/>
      <c r="CJ863" s="204"/>
      <c r="CK863" s="204"/>
      <c r="CL863" s="204"/>
      <c r="CM863" s="204"/>
      <c r="CN863" s="204"/>
      <c r="CO863" s="204"/>
      <c r="CP863" s="204"/>
      <c r="CQ863" s="204"/>
      <c r="CR863" s="204"/>
      <c r="CS863" s="204"/>
      <c r="CT863" s="204"/>
      <c r="CU863" s="204"/>
      <c r="CV863" s="204"/>
      <c r="CW863" s="204"/>
      <c r="CX863" s="204"/>
      <c r="CY863" s="204"/>
      <c r="CZ863" s="204"/>
      <c r="DA863" s="204"/>
      <c r="DB863" s="204"/>
      <c r="DC863" s="204"/>
      <c r="DD863" s="204"/>
      <c r="DE863" s="204"/>
      <c r="DF863" s="204"/>
      <c r="DG863" s="204"/>
      <c r="DH863" s="204"/>
      <c r="DI863" s="204"/>
      <c r="DJ863" s="204"/>
      <c r="DK863" s="204"/>
      <c r="DL863" s="204"/>
      <c r="DM863" s="204"/>
      <c r="DN863" s="204"/>
      <c r="DO863" s="204"/>
      <c r="DP863" s="204"/>
      <c r="DQ863" s="204"/>
      <c r="DR863" s="204"/>
      <c r="DS863" s="204"/>
      <c r="DT863" s="204"/>
      <c r="DU863" s="204"/>
      <c r="DV863" s="204"/>
      <c r="DW863" s="204"/>
      <c r="DX863" s="204"/>
      <c r="DY863" s="204"/>
      <c r="DZ863" s="204"/>
      <c r="EA863" s="204"/>
      <c r="EB863" s="204"/>
      <c r="EC863" s="204"/>
      <c r="ED863" s="204"/>
      <c r="EE863" s="204"/>
      <c r="EF863" s="204"/>
      <c r="EG863" s="204"/>
      <c r="EH863" s="204"/>
      <c r="EI863" s="204"/>
      <c r="EJ863" s="204"/>
      <c r="EK863" s="204"/>
      <c r="EL863" s="204"/>
      <c r="EM863" s="204"/>
      <c r="EN863" s="204"/>
      <c r="EO863" s="204"/>
      <c r="EP863" s="156"/>
      <c r="EQ863" s="156"/>
      <c r="ER863" s="156"/>
      <c r="ES863" s="156"/>
      <c r="ET863" s="156"/>
      <c r="EU863" s="156"/>
      <c r="EV863" s="156"/>
      <c r="EW863" s="156"/>
      <c r="EX863" s="156"/>
      <c r="EY863" s="156"/>
      <c r="EZ863" s="156"/>
      <c r="FA863" s="156"/>
      <c r="FB863" s="156"/>
      <c r="FC863" s="156"/>
      <c r="FD863" s="156"/>
      <c r="FE863" s="156"/>
      <c r="FF863" s="156"/>
      <c r="FG863" s="156"/>
      <c r="FH863" s="156"/>
      <c r="FI863" s="156"/>
      <c r="FJ863" s="156"/>
      <c r="FK863" s="156"/>
      <c r="FL863" s="156"/>
      <c r="FM863" s="156"/>
      <c r="FN863" s="156"/>
      <c r="FO863" s="156"/>
      <c r="FP863" s="156"/>
      <c r="FQ863" s="156"/>
      <c r="FR863" s="156"/>
      <c r="FS863" s="156"/>
      <c r="FT863" s="156"/>
      <c r="FU863" s="156"/>
      <c r="FV863" s="156"/>
      <c r="FW863" s="156"/>
      <c r="FX863" s="156"/>
      <c r="FY863" s="156"/>
      <c r="FZ863" s="156"/>
      <c r="GA863" s="156"/>
      <c r="GB863" s="156"/>
      <c r="GC863" s="156"/>
      <c r="GD863" s="156"/>
      <c r="GE863" s="156"/>
      <c r="GF863" s="156"/>
      <c r="GG863" s="156"/>
      <c r="GH863" s="156"/>
      <c r="GI863" s="156"/>
      <c r="GJ863" s="156"/>
      <c r="GK863" s="156"/>
      <c r="GL863" s="156"/>
      <c r="GM863" s="156"/>
      <c r="GN863" s="156"/>
      <c r="GO863" s="156"/>
      <c r="GP863" s="156"/>
      <c r="GQ863" s="156"/>
      <c r="GR863" s="156"/>
      <c r="GS863" s="156"/>
      <c r="GT863" s="156"/>
      <c r="GU863" s="156"/>
      <c r="GV863" s="156"/>
      <c r="GW863" s="156"/>
      <c r="GX863" s="156"/>
      <c r="GY863" s="156"/>
      <c r="GZ863" s="156"/>
      <c r="HA863" s="156"/>
      <c r="HB863" s="156"/>
      <c r="HC863" s="156"/>
      <c r="HD863" s="156"/>
      <c r="HE863" s="156"/>
      <c r="HF863" s="156"/>
      <c r="HG863" s="156"/>
      <c r="HH863" s="156"/>
      <c r="HI863" s="156"/>
      <c r="HJ863" s="156"/>
      <c r="HK863" s="156"/>
      <c r="HL863" s="156"/>
      <c r="HM863" s="156"/>
      <c r="HN863" s="161"/>
      <c r="HO863" s="156"/>
      <c r="HP863" s="156"/>
      <c r="HQ863" s="156"/>
    </row>
    <row r="864" spans="1:225">
      <c r="A864" s="160"/>
      <c r="B864" s="204"/>
      <c r="C864" s="204"/>
      <c r="D864" s="204"/>
      <c r="E864" s="204"/>
      <c r="F864" s="204"/>
      <c r="G864" s="204"/>
      <c r="H864" s="204"/>
      <c r="I864" s="204"/>
      <c r="J864" s="204"/>
      <c r="K864" s="204"/>
      <c r="L864" s="204"/>
      <c r="M864" s="204"/>
      <c r="N864" s="204"/>
      <c r="O864" s="204"/>
      <c r="P864" s="204"/>
      <c r="Q864" s="204"/>
      <c r="R864" s="204"/>
      <c r="S864" s="204"/>
      <c r="T864" s="204"/>
      <c r="U864" s="204"/>
      <c r="V864" s="204"/>
      <c r="W864" s="204"/>
      <c r="X864" s="204"/>
      <c r="Y864" s="204"/>
      <c r="Z864" s="204"/>
      <c r="AA864" s="204"/>
      <c r="AB864" s="204"/>
      <c r="AC864" s="204"/>
      <c r="AD864" s="204"/>
      <c r="AE864" s="204"/>
      <c r="AF864" s="204"/>
      <c r="AG864" s="204"/>
      <c r="AH864" s="204"/>
      <c r="AI864" s="204"/>
      <c r="AJ864" s="204"/>
      <c r="AK864" s="204"/>
      <c r="AL864" s="204"/>
      <c r="AM864" s="204"/>
      <c r="AN864" s="204"/>
      <c r="AO864" s="204"/>
      <c r="AP864" s="204"/>
      <c r="AQ864" s="204"/>
      <c r="AR864" s="204"/>
      <c r="AS864" s="204"/>
      <c r="AT864" s="204"/>
      <c r="AU864" s="204"/>
      <c r="AV864" s="204"/>
      <c r="AW864" s="204"/>
      <c r="AX864" s="204"/>
      <c r="AY864" s="204"/>
      <c r="AZ864" s="204"/>
      <c r="BA864" s="204"/>
      <c r="BB864" s="204"/>
      <c r="BC864" s="204"/>
      <c r="BD864" s="204"/>
      <c r="BE864" s="204"/>
      <c r="BF864" s="204"/>
      <c r="BG864" s="204"/>
      <c r="BH864" s="204"/>
      <c r="BI864" s="204"/>
      <c r="BJ864" s="204"/>
      <c r="BK864" s="204"/>
      <c r="BL864" s="204"/>
      <c r="BM864" s="204"/>
      <c r="BN864" s="204"/>
      <c r="BO864" s="204"/>
      <c r="BP864" s="204"/>
      <c r="BQ864" s="204"/>
      <c r="BR864" s="204"/>
      <c r="BS864" s="204"/>
      <c r="BT864" s="204"/>
      <c r="BU864" s="204"/>
      <c r="BV864" s="204"/>
      <c r="BW864" s="204"/>
      <c r="BX864" s="204"/>
      <c r="BY864" s="204"/>
      <c r="BZ864" s="204"/>
      <c r="CA864" s="204"/>
      <c r="CB864" s="204"/>
      <c r="CC864" s="204"/>
      <c r="CD864" s="204"/>
      <c r="CE864" s="204"/>
      <c r="CF864" s="204"/>
      <c r="CG864" s="204"/>
      <c r="CH864" s="204"/>
      <c r="CI864" s="204"/>
      <c r="CJ864" s="204"/>
      <c r="CK864" s="204"/>
      <c r="CL864" s="204"/>
      <c r="CM864" s="204"/>
      <c r="CN864" s="204"/>
      <c r="CO864" s="204"/>
      <c r="CP864" s="204"/>
      <c r="CQ864" s="204"/>
      <c r="CR864" s="204"/>
      <c r="CS864" s="204"/>
      <c r="CT864" s="204"/>
      <c r="CU864" s="204"/>
      <c r="CV864" s="204"/>
      <c r="CW864" s="204"/>
      <c r="CX864" s="204"/>
      <c r="CY864" s="204"/>
      <c r="CZ864" s="204"/>
      <c r="DA864" s="204"/>
      <c r="DB864" s="204"/>
      <c r="DC864" s="204"/>
      <c r="DD864" s="204"/>
      <c r="DE864" s="204"/>
      <c r="DF864" s="204"/>
      <c r="DG864" s="204"/>
      <c r="DH864" s="204"/>
      <c r="DI864" s="204"/>
      <c r="DJ864" s="204"/>
      <c r="DK864" s="204"/>
      <c r="DL864" s="204"/>
      <c r="DM864" s="204"/>
      <c r="DN864" s="204"/>
      <c r="DO864" s="204"/>
      <c r="DP864" s="204"/>
      <c r="DQ864" s="204"/>
      <c r="DR864" s="204"/>
      <c r="DS864" s="204"/>
      <c r="DT864" s="204"/>
      <c r="DU864" s="204"/>
      <c r="DV864" s="204"/>
      <c r="DW864" s="204"/>
      <c r="DX864" s="204"/>
      <c r="DY864" s="204"/>
      <c r="DZ864" s="204"/>
      <c r="EA864" s="204"/>
      <c r="EB864" s="204"/>
      <c r="EC864" s="204"/>
      <c r="ED864" s="204"/>
      <c r="EE864" s="204"/>
      <c r="EF864" s="204"/>
      <c r="EG864" s="204"/>
      <c r="EH864" s="204"/>
      <c r="EI864" s="204"/>
      <c r="EJ864" s="204"/>
      <c r="EK864" s="204"/>
      <c r="EL864" s="204"/>
      <c r="EM864" s="204"/>
      <c r="EN864" s="204"/>
      <c r="EO864" s="204"/>
      <c r="EP864" s="160"/>
      <c r="EQ864" s="160"/>
      <c r="ER864" s="160"/>
      <c r="ES864" s="160"/>
      <c r="ET864" s="160"/>
      <c r="EU864" s="160"/>
      <c r="EV864" s="160"/>
      <c r="EW864" s="160"/>
      <c r="EX864" s="160"/>
      <c r="EY864" s="160"/>
      <c r="EZ864" s="160"/>
      <c r="FA864" s="160"/>
      <c r="FB864" s="160"/>
      <c r="FC864" s="160"/>
      <c r="FD864" s="160"/>
      <c r="FE864" s="160"/>
      <c r="FF864" s="160"/>
      <c r="FG864" s="160"/>
      <c r="FH864" s="160"/>
      <c r="FI864" s="160"/>
      <c r="FJ864" s="160"/>
      <c r="FK864" s="160"/>
      <c r="FL864" s="160"/>
      <c r="FM864" s="160"/>
      <c r="FN864" s="160"/>
      <c r="FO864" s="160"/>
      <c r="FP864" s="160"/>
      <c r="FQ864" s="160"/>
      <c r="FR864" s="160"/>
      <c r="FS864" s="160"/>
      <c r="FT864" s="160"/>
      <c r="FU864" s="160"/>
      <c r="FV864" s="160"/>
      <c r="FW864" s="160"/>
      <c r="FX864" s="160"/>
      <c r="FY864" s="160"/>
      <c r="FZ864" s="160"/>
      <c r="GA864" s="160"/>
      <c r="GB864" s="160"/>
      <c r="GC864" s="160"/>
      <c r="GD864" s="160"/>
      <c r="GE864" s="160"/>
      <c r="GF864" s="160"/>
      <c r="GG864" s="160"/>
      <c r="GH864" s="160"/>
      <c r="GI864" s="160"/>
      <c r="GJ864" s="160"/>
      <c r="GK864" s="160"/>
      <c r="GL864" s="160"/>
      <c r="GM864" s="160"/>
      <c r="GN864" s="160"/>
      <c r="GO864" s="160"/>
      <c r="GP864" s="160"/>
      <c r="GQ864" s="160"/>
      <c r="GR864" s="160"/>
      <c r="GS864" s="160"/>
      <c r="GT864" s="160"/>
      <c r="GU864" s="160"/>
      <c r="GV864" s="160"/>
      <c r="GW864" s="160"/>
      <c r="GX864" s="160"/>
      <c r="GY864" s="160"/>
      <c r="GZ864" s="160"/>
      <c r="HA864" s="160"/>
      <c r="HB864" s="160"/>
      <c r="HC864" s="160"/>
      <c r="HD864" s="160"/>
      <c r="HE864" s="160"/>
      <c r="HF864" s="160"/>
      <c r="HG864" s="160"/>
      <c r="HH864" s="160"/>
      <c r="HI864" s="160"/>
      <c r="HJ864" s="160"/>
      <c r="HK864" s="160"/>
      <c r="HL864" s="160"/>
      <c r="HM864" s="160"/>
      <c r="HN864" s="157"/>
      <c r="HO864" s="160"/>
      <c r="HP864" s="160"/>
      <c r="HQ864" s="160"/>
    </row>
    <row r="865" spans="1:225">
      <c r="A865" s="160"/>
      <c r="B865" s="204"/>
      <c r="C865" s="204"/>
      <c r="D865" s="204"/>
      <c r="E865" s="204"/>
      <c r="F865" s="204"/>
      <c r="G865" s="204"/>
      <c r="H865" s="204"/>
      <c r="I865" s="204"/>
      <c r="J865" s="204"/>
      <c r="K865" s="204"/>
      <c r="L865" s="204"/>
      <c r="M865" s="204"/>
      <c r="N865" s="204"/>
      <c r="O865" s="204"/>
      <c r="P865" s="204"/>
      <c r="Q865" s="204"/>
      <c r="R865" s="204"/>
      <c r="S865" s="204"/>
      <c r="T865" s="204"/>
      <c r="U865" s="204"/>
      <c r="V865" s="204"/>
      <c r="W865" s="204"/>
      <c r="X865" s="204"/>
      <c r="Y865" s="204"/>
      <c r="Z865" s="204"/>
      <c r="AA865" s="204"/>
      <c r="AB865" s="204"/>
      <c r="AC865" s="204"/>
      <c r="AD865" s="204"/>
      <c r="AE865" s="204"/>
      <c r="AF865" s="204"/>
      <c r="AG865" s="204"/>
      <c r="AH865" s="204"/>
      <c r="AI865" s="204"/>
      <c r="AJ865" s="204"/>
      <c r="AK865" s="204"/>
      <c r="AL865" s="204"/>
      <c r="AM865" s="204"/>
      <c r="AN865" s="204"/>
      <c r="AO865" s="204"/>
      <c r="AP865" s="204"/>
      <c r="AQ865" s="204"/>
      <c r="AR865" s="204"/>
      <c r="AS865" s="204"/>
      <c r="AT865" s="204"/>
      <c r="AU865" s="204"/>
      <c r="AV865" s="204"/>
      <c r="AW865" s="204"/>
      <c r="AX865" s="204"/>
      <c r="AY865" s="204"/>
      <c r="AZ865" s="204"/>
      <c r="BA865" s="204"/>
      <c r="BB865" s="204"/>
      <c r="BC865" s="204"/>
      <c r="BD865" s="204"/>
      <c r="BE865" s="204"/>
      <c r="BF865" s="204"/>
      <c r="BG865" s="204"/>
      <c r="BH865" s="204"/>
      <c r="BI865" s="204"/>
      <c r="BJ865" s="204"/>
      <c r="BK865" s="204"/>
      <c r="BL865" s="204"/>
      <c r="BM865" s="204"/>
      <c r="BN865" s="204"/>
      <c r="BO865" s="204"/>
      <c r="BP865" s="204"/>
      <c r="BQ865" s="204"/>
      <c r="BR865" s="204"/>
      <c r="BS865" s="204"/>
      <c r="BT865" s="204"/>
      <c r="BU865" s="204"/>
      <c r="BV865" s="204"/>
      <c r="BW865" s="204"/>
      <c r="BX865" s="204"/>
      <c r="BY865" s="204"/>
      <c r="BZ865" s="204"/>
      <c r="CA865" s="204"/>
      <c r="CB865" s="204"/>
      <c r="CC865" s="204"/>
      <c r="CD865" s="204"/>
      <c r="CE865" s="204"/>
      <c r="CF865" s="204"/>
      <c r="CG865" s="204"/>
      <c r="CH865" s="204"/>
      <c r="CI865" s="204"/>
      <c r="CJ865" s="204"/>
      <c r="CK865" s="204"/>
      <c r="CL865" s="204"/>
      <c r="CM865" s="204"/>
      <c r="CN865" s="204"/>
      <c r="CO865" s="204"/>
      <c r="CP865" s="204"/>
      <c r="CQ865" s="204"/>
      <c r="CR865" s="204"/>
      <c r="CS865" s="204"/>
      <c r="CT865" s="204"/>
      <c r="CU865" s="204"/>
      <c r="CV865" s="204"/>
      <c r="CW865" s="204"/>
      <c r="CX865" s="204"/>
      <c r="CY865" s="204"/>
      <c r="CZ865" s="204"/>
      <c r="DA865" s="204"/>
      <c r="DB865" s="204"/>
      <c r="DC865" s="204"/>
      <c r="DD865" s="204"/>
      <c r="DE865" s="204"/>
      <c r="DF865" s="204"/>
      <c r="DG865" s="204"/>
      <c r="DH865" s="204"/>
      <c r="DI865" s="204"/>
      <c r="DJ865" s="204"/>
      <c r="DK865" s="204"/>
      <c r="DL865" s="204"/>
      <c r="DM865" s="204"/>
      <c r="DN865" s="204"/>
      <c r="DO865" s="204"/>
      <c r="DP865" s="204"/>
      <c r="DQ865" s="204"/>
      <c r="DR865" s="204"/>
      <c r="DS865" s="204"/>
      <c r="DT865" s="204"/>
      <c r="DU865" s="204"/>
      <c r="DV865" s="204"/>
      <c r="DW865" s="204"/>
      <c r="DX865" s="204"/>
      <c r="DY865" s="204"/>
      <c r="DZ865" s="204"/>
      <c r="EA865" s="204"/>
      <c r="EB865" s="204"/>
      <c r="EC865" s="204"/>
      <c r="ED865" s="204"/>
      <c r="EE865" s="204"/>
      <c r="EF865" s="204"/>
      <c r="EG865" s="204"/>
      <c r="EH865" s="204"/>
      <c r="EI865" s="204"/>
      <c r="EJ865" s="204"/>
      <c r="EK865" s="204"/>
      <c r="EL865" s="204"/>
      <c r="EM865" s="204"/>
      <c r="EN865" s="204"/>
      <c r="EO865" s="204"/>
      <c r="EP865" s="160"/>
      <c r="EQ865" s="160"/>
      <c r="ER865" s="160"/>
      <c r="ES865" s="160"/>
      <c r="ET865" s="160"/>
      <c r="EU865" s="160"/>
      <c r="EV865" s="160"/>
      <c r="EW865" s="160"/>
      <c r="EX865" s="160"/>
      <c r="EY865" s="160"/>
      <c r="EZ865" s="160"/>
      <c r="FA865" s="160"/>
      <c r="FB865" s="160"/>
      <c r="FC865" s="160"/>
      <c r="FD865" s="160"/>
      <c r="FE865" s="160"/>
      <c r="FF865" s="160"/>
      <c r="FG865" s="160"/>
      <c r="FH865" s="160"/>
      <c r="FI865" s="160"/>
      <c r="FJ865" s="160"/>
      <c r="FK865" s="160"/>
      <c r="FL865" s="160"/>
      <c r="FM865" s="160"/>
      <c r="FN865" s="160"/>
      <c r="FO865" s="160"/>
      <c r="FP865" s="160"/>
      <c r="FQ865" s="160"/>
      <c r="FR865" s="160"/>
      <c r="FS865" s="160"/>
      <c r="FT865" s="160"/>
      <c r="FU865" s="160"/>
      <c r="FV865" s="160"/>
      <c r="FW865" s="160"/>
      <c r="FX865" s="160"/>
      <c r="FY865" s="160"/>
      <c r="FZ865" s="160"/>
      <c r="GA865" s="160"/>
      <c r="GB865" s="160"/>
      <c r="GC865" s="160"/>
      <c r="GD865" s="160"/>
      <c r="GE865" s="160"/>
      <c r="GF865" s="160"/>
      <c r="GG865" s="160"/>
      <c r="GH865" s="160"/>
      <c r="GI865" s="160"/>
      <c r="GJ865" s="160"/>
      <c r="GK865" s="160"/>
      <c r="GL865" s="160"/>
      <c r="GM865" s="160"/>
      <c r="GN865" s="160"/>
      <c r="GO865" s="160"/>
      <c r="GP865" s="160"/>
      <c r="GQ865" s="160"/>
      <c r="GR865" s="160"/>
      <c r="GS865" s="160"/>
      <c r="GT865" s="160"/>
      <c r="GU865" s="160"/>
      <c r="GV865" s="160"/>
      <c r="GW865" s="160"/>
      <c r="GX865" s="160"/>
      <c r="GY865" s="160"/>
      <c r="GZ865" s="160"/>
      <c r="HA865" s="160"/>
      <c r="HB865" s="160"/>
      <c r="HC865" s="160"/>
      <c r="HD865" s="160"/>
      <c r="HE865" s="160"/>
      <c r="HF865" s="160"/>
      <c r="HG865" s="160"/>
      <c r="HH865" s="160"/>
      <c r="HI865" s="160"/>
      <c r="HJ865" s="160"/>
      <c r="HK865" s="160"/>
      <c r="HL865" s="160"/>
      <c r="HM865" s="160"/>
      <c r="HN865" s="157"/>
      <c r="HO865" s="160"/>
      <c r="HP865" s="160"/>
      <c r="HQ865" s="160"/>
    </row>
    <row r="866" spans="1:225">
      <c r="A866" s="156"/>
      <c r="B866" s="204"/>
      <c r="C866" s="204"/>
      <c r="D866" s="204"/>
      <c r="E866" s="204"/>
      <c r="F866" s="204"/>
      <c r="G866" s="204"/>
      <c r="H866" s="204"/>
      <c r="I866" s="204"/>
      <c r="J866" s="204"/>
      <c r="K866" s="204"/>
      <c r="L866" s="204"/>
      <c r="M866" s="204"/>
      <c r="N866" s="204"/>
      <c r="O866" s="204"/>
      <c r="P866" s="204"/>
      <c r="Q866" s="204"/>
      <c r="R866" s="204"/>
      <c r="S866" s="204"/>
      <c r="T866" s="204"/>
      <c r="U866" s="204"/>
      <c r="V866" s="204"/>
      <c r="W866" s="204"/>
      <c r="X866" s="204"/>
      <c r="Y866" s="204"/>
      <c r="Z866" s="204"/>
      <c r="AA866" s="204"/>
      <c r="AB866" s="204"/>
      <c r="AC866" s="204"/>
      <c r="AD866" s="204"/>
      <c r="AE866" s="204"/>
      <c r="AF866" s="204"/>
      <c r="AG866" s="204"/>
      <c r="AH866" s="204"/>
      <c r="AI866" s="204"/>
      <c r="AJ866" s="204"/>
      <c r="AK866" s="204"/>
      <c r="AL866" s="204"/>
      <c r="AM866" s="204"/>
      <c r="AN866" s="204"/>
      <c r="AO866" s="204"/>
      <c r="AP866" s="204"/>
      <c r="AQ866" s="204"/>
      <c r="AR866" s="204"/>
      <c r="AS866" s="204"/>
      <c r="AT866" s="204"/>
      <c r="AU866" s="204"/>
      <c r="AV866" s="204"/>
      <c r="AW866" s="204"/>
      <c r="AX866" s="204"/>
      <c r="AY866" s="204"/>
      <c r="AZ866" s="204"/>
      <c r="BA866" s="204"/>
      <c r="BB866" s="204"/>
      <c r="BC866" s="204"/>
      <c r="BD866" s="204"/>
      <c r="BE866" s="204"/>
      <c r="BF866" s="204"/>
      <c r="BG866" s="204"/>
      <c r="BH866" s="204"/>
      <c r="BI866" s="204"/>
      <c r="BJ866" s="204"/>
      <c r="BK866" s="204"/>
      <c r="BL866" s="204"/>
      <c r="BM866" s="204"/>
      <c r="BN866" s="204"/>
      <c r="BO866" s="204"/>
      <c r="BP866" s="204"/>
      <c r="BQ866" s="204"/>
      <c r="BR866" s="204"/>
      <c r="BS866" s="204"/>
      <c r="BT866" s="204"/>
      <c r="BU866" s="204"/>
      <c r="BV866" s="204"/>
      <c r="BW866" s="204"/>
      <c r="BX866" s="204"/>
      <c r="BY866" s="204"/>
      <c r="BZ866" s="204"/>
      <c r="CA866" s="204"/>
      <c r="CB866" s="204"/>
      <c r="CC866" s="204"/>
      <c r="CD866" s="204"/>
      <c r="CE866" s="204"/>
      <c r="CF866" s="204"/>
      <c r="CG866" s="204"/>
      <c r="CH866" s="204"/>
      <c r="CI866" s="204"/>
      <c r="CJ866" s="204"/>
      <c r="CK866" s="204"/>
      <c r="CL866" s="204"/>
      <c r="CM866" s="204"/>
      <c r="CN866" s="204"/>
      <c r="CO866" s="204"/>
      <c r="CP866" s="204"/>
      <c r="CQ866" s="204"/>
      <c r="CR866" s="204"/>
      <c r="CS866" s="204"/>
      <c r="CT866" s="204"/>
      <c r="CU866" s="204"/>
      <c r="CV866" s="204"/>
      <c r="CW866" s="204"/>
      <c r="CX866" s="204"/>
      <c r="CY866" s="204"/>
      <c r="CZ866" s="204"/>
      <c r="DA866" s="204"/>
      <c r="DB866" s="204"/>
      <c r="DC866" s="204"/>
      <c r="DD866" s="204"/>
      <c r="DE866" s="204"/>
      <c r="DF866" s="204"/>
      <c r="DG866" s="204"/>
      <c r="DH866" s="204"/>
      <c r="DI866" s="204"/>
      <c r="DJ866" s="204"/>
      <c r="DK866" s="204"/>
      <c r="DL866" s="204"/>
      <c r="DM866" s="204"/>
      <c r="DN866" s="204"/>
      <c r="DO866" s="204"/>
      <c r="DP866" s="204"/>
      <c r="DQ866" s="204"/>
      <c r="DR866" s="204"/>
      <c r="DS866" s="204"/>
      <c r="DT866" s="204"/>
      <c r="DU866" s="204"/>
      <c r="DV866" s="204"/>
      <c r="DW866" s="204"/>
      <c r="DX866" s="204"/>
      <c r="DY866" s="204"/>
      <c r="DZ866" s="204"/>
      <c r="EA866" s="204"/>
      <c r="EB866" s="204"/>
      <c r="EC866" s="204"/>
      <c r="ED866" s="204"/>
      <c r="EE866" s="204"/>
      <c r="EF866" s="204"/>
      <c r="EG866" s="204"/>
      <c r="EH866" s="204"/>
      <c r="EI866" s="204"/>
      <c r="EJ866" s="204"/>
      <c r="EK866" s="204"/>
      <c r="EL866" s="204"/>
      <c r="EM866" s="204"/>
      <c r="EN866" s="204"/>
      <c r="EO866" s="204"/>
      <c r="EP866" s="156"/>
      <c r="EQ866" s="156"/>
      <c r="ER866" s="156"/>
      <c r="ES866" s="156"/>
      <c r="ET866" s="156"/>
      <c r="EU866" s="156"/>
      <c r="EV866" s="156"/>
      <c r="EW866" s="156"/>
      <c r="EX866" s="156"/>
      <c r="EY866" s="156"/>
      <c r="EZ866" s="156"/>
      <c r="FA866" s="156"/>
      <c r="FB866" s="156"/>
      <c r="FC866" s="156"/>
      <c r="FD866" s="156"/>
      <c r="FE866" s="156"/>
      <c r="FF866" s="156"/>
      <c r="FG866" s="156"/>
      <c r="FH866" s="156"/>
      <c r="FI866" s="156"/>
      <c r="FJ866" s="156"/>
      <c r="FK866" s="156"/>
      <c r="FL866" s="156"/>
      <c r="FM866" s="156"/>
      <c r="FN866" s="156"/>
      <c r="FO866" s="156"/>
      <c r="FP866" s="156"/>
      <c r="FQ866" s="156"/>
      <c r="FR866" s="156"/>
      <c r="FS866" s="156"/>
      <c r="FT866" s="156"/>
      <c r="FU866" s="156"/>
      <c r="FV866" s="156"/>
      <c r="FW866" s="156"/>
      <c r="FX866" s="156"/>
      <c r="FY866" s="156"/>
      <c r="FZ866" s="156"/>
      <c r="GA866" s="156"/>
      <c r="GB866" s="156"/>
      <c r="GC866" s="156"/>
      <c r="GD866" s="156"/>
      <c r="GE866" s="156"/>
      <c r="GF866" s="156"/>
      <c r="GG866" s="156"/>
      <c r="GH866" s="156"/>
      <c r="GI866" s="156"/>
      <c r="GJ866" s="156"/>
      <c r="GK866" s="156"/>
      <c r="GL866" s="156"/>
      <c r="GM866" s="156"/>
      <c r="GN866" s="156"/>
      <c r="GO866" s="156"/>
      <c r="GP866" s="156"/>
      <c r="GQ866" s="156"/>
      <c r="GR866" s="156"/>
      <c r="GS866" s="156"/>
      <c r="GT866" s="156"/>
      <c r="GU866" s="156"/>
      <c r="GV866" s="156"/>
      <c r="GW866" s="156"/>
      <c r="GX866" s="156"/>
      <c r="GY866" s="156"/>
      <c r="GZ866" s="156"/>
      <c r="HA866" s="156"/>
      <c r="HB866" s="156"/>
      <c r="HC866" s="156"/>
      <c r="HD866" s="156"/>
      <c r="HE866" s="156"/>
      <c r="HF866" s="156"/>
      <c r="HG866" s="156"/>
      <c r="HH866" s="156"/>
      <c r="HI866" s="156"/>
      <c r="HJ866" s="156"/>
      <c r="HK866" s="156"/>
      <c r="HL866" s="156"/>
      <c r="HM866" s="156"/>
      <c r="HN866" s="161"/>
      <c r="HO866" s="156"/>
      <c r="HP866" s="156"/>
      <c r="HQ866" s="156"/>
    </row>
    <row r="867" spans="1:225">
      <c r="A867" s="160"/>
      <c r="B867" s="204"/>
      <c r="C867" s="204"/>
      <c r="D867" s="204"/>
      <c r="E867" s="204"/>
      <c r="F867" s="204"/>
      <c r="G867" s="204"/>
      <c r="H867" s="204"/>
      <c r="I867" s="204"/>
      <c r="J867" s="204"/>
      <c r="K867" s="204"/>
      <c r="L867" s="204"/>
      <c r="M867" s="204"/>
      <c r="N867" s="204"/>
      <c r="O867" s="204"/>
      <c r="P867" s="204"/>
      <c r="Q867" s="204"/>
      <c r="R867" s="204"/>
      <c r="S867" s="204"/>
      <c r="T867" s="204"/>
      <c r="U867" s="204"/>
      <c r="V867" s="204"/>
      <c r="W867" s="204"/>
      <c r="X867" s="204"/>
      <c r="Y867" s="204"/>
      <c r="Z867" s="204"/>
      <c r="AA867" s="204"/>
      <c r="AB867" s="204"/>
      <c r="AC867" s="204"/>
      <c r="AD867" s="204"/>
      <c r="AE867" s="204"/>
      <c r="AF867" s="204"/>
      <c r="AG867" s="204"/>
      <c r="AH867" s="204"/>
      <c r="AI867" s="204"/>
      <c r="AJ867" s="204"/>
      <c r="AK867" s="204"/>
      <c r="AL867" s="204"/>
      <c r="AM867" s="204"/>
      <c r="AN867" s="204"/>
      <c r="AO867" s="204"/>
      <c r="AP867" s="204"/>
      <c r="AQ867" s="204"/>
      <c r="AR867" s="204"/>
      <c r="AS867" s="204"/>
      <c r="AT867" s="204"/>
      <c r="AU867" s="204"/>
      <c r="AV867" s="204"/>
      <c r="AW867" s="204"/>
      <c r="AX867" s="204"/>
      <c r="AY867" s="204"/>
      <c r="AZ867" s="204"/>
      <c r="BA867" s="204"/>
      <c r="BB867" s="204"/>
      <c r="BC867" s="204"/>
      <c r="BD867" s="204"/>
      <c r="BE867" s="204"/>
      <c r="BF867" s="204"/>
      <c r="BG867" s="204"/>
      <c r="BH867" s="204"/>
      <c r="BI867" s="204"/>
      <c r="BJ867" s="204"/>
      <c r="BK867" s="204"/>
      <c r="BL867" s="204"/>
      <c r="BM867" s="204"/>
      <c r="BN867" s="204"/>
      <c r="BO867" s="204"/>
      <c r="BP867" s="204"/>
      <c r="BQ867" s="204"/>
      <c r="BR867" s="204"/>
      <c r="BS867" s="204"/>
      <c r="BT867" s="204"/>
      <c r="BU867" s="204"/>
      <c r="BV867" s="204"/>
      <c r="BW867" s="204"/>
      <c r="BX867" s="204"/>
      <c r="BY867" s="204"/>
      <c r="BZ867" s="204"/>
      <c r="CA867" s="204"/>
      <c r="CB867" s="204"/>
      <c r="CC867" s="204"/>
      <c r="CD867" s="204"/>
      <c r="CE867" s="204"/>
      <c r="CF867" s="204"/>
      <c r="CG867" s="204"/>
      <c r="CH867" s="204"/>
      <c r="CI867" s="204"/>
      <c r="CJ867" s="204"/>
      <c r="CK867" s="204"/>
      <c r="CL867" s="204"/>
      <c r="CM867" s="204"/>
      <c r="CN867" s="204"/>
      <c r="CO867" s="204"/>
      <c r="CP867" s="204"/>
      <c r="CQ867" s="204"/>
      <c r="CR867" s="204"/>
      <c r="CS867" s="204"/>
      <c r="CT867" s="204"/>
      <c r="CU867" s="204"/>
      <c r="CV867" s="204"/>
      <c r="CW867" s="204"/>
      <c r="CX867" s="204"/>
      <c r="CY867" s="204"/>
      <c r="CZ867" s="204"/>
      <c r="DA867" s="204"/>
      <c r="DB867" s="204"/>
      <c r="DC867" s="204"/>
      <c r="DD867" s="204"/>
      <c r="DE867" s="204"/>
      <c r="DF867" s="204"/>
      <c r="DG867" s="204"/>
      <c r="DH867" s="204"/>
      <c r="DI867" s="204"/>
      <c r="DJ867" s="204"/>
      <c r="DK867" s="204"/>
      <c r="DL867" s="204"/>
      <c r="DM867" s="204"/>
      <c r="DN867" s="204"/>
      <c r="DO867" s="204"/>
      <c r="DP867" s="204"/>
      <c r="DQ867" s="204"/>
      <c r="DR867" s="204"/>
      <c r="DS867" s="204"/>
      <c r="DT867" s="204"/>
      <c r="DU867" s="204"/>
      <c r="DV867" s="204"/>
      <c r="DW867" s="204"/>
      <c r="DX867" s="204"/>
      <c r="DY867" s="204"/>
      <c r="DZ867" s="204"/>
      <c r="EA867" s="204"/>
      <c r="EB867" s="204"/>
      <c r="EC867" s="204"/>
      <c r="ED867" s="204"/>
      <c r="EE867" s="204"/>
      <c r="EF867" s="204"/>
      <c r="EG867" s="204"/>
      <c r="EH867" s="204"/>
      <c r="EI867" s="204"/>
      <c r="EJ867" s="204"/>
      <c r="EK867" s="204"/>
      <c r="EL867" s="204"/>
      <c r="EM867" s="204"/>
      <c r="EN867" s="204"/>
      <c r="EO867" s="204"/>
      <c r="EP867" s="160"/>
      <c r="EQ867" s="160"/>
      <c r="ER867" s="160"/>
      <c r="ES867" s="160"/>
      <c r="ET867" s="160"/>
      <c r="EU867" s="160"/>
      <c r="EV867" s="160"/>
      <c r="EW867" s="160"/>
      <c r="EX867" s="160"/>
      <c r="EY867" s="160"/>
      <c r="EZ867" s="160"/>
      <c r="FA867" s="160"/>
      <c r="FB867" s="160"/>
      <c r="FC867" s="160"/>
      <c r="FD867" s="160"/>
      <c r="FE867" s="160"/>
      <c r="FF867" s="160"/>
      <c r="FG867" s="160"/>
      <c r="FH867" s="160"/>
      <c r="FI867" s="160"/>
      <c r="FJ867" s="160"/>
      <c r="FK867" s="160"/>
      <c r="FL867" s="160"/>
      <c r="FM867" s="160"/>
      <c r="FN867" s="160"/>
      <c r="FO867" s="160"/>
      <c r="FP867" s="160"/>
      <c r="FQ867" s="160"/>
      <c r="FR867" s="160"/>
      <c r="FS867" s="160"/>
      <c r="FT867" s="160"/>
      <c r="FU867" s="160"/>
      <c r="FV867" s="160"/>
      <c r="FW867" s="160"/>
      <c r="FX867" s="160"/>
      <c r="FY867" s="160"/>
      <c r="FZ867" s="160"/>
      <c r="GA867" s="160"/>
      <c r="GB867" s="160"/>
      <c r="GC867" s="160"/>
      <c r="GD867" s="160"/>
      <c r="GE867" s="160"/>
      <c r="GF867" s="160"/>
      <c r="GG867" s="160"/>
      <c r="GH867" s="160"/>
      <c r="GI867" s="160"/>
      <c r="GJ867" s="160"/>
      <c r="GK867" s="160"/>
      <c r="GL867" s="160"/>
      <c r="GM867" s="160"/>
      <c r="GN867" s="160"/>
      <c r="GO867" s="160"/>
      <c r="GP867" s="160"/>
      <c r="GQ867" s="160"/>
      <c r="GR867" s="160"/>
      <c r="GS867" s="160"/>
      <c r="GT867" s="160"/>
      <c r="GU867" s="160"/>
      <c r="GV867" s="160"/>
      <c r="GW867" s="160"/>
      <c r="GX867" s="160"/>
      <c r="GY867" s="160"/>
      <c r="GZ867" s="160"/>
      <c r="HA867" s="160"/>
      <c r="HB867" s="160"/>
      <c r="HC867" s="160"/>
      <c r="HD867" s="160"/>
      <c r="HE867" s="160"/>
      <c r="HF867" s="160"/>
      <c r="HG867" s="160"/>
      <c r="HH867" s="160"/>
      <c r="HI867" s="160"/>
      <c r="HJ867" s="160"/>
      <c r="HK867" s="160"/>
      <c r="HL867" s="160"/>
      <c r="HM867" s="160"/>
      <c r="HN867" s="157"/>
      <c r="HO867" s="160"/>
      <c r="HP867" s="160"/>
      <c r="HQ867" s="160"/>
    </row>
    <row r="868" spans="1:225">
      <c r="A868" s="160"/>
      <c r="B868" s="204"/>
      <c r="C868" s="204"/>
      <c r="D868" s="204"/>
      <c r="E868" s="204"/>
      <c r="F868" s="204"/>
      <c r="G868" s="204"/>
      <c r="H868" s="204"/>
      <c r="I868" s="204"/>
      <c r="J868" s="204"/>
      <c r="K868" s="204"/>
      <c r="L868" s="204"/>
      <c r="M868" s="204"/>
      <c r="N868" s="204"/>
      <c r="O868" s="204"/>
      <c r="P868" s="204"/>
      <c r="Q868" s="204"/>
      <c r="R868" s="204"/>
      <c r="S868" s="204"/>
      <c r="T868" s="204"/>
      <c r="U868" s="204"/>
      <c r="V868" s="204"/>
      <c r="W868" s="204"/>
      <c r="X868" s="204"/>
      <c r="Y868" s="204"/>
      <c r="Z868" s="204"/>
      <c r="AA868" s="204"/>
      <c r="AB868" s="204"/>
      <c r="AC868" s="204"/>
      <c r="AD868" s="204"/>
      <c r="AE868" s="204"/>
      <c r="AF868" s="204"/>
      <c r="AG868" s="204"/>
      <c r="AH868" s="204"/>
      <c r="AI868" s="204"/>
      <c r="AJ868" s="204"/>
      <c r="AK868" s="204"/>
      <c r="AL868" s="204"/>
      <c r="AM868" s="204"/>
      <c r="AN868" s="204"/>
      <c r="AO868" s="204"/>
      <c r="AP868" s="204"/>
      <c r="AQ868" s="204"/>
      <c r="AR868" s="204"/>
      <c r="AS868" s="204"/>
      <c r="AT868" s="204"/>
      <c r="AU868" s="204"/>
      <c r="AV868" s="204"/>
      <c r="AW868" s="204"/>
      <c r="AX868" s="204"/>
      <c r="AY868" s="204"/>
      <c r="AZ868" s="204"/>
      <c r="BA868" s="204"/>
      <c r="BB868" s="204"/>
      <c r="BC868" s="204"/>
      <c r="BD868" s="204"/>
      <c r="BE868" s="204"/>
      <c r="BF868" s="204"/>
      <c r="BG868" s="204"/>
      <c r="BH868" s="204"/>
      <c r="BI868" s="204"/>
      <c r="BJ868" s="204"/>
      <c r="BK868" s="204"/>
      <c r="BL868" s="204"/>
      <c r="BM868" s="204"/>
      <c r="BN868" s="204"/>
      <c r="BO868" s="204"/>
      <c r="BP868" s="204"/>
      <c r="BQ868" s="204"/>
      <c r="BR868" s="204"/>
      <c r="BS868" s="204"/>
      <c r="BT868" s="204"/>
      <c r="BU868" s="204"/>
      <c r="BV868" s="204"/>
      <c r="BW868" s="204"/>
      <c r="BX868" s="204"/>
      <c r="BY868" s="204"/>
      <c r="BZ868" s="204"/>
      <c r="CA868" s="204"/>
      <c r="CB868" s="204"/>
      <c r="CC868" s="204"/>
      <c r="CD868" s="204"/>
      <c r="CE868" s="204"/>
      <c r="CF868" s="204"/>
      <c r="CG868" s="204"/>
      <c r="CH868" s="204"/>
      <c r="CI868" s="204"/>
      <c r="CJ868" s="204"/>
      <c r="CK868" s="204"/>
      <c r="CL868" s="204"/>
      <c r="CM868" s="204"/>
      <c r="CN868" s="204"/>
      <c r="CO868" s="204"/>
      <c r="CP868" s="204"/>
      <c r="CQ868" s="204"/>
      <c r="CR868" s="204"/>
      <c r="CS868" s="204"/>
      <c r="CT868" s="204"/>
      <c r="CU868" s="204"/>
      <c r="CV868" s="204"/>
      <c r="CW868" s="204"/>
      <c r="CX868" s="204"/>
      <c r="CY868" s="204"/>
      <c r="CZ868" s="204"/>
      <c r="DA868" s="204"/>
      <c r="DB868" s="204"/>
      <c r="DC868" s="204"/>
      <c r="DD868" s="204"/>
      <c r="DE868" s="204"/>
      <c r="DF868" s="204"/>
      <c r="DG868" s="204"/>
      <c r="DH868" s="204"/>
      <c r="DI868" s="204"/>
      <c r="DJ868" s="204"/>
      <c r="DK868" s="204"/>
      <c r="DL868" s="204"/>
      <c r="DM868" s="204"/>
      <c r="DN868" s="204"/>
      <c r="DO868" s="204"/>
      <c r="DP868" s="204"/>
      <c r="DQ868" s="204"/>
      <c r="DR868" s="204"/>
      <c r="DS868" s="204"/>
      <c r="DT868" s="204"/>
      <c r="DU868" s="204"/>
      <c r="DV868" s="204"/>
      <c r="DW868" s="204"/>
      <c r="DX868" s="204"/>
      <c r="DY868" s="204"/>
      <c r="DZ868" s="204"/>
      <c r="EA868" s="204"/>
      <c r="EB868" s="204"/>
      <c r="EC868" s="204"/>
      <c r="ED868" s="204"/>
      <c r="EE868" s="204"/>
      <c r="EF868" s="204"/>
      <c r="EG868" s="204"/>
      <c r="EH868" s="204"/>
      <c r="EI868" s="204"/>
      <c r="EJ868" s="204"/>
      <c r="EK868" s="204"/>
      <c r="EL868" s="204"/>
      <c r="EM868" s="204"/>
      <c r="EN868" s="204"/>
      <c r="EO868" s="204"/>
      <c r="EP868" s="160"/>
      <c r="EQ868" s="160"/>
      <c r="ER868" s="160"/>
      <c r="ES868" s="160"/>
      <c r="ET868" s="160"/>
      <c r="EU868" s="160"/>
      <c r="EV868" s="160"/>
      <c r="EW868" s="160"/>
      <c r="EX868" s="160"/>
      <c r="EY868" s="160"/>
      <c r="EZ868" s="160"/>
      <c r="FA868" s="160"/>
      <c r="FB868" s="160"/>
      <c r="FC868" s="160"/>
      <c r="FD868" s="160"/>
      <c r="FE868" s="160"/>
      <c r="FF868" s="160"/>
      <c r="FG868" s="160"/>
      <c r="FH868" s="160"/>
      <c r="FI868" s="160"/>
      <c r="FJ868" s="160"/>
      <c r="FK868" s="160"/>
      <c r="FL868" s="160"/>
      <c r="FM868" s="160"/>
      <c r="FN868" s="160"/>
      <c r="FO868" s="160"/>
      <c r="FP868" s="160"/>
      <c r="FQ868" s="160"/>
      <c r="FR868" s="160"/>
      <c r="FS868" s="160"/>
      <c r="FT868" s="160"/>
      <c r="FU868" s="160"/>
      <c r="FV868" s="160"/>
      <c r="FW868" s="160"/>
      <c r="FX868" s="160"/>
      <c r="FY868" s="160"/>
      <c r="FZ868" s="160"/>
      <c r="GA868" s="160"/>
      <c r="GB868" s="160"/>
      <c r="GC868" s="160"/>
      <c r="GD868" s="160"/>
      <c r="GE868" s="160"/>
      <c r="GF868" s="160"/>
      <c r="GG868" s="160"/>
      <c r="GH868" s="160"/>
      <c r="GI868" s="160"/>
      <c r="GJ868" s="160"/>
      <c r="GK868" s="160"/>
      <c r="GL868" s="160"/>
      <c r="GM868" s="160"/>
      <c r="GN868" s="160"/>
      <c r="GO868" s="160"/>
      <c r="GP868" s="160"/>
      <c r="GQ868" s="160"/>
      <c r="GR868" s="160"/>
      <c r="GS868" s="160"/>
      <c r="GT868" s="160"/>
      <c r="GU868" s="160"/>
      <c r="GV868" s="160"/>
      <c r="GW868" s="160"/>
      <c r="GX868" s="160"/>
      <c r="GY868" s="160"/>
      <c r="GZ868" s="160"/>
      <c r="HA868" s="160"/>
      <c r="HB868" s="160"/>
      <c r="HC868" s="160"/>
      <c r="HD868" s="160"/>
      <c r="HE868" s="160"/>
      <c r="HF868" s="160"/>
      <c r="HG868" s="160"/>
      <c r="HH868" s="160"/>
      <c r="HI868" s="160"/>
      <c r="HJ868" s="160"/>
      <c r="HK868" s="160"/>
      <c r="HL868" s="160"/>
      <c r="HM868" s="160"/>
      <c r="HN868" s="157"/>
      <c r="HO868" s="160"/>
      <c r="HP868" s="160"/>
      <c r="HQ868" s="160"/>
    </row>
    <row r="869" spans="1:225">
      <c r="A869" s="156"/>
      <c r="B869" s="204"/>
      <c r="C869" s="204"/>
      <c r="D869" s="204"/>
      <c r="E869" s="204"/>
      <c r="F869" s="204"/>
      <c r="G869" s="204"/>
      <c r="H869" s="204"/>
      <c r="I869" s="204"/>
      <c r="J869" s="204"/>
      <c r="K869" s="204"/>
      <c r="L869" s="204"/>
      <c r="M869" s="204"/>
      <c r="N869" s="204"/>
      <c r="O869" s="204"/>
      <c r="P869" s="204"/>
      <c r="Q869" s="204"/>
      <c r="R869" s="204"/>
      <c r="S869" s="204"/>
      <c r="T869" s="204"/>
      <c r="U869" s="204"/>
      <c r="V869" s="204"/>
      <c r="W869" s="204"/>
      <c r="X869" s="204"/>
      <c r="Y869" s="204"/>
      <c r="Z869" s="204"/>
      <c r="AA869" s="204"/>
      <c r="AB869" s="204"/>
      <c r="AC869" s="204"/>
      <c r="AD869" s="204"/>
      <c r="AE869" s="204"/>
      <c r="AF869" s="204"/>
      <c r="AG869" s="204"/>
      <c r="AH869" s="204"/>
      <c r="AI869" s="204"/>
      <c r="AJ869" s="204"/>
      <c r="AK869" s="204"/>
      <c r="AL869" s="204"/>
      <c r="AM869" s="204"/>
      <c r="AN869" s="204"/>
      <c r="AO869" s="204"/>
      <c r="AP869" s="204"/>
      <c r="AQ869" s="204"/>
      <c r="AR869" s="204"/>
      <c r="AS869" s="204"/>
      <c r="AT869" s="204"/>
      <c r="AU869" s="204"/>
      <c r="AV869" s="204"/>
      <c r="AW869" s="204"/>
      <c r="AX869" s="204"/>
      <c r="AY869" s="204"/>
      <c r="AZ869" s="204"/>
      <c r="BA869" s="204"/>
      <c r="BB869" s="204"/>
      <c r="BC869" s="204"/>
      <c r="BD869" s="204"/>
      <c r="BE869" s="204"/>
      <c r="BF869" s="204"/>
      <c r="BG869" s="204"/>
      <c r="BH869" s="204"/>
      <c r="BI869" s="204"/>
      <c r="BJ869" s="204"/>
      <c r="BK869" s="204"/>
      <c r="BL869" s="204"/>
      <c r="BM869" s="204"/>
      <c r="BN869" s="204"/>
      <c r="BO869" s="204"/>
      <c r="BP869" s="204"/>
      <c r="BQ869" s="204"/>
      <c r="BR869" s="204"/>
      <c r="BS869" s="204"/>
      <c r="BT869" s="204"/>
      <c r="BU869" s="204"/>
      <c r="BV869" s="204"/>
      <c r="BW869" s="204"/>
      <c r="BX869" s="204"/>
      <c r="BY869" s="204"/>
      <c r="BZ869" s="204"/>
      <c r="CA869" s="204"/>
      <c r="CB869" s="204"/>
      <c r="CC869" s="204"/>
      <c r="CD869" s="204"/>
      <c r="CE869" s="204"/>
      <c r="CF869" s="204"/>
      <c r="CG869" s="204"/>
      <c r="CH869" s="204"/>
      <c r="CI869" s="204"/>
      <c r="CJ869" s="204"/>
      <c r="CK869" s="204"/>
      <c r="CL869" s="204"/>
      <c r="CM869" s="204"/>
      <c r="CN869" s="204"/>
      <c r="CO869" s="204"/>
      <c r="CP869" s="204"/>
      <c r="CQ869" s="204"/>
      <c r="CR869" s="204"/>
      <c r="CS869" s="204"/>
      <c r="CT869" s="204"/>
      <c r="CU869" s="204"/>
      <c r="CV869" s="204"/>
      <c r="CW869" s="204"/>
      <c r="CX869" s="204"/>
      <c r="CY869" s="204"/>
      <c r="CZ869" s="204"/>
      <c r="DA869" s="204"/>
      <c r="DB869" s="204"/>
      <c r="DC869" s="204"/>
      <c r="DD869" s="204"/>
      <c r="DE869" s="204"/>
      <c r="DF869" s="204"/>
      <c r="DG869" s="204"/>
      <c r="DH869" s="204"/>
      <c r="DI869" s="204"/>
      <c r="DJ869" s="204"/>
      <c r="DK869" s="204"/>
      <c r="DL869" s="204"/>
      <c r="DM869" s="204"/>
      <c r="DN869" s="204"/>
      <c r="DO869" s="204"/>
      <c r="DP869" s="204"/>
      <c r="DQ869" s="204"/>
      <c r="DR869" s="204"/>
      <c r="DS869" s="204"/>
      <c r="DT869" s="204"/>
      <c r="DU869" s="204"/>
      <c r="DV869" s="204"/>
      <c r="DW869" s="204"/>
      <c r="DX869" s="204"/>
      <c r="DY869" s="204"/>
      <c r="DZ869" s="204"/>
      <c r="EA869" s="204"/>
      <c r="EB869" s="204"/>
      <c r="EC869" s="204"/>
      <c r="ED869" s="204"/>
      <c r="EE869" s="204"/>
      <c r="EF869" s="204"/>
      <c r="EG869" s="204"/>
      <c r="EH869" s="204"/>
      <c r="EI869" s="204"/>
      <c r="EJ869" s="204"/>
      <c r="EK869" s="204"/>
      <c r="EL869" s="204"/>
      <c r="EM869" s="204"/>
      <c r="EN869" s="204"/>
      <c r="EO869" s="204"/>
      <c r="EP869" s="156"/>
      <c r="EQ869" s="156"/>
      <c r="ER869" s="156"/>
      <c r="ES869" s="156"/>
      <c r="ET869" s="156"/>
      <c r="EU869" s="156"/>
      <c r="EV869" s="156"/>
      <c r="EW869" s="156"/>
      <c r="EX869" s="156"/>
      <c r="EY869" s="156"/>
      <c r="EZ869" s="156"/>
      <c r="FA869" s="156"/>
      <c r="FB869" s="156"/>
      <c r="FC869" s="156"/>
      <c r="FD869" s="156"/>
      <c r="FE869" s="156"/>
      <c r="FF869" s="156"/>
      <c r="FG869" s="156"/>
      <c r="FH869" s="156"/>
      <c r="FI869" s="156"/>
      <c r="FJ869" s="156"/>
      <c r="FK869" s="156"/>
      <c r="FL869" s="156"/>
      <c r="FM869" s="156"/>
      <c r="FN869" s="156"/>
      <c r="FO869" s="156"/>
      <c r="FP869" s="156"/>
      <c r="FQ869" s="156"/>
      <c r="FR869" s="156"/>
      <c r="FS869" s="156"/>
      <c r="FT869" s="156"/>
      <c r="FU869" s="156"/>
      <c r="FV869" s="156"/>
      <c r="FW869" s="156"/>
      <c r="FX869" s="156"/>
      <c r="FY869" s="156"/>
      <c r="FZ869" s="156"/>
      <c r="GA869" s="156"/>
      <c r="GB869" s="156"/>
      <c r="GC869" s="156"/>
      <c r="GD869" s="156"/>
      <c r="GE869" s="156"/>
      <c r="GF869" s="156"/>
      <c r="GG869" s="156"/>
      <c r="GH869" s="156"/>
      <c r="GI869" s="156"/>
      <c r="GJ869" s="156"/>
      <c r="GK869" s="156"/>
      <c r="GL869" s="156"/>
      <c r="GM869" s="156"/>
      <c r="GN869" s="156"/>
      <c r="GO869" s="156"/>
      <c r="GP869" s="156"/>
      <c r="GQ869" s="156"/>
      <c r="GR869" s="156"/>
      <c r="GS869" s="156"/>
      <c r="GT869" s="156"/>
      <c r="GU869" s="156"/>
      <c r="GV869" s="156"/>
      <c r="GW869" s="156"/>
      <c r="GX869" s="156"/>
      <c r="GY869" s="156"/>
      <c r="GZ869" s="156"/>
      <c r="HA869" s="156"/>
      <c r="HB869" s="156"/>
      <c r="HC869" s="156"/>
      <c r="HD869" s="156"/>
      <c r="HE869" s="156"/>
      <c r="HF869" s="156"/>
      <c r="HG869" s="156"/>
      <c r="HH869" s="156"/>
      <c r="HI869" s="156"/>
      <c r="HJ869" s="156"/>
      <c r="HK869" s="156"/>
      <c r="HL869" s="156"/>
      <c r="HM869" s="156"/>
      <c r="HN869" s="161"/>
      <c r="HO869" s="156"/>
      <c r="HP869" s="156"/>
      <c r="HQ869" s="156"/>
    </row>
    <row r="870" spans="1:225">
      <c r="A870" s="160"/>
      <c r="B870" s="204"/>
      <c r="C870" s="204"/>
      <c r="D870" s="204"/>
      <c r="E870" s="204"/>
      <c r="F870" s="204"/>
      <c r="G870" s="204"/>
      <c r="H870" s="204"/>
      <c r="I870" s="204"/>
      <c r="J870" s="204"/>
      <c r="K870" s="204"/>
      <c r="L870" s="204"/>
      <c r="M870" s="204"/>
      <c r="N870" s="204"/>
      <c r="O870" s="204"/>
      <c r="P870" s="204"/>
      <c r="Q870" s="204"/>
      <c r="R870" s="204"/>
      <c r="S870" s="204"/>
      <c r="T870" s="204"/>
      <c r="U870" s="204"/>
      <c r="V870" s="204"/>
      <c r="W870" s="204"/>
      <c r="X870" s="204"/>
      <c r="Y870" s="204"/>
      <c r="Z870" s="204"/>
      <c r="AA870" s="204"/>
      <c r="AB870" s="204"/>
      <c r="AC870" s="204"/>
      <c r="AD870" s="204"/>
      <c r="AE870" s="204"/>
      <c r="AF870" s="204"/>
      <c r="AG870" s="204"/>
      <c r="AH870" s="204"/>
      <c r="AI870" s="204"/>
      <c r="AJ870" s="204"/>
      <c r="AK870" s="204"/>
      <c r="AL870" s="204"/>
      <c r="AM870" s="204"/>
      <c r="AN870" s="204"/>
      <c r="AO870" s="204"/>
      <c r="AP870" s="204"/>
      <c r="AQ870" s="204"/>
      <c r="AR870" s="204"/>
      <c r="AS870" s="204"/>
      <c r="AT870" s="204"/>
      <c r="AU870" s="204"/>
      <c r="AV870" s="204"/>
      <c r="AW870" s="204"/>
      <c r="AX870" s="204"/>
      <c r="AY870" s="204"/>
      <c r="AZ870" s="204"/>
      <c r="BA870" s="204"/>
      <c r="BB870" s="204"/>
      <c r="BC870" s="204"/>
      <c r="BD870" s="204"/>
      <c r="BE870" s="204"/>
      <c r="BF870" s="204"/>
      <c r="BG870" s="204"/>
      <c r="BH870" s="204"/>
      <c r="BI870" s="204"/>
      <c r="BJ870" s="204"/>
      <c r="BK870" s="204"/>
      <c r="BL870" s="204"/>
      <c r="BM870" s="204"/>
      <c r="BN870" s="204"/>
      <c r="BO870" s="204"/>
      <c r="BP870" s="204"/>
      <c r="BQ870" s="204"/>
      <c r="BR870" s="204"/>
      <c r="BS870" s="204"/>
      <c r="BT870" s="204"/>
      <c r="BU870" s="204"/>
      <c r="BV870" s="204"/>
      <c r="BW870" s="204"/>
      <c r="BX870" s="204"/>
      <c r="BY870" s="204"/>
      <c r="BZ870" s="204"/>
      <c r="CA870" s="204"/>
      <c r="CB870" s="204"/>
      <c r="CC870" s="204"/>
      <c r="CD870" s="204"/>
      <c r="CE870" s="204"/>
      <c r="CF870" s="204"/>
      <c r="CG870" s="204"/>
      <c r="CH870" s="204"/>
      <c r="CI870" s="204"/>
      <c r="CJ870" s="204"/>
      <c r="CK870" s="204"/>
      <c r="CL870" s="204"/>
      <c r="CM870" s="204"/>
      <c r="CN870" s="204"/>
      <c r="CO870" s="204"/>
      <c r="CP870" s="204"/>
      <c r="CQ870" s="204"/>
      <c r="CR870" s="204"/>
      <c r="CS870" s="204"/>
      <c r="CT870" s="204"/>
      <c r="CU870" s="204"/>
      <c r="CV870" s="204"/>
      <c r="CW870" s="204"/>
      <c r="CX870" s="204"/>
      <c r="CY870" s="204"/>
      <c r="CZ870" s="204"/>
      <c r="DA870" s="204"/>
      <c r="DB870" s="204"/>
      <c r="DC870" s="204"/>
      <c r="DD870" s="204"/>
      <c r="DE870" s="204"/>
      <c r="DF870" s="204"/>
      <c r="DG870" s="204"/>
      <c r="DH870" s="204"/>
      <c r="DI870" s="204"/>
      <c r="DJ870" s="204"/>
      <c r="DK870" s="204"/>
      <c r="DL870" s="204"/>
      <c r="DM870" s="204"/>
      <c r="DN870" s="204"/>
      <c r="DO870" s="204"/>
      <c r="DP870" s="204"/>
      <c r="DQ870" s="204"/>
      <c r="DR870" s="204"/>
      <c r="DS870" s="204"/>
      <c r="DT870" s="204"/>
      <c r="DU870" s="204"/>
      <c r="DV870" s="204"/>
      <c r="DW870" s="204"/>
      <c r="DX870" s="204"/>
      <c r="DY870" s="204"/>
      <c r="DZ870" s="204"/>
      <c r="EA870" s="204"/>
      <c r="EB870" s="204"/>
      <c r="EC870" s="204"/>
      <c r="ED870" s="204"/>
      <c r="EE870" s="204"/>
      <c r="EF870" s="204"/>
      <c r="EG870" s="204"/>
      <c r="EH870" s="204"/>
      <c r="EI870" s="204"/>
      <c r="EJ870" s="204"/>
      <c r="EK870" s="204"/>
      <c r="EL870" s="204"/>
      <c r="EM870" s="204"/>
      <c r="EN870" s="204"/>
      <c r="EO870" s="204"/>
      <c r="EP870" s="160"/>
      <c r="EQ870" s="160"/>
      <c r="ER870" s="160"/>
      <c r="ES870" s="160"/>
      <c r="ET870" s="160"/>
      <c r="EU870" s="160"/>
      <c r="EV870" s="160"/>
      <c r="EW870" s="160"/>
      <c r="EX870" s="160"/>
      <c r="EY870" s="160"/>
      <c r="EZ870" s="160"/>
      <c r="FA870" s="160"/>
      <c r="FB870" s="160"/>
      <c r="FC870" s="160"/>
      <c r="FD870" s="160"/>
      <c r="FE870" s="160"/>
      <c r="FF870" s="160"/>
      <c r="FG870" s="160"/>
      <c r="FH870" s="160"/>
      <c r="FI870" s="160"/>
      <c r="FJ870" s="160"/>
      <c r="FK870" s="160"/>
      <c r="FL870" s="160"/>
      <c r="FM870" s="160"/>
      <c r="FN870" s="160"/>
      <c r="FO870" s="160"/>
      <c r="FP870" s="160"/>
      <c r="FQ870" s="160"/>
      <c r="FR870" s="160"/>
      <c r="FS870" s="160"/>
      <c r="FT870" s="160"/>
      <c r="FU870" s="160"/>
      <c r="FV870" s="160"/>
      <c r="FW870" s="160"/>
      <c r="FX870" s="160"/>
      <c r="FY870" s="160"/>
      <c r="FZ870" s="160"/>
      <c r="GA870" s="160"/>
      <c r="GB870" s="160"/>
      <c r="GC870" s="160"/>
      <c r="GD870" s="160"/>
      <c r="GE870" s="160"/>
      <c r="GF870" s="160"/>
      <c r="GG870" s="160"/>
      <c r="GH870" s="160"/>
      <c r="GI870" s="160"/>
      <c r="GJ870" s="160"/>
      <c r="GK870" s="160"/>
      <c r="GL870" s="160"/>
      <c r="GM870" s="160"/>
      <c r="GN870" s="160"/>
      <c r="GO870" s="160"/>
      <c r="GP870" s="160"/>
      <c r="GQ870" s="160"/>
      <c r="GR870" s="160"/>
      <c r="GS870" s="160"/>
      <c r="GT870" s="160"/>
      <c r="GU870" s="160"/>
      <c r="GV870" s="160"/>
      <c r="GW870" s="160"/>
      <c r="GX870" s="160"/>
      <c r="GY870" s="160"/>
      <c r="GZ870" s="160"/>
      <c r="HA870" s="160"/>
      <c r="HB870" s="160"/>
      <c r="HC870" s="160"/>
      <c r="HD870" s="160"/>
      <c r="HE870" s="160"/>
      <c r="HF870" s="160"/>
      <c r="HG870" s="160"/>
      <c r="HH870" s="160"/>
      <c r="HI870" s="160"/>
      <c r="HJ870" s="160"/>
      <c r="HK870" s="160"/>
      <c r="HL870" s="160"/>
      <c r="HM870" s="160"/>
      <c r="HN870" s="157"/>
      <c r="HO870" s="160"/>
      <c r="HP870" s="160"/>
      <c r="HQ870" s="160"/>
    </row>
    <row r="871" spans="1:225">
      <c r="A871" s="156"/>
      <c r="B871" s="204"/>
      <c r="C871" s="204"/>
      <c r="D871" s="204"/>
      <c r="E871" s="204"/>
      <c r="F871" s="204"/>
      <c r="G871" s="204"/>
      <c r="H871" s="204"/>
      <c r="I871" s="204"/>
      <c r="J871" s="204"/>
      <c r="K871" s="204"/>
      <c r="L871" s="204"/>
      <c r="M871" s="204"/>
      <c r="N871" s="204"/>
      <c r="O871" s="204"/>
      <c r="P871" s="204"/>
      <c r="Q871" s="204"/>
      <c r="R871" s="204"/>
      <c r="S871" s="204"/>
      <c r="T871" s="204"/>
      <c r="U871" s="204"/>
      <c r="V871" s="204"/>
      <c r="W871" s="204"/>
      <c r="X871" s="204"/>
      <c r="Y871" s="204"/>
      <c r="Z871" s="204"/>
      <c r="AA871" s="204"/>
      <c r="AB871" s="204"/>
      <c r="AC871" s="204"/>
      <c r="AD871" s="204"/>
      <c r="AE871" s="204"/>
      <c r="AF871" s="204"/>
      <c r="AG871" s="204"/>
      <c r="AH871" s="204"/>
      <c r="AI871" s="204"/>
      <c r="AJ871" s="204"/>
      <c r="AK871" s="204"/>
      <c r="AL871" s="204"/>
      <c r="AM871" s="204"/>
      <c r="AN871" s="204"/>
      <c r="AO871" s="204"/>
      <c r="AP871" s="204"/>
      <c r="AQ871" s="204"/>
      <c r="AR871" s="204"/>
      <c r="AS871" s="204"/>
      <c r="AT871" s="204"/>
      <c r="AU871" s="204"/>
      <c r="AV871" s="204"/>
      <c r="AW871" s="204"/>
      <c r="AX871" s="204"/>
      <c r="AY871" s="204"/>
      <c r="AZ871" s="204"/>
      <c r="BA871" s="204"/>
      <c r="BB871" s="204"/>
      <c r="BC871" s="204"/>
      <c r="BD871" s="204"/>
      <c r="BE871" s="204"/>
      <c r="BF871" s="204"/>
      <c r="BG871" s="204"/>
      <c r="BH871" s="204"/>
      <c r="BI871" s="204"/>
      <c r="BJ871" s="204"/>
      <c r="BK871" s="204"/>
      <c r="BL871" s="204"/>
      <c r="BM871" s="204"/>
      <c r="BN871" s="204"/>
      <c r="BO871" s="204"/>
      <c r="BP871" s="204"/>
      <c r="BQ871" s="204"/>
      <c r="BR871" s="204"/>
      <c r="BS871" s="204"/>
      <c r="BT871" s="204"/>
      <c r="BU871" s="204"/>
      <c r="BV871" s="204"/>
      <c r="BW871" s="204"/>
      <c r="BX871" s="204"/>
      <c r="BY871" s="204"/>
      <c r="BZ871" s="204"/>
      <c r="CA871" s="204"/>
      <c r="CB871" s="204"/>
      <c r="CC871" s="204"/>
      <c r="CD871" s="204"/>
      <c r="CE871" s="204"/>
      <c r="CF871" s="204"/>
      <c r="CG871" s="204"/>
      <c r="CH871" s="204"/>
      <c r="CI871" s="204"/>
      <c r="CJ871" s="204"/>
      <c r="CK871" s="204"/>
      <c r="CL871" s="204"/>
      <c r="CM871" s="204"/>
      <c r="CN871" s="204"/>
      <c r="CO871" s="204"/>
      <c r="CP871" s="204"/>
      <c r="CQ871" s="204"/>
      <c r="CR871" s="204"/>
      <c r="CS871" s="204"/>
      <c r="CT871" s="204"/>
      <c r="CU871" s="204"/>
      <c r="CV871" s="204"/>
      <c r="CW871" s="204"/>
      <c r="CX871" s="204"/>
      <c r="CY871" s="204"/>
      <c r="CZ871" s="204"/>
      <c r="DA871" s="204"/>
      <c r="DB871" s="204"/>
      <c r="DC871" s="204"/>
      <c r="DD871" s="204"/>
      <c r="DE871" s="204"/>
      <c r="DF871" s="204"/>
      <c r="DG871" s="204"/>
      <c r="DH871" s="204"/>
      <c r="DI871" s="204"/>
      <c r="DJ871" s="204"/>
      <c r="DK871" s="204"/>
      <c r="DL871" s="204"/>
      <c r="DM871" s="204"/>
      <c r="DN871" s="204"/>
      <c r="DO871" s="204"/>
      <c r="DP871" s="204"/>
      <c r="DQ871" s="204"/>
      <c r="DR871" s="204"/>
      <c r="DS871" s="204"/>
      <c r="DT871" s="204"/>
      <c r="DU871" s="204"/>
      <c r="DV871" s="204"/>
      <c r="DW871" s="204"/>
      <c r="DX871" s="204"/>
      <c r="DY871" s="204"/>
      <c r="DZ871" s="204"/>
      <c r="EA871" s="204"/>
      <c r="EB871" s="204"/>
      <c r="EC871" s="204"/>
      <c r="ED871" s="204"/>
      <c r="EE871" s="204"/>
      <c r="EF871" s="204"/>
      <c r="EG871" s="204"/>
      <c r="EH871" s="204"/>
      <c r="EI871" s="204"/>
      <c r="EJ871" s="204"/>
      <c r="EK871" s="204"/>
      <c r="EL871" s="204"/>
      <c r="EM871" s="204"/>
      <c r="EN871" s="204"/>
      <c r="EO871" s="204"/>
      <c r="EP871" s="156"/>
      <c r="EQ871" s="156"/>
      <c r="ER871" s="156"/>
      <c r="ES871" s="156"/>
      <c r="ET871" s="156"/>
      <c r="EU871" s="156"/>
      <c r="EV871" s="156"/>
      <c r="EW871" s="156"/>
      <c r="EX871" s="156"/>
      <c r="EY871" s="156"/>
      <c r="EZ871" s="156"/>
      <c r="FA871" s="156"/>
      <c r="FB871" s="156"/>
      <c r="FC871" s="156"/>
      <c r="FD871" s="156"/>
      <c r="FE871" s="156"/>
      <c r="FF871" s="156"/>
      <c r="FG871" s="156"/>
      <c r="FH871" s="156"/>
      <c r="FI871" s="156"/>
      <c r="FJ871" s="156"/>
      <c r="FK871" s="156"/>
      <c r="FL871" s="156"/>
      <c r="FM871" s="156"/>
      <c r="FN871" s="156"/>
      <c r="FO871" s="156"/>
      <c r="FP871" s="156"/>
      <c r="FQ871" s="156"/>
      <c r="FR871" s="156"/>
      <c r="FS871" s="156"/>
      <c r="FT871" s="156"/>
      <c r="FU871" s="156"/>
      <c r="FV871" s="156"/>
      <c r="FW871" s="156"/>
      <c r="FX871" s="156"/>
      <c r="FY871" s="156"/>
      <c r="FZ871" s="156"/>
      <c r="GA871" s="156"/>
      <c r="GB871" s="156"/>
      <c r="GC871" s="156"/>
      <c r="GD871" s="156"/>
      <c r="GE871" s="156"/>
      <c r="GF871" s="156"/>
      <c r="GG871" s="156"/>
      <c r="GH871" s="156"/>
      <c r="GI871" s="156"/>
      <c r="GJ871" s="156"/>
      <c r="GK871" s="156"/>
      <c r="GL871" s="156"/>
      <c r="GM871" s="156"/>
      <c r="GN871" s="156"/>
      <c r="GO871" s="156"/>
      <c r="GP871" s="156"/>
      <c r="GQ871" s="156"/>
      <c r="GR871" s="156"/>
      <c r="GS871" s="156"/>
      <c r="GT871" s="156"/>
      <c r="GU871" s="156"/>
      <c r="GV871" s="156"/>
      <c r="GW871" s="156"/>
      <c r="GX871" s="156"/>
      <c r="GY871" s="156"/>
      <c r="GZ871" s="156"/>
      <c r="HA871" s="156"/>
      <c r="HB871" s="156"/>
      <c r="HC871" s="156"/>
      <c r="HD871" s="156"/>
      <c r="HE871" s="156"/>
      <c r="HF871" s="156"/>
      <c r="HG871" s="156"/>
      <c r="HH871" s="156"/>
      <c r="HI871" s="156"/>
      <c r="HJ871" s="156"/>
      <c r="HK871" s="156"/>
      <c r="HL871" s="156"/>
      <c r="HM871" s="156"/>
      <c r="HN871" s="157"/>
      <c r="HO871" s="156"/>
      <c r="HP871" s="156"/>
      <c r="HQ871" s="156"/>
    </row>
    <row r="872" spans="1:225">
      <c r="A872" s="156"/>
      <c r="B872" s="204"/>
      <c r="C872" s="204"/>
      <c r="D872" s="204"/>
      <c r="E872" s="204"/>
      <c r="F872" s="204"/>
      <c r="G872" s="204"/>
      <c r="H872" s="204"/>
      <c r="I872" s="204"/>
      <c r="J872" s="204"/>
      <c r="K872" s="204"/>
      <c r="L872" s="204"/>
      <c r="M872" s="204"/>
      <c r="N872" s="204"/>
      <c r="O872" s="204"/>
      <c r="P872" s="204"/>
      <c r="Q872" s="204"/>
      <c r="R872" s="204"/>
      <c r="S872" s="204"/>
      <c r="T872" s="204"/>
      <c r="U872" s="204"/>
      <c r="V872" s="204"/>
      <c r="W872" s="204"/>
      <c r="X872" s="204"/>
      <c r="Y872" s="204"/>
      <c r="Z872" s="204"/>
      <c r="AA872" s="204"/>
      <c r="AB872" s="204"/>
      <c r="AC872" s="204"/>
      <c r="AD872" s="204"/>
      <c r="AE872" s="204"/>
      <c r="AF872" s="204"/>
      <c r="AG872" s="204"/>
      <c r="AH872" s="204"/>
      <c r="AI872" s="204"/>
      <c r="AJ872" s="204"/>
      <c r="AK872" s="204"/>
      <c r="AL872" s="204"/>
      <c r="AM872" s="204"/>
      <c r="AN872" s="204"/>
      <c r="AO872" s="204"/>
      <c r="AP872" s="204"/>
      <c r="AQ872" s="204"/>
      <c r="AR872" s="204"/>
      <c r="AS872" s="204"/>
      <c r="AT872" s="204"/>
      <c r="AU872" s="204"/>
      <c r="AV872" s="204"/>
      <c r="AW872" s="204"/>
      <c r="AX872" s="204"/>
      <c r="AY872" s="204"/>
      <c r="AZ872" s="204"/>
      <c r="BA872" s="204"/>
      <c r="BB872" s="204"/>
      <c r="BC872" s="204"/>
      <c r="BD872" s="204"/>
      <c r="BE872" s="204"/>
      <c r="BF872" s="204"/>
      <c r="BG872" s="204"/>
      <c r="BH872" s="204"/>
      <c r="BI872" s="204"/>
      <c r="BJ872" s="204"/>
      <c r="BK872" s="204"/>
      <c r="BL872" s="204"/>
      <c r="BM872" s="204"/>
      <c r="BN872" s="204"/>
      <c r="BO872" s="204"/>
      <c r="BP872" s="204"/>
      <c r="BQ872" s="204"/>
      <c r="BR872" s="204"/>
      <c r="BS872" s="204"/>
      <c r="BT872" s="204"/>
      <c r="BU872" s="204"/>
      <c r="BV872" s="204"/>
      <c r="BW872" s="204"/>
      <c r="BX872" s="204"/>
      <c r="BY872" s="204"/>
      <c r="BZ872" s="204"/>
      <c r="CA872" s="204"/>
      <c r="CB872" s="204"/>
      <c r="CC872" s="204"/>
      <c r="CD872" s="204"/>
      <c r="CE872" s="204"/>
      <c r="CF872" s="204"/>
      <c r="CG872" s="204"/>
      <c r="CH872" s="204"/>
      <c r="CI872" s="204"/>
      <c r="CJ872" s="204"/>
      <c r="CK872" s="204"/>
      <c r="CL872" s="204"/>
      <c r="CM872" s="204"/>
      <c r="CN872" s="204"/>
      <c r="CO872" s="204"/>
      <c r="CP872" s="204"/>
      <c r="CQ872" s="204"/>
      <c r="CR872" s="204"/>
      <c r="CS872" s="204"/>
      <c r="CT872" s="204"/>
      <c r="CU872" s="204"/>
      <c r="CV872" s="204"/>
      <c r="CW872" s="204"/>
      <c r="CX872" s="204"/>
      <c r="CY872" s="204"/>
      <c r="CZ872" s="204"/>
      <c r="DA872" s="204"/>
      <c r="DB872" s="204"/>
      <c r="DC872" s="204"/>
      <c r="DD872" s="204"/>
      <c r="DE872" s="204"/>
      <c r="DF872" s="204"/>
      <c r="DG872" s="204"/>
      <c r="DH872" s="204"/>
      <c r="DI872" s="204"/>
      <c r="DJ872" s="204"/>
      <c r="DK872" s="204"/>
      <c r="DL872" s="204"/>
      <c r="DM872" s="204"/>
      <c r="DN872" s="204"/>
      <c r="DO872" s="204"/>
      <c r="DP872" s="204"/>
      <c r="DQ872" s="204"/>
      <c r="DR872" s="204"/>
      <c r="DS872" s="204"/>
      <c r="DT872" s="204"/>
      <c r="DU872" s="204"/>
      <c r="DV872" s="204"/>
      <c r="DW872" s="204"/>
      <c r="DX872" s="204"/>
      <c r="DY872" s="204"/>
      <c r="DZ872" s="204"/>
      <c r="EA872" s="204"/>
      <c r="EB872" s="204"/>
      <c r="EC872" s="204"/>
      <c r="ED872" s="204"/>
      <c r="EE872" s="204"/>
      <c r="EF872" s="204"/>
      <c r="EG872" s="204"/>
      <c r="EH872" s="204"/>
      <c r="EI872" s="204"/>
      <c r="EJ872" s="204"/>
      <c r="EK872" s="204"/>
      <c r="EL872" s="204"/>
      <c r="EM872" s="204"/>
      <c r="EN872" s="204"/>
      <c r="EO872" s="204"/>
      <c r="EP872" s="156"/>
      <c r="EQ872" s="156"/>
      <c r="ER872" s="156"/>
      <c r="ES872" s="156"/>
      <c r="ET872" s="156"/>
      <c r="EU872" s="156"/>
      <c r="EV872" s="156"/>
      <c r="EW872" s="156"/>
      <c r="EX872" s="156"/>
      <c r="EY872" s="156"/>
      <c r="EZ872" s="156"/>
      <c r="FA872" s="156"/>
      <c r="FB872" s="156"/>
      <c r="FC872" s="156"/>
      <c r="FD872" s="156"/>
      <c r="FE872" s="156"/>
      <c r="FF872" s="156"/>
      <c r="FG872" s="156"/>
      <c r="FH872" s="156"/>
      <c r="FI872" s="156"/>
      <c r="FJ872" s="156"/>
      <c r="FK872" s="156"/>
      <c r="FL872" s="156"/>
      <c r="FM872" s="156"/>
      <c r="FN872" s="156"/>
      <c r="FO872" s="156"/>
      <c r="FP872" s="156"/>
      <c r="FQ872" s="156"/>
      <c r="FR872" s="156"/>
      <c r="FS872" s="156"/>
      <c r="FT872" s="156"/>
      <c r="FU872" s="156"/>
      <c r="FV872" s="156"/>
      <c r="FW872" s="156"/>
      <c r="FX872" s="156"/>
      <c r="FY872" s="156"/>
      <c r="FZ872" s="156"/>
      <c r="GA872" s="156"/>
      <c r="GB872" s="156"/>
      <c r="GC872" s="156"/>
      <c r="GD872" s="156"/>
      <c r="GE872" s="156"/>
      <c r="GF872" s="156"/>
      <c r="GG872" s="156"/>
      <c r="GH872" s="156"/>
      <c r="GI872" s="156"/>
      <c r="GJ872" s="156"/>
      <c r="GK872" s="156"/>
      <c r="GL872" s="156"/>
      <c r="GM872" s="156"/>
      <c r="GN872" s="156"/>
      <c r="GO872" s="156"/>
      <c r="GP872" s="156"/>
      <c r="GQ872" s="156"/>
      <c r="GR872" s="156"/>
      <c r="GS872" s="156"/>
      <c r="GT872" s="156"/>
      <c r="GU872" s="156"/>
      <c r="GV872" s="156"/>
      <c r="GW872" s="156"/>
      <c r="GX872" s="156"/>
      <c r="GY872" s="156"/>
      <c r="GZ872" s="156"/>
      <c r="HA872" s="156"/>
      <c r="HB872" s="156"/>
      <c r="HC872" s="156"/>
      <c r="HD872" s="156"/>
      <c r="HE872" s="156"/>
      <c r="HF872" s="156"/>
      <c r="HG872" s="156"/>
      <c r="HH872" s="156"/>
      <c r="HI872" s="156"/>
      <c r="HJ872" s="156"/>
      <c r="HK872" s="156"/>
      <c r="HL872" s="156"/>
      <c r="HM872" s="156"/>
      <c r="HN872" s="161"/>
      <c r="HO872" s="156"/>
      <c r="HP872" s="156"/>
      <c r="HQ872" s="156"/>
    </row>
    <row r="873" spans="1:225">
      <c r="A873" s="160"/>
      <c r="B873" s="204"/>
      <c r="C873" s="204"/>
      <c r="D873" s="204"/>
      <c r="E873" s="204"/>
      <c r="F873" s="204"/>
      <c r="G873" s="204"/>
      <c r="H873" s="204"/>
      <c r="I873" s="204"/>
      <c r="J873" s="204"/>
      <c r="K873" s="204"/>
      <c r="L873" s="204"/>
      <c r="M873" s="204"/>
      <c r="N873" s="204"/>
      <c r="O873" s="204"/>
      <c r="P873" s="204"/>
      <c r="Q873" s="204"/>
      <c r="R873" s="204"/>
      <c r="S873" s="204"/>
      <c r="T873" s="204"/>
      <c r="U873" s="204"/>
      <c r="V873" s="204"/>
      <c r="W873" s="204"/>
      <c r="X873" s="204"/>
      <c r="Y873" s="204"/>
      <c r="Z873" s="204"/>
      <c r="AA873" s="204"/>
      <c r="AB873" s="204"/>
      <c r="AC873" s="204"/>
      <c r="AD873" s="204"/>
      <c r="AE873" s="204"/>
      <c r="AF873" s="204"/>
      <c r="AG873" s="204"/>
      <c r="AH873" s="204"/>
      <c r="AI873" s="204"/>
      <c r="AJ873" s="204"/>
      <c r="AK873" s="204"/>
      <c r="AL873" s="204"/>
      <c r="AM873" s="204"/>
      <c r="AN873" s="204"/>
      <c r="AO873" s="204"/>
      <c r="AP873" s="204"/>
      <c r="AQ873" s="204"/>
      <c r="AR873" s="204"/>
      <c r="AS873" s="204"/>
      <c r="AT873" s="204"/>
      <c r="AU873" s="204"/>
      <c r="AV873" s="204"/>
      <c r="AW873" s="204"/>
      <c r="AX873" s="204"/>
      <c r="AY873" s="204"/>
      <c r="AZ873" s="204"/>
      <c r="BA873" s="204"/>
      <c r="BB873" s="204"/>
      <c r="BC873" s="204"/>
      <c r="BD873" s="204"/>
      <c r="BE873" s="204"/>
      <c r="BF873" s="204"/>
      <c r="BG873" s="204"/>
      <c r="BH873" s="204"/>
      <c r="BI873" s="204"/>
      <c r="BJ873" s="204"/>
      <c r="BK873" s="204"/>
      <c r="BL873" s="204"/>
      <c r="BM873" s="204"/>
      <c r="BN873" s="204"/>
      <c r="BO873" s="204"/>
      <c r="BP873" s="204"/>
      <c r="BQ873" s="204"/>
      <c r="BR873" s="204"/>
      <c r="BS873" s="204"/>
      <c r="BT873" s="204"/>
      <c r="BU873" s="204"/>
      <c r="BV873" s="204"/>
      <c r="BW873" s="204"/>
      <c r="BX873" s="204"/>
      <c r="BY873" s="204"/>
      <c r="BZ873" s="204"/>
      <c r="CA873" s="204"/>
      <c r="CB873" s="204"/>
      <c r="CC873" s="204"/>
      <c r="CD873" s="204"/>
      <c r="CE873" s="204"/>
      <c r="CF873" s="204"/>
      <c r="CG873" s="204"/>
      <c r="CH873" s="204"/>
      <c r="CI873" s="204"/>
      <c r="CJ873" s="204"/>
      <c r="CK873" s="204"/>
      <c r="CL873" s="204"/>
      <c r="CM873" s="204"/>
      <c r="CN873" s="204"/>
      <c r="CO873" s="204"/>
      <c r="CP873" s="204"/>
      <c r="CQ873" s="204"/>
      <c r="CR873" s="204"/>
      <c r="CS873" s="204"/>
      <c r="CT873" s="204"/>
      <c r="CU873" s="204"/>
      <c r="CV873" s="204"/>
      <c r="CW873" s="204"/>
      <c r="CX873" s="204"/>
      <c r="CY873" s="204"/>
      <c r="CZ873" s="204"/>
      <c r="DA873" s="204"/>
      <c r="DB873" s="204"/>
      <c r="DC873" s="204"/>
      <c r="DD873" s="204"/>
      <c r="DE873" s="204"/>
      <c r="DF873" s="204"/>
      <c r="DG873" s="204"/>
      <c r="DH873" s="204"/>
      <c r="DI873" s="204"/>
      <c r="DJ873" s="204"/>
      <c r="DK873" s="204"/>
      <c r="DL873" s="204"/>
      <c r="DM873" s="204"/>
      <c r="DN873" s="204"/>
      <c r="DO873" s="204"/>
      <c r="DP873" s="204"/>
      <c r="DQ873" s="204"/>
      <c r="DR873" s="204"/>
      <c r="DS873" s="204"/>
      <c r="DT873" s="204"/>
      <c r="DU873" s="204"/>
      <c r="DV873" s="204"/>
      <c r="DW873" s="204"/>
      <c r="DX873" s="204"/>
      <c r="DY873" s="204"/>
      <c r="DZ873" s="204"/>
      <c r="EA873" s="204"/>
      <c r="EB873" s="204"/>
      <c r="EC873" s="204"/>
      <c r="ED873" s="204"/>
      <c r="EE873" s="204"/>
      <c r="EF873" s="204"/>
      <c r="EG873" s="204"/>
      <c r="EH873" s="204"/>
      <c r="EI873" s="204"/>
      <c r="EJ873" s="204"/>
      <c r="EK873" s="204"/>
      <c r="EL873" s="204"/>
      <c r="EM873" s="204"/>
      <c r="EN873" s="204"/>
      <c r="EO873" s="204"/>
      <c r="EP873" s="160"/>
      <c r="EQ873" s="160"/>
      <c r="ER873" s="160"/>
      <c r="ES873" s="160"/>
      <c r="ET873" s="160"/>
      <c r="EU873" s="160"/>
      <c r="EV873" s="160"/>
      <c r="EW873" s="160"/>
      <c r="EX873" s="160"/>
      <c r="EY873" s="160"/>
      <c r="EZ873" s="160"/>
      <c r="FA873" s="160"/>
      <c r="FB873" s="160"/>
      <c r="FC873" s="160"/>
      <c r="FD873" s="160"/>
      <c r="FE873" s="160"/>
      <c r="FF873" s="160"/>
      <c r="FG873" s="160"/>
      <c r="FH873" s="160"/>
      <c r="FI873" s="160"/>
      <c r="FJ873" s="160"/>
      <c r="FK873" s="160"/>
      <c r="FL873" s="160"/>
      <c r="FM873" s="160"/>
      <c r="FN873" s="160"/>
      <c r="FO873" s="160"/>
      <c r="FP873" s="160"/>
      <c r="FQ873" s="160"/>
      <c r="FR873" s="160"/>
      <c r="FS873" s="160"/>
      <c r="FT873" s="160"/>
      <c r="FU873" s="160"/>
      <c r="FV873" s="160"/>
      <c r="FW873" s="160"/>
      <c r="FX873" s="160"/>
      <c r="FY873" s="160"/>
      <c r="FZ873" s="160"/>
      <c r="GA873" s="160"/>
      <c r="GB873" s="160"/>
      <c r="GC873" s="160"/>
      <c r="GD873" s="160"/>
      <c r="GE873" s="160"/>
      <c r="GF873" s="160"/>
      <c r="GG873" s="160"/>
      <c r="GH873" s="160"/>
      <c r="GI873" s="160"/>
      <c r="GJ873" s="160"/>
      <c r="GK873" s="160"/>
      <c r="GL873" s="160"/>
      <c r="GM873" s="160"/>
      <c r="GN873" s="160"/>
      <c r="GO873" s="160"/>
      <c r="GP873" s="160"/>
      <c r="GQ873" s="160"/>
      <c r="GR873" s="160"/>
      <c r="GS873" s="160"/>
      <c r="GT873" s="160"/>
      <c r="GU873" s="160"/>
      <c r="GV873" s="160"/>
      <c r="GW873" s="160"/>
      <c r="GX873" s="160"/>
      <c r="GY873" s="160"/>
      <c r="GZ873" s="160"/>
      <c r="HA873" s="160"/>
      <c r="HB873" s="160"/>
      <c r="HC873" s="160"/>
      <c r="HD873" s="160"/>
      <c r="HE873" s="160"/>
      <c r="HF873" s="160"/>
      <c r="HG873" s="160"/>
      <c r="HH873" s="160"/>
      <c r="HI873" s="160"/>
      <c r="HJ873" s="160"/>
      <c r="HK873" s="160"/>
      <c r="HL873" s="160"/>
      <c r="HM873" s="160"/>
      <c r="HN873" s="157"/>
      <c r="HO873" s="160"/>
      <c r="HP873" s="160"/>
      <c r="HQ873" s="160"/>
    </row>
    <row r="874" spans="1:225">
      <c r="A874" s="156"/>
      <c r="B874" s="204"/>
      <c r="C874" s="204"/>
      <c r="D874" s="204"/>
      <c r="E874" s="204"/>
      <c r="F874" s="204"/>
      <c r="G874" s="204"/>
      <c r="H874" s="204"/>
      <c r="I874" s="204"/>
      <c r="J874" s="204"/>
      <c r="K874" s="204"/>
      <c r="L874" s="204"/>
      <c r="M874" s="204"/>
      <c r="N874" s="204"/>
      <c r="O874" s="204"/>
      <c r="P874" s="204"/>
      <c r="Q874" s="204"/>
      <c r="R874" s="204"/>
      <c r="S874" s="204"/>
      <c r="T874" s="204"/>
      <c r="U874" s="204"/>
      <c r="V874" s="204"/>
      <c r="W874" s="204"/>
      <c r="X874" s="204"/>
      <c r="Y874" s="204"/>
      <c r="Z874" s="204"/>
      <c r="AA874" s="204"/>
      <c r="AB874" s="204"/>
      <c r="AC874" s="204"/>
      <c r="AD874" s="204"/>
      <c r="AE874" s="204"/>
      <c r="AF874" s="204"/>
      <c r="AG874" s="204"/>
      <c r="AH874" s="204"/>
      <c r="AI874" s="204"/>
      <c r="AJ874" s="204"/>
      <c r="AK874" s="204"/>
      <c r="AL874" s="204"/>
      <c r="AM874" s="204"/>
      <c r="AN874" s="204"/>
      <c r="AO874" s="204"/>
      <c r="AP874" s="204"/>
      <c r="AQ874" s="204"/>
      <c r="AR874" s="204"/>
      <c r="AS874" s="204"/>
      <c r="AT874" s="204"/>
      <c r="AU874" s="204"/>
      <c r="AV874" s="204"/>
      <c r="AW874" s="204"/>
      <c r="AX874" s="204"/>
      <c r="AY874" s="204"/>
      <c r="AZ874" s="204"/>
      <c r="BA874" s="204"/>
      <c r="BB874" s="204"/>
      <c r="BC874" s="204"/>
      <c r="BD874" s="204"/>
      <c r="BE874" s="204"/>
      <c r="BF874" s="204"/>
      <c r="BG874" s="204"/>
      <c r="BH874" s="204"/>
      <c r="BI874" s="204"/>
      <c r="BJ874" s="204"/>
      <c r="BK874" s="204"/>
      <c r="BL874" s="204"/>
      <c r="BM874" s="204"/>
      <c r="BN874" s="204"/>
      <c r="BO874" s="204"/>
      <c r="BP874" s="204"/>
      <c r="BQ874" s="204"/>
      <c r="BR874" s="204"/>
      <c r="BS874" s="204"/>
      <c r="BT874" s="204"/>
      <c r="BU874" s="204"/>
      <c r="BV874" s="204"/>
      <c r="BW874" s="204"/>
      <c r="BX874" s="204"/>
      <c r="BY874" s="204"/>
      <c r="BZ874" s="204"/>
      <c r="CA874" s="204"/>
      <c r="CB874" s="204"/>
      <c r="CC874" s="204"/>
      <c r="CD874" s="204"/>
      <c r="CE874" s="204"/>
      <c r="CF874" s="204"/>
      <c r="CG874" s="204"/>
      <c r="CH874" s="204"/>
      <c r="CI874" s="204"/>
      <c r="CJ874" s="204"/>
      <c r="CK874" s="204"/>
      <c r="CL874" s="204"/>
      <c r="CM874" s="204"/>
      <c r="CN874" s="204"/>
      <c r="CO874" s="204"/>
      <c r="CP874" s="204"/>
      <c r="CQ874" s="204"/>
      <c r="CR874" s="204"/>
      <c r="CS874" s="204"/>
      <c r="CT874" s="204"/>
      <c r="CU874" s="204"/>
      <c r="CV874" s="204"/>
      <c r="CW874" s="204"/>
      <c r="CX874" s="204"/>
      <c r="CY874" s="204"/>
      <c r="CZ874" s="204"/>
      <c r="DA874" s="204"/>
      <c r="DB874" s="204"/>
      <c r="DC874" s="204"/>
      <c r="DD874" s="204"/>
      <c r="DE874" s="204"/>
      <c r="DF874" s="204"/>
      <c r="DG874" s="204"/>
      <c r="DH874" s="204"/>
      <c r="DI874" s="204"/>
      <c r="DJ874" s="204"/>
      <c r="DK874" s="204"/>
      <c r="DL874" s="204"/>
      <c r="DM874" s="204"/>
      <c r="DN874" s="204"/>
      <c r="DO874" s="204"/>
      <c r="DP874" s="204"/>
      <c r="DQ874" s="204"/>
      <c r="DR874" s="204"/>
      <c r="DS874" s="204"/>
      <c r="DT874" s="204"/>
      <c r="DU874" s="204"/>
      <c r="DV874" s="204"/>
      <c r="DW874" s="204"/>
      <c r="DX874" s="204"/>
      <c r="DY874" s="204"/>
      <c r="DZ874" s="204"/>
      <c r="EA874" s="204"/>
      <c r="EB874" s="204"/>
      <c r="EC874" s="204"/>
      <c r="ED874" s="204"/>
      <c r="EE874" s="204"/>
      <c r="EF874" s="204"/>
      <c r="EG874" s="204"/>
      <c r="EH874" s="204"/>
      <c r="EI874" s="204"/>
      <c r="EJ874" s="204"/>
      <c r="EK874" s="204"/>
      <c r="EL874" s="204"/>
      <c r="EM874" s="204"/>
      <c r="EN874" s="204"/>
      <c r="EO874" s="204"/>
      <c r="EP874" s="156"/>
      <c r="EQ874" s="156"/>
      <c r="ER874" s="156"/>
      <c r="ES874" s="156"/>
      <c r="ET874" s="156"/>
      <c r="EU874" s="156"/>
      <c r="EV874" s="156"/>
      <c r="EW874" s="156"/>
      <c r="EX874" s="156"/>
      <c r="EY874" s="156"/>
      <c r="EZ874" s="156"/>
      <c r="FA874" s="156"/>
      <c r="FB874" s="156"/>
      <c r="FC874" s="156"/>
      <c r="FD874" s="156"/>
      <c r="FE874" s="156"/>
      <c r="FF874" s="156"/>
      <c r="FG874" s="156"/>
      <c r="FH874" s="156"/>
      <c r="FI874" s="156"/>
      <c r="FJ874" s="156"/>
      <c r="FK874" s="156"/>
      <c r="FL874" s="156"/>
      <c r="FM874" s="156"/>
      <c r="FN874" s="156"/>
      <c r="FO874" s="156"/>
      <c r="FP874" s="156"/>
      <c r="FQ874" s="156"/>
      <c r="FR874" s="156"/>
      <c r="FS874" s="156"/>
      <c r="FT874" s="156"/>
      <c r="FU874" s="156"/>
      <c r="FV874" s="156"/>
      <c r="FW874" s="156"/>
      <c r="FX874" s="156"/>
      <c r="FY874" s="156"/>
      <c r="FZ874" s="156"/>
      <c r="GA874" s="156"/>
      <c r="GB874" s="156"/>
      <c r="GC874" s="156"/>
      <c r="GD874" s="156"/>
      <c r="GE874" s="156"/>
      <c r="GF874" s="156"/>
      <c r="GG874" s="156"/>
      <c r="GH874" s="156"/>
      <c r="GI874" s="156"/>
      <c r="GJ874" s="156"/>
      <c r="GK874" s="156"/>
      <c r="GL874" s="156"/>
      <c r="GM874" s="156"/>
      <c r="GN874" s="156"/>
      <c r="GO874" s="156"/>
      <c r="GP874" s="156"/>
      <c r="GQ874" s="156"/>
      <c r="GR874" s="156"/>
      <c r="GS874" s="156"/>
      <c r="GT874" s="156"/>
      <c r="GU874" s="156"/>
      <c r="GV874" s="156"/>
      <c r="GW874" s="156"/>
      <c r="GX874" s="156"/>
      <c r="GY874" s="156"/>
      <c r="GZ874" s="156"/>
      <c r="HA874" s="156"/>
      <c r="HB874" s="156"/>
      <c r="HC874" s="156"/>
      <c r="HD874" s="156"/>
      <c r="HE874" s="156"/>
      <c r="HF874" s="156"/>
      <c r="HG874" s="156"/>
      <c r="HH874" s="156"/>
      <c r="HI874" s="156"/>
      <c r="HJ874" s="156"/>
      <c r="HK874" s="156"/>
      <c r="HL874" s="156"/>
      <c r="HM874" s="156"/>
      <c r="HN874" s="161"/>
      <c r="HO874" s="156"/>
      <c r="HP874" s="156"/>
      <c r="HQ874" s="156"/>
    </row>
    <row r="875" spans="1:225">
      <c r="A875" s="160"/>
      <c r="B875" s="204"/>
      <c r="C875" s="204"/>
      <c r="D875" s="204"/>
      <c r="E875" s="204"/>
      <c r="F875" s="204"/>
      <c r="G875" s="204"/>
      <c r="H875" s="204"/>
      <c r="I875" s="204"/>
      <c r="J875" s="204"/>
      <c r="K875" s="204"/>
      <c r="L875" s="204"/>
      <c r="M875" s="204"/>
      <c r="N875" s="204"/>
      <c r="O875" s="204"/>
      <c r="P875" s="204"/>
      <c r="Q875" s="204"/>
      <c r="R875" s="204"/>
      <c r="S875" s="204"/>
      <c r="T875" s="204"/>
      <c r="U875" s="204"/>
      <c r="V875" s="204"/>
      <c r="W875" s="204"/>
      <c r="X875" s="204"/>
      <c r="Y875" s="204"/>
      <c r="Z875" s="204"/>
      <c r="AA875" s="204"/>
      <c r="AB875" s="204"/>
      <c r="AC875" s="204"/>
      <c r="AD875" s="204"/>
      <c r="AE875" s="204"/>
      <c r="AF875" s="204"/>
      <c r="AG875" s="204"/>
      <c r="AH875" s="204"/>
      <c r="AI875" s="204"/>
      <c r="AJ875" s="204"/>
      <c r="AK875" s="204"/>
      <c r="AL875" s="204"/>
      <c r="AM875" s="204"/>
      <c r="AN875" s="204"/>
      <c r="AO875" s="204"/>
      <c r="AP875" s="204"/>
      <c r="AQ875" s="204"/>
      <c r="AR875" s="204"/>
      <c r="AS875" s="204"/>
      <c r="AT875" s="204"/>
      <c r="AU875" s="204"/>
      <c r="AV875" s="204"/>
      <c r="AW875" s="204"/>
      <c r="AX875" s="204"/>
      <c r="AY875" s="204"/>
      <c r="AZ875" s="204"/>
      <c r="BA875" s="204"/>
      <c r="BB875" s="204"/>
      <c r="BC875" s="204"/>
      <c r="BD875" s="204"/>
      <c r="BE875" s="204"/>
      <c r="BF875" s="204"/>
      <c r="BG875" s="204"/>
      <c r="BH875" s="204"/>
      <c r="BI875" s="204"/>
      <c r="BJ875" s="204"/>
      <c r="BK875" s="204"/>
      <c r="BL875" s="204"/>
      <c r="BM875" s="204"/>
      <c r="BN875" s="204"/>
      <c r="BO875" s="204"/>
      <c r="BP875" s="204"/>
      <c r="BQ875" s="204"/>
      <c r="BR875" s="204"/>
      <c r="BS875" s="204"/>
      <c r="BT875" s="204"/>
      <c r="BU875" s="204"/>
      <c r="BV875" s="204"/>
      <c r="BW875" s="204"/>
      <c r="BX875" s="204"/>
      <c r="BY875" s="204"/>
      <c r="BZ875" s="204"/>
      <c r="CA875" s="204"/>
      <c r="CB875" s="204"/>
      <c r="CC875" s="204"/>
      <c r="CD875" s="204"/>
      <c r="CE875" s="204"/>
      <c r="CF875" s="204"/>
      <c r="CG875" s="204"/>
      <c r="CH875" s="204"/>
      <c r="CI875" s="204"/>
      <c r="CJ875" s="204"/>
      <c r="CK875" s="204"/>
      <c r="CL875" s="204"/>
      <c r="CM875" s="204"/>
      <c r="CN875" s="204"/>
      <c r="CO875" s="204"/>
      <c r="CP875" s="204"/>
      <c r="CQ875" s="204"/>
      <c r="CR875" s="204"/>
      <c r="CS875" s="204"/>
      <c r="CT875" s="204"/>
      <c r="CU875" s="204"/>
      <c r="CV875" s="204"/>
      <c r="CW875" s="204"/>
      <c r="CX875" s="204"/>
      <c r="CY875" s="204"/>
      <c r="CZ875" s="204"/>
      <c r="DA875" s="204"/>
      <c r="DB875" s="204"/>
      <c r="DC875" s="204"/>
      <c r="DD875" s="204"/>
      <c r="DE875" s="204"/>
      <c r="DF875" s="204"/>
      <c r="DG875" s="204"/>
      <c r="DH875" s="204"/>
      <c r="DI875" s="204"/>
      <c r="DJ875" s="204"/>
      <c r="DK875" s="204"/>
      <c r="DL875" s="204"/>
      <c r="DM875" s="204"/>
      <c r="DN875" s="204"/>
      <c r="DO875" s="204"/>
      <c r="DP875" s="204"/>
      <c r="DQ875" s="204"/>
      <c r="DR875" s="204"/>
      <c r="DS875" s="204"/>
      <c r="DT875" s="204"/>
      <c r="DU875" s="204"/>
      <c r="DV875" s="204"/>
      <c r="DW875" s="204"/>
      <c r="DX875" s="204"/>
      <c r="DY875" s="204"/>
      <c r="DZ875" s="204"/>
      <c r="EA875" s="204"/>
      <c r="EB875" s="204"/>
      <c r="EC875" s="204"/>
      <c r="ED875" s="204"/>
      <c r="EE875" s="204"/>
      <c r="EF875" s="204"/>
      <c r="EG875" s="204"/>
      <c r="EH875" s="204"/>
      <c r="EI875" s="204"/>
      <c r="EJ875" s="204"/>
      <c r="EK875" s="204"/>
      <c r="EL875" s="204"/>
      <c r="EM875" s="204"/>
      <c r="EN875" s="204"/>
      <c r="EO875" s="204"/>
      <c r="EP875" s="160"/>
      <c r="EQ875" s="160"/>
      <c r="ER875" s="160"/>
      <c r="ES875" s="160"/>
      <c r="ET875" s="160"/>
      <c r="EU875" s="160"/>
      <c r="EV875" s="160"/>
      <c r="EW875" s="160"/>
      <c r="EX875" s="160"/>
      <c r="EY875" s="160"/>
      <c r="EZ875" s="160"/>
      <c r="FA875" s="160"/>
      <c r="FB875" s="160"/>
      <c r="FC875" s="160"/>
      <c r="FD875" s="160"/>
      <c r="FE875" s="160"/>
      <c r="FF875" s="160"/>
      <c r="FG875" s="160"/>
      <c r="FH875" s="160"/>
      <c r="FI875" s="160"/>
      <c r="FJ875" s="160"/>
      <c r="FK875" s="160"/>
      <c r="FL875" s="160"/>
      <c r="FM875" s="160"/>
      <c r="FN875" s="160"/>
      <c r="FO875" s="160"/>
      <c r="FP875" s="160"/>
      <c r="FQ875" s="160"/>
      <c r="FR875" s="160"/>
      <c r="FS875" s="160"/>
      <c r="FT875" s="160"/>
      <c r="FU875" s="160"/>
      <c r="FV875" s="160"/>
      <c r="FW875" s="160"/>
      <c r="FX875" s="160"/>
      <c r="FY875" s="160"/>
      <c r="FZ875" s="160"/>
      <c r="GA875" s="160"/>
      <c r="GB875" s="160"/>
      <c r="GC875" s="160"/>
      <c r="GD875" s="160"/>
      <c r="GE875" s="160"/>
      <c r="GF875" s="160"/>
      <c r="GG875" s="160"/>
      <c r="GH875" s="160"/>
      <c r="GI875" s="160"/>
      <c r="GJ875" s="160"/>
      <c r="GK875" s="160"/>
      <c r="GL875" s="160"/>
      <c r="GM875" s="160"/>
      <c r="GN875" s="160"/>
      <c r="GO875" s="160"/>
      <c r="GP875" s="160"/>
      <c r="GQ875" s="160"/>
      <c r="GR875" s="160"/>
      <c r="GS875" s="160"/>
      <c r="GT875" s="160"/>
      <c r="GU875" s="160"/>
      <c r="GV875" s="160"/>
      <c r="GW875" s="160"/>
      <c r="GX875" s="160"/>
      <c r="GY875" s="160"/>
      <c r="GZ875" s="160"/>
      <c r="HA875" s="160"/>
      <c r="HB875" s="160"/>
      <c r="HC875" s="160"/>
      <c r="HD875" s="160"/>
      <c r="HE875" s="160"/>
      <c r="HF875" s="160"/>
      <c r="HG875" s="160"/>
      <c r="HH875" s="160"/>
      <c r="HI875" s="160"/>
      <c r="HJ875" s="160"/>
      <c r="HK875" s="160"/>
      <c r="HL875" s="160"/>
      <c r="HM875" s="160"/>
      <c r="HN875" s="157"/>
      <c r="HO875" s="160"/>
      <c r="HP875" s="160"/>
      <c r="HQ875" s="160"/>
    </row>
    <row r="876" spans="1:225">
      <c r="A876" s="156"/>
      <c r="B876" s="204"/>
      <c r="C876" s="204"/>
      <c r="D876" s="204"/>
      <c r="E876" s="204"/>
      <c r="F876" s="204"/>
      <c r="G876" s="204"/>
      <c r="H876" s="204"/>
      <c r="I876" s="204"/>
      <c r="J876" s="204"/>
      <c r="K876" s="204"/>
      <c r="L876" s="204"/>
      <c r="M876" s="204"/>
      <c r="N876" s="204"/>
      <c r="O876" s="204"/>
      <c r="P876" s="204"/>
      <c r="Q876" s="204"/>
      <c r="R876" s="204"/>
      <c r="S876" s="204"/>
      <c r="T876" s="204"/>
      <c r="U876" s="204"/>
      <c r="V876" s="204"/>
      <c r="W876" s="204"/>
      <c r="X876" s="204"/>
      <c r="Y876" s="204"/>
      <c r="Z876" s="204"/>
      <c r="AA876" s="204"/>
      <c r="AB876" s="204"/>
      <c r="AC876" s="204"/>
      <c r="AD876" s="204"/>
      <c r="AE876" s="204"/>
      <c r="AF876" s="204"/>
      <c r="AG876" s="204"/>
      <c r="AH876" s="204"/>
      <c r="AI876" s="204"/>
      <c r="AJ876" s="204"/>
      <c r="AK876" s="204"/>
      <c r="AL876" s="204"/>
      <c r="AM876" s="204"/>
      <c r="AN876" s="204"/>
      <c r="AO876" s="204"/>
      <c r="AP876" s="204"/>
      <c r="AQ876" s="204"/>
      <c r="AR876" s="204"/>
      <c r="AS876" s="204"/>
      <c r="AT876" s="204"/>
      <c r="AU876" s="204"/>
      <c r="AV876" s="204"/>
      <c r="AW876" s="204"/>
      <c r="AX876" s="204"/>
      <c r="AY876" s="204"/>
      <c r="AZ876" s="204"/>
      <c r="BA876" s="204"/>
      <c r="BB876" s="204"/>
      <c r="BC876" s="204"/>
      <c r="BD876" s="204"/>
      <c r="BE876" s="204"/>
      <c r="BF876" s="204"/>
      <c r="BG876" s="204"/>
      <c r="BH876" s="204"/>
      <c r="BI876" s="204"/>
      <c r="BJ876" s="204"/>
      <c r="BK876" s="204"/>
      <c r="BL876" s="204"/>
      <c r="BM876" s="204"/>
      <c r="BN876" s="204"/>
      <c r="BO876" s="204"/>
      <c r="BP876" s="204"/>
      <c r="BQ876" s="204"/>
      <c r="BR876" s="204"/>
      <c r="BS876" s="204"/>
      <c r="BT876" s="204"/>
      <c r="BU876" s="204"/>
      <c r="BV876" s="204"/>
      <c r="BW876" s="204"/>
      <c r="BX876" s="204"/>
      <c r="BY876" s="204"/>
      <c r="BZ876" s="204"/>
      <c r="CA876" s="204"/>
      <c r="CB876" s="204"/>
      <c r="CC876" s="204"/>
      <c r="CD876" s="204"/>
      <c r="CE876" s="204"/>
      <c r="CF876" s="204"/>
      <c r="CG876" s="204"/>
      <c r="CH876" s="204"/>
      <c r="CI876" s="204"/>
      <c r="CJ876" s="204"/>
      <c r="CK876" s="204"/>
      <c r="CL876" s="204"/>
      <c r="CM876" s="204"/>
      <c r="CN876" s="204"/>
      <c r="CO876" s="204"/>
      <c r="CP876" s="204"/>
      <c r="CQ876" s="204"/>
      <c r="CR876" s="204"/>
      <c r="CS876" s="204"/>
      <c r="CT876" s="204"/>
      <c r="CU876" s="204"/>
      <c r="CV876" s="204"/>
      <c r="CW876" s="204"/>
      <c r="CX876" s="204"/>
      <c r="CY876" s="204"/>
      <c r="CZ876" s="204"/>
      <c r="DA876" s="204"/>
      <c r="DB876" s="204"/>
      <c r="DC876" s="204"/>
      <c r="DD876" s="204"/>
      <c r="DE876" s="204"/>
      <c r="DF876" s="204"/>
      <c r="DG876" s="204"/>
      <c r="DH876" s="204"/>
      <c r="DI876" s="204"/>
      <c r="DJ876" s="204"/>
      <c r="DK876" s="204"/>
      <c r="DL876" s="204"/>
      <c r="DM876" s="204"/>
      <c r="DN876" s="204"/>
      <c r="DO876" s="204"/>
      <c r="DP876" s="204"/>
      <c r="DQ876" s="204"/>
      <c r="DR876" s="204"/>
      <c r="DS876" s="204"/>
      <c r="DT876" s="204"/>
      <c r="DU876" s="204"/>
      <c r="DV876" s="204"/>
      <c r="DW876" s="204"/>
      <c r="DX876" s="204"/>
      <c r="DY876" s="204"/>
      <c r="DZ876" s="204"/>
      <c r="EA876" s="204"/>
      <c r="EB876" s="204"/>
      <c r="EC876" s="204"/>
      <c r="ED876" s="204"/>
      <c r="EE876" s="204"/>
      <c r="EF876" s="204"/>
      <c r="EG876" s="204"/>
      <c r="EH876" s="204"/>
      <c r="EI876" s="204"/>
      <c r="EJ876" s="204"/>
      <c r="EK876" s="204"/>
      <c r="EL876" s="204"/>
      <c r="EM876" s="204"/>
      <c r="EN876" s="204"/>
      <c r="EO876" s="204"/>
      <c r="EP876" s="156"/>
      <c r="EQ876" s="156"/>
      <c r="ER876" s="156"/>
      <c r="ES876" s="156"/>
      <c r="ET876" s="156"/>
      <c r="EU876" s="156"/>
      <c r="EV876" s="156"/>
      <c r="EW876" s="156"/>
      <c r="EX876" s="156"/>
      <c r="EY876" s="156"/>
      <c r="EZ876" s="156"/>
      <c r="FA876" s="156"/>
      <c r="FB876" s="156"/>
      <c r="FC876" s="156"/>
      <c r="FD876" s="156"/>
      <c r="FE876" s="156"/>
      <c r="FF876" s="156"/>
      <c r="FG876" s="156"/>
      <c r="FH876" s="156"/>
      <c r="FI876" s="156"/>
      <c r="FJ876" s="156"/>
      <c r="FK876" s="156"/>
      <c r="FL876" s="156"/>
      <c r="FM876" s="156"/>
      <c r="FN876" s="156"/>
      <c r="FO876" s="156"/>
      <c r="FP876" s="156"/>
      <c r="FQ876" s="156"/>
      <c r="FR876" s="156"/>
      <c r="FS876" s="156"/>
      <c r="FT876" s="156"/>
      <c r="FU876" s="156"/>
      <c r="FV876" s="156"/>
      <c r="FW876" s="156"/>
      <c r="FX876" s="156"/>
      <c r="FY876" s="156"/>
      <c r="FZ876" s="156"/>
      <c r="GA876" s="156"/>
      <c r="GB876" s="156"/>
      <c r="GC876" s="156"/>
      <c r="GD876" s="156"/>
      <c r="GE876" s="156"/>
      <c r="GF876" s="156"/>
      <c r="GG876" s="156"/>
      <c r="GH876" s="156"/>
      <c r="GI876" s="156"/>
      <c r="GJ876" s="156"/>
      <c r="GK876" s="156"/>
      <c r="GL876" s="156"/>
      <c r="GM876" s="156"/>
      <c r="GN876" s="156"/>
      <c r="GO876" s="156"/>
      <c r="GP876" s="156"/>
      <c r="GQ876" s="156"/>
      <c r="GR876" s="156"/>
      <c r="GS876" s="156"/>
      <c r="GT876" s="156"/>
      <c r="GU876" s="156"/>
      <c r="GV876" s="156"/>
      <c r="GW876" s="156"/>
      <c r="GX876" s="156"/>
      <c r="GY876" s="156"/>
      <c r="GZ876" s="156"/>
      <c r="HA876" s="156"/>
      <c r="HB876" s="156"/>
      <c r="HC876" s="156"/>
      <c r="HD876" s="156"/>
      <c r="HE876" s="156"/>
      <c r="HF876" s="156"/>
      <c r="HG876" s="156"/>
      <c r="HH876" s="156"/>
      <c r="HI876" s="156"/>
      <c r="HJ876" s="156"/>
      <c r="HK876" s="156"/>
      <c r="HL876" s="156"/>
      <c r="HM876" s="156"/>
      <c r="HN876" s="157"/>
      <c r="HO876" s="156"/>
      <c r="HP876" s="156"/>
      <c r="HQ876" s="156"/>
    </row>
    <row r="877" spans="1:225">
      <c r="A877" s="156"/>
      <c r="B877" s="204"/>
      <c r="C877" s="204"/>
      <c r="D877" s="204"/>
      <c r="E877" s="204"/>
      <c r="F877" s="204"/>
      <c r="G877" s="204"/>
      <c r="H877" s="204"/>
      <c r="I877" s="204"/>
      <c r="J877" s="204"/>
      <c r="K877" s="204"/>
      <c r="L877" s="204"/>
      <c r="M877" s="204"/>
      <c r="N877" s="204"/>
      <c r="O877" s="204"/>
      <c r="P877" s="204"/>
      <c r="Q877" s="204"/>
      <c r="R877" s="204"/>
      <c r="S877" s="204"/>
      <c r="T877" s="204"/>
      <c r="U877" s="204"/>
      <c r="V877" s="204"/>
      <c r="W877" s="204"/>
      <c r="X877" s="204"/>
      <c r="Y877" s="204"/>
      <c r="Z877" s="204"/>
      <c r="AA877" s="204"/>
      <c r="AB877" s="204"/>
      <c r="AC877" s="204"/>
      <c r="AD877" s="204"/>
      <c r="AE877" s="204"/>
      <c r="AF877" s="204"/>
      <c r="AG877" s="204"/>
      <c r="AH877" s="204"/>
      <c r="AI877" s="204"/>
      <c r="AJ877" s="204"/>
      <c r="AK877" s="204"/>
      <c r="AL877" s="204"/>
      <c r="AM877" s="204"/>
      <c r="AN877" s="204"/>
      <c r="AO877" s="204"/>
      <c r="AP877" s="204"/>
      <c r="AQ877" s="204"/>
      <c r="AR877" s="204"/>
      <c r="AS877" s="204"/>
      <c r="AT877" s="204"/>
      <c r="AU877" s="204"/>
      <c r="AV877" s="204"/>
      <c r="AW877" s="204"/>
      <c r="AX877" s="204"/>
      <c r="AY877" s="204"/>
      <c r="AZ877" s="204"/>
      <c r="BA877" s="204"/>
      <c r="BB877" s="204"/>
      <c r="BC877" s="204"/>
      <c r="BD877" s="204"/>
      <c r="BE877" s="204"/>
      <c r="BF877" s="204"/>
      <c r="BG877" s="204"/>
      <c r="BH877" s="204"/>
      <c r="BI877" s="204"/>
      <c r="BJ877" s="204"/>
      <c r="BK877" s="204"/>
      <c r="BL877" s="204"/>
      <c r="BM877" s="204"/>
      <c r="BN877" s="204"/>
      <c r="BO877" s="204"/>
      <c r="BP877" s="204"/>
      <c r="BQ877" s="204"/>
      <c r="BR877" s="204"/>
      <c r="BS877" s="204"/>
      <c r="BT877" s="204"/>
      <c r="BU877" s="204"/>
      <c r="BV877" s="204"/>
      <c r="BW877" s="204"/>
      <c r="BX877" s="204"/>
      <c r="BY877" s="204"/>
      <c r="BZ877" s="204"/>
      <c r="CA877" s="204"/>
      <c r="CB877" s="204"/>
      <c r="CC877" s="204"/>
      <c r="CD877" s="204"/>
      <c r="CE877" s="204"/>
      <c r="CF877" s="204"/>
      <c r="CG877" s="204"/>
      <c r="CH877" s="204"/>
      <c r="CI877" s="204"/>
      <c r="CJ877" s="204"/>
      <c r="CK877" s="204"/>
      <c r="CL877" s="204"/>
      <c r="CM877" s="204"/>
      <c r="CN877" s="204"/>
      <c r="CO877" s="204"/>
      <c r="CP877" s="204"/>
      <c r="CQ877" s="204"/>
      <c r="CR877" s="204"/>
      <c r="CS877" s="204"/>
      <c r="CT877" s="204"/>
      <c r="CU877" s="204"/>
      <c r="CV877" s="204"/>
      <c r="CW877" s="204"/>
      <c r="CX877" s="204"/>
      <c r="CY877" s="204"/>
      <c r="CZ877" s="204"/>
      <c r="DA877" s="204"/>
      <c r="DB877" s="204"/>
      <c r="DC877" s="204"/>
      <c r="DD877" s="204"/>
      <c r="DE877" s="204"/>
      <c r="DF877" s="204"/>
      <c r="DG877" s="204"/>
      <c r="DH877" s="204"/>
      <c r="DI877" s="204"/>
      <c r="DJ877" s="204"/>
      <c r="DK877" s="204"/>
      <c r="DL877" s="204"/>
      <c r="DM877" s="204"/>
      <c r="DN877" s="204"/>
      <c r="DO877" s="204"/>
      <c r="DP877" s="204"/>
      <c r="DQ877" s="204"/>
      <c r="DR877" s="204"/>
      <c r="DS877" s="204"/>
      <c r="DT877" s="204"/>
      <c r="DU877" s="204"/>
      <c r="DV877" s="204"/>
      <c r="DW877" s="204"/>
      <c r="DX877" s="204"/>
      <c r="DY877" s="204"/>
      <c r="DZ877" s="204"/>
      <c r="EA877" s="204"/>
      <c r="EB877" s="204"/>
      <c r="EC877" s="204"/>
      <c r="ED877" s="204"/>
      <c r="EE877" s="204"/>
      <c r="EF877" s="204"/>
      <c r="EG877" s="204"/>
      <c r="EH877" s="204"/>
      <c r="EI877" s="204"/>
      <c r="EJ877" s="204"/>
      <c r="EK877" s="204"/>
      <c r="EL877" s="204"/>
      <c r="EM877" s="204"/>
      <c r="EN877" s="204"/>
      <c r="EO877" s="204"/>
      <c r="EP877" s="156"/>
      <c r="EQ877" s="156"/>
      <c r="ER877" s="156"/>
      <c r="ES877" s="156"/>
      <c r="ET877" s="156"/>
      <c r="EU877" s="156"/>
      <c r="EV877" s="156"/>
      <c r="EW877" s="156"/>
      <c r="EX877" s="156"/>
      <c r="EY877" s="156"/>
      <c r="EZ877" s="156"/>
      <c r="FA877" s="156"/>
      <c r="FB877" s="156"/>
      <c r="FC877" s="156"/>
      <c r="FD877" s="156"/>
      <c r="FE877" s="156"/>
      <c r="FF877" s="156"/>
      <c r="FG877" s="156"/>
      <c r="FH877" s="156"/>
      <c r="FI877" s="156"/>
      <c r="FJ877" s="156"/>
      <c r="FK877" s="156"/>
      <c r="FL877" s="156"/>
      <c r="FM877" s="156"/>
      <c r="FN877" s="156"/>
      <c r="FO877" s="156"/>
      <c r="FP877" s="156"/>
      <c r="FQ877" s="156"/>
      <c r="FR877" s="156"/>
      <c r="FS877" s="156"/>
      <c r="FT877" s="156"/>
      <c r="FU877" s="156"/>
      <c r="FV877" s="156"/>
      <c r="FW877" s="156"/>
      <c r="FX877" s="156"/>
      <c r="FY877" s="156"/>
      <c r="FZ877" s="156"/>
      <c r="GA877" s="156"/>
      <c r="GB877" s="156"/>
      <c r="GC877" s="156"/>
      <c r="GD877" s="156"/>
      <c r="GE877" s="156"/>
      <c r="GF877" s="156"/>
      <c r="GG877" s="156"/>
      <c r="GH877" s="156"/>
      <c r="GI877" s="156"/>
      <c r="GJ877" s="156"/>
      <c r="GK877" s="156"/>
      <c r="GL877" s="156"/>
      <c r="GM877" s="156"/>
      <c r="GN877" s="156"/>
      <c r="GO877" s="156"/>
      <c r="GP877" s="156"/>
      <c r="GQ877" s="156"/>
      <c r="GR877" s="156"/>
      <c r="GS877" s="156"/>
      <c r="GT877" s="156"/>
      <c r="GU877" s="156"/>
      <c r="GV877" s="156"/>
      <c r="GW877" s="156"/>
      <c r="GX877" s="156"/>
      <c r="GY877" s="156"/>
      <c r="GZ877" s="156"/>
      <c r="HA877" s="156"/>
      <c r="HB877" s="156"/>
      <c r="HC877" s="156"/>
      <c r="HD877" s="156"/>
      <c r="HE877" s="156"/>
      <c r="HF877" s="156"/>
      <c r="HG877" s="156"/>
      <c r="HH877" s="156"/>
      <c r="HI877" s="156"/>
      <c r="HJ877" s="156"/>
      <c r="HK877" s="156"/>
      <c r="HL877" s="156"/>
      <c r="HM877" s="156"/>
      <c r="HN877" s="161"/>
      <c r="HO877" s="156"/>
      <c r="HP877" s="156"/>
      <c r="HQ877" s="156"/>
    </row>
    <row r="878" spans="1:225">
      <c r="A878" s="160"/>
      <c r="B878" s="204"/>
      <c r="C878" s="204"/>
      <c r="D878" s="204"/>
      <c r="E878" s="204"/>
      <c r="F878" s="204"/>
      <c r="G878" s="204"/>
      <c r="H878" s="204"/>
      <c r="I878" s="204"/>
      <c r="J878" s="204"/>
      <c r="K878" s="204"/>
      <c r="L878" s="204"/>
      <c r="M878" s="204"/>
      <c r="N878" s="204"/>
      <c r="O878" s="204"/>
      <c r="P878" s="204"/>
      <c r="Q878" s="204"/>
      <c r="R878" s="204"/>
      <c r="S878" s="204"/>
      <c r="T878" s="204"/>
      <c r="U878" s="204"/>
      <c r="V878" s="204"/>
      <c r="W878" s="204"/>
      <c r="X878" s="204"/>
      <c r="Y878" s="204"/>
      <c r="Z878" s="204"/>
      <c r="AA878" s="204"/>
      <c r="AB878" s="204"/>
      <c r="AC878" s="204"/>
      <c r="AD878" s="204"/>
      <c r="AE878" s="204"/>
      <c r="AF878" s="204"/>
      <c r="AG878" s="204"/>
      <c r="AH878" s="204"/>
      <c r="AI878" s="204"/>
      <c r="AJ878" s="204"/>
      <c r="AK878" s="204"/>
      <c r="AL878" s="204"/>
      <c r="AM878" s="204"/>
      <c r="AN878" s="204"/>
      <c r="AO878" s="204"/>
      <c r="AP878" s="204"/>
      <c r="AQ878" s="204"/>
      <c r="AR878" s="204"/>
      <c r="AS878" s="204"/>
      <c r="AT878" s="204"/>
      <c r="AU878" s="204"/>
      <c r="AV878" s="204"/>
      <c r="AW878" s="204"/>
      <c r="AX878" s="204"/>
      <c r="AY878" s="204"/>
      <c r="AZ878" s="204"/>
      <c r="BA878" s="204"/>
      <c r="BB878" s="204"/>
      <c r="BC878" s="204"/>
      <c r="BD878" s="204"/>
      <c r="BE878" s="204"/>
      <c r="BF878" s="204"/>
      <c r="BG878" s="204"/>
      <c r="BH878" s="204"/>
      <c r="BI878" s="204"/>
      <c r="BJ878" s="204"/>
      <c r="BK878" s="204"/>
      <c r="BL878" s="204"/>
      <c r="BM878" s="204"/>
      <c r="BN878" s="204"/>
      <c r="BO878" s="204"/>
      <c r="BP878" s="204"/>
      <c r="BQ878" s="204"/>
      <c r="BR878" s="204"/>
      <c r="BS878" s="204"/>
      <c r="BT878" s="204"/>
      <c r="BU878" s="204"/>
      <c r="BV878" s="204"/>
      <c r="BW878" s="204"/>
      <c r="BX878" s="204"/>
      <c r="BY878" s="204"/>
      <c r="BZ878" s="204"/>
      <c r="CA878" s="204"/>
      <c r="CB878" s="204"/>
      <c r="CC878" s="204"/>
      <c r="CD878" s="204"/>
      <c r="CE878" s="204"/>
      <c r="CF878" s="204"/>
      <c r="CG878" s="204"/>
      <c r="CH878" s="204"/>
      <c r="CI878" s="204"/>
      <c r="CJ878" s="204"/>
      <c r="CK878" s="204"/>
      <c r="CL878" s="204"/>
      <c r="CM878" s="204"/>
      <c r="CN878" s="204"/>
      <c r="CO878" s="204"/>
      <c r="CP878" s="204"/>
      <c r="CQ878" s="204"/>
      <c r="CR878" s="204"/>
      <c r="CS878" s="204"/>
      <c r="CT878" s="204"/>
      <c r="CU878" s="204"/>
      <c r="CV878" s="204"/>
      <c r="CW878" s="204"/>
      <c r="CX878" s="204"/>
      <c r="CY878" s="204"/>
      <c r="CZ878" s="204"/>
      <c r="DA878" s="204"/>
      <c r="DB878" s="204"/>
      <c r="DC878" s="204"/>
      <c r="DD878" s="204"/>
      <c r="DE878" s="204"/>
      <c r="DF878" s="204"/>
      <c r="DG878" s="204"/>
      <c r="DH878" s="204"/>
      <c r="DI878" s="204"/>
      <c r="DJ878" s="204"/>
      <c r="DK878" s="204"/>
      <c r="DL878" s="204"/>
      <c r="DM878" s="204"/>
      <c r="DN878" s="204"/>
      <c r="DO878" s="204"/>
      <c r="DP878" s="204"/>
      <c r="DQ878" s="204"/>
      <c r="DR878" s="204"/>
      <c r="DS878" s="204"/>
      <c r="DT878" s="204"/>
      <c r="DU878" s="204"/>
      <c r="DV878" s="204"/>
      <c r="DW878" s="204"/>
      <c r="DX878" s="204"/>
      <c r="DY878" s="204"/>
      <c r="DZ878" s="204"/>
      <c r="EA878" s="204"/>
      <c r="EB878" s="204"/>
      <c r="EC878" s="204"/>
      <c r="ED878" s="204"/>
      <c r="EE878" s="204"/>
      <c r="EF878" s="204"/>
      <c r="EG878" s="204"/>
      <c r="EH878" s="204"/>
      <c r="EI878" s="204"/>
      <c r="EJ878" s="204"/>
      <c r="EK878" s="204"/>
      <c r="EL878" s="204"/>
      <c r="EM878" s="204"/>
      <c r="EN878" s="204"/>
      <c r="EO878" s="204"/>
      <c r="EP878" s="160"/>
      <c r="EQ878" s="160"/>
      <c r="ER878" s="160"/>
      <c r="ES878" s="160"/>
      <c r="ET878" s="160"/>
      <c r="EU878" s="160"/>
      <c r="EV878" s="160"/>
      <c r="EW878" s="160"/>
      <c r="EX878" s="160"/>
      <c r="EY878" s="160"/>
      <c r="EZ878" s="160"/>
      <c r="FA878" s="160"/>
      <c r="FB878" s="160"/>
      <c r="FC878" s="160"/>
      <c r="FD878" s="160"/>
      <c r="FE878" s="160"/>
      <c r="FF878" s="160"/>
      <c r="FG878" s="160"/>
      <c r="FH878" s="160"/>
      <c r="FI878" s="160"/>
      <c r="FJ878" s="160"/>
      <c r="FK878" s="160"/>
      <c r="FL878" s="160"/>
      <c r="FM878" s="160"/>
      <c r="FN878" s="160"/>
      <c r="FO878" s="160"/>
      <c r="FP878" s="160"/>
      <c r="FQ878" s="160"/>
      <c r="FR878" s="160"/>
      <c r="FS878" s="160"/>
      <c r="FT878" s="160"/>
      <c r="FU878" s="160"/>
      <c r="FV878" s="160"/>
      <c r="FW878" s="160"/>
      <c r="FX878" s="160"/>
      <c r="FY878" s="160"/>
      <c r="FZ878" s="160"/>
      <c r="GA878" s="160"/>
      <c r="GB878" s="160"/>
      <c r="GC878" s="160"/>
      <c r="GD878" s="160"/>
      <c r="GE878" s="160"/>
      <c r="GF878" s="160"/>
      <c r="GG878" s="160"/>
      <c r="GH878" s="160"/>
      <c r="GI878" s="160"/>
      <c r="GJ878" s="160"/>
      <c r="GK878" s="160"/>
      <c r="GL878" s="160"/>
      <c r="GM878" s="160"/>
      <c r="GN878" s="160"/>
      <c r="GO878" s="160"/>
      <c r="GP878" s="160"/>
      <c r="GQ878" s="160"/>
      <c r="GR878" s="160"/>
      <c r="GS878" s="160"/>
      <c r="GT878" s="160"/>
      <c r="GU878" s="160"/>
      <c r="GV878" s="160"/>
      <c r="GW878" s="160"/>
      <c r="GX878" s="160"/>
      <c r="GY878" s="160"/>
      <c r="GZ878" s="160"/>
      <c r="HA878" s="160"/>
      <c r="HB878" s="160"/>
      <c r="HC878" s="160"/>
      <c r="HD878" s="160"/>
      <c r="HE878" s="160"/>
      <c r="HF878" s="160"/>
      <c r="HG878" s="160"/>
      <c r="HH878" s="160"/>
      <c r="HI878" s="160"/>
      <c r="HJ878" s="160"/>
      <c r="HK878" s="160"/>
      <c r="HL878" s="160"/>
      <c r="HM878" s="160"/>
      <c r="HN878" s="157"/>
      <c r="HO878" s="160"/>
      <c r="HP878" s="160"/>
      <c r="HQ878" s="160"/>
    </row>
    <row r="879" spans="1:225">
      <c r="A879" s="156"/>
      <c r="B879" s="204"/>
      <c r="C879" s="204"/>
      <c r="D879" s="204"/>
      <c r="E879" s="204"/>
      <c r="F879" s="204"/>
      <c r="G879" s="204"/>
      <c r="H879" s="204"/>
      <c r="I879" s="204"/>
      <c r="J879" s="204"/>
      <c r="K879" s="204"/>
      <c r="L879" s="204"/>
      <c r="M879" s="204"/>
      <c r="N879" s="204"/>
      <c r="O879" s="204"/>
      <c r="P879" s="204"/>
      <c r="Q879" s="204"/>
      <c r="R879" s="204"/>
      <c r="S879" s="204"/>
      <c r="T879" s="204"/>
      <c r="U879" s="204"/>
      <c r="V879" s="204"/>
      <c r="W879" s="204"/>
      <c r="X879" s="204"/>
      <c r="Y879" s="204"/>
      <c r="Z879" s="204"/>
      <c r="AA879" s="204"/>
      <c r="AB879" s="204"/>
      <c r="AC879" s="204"/>
      <c r="AD879" s="204"/>
      <c r="AE879" s="204"/>
      <c r="AF879" s="204"/>
      <c r="AG879" s="204"/>
      <c r="AH879" s="204"/>
      <c r="AI879" s="204"/>
      <c r="AJ879" s="204"/>
      <c r="AK879" s="204"/>
      <c r="AL879" s="204"/>
      <c r="AM879" s="204"/>
      <c r="AN879" s="204"/>
      <c r="AO879" s="204"/>
      <c r="AP879" s="204"/>
      <c r="AQ879" s="204"/>
      <c r="AR879" s="204"/>
      <c r="AS879" s="204"/>
      <c r="AT879" s="204"/>
      <c r="AU879" s="204"/>
      <c r="AV879" s="204"/>
      <c r="AW879" s="204"/>
      <c r="AX879" s="204"/>
      <c r="AY879" s="204"/>
      <c r="AZ879" s="204"/>
      <c r="BA879" s="204"/>
      <c r="BB879" s="204"/>
      <c r="BC879" s="204"/>
      <c r="BD879" s="204"/>
      <c r="BE879" s="204"/>
      <c r="BF879" s="204"/>
      <c r="BG879" s="204"/>
      <c r="BH879" s="204"/>
      <c r="BI879" s="204"/>
      <c r="BJ879" s="204"/>
      <c r="BK879" s="204"/>
      <c r="BL879" s="204"/>
      <c r="BM879" s="204"/>
      <c r="BN879" s="204"/>
      <c r="BO879" s="204"/>
      <c r="BP879" s="204"/>
      <c r="BQ879" s="204"/>
      <c r="BR879" s="204"/>
      <c r="BS879" s="204"/>
      <c r="BT879" s="204"/>
      <c r="BU879" s="204"/>
      <c r="BV879" s="204"/>
      <c r="BW879" s="204"/>
      <c r="BX879" s="204"/>
      <c r="BY879" s="204"/>
      <c r="BZ879" s="204"/>
      <c r="CA879" s="204"/>
      <c r="CB879" s="204"/>
      <c r="CC879" s="204"/>
      <c r="CD879" s="204"/>
      <c r="CE879" s="204"/>
      <c r="CF879" s="204"/>
      <c r="CG879" s="204"/>
      <c r="CH879" s="204"/>
      <c r="CI879" s="204"/>
      <c r="CJ879" s="204"/>
      <c r="CK879" s="204"/>
      <c r="CL879" s="204"/>
      <c r="CM879" s="204"/>
      <c r="CN879" s="204"/>
      <c r="CO879" s="204"/>
      <c r="CP879" s="204"/>
      <c r="CQ879" s="204"/>
      <c r="CR879" s="204"/>
      <c r="CS879" s="204"/>
      <c r="CT879" s="204"/>
      <c r="CU879" s="204"/>
      <c r="CV879" s="204"/>
      <c r="CW879" s="204"/>
      <c r="CX879" s="204"/>
      <c r="CY879" s="204"/>
      <c r="CZ879" s="204"/>
      <c r="DA879" s="204"/>
      <c r="DB879" s="204"/>
      <c r="DC879" s="204"/>
      <c r="DD879" s="204"/>
      <c r="DE879" s="204"/>
      <c r="DF879" s="204"/>
      <c r="DG879" s="204"/>
      <c r="DH879" s="204"/>
      <c r="DI879" s="204"/>
      <c r="DJ879" s="204"/>
      <c r="DK879" s="204"/>
      <c r="DL879" s="204"/>
      <c r="DM879" s="204"/>
      <c r="DN879" s="204"/>
      <c r="DO879" s="204"/>
      <c r="DP879" s="204"/>
      <c r="DQ879" s="204"/>
      <c r="DR879" s="204"/>
      <c r="DS879" s="204"/>
      <c r="DT879" s="204"/>
      <c r="DU879" s="204"/>
      <c r="DV879" s="204"/>
      <c r="DW879" s="204"/>
      <c r="DX879" s="204"/>
      <c r="DY879" s="204"/>
      <c r="DZ879" s="204"/>
      <c r="EA879" s="204"/>
      <c r="EB879" s="204"/>
      <c r="EC879" s="204"/>
      <c r="ED879" s="204"/>
      <c r="EE879" s="204"/>
      <c r="EF879" s="204"/>
      <c r="EG879" s="204"/>
      <c r="EH879" s="204"/>
      <c r="EI879" s="204"/>
      <c r="EJ879" s="204"/>
      <c r="EK879" s="204"/>
      <c r="EL879" s="204"/>
      <c r="EM879" s="204"/>
      <c r="EN879" s="204"/>
      <c r="EO879" s="204"/>
      <c r="EP879" s="156"/>
      <c r="EQ879" s="156"/>
      <c r="ER879" s="156"/>
      <c r="ES879" s="156"/>
      <c r="ET879" s="156"/>
      <c r="EU879" s="156"/>
      <c r="EV879" s="156"/>
      <c r="EW879" s="156"/>
      <c r="EX879" s="156"/>
      <c r="EY879" s="156"/>
      <c r="EZ879" s="156"/>
      <c r="FA879" s="156"/>
      <c r="FB879" s="156"/>
      <c r="FC879" s="156"/>
      <c r="FD879" s="156"/>
      <c r="FE879" s="156"/>
      <c r="FF879" s="156"/>
      <c r="FG879" s="156"/>
      <c r="FH879" s="156"/>
      <c r="FI879" s="156"/>
      <c r="FJ879" s="156"/>
      <c r="FK879" s="156"/>
      <c r="FL879" s="156"/>
      <c r="FM879" s="156"/>
      <c r="FN879" s="156"/>
      <c r="FO879" s="156"/>
      <c r="FP879" s="156"/>
      <c r="FQ879" s="156"/>
      <c r="FR879" s="156"/>
      <c r="FS879" s="156"/>
      <c r="FT879" s="156"/>
      <c r="FU879" s="156"/>
      <c r="FV879" s="156"/>
      <c r="FW879" s="156"/>
      <c r="FX879" s="156"/>
      <c r="FY879" s="156"/>
      <c r="FZ879" s="156"/>
      <c r="GA879" s="156"/>
      <c r="GB879" s="156"/>
      <c r="GC879" s="156"/>
      <c r="GD879" s="156"/>
      <c r="GE879" s="156"/>
      <c r="GF879" s="156"/>
      <c r="GG879" s="156"/>
      <c r="GH879" s="156"/>
      <c r="GI879" s="156"/>
      <c r="GJ879" s="156"/>
      <c r="GK879" s="156"/>
      <c r="GL879" s="156"/>
      <c r="GM879" s="156"/>
      <c r="GN879" s="156"/>
      <c r="GO879" s="156"/>
      <c r="GP879" s="156"/>
      <c r="GQ879" s="156"/>
      <c r="GR879" s="156"/>
      <c r="GS879" s="156"/>
      <c r="GT879" s="156"/>
      <c r="GU879" s="156"/>
      <c r="GV879" s="156"/>
      <c r="GW879" s="156"/>
      <c r="GX879" s="156"/>
      <c r="GY879" s="156"/>
      <c r="GZ879" s="156"/>
      <c r="HA879" s="156"/>
      <c r="HB879" s="156"/>
      <c r="HC879" s="156"/>
      <c r="HD879" s="156"/>
      <c r="HE879" s="156"/>
      <c r="HF879" s="156"/>
      <c r="HG879" s="156"/>
      <c r="HH879" s="156"/>
      <c r="HI879" s="156"/>
      <c r="HJ879" s="156"/>
      <c r="HK879" s="156"/>
      <c r="HL879" s="156"/>
      <c r="HM879" s="156"/>
      <c r="HN879" s="161"/>
      <c r="HO879" s="156"/>
      <c r="HP879" s="156"/>
      <c r="HQ879" s="156"/>
    </row>
    <row r="880" spans="1:225">
      <c r="A880" s="160"/>
      <c r="B880" s="204"/>
      <c r="C880" s="204"/>
      <c r="D880" s="204"/>
      <c r="E880" s="204"/>
      <c r="F880" s="204"/>
      <c r="G880" s="204"/>
      <c r="H880" s="204"/>
      <c r="I880" s="204"/>
      <c r="J880" s="204"/>
      <c r="K880" s="204"/>
      <c r="L880" s="204"/>
      <c r="M880" s="204"/>
      <c r="N880" s="204"/>
      <c r="O880" s="204"/>
      <c r="P880" s="204"/>
      <c r="Q880" s="204"/>
      <c r="R880" s="204"/>
      <c r="S880" s="204"/>
      <c r="T880" s="204"/>
      <c r="U880" s="204"/>
      <c r="V880" s="204"/>
      <c r="W880" s="204"/>
      <c r="X880" s="204"/>
      <c r="Y880" s="204"/>
      <c r="Z880" s="204"/>
      <c r="AA880" s="204"/>
      <c r="AB880" s="204"/>
      <c r="AC880" s="204"/>
      <c r="AD880" s="204"/>
      <c r="AE880" s="204"/>
      <c r="AF880" s="204"/>
      <c r="AG880" s="204"/>
      <c r="AH880" s="204"/>
      <c r="AI880" s="204"/>
      <c r="AJ880" s="204"/>
      <c r="AK880" s="204"/>
      <c r="AL880" s="204"/>
      <c r="AM880" s="204"/>
      <c r="AN880" s="204"/>
      <c r="AO880" s="204"/>
      <c r="AP880" s="204"/>
      <c r="AQ880" s="204"/>
      <c r="AR880" s="204"/>
      <c r="AS880" s="204"/>
      <c r="AT880" s="204"/>
      <c r="AU880" s="204"/>
      <c r="AV880" s="204"/>
      <c r="AW880" s="204"/>
      <c r="AX880" s="204"/>
      <c r="AY880" s="204"/>
      <c r="AZ880" s="204"/>
      <c r="BA880" s="204"/>
      <c r="BB880" s="204"/>
      <c r="BC880" s="204"/>
      <c r="BD880" s="204"/>
      <c r="BE880" s="204"/>
      <c r="BF880" s="204"/>
      <c r="BG880" s="204"/>
      <c r="BH880" s="204"/>
      <c r="BI880" s="204"/>
      <c r="BJ880" s="204"/>
      <c r="BK880" s="204"/>
      <c r="BL880" s="204"/>
      <c r="BM880" s="204"/>
      <c r="BN880" s="204"/>
      <c r="BO880" s="204"/>
      <c r="BP880" s="204"/>
      <c r="BQ880" s="204"/>
      <c r="BR880" s="204"/>
      <c r="BS880" s="204"/>
      <c r="BT880" s="204"/>
      <c r="BU880" s="204"/>
      <c r="BV880" s="204"/>
      <c r="BW880" s="204"/>
      <c r="BX880" s="204"/>
      <c r="BY880" s="204"/>
      <c r="BZ880" s="204"/>
      <c r="CA880" s="204"/>
      <c r="CB880" s="204"/>
      <c r="CC880" s="204"/>
      <c r="CD880" s="204"/>
      <c r="CE880" s="204"/>
      <c r="CF880" s="204"/>
      <c r="CG880" s="204"/>
      <c r="CH880" s="204"/>
      <c r="CI880" s="204"/>
      <c r="CJ880" s="204"/>
      <c r="CK880" s="204"/>
      <c r="CL880" s="204"/>
      <c r="CM880" s="204"/>
      <c r="CN880" s="204"/>
      <c r="CO880" s="204"/>
      <c r="CP880" s="204"/>
      <c r="CQ880" s="204"/>
      <c r="CR880" s="204"/>
      <c r="CS880" s="204"/>
      <c r="CT880" s="204"/>
      <c r="CU880" s="204"/>
      <c r="CV880" s="204"/>
      <c r="CW880" s="204"/>
      <c r="CX880" s="204"/>
      <c r="CY880" s="204"/>
      <c r="CZ880" s="204"/>
      <c r="DA880" s="204"/>
      <c r="DB880" s="204"/>
      <c r="DC880" s="204"/>
      <c r="DD880" s="204"/>
      <c r="DE880" s="204"/>
      <c r="DF880" s="204"/>
      <c r="DG880" s="204"/>
      <c r="DH880" s="204"/>
      <c r="DI880" s="204"/>
      <c r="DJ880" s="204"/>
      <c r="DK880" s="204"/>
      <c r="DL880" s="204"/>
      <c r="DM880" s="204"/>
      <c r="DN880" s="204"/>
      <c r="DO880" s="204"/>
      <c r="DP880" s="204"/>
      <c r="DQ880" s="204"/>
      <c r="DR880" s="204"/>
      <c r="DS880" s="204"/>
      <c r="DT880" s="204"/>
      <c r="DU880" s="204"/>
      <c r="DV880" s="204"/>
      <c r="DW880" s="204"/>
      <c r="DX880" s="204"/>
      <c r="DY880" s="204"/>
      <c r="DZ880" s="204"/>
      <c r="EA880" s="204"/>
      <c r="EB880" s="204"/>
      <c r="EC880" s="204"/>
      <c r="ED880" s="204"/>
      <c r="EE880" s="204"/>
      <c r="EF880" s="204"/>
      <c r="EG880" s="204"/>
      <c r="EH880" s="204"/>
      <c r="EI880" s="204"/>
      <c r="EJ880" s="204"/>
      <c r="EK880" s="204"/>
      <c r="EL880" s="204"/>
      <c r="EM880" s="204"/>
      <c r="EN880" s="204"/>
      <c r="EO880" s="204"/>
      <c r="EP880" s="160"/>
      <c r="EQ880" s="160"/>
      <c r="ER880" s="160"/>
      <c r="ES880" s="160"/>
      <c r="ET880" s="160"/>
      <c r="EU880" s="160"/>
      <c r="EV880" s="160"/>
      <c r="EW880" s="160"/>
      <c r="EX880" s="160"/>
      <c r="EY880" s="160"/>
      <c r="EZ880" s="160"/>
      <c r="FA880" s="160"/>
      <c r="FB880" s="160"/>
      <c r="FC880" s="160"/>
      <c r="FD880" s="160"/>
      <c r="FE880" s="160"/>
      <c r="FF880" s="160"/>
      <c r="FG880" s="160"/>
      <c r="FH880" s="160"/>
      <c r="FI880" s="160"/>
      <c r="FJ880" s="160"/>
      <c r="FK880" s="160"/>
      <c r="FL880" s="160"/>
      <c r="FM880" s="160"/>
      <c r="FN880" s="160"/>
      <c r="FO880" s="160"/>
      <c r="FP880" s="160"/>
      <c r="FQ880" s="160"/>
      <c r="FR880" s="160"/>
      <c r="FS880" s="160"/>
      <c r="FT880" s="160"/>
      <c r="FU880" s="160"/>
      <c r="FV880" s="160"/>
      <c r="FW880" s="160"/>
      <c r="FX880" s="160"/>
      <c r="FY880" s="160"/>
      <c r="FZ880" s="160"/>
      <c r="GA880" s="160"/>
      <c r="GB880" s="160"/>
      <c r="GC880" s="160"/>
      <c r="GD880" s="160"/>
      <c r="GE880" s="160"/>
      <c r="GF880" s="160"/>
      <c r="GG880" s="160"/>
      <c r="GH880" s="160"/>
      <c r="GI880" s="160"/>
      <c r="GJ880" s="160"/>
      <c r="GK880" s="160"/>
      <c r="GL880" s="160"/>
      <c r="GM880" s="160"/>
      <c r="GN880" s="160"/>
      <c r="GO880" s="160"/>
      <c r="GP880" s="160"/>
      <c r="GQ880" s="160"/>
      <c r="GR880" s="160"/>
      <c r="GS880" s="160"/>
      <c r="GT880" s="160"/>
      <c r="GU880" s="160"/>
      <c r="GV880" s="160"/>
      <c r="GW880" s="160"/>
      <c r="GX880" s="160"/>
      <c r="GY880" s="160"/>
      <c r="GZ880" s="160"/>
      <c r="HA880" s="160"/>
      <c r="HB880" s="160"/>
      <c r="HC880" s="160"/>
      <c r="HD880" s="160"/>
      <c r="HE880" s="160"/>
      <c r="HF880" s="160"/>
      <c r="HG880" s="160"/>
      <c r="HH880" s="160"/>
      <c r="HI880" s="160"/>
      <c r="HJ880" s="160"/>
      <c r="HK880" s="160"/>
      <c r="HL880" s="160"/>
      <c r="HM880" s="160"/>
      <c r="HN880" s="157"/>
      <c r="HO880" s="160"/>
      <c r="HP880" s="160"/>
      <c r="HQ880" s="160"/>
    </row>
    <row r="881" spans="1:225">
      <c r="A881" s="156"/>
      <c r="B881" s="204"/>
      <c r="C881" s="204"/>
      <c r="D881" s="204"/>
      <c r="E881" s="204"/>
      <c r="F881" s="204"/>
      <c r="G881" s="204"/>
      <c r="H881" s="204"/>
      <c r="I881" s="204"/>
      <c r="J881" s="204"/>
      <c r="K881" s="204"/>
      <c r="L881" s="204"/>
      <c r="M881" s="204"/>
      <c r="N881" s="204"/>
      <c r="O881" s="204"/>
      <c r="P881" s="204"/>
      <c r="Q881" s="204"/>
      <c r="R881" s="204"/>
      <c r="S881" s="204"/>
      <c r="T881" s="204"/>
      <c r="U881" s="204"/>
      <c r="V881" s="204"/>
      <c r="W881" s="204"/>
      <c r="X881" s="204"/>
      <c r="Y881" s="204"/>
      <c r="Z881" s="204"/>
      <c r="AA881" s="204"/>
      <c r="AB881" s="204"/>
      <c r="AC881" s="204"/>
      <c r="AD881" s="204"/>
      <c r="AE881" s="204"/>
      <c r="AF881" s="204"/>
      <c r="AG881" s="204"/>
      <c r="AH881" s="204"/>
      <c r="AI881" s="204"/>
      <c r="AJ881" s="204"/>
      <c r="AK881" s="204"/>
      <c r="AL881" s="204"/>
      <c r="AM881" s="204"/>
      <c r="AN881" s="204"/>
      <c r="AO881" s="204"/>
      <c r="AP881" s="204"/>
      <c r="AQ881" s="204"/>
      <c r="AR881" s="204"/>
      <c r="AS881" s="204"/>
      <c r="AT881" s="204"/>
      <c r="AU881" s="204"/>
      <c r="AV881" s="204"/>
      <c r="AW881" s="204"/>
      <c r="AX881" s="204"/>
      <c r="AY881" s="204"/>
      <c r="AZ881" s="204"/>
      <c r="BA881" s="204"/>
      <c r="BB881" s="204"/>
      <c r="BC881" s="204"/>
      <c r="BD881" s="204"/>
      <c r="BE881" s="204"/>
      <c r="BF881" s="204"/>
      <c r="BG881" s="204"/>
      <c r="BH881" s="204"/>
      <c r="BI881" s="204"/>
      <c r="BJ881" s="204"/>
      <c r="BK881" s="204"/>
      <c r="BL881" s="204"/>
      <c r="BM881" s="204"/>
      <c r="BN881" s="204"/>
      <c r="BO881" s="204"/>
      <c r="BP881" s="204"/>
      <c r="BQ881" s="204"/>
      <c r="BR881" s="204"/>
      <c r="BS881" s="204"/>
      <c r="BT881" s="204"/>
      <c r="BU881" s="204"/>
      <c r="BV881" s="204"/>
      <c r="BW881" s="204"/>
      <c r="BX881" s="204"/>
      <c r="BY881" s="204"/>
      <c r="BZ881" s="204"/>
      <c r="CA881" s="204"/>
      <c r="CB881" s="204"/>
      <c r="CC881" s="204"/>
      <c r="CD881" s="204"/>
      <c r="CE881" s="204"/>
      <c r="CF881" s="204"/>
      <c r="CG881" s="204"/>
      <c r="CH881" s="204"/>
      <c r="CI881" s="204"/>
      <c r="CJ881" s="204"/>
      <c r="CK881" s="204"/>
      <c r="CL881" s="204"/>
      <c r="CM881" s="204"/>
      <c r="CN881" s="204"/>
      <c r="CO881" s="204"/>
      <c r="CP881" s="204"/>
      <c r="CQ881" s="204"/>
      <c r="CR881" s="204"/>
      <c r="CS881" s="204"/>
      <c r="CT881" s="204"/>
      <c r="CU881" s="204"/>
      <c r="CV881" s="204"/>
      <c r="CW881" s="204"/>
      <c r="CX881" s="204"/>
      <c r="CY881" s="204"/>
      <c r="CZ881" s="204"/>
      <c r="DA881" s="204"/>
      <c r="DB881" s="204"/>
      <c r="DC881" s="204"/>
      <c r="DD881" s="204"/>
      <c r="DE881" s="204"/>
      <c r="DF881" s="204"/>
      <c r="DG881" s="204"/>
      <c r="DH881" s="204"/>
      <c r="DI881" s="204"/>
      <c r="DJ881" s="204"/>
      <c r="DK881" s="204"/>
      <c r="DL881" s="204"/>
      <c r="DM881" s="204"/>
      <c r="DN881" s="204"/>
      <c r="DO881" s="204"/>
      <c r="DP881" s="204"/>
      <c r="DQ881" s="204"/>
      <c r="DR881" s="204"/>
      <c r="DS881" s="204"/>
      <c r="DT881" s="204"/>
      <c r="DU881" s="204"/>
      <c r="DV881" s="204"/>
      <c r="DW881" s="204"/>
      <c r="DX881" s="204"/>
      <c r="DY881" s="204"/>
      <c r="DZ881" s="204"/>
      <c r="EA881" s="204"/>
      <c r="EB881" s="204"/>
      <c r="EC881" s="204"/>
      <c r="ED881" s="204"/>
      <c r="EE881" s="204"/>
      <c r="EF881" s="204"/>
      <c r="EG881" s="204"/>
      <c r="EH881" s="204"/>
      <c r="EI881" s="204"/>
      <c r="EJ881" s="204"/>
      <c r="EK881" s="204"/>
      <c r="EL881" s="204"/>
      <c r="EM881" s="204"/>
      <c r="EN881" s="204"/>
      <c r="EO881" s="204"/>
      <c r="EP881" s="156"/>
      <c r="EQ881" s="156"/>
      <c r="ER881" s="156"/>
      <c r="ES881" s="156"/>
      <c r="ET881" s="156"/>
      <c r="EU881" s="156"/>
      <c r="EV881" s="156"/>
      <c r="EW881" s="156"/>
      <c r="EX881" s="156"/>
      <c r="EY881" s="156"/>
      <c r="EZ881" s="156"/>
      <c r="FA881" s="156"/>
      <c r="FB881" s="156"/>
      <c r="FC881" s="156"/>
      <c r="FD881" s="156"/>
      <c r="FE881" s="156"/>
      <c r="FF881" s="156"/>
      <c r="FG881" s="156"/>
      <c r="FH881" s="156"/>
      <c r="FI881" s="156"/>
      <c r="FJ881" s="156"/>
      <c r="FK881" s="156"/>
      <c r="FL881" s="156"/>
      <c r="FM881" s="156"/>
      <c r="FN881" s="156"/>
      <c r="FO881" s="156"/>
      <c r="FP881" s="156"/>
      <c r="FQ881" s="156"/>
      <c r="FR881" s="156"/>
      <c r="FS881" s="156"/>
      <c r="FT881" s="156"/>
      <c r="FU881" s="156"/>
      <c r="FV881" s="156"/>
      <c r="FW881" s="156"/>
      <c r="FX881" s="156"/>
      <c r="FY881" s="156"/>
      <c r="FZ881" s="156"/>
      <c r="GA881" s="156"/>
      <c r="GB881" s="156"/>
      <c r="GC881" s="156"/>
      <c r="GD881" s="156"/>
      <c r="GE881" s="156"/>
      <c r="GF881" s="156"/>
      <c r="GG881" s="156"/>
      <c r="GH881" s="156"/>
      <c r="GI881" s="156"/>
      <c r="GJ881" s="156"/>
      <c r="GK881" s="156"/>
      <c r="GL881" s="156"/>
      <c r="GM881" s="156"/>
      <c r="GN881" s="156"/>
      <c r="GO881" s="156"/>
      <c r="GP881" s="156"/>
      <c r="GQ881" s="156"/>
      <c r="GR881" s="156"/>
      <c r="GS881" s="156"/>
      <c r="GT881" s="156"/>
      <c r="GU881" s="156"/>
      <c r="GV881" s="156"/>
      <c r="GW881" s="156"/>
      <c r="GX881" s="156"/>
      <c r="GY881" s="156"/>
      <c r="GZ881" s="156"/>
      <c r="HA881" s="156"/>
      <c r="HB881" s="156"/>
      <c r="HC881" s="156"/>
      <c r="HD881" s="156"/>
      <c r="HE881" s="156"/>
      <c r="HF881" s="156"/>
      <c r="HG881" s="156"/>
      <c r="HH881" s="156"/>
      <c r="HI881" s="156"/>
      <c r="HJ881" s="156"/>
      <c r="HK881" s="156"/>
      <c r="HL881" s="156"/>
      <c r="HM881" s="156"/>
      <c r="HN881" s="157"/>
      <c r="HO881" s="156"/>
      <c r="HP881" s="156"/>
      <c r="HQ881" s="156"/>
    </row>
    <row r="882" spans="1:225">
      <c r="A882" s="156"/>
      <c r="B882" s="204"/>
      <c r="C882" s="204"/>
      <c r="D882" s="204"/>
      <c r="E882" s="204"/>
      <c r="F882" s="204"/>
      <c r="G882" s="204"/>
      <c r="H882" s="204"/>
      <c r="I882" s="204"/>
      <c r="J882" s="204"/>
      <c r="K882" s="204"/>
      <c r="L882" s="204"/>
      <c r="M882" s="204"/>
      <c r="N882" s="204"/>
      <c r="O882" s="204"/>
      <c r="P882" s="204"/>
      <c r="Q882" s="204"/>
      <c r="R882" s="204"/>
      <c r="S882" s="204"/>
      <c r="T882" s="204"/>
      <c r="U882" s="204"/>
      <c r="V882" s="204"/>
      <c r="W882" s="204"/>
      <c r="X882" s="204"/>
      <c r="Y882" s="204"/>
      <c r="Z882" s="204"/>
      <c r="AA882" s="204"/>
      <c r="AB882" s="204"/>
      <c r="AC882" s="204"/>
      <c r="AD882" s="204"/>
      <c r="AE882" s="204"/>
      <c r="AF882" s="204"/>
      <c r="AG882" s="204"/>
      <c r="AH882" s="204"/>
      <c r="AI882" s="204"/>
      <c r="AJ882" s="204"/>
      <c r="AK882" s="204"/>
      <c r="AL882" s="204"/>
      <c r="AM882" s="204"/>
      <c r="AN882" s="204"/>
      <c r="AO882" s="204"/>
      <c r="AP882" s="204"/>
      <c r="AQ882" s="204"/>
      <c r="AR882" s="204"/>
      <c r="AS882" s="204"/>
      <c r="AT882" s="204"/>
      <c r="AU882" s="204"/>
      <c r="AV882" s="204"/>
      <c r="AW882" s="204"/>
      <c r="AX882" s="204"/>
      <c r="AY882" s="204"/>
      <c r="AZ882" s="204"/>
      <c r="BA882" s="204"/>
      <c r="BB882" s="204"/>
      <c r="BC882" s="204"/>
      <c r="BD882" s="204"/>
      <c r="BE882" s="204"/>
      <c r="BF882" s="204"/>
      <c r="BG882" s="204"/>
      <c r="BH882" s="204"/>
      <c r="BI882" s="204"/>
      <c r="BJ882" s="204"/>
      <c r="BK882" s="204"/>
      <c r="BL882" s="204"/>
      <c r="BM882" s="204"/>
      <c r="BN882" s="204"/>
      <c r="BO882" s="204"/>
      <c r="BP882" s="204"/>
      <c r="BQ882" s="204"/>
      <c r="BR882" s="204"/>
      <c r="BS882" s="204"/>
      <c r="BT882" s="204"/>
      <c r="BU882" s="204"/>
      <c r="BV882" s="204"/>
      <c r="BW882" s="204"/>
      <c r="BX882" s="204"/>
      <c r="BY882" s="204"/>
      <c r="BZ882" s="204"/>
      <c r="CA882" s="204"/>
      <c r="CB882" s="204"/>
      <c r="CC882" s="204"/>
      <c r="CD882" s="204"/>
      <c r="CE882" s="204"/>
      <c r="CF882" s="204"/>
      <c r="CG882" s="204"/>
      <c r="CH882" s="204"/>
      <c r="CI882" s="204"/>
      <c r="CJ882" s="204"/>
      <c r="CK882" s="204"/>
      <c r="CL882" s="204"/>
      <c r="CM882" s="204"/>
      <c r="CN882" s="204"/>
      <c r="CO882" s="204"/>
      <c r="CP882" s="204"/>
      <c r="CQ882" s="204"/>
      <c r="CR882" s="204"/>
      <c r="CS882" s="204"/>
      <c r="CT882" s="204"/>
      <c r="CU882" s="204"/>
      <c r="CV882" s="204"/>
      <c r="CW882" s="204"/>
      <c r="CX882" s="204"/>
      <c r="CY882" s="204"/>
      <c r="CZ882" s="204"/>
      <c r="DA882" s="204"/>
      <c r="DB882" s="204"/>
      <c r="DC882" s="204"/>
      <c r="DD882" s="204"/>
      <c r="DE882" s="204"/>
      <c r="DF882" s="204"/>
      <c r="DG882" s="204"/>
      <c r="DH882" s="204"/>
      <c r="DI882" s="204"/>
      <c r="DJ882" s="204"/>
      <c r="DK882" s="204"/>
      <c r="DL882" s="204"/>
      <c r="DM882" s="204"/>
      <c r="DN882" s="204"/>
      <c r="DO882" s="204"/>
      <c r="DP882" s="204"/>
      <c r="DQ882" s="204"/>
      <c r="DR882" s="204"/>
      <c r="DS882" s="204"/>
      <c r="DT882" s="204"/>
      <c r="DU882" s="204"/>
      <c r="DV882" s="204"/>
      <c r="DW882" s="204"/>
      <c r="DX882" s="204"/>
      <c r="DY882" s="204"/>
      <c r="DZ882" s="204"/>
      <c r="EA882" s="204"/>
      <c r="EB882" s="204"/>
      <c r="EC882" s="204"/>
      <c r="ED882" s="204"/>
      <c r="EE882" s="204"/>
      <c r="EF882" s="204"/>
      <c r="EG882" s="204"/>
      <c r="EH882" s="204"/>
      <c r="EI882" s="204"/>
      <c r="EJ882" s="204"/>
      <c r="EK882" s="204"/>
      <c r="EL882" s="204"/>
      <c r="EM882" s="204"/>
      <c r="EN882" s="204"/>
      <c r="EO882" s="204"/>
      <c r="EP882" s="156"/>
      <c r="EQ882" s="156"/>
      <c r="ER882" s="156"/>
      <c r="ES882" s="156"/>
      <c r="ET882" s="156"/>
      <c r="EU882" s="156"/>
      <c r="EV882" s="156"/>
      <c r="EW882" s="156"/>
      <c r="EX882" s="156"/>
      <c r="EY882" s="156"/>
      <c r="EZ882" s="156"/>
      <c r="FA882" s="156"/>
      <c r="FB882" s="156"/>
      <c r="FC882" s="156"/>
      <c r="FD882" s="156"/>
      <c r="FE882" s="156"/>
      <c r="FF882" s="156"/>
      <c r="FG882" s="156"/>
      <c r="FH882" s="156"/>
      <c r="FI882" s="156"/>
      <c r="FJ882" s="156"/>
      <c r="FK882" s="156"/>
      <c r="FL882" s="156"/>
      <c r="FM882" s="156"/>
      <c r="FN882" s="156"/>
      <c r="FO882" s="156"/>
      <c r="FP882" s="156"/>
      <c r="FQ882" s="156"/>
      <c r="FR882" s="156"/>
      <c r="FS882" s="156"/>
      <c r="FT882" s="156"/>
      <c r="FU882" s="156"/>
      <c r="FV882" s="156"/>
      <c r="FW882" s="156"/>
      <c r="FX882" s="156"/>
      <c r="FY882" s="156"/>
      <c r="FZ882" s="156"/>
      <c r="GA882" s="156"/>
      <c r="GB882" s="156"/>
      <c r="GC882" s="156"/>
      <c r="GD882" s="156"/>
      <c r="GE882" s="156"/>
      <c r="GF882" s="156"/>
      <c r="GG882" s="156"/>
      <c r="GH882" s="156"/>
      <c r="GI882" s="156"/>
      <c r="GJ882" s="156"/>
      <c r="GK882" s="156"/>
      <c r="GL882" s="156"/>
      <c r="GM882" s="156"/>
      <c r="GN882" s="156"/>
      <c r="GO882" s="156"/>
      <c r="GP882" s="156"/>
      <c r="GQ882" s="156"/>
      <c r="GR882" s="156"/>
      <c r="GS882" s="156"/>
      <c r="GT882" s="156"/>
      <c r="GU882" s="156"/>
      <c r="GV882" s="156"/>
      <c r="GW882" s="156"/>
      <c r="GX882" s="156"/>
      <c r="GY882" s="156"/>
      <c r="GZ882" s="156"/>
      <c r="HA882" s="156"/>
      <c r="HB882" s="156"/>
      <c r="HC882" s="156"/>
      <c r="HD882" s="156"/>
      <c r="HE882" s="156"/>
      <c r="HF882" s="156"/>
      <c r="HG882" s="156"/>
      <c r="HH882" s="156"/>
      <c r="HI882" s="156"/>
      <c r="HJ882" s="156"/>
      <c r="HK882" s="156"/>
      <c r="HL882" s="156"/>
      <c r="HM882" s="156"/>
      <c r="HN882" s="161"/>
      <c r="HO882" s="156"/>
      <c r="HP882" s="156"/>
      <c r="HQ882" s="156"/>
    </row>
    <row r="883" spans="1:225">
      <c r="A883" s="160"/>
      <c r="B883" s="204"/>
      <c r="C883" s="204"/>
      <c r="D883" s="204"/>
      <c r="E883" s="204"/>
      <c r="F883" s="204"/>
      <c r="G883" s="204"/>
      <c r="H883" s="204"/>
      <c r="I883" s="204"/>
      <c r="J883" s="204"/>
      <c r="K883" s="204"/>
      <c r="L883" s="204"/>
      <c r="M883" s="204"/>
      <c r="N883" s="204"/>
      <c r="O883" s="204"/>
      <c r="P883" s="204"/>
      <c r="Q883" s="204"/>
      <c r="R883" s="204"/>
      <c r="S883" s="204"/>
      <c r="T883" s="204"/>
      <c r="U883" s="204"/>
      <c r="V883" s="204"/>
      <c r="W883" s="204"/>
      <c r="X883" s="204"/>
      <c r="Y883" s="204"/>
      <c r="Z883" s="204"/>
      <c r="AA883" s="204"/>
      <c r="AB883" s="204"/>
      <c r="AC883" s="204"/>
      <c r="AD883" s="204"/>
      <c r="AE883" s="204"/>
      <c r="AF883" s="204"/>
      <c r="AG883" s="204"/>
      <c r="AH883" s="204"/>
      <c r="AI883" s="204"/>
      <c r="AJ883" s="204"/>
      <c r="AK883" s="204"/>
      <c r="AL883" s="204"/>
      <c r="AM883" s="204"/>
      <c r="AN883" s="204"/>
      <c r="AO883" s="204"/>
      <c r="AP883" s="204"/>
      <c r="AQ883" s="204"/>
      <c r="AR883" s="204"/>
      <c r="AS883" s="204"/>
      <c r="AT883" s="204"/>
      <c r="AU883" s="204"/>
      <c r="AV883" s="204"/>
      <c r="AW883" s="204"/>
      <c r="AX883" s="204"/>
      <c r="AY883" s="204"/>
      <c r="AZ883" s="204"/>
      <c r="BA883" s="204"/>
      <c r="BB883" s="204"/>
      <c r="BC883" s="204"/>
      <c r="BD883" s="204"/>
      <c r="BE883" s="204"/>
      <c r="BF883" s="204"/>
      <c r="BG883" s="204"/>
      <c r="BH883" s="204"/>
      <c r="BI883" s="204"/>
      <c r="BJ883" s="204"/>
      <c r="BK883" s="204"/>
      <c r="BL883" s="204"/>
      <c r="BM883" s="204"/>
      <c r="BN883" s="204"/>
      <c r="BO883" s="204"/>
      <c r="BP883" s="204"/>
      <c r="BQ883" s="204"/>
      <c r="BR883" s="204"/>
      <c r="BS883" s="204"/>
      <c r="BT883" s="204"/>
      <c r="BU883" s="204"/>
      <c r="BV883" s="204"/>
      <c r="BW883" s="204"/>
      <c r="BX883" s="204"/>
      <c r="BY883" s="204"/>
      <c r="BZ883" s="204"/>
      <c r="CA883" s="204"/>
      <c r="CB883" s="204"/>
      <c r="CC883" s="204"/>
      <c r="CD883" s="204"/>
      <c r="CE883" s="204"/>
      <c r="CF883" s="204"/>
      <c r="CG883" s="204"/>
      <c r="CH883" s="204"/>
      <c r="CI883" s="204"/>
      <c r="CJ883" s="204"/>
      <c r="CK883" s="204"/>
      <c r="CL883" s="204"/>
      <c r="CM883" s="204"/>
      <c r="CN883" s="204"/>
      <c r="CO883" s="204"/>
      <c r="CP883" s="204"/>
      <c r="CQ883" s="204"/>
      <c r="CR883" s="204"/>
      <c r="CS883" s="204"/>
      <c r="CT883" s="204"/>
      <c r="CU883" s="204"/>
      <c r="CV883" s="204"/>
      <c r="CW883" s="204"/>
      <c r="CX883" s="204"/>
      <c r="CY883" s="204"/>
      <c r="CZ883" s="204"/>
      <c r="DA883" s="204"/>
      <c r="DB883" s="204"/>
      <c r="DC883" s="204"/>
      <c r="DD883" s="204"/>
      <c r="DE883" s="204"/>
      <c r="DF883" s="204"/>
      <c r="DG883" s="204"/>
      <c r="DH883" s="204"/>
      <c r="DI883" s="204"/>
      <c r="DJ883" s="204"/>
      <c r="DK883" s="204"/>
      <c r="DL883" s="204"/>
      <c r="DM883" s="204"/>
      <c r="DN883" s="204"/>
      <c r="DO883" s="204"/>
      <c r="DP883" s="204"/>
      <c r="DQ883" s="204"/>
      <c r="DR883" s="204"/>
      <c r="DS883" s="204"/>
      <c r="DT883" s="204"/>
      <c r="DU883" s="204"/>
      <c r="DV883" s="204"/>
      <c r="DW883" s="204"/>
      <c r="DX883" s="204"/>
      <c r="DY883" s="204"/>
      <c r="DZ883" s="204"/>
      <c r="EA883" s="204"/>
      <c r="EB883" s="204"/>
      <c r="EC883" s="204"/>
      <c r="ED883" s="204"/>
      <c r="EE883" s="204"/>
      <c r="EF883" s="204"/>
      <c r="EG883" s="204"/>
      <c r="EH883" s="204"/>
      <c r="EI883" s="204"/>
      <c r="EJ883" s="204"/>
      <c r="EK883" s="204"/>
      <c r="EL883" s="204"/>
      <c r="EM883" s="204"/>
      <c r="EN883" s="204"/>
      <c r="EO883" s="204"/>
      <c r="EP883" s="160"/>
      <c r="EQ883" s="160"/>
      <c r="ER883" s="160"/>
      <c r="ES883" s="160"/>
      <c r="ET883" s="160"/>
      <c r="EU883" s="160"/>
      <c r="EV883" s="160"/>
      <c r="EW883" s="160"/>
      <c r="EX883" s="160"/>
      <c r="EY883" s="160"/>
      <c r="EZ883" s="160"/>
      <c r="FA883" s="160"/>
      <c r="FB883" s="160"/>
      <c r="FC883" s="160"/>
      <c r="FD883" s="160"/>
      <c r="FE883" s="160"/>
      <c r="FF883" s="160"/>
      <c r="FG883" s="160"/>
      <c r="FH883" s="160"/>
      <c r="FI883" s="160"/>
      <c r="FJ883" s="160"/>
      <c r="FK883" s="160"/>
      <c r="FL883" s="160"/>
      <c r="FM883" s="160"/>
      <c r="FN883" s="160"/>
      <c r="FO883" s="160"/>
      <c r="FP883" s="160"/>
      <c r="FQ883" s="160"/>
      <c r="FR883" s="160"/>
      <c r="FS883" s="160"/>
      <c r="FT883" s="160"/>
      <c r="FU883" s="160"/>
      <c r="FV883" s="160"/>
      <c r="FW883" s="160"/>
      <c r="FX883" s="160"/>
      <c r="FY883" s="160"/>
      <c r="FZ883" s="160"/>
      <c r="GA883" s="160"/>
      <c r="GB883" s="160"/>
      <c r="GC883" s="160"/>
      <c r="GD883" s="160"/>
      <c r="GE883" s="160"/>
      <c r="GF883" s="160"/>
      <c r="GG883" s="160"/>
      <c r="GH883" s="160"/>
      <c r="GI883" s="160"/>
      <c r="GJ883" s="160"/>
      <c r="GK883" s="160"/>
      <c r="GL883" s="160"/>
      <c r="GM883" s="160"/>
      <c r="GN883" s="160"/>
      <c r="GO883" s="160"/>
      <c r="GP883" s="160"/>
      <c r="GQ883" s="160"/>
      <c r="GR883" s="160"/>
      <c r="GS883" s="160"/>
      <c r="GT883" s="160"/>
      <c r="GU883" s="160"/>
      <c r="GV883" s="160"/>
      <c r="GW883" s="160"/>
      <c r="GX883" s="160"/>
      <c r="GY883" s="160"/>
      <c r="GZ883" s="160"/>
      <c r="HA883" s="160"/>
      <c r="HB883" s="160"/>
      <c r="HC883" s="160"/>
      <c r="HD883" s="160"/>
      <c r="HE883" s="160"/>
      <c r="HF883" s="160"/>
      <c r="HG883" s="160"/>
      <c r="HH883" s="160"/>
      <c r="HI883" s="160"/>
      <c r="HJ883" s="160"/>
      <c r="HK883" s="160"/>
      <c r="HL883" s="160"/>
      <c r="HM883" s="160"/>
      <c r="HN883" s="157"/>
      <c r="HO883" s="160"/>
      <c r="HP883" s="160"/>
      <c r="HQ883" s="160"/>
    </row>
    <row r="884" spans="1:225">
      <c r="A884" s="156"/>
      <c r="B884" s="204"/>
      <c r="C884" s="204"/>
      <c r="D884" s="204"/>
      <c r="E884" s="204"/>
      <c r="F884" s="204"/>
      <c r="G884" s="204"/>
      <c r="H884" s="204"/>
      <c r="I884" s="204"/>
      <c r="J884" s="204"/>
      <c r="K884" s="204"/>
      <c r="L884" s="204"/>
      <c r="M884" s="204"/>
      <c r="N884" s="204"/>
      <c r="O884" s="204"/>
      <c r="P884" s="204"/>
      <c r="Q884" s="204"/>
      <c r="R884" s="204"/>
      <c r="S884" s="204"/>
      <c r="T884" s="204"/>
      <c r="U884" s="204"/>
      <c r="V884" s="204"/>
      <c r="W884" s="204"/>
      <c r="X884" s="204"/>
      <c r="Y884" s="204"/>
      <c r="Z884" s="204"/>
      <c r="AA884" s="204"/>
      <c r="AB884" s="204"/>
      <c r="AC884" s="204"/>
      <c r="AD884" s="204"/>
      <c r="AE884" s="204"/>
      <c r="AF884" s="204"/>
      <c r="AG884" s="204"/>
      <c r="AH884" s="204"/>
      <c r="AI884" s="204"/>
      <c r="AJ884" s="204"/>
      <c r="AK884" s="204"/>
      <c r="AL884" s="204"/>
      <c r="AM884" s="204"/>
      <c r="AN884" s="204"/>
      <c r="AO884" s="204"/>
      <c r="AP884" s="204"/>
      <c r="AQ884" s="204"/>
      <c r="AR884" s="204"/>
      <c r="AS884" s="204"/>
      <c r="AT884" s="204"/>
      <c r="AU884" s="204"/>
      <c r="AV884" s="204"/>
      <c r="AW884" s="204"/>
      <c r="AX884" s="204"/>
      <c r="AY884" s="204"/>
      <c r="AZ884" s="204"/>
      <c r="BA884" s="204"/>
      <c r="BB884" s="204"/>
      <c r="BC884" s="204"/>
      <c r="BD884" s="204"/>
      <c r="BE884" s="204"/>
      <c r="BF884" s="204"/>
      <c r="BG884" s="204"/>
      <c r="BH884" s="204"/>
      <c r="BI884" s="204"/>
      <c r="BJ884" s="204"/>
      <c r="BK884" s="204"/>
      <c r="BL884" s="204"/>
      <c r="BM884" s="204"/>
      <c r="BN884" s="204"/>
      <c r="BO884" s="204"/>
      <c r="BP884" s="204"/>
      <c r="BQ884" s="204"/>
      <c r="BR884" s="204"/>
      <c r="BS884" s="204"/>
      <c r="BT884" s="204"/>
      <c r="BU884" s="204"/>
      <c r="BV884" s="204"/>
      <c r="BW884" s="204"/>
      <c r="BX884" s="204"/>
      <c r="BY884" s="204"/>
      <c r="BZ884" s="204"/>
      <c r="CA884" s="204"/>
      <c r="CB884" s="204"/>
      <c r="CC884" s="204"/>
      <c r="CD884" s="204"/>
      <c r="CE884" s="204"/>
      <c r="CF884" s="204"/>
      <c r="CG884" s="204"/>
      <c r="CH884" s="204"/>
      <c r="CI884" s="204"/>
      <c r="CJ884" s="204"/>
      <c r="CK884" s="204"/>
      <c r="CL884" s="204"/>
      <c r="CM884" s="204"/>
      <c r="CN884" s="204"/>
      <c r="CO884" s="204"/>
      <c r="CP884" s="204"/>
      <c r="CQ884" s="204"/>
      <c r="CR884" s="204"/>
      <c r="CS884" s="204"/>
      <c r="CT884" s="204"/>
      <c r="CU884" s="204"/>
      <c r="CV884" s="204"/>
      <c r="CW884" s="204"/>
      <c r="CX884" s="204"/>
      <c r="CY884" s="204"/>
      <c r="CZ884" s="204"/>
      <c r="DA884" s="204"/>
      <c r="DB884" s="204"/>
      <c r="DC884" s="204"/>
      <c r="DD884" s="204"/>
      <c r="DE884" s="204"/>
      <c r="DF884" s="204"/>
      <c r="DG884" s="204"/>
      <c r="DH884" s="204"/>
      <c r="DI884" s="204"/>
      <c r="DJ884" s="204"/>
      <c r="DK884" s="204"/>
      <c r="DL884" s="204"/>
      <c r="DM884" s="204"/>
      <c r="DN884" s="204"/>
      <c r="DO884" s="204"/>
      <c r="DP884" s="204"/>
      <c r="DQ884" s="204"/>
      <c r="DR884" s="204"/>
      <c r="DS884" s="204"/>
      <c r="DT884" s="204"/>
      <c r="DU884" s="204"/>
      <c r="DV884" s="204"/>
      <c r="DW884" s="204"/>
      <c r="DX884" s="204"/>
      <c r="DY884" s="204"/>
      <c r="DZ884" s="204"/>
      <c r="EA884" s="204"/>
      <c r="EB884" s="204"/>
      <c r="EC884" s="204"/>
      <c r="ED884" s="204"/>
      <c r="EE884" s="204"/>
      <c r="EF884" s="204"/>
      <c r="EG884" s="204"/>
      <c r="EH884" s="204"/>
      <c r="EI884" s="204"/>
      <c r="EJ884" s="204"/>
      <c r="EK884" s="204"/>
      <c r="EL884" s="204"/>
      <c r="EM884" s="204"/>
      <c r="EN884" s="204"/>
      <c r="EO884" s="204"/>
      <c r="EP884" s="156"/>
      <c r="EQ884" s="156"/>
      <c r="ER884" s="156"/>
      <c r="ES884" s="156"/>
      <c r="ET884" s="156"/>
      <c r="EU884" s="156"/>
      <c r="EV884" s="156"/>
      <c r="EW884" s="156"/>
      <c r="EX884" s="156"/>
      <c r="EY884" s="156"/>
      <c r="EZ884" s="156"/>
      <c r="FA884" s="156"/>
      <c r="FB884" s="156"/>
      <c r="FC884" s="156"/>
      <c r="FD884" s="156"/>
      <c r="FE884" s="156"/>
      <c r="FF884" s="156"/>
      <c r="FG884" s="156"/>
      <c r="FH884" s="156"/>
      <c r="FI884" s="156"/>
      <c r="FJ884" s="156"/>
      <c r="FK884" s="156"/>
      <c r="FL884" s="156"/>
      <c r="FM884" s="156"/>
      <c r="FN884" s="156"/>
      <c r="FO884" s="156"/>
      <c r="FP884" s="156"/>
      <c r="FQ884" s="156"/>
      <c r="FR884" s="156"/>
      <c r="FS884" s="156"/>
      <c r="FT884" s="156"/>
      <c r="FU884" s="156"/>
      <c r="FV884" s="156"/>
      <c r="FW884" s="156"/>
      <c r="FX884" s="156"/>
      <c r="FY884" s="156"/>
      <c r="FZ884" s="156"/>
      <c r="GA884" s="156"/>
      <c r="GB884" s="156"/>
      <c r="GC884" s="156"/>
      <c r="GD884" s="156"/>
      <c r="GE884" s="156"/>
      <c r="GF884" s="156"/>
      <c r="GG884" s="156"/>
      <c r="GH884" s="156"/>
      <c r="GI884" s="156"/>
      <c r="GJ884" s="156"/>
      <c r="GK884" s="156"/>
      <c r="GL884" s="156"/>
      <c r="GM884" s="156"/>
      <c r="GN884" s="156"/>
      <c r="GO884" s="156"/>
      <c r="GP884" s="156"/>
      <c r="GQ884" s="156"/>
      <c r="GR884" s="156"/>
      <c r="GS884" s="156"/>
      <c r="GT884" s="156"/>
      <c r="GU884" s="156"/>
      <c r="GV884" s="156"/>
      <c r="GW884" s="156"/>
      <c r="GX884" s="156"/>
      <c r="GY884" s="156"/>
      <c r="GZ884" s="156"/>
      <c r="HA884" s="156"/>
      <c r="HB884" s="156"/>
      <c r="HC884" s="156"/>
      <c r="HD884" s="156"/>
      <c r="HE884" s="156"/>
      <c r="HF884" s="156"/>
      <c r="HG884" s="156"/>
      <c r="HH884" s="156"/>
      <c r="HI884" s="156"/>
      <c r="HJ884" s="156"/>
      <c r="HK884" s="156"/>
      <c r="HL884" s="156"/>
      <c r="HM884" s="156"/>
      <c r="HN884" s="161"/>
      <c r="HO884" s="156"/>
      <c r="HP884" s="156"/>
      <c r="HQ884" s="156"/>
    </row>
    <row r="885" spans="1:225">
      <c r="A885" s="160"/>
      <c r="B885" s="204"/>
      <c r="C885" s="204"/>
      <c r="D885" s="204"/>
      <c r="E885" s="204"/>
      <c r="F885" s="204"/>
      <c r="G885" s="204"/>
      <c r="H885" s="204"/>
      <c r="I885" s="204"/>
      <c r="J885" s="204"/>
      <c r="K885" s="204"/>
      <c r="L885" s="204"/>
      <c r="M885" s="204"/>
      <c r="N885" s="204"/>
      <c r="O885" s="204"/>
      <c r="P885" s="204"/>
      <c r="Q885" s="204"/>
      <c r="R885" s="204"/>
      <c r="S885" s="204"/>
      <c r="T885" s="204"/>
      <c r="U885" s="204"/>
      <c r="V885" s="204"/>
      <c r="W885" s="204"/>
      <c r="X885" s="204"/>
      <c r="Y885" s="204"/>
      <c r="Z885" s="204"/>
      <c r="AA885" s="204"/>
      <c r="AB885" s="204"/>
      <c r="AC885" s="204"/>
      <c r="AD885" s="204"/>
      <c r="AE885" s="204"/>
      <c r="AF885" s="204"/>
      <c r="AG885" s="204"/>
      <c r="AH885" s="204"/>
      <c r="AI885" s="204"/>
      <c r="AJ885" s="204"/>
      <c r="AK885" s="204"/>
      <c r="AL885" s="204"/>
      <c r="AM885" s="204"/>
      <c r="AN885" s="204"/>
      <c r="AO885" s="204"/>
      <c r="AP885" s="204"/>
      <c r="AQ885" s="204"/>
      <c r="AR885" s="204"/>
      <c r="AS885" s="204"/>
      <c r="AT885" s="204"/>
      <c r="AU885" s="204"/>
      <c r="AV885" s="204"/>
      <c r="AW885" s="204"/>
      <c r="AX885" s="204"/>
      <c r="AY885" s="204"/>
      <c r="AZ885" s="204"/>
      <c r="BA885" s="204"/>
      <c r="BB885" s="204"/>
      <c r="BC885" s="204"/>
      <c r="BD885" s="204"/>
      <c r="BE885" s="204"/>
      <c r="BF885" s="204"/>
      <c r="BG885" s="204"/>
      <c r="BH885" s="204"/>
      <c r="BI885" s="204"/>
      <c r="BJ885" s="204"/>
      <c r="BK885" s="204"/>
      <c r="BL885" s="204"/>
      <c r="BM885" s="204"/>
      <c r="BN885" s="204"/>
      <c r="BO885" s="204"/>
      <c r="BP885" s="204"/>
      <c r="BQ885" s="204"/>
      <c r="BR885" s="204"/>
      <c r="BS885" s="204"/>
      <c r="BT885" s="204"/>
      <c r="BU885" s="204"/>
      <c r="BV885" s="204"/>
      <c r="BW885" s="204"/>
      <c r="BX885" s="204"/>
      <c r="BY885" s="204"/>
      <c r="BZ885" s="204"/>
      <c r="CA885" s="204"/>
      <c r="CB885" s="204"/>
      <c r="CC885" s="204"/>
      <c r="CD885" s="204"/>
      <c r="CE885" s="204"/>
      <c r="CF885" s="204"/>
      <c r="CG885" s="204"/>
      <c r="CH885" s="204"/>
      <c r="CI885" s="204"/>
      <c r="CJ885" s="204"/>
      <c r="CK885" s="204"/>
      <c r="CL885" s="204"/>
      <c r="CM885" s="204"/>
      <c r="CN885" s="204"/>
      <c r="CO885" s="204"/>
      <c r="CP885" s="204"/>
      <c r="CQ885" s="204"/>
      <c r="CR885" s="204"/>
      <c r="CS885" s="204"/>
      <c r="CT885" s="204"/>
      <c r="CU885" s="204"/>
      <c r="CV885" s="204"/>
      <c r="CW885" s="204"/>
      <c r="CX885" s="204"/>
      <c r="CY885" s="204"/>
      <c r="CZ885" s="204"/>
      <c r="DA885" s="204"/>
      <c r="DB885" s="204"/>
      <c r="DC885" s="204"/>
      <c r="DD885" s="204"/>
      <c r="DE885" s="204"/>
      <c r="DF885" s="204"/>
      <c r="DG885" s="204"/>
      <c r="DH885" s="204"/>
      <c r="DI885" s="204"/>
      <c r="DJ885" s="204"/>
      <c r="DK885" s="204"/>
      <c r="DL885" s="204"/>
      <c r="DM885" s="204"/>
      <c r="DN885" s="204"/>
      <c r="DO885" s="204"/>
      <c r="DP885" s="204"/>
      <c r="DQ885" s="204"/>
      <c r="DR885" s="204"/>
      <c r="DS885" s="204"/>
      <c r="DT885" s="204"/>
      <c r="DU885" s="204"/>
      <c r="DV885" s="204"/>
      <c r="DW885" s="204"/>
      <c r="DX885" s="204"/>
      <c r="DY885" s="204"/>
      <c r="DZ885" s="204"/>
      <c r="EA885" s="204"/>
      <c r="EB885" s="204"/>
      <c r="EC885" s="204"/>
      <c r="ED885" s="204"/>
      <c r="EE885" s="204"/>
      <c r="EF885" s="204"/>
      <c r="EG885" s="204"/>
      <c r="EH885" s="204"/>
      <c r="EI885" s="204"/>
      <c r="EJ885" s="204"/>
      <c r="EK885" s="204"/>
      <c r="EL885" s="204"/>
      <c r="EM885" s="204"/>
      <c r="EN885" s="204"/>
      <c r="EO885" s="204"/>
      <c r="EP885" s="160"/>
      <c r="EQ885" s="160"/>
      <c r="ER885" s="160"/>
      <c r="ES885" s="160"/>
      <c r="ET885" s="160"/>
      <c r="EU885" s="160"/>
      <c r="EV885" s="160"/>
      <c r="EW885" s="160"/>
      <c r="EX885" s="160"/>
      <c r="EY885" s="160"/>
      <c r="EZ885" s="160"/>
      <c r="FA885" s="160"/>
      <c r="FB885" s="160"/>
      <c r="FC885" s="160"/>
      <c r="FD885" s="160"/>
      <c r="FE885" s="160"/>
      <c r="FF885" s="160"/>
      <c r="FG885" s="160"/>
      <c r="FH885" s="160"/>
      <c r="FI885" s="160"/>
      <c r="FJ885" s="160"/>
      <c r="FK885" s="160"/>
      <c r="FL885" s="160"/>
      <c r="FM885" s="160"/>
      <c r="FN885" s="160"/>
      <c r="FO885" s="160"/>
      <c r="FP885" s="160"/>
      <c r="FQ885" s="160"/>
      <c r="FR885" s="160"/>
      <c r="FS885" s="160"/>
      <c r="FT885" s="160"/>
      <c r="FU885" s="160"/>
      <c r="FV885" s="160"/>
      <c r="FW885" s="160"/>
      <c r="FX885" s="160"/>
      <c r="FY885" s="160"/>
      <c r="FZ885" s="160"/>
      <c r="GA885" s="160"/>
      <c r="GB885" s="160"/>
      <c r="GC885" s="160"/>
      <c r="GD885" s="160"/>
      <c r="GE885" s="160"/>
      <c r="GF885" s="160"/>
      <c r="GG885" s="160"/>
      <c r="GH885" s="160"/>
      <c r="GI885" s="160"/>
      <c r="GJ885" s="160"/>
      <c r="GK885" s="160"/>
      <c r="GL885" s="160"/>
      <c r="GM885" s="160"/>
      <c r="GN885" s="160"/>
      <c r="GO885" s="160"/>
      <c r="GP885" s="160"/>
      <c r="GQ885" s="160"/>
      <c r="GR885" s="160"/>
      <c r="GS885" s="160"/>
      <c r="GT885" s="160"/>
      <c r="GU885" s="160"/>
      <c r="GV885" s="160"/>
      <c r="GW885" s="160"/>
      <c r="GX885" s="160"/>
      <c r="GY885" s="160"/>
      <c r="GZ885" s="160"/>
      <c r="HA885" s="160"/>
      <c r="HB885" s="160"/>
      <c r="HC885" s="160"/>
      <c r="HD885" s="160"/>
      <c r="HE885" s="160"/>
      <c r="HF885" s="160"/>
      <c r="HG885" s="160"/>
      <c r="HH885" s="160"/>
      <c r="HI885" s="160"/>
      <c r="HJ885" s="160"/>
      <c r="HK885" s="160"/>
      <c r="HL885" s="160"/>
      <c r="HM885" s="160"/>
      <c r="HN885" s="157"/>
      <c r="HO885" s="160"/>
      <c r="HP885" s="160"/>
      <c r="HQ885" s="160"/>
    </row>
    <row r="886" spans="1:225">
      <c r="A886" s="156"/>
      <c r="B886" s="204"/>
      <c r="C886" s="204"/>
      <c r="D886" s="204"/>
      <c r="E886" s="204"/>
      <c r="F886" s="204"/>
      <c r="G886" s="204"/>
      <c r="H886" s="204"/>
      <c r="I886" s="204"/>
      <c r="J886" s="204"/>
      <c r="K886" s="204"/>
      <c r="L886" s="204"/>
      <c r="M886" s="204"/>
      <c r="N886" s="204"/>
      <c r="O886" s="204"/>
      <c r="P886" s="204"/>
      <c r="Q886" s="204"/>
      <c r="R886" s="204"/>
      <c r="S886" s="204"/>
      <c r="T886" s="204"/>
      <c r="U886" s="204"/>
      <c r="V886" s="204"/>
      <c r="W886" s="204"/>
      <c r="X886" s="204"/>
      <c r="Y886" s="204"/>
      <c r="Z886" s="204"/>
      <c r="AA886" s="204"/>
      <c r="AB886" s="204"/>
      <c r="AC886" s="204"/>
      <c r="AD886" s="204"/>
      <c r="AE886" s="204"/>
      <c r="AF886" s="204"/>
      <c r="AG886" s="204"/>
      <c r="AH886" s="204"/>
      <c r="AI886" s="204"/>
      <c r="AJ886" s="204"/>
      <c r="AK886" s="204"/>
      <c r="AL886" s="204"/>
      <c r="AM886" s="204"/>
      <c r="AN886" s="204"/>
      <c r="AO886" s="204"/>
      <c r="AP886" s="204"/>
      <c r="AQ886" s="204"/>
      <c r="AR886" s="204"/>
      <c r="AS886" s="204"/>
      <c r="AT886" s="204"/>
      <c r="AU886" s="204"/>
      <c r="AV886" s="204"/>
      <c r="AW886" s="204"/>
      <c r="AX886" s="204"/>
      <c r="AY886" s="204"/>
      <c r="AZ886" s="204"/>
      <c r="BA886" s="204"/>
      <c r="BB886" s="204"/>
      <c r="BC886" s="204"/>
      <c r="BD886" s="204"/>
      <c r="BE886" s="204"/>
      <c r="BF886" s="204"/>
      <c r="BG886" s="204"/>
      <c r="BH886" s="204"/>
      <c r="BI886" s="204"/>
      <c r="BJ886" s="204"/>
      <c r="BK886" s="204"/>
      <c r="BL886" s="204"/>
      <c r="BM886" s="204"/>
      <c r="BN886" s="204"/>
      <c r="BO886" s="204"/>
      <c r="BP886" s="204"/>
      <c r="BQ886" s="204"/>
      <c r="BR886" s="204"/>
      <c r="BS886" s="204"/>
      <c r="BT886" s="204"/>
      <c r="BU886" s="204"/>
      <c r="BV886" s="204"/>
      <c r="BW886" s="204"/>
      <c r="BX886" s="204"/>
      <c r="BY886" s="204"/>
      <c r="BZ886" s="204"/>
      <c r="CA886" s="204"/>
      <c r="CB886" s="204"/>
      <c r="CC886" s="204"/>
      <c r="CD886" s="204"/>
      <c r="CE886" s="204"/>
      <c r="CF886" s="204"/>
      <c r="CG886" s="204"/>
      <c r="CH886" s="204"/>
      <c r="CI886" s="204"/>
      <c r="CJ886" s="204"/>
      <c r="CK886" s="204"/>
      <c r="CL886" s="204"/>
      <c r="CM886" s="204"/>
      <c r="CN886" s="204"/>
      <c r="CO886" s="204"/>
      <c r="CP886" s="204"/>
      <c r="CQ886" s="204"/>
      <c r="CR886" s="204"/>
      <c r="CS886" s="204"/>
      <c r="CT886" s="204"/>
      <c r="CU886" s="204"/>
      <c r="CV886" s="204"/>
      <c r="CW886" s="204"/>
      <c r="CX886" s="204"/>
      <c r="CY886" s="204"/>
      <c r="CZ886" s="204"/>
      <c r="DA886" s="204"/>
      <c r="DB886" s="204"/>
      <c r="DC886" s="204"/>
      <c r="DD886" s="204"/>
      <c r="DE886" s="204"/>
      <c r="DF886" s="204"/>
      <c r="DG886" s="204"/>
      <c r="DH886" s="204"/>
      <c r="DI886" s="204"/>
      <c r="DJ886" s="204"/>
      <c r="DK886" s="204"/>
      <c r="DL886" s="204"/>
      <c r="DM886" s="204"/>
      <c r="DN886" s="204"/>
      <c r="DO886" s="204"/>
      <c r="DP886" s="204"/>
      <c r="DQ886" s="204"/>
      <c r="DR886" s="204"/>
      <c r="DS886" s="204"/>
      <c r="DT886" s="204"/>
      <c r="DU886" s="204"/>
      <c r="DV886" s="204"/>
      <c r="DW886" s="204"/>
      <c r="DX886" s="204"/>
      <c r="DY886" s="204"/>
      <c r="DZ886" s="204"/>
      <c r="EA886" s="204"/>
      <c r="EB886" s="204"/>
      <c r="EC886" s="204"/>
      <c r="ED886" s="204"/>
      <c r="EE886" s="204"/>
      <c r="EF886" s="204"/>
      <c r="EG886" s="204"/>
      <c r="EH886" s="204"/>
      <c r="EI886" s="204"/>
      <c r="EJ886" s="204"/>
      <c r="EK886" s="204"/>
      <c r="EL886" s="204"/>
      <c r="EM886" s="204"/>
      <c r="EN886" s="204"/>
      <c r="EO886" s="204"/>
      <c r="EP886" s="156"/>
      <c r="EQ886" s="156"/>
      <c r="ER886" s="156"/>
      <c r="ES886" s="156"/>
      <c r="ET886" s="156"/>
      <c r="EU886" s="156"/>
      <c r="EV886" s="156"/>
      <c r="EW886" s="156"/>
      <c r="EX886" s="156"/>
      <c r="EY886" s="156"/>
      <c r="EZ886" s="156"/>
      <c r="FA886" s="156"/>
      <c r="FB886" s="156"/>
      <c r="FC886" s="156"/>
      <c r="FD886" s="156"/>
      <c r="FE886" s="156"/>
      <c r="FF886" s="156"/>
      <c r="FG886" s="156"/>
      <c r="FH886" s="156"/>
      <c r="FI886" s="156"/>
      <c r="FJ886" s="156"/>
      <c r="FK886" s="156"/>
      <c r="FL886" s="156"/>
      <c r="FM886" s="156"/>
      <c r="FN886" s="156"/>
      <c r="FO886" s="156"/>
      <c r="FP886" s="156"/>
      <c r="FQ886" s="156"/>
      <c r="FR886" s="156"/>
      <c r="FS886" s="156"/>
      <c r="FT886" s="156"/>
      <c r="FU886" s="156"/>
      <c r="FV886" s="156"/>
      <c r="FW886" s="156"/>
      <c r="FX886" s="156"/>
      <c r="FY886" s="156"/>
      <c r="FZ886" s="156"/>
      <c r="GA886" s="156"/>
      <c r="GB886" s="156"/>
      <c r="GC886" s="156"/>
      <c r="GD886" s="156"/>
      <c r="GE886" s="156"/>
      <c r="GF886" s="156"/>
      <c r="GG886" s="156"/>
      <c r="GH886" s="156"/>
      <c r="GI886" s="156"/>
      <c r="GJ886" s="156"/>
      <c r="GK886" s="156"/>
      <c r="GL886" s="156"/>
      <c r="GM886" s="156"/>
      <c r="GN886" s="156"/>
      <c r="GO886" s="156"/>
      <c r="GP886" s="156"/>
      <c r="GQ886" s="156"/>
      <c r="GR886" s="156"/>
      <c r="GS886" s="156"/>
      <c r="GT886" s="156"/>
      <c r="GU886" s="156"/>
      <c r="GV886" s="156"/>
      <c r="GW886" s="156"/>
      <c r="GX886" s="156"/>
      <c r="GY886" s="156"/>
      <c r="GZ886" s="156"/>
      <c r="HA886" s="156"/>
      <c r="HB886" s="156"/>
      <c r="HC886" s="156"/>
      <c r="HD886" s="156"/>
      <c r="HE886" s="156"/>
      <c r="HF886" s="156"/>
      <c r="HG886" s="156"/>
      <c r="HH886" s="156"/>
      <c r="HI886" s="156"/>
      <c r="HJ886" s="156"/>
      <c r="HK886" s="156"/>
      <c r="HL886" s="156"/>
      <c r="HM886" s="156"/>
      <c r="HN886" s="157"/>
      <c r="HO886" s="156"/>
      <c r="HP886" s="156"/>
      <c r="HQ886" s="156"/>
    </row>
    <row r="887" spans="1:225">
      <c r="A887" s="156"/>
      <c r="B887" s="204"/>
      <c r="C887" s="204"/>
      <c r="D887" s="204"/>
      <c r="E887" s="204"/>
      <c r="F887" s="204"/>
      <c r="G887" s="204"/>
      <c r="H887" s="204"/>
      <c r="I887" s="204"/>
      <c r="J887" s="204"/>
      <c r="K887" s="204"/>
      <c r="L887" s="204"/>
      <c r="M887" s="204"/>
      <c r="N887" s="204"/>
      <c r="O887" s="204"/>
      <c r="P887" s="204"/>
      <c r="Q887" s="204"/>
      <c r="R887" s="204"/>
      <c r="S887" s="204"/>
      <c r="T887" s="204"/>
      <c r="U887" s="204"/>
      <c r="V887" s="204"/>
      <c r="W887" s="204"/>
      <c r="X887" s="204"/>
      <c r="Y887" s="204"/>
      <c r="Z887" s="204"/>
      <c r="AA887" s="204"/>
      <c r="AB887" s="204"/>
      <c r="AC887" s="204"/>
      <c r="AD887" s="204"/>
      <c r="AE887" s="204"/>
      <c r="AF887" s="204"/>
      <c r="AG887" s="204"/>
      <c r="AH887" s="204"/>
      <c r="AI887" s="204"/>
      <c r="AJ887" s="204"/>
      <c r="AK887" s="204"/>
      <c r="AL887" s="204"/>
      <c r="AM887" s="204"/>
      <c r="AN887" s="204"/>
      <c r="AO887" s="204"/>
      <c r="AP887" s="204"/>
      <c r="AQ887" s="204"/>
      <c r="AR887" s="204"/>
      <c r="AS887" s="204"/>
      <c r="AT887" s="204"/>
      <c r="AU887" s="204"/>
      <c r="AV887" s="204"/>
      <c r="AW887" s="204"/>
      <c r="AX887" s="204"/>
      <c r="AY887" s="204"/>
      <c r="AZ887" s="204"/>
      <c r="BA887" s="204"/>
      <c r="BB887" s="204"/>
      <c r="BC887" s="204"/>
      <c r="BD887" s="204"/>
      <c r="BE887" s="204"/>
      <c r="BF887" s="204"/>
      <c r="BG887" s="204"/>
      <c r="BH887" s="204"/>
      <c r="BI887" s="204"/>
      <c r="BJ887" s="204"/>
      <c r="BK887" s="204"/>
      <c r="BL887" s="204"/>
      <c r="BM887" s="204"/>
      <c r="BN887" s="204"/>
      <c r="BO887" s="204"/>
      <c r="BP887" s="204"/>
      <c r="BQ887" s="204"/>
      <c r="BR887" s="204"/>
      <c r="BS887" s="204"/>
      <c r="BT887" s="204"/>
      <c r="BU887" s="204"/>
      <c r="BV887" s="204"/>
      <c r="BW887" s="204"/>
      <c r="BX887" s="204"/>
      <c r="BY887" s="204"/>
      <c r="BZ887" s="204"/>
      <c r="CA887" s="204"/>
      <c r="CB887" s="204"/>
      <c r="CC887" s="204"/>
      <c r="CD887" s="204"/>
      <c r="CE887" s="204"/>
      <c r="CF887" s="204"/>
      <c r="CG887" s="204"/>
      <c r="CH887" s="204"/>
      <c r="CI887" s="204"/>
      <c r="CJ887" s="204"/>
      <c r="CK887" s="204"/>
      <c r="CL887" s="204"/>
      <c r="CM887" s="204"/>
      <c r="CN887" s="204"/>
      <c r="CO887" s="204"/>
      <c r="CP887" s="204"/>
      <c r="CQ887" s="204"/>
      <c r="CR887" s="204"/>
      <c r="CS887" s="204"/>
      <c r="CT887" s="204"/>
      <c r="CU887" s="204"/>
      <c r="CV887" s="204"/>
      <c r="CW887" s="204"/>
      <c r="CX887" s="204"/>
      <c r="CY887" s="204"/>
      <c r="CZ887" s="204"/>
      <c r="DA887" s="204"/>
      <c r="DB887" s="204"/>
      <c r="DC887" s="204"/>
      <c r="DD887" s="204"/>
      <c r="DE887" s="204"/>
      <c r="DF887" s="204"/>
      <c r="DG887" s="204"/>
      <c r="DH887" s="204"/>
      <c r="DI887" s="204"/>
      <c r="DJ887" s="204"/>
      <c r="DK887" s="204"/>
      <c r="DL887" s="204"/>
      <c r="DM887" s="204"/>
      <c r="DN887" s="204"/>
      <c r="DO887" s="204"/>
      <c r="DP887" s="204"/>
      <c r="DQ887" s="204"/>
      <c r="DR887" s="204"/>
      <c r="DS887" s="204"/>
      <c r="DT887" s="204"/>
      <c r="DU887" s="204"/>
      <c r="DV887" s="204"/>
      <c r="DW887" s="204"/>
      <c r="DX887" s="204"/>
      <c r="DY887" s="204"/>
      <c r="DZ887" s="204"/>
      <c r="EA887" s="204"/>
      <c r="EB887" s="204"/>
      <c r="EC887" s="204"/>
      <c r="ED887" s="204"/>
      <c r="EE887" s="204"/>
      <c r="EF887" s="204"/>
      <c r="EG887" s="204"/>
      <c r="EH887" s="204"/>
      <c r="EI887" s="204"/>
      <c r="EJ887" s="204"/>
      <c r="EK887" s="204"/>
      <c r="EL887" s="204"/>
      <c r="EM887" s="204"/>
      <c r="EN887" s="204"/>
      <c r="EO887" s="204"/>
      <c r="EP887" s="156"/>
      <c r="EQ887" s="156"/>
      <c r="ER887" s="156"/>
      <c r="ES887" s="156"/>
      <c r="ET887" s="156"/>
      <c r="EU887" s="156"/>
      <c r="EV887" s="156"/>
      <c r="EW887" s="156"/>
      <c r="EX887" s="156"/>
      <c r="EY887" s="156"/>
      <c r="EZ887" s="156"/>
      <c r="FA887" s="156"/>
      <c r="FB887" s="156"/>
      <c r="FC887" s="156"/>
      <c r="FD887" s="156"/>
      <c r="FE887" s="156"/>
      <c r="FF887" s="156"/>
      <c r="FG887" s="156"/>
      <c r="FH887" s="156"/>
      <c r="FI887" s="156"/>
      <c r="FJ887" s="156"/>
      <c r="FK887" s="156"/>
      <c r="FL887" s="156"/>
      <c r="FM887" s="156"/>
      <c r="FN887" s="156"/>
      <c r="FO887" s="156"/>
      <c r="FP887" s="156"/>
      <c r="FQ887" s="156"/>
      <c r="FR887" s="156"/>
      <c r="FS887" s="156"/>
      <c r="FT887" s="156"/>
      <c r="FU887" s="156"/>
      <c r="FV887" s="156"/>
      <c r="FW887" s="156"/>
      <c r="FX887" s="156"/>
      <c r="FY887" s="156"/>
      <c r="FZ887" s="156"/>
      <c r="GA887" s="156"/>
      <c r="GB887" s="156"/>
      <c r="GC887" s="156"/>
      <c r="GD887" s="156"/>
      <c r="GE887" s="156"/>
      <c r="GF887" s="156"/>
      <c r="GG887" s="156"/>
      <c r="GH887" s="156"/>
      <c r="GI887" s="156"/>
      <c r="GJ887" s="156"/>
      <c r="GK887" s="156"/>
      <c r="GL887" s="156"/>
      <c r="GM887" s="156"/>
      <c r="GN887" s="156"/>
      <c r="GO887" s="156"/>
      <c r="GP887" s="156"/>
      <c r="GQ887" s="156"/>
      <c r="GR887" s="156"/>
      <c r="GS887" s="156"/>
      <c r="GT887" s="156"/>
      <c r="GU887" s="156"/>
      <c r="GV887" s="156"/>
      <c r="GW887" s="156"/>
      <c r="GX887" s="156"/>
      <c r="GY887" s="156"/>
      <c r="GZ887" s="156"/>
      <c r="HA887" s="156"/>
      <c r="HB887" s="156"/>
      <c r="HC887" s="156"/>
      <c r="HD887" s="156"/>
      <c r="HE887" s="156"/>
      <c r="HF887" s="156"/>
      <c r="HG887" s="156"/>
      <c r="HH887" s="156"/>
      <c r="HI887" s="156"/>
      <c r="HJ887" s="156"/>
      <c r="HK887" s="156"/>
      <c r="HL887" s="156"/>
      <c r="HM887" s="156"/>
      <c r="HN887" s="161"/>
      <c r="HO887" s="156"/>
      <c r="HP887" s="156"/>
      <c r="HQ887" s="156"/>
    </row>
    <row r="888" spans="1:225">
      <c r="A888" s="160"/>
      <c r="B888" s="204"/>
      <c r="C888" s="204"/>
      <c r="D888" s="204"/>
      <c r="E888" s="204"/>
      <c r="F888" s="204"/>
      <c r="G888" s="204"/>
      <c r="H888" s="204"/>
      <c r="I888" s="204"/>
      <c r="J888" s="204"/>
      <c r="K888" s="204"/>
      <c r="L888" s="204"/>
      <c r="M888" s="204"/>
      <c r="N888" s="204"/>
      <c r="O888" s="204"/>
      <c r="P888" s="204"/>
      <c r="Q888" s="204"/>
      <c r="R888" s="204"/>
      <c r="S888" s="204"/>
      <c r="T888" s="204"/>
      <c r="U888" s="204"/>
      <c r="V888" s="204"/>
      <c r="W888" s="204"/>
      <c r="X888" s="204"/>
      <c r="Y888" s="204"/>
      <c r="Z888" s="204"/>
      <c r="AA888" s="204"/>
      <c r="AB888" s="204"/>
      <c r="AC888" s="204"/>
      <c r="AD888" s="204"/>
      <c r="AE888" s="204"/>
      <c r="AF888" s="204"/>
      <c r="AG888" s="204"/>
      <c r="AH888" s="204"/>
      <c r="AI888" s="204"/>
      <c r="AJ888" s="204"/>
      <c r="AK888" s="204"/>
      <c r="AL888" s="204"/>
      <c r="AM888" s="204"/>
      <c r="AN888" s="204"/>
      <c r="AO888" s="204"/>
      <c r="AP888" s="204"/>
      <c r="AQ888" s="204"/>
      <c r="AR888" s="204"/>
      <c r="AS888" s="204"/>
      <c r="AT888" s="204"/>
      <c r="AU888" s="204"/>
      <c r="AV888" s="204"/>
      <c r="AW888" s="204"/>
      <c r="AX888" s="204"/>
      <c r="AY888" s="204"/>
      <c r="AZ888" s="204"/>
      <c r="BA888" s="204"/>
      <c r="BB888" s="204"/>
      <c r="BC888" s="204"/>
      <c r="BD888" s="204"/>
      <c r="BE888" s="204"/>
      <c r="BF888" s="204"/>
      <c r="BG888" s="204"/>
      <c r="BH888" s="204"/>
      <c r="BI888" s="204"/>
      <c r="BJ888" s="204"/>
      <c r="BK888" s="204"/>
      <c r="BL888" s="204"/>
      <c r="BM888" s="204"/>
      <c r="BN888" s="204"/>
      <c r="BO888" s="204"/>
      <c r="BP888" s="204"/>
      <c r="BQ888" s="204"/>
      <c r="BR888" s="204"/>
      <c r="BS888" s="204"/>
      <c r="BT888" s="204"/>
      <c r="BU888" s="204"/>
      <c r="BV888" s="204"/>
      <c r="BW888" s="204"/>
      <c r="BX888" s="204"/>
      <c r="BY888" s="204"/>
      <c r="BZ888" s="204"/>
      <c r="CA888" s="204"/>
      <c r="CB888" s="204"/>
      <c r="CC888" s="204"/>
      <c r="CD888" s="204"/>
      <c r="CE888" s="204"/>
      <c r="CF888" s="204"/>
      <c r="CG888" s="204"/>
      <c r="CH888" s="204"/>
      <c r="CI888" s="204"/>
      <c r="CJ888" s="204"/>
      <c r="CK888" s="204"/>
      <c r="CL888" s="204"/>
      <c r="CM888" s="204"/>
      <c r="CN888" s="204"/>
      <c r="CO888" s="204"/>
      <c r="CP888" s="204"/>
      <c r="CQ888" s="204"/>
      <c r="CR888" s="204"/>
      <c r="CS888" s="204"/>
      <c r="CT888" s="204"/>
      <c r="CU888" s="204"/>
      <c r="CV888" s="204"/>
      <c r="CW888" s="204"/>
      <c r="CX888" s="204"/>
      <c r="CY888" s="204"/>
      <c r="CZ888" s="204"/>
      <c r="DA888" s="204"/>
      <c r="DB888" s="204"/>
      <c r="DC888" s="204"/>
      <c r="DD888" s="204"/>
      <c r="DE888" s="204"/>
      <c r="DF888" s="204"/>
      <c r="DG888" s="204"/>
      <c r="DH888" s="204"/>
      <c r="DI888" s="204"/>
      <c r="DJ888" s="204"/>
      <c r="DK888" s="204"/>
      <c r="DL888" s="204"/>
      <c r="DM888" s="204"/>
      <c r="DN888" s="204"/>
      <c r="DO888" s="204"/>
      <c r="DP888" s="204"/>
      <c r="DQ888" s="204"/>
      <c r="DR888" s="204"/>
      <c r="DS888" s="204"/>
      <c r="DT888" s="204"/>
      <c r="DU888" s="204"/>
      <c r="DV888" s="204"/>
      <c r="DW888" s="204"/>
      <c r="DX888" s="204"/>
      <c r="DY888" s="204"/>
      <c r="DZ888" s="204"/>
      <c r="EA888" s="204"/>
      <c r="EB888" s="204"/>
      <c r="EC888" s="204"/>
      <c r="ED888" s="204"/>
      <c r="EE888" s="204"/>
      <c r="EF888" s="204"/>
      <c r="EG888" s="204"/>
      <c r="EH888" s="204"/>
      <c r="EI888" s="204"/>
      <c r="EJ888" s="204"/>
      <c r="EK888" s="204"/>
      <c r="EL888" s="204"/>
      <c r="EM888" s="204"/>
      <c r="EN888" s="204"/>
      <c r="EO888" s="204"/>
      <c r="EP888" s="160"/>
      <c r="EQ888" s="160"/>
      <c r="ER888" s="160"/>
      <c r="ES888" s="160"/>
      <c r="ET888" s="160"/>
      <c r="EU888" s="160"/>
      <c r="EV888" s="160"/>
      <c r="EW888" s="160"/>
      <c r="EX888" s="160"/>
      <c r="EY888" s="160"/>
      <c r="EZ888" s="160"/>
      <c r="FA888" s="160"/>
      <c r="FB888" s="160"/>
      <c r="FC888" s="160"/>
      <c r="FD888" s="160"/>
      <c r="FE888" s="160"/>
      <c r="FF888" s="160"/>
      <c r="FG888" s="160"/>
      <c r="FH888" s="160"/>
      <c r="FI888" s="160"/>
      <c r="FJ888" s="160"/>
      <c r="FK888" s="160"/>
      <c r="FL888" s="160"/>
      <c r="FM888" s="160"/>
      <c r="FN888" s="160"/>
      <c r="FO888" s="160"/>
      <c r="FP888" s="160"/>
      <c r="FQ888" s="160"/>
      <c r="FR888" s="160"/>
      <c r="FS888" s="160"/>
      <c r="FT888" s="160"/>
      <c r="FU888" s="160"/>
      <c r="FV888" s="160"/>
      <c r="FW888" s="160"/>
      <c r="FX888" s="160"/>
      <c r="FY888" s="160"/>
      <c r="FZ888" s="160"/>
      <c r="GA888" s="160"/>
      <c r="GB888" s="160"/>
      <c r="GC888" s="160"/>
      <c r="GD888" s="160"/>
      <c r="GE888" s="160"/>
      <c r="GF888" s="160"/>
      <c r="GG888" s="160"/>
      <c r="GH888" s="160"/>
      <c r="GI888" s="160"/>
      <c r="GJ888" s="160"/>
      <c r="GK888" s="160"/>
      <c r="GL888" s="160"/>
      <c r="GM888" s="160"/>
      <c r="GN888" s="160"/>
      <c r="GO888" s="160"/>
      <c r="GP888" s="160"/>
      <c r="GQ888" s="160"/>
      <c r="GR888" s="160"/>
      <c r="GS888" s="160"/>
      <c r="GT888" s="160"/>
      <c r="GU888" s="160"/>
      <c r="GV888" s="160"/>
      <c r="GW888" s="160"/>
      <c r="GX888" s="160"/>
      <c r="GY888" s="160"/>
      <c r="GZ888" s="160"/>
      <c r="HA888" s="160"/>
      <c r="HB888" s="160"/>
      <c r="HC888" s="160"/>
      <c r="HD888" s="160"/>
      <c r="HE888" s="160"/>
      <c r="HF888" s="160"/>
      <c r="HG888" s="160"/>
      <c r="HH888" s="160"/>
      <c r="HI888" s="160"/>
      <c r="HJ888" s="160"/>
      <c r="HK888" s="160"/>
      <c r="HL888" s="160"/>
      <c r="HM888" s="160"/>
      <c r="HN888" s="157"/>
      <c r="HO888" s="160"/>
      <c r="HP888" s="160"/>
      <c r="HQ888" s="160"/>
    </row>
    <row r="889" spans="1:225">
      <c r="A889" s="156"/>
      <c r="B889" s="204"/>
      <c r="C889" s="204"/>
      <c r="D889" s="204"/>
      <c r="E889" s="204"/>
      <c r="F889" s="204"/>
      <c r="G889" s="204"/>
      <c r="H889" s="204"/>
      <c r="I889" s="204"/>
      <c r="J889" s="204"/>
      <c r="K889" s="204"/>
      <c r="L889" s="204"/>
      <c r="M889" s="204"/>
      <c r="N889" s="204"/>
      <c r="O889" s="204"/>
      <c r="P889" s="204"/>
      <c r="Q889" s="204"/>
      <c r="R889" s="204"/>
      <c r="S889" s="204"/>
      <c r="T889" s="204"/>
      <c r="U889" s="204"/>
      <c r="V889" s="204"/>
      <c r="W889" s="204"/>
      <c r="X889" s="204"/>
      <c r="Y889" s="204"/>
      <c r="Z889" s="204"/>
      <c r="AA889" s="204"/>
      <c r="AB889" s="204"/>
      <c r="AC889" s="204"/>
      <c r="AD889" s="204"/>
      <c r="AE889" s="204"/>
      <c r="AF889" s="204"/>
      <c r="AG889" s="204"/>
      <c r="AH889" s="204"/>
      <c r="AI889" s="204"/>
      <c r="AJ889" s="204"/>
      <c r="AK889" s="204"/>
      <c r="AL889" s="204"/>
      <c r="AM889" s="204"/>
      <c r="AN889" s="204"/>
      <c r="AO889" s="204"/>
      <c r="AP889" s="204"/>
      <c r="AQ889" s="204"/>
      <c r="AR889" s="204"/>
      <c r="AS889" s="204"/>
      <c r="AT889" s="204"/>
      <c r="AU889" s="204"/>
      <c r="AV889" s="204"/>
      <c r="AW889" s="204"/>
      <c r="AX889" s="204"/>
      <c r="AY889" s="204"/>
      <c r="AZ889" s="204"/>
      <c r="BA889" s="204"/>
      <c r="BB889" s="204"/>
      <c r="BC889" s="204"/>
      <c r="BD889" s="204"/>
      <c r="BE889" s="204"/>
      <c r="BF889" s="204"/>
      <c r="BG889" s="204"/>
      <c r="BH889" s="204"/>
      <c r="BI889" s="204"/>
      <c r="BJ889" s="204"/>
      <c r="BK889" s="204"/>
      <c r="BL889" s="204"/>
      <c r="BM889" s="204"/>
      <c r="BN889" s="204"/>
      <c r="BO889" s="204"/>
      <c r="BP889" s="204"/>
      <c r="BQ889" s="204"/>
      <c r="BR889" s="204"/>
      <c r="BS889" s="204"/>
      <c r="BT889" s="204"/>
      <c r="BU889" s="204"/>
      <c r="BV889" s="204"/>
      <c r="BW889" s="204"/>
      <c r="BX889" s="204"/>
      <c r="BY889" s="204"/>
      <c r="BZ889" s="204"/>
      <c r="CA889" s="204"/>
      <c r="CB889" s="204"/>
      <c r="CC889" s="204"/>
      <c r="CD889" s="204"/>
      <c r="CE889" s="204"/>
      <c r="CF889" s="204"/>
      <c r="CG889" s="204"/>
      <c r="CH889" s="204"/>
      <c r="CI889" s="204"/>
      <c r="CJ889" s="204"/>
      <c r="CK889" s="204"/>
      <c r="CL889" s="204"/>
      <c r="CM889" s="204"/>
      <c r="CN889" s="204"/>
      <c r="CO889" s="204"/>
      <c r="CP889" s="204"/>
      <c r="CQ889" s="204"/>
      <c r="CR889" s="204"/>
      <c r="CS889" s="204"/>
      <c r="CT889" s="204"/>
      <c r="CU889" s="204"/>
      <c r="CV889" s="204"/>
      <c r="CW889" s="204"/>
      <c r="CX889" s="204"/>
      <c r="CY889" s="204"/>
      <c r="CZ889" s="204"/>
      <c r="DA889" s="204"/>
      <c r="DB889" s="204"/>
      <c r="DC889" s="204"/>
      <c r="DD889" s="204"/>
      <c r="DE889" s="204"/>
      <c r="DF889" s="204"/>
      <c r="DG889" s="204"/>
      <c r="DH889" s="204"/>
      <c r="DI889" s="204"/>
      <c r="DJ889" s="204"/>
      <c r="DK889" s="204"/>
      <c r="DL889" s="204"/>
      <c r="DM889" s="204"/>
      <c r="DN889" s="204"/>
      <c r="DO889" s="204"/>
      <c r="DP889" s="204"/>
      <c r="DQ889" s="204"/>
      <c r="DR889" s="204"/>
      <c r="DS889" s="204"/>
      <c r="DT889" s="204"/>
      <c r="DU889" s="204"/>
      <c r="DV889" s="204"/>
      <c r="DW889" s="204"/>
      <c r="DX889" s="204"/>
      <c r="DY889" s="204"/>
      <c r="DZ889" s="204"/>
      <c r="EA889" s="204"/>
      <c r="EB889" s="204"/>
      <c r="EC889" s="204"/>
      <c r="ED889" s="204"/>
      <c r="EE889" s="204"/>
      <c r="EF889" s="204"/>
      <c r="EG889" s="204"/>
      <c r="EH889" s="204"/>
      <c r="EI889" s="204"/>
      <c r="EJ889" s="204"/>
      <c r="EK889" s="204"/>
      <c r="EL889" s="204"/>
      <c r="EM889" s="204"/>
      <c r="EN889" s="204"/>
      <c r="EO889" s="204"/>
      <c r="EP889" s="156"/>
      <c r="EQ889" s="156"/>
      <c r="ER889" s="156"/>
      <c r="ES889" s="156"/>
      <c r="ET889" s="156"/>
      <c r="EU889" s="156"/>
      <c r="EV889" s="156"/>
      <c r="EW889" s="156"/>
      <c r="EX889" s="156"/>
      <c r="EY889" s="156"/>
      <c r="EZ889" s="156"/>
      <c r="FA889" s="156"/>
      <c r="FB889" s="156"/>
      <c r="FC889" s="156"/>
      <c r="FD889" s="156"/>
      <c r="FE889" s="156"/>
      <c r="FF889" s="156"/>
      <c r="FG889" s="156"/>
      <c r="FH889" s="156"/>
      <c r="FI889" s="156"/>
      <c r="FJ889" s="156"/>
      <c r="FK889" s="156"/>
      <c r="FL889" s="156"/>
      <c r="FM889" s="156"/>
      <c r="FN889" s="156"/>
      <c r="FO889" s="156"/>
      <c r="FP889" s="156"/>
      <c r="FQ889" s="156"/>
      <c r="FR889" s="156"/>
      <c r="FS889" s="156"/>
      <c r="FT889" s="156"/>
      <c r="FU889" s="156"/>
      <c r="FV889" s="156"/>
      <c r="FW889" s="156"/>
      <c r="FX889" s="156"/>
      <c r="FY889" s="156"/>
      <c r="FZ889" s="156"/>
      <c r="GA889" s="156"/>
      <c r="GB889" s="156"/>
      <c r="GC889" s="156"/>
      <c r="GD889" s="156"/>
      <c r="GE889" s="156"/>
      <c r="GF889" s="156"/>
      <c r="GG889" s="156"/>
      <c r="GH889" s="156"/>
      <c r="GI889" s="156"/>
      <c r="GJ889" s="156"/>
      <c r="GK889" s="156"/>
      <c r="GL889" s="156"/>
      <c r="GM889" s="156"/>
      <c r="GN889" s="156"/>
      <c r="GO889" s="156"/>
      <c r="GP889" s="156"/>
      <c r="GQ889" s="156"/>
      <c r="GR889" s="156"/>
      <c r="GS889" s="156"/>
      <c r="GT889" s="156"/>
      <c r="GU889" s="156"/>
      <c r="GV889" s="156"/>
      <c r="GW889" s="156"/>
      <c r="GX889" s="156"/>
      <c r="GY889" s="156"/>
      <c r="GZ889" s="156"/>
      <c r="HA889" s="156"/>
      <c r="HB889" s="156"/>
      <c r="HC889" s="156"/>
      <c r="HD889" s="156"/>
      <c r="HE889" s="156"/>
      <c r="HF889" s="156"/>
      <c r="HG889" s="156"/>
      <c r="HH889" s="156"/>
      <c r="HI889" s="156"/>
      <c r="HJ889" s="156"/>
      <c r="HK889" s="156"/>
      <c r="HL889" s="156"/>
      <c r="HM889" s="156"/>
      <c r="HN889" s="157"/>
      <c r="HO889" s="156"/>
      <c r="HP889" s="156"/>
      <c r="HQ889" s="156"/>
    </row>
    <row r="890" spans="1:225">
      <c r="A890" s="156"/>
      <c r="B890" s="204"/>
      <c r="C890" s="204"/>
      <c r="D890" s="204"/>
      <c r="E890" s="204"/>
      <c r="F890" s="204"/>
      <c r="G890" s="204"/>
      <c r="H890" s="204"/>
      <c r="I890" s="204"/>
      <c r="J890" s="204"/>
      <c r="K890" s="204"/>
      <c r="L890" s="204"/>
      <c r="M890" s="204"/>
      <c r="N890" s="204"/>
      <c r="O890" s="204"/>
      <c r="P890" s="204"/>
      <c r="Q890" s="204"/>
      <c r="R890" s="204"/>
      <c r="S890" s="204"/>
      <c r="T890" s="204"/>
      <c r="U890" s="204"/>
      <c r="V890" s="204"/>
      <c r="W890" s="204"/>
      <c r="X890" s="204"/>
      <c r="Y890" s="204"/>
      <c r="Z890" s="204"/>
      <c r="AA890" s="204"/>
      <c r="AB890" s="204"/>
      <c r="AC890" s="204"/>
      <c r="AD890" s="204"/>
      <c r="AE890" s="204"/>
      <c r="AF890" s="204"/>
      <c r="AG890" s="204"/>
      <c r="AH890" s="204"/>
      <c r="AI890" s="204"/>
      <c r="AJ890" s="204"/>
      <c r="AK890" s="204"/>
      <c r="AL890" s="204"/>
      <c r="AM890" s="204"/>
      <c r="AN890" s="204"/>
      <c r="AO890" s="204"/>
      <c r="AP890" s="204"/>
      <c r="AQ890" s="204"/>
      <c r="AR890" s="204"/>
      <c r="AS890" s="204"/>
      <c r="AT890" s="204"/>
      <c r="AU890" s="204"/>
      <c r="AV890" s="204"/>
      <c r="AW890" s="204"/>
      <c r="AX890" s="204"/>
      <c r="AY890" s="204"/>
      <c r="AZ890" s="204"/>
      <c r="BA890" s="204"/>
      <c r="BB890" s="204"/>
      <c r="BC890" s="204"/>
      <c r="BD890" s="204"/>
      <c r="BE890" s="204"/>
      <c r="BF890" s="204"/>
      <c r="BG890" s="204"/>
      <c r="BH890" s="204"/>
      <c r="BI890" s="204"/>
      <c r="BJ890" s="204"/>
      <c r="BK890" s="204"/>
      <c r="BL890" s="204"/>
      <c r="BM890" s="204"/>
      <c r="BN890" s="204"/>
      <c r="BO890" s="204"/>
      <c r="BP890" s="204"/>
      <c r="BQ890" s="204"/>
      <c r="BR890" s="204"/>
      <c r="BS890" s="204"/>
      <c r="BT890" s="204"/>
      <c r="BU890" s="204"/>
      <c r="BV890" s="204"/>
      <c r="BW890" s="204"/>
      <c r="BX890" s="204"/>
      <c r="BY890" s="204"/>
      <c r="BZ890" s="204"/>
      <c r="CA890" s="204"/>
      <c r="CB890" s="204"/>
      <c r="CC890" s="204"/>
      <c r="CD890" s="204"/>
      <c r="CE890" s="204"/>
      <c r="CF890" s="204"/>
      <c r="CG890" s="204"/>
      <c r="CH890" s="204"/>
      <c r="CI890" s="204"/>
      <c r="CJ890" s="204"/>
      <c r="CK890" s="204"/>
      <c r="CL890" s="204"/>
      <c r="CM890" s="204"/>
      <c r="CN890" s="204"/>
      <c r="CO890" s="204"/>
      <c r="CP890" s="204"/>
      <c r="CQ890" s="204"/>
      <c r="CR890" s="204"/>
      <c r="CS890" s="204"/>
      <c r="CT890" s="204"/>
      <c r="CU890" s="204"/>
      <c r="CV890" s="204"/>
      <c r="CW890" s="204"/>
      <c r="CX890" s="204"/>
      <c r="CY890" s="204"/>
      <c r="CZ890" s="204"/>
      <c r="DA890" s="204"/>
      <c r="DB890" s="204"/>
      <c r="DC890" s="204"/>
      <c r="DD890" s="204"/>
      <c r="DE890" s="204"/>
      <c r="DF890" s="204"/>
      <c r="DG890" s="204"/>
      <c r="DH890" s="204"/>
      <c r="DI890" s="204"/>
      <c r="DJ890" s="204"/>
      <c r="DK890" s="204"/>
      <c r="DL890" s="204"/>
      <c r="DM890" s="204"/>
      <c r="DN890" s="204"/>
      <c r="DO890" s="204"/>
      <c r="DP890" s="204"/>
      <c r="DQ890" s="204"/>
      <c r="DR890" s="204"/>
      <c r="DS890" s="204"/>
      <c r="DT890" s="204"/>
      <c r="DU890" s="204"/>
      <c r="DV890" s="204"/>
      <c r="DW890" s="204"/>
      <c r="DX890" s="204"/>
      <c r="DY890" s="204"/>
      <c r="DZ890" s="204"/>
      <c r="EA890" s="204"/>
      <c r="EB890" s="204"/>
      <c r="EC890" s="204"/>
      <c r="ED890" s="204"/>
      <c r="EE890" s="204"/>
      <c r="EF890" s="204"/>
      <c r="EG890" s="204"/>
      <c r="EH890" s="204"/>
      <c r="EI890" s="204"/>
      <c r="EJ890" s="204"/>
      <c r="EK890" s="204"/>
      <c r="EL890" s="204"/>
      <c r="EM890" s="204"/>
      <c r="EN890" s="204"/>
      <c r="EO890" s="204"/>
      <c r="EP890" s="156"/>
      <c r="EQ890" s="156"/>
      <c r="ER890" s="156"/>
      <c r="ES890" s="156"/>
      <c r="ET890" s="156"/>
      <c r="EU890" s="156"/>
      <c r="EV890" s="156"/>
      <c r="EW890" s="156"/>
      <c r="EX890" s="156"/>
      <c r="EY890" s="156"/>
      <c r="EZ890" s="156"/>
      <c r="FA890" s="156"/>
      <c r="FB890" s="156"/>
      <c r="FC890" s="156"/>
      <c r="FD890" s="156"/>
      <c r="FE890" s="156"/>
      <c r="FF890" s="156"/>
      <c r="FG890" s="156"/>
      <c r="FH890" s="156"/>
      <c r="FI890" s="156"/>
      <c r="FJ890" s="156"/>
      <c r="FK890" s="156"/>
      <c r="FL890" s="156"/>
      <c r="FM890" s="156"/>
      <c r="FN890" s="156"/>
      <c r="FO890" s="156"/>
      <c r="FP890" s="156"/>
      <c r="FQ890" s="156"/>
      <c r="FR890" s="156"/>
      <c r="FS890" s="156"/>
      <c r="FT890" s="156"/>
      <c r="FU890" s="156"/>
      <c r="FV890" s="156"/>
      <c r="FW890" s="156"/>
      <c r="FX890" s="156"/>
      <c r="FY890" s="156"/>
      <c r="FZ890" s="156"/>
      <c r="GA890" s="156"/>
      <c r="GB890" s="156"/>
      <c r="GC890" s="156"/>
      <c r="GD890" s="156"/>
      <c r="GE890" s="156"/>
      <c r="GF890" s="156"/>
      <c r="GG890" s="156"/>
      <c r="GH890" s="156"/>
      <c r="GI890" s="156"/>
      <c r="GJ890" s="156"/>
      <c r="GK890" s="156"/>
      <c r="GL890" s="156"/>
      <c r="GM890" s="156"/>
      <c r="GN890" s="156"/>
      <c r="GO890" s="156"/>
      <c r="GP890" s="156"/>
      <c r="GQ890" s="156"/>
      <c r="GR890" s="156"/>
      <c r="GS890" s="156"/>
      <c r="GT890" s="156"/>
      <c r="GU890" s="156"/>
      <c r="GV890" s="156"/>
      <c r="GW890" s="156"/>
      <c r="GX890" s="156"/>
      <c r="GY890" s="156"/>
      <c r="GZ890" s="156"/>
      <c r="HA890" s="156"/>
      <c r="HB890" s="156"/>
      <c r="HC890" s="156"/>
      <c r="HD890" s="156"/>
      <c r="HE890" s="156"/>
      <c r="HF890" s="156"/>
      <c r="HG890" s="156"/>
      <c r="HH890" s="156"/>
      <c r="HI890" s="156"/>
      <c r="HJ890" s="156"/>
      <c r="HK890" s="156"/>
      <c r="HL890" s="156"/>
      <c r="HM890" s="156"/>
      <c r="HN890" s="162"/>
      <c r="HO890" s="156"/>
      <c r="HP890" s="156"/>
      <c r="HQ890" s="156"/>
    </row>
    <row r="891" spans="1:225">
      <c r="A891" s="160"/>
      <c r="B891" s="204"/>
      <c r="C891" s="204"/>
      <c r="D891" s="204"/>
      <c r="E891" s="204"/>
      <c r="F891" s="204"/>
      <c r="G891" s="204"/>
      <c r="H891" s="204"/>
      <c r="I891" s="204"/>
      <c r="J891" s="204"/>
      <c r="K891" s="204"/>
      <c r="L891" s="204"/>
      <c r="M891" s="204"/>
      <c r="N891" s="204"/>
      <c r="O891" s="204"/>
      <c r="P891" s="204"/>
      <c r="Q891" s="204"/>
      <c r="R891" s="204"/>
      <c r="S891" s="204"/>
      <c r="T891" s="204"/>
      <c r="U891" s="204"/>
      <c r="V891" s="204"/>
      <c r="W891" s="204"/>
      <c r="X891" s="204"/>
      <c r="Y891" s="204"/>
      <c r="Z891" s="204"/>
      <c r="AA891" s="204"/>
      <c r="AB891" s="204"/>
      <c r="AC891" s="204"/>
      <c r="AD891" s="204"/>
      <c r="AE891" s="204"/>
      <c r="AF891" s="204"/>
      <c r="AG891" s="204"/>
      <c r="AH891" s="204"/>
      <c r="AI891" s="204"/>
      <c r="AJ891" s="204"/>
      <c r="AK891" s="204"/>
      <c r="AL891" s="204"/>
      <c r="AM891" s="204"/>
      <c r="AN891" s="204"/>
      <c r="AO891" s="204"/>
      <c r="AP891" s="204"/>
      <c r="AQ891" s="204"/>
      <c r="AR891" s="204"/>
      <c r="AS891" s="204"/>
      <c r="AT891" s="204"/>
      <c r="AU891" s="204"/>
      <c r="AV891" s="204"/>
      <c r="AW891" s="204"/>
      <c r="AX891" s="204"/>
      <c r="AY891" s="204"/>
      <c r="AZ891" s="204"/>
      <c r="BA891" s="204"/>
      <c r="BB891" s="204"/>
      <c r="BC891" s="204"/>
      <c r="BD891" s="204"/>
      <c r="BE891" s="204"/>
      <c r="BF891" s="204"/>
      <c r="BG891" s="204"/>
      <c r="BH891" s="204"/>
      <c r="BI891" s="204"/>
      <c r="BJ891" s="204"/>
      <c r="BK891" s="204"/>
      <c r="BL891" s="204"/>
      <c r="BM891" s="204"/>
      <c r="BN891" s="204"/>
      <c r="BO891" s="204"/>
      <c r="BP891" s="204"/>
      <c r="BQ891" s="204"/>
      <c r="BR891" s="204"/>
      <c r="BS891" s="204"/>
      <c r="BT891" s="204"/>
      <c r="BU891" s="204"/>
      <c r="BV891" s="204"/>
      <c r="BW891" s="204"/>
      <c r="BX891" s="204"/>
      <c r="BY891" s="204"/>
      <c r="BZ891" s="204"/>
      <c r="CA891" s="204"/>
      <c r="CB891" s="204"/>
      <c r="CC891" s="204"/>
      <c r="CD891" s="204"/>
      <c r="CE891" s="204"/>
      <c r="CF891" s="204"/>
      <c r="CG891" s="204"/>
      <c r="CH891" s="204"/>
      <c r="CI891" s="204"/>
      <c r="CJ891" s="204"/>
      <c r="CK891" s="204"/>
      <c r="CL891" s="204"/>
      <c r="CM891" s="204"/>
      <c r="CN891" s="204"/>
      <c r="CO891" s="204"/>
      <c r="CP891" s="204"/>
      <c r="CQ891" s="204"/>
      <c r="CR891" s="204"/>
      <c r="CS891" s="204"/>
      <c r="CT891" s="204"/>
      <c r="CU891" s="204"/>
      <c r="CV891" s="204"/>
      <c r="CW891" s="204"/>
      <c r="CX891" s="204"/>
      <c r="CY891" s="204"/>
      <c r="CZ891" s="204"/>
      <c r="DA891" s="204"/>
      <c r="DB891" s="204"/>
      <c r="DC891" s="204"/>
      <c r="DD891" s="204"/>
      <c r="DE891" s="204"/>
      <c r="DF891" s="204"/>
      <c r="DG891" s="204"/>
      <c r="DH891" s="204"/>
      <c r="DI891" s="204"/>
      <c r="DJ891" s="204"/>
      <c r="DK891" s="204"/>
      <c r="DL891" s="204"/>
      <c r="DM891" s="204"/>
      <c r="DN891" s="204"/>
      <c r="DO891" s="204"/>
      <c r="DP891" s="204"/>
      <c r="DQ891" s="204"/>
      <c r="DR891" s="204"/>
      <c r="DS891" s="204"/>
      <c r="DT891" s="204"/>
      <c r="DU891" s="204"/>
      <c r="DV891" s="204"/>
      <c r="DW891" s="204"/>
      <c r="DX891" s="204"/>
      <c r="DY891" s="204"/>
      <c r="DZ891" s="204"/>
      <c r="EA891" s="204"/>
      <c r="EB891" s="204"/>
      <c r="EC891" s="204"/>
      <c r="ED891" s="204"/>
      <c r="EE891" s="204"/>
      <c r="EF891" s="204"/>
      <c r="EG891" s="204"/>
      <c r="EH891" s="204"/>
      <c r="EI891" s="204"/>
      <c r="EJ891" s="204"/>
      <c r="EK891" s="204"/>
      <c r="EL891" s="204"/>
      <c r="EM891" s="204"/>
      <c r="EN891" s="204"/>
      <c r="EO891" s="204"/>
      <c r="EP891" s="160"/>
      <c r="EQ891" s="160"/>
      <c r="ER891" s="160"/>
      <c r="ES891" s="160"/>
      <c r="ET891" s="160"/>
      <c r="EU891" s="160"/>
      <c r="EV891" s="160"/>
      <c r="EW891" s="160"/>
      <c r="EX891" s="160"/>
      <c r="EY891" s="160"/>
      <c r="EZ891" s="160"/>
      <c r="FA891" s="160"/>
      <c r="FB891" s="160"/>
      <c r="FC891" s="160"/>
      <c r="FD891" s="160"/>
      <c r="FE891" s="160"/>
      <c r="FF891" s="160"/>
      <c r="FG891" s="160"/>
      <c r="FH891" s="160"/>
      <c r="FI891" s="160"/>
      <c r="FJ891" s="160"/>
      <c r="FK891" s="160"/>
      <c r="FL891" s="160"/>
      <c r="FM891" s="160"/>
      <c r="FN891" s="160"/>
      <c r="FO891" s="160"/>
      <c r="FP891" s="160"/>
      <c r="FQ891" s="160"/>
      <c r="FR891" s="160"/>
      <c r="FS891" s="160"/>
      <c r="FT891" s="160"/>
      <c r="FU891" s="160"/>
      <c r="FV891" s="160"/>
      <c r="FW891" s="160"/>
      <c r="FX891" s="160"/>
      <c r="FY891" s="160"/>
      <c r="FZ891" s="160"/>
      <c r="GA891" s="160"/>
      <c r="GB891" s="160"/>
      <c r="GC891" s="160"/>
      <c r="GD891" s="160"/>
      <c r="GE891" s="160"/>
      <c r="GF891" s="160"/>
      <c r="GG891" s="160"/>
      <c r="GH891" s="160"/>
      <c r="GI891" s="160"/>
      <c r="GJ891" s="160"/>
      <c r="GK891" s="160"/>
      <c r="GL891" s="160"/>
      <c r="GM891" s="160"/>
      <c r="GN891" s="160"/>
      <c r="GO891" s="160"/>
      <c r="GP891" s="160"/>
      <c r="GQ891" s="160"/>
      <c r="GR891" s="160"/>
      <c r="GS891" s="160"/>
      <c r="GT891" s="160"/>
      <c r="GU891" s="160"/>
      <c r="GV891" s="160"/>
      <c r="GW891" s="160"/>
      <c r="GX891" s="160"/>
      <c r="GY891" s="160"/>
      <c r="GZ891" s="160"/>
      <c r="HA891" s="160"/>
      <c r="HB891" s="160"/>
      <c r="HC891" s="160"/>
      <c r="HD891" s="160"/>
      <c r="HE891" s="160"/>
      <c r="HF891" s="160"/>
      <c r="HG891" s="160"/>
      <c r="HH891" s="160"/>
      <c r="HI891" s="160"/>
      <c r="HJ891" s="160"/>
      <c r="HK891" s="160"/>
      <c r="HL891" s="160"/>
      <c r="HM891" s="160"/>
      <c r="HN891" s="157"/>
      <c r="HO891" s="160"/>
      <c r="HP891" s="160"/>
      <c r="HQ891" s="160"/>
    </row>
    <row r="892" spans="1:225">
      <c r="A892" s="156"/>
      <c r="B892" s="204"/>
      <c r="C892" s="204"/>
      <c r="D892" s="204"/>
      <c r="E892" s="204"/>
      <c r="F892" s="204"/>
      <c r="G892" s="204"/>
      <c r="H892" s="204"/>
      <c r="I892" s="204"/>
      <c r="J892" s="204"/>
      <c r="K892" s="204"/>
      <c r="L892" s="204"/>
      <c r="M892" s="204"/>
      <c r="N892" s="204"/>
      <c r="O892" s="204"/>
      <c r="P892" s="204"/>
      <c r="Q892" s="204"/>
      <c r="R892" s="204"/>
      <c r="S892" s="204"/>
      <c r="T892" s="204"/>
      <c r="U892" s="204"/>
      <c r="V892" s="204"/>
      <c r="W892" s="204"/>
      <c r="X892" s="204"/>
      <c r="Y892" s="204"/>
      <c r="Z892" s="204"/>
      <c r="AA892" s="204"/>
      <c r="AB892" s="204"/>
      <c r="AC892" s="204"/>
      <c r="AD892" s="204"/>
      <c r="AE892" s="204"/>
      <c r="AF892" s="204"/>
      <c r="AG892" s="204"/>
      <c r="AH892" s="204"/>
      <c r="AI892" s="204"/>
      <c r="AJ892" s="204"/>
      <c r="AK892" s="204"/>
      <c r="AL892" s="204"/>
      <c r="AM892" s="204"/>
      <c r="AN892" s="204"/>
      <c r="AO892" s="204"/>
      <c r="AP892" s="204"/>
      <c r="AQ892" s="204"/>
      <c r="AR892" s="204"/>
      <c r="AS892" s="204"/>
      <c r="AT892" s="204"/>
      <c r="AU892" s="204"/>
      <c r="AV892" s="204"/>
      <c r="AW892" s="204"/>
      <c r="AX892" s="204"/>
      <c r="AY892" s="204"/>
      <c r="AZ892" s="204"/>
      <c r="BA892" s="204"/>
      <c r="BB892" s="204"/>
      <c r="BC892" s="204"/>
      <c r="BD892" s="204"/>
      <c r="BE892" s="204"/>
      <c r="BF892" s="204"/>
      <c r="BG892" s="204"/>
      <c r="BH892" s="204"/>
      <c r="BI892" s="204"/>
      <c r="BJ892" s="204"/>
      <c r="BK892" s="204"/>
      <c r="BL892" s="204"/>
      <c r="BM892" s="204"/>
      <c r="BN892" s="204"/>
      <c r="BO892" s="204"/>
      <c r="BP892" s="204"/>
      <c r="BQ892" s="204"/>
      <c r="BR892" s="204"/>
      <c r="BS892" s="204"/>
      <c r="BT892" s="204"/>
      <c r="BU892" s="204"/>
      <c r="BV892" s="204"/>
      <c r="BW892" s="204"/>
      <c r="BX892" s="204"/>
      <c r="BY892" s="204"/>
      <c r="BZ892" s="204"/>
      <c r="CA892" s="204"/>
      <c r="CB892" s="204"/>
      <c r="CC892" s="204"/>
      <c r="CD892" s="204"/>
      <c r="CE892" s="204"/>
      <c r="CF892" s="204"/>
      <c r="CG892" s="204"/>
      <c r="CH892" s="204"/>
      <c r="CI892" s="204"/>
      <c r="CJ892" s="204"/>
      <c r="CK892" s="204"/>
      <c r="CL892" s="204"/>
      <c r="CM892" s="204"/>
      <c r="CN892" s="204"/>
      <c r="CO892" s="204"/>
      <c r="CP892" s="204"/>
      <c r="CQ892" s="204"/>
      <c r="CR892" s="204"/>
      <c r="CS892" s="204"/>
      <c r="CT892" s="204"/>
      <c r="CU892" s="204"/>
      <c r="CV892" s="204"/>
      <c r="CW892" s="204"/>
      <c r="CX892" s="204"/>
      <c r="CY892" s="204"/>
      <c r="CZ892" s="204"/>
      <c r="DA892" s="204"/>
      <c r="DB892" s="204"/>
      <c r="DC892" s="204"/>
      <c r="DD892" s="204"/>
      <c r="DE892" s="204"/>
      <c r="DF892" s="204"/>
      <c r="DG892" s="204"/>
      <c r="DH892" s="204"/>
      <c r="DI892" s="204"/>
      <c r="DJ892" s="204"/>
      <c r="DK892" s="204"/>
      <c r="DL892" s="204"/>
      <c r="DM892" s="204"/>
      <c r="DN892" s="204"/>
      <c r="DO892" s="204"/>
      <c r="DP892" s="204"/>
      <c r="DQ892" s="204"/>
      <c r="DR892" s="204"/>
      <c r="DS892" s="204"/>
      <c r="DT892" s="204"/>
      <c r="DU892" s="204"/>
      <c r="DV892" s="204"/>
      <c r="DW892" s="204"/>
      <c r="DX892" s="204"/>
      <c r="DY892" s="204"/>
      <c r="DZ892" s="204"/>
      <c r="EA892" s="204"/>
      <c r="EB892" s="204"/>
      <c r="EC892" s="204"/>
      <c r="ED892" s="204"/>
      <c r="EE892" s="204"/>
      <c r="EF892" s="204"/>
      <c r="EG892" s="204"/>
      <c r="EH892" s="204"/>
      <c r="EI892" s="204"/>
      <c r="EJ892" s="204"/>
      <c r="EK892" s="204"/>
      <c r="EL892" s="204"/>
      <c r="EM892" s="204"/>
      <c r="EN892" s="204"/>
      <c r="EO892" s="204"/>
      <c r="EP892" s="156"/>
      <c r="EQ892" s="156"/>
      <c r="ER892" s="156"/>
      <c r="ES892" s="156"/>
      <c r="ET892" s="156"/>
      <c r="EU892" s="156"/>
      <c r="EV892" s="156"/>
      <c r="EW892" s="156"/>
      <c r="EX892" s="156"/>
      <c r="EY892" s="156"/>
      <c r="EZ892" s="156"/>
      <c r="FA892" s="156"/>
      <c r="FB892" s="156"/>
      <c r="FC892" s="156"/>
      <c r="FD892" s="156"/>
      <c r="FE892" s="156"/>
      <c r="FF892" s="156"/>
      <c r="FG892" s="156"/>
      <c r="FH892" s="156"/>
      <c r="FI892" s="156"/>
      <c r="FJ892" s="156"/>
      <c r="FK892" s="156"/>
      <c r="FL892" s="156"/>
      <c r="FM892" s="156"/>
      <c r="FN892" s="156"/>
      <c r="FO892" s="156"/>
      <c r="FP892" s="156"/>
      <c r="FQ892" s="156"/>
      <c r="FR892" s="156"/>
      <c r="FS892" s="156"/>
      <c r="FT892" s="156"/>
      <c r="FU892" s="156"/>
      <c r="FV892" s="156"/>
      <c r="FW892" s="156"/>
      <c r="FX892" s="156"/>
      <c r="FY892" s="156"/>
      <c r="FZ892" s="156"/>
      <c r="GA892" s="156"/>
      <c r="GB892" s="156"/>
      <c r="GC892" s="156"/>
      <c r="GD892" s="156"/>
      <c r="GE892" s="156"/>
      <c r="GF892" s="156"/>
      <c r="GG892" s="156"/>
      <c r="GH892" s="156"/>
      <c r="GI892" s="156"/>
      <c r="GJ892" s="156"/>
      <c r="GK892" s="156"/>
      <c r="GL892" s="156"/>
      <c r="GM892" s="156"/>
      <c r="GN892" s="156"/>
      <c r="GO892" s="156"/>
      <c r="GP892" s="156"/>
      <c r="GQ892" s="156"/>
      <c r="GR892" s="156"/>
      <c r="GS892" s="156"/>
      <c r="GT892" s="156"/>
      <c r="GU892" s="156"/>
      <c r="GV892" s="156"/>
      <c r="GW892" s="156"/>
      <c r="GX892" s="156"/>
      <c r="GY892" s="156"/>
      <c r="GZ892" s="156"/>
      <c r="HA892" s="156"/>
      <c r="HB892" s="156"/>
      <c r="HC892" s="156"/>
      <c r="HD892" s="156"/>
      <c r="HE892" s="156"/>
      <c r="HF892" s="156"/>
      <c r="HG892" s="156"/>
      <c r="HH892" s="156"/>
      <c r="HI892" s="156"/>
      <c r="HJ892" s="156"/>
      <c r="HK892" s="156"/>
      <c r="HL892" s="156"/>
      <c r="HM892" s="156"/>
      <c r="HN892" s="157"/>
      <c r="HO892" s="156"/>
      <c r="HP892" s="156"/>
      <c r="HQ892" s="156"/>
    </row>
    <row r="893" spans="1:225">
      <c r="A893" s="156"/>
      <c r="B893" s="204"/>
      <c r="C893" s="204"/>
      <c r="D893" s="204"/>
      <c r="E893" s="204"/>
      <c r="F893" s="204"/>
      <c r="G893" s="204"/>
      <c r="H893" s="204"/>
      <c r="I893" s="204"/>
      <c r="J893" s="204"/>
      <c r="K893" s="204"/>
      <c r="L893" s="204"/>
      <c r="M893" s="204"/>
      <c r="N893" s="204"/>
      <c r="O893" s="204"/>
      <c r="P893" s="204"/>
      <c r="Q893" s="204"/>
      <c r="R893" s="204"/>
      <c r="S893" s="204"/>
      <c r="T893" s="204"/>
      <c r="U893" s="204"/>
      <c r="V893" s="204"/>
      <c r="W893" s="204"/>
      <c r="X893" s="204"/>
      <c r="Y893" s="204"/>
      <c r="Z893" s="204"/>
      <c r="AA893" s="204"/>
      <c r="AB893" s="204"/>
      <c r="AC893" s="204"/>
      <c r="AD893" s="204"/>
      <c r="AE893" s="204"/>
      <c r="AF893" s="204"/>
      <c r="AG893" s="204"/>
      <c r="AH893" s="204"/>
      <c r="AI893" s="204"/>
      <c r="AJ893" s="204"/>
      <c r="AK893" s="204"/>
      <c r="AL893" s="204"/>
      <c r="AM893" s="204"/>
      <c r="AN893" s="204"/>
      <c r="AO893" s="204"/>
      <c r="AP893" s="204"/>
      <c r="AQ893" s="204"/>
      <c r="AR893" s="204"/>
      <c r="AS893" s="204"/>
      <c r="AT893" s="204"/>
      <c r="AU893" s="204"/>
      <c r="AV893" s="204"/>
      <c r="AW893" s="204"/>
      <c r="AX893" s="204"/>
      <c r="AY893" s="204"/>
      <c r="AZ893" s="204"/>
      <c r="BA893" s="204"/>
      <c r="BB893" s="204"/>
      <c r="BC893" s="204"/>
      <c r="BD893" s="204"/>
      <c r="BE893" s="204"/>
      <c r="BF893" s="204"/>
      <c r="BG893" s="204"/>
      <c r="BH893" s="204"/>
      <c r="BI893" s="204"/>
      <c r="BJ893" s="204"/>
      <c r="BK893" s="204"/>
      <c r="BL893" s="204"/>
      <c r="BM893" s="204"/>
      <c r="BN893" s="204"/>
      <c r="BO893" s="204"/>
      <c r="BP893" s="204"/>
      <c r="BQ893" s="204"/>
      <c r="BR893" s="204"/>
      <c r="BS893" s="204"/>
      <c r="BT893" s="204"/>
      <c r="BU893" s="204"/>
      <c r="BV893" s="204"/>
      <c r="BW893" s="204"/>
      <c r="BX893" s="204"/>
      <c r="BY893" s="204"/>
      <c r="BZ893" s="204"/>
      <c r="CA893" s="204"/>
      <c r="CB893" s="204"/>
      <c r="CC893" s="204"/>
      <c r="CD893" s="204"/>
      <c r="CE893" s="204"/>
      <c r="CF893" s="204"/>
      <c r="CG893" s="204"/>
      <c r="CH893" s="204"/>
      <c r="CI893" s="204"/>
      <c r="CJ893" s="204"/>
      <c r="CK893" s="204"/>
      <c r="CL893" s="204"/>
      <c r="CM893" s="204"/>
      <c r="CN893" s="204"/>
      <c r="CO893" s="204"/>
      <c r="CP893" s="204"/>
      <c r="CQ893" s="204"/>
      <c r="CR893" s="204"/>
      <c r="CS893" s="204"/>
      <c r="CT893" s="204"/>
      <c r="CU893" s="204"/>
      <c r="CV893" s="204"/>
      <c r="CW893" s="204"/>
      <c r="CX893" s="204"/>
      <c r="CY893" s="204"/>
      <c r="CZ893" s="204"/>
      <c r="DA893" s="204"/>
      <c r="DB893" s="204"/>
      <c r="DC893" s="204"/>
      <c r="DD893" s="204"/>
      <c r="DE893" s="204"/>
      <c r="DF893" s="204"/>
      <c r="DG893" s="204"/>
      <c r="DH893" s="204"/>
      <c r="DI893" s="204"/>
      <c r="DJ893" s="204"/>
      <c r="DK893" s="204"/>
      <c r="DL893" s="204"/>
      <c r="DM893" s="204"/>
      <c r="DN893" s="204"/>
      <c r="DO893" s="204"/>
      <c r="DP893" s="204"/>
      <c r="DQ893" s="204"/>
      <c r="DR893" s="204"/>
      <c r="DS893" s="204"/>
      <c r="DT893" s="204"/>
      <c r="DU893" s="204"/>
      <c r="DV893" s="204"/>
      <c r="DW893" s="204"/>
      <c r="DX893" s="204"/>
      <c r="DY893" s="204"/>
      <c r="DZ893" s="204"/>
      <c r="EA893" s="204"/>
      <c r="EB893" s="204"/>
      <c r="EC893" s="204"/>
      <c r="ED893" s="204"/>
      <c r="EE893" s="204"/>
      <c r="EF893" s="204"/>
      <c r="EG893" s="204"/>
      <c r="EH893" s="204"/>
      <c r="EI893" s="204"/>
      <c r="EJ893" s="204"/>
      <c r="EK893" s="204"/>
      <c r="EL893" s="204"/>
      <c r="EM893" s="204"/>
      <c r="EN893" s="204"/>
      <c r="EO893" s="204"/>
      <c r="EP893" s="156"/>
      <c r="EQ893" s="156"/>
      <c r="ER893" s="156"/>
      <c r="ES893" s="156"/>
      <c r="ET893" s="156"/>
      <c r="EU893" s="156"/>
      <c r="EV893" s="156"/>
      <c r="EW893" s="156"/>
      <c r="EX893" s="156"/>
      <c r="EY893" s="156"/>
      <c r="EZ893" s="156"/>
      <c r="FA893" s="156"/>
      <c r="FB893" s="156"/>
      <c r="FC893" s="156"/>
      <c r="FD893" s="156"/>
      <c r="FE893" s="156"/>
      <c r="FF893" s="156"/>
      <c r="FG893" s="156"/>
      <c r="FH893" s="156"/>
      <c r="FI893" s="156"/>
      <c r="FJ893" s="156"/>
      <c r="FK893" s="156"/>
      <c r="FL893" s="156"/>
      <c r="FM893" s="156"/>
      <c r="FN893" s="156"/>
      <c r="FO893" s="156"/>
      <c r="FP893" s="156"/>
      <c r="FQ893" s="156"/>
      <c r="FR893" s="156"/>
      <c r="FS893" s="156"/>
      <c r="FT893" s="156"/>
      <c r="FU893" s="156"/>
      <c r="FV893" s="156"/>
      <c r="FW893" s="156"/>
      <c r="FX893" s="156"/>
      <c r="FY893" s="156"/>
      <c r="FZ893" s="156"/>
      <c r="GA893" s="156"/>
      <c r="GB893" s="156"/>
      <c r="GC893" s="156"/>
      <c r="GD893" s="156"/>
      <c r="GE893" s="156"/>
      <c r="GF893" s="156"/>
      <c r="GG893" s="156"/>
      <c r="GH893" s="156"/>
      <c r="GI893" s="156"/>
      <c r="GJ893" s="156"/>
      <c r="GK893" s="156"/>
      <c r="GL893" s="156"/>
      <c r="GM893" s="156"/>
      <c r="GN893" s="156"/>
      <c r="GO893" s="156"/>
      <c r="GP893" s="156"/>
      <c r="GQ893" s="156"/>
      <c r="GR893" s="156"/>
      <c r="GS893" s="156"/>
      <c r="GT893" s="156"/>
      <c r="GU893" s="156"/>
      <c r="GV893" s="156"/>
      <c r="GW893" s="156"/>
      <c r="GX893" s="156"/>
      <c r="GY893" s="156"/>
      <c r="GZ893" s="156"/>
      <c r="HA893" s="156"/>
      <c r="HB893" s="156"/>
      <c r="HC893" s="156"/>
      <c r="HD893" s="156"/>
      <c r="HE893" s="156"/>
      <c r="HF893" s="156"/>
      <c r="HG893" s="156"/>
      <c r="HH893" s="156"/>
      <c r="HI893" s="156"/>
      <c r="HJ893" s="156"/>
      <c r="HK893" s="156"/>
      <c r="HL893" s="156"/>
      <c r="HM893" s="156"/>
      <c r="HN893" s="162"/>
      <c r="HO893" s="156"/>
      <c r="HP893" s="156"/>
      <c r="HQ893" s="156"/>
    </row>
    <row r="894" spans="1:225">
      <c r="A894" s="160"/>
      <c r="B894" s="204"/>
      <c r="C894" s="204"/>
      <c r="D894" s="204"/>
      <c r="E894" s="204"/>
      <c r="F894" s="204"/>
      <c r="G894" s="204"/>
      <c r="H894" s="204"/>
      <c r="I894" s="204"/>
      <c r="J894" s="204"/>
      <c r="K894" s="204"/>
      <c r="L894" s="204"/>
      <c r="M894" s="204"/>
      <c r="N894" s="204"/>
      <c r="O894" s="204"/>
      <c r="P894" s="204"/>
      <c r="Q894" s="204"/>
      <c r="R894" s="204"/>
      <c r="S894" s="204"/>
      <c r="T894" s="204"/>
      <c r="U894" s="204"/>
      <c r="V894" s="204"/>
      <c r="W894" s="204"/>
      <c r="X894" s="204"/>
      <c r="Y894" s="204"/>
      <c r="Z894" s="204"/>
      <c r="AA894" s="204"/>
      <c r="AB894" s="204"/>
      <c r="AC894" s="204"/>
      <c r="AD894" s="204"/>
      <c r="AE894" s="204"/>
      <c r="AF894" s="204"/>
      <c r="AG894" s="204"/>
      <c r="AH894" s="204"/>
      <c r="AI894" s="204"/>
      <c r="AJ894" s="204"/>
      <c r="AK894" s="204"/>
      <c r="AL894" s="204"/>
      <c r="AM894" s="204"/>
      <c r="AN894" s="204"/>
      <c r="AO894" s="204"/>
      <c r="AP894" s="204"/>
      <c r="AQ894" s="204"/>
      <c r="AR894" s="204"/>
      <c r="AS894" s="204"/>
      <c r="AT894" s="204"/>
      <c r="AU894" s="204"/>
      <c r="AV894" s="204"/>
      <c r="AW894" s="204"/>
      <c r="AX894" s="204"/>
      <c r="AY894" s="204"/>
      <c r="AZ894" s="204"/>
      <c r="BA894" s="204"/>
      <c r="BB894" s="204"/>
      <c r="BC894" s="204"/>
      <c r="BD894" s="204"/>
      <c r="BE894" s="204"/>
      <c r="BF894" s="204"/>
      <c r="BG894" s="204"/>
      <c r="BH894" s="204"/>
      <c r="BI894" s="204"/>
      <c r="BJ894" s="204"/>
      <c r="BK894" s="204"/>
      <c r="BL894" s="204"/>
      <c r="BM894" s="204"/>
      <c r="BN894" s="204"/>
      <c r="BO894" s="204"/>
      <c r="BP894" s="204"/>
      <c r="BQ894" s="204"/>
      <c r="BR894" s="204"/>
      <c r="BS894" s="204"/>
      <c r="BT894" s="204"/>
      <c r="BU894" s="204"/>
      <c r="BV894" s="204"/>
      <c r="BW894" s="204"/>
      <c r="BX894" s="204"/>
      <c r="BY894" s="204"/>
      <c r="BZ894" s="204"/>
      <c r="CA894" s="204"/>
      <c r="CB894" s="204"/>
      <c r="CC894" s="204"/>
      <c r="CD894" s="204"/>
      <c r="CE894" s="204"/>
      <c r="CF894" s="204"/>
      <c r="CG894" s="204"/>
      <c r="CH894" s="204"/>
      <c r="CI894" s="204"/>
      <c r="CJ894" s="204"/>
      <c r="CK894" s="204"/>
      <c r="CL894" s="204"/>
      <c r="CM894" s="204"/>
      <c r="CN894" s="204"/>
      <c r="CO894" s="204"/>
      <c r="CP894" s="204"/>
      <c r="CQ894" s="204"/>
      <c r="CR894" s="204"/>
      <c r="CS894" s="204"/>
      <c r="CT894" s="204"/>
      <c r="CU894" s="204"/>
      <c r="CV894" s="204"/>
      <c r="CW894" s="204"/>
      <c r="CX894" s="204"/>
      <c r="CY894" s="204"/>
      <c r="CZ894" s="204"/>
      <c r="DA894" s="204"/>
      <c r="DB894" s="204"/>
      <c r="DC894" s="204"/>
      <c r="DD894" s="204"/>
      <c r="DE894" s="204"/>
      <c r="DF894" s="204"/>
      <c r="DG894" s="204"/>
      <c r="DH894" s="204"/>
      <c r="DI894" s="204"/>
      <c r="DJ894" s="204"/>
      <c r="DK894" s="204"/>
      <c r="DL894" s="204"/>
      <c r="DM894" s="204"/>
      <c r="DN894" s="204"/>
      <c r="DO894" s="204"/>
      <c r="DP894" s="204"/>
      <c r="DQ894" s="204"/>
      <c r="DR894" s="204"/>
      <c r="DS894" s="204"/>
      <c r="DT894" s="204"/>
      <c r="DU894" s="204"/>
      <c r="DV894" s="204"/>
      <c r="DW894" s="204"/>
      <c r="DX894" s="204"/>
      <c r="DY894" s="204"/>
      <c r="DZ894" s="204"/>
      <c r="EA894" s="204"/>
      <c r="EB894" s="204"/>
      <c r="EC894" s="204"/>
      <c r="ED894" s="204"/>
      <c r="EE894" s="204"/>
      <c r="EF894" s="204"/>
      <c r="EG894" s="204"/>
      <c r="EH894" s="204"/>
      <c r="EI894" s="204"/>
      <c r="EJ894" s="204"/>
      <c r="EK894" s="204"/>
      <c r="EL894" s="204"/>
      <c r="EM894" s="204"/>
      <c r="EN894" s="204"/>
      <c r="EO894" s="204"/>
      <c r="EP894" s="160"/>
      <c r="EQ894" s="160"/>
      <c r="ER894" s="160"/>
      <c r="ES894" s="160"/>
      <c r="ET894" s="160"/>
      <c r="EU894" s="160"/>
      <c r="EV894" s="160"/>
      <c r="EW894" s="160"/>
      <c r="EX894" s="160"/>
      <c r="EY894" s="160"/>
      <c r="EZ894" s="160"/>
      <c r="FA894" s="160"/>
      <c r="FB894" s="160"/>
      <c r="FC894" s="160"/>
      <c r="FD894" s="160"/>
      <c r="FE894" s="160"/>
      <c r="FF894" s="160"/>
      <c r="FG894" s="160"/>
      <c r="FH894" s="160"/>
      <c r="FI894" s="160"/>
      <c r="FJ894" s="160"/>
      <c r="FK894" s="160"/>
      <c r="FL894" s="160"/>
      <c r="FM894" s="160"/>
      <c r="FN894" s="160"/>
      <c r="FO894" s="160"/>
      <c r="FP894" s="160"/>
      <c r="FQ894" s="160"/>
      <c r="FR894" s="160"/>
      <c r="FS894" s="160"/>
      <c r="FT894" s="160"/>
      <c r="FU894" s="160"/>
      <c r="FV894" s="160"/>
      <c r="FW894" s="160"/>
      <c r="FX894" s="160"/>
      <c r="FY894" s="160"/>
      <c r="FZ894" s="160"/>
      <c r="GA894" s="160"/>
      <c r="GB894" s="160"/>
      <c r="GC894" s="160"/>
      <c r="GD894" s="160"/>
      <c r="GE894" s="160"/>
      <c r="GF894" s="160"/>
      <c r="GG894" s="160"/>
      <c r="GH894" s="160"/>
      <c r="GI894" s="160"/>
      <c r="GJ894" s="160"/>
      <c r="GK894" s="160"/>
      <c r="GL894" s="160"/>
      <c r="GM894" s="160"/>
      <c r="GN894" s="160"/>
      <c r="GO894" s="160"/>
      <c r="GP894" s="160"/>
      <c r="GQ894" s="160"/>
      <c r="GR894" s="160"/>
      <c r="GS894" s="160"/>
      <c r="GT894" s="160"/>
      <c r="GU894" s="160"/>
      <c r="GV894" s="160"/>
      <c r="GW894" s="160"/>
      <c r="GX894" s="160"/>
      <c r="GY894" s="160"/>
      <c r="GZ894" s="160"/>
      <c r="HA894" s="160"/>
      <c r="HB894" s="160"/>
      <c r="HC894" s="160"/>
      <c r="HD894" s="160"/>
      <c r="HE894" s="160"/>
      <c r="HF894" s="160"/>
      <c r="HG894" s="160"/>
      <c r="HH894" s="160"/>
      <c r="HI894" s="160"/>
      <c r="HJ894" s="160"/>
      <c r="HK894" s="160"/>
      <c r="HL894" s="160"/>
      <c r="HM894" s="160"/>
      <c r="HN894" s="157"/>
      <c r="HO894" s="160"/>
      <c r="HP894" s="160"/>
      <c r="HQ894" s="160"/>
    </row>
    <row r="895" spans="1:225">
      <c r="A895" s="156"/>
      <c r="B895" s="204"/>
      <c r="C895" s="204"/>
      <c r="D895" s="204"/>
      <c r="E895" s="204"/>
      <c r="F895" s="204"/>
      <c r="G895" s="204"/>
      <c r="H895" s="204"/>
      <c r="I895" s="204"/>
      <c r="J895" s="204"/>
      <c r="K895" s="204"/>
      <c r="L895" s="204"/>
      <c r="M895" s="204"/>
      <c r="N895" s="204"/>
      <c r="O895" s="204"/>
      <c r="P895" s="204"/>
      <c r="Q895" s="204"/>
      <c r="R895" s="204"/>
      <c r="S895" s="204"/>
      <c r="T895" s="204"/>
      <c r="U895" s="204"/>
      <c r="V895" s="204"/>
      <c r="W895" s="204"/>
      <c r="X895" s="204"/>
      <c r="Y895" s="204"/>
      <c r="Z895" s="204"/>
      <c r="AA895" s="204"/>
      <c r="AB895" s="204"/>
      <c r="AC895" s="204"/>
      <c r="AD895" s="204"/>
      <c r="AE895" s="204"/>
      <c r="AF895" s="204"/>
      <c r="AG895" s="204"/>
      <c r="AH895" s="204"/>
      <c r="AI895" s="204"/>
      <c r="AJ895" s="204"/>
      <c r="AK895" s="204"/>
      <c r="AL895" s="204"/>
      <c r="AM895" s="204"/>
      <c r="AN895" s="204"/>
      <c r="AO895" s="204"/>
      <c r="AP895" s="204"/>
      <c r="AQ895" s="204"/>
      <c r="AR895" s="204"/>
      <c r="AS895" s="204"/>
      <c r="AT895" s="204"/>
      <c r="AU895" s="204"/>
      <c r="AV895" s="204"/>
      <c r="AW895" s="204"/>
      <c r="AX895" s="204"/>
      <c r="AY895" s="204"/>
      <c r="AZ895" s="204"/>
      <c r="BA895" s="204"/>
      <c r="BB895" s="204"/>
      <c r="BC895" s="204"/>
      <c r="BD895" s="204"/>
      <c r="BE895" s="204"/>
      <c r="BF895" s="204"/>
      <c r="BG895" s="204"/>
      <c r="BH895" s="204"/>
      <c r="BI895" s="204"/>
      <c r="BJ895" s="204"/>
      <c r="BK895" s="204"/>
      <c r="BL895" s="204"/>
      <c r="BM895" s="204"/>
      <c r="BN895" s="204"/>
      <c r="BO895" s="204"/>
      <c r="BP895" s="204"/>
      <c r="BQ895" s="204"/>
      <c r="BR895" s="204"/>
      <c r="BS895" s="204"/>
      <c r="BT895" s="204"/>
      <c r="BU895" s="204"/>
      <c r="BV895" s="204"/>
      <c r="BW895" s="204"/>
      <c r="BX895" s="204"/>
      <c r="BY895" s="204"/>
      <c r="BZ895" s="204"/>
      <c r="CA895" s="204"/>
      <c r="CB895" s="204"/>
      <c r="CC895" s="204"/>
      <c r="CD895" s="204"/>
      <c r="CE895" s="204"/>
      <c r="CF895" s="204"/>
      <c r="CG895" s="204"/>
      <c r="CH895" s="204"/>
      <c r="CI895" s="204"/>
      <c r="CJ895" s="204"/>
      <c r="CK895" s="204"/>
      <c r="CL895" s="204"/>
      <c r="CM895" s="204"/>
      <c r="CN895" s="204"/>
      <c r="CO895" s="204"/>
      <c r="CP895" s="204"/>
      <c r="CQ895" s="204"/>
      <c r="CR895" s="204"/>
      <c r="CS895" s="204"/>
      <c r="CT895" s="204"/>
      <c r="CU895" s="204"/>
      <c r="CV895" s="204"/>
      <c r="CW895" s="204"/>
      <c r="CX895" s="204"/>
      <c r="CY895" s="204"/>
      <c r="CZ895" s="204"/>
      <c r="DA895" s="204"/>
      <c r="DB895" s="204"/>
      <c r="DC895" s="204"/>
      <c r="DD895" s="204"/>
      <c r="DE895" s="204"/>
      <c r="DF895" s="204"/>
      <c r="DG895" s="204"/>
      <c r="DH895" s="204"/>
      <c r="DI895" s="204"/>
      <c r="DJ895" s="204"/>
      <c r="DK895" s="204"/>
      <c r="DL895" s="204"/>
      <c r="DM895" s="204"/>
      <c r="DN895" s="204"/>
      <c r="DO895" s="204"/>
      <c r="DP895" s="204"/>
      <c r="DQ895" s="204"/>
      <c r="DR895" s="204"/>
      <c r="DS895" s="204"/>
      <c r="DT895" s="204"/>
      <c r="DU895" s="204"/>
      <c r="DV895" s="204"/>
      <c r="DW895" s="204"/>
      <c r="DX895" s="204"/>
      <c r="DY895" s="204"/>
      <c r="DZ895" s="204"/>
      <c r="EA895" s="204"/>
      <c r="EB895" s="204"/>
      <c r="EC895" s="204"/>
      <c r="ED895" s="204"/>
      <c r="EE895" s="204"/>
      <c r="EF895" s="204"/>
      <c r="EG895" s="204"/>
      <c r="EH895" s="204"/>
      <c r="EI895" s="204"/>
      <c r="EJ895" s="204"/>
      <c r="EK895" s="204"/>
      <c r="EL895" s="204"/>
      <c r="EM895" s="204"/>
      <c r="EN895" s="204"/>
      <c r="EO895" s="204"/>
      <c r="EP895" s="156"/>
      <c r="EQ895" s="156"/>
      <c r="ER895" s="156"/>
      <c r="ES895" s="156"/>
      <c r="ET895" s="156"/>
      <c r="EU895" s="156"/>
      <c r="EV895" s="156"/>
      <c r="EW895" s="156"/>
      <c r="EX895" s="156"/>
      <c r="EY895" s="156"/>
      <c r="EZ895" s="156"/>
      <c r="FA895" s="156"/>
      <c r="FB895" s="156"/>
      <c r="FC895" s="156"/>
      <c r="FD895" s="156"/>
      <c r="FE895" s="156"/>
      <c r="FF895" s="156"/>
      <c r="FG895" s="156"/>
      <c r="FH895" s="156"/>
      <c r="FI895" s="156"/>
      <c r="FJ895" s="156"/>
      <c r="FK895" s="156"/>
      <c r="FL895" s="156"/>
      <c r="FM895" s="156"/>
      <c r="FN895" s="156"/>
      <c r="FO895" s="156"/>
      <c r="FP895" s="156"/>
      <c r="FQ895" s="156"/>
      <c r="FR895" s="156"/>
      <c r="FS895" s="156"/>
      <c r="FT895" s="156"/>
      <c r="FU895" s="156"/>
      <c r="FV895" s="156"/>
      <c r="FW895" s="156"/>
      <c r="FX895" s="156"/>
      <c r="FY895" s="156"/>
      <c r="FZ895" s="156"/>
      <c r="GA895" s="156"/>
      <c r="GB895" s="156"/>
      <c r="GC895" s="156"/>
      <c r="GD895" s="156"/>
      <c r="GE895" s="156"/>
      <c r="GF895" s="156"/>
      <c r="GG895" s="156"/>
      <c r="GH895" s="156"/>
      <c r="GI895" s="156"/>
      <c r="GJ895" s="156"/>
      <c r="GK895" s="156"/>
      <c r="GL895" s="156"/>
      <c r="GM895" s="156"/>
      <c r="GN895" s="156"/>
      <c r="GO895" s="156"/>
      <c r="GP895" s="156"/>
      <c r="GQ895" s="156"/>
      <c r="GR895" s="156"/>
      <c r="GS895" s="156"/>
      <c r="GT895" s="156"/>
      <c r="GU895" s="156"/>
      <c r="GV895" s="156"/>
      <c r="GW895" s="156"/>
      <c r="GX895" s="156"/>
      <c r="GY895" s="156"/>
      <c r="GZ895" s="156"/>
      <c r="HA895" s="156"/>
      <c r="HB895" s="156"/>
      <c r="HC895" s="156"/>
      <c r="HD895" s="156"/>
      <c r="HE895" s="156"/>
      <c r="HF895" s="156"/>
      <c r="HG895" s="156"/>
      <c r="HH895" s="156"/>
      <c r="HI895" s="156"/>
      <c r="HJ895" s="156"/>
      <c r="HK895" s="156"/>
      <c r="HL895" s="156"/>
      <c r="HM895" s="156"/>
      <c r="HN895" s="157"/>
      <c r="HO895" s="156"/>
      <c r="HP895" s="156"/>
      <c r="HQ895" s="156"/>
    </row>
    <row r="896" spans="1:225">
      <c r="A896" s="156"/>
      <c r="B896" s="204"/>
      <c r="C896" s="204"/>
      <c r="D896" s="204"/>
      <c r="E896" s="204"/>
      <c r="F896" s="204"/>
      <c r="G896" s="204"/>
      <c r="H896" s="204"/>
      <c r="I896" s="204"/>
      <c r="J896" s="204"/>
      <c r="K896" s="204"/>
      <c r="L896" s="204"/>
      <c r="M896" s="204"/>
      <c r="N896" s="204"/>
      <c r="O896" s="204"/>
      <c r="P896" s="204"/>
      <c r="Q896" s="204"/>
      <c r="R896" s="204"/>
      <c r="S896" s="204"/>
      <c r="T896" s="204"/>
      <c r="U896" s="204"/>
      <c r="V896" s="204"/>
      <c r="W896" s="204"/>
      <c r="X896" s="204"/>
      <c r="Y896" s="204"/>
      <c r="Z896" s="204"/>
      <c r="AA896" s="204"/>
      <c r="AB896" s="204"/>
      <c r="AC896" s="204"/>
      <c r="AD896" s="204"/>
      <c r="AE896" s="204"/>
      <c r="AF896" s="204"/>
      <c r="AG896" s="204"/>
      <c r="AH896" s="204"/>
      <c r="AI896" s="204"/>
      <c r="AJ896" s="204"/>
      <c r="AK896" s="204"/>
      <c r="AL896" s="204"/>
      <c r="AM896" s="204"/>
      <c r="AN896" s="204"/>
      <c r="AO896" s="204"/>
      <c r="AP896" s="204"/>
      <c r="AQ896" s="204"/>
      <c r="AR896" s="204"/>
      <c r="AS896" s="204"/>
      <c r="AT896" s="204"/>
      <c r="AU896" s="204"/>
      <c r="AV896" s="204"/>
      <c r="AW896" s="204"/>
      <c r="AX896" s="204"/>
      <c r="AY896" s="204"/>
      <c r="AZ896" s="204"/>
      <c r="BA896" s="204"/>
      <c r="BB896" s="204"/>
      <c r="BC896" s="204"/>
      <c r="BD896" s="204"/>
      <c r="BE896" s="204"/>
      <c r="BF896" s="204"/>
      <c r="BG896" s="204"/>
      <c r="BH896" s="204"/>
      <c r="BI896" s="204"/>
      <c r="BJ896" s="204"/>
      <c r="BK896" s="204"/>
      <c r="BL896" s="204"/>
      <c r="BM896" s="204"/>
      <c r="BN896" s="204"/>
      <c r="BO896" s="204"/>
      <c r="BP896" s="204"/>
      <c r="BQ896" s="204"/>
      <c r="BR896" s="204"/>
      <c r="BS896" s="204"/>
      <c r="BT896" s="204"/>
      <c r="BU896" s="204"/>
      <c r="BV896" s="204"/>
      <c r="BW896" s="204"/>
      <c r="BX896" s="204"/>
      <c r="BY896" s="204"/>
      <c r="BZ896" s="204"/>
      <c r="CA896" s="204"/>
      <c r="CB896" s="204"/>
      <c r="CC896" s="204"/>
      <c r="CD896" s="204"/>
      <c r="CE896" s="204"/>
      <c r="CF896" s="204"/>
      <c r="CG896" s="204"/>
      <c r="CH896" s="204"/>
      <c r="CI896" s="204"/>
      <c r="CJ896" s="204"/>
      <c r="CK896" s="204"/>
      <c r="CL896" s="204"/>
      <c r="CM896" s="204"/>
      <c r="CN896" s="204"/>
      <c r="CO896" s="204"/>
      <c r="CP896" s="204"/>
      <c r="CQ896" s="204"/>
      <c r="CR896" s="204"/>
      <c r="CS896" s="204"/>
      <c r="CT896" s="204"/>
      <c r="CU896" s="204"/>
      <c r="CV896" s="204"/>
      <c r="CW896" s="204"/>
      <c r="CX896" s="204"/>
      <c r="CY896" s="204"/>
      <c r="CZ896" s="204"/>
      <c r="DA896" s="204"/>
      <c r="DB896" s="204"/>
      <c r="DC896" s="204"/>
      <c r="DD896" s="204"/>
      <c r="DE896" s="204"/>
      <c r="DF896" s="204"/>
      <c r="DG896" s="204"/>
      <c r="DH896" s="204"/>
      <c r="DI896" s="204"/>
      <c r="DJ896" s="204"/>
      <c r="DK896" s="204"/>
      <c r="DL896" s="204"/>
      <c r="DM896" s="204"/>
      <c r="DN896" s="204"/>
      <c r="DO896" s="204"/>
      <c r="DP896" s="204"/>
      <c r="DQ896" s="204"/>
      <c r="DR896" s="204"/>
      <c r="DS896" s="204"/>
      <c r="DT896" s="204"/>
      <c r="DU896" s="204"/>
      <c r="DV896" s="204"/>
      <c r="DW896" s="204"/>
      <c r="DX896" s="204"/>
      <c r="DY896" s="204"/>
      <c r="DZ896" s="204"/>
      <c r="EA896" s="204"/>
      <c r="EB896" s="204"/>
      <c r="EC896" s="204"/>
      <c r="ED896" s="204"/>
      <c r="EE896" s="204"/>
      <c r="EF896" s="204"/>
      <c r="EG896" s="204"/>
      <c r="EH896" s="204"/>
      <c r="EI896" s="204"/>
      <c r="EJ896" s="204"/>
      <c r="EK896" s="204"/>
      <c r="EL896" s="204"/>
      <c r="EM896" s="204"/>
      <c r="EN896" s="204"/>
      <c r="EO896" s="204"/>
      <c r="EP896" s="156"/>
      <c r="EQ896" s="156"/>
      <c r="ER896" s="156"/>
      <c r="ES896" s="156"/>
      <c r="ET896" s="156"/>
      <c r="EU896" s="156"/>
      <c r="EV896" s="156"/>
      <c r="EW896" s="156"/>
      <c r="EX896" s="156"/>
      <c r="EY896" s="156"/>
      <c r="EZ896" s="156"/>
      <c r="FA896" s="156"/>
      <c r="FB896" s="156"/>
      <c r="FC896" s="156"/>
      <c r="FD896" s="156"/>
      <c r="FE896" s="156"/>
      <c r="FF896" s="156"/>
      <c r="FG896" s="156"/>
      <c r="FH896" s="156"/>
      <c r="FI896" s="156"/>
      <c r="FJ896" s="156"/>
      <c r="FK896" s="156"/>
      <c r="FL896" s="156"/>
      <c r="FM896" s="156"/>
      <c r="FN896" s="156"/>
      <c r="FO896" s="156"/>
      <c r="FP896" s="156"/>
      <c r="FQ896" s="156"/>
      <c r="FR896" s="156"/>
      <c r="FS896" s="156"/>
      <c r="FT896" s="156"/>
      <c r="FU896" s="156"/>
      <c r="FV896" s="156"/>
      <c r="FW896" s="156"/>
      <c r="FX896" s="156"/>
      <c r="FY896" s="156"/>
      <c r="FZ896" s="156"/>
      <c r="GA896" s="156"/>
      <c r="GB896" s="156"/>
      <c r="GC896" s="156"/>
      <c r="GD896" s="156"/>
      <c r="GE896" s="156"/>
      <c r="GF896" s="156"/>
      <c r="GG896" s="156"/>
      <c r="GH896" s="156"/>
      <c r="GI896" s="156"/>
      <c r="GJ896" s="156"/>
      <c r="GK896" s="156"/>
      <c r="GL896" s="156"/>
      <c r="GM896" s="156"/>
      <c r="GN896" s="156"/>
      <c r="GO896" s="156"/>
      <c r="GP896" s="156"/>
      <c r="GQ896" s="156"/>
      <c r="GR896" s="156"/>
      <c r="GS896" s="156"/>
      <c r="GT896" s="156"/>
      <c r="GU896" s="156"/>
      <c r="GV896" s="156"/>
      <c r="GW896" s="156"/>
      <c r="GX896" s="156"/>
      <c r="GY896" s="156"/>
      <c r="GZ896" s="156"/>
      <c r="HA896" s="156"/>
      <c r="HB896" s="156"/>
      <c r="HC896" s="156"/>
      <c r="HD896" s="156"/>
      <c r="HE896" s="156"/>
      <c r="HF896" s="156"/>
      <c r="HG896" s="156"/>
      <c r="HH896" s="156"/>
      <c r="HI896" s="156"/>
      <c r="HJ896" s="156"/>
      <c r="HK896" s="156"/>
      <c r="HL896" s="156"/>
      <c r="HM896" s="156"/>
      <c r="HN896" s="162"/>
      <c r="HO896" s="156"/>
      <c r="HP896" s="156"/>
      <c r="HQ896" s="156"/>
    </row>
    <row r="897" spans="1:225">
      <c r="A897" s="160"/>
      <c r="B897" s="204"/>
      <c r="C897" s="204"/>
      <c r="D897" s="204"/>
      <c r="E897" s="204"/>
      <c r="F897" s="204"/>
      <c r="G897" s="204"/>
      <c r="H897" s="204"/>
      <c r="I897" s="204"/>
      <c r="J897" s="204"/>
      <c r="K897" s="204"/>
      <c r="L897" s="204"/>
      <c r="M897" s="204"/>
      <c r="N897" s="204"/>
      <c r="O897" s="204"/>
      <c r="P897" s="204"/>
      <c r="Q897" s="204"/>
      <c r="R897" s="204"/>
      <c r="S897" s="204"/>
      <c r="T897" s="204"/>
      <c r="U897" s="204"/>
      <c r="V897" s="204"/>
      <c r="W897" s="204"/>
      <c r="X897" s="204"/>
      <c r="Y897" s="204"/>
      <c r="Z897" s="204"/>
      <c r="AA897" s="204"/>
      <c r="AB897" s="204"/>
      <c r="AC897" s="204"/>
      <c r="AD897" s="204"/>
      <c r="AE897" s="204"/>
      <c r="AF897" s="204"/>
      <c r="AG897" s="204"/>
      <c r="AH897" s="204"/>
      <c r="AI897" s="204"/>
      <c r="AJ897" s="204"/>
      <c r="AK897" s="204"/>
      <c r="AL897" s="204"/>
      <c r="AM897" s="204"/>
      <c r="AN897" s="204"/>
      <c r="AO897" s="204"/>
      <c r="AP897" s="204"/>
      <c r="AQ897" s="204"/>
      <c r="AR897" s="204"/>
      <c r="AS897" s="204"/>
      <c r="AT897" s="204"/>
      <c r="AU897" s="204"/>
      <c r="AV897" s="204"/>
      <c r="AW897" s="204"/>
      <c r="AX897" s="204"/>
      <c r="AY897" s="204"/>
      <c r="AZ897" s="204"/>
      <c r="BA897" s="204"/>
      <c r="BB897" s="204"/>
      <c r="BC897" s="204"/>
      <c r="BD897" s="204"/>
      <c r="BE897" s="204"/>
      <c r="BF897" s="204"/>
      <c r="BG897" s="204"/>
      <c r="BH897" s="204"/>
      <c r="BI897" s="204"/>
      <c r="BJ897" s="204"/>
      <c r="BK897" s="204"/>
      <c r="BL897" s="204"/>
      <c r="BM897" s="204"/>
      <c r="BN897" s="204"/>
      <c r="BO897" s="204"/>
      <c r="BP897" s="204"/>
      <c r="BQ897" s="204"/>
      <c r="BR897" s="204"/>
      <c r="BS897" s="204"/>
      <c r="BT897" s="204"/>
      <c r="BU897" s="204"/>
      <c r="BV897" s="204"/>
      <c r="BW897" s="204"/>
      <c r="BX897" s="204"/>
      <c r="BY897" s="204"/>
      <c r="BZ897" s="204"/>
      <c r="CA897" s="204"/>
      <c r="CB897" s="204"/>
      <c r="CC897" s="204"/>
      <c r="CD897" s="204"/>
      <c r="CE897" s="204"/>
      <c r="CF897" s="204"/>
      <c r="CG897" s="204"/>
      <c r="CH897" s="204"/>
      <c r="CI897" s="204"/>
      <c r="CJ897" s="204"/>
      <c r="CK897" s="204"/>
      <c r="CL897" s="204"/>
      <c r="CM897" s="204"/>
      <c r="CN897" s="204"/>
      <c r="CO897" s="204"/>
      <c r="CP897" s="204"/>
      <c r="CQ897" s="204"/>
      <c r="CR897" s="204"/>
      <c r="CS897" s="204"/>
      <c r="CT897" s="204"/>
      <c r="CU897" s="204"/>
      <c r="CV897" s="204"/>
      <c r="CW897" s="204"/>
      <c r="CX897" s="204"/>
      <c r="CY897" s="204"/>
      <c r="CZ897" s="204"/>
      <c r="DA897" s="204"/>
      <c r="DB897" s="204"/>
      <c r="DC897" s="204"/>
      <c r="DD897" s="204"/>
      <c r="DE897" s="204"/>
      <c r="DF897" s="204"/>
      <c r="DG897" s="204"/>
      <c r="DH897" s="204"/>
      <c r="DI897" s="204"/>
      <c r="DJ897" s="204"/>
      <c r="DK897" s="204"/>
      <c r="DL897" s="204"/>
      <c r="DM897" s="204"/>
      <c r="DN897" s="204"/>
      <c r="DO897" s="204"/>
      <c r="DP897" s="204"/>
      <c r="DQ897" s="204"/>
      <c r="DR897" s="204"/>
      <c r="DS897" s="204"/>
      <c r="DT897" s="204"/>
      <c r="DU897" s="204"/>
      <c r="DV897" s="204"/>
      <c r="DW897" s="204"/>
      <c r="DX897" s="204"/>
      <c r="DY897" s="204"/>
      <c r="DZ897" s="204"/>
      <c r="EA897" s="204"/>
      <c r="EB897" s="204"/>
      <c r="EC897" s="204"/>
      <c r="ED897" s="204"/>
      <c r="EE897" s="204"/>
      <c r="EF897" s="204"/>
      <c r="EG897" s="204"/>
      <c r="EH897" s="204"/>
      <c r="EI897" s="204"/>
      <c r="EJ897" s="204"/>
      <c r="EK897" s="204"/>
      <c r="EL897" s="204"/>
      <c r="EM897" s="204"/>
      <c r="EN897" s="204"/>
      <c r="EO897" s="204"/>
      <c r="EP897" s="160"/>
      <c r="EQ897" s="160"/>
      <c r="ER897" s="160"/>
      <c r="ES897" s="160"/>
      <c r="ET897" s="160"/>
      <c r="EU897" s="160"/>
      <c r="EV897" s="160"/>
      <c r="EW897" s="160"/>
      <c r="EX897" s="160"/>
      <c r="EY897" s="160"/>
      <c r="EZ897" s="160"/>
      <c r="FA897" s="160"/>
      <c r="FB897" s="160"/>
      <c r="FC897" s="160"/>
      <c r="FD897" s="160"/>
      <c r="FE897" s="160"/>
      <c r="FF897" s="160"/>
      <c r="FG897" s="160"/>
      <c r="FH897" s="160"/>
      <c r="FI897" s="160"/>
      <c r="FJ897" s="160"/>
      <c r="FK897" s="160"/>
      <c r="FL897" s="160"/>
      <c r="FM897" s="160"/>
      <c r="FN897" s="160"/>
      <c r="FO897" s="160"/>
      <c r="FP897" s="160"/>
      <c r="FQ897" s="160"/>
      <c r="FR897" s="160"/>
      <c r="FS897" s="160"/>
      <c r="FT897" s="160"/>
      <c r="FU897" s="160"/>
      <c r="FV897" s="160"/>
      <c r="FW897" s="160"/>
      <c r="FX897" s="160"/>
      <c r="FY897" s="160"/>
      <c r="FZ897" s="160"/>
      <c r="GA897" s="160"/>
      <c r="GB897" s="160"/>
      <c r="GC897" s="160"/>
      <c r="GD897" s="160"/>
      <c r="GE897" s="160"/>
      <c r="GF897" s="160"/>
      <c r="GG897" s="160"/>
      <c r="GH897" s="160"/>
      <c r="GI897" s="160"/>
      <c r="GJ897" s="160"/>
      <c r="GK897" s="160"/>
      <c r="GL897" s="160"/>
      <c r="GM897" s="160"/>
      <c r="GN897" s="160"/>
      <c r="GO897" s="160"/>
      <c r="GP897" s="160"/>
      <c r="GQ897" s="160"/>
      <c r="GR897" s="160"/>
      <c r="GS897" s="160"/>
      <c r="GT897" s="160"/>
      <c r="GU897" s="160"/>
      <c r="GV897" s="160"/>
      <c r="GW897" s="160"/>
      <c r="GX897" s="160"/>
      <c r="GY897" s="160"/>
      <c r="GZ897" s="160"/>
      <c r="HA897" s="160"/>
      <c r="HB897" s="160"/>
      <c r="HC897" s="160"/>
      <c r="HD897" s="160"/>
      <c r="HE897" s="160"/>
      <c r="HF897" s="160"/>
      <c r="HG897" s="160"/>
      <c r="HH897" s="160"/>
      <c r="HI897" s="160"/>
      <c r="HJ897" s="160"/>
      <c r="HK897" s="160"/>
      <c r="HL897" s="160"/>
      <c r="HM897" s="160"/>
      <c r="HN897" s="157"/>
      <c r="HO897" s="160"/>
      <c r="HP897" s="160"/>
      <c r="HQ897" s="160"/>
    </row>
    <row r="898" spans="1:225">
      <c r="A898" s="156"/>
      <c r="B898" s="204"/>
      <c r="C898" s="204"/>
      <c r="D898" s="204"/>
      <c r="E898" s="204"/>
      <c r="F898" s="204"/>
      <c r="G898" s="204"/>
      <c r="H898" s="204"/>
      <c r="I898" s="204"/>
      <c r="J898" s="204"/>
      <c r="K898" s="204"/>
      <c r="L898" s="204"/>
      <c r="M898" s="204"/>
      <c r="N898" s="204"/>
      <c r="O898" s="204"/>
      <c r="P898" s="204"/>
      <c r="Q898" s="204"/>
      <c r="R898" s="204"/>
      <c r="S898" s="204"/>
      <c r="T898" s="204"/>
      <c r="U898" s="204"/>
      <c r="V898" s="204"/>
      <c r="W898" s="204"/>
      <c r="X898" s="204"/>
      <c r="Y898" s="204"/>
      <c r="Z898" s="204"/>
      <c r="AA898" s="204"/>
      <c r="AB898" s="204"/>
      <c r="AC898" s="204"/>
      <c r="AD898" s="204"/>
      <c r="AE898" s="204"/>
      <c r="AF898" s="204"/>
      <c r="AG898" s="204"/>
      <c r="AH898" s="204"/>
      <c r="AI898" s="204"/>
      <c r="AJ898" s="204"/>
      <c r="AK898" s="204"/>
      <c r="AL898" s="204"/>
      <c r="AM898" s="204"/>
      <c r="AN898" s="204"/>
      <c r="AO898" s="204"/>
      <c r="AP898" s="204"/>
      <c r="AQ898" s="204"/>
      <c r="AR898" s="204"/>
      <c r="AS898" s="204"/>
      <c r="AT898" s="204"/>
      <c r="AU898" s="204"/>
      <c r="AV898" s="204"/>
      <c r="AW898" s="204"/>
      <c r="AX898" s="204"/>
      <c r="AY898" s="204"/>
      <c r="AZ898" s="204"/>
      <c r="BA898" s="204"/>
      <c r="BB898" s="204"/>
      <c r="BC898" s="204"/>
      <c r="BD898" s="204"/>
      <c r="BE898" s="204"/>
      <c r="BF898" s="204"/>
      <c r="BG898" s="204"/>
      <c r="BH898" s="204"/>
      <c r="BI898" s="204"/>
      <c r="BJ898" s="204"/>
      <c r="BK898" s="204"/>
      <c r="BL898" s="204"/>
      <c r="BM898" s="204"/>
      <c r="BN898" s="204"/>
      <c r="BO898" s="204"/>
      <c r="BP898" s="204"/>
      <c r="BQ898" s="204"/>
      <c r="BR898" s="204"/>
      <c r="BS898" s="204"/>
      <c r="BT898" s="204"/>
      <c r="BU898" s="204"/>
      <c r="BV898" s="204"/>
      <c r="BW898" s="204"/>
      <c r="BX898" s="204"/>
      <c r="BY898" s="204"/>
      <c r="BZ898" s="204"/>
      <c r="CA898" s="204"/>
      <c r="CB898" s="204"/>
      <c r="CC898" s="204"/>
      <c r="CD898" s="204"/>
      <c r="CE898" s="204"/>
      <c r="CF898" s="204"/>
      <c r="CG898" s="204"/>
      <c r="CH898" s="204"/>
      <c r="CI898" s="204"/>
      <c r="CJ898" s="204"/>
      <c r="CK898" s="204"/>
      <c r="CL898" s="204"/>
      <c r="CM898" s="204"/>
      <c r="CN898" s="204"/>
      <c r="CO898" s="204"/>
      <c r="CP898" s="204"/>
      <c r="CQ898" s="204"/>
      <c r="CR898" s="204"/>
      <c r="CS898" s="204"/>
      <c r="CT898" s="204"/>
      <c r="CU898" s="204"/>
      <c r="CV898" s="204"/>
      <c r="CW898" s="204"/>
      <c r="CX898" s="204"/>
      <c r="CY898" s="204"/>
      <c r="CZ898" s="204"/>
      <c r="DA898" s="204"/>
      <c r="DB898" s="204"/>
      <c r="DC898" s="204"/>
      <c r="DD898" s="204"/>
      <c r="DE898" s="204"/>
      <c r="DF898" s="204"/>
      <c r="DG898" s="204"/>
      <c r="DH898" s="204"/>
      <c r="DI898" s="204"/>
      <c r="DJ898" s="204"/>
      <c r="DK898" s="204"/>
      <c r="DL898" s="204"/>
      <c r="DM898" s="204"/>
      <c r="DN898" s="204"/>
      <c r="DO898" s="204"/>
      <c r="DP898" s="204"/>
      <c r="DQ898" s="204"/>
      <c r="DR898" s="204"/>
      <c r="DS898" s="204"/>
      <c r="DT898" s="204"/>
      <c r="DU898" s="204"/>
      <c r="DV898" s="204"/>
      <c r="DW898" s="204"/>
      <c r="DX898" s="204"/>
      <c r="DY898" s="204"/>
      <c r="DZ898" s="204"/>
      <c r="EA898" s="204"/>
      <c r="EB898" s="204"/>
      <c r="EC898" s="204"/>
      <c r="ED898" s="204"/>
      <c r="EE898" s="204"/>
      <c r="EF898" s="204"/>
      <c r="EG898" s="204"/>
      <c r="EH898" s="204"/>
      <c r="EI898" s="204"/>
      <c r="EJ898" s="204"/>
      <c r="EK898" s="204"/>
      <c r="EL898" s="204"/>
      <c r="EM898" s="204"/>
      <c r="EN898" s="204"/>
      <c r="EO898" s="204"/>
      <c r="EP898" s="156"/>
      <c r="EQ898" s="156"/>
      <c r="ER898" s="156"/>
      <c r="ES898" s="156"/>
      <c r="ET898" s="156"/>
      <c r="EU898" s="156"/>
      <c r="EV898" s="156"/>
      <c r="EW898" s="156"/>
      <c r="EX898" s="156"/>
      <c r="EY898" s="156"/>
      <c r="EZ898" s="156"/>
      <c r="FA898" s="156"/>
      <c r="FB898" s="156"/>
      <c r="FC898" s="156"/>
      <c r="FD898" s="156"/>
      <c r="FE898" s="156"/>
      <c r="FF898" s="156"/>
      <c r="FG898" s="156"/>
      <c r="FH898" s="156"/>
      <c r="FI898" s="156"/>
      <c r="FJ898" s="156"/>
      <c r="FK898" s="156"/>
      <c r="FL898" s="156"/>
      <c r="FM898" s="156"/>
      <c r="FN898" s="156"/>
      <c r="FO898" s="156"/>
      <c r="FP898" s="156"/>
      <c r="FQ898" s="156"/>
      <c r="FR898" s="156"/>
      <c r="FS898" s="156"/>
      <c r="FT898" s="156"/>
      <c r="FU898" s="156"/>
      <c r="FV898" s="156"/>
      <c r="FW898" s="156"/>
      <c r="FX898" s="156"/>
      <c r="FY898" s="156"/>
      <c r="FZ898" s="156"/>
      <c r="GA898" s="156"/>
      <c r="GB898" s="156"/>
      <c r="GC898" s="156"/>
      <c r="GD898" s="156"/>
      <c r="GE898" s="156"/>
      <c r="GF898" s="156"/>
      <c r="GG898" s="156"/>
      <c r="GH898" s="156"/>
      <c r="GI898" s="156"/>
      <c r="GJ898" s="156"/>
      <c r="GK898" s="156"/>
      <c r="GL898" s="156"/>
      <c r="GM898" s="156"/>
      <c r="GN898" s="156"/>
      <c r="GO898" s="156"/>
      <c r="GP898" s="156"/>
      <c r="GQ898" s="156"/>
      <c r="GR898" s="156"/>
      <c r="GS898" s="156"/>
      <c r="GT898" s="156"/>
      <c r="GU898" s="156"/>
      <c r="GV898" s="156"/>
      <c r="GW898" s="156"/>
      <c r="GX898" s="156"/>
      <c r="GY898" s="156"/>
      <c r="GZ898" s="156"/>
      <c r="HA898" s="156"/>
      <c r="HB898" s="156"/>
      <c r="HC898" s="156"/>
      <c r="HD898" s="156"/>
      <c r="HE898" s="156"/>
      <c r="HF898" s="156"/>
      <c r="HG898" s="156"/>
      <c r="HH898" s="156"/>
      <c r="HI898" s="156"/>
      <c r="HJ898" s="156"/>
      <c r="HK898" s="156"/>
      <c r="HL898" s="156"/>
      <c r="HM898" s="156"/>
      <c r="HN898" s="157"/>
      <c r="HO898" s="156"/>
      <c r="HP898" s="156"/>
      <c r="HQ898" s="156"/>
    </row>
    <row r="899" spans="1:225">
      <c r="A899" s="156"/>
      <c r="B899" s="204"/>
      <c r="C899" s="204"/>
      <c r="D899" s="204"/>
      <c r="E899" s="204"/>
      <c r="F899" s="204"/>
      <c r="G899" s="204"/>
      <c r="H899" s="204"/>
      <c r="I899" s="204"/>
      <c r="J899" s="204"/>
      <c r="K899" s="204"/>
      <c r="L899" s="204"/>
      <c r="M899" s="204"/>
      <c r="N899" s="204"/>
      <c r="O899" s="204"/>
      <c r="P899" s="204"/>
      <c r="Q899" s="204"/>
      <c r="R899" s="204"/>
      <c r="S899" s="204"/>
      <c r="T899" s="204"/>
      <c r="U899" s="204"/>
      <c r="V899" s="204"/>
      <c r="W899" s="204"/>
      <c r="X899" s="204"/>
      <c r="Y899" s="204"/>
      <c r="Z899" s="204"/>
      <c r="AA899" s="204"/>
      <c r="AB899" s="204"/>
      <c r="AC899" s="204"/>
      <c r="AD899" s="204"/>
      <c r="AE899" s="204"/>
      <c r="AF899" s="204"/>
      <c r="AG899" s="204"/>
      <c r="AH899" s="204"/>
      <c r="AI899" s="204"/>
      <c r="AJ899" s="204"/>
      <c r="AK899" s="204"/>
      <c r="AL899" s="204"/>
      <c r="AM899" s="204"/>
      <c r="AN899" s="204"/>
      <c r="AO899" s="204"/>
      <c r="AP899" s="204"/>
      <c r="AQ899" s="204"/>
      <c r="AR899" s="204"/>
      <c r="AS899" s="204"/>
      <c r="AT899" s="204"/>
      <c r="AU899" s="204"/>
      <c r="AV899" s="204"/>
      <c r="AW899" s="204"/>
      <c r="AX899" s="204"/>
      <c r="AY899" s="204"/>
      <c r="AZ899" s="204"/>
      <c r="BA899" s="204"/>
      <c r="BB899" s="204"/>
      <c r="BC899" s="204"/>
      <c r="BD899" s="204"/>
      <c r="BE899" s="204"/>
      <c r="BF899" s="204"/>
      <c r="BG899" s="204"/>
      <c r="BH899" s="204"/>
      <c r="BI899" s="204"/>
      <c r="BJ899" s="204"/>
      <c r="BK899" s="204"/>
      <c r="BL899" s="204"/>
      <c r="BM899" s="204"/>
      <c r="BN899" s="204"/>
      <c r="BO899" s="204"/>
      <c r="BP899" s="204"/>
      <c r="BQ899" s="204"/>
      <c r="BR899" s="204"/>
      <c r="BS899" s="204"/>
      <c r="BT899" s="204"/>
      <c r="BU899" s="204"/>
      <c r="BV899" s="204"/>
      <c r="BW899" s="204"/>
      <c r="BX899" s="204"/>
      <c r="BY899" s="204"/>
      <c r="BZ899" s="204"/>
      <c r="CA899" s="204"/>
      <c r="CB899" s="204"/>
      <c r="CC899" s="204"/>
      <c r="CD899" s="204"/>
      <c r="CE899" s="204"/>
      <c r="CF899" s="204"/>
      <c r="CG899" s="204"/>
      <c r="CH899" s="204"/>
      <c r="CI899" s="204"/>
      <c r="CJ899" s="204"/>
      <c r="CK899" s="204"/>
      <c r="CL899" s="204"/>
      <c r="CM899" s="204"/>
      <c r="CN899" s="204"/>
      <c r="CO899" s="204"/>
      <c r="CP899" s="204"/>
      <c r="CQ899" s="204"/>
      <c r="CR899" s="204"/>
      <c r="CS899" s="204"/>
      <c r="CT899" s="204"/>
      <c r="CU899" s="204"/>
      <c r="CV899" s="204"/>
      <c r="CW899" s="204"/>
      <c r="CX899" s="204"/>
      <c r="CY899" s="204"/>
      <c r="CZ899" s="204"/>
      <c r="DA899" s="204"/>
      <c r="DB899" s="204"/>
      <c r="DC899" s="204"/>
      <c r="DD899" s="204"/>
      <c r="DE899" s="204"/>
      <c r="DF899" s="204"/>
      <c r="DG899" s="204"/>
      <c r="DH899" s="204"/>
      <c r="DI899" s="204"/>
      <c r="DJ899" s="204"/>
      <c r="DK899" s="204"/>
      <c r="DL899" s="204"/>
      <c r="DM899" s="204"/>
      <c r="DN899" s="204"/>
      <c r="DO899" s="204"/>
      <c r="DP899" s="204"/>
      <c r="DQ899" s="204"/>
      <c r="DR899" s="204"/>
      <c r="DS899" s="204"/>
      <c r="DT899" s="204"/>
      <c r="DU899" s="204"/>
      <c r="DV899" s="204"/>
      <c r="DW899" s="204"/>
      <c r="DX899" s="204"/>
      <c r="DY899" s="204"/>
      <c r="DZ899" s="204"/>
      <c r="EA899" s="204"/>
      <c r="EB899" s="204"/>
      <c r="EC899" s="204"/>
      <c r="ED899" s="204"/>
      <c r="EE899" s="204"/>
      <c r="EF899" s="204"/>
      <c r="EG899" s="204"/>
      <c r="EH899" s="204"/>
      <c r="EI899" s="204"/>
      <c r="EJ899" s="204"/>
      <c r="EK899" s="204"/>
      <c r="EL899" s="204"/>
      <c r="EM899" s="204"/>
      <c r="EN899" s="204"/>
      <c r="EO899" s="204"/>
      <c r="EP899" s="156"/>
      <c r="EQ899" s="156"/>
      <c r="ER899" s="156"/>
      <c r="ES899" s="156"/>
      <c r="ET899" s="156"/>
      <c r="EU899" s="156"/>
      <c r="EV899" s="156"/>
      <c r="EW899" s="156"/>
      <c r="EX899" s="156"/>
      <c r="EY899" s="156"/>
      <c r="EZ899" s="156"/>
      <c r="FA899" s="156"/>
      <c r="FB899" s="156"/>
      <c r="FC899" s="156"/>
      <c r="FD899" s="156"/>
      <c r="FE899" s="156"/>
      <c r="FF899" s="156"/>
      <c r="FG899" s="156"/>
      <c r="FH899" s="156"/>
      <c r="FI899" s="156"/>
      <c r="FJ899" s="156"/>
      <c r="FK899" s="156"/>
      <c r="FL899" s="156"/>
      <c r="FM899" s="156"/>
      <c r="FN899" s="156"/>
      <c r="FO899" s="156"/>
      <c r="FP899" s="156"/>
      <c r="FQ899" s="156"/>
      <c r="FR899" s="156"/>
      <c r="FS899" s="156"/>
      <c r="FT899" s="156"/>
      <c r="FU899" s="156"/>
      <c r="FV899" s="156"/>
      <c r="FW899" s="156"/>
      <c r="FX899" s="156"/>
      <c r="FY899" s="156"/>
      <c r="FZ899" s="156"/>
      <c r="GA899" s="156"/>
      <c r="GB899" s="156"/>
      <c r="GC899" s="156"/>
      <c r="GD899" s="156"/>
      <c r="GE899" s="156"/>
      <c r="GF899" s="156"/>
      <c r="GG899" s="156"/>
      <c r="GH899" s="156"/>
      <c r="GI899" s="156"/>
      <c r="GJ899" s="156"/>
      <c r="GK899" s="156"/>
      <c r="GL899" s="156"/>
      <c r="GM899" s="156"/>
      <c r="GN899" s="156"/>
      <c r="GO899" s="156"/>
      <c r="GP899" s="156"/>
      <c r="GQ899" s="156"/>
      <c r="GR899" s="156"/>
      <c r="GS899" s="156"/>
      <c r="GT899" s="156"/>
      <c r="GU899" s="156"/>
      <c r="GV899" s="156"/>
      <c r="GW899" s="156"/>
      <c r="GX899" s="156"/>
      <c r="GY899" s="156"/>
      <c r="GZ899" s="156"/>
      <c r="HA899" s="156"/>
      <c r="HB899" s="156"/>
      <c r="HC899" s="156"/>
      <c r="HD899" s="156"/>
      <c r="HE899" s="156"/>
      <c r="HF899" s="156"/>
      <c r="HG899" s="156"/>
      <c r="HH899" s="156"/>
      <c r="HI899" s="156"/>
      <c r="HJ899" s="156"/>
      <c r="HK899" s="156"/>
      <c r="HL899" s="156"/>
      <c r="HM899" s="156"/>
      <c r="HN899" s="162"/>
      <c r="HO899" s="156"/>
      <c r="HP899" s="156"/>
      <c r="HQ899" s="156"/>
    </row>
    <row r="900" spans="1:225">
      <c r="A900" s="160"/>
      <c r="B900" s="204"/>
      <c r="C900" s="204"/>
      <c r="D900" s="204"/>
      <c r="E900" s="204"/>
      <c r="F900" s="204"/>
      <c r="G900" s="204"/>
      <c r="H900" s="204"/>
      <c r="I900" s="204"/>
      <c r="J900" s="204"/>
      <c r="K900" s="204"/>
      <c r="L900" s="204"/>
      <c r="M900" s="204"/>
      <c r="N900" s="204"/>
      <c r="O900" s="204"/>
      <c r="P900" s="204"/>
      <c r="Q900" s="204"/>
      <c r="R900" s="204"/>
      <c r="S900" s="204"/>
      <c r="T900" s="204"/>
      <c r="U900" s="204"/>
      <c r="V900" s="204"/>
      <c r="W900" s="204"/>
      <c r="X900" s="204"/>
      <c r="Y900" s="204"/>
      <c r="Z900" s="204"/>
      <c r="AA900" s="204"/>
      <c r="AB900" s="204"/>
      <c r="AC900" s="204"/>
      <c r="AD900" s="204"/>
      <c r="AE900" s="204"/>
      <c r="AF900" s="204"/>
      <c r="AG900" s="204"/>
      <c r="AH900" s="204"/>
      <c r="AI900" s="204"/>
      <c r="AJ900" s="204"/>
      <c r="AK900" s="204"/>
      <c r="AL900" s="204"/>
      <c r="AM900" s="204"/>
      <c r="AN900" s="204"/>
      <c r="AO900" s="204"/>
      <c r="AP900" s="204"/>
      <c r="AQ900" s="204"/>
      <c r="AR900" s="204"/>
      <c r="AS900" s="204"/>
      <c r="AT900" s="204"/>
      <c r="AU900" s="204"/>
      <c r="AV900" s="204"/>
      <c r="AW900" s="204"/>
      <c r="AX900" s="204"/>
      <c r="AY900" s="204"/>
      <c r="AZ900" s="204"/>
      <c r="BA900" s="204"/>
      <c r="BB900" s="204"/>
      <c r="BC900" s="204"/>
      <c r="BD900" s="204"/>
      <c r="BE900" s="204"/>
      <c r="BF900" s="204"/>
      <c r="BG900" s="204"/>
      <c r="BH900" s="204"/>
      <c r="BI900" s="204"/>
      <c r="BJ900" s="204"/>
      <c r="BK900" s="204"/>
      <c r="BL900" s="204"/>
      <c r="BM900" s="204"/>
      <c r="BN900" s="204"/>
      <c r="BO900" s="204"/>
      <c r="BP900" s="204"/>
      <c r="BQ900" s="204"/>
      <c r="BR900" s="204"/>
      <c r="BS900" s="204"/>
      <c r="BT900" s="204"/>
      <c r="BU900" s="204"/>
      <c r="BV900" s="204"/>
      <c r="BW900" s="204"/>
      <c r="BX900" s="204"/>
      <c r="BY900" s="204"/>
      <c r="BZ900" s="204"/>
      <c r="CA900" s="204"/>
      <c r="CB900" s="204"/>
      <c r="CC900" s="204"/>
      <c r="CD900" s="204"/>
      <c r="CE900" s="204"/>
      <c r="CF900" s="204"/>
      <c r="CG900" s="204"/>
      <c r="CH900" s="204"/>
      <c r="CI900" s="204"/>
      <c r="CJ900" s="204"/>
      <c r="CK900" s="204"/>
      <c r="CL900" s="204"/>
      <c r="CM900" s="204"/>
      <c r="CN900" s="204"/>
      <c r="CO900" s="204"/>
      <c r="CP900" s="204"/>
      <c r="CQ900" s="204"/>
      <c r="CR900" s="204"/>
      <c r="CS900" s="204"/>
      <c r="CT900" s="204"/>
      <c r="CU900" s="204"/>
      <c r="CV900" s="204"/>
      <c r="CW900" s="204"/>
      <c r="CX900" s="204"/>
      <c r="CY900" s="204"/>
      <c r="CZ900" s="204"/>
      <c r="DA900" s="204"/>
      <c r="DB900" s="204"/>
      <c r="DC900" s="204"/>
      <c r="DD900" s="204"/>
      <c r="DE900" s="204"/>
      <c r="DF900" s="204"/>
      <c r="DG900" s="204"/>
      <c r="DH900" s="204"/>
      <c r="DI900" s="204"/>
      <c r="DJ900" s="204"/>
      <c r="DK900" s="204"/>
      <c r="DL900" s="204"/>
      <c r="DM900" s="204"/>
      <c r="DN900" s="204"/>
      <c r="DO900" s="204"/>
      <c r="DP900" s="204"/>
      <c r="DQ900" s="204"/>
      <c r="DR900" s="204"/>
      <c r="DS900" s="204"/>
      <c r="DT900" s="204"/>
      <c r="DU900" s="204"/>
      <c r="DV900" s="204"/>
      <c r="DW900" s="204"/>
      <c r="DX900" s="204"/>
      <c r="DY900" s="204"/>
      <c r="DZ900" s="204"/>
      <c r="EA900" s="204"/>
      <c r="EB900" s="204"/>
      <c r="EC900" s="204"/>
      <c r="ED900" s="204"/>
      <c r="EE900" s="204"/>
      <c r="EF900" s="204"/>
      <c r="EG900" s="204"/>
      <c r="EH900" s="204"/>
      <c r="EI900" s="204"/>
      <c r="EJ900" s="204"/>
      <c r="EK900" s="204"/>
      <c r="EL900" s="204"/>
      <c r="EM900" s="204"/>
      <c r="EN900" s="204"/>
      <c r="EO900" s="204"/>
      <c r="EP900" s="160"/>
      <c r="EQ900" s="160"/>
      <c r="ER900" s="160"/>
      <c r="ES900" s="160"/>
      <c r="ET900" s="160"/>
      <c r="EU900" s="160"/>
      <c r="EV900" s="160"/>
      <c r="EW900" s="160"/>
      <c r="EX900" s="160"/>
      <c r="EY900" s="160"/>
      <c r="EZ900" s="160"/>
      <c r="FA900" s="160"/>
      <c r="FB900" s="160"/>
      <c r="FC900" s="160"/>
      <c r="FD900" s="160"/>
      <c r="FE900" s="160"/>
      <c r="FF900" s="160"/>
      <c r="FG900" s="160"/>
      <c r="FH900" s="160"/>
      <c r="FI900" s="160"/>
      <c r="FJ900" s="160"/>
      <c r="FK900" s="160"/>
      <c r="FL900" s="160"/>
      <c r="FM900" s="160"/>
      <c r="FN900" s="160"/>
      <c r="FO900" s="160"/>
      <c r="FP900" s="160"/>
      <c r="FQ900" s="160"/>
      <c r="FR900" s="160"/>
      <c r="FS900" s="160"/>
      <c r="FT900" s="160"/>
      <c r="FU900" s="160"/>
      <c r="FV900" s="160"/>
      <c r="FW900" s="160"/>
      <c r="FX900" s="160"/>
      <c r="FY900" s="160"/>
      <c r="FZ900" s="160"/>
      <c r="GA900" s="160"/>
      <c r="GB900" s="160"/>
      <c r="GC900" s="160"/>
      <c r="GD900" s="160"/>
      <c r="GE900" s="160"/>
      <c r="GF900" s="160"/>
      <c r="GG900" s="160"/>
      <c r="GH900" s="160"/>
      <c r="GI900" s="160"/>
      <c r="GJ900" s="160"/>
      <c r="GK900" s="160"/>
      <c r="GL900" s="160"/>
      <c r="GM900" s="160"/>
      <c r="GN900" s="160"/>
      <c r="GO900" s="160"/>
      <c r="GP900" s="160"/>
      <c r="GQ900" s="160"/>
      <c r="GR900" s="160"/>
      <c r="GS900" s="160"/>
      <c r="GT900" s="160"/>
      <c r="GU900" s="160"/>
      <c r="GV900" s="160"/>
      <c r="GW900" s="160"/>
      <c r="GX900" s="160"/>
      <c r="GY900" s="160"/>
      <c r="GZ900" s="160"/>
      <c r="HA900" s="160"/>
      <c r="HB900" s="160"/>
      <c r="HC900" s="160"/>
      <c r="HD900" s="160"/>
      <c r="HE900" s="160"/>
      <c r="HF900" s="160"/>
      <c r="HG900" s="160"/>
      <c r="HH900" s="160"/>
      <c r="HI900" s="160"/>
      <c r="HJ900" s="160"/>
      <c r="HK900" s="160"/>
      <c r="HL900" s="160"/>
      <c r="HM900" s="160"/>
      <c r="HN900" s="157"/>
      <c r="HO900" s="160"/>
      <c r="HP900" s="160"/>
      <c r="HQ900" s="160"/>
    </row>
    <row r="901" spans="1:225">
      <c r="A901" s="156"/>
      <c r="B901" s="204"/>
      <c r="C901" s="204"/>
      <c r="D901" s="204"/>
      <c r="E901" s="204"/>
      <c r="F901" s="204"/>
      <c r="G901" s="204"/>
      <c r="H901" s="204"/>
      <c r="I901" s="204"/>
      <c r="J901" s="204"/>
      <c r="K901" s="204"/>
      <c r="L901" s="204"/>
      <c r="M901" s="204"/>
      <c r="N901" s="204"/>
      <c r="O901" s="204"/>
      <c r="P901" s="204"/>
      <c r="Q901" s="204"/>
      <c r="R901" s="204"/>
      <c r="S901" s="204"/>
      <c r="T901" s="204"/>
      <c r="U901" s="204"/>
      <c r="V901" s="204"/>
      <c r="W901" s="204"/>
      <c r="X901" s="204"/>
      <c r="Y901" s="204"/>
      <c r="Z901" s="204"/>
      <c r="AA901" s="204"/>
      <c r="AB901" s="204"/>
      <c r="AC901" s="204"/>
      <c r="AD901" s="204"/>
      <c r="AE901" s="204"/>
      <c r="AF901" s="204"/>
      <c r="AG901" s="204"/>
      <c r="AH901" s="204"/>
      <c r="AI901" s="204"/>
      <c r="AJ901" s="204"/>
      <c r="AK901" s="204"/>
      <c r="AL901" s="204"/>
      <c r="AM901" s="204"/>
      <c r="AN901" s="204"/>
      <c r="AO901" s="204"/>
      <c r="AP901" s="204"/>
      <c r="AQ901" s="204"/>
      <c r="AR901" s="204"/>
      <c r="AS901" s="204"/>
      <c r="AT901" s="204"/>
      <c r="AU901" s="204"/>
      <c r="AV901" s="204"/>
      <c r="AW901" s="204"/>
      <c r="AX901" s="204"/>
      <c r="AY901" s="204"/>
      <c r="AZ901" s="204"/>
      <c r="BA901" s="204"/>
      <c r="BB901" s="204"/>
      <c r="BC901" s="204"/>
      <c r="BD901" s="204"/>
      <c r="BE901" s="204"/>
      <c r="BF901" s="204"/>
      <c r="BG901" s="204"/>
      <c r="BH901" s="204"/>
      <c r="BI901" s="204"/>
      <c r="BJ901" s="204"/>
      <c r="BK901" s="204"/>
      <c r="BL901" s="204"/>
      <c r="BM901" s="204"/>
      <c r="BN901" s="204"/>
      <c r="BO901" s="204"/>
      <c r="BP901" s="204"/>
      <c r="BQ901" s="204"/>
      <c r="BR901" s="204"/>
      <c r="BS901" s="204"/>
      <c r="BT901" s="204"/>
      <c r="BU901" s="204"/>
      <c r="BV901" s="204"/>
      <c r="BW901" s="204"/>
      <c r="BX901" s="204"/>
      <c r="BY901" s="204"/>
      <c r="BZ901" s="204"/>
      <c r="CA901" s="204"/>
      <c r="CB901" s="204"/>
      <c r="CC901" s="204"/>
      <c r="CD901" s="204"/>
      <c r="CE901" s="204"/>
      <c r="CF901" s="204"/>
      <c r="CG901" s="204"/>
      <c r="CH901" s="204"/>
      <c r="CI901" s="204"/>
      <c r="CJ901" s="204"/>
      <c r="CK901" s="204"/>
      <c r="CL901" s="204"/>
      <c r="CM901" s="204"/>
      <c r="CN901" s="204"/>
      <c r="CO901" s="204"/>
      <c r="CP901" s="204"/>
      <c r="CQ901" s="204"/>
      <c r="CR901" s="204"/>
      <c r="CS901" s="204"/>
      <c r="CT901" s="204"/>
      <c r="CU901" s="204"/>
      <c r="CV901" s="204"/>
      <c r="CW901" s="204"/>
      <c r="CX901" s="204"/>
      <c r="CY901" s="204"/>
      <c r="CZ901" s="204"/>
      <c r="DA901" s="204"/>
      <c r="DB901" s="204"/>
      <c r="DC901" s="204"/>
      <c r="DD901" s="204"/>
      <c r="DE901" s="204"/>
      <c r="DF901" s="204"/>
      <c r="DG901" s="204"/>
      <c r="DH901" s="204"/>
      <c r="DI901" s="204"/>
      <c r="DJ901" s="204"/>
      <c r="DK901" s="204"/>
      <c r="DL901" s="204"/>
      <c r="DM901" s="204"/>
      <c r="DN901" s="204"/>
      <c r="DO901" s="204"/>
      <c r="DP901" s="204"/>
      <c r="DQ901" s="204"/>
      <c r="DR901" s="204"/>
      <c r="DS901" s="204"/>
      <c r="DT901" s="204"/>
      <c r="DU901" s="204"/>
      <c r="DV901" s="204"/>
      <c r="DW901" s="204"/>
      <c r="DX901" s="204"/>
      <c r="DY901" s="204"/>
      <c r="DZ901" s="204"/>
      <c r="EA901" s="204"/>
      <c r="EB901" s="204"/>
      <c r="EC901" s="204"/>
      <c r="ED901" s="204"/>
      <c r="EE901" s="204"/>
      <c r="EF901" s="204"/>
      <c r="EG901" s="204"/>
      <c r="EH901" s="204"/>
      <c r="EI901" s="204"/>
      <c r="EJ901" s="204"/>
      <c r="EK901" s="204"/>
      <c r="EL901" s="204"/>
      <c r="EM901" s="204"/>
      <c r="EN901" s="204"/>
      <c r="EO901" s="204"/>
      <c r="EP901" s="156"/>
      <c r="EQ901" s="156"/>
      <c r="ER901" s="156"/>
      <c r="ES901" s="156"/>
      <c r="ET901" s="156"/>
      <c r="EU901" s="156"/>
      <c r="EV901" s="156"/>
      <c r="EW901" s="156"/>
      <c r="EX901" s="156"/>
      <c r="EY901" s="156"/>
      <c r="EZ901" s="156"/>
      <c r="FA901" s="156"/>
      <c r="FB901" s="156"/>
      <c r="FC901" s="156"/>
      <c r="FD901" s="156"/>
      <c r="FE901" s="156"/>
      <c r="FF901" s="156"/>
      <c r="FG901" s="156"/>
      <c r="FH901" s="156"/>
      <c r="FI901" s="156"/>
      <c r="FJ901" s="156"/>
      <c r="FK901" s="156"/>
      <c r="FL901" s="156"/>
      <c r="FM901" s="156"/>
      <c r="FN901" s="156"/>
      <c r="FO901" s="156"/>
      <c r="FP901" s="156"/>
      <c r="FQ901" s="156"/>
      <c r="FR901" s="156"/>
      <c r="FS901" s="156"/>
      <c r="FT901" s="156"/>
      <c r="FU901" s="156"/>
      <c r="FV901" s="156"/>
      <c r="FW901" s="156"/>
      <c r="FX901" s="156"/>
      <c r="FY901" s="156"/>
      <c r="FZ901" s="156"/>
      <c r="GA901" s="156"/>
      <c r="GB901" s="156"/>
      <c r="GC901" s="156"/>
      <c r="GD901" s="156"/>
      <c r="GE901" s="156"/>
      <c r="GF901" s="156"/>
      <c r="GG901" s="156"/>
      <c r="GH901" s="156"/>
      <c r="GI901" s="156"/>
      <c r="GJ901" s="156"/>
      <c r="GK901" s="156"/>
      <c r="GL901" s="156"/>
      <c r="GM901" s="156"/>
      <c r="GN901" s="156"/>
      <c r="GO901" s="156"/>
      <c r="GP901" s="156"/>
      <c r="GQ901" s="156"/>
      <c r="GR901" s="156"/>
      <c r="GS901" s="156"/>
      <c r="GT901" s="156"/>
      <c r="GU901" s="156"/>
      <c r="GV901" s="156"/>
      <c r="GW901" s="156"/>
      <c r="GX901" s="156"/>
      <c r="GY901" s="156"/>
      <c r="GZ901" s="156"/>
      <c r="HA901" s="156"/>
      <c r="HB901" s="156"/>
      <c r="HC901" s="156"/>
      <c r="HD901" s="156"/>
      <c r="HE901" s="156"/>
      <c r="HF901" s="156"/>
      <c r="HG901" s="156"/>
      <c r="HH901" s="156"/>
      <c r="HI901" s="156"/>
      <c r="HJ901" s="156"/>
      <c r="HK901" s="156"/>
      <c r="HL901" s="156"/>
      <c r="HM901" s="156"/>
      <c r="HN901" s="157"/>
      <c r="HO901" s="156"/>
      <c r="HP901" s="156"/>
      <c r="HQ901" s="156"/>
    </row>
    <row r="902" spans="1:225">
      <c r="A902" s="156"/>
      <c r="B902" s="204"/>
      <c r="C902" s="204"/>
      <c r="D902" s="204"/>
      <c r="E902" s="204"/>
      <c r="F902" s="204"/>
      <c r="G902" s="204"/>
      <c r="H902" s="204"/>
      <c r="I902" s="204"/>
      <c r="J902" s="204"/>
      <c r="K902" s="204"/>
      <c r="L902" s="204"/>
      <c r="M902" s="204"/>
      <c r="N902" s="204"/>
      <c r="O902" s="204"/>
      <c r="P902" s="204"/>
      <c r="Q902" s="204"/>
      <c r="R902" s="204"/>
      <c r="S902" s="204"/>
      <c r="T902" s="204"/>
      <c r="U902" s="204"/>
      <c r="V902" s="204"/>
      <c r="W902" s="204"/>
      <c r="X902" s="204"/>
      <c r="Y902" s="204"/>
      <c r="Z902" s="204"/>
      <c r="AA902" s="204"/>
      <c r="AB902" s="204"/>
      <c r="AC902" s="204"/>
      <c r="AD902" s="204"/>
      <c r="AE902" s="204"/>
      <c r="AF902" s="204"/>
      <c r="AG902" s="204"/>
      <c r="AH902" s="204"/>
      <c r="AI902" s="204"/>
      <c r="AJ902" s="204"/>
      <c r="AK902" s="204"/>
      <c r="AL902" s="204"/>
      <c r="AM902" s="204"/>
      <c r="AN902" s="204"/>
      <c r="AO902" s="204"/>
      <c r="AP902" s="204"/>
      <c r="AQ902" s="204"/>
      <c r="AR902" s="204"/>
      <c r="AS902" s="204"/>
      <c r="AT902" s="204"/>
      <c r="AU902" s="204"/>
      <c r="AV902" s="204"/>
      <c r="AW902" s="204"/>
      <c r="AX902" s="204"/>
      <c r="AY902" s="204"/>
      <c r="AZ902" s="204"/>
      <c r="BA902" s="204"/>
      <c r="BB902" s="204"/>
      <c r="BC902" s="204"/>
      <c r="BD902" s="204"/>
      <c r="BE902" s="204"/>
      <c r="BF902" s="204"/>
      <c r="BG902" s="204"/>
      <c r="BH902" s="204"/>
      <c r="BI902" s="204"/>
      <c r="BJ902" s="204"/>
      <c r="BK902" s="204"/>
      <c r="BL902" s="204"/>
      <c r="BM902" s="204"/>
      <c r="BN902" s="204"/>
      <c r="BO902" s="204"/>
      <c r="BP902" s="204"/>
      <c r="BQ902" s="204"/>
      <c r="BR902" s="204"/>
      <c r="BS902" s="204"/>
      <c r="BT902" s="204"/>
      <c r="BU902" s="204"/>
      <c r="BV902" s="204"/>
      <c r="BW902" s="204"/>
      <c r="BX902" s="204"/>
      <c r="BY902" s="204"/>
      <c r="BZ902" s="204"/>
      <c r="CA902" s="204"/>
      <c r="CB902" s="204"/>
      <c r="CC902" s="204"/>
      <c r="CD902" s="204"/>
      <c r="CE902" s="204"/>
      <c r="CF902" s="204"/>
      <c r="CG902" s="204"/>
      <c r="CH902" s="204"/>
      <c r="CI902" s="204"/>
      <c r="CJ902" s="204"/>
      <c r="CK902" s="204"/>
      <c r="CL902" s="204"/>
      <c r="CM902" s="204"/>
      <c r="CN902" s="204"/>
      <c r="CO902" s="204"/>
      <c r="CP902" s="204"/>
      <c r="CQ902" s="204"/>
      <c r="CR902" s="204"/>
      <c r="CS902" s="204"/>
      <c r="CT902" s="204"/>
      <c r="CU902" s="204"/>
      <c r="CV902" s="204"/>
      <c r="CW902" s="204"/>
      <c r="CX902" s="204"/>
      <c r="CY902" s="204"/>
      <c r="CZ902" s="204"/>
      <c r="DA902" s="204"/>
      <c r="DB902" s="204"/>
      <c r="DC902" s="204"/>
      <c r="DD902" s="204"/>
      <c r="DE902" s="204"/>
      <c r="DF902" s="204"/>
      <c r="DG902" s="204"/>
      <c r="DH902" s="204"/>
      <c r="DI902" s="204"/>
      <c r="DJ902" s="204"/>
      <c r="DK902" s="204"/>
      <c r="DL902" s="204"/>
      <c r="DM902" s="204"/>
      <c r="DN902" s="204"/>
      <c r="DO902" s="204"/>
      <c r="DP902" s="204"/>
      <c r="DQ902" s="204"/>
      <c r="DR902" s="204"/>
      <c r="DS902" s="204"/>
      <c r="DT902" s="204"/>
      <c r="DU902" s="204"/>
      <c r="DV902" s="204"/>
      <c r="DW902" s="204"/>
      <c r="DX902" s="204"/>
      <c r="DY902" s="204"/>
      <c r="DZ902" s="204"/>
      <c r="EA902" s="204"/>
      <c r="EB902" s="204"/>
      <c r="EC902" s="204"/>
      <c r="ED902" s="204"/>
      <c r="EE902" s="204"/>
      <c r="EF902" s="204"/>
      <c r="EG902" s="204"/>
      <c r="EH902" s="204"/>
      <c r="EI902" s="204"/>
      <c r="EJ902" s="204"/>
      <c r="EK902" s="204"/>
      <c r="EL902" s="204"/>
      <c r="EM902" s="204"/>
      <c r="EN902" s="204"/>
      <c r="EO902" s="204"/>
      <c r="EP902" s="156"/>
      <c r="EQ902" s="156"/>
      <c r="ER902" s="156"/>
      <c r="ES902" s="156"/>
      <c r="ET902" s="156"/>
      <c r="EU902" s="156"/>
      <c r="EV902" s="156"/>
      <c r="EW902" s="156"/>
      <c r="EX902" s="156"/>
      <c r="EY902" s="156"/>
      <c r="EZ902" s="156"/>
      <c r="FA902" s="156"/>
      <c r="FB902" s="156"/>
      <c r="FC902" s="156"/>
      <c r="FD902" s="156"/>
      <c r="FE902" s="156"/>
      <c r="FF902" s="156"/>
      <c r="FG902" s="156"/>
      <c r="FH902" s="156"/>
      <c r="FI902" s="156"/>
      <c r="FJ902" s="156"/>
      <c r="FK902" s="156"/>
      <c r="FL902" s="156"/>
      <c r="FM902" s="156"/>
      <c r="FN902" s="156"/>
      <c r="FO902" s="156"/>
      <c r="FP902" s="156"/>
      <c r="FQ902" s="156"/>
      <c r="FR902" s="156"/>
      <c r="FS902" s="156"/>
      <c r="FT902" s="156"/>
      <c r="FU902" s="156"/>
      <c r="FV902" s="156"/>
      <c r="FW902" s="156"/>
      <c r="FX902" s="156"/>
      <c r="FY902" s="156"/>
      <c r="FZ902" s="156"/>
      <c r="GA902" s="156"/>
      <c r="GB902" s="156"/>
      <c r="GC902" s="156"/>
      <c r="GD902" s="156"/>
      <c r="GE902" s="156"/>
      <c r="GF902" s="156"/>
      <c r="GG902" s="156"/>
      <c r="GH902" s="156"/>
      <c r="GI902" s="156"/>
      <c r="GJ902" s="156"/>
      <c r="GK902" s="156"/>
      <c r="GL902" s="156"/>
      <c r="GM902" s="156"/>
      <c r="GN902" s="156"/>
      <c r="GO902" s="156"/>
      <c r="GP902" s="156"/>
      <c r="GQ902" s="156"/>
      <c r="GR902" s="156"/>
      <c r="GS902" s="156"/>
      <c r="GT902" s="156"/>
      <c r="GU902" s="156"/>
      <c r="GV902" s="156"/>
      <c r="GW902" s="156"/>
      <c r="GX902" s="156"/>
      <c r="GY902" s="156"/>
      <c r="GZ902" s="156"/>
      <c r="HA902" s="156"/>
      <c r="HB902" s="156"/>
      <c r="HC902" s="156"/>
      <c r="HD902" s="156"/>
      <c r="HE902" s="156"/>
      <c r="HF902" s="156"/>
      <c r="HG902" s="156"/>
      <c r="HH902" s="156"/>
      <c r="HI902" s="156"/>
      <c r="HJ902" s="156"/>
      <c r="HK902" s="156"/>
      <c r="HL902" s="156"/>
      <c r="HM902" s="156"/>
      <c r="HN902" s="162"/>
      <c r="HO902" s="156"/>
      <c r="HP902" s="156"/>
      <c r="HQ902" s="156"/>
    </row>
    <row r="903" spans="1:225">
      <c r="A903" s="160"/>
      <c r="B903" s="204"/>
      <c r="C903" s="204"/>
      <c r="D903" s="204"/>
      <c r="E903" s="204"/>
      <c r="F903" s="204"/>
      <c r="G903" s="204"/>
      <c r="H903" s="204"/>
      <c r="I903" s="204"/>
      <c r="J903" s="204"/>
      <c r="K903" s="204"/>
      <c r="L903" s="204"/>
      <c r="M903" s="204"/>
      <c r="N903" s="204"/>
      <c r="O903" s="204"/>
      <c r="P903" s="204"/>
      <c r="Q903" s="204"/>
      <c r="R903" s="204"/>
      <c r="S903" s="204"/>
      <c r="T903" s="204"/>
      <c r="U903" s="204"/>
      <c r="V903" s="204"/>
      <c r="W903" s="204"/>
      <c r="X903" s="204"/>
      <c r="Y903" s="204"/>
      <c r="Z903" s="204"/>
      <c r="AA903" s="204"/>
      <c r="AB903" s="204"/>
      <c r="AC903" s="204"/>
      <c r="AD903" s="204"/>
      <c r="AE903" s="204"/>
      <c r="AF903" s="204"/>
      <c r="AG903" s="204"/>
      <c r="AH903" s="204"/>
      <c r="AI903" s="204"/>
      <c r="AJ903" s="204"/>
      <c r="AK903" s="204"/>
      <c r="AL903" s="204"/>
      <c r="AM903" s="204"/>
      <c r="AN903" s="204"/>
      <c r="AO903" s="204"/>
      <c r="AP903" s="204"/>
      <c r="AQ903" s="204"/>
      <c r="AR903" s="204"/>
      <c r="AS903" s="204"/>
      <c r="AT903" s="204"/>
      <c r="AU903" s="204"/>
      <c r="AV903" s="204"/>
      <c r="AW903" s="204"/>
      <c r="AX903" s="204"/>
      <c r="AY903" s="204"/>
      <c r="AZ903" s="204"/>
      <c r="BA903" s="204"/>
      <c r="BB903" s="204"/>
      <c r="BC903" s="204"/>
      <c r="BD903" s="204"/>
      <c r="BE903" s="204"/>
      <c r="BF903" s="204"/>
      <c r="BG903" s="204"/>
      <c r="BH903" s="204"/>
      <c r="BI903" s="204"/>
      <c r="BJ903" s="204"/>
      <c r="BK903" s="204"/>
      <c r="BL903" s="204"/>
      <c r="BM903" s="204"/>
      <c r="BN903" s="204"/>
      <c r="BO903" s="204"/>
      <c r="BP903" s="204"/>
      <c r="BQ903" s="204"/>
      <c r="BR903" s="204"/>
      <c r="BS903" s="204"/>
      <c r="BT903" s="204"/>
      <c r="BU903" s="204"/>
      <c r="BV903" s="204"/>
      <c r="BW903" s="204"/>
      <c r="BX903" s="204"/>
      <c r="BY903" s="204"/>
      <c r="BZ903" s="204"/>
      <c r="CA903" s="204"/>
      <c r="CB903" s="204"/>
      <c r="CC903" s="204"/>
      <c r="CD903" s="204"/>
      <c r="CE903" s="204"/>
      <c r="CF903" s="204"/>
      <c r="CG903" s="204"/>
      <c r="CH903" s="204"/>
      <c r="CI903" s="204"/>
      <c r="CJ903" s="204"/>
      <c r="CK903" s="204"/>
      <c r="CL903" s="204"/>
      <c r="CM903" s="204"/>
      <c r="CN903" s="204"/>
      <c r="CO903" s="204"/>
      <c r="CP903" s="204"/>
      <c r="CQ903" s="204"/>
      <c r="CR903" s="204"/>
      <c r="CS903" s="204"/>
      <c r="CT903" s="204"/>
      <c r="CU903" s="204"/>
      <c r="CV903" s="204"/>
      <c r="CW903" s="204"/>
      <c r="CX903" s="204"/>
      <c r="CY903" s="204"/>
      <c r="CZ903" s="204"/>
      <c r="DA903" s="204"/>
      <c r="DB903" s="204"/>
      <c r="DC903" s="204"/>
      <c r="DD903" s="204"/>
      <c r="DE903" s="204"/>
      <c r="DF903" s="204"/>
      <c r="DG903" s="204"/>
      <c r="DH903" s="204"/>
      <c r="DI903" s="204"/>
      <c r="DJ903" s="204"/>
      <c r="DK903" s="204"/>
      <c r="DL903" s="204"/>
      <c r="DM903" s="204"/>
      <c r="DN903" s="204"/>
      <c r="DO903" s="204"/>
      <c r="DP903" s="204"/>
      <c r="DQ903" s="204"/>
      <c r="DR903" s="204"/>
      <c r="DS903" s="204"/>
      <c r="DT903" s="204"/>
      <c r="DU903" s="204"/>
      <c r="DV903" s="204"/>
      <c r="DW903" s="204"/>
      <c r="DX903" s="204"/>
      <c r="DY903" s="204"/>
      <c r="DZ903" s="204"/>
      <c r="EA903" s="204"/>
      <c r="EB903" s="204"/>
      <c r="EC903" s="204"/>
      <c r="ED903" s="204"/>
      <c r="EE903" s="204"/>
      <c r="EF903" s="204"/>
      <c r="EG903" s="204"/>
      <c r="EH903" s="204"/>
      <c r="EI903" s="204"/>
      <c r="EJ903" s="204"/>
      <c r="EK903" s="204"/>
      <c r="EL903" s="204"/>
      <c r="EM903" s="204"/>
      <c r="EN903" s="204"/>
      <c r="EO903" s="204"/>
      <c r="EP903" s="160"/>
      <c r="EQ903" s="160"/>
      <c r="ER903" s="160"/>
      <c r="ES903" s="160"/>
      <c r="ET903" s="160"/>
      <c r="EU903" s="160"/>
      <c r="EV903" s="160"/>
      <c r="EW903" s="160"/>
      <c r="EX903" s="160"/>
      <c r="EY903" s="160"/>
      <c r="EZ903" s="160"/>
      <c r="FA903" s="160"/>
      <c r="FB903" s="160"/>
      <c r="FC903" s="160"/>
      <c r="FD903" s="160"/>
      <c r="FE903" s="160"/>
      <c r="FF903" s="160"/>
      <c r="FG903" s="160"/>
      <c r="FH903" s="160"/>
      <c r="FI903" s="160"/>
      <c r="FJ903" s="160"/>
      <c r="FK903" s="160"/>
      <c r="FL903" s="160"/>
      <c r="FM903" s="160"/>
      <c r="FN903" s="160"/>
      <c r="FO903" s="160"/>
      <c r="FP903" s="160"/>
      <c r="FQ903" s="160"/>
      <c r="FR903" s="160"/>
      <c r="FS903" s="160"/>
      <c r="FT903" s="160"/>
      <c r="FU903" s="160"/>
      <c r="FV903" s="160"/>
      <c r="FW903" s="160"/>
      <c r="FX903" s="160"/>
      <c r="FY903" s="160"/>
      <c r="FZ903" s="160"/>
      <c r="GA903" s="160"/>
      <c r="GB903" s="160"/>
      <c r="GC903" s="160"/>
      <c r="GD903" s="160"/>
      <c r="GE903" s="160"/>
      <c r="GF903" s="160"/>
      <c r="GG903" s="160"/>
      <c r="GH903" s="160"/>
      <c r="GI903" s="160"/>
      <c r="GJ903" s="160"/>
      <c r="GK903" s="160"/>
      <c r="GL903" s="160"/>
      <c r="GM903" s="160"/>
      <c r="GN903" s="160"/>
      <c r="GO903" s="160"/>
      <c r="GP903" s="160"/>
      <c r="GQ903" s="160"/>
      <c r="GR903" s="160"/>
      <c r="GS903" s="160"/>
      <c r="GT903" s="160"/>
      <c r="GU903" s="160"/>
      <c r="GV903" s="160"/>
      <c r="GW903" s="160"/>
      <c r="GX903" s="160"/>
      <c r="GY903" s="160"/>
      <c r="GZ903" s="160"/>
      <c r="HA903" s="160"/>
      <c r="HB903" s="160"/>
      <c r="HC903" s="160"/>
      <c r="HD903" s="160"/>
      <c r="HE903" s="160"/>
      <c r="HF903" s="160"/>
      <c r="HG903" s="160"/>
      <c r="HH903" s="160"/>
      <c r="HI903" s="160"/>
      <c r="HJ903" s="160"/>
      <c r="HK903" s="160"/>
      <c r="HL903" s="160"/>
      <c r="HM903" s="160"/>
      <c r="HN903" s="157"/>
      <c r="HO903" s="160"/>
      <c r="HP903" s="160"/>
      <c r="HQ903" s="160"/>
    </row>
    <row r="904" spans="1:225">
      <c r="A904" s="156"/>
      <c r="B904" s="204"/>
      <c r="C904" s="204"/>
      <c r="D904" s="204"/>
      <c r="E904" s="204"/>
      <c r="F904" s="204"/>
      <c r="G904" s="204"/>
      <c r="H904" s="204"/>
      <c r="I904" s="204"/>
      <c r="J904" s="204"/>
      <c r="K904" s="204"/>
      <c r="L904" s="204"/>
      <c r="M904" s="204"/>
      <c r="N904" s="204"/>
      <c r="O904" s="204"/>
      <c r="P904" s="204"/>
      <c r="Q904" s="204"/>
      <c r="R904" s="204"/>
      <c r="S904" s="204"/>
      <c r="T904" s="204"/>
      <c r="U904" s="204"/>
      <c r="V904" s="204"/>
      <c r="W904" s="204"/>
      <c r="X904" s="204"/>
      <c r="Y904" s="204"/>
      <c r="Z904" s="204"/>
      <c r="AA904" s="204"/>
      <c r="AB904" s="204"/>
      <c r="AC904" s="204"/>
      <c r="AD904" s="204"/>
      <c r="AE904" s="204"/>
      <c r="AF904" s="204"/>
      <c r="AG904" s="204"/>
      <c r="AH904" s="204"/>
      <c r="AI904" s="204"/>
      <c r="AJ904" s="204"/>
      <c r="AK904" s="204"/>
      <c r="AL904" s="204"/>
      <c r="AM904" s="204"/>
      <c r="AN904" s="204"/>
      <c r="AO904" s="204"/>
      <c r="AP904" s="204"/>
      <c r="AQ904" s="204"/>
      <c r="AR904" s="204"/>
      <c r="AS904" s="204"/>
      <c r="AT904" s="204"/>
      <c r="AU904" s="204"/>
      <c r="AV904" s="204"/>
      <c r="AW904" s="204"/>
      <c r="AX904" s="204"/>
      <c r="AY904" s="204"/>
      <c r="AZ904" s="204"/>
      <c r="BA904" s="204"/>
      <c r="BB904" s="204"/>
      <c r="BC904" s="204"/>
      <c r="BD904" s="204"/>
      <c r="BE904" s="204"/>
      <c r="BF904" s="204"/>
      <c r="BG904" s="204"/>
      <c r="BH904" s="204"/>
      <c r="BI904" s="204"/>
      <c r="BJ904" s="204"/>
      <c r="BK904" s="204"/>
      <c r="BL904" s="204"/>
      <c r="BM904" s="204"/>
      <c r="BN904" s="204"/>
      <c r="BO904" s="204"/>
      <c r="BP904" s="204"/>
      <c r="BQ904" s="204"/>
      <c r="BR904" s="204"/>
      <c r="BS904" s="204"/>
      <c r="BT904" s="204"/>
      <c r="BU904" s="204"/>
      <c r="BV904" s="204"/>
      <c r="BW904" s="204"/>
      <c r="BX904" s="204"/>
      <c r="BY904" s="204"/>
      <c r="BZ904" s="204"/>
      <c r="CA904" s="204"/>
      <c r="CB904" s="204"/>
      <c r="CC904" s="204"/>
      <c r="CD904" s="204"/>
      <c r="CE904" s="204"/>
      <c r="CF904" s="204"/>
      <c r="CG904" s="204"/>
      <c r="CH904" s="204"/>
      <c r="CI904" s="204"/>
      <c r="CJ904" s="204"/>
      <c r="CK904" s="204"/>
      <c r="CL904" s="204"/>
      <c r="CM904" s="204"/>
      <c r="CN904" s="204"/>
      <c r="CO904" s="204"/>
      <c r="CP904" s="204"/>
      <c r="CQ904" s="204"/>
      <c r="CR904" s="204"/>
      <c r="CS904" s="204"/>
      <c r="CT904" s="204"/>
      <c r="CU904" s="204"/>
      <c r="CV904" s="204"/>
      <c r="CW904" s="204"/>
      <c r="CX904" s="204"/>
      <c r="CY904" s="204"/>
      <c r="CZ904" s="204"/>
      <c r="DA904" s="204"/>
      <c r="DB904" s="204"/>
      <c r="DC904" s="204"/>
      <c r="DD904" s="204"/>
      <c r="DE904" s="204"/>
      <c r="DF904" s="204"/>
      <c r="DG904" s="204"/>
      <c r="DH904" s="204"/>
      <c r="DI904" s="204"/>
      <c r="DJ904" s="204"/>
      <c r="DK904" s="204"/>
      <c r="DL904" s="204"/>
      <c r="DM904" s="204"/>
      <c r="DN904" s="204"/>
      <c r="DO904" s="204"/>
      <c r="DP904" s="204"/>
      <c r="DQ904" s="204"/>
      <c r="DR904" s="204"/>
      <c r="DS904" s="204"/>
      <c r="DT904" s="204"/>
      <c r="DU904" s="204"/>
      <c r="DV904" s="204"/>
      <c r="DW904" s="204"/>
      <c r="DX904" s="204"/>
      <c r="DY904" s="204"/>
      <c r="DZ904" s="204"/>
      <c r="EA904" s="204"/>
      <c r="EB904" s="204"/>
      <c r="EC904" s="204"/>
      <c r="ED904" s="204"/>
      <c r="EE904" s="204"/>
      <c r="EF904" s="204"/>
      <c r="EG904" s="204"/>
      <c r="EH904" s="204"/>
      <c r="EI904" s="204"/>
      <c r="EJ904" s="204"/>
      <c r="EK904" s="204"/>
      <c r="EL904" s="204"/>
      <c r="EM904" s="204"/>
      <c r="EN904" s="204"/>
      <c r="EO904" s="204"/>
      <c r="EP904" s="156"/>
      <c r="EQ904" s="156"/>
      <c r="ER904" s="156"/>
      <c r="ES904" s="156"/>
      <c r="ET904" s="156"/>
      <c r="EU904" s="156"/>
      <c r="EV904" s="156"/>
      <c r="EW904" s="156"/>
      <c r="EX904" s="156"/>
      <c r="EY904" s="156"/>
      <c r="EZ904" s="156"/>
      <c r="FA904" s="156"/>
      <c r="FB904" s="156"/>
      <c r="FC904" s="156"/>
      <c r="FD904" s="156"/>
      <c r="FE904" s="156"/>
      <c r="FF904" s="156"/>
      <c r="FG904" s="156"/>
      <c r="FH904" s="156"/>
      <c r="FI904" s="156"/>
      <c r="FJ904" s="156"/>
      <c r="FK904" s="156"/>
      <c r="FL904" s="156"/>
      <c r="FM904" s="156"/>
      <c r="FN904" s="156"/>
      <c r="FO904" s="156"/>
      <c r="FP904" s="156"/>
      <c r="FQ904" s="156"/>
      <c r="FR904" s="156"/>
      <c r="FS904" s="156"/>
      <c r="FT904" s="156"/>
      <c r="FU904" s="156"/>
      <c r="FV904" s="156"/>
      <c r="FW904" s="156"/>
      <c r="FX904" s="156"/>
      <c r="FY904" s="156"/>
      <c r="FZ904" s="156"/>
      <c r="GA904" s="156"/>
      <c r="GB904" s="156"/>
      <c r="GC904" s="156"/>
      <c r="GD904" s="156"/>
      <c r="GE904" s="156"/>
      <c r="GF904" s="156"/>
      <c r="GG904" s="156"/>
      <c r="GH904" s="156"/>
      <c r="GI904" s="156"/>
      <c r="GJ904" s="156"/>
      <c r="GK904" s="156"/>
      <c r="GL904" s="156"/>
      <c r="GM904" s="156"/>
      <c r="GN904" s="156"/>
      <c r="GO904" s="156"/>
      <c r="GP904" s="156"/>
      <c r="GQ904" s="156"/>
      <c r="GR904" s="156"/>
      <c r="GS904" s="156"/>
      <c r="GT904" s="156"/>
      <c r="GU904" s="156"/>
      <c r="GV904" s="156"/>
      <c r="GW904" s="156"/>
      <c r="GX904" s="156"/>
      <c r="GY904" s="156"/>
      <c r="GZ904" s="156"/>
      <c r="HA904" s="156"/>
      <c r="HB904" s="156"/>
      <c r="HC904" s="156"/>
      <c r="HD904" s="156"/>
      <c r="HE904" s="156"/>
      <c r="HF904" s="156"/>
      <c r="HG904" s="156"/>
      <c r="HH904" s="156"/>
      <c r="HI904" s="156"/>
      <c r="HJ904" s="156"/>
      <c r="HK904" s="156"/>
      <c r="HL904" s="156"/>
      <c r="HM904" s="156"/>
      <c r="HN904" s="157"/>
      <c r="HO904" s="156"/>
      <c r="HP904" s="156"/>
      <c r="HQ904" s="156"/>
    </row>
    <row r="905" spans="1:225">
      <c r="A905" s="156"/>
      <c r="B905" s="204"/>
      <c r="C905" s="204"/>
      <c r="D905" s="204"/>
      <c r="E905" s="204"/>
      <c r="F905" s="204"/>
      <c r="G905" s="204"/>
      <c r="H905" s="204"/>
      <c r="I905" s="204"/>
      <c r="J905" s="204"/>
      <c r="K905" s="204"/>
      <c r="L905" s="204"/>
      <c r="M905" s="204"/>
      <c r="N905" s="204"/>
      <c r="O905" s="204"/>
      <c r="P905" s="204"/>
      <c r="Q905" s="204"/>
      <c r="R905" s="204"/>
      <c r="S905" s="204"/>
      <c r="T905" s="204"/>
      <c r="U905" s="204"/>
      <c r="V905" s="204"/>
      <c r="W905" s="204"/>
      <c r="X905" s="204"/>
      <c r="Y905" s="204"/>
      <c r="Z905" s="204"/>
      <c r="AA905" s="204"/>
      <c r="AB905" s="204"/>
      <c r="AC905" s="204"/>
      <c r="AD905" s="204"/>
      <c r="AE905" s="204"/>
      <c r="AF905" s="204"/>
      <c r="AG905" s="204"/>
      <c r="AH905" s="204"/>
      <c r="AI905" s="204"/>
      <c r="AJ905" s="204"/>
      <c r="AK905" s="204"/>
      <c r="AL905" s="204"/>
      <c r="AM905" s="204"/>
      <c r="AN905" s="204"/>
      <c r="AO905" s="204"/>
      <c r="AP905" s="204"/>
      <c r="AQ905" s="204"/>
      <c r="AR905" s="204"/>
      <c r="AS905" s="204"/>
      <c r="AT905" s="204"/>
      <c r="AU905" s="204"/>
      <c r="AV905" s="204"/>
      <c r="AW905" s="204"/>
      <c r="AX905" s="204"/>
      <c r="AY905" s="204"/>
      <c r="AZ905" s="204"/>
      <c r="BA905" s="204"/>
      <c r="BB905" s="204"/>
      <c r="BC905" s="204"/>
      <c r="BD905" s="204"/>
      <c r="BE905" s="204"/>
      <c r="BF905" s="204"/>
      <c r="BG905" s="204"/>
      <c r="BH905" s="204"/>
      <c r="BI905" s="204"/>
      <c r="BJ905" s="204"/>
      <c r="BK905" s="204"/>
      <c r="BL905" s="204"/>
      <c r="BM905" s="204"/>
      <c r="BN905" s="204"/>
      <c r="BO905" s="204"/>
      <c r="BP905" s="204"/>
      <c r="BQ905" s="204"/>
      <c r="BR905" s="204"/>
      <c r="BS905" s="204"/>
      <c r="BT905" s="204"/>
      <c r="BU905" s="204"/>
      <c r="BV905" s="204"/>
      <c r="BW905" s="204"/>
      <c r="BX905" s="204"/>
      <c r="BY905" s="204"/>
      <c r="BZ905" s="204"/>
      <c r="CA905" s="204"/>
      <c r="CB905" s="204"/>
      <c r="CC905" s="204"/>
      <c r="CD905" s="204"/>
      <c r="CE905" s="204"/>
      <c r="CF905" s="204"/>
      <c r="CG905" s="204"/>
      <c r="CH905" s="204"/>
      <c r="CI905" s="204"/>
      <c r="CJ905" s="204"/>
      <c r="CK905" s="204"/>
      <c r="CL905" s="204"/>
      <c r="CM905" s="204"/>
      <c r="CN905" s="204"/>
      <c r="CO905" s="204"/>
      <c r="CP905" s="204"/>
      <c r="CQ905" s="204"/>
      <c r="CR905" s="204"/>
      <c r="CS905" s="204"/>
      <c r="CT905" s="204"/>
      <c r="CU905" s="204"/>
      <c r="CV905" s="204"/>
      <c r="CW905" s="204"/>
      <c r="CX905" s="204"/>
      <c r="CY905" s="204"/>
      <c r="CZ905" s="204"/>
      <c r="DA905" s="204"/>
      <c r="DB905" s="204"/>
      <c r="DC905" s="204"/>
      <c r="DD905" s="204"/>
      <c r="DE905" s="204"/>
      <c r="DF905" s="204"/>
      <c r="DG905" s="204"/>
      <c r="DH905" s="204"/>
      <c r="DI905" s="204"/>
      <c r="DJ905" s="204"/>
      <c r="DK905" s="204"/>
      <c r="DL905" s="204"/>
      <c r="DM905" s="204"/>
      <c r="DN905" s="204"/>
      <c r="DO905" s="204"/>
      <c r="DP905" s="204"/>
      <c r="DQ905" s="204"/>
      <c r="DR905" s="204"/>
      <c r="DS905" s="204"/>
      <c r="DT905" s="204"/>
      <c r="DU905" s="204"/>
      <c r="DV905" s="204"/>
      <c r="DW905" s="204"/>
      <c r="DX905" s="204"/>
      <c r="DY905" s="204"/>
      <c r="DZ905" s="204"/>
      <c r="EA905" s="204"/>
      <c r="EB905" s="204"/>
      <c r="EC905" s="204"/>
      <c r="ED905" s="204"/>
      <c r="EE905" s="204"/>
      <c r="EF905" s="204"/>
      <c r="EG905" s="204"/>
      <c r="EH905" s="204"/>
      <c r="EI905" s="204"/>
      <c r="EJ905" s="204"/>
      <c r="EK905" s="204"/>
      <c r="EL905" s="204"/>
      <c r="EM905" s="204"/>
      <c r="EN905" s="204"/>
      <c r="EO905" s="204"/>
      <c r="EP905" s="156"/>
      <c r="EQ905" s="156"/>
      <c r="ER905" s="156"/>
      <c r="ES905" s="156"/>
      <c r="ET905" s="156"/>
      <c r="EU905" s="156"/>
      <c r="EV905" s="156"/>
      <c r="EW905" s="156"/>
      <c r="EX905" s="156"/>
      <c r="EY905" s="156"/>
      <c r="EZ905" s="156"/>
      <c r="FA905" s="156"/>
      <c r="FB905" s="156"/>
      <c r="FC905" s="156"/>
      <c r="FD905" s="156"/>
      <c r="FE905" s="156"/>
      <c r="FF905" s="156"/>
      <c r="FG905" s="156"/>
      <c r="FH905" s="156"/>
      <c r="FI905" s="156"/>
      <c r="FJ905" s="156"/>
      <c r="FK905" s="156"/>
      <c r="FL905" s="156"/>
      <c r="FM905" s="156"/>
      <c r="FN905" s="156"/>
      <c r="FO905" s="156"/>
      <c r="FP905" s="156"/>
      <c r="FQ905" s="156"/>
      <c r="FR905" s="156"/>
      <c r="FS905" s="156"/>
      <c r="FT905" s="156"/>
      <c r="FU905" s="156"/>
      <c r="FV905" s="156"/>
      <c r="FW905" s="156"/>
      <c r="FX905" s="156"/>
      <c r="FY905" s="156"/>
      <c r="FZ905" s="156"/>
      <c r="GA905" s="156"/>
      <c r="GB905" s="156"/>
      <c r="GC905" s="156"/>
      <c r="GD905" s="156"/>
      <c r="GE905" s="156"/>
      <c r="GF905" s="156"/>
      <c r="GG905" s="156"/>
      <c r="GH905" s="156"/>
      <c r="GI905" s="156"/>
      <c r="GJ905" s="156"/>
      <c r="GK905" s="156"/>
      <c r="GL905" s="156"/>
      <c r="GM905" s="156"/>
      <c r="GN905" s="156"/>
      <c r="GO905" s="156"/>
      <c r="GP905" s="156"/>
      <c r="GQ905" s="156"/>
      <c r="GR905" s="156"/>
      <c r="GS905" s="156"/>
      <c r="GT905" s="156"/>
      <c r="GU905" s="156"/>
      <c r="GV905" s="156"/>
      <c r="GW905" s="156"/>
      <c r="GX905" s="156"/>
      <c r="GY905" s="156"/>
      <c r="GZ905" s="156"/>
      <c r="HA905" s="156"/>
      <c r="HB905" s="156"/>
      <c r="HC905" s="156"/>
      <c r="HD905" s="156"/>
      <c r="HE905" s="156"/>
      <c r="HF905" s="156"/>
      <c r="HG905" s="156"/>
      <c r="HH905" s="156"/>
      <c r="HI905" s="156"/>
      <c r="HJ905" s="156"/>
      <c r="HK905" s="156"/>
      <c r="HL905" s="156"/>
      <c r="HM905" s="156"/>
      <c r="HN905" s="162"/>
      <c r="HO905" s="156"/>
      <c r="HP905" s="156"/>
      <c r="HQ905" s="156"/>
    </row>
    <row r="906" spans="1:225">
      <c r="A906" s="160"/>
      <c r="B906" s="204"/>
      <c r="C906" s="204"/>
      <c r="D906" s="204"/>
      <c r="E906" s="204"/>
      <c r="F906" s="204"/>
      <c r="G906" s="204"/>
      <c r="H906" s="204"/>
      <c r="I906" s="204"/>
      <c r="J906" s="204"/>
      <c r="K906" s="204"/>
      <c r="L906" s="204"/>
      <c r="M906" s="204"/>
      <c r="N906" s="204"/>
      <c r="O906" s="204"/>
      <c r="P906" s="204"/>
      <c r="Q906" s="204"/>
      <c r="R906" s="204"/>
      <c r="S906" s="204"/>
      <c r="T906" s="204"/>
      <c r="U906" s="204"/>
      <c r="V906" s="204"/>
      <c r="W906" s="204"/>
      <c r="X906" s="204"/>
      <c r="Y906" s="204"/>
      <c r="Z906" s="204"/>
      <c r="AA906" s="204"/>
      <c r="AB906" s="204"/>
      <c r="AC906" s="204"/>
      <c r="AD906" s="204"/>
      <c r="AE906" s="204"/>
      <c r="AF906" s="204"/>
      <c r="AG906" s="204"/>
      <c r="AH906" s="204"/>
      <c r="AI906" s="204"/>
      <c r="AJ906" s="204"/>
      <c r="AK906" s="204"/>
      <c r="AL906" s="204"/>
      <c r="AM906" s="204"/>
      <c r="AN906" s="204"/>
      <c r="AO906" s="204"/>
      <c r="AP906" s="204"/>
      <c r="AQ906" s="204"/>
      <c r="AR906" s="204"/>
      <c r="AS906" s="204"/>
      <c r="AT906" s="204"/>
      <c r="AU906" s="204"/>
      <c r="AV906" s="204"/>
      <c r="AW906" s="204"/>
      <c r="AX906" s="204"/>
      <c r="AY906" s="204"/>
      <c r="AZ906" s="204"/>
      <c r="BA906" s="204"/>
      <c r="BB906" s="204"/>
      <c r="BC906" s="204"/>
      <c r="BD906" s="204"/>
      <c r="BE906" s="204"/>
      <c r="BF906" s="204"/>
      <c r="BG906" s="204"/>
      <c r="BH906" s="204"/>
      <c r="BI906" s="204"/>
      <c r="BJ906" s="204"/>
      <c r="BK906" s="204"/>
      <c r="BL906" s="204"/>
      <c r="BM906" s="204"/>
      <c r="BN906" s="204"/>
      <c r="BO906" s="204"/>
      <c r="BP906" s="204"/>
      <c r="BQ906" s="204"/>
      <c r="BR906" s="204"/>
      <c r="BS906" s="204"/>
      <c r="BT906" s="204"/>
      <c r="BU906" s="204"/>
      <c r="BV906" s="204"/>
      <c r="BW906" s="204"/>
      <c r="BX906" s="204"/>
      <c r="BY906" s="204"/>
      <c r="BZ906" s="204"/>
      <c r="CA906" s="204"/>
      <c r="CB906" s="204"/>
      <c r="CC906" s="204"/>
      <c r="CD906" s="204"/>
      <c r="CE906" s="204"/>
      <c r="CF906" s="204"/>
      <c r="CG906" s="204"/>
      <c r="CH906" s="204"/>
      <c r="CI906" s="204"/>
      <c r="CJ906" s="204"/>
      <c r="CK906" s="204"/>
      <c r="CL906" s="204"/>
      <c r="CM906" s="204"/>
      <c r="CN906" s="204"/>
      <c r="CO906" s="204"/>
      <c r="CP906" s="204"/>
      <c r="CQ906" s="204"/>
      <c r="CR906" s="204"/>
      <c r="CS906" s="204"/>
      <c r="CT906" s="204"/>
      <c r="CU906" s="204"/>
      <c r="CV906" s="204"/>
      <c r="CW906" s="204"/>
      <c r="CX906" s="204"/>
      <c r="CY906" s="204"/>
      <c r="CZ906" s="204"/>
      <c r="DA906" s="204"/>
      <c r="DB906" s="204"/>
      <c r="DC906" s="204"/>
      <c r="DD906" s="204"/>
      <c r="DE906" s="204"/>
      <c r="DF906" s="204"/>
      <c r="DG906" s="204"/>
      <c r="DH906" s="204"/>
      <c r="DI906" s="204"/>
      <c r="DJ906" s="204"/>
      <c r="DK906" s="204"/>
      <c r="DL906" s="204"/>
      <c r="DM906" s="204"/>
      <c r="DN906" s="204"/>
      <c r="DO906" s="204"/>
      <c r="DP906" s="204"/>
      <c r="DQ906" s="204"/>
      <c r="DR906" s="204"/>
      <c r="DS906" s="204"/>
      <c r="DT906" s="204"/>
      <c r="DU906" s="204"/>
      <c r="DV906" s="204"/>
      <c r="DW906" s="204"/>
      <c r="DX906" s="204"/>
      <c r="DY906" s="204"/>
      <c r="DZ906" s="204"/>
      <c r="EA906" s="204"/>
      <c r="EB906" s="204"/>
      <c r="EC906" s="204"/>
      <c r="ED906" s="204"/>
      <c r="EE906" s="204"/>
      <c r="EF906" s="204"/>
      <c r="EG906" s="204"/>
      <c r="EH906" s="204"/>
      <c r="EI906" s="204"/>
      <c r="EJ906" s="204"/>
      <c r="EK906" s="204"/>
      <c r="EL906" s="204"/>
      <c r="EM906" s="204"/>
      <c r="EN906" s="204"/>
      <c r="EO906" s="204"/>
      <c r="EP906" s="160"/>
      <c r="EQ906" s="160"/>
      <c r="ER906" s="160"/>
      <c r="ES906" s="160"/>
      <c r="ET906" s="160"/>
      <c r="EU906" s="160"/>
      <c r="EV906" s="160"/>
      <c r="EW906" s="160"/>
      <c r="EX906" s="160"/>
      <c r="EY906" s="160"/>
      <c r="EZ906" s="160"/>
      <c r="FA906" s="160"/>
      <c r="FB906" s="160"/>
      <c r="FC906" s="160"/>
      <c r="FD906" s="160"/>
      <c r="FE906" s="160"/>
      <c r="FF906" s="160"/>
      <c r="FG906" s="160"/>
      <c r="FH906" s="160"/>
      <c r="FI906" s="160"/>
      <c r="FJ906" s="160"/>
      <c r="FK906" s="160"/>
      <c r="FL906" s="160"/>
      <c r="FM906" s="160"/>
      <c r="FN906" s="160"/>
      <c r="FO906" s="160"/>
      <c r="FP906" s="160"/>
      <c r="FQ906" s="160"/>
      <c r="FR906" s="160"/>
      <c r="FS906" s="160"/>
      <c r="FT906" s="160"/>
      <c r="FU906" s="160"/>
      <c r="FV906" s="160"/>
      <c r="FW906" s="160"/>
      <c r="FX906" s="160"/>
      <c r="FY906" s="160"/>
      <c r="FZ906" s="160"/>
      <c r="GA906" s="160"/>
      <c r="GB906" s="160"/>
      <c r="GC906" s="160"/>
      <c r="GD906" s="160"/>
      <c r="GE906" s="160"/>
      <c r="GF906" s="160"/>
      <c r="GG906" s="160"/>
      <c r="GH906" s="160"/>
      <c r="GI906" s="160"/>
      <c r="GJ906" s="160"/>
      <c r="GK906" s="160"/>
      <c r="GL906" s="160"/>
      <c r="GM906" s="160"/>
      <c r="GN906" s="160"/>
      <c r="GO906" s="160"/>
      <c r="GP906" s="160"/>
      <c r="GQ906" s="160"/>
      <c r="GR906" s="160"/>
      <c r="GS906" s="160"/>
      <c r="GT906" s="160"/>
      <c r="GU906" s="160"/>
      <c r="GV906" s="160"/>
      <c r="GW906" s="160"/>
      <c r="GX906" s="160"/>
      <c r="GY906" s="160"/>
      <c r="GZ906" s="160"/>
      <c r="HA906" s="160"/>
      <c r="HB906" s="160"/>
      <c r="HC906" s="160"/>
      <c r="HD906" s="160"/>
      <c r="HE906" s="160"/>
      <c r="HF906" s="160"/>
      <c r="HG906" s="160"/>
      <c r="HH906" s="160"/>
      <c r="HI906" s="160"/>
      <c r="HJ906" s="160"/>
      <c r="HK906" s="160"/>
      <c r="HL906" s="160"/>
      <c r="HM906" s="160"/>
      <c r="HN906" s="157"/>
      <c r="HO906" s="160"/>
      <c r="HP906" s="160"/>
      <c r="HQ906" s="160"/>
    </row>
    <row r="907" spans="1:225">
      <c r="A907" s="156"/>
      <c r="B907" s="204"/>
      <c r="C907" s="204"/>
      <c r="D907" s="204"/>
      <c r="E907" s="204"/>
      <c r="F907" s="204"/>
      <c r="G907" s="204"/>
      <c r="H907" s="204"/>
      <c r="I907" s="204"/>
      <c r="J907" s="204"/>
      <c r="K907" s="204"/>
      <c r="L907" s="204"/>
      <c r="M907" s="204"/>
      <c r="N907" s="204"/>
      <c r="O907" s="204"/>
      <c r="P907" s="204"/>
      <c r="Q907" s="204"/>
      <c r="R907" s="204"/>
      <c r="S907" s="204"/>
      <c r="T907" s="204"/>
      <c r="U907" s="204"/>
      <c r="V907" s="204"/>
      <c r="W907" s="204"/>
      <c r="X907" s="204"/>
      <c r="Y907" s="204"/>
      <c r="Z907" s="204"/>
      <c r="AA907" s="204"/>
      <c r="AB907" s="204"/>
      <c r="AC907" s="204"/>
      <c r="AD907" s="204"/>
      <c r="AE907" s="204"/>
      <c r="AF907" s="204"/>
      <c r="AG907" s="204"/>
      <c r="AH907" s="204"/>
      <c r="AI907" s="204"/>
      <c r="AJ907" s="204"/>
      <c r="AK907" s="204"/>
      <c r="AL907" s="204"/>
      <c r="AM907" s="204"/>
      <c r="AN907" s="204"/>
      <c r="AO907" s="204"/>
      <c r="AP907" s="204"/>
      <c r="AQ907" s="204"/>
      <c r="AR907" s="204"/>
      <c r="AS907" s="204"/>
      <c r="AT907" s="204"/>
      <c r="AU907" s="204"/>
      <c r="AV907" s="204"/>
      <c r="AW907" s="204"/>
      <c r="AX907" s="204"/>
      <c r="AY907" s="204"/>
      <c r="AZ907" s="204"/>
      <c r="BA907" s="204"/>
      <c r="BB907" s="204"/>
      <c r="BC907" s="204"/>
      <c r="BD907" s="204"/>
      <c r="BE907" s="204"/>
      <c r="BF907" s="204"/>
      <c r="BG907" s="204"/>
      <c r="BH907" s="204"/>
      <c r="BI907" s="204"/>
      <c r="BJ907" s="204"/>
      <c r="BK907" s="204"/>
      <c r="BL907" s="204"/>
      <c r="BM907" s="204"/>
      <c r="BN907" s="204"/>
      <c r="BO907" s="204"/>
      <c r="BP907" s="204"/>
      <c r="BQ907" s="204"/>
      <c r="BR907" s="204"/>
      <c r="BS907" s="204"/>
      <c r="BT907" s="204"/>
      <c r="BU907" s="204"/>
      <c r="BV907" s="204"/>
      <c r="BW907" s="204"/>
      <c r="BX907" s="204"/>
      <c r="BY907" s="204"/>
      <c r="BZ907" s="204"/>
      <c r="CA907" s="204"/>
      <c r="CB907" s="204"/>
      <c r="CC907" s="204"/>
      <c r="CD907" s="204"/>
      <c r="CE907" s="204"/>
      <c r="CF907" s="204"/>
      <c r="CG907" s="204"/>
      <c r="CH907" s="204"/>
      <c r="CI907" s="204"/>
      <c r="CJ907" s="204"/>
      <c r="CK907" s="204"/>
      <c r="CL907" s="204"/>
      <c r="CM907" s="204"/>
      <c r="CN907" s="204"/>
      <c r="CO907" s="204"/>
      <c r="CP907" s="204"/>
      <c r="CQ907" s="204"/>
      <c r="CR907" s="204"/>
      <c r="CS907" s="204"/>
      <c r="CT907" s="204"/>
      <c r="CU907" s="204"/>
      <c r="CV907" s="204"/>
      <c r="CW907" s="204"/>
      <c r="CX907" s="204"/>
      <c r="CY907" s="204"/>
      <c r="CZ907" s="204"/>
      <c r="DA907" s="204"/>
      <c r="DB907" s="204"/>
      <c r="DC907" s="204"/>
      <c r="DD907" s="204"/>
      <c r="DE907" s="204"/>
      <c r="DF907" s="204"/>
      <c r="DG907" s="204"/>
      <c r="DH907" s="204"/>
      <c r="DI907" s="204"/>
      <c r="DJ907" s="204"/>
      <c r="DK907" s="204"/>
      <c r="DL907" s="204"/>
      <c r="DM907" s="204"/>
      <c r="DN907" s="204"/>
      <c r="DO907" s="204"/>
      <c r="DP907" s="204"/>
      <c r="DQ907" s="204"/>
      <c r="DR907" s="204"/>
      <c r="DS907" s="204"/>
      <c r="DT907" s="204"/>
      <c r="DU907" s="204"/>
      <c r="DV907" s="204"/>
      <c r="DW907" s="204"/>
      <c r="DX907" s="204"/>
      <c r="DY907" s="204"/>
      <c r="DZ907" s="204"/>
      <c r="EA907" s="204"/>
      <c r="EB907" s="204"/>
      <c r="EC907" s="204"/>
      <c r="ED907" s="204"/>
      <c r="EE907" s="204"/>
      <c r="EF907" s="204"/>
      <c r="EG907" s="204"/>
      <c r="EH907" s="204"/>
      <c r="EI907" s="204"/>
      <c r="EJ907" s="204"/>
      <c r="EK907" s="204"/>
      <c r="EL907" s="204"/>
      <c r="EM907" s="204"/>
      <c r="EN907" s="204"/>
      <c r="EO907" s="204"/>
      <c r="EP907" s="156"/>
      <c r="EQ907" s="156"/>
      <c r="ER907" s="156"/>
      <c r="ES907" s="156"/>
      <c r="ET907" s="156"/>
      <c r="EU907" s="156"/>
      <c r="EV907" s="156"/>
      <c r="EW907" s="156"/>
      <c r="EX907" s="156"/>
      <c r="EY907" s="156"/>
      <c r="EZ907" s="156"/>
      <c r="FA907" s="156"/>
      <c r="FB907" s="156"/>
      <c r="FC907" s="156"/>
      <c r="FD907" s="156"/>
      <c r="FE907" s="156"/>
      <c r="FF907" s="156"/>
      <c r="FG907" s="156"/>
      <c r="FH907" s="156"/>
      <c r="FI907" s="156"/>
      <c r="FJ907" s="156"/>
      <c r="FK907" s="156"/>
      <c r="FL907" s="156"/>
      <c r="FM907" s="156"/>
      <c r="FN907" s="156"/>
      <c r="FO907" s="156"/>
      <c r="FP907" s="156"/>
      <c r="FQ907" s="156"/>
      <c r="FR907" s="156"/>
      <c r="FS907" s="156"/>
      <c r="FT907" s="156"/>
      <c r="FU907" s="156"/>
      <c r="FV907" s="156"/>
      <c r="FW907" s="156"/>
      <c r="FX907" s="156"/>
      <c r="FY907" s="156"/>
      <c r="FZ907" s="156"/>
      <c r="GA907" s="156"/>
      <c r="GB907" s="156"/>
      <c r="GC907" s="156"/>
      <c r="GD907" s="156"/>
      <c r="GE907" s="156"/>
      <c r="GF907" s="156"/>
      <c r="GG907" s="156"/>
      <c r="GH907" s="156"/>
      <c r="GI907" s="156"/>
      <c r="GJ907" s="156"/>
      <c r="GK907" s="156"/>
      <c r="GL907" s="156"/>
      <c r="GM907" s="156"/>
      <c r="GN907" s="156"/>
      <c r="GO907" s="156"/>
      <c r="GP907" s="156"/>
      <c r="GQ907" s="156"/>
      <c r="GR907" s="156"/>
      <c r="GS907" s="156"/>
      <c r="GT907" s="156"/>
      <c r="GU907" s="156"/>
      <c r="GV907" s="156"/>
      <c r="GW907" s="156"/>
      <c r="GX907" s="156"/>
      <c r="GY907" s="156"/>
      <c r="GZ907" s="156"/>
      <c r="HA907" s="156"/>
      <c r="HB907" s="156"/>
      <c r="HC907" s="156"/>
      <c r="HD907" s="156"/>
      <c r="HE907" s="156"/>
      <c r="HF907" s="156"/>
      <c r="HG907" s="156"/>
      <c r="HH907" s="156"/>
      <c r="HI907" s="156"/>
      <c r="HJ907" s="156"/>
      <c r="HK907" s="156"/>
      <c r="HL907" s="156"/>
      <c r="HM907" s="156"/>
      <c r="HN907" s="157"/>
      <c r="HO907" s="156"/>
      <c r="HP907" s="156"/>
      <c r="HQ907" s="156"/>
    </row>
    <row r="908" spans="1:225">
      <c r="A908" s="156"/>
      <c r="B908" s="204"/>
      <c r="C908" s="204"/>
      <c r="D908" s="204"/>
      <c r="E908" s="204"/>
      <c r="F908" s="204"/>
      <c r="G908" s="204"/>
      <c r="H908" s="204"/>
      <c r="I908" s="204"/>
      <c r="J908" s="204"/>
      <c r="K908" s="204"/>
      <c r="L908" s="204"/>
      <c r="M908" s="204"/>
      <c r="N908" s="204"/>
      <c r="O908" s="204"/>
      <c r="P908" s="204"/>
      <c r="Q908" s="204"/>
      <c r="R908" s="204"/>
      <c r="S908" s="204"/>
      <c r="T908" s="204"/>
      <c r="U908" s="204"/>
      <c r="V908" s="204"/>
      <c r="W908" s="204"/>
      <c r="X908" s="204"/>
      <c r="Y908" s="204"/>
      <c r="Z908" s="204"/>
      <c r="AA908" s="204"/>
      <c r="AB908" s="204"/>
      <c r="AC908" s="204"/>
      <c r="AD908" s="204"/>
      <c r="AE908" s="204"/>
      <c r="AF908" s="204"/>
      <c r="AG908" s="204"/>
      <c r="AH908" s="204"/>
      <c r="AI908" s="204"/>
      <c r="AJ908" s="204"/>
      <c r="AK908" s="204"/>
      <c r="AL908" s="204"/>
      <c r="AM908" s="204"/>
      <c r="AN908" s="204"/>
      <c r="AO908" s="204"/>
      <c r="AP908" s="204"/>
      <c r="AQ908" s="204"/>
      <c r="AR908" s="204"/>
      <c r="AS908" s="204"/>
      <c r="AT908" s="204"/>
      <c r="AU908" s="204"/>
      <c r="AV908" s="204"/>
      <c r="AW908" s="204"/>
      <c r="AX908" s="204"/>
      <c r="AY908" s="204"/>
      <c r="AZ908" s="204"/>
      <c r="BA908" s="204"/>
      <c r="BB908" s="204"/>
      <c r="BC908" s="204"/>
      <c r="BD908" s="204"/>
      <c r="BE908" s="204"/>
      <c r="BF908" s="204"/>
      <c r="BG908" s="204"/>
      <c r="BH908" s="204"/>
      <c r="BI908" s="204"/>
      <c r="BJ908" s="204"/>
      <c r="BK908" s="204"/>
      <c r="BL908" s="204"/>
      <c r="BM908" s="204"/>
      <c r="BN908" s="204"/>
      <c r="BO908" s="204"/>
      <c r="BP908" s="204"/>
      <c r="BQ908" s="204"/>
      <c r="BR908" s="204"/>
      <c r="BS908" s="204"/>
      <c r="BT908" s="204"/>
      <c r="BU908" s="204"/>
      <c r="BV908" s="204"/>
      <c r="BW908" s="204"/>
      <c r="BX908" s="204"/>
      <c r="BY908" s="204"/>
      <c r="BZ908" s="204"/>
      <c r="CA908" s="204"/>
      <c r="CB908" s="204"/>
      <c r="CC908" s="204"/>
      <c r="CD908" s="204"/>
      <c r="CE908" s="204"/>
      <c r="CF908" s="204"/>
      <c r="CG908" s="204"/>
      <c r="CH908" s="204"/>
      <c r="CI908" s="204"/>
      <c r="CJ908" s="204"/>
      <c r="CK908" s="204"/>
      <c r="CL908" s="204"/>
      <c r="CM908" s="204"/>
      <c r="CN908" s="204"/>
      <c r="CO908" s="204"/>
      <c r="CP908" s="204"/>
      <c r="CQ908" s="204"/>
      <c r="CR908" s="204"/>
      <c r="CS908" s="204"/>
      <c r="CT908" s="204"/>
      <c r="CU908" s="204"/>
      <c r="CV908" s="204"/>
      <c r="CW908" s="204"/>
      <c r="CX908" s="204"/>
      <c r="CY908" s="204"/>
      <c r="CZ908" s="204"/>
      <c r="DA908" s="204"/>
      <c r="DB908" s="204"/>
      <c r="DC908" s="204"/>
      <c r="DD908" s="204"/>
      <c r="DE908" s="204"/>
      <c r="DF908" s="204"/>
      <c r="DG908" s="204"/>
      <c r="DH908" s="204"/>
      <c r="DI908" s="204"/>
      <c r="DJ908" s="204"/>
      <c r="DK908" s="204"/>
      <c r="DL908" s="204"/>
      <c r="DM908" s="204"/>
      <c r="DN908" s="204"/>
      <c r="DO908" s="204"/>
      <c r="DP908" s="204"/>
      <c r="DQ908" s="204"/>
      <c r="DR908" s="204"/>
      <c r="DS908" s="204"/>
      <c r="DT908" s="204"/>
      <c r="DU908" s="204"/>
      <c r="DV908" s="204"/>
      <c r="DW908" s="204"/>
      <c r="DX908" s="204"/>
      <c r="DY908" s="204"/>
      <c r="DZ908" s="204"/>
      <c r="EA908" s="204"/>
      <c r="EB908" s="204"/>
      <c r="EC908" s="204"/>
      <c r="ED908" s="204"/>
      <c r="EE908" s="204"/>
      <c r="EF908" s="204"/>
      <c r="EG908" s="204"/>
      <c r="EH908" s="204"/>
      <c r="EI908" s="204"/>
      <c r="EJ908" s="204"/>
      <c r="EK908" s="204"/>
      <c r="EL908" s="204"/>
      <c r="EM908" s="204"/>
      <c r="EN908" s="204"/>
      <c r="EO908" s="204"/>
      <c r="EP908" s="156"/>
      <c r="EQ908" s="156"/>
      <c r="ER908" s="156"/>
      <c r="ES908" s="156"/>
      <c r="ET908" s="156"/>
      <c r="EU908" s="156"/>
      <c r="EV908" s="156"/>
      <c r="EW908" s="156"/>
      <c r="EX908" s="156"/>
      <c r="EY908" s="156"/>
      <c r="EZ908" s="156"/>
      <c r="FA908" s="156"/>
      <c r="FB908" s="156"/>
      <c r="FC908" s="156"/>
      <c r="FD908" s="156"/>
      <c r="FE908" s="156"/>
      <c r="FF908" s="156"/>
      <c r="FG908" s="156"/>
      <c r="FH908" s="156"/>
      <c r="FI908" s="156"/>
      <c r="FJ908" s="156"/>
      <c r="FK908" s="156"/>
      <c r="FL908" s="156"/>
      <c r="FM908" s="156"/>
      <c r="FN908" s="156"/>
      <c r="FO908" s="156"/>
      <c r="FP908" s="156"/>
      <c r="FQ908" s="156"/>
      <c r="FR908" s="156"/>
      <c r="FS908" s="156"/>
      <c r="FT908" s="156"/>
      <c r="FU908" s="156"/>
      <c r="FV908" s="156"/>
      <c r="FW908" s="156"/>
      <c r="FX908" s="156"/>
      <c r="FY908" s="156"/>
      <c r="FZ908" s="156"/>
      <c r="GA908" s="156"/>
      <c r="GB908" s="156"/>
      <c r="GC908" s="156"/>
      <c r="GD908" s="156"/>
      <c r="GE908" s="156"/>
      <c r="GF908" s="156"/>
      <c r="GG908" s="156"/>
      <c r="GH908" s="156"/>
      <c r="GI908" s="156"/>
      <c r="GJ908" s="156"/>
      <c r="GK908" s="156"/>
      <c r="GL908" s="156"/>
      <c r="GM908" s="156"/>
      <c r="GN908" s="156"/>
      <c r="GO908" s="156"/>
      <c r="GP908" s="156"/>
      <c r="GQ908" s="156"/>
      <c r="GR908" s="156"/>
      <c r="GS908" s="156"/>
      <c r="GT908" s="156"/>
      <c r="GU908" s="156"/>
      <c r="GV908" s="156"/>
      <c r="GW908" s="156"/>
      <c r="GX908" s="156"/>
      <c r="GY908" s="156"/>
      <c r="GZ908" s="156"/>
      <c r="HA908" s="156"/>
      <c r="HB908" s="156"/>
      <c r="HC908" s="156"/>
      <c r="HD908" s="156"/>
      <c r="HE908" s="156"/>
      <c r="HF908" s="156"/>
      <c r="HG908" s="156"/>
      <c r="HH908" s="156"/>
      <c r="HI908" s="156"/>
      <c r="HJ908" s="156"/>
      <c r="HK908" s="156"/>
      <c r="HL908" s="156"/>
      <c r="HM908" s="156"/>
      <c r="HN908" s="162"/>
      <c r="HO908" s="156"/>
      <c r="HP908" s="156"/>
      <c r="HQ908" s="156"/>
    </row>
    <row r="909" spans="1:225">
      <c r="A909" s="160"/>
      <c r="B909" s="204"/>
      <c r="C909" s="204"/>
      <c r="D909" s="204"/>
      <c r="E909" s="204"/>
      <c r="F909" s="204"/>
      <c r="G909" s="204"/>
      <c r="H909" s="204"/>
      <c r="I909" s="204"/>
      <c r="J909" s="204"/>
      <c r="K909" s="204"/>
      <c r="L909" s="204"/>
      <c r="M909" s="204"/>
      <c r="N909" s="204"/>
      <c r="O909" s="204"/>
      <c r="P909" s="204"/>
      <c r="Q909" s="204"/>
      <c r="R909" s="204"/>
      <c r="S909" s="204"/>
      <c r="T909" s="204"/>
      <c r="U909" s="204"/>
      <c r="V909" s="204"/>
      <c r="W909" s="204"/>
      <c r="X909" s="204"/>
      <c r="Y909" s="204"/>
      <c r="Z909" s="204"/>
      <c r="AA909" s="204"/>
      <c r="AB909" s="204"/>
      <c r="AC909" s="204"/>
      <c r="AD909" s="204"/>
      <c r="AE909" s="204"/>
      <c r="AF909" s="204"/>
      <c r="AG909" s="204"/>
      <c r="AH909" s="204"/>
      <c r="AI909" s="204"/>
      <c r="AJ909" s="204"/>
      <c r="AK909" s="204"/>
      <c r="AL909" s="204"/>
      <c r="AM909" s="204"/>
      <c r="AN909" s="204"/>
      <c r="AO909" s="204"/>
      <c r="AP909" s="204"/>
      <c r="AQ909" s="204"/>
      <c r="AR909" s="204"/>
      <c r="AS909" s="204"/>
      <c r="AT909" s="204"/>
      <c r="AU909" s="204"/>
      <c r="AV909" s="204"/>
      <c r="AW909" s="204"/>
      <c r="AX909" s="204"/>
      <c r="AY909" s="204"/>
      <c r="AZ909" s="204"/>
      <c r="BA909" s="204"/>
      <c r="BB909" s="204"/>
      <c r="BC909" s="204"/>
      <c r="BD909" s="204"/>
      <c r="BE909" s="204"/>
      <c r="BF909" s="204"/>
      <c r="BG909" s="204"/>
      <c r="BH909" s="204"/>
      <c r="BI909" s="204"/>
      <c r="BJ909" s="204"/>
      <c r="BK909" s="204"/>
      <c r="BL909" s="204"/>
      <c r="BM909" s="204"/>
      <c r="BN909" s="204"/>
      <c r="BO909" s="204"/>
      <c r="BP909" s="204"/>
      <c r="BQ909" s="204"/>
      <c r="BR909" s="204"/>
      <c r="BS909" s="204"/>
      <c r="BT909" s="204"/>
      <c r="BU909" s="204"/>
      <c r="BV909" s="204"/>
      <c r="BW909" s="204"/>
      <c r="BX909" s="204"/>
      <c r="BY909" s="204"/>
      <c r="BZ909" s="204"/>
      <c r="CA909" s="204"/>
      <c r="CB909" s="204"/>
      <c r="CC909" s="204"/>
      <c r="CD909" s="204"/>
      <c r="CE909" s="204"/>
      <c r="CF909" s="204"/>
      <c r="CG909" s="204"/>
      <c r="CH909" s="204"/>
      <c r="CI909" s="204"/>
      <c r="CJ909" s="204"/>
      <c r="CK909" s="204"/>
      <c r="CL909" s="204"/>
      <c r="CM909" s="204"/>
      <c r="CN909" s="204"/>
      <c r="CO909" s="204"/>
      <c r="CP909" s="204"/>
      <c r="CQ909" s="204"/>
      <c r="CR909" s="204"/>
      <c r="CS909" s="204"/>
      <c r="CT909" s="204"/>
      <c r="CU909" s="204"/>
      <c r="CV909" s="204"/>
      <c r="CW909" s="204"/>
      <c r="CX909" s="204"/>
      <c r="CY909" s="204"/>
      <c r="CZ909" s="204"/>
      <c r="DA909" s="204"/>
      <c r="DB909" s="204"/>
      <c r="DC909" s="204"/>
      <c r="DD909" s="204"/>
      <c r="DE909" s="204"/>
      <c r="DF909" s="204"/>
      <c r="DG909" s="204"/>
      <c r="DH909" s="204"/>
      <c r="DI909" s="204"/>
      <c r="DJ909" s="204"/>
      <c r="DK909" s="204"/>
      <c r="DL909" s="204"/>
      <c r="DM909" s="204"/>
      <c r="DN909" s="204"/>
      <c r="DO909" s="204"/>
      <c r="DP909" s="204"/>
      <c r="DQ909" s="204"/>
      <c r="DR909" s="204"/>
      <c r="DS909" s="204"/>
      <c r="DT909" s="204"/>
      <c r="DU909" s="204"/>
      <c r="DV909" s="204"/>
      <c r="DW909" s="204"/>
      <c r="DX909" s="204"/>
      <c r="DY909" s="204"/>
      <c r="DZ909" s="204"/>
      <c r="EA909" s="204"/>
      <c r="EB909" s="204"/>
      <c r="EC909" s="204"/>
      <c r="ED909" s="204"/>
      <c r="EE909" s="204"/>
      <c r="EF909" s="204"/>
      <c r="EG909" s="204"/>
      <c r="EH909" s="204"/>
      <c r="EI909" s="204"/>
      <c r="EJ909" s="204"/>
      <c r="EK909" s="204"/>
      <c r="EL909" s="204"/>
      <c r="EM909" s="204"/>
      <c r="EN909" s="204"/>
      <c r="EO909" s="204"/>
      <c r="EP909" s="160"/>
      <c r="EQ909" s="160"/>
      <c r="ER909" s="160"/>
      <c r="ES909" s="160"/>
      <c r="ET909" s="160"/>
      <c r="EU909" s="160"/>
      <c r="EV909" s="160"/>
      <c r="EW909" s="160"/>
      <c r="EX909" s="160"/>
      <c r="EY909" s="160"/>
      <c r="EZ909" s="160"/>
      <c r="FA909" s="160"/>
      <c r="FB909" s="160"/>
      <c r="FC909" s="160"/>
      <c r="FD909" s="160"/>
      <c r="FE909" s="160"/>
      <c r="FF909" s="160"/>
      <c r="FG909" s="160"/>
      <c r="FH909" s="160"/>
      <c r="FI909" s="160"/>
      <c r="FJ909" s="160"/>
      <c r="FK909" s="160"/>
      <c r="FL909" s="160"/>
      <c r="FM909" s="160"/>
      <c r="FN909" s="160"/>
      <c r="FO909" s="160"/>
      <c r="FP909" s="160"/>
      <c r="FQ909" s="160"/>
      <c r="FR909" s="160"/>
      <c r="FS909" s="160"/>
      <c r="FT909" s="160"/>
      <c r="FU909" s="160"/>
      <c r="FV909" s="160"/>
      <c r="FW909" s="160"/>
      <c r="FX909" s="160"/>
      <c r="FY909" s="160"/>
      <c r="FZ909" s="160"/>
      <c r="GA909" s="160"/>
      <c r="GB909" s="160"/>
      <c r="GC909" s="160"/>
      <c r="GD909" s="160"/>
      <c r="GE909" s="160"/>
      <c r="GF909" s="160"/>
      <c r="GG909" s="160"/>
      <c r="GH909" s="160"/>
      <c r="GI909" s="160"/>
      <c r="GJ909" s="160"/>
      <c r="GK909" s="160"/>
      <c r="GL909" s="160"/>
      <c r="GM909" s="160"/>
      <c r="GN909" s="160"/>
      <c r="GO909" s="160"/>
      <c r="GP909" s="160"/>
      <c r="GQ909" s="160"/>
      <c r="GR909" s="160"/>
      <c r="GS909" s="160"/>
      <c r="GT909" s="160"/>
      <c r="GU909" s="160"/>
      <c r="GV909" s="160"/>
      <c r="GW909" s="160"/>
      <c r="GX909" s="160"/>
      <c r="GY909" s="160"/>
      <c r="GZ909" s="160"/>
      <c r="HA909" s="160"/>
      <c r="HB909" s="160"/>
      <c r="HC909" s="160"/>
      <c r="HD909" s="160"/>
      <c r="HE909" s="160"/>
      <c r="HF909" s="160"/>
      <c r="HG909" s="160"/>
      <c r="HH909" s="160"/>
      <c r="HI909" s="160"/>
      <c r="HJ909" s="160"/>
      <c r="HK909" s="160"/>
      <c r="HL909" s="160"/>
      <c r="HM909" s="160"/>
      <c r="HN909" s="157"/>
      <c r="HO909" s="160"/>
      <c r="HP909" s="160"/>
      <c r="HQ909" s="160"/>
    </row>
    <row r="910" spans="1:225">
      <c r="A910" s="156"/>
      <c r="B910" s="204"/>
      <c r="C910" s="204"/>
      <c r="D910" s="204"/>
      <c r="E910" s="204"/>
      <c r="F910" s="204"/>
      <c r="G910" s="204"/>
      <c r="H910" s="204"/>
      <c r="I910" s="204"/>
      <c r="J910" s="204"/>
      <c r="K910" s="204"/>
      <c r="L910" s="204"/>
      <c r="M910" s="204"/>
      <c r="N910" s="204"/>
      <c r="O910" s="204"/>
      <c r="P910" s="204"/>
      <c r="Q910" s="204"/>
      <c r="R910" s="204"/>
      <c r="S910" s="204"/>
      <c r="T910" s="204"/>
      <c r="U910" s="204"/>
      <c r="V910" s="204"/>
      <c r="W910" s="204"/>
      <c r="X910" s="204"/>
      <c r="Y910" s="204"/>
      <c r="Z910" s="204"/>
      <c r="AA910" s="204"/>
      <c r="AB910" s="204"/>
      <c r="AC910" s="204"/>
      <c r="AD910" s="204"/>
      <c r="AE910" s="204"/>
      <c r="AF910" s="204"/>
      <c r="AG910" s="204"/>
      <c r="AH910" s="204"/>
      <c r="AI910" s="204"/>
      <c r="AJ910" s="204"/>
      <c r="AK910" s="204"/>
      <c r="AL910" s="204"/>
      <c r="AM910" s="204"/>
      <c r="AN910" s="204"/>
      <c r="AO910" s="204"/>
      <c r="AP910" s="204"/>
      <c r="AQ910" s="204"/>
      <c r="AR910" s="204"/>
      <c r="AS910" s="204"/>
      <c r="AT910" s="204"/>
      <c r="AU910" s="204"/>
      <c r="AV910" s="204"/>
      <c r="AW910" s="204"/>
      <c r="AX910" s="204"/>
      <c r="AY910" s="204"/>
      <c r="AZ910" s="204"/>
      <c r="BA910" s="204"/>
      <c r="BB910" s="204"/>
      <c r="BC910" s="204"/>
      <c r="BD910" s="204"/>
      <c r="BE910" s="204"/>
      <c r="BF910" s="204"/>
      <c r="BG910" s="204"/>
      <c r="BH910" s="204"/>
      <c r="BI910" s="204"/>
      <c r="BJ910" s="204"/>
      <c r="BK910" s="204"/>
      <c r="BL910" s="204"/>
      <c r="BM910" s="204"/>
      <c r="BN910" s="204"/>
      <c r="BO910" s="204"/>
      <c r="BP910" s="204"/>
      <c r="BQ910" s="204"/>
      <c r="BR910" s="204"/>
      <c r="BS910" s="204"/>
      <c r="BT910" s="204"/>
      <c r="BU910" s="204"/>
      <c r="BV910" s="204"/>
      <c r="BW910" s="204"/>
      <c r="BX910" s="204"/>
      <c r="BY910" s="204"/>
      <c r="BZ910" s="204"/>
      <c r="CA910" s="204"/>
      <c r="CB910" s="204"/>
      <c r="CC910" s="204"/>
      <c r="CD910" s="204"/>
      <c r="CE910" s="204"/>
      <c r="CF910" s="204"/>
      <c r="CG910" s="204"/>
      <c r="CH910" s="204"/>
      <c r="CI910" s="204"/>
      <c r="CJ910" s="204"/>
      <c r="CK910" s="204"/>
      <c r="CL910" s="204"/>
      <c r="CM910" s="204"/>
      <c r="CN910" s="204"/>
      <c r="CO910" s="204"/>
      <c r="CP910" s="204"/>
      <c r="CQ910" s="204"/>
      <c r="CR910" s="204"/>
      <c r="CS910" s="204"/>
      <c r="CT910" s="204"/>
      <c r="CU910" s="204"/>
      <c r="CV910" s="204"/>
      <c r="CW910" s="204"/>
      <c r="CX910" s="204"/>
      <c r="CY910" s="204"/>
      <c r="CZ910" s="204"/>
      <c r="DA910" s="204"/>
      <c r="DB910" s="204"/>
      <c r="DC910" s="204"/>
      <c r="DD910" s="204"/>
      <c r="DE910" s="204"/>
      <c r="DF910" s="204"/>
      <c r="DG910" s="204"/>
      <c r="DH910" s="204"/>
      <c r="DI910" s="204"/>
      <c r="DJ910" s="204"/>
      <c r="DK910" s="204"/>
      <c r="DL910" s="204"/>
      <c r="DM910" s="204"/>
      <c r="DN910" s="204"/>
      <c r="DO910" s="204"/>
      <c r="DP910" s="204"/>
      <c r="DQ910" s="204"/>
      <c r="DR910" s="204"/>
      <c r="DS910" s="204"/>
      <c r="DT910" s="204"/>
      <c r="DU910" s="204"/>
      <c r="DV910" s="204"/>
      <c r="DW910" s="204"/>
      <c r="DX910" s="204"/>
      <c r="DY910" s="204"/>
      <c r="DZ910" s="204"/>
      <c r="EA910" s="204"/>
      <c r="EB910" s="204"/>
      <c r="EC910" s="204"/>
      <c r="ED910" s="204"/>
      <c r="EE910" s="204"/>
      <c r="EF910" s="204"/>
      <c r="EG910" s="204"/>
      <c r="EH910" s="204"/>
      <c r="EI910" s="204"/>
      <c r="EJ910" s="204"/>
      <c r="EK910" s="204"/>
      <c r="EL910" s="204"/>
      <c r="EM910" s="204"/>
      <c r="EN910" s="204"/>
      <c r="EO910" s="204"/>
      <c r="EP910" s="156"/>
      <c r="EQ910" s="156"/>
      <c r="ER910" s="156"/>
      <c r="ES910" s="156"/>
      <c r="ET910" s="156"/>
      <c r="EU910" s="156"/>
      <c r="EV910" s="156"/>
      <c r="EW910" s="156"/>
      <c r="EX910" s="156"/>
      <c r="EY910" s="156"/>
      <c r="EZ910" s="156"/>
      <c r="FA910" s="156"/>
      <c r="FB910" s="156"/>
      <c r="FC910" s="156"/>
      <c r="FD910" s="156"/>
      <c r="FE910" s="156"/>
      <c r="FF910" s="156"/>
      <c r="FG910" s="156"/>
      <c r="FH910" s="156"/>
      <c r="FI910" s="156"/>
      <c r="FJ910" s="156"/>
      <c r="FK910" s="156"/>
      <c r="FL910" s="156"/>
      <c r="FM910" s="156"/>
      <c r="FN910" s="156"/>
      <c r="FO910" s="156"/>
      <c r="FP910" s="156"/>
      <c r="FQ910" s="156"/>
      <c r="FR910" s="156"/>
      <c r="FS910" s="156"/>
      <c r="FT910" s="156"/>
      <c r="FU910" s="156"/>
      <c r="FV910" s="156"/>
      <c r="FW910" s="156"/>
      <c r="FX910" s="156"/>
      <c r="FY910" s="156"/>
      <c r="FZ910" s="156"/>
      <c r="GA910" s="156"/>
      <c r="GB910" s="156"/>
      <c r="GC910" s="156"/>
      <c r="GD910" s="156"/>
      <c r="GE910" s="156"/>
      <c r="GF910" s="156"/>
      <c r="GG910" s="156"/>
      <c r="GH910" s="156"/>
      <c r="GI910" s="156"/>
      <c r="GJ910" s="156"/>
      <c r="GK910" s="156"/>
      <c r="GL910" s="156"/>
      <c r="GM910" s="156"/>
      <c r="GN910" s="156"/>
      <c r="GO910" s="156"/>
      <c r="GP910" s="156"/>
      <c r="GQ910" s="156"/>
      <c r="GR910" s="156"/>
      <c r="GS910" s="156"/>
      <c r="GT910" s="156"/>
      <c r="GU910" s="156"/>
      <c r="GV910" s="156"/>
      <c r="GW910" s="156"/>
      <c r="GX910" s="156"/>
      <c r="GY910" s="156"/>
      <c r="GZ910" s="156"/>
      <c r="HA910" s="156"/>
      <c r="HB910" s="156"/>
      <c r="HC910" s="156"/>
      <c r="HD910" s="156"/>
      <c r="HE910" s="156"/>
      <c r="HF910" s="156"/>
      <c r="HG910" s="156"/>
      <c r="HH910" s="156"/>
      <c r="HI910" s="156"/>
      <c r="HJ910" s="156"/>
      <c r="HK910" s="156"/>
      <c r="HL910" s="156"/>
      <c r="HM910" s="156"/>
      <c r="HN910" s="157"/>
      <c r="HO910" s="156"/>
      <c r="HP910" s="156"/>
      <c r="HQ910" s="156"/>
    </row>
    <row r="911" spans="1:225">
      <c r="A911" s="156"/>
      <c r="B911" s="204"/>
      <c r="C911" s="204"/>
      <c r="D911" s="204"/>
      <c r="E911" s="204"/>
      <c r="F911" s="204"/>
      <c r="G911" s="204"/>
      <c r="H911" s="204"/>
      <c r="I911" s="204"/>
      <c r="J911" s="204"/>
      <c r="K911" s="204"/>
      <c r="L911" s="204"/>
      <c r="M911" s="204"/>
      <c r="N911" s="204"/>
      <c r="O911" s="204"/>
      <c r="P911" s="204"/>
      <c r="Q911" s="204"/>
      <c r="R911" s="204"/>
      <c r="S911" s="204"/>
      <c r="T911" s="204"/>
      <c r="U911" s="204"/>
      <c r="V911" s="204"/>
      <c r="W911" s="204"/>
      <c r="X911" s="204"/>
      <c r="Y911" s="204"/>
      <c r="Z911" s="204"/>
      <c r="AA911" s="204"/>
      <c r="AB911" s="204"/>
      <c r="AC911" s="204"/>
      <c r="AD911" s="204"/>
      <c r="AE911" s="204"/>
      <c r="AF911" s="204"/>
      <c r="AG911" s="204"/>
      <c r="AH911" s="204"/>
      <c r="AI911" s="204"/>
      <c r="AJ911" s="204"/>
      <c r="AK911" s="204"/>
      <c r="AL911" s="204"/>
      <c r="AM911" s="204"/>
      <c r="AN911" s="204"/>
      <c r="AO911" s="204"/>
      <c r="AP911" s="204"/>
      <c r="AQ911" s="204"/>
      <c r="AR911" s="204"/>
      <c r="AS911" s="204"/>
      <c r="AT911" s="204"/>
      <c r="AU911" s="204"/>
      <c r="AV911" s="204"/>
      <c r="AW911" s="204"/>
      <c r="AX911" s="204"/>
      <c r="AY911" s="204"/>
      <c r="AZ911" s="204"/>
      <c r="BA911" s="204"/>
      <c r="BB911" s="204"/>
      <c r="BC911" s="204"/>
      <c r="BD911" s="204"/>
      <c r="BE911" s="204"/>
      <c r="BF911" s="204"/>
      <c r="BG911" s="204"/>
      <c r="BH911" s="204"/>
      <c r="BI911" s="204"/>
      <c r="BJ911" s="204"/>
      <c r="BK911" s="204"/>
      <c r="BL911" s="204"/>
      <c r="BM911" s="204"/>
      <c r="BN911" s="204"/>
      <c r="BO911" s="204"/>
      <c r="BP911" s="204"/>
      <c r="BQ911" s="204"/>
      <c r="BR911" s="204"/>
      <c r="BS911" s="204"/>
      <c r="BT911" s="204"/>
      <c r="BU911" s="204"/>
      <c r="BV911" s="204"/>
      <c r="BW911" s="204"/>
      <c r="BX911" s="204"/>
      <c r="BY911" s="204"/>
      <c r="BZ911" s="204"/>
      <c r="CA911" s="204"/>
      <c r="CB911" s="204"/>
      <c r="CC911" s="204"/>
      <c r="CD911" s="204"/>
      <c r="CE911" s="204"/>
      <c r="CF911" s="204"/>
      <c r="CG911" s="204"/>
      <c r="CH911" s="204"/>
      <c r="CI911" s="204"/>
      <c r="CJ911" s="204"/>
      <c r="CK911" s="204"/>
      <c r="CL911" s="204"/>
      <c r="CM911" s="204"/>
      <c r="CN911" s="204"/>
      <c r="CO911" s="204"/>
      <c r="CP911" s="204"/>
      <c r="CQ911" s="204"/>
      <c r="CR911" s="204"/>
      <c r="CS911" s="204"/>
      <c r="CT911" s="204"/>
      <c r="CU911" s="204"/>
      <c r="CV911" s="204"/>
      <c r="CW911" s="204"/>
      <c r="CX911" s="204"/>
      <c r="CY911" s="204"/>
      <c r="CZ911" s="204"/>
      <c r="DA911" s="204"/>
      <c r="DB911" s="204"/>
      <c r="DC911" s="204"/>
      <c r="DD911" s="204"/>
      <c r="DE911" s="204"/>
      <c r="DF911" s="204"/>
      <c r="DG911" s="204"/>
      <c r="DH911" s="204"/>
      <c r="DI911" s="204"/>
      <c r="DJ911" s="204"/>
      <c r="DK911" s="204"/>
      <c r="DL911" s="204"/>
      <c r="DM911" s="204"/>
      <c r="DN911" s="204"/>
      <c r="DO911" s="204"/>
      <c r="DP911" s="204"/>
      <c r="DQ911" s="204"/>
      <c r="DR911" s="204"/>
      <c r="DS911" s="204"/>
      <c r="DT911" s="204"/>
      <c r="DU911" s="204"/>
      <c r="DV911" s="204"/>
      <c r="DW911" s="204"/>
      <c r="DX911" s="204"/>
      <c r="DY911" s="204"/>
      <c r="DZ911" s="204"/>
      <c r="EA911" s="204"/>
      <c r="EB911" s="204"/>
      <c r="EC911" s="204"/>
      <c r="ED911" s="204"/>
      <c r="EE911" s="204"/>
      <c r="EF911" s="204"/>
      <c r="EG911" s="204"/>
      <c r="EH911" s="204"/>
      <c r="EI911" s="204"/>
      <c r="EJ911" s="204"/>
      <c r="EK911" s="204"/>
      <c r="EL911" s="204"/>
      <c r="EM911" s="204"/>
      <c r="EN911" s="204"/>
      <c r="EO911" s="204"/>
      <c r="EP911" s="156"/>
      <c r="EQ911" s="156"/>
      <c r="ER911" s="156"/>
      <c r="ES911" s="156"/>
      <c r="ET911" s="156"/>
      <c r="EU911" s="156"/>
      <c r="EV911" s="156"/>
      <c r="EW911" s="156"/>
      <c r="EX911" s="156"/>
      <c r="EY911" s="156"/>
      <c r="EZ911" s="156"/>
      <c r="FA911" s="156"/>
      <c r="FB911" s="156"/>
      <c r="FC911" s="156"/>
      <c r="FD911" s="156"/>
      <c r="FE911" s="156"/>
      <c r="FF911" s="156"/>
      <c r="FG911" s="156"/>
      <c r="FH911" s="156"/>
      <c r="FI911" s="156"/>
      <c r="FJ911" s="156"/>
      <c r="FK911" s="156"/>
      <c r="FL911" s="156"/>
      <c r="FM911" s="156"/>
      <c r="FN911" s="156"/>
      <c r="FO911" s="156"/>
      <c r="FP911" s="156"/>
      <c r="FQ911" s="156"/>
      <c r="FR911" s="156"/>
      <c r="FS911" s="156"/>
      <c r="FT911" s="156"/>
      <c r="FU911" s="156"/>
      <c r="FV911" s="156"/>
      <c r="FW911" s="156"/>
      <c r="FX911" s="156"/>
      <c r="FY911" s="156"/>
      <c r="FZ911" s="156"/>
      <c r="GA911" s="156"/>
      <c r="GB911" s="156"/>
      <c r="GC911" s="156"/>
      <c r="GD911" s="156"/>
      <c r="GE911" s="156"/>
      <c r="GF911" s="156"/>
      <c r="GG911" s="156"/>
      <c r="GH911" s="156"/>
      <c r="GI911" s="156"/>
      <c r="GJ911" s="156"/>
      <c r="GK911" s="156"/>
      <c r="GL911" s="156"/>
      <c r="GM911" s="156"/>
      <c r="GN911" s="156"/>
      <c r="GO911" s="156"/>
      <c r="GP911" s="156"/>
      <c r="GQ911" s="156"/>
      <c r="GR911" s="156"/>
      <c r="GS911" s="156"/>
      <c r="GT911" s="156"/>
      <c r="GU911" s="156"/>
      <c r="GV911" s="156"/>
      <c r="GW911" s="156"/>
      <c r="GX911" s="156"/>
      <c r="GY911" s="156"/>
      <c r="GZ911" s="156"/>
      <c r="HA911" s="156"/>
      <c r="HB911" s="156"/>
      <c r="HC911" s="156"/>
      <c r="HD911" s="156"/>
      <c r="HE911" s="156"/>
      <c r="HF911" s="156"/>
      <c r="HG911" s="156"/>
      <c r="HH911" s="156"/>
      <c r="HI911" s="156"/>
      <c r="HJ911" s="156"/>
      <c r="HK911" s="156"/>
      <c r="HL911" s="156"/>
      <c r="HM911" s="156"/>
      <c r="HN911" s="162"/>
      <c r="HO911" s="156"/>
      <c r="HP911" s="156"/>
      <c r="HQ911" s="156"/>
    </row>
    <row r="912" spans="1:225">
      <c r="A912" s="160"/>
      <c r="B912" s="204"/>
      <c r="C912" s="204"/>
      <c r="D912" s="204"/>
      <c r="E912" s="204"/>
      <c r="F912" s="204"/>
      <c r="G912" s="204"/>
      <c r="H912" s="204"/>
      <c r="I912" s="204"/>
      <c r="J912" s="204"/>
      <c r="K912" s="204"/>
      <c r="L912" s="204"/>
      <c r="M912" s="204"/>
      <c r="N912" s="204"/>
      <c r="O912" s="204"/>
      <c r="P912" s="204"/>
      <c r="Q912" s="204"/>
      <c r="R912" s="204"/>
      <c r="S912" s="204"/>
      <c r="T912" s="204"/>
      <c r="U912" s="204"/>
      <c r="V912" s="204"/>
      <c r="W912" s="204"/>
      <c r="X912" s="204"/>
      <c r="Y912" s="204"/>
      <c r="Z912" s="204"/>
      <c r="AA912" s="204"/>
      <c r="AB912" s="204"/>
      <c r="AC912" s="204"/>
      <c r="AD912" s="204"/>
      <c r="AE912" s="204"/>
      <c r="AF912" s="204"/>
      <c r="AG912" s="204"/>
      <c r="AH912" s="204"/>
      <c r="AI912" s="204"/>
      <c r="AJ912" s="204"/>
      <c r="AK912" s="204"/>
      <c r="AL912" s="204"/>
      <c r="AM912" s="204"/>
      <c r="AN912" s="204"/>
      <c r="AO912" s="204"/>
      <c r="AP912" s="204"/>
      <c r="AQ912" s="204"/>
      <c r="AR912" s="204"/>
      <c r="AS912" s="204"/>
      <c r="AT912" s="204"/>
      <c r="AU912" s="204"/>
      <c r="AV912" s="204"/>
      <c r="AW912" s="204"/>
      <c r="AX912" s="204"/>
      <c r="AY912" s="204"/>
      <c r="AZ912" s="204"/>
      <c r="BA912" s="204"/>
      <c r="BB912" s="204"/>
      <c r="BC912" s="204"/>
      <c r="BD912" s="204"/>
      <c r="BE912" s="204"/>
      <c r="BF912" s="204"/>
      <c r="BG912" s="204"/>
      <c r="BH912" s="204"/>
      <c r="BI912" s="204"/>
      <c r="BJ912" s="204"/>
      <c r="BK912" s="204"/>
      <c r="BL912" s="204"/>
      <c r="BM912" s="204"/>
      <c r="BN912" s="204"/>
      <c r="BO912" s="204"/>
      <c r="BP912" s="204"/>
      <c r="BQ912" s="204"/>
      <c r="BR912" s="204"/>
      <c r="BS912" s="204"/>
      <c r="BT912" s="204"/>
      <c r="BU912" s="204"/>
      <c r="BV912" s="204"/>
      <c r="BW912" s="204"/>
      <c r="BX912" s="204"/>
      <c r="BY912" s="204"/>
      <c r="BZ912" s="204"/>
      <c r="CA912" s="204"/>
      <c r="CB912" s="204"/>
      <c r="CC912" s="204"/>
      <c r="CD912" s="204"/>
      <c r="CE912" s="204"/>
      <c r="CF912" s="204"/>
      <c r="CG912" s="204"/>
      <c r="CH912" s="204"/>
      <c r="CI912" s="204"/>
      <c r="CJ912" s="204"/>
      <c r="CK912" s="204"/>
      <c r="CL912" s="204"/>
      <c r="CM912" s="204"/>
      <c r="CN912" s="204"/>
      <c r="CO912" s="204"/>
      <c r="CP912" s="204"/>
      <c r="CQ912" s="204"/>
      <c r="CR912" s="204"/>
      <c r="CS912" s="204"/>
      <c r="CT912" s="204"/>
      <c r="CU912" s="204"/>
      <c r="CV912" s="204"/>
      <c r="CW912" s="204"/>
      <c r="CX912" s="204"/>
      <c r="CY912" s="204"/>
      <c r="CZ912" s="204"/>
      <c r="DA912" s="204"/>
      <c r="DB912" s="204"/>
      <c r="DC912" s="204"/>
      <c r="DD912" s="204"/>
      <c r="DE912" s="204"/>
      <c r="DF912" s="204"/>
      <c r="DG912" s="204"/>
      <c r="DH912" s="204"/>
      <c r="DI912" s="204"/>
      <c r="DJ912" s="204"/>
      <c r="DK912" s="204"/>
      <c r="DL912" s="204"/>
      <c r="DM912" s="204"/>
      <c r="DN912" s="204"/>
      <c r="DO912" s="204"/>
      <c r="DP912" s="204"/>
      <c r="DQ912" s="204"/>
      <c r="DR912" s="204"/>
      <c r="DS912" s="204"/>
      <c r="DT912" s="204"/>
      <c r="DU912" s="204"/>
      <c r="DV912" s="204"/>
      <c r="DW912" s="204"/>
      <c r="DX912" s="204"/>
      <c r="DY912" s="204"/>
      <c r="DZ912" s="204"/>
      <c r="EA912" s="204"/>
      <c r="EB912" s="204"/>
      <c r="EC912" s="204"/>
      <c r="ED912" s="204"/>
      <c r="EE912" s="204"/>
      <c r="EF912" s="204"/>
      <c r="EG912" s="204"/>
      <c r="EH912" s="204"/>
      <c r="EI912" s="204"/>
      <c r="EJ912" s="204"/>
      <c r="EK912" s="204"/>
      <c r="EL912" s="204"/>
      <c r="EM912" s="204"/>
      <c r="EN912" s="204"/>
      <c r="EO912" s="204"/>
      <c r="EP912" s="160"/>
      <c r="EQ912" s="160"/>
      <c r="ER912" s="160"/>
      <c r="ES912" s="160"/>
      <c r="ET912" s="160"/>
      <c r="EU912" s="160"/>
      <c r="EV912" s="160"/>
      <c r="EW912" s="160"/>
      <c r="EX912" s="160"/>
      <c r="EY912" s="160"/>
      <c r="EZ912" s="160"/>
      <c r="FA912" s="160"/>
      <c r="FB912" s="160"/>
      <c r="FC912" s="160"/>
      <c r="FD912" s="160"/>
      <c r="FE912" s="160"/>
      <c r="FF912" s="160"/>
      <c r="FG912" s="160"/>
      <c r="FH912" s="160"/>
      <c r="FI912" s="160"/>
      <c r="FJ912" s="160"/>
      <c r="FK912" s="160"/>
      <c r="FL912" s="160"/>
      <c r="FM912" s="160"/>
      <c r="FN912" s="160"/>
      <c r="FO912" s="160"/>
      <c r="FP912" s="160"/>
      <c r="FQ912" s="160"/>
      <c r="FR912" s="160"/>
      <c r="FS912" s="160"/>
      <c r="FT912" s="160"/>
      <c r="FU912" s="160"/>
      <c r="FV912" s="160"/>
      <c r="FW912" s="160"/>
      <c r="FX912" s="160"/>
      <c r="FY912" s="160"/>
      <c r="FZ912" s="160"/>
      <c r="GA912" s="160"/>
      <c r="GB912" s="160"/>
      <c r="GC912" s="160"/>
      <c r="GD912" s="160"/>
      <c r="GE912" s="160"/>
      <c r="GF912" s="160"/>
      <c r="GG912" s="160"/>
      <c r="GH912" s="160"/>
      <c r="GI912" s="160"/>
      <c r="GJ912" s="160"/>
      <c r="GK912" s="160"/>
      <c r="GL912" s="160"/>
      <c r="GM912" s="160"/>
      <c r="GN912" s="160"/>
      <c r="GO912" s="160"/>
      <c r="GP912" s="160"/>
      <c r="GQ912" s="160"/>
      <c r="GR912" s="160"/>
      <c r="GS912" s="160"/>
      <c r="GT912" s="160"/>
      <c r="GU912" s="160"/>
      <c r="GV912" s="160"/>
      <c r="GW912" s="160"/>
      <c r="GX912" s="160"/>
      <c r="GY912" s="160"/>
      <c r="GZ912" s="160"/>
      <c r="HA912" s="160"/>
      <c r="HB912" s="160"/>
      <c r="HC912" s="160"/>
      <c r="HD912" s="160"/>
      <c r="HE912" s="160"/>
      <c r="HF912" s="160"/>
      <c r="HG912" s="160"/>
      <c r="HH912" s="160"/>
      <c r="HI912" s="160"/>
      <c r="HJ912" s="160"/>
      <c r="HK912" s="160"/>
      <c r="HL912" s="160"/>
      <c r="HM912" s="160"/>
      <c r="HN912" s="157"/>
      <c r="HO912" s="160"/>
      <c r="HP912" s="160"/>
      <c r="HQ912" s="160"/>
    </row>
    <row r="913" spans="1:225">
      <c r="A913" s="156"/>
      <c r="B913" s="204"/>
      <c r="C913" s="204"/>
      <c r="D913" s="204"/>
      <c r="E913" s="204"/>
      <c r="F913" s="204"/>
      <c r="G913" s="204"/>
      <c r="H913" s="204"/>
      <c r="I913" s="204"/>
      <c r="J913" s="204"/>
      <c r="K913" s="204"/>
      <c r="L913" s="204"/>
      <c r="M913" s="204"/>
      <c r="N913" s="204"/>
      <c r="O913" s="204"/>
      <c r="P913" s="204"/>
      <c r="Q913" s="204"/>
      <c r="R913" s="204"/>
      <c r="S913" s="204"/>
      <c r="T913" s="204"/>
      <c r="U913" s="204"/>
      <c r="V913" s="204"/>
      <c r="W913" s="204"/>
      <c r="X913" s="204"/>
      <c r="Y913" s="204"/>
      <c r="Z913" s="204"/>
      <c r="AA913" s="204"/>
      <c r="AB913" s="204"/>
      <c r="AC913" s="204"/>
      <c r="AD913" s="204"/>
      <c r="AE913" s="204"/>
      <c r="AF913" s="204"/>
      <c r="AG913" s="204"/>
      <c r="AH913" s="204"/>
      <c r="AI913" s="204"/>
      <c r="AJ913" s="204"/>
      <c r="AK913" s="204"/>
      <c r="AL913" s="204"/>
      <c r="AM913" s="204"/>
      <c r="AN913" s="204"/>
      <c r="AO913" s="204"/>
      <c r="AP913" s="204"/>
      <c r="AQ913" s="204"/>
      <c r="AR913" s="204"/>
      <c r="AS913" s="204"/>
      <c r="AT913" s="204"/>
      <c r="AU913" s="204"/>
      <c r="AV913" s="204"/>
      <c r="AW913" s="204"/>
      <c r="AX913" s="204"/>
      <c r="AY913" s="204"/>
      <c r="AZ913" s="204"/>
      <c r="BA913" s="204"/>
      <c r="BB913" s="204"/>
      <c r="BC913" s="204"/>
      <c r="BD913" s="204"/>
      <c r="BE913" s="204"/>
      <c r="BF913" s="204"/>
      <c r="BG913" s="204"/>
      <c r="BH913" s="204"/>
      <c r="BI913" s="204"/>
      <c r="BJ913" s="204"/>
      <c r="BK913" s="204"/>
      <c r="BL913" s="204"/>
      <c r="BM913" s="204"/>
      <c r="BN913" s="204"/>
      <c r="BO913" s="204"/>
      <c r="BP913" s="204"/>
      <c r="BQ913" s="204"/>
      <c r="BR913" s="204"/>
      <c r="BS913" s="204"/>
      <c r="BT913" s="204"/>
      <c r="BU913" s="204"/>
      <c r="BV913" s="204"/>
      <c r="BW913" s="204"/>
      <c r="BX913" s="204"/>
      <c r="BY913" s="204"/>
      <c r="BZ913" s="204"/>
      <c r="CA913" s="204"/>
      <c r="CB913" s="204"/>
      <c r="CC913" s="204"/>
      <c r="CD913" s="204"/>
      <c r="CE913" s="204"/>
      <c r="CF913" s="204"/>
      <c r="CG913" s="204"/>
      <c r="CH913" s="204"/>
      <c r="CI913" s="204"/>
      <c r="CJ913" s="204"/>
      <c r="CK913" s="204"/>
      <c r="CL913" s="204"/>
      <c r="CM913" s="204"/>
      <c r="CN913" s="204"/>
      <c r="CO913" s="204"/>
      <c r="CP913" s="204"/>
      <c r="CQ913" s="204"/>
      <c r="CR913" s="204"/>
      <c r="CS913" s="204"/>
      <c r="CT913" s="204"/>
      <c r="CU913" s="204"/>
      <c r="CV913" s="204"/>
      <c r="CW913" s="204"/>
      <c r="CX913" s="204"/>
      <c r="CY913" s="204"/>
      <c r="CZ913" s="204"/>
      <c r="DA913" s="204"/>
      <c r="DB913" s="204"/>
      <c r="DC913" s="204"/>
      <c r="DD913" s="204"/>
      <c r="DE913" s="204"/>
      <c r="DF913" s="204"/>
      <c r="DG913" s="204"/>
      <c r="DH913" s="204"/>
      <c r="DI913" s="204"/>
      <c r="DJ913" s="204"/>
      <c r="DK913" s="204"/>
      <c r="DL913" s="204"/>
      <c r="DM913" s="204"/>
      <c r="DN913" s="204"/>
      <c r="DO913" s="204"/>
      <c r="DP913" s="204"/>
      <c r="DQ913" s="204"/>
      <c r="DR913" s="204"/>
      <c r="DS913" s="204"/>
      <c r="DT913" s="204"/>
      <c r="DU913" s="204"/>
      <c r="DV913" s="204"/>
      <c r="DW913" s="204"/>
      <c r="DX913" s="204"/>
      <c r="DY913" s="204"/>
      <c r="DZ913" s="204"/>
      <c r="EA913" s="204"/>
      <c r="EB913" s="204"/>
      <c r="EC913" s="204"/>
      <c r="ED913" s="204"/>
      <c r="EE913" s="204"/>
      <c r="EF913" s="204"/>
      <c r="EG913" s="204"/>
      <c r="EH913" s="204"/>
      <c r="EI913" s="204"/>
      <c r="EJ913" s="204"/>
      <c r="EK913" s="204"/>
      <c r="EL913" s="204"/>
      <c r="EM913" s="204"/>
      <c r="EN913" s="204"/>
      <c r="EO913" s="204"/>
      <c r="EP913" s="156"/>
      <c r="EQ913" s="156"/>
      <c r="ER913" s="156"/>
      <c r="ES913" s="156"/>
      <c r="ET913" s="156"/>
      <c r="EU913" s="156"/>
      <c r="EV913" s="156"/>
      <c r="EW913" s="156"/>
      <c r="EX913" s="156"/>
      <c r="EY913" s="156"/>
      <c r="EZ913" s="156"/>
      <c r="FA913" s="156"/>
      <c r="FB913" s="156"/>
      <c r="FC913" s="156"/>
      <c r="FD913" s="156"/>
      <c r="FE913" s="156"/>
      <c r="FF913" s="156"/>
      <c r="FG913" s="156"/>
      <c r="FH913" s="156"/>
      <c r="FI913" s="156"/>
      <c r="FJ913" s="156"/>
      <c r="FK913" s="156"/>
      <c r="FL913" s="156"/>
      <c r="FM913" s="156"/>
      <c r="FN913" s="156"/>
      <c r="FO913" s="156"/>
      <c r="FP913" s="156"/>
      <c r="FQ913" s="156"/>
      <c r="FR913" s="156"/>
      <c r="FS913" s="156"/>
      <c r="FT913" s="156"/>
      <c r="FU913" s="156"/>
      <c r="FV913" s="156"/>
      <c r="FW913" s="156"/>
      <c r="FX913" s="156"/>
      <c r="FY913" s="156"/>
      <c r="FZ913" s="156"/>
      <c r="GA913" s="156"/>
      <c r="GB913" s="156"/>
      <c r="GC913" s="156"/>
      <c r="GD913" s="156"/>
      <c r="GE913" s="156"/>
      <c r="GF913" s="156"/>
      <c r="GG913" s="156"/>
      <c r="GH913" s="156"/>
      <c r="GI913" s="156"/>
      <c r="GJ913" s="156"/>
      <c r="GK913" s="156"/>
      <c r="GL913" s="156"/>
      <c r="GM913" s="156"/>
      <c r="GN913" s="156"/>
      <c r="GO913" s="156"/>
      <c r="GP913" s="156"/>
      <c r="GQ913" s="156"/>
      <c r="GR913" s="156"/>
      <c r="GS913" s="156"/>
      <c r="GT913" s="156"/>
      <c r="GU913" s="156"/>
      <c r="GV913" s="156"/>
      <c r="GW913" s="156"/>
      <c r="GX913" s="156"/>
      <c r="GY913" s="156"/>
      <c r="GZ913" s="156"/>
      <c r="HA913" s="156"/>
      <c r="HB913" s="156"/>
      <c r="HC913" s="156"/>
      <c r="HD913" s="156"/>
      <c r="HE913" s="156"/>
      <c r="HF913" s="156"/>
      <c r="HG913" s="156"/>
      <c r="HH913" s="156"/>
      <c r="HI913" s="156"/>
      <c r="HJ913" s="156"/>
      <c r="HK913" s="156"/>
      <c r="HL913" s="156"/>
      <c r="HM913" s="156"/>
      <c r="HN913" s="157"/>
      <c r="HO913" s="156"/>
      <c r="HP913" s="156"/>
      <c r="HQ913" s="156"/>
    </row>
    <row r="914" spans="1:225">
      <c r="A914" s="156"/>
      <c r="B914" s="204"/>
      <c r="C914" s="204"/>
      <c r="D914" s="204"/>
      <c r="E914" s="204"/>
      <c r="F914" s="204"/>
      <c r="G914" s="204"/>
      <c r="H914" s="204"/>
      <c r="I914" s="204"/>
      <c r="J914" s="204"/>
      <c r="K914" s="204"/>
      <c r="L914" s="204"/>
      <c r="M914" s="204"/>
      <c r="N914" s="204"/>
      <c r="O914" s="204"/>
      <c r="P914" s="204"/>
      <c r="Q914" s="204"/>
      <c r="R914" s="204"/>
      <c r="S914" s="204"/>
      <c r="T914" s="204"/>
      <c r="U914" s="204"/>
      <c r="V914" s="204"/>
      <c r="W914" s="204"/>
      <c r="X914" s="204"/>
      <c r="Y914" s="204"/>
      <c r="Z914" s="204"/>
      <c r="AA914" s="204"/>
      <c r="AB914" s="204"/>
      <c r="AC914" s="204"/>
      <c r="AD914" s="204"/>
      <c r="AE914" s="204"/>
      <c r="AF914" s="204"/>
      <c r="AG914" s="204"/>
      <c r="AH914" s="204"/>
      <c r="AI914" s="204"/>
      <c r="AJ914" s="204"/>
      <c r="AK914" s="204"/>
      <c r="AL914" s="204"/>
      <c r="AM914" s="204"/>
      <c r="AN914" s="204"/>
      <c r="AO914" s="204"/>
      <c r="AP914" s="204"/>
      <c r="AQ914" s="204"/>
      <c r="AR914" s="204"/>
      <c r="AS914" s="204"/>
      <c r="AT914" s="204"/>
      <c r="AU914" s="204"/>
      <c r="AV914" s="204"/>
      <c r="AW914" s="204"/>
      <c r="AX914" s="204"/>
      <c r="AY914" s="204"/>
      <c r="AZ914" s="204"/>
      <c r="BA914" s="204"/>
      <c r="BB914" s="204"/>
      <c r="BC914" s="204"/>
      <c r="BD914" s="204"/>
      <c r="BE914" s="204"/>
      <c r="BF914" s="204"/>
      <c r="BG914" s="204"/>
      <c r="BH914" s="204"/>
      <c r="BI914" s="204"/>
      <c r="BJ914" s="204"/>
      <c r="BK914" s="204"/>
      <c r="BL914" s="204"/>
      <c r="BM914" s="204"/>
      <c r="BN914" s="204"/>
      <c r="BO914" s="204"/>
      <c r="BP914" s="204"/>
      <c r="BQ914" s="204"/>
      <c r="BR914" s="204"/>
      <c r="BS914" s="204"/>
      <c r="BT914" s="204"/>
      <c r="BU914" s="204"/>
      <c r="BV914" s="204"/>
      <c r="BW914" s="204"/>
      <c r="BX914" s="204"/>
      <c r="BY914" s="204"/>
      <c r="BZ914" s="204"/>
      <c r="CA914" s="204"/>
      <c r="CB914" s="204"/>
      <c r="CC914" s="204"/>
      <c r="CD914" s="204"/>
      <c r="CE914" s="204"/>
      <c r="CF914" s="204"/>
      <c r="CG914" s="204"/>
      <c r="CH914" s="204"/>
      <c r="CI914" s="204"/>
      <c r="CJ914" s="204"/>
      <c r="CK914" s="204"/>
      <c r="CL914" s="204"/>
      <c r="CM914" s="204"/>
      <c r="CN914" s="204"/>
      <c r="CO914" s="204"/>
      <c r="CP914" s="204"/>
      <c r="CQ914" s="204"/>
      <c r="CR914" s="204"/>
      <c r="CS914" s="204"/>
      <c r="CT914" s="204"/>
      <c r="CU914" s="204"/>
      <c r="CV914" s="204"/>
      <c r="CW914" s="204"/>
      <c r="CX914" s="204"/>
      <c r="CY914" s="204"/>
      <c r="CZ914" s="204"/>
      <c r="DA914" s="204"/>
      <c r="DB914" s="204"/>
      <c r="DC914" s="204"/>
      <c r="DD914" s="204"/>
      <c r="DE914" s="204"/>
      <c r="DF914" s="204"/>
      <c r="DG914" s="204"/>
      <c r="DH914" s="204"/>
      <c r="DI914" s="204"/>
      <c r="DJ914" s="204"/>
      <c r="DK914" s="204"/>
      <c r="DL914" s="204"/>
      <c r="DM914" s="204"/>
      <c r="DN914" s="204"/>
      <c r="DO914" s="204"/>
      <c r="DP914" s="204"/>
      <c r="DQ914" s="204"/>
      <c r="DR914" s="204"/>
      <c r="DS914" s="204"/>
      <c r="DT914" s="204"/>
      <c r="DU914" s="204"/>
      <c r="DV914" s="204"/>
      <c r="DW914" s="204"/>
      <c r="DX914" s="204"/>
      <c r="DY914" s="204"/>
      <c r="DZ914" s="204"/>
      <c r="EA914" s="204"/>
      <c r="EB914" s="204"/>
      <c r="EC914" s="204"/>
      <c r="ED914" s="204"/>
      <c r="EE914" s="204"/>
      <c r="EF914" s="204"/>
      <c r="EG914" s="204"/>
      <c r="EH914" s="204"/>
      <c r="EI914" s="204"/>
      <c r="EJ914" s="204"/>
      <c r="EK914" s="204"/>
      <c r="EL914" s="204"/>
      <c r="EM914" s="204"/>
      <c r="EN914" s="204"/>
      <c r="EO914" s="204"/>
      <c r="EP914" s="156"/>
      <c r="EQ914" s="156"/>
      <c r="ER914" s="156"/>
      <c r="ES914" s="156"/>
      <c r="ET914" s="156"/>
      <c r="EU914" s="156"/>
      <c r="EV914" s="156"/>
      <c r="EW914" s="156"/>
      <c r="EX914" s="156"/>
      <c r="EY914" s="156"/>
      <c r="EZ914" s="156"/>
      <c r="FA914" s="156"/>
      <c r="FB914" s="156"/>
      <c r="FC914" s="156"/>
      <c r="FD914" s="156"/>
      <c r="FE914" s="156"/>
      <c r="FF914" s="156"/>
      <c r="FG914" s="156"/>
      <c r="FH914" s="156"/>
      <c r="FI914" s="156"/>
      <c r="FJ914" s="156"/>
      <c r="FK914" s="156"/>
      <c r="FL914" s="156"/>
      <c r="FM914" s="156"/>
      <c r="FN914" s="156"/>
      <c r="FO914" s="156"/>
      <c r="FP914" s="156"/>
      <c r="FQ914" s="156"/>
      <c r="FR914" s="156"/>
      <c r="FS914" s="156"/>
      <c r="FT914" s="156"/>
      <c r="FU914" s="156"/>
      <c r="FV914" s="156"/>
      <c r="FW914" s="156"/>
      <c r="FX914" s="156"/>
      <c r="FY914" s="156"/>
      <c r="FZ914" s="156"/>
      <c r="GA914" s="156"/>
      <c r="GB914" s="156"/>
      <c r="GC914" s="156"/>
      <c r="GD914" s="156"/>
      <c r="GE914" s="156"/>
      <c r="GF914" s="156"/>
      <c r="GG914" s="156"/>
      <c r="GH914" s="156"/>
      <c r="GI914" s="156"/>
      <c r="GJ914" s="156"/>
      <c r="GK914" s="156"/>
      <c r="GL914" s="156"/>
      <c r="GM914" s="156"/>
      <c r="GN914" s="156"/>
      <c r="GO914" s="156"/>
      <c r="GP914" s="156"/>
      <c r="GQ914" s="156"/>
      <c r="GR914" s="156"/>
      <c r="GS914" s="156"/>
      <c r="GT914" s="156"/>
      <c r="GU914" s="156"/>
      <c r="GV914" s="156"/>
      <c r="GW914" s="156"/>
      <c r="GX914" s="156"/>
      <c r="GY914" s="156"/>
      <c r="GZ914" s="156"/>
      <c r="HA914" s="156"/>
      <c r="HB914" s="156"/>
      <c r="HC914" s="156"/>
      <c r="HD914" s="156"/>
      <c r="HE914" s="156"/>
      <c r="HF914" s="156"/>
      <c r="HG914" s="156"/>
      <c r="HH914" s="156"/>
      <c r="HI914" s="156"/>
      <c r="HJ914" s="156"/>
      <c r="HK914" s="156"/>
      <c r="HL914" s="156"/>
      <c r="HM914" s="156"/>
      <c r="HN914" s="162"/>
      <c r="HO914" s="156"/>
      <c r="HP914" s="156"/>
      <c r="HQ914" s="156"/>
    </row>
    <row r="915" spans="1:225">
      <c r="A915" s="160"/>
      <c r="B915" s="204"/>
      <c r="C915" s="204"/>
      <c r="D915" s="204"/>
      <c r="E915" s="204"/>
      <c r="F915" s="204"/>
      <c r="G915" s="204"/>
      <c r="H915" s="204"/>
      <c r="I915" s="204"/>
      <c r="J915" s="204"/>
      <c r="K915" s="204"/>
      <c r="L915" s="204"/>
      <c r="M915" s="204"/>
      <c r="N915" s="204"/>
      <c r="O915" s="204"/>
      <c r="P915" s="204"/>
      <c r="Q915" s="204"/>
      <c r="R915" s="204"/>
      <c r="S915" s="204"/>
      <c r="T915" s="204"/>
      <c r="U915" s="204"/>
      <c r="V915" s="204"/>
      <c r="W915" s="204"/>
      <c r="X915" s="204"/>
      <c r="Y915" s="204"/>
      <c r="Z915" s="204"/>
      <c r="AA915" s="204"/>
      <c r="AB915" s="204"/>
      <c r="AC915" s="204"/>
      <c r="AD915" s="204"/>
      <c r="AE915" s="204"/>
      <c r="AF915" s="204"/>
      <c r="AG915" s="204"/>
      <c r="AH915" s="204"/>
      <c r="AI915" s="204"/>
      <c r="AJ915" s="204"/>
      <c r="AK915" s="204"/>
      <c r="AL915" s="204"/>
      <c r="AM915" s="204"/>
      <c r="AN915" s="204"/>
      <c r="AO915" s="204"/>
      <c r="AP915" s="204"/>
      <c r="AQ915" s="204"/>
      <c r="AR915" s="204"/>
      <c r="AS915" s="204"/>
      <c r="AT915" s="204"/>
      <c r="AU915" s="204"/>
      <c r="AV915" s="204"/>
      <c r="AW915" s="204"/>
      <c r="AX915" s="204"/>
      <c r="AY915" s="204"/>
      <c r="AZ915" s="204"/>
      <c r="BA915" s="204"/>
      <c r="BB915" s="204"/>
      <c r="BC915" s="204"/>
      <c r="BD915" s="204"/>
      <c r="BE915" s="204"/>
      <c r="BF915" s="204"/>
      <c r="BG915" s="204"/>
      <c r="BH915" s="204"/>
      <c r="BI915" s="204"/>
      <c r="BJ915" s="204"/>
      <c r="BK915" s="204"/>
      <c r="BL915" s="204"/>
      <c r="BM915" s="204"/>
      <c r="BN915" s="204"/>
      <c r="BO915" s="204"/>
      <c r="BP915" s="204"/>
      <c r="BQ915" s="204"/>
      <c r="BR915" s="204"/>
      <c r="BS915" s="204"/>
      <c r="BT915" s="204"/>
      <c r="BU915" s="204"/>
      <c r="BV915" s="204"/>
      <c r="BW915" s="204"/>
      <c r="BX915" s="204"/>
      <c r="BY915" s="204"/>
      <c r="BZ915" s="204"/>
      <c r="CA915" s="204"/>
      <c r="CB915" s="204"/>
      <c r="CC915" s="204"/>
      <c r="CD915" s="204"/>
      <c r="CE915" s="204"/>
      <c r="CF915" s="204"/>
      <c r="CG915" s="204"/>
      <c r="CH915" s="204"/>
      <c r="CI915" s="204"/>
      <c r="CJ915" s="204"/>
      <c r="CK915" s="204"/>
      <c r="CL915" s="204"/>
      <c r="CM915" s="204"/>
      <c r="CN915" s="204"/>
      <c r="CO915" s="204"/>
      <c r="CP915" s="204"/>
      <c r="CQ915" s="204"/>
      <c r="CR915" s="204"/>
      <c r="CS915" s="204"/>
      <c r="CT915" s="204"/>
      <c r="CU915" s="204"/>
      <c r="CV915" s="204"/>
      <c r="CW915" s="204"/>
      <c r="CX915" s="204"/>
      <c r="CY915" s="204"/>
      <c r="CZ915" s="204"/>
      <c r="DA915" s="204"/>
      <c r="DB915" s="204"/>
      <c r="DC915" s="204"/>
      <c r="DD915" s="204"/>
      <c r="DE915" s="204"/>
      <c r="DF915" s="204"/>
      <c r="DG915" s="204"/>
      <c r="DH915" s="204"/>
      <c r="DI915" s="204"/>
      <c r="DJ915" s="204"/>
      <c r="DK915" s="204"/>
      <c r="DL915" s="204"/>
      <c r="DM915" s="204"/>
      <c r="DN915" s="204"/>
      <c r="DO915" s="204"/>
      <c r="DP915" s="204"/>
      <c r="DQ915" s="204"/>
      <c r="DR915" s="204"/>
      <c r="DS915" s="204"/>
      <c r="DT915" s="204"/>
      <c r="DU915" s="204"/>
      <c r="DV915" s="204"/>
      <c r="DW915" s="204"/>
      <c r="DX915" s="204"/>
      <c r="DY915" s="204"/>
      <c r="DZ915" s="204"/>
      <c r="EA915" s="204"/>
      <c r="EB915" s="204"/>
      <c r="EC915" s="204"/>
      <c r="ED915" s="204"/>
      <c r="EE915" s="204"/>
      <c r="EF915" s="204"/>
      <c r="EG915" s="204"/>
      <c r="EH915" s="204"/>
      <c r="EI915" s="204"/>
      <c r="EJ915" s="204"/>
      <c r="EK915" s="204"/>
      <c r="EL915" s="204"/>
      <c r="EM915" s="204"/>
      <c r="EN915" s="204"/>
      <c r="EO915" s="204"/>
      <c r="EP915" s="160"/>
      <c r="EQ915" s="160"/>
      <c r="ER915" s="160"/>
      <c r="ES915" s="160"/>
      <c r="ET915" s="160"/>
      <c r="EU915" s="160"/>
      <c r="EV915" s="160"/>
      <c r="EW915" s="160"/>
      <c r="EX915" s="160"/>
      <c r="EY915" s="160"/>
      <c r="EZ915" s="160"/>
      <c r="FA915" s="160"/>
      <c r="FB915" s="160"/>
      <c r="FC915" s="160"/>
      <c r="FD915" s="160"/>
      <c r="FE915" s="160"/>
      <c r="FF915" s="160"/>
      <c r="FG915" s="160"/>
      <c r="FH915" s="160"/>
      <c r="FI915" s="160"/>
      <c r="FJ915" s="160"/>
      <c r="FK915" s="160"/>
      <c r="FL915" s="160"/>
      <c r="FM915" s="160"/>
      <c r="FN915" s="160"/>
      <c r="FO915" s="160"/>
      <c r="FP915" s="160"/>
      <c r="FQ915" s="160"/>
      <c r="FR915" s="160"/>
      <c r="FS915" s="160"/>
      <c r="FT915" s="160"/>
      <c r="FU915" s="160"/>
      <c r="FV915" s="160"/>
      <c r="FW915" s="160"/>
      <c r="FX915" s="160"/>
      <c r="FY915" s="160"/>
      <c r="FZ915" s="160"/>
      <c r="GA915" s="160"/>
      <c r="GB915" s="160"/>
      <c r="GC915" s="160"/>
      <c r="GD915" s="160"/>
      <c r="GE915" s="160"/>
      <c r="GF915" s="160"/>
      <c r="GG915" s="160"/>
      <c r="GH915" s="160"/>
      <c r="GI915" s="160"/>
      <c r="GJ915" s="160"/>
      <c r="GK915" s="160"/>
      <c r="GL915" s="160"/>
      <c r="GM915" s="160"/>
      <c r="GN915" s="160"/>
      <c r="GO915" s="160"/>
      <c r="GP915" s="160"/>
      <c r="GQ915" s="160"/>
      <c r="GR915" s="160"/>
      <c r="GS915" s="160"/>
      <c r="GT915" s="160"/>
      <c r="GU915" s="160"/>
      <c r="GV915" s="160"/>
      <c r="GW915" s="160"/>
      <c r="GX915" s="160"/>
      <c r="GY915" s="160"/>
      <c r="GZ915" s="160"/>
      <c r="HA915" s="160"/>
      <c r="HB915" s="160"/>
      <c r="HC915" s="160"/>
      <c r="HD915" s="160"/>
      <c r="HE915" s="160"/>
      <c r="HF915" s="160"/>
      <c r="HG915" s="160"/>
      <c r="HH915" s="160"/>
      <c r="HI915" s="160"/>
      <c r="HJ915" s="160"/>
      <c r="HK915" s="160"/>
      <c r="HL915" s="160"/>
      <c r="HM915" s="160"/>
      <c r="HN915" s="157"/>
      <c r="HO915" s="160"/>
      <c r="HP915" s="160"/>
      <c r="HQ915" s="160"/>
    </row>
    <row r="916" spans="1:225">
      <c r="A916" s="156"/>
      <c r="B916" s="204"/>
      <c r="C916" s="204"/>
      <c r="D916" s="204"/>
      <c r="E916" s="204"/>
      <c r="F916" s="204"/>
      <c r="G916" s="204"/>
      <c r="H916" s="204"/>
      <c r="I916" s="204"/>
      <c r="J916" s="204"/>
      <c r="K916" s="204"/>
      <c r="L916" s="204"/>
      <c r="M916" s="204"/>
      <c r="N916" s="204"/>
      <c r="O916" s="204"/>
      <c r="P916" s="204"/>
      <c r="Q916" s="204"/>
      <c r="R916" s="204"/>
      <c r="S916" s="204"/>
      <c r="T916" s="204"/>
      <c r="U916" s="204"/>
      <c r="V916" s="204"/>
      <c r="W916" s="204"/>
      <c r="X916" s="204"/>
      <c r="Y916" s="204"/>
      <c r="Z916" s="204"/>
      <c r="AA916" s="204"/>
      <c r="AB916" s="204"/>
      <c r="AC916" s="204"/>
      <c r="AD916" s="204"/>
      <c r="AE916" s="204"/>
      <c r="AF916" s="204"/>
      <c r="AG916" s="204"/>
      <c r="AH916" s="204"/>
      <c r="AI916" s="204"/>
      <c r="AJ916" s="204"/>
      <c r="AK916" s="204"/>
      <c r="AL916" s="204"/>
      <c r="AM916" s="204"/>
      <c r="AN916" s="204"/>
      <c r="AO916" s="204"/>
      <c r="AP916" s="204"/>
      <c r="AQ916" s="204"/>
      <c r="AR916" s="204"/>
      <c r="AS916" s="204"/>
      <c r="AT916" s="204"/>
      <c r="AU916" s="204"/>
      <c r="AV916" s="204"/>
      <c r="AW916" s="204"/>
      <c r="AX916" s="204"/>
      <c r="AY916" s="204"/>
      <c r="AZ916" s="204"/>
      <c r="BA916" s="204"/>
      <c r="BB916" s="204"/>
      <c r="BC916" s="204"/>
      <c r="BD916" s="204"/>
      <c r="BE916" s="204"/>
      <c r="BF916" s="204"/>
      <c r="BG916" s="204"/>
      <c r="BH916" s="204"/>
      <c r="BI916" s="204"/>
      <c r="BJ916" s="204"/>
      <c r="BK916" s="204"/>
      <c r="BL916" s="204"/>
      <c r="BM916" s="204"/>
      <c r="BN916" s="204"/>
      <c r="BO916" s="204"/>
      <c r="BP916" s="204"/>
      <c r="BQ916" s="204"/>
      <c r="BR916" s="204"/>
      <c r="BS916" s="204"/>
      <c r="BT916" s="204"/>
      <c r="BU916" s="204"/>
      <c r="BV916" s="204"/>
      <c r="BW916" s="204"/>
      <c r="BX916" s="204"/>
      <c r="BY916" s="204"/>
      <c r="BZ916" s="204"/>
      <c r="CA916" s="204"/>
      <c r="CB916" s="204"/>
      <c r="CC916" s="204"/>
      <c r="CD916" s="204"/>
      <c r="CE916" s="204"/>
      <c r="CF916" s="204"/>
      <c r="CG916" s="204"/>
      <c r="CH916" s="204"/>
      <c r="CI916" s="204"/>
      <c r="CJ916" s="204"/>
      <c r="CK916" s="204"/>
      <c r="CL916" s="204"/>
      <c r="CM916" s="204"/>
      <c r="CN916" s="204"/>
      <c r="CO916" s="204"/>
      <c r="CP916" s="204"/>
      <c r="CQ916" s="204"/>
      <c r="CR916" s="204"/>
      <c r="CS916" s="204"/>
      <c r="CT916" s="204"/>
      <c r="CU916" s="204"/>
      <c r="CV916" s="204"/>
      <c r="CW916" s="204"/>
      <c r="CX916" s="204"/>
      <c r="CY916" s="204"/>
      <c r="CZ916" s="204"/>
      <c r="DA916" s="204"/>
      <c r="DB916" s="204"/>
      <c r="DC916" s="204"/>
      <c r="DD916" s="204"/>
      <c r="DE916" s="204"/>
      <c r="DF916" s="204"/>
      <c r="DG916" s="204"/>
      <c r="DH916" s="204"/>
      <c r="DI916" s="204"/>
      <c r="DJ916" s="204"/>
      <c r="DK916" s="204"/>
      <c r="DL916" s="204"/>
      <c r="DM916" s="204"/>
      <c r="DN916" s="204"/>
      <c r="DO916" s="204"/>
      <c r="DP916" s="204"/>
      <c r="DQ916" s="204"/>
      <c r="DR916" s="204"/>
      <c r="DS916" s="204"/>
      <c r="DT916" s="204"/>
      <c r="DU916" s="204"/>
      <c r="DV916" s="204"/>
      <c r="DW916" s="204"/>
      <c r="DX916" s="204"/>
      <c r="DY916" s="204"/>
      <c r="DZ916" s="204"/>
      <c r="EA916" s="204"/>
      <c r="EB916" s="204"/>
      <c r="EC916" s="204"/>
      <c r="ED916" s="204"/>
      <c r="EE916" s="204"/>
      <c r="EF916" s="204"/>
      <c r="EG916" s="204"/>
      <c r="EH916" s="204"/>
      <c r="EI916" s="204"/>
      <c r="EJ916" s="204"/>
      <c r="EK916" s="204"/>
      <c r="EL916" s="204"/>
      <c r="EM916" s="204"/>
      <c r="EN916" s="204"/>
      <c r="EO916" s="204"/>
      <c r="EP916" s="156"/>
      <c r="EQ916" s="156"/>
      <c r="ER916" s="156"/>
      <c r="ES916" s="156"/>
      <c r="ET916" s="156"/>
      <c r="EU916" s="156"/>
      <c r="EV916" s="156"/>
      <c r="EW916" s="156"/>
      <c r="EX916" s="156"/>
      <c r="EY916" s="156"/>
      <c r="EZ916" s="156"/>
      <c r="FA916" s="156"/>
      <c r="FB916" s="156"/>
      <c r="FC916" s="156"/>
      <c r="FD916" s="156"/>
      <c r="FE916" s="156"/>
      <c r="FF916" s="156"/>
      <c r="FG916" s="156"/>
      <c r="FH916" s="156"/>
      <c r="FI916" s="156"/>
      <c r="FJ916" s="156"/>
      <c r="FK916" s="156"/>
      <c r="FL916" s="156"/>
      <c r="FM916" s="156"/>
      <c r="FN916" s="156"/>
      <c r="FO916" s="156"/>
      <c r="FP916" s="156"/>
      <c r="FQ916" s="156"/>
      <c r="FR916" s="156"/>
      <c r="FS916" s="156"/>
      <c r="FT916" s="156"/>
      <c r="FU916" s="156"/>
      <c r="FV916" s="156"/>
      <c r="FW916" s="156"/>
      <c r="FX916" s="156"/>
      <c r="FY916" s="156"/>
      <c r="FZ916" s="156"/>
      <c r="GA916" s="156"/>
      <c r="GB916" s="156"/>
      <c r="GC916" s="156"/>
      <c r="GD916" s="156"/>
      <c r="GE916" s="156"/>
      <c r="GF916" s="156"/>
      <c r="GG916" s="156"/>
      <c r="GH916" s="156"/>
      <c r="GI916" s="156"/>
      <c r="GJ916" s="156"/>
      <c r="GK916" s="156"/>
      <c r="GL916" s="156"/>
      <c r="GM916" s="156"/>
      <c r="GN916" s="156"/>
      <c r="GO916" s="156"/>
      <c r="GP916" s="156"/>
      <c r="GQ916" s="156"/>
      <c r="GR916" s="156"/>
      <c r="GS916" s="156"/>
      <c r="GT916" s="156"/>
      <c r="GU916" s="156"/>
      <c r="GV916" s="156"/>
      <c r="GW916" s="156"/>
      <c r="GX916" s="156"/>
      <c r="GY916" s="156"/>
      <c r="GZ916" s="156"/>
      <c r="HA916" s="156"/>
      <c r="HB916" s="156"/>
      <c r="HC916" s="156"/>
      <c r="HD916" s="156"/>
      <c r="HE916" s="156"/>
      <c r="HF916" s="156"/>
      <c r="HG916" s="156"/>
      <c r="HH916" s="156"/>
      <c r="HI916" s="156"/>
      <c r="HJ916" s="156"/>
      <c r="HK916" s="156"/>
      <c r="HL916" s="156"/>
      <c r="HM916" s="156"/>
      <c r="HN916" s="157"/>
      <c r="HO916" s="156"/>
      <c r="HP916" s="156"/>
      <c r="HQ916" s="156"/>
    </row>
    <row r="917" spans="1:225">
      <c r="A917" s="156"/>
      <c r="B917" s="204"/>
      <c r="C917" s="204"/>
      <c r="D917" s="204"/>
      <c r="E917" s="204"/>
      <c r="F917" s="204"/>
      <c r="G917" s="204"/>
      <c r="H917" s="204"/>
      <c r="I917" s="204"/>
      <c r="J917" s="204"/>
      <c r="K917" s="204"/>
      <c r="L917" s="204"/>
      <c r="M917" s="204"/>
      <c r="N917" s="204"/>
      <c r="O917" s="204"/>
      <c r="P917" s="204"/>
      <c r="Q917" s="204"/>
      <c r="R917" s="204"/>
      <c r="S917" s="204"/>
      <c r="T917" s="204"/>
      <c r="U917" s="204"/>
      <c r="V917" s="204"/>
      <c r="W917" s="204"/>
      <c r="X917" s="204"/>
      <c r="Y917" s="204"/>
      <c r="Z917" s="204"/>
      <c r="AA917" s="204"/>
      <c r="AB917" s="204"/>
      <c r="AC917" s="204"/>
      <c r="AD917" s="204"/>
      <c r="AE917" s="204"/>
      <c r="AF917" s="204"/>
      <c r="AG917" s="204"/>
      <c r="AH917" s="204"/>
      <c r="AI917" s="204"/>
      <c r="AJ917" s="204"/>
      <c r="AK917" s="204"/>
      <c r="AL917" s="204"/>
      <c r="AM917" s="204"/>
      <c r="AN917" s="204"/>
      <c r="AO917" s="204"/>
      <c r="AP917" s="204"/>
      <c r="AQ917" s="204"/>
      <c r="AR917" s="204"/>
      <c r="AS917" s="204"/>
      <c r="AT917" s="204"/>
      <c r="AU917" s="204"/>
      <c r="AV917" s="204"/>
      <c r="AW917" s="204"/>
      <c r="AX917" s="204"/>
      <c r="AY917" s="204"/>
      <c r="AZ917" s="204"/>
      <c r="BA917" s="204"/>
      <c r="BB917" s="204"/>
      <c r="BC917" s="204"/>
      <c r="BD917" s="204"/>
      <c r="BE917" s="204"/>
      <c r="BF917" s="204"/>
      <c r="BG917" s="204"/>
      <c r="BH917" s="204"/>
      <c r="BI917" s="204"/>
      <c r="BJ917" s="204"/>
      <c r="BK917" s="204"/>
      <c r="BL917" s="204"/>
      <c r="BM917" s="204"/>
      <c r="BN917" s="204"/>
      <c r="BO917" s="204"/>
      <c r="BP917" s="204"/>
      <c r="BQ917" s="204"/>
      <c r="BR917" s="204"/>
      <c r="BS917" s="204"/>
      <c r="BT917" s="204"/>
      <c r="BU917" s="204"/>
      <c r="BV917" s="204"/>
      <c r="BW917" s="204"/>
      <c r="BX917" s="204"/>
      <c r="BY917" s="204"/>
      <c r="BZ917" s="204"/>
      <c r="CA917" s="204"/>
      <c r="CB917" s="204"/>
      <c r="CC917" s="204"/>
      <c r="CD917" s="204"/>
      <c r="CE917" s="204"/>
      <c r="CF917" s="204"/>
      <c r="CG917" s="204"/>
      <c r="CH917" s="204"/>
      <c r="CI917" s="204"/>
      <c r="CJ917" s="204"/>
      <c r="CK917" s="204"/>
      <c r="CL917" s="204"/>
      <c r="CM917" s="204"/>
      <c r="CN917" s="204"/>
      <c r="CO917" s="204"/>
      <c r="CP917" s="204"/>
      <c r="CQ917" s="204"/>
      <c r="CR917" s="204"/>
      <c r="CS917" s="204"/>
      <c r="CT917" s="204"/>
      <c r="CU917" s="204"/>
      <c r="CV917" s="204"/>
      <c r="CW917" s="204"/>
      <c r="CX917" s="204"/>
      <c r="CY917" s="204"/>
      <c r="CZ917" s="204"/>
      <c r="DA917" s="204"/>
      <c r="DB917" s="204"/>
      <c r="DC917" s="204"/>
      <c r="DD917" s="204"/>
      <c r="DE917" s="204"/>
      <c r="DF917" s="204"/>
      <c r="DG917" s="204"/>
      <c r="DH917" s="204"/>
      <c r="DI917" s="204"/>
      <c r="DJ917" s="204"/>
      <c r="DK917" s="204"/>
      <c r="DL917" s="204"/>
      <c r="DM917" s="204"/>
      <c r="DN917" s="204"/>
      <c r="DO917" s="204"/>
      <c r="DP917" s="204"/>
      <c r="DQ917" s="204"/>
      <c r="DR917" s="204"/>
      <c r="DS917" s="204"/>
      <c r="DT917" s="204"/>
      <c r="DU917" s="204"/>
      <c r="DV917" s="204"/>
      <c r="DW917" s="204"/>
      <c r="DX917" s="204"/>
      <c r="DY917" s="204"/>
      <c r="DZ917" s="204"/>
      <c r="EA917" s="204"/>
      <c r="EB917" s="204"/>
      <c r="EC917" s="204"/>
      <c r="ED917" s="204"/>
      <c r="EE917" s="204"/>
      <c r="EF917" s="204"/>
      <c r="EG917" s="204"/>
      <c r="EH917" s="204"/>
      <c r="EI917" s="204"/>
      <c r="EJ917" s="204"/>
      <c r="EK917" s="204"/>
      <c r="EL917" s="204"/>
      <c r="EM917" s="204"/>
      <c r="EN917" s="204"/>
      <c r="EO917" s="204"/>
      <c r="EP917" s="156"/>
      <c r="EQ917" s="156"/>
      <c r="ER917" s="156"/>
      <c r="ES917" s="156"/>
      <c r="ET917" s="156"/>
      <c r="EU917" s="156"/>
      <c r="EV917" s="156"/>
      <c r="EW917" s="156"/>
      <c r="EX917" s="156"/>
      <c r="EY917" s="156"/>
      <c r="EZ917" s="156"/>
      <c r="FA917" s="156"/>
      <c r="FB917" s="156"/>
      <c r="FC917" s="156"/>
      <c r="FD917" s="156"/>
      <c r="FE917" s="156"/>
      <c r="FF917" s="156"/>
      <c r="FG917" s="156"/>
      <c r="FH917" s="156"/>
      <c r="FI917" s="156"/>
      <c r="FJ917" s="156"/>
      <c r="FK917" s="156"/>
      <c r="FL917" s="156"/>
      <c r="FM917" s="156"/>
      <c r="FN917" s="156"/>
      <c r="FO917" s="156"/>
      <c r="FP917" s="156"/>
      <c r="FQ917" s="156"/>
      <c r="FR917" s="156"/>
      <c r="FS917" s="156"/>
      <c r="FT917" s="156"/>
      <c r="FU917" s="156"/>
      <c r="FV917" s="156"/>
      <c r="FW917" s="156"/>
      <c r="FX917" s="156"/>
      <c r="FY917" s="156"/>
      <c r="FZ917" s="156"/>
      <c r="GA917" s="156"/>
      <c r="GB917" s="156"/>
      <c r="GC917" s="156"/>
      <c r="GD917" s="156"/>
      <c r="GE917" s="156"/>
      <c r="GF917" s="156"/>
      <c r="GG917" s="156"/>
      <c r="GH917" s="156"/>
      <c r="GI917" s="156"/>
      <c r="GJ917" s="156"/>
      <c r="GK917" s="156"/>
      <c r="GL917" s="156"/>
      <c r="GM917" s="156"/>
      <c r="GN917" s="156"/>
      <c r="GO917" s="156"/>
      <c r="GP917" s="156"/>
      <c r="GQ917" s="156"/>
      <c r="GR917" s="156"/>
      <c r="GS917" s="156"/>
      <c r="GT917" s="156"/>
      <c r="GU917" s="156"/>
      <c r="GV917" s="156"/>
      <c r="GW917" s="156"/>
      <c r="GX917" s="156"/>
      <c r="GY917" s="156"/>
      <c r="GZ917" s="156"/>
      <c r="HA917" s="156"/>
      <c r="HB917" s="156"/>
      <c r="HC917" s="156"/>
      <c r="HD917" s="156"/>
      <c r="HE917" s="156"/>
      <c r="HF917" s="156"/>
      <c r="HG917" s="156"/>
      <c r="HH917" s="156"/>
      <c r="HI917" s="156"/>
      <c r="HJ917" s="156"/>
      <c r="HK917" s="156"/>
      <c r="HL917" s="156"/>
      <c r="HM917" s="156"/>
      <c r="HN917" s="162"/>
      <c r="HO917" s="156"/>
      <c r="HP917" s="156"/>
      <c r="HQ917" s="156"/>
    </row>
    <row r="918" spans="1:225">
      <c r="A918" s="160"/>
      <c r="B918" s="204"/>
      <c r="C918" s="204"/>
      <c r="D918" s="204"/>
      <c r="E918" s="204"/>
      <c r="F918" s="204"/>
      <c r="G918" s="204"/>
      <c r="H918" s="204"/>
      <c r="I918" s="204"/>
      <c r="J918" s="204"/>
      <c r="K918" s="204"/>
      <c r="L918" s="204"/>
      <c r="M918" s="204"/>
      <c r="N918" s="204"/>
      <c r="O918" s="204"/>
      <c r="P918" s="204"/>
      <c r="Q918" s="204"/>
      <c r="R918" s="204"/>
      <c r="S918" s="204"/>
      <c r="T918" s="204"/>
      <c r="U918" s="204"/>
      <c r="V918" s="204"/>
      <c r="W918" s="204"/>
      <c r="X918" s="204"/>
      <c r="Y918" s="204"/>
      <c r="Z918" s="204"/>
      <c r="AA918" s="204"/>
      <c r="AB918" s="204"/>
      <c r="AC918" s="204"/>
      <c r="AD918" s="204"/>
      <c r="AE918" s="204"/>
      <c r="AF918" s="204"/>
      <c r="AG918" s="204"/>
      <c r="AH918" s="204"/>
      <c r="AI918" s="204"/>
      <c r="AJ918" s="204"/>
      <c r="AK918" s="204"/>
      <c r="AL918" s="204"/>
      <c r="AM918" s="204"/>
      <c r="AN918" s="204"/>
      <c r="AO918" s="204"/>
      <c r="AP918" s="204"/>
      <c r="AQ918" s="204"/>
      <c r="AR918" s="204"/>
      <c r="AS918" s="204"/>
      <c r="AT918" s="204"/>
      <c r="AU918" s="204"/>
      <c r="AV918" s="204"/>
      <c r="AW918" s="204"/>
      <c r="AX918" s="204"/>
      <c r="AY918" s="204"/>
      <c r="AZ918" s="204"/>
      <c r="BA918" s="204"/>
      <c r="BB918" s="204"/>
      <c r="BC918" s="204"/>
      <c r="BD918" s="204"/>
      <c r="BE918" s="204"/>
      <c r="BF918" s="204"/>
      <c r="BG918" s="204"/>
      <c r="BH918" s="204"/>
      <c r="BI918" s="204"/>
      <c r="BJ918" s="204"/>
      <c r="BK918" s="204"/>
      <c r="BL918" s="204"/>
      <c r="BM918" s="204"/>
      <c r="BN918" s="204"/>
      <c r="BO918" s="204"/>
      <c r="BP918" s="204"/>
      <c r="BQ918" s="204"/>
      <c r="BR918" s="204"/>
      <c r="BS918" s="204"/>
      <c r="BT918" s="204"/>
      <c r="BU918" s="204"/>
      <c r="BV918" s="204"/>
      <c r="BW918" s="204"/>
      <c r="BX918" s="204"/>
      <c r="BY918" s="204"/>
      <c r="BZ918" s="204"/>
      <c r="CA918" s="204"/>
      <c r="CB918" s="204"/>
      <c r="CC918" s="204"/>
      <c r="CD918" s="204"/>
      <c r="CE918" s="204"/>
      <c r="CF918" s="204"/>
      <c r="CG918" s="204"/>
      <c r="CH918" s="204"/>
      <c r="CI918" s="204"/>
      <c r="CJ918" s="204"/>
      <c r="CK918" s="204"/>
      <c r="CL918" s="204"/>
      <c r="CM918" s="204"/>
      <c r="CN918" s="204"/>
      <c r="CO918" s="204"/>
      <c r="CP918" s="204"/>
      <c r="CQ918" s="204"/>
      <c r="CR918" s="204"/>
      <c r="CS918" s="204"/>
      <c r="CT918" s="204"/>
      <c r="CU918" s="204"/>
      <c r="CV918" s="204"/>
      <c r="CW918" s="204"/>
      <c r="CX918" s="204"/>
      <c r="CY918" s="204"/>
      <c r="CZ918" s="204"/>
      <c r="DA918" s="204"/>
      <c r="DB918" s="204"/>
      <c r="DC918" s="204"/>
      <c r="DD918" s="204"/>
      <c r="DE918" s="204"/>
      <c r="DF918" s="204"/>
      <c r="DG918" s="204"/>
      <c r="DH918" s="204"/>
      <c r="DI918" s="204"/>
      <c r="DJ918" s="204"/>
      <c r="DK918" s="204"/>
      <c r="DL918" s="204"/>
      <c r="DM918" s="204"/>
      <c r="DN918" s="204"/>
      <c r="DO918" s="204"/>
      <c r="DP918" s="204"/>
      <c r="DQ918" s="204"/>
      <c r="DR918" s="204"/>
      <c r="DS918" s="204"/>
      <c r="DT918" s="204"/>
      <c r="DU918" s="204"/>
      <c r="DV918" s="204"/>
      <c r="DW918" s="204"/>
      <c r="DX918" s="204"/>
      <c r="DY918" s="204"/>
      <c r="DZ918" s="204"/>
      <c r="EA918" s="204"/>
      <c r="EB918" s="204"/>
      <c r="EC918" s="204"/>
      <c r="ED918" s="204"/>
      <c r="EE918" s="204"/>
      <c r="EF918" s="204"/>
      <c r="EG918" s="204"/>
      <c r="EH918" s="204"/>
      <c r="EI918" s="204"/>
      <c r="EJ918" s="204"/>
      <c r="EK918" s="204"/>
      <c r="EL918" s="204"/>
      <c r="EM918" s="204"/>
      <c r="EN918" s="204"/>
      <c r="EO918" s="204"/>
      <c r="EP918" s="160"/>
      <c r="EQ918" s="160"/>
      <c r="ER918" s="160"/>
      <c r="ES918" s="160"/>
      <c r="ET918" s="160"/>
      <c r="EU918" s="160"/>
      <c r="EV918" s="160"/>
      <c r="EW918" s="160"/>
      <c r="EX918" s="160"/>
      <c r="EY918" s="160"/>
      <c r="EZ918" s="160"/>
      <c r="FA918" s="160"/>
      <c r="FB918" s="160"/>
      <c r="FC918" s="160"/>
      <c r="FD918" s="160"/>
      <c r="FE918" s="160"/>
      <c r="FF918" s="160"/>
      <c r="FG918" s="160"/>
      <c r="FH918" s="160"/>
      <c r="FI918" s="160"/>
      <c r="FJ918" s="160"/>
      <c r="FK918" s="160"/>
      <c r="FL918" s="160"/>
      <c r="FM918" s="160"/>
      <c r="FN918" s="160"/>
      <c r="FO918" s="160"/>
      <c r="FP918" s="160"/>
      <c r="FQ918" s="160"/>
      <c r="FR918" s="160"/>
      <c r="FS918" s="160"/>
      <c r="FT918" s="160"/>
      <c r="FU918" s="160"/>
      <c r="FV918" s="160"/>
      <c r="FW918" s="160"/>
      <c r="FX918" s="160"/>
      <c r="FY918" s="160"/>
      <c r="FZ918" s="160"/>
      <c r="GA918" s="160"/>
      <c r="GB918" s="160"/>
      <c r="GC918" s="160"/>
      <c r="GD918" s="160"/>
      <c r="GE918" s="160"/>
      <c r="GF918" s="160"/>
      <c r="GG918" s="160"/>
      <c r="GH918" s="160"/>
      <c r="GI918" s="160"/>
      <c r="GJ918" s="160"/>
      <c r="GK918" s="160"/>
      <c r="GL918" s="160"/>
      <c r="GM918" s="160"/>
      <c r="GN918" s="160"/>
      <c r="GO918" s="160"/>
      <c r="GP918" s="160"/>
      <c r="GQ918" s="160"/>
      <c r="GR918" s="160"/>
      <c r="GS918" s="160"/>
      <c r="GT918" s="160"/>
      <c r="GU918" s="160"/>
      <c r="GV918" s="160"/>
      <c r="GW918" s="160"/>
      <c r="GX918" s="160"/>
      <c r="GY918" s="160"/>
      <c r="GZ918" s="160"/>
      <c r="HA918" s="160"/>
      <c r="HB918" s="160"/>
      <c r="HC918" s="160"/>
      <c r="HD918" s="160"/>
      <c r="HE918" s="160"/>
      <c r="HF918" s="160"/>
      <c r="HG918" s="160"/>
      <c r="HH918" s="160"/>
      <c r="HI918" s="160"/>
      <c r="HJ918" s="160"/>
      <c r="HK918" s="160"/>
      <c r="HL918" s="160"/>
      <c r="HM918" s="160"/>
      <c r="HN918" s="157"/>
      <c r="HO918" s="160"/>
      <c r="HP918" s="160"/>
      <c r="HQ918" s="160"/>
    </row>
    <row r="919" spans="1:225">
      <c r="A919" s="156"/>
      <c r="B919" s="204"/>
      <c r="C919" s="204"/>
      <c r="D919" s="204"/>
      <c r="E919" s="204"/>
      <c r="F919" s="204"/>
      <c r="G919" s="204"/>
      <c r="H919" s="204"/>
      <c r="I919" s="204"/>
      <c r="J919" s="204"/>
      <c r="K919" s="204"/>
      <c r="L919" s="204"/>
      <c r="M919" s="204"/>
      <c r="N919" s="204"/>
      <c r="O919" s="204"/>
      <c r="P919" s="204"/>
      <c r="Q919" s="204"/>
      <c r="R919" s="204"/>
      <c r="S919" s="204"/>
      <c r="T919" s="204"/>
      <c r="U919" s="204"/>
      <c r="V919" s="204"/>
      <c r="W919" s="204"/>
      <c r="X919" s="204"/>
      <c r="Y919" s="204"/>
      <c r="Z919" s="204"/>
      <c r="AA919" s="204"/>
      <c r="AB919" s="204"/>
      <c r="AC919" s="204"/>
      <c r="AD919" s="204"/>
      <c r="AE919" s="204"/>
      <c r="AF919" s="204"/>
      <c r="AG919" s="204"/>
      <c r="AH919" s="204"/>
      <c r="AI919" s="204"/>
      <c r="AJ919" s="204"/>
      <c r="AK919" s="204"/>
      <c r="AL919" s="204"/>
      <c r="AM919" s="204"/>
      <c r="AN919" s="204"/>
      <c r="AO919" s="204"/>
      <c r="AP919" s="204"/>
      <c r="AQ919" s="204"/>
      <c r="AR919" s="204"/>
      <c r="AS919" s="204"/>
      <c r="AT919" s="204"/>
      <c r="AU919" s="204"/>
      <c r="AV919" s="204"/>
      <c r="AW919" s="204"/>
      <c r="AX919" s="204"/>
      <c r="AY919" s="204"/>
      <c r="AZ919" s="204"/>
      <c r="BA919" s="204"/>
      <c r="BB919" s="204"/>
      <c r="BC919" s="204"/>
      <c r="BD919" s="204"/>
      <c r="BE919" s="204"/>
      <c r="BF919" s="204"/>
      <c r="BG919" s="204"/>
      <c r="BH919" s="204"/>
      <c r="BI919" s="204"/>
      <c r="BJ919" s="204"/>
      <c r="BK919" s="204"/>
      <c r="BL919" s="204"/>
      <c r="BM919" s="204"/>
      <c r="BN919" s="204"/>
      <c r="BO919" s="204"/>
      <c r="BP919" s="204"/>
      <c r="BQ919" s="204"/>
      <c r="BR919" s="204"/>
      <c r="BS919" s="204"/>
      <c r="BT919" s="204"/>
      <c r="BU919" s="204"/>
      <c r="BV919" s="204"/>
      <c r="BW919" s="204"/>
      <c r="BX919" s="204"/>
      <c r="BY919" s="204"/>
      <c r="BZ919" s="204"/>
      <c r="CA919" s="204"/>
      <c r="CB919" s="204"/>
      <c r="CC919" s="204"/>
      <c r="CD919" s="204"/>
      <c r="CE919" s="204"/>
      <c r="CF919" s="204"/>
      <c r="CG919" s="204"/>
      <c r="CH919" s="204"/>
      <c r="CI919" s="204"/>
      <c r="CJ919" s="204"/>
      <c r="CK919" s="204"/>
      <c r="CL919" s="204"/>
      <c r="CM919" s="204"/>
      <c r="CN919" s="204"/>
      <c r="CO919" s="204"/>
      <c r="CP919" s="204"/>
      <c r="CQ919" s="204"/>
      <c r="CR919" s="204"/>
      <c r="CS919" s="204"/>
      <c r="CT919" s="204"/>
      <c r="CU919" s="204"/>
      <c r="CV919" s="204"/>
      <c r="CW919" s="204"/>
      <c r="CX919" s="204"/>
      <c r="CY919" s="204"/>
      <c r="CZ919" s="204"/>
      <c r="DA919" s="204"/>
      <c r="DB919" s="204"/>
      <c r="DC919" s="204"/>
      <c r="DD919" s="204"/>
      <c r="DE919" s="204"/>
      <c r="DF919" s="204"/>
      <c r="DG919" s="204"/>
      <c r="DH919" s="204"/>
      <c r="DI919" s="204"/>
      <c r="DJ919" s="204"/>
      <c r="DK919" s="204"/>
      <c r="DL919" s="204"/>
      <c r="DM919" s="204"/>
      <c r="DN919" s="204"/>
      <c r="DO919" s="204"/>
      <c r="DP919" s="204"/>
      <c r="DQ919" s="204"/>
      <c r="DR919" s="204"/>
      <c r="DS919" s="204"/>
      <c r="DT919" s="204"/>
      <c r="DU919" s="204"/>
      <c r="DV919" s="204"/>
      <c r="DW919" s="204"/>
      <c r="DX919" s="204"/>
      <c r="DY919" s="204"/>
      <c r="DZ919" s="204"/>
      <c r="EA919" s="204"/>
      <c r="EB919" s="204"/>
      <c r="EC919" s="204"/>
      <c r="ED919" s="204"/>
      <c r="EE919" s="204"/>
      <c r="EF919" s="204"/>
      <c r="EG919" s="204"/>
      <c r="EH919" s="204"/>
      <c r="EI919" s="204"/>
      <c r="EJ919" s="204"/>
      <c r="EK919" s="204"/>
      <c r="EL919" s="204"/>
      <c r="EM919" s="204"/>
      <c r="EN919" s="204"/>
      <c r="EO919" s="204"/>
      <c r="EP919" s="156"/>
      <c r="EQ919" s="156"/>
      <c r="ER919" s="156"/>
      <c r="ES919" s="156"/>
      <c r="ET919" s="156"/>
      <c r="EU919" s="156"/>
      <c r="EV919" s="156"/>
      <c r="EW919" s="156"/>
      <c r="EX919" s="156"/>
      <c r="EY919" s="156"/>
      <c r="EZ919" s="156"/>
      <c r="FA919" s="156"/>
      <c r="FB919" s="156"/>
      <c r="FC919" s="156"/>
      <c r="FD919" s="156"/>
      <c r="FE919" s="156"/>
      <c r="FF919" s="156"/>
      <c r="FG919" s="156"/>
      <c r="FH919" s="156"/>
      <c r="FI919" s="156"/>
      <c r="FJ919" s="156"/>
      <c r="FK919" s="156"/>
      <c r="FL919" s="156"/>
      <c r="FM919" s="156"/>
      <c r="FN919" s="156"/>
      <c r="FO919" s="156"/>
      <c r="FP919" s="156"/>
      <c r="FQ919" s="156"/>
      <c r="FR919" s="156"/>
      <c r="FS919" s="156"/>
      <c r="FT919" s="156"/>
      <c r="FU919" s="156"/>
      <c r="FV919" s="156"/>
      <c r="FW919" s="156"/>
      <c r="FX919" s="156"/>
      <c r="FY919" s="156"/>
      <c r="FZ919" s="156"/>
      <c r="GA919" s="156"/>
      <c r="GB919" s="156"/>
      <c r="GC919" s="156"/>
      <c r="GD919" s="156"/>
      <c r="GE919" s="156"/>
      <c r="GF919" s="156"/>
      <c r="GG919" s="156"/>
      <c r="GH919" s="156"/>
      <c r="GI919" s="156"/>
      <c r="GJ919" s="156"/>
      <c r="GK919" s="156"/>
      <c r="GL919" s="156"/>
      <c r="GM919" s="156"/>
      <c r="GN919" s="156"/>
      <c r="GO919" s="156"/>
      <c r="GP919" s="156"/>
      <c r="GQ919" s="156"/>
      <c r="GR919" s="156"/>
      <c r="GS919" s="156"/>
      <c r="GT919" s="156"/>
      <c r="GU919" s="156"/>
      <c r="GV919" s="156"/>
      <c r="GW919" s="156"/>
      <c r="GX919" s="156"/>
      <c r="GY919" s="156"/>
      <c r="GZ919" s="156"/>
      <c r="HA919" s="156"/>
      <c r="HB919" s="156"/>
      <c r="HC919" s="156"/>
      <c r="HD919" s="156"/>
      <c r="HE919" s="156"/>
      <c r="HF919" s="156"/>
      <c r="HG919" s="156"/>
      <c r="HH919" s="156"/>
      <c r="HI919" s="156"/>
      <c r="HJ919" s="156"/>
      <c r="HK919" s="156"/>
      <c r="HL919" s="156"/>
      <c r="HM919" s="156"/>
      <c r="HN919" s="157"/>
      <c r="HO919" s="156"/>
      <c r="HP919" s="156"/>
      <c r="HQ919" s="156"/>
    </row>
    <row r="920" spans="1:225">
      <c r="A920" s="156"/>
      <c r="B920" s="204"/>
      <c r="C920" s="204"/>
      <c r="D920" s="204"/>
      <c r="E920" s="204"/>
      <c r="F920" s="204"/>
      <c r="G920" s="204"/>
      <c r="H920" s="204"/>
      <c r="I920" s="204"/>
      <c r="J920" s="204"/>
      <c r="K920" s="204"/>
      <c r="L920" s="204"/>
      <c r="M920" s="204"/>
      <c r="N920" s="204"/>
      <c r="O920" s="204"/>
      <c r="P920" s="204"/>
      <c r="Q920" s="204"/>
      <c r="R920" s="204"/>
      <c r="S920" s="204"/>
      <c r="T920" s="204"/>
      <c r="U920" s="204"/>
      <c r="V920" s="204"/>
      <c r="W920" s="204"/>
      <c r="X920" s="204"/>
      <c r="Y920" s="204"/>
      <c r="Z920" s="204"/>
      <c r="AA920" s="204"/>
      <c r="AB920" s="204"/>
      <c r="AC920" s="204"/>
      <c r="AD920" s="204"/>
      <c r="AE920" s="204"/>
      <c r="AF920" s="204"/>
      <c r="AG920" s="204"/>
      <c r="AH920" s="204"/>
      <c r="AI920" s="204"/>
      <c r="AJ920" s="204"/>
      <c r="AK920" s="204"/>
      <c r="AL920" s="204"/>
      <c r="AM920" s="204"/>
      <c r="AN920" s="204"/>
      <c r="AO920" s="204"/>
      <c r="AP920" s="204"/>
      <c r="AQ920" s="204"/>
      <c r="AR920" s="204"/>
      <c r="AS920" s="204"/>
      <c r="AT920" s="204"/>
      <c r="AU920" s="204"/>
      <c r="AV920" s="204"/>
      <c r="AW920" s="204"/>
      <c r="AX920" s="204"/>
      <c r="AY920" s="204"/>
      <c r="AZ920" s="204"/>
      <c r="BA920" s="204"/>
      <c r="BB920" s="204"/>
      <c r="BC920" s="204"/>
      <c r="BD920" s="204"/>
      <c r="BE920" s="204"/>
      <c r="BF920" s="204"/>
      <c r="BG920" s="204"/>
      <c r="BH920" s="204"/>
      <c r="BI920" s="204"/>
      <c r="BJ920" s="204"/>
      <c r="BK920" s="204"/>
      <c r="BL920" s="204"/>
      <c r="BM920" s="204"/>
      <c r="BN920" s="204"/>
      <c r="BO920" s="204"/>
      <c r="BP920" s="204"/>
      <c r="BQ920" s="204"/>
      <c r="BR920" s="204"/>
      <c r="BS920" s="204"/>
      <c r="BT920" s="204"/>
      <c r="BU920" s="204"/>
      <c r="BV920" s="204"/>
      <c r="BW920" s="204"/>
      <c r="BX920" s="204"/>
      <c r="BY920" s="204"/>
      <c r="BZ920" s="204"/>
      <c r="CA920" s="204"/>
      <c r="CB920" s="204"/>
      <c r="CC920" s="204"/>
      <c r="CD920" s="204"/>
      <c r="CE920" s="204"/>
      <c r="CF920" s="204"/>
      <c r="CG920" s="204"/>
      <c r="CH920" s="204"/>
      <c r="CI920" s="204"/>
      <c r="CJ920" s="204"/>
      <c r="CK920" s="204"/>
      <c r="CL920" s="204"/>
      <c r="CM920" s="204"/>
      <c r="CN920" s="204"/>
      <c r="CO920" s="204"/>
      <c r="CP920" s="204"/>
      <c r="CQ920" s="204"/>
      <c r="CR920" s="204"/>
      <c r="CS920" s="204"/>
      <c r="CT920" s="204"/>
      <c r="CU920" s="204"/>
      <c r="CV920" s="204"/>
      <c r="CW920" s="204"/>
      <c r="CX920" s="204"/>
      <c r="CY920" s="204"/>
      <c r="CZ920" s="204"/>
      <c r="DA920" s="204"/>
      <c r="DB920" s="204"/>
      <c r="DC920" s="204"/>
      <c r="DD920" s="204"/>
      <c r="DE920" s="204"/>
      <c r="DF920" s="204"/>
      <c r="DG920" s="204"/>
      <c r="DH920" s="204"/>
      <c r="DI920" s="204"/>
      <c r="DJ920" s="204"/>
      <c r="DK920" s="204"/>
      <c r="DL920" s="204"/>
      <c r="DM920" s="204"/>
      <c r="DN920" s="204"/>
      <c r="DO920" s="204"/>
      <c r="DP920" s="204"/>
      <c r="DQ920" s="204"/>
      <c r="DR920" s="204"/>
      <c r="DS920" s="204"/>
      <c r="DT920" s="204"/>
      <c r="DU920" s="204"/>
      <c r="DV920" s="204"/>
      <c r="DW920" s="204"/>
      <c r="DX920" s="204"/>
      <c r="DY920" s="204"/>
      <c r="DZ920" s="204"/>
      <c r="EA920" s="204"/>
      <c r="EB920" s="204"/>
      <c r="EC920" s="204"/>
      <c r="ED920" s="204"/>
      <c r="EE920" s="204"/>
      <c r="EF920" s="204"/>
      <c r="EG920" s="204"/>
      <c r="EH920" s="204"/>
      <c r="EI920" s="204"/>
      <c r="EJ920" s="204"/>
      <c r="EK920" s="204"/>
      <c r="EL920" s="204"/>
      <c r="EM920" s="204"/>
      <c r="EN920" s="204"/>
      <c r="EO920" s="204"/>
      <c r="EP920" s="156"/>
      <c r="EQ920" s="156"/>
      <c r="ER920" s="156"/>
      <c r="ES920" s="156"/>
      <c r="ET920" s="156"/>
      <c r="EU920" s="156"/>
      <c r="EV920" s="156"/>
      <c r="EW920" s="156"/>
      <c r="EX920" s="156"/>
      <c r="EY920" s="156"/>
      <c r="EZ920" s="156"/>
      <c r="FA920" s="156"/>
      <c r="FB920" s="156"/>
      <c r="FC920" s="156"/>
      <c r="FD920" s="156"/>
      <c r="FE920" s="156"/>
      <c r="FF920" s="156"/>
      <c r="FG920" s="156"/>
      <c r="FH920" s="156"/>
      <c r="FI920" s="156"/>
      <c r="FJ920" s="156"/>
      <c r="FK920" s="156"/>
      <c r="FL920" s="156"/>
      <c r="FM920" s="156"/>
      <c r="FN920" s="156"/>
      <c r="FO920" s="156"/>
      <c r="FP920" s="156"/>
      <c r="FQ920" s="156"/>
      <c r="FR920" s="156"/>
      <c r="FS920" s="156"/>
      <c r="FT920" s="156"/>
      <c r="FU920" s="156"/>
      <c r="FV920" s="156"/>
      <c r="FW920" s="156"/>
      <c r="FX920" s="156"/>
      <c r="FY920" s="156"/>
      <c r="FZ920" s="156"/>
      <c r="GA920" s="156"/>
      <c r="GB920" s="156"/>
      <c r="GC920" s="156"/>
      <c r="GD920" s="156"/>
      <c r="GE920" s="156"/>
      <c r="GF920" s="156"/>
      <c r="GG920" s="156"/>
      <c r="GH920" s="156"/>
      <c r="GI920" s="156"/>
      <c r="GJ920" s="156"/>
      <c r="GK920" s="156"/>
      <c r="GL920" s="156"/>
      <c r="GM920" s="156"/>
      <c r="GN920" s="156"/>
      <c r="GO920" s="156"/>
      <c r="GP920" s="156"/>
      <c r="GQ920" s="156"/>
      <c r="GR920" s="156"/>
      <c r="GS920" s="156"/>
      <c r="GT920" s="156"/>
      <c r="GU920" s="156"/>
      <c r="GV920" s="156"/>
      <c r="GW920" s="156"/>
      <c r="GX920" s="156"/>
      <c r="GY920" s="156"/>
      <c r="GZ920" s="156"/>
      <c r="HA920" s="156"/>
      <c r="HB920" s="156"/>
      <c r="HC920" s="156"/>
      <c r="HD920" s="156"/>
      <c r="HE920" s="156"/>
      <c r="HF920" s="156"/>
      <c r="HG920" s="156"/>
      <c r="HH920" s="156"/>
      <c r="HI920" s="156"/>
      <c r="HJ920" s="156"/>
      <c r="HK920" s="156"/>
      <c r="HL920" s="156"/>
      <c r="HM920" s="156"/>
      <c r="HN920" s="162"/>
      <c r="HO920" s="156"/>
      <c r="HP920" s="156"/>
      <c r="HQ920" s="156"/>
    </row>
    <row r="921" spans="1:225">
      <c r="A921" s="160"/>
      <c r="B921" s="204"/>
      <c r="C921" s="204"/>
      <c r="D921" s="204"/>
      <c r="E921" s="204"/>
      <c r="F921" s="204"/>
      <c r="G921" s="204"/>
      <c r="H921" s="204"/>
      <c r="I921" s="204"/>
      <c r="J921" s="204"/>
      <c r="K921" s="204"/>
      <c r="L921" s="204"/>
      <c r="M921" s="204"/>
      <c r="N921" s="204"/>
      <c r="O921" s="204"/>
      <c r="P921" s="204"/>
      <c r="Q921" s="204"/>
      <c r="R921" s="204"/>
      <c r="S921" s="204"/>
      <c r="T921" s="204"/>
      <c r="U921" s="204"/>
      <c r="V921" s="204"/>
      <c r="W921" s="204"/>
      <c r="X921" s="204"/>
      <c r="Y921" s="204"/>
      <c r="Z921" s="204"/>
      <c r="AA921" s="204"/>
      <c r="AB921" s="204"/>
      <c r="AC921" s="204"/>
      <c r="AD921" s="204"/>
      <c r="AE921" s="204"/>
      <c r="AF921" s="204"/>
      <c r="AG921" s="204"/>
      <c r="AH921" s="204"/>
      <c r="AI921" s="204"/>
      <c r="AJ921" s="204"/>
      <c r="AK921" s="204"/>
      <c r="AL921" s="204"/>
      <c r="AM921" s="204"/>
      <c r="AN921" s="204"/>
      <c r="AO921" s="204"/>
      <c r="AP921" s="204"/>
      <c r="AQ921" s="204"/>
      <c r="AR921" s="204"/>
      <c r="AS921" s="204"/>
      <c r="AT921" s="204"/>
      <c r="AU921" s="204"/>
      <c r="AV921" s="204"/>
      <c r="AW921" s="204"/>
      <c r="AX921" s="204"/>
      <c r="AY921" s="204"/>
      <c r="AZ921" s="204"/>
      <c r="BA921" s="204"/>
      <c r="BB921" s="204"/>
      <c r="BC921" s="204"/>
      <c r="BD921" s="204"/>
      <c r="BE921" s="204"/>
      <c r="BF921" s="204"/>
      <c r="BG921" s="204"/>
      <c r="BH921" s="204"/>
      <c r="BI921" s="204"/>
      <c r="BJ921" s="204"/>
      <c r="BK921" s="204"/>
      <c r="BL921" s="204"/>
      <c r="BM921" s="204"/>
      <c r="BN921" s="204"/>
      <c r="BO921" s="204"/>
      <c r="BP921" s="204"/>
      <c r="BQ921" s="204"/>
      <c r="BR921" s="204"/>
      <c r="BS921" s="204"/>
      <c r="BT921" s="204"/>
      <c r="BU921" s="204"/>
      <c r="BV921" s="204"/>
      <c r="BW921" s="204"/>
      <c r="BX921" s="204"/>
      <c r="BY921" s="204"/>
      <c r="BZ921" s="204"/>
      <c r="CA921" s="204"/>
      <c r="CB921" s="204"/>
      <c r="CC921" s="204"/>
      <c r="CD921" s="204"/>
      <c r="CE921" s="204"/>
      <c r="CF921" s="204"/>
      <c r="CG921" s="204"/>
      <c r="CH921" s="204"/>
      <c r="CI921" s="204"/>
      <c r="CJ921" s="204"/>
      <c r="CK921" s="204"/>
      <c r="CL921" s="204"/>
      <c r="CM921" s="204"/>
      <c r="CN921" s="204"/>
      <c r="CO921" s="204"/>
      <c r="CP921" s="204"/>
      <c r="CQ921" s="204"/>
      <c r="CR921" s="204"/>
      <c r="CS921" s="204"/>
      <c r="CT921" s="204"/>
      <c r="CU921" s="204"/>
      <c r="CV921" s="204"/>
      <c r="CW921" s="204"/>
      <c r="CX921" s="204"/>
      <c r="CY921" s="204"/>
      <c r="CZ921" s="204"/>
      <c r="DA921" s="204"/>
      <c r="DB921" s="204"/>
      <c r="DC921" s="204"/>
      <c r="DD921" s="204"/>
      <c r="DE921" s="204"/>
      <c r="DF921" s="204"/>
      <c r="DG921" s="204"/>
      <c r="DH921" s="204"/>
      <c r="DI921" s="204"/>
      <c r="DJ921" s="204"/>
      <c r="DK921" s="204"/>
      <c r="DL921" s="204"/>
      <c r="DM921" s="204"/>
      <c r="DN921" s="204"/>
      <c r="DO921" s="204"/>
      <c r="DP921" s="204"/>
      <c r="DQ921" s="204"/>
      <c r="DR921" s="204"/>
      <c r="DS921" s="204"/>
      <c r="DT921" s="204"/>
      <c r="DU921" s="204"/>
      <c r="DV921" s="204"/>
      <c r="DW921" s="204"/>
      <c r="DX921" s="204"/>
      <c r="DY921" s="204"/>
      <c r="DZ921" s="204"/>
      <c r="EA921" s="204"/>
      <c r="EB921" s="204"/>
      <c r="EC921" s="204"/>
      <c r="ED921" s="204"/>
      <c r="EE921" s="204"/>
      <c r="EF921" s="204"/>
      <c r="EG921" s="204"/>
      <c r="EH921" s="204"/>
      <c r="EI921" s="204"/>
      <c r="EJ921" s="204"/>
      <c r="EK921" s="204"/>
      <c r="EL921" s="204"/>
      <c r="EM921" s="204"/>
      <c r="EN921" s="204"/>
      <c r="EO921" s="204"/>
      <c r="EP921" s="160"/>
      <c r="EQ921" s="160"/>
      <c r="ER921" s="160"/>
      <c r="ES921" s="160"/>
      <c r="ET921" s="160"/>
      <c r="EU921" s="160"/>
      <c r="EV921" s="160"/>
      <c r="EW921" s="160"/>
      <c r="EX921" s="160"/>
      <c r="EY921" s="160"/>
      <c r="EZ921" s="160"/>
      <c r="FA921" s="160"/>
      <c r="FB921" s="160"/>
      <c r="FC921" s="160"/>
      <c r="FD921" s="160"/>
      <c r="FE921" s="160"/>
      <c r="FF921" s="160"/>
      <c r="FG921" s="160"/>
      <c r="FH921" s="160"/>
      <c r="FI921" s="160"/>
      <c r="FJ921" s="160"/>
      <c r="FK921" s="160"/>
      <c r="FL921" s="160"/>
      <c r="FM921" s="160"/>
      <c r="FN921" s="160"/>
      <c r="FO921" s="160"/>
      <c r="FP921" s="160"/>
      <c r="FQ921" s="160"/>
      <c r="FR921" s="160"/>
      <c r="FS921" s="160"/>
      <c r="FT921" s="160"/>
      <c r="FU921" s="160"/>
      <c r="FV921" s="160"/>
      <c r="FW921" s="160"/>
      <c r="FX921" s="160"/>
      <c r="FY921" s="160"/>
      <c r="FZ921" s="160"/>
      <c r="GA921" s="160"/>
      <c r="GB921" s="160"/>
      <c r="GC921" s="160"/>
      <c r="GD921" s="160"/>
      <c r="GE921" s="160"/>
      <c r="GF921" s="160"/>
      <c r="GG921" s="160"/>
      <c r="GH921" s="160"/>
      <c r="GI921" s="160"/>
      <c r="GJ921" s="160"/>
      <c r="GK921" s="160"/>
      <c r="GL921" s="160"/>
      <c r="GM921" s="160"/>
      <c r="GN921" s="160"/>
      <c r="GO921" s="160"/>
      <c r="GP921" s="160"/>
      <c r="GQ921" s="160"/>
      <c r="GR921" s="160"/>
      <c r="GS921" s="160"/>
      <c r="GT921" s="160"/>
      <c r="GU921" s="160"/>
      <c r="GV921" s="160"/>
      <c r="GW921" s="160"/>
      <c r="GX921" s="160"/>
      <c r="GY921" s="160"/>
      <c r="GZ921" s="160"/>
      <c r="HA921" s="160"/>
      <c r="HB921" s="160"/>
      <c r="HC921" s="160"/>
      <c r="HD921" s="160"/>
      <c r="HE921" s="160"/>
      <c r="HF921" s="160"/>
      <c r="HG921" s="160"/>
      <c r="HH921" s="160"/>
      <c r="HI921" s="160"/>
      <c r="HJ921" s="160"/>
      <c r="HK921" s="160"/>
      <c r="HL921" s="160"/>
      <c r="HM921" s="160"/>
      <c r="HN921" s="157"/>
      <c r="HO921" s="160"/>
      <c r="HP921" s="160"/>
      <c r="HQ921" s="160"/>
    </row>
    <row r="922" spans="1:225">
      <c r="A922" s="156"/>
      <c r="B922" s="204"/>
      <c r="C922" s="204"/>
      <c r="D922" s="204"/>
      <c r="E922" s="204"/>
      <c r="F922" s="204"/>
      <c r="G922" s="204"/>
      <c r="H922" s="204"/>
      <c r="I922" s="204"/>
      <c r="J922" s="204"/>
      <c r="K922" s="204"/>
      <c r="L922" s="204"/>
      <c r="M922" s="204"/>
      <c r="N922" s="204"/>
      <c r="O922" s="204"/>
      <c r="P922" s="204"/>
      <c r="Q922" s="204"/>
      <c r="R922" s="204"/>
      <c r="S922" s="204"/>
      <c r="T922" s="204"/>
      <c r="U922" s="204"/>
      <c r="V922" s="204"/>
      <c r="W922" s="204"/>
      <c r="X922" s="204"/>
      <c r="Y922" s="204"/>
      <c r="Z922" s="204"/>
      <c r="AA922" s="204"/>
      <c r="AB922" s="204"/>
      <c r="AC922" s="204"/>
      <c r="AD922" s="204"/>
      <c r="AE922" s="204"/>
      <c r="AF922" s="204"/>
      <c r="AG922" s="204"/>
      <c r="AH922" s="204"/>
      <c r="AI922" s="204"/>
      <c r="AJ922" s="204"/>
      <c r="AK922" s="204"/>
      <c r="AL922" s="204"/>
      <c r="AM922" s="204"/>
      <c r="AN922" s="204"/>
      <c r="AO922" s="204"/>
      <c r="AP922" s="204"/>
      <c r="AQ922" s="204"/>
      <c r="AR922" s="204"/>
      <c r="AS922" s="204"/>
      <c r="AT922" s="204"/>
      <c r="AU922" s="204"/>
      <c r="AV922" s="204"/>
      <c r="AW922" s="204"/>
      <c r="AX922" s="204"/>
      <c r="AY922" s="204"/>
      <c r="AZ922" s="204"/>
      <c r="BA922" s="204"/>
      <c r="BB922" s="204"/>
      <c r="BC922" s="204"/>
      <c r="BD922" s="204"/>
      <c r="BE922" s="204"/>
      <c r="BF922" s="204"/>
      <c r="BG922" s="204"/>
      <c r="BH922" s="204"/>
      <c r="BI922" s="204"/>
      <c r="BJ922" s="204"/>
      <c r="BK922" s="204"/>
      <c r="BL922" s="204"/>
      <c r="BM922" s="204"/>
      <c r="BN922" s="204"/>
      <c r="BO922" s="204"/>
      <c r="BP922" s="204"/>
      <c r="BQ922" s="204"/>
      <c r="BR922" s="204"/>
      <c r="BS922" s="204"/>
      <c r="BT922" s="204"/>
      <c r="BU922" s="204"/>
      <c r="BV922" s="204"/>
      <c r="BW922" s="204"/>
      <c r="BX922" s="204"/>
      <c r="BY922" s="204"/>
      <c r="BZ922" s="204"/>
      <c r="CA922" s="204"/>
      <c r="CB922" s="204"/>
      <c r="CC922" s="204"/>
      <c r="CD922" s="204"/>
      <c r="CE922" s="204"/>
      <c r="CF922" s="204"/>
      <c r="CG922" s="204"/>
      <c r="CH922" s="204"/>
      <c r="CI922" s="204"/>
      <c r="CJ922" s="204"/>
      <c r="CK922" s="204"/>
      <c r="CL922" s="204"/>
      <c r="CM922" s="204"/>
      <c r="CN922" s="204"/>
      <c r="CO922" s="204"/>
      <c r="CP922" s="204"/>
      <c r="CQ922" s="204"/>
      <c r="CR922" s="204"/>
      <c r="CS922" s="204"/>
      <c r="CT922" s="204"/>
      <c r="CU922" s="204"/>
      <c r="CV922" s="204"/>
      <c r="CW922" s="204"/>
      <c r="CX922" s="204"/>
      <c r="CY922" s="204"/>
      <c r="CZ922" s="204"/>
      <c r="DA922" s="204"/>
      <c r="DB922" s="204"/>
      <c r="DC922" s="204"/>
      <c r="DD922" s="204"/>
      <c r="DE922" s="204"/>
      <c r="DF922" s="204"/>
      <c r="DG922" s="204"/>
      <c r="DH922" s="204"/>
      <c r="DI922" s="204"/>
      <c r="DJ922" s="204"/>
      <c r="DK922" s="204"/>
      <c r="DL922" s="204"/>
      <c r="DM922" s="204"/>
      <c r="DN922" s="204"/>
      <c r="DO922" s="204"/>
      <c r="DP922" s="204"/>
      <c r="DQ922" s="204"/>
      <c r="DR922" s="204"/>
      <c r="DS922" s="204"/>
      <c r="DT922" s="204"/>
      <c r="DU922" s="204"/>
      <c r="DV922" s="204"/>
      <c r="DW922" s="204"/>
      <c r="DX922" s="204"/>
      <c r="DY922" s="204"/>
      <c r="DZ922" s="204"/>
      <c r="EA922" s="204"/>
      <c r="EB922" s="204"/>
      <c r="EC922" s="204"/>
      <c r="ED922" s="204"/>
      <c r="EE922" s="204"/>
      <c r="EF922" s="204"/>
      <c r="EG922" s="204"/>
      <c r="EH922" s="204"/>
      <c r="EI922" s="204"/>
      <c r="EJ922" s="204"/>
      <c r="EK922" s="204"/>
      <c r="EL922" s="204"/>
      <c r="EM922" s="204"/>
      <c r="EN922" s="204"/>
      <c r="EO922" s="204"/>
      <c r="EP922" s="156"/>
      <c r="EQ922" s="156"/>
      <c r="ER922" s="156"/>
      <c r="ES922" s="156"/>
      <c r="ET922" s="156"/>
      <c r="EU922" s="156"/>
      <c r="EV922" s="156"/>
      <c r="EW922" s="156"/>
      <c r="EX922" s="156"/>
      <c r="EY922" s="156"/>
      <c r="EZ922" s="156"/>
      <c r="FA922" s="156"/>
      <c r="FB922" s="156"/>
      <c r="FC922" s="156"/>
      <c r="FD922" s="156"/>
      <c r="FE922" s="156"/>
      <c r="FF922" s="156"/>
      <c r="FG922" s="156"/>
      <c r="FH922" s="156"/>
      <c r="FI922" s="156"/>
      <c r="FJ922" s="156"/>
      <c r="FK922" s="156"/>
      <c r="FL922" s="156"/>
      <c r="FM922" s="156"/>
      <c r="FN922" s="156"/>
      <c r="FO922" s="156"/>
      <c r="FP922" s="156"/>
      <c r="FQ922" s="156"/>
      <c r="FR922" s="156"/>
      <c r="FS922" s="156"/>
      <c r="FT922" s="156"/>
      <c r="FU922" s="156"/>
      <c r="FV922" s="156"/>
      <c r="FW922" s="156"/>
      <c r="FX922" s="156"/>
      <c r="FY922" s="156"/>
      <c r="FZ922" s="156"/>
      <c r="GA922" s="156"/>
      <c r="GB922" s="156"/>
      <c r="GC922" s="156"/>
      <c r="GD922" s="156"/>
      <c r="GE922" s="156"/>
      <c r="GF922" s="156"/>
      <c r="GG922" s="156"/>
      <c r="GH922" s="156"/>
      <c r="GI922" s="156"/>
      <c r="GJ922" s="156"/>
      <c r="GK922" s="156"/>
      <c r="GL922" s="156"/>
      <c r="GM922" s="156"/>
      <c r="GN922" s="156"/>
      <c r="GO922" s="156"/>
      <c r="GP922" s="156"/>
      <c r="GQ922" s="156"/>
      <c r="GR922" s="156"/>
      <c r="GS922" s="156"/>
      <c r="GT922" s="156"/>
      <c r="GU922" s="156"/>
      <c r="GV922" s="156"/>
      <c r="GW922" s="156"/>
      <c r="GX922" s="156"/>
      <c r="GY922" s="156"/>
      <c r="GZ922" s="156"/>
      <c r="HA922" s="156"/>
      <c r="HB922" s="156"/>
      <c r="HC922" s="156"/>
      <c r="HD922" s="156"/>
      <c r="HE922" s="156"/>
      <c r="HF922" s="156"/>
      <c r="HG922" s="156"/>
      <c r="HH922" s="156"/>
      <c r="HI922" s="156"/>
      <c r="HJ922" s="156"/>
      <c r="HK922" s="156"/>
      <c r="HL922" s="156"/>
      <c r="HM922" s="156"/>
      <c r="HN922" s="157"/>
      <c r="HO922" s="156"/>
      <c r="HP922" s="156"/>
      <c r="HQ922" s="156"/>
    </row>
    <row r="923" spans="1:225">
      <c r="A923" s="156"/>
      <c r="B923" s="204"/>
      <c r="C923" s="204"/>
      <c r="D923" s="204"/>
      <c r="E923" s="204"/>
      <c r="F923" s="204"/>
      <c r="G923" s="204"/>
      <c r="H923" s="204"/>
      <c r="I923" s="204"/>
      <c r="J923" s="204"/>
      <c r="K923" s="204"/>
      <c r="L923" s="204"/>
      <c r="M923" s="204"/>
      <c r="N923" s="204"/>
      <c r="O923" s="204"/>
      <c r="P923" s="204"/>
      <c r="Q923" s="204"/>
      <c r="R923" s="204"/>
      <c r="S923" s="204"/>
      <c r="T923" s="204"/>
      <c r="U923" s="204"/>
      <c r="V923" s="204"/>
      <c r="W923" s="204"/>
      <c r="X923" s="204"/>
      <c r="Y923" s="204"/>
      <c r="Z923" s="204"/>
      <c r="AA923" s="204"/>
      <c r="AB923" s="204"/>
      <c r="AC923" s="204"/>
      <c r="AD923" s="204"/>
      <c r="AE923" s="204"/>
      <c r="AF923" s="204"/>
      <c r="AG923" s="204"/>
      <c r="AH923" s="204"/>
      <c r="AI923" s="204"/>
      <c r="AJ923" s="204"/>
      <c r="AK923" s="204"/>
      <c r="AL923" s="204"/>
      <c r="AM923" s="204"/>
      <c r="AN923" s="204"/>
      <c r="AO923" s="204"/>
      <c r="AP923" s="204"/>
      <c r="AQ923" s="204"/>
      <c r="AR923" s="204"/>
      <c r="AS923" s="204"/>
      <c r="AT923" s="204"/>
      <c r="AU923" s="204"/>
      <c r="AV923" s="204"/>
      <c r="AW923" s="204"/>
      <c r="AX923" s="204"/>
      <c r="AY923" s="204"/>
      <c r="AZ923" s="204"/>
      <c r="BA923" s="204"/>
      <c r="BB923" s="204"/>
      <c r="BC923" s="204"/>
      <c r="BD923" s="204"/>
      <c r="BE923" s="204"/>
      <c r="BF923" s="204"/>
      <c r="BG923" s="204"/>
      <c r="BH923" s="204"/>
      <c r="BI923" s="204"/>
      <c r="BJ923" s="204"/>
      <c r="BK923" s="204"/>
      <c r="BL923" s="204"/>
      <c r="BM923" s="204"/>
      <c r="BN923" s="204"/>
      <c r="BO923" s="204"/>
      <c r="BP923" s="204"/>
      <c r="BQ923" s="204"/>
      <c r="BR923" s="204"/>
      <c r="BS923" s="204"/>
      <c r="BT923" s="204"/>
      <c r="BU923" s="204"/>
      <c r="BV923" s="204"/>
      <c r="BW923" s="204"/>
      <c r="BX923" s="204"/>
      <c r="BY923" s="204"/>
      <c r="BZ923" s="204"/>
      <c r="CA923" s="204"/>
      <c r="CB923" s="204"/>
      <c r="CC923" s="204"/>
      <c r="CD923" s="204"/>
      <c r="CE923" s="204"/>
      <c r="CF923" s="204"/>
      <c r="CG923" s="204"/>
      <c r="CH923" s="204"/>
      <c r="CI923" s="204"/>
      <c r="CJ923" s="204"/>
      <c r="CK923" s="204"/>
      <c r="CL923" s="204"/>
      <c r="CM923" s="204"/>
      <c r="CN923" s="204"/>
      <c r="CO923" s="204"/>
      <c r="CP923" s="204"/>
      <c r="CQ923" s="204"/>
      <c r="CR923" s="204"/>
      <c r="CS923" s="204"/>
      <c r="CT923" s="204"/>
      <c r="CU923" s="204"/>
      <c r="CV923" s="204"/>
      <c r="CW923" s="204"/>
      <c r="CX923" s="204"/>
      <c r="CY923" s="204"/>
      <c r="CZ923" s="204"/>
      <c r="DA923" s="204"/>
      <c r="DB923" s="204"/>
      <c r="DC923" s="204"/>
      <c r="DD923" s="204"/>
      <c r="DE923" s="204"/>
      <c r="DF923" s="204"/>
      <c r="DG923" s="204"/>
      <c r="DH923" s="204"/>
      <c r="DI923" s="204"/>
      <c r="DJ923" s="204"/>
      <c r="DK923" s="204"/>
      <c r="DL923" s="204"/>
      <c r="DM923" s="204"/>
      <c r="DN923" s="204"/>
      <c r="DO923" s="204"/>
      <c r="DP923" s="204"/>
      <c r="DQ923" s="204"/>
      <c r="DR923" s="204"/>
      <c r="DS923" s="204"/>
      <c r="DT923" s="204"/>
      <c r="DU923" s="204"/>
      <c r="DV923" s="204"/>
      <c r="DW923" s="204"/>
      <c r="DX923" s="204"/>
      <c r="DY923" s="204"/>
      <c r="DZ923" s="204"/>
      <c r="EA923" s="204"/>
      <c r="EB923" s="204"/>
      <c r="EC923" s="204"/>
      <c r="ED923" s="204"/>
      <c r="EE923" s="204"/>
      <c r="EF923" s="204"/>
      <c r="EG923" s="204"/>
      <c r="EH923" s="204"/>
      <c r="EI923" s="204"/>
      <c r="EJ923" s="204"/>
      <c r="EK923" s="204"/>
      <c r="EL923" s="204"/>
      <c r="EM923" s="204"/>
      <c r="EN923" s="204"/>
      <c r="EO923" s="204"/>
      <c r="EP923" s="156"/>
      <c r="EQ923" s="156"/>
      <c r="ER923" s="156"/>
      <c r="ES923" s="156"/>
      <c r="ET923" s="156"/>
      <c r="EU923" s="156"/>
      <c r="EV923" s="156"/>
      <c r="EW923" s="156"/>
      <c r="EX923" s="156"/>
      <c r="EY923" s="156"/>
      <c r="EZ923" s="156"/>
      <c r="FA923" s="156"/>
      <c r="FB923" s="156"/>
      <c r="FC923" s="156"/>
      <c r="FD923" s="156"/>
      <c r="FE923" s="156"/>
      <c r="FF923" s="156"/>
      <c r="FG923" s="156"/>
      <c r="FH923" s="156"/>
      <c r="FI923" s="156"/>
      <c r="FJ923" s="156"/>
      <c r="FK923" s="156"/>
      <c r="FL923" s="156"/>
      <c r="FM923" s="156"/>
      <c r="FN923" s="156"/>
      <c r="FO923" s="156"/>
      <c r="FP923" s="156"/>
      <c r="FQ923" s="156"/>
      <c r="FR923" s="156"/>
      <c r="FS923" s="156"/>
      <c r="FT923" s="156"/>
      <c r="FU923" s="156"/>
      <c r="FV923" s="156"/>
      <c r="FW923" s="156"/>
      <c r="FX923" s="156"/>
      <c r="FY923" s="156"/>
      <c r="FZ923" s="156"/>
      <c r="GA923" s="156"/>
      <c r="GB923" s="156"/>
      <c r="GC923" s="156"/>
      <c r="GD923" s="156"/>
      <c r="GE923" s="156"/>
      <c r="GF923" s="156"/>
      <c r="GG923" s="156"/>
      <c r="GH923" s="156"/>
      <c r="GI923" s="156"/>
      <c r="GJ923" s="156"/>
      <c r="GK923" s="156"/>
      <c r="GL923" s="156"/>
      <c r="GM923" s="156"/>
      <c r="GN923" s="156"/>
      <c r="GO923" s="156"/>
      <c r="GP923" s="156"/>
      <c r="GQ923" s="156"/>
      <c r="GR923" s="156"/>
      <c r="GS923" s="156"/>
      <c r="GT923" s="156"/>
      <c r="GU923" s="156"/>
      <c r="GV923" s="156"/>
      <c r="GW923" s="156"/>
      <c r="GX923" s="156"/>
      <c r="GY923" s="156"/>
      <c r="GZ923" s="156"/>
      <c r="HA923" s="156"/>
      <c r="HB923" s="156"/>
      <c r="HC923" s="156"/>
      <c r="HD923" s="156"/>
      <c r="HE923" s="156"/>
      <c r="HF923" s="156"/>
      <c r="HG923" s="156"/>
      <c r="HH923" s="156"/>
      <c r="HI923" s="156"/>
      <c r="HJ923" s="156"/>
      <c r="HK923" s="156"/>
      <c r="HL923" s="156"/>
      <c r="HM923" s="156"/>
      <c r="HN923" s="162"/>
      <c r="HO923" s="156"/>
      <c r="HP923" s="156"/>
      <c r="HQ923" s="156"/>
    </row>
    <row r="924" spans="1:225">
      <c r="A924" s="160"/>
      <c r="B924" s="204"/>
      <c r="C924" s="204"/>
      <c r="D924" s="204"/>
      <c r="E924" s="204"/>
      <c r="F924" s="204"/>
      <c r="G924" s="204"/>
      <c r="H924" s="204"/>
      <c r="I924" s="204"/>
      <c r="J924" s="204"/>
      <c r="K924" s="204"/>
      <c r="L924" s="204"/>
      <c r="M924" s="204"/>
      <c r="N924" s="204"/>
      <c r="O924" s="204"/>
      <c r="P924" s="204"/>
      <c r="Q924" s="204"/>
      <c r="R924" s="204"/>
      <c r="S924" s="204"/>
      <c r="T924" s="204"/>
      <c r="U924" s="204"/>
      <c r="V924" s="204"/>
      <c r="W924" s="204"/>
      <c r="X924" s="204"/>
      <c r="Y924" s="204"/>
      <c r="Z924" s="204"/>
      <c r="AA924" s="204"/>
      <c r="AB924" s="204"/>
      <c r="AC924" s="204"/>
      <c r="AD924" s="204"/>
      <c r="AE924" s="204"/>
      <c r="AF924" s="204"/>
      <c r="AG924" s="204"/>
      <c r="AH924" s="204"/>
      <c r="AI924" s="204"/>
      <c r="AJ924" s="204"/>
      <c r="AK924" s="204"/>
      <c r="AL924" s="204"/>
      <c r="AM924" s="204"/>
      <c r="AN924" s="204"/>
      <c r="AO924" s="204"/>
      <c r="AP924" s="204"/>
      <c r="AQ924" s="204"/>
      <c r="AR924" s="204"/>
      <c r="AS924" s="204"/>
      <c r="AT924" s="204"/>
      <c r="AU924" s="204"/>
      <c r="AV924" s="204"/>
      <c r="AW924" s="204"/>
      <c r="AX924" s="204"/>
      <c r="AY924" s="204"/>
      <c r="AZ924" s="204"/>
      <c r="BA924" s="204"/>
      <c r="BB924" s="204"/>
      <c r="BC924" s="204"/>
      <c r="BD924" s="204"/>
      <c r="BE924" s="204"/>
      <c r="BF924" s="204"/>
      <c r="BG924" s="204"/>
      <c r="BH924" s="204"/>
      <c r="BI924" s="204"/>
      <c r="BJ924" s="204"/>
      <c r="BK924" s="204"/>
      <c r="BL924" s="204"/>
      <c r="BM924" s="204"/>
      <c r="BN924" s="204"/>
      <c r="BO924" s="204"/>
      <c r="BP924" s="204"/>
      <c r="BQ924" s="204"/>
      <c r="BR924" s="204"/>
      <c r="BS924" s="204"/>
      <c r="BT924" s="204"/>
      <c r="BU924" s="204"/>
      <c r="BV924" s="204"/>
      <c r="BW924" s="204"/>
      <c r="BX924" s="204"/>
      <c r="BY924" s="204"/>
      <c r="BZ924" s="204"/>
      <c r="CA924" s="204"/>
      <c r="CB924" s="204"/>
      <c r="CC924" s="204"/>
      <c r="CD924" s="204"/>
      <c r="CE924" s="204"/>
      <c r="CF924" s="204"/>
      <c r="CG924" s="204"/>
      <c r="CH924" s="204"/>
      <c r="CI924" s="204"/>
      <c r="CJ924" s="204"/>
      <c r="CK924" s="204"/>
      <c r="CL924" s="204"/>
      <c r="CM924" s="204"/>
      <c r="CN924" s="204"/>
      <c r="CO924" s="204"/>
      <c r="CP924" s="204"/>
      <c r="CQ924" s="204"/>
      <c r="CR924" s="204"/>
      <c r="CS924" s="204"/>
      <c r="CT924" s="204"/>
      <c r="CU924" s="204"/>
      <c r="CV924" s="204"/>
      <c r="CW924" s="204"/>
      <c r="CX924" s="204"/>
      <c r="CY924" s="204"/>
      <c r="CZ924" s="204"/>
      <c r="DA924" s="204"/>
      <c r="DB924" s="204"/>
      <c r="DC924" s="204"/>
      <c r="DD924" s="204"/>
      <c r="DE924" s="204"/>
      <c r="DF924" s="204"/>
      <c r="DG924" s="204"/>
      <c r="DH924" s="204"/>
      <c r="DI924" s="204"/>
      <c r="DJ924" s="204"/>
      <c r="DK924" s="204"/>
      <c r="DL924" s="204"/>
      <c r="DM924" s="204"/>
      <c r="DN924" s="204"/>
      <c r="DO924" s="204"/>
      <c r="DP924" s="204"/>
      <c r="DQ924" s="204"/>
      <c r="DR924" s="204"/>
      <c r="DS924" s="204"/>
      <c r="DT924" s="204"/>
      <c r="DU924" s="204"/>
      <c r="DV924" s="204"/>
      <c r="DW924" s="204"/>
      <c r="DX924" s="204"/>
      <c r="DY924" s="204"/>
      <c r="DZ924" s="204"/>
      <c r="EA924" s="204"/>
      <c r="EB924" s="204"/>
      <c r="EC924" s="204"/>
      <c r="ED924" s="204"/>
      <c r="EE924" s="204"/>
      <c r="EF924" s="204"/>
      <c r="EG924" s="204"/>
      <c r="EH924" s="204"/>
      <c r="EI924" s="204"/>
      <c r="EJ924" s="204"/>
      <c r="EK924" s="204"/>
      <c r="EL924" s="204"/>
      <c r="EM924" s="204"/>
      <c r="EN924" s="204"/>
      <c r="EO924" s="204"/>
      <c r="EP924" s="160"/>
      <c r="EQ924" s="160"/>
      <c r="ER924" s="160"/>
      <c r="ES924" s="160"/>
      <c r="ET924" s="160"/>
      <c r="EU924" s="160"/>
      <c r="EV924" s="160"/>
      <c r="EW924" s="160"/>
      <c r="EX924" s="160"/>
      <c r="EY924" s="160"/>
      <c r="EZ924" s="160"/>
      <c r="FA924" s="160"/>
      <c r="FB924" s="160"/>
      <c r="FC924" s="160"/>
      <c r="FD924" s="160"/>
      <c r="FE924" s="160"/>
      <c r="FF924" s="160"/>
      <c r="FG924" s="160"/>
      <c r="FH924" s="160"/>
      <c r="FI924" s="160"/>
      <c r="FJ924" s="160"/>
      <c r="FK924" s="160"/>
      <c r="FL924" s="160"/>
      <c r="FM924" s="160"/>
      <c r="FN924" s="160"/>
      <c r="FO924" s="160"/>
      <c r="FP924" s="160"/>
      <c r="FQ924" s="160"/>
      <c r="FR924" s="160"/>
      <c r="FS924" s="160"/>
      <c r="FT924" s="160"/>
      <c r="FU924" s="160"/>
      <c r="FV924" s="160"/>
      <c r="FW924" s="160"/>
      <c r="FX924" s="160"/>
      <c r="FY924" s="160"/>
      <c r="FZ924" s="160"/>
      <c r="GA924" s="160"/>
      <c r="GB924" s="160"/>
      <c r="GC924" s="160"/>
      <c r="GD924" s="160"/>
      <c r="GE924" s="160"/>
      <c r="GF924" s="160"/>
      <c r="GG924" s="160"/>
      <c r="GH924" s="160"/>
      <c r="GI924" s="160"/>
      <c r="GJ924" s="160"/>
      <c r="GK924" s="160"/>
      <c r="GL924" s="160"/>
      <c r="GM924" s="160"/>
      <c r="GN924" s="160"/>
      <c r="GO924" s="160"/>
      <c r="GP924" s="160"/>
      <c r="GQ924" s="160"/>
      <c r="GR924" s="160"/>
      <c r="GS924" s="160"/>
      <c r="GT924" s="160"/>
      <c r="GU924" s="160"/>
      <c r="GV924" s="160"/>
      <c r="GW924" s="160"/>
      <c r="GX924" s="160"/>
      <c r="GY924" s="160"/>
      <c r="GZ924" s="160"/>
      <c r="HA924" s="160"/>
      <c r="HB924" s="160"/>
      <c r="HC924" s="160"/>
      <c r="HD924" s="160"/>
      <c r="HE924" s="160"/>
      <c r="HF924" s="160"/>
      <c r="HG924" s="160"/>
      <c r="HH924" s="160"/>
      <c r="HI924" s="160"/>
      <c r="HJ924" s="160"/>
      <c r="HK924" s="160"/>
      <c r="HL924" s="160"/>
      <c r="HM924" s="160"/>
      <c r="HN924" s="157"/>
      <c r="HO924" s="160"/>
      <c r="HP924" s="160"/>
      <c r="HQ924" s="160"/>
    </row>
    <row r="925" spans="1:225">
      <c r="A925" s="156"/>
      <c r="B925" s="204"/>
      <c r="C925" s="204"/>
      <c r="D925" s="204"/>
      <c r="E925" s="204"/>
      <c r="F925" s="204"/>
      <c r="G925" s="204"/>
      <c r="H925" s="204"/>
      <c r="I925" s="204"/>
      <c r="J925" s="204"/>
      <c r="K925" s="204"/>
      <c r="L925" s="204"/>
      <c r="M925" s="204"/>
      <c r="N925" s="204"/>
      <c r="O925" s="204"/>
      <c r="P925" s="204"/>
      <c r="Q925" s="204"/>
      <c r="R925" s="204"/>
      <c r="S925" s="204"/>
      <c r="T925" s="204"/>
      <c r="U925" s="204"/>
      <c r="V925" s="204"/>
      <c r="W925" s="204"/>
      <c r="X925" s="204"/>
      <c r="Y925" s="204"/>
      <c r="Z925" s="204"/>
      <c r="AA925" s="204"/>
      <c r="AB925" s="204"/>
      <c r="AC925" s="204"/>
      <c r="AD925" s="204"/>
      <c r="AE925" s="204"/>
      <c r="AF925" s="204"/>
      <c r="AG925" s="204"/>
      <c r="AH925" s="204"/>
      <c r="AI925" s="204"/>
      <c r="AJ925" s="204"/>
      <c r="AK925" s="204"/>
      <c r="AL925" s="204"/>
      <c r="AM925" s="204"/>
      <c r="AN925" s="204"/>
      <c r="AO925" s="204"/>
      <c r="AP925" s="204"/>
      <c r="AQ925" s="204"/>
      <c r="AR925" s="204"/>
      <c r="AS925" s="204"/>
      <c r="AT925" s="204"/>
      <c r="AU925" s="204"/>
      <c r="AV925" s="204"/>
      <c r="AW925" s="204"/>
      <c r="AX925" s="204"/>
      <c r="AY925" s="204"/>
      <c r="AZ925" s="204"/>
      <c r="BA925" s="204"/>
      <c r="BB925" s="204"/>
      <c r="BC925" s="204"/>
      <c r="BD925" s="204"/>
      <c r="BE925" s="204"/>
      <c r="BF925" s="204"/>
      <c r="BG925" s="204"/>
      <c r="BH925" s="204"/>
      <c r="BI925" s="204"/>
      <c r="BJ925" s="204"/>
      <c r="BK925" s="204"/>
      <c r="BL925" s="204"/>
      <c r="BM925" s="204"/>
      <c r="BN925" s="204"/>
      <c r="BO925" s="204"/>
      <c r="BP925" s="204"/>
      <c r="BQ925" s="204"/>
      <c r="BR925" s="204"/>
      <c r="BS925" s="204"/>
      <c r="BT925" s="204"/>
      <c r="BU925" s="204"/>
      <c r="BV925" s="204"/>
      <c r="BW925" s="204"/>
      <c r="BX925" s="204"/>
      <c r="BY925" s="204"/>
      <c r="BZ925" s="204"/>
      <c r="CA925" s="204"/>
      <c r="CB925" s="204"/>
      <c r="CC925" s="204"/>
      <c r="CD925" s="204"/>
      <c r="CE925" s="204"/>
      <c r="CF925" s="204"/>
      <c r="CG925" s="204"/>
      <c r="CH925" s="204"/>
      <c r="CI925" s="204"/>
      <c r="CJ925" s="204"/>
      <c r="CK925" s="204"/>
      <c r="CL925" s="204"/>
      <c r="CM925" s="204"/>
      <c r="CN925" s="204"/>
      <c r="CO925" s="204"/>
      <c r="CP925" s="204"/>
      <c r="CQ925" s="204"/>
      <c r="CR925" s="204"/>
      <c r="CS925" s="204"/>
      <c r="CT925" s="204"/>
      <c r="CU925" s="204"/>
      <c r="CV925" s="204"/>
      <c r="CW925" s="204"/>
      <c r="CX925" s="204"/>
      <c r="CY925" s="204"/>
      <c r="CZ925" s="204"/>
      <c r="DA925" s="204"/>
      <c r="DB925" s="204"/>
      <c r="DC925" s="204"/>
      <c r="DD925" s="204"/>
      <c r="DE925" s="204"/>
      <c r="DF925" s="204"/>
      <c r="DG925" s="204"/>
      <c r="DH925" s="204"/>
      <c r="DI925" s="204"/>
      <c r="DJ925" s="204"/>
      <c r="DK925" s="204"/>
      <c r="DL925" s="204"/>
      <c r="DM925" s="204"/>
      <c r="DN925" s="204"/>
      <c r="DO925" s="204"/>
      <c r="DP925" s="204"/>
      <c r="DQ925" s="204"/>
      <c r="DR925" s="204"/>
      <c r="DS925" s="204"/>
      <c r="DT925" s="204"/>
      <c r="DU925" s="204"/>
      <c r="DV925" s="204"/>
      <c r="DW925" s="204"/>
      <c r="DX925" s="204"/>
      <c r="DY925" s="204"/>
      <c r="DZ925" s="204"/>
      <c r="EA925" s="204"/>
      <c r="EB925" s="204"/>
      <c r="EC925" s="204"/>
      <c r="ED925" s="204"/>
      <c r="EE925" s="204"/>
      <c r="EF925" s="204"/>
      <c r="EG925" s="204"/>
      <c r="EH925" s="204"/>
      <c r="EI925" s="204"/>
      <c r="EJ925" s="204"/>
      <c r="EK925" s="204"/>
      <c r="EL925" s="204"/>
      <c r="EM925" s="204"/>
      <c r="EN925" s="204"/>
      <c r="EO925" s="204"/>
      <c r="EP925" s="156"/>
      <c r="EQ925" s="156"/>
      <c r="ER925" s="156"/>
      <c r="ES925" s="156"/>
      <c r="ET925" s="156"/>
      <c r="EU925" s="156"/>
      <c r="EV925" s="156"/>
      <c r="EW925" s="156"/>
      <c r="EX925" s="156"/>
      <c r="EY925" s="156"/>
      <c r="EZ925" s="156"/>
      <c r="FA925" s="156"/>
      <c r="FB925" s="156"/>
      <c r="FC925" s="156"/>
      <c r="FD925" s="156"/>
      <c r="FE925" s="156"/>
      <c r="FF925" s="156"/>
      <c r="FG925" s="156"/>
      <c r="FH925" s="156"/>
      <c r="FI925" s="156"/>
      <c r="FJ925" s="156"/>
      <c r="FK925" s="156"/>
      <c r="FL925" s="156"/>
      <c r="FM925" s="156"/>
      <c r="FN925" s="156"/>
      <c r="FO925" s="156"/>
      <c r="FP925" s="156"/>
      <c r="FQ925" s="156"/>
      <c r="FR925" s="156"/>
      <c r="FS925" s="156"/>
      <c r="FT925" s="156"/>
      <c r="FU925" s="156"/>
      <c r="FV925" s="156"/>
      <c r="FW925" s="156"/>
      <c r="FX925" s="156"/>
      <c r="FY925" s="156"/>
      <c r="FZ925" s="156"/>
      <c r="GA925" s="156"/>
      <c r="GB925" s="156"/>
      <c r="GC925" s="156"/>
      <c r="GD925" s="156"/>
      <c r="GE925" s="156"/>
      <c r="GF925" s="156"/>
      <c r="GG925" s="156"/>
      <c r="GH925" s="156"/>
      <c r="GI925" s="156"/>
      <c r="GJ925" s="156"/>
      <c r="GK925" s="156"/>
      <c r="GL925" s="156"/>
      <c r="GM925" s="156"/>
      <c r="GN925" s="156"/>
      <c r="GO925" s="156"/>
      <c r="GP925" s="156"/>
      <c r="GQ925" s="156"/>
      <c r="GR925" s="156"/>
      <c r="GS925" s="156"/>
      <c r="GT925" s="156"/>
      <c r="GU925" s="156"/>
      <c r="GV925" s="156"/>
      <c r="GW925" s="156"/>
      <c r="GX925" s="156"/>
      <c r="GY925" s="156"/>
      <c r="GZ925" s="156"/>
      <c r="HA925" s="156"/>
      <c r="HB925" s="156"/>
      <c r="HC925" s="156"/>
      <c r="HD925" s="156"/>
      <c r="HE925" s="156"/>
      <c r="HF925" s="156"/>
      <c r="HG925" s="156"/>
      <c r="HH925" s="156"/>
      <c r="HI925" s="156"/>
      <c r="HJ925" s="156"/>
      <c r="HK925" s="156"/>
      <c r="HL925" s="156"/>
      <c r="HM925" s="156"/>
      <c r="HN925" s="157"/>
      <c r="HO925" s="156"/>
      <c r="HP925" s="156"/>
      <c r="HQ925" s="156"/>
    </row>
    <row r="926" spans="1:225">
      <c r="A926" s="156"/>
      <c r="B926" s="204"/>
      <c r="C926" s="204"/>
      <c r="D926" s="204"/>
      <c r="E926" s="204"/>
      <c r="F926" s="204"/>
      <c r="G926" s="204"/>
      <c r="H926" s="204"/>
      <c r="I926" s="204"/>
      <c r="J926" s="204"/>
      <c r="K926" s="204"/>
      <c r="L926" s="204"/>
      <c r="M926" s="204"/>
      <c r="N926" s="204"/>
      <c r="O926" s="204"/>
      <c r="P926" s="204"/>
      <c r="Q926" s="204"/>
      <c r="R926" s="204"/>
      <c r="S926" s="204"/>
      <c r="T926" s="204"/>
      <c r="U926" s="204"/>
      <c r="V926" s="204"/>
      <c r="W926" s="204"/>
      <c r="X926" s="204"/>
      <c r="Y926" s="204"/>
      <c r="Z926" s="204"/>
      <c r="AA926" s="204"/>
      <c r="AB926" s="204"/>
      <c r="AC926" s="204"/>
      <c r="AD926" s="204"/>
      <c r="AE926" s="204"/>
      <c r="AF926" s="204"/>
      <c r="AG926" s="204"/>
      <c r="AH926" s="204"/>
      <c r="AI926" s="204"/>
      <c r="AJ926" s="204"/>
      <c r="AK926" s="204"/>
      <c r="AL926" s="204"/>
      <c r="AM926" s="204"/>
      <c r="AN926" s="204"/>
      <c r="AO926" s="204"/>
      <c r="AP926" s="204"/>
      <c r="AQ926" s="204"/>
      <c r="AR926" s="204"/>
      <c r="AS926" s="204"/>
      <c r="AT926" s="204"/>
      <c r="AU926" s="204"/>
      <c r="AV926" s="204"/>
      <c r="AW926" s="204"/>
      <c r="AX926" s="204"/>
      <c r="AY926" s="204"/>
      <c r="AZ926" s="204"/>
      <c r="BA926" s="204"/>
      <c r="BB926" s="204"/>
      <c r="BC926" s="204"/>
      <c r="BD926" s="204"/>
      <c r="BE926" s="204"/>
      <c r="BF926" s="204"/>
      <c r="BG926" s="204"/>
      <c r="BH926" s="204"/>
      <c r="BI926" s="204"/>
      <c r="BJ926" s="204"/>
      <c r="BK926" s="204"/>
      <c r="BL926" s="204"/>
      <c r="BM926" s="204"/>
      <c r="BN926" s="204"/>
      <c r="BO926" s="204"/>
      <c r="BP926" s="204"/>
      <c r="BQ926" s="204"/>
      <c r="BR926" s="204"/>
      <c r="BS926" s="204"/>
      <c r="BT926" s="204"/>
      <c r="BU926" s="204"/>
      <c r="BV926" s="204"/>
      <c r="BW926" s="204"/>
      <c r="BX926" s="204"/>
      <c r="BY926" s="204"/>
      <c r="BZ926" s="204"/>
      <c r="CA926" s="204"/>
      <c r="CB926" s="204"/>
      <c r="CC926" s="204"/>
      <c r="CD926" s="204"/>
      <c r="CE926" s="204"/>
      <c r="CF926" s="204"/>
      <c r="CG926" s="204"/>
      <c r="CH926" s="204"/>
      <c r="CI926" s="204"/>
      <c r="CJ926" s="204"/>
      <c r="CK926" s="204"/>
      <c r="CL926" s="204"/>
      <c r="CM926" s="204"/>
      <c r="CN926" s="204"/>
      <c r="CO926" s="204"/>
      <c r="CP926" s="204"/>
      <c r="CQ926" s="204"/>
      <c r="CR926" s="204"/>
      <c r="CS926" s="204"/>
      <c r="CT926" s="204"/>
      <c r="CU926" s="204"/>
      <c r="CV926" s="204"/>
      <c r="CW926" s="204"/>
      <c r="CX926" s="204"/>
      <c r="CY926" s="204"/>
      <c r="CZ926" s="204"/>
      <c r="DA926" s="204"/>
      <c r="DB926" s="204"/>
      <c r="DC926" s="204"/>
      <c r="DD926" s="204"/>
      <c r="DE926" s="204"/>
      <c r="DF926" s="204"/>
      <c r="DG926" s="204"/>
      <c r="DH926" s="204"/>
      <c r="DI926" s="204"/>
      <c r="DJ926" s="204"/>
      <c r="DK926" s="204"/>
      <c r="DL926" s="204"/>
      <c r="DM926" s="204"/>
      <c r="DN926" s="204"/>
      <c r="DO926" s="204"/>
      <c r="DP926" s="204"/>
      <c r="DQ926" s="204"/>
      <c r="DR926" s="204"/>
      <c r="DS926" s="204"/>
      <c r="DT926" s="204"/>
      <c r="DU926" s="204"/>
      <c r="DV926" s="204"/>
      <c r="DW926" s="204"/>
      <c r="DX926" s="204"/>
      <c r="DY926" s="204"/>
      <c r="DZ926" s="204"/>
      <c r="EA926" s="204"/>
      <c r="EB926" s="204"/>
      <c r="EC926" s="204"/>
      <c r="ED926" s="204"/>
      <c r="EE926" s="204"/>
      <c r="EF926" s="204"/>
      <c r="EG926" s="204"/>
      <c r="EH926" s="204"/>
      <c r="EI926" s="204"/>
      <c r="EJ926" s="204"/>
      <c r="EK926" s="204"/>
      <c r="EL926" s="204"/>
      <c r="EM926" s="204"/>
      <c r="EN926" s="204"/>
      <c r="EO926" s="204"/>
      <c r="EP926" s="156"/>
      <c r="EQ926" s="156"/>
      <c r="ER926" s="156"/>
      <c r="ES926" s="156"/>
      <c r="ET926" s="156"/>
      <c r="EU926" s="156"/>
      <c r="EV926" s="156"/>
      <c r="EW926" s="156"/>
      <c r="EX926" s="156"/>
      <c r="EY926" s="156"/>
      <c r="EZ926" s="156"/>
      <c r="FA926" s="156"/>
      <c r="FB926" s="156"/>
      <c r="FC926" s="156"/>
      <c r="FD926" s="156"/>
      <c r="FE926" s="156"/>
      <c r="FF926" s="156"/>
      <c r="FG926" s="156"/>
      <c r="FH926" s="156"/>
      <c r="FI926" s="156"/>
      <c r="FJ926" s="156"/>
      <c r="FK926" s="156"/>
      <c r="FL926" s="156"/>
      <c r="FM926" s="156"/>
      <c r="FN926" s="156"/>
      <c r="FO926" s="156"/>
      <c r="FP926" s="156"/>
      <c r="FQ926" s="156"/>
      <c r="FR926" s="156"/>
      <c r="FS926" s="156"/>
      <c r="FT926" s="156"/>
      <c r="FU926" s="156"/>
      <c r="FV926" s="156"/>
      <c r="FW926" s="156"/>
      <c r="FX926" s="156"/>
      <c r="FY926" s="156"/>
      <c r="FZ926" s="156"/>
      <c r="GA926" s="156"/>
      <c r="GB926" s="156"/>
      <c r="GC926" s="156"/>
      <c r="GD926" s="156"/>
      <c r="GE926" s="156"/>
      <c r="GF926" s="156"/>
      <c r="GG926" s="156"/>
      <c r="GH926" s="156"/>
      <c r="GI926" s="156"/>
      <c r="GJ926" s="156"/>
      <c r="GK926" s="156"/>
      <c r="GL926" s="156"/>
      <c r="GM926" s="156"/>
      <c r="GN926" s="156"/>
      <c r="GO926" s="156"/>
      <c r="GP926" s="156"/>
      <c r="GQ926" s="156"/>
      <c r="GR926" s="156"/>
      <c r="GS926" s="156"/>
      <c r="GT926" s="156"/>
      <c r="GU926" s="156"/>
      <c r="GV926" s="156"/>
      <c r="GW926" s="156"/>
      <c r="GX926" s="156"/>
      <c r="GY926" s="156"/>
      <c r="GZ926" s="156"/>
      <c r="HA926" s="156"/>
      <c r="HB926" s="156"/>
      <c r="HC926" s="156"/>
      <c r="HD926" s="156"/>
      <c r="HE926" s="156"/>
      <c r="HF926" s="156"/>
      <c r="HG926" s="156"/>
      <c r="HH926" s="156"/>
      <c r="HI926" s="156"/>
      <c r="HJ926" s="156"/>
      <c r="HK926" s="156"/>
      <c r="HL926" s="156"/>
      <c r="HM926" s="156"/>
      <c r="HN926" s="162"/>
      <c r="HO926" s="156"/>
      <c r="HP926" s="156"/>
      <c r="HQ926" s="156"/>
    </row>
    <row r="927" spans="1:225">
      <c r="A927" s="160"/>
      <c r="B927" s="204"/>
      <c r="C927" s="204"/>
      <c r="D927" s="204"/>
      <c r="E927" s="204"/>
      <c r="F927" s="204"/>
      <c r="G927" s="204"/>
      <c r="H927" s="204"/>
      <c r="I927" s="204"/>
      <c r="J927" s="204"/>
      <c r="K927" s="204"/>
      <c r="L927" s="204"/>
      <c r="M927" s="204"/>
      <c r="N927" s="204"/>
      <c r="O927" s="204"/>
      <c r="P927" s="204"/>
      <c r="Q927" s="204"/>
      <c r="R927" s="204"/>
      <c r="S927" s="204"/>
      <c r="T927" s="204"/>
      <c r="U927" s="204"/>
      <c r="V927" s="204"/>
      <c r="W927" s="204"/>
      <c r="X927" s="204"/>
      <c r="Y927" s="204"/>
      <c r="Z927" s="204"/>
      <c r="AA927" s="204"/>
      <c r="AB927" s="204"/>
      <c r="AC927" s="204"/>
      <c r="AD927" s="204"/>
      <c r="AE927" s="204"/>
      <c r="AF927" s="204"/>
      <c r="AG927" s="204"/>
      <c r="AH927" s="204"/>
      <c r="AI927" s="204"/>
      <c r="AJ927" s="204"/>
      <c r="AK927" s="204"/>
      <c r="AL927" s="204"/>
      <c r="AM927" s="204"/>
      <c r="AN927" s="204"/>
      <c r="AO927" s="204"/>
      <c r="AP927" s="204"/>
      <c r="AQ927" s="204"/>
      <c r="AR927" s="204"/>
      <c r="AS927" s="204"/>
      <c r="AT927" s="204"/>
      <c r="AU927" s="204"/>
      <c r="AV927" s="204"/>
      <c r="AW927" s="204"/>
      <c r="AX927" s="204"/>
      <c r="AY927" s="204"/>
      <c r="AZ927" s="204"/>
      <c r="BA927" s="204"/>
      <c r="BB927" s="204"/>
      <c r="BC927" s="204"/>
      <c r="BD927" s="204"/>
      <c r="BE927" s="204"/>
      <c r="BF927" s="204"/>
      <c r="BG927" s="204"/>
      <c r="BH927" s="204"/>
      <c r="BI927" s="204"/>
      <c r="BJ927" s="204"/>
      <c r="BK927" s="204"/>
      <c r="BL927" s="204"/>
      <c r="BM927" s="204"/>
      <c r="BN927" s="204"/>
      <c r="BO927" s="204"/>
      <c r="BP927" s="204"/>
      <c r="BQ927" s="204"/>
      <c r="BR927" s="204"/>
      <c r="BS927" s="204"/>
      <c r="BT927" s="204"/>
      <c r="BU927" s="204"/>
      <c r="BV927" s="204"/>
      <c r="BW927" s="204"/>
      <c r="BX927" s="204"/>
      <c r="BY927" s="204"/>
      <c r="BZ927" s="204"/>
      <c r="CA927" s="204"/>
      <c r="CB927" s="204"/>
      <c r="CC927" s="204"/>
      <c r="CD927" s="204"/>
      <c r="CE927" s="204"/>
      <c r="CF927" s="204"/>
      <c r="CG927" s="204"/>
      <c r="CH927" s="204"/>
      <c r="CI927" s="204"/>
      <c r="CJ927" s="204"/>
      <c r="CK927" s="204"/>
      <c r="CL927" s="204"/>
      <c r="CM927" s="204"/>
      <c r="CN927" s="204"/>
      <c r="CO927" s="204"/>
      <c r="CP927" s="204"/>
      <c r="CQ927" s="204"/>
      <c r="CR927" s="204"/>
      <c r="CS927" s="204"/>
      <c r="CT927" s="204"/>
      <c r="CU927" s="204"/>
      <c r="CV927" s="204"/>
      <c r="CW927" s="204"/>
      <c r="CX927" s="204"/>
      <c r="CY927" s="204"/>
      <c r="CZ927" s="204"/>
      <c r="DA927" s="204"/>
      <c r="DB927" s="204"/>
      <c r="DC927" s="204"/>
      <c r="DD927" s="204"/>
      <c r="DE927" s="204"/>
      <c r="DF927" s="204"/>
      <c r="DG927" s="204"/>
      <c r="DH927" s="204"/>
      <c r="DI927" s="204"/>
      <c r="DJ927" s="204"/>
      <c r="DK927" s="204"/>
      <c r="DL927" s="204"/>
      <c r="DM927" s="204"/>
      <c r="DN927" s="204"/>
      <c r="DO927" s="204"/>
      <c r="DP927" s="204"/>
      <c r="DQ927" s="204"/>
      <c r="DR927" s="204"/>
      <c r="DS927" s="204"/>
      <c r="DT927" s="204"/>
      <c r="DU927" s="204"/>
      <c r="DV927" s="204"/>
      <c r="DW927" s="204"/>
      <c r="DX927" s="204"/>
      <c r="DY927" s="204"/>
      <c r="DZ927" s="204"/>
      <c r="EA927" s="204"/>
      <c r="EB927" s="204"/>
      <c r="EC927" s="204"/>
      <c r="ED927" s="204"/>
      <c r="EE927" s="204"/>
      <c r="EF927" s="204"/>
      <c r="EG927" s="204"/>
      <c r="EH927" s="204"/>
      <c r="EI927" s="204"/>
      <c r="EJ927" s="204"/>
      <c r="EK927" s="204"/>
      <c r="EL927" s="204"/>
      <c r="EM927" s="204"/>
      <c r="EN927" s="204"/>
      <c r="EO927" s="204"/>
      <c r="EP927" s="160"/>
      <c r="EQ927" s="160"/>
      <c r="ER927" s="160"/>
      <c r="ES927" s="160"/>
      <c r="ET927" s="160"/>
      <c r="EU927" s="160"/>
      <c r="EV927" s="160"/>
      <c r="EW927" s="160"/>
      <c r="EX927" s="160"/>
      <c r="EY927" s="160"/>
      <c r="EZ927" s="160"/>
      <c r="FA927" s="160"/>
      <c r="FB927" s="160"/>
      <c r="FC927" s="160"/>
      <c r="FD927" s="160"/>
      <c r="FE927" s="160"/>
      <c r="FF927" s="160"/>
      <c r="FG927" s="160"/>
      <c r="FH927" s="160"/>
      <c r="FI927" s="160"/>
      <c r="FJ927" s="160"/>
      <c r="FK927" s="160"/>
      <c r="FL927" s="160"/>
      <c r="FM927" s="160"/>
      <c r="FN927" s="160"/>
      <c r="FO927" s="160"/>
      <c r="FP927" s="160"/>
      <c r="FQ927" s="160"/>
      <c r="FR927" s="160"/>
      <c r="FS927" s="160"/>
      <c r="FT927" s="160"/>
      <c r="FU927" s="160"/>
      <c r="FV927" s="160"/>
      <c r="FW927" s="160"/>
      <c r="FX927" s="160"/>
      <c r="FY927" s="160"/>
      <c r="FZ927" s="160"/>
      <c r="GA927" s="160"/>
      <c r="GB927" s="160"/>
      <c r="GC927" s="160"/>
      <c r="GD927" s="160"/>
      <c r="GE927" s="160"/>
      <c r="GF927" s="160"/>
      <c r="GG927" s="160"/>
      <c r="GH927" s="160"/>
      <c r="GI927" s="160"/>
      <c r="GJ927" s="160"/>
      <c r="GK927" s="160"/>
      <c r="GL927" s="160"/>
      <c r="GM927" s="160"/>
      <c r="GN927" s="160"/>
      <c r="GO927" s="160"/>
      <c r="GP927" s="160"/>
      <c r="GQ927" s="160"/>
      <c r="GR927" s="160"/>
      <c r="GS927" s="160"/>
      <c r="GT927" s="160"/>
      <c r="GU927" s="160"/>
      <c r="GV927" s="160"/>
      <c r="GW927" s="160"/>
      <c r="GX927" s="160"/>
      <c r="GY927" s="160"/>
      <c r="GZ927" s="160"/>
      <c r="HA927" s="160"/>
      <c r="HB927" s="160"/>
      <c r="HC927" s="160"/>
      <c r="HD927" s="160"/>
      <c r="HE927" s="160"/>
      <c r="HF927" s="160"/>
      <c r="HG927" s="160"/>
      <c r="HH927" s="160"/>
      <c r="HI927" s="160"/>
      <c r="HJ927" s="160"/>
      <c r="HK927" s="160"/>
      <c r="HL927" s="160"/>
      <c r="HM927" s="160"/>
      <c r="HN927" s="157"/>
      <c r="HO927" s="160"/>
      <c r="HP927" s="160"/>
      <c r="HQ927" s="160"/>
    </row>
    <row r="928" spans="1:225">
      <c r="A928" s="156"/>
      <c r="B928" s="204"/>
      <c r="C928" s="204"/>
      <c r="D928" s="204"/>
      <c r="E928" s="204"/>
      <c r="F928" s="204"/>
      <c r="G928" s="204"/>
      <c r="H928" s="204"/>
      <c r="I928" s="204"/>
      <c r="J928" s="204"/>
      <c r="K928" s="204"/>
      <c r="L928" s="204"/>
      <c r="M928" s="204"/>
      <c r="N928" s="204"/>
      <c r="O928" s="204"/>
      <c r="P928" s="204"/>
      <c r="Q928" s="204"/>
      <c r="R928" s="204"/>
      <c r="S928" s="204"/>
      <c r="T928" s="204"/>
      <c r="U928" s="204"/>
      <c r="V928" s="204"/>
      <c r="W928" s="204"/>
      <c r="X928" s="204"/>
      <c r="Y928" s="204"/>
      <c r="Z928" s="204"/>
      <c r="AA928" s="204"/>
      <c r="AB928" s="204"/>
      <c r="AC928" s="204"/>
      <c r="AD928" s="204"/>
      <c r="AE928" s="204"/>
      <c r="AF928" s="204"/>
      <c r="AG928" s="204"/>
      <c r="AH928" s="204"/>
      <c r="AI928" s="204"/>
      <c r="AJ928" s="204"/>
      <c r="AK928" s="204"/>
      <c r="AL928" s="204"/>
      <c r="AM928" s="204"/>
      <c r="AN928" s="204"/>
      <c r="AO928" s="204"/>
      <c r="AP928" s="204"/>
      <c r="AQ928" s="204"/>
      <c r="AR928" s="204"/>
      <c r="AS928" s="204"/>
      <c r="AT928" s="204"/>
      <c r="AU928" s="204"/>
      <c r="AV928" s="204"/>
      <c r="AW928" s="204"/>
      <c r="AX928" s="204"/>
      <c r="AY928" s="204"/>
      <c r="AZ928" s="204"/>
      <c r="BA928" s="204"/>
      <c r="BB928" s="204"/>
      <c r="BC928" s="204"/>
      <c r="BD928" s="204"/>
      <c r="BE928" s="204"/>
      <c r="BF928" s="204"/>
      <c r="BG928" s="204"/>
      <c r="BH928" s="204"/>
      <c r="BI928" s="204"/>
      <c r="BJ928" s="204"/>
      <c r="BK928" s="204"/>
      <c r="BL928" s="204"/>
      <c r="BM928" s="204"/>
      <c r="BN928" s="204"/>
      <c r="BO928" s="204"/>
      <c r="BP928" s="204"/>
      <c r="BQ928" s="204"/>
      <c r="BR928" s="204"/>
      <c r="BS928" s="204"/>
      <c r="BT928" s="204"/>
      <c r="BU928" s="204"/>
      <c r="BV928" s="204"/>
      <c r="BW928" s="204"/>
      <c r="BX928" s="204"/>
      <c r="BY928" s="204"/>
      <c r="BZ928" s="204"/>
      <c r="CA928" s="204"/>
      <c r="CB928" s="204"/>
      <c r="CC928" s="204"/>
      <c r="CD928" s="204"/>
      <c r="CE928" s="204"/>
      <c r="CF928" s="204"/>
      <c r="CG928" s="204"/>
      <c r="CH928" s="204"/>
      <c r="CI928" s="204"/>
      <c r="CJ928" s="204"/>
      <c r="CK928" s="204"/>
      <c r="CL928" s="204"/>
      <c r="CM928" s="204"/>
      <c r="CN928" s="204"/>
      <c r="CO928" s="204"/>
      <c r="CP928" s="204"/>
      <c r="CQ928" s="204"/>
      <c r="CR928" s="204"/>
      <c r="CS928" s="204"/>
      <c r="CT928" s="204"/>
      <c r="CU928" s="204"/>
      <c r="CV928" s="204"/>
      <c r="CW928" s="204"/>
      <c r="CX928" s="204"/>
      <c r="CY928" s="204"/>
      <c r="CZ928" s="204"/>
      <c r="DA928" s="204"/>
      <c r="DB928" s="204"/>
      <c r="DC928" s="204"/>
      <c r="DD928" s="204"/>
      <c r="DE928" s="204"/>
      <c r="DF928" s="204"/>
      <c r="DG928" s="204"/>
      <c r="DH928" s="204"/>
      <c r="DI928" s="204"/>
      <c r="DJ928" s="204"/>
      <c r="DK928" s="204"/>
      <c r="DL928" s="204"/>
      <c r="DM928" s="204"/>
      <c r="DN928" s="204"/>
      <c r="DO928" s="204"/>
      <c r="DP928" s="204"/>
      <c r="DQ928" s="204"/>
      <c r="DR928" s="204"/>
      <c r="DS928" s="204"/>
      <c r="DT928" s="204"/>
      <c r="DU928" s="204"/>
      <c r="DV928" s="204"/>
      <c r="DW928" s="204"/>
      <c r="DX928" s="204"/>
      <c r="DY928" s="204"/>
      <c r="DZ928" s="204"/>
      <c r="EA928" s="204"/>
      <c r="EB928" s="204"/>
      <c r="EC928" s="204"/>
      <c r="ED928" s="204"/>
      <c r="EE928" s="204"/>
      <c r="EF928" s="204"/>
      <c r="EG928" s="204"/>
      <c r="EH928" s="204"/>
      <c r="EI928" s="204"/>
      <c r="EJ928" s="204"/>
      <c r="EK928" s="204"/>
      <c r="EL928" s="204"/>
      <c r="EM928" s="204"/>
      <c r="EN928" s="204"/>
      <c r="EO928" s="204"/>
      <c r="EP928" s="156"/>
      <c r="EQ928" s="156"/>
      <c r="ER928" s="156"/>
      <c r="ES928" s="156"/>
      <c r="ET928" s="156"/>
      <c r="EU928" s="156"/>
      <c r="EV928" s="156"/>
      <c r="EW928" s="156"/>
      <c r="EX928" s="156"/>
      <c r="EY928" s="156"/>
      <c r="EZ928" s="156"/>
      <c r="FA928" s="156"/>
      <c r="FB928" s="156"/>
      <c r="FC928" s="156"/>
      <c r="FD928" s="156"/>
      <c r="FE928" s="156"/>
      <c r="FF928" s="156"/>
      <c r="FG928" s="156"/>
      <c r="FH928" s="156"/>
      <c r="FI928" s="156"/>
      <c r="FJ928" s="156"/>
      <c r="FK928" s="156"/>
      <c r="FL928" s="156"/>
      <c r="FM928" s="156"/>
      <c r="FN928" s="156"/>
      <c r="FO928" s="156"/>
      <c r="FP928" s="156"/>
      <c r="FQ928" s="156"/>
      <c r="FR928" s="156"/>
      <c r="FS928" s="156"/>
      <c r="FT928" s="156"/>
      <c r="FU928" s="156"/>
      <c r="FV928" s="156"/>
      <c r="FW928" s="156"/>
      <c r="FX928" s="156"/>
      <c r="FY928" s="156"/>
      <c r="FZ928" s="156"/>
      <c r="GA928" s="156"/>
      <c r="GB928" s="156"/>
      <c r="GC928" s="156"/>
      <c r="GD928" s="156"/>
      <c r="GE928" s="156"/>
      <c r="GF928" s="156"/>
      <c r="GG928" s="156"/>
      <c r="GH928" s="156"/>
      <c r="GI928" s="156"/>
      <c r="GJ928" s="156"/>
      <c r="GK928" s="156"/>
      <c r="GL928" s="156"/>
      <c r="GM928" s="156"/>
      <c r="GN928" s="156"/>
      <c r="GO928" s="156"/>
      <c r="GP928" s="156"/>
      <c r="GQ928" s="156"/>
      <c r="GR928" s="156"/>
      <c r="GS928" s="156"/>
      <c r="GT928" s="156"/>
      <c r="GU928" s="156"/>
      <c r="GV928" s="156"/>
      <c r="GW928" s="156"/>
      <c r="GX928" s="156"/>
      <c r="GY928" s="156"/>
      <c r="GZ928" s="156"/>
      <c r="HA928" s="156"/>
      <c r="HB928" s="156"/>
      <c r="HC928" s="156"/>
      <c r="HD928" s="156"/>
      <c r="HE928" s="156"/>
      <c r="HF928" s="156"/>
      <c r="HG928" s="156"/>
      <c r="HH928" s="156"/>
      <c r="HI928" s="156"/>
      <c r="HJ928" s="156"/>
      <c r="HK928" s="156"/>
      <c r="HL928" s="156"/>
      <c r="HM928" s="156"/>
      <c r="HN928" s="157"/>
      <c r="HO928" s="156"/>
      <c r="HP928" s="156"/>
      <c r="HQ928" s="156"/>
    </row>
    <row r="929" spans="1:225">
      <c r="A929" s="156"/>
      <c r="B929" s="204"/>
      <c r="C929" s="204"/>
      <c r="D929" s="204"/>
      <c r="E929" s="204"/>
      <c r="F929" s="204"/>
      <c r="G929" s="204"/>
      <c r="H929" s="204"/>
      <c r="I929" s="204"/>
      <c r="J929" s="204"/>
      <c r="K929" s="204"/>
      <c r="L929" s="204"/>
      <c r="M929" s="204"/>
      <c r="N929" s="204"/>
      <c r="O929" s="204"/>
      <c r="P929" s="204"/>
      <c r="Q929" s="204"/>
      <c r="R929" s="204"/>
      <c r="S929" s="204"/>
      <c r="T929" s="204"/>
      <c r="U929" s="204"/>
      <c r="V929" s="204"/>
      <c r="W929" s="204"/>
      <c r="X929" s="204"/>
      <c r="Y929" s="204"/>
      <c r="Z929" s="204"/>
      <c r="AA929" s="204"/>
      <c r="AB929" s="204"/>
      <c r="AC929" s="204"/>
      <c r="AD929" s="204"/>
      <c r="AE929" s="204"/>
      <c r="AF929" s="204"/>
      <c r="AG929" s="204"/>
      <c r="AH929" s="204"/>
      <c r="AI929" s="204"/>
      <c r="AJ929" s="204"/>
      <c r="AK929" s="204"/>
      <c r="AL929" s="204"/>
      <c r="AM929" s="204"/>
      <c r="AN929" s="204"/>
      <c r="AO929" s="204"/>
      <c r="AP929" s="204"/>
      <c r="AQ929" s="204"/>
      <c r="AR929" s="204"/>
      <c r="AS929" s="204"/>
      <c r="AT929" s="204"/>
      <c r="AU929" s="204"/>
      <c r="AV929" s="204"/>
      <c r="AW929" s="204"/>
      <c r="AX929" s="204"/>
      <c r="AY929" s="204"/>
      <c r="AZ929" s="204"/>
      <c r="BA929" s="204"/>
      <c r="BB929" s="204"/>
      <c r="BC929" s="204"/>
      <c r="BD929" s="204"/>
      <c r="BE929" s="204"/>
      <c r="BF929" s="204"/>
      <c r="BG929" s="204"/>
      <c r="BH929" s="204"/>
      <c r="BI929" s="204"/>
      <c r="BJ929" s="204"/>
      <c r="BK929" s="204"/>
      <c r="BL929" s="204"/>
      <c r="BM929" s="204"/>
      <c r="BN929" s="204"/>
      <c r="BO929" s="204"/>
      <c r="BP929" s="204"/>
      <c r="BQ929" s="204"/>
      <c r="BR929" s="204"/>
      <c r="BS929" s="204"/>
      <c r="BT929" s="204"/>
      <c r="BU929" s="204"/>
      <c r="BV929" s="204"/>
      <c r="BW929" s="204"/>
      <c r="BX929" s="204"/>
      <c r="BY929" s="204"/>
      <c r="BZ929" s="204"/>
      <c r="CA929" s="204"/>
      <c r="CB929" s="204"/>
      <c r="CC929" s="204"/>
      <c r="CD929" s="204"/>
      <c r="CE929" s="204"/>
      <c r="CF929" s="204"/>
      <c r="CG929" s="204"/>
      <c r="CH929" s="204"/>
      <c r="CI929" s="204"/>
      <c r="CJ929" s="204"/>
      <c r="CK929" s="204"/>
      <c r="CL929" s="204"/>
      <c r="CM929" s="204"/>
      <c r="CN929" s="204"/>
      <c r="CO929" s="204"/>
      <c r="CP929" s="204"/>
      <c r="CQ929" s="204"/>
      <c r="CR929" s="204"/>
      <c r="CS929" s="204"/>
      <c r="CT929" s="204"/>
      <c r="CU929" s="204"/>
      <c r="CV929" s="204"/>
      <c r="CW929" s="204"/>
      <c r="CX929" s="204"/>
      <c r="CY929" s="204"/>
      <c r="CZ929" s="204"/>
      <c r="DA929" s="204"/>
      <c r="DB929" s="204"/>
      <c r="DC929" s="204"/>
      <c r="DD929" s="204"/>
      <c r="DE929" s="204"/>
      <c r="DF929" s="204"/>
      <c r="DG929" s="204"/>
      <c r="DH929" s="204"/>
      <c r="DI929" s="204"/>
      <c r="DJ929" s="204"/>
      <c r="DK929" s="204"/>
      <c r="DL929" s="204"/>
      <c r="DM929" s="204"/>
      <c r="DN929" s="204"/>
      <c r="DO929" s="204"/>
      <c r="DP929" s="204"/>
      <c r="DQ929" s="204"/>
      <c r="DR929" s="204"/>
      <c r="DS929" s="204"/>
      <c r="DT929" s="204"/>
      <c r="DU929" s="204"/>
      <c r="DV929" s="204"/>
      <c r="DW929" s="204"/>
      <c r="DX929" s="204"/>
      <c r="DY929" s="204"/>
      <c r="DZ929" s="204"/>
      <c r="EA929" s="204"/>
      <c r="EB929" s="204"/>
      <c r="EC929" s="204"/>
      <c r="ED929" s="204"/>
      <c r="EE929" s="204"/>
      <c r="EF929" s="204"/>
      <c r="EG929" s="204"/>
      <c r="EH929" s="204"/>
      <c r="EI929" s="204"/>
      <c r="EJ929" s="204"/>
      <c r="EK929" s="204"/>
      <c r="EL929" s="204"/>
      <c r="EM929" s="204"/>
      <c r="EN929" s="204"/>
      <c r="EO929" s="204"/>
      <c r="EP929" s="156"/>
      <c r="EQ929" s="156"/>
      <c r="ER929" s="156"/>
      <c r="ES929" s="156"/>
      <c r="ET929" s="156"/>
      <c r="EU929" s="156"/>
      <c r="EV929" s="156"/>
      <c r="EW929" s="156"/>
      <c r="EX929" s="156"/>
      <c r="EY929" s="156"/>
      <c r="EZ929" s="156"/>
      <c r="FA929" s="156"/>
      <c r="FB929" s="156"/>
      <c r="FC929" s="156"/>
      <c r="FD929" s="156"/>
      <c r="FE929" s="156"/>
      <c r="FF929" s="156"/>
      <c r="FG929" s="156"/>
      <c r="FH929" s="156"/>
      <c r="FI929" s="156"/>
      <c r="FJ929" s="156"/>
      <c r="FK929" s="156"/>
      <c r="FL929" s="156"/>
      <c r="FM929" s="156"/>
      <c r="FN929" s="156"/>
      <c r="FO929" s="156"/>
      <c r="FP929" s="156"/>
      <c r="FQ929" s="156"/>
      <c r="FR929" s="156"/>
      <c r="FS929" s="156"/>
      <c r="FT929" s="156"/>
      <c r="FU929" s="156"/>
      <c r="FV929" s="156"/>
      <c r="FW929" s="156"/>
      <c r="FX929" s="156"/>
      <c r="FY929" s="156"/>
      <c r="FZ929" s="156"/>
      <c r="GA929" s="156"/>
      <c r="GB929" s="156"/>
      <c r="GC929" s="156"/>
      <c r="GD929" s="156"/>
      <c r="GE929" s="156"/>
      <c r="GF929" s="156"/>
      <c r="GG929" s="156"/>
      <c r="GH929" s="156"/>
      <c r="GI929" s="156"/>
      <c r="GJ929" s="156"/>
      <c r="GK929" s="156"/>
      <c r="GL929" s="156"/>
      <c r="GM929" s="156"/>
      <c r="GN929" s="156"/>
      <c r="GO929" s="156"/>
      <c r="GP929" s="156"/>
      <c r="GQ929" s="156"/>
      <c r="GR929" s="156"/>
      <c r="GS929" s="156"/>
      <c r="GT929" s="156"/>
      <c r="GU929" s="156"/>
      <c r="GV929" s="156"/>
      <c r="GW929" s="156"/>
      <c r="GX929" s="156"/>
      <c r="GY929" s="156"/>
      <c r="GZ929" s="156"/>
      <c r="HA929" s="156"/>
      <c r="HB929" s="156"/>
      <c r="HC929" s="156"/>
      <c r="HD929" s="156"/>
      <c r="HE929" s="156"/>
      <c r="HF929" s="156"/>
      <c r="HG929" s="156"/>
      <c r="HH929" s="156"/>
      <c r="HI929" s="156"/>
      <c r="HJ929" s="156"/>
      <c r="HK929" s="156"/>
      <c r="HL929" s="156"/>
      <c r="HM929" s="156"/>
      <c r="HN929" s="162"/>
      <c r="HO929" s="156"/>
      <c r="HP929" s="156"/>
      <c r="HQ929" s="156"/>
    </row>
    <row r="930" spans="1:225">
      <c r="A930" s="160"/>
      <c r="B930" s="204"/>
      <c r="C930" s="204"/>
      <c r="D930" s="204"/>
      <c r="E930" s="204"/>
      <c r="F930" s="204"/>
      <c r="G930" s="204"/>
      <c r="H930" s="204"/>
      <c r="I930" s="204"/>
      <c r="J930" s="204"/>
      <c r="K930" s="204"/>
      <c r="L930" s="204"/>
      <c r="M930" s="204"/>
      <c r="N930" s="204"/>
      <c r="O930" s="204"/>
      <c r="P930" s="204"/>
      <c r="Q930" s="204"/>
      <c r="R930" s="204"/>
      <c r="S930" s="204"/>
      <c r="T930" s="204"/>
      <c r="U930" s="204"/>
      <c r="V930" s="204"/>
      <c r="W930" s="204"/>
      <c r="X930" s="204"/>
      <c r="Y930" s="204"/>
      <c r="Z930" s="204"/>
      <c r="AA930" s="204"/>
      <c r="AB930" s="204"/>
      <c r="AC930" s="204"/>
      <c r="AD930" s="204"/>
      <c r="AE930" s="204"/>
      <c r="AF930" s="204"/>
      <c r="AG930" s="204"/>
      <c r="AH930" s="204"/>
      <c r="AI930" s="204"/>
      <c r="AJ930" s="204"/>
      <c r="AK930" s="204"/>
      <c r="AL930" s="204"/>
      <c r="AM930" s="204"/>
      <c r="AN930" s="204"/>
      <c r="AO930" s="204"/>
      <c r="AP930" s="204"/>
      <c r="AQ930" s="204"/>
      <c r="AR930" s="204"/>
      <c r="AS930" s="204"/>
      <c r="AT930" s="204"/>
      <c r="AU930" s="204"/>
      <c r="AV930" s="204"/>
      <c r="AW930" s="204"/>
      <c r="AX930" s="204"/>
      <c r="AY930" s="204"/>
      <c r="AZ930" s="204"/>
      <c r="BA930" s="204"/>
      <c r="BB930" s="204"/>
      <c r="BC930" s="204"/>
      <c r="BD930" s="204"/>
      <c r="BE930" s="204"/>
      <c r="BF930" s="204"/>
      <c r="BG930" s="204"/>
      <c r="BH930" s="204"/>
      <c r="BI930" s="204"/>
      <c r="BJ930" s="204"/>
      <c r="BK930" s="204"/>
      <c r="BL930" s="204"/>
      <c r="BM930" s="204"/>
      <c r="BN930" s="204"/>
      <c r="BO930" s="204"/>
      <c r="BP930" s="204"/>
      <c r="BQ930" s="204"/>
      <c r="BR930" s="204"/>
      <c r="BS930" s="204"/>
      <c r="BT930" s="204"/>
      <c r="BU930" s="204"/>
      <c r="BV930" s="204"/>
      <c r="BW930" s="204"/>
      <c r="BX930" s="204"/>
      <c r="BY930" s="204"/>
      <c r="BZ930" s="204"/>
      <c r="CA930" s="204"/>
      <c r="CB930" s="204"/>
      <c r="CC930" s="204"/>
      <c r="CD930" s="204"/>
      <c r="CE930" s="204"/>
      <c r="CF930" s="204"/>
      <c r="CG930" s="204"/>
      <c r="CH930" s="204"/>
      <c r="CI930" s="204"/>
      <c r="CJ930" s="204"/>
      <c r="CK930" s="204"/>
      <c r="CL930" s="204"/>
      <c r="CM930" s="204"/>
      <c r="CN930" s="204"/>
      <c r="CO930" s="204"/>
      <c r="CP930" s="204"/>
      <c r="CQ930" s="204"/>
      <c r="CR930" s="204"/>
      <c r="CS930" s="204"/>
      <c r="CT930" s="204"/>
      <c r="CU930" s="204"/>
      <c r="CV930" s="204"/>
      <c r="CW930" s="204"/>
      <c r="CX930" s="204"/>
      <c r="CY930" s="204"/>
      <c r="CZ930" s="204"/>
      <c r="DA930" s="204"/>
      <c r="DB930" s="204"/>
      <c r="DC930" s="204"/>
      <c r="DD930" s="204"/>
      <c r="DE930" s="204"/>
      <c r="DF930" s="204"/>
      <c r="DG930" s="204"/>
      <c r="DH930" s="204"/>
      <c r="DI930" s="204"/>
      <c r="DJ930" s="204"/>
      <c r="DK930" s="204"/>
      <c r="DL930" s="204"/>
      <c r="DM930" s="204"/>
      <c r="DN930" s="204"/>
      <c r="DO930" s="204"/>
      <c r="DP930" s="204"/>
      <c r="DQ930" s="204"/>
      <c r="DR930" s="204"/>
      <c r="DS930" s="204"/>
      <c r="DT930" s="204"/>
      <c r="DU930" s="204"/>
      <c r="DV930" s="204"/>
      <c r="DW930" s="204"/>
      <c r="DX930" s="204"/>
      <c r="DY930" s="204"/>
      <c r="DZ930" s="204"/>
      <c r="EA930" s="204"/>
      <c r="EB930" s="204"/>
      <c r="EC930" s="204"/>
      <c r="ED930" s="204"/>
      <c r="EE930" s="204"/>
      <c r="EF930" s="204"/>
      <c r="EG930" s="204"/>
      <c r="EH930" s="204"/>
      <c r="EI930" s="204"/>
      <c r="EJ930" s="204"/>
      <c r="EK930" s="204"/>
      <c r="EL930" s="204"/>
      <c r="EM930" s="204"/>
      <c r="EN930" s="204"/>
      <c r="EO930" s="204"/>
      <c r="EP930" s="160"/>
      <c r="EQ930" s="160"/>
      <c r="ER930" s="160"/>
      <c r="ES930" s="160"/>
      <c r="ET930" s="160"/>
      <c r="EU930" s="160"/>
      <c r="EV930" s="160"/>
      <c r="EW930" s="160"/>
      <c r="EX930" s="160"/>
      <c r="EY930" s="160"/>
      <c r="EZ930" s="160"/>
      <c r="FA930" s="160"/>
      <c r="FB930" s="160"/>
      <c r="FC930" s="160"/>
      <c r="FD930" s="160"/>
      <c r="FE930" s="160"/>
      <c r="FF930" s="160"/>
      <c r="FG930" s="160"/>
      <c r="FH930" s="160"/>
      <c r="FI930" s="160"/>
      <c r="FJ930" s="160"/>
      <c r="FK930" s="160"/>
      <c r="FL930" s="160"/>
      <c r="FM930" s="160"/>
      <c r="FN930" s="160"/>
      <c r="FO930" s="160"/>
      <c r="FP930" s="160"/>
      <c r="FQ930" s="160"/>
      <c r="FR930" s="160"/>
      <c r="FS930" s="160"/>
      <c r="FT930" s="160"/>
      <c r="FU930" s="160"/>
      <c r="FV930" s="160"/>
      <c r="FW930" s="160"/>
      <c r="FX930" s="160"/>
      <c r="FY930" s="160"/>
      <c r="FZ930" s="160"/>
      <c r="GA930" s="160"/>
      <c r="GB930" s="160"/>
      <c r="GC930" s="160"/>
      <c r="GD930" s="160"/>
      <c r="GE930" s="160"/>
      <c r="GF930" s="160"/>
      <c r="GG930" s="160"/>
      <c r="GH930" s="160"/>
      <c r="GI930" s="160"/>
      <c r="GJ930" s="160"/>
      <c r="GK930" s="160"/>
      <c r="GL930" s="160"/>
      <c r="GM930" s="160"/>
      <c r="GN930" s="160"/>
      <c r="GO930" s="160"/>
      <c r="GP930" s="160"/>
      <c r="GQ930" s="160"/>
      <c r="GR930" s="160"/>
      <c r="GS930" s="160"/>
      <c r="GT930" s="160"/>
      <c r="GU930" s="160"/>
      <c r="GV930" s="160"/>
      <c r="GW930" s="160"/>
      <c r="GX930" s="160"/>
      <c r="GY930" s="160"/>
      <c r="GZ930" s="160"/>
      <c r="HA930" s="160"/>
      <c r="HB930" s="160"/>
      <c r="HC930" s="160"/>
      <c r="HD930" s="160"/>
      <c r="HE930" s="160"/>
      <c r="HF930" s="160"/>
      <c r="HG930" s="160"/>
      <c r="HH930" s="160"/>
      <c r="HI930" s="160"/>
      <c r="HJ930" s="160"/>
      <c r="HK930" s="160"/>
      <c r="HL930" s="160"/>
      <c r="HM930" s="160"/>
      <c r="HN930" s="157"/>
      <c r="HO930" s="160"/>
      <c r="HP930" s="160"/>
      <c r="HQ930" s="160"/>
    </row>
    <row r="931" spans="1:225">
      <c r="A931" s="156"/>
      <c r="B931" s="204"/>
      <c r="C931" s="204"/>
      <c r="D931" s="204"/>
      <c r="E931" s="204"/>
      <c r="F931" s="204"/>
      <c r="G931" s="204"/>
      <c r="H931" s="204"/>
      <c r="I931" s="204"/>
      <c r="J931" s="204"/>
      <c r="K931" s="204"/>
      <c r="L931" s="204"/>
      <c r="M931" s="204"/>
      <c r="N931" s="204"/>
      <c r="O931" s="204"/>
      <c r="P931" s="204"/>
      <c r="Q931" s="204"/>
      <c r="R931" s="204"/>
      <c r="S931" s="204"/>
      <c r="T931" s="204"/>
      <c r="U931" s="204"/>
      <c r="V931" s="204"/>
      <c r="W931" s="204"/>
      <c r="X931" s="204"/>
      <c r="Y931" s="204"/>
      <c r="Z931" s="204"/>
      <c r="AA931" s="204"/>
      <c r="AB931" s="204"/>
      <c r="AC931" s="204"/>
      <c r="AD931" s="204"/>
      <c r="AE931" s="204"/>
      <c r="AF931" s="204"/>
      <c r="AG931" s="204"/>
      <c r="AH931" s="204"/>
      <c r="AI931" s="204"/>
      <c r="AJ931" s="204"/>
      <c r="AK931" s="204"/>
      <c r="AL931" s="204"/>
      <c r="AM931" s="204"/>
      <c r="AN931" s="204"/>
      <c r="AO931" s="204"/>
      <c r="AP931" s="204"/>
      <c r="AQ931" s="204"/>
      <c r="AR931" s="204"/>
      <c r="AS931" s="204"/>
      <c r="AT931" s="204"/>
      <c r="AU931" s="204"/>
      <c r="AV931" s="204"/>
      <c r="AW931" s="204"/>
      <c r="AX931" s="204"/>
      <c r="AY931" s="204"/>
      <c r="AZ931" s="204"/>
      <c r="BA931" s="204"/>
      <c r="BB931" s="204"/>
      <c r="BC931" s="204"/>
      <c r="BD931" s="204"/>
      <c r="BE931" s="204"/>
      <c r="BF931" s="204"/>
      <c r="BG931" s="204"/>
      <c r="BH931" s="204"/>
      <c r="BI931" s="204"/>
      <c r="BJ931" s="204"/>
      <c r="BK931" s="204"/>
      <c r="BL931" s="204"/>
      <c r="BM931" s="204"/>
      <c r="BN931" s="204"/>
      <c r="BO931" s="204"/>
      <c r="BP931" s="204"/>
      <c r="BQ931" s="204"/>
      <c r="BR931" s="204"/>
      <c r="BS931" s="204"/>
      <c r="BT931" s="204"/>
      <c r="BU931" s="204"/>
      <c r="BV931" s="204"/>
      <c r="BW931" s="204"/>
      <c r="BX931" s="204"/>
      <c r="BY931" s="204"/>
      <c r="BZ931" s="204"/>
      <c r="CA931" s="204"/>
      <c r="CB931" s="204"/>
      <c r="CC931" s="204"/>
      <c r="CD931" s="204"/>
      <c r="CE931" s="204"/>
      <c r="CF931" s="204"/>
      <c r="CG931" s="204"/>
      <c r="CH931" s="204"/>
      <c r="CI931" s="204"/>
      <c r="CJ931" s="204"/>
      <c r="CK931" s="204"/>
      <c r="CL931" s="204"/>
      <c r="CM931" s="204"/>
      <c r="CN931" s="204"/>
      <c r="CO931" s="204"/>
      <c r="CP931" s="204"/>
      <c r="CQ931" s="204"/>
      <c r="CR931" s="204"/>
      <c r="CS931" s="204"/>
      <c r="CT931" s="204"/>
      <c r="CU931" s="204"/>
      <c r="CV931" s="204"/>
      <c r="CW931" s="204"/>
      <c r="CX931" s="204"/>
      <c r="CY931" s="204"/>
      <c r="CZ931" s="204"/>
      <c r="DA931" s="204"/>
      <c r="DB931" s="204"/>
      <c r="DC931" s="204"/>
      <c r="DD931" s="204"/>
      <c r="DE931" s="204"/>
      <c r="DF931" s="204"/>
      <c r="DG931" s="204"/>
      <c r="DH931" s="204"/>
      <c r="DI931" s="204"/>
      <c r="DJ931" s="204"/>
      <c r="DK931" s="204"/>
      <c r="DL931" s="204"/>
      <c r="DM931" s="204"/>
      <c r="DN931" s="204"/>
      <c r="DO931" s="204"/>
      <c r="DP931" s="204"/>
      <c r="DQ931" s="204"/>
      <c r="DR931" s="204"/>
      <c r="DS931" s="204"/>
      <c r="DT931" s="204"/>
      <c r="DU931" s="204"/>
      <c r="DV931" s="204"/>
      <c r="DW931" s="204"/>
      <c r="DX931" s="204"/>
      <c r="DY931" s="204"/>
      <c r="DZ931" s="204"/>
      <c r="EA931" s="204"/>
      <c r="EB931" s="204"/>
      <c r="EC931" s="204"/>
      <c r="ED931" s="204"/>
      <c r="EE931" s="204"/>
      <c r="EF931" s="204"/>
      <c r="EG931" s="204"/>
      <c r="EH931" s="204"/>
      <c r="EI931" s="204"/>
      <c r="EJ931" s="204"/>
      <c r="EK931" s="204"/>
      <c r="EL931" s="204"/>
      <c r="EM931" s="204"/>
      <c r="EN931" s="204"/>
      <c r="EO931" s="204"/>
      <c r="EP931" s="156"/>
      <c r="EQ931" s="156"/>
      <c r="ER931" s="156"/>
      <c r="ES931" s="156"/>
      <c r="ET931" s="156"/>
      <c r="EU931" s="156"/>
      <c r="EV931" s="156"/>
      <c r="EW931" s="156"/>
      <c r="EX931" s="156"/>
      <c r="EY931" s="156"/>
      <c r="EZ931" s="156"/>
      <c r="FA931" s="156"/>
      <c r="FB931" s="156"/>
      <c r="FC931" s="156"/>
      <c r="FD931" s="156"/>
      <c r="FE931" s="156"/>
      <c r="FF931" s="156"/>
      <c r="FG931" s="156"/>
      <c r="FH931" s="156"/>
      <c r="FI931" s="156"/>
      <c r="FJ931" s="156"/>
      <c r="FK931" s="156"/>
      <c r="FL931" s="156"/>
      <c r="FM931" s="156"/>
      <c r="FN931" s="156"/>
      <c r="FO931" s="156"/>
      <c r="FP931" s="156"/>
      <c r="FQ931" s="156"/>
      <c r="FR931" s="156"/>
      <c r="FS931" s="156"/>
      <c r="FT931" s="156"/>
      <c r="FU931" s="156"/>
      <c r="FV931" s="156"/>
      <c r="FW931" s="156"/>
      <c r="FX931" s="156"/>
      <c r="FY931" s="156"/>
      <c r="FZ931" s="156"/>
      <c r="GA931" s="156"/>
      <c r="GB931" s="156"/>
      <c r="GC931" s="156"/>
      <c r="GD931" s="156"/>
      <c r="GE931" s="156"/>
      <c r="GF931" s="156"/>
      <c r="GG931" s="156"/>
      <c r="GH931" s="156"/>
      <c r="GI931" s="156"/>
      <c r="GJ931" s="156"/>
      <c r="GK931" s="156"/>
      <c r="GL931" s="156"/>
      <c r="GM931" s="156"/>
      <c r="GN931" s="156"/>
      <c r="GO931" s="156"/>
      <c r="GP931" s="156"/>
      <c r="GQ931" s="156"/>
      <c r="GR931" s="156"/>
      <c r="GS931" s="156"/>
      <c r="GT931" s="156"/>
      <c r="GU931" s="156"/>
      <c r="GV931" s="156"/>
      <c r="GW931" s="156"/>
      <c r="GX931" s="156"/>
      <c r="GY931" s="156"/>
      <c r="GZ931" s="156"/>
      <c r="HA931" s="156"/>
      <c r="HB931" s="156"/>
      <c r="HC931" s="156"/>
      <c r="HD931" s="156"/>
      <c r="HE931" s="156"/>
      <c r="HF931" s="156"/>
      <c r="HG931" s="156"/>
      <c r="HH931" s="156"/>
      <c r="HI931" s="156"/>
      <c r="HJ931" s="156"/>
      <c r="HK931" s="156"/>
      <c r="HL931" s="156"/>
      <c r="HM931" s="156"/>
      <c r="HN931" s="157"/>
      <c r="HO931" s="156"/>
      <c r="HP931" s="156"/>
      <c r="HQ931" s="156"/>
    </row>
    <row r="932" spans="1:225">
      <c r="A932" s="156"/>
      <c r="B932" s="204"/>
      <c r="C932" s="204"/>
      <c r="D932" s="204"/>
      <c r="E932" s="204"/>
      <c r="F932" s="204"/>
      <c r="G932" s="204"/>
      <c r="H932" s="204"/>
      <c r="I932" s="204"/>
      <c r="J932" s="204"/>
      <c r="K932" s="204"/>
      <c r="L932" s="204"/>
      <c r="M932" s="204"/>
      <c r="N932" s="204"/>
      <c r="O932" s="204"/>
      <c r="P932" s="204"/>
      <c r="Q932" s="204"/>
      <c r="R932" s="204"/>
      <c r="S932" s="204"/>
      <c r="T932" s="204"/>
      <c r="U932" s="204"/>
      <c r="V932" s="204"/>
      <c r="W932" s="204"/>
      <c r="X932" s="204"/>
      <c r="Y932" s="204"/>
      <c r="Z932" s="204"/>
      <c r="AA932" s="204"/>
      <c r="AB932" s="204"/>
      <c r="AC932" s="204"/>
      <c r="AD932" s="204"/>
      <c r="AE932" s="204"/>
      <c r="AF932" s="204"/>
      <c r="AG932" s="204"/>
      <c r="AH932" s="204"/>
      <c r="AI932" s="204"/>
      <c r="AJ932" s="204"/>
      <c r="AK932" s="204"/>
      <c r="AL932" s="204"/>
      <c r="AM932" s="204"/>
      <c r="AN932" s="204"/>
      <c r="AO932" s="204"/>
      <c r="AP932" s="204"/>
      <c r="AQ932" s="204"/>
      <c r="AR932" s="204"/>
      <c r="AS932" s="204"/>
      <c r="AT932" s="204"/>
      <c r="AU932" s="204"/>
      <c r="AV932" s="204"/>
      <c r="AW932" s="204"/>
      <c r="AX932" s="204"/>
      <c r="AY932" s="204"/>
      <c r="AZ932" s="204"/>
      <c r="BA932" s="204"/>
      <c r="BB932" s="204"/>
      <c r="BC932" s="204"/>
      <c r="BD932" s="204"/>
      <c r="BE932" s="204"/>
      <c r="BF932" s="204"/>
      <c r="BG932" s="204"/>
      <c r="BH932" s="204"/>
      <c r="BI932" s="204"/>
      <c r="BJ932" s="204"/>
      <c r="BK932" s="204"/>
      <c r="BL932" s="204"/>
      <c r="BM932" s="204"/>
      <c r="BN932" s="204"/>
      <c r="BO932" s="204"/>
      <c r="BP932" s="204"/>
      <c r="BQ932" s="204"/>
      <c r="BR932" s="204"/>
      <c r="BS932" s="204"/>
      <c r="BT932" s="204"/>
      <c r="BU932" s="204"/>
      <c r="BV932" s="204"/>
      <c r="BW932" s="204"/>
      <c r="BX932" s="204"/>
      <c r="BY932" s="204"/>
      <c r="BZ932" s="204"/>
      <c r="CA932" s="204"/>
      <c r="CB932" s="204"/>
      <c r="CC932" s="204"/>
      <c r="CD932" s="204"/>
      <c r="CE932" s="204"/>
      <c r="CF932" s="204"/>
      <c r="CG932" s="204"/>
      <c r="CH932" s="204"/>
      <c r="CI932" s="204"/>
      <c r="CJ932" s="204"/>
      <c r="CK932" s="204"/>
      <c r="CL932" s="204"/>
      <c r="CM932" s="204"/>
      <c r="CN932" s="204"/>
      <c r="CO932" s="204"/>
      <c r="CP932" s="204"/>
      <c r="CQ932" s="204"/>
      <c r="CR932" s="204"/>
      <c r="CS932" s="204"/>
      <c r="CT932" s="204"/>
      <c r="CU932" s="204"/>
      <c r="CV932" s="204"/>
      <c r="CW932" s="204"/>
      <c r="CX932" s="204"/>
      <c r="CY932" s="204"/>
      <c r="CZ932" s="204"/>
      <c r="DA932" s="204"/>
      <c r="DB932" s="204"/>
      <c r="DC932" s="204"/>
      <c r="DD932" s="204"/>
      <c r="DE932" s="204"/>
      <c r="DF932" s="204"/>
      <c r="DG932" s="204"/>
      <c r="DH932" s="204"/>
      <c r="DI932" s="204"/>
      <c r="DJ932" s="204"/>
      <c r="DK932" s="204"/>
      <c r="DL932" s="204"/>
      <c r="DM932" s="204"/>
      <c r="DN932" s="204"/>
      <c r="DO932" s="204"/>
      <c r="DP932" s="204"/>
      <c r="DQ932" s="204"/>
      <c r="DR932" s="204"/>
      <c r="DS932" s="204"/>
      <c r="DT932" s="204"/>
      <c r="DU932" s="204"/>
      <c r="DV932" s="204"/>
      <c r="DW932" s="204"/>
      <c r="DX932" s="204"/>
      <c r="DY932" s="204"/>
      <c r="DZ932" s="204"/>
      <c r="EA932" s="204"/>
      <c r="EB932" s="204"/>
      <c r="EC932" s="204"/>
      <c r="ED932" s="204"/>
      <c r="EE932" s="204"/>
      <c r="EF932" s="204"/>
      <c r="EG932" s="204"/>
      <c r="EH932" s="204"/>
      <c r="EI932" s="204"/>
      <c r="EJ932" s="204"/>
      <c r="EK932" s="204"/>
      <c r="EL932" s="204"/>
      <c r="EM932" s="204"/>
      <c r="EN932" s="204"/>
      <c r="EO932" s="204"/>
      <c r="EP932" s="156"/>
      <c r="EQ932" s="156"/>
      <c r="ER932" s="156"/>
      <c r="ES932" s="156"/>
      <c r="ET932" s="156"/>
      <c r="EU932" s="156"/>
      <c r="EV932" s="156"/>
      <c r="EW932" s="156"/>
      <c r="EX932" s="156"/>
      <c r="EY932" s="156"/>
      <c r="EZ932" s="156"/>
      <c r="FA932" s="156"/>
      <c r="FB932" s="156"/>
      <c r="FC932" s="156"/>
      <c r="FD932" s="156"/>
      <c r="FE932" s="156"/>
      <c r="FF932" s="156"/>
      <c r="FG932" s="156"/>
      <c r="FH932" s="156"/>
      <c r="FI932" s="156"/>
      <c r="FJ932" s="156"/>
      <c r="FK932" s="156"/>
      <c r="FL932" s="156"/>
      <c r="FM932" s="156"/>
      <c r="FN932" s="156"/>
      <c r="FO932" s="156"/>
      <c r="FP932" s="156"/>
      <c r="FQ932" s="156"/>
      <c r="FR932" s="156"/>
      <c r="FS932" s="156"/>
      <c r="FT932" s="156"/>
      <c r="FU932" s="156"/>
      <c r="FV932" s="156"/>
      <c r="FW932" s="156"/>
      <c r="FX932" s="156"/>
      <c r="FY932" s="156"/>
      <c r="FZ932" s="156"/>
      <c r="GA932" s="156"/>
      <c r="GB932" s="156"/>
      <c r="GC932" s="156"/>
      <c r="GD932" s="156"/>
      <c r="GE932" s="156"/>
      <c r="GF932" s="156"/>
      <c r="GG932" s="156"/>
      <c r="GH932" s="156"/>
      <c r="GI932" s="156"/>
      <c r="GJ932" s="156"/>
      <c r="GK932" s="156"/>
      <c r="GL932" s="156"/>
      <c r="GM932" s="156"/>
      <c r="GN932" s="156"/>
      <c r="GO932" s="156"/>
      <c r="GP932" s="156"/>
      <c r="GQ932" s="156"/>
      <c r="GR932" s="156"/>
      <c r="GS932" s="156"/>
      <c r="GT932" s="156"/>
      <c r="GU932" s="156"/>
      <c r="GV932" s="156"/>
      <c r="GW932" s="156"/>
      <c r="GX932" s="156"/>
      <c r="GY932" s="156"/>
      <c r="GZ932" s="156"/>
      <c r="HA932" s="156"/>
      <c r="HB932" s="156"/>
      <c r="HC932" s="156"/>
      <c r="HD932" s="156"/>
      <c r="HE932" s="156"/>
      <c r="HF932" s="156"/>
      <c r="HG932" s="156"/>
      <c r="HH932" s="156"/>
      <c r="HI932" s="156"/>
      <c r="HJ932" s="156"/>
      <c r="HK932" s="156"/>
      <c r="HL932" s="156"/>
      <c r="HM932" s="156"/>
      <c r="HN932" s="162"/>
      <c r="HO932" s="156"/>
      <c r="HP932" s="156"/>
      <c r="HQ932" s="156"/>
    </row>
    <row r="933" spans="1:225">
      <c r="A933" s="160"/>
      <c r="B933" s="204"/>
      <c r="C933" s="204"/>
      <c r="D933" s="204"/>
      <c r="E933" s="204"/>
      <c r="F933" s="204"/>
      <c r="G933" s="204"/>
      <c r="H933" s="204"/>
      <c r="I933" s="204"/>
      <c r="J933" s="204"/>
      <c r="K933" s="204"/>
      <c r="L933" s="204"/>
      <c r="M933" s="204"/>
      <c r="N933" s="204"/>
      <c r="O933" s="204"/>
      <c r="P933" s="204"/>
      <c r="Q933" s="204"/>
      <c r="R933" s="204"/>
      <c r="S933" s="204"/>
      <c r="T933" s="204"/>
      <c r="U933" s="204"/>
      <c r="V933" s="204"/>
      <c r="W933" s="204"/>
      <c r="X933" s="204"/>
      <c r="Y933" s="204"/>
      <c r="Z933" s="204"/>
      <c r="AA933" s="204"/>
      <c r="AB933" s="204"/>
      <c r="AC933" s="204"/>
      <c r="AD933" s="204"/>
      <c r="AE933" s="204"/>
      <c r="AF933" s="204"/>
      <c r="AG933" s="204"/>
      <c r="AH933" s="204"/>
      <c r="AI933" s="204"/>
      <c r="AJ933" s="204"/>
      <c r="AK933" s="204"/>
      <c r="AL933" s="204"/>
      <c r="AM933" s="204"/>
      <c r="AN933" s="204"/>
      <c r="AO933" s="204"/>
      <c r="AP933" s="204"/>
      <c r="AQ933" s="204"/>
      <c r="AR933" s="204"/>
      <c r="AS933" s="204"/>
      <c r="AT933" s="204"/>
      <c r="AU933" s="204"/>
      <c r="AV933" s="204"/>
      <c r="AW933" s="204"/>
      <c r="AX933" s="204"/>
      <c r="AY933" s="204"/>
      <c r="AZ933" s="204"/>
      <c r="BA933" s="204"/>
      <c r="BB933" s="204"/>
      <c r="BC933" s="204"/>
      <c r="BD933" s="204"/>
      <c r="BE933" s="204"/>
      <c r="BF933" s="204"/>
      <c r="BG933" s="204"/>
      <c r="BH933" s="204"/>
      <c r="BI933" s="204"/>
      <c r="BJ933" s="204"/>
      <c r="BK933" s="204"/>
      <c r="BL933" s="204"/>
      <c r="BM933" s="204"/>
      <c r="BN933" s="204"/>
      <c r="BO933" s="204"/>
      <c r="BP933" s="204"/>
      <c r="BQ933" s="204"/>
      <c r="BR933" s="204"/>
      <c r="BS933" s="204"/>
      <c r="BT933" s="204"/>
      <c r="BU933" s="204"/>
      <c r="BV933" s="204"/>
      <c r="BW933" s="204"/>
      <c r="BX933" s="204"/>
      <c r="BY933" s="204"/>
      <c r="BZ933" s="204"/>
      <c r="CA933" s="204"/>
      <c r="CB933" s="204"/>
      <c r="CC933" s="204"/>
      <c r="CD933" s="204"/>
      <c r="CE933" s="204"/>
      <c r="CF933" s="204"/>
      <c r="CG933" s="204"/>
      <c r="CH933" s="204"/>
      <c r="CI933" s="204"/>
      <c r="CJ933" s="204"/>
      <c r="CK933" s="204"/>
      <c r="CL933" s="204"/>
      <c r="CM933" s="204"/>
      <c r="CN933" s="204"/>
      <c r="CO933" s="204"/>
      <c r="CP933" s="204"/>
      <c r="CQ933" s="204"/>
      <c r="CR933" s="204"/>
      <c r="CS933" s="204"/>
      <c r="CT933" s="204"/>
      <c r="CU933" s="204"/>
      <c r="CV933" s="204"/>
      <c r="CW933" s="204"/>
      <c r="CX933" s="204"/>
      <c r="CY933" s="204"/>
      <c r="CZ933" s="204"/>
      <c r="DA933" s="204"/>
      <c r="DB933" s="204"/>
      <c r="DC933" s="204"/>
      <c r="DD933" s="204"/>
      <c r="DE933" s="204"/>
      <c r="DF933" s="204"/>
      <c r="DG933" s="204"/>
      <c r="DH933" s="204"/>
      <c r="DI933" s="204"/>
      <c r="DJ933" s="204"/>
      <c r="DK933" s="204"/>
      <c r="DL933" s="204"/>
      <c r="DM933" s="204"/>
      <c r="DN933" s="204"/>
      <c r="DO933" s="204"/>
      <c r="DP933" s="204"/>
      <c r="DQ933" s="204"/>
      <c r="DR933" s="204"/>
      <c r="DS933" s="204"/>
      <c r="DT933" s="204"/>
      <c r="DU933" s="204"/>
      <c r="DV933" s="204"/>
      <c r="DW933" s="204"/>
      <c r="DX933" s="204"/>
      <c r="DY933" s="204"/>
      <c r="DZ933" s="204"/>
      <c r="EA933" s="204"/>
      <c r="EB933" s="204"/>
      <c r="EC933" s="204"/>
      <c r="ED933" s="204"/>
      <c r="EE933" s="204"/>
      <c r="EF933" s="204"/>
      <c r="EG933" s="204"/>
      <c r="EH933" s="204"/>
      <c r="EI933" s="204"/>
      <c r="EJ933" s="204"/>
      <c r="EK933" s="204"/>
      <c r="EL933" s="204"/>
      <c r="EM933" s="204"/>
      <c r="EN933" s="204"/>
      <c r="EO933" s="204"/>
      <c r="EP933" s="160"/>
      <c r="EQ933" s="160"/>
      <c r="ER933" s="160"/>
      <c r="ES933" s="160"/>
      <c r="ET933" s="160"/>
      <c r="EU933" s="160"/>
      <c r="EV933" s="160"/>
      <c r="EW933" s="160"/>
      <c r="EX933" s="160"/>
      <c r="EY933" s="160"/>
      <c r="EZ933" s="160"/>
      <c r="FA933" s="160"/>
      <c r="FB933" s="160"/>
      <c r="FC933" s="160"/>
      <c r="FD933" s="160"/>
      <c r="FE933" s="160"/>
      <c r="FF933" s="160"/>
      <c r="FG933" s="160"/>
      <c r="FH933" s="160"/>
      <c r="FI933" s="160"/>
      <c r="FJ933" s="160"/>
      <c r="FK933" s="160"/>
      <c r="FL933" s="160"/>
      <c r="FM933" s="160"/>
      <c r="FN933" s="160"/>
      <c r="FO933" s="160"/>
      <c r="FP933" s="160"/>
      <c r="FQ933" s="160"/>
      <c r="FR933" s="160"/>
      <c r="FS933" s="160"/>
      <c r="FT933" s="160"/>
      <c r="FU933" s="160"/>
      <c r="FV933" s="160"/>
      <c r="FW933" s="160"/>
      <c r="FX933" s="160"/>
      <c r="FY933" s="160"/>
      <c r="FZ933" s="160"/>
      <c r="GA933" s="160"/>
      <c r="GB933" s="160"/>
      <c r="GC933" s="160"/>
      <c r="GD933" s="160"/>
      <c r="GE933" s="160"/>
      <c r="GF933" s="160"/>
      <c r="GG933" s="160"/>
      <c r="GH933" s="160"/>
      <c r="GI933" s="160"/>
      <c r="GJ933" s="160"/>
      <c r="GK933" s="160"/>
      <c r="GL933" s="160"/>
      <c r="GM933" s="160"/>
      <c r="GN933" s="160"/>
      <c r="GO933" s="160"/>
      <c r="GP933" s="160"/>
      <c r="GQ933" s="160"/>
      <c r="GR933" s="160"/>
      <c r="GS933" s="160"/>
      <c r="GT933" s="160"/>
      <c r="GU933" s="160"/>
      <c r="GV933" s="160"/>
      <c r="GW933" s="160"/>
      <c r="GX933" s="160"/>
      <c r="GY933" s="160"/>
      <c r="GZ933" s="160"/>
      <c r="HA933" s="160"/>
      <c r="HB933" s="160"/>
      <c r="HC933" s="160"/>
      <c r="HD933" s="160"/>
      <c r="HE933" s="160"/>
      <c r="HF933" s="160"/>
      <c r="HG933" s="160"/>
      <c r="HH933" s="160"/>
      <c r="HI933" s="160"/>
      <c r="HJ933" s="160"/>
      <c r="HK933" s="160"/>
      <c r="HL933" s="160"/>
      <c r="HM933" s="160"/>
      <c r="HN933" s="157"/>
      <c r="HO933" s="160"/>
      <c r="HP933" s="160"/>
      <c r="HQ933" s="160"/>
    </row>
    <row r="934" spans="1:225">
      <c r="A934" s="156"/>
      <c r="B934" s="204"/>
      <c r="C934" s="204"/>
      <c r="D934" s="204"/>
      <c r="E934" s="204"/>
      <c r="F934" s="204"/>
      <c r="G934" s="204"/>
      <c r="H934" s="204"/>
      <c r="I934" s="204"/>
      <c r="J934" s="204"/>
      <c r="K934" s="204"/>
      <c r="L934" s="204"/>
      <c r="M934" s="204"/>
      <c r="N934" s="204"/>
      <c r="O934" s="204"/>
      <c r="P934" s="204"/>
      <c r="Q934" s="204"/>
      <c r="R934" s="204"/>
      <c r="S934" s="204"/>
      <c r="T934" s="204"/>
      <c r="U934" s="204"/>
      <c r="V934" s="204"/>
      <c r="W934" s="204"/>
      <c r="X934" s="204"/>
      <c r="Y934" s="204"/>
      <c r="Z934" s="204"/>
      <c r="AA934" s="204"/>
      <c r="AB934" s="204"/>
      <c r="AC934" s="204"/>
      <c r="AD934" s="204"/>
      <c r="AE934" s="204"/>
      <c r="AF934" s="204"/>
      <c r="AG934" s="204"/>
      <c r="AH934" s="204"/>
      <c r="AI934" s="204"/>
      <c r="AJ934" s="204"/>
      <c r="AK934" s="204"/>
      <c r="AL934" s="204"/>
      <c r="AM934" s="204"/>
      <c r="AN934" s="204"/>
      <c r="AO934" s="204"/>
      <c r="AP934" s="204"/>
      <c r="AQ934" s="204"/>
      <c r="AR934" s="204"/>
      <c r="AS934" s="204"/>
      <c r="AT934" s="204"/>
      <c r="AU934" s="204"/>
      <c r="AV934" s="204"/>
      <c r="AW934" s="204"/>
      <c r="AX934" s="204"/>
      <c r="AY934" s="204"/>
      <c r="AZ934" s="204"/>
      <c r="BA934" s="204"/>
      <c r="BB934" s="204"/>
      <c r="BC934" s="204"/>
      <c r="BD934" s="204"/>
      <c r="BE934" s="204"/>
      <c r="BF934" s="204"/>
      <c r="BG934" s="204"/>
      <c r="BH934" s="204"/>
      <c r="BI934" s="204"/>
      <c r="BJ934" s="204"/>
      <c r="BK934" s="204"/>
      <c r="BL934" s="204"/>
      <c r="BM934" s="204"/>
      <c r="BN934" s="204"/>
      <c r="BO934" s="204"/>
      <c r="BP934" s="204"/>
      <c r="BQ934" s="204"/>
      <c r="BR934" s="204"/>
      <c r="BS934" s="204"/>
      <c r="BT934" s="204"/>
      <c r="BU934" s="204"/>
      <c r="BV934" s="204"/>
      <c r="BW934" s="204"/>
      <c r="BX934" s="204"/>
      <c r="BY934" s="204"/>
      <c r="BZ934" s="204"/>
      <c r="CA934" s="204"/>
      <c r="CB934" s="204"/>
      <c r="CC934" s="204"/>
      <c r="CD934" s="204"/>
      <c r="CE934" s="204"/>
      <c r="CF934" s="204"/>
      <c r="CG934" s="204"/>
      <c r="CH934" s="204"/>
      <c r="CI934" s="204"/>
      <c r="CJ934" s="204"/>
      <c r="CK934" s="204"/>
      <c r="CL934" s="204"/>
      <c r="CM934" s="204"/>
      <c r="CN934" s="204"/>
      <c r="CO934" s="204"/>
      <c r="CP934" s="204"/>
      <c r="CQ934" s="204"/>
      <c r="CR934" s="204"/>
      <c r="CS934" s="204"/>
      <c r="CT934" s="204"/>
      <c r="CU934" s="204"/>
      <c r="CV934" s="204"/>
      <c r="CW934" s="204"/>
      <c r="CX934" s="204"/>
      <c r="CY934" s="204"/>
      <c r="CZ934" s="204"/>
      <c r="DA934" s="204"/>
      <c r="DB934" s="204"/>
      <c r="DC934" s="204"/>
      <c r="DD934" s="204"/>
      <c r="DE934" s="204"/>
      <c r="DF934" s="204"/>
      <c r="DG934" s="204"/>
      <c r="DH934" s="204"/>
      <c r="DI934" s="204"/>
      <c r="DJ934" s="204"/>
      <c r="DK934" s="204"/>
      <c r="DL934" s="204"/>
      <c r="DM934" s="204"/>
      <c r="DN934" s="204"/>
      <c r="DO934" s="204"/>
      <c r="DP934" s="204"/>
      <c r="DQ934" s="204"/>
      <c r="DR934" s="204"/>
      <c r="DS934" s="204"/>
      <c r="DT934" s="204"/>
      <c r="DU934" s="204"/>
      <c r="DV934" s="204"/>
      <c r="DW934" s="204"/>
      <c r="DX934" s="204"/>
      <c r="DY934" s="204"/>
      <c r="DZ934" s="204"/>
      <c r="EA934" s="204"/>
      <c r="EB934" s="204"/>
      <c r="EC934" s="204"/>
      <c r="ED934" s="204"/>
      <c r="EE934" s="204"/>
      <c r="EF934" s="204"/>
      <c r="EG934" s="204"/>
      <c r="EH934" s="204"/>
      <c r="EI934" s="204"/>
      <c r="EJ934" s="204"/>
      <c r="EK934" s="204"/>
      <c r="EL934" s="204"/>
      <c r="EM934" s="204"/>
      <c r="EN934" s="204"/>
      <c r="EO934" s="204"/>
      <c r="EP934" s="156"/>
      <c r="EQ934" s="156"/>
      <c r="ER934" s="156"/>
      <c r="ES934" s="156"/>
      <c r="ET934" s="156"/>
      <c r="EU934" s="156"/>
      <c r="EV934" s="156"/>
      <c r="EW934" s="156"/>
      <c r="EX934" s="156"/>
      <c r="EY934" s="156"/>
      <c r="EZ934" s="156"/>
      <c r="FA934" s="156"/>
      <c r="FB934" s="156"/>
      <c r="FC934" s="156"/>
      <c r="FD934" s="156"/>
      <c r="FE934" s="156"/>
      <c r="FF934" s="156"/>
      <c r="FG934" s="156"/>
      <c r="FH934" s="156"/>
      <c r="FI934" s="156"/>
      <c r="FJ934" s="156"/>
      <c r="FK934" s="156"/>
      <c r="FL934" s="156"/>
      <c r="FM934" s="156"/>
      <c r="FN934" s="156"/>
      <c r="FO934" s="156"/>
      <c r="FP934" s="156"/>
      <c r="FQ934" s="156"/>
      <c r="FR934" s="156"/>
      <c r="FS934" s="156"/>
      <c r="FT934" s="156"/>
      <c r="FU934" s="156"/>
      <c r="FV934" s="156"/>
      <c r="FW934" s="156"/>
      <c r="FX934" s="156"/>
      <c r="FY934" s="156"/>
      <c r="FZ934" s="156"/>
      <c r="GA934" s="156"/>
      <c r="GB934" s="156"/>
      <c r="GC934" s="156"/>
      <c r="GD934" s="156"/>
      <c r="GE934" s="156"/>
      <c r="GF934" s="156"/>
      <c r="GG934" s="156"/>
      <c r="GH934" s="156"/>
      <c r="GI934" s="156"/>
      <c r="GJ934" s="156"/>
      <c r="GK934" s="156"/>
      <c r="GL934" s="156"/>
      <c r="GM934" s="156"/>
      <c r="GN934" s="156"/>
      <c r="GO934" s="156"/>
      <c r="GP934" s="156"/>
      <c r="GQ934" s="156"/>
      <c r="GR934" s="156"/>
      <c r="GS934" s="156"/>
      <c r="GT934" s="156"/>
      <c r="GU934" s="156"/>
      <c r="GV934" s="156"/>
      <c r="GW934" s="156"/>
      <c r="GX934" s="156"/>
      <c r="GY934" s="156"/>
      <c r="GZ934" s="156"/>
      <c r="HA934" s="156"/>
      <c r="HB934" s="156"/>
      <c r="HC934" s="156"/>
      <c r="HD934" s="156"/>
      <c r="HE934" s="156"/>
      <c r="HF934" s="156"/>
      <c r="HG934" s="156"/>
      <c r="HH934" s="156"/>
      <c r="HI934" s="156"/>
      <c r="HJ934" s="156"/>
      <c r="HK934" s="156"/>
      <c r="HL934" s="156"/>
      <c r="HM934" s="156"/>
      <c r="HN934" s="157"/>
      <c r="HO934" s="156"/>
      <c r="HP934" s="156"/>
      <c r="HQ934" s="156"/>
    </row>
    <row r="935" spans="1:225">
      <c r="A935" s="156"/>
      <c r="B935" s="204"/>
      <c r="C935" s="204"/>
      <c r="D935" s="204"/>
      <c r="E935" s="204"/>
      <c r="F935" s="204"/>
      <c r="G935" s="204"/>
      <c r="H935" s="204"/>
      <c r="I935" s="204"/>
      <c r="J935" s="204"/>
      <c r="K935" s="204"/>
      <c r="L935" s="204"/>
      <c r="M935" s="204"/>
      <c r="N935" s="204"/>
      <c r="O935" s="204"/>
      <c r="P935" s="204"/>
      <c r="Q935" s="204"/>
      <c r="R935" s="204"/>
      <c r="S935" s="204"/>
      <c r="T935" s="204"/>
      <c r="U935" s="204"/>
      <c r="V935" s="204"/>
      <c r="W935" s="204"/>
      <c r="X935" s="204"/>
      <c r="Y935" s="204"/>
      <c r="Z935" s="204"/>
      <c r="AA935" s="204"/>
      <c r="AB935" s="204"/>
      <c r="AC935" s="204"/>
      <c r="AD935" s="204"/>
      <c r="AE935" s="204"/>
      <c r="AF935" s="204"/>
      <c r="AG935" s="204"/>
      <c r="AH935" s="204"/>
      <c r="AI935" s="204"/>
      <c r="AJ935" s="204"/>
      <c r="AK935" s="204"/>
      <c r="AL935" s="204"/>
      <c r="AM935" s="204"/>
      <c r="AN935" s="204"/>
      <c r="AO935" s="204"/>
      <c r="AP935" s="204"/>
      <c r="AQ935" s="204"/>
      <c r="AR935" s="204"/>
      <c r="AS935" s="204"/>
      <c r="AT935" s="204"/>
      <c r="AU935" s="204"/>
      <c r="AV935" s="204"/>
      <c r="AW935" s="204"/>
      <c r="AX935" s="204"/>
      <c r="AY935" s="204"/>
      <c r="AZ935" s="204"/>
      <c r="BA935" s="204"/>
      <c r="BB935" s="204"/>
      <c r="BC935" s="204"/>
      <c r="BD935" s="204"/>
      <c r="BE935" s="204"/>
      <c r="BF935" s="204"/>
      <c r="BG935" s="204"/>
      <c r="BH935" s="204"/>
      <c r="BI935" s="204"/>
      <c r="BJ935" s="204"/>
      <c r="BK935" s="204"/>
      <c r="BL935" s="204"/>
      <c r="BM935" s="204"/>
      <c r="BN935" s="204"/>
      <c r="BO935" s="204"/>
      <c r="BP935" s="204"/>
      <c r="BQ935" s="204"/>
      <c r="BR935" s="204"/>
      <c r="BS935" s="204"/>
      <c r="BT935" s="204"/>
      <c r="BU935" s="204"/>
      <c r="BV935" s="204"/>
      <c r="BW935" s="204"/>
      <c r="BX935" s="204"/>
      <c r="BY935" s="204"/>
      <c r="BZ935" s="204"/>
      <c r="CA935" s="204"/>
      <c r="CB935" s="204"/>
      <c r="CC935" s="204"/>
      <c r="CD935" s="204"/>
      <c r="CE935" s="204"/>
      <c r="CF935" s="204"/>
      <c r="CG935" s="204"/>
      <c r="CH935" s="204"/>
      <c r="CI935" s="204"/>
      <c r="CJ935" s="204"/>
      <c r="CK935" s="204"/>
      <c r="CL935" s="204"/>
      <c r="CM935" s="204"/>
      <c r="CN935" s="204"/>
      <c r="CO935" s="204"/>
      <c r="CP935" s="204"/>
      <c r="CQ935" s="204"/>
      <c r="CR935" s="204"/>
      <c r="CS935" s="204"/>
      <c r="CT935" s="204"/>
      <c r="CU935" s="204"/>
      <c r="CV935" s="204"/>
      <c r="CW935" s="204"/>
      <c r="CX935" s="204"/>
      <c r="CY935" s="204"/>
      <c r="CZ935" s="204"/>
      <c r="DA935" s="204"/>
      <c r="DB935" s="204"/>
      <c r="DC935" s="204"/>
      <c r="DD935" s="204"/>
      <c r="DE935" s="204"/>
      <c r="DF935" s="204"/>
      <c r="DG935" s="204"/>
      <c r="DH935" s="204"/>
      <c r="DI935" s="204"/>
      <c r="DJ935" s="204"/>
      <c r="DK935" s="204"/>
      <c r="DL935" s="204"/>
      <c r="DM935" s="204"/>
      <c r="DN935" s="204"/>
      <c r="DO935" s="204"/>
      <c r="DP935" s="204"/>
      <c r="DQ935" s="204"/>
      <c r="DR935" s="204"/>
      <c r="DS935" s="204"/>
      <c r="DT935" s="204"/>
      <c r="DU935" s="204"/>
      <c r="DV935" s="204"/>
      <c r="DW935" s="204"/>
      <c r="DX935" s="204"/>
      <c r="DY935" s="204"/>
      <c r="DZ935" s="204"/>
      <c r="EA935" s="204"/>
      <c r="EB935" s="204"/>
      <c r="EC935" s="204"/>
      <c r="ED935" s="204"/>
      <c r="EE935" s="204"/>
      <c r="EF935" s="204"/>
      <c r="EG935" s="204"/>
      <c r="EH935" s="204"/>
      <c r="EI935" s="204"/>
      <c r="EJ935" s="204"/>
      <c r="EK935" s="204"/>
      <c r="EL935" s="204"/>
      <c r="EM935" s="204"/>
      <c r="EN935" s="204"/>
      <c r="EO935" s="204"/>
      <c r="EP935" s="156"/>
      <c r="EQ935" s="156"/>
      <c r="ER935" s="156"/>
      <c r="ES935" s="156"/>
      <c r="ET935" s="156"/>
      <c r="EU935" s="156"/>
      <c r="EV935" s="156"/>
      <c r="EW935" s="156"/>
      <c r="EX935" s="156"/>
      <c r="EY935" s="156"/>
      <c r="EZ935" s="156"/>
      <c r="FA935" s="156"/>
      <c r="FB935" s="156"/>
      <c r="FC935" s="156"/>
      <c r="FD935" s="156"/>
      <c r="FE935" s="156"/>
      <c r="FF935" s="156"/>
      <c r="FG935" s="156"/>
      <c r="FH935" s="156"/>
      <c r="FI935" s="156"/>
      <c r="FJ935" s="156"/>
      <c r="FK935" s="156"/>
      <c r="FL935" s="156"/>
      <c r="FM935" s="156"/>
      <c r="FN935" s="156"/>
      <c r="FO935" s="156"/>
      <c r="FP935" s="156"/>
      <c r="FQ935" s="156"/>
      <c r="FR935" s="156"/>
      <c r="FS935" s="156"/>
      <c r="FT935" s="156"/>
      <c r="FU935" s="156"/>
      <c r="FV935" s="156"/>
      <c r="FW935" s="156"/>
      <c r="FX935" s="156"/>
      <c r="FY935" s="156"/>
      <c r="FZ935" s="156"/>
      <c r="GA935" s="156"/>
      <c r="GB935" s="156"/>
      <c r="GC935" s="156"/>
      <c r="GD935" s="156"/>
      <c r="GE935" s="156"/>
      <c r="GF935" s="156"/>
      <c r="GG935" s="156"/>
      <c r="GH935" s="156"/>
      <c r="GI935" s="156"/>
      <c r="GJ935" s="156"/>
      <c r="GK935" s="156"/>
      <c r="GL935" s="156"/>
      <c r="GM935" s="156"/>
      <c r="GN935" s="156"/>
      <c r="GO935" s="156"/>
      <c r="GP935" s="156"/>
      <c r="GQ935" s="156"/>
      <c r="GR935" s="156"/>
      <c r="GS935" s="156"/>
      <c r="GT935" s="156"/>
      <c r="GU935" s="156"/>
      <c r="GV935" s="156"/>
      <c r="GW935" s="156"/>
      <c r="GX935" s="156"/>
      <c r="GY935" s="156"/>
      <c r="GZ935" s="156"/>
      <c r="HA935" s="156"/>
      <c r="HB935" s="156"/>
      <c r="HC935" s="156"/>
      <c r="HD935" s="156"/>
      <c r="HE935" s="156"/>
      <c r="HF935" s="156"/>
      <c r="HG935" s="156"/>
      <c r="HH935" s="156"/>
      <c r="HI935" s="156"/>
      <c r="HJ935" s="156"/>
      <c r="HK935" s="156"/>
      <c r="HL935" s="156"/>
      <c r="HM935" s="156"/>
      <c r="HN935" s="162"/>
      <c r="HO935" s="156"/>
      <c r="HP935" s="156"/>
      <c r="HQ935" s="156"/>
    </row>
    <row r="936" spans="1:225">
      <c r="A936" s="160"/>
      <c r="B936" s="204"/>
      <c r="C936" s="204"/>
      <c r="D936" s="204"/>
      <c r="E936" s="204"/>
      <c r="F936" s="204"/>
      <c r="G936" s="204"/>
      <c r="H936" s="204"/>
      <c r="I936" s="204"/>
      <c r="J936" s="204"/>
      <c r="K936" s="204"/>
      <c r="L936" s="204"/>
      <c r="M936" s="204"/>
      <c r="N936" s="204"/>
      <c r="O936" s="204"/>
      <c r="P936" s="204"/>
      <c r="Q936" s="204"/>
      <c r="R936" s="204"/>
      <c r="S936" s="204"/>
      <c r="T936" s="204"/>
      <c r="U936" s="204"/>
      <c r="V936" s="204"/>
      <c r="W936" s="204"/>
      <c r="X936" s="204"/>
      <c r="Y936" s="204"/>
      <c r="Z936" s="204"/>
      <c r="AA936" s="204"/>
      <c r="AB936" s="204"/>
      <c r="AC936" s="204"/>
      <c r="AD936" s="204"/>
      <c r="AE936" s="204"/>
      <c r="AF936" s="204"/>
      <c r="AG936" s="204"/>
      <c r="AH936" s="204"/>
      <c r="AI936" s="204"/>
      <c r="AJ936" s="204"/>
      <c r="AK936" s="204"/>
      <c r="AL936" s="204"/>
      <c r="AM936" s="204"/>
      <c r="AN936" s="204"/>
      <c r="AO936" s="204"/>
      <c r="AP936" s="204"/>
      <c r="AQ936" s="204"/>
      <c r="AR936" s="204"/>
      <c r="AS936" s="204"/>
      <c r="AT936" s="204"/>
      <c r="AU936" s="204"/>
      <c r="AV936" s="204"/>
      <c r="AW936" s="204"/>
      <c r="AX936" s="204"/>
      <c r="AY936" s="204"/>
      <c r="AZ936" s="204"/>
      <c r="BA936" s="204"/>
      <c r="BB936" s="204"/>
      <c r="BC936" s="204"/>
      <c r="BD936" s="204"/>
      <c r="BE936" s="204"/>
      <c r="BF936" s="204"/>
      <c r="BG936" s="204"/>
      <c r="BH936" s="204"/>
      <c r="BI936" s="204"/>
      <c r="BJ936" s="204"/>
      <c r="BK936" s="204"/>
      <c r="BL936" s="204"/>
      <c r="BM936" s="204"/>
      <c r="BN936" s="204"/>
      <c r="BO936" s="204"/>
      <c r="BP936" s="204"/>
      <c r="BQ936" s="204"/>
      <c r="BR936" s="204"/>
      <c r="BS936" s="204"/>
      <c r="BT936" s="204"/>
      <c r="BU936" s="204"/>
      <c r="BV936" s="204"/>
      <c r="BW936" s="204"/>
      <c r="BX936" s="204"/>
      <c r="BY936" s="204"/>
      <c r="BZ936" s="204"/>
      <c r="CA936" s="204"/>
      <c r="CB936" s="204"/>
      <c r="CC936" s="204"/>
      <c r="CD936" s="204"/>
      <c r="CE936" s="204"/>
      <c r="CF936" s="204"/>
      <c r="CG936" s="204"/>
      <c r="CH936" s="204"/>
      <c r="CI936" s="204"/>
      <c r="CJ936" s="204"/>
      <c r="CK936" s="204"/>
      <c r="CL936" s="204"/>
      <c r="CM936" s="204"/>
      <c r="CN936" s="204"/>
      <c r="CO936" s="204"/>
      <c r="CP936" s="204"/>
      <c r="CQ936" s="204"/>
      <c r="CR936" s="204"/>
      <c r="CS936" s="204"/>
      <c r="CT936" s="204"/>
      <c r="CU936" s="204"/>
      <c r="CV936" s="204"/>
      <c r="CW936" s="204"/>
      <c r="CX936" s="204"/>
      <c r="CY936" s="204"/>
      <c r="CZ936" s="204"/>
      <c r="DA936" s="204"/>
      <c r="DB936" s="204"/>
      <c r="DC936" s="204"/>
      <c r="DD936" s="204"/>
      <c r="DE936" s="204"/>
      <c r="DF936" s="204"/>
      <c r="DG936" s="204"/>
      <c r="DH936" s="204"/>
      <c r="DI936" s="204"/>
      <c r="DJ936" s="204"/>
      <c r="DK936" s="204"/>
      <c r="DL936" s="204"/>
      <c r="DM936" s="204"/>
      <c r="DN936" s="204"/>
      <c r="DO936" s="204"/>
      <c r="DP936" s="204"/>
      <c r="DQ936" s="204"/>
      <c r="DR936" s="204"/>
      <c r="DS936" s="204"/>
      <c r="DT936" s="204"/>
      <c r="DU936" s="204"/>
      <c r="DV936" s="204"/>
      <c r="DW936" s="204"/>
      <c r="DX936" s="204"/>
      <c r="DY936" s="204"/>
      <c r="DZ936" s="204"/>
      <c r="EA936" s="204"/>
      <c r="EB936" s="204"/>
      <c r="EC936" s="204"/>
      <c r="ED936" s="204"/>
      <c r="EE936" s="204"/>
      <c r="EF936" s="204"/>
      <c r="EG936" s="204"/>
      <c r="EH936" s="204"/>
      <c r="EI936" s="204"/>
      <c r="EJ936" s="204"/>
      <c r="EK936" s="204"/>
      <c r="EL936" s="204"/>
      <c r="EM936" s="204"/>
      <c r="EN936" s="204"/>
      <c r="EO936" s="204"/>
      <c r="EP936" s="160"/>
      <c r="EQ936" s="160"/>
      <c r="ER936" s="160"/>
      <c r="ES936" s="160"/>
      <c r="ET936" s="160"/>
      <c r="EU936" s="160"/>
      <c r="EV936" s="160"/>
      <c r="EW936" s="160"/>
      <c r="EX936" s="160"/>
      <c r="EY936" s="160"/>
      <c r="EZ936" s="160"/>
      <c r="FA936" s="160"/>
      <c r="FB936" s="160"/>
      <c r="FC936" s="160"/>
      <c r="FD936" s="160"/>
      <c r="FE936" s="160"/>
      <c r="FF936" s="160"/>
      <c r="FG936" s="160"/>
      <c r="FH936" s="160"/>
      <c r="FI936" s="160"/>
      <c r="FJ936" s="160"/>
      <c r="FK936" s="160"/>
      <c r="FL936" s="160"/>
      <c r="FM936" s="160"/>
      <c r="FN936" s="160"/>
      <c r="FO936" s="160"/>
      <c r="FP936" s="160"/>
      <c r="FQ936" s="160"/>
      <c r="FR936" s="160"/>
      <c r="FS936" s="160"/>
      <c r="FT936" s="160"/>
      <c r="FU936" s="160"/>
      <c r="FV936" s="160"/>
      <c r="FW936" s="160"/>
      <c r="FX936" s="160"/>
      <c r="FY936" s="160"/>
      <c r="FZ936" s="160"/>
      <c r="GA936" s="160"/>
      <c r="GB936" s="160"/>
      <c r="GC936" s="160"/>
      <c r="GD936" s="160"/>
      <c r="GE936" s="160"/>
      <c r="GF936" s="160"/>
      <c r="GG936" s="160"/>
      <c r="GH936" s="160"/>
      <c r="GI936" s="160"/>
      <c r="GJ936" s="160"/>
      <c r="GK936" s="160"/>
      <c r="GL936" s="160"/>
      <c r="GM936" s="160"/>
      <c r="GN936" s="160"/>
      <c r="GO936" s="160"/>
      <c r="GP936" s="160"/>
      <c r="GQ936" s="160"/>
      <c r="GR936" s="160"/>
      <c r="GS936" s="160"/>
      <c r="GT936" s="160"/>
      <c r="GU936" s="160"/>
      <c r="GV936" s="160"/>
      <c r="GW936" s="160"/>
      <c r="GX936" s="160"/>
      <c r="GY936" s="160"/>
      <c r="GZ936" s="160"/>
      <c r="HA936" s="160"/>
      <c r="HB936" s="160"/>
      <c r="HC936" s="160"/>
      <c r="HD936" s="160"/>
      <c r="HE936" s="160"/>
      <c r="HF936" s="160"/>
      <c r="HG936" s="160"/>
      <c r="HH936" s="160"/>
      <c r="HI936" s="160"/>
      <c r="HJ936" s="160"/>
      <c r="HK936" s="160"/>
      <c r="HL936" s="160"/>
      <c r="HM936" s="160"/>
      <c r="HN936" s="157"/>
      <c r="HO936" s="160"/>
      <c r="HP936" s="160"/>
      <c r="HQ936" s="160"/>
    </row>
    <row r="937" spans="1:225">
      <c r="A937" s="156"/>
      <c r="B937" s="204"/>
      <c r="C937" s="204"/>
      <c r="D937" s="204"/>
      <c r="E937" s="204"/>
      <c r="F937" s="204"/>
      <c r="G937" s="204"/>
      <c r="H937" s="204"/>
      <c r="I937" s="204"/>
      <c r="J937" s="204"/>
      <c r="K937" s="204"/>
      <c r="L937" s="204"/>
      <c r="M937" s="204"/>
      <c r="N937" s="204"/>
      <c r="O937" s="204"/>
      <c r="P937" s="204"/>
      <c r="Q937" s="204"/>
      <c r="R937" s="204"/>
      <c r="S937" s="204"/>
      <c r="T937" s="204"/>
      <c r="U937" s="204"/>
      <c r="V937" s="204"/>
      <c r="W937" s="204"/>
      <c r="X937" s="204"/>
      <c r="Y937" s="204"/>
      <c r="Z937" s="204"/>
      <c r="AA937" s="204"/>
      <c r="AB937" s="204"/>
      <c r="AC937" s="204"/>
      <c r="AD937" s="204"/>
      <c r="AE937" s="204"/>
      <c r="AF937" s="204"/>
      <c r="AG937" s="204"/>
      <c r="AH937" s="204"/>
      <c r="AI937" s="204"/>
      <c r="AJ937" s="204"/>
      <c r="AK937" s="204"/>
      <c r="AL937" s="204"/>
      <c r="AM937" s="204"/>
      <c r="AN937" s="204"/>
      <c r="AO937" s="204"/>
      <c r="AP937" s="204"/>
      <c r="AQ937" s="204"/>
      <c r="AR937" s="204"/>
      <c r="AS937" s="204"/>
      <c r="AT937" s="204"/>
      <c r="AU937" s="204"/>
      <c r="AV937" s="204"/>
      <c r="AW937" s="204"/>
      <c r="AX937" s="204"/>
      <c r="AY937" s="204"/>
      <c r="AZ937" s="204"/>
      <c r="BA937" s="204"/>
      <c r="BB937" s="204"/>
      <c r="BC937" s="204"/>
      <c r="BD937" s="204"/>
      <c r="BE937" s="204"/>
      <c r="BF937" s="204"/>
      <c r="BG937" s="204"/>
      <c r="BH937" s="204"/>
      <c r="BI937" s="204"/>
      <c r="BJ937" s="204"/>
      <c r="BK937" s="204"/>
      <c r="BL937" s="204"/>
      <c r="BM937" s="204"/>
      <c r="BN937" s="204"/>
      <c r="BO937" s="204"/>
      <c r="BP937" s="204"/>
      <c r="BQ937" s="204"/>
      <c r="BR937" s="204"/>
      <c r="BS937" s="204"/>
      <c r="BT937" s="204"/>
      <c r="BU937" s="204"/>
      <c r="BV937" s="204"/>
      <c r="BW937" s="204"/>
      <c r="BX937" s="204"/>
      <c r="BY937" s="204"/>
      <c r="BZ937" s="204"/>
      <c r="CA937" s="204"/>
      <c r="CB937" s="204"/>
      <c r="CC937" s="204"/>
      <c r="CD937" s="204"/>
      <c r="CE937" s="204"/>
      <c r="CF937" s="204"/>
      <c r="CG937" s="204"/>
      <c r="CH937" s="204"/>
      <c r="CI937" s="204"/>
      <c r="CJ937" s="204"/>
      <c r="CK937" s="204"/>
      <c r="CL937" s="204"/>
      <c r="CM937" s="204"/>
      <c r="CN937" s="204"/>
      <c r="CO937" s="204"/>
      <c r="CP937" s="204"/>
      <c r="CQ937" s="204"/>
      <c r="CR937" s="204"/>
      <c r="CS937" s="204"/>
      <c r="CT937" s="204"/>
      <c r="CU937" s="204"/>
      <c r="CV937" s="204"/>
      <c r="CW937" s="204"/>
      <c r="CX937" s="204"/>
      <c r="CY937" s="204"/>
      <c r="CZ937" s="204"/>
      <c r="DA937" s="204"/>
      <c r="DB937" s="204"/>
      <c r="DC937" s="204"/>
      <c r="DD937" s="204"/>
      <c r="DE937" s="204"/>
      <c r="DF937" s="204"/>
      <c r="DG937" s="204"/>
      <c r="DH937" s="204"/>
      <c r="DI937" s="204"/>
      <c r="DJ937" s="204"/>
      <c r="DK937" s="204"/>
      <c r="DL937" s="204"/>
      <c r="DM937" s="204"/>
      <c r="DN937" s="204"/>
      <c r="DO937" s="204"/>
      <c r="DP937" s="204"/>
      <c r="DQ937" s="204"/>
      <c r="DR937" s="204"/>
      <c r="DS937" s="204"/>
      <c r="DT937" s="204"/>
      <c r="DU937" s="204"/>
      <c r="DV937" s="204"/>
      <c r="DW937" s="204"/>
      <c r="DX937" s="204"/>
      <c r="DY937" s="204"/>
      <c r="DZ937" s="204"/>
      <c r="EA937" s="204"/>
      <c r="EB937" s="204"/>
      <c r="EC937" s="204"/>
      <c r="ED937" s="204"/>
      <c r="EE937" s="204"/>
      <c r="EF937" s="204"/>
      <c r="EG937" s="204"/>
      <c r="EH937" s="204"/>
      <c r="EI937" s="204"/>
      <c r="EJ937" s="204"/>
      <c r="EK937" s="204"/>
      <c r="EL937" s="204"/>
      <c r="EM937" s="204"/>
      <c r="EN937" s="204"/>
      <c r="EO937" s="204"/>
      <c r="EP937" s="156"/>
      <c r="EQ937" s="156"/>
      <c r="ER937" s="156"/>
      <c r="ES937" s="156"/>
      <c r="ET937" s="156"/>
      <c r="EU937" s="156"/>
      <c r="EV937" s="156"/>
      <c r="EW937" s="156"/>
      <c r="EX937" s="156"/>
      <c r="EY937" s="156"/>
      <c r="EZ937" s="156"/>
      <c r="FA937" s="156"/>
      <c r="FB937" s="156"/>
      <c r="FC937" s="156"/>
      <c r="FD937" s="156"/>
      <c r="FE937" s="156"/>
      <c r="FF937" s="156"/>
      <c r="FG937" s="156"/>
      <c r="FH937" s="156"/>
      <c r="FI937" s="156"/>
      <c r="FJ937" s="156"/>
      <c r="FK937" s="156"/>
      <c r="FL937" s="156"/>
      <c r="FM937" s="156"/>
      <c r="FN937" s="156"/>
      <c r="FO937" s="156"/>
      <c r="FP937" s="156"/>
      <c r="FQ937" s="156"/>
      <c r="FR937" s="156"/>
      <c r="FS937" s="156"/>
      <c r="FT937" s="156"/>
      <c r="FU937" s="156"/>
      <c r="FV937" s="156"/>
      <c r="FW937" s="156"/>
      <c r="FX937" s="156"/>
      <c r="FY937" s="156"/>
      <c r="FZ937" s="156"/>
      <c r="GA937" s="156"/>
      <c r="GB937" s="156"/>
      <c r="GC937" s="156"/>
      <c r="GD937" s="156"/>
      <c r="GE937" s="156"/>
      <c r="GF937" s="156"/>
      <c r="GG937" s="156"/>
      <c r="GH937" s="156"/>
      <c r="GI937" s="156"/>
      <c r="GJ937" s="156"/>
      <c r="GK937" s="156"/>
      <c r="GL937" s="156"/>
      <c r="GM937" s="156"/>
      <c r="GN937" s="156"/>
      <c r="GO937" s="156"/>
      <c r="GP937" s="156"/>
      <c r="GQ937" s="156"/>
      <c r="GR937" s="156"/>
      <c r="GS937" s="156"/>
      <c r="GT937" s="156"/>
      <c r="GU937" s="156"/>
      <c r="GV937" s="156"/>
      <c r="GW937" s="156"/>
      <c r="GX937" s="156"/>
      <c r="GY937" s="156"/>
      <c r="GZ937" s="156"/>
      <c r="HA937" s="156"/>
      <c r="HB937" s="156"/>
      <c r="HC937" s="156"/>
      <c r="HD937" s="156"/>
      <c r="HE937" s="156"/>
      <c r="HF937" s="156"/>
      <c r="HG937" s="156"/>
      <c r="HH937" s="156"/>
      <c r="HI937" s="156"/>
      <c r="HJ937" s="156"/>
      <c r="HK937" s="156"/>
      <c r="HL937" s="156"/>
      <c r="HM937" s="156"/>
      <c r="HN937" s="157"/>
      <c r="HO937" s="156"/>
      <c r="HP937" s="156"/>
      <c r="HQ937" s="156"/>
    </row>
    <row r="938" spans="1:225">
      <c r="A938" s="156"/>
      <c r="B938" s="204"/>
      <c r="C938" s="204"/>
      <c r="D938" s="204"/>
      <c r="E938" s="204"/>
      <c r="F938" s="204"/>
      <c r="G938" s="204"/>
      <c r="H938" s="204"/>
      <c r="I938" s="204"/>
      <c r="J938" s="204"/>
      <c r="K938" s="204"/>
      <c r="L938" s="204"/>
      <c r="M938" s="204"/>
      <c r="N938" s="204"/>
      <c r="O938" s="204"/>
      <c r="P938" s="204"/>
      <c r="Q938" s="204"/>
      <c r="R938" s="204"/>
      <c r="S938" s="204"/>
      <c r="T938" s="204"/>
      <c r="U938" s="204"/>
      <c r="V938" s="204"/>
      <c r="W938" s="204"/>
      <c r="X938" s="204"/>
      <c r="Y938" s="204"/>
      <c r="Z938" s="204"/>
      <c r="AA938" s="204"/>
      <c r="AB938" s="204"/>
      <c r="AC938" s="204"/>
      <c r="AD938" s="204"/>
      <c r="AE938" s="204"/>
      <c r="AF938" s="204"/>
      <c r="AG938" s="204"/>
      <c r="AH938" s="204"/>
      <c r="AI938" s="204"/>
      <c r="AJ938" s="204"/>
      <c r="AK938" s="204"/>
      <c r="AL938" s="204"/>
      <c r="AM938" s="204"/>
      <c r="AN938" s="204"/>
      <c r="AO938" s="204"/>
      <c r="AP938" s="204"/>
      <c r="AQ938" s="204"/>
      <c r="AR938" s="204"/>
      <c r="AS938" s="204"/>
      <c r="AT938" s="204"/>
      <c r="AU938" s="204"/>
      <c r="AV938" s="204"/>
      <c r="AW938" s="204"/>
      <c r="AX938" s="204"/>
      <c r="AY938" s="204"/>
      <c r="AZ938" s="204"/>
      <c r="BA938" s="204"/>
      <c r="BB938" s="204"/>
      <c r="BC938" s="204"/>
      <c r="BD938" s="204"/>
      <c r="BE938" s="204"/>
      <c r="BF938" s="204"/>
      <c r="BG938" s="204"/>
      <c r="BH938" s="204"/>
      <c r="BI938" s="204"/>
      <c r="BJ938" s="204"/>
      <c r="BK938" s="204"/>
      <c r="BL938" s="204"/>
      <c r="BM938" s="204"/>
      <c r="BN938" s="204"/>
      <c r="BO938" s="204"/>
      <c r="BP938" s="204"/>
      <c r="BQ938" s="204"/>
      <c r="BR938" s="204"/>
      <c r="BS938" s="204"/>
      <c r="BT938" s="204"/>
      <c r="BU938" s="204"/>
      <c r="BV938" s="204"/>
      <c r="BW938" s="204"/>
      <c r="BX938" s="204"/>
      <c r="BY938" s="204"/>
      <c r="BZ938" s="204"/>
      <c r="CA938" s="204"/>
      <c r="CB938" s="204"/>
      <c r="CC938" s="204"/>
      <c r="CD938" s="204"/>
      <c r="CE938" s="204"/>
      <c r="CF938" s="204"/>
      <c r="CG938" s="204"/>
      <c r="CH938" s="204"/>
      <c r="CI938" s="204"/>
      <c r="CJ938" s="204"/>
      <c r="CK938" s="204"/>
      <c r="CL938" s="204"/>
      <c r="CM938" s="204"/>
      <c r="CN938" s="204"/>
      <c r="CO938" s="204"/>
      <c r="CP938" s="204"/>
      <c r="CQ938" s="204"/>
      <c r="CR938" s="204"/>
      <c r="CS938" s="204"/>
      <c r="CT938" s="204"/>
      <c r="CU938" s="204"/>
      <c r="CV938" s="204"/>
      <c r="CW938" s="204"/>
      <c r="CX938" s="204"/>
      <c r="CY938" s="204"/>
      <c r="CZ938" s="204"/>
      <c r="DA938" s="204"/>
      <c r="DB938" s="204"/>
      <c r="DC938" s="204"/>
      <c r="DD938" s="204"/>
      <c r="DE938" s="204"/>
      <c r="DF938" s="204"/>
      <c r="DG938" s="204"/>
      <c r="DH938" s="204"/>
      <c r="DI938" s="204"/>
      <c r="DJ938" s="204"/>
      <c r="DK938" s="204"/>
      <c r="DL938" s="204"/>
      <c r="DM938" s="204"/>
      <c r="DN938" s="204"/>
      <c r="DO938" s="204"/>
      <c r="DP938" s="204"/>
      <c r="DQ938" s="204"/>
      <c r="DR938" s="204"/>
      <c r="DS938" s="204"/>
      <c r="DT938" s="204"/>
      <c r="DU938" s="204"/>
      <c r="DV938" s="204"/>
      <c r="DW938" s="204"/>
      <c r="DX938" s="204"/>
      <c r="DY938" s="204"/>
      <c r="DZ938" s="204"/>
      <c r="EA938" s="204"/>
      <c r="EB938" s="204"/>
      <c r="EC938" s="204"/>
      <c r="ED938" s="204"/>
      <c r="EE938" s="204"/>
      <c r="EF938" s="204"/>
      <c r="EG938" s="204"/>
      <c r="EH938" s="204"/>
      <c r="EI938" s="204"/>
      <c r="EJ938" s="204"/>
      <c r="EK938" s="204"/>
      <c r="EL938" s="204"/>
      <c r="EM938" s="204"/>
      <c r="EN938" s="204"/>
      <c r="EO938" s="204"/>
      <c r="EP938" s="156"/>
      <c r="EQ938" s="156"/>
      <c r="ER938" s="156"/>
      <c r="ES938" s="156"/>
      <c r="ET938" s="156"/>
      <c r="EU938" s="156"/>
      <c r="EV938" s="156"/>
      <c r="EW938" s="156"/>
      <c r="EX938" s="156"/>
      <c r="EY938" s="156"/>
      <c r="EZ938" s="156"/>
      <c r="FA938" s="156"/>
      <c r="FB938" s="156"/>
      <c r="FC938" s="156"/>
      <c r="FD938" s="156"/>
      <c r="FE938" s="156"/>
      <c r="FF938" s="156"/>
      <c r="FG938" s="156"/>
      <c r="FH938" s="156"/>
      <c r="FI938" s="156"/>
      <c r="FJ938" s="156"/>
      <c r="FK938" s="156"/>
      <c r="FL938" s="156"/>
      <c r="FM938" s="156"/>
      <c r="FN938" s="156"/>
      <c r="FO938" s="156"/>
      <c r="FP938" s="156"/>
      <c r="FQ938" s="156"/>
      <c r="FR938" s="156"/>
      <c r="FS938" s="156"/>
      <c r="FT938" s="156"/>
      <c r="FU938" s="156"/>
      <c r="FV938" s="156"/>
      <c r="FW938" s="156"/>
      <c r="FX938" s="156"/>
      <c r="FY938" s="156"/>
      <c r="FZ938" s="156"/>
      <c r="GA938" s="156"/>
      <c r="GB938" s="156"/>
      <c r="GC938" s="156"/>
      <c r="GD938" s="156"/>
      <c r="GE938" s="156"/>
      <c r="GF938" s="156"/>
      <c r="GG938" s="156"/>
      <c r="GH938" s="156"/>
      <c r="GI938" s="156"/>
      <c r="GJ938" s="156"/>
      <c r="GK938" s="156"/>
      <c r="GL938" s="156"/>
      <c r="GM938" s="156"/>
      <c r="GN938" s="156"/>
      <c r="GO938" s="156"/>
      <c r="GP938" s="156"/>
      <c r="GQ938" s="156"/>
      <c r="GR938" s="156"/>
      <c r="GS938" s="156"/>
      <c r="GT938" s="156"/>
      <c r="GU938" s="156"/>
      <c r="GV938" s="156"/>
      <c r="GW938" s="156"/>
      <c r="GX938" s="156"/>
      <c r="GY938" s="156"/>
      <c r="GZ938" s="156"/>
      <c r="HA938" s="156"/>
      <c r="HB938" s="156"/>
      <c r="HC938" s="156"/>
      <c r="HD938" s="156"/>
      <c r="HE938" s="156"/>
      <c r="HF938" s="156"/>
      <c r="HG938" s="156"/>
      <c r="HH938" s="156"/>
      <c r="HI938" s="156"/>
      <c r="HJ938" s="156"/>
      <c r="HK938" s="156"/>
      <c r="HL938" s="156"/>
      <c r="HM938" s="156"/>
      <c r="HN938" s="162"/>
      <c r="HO938" s="156"/>
      <c r="HP938" s="156"/>
      <c r="HQ938" s="156"/>
    </row>
    <row r="939" spans="1:225">
      <c r="A939" s="160"/>
      <c r="B939" s="204"/>
      <c r="C939" s="204"/>
      <c r="D939" s="204"/>
      <c r="E939" s="204"/>
      <c r="F939" s="204"/>
      <c r="G939" s="204"/>
      <c r="H939" s="204"/>
      <c r="I939" s="204"/>
      <c r="J939" s="204"/>
      <c r="K939" s="204"/>
      <c r="L939" s="204"/>
      <c r="M939" s="204"/>
      <c r="N939" s="204"/>
      <c r="O939" s="204"/>
      <c r="P939" s="204"/>
      <c r="Q939" s="204"/>
      <c r="R939" s="204"/>
      <c r="S939" s="204"/>
      <c r="T939" s="204"/>
      <c r="U939" s="204"/>
      <c r="V939" s="204"/>
      <c r="W939" s="204"/>
      <c r="X939" s="204"/>
      <c r="Y939" s="204"/>
      <c r="Z939" s="204"/>
      <c r="AA939" s="204"/>
      <c r="AB939" s="204"/>
      <c r="AC939" s="204"/>
      <c r="AD939" s="204"/>
      <c r="AE939" s="204"/>
      <c r="AF939" s="204"/>
      <c r="AG939" s="204"/>
      <c r="AH939" s="204"/>
      <c r="AI939" s="204"/>
      <c r="AJ939" s="204"/>
      <c r="AK939" s="204"/>
      <c r="AL939" s="204"/>
      <c r="AM939" s="204"/>
      <c r="AN939" s="204"/>
      <c r="AO939" s="204"/>
      <c r="AP939" s="204"/>
      <c r="AQ939" s="204"/>
      <c r="AR939" s="204"/>
      <c r="AS939" s="204"/>
      <c r="AT939" s="204"/>
      <c r="AU939" s="204"/>
      <c r="AV939" s="204"/>
      <c r="AW939" s="204"/>
      <c r="AX939" s="204"/>
      <c r="AY939" s="204"/>
      <c r="AZ939" s="204"/>
      <c r="BA939" s="204"/>
      <c r="BB939" s="204"/>
      <c r="BC939" s="204"/>
      <c r="BD939" s="204"/>
      <c r="BE939" s="204"/>
      <c r="BF939" s="204"/>
      <c r="BG939" s="204"/>
      <c r="BH939" s="204"/>
      <c r="BI939" s="204"/>
      <c r="BJ939" s="204"/>
      <c r="BK939" s="204"/>
      <c r="BL939" s="204"/>
      <c r="BM939" s="204"/>
      <c r="BN939" s="204"/>
      <c r="BO939" s="204"/>
      <c r="BP939" s="204"/>
      <c r="BQ939" s="204"/>
      <c r="BR939" s="204"/>
      <c r="BS939" s="204"/>
      <c r="BT939" s="204"/>
      <c r="BU939" s="204"/>
      <c r="BV939" s="204"/>
      <c r="BW939" s="204"/>
      <c r="BX939" s="204"/>
      <c r="BY939" s="204"/>
      <c r="BZ939" s="204"/>
      <c r="CA939" s="204"/>
      <c r="CB939" s="204"/>
      <c r="CC939" s="204"/>
      <c r="CD939" s="204"/>
      <c r="CE939" s="204"/>
      <c r="CF939" s="204"/>
      <c r="CG939" s="204"/>
      <c r="CH939" s="204"/>
      <c r="CI939" s="204"/>
      <c r="CJ939" s="204"/>
      <c r="CK939" s="204"/>
      <c r="CL939" s="204"/>
      <c r="CM939" s="204"/>
      <c r="CN939" s="204"/>
      <c r="CO939" s="204"/>
      <c r="CP939" s="204"/>
      <c r="CQ939" s="204"/>
      <c r="CR939" s="204"/>
      <c r="CS939" s="204"/>
      <c r="CT939" s="204"/>
      <c r="CU939" s="204"/>
      <c r="CV939" s="204"/>
      <c r="CW939" s="204"/>
      <c r="CX939" s="204"/>
      <c r="CY939" s="204"/>
      <c r="CZ939" s="204"/>
      <c r="DA939" s="204"/>
      <c r="DB939" s="204"/>
      <c r="DC939" s="204"/>
      <c r="DD939" s="204"/>
      <c r="DE939" s="204"/>
      <c r="DF939" s="204"/>
      <c r="DG939" s="204"/>
      <c r="DH939" s="204"/>
      <c r="DI939" s="204"/>
      <c r="DJ939" s="204"/>
      <c r="DK939" s="204"/>
      <c r="DL939" s="204"/>
      <c r="DM939" s="204"/>
      <c r="DN939" s="204"/>
      <c r="DO939" s="204"/>
      <c r="DP939" s="204"/>
      <c r="DQ939" s="204"/>
      <c r="DR939" s="204"/>
      <c r="DS939" s="204"/>
      <c r="DT939" s="204"/>
      <c r="DU939" s="204"/>
      <c r="DV939" s="204"/>
      <c r="DW939" s="204"/>
      <c r="DX939" s="204"/>
      <c r="DY939" s="204"/>
      <c r="DZ939" s="204"/>
      <c r="EA939" s="204"/>
      <c r="EB939" s="204"/>
      <c r="EC939" s="204"/>
      <c r="ED939" s="204"/>
      <c r="EE939" s="204"/>
      <c r="EF939" s="204"/>
      <c r="EG939" s="204"/>
      <c r="EH939" s="204"/>
      <c r="EI939" s="204"/>
      <c r="EJ939" s="204"/>
      <c r="EK939" s="204"/>
      <c r="EL939" s="204"/>
      <c r="EM939" s="204"/>
      <c r="EN939" s="204"/>
      <c r="EO939" s="204"/>
      <c r="EP939" s="160"/>
      <c r="EQ939" s="160"/>
      <c r="ER939" s="160"/>
      <c r="ES939" s="160"/>
      <c r="ET939" s="160"/>
      <c r="EU939" s="160"/>
      <c r="EV939" s="160"/>
      <c r="EW939" s="160"/>
      <c r="EX939" s="160"/>
      <c r="EY939" s="160"/>
      <c r="EZ939" s="160"/>
      <c r="FA939" s="160"/>
      <c r="FB939" s="160"/>
      <c r="FC939" s="160"/>
      <c r="FD939" s="160"/>
      <c r="FE939" s="160"/>
      <c r="FF939" s="160"/>
      <c r="FG939" s="160"/>
      <c r="FH939" s="160"/>
      <c r="FI939" s="160"/>
      <c r="FJ939" s="160"/>
      <c r="FK939" s="160"/>
      <c r="FL939" s="160"/>
      <c r="FM939" s="160"/>
      <c r="FN939" s="160"/>
      <c r="FO939" s="160"/>
      <c r="FP939" s="160"/>
      <c r="FQ939" s="160"/>
      <c r="FR939" s="160"/>
      <c r="FS939" s="160"/>
      <c r="FT939" s="160"/>
      <c r="FU939" s="160"/>
      <c r="FV939" s="160"/>
      <c r="FW939" s="160"/>
      <c r="FX939" s="160"/>
      <c r="FY939" s="160"/>
      <c r="FZ939" s="160"/>
      <c r="GA939" s="160"/>
      <c r="GB939" s="160"/>
      <c r="GC939" s="160"/>
      <c r="GD939" s="160"/>
      <c r="GE939" s="160"/>
      <c r="GF939" s="160"/>
      <c r="GG939" s="160"/>
      <c r="GH939" s="160"/>
      <c r="GI939" s="160"/>
      <c r="GJ939" s="160"/>
      <c r="GK939" s="160"/>
      <c r="GL939" s="160"/>
      <c r="GM939" s="160"/>
      <c r="GN939" s="160"/>
      <c r="GO939" s="160"/>
      <c r="GP939" s="160"/>
      <c r="GQ939" s="160"/>
      <c r="GR939" s="160"/>
      <c r="GS939" s="160"/>
      <c r="GT939" s="160"/>
      <c r="GU939" s="160"/>
      <c r="GV939" s="160"/>
      <c r="GW939" s="160"/>
      <c r="GX939" s="160"/>
      <c r="GY939" s="160"/>
      <c r="GZ939" s="160"/>
      <c r="HA939" s="160"/>
      <c r="HB939" s="160"/>
      <c r="HC939" s="160"/>
      <c r="HD939" s="160"/>
      <c r="HE939" s="160"/>
      <c r="HF939" s="160"/>
      <c r="HG939" s="160"/>
      <c r="HH939" s="160"/>
      <c r="HI939" s="160"/>
      <c r="HJ939" s="160"/>
      <c r="HK939" s="160"/>
      <c r="HL939" s="160"/>
      <c r="HM939" s="160"/>
      <c r="HN939" s="157"/>
      <c r="HO939" s="160"/>
      <c r="HP939" s="160"/>
      <c r="HQ939" s="160"/>
    </row>
    <row r="940" spans="1:225">
      <c r="A940" s="156"/>
      <c r="B940" s="204"/>
      <c r="C940" s="204"/>
      <c r="D940" s="204"/>
      <c r="E940" s="204"/>
      <c r="F940" s="204"/>
      <c r="G940" s="204"/>
      <c r="H940" s="204"/>
      <c r="I940" s="204"/>
      <c r="J940" s="204"/>
      <c r="K940" s="204"/>
      <c r="L940" s="204"/>
      <c r="M940" s="204"/>
      <c r="N940" s="204"/>
      <c r="O940" s="204"/>
      <c r="P940" s="204"/>
      <c r="Q940" s="204"/>
      <c r="R940" s="204"/>
      <c r="S940" s="204"/>
      <c r="T940" s="204"/>
      <c r="U940" s="204"/>
      <c r="V940" s="204"/>
      <c r="W940" s="204"/>
      <c r="X940" s="204"/>
      <c r="Y940" s="204"/>
      <c r="Z940" s="204"/>
      <c r="AA940" s="204"/>
      <c r="AB940" s="204"/>
      <c r="AC940" s="204"/>
      <c r="AD940" s="204"/>
      <c r="AE940" s="204"/>
      <c r="AF940" s="204"/>
      <c r="AG940" s="204"/>
      <c r="AH940" s="204"/>
      <c r="AI940" s="204"/>
      <c r="AJ940" s="204"/>
      <c r="AK940" s="204"/>
      <c r="AL940" s="204"/>
      <c r="AM940" s="204"/>
      <c r="AN940" s="204"/>
      <c r="AO940" s="204"/>
      <c r="AP940" s="204"/>
      <c r="AQ940" s="204"/>
      <c r="AR940" s="204"/>
      <c r="AS940" s="204"/>
      <c r="AT940" s="204"/>
      <c r="AU940" s="204"/>
      <c r="AV940" s="204"/>
      <c r="AW940" s="204"/>
      <c r="AX940" s="204"/>
      <c r="AY940" s="204"/>
      <c r="AZ940" s="204"/>
      <c r="BA940" s="204"/>
      <c r="BB940" s="204"/>
      <c r="BC940" s="204"/>
      <c r="BD940" s="204"/>
      <c r="BE940" s="204"/>
      <c r="BF940" s="204"/>
      <c r="BG940" s="204"/>
      <c r="BH940" s="204"/>
      <c r="BI940" s="204"/>
      <c r="BJ940" s="204"/>
      <c r="BK940" s="204"/>
      <c r="BL940" s="204"/>
      <c r="BM940" s="204"/>
      <c r="BN940" s="204"/>
      <c r="BO940" s="204"/>
      <c r="BP940" s="204"/>
      <c r="BQ940" s="204"/>
      <c r="BR940" s="204"/>
      <c r="BS940" s="204"/>
      <c r="BT940" s="204"/>
      <c r="BU940" s="204"/>
      <c r="BV940" s="204"/>
      <c r="BW940" s="204"/>
      <c r="BX940" s="204"/>
      <c r="BY940" s="204"/>
      <c r="BZ940" s="204"/>
      <c r="CA940" s="204"/>
      <c r="CB940" s="204"/>
      <c r="CC940" s="204"/>
      <c r="CD940" s="204"/>
      <c r="CE940" s="204"/>
      <c r="CF940" s="204"/>
      <c r="CG940" s="204"/>
      <c r="CH940" s="204"/>
      <c r="CI940" s="204"/>
      <c r="CJ940" s="204"/>
      <c r="CK940" s="204"/>
      <c r="CL940" s="204"/>
      <c r="CM940" s="204"/>
      <c r="CN940" s="204"/>
      <c r="CO940" s="204"/>
      <c r="CP940" s="204"/>
      <c r="CQ940" s="204"/>
      <c r="CR940" s="204"/>
      <c r="CS940" s="204"/>
      <c r="CT940" s="204"/>
      <c r="CU940" s="204"/>
      <c r="CV940" s="204"/>
      <c r="CW940" s="204"/>
      <c r="CX940" s="204"/>
      <c r="CY940" s="204"/>
      <c r="CZ940" s="204"/>
      <c r="DA940" s="204"/>
      <c r="DB940" s="204"/>
      <c r="DC940" s="204"/>
      <c r="DD940" s="204"/>
      <c r="DE940" s="204"/>
      <c r="DF940" s="204"/>
      <c r="DG940" s="204"/>
      <c r="DH940" s="204"/>
      <c r="DI940" s="204"/>
      <c r="DJ940" s="204"/>
      <c r="DK940" s="204"/>
      <c r="DL940" s="204"/>
      <c r="DM940" s="204"/>
      <c r="DN940" s="204"/>
      <c r="DO940" s="204"/>
      <c r="DP940" s="204"/>
      <c r="DQ940" s="204"/>
      <c r="DR940" s="204"/>
      <c r="DS940" s="204"/>
      <c r="DT940" s="204"/>
      <c r="DU940" s="204"/>
      <c r="DV940" s="204"/>
      <c r="DW940" s="204"/>
      <c r="DX940" s="204"/>
      <c r="DY940" s="204"/>
      <c r="DZ940" s="204"/>
      <c r="EA940" s="204"/>
      <c r="EB940" s="204"/>
      <c r="EC940" s="204"/>
      <c r="ED940" s="204"/>
      <c r="EE940" s="204"/>
      <c r="EF940" s="204"/>
      <c r="EG940" s="204"/>
      <c r="EH940" s="204"/>
      <c r="EI940" s="204"/>
      <c r="EJ940" s="204"/>
      <c r="EK940" s="204"/>
      <c r="EL940" s="204"/>
      <c r="EM940" s="204"/>
      <c r="EN940" s="204"/>
      <c r="EO940" s="204"/>
      <c r="EP940" s="156"/>
      <c r="EQ940" s="156"/>
      <c r="ER940" s="156"/>
      <c r="ES940" s="156"/>
      <c r="ET940" s="156"/>
      <c r="EU940" s="156"/>
      <c r="EV940" s="156"/>
      <c r="EW940" s="156"/>
      <c r="EX940" s="156"/>
      <c r="EY940" s="156"/>
      <c r="EZ940" s="156"/>
      <c r="FA940" s="156"/>
      <c r="FB940" s="156"/>
      <c r="FC940" s="156"/>
      <c r="FD940" s="156"/>
      <c r="FE940" s="156"/>
      <c r="FF940" s="156"/>
      <c r="FG940" s="156"/>
      <c r="FH940" s="156"/>
      <c r="FI940" s="156"/>
      <c r="FJ940" s="156"/>
      <c r="FK940" s="156"/>
      <c r="FL940" s="156"/>
      <c r="FM940" s="156"/>
      <c r="FN940" s="156"/>
      <c r="FO940" s="156"/>
      <c r="FP940" s="156"/>
      <c r="FQ940" s="156"/>
      <c r="FR940" s="156"/>
      <c r="FS940" s="156"/>
      <c r="FT940" s="156"/>
      <c r="FU940" s="156"/>
      <c r="FV940" s="156"/>
      <c r="FW940" s="156"/>
      <c r="FX940" s="156"/>
      <c r="FY940" s="156"/>
      <c r="FZ940" s="156"/>
      <c r="GA940" s="156"/>
      <c r="GB940" s="156"/>
      <c r="GC940" s="156"/>
      <c r="GD940" s="156"/>
      <c r="GE940" s="156"/>
      <c r="GF940" s="156"/>
      <c r="GG940" s="156"/>
      <c r="GH940" s="156"/>
      <c r="GI940" s="156"/>
      <c r="GJ940" s="156"/>
      <c r="GK940" s="156"/>
      <c r="GL940" s="156"/>
      <c r="GM940" s="156"/>
      <c r="GN940" s="156"/>
      <c r="GO940" s="156"/>
      <c r="GP940" s="156"/>
      <c r="GQ940" s="156"/>
      <c r="GR940" s="156"/>
      <c r="GS940" s="156"/>
      <c r="GT940" s="156"/>
      <c r="GU940" s="156"/>
      <c r="GV940" s="156"/>
      <c r="GW940" s="156"/>
      <c r="GX940" s="156"/>
      <c r="GY940" s="156"/>
      <c r="GZ940" s="156"/>
      <c r="HA940" s="156"/>
      <c r="HB940" s="156"/>
      <c r="HC940" s="156"/>
      <c r="HD940" s="156"/>
      <c r="HE940" s="156"/>
      <c r="HF940" s="156"/>
      <c r="HG940" s="156"/>
      <c r="HH940" s="156"/>
      <c r="HI940" s="156"/>
      <c r="HJ940" s="156"/>
      <c r="HK940" s="156"/>
      <c r="HL940" s="156"/>
      <c r="HM940" s="156"/>
      <c r="HN940" s="157"/>
      <c r="HO940" s="156"/>
      <c r="HP940" s="156"/>
      <c r="HQ940" s="156"/>
    </row>
    <row r="941" spans="1:225">
      <c r="A941" s="156"/>
      <c r="B941" s="204"/>
      <c r="C941" s="204"/>
      <c r="D941" s="204"/>
      <c r="E941" s="204"/>
      <c r="F941" s="204"/>
      <c r="G941" s="204"/>
      <c r="H941" s="204"/>
      <c r="I941" s="204"/>
      <c r="J941" s="204"/>
      <c r="K941" s="204"/>
      <c r="L941" s="204"/>
      <c r="M941" s="204"/>
      <c r="N941" s="204"/>
      <c r="O941" s="204"/>
      <c r="P941" s="204"/>
      <c r="Q941" s="204"/>
      <c r="R941" s="204"/>
      <c r="S941" s="204"/>
      <c r="T941" s="204"/>
      <c r="U941" s="204"/>
      <c r="V941" s="204"/>
      <c r="W941" s="204"/>
      <c r="X941" s="204"/>
      <c r="Y941" s="204"/>
      <c r="Z941" s="204"/>
      <c r="AA941" s="204"/>
      <c r="AB941" s="204"/>
      <c r="AC941" s="204"/>
      <c r="AD941" s="204"/>
      <c r="AE941" s="204"/>
      <c r="AF941" s="204"/>
      <c r="AG941" s="204"/>
      <c r="AH941" s="204"/>
      <c r="AI941" s="204"/>
      <c r="AJ941" s="204"/>
      <c r="AK941" s="204"/>
      <c r="AL941" s="204"/>
      <c r="AM941" s="204"/>
      <c r="AN941" s="204"/>
      <c r="AO941" s="204"/>
      <c r="AP941" s="204"/>
      <c r="AQ941" s="204"/>
      <c r="AR941" s="204"/>
      <c r="AS941" s="204"/>
      <c r="AT941" s="204"/>
      <c r="AU941" s="204"/>
      <c r="AV941" s="204"/>
      <c r="AW941" s="204"/>
      <c r="AX941" s="204"/>
      <c r="AY941" s="204"/>
      <c r="AZ941" s="204"/>
      <c r="BA941" s="204"/>
      <c r="BB941" s="204"/>
      <c r="BC941" s="204"/>
      <c r="BD941" s="204"/>
      <c r="BE941" s="204"/>
      <c r="BF941" s="204"/>
      <c r="BG941" s="204"/>
      <c r="BH941" s="204"/>
      <c r="BI941" s="204"/>
      <c r="BJ941" s="204"/>
      <c r="BK941" s="204"/>
      <c r="BL941" s="204"/>
      <c r="BM941" s="204"/>
      <c r="BN941" s="204"/>
      <c r="BO941" s="204"/>
      <c r="BP941" s="204"/>
      <c r="BQ941" s="204"/>
      <c r="BR941" s="204"/>
      <c r="BS941" s="204"/>
      <c r="BT941" s="204"/>
      <c r="BU941" s="204"/>
      <c r="BV941" s="204"/>
      <c r="BW941" s="204"/>
      <c r="BX941" s="204"/>
      <c r="BY941" s="204"/>
      <c r="BZ941" s="204"/>
      <c r="CA941" s="204"/>
      <c r="CB941" s="204"/>
      <c r="CC941" s="204"/>
      <c r="CD941" s="204"/>
      <c r="CE941" s="204"/>
      <c r="CF941" s="204"/>
      <c r="CG941" s="204"/>
      <c r="CH941" s="204"/>
      <c r="CI941" s="204"/>
      <c r="CJ941" s="204"/>
      <c r="CK941" s="204"/>
      <c r="CL941" s="204"/>
      <c r="CM941" s="204"/>
      <c r="CN941" s="204"/>
      <c r="CO941" s="204"/>
      <c r="CP941" s="204"/>
      <c r="CQ941" s="204"/>
      <c r="CR941" s="204"/>
      <c r="CS941" s="204"/>
      <c r="CT941" s="204"/>
      <c r="CU941" s="204"/>
      <c r="CV941" s="204"/>
      <c r="CW941" s="204"/>
      <c r="CX941" s="204"/>
      <c r="CY941" s="204"/>
      <c r="CZ941" s="204"/>
      <c r="DA941" s="204"/>
      <c r="DB941" s="204"/>
      <c r="DC941" s="204"/>
      <c r="DD941" s="204"/>
      <c r="DE941" s="204"/>
      <c r="DF941" s="204"/>
      <c r="DG941" s="204"/>
      <c r="DH941" s="204"/>
      <c r="DI941" s="204"/>
      <c r="DJ941" s="204"/>
      <c r="DK941" s="204"/>
      <c r="DL941" s="204"/>
      <c r="DM941" s="204"/>
      <c r="DN941" s="204"/>
      <c r="DO941" s="204"/>
      <c r="DP941" s="204"/>
      <c r="DQ941" s="204"/>
      <c r="DR941" s="204"/>
      <c r="DS941" s="204"/>
      <c r="DT941" s="204"/>
      <c r="DU941" s="204"/>
      <c r="DV941" s="204"/>
      <c r="DW941" s="204"/>
      <c r="DX941" s="204"/>
      <c r="DY941" s="204"/>
      <c r="DZ941" s="204"/>
      <c r="EA941" s="204"/>
      <c r="EB941" s="204"/>
      <c r="EC941" s="204"/>
      <c r="ED941" s="204"/>
      <c r="EE941" s="204"/>
      <c r="EF941" s="204"/>
      <c r="EG941" s="204"/>
      <c r="EH941" s="204"/>
      <c r="EI941" s="204"/>
      <c r="EJ941" s="204"/>
      <c r="EK941" s="204"/>
      <c r="EL941" s="204"/>
      <c r="EM941" s="204"/>
      <c r="EN941" s="204"/>
      <c r="EO941" s="204"/>
      <c r="EP941" s="156"/>
      <c r="EQ941" s="156"/>
      <c r="ER941" s="156"/>
      <c r="ES941" s="156"/>
      <c r="ET941" s="156"/>
      <c r="EU941" s="156"/>
      <c r="EV941" s="156"/>
      <c r="EW941" s="156"/>
      <c r="EX941" s="156"/>
      <c r="EY941" s="156"/>
      <c r="EZ941" s="156"/>
      <c r="FA941" s="156"/>
      <c r="FB941" s="156"/>
      <c r="FC941" s="156"/>
      <c r="FD941" s="156"/>
      <c r="FE941" s="156"/>
      <c r="FF941" s="156"/>
      <c r="FG941" s="156"/>
      <c r="FH941" s="156"/>
      <c r="FI941" s="156"/>
      <c r="FJ941" s="156"/>
      <c r="FK941" s="156"/>
      <c r="FL941" s="156"/>
      <c r="FM941" s="156"/>
      <c r="FN941" s="156"/>
      <c r="FO941" s="156"/>
      <c r="FP941" s="156"/>
      <c r="FQ941" s="156"/>
      <c r="FR941" s="156"/>
      <c r="FS941" s="156"/>
      <c r="FT941" s="156"/>
      <c r="FU941" s="156"/>
      <c r="FV941" s="156"/>
      <c r="FW941" s="156"/>
      <c r="FX941" s="156"/>
      <c r="FY941" s="156"/>
      <c r="FZ941" s="156"/>
      <c r="GA941" s="156"/>
      <c r="GB941" s="156"/>
      <c r="GC941" s="156"/>
      <c r="GD941" s="156"/>
      <c r="GE941" s="156"/>
      <c r="GF941" s="156"/>
      <c r="GG941" s="156"/>
      <c r="GH941" s="156"/>
      <c r="GI941" s="156"/>
      <c r="GJ941" s="156"/>
      <c r="GK941" s="156"/>
      <c r="GL941" s="156"/>
      <c r="GM941" s="156"/>
      <c r="GN941" s="156"/>
      <c r="GO941" s="156"/>
      <c r="GP941" s="156"/>
      <c r="GQ941" s="156"/>
      <c r="GR941" s="156"/>
      <c r="GS941" s="156"/>
      <c r="GT941" s="156"/>
      <c r="GU941" s="156"/>
      <c r="GV941" s="156"/>
      <c r="GW941" s="156"/>
      <c r="GX941" s="156"/>
      <c r="GY941" s="156"/>
      <c r="GZ941" s="156"/>
      <c r="HA941" s="156"/>
      <c r="HB941" s="156"/>
      <c r="HC941" s="156"/>
      <c r="HD941" s="156"/>
      <c r="HE941" s="156"/>
      <c r="HF941" s="156"/>
      <c r="HG941" s="156"/>
      <c r="HH941" s="156"/>
      <c r="HI941" s="156"/>
      <c r="HJ941" s="156"/>
      <c r="HK941" s="156"/>
      <c r="HL941" s="156"/>
      <c r="HM941" s="156"/>
      <c r="HN941" s="162"/>
      <c r="HO941" s="156"/>
      <c r="HP941" s="156"/>
      <c r="HQ941" s="156"/>
    </row>
    <row r="942" spans="1:225">
      <c r="A942" s="160"/>
      <c r="B942" s="204"/>
      <c r="C942" s="204"/>
      <c r="D942" s="204"/>
      <c r="E942" s="204"/>
      <c r="F942" s="204"/>
      <c r="G942" s="204"/>
      <c r="H942" s="204"/>
      <c r="I942" s="204"/>
      <c r="J942" s="204"/>
      <c r="K942" s="204"/>
      <c r="L942" s="204"/>
      <c r="M942" s="204"/>
      <c r="N942" s="204"/>
      <c r="O942" s="204"/>
      <c r="P942" s="204"/>
      <c r="Q942" s="204"/>
      <c r="R942" s="204"/>
      <c r="S942" s="204"/>
      <c r="T942" s="204"/>
      <c r="U942" s="204"/>
      <c r="V942" s="204"/>
      <c r="W942" s="204"/>
      <c r="X942" s="204"/>
      <c r="Y942" s="204"/>
      <c r="Z942" s="204"/>
      <c r="AA942" s="204"/>
      <c r="AB942" s="204"/>
      <c r="AC942" s="204"/>
      <c r="AD942" s="204"/>
      <c r="AE942" s="204"/>
      <c r="AF942" s="204"/>
      <c r="AG942" s="204"/>
      <c r="AH942" s="204"/>
      <c r="AI942" s="204"/>
      <c r="AJ942" s="204"/>
      <c r="AK942" s="204"/>
      <c r="AL942" s="204"/>
      <c r="AM942" s="204"/>
      <c r="AN942" s="204"/>
      <c r="AO942" s="204"/>
      <c r="AP942" s="204"/>
      <c r="AQ942" s="204"/>
      <c r="AR942" s="204"/>
      <c r="AS942" s="204"/>
      <c r="AT942" s="204"/>
      <c r="AU942" s="204"/>
      <c r="AV942" s="204"/>
      <c r="AW942" s="204"/>
      <c r="AX942" s="204"/>
      <c r="AY942" s="204"/>
      <c r="AZ942" s="204"/>
      <c r="BA942" s="204"/>
      <c r="BB942" s="204"/>
      <c r="BC942" s="204"/>
      <c r="BD942" s="204"/>
      <c r="BE942" s="204"/>
      <c r="BF942" s="204"/>
      <c r="BG942" s="204"/>
      <c r="BH942" s="204"/>
      <c r="BI942" s="204"/>
      <c r="BJ942" s="204"/>
      <c r="BK942" s="204"/>
      <c r="BL942" s="204"/>
      <c r="BM942" s="204"/>
      <c r="BN942" s="204"/>
      <c r="BO942" s="204"/>
      <c r="BP942" s="204"/>
      <c r="BQ942" s="204"/>
      <c r="BR942" s="204"/>
      <c r="BS942" s="204"/>
      <c r="BT942" s="204"/>
      <c r="BU942" s="204"/>
      <c r="BV942" s="204"/>
      <c r="BW942" s="204"/>
      <c r="BX942" s="204"/>
      <c r="BY942" s="204"/>
      <c r="BZ942" s="204"/>
      <c r="CA942" s="204"/>
      <c r="CB942" s="204"/>
      <c r="CC942" s="204"/>
      <c r="CD942" s="204"/>
      <c r="CE942" s="204"/>
      <c r="CF942" s="204"/>
      <c r="CG942" s="204"/>
      <c r="CH942" s="204"/>
      <c r="CI942" s="204"/>
      <c r="CJ942" s="204"/>
      <c r="CK942" s="204"/>
      <c r="CL942" s="204"/>
      <c r="CM942" s="204"/>
      <c r="CN942" s="204"/>
      <c r="CO942" s="204"/>
      <c r="CP942" s="204"/>
      <c r="CQ942" s="204"/>
      <c r="CR942" s="204"/>
      <c r="CS942" s="204"/>
      <c r="CT942" s="204"/>
      <c r="CU942" s="204"/>
      <c r="CV942" s="204"/>
      <c r="CW942" s="204"/>
      <c r="CX942" s="204"/>
      <c r="CY942" s="204"/>
      <c r="CZ942" s="204"/>
      <c r="DA942" s="204"/>
      <c r="DB942" s="204"/>
      <c r="DC942" s="204"/>
      <c r="DD942" s="204"/>
      <c r="DE942" s="204"/>
      <c r="DF942" s="204"/>
      <c r="DG942" s="204"/>
      <c r="DH942" s="204"/>
      <c r="DI942" s="204"/>
      <c r="DJ942" s="204"/>
      <c r="DK942" s="204"/>
      <c r="DL942" s="204"/>
      <c r="DM942" s="204"/>
      <c r="DN942" s="204"/>
      <c r="DO942" s="204"/>
      <c r="DP942" s="204"/>
      <c r="DQ942" s="204"/>
      <c r="DR942" s="204"/>
      <c r="DS942" s="204"/>
      <c r="DT942" s="204"/>
      <c r="DU942" s="204"/>
      <c r="DV942" s="204"/>
      <c r="DW942" s="204"/>
      <c r="DX942" s="204"/>
      <c r="DY942" s="204"/>
      <c r="DZ942" s="204"/>
      <c r="EA942" s="204"/>
      <c r="EB942" s="204"/>
      <c r="EC942" s="204"/>
      <c r="ED942" s="204"/>
      <c r="EE942" s="204"/>
      <c r="EF942" s="204"/>
      <c r="EG942" s="204"/>
      <c r="EH942" s="204"/>
      <c r="EI942" s="204"/>
      <c r="EJ942" s="204"/>
      <c r="EK942" s="204"/>
      <c r="EL942" s="204"/>
      <c r="EM942" s="204"/>
      <c r="EN942" s="204"/>
      <c r="EO942" s="204"/>
      <c r="EP942" s="160"/>
      <c r="EQ942" s="160"/>
      <c r="ER942" s="160"/>
      <c r="ES942" s="160"/>
      <c r="ET942" s="160"/>
      <c r="EU942" s="160"/>
      <c r="EV942" s="160"/>
      <c r="EW942" s="160"/>
      <c r="EX942" s="160"/>
      <c r="EY942" s="160"/>
      <c r="EZ942" s="160"/>
      <c r="FA942" s="160"/>
      <c r="FB942" s="160"/>
      <c r="FC942" s="160"/>
      <c r="FD942" s="160"/>
      <c r="FE942" s="160"/>
      <c r="FF942" s="160"/>
      <c r="FG942" s="160"/>
      <c r="FH942" s="160"/>
      <c r="FI942" s="160"/>
      <c r="FJ942" s="160"/>
      <c r="FK942" s="160"/>
      <c r="FL942" s="160"/>
      <c r="FM942" s="160"/>
      <c r="FN942" s="160"/>
      <c r="FO942" s="160"/>
      <c r="FP942" s="160"/>
      <c r="FQ942" s="160"/>
      <c r="FR942" s="160"/>
      <c r="FS942" s="160"/>
      <c r="FT942" s="160"/>
      <c r="FU942" s="160"/>
      <c r="FV942" s="160"/>
      <c r="FW942" s="160"/>
      <c r="FX942" s="160"/>
      <c r="FY942" s="160"/>
      <c r="FZ942" s="160"/>
      <c r="GA942" s="160"/>
      <c r="GB942" s="160"/>
      <c r="GC942" s="160"/>
      <c r="GD942" s="160"/>
      <c r="GE942" s="160"/>
      <c r="GF942" s="160"/>
      <c r="GG942" s="160"/>
      <c r="GH942" s="160"/>
      <c r="GI942" s="160"/>
      <c r="GJ942" s="160"/>
      <c r="GK942" s="160"/>
      <c r="GL942" s="160"/>
      <c r="GM942" s="160"/>
      <c r="GN942" s="160"/>
      <c r="GO942" s="160"/>
      <c r="GP942" s="160"/>
      <c r="GQ942" s="160"/>
      <c r="GR942" s="160"/>
      <c r="GS942" s="160"/>
      <c r="GT942" s="160"/>
      <c r="GU942" s="160"/>
      <c r="GV942" s="160"/>
      <c r="GW942" s="160"/>
      <c r="GX942" s="160"/>
      <c r="GY942" s="160"/>
      <c r="GZ942" s="160"/>
      <c r="HA942" s="160"/>
      <c r="HB942" s="160"/>
      <c r="HC942" s="160"/>
      <c r="HD942" s="160"/>
      <c r="HE942" s="160"/>
      <c r="HF942" s="160"/>
      <c r="HG942" s="160"/>
      <c r="HH942" s="160"/>
      <c r="HI942" s="160"/>
      <c r="HJ942" s="160"/>
      <c r="HK942" s="160"/>
      <c r="HL942" s="160"/>
      <c r="HM942" s="160"/>
      <c r="HN942" s="157"/>
      <c r="HO942" s="160"/>
      <c r="HP942" s="160"/>
      <c r="HQ942" s="160"/>
    </row>
    <row r="943" spans="1:225">
      <c r="A943" s="156"/>
      <c r="B943" s="204"/>
      <c r="C943" s="204"/>
      <c r="D943" s="204"/>
      <c r="E943" s="204"/>
      <c r="F943" s="204"/>
      <c r="G943" s="204"/>
      <c r="H943" s="204"/>
      <c r="I943" s="204"/>
      <c r="J943" s="204"/>
      <c r="K943" s="204"/>
      <c r="L943" s="204"/>
      <c r="M943" s="204"/>
      <c r="N943" s="204"/>
      <c r="O943" s="204"/>
      <c r="P943" s="204"/>
      <c r="Q943" s="204"/>
      <c r="R943" s="204"/>
      <c r="S943" s="204"/>
      <c r="T943" s="204"/>
      <c r="U943" s="204"/>
      <c r="V943" s="204"/>
      <c r="W943" s="204"/>
      <c r="X943" s="204"/>
      <c r="Y943" s="204"/>
      <c r="Z943" s="204"/>
      <c r="AA943" s="204"/>
      <c r="AB943" s="204"/>
      <c r="AC943" s="204"/>
      <c r="AD943" s="204"/>
      <c r="AE943" s="204"/>
      <c r="AF943" s="204"/>
      <c r="AG943" s="204"/>
      <c r="AH943" s="204"/>
      <c r="AI943" s="204"/>
      <c r="AJ943" s="204"/>
      <c r="AK943" s="204"/>
      <c r="AL943" s="204"/>
      <c r="AM943" s="204"/>
      <c r="AN943" s="204"/>
      <c r="AO943" s="204"/>
      <c r="AP943" s="204"/>
      <c r="AQ943" s="204"/>
      <c r="AR943" s="204"/>
      <c r="AS943" s="204"/>
      <c r="AT943" s="204"/>
      <c r="AU943" s="204"/>
      <c r="AV943" s="204"/>
      <c r="AW943" s="204"/>
      <c r="AX943" s="204"/>
      <c r="AY943" s="204"/>
      <c r="AZ943" s="204"/>
      <c r="BA943" s="204"/>
      <c r="BB943" s="204"/>
      <c r="BC943" s="204"/>
      <c r="BD943" s="204"/>
      <c r="BE943" s="204"/>
      <c r="BF943" s="204"/>
      <c r="BG943" s="204"/>
      <c r="BH943" s="204"/>
      <c r="BI943" s="204"/>
      <c r="BJ943" s="204"/>
      <c r="BK943" s="204"/>
      <c r="BL943" s="204"/>
      <c r="BM943" s="204"/>
      <c r="BN943" s="204"/>
      <c r="BO943" s="204"/>
      <c r="BP943" s="204"/>
      <c r="BQ943" s="204"/>
      <c r="BR943" s="204"/>
      <c r="BS943" s="204"/>
      <c r="BT943" s="204"/>
      <c r="BU943" s="204"/>
      <c r="BV943" s="204"/>
      <c r="BW943" s="204"/>
      <c r="BX943" s="204"/>
      <c r="BY943" s="204"/>
      <c r="BZ943" s="204"/>
      <c r="CA943" s="204"/>
      <c r="CB943" s="204"/>
      <c r="CC943" s="204"/>
      <c r="CD943" s="204"/>
      <c r="CE943" s="204"/>
      <c r="CF943" s="204"/>
      <c r="CG943" s="204"/>
      <c r="CH943" s="204"/>
      <c r="CI943" s="204"/>
      <c r="CJ943" s="204"/>
      <c r="CK943" s="204"/>
      <c r="CL943" s="204"/>
      <c r="CM943" s="204"/>
      <c r="CN943" s="204"/>
      <c r="CO943" s="204"/>
      <c r="CP943" s="204"/>
      <c r="CQ943" s="204"/>
      <c r="CR943" s="204"/>
      <c r="CS943" s="204"/>
      <c r="CT943" s="204"/>
      <c r="CU943" s="204"/>
      <c r="CV943" s="204"/>
      <c r="CW943" s="204"/>
      <c r="CX943" s="204"/>
      <c r="CY943" s="204"/>
      <c r="CZ943" s="204"/>
      <c r="DA943" s="204"/>
      <c r="DB943" s="204"/>
      <c r="DC943" s="204"/>
      <c r="DD943" s="204"/>
      <c r="DE943" s="204"/>
      <c r="DF943" s="204"/>
      <c r="DG943" s="204"/>
      <c r="DH943" s="204"/>
      <c r="DI943" s="204"/>
      <c r="DJ943" s="204"/>
      <c r="DK943" s="204"/>
      <c r="DL943" s="204"/>
      <c r="DM943" s="204"/>
      <c r="DN943" s="204"/>
      <c r="DO943" s="204"/>
      <c r="DP943" s="204"/>
      <c r="DQ943" s="204"/>
      <c r="DR943" s="204"/>
      <c r="DS943" s="204"/>
      <c r="DT943" s="204"/>
      <c r="DU943" s="204"/>
      <c r="DV943" s="204"/>
      <c r="DW943" s="204"/>
      <c r="DX943" s="204"/>
      <c r="DY943" s="204"/>
      <c r="DZ943" s="204"/>
      <c r="EA943" s="204"/>
      <c r="EB943" s="204"/>
      <c r="EC943" s="204"/>
      <c r="ED943" s="204"/>
      <c r="EE943" s="204"/>
      <c r="EF943" s="204"/>
      <c r="EG943" s="204"/>
      <c r="EH943" s="204"/>
      <c r="EI943" s="204"/>
      <c r="EJ943" s="204"/>
      <c r="EK943" s="204"/>
      <c r="EL943" s="204"/>
      <c r="EM943" s="204"/>
      <c r="EN943" s="204"/>
      <c r="EO943" s="204"/>
      <c r="EP943" s="156"/>
      <c r="EQ943" s="156"/>
      <c r="ER943" s="156"/>
      <c r="ES943" s="156"/>
      <c r="ET943" s="156"/>
      <c r="EU943" s="156"/>
      <c r="EV943" s="156"/>
      <c r="EW943" s="156"/>
      <c r="EX943" s="156"/>
      <c r="EY943" s="156"/>
      <c r="EZ943" s="156"/>
      <c r="FA943" s="156"/>
      <c r="FB943" s="156"/>
      <c r="FC943" s="156"/>
      <c r="FD943" s="156"/>
      <c r="FE943" s="156"/>
      <c r="FF943" s="156"/>
      <c r="FG943" s="156"/>
      <c r="FH943" s="156"/>
      <c r="FI943" s="156"/>
      <c r="FJ943" s="156"/>
      <c r="FK943" s="156"/>
      <c r="FL943" s="156"/>
      <c r="FM943" s="156"/>
      <c r="FN943" s="156"/>
      <c r="FO943" s="156"/>
      <c r="FP943" s="156"/>
      <c r="FQ943" s="156"/>
      <c r="FR943" s="156"/>
      <c r="FS943" s="156"/>
      <c r="FT943" s="156"/>
      <c r="FU943" s="156"/>
      <c r="FV943" s="156"/>
      <c r="FW943" s="156"/>
      <c r="FX943" s="156"/>
      <c r="FY943" s="156"/>
      <c r="FZ943" s="156"/>
      <c r="GA943" s="156"/>
      <c r="GB943" s="156"/>
      <c r="GC943" s="156"/>
      <c r="GD943" s="156"/>
      <c r="GE943" s="156"/>
      <c r="GF943" s="156"/>
      <c r="GG943" s="156"/>
      <c r="GH943" s="156"/>
      <c r="GI943" s="156"/>
      <c r="GJ943" s="156"/>
      <c r="GK943" s="156"/>
      <c r="GL943" s="156"/>
      <c r="GM943" s="156"/>
      <c r="GN943" s="156"/>
      <c r="GO943" s="156"/>
      <c r="GP943" s="156"/>
      <c r="GQ943" s="156"/>
      <c r="GR943" s="156"/>
      <c r="GS943" s="156"/>
      <c r="GT943" s="156"/>
      <c r="GU943" s="156"/>
      <c r="GV943" s="156"/>
      <c r="GW943" s="156"/>
      <c r="GX943" s="156"/>
      <c r="GY943" s="156"/>
      <c r="GZ943" s="156"/>
      <c r="HA943" s="156"/>
      <c r="HB943" s="156"/>
      <c r="HC943" s="156"/>
      <c r="HD943" s="156"/>
      <c r="HE943" s="156"/>
      <c r="HF943" s="156"/>
      <c r="HG943" s="156"/>
      <c r="HH943" s="156"/>
      <c r="HI943" s="156"/>
      <c r="HJ943" s="156"/>
      <c r="HK943" s="156"/>
      <c r="HL943" s="156"/>
      <c r="HM943" s="156"/>
      <c r="HN943" s="157"/>
      <c r="HO943" s="156"/>
      <c r="HP943" s="156"/>
      <c r="HQ943" s="156"/>
    </row>
    <row r="944" spans="1:225">
      <c r="A944" s="156"/>
      <c r="B944" s="204"/>
      <c r="C944" s="204"/>
      <c r="D944" s="204"/>
      <c r="E944" s="204"/>
      <c r="F944" s="204"/>
      <c r="G944" s="204"/>
      <c r="H944" s="204"/>
      <c r="I944" s="204"/>
      <c r="J944" s="204"/>
      <c r="K944" s="204"/>
      <c r="L944" s="204"/>
      <c r="M944" s="204"/>
      <c r="N944" s="204"/>
      <c r="O944" s="204"/>
      <c r="P944" s="204"/>
      <c r="Q944" s="204"/>
      <c r="R944" s="204"/>
      <c r="S944" s="204"/>
      <c r="T944" s="204"/>
      <c r="U944" s="204"/>
      <c r="V944" s="204"/>
      <c r="W944" s="204"/>
      <c r="X944" s="204"/>
      <c r="Y944" s="204"/>
      <c r="Z944" s="204"/>
      <c r="AA944" s="204"/>
      <c r="AB944" s="204"/>
      <c r="AC944" s="204"/>
      <c r="AD944" s="204"/>
      <c r="AE944" s="204"/>
      <c r="AF944" s="204"/>
      <c r="AG944" s="204"/>
      <c r="AH944" s="204"/>
      <c r="AI944" s="204"/>
      <c r="AJ944" s="204"/>
      <c r="AK944" s="204"/>
      <c r="AL944" s="204"/>
      <c r="AM944" s="204"/>
      <c r="AN944" s="204"/>
      <c r="AO944" s="204"/>
      <c r="AP944" s="204"/>
      <c r="AQ944" s="204"/>
      <c r="AR944" s="204"/>
      <c r="AS944" s="204"/>
      <c r="AT944" s="204"/>
      <c r="AU944" s="204"/>
      <c r="AV944" s="204"/>
      <c r="AW944" s="204"/>
      <c r="AX944" s="204"/>
      <c r="AY944" s="204"/>
      <c r="AZ944" s="204"/>
      <c r="BA944" s="204"/>
      <c r="BB944" s="204"/>
      <c r="BC944" s="204"/>
      <c r="BD944" s="204"/>
      <c r="BE944" s="204"/>
      <c r="BF944" s="204"/>
      <c r="BG944" s="204"/>
      <c r="BH944" s="204"/>
      <c r="BI944" s="204"/>
      <c r="BJ944" s="204"/>
      <c r="BK944" s="204"/>
      <c r="BL944" s="204"/>
      <c r="BM944" s="204"/>
      <c r="BN944" s="204"/>
      <c r="BO944" s="204"/>
      <c r="BP944" s="204"/>
      <c r="BQ944" s="204"/>
      <c r="BR944" s="204"/>
      <c r="BS944" s="204"/>
      <c r="BT944" s="204"/>
      <c r="BU944" s="204"/>
      <c r="BV944" s="204"/>
      <c r="BW944" s="204"/>
      <c r="BX944" s="204"/>
      <c r="BY944" s="204"/>
      <c r="BZ944" s="204"/>
      <c r="CA944" s="204"/>
      <c r="CB944" s="204"/>
      <c r="CC944" s="204"/>
      <c r="CD944" s="204"/>
      <c r="CE944" s="204"/>
      <c r="CF944" s="204"/>
      <c r="CG944" s="204"/>
      <c r="CH944" s="204"/>
      <c r="CI944" s="204"/>
      <c r="CJ944" s="204"/>
      <c r="CK944" s="204"/>
      <c r="CL944" s="204"/>
      <c r="CM944" s="204"/>
      <c r="CN944" s="204"/>
      <c r="CO944" s="204"/>
      <c r="CP944" s="204"/>
      <c r="CQ944" s="204"/>
      <c r="CR944" s="204"/>
      <c r="CS944" s="204"/>
      <c r="CT944" s="204"/>
      <c r="CU944" s="204"/>
      <c r="CV944" s="204"/>
      <c r="CW944" s="204"/>
      <c r="CX944" s="204"/>
      <c r="CY944" s="204"/>
      <c r="CZ944" s="204"/>
      <c r="DA944" s="204"/>
      <c r="DB944" s="204"/>
      <c r="DC944" s="204"/>
      <c r="DD944" s="204"/>
      <c r="DE944" s="204"/>
      <c r="DF944" s="204"/>
      <c r="DG944" s="204"/>
      <c r="DH944" s="204"/>
      <c r="DI944" s="204"/>
      <c r="DJ944" s="204"/>
      <c r="DK944" s="204"/>
      <c r="DL944" s="204"/>
      <c r="DM944" s="204"/>
      <c r="DN944" s="204"/>
      <c r="DO944" s="204"/>
      <c r="DP944" s="204"/>
      <c r="DQ944" s="204"/>
      <c r="DR944" s="204"/>
      <c r="DS944" s="204"/>
      <c r="DT944" s="204"/>
      <c r="DU944" s="204"/>
      <c r="DV944" s="204"/>
      <c r="DW944" s="204"/>
      <c r="DX944" s="204"/>
      <c r="DY944" s="204"/>
      <c r="DZ944" s="204"/>
      <c r="EA944" s="204"/>
      <c r="EB944" s="204"/>
      <c r="EC944" s="204"/>
      <c r="ED944" s="204"/>
      <c r="EE944" s="204"/>
      <c r="EF944" s="204"/>
      <c r="EG944" s="204"/>
      <c r="EH944" s="204"/>
      <c r="EI944" s="204"/>
      <c r="EJ944" s="204"/>
      <c r="EK944" s="204"/>
      <c r="EL944" s="204"/>
      <c r="EM944" s="204"/>
      <c r="EN944" s="204"/>
      <c r="EO944" s="204"/>
      <c r="EP944" s="156"/>
      <c r="EQ944" s="156"/>
      <c r="ER944" s="156"/>
      <c r="ES944" s="156"/>
      <c r="ET944" s="156"/>
      <c r="EU944" s="156"/>
      <c r="EV944" s="156"/>
      <c r="EW944" s="156"/>
      <c r="EX944" s="156"/>
      <c r="EY944" s="156"/>
      <c r="EZ944" s="156"/>
      <c r="FA944" s="156"/>
      <c r="FB944" s="156"/>
      <c r="FC944" s="156"/>
      <c r="FD944" s="156"/>
      <c r="FE944" s="156"/>
      <c r="FF944" s="156"/>
      <c r="FG944" s="156"/>
      <c r="FH944" s="156"/>
      <c r="FI944" s="156"/>
      <c r="FJ944" s="156"/>
      <c r="FK944" s="156"/>
      <c r="FL944" s="156"/>
      <c r="FM944" s="156"/>
      <c r="FN944" s="156"/>
      <c r="FO944" s="156"/>
      <c r="FP944" s="156"/>
      <c r="FQ944" s="156"/>
      <c r="FR944" s="156"/>
      <c r="FS944" s="156"/>
      <c r="FT944" s="156"/>
      <c r="FU944" s="156"/>
      <c r="FV944" s="156"/>
      <c r="FW944" s="156"/>
      <c r="FX944" s="156"/>
      <c r="FY944" s="156"/>
      <c r="FZ944" s="156"/>
      <c r="GA944" s="156"/>
      <c r="GB944" s="156"/>
      <c r="GC944" s="156"/>
      <c r="GD944" s="156"/>
      <c r="GE944" s="156"/>
      <c r="GF944" s="156"/>
      <c r="GG944" s="156"/>
      <c r="GH944" s="156"/>
      <c r="GI944" s="156"/>
      <c r="GJ944" s="156"/>
      <c r="GK944" s="156"/>
      <c r="GL944" s="156"/>
      <c r="GM944" s="156"/>
      <c r="GN944" s="156"/>
      <c r="GO944" s="156"/>
      <c r="GP944" s="156"/>
      <c r="GQ944" s="156"/>
      <c r="GR944" s="156"/>
      <c r="GS944" s="156"/>
      <c r="GT944" s="156"/>
      <c r="GU944" s="156"/>
      <c r="GV944" s="156"/>
      <c r="GW944" s="156"/>
      <c r="GX944" s="156"/>
      <c r="GY944" s="156"/>
      <c r="GZ944" s="156"/>
      <c r="HA944" s="156"/>
      <c r="HB944" s="156"/>
      <c r="HC944" s="156"/>
      <c r="HD944" s="156"/>
      <c r="HE944" s="156"/>
      <c r="HF944" s="156"/>
      <c r="HG944" s="156"/>
      <c r="HH944" s="156"/>
      <c r="HI944" s="156"/>
      <c r="HJ944" s="156"/>
      <c r="HK944" s="156"/>
      <c r="HL944" s="156"/>
      <c r="HM944" s="156"/>
      <c r="HN944" s="162"/>
      <c r="HO944" s="156"/>
      <c r="HP944" s="156"/>
      <c r="HQ944" s="156"/>
    </row>
    <row r="945" spans="1:225">
      <c r="A945" s="160"/>
      <c r="B945" s="204"/>
      <c r="C945" s="204"/>
      <c r="D945" s="204"/>
      <c r="E945" s="204"/>
      <c r="F945" s="204"/>
      <c r="G945" s="204"/>
      <c r="H945" s="204"/>
      <c r="I945" s="204"/>
      <c r="J945" s="204"/>
      <c r="K945" s="204"/>
      <c r="L945" s="204"/>
      <c r="M945" s="204"/>
      <c r="N945" s="204"/>
      <c r="O945" s="204"/>
      <c r="P945" s="204"/>
      <c r="Q945" s="204"/>
      <c r="R945" s="204"/>
      <c r="S945" s="204"/>
      <c r="T945" s="204"/>
      <c r="U945" s="204"/>
      <c r="V945" s="204"/>
      <c r="W945" s="204"/>
      <c r="X945" s="204"/>
      <c r="Y945" s="204"/>
      <c r="Z945" s="204"/>
      <c r="AA945" s="204"/>
      <c r="AB945" s="204"/>
      <c r="AC945" s="204"/>
      <c r="AD945" s="204"/>
      <c r="AE945" s="204"/>
      <c r="AF945" s="204"/>
      <c r="AG945" s="204"/>
      <c r="AH945" s="204"/>
      <c r="AI945" s="204"/>
      <c r="AJ945" s="204"/>
      <c r="AK945" s="204"/>
      <c r="AL945" s="204"/>
      <c r="AM945" s="204"/>
      <c r="AN945" s="204"/>
      <c r="AO945" s="204"/>
      <c r="AP945" s="204"/>
      <c r="AQ945" s="204"/>
      <c r="AR945" s="204"/>
      <c r="AS945" s="204"/>
      <c r="AT945" s="204"/>
      <c r="AU945" s="204"/>
      <c r="AV945" s="204"/>
      <c r="AW945" s="204"/>
      <c r="AX945" s="204"/>
      <c r="AY945" s="204"/>
      <c r="AZ945" s="204"/>
      <c r="BA945" s="204"/>
      <c r="BB945" s="204"/>
      <c r="BC945" s="204"/>
      <c r="BD945" s="204"/>
      <c r="BE945" s="204"/>
      <c r="BF945" s="204"/>
      <c r="BG945" s="204"/>
      <c r="BH945" s="204"/>
      <c r="BI945" s="204"/>
      <c r="BJ945" s="204"/>
      <c r="BK945" s="204"/>
      <c r="BL945" s="204"/>
      <c r="BM945" s="204"/>
      <c r="BN945" s="204"/>
      <c r="BO945" s="204"/>
      <c r="BP945" s="204"/>
      <c r="BQ945" s="204"/>
      <c r="BR945" s="204"/>
      <c r="BS945" s="204"/>
      <c r="BT945" s="204"/>
      <c r="BU945" s="204"/>
      <c r="BV945" s="204"/>
      <c r="BW945" s="204"/>
      <c r="BX945" s="204"/>
      <c r="BY945" s="204"/>
      <c r="BZ945" s="204"/>
      <c r="CA945" s="204"/>
      <c r="CB945" s="204"/>
      <c r="CC945" s="204"/>
      <c r="CD945" s="204"/>
      <c r="CE945" s="204"/>
      <c r="CF945" s="204"/>
      <c r="CG945" s="204"/>
      <c r="CH945" s="204"/>
      <c r="CI945" s="204"/>
      <c r="CJ945" s="204"/>
      <c r="CK945" s="204"/>
      <c r="CL945" s="204"/>
      <c r="CM945" s="204"/>
      <c r="CN945" s="204"/>
      <c r="CO945" s="204"/>
      <c r="CP945" s="204"/>
      <c r="CQ945" s="204"/>
      <c r="CR945" s="204"/>
      <c r="CS945" s="204"/>
      <c r="CT945" s="204"/>
      <c r="CU945" s="204"/>
      <c r="CV945" s="204"/>
      <c r="CW945" s="204"/>
      <c r="CX945" s="204"/>
      <c r="CY945" s="204"/>
      <c r="CZ945" s="204"/>
      <c r="DA945" s="204"/>
      <c r="DB945" s="204"/>
      <c r="DC945" s="204"/>
      <c r="DD945" s="204"/>
      <c r="DE945" s="204"/>
      <c r="DF945" s="204"/>
      <c r="DG945" s="204"/>
      <c r="DH945" s="204"/>
      <c r="DI945" s="204"/>
      <c r="DJ945" s="204"/>
      <c r="DK945" s="204"/>
      <c r="DL945" s="204"/>
      <c r="DM945" s="204"/>
      <c r="DN945" s="204"/>
      <c r="DO945" s="204"/>
      <c r="DP945" s="204"/>
      <c r="DQ945" s="204"/>
      <c r="DR945" s="204"/>
      <c r="DS945" s="204"/>
      <c r="DT945" s="204"/>
      <c r="DU945" s="204"/>
      <c r="DV945" s="204"/>
      <c r="DW945" s="204"/>
      <c r="DX945" s="204"/>
      <c r="DY945" s="204"/>
      <c r="DZ945" s="204"/>
      <c r="EA945" s="204"/>
      <c r="EB945" s="204"/>
      <c r="EC945" s="204"/>
      <c r="ED945" s="204"/>
      <c r="EE945" s="204"/>
      <c r="EF945" s="204"/>
      <c r="EG945" s="204"/>
      <c r="EH945" s="204"/>
      <c r="EI945" s="204"/>
      <c r="EJ945" s="204"/>
      <c r="EK945" s="204"/>
      <c r="EL945" s="204"/>
      <c r="EM945" s="204"/>
      <c r="EN945" s="204"/>
      <c r="EO945" s="204"/>
      <c r="EP945" s="160"/>
      <c r="EQ945" s="160"/>
      <c r="ER945" s="160"/>
      <c r="ES945" s="160"/>
      <c r="ET945" s="160"/>
      <c r="EU945" s="160"/>
      <c r="EV945" s="160"/>
      <c r="EW945" s="160"/>
      <c r="EX945" s="160"/>
      <c r="EY945" s="160"/>
      <c r="EZ945" s="160"/>
      <c r="FA945" s="160"/>
      <c r="FB945" s="160"/>
      <c r="FC945" s="160"/>
      <c r="FD945" s="160"/>
      <c r="FE945" s="160"/>
      <c r="FF945" s="160"/>
      <c r="FG945" s="160"/>
      <c r="FH945" s="160"/>
      <c r="FI945" s="160"/>
      <c r="FJ945" s="160"/>
      <c r="FK945" s="160"/>
      <c r="FL945" s="160"/>
      <c r="FM945" s="160"/>
      <c r="FN945" s="160"/>
      <c r="FO945" s="160"/>
      <c r="FP945" s="160"/>
      <c r="FQ945" s="160"/>
      <c r="FR945" s="160"/>
      <c r="FS945" s="160"/>
      <c r="FT945" s="160"/>
      <c r="FU945" s="160"/>
      <c r="FV945" s="160"/>
      <c r="FW945" s="160"/>
      <c r="FX945" s="160"/>
      <c r="FY945" s="160"/>
      <c r="FZ945" s="160"/>
      <c r="GA945" s="160"/>
      <c r="GB945" s="160"/>
      <c r="GC945" s="160"/>
      <c r="GD945" s="160"/>
      <c r="GE945" s="160"/>
      <c r="GF945" s="160"/>
      <c r="GG945" s="160"/>
      <c r="GH945" s="160"/>
      <c r="GI945" s="160"/>
      <c r="GJ945" s="160"/>
      <c r="GK945" s="160"/>
      <c r="GL945" s="160"/>
      <c r="GM945" s="160"/>
      <c r="GN945" s="160"/>
      <c r="GO945" s="160"/>
      <c r="GP945" s="160"/>
      <c r="GQ945" s="160"/>
      <c r="GR945" s="160"/>
      <c r="GS945" s="160"/>
      <c r="GT945" s="160"/>
      <c r="GU945" s="160"/>
      <c r="GV945" s="160"/>
      <c r="GW945" s="160"/>
      <c r="GX945" s="160"/>
      <c r="GY945" s="160"/>
      <c r="GZ945" s="160"/>
      <c r="HA945" s="160"/>
      <c r="HB945" s="160"/>
      <c r="HC945" s="160"/>
      <c r="HD945" s="160"/>
      <c r="HE945" s="160"/>
      <c r="HF945" s="160"/>
      <c r="HG945" s="160"/>
      <c r="HH945" s="160"/>
      <c r="HI945" s="160"/>
      <c r="HJ945" s="160"/>
      <c r="HK945" s="160"/>
      <c r="HL945" s="160"/>
      <c r="HM945" s="160"/>
      <c r="HN945" s="157"/>
      <c r="HO945" s="160"/>
      <c r="HP945" s="160"/>
      <c r="HQ945" s="160"/>
    </row>
    <row r="946" spans="1:225">
      <c r="A946" s="156"/>
      <c r="B946" s="204"/>
      <c r="C946" s="204"/>
      <c r="D946" s="204"/>
      <c r="E946" s="204"/>
      <c r="F946" s="204"/>
      <c r="G946" s="204"/>
      <c r="H946" s="204"/>
      <c r="I946" s="204"/>
      <c r="J946" s="204"/>
      <c r="K946" s="204"/>
      <c r="L946" s="204"/>
      <c r="M946" s="204"/>
      <c r="N946" s="204"/>
      <c r="O946" s="204"/>
      <c r="P946" s="204"/>
      <c r="Q946" s="204"/>
      <c r="R946" s="204"/>
      <c r="S946" s="204"/>
      <c r="T946" s="204"/>
      <c r="U946" s="204"/>
      <c r="V946" s="204"/>
      <c r="W946" s="204"/>
      <c r="X946" s="204"/>
      <c r="Y946" s="204"/>
      <c r="Z946" s="204"/>
      <c r="AA946" s="204"/>
      <c r="AB946" s="204"/>
      <c r="AC946" s="204"/>
      <c r="AD946" s="204"/>
      <c r="AE946" s="204"/>
      <c r="AF946" s="204"/>
      <c r="AG946" s="204"/>
      <c r="AH946" s="204"/>
      <c r="AI946" s="204"/>
      <c r="AJ946" s="204"/>
      <c r="AK946" s="204"/>
      <c r="AL946" s="204"/>
      <c r="AM946" s="204"/>
      <c r="AN946" s="204"/>
      <c r="AO946" s="204"/>
      <c r="AP946" s="204"/>
      <c r="AQ946" s="204"/>
      <c r="AR946" s="204"/>
      <c r="AS946" s="204"/>
      <c r="AT946" s="204"/>
      <c r="AU946" s="204"/>
      <c r="AV946" s="204"/>
      <c r="AW946" s="204"/>
      <c r="AX946" s="204"/>
      <c r="AY946" s="204"/>
      <c r="AZ946" s="204"/>
      <c r="BA946" s="204"/>
      <c r="BB946" s="204"/>
      <c r="BC946" s="204"/>
      <c r="BD946" s="204"/>
      <c r="BE946" s="204"/>
      <c r="BF946" s="204"/>
      <c r="BG946" s="204"/>
      <c r="BH946" s="204"/>
      <c r="BI946" s="204"/>
      <c r="BJ946" s="204"/>
      <c r="BK946" s="204"/>
      <c r="BL946" s="204"/>
      <c r="BM946" s="204"/>
      <c r="BN946" s="204"/>
      <c r="BO946" s="204"/>
      <c r="BP946" s="204"/>
      <c r="BQ946" s="204"/>
      <c r="BR946" s="204"/>
      <c r="BS946" s="204"/>
      <c r="BT946" s="204"/>
      <c r="BU946" s="204"/>
      <c r="BV946" s="204"/>
      <c r="BW946" s="204"/>
      <c r="BX946" s="204"/>
      <c r="BY946" s="204"/>
      <c r="BZ946" s="204"/>
      <c r="CA946" s="204"/>
      <c r="CB946" s="204"/>
      <c r="CC946" s="204"/>
      <c r="CD946" s="204"/>
      <c r="CE946" s="204"/>
      <c r="CF946" s="204"/>
      <c r="CG946" s="204"/>
      <c r="CH946" s="204"/>
      <c r="CI946" s="204"/>
      <c r="CJ946" s="204"/>
      <c r="CK946" s="204"/>
      <c r="CL946" s="204"/>
      <c r="CM946" s="204"/>
      <c r="CN946" s="204"/>
      <c r="CO946" s="204"/>
      <c r="CP946" s="204"/>
      <c r="CQ946" s="204"/>
      <c r="CR946" s="204"/>
      <c r="CS946" s="204"/>
      <c r="CT946" s="204"/>
      <c r="CU946" s="204"/>
      <c r="CV946" s="204"/>
      <c r="CW946" s="204"/>
      <c r="CX946" s="204"/>
      <c r="CY946" s="204"/>
      <c r="CZ946" s="204"/>
      <c r="DA946" s="204"/>
      <c r="DB946" s="204"/>
      <c r="DC946" s="204"/>
      <c r="DD946" s="204"/>
      <c r="DE946" s="204"/>
      <c r="DF946" s="204"/>
      <c r="DG946" s="204"/>
      <c r="DH946" s="204"/>
      <c r="DI946" s="204"/>
      <c r="DJ946" s="204"/>
      <c r="DK946" s="204"/>
      <c r="DL946" s="204"/>
      <c r="DM946" s="204"/>
      <c r="DN946" s="204"/>
      <c r="DO946" s="204"/>
      <c r="DP946" s="204"/>
      <c r="DQ946" s="204"/>
      <c r="DR946" s="204"/>
      <c r="DS946" s="204"/>
      <c r="DT946" s="204"/>
      <c r="DU946" s="204"/>
      <c r="DV946" s="204"/>
      <c r="DW946" s="204"/>
      <c r="DX946" s="204"/>
      <c r="DY946" s="204"/>
      <c r="DZ946" s="204"/>
      <c r="EA946" s="204"/>
      <c r="EB946" s="204"/>
      <c r="EC946" s="204"/>
      <c r="ED946" s="204"/>
      <c r="EE946" s="204"/>
      <c r="EF946" s="204"/>
      <c r="EG946" s="204"/>
      <c r="EH946" s="204"/>
      <c r="EI946" s="204"/>
      <c r="EJ946" s="204"/>
      <c r="EK946" s="204"/>
      <c r="EL946" s="204"/>
      <c r="EM946" s="204"/>
      <c r="EN946" s="204"/>
      <c r="EO946" s="204"/>
      <c r="EP946" s="156"/>
      <c r="EQ946" s="156"/>
      <c r="ER946" s="156"/>
      <c r="ES946" s="156"/>
      <c r="ET946" s="156"/>
      <c r="EU946" s="156"/>
      <c r="EV946" s="156"/>
      <c r="EW946" s="156"/>
      <c r="EX946" s="156"/>
      <c r="EY946" s="156"/>
      <c r="EZ946" s="156"/>
      <c r="FA946" s="156"/>
      <c r="FB946" s="156"/>
      <c r="FC946" s="156"/>
      <c r="FD946" s="156"/>
      <c r="FE946" s="156"/>
      <c r="FF946" s="156"/>
      <c r="FG946" s="156"/>
      <c r="FH946" s="156"/>
      <c r="FI946" s="156"/>
      <c r="FJ946" s="156"/>
      <c r="FK946" s="156"/>
      <c r="FL946" s="156"/>
      <c r="FM946" s="156"/>
      <c r="FN946" s="156"/>
      <c r="FO946" s="156"/>
      <c r="FP946" s="156"/>
      <c r="FQ946" s="156"/>
      <c r="FR946" s="156"/>
      <c r="FS946" s="156"/>
      <c r="FT946" s="156"/>
      <c r="FU946" s="156"/>
      <c r="FV946" s="156"/>
      <c r="FW946" s="156"/>
      <c r="FX946" s="156"/>
      <c r="FY946" s="156"/>
      <c r="FZ946" s="156"/>
      <c r="GA946" s="156"/>
      <c r="GB946" s="156"/>
      <c r="GC946" s="156"/>
      <c r="GD946" s="156"/>
      <c r="GE946" s="156"/>
      <c r="GF946" s="156"/>
      <c r="GG946" s="156"/>
      <c r="GH946" s="156"/>
      <c r="GI946" s="156"/>
      <c r="GJ946" s="156"/>
      <c r="GK946" s="156"/>
      <c r="GL946" s="156"/>
      <c r="GM946" s="156"/>
      <c r="GN946" s="156"/>
      <c r="GO946" s="156"/>
      <c r="GP946" s="156"/>
      <c r="GQ946" s="156"/>
      <c r="GR946" s="156"/>
      <c r="GS946" s="156"/>
      <c r="GT946" s="156"/>
      <c r="GU946" s="156"/>
      <c r="GV946" s="156"/>
      <c r="GW946" s="156"/>
      <c r="GX946" s="156"/>
      <c r="GY946" s="156"/>
      <c r="GZ946" s="156"/>
      <c r="HA946" s="156"/>
      <c r="HB946" s="156"/>
      <c r="HC946" s="156"/>
      <c r="HD946" s="156"/>
      <c r="HE946" s="156"/>
      <c r="HF946" s="156"/>
      <c r="HG946" s="156"/>
      <c r="HH946" s="156"/>
      <c r="HI946" s="156"/>
      <c r="HJ946" s="156"/>
      <c r="HK946" s="156"/>
      <c r="HL946" s="156"/>
      <c r="HM946" s="156"/>
      <c r="HN946" s="157"/>
      <c r="HO946" s="156"/>
      <c r="HP946" s="156"/>
      <c r="HQ946" s="156"/>
    </row>
    <row r="947" spans="1:225">
      <c r="A947" s="156"/>
      <c r="B947" s="204"/>
      <c r="C947" s="204"/>
      <c r="D947" s="204"/>
      <c r="E947" s="204"/>
      <c r="F947" s="204"/>
      <c r="G947" s="204"/>
      <c r="H947" s="204"/>
      <c r="I947" s="204"/>
      <c r="J947" s="204"/>
      <c r="K947" s="204"/>
      <c r="L947" s="204"/>
      <c r="M947" s="204"/>
      <c r="N947" s="204"/>
      <c r="O947" s="204"/>
      <c r="P947" s="204"/>
      <c r="Q947" s="204"/>
      <c r="R947" s="204"/>
      <c r="S947" s="204"/>
      <c r="T947" s="204"/>
      <c r="U947" s="204"/>
      <c r="V947" s="204"/>
      <c r="W947" s="204"/>
      <c r="X947" s="204"/>
      <c r="Y947" s="204"/>
      <c r="Z947" s="204"/>
      <c r="AA947" s="204"/>
      <c r="AB947" s="204"/>
      <c r="AC947" s="204"/>
      <c r="AD947" s="204"/>
      <c r="AE947" s="204"/>
      <c r="AF947" s="204"/>
      <c r="AG947" s="204"/>
      <c r="AH947" s="204"/>
      <c r="AI947" s="204"/>
      <c r="AJ947" s="204"/>
      <c r="AK947" s="204"/>
      <c r="AL947" s="204"/>
      <c r="AM947" s="204"/>
      <c r="AN947" s="204"/>
      <c r="AO947" s="204"/>
      <c r="AP947" s="204"/>
      <c r="AQ947" s="204"/>
      <c r="AR947" s="204"/>
      <c r="AS947" s="204"/>
      <c r="AT947" s="204"/>
      <c r="AU947" s="204"/>
      <c r="AV947" s="204"/>
      <c r="AW947" s="204"/>
      <c r="AX947" s="204"/>
      <c r="AY947" s="204"/>
      <c r="AZ947" s="204"/>
      <c r="BA947" s="204"/>
      <c r="BB947" s="204"/>
      <c r="BC947" s="204"/>
      <c r="BD947" s="204"/>
      <c r="BE947" s="204"/>
      <c r="BF947" s="204"/>
      <c r="BG947" s="204"/>
      <c r="BH947" s="204"/>
      <c r="BI947" s="204"/>
      <c r="BJ947" s="204"/>
      <c r="BK947" s="204"/>
      <c r="BL947" s="204"/>
      <c r="BM947" s="204"/>
      <c r="BN947" s="204"/>
      <c r="BO947" s="204"/>
      <c r="BP947" s="204"/>
      <c r="BQ947" s="204"/>
      <c r="BR947" s="204"/>
      <c r="BS947" s="204"/>
      <c r="BT947" s="204"/>
      <c r="BU947" s="204"/>
      <c r="BV947" s="204"/>
      <c r="BW947" s="204"/>
      <c r="BX947" s="204"/>
      <c r="BY947" s="204"/>
      <c r="BZ947" s="204"/>
      <c r="CA947" s="204"/>
      <c r="CB947" s="204"/>
      <c r="CC947" s="204"/>
      <c r="CD947" s="204"/>
      <c r="CE947" s="204"/>
      <c r="CF947" s="204"/>
      <c r="CG947" s="204"/>
      <c r="CH947" s="204"/>
      <c r="CI947" s="204"/>
      <c r="CJ947" s="204"/>
      <c r="CK947" s="204"/>
      <c r="CL947" s="204"/>
      <c r="CM947" s="204"/>
      <c r="CN947" s="204"/>
      <c r="CO947" s="204"/>
      <c r="CP947" s="204"/>
      <c r="CQ947" s="204"/>
      <c r="CR947" s="204"/>
      <c r="CS947" s="204"/>
      <c r="CT947" s="204"/>
      <c r="CU947" s="204"/>
      <c r="CV947" s="204"/>
      <c r="CW947" s="204"/>
      <c r="CX947" s="204"/>
      <c r="CY947" s="204"/>
      <c r="CZ947" s="204"/>
      <c r="DA947" s="204"/>
      <c r="DB947" s="204"/>
      <c r="DC947" s="204"/>
      <c r="DD947" s="204"/>
      <c r="DE947" s="204"/>
      <c r="DF947" s="204"/>
      <c r="DG947" s="204"/>
      <c r="DH947" s="204"/>
      <c r="DI947" s="204"/>
      <c r="DJ947" s="204"/>
      <c r="DK947" s="204"/>
      <c r="DL947" s="204"/>
      <c r="DM947" s="204"/>
      <c r="DN947" s="204"/>
      <c r="DO947" s="204"/>
      <c r="DP947" s="204"/>
      <c r="DQ947" s="204"/>
      <c r="DR947" s="204"/>
      <c r="DS947" s="204"/>
      <c r="DT947" s="204"/>
      <c r="DU947" s="204"/>
      <c r="DV947" s="204"/>
      <c r="DW947" s="204"/>
      <c r="DX947" s="204"/>
      <c r="DY947" s="204"/>
      <c r="DZ947" s="204"/>
      <c r="EA947" s="204"/>
      <c r="EB947" s="204"/>
      <c r="EC947" s="204"/>
      <c r="ED947" s="204"/>
      <c r="EE947" s="204"/>
      <c r="EF947" s="204"/>
      <c r="EG947" s="204"/>
      <c r="EH947" s="204"/>
      <c r="EI947" s="204"/>
      <c r="EJ947" s="204"/>
      <c r="EK947" s="204"/>
      <c r="EL947" s="204"/>
      <c r="EM947" s="204"/>
      <c r="EN947" s="204"/>
      <c r="EO947" s="204"/>
      <c r="EP947" s="156"/>
      <c r="EQ947" s="156"/>
      <c r="ER947" s="156"/>
      <c r="ES947" s="156"/>
      <c r="ET947" s="156"/>
      <c r="EU947" s="156"/>
      <c r="EV947" s="156"/>
      <c r="EW947" s="156"/>
      <c r="EX947" s="156"/>
      <c r="EY947" s="156"/>
      <c r="EZ947" s="156"/>
      <c r="FA947" s="156"/>
      <c r="FB947" s="156"/>
      <c r="FC947" s="156"/>
      <c r="FD947" s="156"/>
      <c r="FE947" s="156"/>
      <c r="FF947" s="156"/>
      <c r="FG947" s="156"/>
      <c r="FH947" s="156"/>
      <c r="FI947" s="156"/>
      <c r="FJ947" s="156"/>
      <c r="FK947" s="156"/>
      <c r="FL947" s="156"/>
      <c r="FM947" s="156"/>
      <c r="FN947" s="156"/>
      <c r="FO947" s="156"/>
      <c r="FP947" s="156"/>
      <c r="FQ947" s="156"/>
      <c r="FR947" s="156"/>
      <c r="FS947" s="156"/>
      <c r="FT947" s="156"/>
      <c r="FU947" s="156"/>
      <c r="FV947" s="156"/>
      <c r="FW947" s="156"/>
      <c r="FX947" s="156"/>
      <c r="FY947" s="156"/>
      <c r="FZ947" s="156"/>
      <c r="GA947" s="156"/>
      <c r="GB947" s="156"/>
      <c r="GC947" s="156"/>
      <c r="GD947" s="156"/>
      <c r="GE947" s="156"/>
      <c r="GF947" s="156"/>
      <c r="GG947" s="156"/>
      <c r="GH947" s="156"/>
      <c r="GI947" s="156"/>
      <c r="GJ947" s="156"/>
      <c r="GK947" s="156"/>
      <c r="GL947" s="156"/>
      <c r="GM947" s="156"/>
      <c r="GN947" s="156"/>
      <c r="GO947" s="156"/>
      <c r="GP947" s="156"/>
      <c r="GQ947" s="156"/>
      <c r="GR947" s="156"/>
      <c r="GS947" s="156"/>
      <c r="GT947" s="156"/>
      <c r="GU947" s="156"/>
      <c r="GV947" s="156"/>
      <c r="GW947" s="156"/>
      <c r="GX947" s="156"/>
      <c r="GY947" s="156"/>
      <c r="GZ947" s="156"/>
      <c r="HA947" s="156"/>
      <c r="HB947" s="156"/>
      <c r="HC947" s="156"/>
      <c r="HD947" s="156"/>
      <c r="HE947" s="156"/>
      <c r="HF947" s="156"/>
      <c r="HG947" s="156"/>
      <c r="HH947" s="156"/>
      <c r="HI947" s="156"/>
      <c r="HJ947" s="156"/>
      <c r="HK947" s="156"/>
      <c r="HL947" s="156"/>
      <c r="HM947" s="156"/>
      <c r="HN947" s="162"/>
      <c r="HO947" s="156"/>
      <c r="HP947" s="156"/>
      <c r="HQ947" s="156"/>
    </row>
    <row r="948" spans="1:225">
      <c r="A948" s="160"/>
      <c r="B948" s="204"/>
      <c r="C948" s="204"/>
      <c r="D948" s="204"/>
      <c r="E948" s="204"/>
      <c r="F948" s="204"/>
      <c r="G948" s="204"/>
      <c r="H948" s="204"/>
      <c r="I948" s="204"/>
      <c r="J948" s="204"/>
      <c r="K948" s="204"/>
      <c r="L948" s="204"/>
      <c r="M948" s="204"/>
      <c r="N948" s="204"/>
      <c r="O948" s="204"/>
      <c r="P948" s="204"/>
      <c r="Q948" s="204"/>
      <c r="R948" s="204"/>
      <c r="S948" s="204"/>
      <c r="T948" s="204"/>
      <c r="U948" s="204"/>
      <c r="V948" s="204"/>
      <c r="W948" s="204"/>
      <c r="X948" s="204"/>
      <c r="Y948" s="204"/>
      <c r="Z948" s="204"/>
      <c r="AA948" s="204"/>
      <c r="AB948" s="204"/>
      <c r="AC948" s="204"/>
      <c r="AD948" s="204"/>
      <c r="AE948" s="204"/>
      <c r="AF948" s="204"/>
      <c r="AG948" s="204"/>
      <c r="AH948" s="204"/>
      <c r="AI948" s="204"/>
      <c r="AJ948" s="204"/>
      <c r="AK948" s="204"/>
      <c r="AL948" s="204"/>
      <c r="AM948" s="204"/>
      <c r="AN948" s="204"/>
      <c r="AO948" s="204"/>
      <c r="AP948" s="204"/>
      <c r="AQ948" s="204"/>
      <c r="AR948" s="204"/>
      <c r="AS948" s="204"/>
      <c r="AT948" s="204"/>
      <c r="AU948" s="204"/>
      <c r="AV948" s="204"/>
      <c r="AW948" s="204"/>
      <c r="AX948" s="204"/>
      <c r="AY948" s="204"/>
      <c r="AZ948" s="204"/>
      <c r="BA948" s="204"/>
      <c r="BB948" s="204"/>
      <c r="BC948" s="204"/>
      <c r="BD948" s="204"/>
      <c r="BE948" s="204"/>
      <c r="BF948" s="204"/>
      <c r="BG948" s="204"/>
      <c r="BH948" s="204"/>
      <c r="BI948" s="204"/>
      <c r="BJ948" s="204"/>
      <c r="BK948" s="204"/>
      <c r="BL948" s="204"/>
      <c r="BM948" s="204"/>
      <c r="BN948" s="204"/>
      <c r="BO948" s="204"/>
      <c r="BP948" s="204"/>
      <c r="BQ948" s="204"/>
      <c r="BR948" s="204"/>
      <c r="BS948" s="204"/>
      <c r="BT948" s="204"/>
      <c r="BU948" s="204"/>
      <c r="BV948" s="204"/>
      <c r="BW948" s="204"/>
      <c r="BX948" s="204"/>
      <c r="BY948" s="204"/>
      <c r="BZ948" s="204"/>
      <c r="CA948" s="204"/>
      <c r="CB948" s="204"/>
      <c r="CC948" s="204"/>
      <c r="CD948" s="204"/>
      <c r="CE948" s="204"/>
      <c r="CF948" s="204"/>
      <c r="CG948" s="204"/>
      <c r="CH948" s="204"/>
      <c r="CI948" s="204"/>
      <c r="CJ948" s="204"/>
      <c r="CK948" s="204"/>
      <c r="CL948" s="204"/>
      <c r="CM948" s="204"/>
      <c r="CN948" s="204"/>
      <c r="CO948" s="204"/>
      <c r="CP948" s="204"/>
      <c r="CQ948" s="204"/>
      <c r="CR948" s="204"/>
      <c r="CS948" s="204"/>
      <c r="CT948" s="204"/>
      <c r="CU948" s="204"/>
      <c r="CV948" s="204"/>
      <c r="CW948" s="204"/>
      <c r="CX948" s="204"/>
      <c r="CY948" s="204"/>
      <c r="CZ948" s="204"/>
      <c r="DA948" s="204"/>
      <c r="DB948" s="204"/>
      <c r="DC948" s="204"/>
      <c r="DD948" s="204"/>
      <c r="DE948" s="204"/>
      <c r="DF948" s="204"/>
      <c r="DG948" s="204"/>
      <c r="DH948" s="204"/>
      <c r="DI948" s="204"/>
      <c r="DJ948" s="204"/>
      <c r="DK948" s="204"/>
      <c r="DL948" s="204"/>
      <c r="DM948" s="204"/>
      <c r="DN948" s="204"/>
      <c r="DO948" s="204"/>
      <c r="DP948" s="204"/>
      <c r="DQ948" s="204"/>
      <c r="DR948" s="204"/>
      <c r="DS948" s="204"/>
      <c r="DT948" s="204"/>
      <c r="DU948" s="204"/>
      <c r="DV948" s="204"/>
      <c r="DW948" s="204"/>
      <c r="DX948" s="204"/>
      <c r="DY948" s="204"/>
      <c r="DZ948" s="204"/>
      <c r="EA948" s="204"/>
      <c r="EB948" s="204"/>
      <c r="EC948" s="204"/>
      <c r="ED948" s="204"/>
      <c r="EE948" s="204"/>
      <c r="EF948" s="204"/>
      <c r="EG948" s="204"/>
      <c r="EH948" s="204"/>
      <c r="EI948" s="204"/>
      <c r="EJ948" s="204"/>
      <c r="EK948" s="204"/>
      <c r="EL948" s="204"/>
      <c r="EM948" s="204"/>
      <c r="EN948" s="204"/>
      <c r="EO948" s="204"/>
      <c r="EP948" s="160"/>
      <c r="EQ948" s="160"/>
      <c r="ER948" s="160"/>
      <c r="ES948" s="160"/>
      <c r="ET948" s="160"/>
      <c r="EU948" s="160"/>
      <c r="EV948" s="160"/>
      <c r="EW948" s="160"/>
      <c r="EX948" s="160"/>
      <c r="EY948" s="160"/>
      <c r="EZ948" s="160"/>
      <c r="FA948" s="160"/>
      <c r="FB948" s="160"/>
      <c r="FC948" s="160"/>
      <c r="FD948" s="160"/>
      <c r="FE948" s="160"/>
      <c r="FF948" s="160"/>
      <c r="FG948" s="160"/>
      <c r="FH948" s="160"/>
      <c r="FI948" s="160"/>
      <c r="FJ948" s="160"/>
      <c r="FK948" s="160"/>
      <c r="FL948" s="160"/>
      <c r="FM948" s="160"/>
      <c r="FN948" s="160"/>
      <c r="FO948" s="160"/>
      <c r="FP948" s="160"/>
      <c r="FQ948" s="160"/>
      <c r="FR948" s="160"/>
      <c r="FS948" s="160"/>
      <c r="FT948" s="160"/>
      <c r="FU948" s="160"/>
      <c r="FV948" s="160"/>
      <c r="FW948" s="160"/>
      <c r="FX948" s="160"/>
      <c r="FY948" s="160"/>
      <c r="FZ948" s="160"/>
      <c r="GA948" s="160"/>
      <c r="GB948" s="160"/>
      <c r="GC948" s="160"/>
      <c r="GD948" s="160"/>
      <c r="GE948" s="160"/>
      <c r="GF948" s="160"/>
      <c r="GG948" s="160"/>
      <c r="GH948" s="160"/>
      <c r="GI948" s="160"/>
      <c r="GJ948" s="160"/>
      <c r="GK948" s="160"/>
      <c r="GL948" s="160"/>
      <c r="GM948" s="160"/>
      <c r="GN948" s="160"/>
      <c r="GO948" s="160"/>
      <c r="GP948" s="160"/>
      <c r="GQ948" s="160"/>
      <c r="GR948" s="160"/>
      <c r="GS948" s="160"/>
      <c r="GT948" s="160"/>
      <c r="GU948" s="160"/>
      <c r="GV948" s="160"/>
      <c r="GW948" s="160"/>
      <c r="GX948" s="160"/>
      <c r="GY948" s="160"/>
      <c r="GZ948" s="160"/>
      <c r="HA948" s="160"/>
      <c r="HB948" s="160"/>
      <c r="HC948" s="160"/>
      <c r="HD948" s="160"/>
      <c r="HE948" s="160"/>
      <c r="HF948" s="160"/>
      <c r="HG948" s="160"/>
      <c r="HH948" s="160"/>
      <c r="HI948" s="160"/>
      <c r="HJ948" s="160"/>
      <c r="HK948" s="160"/>
      <c r="HL948" s="160"/>
      <c r="HM948" s="160"/>
      <c r="HN948" s="157"/>
      <c r="HO948" s="160"/>
      <c r="HP948" s="160"/>
      <c r="HQ948" s="160"/>
    </row>
    <row r="949" spans="1:225">
      <c r="A949" s="156"/>
      <c r="B949" s="204"/>
      <c r="C949" s="204"/>
      <c r="D949" s="204"/>
      <c r="E949" s="204"/>
      <c r="F949" s="204"/>
      <c r="G949" s="204"/>
      <c r="H949" s="204"/>
      <c r="I949" s="204"/>
      <c r="J949" s="204"/>
      <c r="K949" s="204"/>
      <c r="L949" s="204"/>
      <c r="M949" s="204"/>
      <c r="N949" s="204"/>
      <c r="O949" s="204"/>
      <c r="P949" s="204"/>
      <c r="Q949" s="204"/>
      <c r="R949" s="204"/>
      <c r="S949" s="204"/>
      <c r="T949" s="204"/>
      <c r="U949" s="204"/>
      <c r="V949" s="204"/>
      <c r="W949" s="204"/>
      <c r="X949" s="204"/>
      <c r="Y949" s="204"/>
      <c r="Z949" s="204"/>
      <c r="AA949" s="204"/>
      <c r="AB949" s="204"/>
      <c r="AC949" s="204"/>
      <c r="AD949" s="204"/>
      <c r="AE949" s="204"/>
      <c r="AF949" s="204"/>
      <c r="AG949" s="204"/>
      <c r="AH949" s="204"/>
      <c r="AI949" s="204"/>
      <c r="AJ949" s="204"/>
      <c r="AK949" s="204"/>
      <c r="AL949" s="204"/>
      <c r="AM949" s="204"/>
      <c r="AN949" s="204"/>
      <c r="AO949" s="204"/>
      <c r="AP949" s="204"/>
      <c r="AQ949" s="204"/>
      <c r="AR949" s="204"/>
      <c r="AS949" s="204"/>
      <c r="AT949" s="204"/>
      <c r="AU949" s="204"/>
      <c r="AV949" s="204"/>
      <c r="AW949" s="204"/>
      <c r="AX949" s="204"/>
      <c r="AY949" s="204"/>
      <c r="AZ949" s="204"/>
      <c r="BA949" s="204"/>
      <c r="BB949" s="204"/>
      <c r="BC949" s="204"/>
      <c r="BD949" s="204"/>
      <c r="BE949" s="204"/>
      <c r="BF949" s="204"/>
      <c r="BG949" s="204"/>
      <c r="BH949" s="204"/>
      <c r="BI949" s="204"/>
      <c r="BJ949" s="204"/>
      <c r="BK949" s="204"/>
      <c r="BL949" s="204"/>
      <c r="BM949" s="204"/>
      <c r="BN949" s="204"/>
      <c r="BO949" s="204"/>
      <c r="BP949" s="204"/>
      <c r="BQ949" s="204"/>
      <c r="BR949" s="204"/>
      <c r="BS949" s="204"/>
      <c r="BT949" s="204"/>
      <c r="BU949" s="204"/>
      <c r="BV949" s="204"/>
      <c r="BW949" s="204"/>
      <c r="BX949" s="204"/>
      <c r="BY949" s="204"/>
      <c r="BZ949" s="204"/>
      <c r="CA949" s="204"/>
      <c r="CB949" s="204"/>
      <c r="CC949" s="204"/>
      <c r="CD949" s="204"/>
      <c r="CE949" s="204"/>
      <c r="CF949" s="204"/>
      <c r="CG949" s="204"/>
      <c r="CH949" s="204"/>
      <c r="CI949" s="204"/>
      <c r="CJ949" s="204"/>
      <c r="CK949" s="204"/>
      <c r="CL949" s="204"/>
      <c r="CM949" s="204"/>
      <c r="CN949" s="204"/>
      <c r="CO949" s="204"/>
      <c r="CP949" s="204"/>
      <c r="CQ949" s="204"/>
      <c r="CR949" s="204"/>
      <c r="CS949" s="204"/>
      <c r="CT949" s="204"/>
      <c r="CU949" s="204"/>
      <c r="CV949" s="204"/>
      <c r="CW949" s="204"/>
      <c r="CX949" s="204"/>
      <c r="CY949" s="204"/>
      <c r="CZ949" s="204"/>
      <c r="DA949" s="204"/>
      <c r="DB949" s="204"/>
      <c r="DC949" s="204"/>
      <c r="DD949" s="204"/>
      <c r="DE949" s="204"/>
      <c r="DF949" s="204"/>
      <c r="DG949" s="204"/>
      <c r="DH949" s="204"/>
      <c r="DI949" s="204"/>
      <c r="DJ949" s="204"/>
      <c r="DK949" s="204"/>
      <c r="DL949" s="204"/>
      <c r="DM949" s="204"/>
      <c r="DN949" s="204"/>
      <c r="DO949" s="204"/>
      <c r="DP949" s="204"/>
      <c r="DQ949" s="204"/>
      <c r="DR949" s="204"/>
      <c r="DS949" s="204"/>
      <c r="DT949" s="204"/>
      <c r="DU949" s="204"/>
      <c r="DV949" s="204"/>
      <c r="DW949" s="204"/>
      <c r="DX949" s="204"/>
      <c r="DY949" s="204"/>
      <c r="DZ949" s="204"/>
      <c r="EA949" s="204"/>
      <c r="EB949" s="204"/>
      <c r="EC949" s="204"/>
      <c r="ED949" s="204"/>
      <c r="EE949" s="204"/>
      <c r="EF949" s="204"/>
      <c r="EG949" s="204"/>
      <c r="EH949" s="204"/>
      <c r="EI949" s="204"/>
      <c r="EJ949" s="204"/>
      <c r="EK949" s="204"/>
      <c r="EL949" s="204"/>
      <c r="EM949" s="204"/>
      <c r="EN949" s="204"/>
      <c r="EO949" s="204"/>
      <c r="EP949" s="156"/>
      <c r="EQ949" s="156"/>
      <c r="ER949" s="156"/>
      <c r="ES949" s="156"/>
      <c r="ET949" s="156"/>
      <c r="EU949" s="156"/>
      <c r="EV949" s="156"/>
      <c r="EW949" s="156"/>
      <c r="EX949" s="156"/>
      <c r="EY949" s="156"/>
      <c r="EZ949" s="156"/>
      <c r="FA949" s="156"/>
      <c r="FB949" s="156"/>
      <c r="FC949" s="156"/>
      <c r="FD949" s="156"/>
      <c r="FE949" s="156"/>
      <c r="FF949" s="156"/>
      <c r="FG949" s="156"/>
      <c r="FH949" s="156"/>
      <c r="FI949" s="156"/>
      <c r="FJ949" s="156"/>
      <c r="FK949" s="156"/>
      <c r="FL949" s="156"/>
      <c r="FM949" s="156"/>
      <c r="FN949" s="156"/>
      <c r="FO949" s="156"/>
      <c r="FP949" s="156"/>
      <c r="FQ949" s="156"/>
      <c r="FR949" s="156"/>
      <c r="FS949" s="156"/>
      <c r="FT949" s="156"/>
      <c r="FU949" s="156"/>
      <c r="FV949" s="156"/>
      <c r="FW949" s="156"/>
      <c r="FX949" s="156"/>
      <c r="FY949" s="156"/>
      <c r="FZ949" s="156"/>
      <c r="GA949" s="156"/>
      <c r="GB949" s="156"/>
      <c r="GC949" s="156"/>
      <c r="GD949" s="156"/>
      <c r="GE949" s="156"/>
      <c r="GF949" s="156"/>
      <c r="GG949" s="156"/>
      <c r="GH949" s="156"/>
      <c r="GI949" s="156"/>
      <c r="GJ949" s="156"/>
      <c r="GK949" s="156"/>
      <c r="GL949" s="156"/>
      <c r="GM949" s="156"/>
      <c r="GN949" s="156"/>
      <c r="GO949" s="156"/>
      <c r="GP949" s="156"/>
      <c r="GQ949" s="156"/>
      <c r="GR949" s="156"/>
      <c r="GS949" s="156"/>
      <c r="GT949" s="156"/>
      <c r="GU949" s="156"/>
      <c r="GV949" s="156"/>
      <c r="GW949" s="156"/>
      <c r="GX949" s="156"/>
      <c r="GY949" s="156"/>
      <c r="GZ949" s="156"/>
      <c r="HA949" s="156"/>
      <c r="HB949" s="156"/>
      <c r="HC949" s="156"/>
      <c r="HD949" s="156"/>
      <c r="HE949" s="156"/>
      <c r="HF949" s="156"/>
      <c r="HG949" s="156"/>
      <c r="HH949" s="156"/>
      <c r="HI949" s="156"/>
      <c r="HJ949" s="156"/>
      <c r="HK949" s="156"/>
      <c r="HL949" s="156"/>
      <c r="HM949" s="156"/>
      <c r="HN949" s="157"/>
      <c r="HO949" s="156"/>
      <c r="HP949" s="156"/>
      <c r="HQ949" s="156"/>
    </row>
    <row r="950" spans="1:225">
      <c r="A950" s="156"/>
      <c r="B950" s="204"/>
      <c r="C950" s="204"/>
      <c r="D950" s="204"/>
      <c r="E950" s="204"/>
      <c r="F950" s="204"/>
      <c r="G950" s="204"/>
      <c r="H950" s="204"/>
      <c r="I950" s="204"/>
      <c r="J950" s="204"/>
      <c r="K950" s="204"/>
      <c r="L950" s="204"/>
      <c r="M950" s="204"/>
      <c r="N950" s="204"/>
      <c r="O950" s="204"/>
      <c r="P950" s="204"/>
      <c r="Q950" s="204"/>
      <c r="R950" s="204"/>
      <c r="S950" s="204"/>
      <c r="T950" s="204"/>
      <c r="U950" s="204"/>
      <c r="V950" s="204"/>
      <c r="W950" s="204"/>
      <c r="X950" s="204"/>
      <c r="Y950" s="204"/>
      <c r="Z950" s="204"/>
      <c r="AA950" s="204"/>
      <c r="AB950" s="204"/>
      <c r="AC950" s="204"/>
      <c r="AD950" s="204"/>
      <c r="AE950" s="204"/>
      <c r="AF950" s="204"/>
      <c r="AG950" s="204"/>
      <c r="AH950" s="204"/>
      <c r="AI950" s="204"/>
      <c r="AJ950" s="204"/>
      <c r="AK950" s="204"/>
      <c r="AL950" s="204"/>
      <c r="AM950" s="204"/>
      <c r="AN950" s="204"/>
      <c r="AO950" s="204"/>
      <c r="AP950" s="204"/>
      <c r="AQ950" s="204"/>
      <c r="AR950" s="204"/>
      <c r="AS950" s="204"/>
      <c r="AT950" s="204"/>
      <c r="AU950" s="204"/>
      <c r="AV950" s="204"/>
      <c r="AW950" s="204"/>
      <c r="AX950" s="204"/>
      <c r="AY950" s="204"/>
      <c r="AZ950" s="204"/>
      <c r="BA950" s="204"/>
      <c r="BB950" s="204"/>
      <c r="BC950" s="204"/>
      <c r="BD950" s="204"/>
      <c r="BE950" s="204"/>
      <c r="BF950" s="204"/>
      <c r="BG950" s="204"/>
      <c r="BH950" s="204"/>
      <c r="BI950" s="204"/>
      <c r="BJ950" s="204"/>
      <c r="BK950" s="204"/>
      <c r="BL950" s="204"/>
      <c r="BM950" s="204"/>
      <c r="BN950" s="204"/>
      <c r="BO950" s="204"/>
      <c r="BP950" s="204"/>
      <c r="BQ950" s="204"/>
      <c r="BR950" s="204"/>
      <c r="BS950" s="204"/>
      <c r="BT950" s="204"/>
      <c r="BU950" s="204"/>
      <c r="BV950" s="204"/>
      <c r="BW950" s="204"/>
      <c r="BX950" s="204"/>
      <c r="BY950" s="204"/>
      <c r="BZ950" s="204"/>
      <c r="CA950" s="204"/>
      <c r="CB950" s="204"/>
      <c r="CC950" s="204"/>
      <c r="CD950" s="204"/>
      <c r="CE950" s="204"/>
      <c r="CF950" s="204"/>
      <c r="CG950" s="204"/>
      <c r="CH950" s="204"/>
      <c r="CI950" s="204"/>
      <c r="CJ950" s="204"/>
      <c r="CK950" s="204"/>
      <c r="CL950" s="204"/>
      <c r="CM950" s="204"/>
      <c r="CN950" s="204"/>
      <c r="CO950" s="204"/>
      <c r="CP950" s="204"/>
      <c r="CQ950" s="204"/>
      <c r="CR950" s="204"/>
      <c r="CS950" s="204"/>
      <c r="CT950" s="204"/>
      <c r="CU950" s="204"/>
      <c r="CV950" s="204"/>
      <c r="CW950" s="204"/>
      <c r="CX950" s="204"/>
      <c r="CY950" s="204"/>
      <c r="CZ950" s="204"/>
      <c r="DA950" s="204"/>
      <c r="DB950" s="204"/>
      <c r="DC950" s="204"/>
      <c r="DD950" s="204"/>
      <c r="DE950" s="204"/>
      <c r="DF950" s="204"/>
      <c r="DG950" s="204"/>
      <c r="DH950" s="204"/>
      <c r="DI950" s="204"/>
      <c r="DJ950" s="204"/>
      <c r="DK950" s="204"/>
      <c r="DL950" s="204"/>
      <c r="DM950" s="204"/>
      <c r="DN950" s="204"/>
      <c r="DO950" s="204"/>
      <c r="DP950" s="204"/>
      <c r="DQ950" s="204"/>
      <c r="DR950" s="204"/>
      <c r="DS950" s="204"/>
      <c r="DT950" s="204"/>
      <c r="DU950" s="204"/>
      <c r="DV950" s="204"/>
      <c r="DW950" s="204"/>
      <c r="DX950" s="204"/>
      <c r="DY950" s="204"/>
      <c r="DZ950" s="204"/>
      <c r="EA950" s="204"/>
      <c r="EB950" s="204"/>
      <c r="EC950" s="204"/>
      <c r="ED950" s="204"/>
      <c r="EE950" s="204"/>
      <c r="EF950" s="204"/>
      <c r="EG950" s="204"/>
      <c r="EH950" s="204"/>
      <c r="EI950" s="204"/>
      <c r="EJ950" s="204"/>
      <c r="EK950" s="204"/>
      <c r="EL950" s="204"/>
      <c r="EM950" s="204"/>
      <c r="EN950" s="204"/>
      <c r="EO950" s="204"/>
      <c r="EP950" s="156"/>
      <c r="EQ950" s="156"/>
      <c r="ER950" s="156"/>
      <c r="ES950" s="156"/>
      <c r="ET950" s="156"/>
      <c r="EU950" s="156"/>
      <c r="EV950" s="156"/>
      <c r="EW950" s="156"/>
      <c r="EX950" s="156"/>
      <c r="EY950" s="156"/>
      <c r="EZ950" s="156"/>
      <c r="FA950" s="156"/>
      <c r="FB950" s="156"/>
      <c r="FC950" s="156"/>
      <c r="FD950" s="156"/>
      <c r="FE950" s="156"/>
      <c r="FF950" s="156"/>
      <c r="FG950" s="156"/>
      <c r="FH950" s="156"/>
      <c r="FI950" s="156"/>
      <c r="FJ950" s="156"/>
      <c r="FK950" s="156"/>
      <c r="FL950" s="156"/>
      <c r="FM950" s="156"/>
      <c r="FN950" s="156"/>
      <c r="FO950" s="156"/>
      <c r="FP950" s="156"/>
      <c r="FQ950" s="156"/>
      <c r="FR950" s="156"/>
      <c r="FS950" s="156"/>
      <c r="FT950" s="156"/>
      <c r="FU950" s="156"/>
      <c r="FV950" s="156"/>
      <c r="FW950" s="156"/>
      <c r="FX950" s="156"/>
      <c r="FY950" s="156"/>
      <c r="FZ950" s="156"/>
      <c r="GA950" s="156"/>
      <c r="GB950" s="156"/>
      <c r="GC950" s="156"/>
      <c r="GD950" s="156"/>
      <c r="GE950" s="156"/>
      <c r="GF950" s="156"/>
      <c r="GG950" s="156"/>
      <c r="GH950" s="156"/>
      <c r="GI950" s="156"/>
      <c r="GJ950" s="156"/>
      <c r="GK950" s="156"/>
      <c r="GL950" s="156"/>
      <c r="GM950" s="156"/>
      <c r="GN950" s="156"/>
      <c r="GO950" s="156"/>
      <c r="GP950" s="156"/>
      <c r="GQ950" s="156"/>
      <c r="GR950" s="156"/>
      <c r="GS950" s="156"/>
      <c r="GT950" s="156"/>
      <c r="GU950" s="156"/>
      <c r="GV950" s="156"/>
      <c r="GW950" s="156"/>
      <c r="GX950" s="156"/>
      <c r="GY950" s="156"/>
      <c r="GZ950" s="156"/>
      <c r="HA950" s="156"/>
      <c r="HB950" s="156"/>
      <c r="HC950" s="156"/>
      <c r="HD950" s="156"/>
      <c r="HE950" s="156"/>
      <c r="HF950" s="156"/>
      <c r="HG950" s="156"/>
      <c r="HH950" s="156"/>
      <c r="HI950" s="156"/>
      <c r="HJ950" s="156"/>
      <c r="HK950" s="156"/>
      <c r="HL950" s="156"/>
      <c r="HM950" s="156"/>
      <c r="HN950" s="162"/>
      <c r="HO950" s="156"/>
      <c r="HP950" s="156"/>
      <c r="HQ950" s="156"/>
    </row>
    <row r="951" spans="1:225">
      <c r="A951" s="160"/>
      <c r="B951" s="204"/>
      <c r="C951" s="204"/>
      <c r="D951" s="204"/>
      <c r="E951" s="204"/>
      <c r="F951" s="204"/>
      <c r="G951" s="204"/>
      <c r="H951" s="204"/>
      <c r="I951" s="204"/>
      <c r="J951" s="204"/>
      <c r="K951" s="204"/>
      <c r="L951" s="204"/>
      <c r="M951" s="204"/>
      <c r="N951" s="204"/>
      <c r="O951" s="204"/>
      <c r="P951" s="204"/>
      <c r="Q951" s="204"/>
      <c r="R951" s="204"/>
      <c r="S951" s="204"/>
      <c r="T951" s="204"/>
      <c r="U951" s="204"/>
      <c r="V951" s="204"/>
      <c r="W951" s="204"/>
      <c r="X951" s="204"/>
      <c r="Y951" s="204"/>
      <c r="Z951" s="204"/>
      <c r="AA951" s="204"/>
      <c r="AB951" s="204"/>
      <c r="AC951" s="204"/>
      <c r="AD951" s="204"/>
      <c r="AE951" s="204"/>
      <c r="AF951" s="204"/>
      <c r="AG951" s="204"/>
      <c r="AH951" s="204"/>
      <c r="AI951" s="204"/>
      <c r="AJ951" s="204"/>
      <c r="AK951" s="204"/>
      <c r="AL951" s="204"/>
      <c r="AM951" s="204"/>
      <c r="AN951" s="204"/>
      <c r="AO951" s="204"/>
      <c r="AP951" s="204"/>
      <c r="AQ951" s="204"/>
      <c r="AR951" s="204"/>
      <c r="AS951" s="204"/>
      <c r="AT951" s="204"/>
      <c r="AU951" s="204"/>
      <c r="AV951" s="204"/>
      <c r="AW951" s="204"/>
      <c r="AX951" s="204"/>
      <c r="AY951" s="204"/>
      <c r="AZ951" s="204"/>
      <c r="BA951" s="204"/>
      <c r="BB951" s="204"/>
      <c r="BC951" s="204"/>
      <c r="BD951" s="204"/>
      <c r="BE951" s="204"/>
      <c r="BF951" s="204"/>
      <c r="BG951" s="204"/>
      <c r="BH951" s="204"/>
      <c r="BI951" s="204"/>
      <c r="BJ951" s="204"/>
      <c r="BK951" s="204"/>
      <c r="BL951" s="204"/>
      <c r="BM951" s="204"/>
      <c r="BN951" s="204"/>
      <c r="BO951" s="204"/>
      <c r="BP951" s="204"/>
      <c r="BQ951" s="204"/>
      <c r="BR951" s="204"/>
      <c r="BS951" s="204"/>
      <c r="BT951" s="204"/>
      <c r="BU951" s="204"/>
      <c r="BV951" s="204"/>
      <c r="BW951" s="204"/>
      <c r="BX951" s="204"/>
      <c r="BY951" s="204"/>
      <c r="BZ951" s="204"/>
      <c r="CA951" s="204"/>
      <c r="CB951" s="204"/>
      <c r="CC951" s="204"/>
      <c r="CD951" s="204"/>
      <c r="CE951" s="204"/>
      <c r="CF951" s="204"/>
      <c r="CG951" s="204"/>
      <c r="CH951" s="204"/>
      <c r="CI951" s="204"/>
      <c r="CJ951" s="204"/>
      <c r="CK951" s="204"/>
      <c r="CL951" s="204"/>
      <c r="CM951" s="204"/>
      <c r="CN951" s="204"/>
      <c r="CO951" s="204"/>
      <c r="CP951" s="204"/>
      <c r="CQ951" s="204"/>
      <c r="CR951" s="204"/>
      <c r="CS951" s="204"/>
      <c r="CT951" s="204"/>
      <c r="CU951" s="204"/>
      <c r="CV951" s="204"/>
      <c r="CW951" s="204"/>
      <c r="CX951" s="204"/>
      <c r="CY951" s="204"/>
      <c r="CZ951" s="204"/>
      <c r="DA951" s="204"/>
      <c r="DB951" s="204"/>
      <c r="DC951" s="204"/>
      <c r="DD951" s="204"/>
      <c r="DE951" s="204"/>
      <c r="DF951" s="204"/>
      <c r="DG951" s="204"/>
      <c r="DH951" s="204"/>
      <c r="DI951" s="204"/>
      <c r="DJ951" s="204"/>
      <c r="DK951" s="204"/>
      <c r="DL951" s="204"/>
      <c r="DM951" s="204"/>
      <c r="DN951" s="204"/>
      <c r="DO951" s="204"/>
      <c r="DP951" s="204"/>
      <c r="DQ951" s="204"/>
      <c r="DR951" s="204"/>
      <c r="DS951" s="204"/>
      <c r="DT951" s="204"/>
      <c r="DU951" s="204"/>
      <c r="DV951" s="204"/>
      <c r="DW951" s="204"/>
      <c r="DX951" s="204"/>
      <c r="DY951" s="204"/>
      <c r="DZ951" s="204"/>
      <c r="EA951" s="204"/>
      <c r="EB951" s="204"/>
      <c r="EC951" s="204"/>
      <c r="ED951" s="204"/>
      <c r="EE951" s="204"/>
      <c r="EF951" s="204"/>
      <c r="EG951" s="204"/>
      <c r="EH951" s="204"/>
      <c r="EI951" s="204"/>
      <c r="EJ951" s="204"/>
      <c r="EK951" s="204"/>
      <c r="EL951" s="204"/>
      <c r="EM951" s="204"/>
      <c r="EN951" s="204"/>
      <c r="EO951" s="204"/>
      <c r="EP951" s="160"/>
      <c r="EQ951" s="160"/>
      <c r="ER951" s="160"/>
      <c r="ES951" s="160"/>
      <c r="ET951" s="160"/>
      <c r="EU951" s="160"/>
      <c r="EV951" s="160"/>
      <c r="EW951" s="160"/>
      <c r="EX951" s="160"/>
      <c r="EY951" s="160"/>
      <c r="EZ951" s="160"/>
      <c r="FA951" s="160"/>
      <c r="FB951" s="160"/>
      <c r="FC951" s="160"/>
      <c r="FD951" s="160"/>
      <c r="FE951" s="160"/>
      <c r="FF951" s="160"/>
      <c r="FG951" s="160"/>
      <c r="FH951" s="160"/>
      <c r="FI951" s="160"/>
      <c r="FJ951" s="160"/>
      <c r="FK951" s="160"/>
      <c r="FL951" s="160"/>
      <c r="FM951" s="160"/>
      <c r="FN951" s="160"/>
      <c r="FO951" s="160"/>
      <c r="FP951" s="160"/>
      <c r="FQ951" s="160"/>
      <c r="FR951" s="160"/>
      <c r="FS951" s="160"/>
      <c r="FT951" s="160"/>
      <c r="FU951" s="160"/>
      <c r="FV951" s="160"/>
      <c r="FW951" s="160"/>
      <c r="FX951" s="160"/>
      <c r="FY951" s="160"/>
      <c r="FZ951" s="160"/>
      <c r="GA951" s="160"/>
      <c r="GB951" s="160"/>
      <c r="GC951" s="160"/>
      <c r="GD951" s="160"/>
      <c r="GE951" s="160"/>
      <c r="GF951" s="160"/>
      <c r="GG951" s="160"/>
      <c r="GH951" s="160"/>
      <c r="GI951" s="160"/>
      <c r="GJ951" s="160"/>
      <c r="GK951" s="160"/>
      <c r="GL951" s="160"/>
      <c r="GM951" s="160"/>
      <c r="GN951" s="160"/>
      <c r="GO951" s="160"/>
      <c r="GP951" s="160"/>
      <c r="GQ951" s="160"/>
      <c r="GR951" s="160"/>
      <c r="GS951" s="160"/>
      <c r="GT951" s="160"/>
      <c r="GU951" s="160"/>
      <c r="GV951" s="160"/>
      <c r="GW951" s="160"/>
      <c r="GX951" s="160"/>
      <c r="GY951" s="160"/>
      <c r="GZ951" s="160"/>
      <c r="HA951" s="160"/>
      <c r="HB951" s="160"/>
      <c r="HC951" s="160"/>
      <c r="HD951" s="160"/>
      <c r="HE951" s="160"/>
      <c r="HF951" s="160"/>
      <c r="HG951" s="160"/>
      <c r="HH951" s="160"/>
      <c r="HI951" s="160"/>
      <c r="HJ951" s="160"/>
      <c r="HK951" s="160"/>
      <c r="HL951" s="160"/>
      <c r="HM951" s="160"/>
      <c r="HN951" s="157"/>
      <c r="HO951" s="160"/>
      <c r="HP951" s="160"/>
      <c r="HQ951" s="160"/>
    </row>
    <row r="952" spans="1:225">
      <c r="A952" s="156"/>
      <c r="B952" s="204"/>
      <c r="C952" s="204"/>
      <c r="D952" s="204"/>
      <c r="E952" s="204"/>
      <c r="F952" s="204"/>
      <c r="G952" s="204"/>
      <c r="H952" s="204"/>
      <c r="I952" s="204"/>
      <c r="J952" s="204"/>
      <c r="K952" s="204"/>
      <c r="L952" s="204"/>
      <c r="M952" s="204"/>
      <c r="N952" s="204"/>
      <c r="O952" s="204"/>
      <c r="P952" s="204"/>
      <c r="Q952" s="204"/>
      <c r="R952" s="204"/>
      <c r="S952" s="204"/>
      <c r="T952" s="204"/>
      <c r="U952" s="204"/>
      <c r="V952" s="204"/>
      <c r="W952" s="204"/>
      <c r="X952" s="204"/>
      <c r="Y952" s="204"/>
      <c r="Z952" s="204"/>
      <c r="AA952" s="204"/>
      <c r="AB952" s="204"/>
      <c r="AC952" s="204"/>
      <c r="AD952" s="204"/>
      <c r="AE952" s="204"/>
      <c r="AF952" s="204"/>
      <c r="AG952" s="204"/>
      <c r="AH952" s="204"/>
      <c r="AI952" s="204"/>
      <c r="AJ952" s="204"/>
      <c r="AK952" s="204"/>
      <c r="AL952" s="204"/>
      <c r="AM952" s="204"/>
      <c r="AN952" s="204"/>
      <c r="AO952" s="204"/>
      <c r="AP952" s="204"/>
      <c r="AQ952" s="204"/>
      <c r="AR952" s="204"/>
      <c r="AS952" s="204"/>
      <c r="AT952" s="204"/>
      <c r="AU952" s="204"/>
      <c r="AV952" s="204"/>
      <c r="AW952" s="204"/>
      <c r="AX952" s="204"/>
      <c r="AY952" s="204"/>
      <c r="AZ952" s="204"/>
      <c r="BA952" s="204"/>
      <c r="BB952" s="204"/>
      <c r="BC952" s="204"/>
      <c r="BD952" s="204"/>
      <c r="BE952" s="204"/>
      <c r="BF952" s="204"/>
      <c r="BG952" s="204"/>
      <c r="BH952" s="204"/>
      <c r="BI952" s="204"/>
      <c r="BJ952" s="204"/>
      <c r="BK952" s="204"/>
      <c r="BL952" s="204"/>
      <c r="BM952" s="204"/>
      <c r="BN952" s="204"/>
      <c r="BO952" s="204"/>
      <c r="BP952" s="204"/>
      <c r="BQ952" s="204"/>
      <c r="BR952" s="204"/>
      <c r="BS952" s="204"/>
      <c r="BT952" s="204"/>
      <c r="BU952" s="204"/>
      <c r="BV952" s="204"/>
      <c r="BW952" s="204"/>
      <c r="BX952" s="204"/>
      <c r="BY952" s="204"/>
      <c r="BZ952" s="204"/>
      <c r="CA952" s="204"/>
      <c r="CB952" s="204"/>
      <c r="CC952" s="204"/>
      <c r="CD952" s="204"/>
      <c r="CE952" s="204"/>
      <c r="CF952" s="204"/>
      <c r="CG952" s="204"/>
      <c r="CH952" s="204"/>
      <c r="CI952" s="204"/>
      <c r="CJ952" s="204"/>
      <c r="CK952" s="204"/>
      <c r="CL952" s="204"/>
      <c r="CM952" s="204"/>
      <c r="CN952" s="204"/>
      <c r="CO952" s="204"/>
      <c r="CP952" s="204"/>
      <c r="CQ952" s="204"/>
      <c r="CR952" s="204"/>
      <c r="CS952" s="204"/>
      <c r="CT952" s="204"/>
      <c r="CU952" s="204"/>
      <c r="CV952" s="204"/>
      <c r="CW952" s="204"/>
      <c r="CX952" s="204"/>
      <c r="CY952" s="204"/>
      <c r="CZ952" s="204"/>
      <c r="DA952" s="204"/>
      <c r="DB952" s="204"/>
      <c r="DC952" s="204"/>
      <c r="DD952" s="204"/>
      <c r="DE952" s="204"/>
      <c r="DF952" s="204"/>
      <c r="DG952" s="204"/>
      <c r="DH952" s="204"/>
      <c r="DI952" s="204"/>
      <c r="DJ952" s="204"/>
      <c r="DK952" s="204"/>
      <c r="DL952" s="204"/>
      <c r="DM952" s="204"/>
      <c r="DN952" s="204"/>
      <c r="DO952" s="204"/>
      <c r="DP952" s="204"/>
      <c r="DQ952" s="204"/>
      <c r="DR952" s="204"/>
      <c r="DS952" s="204"/>
      <c r="DT952" s="204"/>
      <c r="DU952" s="204"/>
      <c r="DV952" s="204"/>
      <c r="DW952" s="204"/>
      <c r="DX952" s="204"/>
      <c r="DY952" s="204"/>
      <c r="DZ952" s="204"/>
      <c r="EA952" s="204"/>
      <c r="EB952" s="204"/>
      <c r="EC952" s="204"/>
      <c r="ED952" s="204"/>
      <c r="EE952" s="204"/>
      <c r="EF952" s="204"/>
      <c r="EG952" s="204"/>
      <c r="EH952" s="204"/>
      <c r="EI952" s="204"/>
      <c r="EJ952" s="204"/>
      <c r="EK952" s="204"/>
      <c r="EL952" s="204"/>
      <c r="EM952" s="204"/>
      <c r="EN952" s="204"/>
      <c r="EO952" s="204"/>
      <c r="EP952" s="156"/>
      <c r="EQ952" s="156"/>
      <c r="ER952" s="156"/>
      <c r="ES952" s="156"/>
      <c r="ET952" s="156"/>
      <c r="EU952" s="156"/>
      <c r="EV952" s="156"/>
      <c r="EW952" s="156"/>
      <c r="EX952" s="156"/>
      <c r="EY952" s="156"/>
      <c r="EZ952" s="156"/>
      <c r="FA952" s="156"/>
      <c r="FB952" s="156"/>
      <c r="FC952" s="156"/>
      <c r="FD952" s="156"/>
      <c r="FE952" s="156"/>
      <c r="FF952" s="156"/>
      <c r="FG952" s="156"/>
      <c r="FH952" s="156"/>
      <c r="FI952" s="156"/>
      <c r="FJ952" s="156"/>
      <c r="FK952" s="156"/>
      <c r="FL952" s="156"/>
      <c r="FM952" s="156"/>
      <c r="FN952" s="156"/>
      <c r="FO952" s="156"/>
      <c r="FP952" s="156"/>
      <c r="FQ952" s="156"/>
      <c r="FR952" s="156"/>
      <c r="FS952" s="156"/>
      <c r="FT952" s="156"/>
      <c r="FU952" s="156"/>
      <c r="FV952" s="156"/>
      <c r="FW952" s="156"/>
      <c r="FX952" s="156"/>
      <c r="FY952" s="156"/>
      <c r="FZ952" s="156"/>
      <c r="GA952" s="156"/>
      <c r="GB952" s="156"/>
      <c r="GC952" s="156"/>
      <c r="GD952" s="156"/>
      <c r="GE952" s="156"/>
      <c r="GF952" s="156"/>
      <c r="GG952" s="156"/>
      <c r="GH952" s="156"/>
      <c r="GI952" s="156"/>
      <c r="GJ952" s="156"/>
      <c r="GK952" s="156"/>
      <c r="GL952" s="156"/>
      <c r="GM952" s="156"/>
      <c r="GN952" s="156"/>
      <c r="GO952" s="156"/>
      <c r="GP952" s="156"/>
      <c r="GQ952" s="156"/>
      <c r="GR952" s="156"/>
      <c r="GS952" s="156"/>
      <c r="GT952" s="156"/>
      <c r="GU952" s="156"/>
      <c r="GV952" s="156"/>
      <c r="GW952" s="156"/>
      <c r="GX952" s="156"/>
      <c r="GY952" s="156"/>
      <c r="GZ952" s="156"/>
      <c r="HA952" s="156"/>
      <c r="HB952" s="156"/>
      <c r="HC952" s="156"/>
      <c r="HD952" s="156"/>
      <c r="HE952" s="156"/>
      <c r="HF952" s="156"/>
      <c r="HG952" s="156"/>
      <c r="HH952" s="156"/>
      <c r="HI952" s="156"/>
      <c r="HJ952" s="156"/>
      <c r="HK952" s="156"/>
      <c r="HL952" s="156"/>
      <c r="HM952" s="156"/>
      <c r="HN952" s="157"/>
      <c r="HO952" s="156"/>
      <c r="HP952" s="156"/>
      <c r="HQ952" s="156"/>
    </row>
    <row r="953" spans="1:225">
      <c r="A953" s="156"/>
      <c r="B953" s="204"/>
      <c r="C953" s="204"/>
      <c r="D953" s="204"/>
      <c r="E953" s="204"/>
      <c r="F953" s="204"/>
      <c r="G953" s="204"/>
      <c r="H953" s="204"/>
      <c r="I953" s="204"/>
      <c r="J953" s="204"/>
      <c r="K953" s="204"/>
      <c r="L953" s="204"/>
      <c r="M953" s="204"/>
      <c r="N953" s="204"/>
      <c r="O953" s="204"/>
      <c r="P953" s="204"/>
      <c r="Q953" s="204"/>
      <c r="R953" s="204"/>
      <c r="S953" s="204"/>
      <c r="T953" s="204"/>
      <c r="U953" s="204"/>
      <c r="V953" s="204"/>
      <c r="W953" s="204"/>
      <c r="X953" s="204"/>
      <c r="Y953" s="204"/>
      <c r="Z953" s="204"/>
      <c r="AA953" s="204"/>
      <c r="AB953" s="204"/>
      <c r="AC953" s="204"/>
      <c r="AD953" s="204"/>
      <c r="AE953" s="204"/>
      <c r="AF953" s="204"/>
      <c r="AG953" s="204"/>
      <c r="AH953" s="204"/>
      <c r="AI953" s="204"/>
      <c r="AJ953" s="204"/>
      <c r="AK953" s="204"/>
      <c r="AL953" s="204"/>
      <c r="AM953" s="204"/>
      <c r="AN953" s="204"/>
      <c r="AO953" s="204"/>
      <c r="AP953" s="204"/>
      <c r="AQ953" s="204"/>
      <c r="AR953" s="204"/>
      <c r="AS953" s="204"/>
      <c r="AT953" s="204"/>
      <c r="AU953" s="204"/>
      <c r="AV953" s="204"/>
      <c r="AW953" s="204"/>
      <c r="AX953" s="204"/>
      <c r="AY953" s="204"/>
      <c r="AZ953" s="204"/>
      <c r="BA953" s="204"/>
      <c r="BB953" s="204"/>
      <c r="BC953" s="204"/>
      <c r="BD953" s="204"/>
      <c r="BE953" s="204"/>
      <c r="BF953" s="204"/>
      <c r="BG953" s="204"/>
      <c r="BH953" s="204"/>
      <c r="BI953" s="204"/>
      <c r="BJ953" s="204"/>
      <c r="BK953" s="204"/>
      <c r="BL953" s="204"/>
      <c r="BM953" s="204"/>
      <c r="BN953" s="204"/>
      <c r="BO953" s="204"/>
      <c r="BP953" s="204"/>
      <c r="BQ953" s="204"/>
      <c r="BR953" s="204"/>
      <c r="BS953" s="204"/>
      <c r="BT953" s="204"/>
      <c r="BU953" s="204"/>
      <c r="BV953" s="204"/>
      <c r="BW953" s="204"/>
      <c r="BX953" s="204"/>
      <c r="BY953" s="204"/>
      <c r="BZ953" s="204"/>
      <c r="CA953" s="204"/>
      <c r="CB953" s="204"/>
      <c r="CC953" s="204"/>
      <c r="CD953" s="204"/>
      <c r="CE953" s="204"/>
      <c r="CF953" s="204"/>
      <c r="CG953" s="204"/>
      <c r="CH953" s="204"/>
      <c r="CI953" s="204"/>
      <c r="CJ953" s="204"/>
      <c r="CK953" s="204"/>
      <c r="CL953" s="204"/>
      <c r="CM953" s="204"/>
      <c r="CN953" s="204"/>
      <c r="CO953" s="204"/>
      <c r="CP953" s="204"/>
      <c r="CQ953" s="204"/>
      <c r="CR953" s="204"/>
      <c r="CS953" s="204"/>
      <c r="CT953" s="204"/>
      <c r="CU953" s="204"/>
      <c r="CV953" s="204"/>
      <c r="CW953" s="204"/>
      <c r="CX953" s="204"/>
      <c r="CY953" s="204"/>
      <c r="CZ953" s="204"/>
      <c r="DA953" s="204"/>
      <c r="DB953" s="204"/>
      <c r="DC953" s="204"/>
      <c r="DD953" s="204"/>
      <c r="DE953" s="204"/>
      <c r="DF953" s="204"/>
      <c r="DG953" s="204"/>
      <c r="DH953" s="204"/>
      <c r="DI953" s="204"/>
      <c r="DJ953" s="204"/>
      <c r="DK953" s="204"/>
      <c r="DL953" s="204"/>
      <c r="DM953" s="204"/>
      <c r="DN953" s="204"/>
      <c r="DO953" s="204"/>
      <c r="DP953" s="204"/>
      <c r="DQ953" s="204"/>
      <c r="DR953" s="204"/>
      <c r="DS953" s="204"/>
      <c r="DT953" s="204"/>
      <c r="DU953" s="204"/>
      <c r="DV953" s="204"/>
      <c r="DW953" s="204"/>
      <c r="DX953" s="204"/>
      <c r="DY953" s="204"/>
      <c r="DZ953" s="204"/>
      <c r="EA953" s="204"/>
      <c r="EB953" s="204"/>
      <c r="EC953" s="204"/>
      <c r="ED953" s="204"/>
      <c r="EE953" s="204"/>
      <c r="EF953" s="204"/>
      <c r="EG953" s="204"/>
      <c r="EH953" s="204"/>
      <c r="EI953" s="204"/>
      <c r="EJ953" s="204"/>
      <c r="EK953" s="204"/>
      <c r="EL953" s="204"/>
      <c r="EM953" s="204"/>
      <c r="EN953" s="204"/>
      <c r="EO953" s="204"/>
      <c r="EP953" s="156"/>
      <c r="EQ953" s="156"/>
      <c r="ER953" s="156"/>
      <c r="ES953" s="156"/>
      <c r="ET953" s="156"/>
      <c r="EU953" s="156"/>
      <c r="EV953" s="156"/>
      <c r="EW953" s="156"/>
      <c r="EX953" s="156"/>
      <c r="EY953" s="156"/>
      <c r="EZ953" s="156"/>
      <c r="FA953" s="156"/>
      <c r="FB953" s="156"/>
      <c r="FC953" s="156"/>
      <c r="FD953" s="156"/>
      <c r="FE953" s="156"/>
      <c r="FF953" s="156"/>
      <c r="FG953" s="156"/>
      <c r="FH953" s="156"/>
      <c r="FI953" s="156"/>
      <c r="FJ953" s="156"/>
      <c r="FK953" s="156"/>
      <c r="FL953" s="156"/>
      <c r="FM953" s="156"/>
      <c r="FN953" s="156"/>
      <c r="FO953" s="156"/>
      <c r="FP953" s="156"/>
      <c r="FQ953" s="156"/>
      <c r="FR953" s="156"/>
      <c r="FS953" s="156"/>
      <c r="FT953" s="156"/>
      <c r="FU953" s="156"/>
      <c r="FV953" s="156"/>
      <c r="FW953" s="156"/>
      <c r="FX953" s="156"/>
      <c r="FY953" s="156"/>
      <c r="FZ953" s="156"/>
      <c r="GA953" s="156"/>
      <c r="GB953" s="156"/>
      <c r="GC953" s="156"/>
      <c r="GD953" s="156"/>
      <c r="GE953" s="156"/>
      <c r="GF953" s="156"/>
      <c r="GG953" s="156"/>
      <c r="GH953" s="156"/>
      <c r="GI953" s="156"/>
      <c r="GJ953" s="156"/>
      <c r="GK953" s="156"/>
      <c r="GL953" s="156"/>
      <c r="GM953" s="156"/>
      <c r="GN953" s="156"/>
      <c r="GO953" s="156"/>
      <c r="GP953" s="156"/>
      <c r="GQ953" s="156"/>
      <c r="GR953" s="156"/>
      <c r="GS953" s="156"/>
      <c r="GT953" s="156"/>
      <c r="GU953" s="156"/>
      <c r="GV953" s="156"/>
      <c r="GW953" s="156"/>
      <c r="GX953" s="156"/>
      <c r="GY953" s="156"/>
      <c r="GZ953" s="156"/>
      <c r="HA953" s="156"/>
      <c r="HB953" s="156"/>
      <c r="HC953" s="156"/>
      <c r="HD953" s="156"/>
      <c r="HE953" s="156"/>
      <c r="HF953" s="156"/>
      <c r="HG953" s="156"/>
      <c r="HH953" s="156"/>
      <c r="HI953" s="156"/>
      <c r="HJ953" s="156"/>
      <c r="HK953" s="156"/>
      <c r="HL953" s="156"/>
      <c r="HM953" s="156"/>
      <c r="HN953" s="162"/>
      <c r="HO953" s="156"/>
      <c r="HP953" s="156"/>
      <c r="HQ953" s="156"/>
    </row>
    <row r="954" spans="1:225">
      <c r="A954" s="160"/>
      <c r="B954" s="204"/>
      <c r="C954" s="204"/>
      <c r="D954" s="204"/>
      <c r="E954" s="204"/>
      <c r="F954" s="204"/>
      <c r="G954" s="204"/>
      <c r="H954" s="204"/>
      <c r="I954" s="204"/>
      <c r="J954" s="204"/>
      <c r="K954" s="204"/>
      <c r="L954" s="204"/>
      <c r="M954" s="204"/>
      <c r="N954" s="204"/>
      <c r="O954" s="204"/>
      <c r="P954" s="204"/>
      <c r="Q954" s="204"/>
      <c r="R954" s="204"/>
      <c r="S954" s="204"/>
      <c r="T954" s="204"/>
      <c r="U954" s="204"/>
      <c r="V954" s="204"/>
      <c r="W954" s="204"/>
      <c r="X954" s="204"/>
      <c r="Y954" s="204"/>
      <c r="Z954" s="204"/>
      <c r="AA954" s="204"/>
      <c r="AB954" s="204"/>
      <c r="AC954" s="204"/>
      <c r="AD954" s="204"/>
      <c r="AE954" s="204"/>
      <c r="AF954" s="204"/>
      <c r="AG954" s="204"/>
      <c r="AH954" s="204"/>
      <c r="AI954" s="204"/>
      <c r="AJ954" s="204"/>
      <c r="AK954" s="204"/>
      <c r="AL954" s="204"/>
      <c r="AM954" s="204"/>
      <c r="AN954" s="204"/>
      <c r="AO954" s="204"/>
      <c r="AP954" s="204"/>
      <c r="AQ954" s="204"/>
      <c r="AR954" s="204"/>
      <c r="AS954" s="204"/>
      <c r="AT954" s="204"/>
      <c r="AU954" s="204"/>
      <c r="AV954" s="204"/>
      <c r="AW954" s="204"/>
      <c r="AX954" s="204"/>
      <c r="AY954" s="204"/>
      <c r="AZ954" s="204"/>
      <c r="BA954" s="204"/>
      <c r="BB954" s="204"/>
      <c r="BC954" s="204"/>
      <c r="BD954" s="204"/>
      <c r="BE954" s="204"/>
      <c r="BF954" s="204"/>
      <c r="BG954" s="204"/>
      <c r="BH954" s="204"/>
      <c r="BI954" s="204"/>
      <c r="BJ954" s="204"/>
      <c r="BK954" s="204"/>
      <c r="BL954" s="204"/>
      <c r="BM954" s="204"/>
      <c r="BN954" s="204"/>
      <c r="BO954" s="204"/>
      <c r="BP954" s="204"/>
      <c r="BQ954" s="204"/>
      <c r="BR954" s="204"/>
      <c r="BS954" s="204"/>
      <c r="BT954" s="204"/>
      <c r="BU954" s="204"/>
      <c r="BV954" s="204"/>
      <c r="BW954" s="204"/>
      <c r="BX954" s="204"/>
      <c r="BY954" s="204"/>
      <c r="BZ954" s="204"/>
      <c r="CA954" s="204"/>
      <c r="CB954" s="204"/>
      <c r="CC954" s="204"/>
      <c r="CD954" s="204"/>
      <c r="CE954" s="204"/>
      <c r="CF954" s="204"/>
      <c r="CG954" s="204"/>
      <c r="CH954" s="204"/>
      <c r="CI954" s="204"/>
      <c r="CJ954" s="204"/>
      <c r="CK954" s="204"/>
      <c r="CL954" s="204"/>
      <c r="CM954" s="204"/>
      <c r="CN954" s="204"/>
      <c r="CO954" s="204"/>
      <c r="CP954" s="204"/>
      <c r="CQ954" s="204"/>
      <c r="CR954" s="204"/>
      <c r="CS954" s="204"/>
      <c r="CT954" s="204"/>
      <c r="CU954" s="204"/>
      <c r="CV954" s="204"/>
      <c r="CW954" s="204"/>
      <c r="CX954" s="204"/>
      <c r="CY954" s="204"/>
      <c r="CZ954" s="204"/>
      <c r="DA954" s="204"/>
      <c r="DB954" s="204"/>
      <c r="DC954" s="204"/>
      <c r="DD954" s="204"/>
      <c r="DE954" s="204"/>
      <c r="DF954" s="204"/>
      <c r="DG954" s="204"/>
      <c r="DH954" s="204"/>
      <c r="DI954" s="204"/>
      <c r="DJ954" s="204"/>
      <c r="DK954" s="204"/>
      <c r="DL954" s="204"/>
      <c r="DM954" s="204"/>
      <c r="DN954" s="204"/>
      <c r="DO954" s="204"/>
      <c r="DP954" s="204"/>
      <c r="DQ954" s="204"/>
      <c r="DR954" s="204"/>
      <c r="DS954" s="204"/>
      <c r="DT954" s="204"/>
      <c r="DU954" s="204"/>
      <c r="DV954" s="204"/>
      <c r="DW954" s="204"/>
      <c r="DX954" s="204"/>
      <c r="DY954" s="204"/>
      <c r="DZ954" s="204"/>
      <c r="EA954" s="204"/>
      <c r="EB954" s="204"/>
      <c r="EC954" s="204"/>
      <c r="ED954" s="204"/>
      <c r="EE954" s="204"/>
      <c r="EF954" s="204"/>
      <c r="EG954" s="204"/>
      <c r="EH954" s="204"/>
      <c r="EI954" s="204"/>
      <c r="EJ954" s="204"/>
      <c r="EK954" s="204"/>
      <c r="EL954" s="204"/>
      <c r="EM954" s="204"/>
      <c r="EN954" s="204"/>
      <c r="EO954" s="204"/>
      <c r="EP954" s="160"/>
      <c r="EQ954" s="160"/>
      <c r="ER954" s="160"/>
      <c r="ES954" s="160"/>
      <c r="ET954" s="160"/>
      <c r="EU954" s="160"/>
      <c r="EV954" s="160"/>
      <c r="EW954" s="160"/>
      <c r="EX954" s="160"/>
      <c r="EY954" s="160"/>
      <c r="EZ954" s="160"/>
      <c r="FA954" s="160"/>
      <c r="FB954" s="160"/>
      <c r="FC954" s="160"/>
      <c r="FD954" s="160"/>
      <c r="FE954" s="160"/>
      <c r="FF954" s="160"/>
      <c r="FG954" s="160"/>
      <c r="FH954" s="160"/>
      <c r="FI954" s="160"/>
      <c r="FJ954" s="160"/>
      <c r="FK954" s="160"/>
      <c r="FL954" s="160"/>
      <c r="FM954" s="160"/>
      <c r="FN954" s="160"/>
      <c r="FO954" s="160"/>
      <c r="FP954" s="160"/>
      <c r="FQ954" s="160"/>
      <c r="FR954" s="160"/>
      <c r="FS954" s="160"/>
      <c r="FT954" s="160"/>
      <c r="FU954" s="160"/>
      <c r="FV954" s="160"/>
      <c r="FW954" s="160"/>
      <c r="FX954" s="160"/>
      <c r="FY954" s="160"/>
      <c r="FZ954" s="160"/>
      <c r="GA954" s="160"/>
      <c r="GB954" s="160"/>
      <c r="GC954" s="160"/>
      <c r="GD954" s="160"/>
      <c r="GE954" s="160"/>
      <c r="GF954" s="160"/>
      <c r="GG954" s="160"/>
      <c r="GH954" s="160"/>
      <c r="GI954" s="160"/>
      <c r="GJ954" s="160"/>
      <c r="GK954" s="160"/>
      <c r="GL954" s="160"/>
      <c r="GM954" s="160"/>
      <c r="GN954" s="160"/>
      <c r="GO954" s="160"/>
      <c r="GP954" s="160"/>
      <c r="GQ954" s="160"/>
      <c r="GR954" s="160"/>
      <c r="GS954" s="160"/>
      <c r="GT954" s="160"/>
      <c r="GU954" s="160"/>
      <c r="GV954" s="160"/>
      <c r="GW954" s="160"/>
      <c r="GX954" s="160"/>
      <c r="GY954" s="160"/>
      <c r="GZ954" s="160"/>
      <c r="HA954" s="160"/>
      <c r="HB954" s="160"/>
      <c r="HC954" s="160"/>
      <c r="HD954" s="160"/>
      <c r="HE954" s="160"/>
      <c r="HF954" s="160"/>
      <c r="HG954" s="160"/>
      <c r="HH954" s="160"/>
      <c r="HI954" s="160"/>
      <c r="HJ954" s="160"/>
      <c r="HK954" s="160"/>
      <c r="HL954" s="160"/>
      <c r="HM954" s="160"/>
      <c r="HN954" s="157"/>
      <c r="HO954" s="160"/>
      <c r="HP954" s="160"/>
      <c r="HQ954" s="160"/>
    </row>
    <row r="955" spans="1:225">
      <c r="A955" s="156"/>
      <c r="B955" s="204"/>
      <c r="C955" s="204"/>
      <c r="D955" s="204"/>
      <c r="E955" s="204"/>
      <c r="F955" s="204"/>
      <c r="G955" s="204"/>
      <c r="H955" s="204"/>
      <c r="I955" s="204"/>
      <c r="J955" s="204"/>
      <c r="K955" s="204"/>
      <c r="L955" s="204"/>
      <c r="M955" s="204"/>
      <c r="N955" s="204"/>
      <c r="O955" s="204"/>
      <c r="P955" s="204"/>
      <c r="Q955" s="204"/>
      <c r="R955" s="204"/>
      <c r="S955" s="204"/>
      <c r="T955" s="204"/>
      <c r="U955" s="204"/>
      <c r="V955" s="204"/>
      <c r="W955" s="204"/>
      <c r="X955" s="204"/>
      <c r="Y955" s="204"/>
      <c r="Z955" s="204"/>
      <c r="AA955" s="204"/>
      <c r="AB955" s="204"/>
      <c r="AC955" s="204"/>
      <c r="AD955" s="204"/>
      <c r="AE955" s="204"/>
      <c r="AF955" s="204"/>
      <c r="AG955" s="204"/>
      <c r="AH955" s="204"/>
      <c r="AI955" s="204"/>
      <c r="AJ955" s="204"/>
      <c r="AK955" s="204"/>
      <c r="AL955" s="204"/>
      <c r="AM955" s="204"/>
      <c r="AN955" s="204"/>
      <c r="AO955" s="204"/>
      <c r="AP955" s="204"/>
      <c r="AQ955" s="204"/>
      <c r="AR955" s="204"/>
      <c r="AS955" s="204"/>
      <c r="AT955" s="204"/>
      <c r="AU955" s="204"/>
      <c r="AV955" s="204"/>
      <c r="AW955" s="204"/>
      <c r="AX955" s="204"/>
      <c r="AY955" s="204"/>
      <c r="AZ955" s="204"/>
      <c r="BA955" s="204"/>
      <c r="BB955" s="204"/>
      <c r="BC955" s="204"/>
      <c r="BD955" s="204"/>
      <c r="BE955" s="204"/>
      <c r="BF955" s="204"/>
      <c r="BG955" s="204"/>
      <c r="BH955" s="204"/>
      <c r="BI955" s="204"/>
      <c r="BJ955" s="204"/>
      <c r="BK955" s="204"/>
      <c r="BL955" s="204"/>
      <c r="BM955" s="204"/>
      <c r="BN955" s="204"/>
      <c r="BO955" s="204"/>
      <c r="BP955" s="204"/>
      <c r="BQ955" s="204"/>
      <c r="BR955" s="204"/>
      <c r="BS955" s="204"/>
      <c r="BT955" s="204"/>
      <c r="BU955" s="204"/>
      <c r="BV955" s="204"/>
      <c r="BW955" s="204"/>
      <c r="BX955" s="204"/>
      <c r="BY955" s="204"/>
      <c r="BZ955" s="204"/>
      <c r="CA955" s="204"/>
      <c r="CB955" s="204"/>
      <c r="CC955" s="204"/>
      <c r="CD955" s="204"/>
      <c r="CE955" s="204"/>
      <c r="CF955" s="204"/>
      <c r="CG955" s="204"/>
      <c r="CH955" s="204"/>
      <c r="CI955" s="204"/>
      <c r="CJ955" s="204"/>
      <c r="CK955" s="204"/>
      <c r="CL955" s="204"/>
      <c r="CM955" s="204"/>
      <c r="CN955" s="204"/>
      <c r="CO955" s="204"/>
      <c r="CP955" s="204"/>
      <c r="CQ955" s="204"/>
      <c r="CR955" s="204"/>
      <c r="CS955" s="204"/>
      <c r="CT955" s="204"/>
      <c r="CU955" s="204"/>
      <c r="CV955" s="204"/>
      <c r="CW955" s="204"/>
      <c r="CX955" s="204"/>
      <c r="CY955" s="204"/>
      <c r="CZ955" s="204"/>
      <c r="DA955" s="204"/>
      <c r="DB955" s="204"/>
      <c r="DC955" s="204"/>
      <c r="DD955" s="204"/>
      <c r="DE955" s="204"/>
      <c r="DF955" s="204"/>
      <c r="DG955" s="204"/>
      <c r="DH955" s="204"/>
      <c r="DI955" s="204"/>
      <c r="DJ955" s="204"/>
      <c r="DK955" s="204"/>
      <c r="DL955" s="204"/>
      <c r="DM955" s="204"/>
      <c r="DN955" s="204"/>
      <c r="DO955" s="204"/>
      <c r="DP955" s="204"/>
      <c r="DQ955" s="204"/>
      <c r="DR955" s="204"/>
      <c r="DS955" s="204"/>
      <c r="DT955" s="204"/>
      <c r="DU955" s="204"/>
      <c r="DV955" s="204"/>
      <c r="DW955" s="204"/>
      <c r="DX955" s="204"/>
      <c r="DY955" s="204"/>
      <c r="DZ955" s="204"/>
      <c r="EA955" s="204"/>
      <c r="EB955" s="204"/>
      <c r="EC955" s="204"/>
      <c r="ED955" s="204"/>
      <c r="EE955" s="204"/>
      <c r="EF955" s="204"/>
      <c r="EG955" s="204"/>
      <c r="EH955" s="204"/>
      <c r="EI955" s="204"/>
      <c r="EJ955" s="204"/>
      <c r="EK955" s="204"/>
      <c r="EL955" s="204"/>
      <c r="EM955" s="204"/>
      <c r="EN955" s="204"/>
      <c r="EO955" s="204"/>
      <c r="EP955" s="156"/>
      <c r="EQ955" s="156"/>
      <c r="ER955" s="156"/>
      <c r="ES955" s="156"/>
      <c r="ET955" s="156"/>
      <c r="EU955" s="156"/>
      <c r="EV955" s="156"/>
      <c r="EW955" s="156"/>
      <c r="EX955" s="156"/>
      <c r="EY955" s="156"/>
      <c r="EZ955" s="156"/>
      <c r="FA955" s="156"/>
      <c r="FB955" s="156"/>
      <c r="FC955" s="156"/>
      <c r="FD955" s="156"/>
      <c r="FE955" s="156"/>
      <c r="FF955" s="156"/>
      <c r="FG955" s="156"/>
      <c r="FH955" s="156"/>
      <c r="FI955" s="156"/>
      <c r="FJ955" s="156"/>
      <c r="FK955" s="156"/>
      <c r="FL955" s="156"/>
      <c r="FM955" s="156"/>
      <c r="FN955" s="156"/>
      <c r="FO955" s="156"/>
      <c r="FP955" s="156"/>
      <c r="FQ955" s="156"/>
      <c r="FR955" s="156"/>
      <c r="FS955" s="156"/>
      <c r="FT955" s="156"/>
      <c r="FU955" s="156"/>
      <c r="FV955" s="156"/>
      <c r="FW955" s="156"/>
      <c r="FX955" s="156"/>
      <c r="FY955" s="156"/>
      <c r="FZ955" s="156"/>
      <c r="GA955" s="156"/>
      <c r="GB955" s="156"/>
      <c r="GC955" s="156"/>
      <c r="GD955" s="156"/>
      <c r="GE955" s="156"/>
      <c r="GF955" s="156"/>
      <c r="GG955" s="156"/>
      <c r="GH955" s="156"/>
      <c r="GI955" s="156"/>
      <c r="GJ955" s="156"/>
      <c r="GK955" s="156"/>
      <c r="GL955" s="156"/>
      <c r="GM955" s="156"/>
      <c r="GN955" s="156"/>
      <c r="GO955" s="156"/>
      <c r="GP955" s="156"/>
      <c r="GQ955" s="156"/>
      <c r="GR955" s="156"/>
      <c r="GS955" s="156"/>
      <c r="GT955" s="156"/>
      <c r="GU955" s="156"/>
      <c r="GV955" s="156"/>
      <c r="GW955" s="156"/>
      <c r="GX955" s="156"/>
      <c r="GY955" s="156"/>
      <c r="GZ955" s="156"/>
      <c r="HA955" s="156"/>
      <c r="HB955" s="156"/>
      <c r="HC955" s="156"/>
      <c r="HD955" s="156"/>
      <c r="HE955" s="156"/>
      <c r="HF955" s="156"/>
      <c r="HG955" s="156"/>
      <c r="HH955" s="156"/>
      <c r="HI955" s="156"/>
      <c r="HJ955" s="156"/>
      <c r="HK955" s="156"/>
      <c r="HL955" s="156"/>
      <c r="HM955" s="156"/>
      <c r="HN955" s="157"/>
      <c r="HO955" s="156"/>
      <c r="HP955" s="156"/>
      <c r="HQ955" s="156"/>
    </row>
    <row r="956" spans="1:225">
      <c r="A956" s="156"/>
      <c r="B956" s="204"/>
      <c r="C956" s="204"/>
      <c r="D956" s="204"/>
      <c r="E956" s="204"/>
      <c r="F956" s="204"/>
      <c r="G956" s="204"/>
      <c r="H956" s="204"/>
      <c r="I956" s="204"/>
      <c r="J956" s="204"/>
      <c r="K956" s="204"/>
      <c r="L956" s="204"/>
      <c r="M956" s="204"/>
      <c r="N956" s="204"/>
      <c r="O956" s="204"/>
      <c r="P956" s="204"/>
      <c r="Q956" s="204"/>
      <c r="R956" s="204"/>
      <c r="S956" s="204"/>
      <c r="T956" s="204"/>
      <c r="U956" s="204"/>
      <c r="V956" s="204"/>
      <c r="W956" s="204"/>
      <c r="X956" s="204"/>
      <c r="Y956" s="204"/>
      <c r="Z956" s="204"/>
      <c r="AA956" s="204"/>
      <c r="AB956" s="204"/>
      <c r="AC956" s="204"/>
      <c r="AD956" s="204"/>
      <c r="AE956" s="204"/>
      <c r="AF956" s="204"/>
      <c r="AG956" s="204"/>
      <c r="AH956" s="204"/>
      <c r="AI956" s="204"/>
      <c r="AJ956" s="204"/>
      <c r="AK956" s="204"/>
      <c r="AL956" s="204"/>
      <c r="AM956" s="204"/>
      <c r="AN956" s="204"/>
      <c r="AO956" s="204"/>
      <c r="AP956" s="204"/>
      <c r="AQ956" s="204"/>
      <c r="AR956" s="204"/>
      <c r="AS956" s="204"/>
      <c r="AT956" s="204"/>
      <c r="AU956" s="204"/>
      <c r="AV956" s="204"/>
      <c r="AW956" s="204"/>
      <c r="AX956" s="204"/>
      <c r="AY956" s="204"/>
      <c r="AZ956" s="204"/>
      <c r="BA956" s="204"/>
      <c r="BB956" s="204"/>
      <c r="BC956" s="204"/>
      <c r="BD956" s="204"/>
      <c r="BE956" s="204"/>
      <c r="BF956" s="204"/>
      <c r="BG956" s="204"/>
      <c r="BH956" s="204"/>
      <c r="BI956" s="204"/>
      <c r="BJ956" s="204"/>
      <c r="BK956" s="204"/>
      <c r="BL956" s="204"/>
      <c r="BM956" s="204"/>
      <c r="BN956" s="204"/>
      <c r="BO956" s="204"/>
      <c r="BP956" s="204"/>
      <c r="BQ956" s="204"/>
      <c r="BR956" s="204"/>
      <c r="BS956" s="204"/>
      <c r="BT956" s="204"/>
      <c r="BU956" s="204"/>
      <c r="BV956" s="204"/>
      <c r="BW956" s="204"/>
      <c r="BX956" s="204"/>
      <c r="BY956" s="204"/>
      <c r="BZ956" s="204"/>
      <c r="CA956" s="204"/>
      <c r="CB956" s="204"/>
      <c r="CC956" s="204"/>
      <c r="CD956" s="204"/>
      <c r="CE956" s="204"/>
      <c r="CF956" s="204"/>
      <c r="CG956" s="204"/>
      <c r="CH956" s="204"/>
      <c r="CI956" s="204"/>
      <c r="CJ956" s="204"/>
      <c r="CK956" s="204"/>
      <c r="CL956" s="204"/>
      <c r="CM956" s="204"/>
      <c r="CN956" s="204"/>
      <c r="CO956" s="204"/>
      <c r="CP956" s="204"/>
      <c r="CQ956" s="204"/>
      <c r="CR956" s="204"/>
      <c r="CS956" s="204"/>
      <c r="CT956" s="204"/>
      <c r="CU956" s="204"/>
      <c r="CV956" s="204"/>
      <c r="CW956" s="204"/>
      <c r="CX956" s="204"/>
      <c r="CY956" s="204"/>
      <c r="CZ956" s="204"/>
      <c r="DA956" s="204"/>
      <c r="DB956" s="204"/>
      <c r="DC956" s="204"/>
      <c r="DD956" s="204"/>
      <c r="DE956" s="204"/>
      <c r="DF956" s="204"/>
      <c r="DG956" s="204"/>
      <c r="DH956" s="204"/>
      <c r="DI956" s="204"/>
      <c r="DJ956" s="204"/>
      <c r="DK956" s="204"/>
      <c r="DL956" s="204"/>
      <c r="DM956" s="204"/>
      <c r="DN956" s="204"/>
      <c r="DO956" s="204"/>
      <c r="DP956" s="204"/>
      <c r="DQ956" s="204"/>
      <c r="DR956" s="204"/>
      <c r="DS956" s="204"/>
      <c r="DT956" s="204"/>
      <c r="DU956" s="204"/>
      <c r="DV956" s="204"/>
      <c r="DW956" s="204"/>
      <c r="DX956" s="204"/>
      <c r="DY956" s="204"/>
      <c r="DZ956" s="204"/>
      <c r="EA956" s="204"/>
      <c r="EB956" s="204"/>
      <c r="EC956" s="204"/>
      <c r="ED956" s="204"/>
      <c r="EE956" s="204"/>
      <c r="EF956" s="204"/>
      <c r="EG956" s="204"/>
      <c r="EH956" s="204"/>
      <c r="EI956" s="204"/>
      <c r="EJ956" s="204"/>
      <c r="EK956" s="204"/>
      <c r="EL956" s="204"/>
      <c r="EM956" s="204"/>
      <c r="EN956" s="204"/>
      <c r="EO956" s="204"/>
      <c r="EP956" s="156"/>
      <c r="EQ956" s="156"/>
      <c r="ER956" s="156"/>
      <c r="ES956" s="156"/>
      <c r="ET956" s="156"/>
      <c r="EU956" s="156"/>
      <c r="EV956" s="156"/>
      <c r="EW956" s="156"/>
      <c r="EX956" s="156"/>
      <c r="EY956" s="156"/>
      <c r="EZ956" s="156"/>
      <c r="FA956" s="156"/>
      <c r="FB956" s="156"/>
      <c r="FC956" s="156"/>
      <c r="FD956" s="156"/>
      <c r="FE956" s="156"/>
      <c r="FF956" s="156"/>
      <c r="FG956" s="156"/>
      <c r="FH956" s="156"/>
      <c r="FI956" s="156"/>
      <c r="FJ956" s="156"/>
      <c r="FK956" s="156"/>
      <c r="FL956" s="156"/>
      <c r="FM956" s="156"/>
      <c r="FN956" s="156"/>
      <c r="FO956" s="156"/>
      <c r="FP956" s="156"/>
      <c r="FQ956" s="156"/>
      <c r="FR956" s="156"/>
      <c r="FS956" s="156"/>
      <c r="FT956" s="156"/>
      <c r="FU956" s="156"/>
      <c r="FV956" s="156"/>
      <c r="FW956" s="156"/>
      <c r="FX956" s="156"/>
      <c r="FY956" s="156"/>
      <c r="FZ956" s="156"/>
      <c r="GA956" s="156"/>
      <c r="GB956" s="156"/>
      <c r="GC956" s="156"/>
      <c r="GD956" s="156"/>
      <c r="GE956" s="156"/>
      <c r="GF956" s="156"/>
      <c r="GG956" s="156"/>
      <c r="GH956" s="156"/>
      <c r="GI956" s="156"/>
      <c r="GJ956" s="156"/>
      <c r="GK956" s="156"/>
      <c r="GL956" s="156"/>
      <c r="GM956" s="156"/>
      <c r="GN956" s="156"/>
      <c r="GO956" s="156"/>
      <c r="GP956" s="156"/>
      <c r="GQ956" s="156"/>
      <c r="GR956" s="156"/>
      <c r="GS956" s="156"/>
      <c r="GT956" s="156"/>
      <c r="GU956" s="156"/>
      <c r="GV956" s="156"/>
      <c r="GW956" s="156"/>
      <c r="GX956" s="156"/>
      <c r="GY956" s="156"/>
      <c r="GZ956" s="156"/>
      <c r="HA956" s="156"/>
      <c r="HB956" s="156"/>
      <c r="HC956" s="156"/>
      <c r="HD956" s="156"/>
      <c r="HE956" s="156"/>
      <c r="HF956" s="156"/>
      <c r="HG956" s="156"/>
      <c r="HH956" s="156"/>
      <c r="HI956" s="156"/>
      <c r="HJ956" s="156"/>
      <c r="HK956" s="156"/>
      <c r="HL956" s="156"/>
      <c r="HM956" s="156"/>
      <c r="HN956" s="162"/>
      <c r="HO956" s="156"/>
      <c r="HP956" s="156"/>
      <c r="HQ956" s="156"/>
    </row>
    <row r="957" spans="1:225">
      <c r="A957" s="160"/>
      <c r="B957" s="204"/>
      <c r="C957" s="204"/>
      <c r="D957" s="204"/>
      <c r="E957" s="204"/>
      <c r="F957" s="204"/>
      <c r="G957" s="204"/>
      <c r="H957" s="204"/>
      <c r="I957" s="204"/>
      <c r="J957" s="204"/>
      <c r="K957" s="204"/>
      <c r="L957" s="204"/>
      <c r="M957" s="204"/>
      <c r="N957" s="204"/>
      <c r="O957" s="204"/>
      <c r="P957" s="204"/>
      <c r="Q957" s="204"/>
      <c r="R957" s="204"/>
      <c r="S957" s="204"/>
      <c r="T957" s="204"/>
      <c r="U957" s="204"/>
      <c r="V957" s="204"/>
      <c r="W957" s="204"/>
      <c r="X957" s="204"/>
      <c r="Y957" s="204"/>
      <c r="Z957" s="204"/>
      <c r="AA957" s="204"/>
      <c r="AB957" s="204"/>
      <c r="AC957" s="204"/>
      <c r="AD957" s="204"/>
      <c r="AE957" s="204"/>
      <c r="AF957" s="204"/>
      <c r="AG957" s="204"/>
      <c r="AH957" s="204"/>
      <c r="AI957" s="204"/>
      <c r="AJ957" s="204"/>
      <c r="AK957" s="204"/>
      <c r="AL957" s="204"/>
      <c r="AM957" s="204"/>
      <c r="AN957" s="204"/>
      <c r="AO957" s="204"/>
      <c r="AP957" s="204"/>
      <c r="AQ957" s="204"/>
      <c r="AR957" s="204"/>
      <c r="AS957" s="204"/>
      <c r="AT957" s="204"/>
      <c r="AU957" s="204"/>
      <c r="AV957" s="204"/>
      <c r="AW957" s="204"/>
      <c r="AX957" s="204"/>
      <c r="AY957" s="204"/>
      <c r="AZ957" s="204"/>
      <c r="BA957" s="204"/>
      <c r="BB957" s="204"/>
      <c r="BC957" s="204"/>
      <c r="BD957" s="204"/>
      <c r="BE957" s="204"/>
      <c r="BF957" s="204"/>
      <c r="BG957" s="204"/>
      <c r="BH957" s="204"/>
      <c r="BI957" s="204"/>
      <c r="BJ957" s="204"/>
      <c r="BK957" s="204"/>
      <c r="BL957" s="204"/>
      <c r="BM957" s="204"/>
      <c r="BN957" s="204"/>
      <c r="BO957" s="204"/>
      <c r="BP957" s="204"/>
      <c r="BQ957" s="204"/>
      <c r="BR957" s="204"/>
      <c r="BS957" s="204"/>
      <c r="BT957" s="204"/>
      <c r="BU957" s="204"/>
      <c r="BV957" s="204"/>
      <c r="BW957" s="204"/>
      <c r="BX957" s="204"/>
      <c r="BY957" s="204"/>
      <c r="BZ957" s="204"/>
      <c r="CA957" s="204"/>
      <c r="CB957" s="204"/>
      <c r="CC957" s="204"/>
      <c r="CD957" s="204"/>
      <c r="CE957" s="204"/>
      <c r="CF957" s="204"/>
      <c r="CG957" s="204"/>
      <c r="CH957" s="204"/>
      <c r="CI957" s="204"/>
      <c r="CJ957" s="204"/>
      <c r="CK957" s="204"/>
      <c r="CL957" s="204"/>
      <c r="CM957" s="204"/>
      <c r="CN957" s="204"/>
      <c r="CO957" s="204"/>
      <c r="CP957" s="204"/>
      <c r="CQ957" s="204"/>
      <c r="CR957" s="204"/>
      <c r="CS957" s="204"/>
      <c r="CT957" s="204"/>
      <c r="CU957" s="204"/>
      <c r="CV957" s="204"/>
      <c r="CW957" s="204"/>
      <c r="CX957" s="204"/>
      <c r="CY957" s="204"/>
      <c r="CZ957" s="204"/>
      <c r="DA957" s="204"/>
      <c r="DB957" s="204"/>
      <c r="DC957" s="204"/>
      <c r="DD957" s="204"/>
      <c r="DE957" s="204"/>
      <c r="DF957" s="204"/>
      <c r="DG957" s="204"/>
      <c r="DH957" s="204"/>
      <c r="DI957" s="204"/>
      <c r="DJ957" s="204"/>
      <c r="DK957" s="204"/>
      <c r="DL957" s="204"/>
      <c r="DM957" s="204"/>
      <c r="DN957" s="204"/>
      <c r="DO957" s="204"/>
      <c r="DP957" s="204"/>
      <c r="DQ957" s="204"/>
      <c r="DR957" s="204"/>
      <c r="DS957" s="204"/>
      <c r="DT957" s="204"/>
      <c r="DU957" s="204"/>
      <c r="DV957" s="204"/>
      <c r="DW957" s="204"/>
      <c r="DX957" s="204"/>
      <c r="DY957" s="204"/>
      <c r="DZ957" s="204"/>
      <c r="EA957" s="204"/>
      <c r="EB957" s="204"/>
      <c r="EC957" s="204"/>
      <c r="ED957" s="204"/>
      <c r="EE957" s="204"/>
      <c r="EF957" s="204"/>
      <c r="EG957" s="204"/>
      <c r="EH957" s="204"/>
      <c r="EI957" s="204"/>
      <c r="EJ957" s="204"/>
      <c r="EK957" s="204"/>
      <c r="EL957" s="204"/>
      <c r="EM957" s="204"/>
      <c r="EN957" s="204"/>
      <c r="EO957" s="204"/>
      <c r="EP957" s="160"/>
      <c r="EQ957" s="160"/>
      <c r="ER957" s="160"/>
      <c r="ES957" s="160"/>
      <c r="ET957" s="160"/>
      <c r="EU957" s="160"/>
      <c r="EV957" s="160"/>
      <c r="EW957" s="160"/>
      <c r="EX957" s="160"/>
      <c r="EY957" s="160"/>
      <c r="EZ957" s="160"/>
      <c r="FA957" s="160"/>
      <c r="FB957" s="160"/>
      <c r="FC957" s="160"/>
      <c r="FD957" s="160"/>
      <c r="FE957" s="160"/>
      <c r="FF957" s="160"/>
      <c r="FG957" s="160"/>
      <c r="FH957" s="160"/>
      <c r="FI957" s="160"/>
      <c r="FJ957" s="160"/>
      <c r="FK957" s="160"/>
      <c r="FL957" s="160"/>
      <c r="FM957" s="160"/>
      <c r="FN957" s="160"/>
      <c r="FO957" s="160"/>
      <c r="FP957" s="160"/>
      <c r="FQ957" s="160"/>
      <c r="FR957" s="160"/>
      <c r="FS957" s="160"/>
      <c r="FT957" s="160"/>
      <c r="FU957" s="160"/>
      <c r="FV957" s="160"/>
      <c r="FW957" s="160"/>
      <c r="FX957" s="160"/>
      <c r="FY957" s="160"/>
      <c r="FZ957" s="160"/>
      <c r="GA957" s="160"/>
      <c r="GB957" s="160"/>
      <c r="GC957" s="160"/>
      <c r="GD957" s="160"/>
      <c r="GE957" s="160"/>
      <c r="GF957" s="160"/>
      <c r="GG957" s="160"/>
      <c r="GH957" s="160"/>
      <c r="GI957" s="160"/>
      <c r="GJ957" s="160"/>
      <c r="GK957" s="160"/>
      <c r="GL957" s="160"/>
      <c r="GM957" s="160"/>
      <c r="GN957" s="160"/>
      <c r="GO957" s="160"/>
      <c r="GP957" s="160"/>
      <c r="GQ957" s="160"/>
      <c r="GR957" s="160"/>
      <c r="GS957" s="160"/>
      <c r="GT957" s="160"/>
      <c r="GU957" s="160"/>
      <c r="GV957" s="160"/>
      <c r="GW957" s="160"/>
      <c r="GX957" s="160"/>
      <c r="GY957" s="160"/>
      <c r="GZ957" s="160"/>
      <c r="HA957" s="160"/>
      <c r="HB957" s="160"/>
      <c r="HC957" s="160"/>
      <c r="HD957" s="160"/>
      <c r="HE957" s="160"/>
      <c r="HF957" s="160"/>
      <c r="HG957" s="160"/>
      <c r="HH957" s="160"/>
      <c r="HI957" s="160"/>
      <c r="HJ957" s="160"/>
      <c r="HK957" s="160"/>
      <c r="HL957" s="160"/>
      <c r="HM957" s="160"/>
      <c r="HN957" s="157"/>
      <c r="HO957" s="160"/>
      <c r="HP957" s="160"/>
      <c r="HQ957" s="160"/>
    </row>
    <row r="958" spans="1:225">
      <c r="A958" s="156"/>
      <c r="B958" s="204"/>
      <c r="C958" s="204"/>
      <c r="D958" s="204"/>
      <c r="E958" s="204"/>
      <c r="F958" s="204"/>
      <c r="G958" s="204"/>
      <c r="H958" s="204"/>
      <c r="I958" s="204"/>
      <c r="J958" s="204"/>
      <c r="K958" s="204"/>
      <c r="L958" s="204"/>
      <c r="M958" s="204"/>
      <c r="N958" s="204"/>
      <c r="O958" s="204"/>
      <c r="P958" s="204"/>
      <c r="Q958" s="204"/>
      <c r="R958" s="204"/>
      <c r="S958" s="204"/>
      <c r="T958" s="204"/>
      <c r="U958" s="204"/>
      <c r="V958" s="204"/>
      <c r="W958" s="204"/>
      <c r="X958" s="204"/>
      <c r="Y958" s="204"/>
      <c r="Z958" s="204"/>
      <c r="AA958" s="204"/>
      <c r="AB958" s="204"/>
      <c r="AC958" s="204"/>
      <c r="AD958" s="204"/>
      <c r="AE958" s="204"/>
      <c r="AF958" s="204"/>
      <c r="AG958" s="204"/>
      <c r="AH958" s="204"/>
      <c r="AI958" s="204"/>
      <c r="AJ958" s="204"/>
      <c r="AK958" s="204"/>
      <c r="AL958" s="204"/>
      <c r="AM958" s="204"/>
      <c r="AN958" s="204"/>
      <c r="AO958" s="204"/>
      <c r="AP958" s="204"/>
      <c r="AQ958" s="204"/>
      <c r="AR958" s="204"/>
      <c r="AS958" s="204"/>
      <c r="AT958" s="204"/>
      <c r="AU958" s="204"/>
      <c r="AV958" s="204"/>
      <c r="AW958" s="204"/>
      <c r="AX958" s="204"/>
      <c r="AY958" s="204"/>
      <c r="AZ958" s="204"/>
      <c r="BA958" s="204"/>
      <c r="BB958" s="204"/>
      <c r="BC958" s="204"/>
      <c r="BD958" s="204"/>
      <c r="BE958" s="204"/>
      <c r="BF958" s="204"/>
      <c r="BG958" s="204"/>
      <c r="BH958" s="204"/>
      <c r="BI958" s="204"/>
      <c r="BJ958" s="204"/>
      <c r="BK958" s="204"/>
      <c r="BL958" s="204"/>
      <c r="BM958" s="204"/>
      <c r="BN958" s="204"/>
      <c r="BO958" s="204"/>
      <c r="BP958" s="204"/>
      <c r="BQ958" s="204"/>
      <c r="BR958" s="204"/>
      <c r="BS958" s="204"/>
      <c r="BT958" s="204"/>
      <c r="BU958" s="204"/>
      <c r="BV958" s="204"/>
      <c r="BW958" s="204"/>
      <c r="BX958" s="204"/>
      <c r="BY958" s="204"/>
      <c r="BZ958" s="204"/>
      <c r="CA958" s="204"/>
      <c r="CB958" s="204"/>
      <c r="CC958" s="204"/>
      <c r="CD958" s="204"/>
      <c r="CE958" s="204"/>
      <c r="CF958" s="204"/>
      <c r="CG958" s="204"/>
      <c r="CH958" s="204"/>
      <c r="CI958" s="204"/>
      <c r="CJ958" s="204"/>
      <c r="CK958" s="204"/>
      <c r="CL958" s="204"/>
      <c r="CM958" s="204"/>
      <c r="CN958" s="204"/>
      <c r="CO958" s="204"/>
      <c r="CP958" s="204"/>
      <c r="CQ958" s="204"/>
      <c r="CR958" s="204"/>
      <c r="CS958" s="204"/>
      <c r="CT958" s="204"/>
      <c r="CU958" s="204"/>
      <c r="CV958" s="204"/>
      <c r="CW958" s="204"/>
      <c r="CX958" s="204"/>
      <c r="CY958" s="204"/>
      <c r="CZ958" s="204"/>
      <c r="DA958" s="204"/>
      <c r="DB958" s="204"/>
      <c r="DC958" s="204"/>
      <c r="DD958" s="204"/>
      <c r="DE958" s="204"/>
      <c r="DF958" s="204"/>
      <c r="DG958" s="204"/>
      <c r="DH958" s="204"/>
      <c r="DI958" s="204"/>
      <c r="DJ958" s="204"/>
      <c r="DK958" s="204"/>
      <c r="DL958" s="204"/>
      <c r="DM958" s="204"/>
      <c r="DN958" s="204"/>
      <c r="DO958" s="204"/>
      <c r="DP958" s="204"/>
      <c r="DQ958" s="204"/>
      <c r="DR958" s="204"/>
      <c r="DS958" s="204"/>
      <c r="DT958" s="204"/>
      <c r="DU958" s="204"/>
      <c r="DV958" s="204"/>
      <c r="DW958" s="204"/>
      <c r="DX958" s="204"/>
      <c r="DY958" s="204"/>
      <c r="DZ958" s="204"/>
      <c r="EA958" s="204"/>
      <c r="EB958" s="204"/>
      <c r="EC958" s="204"/>
      <c r="ED958" s="204"/>
      <c r="EE958" s="204"/>
      <c r="EF958" s="204"/>
      <c r="EG958" s="204"/>
      <c r="EH958" s="204"/>
      <c r="EI958" s="204"/>
      <c r="EJ958" s="204"/>
      <c r="EK958" s="204"/>
      <c r="EL958" s="204"/>
      <c r="EM958" s="204"/>
      <c r="EN958" s="204"/>
      <c r="EO958" s="204"/>
      <c r="EP958" s="156"/>
      <c r="EQ958" s="156"/>
      <c r="ER958" s="156"/>
      <c r="ES958" s="156"/>
      <c r="ET958" s="156"/>
      <c r="EU958" s="156"/>
      <c r="EV958" s="156"/>
      <c r="EW958" s="156"/>
      <c r="EX958" s="156"/>
      <c r="EY958" s="156"/>
      <c r="EZ958" s="156"/>
      <c r="FA958" s="156"/>
      <c r="FB958" s="156"/>
      <c r="FC958" s="156"/>
      <c r="FD958" s="156"/>
      <c r="FE958" s="156"/>
      <c r="FF958" s="156"/>
      <c r="FG958" s="156"/>
      <c r="FH958" s="156"/>
      <c r="FI958" s="156"/>
      <c r="FJ958" s="156"/>
      <c r="FK958" s="156"/>
      <c r="FL958" s="156"/>
      <c r="FM958" s="156"/>
      <c r="FN958" s="156"/>
      <c r="FO958" s="156"/>
      <c r="FP958" s="156"/>
      <c r="FQ958" s="156"/>
      <c r="FR958" s="156"/>
      <c r="FS958" s="156"/>
      <c r="FT958" s="156"/>
      <c r="FU958" s="156"/>
      <c r="FV958" s="156"/>
      <c r="FW958" s="156"/>
      <c r="FX958" s="156"/>
      <c r="FY958" s="156"/>
      <c r="FZ958" s="156"/>
      <c r="GA958" s="156"/>
      <c r="GB958" s="156"/>
      <c r="GC958" s="156"/>
      <c r="GD958" s="156"/>
      <c r="GE958" s="156"/>
      <c r="GF958" s="156"/>
      <c r="GG958" s="156"/>
      <c r="GH958" s="156"/>
      <c r="GI958" s="156"/>
      <c r="GJ958" s="156"/>
      <c r="GK958" s="156"/>
      <c r="GL958" s="156"/>
      <c r="GM958" s="156"/>
      <c r="GN958" s="156"/>
      <c r="GO958" s="156"/>
      <c r="GP958" s="156"/>
      <c r="GQ958" s="156"/>
      <c r="GR958" s="156"/>
      <c r="GS958" s="156"/>
      <c r="GT958" s="156"/>
      <c r="GU958" s="156"/>
      <c r="GV958" s="156"/>
      <c r="GW958" s="156"/>
      <c r="GX958" s="156"/>
      <c r="GY958" s="156"/>
      <c r="GZ958" s="156"/>
      <c r="HA958" s="156"/>
      <c r="HB958" s="156"/>
      <c r="HC958" s="156"/>
      <c r="HD958" s="156"/>
      <c r="HE958" s="156"/>
      <c r="HF958" s="156"/>
      <c r="HG958" s="156"/>
      <c r="HH958" s="156"/>
      <c r="HI958" s="156"/>
      <c r="HJ958" s="156"/>
      <c r="HK958" s="156"/>
      <c r="HL958" s="156"/>
      <c r="HM958" s="156"/>
      <c r="HN958" s="157"/>
      <c r="HO958" s="156"/>
      <c r="HP958" s="156"/>
      <c r="HQ958" s="156"/>
    </row>
    <row r="959" spans="1:225">
      <c r="A959" s="156"/>
      <c r="B959" s="204"/>
      <c r="C959" s="204"/>
      <c r="D959" s="204"/>
      <c r="E959" s="204"/>
      <c r="F959" s="204"/>
      <c r="G959" s="204"/>
      <c r="H959" s="204"/>
      <c r="I959" s="204"/>
      <c r="J959" s="204"/>
      <c r="K959" s="204"/>
      <c r="L959" s="204"/>
      <c r="M959" s="204"/>
      <c r="N959" s="204"/>
      <c r="O959" s="204"/>
      <c r="P959" s="204"/>
      <c r="Q959" s="204"/>
      <c r="R959" s="204"/>
      <c r="S959" s="204"/>
      <c r="T959" s="204"/>
      <c r="U959" s="204"/>
      <c r="V959" s="204"/>
      <c r="W959" s="204"/>
      <c r="X959" s="204"/>
      <c r="Y959" s="204"/>
      <c r="Z959" s="204"/>
      <c r="AA959" s="204"/>
      <c r="AB959" s="204"/>
      <c r="AC959" s="204"/>
      <c r="AD959" s="204"/>
      <c r="AE959" s="204"/>
      <c r="AF959" s="204"/>
      <c r="AG959" s="204"/>
      <c r="AH959" s="204"/>
      <c r="AI959" s="204"/>
      <c r="AJ959" s="204"/>
      <c r="AK959" s="204"/>
      <c r="AL959" s="204"/>
      <c r="AM959" s="204"/>
      <c r="AN959" s="204"/>
      <c r="AO959" s="204"/>
      <c r="AP959" s="204"/>
      <c r="AQ959" s="204"/>
      <c r="AR959" s="204"/>
      <c r="AS959" s="204"/>
      <c r="AT959" s="204"/>
      <c r="AU959" s="204"/>
      <c r="AV959" s="204"/>
      <c r="AW959" s="204"/>
      <c r="AX959" s="204"/>
      <c r="AY959" s="204"/>
      <c r="AZ959" s="204"/>
      <c r="BA959" s="204"/>
      <c r="BB959" s="204"/>
      <c r="BC959" s="204"/>
      <c r="BD959" s="204"/>
      <c r="BE959" s="204"/>
      <c r="BF959" s="204"/>
      <c r="BG959" s="204"/>
      <c r="BH959" s="204"/>
      <c r="BI959" s="204"/>
      <c r="BJ959" s="204"/>
      <c r="BK959" s="204"/>
      <c r="BL959" s="204"/>
      <c r="BM959" s="204"/>
      <c r="BN959" s="204"/>
      <c r="BO959" s="204"/>
      <c r="BP959" s="204"/>
      <c r="BQ959" s="204"/>
      <c r="BR959" s="204"/>
      <c r="BS959" s="204"/>
      <c r="BT959" s="204"/>
      <c r="BU959" s="204"/>
      <c r="BV959" s="204"/>
      <c r="BW959" s="204"/>
      <c r="BX959" s="204"/>
      <c r="BY959" s="204"/>
      <c r="BZ959" s="204"/>
      <c r="CA959" s="204"/>
      <c r="CB959" s="204"/>
      <c r="CC959" s="204"/>
      <c r="CD959" s="204"/>
      <c r="CE959" s="204"/>
      <c r="CF959" s="204"/>
      <c r="CG959" s="204"/>
      <c r="CH959" s="204"/>
      <c r="CI959" s="204"/>
      <c r="CJ959" s="204"/>
      <c r="CK959" s="204"/>
      <c r="CL959" s="204"/>
      <c r="CM959" s="204"/>
      <c r="CN959" s="204"/>
      <c r="CO959" s="204"/>
      <c r="CP959" s="204"/>
      <c r="CQ959" s="204"/>
      <c r="CR959" s="204"/>
      <c r="CS959" s="204"/>
      <c r="CT959" s="204"/>
      <c r="CU959" s="204"/>
      <c r="CV959" s="204"/>
      <c r="CW959" s="204"/>
      <c r="CX959" s="204"/>
      <c r="CY959" s="204"/>
      <c r="CZ959" s="204"/>
      <c r="DA959" s="204"/>
      <c r="DB959" s="204"/>
      <c r="DC959" s="204"/>
      <c r="DD959" s="204"/>
      <c r="DE959" s="204"/>
      <c r="DF959" s="204"/>
      <c r="DG959" s="204"/>
      <c r="DH959" s="204"/>
      <c r="DI959" s="204"/>
      <c r="DJ959" s="204"/>
      <c r="DK959" s="204"/>
      <c r="DL959" s="204"/>
      <c r="DM959" s="204"/>
      <c r="DN959" s="204"/>
      <c r="DO959" s="204"/>
      <c r="DP959" s="204"/>
      <c r="DQ959" s="204"/>
      <c r="DR959" s="204"/>
      <c r="DS959" s="204"/>
      <c r="DT959" s="204"/>
      <c r="DU959" s="204"/>
      <c r="DV959" s="204"/>
      <c r="DW959" s="204"/>
      <c r="DX959" s="204"/>
      <c r="DY959" s="204"/>
      <c r="DZ959" s="204"/>
      <c r="EA959" s="204"/>
      <c r="EB959" s="204"/>
      <c r="EC959" s="204"/>
      <c r="ED959" s="204"/>
      <c r="EE959" s="204"/>
      <c r="EF959" s="204"/>
      <c r="EG959" s="204"/>
      <c r="EH959" s="204"/>
      <c r="EI959" s="204"/>
      <c r="EJ959" s="204"/>
      <c r="EK959" s="204"/>
      <c r="EL959" s="204"/>
      <c r="EM959" s="204"/>
      <c r="EN959" s="204"/>
      <c r="EO959" s="204"/>
      <c r="EP959" s="156"/>
      <c r="EQ959" s="156"/>
      <c r="ER959" s="156"/>
      <c r="ES959" s="156"/>
      <c r="ET959" s="156"/>
      <c r="EU959" s="156"/>
      <c r="EV959" s="156"/>
      <c r="EW959" s="156"/>
      <c r="EX959" s="156"/>
      <c r="EY959" s="156"/>
      <c r="EZ959" s="156"/>
      <c r="FA959" s="156"/>
      <c r="FB959" s="156"/>
      <c r="FC959" s="156"/>
      <c r="FD959" s="156"/>
      <c r="FE959" s="156"/>
      <c r="FF959" s="156"/>
      <c r="FG959" s="156"/>
      <c r="FH959" s="156"/>
      <c r="FI959" s="156"/>
      <c r="FJ959" s="156"/>
      <c r="FK959" s="156"/>
      <c r="FL959" s="156"/>
      <c r="FM959" s="156"/>
      <c r="FN959" s="156"/>
      <c r="FO959" s="156"/>
      <c r="FP959" s="156"/>
      <c r="FQ959" s="156"/>
      <c r="FR959" s="156"/>
      <c r="FS959" s="156"/>
      <c r="FT959" s="156"/>
      <c r="FU959" s="156"/>
      <c r="FV959" s="156"/>
      <c r="FW959" s="156"/>
      <c r="FX959" s="156"/>
      <c r="FY959" s="156"/>
      <c r="FZ959" s="156"/>
      <c r="GA959" s="156"/>
      <c r="GB959" s="156"/>
      <c r="GC959" s="156"/>
      <c r="GD959" s="156"/>
      <c r="GE959" s="156"/>
      <c r="GF959" s="156"/>
      <c r="GG959" s="156"/>
      <c r="GH959" s="156"/>
      <c r="GI959" s="156"/>
      <c r="GJ959" s="156"/>
      <c r="GK959" s="156"/>
      <c r="GL959" s="156"/>
      <c r="GM959" s="156"/>
      <c r="GN959" s="156"/>
      <c r="GO959" s="156"/>
      <c r="GP959" s="156"/>
      <c r="GQ959" s="156"/>
      <c r="GR959" s="156"/>
      <c r="GS959" s="156"/>
      <c r="GT959" s="156"/>
      <c r="GU959" s="156"/>
      <c r="GV959" s="156"/>
      <c r="GW959" s="156"/>
      <c r="GX959" s="156"/>
      <c r="GY959" s="156"/>
      <c r="GZ959" s="156"/>
      <c r="HA959" s="156"/>
      <c r="HB959" s="156"/>
      <c r="HC959" s="156"/>
      <c r="HD959" s="156"/>
      <c r="HE959" s="156"/>
      <c r="HF959" s="156"/>
      <c r="HG959" s="156"/>
      <c r="HH959" s="156"/>
      <c r="HI959" s="156"/>
      <c r="HJ959" s="156"/>
      <c r="HK959" s="156"/>
      <c r="HL959" s="156"/>
      <c r="HM959" s="156"/>
      <c r="HN959" s="162"/>
      <c r="HO959" s="156"/>
      <c r="HP959" s="156"/>
      <c r="HQ959" s="156"/>
    </row>
    <row r="960" spans="1:225">
      <c r="A960" s="160"/>
      <c r="B960" s="204"/>
      <c r="C960" s="204"/>
      <c r="D960" s="204"/>
      <c r="E960" s="204"/>
      <c r="F960" s="204"/>
      <c r="G960" s="204"/>
      <c r="H960" s="204"/>
      <c r="I960" s="204"/>
      <c r="J960" s="204"/>
      <c r="K960" s="204"/>
      <c r="L960" s="204"/>
      <c r="M960" s="204"/>
      <c r="N960" s="204"/>
      <c r="O960" s="204"/>
      <c r="P960" s="204"/>
      <c r="Q960" s="204"/>
      <c r="R960" s="204"/>
      <c r="S960" s="204"/>
      <c r="T960" s="204"/>
      <c r="U960" s="204"/>
      <c r="V960" s="204"/>
      <c r="W960" s="204"/>
      <c r="X960" s="204"/>
      <c r="Y960" s="204"/>
      <c r="Z960" s="204"/>
      <c r="AA960" s="204"/>
      <c r="AB960" s="204"/>
      <c r="AC960" s="204"/>
      <c r="AD960" s="204"/>
      <c r="AE960" s="204"/>
      <c r="AF960" s="204"/>
      <c r="AG960" s="204"/>
      <c r="AH960" s="204"/>
      <c r="AI960" s="204"/>
      <c r="AJ960" s="204"/>
      <c r="AK960" s="204"/>
      <c r="AL960" s="204"/>
      <c r="AM960" s="204"/>
      <c r="AN960" s="204"/>
      <c r="AO960" s="204"/>
      <c r="AP960" s="204"/>
      <c r="AQ960" s="204"/>
      <c r="AR960" s="204"/>
      <c r="AS960" s="204"/>
      <c r="AT960" s="204"/>
      <c r="AU960" s="204"/>
      <c r="AV960" s="204"/>
      <c r="AW960" s="204"/>
      <c r="AX960" s="204"/>
      <c r="AY960" s="204"/>
      <c r="AZ960" s="204"/>
      <c r="BA960" s="204"/>
      <c r="BB960" s="204"/>
      <c r="BC960" s="204"/>
      <c r="BD960" s="204"/>
      <c r="BE960" s="204"/>
      <c r="BF960" s="204"/>
      <c r="BG960" s="204"/>
      <c r="BH960" s="204"/>
      <c r="BI960" s="204"/>
      <c r="BJ960" s="204"/>
      <c r="BK960" s="204"/>
      <c r="BL960" s="204"/>
      <c r="BM960" s="204"/>
      <c r="BN960" s="204"/>
      <c r="BO960" s="204"/>
      <c r="BP960" s="204"/>
      <c r="BQ960" s="204"/>
      <c r="BR960" s="204"/>
      <c r="BS960" s="204"/>
      <c r="BT960" s="204"/>
      <c r="BU960" s="204"/>
      <c r="BV960" s="204"/>
      <c r="BW960" s="204"/>
      <c r="BX960" s="204"/>
      <c r="BY960" s="204"/>
      <c r="BZ960" s="204"/>
      <c r="CA960" s="204"/>
      <c r="CB960" s="204"/>
      <c r="CC960" s="204"/>
      <c r="CD960" s="204"/>
      <c r="CE960" s="204"/>
      <c r="CF960" s="204"/>
      <c r="CG960" s="204"/>
      <c r="CH960" s="204"/>
      <c r="CI960" s="204"/>
      <c r="CJ960" s="204"/>
      <c r="CK960" s="204"/>
      <c r="CL960" s="204"/>
      <c r="CM960" s="204"/>
      <c r="CN960" s="204"/>
      <c r="CO960" s="204"/>
      <c r="CP960" s="204"/>
      <c r="CQ960" s="204"/>
      <c r="CR960" s="204"/>
      <c r="CS960" s="204"/>
      <c r="CT960" s="204"/>
      <c r="CU960" s="204"/>
      <c r="CV960" s="204"/>
      <c r="CW960" s="204"/>
      <c r="CX960" s="204"/>
      <c r="CY960" s="204"/>
      <c r="CZ960" s="204"/>
      <c r="DA960" s="204"/>
      <c r="DB960" s="204"/>
      <c r="DC960" s="204"/>
      <c r="DD960" s="204"/>
      <c r="DE960" s="204"/>
      <c r="DF960" s="204"/>
      <c r="DG960" s="204"/>
      <c r="DH960" s="204"/>
      <c r="DI960" s="204"/>
      <c r="DJ960" s="204"/>
      <c r="DK960" s="204"/>
      <c r="DL960" s="204"/>
      <c r="DM960" s="204"/>
      <c r="DN960" s="204"/>
      <c r="DO960" s="204"/>
      <c r="DP960" s="204"/>
      <c r="DQ960" s="204"/>
      <c r="DR960" s="204"/>
      <c r="DS960" s="204"/>
      <c r="DT960" s="204"/>
      <c r="DU960" s="204"/>
      <c r="DV960" s="204"/>
      <c r="DW960" s="204"/>
      <c r="DX960" s="204"/>
      <c r="DY960" s="204"/>
      <c r="DZ960" s="204"/>
      <c r="EA960" s="204"/>
      <c r="EB960" s="204"/>
      <c r="EC960" s="204"/>
      <c r="ED960" s="204"/>
      <c r="EE960" s="204"/>
      <c r="EF960" s="204"/>
      <c r="EG960" s="204"/>
      <c r="EH960" s="204"/>
      <c r="EI960" s="204"/>
      <c r="EJ960" s="204"/>
      <c r="EK960" s="204"/>
      <c r="EL960" s="204"/>
      <c r="EM960" s="204"/>
      <c r="EN960" s="204"/>
      <c r="EO960" s="204"/>
      <c r="EP960" s="160"/>
      <c r="EQ960" s="160"/>
      <c r="ER960" s="160"/>
      <c r="ES960" s="160"/>
      <c r="ET960" s="160"/>
      <c r="EU960" s="160"/>
      <c r="EV960" s="160"/>
      <c r="EW960" s="160"/>
      <c r="EX960" s="160"/>
      <c r="EY960" s="160"/>
      <c r="EZ960" s="160"/>
      <c r="FA960" s="160"/>
      <c r="FB960" s="160"/>
      <c r="FC960" s="160"/>
      <c r="FD960" s="160"/>
      <c r="FE960" s="160"/>
      <c r="FF960" s="160"/>
      <c r="FG960" s="160"/>
      <c r="FH960" s="160"/>
      <c r="FI960" s="160"/>
      <c r="FJ960" s="160"/>
      <c r="FK960" s="160"/>
      <c r="FL960" s="160"/>
      <c r="FM960" s="160"/>
      <c r="FN960" s="160"/>
      <c r="FO960" s="160"/>
      <c r="FP960" s="160"/>
      <c r="FQ960" s="160"/>
      <c r="FR960" s="160"/>
      <c r="FS960" s="160"/>
      <c r="FT960" s="160"/>
      <c r="FU960" s="160"/>
      <c r="FV960" s="160"/>
      <c r="FW960" s="160"/>
      <c r="FX960" s="160"/>
      <c r="FY960" s="160"/>
      <c r="FZ960" s="160"/>
      <c r="GA960" s="160"/>
      <c r="GB960" s="160"/>
      <c r="GC960" s="160"/>
      <c r="GD960" s="160"/>
      <c r="GE960" s="160"/>
      <c r="GF960" s="160"/>
      <c r="GG960" s="160"/>
      <c r="GH960" s="160"/>
      <c r="GI960" s="160"/>
      <c r="GJ960" s="160"/>
      <c r="GK960" s="160"/>
      <c r="GL960" s="160"/>
      <c r="GM960" s="160"/>
      <c r="GN960" s="160"/>
      <c r="GO960" s="160"/>
      <c r="GP960" s="160"/>
      <c r="GQ960" s="160"/>
      <c r="GR960" s="160"/>
      <c r="GS960" s="160"/>
      <c r="GT960" s="160"/>
      <c r="GU960" s="160"/>
      <c r="GV960" s="160"/>
      <c r="GW960" s="160"/>
      <c r="GX960" s="160"/>
      <c r="GY960" s="160"/>
      <c r="GZ960" s="160"/>
      <c r="HA960" s="160"/>
      <c r="HB960" s="160"/>
      <c r="HC960" s="160"/>
      <c r="HD960" s="160"/>
      <c r="HE960" s="160"/>
      <c r="HF960" s="160"/>
      <c r="HG960" s="160"/>
      <c r="HH960" s="160"/>
      <c r="HI960" s="160"/>
      <c r="HJ960" s="160"/>
      <c r="HK960" s="160"/>
      <c r="HL960" s="160"/>
      <c r="HM960" s="160"/>
      <c r="HN960" s="157"/>
      <c r="HO960" s="160"/>
      <c r="HP960" s="160"/>
      <c r="HQ960" s="160"/>
    </row>
    <row r="961" spans="1:225">
      <c r="A961" s="156"/>
      <c r="B961" s="204"/>
      <c r="C961" s="204"/>
      <c r="D961" s="204"/>
      <c r="E961" s="204"/>
      <c r="F961" s="204"/>
      <c r="G961" s="204"/>
      <c r="H961" s="204"/>
      <c r="I961" s="204"/>
      <c r="J961" s="204"/>
      <c r="K961" s="204"/>
      <c r="L961" s="204"/>
      <c r="M961" s="204"/>
      <c r="N961" s="204"/>
      <c r="O961" s="204"/>
      <c r="P961" s="204"/>
      <c r="Q961" s="204"/>
      <c r="R961" s="204"/>
      <c r="S961" s="204"/>
      <c r="T961" s="204"/>
      <c r="U961" s="204"/>
      <c r="V961" s="204"/>
      <c r="W961" s="204"/>
      <c r="X961" s="204"/>
      <c r="Y961" s="204"/>
      <c r="Z961" s="204"/>
      <c r="AA961" s="204"/>
      <c r="AB961" s="204"/>
      <c r="AC961" s="204"/>
      <c r="AD961" s="204"/>
      <c r="AE961" s="204"/>
      <c r="AF961" s="204"/>
      <c r="AG961" s="204"/>
      <c r="AH961" s="204"/>
      <c r="AI961" s="204"/>
      <c r="AJ961" s="204"/>
      <c r="AK961" s="204"/>
      <c r="AL961" s="204"/>
      <c r="AM961" s="204"/>
      <c r="AN961" s="204"/>
      <c r="AO961" s="204"/>
      <c r="AP961" s="204"/>
      <c r="AQ961" s="204"/>
      <c r="AR961" s="204"/>
      <c r="AS961" s="204"/>
      <c r="AT961" s="204"/>
      <c r="AU961" s="204"/>
      <c r="AV961" s="204"/>
      <c r="AW961" s="204"/>
      <c r="AX961" s="204"/>
      <c r="AY961" s="204"/>
      <c r="AZ961" s="204"/>
      <c r="BA961" s="204"/>
      <c r="BB961" s="204"/>
      <c r="BC961" s="204"/>
      <c r="BD961" s="204"/>
      <c r="BE961" s="204"/>
      <c r="BF961" s="204"/>
      <c r="BG961" s="204"/>
      <c r="BH961" s="204"/>
      <c r="BI961" s="204"/>
      <c r="BJ961" s="204"/>
      <c r="BK961" s="204"/>
      <c r="BL961" s="204"/>
      <c r="BM961" s="204"/>
      <c r="BN961" s="204"/>
      <c r="BO961" s="204"/>
      <c r="BP961" s="204"/>
      <c r="BQ961" s="204"/>
      <c r="BR961" s="204"/>
      <c r="BS961" s="204"/>
      <c r="BT961" s="204"/>
      <c r="BU961" s="204"/>
      <c r="BV961" s="204"/>
      <c r="BW961" s="204"/>
      <c r="BX961" s="204"/>
      <c r="BY961" s="204"/>
      <c r="BZ961" s="204"/>
      <c r="CA961" s="204"/>
      <c r="CB961" s="204"/>
      <c r="CC961" s="204"/>
      <c r="CD961" s="204"/>
      <c r="CE961" s="204"/>
      <c r="CF961" s="204"/>
      <c r="CG961" s="204"/>
      <c r="CH961" s="204"/>
      <c r="CI961" s="204"/>
      <c r="CJ961" s="204"/>
      <c r="CK961" s="204"/>
      <c r="CL961" s="204"/>
      <c r="CM961" s="204"/>
      <c r="CN961" s="204"/>
      <c r="CO961" s="204"/>
      <c r="CP961" s="204"/>
      <c r="CQ961" s="204"/>
      <c r="CR961" s="204"/>
      <c r="CS961" s="204"/>
      <c r="CT961" s="204"/>
      <c r="CU961" s="204"/>
      <c r="CV961" s="204"/>
      <c r="CW961" s="204"/>
      <c r="CX961" s="204"/>
      <c r="CY961" s="204"/>
      <c r="CZ961" s="204"/>
      <c r="DA961" s="204"/>
      <c r="DB961" s="204"/>
      <c r="DC961" s="204"/>
      <c r="DD961" s="204"/>
      <c r="DE961" s="204"/>
      <c r="DF961" s="204"/>
      <c r="DG961" s="204"/>
      <c r="DH961" s="204"/>
      <c r="DI961" s="204"/>
      <c r="DJ961" s="204"/>
      <c r="DK961" s="204"/>
      <c r="DL961" s="204"/>
      <c r="DM961" s="204"/>
      <c r="DN961" s="204"/>
      <c r="DO961" s="204"/>
      <c r="DP961" s="204"/>
      <c r="DQ961" s="204"/>
      <c r="DR961" s="204"/>
      <c r="DS961" s="204"/>
      <c r="DT961" s="204"/>
      <c r="DU961" s="204"/>
      <c r="DV961" s="204"/>
      <c r="DW961" s="204"/>
      <c r="DX961" s="204"/>
      <c r="DY961" s="204"/>
      <c r="DZ961" s="204"/>
      <c r="EA961" s="204"/>
      <c r="EB961" s="204"/>
      <c r="EC961" s="204"/>
      <c r="ED961" s="204"/>
      <c r="EE961" s="204"/>
      <c r="EF961" s="204"/>
      <c r="EG961" s="204"/>
      <c r="EH961" s="204"/>
      <c r="EI961" s="204"/>
      <c r="EJ961" s="204"/>
      <c r="EK961" s="204"/>
      <c r="EL961" s="204"/>
      <c r="EM961" s="204"/>
      <c r="EN961" s="204"/>
      <c r="EO961" s="204"/>
      <c r="EP961" s="156"/>
      <c r="EQ961" s="156"/>
      <c r="ER961" s="156"/>
      <c r="ES961" s="156"/>
      <c r="ET961" s="156"/>
      <c r="EU961" s="156"/>
      <c r="EV961" s="156"/>
      <c r="EW961" s="156"/>
      <c r="EX961" s="156"/>
      <c r="EY961" s="156"/>
      <c r="EZ961" s="156"/>
      <c r="FA961" s="156"/>
      <c r="FB961" s="156"/>
      <c r="FC961" s="156"/>
      <c r="FD961" s="156"/>
      <c r="FE961" s="156"/>
      <c r="FF961" s="156"/>
      <c r="FG961" s="156"/>
      <c r="FH961" s="156"/>
      <c r="FI961" s="156"/>
      <c r="FJ961" s="156"/>
      <c r="FK961" s="156"/>
      <c r="FL961" s="156"/>
      <c r="FM961" s="156"/>
      <c r="FN961" s="156"/>
      <c r="FO961" s="156"/>
      <c r="FP961" s="156"/>
      <c r="FQ961" s="156"/>
      <c r="FR961" s="156"/>
      <c r="FS961" s="156"/>
      <c r="FT961" s="156"/>
      <c r="FU961" s="156"/>
      <c r="FV961" s="156"/>
      <c r="FW961" s="156"/>
      <c r="FX961" s="156"/>
      <c r="FY961" s="156"/>
      <c r="FZ961" s="156"/>
      <c r="GA961" s="156"/>
      <c r="GB961" s="156"/>
      <c r="GC961" s="156"/>
      <c r="GD961" s="156"/>
      <c r="GE961" s="156"/>
      <c r="GF961" s="156"/>
      <c r="GG961" s="156"/>
      <c r="GH961" s="156"/>
      <c r="GI961" s="156"/>
      <c r="GJ961" s="156"/>
      <c r="GK961" s="156"/>
      <c r="GL961" s="156"/>
      <c r="GM961" s="156"/>
      <c r="GN961" s="156"/>
      <c r="GO961" s="156"/>
      <c r="GP961" s="156"/>
      <c r="GQ961" s="156"/>
      <c r="GR961" s="156"/>
      <c r="GS961" s="156"/>
      <c r="GT961" s="156"/>
      <c r="GU961" s="156"/>
      <c r="GV961" s="156"/>
      <c r="GW961" s="156"/>
      <c r="GX961" s="156"/>
      <c r="GY961" s="156"/>
      <c r="GZ961" s="156"/>
      <c r="HA961" s="156"/>
      <c r="HB961" s="156"/>
      <c r="HC961" s="156"/>
      <c r="HD961" s="156"/>
      <c r="HE961" s="156"/>
      <c r="HF961" s="156"/>
      <c r="HG961" s="156"/>
      <c r="HH961" s="156"/>
      <c r="HI961" s="156"/>
      <c r="HJ961" s="156"/>
      <c r="HK961" s="156"/>
      <c r="HL961" s="156"/>
      <c r="HM961" s="156"/>
      <c r="HN961" s="157"/>
      <c r="HO961" s="156"/>
      <c r="HP961" s="156"/>
      <c r="HQ961" s="156"/>
    </row>
    <row r="962" spans="1:225">
      <c r="A962" s="156"/>
      <c r="B962" s="204"/>
      <c r="C962" s="204"/>
      <c r="D962" s="204"/>
      <c r="E962" s="204"/>
      <c r="F962" s="204"/>
      <c r="G962" s="204"/>
      <c r="H962" s="204"/>
      <c r="I962" s="204"/>
      <c r="J962" s="204"/>
      <c r="K962" s="204"/>
      <c r="L962" s="204"/>
      <c r="M962" s="204"/>
      <c r="N962" s="204"/>
      <c r="O962" s="204"/>
      <c r="P962" s="204"/>
      <c r="Q962" s="204"/>
      <c r="R962" s="204"/>
      <c r="S962" s="204"/>
      <c r="T962" s="204"/>
      <c r="U962" s="204"/>
      <c r="V962" s="204"/>
      <c r="W962" s="204"/>
      <c r="X962" s="204"/>
      <c r="Y962" s="204"/>
      <c r="Z962" s="204"/>
      <c r="AA962" s="204"/>
      <c r="AB962" s="204"/>
      <c r="AC962" s="204"/>
      <c r="AD962" s="204"/>
      <c r="AE962" s="204"/>
      <c r="AF962" s="204"/>
      <c r="AG962" s="204"/>
      <c r="AH962" s="204"/>
      <c r="AI962" s="204"/>
      <c r="AJ962" s="204"/>
      <c r="AK962" s="204"/>
      <c r="AL962" s="204"/>
      <c r="AM962" s="204"/>
      <c r="AN962" s="204"/>
      <c r="AO962" s="204"/>
      <c r="AP962" s="204"/>
      <c r="AQ962" s="204"/>
      <c r="AR962" s="204"/>
      <c r="AS962" s="204"/>
      <c r="AT962" s="204"/>
      <c r="AU962" s="204"/>
      <c r="AV962" s="204"/>
      <c r="AW962" s="204"/>
      <c r="AX962" s="204"/>
      <c r="AY962" s="204"/>
      <c r="AZ962" s="204"/>
      <c r="BA962" s="204"/>
      <c r="BB962" s="204"/>
      <c r="BC962" s="204"/>
      <c r="BD962" s="204"/>
      <c r="BE962" s="204"/>
      <c r="BF962" s="204"/>
      <c r="BG962" s="204"/>
      <c r="BH962" s="204"/>
      <c r="BI962" s="204"/>
      <c r="BJ962" s="204"/>
      <c r="BK962" s="204"/>
      <c r="BL962" s="204"/>
      <c r="BM962" s="204"/>
      <c r="BN962" s="204"/>
      <c r="BO962" s="204"/>
      <c r="BP962" s="204"/>
      <c r="BQ962" s="204"/>
      <c r="BR962" s="204"/>
      <c r="BS962" s="204"/>
      <c r="BT962" s="204"/>
      <c r="BU962" s="204"/>
      <c r="BV962" s="204"/>
      <c r="BW962" s="204"/>
      <c r="BX962" s="204"/>
      <c r="BY962" s="204"/>
      <c r="BZ962" s="204"/>
      <c r="CA962" s="204"/>
      <c r="CB962" s="204"/>
      <c r="CC962" s="204"/>
      <c r="CD962" s="204"/>
      <c r="CE962" s="204"/>
      <c r="CF962" s="204"/>
      <c r="CG962" s="204"/>
      <c r="CH962" s="204"/>
      <c r="CI962" s="204"/>
      <c r="CJ962" s="204"/>
      <c r="CK962" s="204"/>
      <c r="CL962" s="204"/>
      <c r="CM962" s="204"/>
      <c r="CN962" s="204"/>
      <c r="CO962" s="204"/>
      <c r="CP962" s="204"/>
      <c r="CQ962" s="204"/>
      <c r="CR962" s="204"/>
      <c r="CS962" s="204"/>
      <c r="CT962" s="204"/>
      <c r="CU962" s="204"/>
      <c r="CV962" s="204"/>
      <c r="CW962" s="204"/>
      <c r="CX962" s="204"/>
      <c r="CY962" s="204"/>
      <c r="CZ962" s="204"/>
      <c r="DA962" s="204"/>
      <c r="DB962" s="204"/>
      <c r="DC962" s="204"/>
      <c r="DD962" s="204"/>
      <c r="DE962" s="204"/>
      <c r="DF962" s="204"/>
      <c r="DG962" s="204"/>
      <c r="DH962" s="204"/>
      <c r="DI962" s="204"/>
      <c r="DJ962" s="204"/>
      <c r="DK962" s="204"/>
      <c r="DL962" s="204"/>
      <c r="DM962" s="204"/>
      <c r="DN962" s="204"/>
      <c r="DO962" s="204"/>
      <c r="DP962" s="204"/>
      <c r="DQ962" s="204"/>
      <c r="DR962" s="204"/>
      <c r="DS962" s="204"/>
      <c r="DT962" s="204"/>
      <c r="DU962" s="204"/>
      <c r="DV962" s="204"/>
      <c r="DW962" s="204"/>
      <c r="DX962" s="204"/>
      <c r="DY962" s="204"/>
      <c r="DZ962" s="204"/>
      <c r="EA962" s="204"/>
      <c r="EB962" s="204"/>
      <c r="EC962" s="204"/>
      <c r="ED962" s="204"/>
      <c r="EE962" s="204"/>
      <c r="EF962" s="204"/>
      <c r="EG962" s="204"/>
      <c r="EH962" s="204"/>
      <c r="EI962" s="204"/>
      <c r="EJ962" s="204"/>
      <c r="EK962" s="204"/>
      <c r="EL962" s="204"/>
      <c r="EM962" s="204"/>
      <c r="EN962" s="204"/>
      <c r="EO962" s="204"/>
      <c r="EP962" s="156"/>
      <c r="EQ962" s="156"/>
      <c r="ER962" s="156"/>
      <c r="ES962" s="156"/>
      <c r="ET962" s="156"/>
      <c r="EU962" s="156"/>
      <c r="EV962" s="156"/>
      <c r="EW962" s="156"/>
      <c r="EX962" s="156"/>
      <c r="EY962" s="156"/>
      <c r="EZ962" s="156"/>
      <c r="FA962" s="156"/>
      <c r="FB962" s="156"/>
      <c r="FC962" s="156"/>
      <c r="FD962" s="156"/>
      <c r="FE962" s="156"/>
      <c r="FF962" s="156"/>
      <c r="FG962" s="156"/>
      <c r="FH962" s="156"/>
      <c r="FI962" s="156"/>
      <c r="FJ962" s="156"/>
      <c r="FK962" s="156"/>
      <c r="FL962" s="156"/>
      <c r="FM962" s="156"/>
      <c r="FN962" s="156"/>
      <c r="FO962" s="156"/>
      <c r="FP962" s="156"/>
      <c r="FQ962" s="156"/>
      <c r="FR962" s="156"/>
      <c r="FS962" s="156"/>
      <c r="FT962" s="156"/>
      <c r="FU962" s="156"/>
      <c r="FV962" s="156"/>
      <c r="FW962" s="156"/>
      <c r="FX962" s="156"/>
      <c r="FY962" s="156"/>
      <c r="FZ962" s="156"/>
      <c r="GA962" s="156"/>
      <c r="GB962" s="156"/>
      <c r="GC962" s="156"/>
      <c r="GD962" s="156"/>
      <c r="GE962" s="156"/>
      <c r="GF962" s="156"/>
      <c r="GG962" s="156"/>
      <c r="GH962" s="156"/>
      <c r="GI962" s="156"/>
      <c r="GJ962" s="156"/>
      <c r="GK962" s="156"/>
      <c r="GL962" s="156"/>
      <c r="GM962" s="156"/>
      <c r="GN962" s="156"/>
      <c r="GO962" s="156"/>
      <c r="GP962" s="156"/>
      <c r="GQ962" s="156"/>
      <c r="GR962" s="156"/>
      <c r="GS962" s="156"/>
      <c r="GT962" s="156"/>
      <c r="GU962" s="156"/>
      <c r="GV962" s="156"/>
      <c r="GW962" s="156"/>
      <c r="GX962" s="156"/>
      <c r="GY962" s="156"/>
      <c r="GZ962" s="156"/>
      <c r="HA962" s="156"/>
      <c r="HB962" s="156"/>
      <c r="HC962" s="156"/>
      <c r="HD962" s="156"/>
      <c r="HE962" s="156"/>
      <c r="HF962" s="156"/>
      <c r="HG962" s="156"/>
      <c r="HH962" s="156"/>
      <c r="HI962" s="156"/>
      <c r="HJ962" s="156"/>
      <c r="HK962" s="156"/>
      <c r="HL962" s="156"/>
      <c r="HM962" s="156"/>
      <c r="HN962" s="162"/>
      <c r="HO962" s="156"/>
      <c r="HP962" s="156"/>
      <c r="HQ962" s="156"/>
    </row>
    <row r="963" spans="1:225">
      <c r="A963" s="160"/>
      <c r="B963" s="204"/>
      <c r="C963" s="204"/>
      <c r="D963" s="204"/>
      <c r="E963" s="204"/>
      <c r="F963" s="204"/>
      <c r="G963" s="204"/>
      <c r="H963" s="204"/>
      <c r="I963" s="204"/>
      <c r="J963" s="204"/>
      <c r="K963" s="204"/>
      <c r="L963" s="204"/>
      <c r="M963" s="204"/>
      <c r="N963" s="204"/>
      <c r="O963" s="204"/>
      <c r="P963" s="204"/>
      <c r="Q963" s="204"/>
      <c r="R963" s="204"/>
      <c r="S963" s="204"/>
      <c r="T963" s="204"/>
      <c r="U963" s="204"/>
      <c r="V963" s="204"/>
      <c r="W963" s="204"/>
      <c r="X963" s="204"/>
      <c r="Y963" s="204"/>
      <c r="Z963" s="204"/>
      <c r="AA963" s="204"/>
      <c r="AB963" s="204"/>
      <c r="AC963" s="204"/>
      <c r="AD963" s="204"/>
      <c r="AE963" s="204"/>
      <c r="AF963" s="204"/>
      <c r="AG963" s="204"/>
      <c r="AH963" s="204"/>
      <c r="AI963" s="204"/>
      <c r="AJ963" s="204"/>
      <c r="AK963" s="204"/>
      <c r="AL963" s="204"/>
      <c r="AM963" s="204"/>
      <c r="AN963" s="204"/>
      <c r="AO963" s="204"/>
      <c r="AP963" s="204"/>
      <c r="AQ963" s="204"/>
      <c r="AR963" s="204"/>
      <c r="AS963" s="204"/>
      <c r="AT963" s="204"/>
      <c r="AU963" s="204"/>
      <c r="AV963" s="204"/>
      <c r="AW963" s="204"/>
      <c r="AX963" s="204"/>
      <c r="AY963" s="204"/>
      <c r="AZ963" s="204"/>
      <c r="BA963" s="204"/>
      <c r="BB963" s="204"/>
      <c r="BC963" s="204"/>
      <c r="BD963" s="204"/>
      <c r="BE963" s="204"/>
      <c r="BF963" s="204"/>
      <c r="BG963" s="204"/>
      <c r="BH963" s="204"/>
      <c r="BI963" s="204"/>
      <c r="BJ963" s="204"/>
      <c r="BK963" s="204"/>
      <c r="BL963" s="204"/>
      <c r="BM963" s="204"/>
      <c r="BN963" s="204"/>
      <c r="BO963" s="204"/>
      <c r="BP963" s="204"/>
      <c r="BQ963" s="204"/>
      <c r="BR963" s="204"/>
      <c r="BS963" s="204"/>
      <c r="BT963" s="204"/>
      <c r="BU963" s="204"/>
      <c r="BV963" s="204"/>
      <c r="BW963" s="204"/>
      <c r="BX963" s="204"/>
      <c r="BY963" s="204"/>
      <c r="BZ963" s="204"/>
      <c r="CA963" s="204"/>
      <c r="CB963" s="204"/>
      <c r="CC963" s="204"/>
      <c r="CD963" s="204"/>
      <c r="CE963" s="204"/>
      <c r="CF963" s="204"/>
      <c r="CG963" s="204"/>
      <c r="CH963" s="204"/>
      <c r="CI963" s="204"/>
      <c r="CJ963" s="204"/>
      <c r="CK963" s="204"/>
      <c r="CL963" s="204"/>
      <c r="CM963" s="204"/>
      <c r="CN963" s="204"/>
      <c r="CO963" s="204"/>
      <c r="CP963" s="204"/>
      <c r="CQ963" s="204"/>
      <c r="CR963" s="204"/>
      <c r="CS963" s="204"/>
      <c r="CT963" s="204"/>
      <c r="CU963" s="204"/>
      <c r="CV963" s="204"/>
      <c r="CW963" s="204"/>
      <c r="CX963" s="204"/>
      <c r="CY963" s="204"/>
      <c r="CZ963" s="204"/>
      <c r="DA963" s="204"/>
      <c r="DB963" s="204"/>
      <c r="DC963" s="204"/>
      <c r="DD963" s="204"/>
      <c r="DE963" s="204"/>
      <c r="DF963" s="204"/>
      <c r="DG963" s="204"/>
      <c r="DH963" s="204"/>
      <c r="DI963" s="204"/>
      <c r="DJ963" s="204"/>
      <c r="DK963" s="204"/>
      <c r="DL963" s="204"/>
      <c r="DM963" s="204"/>
      <c r="DN963" s="204"/>
      <c r="DO963" s="204"/>
      <c r="DP963" s="204"/>
      <c r="DQ963" s="204"/>
      <c r="DR963" s="204"/>
      <c r="DS963" s="204"/>
      <c r="DT963" s="204"/>
      <c r="DU963" s="204"/>
      <c r="DV963" s="204"/>
      <c r="DW963" s="204"/>
      <c r="DX963" s="204"/>
      <c r="DY963" s="204"/>
      <c r="DZ963" s="204"/>
      <c r="EA963" s="204"/>
      <c r="EB963" s="204"/>
      <c r="EC963" s="204"/>
      <c r="ED963" s="204"/>
      <c r="EE963" s="204"/>
      <c r="EF963" s="204"/>
      <c r="EG963" s="204"/>
      <c r="EH963" s="204"/>
      <c r="EI963" s="204"/>
      <c r="EJ963" s="204"/>
      <c r="EK963" s="204"/>
      <c r="EL963" s="204"/>
      <c r="EM963" s="204"/>
      <c r="EN963" s="204"/>
      <c r="EO963" s="204"/>
      <c r="EP963" s="160"/>
      <c r="EQ963" s="160"/>
      <c r="ER963" s="160"/>
      <c r="ES963" s="160"/>
      <c r="ET963" s="160"/>
      <c r="EU963" s="160"/>
      <c r="EV963" s="160"/>
      <c r="EW963" s="160"/>
      <c r="EX963" s="160"/>
      <c r="EY963" s="160"/>
      <c r="EZ963" s="160"/>
      <c r="FA963" s="160"/>
      <c r="FB963" s="160"/>
      <c r="FC963" s="160"/>
      <c r="FD963" s="160"/>
      <c r="FE963" s="160"/>
      <c r="FF963" s="160"/>
      <c r="FG963" s="160"/>
      <c r="FH963" s="160"/>
      <c r="FI963" s="160"/>
      <c r="FJ963" s="160"/>
      <c r="FK963" s="160"/>
      <c r="FL963" s="160"/>
      <c r="FM963" s="160"/>
      <c r="FN963" s="160"/>
      <c r="FO963" s="160"/>
      <c r="FP963" s="160"/>
      <c r="FQ963" s="160"/>
      <c r="FR963" s="160"/>
      <c r="FS963" s="160"/>
      <c r="FT963" s="160"/>
      <c r="FU963" s="160"/>
      <c r="FV963" s="160"/>
      <c r="FW963" s="160"/>
      <c r="FX963" s="160"/>
      <c r="FY963" s="160"/>
      <c r="FZ963" s="160"/>
      <c r="GA963" s="160"/>
      <c r="GB963" s="160"/>
      <c r="GC963" s="160"/>
      <c r="GD963" s="160"/>
      <c r="GE963" s="160"/>
      <c r="GF963" s="160"/>
      <c r="GG963" s="160"/>
      <c r="GH963" s="160"/>
      <c r="GI963" s="160"/>
      <c r="GJ963" s="160"/>
      <c r="GK963" s="160"/>
      <c r="GL963" s="160"/>
      <c r="GM963" s="160"/>
      <c r="GN963" s="160"/>
      <c r="GO963" s="160"/>
      <c r="GP963" s="160"/>
      <c r="GQ963" s="160"/>
      <c r="GR963" s="160"/>
      <c r="GS963" s="160"/>
      <c r="GT963" s="160"/>
      <c r="GU963" s="160"/>
      <c r="GV963" s="160"/>
      <c r="GW963" s="160"/>
      <c r="GX963" s="160"/>
      <c r="GY963" s="160"/>
      <c r="GZ963" s="160"/>
      <c r="HA963" s="160"/>
      <c r="HB963" s="160"/>
      <c r="HC963" s="160"/>
      <c r="HD963" s="160"/>
      <c r="HE963" s="160"/>
      <c r="HF963" s="160"/>
      <c r="HG963" s="160"/>
      <c r="HH963" s="160"/>
      <c r="HI963" s="160"/>
      <c r="HJ963" s="160"/>
      <c r="HK963" s="160"/>
      <c r="HL963" s="160"/>
      <c r="HM963" s="160"/>
      <c r="HN963" s="157"/>
      <c r="HO963" s="160"/>
      <c r="HP963" s="160"/>
      <c r="HQ963" s="160"/>
    </row>
    <row r="964" spans="1:225">
      <c r="A964" s="156"/>
      <c r="B964" s="204"/>
      <c r="C964" s="204"/>
      <c r="D964" s="204"/>
      <c r="E964" s="204"/>
      <c r="F964" s="204"/>
      <c r="G964" s="204"/>
      <c r="H964" s="204"/>
      <c r="I964" s="204"/>
      <c r="J964" s="204"/>
      <c r="K964" s="204"/>
      <c r="L964" s="204"/>
      <c r="M964" s="204"/>
      <c r="N964" s="204"/>
      <c r="O964" s="204"/>
      <c r="P964" s="204"/>
      <c r="Q964" s="204"/>
      <c r="R964" s="204"/>
      <c r="S964" s="204"/>
      <c r="T964" s="204"/>
      <c r="U964" s="204"/>
      <c r="V964" s="204"/>
      <c r="W964" s="204"/>
      <c r="X964" s="204"/>
      <c r="Y964" s="204"/>
      <c r="Z964" s="204"/>
      <c r="AA964" s="204"/>
      <c r="AB964" s="204"/>
      <c r="AC964" s="204"/>
      <c r="AD964" s="204"/>
      <c r="AE964" s="204"/>
      <c r="AF964" s="204"/>
      <c r="AG964" s="204"/>
      <c r="AH964" s="204"/>
      <c r="AI964" s="204"/>
      <c r="AJ964" s="204"/>
      <c r="AK964" s="204"/>
      <c r="AL964" s="204"/>
      <c r="AM964" s="204"/>
      <c r="AN964" s="204"/>
      <c r="AO964" s="204"/>
      <c r="AP964" s="204"/>
      <c r="AQ964" s="204"/>
      <c r="AR964" s="204"/>
      <c r="AS964" s="204"/>
      <c r="AT964" s="204"/>
      <c r="AU964" s="204"/>
      <c r="AV964" s="204"/>
      <c r="AW964" s="204"/>
      <c r="AX964" s="204"/>
      <c r="AY964" s="204"/>
      <c r="AZ964" s="204"/>
      <c r="BA964" s="204"/>
      <c r="BB964" s="204"/>
      <c r="BC964" s="204"/>
      <c r="BD964" s="204"/>
      <c r="BE964" s="204"/>
      <c r="BF964" s="204"/>
      <c r="BG964" s="204"/>
      <c r="BH964" s="204"/>
      <c r="BI964" s="204"/>
      <c r="BJ964" s="204"/>
      <c r="BK964" s="204"/>
      <c r="BL964" s="204"/>
      <c r="BM964" s="204"/>
      <c r="BN964" s="204"/>
      <c r="BO964" s="204"/>
      <c r="BP964" s="204"/>
      <c r="BQ964" s="204"/>
      <c r="BR964" s="204"/>
      <c r="BS964" s="204"/>
      <c r="BT964" s="204"/>
      <c r="BU964" s="204"/>
      <c r="BV964" s="204"/>
      <c r="BW964" s="204"/>
      <c r="BX964" s="204"/>
      <c r="BY964" s="204"/>
      <c r="BZ964" s="204"/>
      <c r="CA964" s="204"/>
      <c r="CB964" s="204"/>
      <c r="CC964" s="204"/>
      <c r="CD964" s="204"/>
      <c r="CE964" s="204"/>
      <c r="CF964" s="204"/>
      <c r="CG964" s="204"/>
      <c r="CH964" s="204"/>
      <c r="CI964" s="204"/>
      <c r="CJ964" s="204"/>
      <c r="CK964" s="204"/>
      <c r="CL964" s="204"/>
      <c r="CM964" s="204"/>
      <c r="CN964" s="204"/>
      <c r="CO964" s="204"/>
      <c r="CP964" s="204"/>
      <c r="CQ964" s="204"/>
      <c r="CR964" s="204"/>
      <c r="CS964" s="204"/>
      <c r="CT964" s="204"/>
      <c r="CU964" s="204"/>
      <c r="CV964" s="204"/>
      <c r="CW964" s="204"/>
      <c r="CX964" s="204"/>
      <c r="CY964" s="204"/>
      <c r="CZ964" s="204"/>
      <c r="DA964" s="204"/>
      <c r="DB964" s="204"/>
      <c r="DC964" s="204"/>
      <c r="DD964" s="204"/>
      <c r="DE964" s="204"/>
      <c r="DF964" s="204"/>
      <c r="DG964" s="204"/>
      <c r="DH964" s="204"/>
      <c r="DI964" s="204"/>
      <c r="DJ964" s="204"/>
      <c r="DK964" s="204"/>
      <c r="DL964" s="204"/>
      <c r="DM964" s="204"/>
      <c r="DN964" s="204"/>
      <c r="DO964" s="204"/>
      <c r="DP964" s="204"/>
      <c r="DQ964" s="204"/>
      <c r="DR964" s="204"/>
      <c r="DS964" s="204"/>
      <c r="DT964" s="204"/>
      <c r="DU964" s="204"/>
      <c r="DV964" s="204"/>
      <c r="DW964" s="204"/>
      <c r="DX964" s="204"/>
      <c r="DY964" s="204"/>
      <c r="DZ964" s="204"/>
      <c r="EA964" s="204"/>
      <c r="EB964" s="204"/>
      <c r="EC964" s="204"/>
      <c r="ED964" s="204"/>
      <c r="EE964" s="204"/>
      <c r="EF964" s="204"/>
      <c r="EG964" s="204"/>
      <c r="EH964" s="204"/>
      <c r="EI964" s="204"/>
      <c r="EJ964" s="204"/>
      <c r="EK964" s="204"/>
      <c r="EL964" s="204"/>
      <c r="EM964" s="204"/>
      <c r="EN964" s="204"/>
      <c r="EO964" s="204"/>
      <c r="EP964" s="156"/>
      <c r="EQ964" s="156"/>
      <c r="ER964" s="156"/>
      <c r="ES964" s="156"/>
      <c r="ET964" s="156"/>
      <c r="EU964" s="156"/>
      <c r="EV964" s="156"/>
      <c r="EW964" s="156"/>
      <c r="EX964" s="156"/>
      <c r="EY964" s="156"/>
      <c r="EZ964" s="156"/>
      <c r="FA964" s="156"/>
      <c r="FB964" s="156"/>
      <c r="FC964" s="156"/>
      <c r="FD964" s="156"/>
      <c r="FE964" s="156"/>
      <c r="FF964" s="156"/>
      <c r="FG964" s="156"/>
      <c r="FH964" s="156"/>
      <c r="FI964" s="156"/>
      <c r="FJ964" s="156"/>
      <c r="FK964" s="156"/>
      <c r="FL964" s="156"/>
      <c r="FM964" s="156"/>
      <c r="FN964" s="156"/>
      <c r="FO964" s="156"/>
      <c r="FP964" s="156"/>
      <c r="FQ964" s="156"/>
      <c r="FR964" s="156"/>
      <c r="FS964" s="156"/>
      <c r="FT964" s="156"/>
      <c r="FU964" s="156"/>
      <c r="FV964" s="156"/>
      <c r="FW964" s="156"/>
      <c r="FX964" s="156"/>
      <c r="FY964" s="156"/>
      <c r="FZ964" s="156"/>
      <c r="GA964" s="156"/>
      <c r="GB964" s="156"/>
      <c r="GC964" s="156"/>
      <c r="GD964" s="156"/>
      <c r="GE964" s="156"/>
      <c r="GF964" s="156"/>
      <c r="GG964" s="156"/>
      <c r="GH964" s="156"/>
      <c r="GI964" s="156"/>
      <c r="GJ964" s="156"/>
      <c r="GK964" s="156"/>
      <c r="GL964" s="156"/>
      <c r="GM964" s="156"/>
      <c r="GN964" s="156"/>
      <c r="GO964" s="156"/>
      <c r="GP964" s="156"/>
      <c r="GQ964" s="156"/>
      <c r="GR964" s="156"/>
      <c r="GS964" s="156"/>
      <c r="GT964" s="156"/>
      <c r="GU964" s="156"/>
      <c r="GV964" s="156"/>
      <c r="GW964" s="156"/>
      <c r="GX964" s="156"/>
      <c r="GY964" s="156"/>
      <c r="GZ964" s="156"/>
      <c r="HA964" s="156"/>
      <c r="HB964" s="156"/>
      <c r="HC964" s="156"/>
      <c r="HD964" s="156"/>
      <c r="HE964" s="156"/>
      <c r="HF964" s="156"/>
      <c r="HG964" s="156"/>
      <c r="HH964" s="156"/>
      <c r="HI964" s="156"/>
      <c r="HJ964" s="156"/>
      <c r="HK964" s="156"/>
      <c r="HL964" s="156"/>
      <c r="HM964" s="156"/>
      <c r="HN964" s="157"/>
      <c r="HO964" s="156"/>
      <c r="HP964" s="156"/>
      <c r="HQ964" s="156"/>
    </row>
    <row r="965" spans="1:225">
      <c r="A965" s="156"/>
      <c r="B965" s="204"/>
      <c r="C965" s="204"/>
      <c r="D965" s="204"/>
      <c r="E965" s="204"/>
      <c r="F965" s="204"/>
      <c r="G965" s="204"/>
      <c r="H965" s="204"/>
      <c r="I965" s="204"/>
      <c r="J965" s="204"/>
      <c r="K965" s="204"/>
      <c r="L965" s="204"/>
      <c r="M965" s="204"/>
      <c r="N965" s="204"/>
      <c r="O965" s="204"/>
      <c r="P965" s="204"/>
      <c r="Q965" s="204"/>
      <c r="R965" s="204"/>
      <c r="S965" s="204"/>
      <c r="T965" s="204"/>
      <c r="U965" s="204"/>
      <c r="V965" s="204"/>
      <c r="W965" s="204"/>
      <c r="X965" s="204"/>
      <c r="Y965" s="204"/>
      <c r="Z965" s="204"/>
      <c r="AA965" s="204"/>
      <c r="AB965" s="204"/>
      <c r="AC965" s="204"/>
      <c r="AD965" s="204"/>
      <c r="AE965" s="204"/>
      <c r="AF965" s="204"/>
      <c r="AG965" s="204"/>
      <c r="AH965" s="204"/>
      <c r="AI965" s="204"/>
      <c r="AJ965" s="204"/>
      <c r="AK965" s="204"/>
      <c r="AL965" s="204"/>
      <c r="AM965" s="204"/>
      <c r="AN965" s="204"/>
      <c r="AO965" s="204"/>
      <c r="AP965" s="204"/>
      <c r="AQ965" s="204"/>
      <c r="AR965" s="204"/>
      <c r="AS965" s="204"/>
      <c r="AT965" s="204"/>
      <c r="AU965" s="204"/>
      <c r="AV965" s="204"/>
      <c r="AW965" s="204"/>
      <c r="AX965" s="204"/>
      <c r="AY965" s="204"/>
      <c r="AZ965" s="204"/>
      <c r="BA965" s="204"/>
      <c r="BB965" s="204"/>
      <c r="BC965" s="204"/>
      <c r="BD965" s="204"/>
      <c r="BE965" s="204"/>
      <c r="BF965" s="204"/>
      <c r="BG965" s="204"/>
      <c r="BH965" s="204"/>
      <c r="BI965" s="204"/>
      <c r="BJ965" s="204"/>
      <c r="BK965" s="204"/>
      <c r="BL965" s="204"/>
      <c r="BM965" s="204"/>
      <c r="BN965" s="204"/>
      <c r="BO965" s="204"/>
      <c r="BP965" s="204"/>
      <c r="BQ965" s="204"/>
      <c r="BR965" s="204"/>
      <c r="BS965" s="204"/>
      <c r="BT965" s="204"/>
      <c r="BU965" s="204"/>
      <c r="BV965" s="204"/>
      <c r="BW965" s="204"/>
      <c r="BX965" s="204"/>
      <c r="BY965" s="204"/>
      <c r="BZ965" s="204"/>
      <c r="CA965" s="204"/>
      <c r="CB965" s="204"/>
      <c r="CC965" s="204"/>
      <c r="CD965" s="204"/>
      <c r="CE965" s="204"/>
      <c r="CF965" s="204"/>
      <c r="CG965" s="204"/>
      <c r="CH965" s="204"/>
      <c r="CI965" s="204"/>
      <c r="CJ965" s="204"/>
      <c r="CK965" s="204"/>
      <c r="CL965" s="204"/>
      <c r="CM965" s="204"/>
      <c r="CN965" s="204"/>
      <c r="CO965" s="204"/>
      <c r="CP965" s="204"/>
      <c r="CQ965" s="204"/>
      <c r="CR965" s="204"/>
      <c r="CS965" s="204"/>
      <c r="CT965" s="204"/>
      <c r="CU965" s="204"/>
      <c r="CV965" s="204"/>
      <c r="CW965" s="204"/>
      <c r="CX965" s="204"/>
      <c r="CY965" s="204"/>
      <c r="CZ965" s="204"/>
      <c r="DA965" s="204"/>
      <c r="DB965" s="204"/>
      <c r="DC965" s="204"/>
      <c r="DD965" s="204"/>
      <c r="DE965" s="204"/>
      <c r="DF965" s="204"/>
      <c r="DG965" s="204"/>
      <c r="DH965" s="204"/>
      <c r="DI965" s="204"/>
      <c r="DJ965" s="204"/>
      <c r="DK965" s="204"/>
      <c r="DL965" s="204"/>
      <c r="DM965" s="204"/>
      <c r="DN965" s="204"/>
      <c r="DO965" s="204"/>
      <c r="DP965" s="204"/>
      <c r="DQ965" s="204"/>
      <c r="DR965" s="204"/>
      <c r="DS965" s="204"/>
      <c r="DT965" s="204"/>
      <c r="DU965" s="204"/>
      <c r="DV965" s="204"/>
      <c r="DW965" s="204"/>
      <c r="DX965" s="204"/>
      <c r="DY965" s="204"/>
      <c r="DZ965" s="204"/>
      <c r="EA965" s="204"/>
      <c r="EB965" s="204"/>
      <c r="EC965" s="204"/>
      <c r="ED965" s="204"/>
      <c r="EE965" s="204"/>
      <c r="EF965" s="204"/>
      <c r="EG965" s="204"/>
      <c r="EH965" s="204"/>
      <c r="EI965" s="204"/>
      <c r="EJ965" s="204"/>
      <c r="EK965" s="204"/>
      <c r="EL965" s="204"/>
      <c r="EM965" s="204"/>
      <c r="EN965" s="204"/>
      <c r="EO965" s="204"/>
      <c r="EP965" s="156"/>
      <c r="EQ965" s="156"/>
      <c r="ER965" s="156"/>
      <c r="ES965" s="156"/>
      <c r="ET965" s="156"/>
      <c r="EU965" s="156"/>
      <c r="EV965" s="156"/>
      <c r="EW965" s="156"/>
      <c r="EX965" s="156"/>
      <c r="EY965" s="156"/>
      <c r="EZ965" s="156"/>
      <c r="FA965" s="156"/>
      <c r="FB965" s="156"/>
      <c r="FC965" s="156"/>
      <c r="FD965" s="156"/>
      <c r="FE965" s="156"/>
      <c r="FF965" s="156"/>
      <c r="FG965" s="156"/>
      <c r="FH965" s="156"/>
      <c r="FI965" s="156"/>
      <c r="FJ965" s="156"/>
      <c r="FK965" s="156"/>
      <c r="FL965" s="156"/>
      <c r="FM965" s="156"/>
      <c r="FN965" s="156"/>
      <c r="FO965" s="156"/>
      <c r="FP965" s="156"/>
      <c r="FQ965" s="156"/>
      <c r="FR965" s="156"/>
      <c r="FS965" s="156"/>
      <c r="FT965" s="156"/>
      <c r="FU965" s="156"/>
      <c r="FV965" s="156"/>
      <c r="FW965" s="156"/>
      <c r="FX965" s="156"/>
      <c r="FY965" s="156"/>
      <c r="FZ965" s="156"/>
      <c r="GA965" s="156"/>
      <c r="GB965" s="156"/>
      <c r="GC965" s="156"/>
      <c r="GD965" s="156"/>
      <c r="GE965" s="156"/>
      <c r="GF965" s="156"/>
      <c r="GG965" s="156"/>
      <c r="GH965" s="156"/>
      <c r="GI965" s="156"/>
      <c r="GJ965" s="156"/>
      <c r="GK965" s="156"/>
      <c r="GL965" s="156"/>
      <c r="GM965" s="156"/>
      <c r="GN965" s="156"/>
      <c r="GO965" s="156"/>
      <c r="GP965" s="156"/>
      <c r="GQ965" s="156"/>
      <c r="GR965" s="156"/>
      <c r="GS965" s="156"/>
      <c r="GT965" s="156"/>
      <c r="GU965" s="156"/>
      <c r="GV965" s="156"/>
      <c r="GW965" s="156"/>
      <c r="GX965" s="156"/>
      <c r="GY965" s="156"/>
      <c r="GZ965" s="156"/>
      <c r="HA965" s="156"/>
      <c r="HB965" s="156"/>
      <c r="HC965" s="156"/>
      <c r="HD965" s="156"/>
      <c r="HE965" s="156"/>
      <c r="HF965" s="156"/>
      <c r="HG965" s="156"/>
      <c r="HH965" s="156"/>
      <c r="HI965" s="156"/>
      <c r="HJ965" s="156"/>
      <c r="HK965" s="156"/>
      <c r="HL965" s="156"/>
      <c r="HM965" s="156"/>
      <c r="HN965" s="162"/>
      <c r="HO965" s="156"/>
      <c r="HP965" s="156"/>
      <c r="HQ965" s="156"/>
    </row>
    <row r="966" spans="1:225">
      <c r="A966" s="160"/>
      <c r="B966" s="204"/>
      <c r="C966" s="204"/>
      <c r="D966" s="204"/>
      <c r="E966" s="204"/>
      <c r="F966" s="204"/>
      <c r="G966" s="204"/>
      <c r="H966" s="204"/>
      <c r="I966" s="204"/>
      <c r="J966" s="204"/>
      <c r="K966" s="204"/>
      <c r="L966" s="204"/>
      <c r="M966" s="204"/>
      <c r="N966" s="204"/>
      <c r="O966" s="204"/>
      <c r="P966" s="204"/>
      <c r="Q966" s="204"/>
      <c r="R966" s="204"/>
      <c r="S966" s="204"/>
      <c r="T966" s="204"/>
      <c r="U966" s="204"/>
      <c r="V966" s="204"/>
      <c r="W966" s="204"/>
      <c r="X966" s="204"/>
      <c r="Y966" s="204"/>
      <c r="Z966" s="204"/>
      <c r="AA966" s="204"/>
      <c r="AB966" s="204"/>
      <c r="AC966" s="204"/>
      <c r="AD966" s="204"/>
      <c r="AE966" s="204"/>
      <c r="AF966" s="204"/>
      <c r="AG966" s="204"/>
      <c r="AH966" s="204"/>
      <c r="AI966" s="204"/>
      <c r="AJ966" s="204"/>
      <c r="AK966" s="204"/>
      <c r="AL966" s="204"/>
      <c r="AM966" s="204"/>
      <c r="AN966" s="204"/>
      <c r="AO966" s="204"/>
      <c r="AP966" s="204"/>
      <c r="AQ966" s="204"/>
      <c r="AR966" s="204"/>
      <c r="AS966" s="204"/>
      <c r="AT966" s="204"/>
      <c r="AU966" s="204"/>
      <c r="AV966" s="204"/>
      <c r="AW966" s="204"/>
      <c r="AX966" s="204"/>
      <c r="AY966" s="204"/>
      <c r="AZ966" s="204"/>
      <c r="BA966" s="204"/>
      <c r="BB966" s="204"/>
      <c r="BC966" s="204"/>
      <c r="BD966" s="204"/>
      <c r="BE966" s="204"/>
      <c r="BF966" s="204"/>
      <c r="BG966" s="204"/>
      <c r="BH966" s="204"/>
      <c r="BI966" s="204"/>
      <c r="BJ966" s="204"/>
      <c r="BK966" s="204"/>
      <c r="BL966" s="204"/>
      <c r="BM966" s="204"/>
      <c r="BN966" s="204"/>
      <c r="BO966" s="204"/>
      <c r="BP966" s="204"/>
      <c r="BQ966" s="204"/>
      <c r="BR966" s="204"/>
      <c r="BS966" s="204"/>
      <c r="BT966" s="204"/>
      <c r="BU966" s="204"/>
      <c r="BV966" s="204"/>
      <c r="BW966" s="204"/>
      <c r="BX966" s="204"/>
      <c r="BY966" s="204"/>
      <c r="BZ966" s="204"/>
      <c r="CA966" s="204"/>
      <c r="CB966" s="204"/>
      <c r="CC966" s="204"/>
      <c r="CD966" s="204"/>
      <c r="CE966" s="204"/>
      <c r="CF966" s="204"/>
      <c r="CG966" s="204"/>
      <c r="CH966" s="204"/>
      <c r="CI966" s="204"/>
      <c r="CJ966" s="204"/>
      <c r="CK966" s="204"/>
      <c r="CL966" s="204"/>
      <c r="CM966" s="204"/>
      <c r="CN966" s="204"/>
      <c r="CO966" s="204"/>
      <c r="CP966" s="204"/>
      <c r="CQ966" s="204"/>
      <c r="CR966" s="204"/>
      <c r="CS966" s="204"/>
      <c r="CT966" s="204"/>
      <c r="CU966" s="204"/>
      <c r="CV966" s="204"/>
      <c r="CW966" s="204"/>
      <c r="CX966" s="204"/>
      <c r="CY966" s="204"/>
      <c r="CZ966" s="204"/>
      <c r="DA966" s="204"/>
      <c r="DB966" s="204"/>
      <c r="DC966" s="204"/>
      <c r="DD966" s="204"/>
      <c r="DE966" s="204"/>
      <c r="DF966" s="204"/>
      <c r="DG966" s="204"/>
      <c r="DH966" s="204"/>
      <c r="DI966" s="204"/>
      <c r="DJ966" s="204"/>
      <c r="DK966" s="204"/>
      <c r="DL966" s="204"/>
      <c r="DM966" s="204"/>
      <c r="DN966" s="204"/>
      <c r="DO966" s="204"/>
      <c r="DP966" s="204"/>
      <c r="DQ966" s="204"/>
      <c r="DR966" s="204"/>
      <c r="DS966" s="204"/>
      <c r="DT966" s="204"/>
      <c r="DU966" s="204"/>
      <c r="DV966" s="204"/>
      <c r="DW966" s="204"/>
      <c r="DX966" s="204"/>
      <c r="DY966" s="204"/>
      <c r="DZ966" s="204"/>
      <c r="EA966" s="204"/>
      <c r="EB966" s="204"/>
      <c r="EC966" s="204"/>
      <c r="ED966" s="204"/>
      <c r="EE966" s="204"/>
      <c r="EF966" s="204"/>
      <c r="EG966" s="204"/>
      <c r="EH966" s="204"/>
      <c r="EI966" s="204"/>
      <c r="EJ966" s="204"/>
      <c r="EK966" s="204"/>
      <c r="EL966" s="204"/>
      <c r="EM966" s="204"/>
      <c r="EN966" s="204"/>
      <c r="EO966" s="204"/>
      <c r="EP966" s="160"/>
      <c r="EQ966" s="160"/>
      <c r="ER966" s="160"/>
      <c r="ES966" s="160"/>
      <c r="ET966" s="160"/>
      <c r="EU966" s="160"/>
      <c r="EV966" s="160"/>
      <c r="EW966" s="160"/>
      <c r="EX966" s="160"/>
      <c r="EY966" s="160"/>
      <c r="EZ966" s="160"/>
      <c r="FA966" s="160"/>
      <c r="FB966" s="160"/>
      <c r="FC966" s="160"/>
      <c r="FD966" s="160"/>
      <c r="FE966" s="160"/>
      <c r="FF966" s="160"/>
      <c r="FG966" s="160"/>
      <c r="FH966" s="160"/>
      <c r="FI966" s="160"/>
      <c r="FJ966" s="160"/>
      <c r="FK966" s="160"/>
      <c r="FL966" s="160"/>
      <c r="FM966" s="160"/>
      <c r="FN966" s="160"/>
      <c r="FO966" s="160"/>
      <c r="FP966" s="160"/>
      <c r="FQ966" s="160"/>
      <c r="FR966" s="160"/>
      <c r="FS966" s="160"/>
      <c r="FT966" s="160"/>
      <c r="FU966" s="160"/>
      <c r="FV966" s="160"/>
      <c r="FW966" s="160"/>
      <c r="FX966" s="160"/>
      <c r="FY966" s="160"/>
      <c r="FZ966" s="160"/>
      <c r="GA966" s="160"/>
      <c r="GB966" s="160"/>
      <c r="GC966" s="160"/>
      <c r="GD966" s="160"/>
      <c r="GE966" s="160"/>
      <c r="GF966" s="160"/>
      <c r="GG966" s="160"/>
      <c r="GH966" s="160"/>
      <c r="GI966" s="160"/>
      <c r="GJ966" s="160"/>
      <c r="GK966" s="160"/>
      <c r="GL966" s="160"/>
      <c r="GM966" s="160"/>
      <c r="GN966" s="160"/>
      <c r="GO966" s="160"/>
      <c r="GP966" s="160"/>
      <c r="GQ966" s="160"/>
      <c r="GR966" s="160"/>
      <c r="GS966" s="160"/>
      <c r="GT966" s="160"/>
      <c r="GU966" s="160"/>
      <c r="GV966" s="160"/>
      <c r="GW966" s="160"/>
      <c r="GX966" s="160"/>
      <c r="GY966" s="160"/>
      <c r="GZ966" s="160"/>
      <c r="HA966" s="160"/>
      <c r="HB966" s="160"/>
      <c r="HC966" s="160"/>
      <c r="HD966" s="160"/>
      <c r="HE966" s="160"/>
      <c r="HF966" s="160"/>
      <c r="HG966" s="160"/>
      <c r="HH966" s="160"/>
      <c r="HI966" s="160"/>
      <c r="HJ966" s="160"/>
      <c r="HK966" s="160"/>
      <c r="HL966" s="160"/>
      <c r="HM966" s="160"/>
      <c r="HN966" s="157"/>
      <c r="HO966" s="160"/>
      <c r="HP966" s="160"/>
      <c r="HQ966" s="160"/>
    </row>
    <row r="967" spans="1:225">
      <c r="A967" s="156"/>
      <c r="B967" s="204"/>
      <c r="C967" s="204"/>
      <c r="D967" s="204"/>
      <c r="E967" s="204"/>
      <c r="F967" s="204"/>
      <c r="G967" s="204"/>
      <c r="H967" s="204"/>
      <c r="I967" s="204"/>
      <c r="J967" s="204"/>
      <c r="K967" s="204"/>
      <c r="L967" s="204"/>
      <c r="M967" s="204"/>
      <c r="N967" s="204"/>
      <c r="O967" s="204"/>
      <c r="P967" s="204"/>
      <c r="Q967" s="204"/>
      <c r="R967" s="204"/>
      <c r="S967" s="204"/>
      <c r="T967" s="204"/>
      <c r="U967" s="204"/>
      <c r="V967" s="204"/>
      <c r="W967" s="204"/>
      <c r="X967" s="204"/>
      <c r="Y967" s="204"/>
      <c r="Z967" s="204"/>
      <c r="AA967" s="204"/>
      <c r="AB967" s="204"/>
      <c r="AC967" s="204"/>
      <c r="AD967" s="204"/>
      <c r="AE967" s="204"/>
      <c r="AF967" s="204"/>
      <c r="AG967" s="204"/>
      <c r="AH967" s="204"/>
      <c r="AI967" s="204"/>
      <c r="AJ967" s="204"/>
      <c r="AK967" s="204"/>
      <c r="AL967" s="204"/>
      <c r="AM967" s="204"/>
      <c r="AN967" s="204"/>
      <c r="AO967" s="204"/>
      <c r="AP967" s="204"/>
      <c r="AQ967" s="204"/>
      <c r="AR967" s="204"/>
      <c r="AS967" s="204"/>
      <c r="AT967" s="204"/>
      <c r="AU967" s="204"/>
      <c r="AV967" s="204"/>
      <c r="AW967" s="204"/>
      <c r="AX967" s="204"/>
      <c r="AY967" s="204"/>
      <c r="AZ967" s="204"/>
      <c r="BA967" s="204"/>
      <c r="BB967" s="204"/>
      <c r="BC967" s="204"/>
      <c r="BD967" s="204"/>
      <c r="BE967" s="204"/>
      <c r="BF967" s="204"/>
      <c r="BG967" s="204"/>
      <c r="BH967" s="204"/>
      <c r="BI967" s="204"/>
      <c r="BJ967" s="204"/>
      <c r="BK967" s="204"/>
      <c r="BL967" s="204"/>
      <c r="BM967" s="204"/>
      <c r="BN967" s="204"/>
      <c r="BO967" s="204"/>
      <c r="BP967" s="204"/>
      <c r="BQ967" s="204"/>
      <c r="BR967" s="204"/>
      <c r="BS967" s="204"/>
      <c r="BT967" s="204"/>
      <c r="BU967" s="204"/>
      <c r="BV967" s="204"/>
      <c r="BW967" s="204"/>
      <c r="BX967" s="204"/>
      <c r="BY967" s="204"/>
      <c r="BZ967" s="204"/>
      <c r="CA967" s="204"/>
      <c r="CB967" s="204"/>
      <c r="CC967" s="204"/>
      <c r="CD967" s="204"/>
      <c r="CE967" s="204"/>
      <c r="CF967" s="204"/>
      <c r="CG967" s="204"/>
      <c r="CH967" s="204"/>
      <c r="CI967" s="204"/>
      <c r="CJ967" s="204"/>
      <c r="CK967" s="204"/>
      <c r="CL967" s="204"/>
      <c r="CM967" s="204"/>
      <c r="CN967" s="204"/>
      <c r="CO967" s="204"/>
      <c r="CP967" s="204"/>
      <c r="CQ967" s="204"/>
      <c r="CR967" s="204"/>
      <c r="CS967" s="204"/>
      <c r="CT967" s="204"/>
      <c r="CU967" s="204"/>
      <c r="CV967" s="204"/>
      <c r="CW967" s="204"/>
      <c r="CX967" s="204"/>
      <c r="CY967" s="204"/>
      <c r="CZ967" s="204"/>
      <c r="DA967" s="204"/>
      <c r="DB967" s="204"/>
      <c r="DC967" s="204"/>
      <c r="DD967" s="204"/>
      <c r="DE967" s="204"/>
      <c r="DF967" s="204"/>
      <c r="DG967" s="204"/>
      <c r="DH967" s="204"/>
      <c r="DI967" s="204"/>
      <c r="DJ967" s="204"/>
      <c r="DK967" s="204"/>
      <c r="DL967" s="204"/>
      <c r="DM967" s="204"/>
      <c r="DN967" s="204"/>
      <c r="DO967" s="204"/>
      <c r="DP967" s="204"/>
      <c r="DQ967" s="204"/>
      <c r="DR967" s="204"/>
      <c r="DS967" s="204"/>
      <c r="DT967" s="204"/>
      <c r="DU967" s="204"/>
      <c r="DV967" s="204"/>
      <c r="DW967" s="204"/>
      <c r="DX967" s="204"/>
      <c r="DY967" s="204"/>
      <c r="DZ967" s="204"/>
      <c r="EA967" s="204"/>
      <c r="EB967" s="204"/>
      <c r="EC967" s="204"/>
      <c r="ED967" s="204"/>
      <c r="EE967" s="204"/>
      <c r="EF967" s="204"/>
      <c r="EG967" s="204"/>
      <c r="EH967" s="204"/>
      <c r="EI967" s="204"/>
      <c r="EJ967" s="204"/>
      <c r="EK967" s="204"/>
      <c r="EL967" s="204"/>
      <c r="EM967" s="204"/>
      <c r="EN967" s="204"/>
      <c r="EO967" s="204"/>
      <c r="EP967" s="156"/>
      <c r="EQ967" s="156"/>
      <c r="ER967" s="156"/>
      <c r="ES967" s="156"/>
      <c r="ET967" s="156"/>
      <c r="EU967" s="156"/>
      <c r="EV967" s="156"/>
      <c r="EW967" s="156"/>
      <c r="EX967" s="156"/>
      <c r="EY967" s="156"/>
      <c r="EZ967" s="156"/>
      <c r="FA967" s="156"/>
      <c r="FB967" s="156"/>
      <c r="FC967" s="156"/>
      <c r="FD967" s="156"/>
      <c r="FE967" s="156"/>
      <c r="FF967" s="156"/>
      <c r="FG967" s="156"/>
      <c r="FH967" s="156"/>
      <c r="FI967" s="156"/>
      <c r="FJ967" s="156"/>
      <c r="FK967" s="156"/>
      <c r="FL967" s="156"/>
      <c r="FM967" s="156"/>
      <c r="FN967" s="156"/>
      <c r="FO967" s="156"/>
      <c r="FP967" s="156"/>
      <c r="FQ967" s="156"/>
      <c r="FR967" s="156"/>
      <c r="FS967" s="156"/>
      <c r="FT967" s="156"/>
      <c r="FU967" s="156"/>
      <c r="FV967" s="156"/>
      <c r="FW967" s="156"/>
      <c r="FX967" s="156"/>
      <c r="FY967" s="156"/>
      <c r="FZ967" s="156"/>
      <c r="GA967" s="156"/>
      <c r="GB967" s="156"/>
      <c r="GC967" s="156"/>
      <c r="GD967" s="156"/>
      <c r="GE967" s="156"/>
      <c r="GF967" s="156"/>
      <c r="GG967" s="156"/>
      <c r="GH967" s="156"/>
      <c r="GI967" s="156"/>
      <c r="GJ967" s="156"/>
      <c r="GK967" s="156"/>
      <c r="GL967" s="156"/>
      <c r="GM967" s="156"/>
      <c r="GN967" s="156"/>
      <c r="GO967" s="156"/>
      <c r="GP967" s="156"/>
      <c r="GQ967" s="156"/>
      <c r="GR967" s="156"/>
      <c r="GS967" s="156"/>
      <c r="GT967" s="156"/>
      <c r="GU967" s="156"/>
      <c r="GV967" s="156"/>
      <c r="GW967" s="156"/>
      <c r="GX967" s="156"/>
      <c r="GY967" s="156"/>
      <c r="GZ967" s="156"/>
      <c r="HA967" s="156"/>
      <c r="HB967" s="156"/>
      <c r="HC967" s="156"/>
      <c r="HD967" s="156"/>
      <c r="HE967" s="156"/>
      <c r="HF967" s="156"/>
      <c r="HG967" s="156"/>
      <c r="HH967" s="156"/>
      <c r="HI967" s="156"/>
      <c r="HJ967" s="156"/>
      <c r="HK967" s="156"/>
      <c r="HL967" s="156"/>
      <c r="HM967" s="156"/>
      <c r="HN967" s="157"/>
      <c r="HO967" s="156"/>
      <c r="HP967" s="156"/>
      <c r="HQ967" s="156"/>
    </row>
    <row r="968" spans="1:225">
      <c r="A968" s="156"/>
      <c r="B968" s="204"/>
      <c r="C968" s="204"/>
      <c r="D968" s="204"/>
      <c r="E968" s="204"/>
      <c r="F968" s="204"/>
      <c r="G968" s="204"/>
      <c r="H968" s="204"/>
      <c r="I968" s="204"/>
      <c r="J968" s="204"/>
      <c r="K968" s="204"/>
      <c r="L968" s="204"/>
      <c r="M968" s="204"/>
      <c r="N968" s="204"/>
      <c r="O968" s="204"/>
      <c r="P968" s="204"/>
      <c r="Q968" s="204"/>
      <c r="R968" s="204"/>
      <c r="S968" s="204"/>
      <c r="T968" s="204"/>
      <c r="U968" s="204"/>
      <c r="V968" s="204"/>
      <c r="W968" s="204"/>
      <c r="X968" s="204"/>
      <c r="Y968" s="204"/>
      <c r="Z968" s="204"/>
      <c r="AA968" s="204"/>
      <c r="AB968" s="204"/>
      <c r="AC968" s="204"/>
      <c r="AD968" s="204"/>
      <c r="AE968" s="204"/>
      <c r="AF968" s="204"/>
      <c r="AG968" s="204"/>
      <c r="AH968" s="204"/>
      <c r="AI968" s="204"/>
      <c r="AJ968" s="204"/>
      <c r="AK968" s="204"/>
      <c r="AL968" s="204"/>
      <c r="AM968" s="204"/>
      <c r="AN968" s="204"/>
      <c r="AO968" s="204"/>
      <c r="AP968" s="204"/>
      <c r="AQ968" s="204"/>
      <c r="AR968" s="204"/>
      <c r="AS968" s="204"/>
      <c r="AT968" s="204"/>
      <c r="AU968" s="204"/>
      <c r="AV968" s="204"/>
      <c r="AW968" s="204"/>
      <c r="AX968" s="204"/>
      <c r="AY968" s="204"/>
      <c r="AZ968" s="204"/>
      <c r="BA968" s="204"/>
      <c r="BB968" s="204"/>
      <c r="BC968" s="204"/>
      <c r="BD968" s="204"/>
      <c r="BE968" s="204"/>
      <c r="BF968" s="204"/>
      <c r="BG968" s="204"/>
      <c r="BH968" s="204"/>
      <c r="BI968" s="204"/>
      <c r="BJ968" s="204"/>
      <c r="BK968" s="204"/>
      <c r="BL968" s="204"/>
      <c r="BM968" s="204"/>
      <c r="BN968" s="204"/>
      <c r="BO968" s="204"/>
      <c r="BP968" s="204"/>
      <c r="BQ968" s="204"/>
      <c r="BR968" s="204"/>
      <c r="BS968" s="204"/>
      <c r="BT968" s="204"/>
      <c r="BU968" s="204"/>
      <c r="BV968" s="204"/>
      <c r="BW968" s="204"/>
      <c r="BX968" s="204"/>
      <c r="BY968" s="204"/>
      <c r="BZ968" s="204"/>
      <c r="CA968" s="204"/>
      <c r="CB968" s="204"/>
      <c r="CC968" s="204"/>
      <c r="CD968" s="204"/>
      <c r="CE968" s="204"/>
      <c r="CF968" s="204"/>
      <c r="CG968" s="204"/>
      <c r="CH968" s="204"/>
      <c r="CI968" s="204"/>
      <c r="CJ968" s="204"/>
      <c r="CK968" s="204"/>
      <c r="CL968" s="204"/>
      <c r="CM968" s="204"/>
      <c r="CN968" s="204"/>
      <c r="CO968" s="204"/>
      <c r="CP968" s="204"/>
      <c r="CQ968" s="204"/>
      <c r="CR968" s="204"/>
      <c r="CS968" s="204"/>
      <c r="CT968" s="204"/>
      <c r="CU968" s="204"/>
      <c r="CV968" s="204"/>
      <c r="CW968" s="204"/>
      <c r="CX968" s="204"/>
      <c r="CY968" s="204"/>
      <c r="CZ968" s="204"/>
      <c r="DA968" s="204"/>
      <c r="DB968" s="204"/>
      <c r="DC968" s="204"/>
      <c r="DD968" s="204"/>
      <c r="DE968" s="204"/>
      <c r="DF968" s="204"/>
      <c r="DG968" s="204"/>
      <c r="DH968" s="204"/>
      <c r="DI968" s="204"/>
      <c r="DJ968" s="204"/>
      <c r="DK968" s="204"/>
      <c r="DL968" s="204"/>
      <c r="DM968" s="204"/>
      <c r="DN968" s="204"/>
      <c r="DO968" s="204"/>
      <c r="DP968" s="204"/>
      <c r="DQ968" s="204"/>
      <c r="DR968" s="204"/>
      <c r="DS968" s="204"/>
      <c r="DT968" s="204"/>
      <c r="DU968" s="204"/>
      <c r="DV968" s="204"/>
      <c r="DW968" s="204"/>
      <c r="DX968" s="204"/>
      <c r="DY968" s="204"/>
      <c r="DZ968" s="204"/>
      <c r="EA968" s="204"/>
      <c r="EB968" s="204"/>
      <c r="EC968" s="204"/>
      <c r="ED968" s="204"/>
      <c r="EE968" s="204"/>
      <c r="EF968" s="204"/>
      <c r="EG968" s="204"/>
      <c r="EH968" s="204"/>
      <c r="EI968" s="204"/>
      <c r="EJ968" s="204"/>
      <c r="EK968" s="204"/>
      <c r="EL968" s="204"/>
      <c r="EM968" s="204"/>
      <c r="EN968" s="204"/>
      <c r="EO968" s="204"/>
      <c r="EP968" s="156"/>
      <c r="EQ968" s="156"/>
      <c r="ER968" s="156"/>
      <c r="ES968" s="156"/>
      <c r="ET968" s="156"/>
      <c r="EU968" s="156"/>
      <c r="EV968" s="156"/>
      <c r="EW968" s="156"/>
      <c r="EX968" s="156"/>
      <c r="EY968" s="156"/>
      <c r="EZ968" s="156"/>
      <c r="FA968" s="156"/>
      <c r="FB968" s="156"/>
      <c r="FC968" s="156"/>
      <c r="FD968" s="156"/>
      <c r="FE968" s="156"/>
      <c r="FF968" s="156"/>
      <c r="FG968" s="156"/>
      <c r="FH968" s="156"/>
      <c r="FI968" s="156"/>
      <c r="FJ968" s="156"/>
      <c r="FK968" s="156"/>
      <c r="FL968" s="156"/>
      <c r="FM968" s="156"/>
      <c r="FN968" s="156"/>
      <c r="FO968" s="156"/>
      <c r="FP968" s="156"/>
      <c r="FQ968" s="156"/>
      <c r="FR968" s="156"/>
      <c r="FS968" s="156"/>
      <c r="FT968" s="156"/>
      <c r="FU968" s="156"/>
      <c r="FV968" s="156"/>
      <c r="FW968" s="156"/>
      <c r="FX968" s="156"/>
      <c r="FY968" s="156"/>
      <c r="FZ968" s="156"/>
      <c r="GA968" s="156"/>
      <c r="GB968" s="156"/>
      <c r="GC968" s="156"/>
      <c r="GD968" s="156"/>
      <c r="GE968" s="156"/>
      <c r="GF968" s="156"/>
      <c r="GG968" s="156"/>
      <c r="GH968" s="156"/>
      <c r="GI968" s="156"/>
      <c r="GJ968" s="156"/>
      <c r="GK968" s="156"/>
      <c r="GL968" s="156"/>
      <c r="GM968" s="156"/>
      <c r="GN968" s="156"/>
      <c r="GO968" s="156"/>
      <c r="GP968" s="156"/>
      <c r="GQ968" s="156"/>
      <c r="GR968" s="156"/>
      <c r="GS968" s="156"/>
      <c r="GT968" s="156"/>
      <c r="GU968" s="156"/>
      <c r="GV968" s="156"/>
      <c r="GW968" s="156"/>
      <c r="GX968" s="156"/>
      <c r="GY968" s="156"/>
      <c r="GZ968" s="156"/>
      <c r="HA968" s="156"/>
      <c r="HB968" s="156"/>
      <c r="HC968" s="156"/>
      <c r="HD968" s="156"/>
      <c r="HE968" s="156"/>
      <c r="HF968" s="156"/>
      <c r="HG968" s="156"/>
      <c r="HH968" s="156"/>
      <c r="HI968" s="156"/>
      <c r="HJ968" s="156"/>
      <c r="HK968" s="156"/>
      <c r="HL968" s="156"/>
      <c r="HM968" s="156"/>
      <c r="HN968" s="162"/>
      <c r="HO968" s="156"/>
      <c r="HP968" s="156"/>
      <c r="HQ968" s="156"/>
    </row>
    <row r="969" spans="1:225">
      <c r="A969" s="160"/>
      <c r="B969" s="204"/>
      <c r="C969" s="204"/>
      <c r="D969" s="204"/>
      <c r="E969" s="204"/>
      <c r="F969" s="204"/>
      <c r="G969" s="204"/>
      <c r="H969" s="204"/>
      <c r="I969" s="204"/>
      <c r="J969" s="204"/>
      <c r="K969" s="204"/>
      <c r="L969" s="204"/>
      <c r="M969" s="204"/>
      <c r="N969" s="204"/>
      <c r="O969" s="204"/>
      <c r="P969" s="204"/>
      <c r="Q969" s="204"/>
      <c r="R969" s="204"/>
      <c r="S969" s="204"/>
      <c r="T969" s="204"/>
      <c r="U969" s="204"/>
      <c r="V969" s="204"/>
      <c r="W969" s="204"/>
      <c r="X969" s="204"/>
      <c r="Y969" s="204"/>
      <c r="Z969" s="204"/>
      <c r="AA969" s="204"/>
      <c r="AB969" s="204"/>
      <c r="AC969" s="204"/>
      <c r="AD969" s="204"/>
      <c r="AE969" s="204"/>
      <c r="AF969" s="204"/>
      <c r="AG969" s="204"/>
      <c r="AH969" s="204"/>
      <c r="AI969" s="204"/>
      <c r="AJ969" s="204"/>
      <c r="AK969" s="204"/>
      <c r="AL969" s="204"/>
      <c r="AM969" s="204"/>
      <c r="AN969" s="204"/>
      <c r="AO969" s="204"/>
      <c r="AP969" s="204"/>
      <c r="AQ969" s="204"/>
      <c r="AR969" s="204"/>
      <c r="AS969" s="204"/>
      <c r="AT969" s="204"/>
      <c r="AU969" s="204"/>
      <c r="AV969" s="204"/>
      <c r="AW969" s="204"/>
      <c r="AX969" s="204"/>
      <c r="AY969" s="204"/>
      <c r="AZ969" s="204"/>
      <c r="BA969" s="204"/>
      <c r="BB969" s="204"/>
      <c r="BC969" s="204"/>
      <c r="BD969" s="204"/>
      <c r="BE969" s="204"/>
      <c r="BF969" s="204"/>
      <c r="BG969" s="204"/>
      <c r="BH969" s="204"/>
      <c r="BI969" s="204"/>
      <c r="BJ969" s="204"/>
      <c r="BK969" s="204"/>
      <c r="BL969" s="204"/>
      <c r="BM969" s="204"/>
      <c r="BN969" s="204"/>
      <c r="BO969" s="204"/>
      <c r="BP969" s="204"/>
      <c r="BQ969" s="204"/>
      <c r="BR969" s="204"/>
      <c r="BS969" s="204"/>
      <c r="BT969" s="204"/>
      <c r="BU969" s="204"/>
      <c r="BV969" s="204"/>
      <c r="BW969" s="204"/>
      <c r="BX969" s="204"/>
      <c r="BY969" s="204"/>
      <c r="BZ969" s="204"/>
      <c r="CA969" s="204"/>
      <c r="CB969" s="204"/>
      <c r="CC969" s="204"/>
      <c r="CD969" s="204"/>
      <c r="CE969" s="204"/>
      <c r="CF969" s="204"/>
      <c r="CG969" s="204"/>
      <c r="CH969" s="204"/>
      <c r="CI969" s="204"/>
      <c r="CJ969" s="204"/>
      <c r="CK969" s="204"/>
      <c r="CL969" s="204"/>
      <c r="CM969" s="204"/>
      <c r="CN969" s="204"/>
      <c r="CO969" s="204"/>
      <c r="CP969" s="204"/>
      <c r="CQ969" s="204"/>
      <c r="CR969" s="204"/>
      <c r="CS969" s="204"/>
      <c r="CT969" s="204"/>
      <c r="CU969" s="204"/>
      <c r="CV969" s="204"/>
      <c r="CW969" s="204"/>
      <c r="CX969" s="204"/>
      <c r="CY969" s="204"/>
      <c r="CZ969" s="204"/>
      <c r="DA969" s="204"/>
      <c r="DB969" s="204"/>
      <c r="DC969" s="204"/>
      <c r="DD969" s="204"/>
      <c r="DE969" s="204"/>
      <c r="DF969" s="204"/>
      <c r="DG969" s="204"/>
      <c r="DH969" s="204"/>
      <c r="DI969" s="204"/>
      <c r="DJ969" s="204"/>
      <c r="DK969" s="204"/>
      <c r="DL969" s="204"/>
      <c r="DM969" s="204"/>
      <c r="DN969" s="204"/>
      <c r="DO969" s="204"/>
      <c r="DP969" s="204"/>
      <c r="DQ969" s="204"/>
      <c r="DR969" s="204"/>
      <c r="DS969" s="204"/>
      <c r="DT969" s="204"/>
      <c r="DU969" s="204"/>
      <c r="DV969" s="204"/>
      <c r="DW969" s="204"/>
      <c r="DX969" s="204"/>
      <c r="DY969" s="204"/>
      <c r="DZ969" s="204"/>
      <c r="EA969" s="204"/>
      <c r="EB969" s="204"/>
      <c r="EC969" s="204"/>
      <c r="ED969" s="204"/>
      <c r="EE969" s="204"/>
      <c r="EF969" s="204"/>
      <c r="EG969" s="204"/>
      <c r="EH969" s="204"/>
      <c r="EI969" s="204"/>
      <c r="EJ969" s="204"/>
      <c r="EK969" s="204"/>
      <c r="EL969" s="204"/>
      <c r="EM969" s="204"/>
      <c r="EN969" s="204"/>
      <c r="EO969" s="204"/>
      <c r="EP969" s="160"/>
      <c r="EQ969" s="160"/>
      <c r="ER969" s="160"/>
      <c r="ES969" s="160"/>
      <c r="ET969" s="160"/>
      <c r="EU969" s="160"/>
      <c r="EV969" s="160"/>
      <c r="EW969" s="160"/>
      <c r="EX969" s="160"/>
      <c r="EY969" s="160"/>
      <c r="EZ969" s="160"/>
      <c r="FA969" s="160"/>
      <c r="FB969" s="160"/>
      <c r="FC969" s="160"/>
      <c r="FD969" s="160"/>
      <c r="FE969" s="160"/>
      <c r="FF969" s="160"/>
      <c r="FG969" s="160"/>
      <c r="FH969" s="160"/>
      <c r="FI969" s="160"/>
      <c r="FJ969" s="160"/>
      <c r="FK969" s="160"/>
      <c r="FL969" s="160"/>
      <c r="FM969" s="160"/>
      <c r="FN969" s="160"/>
      <c r="FO969" s="160"/>
      <c r="FP969" s="160"/>
      <c r="FQ969" s="160"/>
      <c r="FR969" s="160"/>
      <c r="FS969" s="160"/>
      <c r="FT969" s="160"/>
      <c r="FU969" s="160"/>
      <c r="FV969" s="160"/>
      <c r="FW969" s="160"/>
      <c r="FX969" s="160"/>
      <c r="FY969" s="160"/>
      <c r="FZ969" s="160"/>
      <c r="GA969" s="160"/>
      <c r="GB969" s="160"/>
      <c r="GC969" s="160"/>
      <c r="GD969" s="160"/>
      <c r="GE969" s="160"/>
      <c r="GF969" s="160"/>
      <c r="GG969" s="160"/>
      <c r="GH969" s="160"/>
      <c r="GI969" s="160"/>
      <c r="GJ969" s="160"/>
      <c r="GK969" s="160"/>
      <c r="GL969" s="160"/>
      <c r="GM969" s="160"/>
      <c r="GN969" s="160"/>
      <c r="GO969" s="160"/>
      <c r="GP969" s="160"/>
      <c r="GQ969" s="160"/>
      <c r="GR969" s="160"/>
      <c r="GS969" s="160"/>
      <c r="GT969" s="160"/>
      <c r="GU969" s="160"/>
      <c r="GV969" s="160"/>
      <c r="GW969" s="160"/>
      <c r="GX969" s="160"/>
      <c r="GY969" s="160"/>
      <c r="GZ969" s="160"/>
      <c r="HA969" s="160"/>
      <c r="HB969" s="160"/>
      <c r="HC969" s="160"/>
      <c r="HD969" s="160"/>
      <c r="HE969" s="160"/>
      <c r="HF969" s="160"/>
      <c r="HG969" s="160"/>
      <c r="HH969" s="160"/>
      <c r="HI969" s="160"/>
      <c r="HJ969" s="160"/>
      <c r="HK969" s="160"/>
      <c r="HL969" s="160"/>
      <c r="HM969" s="160"/>
      <c r="HN969" s="157"/>
      <c r="HO969" s="160"/>
      <c r="HP969" s="160"/>
      <c r="HQ969" s="160"/>
    </row>
    <row r="970" spans="1:225">
      <c r="A970" s="156"/>
      <c r="B970" s="204"/>
      <c r="C970" s="204"/>
      <c r="D970" s="204"/>
      <c r="E970" s="204"/>
      <c r="F970" s="204"/>
      <c r="G970" s="204"/>
      <c r="H970" s="204"/>
      <c r="I970" s="204"/>
      <c r="J970" s="204"/>
      <c r="K970" s="204"/>
      <c r="L970" s="204"/>
      <c r="M970" s="204"/>
      <c r="N970" s="204"/>
      <c r="O970" s="204"/>
      <c r="P970" s="204"/>
      <c r="Q970" s="204"/>
      <c r="R970" s="204"/>
      <c r="S970" s="204"/>
      <c r="T970" s="204"/>
      <c r="U970" s="204"/>
      <c r="V970" s="204"/>
      <c r="W970" s="204"/>
      <c r="X970" s="204"/>
      <c r="Y970" s="204"/>
      <c r="Z970" s="204"/>
      <c r="AA970" s="204"/>
      <c r="AB970" s="204"/>
      <c r="AC970" s="204"/>
      <c r="AD970" s="204"/>
      <c r="AE970" s="204"/>
      <c r="AF970" s="204"/>
      <c r="AG970" s="204"/>
      <c r="AH970" s="204"/>
      <c r="AI970" s="204"/>
      <c r="AJ970" s="204"/>
      <c r="AK970" s="204"/>
      <c r="AL970" s="204"/>
      <c r="AM970" s="204"/>
      <c r="AN970" s="204"/>
      <c r="AO970" s="204"/>
      <c r="AP970" s="204"/>
      <c r="AQ970" s="204"/>
      <c r="AR970" s="204"/>
      <c r="AS970" s="204"/>
      <c r="AT970" s="204"/>
      <c r="AU970" s="204"/>
      <c r="AV970" s="204"/>
      <c r="AW970" s="204"/>
      <c r="AX970" s="204"/>
      <c r="AY970" s="204"/>
      <c r="AZ970" s="204"/>
      <c r="BA970" s="204"/>
      <c r="BB970" s="204"/>
      <c r="BC970" s="204"/>
      <c r="BD970" s="204"/>
      <c r="BE970" s="204"/>
      <c r="BF970" s="204"/>
      <c r="BG970" s="204"/>
      <c r="BH970" s="204"/>
      <c r="BI970" s="204"/>
      <c r="BJ970" s="204"/>
      <c r="BK970" s="204"/>
      <c r="BL970" s="204"/>
      <c r="BM970" s="204"/>
      <c r="BN970" s="204"/>
      <c r="BO970" s="204"/>
      <c r="BP970" s="204"/>
      <c r="BQ970" s="204"/>
      <c r="BR970" s="204"/>
      <c r="BS970" s="204"/>
      <c r="BT970" s="204"/>
      <c r="BU970" s="204"/>
      <c r="BV970" s="204"/>
      <c r="BW970" s="204"/>
      <c r="BX970" s="204"/>
      <c r="BY970" s="204"/>
      <c r="BZ970" s="204"/>
      <c r="CA970" s="204"/>
      <c r="CB970" s="204"/>
      <c r="CC970" s="204"/>
      <c r="CD970" s="204"/>
      <c r="CE970" s="204"/>
      <c r="CF970" s="204"/>
      <c r="CG970" s="204"/>
      <c r="CH970" s="204"/>
      <c r="CI970" s="204"/>
      <c r="CJ970" s="204"/>
      <c r="CK970" s="204"/>
      <c r="CL970" s="204"/>
      <c r="CM970" s="204"/>
      <c r="CN970" s="204"/>
      <c r="CO970" s="204"/>
      <c r="CP970" s="204"/>
      <c r="CQ970" s="204"/>
      <c r="CR970" s="204"/>
      <c r="CS970" s="204"/>
      <c r="CT970" s="204"/>
      <c r="CU970" s="204"/>
      <c r="CV970" s="204"/>
      <c r="CW970" s="204"/>
      <c r="CX970" s="204"/>
      <c r="CY970" s="204"/>
      <c r="CZ970" s="204"/>
      <c r="DA970" s="204"/>
      <c r="DB970" s="204"/>
      <c r="DC970" s="204"/>
      <c r="DD970" s="204"/>
      <c r="DE970" s="204"/>
      <c r="DF970" s="204"/>
      <c r="DG970" s="204"/>
      <c r="DH970" s="204"/>
      <c r="DI970" s="204"/>
      <c r="DJ970" s="204"/>
      <c r="DK970" s="204"/>
      <c r="DL970" s="204"/>
      <c r="DM970" s="204"/>
      <c r="DN970" s="204"/>
      <c r="DO970" s="204"/>
      <c r="DP970" s="204"/>
      <c r="DQ970" s="204"/>
      <c r="DR970" s="204"/>
      <c r="DS970" s="204"/>
      <c r="DT970" s="204"/>
      <c r="DU970" s="204"/>
      <c r="DV970" s="204"/>
      <c r="DW970" s="204"/>
      <c r="DX970" s="204"/>
      <c r="DY970" s="204"/>
      <c r="DZ970" s="204"/>
      <c r="EA970" s="204"/>
      <c r="EB970" s="204"/>
      <c r="EC970" s="204"/>
      <c r="ED970" s="204"/>
      <c r="EE970" s="204"/>
      <c r="EF970" s="204"/>
      <c r="EG970" s="204"/>
      <c r="EH970" s="204"/>
      <c r="EI970" s="204"/>
      <c r="EJ970" s="204"/>
      <c r="EK970" s="204"/>
      <c r="EL970" s="204"/>
      <c r="EM970" s="204"/>
      <c r="EN970" s="204"/>
      <c r="EO970" s="204"/>
      <c r="EP970" s="156"/>
      <c r="EQ970" s="156"/>
      <c r="ER970" s="156"/>
      <c r="ES970" s="156"/>
      <c r="ET970" s="156"/>
      <c r="EU970" s="156"/>
      <c r="EV970" s="156"/>
      <c r="EW970" s="156"/>
      <c r="EX970" s="156"/>
      <c r="EY970" s="156"/>
      <c r="EZ970" s="156"/>
      <c r="FA970" s="156"/>
      <c r="FB970" s="156"/>
      <c r="FC970" s="156"/>
      <c r="FD970" s="156"/>
      <c r="FE970" s="156"/>
      <c r="FF970" s="156"/>
      <c r="FG970" s="156"/>
      <c r="FH970" s="156"/>
      <c r="FI970" s="156"/>
      <c r="FJ970" s="156"/>
      <c r="FK970" s="156"/>
      <c r="FL970" s="156"/>
      <c r="FM970" s="156"/>
      <c r="FN970" s="156"/>
      <c r="FO970" s="156"/>
      <c r="FP970" s="156"/>
      <c r="FQ970" s="156"/>
      <c r="FR970" s="156"/>
      <c r="FS970" s="156"/>
      <c r="FT970" s="156"/>
      <c r="FU970" s="156"/>
      <c r="FV970" s="156"/>
      <c r="FW970" s="156"/>
      <c r="FX970" s="156"/>
      <c r="FY970" s="156"/>
      <c r="FZ970" s="156"/>
      <c r="GA970" s="156"/>
      <c r="GB970" s="156"/>
      <c r="GC970" s="156"/>
      <c r="GD970" s="156"/>
      <c r="GE970" s="156"/>
      <c r="GF970" s="156"/>
      <c r="GG970" s="156"/>
      <c r="GH970" s="156"/>
      <c r="GI970" s="156"/>
      <c r="GJ970" s="156"/>
      <c r="GK970" s="156"/>
      <c r="GL970" s="156"/>
      <c r="GM970" s="156"/>
      <c r="GN970" s="156"/>
      <c r="GO970" s="156"/>
      <c r="GP970" s="156"/>
      <c r="GQ970" s="156"/>
      <c r="GR970" s="156"/>
      <c r="GS970" s="156"/>
      <c r="GT970" s="156"/>
      <c r="GU970" s="156"/>
      <c r="GV970" s="156"/>
      <c r="GW970" s="156"/>
      <c r="GX970" s="156"/>
      <c r="GY970" s="156"/>
      <c r="GZ970" s="156"/>
      <c r="HA970" s="156"/>
      <c r="HB970" s="156"/>
      <c r="HC970" s="156"/>
      <c r="HD970" s="156"/>
      <c r="HE970" s="156"/>
      <c r="HF970" s="156"/>
      <c r="HG970" s="156"/>
      <c r="HH970" s="156"/>
      <c r="HI970" s="156"/>
      <c r="HJ970" s="156"/>
      <c r="HK970" s="156"/>
      <c r="HL970" s="156"/>
      <c r="HM970" s="156"/>
      <c r="HN970" s="157"/>
      <c r="HO970" s="156"/>
      <c r="HP970" s="156"/>
      <c r="HQ970" s="156"/>
    </row>
    <row r="971" spans="1:225">
      <c r="A971" s="156"/>
      <c r="B971" s="204"/>
      <c r="C971" s="204"/>
      <c r="D971" s="204"/>
      <c r="E971" s="204"/>
      <c r="F971" s="204"/>
      <c r="G971" s="204"/>
      <c r="H971" s="204"/>
      <c r="I971" s="204"/>
      <c r="J971" s="204"/>
      <c r="K971" s="204"/>
      <c r="L971" s="204"/>
      <c r="M971" s="204"/>
      <c r="N971" s="204"/>
      <c r="O971" s="204"/>
      <c r="P971" s="204"/>
      <c r="Q971" s="204"/>
      <c r="R971" s="204"/>
      <c r="S971" s="204"/>
      <c r="T971" s="204"/>
      <c r="U971" s="204"/>
      <c r="V971" s="204"/>
      <c r="W971" s="204"/>
      <c r="X971" s="204"/>
      <c r="Y971" s="204"/>
      <c r="Z971" s="204"/>
      <c r="AA971" s="204"/>
      <c r="AB971" s="204"/>
      <c r="AC971" s="204"/>
      <c r="AD971" s="204"/>
      <c r="AE971" s="204"/>
      <c r="AF971" s="204"/>
      <c r="AG971" s="204"/>
      <c r="AH971" s="204"/>
      <c r="AI971" s="204"/>
      <c r="AJ971" s="204"/>
      <c r="AK971" s="204"/>
      <c r="AL971" s="204"/>
      <c r="AM971" s="204"/>
      <c r="AN971" s="204"/>
      <c r="AO971" s="204"/>
      <c r="AP971" s="204"/>
      <c r="AQ971" s="204"/>
      <c r="AR971" s="204"/>
      <c r="AS971" s="204"/>
      <c r="AT971" s="204"/>
      <c r="AU971" s="204"/>
      <c r="AV971" s="204"/>
      <c r="AW971" s="204"/>
      <c r="AX971" s="204"/>
      <c r="AY971" s="204"/>
      <c r="AZ971" s="204"/>
      <c r="BA971" s="204"/>
      <c r="BB971" s="204"/>
      <c r="BC971" s="204"/>
      <c r="BD971" s="204"/>
      <c r="BE971" s="204"/>
      <c r="BF971" s="204"/>
      <c r="BG971" s="204"/>
      <c r="BH971" s="204"/>
      <c r="BI971" s="204"/>
      <c r="BJ971" s="204"/>
      <c r="BK971" s="204"/>
      <c r="BL971" s="204"/>
      <c r="BM971" s="204"/>
      <c r="BN971" s="204"/>
      <c r="BO971" s="204"/>
      <c r="BP971" s="204"/>
      <c r="BQ971" s="204"/>
      <c r="BR971" s="204"/>
      <c r="BS971" s="204"/>
      <c r="BT971" s="204"/>
      <c r="BU971" s="204"/>
      <c r="BV971" s="204"/>
      <c r="BW971" s="204"/>
      <c r="BX971" s="204"/>
      <c r="BY971" s="204"/>
      <c r="BZ971" s="204"/>
      <c r="CA971" s="204"/>
      <c r="CB971" s="204"/>
      <c r="CC971" s="204"/>
      <c r="CD971" s="204"/>
      <c r="CE971" s="204"/>
      <c r="CF971" s="204"/>
      <c r="CG971" s="204"/>
      <c r="CH971" s="204"/>
      <c r="CI971" s="204"/>
      <c r="CJ971" s="204"/>
      <c r="CK971" s="204"/>
      <c r="CL971" s="204"/>
      <c r="CM971" s="204"/>
      <c r="CN971" s="204"/>
      <c r="CO971" s="204"/>
      <c r="CP971" s="204"/>
      <c r="CQ971" s="204"/>
      <c r="CR971" s="204"/>
      <c r="CS971" s="204"/>
      <c r="CT971" s="204"/>
      <c r="CU971" s="204"/>
      <c r="CV971" s="204"/>
      <c r="CW971" s="204"/>
      <c r="CX971" s="204"/>
      <c r="CY971" s="204"/>
      <c r="CZ971" s="204"/>
      <c r="DA971" s="204"/>
      <c r="DB971" s="204"/>
      <c r="DC971" s="204"/>
      <c r="DD971" s="204"/>
      <c r="DE971" s="204"/>
      <c r="DF971" s="204"/>
      <c r="DG971" s="204"/>
      <c r="DH971" s="204"/>
      <c r="DI971" s="204"/>
      <c r="DJ971" s="204"/>
      <c r="DK971" s="204"/>
      <c r="DL971" s="204"/>
      <c r="DM971" s="204"/>
      <c r="DN971" s="204"/>
      <c r="DO971" s="204"/>
      <c r="DP971" s="204"/>
      <c r="DQ971" s="204"/>
      <c r="DR971" s="204"/>
      <c r="DS971" s="204"/>
      <c r="DT971" s="204"/>
      <c r="DU971" s="204"/>
      <c r="DV971" s="204"/>
      <c r="DW971" s="204"/>
      <c r="DX971" s="204"/>
      <c r="DY971" s="204"/>
      <c r="DZ971" s="204"/>
      <c r="EA971" s="204"/>
      <c r="EB971" s="204"/>
      <c r="EC971" s="204"/>
      <c r="ED971" s="204"/>
      <c r="EE971" s="204"/>
      <c r="EF971" s="204"/>
      <c r="EG971" s="204"/>
      <c r="EH971" s="204"/>
      <c r="EI971" s="204"/>
      <c r="EJ971" s="204"/>
      <c r="EK971" s="204"/>
      <c r="EL971" s="204"/>
      <c r="EM971" s="204"/>
      <c r="EN971" s="204"/>
      <c r="EO971" s="204"/>
      <c r="EP971" s="156"/>
      <c r="EQ971" s="156"/>
      <c r="ER971" s="156"/>
      <c r="ES971" s="156"/>
      <c r="ET971" s="156"/>
      <c r="EU971" s="156"/>
      <c r="EV971" s="156"/>
      <c r="EW971" s="156"/>
      <c r="EX971" s="156"/>
      <c r="EY971" s="156"/>
      <c r="EZ971" s="156"/>
      <c r="FA971" s="156"/>
      <c r="FB971" s="156"/>
      <c r="FC971" s="156"/>
      <c r="FD971" s="156"/>
      <c r="FE971" s="156"/>
      <c r="FF971" s="156"/>
      <c r="FG971" s="156"/>
      <c r="FH971" s="156"/>
      <c r="FI971" s="156"/>
      <c r="FJ971" s="156"/>
      <c r="FK971" s="156"/>
      <c r="FL971" s="156"/>
      <c r="FM971" s="156"/>
      <c r="FN971" s="156"/>
      <c r="FO971" s="156"/>
      <c r="FP971" s="156"/>
      <c r="FQ971" s="156"/>
      <c r="FR971" s="156"/>
      <c r="FS971" s="156"/>
      <c r="FT971" s="156"/>
      <c r="FU971" s="156"/>
      <c r="FV971" s="156"/>
      <c r="FW971" s="156"/>
      <c r="FX971" s="156"/>
      <c r="FY971" s="156"/>
      <c r="FZ971" s="156"/>
      <c r="GA971" s="156"/>
      <c r="GB971" s="156"/>
      <c r="GC971" s="156"/>
      <c r="GD971" s="156"/>
      <c r="GE971" s="156"/>
      <c r="GF971" s="156"/>
      <c r="GG971" s="156"/>
      <c r="GH971" s="156"/>
      <c r="GI971" s="156"/>
      <c r="GJ971" s="156"/>
      <c r="GK971" s="156"/>
      <c r="GL971" s="156"/>
      <c r="GM971" s="156"/>
      <c r="GN971" s="156"/>
      <c r="GO971" s="156"/>
      <c r="GP971" s="156"/>
      <c r="GQ971" s="156"/>
      <c r="GR971" s="156"/>
      <c r="GS971" s="156"/>
      <c r="GT971" s="156"/>
      <c r="GU971" s="156"/>
      <c r="GV971" s="156"/>
      <c r="GW971" s="156"/>
      <c r="GX971" s="156"/>
      <c r="GY971" s="156"/>
      <c r="GZ971" s="156"/>
      <c r="HA971" s="156"/>
      <c r="HB971" s="156"/>
      <c r="HC971" s="156"/>
      <c r="HD971" s="156"/>
      <c r="HE971" s="156"/>
      <c r="HF971" s="156"/>
      <c r="HG971" s="156"/>
      <c r="HH971" s="156"/>
      <c r="HI971" s="156"/>
      <c r="HJ971" s="156"/>
      <c r="HK971" s="156"/>
      <c r="HL971" s="156"/>
      <c r="HM971" s="156"/>
      <c r="HN971" s="162"/>
      <c r="HO971" s="156"/>
      <c r="HP971" s="156"/>
      <c r="HQ971" s="156"/>
    </row>
    <row r="972" spans="1:225">
      <c r="A972" s="160"/>
      <c r="B972" s="204"/>
      <c r="C972" s="204"/>
      <c r="D972" s="204"/>
      <c r="E972" s="204"/>
      <c r="F972" s="204"/>
      <c r="G972" s="204"/>
      <c r="H972" s="204"/>
      <c r="I972" s="204"/>
      <c r="J972" s="204"/>
      <c r="K972" s="204"/>
      <c r="L972" s="204"/>
      <c r="M972" s="204"/>
      <c r="N972" s="204"/>
      <c r="O972" s="204"/>
      <c r="P972" s="204"/>
      <c r="Q972" s="204"/>
      <c r="R972" s="204"/>
      <c r="S972" s="204"/>
      <c r="T972" s="204"/>
      <c r="U972" s="204"/>
      <c r="V972" s="204"/>
      <c r="W972" s="204"/>
      <c r="X972" s="204"/>
      <c r="Y972" s="204"/>
      <c r="Z972" s="204"/>
      <c r="AA972" s="204"/>
      <c r="AB972" s="204"/>
      <c r="AC972" s="204"/>
      <c r="AD972" s="204"/>
      <c r="AE972" s="204"/>
      <c r="AF972" s="204"/>
      <c r="AG972" s="204"/>
      <c r="AH972" s="204"/>
      <c r="AI972" s="204"/>
      <c r="AJ972" s="204"/>
      <c r="AK972" s="204"/>
      <c r="AL972" s="204"/>
      <c r="AM972" s="204"/>
      <c r="AN972" s="204"/>
      <c r="AO972" s="204"/>
      <c r="AP972" s="204"/>
      <c r="AQ972" s="204"/>
      <c r="AR972" s="204"/>
      <c r="AS972" s="204"/>
      <c r="AT972" s="204"/>
      <c r="AU972" s="204"/>
      <c r="AV972" s="204"/>
      <c r="AW972" s="204"/>
      <c r="AX972" s="204"/>
      <c r="AY972" s="204"/>
      <c r="AZ972" s="204"/>
      <c r="BA972" s="204"/>
      <c r="BB972" s="204"/>
      <c r="BC972" s="204"/>
      <c r="BD972" s="204"/>
      <c r="BE972" s="204"/>
      <c r="BF972" s="204"/>
      <c r="BG972" s="204"/>
      <c r="BH972" s="204"/>
      <c r="BI972" s="204"/>
      <c r="BJ972" s="204"/>
      <c r="BK972" s="204"/>
      <c r="BL972" s="204"/>
      <c r="BM972" s="204"/>
      <c r="BN972" s="204"/>
      <c r="BO972" s="204"/>
      <c r="BP972" s="204"/>
      <c r="BQ972" s="204"/>
      <c r="BR972" s="204"/>
      <c r="BS972" s="204"/>
      <c r="BT972" s="204"/>
      <c r="BU972" s="204"/>
      <c r="BV972" s="204"/>
      <c r="BW972" s="204"/>
      <c r="BX972" s="204"/>
      <c r="BY972" s="204"/>
      <c r="BZ972" s="204"/>
      <c r="CA972" s="204"/>
      <c r="CB972" s="204"/>
      <c r="CC972" s="204"/>
      <c r="CD972" s="204"/>
      <c r="CE972" s="204"/>
      <c r="CF972" s="204"/>
      <c r="CG972" s="204"/>
      <c r="CH972" s="204"/>
      <c r="CI972" s="204"/>
      <c r="CJ972" s="204"/>
      <c r="CK972" s="204"/>
      <c r="CL972" s="204"/>
      <c r="CM972" s="204"/>
      <c r="CN972" s="204"/>
      <c r="CO972" s="204"/>
      <c r="CP972" s="204"/>
      <c r="CQ972" s="204"/>
      <c r="CR972" s="204"/>
      <c r="CS972" s="204"/>
      <c r="CT972" s="204"/>
      <c r="CU972" s="204"/>
      <c r="CV972" s="204"/>
      <c r="CW972" s="204"/>
      <c r="CX972" s="204"/>
      <c r="CY972" s="204"/>
      <c r="CZ972" s="204"/>
      <c r="DA972" s="204"/>
      <c r="DB972" s="204"/>
      <c r="DC972" s="204"/>
      <c r="DD972" s="204"/>
      <c r="DE972" s="204"/>
      <c r="DF972" s="204"/>
      <c r="DG972" s="204"/>
      <c r="DH972" s="204"/>
      <c r="DI972" s="204"/>
      <c r="DJ972" s="204"/>
      <c r="DK972" s="204"/>
      <c r="DL972" s="204"/>
      <c r="DM972" s="204"/>
      <c r="DN972" s="204"/>
      <c r="DO972" s="204"/>
      <c r="DP972" s="204"/>
      <c r="DQ972" s="204"/>
      <c r="DR972" s="204"/>
      <c r="DS972" s="204"/>
      <c r="DT972" s="204"/>
      <c r="DU972" s="204"/>
      <c r="DV972" s="204"/>
      <c r="DW972" s="204"/>
      <c r="DX972" s="204"/>
      <c r="DY972" s="204"/>
      <c r="DZ972" s="204"/>
      <c r="EA972" s="204"/>
      <c r="EB972" s="204"/>
      <c r="EC972" s="204"/>
      <c r="ED972" s="204"/>
      <c r="EE972" s="204"/>
      <c r="EF972" s="204"/>
      <c r="EG972" s="204"/>
      <c r="EH972" s="204"/>
      <c r="EI972" s="204"/>
      <c r="EJ972" s="204"/>
      <c r="EK972" s="204"/>
      <c r="EL972" s="204"/>
      <c r="EM972" s="204"/>
      <c r="EN972" s="204"/>
      <c r="EO972" s="204"/>
      <c r="EP972" s="160"/>
      <c r="EQ972" s="160"/>
      <c r="ER972" s="160"/>
      <c r="ES972" s="160"/>
      <c r="ET972" s="160"/>
      <c r="EU972" s="160"/>
      <c r="EV972" s="160"/>
      <c r="EW972" s="160"/>
      <c r="EX972" s="160"/>
      <c r="EY972" s="160"/>
      <c r="EZ972" s="160"/>
      <c r="FA972" s="160"/>
      <c r="FB972" s="160"/>
      <c r="FC972" s="160"/>
      <c r="FD972" s="160"/>
      <c r="FE972" s="160"/>
      <c r="FF972" s="160"/>
      <c r="FG972" s="160"/>
      <c r="FH972" s="160"/>
      <c r="FI972" s="160"/>
      <c r="FJ972" s="160"/>
      <c r="FK972" s="160"/>
      <c r="FL972" s="160"/>
      <c r="FM972" s="160"/>
      <c r="FN972" s="160"/>
      <c r="FO972" s="160"/>
      <c r="FP972" s="160"/>
      <c r="FQ972" s="160"/>
      <c r="FR972" s="160"/>
      <c r="FS972" s="160"/>
      <c r="FT972" s="160"/>
      <c r="FU972" s="160"/>
      <c r="FV972" s="160"/>
      <c r="FW972" s="160"/>
      <c r="FX972" s="160"/>
      <c r="FY972" s="160"/>
      <c r="FZ972" s="160"/>
      <c r="GA972" s="160"/>
      <c r="GB972" s="160"/>
      <c r="GC972" s="160"/>
      <c r="GD972" s="160"/>
      <c r="GE972" s="160"/>
      <c r="GF972" s="160"/>
      <c r="GG972" s="160"/>
      <c r="GH972" s="160"/>
      <c r="GI972" s="160"/>
      <c r="GJ972" s="160"/>
      <c r="GK972" s="160"/>
      <c r="GL972" s="160"/>
      <c r="GM972" s="160"/>
      <c r="GN972" s="160"/>
      <c r="GO972" s="160"/>
      <c r="GP972" s="160"/>
      <c r="GQ972" s="160"/>
      <c r="GR972" s="160"/>
      <c r="GS972" s="160"/>
      <c r="GT972" s="160"/>
      <c r="GU972" s="160"/>
      <c r="GV972" s="160"/>
      <c r="GW972" s="160"/>
      <c r="GX972" s="160"/>
      <c r="GY972" s="160"/>
      <c r="GZ972" s="160"/>
      <c r="HA972" s="160"/>
      <c r="HB972" s="160"/>
      <c r="HC972" s="160"/>
      <c r="HD972" s="160"/>
      <c r="HE972" s="160"/>
      <c r="HF972" s="160"/>
      <c r="HG972" s="160"/>
      <c r="HH972" s="160"/>
      <c r="HI972" s="160"/>
      <c r="HJ972" s="160"/>
      <c r="HK972" s="160"/>
      <c r="HL972" s="160"/>
      <c r="HM972" s="160"/>
      <c r="HN972" s="157"/>
      <c r="HO972" s="160"/>
      <c r="HP972" s="160"/>
      <c r="HQ972" s="160"/>
    </row>
    <row r="973" spans="1:225">
      <c r="A973" s="156"/>
      <c r="B973" s="204"/>
      <c r="C973" s="204"/>
      <c r="D973" s="204"/>
      <c r="E973" s="204"/>
      <c r="F973" s="204"/>
      <c r="G973" s="204"/>
      <c r="H973" s="204"/>
      <c r="I973" s="204"/>
      <c r="J973" s="204"/>
      <c r="K973" s="204"/>
      <c r="L973" s="204"/>
      <c r="M973" s="204"/>
      <c r="N973" s="204"/>
      <c r="O973" s="204"/>
      <c r="P973" s="204"/>
      <c r="Q973" s="204"/>
      <c r="R973" s="204"/>
      <c r="S973" s="204"/>
      <c r="T973" s="204"/>
      <c r="U973" s="204"/>
      <c r="V973" s="204"/>
      <c r="W973" s="204"/>
      <c r="X973" s="204"/>
      <c r="Y973" s="204"/>
      <c r="Z973" s="204"/>
      <c r="AA973" s="204"/>
      <c r="AB973" s="204"/>
      <c r="AC973" s="204"/>
      <c r="AD973" s="204"/>
      <c r="AE973" s="204"/>
      <c r="AF973" s="204"/>
      <c r="AG973" s="204"/>
      <c r="AH973" s="204"/>
      <c r="AI973" s="204"/>
      <c r="AJ973" s="204"/>
      <c r="AK973" s="204"/>
      <c r="AL973" s="204"/>
      <c r="AM973" s="204"/>
      <c r="AN973" s="204"/>
      <c r="AO973" s="204"/>
      <c r="AP973" s="204"/>
      <c r="AQ973" s="204"/>
      <c r="AR973" s="204"/>
      <c r="AS973" s="204"/>
      <c r="AT973" s="204"/>
      <c r="AU973" s="204"/>
      <c r="AV973" s="204"/>
      <c r="AW973" s="204"/>
      <c r="AX973" s="204"/>
      <c r="AY973" s="204"/>
      <c r="AZ973" s="204"/>
      <c r="BA973" s="204"/>
      <c r="BB973" s="204"/>
      <c r="BC973" s="204"/>
      <c r="BD973" s="204"/>
      <c r="BE973" s="204"/>
      <c r="BF973" s="204"/>
      <c r="BG973" s="204"/>
      <c r="BH973" s="204"/>
      <c r="BI973" s="204"/>
      <c r="BJ973" s="204"/>
      <c r="BK973" s="204"/>
      <c r="BL973" s="204"/>
      <c r="BM973" s="204"/>
      <c r="BN973" s="204"/>
      <c r="BO973" s="204"/>
      <c r="BP973" s="204"/>
      <c r="BQ973" s="204"/>
      <c r="BR973" s="204"/>
      <c r="BS973" s="204"/>
      <c r="BT973" s="204"/>
      <c r="BU973" s="204"/>
      <c r="BV973" s="204"/>
      <c r="BW973" s="204"/>
      <c r="BX973" s="204"/>
      <c r="BY973" s="204"/>
      <c r="BZ973" s="204"/>
      <c r="CA973" s="204"/>
      <c r="CB973" s="204"/>
      <c r="CC973" s="204"/>
      <c r="CD973" s="204"/>
      <c r="CE973" s="204"/>
      <c r="CF973" s="204"/>
      <c r="CG973" s="204"/>
      <c r="CH973" s="204"/>
      <c r="CI973" s="204"/>
      <c r="CJ973" s="204"/>
      <c r="CK973" s="204"/>
      <c r="CL973" s="204"/>
      <c r="CM973" s="204"/>
      <c r="CN973" s="204"/>
      <c r="CO973" s="204"/>
      <c r="CP973" s="204"/>
      <c r="CQ973" s="204"/>
      <c r="CR973" s="204"/>
      <c r="CS973" s="204"/>
      <c r="CT973" s="204"/>
      <c r="CU973" s="204"/>
      <c r="CV973" s="204"/>
      <c r="CW973" s="204"/>
      <c r="CX973" s="204"/>
      <c r="CY973" s="204"/>
      <c r="CZ973" s="204"/>
      <c r="DA973" s="204"/>
      <c r="DB973" s="204"/>
      <c r="DC973" s="204"/>
      <c r="DD973" s="204"/>
      <c r="DE973" s="204"/>
      <c r="DF973" s="204"/>
      <c r="DG973" s="204"/>
      <c r="DH973" s="204"/>
      <c r="DI973" s="204"/>
      <c r="DJ973" s="204"/>
      <c r="DK973" s="204"/>
      <c r="DL973" s="204"/>
      <c r="DM973" s="204"/>
      <c r="DN973" s="204"/>
      <c r="DO973" s="204"/>
      <c r="DP973" s="204"/>
      <c r="DQ973" s="204"/>
      <c r="DR973" s="204"/>
      <c r="DS973" s="204"/>
      <c r="DT973" s="204"/>
      <c r="DU973" s="204"/>
      <c r="DV973" s="204"/>
      <c r="DW973" s="204"/>
      <c r="DX973" s="204"/>
      <c r="DY973" s="204"/>
      <c r="DZ973" s="204"/>
      <c r="EA973" s="204"/>
      <c r="EB973" s="204"/>
      <c r="EC973" s="204"/>
      <c r="ED973" s="204"/>
      <c r="EE973" s="204"/>
      <c r="EF973" s="204"/>
      <c r="EG973" s="204"/>
      <c r="EH973" s="204"/>
      <c r="EI973" s="204"/>
      <c r="EJ973" s="204"/>
      <c r="EK973" s="204"/>
      <c r="EL973" s="204"/>
      <c r="EM973" s="204"/>
      <c r="EN973" s="204"/>
      <c r="EO973" s="204"/>
      <c r="EP973" s="156"/>
      <c r="EQ973" s="156"/>
      <c r="ER973" s="156"/>
      <c r="ES973" s="156"/>
      <c r="ET973" s="156"/>
      <c r="EU973" s="156"/>
      <c r="EV973" s="156"/>
      <c r="EW973" s="156"/>
      <c r="EX973" s="156"/>
      <c r="EY973" s="156"/>
      <c r="EZ973" s="156"/>
      <c r="FA973" s="156"/>
      <c r="FB973" s="156"/>
      <c r="FC973" s="156"/>
      <c r="FD973" s="156"/>
      <c r="FE973" s="156"/>
      <c r="FF973" s="156"/>
      <c r="FG973" s="156"/>
      <c r="FH973" s="156"/>
      <c r="FI973" s="156"/>
      <c r="FJ973" s="156"/>
      <c r="FK973" s="156"/>
      <c r="FL973" s="156"/>
      <c r="FM973" s="156"/>
      <c r="FN973" s="156"/>
      <c r="FO973" s="156"/>
      <c r="FP973" s="156"/>
      <c r="FQ973" s="156"/>
      <c r="FR973" s="156"/>
      <c r="FS973" s="156"/>
      <c r="FT973" s="156"/>
      <c r="FU973" s="156"/>
      <c r="FV973" s="156"/>
      <c r="FW973" s="156"/>
      <c r="FX973" s="156"/>
      <c r="FY973" s="156"/>
      <c r="FZ973" s="156"/>
      <c r="GA973" s="156"/>
      <c r="GB973" s="156"/>
      <c r="GC973" s="156"/>
      <c r="GD973" s="156"/>
      <c r="GE973" s="156"/>
      <c r="GF973" s="156"/>
      <c r="GG973" s="156"/>
      <c r="GH973" s="156"/>
      <c r="GI973" s="156"/>
      <c r="GJ973" s="156"/>
      <c r="GK973" s="156"/>
      <c r="GL973" s="156"/>
      <c r="GM973" s="156"/>
      <c r="GN973" s="156"/>
      <c r="GO973" s="156"/>
      <c r="GP973" s="156"/>
      <c r="GQ973" s="156"/>
      <c r="GR973" s="156"/>
      <c r="GS973" s="156"/>
      <c r="GT973" s="156"/>
      <c r="GU973" s="156"/>
      <c r="GV973" s="156"/>
      <c r="GW973" s="156"/>
      <c r="GX973" s="156"/>
      <c r="GY973" s="156"/>
      <c r="GZ973" s="156"/>
      <c r="HA973" s="156"/>
      <c r="HB973" s="156"/>
      <c r="HC973" s="156"/>
      <c r="HD973" s="156"/>
      <c r="HE973" s="156"/>
      <c r="HF973" s="156"/>
      <c r="HG973" s="156"/>
      <c r="HH973" s="156"/>
      <c r="HI973" s="156"/>
      <c r="HJ973" s="156"/>
      <c r="HK973" s="156"/>
      <c r="HL973" s="156"/>
      <c r="HM973" s="156"/>
      <c r="HN973" s="157"/>
      <c r="HO973" s="156"/>
      <c r="HP973" s="156"/>
      <c r="HQ973" s="156"/>
    </row>
    <row r="974" spans="1:225">
      <c r="A974" s="156"/>
      <c r="B974" s="204"/>
      <c r="C974" s="204"/>
      <c r="D974" s="204"/>
      <c r="E974" s="204"/>
      <c r="F974" s="204"/>
      <c r="G974" s="204"/>
      <c r="H974" s="204"/>
      <c r="I974" s="204"/>
      <c r="J974" s="204"/>
      <c r="K974" s="204"/>
      <c r="L974" s="204"/>
      <c r="M974" s="204"/>
      <c r="N974" s="204"/>
      <c r="O974" s="204"/>
      <c r="P974" s="204"/>
      <c r="Q974" s="204"/>
      <c r="R974" s="204"/>
      <c r="S974" s="204"/>
      <c r="T974" s="204"/>
      <c r="U974" s="204"/>
      <c r="V974" s="204"/>
      <c r="W974" s="204"/>
      <c r="X974" s="204"/>
      <c r="Y974" s="204"/>
      <c r="Z974" s="204"/>
      <c r="AA974" s="204"/>
      <c r="AB974" s="204"/>
      <c r="AC974" s="204"/>
      <c r="AD974" s="204"/>
      <c r="AE974" s="204"/>
      <c r="AF974" s="204"/>
      <c r="AG974" s="204"/>
      <c r="AH974" s="204"/>
      <c r="AI974" s="204"/>
      <c r="AJ974" s="204"/>
      <c r="AK974" s="204"/>
      <c r="AL974" s="204"/>
      <c r="AM974" s="204"/>
      <c r="AN974" s="204"/>
      <c r="AO974" s="204"/>
      <c r="AP974" s="204"/>
      <c r="AQ974" s="204"/>
      <c r="AR974" s="204"/>
      <c r="AS974" s="204"/>
      <c r="AT974" s="204"/>
      <c r="AU974" s="204"/>
      <c r="AV974" s="204"/>
      <c r="AW974" s="204"/>
      <c r="AX974" s="204"/>
      <c r="AY974" s="204"/>
      <c r="AZ974" s="204"/>
      <c r="BA974" s="204"/>
      <c r="BB974" s="204"/>
      <c r="BC974" s="204"/>
      <c r="BD974" s="204"/>
      <c r="BE974" s="204"/>
      <c r="BF974" s="204"/>
      <c r="BG974" s="204"/>
      <c r="BH974" s="204"/>
      <c r="BI974" s="204"/>
      <c r="BJ974" s="204"/>
      <c r="BK974" s="204"/>
      <c r="BL974" s="204"/>
      <c r="BM974" s="204"/>
      <c r="BN974" s="204"/>
      <c r="BO974" s="204"/>
      <c r="BP974" s="204"/>
      <c r="BQ974" s="204"/>
      <c r="BR974" s="204"/>
      <c r="BS974" s="204"/>
      <c r="BT974" s="204"/>
      <c r="BU974" s="204"/>
      <c r="BV974" s="204"/>
      <c r="BW974" s="204"/>
      <c r="BX974" s="204"/>
      <c r="BY974" s="204"/>
      <c r="BZ974" s="204"/>
      <c r="CA974" s="204"/>
      <c r="CB974" s="204"/>
      <c r="CC974" s="204"/>
      <c r="CD974" s="204"/>
      <c r="CE974" s="204"/>
      <c r="CF974" s="204"/>
      <c r="CG974" s="204"/>
      <c r="CH974" s="204"/>
      <c r="CI974" s="204"/>
      <c r="CJ974" s="204"/>
      <c r="CK974" s="204"/>
      <c r="CL974" s="204"/>
      <c r="CM974" s="204"/>
      <c r="CN974" s="204"/>
      <c r="CO974" s="204"/>
      <c r="CP974" s="204"/>
      <c r="CQ974" s="204"/>
      <c r="CR974" s="204"/>
      <c r="CS974" s="204"/>
      <c r="CT974" s="204"/>
      <c r="CU974" s="204"/>
      <c r="CV974" s="204"/>
      <c r="CW974" s="204"/>
      <c r="CX974" s="204"/>
      <c r="CY974" s="204"/>
      <c r="CZ974" s="204"/>
      <c r="DA974" s="204"/>
      <c r="DB974" s="204"/>
      <c r="DC974" s="204"/>
      <c r="DD974" s="204"/>
      <c r="DE974" s="204"/>
      <c r="DF974" s="204"/>
      <c r="DG974" s="204"/>
      <c r="DH974" s="204"/>
      <c r="DI974" s="204"/>
      <c r="DJ974" s="204"/>
      <c r="DK974" s="204"/>
      <c r="DL974" s="204"/>
      <c r="DM974" s="204"/>
      <c r="DN974" s="204"/>
      <c r="DO974" s="204"/>
      <c r="DP974" s="204"/>
      <c r="DQ974" s="204"/>
      <c r="DR974" s="204"/>
      <c r="DS974" s="204"/>
      <c r="DT974" s="204"/>
      <c r="DU974" s="204"/>
      <c r="DV974" s="204"/>
      <c r="DW974" s="204"/>
      <c r="DX974" s="204"/>
      <c r="DY974" s="204"/>
      <c r="DZ974" s="204"/>
      <c r="EA974" s="204"/>
      <c r="EB974" s="204"/>
      <c r="EC974" s="204"/>
      <c r="ED974" s="204"/>
      <c r="EE974" s="204"/>
      <c r="EF974" s="204"/>
      <c r="EG974" s="204"/>
      <c r="EH974" s="204"/>
      <c r="EI974" s="204"/>
      <c r="EJ974" s="204"/>
      <c r="EK974" s="204"/>
      <c r="EL974" s="204"/>
      <c r="EM974" s="204"/>
      <c r="EN974" s="204"/>
      <c r="EO974" s="204"/>
      <c r="EP974" s="156"/>
      <c r="EQ974" s="156"/>
      <c r="ER974" s="156"/>
      <c r="ES974" s="156"/>
      <c r="ET974" s="156"/>
      <c r="EU974" s="156"/>
      <c r="EV974" s="156"/>
      <c r="EW974" s="156"/>
      <c r="EX974" s="156"/>
      <c r="EY974" s="156"/>
      <c r="EZ974" s="156"/>
      <c r="FA974" s="156"/>
      <c r="FB974" s="156"/>
      <c r="FC974" s="156"/>
      <c r="FD974" s="156"/>
      <c r="FE974" s="156"/>
      <c r="FF974" s="156"/>
      <c r="FG974" s="156"/>
      <c r="FH974" s="156"/>
      <c r="FI974" s="156"/>
      <c r="FJ974" s="156"/>
      <c r="FK974" s="156"/>
      <c r="FL974" s="156"/>
      <c r="FM974" s="156"/>
      <c r="FN974" s="156"/>
      <c r="FO974" s="156"/>
      <c r="FP974" s="156"/>
      <c r="FQ974" s="156"/>
      <c r="FR974" s="156"/>
      <c r="FS974" s="156"/>
      <c r="FT974" s="156"/>
      <c r="FU974" s="156"/>
      <c r="FV974" s="156"/>
      <c r="FW974" s="156"/>
      <c r="FX974" s="156"/>
      <c r="FY974" s="156"/>
      <c r="FZ974" s="156"/>
      <c r="GA974" s="156"/>
      <c r="GB974" s="156"/>
      <c r="GC974" s="156"/>
      <c r="GD974" s="156"/>
      <c r="GE974" s="156"/>
      <c r="GF974" s="156"/>
      <c r="GG974" s="156"/>
      <c r="GH974" s="156"/>
      <c r="GI974" s="156"/>
      <c r="GJ974" s="156"/>
      <c r="GK974" s="156"/>
      <c r="GL974" s="156"/>
      <c r="GM974" s="156"/>
      <c r="GN974" s="156"/>
      <c r="GO974" s="156"/>
      <c r="GP974" s="156"/>
      <c r="GQ974" s="156"/>
      <c r="GR974" s="156"/>
      <c r="GS974" s="156"/>
      <c r="GT974" s="156"/>
      <c r="GU974" s="156"/>
      <c r="GV974" s="156"/>
      <c r="GW974" s="156"/>
      <c r="GX974" s="156"/>
      <c r="GY974" s="156"/>
      <c r="GZ974" s="156"/>
      <c r="HA974" s="156"/>
      <c r="HB974" s="156"/>
      <c r="HC974" s="156"/>
      <c r="HD974" s="156"/>
      <c r="HE974" s="156"/>
      <c r="HF974" s="156"/>
      <c r="HG974" s="156"/>
      <c r="HH974" s="156"/>
      <c r="HI974" s="156"/>
      <c r="HJ974" s="156"/>
      <c r="HK974" s="156"/>
      <c r="HL974" s="156"/>
      <c r="HM974" s="156"/>
      <c r="HN974" s="162"/>
      <c r="HO974" s="156"/>
      <c r="HP974" s="156"/>
      <c r="HQ974" s="156"/>
    </row>
    <row r="975" spans="1:225">
      <c r="A975" s="160"/>
      <c r="B975" s="204"/>
      <c r="C975" s="204"/>
      <c r="D975" s="204"/>
      <c r="E975" s="204"/>
      <c r="F975" s="204"/>
      <c r="G975" s="204"/>
      <c r="H975" s="204"/>
      <c r="I975" s="204"/>
      <c r="J975" s="204"/>
      <c r="K975" s="204"/>
      <c r="L975" s="204"/>
      <c r="M975" s="204"/>
      <c r="N975" s="204"/>
      <c r="O975" s="204"/>
      <c r="P975" s="204"/>
      <c r="Q975" s="204"/>
      <c r="R975" s="204"/>
      <c r="S975" s="204"/>
      <c r="T975" s="204"/>
      <c r="U975" s="204"/>
      <c r="V975" s="204"/>
      <c r="W975" s="204"/>
      <c r="X975" s="204"/>
      <c r="Y975" s="204"/>
      <c r="Z975" s="204"/>
      <c r="AA975" s="204"/>
      <c r="AB975" s="204"/>
      <c r="AC975" s="204"/>
      <c r="AD975" s="204"/>
      <c r="AE975" s="204"/>
      <c r="AF975" s="204"/>
      <c r="AG975" s="204"/>
      <c r="AH975" s="204"/>
      <c r="AI975" s="204"/>
      <c r="AJ975" s="204"/>
      <c r="AK975" s="204"/>
      <c r="AL975" s="204"/>
      <c r="AM975" s="204"/>
      <c r="AN975" s="204"/>
      <c r="AO975" s="204"/>
      <c r="AP975" s="204"/>
      <c r="AQ975" s="204"/>
      <c r="AR975" s="204"/>
      <c r="AS975" s="204"/>
      <c r="AT975" s="204"/>
      <c r="AU975" s="204"/>
      <c r="AV975" s="204"/>
      <c r="AW975" s="204"/>
      <c r="AX975" s="204"/>
      <c r="AY975" s="204"/>
      <c r="AZ975" s="204"/>
      <c r="BA975" s="204"/>
      <c r="BB975" s="204"/>
      <c r="BC975" s="204"/>
      <c r="BD975" s="204"/>
      <c r="BE975" s="204"/>
      <c r="BF975" s="204"/>
      <c r="BG975" s="204"/>
      <c r="BH975" s="204"/>
      <c r="BI975" s="204"/>
      <c r="BJ975" s="204"/>
      <c r="BK975" s="204"/>
      <c r="BL975" s="204"/>
      <c r="BM975" s="204"/>
      <c r="BN975" s="204"/>
      <c r="BO975" s="204"/>
      <c r="BP975" s="204"/>
      <c r="BQ975" s="204"/>
      <c r="BR975" s="204"/>
      <c r="BS975" s="204"/>
      <c r="BT975" s="204"/>
      <c r="BU975" s="204"/>
      <c r="BV975" s="204"/>
      <c r="BW975" s="204"/>
      <c r="BX975" s="204"/>
      <c r="BY975" s="204"/>
      <c r="BZ975" s="204"/>
      <c r="CA975" s="204"/>
      <c r="CB975" s="204"/>
      <c r="CC975" s="204"/>
      <c r="CD975" s="204"/>
      <c r="CE975" s="204"/>
      <c r="CF975" s="204"/>
      <c r="CG975" s="204"/>
      <c r="CH975" s="204"/>
      <c r="CI975" s="204"/>
      <c r="CJ975" s="204"/>
      <c r="CK975" s="204"/>
      <c r="CL975" s="204"/>
      <c r="CM975" s="204"/>
      <c r="CN975" s="204"/>
      <c r="CO975" s="204"/>
      <c r="CP975" s="204"/>
      <c r="CQ975" s="204"/>
      <c r="CR975" s="204"/>
      <c r="CS975" s="204"/>
      <c r="CT975" s="204"/>
      <c r="CU975" s="204"/>
      <c r="CV975" s="204"/>
      <c r="CW975" s="204"/>
      <c r="CX975" s="204"/>
      <c r="CY975" s="204"/>
      <c r="CZ975" s="204"/>
      <c r="DA975" s="204"/>
      <c r="DB975" s="204"/>
      <c r="DC975" s="204"/>
      <c r="DD975" s="204"/>
      <c r="DE975" s="204"/>
      <c r="DF975" s="204"/>
      <c r="DG975" s="204"/>
      <c r="DH975" s="204"/>
      <c r="DI975" s="204"/>
      <c r="DJ975" s="204"/>
      <c r="DK975" s="204"/>
      <c r="DL975" s="204"/>
      <c r="DM975" s="204"/>
      <c r="DN975" s="204"/>
      <c r="DO975" s="204"/>
      <c r="DP975" s="204"/>
      <c r="DQ975" s="204"/>
      <c r="DR975" s="204"/>
      <c r="DS975" s="204"/>
      <c r="DT975" s="204"/>
      <c r="DU975" s="204"/>
      <c r="DV975" s="204"/>
      <c r="DW975" s="204"/>
      <c r="DX975" s="204"/>
      <c r="DY975" s="204"/>
      <c r="DZ975" s="204"/>
      <c r="EA975" s="204"/>
      <c r="EB975" s="204"/>
      <c r="EC975" s="204"/>
      <c r="ED975" s="204"/>
      <c r="EE975" s="204"/>
      <c r="EF975" s="204"/>
      <c r="EG975" s="204"/>
      <c r="EH975" s="204"/>
      <c r="EI975" s="204"/>
      <c r="EJ975" s="204"/>
      <c r="EK975" s="204"/>
      <c r="EL975" s="204"/>
      <c r="EM975" s="204"/>
      <c r="EN975" s="204"/>
      <c r="EO975" s="204"/>
      <c r="EP975" s="160"/>
      <c r="EQ975" s="160"/>
      <c r="ER975" s="160"/>
      <c r="ES975" s="160"/>
      <c r="ET975" s="160"/>
      <c r="EU975" s="160"/>
      <c r="EV975" s="160"/>
      <c r="EW975" s="160"/>
      <c r="EX975" s="160"/>
      <c r="EY975" s="160"/>
      <c r="EZ975" s="160"/>
      <c r="FA975" s="160"/>
      <c r="FB975" s="160"/>
      <c r="FC975" s="160"/>
      <c r="FD975" s="160"/>
      <c r="FE975" s="160"/>
      <c r="FF975" s="160"/>
      <c r="FG975" s="160"/>
      <c r="FH975" s="160"/>
      <c r="FI975" s="160"/>
      <c r="FJ975" s="160"/>
      <c r="FK975" s="160"/>
      <c r="FL975" s="160"/>
      <c r="FM975" s="160"/>
      <c r="FN975" s="160"/>
      <c r="FO975" s="160"/>
      <c r="FP975" s="160"/>
      <c r="FQ975" s="160"/>
      <c r="FR975" s="160"/>
      <c r="FS975" s="160"/>
      <c r="FT975" s="160"/>
      <c r="FU975" s="160"/>
      <c r="FV975" s="160"/>
      <c r="FW975" s="160"/>
      <c r="FX975" s="160"/>
      <c r="FY975" s="160"/>
      <c r="FZ975" s="160"/>
      <c r="GA975" s="160"/>
      <c r="GB975" s="160"/>
      <c r="GC975" s="160"/>
      <c r="GD975" s="160"/>
      <c r="GE975" s="160"/>
      <c r="GF975" s="160"/>
      <c r="GG975" s="160"/>
      <c r="GH975" s="160"/>
      <c r="GI975" s="160"/>
      <c r="GJ975" s="160"/>
      <c r="GK975" s="160"/>
      <c r="GL975" s="160"/>
      <c r="GM975" s="160"/>
      <c r="GN975" s="160"/>
      <c r="GO975" s="160"/>
      <c r="GP975" s="160"/>
      <c r="GQ975" s="160"/>
      <c r="GR975" s="160"/>
      <c r="GS975" s="160"/>
      <c r="GT975" s="160"/>
      <c r="GU975" s="160"/>
      <c r="GV975" s="160"/>
      <c r="GW975" s="160"/>
      <c r="GX975" s="160"/>
      <c r="GY975" s="160"/>
      <c r="GZ975" s="160"/>
      <c r="HA975" s="160"/>
      <c r="HB975" s="160"/>
      <c r="HC975" s="160"/>
      <c r="HD975" s="160"/>
      <c r="HE975" s="160"/>
      <c r="HF975" s="160"/>
      <c r="HG975" s="160"/>
      <c r="HH975" s="160"/>
      <c r="HI975" s="160"/>
      <c r="HJ975" s="160"/>
      <c r="HK975" s="160"/>
      <c r="HL975" s="160"/>
      <c r="HM975" s="160"/>
      <c r="HN975" s="157"/>
      <c r="HO975" s="160"/>
      <c r="HP975" s="160"/>
      <c r="HQ975" s="160"/>
    </row>
    <row r="976" spans="1:225">
      <c r="A976" s="156"/>
      <c r="B976" s="204"/>
      <c r="C976" s="204"/>
      <c r="D976" s="204"/>
      <c r="E976" s="204"/>
      <c r="F976" s="204"/>
      <c r="G976" s="204"/>
      <c r="H976" s="204"/>
      <c r="I976" s="204"/>
      <c r="J976" s="204"/>
      <c r="K976" s="204"/>
      <c r="L976" s="204"/>
      <c r="M976" s="204"/>
      <c r="N976" s="204"/>
      <c r="O976" s="204"/>
      <c r="P976" s="204"/>
      <c r="Q976" s="204"/>
      <c r="R976" s="204"/>
      <c r="S976" s="204"/>
      <c r="T976" s="204"/>
      <c r="U976" s="204"/>
      <c r="V976" s="204"/>
      <c r="W976" s="204"/>
      <c r="X976" s="204"/>
      <c r="Y976" s="204"/>
      <c r="Z976" s="204"/>
      <c r="AA976" s="204"/>
      <c r="AB976" s="204"/>
      <c r="AC976" s="204"/>
      <c r="AD976" s="204"/>
      <c r="AE976" s="204"/>
      <c r="AF976" s="204"/>
      <c r="AG976" s="204"/>
      <c r="AH976" s="204"/>
      <c r="AI976" s="204"/>
      <c r="AJ976" s="204"/>
      <c r="AK976" s="204"/>
      <c r="AL976" s="204"/>
      <c r="AM976" s="204"/>
      <c r="AN976" s="204"/>
      <c r="AO976" s="204"/>
      <c r="AP976" s="204"/>
      <c r="AQ976" s="204"/>
      <c r="AR976" s="204"/>
      <c r="AS976" s="204"/>
      <c r="AT976" s="204"/>
      <c r="AU976" s="204"/>
      <c r="AV976" s="204"/>
      <c r="AW976" s="204"/>
      <c r="AX976" s="204"/>
      <c r="AY976" s="204"/>
      <c r="AZ976" s="204"/>
      <c r="BA976" s="204"/>
      <c r="BB976" s="204"/>
      <c r="BC976" s="204"/>
      <c r="BD976" s="204"/>
      <c r="BE976" s="204"/>
      <c r="BF976" s="204"/>
      <c r="BG976" s="204"/>
      <c r="BH976" s="204"/>
      <c r="BI976" s="204"/>
      <c r="BJ976" s="204"/>
      <c r="BK976" s="204"/>
      <c r="BL976" s="204"/>
      <c r="BM976" s="204"/>
      <c r="BN976" s="204"/>
      <c r="BO976" s="204"/>
      <c r="BP976" s="204"/>
      <c r="BQ976" s="204"/>
      <c r="BR976" s="204"/>
      <c r="BS976" s="204"/>
      <c r="BT976" s="204"/>
      <c r="BU976" s="204"/>
      <c r="BV976" s="204"/>
      <c r="BW976" s="204"/>
      <c r="BX976" s="204"/>
      <c r="BY976" s="204"/>
      <c r="BZ976" s="204"/>
      <c r="CA976" s="204"/>
      <c r="CB976" s="204"/>
      <c r="CC976" s="204"/>
      <c r="CD976" s="204"/>
      <c r="CE976" s="204"/>
      <c r="CF976" s="204"/>
      <c r="CG976" s="204"/>
      <c r="CH976" s="204"/>
      <c r="CI976" s="204"/>
      <c r="CJ976" s="204"/>
      <c r="CK976" s="204"/>
      <c r="CL976" s="204"/>
      <c r="CM976" s="204"/>
      <c r="CN976" s="204"/>
      <c r="CO976" s="204"/>
      <c r="CP976" s="204"/>
      <c r="CQ976" s="204"/>
      <c r="CR976" s="204"/>
      <c r="CS976" s="204"/>
      <c r="CT976" s="204"/>
      <c r="CU976" s="204"/>
      <c r="CV976" s="204"/>
      <c r="CW976" s="204"/>
      <c r="CX976" s="204"/>
      <c r="CY976" s="204"/>
      <c r="CZ976" s="204"/>
      <c r="DA976" s="204"/>
      <c r="DB976" s="204"/>
      <c r="DC976" s="204"/>
      <c r="DD976" s="204"/>
      <c r="DE976" s="204"/>
      <c r="DF976" s="204"/>
      <c r="DG976" s="204"/>
      <c r="DH976" s="204"/>
      <c r="DI976" s="204"/>
      <c r="DJ976" s="204"/>
      <c r="DK976" s="204"/>
      <c r="DL976" s="204"/>
      <c r="DM976" s="204"/>
      <c r="DN976" s="204"/>
      <c r="DO976" s="204"/>
      <c r="DP976" s="204"/>
      <c r="DQ976" s="204"/>
      <c r="DR976" s="204"/>
      <c r="DS976" s="204"/>
      <c r="DT976" s="204"/>
      <c r="DU976" s="204"/>
      <c r="DV976" s="204"/>
      <c r="DW976" s="204"/>
      <c r="DX976" s="204"/>
      <c r="DY976" s="204"/>
      <c r="DZ976" s="204"/>
      <c r="EA976" s="204"/>
      <c r="EB976" s="204"/>
      <c r="EC976" s="204"/>
      <c r="ED976" s="204"/>
      <c r="EE976" s="204"/>
      <c r="EF976" s="204"/>
      <c r="EG976" s="204"/>
      <c r="EH976" s="204"/>
      <c r="EI976" s="204"/>
      <c r="EJ976" s="204"/>
      <c r="EK976" s="204"/>
      <c r="EL976" s="204"/>
      <c r="EM976" s="204"/>
      <c r="EN976" s="204"/>
      <c r="EO976" s="204"/>
      <c r="EP976" s="156"/>
      <c r="EQ976" s="156"/>
      <c r="ER976" s="156"/>
      <c r="ES976" s="156"/>
      <c r="ET976" s="156"/>
      <c r="EU976" s="156"/>
      <c r="EV976" s="156"/>
      <c r="EW976" s="156"/>
      <c r="EX976" s="156"/>
      <c r="EY976" s="156"/>
      <c r="EZ976" s="156"/>
      <c r="FA976" s="156"/>
      <c r="FB976" s="156"/>
      <c r="FC976" s="156"/>
      <c r="FD976" s="156"/>
      <c r="FE976" s="156"/>
      <c r="FF976" s="156"/>
      <c r="FG976" s="156"/>
      <c r="FH976" s="156"/>
      <c r="FI976" s="156"/>
      <c r="FJ976" s="156"/>
      <c r="FK976" s="156"/>
      <c r="FL976" s="156"/>
      <c r="FM976" s="156"/>
      <c r="FN976" s="156"/>
      <c r="FO976" s="156"/>
      <c r="FP976" s="156"/>
      <c r="FQ976" s="156"/>
      <c r="FR976" s="156"/>
      <c r="FS976" s="156"/>
      <c r="FT976" s="156"/>
      <c r="FU976" s="156"/>
      <c r="FV976" s="156"/>
      <c r="FW976" s="156"/>
      <c r="FX976" s="156"/>
      <c r="FY976" s="156"/>
      <c r="FZ976" s="156"/>
      <c r="GA976" s="156"/>
      <c r="GB976" s="156"/>
      <c r="GC976" s="156"/>
      <c r="GD976" s="156"/>
      <c r="GE976" s="156"/>
      <c r="GF976" s="156"/>
      <c r="GG976" s="156"/>
      <c r="GH976" s="156"/>
      <c r="GI976" s="156"/>
      <c r="GJ976" s="156"/>
      <c r="GK976" s="156"/>
      <c r="GL976" s="156"/>
      <c r="GM976" s="156"/>
      <c r="GN976" s="156"/>
      <c r="GO976" s="156"/>
      <c r="GP976" s="156"/>
      <c r="GQ976" s="156"/>
      <c r="GR976" s="156"/>
      <c r="GS976" s="156"/>
      <c r="GT976" s="156"/>
      <c r="GU976" s="156"/>
      <c r="GV976" s="156"/>
      <c r="GW976" s="156"/>
      <c r="GX976" s="156"/>
      <c r="GY976" s="156"/>
      <c r="GZ976" s="156"/>
      <c r="HA976" s="156"/>
      <c r="HB976" s="156"/>
      <c r="HC976" s="156"/>
      <c r="HD976" s="156"/>
      <c r="HE976" s="156"/>
      <c r="HF976" s="156"/>
      <c r="HG976" s="156"/>
      <c r="HH976" s="156"/>
      <c r="HI976" s="156"/>
      <c r="HJ976" s="156"/>
      <c r="HK976" s="156"/>
      <c r="HL976" s="156"/>
      <c r="HM976" s="156"/>
      <c r="HN976" s="157"/>
      <c r="HO976" s="156"/>
      <c r="HP976" s="156"/>
      <c r="HQ976" s="156"/>
    </row>
    <row r="977" spans="1:225">
      <c r="A977" s="156"/>
      <c r="B977" s="204"/>
      <c r="C977" s="204"/>
      <c r="D977" s="204"/>
      <c r="E977" s="204"/>
      <c r="F977" s="204"/>
      <c r="G977" s="204"/>
      <c r="H977" s="204"/>
      <c r="I977" s="204"/>
      <c r="J977" s="204"/>
      <c r="K977" s="204"/>
      <c r="L977" s="204"/>
      <c r="M977" s="204"/>
      <c r="N977" s="204"/>
      <c r="O977" s="204"/>
      <c r="P977" s="204"/>
      <c r="Q977" s="204"/>
      <c r="R977" s="204"/>
      <c r="S977" s="204"/>
      <c r="T977" s="204"/>
      <c r="U977" s="204"/>
      <c r="V977" s="204"/>
      <c r="W977" s="204"/>
      <c r="X977" s="204"/>
      <c r="Y977" s="204"/>
      <c r="Z977" s="204"/>
      <c r="AA977" s="204"/>
      <c r="AB977" s="204"/>
      <c r="AC977" s="204"/>
      <c r="AD977" s="204"/>
      <c r="AE977" s="204"/>
      <c r="AF977" s="204"/>
      <c r="AG977" s="204"/>
      <c r="AH977" s="204"/>
      <c r="AI977" s="204"/>
      <c r="AJ977" s="204"/>
      <c r="AK977" s="204"/>
      <c r="AL977" s="204"/>
      <c r="AM977" s="204"/>
      <c r="AN977" s="204"/>
      <c r="AO977" s="204"/>
      <c r="AP977" s="204"/>
      <c r="AQ977" s="204"/>
      <c r="AR977" s="204"/>
      <c r="AS977" s="204"/>
      <c r="AT977" s="204"/>
      <c r="AU977" s="204"/>
      <c r="AV977" s="204"/>
      <c r="AW977" s="204"/>
      <c r="AX977" s="204"/>
      <c r="AY977" s="204"/>
      <c r="AZ977" s="204"/>
      <c r="BA977" s="204"/>
      <c r="BB977" s="204"/>
      <c r="BC977" s="204"/>
      <c r="BD977" s="204"/>
      <c r="BE977" s="204"/>
      <c r="BF977" s="204"/>
      <c r="BG977" s="204"/>
      <c r="BH977" s="204"/>
      <c r="BI977" s="204"/>
      <c r="BJ977" s="204"/>
      <c r="BK977" s="204"/>
      <c r="BL977" s="204"/>
      <c r="BM977" s="204"/>
      <c r="BN977" s="204"/>
      <c r="BO977" s="204"/>
      <c r="BP977" s="204"/>
      <c r="BQ977" s="204"/>
      <c r="BR977" s="204"/>
      <c r="BS977" s="204"/>
      <c r="BT977" s="204"/>
      <c r="BU977" s="204"/>
      <c r="BV977" s="204"/>
      <c r="BW977" s="204"/>
      <c r="BX977" s="204"/>
      <c r="BY977" s="204"/>
      <c r="BZ977" s="204"/>
      <c r="CA977" s="204"/>
      <c r="CB977" s="204"/>
      <c r="CC977" s="204"/>
      <c r="CD977" s="204"/>
      <c r="CE977" s="204"/>
      <c r="CF977" s="204"/>
      <c r="CG977" s="204"/>
      <c r="CH977" s="204"/>
      <c r="CI977" s="204"/>
      <c r="CJ977" s="204"/>
      <c r="CK977" s="204"/>
      <c r="CL977" s="204"/>
      <c r="CM977" s="204"/>
      <c r="CN977" s="204"/>
      <c r="CO977" s="204"/>
      <c r="CP977" s="204"/>
      <c r="CQ977" s="204"/>
      <c r="CR977" s="204"/>
      <c r="CS977" s="204"/>
      <c r="CT977" s="204"/>
      <c r="CU977" s="204"/>
      <c r="CV977" s="204"/>
      <c r="CW977" s="204"/>
      <c r="CX977" s="204"/>
      <c r="CY977" s="204"/>
      <c r="CZ977" s="204"/>
      <c r="DA977" s="204"/>
      <c r="DB977" s="204"/>
      <c r="DC977" s="204"/>
      <c r="DD977" s="204"/>
      <c r="DE977" s="204"/>
      <c r="DF977" s="204"/>
      <c r="DG977" s="204"/>
      <c r="DH977" s="204"/>
      <c r="DI977" s="204"/>
      <c r="DJ977" s="204"/>
      <c r="DK977" s="204"/>
      <c r="DL977" s="204"/>
      <c r="DM977" s="204"/>
      <c r="DN977" s="204"/>
      <c r="DO977" s="204"/>
      <c r="DP977" s="204"/>
      <c r="DQ977" s="204"/>
      <c r="DR977" s="204"/>
      <c r="DS977" s="204"/>
      <c r="DT977" s="204"/>
      <c r="DU977" s="204"/>
      <c r="DV977" s="204"/>
      <c r="DW977" s="204"/>
      <c r="DX977" s="204"/>
      <c r="DY977" s="204"/>
      <c r="DZ977" s="204"/>
      <c r="EA977" s="204"/>
      <c r="EB977" s="204"/>
      <c r="EC977" s="204"/>
      <c r="ED977" s="204"/>
      <c r="EE977" s="204"/>
      <c r="EF977" s="204"/>
      <c r="EG977" s="204"/>
      <c r="EH977" s="204"/>
      <c r="EI977" s="204"/>
      <c r="EJ977" s="204"/>
      <c r="EK977" s="204"/>
      <c r="EL977" s="204"/>
      <c r="EM977" s="204"/>
      <c r="EN977" s="204"/>
      <c r="EO977" s="204"/>
      <c r="EP977" s="156"/>
      <c r="EQ977" s="156"/>
      <c r="ER977" s="156"/>
      <c r="ES977" s="156"/>
      <c r="ET977" s="156"/>
      <c r="EU977" s="156"/>
      <c r="EV977" s="156"/>
      <c r="EW977" s="156"/>
      <c r="EX977" s="156"/>
      <c r="EY977" s="156"/>
      <c r="EZ977" s="156"/>
      <c r="FA977" s="156"/>
      <c r="FB977" s="156"/>
      <c r="FC977" s="156"/>
      <c r="FD977" s="156"/>
      <c r="FE977" s="156"/>
      <c r="FF977" s="156"/>
      <c r="FG977" s="156"/>
      <c r="FH977" s="156"/>
      <c r="FI977" s="156"/>
      <c r="FJ977" s="156"/>
      <c r="FK977" s="156"/>
      <c r="FL977" s="156"/>
      <c r="FM977" s="156"/>
      <c r="FN977" s="156"/>
      <c r="FO977" s="156"/>
      <c r="FP977" s="156"/>
      <c r="FQ977" s="156"/>
      <c r="FR977" s="156"/>
      <c r="FS977" s="156"/>
      <c r="FT977" s="156"/>
      <c r="FU977" s="156"/>
      <c r="FV977" s="156"/>
      <c r="FW977" s="156"/>
      <c r="FX977" s="156"/>
      <c r="FY977" s="156"/>
      <c r="FZ977" s="156"/>
      <c r="GA977" s="156"/>
      <c r="GB977" s="156"/>
      <c r="GC977" s="156"/>
      <c r="GD977" s="156"/>
      <c r="GE977" s="156"/>
      <c r="GF977" s="156"/>
      <c r="GG977" s="156"/>
      <c r="GH977" s="156"/>
      <c r="GI977" s="156"/>
      <c r="GJ977" s="156"/>
      <c r="GK977" s="156"/>
      <c r="GL977" s="156"/>
      <c r="GM977" s="156"/>
      <c r="GN977" s="156"/>
      <c r="GO977" s="156"/>
      <c r="GP977" s="156"/>
      <c r="GQ977" s="156"/>
      <c r="GR977" s="156"/>
      <c r="GS977" s="156"/>
      <c r="GT977" s="156"/>
      <c r="GU977" s="156"/>
      <c r="GV977" s="156"/>
      <c r="GW977" s="156"/>
      <c r="GX977" s="156"/>
      <c r="GY977" s="156"/>
      <c r="GZ977" s="156"/>
      <c r="HA977" s="156"/>
      <c r="HB977" s="156"/>
      <c r="HC977" s="156"/>
      <c r="HD977" s="156"/>
      <c r="HE977" s="156"/>
      <c r="HF977" s="156"/>
      <c r="HG977" s="156"/>
      <c r="HH977" s="156"/>
      <c r="HI977" s="156"/>
      <c r="HJ977" s="156"/>
      <c r="HK977" s="156"/>
      <c r="HL977" s="156"/>
      <c r="HM977" s="156"/>
      <c r="HN977" s="162"/>
      <c r="HO977" s="156"/>
      <c r="HP977" s="156"/>
      <c r="HQ977" s="156"/>
    </row>
    <row r="978" spans="1:225">
      <c r="A978" s="160"/>
      <c r="B978" s="204"/>
      <c r="C978" s="204"/>
      <c r="D978" s="204"/>
      <c r="E978" s="204"/>
      <c r="F978" s="204"/>
      <c r="G978" s="204"/>
      <c r="H978" s="204"/>
      <c r="I978" s="204"/>
      <c r="J978" s="204"/>
      <c r="K978" s="204"/>
      <c r="L978" s="204"/>
      <c r="M978" s="204"/>
      <c r="N978" s="204"/>
      <c r="O978" s="204"/>
      <c r="P978" s="204"/>
      <c r="Q978" s="204"/>
      <c r="R978" s="204"/>
      <c r="S978" s="204"/>
      <c r="T978" s="204"/>
      <c r="U978" s="204"/>
      <c r="V978" s="204"/>
      <c r="W978" s="204"/>
      <c r="X978" s="204"/>
      <c r="Y978" s="204"/>
      <c r="Z978" s="204"/>
      <c r="AA978" s="204"/>
      <c r="AB978" s="204"/>
      <c r="AC978" s="204"/>
      <c r="AD978" s="204"/>
      <c r="AE978" s="204"/>
      <c r="AF978" s="204"/>
      <c r="AG978" s="204"/>
      <c r="AH978" s="204"/>
      <c r="AI978" s="204"/>
      <c r="AJ978" s="204"/>
      <c r="AK978" s="204"/>
      <c r="AL978" s="204"/>
      <c r="AM978" s="204"/>
      <c r="AN978" s="204"/>
      <c r="AO978" s="204"/>
      <c r="AP978" s="204"/>
      <c r="AQ978" s="204"/>
      <c r="AR978" s="204"/>
      <c r="AS978" s="204"/>
      <c r="AT978" s="204"/>
      <c r="AU978" s="204"/>
      <c r="AV978" s="204"/>
      <c r="AW978" s="204"/>
      <c r="AX978" s="204"/>
      <c r="AY978" s="204"/>
      <c r="AZ978" s="204"/>
      <c r="BA978" s="204"/>
      <c r="BB978" s="204"/>
      <c r="BC978" s="204"/>
      <c r="BD978" s="204"/>
      <c r="BE978" s="204"/>
      <c r="BF978" s="204"/>
      <c r="BG978" s="204"/>
      <c r="BH978" s="204"/>
      <c r="BI978" s="204"/>
      <c r="BJ978" s="204"/>
      <c r="BK978" s="204"/>
      <c r="BL978" s="204"/>
      <c r="BM978" s="204"/>
      <c r="BN978" s="204"/>
      <c r="BO978" s="204"/>
      <c r="BP978" s="204"/>
      <c r="BQ978" s="204"/>
      <c r="BR978" s="204"/>
      <c r="BS978" s="204"/>
      <c r="BT978" s="204"/>
      <c r="BU978" s="204"/>
      <c r="BV978" s="204"/>
      <c r="BW978" s="204"/>
      <c r="BX978" s="204"/>
      <c r="BY978" s="204"/>
      <c r="BZ978" s="204"/>
      <c r="CA978" s="204"/>
      <c r="CB978" s="204"/>
      <c r="CC978" s="204"/>
      <c r="CD978" s="204"/>
      <c r="CE978" s="204"/>
      <c r="CF978" s="204"/>
      <c r="CG978" s="204"/>
      <c r="CH978" s="204"/>
      <c r="CI978" s="204"/>
      <c r="CJ978" s="204"/>
      <c r="CK978" s="204"/>
      <c r="CL978" s="204"/>
      <c r="CM978" s="204"/>
      <c r="CN978" s="204"/>
      <c r="CO978" s="204"/>
      <c r="CP978" s="204"/>
      <c r="CQ978" s="204"/>
      <c r="CR978" s="204"/>
      <c r="CS978" s="204"/>
      <c r="CT978" s="204"/>
      <c r="CU978" s="204"/>
      <c r="CV978" s="204"/>
      <c r="CW978" s="204"/>
      <c r="CX978" s="204"/>
      <c r="CY978" s="204"/>
      <c r="CZ978" s="204"/>
      <c r="DA978" s="204"/>
      <c r="DB978" s="204"/>
      <c r="DC978" s="204"/>
      <c r="DD978" s="204"/>
      <c r="DE978" s="204"/>
      <c r="DF978" s="204"/>
      <c r="DG978" s="204"/>
      <c r="DH978" s="204"/>
      <c r="DI978" s="204"/>
      <c r="DJ978" s="204"/>
      <c r="DK978" s="204"/>
      <c r="DL978" s="204"/>
      <c r="DM978" s="204"/>
      <c r="DN978" s="204"/>
      <c r="DO978" s="204"/>
      <c r="DP978" s="204"/>
      <c r="DQ978" s="204"/>
      <c r="DR978" s="204"/>
      <c r="DS978" s="204"/>
      <c r="DT978" s="204"/>
      <c r="DU978" s="204"/>
      <c r="DV978" s="204"/>
      <c r="DW978" s="204"/>
      <c r="DX978" s="204"/>
      <c r="DY978" s="204"/>
      <c r="DZ978" s="204"/>
      <c r="EA978" s="204"/>
      <c r="EB978" s="204"/>
      <c r="EC978" s="204"/>
      <c r="ED978" s="204"/>
      <c r="EE978" s="204"/>
      <c r="EF978" s="204"/>
      <c r="EG978" s="204"/>
      <c r="EH978" s="204"/>
      <c r="EI978" s="204"/>
      <c r="EJ978" s="204"/>
      <c r="EK978" s="204"/>
      <c r="EL978" s="204"/>
      <c r="EM978" s="204"/>
      <c r="EN978" s="204"/>
      <c r="EO978" s="204"/>
      <c r="EP978" s="160"/>
      <c r="EQ978" s="160"/>
      <c r="ER978" s="160"/>
      <c r="ES978" s="160"/>
      <c r="ET978" s="160"/>
      <c r="EU978" s="160"/>
      <c r="EV978" s="160"/>
      <c r="EW978" s="160"/>
      <c r="EX978" s="160"/>
      <c r="EY978" s="160"/>
      <c r="EZ978" s="160"/>
      <c r="FA978" s="160"/>
      <c r="FB978" s="160"/>
      <c r="FC978" s="160"/>
      <c r="FD978" s="160"/>
      <c r="FE978" s="160"/>
      <c r="FF978" s="160"/>
      <c r="FG978" s="160"/>
      <c r="FH978" s="160"/>
      <c r="FI978" s="160"/>
      <c r="FJ978" s="160"/>
      <c r="FK978" s="160"/>
      <c r="FL978" s="160"/>
      <c r="FM978" s="160"/>
      <c r="FN978" s="160"/>
      <c r="FO978" s="160"/>
      <c r="FP978" s="160"/>
      <c r="FQ978" s="160"/>
      <c r="FR978" s="160"/>
      <c r="FS978" s="160"/>
      <c r="FT978" s="160"/>
      <c r="FU978" s="160"/>
      <c r="FV978" s="160"/>
      <c r="FW978" s="160"/>
      <c r="FX978" s="160"/>
      <c r="FY978" s="160"/>
      <c r="FZ978" s="160"/>
      <c r="GA978" s="160"/>
      <c r="GB978" s="160"/>
      <c r="GC978" s="160"/>
      <c r="GD978" s="160"/>
      <c r="GE978" s="160"/>
      <c r="GF978" s="160"/>
      <c r="GG978" s="160"/>
      <c r="GH978" s="160"/>
      <c r="GI978" s="160"/>
      <c r="GJ978" s="160"/>
      <c r="GK978" s="160"/>
      <c r="GL978" s="160"/>
      <c r="GM978" s="160"/>
      <c r="GN978" s="160"/>
      <c r="GO978" s="160"/>
      <c r="GP978" s="160"/>
      <c r="GQ978" s="160"/>
      <c r="GR978" s="160"/>
      <c r="GS978" s="160"/>
      <c r="GT978" s="160"/>
      <c r="GU978" s="160"/>
      <c r="GV978" s="160"/>
      <c r="GW978" s="160"/>
      <c r="GX978" s="160"/>
      <c r="GY978" s="160"/>
      <c r="GZ978" s="160"/>
      <c r="HA978" s="160"/>
      <c r="HB978" s="160"/>
      <c r="HC978" s="160"/>
      <c r="HD978" s="160"/>
      <c r="HE978" s="160"/>
      <c r="HF978" s="160"/>
      <c r="HG978" s="160"/>
      <c r="HH978" s="160"/>
      <c r="HI978" s="160"/>
      <c r="HJ978" s="160"/>
      <c r="HK978" s="160"/>
      <c r="HL978" s="160"/>
      <c r="HM978" s="160"/>
      <c r="HN978" s="157"/>
      <c r="HO978" s="160"/>
      <c r="HP978" s="160"/>
      <c r="HQ978" s="160"/>
    </row>
    <row r="979" spans="1:225">
      <c r="A979" s="156"/>
      <c r="B979" s="204"/>
      <c r="C979" s="204"/>
      <c r="D979" s="204"/>
      <c r="E979" s="204"/>
      <c r="F979" s="204"/>
      <c r="G979" s="204"/>
      <c r="H979" s="204"/>
      <c r="I979" s="204"/>
      <c r="J979" s="204"/>
      <c r="K979" s="204"/>
      <c r="L979" s="204"/>
      <c r="M979" s="204"/>
      <c r="N979" s="204"/>
      <c r="O979" s="204"/>
      <c r="P979" s="204"/>
      <c r="Q979" s="204"/>
      <c r="R979" s="204"/>
      <c r="S979" s="204"/>
      <c r="T979" s="204"/>
      <c r="U979" s="204"/>
      <c r="V979" s="204"/>
      <c r="W979" s="204"/>
      <c r="X979" s="204"/>
      <c r="Y979" s="204"/>
      <c r="Z979" s="204"/>
      <c r="AA979" s="204"/>
      <c r="AB979" s="204"/>
      <c r="AC979" s="204"/>
      <c r="AD979" s="204"/>
      <c r="AE979" s="204"/>
      <c r="AF979" s="204"/>
      <c r="AG979" s="204"/>
      <c r="AH979" s="204"/>
      <c r="AI979" s="204"/>
      <c r="AJ979" s="204"/>
      <c r="AK979" s="204"/>
      <c r="AL979" s="204"/>
      <c r="AM979" s="204"/>
      <c r="AN979" s="204"/>
      <c r="AO979" s="204"/>
      <c r="AP979" s="204"/>
      <c r="AQ979" s="204"/>
      <c r="AR979" s="204"/>
      <c r="AS979" s="204"/>
      <c r="AT979" s="204"/>
      <c r="AU979" s="204"/>
      <c r="AV979" s="204"/>
      <c r="AW979" s="204"/>
      <c r="AX979" s="204"/>
      <c r="AY979" s="204"/>
      <c r="AZ979" s="204"/>
      <c r="BA979" s="204"/>
      <c r="BB979" s="204"/>
      <c r="BC979" s="204"/>
      <c r="BD979" s="204"/>
      <c r="BE979" s="204"/>
      <c r="BF979" s="204"/>
      <c r="BG979" s="204"/>
      <c r="BH979" s="204"/>
      <c r="BI979" s="204"/>
      <c r="BJ979" s="204"/>
      <c r="BK979" s="204"/>
      <c r="BL979" s="204"/>
      <c r="BM979" s="204"/>
      <c r="BN979" s="204"/>
      <c r="BO979" s="204"/>
      <c r="BP979" s="204"/>
      <c r="BQ979" s="204"/>
      <c r="BR979" s="204"/>
      <c r="BS979" s="204"/>
      <c r="BT979" s="204"/>
      <c r="BU979" s="204"/>
      <c r="BV979" s="204"/>
      <c r="BW979" s="204"/>
      <c r="BX979" s="204"/>
      <c r="BY979" s="204"/>
      <c r="BZ979" s="204"/>
      <c r="CA979" s="204"/>
      <c r="CB979" s="204"/>
      <c r="CC979" s="204"/>
      <c r="CD979" s="204"/>
      <c r="CE979" s="204"/>
      <c r="CF979" s="204"/>
      <c r="CG979" s="204"/>
      <c r="CH979" s="204"/>
      <c r="CI979" s="204"/>
      <c r="CJ979" s="204"/>
      <c r="CK979" s="204"/>
      <c r="CL979" s="204"/>
      <c r="CM979" s="204"/>
      <c r="CN979" s="204"/>
      <c r="CO979" s="204"/>
      <c r="CP979" s="204"/>
      <c r="CQ979" s="204"/>
      <c r="CR979" s="204"/>
      <c r="CS979" s="204"/>
      <c r="CT979" s="204"/>
      <c r="CU979" s="204"/>
      <c r="CV979" s="204"/>
      <c r="CW979" s="204"/>
      <c r="CX979" s="204"/>
      <c r="CY979" s="204"/>
      <c r="CZ979" s="204"/>
      <c r="DA979" s="204"/>
      <c r="DB979" s="204"/>
      <c r="DC979" s="204"/>
      <c r="DD979" s="204"/>
      <c r="DE979" s="204"/>
      <c r="DF979" s="204"/>
      <c r="DG979" s="204"/>
      <c r="DH979" s="204"/>
      <c r="DI979" s="204"/>
      <c r="DJ979" s="204"/>
      <c r="DK979" s="204"/>
      <c r="DL979" s="204"/>
      <c r="DM979" s="204"/>
      <c r="DN979" s="204"/>
      <c r="DO979" s="204"/>
      <c r="DP979" s="204"/>
      <c r="DQ979" s="204"/>
      <c r="DR979" s="204"/>
      <c r="DS979" s="204"/>
      <c r="DT979" s="204"/>
      <c r="DU979" s="204"/>
      <c r="DV979" s="204"/>
      <c r="DW979" s="204"/>
      <c r="DX979" s="204"/>
      <c r="DY979" s="204"/>
      <c r="DZ979" s="204"/>
      <c r="EA979" s="204"/>
      <c r="EB979" s="204"/>
      <c r="EC979" s="204"/>
      <c r="ED979" s="204"/>
      <c r="EE979" s="204"/>
      <c r="EF979" s="204"/>
      <c r="EG979" s="204"/>
      <c r="EH979" s="204"/>
      <c r="EI979" s="204"/>
      <c r="EJ979" s="204"/>
      <c r="EK979" s="204"/>
      <c r="EL979" s="204"/>
      <c r="EM979" s="204"/>
      <c r="EN979" s="204"/>
      <c r="EO979" s="204"/>
      <c r="EP979" s="156"/>
      <c r="EQ979" s="156"/>
      <c r="ER979" s="156"/>
      <c r="ES979" s="156"/>
      <c r="ET979" s="156"/>
      <c r="EU979" s="156"/>
      <c r="EV979" s="156"/>
      <c r="EW979" s="156"/>
      <c r="EX979" s="156"/>
      <c r="EY979" s="156"/>
      <c r="EZ979" s="156"/>
      <c r="FA979" s="156"/>
      <c r="FB979" s="156"/>
      <c r="FC979" s="156"/>
      <c r="FD979" s="156"/>
      <c r="FE979" s="156"/>
      <c r="FF979" s="156"/>
      <c r="FG979" s="156"/>
      <c r="FH979" s="156"/>
      <c r="FI979" s="156"/>
      <c r="FJ979" s="156"/>
      <c r="FK979" s="156"/>
      <c r="FL979" s="156"/>
      <c r="FM979" s="156"/>
      <c r="FN979" s="156"/>
      <c r="FO979" s="156"/>
      <c r="FP979" s="156"/>
      <c r="FQ979" s="156"/>
      <c r="FR979" s="156"/>
      <c r="FS979" s="156"/>
      <c r="FT979" s="156"/>
      <c r="FU979" s="156"/>
      <c r="FV979" s="156"/>
      <c r="FW979" s="156"/>
      <c r="FX979" s="156"/>
      <c r="FY979" s="156"/>
      <c r="FZ979" s="156"/>
      <c r="GA979" s="156"/>
      <c r="GB979" s="156"/>
      <c r="GC979" s="156"/>
      <c r="GD979" s="156"/>
      <c r="GE979" s="156"/>
      <c r="GF979" s="156"/>
      <c r="GG979" s="156"/>
      <c r="GH979" s="156"/>
      <c r="GI979" s="156"/>
      <c r="GJ979" s="156"/>
      <c r="GK979" s="156"/>
      <c r="GL979" s="156"/>
      <c r="GM979" s="156"/>
      <c r="GN979" s="156"/>
      <c r="GO979" s="156"/>
      <c r="GP979" s="156"/>
      <c r="GQ979" s="156"/>
      <c r="GR979" s="156"/>
      <c r="GS979" s="156"/>
      <c r="GT979" s="156"/>
      <c r="GU979" s="156"/>
      <c r="GV979" s="156"/>
      <c r="GW979" s="156"/>
      <c r="GX979" s="156"/>
      <c r="GY979" s="156"/>
      <c r="GZ979" s="156"/>
      <c r="HA979" s="156"/>
      <c r="HB979" s="156"/>
      <c r="HC979" s="156"/>
      <c r="HD979" s="156"/>
      <c r="HE979" s="156"/>
      <c r="HF979" s="156"/>
      <c r="HG979" s="156"/>
      <c r="HH979" s="156"/>
      <c r="HI979" s="156"/>
      <c r="HJ979" s="156"/>
      <c r="HK979" s="156"/>
      <c r="HL979" s="156"/>
      <c r="HM979" s="156"/>
      <c r="HN979" s="157"/>
      <c r="HO979" s="156"/>
      <c r="HP979" s="156"/>
      <c r="HQ979" s="156"/>
    </row>
    <row r="980" spans="1:225">
      <c r="A980" s="156"/>
      <c r="B980" s="204"/>
      <c r="C980" s="204"/>
      <c r="D980" s="204"/>
      <c r="E980" s="204"/>
      <c r="F980" s="204"/>
      <c r="G980" s="204"/>
      <c r="H980" s="204"/>
      <c r="I980" s="204"/>
      <c r="J980" s="204"/>
      <c r="K980" s="204"/>
      <c r="L980" s="204"/>
      <c r="M980" s="204"/>
      <c r="N980" s="204"/>
      <c r="O980" s="204"/>
      <c r="P980" s="204"/>
      <c r="Q980" s="204"/>
      <c r="R980" s="204"/>
      <c r="S980" s="204"/>
      <c r="T980" s="204"/>
      <c r="U980" s="204"/>
      <c r="V980" s="204"/>
      <c r="W980" s="204"/>
      <c r="X980" s="204"/>
      <c r="Y980" s="204"/>
      <c r="Z980" s="204"/>
      <c r="AA980" s="204"/>
      <c r="AB980" s="204"/>
      <c r="AC980" s="204"/>
      <c r="AD980" s="204"/>
      <c r="AE980" s="204"/>
      <c r="AF980" s="204"/>
      <c r="AG980" s="204"/>
      <c r="AH980" s="204"/>
      <c r="AI980" s="204"/>
      <c r="AJ980" s="204"/>
      <c r="AK980" s="204"/>
      <c r="AL980" s="204"/>
      <c r="AM980" s="204"/>
      <c r="AN980" s="204"/>
      <c r="AO980" s="204"/>
      <c r="AP980" s="204"/>
      <c r="AQ980" s="204"/>
      <c r="AR980" s="204"/>
      <c r="AS980" s="204"/>
      <c r="AT980" s="204"/>
      <c r="AU980" s="204"/>
      <c r="AV980" s="204"/>
      <c r="AW980" s="204"/>
      <c r="AX980" s="204"/>
      <c r="AY980" s="204"/>
      <c r="AZ980" s="204"/>
      <c r="BA980" s="204"/>
      <c r="BB980" s="204"/>
      <c r="BC980" s="204"/>
      <c r="BD980" s="204"/>
      <c r="BE980" s="204"/>
      <c r="BF980" s="204"/>
      <c r="BG980" s="204"/>
      <c r="BH980" s="204"/>
      <c r="BI980" s="204"/>
      <c r="BJ980" s="204"/>
      <c r="BK980" s="204"/>
      <c r="BL980" s="204"/>
      <c r="BM980" s="204"/>
      <c r="BN980" s="204"/>
      <c r="BO980" s="204"/>
      <c r="BP980" s="204"/>
      <c r="BQ980" s="204"/>
      <c r="BR980" s="204"/>
      <c r="BS980" s="204"/>
      <c r="BT980" s="204"/>
      <c r="BU980" s="204"/>
      <c r="BV980" s="204"/>
      <c r="BW980" s="204"/>
      <c r="BX980" s="204"/>
      <c r="BY980" s="204"/>
      <c r="BZ980" s="204"/>
      <c r="CA980" s="204"/>
      <c r="CB980" s="204"/>
      <c r="CC980" s="204"/>
      <c r="CD980" s="204"/>
      <c r="CE980" s="204"/>
      <c r="CF980" s="204"/>
      <c r="CG980" s="204"/>
      <c r="CH980" s="204"/>
      <c r="CI980" s="204"/>
      <c r="CJ980" s="204"/>
      <c r="CK980" s="204"/>
      <c r="CL980" s="204"/>
      <c r="CM980" s="204"/>
      <c r="CN980" s="204"/>
      <c r="CO980" s="204"/>
      <c r="CP980" s="204"/>
      <c r="CQ980" s="204"/>
      <c r="CR980" s="204"/>
      <c r="CS980" s="204"/>
      <c r="CT980" s="204"/>
      <c r="CU980" s="204"/>
      <c r="CV980" s="204"/>
      <c r="CW980" s="204"/>
      <c r="CX980" s="204"/>
      <c r="CY980" s="204"/>
      <c r="CZ980" s="204"/>
      <c r="DA980" s="204"/>
      <c r="DB980" s="204"/>
      <c r="DC980" s="204"/>
      <c r="DD980" s="204"/>
      <c r="DE980" s="204"/>
      <c r="DF980" s="204"/>
      <c r="DG980" s="204"/>
      <c r="DH980" s="204"/>
      <c r="DI980" s="204"/>
      <c r="DJ980" s="204"/>
      <c r="DK980" s="204"/>
      <c r="DL980" s="204"/>
      <c r="DM980" s="204"/>
      <c r="DN980" s="204"/>
      <c r="DO980" s="204"/>
      <c r="DP980" s="204"/>
      <c r="DQ980" s="204"/>
      <c r="DR980" s="204"/>
      <c r="DS980" s="204"/>
      <c r="DT980" s="204"/>
      <c r="DU980" s="204"/>
      <c r="DV980" s="204"/>
      <c r="DW980" s="204"/>
      <c r="DX980" s="204"/>
      <c r="DY980" s="204"/>
      <c r="DZ980" s="204"/>
      <c r="EA980" s="204"/>
      <c r="EB980" s="204"/>
      <c r="EC980" s="204"/>
      <c r="ED980" s="204"/>
      <c r="EE980" s="204"/>
      <c r="EF980" s="204"/>
      <c r="EG980" s="204"/>
      <c r="EH980" s="204"/>
      <c r="EI980" s="204"/>
      <c r="EJ980" s="204"/>
      <c r="EK980" s="204"/>
      <c r="EL980" s="204"/>
      <c r="EM980" s="204"/>
      <c r="EN980" s="204"/>
      <c r="EO980" s="204"/>
      <c r="EP980" s="156"/>
      <c r="EQ980" s="156"/>
      <c r="ER980" s="156"/>
      <c r="ES980" s="156"/>
      <c r="ET980" s="156"/>
      <c r="EU980" s="156"/>
      <c r="EV980" s="156"/>
      <c r="EW980" s="156"/>
      <c r="EX980" s="156"/>
      <c r="EY980" s="156"/>
      <c r="EZ980" s="156"/>
      <c r="FA980" s="156"/>
      <c r="FB980" s="156"/>
      <c r="FC980" s="156"/>
      <c r="FD980" s="156"/>
      <c r="FE980" s="156"/>
      <c r="FF980" s="156"/>
      <c r="FG980" s="156"/>
      <c r="FH980" s="156"/>
      <c r="FI980" s="156"/>
      <c r="FJ980" s="156"/>
      <c r="FK980" s="156"/>
      <c r="FL980" s="156"/>
      <c r="FM980" s="156"/>
      <c r="FN980" s="156"/>
      <c r="FO980" s="156"/>
      <c r="FP980" s="156"/>
      <c r="FQ980" s="156"/>
      <c r="FR980" s="156"/>
      <c r="FS980" s="156"/>
      <c r="FT980" s="156"/>
      <c r="FU980" s="156"/>
      <c r="FV980" s="156"/>
      <c r="FW980" s="156"/>
      <c r="FX980" s="156"/>
      <c r="FY980" s="156"/>
      <c r="FZ980" s="156"/>
      <c r="GA980" s="156"/>
      <c r="GB980" s="156"/>
      <c r="GC980" s="156"/>
      <c r="GD980" s="156"/>
      <c r="GE980" s="156"/>
      <c r="GF980" s="156"/>
      <c r="GG980" s="156"/>
      <c r="GH980" s="156"/>
      <c r="GI980" s="156"/>
      <c r="GJ980" s="156"/>
      <c r="GK980" s="156"/>
      <c r="GL980" s="156"/>
      <c r="GM980" s="156"/>
      <c r="GN980" s="156"/>
      <c r="GO980" s="156"/>
      <c r="GP980" s="156"/>
      <c r="GQ980" s="156"/>
      <c r="GR980" s="156"/>
      <c r="GS980" s="156"/>
      <c r="GT980" s="156"/>
      <c r="GU980" s="156"/>
      <c r="GV980" s="156"/>
      <c r="GW980" s="156"/>
      <c r="GX980" s="156"/>
      <c r="GY980" s="156"/>
      <c r="GZ980" s="156"/>
      <c r="HA980" s="156"/>
      <c r="HB980" s="156"/>
      <c r="HC980" s="156"/>
      <c r="HD980" s="156"/>
      <c r="HE980" s="156"/>
      <c r="HF980" s="156"/>
      <c r="HG980" s="156"/>
      <c r="HH980" s="156"/>
      <c r="HI980" s="156"/>
      <c r="HJ980" s="156"/>
      <c r="HK980" s="156"/>
      <c r="HL980" s="156"/>
      <c r="HM980" s="156"/>
      <c r="HN980" s="162"/>
      <c r="HO980" s="156"/>
      <c r="HP980" s="156"/>
      <c r="HQ980" s="156"/>
    </row>
    <row r="981" spans="1:225">
      <c r="A981" s="160"/>
      <c r="B981" s="204"/>
      <c r="C981" s="204"/>
      <c r="D981" s="204"/>
      <c r="E981" s="204"/>
      <c r="F981" s="204"/>
      <c r="G981" s="204"/>
      <c r="H981" s="204"/>
      <c r="I981" s="204"/>
      <c r="J981" s="204"/>
      <c r="K981" s="204"/>
      <c r="L981" s="204"/>
      <c r="M981" s="204"/>
      <c r="N981" s="204"/>
      <c r="O981" s="204"/>
      <c r="P981" s="204"/>
      <c r="Q981" s="204"/>
      <c r="R981" s="204"/>
      <c r="S981" s="204"/>
      <c r="T981" s="204"/>
      <c r="U981" s="204"/>
      <c r="V981" s="204"/>
      <c r="W981" s="204"/>
      <c r="X981" s="204"/>
      <c r="Y981" s="204"/>
      <c r="Z981" s="204"/>
      <c r="AA981" s="204"/>
      <c r="AB981" s="204"/>
      <c r="AC981" s="204"/>
      <c r="AD981" s="204"/>
      <c r="AE981" s="204"/>
      <c r="AF981" s="204"/>
      <c r="AG981" s="204"/>
      <c r="AH981" s="204"/>
      <c r="AI981" s="204"/>
      <c r="AJ981" s="204"/>
      <c r="AK981" s="204"/>
      <c r="AL981" s="204"/>
      <c r="AM981" s="204"/>
      <c r="AN981" s="204"/>
      <c r="AO981" s="204"/>
      <c r="AP981" s="204"/>
      <c r="AQ981" s="204"/>
      <c r="AR981" s="204"/>
      <c r="AS981" s="204"/>
      <c r="AT981" s="204"/>
      <c r="AU981" s="204"/>
      <c r="AV981" s="204"/>
      <c r="AW981" s="204"/>
      <c r="AX981" s="204"/>
      <c r="AY981" s="204"/>
      <c r="AZ981" s="204"/>
      <c r="BA981" s="204"/>
      <c r="BB981" s="204"/>
      <c r="BC981" s="204"/>
      <c r="BD981" s="204"/>
      <c r="BE981" s="204"/>
      <c r="BF981" s="204"/>
      <c r="BG981" s="204"/>
      <c r="BH981" s="204"/>
      <c r="BI981" s="204"/>
      <c r="BJ981" s="204"/>
      <c r="BK981" s="204"/>
      <c r="BL981" s="204"/>
      <c r="BM981" s="204"/>
      <c r="BN981" s="204"/>
      <c r="BO981" s="204"/>
      <c r="BP981" s="204"/>
      <c r="BQ981" s="204"/>
      <c r="BR981" s="204"/>
      <c r="BS981" s="204"/>
      <c r="BT981" s="204"/>
      <c r="BU981" s="204"/>
      <c r="BV981" s="204"/>
      <c r="BW981" s="204"/>
      <c r="BX981" s="204"/>
      <c r="BY981" s="204"/>
      <c r="BZ981" s="204"/>
      <c r="CA981" s="204"/>
      <c r="CB981" s="204"/>
      <c r="CC981" s="204"/>
      <c r="CD981" s="204"/>
      <c r="CE981" s="204"/>
      <c r="CF981" s="204"/>
      <c r="CG981" s="204"/>
      <c r="CH981" s="204"/>
      <c r="CI981" s="204"/>
      <c r="CJ981" s="204"/>
      <c r="CK981" s="204"/>
      <c r="CL981" s="204"/>
      <c r="CM981" s="204"/>
      <c r="CN981" s="204"/>
      <c r="CO981" s="204"/>
      <c r="CP981" s="204"/>
      <c r="CQ981" s="204"/>
      <c r="CR981" s="204"/>
      <c r="CS981" s="204"/>
      <c r="CT981" s="204"/>
      <c r="CU981" s="204"/>
      <c r="CV981" s="204"/>
      <c r="CW981" s="204"/>
      <c r="CX981" s="204"/>
      <c r="CY981" s="204"/>
      <c r="CZ981" s="204"/>
      <c r="DA981" s="204"/>
      <c r="DB981" s="204"/>
      <c r="DC981" s="204"/>
      <c r="DD981" s="204"/>
      <c r="DE981" s="204"/>
      <c r="DF981" s="204"/>
      <c r="DG981" s="204"/>
      <c r="DH981" s="204"/>
      <c r="DI981" s="204"/>
      <c r="DJ981" s="204"/>
      <c r="DK981" s="204"/>
      <c r="DL981" s="204"/>
      <c r="DM981" s="204"/>
      <c r="DN981" s="204"/>
      <c r="DO981" s="204"/>
      <c r="DP981" s="204"/>
      <c r="DQ981" s="204"/>
      <c r="DR981" s="204"/>
      <c r="DS981" s="204"/>
      <c r="DT981" s="204"/>
      <c r="DU981" s="204"/>
      <c r="DV981" s="204"/>
      <c r="DW981" s="204"/>
      <c r="DX981" s="204"/>
      <c r="DY981" s="204"/>
      <c r="DZ981" s="204"/>
      <c r="EA981" s="204"/>
      <c r="EB981" s="204"/>
      <c r="EC981" s="204"/>
      <c r="ED981" s="204"/>
      <c r="EE981" s="204"/>
      <c r="EF981" s="204"/>
      <c r="EG981" s="204"/>
      <c r="EH981" s="204"/>
      <c r="EI981" s="204"/>
      <c r="EJ981" s="204"/>
      <c r="EK981" s="204"/>
      <c r="EL981" s="204"/>
      <c r="EM981" s="204"/>
      <c r="EN981" s="204"/>
      <c r="EO981" s="204"/>
      <c r="EP981" s="160"/>
      <c r="EQ981" s="160"/>
      <c r="ER981" s="160"/>
      <c r="ES981" s="160"/>
      <c r="ET981" s="160"/>
      <c r="EU981" s="160"/>
      <c r="EV981" s="160"/>
      <c r="EW981" s="160"/>
      <c r="EX981" s="160"/>
      <c r="EY981" s="160"/>
      <c r="EZ981" s="160"/>
      <c r="FA981" s="160"/>
      <c r="FB981" s="160"/>
      <c r="FC981" s="160"/>
      <c r="FD981" s="160"/>
      <c r="FE981" s="160"/>
      <c r="FF981" s="160"/>
      <c r="FG981" s="160"/>
      <c r="FH981" s="160"/>
      <c r="FI981" s="160"/>
      <c r="FJ981" s="160"/>
      <c r="FK981" s="160"/>
      <c r="FL981" s="160"/>
      <c r="FM981" s="160"/>
      <c r="FN981" s="160"/>
      <c r="FO981" s="160"/>
      <c r="FP981" s="160"/>
      <c r="FQ981" s="160"/>
      <c r="FR981" s="160"/>
      <c r="FS981" s="160"/>
      <c r="FT981" s="160"/>
      <c r="FU981" s="160"/>
      <c r="FV981" s="160"/>
      <c r="FW981" s="160"/>
      <c r="FX981" s="160"/>
      <c r="FY981" s="160"/>
      <c r="FZ981" s="160"/>
      <c r="GA981" s="160"/>
      <c r="GB981" s="160"/>
      <c r="GC981" s="160"/>
      <c r="GD981" s="160"/>
      <c r="GE981" s="160"/>
      <c r="GF981" s="160"/>
      <c r="GG981" s="160"/>
      <c r="GH981" s="160"/>
      <c r="GI981" s="160"/>
      <c r="GJ981" s="160"/>
      <c r="GK981" s="160"/>
      <c r="GL981" s="160"/>
      <c r="GM981" s="160"/>
      <c r="GN981" s="160"/>
      <c r="GO981" s="160"/>
      <c r="GP981" s="160"/>
      <c r="GQ981" s="160"/>
      <c r="GR981" s="160"/>
      <c r="GS981" s="160"/>
      <c r="GT981" s="160"/>
      <c r="GU981" s="160"/>
      <c r="GV981" s="160"/>
      <c r="GW981" s="160"/>
      <c r="GX981" s="160"/>
      <c r="GY981" s="160"/>
      <c r="GZ981" s="160"/>
      <c r="HA981" s="160"/>
      <c r="HB981" s="160"/>
      <c r="HC981" s="160"/>
      <c r="HD981" s="160"/>
      <c r="HE981" s="160"/>
      <c r="HF981" s="160"/>
      <c r="HG981" s="160"/>
      <c r="HH981" s="160"/>
      <c r="HI981" s="160"/>
      <c r="HJ981" s="160"/>
      <c r="HK981" s="160"/>
      <c r="HL981" s="160"/>
      <c r="HM981" s="160"/>
      <c r="HN981" s="157"/>
      <c r="HO981" s="160"/>
      <c r="HP981" s="160"/>
      <c r="HQ981" s="160"/>
    </row>
    <row r="982" spans="1:225">
      <c r="A982" s="156"/>
      <c r="B982" s="204"/>
      <c r="C982" s="204"/>
      <c r="D982" s="204"/>
      <c r="E982" s="204"/>
      <c r="F982" s="204"/>
      <c r="G982" s="204"/>
      <c r="H982" s="204"/>
      <c r="I982" s="204"/>
      <c r="J982" s="204"/>
      <c r="K982" s="204"/>
      <c r="L982" s="204"/>
      <c r="M982" s="204"/>
      <c r="N982" s="204"/>
      <c r="O982" s="204"/>
      <c r="P982" s="204"/>
      <c r="Q982" s="204"/>
      <c r="R982" s="204"/>
      <c r="S982" s="204"/>
      <c r="T982" s="204"/>
      <c r="U982" s="204"/>
      <c r="V982" s="204"/>
      <c r="W982" s="204"/>
      <c r="X982" s="204"/>
      <c r="Y982" s="204"/>
      <c r="Z982" s="204"/>
      <c r="AA982" s="204"/>
      <c r="AB982" s="204"/>
      <c r="AC982" s="204"/>
      <c r="AD982" s="204"/>
      <c r="AE982" s="204"/>
      <c r="AF982" s="204"/>
      <c r="AG982" s="204"/>
      <c r="AH982" s="204"/>
      <c r="AI982" s="204"/>
      <c r="AJ982" s="204"/>
      <c r="AK982" s="204"/>
      <c r="AL982" s="204"/>
      <c r="AM982" s="204"/>
      <c r="AN982" s="204"/>
      <c r="AO982" s="204"/>
      <c r="AP982" s="204"/>
      <c r="AQ982" s="204"/>
      <c r="AR982" s="204"/>
      <c r="AS982" s="204"/>
      <c r="AT982" s="204"/>
      <c r="AU982" s="204"/>
      <c r="AV982" s="204"/>
      <c r="AW982" s="204"/>
      <c r="AX982" s="204"/>
      <c r="AY982" s="204"/>
      <c r="AZ982" s="204"/>
      <c r="BA982" s="204"/>
      <c r="BB982" s="204"/>
      <c r="BC982" s="204"/>
      <c r="BD982" s="204"/>
      <c r="BE982" s="204"/>
      <c r="BF982" s="204"/>
      <c r="BG982" s="204"/>
      <c r="BH982" s="204"/>
      <c r="BI982" s="204"/>
      <c r="BJ982" s="204"/>
      <c r="BK982" s="204"/>
      <c r="BL982" s="204"/>
      <c r="BM982" s="204"/>
      <c r="BN982" s="204"/>
      <c r="BO982" s="204"/>
      <c r="BP982" s="204"/>
      <c r="BQ982" s="204"/>
      <c r="BR982" s="204"/>
      <c r="BS982" s="204"/>
      <c r="BT982" s="204"/>
      <c r="BU982" s="204"/>
      <c r="BV982" s="204"/>
      <c r="BW982" s="204"/>
      <c r="BX982" s="204"/>
      <c r="BY982" s="204"/>
      <c r="BZ982" s="204"/>
      <c r="CA982" s="204"/>
      <c r="CB982" s="204"/>
      <c r="CC982" s="204"/>
      <c r="CD982" s="204"/>
      <c r="CE982" s="204"/>
      <c r="CF982" s="204"/>
      <c r="CG982" s="204"/>
      <c r="CH982" s="204"/>
      <c r="CI982" s="204"/>
      <c r="CJ982" s="204"/>
      <c r="CK982" s="204"/>
      <c r="CL982" s="204"/>
      <c r="CM982" s="204"/>
      <c r="CN982" s="204"/>
      <c r="CO982" s="204"/>
      <c r="CP982" s="204"/>
      <c r="CQ982" s="204"/>
      <c r="CR982" s="204"/>
      <c r="CS982" s="204"/>
      <c r="CT982" s="204"/>
      <c r="CU982" s="204"/>
      <c r="CV982" s="204"/>
      <c r="CW982" s="204"/>
      <c r="CX982" s="204"/>
      <c r="CY982" s="204"/>
      <c r="CZ982" s="204"/>
      <c r="DA982" s="204"/>
      <c r="DB982" s="204"/>
      <c r="DC982" s="204"/>
      <c r="DD982" s="204"/>
      <c r="DE982" s="204"/>
      <c r="DF982" s="204"/>
      <c r="DG982" s="204"/>
      <c r="DH982" s="204"/>
      <c r="DI982" s="204"/>
      <c r="DJ982" s="204"/>
      <c r="DK982" s="204"/>
      <c r="DL982" s="204"/>
      <c r="DM982" s="204"/>
      <c r="DN982" s="204"/>
      <c r="DO982" s="204"/>
      <c r="DP982" s="204"/>
      <c r="DQ982" s="204"/>
      <c r="DR982" s="204"/>
      <c r="DS982" s="204"/>
      <c r="DT982" s="204"/>
      <c r="DU982" s="204"/>
      <c r="DV982" s="204"/>
      <c r="DW982" s="204"/>
      <c r="DX982" s="204"/>
      <c r="DY982" s="204"/>
      <c r="DZ982" s="204"/>
      <c r="EA982" s="204"/>
      <c r="EB982" s="204"/>
      <c r="EC982" s="204"/>
      <c r="ED982" s="204"/>
      <c r="EE982" s="204"/>
      <c r="EF982" s="204"/>
      <c r="EG982" s="204"/>
      <c r="EH982" s="204"/>
      <c r="EI982" s="204"/>
      <c r="EJ982" s="204"/>
      <c r="EK982" s="204"/>
      <c r="EL982" s="204"/>
      <c r="EM982" s="204"/>
      <c r="EN982" s="204"/>
      <c r="EO982" s="204"/>
      <c r="EP982" s="156"/>
      <c r="EQ982" s="156"/>
      <c r="ER982" s="156"/>
      <c r="ES982" s="156"/>
      <c r="ET982" s="156"/>
      <c r="EU982" s="156"/>
      <c r="EV982" s="156"/>
      <c r="EW982" s="156"/>
      <c r="EX982" s="156"/>
      <c r="EY982" s="156"/>
      <c r="EZ982" s="156"/>
      <c r="FA982" s="156"/>
      <c r="FB982" s="156"/>
      <c r="FC982" s="156"/>
      <c r="FD982" s="156"/>
      <c r="FE982" s="156"/>
      <c r="FF982" s="156"/>
      <c r="FG982" s="156"/>
      <c r="FH982" s="156"/>
      <c r="FI982" s="156"/>
      <c r="FJ982" s="156"/>
      <c r="FK982" s="156"/>
      <c r="FL982" s="156"/>
      <c r="FM982" s="156"/>
      <c r="FN982" s="156"/>
      <c r="FO982" s="156"/>
      <c r="FP982" s="156"/>
      <c r="FQ982" s="156"/>
      <c r="FR982" s="156"/>
      <c r="FS982" s="156"/>
      <c r="FT982" s="156"/>
      <c r="FU982" s="156"/>
      <c r="FV982" s="156"/>
      <c r="FW982" s="156"/>
      <c r="FX982" s="156"/>
      <c r="FY982" s="156"/>
      <c r="FZ982" s="156"/>
      <c r="GA982" s="156"/>
      <c r="GB982" s="156"/>
      <c r="GC982" s="156"/>
      <c r="GD982" s="156"/>
      <c r="GE982" s="156"/>
      <c r="GF982" s="156"/>
      <c r="GG982" s="156"/>
      <c r="GH982" s="156"/>
      <c r="GI982" s="156"/>
      <c r="GJ982" s="156"/>
      <c r="GK982" s="156"/>
      <c r="GL982" s="156"/>
      <c r="GM982" s="156"/>
      <c r="GN982" s="156"/>
      <c r="GO982" s="156"/>
      <c r="GP982" s="156"/>
      <c r="GQ982" s="156"/>
      <c r="GR982" s="156"/>
      <c r="GS982" s="156"/>
      <c r="GT982" s="156"/>
      <c r="GU982" s="156"/>
      <c r="GV982" s="156"/>
      <c r="GW982" s="156"/>
      <c r="GX982" s="156"/>
      <c r="GY982" s="156"/>
      <c r="GZ982" s="156"/>
      <c r="HA982" s="156"/>
      <c r="HB982" s="156"/>
      <c r="HC982" s="156"/>
      <c r="HD982" s="156"/>
      <c r="HE982" s="156"/>
      <c r="HF982" s="156"/>
      <c r="HG982" s="156"/>
      <c r="HH982" s="156"/>
      <c r="HI982" s="156"/>
      <c r="HJ982" s="156"/>
      <c r="HK982" s="156"/>
      <c r="HL982" s="156"/>
      <c r="HM982" s="156"/>
      <c r="HN982" s="157"/>
      <c r="HO982" s="156"/>
      <c r="HP982" s="156"/>
      <c r="HQ982" s="156"/>
    </row>
    <row r="983" spans="1:225">
      <c r="A983" s="156"/>
      <c r="B983" s="204"/>
      <c r="C983" s="204"/>
      <c r="D983" s="204"/>
      <c r="E983" s="204"/>
      <c r="F983" s="204"/>
      <c r="G983" s="204"/>
      <c r="H983" s="204"/>
      <c r="I983" s="204"/>
      <c r="J983" s="204"/>
      <c r="K983" s="204"/>
      <c r="L983" s="204"/>
      <c r="M983" s="204"/>
      <c r="N983" s="204"/>
      <c r="O983" s="204"/>
      <c r="P983" s="204"/>
      <c r="Q983" s="204"/>
      <c r="R983" s="204"/>
      <c r="S983" s="204"/>
      <c r="T983" s="204"/>
      <c r="U983" s="204"/>
      <c r="V983" s="204"/>
      <c r="W983" s="204"/>
      <c r="X983" s="204"/>
      <c r="Y983" s="204"/>
      <c r="Z983" s="204"/>
      <c r="AA983" s="204"/>
      <c r="AB983" s="204"/>
      <c r="AC983" s="204"/>
      <c r="AD983" s="204"/>
      <c r="AE983" s="204"/>
      <c r="AF983" s="204"/>
      <c r="AG983" s="204"/>
      <c r="AH983" s="204"/>
      <c r="AI983" s="204"/>
      <c r="AJ983" s="204"/>
      <c r="AK983" s="204"/>
      <c r="AL983" s="204"/>
      <c r="AM983" s="204"/>
      <c r="AN983" s="204"/>
      <c r="AO983" s="204"/>
      <c r="AP983" s="204"/>
      <c r="AQ983" s="204"/>
      <c r="AR983" s="204"/>
      <c r="AS983" s="204"/>
      <c r="AT983" s="204"/>
      <c r="AU983" s="204"/>
      <c r="AV983" s="204"/>
      <c r="AW983" s="204"/>
      <c r="AX983" s="204"/>
      <c r="AY983" s="204"/>
      <c r="AZ983" s="204"/>
      <c r="BA983" s="204"/>
      <c r="BB983" s="204"/>
      <c r="BC983" s="204"/>
      <c r="BD983" s="204"/>
      <c r="BE983" s="204"/>
      <c r="BF983" s="204"/>
      <c r="BG983" s="204"/>
      <c r="BH983" s="204"/>
      <c r="BI983" s="204"/>
      <c r="BJ983" s="204"/>
      <c r="BK983" s="204"/>
      <c r="BL983" s="204"/>
      <c r="BM983" s="204"/>
      <c r="BN983" s="204"/>
      <c r="BO983" s="204"/>
      <c r="BP983" s="204"/>
      <c r="BQ983" s="204"/>
      <c r="BR983" s="204"/>
      <c r="BS983" s="204"/>
      <c r="BT983" s="204"/>
      <c r="BU983" s="204"/>
      <c r="BV983" s="204"/>
      <c r="BW983" s="204"/>
      <c r="BX983" s="204"/>
      <c r="BY983" s="204"/>
      <c r="BZ983" s="204"/>
      <c r="CA983" s="204"/>
      <c r="CB983" s="204"/>
      <c r="CC983" s="204"/>
      <c r="CD983" s="204"/>
      <c r="CE983" s="204"/>
      <c r="CF983" s="204"/>
      <c r="CG983" s="204"/>
      <c r="CH983" s="204"/>
      <c r="CI983" s="204"/>
      <c r="CJ983" s="204"/>
      <c r="CK983" s="204"/>
      <c r="CL983" s="204"/>
      <c r="CM983" s="204"/>
      <c r="CN983" s="204"/>
      <c r="CO983" s="204"/>
      <c r="CP983" s="204"/>
      <c r="CQ983" s="204"/>
      <c r="CR983" s="204"/>
      <c r="CS983" s="204"/>
      <c r="CT983" s="204"/>
      <c r="CU983" s="204"/>
      <c r="CV983" s="204"/>
      <c r="CW983" s="204"/>
      <c r="CX983" s="204"/>
      <c r="CY983" s="204"/>
      <c r="CZ983" s="204"/>
      <c r="DA983" s="204"/>
      <c r="DB983" s="204"/>
      <c r="DC983" s="204"/>
      <c r="DD983" s="204"/>
      <c r="DE983" s="204"/>
      <c r="DF983" s="204"/>
      <c r="DG983" s="204"/>
      <c r="DH983" s="204"/>
      <c r="DI983" s="204"/>
      <c r="DJ983" s="204"/>
      <c r="DK983" s="204"/>
      <c r="DL983" s="204"/>
      <c r="DM983" s="204"/>
      <c r="DN983" s="204"/>
      <c r="DO983" s="204"/>
      <c r="DP983" s="204"/>
      <c r="DQ983" s="204"/>
      <c r="DR983" s="204"/>
      <c r="DS983" s="204"/>
      <c r="DT983" s="204"/>
      <c r="DU983" s="204"/>
      <c r="DV983" s="204"/>
      <c r="DW983" s="204"/>
      <c r="DX983" s="204"/>
      <c r="DY983" s="204"/>
      <c r="DZ983" s="204"/>
      <c r="EA983" s="204"/>
      <c r="EB983" s="204"/>
      <c r="EC983" s="204"/>
      <c r="ED983" s="204"/>
      <c r="EE983" s="204"/>
      <c r="EF983" s="204"/>
      <c r="EG983" s="204"/>
      <c r="EH983" s="204"/>
      <c r="EI983" s="204"/>
      <c r="EJ983" s="204"/>
      <c r="EK983" s="204"/>
      <c r="EL983" s="204"/>
      <c r="EM983" s="204"/>
      <c r="EN983" s="204"/>
      <c r="EO983" s="204"/>
      <c r="EP983" s="156"/>
      <c r="EQ983" s="156"/>
      <c r="ER983" s="156"/>
      <c r="ES983" s="156"/>
      <c r="ET983" s="156"/>
      <c r="EU983" s="156"/>
      <c r="EV983" s="156"/>
      <c r="EW983" s="156"/>
      <c r="EX983" s="156"/>
      <c r="EY983" s="156"/>
      <c r="EZ983" s="156"/>
      <c r="FA983" s="156"/>
      <c r="FB983" s="156"/>
      <c r="FC983" s="156"/>
      <c r="FD983" s="156"/>
      <c r="FE983" s="156"/>
      <c r="FF983" s="156"/>
      <c r="FG983" s="156"/>
      <c r="FH983" s="156"/>
      <c r="FI983" s="156"/>
      <c r="FJ983" s="156"/>
      <c r="FK983" s="156"/>
      <c r="FL983" s="156"/>
      <c r="FM983" s="156"/>
      <c r="FN983" s="156"/>
      <c r="FO983" s="156"/>
      <c r="FP983" s="156"/>
      <c r="FQ983" s="156"/>
      <c r="FR983" s="156"/>
      <c r="FS983" s="156"/>
      <c r="FT983" s="156"/>
      <c r="FU983" s="156"/>
      <c r="FV983" s="156"/>
      <c r="FW983" s="156"/>
      <c r="FX983" s="156"/>
      <c r="FY983" s="156"/>
      <c r="FZ983" s="156"/>
      <c r="GA983" s="156"/>
      <c r="GB983" s="156"/>
      <c r="GC983" s="156"/>
      <c r="GD983" s="156"/>
      <c r="GE983" s="156"/>
      <c r="GF983" s="156"/>
      <c r="GG983" s="156"/>
      <c r="GH983" s="156"/>
      <c r="GI983" s="156"/>
      <c r="GJ983" s="156"/>
      <c r="GK983" s="156"/>
      <c r="GL983" s="156"/>
      <c r="GM983" s="156"/>
      <c r="GN983" s="156"/>
      <c r="GO983" s="156"/>
      <c r="GP983" s="156"/>
      <c r="GQ983" s="156"/>
      <c r="GR983" s="156"/>
      <c r="GS983" s="156"/>
      <c r="GT983" s="156"/>
      <c r="GU983" s="156"/>
      <c r="GV983" s="156"/>
      <c r="GW983" s="156"/>
      <c r="GX983" s="156"/>
      <c r="GY983" s="156"/>
      <c r="GZ983" s="156"/>
      <c r="HA983" s="156"/>
      <c r="HB983" s="156"/>
      <c r="HC983" s="156"/>
      <c r="HD983" s="156"/>
      <c r="HE983" s="156"/>
      <c r="HF983" s="156"/>
      <c r="HG983" s="156"/>
      <c r="HH983" s="156"/>
      <c r="HI983" s="156"/>
      <c r="HJ983" s="156"/>
      <c r="HK983" s="156"/>
      <c r="HL983" s="156"/>
      <c r="HM983" s="156"/>
      <c r="HN983" s="162"/>
      <c r="HO983" s="156"/>
      <c r="HP983" s="156"/>
      <c r="HQ983" s="156"/>
    </row>
    <row r="984" spans="1:225">
      <c r="A984" s="160"/>
      <c r="B984" s="204"/>
      <c r="C984" s="204"/>
      <c r="D984" s="204"/>
      <c r="E984" s="204"/>
      <c r="F984" s="204"/>
      <c r="G984" s="204"/>
      <c r="H984" s="204"/>
      <c r="I984" s="204"/>
      <c r="J984" s="204"/>
      <c r="K984" s="204"/>
      <c r="L984" s="204"/>
      <c r="M984" s="204"/>
      <c r="N984" s="204"/>
      <c r="O984" s="204"/>
      <c r="P984" s="204"/>
      <c r="Q984" s="204"/>
      <c r="R984" s="204"/>
      <c r="S984" s="204"/>
      <c r="T984" s="204"/>
      <c r="U984" s="204"/>
      <c r="V984" s="204"/>
      <c r="W984" s="204"/>
      <c r="X984" s="204"/>
      <c r="Y984" s="204"/>
      <c r="Z984" s="204"/>
      <c r="AA984" s="204"/>
      <c r="AB984" s="204"/>
      <c r="AC984" s="204"/>
      <c r="AD984" s="204"/>
      <c r="AE984" s="204"/>
      <c r="AF984" s="204"/>
      <c r="AG984" s="204"/>
      <c r="AH984" s="204"/>
      <c r="AI984" s="204"/>
      <c r="AJ984" s="204"/>
      <c r="AK984" s="204"/>
      <c r="AL984" s="204"/>
      <c r="AM984" s="204"/>
      <c r="AN984" s="204"/>
      <c r="AO984" s="204"/>
      <c r="AP984" s="204"/>
      <c r="AQ984" s="204"/>
      <c r="AR984" s="204"/>
      <c r="AS984" s="204"/>
      <c r="AT984" s="204"/>
      <c r="AU984" s="204"/>
      <c r="AV984" s="204"/>
      <c r="AW984" s="204"/>
      <c r="AX984" s="204"/>
      <c r="AY984" s="204"/>
      <c r="AZ984" s="204"/>
      <c r="BA984" s="204"/>
      <c r="BB984" s="204"/>
      <c r="BC984" s="204"/>
      <c r="BD984" s="204"/>
      <c r="BE984" s="204"/>
      <c r="BF984" s="204"/>
      <c r="BG984" s="204"/>
      <c r="BH984" s="204"/>
      <c r="BI984" s="204"/>
      <c r="BJ984" s="204"/>
      <c r="BK984" s="204"/>
      <c r="BL984" s="204"/>
      <c r="BM984" s="204"/>
      <c r="BN984" s="204"/>
      <c r="BO984" s="204"/>
      <c r="BP984" s="204"/>
      <c r="BQ984" s="204"/>
      <c r="BR984" s="204"/>
      <c r="BS984" s="204"/>
      <c r="BT984" s="204"/>
      <c r="BU984" s="204"/>
      <c r="BV984" s="204"/>
      <c r="BW984" s="204"/>
      <c r="BX984" s="204"/>
      <c r="BY984" s="204"/>
      <c r="BZ984" s="204"/>
      <c r="CA984" s="204"/>
      <c r="CB984" s="204"/>
      <c r="CC984" s="204"/>
      <c r="CD984" s="204"/>
      <c r="CE984" s="204"/>
      <c r="CF984" s="204"/>
      <c r="CG984" s="204"/>
      <c r="CH984" s="204"/>
      <c r="CI984" s="204"/>
      <c r="CJ984" s="204"/>
      <c r="CK984" s="204"/>
      <c r="CL984" s="204"/>
      <c r="CM984" s="204"/>
      <c r="CN984" s="204"/>
      <c r="CO984" s="204"/>
      <c r="CP984" s="204"/>
      <c r="CQ984" s="204"/>
      <c r="CR984" s="204"/>
      <c r="CS984" s="204"/>
      <c r="CT984" s="204"/>
      <c r="CU984" s="204"/>
      <c r="CV984" s="204"/>
      <c r="CW984" s="204"/>
      <c r="CX984" s="204"/>
      <c r="CY984" s="204"/>
      <c r="CZ984" s="204"/>
      <c r="DA984" s="204"/>
      <c r="DB984" s="204"/>
      <c r="DC984" s="204"/>
      <c r="DD984" s="204"/>
      <c r="DE984" s="204"/>
      <c r="DF984" s="204"/>
      <c r="DG984" s="204"/>
      <c r="DH984" s="204"/>
      <c r="DI984" s="204"/>
      <c r="DJ984" s="204"/>
      <c r="DK984" s="204"/>
      <c r="DL984" s="204"/>
      <c r="DM984" s="204"/>
      <c r="DN984" s="204"/>
      <c r="DO984" s="204"/>
      <c r="DP984" s="204"/>
      <c r="DQ984" s="204"/>
      <c r="DR984" s="204"/>
      <c r="DS984" s="204"/>
      <c r="DT984" s="204"/>
      <c r="DU984" s="204"/>
      <c r="DV984" s="204"/>
      <c r="DW984" s="204"/>
      <c r="DX984" s="204"/>
      <c r="DY984" s="204"/>
      <c r="DZ984" s="204"/>
      <c r="EA984" s="204"/>
      <c r="EB984" s="204"/>
      <c r="EC984" s="204"/>
      <c r="ED984" s="204"/>
      <c r="EE984" s="204"/>
      <c r="EF984" s="204"/>
      <c r="EG984" s="204"/>
      <c r="EH984" s="204"/>
      <c r="EI984" s="204"/>
      <c r="EJ984" s="204"/>
      <c r="EK984" s="204"/>
      <c r="EL984" s="204"/>
      <c r="EM984" s="204"/>
      <c r="EN984" s="204"/>
      <c r="EO984" s="204"/>
      <c r="EP984" s="160"/>
      <c r="EQ984" s="160"/>
      <c r="ER984" s="160"/>
      <c r="ES984" s="160"/>
      <c r="ET984" s="160"/>
      <c r="EU984" s="160"/>
      <c r="EV984" s="160"/>
      <c r="EW984" s="160"/>
      <c r="EX984" s="160"/>
      <c r="EY984" s="160"/>
      <c r="EZ984" s="160"/>
      <c r="FA984" s="160"/>
      <c r="FB984" s="160"/>
      <c r="FC984" s="160"/>
      <c r="FD984" s="160"/>
      <c r="FE984" s="160"/>
      <c r="FF984" s="160"/>
      <c r="FG984" s="160"/>
      <c r="FH984" s="160"/>
      <c r="FI984" s="160"/>
      <c r="FJ984" s="160"/>
      <c r="FK984" s="160"/>
      <c r="FL984" s="160"/>
      <c r="FM984" s="160"/>
      <c r="FN984" s="160"/>
      <c r="FO984" s="160"/>
      <c r="FP984" s="160"/>
      <c r="FQ984" s="160"/>
      <c r="FR984" s="160"/>
      <c r="FS984" s="160"/>
      <c r="FT984" s="160"/>
      <c r="FU984" s="160"/>
      <c r="FV984" s="160"/>
      <c r="FW984" s="160"/>
      <c r="FX984" s="160"/>
      <c r="FY984" s="160"/>
      <c r="FZ984" s="160"/>
      <c r="GA984" s="160"/>
      <c r="GB984" s="160"/>
      <c r="GC984" s="160"/>
      <c r="GD984" s="160"/>
      <c r="GE984" s="160"/>
      <c r="GF984" s="160"/>
      <c r="GG984" s="160"/>
      <c r="GH984" s="160"/>
      <c r="GI984" s="160"/>
      <c r="GJ984" s="160"/>
      <c r="GK984" s="160"/>
      <c r="GL984" s="160"/>
      <c r="GM984" s="160"/>
      <c r="GN984" s="160"/>
      <c r="GO984" s="160"/>
      <c r="GP984" s="160"/>
      <c r="GQ984" s="160"/>
      <c r="GR984" s="160"/>
      <c r="GS984" s="160"/>
      <c r="GT984" s="160"/>
      <c r="GU984" s="160"/>
      <c r="GV984" s="160"/>
      <c r="GW984" s="160"/>
      <c r="GX984" s="160"/>
      <c r="GY984" s="160"/>
      <c r="GZ984" s="160"/>
      <c r="HA984" s="160"/>
      <c r="HB984" s="160"/>
      <c r="HC984" s="160"/>
      <c r="HD984" s="160"/>
      <c r="HE984" s="160"/>
      <c r="HF984" s="160"/>
      <c r="HG984" s="160"/>
      <c r="HH984" s="160"/>
      <c r="HI984" s="160"/>
      <c r="HJ984" s="160"/>
      <c r="HK984" s="160"/>
      <c r="HL984" s="160"/>
      <c r="HM984" s="160"/>
      <c r="HN984" s="157"/>
      <c r="HO984" s="160"/>
      <c r="HP984" s="160"/>
      <c r="HQ984" s="160"/>
    </row>
    <row r="985" spans="1:225">
      <c r="A985" s="156"/>
      <c r="B985" s="204"/>
      <c r="C985" s="204"/>
      <c r="D985" s="204"/>
      <c r="E985" s="204"/>
      <c r="F985" s="204"/>
      <c r="G985" s="204"/>
      <c r="H985" s="204"/>
      <c r="I985" s="204"/>
      <c r="J985" s="204"/>
      <c r="K985" s="204"/>
      <c r="L985" s="204"/>
      <c r="M985" s="204"/>
      <c r="N985" s="204"/>
      <c r="O985" s="204"/>
      <c r="P985" s="204"/>
      <c r="Q985" s="204"/>
      <c r="R985" s="204"/>
      <c r="S985" s="204"/>
      <c r="T985" s="204"/>
      <c r="U985" s="204"/>
      <c r="V985" s="204"/>
      <c r="W985" s="204"/>
      <c r="X985" s="204"/>
      <c r="Y985" s="204"/>
      <c r="Z985" s="204"/>
      <c r="AA985" s="204"/>
      <c r="AB985" s="204"/>
      <c r="AC985" s="204"/>
      <c r="AD985" s="204"/>
      <c r="AE985" s="204"/>
      <c r="AF985" s="204"/>
      <c r="AG985" s="204"/>
      <c r="AH985" s="204"/>
      <c r="AI985" s="204"/>
      <c r="AJ985" s="204"/>
      <c r="AK985" s="204"/>
      <c r="AL985" s="204"/>
      <c r="AM985" s="204"/>
      <c r="AN985" s="204"/>
      <c r="AO985" s="204"/>
      <c r="AP985" s="204"/>
      <c r="AQ985" s="204"/>
      <c r="AR985" s="204"/>
      <c r="AS985" s="204"/>
      <c r="AT985" s="204"/>
      <c r="AU985" s="204"/>
      <c r="AV985" s="204"/>
      <c r="AW985" s="204"/>
      <c r="AX985" s="204"/>
      <c r="AY985" s="204"/>
      <c r="AZ985" s="204"/>
      <c r="BA985" s="204"/>
      <c r="BB985" s="204"/>
      <c r="BC985" s="204"/>
      <c r="BD985" s="204"/>
      <c r="BE985" s="204"/>
      <c r="BF985" s="204"/>
      <c r="BG985" s="204"/>
      <c r="BH985" s="204"/>
      <c r="BI985" s="204"/>
      <c r="BJ985" s="204"/>
      <c r="BK985" s="204"/>
      <c r="BL985" s="204"/>
      <c r="BM985" s="204"/>
      <c r="BN985" s="204"/>
      <c r="BO985" s="204"/>
      <c r="BP985" s="204"/>
      <c r="BQ985" s="204"/>
      <c r="BR985" s="204"/>
      <c r="BS985" s="204"/>
      <c r="BT985" s="204"/>
      <c r="BU985" s="204"/>
      <c r="BV985" s="204"/>
      <c r="BW985" s="204"/>
      <c r="BX985" s="204"/>
      <c r="BY985" s="204"/>
      <c r="BZ985" s="204"/>
      <c r="CA985" s="204"/>
      <c r="CB985" s="204"/>
      <c r="CC985" s="204"/>
      <c r="CD985" s="204"/>
      <c r="CE985" s="204"/>
      <c r="CF985" s="204"/>
      <c r="CG985" s="204"/>
      <c r="CH985" s="204"/>
      <c r="CI985" s="204"/>
      <c r="CJ985" s="204"/>
      <c r="CK985" s="204"/>
      <c r="CL985" s="204"/>
      <c r="CM985" s="204"/>
      <c r="CN985" s="204"/>
      <c r="CO985" s="204"/>
      <c r="CP985" s="204"/>
      <c r="CQ985" s="204"/>
      <c r="CR985" s="204"/>
      <c r="CS985" s="204"/>
      <c r="CT985" s="204"/>
      <c r="CU985" s="204"/>
      <c r="CV985" s="204"/>
      <c r="CW985" s="204"/>
      <c r="CX985" s="204"/>
      <c r="CY985" s="204"/>
      <c r="CZ985" s="204"/>
      <c r="DA985" s="204"/>
      <c r="DB985" s="204"/>
      <c r="DC985" s="204"/>
      <c r="DD985" s="204"/>
      <c r="DE985" s="204"/>
      <c r="DF985" s="204"/>
      <c r="DG985" s="204"/>
      <c r="DH985" s="204"/>
      <c r="DI985" s="204"/>
      <c r="DJ985" s="204"/>
      <c r="DK985" s="204"/>
      <c r="DL985" s="204"/>
      <c r="DM985" s="204"/>
      <c r="DN985" s="204"/>
      <c r="DO985" s="204"/>
      <c r="DP985" s="204"/>
      <c r="DQ985" s="204"/>
      <c r="DR985" s="204"/>
      <c r="DS985" s="204"/>
      <c r="DT985" s="204"/>
      <c r="DU985" s="204"/>
      <c r="DV985" s="204"/>
      <c r="DW985" s="204"/>
      <c r="DX985" s="204"/>
      <c r="DY985" s="204"/>
      <c r="DZ985" s="204"/>
      <c r="EA985" s="204"/>
      <c r="EB985" s="204"/>
      <c r="EC985" s="204"/>
      <c r="ED985" s="204"/>
      <c r="EE985" s="204"/>
      <c r="EF985" s="204"/>
      <c r="EG985" s="204"/>
      <c r="EH985" s="204"/>
      <c r="EI985" s="204"/>
      <c r="EJ985" s="204"/>
      <c r="EK985" s="204"/>
      <c r="EL985" s="204"/>
      <c r="EM985" s="204"/>
      <c r="EN985" s="204"/>
      <c r="EO985" s="204"/>
      <c r="EP985" s="156"/>
      <c r="EQ985" s="156"/>
      <c r="ER985" s="156"/>
      <c r="ES985" s="156"/>
      <c r="ET985" s="156"/>
      <c r="EU985" s="156"/>
      <c r="EV985" s="156"/>
      <c r="EW985" s="156"/>
      <c r="EX985" s="156"/>
      <c r="EY985" s="156"/>
      <c r="EZ985" s="156"/>
      <c r="FA985" s="156"/>
      <c r="FB985" s="156"/>
      <c r="FC985" s="156"/>
      <c r="FD985" s="156"/>
      <c r="FE985" s="156"/>
      <c r="FF985" s="156"/>
      <c r="FG985" s="156"/>
      <c r="FH985" s="156"/>
      <c r="FI985" s="156"/>
      <c r="FJ985" s="156"/>
      <c r="FK985" s="156"/>
      <c r="FL985" s="156"/>
      <c r="FM985" s="156"/>
      <c r="FN985" s="156"/>
      <c r="FO985" s="156"/>
      <c r="FP985" s="156"/>
      <c r="FQ985" s="156"/>
      <c r="FR985" s="156"/>
      <c r="FS985" s="156"/>
      <c r="FT985" s="156"/>
      <c r="FU985" s="156"/>
      <c r="FV985" s="156"/>
      <c r="FW985" s="156"/>
      <c r="FX985" s="156"/>
      <c r="FY985" s="156"/>
      <c r="FZ985" s="156"/>
      <c r="GA985" s="156"/>
      <c r="GB985" s="156"/>
      <c r="GC985" s="156"/>
      <c r="GD985" s="156"/>
      <c r="GE985" s="156"/>
      <c r="GF985" s="156"/>
      <c r="GG985" s="156"/>
      <c r="GH985" s="156"/>
      <c r="GI985" s="156"/>
      <c r="GJ985" s="156"/>
      <c r="GK985" s="156"/>
      <c r="GL985" s="156"/>
      <c r="GM985" s="156"/>
      <c r="GN985" s="156"/>
      <c r="GO985" s="156"/>
      <c r="GP985" s="156"/>
      <c r="GQ985" s="156"/>
      <c r="GR985" s="156"/>
      <c r="GS985" s="156"/>
      <c r="GT985" s="156"/>
      <c r="GU985" s="156"/>
      <c r="GV985" s="156"/>
      <c r="GW985" s="156"/>
      <c r="GX985" s="156"/>
      <c r="GY985" s="156"/>
      <c r="GZ985" s="156"/>
      <c r="HA985" s="156"/>
      <c r="HB985" s="156"/>
      <c r="HC985" s="156"/>
      <c r="HD985" s="156"/>
      <c r="HE985" s="156"/>
      <c r="HF985" s="156"/>
      <c r="HG985" s="156"/>
      <c r="HH985" s="156"/>
      <c r="HI985" s="156"/>
      <c r="HJ985" s="156"/>
      <c r="HK985" s="156"/>
      <c r="HL985" s="156"/>
      <c r="HM985" s="156"/>
      <c r="HN985" s="157"/>
      <c r="HO985" s="156"/>
      <c r="HP985" s="156"/>
      <c r="HQ985" s="156"/>
    </row>
    <row r="986" spans="1:225">
      <c r="A986" s="156"/>
      <c r="B986" s="204"/>
      <c r="C986" s="204"/>
      <c r="D986" s="204"/>
      <c r="E986" s="204"/>
      <c r="F986" s="204"/>
      <c r="G986" s="204"/>
      <c r="H986" s="204"/>
      <c r="I986" s="204"/>
      <c r="J986" s="204"/>
      <c r="K986" s="204"/>
      <c r="L986" s="204"/>
      <c r="M986" s="204"/>
      <c r="N986" s="204"/>
      <c r="O986" s="204"/>
      <c r="P986" s="204"/>
      <c r="Q986" s="204"/>
      <c r="R986" s="204"/>
      <c r="S986" s="204"/>
      <c r="T986" s="204"/>
      <c r="U986" s="204"/>
      <c r="V986" s="204"/>
      <c r="W986" s="204"/>
      <c r="X986" s="204"/>
      <c r="Y986" s="204"/>
      <c r="Z986" s="204"/>
      <c r="AA986" s="204"/>
      <c r="AB986" s="204"/>
      <c r="AC986" s="204"/>
      <c r="AD986" s="204"/>
      <c r="AE986" s="204"/>
      <c r="AF986" s="204"/>
      <c r="AG986" s="204"/>
      <c r="AH986" s="204"/>
      <c r="AI986" s="204"/>
      <c r="AJ986" s="204"/>
      <c r="AK986" s="204"/>
      <c r="AL986" s="204"/>
      <c r="AM986" s="204"/>
      <c r="AN986" s="204"/>
      <c r="AO986" s="204"/>
      <c r="AP986" s="204"/>
      <c r="AQ986" s="204"/>
      <c r="AR986" s="204"/>
      <c r="AS986" s="204"/>
      <c r="AT986" s="204"/>
      <c r="AU986" s="204"/>
      <c r="AV986" s="204"/>
      <c r="AW986" s="204"/>
      <c r="AX986" s="204"/>
      <c r="AY986" s="204"/>
      <c r="AZ986" s="204"/>
      <c r="BA986" s="204"/>
      <c r="BB986" s="204"/>
      <c r="BC986" s="204"/>
      <c r="BD986" s="204"/>
      <c r="BE986" s="204"/>
      <c r="BF986" s="204"/>
      <c r="BG986" s="204"/>
      <c r="BH986" s="204"/>
      <c r="BI986" s="204"/>
      <c r="BJ986" s="204"/>
      <c r="BK986" s="204"/>
      <c r="BL986" s="204"/>
      <c r="BM986" s="204"/>
      <c r="BN986" s="204"/>
      <c r="BO986" s="204"/>
      <c r="BP986" s="204"/>
      <c r="BQ986" s="204"/>
      <c r="BR986" s="204"/>
      <c r="BS986" s="204"/>
      <c r="BT986" s="204"/>
      <c r="BU986" s="204"/>
      <c r="BV986" s="204"/>
      <c r="BW986" s="204"/>
      <c r="BX986" s="204"/>
      <c r="BY986" s="204"/>
      <c r="BZ986" s="204"/>
      <c r="CA986" s="204"/>
      <c r="CB986" s="204"/>
      <c r="CC986" s="204"/>
      <c r="CD986" s="204"/>
      <c r="CE986" s="204"/>
      <c r="CF986" s="204"/>
      <c r="CG986" s="204"/>
      <c r="CH986" s="204"/>
      <c r="CI986" s="204"/>
      <c r="CJ986" s="204"/>
      <c r="CK986" s="204"/>
      <c r="CL986" s="204"/>
      <c r="CM986" s="204"/>
      <c r="CN986" s="204"/>
      <c r="CO986" s="204"/>
      <c r="CP986" s="204"/>
      <c r="CQ986" s="204"/>
      <c r="CR986" s="204"/>
      <c r="CS986" s="204"/>
      <c r="CT986" s="204"/>
      <c r="CU986" s="204"/>
      <c r="CV986" s="204"/>
      <c r="CW986" s="204"/>
      <c r="CX986" s="204"/>
      <c r="CY986" s="204"/>
      <c r="CZ986" s="204"/>
      <c r="DA986" s="204"/>
      <c r="DB986" s="204"/>
      <c r="DC986" s="204"/>
      <c r="DD986" s="204"/>
      <c r="DE986" s="204"/>
      <c r="DF986" s="204"/>
      <c r="DG986" s="204"/>
      <c r="DH986" s="204"/>
      <c r="DI986" s="204"/>
      <c r="DJ986" s="204"/>
      <c r="DK986" s="204"/>
      <c r="DL986" s="204"/>
      <c r="DM986" s="204"/>
      <c r="DN986" s="204"/>
      <c r="DO986" s="204"/>
      <c r="DP986" s="204"/>
      <c r="DQ986" s="204"/>
      <c r="DR986" s="204"/>
      <c r="DS986" s="204"/>
      <c r="DT986" s="204"/>
      <c r="DU986" s="204"/>
      <c r="DV986" s="204"/>
      <c r="DW986" s="204"/>
      <c r="DX986" s="204"/>
      <c r="DY986" s="204"/>
      <c r="DZ986" s="204"/>
      <c r="EA986" s="204"/>
      <c r="EB986" s="204"/>
      <c r="EC986" s="204"/>
      <c r="ED986" s="204"/>
      <c r="EE986" s="204"/>
      <c r="EF986" s="204"/>
      <c r="EG986" s="204"/>
      <c r="EH986" s="204"/>
      <c r="EI986" s="204"/>
      <c r="EJ986" s="204"/>
      <c r="EK986" s="204"/>
      <c r="EL986" s="204"/>
      <c r="EM986" s="204"/>
      <c r="EN986" s="204"/>
      <c r="EO986" s="204"/>
      <c r="EP986" s="156"/>
      <c r="EQ986" s="156"/>
      <c r="ER986" s="156"/>
      <c r="ES986" s="156"/>
      <c r="ET986" s="156"/>
      <c r="EU986" s="156"/>
      <c r="EV986" s="156"/>
      <c r="EW986" s="156"/>
      <c r="EX986" s="156"/>
      <c r="EY986" s="156"/>
      <c r="EZ986" s="156"/>
      <c r="FA986" s="156"/>
      <c r="FB986" s="156"/>
      <c r="FC986" s="156"/>
      <c r="FD986" s="156"/>
      <c r="FE986" s="156"/>
      <c r="FF986" s="156"/>
      <c r="FG986" s="156"/>
      <c r="FH986" s="156"/>
      <c r="FI986" s="156"/>
      <c r="FJ986" s="156"/>
      <c r="FK986" s="156"/>
      <c r="FL986" s="156"/>
      <c r="FM986" s="156"/>
      <c r="FN986" s="156"/>
      <c r="FO986" s="156"/>
      <c r="FP986" s="156"/>
      <c r="FQ986" s="156"/>
      <c r="FR986" s="156"/>
      <c r="FS986" s="156"/>
      <c r="FT986" s="156"/>
      <c r="FU986" s="156"/>
      <c r="FV986" s="156"/>
      <c r="FW986" s="156"/>
      <c r="FX986" s="156"/>
      <c r="FY986" s="156"/>
      <c r="FZ986" s="156"/>
      <c r="GA986" s="156"/>
      <c r="GB986" s="156"/>
      <c r="GC986" s="156"/>
      <c r="GD986" s="156"/>
      <c r="GE986" s="156"/>
      <c r="GF986" s="156"/>
      <c r="GG986" s="156"/>
      <c r="GH986" s="156"/>
      <c r="GI986" s="156"/>
      <c r="GJ986" s="156"/>
      <c r="GK986" s="156"/>
      <c r="GL986" s="156"/>
      <c r="GM986" s="156"/>
      <c r="GN986" s="156"/>
      <c r="GO986" s="156"/>
      <c r="GP986" s="156"/>
      <c r="GQ986" s="156"/>
      <c r="GR986" s="156"/>
      <c r="GS986" s="156"/>
      <c r="GT986" s="156"/>
      <c r="GU986" s="156"/>
      <c r="GV986" s="156"/>
      <c r="GW986" s="156"/>
      <c r="GX986" s="156"/>
      <c r="GY986" s="156"/>
      <c r="GZ986" s="156"/>
      <c r="HA986" s="156"/>
      <c r="HB986" s="156"/>
      <c r="HC986" s="156"/>
      <c r="HD986" s="156"/>
      <c r="HE986" s="156"/>
      <c r="HF986" s="156"/>
      <c r="HG986" s="156"/>
      <c r="HH986" s="156"/>
      <c r="HI986" s="156"/>
      <c r="HJ986" s="156"/>
      <c r="HK986" s="156"/>
      <c r="HL986" s="156"/>
      <c r="HM986" s="156"/>
      <c r="HN986" s="162"/>
      <c r="HO986" s="156"/>
      <c r="HP986" s="156"/>
      <c r="HQ986" s="156"/>
    </row>
    <row r="987" spans="1:225">
      <c r="A987" s="160"/>
      <c r="B987" s="204"/>
      <c r="C987" s="204"/>
      <c r="D987" s="204"/>
      <c r="E987" s="204"/>
      <c r="F987" s="204"/>
      <c r="G987" s="204"/>
      <c r="H987" s="204"/>
      <c r="I987" s="204"/>
      <c r="J987" s="204"/>
      <c r="K987" s="204"/>
      <c r="L987" s="204"/>
      <c r="M987" s="204"/>
      <c r="N987" s="204"/>
      <c r="O987" s="204"/>
      <c r="P987" s="204"/>
      <c r="Q987" s="204"/>
      <c r="R987" s="204"/>
      <c r="S987" s="204"/>
      <c r="T987" s="204"/>
      <c r="U987" s="204"/>
      <c r="V987" s="204"/>
      <c r="W987" s="204"/>
      <c r="X987" s="204"/>
      <c r="Y987" s="204"/>
      <c r="Z987" s="204"/>
      <c r="AA987" s="204"/>
      <c r="AB987" s="204"/>
      <c r="AC987" s="204"/>
      <c r="AD987" s="204"/>
      <c r="AE987" s="204"/>
      <c r="AF987" s="204"/>
      <c r="AG987" s="204"/>
      <c r="AH987" s="204"/>
      <c r="AI987" s="204"/>
      <c r="AJ987" s="204"/>
      <c r="AK987" s="204"/>
      <c r="AL987" s="204"/>
      <c r="AM987" s="204"/>
      <c r="AN987" s="204"/>
      <c r="AO987" s="204"/>
      <c r="AP987" s="204"/>
      <c r="AQ987" s="204"/>
      <c r="AR987" s="204"/>
      <c r="AS987" s="204"/>
      <c r="AT987" s="204"/>
      <c r="AU987" s="204"/>
      <c r="AV987" s="204"/>
      <c r="AW987" s="204"/>
      <c r="AX987" s="204"/>
      <c r="AY987" s="204"/>
      <c r="AZ987" s="204"/>
      <c r="BA987" s="204"/>
      <c r="BB987" s="204"/>
      <c r="BC987" s="204"/>
      <c r="BD987" s="204"/>
      <c r="BE987" s="204"/>
      <c r="BF987" s="204"/>
      <c r="BG987" s="204"/>
      <c r="BH987" s="204"/>
      <c r="BI987" s="204"/>
      <c r="BJ987" s="204"/>
      <c r="BK987" s="204"/>
      <c r="BL987" s="204"/>
      <c r="BM987" s="204"/>
      <c r="BN987" s="204"/>
      <c r="BO987" s="204"/>
      <c r="BP987" s="204"/>
      <c r="BQ987" s="204"/>
      <c r="BR987" s="204"/>
      <c r="BS987" s="204"/>
      <c r="BT987" s="204"/>
      <c r="BU987" s="204"/>
      <c r="BV987" s="204"/>
      <c r="BW987" s="204"/>
      <c r="BX987" s="204"/>
      <c r="BY987" s="204"/>
      <c r="BZ987" s="204"/>
      <c r="CA987" s="204"/>
      <c r="CB987" s="204"/>
      <c r="CC987" s="204"/>
      <c r="CD987" s="204"/>
      <c r="CE987" s="204"/>
      <c r="CF987" s="204"/>
      <c r="CG987" s="204"/>
      <c r="CH987" s="204"/>
      <c r="CI987" s="204"/>
      <c r="CJ987" s="204"/>
      <c r="CK987" s="204"/>
      <c r="CL987" s="204"/>
      <c r="CM987" s="204"/>
      <c r="CN987" s="204"/>
      <c r="CO987" s="204"/>
      <c r="CP987" s="204"/>
      <c r="CQ987" s="204"/>
      <c r="CR987" s="204"/>
      <c r="CS987" s="204"/>
      <c r="CT987" s="204"/>
      <c r="CU987" s="204"/>
      <c r="CV987" s="204"/>
      <c r="CW987" s="204"/>
      <c r="CX987" s="204"/>
      <c r="CY987" s="204"/>
      <c r="CZ987" s="204"/>
      <c r="DA987" s="204"/>
      <c r="DB987" s="204"/>
      <c r="DC987" s="204"/>
      <c r="DD987" s="204"/>
      <c r="DE987" s="204"/>
      <c r="DF987" s="204"/>
      <c r="DG987" s="204"/>
      <c r="DH987" s="204"/>
      <c r="DI987" s="204"/>
      <c r="DJ987" s="204"/>
      <c r="DK987" s="204"/>
      <c r="DL987" s="204"/>
      <c r="DM987" s="204"/>
      <c r="DN987" s="204"/>
      <c r="DO987" s="204"/>
      <c r="DP987" s="204"/>
      <c r="DQ987" s="204"/>
      <c r="DR987" s="204"/>
      <c r="DS987" s="204"/>
      <c r="DT987" s="204"/>
      <c r="DU987" s="204"/>
      <c r="DV987" s="204"/>
      <c r="DW987" s="204"/>
      <c r="DX987" s="204"/>
      <c r="DY987" s="204"/>
      <c r="DZ987" s="204"/>
      <c r="EA987" s="204"/>
      <c r="EB987" s="204"/>
      <c r="EC987" s="204"/>
      <c r="ED987" s="204"/>
      <c r="EE987" s="204"/>
      <c r="EF987" s="204"/>
      <c r="EG987" s="204"/>
      <c r="EH987" s="204"/>
      <c r="EI987" s="204"/>
      <c r="EJ987" s="204"/>
      <c r="EK987" s="204"/>
      <c r="EL987" s="204"/>
      <c r="EM987" s="204"/>
      <c r="EN987" s="204"/>
      <c r="EO987" s="204"/>
      <c r="EP987" s="160"/>
      <c r="EQ987" s="160"/>
      <c r="ER987" s="160"/>
      <c r="ES987" s="160"/>
      <c r="ET987" s="160"/>
      <c r="EU987" s="160"/>
      <c r="EV987" s="160"/>
      <c r="EW987" s="160"/>
      <c r="EX987" s="160"/>
      <c r="EY987" s="160"/>
      <c r="EZ987" s="160"/>
      <c r="FA987" s="160"/>
      <c r="FB987" s="160"/>
      <c r="FC987" s="160"/>
      <c r="FD987" s="160"/>
      <c r="FE987" s="160"/>
      <c r="FF987" s="160"/>
      <c r="FG987" s="160"/>
      <c r="FH987" s="160"/>
      <c r="FI987" s="160"/>
      <c r="FJ987" s="160"/>
      <c r="FK987" s="160"/>
      <c r="FL987" s="160"/>
      <c r="FM987" s="160"/>
      <c r="FN987" s="160"/>
      <c r="FO987" s="160"/>
      <c r="FP987" s="160"/>
      <c r="FQ987" s="160"/>
      <c r="FR987" s="160"/>
      <c r="FS987" s="160"/>
      <c r="FT987" s="160"/>
      <c r="FU987" s="160"/>
      <c r="FV987" s="160"/>
      <c r="FW987" s="160"/>
      <c r="FX987" s="160"/>
      <c r="FY987" s="160"/>
      <c r="FZ987" s="160"/>
      <c r="GA987" s="160"/>
      <c r="GB987" s="160"/>
      <c r="GC987" s="160"/>
      <c r="GD987" s="160"/>
      <c r="GE987" s="160"/>
      <c r="GF987" s="160"/>
      <c r="GG987" s="160"/>
      <c r="GH987" s="160"/>
      <c r="GI987" s="160"/>
      <c r="GJ987" s="160"/>
      <c r="GK987" s="160"/>
      <c r="GL987" s="160"/>
      <c r="GM987" s="160"/>
      <c r="GN987" s="160"/>
      <c r="GO987" s="160"/>
      <c r="GP987" s="160"/>
      <c r="GQ987" s="160"/>
      <c r="GR987" s="160"/>
      <c r="GS987" s="160"/>
      <c r="GT987" s="160"/>
      <c r="GU987" s="160"/>
      <c r="GV987" s="160"/>
      <c r="GW987" s="160"/>
      <c r="GX987" s="160"/>
      <c r="GY987" s="160"/>
      <c r="GZ987" s="160"/>
      <c r="HA987" s="160"/>
      <c r="HB987" s="160"/>
      <c r="HC987" s="160"/>
      <c r="HD987" s="160"/>
      <c r="HE987" s="160"/>
      <c r="HF987" s="160"/>
      <c r="HG987" s="160"/>
      <c r="HH987" s="160"/>
      <c r="HI987" s="160"/>
      <c r="HJ987" s="160"/>
      <c r="HK987" s="160"/>
      <c r="HL987" s="160"/>
      <c r="HM987" s="160"/>
      <c r="HN987" s="157"/>
      <c r="HO987" s="160"/>
      <c r="HP987" s="160"/>
      <c r="HQ987" s="160"/>
    </row>
    <row r="988" spans="1:225">
      <c r="A988" s="156"/>
      <c r="B988" s="204"/>
      <c r="C988" s="204"/>
      <c r="D988" s="204"/>
      <c r="E988" s="204"/>
      <c r="F988" s="204"/>
      <c r="G988" s="204"/>
      <c r="H988" s="204"/>
      <c r="I988" s="204"/>
      <c r="J988" s="204"/>
      <c r="K988" s="204"/>
      <c r="L988" s="204"/>
      <c r="M988" s="204"/>
      <c r="N988" s="204"/>
      <c r="O988" s="204"/>
      <c r="P988" s="204"/>
      <c r="Q988" s="204"/>
      <c r="R988" s="204"/>
      <c r="S988" s="204"/>
      <c r="T988" s="204"/>
      <c r="U988" s="204"/>
      <c r="V988" s="204"/>
      <c r="W988" s="204"/>
      <c r="X988" s="204"/>
      <c r="Y988" s="204"/>
      <c r="Z988" s="204"/>
      <c r="AA988" s="204"/>
      <c r="AB988" s="204"/>
      <c r="AC988" s="204"/>
      <c r="AD988" s="204"/>
      <c r="AE988" s="204"/>
      <c r="AF988" s="204"/>
      <c r="AG988" s="204"/>
      <c r="AH988" s="204"/>
      <c r="AI988" s="204"/>
      <c r="AJ988" s="204"/>
      <c r="AK988" s="204"/>
      <c r="AL988" s="204"/>
      <c r="AM988" s="204"/>
      <c r="AN988" s="204"/>
      <c r="AO988" s="204"/>
      <c r="AP988" s="204"/>
      <c r="AQ988" s="204"/>
      <c r="AR988" s="204"/>
      <c r="AS988" s="204"/>
      <c r="AT988" s="204"/>
      <c r="AU988" s="204"/>
      <c r="AV988" s="204"/>
      <c r="AW988" s="204"/>
      <c r="AX988" s="204"/>
      <c r="AY988" s="204"/>
      <c r="AZ988" s="204"/>
      <c r="BA988" s="204"/>
      <c r="BB988" s="204"/>
      <c r="BC988" s="204"/>
      <c r="BD988" s="204"/>
      <c r="BE988" s="204"/>
      <c r="BF988" s="204"/>
      <c r="BG988" s="204"/>
      <c r="BH988" s="204"/>
      <c r="BI988" s="204"/>
      <c r="BJ988" s="204"/>
      <c r="BK988" s="204"/>
      <c r="BL988" s="204"/>
      <c r="BM988" s="204"/>
      <c r="BN988" s="204"/>
      <c r="BO988" s="204"/>
      <c r="BP988" s="204"/>
      <c r="BQ988" s="204"/>
      <c r="BR988" s="204"/>
      <c r="BS988" s="204"/>
      <c r="BT988" s="204"/>
      <c r="BU988" s="204"/>
      <c r="BV988" s="204"/>
      <c r="BW988" s="204"/>
      <c r="BX988" s="204"/>
      <c r="BY988" s="204"/>
      <c r="BZ988" s="204"/>
      <c r="CA988" s="204"/>
      <c r="CB988" s="204"/>
      <c r="CC988" s="204"/>
      <c r="CD988" s="204"/>
      <c r="CE988" s="204"/>
      <c r="CF988" s="204"/>
      <c r="CG988" s="204"/>
      <c r="CH988" s="204"/>
      <c r="CI988" s="204"/>
      <c r="CJ988" s="204"/>
      <c r="CK988" s="204"/>
      <c r="CL988" s="204"/>
      <c r="CM988" s="204"/>
      <c r="CN988" s="204"/>
      <c r="CO988" s="204"/>
      <c r="CP988" s="204"/>
      <c r="CQ988" s="204"/>
      <c r="CR988" s="204"/>
      <c r="CS988" s="204"/>
      <c r="CT988" s="204"/>
      <c r="CU988" s="204"/>
      <c r="CV988" s="204"/>
      <c r="CW988" s="204"/>
      <c r="CX988" s="204"/>
      <c r="CY988" s="204"/>
      <c r="CZ988" s="204"/>
      <c r="DA988" s="204"/>
      <c r="DB988" s="204"/>
      <c r="DC988" s="204"/>
      <c r="DD988" s="204"/>
      <c r="DE988" s="204"/>
      <c r="DF988" s="204"/>
      <c r="DG988" s="204"/>
      <c r="DH988" s="204"/>
      <c r="DI988" s="204"/>
      <c r="DJ988" s="204"/>
      <c r="DK988" s="204"/>
      <c r="DL988" s="204"/>
      <c r="DM988" s="204"/>
      <c r="DN988" s="204"/>
      <c r="DO988" s="204"/>
      <c r="DP988" s="204"/>
      <c r="DQ988" s="204"/>
      <c r="DR988" s="204"/>
      <c r="DS988" s="204"/>
      <c r="DT988" s="204"/>
      <c r="DU988" s="204"/>
      <c r="DV988" s="204"/>
      <c r="DW988" s="204"/>
      <c r="DX988" s="204"/>
      <c r="DY988" s="204"/>
      <c r="DZ988" s="204"/>
      <c r="EA988" s="204"/>
      <c r="EB988" s="204"/>
      <c r="EC988" s="204"/>
      <c r="ED988" s="204"/>
      <c r="EE988" s="204"/>
      <c r="EF988" s="204"/>
      <c r="EG988" s="204"/>
      <c r="EH988" s="204"/>
      <c r="EI988" s="204"/>
      <c r="EJ988" s="204"/>
      <c r="EK988" s="204"/>
      <c r="EL988" s="204"/>
      <c r="EM988" s="204"/>
      <c r="EN988" s="204"/>
      <c r="EO988" s="204"/>
      <c r="EP988" s="156"/>
      <c r="EQ988" s="156"/>
      <c r="ER988" s="156"/>
      <c r="ES988" s="156"/>
      <c r="ET988" s="156"/>
      <c r="EU988" s="156"/>
      <c r="EV988" s="156"/>
      <c r="EW988" s="156"/>
      <c r="EX988" s="156"/>
      <c r="EY988" s="156"/>
      <c r="EZ988" s="156"/>
      <c r="FA988" s="156"/>
      <c r="FB988" s="156"/>
      <c r="FC988" s="156"/>
      <c r="FD988" s="156"/>
      <c r="FE988" s="156"/>
      <c r="FF988" s="156"/>
      <c r="FG988" s="156"/>
      <c r="FH988" s="156"/>
      <c r="FI988" s="156"/>
      <c r="FJ988" s="156"/>
      <c r="FK988" s="156"/>
      <c r="FL988" s="156"/>
      <c r="FM988" s="156"/>
      <c r="FN988" s="156"/>
      <c r="FO988" s="156"/>
      <c r="FP988" s="156"/>
      <c r="FQ988" s="156"/>
      <c r="FR988" s="156"/>
      <c r="FS988" s="156"/>
      <c r="FT988" s="156"/>
      <c r="FU988" s="156"/>
      <c r="FV988" s="156"/>
      <c r="FW988" s="156"/>
      <c r="FX988" s="156"/>
      <c r="FY988" s="156"/>
      <c r="FZ988" s="156"/>
      <c r="GA988" s="156"/>
      <c r="GB988" s="156"/>
      <c r="GC988" s="156"/>
      <c r="GD988" s="156"/>
      <c r="GE988" s="156"/>
      <c r="GF988" s="156"/>
      <c r="GG988" s="156"/>
      <c r="GH988" s="156"/>
      <c r="GI988" s="156"/>
      <c r="GJ988" s="156"/>
      <c r="GK988" s="156"/>
      <c r="GL988" s="156"/>
      <c r="GM988" s="156"/>
      <c r="GN988" s="156"/>
      <c r="GO988" s="156"/>
      <c r="GP988" s="156"/>
      <c r="GQ988" s="156"/>
      <c r="GR988" s="156"/>
      <c r="GS988" s="156"/>
      <c r="GT988" s="156"/>
      <c r="GU988" s="156"/>
      <c r="GV988" s="156"/>
      <c r="GW988" s="156"/>
      <c r="GX988" s="156"/>
      <c r="GY988" s="156"/>
      <c r="GZ988" s="156"/>
      <c r="HA988" s="156"/>
      <c r="HB988" s="156"/>
      <c r="HC988" s="156"/>
      <c r="HD988" s="156"/>
      <c r="HE988" s="156"/>
      <c r="HF988" s="156"/>
      <c r="HG988" s="156"/>
      <c r="HH988" s="156"/>
      <c r="HI988" s="156"/>
      <c r="HJ988" s="156"/>
      <c r="HK988" s="156"/>
      <c r="HL988" s="156"/>
      <c r="HM988" s="156"/>
      <c r="HN988" s="157"/>
      <c r="HO988" s="156"/>
      <c r="HP988" s="156"/>
      <c r="HQ988" s="156"/>
    </row>
    <row r="989" spans="1:225">
      <c r="A989" s="156"/>
      <c r="B989" s="204"/>
      <c r="C989" s="204"/>
      <c r="D989" s="204"/>
      <c r="E989" s="204"/>
      <c r="F989" s="204"/>
      <c r="G989" s="204"/>
      <c r="H989" s="204"/>
      <c r="I989" s="204"/>
      <c r="J989" s="204"/>
      <c r="K989" s="204"/>
      <c r="L989" s="204"/>
      <c r="M989" s="204"/>
      <c r="N989" s="204"/>
      <c r="O989" s="204"/>
      <c r="P989" s="204"/>
      <c r="Q989" s="204"/>
      <c r="R989" s="204"/>
      <c r="S989" s="204"/>
      <c r="T989" s="204"/>
      <c r="U989" s="204"/>
      <c r="V989" s="204"/>
      <c r="W989" s="204"/>
      <c r="X989" s="204"/>
      <c r="Y989" s="204"/>
      <c r="Z989" s="204"/>
      <c r="AA989" s="204"/>
      <c r="AB989" s="204"/>
      <c r="AC989" s="204"/>
      <c r="AD989" s="204"/>
      <c r="AE989" s="204"/>
      <c r="AF989" s="204"/>
      <c r="AG989" s="204"/>
      <c r="AH989" s="204"/>
      <c r="AI989" s="204"/>
      <c r="AJ989" s="204"/>
      <c r="AK989" s="204"/>
      <c r="AL989" s="204"/>
      <c r="AM989" s="204"/>
      <c r="AN989" s="204"/>
      <c r="AO989" s="204"/>
      <c r="AP989" s="204"/>
      <c r="AQ989" s="204"/>
      <c r="AR989" s="204"/>
      <c r="AS989" s="204"/>
      <c r="AT989" s="204"/>
      <c r="AU989" s="204"/>
      <c r="AV989" s="204"/>
      <c r="AW989" s="204"/>
      <c r="AX989" s="204"/>
      <c r="AY989" s="204"/>
      <c r="AZ989" s="204"/>
      <c r="BA989" s="204"/>
      <c r="BB989" s="204"/>
      <c r="BC989" s="204"/>
      <c r="BD989" s="204"/>
      <c r="BE989" s="204"/>
      <c r="BF989" s="204"/>
      <c r="BG989" s="204"/>
      <c r="BH989" s="204"/>
      <c r="BI989" s="204"/>
      <c r="BJ989" s="204"/>
      <c r="BK989" s="204"/>
      <c r="BL989" s="204"/>
      <c r="BM989" s="204"/>
      <c r="BN989" s="204"/>
      <c r="BO989" s="204"/>
      <c r="BP989" s="204"/>
      <c r="BQ989" s="204"/>
      <c r="BR989" s="204"/>
      <c r="BS989" s="204"/>
      <c r="BT989" s="204"/>
      <c r="BU989" s="204"/>
      <c r="BV989" s="204"/>
      <c r="BW989" s="204"/>
      <c r="BX989" s="204"/>
      <c r="BY989" s="204"/>
      <c r="BZ989" s="204"/>
      <c r="CA989" s="204"/>
      <c r="CB989" s="204"/>
      <c r="CC989" s="204"/>
      <c r="CD989" s="204"/>
      <c r="CE989" s="204"/>
      <c r="CF989" s="204"/>
      <c r="CG989" s="204"/>
      <c r="CH989" s="204"/>
      <c r="CI989" s="204"/>
      <c r="CJ989" s="204"/>
      <c r="CK989" s="204"/>
      <c r="CL989" s="204"/>
      <c r="CM989" s="204"/>
      <c r="CN989" s="204"/>
      <c r="CO989" s="204"/>
      <c r="CP989" s="204"/>
      <c r="CQ989" s="204"/>
      <c r="CR989" s="204"/>
      <c r="CS989" s="204"/>
      <c r="CT989" s="204"/>
      <c r="CU989" s="204"/>
      <c r="CV989" s="204"/>
      <c r="CW989" s="204"/>
      <c r="CX989" s="204"/>
      <c r="CY989" s="204"/>
      <c r="CZ989" s="204"/>
      <c r="DA989" s="204"/>
      <c r="DB989" s="204"/>
      <c r="DC989" s="204"/>
      <c r="DD989" s="204"/>
      <c r="DE989" s="204"/>
      <c r="DF989" s="204"/>
      <c r="DG989" s="204"/>
      <c r="DH989" s="204"/>
      <c r="DI989" s="204"/>
      <c r="DJ989" s="204"/>
      <c r="DK989" s="204"/>
      <c r="DL989" s="204"/>
      <c r="DM989" s="204"/>
      <c r="DN989" s="204"/>
      <c r="DO989" s="204"/>
      <c r="DP989" s="204"/>
      <c r="DQ989" s="204"/>
      <c r="DR989" s="204"/>
      <c r="DS989" s="204"/>
      <c r="DT989" s="204"/>
      <c r="DU989" s="204"/>
      <c r="DV989" s="204"/>
      <c r="DW989" s="204"/>
      <c r="DX989" s="204"/>
      <c r="DY989" s="204"/>
      <c r="DZ989" s="204"/>
      <c r="EA989" s="204"/>
      <c r="EB989" s="204"/>
      <c r="EC989" s="204"/>
      <c r="ED989" s="204"/>
      <c r="EE989" s="204"/>
      <c r="EF989" s="204"/>
      <c r="EG989" s="204"/>
      <c r="EH989" s="204"/>
      <c r="EI989" s="204"/>
      <c r="EJ989" s="204"/>
      <c r="EK989" s="204"/>
      <c r="EL989" s="204"/>
      <c r="EM989" s="204"/>
      <c r="EN989" s="204"/>
      <c r="EO989" s="204"/>
      <c r="EP989" s="156"/>
      <c r="EQ989" s="156"/>
      <c r="ER989" s="156"/>
      <c r="ES989" s="156"/>
      <c r="ET989" s="156"/>
      <c r="EU989" s="156"/>
      <c r="EV989" s="156"/>
      <c r="EW989" s="156"/>
      <c r="EX989" s="156"/>
      <c r="EY989" s="156"/>
      <c r="EZ989" s="156"/>
      <c r="FA989" s="156"/>
      <c r="FB989" s="156"/>
      <c r="FC989" s="156"/>
      <c r="FD989" s="156"/>
      <c r="FE989" s="156"/>
      <c r="FF989" s="156"/>
      <c r="FG989" s="156"/>
      <c r="FH989" s="156"/>
      <c r="FI989" s="156"/>
      <c r="FJ989" s="156"/>
      <c r="FK989" s="156"/>
      <c r="FL989" s="156"/>
      <c r="FM989" s="156"/>
      <c r="FN989" s="156"/>
      <c r="FO989" s="156"/>
      <c r="FP989" s="156"/>
      <c r="FQ989" s="156"/>
      <c r="FR989" s="156"/>
      <c r="FS989" s="156"/>
      <c r="FT989" s="156"/>
      <c r="FU989" s="156"/>
      <c r="FV989" s="156"/>
      <c r="FW989" s="156"/>
      <c r="FX989" s="156"/>
      <c r="FY989" s="156"/>
      <c r="FZ989" s="156"/>
      <c r="GA989" s="156"/>
      <c r="GB989" s="156"/>
      <c r="GC989" s="156"/>
      <c r="GD989" s="156"/>
      <c r="GE989" s="156"/>
      <c r="GF989" s="156"/>
      <c r="GG989" s="156"/>
      <c r="GH989" s="156"/>
      <c r="GI989" s="156"/>
      <c r="GJ989" s="156"/>
      <c r="GK989" s="156"/>
      <c r="GL989" s="156"/>
      <c r="GM989" s="156"/>
      <c r="GN989" s="156"/>
      <c r="GO989" s="156"/>
      <c r="GP989" s="156"/>
      <c r="GQ989" s="156"/>
      <c r="GR989" s="156"/>
      <c r="GS989" s="156"/>
      <c r="GT989" s="156"/>
      <c r="GU989" s="156"/>
      <c r="GV989" s="156"/>
      <c r="GW989" s="156"/>
      <c r="GX989" s="156"/>
      <c r="GY989" s="156"/>
      <c r="GZ989" s="156"/>
      <c r="HA989" s="156"/>
      <c r="HB989" s="156"/>
      <c r="HC989" s="156"/>
      <c r="HD989" s="156"/>
      <c r="HE989" s="156"/>
      <c r="HF989" s="156"/>
      <c r="HG989" s="156"/>
      <c r="HH989" s="156"/>
      <c r="HI989" s="156"/>
      <c r="HJ989" s="156"/>
      <c r="HK989" s="156"/>
      <c r="HL989" s="156"/>
      <c r="HM989" s="156"/>
      <c r="HN989" s="162"/>
      <c r="HO989" s="156"/>
      <c r="HP989" s="156"/>
      <c r="HQ989" s="156"/>
    </row>
    <row r="990" spans="1:225">
      <c r="A990" s="160"/>
      <c r="B990" s="204"/>
      <c r="C990" s="204"/>
      <c r="D990" s="204"/>
      <c r="E990" s="204"/>
      <c r="F990" s="204"/>
      <c r="G990" s="204"/>
      <c r="H990" s="204"/>
      <c r="I990" s="204"/>
      <c r="J990" s="204"/>
      <c r="K990" s="204"/>
      <c r="L990" s="204"/>
      <c r="M990" s="204"/>
      <c r="N990" s="204"/>
      <c r="O990" s="204"/>
      <c r="P990" s="204"/>
      <c r="Q990" s="204"/>
      <c r="R990" s="204"/>
      <c r="S990" s="204"/>
      <c r="T990" s="204"/>
      <c r="U990" s="204"/>
      <c r="V990" s="204"/>
      <c r="W990" s="204"/>
      <c r="X990" s="204"/>
      <c r="Y990" s="204"/>
      <c r="Z990" s="204"/>
      <c r="AA990" s="204"/>
      <c r="AB990" s="204"/>
      <c r="AC990" s="204"/>
      <c r="AD990" s="204"/>
      <c r="AE990" s="204"/>
      <c r="AF990" s="204"/>
      <c r="AG990" s="204"/>
      <c r="AH990" s="204"/>
      <c r="AI990" s="204"/>
      <c r="AJ990" s="204"/>
      <c r="AK990" s="204"/>
      <c r="AL990" s="204"/>
      <c r="AM990" s="204"/>
      <c r="AN990" s="204"/>
      <c r="AO990" s="204"/>
      <c r="AP990" s="204"/>
      <c r="AQ990" s="204"/>
      <c r="AR990" s="204"/>
      <c r="AS990" s="204"/>
      <c r="AT990" s="204"/>
      <c r="AU990" s="204"/>
      <c r="AV990" s="204"/>
      <c r="AW990" s="204"/>
      <c r="AX990" s="204"/>
      <c r="AY990" s="204"/>
      <c r="AZ990" s="204"/>
      <c r="BA990" s="204"/>
      <c r="BB990" s="204"/>
      <c r="BC990" s="204"/>
      <c r="BD990" s="204"/>
      <c r="BE990" s="204"/>
      <c r="BF990" s="204"/>
      <c r="BG990" s="204"/>
      <c r="BH990" s="204"/>
      <c r="BI990" s="204"/>
      <c r="BJ990" s="204"/>
      <c r="BK990" s="204"/>
      <c r="BL990" s="204"/>
      <c r="BM990" s="204"/>
      <c r="BN990" s="204"/>
      <c r="BO990" s="204"/>
      <c r="BP990" s="204"/>
      <c r="BQ990" s="204"/>
      <c r="BR990" s="204"/>
      <c r="BS990" s="204"/>
      <c r="BT990" s="204"/>
      <c r="BU990" s="204"/>
      <c r="BV990" s="204"/>
      <c r="BW990" s="204"/>
      <c r="BX990" s="204"/>
      <c r="BY990" s="204"/>
      <c r="BZ990" s="204"/>
      <c r="CA990" s="204"/>
      <c r="CB990" s="204"/>
      <c r="CC990" s="204"/>
      <c r="CD990" s="204"/>
      <c r="CE990" s="204"/>
      <c r="CF990" s="204"/>
      <c r="CG990" s="204"/>
      <c r="CH990" s="204"/>
      <c r="CI990" s="204"/>
      <c r="CJ990" s="204"/>
      <c r="CK990" s="204"/>
      <c r="CL990" s="204"/>
      <c r="CM990" s="204"/>
      <c r="CN990" s="204"/>
      <c r="CO990" s="204"/>
      <c r="CP990" s="204"/>
      <c r="CQ990" s="204"/>
      <c r="CR990" s="204"/>
      <c r="CS990" s="204"/>
      <c r="CT990" s="204"/>
      <c r="CU990" s="204"/>
      <c r="CV990" s="204"/>
      <c r="CW990" s="204"/>
      <c r="CX990" s="204"/>
      <c r="CY990" s="204"/>
      <c r="CZ990" s="204"/>
      <c r="DA990" s="204"/>
      <c r="DB990" s="204"/>
      <c r="DC990" s="204"/>
      <c r="DD990" s="204"/>
      <c r="DE990" s="204"/>
      <c r="DF990" s="204"/>
      <c r="DG990" s="204"/>
      <c r="DH990" s="204"/>
      <c r="DI990" s="204"/>
      <c r="DJ990" s="204"/>
      <c r="DK990" s="204"/>
      <c r="DL990" s="204"/>
      <c r="DM990" s="204"/>
      <c r="DN990" s="204"/>
      <c r="DO990" s="204"/>
      <c r="DP990" s="204"/>
      <c r="DQ990" s="204"/>
      <c r="DR990" s="204"/>
      <c r="DS990" s="204"/>
      <c r="DT990" s="204"/>
      <c r="DU990" s="204"/>
      <c r="DV990" s="204"/>
      <c r="DW990" s="204"/>
      <c r="DX990" s="204"/>
      <c r="DY990" s="204"/>
      <c r="DZ990" s="204"/>
      <c r="EA990" s="204"/>
      <c r="EB990" s="204"/>
      <c r="EC990" s="204"/>
      <c r="ED990" s="204"/>
      <c r="EE990" s="204"/>
      <c r="EF990" s="204"/>
      <c r="EG990" s="204"/>
      <c r="EH990" s="204"/>
      <c r="EI990" s="204"/>
      <c r="EJ990" s="204"/>
      <c r="EK990" s="204"/>
      <c r="EL990" s="204"/>
      <c r="EM990" s="204"/>
      <c r="EN990" s="204"/>
      <c r="EO990" s="204"/>
      <c r="EP990" s="160"/>
      <c r="EQ990" s="160"/>
      <c r="ER990" s="160"/>
      <c r="ES990" s="160"/>
      <c r="ET990" s="160"/>
      <c r="EU990" s="160"/>
      <c r="EV990" s="160"/>
      <c r="EW990" s="160"/>
      <c r="EX990" s="160"/>
      <c r="EY990" s="160"/>
      <c r="EZ990" s="160"/>
      <c r="FA990" s="160"/>
      <c r="FB990" s="160"/>
      <c r="FC990" s="160"/>
      <c r="FD990" s="160"/>
      <c r="FE990" s="160"/>
      <c r="FF990" s="160"/>
      <c r="FG990" s="160"/>
      <c r="FH990" s="160"/>
      <c r="FI990" s="160"/>
      <c r="FJ990" s="160"/>
      <c r="FK990" s="160"/>
      <c r="FL990" s="160"/>
      <c r="FM990" s="160"/>
      <c r="FN990" s="160"/>
      <c r="FO990" s="160"/>
      <c r="FP990" s="160"/>
      <c r="FQ990" s="160"/>
      <c r="FR990" s="160"/>
      <c r="FS990" s="160"/>
      <c r="FT990" s="160"/>
      <c r="FU990" s="160"/>
      <c r="FV990" s="160"/>
      <c r="FW990" s="160"/>
      <c r="FX990" s="160"/>
      <c r="FY990" s="160"/>
      <c r="FZ990" s="160"/>
      <c r="GA990" s="160"/>
      <c r="GB990" s="160"/>
      <c r="GC990" s="160"/>
      <c r="GD990" s="160"/>
      <c r="GE990" s="160"/>
      <c r="GF990" s="160"/>
      <c r="GG990" s="160"/>
      <c r="GH990" s="160"/>
      <c r="GI990" s="160"/>
      <c r="GJ990" s="160"/>
      <c r="GK990" s="160"/>
      <c r="GL990" s="160"/>
      <c r="GM990" s="160"/>
      <c r="GN990" s="160"/>
      <c r="GO990" s="160"/>
      <c r="GP990" s="160"/>
      <c r="GQ990" s="160"/>
      <c r="GR990" s="160"/>
      <c r="GS990" s="160"/>
      <c r="GT990" s="160"/>
      <c r="GU990" s="160"/>
      <c r="GV990" s="160"/>
      <c r="GW990" s="160"/>
      <c r="GX990" s="160"/>
      <c r="GY990" s="160"/>
      <c r="GZ990" s="160"/>
      <c r="HA990" s="160"/>
      <c r="HB990" s="160"/>
      <c r="HC990" s="160"/>
      <c r="HD990" s="160"/>
      <c r="HE990" s="160"/>
      <c r="HF990" s="160"/>
      <c r="HG990" s="160"/>
      <c r="HH990" s="160"/>
      <c r="HI990" s="160"/>
      <c r="HJ990" s="160"/>
      <c r="HK990" s="160"/>
      <c r="HL990" s="160"/>
      <c r="HM990" s="160"/>
      <c r="HN990" s="157"/>
      <c r="HO990" s="160"/>
      <c r="HP990" s="160"/>
      <c r="HQ990" s="160"/>
    </row>
    <row r="991" spans="1:225">
      <c r="A991" s="156"/>
      <c r="B991" s="204"/>
      <c r="C991" s="204"/>
      <c r="D991" s="204"/>
      <c r="E991" s="204"/>
      <c r="F991" s="204"/>
      <c r="G991" s="204"/>
      <c r="H991" s="204"/>
      <c r="I991" s="204"/>
      <c r="J991" s="204"/>
      <c r="K991" s="204"/>
      <c r="L991" s="204"/>
      <c r="M991" s="204"/>
      <c r="N991" s="204"/>
      <c r="O991" s="204"/>
      <c r="P991" s="204"/>
      <c r="Q991" s="204"/>
      <c r="R991" s="204"/>
      <c r="S991" s="204"/>
      <c r="T991" s="204"/>
      <c r="U991" s="204"/>
      <c r="V991" s="204"/>
      <c r="W991" s="204"/>
      <c r="X991" s="204"/>
      <c r="Y991" s="204"/>
      <c r="Z991" s="204"/>
      <c r="AA991" s="204"/>
      <c r="AB991" s="204"/>
      <c r="AC991" s="204"/>
      <c r="AD991" s="204"/>
      <c r="AE991" s="204"/>
      <c r="AF991" s="204"/>
      <c r="AG991" s="204"/>
      <c r="AH991" s="204"/>
      <c r="AI991" s="204"/>
      <c r="AJ991" s="204"/>
      <c r="AK991" s="204"/>
      <c r="AL991" s="204"/>
      <c r="AM991" s="204"/>
      <c r="AN991" s="204"/>
      <c r="AO991" s="204"/>
      <c r="AP991" s="204"/>
      <c r="AQ991" s="204"/>
      <c r="AR991" s="204"/>
      <c r="AS991" s="204"/>
      <c r="AT991" s="204"/>
      <c r="AU991" s="204"/>
      <c r="AV991" s="204"/>
      <c r="AW991" s="204"/>
      <c r="AX991" s="204"/>
      <c r="AY991" s="204"/>
      <c r="AZ991" s="204"/>
      <c r="BA991" s="204"/>
      <c r="BB991" s="204"/>
      <c r="BC991" s="204"/>
      <c r="BD991" s="204"/>
      <c r="BE991" s="204"/>
      <c r="BF991" s="204"/>
      <c r="BG991" s="204"/>
      <c r="BH991" s="204"/>
      <c r="BI991" s="204"/>
      <c r="BJ991" s="204"/>
      <c r="BK991" s="204"/>
      <c r="BL991" s="204"/>
      <c r="BM991" s="204"/>
      <c r="BN991" s="204"/>
      <c r="BO991" s="204"/>
      <c r="BP991" s="204"/>
      <c r="BQ991" s="204"/>
      <c r="BR991" s="204"/>
      <c r="BS991" s="204"/>
      <c r="BT991" s="204"/>
      <c r="BU991" s="204"/>
      <c r="BV991" s="204"/>
      <c r="BW991" s="204"/>
      <c r="BX991" s="204"/>
      <c r="BY991" s="204"/>
      <c r="BZ991" s="204"/>
      <c r="CA991" s="204"/>
      <c r="CB991" s="204"/>
      <c r="CC991" s="204"/>
      <c r="CD991" s="204"/>
      <c r="CE991" s="204"/>
      <c r="CF991" s="204"/>
      <c r="CG991" s="204"/>
      <c r="CH991" s="204"/>
      <c r="CI991" s="204"/>
      <c r="CJ991" s="204"/>
      <c r="CK991" s="204"/>
      <c r="CL991" s="204"/>
      <c r="CM991" s="204"/>
      <c r="CN991" s="204"/>
      <c r="CO991" s="204"/>
      <c r="CP991" s="204"/>
      <c r="CQ991" s="204"/>
      <c r="CR991" s="204"/>
      <c r="CS991" s="204"/>
      <c r="CT991" s="204"/>
      <c r="CU991" s="204"/>
      <c r="CV991" s="204"/>
      <c r="CW991" s="204"/>
      <c r="CX991" s="204"/>
      <c r="CY991" s="204"/>
      <c r="CZ991" s="204"/>
      <c r="DA991" s="204"/>
      <c r="DB991" s="204"/>
      <c r="DC991" s="204"/>
      <c r="DD991" s="204"/>
      <c r="DE991" s="204"/>
      <c r="DF991" s="204"/>
      <c r="DG991" s="204"/>
      <c r="DH991" s="204"/>
      <c r="DI991" s="204"/>
      <c r="DJ991" s="204"/>
      <c r="DK991" s="204"/>
      <c r="DL991" s="204"/>
      <c r="DM991" s="204"/>
      <c r="DN991" s="204"/>
      <c r="DO991" s="204"/>
      <c r="DP991" s="204"/>
      <c r="DQ991" s="204"/>
      <c r="DR991" s="204"/>
      <c r="DS991" s="204"/>
      <c r="DT991" s="204"/>
      <c r="DU991" s="204"/>
      <c r="DV991" s="204"/>
      <c r="DW991" s="204"/>
      <c r="DX991" s="204"/>
      <c r="DY991" s="204"/>
      <c r="DZ991" s="204"/>
      <c r="EA991" s="204"/>
      <c r="EB991" s="204"/>
      <c r="EC991" s="204"/>
      <c r="ED991" s="204"/>
      <c r="EE991" s="204"/>
      <c r="EF991" s="204"/>
      <c r="EG991" s="204"/>
      <c r="EH991" s="204"/>
      <c r="EI991" s="204"/>
      <c r="EJ991" s="204"/>
      <c r="EK991" s="204"/>
      <c r="EL991" s="204"/>
      <c r="EM991" s="204"/>
      <c r="EN991" s="204"/>
      <c r="EO991" s="204"/>
      <c r="EP991" s="156"/>
      <c r="EQ991" s="156"/>
      <c r="ER991" s="156"/>
      <c r="ES991" s="156"/>
      <c r="ET991" s="156"/>
      <c r="EU991" s="156"/>
      <c r="EV991" s="156"/>
      <c r="EW991" s="156"/>
      <c r="EX991" s="156"/>
      <c r="EY991" s="156"/>
      <c r="EZ991" s="156"/>
      <c r="FA991" s="156"/>
      <c r="FB991" s="156"/>
      <c r="FC991" s="156"/>
      <c r="FD991" s="156"/>
      <c r="FE991" s="156"/>
      <c r="FF991" s="156"/>
      <c r="FG991" s="156"/>
      <c r="FH991" s="156"/>
      <c r="FI991" s="156"/>
      <c r="FJ991" s="156"/>
      <c r="FK991" s="156"/>
      <c r="FL991" s="156"/>
      <c r="FM991" s="156"/>
      <c r="FN991" s="156"/>
      <c r="FO991" s="156"/>
      <c r="FP991" s="156"/>
      <c r="FQ991" s="156"/>
      <c r="FR991" s="156"/>
      <c r="FS991" s="156"/>
      <c r="FT991" s="156"/>
      <c r="FU991" s="156"/>
      <c r="FV991" s="156"/>
      <c r="FW991" s="156"/>
      <c r="FX991" s="156"/>
      <c r="FY991" s="156"/>
      <c r="FZ991" s="156"/>
      <c r="GA991" s="156"/>
      <c r="GB991" s="156"/>
      <c r="GC991" s="156"/>
      <c r="GD991" s="156"/>
      <c r="GE991" s="156"/>
      <c r="GF991" s="156"/>
      <c r="GG991" s="156"/>
      <c r="GH991" s="156"/>
      <c r="GI991" s="156"/>
      <c r="GJ991" s="156"/>
      <c r="GK991" s="156"/>
      <c r="GL991" s="156"/>
      <c r="GM991" s="156"/>
      <c r="GN991" s="156"/>
      <c r="GO991" s="156"/>
      <c r="GP991" s="156"/>
      <c r="GQ991" s="156"/>
      <c r="GR991" s="156"/>
      <c r="GS991" s="156"/>
      <c r="GT991" s="156"/>
      <c r="GU991" s="156"/>
      <c r="GV991" s="156"/>
      <c r="GW991" s="156"/>
      <c r="GX991" s="156"/>
      <c r="GY991" s="156"/>
      <c r="GZ991" s="156"/>
      <c r="HA991" s="156"/>
      <c r="HB991" s="156"/>
      <c r="HC991" s="156"/>
      <c r="HD991" s="156"/>
      <c r="HE991" s="156"/>
      <c r="HF991" s="156"/>
      <c r="HG991" s="156"/>
      <c r="HH991" s="156"/>
      <c r="HI991" s="156"/>
      <c r="HJ991" s="156"/>
      <c r="HK991" s="156"/>
      <c r="HL991" s="156"/>
      <c r="HM991" s="156"/>
      <c r="HN991" s="157"/>
      <c r="HO991" s="156"/>
      <c r="HP991" s="156"/>
      <c r="HQ991" s="156"/>
    </row>
    <row r="992" spans="1:225">
      <c r="A992" s="156"/>
      <c r="B992" s="204"/>
      <c r="C992" s="204"/>
      <c r="D992" s="204"/>
      <c r="E992" s="204"/>
      <c r="F992" s="204"/>
      <c r="G992" s="204"/>
      <c r="H992" s="204"/>
      <c r="I992" s="204"/>
      <c r="J992" s="204"/>
      <c r="K992" s="204"/>
      <c r="L992" s="204"/>
      <c r="M992" s="204"/>
      <c r="N992" s="204"/>
      <c r="O992" s="204"/>
      <c r="P992" s="204"/>
      <c r="Q992" s="204"/>
      <c r="R992" s="204"/>
      <c r="S992" s="204"/>
      <c r="T992" s="204"/>
      <c r="U992" s="204"/>
      <c r="V992" s="204"/>
      <c r="W992" s="204"/>
      <c r="X992" s="204"/>
      <c r="Y992" s="204"/>
      <c r="Z992" s="204"/>
      <c r="AA992" s="204"/>
      <c r="AB992" s="204"/>
      <c r="AC992" s="204"/>
      <c r="AD992" s="204"/>
      <c r="AE992" s="204"/>
      <c r="AF992" s="204"/>
      <c r="AG992" s="204"/>
      <c r="AH992" s="204"/>
      <c r="AI992" s="204"/>
      <c r="AJ992" s="204"/>
      <c r="AK992" s="204"/>
      <c r="AL992" s="204"/>
      <c r="AM992" s="204"/>
      <c r="AN992" s="204"/>
      <c r="AO992" s="204"/>
      <c r="AP992" s="204"/>
      <c r="AQ992" s="204"/>
      <c r="AR992" s="204"/>
      <c r="AS992" s="204"/>
      <c r="AT992" s="204"/>
      <c r="AU992" s="204"/>
      <c r="AV992" s="204"/>
      <c r="AW992" s="204"/>
      <c r="AX992" s="204"/>
      <c r="AY992" s="204"/>
      <c r="AZ992" s="204"/>
      <c r="BA992" s="204"/>
      <c r="BB992" s="204"/>
      <c r="BC992" s="204"/>
      <c r="BD992" s="204"/>
      <c r="BE992" s="204"/>
      <c r="BF992" s="204"/>
      <c r="BG992" s="204"/>
      <c r="BH992" s="204"/>
      <c r="BI992" s="204"/>
      <c r="BJ992" s="204"/>
      <c r="BK992" s="204"/>
      <c r="BL992" s="204"/>
      <c r="BM992" s="204"/>
      <c r="BN992" s="204"/>
      <c r="BO992" s="204"/>
      <c r="BP992" s="204"/>
      <c r="BQ992" s="204"/>
      <c r="BR992" s="204"/>
      <c r="BS992" s="204"/>
      <c r="BT992" s="204"/>
      <c r="BU992" s="204"/>
      <c r="BV992" s="204"/>
      <c r="BW992" s="204"/>
      <c r="BX992" s="204"/>
      <c r="BY992" s="204"/>
      <c r="BZ992" s="204"/>
      <c r="CA992" s="204"/>
      <c r="CB992" s="204"/>
      <c r="CC992" s="204"/>
      <c r="CD992" s="204"/>
      <c r="CE992" s="204"/>
      <c r="CF992" s="204"/>
      <c r="CG992" s="204"/>
      <c r="CH992" s="204"/>
      <c r="CI992" s="204"/>
      <c r="CJ992" s="204"/>
      <c r="CK992" s="204"/>
      <c r="CL992" s="204"/>
      <c r="CM992" s="204"/>
      <c r="CN992" s="204"/>
      <c r="CO992" s="204"/>
      <c r="CP992" s="204"/>
      <c r="CQ992" s="204"/>
      <c r="CR992" s="204"/>
      <c r="CS992" s="204"/>
      <c r="CT992" s="204"/>
      <c r="CU992" s="204"/>
      <c r="CV992" s="204"/>
      <c r="CW992" s="204"/>
      <c r="CX992" s="204"/>
      <c r="CY992" s="204"/>
      <c r="CZ992" s="204"/>
      <c r="DA992" s="204"/>
      <c r="DB992" s="204"/>
      <c r="DC992" s="204"/>
      <c r="DD992" s="204"/>
      <c r="DE992" s="204"/>
      <c r="DF992" s="204"/>
      <c r="DG992" s="204"/>
      <c r="DH992" s="204"/>
      <c r="DI992" s="204"/>
      <c r="DJ992" s="204"/>
      <c r="DK992" s="204"/>
      <c r="DL992" s="204"/>
      <c r="DM992" s="204"/>
      <c r="DN992" s="204"/>
      <c r="DO992" s="204"/>
      <c r="DP992" s="204"/>
      <c r="DQ992" s="204"/>
      <c r="DR992" s="204"/>
      <c r="DS992" s="204"/>
      <c r="DT992" s="204"/>
      <c r="DU992" s="204"/>
      <c r="DV992" s="204"/>
      <c r="DW992" s="204"/>
      <c r="DX992" s="204"/>
      <c r="DY992" s="204"/>
      <c r="DZ992" s="204"/>
      <c r="EA992" s="204"/>
      <c r="EB992" s="204"/>
      <c r="EC992" s="204"/>
      <c r="ED992" s="204"/>
      <c r="EE992" s="204"/>
      <c r="EF992" s="204"/>
      <c r="EG992" s="204"/>
      <c r="EH992" s="204"/>
      <c r="EI992" s="204"/>
      <c r="EJ992" s="204"/>
      <c r="EK992" s="204"/>
      <c r="EL992" s="204"/>
      <c r="EM992" s="204"/>
      <c r="EN992" s="204"/>
      <c r="EO992" s="204"/>
      <c r="EP992" s="156"/>
      <c r="EQ992" s="156"/>
      <c r="ER992" s="156"/>
      <c r="ES992" s="156"/>
      <c r="ET992" s="156"/>
      <c r="EU992" s="156"/>
      <c r="EV992" s="156"/>
      <c r="EW992" s="156"/>
      <c r="EX992" s="156"/>
      <c r="EY992" s="156"/>
      <c r="EZ992" s="156"/>
      <c r="FA992" s="156"/>
      <c r="FB992" s="156"/>
      <c r="FC992" s="156"/>
      <c r="FD992" s="156"/>
      <c r="FE992" s="156"/>
      <c r="FF992" s="156"/>
      <c r="FG992" s="156"/>
      <c r="FH992" s="156"/>
      <c r="FI992" s="156"/>
      <c r="FJ992" s="156"/>
      <c r="FK992" s="156"/>
      <c r="FL992" s="156"/>
      <c r="FM992" s="156"/>
      <c r="FN992" s="156"/>
      <c r="FO992" s="156"/>
      <c r="FP992" s="156"/>
      <c r="FQ992" s="156"/>
      <c r="FR992" s="156"/>
      <c r="FS992" s="156"/>
      <c r="FT992" s="156"/>
      <c r="FU992" s="156"/>
      <c r="FV992" s="156"/>
      <c r="FW992" s="156"/>
      <c r="FX992" s="156"/>
      <c r="FY992" s="156"/>
      <c r="FZ992" s="156"/>
      <c r="GA992" s="156"/>
      <c r="GB992" s="156"/>
      <c r="GC992" s="156"/>
      <c r="GD992" s="156"/>
      <c r="GE992" s="156"/>
      <c r="GF992" s="156"/>
      <c r="GG992" s="156"/>
      <c r="GH992" s="156"/>
      <c r="GI992" s="156"/>
      <c r="GJ992" s="156"/>
      <c r="GK992" s="156"/>
      <c r="GL992" s="156"/>
      <c r="GM992" s="156"/>
      <c r="GN992" s="156"/>
      <c r="GO992" s="156"/>
      <c r="GP992" s="156"/>
      <c r="GQ992" s="156"/>
      <c r="GR992" s="156"/>
      <c r="GS992" s="156"/>
      <c r="GT992" s="156"/>
      <c r="GU992" s="156"/>
      <c r="GV992" s="156"/>
      <c r="GW992" s="156"/>
      <c r="GX992" s="156"/>
      <c r="GY992" s="156"/>
      <c r="GZ992" s="156"/>
      <c r="HA992" s="156"/>
      <c r="HB992" s="156"/>
      <c r="HC992" s="156"/>
      <c r="HD992" s="156"/>
      <c r="HE992" s="156"/>
      <c r="HF992" s="156"/>
      <c r="HG992" s="156"/>
      <c r="HH992" s="156"/>
      <c r="HI992" s="156"/>
      <c r="HJ992" s="156"/>
      <c r="HK992" s="156"/>
      <c r="HL992" s="156"/>
      <c r="HM992" s="156"/>
      <c r="HN992" s="162"/>
      <c r="HO992" s="156"/>
      <c r="HP992" s="156"/>
      <c r="HQ992" s="156"/>
    </row>
    <row r="993" spans="1:225">
      <c r="A993" s="160"/>
      <c r="B993" s="204"/>
      <c r="C993" s="204"/>
      <c r="D993" s="204"/>
      <c r="E993" s="204"/>
      <c r="F993" s="204"/>
      <c r="G993" s="204"/>
      <c r="H993" s="204"/>
      <c r="I993" s="204"/>
      <c r="J993" s="204"/>
      <c r="K993" s="204"/>
      <c r="L993" s="204"/>
      <c r="M993" s="204"/>
      <c r="N993" s="204"/>
      <c r="O993" s="204"/>
      <c r="P993" s="204"/>
      <c r="Q993" s="204"/>
      <c r="R993" s="204"/>
      <c r="S993" s="204"/>
      <c r="T993" s="204"/>
      <c r="U993" s="204"/>
      <c r="V993" s="204"/>
      <c r="W993" s="204"/>
      <c r="X993" s="204"/>
      <c r="Y993" s="204"/>
      <c r="Z993" s="204"/>
      <c r="AA993" s="204"/>
      <c r="AB993" s="204"/>
      <c r="AC993" s="204"/>
      <c r="AD993" s="204"/>
      <c r="AE993" s="204"/>
      <c r="AF993" s="204"/>
      <c r="AG993" s="204"/>
      <c r="AH993" s="204"/>
      <c r="AI993" s="204"/>
      <c r="AJ993" s="204"/>
      <c r="AK993" s="204"/>
      <c r="AL993" s="204"/>
      <c r="AM993" s="204"/>
      <c r="AN993" s="204"/>
      <c r="AO993" s="204"/>
      <c r="AP993" s="204"/>
      <c r="AQ993" s="204"/>
      <c r="AR993" s="204"/>
      <c r="AS993" s="204"/>
      <c r="AT993" s="204"/>
      <c r="AU993" s="204"/>
      <c r="AV993" s="204"/>
      <c r="AW993" s="204"/>
      <c r="AX993" s="204"/>
      <c r="AY993" s="204"/>
      <c r="AZ993" s="204"/>
      <c r="BA993" s="204"/>
      <c r="BB993" s="204"/>
      <c r="BC993" s="204"/>
      <c r="BD993" s="204"/>
      <c r="BE993" s="204"/>
      <c r="BF993" s="204"/>
      <c r="BG993" s="204"/>
      <c r="BH993" s="204"/>
      <c r="BI993" s="204"/>
      <c r="BJ993" s="204"/>
      <c r="BK993" s="204"/>
      <c r="BL993" s="204"/>
      <c r="BM993" s="204"/>
      <c r="BN993" s="204"/>
      <c r="BO993" s="204"/>
      <c r="BP993" s="204"/>
      <c r="BQ993" s="204"/>
      <c r="BR993" s="204"/>
      <c r="BS993" s="204"/>
      <c r="BT993" s="204"/>
      <c r="BU993" s="204"/>
      <c r="BV993" s="204"/>
      <c r="BW993" s="204"/>
      <c r="BX993" s="204"/>
      <c r="BY993" s="204"/>
      <c r="BZ993" s="204"/>
      <c r="CA993" s="204"/>
      <c r="CB993" s="204"/>
      <c r="CC993" s="204"/>
      <c r="CD993" s="204"/>
      <c r="CE993" s="204"/>
      <c r="CF993" s="204"/>
      <c r="CG993" s="204"/>
      <c r="CH993" s="204"/>
      <c r="CI993" s="204"/>
      <c r="CJ993" s="204"/>
      <c r="CK993" s="204"/>
      <c r="CL993" s="204"/>
      <c r="CM993" s="204"/>
      <c r="CN993" s="204"/>
      <c r="CO993" s="204"/>
      <c r="CP993" s="204"/>
      <c r="CQ993" s="204"/>
      <c r="CR993" s="204"/>
      <c r="CS993" s="204"/>
      <c r="CT993" s="204"/>
      <c r="CU993" s="204"/>
      <c r="CV993" s="204"/>
      <c r="CW993" s="204"/>
      <c r="CX993" s="204"/>
      <c r="CY993" s="204"/>
      <c r="CZ993" s="204"/>
      <c r="DA993" s="204"/>
      <c r="DB993" s="204"/>
      <c r="DC993" s="204"/>
      <c r="DD993" s="204"/>
      <c r="DE993" s="204"/>
      <c r="DF993" s="204"/>
      <c r="DG993" s="204"/>
      <c r="DH993" s="204"/>
      <c r="DI993" s="204"/>
      <c r="DJ993" s="204"/>
      <c r="DK993" s="204"/>
      <c r="DL993" s="204"/>
      <c r="DM993" s="204"/>
      <c r="DN993" s="204"/>
      <c r="DO993" s="204"/>
      <c r="DP993" s="204"/>
      <c r="DQ993" s="204"/>
      <c r="DR993" s="204"/>
      <c r="DS993" s="204"/>
      <c r="DT993" s="204"/>
      <c r="DU993" s="204"/>
      <c r="DV993" s="204"/>
      <c r="DW993" s="204"/>
      <c r="DX993" s="204"/>
      <c r="DY993" s="204"/>
      <c r="DZ993" s="204"/>
      <c r="EA993" s="204"/>
      <c r="EB993" s="204"/>
      <c r="EC993" s="204"/>
      <c r="ED993" s="204"/>
      <c r="EE993" s="204"/>
      <c r="EF993" s="204"/>
      <c r="EG993" s="204"/>
      <c r="EH993" s="204"/>
      <c r="EI993" s="204"/>
      <c r="EJ993" s="204"/>
      <c r="EK993" s="204"/>
      <c r="EL993" s="204"/>
      <c r="EM993" s="204"/>
      <c r="EN993" s="204"/>
      <c r="EO993" s="204"/>
      <c r="EP993" s="160"/>
      <c r="EQ993" s="160"/>
      <c r="ER993" s="160"/>
      <c r="ES993" s="160"/>
      <c r="ET993" s="160"/>
      <c r="EU993" s="160"/>
      <c r="EV993" s="160"/>
      <c r="EW993" s="160"/>
      <c r="EX993" s="160"/>
      <c r="EY993" s="160"/>
      <c r="EZ993" s="160"/>
      <c r="FA993" s="160"/>
      <c r="FB993" s="160"/>
      <c r="FC993" s="160"/>
      <c r="FD993" s="160"/>
      <c r="FE993" s="160"/>
      <c r="FF993" s="160"/>
      <c r="FG993" s="160"/>
      <c r="FH993" s="160"/>
      <c r="FI993" s="160"/>
      <c r="FJ993" s="160"/>
      <c r="FK993" s="160"/>
      <c r="FL993" s="160"/>
      <c r="FM993" s="160"/>
      <c r="FN993" s="160"/>
      <c r="FO993" s="160"/>
      <c r="FP993" s="160"/>
      <c r="FQ993" s="160"/>
      <c r="FR993" s="160"/>
      <c r="FS993" s="160"/>
      <c r="FT993" s="160"/>
      <c r="FU993" s="160"/>
      <c r="FV993" s="160"/>
      <c r="FW993" s="160"/>
      <c r="FX993" s="160"/>
      <c r="FY993" s="160"/>
      <c r="FZ993" s="160"/>
      <c r="GA993" s="160"/>
      <c r="GB993" s="160"/>
      <c r="GC993" s="160"/>
      <c r="GD993" s="160"/>
      <c r="GE993" s="160"/>
      <c r="GF993" s="160"/>
      <c r="GG993" s="160"/>
      <c r="GH993" s="160"/>
      <c r="GI993" s="160"/>
      <c r="GJ993" s="160"/>
      <c r="GK993" s="160"/>
      <c r="GL993" s="160"/>
      <c r="GM993" s="160"/>
      <c r="GN993" s="160"/>
      <c r="GO993" s="160"/>
      <c r="GP993" s="160"/>
      <c r="GQ993" s="160"/>
      <c r="GR993" s="160"/>
      <c r="GS993" s="160"/>
      <c r="GT993" s="160"/>
      <c r="GU993" s="160"/>
      <c r="GV993" s="160"/>
      <c r="GW993" s="160"/>
      <c r="GX993" s="160"/>
      <c r="GY993" s="160"/>
      <c r="GZ993" s="160"/>
      <c r="HA993" s="160"/>
      <c r="HB993" s="160"/>
      <c r="HC993" s="160"/>
      <c r="HD993" s="160"/>
      <c r="HE993" s="160"/>
      <c r="HF993" s="160"/>
      <c r="HG993" s="160"/>
      <c r="HH993" s="160"/>
      <c r="HI993" s="160"/>
      <c r="HJ993" s="160"/>
      <c r="HK993" s="160"/>
      <c r="HL993" s="160"/>
      <c r="HM993" s="160"/>
      <c r="HN993" s="157"/>
      <c r="HO993" s="160"/>
      <c r="HP993" s="160"/>
      <c r="HQ993" s="160"/>
    </row>
    <row r="994" spans="1:225">
      <c r="A994" s="156"/>
      <c r="B994" s="204"/>
      <c r="C994" s="204"/>
      <c r="D994" s="204"/>
      <c r="E994" s="204"/>
      <c r="F994" s="204"/>
      <c r="G994" s="204"/>
      <c r="H994" s="204"/>
      <c r="I994" s="204"/>
      <c r="J994" s="204"/>
      <c r="K994" s="204"/>
      <c r="L994" s="204"/>
      <c r="M994" s="204"/>
      <c r="N994" s="204"/>
      <c r="O994" s="204"/>
      <c r="P994" s="204"/>
      <c r="Q994" s="204"/>
      <c r="R994" s="204"/>
      <c r="S994" s="204"/>
      <c r="T994" s="204"/>
      <c r="U994" s="204"/>
      <c r="V994" s="204"/>
      <c r="W994" s="204"/>
      <c r="X994" s="204"/>
      <c r="Y994" s="204"/>
      <c r="Z994" s="204"/>
      <c r="AA994" s="204"/>
      <c r="AB994" s="204"/>
      <c r="AC994" s="204"/>
      <c r="AD994" s="204"/>
      <c r="AE994" s="204"/>
      <c r="AF994" s="204"/>
      <c r="AG994" s="204"/>
      <c r="AH994" s="204"/>
      <c r="AI994" s="204"/>
      <c r="AJ994" s="204"/>
      <c r="AK994" s="204"/>
      <c r="AL994" s="204"/>
      <c r="AM994" s="204"/>
      <c r="AN994" s="204"/>
      <c r="AO994" s="204"/>
      <c r="AP994" s="204"/>
      <c r="AQ994" s="204"/>
      <c r="AR994" s="204"/>
      <c r="AS994" s="204"/>
      <c r="AT994" s="204"/>
      <c r="AU994" s="204"/>
      <c r="AV994" s="204"/>
      <c r="AW994" s="204"/>
      <c r="AX994" s="204"/>
      <c r="AY994" s="204"/>
      <c r="AZ994" s="204"/>
      <c r="BA994" s="204"/>
      <c r="BB994" s="204"/>
      <c r="BC994" s="204"/>
      <c r="BD994" s="204"/>
      <c r="BE994" s="204"/>
      <c r="BF994" s="204"/>
      <c r="BG994" s="204"/>
      <c r="BH994" s="204"/>
      <c r="BI994" s="204"/>
      <c r="BJ994" s="204"/>
      <c r="BK994" s="204"/>
      <c r="BL994" s="204"/>
      <c r="BM994" s="204"/>
      <c r="BN994" s="204"/>
      <c r="BO994" s="204"/>
      <c r="BP994" s="204"/>
      <c r="BQ994" s="204"/>
      <c r="BR994" s="204"/>
      <c r="BS994" s="204"/>
      <c r="BT994" s="204"/>
      <c r="BU994" s="204"/>
      <c r="BV994" s="204"/>
      <c r="BW994" s="204"/>
      <c r="BX994" s="204"/>
      <c r="BY994" s="204"/>
      <c r="BZ994" s="204"/>
      <c r="CA994" s="204"/>
      <c r="CB994" s="204"/>
      <c r="CC994" s="204"/>
      <c r="CD994" s="204"/>
      <c r="CE994" s="204"/>
      <c r="CF994" s="204"/>
      <c r="CG994" s="204"/>
      <c r="CH994" s="204"/>
      <c r="CI994" s="204"/>
      <c r="CJ994" s="204"/>
      <c r="CK994" s="204"/>
      <c r="CL994" s="204"/>
      <c r="CM994" s="204"/>
      <c r="CN994" s="204"/>
      <c r="CO994" s="204"/>
      <c r="CP994" s="204"/>
      <c r="CQ994" s="204"/>
      <c r="CR994" s="204"/>
      <c r="CS994" s="204"/>
      <c r="CT994" s="204"/>
      <c r="CU994" s="204"/>
      <c r="CV994" s="204"/>
      <c r="CW994" s="204"/>
      <c r="CX994" s="204"/>
      <c r="CY994" s="204"/>
      <c r="CZ994" s="204"/>
      <c r="DA994" s="204"/>
      <c r="DB994" s="204"/>
      <c r="DC994" s="204"/>
      <c r="DD994" s="204"/>
      <c r="DE994" s="204"/>
      <c r="DF994" s="204"/>
      <c r="DG994" s="204"/>
      <c r="DH994" s="204"/>
      <c r="DI994" s="204"/>
      <c r="DJ994" s="204"/>
      <c r="DK994" s="204"/>
      <c r="DL994" s="204"/>
      <c r="DM994" s="204"/>
      <c r="DN994" s="204"/>
      <c r="DO994" s="204"/>
      <c r="DP994" s="204"/>
      <c r="DQ994" s="204"/>
      <c r="DR994" s="204"/>
      <c r="DS994" s="204"/>
      <c r="DT994" s="204"/>
      <c r="DU994" s="204"/>
      <c r="DV994" s="204"/>
      <c r="DW994" s="204"/>
      <c r="DX994" s="204"/>
      <c r="DY994" s="204"/>
      <c r="DZ994" s="204"/>
      <c r="EA994" s="204"/>
      <c r="EB994" s="204"/>
      <c r="EC994" s="204"/>
      <c r="ED994" s="204"/>
      <c r="EE994" s="204"/>
      <c r="EF994" s="204"/>
      <c r="EG994" s="204"/>
      <c r="EH994" s="204"/>
      <c r="EI994" s="204"/>
      <c r="EJ994" s="204"/>
      <c r="EK994" s="204"/>
      <c r="EL994" s="204"/>
      <c r="EM994" s="204"/>
      <c r="EN994" s="204"/>
      <c r="EO994" s="204"/>
      <c r="EP994" s="156"/>
      <c r="EQ994" s="156"/>
      <c r="ER994" s="156"/>
      <c r="ES994" s="156"/>
      <c r="ET994" s="156"/>
      <c r="EU994" s="156"/>
      <c r="EV994" s="156"/>
      <c r="EW994" s="156"/>
      <c r="EX994" s="156"/>
      <c r="EY994" s="156"/>
      <c r="EZ994" s="156"/>
      <c r="FA994" s="156"/>
      <c r="FB994" s="156"/>
      <c r="FC994" s="156"/>
      <c r="FD994" s="156"/>
      <c r="FE994" s="156"/>
      <c r="FF994" s="156"/>
      <c r="FG994" s="156"/>
      <c r="FH994" s="156"/>
      <c r="FI994" s="156"/>
      <c r="FJ994" s="156"/>
      <c r="FK994" s="156"/>
      <c r="FL994" s="156"/>
      <c r="FM994" s="156"/>
      <c r="FN994" s="156"/>
      <c r="FO994" s="156"/>
      <c r="FP994" s="156"/>
      <c r="FQ994" s="156"/>
      <c r="FR994" s="156"/>
      <c r="FS994" s="156"/>
      <c r="FT994" s="156"/>
      <c r="FU994" s="156"/>
      <c r="FV994" s="156"/>
      <c r="FW994" s="156"/>
      <c r="FX994" s="156"/>
      <c r="FY994" s="156"/>
      <c r="FZ994" s="156"/>
      <c r="GA994" s="156"/>
      <c r="GB994" s="156"/>
      <c r="GC994" s="156"/>
      <c r="GD994" s="156"/>
      <c r="GE994" s="156"/>
      <c r="GF994" s="156"/>
      <c r="GG994" s="156"/>
      <c r="GH994" s="156"/>
      <c r="GI994" s="156"/>
      <c r="GJ994" s="156"/>
      <c r="GK994" s="156"/>
      <c r="GL994" s="156"/>
      <c r="GM994" s="156"/>
      <c r="GN994" s="156"/>
      <c r="GO994" s="156"/>
      <c r="GP994" s="156"/>
      <c r="GQ994" s="156"/>
      <c r="GR994" s="156"/>
      <c r="GS994" s="156"/>
      <c r="GT994" s="156"/>
      <c r="GU994" s="156"/>
      <c r="GV994" s="156"/>
      <c r="GW994" s="156"/>
      <c r="GX994" s="156"/>
      <c r="GY994" s="156"/>
      <c r="GZ994" s="156"/>
      <c r="HA994" s="156"/>
      <c r="HB994" s="156"/>
      <c r="HC994" s="156"/>
      <c r="HD994" s="156"/>
      <c r="HE994" s="156"/>
      <c r="HF994" s="156"/>
      <c r="HG994" s="156"/>
      <c r="HH994" s="156"/>
      <c r="HI994" s="156"/>
      <c r="HJ994" s="156"/>
      <c r="HK994" s="156"/>
      <c r="HL994" s="156"/>
      <c r="HM994" s="156"/>
      <c r="HN994" s="157"/>
      <c r="HO994" s="156"/>
      <c r="HP994" s="156"/>
      <c r="HQ994" s="156"/>
    </row>
    <row r="995" spans="1:225">
      <c r="A995" s="156"/>
      <c r="B995" s="204"/>
      <c r="C995" s="204"/>
      <c r="D995" s="204"/>
      <c r="E995" s="204"/>
      <c r="F995" s="204"/>
      <c r="G995" s="204"/>
      <c r="H995" s="204"/>
      <c r="I995" s="204"/>
      <c r="J995" s="204"/>
      <c r="K995" s="204"/>
      <c r="L995" s="204"/>
      <c r="M995" s="204"/>
      <c r="N995" s="204"/>
      <c r="O995" s="204"/>
      <c r="P995" s="204"/>
      <c r="Q995" s="204"/>
      <c r="R995" s="204"/>
      <c r="S995" s="204"/>
      <c r="T995" s="204"/>
      <c r="U995" s="204"/>
      <c r="V995" s="204"/>
      <c r="W995" s="204"/>
      <c r="X995" s="204"/>
      <c r="Y995" s="204"/>
      <c r="Z995" s="204"/>
      <c r="AA995" s="204"/>
      <c r="AB995" s="204"/>
      <c r="AC995" s="204"/>
      <c r="AD995" s="204"/>
      <c r="AE995" s="204"/>
      <c r="AF995" s="204"/>
      <c r="AG995" s="204"/>
      <c r="AH995" s="204"/>
      <c r="AI995" s="204"/>
      <c r="AJ995" s="204"/>
      <c r="AK995" s="204"/>
      <c r="AL995" s="204"/>
      <c r="AM995" s="204"/>
      <c r="AN995" s="204"/>
      <c r="AO995" s="204"/>
      <c r="AP995" s="204"/>
      <c r="AQ995" s="204"/>
      <c r="AR995" s="204"/>
      <c r="AS995" s="204"/>
      <c r="AT995" s="204"/>
      <c r="AU995" s="204"/>
      <c r="AV995" s="204"/>
      <c r="AW995" s="204"/>
      <c r="AX995" s="204"/>
      <c r="AY995" s="204"/>
      <c r="AZ995" s="204"/>
      <c r="BA995" s="204"/>
      <c r="BB995" s="204"/>
      <c r="BC995" s="204"/>
      <c r="BD995" s="204"/>
      <c r="BE995" s="204"/>
      <c r="BF995" s="204"/>
      <c r="BG995" s="204"/>
      <c r="BH995" s="204"/>
      <c r="BI995" s="204"/>
      <c r="BJ995" s="204"/>
      <c r="BK995" s="204"/>
      <c r="BL995" s="204"/>
      <c r="BM995" s="204"/>
      <c r="BN995" s="204"/>
      <c r="BO995" s="204"/>
      <c r="BP995" s="204"/>
      <c r="BQ995" s="204"/>
      <c r="BR995" s="204"/>
      <c r="BS995" s="204"/>
      <c r="BT995" s="204"/>
      <c r="BU995" s="204"/>
      <c r="BV995" s="204"/>
      <c r="BW995" s="204"/>
      <c r="BX995" s="204"/>
      <c r="BY995" s="204"/>
      <c r="BZ995" s="204"/>
      <c r="CA995" s="204"/>
      <c r="CB995" s="204"/>
      <c r="CC995" s="204"/>
      <c r="CD995" s="204"/>
      <c r="CE995" s="204"/>
      <c r="CF995" s="204"/>
      <c r="CG995" s="204"/>
      <c r="CH995" s="204"/>
      <c r="CI995" s="204"/>
      <c r="CJ995" s="204"/>
      <c r="CK995" s="204"/>
      <c r="CL995" s="204"/>
      <c r="CM995" s="204"/>
      <c r="CN995" s="204"/>
      <c r="CO995" s="204"/>
      <c r="CP995" s="204"/>
      <c r="CQ995" s="204"/>
      <c r="CR995" s="204"/>
      <c r="CS995" s="204"/>
      <c r="CT995" s="204"/>
      <c r="CU995" s="204"/>
      <c r="CV995" s="204"/>
      <c r="CW995" s="204"/>
      <c r="CX995" s="204"/>
      <c r="CY995" s="204"/>
      <c r="CZ995" s="204"/>
      <c r="DA995" s="204"/>
      <c r="DB995" s="204"/>
      <c r="DC995" s="204"/>
      <c r="DD995" s="204"/>
      <c r="DE995" s="204"/>
      <c r="DF995" s="204"/>
      <c r="DG995" s="204"/>
      <c r="DH995" s="204"/>
      <c r="DI995" s="204"/>
      <c r="DJ995" s="204"/>
      <c r="DK995" s="204"/>
      <c r="DL995" s="204"/>
      <c r="DM995" s="204"/>
      <c r="DN995" s="204"/>
      <c r="DO995" s="204"/>
      <c r="DP995" s="204"/>
      <c r="DQ995" s="204"/>
      <c r="DR995" s="204"/>
      <c r="DS995" s="204"/>
      <c r="DT995" s="204"/>
      <c r="DU995" s="204"/>
      <c r="DV995" s="204"/>
      <c r="DW995" s="204"/>
      <c r="DX995" s="204"/>
      <c r="DY995" s="204"/>
      <c r="DZ995" s="204"/>
      <c r="EA995" s="204"/>
      <c r="EB995" s="204"/>
      <c r="EC995" s="204"/>
      <c r="ED995" s="204"/>
      <c r="EE995" s="204"/>
      <c r="EF995" s="204"/>
      <c r="EG995" s="204"/>
      <c r="EH995" s="204"/>
      <c r="EI995" s="204"/>
      <c r="EJ995" s="204"/>
      <c r="EK995" s="204"/>
      <c r="EL995" s="204"/>
      <c r="EM995" s="204"/>
      <c r="EN995" s="204"/>
      <c r="EO995" s="204"/>
      <c r="EP995" s="156"/>
      <c r="EQ995" s="156"/>
      <c r="ER995" s="156"/>
      <c r="ES995" s="156"/>
      <c r="ET995" s="156"/>
      <c r="EU995" s="156"/>
      <c r="EV995" s="156"/>
      <c r="EW995" s="156"/>
      <c r="EX995" s="156"/>
      <c r="EY995" s="156"/>
      <c r="EZ995" s="156"/>
      <c r="FA995" s="156"/>
      <c r="FB995" s="156"/>
      <c r="FC995" s="156"/>
      <c r="FD995" s="156"/>
      <c r="FE995" s="156"/>
      <c r="FF995" s="156"/>
      <c r="FG995" s="156"/>
      <c r="FH995" s="156"/>
      <c r="FI995" s="156"/>
      <c r="FJ995" s="156"/>
      <c r="FK995" s="156"/>
      <c r="FL995" s="156"/>
      <c r="FM995" s="156"/>
      <c r="FN995" s="156"/>
      <c r="FO995" s="156"/>
      <c r="FP995" s="156"/>
      <c r="FQ995" s="156"/>
      <c r="FR995" s="156"/>
      <c r="FS995" s="156"/>
      <c r="FT995" s="156"/>
      <c r="FU995" s="156"/>
      <c r="FV995" s="156"/>
      <c r="FW995" s="156"/>
      <c r="FX995" s="156"/>
      <c r="FY995" s="156"/>
      <c r="FZ995" s="156"/>
      <c r="GA995" s="156"/>
      <c r="GB995" s="156"/>
      <c r="GC995" s="156"/>
      <c r="GD995" s="156"/>
      <c r="GE995" s="156"/>
      <c r="GF995" s="156"/>
      <c r="GG995" s="156"/>
      <c r="GH995" s="156"/>
      <c r="GI995" s="156"/>
      <c r="GJ995" s="156"/>
      <c r="GK995" s="156"/>
      <c r="GL995" s="156"/>
      <c r="GM995" s="156"/>
      <c r="GN995" s="156"/>
      <c r="GO995" s="156"/>
      <c r="GP995" s="156"/>
      <c r="GQ995" s="156"/>
      <c r="GR995" s="156"/>
      <c r="GS995" s="156"/>
      <c r="GT995" s="156"/>
      <c r="GU995" s="156"/>
      <c r="GV995" s="156"/>
      <c r="GW995" s="156"/>
      <c r="GX995" s="156"/>
      <c r="GY995" s="156"/>
      <c r="GZ995" s="156"/>
      <c r="HA995" s="156"/>
      <c r="HB995" s="156"/>
      <c r="HC995" s="156"/>
      <c r="HD995" s="156"/>
      <c r="HE995" s="156"/>
      <c r="HF995" s="156"/>
      <c r="HG995" s="156"/>
      <c r="HH995" s="156"/>
      <c r="HI995" s="156"/>
      <c r="HJ995" s="156"/>
      <c r="HK995" s="156"/>
      <c r="HL995" s="156"/>
      <c r="HM995" s="156"/>
      <c r="HN995" s="162"/>
      <c r="HO995" s="156"/>
      <c r="HP995" s="156"/>
      <c r="HQ995" s="156"/>
    </row>
    <row r="996" spans="1:225">
      <c r="A996" s="160"/>
      <c r="B996" s="204"/>
      <c r="C996" s="204"/>
      <c r="D996" s="204"/>
      <c r="E996" s="204"/>
      <c r="F996" s="204"/>
      <c r="G996" s="204"/>
      <c r="H996" s="204"/>
      <c r="I996" s="204"/>
      <c r="J996" s="204"/>
      <c r="K996" s="204"/>
      <c r="L996" s="204"/>
      <c r="M996" s="204"/>
      <c r="N996" s="204"/>
      <c r="O996" s="204"/>
      <c r="P996" s="204"/>
      <c r="Q996" s="204"/>
      <c r="R996" s="204"/>
      <c r="S996" s="204"/>
      <c r="T996" s="204"/>
      <c r="U996" s="204"/>
      <c r="V996" s="204"/>
      <c r="W996" s="204"/>
      <c r="X996" s="204"/>
      <c r="Y996" s="204"/>
      <c r="Z996" s="204"/>
      <c r="AA996" s="204"/>
      <c r="AB996" s="204"/>
      <c r="AC996" s="204"/>
      <c r="AD996" s="204"/>
      <c r="AE996" s="204"/>
      <c r="AF996" s="204"/>
      <c r="AG996" s="204"/>
      <c r="AH996" s="204"/>
      <c r="AI996" s="204"/>
      <c r="AJ996" s="204"/>
      <c r="AK996" s="204"/>
      <c r="AL996" s="204"/>
      <c r="AM996" s="204"/>
      <c r="AN996" s="204"/>
      <c r="AO996" s="204"/>
      <c r="AP996" s="204"/>
      <c r="AQ996" s="204"/>
      <c r="AR996" s="204"/>
      <c r="AS996" s="204"/>
      <c r="AT996" s="204"/>
      <c r="AU996" s="204"/>
      <c r="AV996" s="204"/>
      <c r="AW996" s="204"/>
      <c r="AX996" s="204"/>
      <c r="AY996" s="204"/>
      <c r="AZ996" s="204"/>
      <c r="BA996" s="204"/>
      <c r="BB996" s="204"/>
      <c r="BC996" s="204"/>
      <c r="BD996" s="204"/>
      <c r="BE996" s="204"/>
      <c r="BF996" s="204"/>
      <c r="BG996" s="204"/>
      <c r="BH996" s="204"/>
      <c r="BI996" s="204"/>
      <c r="BJ996" s="204"/>
      <c r="BK996" s="204"/>
      <c r="BL996" s="204"/>
      <c r="BM996" s="204"/>
      <c r="BN996" s="204"/>
      <c r="BO996" s="204"/>
      <c r="BP996" s="204"/>
      <c r="BQ996" s="204"/>
      <c r="BR996" s="204"/>
      <c r="BS996" s="204"/>
      <c r="BT996" s="204"/>
      <c r="BU996" s="204"/>
      <c r="BV996" s="204"/>
      <c r="BW996" s="204"/>
      <c r="BX996" s="204"/>
      <c r="BY996" s="204"/>
      <c r="BZ996" s="204"/>
      <c r="CA996" s="204"/>
      <c r="CB996" s="204"/>
      <c r="CC996" s="204"/>
      <c r="CD996" s="204"/>
      <c r="CE996" s="204"/>
      <c r="CF996" s="204"/>
      <c r="CG996" s="204"/>
      <c r="CH996" s="204"/>
      <c r="CI996" s="204"/>
      <c r="CJ996" s="204"/>
      <c r="CK996" s="204"/>
      <c r="CL996" s="204"/>
      <c r="CM996" s="204"/>
      <c r="CN996" s="204"/>
      <c r="CO996" s="204"/>
      <c r="CP996" s="204"/>
      <c r="CQ996" s="204"/>
      <c r="CR996" s="204"/>
      <c r="CS996" s="204"/>
      <c r="CT996" s="204"/>
      <c r="CU996" s="204"/>
      <c r="CV996" s="204"/>
      <c r="CW996" s="204"/>
      <c r="CX996" s="204"/>
      <c r="CY996" s="204"/>
      <c r="CZ996" s="204"/>
      <c r="DA996" s="204"/>
      <c r="DB996" s="204"/>
      <c r="DC996" s="204"/>
      <c r="DD996" s="204"/>
      <c r="DE996" s="204"/>
      <c r="DF996" s="204"/>
      <c r="DG996" s="204"/>
      <c r="DH996" s="204"/>
      <c r="DI996" s="204"/>
      <c r="DJ996" s="204"/>
      <c r="DK996" s="204"/>
      <c r="DL996" s="204"/>
      <c r="DM996" s="204"/>
      <c r="DN996" s="204"/>
      <c r="DO996" s="204"/>
      <c r="DP996" s="204"/>
      <c r="DQ996" s="204"/>
      <c r="DR996" s="204"/>
      <c r="DS996" s="204"/>
      <c r="DT996" s="204"/>
      <c r="DU996" s="204"/>
      <c r="DV996" s="204"/>
      <c r="DW996" s="204"/>
      <c r="DX996" s="204"/>
      <c r="DY996" s="204"/>
      <c r="DZ996" s="204"/>
      <c r="EA996" s="204"/>
      <c r="EB996" s="204"/>
      <c r="EC996" s="204"/>
      <c r="ED996" s="204"/>
      <c r="EE996" s="204"/>
      <c r="EF996" s="204"/>
      <c r="EG996" s="204"/>
      <c r="EH996" s="204"/>
      <c r="EI996" s="204"/>
      <c r="EJ996" s="204"/>
      <c r="EK996" s="204"/>
      <c r="EL996" s="204"/>
      <c r="EM996" s="204"/>
      <c r="EN996" s="204"/>
      <c r="EO996" s="204"/>
      <c r="EP996" s="160"/>
      <c r="EQ996" s="160"/>
      <c r="ER996" s="160"/>
      <c r="ES996" s="160"/>
      <c r="ET996" s="160"/>
      <c r="EU996" s="160"/>
      <c r="EV996" s="160"/>
      <c r="EW996" s="160"/>
      <c r="EX996" s="160"/>
      <c r="EY996" s="160"/>
      <c r="EZ996" s="160"/>
      <c r="FA996" s="160"/>
      <c r="FB996" s="160"/>
      <c r="FC996" s="160"/>
      <c r="FD996" s="160"/>
      <c r="FE996" s="160"/>
      <c r="FF996" s="160"/>
      <c r="FG996" s="160"/>
      <c r="FH996" s="160"/>
      <c r="FI996" s="160"/>
      <c r="FJ996" s="160"/>
      <c r="FK996" s="160"/>
      <c r="FL996" s="160"/>
      <c r="FM996" s="160"/>
      <c r="FN996" s="160"/>
      <c r="FO996" s="160"/>
      <c r="FP996" s="160"/>
      <c r="FQ996" s="160"/>
      <c r="FR996" s="160"/>
      <c r="FS996" s="160"/>
      <c r="FT996" s="160"/>
      <c r="FU996" s="160"/>
      <c r="FV996" s="160"/>
      <c r="FW996" s="160"/>
      <c r="FX996" s="160"/>
      <c r="FY996" s="160"/>
      <c r="FZ996" s="160"/>
      <c r="GA996" s="160"/>
      <c r="GB996" s="160"/>
      <c r="GC996" s="160"/>
      <c r="GD996" s="160"/>
      <c r="GE996" s="160"/>
      <c r="GF996" s="160"/>
      <c r="GG996" s="160"/>
      <c r="GH996" s="160"/>
      <c r="GI996" s="160"/>
      <c r="GJ996" s="160"/>
      <c r="GK996" s="160"/>
      <c r="GL996" s="160"/>
      <c r="GM996" s="160"/>
      <c r="GN996" s="160"/>
      <c r="GO996" s="160"/>
      <c r="GP996" s="160"/>
      <c r="GQ996" s="160"/>
      <c r="GR996" s="160"/>
      <c r="GS996" s="160"/>
      <c r="GT996" s="160"/>
      <c r="GU996" s="160"/>
      <c r="GV996" s="160"/>
      <c r="GW996" s="160"/>
      <c r="GX996" s="160"/>
      <c r="GY996" s="160"/>
      <c r="GZ996" s="160"/>
      <c r="HA996" s="160"/>
      <c r="HB996" s="160"/>
      <c r="HC996" s="160"/>
      <c r="HD996" s="160"/>
      <c r="HE996" s="160"/>
      <c r="HF996" s="160"/>
      <c r="HG996" s="160"/>
      <c r="HH996" s="160"/>
      <c r="HI996" s="160"/>
      <c r="HJ996" s="160"/>
      <c r="HK996" s="160"/>
      <c r="HL996" s="160"/>
      <c r="HM996" s="160"/>
      <c r="HN996" s="157"/>
      <c r="HO996" s="160"/>
      <c r="HP996" s="160"/>
      <c r="HQ996" s="160"/>
    </row>
    <row r="997" spans="1:225">
      <c r="A997" s="156"/>
      <c r="B997" s="204"/>
      <c r="C997" s="204"/>
      <c r="D997" s="204"/>
      <c r="E997" s="204"/>
      <c r="F997" s="204"/>
      <c r="G997" s="204"/>
      <c r="H997" s="204"/>
      <c r="I997" s="204"/>
      <c r="J997" s="204"/>
      <c r="K997" s="204"/>
      <c r="L997" s="204"/>
      <c r="M997" s="204"/>
      <c r="N997" s="204"/>
      <c r="O997" s="204"/>
      <c r="P997" s="204"/>
      <c r="Q997" s="204"/>
      <c r="R997" s="204"/>
      <c r="S997" s="204"/>
      <c r="T997" s="204"/>
      <c r="U997" s="204"/>
      <c r="V997" s="204"/>
      <c r="W997" s="204"/>
      <c r="X997" s="204"/>
      <c r="Y997" s="204"/>
      <c r="Z997" s="204"/>
      <c r="AA997" s="204"/>
      <c r="AB997" s="204"/>
      <c r="AC997" s="204"/>
      <c r="AD997" s="204"/>
      <c r="AE997" s="204"/>
      <c r="AF997" s="204"/>
      <c r="AG997" s="204"/>
      <c r="AH997" s="204"/>
      <c r="AI997" s="204"/>
      <c r="AJ997" s="204"/>
      <c r="AK997" s="204"/>
      <c r="AL997" s="204"/>
      <c r="AM997" s="204"/>
      <c r="AN997" s="204"/>
      <c r="AO997" s="204"/>
      <c r="AP997" s="204"/>
      <c r="AQ997" s="204"/>
      <c r="AR997" s="204"/>
      <c r="AS997" s="204"/>
      <c r="AT997" s="204"/>
      <c r="AU997" s="204"/>
      <c r="AV997" s="204"/>
      <c r="AW997" s="204"/>
      <c r="AX997" s="204"/>
      <c r="AY997" s="204"/>
      <c r="AZ997" s="204"/>
      <c r="BA997" s="204"/>
      <c r="BB997" s="204"/>
      <c r="BC997" s="204"/>
      <c r="BD997" s="204"/>
      <c r="BE997" s="204"/>
      <c r="BF997" s="204"/>
      <c r="BG997" s="204"/>
      <c r="BH997" s="204"/>
      <c r="BI997" s="204"/>
      <c r="BJ997" s="204"/>
      <c r="BK997" s="204"/>
      <c r="BL997" s="204"/>
      <c r="BM997" s="204"/>
      <c r="BN997" s="204"/>
      <c r="BO997" s="204"/>
      <c r="BP997" s="204"/>
      <c r="BQ997" s="204"/>
      <c r="BR997" s="204"/>
      <c r="BS997" s="204"/>
      <c r="BT997" s="204"/>
      <c r="BU997" s="204"/>
      <c r="BV997" s="204"/>
      <c r="BW997" s="204"/>
      <c r="BX997" s="204"/>
      <c r="BY997" s="204"/>
      <c r="BZ997" s="204"/>
      <c r="CA997" s="204"/>
      <c r="CB997" s="204"/>
      <c r="CC997" s="204"/>
      <c r="CD997" s="204"/>
      <c r="CE997" s="204"/>
      <c r="CF997" s="204"/>
      <c r="CG997" s="204"/>
      <c r="CH997" s="204"/>
      <c r="CI997" s="204"/>
      <c r="CJ997" s="204"/>
      <c r="CK997" s="204"/>
      <c r="CL997" s="204"/>
      <c r="CM997" s="204"/>
      <c r="CN997" s="204"/>
      <c r="CO997" s="204"/>
      <c r="CP997" s="204"/>
      <c r="CQ997" s="204"/>
      <c r="CR997" s="204"/>
      <c r="CS997" s="204"/>
      <c r="CT997" s="204"/>
      <c r="CU997" s="204"/>
      <c r="CV997" s="204"/>
      <c r="CW997" s="204"/>
      <c r="CX997" s="204"/>
      <c r="CY997" s="204"/>
      <c r="CZ997" s="204"/>
      <c r="DA997" s="204"/>
      <c r="DB997" s="204"/>
      <c r="DC997" s="204"/>
      <c r="DD997" s="204"/>
      <c r="DE997" s="204"/>
      <c r="DF997" s="204"/>
      <c r="DG997" s="204"/>
      <c r="DH997" s="204"/>
      <c r="DI997" s="204"/>
      <c r="DJ997" s="204"/>
      <c r="DK997" s="204"/>
      <c r="DL997" s="204"/>
      <c r="DM997" s="204"/>
      <c r="DN997" s="204"/>
      <c r="DO997" s="204"/>
      <c r="DP997" s="204"/>
      <c r="DQ997" s="204"/>
      <c r="DR997" s="204"/>
      <c r="DS997" s="204"/>
      <c r="DT997" s="204"/>
      <c r="DU997" s="204"/>
      <c r="DV997" s="204"/>
      <c r="DW997" s="204"/>
      <c r="DX997" s="204"/>
      <c r="DY997" s="204"/>
      <c r="DZ997" s="204"/>
      <c r="EA997" s="204"/>
      <c r="EB997" s="204"/>
      <c r="EC997" s="204"/>
      <c r="ED997" s="204"/>
      <c r="EE997" s="204"/>
      <c r="EF997" s="204"/>
      <c r="EG997" s="204"/>
      <c r="EH997" s="204"/>
      <c r="EI997" s="204"/>
      <c r="EJ997" s="204"/>
      <c r="EK997" s="204"/>
      <c r="EL997" s="204"/>
      <c r="EM997" s="204"/>
      <c r="EN997" s="204"/>
      <c r="EO997" s="204"/>
      <c r="EP997" s="156"/>
      <c r="EQ997" s="156"/>
      <c r="ER997" s="156"/>
      <c r="ES997" s="156"/>
      <c r="ET997" s="156"/>
      <c r="EU997" s="156"/>
      <c r="EV997" s="156"/>
      <c r="EW997" s="156"/>
      <c r="EX997" s="156"/>
      <c r="EY997" s="156"/>
      <c r="EZ997" s="156"/>
      <c r="FA997" s="156"/>
      <c r="FB997" s="156"/>
      <c r="FC997" s="156"/>
      <c r="FD997" s="156"/>
      <c r="FE997" s="156"/>
      <c r="FF997" s="156"/>
      <c r="FG997" s="156"/>
      <c r="FH997" s="156"/>
      <c r="FI997" s="156"/>
      <c r="FJ997" s="156"/>
      <c r="FK997" s="156"/>
      <c r="FL997" s="156"/>
      <c r="FM997" s="156"/>
      <c r="FN997" s="156"/>
      <c r="FO997" s="156"/>
      <c r="FP997" s="156"/>
      <c r="FQ997" s="156"/>
      <c r="FR997" s="156"/>
      <c r="FS997" s="156"/>
      <c r="FT997" s="156"/>
      <c r="FU997" s="156"/>
      <c r="FV997" s="156"/>
      <c r="FW997" s="156"/>
      <c r="FX997" s="156"/>
      <c r="FY997" s="156"/>
      <c r="FZ997" s="156"/>
      <c r="GA997" s="156"/>
      <c r="GB997" s="156"/>
      <c r="GC997" s="156"/>
      <c r="GD997" s="156"/>
      <c r="GE997" s="156"/>
      <c r="GF997" s="156"/>
      <c r="GG997" s="156"/>
      <c r="GH997" s="156"/>
      <c r="GI997" s="156"/>
      <c r="GJ997" s="156"/>
      <c r="GK997" s="156"/>
      <c r="GL997" s="156"/>
      <c r="GM997" s="156"/>
      <c r="GN997" s="156"/>
      <c r="GO997" s="156"/>
      <c r="GP997" s="156"/>
      <c r="GQ997" s="156"/>
      <c r="GR997" s="156"/>
      <c r="GS997" s="156"/>
      <c r="GT997" s="156"/>
      <c r="GU997" s="156"/>
      <c r="GV997" s="156"/>
      <c r="GW997" s="156"/>
      <c r="GX997" s="156"/>
      <c r="GY997" s="156"/>
      <c r="GZ997" s="156"/>
      <c r="HA997" s="156"/>
      <c r="HB997" s="156"/>
      <c r="HC997" s="156"/>
      <c r="HD997" s="156"/>
      <c r="HE997" s="156"/>
      <c r="HF997" s="156"/>
      <c r="HG997" s="156"/>
      <c r="HH997" s="156"/>
      <c r="HI997" s="156"/>
      <c r="HJ997" s="156"/>
      <c r="HK997" s="156"/>
      <c r="HL997" s="156"/>
      <c r="HM997" s="156"/>
      <c r="HN997" s="157"/>
      <c r="HO997" s="156"/>
      <c r="HP997" s="156"/>
      <c r="HQ997" s="156"/>
    </row>
    <row r="998" spans="1:225">
      <c r="A998" s="156"/>
      <c r="B998" s="204"/>
      <c r="C998" s="204"/>
      <c r="D998" s="204"/>
      <c r="E998" s="204"/>
      <c r="F998" s="204"/>
      <c r="G998" s="204"/>
      <c r="H998" s="204"/>
      <c r="I998" s="204"/>
      <c r="J998" s="204"/>
      <c r="K998" s="204"/>
      <c r="L998" s="204"/>
      <c r="M998" s="204"/>
      <c r="N998" s="204"/>
      <c r="O998" s="204"/>
      <c r="P998" s="204"/>
      <c r="Q998" s="204"/>
      <c r="R998" s="204"/>
      <c r="S998" s="204"/>
      <c r="T998" s="204"/>
      <c r="U998" s="204"/>
      <c r="V998" s="204"/>
      <c r="W998" s="204"/>
      <c r="X998" s="204"/>
      <c r="Y998" s="204"/>
      <c r="Z998" s="204"/>
      <c r="AA998" s="204"/>
      <c r="AB998" s="204"/>
      <c r="AC998" s="204"/>
      <c r="AD998" s="204"/>
      <c r="AE998" s="204"/>
      <c r="AF998" s="204"/>
      <c r="AG998" s="204"/>
      <c r="AH998" s="204"/>
      <c r="AI998" s="204"/>
      <c r="AJ998" s="204"/>
      <c r="AK998" s="204"/>
      <c r="AL998" s="204"/>
      <c r="AM998" s="204"/>
      <c r="AN998" s="204"/>
      <c r="AO998" s="204"/>
      <c r="AP998" s="204"/>
      <c r="AQ998" s="204"/>
      <c r="AR998" s="204"/>
      <c r="AS998" s="204"/>
      <c r="AT998" s="204"/>
      <c r="AU998" s="204"/>
      <c r="AV998" s="204"/>
      <c r="AW998" s="204"/>
      <c r="AX998" s="204"/>
      <c r="AY998" s="204"/>
      <c r="AZ998" s="204"/>
      <c r="BA998" s="204"/>
      <c r="BB998" s="204"/>
      <c r="BC998" s="204"/>
      <c r="BD998" s="204"/>
      <c r="BE998" s="204"/>
      <c r="BF998" s="204"/>
      <c r="BG998" s="204"/>
      <c r="BH998" s="204"/>
      <c r="BI998" s="204"/>
      <c r="BJ998" s="204"/>
      <c r="BK998" s="204"/>
      <c r="BL998" s="204"/>
      <c r="BM998" s="204"/>
      <c r="BN998" s="204"/>
      <c r="BO998" s="204"/>
      <c r="BP998" s="204"/>
      <c r="BQ998" s="204"/>
      <c r="BR998" s="204"/>
      <c r="BS998" s="204"/>
      <c r="BT998" s="204"/>
      <c r="BU998" s="204"/>
      <c r="BV998" s="204"/>
      <c r="BW998" s="204"/>
      <c r="BX998" s="204"/>
      <c r="BY998" s="204"/>
      <c r="BZ998" s="204"/>
      <c r="CA998" s="204"/>
      <c r="CB998" s="204"/>
      <c r="CC998" s="204"/>
      <c r="CD998" s="204"/>
      <c r="CE998" s="204"/>
      <c r="CF998" s="204"/>
      <c r="CG998" s="204"/>
      <c r="CH998" s="204"/>
      <c r="CI998" s="204"/>
      <c r="CJ998" s="204"/>
      <c r="CK998" s="204"/>
      <c r="CL998" s="204"/>
      <c r="CM998" s="204"/>
      <c r="CN998" s="204"/>
      <c r="CO998" s="204"/>
      <c r="CP998" s="204"/>
      <c r="CQ998" s="204"/>
      <c r="CR998" s="204"/>
      <c r="CS998" s="204"/>
      <c r="CT998" s="204"/>
      <c r="CU998" s="204"/>
      <c r="CV998" s="204"/>
      <c r="CW998" s="204"/>
      <c r="CX998" s="204"/>
      <c r="CY998" s="204"/>
      <c r="CZ998" s="204"/>
      <c r="DA998" s="204"/>
      <c r="DB998" s="204"/>
      <c r="DC998" s="204"/>
      <c r="DD998" s="204"/>
      <c r="DE998" s="204"/>
      <c r="DF998" s="204"/>
      <c r="DG998" s="204"/>
      <c r="DH998" s="204"/>
      <c r="DI998" s="204"/>
      <c r="DJ998" s="204"/>
      <c r="DK998" s="204"/>
      <c r="DL998" s="204"/>
      <c r="DM998" s="204"/>
      <c r="DN998" s="204"/>
      <c r="DO998" s="204"/>
      <c r="DP998" s="204"/>
      <c r="DQ998" s="204"/>
      <c r="DR998" s="204"/>
      <c r="DS998" s="204"/>
      <c r="DT998" s="204"/>
      <c r="DU998" s="204"/>
      <c r="DV998" s="204"/>
      <c r="DW998" s="204"/>
      <c r="DX998" s="204"/>
      <c r="DY998" s="204"/>
      <c r="DZ998" s="204"/>
      <c r="EA998" s="204"/>
      <c r="EB998" s="204"/>
      <c r="EC998" s="204"/>
      <c r="ED998" s="204"/>
      <c r="EE998" s="204"/>
      <c r="EF998" s="204"/>
      <c r="EG998" s="204"/>
      <c r="EH998" s="204"/>
      <c r="EI998" s="204"/>
      <c r="EJ998" s="204"/>
      <c r="EK998" s="204"/>
      <c r="EL998" s="204"/>
      <c r="EM998" s="204"/>
      <c r="EN998" s="204"/>
      <c r="EO998" s="204"/>
      <c r="EP998" s="156"/>
      <c r="EQ998" s="156"/>
      <c r="ER998" s="156"/>
      <c r="ES998" s="156"/>
      <c r="ET998" s="156"/>
      <c r="EU998" s="156"/>
      <c r="EV998" s="156"/>
      <c r="EW998" s="156"/>
      <c r="EX998" s="156"/>
      <c r="EY998" s="156"/>
      <c r="EZ998" s="156"/>
      <c r="FA998" s="156"/>
      <c r="FB998" s="156"/>
      <c r="FC998" s="156"/>
      <c r="FD998" s="156"/>
      <c r="FE998" s="156"/>
      <c r="FF998" s="156"/>
      <c r="FG998" s="156"/>
      <c r="FH998" s="156"/>
      <c r="FI998" s="156"/>
      <c r="FJ998" s="156"/>
      <c r="FK998" s="156"/>
      <c r="FL998" s="156"/>
      <c r="FM998" s="156"/>
      <c r="FN998" s="156"/>
      <c r="FO998" s="156"/>
      <c r="FP998" s="156"/>
      <c r="FQ998" s="156"/>
      <c r="FR998" s="156"/>
      <c r="FS998" s="156"/>
      <c r="FT998" s="156"/>
      <c r="FU998" s="156"/>
      <c r="FV998" s="156"/>
      <c r="FW998" s="156"/>
      <c r="FX998" s="156"/>
      <c r="FY998" s="156"/>
      <c r="FZ998" s="156"/>
      <c r="GA998" s="156"/>
      <c r="GB998" s="156"/>
      <c r="GC998" s="156"/>
      <c r="GD998" s="156"/>
      <c r="GE998" s="156"/>
      <c r="GF998" s="156"/>
      <c r="GG998" s="156"/>
      <c r="GH998" s="156"/>
      <c r="GI998" s="156"/>
      <c r="GJ998" s="156"/>
      <c r="GK998" s="156"/>
      <c r="GL998" s="156"/>
      <c r="GM998" s="156"/>
      <c r="GN998" s="156"/>
      <c r="GO998" s="156"/>
      <c r="GP998" s="156"/>
      <c r="GQ998" s="156"/>
      <c r="GR998" s="156"/>
      <c r="GS998" s="156"/>
      <c r="GT998" s="156"/>
      <c r="GU998" s="156"/>
      <c r="GV998" s="156"/>
      <c r="GW998" s="156"/>
      <c r="GX998" s="156"/>
      <c r="GY998" s="156"/>
      <c r="GZ998" s="156"/>
      <c r="HA998" s="156"/>
      <c r="HB998" s="156"/>
      <c r="HC998" s="156"/>
      <c r="HD998" s="156"/>
      <c r="HE998" s="156"/>
      <c r="HF998" s="156"/>
      <c r="HG998" s="156"/>
      <c r="HH998" s="156"/>
      <c r="HI998" s="156"/>
      <c r="HJ998" s="156"/>
      <c r="HK998" s="156"/>
      <c r="HL998" s="156"/>
      <c r="HM998" s="156"/>
      <c r="HN998" s="162"/>
      <c r="HO998" s="156"/>
      <c r="HP998" s="156"/>
      <c r="HQ998" s="156"/>
    </row>
    <row r="999" spans="1:225">
      <c r="A999" s="160"/>
      <c r="B999" s="204"/>
      <c r="C999" s="204"/>
      <c r="D999" s="204"/>
      <c r="E999" s="204"/>
      <c r="F999" s="204"/>
      <c r="G999" s="204"/>
      <c r="H999" s="204"/>
      <c r="I999" s="204"/>
      <c r="J999" s="204"/>
      <c r="K999" s="204"/>
      <c r="L999" s="204"/>
      <c r="M999" s="204"/>
      <c r="N999" s="204"/>
      <c r="O999" s="204"/>
      <c r="P999" s="204"/>
      <c r="Q999" s="204"/>
      <c r="R999" s="204"/>
      <c r="S999" s="204"/>
      <c r="T999" s="204"/>
      <c r="U999" s="204"/>
      <c r="V999" s="204"/>
      <c r="W999" s="204"/>
      <c r="X999" s="204"/>
      <c r="Y999" s="204"/>
      <c r="Z999" s="204"/>
      <c r="AA999" s="204"/>
      <c r="AB999" s="204"/>
      <c r="AC999" s="204"/>
      <c r="AD999" s="204"/>
      <c r="AE999" s="204"/>
      <c r="AF999" s="204"/>
      <c r="AG999" s="204"/>
      <c r="AH999" s="204"/>
      <c r="AI999" s="204"/>
      <c r="AJ999" s="204"/>
      <c r="AK999" s="204"/>
      <c r="AL999" s="204"/>
      <c r="AM999" s="204"/>
      <c r="AN999" s="204"/>
      <c r="AO999" s="204"/>
      <c r="AP999" s="204"/>
      <c r="AQ999" s="204"/>
      <c r="AR999" s="204"/>
      <c r="AS999" s="204"/>
      <c r="AT999" s="204"/>
      <c r="AU999" s="204"/>
      <c r="AV999" s="204"/>
      <c r="AW999" s="204"/>
      <c r="AX999" s="204"/>
      <c r="AY999" s="204"/>
      <c r="AZ999" s="204"/>
      <c r="BA999" s="204"/>
      <c r="BB999" s="204"/>
      <c r="BC999" s="204"/>
      <c r="BD999" s="204"/>
      <c r="BE999" s="204"/>
      <c r="BF999" s="204"/>
      <c r="BG999" s="204"/>
      <c r="BH999" s="204"/>
      <c r="BI999" s="204"/>
      <c r="BJ999" s="204"/>
      <c r="BK999" s="204"/>
      <c r="BL999" s="204"/>
      <c r="BM999" s="204"/>
      <c r="BN999" s="204"/>
      <c r="BO999" s="204"/>
      <c r="BP999" s="204"/>
      <c r="BQ999" s="204"/>
      <c r="BR999" s="204"/>
      <c r="BS999" s="204"/>
      <c r="BT999" s="204"/>
      <c r="BU999" s="204"/>
      <c r="BV999" s="204"/>
      <c r="BW999" s="204"/>
      <c r="BX999" s="204"/>
      <c r="BY999" s="204"/>
      <c r="BZ999" s="204"/>
      <c r="CA999" s="204"/>
      <c r="CB999" s="204"/>
      <c r="CC999" s="204"/>
      <c r="CD999" s="204"/>
      <c r="CE999" s="204"/>
      <c r="CF999" s="204"/>
      <c r="CG999" s="204"/>
      <c r="CH999" s="204"/>
      <c r="CI999" s="204"/>
      <c r="CJ999" s="204"/>
      <c r="CK999" s="204"/>
      <c r="CL999" s="204"/>
      <c r="CM999" s="204"/>
      <c r="CN999" s="204"/>
      <c r="CO999" s="204"/>
      <c r="CP999" s="204"/>
      <c r="CQ999" s="204"/>
      <c r="CR999" s="204"/>
      <c r="CS999" s="204"/>
      <c r="CT999" s="204"/>
      <c r="CU999" s="204"/>
      <c r="CV999" s="204"/>
      <c r="CW999" s="204"/>
      <c r="CX999" s="204"/>
      <c r="CY999" s="204"/>
      <c r="CZ999" s="204"/>
      <c r="DA999" s="204"/>
      <c r="DB999" s="204"/>
      <c r="DC999" s="204"/>
      <c r="DD999" s="204"/>
      <c r="DE999" s="204"/>
      <c r="DF999" s="204"/>
      <c r="DG999" s="204"/>
      <c r="DH999" s="204"/>
      <c r="DI999" s="204"/>
      <c r="DJ999" s="204"/>
      <c r="DK999" s="204"/>
      <c r="DL999" s="204"/>
      <c r="DM999" s="204"/>
      <c r="DN999" s="204"/>
      <c r="DO999" s="204"/>
      <c r="DP999" s="204"/>
      <c r="DQ999" s="204"/>
      <c r="DR999" s="204"/>
      <c r="DS999" s="204"/>
      <c r="DT999" s="204"/>
      <c r="DU999" s="204"/>
      <c r="DV999" s="204"/>
      <c r="DW999" s="204"/>
      <c r="DX999" s="204"/>
      <c r="DY999" s="204"/>
      <c r="DZ999" s="204"/>
      <c r="EA999" s="204"/>
      <c r="EB999" s="204"/>
      <c r="EC999" s="204"/>
      <c r="ED999" s="204"/>
      <c r="EE999" s="204"/>
      <c r="EF999" s="204"/>
      <c r="EG999" s="204"/>
      <c r="EH999" s="204"/>
      <c r="EI999" s="204"/>
      <c r="EJ999" s="204"/>
      <c r="EK999" s="204"/>
      <c r="EL999" s="204"/>
      <c r="EM999" s="204"/>
      <c r="EN999" s="204"/>
      <c r="EO999" s="204"/>
      <c r="EP999" s="160"/>
      <c r="EQ999" s="160"/>
      <c r="ER999" s="160"/>
      <c r="ES999" s="160"/>
      <c r="ET999" s="160"/>
      <c r="EU999" s="160"/>
      <c r="EV999" s="160"/>
      <c r="EW999" s="160"/>
      <c r="EX999" s="160"/>
      <c r="EY999" s="160"/>
      <c r="EZ999" s="160"/>
      <c r="FA999" s="160"/>
      <c r="FB999" s="160"/>
      <c r="FC999" s="160"/>
      <c r="FD999" s="160"/>
      <c r="FE999" s="160"/>
      <c r="FF999" s="160"/>
      <c r="FG999" s="160"/>
      <c r="FH999" s="160"/>
      <c r="FI999" s="160"/>
      <c r="FJ999" s="160"/>
      <c r="FK999" s="160"/>
      <c r="FL999" s="160"/>
      <c r="FM999" s="160"/>
      <c r="FN999" s="160"/>
      <c r="FO999" s="160"/>
      <c r="FP999" s="160"/>
      <c r="FQ999" s="160"/>
      <c r="FR999" s="160"/>
      <c r="FS999" s="160"/>
      <c r="FT999" s="160"/>
      <c r="FU999" s="160"/>
      <c r="FV999" s="160"/>
      <c r="FW999" s="160"/>
      <c r="FX999" s="160"/>
      <c r="FY999" s="160"/>
      <c r="FZ999" s="160"/>
      <c r="GA999" s="160"/>
      <c r="GB999" s="160"/>
      <c r="GC999" s="160"/>
      <c r="GD999" s="160"/>
      <c r="GE999" s="160"/>
      <c r="GF999" s="160"/>
      <c r="GG999" s="160"/>
      <c r="GH999" s="160"/>
      <c r="GI999" s="160"/>
      <c r="GJ999" s="160"/>
      <c r="GK999" s="160"/>
      <c r="GL999" s="160"/>
      <c r="GM999" s="160"/>
      <c r="GN999" s="160"/>
      <c r="GO999" s="160"/>
      <c r="GP999" s="160"/>
      <c r="GQ999" s="160"/>
      <c r="GR999" s="160"/>
      <c r="GS999" s="160"/>
      <c r="GT999" s="160"/>
      <c r="GU999" s="160"/>
      <c r="GV999" s="160"/>
      <c r="GW999" s="160"/>
      <c r="GX999" s="160"/>
      <c r="GY999" s="160"/>
      <c r="GZ999" s="160"/>
      <c r="HA999" s="160"/>
      <c r="HB999" s="160"/>
      <c r="HC999" s="160"/>
      <c r="HD999" s="160"/>
      <c r="HE999" s="160"/>
      <c r="HF999" s="160"/>
      <c r="HG999" s="160"/>
      <c r="HH999" s="160"/>
      <c r="HI999" s="160"/>
      <c r="HJ999" s="160"/>
      <c r="HK999" s="160"/>
      <c r="HL999" s="160"/>
      <c r="HM999" s="160"/>
      <c r="HN999" s="157"/>
      <c r="HO999" s="160"/>
      <c r="HP999" s="160"/>
      <c r="HQ999" s="160"/>
    </row>
    <row r="1000" spans="1:225">
      <c r="A1000" s="156"/>
      <c r="B1000" s="204"/>
      <c r="C1000" s="204"/>
      <c r="D1000" s="204"/>
      <c r="E1000" s="204"/>
      <c r="F1000" s="204"/>
      <c r="G1000" s="204"/>
      <c r="H1000" s="204"/>
      <c r="I1000" s="204"/>
      <c r="J1000" s="204"/>
      <c r="K1000" s="204"/>
      <c r="L1000" s="204"/>
      <c r="M1000" s="204"/>
      <c r="N1000" s="204"/>
      <c r="O1000" s="204"/>
      <c r="P1000" s="204"/>
      <c r="Q1000" s="204"/>
      <c r="R1000" s="204"/>
      <c r="S1000" s="204"/>
      <c r="T1000" s="204"/>
      <c r="U1000" s="204"/>
      <c r="V1000" s="204"/>
      <c r="W1000" s="204"/>
      <c r="X1000" s="204"/>
      <c r="Y1000" s="204"/>
      <c r="Z1000" s="204"/>
      <c r="AA1000" s="204"/>
      <c r="AB1000" s="204"/>
      <c r="AC1000" s="204"/>
      <c r="AD1000" s="204"/>
      <c r="AE1000" s="204"/>
      <c r="AF1000" s="204"/>
      <c r="AG1000" s="204"/>
      <c r="AH1000" s="204"/>
      <c r="AI1000" s="204"/>
      <c r="AJ1000" s="204"/>
      <c r="AK1000" s="204"/>
      <c r="AL1000" s="204"/>
      <c r="AM1000" s="204"/>
      <c r="AN1000" s="204"/>
      <c r="AO1000" s="204"/>
      <c r="AP1000" s="204"/>
      <c r="AQ1000" s="204"/>
      <c r="AR1000" s="204"/>
      <c r="AS1000" s="204"/>
      <c r="AT1000" s="204"/>
      <c r="AU1000" s="204"/>
      <c r="AV1000" s="204"/>
      <c r="AW1000" s="204"/>
      <c r="AX1000" s="204"/>
      <c r="AY1000" s="204"/>
      <c r="AZ1000" s="204"/>
      <c r="BA1000" s="204"/>
      <c r="BB1000" s="204"/>
      <c r="BC1000" s="204"/>
      <c r="BD1000" s="204"/>
      <c r="BE1000" s="204"/>
      <c r="BF1000" s="204"/>
      <c r="BG1000" s="204"/>
      <c r="BH1000" s="204"/>
      <c r="BI1000" s="204"/>
      <c r="BJ1000" s="204"/>
      <c r="BK1000" s="204"/>
      <c r="BL1000" s="204"/>
      <c r="BM1000" s="204"/>
      <c r="BN1000" s="204"/>
      <c r="BO1000" s="204"/>
      <c r="BP1000" s="204"/>
      <c r="BQ1000" s="204"/>
      <c r="BR1000" s="204"/>
      <c r="BS1000" s="204"/>
      <c r="BT1000" s="204"/>
      <c r="BU1000" s="204"/>
      <c r="BV1000" s="204"/>
      <c r="BW1000" s="204"/>
      <c r="BX1000" s="204"/>
      <c r="BY1000" s="204"/>
      <c r="BZ1000" s="204"/>
      <c r="CA1000" s="204"/>
      <c r="CB1000" s="204"/>
      <c r="CC1000" s="204"/>
      <c r="CD1000" s="204"/>
      <c r="CE1000" s="204"/>
      <c r="CF1000" s="204"/>
      <c r="CG1000" s="204"/>
      <c r="CH1000" s="204"/>
      <c r="CI1000" s="204"/>
      <c r="CJ1000" s="204"/>
      <c r="CK1000" s="204"/>
      <c r="CL1000" s="204"/>
      <c r="CM1000" s="204"/>
      <c r="CN1000" s="204"/>
      <c r="CO1000" s="204"/>
      <c r="CP1000" s="204"/>
      <c r="CQ1000" s="204"/>
      <c r="CR1000" s="204"/>
      <c r="CS1000" s="204"/>
      <c r="CT1000" s="204"/>
      <c r="CU1000" s="204"/>
      <c r="CV1000" s="204"/>
      <c r="CW1000" s="204"/>
      <c r="CX1000" s="204"/>
      <c r="CY1000" s="204"/>
      <c r="CZ1000" s="204"/>
      <c r="DA1000" s="204"/>
      <c r="DB1000" s="204"/>
      <c r="DC1000" s="204"/>
      <c r="DD1000" s="204"/>
      <c r="DE1000" s="204"/>
      <c r="DF1000" s="204"/>
      <c r="DG1000" s="204"/>
      <c r="DH1000" s="204"/>
      <c r="DI1000" s="204"/>
      <c r="DJ1000" s="204"/>
      <c r="DK1000" s="204"/>
      <c r="DL1000" s="204"/>
      <c r="DM1000" s="204"/>
      <c r="DN1000" s="204"/>
      <c r="DO1000" s="204"/>
      <c r="DP1000" s="204"/>
      <c r="DQ1000" s="204"/>
      <c r="DR1000" s="204"/>
      <c r="DS1000" s="204"/>
      <c r="DT1000" s="204"/>
      <c r="DU1000" s="204"/>
      <c r="DV1000" s="204"/>
      <c r="DW1000" s="204"/>
      <c r="DX1000" s="204"/>
      <c r="DY1000" s="204"/>
      <c r="DZ1000" s="204"/>
      <c r="EA1000" s="204"/>
      <c r="EB1000" s="204"/>
      <c r="EC1000" s="204"/>
      <c r="ED1000" s="204"/>
      <c r="EE1000" s="204"/>
      <c r="EF1000" s="204"/>
      <c r="EG1000" s="204"/>
      <c r="EH1000" s="204"/>
      <c r="EI1000" s="204"/>
      <c r="EJ1000" s="204"/>
      <c r="EK1000" s="204"/>
      <c r="EL1000" s="204"/>
      <c r="EM1000" s="204"/>
      <c r="EN1000" s="204"/>
      <c r="EO1000" s="204"/>
      <c r="EP1000" s="156"/>
      <c r="EQ1000" s="156"/>
      <c r="ER1000" s="156"/>
      <c r="ES1000" s="156"/>
      <c r="ET1000" s="156"/>
      <c r="EU1000" s="156"/>
      <c r="EV1000" s="156"/>
      <c r="EW1000" s="156"/>
      <c r="EX1000" s="156"/>
      <c r="EY1000" s="156"/>
      <c r="EZ1000" s="156"/>
      <c r="FA1000" s="156"/>
      <c r="FB1000" s="156"/>
      <c r="FC1000" s="156"/>
      <c r="FD1000" s="156"/>
      <c r="FE1000" s="156"/>
      <c r="FF1000" s="156"/>
      <c r="FG1000" s="156"/>
      <c r="FH1000" s="156"/>
      <c r="FI1000" s="156"/>
      <c r="FJ1000" s="156"/>
      <c r="FK1000" s="156"/>
      <c r="FL1000" s="156"/>
      <c r="FM1000" s="156"/>
      <c r="FN1000" s="156"/>
      <c r="FO1000" s="156"/>
      <c r="FP1000" s="156"/>
      <c r="FQ1000" s="156"/>
      <c r="FR1000" s="156"/>
      <c r="FS1000" s="156"/>
      <c r="FT1000" s="156"/>
      <c r="FU1000" s="156"/>
      <c r="FV1000" s="156"/>
      <c r="FW1000" s="156"/>
      <c r="FX1000" s="156"/>
      <c r="FY1000" s="156"/>
      <c r="FZ1000" s="156"/>
      <c r="GA1000" s="156"/>
      <c r="GB1000" s="156"/>
      <c r="GC1000" s="156"/>
      <c r="GD1000" s="156"/>
      <c r="GE1000" s="156"/>
      <c r="GF1000" s="156"/>
      <c r="GG1000" s="156"/>
      <c r="GH1000" s="156"/>
      <c r="GI1000" s="156"/>
      <c r="GJ1000" s="156"/>
      <c r="GK1000" s="156"/>
      <c r="GL1000" s="156"/>
      <c r="GM1000" s="156"/>
      <c r="GN1000" s="156"/>
      <c r="GO1000" s="156"/>
      <c r="GP1000" s="156"/>
      <c r="GQ1000" s="156"/>
      <c r="GR1000" s="156"/>
      <c r="GS1000" s="156"/>
      <c r="GT1000" s="156"/>
      <c r="GU1000" s="156"/>
      <c r="GV1000" s="156"/>
      <c r="GW1000" s="156"/>
      <c r="GX1000" s="156"/>
      <c r="GY1000" s="156"/>
      <c r="GZ1000" s="156"/>
      <c r="HA1000" s="156"/>
      <c r="HB1000" s="156"/>
      <c r="HC1000" s="156"/>
      <c r="HD1000" s="156"/>
      <c r="HE1000" s="156"/>
      <c r="HF1000" s="156"/>
      <c r="HG1000" s="156"/>
      <c r="HH1000" s="156"/>
      <c r="HI1000" s="156"/>
      <c r="HJ1000" s="156"/>
      <c r="HK1000" s="156"/>
      <c r="HL1000" s="156"/>
      <c r="HM1000" s="156"/>
      <c r="HN1000" s="157"/>
      <c r="HO1000" s="156"/>
      <c r="HP1000" s="156"/>
      <c r="HQ1000" s="156"/>
    </row>
    <row r="1001" spans="1:225">
      <c r="A1001" s="156"/>
      <c r="B1001" s="204"/>
      <c r="C1001" s="204"/>
      <c r="D1001" s="204"/>
      <c r="E1001" s="204"/>
      <c r="F1001" s="204"/>
      <c r="G1001" s="204"/>
      <c r="H1001" s="204"/>
      <c r="I1001" s="204"/>
      <c r="J1001" s="204"/>
      <c r="K1001" s="204"/>
      <c r="L1001" s="204"/>
      <c r="M1001" s="204"/>
      <c r="N1001" s="204"/>
      <c r="O1001" s="204"/>
      <c r="P1001" s="204"/>
      <c r="Q1001" s="204"/>
      <c r="R1001" s="204"/>
      <c r="S1001" s="204"/>
      <c r="T1001" s="204"/>
      <c r="U1001" s="204"/>
      <c r="V1001" s="204"/>
      <c r="W1001" s="204"/>
      <c r="X1001" s="204"/>
      <c r="Y1001" s="204"/>
      <c r="Z1001" s="204"/>
      <c r="AA1001" s="204"/>
      <c r="AB1001" s="204"/>
      <c r="AC1001" s="204"/>
      <c r="AD1001" s="204"/>
      <c r="AE1001" s="204"/>
      <c r="AF1001" s="204"/>
      <c r="AG1001" s="204"/>
      <c r="AH1001" s="204"/>
      <c r="AI1001" s="204"/>
      <c r="AJ1001" s="204"/>
      <c r="AK1001" s="204"/>
      <c r="AL1001" s="204"/>
      <c r="AM1001" s="204"/>
      <c r="AN1001" s="204"/>
      <c r="AO1001" s="204"/>
      <c r="AP1001" s="204"/>
      <c r="AQ1001" s="204"/>
      <c r="AR1001" s="204"/>
      <c r="AS1001" s="204"/>
      <c r="AT1001" s="204"/>
      <c r="AU1001" s="204"/>
      <c r="AV1001" s="204"/>
      <c r="AW1001" s="204"/>
      <c r="AX1001" s="204"/>
      <c r="AY1001" s="204"/>
      <c r="AZ1001" s="204"/>
      <c r="BA1001" s="204"/>
      <c r="BB1001" s="204"/>
      <c r="BC1001" s="204"/>
      <c r="BD1001" s="204"/>
      <c r="BE1001" s="204"/>
      <c r="BF1001" s="204"/>
      <c r="BG1001" s="204"/>
      <c r="BH1001" s="204"/>
      <c r="BI1001" s="204"/>
      <c r="BJ1001" s="204"/>
      <c r="BK1001" s="204"/>
      <c r="BL1001" s="204"/>
      <c r="BM1001" s="204"/>
      <c r="BN1001" s="204"/>
      <c r="BO1001" s="204"/>
      <c r="BP1001" s="204"/>
      <c r="BQ1001" s="204"/>
      <c r="BR1001" s="204"/>
      <c r="BS1001" s="204"/>
      <c r="BT1001" s="204"/>
      <c r="BU1001" s="204"/>
      <c r="BV1001" s="204"/>
      <c r="BW1001" s="204"/>
      <c r="BX1001" s="204"/>
      <c r="BY1001" s="204"/>
      <c r="BZ1001" s="204"/>
      <c r="CA1001" s="204"/>
      <c r="CB1001" s="204"/>
      <c r="CC1001" s="204"/>
      <c r="CD1001" s="204"/>
      <c r="CE1001" s="204"/>
      <c r="CF1001" s="204"/>
      <c r="CG1001" s="204"/>
      <c r="CH1001" s="204"/>
      <c r="CI1001" s="204"/>
      <c r="CJ1001" s="204"/>
      <c r="CK1001" s="204"/>
      <c r="CL1001" s="204"/>
      <c r="CM1001" s="204"/>
      <c r="CN1001" s="204"/>
      <c r="CO1001" s="204"/>
      <c r="CP1001" s="204"/>
      <c r="CQ1001" s="204"/>
      <c r="CR1001" s="204"/>
      <c r="CS1001" s="204"/>
      <c r="CT1001" s="204"/>
      <c r="CU1001" s="204"/>
      <c r="CV1001" s="204"/>
      <c r="CW1001" s="204"/>
      <c r="CX1001" s="204"/>
      <c r="CY1001" s="204"/>
      <c r="CZ1001" s="204"/>
      <c r="DA1001" s="204"/>
      <c r="DB1001" s="204"/>
      <c r="DC1001" s="204"/>
      <c r="DD1001" s="204"/>
      <c r="DE1001" s="204"/>
      <c r="DF1001" s="204"/>
      <c r="DG1001" s="204"/>
      <c r="DH1001" s="204"/>
      <c r="DI1001" s="204"/>
      <c r="DJ1001" s="204"/>
      <c r="DK1001" s="204"/>
      <c r="DL1001" s="204"/>
      <c r="DM1001" s="204"/>
      <c r="DN1001" s="204"/>
      <c r="DO1001" s="204"/>
      <c r="DP1001" s="204"/>
      <c r="DQ1001" s="204"/>
      <c r="DR1001" s="204"/>
      <c r="DS1001" s="204"/>
      <c r="DT1001" s="204"/>
      <c r="DU1001" s="204"/>
      <c r="DV1001" s="204"/>
      <c r="DW1001" s="204"/>
      <c r="DX1001" s="204"/>
      <c r="DY1001" s="204"/>
      <c r="DZ1001" s="204"/>
      <c r="EA1001" s="204"/>
      <c r="EB1001" s="204"/>
      <c r="EC1001" s="204"/>
      <c r="ED1001" s="204"/>
      <c r="EE1001" s="204"/>
      <c r="EF1001" s="204"/>
      <c r="EG1001" s="204"/>
      <c r="EH1001" s="204"/>
      <c r="EI1001" s="204"/>
      <c r="EJ1001" s="204"/>
      <c r="EK1001" s="204"/>
      <c r="EL1001" s="204"/>
      <c r="EM1001" s="204"/>
      <c r="EN1001" s="204"/>
      <c r="EO1001" s="204"/>
      <c r="EP1001" s="156"/>
      <c r="EQ1001" s="156"/>
      <c r="ER1001" s="156"/>
      <c r="ES1001" s="156"/>
      <c r="ET1001" s="156"/>
      <c r="EU1001" s="156"/>
      <c r="EV1001" s="156"/>
      <c r="EW1001" s="156"/>
      <c r="EX1001" s="156"/>
      <c r="EY1001" s="156"/>
      <c r="EZ1001" s="156"/>
      <c r="FA1001" s="156"/>
      <c r="FB1001" s="156"/>
      <c r="FC1001" s="156"/>
      <c r="FD1001" s="156"/>
      <c r="FE1001" s="156"/>
      <c r="FF1001" s="156"/>
      <c r="FG1001" s="156"/>
      <c r="FH1001" s="156"/>
      <c r="FI1001" s="156"/>
      <c r="FJ1001" s="156"/>
      <c r="FK1001" s="156"/>
      <c r="FL1001" s="156"/>
      <c r="FM1001" s="156"/>
      <c r="FN1001" s="156"/>
      <c r="FO1001" s="156"/>
      <c r="FP1001" s="156"/>
      <c r="FQ1001" s="156"/>
      <c r="FR1001" s="156"/>
      <c r="FS1001" s="156"/>
      <c r="FT1001" s="156"/>
      <c r="FU1001" s="156"/>
      <c r="FV1001" s="156"/>
      <c r="FW1001" s="156"/>
      <c r="FX1001" s="156"/>
      <c r="FY1001" s="156"/>
      <c r="FZ1001" s="156"/>
      <c r="GA1001" s="156"/>
      <c r="GB1001" s="156"/>
      <c r="GC1001" s="156"/>
      <c r="GD1001" s="156"/>
      <c r="GE1001" s="156"/>
      <c r="GF1001" s="156"/>
      <c r="GG1001" s="156"/>
      <c r="GH1001" s="156"/>
      <c r="GI1001" s="156"/>
      <c r="GJ1001" s="156"/>
      <c r="GK1001" s="156"/>
      <c r="GL1001" s="156"/>
      <c r="GM1001" s="156"/>
      <c r="GN1001" s="156"/>
      <c r="GO1001" s="156"/>
      <c r="GP1001" s="156"/>
      <c r="GQ1001" s="156"/>
      <c r="GR1001" s="156"/>
      <c r="GS1001" s="156"/>
      <c r="GT1001" s="156"/>
      <c r="GU1001" s="156"/>
      <c r="GV1001" s="156"/>
      <c r="GW1001" s="156"/>
      <c r="GX1001" s="156"/>
      <c r="GY1001" s="156"/>
      <c r="GZ1001" s="156"/>
      <c r="HA1001" s="156"/>
      <c r="HB1001" s="156"/>
      <c r="HC1001" s="156"/>
      <c r="HD1001" s="156"/>
      <c r="HE1001" s="156"/>
      <c r="HF1001" s="156"/>
      <c r="HG1001" s="156"/>
      <c r="HH1001" s="156"/>
      <c r="HI1001" s="156"/>
      <c r="HJ1001" s="156"/>
      <c r="HK1001" s="156"/>
      <c r="HL1001" s="156"/>
      <c r="HM1001" s="156"/>
      <c r="HN1001" s="162"/>
      <c r="HO1001" s="156"/>
      <c r="HP1001" s="156"/>
      <c r="HQ1001" s="156"/>
    </row>
    <row r="1002" spans="1:225">
      <c r="A1002" s="160"/>
      <c r="B1002" s="204"/>
      <c r="C1002" s="204"/>
      <c r="D1002" s="204"/>
      <c r="E1002" s="204"/>
      <c r="F1002" s="204"/>
      <c r="G1002" s="204"/>
      <c r="H1002" s="204"/>
      <c r="I1002" s="204"/>
      <c r="J1002" s="204"/>
      <c r="K1002" s="204"/>
      <c r="L1002" s="204"/>
      <c r="M1002" s="204"/>
      <c r="N1002" s="204"/>
      <c r="O1002" s="204"/>
      <c r="P1002" s="204"/>
      <c r="Q1002" s="204"/>
      <c r="R1002" s="204"/>
      <c r="S1002" s="204"/>
      <c r="T1002" s="204"/>
      <c r="U1002" s="204"/>
      <c r="V1002" s="204"/>
      <c r="W1002" s="204"/>
      <c r="X1002" s="204"/>
      <c r="Y1002" s="204"/>
      <c r="Z1002" s="204"/>
      <c r="AA1002" s="204"/>
      <c r="AB1002" s="204"/>
      <c r="AC1002" s="204"/>
      <c r="AD1002" s="204"/>
      <c r="AE1002" s="204"/>
      <c r="AF1002" s="204"/>
      <c r="AG1002" s="204"/>
      <c r="AH1002" s="204"/>
      <c r="AI1002" s="204"/>
      <c r="AJ1002" s="204"/>
      <c r="AK1002" s="204"/>
      <c r="AL1002" s="204"/>
      <c r="AM1002" s="204"/>
      <c r="AN1002" s="204"/>
      <c r="AO1002" s="204"/>
      <c r="AP1002" s="204"/>
      <c r="AQ1002" s="204"/>
      <c r="AR1002" s="204"/>
      <c r="AS1002" s="204"/>
      <c r="AT1002" s="204"/>
      <c r="AU1002" s="204"/>
      <c r="AV1002" s="204"/>
      <c r="AW1002" s="204"/>
      <c r="AX1002" s="204"/>
      <c r="AY1002" s="204"/>
      <c r="AZ1002" s="204"/>
      <c r="BA1002" s="204"/>
      <c r="BB1002" s="204"/>
      <c r="BC1002" s="204"/>
      <c r="BD1002" s="204"/>
      <c r="BE1002" s="204"/>
      <c r="BF1002" s="204"/>
      <c r="BG1002" s="204"/>
      <c r="BH1002" s="204"/>
      <c r="BI1002" s="204"/>
      <c r="BJ1002" s="204"/>
      <c r="BK1002" s="204"/>
      <c r="BL1002" s="204"/>
      <c r="BM1002" s="204"/>
      <c r="BN1002" s="204"/>
      <c r="BO1002" s="204"/>
      <c r="BP1002" s="204"/>
      <c r="BQ1002" s="204"/>
      <c r="BR1002" s="204"/>
      <c r="BS1002" s="204"/>
      <c r="BT1002" s="204"/>
      <c r="BU1002" s="204"/>
      <c r="BV1002" s="204"/>
      <c r="BW1002" s="204"/>
      <c r="BX1002" s="204"/>
      <c r="BY1002" s="204"/>
      <c r="BZ1002" s="204"/>
      <c r="CA1002" s="204"/>
      <c r="CB1002" s="204"/>
      <c r="CC1002" s="204"/>
      <c r="CD1002" s="204"/>
      <c r="CE1002" s="204"/>
      <c r="CF1002" s="204"/>
      <c r="CG1002" s="204"/>
      <c r="CH1002" s="204"/>
      <c r="CI1002" s="204"/>
      <c r="CJ1002" s="204"/>
      <c r="CK1002" s="204"/>
      <c r="CL1002" s="204"/>
      <c r="CM1002" s="204"/>
      <c r="CN1002" s="204"/>
      <c r="CO1002" s="204"/>
      <c r="CP1002" s="204"/>
      <c r="CQ1002" s="204"/>
      <c r="CR1002" s="204"/>
      <c r="CS1002" s="204"/>
      <c r="CT1002" s="204"/>
      <c r="CU1002" s="204"/>
      <c r="CV1002" s="204"/>
      <c r="CW1002" s="204"/>
      <c r="CX1002" s="204"/>
      <c r="CY1002" s="204"/>
      <c r="CZ1002" s="204"/>
      <c r="DA1002" s="204"/>
      <c r="DB1002" s="204"/>
      <c r="DC1002" s="204"/>
      <c r="DD1002" s="204"/>
      <c r="DE1002" s="204"/>
      <c r="DF1002" s="204"/>
      <c r="DG1002" s="204"/>
      <c r="DH1002" s="204"/>
      <c r="DI1002" s="204"/>
      <c r="DJ1002" s="204"/>
      <c r="DK1002" s="204"/>
      <c r="DL1002" s="204"/>
      <c r="DM1002" s="204"/>
      <c r="DN1002" s="204"/>
      <c r="DO1002" s="204"/>
      <c r="DP1002" s="204"/>
      <c r="DQ1002" s="204"/>
      <c r="DR1002" s="204"/>
      <c r="DS1002" s="204"/>
      <c r="DT1002" s="204"/>
      <c r="DU1002" s="204"/>
      <c r="DV1002" s="204"/>
      <c r="DW1002" s="204"/>
      <c r="DX1002" s="204"/>
      <c r="DY1002" s="204"/>
      <c r="DZ1002" s="204"/>
      <c r="EA1002" s="204"/>
      <c r="EB1002" s="204"/>
      <c r="EC1002" s="204"/>
      <c r="ED1002" s="204"/>
      <c r="EE1002" s="204"/>
      <c r="EF1002" s="204"/>
      <c r="EG1002" s="204"/>
      <c r="EH1002" s="204"/>
      <c r="EI1002" s="204"/>
      <c r="EJ1002" s="204"/>
      <c r="EK1002" s="204"/>
      <c r="EL1002" s="204"/>
      <c r="EM1002" s="204"/>
      <c r="EN1002" s="204"/>
      <c r="EO1002" s="204"/>
      <c r="EP1002" s="160"/>
      <c r="EQ1002" s="160"/>
      <c r="ER1002" s="160"/>
      <c r="ES1002" s="160"/>
      <c r="ET1002" s="160"/>
      <c r="EU1002" s="160"/>
      <c r="EV1002" s="160"/>
      <c r="EW1002" s="160"/>
      <c r="EX1002" s="160"/>
      <c r="EY1002" s="160"/>
      <c r="EZ1002" s="160"/>
      <c r="FA1002" s="160"/>
      <c r="FB1002" s="160"/>
      <c r="FC1002" s="160"/>
      <c r="FD1002" s="160"/>
      <c r="FE1002" s="160"/>
      <c r="FF1002" s="160"/>
      <c r="FG1002" s="160"/>
      <c r="FH1002" s="160"/>
      <c r="FI1002" s="160"/>
      <c r="FJ1002" s="160"/>
      <c r="FK1002" s="160"/>
      <c r="FL1002" s="160"/>
      <c r="FM1002" s="160"/>
      <c r="FN1002" s="160"/>
      <c r="FO1002" s="160"/>
      <c r="FP1002" s="160"/>
      <c r="FQ1002" s="160"/>
      <c r="FR1002" s="160"/>
      <c r="FS1002" s="160"/>
      <c r="FT1002" s="160"/>
      <c r="FU1002" s="160"/>
      <c r="FV1002" s="160"/>
      <c r="FW1002" s="160"/>
      <c r="FX1002" s="160"/>
      <c r="FY1002" s="160"/>
      <c r="FZ1002" s="160"/>
      <c r="GA1002" s="160"/>
      <c r="GB1002" s="160"/>
      <c r="GC1002" s="160"/>
      <c r="GD1002" s="160"/>
      <c r="GE1002" s="160"/>
      <c r="GF1002" s="160"/>
      <c r="GG1002" s="160"/>
      <c r="GH1002" s="160"/>
      <c r="GI1002" s="160"/>
      <c r="GJ1002" s="160"/>
      <c r="GK1002" s="160"/>
      <c r="GL1002" s="160"/>
      <c r="GM1002" s="160"/>
      <c r="GN1002" s="160"/>
      <c r="GO1002" s="160"/>
      <c r="GP1002" s="160"/>
      <c r="GQ1002" s="160"/>
      <c r="GR1002" s="160"/>
      <c r="GS1002" s="160"/>
      <c r="GT1002" s="160"/>
      <c r="GU1002" s="160"/>
      <c r="GV1002" s="160"/>
      <c r="GW1002" s="160"/>
      <c r="GX1002" s="160"/>
      <c r="GY1002" s="160"/>
      <c r="GZ1002" s="160"/>
      <c r="HA1002" s="160"/>
      <c r="HB1002" s="160"/>
      <c r="HC1002" s="160"/>
      <c r="HD1002" s="160"/>
      <c r="HE1002" s="160"/>
      <c r="HF1002" s="160"/>
      <c r="HG1002" s="160"/>
      <c r="HH1002" s="160"/>
      <c r="HI1002" s="160"/>
      <c r="HJ1002" s="160"/>
      <c r="HK1002" s="160"/>
      <c r="HL1002" s="160"/>
      <c r="HM1002" s="160"/>
      <c r="HN1002" s="157"/>
      <c r="HO1002" s="160"/>
      <c r="HP1002" s="160"/>
      <c r="HQ1002" s="160"/>
    </row>
    <row r="1003" spans="1:225">
      <c r="A1003" s="156"/>
      <c r="B1003" s="204"/>
      <c r="C1003" s="204"/>
      <c r="D1003" s="204"/>
      <c r="E1003" s="204"/>
      <c r="F1003" s="204"/>
      <c r="G1003" s="204"/>
      <c r="H1003" s="204"/>
      <c r="I1003" s="204"/>
      <c r="J1003" s="204"/>
      <c r="K1003" s="204"/>
      <c r="L1003" s="204"/>
      <c r="M1003" s="204"/>
      <c r="N1003" s="204"/>
      <c r="O1003" s="204"/>
      <c r="P1003" s="204"/>
      <c r="Q1003" s="204"/>
      <c r="R1003" s="204"/>
      <c r="S1003" s="204"/>
      <c r="T1003" s="204"/>
      <c r="U1003" s="204"/>
      <c r="V1003" s="204"/>
      <c r="W1003" s="204"/>
      <c r="X1003" s="204"/>
      <c r="Y1003" s="204"/>
      <c r="Z1003" s="204"/>
      <c r="AA1003" s="204"/>
      <c r="AB1003" s="204"/>
      <c r="AC1003" s="204"/>
      <c r="AD1003" s="204"/>
      <c r="AE1003" s="204"/>
      <c r="AF1003" s="204"/>
      <c r="AG1003" s="204"/>
      <c r="AH1003" s="204"/>
      <c r="AI1003" s="204"/>
      <c r="AJ1003" s="204"/>
      <c r="AK1003" s="204"/>
      <c r="AL1003" s="204"/>
      <c r="AM1003" s="204"/>
      <c r="AN1003" s="204"/>
      <c r="AO1003" s="204"/>
      <c r="AP1003" s="204"/>
      <c r="AQ1003" s="204"/>
      <c r="AR1003" s="204"/>
      <c r="AS1003" s="204"/>
      <c r="AT1003" s="204"/>
      <c r="AU1003" s="204"/>
      <c r="AV1003" s="204"/>
      <c r="AW1003" s="204"/>
      <c r="AX1003" s="204"/>
      <c r="AY1003" s="204"/>
      <c r="AZ1003" s="204"/>
      <c r="BA1003" s="204"/>
      <c r="BB1003" s="204"/>
      <c r="BC1003" s="204"/>
      <c r="BD1003" s="204"/>
      <c r="BE1003" s="204"/>
      <c r="BF1003" s="204"/>
      <c r="BG1003" s="204"/>
      <c r="BH1003" s="204"/>
      <c r="BI1003" s="204"/>
      <c r="BJ1003" s="204"/>
      <c r="BK1003" s="204"/>
      <c r="BL1003" s="204"/>
      <c r="BM1003" s="204"/>
      <c r="BN1003" s="204"/>
      <c r="BO1003" s="204"/>
      <c r="BP1003" s="204"/>
      <c r="BQ1003" s="204"/>
      <c r="BR1003" s="204"/>
      <c r="BS1003" s="204"/>
      <c r="BT1003" s="204"/>
      <c r="BU1003" s="204"/>
      <c r="BV1003" s="204"/>
      <c r="BW1003" s="204"/>
      <c r="BX1003" s="204"/>
      <c r="BY1003" s="204"/>
      <c r="BZ1003" s="204"/>
      <c r="CA1003" s="204"/>
      <c r="CB1003" s="204"/>
      <c r="CC1003" s="204"/>
      <c r="CD1003" s="204"/>
      <c r="CE1003" s="204"/>
      <c r="CF1003" s="204"/>
      <c r="CG1003" s="204"/>
      <c r="CH1003" s="204"/>
      <c r="CI1003" s="204"/>
      <c r="CJ1003" s="204"/>
      <c r="CK1003" s="204"/>
      <c r="CL1003" s="204"/>
      <c r="CM1003" s="204"/>
      <c r="CN1003" s="204"/>
      <c r="CO1003" s="204"/>
      <c r="CP1003" s="204"/>
      <c r="CQ1003" s="204"/>
      <c r="CR1003" s="204"/>
      <c r="CS1003" s="204"/>
      <c r="CT1003" s="204"/>
      <c r="CU1003" s="204"/>
      <c r="CV1003" s="204"/>
      <c r="CW1003" s="204"/>
      <c r="CX1003" s="204"/>
      <c r="CY1003" s="204"/>
      <c r="CZ1003" s="204"/>
      <c r="DA1003" s="204"/>
      <c r="DB1003" s="204"/>
      <c r="DC1003" s="204"/>
      <c r="DD1003" s="204"/>
      <c r="DE1003" s="204"/>
      <c r="DF1003" s="204"/>
      <c r="DG1003" s="204"/>
      <c r="DH1003" s="204"/>
      <c r="DI1003" s="204"/>
      <c r="DJ1003" s="204"/>
      <c r="DK1003" s="204"/>
      <c r="DL1003" s="204"/>
      <c r="DM1003" s="204"/>
      <c r="DN1003" s="204"/>
      <c r="DO1003" s="204"/>
      <c r="DP1003" s="204"/>
      <c r="DQ1003" s="204"/>
      <c r="DR1003" s="204"/>
      <c r="DS1003" s="204"/>
      <c r="DT1003" s="204"/>
      <c r="DU1003" s="204"/>
      <c r="DV1003" s="204"/>
      <c r="DW1003" s="204"/>
      <c r="DX1003" s="204"/>
      <c r="DY1003" s="204"/>
      <c r="DZ1003" s="204"/>
      <c r="EA1003" s="204"/>
      <c r="EB1003" s="204"/>
      <c r="EC1003" s="204"/>
      <c r="ED1003" s="204"/>
      <c r="EE1003" s="204"/>
      <c r="EF1003" s="204"/>
      <c r="EG1003" s="204"/>
      <c r="EH1003" s="204"/>
      <c r="EI1003" s="204"/>
      <c r="EJ1003" s="204"/>
      <c r="EK1003" s="204"/>
      <c r="EL1003" s="204"/>
      <c r="EM1003" s="204"/>
      <c r="EN1003" s="204"/>
      <c r="EO1003" s="204"/>
      <c r="EP1003" s="156"/>
      <c r="EQ1003" s="156"/>
      <c r="ER1003" s="156"/>
      <c r="ES1003" s="156"/>
      <c r="ET1003" s="156"/>
      <c r="EU1003" s="156"/>
      <c r="EV1003" s="156"/>
      <c r="EW1003" s="156"/>
      <c r="EX1003" s="156"/>
      <c r="EY1003" s="156"/>
      <c r="EZ1003" s="156"/>
      <c r="FA1003" s="156"/>
      <c r="FB1003" s="156"/>
      <c r="FC1003" s="156"/>
      <c r="FD1003" s="156"/>
      <c r="FE1003" s="156"/>
      <c r="FF1003" s="156"/>
      <c r="FG1003" s="156"/>
      <c r="FH1003" s="156"/>
      <c r="FI1003" s="156"/>
      <c r="FJ1003" s="156"/>
      <c r="FK1003" s="156"/>
      <c r="FL1003" s="156"/>
      <c r="FM1003" s="156"/>
      <c r="FN1003" s="156"/>
      <c r="FO1003" s="156"/>
      <c r="FP1003" s="156"/>
      <c r="FQ1003" s="156"/>
      <c r="FR1003" s="156"/>
      <c r="FS1003" s="156"/>
      <c r="FT1003" s="156"/>
      <c r="FU1003" s="156"/>
      <c r="FV1003" s="156"/>
      <c r="FW1003" s="156"/>
      <c r="FX1003" s="156"/>
      <c r="FY1003" s="156"/>
      <c r="FZ1003" s="156"/>
      <c r="GA1003" s="156"/>
      <c r="GB1003" s="156"/>
      <c r="GC1003" s="156"/>
      <c r="GD1003" s="156"/>
      <c r="GE1003" s="156"/>
      <c r="GF1003" s="156"/>
      <c r="GG1003" s="156"/>
      <c r="GH1003" s="156"/>
      <c r="GI1003" s="156"/>
      <c r="GJ1003" s="156"/>
      <c r="GK1003" s="156"/>
      <c r="GL1003" s="156"/>
      <c r="GM1003" s="156"/>
      <c r="GN1003" s="156"/>
      <c r="GO1003" s="156"/>
      <c r="GP1003" s="156"/>
      <c r="GQ1003" s="156"/>
      <c r="GR1003" s="156"/>
      <c r="GS1003" s="156"/>
      <c r="GT1003" s="156"/>
      <c r="GU1003" s="156"/>
      <c r="GV1003" s="156"/>
      <c r="GW1003" s="156"/>
      <c r="GX1003" s="156"/>
      <c r="GY1003" s="156"/>
      <c r="GZ1003" s="156"/>
      <c r="HA1003" s="156"/>
      <c r="HB1003" s="156"/>
      <c r="HC1003" s="156"/>
      <c r="HD1003" s="156"/>
      <c r="HE1003" s="156"/>
      <c r="HF1003" s="156"/>
      <c r="HG1003" s="156"/>
      <c r="HH1003" s="156"/>
      <c r="HI1003" s="156"/>
      <c r="HJ1003" s="156"/>
      <c r="HK1003" s="156"/>
      <c r="HL1003" s="156"/>
      <c r="HM1003" s="156"/>
      <c r="HN1003" s="157"/>
      <c r="HO1003" s="156"/>
      <c r="HP1003" s="156"/>
      <c r="HQ1003" s="156"/>
    </row>
    <row r="1004" spans="1:225">
      <c r="A1004" s="156"/>
      <c r="B1004" s="204"/>
      <c r="C1004" s="204"/>
      <c r="D1004" s="204"/>
      <c r="E1004" s="204"/>
      <c r="F1004" s="204"/>
      <c r="G1004" s="204"/>
      <c r="H1004" s="204"/>
      <c r="I1004" s="204"/>
      <c r="J1004" s="204"/>
      <c r="K1004" s="204"/>
      <c r="L1004" s="204"/>
      <c r="M1004" s="204"/>
      <c r="N1004" s="204"/>
      <c r="O1004" s="204"/>
      <c r="P1004" s="204"/>
      <c r="Q1004" s="204"/>
      <c r="R1004" s="204"/>
      <c r="S1004" s="204"/>
      <c r="T1004" s="204"/>
      <c r="U1004" s="204"/>
      <c r="V1004" s="204"/>
      <c r="W1004" s="204"/>
      <c r="X1004" s="204"/>
      <c r="Y1004" s="204"/>
      <c r="Z1004" s="204"/>
      <c r="AA1004" s="204"/>
      <c r="AB1004" s="204"/>
      <c r="AC1004" s="204"/>
      <c r="AD1004" s="204"/>
      <c r="AE1004" s="204"/>
      <c r="AF1004" s="204"/>
      <c r="AG1004" s="204"/>
      <c r="AH1004" s="204"/>
      <c r="AI1004" s="204"/>
      <c r="AJ1004" s="204"/>
      <c r="AK1004" s="204"/>
      <c r="AL1004" s="204"/>
      <c r="AM1004" s="204"/>
      <c r="AN1004" s="204"/>
      <c r="AO1004" s="204"/>
      <c r="AP1004" s="204"/>
      <c r="AQ1004" s="204"/>
      <c r="AR1004" s="204"/>
      <c r="AS1004" s="204"/>
      <c r="AT1004" s="204"/>
      <c r="AU1004" s="204"/>
      <c r="AV1004" s="204"/>
      <c r="AW1004" s="204"/>
      <c r="AX1004" s="204"/>
      <c r="AY1004" s="204"/>
      <c r="AZ1004" s="204"/>
      <c r="BA1004" s="204"/>
      <c r="BB1004" s="204"/>
      <c r="BC1004" s="204"/>
      <c r="BD1004" s="204"/>
      <c r="BE1004" s="204"/>
      <c r="BF1004" s="204"/>
      <c r="BG1004" s="204"/>
      <c r="BH1004" s="204"/>
      <c r="BI1004" s="204"/>
      <c r="BJ1004" s="204"/>
      <c r="BK1004" s="204"/>
      <c r="BL1004" s="204"/>
      <c r="BM1004" s="204"/>
      <c r="BN1004" s="204"/>
      <c r="BO1004" s="204"/>
      <c r="BP1004" s="204"/>
      <c r="BQ1004" s="204"/>
      <c r="BR1004" s="204"/>
      <c r="BS1004" s="204"/>
      <c r="BT1004" s="204"/>
      <c r="BU1004" s="204"/>
      <c r="BV1004" s="204"/>
      <c r="BW1004" s="204"/>
      <c r="BX1004" s="204"/>
      <c r="BY1004" s="204"/>
      <c r="BZ1004" s="204"/>
      <c r="CA1004" s="204"/>
      <c r="CB1004" s="204"/>
      <c r="CC1004" s="204"/>
      <c r="CD1004" s="204"/>
      <c r="CE1004" s="204"/>
      <c r="CF1004" s="204"/>
      <c r="CG1004" s="204"/>
      <c r="CH1004" s="204"/>
      <c r="CI1004" s="204"/>
      <c r="CJ1004" s="204"/>
      <c r="CK1004" s="204"/>
      <c r="CL1004" s="204"/>
      <c r="CM1004" s="204"/>
      <c r="CN1004" s="204"/>
      <c r="CO1004" s="204"/>
      <c r="CP1004" s="204"/>
      <c r="CQ1004" s="204"/>
      <c r="CR1004" s="204"/>
      <c r="CS1004" s="204"/>
      <c r="CT1004" s="204"/>
      <c r="CU1004" s="204"/>
      <c r="CV1004" s="204"/>
      <c r="CW1004" s="204"/>
      <c r="CX1004" s="204"/>
      <c r="CY1004" s="204"/>
      <c r="CZ1004" s="204"/>
      <c r="DA1004" s="204"/>
      <c r="DB1004" s="204"/>
      <c r="DC1004" s="204"/>
      <c r="DD1004" s="204"/>
      <c r="DE1004" s="204"/>
      <c r="DF1004" s="204"/>
      <c r="DG1004" s="204"/>
      <c r="DH1004" s="204"/>
      <c r="DI1004" s="204"/>
      <c r="DJ1004" s="204"/>
      <c r="DK1004" s="204"/>
      <c r="DL1004" s="204"/>
      <c r="DM1004" s="204"/>
      <c r="DN1004" s="204"/>
      <c r="DO1004" s="204"/>
      <c r="DP1004" s="204"/>
      <c r="DQ1004" s="204"/>
      <c r="DR1004" s="204"/>
      <c r="DS1004" s="204"/>
      <c r="DT1004" s="204"/>
      <c r="DU1004" s="204"/>
      <c r="DV1004" s="204"/>
      <c r="DW1004" s="204"/>
      <c r="DX1004" s="204"/>
      <c r="DY1004" s="204"/>
      <c r="DZ1004" s="204"/>
      <c r="EA1004" s="204"/>
      <c r="EB1004" s="204"/>
      <c r="EC1004" s="204"/>
      <c r="ED1004" s="204"/>
      <c r="EE1004" s="204"/>
      <c r="EF1004" s="204"/>
      <c r="EG1004" s="204"/>
      <c r="EH1004" s="204"/>
      <c r="EI1004" s="204"/>
      <c r="EJ1004" s="204"/>
      <c r="EK1004" s="204"/>
      <c r="EL1004" s="204"/>
      <c r="EM1004" s="204"/>
      <c r="EN1004" s="204"/>
      <c r="EO1004" s="204"/>
      <c r="EP1004" s="156"/>
      <c r="EQ1004" s="156"/>
      <c r="ER1004" s="156"/>
      <c r="ES1004" s="156"/>
      <c r="ET1004" s="156"/>
      <c r="EU1004" s="156"/>
      <c r="EV1004" s="156"/>
      <c r="EW1004" s="156"/>
      <c r="EX1004" s="156"/>
      <c r="EY1004" s="156"/>
      <c r="EZ1004" s="156"/>
      <c r="FA1004" s="156"/>
      <c r="FB1004" s="156"/>
      <c r="FC1004" s="156"/>
      <c r="FD1004" s="156"/>
      <c r="FE1004" s="156"/>
      <c r="FF1004" s="156"/>
      <c r="FG1004" s="156"/>
      <c r="FH1004" s="156"/>
      <c r="FI1004" s="156"/>
      <c r="FJ1004" s="156"/>
      <c r="FK1004" s="156"/>
      <c r="FL1004" s="156"/>
      <c r="FM1004" s="156"/>
      <c r="FN1004" s="156"/>
      <c r="FO1004" s="156"/>
      <c r="FP1004" s="156"/>
      <c r="FQ1004" s="156"/>
      <c r="FR1004" s="156"/>
      <c r="FS1004" s="156"/>
      <c r="FT1004" s="156"/>
      <c r="FU1004" s="156"/>
      <c r="FV1004" s="156"/>
      <c r="FW1004" s="156"/>
      <c r="FX1004" s="156"/>
      <c r="FY1004" s="156"/>
      <c r="FZ1004" s="156"/>
      <c r="GA1004" s="156"/>
      <c r="GB1004" s="156"/>
      <c r="GC1004" s="156"/>
      <c r="GD1004" s="156"/>
      <c r="GE1004" s="156"/>
      <c r="GF1004" s="156"/>
      <c r="GG1004" s="156"/>
      <c r="GH1004" s="156"/>
      <c r="GI1004" s="156"/>
      <c r="GJ1004" s="156"/>
      <c r="GK1004" s="156"/>
      <c r="GL1004" s="156"/>
      <c r="GM1004" s="156"/>
      <c r="GN1004" s="156"/>
      <c r="GO1004" s="156"/>
      <c r="GP1004" s="156"/>
      <c r="GQ1004" s="156"/>
      <c r="GR1004" s="156"/>
      <c r="GS1004" s="156"/>
      <c r="GT1004" s="156"/>
      <c r="GU1004" s="156"/>
      <c r="GV1004" s="156"/>
      <c r="GW1004" s="156"/>
      <c r="GX1004" s="156"/>
      <c r="GY1004" s="156"/>
      <c r="GZ1004" s="156"/>
      <c r="HA1004" s="156"/>
      <c r="HB1004" s="156"/>
      <c r="HC1004" s="156"/>
      <c r="HD1004" s="156"/>
      <c r="HE1004" s="156"/>
      <c r="HF1004" s="156"/>
      <c r="HG1004" s="156"/>
      <c r="HH1004" s="156"/>
      <c r="HI1004" s="156"/>
      <c r="HJ1004" s="156"/>
      <c r="HK1004" s="156"/>
      <c r="HL1004" s="156"/>
      <c r="HM1004" s="156"/>
      <c r="HN1004" s="162"/>
      <c r="HO1004" s="156"/>
      <c r="HP1004" s="156"/>
      <c r="HQ1004" s="156"/>
    </row>
    <row r="1005" spans="1:225">
      <c r="A1005" s="160"/>
      <c r="B1005" s="204"/>
      <c r="C1005" s="204"/>
      <c r="D1005" s="204"/>
      <c r="E1005" s="204"/>
      <c r="F1005" s="204"/>
      <c r="G1005" s="204"/>
      <c r="H1005" s="204"/>
      <c r="I1005" s="204"/>
      <c r="J1005" s="204"/>
      <c r="K1005" s="204"/>
      <c r="L1005" s="204"/>
      <c r="M1005" s="204"/>
      <c r="N1005" s="204"/>
      <c r="O1005" s="204"/>
      <c r="P1005" s="204"/>
      <c r="Q1005" s="204"/>
      <c r="R1005" s="204"/>
      <c r="S1005" s="204"/>
      <c r="T1005" s="204"/>
      <c r="U1005" s="204"/>
      <c r="V1005" s="204"/>
      <c r="W1005" s="204"/>
      <c r="X1005" s="204"/>
      <c r="Y1005" s="204"/>
      <c r="Z1005" s="204"/>
      <c r="AA1005" s="204"/>
      <c r="AB1005" s="204"/>
      <c r="AC1005" s="204"/>
      <c r="AD1005" s="204"/>
      <c r="AE1005" s="204"/>
      <c r="AF1005" s="204"/>
      <c r="AG1005" s="204"/>
      <c r="AH1005" s="204"/>
      <c r="AI1005" s="204"/>
      <c r="AJ1005" s="204"/>
      <c r="AK1005" s="204"/>
      <c r="AL1005" s="204"/>
      <c r="AM1005" s="204"/>
      <c r="AN1005" s="204"/>
      <c r="AO1005" s="204"/>
      <c r="AP1005" s="204"/>
      <c r="AQ1005" s="204"/>
      <c r="AR1005" s="204"/>
      <c r="AS1005" s="204"/>
      <c r="AT1005" s="204"/>
      <c r="AU1005" s="204"/>
      <c r="AV1005" s="204"/>
      <c r="AW1005" s="204"/>
      <c r="AX1005" s="204"/>
      <c r="AY1005" s="204"/>
      <c r="AZ1005" s="204"/>
      <c r="BA1005" s="204"/>
      <c r="BB1005" s="204"/>
      <c r="BC1005" s="204"/>
      <c r="BD1005" s="204"/>
      <c r="BE1005" s="204"/>
      <c r="BF1005" s="204"/>
      <c r="BG1005" s="204"/>
      <c r="BH1005" s="204"/>
      <c r="BI1005" s="204"/>
      <c r="BJ1005" s="204"/>
      <c r="BK1005" s="204"/>
      <c r="BL1005" s="204"/>
      <c r="BM1005" s="204"/>
      <c r="BN1005" s="204"/>
      <c r="BO1005" s="204"/>
      <c r="BP1005" s="204"/>
      <c r="BQ1005" s="204"/>
      <c r="BR1005" s="204"/>
      <c r="BS1005" s="204"/>
      <c r="BT1005" s="204"/>
      <c r="BU1005" s="204"/>
      <c r="BV1005" s="204"/>
      <c r="BW1005" s="204"/>
      <c r="BX1005" s="204"/>
      <c r="BY1005" s="204"/>
      <c r="BZ1005" s="204"/>
      <c r="CA1005" s="204"/>
      <c r="CB1005" s="204"/>
      <c r="CC1005" s="204"/>
      <c r="CD1005" s="204"/>
      <c r="CE1005" s="204"/>
      <c r="CF1005" s="204"/>
      <c r="CG1005" s="204"/>
      <c r="CH1005" s="204"/>
      <c r="CI1005" s="204"/>
      <c r="CJ1005" s="204"/>
      <c r="CK1005" s="204"/>
      <c r="CL1005" s="204"/>
      <c r="CM1005" s="204"/>
      <c r="CN1005" s="204"/>
      <c r="CO1005" s="204"/>
      <c r="CP1005" s="204"/>
      <c r="CQ1005" s="204"/>
      <c r="CR1005" s="204"/>
      <c r="CS1005" s="204"/>
      <c r="CT1005" s="204"/>
      <c r="CU1005" s="204"/>
      <c r="CV1005" s="204"/>
      <c r="CW1005" s="204"/>
      <c r="CX1005" s="204"/>
      <c r="CY1005" s="204"/>
      <c r="CZ1005" s="204"/>
      <c r="DA1005" s="204"/>
      <c r="DB1005" s="204"/>
      <c r="DC1005" s="204"/>
      <c r="DD1005" s="204"/>
      <c r="DE1005" s="204"/>
      <c r="DF1005" s="204"/>
      <c r="DG1005" s="204"/>
      <c r="DH1005" s="204"/>
      <c r="DI1005" s="204"/>
      <c r="DJ1005" s="204"/>
      <c r="DK1005" s="204"/>
      <c r="DL1005" s="204"/>
      <c r="DM1005" s="204"/>
      <c r="DN1005" s="204"/>
      <c r="DO1005" s="204"/>
      <c r="DP1005" s="204"/>
      <c r="DQ1005" s="204"/>
      <c r="DR1005" s="204"/>
      <c r="DS1005" s="204"/>
      <c r="DT1005" s="204"/>
      <c r="DU1005" s="204"/>
      <c r="DV1005" s="204"/>
      <c r="DW1005" s="204"/>
      <c r="DX1005" s="204"/>
      <c r="DY1005" s="204"/>
      <c r="DZ1005" s="204"/>
      <c r="EA1005" s="204"/>
      <c r="EB1005" s="204"/>
      <c r="EC1005" s="204"/>
      <c r="ED1005" s="204"/>
      <c r="EE1005" s="204"/>
      <c r="EF1005" s="204"/>
      <c r="EG1005" s="204"/>
      <c r="EH1005" s="204"/>
      <c r="EI1005" s="204"/>
      <c r="EJ1005" s="204"/>
      <c r="EK1005" s="204"/>
      <c r="EL1005" s="204"/>
      <c r="EM1005" s="204"/>
      <c r="EN1005" s="204"/>
      <c r="EO1005" s="204"/>
      <c r="EP1005" s="160"/>
      <c r="EQ1005" s="160"/>
      <c r="ER1005" s="160"/>
      <c r="ES1005" s="160"/>
      <c r="ET1005" s="160"/>
      <c r="EU1005" s="160"/>
      <c r="EV1005" s="160"/>
      <c r="EW1005" s="160"/>
      <c r="EX1005" s="160"/>
      <c r="EY1005" s="160"/>
      <c r="EZ1005" s="160"/>
      <c r="FA1005" s="160"/>
      <c r="FB1005" s="160"/>
      <c r="FC1005" s="160"/>
      <c r="FD1005" s="160"/>
      <c r="FE1005" s="160"/>
      <c r="FF1005" s="160"/>
      <c r="FG1005" s="160"/>
      <c r="FH1005" s="160"/>
      <c r="FI1005" s="160"/>
      <c r="FJ1005" s="160"/>
      <c r="FK1005" s="160"/>
      <c r="FL1005" s="160"/>
      <c r="FM1005" s="160"/>
      <c r="FN1005" s="160"/>
      <c r="FO1005" s="160"/>
      <c r="FP1005" s="160"/>
      <c r="FQ1005" s="160"/>
      <c r="FR1005" s="160"/>
      <c r="FS1005" s="160"/>
      <c r="FT1005" s="160"/>
      <c r="FU1005" s="160"/>
      <c r="FV1005" s="160"/>
      <c r="FW1005" s="160"/>
      <c r="FX1005" s="160"/>
      <c r="FY1005" s="160"/>
      <c r="FZ1005" s="160"/>
      <c r="GA1005" s="160"/>
      <c r="GB1005" s="160"/>
      <c r="GC1005" s="160"/>
      <c r="GD1005" s="160"/>
      <c r="GE1005" s="160"/>
      <c r="GF1005" s="160"/>
      <c r="GG1005" s="160"/>
      <c r="GH1005" s="160"/>
      <c r="GI1005" s="160"/>
      <c r="GJ1005" s="160"/>
      <c r="GK1005" s="160"/>
      <c r="GL1005" s="160"/>
      <c r="GM1005" s="160"/>
      <c r="GN1005" s="160"/>
      <c r="GO1005" s="160"/>
      <c r="GP1005" s="160"/>
      <c r="GQ1005" s="160"/>
      <c r="GR1005" s="160"/>
      <c r="GS1005" s="160"/>
      <c r="GT1005" s="160"/>
      <c r="GU1005" s="160"/>
      <c r="GV1005" s="160"/>
      <c r="GW1005" s="160"/>
      <c r="GX1005" s="160"/>
      <c r="GY1005" s="160"/>
      <c r="GZ1005" s="160"/>
      <c r="HA1005" s="160"/>
      <c r="HB1005" s="160"/>
      <c r="HC1005" s="160"/>
      <c r="HD1005" s="160"/>
      <c r="HE1005" s="160"/>
      <c r="HF1005" s="160"/>
      <c r="HG1005" s="160"/>
      <c r="HH1005" s="160"/>
      <c r="HI1005" s="160"/>
      <c r="HJ1005" s="160"/>
      <c r="HK1005" s="160"/>
      <c r="HL1005" s="160"/>
      <c r="HM1005" s="160"/>
      <c r="HN1005" s="157"/>
      <c r="HO1005" s="160"/>
      <c r="HP1005" s="160"/>
      <c r="HQ1005" s="160"/>
    </row>
    <row r="1006" spans="1:225">
      <c r="A1006" s="156"/>
      <c r="B1006" s="204"/>
      <c r="C1006" s="204"/>
      <c r="D1006" s="204"/>
      <c r="E1006" s="204"/>
      <c r="F1006" s="204"/>
      <c r="G1006" s="204"/>
      <c r="H1006" s="204"/>
      <c r="I1006" s="204"/>
      <c r="J1006" s="204"/>
      <c r="K1006" s="204"/>
      <c r="L1006" s="204"/>
      <c r="M1006" s="204"/>
      <c r="N1006" s="204"/>
      <c r="O1006" s="204"/>
      <c r="P1006" s="204"/>
      <c r="Q1006" s="204"/>
      <c r="R1006" s="204"/>
      <c r="S1006" s="204"/>
      <c r="T1006" s="204"/>
      <c r="U1006" s="204"/>
      <c r="V1006" s="204"/>
      <c r="W1006" s="204"/>
      <c r="X1006" s="204"/>
      <c r="Y1006" s="204"/>
      <c r="Z1006" s="204"/>
      <c r="AA1006" s="204"/>
      <c r="AB1006" s="204"/>
      <c r="AC1006" s="204"/>
      <c r="AD1006" s="204"/>
      <c r="AE1006" s="204"/>
      <c r="AF1006" s="204"/>
      <c r="AG1006" s="204"/>
      <c r="AH1006" s="204"/>
      <c r="AI1006" s="204"/>
      <c r="AJ1006" s="204"/>
      <c r="AK1006" s="204"/>
      <c r="AL1006" s="204"/>
      <c r="AM1006" s="204"/>
      <c r="AN1006" s="204"/>
      <c r="AO1006" s="204"/>
      <c r="AP1006" s="204"/>
      <c r="AQ1006" s="204"/>
      <c r="AR1006" s="204"/>
      <c r="AS1006" s="204"/>
      <c r="AT1006" s="204"/>
      <c r="AU1006" s="204"/>
      <c r="AV1006" s="204"/>
      <c r="AW1006" s="204"/>
      <c r="AX1006" s="204"/>
      <c r="AY1006" s="204"/>
      <c r="AZ1006" s="204"/>
      <c r="BA1006" s="204"/>
      <c r="BB1006" s="204"/>
      <c r="BC1006" s="204"/>
      <c r="BD1006" s="204"/>
      <c r="BE1006" s="204"/>
      <c r="BF1006" s="204"/>
      <c r="BG1006" s="204"/>
      <c r="BH1006" s="204"/>
      <c r="BI1006" s="204"/>
      <c r="BJ1006" s="204"/>
      <c r="BK1006" s="204"/>
      <c r="BL1006" s="204"/>
      <c r="BM1006" s="204"/>
      <c r="BN1006" s="204"/>
      <c r="BO1006" s="204"/>
      <c r="BP1006" s="204"/>
      <c r="BQ1006" s="204"/>
      <c r="BR1006" s="204"/>
      <c r="BS1006" s="204"/>
      <c r="BT1006" s="204"/>
      <c r="BU1006" s="204"/>
      <c r="BV1006" s="204"/>
      <c r="BW1006" s="204"/>
      <c r="BX1006" s="204"/>
      <c r="BY1006" s="204"/>
      <c r="BZ1006" s="204"/>
      <c r="CA1006" s="204"/>
      <c r="CB1006" s="204"/>
      <c r="CC1006" s="204"/>
      <c r="CD1006" s="204"/>
      <c r="CE1006" s="204"/>
      <c r="CF1006" s="204"/>
      <c r="CG1006" s="204"/>
      <c r="CH1006" s="204"/>
      <c r="CI1006" s="204"/>
      <c r="CJ1006" s="204"/>
      <c r="CK1006" s="204"/>
      <c r="CL1006" s="204"/>
      <c r="CM1006" s="204"/>
      <c r="CN1006" s="204"/>
      <c r="CO1006" s="204"/>
      <c r="CP1006" s="204"/>
      <c r="CQ1006" s="204"/>
      <c r="CR1006" s="204"/>
      <c r="CS1006" s="204"/>
      <c r="CT1006" s="204"/>
      <c r="CU1006" s="204"/>
      <c r="CV1006" s="204"/>
      <c r="CW1006" s="204"/>
      <c r="CX1006" s="204"/>
      <c r="CY1006" s="204"/>
      <c r="CZ1006" s="204"/>
      <c r="DA1006" s="204"/>
      <c r="DB1006" s="204"/>
      <c r="DC1006" s="204"/>
      <c r="DD1006" s="204"/>
      <c r="DE1006" s="204"/>
      <c r="DF1006" s="204"/>
      <c r="DG1006" s="204"/>
      <c r="DH1006" s="204"/>
      <c r="DI1006" s="204"/>
      <c r="DJ1006" s="204"/>
      <c r="DK1006" s="204"/>
      <c r="DL1006" s="204"/>
      <c r="DM1006" s="204"/>
      <c r="DN1006" s="204"/>
      <c r="DO1006" s="204"/>
      <c r="DP1006" s="204"/>
      <c r="DQ1006" s="204"/>
      <c r="DR1006" s="204"/>
      <c r="DS1006" s="204"/>
      <c r="DT1006" s="204"/>
      <c r="DU1006" s="204"/>
      <c r="DV1006" s="204"/>
      <c r="DW1006" s="204"/>
      <c r="DX1006" s="204"/>
      <c r="DY1006" s="204"/>
      <c r="DZ1006" s="204"/>
      <c r="EA1006" s="204"/>
      <c r="EB1006" s="204"/>
      <c r="EC1006" s="204"/>
      <c r="ED1006" s="204"/>
      <c r="EE1006" s="204"/>
      <c r="EF1006" s="204"/>
      <c r="EG1006" s="204"/>
      <c r="EH1006" s="204"/>
      <c r="EI1006" s="204"/>
      <c r="EJ1006" s="204"/>
      <c r="EK1006" s="204"/>
      <c r="EL1006" s="204"/>
      <c r="EM1006" s="204"/>
      <c r="EN1006" s="204"/>
      <c r="EO1006" s="204"/>
      <c r="EP1006" s="156"/>
      <c r="EQ1006" s="156"/>
      <c r="ER1006" s="156"/>
      <c r="ES1006" s="156"/>
      <c r="ET1006" s="156"/>
      <c r="EU1006" s="156"/>
      <c r="EV1006" s="156"/>
      <c r="EW1006" s="156"/>
      <c r="EX1006" s="156"/>
      <c r="EY1006" s="156"/>
      <c r="EZ1006" s="156"/>
      <c r="FA1006" s="156"/>
      <c r="FB1006" s="156"/>
      <c r="FC1006" s="156"/>
      <c r="FD1006" s="156"/>
      <c r="FE1006" s="156"/>
      <c r="FF1006" s="156"/>
      <c r="FG1006" s="156"/>
      <c r="FH1006" s="156"/>
      <c r="FI1006" s="156"/>
      <c r="FJ1006" s="156"/>
      <c r="FK1006" s="156"/>
      <c r="FL1006" s="156"/>
      <c r="FM1006" s="156"/>
      <c r="FN1006" s="156"/>
      <c r="FO1006" s="156"/>
      <c r="FP1006" s="156"/>
      <c r="FQ1006" s="156"/>
      <c r="FR1006" s="156"/>
      <c r="FS1006" s="156"/>
      <c r="FT1006" s="156"/>
      <c r="FU1006" s="156"/>
      <c r="FV1006" s="156"/>
      <c r="FW1006" s="156"/>
      <c r="FX1006" s="156"/>
      <c r="FY1006" s="156"/>
      <c r="FZ1006" s="156"/>
      <c r="GA1006" s="156"/>
      <c r="GB1006" s="156"/>
      <c r="GC1006" s="156"/>
      <c r="GD1006" s="156"/>
      <c r="GE1006" s="156"/>
      <c r="GF1006" s="156"/>
      <c r="GG1006" s="156"/>
      <c r="GH1006" s="156"/>
      <c r="GI1006" s="156"/>
      <c r="GJ1006" s="156"/>
      <c r="GK1006" s="156"/>
      <c r="GL1006" s="156"/>
      <c r="GM1006" s="156"/>
      <c r="GN1006" s="156"/>
      <c r="GO1006" s="156"/>
      <c r="GP1006" s="156"/>
      <c r="GQ1006" s="156"/>
      <c r="GR1006" s="156"/>
      <c r="GS1006" s="156"/>
      <c r="GT1006" s="156"/>
      <c r="GU1006" s="156"/>
      <c r="GV1006" s="156"/>
      <c r="GW1006" s="156"/>
      <c r="GX1006" s="156"/>
      <c r="GY1006" s="156"/>
      <c r="GZ1006" s="156"/>
      <c r="HA1006" s="156"/>
      <c r="HB1006" s="156"/>
      <c r="HC1006" s="156"/>
      <c r="HD1006" s="156"/>
      <c r="HE1006" s="156"/>
      <c r="HF1006" s="156"/>
      <c r="HG1006" s="156"/>
      <c r="HH1006" s="156"/>
      <c r="HI1006" s="156"/>
      <c r="HJ1006" s="156"/>
      <c r="HK1006" s="156"/>
      <c r="HL1006" s="156"/>
      <c r="HM1006" s="156"/>
      <c r="HN1006" s="157"/>
      <c r="HO1006" s="156"/>
      <c r="HP1006" s="156"/>
      <c r="HQ1006" s="156"/>
    </row>
    <row r="1007" spans="1:225">
      <c r="A1007" s="156"/>
      <c r="B1007" s="204"/>
      <c r="C1007" s="204"/>
      <c r="D1007" s="204"/>
      <c r="E1007" s="204"/>
      <c r="F1007" s="204"/>
      <c r="G1007" s="204"/>
      <c r="H1007" s="204"/>
      <c r="I1007" s="204"/>
      <c r="J1007" s="204"/>
      <c r="K1007" s="204"/>
      <c r="L1007" s="204"/>
      <c r="M1007" s="204"/>
      <c r="N1007" s="204"/>
      <c r="O1007" s="204"/>
      <c r="P1007" s="204"/>
      <c r="Q1007" s="204"/>
      <c r="R1007" s="204"/>
      <c r="S1007" s="204"/>
      <c r="T1007" s="204"/>
      <c r="U1007" s="204"/>
      <c r="V1007" s="204"/>
      <c r="W1007" s="204"/>
      <c r="X1007" s="204"/>
      <c r="Y1007" s="204"/>
      <c r="Z1007" s="204"/>
      <c r="AA1007" s="204"/>
      <c r="AB1007" s="204"/>
      <c r="AC1007" s="204"/>
      <c r="AD1007" s="204"/>
      <c r="AE1007" s="204"/>
      <c r="AF1007" s="204"/>
      <c r="AG1007" s="204"/>
      <c r="AH1007" s="204"/>
      <c r="AI1007" s="204"/>
      <c r="AJ1007" s="204"/>
      <c r="AK1007" s="204"/>
      <c r="AL1007" s="204"/>
      <c r="AM1007" s="204"/>
      <c r="AN1007" s="204"/>
      <c r="AO1007" s="204"/>
      <c r="AP1007" s="204"/>
      <c r="AQ1007" s="204"/>
      <c r="AR1007" s="204"/>
      <c r="AS1007" s="204"/>
      <c r="AT1007" s="204"/>
      <c r="AU1007" s="204"/>
      <c r="AV1007" s="204"/>
      <c r="AW1007" s="204"/>
      <c r="AX1007" s="204"/>
      <c r="AY1007" s="204"/>
      <c r="AZ1007" s="204"/>
      <c r="BA1007" s="204"/>
      <c r="BB1007" s="204"/>
      <c r="BC1007" s="204"/>
      <c r="BD1007" s="204"/>
      <c r="BE1007" s="204"/>
      <c r="BF1007" s="204"/>
      <c r="BG1007" s="204"/>
      <c r="BH1007" s="204"/>
      <c r="BI1007" s="204"/>
      <c r="BJ1007" s="204"/>
      <c r="BK1007" s="204"/>
      <c r="BL1007" s="204"/>
      <c r="BM1007" s="204"/>
      <c r="BN1007" s="204"/>
      <c r="BO1007" s="204"/>
      <c r="BP1007" s="204"/>
      <c r="BQ1007" s="204"/>
      <c r="BR1007" s="204"/>
      <c r="BS1007" s="204"/>
      <c r="BT1007" s="204"/>
      <c r="BU1007" s="204"/>
      <c r="BV1007" s="204"/>
      <c r="BW1007" s="204"/>
      <c r="BX1007" s="204"/>
      <c r="BY1007" s="204"/>
      <c r="BZ1007" s="204"/>
      <c r="CA1007" s="204"/>
      <c r="CB1007" s="204"/>
      <c r="CC1007" s="204"/>
      <c r="CD1007" s="204"/>
      <c r="CE1007" s="204"/>
      <c r="CF1007" s="204"/>
      <c r="CG1007" s="204"/>
      <c r="CH1007" s="204"/>
      <c r="CI1007" s="204"/>
      <c r="CJ1007" s="204"/>
      <c r="CK1007" s="204"/>
      <c r="CL1007" s="204"/>
      <c r="CM1007" s="204"/>
      <c r="CN1007" s="204"/>
      <c r="CO1007" s="204"/>
      <c r="CP1007" s="204"/>
      <c r="CQ1007" s="204"/>
      <c r="CR1007" s="204"/>
      <c r="CS1007" s="204"/>
      <c r="CT1007" s="204"/>
      <c r="CU1007" s="204"/>
      <c r="CV1007" s="204"/>
      <c r="CW1007" s="204"/>
      <c r="CX1007" s="204"/>
      <c r="CY1007" s="204"/>
      <c r="CZ1007" s="204"/>
      <c r="DA1007" s="204"/>
      <c r="DB1007" s="204"/>
      <c r="DC1007" s="204"/>
      <c r="DD1007" s="204"/>
      <c r="DE1007" s="204"/>
      <c r="DF1007" s="204"/>
      <c r="DG1007" s="204"/>
      <c r="DH1007" s="204"/>
      <c r="DI1007" s="204"/>
      <c r="DJ1007" s="204"/>
      <c r="DK1007" s="204"/>
      <c r="DL1007" s="204"/>
      <c r="DM1007" s="204"/>
      <c r="DN1007" s="204"/>
      <c r="DO1007" s="204"/>
      <c r="DP1007" s="204"/>
      <c r="DQ1007" s="204"/>
      <c r="DR1007" s="204"/>
      <c r="DS1007" s="204"/>
      <c r="DT1007" s="204"/>
      <c r="DU1007" s="204"/>
      <c r="DV1007" s="204"/>
      <c r="DW1007" s="204"/>
      <c r="DX1007" s="204"/>
      <c r="DY1007" s="204"/>
      <c r="DZ1007" s="204"/>
      <c r="EA1007" s="204"/>
      <c r="EB1007" s="204"/>
      <c r="EC1007" s="204"/>
      <c r="ED1007" s="204"/>
      <c r="EE1007" s="204"/>
      <c r="EF1007" s="204"/>
      <c r="EG1007" s="204"/>
      <c r="EH1007" s="204"/>
      <c r="EI1007" s="204"/>
      <c r="EJ1007" s="204"/>
      <c r="EK1007" s="204"/>
      <c r="EL1007" s="204"/>
      <c r="EM1007" s="204"/>
      <c r="EN1007" s="204"/>
      <c r="EO1007" s="204"/>
      <c r="EP1007" s="156"/>
      <c r="EQ1007" s="156"/>
      <c r="ER1007" s="156"/>
      <c r="ES1007" s="156"/>
      <c r="ET1007" s="156"/>
      <c r="EU1007" s="156"/>
      <c r="EV1007" s="156"/>
      <c r="EW1007" s="156"/>
      <c r="EX1007" s="156"/>
      <c r="EY1007" s="156"/>
      <c r="EZ1007" s="156"/>
      <c r="FA1007" s="156"/>
      <c r="FB1007" s="156"/>
      <c r="FC1007" s="156"/>
      <c r="FD1007" s="156"/>
      <c r="FE1007" s="156"/>
      <c r="FF1007" s="156"/>
      <c r="FG1007" s="156"/>
      <c r="FH1007" s="156"/>
      <c r="FI1007" s="156"/>
      <c r="FJ1007" s="156"/>
      <c r="FK1007" s="156"/>
      <c r="FL1007" s="156"/>
      <c r="FM1007" s="156"/>
      <c r="FN1007" s="156"/>
      <c r="FO1007" s="156"/>
      <c r="FP1007" s="156"/>
      <c r="FQ1007" s="156"/>
      <c r="FR1007" s="156"/>
      <c r="FS1007" s="156"/>
      <c r="FT1007" s="156"/>
      <c r="FU1007" s="156"/>
      <c r="FV1007" s="156"/>
      <c r="FW1007" s="156"/>
      <c r="FX1007" s="156"/>
      <c r="FY1007" s="156"/>
      <c r="FZ1007" s="156"/>
      <c r="GA1007" s="156"/>
      <c r="GB1007" s="156"/>
      <c r="GC1007" s="156"/>
      <c r="GD1007" s="156"/>
      <c r="GE1007" s="156"/>
      <c r="GF1007" s="156"/>
      <c r="GG1007" s="156"/>
      <c r="GH1007" s="156"/>
      <c r="GI1007" s="156"/>
      <c r="GJ1007" s="156"/>
      <c r="GK1007" s="156"/>
      <c r="GL1007" s="156"/>
      <c r="GM1007" s="156"/>
      <c r="GN1007" s="156"/>
      <c r="GO1007" s="156"/>
      <c r="GP1007" s="156"/>
      <c r="GQ1007" s="156"/>
      <c r="GR1007" s="156"/>
      <c r="GS1007" s="156"/>
      <c r="GT1007" s="156"/>
      <c r="GU1007" s="156"/>
      <c r="GV1007" s="156"/>
      <c r="GW1007" s="156"/>
      <c r="GX1007" s="156"/>
      <c r="GY1007" s="156"/>
      <c r="GZ1007" s="156"/>
      <c r="HA1007" s="156"/>
      <c r="HB1007" s="156"/>
      <c r="HC1007" s="156"/>
      <c r="HD1007" s="156"/>
      <c r="HE1007" s="156"/>
      <c r="HF1007" s="156"/>
      <c r="HG1007" s="156"/>
      <c r="HH1007" s="156"/>
      <c r="HI1007" s="156"/>
      <c r="HJ1007" s="156"/>
      <c r="HK1007" s="156"/>
      <c r="HL1007" s="156"/>
      <c r="HM1007" s="156"/>
      <c r="HN1007" s="162"/>
      <c r="HO1007" s="156"/>
      <c r="HP1007" s="156"/>
      <c r="HQ1007" s="156"/>
    </row>
    <row r="1008" spans="1:225">
      <c r="A1008" s="160"/>
      <c r="B1008" s="204"/>
      <c r="C1008" s="204"/>
      <c r="D1008" s="204"/>
      <c r="E1008" s="204"/>
      <c r="F1008" s="204"/>
      <c r="G1008" s="204"/>
      <c r="H1008" s="204"/>
      <c r="I1008" s="204"/>
      <c r="J1008" s="204"/>
      <c r="K1008" s="204"/>
      <c r="L1008" s="204"/>
      <c r="M1008" s="204"/>
      <c r="N1008" s="204"/>
      <c r="O1008" s="204"/>
      <c r="P1008" s="204"/>
      <c r="Q1008" s="204"/>
      <c r="R1008" s="204"/>
      <c r="S1008" s="204"/>
      <c r="T1008" s="204"/>
      <c r="U1008" s="204"/>
      <c r="V1008" s="204"/>
      <c r="W1008" s="204"/>
      <c r="X1008" s="204"/>
      <c r="Y1008" s="204"/>
      <c r="Z1008" s="204"/>
      <c r="AA1008" s="204"/>
      <c r="AB1008" s="204"/>
      <c r="AC1008" s="204"/>
      <c r="AD1008" s="204"/>
      <c r="AE1008" s="204"/>
      <c r="AF1008" s="204"/>
      <c r="AG1008" s="204"/>
      <c r="AH1008" s="204"/>
      <c r="AI1008" s="204"/>
      <c r="AJ1008" s="204"/>
      <c r="AK1008" s="204"/>
      <c r="AL1008" s="204"/>
      <c r="AM1008" s="204"/>
      <c r="AN1008" s="204"/>
      <c r="AO1008" s="204"/>
      <c r="AP1008" s="204"/>
      <c r="AQ1008" s="204"/>
      <c r="AR1008" s="204"/>
      <c r="AS1008" s="204"/>
      <c r="AT1008" s="204"/>
      <c r="AU1008" s="204"/>
      <c r="AV1008" s="204"/>
      <c r="AW1008" s="204"/>
      <c r="AX1008" s="204"/>
      <c r="AY1008" s="204"/>
      <c r="AZ1008" s="204"/>
      <c r="BA1008" s="204"/>
      <c r="BB1008" s="204"/>
      <c r="BC1008" s="204"/>
      <c r="BD1008" s="204"/>
      <c r="BE1008" s="204"/>
      <c r="BF1008" s="204"/>
      <c r="BG1008" s="204"/>
      <c r="BH1008" s="204"/>
      <c r="BI1008" s="204"/>
      <c r="BJ1008" s="204"/>
      <c r="BK1008" s="204"/>
      <c r="BL1008" s="204"/>
      <c r="BM1008" s="204"/>
      <c r="BN1008" s="204"/>
      <c r="BO1008" s="204"/>
      <c r="BP1008" s="204"/>
      <c r="BQ1008" s="204"/>
      <c r="BR1008" s="204"/>
      <c r="BS1008" s="204"/>
      <c r="BT1008" s="204"/>
      <c r="BU1008" s="204"/>
      <c r="BV1008" s="204"/>
      <c r="BW1008" s="204"/>
      <c r="BX1008" s="204"/>
      <c r="BY1008" s="204"/>
      <c r="BZ1008" s="204"/>
      <c r="CA1008" s="204"/>
      <c r="CB1008" s="204"/>
      <c r="CC1008" s="204"/>
      <c r="CD1008" s="204"/>
      <c r="CE1008" s="204"/>
      <c r="CF1008" s="204"/>
      <c r="CG1008" s="204"/>
      <c r="CH1008" s="204"/>
      <c r="CI1008" s="204"/>
      <c r="CJ1008" s="204"/>
      <c r="CK1008" s="204"/>
      <c r="CL1008" s="204"/>
      <c r="CM1008" s="204"/>
      <c r="CN1008" s="204"/>
      <c r="CO1008" s="204"/>
      <c r="CP1008" s="204"/>
      <c r="CQ1008" s="204"/>
      <c r="CR1008" s="204"/>
      <c r="CS1008" s="204"/>
      <c r="CT1008" s="204"/>
      <c r="CU1008" s="204"/>
      <c r="CV1008" s="204"/>
      <c r="CW1008" s="204"/>
      <c r="CX1008" s="204"/>
      <c r="CY1008" s="204"/>
      <c r="CZ1008" s="204"/>
      <c r="DA1008" s="204"/>
      <c r="DB1008" s="204"/>
      <c r="DC1008" s="204"/>
      <c r="DD1008" s="204"/>
      <c r="DE1008" s="204"/>
      <c r="DF1008" s="204"/>
      <c r="DG1008" s="204"/>
      <c r="DH1008" s="204"/>
      <c r="DI1008" s="204"/>
      <c r="DJ1008" s="204"/>
      <c r="DK1008" s="204"/>
      <c r="DL1008" s="204"/>
      <c r="DM1008" s="204"/>
      <c r="DN1008" s="204"/>
      <c r="DO1008" s="204"/>
      <c r="DP1008" s="204"/>
      <c r="DQ1008" s="204"/>
      <c r="DR1008" s="204"/>
      <c r="DS1008" s="204"/>
      <c r="DT1008" s="204"/>
      <c r="DU1008" s="204"/>
      <c r="DV1008" s="204"/>
      <c r="DW1008" s="204"/>
      <c r="DX1008" s="204"/>
      <c r="DY1008" s="204"/>
      <c r="DZ1008" s="204"/>
      <c r="EA1008" s="204"/>
      <c r="EB1008" s="204"/>
      <c r="EC1008" s="204"/>
      <c r="ED1008" s="204"/>
      <c r="EE1008" s="204"/>
      <c r="EF1008" s="204"/>
      <c r="EG1008" s="204"/>
      <c r="EH1008" s="204"/>
      <c r="EI1008" s="204"/>
      <c r="EJ1008" s="204"/>
      <c r="EK1008" s="204"/>
      <c r="EL1008" s="204"/>
      <c r="EM1008" s="204"/>
      <c r="EN1008" s="204"/>
      <c r="EO1008" s="204"/>
      <c r="EP1008" s="160"/>
      <c r="EQ1008" s="160"/>
      <c r="ER1008" s="160"/>
      <c r="ES1008" s="160"/>
      <c r="ET1008" s="160"/>
      <c r="EU1008" s="160"/>
      <c r="EV1008" s="160"/>
      <c r="EW1008" s="160"/>
      <c r="EX1008" s="160"/>
      <c r="EY1008" s="160"/>
      <c r="EZ1008" s="160"/>
      <c r="FA1008" s="160"/>
      <c r="FB1008" s="160"/>
      <c r="FC1008" s="160"/>
      <c r="FD1008" s="160"/>
      <c r="FE1008" s="160"/>
      <c r="FF1008" s="160"/>
      <c r="FG1008" s="160"/>
      <c r="FH1008" s="160"/>
      <c r="FI1008" s="160"/>
      <c r="FJ1008" s="160"/>
      <c r="FK1008" s="160"/>
      <c r="FL1008" s="160"/>
      <c r="FM1008" s="160"/>
      <c r="FN1008" s="160"/>
      <c r="FO1008" s="160"/>
      <c r="FP1008" s="160"/>
      <c r="FQ1008" s="160"/>
      <c r="FR1008" s="160"/>
      <c r="FS1008" s="160"/>
      <c r="FT1008" s="160"/>
      <c r="FU1008" s="160"/>
      <c r="FV1008" s="160"/>
      <c r="FW1008" s="160"/>
      <c r="FX1008" s="160"/>
      <c r="FY1008" s="160"/>
      <c r="FZ1008" s="160"/>
      <c r="GA1008" s="160"/>
      <c r="GB1008" s="160"/>
      <c r="GC1008" s="160"/>
      <c r="GD1008" s="160"/>
      <c r="GE1008" s="160"/>
      <c r="GF1008" s="160"/>
      <c r="GG1008" s="160"/>
      <c r="GH1008" s="160"/>
      <c r="GI1008" s="160"/>
      <c r="GJ1008" s="160"/>
      <c r="GK1008" s="160"/>
      <c r="GL1008" s="160"/>
      <c r="GM1008" s="160"/>
      <c r="GN1008" s="160"/>
      <c r="GO1008" s="160"/>
      <c r="GP1008" s="160"/>
      <c r="GQ1008" s="160"/>
      <c r="GR1008" s="160"/>
      <c r="GS1008" s="160"/>
      <c r="GT1008" s="160"/>
      <c r="GU1008" s="160"/>
      <c r="GV1008" s="160"/>
      <c r="GW1008" s="160"/>
      <c r="GX1008" s="160"/>
      <c r="GY1008" s="160"/>
      <c r="GZ1008" s="160"/>
      <c r="HA1008" s="160"/>
      <c r="HB1008" s="160"/>
      <c r="HC1008" s="160"/>
      <c r="HD1008" s="160"/>
      <c r="HE1008" s="160"/>
      <c r="HF1008" s="160"/>
      <c r="HG1008" s="160"/>
      <c r="HH1008" s="160"/>
      <c r="HI1008" s="160"/>
      <c r="HJ1008" s="160"/>
      <c r="HK1008" s="160"/>
      <c r="HL1008" s="160"/>
      <c r="HM1008" s="160"/>
      <c r="HN1008" s="157"/>
      <c r="HO1008" s="160"/>
      <c r="HP1008" s="160"/>
      <c r="HQ1008" s="160"/>
    </row>
    <row r="1009" spans="1:225">
      <c r="A1009" s="156"/>
      <c r="B1009" s="204"/>
      <c r="C1009" s="204"/>
      <c r="D1009" s="204"/>
      <c r="E1009" s="204"/>
      <c r="F1009" s="204"/>
      <c r="G1009" s="204"/>
      <c r="H1009" s="204"/>
      <c r="I1009" s="204"/>
      <c r="J1009" s="204"/>
      <c r="K1009" s="204"/>
      <c r="L1009" s="204"/>
      <c r="M1009" s="204"/>
      <c r="N1009" s="204"/>
      <c r="O1009" s="204"/>
      <c r="P1009" s="204"/>
      <c r="Q1009" s="204"/>
      <c r="R1009" s="204"/>
      <c r="S1009" s="204"/>
      <c r="T1009" s="204"/>
      <c r="U1009" s="204"/>
      <c r="V1009" s="204"/>
      <c r="W1009" s="204"/>
      <c r="X1009" s="204"/>
      <c r="Y1009" s="204"/>
      <c r="Z1009" s="204"/>
      <c r="AA1009" s="204"/>
      <c r="AB1009" s="204"/>
      <c r="AC1009" s="204"/>
      <c r="AD1009" s="204"/>
      <c r="AE1009" s="204"/>
      <c r="AF1009" s="204"/>
      <c r="AG1009" s="204"/>
      <c r="AH1009" s="204"/>
      <c r="AI1009" s="204"/>
      <c r="AJ1009" s="204"/>
      <c r="AK1009" s="204"/>
      <c r="AL1009" s="204"/>
      <c r="AM1009" s="204"/>
      <c r="AN1009" s="204"/>
      <c r="AO1009" s="204"/>
      <c r="AP1009" s="204"/>
      <c r="AQ1009" s="204"/>
      <c r="AR1009" s="204"/>
      <c r="AS1009" s="204"/>
      <c r="AT1009" s="204"/>
      <c r="AU1009" s="204"/>
      <c r="AV1009" s="204"/>
      <c r="AW1009" s="204"/>
      <c r="AX1009" s="204"/>
      <c r="AY1009" s="204"/>
      <c r="AZ1009" s="204"/>
      <c r="BA1009" s="204"/>
      <c r="BB1009" s="204"/>
      <c r="BC1009" s="204"/>
      <c r="BD1009" s="204"/>
      <c r="BE1009" s="204"/>
      <c r="BF1009" s="204"/>
      <c r="BG1009" s="204"/>
      <c r="BH1009" s="204"/>
      <c r="BI1009" s="204"/>
      <c r="BJ1009" s="204"/>
      <c r="BK1009" s="204"/>
      <c r="BL1009" s="204"/>
      <c r="BM1009" s="204"/>
      <c r="BN1009" s="204"/>
      <c r="BO1009" s="204"/>
      <c r="BP1009" s="204"/>
      <c r="BQ1009" s="204"/>
      <c r="BR1009" s="204"/>
      <c r="BS1009" s="204"/>
      <c r="BT1009" s="204"/>
      <c r="BU1009" s="204"/>
      <c r="BV1009" s="204"/>
      <c r="BW1009" s="204"/>
      <c r="BX1009" s="204"/>
      <c r="BY1009" s="204"/>
      <c r="BZ1009" s="204"/>
      <c r="CA1009" s="204"/>
      <c r="CB1009" s="204"/>
      <c r="CC1009" s="204"/>
      <c r="CD1009" s="204"/>
      <c r="CE1009" s="204"/>
      <c r="CF1009" s="204"/>
      <c r="CG1009" s="204"/>
      <c r="CH1009" s="204"/>
      <c r="CI1009" s="204"/>
      <c r="CJ1009" s="204"/>
      <c r="CK1009" s="204"/>
      <c r="CL1009" s="204"/>
      <c r="CM1009" s="204"/>
      <c r="CN1009" s="204"/>
      <c r="CO1009" s="204"/>
      <c r="CP1009" s="204"/>
      <c r="CQ1009" s="204"/>
      <c r="CR1009" s="204"/>
      <c r="CS1009" s="204"/>
      <c r="CT1009" s="204"/>
      <c r="CU1009" s="204"/>
      <c r="CV1009" s="204"/>
      <c r="CW1009" s="204"/>
      <c r="CX1009" s="204"/>
      <c r="CY1009" s="204"/>
      <c r="CZ1009" s="204"/>
      <c r="DA1009" s="204"/>
      <c r="DB1009" s="204"/>
      <c r="DC1009" s="204"/>
      <c r="DD1009" s="204"/>
      <c r="DE1009" s="204"/>
      <c r="DF1009" s="204"/>
      <c r="DG1009" s="204"/>
      <c r="DH1009" s="204"/>
      <c r="DI1009" s="204"/>
      <c r="DJ1009" s="204"/>
      <c r="DK1009" s="204"/>
      <c r="DL1009" s="204"/>
      <c r="DM1009" s="204"/>
      <c r="DN1009" s="204"/>
      <c r="DO1009" s="204"/>
      <c r="DP1009" s="204"/>
      <c r="DQ1009" s="204"/>
      <c r="DR1009" s="204"/>
      <c r="DS1009" s="204"/>
      <c r="DT1009" s="204"/>
      <c r="DU1009" s="204"/>
      <c r="DV1009" s="204"/>
      <c r="DW1009" s="204"/>
      <c r="DX1009" s="204"/>
      <c r="DY1009" s="204"/>
      <c r="DZ1009" s="204"/>
      <c r="EA1009" s="204"/>
      <c r="EB1009" s="204"/>
      <c r="EC1009" s="204"/>
      <c r="ED1009" s="204"/>
      <c r="EE1009" s="204"/>
      <c r="EF1009" s="204"/>
      <c r="EG1009" s="204"/>
      <c r="EH1009" s="204"/>
      <c r="EI1009" s="204"/>
      <c r="EJ1009" s="204"/>
      <c r="EK1009" s="204"/>
      <c r="EL1009" s="204"/>
      <c r="EM1009" s="204"/>
      <c r="EN1009" s="204"/>
      <c r="EO1009" s="204"/>
      <c r="EP1009" s="156"/>
      <c r="EQ1009" s="156"/>
      <c r="ER1009" s="156"/>
      <c r="ES1009" s="156"/>
      <c r="ET1009" s="156"/>
      <c r="EU1009" s="156"/>
      <c r="EV1009" s="156"/>
      <c r="EW1009" s="156"/>
      <c r="EX1009" s="156"/>
      <c r="EY1009" s="156"/>
      <c r="EZ1009" s="156"/>
      <c r="FA1009" s="156"/>
      <c r="FB1009" s="156"/>
      <c r="FC1009" s="156"/>
      <c r="FD1009" s="156"/>
      <c r="FE1009" s="156"/>
      <c r="FF1009" s="156"/>
      <c r="FG1009" s="156"/>
      <c r="FH1009" s="156"/>
      <c r="FI1009" s="156"/>
      <c r="FJ1009" s="156"/>
      <c r="FK1009" s="156"/>
      <c r="FL1009" s="156"/>
      <c r="FM1009" s="156"/>
      <c r="FN1009" s="156"/>
      <c r="FO1009" s="156"/>
      <c r="FP1009" s="156"/>
      <c r="FQ1009" s="156"/>
      <c r="FR1009" s="156"/>
      <c r="FS1009" s="156"/>
      <c r="FT1009" s="156"/>
      <c r="FU1009" s="156"/>
      <c r="FV1009" s="156"/>
      <c r="FW1009" s="156"/>
      <c r="FX1009" s="156"/>
      <c r="FY1009" s="156"/>
      <c r="FZ1009" s="156"/>
      <c r="GA1009" s="156"/>
      <c r="GB1009" s="156"/>
      <c r="GC1009" s="156"/>
      <c r="GD1009" s="156"/>
      <c r="GE1009" s="156"/>
      <c r="GF1009" s="156"/>
      <c r="GG1009" s="156"/>
      <c r="GH1009" s="156"/>
      <c r="GI1009" s="156"/>
      <c r="GJ1009" s="156"/>
      <c r="GK1009" s="156"/>
      <c r="GL1009" s="156"/>
      <c r="GM1009" s="156"/>
      <c r="GN1009" s="156"/>
      <c r="GO1009" s="156"/>
      <c r="GP1009" s="156"/>
      <c r="GQ1009" s="156"/>
      <c r="GR1009" s="156"/>
      <c r="GS1009" s="156"/>
      <c r="GT1009" s="156"/>
      <c r="GU1009" s="156"/>
      <c r="GV1009" s="156"/>
      <c r="GW1009" s="156"/>
      <c r="GX1009" s="156"/>
      <c r="GY1009" s="156"/>
      <c r="GZ1009" s="156"/>
      <c r="HA1009" s="156"/>
      <c r="HB1009" s="156"/>
      <c r="HC1009" s="156"/>
      <c r="HD1009" s="156"/>
      <c r="HE1009" s="156"/>
      <c r="HF1009" s="156"/>
      <c r="HG1009" s="156"/>
      <c r="HH1009" s="156"/>
      <c r="HI1009" s="156"/>
      <c r="HJ1009" s="156"/>
      <c r="HK1009" s="156"/>
      <c r="HL1009" s="156"/>
      <c r="HM1009" s="156"/>
      <c r="HN1009" s="157"/>
      <c r="HO1009" s="156"/>
      <c r="HP1009" s="156"/>
      <c r="HQ1009" s="156"/>
    </row>
    <row r="1010" spans="1:225">
      <c r="A1010" s="156"/>
      <c r="B1010" s="204"/>
      <c r="C1010" s="204"/>
      <c r="D1010" s="204"/>
      <c r="E1010" s="204"/>
      <c r="F1010" s="204"/>
      <c r="G1010" s="204"/>
      <c r="H1010" s="204"/>
      <c r="I1010" s="204"/>
      <c r="J1010" s="204"/>
      <c r="K1010" s="204"/>
      <c r="L1010" s="204"/>
      <c r="M1010" s="204"/>
      <c r="N1010" s="204"/>
      <c r="O1010" s="204"/>
      <c r="P1010" s="204"/>
      <c r="Q1010" s="204"/>
      <c r="R1010" s="204"/>
      <c r="S1010" s="204"/>
      <c r="T1010" s="204"/>
      <c r="U1010" s="204"/>
      <c r="V1010" s="204"/>
      <c r="W1010" s="204"/>
      <c r="X1010" s="204"/>
      <c r="Y1010" s="204"/>
      <c r="Z1010" s="204"/>
      <c r="AA1010" s="204"/>
      <c r="AB1010" s="204"/>
      <c r="AC1010" s="204"/>
      <c r="AD1010" s="204"/>
      <c r="AE1010" s="204"/>
      <c r="AF1010" s="204"/>
      <c r="AG1010" s="204"/>
      <c r="AH1010" s="204"/>
      <c r="AI1010" s="204"/>
      <c r="AJ1010" s="204"/>
      <c r="AK1010" s="204"/>
      <c r="AL1010" s="204"/>
      <c r="AM1010" s="204"/>
      <c r="AN1010" s="204"/>
      <c r="AO1010" s="204"/>
      <c r="AP1010" s="204"/>
      <c r="AQ1010" s="204"/>
      <c r="AR1010" s="204"/>
      <c r="AS1010" s="204"/>
      <c r="AT1010" s="204"/>
      <c r="AU1010" s="204"/>
      <c r="AV1010" s="204"/>
      <c r="AW1010" s="204"/>
      <c r="AX1010" s="204"/>
      <c r="AY1010" s="204"/>
      <c r="AZ1010" s="204"/>
      <c r="BA1010" s="204"/>
      <c r="BB1010" s="204"/>
      <c r="BC1010" s="204"/>
      <c r="BD1010" s="204"/>
      <c r="BE1010" s="204"/>
      <c r="BF1010" s="204"/>
      <c r="BG1010" s="204"/>
      <c r="BH1010" s="204"/>
      <c r="BI1010" s="204"/>
      <c r="BJ1010" s="204"/>
      <c r="BK1010" s="204"/>
      <c r="BL1010" s="204"/>
      <c r="BM1010" s="204"/>
      <c r="BN1010" s="204"/>
      <c r="BO1010" s="204"/>
      <c r="BP1010" s="204"/>
      <c r="BQ1010" s="204"/>
      <c r="BR1010" s="204"/>
      <c r="BS1010" s="204"/>
      <c r="BT1010" s="204"/>
      <c r="BU1010" s="204"/>
      <c r="BV1010" s="204"/>
      <c r="BW1010" s="204"/>
      <c r="BX1010" s="204"/>
      <c r="BY1010" s="204"/>
      <c r="BZ1010" s="204"/>
      <c r="CA1010" s="204"/>
      <c r="CB1010" s="204"/>
      <c r="CC1010" s="204"/>
      <c r="CD1010" s="204"/>
      <c r="CE1010" s="204"/>
      <c r="CF1010" s="204"/>
      <c r="CG1010" s="204"/>
      <c r="CH1010" s="204"/>
      <c r="CI1010" s="204"/>
      <c r="CJ1010" s="204"/>
      <c r="CK1010" s="204"/>
      <c r="CL1010" s="204"/>
      <c r="CM1010" s="204"/>
      <c r="CN1010" s="204"/>
      <c r="CO1010" s="204"/>
      <c r="CP1010" s="204"/>
      <c r="CQ1010" s="204"/>
      <c r="CR1010" s="204"/>
      <c r="CS1010" s="204"/>
      <c r="CT1010" s="204"/>
      <c r="CU1010" s="204"/>
      <c r="CV1010" s="204"/>
      <c r="CW1010" s="204"/>
      <c r="CX1010" s="204"/>
      <c r="CY1010" s="204"/>
      <c r="CZ1010" s="204"/>
      <c r="DA1010" s="204"/>
      <c r="DB1010" s="204"/>
      <c r="DC1010" s="204"/>
      <c r="DD1010" s="204"/>
      <c r="DE1010" s="204"/>
      <c r="DF1010" s="204"/>
      <c r="DG1010" s="204"/>
      <c r="DH1010" s="204"/>
      <c r="DI1010" s="204"/>
      <c r="DJ1010" s="204"/>
      <c r="DK1010" s="204"/>
      <c r="DL1010" s="204"/>
      <c r="DM1010" s="204"/>
      <c r="DN1010" s="204"/>
      <c r="DO1010" s="204"/>
      <c r="DP1010" s="204"/>
      <c r="DQ1010" s="204"/>
      <c r="DR1010" s="204"/>
      <c r="DS1010" s="204"/>
      <c r="DT1010" s="204"/>
      <c r="DU1010" s="204"/>
      <c r="DV1010" s="204"/>
      <c r="DW1010" s="204"/>
      <c r="DX1010" s="204"/>
      <c r="DY1010" s="204"/>
      <c r="DZ1010" s="204"/>
      <c r="EA1010" s="204"/>
      <c r="EB1010" s="204"/>
      <c r="EC1010" s="204"/>
      <c r="ED1010" s="204"/>
      <c r="EE1010" s="204"/>
      <c r="EF1010" s="204"/>
      <c r="EG1010" s="204"/>
      <c r="EH1010" s="204"/>
      <c r="EI1010" s="204"/>
      <c r="EJ1010" s="204"/>
      <c r="EK1010" s="204"/>
      <c r="EL1010" s="204"/>
      <c r="EM1010" s="204"/>
      <c r="EN1010" s="204"/>
      <c r="EO1010" s="204"/>
      <c r="EP1010" s="156"/>
      <c r="EQ1010" s="156"/>
      <c r="ER1010" s="156"/>
      <c r="ES1010" s="156"/>
      <c r="ET1010" s="156"/>
      <c r="EU1010" s="156"/>
      <c r="EV1010" s="156"/>
      <c r="EW1010" s="156"/>
      <c r="EX1010" s="156"/>
      <c r="EY1010" s="156"/>
      <c r="EZ1010" s="156"/>
      <c r="FA1010" s="156"/>
      <c r="FB1010" s="156"/>
      <c r="FC1010" s="156"/>
      <c r="FD1010" s="156"/>
      <c r="FE1010" s="156"/>
      <c r="FF1010" s="156"/>
      <c r="FG1010" s="156"/>
      <c r="FH1010" s="156"/>
      <c r="FI1010" s="156"/>
      <c r="FJ1010" s="156"/>
      <c r="FK1010" s="156"/>
      <c r="FL1010" s="156"/>
      <c r="FM1010" s="156"/>
      <c r="FN1010" s="156"/>
      <c r="FO1010" s="156"/>
      <c r="FP1010" s="156"/>
      <c r="FQ1010" s="156"/>
      <c r="FR1010" s="156"/>
      <c r="FS1010" s="156"/>
      <c r="FT1010" s="156"/>
      <c r="FU1010" s="156"/>
      <c r="FV1010" s="156"/>
      <c r="FW1010" s="156"/>
      <c r="FX1010" s="156"/>
      <c r="FY1010" s="156"/>
      <c r="FZ1010" s="156"/>
      <c r="GA1010" s="156"/>
      <c r="GB1010" s="156"/>
      <c r="GC1010" s="156"/>
      <c r="GD1010" s="156"/>
      <c r="GE1010" s="156"/>
      <c r="GF1010" s="156"/>
      <c r="GG1010" s="156"/>
      <c r="GH1010" s="156"/>
      <c r="GI1010" s="156"/>
      <c r="GJ1010" s="156"/>
      <c r="GK1010" s="156"/>
      <c r="GL1010" s="156"/>
      <c r="GM1010" s="156"/>
      <c r="GN1010" s="156"/>
      <c r="GO1010" s="156"/>
      <c r="GP1010" s="156"/>
      <c r="GQ1010" s="156"/>
      <c r="GR1010" s="156"/>
      <c r="GS1010" s="156"/>
      <c r="GT1010" s="156"/>
      <c r="GU1010" s="156"/>
      <c r="GV1010" s="156"/>
      <c r="GW1010" s="156"/>
      <c r="GX1010" s="156"/>
      <c r="GY1010" s="156"/>
      <c r="GZ1010" s="156"/>
      <c r="HA1010" s="156"/>
      <c r="HB1010" s="156"/>
      <c r="HC1010" s="156"/>
      <c r="HD1010" s="156"/>
      <c r="HE1010" s="156"/>
      <c r="HF1010" s="156"/>
      <c r="HG1010" s="156"/>
      <c r="HH1010" s="156"/>
      <c r="HI1010" s="156"/>
      <c r="HJ1010" s="156"/>
      <c r="HK1010" s="156"/>
      <c r="HL1010" s="156"/>
      <c r="HM1010" s="156"/>
      <c r="HN1010" s="162"/>
      <c r="HO1010" s="156"/>
      <c r="HP1010" s="156"/>
      <c r="HQ1010" s="156"/>
    </row>
    <row r="1011" spans="1:225">
      <c r="A1011" s="160"/>
      <c r="B1011" s="204"/>
      <c r="C1011" s="204"/>
      <c r="D1011" s="204"/>
      <c r="E1011" s="204"/>
      <c r="F1011" s="204"/>
      <c r="G1011" s="204"/>
      <c r="H1011" s="204"/>
      <c r="I1011" s="204"/>
      <c r="J1011" s="204"/>
      <c r="K1011" s="204"/>
      <c r="L1011" s="204"/>
      <c r="M1011" s="204"/>
      <c r="N1011" s="204"/>
      <c r="O1011" s="204"/>
      <c r="P1011" s="204"/>
      <c r="Q1011" s="204"/>
      <c r="R1011" s="204"/>
      <c r="S1011" s="204"/>
      <c r="T1011" s="204"/>
      <c r="U1011" s="204"/>
      <c r="V1011" s="204"/>
      <c r="W1011" s="204"/>
      <c r="X1011" s="204"/>
      <c r="Y1011" s="204"/>
      <c r="Z1011" s="204"/>
      <c r="AA1011" s="204"/>
      <c r="AB1011" s="204"/>
      <c r="AC1011" s="204"/>
      <c r="AD1011" s="204"/>
      <c r="AE1011" s="204"/>
      <c r="AF1011" s="204"/>
      <c r="AG1011" s="204"/>
      <c r="AH1011" s="204"/>
      <c r="AI1011" s="204"/>
      <c r="AJ1011" s="204"/>
      <c r="AK1011" s="204"/>
      <c r="AL1011" s="204"/>
      <c r="AM1011" s="204"/>
      <c r="AN1011" s="204"/>
      <c r="AO1011" s="204"/>
      <c r="AP1011" s="204"/>
      <c r="AQ1011" s="204"/>
      <c r="AR1011" s="204"/>
      <c r="AS1011" s="204"/>
      <c r="AT1011" s="204"/>
      <c r="AU1011" s="204"/>
      <c r="AV1011" s="204"/>
      <c r="AW1011" s="204"/>
      <c r="AX1011" s="204"/>
      <c r="AY1011" s="204"/>
      <c r="AZ1011" s="204"/>
      <c r="BA1011" s="204"/>
      <c r="BB1011" s="204"/>
      <c r="BC1011" s="204"/>
      <c r="BD1011" s="204"/>
      <c r="BE1011" s="204"/>
      <c r="BF1011" s="204"/>
      <c r="BG1011" s="204"/>
      <c r="BH1011" s="204"/>
      <c r="BI1011" s="204"/>
      <c r="BJ1011" s="204"/>
      <c r="BK1011" s="204"/>
      <c r="BL1011" s="204"/>
      <c r="BM1011" s="204"/>
      <c r="BN1011" s="204"/>
      <c r="BO1011" s="204"/>
      <c r="BP1011" s="204"/>
      <c r="BQ1011" s="204"/>
      <c r="BR1011" s="204"/>
      <c r="BS1011" s="204"/>
      <c r="BT1011" s="204"/>
      <c r="BU1011" s="204"/>
      <c r="BV1011" s="204"/>
      <c r="BW1011" s="204"/>
      <c r="BX1011" s="204"/>
      <c r="BY1011" s="204"/>
      <c r="BZ1011" s="204"/>
      <c r="CA1011" s="204"/>
      <c r="CB1011" s="204"/>
      <c r="CC1011" s="204"/>
      <c r="CD1011" s="204"/>
      <c r="CE1011" s="204"/>
      <c r="CF1011" s="204"/>
      <c r="CG1011" s="204"/>
      <c r="CH1011" s="204"/>
      <c r="CI1011" s="204"/>
      <c r="CJ1011" s="204"/>
      <c r="CK1011" s="204"/>
      <c r="CL1011" s="204"/>
      <c r="CM1011" s="204"/>
      <c r="CN1011" s="204"/>
      <c r="CO1011" s="204"/>
      <c r="CP1011" s="204"/>
      <c r="CQ1011" s="204"/>
      <c r="CR1011" s="204"/>
      <c r="CS1011" s="204"/>
      <c r="CT1011" s="204"/>
      <c r="CU1011" s="204"/>
      <c r="CV1011" s="204"/>
      <c r="CW1011" s="204"/>
      <c r="CX1011" s="204"/>
      <c r="CY1011" s="204"/>
      <c r="CZ1011" s="204"/>
      <c r="DA1011" s="204"/>
      <c r="DB1011" s="204"/>
      <c r="DC1011" s="204"/>
      <c r="DD1011" s="204"/>
      <c r="DE1011" s="204"/>
      <c r="DF1011" s="204"/>
      <c r="DG1011" s="204"/>
      <c r="DH1011" s="204"/>
      <c r="DI1011" s="204"/>
      <c r="DJ1011" s="204"/>
      <c r="DK1011" s="204"/>
      <c r="DL1011" s="204"/>
      <c r="DM1011" s="204"/>
      <c r="DN1011" s="204"/>
      <c r="DO1011" s="204"/>
      <c r="DP1011" s="204"/>
      <c r="DQ1011" s="204"/>
      <c r="DR1011" s="204"/>
      <c r="DS1011" s="204"/>
      <c r="DT1011" s="204"/>
      <c r="DU1011" s="204"/>
      <c r="DV1011" s="204"/>
      <c r="DW1011" s="204"/>
      <c r="DX1011" s="204"/>
      <c r="DY1011" s="204"/>
      <c r="DZ1011" s="204"/>
      <c r="EA1011" s="204"/>
      <c r="EB1011" s="204"/>
      <c r="EC1011" s="204"/>
      <c r="ED1011" s="204"/>
      <c r="EE1011" s="204"/>
      <c r="EF1011" s="204"/>
      <c r="EG1011" s="204"/>
      <c r="EH1011" s="204"/>
      <c r="EI1011" s="204"/>
      <c r="EJ1011" s="204"/>
      <c r="EK1011" s="204"/>
      <c r="EL1011" s="204"/>
      <c r="EM1011" s="204"/>
      <c r="EN1011" s="204"/>
      <c r="EO1011" s="204"/>
      <c r="EP1011" s="160"/>
      <c r="EQ1011" s="160"/>
      <c r="ER1011" s="160"/>
      <c r="ES1011" s="160"/>
      <c r="ET1011" s="160"/>
      <c r="EU1011" s="160"/>
      <c r="EV1011" s="160"/>
      <c r="EW1011" s="160"/>
      <c r="EX1011" s="160"/>
      <c r="EY1011" s="160"/>
      <c r="EZ1011" s="160"/>
      <c r="FA1011" s="160"/>
      <c r="FB1011" s="160"/>
      <c r="FC1011" s="160"/>
      <c r="FD1011" s="160"/>
      <c r="FE1011" s="160"/>
      <c r="FF1011" s="160"/>
      <c r="FG1011" s="160"/>
      <c r="FH1011" s="160"/>
      <c r="FI1011" s="160"/>
      <c r="FJ1011" s="160"/>
      <c r="FK1011" s="160"/>
      <c r="FL1011" s="160"/>
      <c r="FM1011" s="160"/>
      <c r="FN1011" s="160"/>
      <c r="FO1011" s="160"/>
      <c r="FP1011" s="160"/>
      <c r="FQ1011" s="160"/>
      <c r="FR1011" s="160"/>
      <c r="FS1011" s="160"/>
      <c r="FT1011" s="160"/>
      <c r="FU1011" s="160"/>
      <c r="FV1011" s="160"/>
      <c r="FW1011" s="160"/>
      <c r="FX1011" s="160"/>
      <c r="FY1011" s="160"/>
      <c r="FZ1011" s="160"/>
      <c r="GA1011" s="160"/>
      <c r="GB1011" s="160"/>
      <c r="GC1011" s="160"/>
      <c r="GD1011" s="160"/>
      <c r="GE1011" s="160"/>
      <c r="GF1011" s="160"/>
      <c r="GG1011" s="160"/>
      <c r="GH1011" s="160"/>
      <c r="GI1011" s="160"/>
      <c r="GJ1011" s="160"/>
      <c r="GK1011" s="160"/>
      <c r="GL1011" s="160"/>
      <c r="GM1011" s="160"/>
      <c r="GN1011" s="160"/>
      <c r="GO1011" s="160"/>
      <c r="GP1011" s="160"/>
      <c r="GQ1011" s="160"/>
      <c r="GR1011" s="160"/>
      <c r="GS1011" s="160"/>
      <c r="GT1011" s="160"/>
      <c r="GU1011" s="160"/>
      <c r="GV1011" s="160"/>
      <c r="GW1011" s="160"/>
      <c r="GX1011" s="160"/>
      <c r="GY1011" s="160"/>
      <c r="GZ1011" s="160"/>
      <c r="HA1011" s="160"/>
      <c r="HB1011" s="160"/>
      <c r="HC1011" s="160"/>
      <c r="HD1011" s="160"/>
      <c r="HE1011" s="160"/>
      <c r="HF1011" s="160"/>
      <c r="HG1011" s="160"/>
      <c r="HH1011" s="160"/>
      <c r="HI1011" s="160"/>
      <c r="HJ1011" s="160"/>
      <c r="HK1011" s="160"/>
      <c r="HL1011" s="160"/>
      <c r="HM1011" s="160"/>
      <c r="HN1011" s="157"/>
      <c r="HO1011" s="160"/>
      <c r="HP1011" s="160"/>
      <c r="HQ1011" s="160"/>
    </row>
    <row r="1012" spans="1:225">
      <c r="A1012" s="156"/>
      <c r="B1012" s="204"/>
      <c r="C1012" s="204"/>
      <c r="D1012" s="204"/>
      <c r="E1012" s="204"/>
      <c r="F1012" s="204"/>
      <c r="G1012" s="204"/>
      <c r="H1012" s="204"/>
      <c r="I1012" s="204"/>
      <c r="J1012" s="204"/>
      <c r="K1012" s="204"/>
      <c r="L1012" s="204"/>
      <c r="M1012" s="204"/>
      <c r="N1012" s="204"/>
      <c r="O1012" s="204"/>
      <c r="P1012" s="204"/>
      <c r="Q1012" s="204"/>
      <c r="R1012" s="204"/>
      <c r="S1012" s="204"/>
      <c r="T1012" s="204"/>
      <c r="U1012" s="204"/>
      <c r="V1012" s="204"/>
      <c r="W1012" s="204"/>
      <c r="X1012" s="204"/>
      <c r="Y1012" s="204"/>
      <c r="Z1012" s="204"/>
      <c r="AA1012" s="204"/>
      <c r="AB1012" s="204"/>
      <c r="AC1012" s="204"/>
      <c r="AD1012" s="204"/>
      <c r="AE1012" s="204"/>
      <c r="AF1012" s="204"/>
      <c r="AG1012" s="204"/>
      <c r="AH1012" s="204"/>
      <c r="AI1012" s="204"/>
      <c r="AJ1012" s="204"/>
      <c r="AK1012" s="204"/>
      <c r="AL1012" s="204"/>
      <c r="AM1012" s="204"/>
      <c r="AN1012" s="204"/>
      <c r="AO1012" s="204"/>
      <c r="AP1012" s="204"/>
      <c r="AQ1012" s="204"/>
      <c r="AR1012" s="204"/>
      <c r="AS1012" s="204"/>
      <c r="AT1012" s="204"/>
      <c r="AU1012" s="204"/>
      <c r="AV1012" s="204"/>
      <c r="AW1012" s="204"/>
      <c r="AX1012" s="204"/>
      <c r="AY1012" s="204"/>
      <c r="AZ1012" s="204"/>
      <c r="BA1012" s="204"/>
      <c r="BB1012" s="204"/>
      <c r="BC1012" s="204"/>
      <c r="BD1012" s="204"/>
      <c r="BE1012" s="204"/>
      <c r="BF1012" s="204"/>
      <c r="BG1012" s="204"/>
      <c r="BH1012" s="204"/>
      <c r="BI1012" s="204"/>
      <c r="BJ1012" s="204"/>
      <c r="BK1012" s="204"/>
      <c r="BL1012" s="204"/>
      <c r="BM1012" s="204"/>
      <c r="BN1012" s="204"/>
      <c r="BO1012" s="204"/>
      <c r="BP1012" s="204"/>
      <c r="BQ1012" s="204"/>
      <c r="BR1012" s="204"/>
      <c r="BS1012" s="204"/>
      <c r="BT1012" s="204"/>
      <c r="BU1012" s="204"/>
      <c r="BV1012" s="204"/>
      <c r="BW1012" s="204"/>
      <c r="BX1012" s="204"/>
      <c r="BY1012" s="204"/>
      <c r="BZ1012" s="204"/>
      <c r="CA1012" s="204"/>
      <c r="CB1012" s="204"/>
      <c r="CC1012" s="204"/>
      <c r="CD1012" s="204"/>
      <c r="CE1012" s="204"/>
      <c r="CF1012" s="204"/>
      <c r="CG1012" s="204"/>
      <c r="CH1012" s="204"/>
      <c r="CI1012" s="204"/>
      <c r="CJ1012" s="204"/>
      <c r="CK1012" s="204"/>
      <c r="CL1012" s="204"/>
      <c r="CM1012" s="204"/>
      <c r="CN1012" s="204"/>
      <c r="CO1012" s="204"/>
      <c r="CP1012" s="204"/>
      <c r="CQ1012" s="204"/>
      <c r="CR1012" s="204"/>
      <c r="CS1012" s="204"/>
      <c r="CT1012" s="204"/>
      <c r="CU1012" s="204"/>
      <c r="CV1012" s="204"/>
      <c r="CW1012" s="204"/>
      <c r="CX1012" s="204"/>
      <c r="CY1012" s="204"/>
      <c r="CZ1012" s="204"/>
      <c r="DA1012" s="204"/>
      <c r="DB1012" s="204"/>
      <c r="DC1012" s="204"/>
      <c r="DD1012" s="204"/>
      <c r="DE1012" s="204"/>
      <c r="DF1012" s="204"/>
      <c r="DG1012" s="204"/>
      <c r="DH1012" s="204"/>
      <c r="DI1012" s="204"/>
      <c r="DJ1012" s="204"/>
      <c r="DK1012" s="204"/>
      <c r="DL1012" s="204"/>
      <c r="DM1012" s="204"/>
      <c r="DN1012" s="204"/>
      <c r="DO1012" s="204"/>
      <c r="DP1012" s="204"/>
      <c r="DQ1012" s="204"/>
      <c r="DR1012" s="204"/>
      <c r="DS1012" s="204"/>
      <c r="DT1012" s="204"/>
      <c r="DU1012" s="204"/>
      <c r="DV1012" s="204"/>
      <c r="DW1012" s="204"/>
      <c r="DX1012" s="204"/>
      <c r="DY1012" s="204"/>
      <c r="DZ1012" s="204"/>
      <c r="EA1012" s="204"/>
      <c r="EB1012" s="204"/>
      <c r="EC1012" s="204"/>
      <c r="ED1012" s="204"/>
      <c r="EE1012" s="204"/>
      <c r="EF1012" s="204"/>
      <c r="EG1012" s="204"/>
      <c r="EH1012" s="204"/>
      <c r="EI1012" s="204"/>
      <c r="EJ1012" s="204"/>
      <c r="EK1012" s="204"/>
      <c r="EL1012" s="204"/>
      <c r="EM1012" s="204"/>
      <c r="EN1012" s="204"/>
      <c r="EO1012" s="204"/>
      <c r="EP1012" s="156"/>
      <c r="EQ1012" s="156"/>
      <c r="ER1012" s="156"/>
      <c r="ES1012" s="156"/>
      <c r="ET1012" s="156"/>
      <c r="EU1012" s="156"/>
      <c r="EV1012" s="156"/>
      <c r="EW1012" s="156"/>
      <c r="EX1012" s="156"/>
      <c r="EY1012" s="156"/>
      <c r="EZ1012" s="156"/>
      <c r="FA1012" s="156"/>
      <c r="FB1012" s="156"/>
      <c r="FC1012" s="156"/>
      <c r="FD1012" s="156"/>
      <c r="FE1012" s="156"/>
      <c r="FF1012" s="156"/>
      <c r="FG1012" s="156"/>
      <c r="FH1012" s="156"/>
      <c r="FI1012" s="156"/>
      <c r="FJ1012" s="156"/>
      <c r="FK1012" s="156"/>
      <c r="FL1012" s="156"/>
      <c r="FM1012" s="156"/>
      <c r="FN1012" s="156"/>
      <c r="FO1012" s="156"/>
      <c r="FP1012" s="156"/>
      <c r="FQ1012" s="156"/>
      <c r="FR1012" s="156"/>
      <c r="FS1012" s="156"/>
      <c r="FT1012" s="156"/>
      <c r="FU1012" s="156"/>
      <c r="FV1012" s="156"/>
      <c r="FW1012" s="156"/>
      <c r="FX1012" s="156"/>
      <c r="FY1012" s="156"/>
      <c r="FZ1012" s="156"/>
      <c r="GA1012" s="156"/>
      <c r="GB1012" s="156"/>
      <c r="GC1012" s="156"/>
      <c r="GD1012" s="156"/>
      <c r="GE1012" s="156"/>
      <c r="GF1012" s="156"/>
      <c r="GG1012" s="156"/>
      <c r="GH1012" s="156"/>
      <c r="GI1012" s="156"/>
      <c r="GJ1012" s="156"/>
      <c r="GK1012" s="156"/>
      <c r="GL1012" s="156"/>
      <c r="GM1012" s="156"/>
      <c r="GN1012" s="156"/>
      <c r="GO1012" s="156"/>
      <c r="GP1012" s="156"/>
      <c r="GQ1012" s="156"/>
      <c r="GR1012" s="156"/>
      <c r="GS1012" s="156"/>
      <c r="GT1012" s="156"/>
      <c r="GU1012" s="156"/>
      <c r="GV1012" s="156"/>
      <c r="GW1012" s="156"/>
      <c r="GX1012" s="156"/>
      <c r="GY1012" s="156"/>
      <c r="GZ1012" s="156"/>
      <c r="HA1012" s="156"/>
      <c r="HB1012" s="156"/>
      <c r="HC1012" s="156"/>
      <c r="HD1012" s="156"/>
      <c r="HE1012" s="156"/>
      <c r="HF1012" s="156"/>
      <c r="HG1012" s="156"/>
      <c r="HH1012" s="156"/>
      <c r="HI1012" s="156"/>
      <c r="HJ1012" s="156"/>
      <c r="HK1012" s="156"/>
      <c r="HL1012" s="156"/>
      <c r="HM1012" s="156"/>
      <c r="HN1012" s="157"/>
      <c r="HO1012" s="156"/>
      <c r="HP1012" s="156"/>
      <c r="HQ1012" s="156"/>
    </row>
    <row r="1013" spans="1:225">
      <c r="A1013" s="156"/>
      <c r="B1013" s="204"/>
      <c r="C1013" s="204"/>
      <c r="D1013" s="204"/>
      <c r="E1013" s="204"/>
      <c r="F1013" s="204"/>
      <c r="G1013" s="204"/>
      <c r="H1013" s="204"/>
      <c r="I1013" s="204"/>
      <c r="J1013" s="204"/>
      <c r="K1013" s="204"/>
      <c r="L1013" s="204"/>
      <c r="M1013" s="204"/>
      <c r="N1013" s="204"/>
      <c r="O1013" s="204"/>
      <c r="P1013" s="204"/>
      <c r="Q1013" s="204"/>
      <c r="R1013" s="204"/>
      <c r="S1013" s="204"/>
      <c r="T1013" s="204"/>
      <c r="U1013" s="204"/>
      <c r="V1013" s="204"/>
      <c r="W1013" s="204"/>
      <c r="X1013" s="204"/>
      <c r="Y1013" s="204"/>
      <c r="Z1013" s="204"/>
      <c r="AA1013" s="204"/>
      <c r="AB1013" s="204"/>
      <c r="AC1013" s="204"/>
      <c r="AD1013" s="204"/>
      <c r="AE1013" s="204"/>
      <c r="AF1013" s="204"/>
      <c r="AG1013" s="204"/>
      <c r="AH1013" s="204"/>
      <c r="AI1013" s="204"/>
      <c r="AJ1013" s="204"/>
      <c r="AK1013" s="204"/>
      <c r="AL1013" s="204"/>
      <c r="AM1013" s="204"/>
      <c r="AN1013" s="204"/>
      <c r="AO1013" s="204"/>
      <c r="AP1013" s="204"/>
      <c r="AQ1013" s="204"/>
      <c r="AR1013" s="204"/>
      <c r="AS1013" s="204"/>
      <c r="AT1013" s="204"/>
      <c r="AU1013" s="204"/>
      <c r="AV1013" s="204"/>
      <c r="AW1013" s="204"/>
      <c r="AX1013" s="204"/>
      <c r="AY1013" s="204"/>
      <c r="AZ1013" s="204"/>
      <c r="BA1013" s="204"/>
      <c r="BB1013" s="204"/>
      <c r="BC1013" s="204"/>
      <c r="BD1013" s="204"/>
      <c r="BE1013" s="204"/>
      <c r="BF1013" s="204"/>
      <c r="BG1013" s="204"/>
      <c r="BH1013" s="204"/>
      <c r="BI1013" s="204"/>
      <c r="BJ1013" s="204"/>
      <c r="BK1013" s="204"/>
      <c r="BL1013" s="204"/>
      <c r="BM1013" s="204"/>
      <c r="BN1013" s="204"/>
      <c r="BO1013" s="204"/>
      <c r="BP1013" s="204"/>
      <c r="BQ1013" s="204"/>
      <c r="BR1013" s="204"/>
      <c r="BS1013" s="204"/>
      <c r="BT1013" s="204"/>
      <c r="BU1013" s="204"/>
      <c r="BV1013" s="204"/>
      <c r="BW1013" s="204"/>
      <c r="BX1013" s="204"/>
      <c r="BY1013" s="204"/>
      <c r="BZ1013" s="204"/>
      <c r="CA1013" s="204"/>
      <c r="CB1013" s="204"/>
      <c r="CC1013" s="204"/>
      <c r="CD1013" s="204"/>
      <c r="CE1013" s="204"/>
      <c r="CF1013" s="204"/>
      <c r="CG1013" s="204"/>
      <c r="CH1013" s="204"/>
      <c r="CI1013" s="204"/>
      <c r="CJ1013" s="204"/>
      <c r="CK1013" s="204"/>
      <c r="CL1013" s="204"/>
      <c r="CM1013" s="204"/>
      <c r="CN1013" s="204"/>
      <c r="CO1013" s="204"/>
      <c r="CP1013" s="204"/>
      <c r="CQ1013" s="204"/>
      <c r="CR1013" s="204"/>
      <c r="CS1013" s="204"/>
      <c r="CT1013" s="204"/>
      <c r="CU1013" s="204"/>
      <c r="CV1013" s="204"/>
      <c r="CW1013" s="204"/>
      <c r="CX1013" s="204"/>
      <c r="CY1013" s="204"/>
      <c r="CZ1013" s="204"/>
      <c r="DA1013" s="204"/>
      <c r="DB1013" s="204"/>
      <c r="DC1013" s="204"/>
      <c r="DD1013" s="204"/>
      <c r="DE1013" s="204"/>
      <c r="DF1013" s="204"/>
      <c r="DG1013" s="204"/>
      <c r="DH1013" s="204"/>
      <c r="DI1013" s="204"/>
      <c r="DJ1013" s="204"/>
      <c r="DK1013" s="204"/>
      <c r="DL1013" s="204"/>
      <c r="DM1013" s="204"/>
      <c r="DN1013" s="204"/>
      <c r="DO1013" s="204"/>
      <c r="DP1013" s="204"/>
      <c r="DQ1013" s="204"/>
      <c r="DR1013" s="204"/>
      <c r="DS1013" s="204"/>
      <c r="DT1013" s="204"/>
      <c r="DU1013" s="204"/>
      <c r="DV1013" s="204"/>
      <c r="DW1013" s="204"/>
      <c r="DX1013" s="204"/>
      <c r="DY1013" s="204"/>
      <c r="DZ1013" s="204"/>
      <c r="EA1013" s="204"/>
      <c r="EB1013" s="204"/>
      <c r="EC1013" s="204"/>
      <c r="ED1013" s="204"/>
      <c r="EE1013" s="204"/>
      <c r="EF1013" s="204"/>
      <c r="EG1013" s="204"/>
      <c r="EH1013" s="204"/>
      <c r="EI1013" s="204"/>
      <c r="EJ1013" s="204"/>
      <c r="EK1013" s="204"/>
      <c r="EL1013" s="204"/>
      <c r="EM1013" s="204"/>
      <c r="EN1013" s="204"/>
      <c r="EO1013" s="204"/>
      <c r="EP1013" s="156"/>
      <c r="EQ1013" s="156"/>
      <c r="ER1013" s="156"/>
      <c r="ES1013" s="156"/>
      <c r="ET1013" s="156"/>
      <c r="EU1013" s="156"/>
      <c r="EV1013" s="156"/>
      <c r="EW1013" s="156"/>
      <c r="EX1013" s="156"/>
      <c r="EY1013" s="156"/>
      <c r="EZ1013" s="156"/>
      <c r="FA1013" s="156"/>
      <c r="FB1013" s="156"/>
      <c r="FC1013" s="156"/>
      <c r="FD1013" s="156"/>
      <c r="FE1013" s="156"/>
      <c r="FF1013" s="156"/>
      <c r="FG1013" s="156"/>
      <c r="FH1013" s="156"/>
      <c r="FI1013" s="156"/>
      <c r="FJ1013" s="156"/>
      <c r="FK1013" s="156"/>
      <c r="FL1013" s="156"/>
      <c r="FM1013" s="156"/>
      <c r="FN1013" s="156"/>
      <c r="FO1013" s="156"/>
      <c r="FP1013" s="156"/>
      <c r="FQ1013" s="156"/>
      <c r="FR1013" s="156"/>
      <c r="FS1013" s="156"/>
      <c r="FT1013" s="156"/>
      <c r="FU1013" s="156"/>
      <c r="FV1013" s="156"/>
      <c r="FW1013" s="156"/>
      <c r="FX1013" s="156"/>
      <c r="FY1013" s="156"/>
      <c r="FZ1013" s="156"/>
      <c r="GA1013" s="156"/>
      <c r="GB1013" s="156"/>
      <c r="GC1013" s="156"/>
      <c r="GD1013" s="156"/>
      <c r="GE1013" s="156"/>
      <c r="GF1013" s="156"/>
      <c r="GG1013" s="156"/>
      <c r="GH1013" s="156"/>
      <c r="GI1013" s="156"/>
      <c r="GJ1013" s="156"/>
      <c r="GK1013" s="156"/>
      <c r="GL1013" s="156"/>
      <c r="GM1013" s="156"/>
      <c r="GN1013" s="156"/>
      <c r="GO1013" s="156"/>
      <c r="GP1013" s="156"/>
      <c r="GQ1013" s="156"/>
      <c r="GR1013" s="156"/>
      <c r="GS1013" s="156"/>
      <c r="GT1013" s="156"/>
      <c r="GU1013" s="156"/>
      <c r="GV1013" s="156"/>
      <c r="GW1013" s="156"/>
      <c r="GX1013" s="156"/>
      <c r="GY1013" s="156"/>
      <c r="GZ1013" s="156"/>
      <c r="HA1013" s="156"/>
      <c r="HB1013" s="156"/>
      <c r="HC1013" s="156"/>
      <c r="HD1013" s="156"/>
      <c r="HE1013" s="156"/>
      <c r="HF1013" s="156"/>
      <c r="HG1013" s="156"/>
      <c r="HH1013" s="156"/>
      <c r="HI1013" s="156"/>
      <c r="HJ1013" s="156"/>
      <c r="HK1013" s="156"/>
      <c r="HL1013" s="156"/>
      <c r="HM1013" s="156"/>
      <c r="HN1013" s="162"/>
      <c r="HO1013" s="156"/>
      <c r="HP1013" s="156"/>
      <c r="HQ1013" s="156"/>
    </row>
    <row r="1014" spans="1:225">
      <c r="A1014" s="160"/>
      <c r="B1014" s="204"/>
      <c r="C1014" s="204"/>
      <c r="D1014" s="204"/>
      <c r="E1014" s="204"/>
      <c r="F1014" s="204"/>
      <c r="G1014" s="204"/>
      <c r="H1014" s="204"/>
      <c r="I1014" s="204"/>
      <c r="J1014" s="204"/>
      <c r="K1014" s="204"/>
      <c r="L1014" s="204"/>
      <c r="M1014" s="204"/>
      <c r="N1014" s="204"/>
      <c r="O1014" s="204"/>
      <c r="P1014" s="204"/>
      <c r="Q1014" s="204"/>
      <c r="R1014" s="204"/>
      <c r="S1014" s="204"/>
      <c r="T1014" s="204"/>
      <c r="U1014" s="204"/>
      <c r="V1014" s="204"/>
      <c r="W1014" s="204"/>
      <c r="X1014" s="204"/>
      <c r="Y1014" s="204"/>
      <c r="Z1014" s="204"/>
      <c r="AA1014" s="204"/>
      <c r="AB1014" s="204"/>
      <c r="AC1014" s="204"/>
      <c r="AD1014" s="204"/>
      <c r="AE1014" s="204"/>
      <c r="AF1014" s="204"/>
      <c r="AG1014" s="204"/>
      <c r="AH1014" s="204"/>
      <c r="AI1014" s="204"/>
      <c r="AJ1014" s="204"/>
      <c r="AK1014" s="204"/>
      <c r="AL1014" s="204"/>
      <c r="AM1014" s="204"/>
      <c r="AN1014" s="204"/>
      <c r="AO1014" s="204"/>
      <c r="AP1014" s="204"/>
      <c r="AQ1014" s="204"/>
      <c r="AR1014" s="204"/>
      <c r="AS1014" s="204"/>
      <c r="AT1014" s="204"/>
      <c r="AU1014" s="204"/>
      <c r="AV1014" s="204"/>
      <c r="AW1014" s="204"/>
      <c r="AX1014" s="204"/>
      <c r="AY1014" s="204"/>
      <c r="AZ1014" s="204"/>
      <c r="BA1014" s="204"/>
      <c r="BB1014" s="204"/>
      <c r="BC1014" s="204"/>
      <c r="BD1014" s="204"/>
      <c r="BE1014" s="204"/>
      <c r="BF1014" s="204"/>
      <c r="BG1014" s="204"/>
      <c r="BH1014" s="204"/>
      <c r="BI1014" s="204"/>
      <c r="BJ1014" s="204"/>
      <c r="BK1014" s="204"/>
      <c r="BL1014" s="204"/>
      <c r="BM1014" s="204"/>
      <c r="BN1014" s="204"/>
      <c r="BO1014" s="204"/>
      <c r="BP1014" s="204"/>
      <c r="BQ1014" s="204"/>
      <c r="BR1014" s="204"/>
      <c r="BS1014" s="204"/>
      <c r="BT1014" s="204"/>
      <c r="BU1014" s="204"/>
      <c r="BV1014" s="204"/>
      <c r="BW1014" s="204"/>
      <c r="BX1014" s="204"/>
      <c r="BY1014" s="204"/>
      <c r="BZ1014" s="204"/>
      <c r="CA1014" s="204"/>
      <c r="CB1014" s="204"/>
      <c r="CC1014" s="204"/>
      <c r="CD1014" s="204"/>
      <c r="CE1014" s="204"/>
      <c r="CF1014" s="204"/>
      <c r="CG1014" s="204"/>
      <c r="CH1014" s="204"/>
      <c r="CI1014" s="204"/>
      <c r="CJ1014" s="204"/>
      <c r="CK1014" s="204"/>
      <c r="CL1014" s="204"/>
      <c r="CM1014" s="204"/>
      <c r="CN1014" s="204"/>
      <c r="CO1014" s="204"/>
      <c r="CP1014" s="204"/>
      <c r="CQ1014" s="204"/>
      <c r="CR1014" s="204"/>
      <c r="CS1014" s="204"/>
      <c r="CT1014" s="204"/>
      <c r="CU1014" s="204"/>
      <c r="CV1014" s="204"/>
      <c r="CW1014" s="204"/>
      <c r="CX1014" s="204"/>
      <c r="CY1014" s="204"/>
      <c r="CZ1014" s="204"/>
      <c r="DA1014" s="204"/>
      <c r="DB1014" s="204"/>
      <c r="DC1014" s="204"/>
      <c r="DD1014" s="204"/>
      <c r="DE1014" s="204"/>
      <c r="DF1014" s="204"/>
      <c r="DG1014" s="204"/>
      <c r="DH1014" s="204"/>
      <c r="DI1014" s="204"/>
      <c r="DJ1014" s="204"/>
      <c r="DK1014" s="204"/>
      <c r="DL1014" s="204"/>
      <c r="DM1014" s="204"/>
      <c r="DN1014" s="204"/>
      <c r="DO1014" s="204"/>
      <c r="DP1014" s="204"/>
      <c r="DQ1014" s="204"/>
      <c r="DR1014" s="204"/>
      <c r="DS1014" s="204"/>
      <c r="DT1014" s="204"/>
      <c r="DU1014" s="204"/>
      <c r="DV1014" s="204"/>
      <c r="DW1014" s="204"/>
      <c r="DX1014" s="204"/>
      <c r="DY1014" s="204"/>
      <c r="DZ1014" s="204"/>
      <c r="EA1014" s="204"/>
      <c r="EB1014" s="204"/>
      <c r="EC1014" s="204"/>
      <c r="ED1014" s="204"/>
      <c r="EE1014" s="204"/>
      <c r="EF1014" s="204"/>
      <c r="EG1014" s="204"/>
      <c r="EH1014" s="204"/>
      <c r="EI1014" s="204"/>
      <c r="EJ1014" s="204"/>
      <c r="EK1014" s="204"/>
      <c r="EL1014" s="204"/>
      <c r="EM1014" s="204"/>
      <c r="EN1014" s="204"/>
      <c r="EO1014" s="204"/>
      <c r="EP1014" s="160"/>
      <c r="EQ1014" s="160"/>
      <c r="ER1014" s="160"/>
      <c r="ES1014" s="160"/>
      <c r="ET1014" s="160"/>
      <c r="EU1014" s="160"/>
      <c r="EV1014" s="160"/>
      <c r="EW1014" s="160"/>
      <c r="EX1014" s="160"/>
      <c r="EY1014" s="160"/>
      <c r="EZ1014" s="160"/>
      <c r="FA1014" s="160"/>
      <c r="FB1014" s="160"/>
      <c r="FC1014" s="160"/>
      <c r="FD1014" s="160"/>
      <c r="FE1014" s="160"/>
      <c r="FF1014" s="160"/>
      <c r="FG1014" s="160"/>
      <c r="FH1014" s="160"/>
      <c r="FI1014" s="160"/>
      <c r="FJ1014" s="160"/>
      <c r="FK1014" s="160"/>
      <c r="FL1014" s="160"/>
      <c r="FM1014" s="160"/>
      <c r="FN1014" s="160"/>
      <c r="FO1014" s="160"/>
      <c r="FP1014" s="160"/>
      <c r="FQ1014" s="160"/>
      <c r="FR1014" s="160"/>
      <c r="FS1014" s="160"/>
      <c r="FT1014" s="160"/>
      <c r="FU1014" s="160"/>
      <c r="FV1014" s="160"/>
      <c r="FW1014" s="160"/>
      <c r="FX1014" s="160"/>
      <c r="FY1014" s="160"/>
      <c r="FZ1014" s="160"/>
      <c r="GA1014" s="160"/>
      <c r="GB1014" s="160"/>
      <c r="GC1014" s="160"/>
      <c r="GD1014" s="160"/>
      <c r="GE1014" s="160"/>
      <c r="GF1014" s="160"/>
      <c r="GG1014" s="160"/>
      <c r="GH1014" s="160"/>
      <c r="GI1014" s="160"/>
      <c r="GJ1014" s="160"/>
      <c r="GK1014" s="160"/>
      <c r="GL1014" s="160"/>
      <c r="GM1014" s="160"/>
      <c r="GN1014" s="160"/>
      <c r="GO1014" s="160"/>
      <c r="GP1014" s="160"/>
      <c r="GQ1014" s="160"/>
      <c r="GR1014" s="160"/>
      <c r="GS1014" s="160"/>
      <c r="GT1014" s="160"/>
      <c r="GU1014" s="160"/>
      <c r="GV1014" s="160"/>
      <c r="GW1014" s="160"/>
      <c r="GX1014" s="160"/>
      <c r="GY1014" s="160"/>
      <c r="GZ1014" s="160"/>
      <c r="HA1014" s="160"/>
      <c r="HB1014" s="160"/>
      <c r="HC1014" s="160"/>
      <c r="HD1014" s="160"/>
      <c r="HE1014" s="160"/>
      <c r="HF1014" s="160"/>
      <c r="HG1014" s="160"/>
      <c r="HH1014" s="160"/>
      <c r="HI1014" s="160"/>
      <c r="HJ1014" s="160"/>
      <c r="HK1014" s="160"/>
      <c r="HL1014" s="160"/>
      <c r="HM1014" s="160"/>
      <c r="HN1014" s="157"/>
      <c r="HO1014" s="160"/>
      <c r="HP1014" s="160"/>
      <c r="HQ1014" s="160"/>
    </row>
    <row r="1015" spans="1:225">
      <c r="A1015" s="156"/>
      <c r="B1015" s="204"/>
      <c r="C1015" s="204"/>
      <c r="D1015" s="204"/>
      <c r="E1015" s="204"/>
      <c r="F1015" s="204"/>
      <c r="G1015" s="204"/>
      <c r="H1015" s="204"/>
      <c r="I1015" s="204"/>
      <c r="J1015" s="204"/>
      <c r="K1015" s="204"/>
      <c r="L1015" s="204"/>
      <c r="M1015" s="204"/>
      <c r="N1015" s="204"/>
      <c r="O1015" s="204"/>
      <c r="P1015" s="204"/>
      <c r="Q1015" s="204"/>
      <c r="R1015" s="204"/>
      <c r="S1015" s="204"/>
      <c r="T1015" s="204"/>
      <c r="U1015" s="204"/>
      <c r="V1015" s="204"/>
      <c r="W1015" s="204"/>
      <c r="X1015" s="204"/>
      <c r="Y1015" s="204"/>
      <c r="Z1015" s="204"/>
      <c r="AA1015" s="204"/>
      <c r="AB1015" s="204"/>
      <c r="AC1015" s="204"/>
      <c r="AD1015" s="204"/>
      <c r="AE1015" s="204"/>
      <c r="AF1015" s="204"/>
      <c r="AG1015" s="204"/>
      <c r="AH1015" s="204"/>
      <c r="AI1015" s="204"/>
      <c r="AJ1015" s="204"/>
      <c r="AK1015" s="204"/>
      <c r="AL1015" s="204"/>
      <c r="AM1015" s="204"/>
      <c r="AN1015" s="204"/>
      <c r="AO1015" s="204"/>
      <c r="AP1015" s="204"/>
      <c r="AQ1015" s="204"/>
      <c r="AR1015" s="204"/>
      <c r="AS1015" s="204"/>
      <c r="AT1015" s="204"/>
      <c r="AU1015" s="204"/>
      <c r="AV1015" s="204"/>
      <c r="AW1015" s="204"/>
      <c r="AX1015" s="204"/>
      <c r="AY1015" s="204"/>
      <c r="AZ1015" s="204"/>
      <c r="BA1015" s="204"/>
      <c r="BB1015" s="204"/>
      <c r="BC1015" s="204"/>
      <c r="BD1015" s="204"/>
      <c r="BE1015" s="204"/>
      <c r="BF1015" s="204"/>
      <c r="BG1015" s="204"/>
      <c r="BH1015" s="204"/>
      <c r="BI1015" s="204"/>
      <c r="BJ1015" s="204"/>
      <c r="BK1015" s="204"/>
      <c r="BL1015" s="204"/>
      <c r="BM1015" s="204"/>
      <c r="BN1015" s="204"/>
      <c r="BO1015" s="204"/>
      <c r="BP1015" s="204"/>
      <c r="BQ1015" s="204"/>
      <c r="BR1015" s="204"/>
      <c r="BS1015" s="204"/>
      <c r="BT1015" s="204"/>
      <c r="BU1015" s="204"/>
      <c r="BV1015" s="204"/>
      <c r="BW1015" s="204"/>
      <c r="BX1015" s="204"/>
      <c r="BY1015" s="204"/>
      <c r="BZ1015" s="204"/>
      <c r="CA1015" s="204"/>
      <c r="CB1015" s="204"/>
      <c r="CC1015" s="204"/>
      <c r="CD1015" s="204"/>
      <c r="CE1015" s="204"/>
      <c r="CF1015" s="204"/>
      <c r="CG1015" s="204"/>
      <c r="CH1015" s="204"/>
      <c r="CI1015" s="204"/>
      <c r="CJ1015" s="204"/>
      <c r="CK1015" s="204"/>
      <c r="CL1015" s="204"/>
      <c r="CM1015" s="204"/>
      <c r="CN1015" s="204"/>
      <c r="CO1015" s="204"/>
      <c r="CP1015" s="204"/>
      <c r="CQ1015" s="204"/>
      <c r="CR1015" s="204"/>
      <c r="CS1015" s="204"/>
      <c r="CT1015" s="204"/>
      <c r="CU1015" s="204"/>
      <c r="CV1015" s="204"/>
      <c r="CW1015" s="204"/>
      <c r="CX1015" s="204"/>
      <c r="CY1015" s="204"/>
      <c r="CZ1015" s="204"/>
      <c r="DA1015" s="204"/>
      <c r="DB1015" s="204"/>
      <c r="DC1015" s="204"/>
      <c r="DD1015" s="204"/>
      <c r="DE1015" s="204"/>
      <c r="DF1015" s="204"/>
      <c r="DG1015" s="204"/>
      <c r="DH1015" s="204"/>
      <c r="DI1015" s="204"/>
      <c r="DJ1015" s="204"/>
      <c r="DK1015" s="204"/>
      <c r="DL1015" s="204"/>
      <c r="DM1015" s="204"/>
      <c r="DN1015" s="204"/>
      <c r="DO1015" s="204"/>
      <c r="DP1015" s="204"/>
      <c r="DQ1015" s="204"/>
      <c r="DR1015" s="204"/>
      <c r="DS1015" s="204"/>
      <c r="DT1015" s="204"/>
      <c r="DU1015" s="204"/>
      <c r="DV1015" s="204"/>
      <c r="DW1015" s="204"/>
      <c r="DX1015" s="204"/>
      <c r="DY1015" s="204"/>
      <c r="DZ1015" s="204"/>
      <c r="EA1015" s="204"/>
      <c r="EB1015" s="204"/>
      <c r="EC1015" s="204"/>
      <c r="ED1015" s="204"/>
      <c r="EE1015" s="204"/>
      <c r="EF1015" s="204"/>
      <c r="EG1015" s="204"/>
      <c r="EH1015" s="204"/>
      <c r="EI1015" s="204"/>
      <c r="EJ1015" s="204"/>
      <c r="EK1015" s="204"/>
      <c r="EL1015" s="204"/>
      <c r="EM1015" s="204"/>
      <c r="EN1015" s="204"/>
      <c r="EO1015" s="204"/>
      <c r="EP1015" s="156"/>
      <c r="EQ1015" s="156"/>
      <c r="ER1015" s="156"/>
      <c r="ES1015" s="156"/>
      <c r="ET1015" s="156"/>
      <c r="EU1015" s="156"/>
      <c r="EV1015" s="156"/>
      <c r="EW1015" s="156"/>
      <c r="EX1015" s="156"/>
      <c r="EY1015" s="156"/>
      <c r="EZ1015" s="156"/>
      <c r="FA1015" s="156"/>
      <c r="FB1015" s="156"/>
      <c r="FC1015" s="156"/>
      <c r="FD1015" s="156"/>
      <c r="FE1015" s="156"/>
      <c r="FF1015" s="156"/>
      <c r="FG1015" s="156"/>
      <c r="FH1015" s="156"/>
      <c r="FI1015" s="156"/>
      <c r="FJ1015" s="156"/>
      <c r="FK1015" s="156"/>
      <c r="FL1015" s="156"/>
      <c r="FM1015" s="156"/>
      <c r="FN1015" s="156"/>
      <c r="FO1015" s="156"/>
      <c r="FP1015" s="156"/>
      <c r="FQ1015" s="156"/>
      <c r="FR1015" s="156"/>
      <c r="FS1015" s="156"/>
      <c r="FT1015" s="156"/>
      <c r="FU1015" s="156"/>
      <c r="FV1015" s="156"/>
      <c r="FW1015" s="156"/>
      <c r="FX1015" s="156"/>
      <c r="FY1015" s="156"/>
      <c r="FZ1015" s="156"/>
      <c r="GA1015" s="156"/>
      <c r="GB1015" s="156"/>
      <c r="GC1015" s="156"/>
      <c r="GD1015" s="156"/>
      <c r="GE1015" s="156"/>
      <c r="GF1015" s="156"/>
      <c r="GG1015" s="156"/>
      <c r="GH1015" s="156"/>
      <c r="GI1015" s="156"/>
      <c r="GJ1015" s="156"/>
      <c r="GK1015" s="156"/>
      <c r="GL1015" s="156"/>
      <c r="GM1015" s="156"/>
      <c r="GN1015" s="156"/>
      <c r="GO1015" s="156"/>
      <c r="GP1015" s="156"/>
      <c r="GQ1015" s="156"/>
      <c r="GR1015" s="156"/>
      <c r="GS1015" s="156"/>
      <c r="GT1015" s="156"/>
      <c r="GU1015" s="156"/>
      <c r="GV1015" s="156"/>
      <c r="GW1015" s="156"/>
      <c r="GX1015" s="156"/>
      <c r="GY1015" s="156"/>
      <c r="GZ1015" s="156"/>
      <c r="HA1015" s="156"/>
      <c r="HB1015" s="156"/>
      <c r="HC1015" s="156"/>
      <c r="HD1015" s="156"/>
      <c r="HE1015" s="156"/>
      <c r="HF1015" s="156"/>
      <c r="HG1015" s="156"/>
      <c r="HH1015" s="156"/>
      <c r="HI1015" s="156"/>
      <c r="HJ1015" s="156"/>
      <c r="HK1015" s="156"/>
      <c r="HL1015" s="156"/>
      <c r="HM1015" s="156"/>
      <c r="HN1015" s="157"/>
      <c r="HO1015" s="156"/>
      <c r="HP1015" s="156"/>
      <c r="HQ1015" s="156"/>
    </row>
    <row r="1016" spans="1:225">
      <c r="A1016" s="156"/>
      <c r="B1016" s="204"/>
      <c r="C1016" s="204"/>
      <c r="D1016" s="204"/>
      <c r="E1016" s="204"/>
      <c r="F1016" s="204"/>
      <c r="G1016" s="204"/>
      <c r="H1016" s="204"/>
      <c r="I1016" s="204"/>
      <c r="J1016" s="204"/>
      <c r="K1016" s="204"/>
      <c r="L1016" s="204"/>
      <c r="M1016" s="204"/>
      <c r="N1016" s="204"/>
      <c r="O1016" s="204"/>
      <c r="P1016" s="204"/>
      <c r="Q1016" s="204"/>
      <c r="R1016" s="204"/>
      <c r="S1016" s="204"/>
      <c r="T1016" s="204"/>
      <c r="U1016" s="204"/>
      <c r="V1016" s="204"/>
      <c r="W1016" s="204"/>
      <c r="X1016" s="204"/>
      <c r="Y1016" s="204"/>
      <c r="Z1016" s="204"/>
      <c r="AA1016" s="204"/>
      <c r="AB1016" s="204"/>
      <c r="AC1016" s="204"/>
      <c r="AD1016" s="204"/>
      <c r="AE1016" s="204"/>
      <c r="AF1016" s="204"/>
      <c r="AG1016" s="204"/>
      <c r="AH1016" s="204"/>
      <c r="AI1016" s="204"/>
      <c r="AJ1016" s="204"/>
      <c r="AK1016" s="204"/>
      <c r="AL1016" s="204"/>
      <c r="AM1016" s="204"/>
      <c r="AN1016" s="204"/>
      <c r="AO1016" s="204"/>
      <c r="AP1016" s="204"/>
      <c r="AQ1016" s="204"/>
      <c r="AR1016" s="204"/>
      <c r="AS1016" s="204"/>
      <c r="AT1016" s="204"/>
      <c r="AU1016" s="204"/>
      <c r="AV1016" s="204"/>
      <c r="AW1016" s="204"/>
      <c r="AX1016" s="204"/>
      <c r="AY1016" s="204"/>
      <c r="AZ1016" s="204"/>
      <c r="BA1016" s="204"/>
      <c r="BB1016" s="204"/>
      <c r="BC1016" s="204"/>
      <c r="BD1016" s="204"/>
      <c r="BE1016" s="204"/>
      <c r="BF1016" s="204"/>
      <c r="BG1016" s="204"/>
      <c r="BH1016" s="204"/>
      <c r="BI1016" s="204"/>
      <c r="BJ1016" s="204"/>
      <c r="BK1016" s="204"/>
      <c r="BL1016" s="204"/>
      <c r="BM1016" s="204"/>
      <c r="BN1016" s="204"/>
      <c r="BO1016" s="204"/>
      <c r="BP1016" s="204"/>
      <c r="BQ1016" s="204"/>
      <c r="BR1016" s="204"/>
      <c r="BS1016" s="204"/>
      <c r="BT1016" s="204"/>
      <c r="BU1016" s="204"/>
      <c r="BV1016" s="204"/>
      <c r="BW1016" s="204"/>
      <c r="BX1016" s="204"/>
      <c r="BY1016" s="204"/>
      <c r="BZ1016" s="204"/>
      <c r="CA1016" s="204"/>
      <c r="CB1016" s="204"/>
      <c r="CC1016" s="204"/>
      <c r="CD1016" s="204"/>
      <c r="CE1016" s="204"/>
      <c r="CF1016" s="204"/>
      <c r="CG1016" s="204"/>
      <c r="CH1016" s="204"/>
      <c r="CI1016" s="204"/>
      <c r="CJ1016" s="204"/>
      <c r="CK1016" s="204"/>
      <c r="CL1016" s="204"/>
      <c r="CM1016" s="204"/>
      <c r="CN1016" s="204"/>
      <c r="CO1016" s="204"/>
      <c r="CP1016" s="204"/>
      <c r="CQ1016" s="204"/>
      <c r="CR1016" s="204"/>
      <c r="CS1016" s="204"/>
      <c r="CT1016" s="204"/>
      <c r="CU1016" s="204"/>
      <c r="CV1016" s="204"/>
      <c r="CW1016" s="204"/>
      <c r="CX1016" s="204"/>
      <c r="CY1016" s="204"/>
      <c r="CZ1016" s="204"/>
      <c r="DA1016" s="204"/>
      <c r="DB1016" s="204"/>
      <c r="DC1016" s="204"/>
      <c r="DD1016" s="204"/>
      <c r="DE1016" s="204"/>
      <c r="DF1016" s="204"/>
      <c r="DG1016" s="204"/>
      <c r="DH1016" s="204"/>
      <c r="DI1016" s="204"/>
      <c r="DJ1016" s="204"/>
      <c r="DK1016" s="204"/>
      <c r="DL1016" s="204"/>
      <c r="DM1016" s="204"/>
      <c r="DN1016" s="204"/>
      <c r="DO1016" s="204"/>
      <c r="DP1016" s="204"/>
      <c r="DQ1016" s="204"/>
      <c r="DR1016" s="204"/>
      <c r="DS1016" s="204"/>
      <c r="DT1016" s="204"/>
      <c r="DU1016" s="204"/>
      <c r="DV1016" s="204"/>
      <c r="DW1016" s="204"/>
      <c r="DX1016" s="204"/>
      <c r="DY1016" s="204"/>
      <c r="DZ1016" s="204"/>
      <c r="EA1016" s="204"/>
      <c r="EB1016" s="204"/>
      <c r="EC1016" s="204"/>
      <c r="ED1016" s="204"/>
      <c r="EE1016" s="204"/>
      <c r="EF1016" s="204"/>
      <c r="EG1016" s="204"/>
      <c r="EH1016" s="204"/>
      <c r="EI1016" s="204"/>
      <c r="EJ1016" s="204"/>
      <c r="EK1016" s="204"/>
      <c r="EL1016" s="204"/>
      <c r="EM1016" s="204"/>
      <c r="EN1016" s="204"/>
      <c r="EO1016" s="204"/>
      <c r="EP1016" s="156"/>
      <c r="EQ1016" s="156"/>
      <c r="ER1016" s="156"/>
      <c r="ES1016" s="156"/>
      <c r="ET1016" s="156"/>
      <c r="EU1016" s="156"/>
      <c r="EV1016" s="156"/>
      <c r="EW1016" s="156"/>
      <c r="EX1016" s="156"/>
      <c r="EY1016" s="156"/>
      <c r="EZ1016" s="156"/>
      <c r="FA1016" s="156"/>
      <c r="FB1016" s="156"/>
      <c r="FC1016" s="156"/>
      <c r="FD1016" s="156"/>
      <c r="FE1016" s="156"/>
      <c r="FF1016" s="156"/>
      <c r="FG1016" s="156"/>
      <c r="FH1016" s="156"/>
      <c r="FI1016" s="156"/>
      <c r="FJ1016" s="156"/>
      <c r="FK1016" s="156"/>
      <c r="FL1016" s="156"/>
      <c r="FM1016" s="156"/>
      <c r="FN1016" s="156"/>
      <c r="FO1016" s="156"/>
      <c r="FP1016" s="156"/>
      <c r="FQ1016" s="156"/>
      <c r="FR1016" s="156"/>
      <c r="FS1016" s="156"/>
      <c r="FT1016" s="156"/>
      <c r="FU1016" s="156"/>
      <c r="FV1016" s="156"/>
      <c r="FW1016" s="156"/>
      <c r="FX1016" s="156"/>
      <c r="FY1016" s="156"/>
      <c r="FZ1016" s="156"/>
      <c r="GA1016" s="156"/>
      <c r="GB1016" s="156"/>
      <c r="GC1016" s="156"/>
      <c r="GD1016" s="156"/>
      <c r="GE1016" s="156"/>
      <c r="GF1016" s="156"/>
      <c r="GG1016" s="156"/>
      <c r="GH1016" s="156"/>
      <c r="GI1016" s="156"/>
      <c r="GJ1016" s="156"/>
      <c r="GK1016" s="156"/>
      <c r="GL1016" s="156"/>
      <c r="GM1016" s="156"/>
      <c r="GN1016" s="156"/>
      <c r="GO1016" s="156"/>
      <c r="GP1016" s="156"/>
      <c r="GQ1016" s="156"/>
      <c r="GR1016" s="156"/>
      <c r="GS1016" s="156"/>
      <c r="GT1016" s="156"/>
      <c r="GU1016" s="156"/>
      <c r="GV1016" s="156"/>
      <c r="GW1016" s="156"/>
      <c r="GX1016" s="156"/>
      <c r="GY1016" s="156"/>
      <c r="GZ1016" s="156"/>
      <c r="HA1016" s="156"/>
      <c r="HB1016" s="156"/>
      <c r="HC1016" s="156"/>
      <c r="HD1016" s="156"/>
      <c r="HE1016" s="156"/>
      <c r="HF1016" s="156"/>
      <c r="HG1016" s="156"/>
      <c r="HH1016" s="156"/>
      <c r="HI1016" s="156"/>
      <c r="HJ1016" s="156"/>
      <c r="HK1016" s="156"/>
      <c r="HL1016" s="156"/>
      <c r="HM1016" s="156"/>
      <c r="HN1016" s="162"/>
      <c r="HO1016" s="156"/>
      <c r="HP1016" s="156"/>
      <c r="HQ1016" s="156"/>
    </row>
    <row r="1017" spans="1:225">
      <c r="A1017" s="160"/>
      <c r="B1017" s="204"/>
      <c r="C1017" s="204"/>
      <c r="D1017" s="204"/>
      <c r="E1017" s="204"/>
      <c r="F1017" s="204"/>
      <c r="G1017" s="204"/>
      <c r="H1017" s="204"/>
      <c r="I1017" s="204"/>
      <c r="J1017" s="204"/>
      <c r="K1017" s="204"/>
      <c r="L1017" s="204"/>
      <c r="M1017" s="204"/>
      <c r="N1017" s="204"/>
      <c r="O1017" s="204"/>
      <c r="P1017" s="204"/>
      <c r="Q1017" s="204"/>
      <c r="R1017" s="204"/>
      <c r="S1017" s="204"/>
      <c r="T1017" s="204"/>
      <c r="U1017" s="204"/>
      <c r="V1017" s="204"/>
      <c r="W1017" s="204"/>
      <c r="X1017" s="204"/>
      <c r="Y1017" s="204"/>
      <c r="Z1017" s="204"/>
      <c r="AA1017" s="204"/>
      <c r="AB1017" s="204"/>
      <c r="AC1017" s="204"/>
      <c r="AD1017" s="204"/>
      <c r="AE1017" s="204"/>
      <c r="AF1017" s="204"/>
      <c r="AG1017" s="204"/>
      <c r="AH1017" s="204"/>
      <c r="AI1017" s="204"/>
      <c r="AJ1017" s="204"/>
      <c r="AK1017" s="204"/>
      <c r="AL1017" s="204"/>
      <c r="AM1017" s="204"/>
      <c r="AN1017" s="204"/>
      <c r="AO1017" s="204"/>
      <c r="AP1017" s="204"/>
      <c r="AQ1017" s="204"/>
      <c r="AR1017" s="204"/>
      <c r="AS1017" s="204"/>
      <c r="AT1017" s="204"/>
      <c r="AU1017" s="204"/>
      <c r="AV1017" s="204"/>
      <c r="AW1017" s="204"/>
      <c r="AX1017" s="204"/>
      <c r="AY1017" s="204"/>
      <c r="AZ1017" s="204"/>
      <c r="BA1017" s="204"/>
      <c r="BB1017" s="204"/>
      <c r="BC1017" s="204"/>
      <c r="BD1017" s="204"/>
      <c r="BE1017" s="204"/>
      <c r="BF1017" s="204"/>
      <c r="BG1017" s="204"/>
      <c r="BH1017" s="204"/>
      <c r="BI1017" s="204"/>
      <c r="BJ1017" s="204"/>
      <c r="BK1017" s="204"/>
      <c r="BL1017" s="204"/>
      <c r="BM1017" s="204"/>
      <c r="BN1017" s="204"/>
      <c r="BO1017" s="204"/>
      <c r="BP1017" s="204"/>
      <c r="BQ1017" s="204"/>
      <c r="BR1017" s="204"/>
      <c r="BS1017" s="204"/>
      <c r="BT1017" s="204"/>
      <c r="BU1017" s="204"/>
      <c r="BV1017" s="204"/>
      <c r="BW1017" s="204"/>
      <c r="BX1017" s="204"/>
      <c r="BY1017" s="204"/>
      <c r="BZ1017" s="204"/>
      <c r="CA1017" s="204"/>
      <c r="CB1017" s="204"/>
      <c r="CC1017" s="204"/>
      <c r="CD1017" s="204"/>
      <c r="CE1017" s="204"/>
      <c r="CF1017" s="204"/>
      <c r="CG1017" s="204"/>
      <c r="CH1017" s="204"/>
      <c r="CI1017" s="204"/>
      <c r="CJ1017" s="204"/>
      <c r="CK1017" s="204"/>
      <c r="CL1017" s="204"/>
      <c r="CM1017" s="204"/>
      <c r="CN1017" s="204"/>
      <c r="CO1017" s="204"/>
      <c r="CP1017" s="204"/>
      <c r="CQ1017" s="204"/>
      <c r="CR1017" s="204"/>
      <c r="CS1017" s="204"/>
      <c r="CT1017" s="204"/>
      <c r="CU1017" s="204"/>
      <c r="CV1017" s="204"/>
      <c r="CW1017" s="204"/>
      <c r="CX1017" s="204"/>
      <c r="CY1017" s="204"/>
      <c r="CZ1017" s="204"/>
      <c r="DA1017" s="204"/>
      <c r="DB1017" s="204"/>
      <c r="DC1017" s="204"/>
      <c r="DD1017" s="204"/>
      <c r="DE1017" s="204"/>
      <c r="DF1017" s="204"/>
      <c r="DG1017" s="204"/>
      <c r="DH1017" s="204"/>
      <c r="DI1017" s="204"/>
      <c r="DJ1017" s="204"/>
      <c r="DK1017" s="204"/>
      <c r="DL1017" s="204"/>
      <c r="DM1017" s="204"/>
      <c r="DN1017" s="204"/>
      <c r="DO1017" s="204"/>
      <c r="DP1017" s="204"/>
      <c r="DQ1017" s="204"/>
      <c r="DR1017" s="204"/>
      <c r="DS1017" s="204"/>
      <c r="DT1017" s="204"/>
      <c r="DU1017" s="204"/>
      <c r="DV1017" s="204"/>
      <c r="DW1017" s="204"/>
      <c r="DX1017" s="204"/>
      <c r="DY1017" s="204"/>
      <c r="DZ1017" s="204"/>
      <c r="EA1017" s="204"/>
      <c r="EB1017" s="204"/>
      <c r="EC1017" s="204"/>
      <c r="ED1017" s="204"/>
      <c r="EE1017" s="204"/>
      <c r="EF1017" s="204"/>
      <c r="EG1017" s="204"/>
      <c r="EH1017" s="204"/>
      <c r="EI1017" s="204"/>
      <c r="EJ1017" s="204"/>
      <c r="EK1017" s="204"/>
      <c r="EL1017" s="204"/>
      <c r="EM1017" s="204"/>
      <c r="EN1017" s="204"/>
      <c r="EO1017" s="204"/>
      <c r="EP1017" s="160"/>
      <c r="EQ1017" s="160"/>
      <c r="ER1017" s="160"/>
      <c r="ES1017" s="160"/>
      <c r="ET1017" s="160"/>
      <c r="EU1017" s="160"/>
      <c r="EV1017" s="160"/>
      <c r="EW1017" s="160"/>
      <c r="EX1017" s="160"/>
      <c r="EY1017" s="160"/>
      <c r="EZ1017" s="160"/>
      <c r="FA1017" s="160"/>
      <c r="FB1017" s="160"/>
      <c r="FC1017" s="160"/>
      <c r="FD1017" s="160"/>
      <c r="FE1017" s="160"/>
      <c r="FF1017" s="160"/>
      <c r="FG1017" s="160"/>
      <c r="FH1017" s="160"/>
      <c r="FI1017" s="160"/>
      <c r="FJ1017" s="160"/>
      <c r="FK1017" s="160"/>
      <c r="FL1017" s="160"/>
      <c r="FM1017" s="160"/>
      <c r="FN1017" s="160"/>
      <c r="FO1017" s="160"/>
      <c r="FP1017" s="160"/>
      <c r="FQ1017" s="160"/>
      <c r="FR1017" s="160"/>
      <c r="FS1017" s="160"/>
      <c r="FT1017" s="160"/>
      <c r="FU1017" s="160"/>
      <c r="FV1017" s="160"/>
      <c r="FW1017" s="160"/>
      <c r="FX1017" s="160"/>
      <c r="FY1017" s="160"/>
      <c r="FZ1017" s="160"/>
      <c r="GA1017" s="160"/>
      <c r="GB1017" s="160"/>
      <c r="GC1017" s="160"/>
      <c r="GD1017" s="160"/>
      <c r="GE1017" s="160"/>
      <c r="GF1017" s="160"/>
      <c r="GG1017" s="160"/>
      <c r="GH1017" s="160"/>
      <c r="GI1017" s="160"/>
      <c r="GJ1017" s="160"/>
      <c r="GK1017" s="160"/>
      <c r="GL1017" s="160"/>
      <c r="GM1017" s="160"/>
      <c r="GN1017" s="160"/>
      <c r="GO1017" s="160"/>
      <c r="GP1017" s="160"/>
      <c r="GQ1017" s="160"/>
      <c r="GR1017" s="160"/>
      <c r="GS1017" s="160"/>
      <c r="GT1017" s="160"/>
      <c r="GU1017" s="160"/>
      <c r="GV1017" s="160"/>
      <c r="GW1017" s="160"/>
      <c r="GX1017" s="160"/>
      <c r="GY1017" s="160"/>
      <c r="GZ1017" s="160"/>
      <c r="HA1017" s="160"/>
      <c r="HB1017" s="160"/>
      <c r="HC1017" s="160"/>
      <c r="HD1017" s="160"/>
      <c r="HE1017" s="160"/>
      <c r="HF1017" s="160"/>
      <c r="HG1017" s="160"/>
      <c r="HH1017" s="160"/>
      <c r="HI1017" s="160"/>
      <c r="HJ1017" s="160"/>
      <c r="HK1017" s="160"/>
      <c r="HL1017" s="160"/>
      <c r="HM1017" s="160"/>
      <c r="HN1017" s="157"/>
      <c r="HO1017" s="160"/>
      <c r="HP1017" s="160"/>
      <c r="HQ1017" s="160"/>
    </row>
    <row r="1018" spans="1:225">
      <c r="A1018" s="156"/>
      <c r="B1018" s="204"/>
      <c r="C1018" s="204"/>
      <c r="D1018" s="204"/>
      <c r="E1018" s="204"/>
      <c r="F1018" s="204"/>
      <c r="G1018" s="204"/>
      <c r="H1018" s="204"/>
      <c r="I1018" s="204"/>
      <c r="J1018" s="204"/>
      <c r="K1018" s="204"/>
      <c r="L1018" s="204"/>
      <c r="M1018" s="204"/>
      <c r="N1018" s="204"/>
      <c r="O1018" s="204"/>
      <c r="P1018" s="204"/>
      <c r="Q1018" s="204"/>
      <c r="R1018" s="204"/>
      <c r="S1018" s="204"/>
      <c r="T1018" s="204"/>
      <c r="U1018" s="204"/>
      <c r="V1018" s="204"/>
      <c r="W1018" s="204"/>
      <c r="X1018" s="204"/>
      <c r="Y1018" s="204"/>
      <c r="Z1018" s="204"/>
      <c r="AA1018" s="204"/>
      <c r="AB1018" s="204"/>
      <c r="AC1018" s="204"/>
      <c r="AD1018" s="204"/>
      <c r="AE1018" s="204"/>
      <c r="AF1018" s="204"/>
      <c r="AG1018" s="204"/>
      <c r="AH1018" s="204"/>
      <c r="AI1018" s="204"/>
      <c r="AJ1018" s="204"/>
      <c r="AK1018" s="204"/>
      <c r="AL1018" s="204"/>
      <c r="AM1018" s="204"/>
      <c r="AN1018" s="204"/>
      <c r="AO1018" s="204"/>
      <c r="AP1018" s="204"/>
      <c r="AQ1018" s="204"/>
      <c r="AR1018" s="204"/>
      <c r="AS1018" s="204"/>
      <c r="AT1018" s="204"/>
      <c r="AU1018" s="204"/>
      <c r="AV1018" s="204"/>
      <c r="AW1018" s="204"/>
      <c r="AX1018" s="204"/>
      <c r="AY1018" s="204"/>
      <c r="AZ1018" s="204"/>
      <c r="BA1018" s="204"/>
      <c r="BB1018" s="204"/>
      <c r="BC1018" s="204"/>
      <c r="BD1018" s="204"/>
      <c r="BE1018" s="204"/>
      <c r="BF1018" s="204"/>
      <c r="BG1018" s="204"/>
      <c r="BH1018" s="204"/>
      <c r="BI1018" s="204"/>
      <c r="BJ1018" s="204"/>
      <c r="BK1018" s="204"/>
      <c r="BL1018" s="204"/>
      <c r="BM1018" s="204"/>
      <c r="BN1018" s="204"/>
      <c r="BO1018" s="204"/>
      <c r="BP1018" s="204"/>
      <c r="BQ1018" s="204"/>
      <c r="BR1018" s="204"/>
      <c r="BS1018" s="204"/>
      <c r="BT1018" s="204"/>
      <c r="BU1018" s="204"/>
      <c r="BV1018" s="204"/>
      <c r="BW1018" s="204"/>
      <c r="BX1018" s="204"/>
      <c r="BY1018" s="204"/>
      <c r="BZ1018" s="204"/>
      <c r="CA1018" s="204"/>
      <c r="CB1018" s="204"/>
      <c r="CC1018" s="204"/>
      <c r="CD1018" s="204"/>
      <c r="CE1018" s="204"/>
      <c r="CF1018" s="204"/>
      <c r="CG1018" s="204"/>
      <c r="CH1018" s="204"/>
      <c r="CI1018" s="204"/>
      <c r="CJ1018" s="204"/>
      <c r="CK1018" s="204"/>
      <c r="CL1018" s="204"/>
      <c r="CM1018" s="204"/>
      <c r="CN1018" s="204"/>
      <c r="CO1018" s="204"/>
      <c r="CP1018" s="204"/>
      <c r="CQ1018" s="204"/>
      <c r="CR1018" s="204"/>
      <c r="CS1018" s="204"/>
      <c r="CT1018" s="204"/>
      <c r="CU1018" s="204"/>
      <c r="CV1018" s="204"/>
      <c r="CW1018" s="204"/>
      <c r="CX1018" s="204"/>
      <c r="CY1018" s="204"/>
      <c r="CZ1018" s="204"/>
      <c r="DA1018" s="204"/>
      <c r="DB1018" s="204"/>
      <c r="DC1018" s="204"/>
      <c r="DD1018" s="204"/>
      <c r="DE1018" s="204"/>
      <c r="DF1018" s="204"/>
      <c r="DG1018" s="204"/>
      <c r="DH1018" s="204"/>
      <c r="DI1018" s="204"/>
      <c r="DJ1018" s="204"/>
      <c r="DK1018" s="204"/>
      <c r="DL1018" s="204"/>
      <c r="DM1018" s="204"/>
      <c r="DN1018" s="204"/>
      <c r="DO1018" s="204"/>
      <c r="DP1018" s="204"/>
      <c r="DQ1018" s="204"/>
      <c r="DR1018" s="204"/>
      <c r="DS1018" s="204"/>
      <c r="DT1018" s="204"/>
      <c r="DU1018" s="204"/>
      <c r="DV1018" s="204"/>
      <c r="DW1018" s="204"/>
      <c r="DX1018" s="204"/>
      <c r="DY1018" s="204"/>
      <c r="DZ1018" s="204"/>
      <c r="EA1018" s="204"/>
      <c r="EB1018" s="204"/>
      <c r="EC1018" s="204"/>
      <c r="ED1018" s="204"/>
      <c r="EE1018" s="204"/>
      <c r="EF1018" s="204"/>
      <c r="EG1018" s="204"/>
      <c r="EH1018" s="204"/>
      <c r="EI1018" s="204"/>
      <c r="EJ1018" s="204"/>
      <c r="EK1018" s="204"/>
      <c r="EL1018" s="204"/>
      <c r="EM1018" s="204"/>
      <c r="EN1018" s="204"/>
      <c r="EO1018" s="204"/>
      <c r="EP1018" s="156"/>
      <c r="EQ1018" s="156"/>
      <c r="ER1018" s="156"/>
      <c r="ES1018" s="156"/>
      <c r="ET1018" s="156"/>
      <c r="EU1018" s="156"/>
      <c r="EV1018" s="156"/>
      <c r="EW1018" s="156"/>
      <c r="EX1018" s="156"/>
      <c r="EY1018" s="156"/>
      <c r="EZ1018" s="156"/>
      <c r="FA1018" s="156"/>
      <c r="FB1018" s="156"/>
      <c r="FC1018" s="156"/>
      <c r="FD1018" s="156"/>
      <c r="FE1018" s="156"/>
      <c r="FF1018" s="156"/>
      <c r="FG1018" s="156"/>
      <c r="FH1018" s="156"/>
      <c r="FI1018" s="156"/>
      <c r="FJ1018" s="156"/>
      <c r="FK1018" s="156"/>
      <c r="FL1018" s="156"/>
      <c r="FM1018" s="156"/>
      <c r="FN1018" s="156"/>
      <c r="FO1018" s="156"/>
      <c r="FP1018" s="156"/>
      <c r="FQ1018" s="156"/>
      <c r="FR1018" s="156"/>
      <c r="FS1018" s="156"/>
      <c r="FT1018" s="156"/>
      <c r="FU1018" s="156"/>
      <c r="FV1018" s="156"/>
      <c r="FW1018" s="156"/>
      <c r="FX1018" s="156"/>
      <c r="FY1018" s="156"/>
      <c r="FZ1018" s="156"/>
      <c r="GA1018" s="156"/>
      <c r="GB1018" s="156"/>
      <c r="GC1018" s="156"/>
      <c r="GD1018" s="156"/>
      <c r="GE1018" s="156"/>
      <c r="GF1018" s="156"/>
      <c r="GG1018" s="156"/>
      <c r="GH1018" s="156"/>
      <c r="GI1018" s="156"/>
      <c r="GJ1018" s="156"/>
      <c r="GK1018" s="156"/>
      <c r="GL1018" s="156"/>
      <c r="GM1018" s="156"/>
      <c r="GN1018" s="156"/>
      <c r="GO1018" s="156"/>
      <c r="GP1018" s="156"/>
      <c r="GQ1018" s="156"/>
      <c r="GR1018" s="156"/>
      <c r="GS1018" s="156"/>
      <c r="GT1018" s="156"/>
      <c r="GU1018" s="156"/>
      <c r="GV1018" s="156"/>
      <c r="GW1018" s="156"/>
      <c r="GX1018" s="156"/>
      <c r="GY1018" s="156"/>
      <c r="GZ1018" s="156"/>
      <c r="HA1018" s="156"/>
      <c r="HB1018" s="156"/>
      <c r="HC1018" s="156"/>
      <c r="HD1018" s="156"/>
      <c r="HE1018" s="156"/>
      <c r="HF1018" s="156"/>
      <c r="HG1018" s="156"/>
      <c r="HH1018" s="156"/>
      <c r="HI1018" s="156"/>
      <c r="HJ1018" s="156"/>
      <c r="HK1018" s="156"/>
      <c r="HL1018" s="156"/>
      <c r="HM1018" s="156"/>
      <c r="HN1018" s="157"/>
      <c r="HO1018" s="156"/>
      <c r="HP1018" s="156"/>
      <c r="HQ1018" s="156"/>
    </row>
    <row r="1019" spans="1:225">
      <c r="A1019" s="156"/>
      <c r="B1019" s="204"/>
      <c r="C1019" s="204"/>
      <c r="D1019" s="204"/>
      <c r="E1019" s="204"/>
      <c r="F1019" s="204"/>
      <c r="G1019" s="204"/>
      <c r="H1019" s="204"/>
      <c r="I1019" s="204"/>
      <c r="J1019" s="204"/>
      <c r="K1019" s="204"/>
      <c r="L1019" s="204"/>
      <c r="M1019" s="204"/>
      <c r="N1019" s="204"/>
      <c r="O1019" s="204"/>
      <c r="P1019" s="204"/>
      <c r="Q1019" s="204"/>
      <c r="R1019" s="204"/>
      <c r="S1019" s="204"/>
      <c r="T1019" s="204"/>
      <c r="U1019" s="204"/>
      <c r="V1019" s="204"/>
      <c r="W1019" s="204"/>
      <c r="X1019" s="204"/>
      <c r="Y1019" s="204"/>
      <c r="Z1019" s="204"/>
      <c r="AA1019" s="204"/>
      <c r="AB1019" s="204"/>
      <c r="AC1019" s="204"/>
      <c r="AD1019" s="204"/>
      <c r="AE1019" s="204"/>
      <c r="AF1019" s="204"/>
      <c r="AG1019" s="204"/>
      <c r="AH1019" s="204"/>
      <c r="AI1019" s="204"/>
      <c r="AJ1019" s="204"/>
      <c r="AK1019" s="204"/>
      <c r="AL1019" s="204"/>
      <c r="AM1019" s="204"/>
      <c r="AN1019" s="204"/>
      <c r="AO1019" s="204"/>
      <c r="AP1019" s="204"/>
      <c r="AQ1019" s="204"/>
      <c r="AR1019" s="204"/>
      <c r="AS1019" s="204"/>
      <c r="AT1019" s="204"/>
      <c r="AU1019" s="204"/>
      <c r="AV1019" s="204"/>
      <c r="AW1019" s="204"/>
      <c r="AX1019" s="204"/>
      <c r="AY1019" s="204"/>
      <c r="AZ1019" s="204"/>
      <c r="BA1019" s="204"/>
      <c r="BB1019" s="204"/>
      <c r="BC1019" s="204"/>
      <c r="BD1019" s="204"/>
      <c r="BE1019" s="204"/>
      <c r="BF1019" s="204"/>
      <c r="BG1019" s="204"/>
      <c r="BH1019" s="204"/>
      <c r="BI1019" s="204"/>
      <c r="BJ1019" s="204"/>
      <c r="BK1019" s="204"/>
      <c r="BL1019" s="204"/>
      <c r="BM1019" s="204"/>
      <c r="BN1019" s="204"/>
      <c r="BO1019" s="204"/>
      <c r="BP1019" s="204"/>
      <c r="BQ1019" s="204"/>
      <c r="BR1019" s="204"/>
      <c r="BS1019" s="204"/>
      <c r="BT1019" s="204"/>
      <c r="BU1019" s="204"/>
      <c r="BV1019" s="204"/>
      <c r="BW1019" s="204"/>
      <c r="BX1019" s="204"/>
      <c r="BY1019" s="204"/>
      <c r="BZ1019" s="204"/>
      <c r="CA1019" s="204"/>
      <c r="CB1019" s="204"/>
      <c r="CC1019" s="204"/>
      <c r="CD1019" s="204"/>
      <c r="CE1019" s="204"/>
      <c r="CF1019" s="204"/>
      <c r="CG1019" s="204"/>
      <c r="CH1019" s="204"/>
      <c r="CI1019" s="204"/>
      <c r="CJ1019" s="204"/>
      <c r="CK1019" s="204"/>
      <c r="CL1019" s="204"/>
      <c r="CM1019" s="204"/>
      <c r="CN1019" s="204"/>
      <c r="CO1019" s="204"/>
      <c r="CP1019" s="204"/>
      <c r="CQ1019" s="204"/>
      <c r="CR1019" s="204"/>
      <c r="CS1019" s="204"/>
      <c r="CT1019" s="204"/>
      <c r="CU1019" s="204"/>
      <c r="CV1019" s="204"/>
      <c r="CW1019" s="204"/>
      <c r="CX1019" s="204"/>
      <c r="CY1019" s="204"/>
      <c r="CZ1019" s="204"/>
      <c r="DA1019" s="204"/>
      <c r="DB1019" s="204"/>
      <c r="DC1019" s="204"/>
      <c r="DD1019" s="204"/>
      <c r="DE1019" s="204"/>
      <c r="DF1019" s="204"/>
      <c r="DG1019" s="204"/>
      <c r="DH1019" s="204"/>
      <c r="DI1019" s="204"/>
      <c r="DJ1019" s="204"/>
      <c r="DK1019" s="204"/>
      <c r="DL1019" s="204"/>
      <c r="DM1019" s="204"/>
      <c r="DN1019" s="204"/>
      <c r="DO1019" s="204"/>
      <c r="DP1019" s="204"/>
      <c r="DQ1019" s="204"/>
      <c r="DR1019" s="204"/>
      <c r="DS1019" s="204"/>
      <c r="DT1019" s="204"/>
      <c r="DU1019" s="204"/>
      <c r="DV1019" s="204"/>
      <c r="DW1019" s="204"/>
      <c r="DX1019" s="204"/>
      <c r="DY1019" s="204"/>
      <c r="DZ1019" s="204"/>
      <c r="EA1019" s="204"/>
      <c r="EB1019" s="204"/>
      <c r="EC1019" s="204"/>
      <c r="ED1019" s="204"/>
      <c r="EE1019" s="204"/>
      <c r="EF1019" s="204"/>
      <c r="EG1019" s="204"/>
      <c r="EH1019" s="204"/>
      <c r="EI1019" s="204"/>
      <c r="EJ1019" s="204"/>
      <c r="EK1019" s="204"/>
      <c r="EL1019" s="204"/>
      <c r="EM1019" s="204"/>
      <c r="EN1019" s="204"/>
      <c r="EO1019" s="204"/>
      <c r="EP1019" s="156"/>
      <c r="EQ1019" s="156"/>
      <c r="ER1019" s="156"/>
      <c r="ES1019" s="156"/>
      <c r="ET1019" s="156"/>
      <c r="EU1019" s="156"/>
      <c r="EV1019" s="156"/>
      <c r="EW1019" s="156"/>
      <c r="EX1019" s="156"/>
      <c r="EY1019" s="156"/>
      <c r="EZ1019" s="156"/>
      <c r="FA1019" s="156"/>
      <c r="FB1019" s="156"/>
      <c r="FC1019" s="156"/>
      <c r="FD1019" s="156"/>
      <c r="FE1019" s="156"/>
      <c r="FF1019" s="156"/>
      <c r="FG1019" s="156"/>
      <c r="FH1019" s="156"/>
      <c r="FI1019" s="156"/>
      <c r="FJ1019" s="156"/>
      <c r="FK1019" s="156"/>
      <c r="FL1019" s="156"/>
      <c r="FM1019" s="156"/>
      <c r="FN1019" s="156"/>
      <c r="FO1019" s="156"/>
      <c r="FP1019" s="156"/>
      <c r="FQ1019" s="156"/>
      <c r="FR1019" s="156"/>
      <c r="FS1019" s="156"/>
      <c r="FT1019" s="156"/>
      <c r="FU1019" s="156"/>
      <c r="FV1019" s="156"/>
      <c r="FW1019" s="156"/>
      <c r="FX1019" s="156"/>
      <c r="FY1019" s="156"/>
      <c r="FZ1019" s="156"/>
      <c r="GA1019" s="156"/>
      <c r="GB1019" s="156"/>
      <c r="GC1019" s="156"/>
      <c r="GD1019" s="156"/>
      <c r="GE1019" s="156"/>
      <c r="GF1019" s="156"/>
      <c r="GG1019" s="156"/>
      <c r="GH1019" s="156"/>
      <c r="GI1019" s="156"/>
      <c r="GJ1019" s="156"/>
      <c r="GK1019" s="156"/>
      <c r="GL1019" s="156"/>
      <c r="GM1019" s="156"/>
      <c r="GN1019" s="156"/>
      <c r="GO1019" s="156"/>
      <c r="GP1019" s="156"/>
      <c r="GQ1019" s="156"/>
      <c r="GR1019" s="156"/>
      <c r="GS1019" s="156"/>
      <c r="GT1019" s="156"/>
      <c r="GU1019" s="156"/>
      <c r="GV1019" s="156"/>
      <c r="GW1019" s="156"/>
      <c r="GX1019" s="156"/>
      <c r="GY1019" s="156"/>
      <c r="GZ1019" s="156"/>
      <c r="HA1019" s="156"/>
      <c r="HB1019" s="156"/>
      <c r="HC1019" s="156"/>
      <c r="HD1019" s="156"/>
      <c r="HE1019" s="156"/>
      <c r="HF1019" s="156"/>
      <c r="HG1019" s="156"/>
      <c r="HH1019" s="156"/>
      <c r="HI1019" s="156"/>
      <c r="HJ1019" s="156"/>
      <c r="HK1019" s="156"/>
      <c r="HL1019" s="156"/>
      <c r="HM1019" s="156"/>
      <c r="HN1019" s="162"/>
      <c r="HO1019" s="156"/>
      <c r="HP1019" s="156"/>
      <c r="HQ1019" s="156"/>
    </row>
    <row r="1020" spans="1:225">
      <c r="A1020" s="160"/>
      <c r="B1020" s="204"/>
      <c r="C1020" s="204"/>
      <c r="D1020" s="204"/>
      <c r="E1020" s="204"/>
      <c r="F1020" s="204"/>
      <c r="G1020" s="204"/>
      <c r="H1020" s="204"/>
      <c r="I1020" s="204"/>
      <c r="J1020" s="204"/>
      <c r="K1020" s="204"/>
      <c r="L1020" s="204"/>
      <c r="M1020" s="204"/>
      <c r="N1020" s="204"/>
      <c r="O1020" s="204"/>
      <c r="P1020" s="204"/>
      <c r="Q1020" s="204"/>
      <c r="R1020" s="204"/>
      <c r="S1020" s="204"/>
      <c r="T1020" s="204"/>
      <c r="U1020" s="204"/>
      <c r="V1020" s="204"/>
      <c r="W1020" s="204"/>
      <c r="X1020" s="204"/>
      <c r="Y1020" s="204"/>
      <c r="Z1020" s="204"/>
      <c r="AA1020" s="204"/>
      <c r="AB1020" s="204"/>
      <c r="AC1020" s="204"/>
      <c r="AD1020" s="204"/>
      <c r="AE1020" s="204"/>
      <c r="AF1020" s="204"/>
      <c r="AG1020" s="204"/>
      <c r="AH1020" s="204"/>
      <c r="AI1020" s="204"/>
      <c r="AJ1020" s="204"/>
      <c r="AK1020" s="204"/>
      <c r="AL1020" s="204"/>
      <c r="AM1020" s="204"/>
      <c r="AN1020" s="204"/>
      <c r="AO1020" s="204"/>
      <c r="AP1020" s="204"/>
      <c r="AQ1020" s="204"/>
      <c r="AR1020" s="204"/>
      <c r="AS1020" s="204"/>
      <c r="AT1020" s="204"/>
      <c r="AU1020" s="204"/>
      <c r="AV1020" s="204"/>
      <c r="AW1020" s="204"/>
      <c r="AX1020" s="204"/>
      <c r="AY1020" s="204"/>
      <c r="AZ1020" s="204"/>
      <c r="BA1020" s="204"/>
      <c r="BB1020" s="204"/>
      <c r="BC1020" s="204"/>
      <c r="BD1020" s="204"/>
      <c r="BE1020" s="204"/>
      <c r="BF1020" s="204"/>
      <c r="BG1020" s="204"/>
      <c r="BH1020" s="204"/>
      <c r="BI1020" s="204"/>
      <c r="BJ1020" s="204"/>
      <c r="BK1020" s="204"/>
      <c r="BL1020" s="204"/>
      <c r="BM1020" s="204"/>
      <c r="BN1020" s="204"/>
      <c r="BO1020" s="204"/>
      <c r="BP1020" s="204"/>
      <c r="BQ1020" s="204"/>
      <c r="BR1020" s="204"/>
      <c r="BS1020" s="204"/>
      <c r="BT1020" s="204"/>
      <c r="BU1020" s="204"/>
      <c r="BV1020" s="204"/>
      <c r="BW1020" s="204"/>
      <c r="BX1020" s="204"/>
      <c r="BY1020" s="204"/>
      <c r="BZ1020" s="204"/>
      <c r="CA1020" s="204"/>
      <c r="CB1020" s="204"/>
      <c r="CC1020" s="204"/>
      <c r="CD1020" s="204"/>
      <c r="CE1020" s="204"/>
      <c r="CF1020" s="204"/>
      <c r="CG1020" s="204"/>
      <c r="CH1020" s="204"/>
      <c r="CI1020" s="204"/>
      <c r="CJ1020" s="204"/>
      <c r="CK1020" s="204"/>
      <c r="CL1020" s="204"/>
      <c r="CM1020" s="204"/>
      <c r="CN1020" s="204"/>
      <c r="CO1020" s="204"/>
      <c r="CP1020" s="204"/>
      <c r="CQ1020" s="204"/>
      <c r="CR1020" s="204"/>
      <c r="CS1020" s="204"/>
      <c r="CT1020" s="204"/>
      <c r="CU1020" s="204"/>
      <c r="CV1020" s="204"/>
      <c r="CW1020" s="204"/>
      <c r="CX1020" s="204"/>
      <c r="CY1020" s="204"/>
      <c r="CZ1020" s="204"/>
      <c r="DA1020" s="204"/>
      <c r="DB1020" s="204"/>
      <c r="DC1020" s="204"/>
      <c r="DD1020" s="204"/>
      <c r="DE1020" s="204"/>
      <c r="DF1020" s="204"/>
      <c r="DG1020" s="204"/>
      <c r="DH1020" s="204"/>
      <c r="DI1020" s="204"/>
      <c r="DJ1020" s="204"/>
      <c r="DK1020" s="204"/>
      <c r="DL1020" s="204"/>
      <c r="DM1020" s="204"/>
      <c r="DN1020" s="204"/>
      <c r="DO1020" s="204"/>
      <c r="DP1020" s="204"/>
      <c r="DQ1020" s="204"/>
      <c r="DR1020" s="204"/>
      <c r="DS1020" s="204"/>
      <c r="DT1020" s="204"/>
      <c r="DU1020" s="204"/>
      <c r="DV1020" s="204"/>
      <c r="DW1020" s="204"/>
      <c r="DX1020" s="204"/>
      <c r="DY1020" s="204"/>
      <c r="DZ1020" s="204"/>
      <c r="EA1020" s="204"/>
      <c r="EB1020" s="204"/>
      <c r="EC1020" s="204"/>
      <c r="ED1020" s="204"/>
      <c r="EE1020" s="204"/>
      <c r="EF1020" s="204"/>
      <c r="EG1020" s="204"/>
      <c r="EH1020" s="204"/>
      <c r="EI1020" s="204"/>
      <c r="EJ1020" s="204"/>
      <c r="EK1020" s="204"/>
      <c r="EL1020" s="204"/>
      <c r="EM1020" s="204"/>
      <c r="EN1020" s="204"/>
      <c r="EO1020" s="204"/>
      <c r="EP1020" s="160"/>
      <c r="EQ1020" s="160"/>
      <c r="ER1020" s="160"/>
      <c r="ES1020" s="160"/>
      <c r="ET1020" s="160"/>
      <c r="EU1020" s="160"/>
      <c r="EV1020" s="160"/>
      <c r="EW1020" s="160"/>
      <c r="EX1020" s="160"/>
      <c r="EY1020" s="160"/>
      <c r="EZ1020" s="160"/>
      <c r="FA1020" s="160"/>
      <c r="FB1020" s="160"/>
      <c r="FC1020" s="160"/>
      <c r="FD1020" s="160"/>
      <c r="FE1020" s="160"/>
      <c r="FF1020" s="160"/>
      <c r="FG1020" s="160"/>
      <c r="FH1020" s="160"/>
      <c r="FI1020" s="160"/>
      <c r="FJ1020" s="160"/>
      <c r="FK1020" s="160"/>
      <c r="FL1020" s="160"/>
      <c r="FM1020" s="160"/>
      <c r="FN1020" s="160"/>
      <c r="FO1020" s="160"/>
      <c r="FP1020" s="160"/>
      <c r="FQ1020" s="160"/>
      <c r="FR1020" s="160"/>
      <c r="FS1020" s="160"/>
      <c r="FT1020" s="160"/>
      <c r="FU1020" s="160"/>
      <c r="FV1020" s="160"/>
      <c r="FW1020" s="160"/>
      <c r="FX1020" s="160"/>
      <c r="FY1020" s="160"/>
      <c r="FZ1020" s="160"/>
      <c r="GA1020" s="160"/>
      <c r="GB1020" s="160"/>
      <c r="GC1020" s="160"/>
      <c r="GD1020" s="160"/>
      <c r="GE1020" s="160"/>
      <c r="GF1020" s="160"/>
      <c r="GG1020" s="160"/>
      <c r="GH1020" s="160"/>
      <c r="GI1020" s="160"/>
      <c r="GJ1020" s="160"/>
      <c r="GK1020" s="160"/>
      <c r="GL1020" s="160"/>
      <c r="GM1020" s="160"/>
      <c r="GN1020" s="160"/>
      <c r="GO1020" s="160"/>
      <c r="GP1020" s="160"/>
      <c r="GQ1020" s="160"/>
      <c r="GR1020" s="160"/>
      <c r="GS1020" s="160"/>
      <c r="GT1020" s="160"/>
      <c r="GU1020" s="160"/>
      <c r="GV1020" s="160"/>
      <c r="GW1020" s="160"/>
      <c r="GX1020" s="160"/>
      <c r="GY1020" s="160"/>
      <c r="GZ1020" s="160"/>
      <c r="HA1020" s="160"/>
      <c r="HB1020" s="160"/>
      <c r="HC1020" s="160"/>
      <c r="HD1020" s="160"/>
      <c r="HE1020" s="160"/>
      <c r="HF1020" s="160"/>
      <c r="HG1020" s="160"/>
      <c r="HH1020" s="160"/>
      <c r="HI1020" s="160"/>
      <c r="HJ1020" s="160"/>
      <c r="HK1020" s="160"/>
      <c r="HL1020" s="160"/>
      <c r="HM1020" s="160"/>
      <c r="HN1020" s="157"/>
      <c r="HO1020" s="160"/>
      <c r="HP1020" s="160"/>
      <c r="HQ1020" s="160"/>
    </row>
    <row r="1021" spans="1:225">
      <c r="A1021" s="156"/>
      <c r="B1021" s="204"/>
      <c r="C1021" s="204"/>
      <c r="D1021" s="204"/>
      <c r="E1021" s="204"/>
      <c r="F1021" s="204"/>
      <c r="G1021" s="204"/>
      <c r="H1021" s="204"/>
      <c r="I1021" s="204"/>
      <c r="J1021" s="204"/>
      <c r="K1021" s="204"/>
      <c r="L1021" s="204"/>
      <c r="M1021" s="204"/>
      <c r="N1021" s="204"/>
      <c r="O1021" s="204"/>
      <c r="P1021" s="204"/>
      <c r="Q1021" s="204"/>
      <c r="R1021" s="204"/>
      <c r="S1021" s="204"/>
      <c r="T1021" s="204"/>
      <c r="U1021" s="204"/>
      <c r="V1021" s="204"/>
      <c r="W1021" s="204"/>
      <c r="X1021" s="204"/>
      <c r="Y1021" s="204"/>
      <c r="Z1021" s="204"/>
      <c r="AA1021" s="204"/>
      <c r="AB1021" s="204"/>
      <c r="AC1021" s="204"/>
      <c r="AD1021" s="204"/>
      <c r="AE1021" s="204"/>
      <c r="AF1021" s="204"/>
      <c r="AG1021" s="204"/>
      <c r="AH1021" s="204"/>
      <c r="AI1021" s="204"/>
      <c r="AJ1021" s="204"/>
      <c r="AK1021" s="204"/>
      <c r="AL1021" s="204"/>
      <c r="AM1021" s="204"/>
      <c r="AN1021" s="204"/>
      <c r="AO1021" s="204"/>
      <c r="AP1021" s="204"/>
      <c r="AQ1021" s="204"/>
      <c r="AR1021" s="204"/>
      <c r="AS1021" s="204"/>
      <c r="AT1021" s="204"/>
      <c r="AU1021" s="204"/>
      <c r="AV1021" s="204"/>
      <c r="AW1021" s="204"/>
      <c r="AX1021" s="204"/>
      <c r="AY1021" s="204"/>
      <c r="AZ1021" s="204"/>
      <c r="BA1021" s="204"/>
      <c r="BB1021" s="204"/>
      <c r="BC1021" s="204"/>
      <c r="BD1021" s="204"/>
      <c r="BE1021" s="204"/>
      <c r="BF1021" s="204"/>
      <c r="BG1021" s="204"/>
      <c r="BH1021" s="204"/>
      <c r="BI1021" s="204"/>
      <c r="BJ1021" s="204"/>
      <c r="BK1021" s="204"/>
      <c r="BL1021" s="204"/>
      <c r="BM1021" s="204"/>
      <c r="BN1021" s="204"/>
      <c r="BO1021" s="204"/>
      <c r="BP1021" s="204"/>
      <c r="BQ1021" s="204"/>
      <c r="BR1021" s="204"/>
      <c r="BS1021" s="204"/>
      <c r="BT1021" s="204"/>
      <c r="BU1021" s="204"/>
      <c r="BV1021" s="204"/>
      <c r="BW1021" s="204"/>
      <c r="BX1021" s="204"/>
      <c r="BY1021" s="204"/>
      <c r="BZ1021" s="204"/>
      <c r="CA1021" s="204"/>
      <c r="CB1021" s="204"/>
      <c r="CC1021" s="204"/>
      <c r="CD1021" s="204"/>
      <c r="CE1021" s="204"/>
      <c r="CF1021" s="204"/>
      <c r="CG1021" s="204"/>
      <c r="CH1021" s="204"/>
      <c r="CI1021" s="204"/>
      <c r="CJ1021" s="204"/>
      <c r="CK1021" s="204"/>
      <c r="CL1021" s="204"/>
      <c r="CM1021" s="204"/>
      <c r="CN1021" s="204"/>
      <c r="CO1021" s="204"/>
      <c r="CP1021" s="204"/>
      <c r="CQ1021" s="204"/>
      <c r="CR1021" s="204"/>
      <c r="CS1021" s="204"/>
      <c r="CT1021" s="204"/>
      <c r="CU1021" s="204"/>
      <c r="CV1021" s="204"/>
      <c r="CW1021" s="204"/>
      <c r="CX1021" s="204"/>
      <c r="CY1021" s="204"/>
      <c r="CZ1021" s="204"/>
      <c r="DA1021" s="204"/>
      <c r="DB1021" s="204"/>
      <c r="DC1021" s="204"/>
      <c r="DD1021" s="204"/>
      <c r="DE1021" s="204"/>
      <c r="DF1021" s="204"/>
      <c r="DG1021" s="204"/>
      <c r="DH1021" s="204"/>
      <c r="DI1021" s="204"/>
      <c r="DJ1021" s="204"/>
      <c r="DK1021" s="204"/>
      <c r="DL1021" s="204"/>
      <c r="DM1021" s="204"/>
      <c r="DN1021" s="204"/>
      <c r="DO1021" s="204"/>
      <c r="DP1021" s="204"/>
      <c r="DQ1021" s="204"/>
      <c r="DR1021" s="204"/>
      <c r="DS1021" s="204"/>
      <c r="DT1021" s="204"/>
      <c r="DU1021" s="204"/>
      <c r="DV1021" s="204"/>
      <c r="DW1021" s="204"/>
      <c r="DX1021" s="204"/>
      <c r="DY1021" s="204"/>
      <c r="DZ1021" s="204"/>
      <c r="EA1021" s="204"/>
      <c r="EB1021" s="204"/>
      <c r="EC1021" s="204"/>
      <c r="ED1021" s="204"/>
      <c r="EE1021" s="204"/>
      <c r="EF1021" s="204"/>
      <c r="EG1021" s="204"/>
      <c r="EH1021" s="204"/>
      <c r="EI1021" s="204"/>
      <c r="EJ1021" s="204"/>
      <c r="EK1021" s="204"/>
      <c r="EL1021" s="204"/>
      <c r="EM1021" s="204"/>
      <c r="EN1021" s="204"/>
      <c r="EO1021" s="204"/>
      <c r="EP1021" s="156"/>
      <c r="EQ1021" s="156"/>
      <c r="ER1021" s="156"/>
      <c r="ES1021" s="156"/>
      <c r="ET1021" s="156"/>
      <c r="EU1021" s="156"/>
      <c r="EV1021" s="156"/>
      <c r="EW1021" s="156"/>
      <c r="EX1021" s="156"/>
      <c r="EY1021" s="156"/>
      <c r="EZ1021" s="156"/>
      <c r="FA1021" s="156"/>
      <c r="FB1021" s="156"/>
      <c r="FC1021" s="156"/>
      <c r="FD1021" s="156"/>
      <c r="FE1021" s="156"/>
      <c r="FF1021" s="156"/>
      <c r="FG1021" s="156"/>
      <c r="FH1021" s="156"/>
      <c r="FI1021" s="156"/>
      <c r="FJ1021" s="156"/>
      <c r="FK1021" s="156"/>
      <c r="FL1021" s="156"/>
      <c r="FM1021" s="156"/>
      <c r="FN1021" s="156"/>
      <c r="FO1021" s="156"/>
      <c r="FP1021" s="156"/>
      <c r="FQ1021" s="156"/>
      <c r="FR1021" s="156"/>
      <c r="FS1021" s="156"/>
      <c r="FT1021" s="156"/>
      <c r="FU1021" s="156"/>
      <c r="FV1021" s="156"/>
      <c r="FW1021" s="156"/>
      <c r="FX1021" s="156"/>
      <c r="FY1021" s="156"/>
      <c r="FZ1021" s="156"/>
      <c r="GA1021" s="156"/>
      <c r="GB1021" s="156"/>
      <c r="GC1021" s="156"/>
      <c r="GD1021" s="156"/>
      <c r="GE1021" s="156"/>
      <c r="GF1021" s="156"/>
      <c r="GG1021" s="156"/>
      <c r="GH1021" s="156"/>
      <c r="GI1021" s="156"/>
      <c r="GJ1021" s="156"/>
      <c r="GK1021" s="156"/>
      <c r="GL1021" s="156"/>
      <c r="GM1021" s="156"/>
      <c r="GN1021" s="156"/>
      <c r="GO1021" s="156"/>
      <c r="GP1021" s="156"/>
      <c r="GQ1021" s="156"/>
      <c r="GR1021" s="156"/>
      <c r="GS1021" s="156"/>
      <c r="GT1021" s="156"/>
      <c r="GU1021" s="156"/>
      <c r="GV1021" s="156"/>
      <c r="GW1021" s="156"/>
      <c r="GX1021" s="156"/>
      <c r="GY1021" s="156"/>
      <c r="GZ1021" s="156"/>
      <c r="HA1021" s="156"/>
      <c r="HB1021" s="156"/>
      <c r="HC1021" s="156"/>
      <c r="HD1021" s="156"/>
      <c r="HE1021" s="156"/>
      <c r="HF1021" s="156"/>
      <c r="HG1021" s="156"/>
      <c r="HH1021" s="156"/>
      <c r="HI1021" s="156"/>
      <c r="HJ1021" s="156"/>
      <c r="HK1021" s="156"/>
      <c r="HL1021" s="156"/>
      <c r="HM1021" s="156"/>
      <c r="HN1021" s="157"/>
      <c r="HO1021" s="156"/>
      <c r="HP1021" s="156"/>
      <c r="HQ1021" s="156"/>
    </row>
    <row r="1022" spans="1:225">
      <c r="A1022" s="156"/>
      <c r="B1022" s="204"/>
      <c r="C1022" s="204"/>
      <c r="D1022" s="204"/>
      <c r="E1022" s="204"/>
      <c r="F1022" s="204"/>
      <c r="G1022" s="204"/>
      <c r="H1022" s="204"/>
      <c r="I1022" s="204"/>
      <c r="J1022" s="204"/>
      <c r="K1022" s="204"/>
      <c r="L1022" s="204"/>
      <c r="M1022" s="204"/>
      <c r="N1022" s="204"/>
      <c r="O1022" s="204"/>
      <c r="P1022" s="204"/>
      <c r="Q1022" s="204"/>
      <c r="R1022" s="204"/>
      <c r="S1022" s="204"/>
      <c r="T1022" s="204"/>
      <c r="U1022" s="204"/>
      <c r="V1022" s="204"/>
      <c r="W1022" s="204"/>
      <c r="X1022" s="204"/>
      <c r="Y1022" s="204"/>
      <c r="Z1022" s="204"/>
      <c r="AA1022" s="204"/>
      <c r="AB1022" s="204"/>
      <c r="AC1022" s="204"/>
      <c r="AD1022" s="204"/>
      <c r="AE1022" s="204"/>
      <c r="AF1022" s="204"/>
      <c r="AG1022" s="204"/>
      <c r="AH1022" s="204"/>
      <c r="AI1022" s="204"/>
      <c r="AJ1022" s="204"/>
      <c r="AK1022" s="204"/>
      <c r="AL1022" s="204"/>
      <c r="AM1022" s="204"/>
      <c r="AN1022" s="204"/>
      <c r="AO1022" s="204"/>
      <c r="AP1022" s="204"/>
      <c r="AQ1022" s="204"/>
      <c r="AR1022" s="204"/>
      <c r="AS1022" s="204"/>
      <c r="AT1022" s="204"/>
      <c r="AU1022" s="204"/>
      <c r="AV1022" s="204"/>
      <c r="AW1022" s="204"/>
      <c r="AX1022" s="204"/>
      <c r="AY1022" s="204"/>
      <c r="AZ1022" s="204"/>
      <c r="BA1022" s="204"/>
      <c r="BB1022" s="204"/>
      <c r="BC1022" s="204"/>
      <c r="BD1022" s="204"/>
      <c r="BE1022" s="204"/>
      <c r="BF1022" s="204"/>
      <c r="BG1022" s="204"/>
      <c r="BH1022" s="204"/>
      <c r="BI1022" s="204"/>
      <c r="BJ1022" s="204"/>
      <c r="BK1022" s="204"/>
      <c r="BL1022" s="204"/>
      <c r="BM1022" s="204"/>
      <c r="BN1022" s="204"/>
      <c r="BO1022" s="204"/>
      <c r="BP1022" s="204"/>
      <c r="BQ1022" s="204"/>
      <c r="BR1022" s="204"/>
      <c r="BS1022" s="204"/>
      <c r="BT1022" s="204"/>
      <c r="BU1022" s="204"/>
      <c r="BV1022" s="204"/>
      <c r="BW1022" s="204"/>
      <c r="BX1022" s="204"/>
      <c r="BY1022" s="204"/>
      <c r="BZ1022" s="204"/>
      <c r="CA1022" s="204"/>
      <c r="CB1022" s="204"/>
      <c r="CC1022" s="204"/>
      <c r="CD1022" s="204"/>
      <c r="CE1022" s="204"/>
      <c r="CF1022" s="204"/>
      <c r="CG1022" s="204"/>
      <c r="CH1022" s="204"/>
      <c r="CI1022" s="204"/>
      <c r="CJ1022" s="204"/>
      <c r="CK1022" s="204"/>
      <c r="CL1022" s="204"/>
      <c r="CM1022" s="204"/>
      <c r="CN1022" s="204"/>
      <c r="CO1022" s="204"/>
      <c r="CP1022" s="204"/>
      <c r="CQ1022" s="204"/>
      <c r="CR1022" s="204"/>
      <c r="CS1022" s="204"/>
      <c r="CT1022" s="204"/>
      <c r="CU1022" s="204"/>
      <c r="CV1022" s="204"/>
      <c r="CW1022" s="204"/>
      <c r="CX1022" s="204"/>
      <c r="CY1022" s="204"/>
      <c r="CZ1022" s="204"/>
      <c r="DA1022" s="204"/>
      <c r="DB1022" s="204"/>
      <c r="DC1022" s="204"/>
      <c r="DD1022" s="204"/>
      <c r="DE1022" s="204"/>
      <c r="DF1022" s="204"/>
      <c r="DG1022" s="204"/>
      <c r="DH1022" s="204"/>
      <c r="DI1022" s="204"/>
      <c r="DJ1022" s="204"/>
      <c r="DK1022" s="204"/>
      <c r="DL1022" s="204"/>
      <c r="DM1022" s="204"/>
      <c r="DN1022" s="204"/>
      <c r="DO1022" s="204"/>
      <c r="DP1022" s="204"/>
      <c r="DQ1022" s="204"/>
      <c r="DR1022" s="204"/>
      <c r="DS1022" s="204"/>
      <c r="DT1022" s="204"/>
      <c r="DU1022" s="204"/>
      <c r="DV1022" s="204"/>
      <c r="DW1022" s="204"/>
      <c r="DX1022" s="204"/>
      <c r="DY1022" s="204"/>
      <c r="DZ1022" s="204"/>
      <c r="EA1022" s="204"/>
      <c r="EB1022" s="204"/>
      <c r="EC1022" s="204"/>
      <c r="ED1022" s="204"/>
      <c r="EE1022" s="204"/>
      <c r="EF1022" s="204"/>
      <c r="EG1022" s="204"/>
      <c r="EH1022" s="204"/>
      <c r="EI1022" s="204"/>
      <c r="EJ1022" s="204"/>
      <c r="EK1022" s="204"/>
      <c r="EL1022" s="204"/>
      <c r="EM1022" s="204"/>
      <c r="EN1022" s="204"/>
      <c r="EO1022" s="204"/>
      <c r="EP1022" s="156"/>
      <c r="EQ1022" s="156"/>
      <c r="ER1022" s="156"/>
      <c r="ES1022" s="156"/>
      <c r="ET1022" s="156"/>
      <c r="EU1022" s="156"/>
      <c r="EV1022" s="156"/>
      <c r="EW1022" s="156"/>
      <c r="EX1022" s="156"/>
      <c r="EY1022" s="156"/>
      <c r="EZ1022" s="156"/>
      <c r="FA1022" s="156"/>
      <c r="FB1022" s="156"/>
      <c r="FC1022" s="156"/>
      <c r="FD1022" s="156"/>
      <c r="FE1022" s="156"/>
      <c r="FF1022" s="156"/>
      <c r="FG1022" s="156"/>
      <c r="FH1022" s="156"/>
      <c r="FI1022" s="156"/>
      <c r="FJ1022" s="156"/>
      <c r="FK1022" s="156"/>
      <c r="FL1022" s="156"/>
      <c r="FM1022" s="156"/>
      <c r="FN1022" s="156"/>
      <c r="FO1022" s="156"/>
      <c r="FP1022" s="156"/>
      <c r="FQ1022" s="156"/>
      <c r="FR1022" s="156"/>
      <c r="FS1022" s="156"/>
      <c r="FT1022" s="156"/>
      <c r="FU1022" s="156"/>
      <c r="FV1022" s="156"/>
      <c r="FW1022" s="156"/>
      <c r="FX1022" s="156"/>
      <c r="FY1022" s="156"/>
      <c r="FZ1022" s="156"/>
      <c r="GA1022" s="156"/>
      <c r="GB1022" s="156"/>
      <c r="GC1022" s="156"/>
      <c r="GD1022" s="156"/>
      <c r="GE1022" s="156"/>
      <c r="GF1022" s="156"/>
      <c r="GG1022" s="156"/>
      <c r="GH1022" s="156"/>
      <c r="GI1022" s="156"/>
      <c r="GJ1022" s="156"/>
      <c r="GK1022" s="156"/>
      <c r="GL1022" s="156"/>
      <c r="GM1022" s="156"/>
      <c r="GN1022" s="156"/>
      <c r="GO1022" s="156"/>
      <c r="GP1022" s="156"/>
      <c r="GQ1022" s="156"/>
      <c r="GR1022" s="156"/>
      <c r="GS1022" s="156"/>
      <c r="GT1022" s="156"/>
      <c r="GU1022" s="156"/>
      <c r="GV1022" s="156"/>
      <c r="GW1022" s="156"/>
      <c r="GX1022" s="156"/>
      <c r="GY1022" s="156"/>
      <c r="GZ1022" s="156"/>
      <c r="HA1022" s="156"/>
      <c r="HB1022" s="156"/>
      <c r="HC1022" s="156"/>
      <c r="HD1022" s="156"/>
      <c r="HE1022" s="156"/>
      <c r="HF1022" s="156"/>
      <c r="HG1022" s="156"/>
      <c r="HH1022" s="156"/>
      <c r="HI1022" s="156"/>
      <c r="HJ1022" s="156"/>
      <c r="HK1022" s="156"/>
      <c r="HL1022" s="156"/>
      <c r="HM1022" s="156"/>
      <c r="HN1022" s="162"/>
      <c r="HO1022" s="156"/>
      <c r="HP1022" s="156"/>
      <c r="HQ1022" s="156"/>
    </row>
    <row r="1023" spans="1:225">
      <c r="A1023" s="160"/>
      <c r="B1023" s="204"/>
      <c r="C1023" s="204"/>
      <c r="D1023" s="204"/>
      <c r="E1023" s="204"/>
      <c r="F1023" s="204"/>
      <c r="G1023" s="204"/>
      <c r="H1023" s="204"/>
      <c r="I1023" s="204"/>
      <c r="J1023" s="204"/>
      <c r="K1023" s="204"/>
      <c r="L1023" s="204"/>
      <c r="M1023" s="204"/>
      <c r="N1023" s="204"/>
      <c r="O1023" s="204"/>
      <c r="P1023" s="204"/>
      <c r="Q1023" s="204"/>
      <c r="R1023" s="204"/>
      <c r="S1023" s="204"/>
      <c r="T1023" s="204"/>
      <c r="U1023" s="204"/>
      <c r="V1023" s="204"/>
      <c r="W1023" s="204"/>
      <c r="X1023" s="204"/>
      <c r="Y1023" s="204"/>
      <c r="Z1023" s="204"/>
      <c r="AA1023" s="204"/>
      <c r="AB1023" s="204"/>
      <c r="AC1023" s="204"/>
      <c r="AD1023" s="204"/>
      <c r="AE1023" s="204"/>
      <c r="AF1023" s="204"/>
      <c r="AG1023" s="204"/>
      <c r="AH1023" s="204"/>
      <c r="AI1023" s="204"/>
      <c r="AJ1023" s="204"/>
      <c r="AK1023" s="204"/>
      <c r="AL1023" s="204"/>
      <c r="AM1023" s="204"/>
      <c r="AN1023" s="204"/>
      <c r="AO1023" s="204"/>
      <c r="AP1023" s="204"/>
      <c r="AQ1023" s="204"/>
      <c r="AR1023" s="204"/>
      <c r="AS1023" s="204"/>
      <c r="AT1023" s="204"/>
      <c r="AU1023" s="204"/>
      <c r="AV1023" s="204"/>
      <c r="AW1023" s="204"/>
      <c r="AX1023" s="204"/>
      <c r="AY1023" s="204"/>
      <c r="AZ1023" s="204"/>
      <c r="BA1023" s="204"/>
      <c r="BB1023" s="204"/>
      <c r="BC1023" s="204"/>
      <c r="BD1023" s="204"/>
      <c r="BE1023" s="204"/>
      <c r="BF1023" s="204"/>
      <c r="BG1023" s="204"/>
      <c r="BH1023" s="204"/>
      <c r="BI1023" s="204"/>
      <c r="BJ1023" s="204"/>
      <c r="BK1023" s="204"/>
      <c r="BL1023" s="204"/>
      <c r="BM1023" s="204"/>
      <c r="BN1023" s="204"/>
      <c r="BO1023" s="204"/>
      <c r="BP1023" s="204"/>
      <c r="BQ1023" s="204"/>
      <c r="BR1023" s="204"/>
      <c r="BS1023" s="204"/>
      <c r="BT1023" s="204"/>
      <c r="BU1023" s="204"/>
      <c r="BV1023" s="204"/>
      <c r="BW1023" s="204"/>
      <c r="BX1023" s="204"/>
      <c r="BY1023" s="204"/>
      <c r="BZ1023" s="204"/>
      <c r="CA1023" s="204"/>
      <c r="CB1023" s="204"/>
      <c r="CC1023" s="204"/>
      <c r="CD1023" s="204"/>
      <c r="CE1023" s="204"/>
      <c r="CF1023" s="204"/>
      <c r="CG1023" s="204"/>
      <c r="CH1023" s="204"/>
      <c r="CI1023" s="204"/>
      <c r="CJ1023" s="204"/>
      <c r="CK1023" s="204"/>
      <c r="CL1023" s="204"/>
      <c r="CM1023" s="204"/>
      <c r="CN1023" s="204"/>
      <c r="CO1023" s="204"/>
      <c r="CP1023" s="204"/>
      <c r="CQ1023" s="204"/>
      <c r="CR1023" s="204"/>
      <c r="CS1023" s="204"/>
      <c r="CT1023" s="204"/>
      <c r="CU1023" s="204"/>
      <c r="CV1023" s="204"/>
      <c r="CW1023" s="204"/>
      <c r="CX1023" s="204"/>
      <c r="CY1023" s="204"/>
      <c r="CZ1023" s="204"/>
      <c r="DA1023" s="204"/>
      <c r="DB1023" s="204"/>
      <c r="DC1023" s="204"/>
      <c r="DD1023" s="204"/>
      <c r="DE1023" s="204"/>
      <c r="DF1023" s="204"/>
      <c r="DG1023" s="204"/>
      <c r="DH1023" s="204"/>
      <c r="DI1023" s="204"/>
      <c r="DJ1023" s="204"/>
      <c r="DK1023" s="204"/>
      <c r="DL1023" s="204"/>
      <c r="DM1023" s="204"/>
      <c r="DN1023" s="204"/>
      <c r="DO1023" s="204"/>
      <c r="DP1023" s="204"/>
      <c r="DQ1023" s="204"/>
      <c r="DR1023" s="204"/>
      <c r="DS1023" s="204"/>
      <c r="DT1023" s="204"/>
      <c r="DU1023" s="204"/>
      <c r="DV1023" s="204"/>
      <c r="DW1023" s="204"/>
      <c r="DX1023" s="204"/>
      <c r="DY1023" s="204"/>
      <c r="DZ1023" s="204"/>
      <c r="EA1023" s="204"/>
      <c r="EB1023" s="204"/>
      <c r="EC1023" s="204"/>
      <c r="ED1023" s="204"/>
      <c r="EE1023" s="204"/>
      <c r="EF1023" s="204"/>
      <c r="EG1023" s="204"/>
      <c r="EH1023" s="204"/>
      <c r="EI1023" s="204"/>
      <c r="EJ1023" s="204"/>
      <c r="EK1023" s="204"/>
      <c r="EL1023" s="204"/>
      <c r="EM1023" s="204"/>
      <c r="EN1023" s="204"/>
      <c r="EO1023" s="204"/>
      <c r="EP1023" s="160"/>
      <c r="EQ1023" s="160"/>
      <c r="ER1023" s="160"/>
      <c r="ES1023" s="160"/>
      <c r="ET1023" s="160"/>
      <c r="EU1023" s="160"/>
      <c r="EV1023" s="160"/>
      <c r="EW1023" s="160"/>
      <c r="EX1023" s="160"/>
      <c r="EY1023" s="160"/>
      <c r="EZ1023" s="160"/>
      <c r="FA1023" s="160"/>
      <c r="FB1023" s="160"/>
      <c r="FC1023" s="160"/>
      <c r="FD1023" s="160"/>
      <c r="FE1023" s="160"/>
      <c r="FF1023" s="160"/>
      <c r="FG1023" s="160"/>
      <c r="FH1023" s="160"/>
      <c r="FI1023" s="160"/>
      <c r="FJ1023" s="160"/>
      <c r="FK1023" s="160"/>
      <c r="FL1023" s="160"/>
      <c r="FM1023" s="160"/>
      <c r="FN1023" s="160"/>
      <c r="FO1023" s="160"/>
      <c r="FP1023" s="160"/>
      <c r="FQ1023" s="160"/>
      <c r="FR1023" s="160"/>
      <c r="FS1023" s="160"/>
      <c r="FT1023" s="160"/>
      <c r="FU1023" s="160"/>
      <c r="FV1023" s="160"/>
      <c r="FW1023" s="160"/>
      <c r="FX1023" s="160"/>
      <c r="FY1023" s="160"/>
      <c r="FZ1023" s="160"/>
      <c r="GA1023" s="160"/>
      <c r="GB1023" s="160"/>
      <c r="GC1023" s="160"/>
      <c r="GD1023" s="160"/>
      <c r="GE1023" s="160"/>
      <c r="GF1023" s="160"/>
      <c r="GG1023" s="160"/>
      <c r="GH1023" s="160"/>
      <c r="GI1023" s="160"/>
      <c r="GJ1023" s="160"/>
      <c r="GK1023" s="160"/>
      <c r="GL1023" s="160"/>
      <c r="GM1023" s="160"/>
      <c r="GN1023" s="160"/>
      <c r="GO1023" s="160"/>
      <c r="GP1023" s="160"/>
      <c r="GQ1023" s="160"/>
      <c r="GR1023" s="160"/>
      <c r="GS1023" s="160"/>
      <c r="GT1023" s="160"/>
      <c r="GU1023" s="160"/>
      <c r="GV1023" s="160"/>
      <c r="GW1023" s="160"/>
      <c r="GX1023" s="160"/>
      <c r="GY1023" s="160"/>
      <c r="GZ1023" s="160"/>
      <c r="HA1023" s="160"/>
      <c r="HB1023" s="160"/>
      <c r="HC1023" s="160"/>
      <c r="HD1023" s="160"/>
      <c r="HE1023" s="160"/>
      <c r="HF1023" s="160"/>
      <c r="HG1023" s="160"/>
      <c r="HH1023" s="160"/>
      <c r="HI1023" s="160"/>
      <c r="HJ1023" s="160"/>
      <c r="HK1023" s="160"/>
      <c r="HL1023" s="160"/>
      <c r="HM1023" s="160"/>
      <c r="HN1023" s="157"/>
      <c r="HO1023" s="160"/>
      <c r="HP1023" s="160"/>
      <c r="HQ1023" s="160"/>
    </row>
    <row r="1024" spans="1:225">
      <c r="A1024" s="156"/>
      <c r="B1024" s="204"/>
      <c r="C1024" s="204"/>
      <c r="D1024" s="204"/>
      <c r="E1024" s="204"/>
      <c r="F1024" s="204"/>
      <c r="G1024" s="204"/>
      <c r="H1024" s="204"/>
      <c r="I1024" s="204"/>
      <c r="J1024" s="204"/>
      <c r="K1024" s="204"/>
      <c r="L1024" s="204"/>
      <c r="M1024" s="204"/>
      <c r="N1024" s="204"/>
      <c r="O1024" s="204"/>
      <c r="P1024" s="204"/>
      <c r="Q1024" s="204"/>
      <c r="R1024" s="204"/>
      <c r="S1024" s="204"/>
      <c r="T1024" s="204"/>
      <c r="U1024" s="204"/>
      <c r="V1024" s="204"/>
      <c r="W1024" s="204"/>
      <c r="X1024" s="204"/>
      <c r="Y1024" s="204"/>
      <c r="Z1024" s="204"/>
      <c r="AA1024" s="204"/>
      <c r="AB1024" s="204"/>
      <c r="AC1024" s="204"/>
      <c r="AD1024" s="204"/>
      <c r="AE1024" s="204"/>
      <c r="AF1024" s="204"/>
      <c r="AG1024" s="204"/>
      <c r="AH1024" s="204"/>
      <c r="AI1024" s="204"/>
      <c r="AJ1024" s="204"/>
      <c r="AK1024" s="204"/>
      <c r="AL1024" s="204"/>
      <c r="AM1024" s="204"/>
      <c r="AN1024" s="204"/>
      <c r="AO1024" s="204"/>
      <c r="AP1024" s="204"/>
      <c r="AQ1024" s="204"/>
      <c r="AR1024" s="204"/>
      <c r="AS1024" s="204"/>
      <c r="AT1024" s="204"/>
      <c r="AU1024" s="204"/>
      <c r="AV1024" s="204"/>
      <c r="AW1024" s="204"/>
      <c r="AX1024" s="204"/>
      <c r="AY1024" s="204"/>
      <c r="AZ1024" s="204"/>
      <c r="BA1024" s="204"/>
      <c r="BB1024" s="204"/>
      <c r="BC1024" s="204"/>
      <c r="BD1024" s="204"/>
      <c r="BE1024" s="204"/>
      <c r="BF1024" s="204"/>
      <c r="BG1024" s="204"/>
      <c r="BH1024" s="204"/>
      <c r="BI1024" s="204"/>
      <c r="BJ1024" s="204"/>
      <c r="BK1024" s="204"/>
      <c r="BL1024" s="204"/>
      <c r="BM1024" s="204"/>
      <c r="BN1024" s="204"/>
      <c r="BO1024" s="204"/>
      <c r="BP1024" s="204"/>
      <c r="BQ1024" s="204"/>
      <c r="BR1024" s="204"/>
      <c r="BS1024" s="204"/>
      <c r="BT1024" s="204"/>
      <c r="BU1024" s="204"/>
      <c r="BV1024" s="204"/>
      <c r="BW1024" s="204"/>
      <c r="BX1024" s="204"/>
      <c r="BY1024" s="204"/>
      <c r="BZ1024" s="204"/>
      <c r="CA1024" s="204"/>
      <c r="CB1024" s="204"/>
      <c r="CC1024" s="204"/>
      <c r="CD1024" s="204"/>
      <c r="CE1024" s="204"/>
      <c r="CF1024" s="204"/>
      <c r="CG1024" s="204"/>
      <c r="CH1024" s="204"/>
      <c r="CI1024" s="204"/>
      <c r="CJ1024" s="204"/>
      <c r="CK1024" s="204"/>
      <c r="CL1024" s="204"/>
      <c r="CM1024" s="204"/>
      <c r="CN1024" s="204"/>
      <c r="CO1024" s="204"/>
      <c r="CP1024" s="204"/>
      <c r="CQ1024" s="204"/>
      <c r="CR1024" s="204"/>
      <c r="CS1024" s="204"/>
      <c r="CT1024" s="204"/>
      <c r="CU1024" s="204"/>
      <c r="CV1024" s="204"/>
      <c r="CW1024" s="204"/>
      <c r="CX1024" s="204"/>
      <c r="CY1024" s="204"/>
      <c r="CZ1024" s="204"/>
      <c r="DA1024" s="204"/>
      <c r="DB1024" s="204"/>
      <c r="DC1024" s="204"/>
      <c r="DD1024" s="204"/>
      <c r="DE1024" s="204"/>
      <c r="DF1024" s="204"/>
      <c r="DG1024" s="204"/>
      <c r="DH1024" s="204"/>
      <c r="DI1024" s="204"/>
      <c r="DJ1024" s="204"/>
      <c r="DK1024" s="204"/>
      <c r="DL1024" s="204"/>
      <c r="DM1024" s="204"/>
      <c r="DN1024" s="204"/>
      <c r="DO1024" s="204"/>
      <c r="DP1024" s="204"/>
      <c r="DQ1024" s="204"/>
      <c r="DR1024" s="204"/>
      <c r="DS1024" s="204"/>
      <c r="DT1024" s="204"/>
      <c r="DU1024" s="204"/>
      <c r="DV1024" s="204"/>
      <c r="DW1024" s="204"/>
      <c r="DX1024" s="204"/>
      <c r="DY1024" s="204"/>
      <c r="DZ1024" s="204"/>
      <c r="EA1024" s="204"/>
      <c r="EB1024" s="204"/>
      <c r="EC1024" s="204"/>
      <c r="ED1024" s="204"/>
      <c r="EE1024" s="204"/>
      <c r="EF1024" s="204"/>
      <c r="EG1024" s="204"/>
      <c r="EH1024" s="204"/>
      <c r="EI1024" s="204"/>
      <c r="EJ1024" s="204"/>
      <c r="EK1024" s="204"/>
      <c r="EL1024" s="204"/>
      <c r="EM1024" s="204"/>
      <c r="EN1024" s="204"/>
      <c r="EO1024" s="204"/>
      <c r="EP1024" s="156"/>
      <c r="EQ1024" s="156"/>
      <c r="ER1024" s="156"/>
      <c r="ES1024" s="156"/>
      <c r="ET1024" s="156"/>
      <c r="EU1024" s="156"/>
      <c r="EV1024" s="156"/>
      <c r="EW1024" s="156"/>
      <c r="EX1024" s="156"/>
      <c r="EY1024" s="156"/>
      <c r="EZ1024" s="156"/>
      <c r="FA1024" s="156"/>
      <c r="FB1024" s="156"/>
      <c r="FC1024" s="156"/>
      <c r="FD1024" s="156"/>
      <c r="FE1024" s="156"/>
      <c r="FF1024" s="156"/>
      <c r="FG1024" s="156"/>
      <c r="FH1024" s="156"/>
      <c r="FI1024" s="156"/>
      <c r="FJ1024" s="156"/>
      <c r="FK1024" s="156"/>
      <c r="FL1024" s="156"/>
      <c r="FM1024" s="156"/>
      <c r="FN1024" s="156"/>
      <c r="FO1024" s="156"/>
      <c r="FP1024" s="156"/>
      <c r="FQ1024" s="156"/>
      <c r="FR1024" s="156"/>
      <c r="FS1024" s="156"/>
      <c r="FT1024" s="156"/>
      <c r="FU1024" s="156"/>
      <c r="FV1024" s="156"/>
      <c r="FW1024" s="156"/>
      <c r="FX1024" s="156"/>
      <c r="FY1024" s="156"/>
      <c r="FZ1024" s="156"/>
      <c r="GA1024" s="156"/>
      <c r="GB1024" s="156"/>
      <c r="GC1024" s="156"/>
      <c r="GD1024" s="156"/>
      <c r="GE1024" s="156"/>
      <c r="GF1024" s="156"/>
      <c r="GG1024" s="156"/>
      <c r="GH1024" s="156"/>
      <c r="GI1024" s="156"/>
      <c r="GJ1024" s="156"/>
      <c r="GK1024" s="156"/>
      <c r="GL1024" s="156"/>
      <c r="GM1024" s="156"/>
      <c r="GN1024" s="156"/>
      <c r="GO1024" s="156"/>
      <c r="GP1024" s="156"/>
      <c r="GQ1024" s="156"/>
      <c r="GR1024" s="156"/>
      <c r="GS1024" s="156"/>
      <c r="GT1024" s="156"/>
      <c r="GU1024" s="156"/>
      <c r="GV1024" s="156"/>
      <c r="GW1024" s="156"/>
      <c r="GX1024" s="156"/>
      <c r="GY1024" s="156"/>
      <c r="GZ1024" s="156"/>
      <c r="HA1024" s="156"/>
      <c r="HB1024" s="156"/>
      <c r="HC1024" s="156"/>
      <c r="HD1024" s="156"/>
      <c r="HE1024" s="156"/>
      <c r="HF1024" s="156"/>
      <c r="HG1024" s="156"/>
      <c r="HH1024" s="156"/>
      <c r="HI1024" s="156"/>
      <c r="HJ1024" s="156"/>
      <c r="HK1024" s="156"/>
      <c r="HL1024" s="156"/>
      <c r="HM1024" s="156"/>
      <c r="HN1024" s="157"/>
      <c r="HO1024" s="156"/>
      <c r="HP1024" s="156"/>
      <c r="HQ1024" s="156"/>
    </row>
    <row r="1025" spans="1:225">
      <c r="A1025" s="156"/>
      <c r="B1025" s="204"/>
      <c r="C1025" s="204"/>
      <c r="D1025" s="204"/>
      <c r="E1025" s="204"/>
      <c r="F1025" s="204"/>
      <c r="G1025" s="204"/>
      <c r="H1025" s="204"/>
      <c r="I1025" s="204"/>
      <c r="J1025" s="204"/>
      <c r="K1025" s="204"/>
      <c r="L1025" s="204"/>
      <c r="M1025" s="204"/>
      <c r="N1025" s="204"/>
      <c r="O1025" s="204"/>
      <c r="P1025" s="204"/>
      <c r="Q1025" s="204"/>
      <c r="R1025" s="204"/>
      <c r="S1025" s="204"/>
      <c r="T1025" s="204"/>
      <c r="U1025" s="204"/>
      <c r="V1025" s="204"/>
      <c r="W1025" s="204"/>
      <c r="X1025" s="204"/>
      <c r="Y1025" s="204"/>
      <c r="Z1025" s="204"/>
      <c r="AA1025" s="204"/>
      <c r="AB1025" s="204"/>
      <c r="AC1025" s="204"/>
      <c r="AD1025" s="204"/>
      <c r="AE1025" s="204"/>
      <c r="AF1025" s="204"/>
      <c r="AG1025" s="204"/>
      <c r="AH1025" s="204"/>
      <c r="AI1025" s="204"/>
      <c r="AJ1025" s="204"/>
      <c r="AK1025" s="204"/>
      <c r="AL1025" s="204"/>
      <c r="AM1025" s="204"/>
      <c r="AN1025" s="204"/>
      <c r="AO1025" s="204"/>
      <c r="AP1025" s="204"/>
      <c r="AQ1025" s="204"/>
      <c r="AR1025" s="204"/>
      <c r="AS1025" s="204"/>
      <c r="AT1025" s="204"/>
      <c r="AU1025" s="204"/>
      <c r="AV1025" s="204"/>
      <c r="AW1025" s="204"/>
      <c r="AX1025" s="204"/>
      <c r="AY1025" s="204"/>
      <c r="AZ1025" s="204"/>
      <c r="BA1025" s="204"/>
      <c r="BB1025" s="204"/>
      <c r="BC1025" s="204"/>
      <c r="BD1025" s="204"/>
      <c r="BE1025" s="204"/>
      <c r="BF1025" s="204"/>
      <c r="BG1025" s="204"/>
      <c r="BH1025" s="204"/>
      <c r="BI1025" s="204"/>
      <c r="BJ1025" s="204"/>
      <c r="BK1025" s="204"/>
      <c r="BL1025" s="204"/>
      <c r="BM1025" s="204"/>
      <c r="BN1025" s="204"/>
      <c r="BO1025" s="204"/>
      <c r="BP1025" s="204"/>
      <c r="BQ1025" s="204"/>
      <c r="BR1025" s="204"/>
      <c r="BS1025" s="204"/>
      <c r="BT1025" s="204"/>
      <c r="BU1025" s="204"/>
      <c r="BV1025" s="204"/>
      <c r="BW1025" s="204"/>
      <c r="BX1025" s="204"/>
      <c r="BY1025" s="204"/>
      <c r="BZ1025" s="204"/>
      <c r="CA1025" s="204"/>
      <c r="CB1025" s="204"/>
      <c r="CC1025" s="204"/>
      <c r="CD1025" s="204"/>
      <c r="CE1025" s="204"/>
      <c r="CF1025" s="204"/>
      <c r="CG1025" s="204"/>
      <c r="CH1025" s="204"/>
      <c r="CI1025" s="204"/>
      <c r="CJ1025" s="204"/>
      <c r="CK1025" s="204"/>
      <c r="CL1025" s="204"/>
      <c r="CM1025" s="204"/>
      <c r="CN1025" s="204"/>
      <c r="CO1025" s="204"/>
      <c r="CP1025" s="204"/>
      <c r="CQ1025" s="204"/>
      <c r="CR1025" s="204"/>
      <c r="CS1025" s="204"/>
      <c r="CT1025" s="204"/>
      <c r="CU1025" s="204"/>
      <c r="CV1025" s="204"/>
      <c r="CW1025" s="204"/>
      <c r="CX1025" s="204"/>
      <c r="CY1025" s="204"/>
      <c r="CZ1025" s="204"/>
      <c r="DA1025" s="204"/>
      <c r="DB1025" s="204"/>
      <c r="DC1025" s="204"/>
      <c r="DD1025" s="204"/>
      <c r="DE1025" s="204"/>
      <c r="DF1025" s="204"/>
      <c r="DG1025" s="204"/>
      <c r="DH1025" s="204"/>
      <c r="DI1025" s="204"/>
      <c r="DJ1025" s="204"/>
      <c r="DK1025" s="204"/>
      <c r="DL1025" s="204"/>
      <c r="DM1025" s="204"/>
      <c r="DN1025" s="204"/>
      <c r="DO1025" s="204"/>
      <c r="DP1025" s="204"/>
      <c r="DQ1025" s="204"/>
      <c r="DR1025" s="204"/>
      <c r="DS1025" s="204"/>
      <c r="DT1025" s="204"/>
      <c r="DU1025" s="204"/>
      <c r="DV1025" s="204"/>
      <c r="DW1025" s="204"/>
      <c r="DX1025" s="204"/>
      <c r="DY1025" s="204"/>
      <c r="DZ1025" s="204"/>
      <c r="EA1025" s="204"/>
      <c r="EB1025" s="204"/>
      <c r="EC1025" s="204"/>
      <c r="ED1025" s="204"/>
      <c r="EE1025" s="204"/>
      <c r="EF1025" s="204"/>
      <c r="EG1025" s="204"/>
      <c r="EH1025" s="204"/>
      <c r="EI1025" s="204"/>
      <c r="EJ1025" s="204"/>
      <c r="EK1025" s="204"/>
      <c r="EL1025" s="204"/>
      <c r="EM1025" s="204"/>
      <c r="EN1025" s="204"/>
      <c r="EO1025" s="204"/>
      <c r="EP1025" s="156"/>
      <c r="EQ1025" s="156"/>
      <c r="ER1025" s="156"/>
      <c r="ES1025" s="156"/>
      <c r="ET1025" s="156"/>
      <c r="EU1025" s="156"/>
      <c r="EV1025" s="156"/>
      <c r="EW1025" s="156"/>
      <c r="EX1025" s="156"/>
      <c r="EY1025" s="156"/>
      <c r="EZ1025" s="156"/>
      <c r="FA1025" s="156"/>
      <c r="FB1025" s="156"/>
      <c r="FC1025" s="156"/>
      <c r="FD1025" s="156"/>
      <c r="FE1025" s="156"/>
      <c r="FF1025" s="156"/>
      <c r="FG1025" s="156"/>
      <c r="FH1025" s="156"/>
      <c r="FI1025" s="156"/>
      <c r="FJ1025" s="156"/>
      <c r="FK1025" s="156"/>
      <c r="FL1025" s="156"/>
      <c r="FM1025" s="156"/>
      <c r="FN1025" s="156"/>
      <c r="FO1025" s="156"/>
      <c r="FP1025" s="156"/>
      <c r="FQ1025" s="156"/>
      <c r="FR1025" s="156"/>
      <c r="FS1025" s="156"/>
      <c r="FT1025" s="156"/>
      <c r="FU1025" s="156"/>
      <c r="FV1025" s="156"/>
      <c r="FW1025" s="156"/>
      <c r="FX1025" s="156"/>
      <c r="FY1025" s="156"/>
      <c r="FZ1025" s="156"/>
      <c r="GA1025" s="156"/>
      <c r="GB1025" s="156"/>
      <c r="GC1025" s="156"/>
      <c r="GD1025" s="156"/>
      <c r="GE1025" s="156"/>
      <c r="GF1025" s="156"/>
      <c r="GG1025" s="156"/>
      <c r="GH1025" s="156"/>
      <c r="GI1025" s="156"/>
      <c r="GJ1025" s="156"/>
      <c r="GK1025" s="156"/>
      <c r="GL1025" s="156"/>
      <c r="GM1025" s="156"/>
      <c r="GN1025" s="156"/>
      <c r="GO1025" s="156"/>
      <c r="GP1025" s="156"/>
      <c r="GQ1025" s="156"/>
      <c r="GR1025" s="156"/>
      <c r="GS1025" s="156"/>
      <c r="GT1025" s="156"/>
      <c r="GU1025" s="156"/>
      <c r="GV1025" s="156"/>
      <c r="GW1025" s="156"/>
      <c r="GX1025" s="156"/>
      <c r="GY1025" s="156"/>
      <c r="GZ1025" s="156"/>
      <c r="HA1025" s="156"/>
      <c r="HB1025" s="156"/>
      <c r="HC1025" s="156"/>
      <c r="HD1025" s="156"/>
      <c r="HE1025" s="156"/>
      <c r="HF1025" s="156"/>
      <c r="HG1025" s="156"/>
      <c r="HH1025" s="156"/>
      <c r="HI1025" s="156"/>
      <c r="HJ1025" s="156"/>
      <c r="HK1025" s="156"/>
      <c r="HL1025" s="156"/>
      <c r="HM1025" s="156"/>
      <c r="HN1025" s="162"/>
      <c r="HO1025" s="156"/>
      <c r="HP1025" s="156"/>
      <c r="HQ1025" s="156"/>
    </row>
    <row r="1026" spans="1:225">
      <c r="A1026" s="160"/>
      <c r="B1026" s="204"/>
      <c r="C1026" s="204"/>
      <c r="D1026" s="204"/>
      <c r="E1026" s="204"/>
      <c r="F1026" s="204"/>
      <c r="G1026" s="204"/>
      <c r="H1026" s="204"/>
      <c r="I1026" s="204"/>
      <c r="J1026" s="204"/>
      <c r="K1026" s="204"/>
      <c r="L1026" s="204"/>
      <c r="M1026" s="204"/>
      <c r="N1026" s="204"/>
      <c r="O1026" s="204"/>
      <c r="P1026" s="204"/>
      <c r="Q1026" s="204"/>
      <c r="R1026" s="204"/>
      <c r="S1026" s="204"/>
      <c r="T1026" s="204"/>
      <c r="U1026" s="204"/>
      <c r="V1026" s="204"/>
      <c r="W1026" s="204"/>
      <c r="X1026" s="204"/>
      <c r="Y1026" s="204"/>
      <c r="Z1026" s="204"/>
      <c r="AA1026" s="204"/>
      <c r="AB1026" s="204"/>
      <c r="AC1026" s="204"/>
      <c r="AD1026" s="204"/>
      <c r="AE1026" s="204"/>
      <c r="AF1026" s="204"/>
      <c r="AG1026" s="204"/>
      <c r="AH1026" s="204"/>
      <c r="AI1026" s="204"/>
      <c r="AJ1026" s="204"/>
      <c r="AK1026" s="204"/>
      <c r="AL1026" s="204"/>
      <c r="AM1026" s="204"/>
      <c r="AN1026" s="204"/>
      <c r="AO1026" s="204"/>
      <c r="AP1026" s="204"/>
      <c r="AQ1026" s="204"/>
      <c r="AR1026" s="204"/>
      <c r="AS1026" s="204"/>
      <c r="AT1026" s="204"/>
      <c r="AU1026" s="204"/>
      <c r="AV1026" s="204"/>
      <c r="AW1026" s="204"/>
      <c r="AX1026" s="204"/>
      <c r="AY1026" s="204"/>
      <c r="AZ1026" s="204"/>
      <c r="BA1026" s="204"/>
      <c r="BB1026" s="204"/>
      <c r="BC1026" s="204"/>
      <c r="BD1026" s="204"/>
      <c r="BE1026" s="204"/>
      <c r="BF1026" s="204"/>
      <c r="BG1026" s="204"/>
      <c r="BH1026" s="204"/>
      <c r="BI1026" s="204"/>
      <c r="BJ1026" s="204"/>
      <c r="BK1026" s="204"/>
      <c r="BL1026" s="204"/>
      <c r="BM1026" s="204"/>
      <c r="BN1026" s="204"/>
      <c r="BO1026" s="204"/>
      <c r="BP1026" s="204"/>
      <c r="BQ1026" s="204"/>
      <c r="BR1026" s="204"/>
      <c r="BS1026" s="204"/>
      <c r="BT1026" s="204"/>
      <c r="BU1026" s="204"/>
      <c r="BV1026" s="204"/>
      <c r="BW1026" s="204"/>
      <c r="BX1026" s="204"/>
      <c r="BY1026" s="204"/>
      <c r="BZ1026" s="204"/>
      <c r="CA1026" s="204"/>
      <c r="CB1026" s="204"/>
      <c r="CC1026" s="204"/>
      <c r="CD1026" s="204"/>
      <c r="CE1026" s="204"/>
      <c r="CF1026" s="204"/>
      <c r="CG1026" s="204"/>
      <c r="CH1026" s="204"/>
      <c r="CI1026" s="204"/>
      <c r="CJ1026" s="204"/>
      <c r="CK1026" s="204"/>
      <c r="CL1026" s="204"/>
      <c r="CM1026" s="204"/>
      <c r="CN1026" s="204"/>
      <c r="CO1026" s="204"/>
      <c r="CP1026" s="204"/>
      <c r="CQ1026" s="204"/>
      <c r="CR1026" s="204"/>
      <c r="CS1026" s="204"/>
      <c r="CT1026" s="204"/>
      <c r="CU1026" s="204"/>
      <c r="CV1026" s="204"/>
      <c r="CW1026" s="204"/>
      <c r="CX1026" s="204"/>
      <c r="CY1026" s="204"/>
      <c r="CZ1026" s="204"/>
      <c r="DA1026" s="204"/>
      <c r="DB1026" s="204"/>
      <c r="DC1026" s="204"/>
      <c r="DD1026" s="204"/>
      <c r="DE1026" s="204"/>
      <c r="DF1026" s="204"/>
      <c r="DG1026" s="204"/>
      <c r="DH1026" s="204"/>
      <c r="DI1026" s="204"/>
      <c r="DJ1026" s="204"/>
      <c r="DK1026" s="204"/>
      <c r="DL1026" s="204"/>
      <c r="DM1026" s="204"/>
      <c r="DN1026" s="204"/>
      <c r="DO1026" s="204"/>
      <c r="DP1026" s="204"/>
      <c r="DQ1026" s="204"/>
      <c r="DR1026" s="204"/>
      <c r="DS1026" s="204"/>
      <c r="DT1026" s="204"/>
      <c r="DU1026" s="204"/>
      <c r="DV1026" s="204"/>
      <c r="DW1026" s="204"/>
      <c r="DX1026" s="204"/>
      <c r="DY1026" s="204"/>
      <c r="DZ1026" s="204"/>
      <c r="EA1026" s="204"/>
      <c r="EB1026" s="204"/>
      <c r="EC1026" s="204"/>
      <c r="ED1026" s="204"/>
      <c r="EE1026" s="204"/>
      <c r="EF1026" s="204"/>
      <c r="EG1026" s="204"/>
      <c r="EH1026" s="204"/>
      <c r="EI1026" s="204"/>
      <c r="EJ1026" s="204"/>
      <c r="EK1026" s="204"/>
      <c r="EL1026" s="204"/>
      <c r="EM1026" s="204"/>
      <c r="EN1026" s="204"/>
      <c r="EO1026" s="204"/>
      <c r="EP1026" s="160"/>
      <c r="EQ1026" s="160"/>
      <c r="ER1026" s="160"/>
      <c r="ES1026" s="160"/>
      <c r="ET1026" s="160"/>
      <c r="EU1026" s="160"/>
      <c r="EV1026" s="160"/>
      <c r="EW1026" s="160"/>
      <c r="EX1026" s="160"/>
      <c r="EY1026" s="160"/>
      <c r="EZ1026" s="160"/>
      <c r="FA1026" s="160"/>
      <c r="FB1026" s="160"/>
      <c r="FC1026" s="160"/>
      <c r="FD1026" s="160"/>
      <c r="FE1026" s="160"/>
      <c r="FF1026" s="160"/>
      <c r="FG1026" s="160"/>
      <c r="FH1026" s="160"/>
      <c r="FI1026" s="160"/>
      <c r="FJ1026" s="160"/>
      <c r="FK1026" s="160"/>
      <c r="FL1026" s="160"/>
      <c r="FM1026" s="160"/>
      <c r="FN1026" s="160"/>
      <c r="FO1026" s="160"/>
      <c r="FP1026" s="160"/>
      <c r="FQ1026" s="160"/>
      <c r="FR1026" s="160"/>
      <c r="FS1026" s="160"/>
      <c r="FT1026" s="160"/>
      <c r="FU1026" s="160"/>
      <c r="FV1026" s="160"/>
      <c r="FW1026" s="160"/>
      <c r="FX1026" s="160"/>
      <c r="FY1026" s="160"/>
      <c r="FZ1026" s="160"/>
      <c r="GA1026" s="160"/>
      <c r="GB1026" s="160"/>
      <c r="GC1026" s="160"/>
      <c r="GD1026" s="160"/>
      <c r="GE1026" s="160"/>
      <c r="GF1026" s="160"/>
      <c r="GG1026" s="160"/>
      <c r="GH1026" s="160"/>
      <c r="GI1026" s="160"/>
      <c r="GJ1026" s="160"/>
      <c r="GK1026" s="160"/>
      <c r="GL1026" s="160"/>
      <c r="GM1026" s="160"/>
      <c r="GN1026" s="160"/>
      <c r="GO1026" s="160"/>
      <c r="GP1026" s="160"/>
      <c r="GQ1026" s="160"/>
      <c r="GR1026" s="160"/>
      <c r="GS1026" s="160"/>
      <c r="GT1026" s="160"/>
      <c r="GU1026" s="160"/>
      <c r="GV1026" s="160"/>
      <c r="GW1026" s="160"/>
      <c r="GX1026" s="160"/>
      <c r="GY1026" s="160"/>
      <c r="GZ1026" s="160"/>
      <c r="HA1026" s="160"/>
      <c r="HB1026" s="160"/>
      <c r="HC1026" s="160"/>
      <c r="HD1026" s="160"/>
      <c r="HE1026" s="160"/>
      <c r="HF1026" s="160"/>
      <c r="HG1026" s="160"/>
      <c r="HH1026" s="160"/>
      <c r="HI1026" s="160"/>
      <c r="HJ1026" s="160"/>
      <c r="HK1026" s="160"/>
      <c r="HL1026" s="160"/>
      <c r="HM1026" s="160"/>
      <c r="HN1026" s="157"/>
      <c r="HO1026" s="160"/>
      <c r="HP1026" s="160"/>
      <c r="HQ1026" s="160"/>
    </row>
    <row r="1027" spans="1:225">
      <c r="A1027" s="156"/>
      <c r="B1027" s="204"/>
      <c r="C1027" s="204"/>
      <c r="D1027" s="204"/>
      <c r="E1027" s="204"/>
      <c r="F1027" s="204"/>
      <c r="G1027" s="204"/>
      <c r="H1027" s="204"/>
      <c r="I1027" s="204"/>
      <c r="J1027" s="204"/>
      <c r="K1027" s="204"/>
      <c r="L1027" s="204"/>
      <c r="M1027" s="204"/>
      <c r="N1027" s="204"/>
      <c r="O1027" s="204"/>
      <c r="P1027" s="204"/>
      <c r="Q1027" s="204"/>
      <c r="R1027" s="204"/>
      <c r="S1027" s="204"/>
      <c r="T1027" s="204"/>
      <c r="U1027" s="204"/>
      <c r="V1027" s="204"/>
      <c r="W1027" s="204"/>
      <c r="X1027" s="204"/>
      <c r="Y1027" s="204"/>
      <c r="Z1027" s="204"/>
      <c r="AA1027" s="204"/>
      <c r="AB1027" s="204"/>
      <c r="AC1027" s="204"/>
      <c r="AD1027" s="204"/>
      <c r="AE1027" s="204"/>
      <c r="AF1027" s="204"/>
      <c r="AG1027" s="204"/>
      <c r="AH1027" s="204"/>
      <c r="AI1027" s="204"/>
      <c r="AJ1027" s="204"/>
      <c r="AK1027" s="204"/>
      <c r="AL1027" s="204"/>
      <c r="AM1027" s="204"/>
      <c r="AN1027" s="204"/>
      <c r="AO1027" s="204"/>
      <c r="AP1027" s="204"/>
      <c r="AQ1027" s="204"/>
      <c r="AR1027" s="204"/>
      <c r="AS1027" s="204"/>
      <c r="AT1027" s="204"/>
      <c r="AU1027" s="204"/>
      <c r="AV1027" s="204"/>
      <c r="AW1027" s="204"/>
      <c r="AX1027" s="204"/>
      <c r="AY1027" s="204"/>
      <c r="AZ1027" s="204"/>
      <c r="BA1027" s="204"/>
      <c r="BB1027" s="204"/>
      <c r="BC1027" s="204"/>
      <c r="BD1027" s="204"/>
      <c r="BE1027" s="204"/>
      <c r="BF1027" s="204"/>
      <c r="BG1027" s="204"/>
      <c r="BH1027" s="204"/>
      <c r="BI1027" s="204"/>
      <c r="BJ1027" s="204"/>
      <c r="BK1027" s="204"/>
      <c r="BL1027" s="204"/>
      <c r="BM1027" s="204"/>
      <c r="BN1027" s="204"/>
      <c r="BO1027" s="204"/>
      <c r="BP1027" s="204"/>
      <c r="BQ1027" s="204"/>
      <c r="BR1027" s="204"/>
      <c r="BS1027" s="204"/>
      <c r="BT1027" s="204"/>
      <c r="BU1027" s="204"/>
      <c r="BV1027" s="204"/>
      <c r="BW1027" s="204"/>
      <c r="BX1027" s="204"/>
      <c r="BY1027" s="204"/>
      <c r="BZ1027" s="204"/>
      <c r="CA1027" s="204"/>
      <c r="CB1027" s="204"/>
      <c r="CC1027" s="204"/>
      <c r="CD1027" s="204"/>
      <c r="CE1027" s="204"/>
      <c r="CF1027" s="204"/>
      <c r="CG1027" s="204"/>
      <c r="CH1027" s="204"/>
      <c r="CI1027" s="204"/>
      <c r="CJ1027" s="204"/>
      <c r="CK1027" s="204"/>
      <c r="CL1027" s="204"/>
      <c r="CM1027" s="204"/>
      <c r="CN1027" s="204"/>
      <c r="CO1027" s="204"/>
      <c r="CP1027" s="204"/>
      <c r="CQ1027" s="204"/>
      <c r="CR1027" s="204"/>
      <c r="CS1027" s="204"/>
      <c r="CT1027" s="204"/>
      <c r="CU1027" s="204"/>
      <c r="CV1027" s="204"/>
      <c r="CW1027" s="204"/>
      <c r="CX1027" s="204"/>
      <c r="CY1027" s="204"/>
      <c r="CZ1027" s="204"/>
      <c r="DA1027" s="204"/>
      <c r="DB1027" s="204"/>
      <c r="DC1027" s="204"/>
      <c r="DD1027" s="204"/>
      <c r="DE1027" s="204"/>
      <c r="DF1027" s="204"/>
      <c r="DG1027" s="204"/>
      <c r="DH1027" s="204"/>
      <c r="DI1027" s="204"/>
      <c r="DJ1027" s="204"/>
      <c r="DK1027" s="204"/>
      <c r="DL1027" s="204"/>
      <c r="DM1027" s="204"/>
      <c r="DN1027" s="204"/>
      <c r="DO1027" s="204"/>
      <c r="DP1027" s="204"/>
      <c r="DQ1027" s="204"/>
      <c r="DR1027" s="204"/>
      <c r="DS1027" s="204"/>
      <c r="DT1027" s="204"/>
      <c r="DU1027" s="204"/>
      <c r="DV1027" s="204"/>
      <c r="DW1027" s="204"/>
      <c r="DX1027" s="204"/>
      <c r="DY1027" s="204"/>
      <c r="DZ1027" s="204"/>
      <c r="EA1027" s="204"/>
      <c r="EB1027" s="204"/>
      <c r="EC1027" s="204"/>
      <c r="ED1027" s="204"/>
      <c r="EE1027" s="204"/>
      <c r="EF1027" s="204"/>
      <c r="EG1027" s="204"/>
      <c r="EH1027" s="204"/>
      <c r="EI1027" s="204"/>
      <c r="EJ1027" s="204"/>
      <c r="EK1027" s="204"/>
      <c r="EL1027" s="204"/>
      <c r="EM1027" s="204"/>
      <c r="EN1027" s="204"/>
      <c r="EO1027" s="204"/>
      <c r="EP1027" s="156"/>
      <c r="EQ1027" s="156"/>
      <c r="ER1027" s="156"/>
      <c r="ES1027" s="156"/>
      <c r="ET1027" s="156"/>
      <c r="EU1027" s="156"/>
      <c r="EV1027" s="156"/>
      <c r="EW1027" s="156"/>
      <c r="EX1027" s="156"/>
      <c r="EY1027" s="156"/>
      <c r="EZ1027" s="156"/>
      <c r="FA1027" s="156"/>
      <c r="FB1027" s="156"/>
      <c r="FC1027" s="156"/>
      <c r="FD1027" s="156"/>
      <c r="FE1027" s="156"/>
      <c r="FF1027" s="156"/>
      <c r="FG1027" s="156"/>
      <c r="FH1027" s="156"/>
      <c r="FI1027" s="156"/>
      <c r="FJ1027" s="156"/>
      <c r="FK1027" s="156"/>
      <c r="FL1027" s="156"/>
      <c r="FM1027" s="156"/>
      <c r="FN1027" s="156"/>
      <c r="FO1027" s="156"/>
      <c r="FP1027" s="156"/>
      <c r="FQ1027" s="156"/>
      <c r="FR1027" s="156"/>
      <c r="FS1027" s="156"/>
      <c r="FT1027" s="156"/>
      <c r="FU1027" s="156"/>
      <c r="FV1027" s="156"/>
      <c r="FW1027" s="156"/>
      <c r="FX1027" s="156"/>
      <c r="FY1027" s="156"/>
      <c r="FZ1027" s="156"/>
      <c r="GA1027" s="156"/>
      <c r="GB1027" s="156"/>
      <c r="GC1027" s="156"/>
      <c r="GD1027" s="156"/>
      <c r="GE1027" s="156"/>
      <c r="GF1027" s="156"/>
      <c r="GG1027" s="156"/>
      <c r="GH1027" s="156"/>
      <c r="GI1027" s="156"/>
      <c r="GJ1027" s="156"/>
      <c r="GK1027" s="156"/>
      <c r="GL1027" s="156"/>
      <c r="GM1027" s="156"/>
      <c r="GN1027" s="156"/>
      <c r="GO1027" s="156"/>
      <c r="GP1027" s="156"/>
      <c r="GQ1027" s="156"/>
      <c r="GR1027" s="156"/>
      <c r="GS1027" s="156"/>
      <c r="GT1027" s="156"/>
      <c r="GU1027" s="156"/>
      <c r="GV1027" s="156"/>
      <c r="GW1027" s="156"/>
      <c r="GX1027" s="156"/>
      <c r="GY1027" s="156"/>
      <c r="GZ1027" s="156"/>
      <c r="HA1027" s="156"/>
      <c r="HB1027" s="156"/>
      <c r="HC1027" s="156"/>
      <c r="HD1027" s="156"/>
      <c r="HE1027" s="156"/>
      <c r="HF1027" s="156"/>
      <c r="HG1027" s="156"/>
      <c r="HH1027" s="156"/>
      <c r="HI1027" s="156"/>
      <c r="HJ1027" s="156"/>
      <c r="HK1027" s="156"/>
      <c r="HL1027" s="156"/>
      <c r="HM1027" s="156"/>
      <c r="HN1027" s="157"/>
      <c r="HO1027" s="156"/>
      <c r="HP1027" s="156"/>
      <c r="HQ1027" s="156"/>
    </row>
    <row r="1028" spans="1:225">
      <c r="A1028" s="156"/>
      <c r="B1028" s="204"/>
      <c r="C1028" s="204"/>
      <c r="D1028" s="204"/>
      <c r="E1028" s="204"/>
      <c r="F1028" s="204"/>
      <c r="G1028" s="204"/>
      <c r="H1028" s="204"/>
      <c r="I1028" s="204"/>
      <c r="J1028" s="204"/>
      <c r="K1028" s="204"/>
      <c r="L1028" s="204"/>
      <c r="M1028" s="204"/>
      <c r="N1028" s="204"/>
      <c r="O1028" s="204"/>
      <c r="P1028" s="204"/>
      <c r="Q1028" s="204"/>
      <c r="R1028" s="204"/>
      <c r="S1028" s="204"/>
      <c r="T1028" s="204"/>
      <c r="U1028" s="204"/>
      <c r="V1028" s="204"/>
      <c r="W1028" s="204"/>
      <c r="X1028" s="204"/>
      <c r="Y1028" s="204"/>
      <c r="Z1028" s="204"/>
      <c r="AA1028" s="204"/>
      <c r="AB1028" s="204"/>
      <c r="AC1028" s="204"/>
      <c r="AD1028" s="204"/>
      <c r="AE1028" s="204"/>
      <c r="AF1028" s="204"/>
      <c r="AG1028" s="204"/>
      <c r="AH1028" s="204"/>
      <c r="AI1028" s="204"/>
      <c r="AJ1028" s="204"/>
      <c r="AK1028" s="204"/>
      <c r="AL1028" s="204"/>
      <c r="AM1028" s="204"/>
      <c r="AN1028" s="204"/>
      <c r="AO1028" s="204"/>
      <c r="AP1028" s="204"/>
      <c r="AQ1028" s="204"/>
      <c r="AR1028" s="204"/>
      <c r="AS1028" s="204"/>
      <c r="AT1028" s="204"/>
      <c r="AU1028" s="204"/>
      <c r="AV1028" s="204"/>
      <c r="AW1028" s="204"/>
      <c r="AX1028" s="204"/>
      <c r="AY1028" s="204"/>
      <c r="AZ1028" s="204"/>
      <c r="BA1028" s="204"/>
      <c r="BB1028" s="204"/>
      <c r="BC1028" s="204"/>
      <c r="BD1028" s="204"/>
      <c r="BE1028" s="204"/>
      <c r="BF1028" s="204"/>
      <c r="BG1028" s="204"/>
      <c r="BH1028" s="204"/>
      <c r="BI1028" s="204"/>
      <c r="BJ1028" s="204"/>
      <c r="BK1028" s="204"/>
      <c r="BL1028" s="204"/>
      <c r="BM1028" s="204"/>
      <c r="BN1028" s="204"/>
      <c r="BO1028" s="204"/>
      <c r="BP1028" s="204"/>
      <c r="BQ1028" s="204"/>
      <c r="BR1028" s="204"/>
      <c r="BS1028" s="204"/>
      <c r="BT1028" s="204"/>
      <c r="BU1028" s="204"/>
      <c r="BV1028" s="204"/>
      <c r="BW1028" s="204"/>
      <c r="BX1028" s="204"/>
      <c r="BY1028" s="204"/>
      <c r="BZ1028" s="204"/>
      <c r="CA1028" s="204"/>
      <c r="CB1028" s="204"/>
      <c r="CC1028" s="204"/>
      <c r="CD1028" s="204"/>
      <c r="CE1028" s="204"/>
      <c r="CF1028" s="204"/>
      <c r="CG1028" s="204"/>
      <c r="CH1028" s="204"/>
      <c r="CI1028" s="204"/>
      <c r="CJ1028" s="204"/>
      <c r="CK1028" s="204"/>
      <c r="CL1028" s="204"/>
      <c r="CM1028" s="204"/>
      <c r="CN1028" s="204"/>
      <c r="CO1028" s="204"/>
      <c r="CP1028" s="204"/>
      <c r="CQ1028" s="204"/>
      <c r="CR1028" s="204"/>
      <c r="CS1028" s="204"/>
      <c r="CT1028" s="204"/>
      <c r="CU1028" s="204"/>
      <c r="CV1028" s="204"/>
      <c r="CW1028" s="204"/>
      <c r="CX1028" s="204"/>
      <c r="CY1028" s="204"/>
      <c r="CZ1028" s="204"/>
      <c r="DA1028" s="204"/>
      <c r="DB1028" s="204"/>
      <c r="DC1028" s="204"/>
      <c r="DD1028" s="204"/>
      <c r="DE1028" s="204"/>
      <c r="DF1028" s="204"/>
      <c r="DG1028" s="204"/>
      <c r="DH1028" s="204"/>
      <c r="DI1028" s="204"/>
      <c r="DJ1028" s="204"/>
      <c r="DK1028" s="204"/>
      <c r="DL1028" s="204"/>
      <c r="DM1028" s="204"/>
      <c r="DN1028" s="204"/>
      <c r="DO1028" s="204"/>
      <c r="DP1028" s="204"/>
      <c r="DQ1028" s="204"/>
      <c r="DR1028" s="204"/>
      <c r="DS1028" s="204"/>
      <c r="DT1028" s="204"/>
      <c r="DU1028" s="204"/>
      <c r="DV1028" s="204"/>
      <c r="DW1028" s="204"/>
      <c r="DX1028" s="204"/>
      <c r="DY1028" s="204"/>
      <c r="DZ1028" s="204"/>
      <c r="EA1028" s="204"/>
      <c r="EB1028" s="204"/>
      <c r="EC1028" s="204"/>
      <c r="ED1028" s="204"/>
      <c r="EE1028" s="204"/>
      <c r="EF1028" s="204"/>
      <c r="EG1028" s="204"/>
      <c r="EH1028" s="204"/>
      <c r="EI1028" s="204"/>
      <c r="EJ1028" s="204"/>
      <c r="EK1028" s="204"/>
      <c r="EL1028" s="204"/>
      <c r="EM1028" s="204"/>
      <c r="EN1028" s="204"/>
      <c r="EO1028" s="204"/>
      <c r="EP1028" s="156"/>
      <c r="EQ1028" s="156"/>
      <c r="ER1028" s="156"/>
      <c r="ES1028" s="156"/>
      <c r="ET1028" s="156"/>
      <c r="EU1028" s="156"/>
      <c r="EV1028" s="156"/>
      <c r="EW1028" s="156"/>
      <c r="EX1028" s="156"/>
      <c r="EY1028" s="156"/>
      <c r="EZ1028" s="156"/>
      <c r="FA1028" s="156"/>
      <c r="FB1028" s="156"/>
      <c r="FC1028" s="156"/>
      <c r="FD1028" s="156"/>
      <c r="FE1028" s="156"/>
      <c r="FF1028" s="156"/>
      <c r="FG1028" s="156"/>
      <c r="FH1028" s="156"/>
      <c r="FI1028" s="156"/>
      <c r="FJ1028" s="156"/>
      <c r="FK1028" s="156"/>
      <c r="FL1028" s="156"/>
      <c r="FM1028" s="156"/>
      <c r="FN1028" s="156"/>
      <c r="FO1028" s="156"/>
      <c r="FP1028" s="156"/>
      <c r="FQ1028" s="156"/>
      <c r="FR1028" s="156"/>
      <c r="FS1028" s="156"/>
      <c r="FT1028" s="156"/>
      <c r="FU1028" s="156"/>
      <c r="FV1028" s="156"/>
      <c r="FW1028" s="156"/>
      <c r="FX1028" s="156"/>
      <c r="FY1028" s="156"/>
      <c r="FZ1028" s="156"/>
      <c r="GA1028" s="156"/>
      <c r="GB1028" s="156"/>
      <c r="GC1028" s="156"/>
      <c r="GD1028" s="156"/>
      <c r="GE1028" s="156"/>
      <c r="GF1028" s="156"/>
      <c r="GG1028" s="156"/>
      <c r="GH1028" s="156"/>
      <c r="GI1028" s="156"/>
      <c r="GJ1028" s="156"/>
      <c r="GK1028" s="156"/>
      <c r="GL1028" s="156"/>
      <c r="GM1028" s="156"/>
      <c r="GN1028" s="156"/>
      <c r="GO1028" s="156"/>
      <c r="GP1028" s="156"/>
      <c r="GQ1028" s="156"/>
      <c r="GR1028" s="156"/>
      <c r="GS1028" s="156"/>
      <c r="GT1028" s="156"/>
      <c r="GU1028" s="156"/>
      <c r="GV1028" s="156"/>
      <c r="GW1028" s="156"/>
      <c r="GX1028" s="156"/>
      <c r="GY1028" s="156"/>
      <c r="GZ1028" s="156"/>
      <c r="HA1028" s="156"/>
      <c r="HB1028" s="156"/>
      <c r="HC1028" s="156"/>
      <c r="HD1028" s="156"/>
      <c r="HE1028" s="156"/>
      <c r="HF1028" s="156"/>
      <c r="HG1028" s="156"/>
      <c r="HH1028" s="156"/>
      <c r="HI1028" s="156"/>
      <c r="HJ1028" s="156"/>
      <c r="HK1028" s="156"/>
      <c r="HL1028" s="156"/>
      <c r="HM1028" s="156"/>
      <c r="HN1028" s="162"/>
      <c r="HO1028" s="156"/>
      <c r="HP1028" s="156"/>
      <c r="HQ1028" s="156"/>
    </row>
    <row r="1029" spans="1:225">
      <c r="A1029" s="160"/>
      <c r="B1029" s="204"/>
      <c r="C1029" s="204"/>
      <c r="D1029" s="204"/>
      <c r="E1029" s="204"/>
      <c r="F1029" s="204"/>
      <c r="G1029" s="204"/>
      <c r="H1029" s="204"/>
      <c r="I1029" s="204"/>
      <c r="J1029" s="204"/>
      <c r="K1029" s="204"/>
      <c r="L1029" s="204"/>
      <c r="M1029" s="204"/>
      <c r="N1029" s="204"/>
      <c r="O1029" s="204"/>
      <c r="P1029" s="204"/>
      <c r="Q1029" s="204"/>
      <c r="R1029" s="204"/>
      <c r="S1029" s="204"/>
      <c r="T1029" s="204"/>
      <c r="U1029" s="204"/>
      <c r="V1029" s="204"/>
      <c r="W1029" s="204"/>
      <c r="X1029" s="204"/>
      <c r="Y1029" s="204"/>
      <c r="Z1029" s="204"/>
      <c r="AA1029" s="204"/>
      <c r="AB1029" s="204"/>
      <c r="AC1029" s="204"/>
      <c r="AD1029" s="204"/>
      <c r="AE1029" s="204"/>
      <c r="AF1029" s="204"/>
      <c r="AG1029" s="204"/>
      <c r="AH1029" s="204"/>
      <c r="AI1029" s="204"/>
      <c r="AJ1029" s="204"/>
      <c r="AK1029" s="204"/>
      <c r="AL1029" s="204"/>
      <c r="AM1029" s="204"/>
      <c r="AN1029" s="204"/>
      <c r="AO1029" s="204"/>
      <c r="AP1029" s="204"/>
      <c r="AQ1029" s="204"/>
      <c r="AR1029" s="204"/>
      <c r="AS1029" s="204"/>
      <c r="AT1029" s="204"/>
      <c r="AU1029" s="204"/>
      <c r="AV1029" s="204"/>
      <c r="AW1029" s="204"/>
      <c r="AX1029" s="204"/>
      <c r="AY1029" s="204"/>
      <c r="AZ1029" s="204"/>
      <c r="BA1029" s="204"/>
      <c r="BB1029" s="204"/>
      <c r="BC1029" s="204"/>
      <c r="BD1029" s="204"/>
      <c r="BE1029" s="204"/>
      <c r="BF1029" s="204"/>
      <c r="BG1029" s="204"/>
      <c r="BH1029" s="204"/>
      <c r="BI1029" s="204"/>
      <c r="BJ1029" s="204"/>
      <c r="BK1029" s="204"/>
      <c r="BL1029" s="204"/>
      <c r="BM1029" s="204"/>
      <c r="BN1029" s="204"/>
      <c r="BO1029" s="204"/>
      <c r="BP1029" s="204"/>
      <c r="BQ1029" s="204"/>
      <c r="BR1029" s="204"/>
      <c r="BS1029" s="204"/>
      <c r="BT1029" s="204"/>
      <c r="BU1029" s="204"/>
      <c r="BV1029" s="204"/>
      <c r="BW1029" s="204"/>
      <c r="BX1029" s="204"/>
      <c r="BY1029" s="204"/>
      <c r="BZ1029" s="204"/>
      <c r="CA1029" s="204"/>
      <c r="CB1029" s="204"/>
      <c r="CC1029" s="204"/>
      <c r="CD1029" s="204"/>
      <c r="CE1029" s="204"/>
      <c r="CF1029" s="204"/>
      <c r="CG1029" s="204"/>
      <c r="CH1029" s="204"/>
      <c r="CI1029" s="204"/>
      <c r="CJ1029" s="204"/>
      <c r="CK1029" s="204"/>
      <c r="CL1029" s="204"/>
      <c r="CM1029" s="204"/>
      <c r="CN1029" s="204"/>
      <c r="CO1029" s="204"/>
      <c r="CP1029" s="204"/>
      <c r="CQ1029" s="204"/>
      <c r="CR1029" s="204"/>
      <c r="CS1029" s="204"/>
      <c r="CT1029" s="204"/>
      <c r="CU1029" s="204"/>
      <c r="CV1029" s="204"/>
      <c r="CW1029" s="204"/>
      <c r="CX1029" s="204"/>
      <c r="CY1029" s="204"/>
      <c r="CZ1029" s="204"/>
      <c r="DA1029" s="204"/>
      <c r="DB1029" s="204"/>
      <c r="DC1029" s="204"/>
      <c r="DD1029" s="204"/>
      <c r="DE1029" s="204"/>
      <c r="DF1029" s="204"/>
      <c r="DG1029" s="204"/>
      <c r="DH1029" s="204"/>
      <c r="DI1029" s="204"/>
      <c r="DJ1029" s="204"/>
      <c r="DK1029" s="204"/>
      <c r="DL1029" s="204"/>
      <c r="DM1029" s="204"/>
      <c r="DN1029" s="204"/>
      <c r="DO1029" s="204"/>
      <c r="DP1029" s="204"/>
      <c r="DQ1029" s="204"/>
      <c r="DR1029" s="204"/>
      <c r="DS1029" s="204"/>
      <c r="DT1029" s="204"/>
      <c r="DU1029" s="204"/>
      <c r="DV1029" s="204"/>
      <c r="DW1029" s="204"/>
      <c r="DX1029" s="204"/>
      <c r="DY1029" s="204"/>
      <c r="DZ1029" s="204"/>
      <c r="EA1029" s="204"/>
      <c r="EB1029" s="204"/>
      <c r="EC1029" s="204"/>
      <c r="ED1029" s="204"/>
      <c r="EE1029" s="204"/>
      <c r="EF1029" s="204"/>
      <c r="EG1029" s="204"/>
      <c r="EH1029" s="204"/>
      <c r="EI1029" s="204"/>
      <c r="EJ1029" s="204"/>
      <c r="EK1029" s="204"/>
      <c r="EL1029" s="204"/>
      <c r="EM1029" s="204"/>
      <c r="EN1029" s="204"/>
      <c r="EO1029" s="204"/>
      <c r="EP1029" s="160"/>
      <c r="EQ1029" s="160"/>
      <c r="ER1029" s="160"/>
      <c r="ES1029" s="160"/>
      <c r="ET1029" s="160"/>
      <c r="EU1029" s="160"/>
      <c r="EV1029" s="160"/>
      <c r="EW1029" s="160"/>
      <c r="EX1029" s="160"/>
      <c r="EY1029" s="160"/>
      <c r="EZ1029" s="160"/>
      <c r="FA1029" s="160"/>
      <c r="FB1029" s="160"/>
      <c r="FC1029" s="160"/>
      <c r="FD1029" s="160"/>
      <c r="FE1029" s="160"/>
      <c r="FF1029" s="160"/>
      <c r="FG1029" s="160"/>
      <c r="FH1029" s="160"/>
      <c r="FI1029" s="160"/>
      <c r="FJ1029" s="160"/>
      <c r="FK1029" s="160"/>
      <c r="FL1029" s="160"/>
      <c r="FM1029" s="160"/>
      <c r="FN1029" s="160"/>
      <c r="FO1029" s="160"/>
      <c r="FP1029" s="160"/>
      <c r="FQ1029" s="160"/>
      <c r="FR1029" s="160"/>
      <c r="FS1029" s="160"/>
      <c r="FT1029" s="160"/>
      <c r="FU1029" s="160"/>
      <c r="FV1029" s="160"/>
      <c r="FW1029" s="160"/>
      <c r="FX1029" s="160"/>
      <c r="FY1029" s="160"/>
      <c r="FZ1029" s="160"/>
      <c r="GA1029" s="160"/>
      <c r="GB1029" s="160"/>
      <c r="GC1029" s="160"/>
      <c r="GD1029" s="160"/>
      <c r="GE1029" s="160"/>
      <c r="GF1029" s="160"/>
      <c r="GG1029" s="160"/>
      <c r="GH1029" s="160"/>
      <c r="GI1029" s="160"/>
      <c r="GJ1029" s="160"/>
      <c r="GK1029" s="160"/>
      <c r="GL1029" s="160"/>
      <c r="GM1029" s="160"/>
      <c r="GN1029" s="160"/>
      <c r="GO1029" s="160"/>
      <c r="GP1029" s="160"/>
      <c r="GQ1029" s="160"/>
      <c r="GR1029" s="160"/>
      <c r="GS1029" s="160"/>
      <c r="GT1029" s="160"/>
      <c r="GU1029" s="160"/>
      <c r="GV1029" s="160"/>
      <c r="GW1029" s="160"/>
      <c r="GX1029" s="160"/>
      <c r="GY1029" s="160"/>
      <c r="GZ1029" s="160"/>
      <c r="HA1029" s="160"/>
      <c r="HB1029" s="160"/>
      <c r="HC1029" s="160"/>
      <c r="HD1029" s="160"/>
      <c r="HE1029" s="160"/>
      <c r="HF1029" s="160"/>
      <c r="HG1029" s="160"/>
      <c r="HH1029" s="160"/>
      <c r="HI1029" s="160"/>
      <c r="HJ1029" s="160"/>
      <c r="HK1029" s="160"/>
      <c r="HL1029" s="160"/>
      <c r="HM1029" s="160"/>
      <c r="HN1029" s="157"/>
      <c r="HO1029" s="160"/>
      <c r="HP1029" s="160"/>
      <c r="HQ1029" s="160"/>
    </row>
    <row r="1030" spans="1:225">
      <c r="A1030" s="156"/>
      <c r="B1030" s="204"/>
      <c r="C1030" s="204"/>
      <c r="D1030" s="204"/>
      <c r="E1030" s="204"/>
      <c r="F1030" s="204"/>
      <c r="G1030" s="204"/>
      <c r="H1030" s="204"/>
      <c r="I1030" s="204"/>
      <c r="J1030" s="204"/>
      <c r="K1030" s="204"/>
      <c r="L1030" s="204"/>
      <c r="M1030" s="204"/>
      <c r="N1030" s="204"/>
      <c r="O1030" s="204"/>
      <c r="P1030" s="204"/>
      <c r="Q1030" s="204"/>
      <c r="R1030" s="204"/>
      <c r="S1030" s="204"/>
      <c r="T1030" s="204"/>
      <c r="U1030" s="204"/>
      <c r="V1030" s="204"/>
      <c r="W1030" s="204"/>
      <c r="X1030" s="204"/>
      <c r="Y1030" s="204"/>
      <c r="Z1030" s="204"/>
      <c r="AA1030" s="204"/>
      <c r="AB1030" s="204"/>
      <c r="AC1030" s="204"/>
      <c r="AD1030" s="204"/>
      <c r="AE1030" s="204"/>
      <c r="AF1030" s="204"/>
      <c r="AG1030" s="204"/>
      <c r="AH1030" s="204"/>
      <c r="AI1030" s="204"/>
      <c r="AJ1030" s="204"/>
      <c r="AK1030" s="204"/>
      <c r="AL1030" s="204"/>
      <c r="AM1030" s="204"/>
      <c r="AN1030" s="204"/>
      <c r="AO1030" s="204"/>
      <c r="AP1030" s="204"/>
      <c r="AQ1030" s="204"/>
      <c r="AR1030" s="204"/>
      <c r="AS1030" s="204"/>
      <c r="AT1030" s="204"/>
      <c r="AU1030" s="204"/>
      <c r="AV1030" s="204"/>
      <c r="AW1030" s="204"/>
      <c r="AX1030" s="204"/>
      <c r="AY1030" s="204"/>
      <c r="AZ1030" s="204"/>
      <c r="BA1030" s="204"/>
      <c r="BB1030" s="204"/>
      <c r="BC1030" s="204"/>
      <c r="BD1030" s="204"/>
      <c r="BE1030" s="204"/>
      <c r="BF1030" s="204"/>
      <c r="BG1030" s="204"/>
      <c r="BH1030" s="204"/>
      <c r="BI1030" s="204"/>
      <c r="BJ1030" s="204"/>
      <c r="BK1030" s="204"/>
      <c r="BL1030" s="204"/>
      <c r="BM1030" s="204"/>
      <c r="BN1030" s="204"/>
      <c r="BO1030" s="204"/>
      <c r="BP1030" s="204"/>
      <c r="BQ1030" s="204"/>
      <c r="BR1030" s="204"/>
      <c r="BS1030" s="204"/>
      <c r="BT1030" s="204"/>
      <c r="BU1030" s="204"/>
      <c r="BV1030" s="204"/>
      <c r="BW1030" s="204"/>
      <c r="BX1030" s="204"/>
      <c r="BY1030" s="204"/>
      <c r="BZ1030" s="204"/>
      <c r="CA1030" s="204"/>
      <c r="CB1030" s="204"/>
      <c r="CC1030" s="204"/>
      <c r="CD1030" s="204"/>
      <c r="CE1030" s="204"/>
      <c r="CF1030" s="204"/>
      <c r="CG1030" s="204"/>
      <c r="CH1030" s="204"/>
      <c r="CI1030" s="204"/>
      <c r="CJ1030" s="204"/>
      <c r="CK1030" s="204"/>
      <c r="CL1030" s="204"/>
      <c r="CM1030" s="204"/>
      <c r="CN1030" s="204"/>
      <c r="CO1030" s="204"/>
      <c r="CP1030" s="204"/>
      <c r="CQ1030" s="204"/>
      <c r="CR1030" s="204"/>
      <c r="CS1030" s="204"/>
      <c r="CT1030" s="204"/>
      <c r="CU1030" s="204"/>
      <c r="CV1030" s="204"/>
      <c r="CW1030" s="204"/>
      <c r="CX1030" s="204"/>
      <c r="CY1030" s="204"/>
      <c r="CZ1030" s="204"/>
      <c r="DA1030" s="204"/>
      <c r="DB1030" s="204"/>
      <c r="DC1030" s="204"/>
      <c r="DD1030" s="204"/>
      <c r="DE1030" s="204"/>
      <c r="DF1030" s="204"/>
      <c r="DG1030" s="204"/>
      <c r="DH1030" s="204"/>
      <c r="DI1030" s="204"/>
      <c r="DJ1030" s="204"/>
      <c r="DK1030" s="204"/>
      <c r="DL1030" s="204"/>
      <c r="DM1030" s="204"/>
      <c r="DN1030" s="204"/>
      <c r="DO1030" s="204"/>
      <c r="DP1030" s="204"/>
      <c r="DQ1030" s="204"/>
      <c r="DR1030" s="204"/>
      <c r="DS1030" s="204"/>
      <c r="DT1030" s="204"/>
      <c r="DU1030" s="204"/>
      <c r="DV1030" s="204"/>
      <c r="DW1030" s="204"/>
      <c r="DX1030" s="204"/>
      <c r="DY1030" s="204"/>
      <c r="DZ1030" s="204"/>
      <c r="EA1030" s="204"/>
      <c r="EB1030" s="204"/>
      <c r="EC1030" s="204"/>
      <c r="ED1030" s="204"/>
      <c r="EE1030" s="204"/>
      <c r="EF1030" s="204"/>
      <c r="EG1030" s="204"/>
      <c r="EH1030" s="204"/>
      <c r="EI1030" s="204"/>
      <c r="EJ1030" s="204"/>
      <c r="EK1030" s="204"/>
      <c r="EL1030" s="204"/>
      <c r="EM1030" s="204"/>
      <c r="EN1030" s="204"/>
      <c r="EO1030" s="204"/>
      <c r="EP1030" s="156"/>
      <c r="EQ1030" s="156"/>
      <c r="ER1030" s="156"/>
      <c r="ES1030" s="156"/>
      <c r="ET1030" s="156"/>
      <c r="EU1030" s="156"/>
      <c r="EV1030" s="156"/>
      <c r="EW1030" s="156"/>
      <c r="EX1030" s="156"/>
      <c r="EY1030" s="156"/>
      <c r="EZ1030" s="156"/>
      <c r="FA1030" s="156"/>
      <c r="FB1030" s="156"/>
      <c r="FC1030" s="156"/>
      <c r="FD1030" s="156"/>
      <c r="FE1030" s="156"/>
      <c r="FF1030" s="156"/>
      <c r="FG1030" s="156"/>
      <c r="FH1030" s="156"/>
      <c r="FI1030" s="156"/>
      <c r="FJ1030" s="156"/>
      <c r="FK1030" s="156"/>
      <c r="FL1030" s="156"/>
      <c r="FM1030" s="156"/>
      <c r="FN1030" s="156"/>
      <c r="FO1030" s="156"/>
      <c r="FP1030" s="156"/>
      <c r="FQ1030" s="156"/>
      <c r="FR1030" s="156"/>
      <c r="FS1030" s="156"/>
      <c r="FT1030" s="156"/>
      <c r="FU1030" s="156"/>
      <c r="FV1030" s="156"/>
      <c r="FW1030" s="156"/>
      <c r="FX1030" s="156"/>
      <c r="FY1030" s="156"/>
      <c r="FZ1030" s="156"/>
      <c r="GA1030" s="156"/>
      <c r="GB1030" s="156"/>
      <c r="GC1030" s="156"/>
      <c r="GD1030" s="156"/>
      <c r="GE1030" s="156"/>
      <c r="GF1030" s="156"/>
      <c r="GG1030" s="156"/>
      <c r="GH1030" s="156"/>
      <c r="GI1030" s="156"/>
      <c r="GJ1030" s="156"/>
      <c r="GK1030" s="156"/>
      <c r="GL1030" s="156"/>
      <c r="GM1030" s="156"/>
      <c r="GN1030" s="156"/>
      <c r="GO1030" s="156"/>
      <c r="GP1030" s="156"/>
      <c r="GQ1030" s="156"/>
      <c r="GR1030" s="156"/>
      <c r="GS1030" s="156"/>
      <c r="GT1030" s="156"/>
      <c r="GU1030" s="156"/>
      <c r="GV1030" s="156"/>
      <c r="GW1030" s="156"/>
      <c r="GX1030" s="156"/>
      <c r="GY1030" s="156"/>
      <c r="GZ1030" s="156"/>
      <c r="HA1030" s="156"/>
      <c r="HB1030" s="156"/>
      <c r="HC1030" s="156"/>
      <c r="HD1030" s="156"/>
      <c r="HE1030" s="156"/>
      <c r="HF1030" s="156"/>
      <c r="HG1030" s="156"/>
      <c r="HH1030" s="156"/>
      <c r="HI1030" s="156"/>
      <c r="HJ1030" s="156"/>
      <c r="HK1030" s="156"/>
      <c r="HL1030" s="156"/>
      <c r="HM1030" s="156"/>
      <c r="HN1030" s="157"/>
      <c r="HO1030" s="156"/>
      <c r="HP1030" s="156"/>
      <c r="HQ1030" s="156"/>
    </row>
    <row r="1031" spans="1:225">
      <c r="A1031" s="156"/>
      <c r="B1031" s="204"/>
      <c r="C1031" s="204"/>
      <c r="D1031" s="204"/>
      <c r="E1031" s="204"/>
      <c r="F1031" s="204"/>
      <c r="G1031" s="204"/>
      <c r="H1031" s="204"/>
      <c r="I1031" s="204"/>
      <c r="J1031" s="204"/>
      <c r="K1031" s="204"/>
      <c r="L1031" s="204"/>
      <c r="M1031" s="204"/>
      <c r="N1031" s="204"/>
      <c r="O1031" s="204"/>
      <c r="P1031" s="204"/>
      <c r="Q1031" s="204"/>
      <c r="R1031" s="204"/>
      <c r="S1031" s="204"/>
      <c r="T1031" s="204"/>
      <c r="U1031" s="204"/>
      <c r="V1031" s="204"/>
      <c r="W1031" s="204"/>
      <c r="X1031" s="204"/>
      <c r="Y1031" s="204"/>
      <c r="Z1031" s="204"/>
      <c r="AA1031" s="204"/>
      <c r="AB1031" s="204"/>
      <c r="AC1031" s="204"/>
      <c r="AD1031" s="204"/>
      <c r="AE1031" s="204"/>
      <c r="AF1031" s="204"/>
      <c r="AG1031" s="204"/>
      <c r="AH1031" s="204"/>
      <c r="AI1031" s="204"/>
      <c r="AJ1031" s="204"/>
      <c r="AK1031" s="204"/>
      <c r="AL1031" s="204"/>
      <c r="AM1031" s="204"/>
      <c r="AN1031" s="204"/>
      <c r="AO1031" s="204"/>
      <c r="AP1031" s="204"/>
      <c r="AQ1031" s="204"/>
      <c r="AR1031" s="204"/>
      <c r="AS1031" s="204"/>
      <c r="AT1031" s="204"/>
      <c r="AU1031" s="204"/>
      <c r="AV1031" s="204"/>
      <c r="AW1031" s="204"/>
      <c r="AX1031" s="204"/>
      <c r="AY1031" s="204"/>
      <c r="AZ1031" s="204"/>
      <c r="BA1031" s="204"/>
      <c r="BB1031" s="204"/>
      <c r="BC1031" s="204"/>
      <c r="BD1031" s="204"/>
      <c r="BE1031" s="204"/>
      <c r="BF1031" s="204"/>
      <c r="BG1031" s="204"/>
      <c r="BH1031" s="204"/>
      <c r="BI1031" s="204"/>
      <c r="BJ1031" s="204"/>
      <c r="BK1031" s="204"/>
      <c r="BL1031" s="204"/>
      <c r="BM1031" s="204"/>
      <c r="BN1031" s="204"/>
      <c r="BO1031" s="204"/>
      <c r="BP1031" s="204"/>
      <c r="BQ1031" s="204"/>
      <c r="BR1031" s="204"/>
      <c r="BS1031" s="204"/>
      <c r="BT1031" s="204"/>
      <c r="BU1031" s="204"/>
      <c r="BV1031" s="204"/>
      <c r="BW1031" s="204"/>
      <c r="BX1031" s="204"/>
      <c r="BY1031" s="204"/>
      <c r="BZ1031" s="204"/>
      <c r="CA1031" s="204"/>
      <c r="CB1031" s="204"/>
      <c r="CC1031" s="204"/>
      <c r="CD1031" s="204"/>
      <c r="CE1031" s="204"/>
      <c r="CF1031" s="204"/>
      <c r="CG1031" s="204"/>
      <c r="CH1031" s="204"/>
      <c r="CI1031" s="204"/>
      <c r="CJ1031" s="204"/>
      <c r="CK1031" s="204"/>
      <c r="CL1031" s="204"/>
      <c r="CM1031" s="204"/>
      <c r="CN1031" s="204"/>
      <c r="CO1031" s="204"/>
      <c r="CP1031" s="204"/>
      <c r="CQ1031" s="204"/>
      <c r="CR1031" s="204"/>
      <c r="CS1031" s="204"/>
      <c r="CT1031" s="204"/>
      <c r="CU1031" s="204"/>
      <c r="CV1031" s="204"/>
      <c r="CW1031" s="204"/>
      <c r="CX1031" s="204"/>
      <c r="CY1031" s="204"/>
      <c r="CZ1031" s="204"/>
      <c r="DA1031" s="204"/>
      <c r="DB1031" s="204"/>
      <c r="DC1031" s="204"/>
      <c r="DD1031" s="204"/>
      <c r="DE1031" s="204"/>
      <c r="DF1031" s="204"/>
      <c r="DG1031" s="204"/>
      <c r="DH1031" s="204"/>
      <c r="DI1031" s="204"/>
      <c r="DJ1031" s="204"/>
      <c r="DK1031" s="204"/>
      <c r="DL1031" s="204"/>
      <c r="DM1031" s="204"/>
      <c r="DN1031" s="204"/>
      <c r="DO1031" s="204"/>
      <c r="DP1031" s="204"/>
      <c r="DQ1031" s="204"/>
      <c r="DR1031" s="204"/>
      <c r="DS1031" s="204"/>
      <c r="DT1031" s="204"/>
      <c r="DU1031" s="204"/>
      <c r="DV1031" s="204"/>
      <c r="DW1031" s="204"/>
      <c r="DX1031" s="204"/>
      <c r="DY1031" s="204"/>
      <c r="DZ1031" s="204"/>
      <c r="EA1031" s="204"/>
      <c r="EB1031" s="204"/>
      <c r="EC1031" s="204"/>
      <c r="ED1031" s="204"/>
      <c r="EE1031" s="204"/>
      <c r="EF1031" s="204"/>
      <c r="EG1031" s="204"/>
      <c r="EH1031" s="204"/>
      <c r="EI1031" s="204"/>
      <c r="EJ1031" s="204"/>
      <c r="EK1031" s="204"/>
      <c r="EL1031" s="204"/>
      <c r="EM1031" s="204"/>
      <c r="EN1031" s="204"/>
      <c r="EO1031" s="204"/>
      <c r="EP1031" s="156"/>
      <c r="EQ1031" s="156"/>
      <c r="ER1031" s="156"/>
      <c r="ES1031" s="156"/>
      <c r="ET1031" s="156"/>
      <c r="EU1031" s="156"/>
      <c r="EV1031" s="156"/>
      <c r="EW1031" s="156"/>
      <c r="EX1031" s="156"/>
      <c r="EY1031" s="156"/>
      <c r="EZ1031" s="156"/>
      <c r="FA1031" s="156"/>
      <c r="FB1031" s="156"/>
      <c r="FC1031" s="156"/>
      <c r="FD1031" s="156"/>
      <c r="FE1031" s="156"/>
      <c r="FF1031" s="156"/>
      <c r="FG1031" s="156"/>
      <c r="FH1031" s="156"/>
      <c r="FI1031" s="156"/>
      <c r="FJ1031" s="156"/>
      <c r="FK1031" s="156"/>
      <c r="FL1031" s="156"/>
      <c r="FM1031" s="156"/>
      <c r="FN1031" s="156"/>
      <c r="FO1031" s="156"/>
      <c r="FP1031" s="156"/>
      <c r="FQ1031" s="156"/>
      <c r="FR1031" s="156"/>
      <c r="FS1031" s="156"/>
      <c r="FT1031" s="156"/>
      <c r="FU1031" s="156"/>
      <c r="FV1031" s="156"/>
      <c r="FW1031" s="156"/>
      <c r="FX1031" s="156"/>
      <c r="FY1031" s="156"/>
      <c r="FZ1031" s="156"/>
      <c r="GA1031" s="156"/>
      <c r="GB1031" s="156"/>
      <c r="GC1031" s="156"/>
      <c r="GD1031" s="156"/>
      <c r="GE1031" s="156"/>
      <c r="GF1031" s="156"/>
      <c r="GG1031" s="156"/>
      <c r="GH1031" s="156"/>
      <c r="GI1031" s="156"/>
      <c r="GJ1031" s="156"/>
      <c r="GK1031" s="156"/>
      <c r="GL1031" s="156"/>
      <c r="GM1031" s="156"/>
      <c r="GN1031" s="156"/>
      <c r="GO1031" s="156"/>
      <c r="GP1031" s="156"/>
      <c r="GQ1031" s="156"/>
      <c r="GR1031" s="156"/>
      <c r="GS1031" s="156"/>
      <c r="GT1031" s="156"/>
      <c r="GU1031" s="156"/>
      <c r="GV1031" s="156"/>
      <c r="GW1031" s="156"/>
      <c r="GX1031" s="156"/>
      <c r="GY1031" s="156"/>
      <c r="GZ1031" s="156"/>
      <c r="HA1031" s="156"/>
      <c r="HB1031" s="156"/>
      <c r="HC1031" s="156"/>
      <c r="HD1031" s="156"/>
      <c r="HE1031" s="156"/>
      <c r="HF1031" s="156"/>
      <c r="HG1031" s="156"/>
      <c r="HH1031" s="156"/>
      <c r="HI1031" s="156"/>
      <c r="HJ1031" s="156"/>
      <c r="HK1031" s="156"/>
      <c r="HL1031" s="156"/>
      <c r="HM1031" s="156"/>
      <c r="HN1031" s="162"/>
      <c r="HO1031" s="156"/>
      <c r="HP1031" s="156"/>
      <c r="HQ1031" s="156"/>
    </row>
    <row r="1032" spans="1:225">
      <c r="A1032" s="160"/>
      <c r="B1032" s="204"/>
      <c r="C1032" s="204"/>
      <c r="D1032" s="204"/>
      <c r="E1032" s="204"/>
      <c r="F1032" s="204"/>
      <c r="G1032" s="204"/>
      <c r="H1032" s="204"/>
      <c r="I1032" s="204"/>
      <c r="J1032" s="204"/>
      <c r="K1032" s="204"/>
      <c r="L1032" s="204"/>
      <c r="M1032" s="204"/>
      <c r="N1032" s="204"/>
      <c r="O1032" s="204"/>
      <c r="P1032" s="204"/>
      <c r="Q1032" s="204"/>
      <c r="R1032" s="204"/>
      <c r="S1032" s="204"/>
      <c r="T1032" s="204"/>
      <c r="U1032" s="204"/>
      <c r="V1032" s="204"/>
      <c r="W1032" s="204"/>
      <c r="X1032" s="204"/>
      <c r="Y1032" s="204"/>
      <c r="Z1032" s="204"/>
      <c r="AA1032" s="204"/>
      <c r="AB1032" s="204"/>
      <c r="AC1032" s="204"/>
      <c r="AD1032" s="204"/>
      <c r="AE1032" s="204"/>
      <c r="AF1032" s="204"/>
      <c r="AG1032" s="204"/>
      <c r="AH1032" s="204"/>
      <c r="AI1032" s="204"/>
      <c r="AJ1032" s="204"/>
      <c r="AK1032" s="204"/>
      <c r="AL1032" s="204"/>
      <c r="AM1032" s="204"/>
      <c r="AN1032" s="204"/>
      <c r="AO1032" s="204"/>
      <c r="AP1032" s="204"/>
      <c r="AQ1032" s="204"/>
      <c r="AR1032" s="204"/>
      <c r="AS1032" s="204"/>
      <c r="AT1032" s="204"/>
      <c r="AU1032" s="204"/>
      <c r="AV1032" s="204"/>
      <c r="AW1032" s="204"/>
      <c r="AX1032" s="204"/>
      <c r="AY1032" s="204"/>
      <c r="AZ1032" s="204"/>
      <c r="BA1032" s="204"/>
      <c r="BB1032" s="204"/>
      <c r="BC1032" s="204"/>
      <c r="BD1032" s="204"/>
      <c r="BE1032" s="204"/>
      <c r="BF1032" s="204"/>
      <c r="BG1032" s="204"/>
      <c r="BH1032" s="204"/>
      <c r="BI1032" s="204"/>
      <c r="BJ1032" s="204"/>
      <c r="BK1032" s="204"/>
      <c r="BL1032" s="204"/>
      <c r="BM1032" s="204"/>
      <c r="BN1032" s="204"/>
      <c r="BO1032" s="204"/>
      <c r="BP1032" s="204"/>
      <c r="BQ1032" s="204"/>
      <c r="BR1032" s="204"/>
      <c r="BS1032" s="204"/>
      <c r="BT1032" s="204"/>
      <c r="BU1032" s="204"/>
      <c r="BV1032" s="204"/>
      <c r="BW1032" s="204"/>
      <c r="BX1032" s="204"/>
      <c r="BY1032" s="204"/>
      <c r="BZ1032" s="204"/>
      <c r="CA1032" s="204"/>
      <c r="CB1032" s="204"/>
      <c r="CC1032" s="204"/>
      <c r="CD1032" s="204"/>
      <c r="CE1032" s="204"/>
      <c r="CF1032" s="204"/>
      <c r="CG1032" s="204"/>
      <c r="CH1032" s="204"/>
      <c r="CI1032" s="204"/>
      <c r="CJ1032" s="204"/>
      <c r="CK1032" s="204"/>
      <c r="CL1032" s="204"/>
      <c r="CM1032" s="204"/>
      <c r="CN1032" s="204"/>
      <c r="CO1032" s="204"/>
      <c r="CP1032" s="204"/>
      <c r="CQ1032" s="204"/>
      <c r="CR1032" s="204"/>
      <c r="CS1032" s="204"/>
      <c r="CT1032" s="204"/>
      <c r="CU1032" s="204"/>
      <c r="CV1032" s="204"/>
      <c r="CW1032" s="204"/>
      <c r="CX1032" s="204"/>
      <c r="CY1032" s="204"/>
      <c r="CZ1032" s="204"/>
      <c r="DA1032" s="204"/>
      <c r="DB1032" s="204"/>
      <c r="DC1032" s="204"/>
      <c r="DD1032" s="204"/>
      <c r="DE1032" s="204"/>
      <c r="DF1032" s="204"/>
      <c r="DG1032" s="204"/>
      <c r="DH1032" s="204"/>
      <c r="DI1032" s="204"/>
      <c r="DJ1032" s="204"/>
      <c r="DK1032" s="204"/>
      <c r="DL1032" s="204"/>
      <c r="DM1032" s="204"/>
      <c r="DN1032" s="204"/>
      <c r="DO1032" s="204"/>
      <c r="DP1032" s="204"/>
      <c r="DQ1032" s="204"/>
      <c r="DR1032" s="204"/>
      <c r="DS1032" s="204"/>
      <c r="DT1032" s="204"/>
      <c r="DU1032" s="204"/>
      <c r="DV1032" s="204"/>
      <c r="DW1032" s="204"/>
      <c r="DX1032" s="204"/>
      <c r="DY1032" s="204"/>
      <c r="DZ1032" s="204"/>
      <c r="EA1032" s="204"/>
      <c r="EB1032" s="204"/>
      <c r="EC1032" s="204"/>
      <c r="ED1032" s="204"/>
      <c r="EE1032" s="204"/>
      <c r="EF1032" s="204"/>
      <c r="EG1032" s="204"/>
      <c r="EH1032" s="204"/>
      <c r="EI1032" s="204"/>
      <c r="EJ1032" s="204"/>
      <c r="EK1032" s="204"/>
      <c r="EL1032" s="204"/>
      <c r="EM1032" s="204"/>
      <c r="EN1032" s="204"/>
      <c r="EO1032" s="204"/>
      <c r="EP1032" s="160"/>
      <c r="EQ1032" s="160"/>
      <c r="ER1032" s="160"/>
      <c r="ES1032" s="160"/>
      <c r="ET1032" s="160"/>
      <c r="EU1032" s="160"/>
      <c r="EV1032" s="160"/>
      <c r="EW1032" s="160"/>
      <c r="EX1032" s="160"/>
      <c r="EY1032" s="160"/>
      <c r="EZ1032" s="160"/>
      <c r="FA1032" s="160"/>
      <c r="FB1032" s="160"/>
      <c r="FC1032" s="160"/>
      <c r="FD1032" s="160"/>
      <c r="FE1032" s="160"/>
      <c r="FF1032" s="160"/>
      <c r="FG1032" s="160"/>
      <c r="FH1032" s="160"/>
      <c r="FI1032" s="160"/>
      <c r="FJ1032" s="160"/>
      <c r="FK1032" s="160"/>
      <c r="FL1032" s="160"/>
      <c r="FM1032" s="160"/>
      <c r="FN1032" s="160"/>
      <c r="FO1032" s="160"/>
      <c r="FP1032" s="160"/>
      <c r="FQ1032" s="160"/>
      <c r="FR1032" s="160"/>
      <c r="FS1032" s="160"/>
      <c r="FT1032" s="160"/>
      <c r="FU1032" s="160"/>
      <c r="FV1032" s="160"/>
      <c r="FW1032" s="160"/>
      <c r="FX1032" s="160"/>
      <c r="FY1032" s="160"/>
      <c r="FZ1032" s="160"/>
      <c r="GA1032" s="160"/>
      <c r="GB1032" s="160"/>
      <c r="GC1032" s="160"/>
      <c r="GD1032" s="160"/>
      <c r="GE1032" s="160"/>
      <c r="GF1032" s="160"/>
      <c r="GG1032" s="160"/>
      <c r="GH1032" s="160"/>
      <c r="GI1032" s="160"/>
      <c r="GJ1032" s="160"/>
      <c r="GK1032" s="160"/>
      <c r="GL1032" s="160"/>
      <c r="GM1032" s="160"/>
      <c r="GN1032" s="160"/>
      <c r="GO1032" s="160"/>
      <c r="GP1032" s="160"/>
      <c r="GQ1032" s="160"/>
      <c r="GR1032" s="160"/>
      <c r="GS1032" s="160"/>
      <c r="GT1032" s="160"/>
      <c r="GU1032" s="160"/>
      <c r="GV1032" s="160"/>
      <c r="GW1032" s="160"/>
      <c r="GX1032" s="160"/>
      <c r="GY1032" s="160"/>
      <c r="GZ1032" s="160"/>
      <c r="HA1032" s="160"/>
      <c r="HB1032" s="160"/>
      <c r="HC1032" s="160"/>
      <c r="HD1032" s="160"/>
      <c r="HE1032" s="160"/>
      <c r="HF1032" s="160"/>
      <c r="HG1032" s="160"/>
      <c r="HH1032" s="160"/>
      <c r="HI1032" s="160"/>
      <c r="HJ1032" s="160"/>
      <c r="HK1032" s="160"/>
      <c r="HL1032" s="160"/>
      <c r="HM1032" s="160"/>
      <c r="HN1032" s="157"/>
      <c r="HO1032" s="160"/>
      <c r="HP1032" s="160"/>
      <c r="HQ1032" s="160"/>
    </row>
    <row r="1033" spans="1:225">
      <c r="A1033" s="156"/>
      <c r="B1033" s="204"/>
      <c r="C1033" s="204"/>
      <c r="D1033" s="204"/>
      <c r="E1033" s="204"/>
      <c r="F1033" s="204"/>
      <c r="G1033" s="204"/>
      <c r="H1033" s="204"/>
      <c r="I1033" s="204"/>
      <c r="J1033" s="204"/>
      <c r="K1033" s="204"/>
      <c r="L1033" s="204"/>
      <c r="M1033" s="204"/>
      <c r="N1033" s="204"/>
      <c r="O1033" s="204"/>
      <c r="P1033" s="204"/>
      <c r="Q1033" s="204"/>
      <c r="R1033" s="204"/>
      <c r="S1033" s="204"/>
      <c r="T1033" s="204"/>
      <c r="U1033" s="204"/>
      <c r="V1033" s="204"/>
      <c r="W1033" s="204"/>
      <c r="X1033" s="204"/>
      <c r="Y1033" s="204"/>
      <c r="Z1033" s="204"/>
      <c r="AA1033" s="204"/>
      <c r="AB1033" s="204"/>
      <c r="AC1033" s="204"/>
      <c r="AD1033" s="204"/>
      <c r="AE1033" s="204"/>
      <c r="AF1033" s="204"/>
      <c r="AG1033" s="204"/>
      <c r="AH1033" s="204"/>
      <c r="AI1033" s="204"/>
      <c r="AJ1033" s="204"/>
      <c r="AK1033" s="204"/>
      <c r="AL1033" s="204"/>
      <c r="AM1033" s="204"/>
      <c r="AN1033" s="204"/>
      <c r="AO1033" s="204"/>
      <c r="AP1033" s="204"/>
      <c r="AQ1033" s="204"/>
      <c r="AR1033" s="204"/>
      <c r="AS1033" s="204"/>
      <c r="AT1033" s="204"/>
      <c r="AU1033" s="204"/>
      <c r="AV1033" s="204"/>
      <c r="AW1033" s="204"/>
      <c r="AX1033" s="204"/>
      <c r="AY1033" s="204"/>
      <c r="AZ1033" s="204"/>
      <c r="BA1033" s="204"/>
      <c r="BB1033" s="204"/>
      <c r="BC1033" s="204"/>
      <c r="BD1033" s="204"/>
      <c r="BE1033" s="204"/>
      <c r="BF1033" s="204"/>
      <c r="BG1033" s="204"/>
      <c r="BH1033" s="204"/>
      <c r="BI1033" s="204"/>
      <c r="BJ1033" s="204"/>
      <c r="BK1033" s="204"/>
      <c r="BL1033" s="204"/>
      <c r="BM1033" s="204"/>
      <c r="BN1033" s="204"/>
      <c r="BO1033" s="204"/>
      <c r="BP1033" s="204"/>
      <c r="BQ1033" s="204"/>
      <c r="BR1033" s="204"/>
      <c r="BS1033" s="204"/>
      <c r="BT1033" s="204"/>
      <c r="BU1033" s="204"/>
      <c r="BV1033" s="204"/>
      <c r="BW1033" s="204"/>
      <c r="BX1033" s="204"/>
      <c r="BY1033" s="204"/>
      <c r="BZ1033" s="204"/>
      <c r="CA1033" s="204"/>
      <c r="CB1033" s="204"/>
      <c r="CC1033" s="204"/>
      <c r="CD1033" s="204"/>
      <c r="CE1033" s="204"/>
      <c r="CF1033" s="204"/>
      <c r="CG1033" s="204"/>
      <c r="CH1033" s="204"/>
      <c r="CI1033" s="204"/>
      <c r="CJ1033" s="204"/>
      <c r="CK1033" s="204"/>
      <c r="CL1033" s="204"/>
      <c r="CM1033" s="204"/>
      <c r="CN1033" s="204"/>
      <c r="CO1033" s="204"/>
      <c r="CP1033" s="204"/>
      <c r="CQ1033" s="204"/>
      <c r="CR1033" s="204"/>
      <c r="CS1033" s="204"/>
      <c r="CT1033" s="204"/>
      <c r="CU1033" s="204"/>
      <c r="CV1033" s="204"/>
      <c r="CW1033" s="204"/>
      <c r="CX1033" s="204"/>
      <c r="CY1033" s="204"/>
      <c r="CZ1033" s="204"/>
      <c r="DA1033" s="204"/>
      <c r="DB1033" s="204"/>
      <c r="DC1033" s="204"/>
      <c r="DD1033" s="204"/>
      <c r="DE1033" s="204"/>
      <c r="DF1033" s="204"/>
      <c r="DG1033" s="204"/>
      <c r="DH1033" s="204"/>
      <c r="DI1033" s="204"/>
      <c r="DJ1033" s="204"/>
      <c r="DK1033" s="204"/>
      <c r="DL1033" s="204"/>
      <c r="DM1033" s="204"/>
      <c r="DN1033" s="204"/>
      <c r="DO1033" s="204"/>
      <c r="DP1033" s="204"/>
      <c r="DQ1033" s="204"/>
      <c r="DR1033" s="204"/>
      <c r="DS1033" s="204"/>
      <c r="DT1033" s="204"/>
      <c r="DU1033" s="204"/>
      <c r="DV1033" s="204"/>
      <c r="DW1033" s="204"/>
      <c r="DX1033" s="204"/>
      <c r="DY1033" s="204"/>
      <c r="DZ1033" s="204"/>
      <c r="EA1033" s="204"/>
      <c r="EB1033" s="204"/>
      <c r="EC1033" s="204"/>
      <c r="ED1033" s="204"/>
      <c r="EE1033" s="204"/>
      <c r="EF1033" s="204"/>
      <c r="EG1033" s="204"/>
      <c r="EH1033" s="204"/>
      <c r="EI1033" s="204"/>
      <c r="EJ1033" s="204"/>
      <c r="EK1033" s="204"/>
      <c r="EL1033" s="204"/>
      <c r="EM1033" s="204"/>
      <c r="EN1033" s="204"/>
      <c r="EO1033" s="204"/>
      <c r="EP1033" s="156"/>
      <c r="EQ1033" s="156"/>
      <c r="ER1033" s="156"/>
      <c r="ES1033" s="156"/>
      <c r="ET1033" s="156"/>
      <c r="EU1033" s="156"/>
      <c r="EV1033" s="156"/>
      <c r="EW1033" s="156"/>
      <c r="EX1033" s="156"/>
      <c r="EY1033" s="156"/>
      <c r="EZ1033" s="156"/>
      <c r="FA1033" s="156"/>
      <c r="FB1033" s="156"/>
      <c r="FC1033" s="156"/>
      <c r="FD1033" s="156"/>
      <c r="FE1033" s="156"/>
      <c r="FF1033" s="156"/>
      <c r="FG1033" s="156"/>
      <c r="FH1033" s="156"/>
      <c r="FI1033" s="156"/>
      <c r="FJ1033" s="156"/>
      <c r="FK1033" s="156"/>
      <c r="FL1033" s="156"/>
      <c r="FM1033" s="156"/>
      <c r="FN1033" s="156"/>
      <c r="FO1033" s="156"/>
      <c r="FP1033" s="156"/>
      <c r="FQ1033" s="156"/>
      <c r="FR1033" s="156"/>
      <c r="FS1033" s="156"/>
      <c r="FT1033" s="156"/>
      <c r="FU1033" s="156"/>
      <c r="FV1033" s="156"/>
      <c r="FW1033" s="156"/>
      <c r="FX1033" s="156"/>
      <c r="FY1033" s="156"/>
      <c r="FZ1033" s="156"/>
      <c r="GA1033" s="156"/>
      <c r="GB1033" s="156"/>
      <c r="GC1033" s="156"/>
      <c r="GD1033" s="156"/>
      <c r="GE1033" s="156"/>
      <c r="GF1033" s="156"/>
      <c r="GG1033" s="156"/>
      <c r="GH1033" s="156"/>
      <c r="GI1033" s="156"/>
      <c r="GJ1033" s="156"/>
      <c r="GK1033" s="156"/>
      <c r="GL1033" s="156"/>
      <c r="GM1033" s="156"/>
      <c r="GN1033" s="156"/>
      <c r="GO1033" s="156"/>
      <c r="GP1033" s="156"/>
      <c r="GQ1033" s="156"/>
      <c r="GR1033" s="156"/>
      <c r="GS1033" s="156"/>
      <c r="GT1033" s="156"/>
      <c r="GU1033" s="156"/>
      <c r="GV1033" s="156"/>
      <c r="GW1033" s="156"/>
      <c r="GX1033" s="156"/>
      <c r="GY1033" s="156"/>
      <c r="GZ1033" s="156"/>
      <c r="HA1033" s="156"/>
      <c r="HB1033" s="156"/>
      <c r="HC1033" s="156"/>
      <c r="HD1033" s="156"/>
      <c r="HE1033" s="156"/>
      <c r="HF1033" s="156"/>
      <c r="HG1033" s="156"/>
      <c r="HH1033" s="156"/>
      <c r="HI1033" s="156"/>
      <c r="HJ1033" s="156"/>
      <c r="HK1033" s="156"/>
      <c r="HL1033" s="156"/>
      <c r="HM1033" s="156"/>
      <c r="HN1033" s="157"/>
      <c r="HO1033" s="156"/>
      <c r="HP1033" s="156"/>
      <c r="HQ1033" s="156"/>
    </row>
    <row r="1034" spans="1:225">
      <c r="A1034" s="156"/>
      <c r="B1034" s="204"/>
      <c r="C1034" s="204"/>
      <c r="D1034" s="204"/>
      <c r="E1034" s="204"/>
      <c r="F1034" s="204"/>
      <c r="G1034" s="204"/>
      <c r="H1034" s="204"/>
      <c r="I1034" s="204"/>
      <c r="J1034" s="204"/>
      <c r="K1034" s="204"/>
      <c r="L1034" s="204"/>
      <c r="M1034" s="204"/>
      <c r="N1034" s="204"/>
      <c r="O1034" s="204"/>
      <c r="P1034" s="204"/>
      <c r="Q1034" s="204"/>
      <c r="R1034" s="204"/>
      <c r="S1034" s="204"/>
      <c r="T1034" s="204"/>
      <c r="U1034" s="204"/>
      <c r="V1034" s="204"/>
      <c r="W1034" s="204"/>
      <c r="X1034" s="204"/>
      <c r="Y1034" s="204"/>
      <c r="Z1034" s="204"/>
      <c r="AA1034" s="204"/>
      <c r="AB1034" s="204"/>
      <c r="AC1034" s="204"/>
      <c r="AD1034" s="204"/>
      <c r="AE1034" s="204"/>
      <c r="AF1034" s="204"/>
      <c r="AG1034" s="204"/>
      <c r="AH1034" s="204"/>
      <c r="AI1034" s="204"/>
      <c r="AJ1034" s="204"/>
      <c r="AK1034" s="204"/>
      <c r="AL1034" s="204"/>
      <c r="AM1034" s="204"/>
      <c r="AN1034" s="204"/>
      <c r="AO1034" s="204"/>
      <c r="AP1034" s="204"/>
      <c r="AQ1034" s="204"/>
      <c r="AR1034" s="204"/>
      <c r="AS1034" s="204"/>
      <c r="AT1034" s="204"/>
      <c r="AU1034" s="204"/>
      <c r="AV1034" s="204"/>
      <c r="AW1034" s="204"/>
      <c r="AX1034" s="204"/>
      <c r="AY1034" s="204"/>
      <c r="AZ1034" s="204"/>
      <c r="BA1034" s="204"/>
      <c r="BB1034" s="204"/>
      <c r="BC1034" s="204"/>
      <c r="BD1034" s="204"/>
      <c r="BE1034" s="204"/>
      <c r="BF1034" s="204"/>
      <c r="BG1034" s="204"/>
      <c r="BH1034" s="204"/>
      <c r="BI1034" s="204"/>
      <c r="BJ1034" s="204"/>
      <c r="BK1034" s="204"/>
      <c r="BL1034" s="204"/>
      <c r="BM1034" s="204"/>
      <c r="BN1034" s="204"/>
      <c r="BO1034" s="204"/>
      <c r="BP1034" s="204"/>
      <c r="BQ1034" s="204"/>
      <c r="BR1034" s="204"/>
      <c r="BS1034" s="204"/>
      <c r="BT1034" s="204"/>
      <c r="BU1034" s="204"/>
      <c r="BV1034" s="204"/>
      <c r="BW1034" s="204"/>
      <c r="BX1034" s="204"/>
      <c r="BY1034" s="204"/>
      <c r="BZ1034" s="204"/>
      <c r="CA1034" s="204"/>
      <c r="CB1034" s="204"/>
      <c r="CC1034" s="204"/>
      <c r="CD1034" s="204"/>
      <c r="CE1034" s="204"/>
      <c r="CF1034" s="204"/>
      <c r="CG1034" s="204"/>
      <c r="CH1034" s="204"/>
      <c r="CI1034" s="204"/>
      <c r="CJ1034" s="204"/>
      <c r="CK1034" s="204"/>
      <c r="CL1034" s="204"/>
      <c r="CM1034" s="204"/>
      <c r="CN1034" s="204"/>
      <c r="CO1034" s="204"/>
      <c r="CP1034" s="204"/>
      <c r="CQ1034" s="204"/>
      <c r="CR1034" s="204"/>
      <c r="CS1034" s="204"/>
      <c r="CT1034" s="204"/>
      <c r="CU1034" s="204"/>
      <c r="CV1034" s="204"/>
      <c r="CW1034" s="204"/>
      <c r="CX1034" s="204"/>
      <c r="CY1034" s="204"/>
      <c r="CZ1034" s="204"/>
      <c r="DA1034" s="204"/>
      <c r="DB1034" s="204"/>
      <c r="DC1034" s="204"/>
      <c r="DD1034" s="204"/>
      <c r="DE1034" s="204"/>
      <c r="DF1034" s="204"/>
      <c r="DG1034" s="204"/>
      <c r="DH1034" s="204"/>
      <c r="DI1034" s="204"/>
      <c r="DJ1034" s="204"/>
      <c r="DK1034" s="204"/>
      <c r="DL1034" s="204"/>
      <c r="DM1034" s="204"/>
      <c r="DN1034" s="204"/>
      <c r="DO1034" s="204"/>
      <c r="DP1034" s="204"/>
      <c r="DQ1034" s="204"/>
      <c r="DR1034" s="204"/>
      <c r="DS1034" s="204"/>
      <c r="DT1034" s="204"/>
      <c r="DU1034" s="204"/>
      <c r="DV1034" s="204"/>
      <c r="DW1034" s="204"/>
      <c r="DX1034" s="204"/>
      <c r="DY1034" s="204"/>
      <c r="DZ1034" s="204"/>
      <c r="EA1034" s="204"/>
      <c r="EB1034" s="204"/>
      <c r="EC1034" s="204"/>
      <c r="ED1034" s="204"/>
      <c r="EE1034" s="204"/>
      <c r="EF1034" s="204"/>
      <c r="EG1034" s="204"/>
      <c r="EH1034" s="204"/>
      <c r="EI1034" s="204"/>
      <c r="EJ1034" s="204"/>
      <c r="EK1034" s="204"/>
      <c r="EL1034" s="204"/>
      <c r="EM1034" s="204"/>
      <c r="EN1034" s="204"/>
      <c r="EO1034" s="204"/>
      <c r="EP1034" s="156"/>
      <c r="EQ1034" s="156"/>
      <c r="ER1034" s="156"/>
      <c r="ES1034" s="156"/>
      <c r="ET1034" s="156"/>
      <c r="EU1034" s="156"/>
      <c r="EV1034" s="156"/>
      <c r="EW1034" s="156"/>
      <c r="EX1034" s="156"/>
      <c r="EY1034" s="156"/>
      <c r="EZ1034" s="156"/>
      <c r="FA1034" s="156"/>
      <c r="FB1034" s="156"/>
      <c r="FC1034" s="156"/>
      <c r="FD1034" s="156"/>
      <c r="FE1034" s="156"/>
      <c r="FF1034" s="156"/>
      <c r="FG1034" s="156"/>
      <c r="FH1034" s="156"/>
      <c r="FI1034" s="156"/>
      <c r="FJ1034" s="156"/>
      <c r="FK1034" s="156"/>
      <c r="FL1034" s="156"/>
      <c r="FM1034" s="156"/>
      <c r="FN1034" s="156"/>
      <c r="FO1034" s="156"/>
      <c r="FP1034" s="156"/>
      <c r="FQ1034" s="156"/>
      <c r="FR1034" s="156"/>
      <c r="FS1034" s="156"/>
      <c r="FT1034" s="156"/>
      <c r="FU1034" s="156"/>
      <c r="FV1034" s="156"/>
      <c r="FW1034" s="156"/>
      <c r="FX1034" s="156"/>
      <c r="FY1034" s="156"/>
      <c r="FZ1034" s="156"/>
      <c r="GA1034" s="156"/>
      <c r="GB1034" s="156"/>
      <c r="GC1034" s="156"/>
      <c r="GD1034" s="156"/>
      <c r="GE1034" s="156"/>
      <c r="GF1034" s="156"/>
      <c r="GG1034" s="156"/>
      <c r="GH1034" s="156"/>
      <c r="GI1034" s="156"/>
      <c r="GJ1034" s="156"/>
      <c r="GK1034" s="156"/>
      <c r="GL1034" s="156"/>
      <c r="GM1034" s="156"/>
      <c r="GN1034" s="156"/>
      <c r="GO1034" s="156"/>
      <c r="GP1034" s="156"/>
      <c r="GQ1034" s="156"/>
      <c r="GR1034" s="156"/>
      <c r="GS1034" s="156"/>
      <c r="GT1034" s="156"/>
      <c r="GU1034" s="156"/>
      <c r="GV1034" s="156"/>
      <c r="GW1034" s="156"/>
      <c r="GX1034" s="156"/>
      <c r="GY1034" s="156"/>
      <c r="GZ1034" s="156"/>
      <c r="HA1034" s="156"/>
      <c r="HB1034" s="156"/>
      <c r="HC1034" s="156"/>
      <c r="HD1034" s="156"/>
      <c r="HE1034" s="156"/>
      <c r="HF1034" s="156"/>
      <c r="HG1034" s="156"/>
      <c r="HH1034" s="156"/>
      <c r="HI1034" s="156"/>
      <c r="HJ1034" s="156"/>
      <c r="HK1034" s="156"/>
      <c r="HL1034" s="156"/>
      <c r="HM1034" s="156"/>
      <c r="HN1034" s="162"/>
      <c r="HO1034" s="156"/>
      <c r="HP1034" s="156"/>
      <c r="HQ1034" s="156"/>
    </row>
    <row r="1035" spans="1:225">
      <c r="A1035" s="160"/>
      <c r="B1035" s="204"/>
      <c r="C1035" s="204"/>
      <c r="D1035" s="204"/>
      <c r="E1035" s="204"/>
      <c r="F1035" s="204"/>
      <c r="G1035" s="204"/>
      <c r="H1035" s="204"/>
      <c r="I1035" s="204"/>
      <c r="J1035" s="204"/>
      <c r="K1035" s="204"/>
      <c r="L1035" s="204"/>
      <c r="M1035" s="204"/>
      <c r="N1035" s="204"/>
      <c r="O1035" s="204"/>
      <c r="P1035" s="204"/>
      <c r="Q1035" s="204"/>
      <c r="R1035" s="204"/>
      <c r="S1035" s="204"/>
      <c r="T1035" s="204"/>
      <c r="U1035" s="204"/>
      <c r="V1035" s="204"/>
      <c r="W1035" s="204"/>
      <c r="X1035" s="204"/>
      <c r="Y1035" s="204"/>
      <c r="Z1035" s="204"/>
      <c r="AA1035" s="204"/>
      <c r="AB1035" s="204"/>
      <c r="AC1035" s="204"/>
      <c r="AD1035" s="204"/>
      <c r="AE1035" s="204"/>
      <c r="AF1035" s="204"/>
      <c r="AG1035" s="204"/>
      <c r="AH1035" s="204"/>
      <c r="AI1035" s="204"/>
      <c r="AJ1035" s="204"/>
      <c r="AK1035" s="204"/>
      <c r="AL1035" s="204"/>
      <c r="AM1035" s="204"/>
      <c r="AN1035" s="204"/>
      <c r="AO1035" s="204"/>
      <c r="AP1035" s="204"/>
      <c r="AQ1035" s="204"/>
      <c r="AR1035" s="204"/>
      <c r="AS1035" s="204"/>
      <c r="AT1035" s="204"/>
      <c r="AU1035" s="204"/>
      <c r="AV1035" s="204"/>
      <c r="AW1035" s="204"/>
      <c r="AX1035" s="204"/>
      <c r="AY1035" s="204"/>
      <c r="AZ1035" s="204"/>
      <c r="BA1035" s="204"/>
      <c r="BB1035" s="204"/>
      <c r="BC1035" s="204"/>
      <c r="BD1035" s="204"/>
      <c r="BE1035" s="204"/>
      <c r="BF1035" s="204"/>
      <c r="BG1035" s="204"/>
      <c r="BH1035" s="204"/>
      <c r="BI1035" s="204"/>
      <c r="BJ1035" s="204"/>
      <c r="BK1035" s="204"/>
      <c r="BL1035" s="204"/>
      <c r="BM1035" s="204"/>
      <c r="BN1035" s="204"/>
      <c r="BO1035" s="204"/>
      <c r="BP1035" s="204"/>
      <c r="BQ1035" s="204"/>
      <c r="BR1035" s="204"/>
      <c r="BS1035" s="204"/>
      <c r="BT1035" s="204"/>
      <c r="BU1035" s="204"/>
      <c r="BV1035" s="204"/>
      <c r="BW1035" s="204"/>
      <c r="BX1035" s="204"/>
      <c r="BY1035" s="204"/>
      <c r="BZ1035" s="204"/>
      <c r="CA1035" s="204"/>
      <c r="CB1035" s="204"/>
      <c r="CC1035" s="204"/>
      <c r="CD1035" s="204"/>
      <c r="CE1035" s="204"/>
      <c r="CF1035" s="204"/>
      <c r="CG1035" s="204"/>
      <c r="CH1035" s="204"/>
      <c r="CI1035" s="204"/>
      <c r="CJ1035" s="204"/>
      <c r="CK1035" s="204"/>
      <c r="CL1035" s="204"/>
      <c r="CM1035" s="204"/>
      <c r="CN1035" s="204"/>
      <c r="CO1035" s="204"/>
      <c r="CP1035" s="204"/>
      <c r="CQ1035" s="204"/>
      <c r="CR1035" s="204"/>
      <c r="CS1035" s="204"/>
      <c r="CT1035" s="204"/>
      <c r="CU1035" s="204"/>
      <c r="CV1035" s="204"/>
      <c r="CW1035" s="204"/>
      <c r="CX1035" s="204"/>
      <c r="CY1035" s="204"/>
      <c r="CZ1035" s="204"/>
      <c r="DA1035" s="204"/>
      <c r="DB1035" s="204"/>
      <c r="DC1035" s="204"/>
      <c r="DD1035" s="204"/>
      <c r="DE1035" s="204"/>
      <c r="DF1035" s="204"/>
      <c r="DG1035" s="204"/>
      <c r="DH1035" s="204"/>
      <c r="DI1035" s="204"/>
      <c r="DJ1035" s="204"/>
      <c r="DK1035" s="204"/>
      <c r="DL1035" s="204"/>
      <c r="DM1035" s="204"/>
      <c r="DN1035" s="204"/>
      <c r="DO1035" s="204"/>
      <c r="DP1035" s="204"/>
      <c r="DQ1035" s="204"/>
      <c r="DR1035" s="204"/>
      <c r="DS1035" s="204"/>
      <c r="DT1035" s="204"/>
      <c r="DU1035" s="204"/>
      <c r="DV1035" s="204"/>
      <c r="DW1035" s="204"/>
      <c r="DX1035" s="204"/>
      <c r="DY1035" s="204"/>
      <c r="DZ1035" s="204"/>
      <c r="EA1035" s="204"/>
      <c r="EB1035" s="204"/>
      <c r="EC1035" s="204"/>
      <c r="ED1035" s="204"/>
      <c r="EE1035" s="204"/>
      <c r="EF1035" s="204"/>
      <c r="EG1035" s="204"/>
      <c r="EH1035" s="204"/>
      <c r="EI1035" s="204"/>
      <c r="EJ1035" s="204"/>
      <c r="EK1035" s="204"/>
      <c r="EL1035" s="204"/>
      <c r="EM1035" s="204"/>
      <c r="EN1035" s="204"/>
      <c r="EO1035" s="204"/>
      <c r="EP1035" s="160"/>
      <c r="EQ1035" s="160"/>
      <c r="ER1035" s="160"/>
      <c r="ES1035" s="160"/>
      <c r="ET1035" s="160"/>
      <c r="EU1035" s="160"/>
      <c r="EV1035" s="160"/>
      <c r="EW1035" s="160"/>
      <c r="EX1035" s="160"/>
      <c r="EY1035" s="160"/>
      <c r="EZ1035" s="160"/>
      <c r="FA1035" s="160"/>
      <c r="FB1035" s="160"/>
      <c r="FC1035" s="160"/>
      <c r="FD1035" s="160"/>
      <c r="FE1035" s="160"/>
      <c r="FF1035" s="160"/>
      <c r="FG1035" s="160"/>
      <c r="FH1035" s="160"/>
      <c r="FI1035" s="160"/>
      <c r="FJ1035" s="160"/>
      <c r="FK1035" s="160"/>
      <c r="FL1035" s="160"/>
      <c r="FM1035" s="160"/>
      <c r="FN1035" s="160"/>
      <c r="FO1035" s="160"/>
      <c r="FP1035" s="160"/>
      <c r="FQ1035" s="160"/>
      <c r="FR1035" s="160"/>
      <c r="FS1035" s="160"/>
      <c r="FT1035" s="160"/>
      <c r="FU1035" s="160"/>
      <c r="FV1035" s="160"/>
      <c r="FW1035" s="160"/>
      <c r="FX1035" s="160"/>
      <c r="FY1035" s="160"/>
      <c r="FZ1035" s="160"/>
      <c r="GA1035" s="160"/>
      <c r="GB1035" s="160"/>
      <c r="GC1035" s="160"/>
      <c r="GD1035" s="160"/>
      <c r="GE1035" s="160"/>
      <c r="GF1035" s="160"/>
      <c r="GG1035" s="160"/>
      <c r="GH1035" s="160"/>
      <c r="GI1035" s="160"/>
      <c r="GJ1035" s="160"/>
      <c r="GK1035" s="160"/>
      <c r="GL1035" s="160"/>
      <c r="GM1035" s="160"/>
      <c r="GN1035" s="160"/>
      <c r="GO1035" s="160"/>
      <c r="GP1035" s="160"/>
      <c r="GQ1035" s="160"/>
      <c r="GR1035" s="160"/>
      <c r="GS1035" s="160"/>
      <c r="GT1035" s="160"/>
      <c r="GU1035" s="160"/>
      <c r="GV1035" s="160"/>
      <c r="GW1035" s="160"/>
      <c r="GX1035" s="160"/>
      <c r="GY1035" s="160"/>
      <c r="GZ1035" s="160"/>
      <c r="HA1035" s="160"/>
      <c r="HB1035" s="160"/>
      <c r="HC1035" s="160"/>
      <c r="HD1035" s="160"/>
      <c r="HE1035" s="160"/>
      <c r="HF1035" s="160"/>
      <c r="HG1035" s="160"/>
      <c r="HH1035" s="160"/>
      <c r="HI1035" s="160"/>
      <c r="HJ1035" s="160"/>
      <c r="HK1035" s="160"/>
      <c r="HL1035" s="160"/>
      <c r="HM1035" s="160"/>
      <c r="HN1035" s="157"/>
      <c r="HO1035" s="160"/>
      <c r="HP1035" s="160"/>
      <c r="HQ1035" s="160"/>
    </row>
    <row r="1036" spans="1:225">
      <c r="A1036" s="156"/>
      <c r="B1036" s="204"/>
      <c r="C1036" s="204"/>
      <c r="D1036" s="204"/>
      <c r="E1036" s="204"/>
      <c r="F1036" s="204"/>
      <c r="G1036" s="204"/>
      <c r="H1036" s="204"/>
      <c r="I1036" s="204"/>
      <c r="J1036" s="204"/>
      <c r="K1036" s="204"/>
      <c r="L1036" s="204"/>
      <c r="M1036" s="204"/>
      <c r="N1036" s="204"/>
      <c r="O1036" s="204"/>
      <c r="P1036" s="204"/>
      <c r="Q1036" s="204"/>
      <c r="R1036" s="204"/>
      <c r="S1036" s="204"/>
      <c r="T1036" s="204"/>
      <c r="U1036" s="204"/>
      <c r="V1036" s="204"/>
      <c r="W1036" s="204"/>
      <c r="X1036" s="204"/>
      <c r="Y1036" s="204"/>
      <c r="Z1036" s="204"/>
      <c r="AA1036" s="204"/>
      <c r="AB1036" s="204"/>
      <c r="AC1036" s="204"/>
      <c r="AD1036" s="204"/>
      <c r="AE1036" s="204"/>
      <c r="AF1036" s="204"/>
      <c r="AG1036" s="204"/>
      <c r="AH1036" s="204"/>
      <c r="AI1036" s="204"/>
      <c r="AJ1036" s="204"/>
      <c r="AK1036" s="204"/>
      <c r="AL1036" s="204"/>
      <c r="AM1036" s="204"/>
      <c r="AN1036" s="204"/>
      <c r="AO1036" s="204"/>
      <c r="AP1036" s="204"/>
      <c r="AQ1036" s="204"/>
      <c r="AR1036" s="204"/>
      <c r="AS1036" s="204"/>
      <c r="AT1036" s="204"/>
      <c r="AU1036" s="204"/>
      <c r="AV1036" s="204"/>
      <c r="AW1036" s="204"/>
      <c r="AX1036" s="204"/>
      <c r="AY1036" s="204"/>
      <c r="AZ1036" s="204"/>
      <c r="BA1036" s="204"/>
      <c r="BB1036" s="204"/>
      <c r="BC1036" s="204"/>
      <c r="BD1036" s="204"/>
      <c r="BE1036" s="204"/>
      <c r="BF1036" s="204"/>
      <c r="BG1036" s="204"/>
      <c r="BH1036" s="204"/>
      <c r="BI1036" s="204"/>
      <c r="BJ1036" s="204"/>
      <c r="BK1036" s="204"/>
      <c r="BL1036" s="204"/>
      <c r="BM1036" s="204"/>
      <c r="BN1036" s="204"/>
      <c r="BO1036" s="204"/>
      <c r="BP1036" s="204"/>
      <c r="BQ1036" s="204"/>
      <c r="BR1036" s="204"/>
      <c r="BS1036" s="204"/>
      <c r="BT1036" s="204"/>
      <c r="BU1036" s="204"/>
      <c r="BV1036" s="204"/>
      <c r="BW1036" s="204"/>
      <c r="BX1036" s="204"/>
      <c r="BY1036" s="204"/>
      <c r="BZ1036" s="204"/>
      <c r="CA1036" s="204"/>
      <c r="CB1036" s="204"/>
      <c r="CC1036" s="204"/>
      <c r="CD1036" s="204"/>
      <c r="CE1036" s="204"/>
      <c r="CF1036" s="204"/>
      <c r="CG1036" s="204"/>
      <c r="CH1036" s="204"/>
      <c r="CI1036" s="204"/>
      <c r="CJ1036" s="204"/>
      <c r="CK1036" s="204"/>
      <c r="CL1036" s="204"/>
      <c r="CM1036" s="204"/>
      <c r="CN1036" s="204"/>
      <c r="CO1036" s="204"/>
      <c r="CP1036" s="204"/>
      <c r="CQ1036" s="204"/>
      <c r="CR1036" s="204"/>
      <c r="CS1036" s="204"/>
      <c r="CT1036" s="204"/>
      <c r="CU1036" s="204"/>
      <c r="CV1036" s="204"/>
      <c r="CW1036" s="204"/>
      <c r="CX1036" s="204"/>
      <c r="CY1036" s="204"/>
      <c r="CZ1036" s="204"/>
      <c r="DA1036" s="204"/>
      <c r="DB1036" s="204"/>
      <c r="DC1036" s="204"/>
      <c r="DD1036" s="204"/>
      <c r="DE1036" s="204"/>
      <c r="DF1036" s="204"/>
      <c r="DG1036" s="204"/>
      <c r="DH1036" s="204"/>
      <c r="DI1036" s="204"/>
      <c r="DJ1036" s="204"/>
      <c r="DK1036" s="204"/>
      <c r="DL1036" s="204"/>
      <c r="DM1036" s="204"/>
      <c r="DN1036" s="204"/>
      <c r="DO1036" s="204"/>
      <c r="DP1036" s="204"/>
      <c r="DQ1036" s="204"/>
      <c r="DR1036" s="204"/>
      <c r="DS1036" s="204"/>
      <c r="DT1036" s="204"/>
      <c r="DU1036" s="204"/>
      <c r="DV1036" s="204"/>
      <c r="DW1036" s="204"/>
      <c r="DX1036" s="204"/>
      <c r="DY1036" s="204"/>
      <c r="DZ1036" s="204"/>
      <c r="EA1036" s="204"/>
      <c r="EB1036" s="204"/>
      <c r="EC1036" s="204"/>
      <c r="ED1036" s="204"/>
      <c r="EE1036" s="204"/>
      <c r="EF1036" s="204"/>
      <c r="EG1036" s="204"/>
      <c r="EH1036" s="204"/>
      <c r="EI1036" s="204"/>
      <c r="EJ1036" s="204"/>
      <c r="EK1036" s="204"/>
      <c r="EL1036" s="204"/>
      <c r="EM1036" s="204"/>
      <c r="EN1036" s="204"/>
      <c r="EO1036" s="204"/>
      <c r="EP1036" s="156"/>
      <c r="EQ1036" s="156"/>
      <c r="ER1036" s="156"/>
      <c r="ES1036" s="156"/>
      <c r="ET1036" s="156"/>
      <c r="EU1036" s="156"/>
      <c r="EV1036" s="156"/>
      <c r="EW1036" s="156"/>
      <c r="EX1036" s="156"/>
      <c r="EY1036" s="156"/>
      <c r="EZ1036" s="156"/>
      <c r="FA1036" s="156"/>
      <c r="FB1036" s="156"/>
      <c r="FC1036" s="156"/>
      <c r="FD1036" s="156"/>
      <c r="FE1036" s="156"/>
      <c r="FF1036" s="156"/>
      <c r="FG1036" s="156"/>
      <c r="FH1036" s="156"/>
      <c r="FI1036" s="156"/>
      <c r="FJ1036" s="156"/>
      <c r="FK1036" s="156"/>
      <c r="FL1036" s="156"/>
      <c r="FM1036" s="156"/>
      <c r="FN1036" s="156"/>
      <c r="FO1036" s="156"/>
      <c r="FP1036" s="156"/>
      <c r="FQ1036" s="156"/>
      <c r="FR1036" s="156"/>
      <c r="FS1036" s="156"/>
      <c r="FT1036" s="156"/>
      <c r="FU1036" s="156"/>
      <c r="FV1036" s="156"/>
      <c r="FW1036" s="156"/>
      <c r="FX1036" s="156"/>
      <c r="FY1036" s="156"/>
      <c r="FZ1036" s="156"/>
      <c r="GA1036" s="156"/>
      <c r="GB1036" s="156"/>
      <c r="GC1036" s="156"/>
      <c r="GD1036" s="156"/>
      <c r="GE1036" s="156"/>
      <c r="GF1036" s="156"/>
      <c r="GG1036" s="156"/>
      <c r="GH1036" s="156"/>
      <c r="GI1036" s="156"/>
      <c r="GJ1036" s="156"/>
      <c r="GK1036" s="156"/>
      <c r="GL1036" s="156"/>
      <c r="GM1036" s="156"/>
      <c r="GN1036" s="156"/>
      <c r="GO1036" s="156"/>
      <c r="GP1036" s="156"/>
      <c r="GQ1036" s="156"/>
      <c r="GR1036" s="156"/>
      <c r="GS1036" s="156"/>
      <c r="GT1036" s="156"/>
      <c r="GU1036" s="156"/>
      <c r="GV1036" s="156"/>
      <c r="GW1036" s="156"/>
      <c r="GX1036" s="156"/>
      <c r="GY1036" s="156"/>
      <c r="GZ1036" s="156"/>
      <c r="HA1036" s="156"/>
      <c r="HB1036" s="156"/>
      <c r="HC1036" s="156"/>
      <c r="HD1036" s="156"/>
      <c r="HE1036" s="156"/>
      <c r="HF1036" s="156"/>
      <c r="HG1036" s="156"/>
      <c r="HH1036" s="156"/>
      <c r="HI1036" s="156"/>
      <c r="HJ1036" s="156"/>
      <c r="HK1036" s="156"/>
      <c r="HL1036" s="156"/>
      <c r="HM1036" s="156"/>
      <c r="HN1036" s="157"/>
      <c r="HO1036" s="156"/>
      <c r="HP1036" s="156"/>
      <c r="HQ1036" s="156"/>
    </row>
    <row r="1037" spans="1:225">
      <c r="A1037" s="156"/>
      <c r="B1037" s="204"/>
      <c r="C1037" s="204"/>
      <c r="D1037" s="204"/>
      <c r="E1037" s="204"/>
      <c r="F1037" s="204"/>
      <c r="G1037" s="204"/>
      <c r="H1037" s="204"/>
      <c r="I1037" s="204"/>
      <c r="J1037" s="204"/>
      <c r="K1037" s="204"/>
      <c r="L1037" s="204"/>
      <c r="M1037" s="204"/>
      <c r="N1037" s="204"/>
      <c r="O1037" s="204"/>
      <c r="P1037" s="204"/>
      <c r="Q1037" s="204"/>
      <c r="R1037" s="204"/>
      <c r="S1037" s="204"/>
      <c r="T1037" s="204"/>
      <c r="U1037" s="204"/>
      <c r="V1037" s="204"/>
      <c r="W1037" s="204"/>
      <c r="X1037" s="204"/>
      <c r="Y1037" s="204"/>
      <c r="Z1037" s="204"/>
      <c r="AA1037" s="204"/>
      <c r="AB1037" s="204"/>
      <c r="AC1037" s="204"/>
      <c r="AD1037" s="204"/>
      <c r="AE1037" s="204"/>
      <c r="AF1037" s="204"/>
      <c r="AG1037" s="204"/>
      <c r="AH1037" s="204"/>
      <c r="AI1037" s="204"/>
      <c r="AJ1037" s="204"/>
      <c r="AK1037" s="204"/>
      <c r="AL1037" s="204"/>
      <c r="AM1037" s="204"/>
      <c r="AN1037" s="204"/>
      <c r="AO1037" s="204"/>
      <c r="AP1037" s="204"/>
      <c r="AQ1037" s="204"/>
      <c r="AR1037" s="204"/>
      <c r="AS1037" s="204"/>
      <c r="AT1037" s="204"/>
      <c r="AU1037" s="204"/>
      <c r="AV1037" s="204"/>
      <c r="AW1037" s="204"/>
      <c r="AX1037" s="204"/>
      <c r="AY1037" s="204"/>
      <c r="AZ1037" s="204"/>
      <c r="BA1037" s="204"/>
      <c r="BB1037" s="204"/>
      <c r="BC1037" s="204"/>
      <c r="BD1037" s="204"/>
      <c r="BE1037" s="204"/>
      <c r="BF1037" s="204"/>
      <c r="BG1037" s="204"/>
      <c r="BH1037" s="204"/>
      <c r="BI1037" s="204"/>
      <c r="BJ1037" s="204"/>
      <c r="BK1037" s="204"/>
      <c r="BL1037" s="204"/>
      <c r="BM1037" s="204"/>
      <c r="BN1037" s="204"/>
      <c r="BO1037" s="204"/>
      <c r="BP1037" s="204"/>
      <c r="BQ1037" s="204"/>
      <c r="BR1037" s="204"/>
      <c r="BS1037" s="204"/>
      <c r="BT1037" s="204"/>
      <c r="BU1037" s="204"/>
      <c r="BV1037" s="204"/>
      <c r="BW1037" s="204"/>
      <c r="BX1037" s="204"/>
      <c r="BY1037" s="204"/>
      <c r="BZ1037" s="204"/>
      <c r="CA1037" s="204"/>
      <c r="CB1037" s="204"/>
      <c r="CC1037" s="204"/>
      <c r="CD1037" s="204"/>
      <c r="CE1037" s="204"/>
      <c r="CF1037" s="204"/>
      <c r="CG1037" s="204"/>
      <c r="CH1037" s="204"/>
      <c r="CI1037" s="204"/>
      <c r="CJ1037" s="204"/>
      <c r="CK1037" s="204"/>
      <c r="CL1037" s="204"/>
      <c r="CM1037" s="204"/>
      <c r="CN1037" s="204"/>
      <c r="CO1037" s="204"/>
      <c r="CP1037" s="204"/>
      <c r="CQ1037" s="204"/>
      <c r="CR1037" s="204"/>
      <c r="CS1037" s="204"/>
      <c r="CT1037" s="204"/>
      <c r="CU1037" s="204"/>
      <c r="CV1037" s="204"/>
      <c r="CW1037" s="204"/>
      <c r="CX1037" s="204"/>
      <c r="CY1037" s="204"/>
      <c r="CZ1037" s="204"/>
      <c r="DA1037" s="204"/>
      <c r="DB1037" s="204"/>
      <c r="DC1037" s="204"/>
      <c r="DD1037" s="204"/>
      <c r="DE1037" s="204"/>
      <c r="DF1037" s="204"/>
      <c r="DG1037" s="204"/>
      <c r="DH1037" s="204"/>
      <c r="DI1037" s="204"/>
      <c r="DJ1037" s="204"/>
      <c r="DK1037" s="204"/>
      <c r="DL1037" s="204"/>
      <c r="DM1037" s="204"/>
      <c r="DN1037" s="204"/>
      <c r="DO1037" s="204"/>
      <c r="DP1037" s="204"/>
      <c r="DQ1037" s="204"/>
      <c r="DR1037" s="204"/>
      <c r="DS1037" s="204"/>
      <c r="DT1037" s="204"/>
      <c r="DU1037" s="204"/>
      <c r="DV1037" s="204"/>
      <c r="DW1037" s="204"/>
      <c r="DX1037" s="204"/>
      <c r="DY1037" s="204"/>
      <c r="DZ1037" s="204"/>
      <c r="EA1037" s="204"/>
      <c r="EB1037" s="204"/>
      <c r="EC1037" s="204"/>
      <c r="ED1037" s="204"/>
      <c r="EE1037" s="204"/>
      <c r="EF1037" s="204"/>
      <c r="EG1037" s="204"/>
      <c r="EH1037" s="204"/>
      <c r="EI1037" s="204"/>
      <c r="EJ1037" s="204"/>
      <c r="EK1037" s="204"/>
      <c r="EL1037" s="204"/>
      <c r="EM1037" s="204"/>
      <c r="EN1037" s="204"/>
      <c r="EO1037" s="204"/>
      <c r="EP1037" s="156"/>
      <c r="EQ1037" s="156"/>
      <c r="ER1037" s="156"/>
      <c r="ES1037" s="156"/>
      <c r="ET1037" s="156"/>
      <c r="EU1037" s="156"/>
      <c r="EV1037" s="156"/>
      <c r="EW1037" s="156"/>
      <c r="EX1037" s="156"/>
      <c r="EY1037" s="156"/>
      <c r="EZ1037" s="156"/>
      <c r="FA1037" s="156"/>
      <c r="FB1037" s="156"/>
      <c r="FC1037" s="156"/>
      <c r="FD1037" s="156"/>
      <c r="FE1037" s="156"/>
      <c r="FF1037" s="156"/>
      <c r="FG1037" s="156"/>
      <c r="FH1037" s="156"/>
      <c r="FI1037" s="156"/>
      <c r="FJ1037" s="156"/>
      <c r="FK1037" s="156"/>
      <c r="FL1037" s="156"/>
      <c r="FM1037" s="156"/>
      <c r="FN1037" s="156"/>
      <c r="FO1037" s="156"/>
      <c r="FP1037" s="156"/>
      <c r="FQ1037" s="156"/>
      <c r="FR1037" s="156"/>
      <c r="FS1037" s="156"/>
      <c r="FT1037" s="156"/>
      <c r="FU1037" s="156"/>
      <c r="FV1037" s="156"/>
      <c r="FW1037" s="156"/>
      <c r="FX1037" s="156"/>
      <c r="FY1037" s="156"/>
      <c r="FZ1037" s="156"/>
      <c r="GA1037" s="156"/>
      <c r="GB1037" s="156"/>
      <c r="GC1037" s="156"/>
      <c r="GD1037" s="156"/>
      <c r="GE1037" s="156"/>
      <c r="GF1037" s="156"/>
      <c r="GG1037" s="156"/>
      <c r="GH1037" s="156"/>
      <c r="GI1037" s="156"/>
      <c r="GJ1037" s="156"/>
      <c r="GK1037" s="156"/>
      <c r="GL1037" s="156"/>
      <c r="GM1037" s="156"/>
      <c r="GN1037" s="156"/>
      <c r="GO1037" s="156"/>
      <c r="GP1037" s="156"/>
      <c r="GQ1037" s="156"/>
      <c r="GR1037" s="156"/>
      <c r="GS1037" s="156"/>
      <c r="GT1037" s="156"/>
      <c r="GU1037" s="156"/>
      <c r="GV1037" s="156"/>
      <c r="GW1037" s="156"/>
      <c r="GX1037" s="156"/>
      <c r="GY1037" s="156"/>
      <c r="GZ1037" s="156"/>
      <c r="HA1037" s="156"/>
      <c r="HB1037" s="156"/>
      <c r="HC1037" s="156"/>
      <c r="HD1037" s="156"/>
      <c r="HE1037" s="156"/>
      <c r="HF1037" s="156"/>
      <c r="HG1037" s="156"/>
      <c r="HH1037" s="156"/>
      <c r="HI1037" s="156"/>
      <c r="HJ1037" s="156"/>
      <c r="HK1037" s="156"/>
      <c r="HL1037" s="156"/>
      <c r="HM1037" s="156"/>
      <c r="HN1037" s="162"/>
      <c r="HO1037" s="156"/>
      <c r="HP1037" s="156"/>
      <c r="HQ1037" s="156"/>
    </row>
    <row r="1038" spans="1:225">
      <c r="A1038" s="160"/>
      <c r="B1038" s="204"/>
      <c r="C1038" s="204"/>
      <c r="D1038" s="204"/>
      <c r="E1038" s="204"/>
      <c r="F1038" s="204"/>
      <c r="G1038" s="204"/>
      <c r="H1038" s="204"/>
      <c r="I1038" s="204"/>
      <c r="J1038" s="204"/>
      <c r="K1038" s="204"/>
      <c r="L1038" s="204"/>
      <c r="M1038" s="204"/>
      <c r="N1038" s="204"/>
      <c r="O1038" s="204"/>
      <c r="P1038" s="204"/>
      <c r="Q1038" s="204"/>
      <c r="R1038" s="204"/>
      <c r="S1038" s="204"/>
      <c r="T1038" s="204"/>
      <c r="U1038" s="204"/>
      <c r="V1038" s="204"/>
      <c r="W1038" s="204"/>
      <c r="X1038" s="204"/>
      <c r="Y1038" s="204"/>
      <c r="Z1038" s="204"/>
      <c r="AA1038" s="204"/>
      <c r="AB1038" s="204"/>
      <c r="AC1038" s="204"/>
      <c r="AD1038" s="204"/>
      <c r="AE1038" s="204"/>
      <c r="AF1038" s="204"/>
      <c r="AG1038" s="204"/>
      <c r="AH1038" s="204"/>
      <c r="AI1038" s="204"/>
      <c r="AJ1038" s="204"/>
      <c r="AK1038" s="204"/>
      <c r="AL1038" s="204"/>
      <c r="AM1038" s="204"/>
      <c r="AN1038" s="204"/>
      <c r="AO1038" s="204"/>
      <c r="AP1038" s="204"/>
      <c r="AQ1038" s="204"/>
      <c r="AR1038" s="204"/>
      <c r="AS1038" s="204"/>
      <c r="AT1038" s="204"/>
      <c r="AU1038" s="204"/>
      <c r="AV1038" s="204"/>
      <c r="AW1038" s="204"/>
      <c r="AX1038" s="204"/>
      <c r="AY1038" s="204"/>
      <c r="AZ1038" s="204"/>
      <c r="BA1038" s="204"/>
      <c r="BB1038" s="204"/>
      <c r="BC1038" s="204"/>
      <c r="BD1038" s="204"/>
      <c r="BE1038" s="204"/>
      <c r="BF1038" s="204"/>
      <c r="BG1038" s="204"/>
      <c r="BH1038" s="204"/>
      <c r="BI1038" s="204"/>
      <c r="BJ1038" s="204"/>
      <c r="BK1038" s="204"/>
      <c r="BL1038" s="204"/>
      <c r="BM1038" s="204"/>
      <c r="BN1038" s="204"/>
      <c r="BO1038" s="204"/>
      <c r="BP1038" s="204"/>
      <c r="BQ1038" s="204"/>
      <c r="BR1038" s="204"/>
      <c r="BS1038" s="204"/>
      <c r="BT1038" s="204"/>
      <c r="BU1038" s="204"/>
      <c r="BV1038" s="204"/>
      <c r="BW1038" s="204"/>
      <c r="BX1038" s="204"/>
      <c r="BY1038" s="204"/>
      <c r="BZ1038" s="204"/>
      <c r="CA1038" s="204"/>
      <c r="CB1038" s="204"/>
      <c r="CC1038" s="204"/>
      <c r="CD1038" s="204"/>
      <c r="CE1038" s="204"/>
      <c r="CF1038" s="204"/>
      <c r="CG1038" s="204"/>
      <c r="CH1038" s="204"/>
      <c r="CI1038" s="204"/>
      <c r="CJ1038" s="204"/>
      <c r="CK1038" s="204"/>
      <c r="CL1038" s="204"/>
      <c r="CM1038" s="204"/>
      <c r="CN1038" s="204"/>
      <c r="CO1038" s="204"/>
      <c r="CP1038" s="204"/>
      <c r="CQ1038" s="204"/>
      <c r="CR1038" s="204"/>
      <c r="CS1038" s="204"/>
      <c r="CT1038" s="204"/>
      <c r="CU1038" s="204"/>
      <c r="CV1038" s="204"/>
      <c r="CW1038" s="204"/>
      <c r="CX1038" s="204"/>
      <c r="CY1038" s="204"/>
      <c r="CZ1038" s="204"/>
      <c r="DA1038" s="204"/>
      <c r="DB1038" s="204"/>
      <c r="DC1038" s="204"/>
      <c r="DD1038" s="204"/>
      <c r="DE1038" s="204"/>
      <c r="DF1038" s="204"/>
      <c r="DG1038" s="204"/>
      <c r="DH1038" s="204"/>
      <c r="DI1038" s="204"/>
      <c r="DJ1038" s="204"/>
      <c r="DK1038" s="204"/>
      <c r="DL1038" s="204"/>
      <c r="DM1038" s="204"/>
      <c r="DN1038" s="204"/>
      <c r="DO1038" s="204"/>
      <c r="DP1038" s="204"/>
      <c r="DQ1038" s="204"/>
      <c r="DR1038" s="204"/>
      <c r="DS1038" s="204"/>
      <c r="DT1038" s="204"/>
      <c r="DU1038" s="204"/>
      <c r="DV1038" s="204"/>
      <c r="DW1038" s="204"/>
      <c r="DX1038" s="204"/>
      <c r="DY1038" s="204"/>
      <c r="DZ1038" s="204"/>
      <c r="EA1038" s="204"/>
      <c r="EB1038" s="204"/>
      <c r="EC1038" s="204"/>
      <c r="ED1038" s="204"/>
      <c r="EE1038" s="204"/>
      <c r="EF1038" s="204"/>
      <c r="EG1038" s="204"/>
      <c r="EH1038" s="204"/>
      <c r="EI1038" s="204"/>
      <c r="EJ1038" s="204"/>
      <c r="EK1038" s="204"/>
      <c r="EL1038" s="204"/>
      <c r="EM1038" s="204"/>
      <c r="EN1038" s="204"/>
      <c r="EO1038" s="204"/>
      <c r="EP1038" s="160"/>
      <c r="EQ1038" s="160"/>
      <c r="ER1038" s="160"/>
      <c r="ES1038" s="160"/>
      <c r="ET1038" s="160"/>
      <c r="EU1038" s="160"/>
      <c r="EV1038" s="160"/>
      <c r="EW1038" s="160"/>
      <c r="EX1038" s="160"/>
      <c r="EY1038" s="160"/>
      <c r="EZ1038" s="160"/>
      <c r="FA1038" s="160"/>
      <c r="FB1038" s="160"/>
      <c r="FC1038" s="160"/>
      <c r="FD1038" s="160"/>
      <c r="FE1038" s="160"/>
      <c r="FF1038" s="160"/>
      <c r="FG1038" s="160"/>
      <c r="FH1038" s="160"/>
      <c r="FI1038" s="160"/>
      <c r="FJ1038" s="160"/>
      <c r="FK1038" s="160"/>
      <c r="FL1038" s="160"/>
      <c r="FM1038" s="160"/>
      <c r="FN1038" s="160"/>
      <c r="FO1038" s="160"/>
      <c r="FP1038" s="160"/>
      <c r="FQ1038" s="160"/>
      <c r="FR1038" s="160"/>
      <c r="FS1038" s="160"/>
      <c r="FT1038" s="160"/>
      <c r="FU1038" s="160"/>
      <c r="FV1038" s="160"/>
      <c r="FW1038" s="160"/>
      <c r="FX1038" s="160"/>
      <c r="FY1038" s="160"/>
      <c r="FZ1038" s="160"/>
      <c r="GA1038" s="160"/>
      <c r="GB1038" s="160"/>
      <c r="GC1038" s="160"/>
      <c r="GD1038" s="160"/>
      <c r="GE1038" s="160"/>
      <c r="GF1038" s="160"/>
      <c r="GG1038" s="160"/>
      <c r="GH1038" s="160"/>
      <c r="GI1038" s="160"/>
      <c r="GJ1038" s="160"/>
      <c r="GK1038" s="160"/>
      <c r="GL1038" s="160"/>
      <c r="GM1038" s="160"/>
      <c r="GN1038" s="160"/>
      <c r="GO1038" s="160"/>
      <c r="GP1038" s="160"/>
      <c r="GQ1038" s="160"/>
      <c r="GR1038" s="160"/>
      <c r="GS1038" s="160"/>
      <c r="GT1038" s="160"/>
      <c r="GU1038" s="160"/>
      <c r="GV1038" s="160"/>
      <c r="GW1038" s="160"/>
      <c r="GX1038" s="160"/>
      <c r="GY1038" s="160"/>
      <c r="GZ1038" s="160"/>
      <c r="HA1038" s="160"/>
      <c r="HB1038" s="160"/>
      <c r="HC1038" s="160"/>
      <c r="HD1038" s="160"/>
      <c r="HE1038" s="160"/>
      <c r="HF1038" s="160"/>
      <c r="HG1038" s="160"/>
      <c r="HH1038" s="160"/>
      <c r="HI1038" s="160"/>
      <c r="HJ1038" s="160"/>
      <c r="HK1038" s="160"/>
      <c r="HL1038" s="160"/>
      <c r="HM1038" s="160"/>
      <c r="HN1038" s="157"/>
      <c r="HO1038" s="160"/>
      <c r="HP1038" s="160"/>
      <c r="HQ1038" s="160"/>
    </row>
    <row r="1039" spans="1:225">
      <c r="A1039" s="156"/>
      <c r="B1039" s="204"/>
      <c r="C1039" s="204"/>
      <c r="D1039" s="204"/>
      <c r="E1039" s="204"/>
      <c r="F1039" s="204"/>
      <c r="G1039" s="204"/>
      <c r="H1039" s="204"/>
      <c r="I1039" s="204"/>
      <c r="J1039" s="204"/>
      <c r="K1039" s="204"/>
      <c r="L1039" s="204"/>
      <c r="M1039" s="204"/>
      <c r="N1039" s="204"/>
      <c r="O1039" s="204"/>
      <c r="P1039" s="204"/>
      <c r="Q1039" s="204"/>
      <c r="R1039" s="204"/>
      <c r="S1039" s="204"/>
      <c r="T1039" s="204"/>
      <c r="U1039" s="204"/>
      <c r="V1039" s="204"/>
      <c r="W1039" s="204"/>
      <c r="X1039" s="204"/>
      <c r="Y1039" s="204"/>
      <c r="Z1039" s="204"/>
      <c r="AA1039" s="204"/>
      <c r="AB1039" s="204"/>
      <c r="AC1039" s="204"/>
      <c r="AD1039" s="204"/>
      <c r="AE1039" s="204"/>
      <c r="AF1039" s="204"/>
      <c r="AG1039" s="204"/>
      <c r="AH1039" s="204"/>
      <c r="AI1039" s="204"/>
      <c r="AJ1039" s="204"/>
      <c r="AK1039" s="204"/>
      <c r="AL1039" s="204"/>
      <c r="AM1039" s="204"/>
      <c r="AN1039" s="204"/>
      <c r="AO1039" s="204"/>
      <c r="AP1039" s="204"/>
      <c r="AQ1039" s="204"/>
      <c r="AR1039" s="204"/>
      <c r="AS1039" s="204"/>
      <c r="AT1039" s="204"/>
      <c r="AU1039" s="204"/>
      <c r="AV1039" s="204"/>
      <c r="AW1039" s="204"/>
      <c r="AX1039" s="204"/>
      <c r="AY1039" s="204"/>
      <c r="AZ1039" s="204"/>
      <c r="BA1039" s="204"/>
      <c r="BB1039" s="204"/>
      <c r="BC1039" s="204"/>
      <c r="BD1039" s="204"/>
      <c r="BE1039" s="204"/>
      <c r="BF1039" s="204"/>
      <c r="BG1039" s="204"/>
      <c r="BH1039" s="204"/>
      <c r="BI1039" s="204"/>
      <c r="BJ1039" s="204"/>
      <c r="BK1039" s="204"/>
      <c r="BL1039" s="204"/>
      <c r="BM1039" s="204"/>
      <c r="BN1039" s="204"/>
      <c r="BO1039" s="204"/>
      <c r="BP1039" s="204"/>
      <c r="BQ1039" s="204"/>
      <c r="BR1039" s="204"/>
      <c r="BS1039" s="204"/>
      <c r="BT1039" s="204"/>
      <c r="BU1039" s="204"/>
      <c r="BV1039" s="204"/>
      <c r="BW1039" s="204"/>
      <c r="BX1039" s="204"/>
      <c r="BY1039" s="204"/>
      <c r="BZ1039" s="204"/>
      <c r="CA1039" s="204"/>
      <c r="CB1039" s="204"/>
      <c r="CC1039" s="204"/>
      <c r="CD1039" s="204"/>
      <c r="CE1039" s="204"/>
      <c r="CF1039" s="204"/>
      <c r="CG1039" s="204"/>
      <c r="CH1039" s="204"/>
      <c r="CI1039" s="204"/>
      <c r="CJ1039" s="204"/>
      <c r="CK1039" s="204"/>
      <c r="CL1039" s="204"/>
      <c r="CM1039" s="204"/>
      <c r="CN1039" s="204"/>
      <c r="CO1039" s="204"/>
      <c r="CP1039" s="204"/>
      <c r="CQ1039" s="204"/>
      <c r="CR1039" s="204"/>
      <c r="CS1039" s="204"/>
      <c r="CT1039" s="204"/>
      <c r="CU1039" s="204"/>
      <c r="CV1039" s="204"/>
      <c r="CW1039" s="204"/>
      <c r="CX1039" s="204"/>
      <c r="CY1039" s="204"/>
      <c r="CZ1039" s="204"/>
      <c r="DA1039" s="204"/>
      <c r="DB1039" s="204"/>
      <c r="DC1039" s="204"/>
      <c r="DD1039" s="204"/>
      <c r="DE1039" s="204"/>
      <c r="DF1039" s="204"/>
      <c r="DG1039" s="204"/>
      <c r="DH1039" s="204"/>
      <c r="DI1039" s="204"/>
      <c r="DJ1039" s="204"/>
      <c r="DK1039" s="204"/>
      <c r="DL1039" s="204"/>
      <c r="DM1039" s="204"/>
      <c r="DN1039" s="204"/>
      <c r="DO1039" s="204"/>
      <c r="DP1039" s="204"/>
      <c r="DQ1039" s="204"/>
      <c r="DR1039" s="204"/>
      <c r="DS1039" s="204"/>
      <c r="DT1039" s="204"/>
      <c r="DU1039" s="204"/>
      <c r="DV1039" s="204"/>
      <c r="DW1039" s="204"/>
      <c r="DX1039" s="204"/>
      <c r="DY1039" s="204"/>
      <c r="DZ1039" s="204"/>
      <c r="EA1039" s="204"/>
      <c r="EB1039" s="204"/>
      <c r="EC1039" s="204"/>
      <c r="ED1039" s="204"/>
      <c r="EE1039" s="204"/>
      <c r="EF1039" s="204"/>
      <c r="EG1039" s="204"/>
      <c r="EH1039" s="204"/>
      <c r="EI1039" s="204"/>
      <c r="EJ1039" s="204"/>
      <c r="EK1039" s="204"/>
      <c r="EL1039" s="204"/>
      <c r="EM1039" s="204"/>
      <c r="EN1039" s="204"/>
      <c r="EO1039" s="204"/>
      <c r="EP1039" s="156"/>
      <c r="EQ1039" s="156"/>
      <c r="ER1039" s="156"/>
      <c r="ES1039" s="156"/>
      <c r="ET1039" s="156"/>
      <c r="EU1039" s="156"/>
      <c r="EV1039" s="156"/>
      <c r="EW1039" s="156"/>
      <c r="EX1039" s="156"/>
      <c r="EY1039" s="156"/>
      <c r="EZ1039" s="156"/>
      <c r="FA1039" s="156"/>
      <c r="FB1039" s="156"/>
      <c r="FC1039" s="156"/>
      <c r="FD1039" s="156"/>
      <c r="FE1039" s="156"/>
      <c r="FF1039" s="156"/>
      <c r="FG1039" s="156"/>
      <c r="FH1039" s="156"/>
      <c r="FI1039" s="156"/>
      <c r="FJ1039" s="156"/>
      <c r="FK1039" s="156"/>
      <c r="FL1039" s="156"/>
      <c r="FM1039" s="156"/>
      <c r="FN1039" s="156"/>
      <c r="FO1039" s="156"/>
      <c r="FP1039" s="156"/>
      <c r="FQ1039" s="156"/>
      <c r="FR1039" s="156"/>
      <c r="FS1039" s="156"/>
      <c r="FT1039" s="156"/>
      <c r="FU1039" s="156"/>
      <c r="FV1039" s="156"/>
      <c r="FW1039" s="156"/>
      <c r="FX1039" s="156"/>
      <c r="FY1039" s="156"/>
      <c r="FZ1039" s="156"/>
      <c r="GA1039" s="156"/>
      <c r="GB1039" s="156"/>
      <c r="GC1039" s="156"/>
      <c r="GD1039" s="156"/>
      <c r="GE1039" s="156"/>
      <c r="GF1039" s="156"/>
      <c r="GG1039" s="156"/>
      <c r="GH1039" s="156"/>
      <c r="GI1039" s="156"/>
      <c r="GJ1039" s="156"/>
      <c r="GK1039" s="156"/>
      <c r="GL1039" s="156"/>
      <c r="GM1039" s="156"/>
      <c r="GN1039" s="156"/>
      <c r="GO1039" s="156"/>
      <c r="GP1039" s="156"/>
      <c r="GQ1039" s="156"/>
      <c r="GR1039" s="156"/>
      <c r="GS1039" s="156"/>
      <c r="GT1039" s="156"/>
      <c r="GU1039" s="156"/>
      <c r="GV1039" s="156"/>
      <c r="GW1039" s="156"/>
      <c r="GX1039" s="156"/>
      <c r="GY1039" s="156"/>
      <c r="GZ1039" s="156"/>
      <c r="HA1039" s="156"/>
      <c r="HB1039" s="156"/>
      <c r="HC1039" s="156"/>
      <c r="HD1039" s="156"/>
      <c r="HE1039" s="156"/>
      <c r="HF1039" s="156"/>
      <c r="HG1039" s="156"/>
      <c r="HH1039" s="156"/>
      <c r="HI1039" s="156"/>
      <c r="HJ1039" s="156"/>
      <c r="HK1039" s="156"/>
      <c r="HL1039" s="156"/>
      <c r="HM1039" s="156"/>
      <c r="HN1039" s="157"/>
      <c r="HO1039" s="156"/>
      <c r="HP1039" s="156"/>
      <c r="HQ1039" s="156"/>
    </row>
    <row r="1040" spans="1:225">
      <c r="A1040" s="156"/>
      <c r="B1040" s="204"/>
      <c r="C1040" s="204"/>
      <c r="D1040" s="204"/>
      <c r="E1040" s="204"/>
      <c r="F1040" s="204"/>
      <c r="G1040" s="204"/>
      <c r="H1040" s="204"/>
      <c r="I1040" s="204"/>
      <c r="J1040" s="204"/>
      <c r="K1040" s="204"/>
      <c r="L1040" s="204"/>
      <c r="M1040" s="204"/>
      <c r="N1040" s="204"/>
      <c r="O1040" s="204"/>
      <c r="P1040" s="204"/>
      <c r="Q1040" s="204"/>
      <c r="R1040" s="204"/>
      <c r="S1040" s="204"/>
      <c r="T1040" s="204"/>
      <c r="U1040" s="204"/>
      <c r="V1040" s="204"/>
      <c r="W1040" s="204"/>
      <c r="X1040" s="204"/>
      <c r="Y1040" s="204"/>
      <c r="Z1040" s="204"/>
      <c r="AA1040" s="204"/>
      <c r="AB1040" s="204"/>
      <c r="AC1040" s="204"/>
      <c r="AD1040" s="204"/>
      <c r="AE1040" s="204"/>
      <c r="AF1040" s="204"/>
      <c r="AG1040" s="204"/>
      <c r="AH1040" s="204"/>
      <c r="AI1040" s="204"/>
      <c r="AJ1040" s="204"/>
      <c r="AK1040" s="204"/>
      <c r="AL1040" s="204"/>
      <c r="AM1040" s="204"/>
      <c r="AN1040" s="204"/>
      <c r="AO1040" s="204"/>
      <c r="AP1040" s="204"/>
      <c r="AQ1040" s="204"/>
      <c r="AR1040" s="204"/>
      <c r="AS1040" s="204"/>
      <c r="AT1040" s="204"/>
      <c r="AU1040" s="204"/>
      <c r="AV1040" s="204"/>
      <c r="AW1040" s="204"/>
      <c r="AX1040" s="204"/>
      <c r="AY1040" s="204"/>
      <c r="AZ1040" s="204"/>
      <c r="BA1040" s="204"/>
      <c r="BB1040" s="204"/>
      <c r="BC1040" s="204"/>
      <c r="BD1040" s="204"/>
      <c r="BE1040" s="204"/>
      <c r="BF1040" s="204"/>
      <c r="BG1040" s="204"/>
      <c r="BH1040" s="204"/>
      <c r="BI1040" s="204"/>
      <c r="BJ1040" s="204"/>
      <c r="BK1040" s="204"/>
      <c r="BL1040" s="204"/>
      <c r="BM1040" s="204"/>
      <c r="BN1040" s="204"/>
      <c r="BO1040" s="204"/>
      <c r="BP1040" s="204"/>
      <c r="BQ1040" s="204"/>
      <c r="BR1040" s="204"/>
      <c r="BS1040" s="204"/>
      <c r="BT1040" s="204"/>
      <c r="BU1040" s="204"/>
      <c r="BV1040" s="204"/>
      <c r="BW1040" s="204"/>
      <c r="BX1040" s="204"/>
      <c r="BY1040" s="204"/>
      <c r="BZ1040" s="204"/>
      <c r="CA1040" s="204"/>
      <c r="CB1040" s="204"/>
      <c r="CC1040" s="204"/>
      <c r="CD1040" s="204"/>
      <c r="CE1040" s="204"/>
      <c r="CF1040" s="204"/>
      <c r="CG1040" s="204"/>
      <c r="CH1040" s="204"/>
      <c r="CI1040" s="204"/>
      <c r="CJ1040" s="204"/>
      <c r="CK1040" s="204"/>
      <c r="CL1040" s="204"/>
      <c r="CM1040" s="204"/>
      <c r="CN1040" s="204"/>
      <c r="CO1040" s="204"/>
      <c r="CP1040" s="204"/>
      <c r="CQ1040" s="204"/>
      <c r="CR1040" s="204"/>
      <c r="CS1040" s="204"/>
      <c r="CT1040" s="204"/>
      <c r="CU1040" s="204"/>
      <c r="CV1040" s="204"/>
      <c r="CW1040" s="204"/>
      <c r="CX1040" s="204"/>
      <c r="CY1040" s="204"/>
      <c r="CZ1040" s="204"/>
      <c r="DA1040" s="204"/>
      <c r="DB1040" s="204"/>
      <c r="DC1040" s="204"/>
      <c r="DD1040" s="204"/>
      <c r="DE1040" s="204"/>
      <c r="DF1040" s="204"/>
      <c r="DG1040" s="204"/>
      <c r="DH1040" s="204"/>
      <c r="DI1040" s="204"/>
      <c r="DJ1040" s="204"/>
      <c r="DK1040" s="204"/>
      <c r="DL1040" s="204"/>
      <c r="DM1040" s="204"/>
      <c r="DN1040" s="204"/>
      <c r="DO1040" s="204"/>
      <c r="DP1040" s="204"/>
      <c r="DQ1040" s="204"/>
      <c r="DR1040" s="204"/>
      <c r="DS1040" s="204"/>
      <c r="DT1040" s="204"/>
      <c r="DU1040" s="204"/>
      <c r="DV1040" s="204"/>
      <c r="DW1040" s="204"/>
      <c r="DX1040" s="204"/>
      <c r="DY1040" s="204"/>
      <c r="DZ1040" s="204"/>
      <c r="EA1040" s="204"/>
      <c r="EB1040" s="204"/>
      <c r="EC1040" s="204"/>
      <c r="ED1040" s="204"/>
      <c r="EE1040" s="204"/>
      <c r="EF1040" s="204"/>
      <c r="EG1040" s="204"/>
      <c r="EH1040" s="204"/>
      <c r="EI1040" s="204"/>
      <c r="EJ1040" s="204"/>
      <c r="EK1040" s="204"/>
      <c r="EL1040" s="204"/>
      <c r="EM1040" s="204"/>
      <c r="EN1040" s="204"/>
      <c r="EO1040" s="204"/>
      <c r="EP1040" s="156"/>
      <c r="EQ1040" s="156"/>
      <c r="ER1040" s="156"/>
      <c r="ES1040" s="156"/>
      <c r="ET1040" s="156"/>
      <c r="EU1040" s="156"/>
      <c r="EV1040" s="156"/>
      <c r="EW1040" s="156"/>
      <c r="EX1040" s="156"/>
      <c r="EY1040" s="156"/>
      <c r="EZ1040" s="156"/>
      <c r="FA1040" s="156"/>
      <c r="FB1040" s="156"/>
      <c r="FC1040" s="156"/>
      <c r="FD1040" s="156"/>
      <c r="FE1040" s="156"/>
      <c r="FF1040" s="156"/>
      <c r="FG1040" s="156"/>
      <c r="FH1040" s="156"/>
      <c r="FI1040" s="156"/>
      <c r="FJ1040" s="156"/>
      <c r="FK1040" s="156"/>
      <c r="FL1040" s="156"/>
      <c r="FM1040" s="156"/>
      <c r="FN1040" s="156"/>
      <c r="FO1040" s="156"/>
      <c r="FP1040" s="156"/>
      <c r="FQ1040" s="156"/>
      <c r="FR1040" s="156"/>
      <c r="FS1040" s="156"/>
      <c r="FT1040" s="156"/>
      <c r="FU1040" s="156"/>
      <c r="FV1040" s="156"/>
      <c r="FW1040" s="156"/>
      <c r="FX1040" s="156"/>
      <c r="FY1040" s="156"/>
      <c r="FZ1040" s="156"/>
      <c r="GA1040" s="156"/>
      <c r="GB1040" s="156"/>
      <c r="GC1040" s="156"/>
      <c r="GD1040" s="156"/>
      <c r="GE1040" s="156"/>
      <c r="GF1040" s="156"/>
      <c r="GG1040" s="156"/>
      <c r="GH1040" s="156"/>
      <c r="GI1040" s="156"/>
      <c r="GJ1040" s="156"/>
      <c r="GK1040" s="156"/>
      <c r="GL1040" s="156"/>
      <c r="GM1040" s="156"/>
      <c r="GN1040" s="156"/>
      <c r="GO1040" s="156"/>
      <c r="GP1040" s="156"/>
      <c r="GQ1040" s="156"/>
      <c r="GR1040" s="156"/>
      <c r="GS1040" s="156"/>
      <c r="GT1040" s="156"/>
      <c r="GU1040" s="156"/>
      <c r="GV1040" s="156"/>
      <c r="GW1040" s="156"/>
      <c r="GX1040" s="156"/>
      <c r="GY1040" s="156"/>
      <c r="GZ1040" s="156"/>
      <c r="HA1040" s="156"/>
      <c r="HB1040" s="156"/>
      <c r="HC1040" s="156"/>
      <c r="HD1040" s="156"/>
      <c r="HE1040" s="156"/>
      <c r="HF1040" s="156"/>
      <c r="HG1040" s="156"/>
      <c r="HH1040" s="156"/>
      <c r="HI1040" s="156"/>
      <c r="HJ1040" s="156"/>
      <c r="HK1040" s="156"/>
      <c r="HL1040" s="156"/>
      <c r="HM1040" s="156"/>
      <c r="HN1040" s="162"/>
      <c r="HO1040" s="156"/>
      <c r="HP1040" s="156"/>
      <c r="HQ1040" s="156"/>
    </row>
    <row r="1041" spans="1:225">
      <c r="A1041" s="160"/>
      <c r="B1041" s="204"/>
      <c r="C1041" s="204"/>
      <c r="D1041" s="204"/>
      <c r="E1041" s="204"/>
      <c r="F1041" s="204"/>
      <c r="G1041" s="204"/>
      <c r="H1041" s="204"/>
      <c r="I1041" s="204"/>
      <c r="J1041" s="204"/>
      <c r="K1041" s="204"/>
      <c r="L1041" s="204"/>
      <c r="M1041" s="204"/>
      <c r="N1041" s="204"/>
      <c r="O1041" s="204"/>
      <c r="P1041" s="204"/>
      <c r="Q1041" s="204"/>
      <c r="R1041" s="204"/>
      <c r="S1041" s="204"/>
      <c r="T1041" s="204"/>
      <c r="U1041" s="204"/>
      <c r="V1041" s="204"/>
      <c r="W1041" s="204"/>
      <c r="X1041" s="204"/>
      <c r="Y1041" s="204"/>
      <c r="Z1041" s="204"/>
      <c r="AA1041" s="204"/>
      <c r="AB1041" s="204"/>
      <c r="AC1041" s="204"/>
      <c r="AD1041" s="204"/>
      <c r="AE1041" s="204"/>
      <c r="AF1041" s="204"/>
      <c r="AG1041" s="204"/>
      <c r="AH1041" s="204"/>
      <c r="AI1041" s="204"/>
      <c r="AJ1041" s="204"/>
      <c r="AK1041" s="204"/>
      <c r="AL1041" s="204"/>
      <c r="AM1041" s="204"/>
      <c r="AN1041" s="204"/>
      <c r="AO1041" s="204"/>
      <c r="AP1041" s="204"/>
      <c r="AQ1041" s="204"/>
      <c r="AR1041" s="204"/>
      <c r="AS1041" s="204"/>
      <c r="AT1041" s="204"/>
      <c r="AU1041" s="204"/>
      <c r="AV1041" s="204"/>
      <c r="AW1041" s="204"/>
      <c r="AX1041" s="204"/>
      <c r="AY1041" s="204"/>
      <c r="AZ1041" s="204"/>
      <c r="BA1041" s="204"/>
      <c r="BB1041" s="204"/>
      <c r="BC1041" s="204"/>
      <c r="BD1041" s="204"/>
      <c r="BE1041" s="204"/>
      <c r="BF1041" s="204"/>
      <c r="BG1041" s="204"/>
      <c r="BH1041" s="204"/>
      <c r="BI1041" s="204"/>
      <c r="BJ1041" s="204"/>
      <c r="BK1041" s="204"/>
      <c r="BL1041" s="204"/>
      <c r="BM1041" s="204"/>
      <c r="BN1041" s="204"/>
      <c r="BO1041" s="204"/>
      <c r="BP1041" s="204"/>
      <c r="BQ1041" s="204"/>
      <c r="BR1041" s="204"/>
      <c r="BS1041" s="204"/>
      <c r="BT1041" s="204"/>
      <c r="BU1041" s="204"/>
      <c r="BV1041" s="204"/>
      <c r="BW1041" s="204"/>
      <c r="BX1041" s="204"/>
      <c r="BY1041" s="204"/>
      <c r="BZ1041" s="204"/>
      <c r="CA1041" s="204"/>
      <c r="CB1041" s="204"/>
      <c r="CC1041" s="204"/>
      <c r="CD1041" s="204"/>
      <c r="CE1041" s="204"/>
      <c r="CF1041" s="204"/>
      <c r="CG1041" s="204"/>
      <c r="CH1041" s="204"/>
      <c r="CI1041" s="204"/>
      <c r="CJ1041" s="204"/>
      <c r="CK1041" s="204"/>
      <c r="CL1041" s="204"/>
      <c r="CM1041" s="204"/>
      <c r="CN1041" s="204"/>
      <c r="CO1041" s="204"/>
      <c r="CP1041" s="204"/>
      <c r="CQ1041" s="204"/>
      <c r="CR1041" s="204"/>
      <c r="CS1041" s="204"/>
      <c r="CT1041" s="204"/>
      <c r="CU1041" s="204"/>
      <c r="CV1041" s="204"/>
      <c r="CW1041" s="204"/>
      <c r="CX1041" s="204"/>
      <c r="CY1041" s="204"/>
      <c r="CZ1041" s="204"/>
      <c r="DA1041" s="204"/>
      <c r="DB1041" s="204"/>
      <c r="DC1041" s="204"/>
      <c r="DD1041" s="204"/>
      <c r="DE1041" s="204"/>
      <c r="DF1041" s="204"/>
      <c r="DG1041" s="204"/>
      <c r="DH1041" s="204"/>
      <c r="DI1041" s="204"/>
      <c r="DJ1041" s="204"/>
      <c r="DK1041" s="204"/>
      <c r="DL1041" s="204"/>
      <c r="DM1041" s="204"/>
      <c r="DN1041" s="204"/>
      <c r="DO1041" s="204"/>
      <c r="DP1041" s="204"/>
      <c r="DQ1041" s="204"/>
      <c r="DR1041" s="204"/>
      <c r="DS1041" s="204"/>
      <c r="DT1041" s="204"/>
      <c r="DU1041" s="204"/>
      <c r="DV1041" s="204"/>
      <c r="DW1041" s="204"/>
      <c r="DX1041" s="204"/>
      <c r="DY1041" s="204"/>
      <c r="DZ1041" s="204"/>
      <c r="EA1041" s="204"/>
      <c r="EB1041" s="204"/>
      <c r="EC1041" s="204"/>
      <c r="ED1041" s="204"/>
      <c r="EE1041" s="204"/>
      <c r="EF1041" s="204"/>
      <c r="EG1041" s="204"/>
      <c r="EH1041" s="204"/>
      <c r="EI1041" s="204"/>
      <c r="EJ1041" s="204"/>
      <c r="EK1041" s="204"/>
      <c r="EL1041" s="204"/>
      <c r="EM1041" s="204"/>
      <c r="EN1041" s="204"/>
      <c r="EO1041" s="204"/>
      <c r="EP1041" s="160"/>
      <c r="EQ1041" s="160"/>
      <c r="ER1041" s="160"/>
      <c r="ES1041" s="160"/>
      <c r="ET1041" s="160"/>
      <c r="EU1041" s="160"/>
      <c r="EV1041" s="160"/>
      <c r="EW1041" s="160"/>
      <c r="EX1041" s="160"/>
      <c r="EY1041" s="160"/>
      <c r="EZ1041" s="160"/>
      <c r="FA1041" s="160"/>
      <c r="FB1041" s="160"/>
      <c r="FC1041" s="160"/>
      <c r="FD1041" s="160"/>
      <c r="FE1041" s="160"/>
      <c r="FF1041" s="160"/>
      <c r="FG1041" s="160"/>
      <c r="FH1041" s="160"/>
      <c r="FI1041" s="160"/>
      <c r="FJ1041" s="160"/>
      <c r="FK1041" s="160"/>
      <c r="FL1041" s="160"/>
      <c r="FM1041" s="160"/>
      <c r="FN1041" s="160"/>
      <c r="FO1041" s="160"/>
      <c r="FP1041" s="160"/>
      <c r="FQ1041" s="160"/>
      <c r="FR1041" s="160"/>
      <c r="FS1041" s="160"/>
      <c r="FT1041" s="160"/>
      <c r="FU1041" s="160"/>
      <c r="FV1041" s="160"/>
      <c r="FW1041" s="160"/>
      <c r="FX1041" s="160"/>
      <c r="FY1041" s="160"/>
      <c r="FZ1041" s="160"/>
      <c r="GA1041" s="160"/>
      <c r="GB1041" s="160"/>
      <c r="GC1041" s="160"/>
      <c r="GD1041" s="160"/>
      <c r="GE1041" s="160"/>
      <c r="GF1041" s="160"/>
      <c r="GG1041" s="160"/>
      <c r="GH1041" s="160"/>
      <c r="GI1041" s="160"/>
      <c r="GJ1041" s="160"/>
      <c r="GK1041" s="160"/>
      <c r="GL1041" s="160"/>
      <c r="GM1041" s="160"/>
      <c r="GN1041" s="160"/>
      <c r="GO1041" s="160"/>
      <c r="GP1041" s="160"/>
      <c r="GQ1041" s="160"/>
      <c r="GR1041" s="160"/>
      <c r="GS1041" s="160"/>
      <c r="GT1041" s="160"/>
      <c r="GU1041" s="160"/>
      <c r="GV1041" s="160"/>
      <c r="GW1041" s="160"/>
      <c r="GX1041" s="160"/>
      <c r="GY1041" s="160"/>
      <c r="GZ1041" s="160"/>
      <c r="HA1041" s="160"/>
      <c r="HB1041" s="160"/>
      <c r="HC1041" s="160"/>
      <c r="HD1041" s="160"/>
      <c r="HE1041" s="160"/>
      <c r="HF1041" s="160"/>
      <c r="HG1041" s="160"/>
      <c r="HH1041" s="160"/>
      <c r="HI1041" s="160"/>
      <c r="HJ1041" s="160"/>
      <c r="HK1041" s="160"/>
      <c r="HL1041" s="160"/>
      <c r="HM1041" s="160"/>
      <c r="HN1041" s="157"/>
      <c r="HO1041" s="160"/>
      <c r="HP1041" s="160"/>
      <c r="HQ1041" s="160"/>
    </row>
    <row r="1042" spans="1:225">
      <c r="A1042" s="156"/>
      <c r="B1042" s="204"/>
      <c r="C1042" s="204"/>
      <c r="D1042" s="204"/>
      <c r="E1042" s="204"/>
      <c r="F1042" s="204"/>
      <c r="G1042" s="204"/>
      <c r="H1042" s="204"/>
      <c r="I1042" s="204"/>
      <c r="J1042" s="204"/>
      <c r="K1042" s="204"/>
      <c r="L1042" s="204"/>
      <c r="M1042" s="204"/>
      <c r="N1042" s="204"/>
      <c r="O1042" s="204"/>
      <c r="P1042" s="204"/>
      <c r="Q1042" s="204"/>
      <c r="R1042" s="204"/>
      <c r="S1042" s="204"/>
      <c r="T1042" s="204"/>
      <c r="U1042" s="204"/>
      <c r="V1042" s="204"/>
      <c r="W1042" s="204"/>
      <c r="X1042" s="204"/>
      <c r="Y1042" s="204"/>
      <c r="Z1042" s="204"/>
      <c r="AA1042" s="204"/>
      <c r="AB1042" s="204"/>
      <c r="AC1042" s="204"/>
      <c r="AD1042" s="204"/>
      <c r="AE1042" s="204"/>
      <c r="AF1042" s="204"/>
      <c r="AG1042" s="204"/>
      <c r="AH1042" s="204"/>
      <c r="AI1042" s="204"/>
      <c r="AJ1042" s="204"/>
      <c r="AK1042" s="204"/>
      <c r="AL1042" s="204"/>
      <c r="AM1042" s="204"/>
      <c r="AN1042" s="204"/>
      <c r="AO1042" s="204"/>
      <c r="AP1042" s="204"/>
      <c r="AQ1042" s="204"/>
      <c r="AR1042" s="204"/>
      <c r="AS1042" s="204"/>
      <c r="AT1042" s="204"/>
      <c r="AU1042" s="204"/>
      <c r="AV1042" s="204"/>
      <c r="AW1042" s="204"/>
      <c r="AX1042" s="204"/>
      <c r="AY1042" s="204"/>
      <c r="AZ1042" s="204"/>
      <c r="BA1042" s="204"/>
      <c r="BB1042" s="204"/>
      <c r="BC1042" s="204"/>
      <c r="BD1042" s="204"/>
      <c r="BE1042" s="204"/>
      <c r="BF1042" s="204"/>
      <c r="BG1042" s="204"/>
      <c r="BH1042" s="204"/>
      <c r="BI1042" s="204"/>
      <c r="BJ1042" s="204"/>
      <c r="BK1042" s="204"/>
      <c r="BL1042" s="204"/>
      <c r="BM1042" s="204"/>
      <c r="BN1042" s="204"/>
      <c r="BO1042" s="204"/>
      <c r="BP1042" s="204"/>
      <c r="BQ1042" s="204"/>
      <c r="BR1042" s="204"/>
      <c r="BS1042" s="204"/>
      <c r="BT1042" s="204"/>
      <c r="BU1042" s="204"/>
      <c r="BV1042" s="204"/>
      <c r="BW1042" s="204"/>
      <c r="BX1042" s="204"/>
      <c r="BY1042" s="204"/>
      <c r="BZ1042" s="204"/>
      <c r="CA1042" s="204"/>
      <c r="CB1042" s="204"/>
      <c r="CC1042" s="204"/>
      <c r="CD1042" s="204"/>
      <c r="CE1042" s="204"/>
      <c r="CF1042" s="204"/>
      <c r="CG1042" s="204"/>
      <c r="CH1042" s="204"/>
      <c r="CI1042" s="204"/>
      <c r="CJ1042" s="204"/>
      <c r="CK1042" s="204"/>
      <c r="CL1042" s="204"/>
      <c r="CM1042" s="204"/>
      <c r="CN1042" s="204"/>
      <c r="CO1042" s="204"/>
      <c r="CP1042" s="204"/>
      <c r="CQ1042" s="204"/>
      <c r="CR1042" s="204"/>
      <c r="CS1042" s="204"/>
      <c r="CT1042" s="204"/>
      <c r="CU1042" s="204"/>
      <c r="CV1042" s="204"/>
      <c r="CW1042" s="204"/>
      <c r="CX1042" s="204"/>
      <c r="CY1042" s="204"/>
      <c r="CZ1042" s="204"/>
      <c r="DA1042" s="204"/>
      <c r="DB1042" s="204"/>
      <c r="DC1042" s="204"/>
      <c r="DD1042" s="204"/>
      <c r="DE1042" s="204"/>
      <c r="DF1042" s="204"/>
      <c r="DG1042" s="204"/>
      <c r="DH1042" s="204"/>
      <c r="DI1042" s="204"/>
      <c r="DJ1042" s="204"/>
      <c r="DK1042" s="204"/>
      <c r="DL1042" s="204"/>
      <c r="DM1042" s="204"/>
      <c r="DN1042" s="204"/>
      <c r="DO1042" s="204"/>
      <c r="DP1042" s="204"/>
      <c r="DQ1042" s="204"/>
      <c r="DR1042" s="204"/>
      <c r="DS1042" s="204"/>
      <c r="DT1042" s="204"/>
      <c r="DU1042" s="204"/>
      <c r="DV1042" s="204"/>
      <c r="DW1042" s="204"/>
      <c r="DX1042" s="204"/>
      <c r="DY1042" s="204"/>
      <c r="DZ1042" s="204"/>
      <c r="EA1042" s="204"/>
      <c r="EB1042" s="204"/>
      <c r="EC1042" s="204"/>
      <c r="ED1042" s="204"/>
      <c r="EE1042" s="204"/>
      <c r="EF1042" s="204"/>
      <c r="EG1042" s="204"/>
      <c r="EH1042" s="204"/>
      <c r="EI1042" s="204"/>
      <c r="EJ1042" s="204"/>
      <c r="EK1042" s="204"/>
      <c r="EL1042" s="204"/>
      <c r="EM1042" s="204"/>
      <c r="EN1042" s="204"/>
      <c r="EO1042" s="204"/>
      <c r="EP1042" s="156"/>
      <c r="EQ1042" s="156"/>
      <c r="ER1042" s="156"/>
      <c r="ES1042" s="156"/>
      <c r="ET1042" s="156"/>
      <c r="EU1042" s="156"/>
      <c r="EV1042" s="156"/>
      <c r="EW1042" s="156"/>
      <c r="EX1042" s="156"/>
      <c r="EY1042" s="156"/>
      <c r="EZ1042" s="156"/>
      <c r="FA1042" s="156"/>
      <c r="FB1042" s="156"/>
      <c r="FC1042" s="156"/>
      <c r="FD1042" s="156"/>
      <c r="FE1042" s="156"/>
      <c r="FF1042" s="156"/>
      <c r="FG1042" s="156"/>
      <c r="FH1042" s="156"/>
      <c r="FI1042" s="156"/>
      <c r="FJ1042" s="156"/>
      <c r="FK1042" s="156"/>
      <c r="FL1042" s="156"/>
      <c r="FM1042" s="156"/>
      <c r="FN1042" s="156"/>
      <c r="FO1042" s="156"/>
      <c r="FP1042" s="156"/>
      <c r="FQ1042" s="156"/>
      <c r="FR1042" s="156"/>
      <c r="FS1042" s="156"/>
      <c r="FT1042" s="156"/>
      <c r="FU1042" s="156"/>
      <c r="FV1042" s="156"/>
      <c r="FW1042" s="156"/>
      <c r="FX1042" s="156"/>
      <c r="FY1042" s="156"/>
      <c r="FZ1042" s="156"/>
      <c r="GA1042" s="156"/>
      <c r="GB1042" s="156"/>
      <c r="GC1042" s="156"/>
      <c r="GD1042" s="156"/>
      <c r="GE1042" s="156"/>
      <c r="GF1042" s="156"/>
      <c r="GG1042" s="156"/>
      <c r="GH1042" s="156"/>
      <c r="GI1042" s="156"/>
      <c r="GJ1042" s="156"/>
      <c r="GK1042" s="156"/>
      <c r="GL1042" s="156"/>
      <c r="GM1042" s="156"/>
      <c r="GN1042" s="156"/>
      <c r="GO1042" s="156"/>
      <c r="GP1042" s="156"/>
      <c r="GQ1042" s="156"/>
      <c r="GR1042" s="156"/>
      <c r="GS1042" s="156"/>
      <c r="GT1042" s="156"/>
      <c r="GU1042" s="156"/>
      <c r="GV1042" s="156"/>
      <c r="GW1042" s="156"/>
      <c r="GX1042" s="156"/>
      <c r="GY1042" s="156"/>
      <c r="GZ1042" s="156"/>
      <c r="HA1042" s="156"/>
      <c r="HB1042" s="156"/>
      <c r="HC1042" s="156"/>
      <c r="HD1042" s="156"/>
      <c r="HE1042" s="156"/>
      <c r="HF1042" s="156"/>
      <c r="HG1042" s="156"/>
      <c r="HH1042" s="156"/>
      <c r="HI1042" s="156"/>
      <c r="HJ1042" s="156"/>
      <c r="HK1042" s="156"/>
      <c r="HL1042" s="156"/>
      <c r="HM1042" s="156"/>
      <c r="HN1042" s="157"/>
      <c r="HO1042" s="156"/>
      <c r="HP1042" s="156"/>
      <c r="HQ1042" s="156"/>
    </row>
    <row r="1043" spans="1:225">
      <c r="A1043" s="156"/>
      <c r="B1043" s="204"/>
      <c r="C1043" s="204"/>
      <c r="D1043" s="204"/>
      <c r="E1043" s="204"/>
      <c r="F1043" s="204"/>
      <c r="G1043" s="204"/>
      <c r="H1043" s="204"/>
      <c r="I1043" s="204"/>
      <c r="J1043" s="204"/>
      <c r="K1043" s="204"/>
      <c r="L1043" s="204"/>
      <c r="M1043" s="204"/>
      <c r="N1043" s="204"/>
      <c r="O1043" s="204"/>
      <c r="P1043" s="204"/>
      <c r="Q1043" s="204"/>
      <c r="R1043" s="204"/>
      <c r="S1043" s="204"/>
      <c r="T1043" s="204"/>
      <c r="U1043" s="204"/>
      <c r="V1043" s="204"/>
      <c r="W1043" s="204"/>
      <c r="X1043" s="204"/>
      <c r="Y1043" s="204"/>
      <c r="Z1043" s="204"/>
      <c r="AA1043" s="204"/>
      <c r="AB1043" s="204"/>
      <c r="AC1043" s="204"/>
      <c r="AD1043" s="204"/>
      <c r="AE1043" s="204"/>
      <c r="AF1043" s="204"/>
      <c r="AG1043" s="204"/>
      <c r="AH1043" s="204"/>
      <c r="AI1043" s="204"/>
      <c r="AJ1043" s="204"/>
      <c r="AK1043" s="204"/>
      <c r="AL1043" s="204"/>
      <c r="AM1043" s="204"/>
      <c r="AN1043" s="204"/>
      <c r="AO1043" s="204"/>
      <c r="AP1043" s="204"/>
      <c r="AQ1043" s="204"/>
      <c r="AR1043" s="204"/>
      <c r="AS1043" s="204"/>
      <c r="AT1043" s="204"/>
      <c r="AU1043" s="204"/>
      <c r="AV1043" s="204"/>
      <c r="AW1043" s="204"/>
      <c r="AX1043" s="204"/>
      <c r="AY1043" s="204"/>
      <c r="AZ1043" s="204"/>
      <c r="BA1043" s="204"/>
      <c r="BB1043" s="204"/>
      <c r="BC1043" s="204"/>
      <c r="BD1043" s="204"/>
      <c r="BE1043" s="204"/>
      <c r="BF1043" s="204"/>
      <c r="BG1043" s="204"/>
      <c r="BH1043" s="204"/>
      <c r="BI1043" s="204"/>
      <c r="BJ1043" s="204"/>
      <c r="BK1043" s="204"/>
      <c r="BL1043" s="204"/>
      <c r="BM1043" s="204"/>
      <c r="BN1043" s="204"/>
      <c r="BO1043" s="204"/>
      <c r="BP1043" s="204"/>
      <c r="BQ1043" s="204"/>
      <c r="BR1043" s="204"/>
      <c r="BS1043" s="204"/>
      <c r="BT1043" s="204"/>
      <c r="BU1043" s="204"/>
      <c r="BV1043" s="204"/>
      <c r="BW1043" s="204"/>
      <c r="BX1043" s="204"/>
      <c r="BY1043" s="204"/>
      <c r="BZ1043" s="204"/>
      <c r="CA1043" s="204"/>
      <c r="CB1043" s="204"/>
      <c r="CC1043" s="204"/>
      <c r="CD1043" s="204"/>
      <c r="CE1043" s="204"/>
      <c r="CF1043" s="204"/>
      <c r="CG1043" s="204"/>
      <c r="CH1043" s="204"/>
      <c r="CI1043" s="204"/>
      <c r="CJ1043" s="204"/>
      <c r="CK1043" s="204"/>
      <c r="CL1043" s="204"/>
      <c r="CM1043" s="204"/>
      <c r="CN1043" s="204"/>
      <c r="CO1043" s="204"/>
      <c r="CP1043" s="204"/>
      <c r="CQ1043" s="204"/>
      <c r="CR1043" s="204"/>
      <c r="CS1043" s="204"/>
      <c r="CT1043" s="204"/>
      <c r="CU1043" s="204"/>
      <c r="CV1043" s="204"/>
      <c r="CW1043" s="204"/>
      <c r="CX1043" s="204"/>
      <c r="CY1043" s="204"/>
      <c r="CZ1043" s="204"/>
      <c r="DA1043" s="204"/>
      <c r="DB1043" s="204"/>
      <c r="DC1043" s="204"/>
      <c r="DD1043" s="204"/>
      <c r="DE1043" s="204"/>
      <c r="DF1043" s="204"/>
      <c r="DG1043" s="204"/>
      <c r="DH1043" s="204"/>
      <c r="DI1043" s="204"/>
      <c r="DJ1043" s="204"/>
      <c r="DK1043" s="204"/>
      <c r="DL1043" s="204"/>
      <c r="DM1043" s="204"/>
      <c r="DN1043" s="204"/>
      <c r="DO1043" s="204"/>
      <c r="DP1043" s="204"/>
      <c r="DQ1043" s="204"/>
      <c r="DR1043" s="204"/>
      <c r="DS1043" s="204"/>
      <c r="DT1043" s="204"/>
      <c r="DU1043" s="204"/>
      <c r="DV1043" s="204"/>
      <c r="DW1043" s="204"/>
      <c r="DX1043" s="204"/>
      <c r="DY1043" s="204"/>
      <c r="DZ1043" s="204"/>
      <c r="EA1043" s="204"/>
      <c r="EB1043" s="204"/>
      <c r="EC1043" s="204"/>
      <c r="ED1043" s="204"/>
      <c r="EE1043" s="204"/>
      <c r="EF1043" s="204"/>
      <c r="EG1043" s="204"/>
      <c r="EH1043" s="204"/>
      <c r="EI1043" s="204"/>
      <c r="EJ1043" s="204"/>
      <c r="EK1043" s="204"/>
      <c r="EL1043" s="204"/>
      <c r="EM1043" s="204"/>
      <c r="EN1043" s="204"/>
      <c r="EO1043" s="204"/>
      <c r="EP1043" s="156"/>
      <c r="EQ1043" s="156"/>
      <c r="ER1043" s="156"/>
      <c r="ES1043" s="156"/>
      <c r="ET1043" s="156"/>
      <c r="EU1043" s="156"/>
      <c r="EV1043" s="156"/>
      <c r="EW1043" s="156"/>
      <c r="EX1043" s="156"/>
      <c r="EY1043" s="156"/>
      <c r="EZ1043" s="156"/>
      <c r="FA1043" s="156"/>
      <c r="FB1043" s="156"/>
      <c r="FC1043" s="156"/>
      <c r="FD1043" s="156"/>
      <c r="FE1043" s="156"/>
      <c r="FF1043" s="156"/>
      <c r="FG1043" s="156"/>
      <c r="FH1043" s="156"/>
      <c r="FI1043" s="156"/>
      <c r="FJ1043" s="156"/>
      <c r="FK1043" s="156"/>
      <c r="FL1043" s="156"/>
      <c r="FM1043" s="156"/>
      <c r="FN1043" s="156"/>
      <c r="FO1043" s="156"/>
      <c r="FP1043" s="156"/>
      <c r="FQ1043" s="156"/>
      <c r="FR1043" s="156"/>
      <c r="FS1043" s="156"/>
      <c r="FT1043" s="156"/>
      <c r="FU1043" s="156"/>
      <c r="FV1043" s="156"/>
      <c r="FW1043" s="156"/>
      <c r="FX1043" s="156"/>
      <c r="FY1043" s="156"/>
      <c r="FZ1043" s="156"/>
      <c r="GA1043" s="156"/>
      <c r="GB1043" s="156"/>
      <c r="GC1043" s="156"/>
      <c r="GD1043" s="156"/>
      <c r="GE1043" s="156"/>
      <c r="GF1043" s="156"/>
      <c r="GG1043" s="156"/>
      <c r="GH1043" s="156"/>
      <c r="GI1043" s="156"/>
      <c r="GJ1043" s="156"/>
      <c r="GK1043" s="156"/>
      <c r="GL1043" s="156"/>
      <c r="GM1043" s="156"/>
      <c r="GN1043" s="156"/>
      <c r="GO1043" s="156"/>
      <c r="GP1043" s="156"/>
      <c r="GQ1043" s="156"/>
      <c r="GR1043" s="156"/>
      <c r="GS1043" s="156"/>
      <c r="GT1043" s="156"/>
      <c r="GU1043" s="156"/>
      <c r="GV1043" s="156"/>
      <c r="GW1043" s="156"/>
      <c r="GX1043" s="156"/>
      <c r="GY1043" s="156"/>
      <c r="GZ1043" s="156"/>
      <c r="HA1043" s="156"/>
      <c r="HB1043" s="156"/>
      <c r="HC1043" s="156"/>
      <c r="HD1043" s="156"/>
      <c r="HE1043" s="156"/>
      <c r="HF1043" s="156"/>
      <c r="HG1043" s="156"/>
      <c r="HH1043" s="156"/>
      <c r="HI1043" s="156"/>
      <c r="HJ1043" s="156"/>
      <c r="HK1043" s="156"/>
      <c r="HL1043" s="156"/>
      <c r="HM1043" s="156"/>
      <c r="HN1043" s="163"/>
      <c r="HO1043" s="156"/>
      <c r="HP1043" s="156"/>
      <c r="HQ1043" s="156"/>
    </row>
    <row r="1044" spans="1:225">
      <c r="A1044" s="160"/>
      <c r="B1044" s="204"/>
      <c r="C1044" s="204"/>
      <c r="D1044" s="204"/>
      <c r="E1044" s="204"/>
      <c r="F1044" s="204"/>
      <c r="G1044" s="204"/>
      <c r="H1044" s="204"/>
      <c r="I1044" s="204"/>
      <c r="J1044" s="204"/>
      <c r="K1044" s="204"/>
      <c r="L1044" s="204"/>
      <c r="M1044" s="204"/>
      <c r="N1044" s="204"/>
      <c r="O1044" s="204"/>
      <c r="P1044" s="204"/>
      <c r="Q1044" s="204"/>
      <c r="R1044" s="204"/>
      <c r="S1044" s="204"/>
      <c r="T1044" s="204"/>
      <c r="U1044" s="204"/>
      <c r="V1044" s="204"/>
      <c r="W1044" s="204"/>
      <c r="X1044" s="204"/>
      <c r="Y1044" s="204"/>
      <c r="Z1044" s="204"/>
      <c r="AA1044" s="204"/>
      <c r="AB1044" s="204"/>
      <c r="AC1044" s="204"/>
      <c r="AD1044" s="204"/>
      <c r="AE1044" s="204"/>
      <c r="AF1044" s="204"/>
      <c r="AG1044" s="204"/>
      <c r="AH1044" s="204"/>
      <c r="AI1044" s="204"/>
      <c r="AJ1044" s="204"/>
      <c r="AK1044" s="204"/>
      <c r="AL1044" s="204"/>
      <c r="AM1044" s="204"/>
      <c r="AN1044" s="204"/>
      <c r="AO1044" s="204"/>
      <c r="AP1044" s="204"/>
      <c r="AQ1044" s="204"/>
      <c r="AR1044" s="204"/>
      <c r="AS1044" s="204"/>
      <c r="AT1044" s="204"/>
      <c r="AU1044" s="204"/>
      <c r="AV1044" s="204"/>
      <c r="AW1044" s="204"/>
      <c r="AX1044" s="204"/>
      <c r="AY1044" s="204"/>
      <c r="AZ1044" s="204"/>
      <c r="BA1044" s="204"/>
      <c r="BB1044" s="204"/>
      <c r="BC1044" s="204"/>
      <c r="BD1044" s="204"/>
      <c r="BE1044" s="204"/>
      <c r="BF1044" s="204"/>
      <c r="BG1044" s="204"/>
      <c r="BH1044" s="204"/>
      <c r="BI1044" s="204"/>
      <c r="BJ1044" s="204"/>
      <c r="BK1044" s="204"/>
      <c r="BL1044" s="204"/>
      <c r="BM1044" s="204"/>
      <c r="BN1044" s="204"/>
      <c r="BO1044" s="204"/>
      <c r="BP1044" s="204"/>
      <c r="BQ1044" s="204"/>
      <c r="BR1044" s="204"/>
      <c r="BS1044" s="204"/>
      <c r="BT1044" s="204"/>
      <c r="BU1044" s="204"/>
      <c r="BV1044" s="204"/>
      <c r="BW1044" s="204"/>
      <c r="BX1044" s="204"/>
      <c r="BY1044" s="204"/>
      <c r="BZ1044" s="204"/>
      <c r="CA1044" s="204"/>
      <c r="CB1044" s="204"/>
      <c r="CC1044" s="204"/>
      <c r="CD1044" s="204"/>
      <c r="CE1044" s="204"/>
      <c r="CF1044" s="204"/>
      <c r="CG1044" s="204"/>
      <c r="CH1044" s="204"/>
      <c r="CI1044" s="204"/>
      <c r="CJ1044" s="204"/>
      <c r="CK1044" s="204"/>
      <c r="CL1044" s="204"/>
      <c r="CM1044" s="204"/>
      <c r="CN1044" s="204"/>
      <c r="CO1044" s="204"/>
      <c r="CP1044" s="204"/>
      <c r="CQ1044" s="204"/>
      <c r="CR1044" s="204"/>
      <c r="CS1044" s="204"/>
      <c r="CT1044" s="204"/>
      <c r="CU1044" s="204"/>
      <c r="CV1044" s="204"/>
      <c r="CW1044" s="204"/>
      <c r="CX1044" s="204"/>
      <c r="CY1044" s="204"/>
      <c r="CZ1044" s="204"/>
      <c r="DA1044" s="204"/>
      <c r="DB1044" s="204"/>
      <c r="DC1044" s="204"/>
      <c r="DD1044" s="204"/>
      <c r="DE1044" s="204"/>
      <c r="DF1044" s="204"/>
      <c r="DG1044" s="204"/>
      <c r="DH1044" s="204"/>
      <c r="DI1044" s="204"/>
      <c r="DJ1044" s="204"/>
      <c r="DK1044" s="204"/>
      <c r="DL1044" s="204"/>
      <c r="DM1044" s="204"/>
      <c r="DN1044" s="204"/>
      <c r="DO1044" s="204"/>
      <c r="DP1044" s="204"/>
      <c r="DQ1044" s="204"/>
      <c r="DR1044" s="204"/>
      <c r="DS1044" s="204"/>
      <c r="DT1044" s="204"/>
      <c r="DU1044" s="204"/>
      <c r="DV1044" s="204"/>
      <c r="DW1044" s="204"/>
      <c r="DX1044" s="204"/>
      <c r="DY1044" s="204"/>
      <c r="DZ1044" s="204"/>
      <c r="EA1044" s="204"/>
      <c r="EB1044" s="204"/>
      <c r="EC1044" s="204"/>
      <c r="ED1044" s="204"/>
      <c r="EE1044" s="204"/>
      <c r="EF1044" s="204"/>
      <c r="EG1044" s="204"/>
      <c r="EH1044" s="204"/>
      <c r="EI1044" s="204"/>
      <c r="EJ1044" s="204"/>
      <c r="EK1044" s="204"/>
      <c r="EL1044" s="204"/>
      <c r="EM1044" s="204"/>
      <c r="EN1044" s="204"/>
      <c r="EO1044" s="204"/>
      <c r="EP1044" s="160"/>
      <c r="EQ1044" s="160"/>
      <c r="ER1044" s="160"/>
      <c r="ES1044" s="160"/>
      <c r="ET1044" s="160"/>
      <c r="EU1044" s="160"/>
      <c r="EV1044" s="160"/>
      <c r="EW1044" s="160"/>
      <c r="EX1044" s="160"/>
      <c r="EY1044" s="160"/>
      <c r="EZ1044" s="160"/>
      <c r="FA1044" s="160"/>
      <c r="FB1044" s="160"/>
      <c r="FC1044" s="160"/>
      <c r="FD1044" s="160"/>
      <c r="FE1044" s="160"/>
      <c r="FF1044" s="160"/>
      <c r="FG1044" s="160"/>
      <c r="FH1044" s="160"/>
      <c r="FI1044" s="160"/>
      <c r="FJ1044" s="160"/>
      <c r="FK1044" s="160"/>
      <c r="FL1044" s="160"/>
      <c r="FM1044" s="160"/>
      <c r="FN1044" s="160"/>
      <c r="FO1044" s="160"/>
      <c r="FP1044" s="160"/>
      <c r="FQ1044" s="160"/>
      <c r="FR1044" s="160"/>
      <c r="FS1044" s="160"/>
      <c r="FT1044" s="160"/>
      <c r="FU1044" s="160"/>
      <c r="FV1044" s="160"/>
      <c r="FW1044" s="160"/>
      <c r="FX1044" s="160"/>
      <c r="FY1044" s="160"/>
      <c r="FZ1044" s="160"/>
      <c r="GA1044" s="160"/>
      <c r="GB1044" s="160"/>
      <c r="GC1044" s="160"/>
      <c r="GD1044" s="160"/>
      <c r="GE1044" s="160"/>
      <c r="GF1044" s="160"/>
      <c r="GG1044" s="160"/>
      <c r="GH1044" s="160"/>
      <c r="GI1044" s="160"/>
      <c r="GJ1044" s="160"/>
      <c r="GK1044" s="160"/>
      <c r="GL1044" s="160"/>
      <c r="GM1044" s="160"/>
      <c r="GN1044" s="160"/>
      <c r="GO1044" s="160"/>
      <c r="GP1044" s="160"/>
      <c r="GQ1044" s="160"/>
      <c r="GR1044" s="160"/>
      <c r="GS1044" s="160"/>
      <c r="GT1044" s="160"/>
      <c r="GU1044" s="160"/>
      <c r="GV1044" s="160"/>
      <c r="GW1044" s="160"/>
      <c r="GX1044" s="160"/>
      <c r="GY1044" s="160"/>
      <c r="GZ1044" s="160"/>
      <c r="HA1044" s="160"/>
      <c r="HB1044" s="160"/>
      <c r="HC1044" s="160"/>
      <c r="HD1044" s="160"/>
      <c r="HE1044" s="160"/>
      <c r="HF1044" s="160"/>
      <c r="HG1044" s="160"/>
      <c r="HH1044" s="160"/>
      <c r="HI1044" s="160"/>
      <c r="HJ1044" s="160"/>
      <c r="HK1044" s="160"/>
      <c r="HL1044" s="160"/>
      <c r="HM1044" s="160"/>
      <c r="HN1044" s="157"/>
      <c r="HO1044" s="160"/>
      <c r="HP1044" s="160"/>
      <c r="HQ1044" s="160"/>
    </row>
    <row r="1045" spans="1:225">
      <c r="A1045" s="156"/>
      <c r="B1045" s="204"/>
      <c r="C1045" s="204"/>
      <c r="D1045" s="204"/>
      <c r="E1045" s="204"/>
      <c r="F1045" s="204"/>
      <c r="G1045" s="204"/>
      <c r="H1045" s="204"/>
      <c r="I1045" s="204"/>
      <c r="J1045" s="204"/>
      <c r="K1045" s="204"/>
      <c r="L1045" s="204"/>
      <c r="M1045" s="204"/>
      <c r="N1045" s="204"/>
      <c r="O1045" s="204"/>
      <c r="P1045" s="204"/>
      <c r="Q1045" s="204"/>
      <c r="R1045" s="204"/>
      <c r="S1045" s="204"/>
      <c r="T1045" s="204"/>
      <c r="U1045" s="204"/>
      <c r="V1045" s="204"/>
      <c r="W1045" s="204"/>
      <c r="X1045" s="204"/>
      <c r="Y1045" s="204"/>
      <c r="Z1045" s="204"/>
      <c r="AA1045" s="204"/>
      <c r="AB1045" s="204"/>
      <c r="AC1045" s="204"/>
      <c r="AD1045" s="204"/>
      <c r="AE1045" s="204"/>
      <c r="AF1045" s="204"/>
      <c r="AG1045" s="204"/>
      <c r="AH1045" s="204"/>
      <c r="AI1045" s="204"/>
      <c r="AJ1045" s="204"/>
      <c r="AK1045" s="204"/>
      <c r="AL1045" s="204"/>
      <c r="AM1045" s="204"/>
      <c r="AN1045" s="204"/>
      <c r="AO1045" s="204"/>
      <c r="AP1045" s="204"/>
      <c r="AQ1045" s="204"/>
      <c r="AR1045" s="204"/>
      <c r="AS1045" s="204"/>
      <c r="AT1045" s="204"/>
      <c r="AU1045" s="204"/>
      <c r="AV1045" s="204"/>
      <c r="AW1045" s="204"/>
      <c r="AX1045" s="204"/>
      <c r="AY1045" s="204"/>
      <c r="AZ1045" s="204"/>
      <c r="BA1045" s="204"/>
      <c r="BB1045" s="204"/>
      <c r="BC1045" s="204"/>
      <c r="BD1045" s="204"/>
      <c r="BE1045" s="204"/>
      <c r="BF1045" s="204"/>
      <c r="BG1045" s="204"/>
      <c r="BH1045" s="204"/>
      <c r="BI1045" s="204"/>
      <c r="BJ1045" s="204"/>
      <c r="BK1045" s="204"/>
      <c r="BL1045" s="204"/>
      <c r="BM1045" s="204"/>
      <c r="BN1045" s="204"/>
      <c r="BO1045" s="204"/>
      <c r="BP1045" s="204"/>
      <c r="BQ1045" s="204"/>
      <c r="BR1045" s="204"/>
      <c r="BS1045" s="204"/>
      <c r="BT1045" s="204"/>
      <c r="BU1045" s="204"/>
      <c r="BV1045" s="204"/>
      <c r="BW1045" s="204"/>
      <c r="BX1045" s="204"/>
      <c r="BY1045" s="204"/>
      <c r="BZ1045" s="204"/>
      <c r="CA1045" s="204"/>
      <c r="CB1045" s="204"/>
      <c r="CC1045" s="204"/>
      <c r="CD1045" s="204"/>
      <c r="CE1045" s="204"/>
      <c r="CF1045" s="204"/>
      <c r="CG1045" s="204"/>
      <c r="CH1045" s="204"/>
      <c r="CI1045" s="204"/>
      <c r="CJ1045" s="204"/>
      <c r="CK1045" s="204"/>
      <c r="CL1045" s="204"/>
      <c r="CM1045" s="204"/>
      <c r="CN1045" s="204"/>
      <c r="CO1045" s="204"/>
      <c r="CP1045" s="204"/>
      <c r="CQ1045" s="204"/>
      <c r="CR1045" s="204"/>
      <c r="CS1045" s="204"/>
      <c r="CT1045" s="204"/>
      <c r="CU1045" s="204"/>
      <c r="CV1045" s="204"/>
      <c r="CW1045" s="204"/>
      <c r="CX1045" s="204"/>
      <c r="CY1045" s="204"/>
      <c r="CZ1045" s="204"/>
      <c r="DA1045" s="204"/>
      <c r="DB1045" s="204"/>
      <c r="DC1045" s="204"/>
      <c r="DD1045" s="204"/>
      <c r="DE1045" s="204"/>
      <c r="DF1045" s="204"/>
      <c r="DG1045" s="204"/>
      <c r="DH1045" s="204"/>
      <c r="DI1045" s="204"/>
      <c r="DJ1045" s="204"/>
      <c r="DK1045" s="204"/>
      <c r="DL1045" s="204"/>
      <c r="DM1045" s="204"/>
      <c r="DN1045" s="204"/>
      <c r="DO1045" s="204"/>
      <c r="DP1045" s="204"/>
      <c r="DQ1045" s="204"/>
      <c r="DR1045" s="204"/>
      <c r="DS1045" s="204"/>
      <c r="DT1045" s="204"/>
      <c r="DU1045" s="204"/>
      <c r="DV1045" s="204"/>
      <c r="DW1045" s="204"/>
      <c r="DX1045" s="204"/>
      <c r="DY1045" s="204"/>
      <c r="DZ1045" s="204"/>
      <c r="EA1045" s="204"/>
      <c r="EB1045" s="204"/>
      <c r="EC1045" s="204"/>
      <c r="ED1045" s="204"/>
      <c r="EE1045" s="204"/>
      <c r="EF1045" s="204"/>
      <c r="EG1045" s="204"/>
      <c r="EH1045" s="204"/>
      <c r="EI1045" s="204"/>
      <c r="EJ1045" s="204"/>
      <c r="EK1045" s="204"/>
      <c r="EL1045" s="204"/>
      <c r="EM1045" s="204"/>
      <c r="EN1045" s="204"/>
      <c r="EO1045" s="204"/>
      <c r="EP1045" s="156"/>
      <c r="EQ1045" s="156"/>
      <c r="ER1045" s="156"/>
      <c r="ES1045" s="156"/>
      <c r="ET1045" s="156"/>
      <c r="EU1045" s="156"/>
      <c r="EV1045" s="156"/>
      <c r="EW1045" s="156"/>
      <c r="EX1045" s="156"/>
      <c r="EY1045" s="156"/>
      <c r="EZ1045" s="156"/>
      <c r="FA1045" s="156"/>
      <c r="FB1045" s="156"/>
      <c r="FC1045" s="156"/>
      <c r="FD1045" s="156"/>
      <c r="FE1045" s="156"/>
      <c r="FF1045" s="156"/>
      <c r="FG1045" s="156"/>
      <c r="FH1045" s="156"/>
      <c r="FI1045" s="156"/>
      <c r="FJ1045" s="156"/>
      <c r="FK1045" s="156"/>
      <c r="FL1045" s="156"/>
      <c r="FM1045" s="156"/>
      <c r="FN1045" s="156"/>
      <c r="FO1045" s="156"/>
      <c r="FP1045" s="156"/>
      <c r="FQ1045" s="156"/>
      <c r="FR1045" s="156"/>
      <c r="FS1045" s="156"/>
      <c r="FT1045" s="156"/>
      <c r="FU1045" s="156"/>
      <c r="FV1045" s="156"/>
      <c r="FW1045" s="156"/>
      <c r="FX1045" s="156"/>
      <c r="FY1045" s="156"/>
      <c r="FZ1045" s="156"/>
      <c r="GA1045" s="156"/>
      <c r="GB1045" s="156"/>
      <c r="GC1045" s="156"/>
      <c r="GD1045" s="156"/>
      <c r="GE1045" s="156"/>
      <c r="GF1045" s="156"/>
      <c r="GG1045" s="156"/>
      <c r="GH1045" s="156"/>
      <c r="GI1045" s="156"/>
      <c r="GJ1045" s="156"/>
      <c r="GK1045" s="156"/>
      <c r="GL1045" s="156"/>
      <c r="GM1045" s="156"/>
      <c r="GN1045" s="156"/>
      <c r="GO1045" s="156"/>
      <c r="GP1045" s="156"/>
      <c r="GQ1045" s="156"/>
      <c r="GR1045" s="156"/>
      <c r="GS1045" s="156"/>
      <c r="GT1045" s="156"/>
      <c r="GU1045" s="156"/>
      <c r="GV1045" s="156"/>
      <c r="GW1045" s="156"/>
      <c r="GX1045" s="156"/>
      <c r="GY1045" s="156"/>
      <c r="GZ1045" s="156"/>
      <c r="HA1045" s="156"/>
      <c r="HB1045" s="156"/>
      <c r="HC1045" s="156"/>
      <c r="HD1045" s="156"/>
      <c r="HE1045" s="156"/>
      <c r="HF1045" s="156"/>
      <c r="HG1045" s="156"/>
      <c r="HH1045" s="156"/>
      <c r="HI1045" s="156"/>
      <c r="HJ1045" s="156"/>
      <c r="HK1045" s="156"/>
      <c r="HL1045" s="156"/>
      <c r="HM1045" s="156"/>
      <c r="HN1045" s="157"/>
      <c r="HO1045" s="156"/>
      <c r="HP1045" s="156"/>
      <c r="HQ1045" s="156"/>
    </row>
    <row r="1046" spans="1:225">
      <c r="A1046" s="156"/>
      <c r="B1046" s="204"/>
      <c r="C1046" s="204"/>
      <c r="D1046" s="204"/>
      <c r="E1046" s="204"/>
      <c r="F1046" s="204"/>
      <c r="G1046" s="204"/>
      <c r="H1046" s="204"/>
      <c r="I1046" s="204"/>
      <c r="J1046" s="204"/>
      <c r="K1046" s="204"/>
      <c r="L1046" s="204"/>
      <c r="M1046" s="204"/>
      <c r="N1046" s="204"/>
      <c r="O1046" s="204"/>
      <c r="P1046" s="204"/>
      <c r="Q1046" s="204"/>
      <c r="R1046" s="204"/>
      <c r="S1046" s="204"/>
      <c r="T1046" s="204"/>
      <c r="U1046" s="204"/>
      <c r="V1046" s="204"/>
      <c r="W1046" s="204"/>
      <c r="X1046" s="204"/>
      <c r="Y1046" s="204"/>
      <c r="Z1046" s="204"/>
      <c r="AA1046" s="204"/>
      <c r="AB1046" s="204"/>
      <c r="AC1046" s="204"/>
      <c r="AD1046" s="204"/>
      <c r="AE1046" s="204"/>
      <c r="AF1046" s="204"/>
      <c r="AG1046" s="204"/>
      <c r="AH1046" s="204"/>
      <c r="AI1046" s="204"/>
      <c r="AJ1046" s="204"/>
      <c r="AK1046" s="204"/>
      <c r="AL1046" s="204"/>
      <c r="AM1046" s="204"/>
      <c r="AN1046" s="204"/>
      <c r="AO1046" s="204"/>
      <c r="AP1046" s="204"/>
      <c r="AQ1046" s="204"/>
      <c r="AR1046" s="204"/>
      <c r="AS1046" s="204"/>
      <c r="AT1046" s="204"/>
      <c r="AU1046" s="204"/>
      <c r="AV1046" s="204"/>
      <c r="AW1046" s="204"/>
      <c r="AX1046" s="204"/>
      <c r="AY1046" s="204"/>
      <c r="AZ1046" s="204"/>
      <c r="BA1046" s="204"/>
      <c r="BB1046" s="204"/>
      <c r="BC1046" s="204"/>
      <c r="BD1046" s="204"/>
      <c r="BE1046" s="204"/>
      <c r="BF1046" s="204"/>
      <c r="BG1046" s="204"/>
      <c r="BH1046" s="204"/>
      <c r="BI1046" s="204"/>
      <c r="BJ1046" s="204"/>
      <c r="BK1046" s="204"/>
      <c r="BL1046" s="204"/>
      <c r="BM1046" s="204"/>
      <c r="BN1046" s="204"/>
      <c r="BO1046" s="204"/>
      <c r="BP1046" s="204"/>
      <c r="BQ1046" s="204"/>
      <c r="BR1046" s="204"/>
      <c r="BS1046" s="204"/>
      <c r="BT1046" s="204"/>
      <c r="BU1046" s="204"/>
      <c r="BV1046" s="204"/>
      <c r="BW1046" s="204"/>
      <c r="BX1046" s="204"/>
      <c r="BY1046" s="204"/>
      <c r="BZ1046" s="204"/>
      <c r="CA1046" s="204"/>
      <c r="CB1046" s="204"/>
      <c r="CC1046" s="204"/>
      <c r="CD1046" s="204"/>
      <c r="CE1046" s="204"/>
      <c r="CF1046" s="204"/>
      <c r="CG1046" s="204"/>
      <c r="CH1046" s="204"/>
      <c r="CI1046" s="204"/>
      <c r="CJ1046" s="204"/>
      <c r="CK1046" s="204"/>
      <c r="CL1046" s="204"/>
      <c r="CM1046" s="204"/>
      <c r="CN1046" s="204"/>
      <c r="CO1046" s="204"/>
      <c r="CP1046" s="204"/>
      <c r="CQ1046" s="204"/>
      <c r="CR1046" s="204"/>
      <c r="CS1046" s="204"/>
      <c r="CT1046" s="204"/>
      <c r="CU1046" s="204"/>
      <c r="CV1046" s="204"/>
      <c r="CW1046" s="204"/>
      <c r="CX1046" s="204"/>
      <c r="CY1046" s="204"/>
      <c r="CZ1046" s="204"/>
      <c r="DA1046" s="204"/>
      <c r="DB1046" s="204"/>
      <c r="DC1046" s="204"/>
      <c r="DD1046" s="204"/>
      <c r="DE1046" s="204"/>
      <c r="DF1046" s="204"/>
      <c r="DG1046" s="204"/>
      <c r="DH1046" s="204"/>
      <c r="DI1046" s="204"/>
      <c r="DJ1046" s="204"/>
      <c r="DK1046" s="204"/>
      <c r="DL1046" s="204"/>
      <c r="DM1046" s="204"/>
      <c r="DN1046" s="204"/>
      <c r="DO1046" s="204"/>
      <c r="DP1046" s="204"/>
      <c r="DQ1046" s="204"/>
      <c r="DR1046" s="204"/>
      <c r="DS1046" s="204"/>
      <c r="DT1046" s="204"/>
      <c r="DU1046" s="204"/>
      <c r="DV1046" s="204"/>
      <c r="DW1046" s="204"/>
      <c r="DX1046" s="204"/>
      <c r="DY1046" s="204"/>
      <c r="DZ1046" s="204"/>
      <c r="EA1046" s="204"/>
      <c r="EB1046" s="204"/>
      <c r="EC1046" s="204"/>
      <c r="ED1046" s="204"/>
      <c r="EE1046" s="204"/>
      <c r="EF1046" s="204"/>
      <c r="EG1046" s="204"/>
      <c r="EH1046" s="204"/>
      <c r="EI1046" s="204"/>
      <c r="EJ1046" s="204"/>
      <c r="EK1046" s="204"/>
      <c r="EL1046" s="204"/>
      <c r="EM1046" s="204"/>
      <c r="EN1046" s="204"/>
      <c r="EO1046" s="204"/>
      <c r="EP1046" s="156"/>
      <c r="EQ1046" s="156"/>
      <c r="ER1046" s="156"/>
      <c r="ES1046" s="156"/>
      <c r="ET1046" s="156"/>
      <c r="EU1046" s="156"/>
      <c r="EV1046" s="156"/>
      <c r="EW1046" s="156"/>
      <c r="EX1046" s="156"/>
      <c r="EY1046" s="156"/>
      <c r="EZ1046" s="156"/>
      <c r="FA1046" s="156"/>
      <c r="FB1046" s="156"/>
      <c r="FC1046" s="156"/>
      <c r="FD1046" s="156"/>
      <c r="FE1046" s="156"/>
      <c r="FF1046" s="156"/>
      <c r="FG1046" s="156"/>
      <c r="FH1046" s="156"/>
      <c r="FI1046" s="156"/>
      <c r="FJ1046" s="156"/>
      <c r="FK1046" s="156"/>
      <c r="FL1046" s="156"/>
      <c r="FM1046" s="156"/>
      <c r="FN1046" s="156"/>
      <c r="FO1046" s="156"/>
      <c r="FP1046" s="156"/>
      <c r="FQ1046" s="156"/>
      <c r="FR1046" s="156"/>
      <c r="FS1046" s="156"/>
      <c r="FT1046" s="156"/>
      <c r="FU1046" s="156"/>
      <c r="FV1046" s="156"/>
      <c r="FW1046" s="156"/>
      <c r="FX1046" s="156"/>
      <c r="FY1046" s="156"/>
      <c r="FZ1046" s="156"/>
      <c r="GA1046" s="156"/>
      <c r="GB1046" s="156"/>
      <c r="GC1046" s="156"/>
      <c r="GD1046" s="156"/>
      <c r="GE1046" s="156"/>
      <c r="GF1046" s="156"/>
      <c r="GG1046" s="156"/>
      <c r="GH1046" s="156"/>
      <c r="GI1046" s="156"/>
      <c r="GJ1046" s="156"/>
      <c r="GK1046" s="156"/>
      <c r="GL1046" s="156"/>
      <c r="GM1046" s="156"/>
      <c r="GN1046" s="156"/>
      <c r="GO1046" s="156"/>
      <c r="GP1046" s="156"/>
      <c r="GQ1046" s="156"/>
      <c r="GR1046" s="156"/>
      <c r="GS1046" s="156"/>
      <c r="GT1046" s="156"/>
      <c r="GU1046" s="156"/>
      <c r="GV1046" s="156"/>
      <c r="GW1046" s="156"/>
      <c r="GX1046" s="156"/>
      <c r="GY1046" s="156"/>
      <c r="GZ1046" s="156"/>
      <c r="HA1046" s="156"/>
      <c r="HB1046" s="156"/>
      <c r="HC1046" s="156"/>
      <c r="HD1046" s="156"/>
      <c r="HE1046" s="156"/>
      <c r="HF1046" s="156"/>
      <c r="HG1046" s="156"/>
      <c r="HH1046" s="156"/>
      <c r="HI1046" s="156"/>
      <c r="HJ1046" s="156"/>
      <c r="HK1046" s="156"/>
      <c r="HL1046" s="156"/>
      <c r="HM1046" s="156"/>
      <c r="HN1046" s="162"/>
      <c r="HO1046" s="156"/>
      <c r="HP1046" s="156"/>
      <c r="HQ1046" s="156"/>
    </row>
    <row r="1047" spans="1:225">
      <c r="A1047" s="160"/>
      <c r="B1047" s="204"/>
      <c r="C1047" s="204"/>
      <c r="D1047" s="204"/>
      <c r="E1047" s="204"/>
      <c r="F1047" s="204"/>
      <c r="G1047" s="204"/>
      <c r="H1047" s="204"/>
      <c r="I1047" s="204"/>
      <c r="J1047" s="204"/>
      <c r="K1047" s="204"/>
      <c r="L1047" s="204"/>
      <c r="M1047" s="204"/>
      <c r="N1047" s="204"/>
      <c r="O1047" s="204"/>
      <c r="P1047" s="204"/>
      <c r="Q1047" s="204"/>
      <c r="R1047" s="204"/>
      <c r="S1047" s="204"/>
      <c r="T1047" s="204"/>
      <c r="U1047" s="204"/>
      <c r="V1047" s="204"/>
      <c r="W1047" s="204"/>
      <c r="X1047" s="204"/>
      <c r="Y1047" s="204"/>
      <c r="Z1047" s="204"/>
      <c r="AA1047" s="204"/>
      <c r="AB1047" s="204"/>
      <c r="AC1047" s="204"/>
      <c r="AD1047" s="204"/>
      <c r="AE1047" s="204"/>
      <c r="AF1047" s="204"/>
      <c r="AG1047" s="204"/>
      <c r="AH1047" s="204"/>
      <c r="AI1047" s="204"/>
      <c r="AJ1047" s="204"/>
      <c r="AK1047" s="204"/>
      <c r="AL1047" s="204"/>
      <c r="AM1047" s="204"/>
      <c r="AN1047" s="204"/>
      <c r="AO1047" s="204"/>
      <c r="AP1047" s="204"/>
      <c r="AQ1047" s="204"/>
      <c r="AR1047" s="204"/>
      <c r="AS1047" s="204"/>
      <c r="AT1047" s="204"/>
      <c r="AU1047" s="204"/>
      <c r="AV1047" s="204"/>
      <c r="AW1047" s="204"/>
      <c r="AX1047" s="204"/>
      <c r="AY1047" s="204"/>
      <c r="AZ1047" s="204"/>
      <c r="BA1047" s="204"/>
      <c r="BB1047" s="204"/>
      <c r="BC1047" s="204"/>
      <c r="BD1047" s="204"/>
      <c r="BE1047" s="204"/>
      <c r="BF1047" s="204"/>
      <c r="BG1047" s="204"/>
      <c r="BH1047" s="204"/>
      <c r="BI1047" s="204"/>
      <c r="BJ1047" s="204"/>
      <c r="BK1047" s="204"/>
      <c r="BL1047" s="204"/>
      <c r="BM1047" s="204"/>
      <c r="BN1047" s="204"/>
      <c r="BO1047" s="204"/>
      <c r="BP1047" s="204"/>
      <c r="BQ1047" s="204"/>
      <c r="BR1047" s="204"/>
      <c r="BS1047" s="204"/>
      <c r="BT1047" s="204"/>
      <c r="BU1047" s="204"/>
      <c r="BV1047" s="204"/>
      <c r="BW1047" s="204"/>
      <c r="BX1047" s="204"/>
      <c r="BY1047" s="204"/>
      <c r="BZ1047" s="204"/>
      <c r="CA1047" s="204"/>
      <c r="CB1047" s="204"/>
      <c r="CC1047" s="204"/>
      <c r="CD1047" s="204"/>
      <c r="CE1047" s="204"/>
      <c r="CF1047" s="204"/>
      <c r="CG1047" s="204"/>
      <c r="CH1047" s="204"/>
      <c r="CI1047" s="204"/>
      <c r="CJ1047" s="204"/>
      <c r="CK1047" s="204"/>
      <c r="CL1047" s="204"/>
      <c r="CM1047" s="204"/>
      <c r="CN1047" s="204"/>
      <c r="CO1047" s="204"/>
      <c r="CP1047" s="204"/>
      <c r="CQ1047" s="204"/>
      <c r="CR1047" s="204"/>
      <c r="CS1047" s="204"/>
      <c r="CT1047" s="204"/>
      <c r="CU1047" s="204"/>
      <c r="CV1047" s="204"/>
      <c r="CW1047" s="204"/>
      <c r="CX1047" s="204"/>
      <c r="CY1047" s="204"/>
      <c r="CZ1047" s="204"/>
      <c r="DA1047" s="204"/>
      <c r="DB1047" s="204"/>
      <c r="DC1047" s="204"/>
      <c r="DD1047" s="204"/>
      <c r="DE1047" s="204"/>
      <c r="DF1047" s="204"/>
      <c r="DG1047" s="204"/>
      <c r="DH1047" s="204"/>
      <c r="DI1047" s="204"/>
      <c r="DJ1047" s="204"/>
      <c r="DK1047" s="204"/>
      <c r="DL1047" s="204"/>
      <c r="DM1047" s="204"/>
      <c r="DN1047" s="204"/>
      <c r="DO1047" s="204"/>
      <c r="DP1047" s="204"/>
      <c r="DQ1047" s="204"/>
      <c r="DR1047" s="204"/>
      <c r="DS1047" s="204"/>
      <c r="DT1047" s="204"/>
      <c r="DU1047" s="204"/>
      <c r="DV1047" s="204"/>
      <c r="DW1047" s="204"/>
      <c r="DX1047" s="204"/>
      <c r="DY1047" s="204"/>
      <c r="DZ1047" s="204"/>
      <c r="EA1047" s="204"/>
      <c r="EB1047" s="204"/>
      <c r="EC1047" s="204"/>
      <c r="ED1047" s="204"/>
      <c r="EE1047" s="204"/>
      <c r="EF1047" s="204"/>
      <c r="EG1047" s="204"/>
      <c r="EH1047" s="204"/>
      <c r="EI1047" s="204"/>
      <c r="EJ1047" s="204"/>
      <c r="EK1047" s="204"/>
      <c r="EL1047" s="204"/>
      <c r="EM1047" s="204"/>
      <c r="EN1047" s="204"/>
      <c r="EO1047" s="204"/>
      <c r="EP1047" s="160"/>
      <c r="EQ1047" s="160"/>
      <c r="ER1047" s="160"/>
      <c r="ES1047" s="160"/>
      <c r="ET1047" s="160"/>
      <c r="EU1047" s="160"/>
      <c r="EV1047" s="160"/>
      <c r="EW1047" s="160"/>
      <c r="EX1047" s="160"/>
      <c r="EY1047" s="160"/>
      <c r="EZ1047" s="160"/>
      <c r="FA1047" s="160"/>
      <c r="FB1047" s="160"/>
      <c r="FC1047" s="160"/>
      <c r="FD1047" s="160"/>
      <c r="FE1047" s="160"/>
      <c r="FF1047" s="160"/>
      <c r="FG1047" s="160"/>
      <c r="FH1047" s="160"/>
      <c r="FI1047" s="160"/>
      <c r="FJ1047" s="160"/>
      <c r="FK1047" s="160"/>
      <c r="FL1047" s="160"/>
      <c r="FM1047" s="160"/>
      <c r="FN1047" s="160"/>
      <c r="FO1047" s="160"/>
      <c r="FP1047" s="160"/>
      <c r="FQ1047" s="160"/>
      <c r="FR1047" s="160"/>
      <c r="FS1047" s="160"/>
      <c r="FT1047" s="160"/>
      <c r="FU1047" s="160"/>
      <c r="FV1047" s="160"/>
      <c r="FW1047" s="160"/>
      <c r="FX1047" s="160"/>
      <c r="FY1047" s="160"/>
      <c r="FZ1047" s="160"/>
      <c r="GA1047" s="160"/>
      <c r="GB1047" s="160"/>
      <c r="GC1047" s="160"/>
      <c r="GD1047" s="160"/>
      <c r="GE1047" s="160"/>
      <c r="GF1047" s="160"/>
      <c r="GG1047" s="160"/>
      <c r="GH1047" s="160"/>
      <c r="GI1047" s="160"/>
      <c r="GJ1047" s="160"/>
      <c r="GK1047" s="160"/>
      <c r="GL1047" s="160"/>
      <c r="GM1047" s="160"/>
      <c r="GN1047" s="160"/>
      <c r="GO1047" s="160"/>
      <c r="GP1047" s="160"/>
      <c r="GQ1047" s="160"/>
      <c r="GR1047" s="160"/>
      <c r="GS1047" s="160"/>
      <c r="GT1047" s="160"/>
      <c r="GU1047" s="160"/>
      <c r="GV1047" s="160"/>
      <c r="GW1047" s="160"/>
      <c r="GX1047" s="160"/>
      <c r="GY1047" s="160"/>
      <c r="GZ1047" s="160"/>
      <c r="HA1047" s="160"/>
      <c r="HB1047" s="160"/>
      <c r="HC1047" s="160"/>
      <c r="HD1047" s="160"/>
      <c r="HE1047" s="160"/>
      <c r="HF1047" s="160"/>
      <c r="HG1047" s="160"/>
      <c r="HH1047" s="160"/>
      <c r="HI1047" s="160"/>
      <c r="HJ1047" s="160"/>
      <c r="HK1047" s="160"/>
      <c r="HL1047" s="160"/>
      <c r="HM1047" s="160"/>
      <c r="HN1047" s="157"/>
      <c r="HO1047" s="160"/>
      <c r="HP1047" s="160"/>
      <c r="HQ1047" s="160"/>
    </row>
    <row r="1048" spans="1:225">
      <c r="A1048" s="156"/>
      <c r="B1048" s="204"/>
      <c r="C1048" s="204"/>
      <c r="D1048" s="204"/>
      <c r="E1048" s="204"/>
      <c r="F1048" s="204"/>
      <c r="G1048" s="204"/>
      <c r="H1048" s="204"/>
      <c r="I1048" s="204"/>
      <c r="J1048" s="204"/>
      <c r="K1048" s="204"/>
      <c r="L1048" s="204"/>
      <c r="M1048" s="204"/>
      <c r="N1048" s="204"/>
      <c r="O1048" s="204"/>
      <c r="P1048" s="204"/>
      <c r="Q1048" s="204"/>
      <c r="R1048" s="204"/>
      <c r="S1048" s="204"/>
      <c r="T1048" s="204"/>
      <c r="U1048" s="204"/>
      <c r="V1048" s="204"/>
      <c r="W1048" s="204"/>
      <c r="X1048" s="204"/>
      <c r="Y1048" s="204"/>
      <c r="Z1048" s="204"/>
      <c r="AA1048" s="204"/>
      <c r="AB1048" s="204"/>
      <c r="AC1048" s="204"/>
      <c r="AD1048" s="204"/>
      <c r="AE1048" s="204"/>
      <c r="AF1048" s="204"/>
      <c r="AG1048" s="204"/>
      <c r="AH1048" s="204"/>
      <c r="AI1048" s="204"/>
      <c r="AJ1048" s="204"/>
      <c r="AK1048" s="204"/>
      <c r="AL1048" s="204"/>
      <c r="AM1048" s="204"/>
      <c r="AN1048" s="204"/>
      <c r="AO1048" s="204"/>
      <c r="AP1048" s="204"/>
      <c r="AQ1048" s="204"/>
      <c r="AR1048" s="204"/>
      <c r="AS1048" s="204"/>
      <c r="AT1048" s="204"/>
      <c r="AU1048" s="204"/>
      <c r="AV1048" s="204"/>
      <c r="AW1048" s="204"/>
      <c r="AX1048" s="204"/>
      <c r="AY1048" s="204"/>
      <c r="AZ1048" s="204"/>
      <c r="BA1048" s="204"/>
      <c r="BB1048" s="204"/>
      <c r="BC1048" s="204"/>
      <c r="BD1048" s="204"/>
      <c r="BE1048" s="204"/>
      <c r="BF1048" s="204"/>
      <c r="BG1048" s="204"/>
      <c r="BH1048" s="204"/>
      <c r="BI1048" s="204"/>
      <c r="BJ1048" s="204"/>
      <c r="BK1048" s="204"/>
      <c r="BL1048" s="204"/>
      <c r="BM1048" s="204"/>
      <c r="BN1048" s="204"/>
      <c r="BO1048" s="204"/>
      <c r="BP1048" s="204"/>
      <c r="BQ1048" s="204"/>
      <c r="BR1048" s="204"/>
      <c r="BS1048" s="204"/>
      <c r="BT1048" s="204"/>
      <c r="BU1048" s="204"/>
      <c r="BV1048" s="204"/>
      <c r="BW1048" s="204"/>
      <c r="BX1048" s="204"/>
      <c r="BY1048" s="204"/>
      <c r="BZ1048" s="204"/>
      <c r="CA1048" s="204"/>
      <c r="CB1048" s="204"/>
      <c r="CC1048" s="204"/>
      <c r="CD1048" s="204"/>
      <c r="CE1048" s="204"/>
      <c r="CF1048" s="204"/>
      <c r="CG1048" s="204"/>
      <c r="CH1048" s="204"/>
      <c r="CI1048" s="204"/>
      <c r="CJ1048" s="204"/>
      <c r="CK1048" s="204"/>
      <c r="CL1048" s="204"/>
      <c r="CM1048" s="204"/>
      <c r="CN1048" s="204"/>
      <c r="CO1048" s="204"/>
      <c r="CP1048" s="204"/>
      <c r="CQ1048" s="204"/>
      <c r="CR1048" s="204"/>
      <c r="CS1048" s="204"/>
      <c r="CT1048" s="204"/>
      <c r="CU1048" s="204"/>
      <c r="CV1048" s="204"/>
      <c r="CW1048" s="204"/>
      <c r="CX1048" s="204"/>
      <c r="CY1048" s="204"/>
      <c r="CZ1048" s="204"/>
      <c r="DA1048" s="204"/>
      <c r="DB1048" s="204"/>
      <c r="DC1048" s="204"/>
      <c r="DD1048" s="204"/>
      <c r="DE1048" s="204"/>
      <c r="DF1048" s="204"/>
      <c r="DG1048" s="204"/>
      <c r="DH1048" s="204"/>
      <c r="DI1048" s="204"/>
      <c r="DJ1048" s="204"/>
      <c r="DK1048" s="204"/>
      <c r="DL1048" s="204"/>
      <c r="DM1048" s="204"/>
      <c r="DN1048" s="204"/>
      <c r="DO1048" s="204"/>
      <c r="DP1048" s="204"/>
      <c r="DQ1048" s="204"/>
      <c r="DR1048" s="204"/>
      <c r="DS1048" s="204"/>
      <c r="DT1048" s="204"/>
      <c r="DU1048" s="204"/>
      <c r="DV1048" s="204"/>
      <c r="DW1048" s="204"/>
      <c r="DX1048" s="204"/>
      <c r="DY1048" s="204"/>
      <c r="DZ1048" s="204"/>
      <c r="EA1048" s="204"/>
      <c r="EB1048" s="204"/>
      <c r="EC1048" s="204"/>
      <c r="ED1048" s="204"/>
      <c r="EE1048" s="204"/>
      <c r="EF1048" s="204"/>
      <c r="EG1048" s="204"/>
      <c r="EH1048" s="204"/>
      <c r="EI1048" s="204"/>
      <c r="EJ1048" s="204"/>
      <c r="EK1048" s="204"/>
      <c r="EL1048" s="204"/>
      <c r="EM1048" s="204"/>
      <c r="EN1048" s="204"/>
      <c r="EO1048" s="204"/>
      <c r="EP1048" s="156"/>
      <c r="EQ1048" s="156"/>
      <c r="ER1048" s="156"/>
      <c r="ES1048" s="156"/>
      <c r="ET1048" s="156"/>
      <c r="EU1048" s="156"/>
      <c r="EV1048" s="156"/>
      <c r="EW1048" s="156"/>
      <c r="EX1048" s="156"/>
      <c r="EY1048" s="156"/>
      <c r="EZ1048" s="156"/>
      <c r="FA1048" s="156"/>
      <c r="FB1048" s="156"/>
      <c r="FC1048" s="156"/>
      <c r="FD1048" s="156"/>
      <c r="FE1048" s="156"/>
      <c r="FF1048" s="156"/>
      <c r="FG1048" s="156"/>
      <c r="FH1048" s="156"/>
      <c r="FI1048" s="156"/>
      <c r="FJ1048" s="156"/>
      <c r="FK1048" s="156"/>
      <c r="FL1048" s="156"/>
      <c r="FM1048" s="156"/>
      <c r="FN1048" s="156"/>
      <c r="FO1048" s="156"/>
      <c r="FP1048" s="156"/>
      <c r="FQ1048" s="156"/>
      <c r="FR1048" s="156"/>
      <c r="FS1048" s="156"/>
      <c r="FT1048" s="156"/>
      <c r="FU1048" s="156"/>
      <c r="FV1048" s="156"/>
      <c r="FW1048" s="156"/>
      <c r="FX1048" s="156"/>
      <c r="FY1048" s="156"/>
      <c r="FZ1048" s="156"/>
      <c r="GA1048" s="156"/>
      <c r="GB1048" s="156"/>
      <c r="GC1048" s="156"/>
      <c r="GD1048" s="156"/>
      <c r="GE1048" s="156"/>
      <c r="GF1048" s="156"/>
      <c r="GG1048" s="156"/>
      <c r="GH1048" s="156"/>
      <c r="GI1048" s="156"/>
      <c r="GJ1048" s="156"/>
      <c r="GK1048" s="156"/>
      <c r="GL1048" s="156"/>
      <c r="GM1048" s="156"/>
      <c r="GN1048" s="156"/>
      <c r="GO1048" s="156"/>
      <c r="GP1048" s="156"/>
      <c r="GQ1048" s="156"/>
      <c r="GR1048" s="156"/>
      <c r="GS1048" s="156"/>
      <c r="GT1048" s="156"/>
      <c r="GU1048" s="156"/>
      <c r="GV1048" s="156"/>
      <c r="GW1048" s="156"/>
      <c r="GX1048" s="156"/>
      <c r="GY1048" s="156"/>
      <c r="GZ1048" s="156"/>
      <c r="HA1048" s="156"/>
      <c r="HB1048" s="156"/>
      <c r="HC1048" s="156"/>
      <c r="HD1048" s="156"/>
      <c r="HE1048" s="156"/>
      <c r="HF1048" s="156"/>
      <c r="HG1048" s="156"/>
      <c r="HH1048" s="156"/>
      <c r="HI1048" s="156"/>
      <c r="HJ1048" s="156"/>
      <c r="HK1048" s="156"/>
      <c r="HL1048" s="156"/>
      <c r="HM1048" s="156"/>
      <c r="HN1048" s="157"/>
      <c r="HO1048" s="156"/>
      <c r="HP1048" s="156"/>
      <c r="HQ1048" s="156"/>
    </row>
    <row r="1049" spans="1:225">
      <c r="A1049" s="156"/>
      <c r="B1049" s="204"/>
      <c r="C1049" s="204"/>
      <c r="D1049" s="204"/>
      <c r="E1049" s="204"/>
      <c r="F1049" s="204"/>
      <c r="G1049" s="204"/>
      <c r="H1049" s="204"/>
      <c r="I1049" s="204"/>
      <c r="J1049" s="204"/>
      <c r="K1049" s="204"/>
      <c r="L1049" s="204"/>
      <c r="M1049" s="204"/>
      <c r="N1049" s="204"/>
      <c r="O1049" s="204"/>
      <c r="P1049" s="204"/>
      <c r="Q1049" s="204"/>
      <c r="R1049" s="204"/>
      <c r="S1049" s="204"/>
      <c r="T1049" s="204"/>
      <c r="U1049" s="204"/>
      <c r="V1049" s="204"/>
      <c r="W1049" s="204"/>
      <c r="X1049" s="204"/>
      <c r="Y1049" s="204"/>
      <c r="Z1049" s="204"/>
      <c r="AA1049" s="204"/>
      <c r="AB1049" s="204"/>
      <c r="AC1049" s="204"/>
      <c r="AD1049" s="204"/>
      <c r="AE1049" s="204"/>
      <c r="AF1049" s="204"/>
      <c r="AG1049" s="204"/>
      <c r="AH1049" s="204"/>
      <c r="AI1049" s="204"/>
      <c r="AJ1049" s="204"/>
      <c r="AK1049" s="204"/>
      <c r="AL1049" s="204"/>
      <c r="AM1049" s="204"/>
      <c r="AN1049" s="204"/>
      <c r="AO1049" s="204"/>
      <c r="AP1049" s="204"/>
      <c r="AQ1049" s="204"/>
      <c r="AR1049" s="204"/>
      <c r="AS1049" s="204"/>
      <c r="AT1049" s="204"/>
      <c r="AU1049" s="204"/>
      <c r="AV1049" s="204"/>
      <c r="AW1049" s="204"/>
      <c r="AX1049" s="204"/>
      <c r="AY1049" s="204"/>
      <c r="AZ1049" s="204"/>
      <c r="BA1049" s="204"/>
      <c r="BB1049" s="204"/>
      <c r="BC1049" s="204"/>
      <c r="BD1049" s="204"/>
      <c r="BE1049" s="204"/>
      <c r="BF1049" s="204"/>
      <c r="BG1049" s="204"/>
      <c r="BH1049" s="204"/>
      <c r="BI1049" s="204"/>
      <c r="BJ1049" s="204"/>
      <c r="BK1049" s="204"/>
      <c r="BL1049" s="204"/>
      <c r="BM1049" s="204"/>
      <c r="BN1049" s="204"/>
      <c r="BO1049" s="204"/>
      <c r="BP1049" s="204"/>
      <c r="BQ1049" s="204"/>
      <c r="BR1049" s="204"/>
      <c r="BS1049" s="204"/>
      <c r="BT1049" s="204"/>
      <c r="BU1049" s="204"/>
      <c r="BV1049" s="204"/>
      <c r="BW1049" s="204"/>
      <c r="BX1049" s="204"/>
      <c r="BY1049" s="204"/>
      <c r="BZ1049" s="204"/>
      <c r="CA1049" s="204"/>
      <c r="CB1049" s="204"/>
      <c r="CC1049" s="204"/>
      <c r="CD1049" s="204"/>
      <c r="CE1049" s="204"/>
      <c r="CF1049" s="204"/>
      <c r="CG1049" s="204"/>
      <c r="CH1049" s="204"/>
      <c r="CI1049" s="204"/>
      <c r="CJ1049" s="204"/>
      <c r="CK1049" s="204"/>
      <c r="CL1049" s="204"/>
      <c r="CM1049" s="204"/>
      <c r="CN1049" s="204"/>
      <c r="CO1049" s="204"/>
      <c r="CP1049" s="204"/>
      <c r="CQ1049" s="204"/>
      <c r="CR1049" s="204"/>
      <c r="CS1049" s="204"/>
      <c r="CT1049" s="204"/>
      <c r="CU1049" s="204"/>
      <c r="CV1049" s="204"/>
      <c r="CW1049" s="204"/>
      <c r="CX1049" s="204"/>
      <c r="CY1049" s="204"/>
      <c r="CZ1049" s="204"/>
      <c r="DA1049" s="204"/>
      <c r="DB1049" s="204"/>
      <c r="DC1049" s="204"/>
      <c r="DD1049" s="204"/>
      <c r="DE1049" s="204"/>
      <c r="DF1049" s="204"/>
      <c r="DG1049" s="204"/>
      <c r="DH1049" s="204"/>
      <c r="DI1049" s="204"/>
      <c r="DJ1049" s="204"/>
      <c r="DK1049" s="204"/>
      <c r="DL1049" s="204"/>
      <c r="DM1049" s="204"/>
      <c r="DN1049" s="204"/>
      <c r="DO1049" s="204"/>
      <c r="DP1049" s="204"/>
      <c r="DQ1049" s="204"/>
      <c r="DR1049" s="204"/>
      <c r="DS1049" s="204"/>
      <c r="DT1049" s="204"/>
      <c r="DU1049" s="204"/>
      <c r="DV1049" s="204"/>
      <c r="DW1049" s="204"/>
      <c r="DX1049" s="204"/>
      <c r="DY1049" s="204"/>
      <c r="DZ1049" s="204"/>
      <c r="EA1049" s="204"/>
      <c r="EB1049" s="204"/>
      <c r="EC1049" s="204"/>
      <c r="ED1049" s="204"/>
      <c r="EE1049" s="204"/>
      <c r="EF1049" s="204"/>
      <c r="EG1049" s="204"/>
      <c r="EH1049" s="204"/>
      <c r="EI1049" s="204"/>
      <c r="EJ1049" s="204"/>
      <c r="EK1049" s="204"/>
      <c r="EL1049" s="204"/>
      <c r="EM1049" s="204"/>
      <c r="EN1049" s="204"/>
      <c r="EO1049" s="204"/>
      <c r="EP1049" s="156"/>
      <c r="EQ1049" s="156"/>
      <c r="ER1049" s="156"/>
      <c r="ES1049" s="156"/>
      <c r="ET1049" s="156"/>
      <c r="EU1049" s="156"/>
      <c r="EV1049" s="156"/>
      <c r="EW1049" s="156"/>
      <c r="EX1049" s="156"/>
      <c r="EY1049" s="156"/>
      <c r="EZ1049" s="156"/>
      <c r="FA1049" s="156"/>
      <c r="FB1049" s="156"/>
      <c r="FC1049" s="156"/>
      <c r="FD1049" s="156"/>
      <c r="FE1049" s="156"/>
      <c r="FF1049" s="156"/>
      <c r="FG1049" s="156"/>
      <c r="FH1049" s="156"/>
      <c r="FI1049" s="156"/>
      <c r="FJ1049" s="156"/>
      <c r="FK1049" s="156"/>
      <c r="FL1049" s="156"/>
      <c r="FM1049" s="156"/>
      <c r="FN1049" s="156"/>
      <c r="FO1049" s="156"/>
      <c r="FP1049" s="156"/>
      <c r="FQ1049" s="156"/>
      <c r="FR1049" s="156"/>
      <c r="FS1049" s="156"/>
      <c r="FT1049" s="156"/>
      <c r="FU1049" s="156"/>
      <c r="FV1049" s="156"/>
      <c r="FW1049" s="156"/>
      <c r="FX1049" s="156"/>
      <c r="FY1049" s="156"/>
      <c r="FZ1049" s="156"/>
      <c r="GA1049" s="156"/>
      <c r="GB1049" s="156"/>
      <c r="GC1049" s="156"/>
      <c r="GD1049" s="156"/>
      <c r="GE1049" s="156"/>
      <c r="GF1049" s="156"/>
      <c r="GG1049" s="156"/>
      <c r="GH1049" s="156"/>
      <c r="GI1049" s="156"/>
      <c r="GJ1049" s="156"/>
      <c r="GK1049" s="156"/>
      <c r="GL1049" s="156"/>
      <c r="GM1049" s="156"/>
      <c r="GN1049" s="156"/>
      <c r="GO1049" s="156"/>
      <c r="GP1049" s="156"/>
      <c r="GQ1049" s="156"/>
      <c r="GR1049" s="156"/>
      <c r="GS1049" s="156"/>
      <c r="GT1049" s="156"/>
      <c r="GU1049" s="156"/>
      <c r="GV1049" s="156"/>
      <c r="GW1049" s="156"/>
      <c r="GX1049" s="156"/>
      <c r="GY1049" s="156"/>
      <c r="GZ1049" s="156"/>
      <c r="HA1049" s="156"/>
      <c r="HB1049" s="156"/>
      <c r="HC1049" s="156"/>
      <c r="HD1049" s="156"/>
      <c r="HE1049" s="156"/>
      <c r="HF1049" s="156"/>
      <c r="HG1049" s="156"/>
      <c r="HH1049" s="156"/>
      <c r="HI1049" s="156"/>
      <c r="HJ1049" s="156"/>
      <c r="HK1049" s="156"/>
      <c r="HL1049" s="156"/>
      <c r="HM1049" s="156"/>
      <c r="HN1049" s="163"/>
      <c r="HO1049" s="156"/>
      <c r="HP1049" s="156"/>
      <c r="HQ1049" s="156"/>
    </row>
    <row r="1050" spans="1:225">
      <c r="A1050" s="160"/>
      <c r="B1050" s="204"/>
      <c r="C1050" s="204"/>
      <c r="D1050" s="204"/>
      <c r="E1050" s="204"/>
      <c r="F1050" s="204"/>
      <c r="G1050" s="204"/>
      <c r="H1050" s="204"/>
      <c r="I1050" s="204"/>
      <c r="J1050" s="204"/>
      <c r="K1050" s="204"/>
      <c r="L1050" s="204"/>
      <c r="M1050" s="204"/>
      <c r="N1050" s="204"/>
      <c r="O1050" s="204"/>
      <c r="P1050" s="204"/>
      <c r="Q1050" s="204"/>
      <c r="R1050" s="204"/>
      <c r="S1050" s="204"/>
      <c r="T1050" s="204"/>
      <c r="U1050" s="204"/>
      <c r="V1050" s="204"/>
      <c r="W1050" s="204"/>
      <c r="X1050" s="204"/>
      <c r="Y1050" s="204"/>
      <c r="Z1050" s="204"/>
      <c r="AA1050" s="204"/>
      <c r="AB1050" s="204"/>
      <c r="AC1050" s="204"/>
      <c r="AD1050" s="204"/>
      <c r="AE1050" s="204"/>
      <c r="AF1050" s="204"/>
      <c r="AG1050" s="204"/>
      <c r="AH1050" s="204"/>
      <c r="AI1050" s="204"/>
      <c r="AJ1050" s="204"/>
      <c r="AK1050" s="204"/>
      <c r="AL1050" s="204"/>
      <c r="AM1050" s="204"/>
      <c r="AN1050" s="204"/>
      <c r="AO1050" s="204"/>
      <c r="AP1050" s="204"/>
      <c r="AQ1050" s="204"/>
      <c r="AR1050" s="204"/>
      <c r="AS1050" s="204"/>
      <c r="AT1050" s="204"/>
      <c r="AU1050" s="204"/>
      <c r="AV1050" s="204"/>
      <c r="AW1050" s="204"/>
      <c r="AX1050" s="204"/>
      <c r="AY1050" s="204"/>
      <c r="AZ1050" s="204"/>
      <c r="BA1050" s="204"/>
      <c r="BB1050" s="204"/>
      <c r="BC1050" s="204"/>
      <c r="BD1050" s="204"/>
      <c r="BE1050" s="204"/>
      <c r="BF1050" s="204"/>
      <c r="BG1050" s="204"/>
      <c r="BH1050" s="204"/>
      <c r="BI1050" s="204"/>
      <c r="BJ1050" s="204"/>
      <c r="BK1050" s="204"/>
      <c r="BL1050" s="204"/>
      <c r="BM1050" s="204"/>
      <c r="BN1050" s="204"/>
      <c r="BO1050" s="204"/>
      <c r="BP1050" s="204"/>
      <c r="BQ1050" s="204"/>
      <c r="BR1050" s="204"/>
      <c r="BS1050" s="204"/>
      <c r="BT1050" s="204"/>
      <c r="BU1050" s="204"/>
      <c r="BV1050" s="204"/>
      <c r="BW1050" s="204"/>
      <c r="BX1050" s="204"/>
      <c r="BY1050" s="204"/>
      <c r="BZ1050" s="204"/>
      <c r="CA1050" s="204"/>
      <c r="CB1050" s="204"/>
      <c r="CC1050" s="204"/>
      <c r="CD1050" s="204"/>
      <c r="CE1050" s="204"/>
      <c r="CF1050" s="204"/>
      <c r="CG1050" s="204"/>
      <c r="CH1050" s="204"/>
      <c r="CI1050" s="204"/>
      <c r="CJ1050" s="204"/>
      <c r="CK1050" s="204"/>
      <c r="CL1050" s="204"/>
      <c r="CM1050" s="204"/>
      <c r="CN1050" s="204"/>
      <c r="CO1050" s="204"/>
      <c r="CP1050" s="204"/>
      <c r="CQ1050" s="204"/>
      <c r="CR1050" s="204"/>
      <c r="CS1050" s="204"/>
      <c r="CT1050" s="204"/>
      <c r="CU1050" s="204"/>
      <c r="CV1050" s="204"/>
      <c r="CW1050" s="204"/>
      <c r="CX1050" s="204"/>
      <c r="CY1050" s="204"/>
      <c r="CZ1050" s="204"/>
      <c r="DA1050" s="204"/>
      <c r="DB1050" s="204"/>
      <c r="DC1050" s="204"/>
      <c r="DD1050" s="204"/>
      <c r="DE1050" s="204"/>
      <c r="DF1050" s="204"/>
      <c r="DG1050" s="204"/>
      <c r="DH1050" s="204"/>
      <c r="DI1050" s="204"/>
      <c r="DJ1050" s="204"/>
      <c r="DK1050" s="204"/>
      <c r="DL1050" s="204"/>
      <c r="DM1050" s="204"/>
      <c r="DN1050" s="204"/>
      <c r="DO1050" s="204"/>
      <c r="DP1050" s="204"/>
      <c r="DQ1050" s="204"/>
      <c r="DR1050" s="204"/>
      <c r="DS1050" s="204"/>
      <c r="DT1050" s="204"/>
      <c r="DU1050" s="204"/>
      <c r="DV1050" s="204"/>
      <c r="DW1050" s="204"/>
      <c r="DX1050" s="204"/>
      <c r="DY1050" s="204"/>
      <c r="DZ1050" s="204"/>
      <c r="EA1050" s="204"/>
      <c r="EB1050" s="204"/>
      <c r="EC1050" s="204"/>
      <c r="ED1050" s="204"/>
      <c r="EE1050" s="204"/>
      <c r="EF1050" s="204"/>
      <c r="EG1050" s="204"/>
      <c r="EH1050" s="204"/>
      <c r="EI1050" s="204"/>
      <c r="EJ1050" s="204"/>
      <c r="EK1050" s="204"/>
      <c r="EL1050" s="204"/>
      <c r="EM1050" s="204"/>
      <c r="EN1050" s="204"/>
      <c r="EO1050" s="204"/>
      <c r="EP1050" s="160"/>
      <c r="EQ1050" s="160"/>
      <c r="ER1050" s="160"/>
      <c r="ES1050" s="160"/>
      <c r="ET1050" s="160"/>
      <c r="EU1050" s="160"/>
      <c r="EV1050" s="160"/>
      <c r="EW1050" s="160"/>
      <c r="EX1050" s="160"/>
      <c r="EY1050" s="160"/>
      <c r="EZ1050" s="160"/>
      <c r="FA1050" s="160"/>
      <c r="FB1050" s="160"/>
      <c r="FC1050" s="160"/>
      <c r="FD1050" s="160"/>
      <c r="FE1050" s="160"/>
      <c r="FF1050" s="160"/>
      <c r="FG1050" s="160"/>
      <c r="FH1050" s="160"/>
      <c r="FI1050" s="160"/>
      <c r="FJ1050" s="160"/>
      <c r="FK1050" s="160"/>
      <c r="FL1050" s="160"/>
      <c r="FM1050" s="160"/>
      <c r="FN1050" s="160"/>
      <c r="FO1050" s="160"/>
      <c r="FP1050" s="160"/>
      <c r="FQ1050" s="160"/>
      <c r="FR1050" s="160"/>
      <c r="FS1050" s="160"/>
      <c r="FT1050" s="160"/>
      <c r="FU1050" s="160"/>
      <c r="FV1050" s="160"/>
      <c r="FW1050" s="160"/>
      <c r="FX1050" s="160"/>
      <c r="FY1050" s="160"/>
      <c r="FZ1050" s="160"/>
      <c r="GA1050" s="160"/>
      <c r="GB1050" s="160"/>
      <c r="GC1050" s="160"/>
      <c r="GD1050" s="160"/>
      <c r="GE1050" s="160"/>
      <c r="GF1050" s="160"/>
      <c r="GG1050" s="160"/>
      <c r="GH1050" s="160"/>
      <c r="GI1050" s="160"/>
      <c r="GJ1050" s="160"/>
      <c r="GK1050" s="160"/>
      <c r="GL1050" s="160"/>
      <c r="GM1050" s="160"/>
      <c r="GN1050" s="160"/>
      <c r="GO1050" s="160"/>
      <c r="GP1050" s="160"/>
      <c r="GQ1050" s="160"/>
      <c r="GR1050" s="160"/>
      <c r="GS1050" s="160"/>
      <c r="GT1050" s="160"/>
      <c r="GU1050" s="160"/>
      <c r="GV1050" s="160"/>
      <c r="GW1050" s="160"/>
      <c r="GX1050" s="160"/>
      <c r="GY1050" s="160"/>
      <c r="GZ1050" s="160"/>
      <c r="HA1050" s="160"/>
      <c r="HB1050" s="160"/>
      <c r="HC1050" s="160"/>
      <c r="HD1050" s="160"/>
      <c r="HE1050" s="160"/>
      <c r="HF1050" s="160"/>
      <c r="HG1050" s="160"/>
      <c r="HH1050" s="160"/>
      <c r="HI1050" s="160"/>
      <c r="HJ1050" s="160"/>
      <c r="HK1050" s="160"/>
      <c r="HL1050" s="160"/>
      <c r="HM1050" s="160"/>
      <c r="HN1050" s="157"/>
      <c r="HO1050" s="160"/>
      <c r="HP1050" s="160"/>
      <c r="HQ1050" s="160"/>
    </row>
    <row r="1051" spans="1:225">
      <c r="A1051" s="156"/>
      <c r="B1051" s="204"/>
      <c r="C1051" s="204"/>
      <c r="D1051" s="204"/>
      <c r="E1051" s="204"/>
      <c r="F1051" s="204"/>
      <c r="G1051" s="204"/>
      <c r="H1051" s="204"/>
      <c r="I1051" s="204"/>
      <c r="J1051" s="204"/>
      <c r="K1051" s="204"/>
      <c r="L1051" s="204"/>
      <c r="M1051" s="204"/>
      <c r="N1051" s="204"/>
      <c r="O1051" s="204"/>
      <c r="P1051" s="204"/>
      <c r="Q1051" s="204"/>
      <c r="R1051" s="204"/>
      <c r="S1051" s="204"/>
      <c r="T1051" s="204"/>
      <c r="U1051" s="204"/>
      <c r="V1051" s="204"/>
      <c r="W1051" s="204"/>
      <c r="X1051" s="204"/>
      <c r="Y1051" s="204"/>
      <c r="Z1051" s="204"/>
      <c r="AA1051" s="204"/>
      <c r="AB1051" s="204"/>
      <c r="AC1051" s="204"/>
      <c r="AD1051" s="204"/>
      <c r="AE1051" s="204"/>
      <c r="AF1051" s="204"/>
      <c r="AG1051" s="204"/>
      <c r="AH1051" s="204"/>
      <c r="AI1051" s="204"/>
      <c r="AJ1051" s="204"/>
      <c r="AK1051" s="204"/>
      <c r="AL1051" s="204"/>
      <c r="AM1051" s="204"/>
      <c r="AN1051" s="204"/>
      <c r="AO1051" s="204"/>
      <c r="AP1051" s="204"/>
      <c r="AQ1051" s="204"/>
      <c r="AR1051" s="204"/>
      <c r="AS1051" s="204"/>
      <c r="AT1051" s="204"/>
      <c r="AU1051" s="204"/>
      <c r="AV1051" s="204"/>
      <c r="AW1051" s="204"/>
      <c r="AX1051" s="204"/>
      <c r="AY1051" s="204"/>
      <c r="AZ1051" s="204"/>
      <c r="BA1051" s="204"/>
      <c r="BB1051" s="204"/>
      <c r="BC1051" s="204"/>
      <c r="BD1051" s="204"/>
      <c r="BE1051" s="204"/>
      <c r="BF1051" s="204"/>
      <c r="BG1051" s="204"/>
      <c r="BH1051" s="204"/>
      <c r="BI1051" s="204"/>
      <c r="BJ1051" s="204"/>
      <c r="BK1051" s="204"/>
      <c r="BL1051" s="204"/>
      <c r="BM1051" s="204"/>
      <c r="BN1051" s="204"/>
      <c r="BO1051" s="204"/>
      <c r="BP1051" s="204"/>
      <c r="BQ1051" s="204"/>
      <c r="BR1051" s="204"/>
      <c r="BS1051" s="204"/>
      <c r="BT1051" s="204"/>
      <c r="BU1051" s="204"/>
      <c r="BV1051" s="204"/>
      <c r="BW1051" s="204"/>
      <c r="BX1051" s="204"/>
      <c r="BY1051" s="204"/>
      <c r="BZ1051" s="204"/>
      <c r="CA1051" s="204"/>
      <c r="CB1051" s="204"/>
      <c r="CC1051" s="204"/>
      <c r="CD1051" s="204"/>
      <c r="CE1051" s="204"/>
      <c r="CF1051" s="204"/>
      <c r="CG1051" s="204"/>
      <c r="CH1051" s="204"/>
      <c r="CI1051" s="204"/>
      <c r="CJ1051" s="204"/>
      <c r="CK1051" s="204"/>
      <c r="CL1051" s="204"/>
      <c r="CM1051" s="204"/>
      <c r="CN1051" s="204"/>
      <c r="CO1051" s="204"/>
      <c r="CP1051" s="204"/>
      <c r="CQ1051" s="204"/>
      <c r="CR1051" s="204"/>
      <c r="CS1051" s="204"/>
      <c r="CT1051" s="204"/>
      <c r="CU1051" s="204"/>
      <c r="CV1051" s="204"/>
      <c r="CW1051" s="204"/>
      <c r="CX1051" s="204"/>
      <c r="CY1051" s="204"/>
      <c r="CZ1051" s="204"/>
      <c r="DA1051" s="204"/>
      <c r="DB1051" s="204"/>
      <c r="DC1051" s="204"/>
      <c r="DD1051" s="204"/>
      <c r="DE1051" s="204"/>
      <c r="DF1051" s="204"/>
      <c r="DG1051" s="204"/>
      <c r="DH1051" s="204"/>
      <c r="DI1051" s="204"/>
      <c r="DJ1051" s="204"/>
      <c r="DK1051" s="204"/>
      <c r="DL1051" s="204"/>
      <c r="DM1051" s="204"/>
      <c r="DN1051" s="204"/>
      <c r="DO1051" s="204"/>
      <c r="DP1051" s="204"/>
      <c r="DQ1051" s="204"/>
      <c r="DR1051" s="204"/>
      <c r="DS1051" s="204"/>
      <c r="DT1051" s="204"/>
      <c r="DU1051" s="204"/>
      <c r="DV1051" s="204"/>
      <c r="DW1051" s="204"/>
      <c r="DX1051" s="204"/>
      <c r="DY1051" s="204"/>
      <c r="DZ1051" s="204"/>
      <c r="EA1051" s="204"/>
      <c r="EB1051" s="204"/>
      <c r="EC1051" s="204"/>
      <c r="ED1051" s="204"/>
      <c r="EE1051" s="204"/>
      <c r="EF1051" s="204"/>
      <c r="EG1051" s="204"/>
      <c r="EH1051" s="204"/>
      <c r="EI1051" s="204"/>
      <c r="EJ1051" s="204"/>
      <c r="EK1051" s="204"/>
      <c r="EL1051" s="204"/>
      <c r="EM1051" s="204"/>
      <c r="EN1051" s="204"/>
      <c r="EO1051" s="204"/>
      <c r="EP1051" s="156"/>
      <c r="EQ1051" s="156"/>
      <c r="ER1051" s="156"/>
      <c r="ES1051" s="156"/>
      <c r="ET1051" s="156"/>
      <c r="EU1051" s="156"/>
      <c r="EV1051" s="156"/>
      <c r="EW1051" s="156"/>
      <c r="EX1051" s="156"/>
      <c r="EY1051" s="156"/>
      <c r="EZ1051" s="156"/>
      <c r="FA1051" s="156"/>
      <c r="FB1051" s="156"/>
      <c r="FC1051" s="156"/>
      <c r="FD1051" s="156"/>
      <c r="FE1051" s="156"/>
      <c r="FF1051" s="156"/>
      <c r="FG1051" s="156"/>
      <c r="FH1051" s="156"/>
      <c r="FI1051" s="156"/>
      <c r="FJ1051" s="156"/>
      <c r="FK1051" s="156"/>
      <c r="FL1051" s="156"/>
      <c r="FM1051" s="156"/>
      <c r="FN1051" s="156"/>
      <c r="FO1051" s="156"/>
      <c r="FP1051" s="156"/>
      <c r="FQ1051" s="156"/>
      <c r="FR1051" s="156"/>
      <c r="FS1051" s="156"/>
      <c r="FT1051" s="156"/>
      <c r="FU1051" s="156"/>
      <c r="FV1051" s="156"/>
      <c r="FW1051" s="156"/>
      <c r="FX1051" s="156"/>
      <c r="FY1051" s="156"/>
      <c r="FZ1051" s="156"/>
      <c r="GA1051" s="156"/>
      <c r="GB1051" s="156"/>
      <c r="GC1051" s="156"/>
      <c r="GD1051" s="156"/>
      <c r="GE1051" s="156"/>
      <c r="GF1051" s="156"/>
      <c r="GG1051" s="156"/>
      <c r="GH1051" s="156"/>
      <c r="GI1051" s="156"/>
      <c r="GJ1051" s="156"/>
      <c r="GK1051" s="156"/>
      <c r="GL1051" s="156"/>
      <c r="GM1051" s="156"/>
      <c r="GN1051" s="156"/>
      <c r="GO1051" s="156"/>
      <c r="GP1051" s="156"/>
      <c r="GQ1051" s="156"/>
      <c r="GR1051" s="156"/>
      <c r="GS1051" s="156"/>
      <c r="GT1051" s="156"/>
      <c r="GU1051" s="156"/>
      <c r="GV1051" s="156"/>
      <c r="GW1051" s="156"/>
      <c r="GX1051" s="156"/>
      <c r="GY1051" s="156"/>
      <c r="GZ1051" s="156"/>
      <c r="HA1051" s="156"/>
      <c r="HB1051" s="156"/>
      <c r="HC1051" s="156"/>
      <c r="HD1051" s="156"/>
      <c r="HE1051" s="156"/>
      <c r="HF1051" s="156"/>
      <c r="HG1051" s="156"/>
      <c r="HH1051" s="156"/>
      <c r="HI1051" s="156"/>
      <c r="HJ1051" s="156"/>
      <c r="HK1051" s="156"/>
      <c r="HL1051" s="156"/>
      <c r="HM1051" s="156"/>
      <c r="HN1051" s="157"/>
      <c r="HO1051" s="156"/>
      <c r="HP1051" s="156"/>
      <c r="HQ1051" s="156"/>
    </row>
    <row r="1052" spans="1:225">
      <c r="A1052" s="156"/>
      <c r="B1052" s="204"/>
      <c r="C1052" s="204"/>
      <c r="D1052" s="204"/>
      <c r="E1052" s="204"/>
      <c r="F1052" s="204"/>
      <c r="G1052" s="204"/>
      <c r="H1052" s="204"/>
      <c r="I1052" s="204"/>
      <c r="J1052" s="204"/>
      <c r="K1052" s="204"/>
      <c r="L1052" s="204"/>
      <c r="M1052" s="204"/>
      <c r="N1052" s="204"/>
      <c r="O1052" s="204"/>
      <c r="P1052" s="204"/>
      <c r="Q1052" s="204"/>
      <c r="R1052" s="204"/>
      <c r="S1052" s="204"/>
      <c r="T1052" s="204"/>
      <c r="U1052" s="204"/>
      <c r="V1052" s="204"/>
      <c r="W1052" s="204"/>
      <c r="X1052" s="204"/>
      <c r="Y1052" s="204"/>
      <c r="Z1052" s="204"/>
      <c r="AA1052" s="204"/>
      <c r="AB1052" s="204"/>
      <c r="AC1052" s="204"/>
      <c r="AD1052" s="204"/>
      <c r="AE1052" s="204"/>
      <c r="AF1052" s="204"/>
      <c r="AG1052" s="204"/>
      <c r="AH1052" s="204"/>
      <c r="AI1052" s="204"/>
      <c r="AJ1052" s="204"/>
      <c r="AK1052" s="204"/>
      <c r="AL1052" s="204"/>
      <c r="AM1052" s="204"/>
      <c r="AN1052" s="204"/>
      <c r="AO1052" s="204"/>
      <c r="AP1052" s="204"/>
      <c r="AQ1052" s="204"/>
      <c r="AR1052" s="204"/>
      <c r="AS1052" s="204"/>
      <c r="AT1052" s="204"/>
      <c r="AU1052" s="204"/>
      <c r="AV1052" s="204"/>
      <c r="AW1052" s="204"/>
      <c r="AX1052" s="204"/>
      <c r="AY1052" s="204"/>
      <c r="AZ1052" s="204"/>
      <c r="BA1052" s="204"/>
      <c r="BB1052" s="204"/>
      <c r="BC1052" s="204"/>
      <c r="BD1052" s="204"/>
      <c r="BE1052" s="204"/>
      <c r="BF1052" s="204"/>
      <c r="BG1052" s="204"/>
      <c r="BH1052" s="204"/>
      <c r="BI1052" s="204"/>
      <c r="BJ1052" s="204"/>
      <c r="BK1052" s="204"/>
      <c r="BL1052" s="204"/>
      <c r="BM1052" s="204"/>
      <c r="BN1052" s="204"/>
      <c r="BO1052" s="204"/>
      <c r="BP1052" s="204"/>
      <c r="BQ1052" s="204"/>
      <c r="BR1052" s="204"/>
      <c r="BS1052" s="204"/>
      <c r="BT1052" s="204"/>
      <c r="BU1052" s="204"/>
      <c r="BV1052" s="204"/>
      <c r="BW1052" s="204"/>
      <c r="BX1052" s="204"/>
      <c r="BY1052" s="204"/>
      <c r="BZ1052" s="204"/>
      <c r="CA1052" s="204"/>
      <c r="CB1052" s="204"/>
      <c r="CC1052" s="204"/>
      <c r="CD1052" s="204"/>
      <c r="CE1052" s="204"/>
      <c r="CF1052" s="204"/>
      <c r="CG1052" s="204"/>
      <c r="CH1052" s="204"/>
      <c r="CI1052" s="204"/>
      <c r="CJ1052" s="204"/>
      <c r="CK1052" s="204"/>
      <c r="CL1052" s="204"/>
      <c r="CM1052" s="204"/>
      <c r="CN1052" s="204"/>
      <c r="CO1052" s="204"/>
      <c r="CP1052" s="204"/>
      <c r="CQ1052" s="204"/>
      <c r="CR1052" s="204"/>
      <c r="CS1052" s="204"/>
      <c r="CT1052" s="204"/>
      <c r="CU1052" s="204"/>
      <c r="CV1052" s="204"/>
      <c r="CW1052" s="204"/>
      <c r="CX1052" s="204"/>
      <c r="CY1052" s="204"/>
      <c r="CZ1052" s="204"/>
      <c r="DA1052" s="204"/>
      <c r="DB1052" s="204"/>
      <c r="DC1052" s="204"/>
      <c r="DD1052" s="204"/>
      <c r="DE1052" s="204"/>
      <c r="DF1052" s="204"/>
      <c r="DG1052" s="204"/>
      <c r="DH1052" s="204"/>
      <c r="DI1052" s="204"/>
      <c r="DJ1052" s="204"/>
      <c r="DK1052" s="204"/>
      <c r="DL1052" s="204"/>
      <c r="DM1052" s="204"/>
      <c r="DN1052" s="204"/>
      <c r="DO1052" s="204"/>
      <c r="DP1052" s="204"/>
      <c r="DQ1052" s="204"/>
      <c r="DR1052" s="204"/>
      <c r="DS1052" s="204"/>
      <c r="DT1052" s="204"/>
      <c r="DU1052" s="204"/>
      <c r="DV1052" s="204"/>
      <c r="DW1052" s="204"/>
      <c r="DX1052" s="204"/>
      <c r="DY1052" s="204"/>
      <c r="DZ1052" s="204"/>
      <c r="EA1052" s="204"/>
      <c r="EB1052" s="204"/>
      <c r="EC1052" s="204"/>
      <c r="ED1052" s="204"/>
      <c r="EE1052" s="204"/>
      <c r="EF1052" s="204"/>
      <c r="EG1052" s="204"/>
      <c r="EH1052" s="204"/>
      <c r="EI1052" s="204"/>
      <c r="EJ1052" s="204"/>
      <c r="EK1052" s="204"/>
      <c r="EL1052" s="204"/>
      <c r="EM1052" s="204"/>
      <c r="EN1052" s="204"/>
      <c r="EO1052" s="204"/>
      <c r="EP1052" s="156"/>
      <c r="EQ1052" s="156"/>
      <c r="ER1052" s="156"/>
      <c r="ES1052" s="156"/>
      <c r="ET1052" s="156"/>
      <c r="EU1052" s="156"/>
      <c r="EV1052" s="156"/>
      <c r="EW1052" s="156"/>
      <c r="EX1052" s="156"/>
      <c r="EY1052" s="156"/>
      <c r="EZ1052" s="156"/>
      <c r="FA1052" s="156"/>
      <c r="FB1052" s="156"/>
      <c r="FC1052" s="156"/>
      <c r="FD1052" s="156"/>
      <c r="FE1052" s="156"/>
      <c r="FF1052" s="156"/>
      <c r="FG1052" s="156"/>
      <c r="FH1052" s="156"/>
      <c r="FI1052" s="156"/>
      <c r="FJ1052" s="156"/>
      <c r="FK1052" s="156"/>
      <c r="FL1052" s="156"/>
      <c r="FM1052" s="156"/>
      <c r="FN1052" s="156"/>
      <c r="FO1052" s="156"/>
      <c r="FP1052" s="156"/>
      <c r="FQ1052" s="156"/>
      <c r="FR1052" s="156"/>
      <c r="FS1052" s="156"/>
      <c r="FT1052" s="156"/>
      <c r="FU1052" s="156"/>
      <c r="FV1052" s="156"/>
      <c r="FW1052" s="156"/>
      <c r="FX1052" s="156"/>
      <c r="FY1052" s="156"/>
      <c r="FZ1052" s="156"/>
      <c r="GA1052" s="156"/>
      <c r="GB1052" s="156"/>
      <c r="GC1052" s="156"/>
      <c r="GD1052" s="156"/>
      <c r="GE1052" s="156"/>
      <c r="GF1052" s="156"/>
      <c r="GG1052" s="156"/>
      <c r="GH1052" s="156"/>
      <c r="GI1052" s="156"/>
      <c r="GJ1052" s="156"/>
      <c r="GK1052" s="156"/>
      <c r="GL1052" s="156"/>
      <c r="GM1052" s="156"/>
      <c r="GN1052" s="156"/>
      <c r="GO1052" s="156"/>
      <c r="GP1052" s="156"/>
      <c r="GQ1052" s="156"/>
      <c r="GR1052" s="156"/>
      <c r="GS1052" s="156"/>
      <c r="GT1052" s="156"/>
      <c r="GU1052" s="156"/>
      <c r="GV1052" s="156"/>
      <c r="GW1052" s="156"/>
      <c r="GX1052" s="156"/>
      <c r="GY1052" s="156"/>
      <c r="GZ1052" s="156"/>
      <c r="HA1052" s="156"/>
      <c r="HB1052" s="156"/>
      <c r="HC1052" s="156"/>
      <c r="HD1052" s="156"/>
      <c r="HE1052" s="156"/>
      <c r="HF1052" s="156"/>
      <c r="HG1052" s="156"/>
      <c r="HH1052" s="156"/>
      <c r="HI1052" s="156"/>
      <c r="HJ1052" s="156"/>
      <c r="HK1052" s="156"/>
      <c r="HL1052" s="156"/>
      <c r="HM1052" s="156"/>
      <c r="HN1052" s="163"/>
      <c r="HO1052" s="156"/>
      <c r="HP1052" s="156"/>
      <c r="HQ1052" s="156"/>
    </row>
    <row r="1053" spans="1:225">
      <c r="A1053" s="160"/>
      <c r="B1053" s="204"/>
      <c r="C1053" s="204"/>
      <c r="D1053" s="204"/>
      <c r="E1053" s="204"/>
      <c r="F1053" s="204"/>
      <c r="G1053" s="204"/>
      <c r="H1053" s="204"/>
      <c r="I1053" s="204"/>
      <c r="J1053" s="204"/>
      <c r="K1053" s="204"/>
      <c r="L1053" s="204"/>
      <c r="M1053" s="204"/>
      <c r="N1053" s="204"/>
      <c r="O1053" s="204"/>
      <c r="P1053" s="204"/>
      <c r="Q1053" s="204"/>
      <c r="R1053" s="204"/>
      <c r="S1053" s="204"/>
      <c r="T1053" s="204"/>
      <c r="U1053" s="204"/>
      <c r="V1053" s="204"/>
      <c r="W1053" s="204"/>
      <c r="X1053" s="204"/>
      <c r="Y1053" s="204"/>
      <c r="Z1053" s="204"/>
      <c r="AA1053" s="204"/>
      <c r="AB1053" s="204"/>
      <c r="AC1053" s="204"/>
      <c r="AD1053" s="204"/>
      <c r="AE1053" s="204"/>
      <c r="AF1053" s="204"/>
      <c r="AG1053" s="204"/>
      <c r="AH1053" s="204"/>
      <c r="AI1053" s="204"/>
      <c r="AJ1053" s="204"/>
      <c r="AK1053" s="204"/>
      <c r="AL1053" s="204"/>
      <c r="AM1053" s="204"/>
      <c r="AN1053" s="204"/>
      <c r="AO1053" s="204"/>
      <c r="AP1053" s="204"/>
      <c r="AQ1053" s="204"/>
      <c r="AR1053" s="204"/>
      <c r="AS1053" s="204"/>
      <c r="AT1053" s="204"/>
      <c r="AU1053" s="204"/>
      <c r="AV1053" s="204"/>
      <c r="AW1053" s="204"/>
      <c r="AX1053" s="204"/>
      <c r="AY1053" s="204"/>
      <c r="AZ1053" s="204"/>
      <c r="BA1053" s="204"/>
      <c r="BB1053" s="204"/>
      <c r="BC1053" s="204"/>
      <c r="BD1053" s="204"/>
      <c r="BE1053" s="204"/>
      <c r="BF1053" s="204"/>
      <c r="BG1053" s="204"/>
      <c r="BH1053" s="204"/>
      <c r="BI1053" s="204"/>
      <c r="BJ1053" s="204"/>
      <c r="BK1053" s="204"/>
      <c r="BL1053" s="204"/>
      <c r="BM1053" s="204"/>
      <c r="BN1053" s="204"/>
      <c r="BO1053" s="204"/>
      <c r="BP1053" s="204"/>
      <c r="BQ1053" s="204"/>
      <c r="BR1053" s="204"/>
      <c r="BS1053" s="204"/>
      <c r="BT1053" s="204"/>
      <c r="BU1053" s="204"/>
      <c r="BV1053" s="204"/>
      <c r="BW1053" s="204"/>
      <c r="BX1053" s="204"/>
      <c r="BY1053" s="204"/>
      <c r="BZ1053" s="204"/>
      <c r="CA1053" s="204"/>
      <c r="CB1053" s="204"/>
      <c r="CC1053" s="204"/>
      <c r="CD1053" s="204"/>
      <c r="CE1053" s="204"/>
      <c r="CF1053" s="204"/>
      <c r="CG1053" s="204"/>
      <c r="CH1053" s="204"/>
      <c r="CI1053" s="204"/>
      <c r="CJ1053" s="204"/>
      <c r="CK1053" s="204"/>
      <c r="CL1053" s="204"/>
      <c r="CM1053" s="204"/>
      <c r="CN1053" s="204"/>
      <c r="CO1053" s="204"/>
      <c r="CP1053" s="204"/>
      <c r="CQ1053" s="204"/>
      <c r="CR1053" s="204"/>
      <c r="CS1053" s="204"/>
      <c r="CT1053" s="204"/>
      <c r="CU1053" s="204"/>
      <c r="CV1053" s="204"/>
      <c r="CW1053" s="204"/>
      <c r="CX1053" s="204"/>
      <c r="CY1053" s="204"/>
      <c r="CZ1053" s="204"/>
      <c r="DA1053" s="204"/>
      <c r="DB1053" s="204"/>
      <c r="DC1053" s="204"/>
      <c r="DD1053" s="204"/>
      <c r="DE1053" s="204"/>
      <c r="DF1053" s="204"/>
      <c r="DG1053" s="204"/>
      <c r="DH1053" s="204"/>
      <c r="DI1053" s="204"/>
      <c r="DJ1053" s="204"/>
      <c r="DK1053" s="204"/>
      <c r="DL1053" s="204"/>
      <c r="DM1053" s="204"/>
      <c r="DN1053" s="204"/>
      <c r="DO1053" s="204"/>
      <c r="DP1053" s="204"/>
      <c r="DQ1053" s="204"/>
      <c r="DR1053" s="204"/>
      <c r="DS1053" s="204"/>
      <c r="DT1053" s="204"/>
      <c r="DU1053" s="204"/>
      <c r="DV1053" s="204"/>
      <c r="DW1053" s="204"/>
      <c r="DX1053" s="204"/>
      <c r="DY1053" s="204"/>
      <c r="DZ1053" s="204"/>
      <c r="EA1053" s="204"/>
      <c r="EB1053" s="204"/>
      <c r="EC1053" s="204"/>
      <c r="ED1053" s="204"/>
      <c r="EE1053" s="204"/>
      <c r="EF1053" s="204"/>
      <c r="EG1053" s="204"/>
      <c r="EH1053" s="204"/>
      <c r="EI1053" s="204"/>
      <c r="EJ1053" s="204"/>
      <c r="EK1053" s="204"/>
      <c r="EL1053" s="204"/>
      <c r="EM1053" s="204"/>
      <c r="EN1053" s="204"/>
      <c r="EO1053" s="204"/>
      <c r="EP1053" s="160"/>
      <c r="EQ1053" s="160"/>
      <c r="ER1053" s="160"/>
      <c r="ES1053" s="160"/>
      <c r="ET1053" s="160"/>
      <c r="EU1053" s="160"/>
      <c r="EV1053" s="160"/>
      <c r="EW1053" s="160"/>
      <c r="EX1053" s="160"/>
      <c r="EY1053" s="160"/>
      <c r="EZ1053" s="160"/>
      <c r="FA1053" s="160"/>
      <c r="FB1053" s="160"/>
      <c r="FC1053" s="160"/>
      <c r="FD1053" s="160"/>
      <c r="FE1053" s="160"/>
      <c r="FF1053" s="160"/>
      <c r="FG1053" s="160"/>
      <c r="FH1053" s="160"/>
      <c r="FI1053" s="160"/>
      <c r="FJ1053" s="160"/>
      <c r="FK1053" s="160"/>
      <c r="FL1053" s="160"/>
      <c r="FM1053" s="160"/>
      <c r="FN1053" s="160"/>
      <c r="FO1053" s="160"/>
      <c r="FP1053" s="160"/>
      <c r="FQ1053" s="160"/>
      <c r="FR1053" s="160"/>
      <c r="FS1053" s="160"/>
      <c r="FT1053" s="160"/>
      <c r="FU1053" s="160"/>
      <c r="FV1053" s="160"/>
      <c r="FW1053" s="160"/>
      <c r="FX1053" s="160"/>
      <c r="FY1053" s="160"/>
      <c r="FZ1053" s="160"/>
      <c r="GA1053" s="160"/>
      <c r="GB1053" s="160"/>
      <c r="GC1053" s="160"/>
      <c r="GD1053" s="160"/>
      <c r="GE1053" s="160"/>
      <c r="GF1053" s="160"/>
      <c r="GG1053" s="160"/>
      <c r="GH1053" s="160"/>
      <c r="GI1053" s="160"/>
      <c r="GJ1053" s="160"/>
      <c r="GK1053" s="160"/>
      <c r="GL1053" s="160"/>
      <c r="GM1053" s="160"/>
      <c r="GN1053" s="160"/>
      <c r="GO1053" s="160"/>
      <c r="GP1053" s="160"/>
      <c r="GQ1053" s="160"/>
      <c r="GR1053" s="160"/>
      <c r="GS1053" s="160"/>
      <c r="GT1053" s="160"/>
      <c r="GU1053" s="160"/>
      <c r="GV1053" s="160"/>
      <c r="GW1053" s="160"/>
      <c r="GX1053" s="160"/>
      <c r="GY1053" s="160"/>
      <c r="GZ1053" s="160"/>
      <c r="HA1053" s="160"/>
      <c r="HB1053" s="160"/>
      <c r="HC1053" s="160"/>
      <c r="HD1053" s="160"/>
      <c r="HE1053" s="160"/>
      <c r="HF1053" s="160"/>
      <c r="HG1053" s="160"/>
      <c r="HH1053" s="160"/>
      <c r="HI1053" s="160"/>
      <c r="HJ1053" s="160"/>
      <c r="HK1053" s="160"/>
      <c r="HL1053" s="160"/>
      <c r="HM1053" s="160"/>
      <c r="HN1053" s="157"/>
      <c r="HO1053" s="160"/>
      <c r="HP1053" s="160"/>
      <c r="HQ1053" s="160"/>
    </row>
    <row r="1054" spans="1:225">
      <c r="A1054" s="156"/>
      <c r="B1054" s="204"/>
      <c r="C1054" s="204"/>
      <c r="D1054" s="204"/>
      <c r="E1054" s="204"/>
      <c r="F1054" s="204"/>
      <c r="G1054" s="204"/>
      <c r="H1054" s="204"/>
      <c r="I1054" s="204"/>
      <c r="J1054" s="204"/>
      <c r="K1054" s="204"/>
      <c r="L1054" s="204"/>
      <c r="M1054" s="204"/>
      <c r="N1054" s="204"/>
      <c r="O1054" s="204"/>
      <c r="P1054" s="204"/>
      <c r="Q1054" s="204"/>
      <c r="R1054" s="204"/>
      <c r="S1054" s="204"/>
      <c r="T1054" s="204"/>
      <c r="U1054" s="204"/>
      <c r="V1054" s="204"/>
      <c r="W1054" s="204"/>
      <c r="X1054" s="204"/>
      <c r="Y1054" s="204"/>
      <c r="Z1054" s="204"/>
      <c r="AA1054" s="204"/>
      <c r="AB1054" s="204"/>
      <c r="AC1054" s="204"/>
      <c r="AD1054" s="204"/>
      <c r="AE1054" s="204"/>
      <c r="AF1054" s="204"/>
      <c r="AG1054" s="204"/>
      <c r="AH1054" s="204"/>
      <c r="AI1054" s="204"/>
      <c r="AJ1054" s="204"/>
      <c r="AK1054" s="204"/>
      <c r="AL1054" s="204"/>
      <c r="AM1054" s="204"/>
      <c r="AN1054" s="204"/>
      <c r="AO1054" s="204"/>
      <c r="AP1054" s="204"/>
      <c r="AQ1054" s="204"/>
      <c r="AR1054" s="204"/>
      <c r="AS1054" s="204"/>
      <c r="AT1054" s="204"/>
      <c r="AU1054" s="204"/>
      <c r="AV1054" s="204"/>
      <c r="AW1054" s="204"/>
      <c r="AX1054" s="204"/>
      <c r="AY1054" s="204"/>
      <c r="AZ1054" s="204"/>
      <c r="BA1054" s="204"/>
      <c r="BB1054" s="204"/>
      <c r="BC1054" s="204"/>
      <c r="BD1054" s="204"/>
      <c r="BE1054" s="204"/>
      <c r="BF1054" s="204"/>
      <c r="BG1054" s="204"/>
      <c r="BH1054" s="204"/>
      <c r="BI1054" s="204"/>
      <c r="BJ1054" s="204"/>
      <c r="BK1054" s="204"/>
      <c r="BL1054" s="204"/>
      <c r="BM1054" s="204"/>
      <c r="BN1054" s="204"/>
      <c r="BO1054" s="204"/>
      <c r="BP1054" s="204"/>
      <c r="BQ1054" s="204"/>
      <c r="BR1054" s="204"/>
      <c r="BS1054" s="204"/>
      <c r="BT1054" s="204"/>
      <c r="BU1054" s="204"/>
      <c r="BV1054" s="204"/>
      <c r="BW1054" s="204"/>
      <c r="BX1054" s="204"/>
      <c r="BY1054" s="204"/>
      <c r="BZ1054" s="204"/>
      <c r="CA1054" s="204"/>
      <c r="CB1054" s="204"/>
      <c r="CC1054" s="204"/>
      <c r="CD1054" s="204"/>
      <c r="CE1054" s="204"/>
      <c r="CF1054" s="204"/>
      <c r="CG1054" s="204"/>
      <c r="CH1054" s="204"/>
      <c r="CI1054" s="204"/>
      <c r="CJ1054" s="204"/>
      <c r="CK1054" s="204"/>
      <c r="CL1054" s="204"/>
      <c r="CM1054" s="204"/>
      <c r="CN1054" s="204"/>
      <c r="CO1054" s="204"/>
      <c r="CP1054" s="204"/>
      <c r="CQ1054" s="204"/>
      <c r="CR1054" s="204"/>
      <c r="CS1054" s="204"/>
      <c r="CT1054" s="204"/>
      <c r="CU1054" s="204"/>
      <c r="CV1054" s="204"/>
      <c r="CW1054" s="204"/>
      <c r="CX1054" s="204"/>
      <c r="CY1054" s="204"/>
      <c r="CZ1054" s="204"/>
      <c r="DA1054" s="204"/>
      <c r="DB1054" s="204"/>
      <c r="DC1054" s="204"/>
      <c r="DD1054" s="204"/>
      <c r="DE1054" s="204"/>
      <c r="DF1054" s="204"/>
      <c r="DG1054" s="204"/>
      <c r="DH1054" s="204"/>
      <c r="DI1054" s="204"/>
      <c r="DJ1054" s="204"/>
      <c r="DK1054" s="204"/>
      <c r="DL1054" s="204"/>
      <c r="DM1054" s="204"/>
      <c r="DN1054" s="204"/>
      <c r="DO1054" s="204"/>
      <c r="DP1054" s="204"/>
      <c r="DQ1054" s="204"/>
      <c r="DR1054" s="204"/>
      <c r="DS1054" s="204"/>
      <c r="DT1054" s="204"/>
      <c r="DU1054" s="204"/>
      <c r="DV1054" s="204"/>
      <c r="DW1054" s="204"/>
      <c r="DX1054" s="204"/>
      <c r="DY1054" s="204"/>
      <c r="DZ1054" s="204"/>
      <c r="EA1054" s="204"/>
      <c r="EB1054" s="204"/>
      <c r="EC1054" s="204"/>
      <c r="ED1054" s="204"/>
      <c r="EE1054" s="204"/>
      <c r="EF1054" s="204"/>
      <c r="EG1054" s="204"/>
      <c r="EH1054" s="204"/>
      <c r="EI1054" s="204"/>
      <c r="EJ1054" s="204"/>
      <c r="EK1054" s="204"/>
      <c r="EL1054" s="204"/>
      <c r="EM1054" s="204"/>
      <c r="EN1054" s="204"/>
      <c r="EO1054" s="204"/>
      <c r="EP1054" s="156"/>
      <c r="EQ1054" s="156"/>
      <c r="ER1054" s="156"/>
      <c r="ES1054" s="156"/>
      <c r="ET1054" s="156"/>
      <c r="EU1054" s="156"/>
      <c r="EV1054" s="156"/>
      <c r="EW1054" s="156"/>
      <c r="EX1054" s="156"/>
      <c r="EY1054" s="156"/>
      <c r="EZ1054" s="156"/>
      <c r="FA1054" s="156"/>
      <c r="FB1054" s="156"/>
      <c r="FC1054" s="156"/>
      <c r="FD1054" s="156"/>
      <c r="FE1054" s="156"/>
      <c r="FF1054" s="156"/>
      <c r="FG1054" s="156"/>
      <c r="FH1054" s="156"/>
      <c r="FI1054" s="156"/>
      <c r="FJ1054" s="156"/>
      <c r="FK1054" s="156"/>
      <c r="FL1054" s="156"/>
      <c r="FM1054" s="156"/>
      <c r="FN1054" s="156"/>
      <c r="FO1054" s="156"/>
      <c r="FP1054" s="156"/>
      <c r="FQ1054" s="156"/>
      <c r="FR1054" s="156"/>
      <c r="FS1054" s="156"/>
      <c r="FT1054" s="156"/>
      <c r="FU1054" s="156"/>
      <c r="FV1054" s="156"/>
      <c r="FW1054" s="156"/>
      <c r="FX1054" s="156"/>
      <c r="FY1054" s="156"/>
      <c r="FZ1054" s="156"/>
      <c r="GA1054" s="156"/>
      <c r="GB1054" s="156"/>
      <c r="GC1054" s="156"/>
      <c r="GD1054" s="156"/>
      <c r="GE1054" s="156"/>
      <c r="GF1054" s="156"/>
      <c r="GG1054" s="156"/>
      <c r="GH1054" s="156"/>
      <c r="GI1054" s="156"/>
      <c r="GJ1054" s="156"/>
      <c r="GK1054" s="156"/>
      <c r="GL1054" s="156"/>
      <c r="GM1054" s="156"/>
      <c r="GN1054" s="156"/>
      <c r="GO1054" s="156"/>
      <c r="GP1054" s="156"/>
      <c r="GQ1054" s="156"/>
      <c r="GR1054" s="156"/>
      <c r="GS1054" s="156"/>
      <c r="GT1054" s="156"/>
      <c r="GU1054" s="156"/>
      <c r="GV1054" s="156"/>
      <c r="GW1054" s="156"/>
      <c r="GX1054" s="156"/>
      <c r="GY1054" s="156"/>
      <c r="GZ1054" s="156"/>
      <c r="HA1054" s="156"/>
      <c r="HB1054" s="156"/>
      <c r="HC1054" s="156"/>
      <c r="HD1054" s="156"/>
      <c r="HE1054" s="156"/>
      <c r="HF1054" s="156"/>
      <c r="HG1054" s="156"/>
      <c r="HH1054" s="156"/>
      <c r="HI1054" s="156"/>
      <c r="HJ1054" s="156"/>
      <c r="HK1054" s="156"/>
      <c r="HL1054" s="156"/>
      <c r="HM1054" s="156"/>
      <c r="HN1054" s="157"/>
      <c r="HO1054" s="156"/>
      <c r="HP1054" s="156"/>
      <c r="HQ1054" s="156"/>
    </row>
    <row r="1055" spans="1:225">
      <c r="A1055" s="156"/>
      <c r="B1055" s="204"/>
      <c r="C1055" s="204"/>
      <c r="D1055" s="204"/>
      <c r="E1055" s="204"/>
      <c r="F1055" s="204"/>
      <c r="G1055" s="204"/>
      <c r="H1055" s="204"/>
      <c r="I1055" s="204"/>
      <c r="J1055" s="204"/>
      <c r="K1055" s="204"/>
      <c r="L1055" s="204"/>
      <c r="M1055" s="204"/>
      <c r="N1055" s="204"/>
      <c r="O1055" s="204"/>
      <c r="P1055" s="204"/>
      <c r="Q1055" s="204"/>
      <c r="R1055" s="204"/>
      <c r="S1055" s="204"/>
      <c r="T1055" s="204"/>
      <c r="U1055" s="204"/>
      <c r="V1055" s="204"/>
      <c r="W1055" s="204"/>
      <c r="X1055" s="204"/>
      <c r="Y1055" s="204"/>
      <c r="Z1055" s="204"/>
      <c r="AA1055" s="204"/>
      <c r="AB1055" s="204"/>
      <c r="AC1055" s="204"/>
      <c r="AD1055" s="204"/>
      <c r="AE1055" s="204"/>
      <c r="AF1055" s="204"/>
      <c r="AG1055" s="204"/>
      <c r="AH1055" s="204"/>
      <c r="AI1055" s="204"/>
      <c r="AJ1055" s="204"/>
      <c r="AK1055" s="204"/>
      <c r="AL1055" s="204"/>
      <c r="AM1055" s="204"/>
      <c r="AN1055" s="204"/>
      <c r="AO1055" s="204"/>
      <c r="AP1055" s="204"/>
      <c r="AQ1055" s="204"/>
      <c r="AR1055" s="204"/>
      <c r="AS1055" s="204"/>
      <c r="AT1055" s="204"/>
      <c r="AU1055" s="204"/>
      <c r="AV1055" s="204"/>
      <c r="AW1055" s="204"/>
      <c r="AX1055" s="204"/>
      <c r="AY1055" s="204"/>
      <c r="AZ1055" s="204"/>
      <c r="BA1055" s="204"/>
      <c r="BB1055" s="204"/>
      <c r="BC1055" s="204"/>
      <c r="BD1055" s="204"/>
      <c r="BE1055" s="204"/>
      <c r="BF1055" s="204"/>
      <c r="BG1055" s="204"/>
      <c r="BH1055" s="204"/>
      <c r="BI1055" s="204"/>
      <c r="BJ1055" s="204"/>
      <c r="BK1055" s="204"/>
      <c r="BL1055" s="204"/>
      <c r="BM1055" s="204"/>
      <c r="BN1055" s="204"/>
      <c r="BO1055" s="204"/>
      <c r="BP1055" s="204"/>
      <c r="BQ1055" s="204"/>
      <c r="BR1055" s="204"/>
      <c r="BS1055" s="204"/>
      <c r="BT1055" s="204"/>
      <c r="BU1055" s="204"/>
      <c r="BV1055" s="204"/>
      <c r="BW1055" s="204"/>
      <c r="BX1055" s="204"/>
      <c r="BY1055" s="204"/>
      <c r="BZ1055" s="204"/>
      <c r="CA1055" s="204"/>
      <c r="CB1055" s="204"/>
      <c r="CC1055" s="204"/>
      <c r="CD1055" s="204"/>
      <c r="CE1055" s="204"/>
      <c r="CF1055" s="204"/>
      <c r="CG1055" s="204"/>
      <c r="CH1055" s="204"/>
      <c r="CI1055" s="204"/>
      <c r="CJ1055" s="204"/>
      <c r="CK1055" s="204"/>
      <c r="CL1055" s="204"/>
      <c r="CM1055" s="204"/>
      <c r="CN1055" s="204"/>
      <c r="CO1055" s="204"/>
      <c r="CP1055" s="204"/>
      <c r="CQ1055" s="204"/>
      <c r="CR1055" s="204"/>
      <c r="CS1055" s="204"/>
      <c r="CT1055" s="204"/>
      <c r="CU1055" s="204"/>
      <c r="CV1055" s="204"/>
      <c r="CW1055" s="204"/>
      <c r="CX1055" s="204"/>
      <c r="CY1055" s="204"/>
      <c r="CZ1055" s="204"/>
      <c r="DA1055" s="204"/>
      <c r="DB1055" s="204"/>
      <c r="DC1055" s="204"/>
      <c r="DD1055" s="204"/>
      <c r="DE1055" s="204"/>
      <c r="DF1055" s="204"/>
      <c r="DG1055" s="204"/>
      <c r="DH1055" s="204"/>
      <c r="DI1055" s="204"/>
      <c r="DJ1055" s="204"/>
      <c r="DK1055" s="204"/>
      <c r="DL1055" s="204"/>
      <c r="DM1055" s="204"/>
      <c r="DN1055" s="204"/>
      <c r="DO1055" s="204"/>
      <c r="DP1055" s="204"/>
      <c r="DQ1055" s="204"/>
      <c r="DR1055" s="204"/>
      <c r="DS1055" s="204"/>
      <c r="DT1055" s="204"/>
      <c r="DU1055" s="204"/>
      <c r="DV1055" s="204"/>
      <c r="DW1055" s="204"/>
      <c r="DX1055" s="204"/>
      <c r="DY1055" s="204"/>
      <c r="DZ1055" s="204"/>
      <c r="EA1055" s="204"/>
      <c r="EB1055" s="204"/>
      <c r="EC1055" s="204"/>
      <c r="ED1055" s="204"/>
      <c r="EE1055" s="204"/>
      <c r="EF1055" s="204"/>
      <c r="EG1055" s="204"/>
      <c r="EH1055" s="204"/>
      <c r="EI1055" s="204"/>
      <c r="EJ1055" s="204"/>
      <c r="EK1055" s="204"/>
      <c r="EL1055" s="204"/>
      <c r="EM1055" s="204"/>
      <c r="EN1055" s="204"/>
      <c r="EO1055" s="204"/>
      <c r="EP1055" s="156"/>
      <c r="EQ1055" s="156"/>
      <c r="ER1055" s="156"/>
      <c r="ES1055" s="156"/>
      <c r="ET1055" s="156"/>
      <c r="EU1055" s="156"/>
      <c r="EV1055" s="156"/>
      <c r="EW1055" s="156"/>
      <c r="EX1055" s="156"/>
      <c r="EY1055" s="156"/>
      <c r="EZ1055" s="156"/>
      <c r="FA1055" s="156"/>
      <c r="FB1055" s="156"/>
      <c r="FC1055" s="156"/>
      <c r="FD1055" s="156"/>
      <c r="FE1055" s="156"/>
      <c r="FF1055" s="156"/>
      <c r="FG1055" s="156"/>
      <c r="FH1055" s="156"/>
      <c r="FI1055" s="156"/>
      <c r="FJ1055" s="156"/>
      <c r="FK1055" s="156"/>
      <c r="FL1055" s="156"/>
      <c r="FM1055" s="156"/>
      <c r="FN1055" s="156"/>
      <c r="FO1055" s="156"/>
      <c r="FP1055" s="156"/>
      <c r="FQ1055" s="156"/>
      <c r="FR1055" s="156"/>
      <c r="FS1055" s="156"/>
      <c r="FT1055" s="156"/>
      <c r="FU1055" s="156"/>
      <c r="FV1055" s="156"/>
      <c r="FW1055" s="156"/>
      <c r="FX1055" s="156"/>
      <c r="FY1055" s="156"/>
      <c r="FZ1055" s="156"/>
      <c r="GA1055" s="156"/>
      <c r="GB1055" s="156"/>
      <c r="GC1055" s="156"/>
      <c r="GD1055" s="156"/>
      <c r="GE1055" s="156"/>
      <c r="GF1055" s="156"/>
      <c r="GG1055" s="156"/>
      <c r="GH1055" s="156"/>
      <c r="GI1055" s="156"/>
      <c r="GJ1055" s="156"/>
      <c r="GK1055" s="156"/>
      <c r="GL1055" s="156"/>
      <c r="GM1055" s="156"/>
      <c r="GN1055" s="156"/>
      <c r="GO1055" s="156"/>
      <c r="GP1055" s="156"/>
      <c r="GQ1055" s="156"/>
      <c r="GR1055" s="156"/>
      <c r="GS1055" s="156"/>
      <c r="GT1055" s="156"/>
      <c r="GU1055" s="156"/>
      <c r="GV1055" s="156"/>
      <c r="GW1055" s="156"/>
      <c r="GX1055" s="156"/>
      <c r="GY1055" s="156"/>
      <c r="GZ1055" s="156"/>
      <c r="HA1055" s="156"/>
      <c r="HB1055" s="156"/>
      <c r="HC1055" s="156"/>
      <c r="HD1055" s="156"/>
      <c r="HE1055" s="156"/>
      <c r="HF1055" s="156"/>
      <c r="HG1055" s="156"/>
      <c r="HH1055" s="156"/>
      <c r="HI1055" s="156"/>
      <c r="HJ1055" s="156"/>
      <c r="HK1055" s="156"/>
      <c r="HL1055" s="156"/>
      <c r="HM1055" s="156"/>
      <c r="HN1055" s="163"/>
      <c r="HO1055" s="156"/>
      <c r="HP1055" s="156"/>
      <c r="HQ1055" s="156"/>
    </row>
    <row r="1056" spans="1:225">
      <c r="A1056" s="160"/>
      <c r="B1056" s="204"/>
      <c r="C1056" s="204"/>
      <c r="D1056" s="204"/>
      <c r="E1056" s="204"/>
      <c r="F1056" s="204"/>
      <c r="G1056" s="204"/>
      <c r="H1056" s="204"/>
      <c r="I1056" s="204"/>
      <c r="J1056" s="204"/>
      <c r="K1056" s="204"/>
      <c r="L1056" s="204"/>
      <c r="M1056" s="204"/>
      <c r="N1056" s="204"/>
      <c r="O1056" s="204"/>
      <c r="P1056" s="204"/>
      <c r="Q1056" s="204"/>
      <c r="R1056" s="204"/>
      <c r="S1056" s="204"/>
      <c r="T1056" s="204"/>
      <c r="U1056" s="204"/>
      <c r="V1056" s="204"/>
      <c r="W1056" s="204"/>
      <c r="X1056" s="204"/>
      <c r="Y1056" s="204"/>
      <c r="Z1056" s="204"/>
      <c r="AA1056" s="204"/>
      <c r="AB1056" s="204"/>
      <c r="AC1056" s="204"/>
      <c r="AD1056" s="204"/>
      <c r="AE1056" s="204"/>
      <c r="AF1056" s="204"/>
      <c r="AG1056" s="204"/>
      <c r="AH1056" s="204"/>
      <c r="AI1056" s="204"/>
      <c r="AJ1056" s="204"/>
      <c r="AK1056" s="204"/>
      <c r="AL1056" s="204"/>
      <c r="AM1056" s="204"/>
      <c r="AN1056" s="204"/>
      <c r="AO1056" s="204"/>
      <c r="AP1056" s="204"/>
      <c r="AQ1056" s="204"/>
      <c r="AR1056" s="204"/>
      <c r="AS1056" s="204"/>
      <c r="AT1056" s="204"/>
      <c r="AU1056" s="204"/>
      <c r="AV1056" s="204"/>
      <c r="AW1056" s="204"/>
      <c r="AX1056" s="204"/>
      <c r="AY1056" s="204"/>
      <c r="AZ1056" s="204"/>
      <c r="BA1056" s="204"/>
      <c r="BB1056" s="204"/>
      <c r="BC1056" s="204"/>
      <c r="BD1056" s="204"/>
      <c r="BE1056" s="204"/>
      <c r="BF1056" s="204"/>
      <c r="BG1056" s="204"/>
      <c r="BH1056" s="204"/>
      <c r="BI1056" s="204"/>
      <c r="BJ1056" s="204"/>
      <c r="BK1056" s="204"/>
      <c r="BL1056" s="204"/>
      <c r="BM1056" s="204"/>
      <c r="BN1056" s="204"/>
      <c r="BO1056" s="204"/>
      <c r="BP1056" s="204"/>
      <c r="BQ1056" s="204"/>
      <c r="BR1056" s="204"/>
      <c r="BS1056" s="204"/>
      <c r="BT1056" s="204"/>
      <c r="BU1056" s="204"/>
      <c r="BV1056" s="204"/>
      <c r="BW1056" s="204"/>
      <c r="BX1056" s="204"/>
      <c r="BY1056" s="204"/>
      <c r="BZ1056" s="204"/>
      <c r="CA1056" s="204"/>
      <c r="CB1056" s="204"/>
      <c r="CC1056" s="204"/>
      <c r="CD1056" s="204"/>
      <c r="CE1056" s="204"/>
      <c r="CF1056" s="204"/>
      <c r="CG1056" s="204"/>
      <c r="CH1056" s="204"/>
      <c r="CI1056" s="204"/>
      <c r="CJ1056" s="204"/>
      <c r="CK1056" s="204"/>
      <c r="CL1056" s="204"/>
      <c r="CM1056" s="204"/>
      <c r="CN1056" s="204"/>
      <c r="CO1056" s="204"/>
      <c r="CP1056" s="204"/>
      <c r="CQ1056" s="204"/>
      <c r="CR1056" s="204"/>
      <c r="CS1056" s="204"/>
      <c r="CT1056" s="204"/>
      <c r="CU1056" s="204"/>
      <c r="CV1056" s="204"/>
      <c r="CW1056" s="204"/>
      <c r="CX1056" s="204"/>
      <c r="CY1056" s="204"/>
      <c r="CZ1056" s="204"/>
      <c r="DA1056" s="204"/>
      <c r="DB1056" s="204"/>
      <c r="DC1056" s="204"/>
      <c r="DD1056" s="204"/>
      <c r="DE1056" s="204"/>
      <c r="DF1056" s="204"/>
      <c r="DG1056" s="204"/>
      <c r="DH1056" s="204"/>
      <c r="DI1056" s="204"/>
      <c r="DJ1056" s="204"/>
      <c r="DK1056" s="204"/>
      <c r="DL1056" s="204"/>
      <c r="DM1056" s="204"/>
      <c r="DN1056" s="204"/>
      <c r="DO1056" s="204"/>
      <c r="DP1056" s="204"/>
      <c r="DQ1056" s="204"/>
      <c r="DR1056" s="204"/>
      <c r="DS1056" s="204"/>
      <c r="DT1056" s="204"/>
      <c r="DU1056" s="204"/>
      <c r="DV1056" s="204"/>
      <c r="DW1056" s="204"/>
      <c r="DX1056" s="204"/>
      <c r="DY1056" s="204"/>
      <c r="DZ1056" s="204"/>
      <c r="EA1056" s="204"/>
      <c r="EB1056" s="204"/>
      <c r="EC1056" s="204"/>
      <c r="ED1056" s="204"/>
      <c r="EE1056" s="204"/>
      <c r="EF1056" s="204"/>
      <c r="EG1056" s="204"/>
      <c r="EH1056" s="204"/>
      <c r="EI1056" s="204"/>
      <c r="EJ1056" s="204"/>
      <c r="EK1056" s="204"/>
      <c r="EL1056" s="204"/>
      <c r="EM1056" s="204"/>
      <c r="EN1056" s="204"/>
      <c r="EO1056" s="204"/>
      <c r="EP1056" s="160"/>
      <c r="EQ1056" s="160"/>
      <c r="ER1056" s="160"/>
      <c r="ES1056" s="160"/>
      <c r="ET1056" s="160"/>
      <c r="EU1056" s="160"/>
      <c r="EV1056" s="160"/>
      <c r="EW1056" s="160"/>
      <c r="EX1056" s="160"/>
      <c r="EY1056" s="160"/>
      <c r="EZ1056" s="160"/>
      <c r="FA1056" s="160"/>
      <c r="FB1056" s="160"/>
      <c r="FC1056" s="160"/>
      <c r="FD1056" s="160"/>
      <c r="FE1056" s="160"/>
      <c r="FF1056" s="160"/>
      <c r="FG1056" s="160"/>
      <c r="FH1056" s="160"/>
      <c r="FI1056" s="160"/>
      <c r="FJ1056" s="160"/>
      <c r="FK1056" s="160"/>
      <c r="FL1056" s="160"/>
      <c r="FM1056" s="160"/>
      <c r="FN1056" s="160"/>
      <c r="FO1056" s="160"/>
      <c r="FP1056" s="160"/>
      <c r="FQ1056" s="160"/>
      <c r="FR1056" s="160"/>
      <c r="FS1056" s="160"/>
      <c r="FT1056" s="160"/>
      <c r="FU1056" s="160"/>
      <c r="FV1056" s="160"/>
      <c r="FW1056" s="160"/>
      <c r="FX1056" s="160"/>
      <c r="FY1056" s="160"/>
      <c r="FZ1056" s="160"/>
      <c r="GA1056" s="160"/>
      <c r="GB1056" s="160"/>
      <c r="GC1056" s="160"/>
      <c r="GD1056" s="160"/>
      <c r="GE1056" s="160"/>
      <c r="GF1056" s="160"/>
      <c r="GG1056" s="160"/>
      <c r="GH1056" s="160"/>
      <c r="GI1056" s="160"/>
      <c r="GJ1056" s="160"/>
      <c r="GK1056" s="160"/>
      <c r="GL1056" s="160"/>
      <c r="GM1056" s="160"/>
      <c r="GN1056" s="160"/>
      <c r="GO1056" s="160"/>
      <c r="GP1056" s="160"/>
      <c r="GQ1056" s="160"/>
      <c r="GR1056" s="160"/>
      <c r="GS1056" s="160"/>
      <c r="GT1056" s="160"/>
      <c r="GU1056" s="160"/>
      <c r="GV1056" s="160"/>
      <c r="GW1056" s="160"/>
      <c r="GX1056" s="160"/>
      <c r="GY1056" s="160"/>
      <c r="GZ1056" s="160"/>
      <c r="HA1056" s="160"/>
      <c r="HB1056" s="160"/>
      <c r="HC1056" s="160"/>
      <c r="HD1056" s="160"/>
      <c r="HE1056" s="160"/>
      <c r="HF1056" s="160"/>
      <c r="HG1056" s="160"/>
      <c r="HH1056" s="160"/>
      <c r="HI1056" s="160"/>
      <c r="HJ1056" s="160"/>
      <c r="HK1056" s="160"/>
      <c r="HL1056" s="160"/>
      <c r="HM1056" s="160"/>
      <c r="HN1056" s="157"/>
      <c r="HO1056" s="160"/>
      <c r="HP1056" s="160"/>
      <c r="HQ1056" s="160"/>
    </row>
    <row r="1057" spans="1:225">
      <c r="A1057" s="156"/>
      <c r="B1057" s="204"/>
      <c r="C1057" s="204"/>
      <c r="D1057" s="204"/>
      <c r="E1057" s="204"/>
      <c r="F1057" s="204"/>
      <c r="G1057" s="204"/>
      <c r="H1057" s="204"/>
      <c r="I1057" s="204"/>
      <c r="J1057" s="204"/>
      <c r="K1057" s="204"/>
      <c r="L1057" s="204"/>
      <c r="M1057" s="204"/>
      <c r="N1057" s="204"/>
      <c r="O1057" s="204"/>
      <c r="P1057" s="204"/>
      <c r="Q1057" s="204"/>
      <c r="R1057" s="204"/>
      <c r="S1057" s="204"/>
      <c r="T1057" s="204"/>
      <c r="U1057" s="204"/>
      <c r="V1057" s="204"/>
      <c r="W1057" s="204"/>
      <c r="X1057" s="204"/>
      <c r="Y1057" s="204"/>
      <c r="Z1057" s="204"/>
      <c r="AA1057" s="204"/>
      <c r="AB1057" s="204"/>
      <c r="AC1057" s="204"/>
      <c r="AD1057" s="204"/>
      <c r="AE1057" s="204"/>
      <c r="AF1057" s="204"/>
      <c r="AG1057" s="204"/>
      <c r="AH1057" s="204"/>
      <c r="AI1057" s="204"/>
      <c r="AJ1057" s="204"/>
      <c r="AK1057" s="204"/>
      <c r="AL1057" s="204"/>
      <c r="AM1057" s="204"/>
      <c r="AN1057" s="204"/>
      <c r="AO1057" s="204"/>
      <c r="AP1057" s="204"/>
      <c r="AQ1057" s="204"/>
      <c r="AR1057" s="204"/>
      <c r="AS1057" s="204"/>
      <c r="AT1057" s="204"/>
      <c r="AU1057" s="204"/>
      <c r="AV1057" s="204"/>
      <c r="AW1057" s="204"/>
      <c r="AX1057" s="204"/>
      <c r="AY1057" s="204"/>
      <c r="AZ1057" s="204"/>
      <c r="BA1057" s="204"/>
      <c r="BB1057" s="204"/>
      <c r="BC1057" s="204"/>
      <c r="BD1057" s="204"/>
      <c r="BE1057" s="204"/>
      <c r="BF1057" s="204"/>
      <c r="BG1057" s="204"/>
      <c r="BH1057" s="204"/>
      <c r="BI1057" s="204"/>
      <c r="BJ1057" s="204"/>
      <c r="BK1057" s="204"/>
      <c r="BL1057" s="204"/>
      <c r="BM1057" s="204"/>
      <c r="BN1057" s="204"/>
      <c r="BO1057" s="204"/>
      <c r="BP1057" s="204"/>
      <c r="BQ1057" s="204"/>
      <c r="BR1057" s="204"/>
      <c r="BS1057" s="204"/>
      <c r="BT1057" s="204"/>
      <c r="BU1057" s="204"/>
      <c r="BV1057" s="204"/>
      <c r="BW1057" s="204"/>
      <c r="BX1057" s="204"/>
      <c r="BY1057" s="204"/>
      <c r="BZ1057" s="204"/>
      <c r="CA1057" s="204"/>
      <c r="CB1057" s="204"/>
      <c r="CC1057" s="204"/>
      <c r="CD1057" s="204"/>
      <c r="CE1057" s="204"/>
      <c r="CF1057" s="204"/>
      <c r="CG1057" s="204"/>
      <c r="CH1057" s="204"/>
      <c r="CI1057" s="204"/>
      <c r="CJ1057" s="204"/>
      <c r="CK1057" s="204"/>
      <c r="CL1057" s="204"/>
      <c r="CM1057" s="204"/>
      <c r="CN1057" s="204"/>
      <c r="CO1057" s="204"/>
      <c r="CP1057" s="204"/>
      <c r="CQ1057" s="204"/>
      <c r="CR1057" s="204"/>
      <c r="CS1057" s="204"/>
      <c r="CT1057" s="204"/>
      <c r="CU1057" s="204"/>
      <c r="CV1057" s="204"/>
      <c r="CW1057" s="204"/>
      <c r="CX1057" s="204"/>
      <c r="CY1057" s="204"/>
      <c r="CZ1057" s="204"/>
      <c r="DA1057" s="204"/>
      <c r="DB1057" s="204"/>
      <c r="DC1057" s="204"/>
      <c r="DD1057" s="204"/>
      <c r="DE1057" s="204"/>
      <c r="DF1057" s="204"/>
      <c r="DG1057" s="204"/>
      <c r="DH1057" s="204"/>
      <c r="DI1057" s="204"/>
      <c r="DJ1057" s="204"/>
      <c r="DK1057" s="204"/>
      <c r="DL1057" s="204"/>
      <c r="DM1057" s="204"/>
      <c r="DN1057" s="204"/>
      <c r="DO1057" s="204"/>
      <c r="DP1057" s="204"/>
      <c r="DQ1057" s="204"/>
      <c r="DR1057" s="204"/>
      <c r="DS1057" s="204"/>
      <c r="DT1057" s="204"/>
      <c r="DU1057" s="204"/>
      <c r="DV1057" s="204"/>
      <c r="DW1057" s="204"/>
      <c r="DX1057" s="204"/>
      <c r="DY1057" s="204"/>
      <c r="DZ1057" s="204"/>
      <c r="EA1057" s="204"/>
      <c r="EB1057" s="204"/>
      <c r="EC1057" s="204"/>
      <c r="ED1057" s="204"/>
      <c r="EE1057" s="204"/>
      <c r="EF1057" s="204"/>
      <c r="EG1057" s="204"/>
      <c r="EH1057" s="204"/>
      <c r="EI1057" s="204"/>
      <c r="EJ1057" s="204"/>
      <c r="EK1057" s="204"/>
      <c r="EL1057" s="204"/>
      <c r="EM1057" s="204"/>
      <c r="EN1057" s="204"/>
      <c r="EO1057" s="204"/>
      <c r="EP1057" s="156"/>
      <c r="EQ1057" s="156"/>
      <c r="ER1057" s="156"/>
      <c r="ES1057" s="156"/>
      <c r="ET1057" s="156"/>
      <c r="EU1057" s="156"/>
      <c r="EV1057" s="156"/>
      <c r="EW1057" s="156"/>
      <c r="EX1057" s="156"/>
      <c r="EY1057" s="156"/>
      <c r="EZ1057" s="156"/>
      <c r="FA1057" s="156"/>
      <c r="FB1057" s="156"/>
      <c r="FC1057" s="156"/>
      <c r="FD1057" s="156"/>
      <c r="FE1057" s="156"/>
      <c r="FF1057" s="156"/>
      <c r="FG1057" s="156"/>
      <c r="FH1057" s="156"/>
      <c r="FI1057" s="156"/>
      <c r="FJ1057" s="156"/>
      <c r="FK1057" s="156"/>
      <c r="FL1057" s="156"/>
      <c r="FM1057" s="156"/>
      <c r="FN1057" s="156"/>
      <c r="FO1057" s="156"/>
      <c r="FP1057" s="156"/>
      <c r="FQ1057" s="156"/>
      <c r="FR1057" s="156"/>
      <c r="FS1057" s="156"/>
      <c r="FT1057" s="156"/>
      <c r="FU1057" s="156"/>
      <c r="FV1057" s="156"/>
      <c r="FW1057" s="156"/>
      <c r="FX1057" s="156"/>
      <c r="FY1057" s="156"/>
      <c r="FZ1057" s="156"/>
      <c r="GA1057" s="156"/>
      <c r="GB1057" s="156"/>
      <c r="GC1057" s="156"/>
      <c r="GD1057" s="156"/>
      <c r="GE1057" s="156"/>
      <c r="GF1057" s="156"/>
      <c r="GG1057" s="156"/>
      <c r="GH1057" s="156"/>
      <c r="GI1057" s="156"/>
      <c r="GJ1057" s="156"/>
      <c r="GK1057" s="156"/>
      <c r="GL1057" s="156"/>
      <c r="GM1057" s="156"/>
      <c r="GN1057" s="156"/>
      <c r="GO1057" s="156"/>
      <c r="GP1057" s="156"/>
      <c r="GQ1057" s="156"/>
      <c r="GR1057" s="156"/>
      <c r="GS1057" s="156"/>
      <c r="GT1057" s="156"/>
      <c r="GU1057" s="156"/>
      <c r="GV1057" s="156"/>
      <c r="GW1057" s="156"/>
      <c r="GX1057" s="156"/>
      <c r="GY1057" s="156"/>
      <c r="GZ1057" s="156"/>
      <c r="HA1057" s="156"/>
      <c r="HB1057" s="156"/>
      <c r="HC1057" s="156"/>
      <c r="HD1057" s="156"/>
      <c r="HE1057" s="156"/>
      <c r="HF1057" s="156"/>
      <c r="HG1057" s="156"/>
      <c r="HH1057" s="156"/>
      <c r="HI1057" s="156"/>
      <c r="HJ1057" s="156"/>
      <c r="HK1057" s="156"/>
      <c r="HL1057" s="156"/>
      <c r="HM1057" s="156"/>
      <c r="HN1057" s="157"/>
      <c r="HO1057" s="156"/>
      <c r="HP1057" s="156"/>
      <c r="HQ1057" s="156"/>
    </row>
    <row r="1058" spans="1:225">
      <c r="A1058" s="156"/>
      <c r="B1058" s="204"/>
      <c r="C1058" s="204"/>
      <c r="D1058" s="204"/>
      <c r="E1058" s="204"/>
      <c r="F1058" s="204"/>
      <c r="G1058" s="204"/>
      <c r="H1058" s="204"/>
      <c r="I1058" s="204"/>
      <c r="J1058" s="204"/>
      <c r="K1058" s="204"/>
      <c r="L1058" s="204"/>
      <c r="M1058" s="204"/>
      <c r="N1058" s="204"/>
      <c r="O1058" s="204"/>
      <c r="P1058" s="204"/>
      <c r="Q1058" s="204"/>
      <c r="R1058" s="204"/>
      <c r="S1058" s="204"/>
      <c r="T1058" s="204"/>
      <c r="U1058" s="204"/>
      <c r="V1058" s="204"/>
      <c r="W1058" s="204"/>
      <c r="X1058" s="204"/>
      <c r="Y1058" s="204"/>
      <c r="Z1058" s="204"/>
      <c r="AA1058" s="204"/>
      <c r="AB1058" s="204"/>
      <c r="AC1058" s="204"/>
      <c r="AD1058" s="204"/>
      <c r="AE1058" s="204"/>
      <c r="AF1058" s="204"/>
      <c r="AG1058" s="204"/>
      <c r="AH1058" s="204"/>
      <c r="AI1058" s="204"/>
      <c r="AJ1058" s="204"/>
      <c r="AK1058" s="204"/>
      <c r="AL1058" s="204"/>
      <c r="AM1058" s="204"/>
      <c r="AN1058" s="204"/>
      <c r="AO1058" s="204"/>
      <c r="AP1058" s="204"/>
      <c r="AQ1058" s="204"/>
      <c r="AR1058" s="204"/>
      <c r="AS1058" s="204"/>
      <c r="AT1058" s="204"/>
      <c r="AU1058" s="204"/>
      <c r="AV1058" s="204"/>
      <c r="AW1058" s="204"/>
      <c r="AX1058" s="204"/>
      <c r="AY1058" s="204"/>
      <c r="AZ1058" s="204"/>
      <c r="BA1058" s="204"/>
      <c r="BB1058" s="204"/>
      <c r="BC1058" s="204"/>
      <c r="BD1058" s="204"/>
      <c r="BE1058" s="204"/>
      <c r="BF1058" s="204"/>
      <c r="BG1058" s="204"/>
      <c r="BH1058" s="204"/>
      <c r="BI1058" s="204"/>
      <c r="BJ1058" s="204"/>
      <c r="BK1058" s="204"/>
      <c r="BL1058" s="204"/>
      <c r="BM1058" s="204"/>
      <c r="BN1058" s="204"/>
      <c r="BO1058" s="204"/>
      <c r="BP1058" s="204"/>
      <c r="BQ1058" s="204"/>
      <c r="BR1058" s="204"/>
      <c r="BS1058" s="204"/>
      <c r="BT1058" s="204"/>
      <c r="BU1058" s="204"/>
      <c r="BV1058" s="204"/>
      <c r="BW1058" s="204"/>
      <c r="BX1058" s="204"/>
      <c r="BY1058" s="204"/>
      <c r="BZ1058" s="204"/>
      <c r="CA1058" s="204"/>
      <c r="CB1058" s="204"/>
      <c r="CC1058" s="204"/>
      <c r="CD1058" s="204"/>
      <c r="CE1058" s="204"/>
      <c r="CF1058" s="204"/>
      <c r="CG1058" s="204"/>
      <c r="CH1058" s="204"/>
      <c r="CI1058" s="204"/>
      <c r="CJ1058" s="204"/>
      <c r="CK1058" s="204"/>
      <c r="CL1058" s="204"/>
      <c r="CM1058" s="204"/>
      <c r="CN1058" s="204"/>
      <c r="CO1058" s="204"/>
      <c r="CP1058" s="204"/>
      <c r="CQ1058" s="204"/>
      <c r="CR1058" s="204"/>
      <c r="CS1058" s="204"/>
      <c r="CT1058" s="204"/>
      <c r="CU1058" s="204"/>
      <c r="CV1058" s="204"/>
      <c r="CW1058" s="204"/>
      <c r="CX1058" s="204"/>
      <c r="CY1058" s="204"/>
      <c r="CZ1058" s="204"/>
      <c r="DA1058" s="204"/>
      <c r="DB1058" s="204"/>
      <c r="DC1058" s="204"/>
      <c r="DD1058" s="204"/>
      <c r="DE1058" s="204"/>
      <c r="DF1058" s="204"/>
      <c r="DG1058" s="204"/>
      <c r="DH1058" s="204"/>
      <c r="DI1058" s="204"/>
      <c r="DJ1058" s="204"/>
      <c r="DK1058" s="204"/>
      <c r="DL1058" s="204"/>
      <c r="DM1058" s="204"/>
      <c r="DN1058" s="204"/>
      <c r="DO1058" s="204"/>
      <c r="DP1058" s="204"/>
      <c r="DQ1058" s="204"/>
      <c r="DR1058" s="204"/>
      <c r="DS1058" s="204"/>
      <c r="DT1058" s="204"/>
      <c r="DU1058" s="204"/>
      <c r="DV1058" s="204"/>
      <c r="DW1058" s="204"/>
      <c r="DX1058" s="204"/>
      <c r="DY1058" s="204"/>
      <c r="DZ1058" s="204"/>
      <c r="EA1058" s="204"/>
      <c r="EB1058" s="204"/>
      <c r="EC1058" s="204"/>
      <c r="ED1058" s="204"/>
      <c r="EE1058" s="204"/>
      <c r="EF1058" s="204"/>
      <c r="EG1058" s="204"/>
      <c r="EH1058" s="204"/>
      <c r="EI1058" s="204"/>
      <c r="EJ1058" s="204"/>
      <c r="EK1058" s="204"/>
      <c r="EL1058" s="204"/>
      <c r="EM1058" s="204"/>
      <c r="EN1058" s="204"/>
      <c r="EO1058" s="204"/>
      <c r="EP1058" s="156"/>
      <c r="EQ1058" s="156"/>
      <c r="ER1058" s="156"/>
      <c r="ES1058" s="156"/>
      <c r="ET1058" s="156"/>
      <c r="EU1058" s="156"/>
      <c r="EV1058" s="156"/>
      <c r="EW1058" s="156"/>
      <c r="EX1058" s="156"/>
      <c r="EY1058" s="156"/>
      <c r="EZ1058" s="156"/>
      <c r="FA1058" s="156"/>
      <c r="FB1058" s="156"/>
      <c r="FC1058" s="156"/>
      <c r="FD1058" s="156"/>
      <c r="FE1058" s="156"/>
      <c r="FF1058" s="156"/>
      <c r="FG1058" s="156"/>
      <c r="FH1058" s="156"/>
      <c r="FI1058" s="156"/>
      <c r="FJ1058" s="156"/>
      <c r="FK1058" s="156"/>
      <c r="FL1058" s="156"/>
      <c r="FM1058" s="156"/>
      <c r="FN1058" s="156"/>
      <c r="FO1058" s="156"/>
      <c r="FP1058" s="156"/>
      <c r="FQ1058" s="156"/>
      <c r="FR1058" s="156"/>
      <c r="FS1058" s="156"/>
      <c r="FT1058" s="156"/>
      <c r="FU1058" s="156"/>
      <c r="FV1058" s="156"/>
      <c r="FW1058" s="156"/>
      <c r="FX1058" s="156"/>
      <c r="FY1058" s="156"/>
      <c r="FZ1058" s="156"/>
      <c r="GA1058" s="156"/>
      <c r="GB1058" s="156"/>
      <c r="GC1058" s="156"/>
      <c r="GD1058" s="156"/>
      <c r="GE1058" s="156"/>
      <c r="GF1058" s="156"/>
      <c r="GG1058" s="156"/>
      <c r="GH1058" s="156"/>
      <c r="GI1058" s="156"/>
      <c r="GJ1058" s="156"/>
      <c r="GK1058" s="156"/>
      <c r="GL1058" s="156"/>
      <c r="GM1058" s="156"/>
      <c r="GN1058" s="156"/>
      <c r="GO1058" s="156"/>
      <c r="GP1058" s="156"/>
      <c r="GQ1058" s="156"/>
      <c r="GR1058" s="156"/>
      <c r="GS1058" s="156"/>
      <c r="GT1058" s="156"/>
      <c r="GU1058" s="156"/>
      <c r="GV1058" s="156"/>
      <c r="GW1058" s="156"/>
      <c r="GX1058" s="156"/>
      <c r="GY1058" s="156"/>
      <c r="GZ1058" s="156"/>
      <c r="HA1058" s="156"/>
      <c r="HB1058" s="156"/>
      <c r="HC1058" s="156"/>
      <c r="HD1058" s="156"/>
      <c r="HE1058" s="156"/>
      <c r="HF1058" s="156"/>
      <c r="HG1058" s="156"/>
      <c r="HH1058" s="156"/>
      <c r="HI1058" s="156"/>
      <c r="HJ1058" s="156"/>
      <c r="HK1058" s="156"/>
      <c r="HL1058" s="156"/>
      <c r="HM1058" s="156"/>
      <c r="HN1058" s="163"/>
      <c r="HO1058" s="156"/>
      <c r="HP1058" s="156"/>
      <c r="HQ1058" s="156"/>
    </row>
    <row r="1059" spans="1:225">
      <c r="A1059" s="160"/>
      <c r="B1059" s="204"/>
      <c r="C1059" s="204"/>
      <c r="D1059" s="204"/>
      <c r="E1059" s="204"/>
      <c r="F1059" s="204"/>
      <c r="G1059" s="204"/>
      <c r="H1059" s="204"/>
      <c r="I1059" s="204"/>
      <c r="J1059" s="204"/>
      <c r="K1059" s="204"/>
      <c r="L1059" s="204"/>
      <c r="M1059" s="204"/>
      <c r="N1059" s="204"/>
      <c r="O1059" s="204"/>
      <c r="P1059" s="204"/>
      <c r="Q1059" s="204"/>
      <c r="R1059" s="204"/>
      <c r="S1059" s="204"/>
      <c r="T1059" s="204"/>
      <c r="U1059" s="204"/>
      <c r="V1059" s="204"/>
      <c r="W1059" s="204"/>
      <c r="X1059" s="204"/>
      <c r="Y1059" s="204"/>
      <c r="Z1059" s="204"/>
      <c r="AA1059" s="204"/>
      <c r="AB1059" s="204"/>
      <c r="AC1059" s="204"/>
      <c r="AD1059" s="204"/>
      <c r="AE1059" s="204"/>
      <c r="AF1059" s="204"/>
      <c r="AG1059" s="204"/>
      <c r="AH1059" s="204"/>
      <c r="AI1059" s="204"/>
      <c r="AJ1059" s="204"/>
      <c r="AK1059" s="204"/>
      <c r="AL1059" s="204"/>
      <c r="AM1059" s="204"/>
      <c r="AN1059" s="204"/>
      <c r="AO1059" s="204"/>
      <c r="AP1059" s="204"/>
      <c r="AQ1059" s="204"/>
      <c r="AR1059" s="204"/>
      <c r="AS1059" s="204"/>
      <c r="AT1059" s="204"/>
      <c r="AU1059" s="204"/>
      <c r="AV1059" s="204"/>
      <c r="AW1059" s="204"/>
      <c r="AX1059" s="204"/>
      <c r="AY1059" s="204"/>
      <c r="AZ1059" s="204"/>
      <c r="BA1059" s="204"/>
      <c r="BB1059" s="204"/>
      <c r="BC1059" s="204"/>
      <c r="BD1059" s="204"/>
      <c r="BE1059" s="204"/>
      <c r="BF1059" s="204"/>
      <c r="BG1059" s="204"/>
      <c r="BH1059" s="204"/>
      <c r="BI1059" s="204"/>
      <c r="BJ1059" s="204"/>
      <c r="BK1059" s="204"/>
      <c r="BL1059" s="204"/>
      <c r="BM1059" s="204"/>
      <c r="BN1059" s="204"/>
      <c r="BO1059" s="204"/>
      <c r="BP1059" s="204"/>
      <c r="BQ1059" s="204"/>
      <c r="BR1059" s="204"/>
      <c r="BS1059" s="204"/>
      <c r="BT1059" s="204"/>
      <c r="BU1059" s="204"/>
      <c r="BV1059" s="204"/>
      <c r="BW1059" s="204"/>
      <c r="BX1059" s="204"/>
      <c r="BY1059" s="204"/>
      <c r="BZ1059" s="204"/>
      <c r="CA1059" s="204"/>
      <c r="CB1059" s="204"/>
      <c r="CC1059" s="204"/>
      <c r="CD1059" s="204"/>
      <c r="CE1059" s="204"/>
      <c r="CF1059" s="204"/>
      <c r="CG1059" s="204"/>
      <c r="CH1059" s="204"/>
      <c r="CI1059" s="204"/>
      <c r="CJ1059" s="204"/>
      <c r="CK1059" s="204"/>
      <c r="CL1059" s="204"/>
      <c r="CM1059" s="204"/>
      <c r="CN1059" s="204"/>
      <c r="CO1059" s="204"/>
      <c r="CP1059" s="204"/>
      <c r="CQ1059" s="204"/>
      <c r="CR1059" s="204"/>
      <c r="CS1059" s="204"/>
      <c r="CT1059" s="204"/>
      <c r="CU1059" s="204"/>
      <c r="CV1059" s="204"/>
      <c r="CW1059" s="204"/>
      <c r="CX1059" s="204"/>
      <c r="CY1059" s="204"/>
      <c r="CZ1059" s="204"/>
      <c r="DA1059" s="204"/>
      <c r="DB1059" s="204"/>
      <c r="DC1059" s="204"/>
      <c r="DD1059" s="204"/>
      <c r="DE1059" s="204"/>
      <c r="DF1059" s="204"/>
      <c r="DG1059" s="204"/>
      <c r="DH1059" s="204"/>
      <c r="DI1059" s="204"/>
      <c r="DJ1059" s="204"/>
      <c r="DK1059" s="204"/>
      <c r="DL1059" s="204"/>
      <c r="DM1059" s="204"/>
      <c r="DN1059" s="204"/>
      <c r="DO1059" s="204"/>
      <c r="DP1059" s="204"/>
      <c r="DQ1059" s="204"/>
      <c r="DR1059" s="204"/>
      <c r="DS1059" s="204"/>
      <c r="DT1059" s="204"/>
      <c r="DU1059" s="204"/>
      <c r="DV1059" s="204"/>
      <c r="DW1059" s="204"/>
      <c r="DX1059" s="204"/>
      <c r="DY1059" s="204"/>
      <c r="DZ1059" s="204"/>
      <c r="EA1059" s="204"/>
      <c r="EB1059" s="204"/>
      <c r="EC1059" s="204"/>
      <c r="ED1059" s="204"/>
      <c r="EE1059" s="204"/>
      <c r="EF1059" s="204"/>
      <c r="EG1059" s="204"/>
      <c r="EH1059" s="204"/>
      <c r="EI1059" s="204"/>
      <c r="EJ1059" s="204"/>
      <c r="EK1059" s="204"/>
      <c r="EL1059" s="204"/>
      <c r="EM1059" s="204"/>
      <c r="EN1059" s="204"/>
      <c r="EO1059" s="204"/>
      <c r="EP1059" s="160"/>
      <c r="EQ1059" s="160"/>
      <c r="ER1059" s="160"/>
      <c r="ES1059" s="160"/>
      <c r="ET1059" s="160"/>
      <c r="EU1059" s="160"/>
      <c r="EV1059" s="160"/>
      <c r="EW1059" s="160"/>
      <c r="EX1059" s="160"/>
      <c r="EY1059" s="160"/>
      <c r="EZ1059" s="160"/>
      <c r="FA1059" s="160"/>
      <c r="FB1059" s="160"/>
      <c r="FC1059" s="160"/>
      <c r="FD1059" s="160"/>
      <c r="FE1059" s="160"/>
      <c r="FF1059" s="160"/>
      <c r="FG1059" s="160"/>
      <c r="FH1059" s="160"/>
      <c r="FI1059" s="160"/>
      <c r="FJ1059" s="160"/>
      <c r="FK1059" s="160"/>
      <c r="FL1059" s="160"/>
      <c r="FM1059" s="160"/>
      <c r="FN1059" s="160"/>
      <c r="FO1059" s="160"/>
      <c r="FP1059" s="160"/>
      <c r="FQ1059" s="160"/>
      <c r="FR1059" s="160"/>
      <c r="FS1059" s="160"/>
      <c r="FT1059" s="160"/>
      <c r="FU1059" s="160"/>
      <c r="FV1059" s="160"/>
      <c r="FW1059" s="160"/>
      <c r="FX1059" s="160"/>
      <c r="FY1059" s="160"/>
      <c r="FZ1059" s="160"/>
      <c r="GA1059" s="160"/>
      <c r="GB1059" s="160"/>
      <c r="GC1059" s="160"/>
      <c r="GD1059" s="160"/>
      <c r="GE1059" s="160"/>
      <c r="GF1059" s="160"/>
      <c r="GG1059" s="160"/>
      <c r="GH1059" s="160"/>
      <c r="GI1059" s="160"/>
      <c r="GJ1059" s="160"/>
      <c r="GK1059" s="160"/>
      <c r="GL1059" s="160"/>
      <c r="GM1059" s="160"/>
      <c r="GN1059" s="160"/>
      <c r="GO1059" s="160"/>
      <c r="GP1059" s="160"/>
      <c r="GQ1059" s="160"/>
      <c r="GR1059" s="160"/>
      <c r="GS1059" s="160"/>
      <c r="GT1059" s="160"/>
      <c r="GU1059" s="160"/>
      <c r="GV1059" s="160"/>
      <c r="GW1059" s="160"/>
      <c r="GX1059" s="160"/>
      <c r="GY1059" s="160"/>
      <c r="GZ1059" s="160"/>
      <c r="HA1059" s="160"/>
      <c r="HB1059" s="160"/>
      <c r="HC1059" s="160"/>
      <c r="HD1059" s="160"/>
      <c r="HE1059" s="160"/>
      <c r="HF1059" s="160"/>
      <c r="HG1059" s="160"/>
      <c r="HH1059" s="160"/>
      <c r="HI1059" s="160"/>
      <c r="HJ1059" s="160"/>
      <c r="HK1059" s="160"/>
      <c r="HL1059" s="160"/>
      <c r="HM1059" s="160"/>
      <c r="HN1059" s="157"/>
      <c r="HO1059" s="160"/>
      <c r="HP1059" s="160"/>
      <c r="HQ1059" s="160"/>
    </row>
    <row r="1060" spans="1:225">
      <c r="A1060" s="156"/>
      <c r="B1060" s="204"/>
      <c r="C1060" s="204"/>
      <c r="D1060" s="204"/>
      <c r="E1060" s="204"/>
      <c r="F1060" s="204"/>
      <c r="G1060" s="204"/>
      <c r="H1060" s="204"/>
      <c r="I1060" s="204"/>
      <c r="J1060" s="204"/>
      <c r="K1060" s="204"/>
      <c r="L1060" s="204"/>
      <c r="M1060" s="204"/>
      <c r="N1060" s="204"/>
      <c r="O1060" s="204"/>
      <c r="P1060" s="204"/>
      <c r="Q1060" s="204"/>
      <c r="R1060" s="204"/>
      <c r="S1060" s="204"/>
      <c r="T1060" s="204"/>
      <c r="U1060" s="204"/>
      <c r="V1060" s="204"/>
      <c r="W1060" s="204"/>
      <c r="X1060" s="204"/>
      <c r="Y1060" s="204"/>
      <c r="Z1060" s="204"/>
      <c r="AA1060" s="204"/>
      <c r="AB1060" s="204"/>
      <c r="AC1060" s="204"/>
      <c r="AD1060" s="204"/>
      <c r="AE1060" s="204"/>
      <c r="AF1060" s="204"/>
      <c r="AG1060" s="204"/>
      <c r="AH1060" s="204"/>
      <c r="AI1060" s="204"/>
      <c r="AJ1060" s="204"/>
      <c r="AK1060" s="204"/>
      <c r="AL1060" s="204"/>
      <c r="AM1060" s="204"/>
      <c r="AN1060" s="204"/>
      <c r="AO1060" s="204"/>
      <c r="AP1060" s="204"/>
      <c r="AQ1060" s="204"/>
      <c r="AR1060" s="204"/>
      <c r="AS1060" s="204"/>
      <c r="AT1060" s="204"/>
      <c r="AU1060" s="204"/>
      <c r="AV1060" s="204"/>
      <c r="AW1060" s="204"/>
      <c r="AX1060" s="204"/>
      <c r="AY1060" s="204"/>
      <c r="AZ1060" s="204"/>
      <c r="BA1060" s="204"/>
      <c r="BB1060" s="204"/>
      <c r="BC1060" s="204"/>
      <c r="BD1060" s="204"/>
      <c r="BE1060" s="204"/>
      <c r="BF1060" s="204"/>
      <c r="BG1060" s="204"/>
      <c r="BH1060" s="204"/>
      <c r="BI1060" s="204"/>
      <c r="BJ1060" s="204"/>
      <c r="BK1060" s="204"/>
      <c r="BL1060" s="204"/>
      <c r="BM1060" s="204"/>
      <c r="BN1060" s="204"/>
      <c r="BO1060" s="204"/>
      <c r="BP1060" s="204"/>
      <c r="BQ1060" s="204"/>
      <c r="BR1060" s="204"/>
      <c r="BS1060" s="204"/>
      <c r="BT1060" s="204"/>
      <c r="BU1060" s="204"/>
      <c r="BV1060" s="204"/>
      <c r="BW1060" s="204"/>
      <c r="BX1060" s="204"/>
      <c r="BY1060" s="204"/>
      <c r="BZ1060" s="204"/>
      <c r="CA1060" s="204"/>
      <c r="CB1060" s="204"/>
      <c r="CC1060" s="204"/>
      <c r="CD1060" s="204"/>
      <c r="CE1060" s="204"/>
      <c r="CF1060" s="204"/>
      <c r="CG1060" s="204"/>
      <c r="CH1060" s="204"/>
      <c r="CI1060" s="204"/>
      <c r="CJ1060" s="204"/>
      <c r="CK1060" s="204"/>
      <c r="CL1060" s="204"/>
      <c r="CM1060" s="204"/>
      <c r="CN1060" s="204"/>
      <c r="CO1060" s="204"/>
      <c r="CP1060" s="204"/>
      <c r="CQ1060" s="204"/>
      <c r="CR1060" s="204"/>
      <c r="CS1060" s="204"/>
      <c r="CT1060" s="204"/>
      <c r="CU1060" s="204"/>
      <c r="CV1060" s="204"/>
      <c r="CW1060" s="204"/>
      <c r="CX1060" s="204"/>
      <c r="CY1060" s="204"/>
      <c r="CZ1060" s="204"/>
      <c r="DA1060" s="204"/>
      <c r="DB1060" s="204"/>
      <c r="DC1060" s="204"/>
      <c r="DD1060" s="204"/>
      <c r="DE1060" s="204"/>
      <c r="DF1060" s="204"/>
      <c r="DG1060" s="204"/>
      <c r="DH1060" s="204"/>
      <c r="DI1060" s="204"/>
      <c r="DJ1060" s="204"/>
      <c r="DK1060" s="204"/>
      <c r="DL1060" s="204"/>
      <c r="DM1060" s="204"/>
      <c r="DN1060" s="204"/>
      <c r="DO1060" s="204"/>
      <c r="DP1060" s="204"/>
      <c r="DQ1060" s="204"/>
      <c r="DR1060" s="204"/>
      <c r="DS1060" s="204"/>
      <c r="DT1060" s="204"/>
      <c r="DU1060" s="204"/>
      <c r="DV1060" s="204"/>
      <c r="DW1060" s="204"/>
      <c r="DX1060" s="204"/>
      <c r="DY1060" s="204"/>
      <c r="DZ1060" s="204"/>
      <c r="EA1060" s="204"/>
      <c r="EB1060" s="204"/>
      <c r="EC1060" s="204"/>
      <c r="ED1060" s="204"/>
      <c r="EE1060" s="204"/>
      <c r="EF1060" s="204"/>
      <c r="EG1060" s="204"/>
      <c r="EH1060" s="204"/>
      <c r="EI1060" s="204"/>
      <c r="EJ1060" s="204"/>
      <c r="EK1060" s="204"/>
      <c r="EL1060" s="204"/>
      <c r="EM1060" s="204"/>
      <c r="EN1060" s="204"/>
      <c r="EO1060" s="204"/>
      <c r="EP1060" s="156"/>
      <c r="EQ1060" s="156"/>
      <c r="ER1060" s="156"/>
      <c r="ES1060" s="156"/>
      <c r="ET1060" s="156"/>
      <c r="EU1060" s="156"/>
      <c r="EV1060" s="156"/>
      <c r="EW1060" s="156"/>
      <c r="EX1060" s="156"/>
      <c r="EY1060" s="156"/>
      <c r="EZ1060" s="156"/>
      <c r="FA1060" s="156"/>
      <c r="FB1060" s="156"/>
      <c r="FC1060" s="156"/>
      <c r="FD1060" s="156"/>
      <c r="FE1060" s="156"/>
      <c r="FF1060" s="156"/>
      <c r="FG1060" s="156"/>
      <c r="FH1060" s="156"/>
      <c r="FI1060" s="156"/>
      <c r="FJ1060" s="156"/>
      <c r="FK1060" s="156"/>
      <c r="FL1060" s="156"/>
      <c r="FM1060" s="156"/>
      <c r="FN1060" s="156"/>
      <c r="FO1060" s="156"/>
      <c r="FP1060" s="156"/>
      <c r="FQ1060" s="156"/>
      <c r="FR1060" s="156"/>
      <c r="FS1060" s="156"/>
      <c r="FT1060" s="156"/>
      <c r="FU1060" s="156"/>
      <c r="FV1060" s="156"/>
      <c r="FW1060" s="156"/>
      <c r="FX1060" s="156"/>
      <c r="FY1060" s="156"/>
      <c r="FZ1060" s="156"/>
      <c r="GA1060" s="156"/>
      <c r="GB1060" s="156"/>
      <c r="GC1060" s="156"/>
      <c r="GD1060" s="156"/>
      <c r="GE1060" s="156"/>
      <c r="GF1060" s="156"/>
      <c r="GG1060" s="156"/>
      <c r="GH1060" s="156"/>
      <c r="GI1060" s="156"/>
      <c r="GJ1060" s="156"/>
      <c r="GK1060" s="156"/>
      <c r="GL1060" s="156"/>
      <c r="GM1060" s="156"/>
      <c r="GN1060" s="156"/>
      <c r="GO1060" s="156"/>
      <c r="GP1060" s="156"/>
      <c r="GQ1060" s="156"/>
      <c r="GR1060" s="156"/>
      <c r="GS1060" s="156"/>
      <c r="GT1060" s="156"/>
      <c r="GU1060" s="156"/>
      <c r="GV1060" s="156"/>
      <c r="GW1060" s="156"/>
      <c r="GX1060" s="156"/>
      <c r="GY1060" s="156"/>
      <c r="GZ1060" s="156"/>
      <c r="HA1060" s="156"/>
      <c r="HB1060" s="156"/>
      <c r="HC1060" s="156"/>
      <c r="HD1060" s="156"/>
      <c r="HE1060" s="156"/>
      <c r="HF1060" s="156"/>
      <c r="HG1060" s="156"/>
      <c r="HH1060" s="156"/>
      <c r="HI1060" s="156"/>
      <c r="HJ1060" s="156"/>
      <c r="HK1060" s="156"/>
      <c r="HL1060" s="156"/>
      <c r="HM1060" s="156"/>
      <c r="HN1060" s="157"/>
      <c r="HO1060" s="156"/>
      <c r="HP1060" s="156"/>
      <c r="HQ1060" s="156"/>
    </row>
    <row r="1061" spans="1:225">
      <c r="A1061" s="156"/>
      <c r="B1061" s="204"/>
      <c r="C1061" s="204"/>
      <c r="D1061" s="204"/>
      <c r="E1061" s="204"/>
      <c r="F1061" s="204"/>
      <c r="G1061" s="204"/>
      <c r="H1061" s="204"/>
      <c r="I1061" s="204"/>
      <c r="J1061" s="204"/>
      <c r="K1061" s="204"/>
      <c r="L1061" s="204"/>
      <c r="M1061" s="204"/>
      <c r="N1061" s="204"/>
      <c r="O1061" s="204"/>
      <c r="P1061" s="204"/>
      <c r="Q1061" s="204"/>
      <c r="R1061" s="204"/>
      <c r="S1061" s="204"/>
      <c r="T1061" s="204"/>
      <c r="U1061" s="204"/>
      <c r="V1061" s="204"/>
      <c r="W1061" s="204"/>
      <c r="X1061" s="204"/>
      <c r="Y1061" s="204"/>
      <c r="Z1061" s="204"/>
      <c r="AA1061" s="204"/>
      <c r="AB1061" s="204"/>
      <c r="AC1061" s="204"/>
      <c r="AD1061" s="204"/>
      <c r="AE1061" s="204"/>
      <c r="AF1061" s="204"/>
      <c r="AG1061" s="204"/>
      <c r="AH1061" s="204"/>
      <c r="AI1061" s="204"/>
      <c r="AJ1061" s="204"/>
      <c r="AK1061" s="204"/>
      <c r="AL1061" s="204"/>
      <c r="AM1061" s="204"/>
      <c r="AN1061" s="204"/>
      <c r="AO1061" s="204"/>
      <c r="AP1061" s="204"/>
      <c r="AQ1061" s="204"/>
      <c r="AR1061" s="204"/>
      <c r="AS1061" s="204"/>
      <c r="AT1061" s="204"/>
      <c r="AU1061" s="204"/>
      <c r="AV1061" s="204"/>
      <c r="AW1061" s="204"/>
      <c r="AX1061" s="204"/>
      <c r="AY1061" s="204"/>
      <c r="AZ1061" s="204"/>
      <c r="BA1061" s="204"/>
      <c r="BB1061" s="204"/>
      <c r="BC1061" s="204"/>
      <c r="BD1061" s="204"/>
      <c r="BE1061" s="204"/>
      <c r="BF1061" s="204"/>
      <c r="BG1061" s="204"/>
      <c r="BH1061" s="204"/>
      <c r="BI1061" s="204"/>
      <c r="BJ1061" s="204"/>
      <c r="BK1061" s="204"/>
      <c r="BL1061" s="204"/>
      <c r="BM1061" s="204"/>
      <c r="BN1061" s="204"/>
      <c r="BO1061" s="204"/>
      <c r="BP1061" s="204"/>
      <c r="BQ1061" s="204"/>
      <c r="BR1061" s="204"/>
      <c r="BS1061" s="204"/>
      <c r="BT1061" s="204"/>
      <c r="BU1061" s="204"/>
      <c r="BV1061" s="204"/>
      <c r="BW1061" s="204"/>
      <c r="BX1061" s="204"/>
      <c r="BY1061" s="204"/>
      <c r="BZ1061" s="204"/>
      <c r="CA1061" s="204"/>
      <c r="CB1061" s="204"/>
      <c r="CC1061" s="204"/>
      <c r="CD1061" s="204"/>
      <c r="CE1061" s="204"/>
      <c r="CF1061" s="204"/>
      <c r="CG1061" s="204"/>
      <c r="CH1061" s="204"/>
      <c r="CI1061" s="204"/>
      <c r="CJ1061" s="204"/>
      <c r="CK1061" s="204"/>
      <c r="CL1061" s="204"/>
      <c r="CM1061" s="204"/>
      <c r="CN1061" s="204"/>
      <c r="CO1061" s="204"/>
      <c r="CP1061" s="204"/>
      <c r="CQ1061" s="204"/>
      <c r="CR1061" s="204"/>
      <c r="CS1061" s="204"/>
      <c r="CT1061" s="204"/>
      <c r="CU1061" s="204"/>
      <c r="CV1061" s="204"/>
      <c r="CW1061" s="204"/>
      <c r="CX1061" s="204"/>
      <c r="CY1061" s="204"/>
      <c r="CZ1061" s="204"/>
      <c r="DA1061" s="204"/>
      <c r="DB1061" s="204"/>
      <c r="DC1061" s="204"/>
      <c r="DD1061" s="204"/>
      <c r="DE1061" s="204"/>
      <c r="DF1061" s="204"/>
      <c r="DG1061" s="204"/>
      <c r="DH1061" s="204"/>
      <c r="DI1061" s="204"/>
      <c r="DJ1061" s="204"/>
      <c r="DK1061" s="204"/>
      <c r="DL1061" s="204"/>
      <c r="DM1061" s="204"/>
      <c r="DN1061" s="204"/>
      <c r="DO1061" s="204"/>
      <c r="DP1061" s="204"/>
      <c r="DQ1061" s="204"/>
      <c r="DR1061" s="204"/>
      <c r="DS1061" s="204"/>
      <c r="DT1061" s="204"/>
      <c r="DU1061" s="204"/>
      <c r="DV1061" s="204"/>
      <c r="DW1061" s="204"/>
      <c r="DX1061" s="204"/>
      <c r="DY1061" s="204"/>
      <c r="DZ1061" s="204"/>
      <c r="EA1061" s="204"/>
      <c r="EB1061" s="204"/>
      <c r="EC1061" s="204"/>
      <c r="ED1061" s="204"/>
      <c r="EE1061" s="204"/>
      <c r="EF1061" s="204"/>
      <c r="EG1061" s="204"/>
      <c r="EH1061" s="204"/>
      <c r="EI1061" s="204"/>
      <c r="EJ1061" s="204"/>
      <c r="EK1061" s="204"/>
      <c r="EL1061" s="204"/>
      <c r="EM1061" s="204"/>
      <c r="EN1061" s="204"/>
      <c r="EO1061" s="204"/>
      <c r="EP1061" s="156"/>
      <c r="EQ1061" s="156"/>
      <c r="ER1061" s="156"/>
      <c r="ES1061" s="156"/>
      <c r="ET1061" s="156"/>
      <c r="EU1061" s="156"/>
      <c r="EV1061" s="156"/>
      <c r="EW1061" s="156"/>
      <c r="EX1061" s="156"/>
      <c r="EY1061" s="156"/>
      <c r="EZ1061" s="156"/>
      <c r="FA1061" s="156"/>
      <c r="FB1061" s="156"/>
      <c r="FC1061" s="156"/>
      <c r="FD1061" s="156"/>
      <c r="FE1061" s="156"/>
      <c r="FF1061" s="156"/>
      <c r="FG1061" s="156"/>
      <c r="FH1061" s="156"/>
      <c r="FI1061" s="156"/>
      <c r="FJ1061" s="156"/>
      <c r="FK1061" s="156"/>
      <c r="FL1061" s="156"/>
      <c r="FM1061" s="156"/>
      <c r="FN1061" s="156"/>
      <c r="FO1061" s="156"/>
      <c r="FP1061" s="156"/>
      <c r="FQ1061" s="156"/>
      <c r="FR1061" s="156"/>
      <c r="FS1061" s="156"/>
      <c r="FT1061" s="156"/>
      <c r="FU1061" s="156"/>
      <c r="FV1061" s="156"/>
      <c r="FW1061" s="156"/>
      <c r="FX1061" s="156"/>
      <c r="FY1061" s="156"/>
      <c r="FZ1061" s="156"/>
      <c r="GA1061" s="156"/>
      <c r="GB1061" s="156"/>
      <c r="GC1061" s="156"/>
      <c r="GD1061" s="156"/>
      <c r="GE1061" s="156"/>
      <c r="GF1061" s="156"/>
      <c r="GG1061" s="156"/>
      <c r="GH1061" s="156"/>
      <c r="GI1061" s="156"/>
      <c r="GJ1061" s="156"/>
      <c r="GK1061" s="156"/>
      <c r="GL1061" s="156"/>
      <c r="GM1061" s="156"/>
      <c r="GN1061" s="156"/>
      <c r="GO1061" s="156"/>
      <c r="GP1061" s="156"/>
      <c r="GQ1061" s="156"/>
      <c r="GR1061" s="156"/>
      <c r="GS1061" s="156"/>
      <c r="GT1061" s="156"/>
      <c r="GU1061" s="156"/>
      <c r="GV1061" s="156"/>
      <c r="GW1061" s="156"/>
      <c r="GX1061" s="156"/>
      <c r="GY1061" s="156"/>
      <c r="GZ1061" s="156"/>
      <c r="HA1061" s="156"/>
      <c r="HB1061" s="156"/>
      <c r="HC1061" s="156"/>
      <c r="HD1061" s="156"/>
      <c r="HE1061" s="156"/>
      <c r="HF1061" s="156"/>
      <c r="HG1061" s="156"/>
      <c r="HH1061" s="156"/>
      <c r="HI1061" s="156"/>
      <c r="HJ1061" s="156"/>
      <c r="HK1061" s="156"/>
      <c r="HL1061" s="156"/>
      <c r="HM1061" s="156"/>
      <c r="HN1061" s="163"/>
      <c r="HO1061" s="156"/>
      <c r="HP1061" s="156"/>
      <c r="HQ1061" s="156"/>
    </row>
    <row r="1062" spans="1:225">
      <c r="A1062" s="160"/>
      <c r="B1062" s="204"/>
      <c r="C1062" s="204"/>
      <c r="D1062" s="204"/>
      <c r="E1062" s="204"/>
      <c r="F1062" s="204"/>
      <c r="G1062" s="204"/>
      <c r="H1062" s="204"/>
      <c r="I1062" s="204"/>
      <c r="J1062" s="204"/>
      <c r="K1062" s="204"/>
      <c r="L1062" s="204"/>
      <c r="M1062" s="204"/>
      <c r="N1062" s="204"/>
      <c r="O1062" s="204"/>
      <c r="P1062" s="204"/>
      <c r="Q1062" s="204"/>
      <c r="R1062" s="204"/>
      <c r="S1062" s="204"/>
      <c r="T1062" s="204"/>
      <c r="U1062" s="204"/>
      <c r="V1062" s="204"/>
      <c r="W1062" s="204"/>
      <c r="X1062" s="204"/>
      <c r="Y1062" s="204"/>
      <c r="Z1062" s="204"/>
      <c r="AA1062" s="204"/>
      <c r="AB1062" s="204"/>
      <c r="AC1062" s="204"/>
      <c r="AD1062" s="204"/>
      <c r="AE1062" s="204"/>
      <c r="AF1062" s="204"/>
      <c r="AG1062" s="204"/>
      <c r="AH1062" s="204"/>
      <c r="AI1062" s="204"/>
      <c r="AJ1062" s="204"/>
      <c r="AK1062" s="204"/>
      <c r="AL1062" s="204"/>
      <c r="AM1062" s="204"/>
      <c r="AN1062" s="204"/>
      <c r="AO1062" s="204"/>
      <c r="AP1062" s="204"/>
      <c r="AQ1062" s="204"/>
      <c r="AR1062" s="204"/>
      <c r="AS1062" s="204"/>
      <c r="AT1062" s="204"/>
      <c r="AU1062" s="204"/>
      <c r="AV1062" s="204"/>
      <c r="AW1062" s="204"/>
      <c r="AX1062" s="204"/>
      <c r="AY1062" s="204"/>
      <c r="AZ1062" s="204"/>
      <c r="BA1062" s="204"/>
      <c r="BB1062" s="204"/>
      <c r="BC1062" s="204"/>
      <c r="BD1062" s="204"/>
      <c r="BE1062" s="204"/>
      <c r="BF1062" s="204"/>
      <c r="BG1062" s="204"/>
      <c r="BH1062" s="204"/>
      <c r="BI1062" s="204"/>
      <c r="BJ1062" s="204"/>
      <c r="BK1062" s="204"/>
      <c r="BL1062" s="204"/>
      <c r="BM1062" s="204"/>
      <c r="BN1062" s="204"/>
      <c r="BO1062" s="204"/>
      <c r="BP1062" s="204"/>
      <c r="BQ1062" s="204"/>
      <c r="BR1062" s="204"/>
      <c r="BS1062" s="204"/>
      <c r="BT1062" s="204"/>
      <c r="BU1062" s="204"/>
      <c r="BV1062" s="204"/>
      <c r="BW1062" s="204"/>
      <c r="BX1062" s="204"/>
      <c r="BY1062" s="204"/>
      <c r="BZ1062" s="204"/>
      <c r="CA1062" s="204"/>
      <c r="CB1062" s="204"/>
      <c r="CC1062" s="204"/>
      <c r="CD1062" s="204"/>
      <c r="CE1062" s="204"/>
      <c r="CF1062" s="204"/>
      <c r="CG1062" s="204"/>
      <c r="CH1062" s="204"/>
      <c r="CI1062" s="204"/>
      <c r="CJ1062" s="204"/>
      <c r="CK1062" s="204"/>
      <c r="CL1062" s="204"/>
      <c r="CM1062" s="204"/>
      <c r="CN1062" s="204"/>
      <c r="CO1062" s="204"/>
      <c r="CP1062" s="204"/>
      <c r="CQ1062" s="204"/>
      <c r="CR1062" s="204"/>
      <c r="CS1062" s="204"/>
      <c r="CT1062" s="204"/>
      <c r="CU1062" s="204"/>
      <c r="CV1062" s="204"/>
      <c r="CW1062" s="204"/>
      <c r="CX1062" s="204"/>
      <c r="CY1062" s="204"/>
      <c r="CZ1062" s="204"/>
      <c r="DA1062" s="204"/>
      <c r="DB1062" s="204"/>
      <c r="DC1062" s="204"/>
      <c r="DD1062" s="204"/>
      <c r="DE1062" s="204"/>
      <c r="DF1062" s="204"/>
      <c r="DG1062" s="204"/>
      <c r="DH1062" s="204"/>
      <c r="DI1062" s="204"/>
      <c r="DJ1062" s="204"/>
      <c r="DK1062" s="204"/>
      <c r="DL1062" s="204"/>
      <c r="DM1062" s="204"/>
      <c r="DN1062" s="204"/>
      <c r="DO1062" s="204"/>
      <c r="DP1062" s="204"/>
      <c r="DQ1062" s="204"/>
      <c r="DR1062" s="204"/>
      <c r="DS1062" s="204"/>
      <c r="DT1062" s="204"/>
      <c r="DU1062" s="204"/>
      <c r="DV1062" s="204"/>
      <c r="DW1062" s="204"/>
      <c r="DX1062" s="204"/>
      <c r="DY1062" s="204"/>
      <c r="DZ1062" s="204"/>
      <c r="EA1062" s="204"/>
      <c r="EB1062" s="204"/>
      <c r="EC1062" s="204"/>
      <c r="ED1062" s="204"/>
      <c r="EE1062" s="204"/>
      <c r="EF1062" s="204"/>
      <c r="EG1062" s="204"/>
      <c r="EH1062" s="204"/>
      <c r="EI1062" s="204"/>
      <c r="EJ1062" s="204"/>
      <c r="EK1062" s="204"/>
      <c r="EL1062" s="204"/>
      <c r="EM1062" s="204"/>
      <c r="EN1062" s="204"/>
      <c r="EO1062" s="204"/>
      <c r="EP1062" s="160"/>
      <c r="EQ1062" s="160"/>
      <c r="ER1062" s="160"/>
      <c r="ES1062" s="160"/>
      <c r="ET1062" s="160"/>
      <c r="EU1062" s="160"/>
      <c r="EV1062" s="160"/>
      <c r="EW1062" s="160"/>
      <c r="EX1062" s="160"/>
      <c r="EY1062" s="160"/>
      <c r="EZ1062" s="160"/>
      <c r="FA1062" s="160"/>
      <c r="FB1062" s="160"/>
      <c r="FC1062" s="160"/>
      <c r="FD1062" s="160"/>
      <c r="FE1062" s="160"/>
      <c r="FF1062" s="160"/>
      <c r="FG1062" s="160"/>
      <c r="FH1062" s="160"/>
      <c r="FI1062" s="160"/>
      <c r="FJ1062" s="160"/>
      <c r="FK1062" s="160"/>
      <c r="FL1062" s="160"/>
      <c r="FM1062" s="160"/>
      <c r="FN1062" s="160"/>
      <c r="FO1062" s="160"/>
      <c r="FP1062" s="160"/>
      <c r="FQ1062" s="160"/>
      <c r="FR1062" s="160"/>
      <c r="FS1062" s="160"/>
      <c r="FT1062" s="160"/>
      <c r="FU1062" s="160"/>
      <c r="FV1062" s="160"/>
      <c r="FW1062" s="160"/>
      <c r="FX1062" s="160"/>
      <c r="FY1062" s="160"/>
      <c r="FZ1062" s="160"/>
      <c r="GA1062" s="160"/>
      <c r="GB1062" s="160"/>
      <c r="GC1062" s="160"/>
      <c r="GD1062" s="160"/>
      <c r="GE1062" s="160"/>
      <c r="GF1062" s="160"/>
      <c r="GG1062" s="160"/>
      <c r="GH1062" s="160"/>
      <c r="GI1062" s="160"/>
      <c r="GJ1062" s="160"/>
      <c r="GK1062" s="160"/>
      <c r="GL1062" s="160"/>
      <c r="GM1062" s="160"/>
      <c r="GN1062" s="160"/>
      <c r="GO1062" s="160"/>
      <c r="GP1062" s="160"/>
      <c r="GQ1062" s="160"/>
      <c r="GR1062" s="160"/>
      <c r="GS1062" s="160"/>
      <c r="GT1062" s="160"/>
      <c r="GU1062" s="160"/>
      <c r="GV1062" s="160"/>
      <c r="GW1062" s="160"/>
      <c r="GX1062" s="160"/>
      <c r="GY1062" s="160"/>
      <c r="GZ1062" s="160"/>
      <c r="HA1062" s="160"/>
      <c r="HB1062" s="160"/>
      <c r="HC1062" s="160"/>
      <c r="HD1062" s="160"/>
      <c r="HE1062" s="160"/>
      <c r="HF1062" s="160"/>
      <c r="HG1062" s="160"/>
      <c r="HH1062" s="160"/>
      <c r="HI1062" s="160"/>
      <c r="HJ1062" s="160"/>
      <c r="HK1062" s="160"/>
      <c r="HL1062" s="160"/>
      <c r="HM1062" s="160"/>
      <c r="HN1062" s="157"/>
      <c r="HO1062" s="160"/>
      <c r="HP1062" s="160"/>
      <c r="HQ1062" s="160"/>
    </row>
    <row r="1063" spans="1:225">
      <c r="A1063" s="156"/>
      <c r="B1063" s="204"/>
      <c r="C1063" s="204"/>
      <c r="D1063" s="204"/>
      <c r="E1063" s="204"/>
      <c r="F1063" s="204"/>
      <c r="G1063" s="204"/>
      <c r="H1063" s="204"/>
      <c r="I1063" s="204"/>
      <c r="J1063" s="204"/>
      <c r="K1063" s="204"/>
      <c r="L1063" s="204"/>
      <c r="M1063" s="204"/>
      <c r="N1063" s="204"/>
      <c r="O1063" s="204"/>
      <c r="P1063" s="204"/>
      <c r="Q1063" s="204"/>
      <c r="R1063" s="204"/>
      <c r="S1063" s="204"/>
      <c r="T1063" s="204"/>
      <c r="U1063" s="204"/>
      <c r="V1063" s="204"/>
      <c r="W1063" s="204"/>
      <c r="X1063" s="204"/>
      <c r="Y1063" s="204"/>
      <c r="Z1063" s="204"/>
      <c r="AA1063" s="204"/>
      <c r="AB1063" s="204"/>
      <c r="AC1063" s="204"/>
      <c r="AD1063" s="204"/>
      <c r="AE1063" s="204"/>
      <c r="AF1063" s="204"/>
      <c r="AG1063" s="204"/>
      <c r="AH1063" s="204"/>
      <c r="AI1063" s="204"/>
      <c r="AJ1063" s="204"/>
      <c r="AK1063" s="204"/>
      <c r="AL1063" s="204"/>
      <c r="AM1063" s="204"/>
      <c r="AN1063" s="204"/>
      <c r="AO1063" s="204"/>
      <c r="AP1063" s="204"/>
      <c r="AQ1063" s="204"/>
      <c r="AR1063" s="204"/>
      <c r="AS1063" s="204"/>
      <c r="AT1063" s="204"/>
      <c r="AU1063" s="204"/>
      <c r="AV1063" s="204"/>
      <c r="AW1063" s="204"/>
      <c r="AX1063" s="204"/>
      <c r="AY1063" s="204"/>
      <c r="AZ1063" s="204"/>
      <c r="BA1063" s="204"/>
      <c r="BB1063" s="204"/>
      <c r="BC1063" s="204"/>
      <c r="BD1063" s="204"/>
      <c r="BE1063" s="204"/>
      <c r="BF1063" s="204"/>
      <c r="BG1063" s="204"/>
      <c r="BH1063" s="204"/>
      <c r="BI1063" s="204"/>
      <c r="BJ1063" s="204"/>
      <c r="BK1063" s="204"/>
      <c r="BL1063" s="204"/>
      <c r="BM1063" s="204"/>
      <c r="BN1063" s="204"/>
      <c r="BO1063" s="204"/>
      <c r="BP1063" s="204"/>
      <c r="BQ1063" s="204"/>
      <c r="BR1063" s="204"/>
      <c r="BS1063" s="204"/>
      <c r="BT1063" s="204"/>
      <c r="BU1063" s="204"/>
      <c r="BV1063" s="204"/>
      <c r="BW1063" s="204"/>
      <c r="BX1063" s="204"/>
      <c r="BY1063" s="204"/>
      <c r="BZ1063" s="204"/>
      <c r="CA1063" s="204"/>
      <c r="CB1063" s="204"/>
      <c r="CC1063" s="204"/>
      <c r="CD1063" s="204"/>
      <c r="CE1063" s="204"/>
      <c r="CF1063" s="204"/>
      <c r="CG1063" s="204"/>
      <c r="CH1063" s="204"/>
      <c r="CI1063" s="204"/>
      <c r="CJ1063" s="204"/>
      <c r="CK1063" s="204"/>
      <c r="CL1063" s="204"/>
      <c r="CM1063" s="204"/>
      <c r="CN1063" s="204"/>
      <c r="CO1063" s="204"/>
      <c r="CP1063" s="204"/>
      <c r="CQ1063" s="204"/>
      <c r="CR1063" s="204"/>
      <c r="CS1063" s="204"/>
      <c r="CT1063" s="204"/>
      <c r="CU1063" s="204"/>
      <c r="CV1063" s="204"/>
      <c r="CW1063" s="204"/>
      <c r="CX1063" s="204"/>
      <c r="CY1063" s="204"/>
      <c r="CZ1063" s="204"/>
      <c r="DA1063" s="204"/>
      <c r="DB1063" s="204"/>
      <c r="DC1063" s="204"/>
      <c r="DD1063" s="204"/>
      <c r="DE1063" s="204"/>
      <c r="DF1063" s="204"/>
      <c r="DG1063" s="204"/>
      <c r="DH1063" s="204"/>
      <c r="DI1063" s="204"/>
      <c r="DJ1063" s="204"/>
      <c r="DK1063" s="204"/>
      <c r="DL1063" s="204"/>
      <c r="DM1063" s="204"/>
      <c r="DN1063" s="204"/>
      <c r="DO1063" s="204"/>
      <c r="DP1063" s="204"/>
      <c r="DQ1063" s="204"/>
      <c r="DR1063" s="204"/>
      <c r="DS1063" s="204"/>
      <c r="DT1063" s="204"/>
      <c r="DU1063" s="204"/>
      <c r="DV1063" s="204"/>
      <c r="DW1063" s="204"/>
      <c r="DX1063" s="204"/>
      <c r="DY1063" s="204"/>
      <c r="DZ1063" s="204"/>
      <c r="EA1063" s="204"/>
      <c r="EB1063" s="204"/>
      <c r="EC1063" s="204"/>
      <c r="ED1063" s="204"/>
      <c r="EE1063" s="204"/>
      <c r="EF1063" s="204"/>
      <c r="EG1063" s="204"/>
      <c r="EH1063" s="204"/>
      <c r="EI1063" s="204"/>
      <c r="EJ1063" s="204"/>
      <c r="EK1063" s="204"/>
      <c r="EL1063" s="204"/>
      <c r="EM1063" s="204"/>
      <c r="EN1063" s="204"/>
      <c r="EO1063" s="204"/>
      <c r="EP1063" s="156"/>
      <c r="EQ1063" s="156"/>
      <c r="ER1063" s="156"/>
      <c r="ES1063" s="156"/>
      <c r="ET1063" s="156"/>
      <c r="EU1063" s="156"/>
      <c r="EV1063" s="156"/>
      <c r="EW1063" s="156"/>
      <c r="EX1063" s="156"/>
      <c r="EY1063" s="156"/>
      <c r="EZ1063" s="156"/>
      <c r="FA1063" s="156"/>
      <c r="FB1063" s="156"/>
      <c r="FC1063" s="156"/>
      <c r="FD1063" s="156"/>
      <c r="FE1063" s="156"/>
      <c r="FF1063" s="156"/>
      <c r="FG1063" s="156"/>
      <c r="FH1063" s="156"/>
      <c r="FI1063" s="156"/>
      <c r="FJ1063" s="156"/>
      <c r="FK1063" s="156"/>
      <c r="FL1063" s="156"/>
      <c r="FM1063" s="156"/>
      <c r="FN1063" s="156"/>
      <c r="FO1063" s="156"/>
      <c r="FP1063" s="156"/>
      <c r="FQ1063" s="156"/>
      <c r="FR1063" s="156"/>
      <c r="FS1063" s="156"/>
      <c r="FT1063" s="156"/>
      <c r="FU1063" s="156"/>
      <c r="FV1063" s="156"/>
      <c r="FW1063" s="156"/>
      <c r="FX1063" s="156"/>
      <c r="FY1063" s="156"/>
      <c r="FZ1063" s="156"/>
      <c r="GA1063" s="156"/>
      <c r="GB1063" s="156"/>
      <c r="GC1063" s="156"/>
      <c r="GD1063" s="156"/>
      <c r="GE1063" s="156"/>
      <c r="GF1063" s="156"/>
      <c r="GG1063" s="156"/>
      <c r="GH1063" s="156"/>
      <c r="GI1063" s="156"/>
      <c r="GJ1063" s="156"/>
      <c r="GK1063" s="156"/>
      <c r="GL1063" s="156"/>
      <c r="GM1063" s="156"/>
      <c r="GN1063" s="156"/>
      <c r="GO1063" s="156"/>
      <c r="GP1063" s="156"/>
      <c r="GQ1063" s="156"/>
      <c r="GR1063" s="156"/>
      <c r="GS1063" s="156"/>
      <c r="GT1063" s="156"/>
      <c r="GU1063" s="156"/>
      <c r="GV1063" s="156"/>
      <c r="GW1063" s="156"/>
      <c r="GX1063" s="156"/>
      <c r="GY1063" s="156"/>
      <c r="GZ1063" s="156"/>
      <c r="HA1063" s="156"/>
      <c r="HB1063" s="156"/>
      <c r="HC1063" s="156"/>
      <c r="HD1063" s="156"/>
      <c r="HE1063" s="156"/>
      <c r="HF1063" s="156"/>
      <c r="HG1063" s="156"/>
      <c r="HH1063" s="156"/>
      <c r="HI1063" s="156"/>
      <c r="HJ1063" s="156"/>
      <c r="HK1063" s="156"/>
      <c r="HL1063" s="156"/>
      <c r="HM1063" s="156"/>
      <c r="HN1063" s="157"/>
      <c r="HO1063" s="156"/>
      <c r="HP1063" s="156"/>
      <c r="HQ1063" s="156"/>
    </row>
    <row r="1064" spans="1:225">
      <c r="A1064" s="156"/>
      <c r="B1064" s="204"/>
      <c r="C1064" s="204"/>
      <c r="D1064" s="204"/>
      <c r="E1064" s="204"/>
      <c r="F1064" s="204"/>
      <c r="G1064" s="204"/>
      <c r="H1064" s="204"/>
      <c r="I1064" s="204"/>
      <c r="J1064" s="204"/>
      <c r="K1064" s="204"/>
      <c r="L1064" s="204"/>
      <c r="M1064" s="204"/>
      <c r="N1064" s="204"/>
      <c r="O1064" s="204"/>
      <c r="P1064" s="204"/>
      <c r="Q1064" s="204"/>
      <c r="R1064" s="204"/>
      <c r="S1064" s="204"/>
      <c r="T1064" s="204"/>
      <c r="U1064" s="204"/>
      <c r="V1064" s="204"/>
      <c r="W1064" s="204"/>
      <c r="X1064" s="204"/>
      <c r="Y1064" s="204"/>
      <c r="Z1064" s="204"/>
      <c r="AA1064" s="204"/>
      <c r="AB1064" s="204"/>
      <c r="AC1064" s="204"/>
      <c r="AD1064" s="204"/>
      <c r="AE1064" s="204"/>
      <c r="AF1064" s="204"/>
      <c r="AG1064" s="204"/>
      <c r="AH1064" s="204"/>
      <c r="AI1064" s="204"/>
      <c r="AJ1064" s="204"/>
      <c r="AK1064" s="204"/>
      <c r="AL1064" s="204"/>
      <c r="AM1064" s="204"/>
      <c r="AN1064" s="204"/>
      <c r="AO1064" s="204"/>
      <c r="AP1064" s="204"/>
      <c r="AQ1064" s="204"/>
      <c r="AR1064" s="204"/>
      <c r="AS1064" s="204"/>
      <c r="AT1064" s="204"/>
      <c r="AU1064" s="204"/>
      <c r="AV1064" s="204"/>
      <c r="AW1064" s="204"/>
      <c r="AX1064" s="204"/>
      <c r="AY1064" s="204"/>
      <c r="AZ1064" s="204"/>
      <c r="BA1064" s="204"/>
      <c r="BB1064" s="204"/>
      <c r="BC1064" s="204"/>
      <c r="BD1064" s="204"/>
      <c r="BE1064" s="204"/>
      <c r="BF1064" s="204"/>
      <c r="BG1064" s="204"/>
      <c r="BH1064" s="204"/>
      <c r="BI1064" s="204"/>
      <c r="BJ1064" s="204"/>
      <c r="BK1064" s="204"/>
      <c r="BL1064" s="204"/>
      <c r="BM1064" s="204"/>
      <c r="BN1064" s="204"/>
      <c r="BO1064" s="204"/>
      <c r="BP1064" s="204"/>
      <c r="BQ1064" s="204"/>
      <c r="BR1064" s="204"/>
      <c r="BS1064" s="204"/>
      <c r="BT1064" s="204"/>
      <c r="BU1064" s="204"/>
      <c r="BV1064" s="204"/>
      <c r="BW1064" s="204"/>
      <c r="BX1064" s="204"/>
      <c r="BY1064" s="204"/>
      <c r="BZ1064" s="204"/>
      <c r="CA1064" s="204"/>
      <c r="CB1064" s="204"/>
      <c r="CC1064" s="204"/>
      <c r="CD1064" s="204"/>
      <c r="CE1064" s="204"/>
      <c r="CF1064" s="204"/>
      <c r="CG1064" s="204"/>
      <c r="CH1064" s="204"/>
      <c r="CI1064" s="204"/>
      <c r="CJ1064" s="204"/>
      <c r="CK1064" s="204"/>
      <c r="CL1064" s="204"/>
      <c r="CM1064" s="204"/>
      <c r="CN1064" s="204"/>
      <c r="CO1064" s="204"/>
      <c r="CP1064" s="204"/>
      <c r="CQ1064" s="204"/>
      <c r="CR1064" s="204"/>
      <c r="CS1064" s="204"/>
      <c r="CT1064" s="204"/>
      <c r="CU1064" s="204"/>
      <c r="CV1064" s="204"/>
      <c r="CW1064" s="204"/>
      <c r="CX1064" s="204"/>
      <c r="CY1064" s="204"/>
      <c r="CZ1064" s="204"/>
      <c r="DA1064" s="204"/>
      <c r="DB1064" s="204"/>
      <c r="DC1064" s="204"/>
      <c r="DD1064" s="204"/>
      <c r="DE1064" s="204"/>
      <c r="DF1064" s="204"/>
      <c r="DG1064" s="204"/>
      <c r="DH1064" s="204"/>
      <c r="DI1064" s="204"/>
      <c r="DJ1064" s="204"/>
      <c r="DK1064" s="204"/>
      <c r="DL1064" s="204"/>
      <c r="DM1064" s="204"/>
      <c r="DN1064" s="204"/>
      <c r="DO1064" s="204"/>
      <c r="DP1064" s="204"/>
      <c r="DQ1064" s="204"/>
      <c r="DR1064" s="204"/>
      <c r="DS1064" s="204"/>
      <c r="DT1064" s="204"/>
      <c r="DU1064" s="204"/>
      <c r="DV1064" s="204"/>
      <c r="DW1064" s="204"/>
      <c r="DX1064" s="204"/>
      <c r="DY1064" s="204"/>
      <c r="DZ1064" s="204"/>
      <c r="EA1064" s="204"/>
      <c r="EB1064" s="204"/>
      <c r="EC1064" s="204"/>
      <c r="ED1064" s="204"/>
      <c r="EE1064" s="204"/>
      <c r="EF1064" s="204"/>
      <c r="EG1064" s="204"/>
      <c r="EH1064" s="204"/>
      <c r="EI1064" s="204"/>
      <c r="EJ1064" s="204"/>
      <c r="EK1064" s="204"/>
      <c r="EL1064" s="204"/>
      <c r="EM1064" s="204"/>
      <c r="EN1064" s="204"/>
      <c r="EO1064" s="204"/>
      <c r="EP1064" s="156"/>
      <c r="EQ1064" s="156"/>
      <c r="ER1064" s="156"/>
      <c r="ES1064" s="156"/>
      <c r="ET1064" s="156"/>
      <c r="EU1064" s="156"/>
      <c r="EV1064" s="156"/>
      <c r="EW1064" s="156"/>
      <c r="EX1064" s="156"/>
      <c r="EY1064" s="156"/>
      <c r="EZ1064" s="156"/>
      <c r="FA1064" s="156"/>
      <c r="FB1064" s="156"/>
      <c r="FC1064" s="156"/>
      <c r="FD1064" s="156"/>
      <c r="FE1064" s="156"/>
      <c r="FF1064" s="156"/>
      <c r="FG1064" s="156"/>
      <c r="FH1064" s="156"/>
      <c r="FI1064" s="156"/>
      <c r="FJ1064" s="156"/>
      <c r="FK1064" s="156"/>
      <c r="FL1064" s="156"/>
      <c r="FM1064" s="156"/>
      <c r="FN1064" s="156"/>
      <c r="FO1064" s="156"/>
      <c r="FP1064" s="156"/>
      <c r="FQ1064" s="156"/>
      <c r="FR1064" s="156"/>
      <c r="FS1064" s="156"/>
      <c r="FT1064" s="156"/>
      <c r="FU1064" s="156"/>
      <c r="FV1064" s="156"/>
      <c r="FW1064" s="156"/>
      <c r="FX1064" s="156"/>
      <c r="FY1064" s="156"/>
      <c r="FZ1064" s="156"/>
      <c r="GA1064" s="156"/>
      <c r="GB1064" s="156"/>
      <c r="GC1064" s="156"/>
      <c r="GD1064" s="156"/>
      <c r="GE1064" s="156"/>
      <c r="GF1064" s="156"/>
      <c r="GG1064" s="156"/>
      <c r="GH1064" s="156"/>
      <c r="GI1064" s="156"/>
      <c r="GJ1064" s="156"/>
      <c r="GK1064" s="156"/>
      <c r="GL1064" s="156"/>
      <c r="GM1064" s="156"/>
      <c r="GN1064" s="156"/>
      <c r="GO1064" s="156"/>
      <c r="GP1064" s="156"/>
      <c r="GQ1064" s="156"/>
      <c r="GR1064" s="156"/>
      <c r="GS1064" s="156"/>
      <c r="GT1064" s="156"/>
      <c r="GU1064" s="156"/>
      <c r="GV1064" s="156"/>
      <c r="GW1064" s="156"/>
      <c r="GX1064" s="156"/>
      <c r="GY1064" s="156"/>
      <c r="GZ1064" s="156"/>
      <c r="HA1064" s="156"/>
      <c r="HB1064" s="156"/>
      <c r="HC1064" s="156"/>
      <c r="HD1064" s="156"/>
      <c r="HE1064" s="156"/>
      <c r="HF1064" s="156"/>
      <c r="HG1064" s="156"/>
      <c r="HH1064" s="156"/>
      <c r="HI1064" s="156"/>
      <c r="HJ1064" s="156"/>
      <c r="HK1064" s="156"/>
      <c r="HL1064" s="156"/>
      <c r="HM1064" s="156"/>
      <c r="HN1064" s="163"/>
      <c r="HO1064" s="156"/>
      <c r="HP1064" s="156"/>
      <c r="HQ1064" s="156"/>
    </row>
    <row r="1065" spans="1:225">
      <c r="A1065" s="160"/>
      <c r="B1065" s="204"/>
      <c r="C1065" s="204"/>
      <c r="D1065" s="204"/>
      <c r="E1065" s="204"/>
      <c r="F1065" s="204"/>
      <c r="G1065" s="204"/>
      <c r="H1065" s="204"/>
      <c r="I1065" s="204"/>
      <c r="J1065" s="204"/>
      <c r="K1065" s="204"/>
      <c r="L1065" s="204"/>
      <c r="M1065" s="204"/>
      <c r="N1065" s="204"/>
      <c r="O1065" s="204"/>
      <c r="P1065" s="204"/>
      <c r="Q1065" s="204"/>
      <c r="R1065" s="204"/>
      <c r="S1065" s="204"/>
      <c r="T1065" s="204"/>
      <c r="U1065" s="204"/>
      <c r="V1065" s="204"/>
      <c r="W1065" s="204"/>
      <c r="X1065" s="204"/>
      <c r="Y1065" s="204"/>
      <c r="Z1065" s="204"/>
      <c r="AA1065" s="204"/>
      <c r="AB1065" s="204"/>
      <c r="AC1065" s="204"/>
      <c r="AD1065" s="204"/>
      <c r="AE1065" s="204"/>
      <c r="AF1065" s="204"/>
      <c r="AG1065" s="204"/>
      <c r="AH1065" s="204"/>
      <c r="AI1065" s="204"/>
      <c r="AJ1065" s="204"/>
      <c r="AK1065" s="204"/>
      <c r="AL1065" s="204"/>
      <c r="AM1065" s="204"/>
      <c r="AN1065" s="204"/>
      <c r="AO1065" s="204"/>
      <c r="AP1065" s="204"/>
      <c r="AQ1065" s="204"/>
      <c r="AR1065" s="204"/>
      <c r="AS1065" s="204"/>
      <c r="AT1065" s="204"/>
      <c r="AU1065" s="204"/>
      <c r="AV1065" s="204"/>
      <c r="AW1065" s="204"/>
      <c r="AX1065" s="204"/>
      <c r="AY1065" s="204"/>
      <c r="AZ1065" s="204"/>
      <c r="BA1065" s="204"/>
      <c r="BB1065" s="204"/>
      <c r="BC1065" s="204"/>
      <c r="BD1065" s="204"/>
      <c r="BE1065" s="204"/>
      <c r="BF1065" s="204"/>
      <c r="BG1065" s="204"/>
      <c r="BH1065" s="204"/>
      <c r="BI1065" s="204"/>
      <c r="BJ1065" s="204"/>
      <c r="BK1065" s="204"/>
      <c r="BL1065" s="204"/>
      <c r="BM1065" s="204"/>
      <c r="BN1065" s="204"/>
      <c r="BO1065" s="204"/>
      <c r="BP1065" s="204"/>
      <c r="BQ1065" s="204"/>
      <c r="BR1065" s="204"/>
      <c r="BS1065" s="204"/>
      <c r="BT1065" s="204"/>
      <c r="BU1065" s="204"/>
      <c r="BV1065" s="204"/>
      <c r="BW1065" s="204"/>
      <c r="BX1065" s="204"/>
      <c r="BY1065" s="204"/>
      <c r="BZ1065" s="204"/>
      <c r="CA1065" s="204"/>
      <c r="CB1065" s="204"/>
      <c r="CC1065" s="204"/>
      <c r="CD1065" s="204"/>
      <c r="CE1065" s="204"/>
      <c r="CF1065" s="204"/>
      <c r="CG1065" s="204"/>
      <c r="CH1065" s="204"/>
      <c r="CI1065" s="204"/>
      <c r="CJ1065" s="204"/>
      <c r="CK1065" s="204"/>
      <c r="CL1065" s="204"/>
      <c r="CM1065" s="204"/>
      <c r="CN1065" s="204"/>
      <c r="CO1065" s="204"/>
      <c r="CP1065" s="204"/>
      <c r="CQ1065" s="204"/>
      <c r="CR1065" s="204"/>
      <c r="CS1065" s="204"/>
      <c r="CT1065" s="204"/>
      <c r="CU1065" s="204"/>
      <c r="CV1065" s="204"/>
      <c r="CW1065" s="204"/>
      <c r="CX1065" s="204"/>
      <c r="CY1065" s="204"/>
      <c r="CZ1065" s="204"/>
      <c r="DA1065" s="204"/>
      <c r="DB1065" s="204"/>
      <c r="DC1065" s="204"/>
      <c r="DD1065" s="204"/>
      <c r="DE1065" s="204"/>
      <c r="DF1065" s="204"/>
      <c r="DG1065" s="204"/>
      <c r="DH1065" s="204"/>
      <c r="DI1065" s="204"/>
      <c r="DJ1065" s="204"/>
      <c r="DK1065" s="204"/>
      <c r="DL1065" s="204"/>
      <c r="DM1065" s="204"/>
      <c r="DN1065" s="204"/>
      <c r="DO1065" s="204"/>
      <c r="DP1065" s="204"/>
      <c r="DQ1065" s="204"/>
      <c r="DR1065" s="204"/>
      <c r="DS1065" s="204"/>
      <c r="DT1065" s="204"/>
      <c r="DU1065" s="204"/>
      <c r="DV1065" s="204"/>
      <c r="DW1065" s="204"/>
      <c r="DX1065" s="204"/>
      <c r="DY1065" s="204"/>
      <c r="DZ1065" s="204"/>
      <c r="EA1065" s="204"/>
      <c r="EB1065" s="204"/>
      <c r="EC1065" s="204"/>
      <c r="ED1065" s="204"/>
      <c r="EE1065" s="204"/>
      <c r="EF1065" s="204"/>
      <c r="EG1065" s="204"/>
      <c r="EH1065" s="204"/>
      <c r="EI1065" s="204"/>
      <c r="EJ1065" s="204"/>
      <c r="EK1065" s="204"/>
      <c r="EL1065" s="204"/>
      <c r="EM1065" s="204"/>
      <c r="EN1065" s="204"/>
      <c r="EO1065" s="204"/>
      <c r="EP1065" s="160"/>
      <c r="EQ1065" s="160"/>
      <c r="ER1065" s="160"/>
      <c r="ES1065" s="160"/>
      <c r="ET1065" s="160"/>
      <c r="EU1065" s="160"/>
      <c r="EV1065" s="160"/>
      <c r="EW1065" s="160"/>
      <c r="EX1065" s="160"/>
      <c r="EY1065" s="160"/>
      <c r="EZ1065" s="160"/>
      <c r="FA1065" s="160"/>
      <c r="FB1065" s="160"/>
      <c r="FC1065" s="160"/>
      <c r="FD1065" s="160"/>
      <c r="FE1065" s="160"/>
      <c r="FF1065" s="160"/>
      <c r="FG1065" s="160"/>
      <c r="FH1065" s="160"/>
      <c r="FI1065" s="160"/>
      <c r="FJ1065" s="160"/>
      <c r="FK1065" s="160"/>
      <c r="FL1065" s="160"/>
      <c r="FM1065" s="160"/>
      <c r="FN1065" s="160"/>
      <c r="FO1065" s="160"/>
      <c r="FP1065" s="160"/>
      <c r="FQ1065" s="160"/>
      <c r="FR1065" s="160"/>
      <c r="FS1065" s="160"/>
      <c r="FT1065" s="160"/>
      <c r="FU1065" s="160"/>
      <c r="FV1065" s="160"/>
      <c r="FW1065" s="160"/>
      <c r="FX1065" s="160"/>
      <c r="FY1065" s="160"/>
      <c r="FZ1065" s="160"/>
      <c r="GA1065" s="160"/>
      <c r="GB1065" s="160"/>
      <c r="GC1065" s="160"/>
      <c r="GD1065" s="160"/>
      <c r="GE1065" s="160"/>
      <c r="GF1065" s="160"/>
      <c r="GG1065" s="160"/>
      <c r="GH1065" s="160"/>
      <c r="GI1065" s="160"/>
      <c r="GJ1065" s="160"/>
      <c r="GK1065" s="160"/>
      <c r="GL1065" s="160"/>
      <c r="GM1065" s="160"/>
      <c r="GN1065" s="160"/>
      <c r="GO1065" s="160"/>
      <c r="GP1065" s="160"/>
      <c r="GQ1065" s="160"/>
      <c r="GR1065" s="160"/>
      <c r="GS1065" s="160"/>
      <c r="GT1065" s="160"/>
      <c r="GU1065" s="160"/>
      <c r="GV1065" s="160"/>
      <c r="GW1065" s="160"/>
      <c r="GX1065" s="160"/>
      <c r="GY1065" s="160"/>
      <c r="GZ1065" s="160"/>
      <c r="HA1065" s="160"/>
      <c r="HB1065" s="160"/>
      <c r="HC1065" s="160"/>
      <c r="HD1065" s="160"/>
      <c r="HE1065" s="160"/>
      <c r="HF1065" s="160"/>
      <c r="HG1065" s="160"/>
      <c r="HH1065" s="160"/>
      <c r="HI1065" s="160"/>
      <c r="HJ1065" s="160"/>
      <c r="HK1065" s="160"/>
      <c r="HL1065" s="160"/>
      <c r="HM1065" s="160"/>
      <c r="HN1065" s="157"/>
      <c r="HO1065" s="160"/>
      <c r="HP1065" s="160"/>
      <c r="HQ1065" s="160"/>
    </row>
    <row r="1066" spans="1:225">
      <c r="A1066" s="156"/>
      <c r="B1066" s="204"/>
      <c r="C1066" s="204"/>
      <c r="D1066" s="204"/>
      <c r="E1066" s="204"/>
      <c r="F1066" s="204"/>
      <c r="G1066" s="204"/>
      <c r="H1066" s="204"/>
      <c r="I1066" s="204"/>
      <c r="J1066" s="204"/>
      <c r="K1066" s="204"/>
      <c r="L1066" s="204"/>
      <c r="M1066" s="204"/>
      <c r="N1066" s="204"/>
      <c r="O1066" s="204"/>
      <c r="P1066" s="204"/>
      <c r="Q1066" s="204"/>
      <c r="R1066" s="204"/>
      <c r="S1066" s="204"/>
      <c r="T1066" s="204"/>
      <c r="U1066" s="204"/>
      <c r="V1066" s="204"/>
      <c r="W1066" s="204"/>
      <c r="X1066" s="204"/>
      <c r="Y1066" s="204"/>
      <c r="Z1066" s="204"/>
      <c r="AA1066" s="204"/>
      <c r="AB1066" s="204"/>
      <c r="AC1066" s="204"/>
      <c r="AD1066" s="204"/>
      <c r="AE1066" s="204"/>
      <c r="AF1066" s="204"/>
      <c r="AG1066" s="204"/>
      <c r="AH1066" s="204"/>
      <c r="AI1066" s="204"/>
      <c r="AJ1066" s="204"/>
      <c r="AK1066" s="204"/>
      <c r="AL1066" s="204"/>
      <c r="AM1066" s="204"/>
      <c r="AN1066" s="204"/>
      <c r="AO1066" s="204"/>
      <c r="AP1066" s="204"/>
      <c r="AQ1066" s="204"/>
      <c r="AR1066" s="204"/>
      <c r="AS1066" s="204"/>
      <c r="AT1066" s="204"/>
      <c r="AU1066" s="204"/>
      <c r="AV1066" s="204"/>
      <c r="AW1066" s="204"/>
      <c r="AX1066" s="204"/>
      <c r="AY1066" s="204"/>
      <c r="AZ1066" s="204"/>
      <c r="BA1066" s="204"/>
      <c r="BB1066" s="204"/>
      <c r="BC1066" s="204"/>
      <c r="BD1066" s="204"/>
      <c r="BE1066" s="204"/>
      <c r="BF1066" s="204"/>
      <c r="BG1066" s="204"/>
      <c r="BH1066" s="204"/>
      <c r="BI1066" s="204"/>
      <c r="BJ1066" s="204"/>
      <c r="BK1066" s="204"/>
      <c r="BL1066" s="204"/>
      <c r="BM1066" s="204"/>
      <c r="BN1066" s="204"/>
      <c r="BO1066" s="204"/>
      <c r="BP1066" s="204"/>
      <c r="BQ1066" s="204"/>
      <c r="BR1066" s="204"/>
      <c r="BS1066" s="204"/>
      <c r="BT1066" s="204"/>
      <c r="BU1066" s="204"/>
      <c r="BV1066" s="204"/>
      <c r="BW1066" s="204"/>
      <c r="BX1066" s="204"/>
      <c r="BY1066" s="204"/>
      <c r="BZ1066" s="204"/>
      <c r="CA1066" s="204"/>
      <c r="CB1066" s="204"/>
      <c r="CC1066" s="204"/>
      <c r="CD1066" s="204"/>
      <c r="CE1066" s="204"/>
      <c r="CF1066" s="204"/>
      <c r="CG1066" s="204"/>
      <c r="CH1066" s="204"/>
      <c r="CI1066" s="204"/>
      <c r="CJ1066" s="204"/>
      <c r="CK1066" s="204"/>
      <c r="CL1066" s="204"/>
      <c r="CM1066" s="204"/>
      <c r="CN1066" s="204"/>
      <c r="CO1066" s="204"/>
      <c r="CP1066" s="204"/>
      <c r="CQ1066" s="204"/>
      <c r="CR1066" s="204"/>
      <c r="CS1066" s="204"/>
      <c r="CT1066" s="204"/>
      <c r="CU1066" s="204"/>
      <c r="CV1066" s="204"/>
      <c r="CW1066" s="204"/>
      <c r="CX1066" s="204"/>
      <c r="CY1066" s="204"/>
      <c r="CZ1066" s="204"/>
      <c r="DA1066" s="204"/>
      <c r="DB1066" s="204"/>
      <c r="DC1066" s="204"/>
      <c r="DD1066" s="204"/>
      <c r="DE1066" s="204"/>
      <c r="DF1066" s="204"/>
      <c r="DG1066" s="204"/>
      <c r="DH1066" s="204"/>
      <c r="DI1066" s="204"/>
      <c r="DJ1066" s="204"/>
      <c r="DK1066" s="204"/>
      <c r="DL1066" s="204"/>
      <c r="DM1066" s="204"/>
      <c r="DN1066" s="204"/>
      <c r="DO1066" s="204"/>
      <c r="DP1066" s="204"/>
      <c r="DQ1066" s="204"/>
      <c r="DR1066" s="204"/>
      <c r="DS1066" s="204"/>
      <c r="DT1066" s="204"/>
      <c r="DU1066" s="204"/>
      <c r="DV1066" s="204"/>
      <c r="DW1066" s="204"/>
      <c r="DX1066" s="204"/>
      <c r="DY1066" s="204"/>
      <c r="DZ1066" s="204"/>
      <c r="EA1066" s="204"/>
      <c r="EB1066" s="204"/>
      <c r="EC1066" s="204"/>
      <c r="ED1066" s="204"/>
      <c r="EE1066" s="204"/>
      <c r="EF1066" s="204"/>
      <c r="EG1066" s="204"/>
      <c r="EH1066" s="204"/>
      <c r="EI1066" s="204"/>
      <c r="EJ1066" s="204"/>
      <c r="EK1066" s="204"/>
      <c r="EL1066" s="204"/>
      <c r="EM1066" s="204"/>
      <c r="EN1066" s="204"/>
      <c r="EO1066" s="204"/>
      <c r="EP1066" s="156"/>
      <c r="EQ1066" s="156"/>
      <c r="ER1066" s="156"/>
      <c r="ES1066" s="156"/>
      <c r="ET1066" s="156"/>
      <c r="EU1066" s="156"/>
      <c r="EV1066" s="156"/>
      <c r="EW1066" s="156"/>
      <c r="EX1066" s="156"/>
      <c r="EY1066" s="156"/>
      <c r="EZ1066" s="156"/>
      <c r="FA1066" s="156"/>
      <c r="FB1066" s="156"/>
      <c r="FC1066" s="156"/>
      <c r="FD1066" s="156"/>
      <c r="FE1066" s="156"/>
      <c r="FF1066" s="156"/>
      <c r="FG1066" s="156"/>
      <c r="FH1066" s="156"/>
      <c r="FI1066" s="156"/>
      <c r="FJ1066" s="156"/>
      <c r="FK1066" s="156"/>
      <c r="FL1066" s="156"/>
      <c r="FM1066" s="156"/>
      <c r="FN1066" s="156"/>
      <c r="FO1066" s="156"/>
      <c r="FP1066" s="156"/>
      <c r="FQ1066" s="156"/>
      <c r="FR1066" s="156"/>
      <c r="FS1066" s="156"/>
      <c r="FT1066" s="156"/>
      <c r="FU1066" s="156"/>
      <c r="FV1066" s="156"/>
      <c r="FW1066" s="156"/>
      <c r="FX1066" s="156"/>
      <c r="FY1066" s="156"/>
      <c r="FZ1066" s="156"/>
      <c r="GA1066" s="156"/>
      <c r="GB1066" s="156"/>
      <c r="GC1066" s="156"/>
      <c r="GD1066" s="156"/>
      <c r="GE1066" s="156"/>
      <c r="GF1066" s="156"/>
      <c r="GG1066" s="156"/>
      <c r="GH1066" s="156"/>
      <c r="GI1066" s="156"/>
      <c r="GJ1066" s="156"/>
      <c r="GK1066" s="156"/>
      <c r="GL1066" s="156"/>
      <c r="GM1066" s="156"/>
      <c r="GN1066" s="156"/>
      <c r="GO1066" s="156"/>
      <c r="GP1066" s="156"/>
      <c r="GQ1066" s="156"/>
      <c r="GR1066" s="156"/>
      <c r="GS1066" s="156"/>
      <c r="GT1066" s="156"/>
      <c r="GU1066" s="156"/>
      <c r="GV1066" s="156"/>
      <c r="GW1066" s="156"/>
      <c r="GX1066" s="156"/>
      <c r="GY1066" s="156"/>
      <c r="GZ1066" s="156"/>
      <c r="HA1066" s="156"/>
      <c r="HB1066" s="156"/>
      <c r="HC1066" s="156"/>
      <c r="HD1066" s="156"/>
      <c r="HE1066" s="156"/>
      <c r="HF1066" s="156"/>
      <c r="HG1066" s="156"/>
      <c r="HH1066" s="156"/>
      <c r="HI1066" s="156"/>
      <c r="HJ1066" s="156"/>
      <c r="HK1066" s="156"/>
      <c r="HL1066" s="156"/>
      <c r="HM1066" s="156"/>
      <c r="HN1066" s="157"/>
      <c r="HO1066" s="156"/>
      <c r="HP1066" s="156"/>
      <c r="HQ1066" s="156"/>
    </row>
    <row r="1067" spans="1:225">
      <c r="A1067" s="156"/>
      <c r="B1067" s="204"/>
      <c r="C1067" s="204"/>
      <c r="D1067" s="204"/>
      <c r="E1067" s="204"/>
      <c r="F1067" s="204"/>
      <c r="G1067" s="204"/>
      <c r="H1067" s="204"/>
      <c r="I1067" s="204"/>
      <c r="J1067" s="204"/>
      <c r="K1067" s="204"/>
      <c r="L1067" s="204"/>
      <c r="M1067" s="204"/>
      <c r="N1067" s="204"/>
      <c r="O1067" s="204"/>
      <c r="P1067" s="204"/>
      <c r="Q1067" s="204"/>
      <c r="R1067" s="204"/>
      <c r="S1067" s="204"/>
      <c r="T1067" s="204"/>
      <c r="U1067" s="204"/>
      <c r="V1067" s="204"/>
      <c r="W1067" s="204"/>
      <c r="X1067" s="204"/>
      <c r="Y1067" s="204"/>
      <c r="Z1067" s="204"/>
      <c r="AA1067" s="204"/>
      <c r="AB1067" s="204"/>
      <c r="AC1067" s="204"/>
      <c r="AD1067" s="204"/>
      <c r="AE1067" s="204"/>
      <c r="AF1067" s="204"/>
      <c r="AG1067" s="204"/>
      <c r="AH1067" s="204"/>
      <c r="AI1067" s="204"/>
      <c r="AJ1067" s="204"/>
      <c r="AK1067" s="204"/>
      <c r="AL1067" s="204"/>
      <c r="AM1067" s="204"/>
      <c r="AN1067" s="204"/>
      <c r="AO1067" s="204"/>
      <c r="AP1067" s="204"/>
      <c r="AQ1067" s="204"/>
      <c r="AR1067" s="204"/>
      <c r="AS1067" s="204"/>
      <c r="AT1067" s="204"/>
      <c r="AU1067" s="204"/>
      <c r="AV1067" s="204"/>
      <c r="AW1067" s="204"/>
      <c r="AX1067" s="204"/>
      <c r="AY1067" s="204"/>
      <c r="AZ1067" s="204"/>
      <c r="BA1067" s="204"/>
      <c r="BB1067" s="204"/>
      <c r="BC1067" s="204"/>
      <c r="BD1067" s="204"/>
      <c r="BE1067" s="204"/>
      <c r="BF1067" s="204"/>
      <c r="BG1067" s="204"/>
      <c r="BH1067" s="204"/>
      <c r="BI1067" s="204"/>
      <c r="BJ1067" s="204"/>
      <c r="BK1067" s="204"/>
      <c r="BL1067" s="204"/>
      <c r="BM1067" s="204"/>
      <c r="BN1067" s="204"/>
      <c r="BO1067" s="204"/>
      <c r="BP1067" s="204"/>
      <c r="BQ1067" s="204"/>
      <c r="BR1067" s="204"/>
      <c r="BS1067" s="204"/>
      <c r="BT1067" s="204"/>
      <c r="BU1067" s="204"/>
      <c r="BV1067" s="204"/>
      <c r="BW1067" s="204"/>
      <c r="BX1067" s="204"/>
      <c r="BY1067" s="204"/>
      <c r="BZ1067" s="204"/>
      <c r="CA1067" s="204"/>
      <c r="CB1067" s="204"/>
      <c r="CC1067" s="204"/>
      <c r="CD1067" s="204"/>
      <c r="CE1067" s="204"/>
      <c r="CF1067" s="204"/>
      <c r="CG1067" s="204"/>
      <c r="CH1067" s="204"/>
      <c r="CI1067" s="204"/>
      <c r="CJ1067" s="204"/>
      <c r="CK1067" s="204"/>
      <c r="CL1067" s="204"/>
      <c r="CM1067" s="204"/>
      <c r="CN1067" s="204"/>
      <c r="CO1067" s="204"/>
      <c r="CP1067" s="204"/>
      <c r="CQ1067" s="204"/>
      <c r="CR1067" s="204"/>
      <c r="CS1067" s="204"/>
      <c r="CT1067" s="204"/>
      <c r="CU1067" s="204"/>
      <c r="CV1067" s="204"/>
      <c r="CW1067" s="204"/>
      <c r="CX1067" s="204"/>
      <c r="CY1067" s="204"/>
      <c r="CZ1067" s="204"/>
      <c r="DA1067" s="204"/>
      <c r="DB1067" s="204"/>
      <c r="DC1067" s="204"/>
      <c r="DD1067" s="204"/>
      <c r="DE1067" s="204"/>
      <c r="DF1067" s="204"/>
      <c r="DG1067" s="204"/>
      <c r="DH1067" s="204"/>
      <c r="DI1067" s="204"/>
      <c r="DJ1067" s="204"/>
      <c r="DK1067" s="204"/>
      <c r="DL1067" s="204"/>
      <c r="DM1067" s="204"/>
      <c r="DN1067" s="204"/>
      <c r="DO1067" s="204"/>
      <c r="DP1067" s="204"/>
      <c r="DQ1067" s="204"/>
      <c r="DR1067" s="204"/>
      <c r="DS1067" s="204"/>
      <c r="DT1067" s="204"/>
      <c r="DU1067" s="204"/>
      <c r="DV1067" s="204"/>
      <c r="DW1067" s="204"/>
      <c r="DX1067" s="204"/>
      <c r="DY1067" s="204"/>
      <c r="DZ1067" s="204"/>
      <c r="EA1067" s="204"/>
      <c r="EB1067" s="204"/>
      <c r="EC1067" s="204"/>
      <c r="ED1067" s="204"/>
      <c r="EE1067" s="204"/>
      <c r="EF1067" s="204"/>
      <c r="EG1067" s="204"/>
      <c r="EH1067" s="204"/>
      <c r="EI1067" s="204"/>
      <c r="EJ1067" s="204"/>
      <c r="EK1067" s="204"/>
      <c r="EL1067" s="204"/>
      <c r="EM1067" s="204"/>
      <c r="EN1067" s="204"/>
      <c r="EO1067" s="204"/>
      <c r="EP1067" s="156"/>
      <c r="EQ1067" s="156"/>
      <c r="ER1067" s="156"/>
      <c r="ES1067" s="156"/>
      <c r="ET1067" s="156"/>
      <c r="EU1067" s="156"/>
      <c r="EV1067" s="156"/>
      <c r="EW1067" s="156"/>
      <c r="EX1067" s="156"/>
      <c r="EY1067" s="156"/>
      <c r="EZ1067" s="156"/>
      <c r="FA1067" s="156"/>
      <c r="FB1067" s="156"/>
      <c r="FC1067" s="156"/>
      <c r="FD1067" s="156"/>
      <c r="FE1067" s="156"/>
      <c r="FF1067" s="156"/>
      <c r="FG1067" s="156"/>
      <c r="FH1067" s="156"/>
      <c r="FI1067" s="156"/>
      <c r="FJ1067" s="156"/>
      <c r="FK1067" s="156"/>
      <c r="FL1067" s="156"/>
      <c r="FM1067" s="156"/>
      <c r="FN1067" s="156"/>
      <c r="FO1067" s="156"/>
      <c r="FP1067" s="156"/>
      <c r="FQ1067" s="156"/>
      <c r="FR1067" s="156"/>
      <c r="FS1067" s="156"/>
      <c r="FT1067" s="156"/>
      <c r="FU1067" s="156"/>
      <c r="FV1067" s="156"/>
      <c r="FW1067" s="156"/>
      <c r="FX1067" s="156"/>
      <c r="FY1067" s="156"/>
      <c r="FZ1067" s="156"/>
      <c r="GA1067" s="156"/>
      <c r="GB1067" s="156"/>
      <c r="GC1067" s="156"/>
      <c r="GD1067" s="156"/>
      <c r="GE1067" s="156"/>
      <c r="GF1067" s="156"/>
      <c r="GG1067" s="156"/>
      <c r="GH1067" s="156"/>
      <c r="GI1067" s="156"/>
      <c r="GJ1067" s="156"/>
      <c r="GK1067" s="156"/>
      <c r="GL1067" s="156"/>
      <c r="GM1067" s="156"/>
      <c r="GN1067" s="156"/>
      <c r="GO1067" s="156"/>
      <c r="GP1067" s="156"/>
      <c r="GQ1067" s="156"/>
      <c r="GR1067" s="156"/>
      <c r="GS1067" s="156"/>
      <c r="GT1067" s="156"/>
      <c r="GU1067" s="156"/>
      <c r="GV1067" s="156"/>
      <c r="GW1067" s="156"/>
      <c r="GX1067" s="156"/>
      <c r="GY1067" s="156"/>
      <c r="GZ1067" s="156"/>
      <c r="HA1067" s="156"/>
      <c r="HB1067" s="156"/>
      <c r="HC1067" s="156"/>
      <c r="HD1067" s="156"/>
      <c r="HE1067" s="156"/>
      <c r="HF1067" s="156"/>
      <c r="HG1067" s="156"/>
      <c r="HH1067" s="156"/>
      <c r="HI1067" s="156"/>
      <c r="HJ1067" s="156"/>
      <c r="HK1067" s="156"/>
      <c r="HL1067" s="156"/>
      <c r="HM1067" s="156"/>
      <c r="HN1067" s="163"/>
      <c r="HO1067" s="156"/>
      <c r="HP1067" s="156"/>
      <c r="HQ1067" s="156"/>
    </row>
    <row r="1068" spans="1:225">
      <c r="A1068" s="160"/>
      <c r="B1068" s="204"/>
      <c r="C1068" s="204"/>
      <c r="D1068" s="204"/>
      <c r="E1068" s="204"/>
      <c r="F1068" s="204"/>
      <c r="G1068" s="204"/>
      <c r="H1068" s="204"/>
      <c r="I1068" s="204"/>
      <c r="J1068" s="204"/>
      <c r="K1068" s="204"/>
      <c r="L1068" s="204"/>
      <c r="M1068" s="204"/>
      <c r="N1068" s="204"/>
      <c r="O1068" s="204"/>
      <c r="P1068" s="204"/>
      <c r="Q1068" s="204"/>
      <c r="R1068" s="204"/>
      <c r="S1068" s="204"/>
      <c r="T1068" s="204"/>
      <c r="U1068" s="204"/>
      <c r="V1068" s="204"/>
      <c r="W1068" s="204"/>
      <c r="X1068" s="204"/>
      <c r="Y1068" s="204"/>
      <c r="Z1068" s="204"/>
      <c r="AA1068" s="204"/>
      <c r="AB1068" s="204"/>
      <c r="AC1068" s="204"/>
      <c r="AD1068" s="204"/>
      <c r="AE1068" s="204"/>
      <c r="AF1068" s="204"/>
      <c r="AG1068" s="204"/>
      <c r="AH1068" s="204"/>
      <c r="AI1068" s="204"/>
      <c r="AJ1068" s="204"/>
      <c r="AK1068" s="204"/>
      <c r="AL1068" s="204"/>
      <c r="AM1068" s="204"/>
      <c r="AN1068" s="204"/>
      <c r="AO1068" s="204"/>
      <c r="AP1068" s="204"/>
      <c r="AQ1068" s="204"/>
      <c r="AR1068" s="204"/>
      <c r="AS1068" s="204"/>
      <c r="AT1068" s="204"/>
      <c r="AU1068" s="204"/>
      <c r="AV1068" s="204"/>
      <c r="AW1068" s="204"/>
      <c r="AX1068" s="204"/>
      <c r="AY1068" s="204"/>
      <c r="AZ1068" s="204"/>
      <c r="BA1068" s="204"/>
      <c r="BB1068" s="204"/>
      <c r="BC1068" s="204"/>
      <c r="BD1068" s="204"/>
      <c r="BE1068" s="204"/>
      <c r="BF1068" s="204"/>
      <c r="BG1068" s="204"/>
      <c r="BH1068" s="204"/>
      <c r="BI1068" s="204"/>
      <c r="BJ1068" s="204"/>
      <c r="BK1068" s="204"/>
      <c r="BL1068" s="204"/>
      <c r="BM1068" s="204"/>
      <c r="BN1068" s="204"/>
      <c r="BO1068" s="204"/>
      <c r="BP1068" s="204"/>
      <c r="BQ1068" s="204"/>
      <c r="BR1068" s="204"/>
      <c r="BS1068" s="204"/>
      <c r="BT1068" s="204"/>
      <c r="BU1068" s="204"/>
      <c r="BV1068" s="204"/>
      <c r="BW1068" s="204"/>
      <c r="BX1068" s="204"/>
      <c r="BY1068" s="204"/>
      <c r="BZ1068" s="204"/>
      <c r="CA1068" s="204"/>
      <c r="CB1068" s="204"/>
      <c r="CC1068" s="204"/>
      <c r="CD1068" s="204"/>
      <c r="CE1068" s="204"/>
      <c r="CF1068" s="204"/>
      <c r="CG1068" s="204"/>
      <c r="CH1068" s="204"/>
      <c r="CI1068" s="204"/>
      <c r="CJ1068" s="204"/>
      <c r="CK1068" s="204"/>
      <c r="CL1068" s="204"/>
      <c r="CM1068" s="204"/>
      <c r="CN1068" s="204"/>
      <c r="CO1068" s="204"/>
      <c r="CP1068" s="204"/>
      <c r="CQ1068" s="204"/>
      <c r="CR1068" s="204"/>
      <c r="CS1068" s="204"/>
      <c r="CT1068" s="204"/>
      <c r="CU1068" s="204"/>
      <c r="CV1068" s="204"/>
      <c r="CW1068" s="204"/>
      <c r="CX1068" s="204"/>
      <c r="CY1068" s="204"/>
      <c r="CZ1068" s="204"/>
      <c r="DA1068" s="204"/>
      <c r="DB1068" s="204"/>
      <c r="DC1068" s="204"/>
      <c r="DD1068" s="204"/>
      <c r="DE1068" s="204"/>
      <c r="DF1068" s="204"/>
      <c r="DG1068" s="204"/>
      <c r="DH1068" s="204"/>
      <c r="DI1068" s="204"/>
      <c r="DJ1068" s="204"/>
      <c r="DK1068" s="204"/>
      <c r="DL1068" s="204"/>
      <c r="DM1068" s="204"/>
      <c r="DN1068" s="204"/>
      <c r="DO1068" s="204"/>
      <c r="DP1068" s="204"/>
      <c r="DQ1068" s="204"/>
      <c r="DR1068" s="204"/>
      <c r="DS1068" s="204"/>
      <c r="DT1068" s="204"/>
      <c r="DU1068" s="204"/>
      <c r="DV1068" s="204"/>
      <c r="DW1068" s="204"/>
      <c r="DX1068" s="204"/>
      <c r="DY1068" s="204"/>
      <c r="DZ1068" s="204"/>
      <c r="EA1068" s="204"/>
      <c r="EB1068" s="204"/>
      <c r="EC1068" s="204"/>
      <c r="ED1068" s="204"/>
      <c r="EE1068" s="204"/>
      <c r="EF1068" s="204"/>
      <c r="EG1068" s="204"/>
      <c r="EH1068" s="204"/>
      <c r="EI1068" s="204"/>
      <c r="EJ1068" s="204"/>
      <c r="EK1068" s="204"/>
      <c r="EL1068" s="204"/>
      <c r="EM1068" s="204"/>
      <c r="EN1068" s="204"/>
      <c r="EO1068" s="204"/>
      <c r="EP1068" s="160"/>
      <c r="EQ1068" s="160"/>
      <c r="ER1068" s="160"/>
      <c r="ES1068" s="160"/>
      <c r="ET1068" s="160"/>
      <c r="EU1068" s="160"/>
      <c r="EV1068" s="160"/>
      <c r="EW1068" s="160"/>
      <c r="EX1068" s="160"/>
      <c r="EY1068" s="160"/>
      <c r="EZ1068" s="160"/>
      <c r="FA1068" s="160"/>
      <c r="FB1068" s="160"/>
      <c r="FC1068" s="160"/>
      <c r="FD1068" s="160"/>
      <c r="FE1068" s="160"/>
      <c r="FF1068" s="160"/>
      <c r="FG1068" s="160"/>
      <c r="FH1068" s="160"/>
      <c r="FI1068" s="160"/>
      <c r="FJ1068" s="160"/>
      <c r="FK1068" s="160"/>
      <c r="FL1068" s="160"/>
      <c r="FM1068" s="160"/>
      <c r="FN1068" s="160"/>
      <c r="FO1068" s="160"/>
      <c r="FP1068" s="160"/>
      <c r="FQ1068" s="160"/>
      <c r="FR1068" s="160"/>
      <c r="FS1068" s="160"/>
      <c r="FT1068" s="160"/>
      <c r="FU1068" s="160"/>
      <c r="FV1068" s="160"/>
      <c r="FW1068" s="160"/>
      <c r="FX1068" s="160"/>
      <c r="FY1068" s="160"/>
      <c r="FZ1068" s="160"/>
      <c r="GA1068" s="160"/>
      <c r="GB1068" s="160"/>
      <c r="GC1068" s="160"/>
      <c r="GD1068" s="160"/>
      <c r="GE1068" s="160"/>
      <c r="GF1068" s="160"/>
      <c r="GG1068" s="160"/>
      <c r="GH1068" s="160"/>
      <c r="GI1068" s="160"/>
      <c r="GJ1068" s="160"/>
      <c r="GK1068" s="160"/>
      <c r="GL1068" s="160"/>
      <c r="GM1068" s="160"/>
      <c r="GN1068" s="160"/>
      <c r="GO1068" s="160"/>
      <c r="GP1068" s="160"/>
      <c r="GQ1068" s="160"/>
      <c r="GR1068" s="160"/>
      <c r="GS1068" s="160"/>
      <c r="GT1068" s="160"/>
      <c r="GU1068" s="160"/>
      <c r="GV1068" s="160"/>
      <c r="GW1068" s="160"/>
      <c r="GX1068" s="160"/>
      <c r="GY1068" s="160"/>
      <c r="GZ1068" s="160"/>
      <c r="HA1068" s="160"/>
      <c r="HB1068" s="160"/>
      <c r="HC1068" s="160"/>
      <c r="HD1068" s="160"/>
      <c r="HE1068" s="160"/>
      <c r="HF1068" s="160"/>
      <c r="HG1068" s="160"/>
      <c r="HH1068" s="160"/>
      <c r="HI1068" s="160"/>
      <c r="HJ1068" s="160"/>
      <c r="HK1068" s="160"/>
      <c r="HL1068" s="160"/>
      <c r="HM1068" s="160"/>
      <c r="HN1068" s="157"/>
      <c r="HO1068" s="160"/>
      <c r="HP1068" s="160"/>
      <c r="HQ1068" s="160"/>
    </row>
    <row r="1069" spans="1:225">
      <c r="A1069" s="156"/>
      <c r="B1069" s="204"/>
      <c r="C1069" s="204"/>
      <c r="D1069" s="204"/>
      <c r="E1069" s="204"/>
      <c r="F1069" s="204"/>
      <c r="G1069" s="204"/>
      <c r="H1069" s="204"/>
      <c r="I1069" s="204"/>
      <c r="J1069" s="204"/>
      <c r="K1069" s="204"/>
      <c r="L1069" s="204"/>
      <c r="M1069" s="204"/>
      <c r="N1069" s="204"/>
      <c r="O1069" s="204"/>
      <c r="P1069" s="204"/>
      <c r="Q1069" s="204"/>
      <c r="R1069" s="204"/>
      <c r="S1069" s="204"/>
      <c r="T1069" s="204"/>
      <c r="U1069" s="204"/>
      <c r="V1069" s="204"/>
      <c r="W1069" s="204"/>
      <c r="X1069" s="204"/>
      <c r="Y1069" s="204"/>
      <c r="Z1069" s="204"/>
      <c r="AA1069" s="204"/>
      <c r="AB1069" s="204"/>
      <c r="AC1069" s="204"/>
      <c r="AD1069" s="204"/>
      <c r="AE1069" s="204"/>
      <c r="AF1069" s="204"/>
      <c r="AG1069" s="204"/>
      <c r="AH1069" s="204"/>
      <c r="AI1069" s="204"/>
      <c r="AJ1069" s="204"/>
      <c r="AK1069" s="204"/>
      <c r="AL1069" s="204"/>
      <c r="AM1069" s="204"/>
      <c r="AN1069" s="204"/>
      <c r="AO1069" s="204"/>
      <c r="AP1069" s="204"/>
      <c r="AQ1069" s="204"/>
      <c r="AR1069" s="204"/>
      <c r="AS1069" s="204"/>
      <c r="AT1069" s="204"/>
      <c r="AU1069" s="204"/>
      <c r="AV1069" s="204"/>
      <c r="AW1069" s="204"/>
      <c r="AX1069" s="204"/>
      <c r="AY1069" s="204"/>
      <c r="AZ1069" s="204"/>
      <c r="BA1069" s="204"/>
      <c r="BB1069" s="204"/>
      <c r="BC1069" s="204"/>
      <c r="BD1069" s="204"/>
      <c r="BE1069" s="204"/>
      <c r="BF1069" s="204"/>
      <c r="BG1069" s="204"/>
      <c r="BH1069" s="204"/>
      <c r="BI1069" s="204"/>
      <c r="BJ1069" s="204"/>
      <c r="BK1069" s="204"/>
      <c r="BL1069" s="204"/>
      <c r="BM1069" s="204"/>
      <c r="BN1069" s="204"/>
      <c r="BO1069" s="204"/>
      <c r="BP1069" s="204"/>
      <c r="BQ1069" s="204"/>
      <c r="BR1069" s="204"/>
      <c r="BS1069" s="204"/>
      <c r="BT1069" s="204"/>
      <c r="BU1069" s="204"/>
      <c r="BV1069" s="204"/>
      <c r="BW1069" s="204"/>
      <c r="BX1069" s="204"/>
      <c r="BY1069" s="204"/>
      <c r="BZ1069" s="204"/>
      <c r="CA1069" s="204"/>
      <c r="CB1069" s="204"/>
      <c r="CC1069" s="204"/>
      <c r="CD1069" s="204"/>
      <c r="CE1069" s="204"/>
      <c r="CF1069" s="204"/>
      <c r="CG1069" s="204"/>
      <c r="CH1069" s="204"/>
      <c r="CI1069" s="204"/>
      <c r="CJ1069" s="204"/>
      <c r="CK1069" s="204"/>
      <c r="CL1069" s="204"/>
      <c r="CM1069" s="204"/>
      <c r="CN1069" s="204"/>
      <c r="CO1069" s="204"/>
      <c r="CP1069" s="204"/>
      <c r="CQ1069" s="204"/>
      <c r="CR1069" s="204"/>
      <c r="CS1069" s="204"/>
      <c r="CT1069" s="204"/>
      <c r="CU1069" s="204"/>
      <c r="CV1069" s="204"/>
      <c r="CW1069" s="204"/>
      <c r="CX1069" s="204"/>
      <c r="CY1069" s="204"/>
      <c r="CZ1069" s="204"/>
      <c r="DA1069" s="204"/>
      <c r="DB1069" s="204"/>
      <c r="DC1069" s="204"/>
      <c r="DD1069" s="204"/>
      <c r="DE1069" s="204"/>
      <c r="DF1069" s="204"/>
      <c r="DG1069" s="204"/>
      <c r="DH1069" s="204"/>
      <c r="DI1069" s="204"/>
      <c r="DJ1069" s="204"/>
      <c r="DK1069" s="204"/>
      <c r="DL1069" s="204"/>
      <c r="DM1069" s="204"/>
      <c r="DN1069" s="204"/>
      <c r="DO1069" s="204"/>
      <c r="DP1069" s="204"/>
      <c r="DQ1069" s="204"/>
      <c r="DR1069" s="204"/>
      <c r="DS1069" s="204"/>
      <c r="DT1069" s="204"/>
      <c r="DU1069" s="204"/>
      <c r="DV1069" s="204"/>
      <c r="DW1069" s="204"/>
      <c r="DX1069" s="204"/>
      <c r="DY1069" s="204"/>
      <c r="DZ1069" s="204"/>
      <c r="EA1069" s="204"/>
      <c r="EB1069" s="204"/>
      <c r="EC1069" s="204"/>
      <c r="ED1069" s="204"/>
      <c r="EE1069" s="204"/>
      <c r="EF1069" s="204"/>
      <c r="EG1069" s="204"/>
      <c r="EH1069" s="204"/>
      <c r="EI1069" s="204"/>
      <c r="EJ1069" s="204"/>
      <c r="EK1069" s="204"/>
      <c r="EL1069" s="204"/>
      <c r="EM1069" s="204"/>
      <c r="EN1069" s="204"/>
      <c r="EO1069" s="204"/>
      <c r="EP1069" s="156"/>
      <c r="EQ1069" s="156"/>
      <c r="ER1069" s="156"/>
      <c r="ES1069" s="156"/>
      <c r="ET1069" s="156"/>
      <c r="EU1069" s="156"/>
      <c r="EV1069" s="156"/>
      <c r="EW1069" s="156"/>
      <c r="EX1069" s="156"/>
      <c r="EY1069" s="156"/>
      <c r="EZ1069" s="156"/>
      <c r="FA1069" s="156"/>
      <c r="FB1069" s="156"/>
      <c r="FC1069" s="156"/>
      <c r="FD1069" s="156"/>
      <c r="FE1069" s="156"/>
      <c r="FF1069" s="156"/>
      <c r="FG1069" s="156"/>
      <c r="FH1069" s="156"/>
      <c r="FI1069" s="156"/>
      <c r="FJ1069" s="156"/>
      <c r="FK1069" s="156"/>
      <c r="FL1069" s="156"/>
      <c r="FM1069" s="156"/>
      <c r="FN1069" s="156"/>
      <c r="FO1069" s="156"/>
      <c r="FP1069" s="156"/>
      <c r="FQ1069" s="156"/>
      <c r="FR1069" s="156"/>
      <c r="FS1069" s="156"/>
      <c r="FT1069" s="156"/>
      <c r="FU1069" s="156"/>
      <c r="FV1069" s="156"/>
      <c r="FW1069" s="156"/>
      <c r="FX1069" s="156"/>
      <c r="FY1069" s="156"/>
      <c r="FZ1069" s="156"/>
      <c r="GA1069" s="156"/>
      <c r="GB1069" s="156"/>
      <c r="GC1069" s="156"/>
      <c r="GD1069" s="156"/>
      <c r="GE1069" s="156"/>
      <c r="GF1069" s="156"/>
      <c r="GG1069" s="156"/>
      <c r="GH1069" s="156"/>
      <c r="GI1069" s="156"/>
      <c r="GJ1069" s="156"/>
      <c r="GK1069" s="156"/>
      <c r="GL1069" s="156"/>
      <c r="GM1069" s="156"/>
      <c r="GN1069" s="156"/>
      <c r="GO1069" s="156"/>
      <c r="GP1069" s="156"/>
      <c r="GQ1069" s="156"/>
      <c r="GR1069" s="156"/>
      <c r="GS1069" s="156"/>
      <c r="GT1069" s="156"/>
      <c r="GU1069" s="156"/>
      <c r="GV1069" s="156"/>
      <c r="GW1069" s="156"/>
      <c r="GX1069" s="156"/>
      <c r="GY1069" s="156"/>
      <c r="GZ1069" s="156"/>
      <c r="HA1069" s="156"/>
      <c r="HB1069" s="156"/>
      <c r="HC1069" s="156"/>
      <c r="HD1069" s="156"/>
      <c r="HE1069" s="156"/>
      <c r="HF1069" s="156"/>
      <c r="HG1069" s="156"/>
      <c r="HH1069" s="156"/>
      <c r="HI1069" s="156"/>
      <c r="HJ1069" s="156"/>
      <c r="HK1069" s="156"/>
      <c r="HL1069" s="156"/>
      <c r="HM1069" s="156"/>
      <c r="HN1069" s="157"/>
      <c r="HO1069" s="156"/>
      <c r="HP1069" s="156"/>
      <c r="HQ1069" s="156"/>
    </row>
    <row r="1070" spans="1:225">
      <c r="A1070" s="156"/>
      <c r="B1070" s="204"/>
      <c r="C1070" s="204"/>
      <c r="D1070" s="204"/>
      <c r="E1070" s="204"/>
      <c r="F1070" s="204"/>
      <c r="G1070" s="204"/>
      <c r="H1070" s="204"/>
      <c r="I1070" s="204"/>
      <c r="J1070" s="204"/>
      <c r="K1070" s="204"/>
      <c r="L1070" s="204"/>
      <c r="M1070" s="204"/>
      <c r="N1070" s="204"/>
      <c r="O1070" s="204"/>
      <c r="P1070" s="204"/>
      <c r="Q1070" s="204"/>
      <c r="R1070" s="204"/>
      <c r="S1070" s="204"/>
      <c r="T1070" s="204"/>
      <c r="U1070" s="204"/>
      <c r="V1070" s="204"/>
      <c r="W1070" s="204"/>
      <c r="X1070" s="204"/>
      <c r="Y1070" s="204"/>
      <c r="Z1070" s="204"/>
      <c r="AA1070" s="204"/>
      <c r="AB1070" s="204"/>
      <c r="AC1070" s="204"/>
      <c r="AD1070" s="204"/>
      <c r="AE1070" s="204"/>
      <c r="AF1070" s="204"/>
      <c r="AG1070" s="204"/>
      <c r="AH1070" s="204"/>
      <c r="AI1070" s="204"/>
      <c r="AJ1070" s="204"/>
      <c r="AK1070" s="204"/>
      <c r="AL1070" s="204"/>
      <c r="AM1070" s="204"/>
      <c r="AN1070" s="204"/>
      <c r="AO1070" s="204"/>
      <c r="AP1070" s="204"/>
      <c r="AQ1070" s="204"/>
      <c r="AR1070" s="204"/>
      <c r="AS1070" s="204"/>
      <c r="AT1070" s="204"/>
      <c r="AU1070" s="204"/>
      <c r="AV1070" s="204"/>
      <c r="AW1070" s="204"/>
      <c r="AX1070" s="204"/>
      <c r="AY1070" s="204"/>
      <c r="AZ1070" s="204"/>
      <c r="BA1070" s="204"/>
      <c r="BB1070" s="204"/>
      <c r="BC1070" s="204"/>
      <c r="BD1070" s="204"/>
      <c r="BE1070" s="204"/>
      <c r="BF1070" s="204"/>
      <c r="BG1070" s="204"/>
      <c r="BH1070" s="204"/>
      <c r="BI1070" s="204"/>
      <c r="BJ1070" s="204"/>
      <c r="BK1070" s="204"/>
      <c r="BL1070" s="204"/>
      <c r="BM1070" s="204"/>
      <c r="BN1070" s="204"/>
      <c r="BO1070" s="204"/>
      <c r="BP1070" s="204"/>
      <c r="BQ1070" s="204"/>
      <c r="BR1070" s="204"/>
      <c r="BS1070" s="204"/>
      <c r="BT1070" s="204"/>
      <c r="BU1070" s="204"/>
      <c r="BV1070" s="204"/>
      <c r="BW1070" s="204"/>
      <c r="BX1070" s="204"/>
      <c r="BY1070" s="204"/>
      <c r="BZ1070" s="204"/>
      <c r="CA1070" s="204"/>
      <c r="CB1070" s="204"/>
      <c r="CC1070" s="204"/>
      <c r="CD1070" s="204"/>
      <c r="CE1070" s="204"/>
      <c r="CF1070" s="204"/>
      <c r="CG1070" s="204"/>
      <c r="CH1070" s="204"/>
      <c r="CI1070" s="204"/>
      <c r="CJ1070" s="204"/>
      <c r="CK1070" s="204"/>
      <c r="CL1070" s="204"/>
      <c r="CM1070" s="204"/>
      <c r="CN1070" s="204"/>
      <c r="CO1070" s="204"/>
      <c r="CP1070" s="204"/>
      <c r="CQ1070" s="204"/>
      <c r="CR1070" s="204"/>
      <c r="CS1070" s="204"/>
      <c r="CT1070" s="204"/>
      <c r="CU1070" s="204"/>
      <c r="CV1070" s="204"/>
      <c r="CW1070" s="204"/>
      <c r="CX1070" s="204"/>
      <c r="CY1070" s="204"/>
      <c r="CZ1070" s="204"/>
      <c r="DA1070" s="204"/>
      <c r="DB1070" s="204"/>
      <c r="DC1070" s="204"/>
      <c r="DD1070" s="204"/>
      <c r="DE1070" s="204"/>
      <c r="DF1070" s="204"/>
      <c r="DG1070" s="204"/>
      <c r="DH1070" s="204"/>
      <c r="DI1070" s="204"/>
      <c r="DJ1070" s="204"/>
      <c r="DK1070" s="204"/>
      <c r="DL1070" s="204"/>
      <c r="DM1070" s="204"/>
      <c r="DN1070" s="204"/>
      <c r="DO1070" s="204"/>
      <c r="DP1070" s="204"/>
      <c r="DQ1070" s="204"/>
      <c r="DR1070" s="204"/>
      <c r="DS1070" s="204"/>
      <c r="DT1070" s="204"/>
      <c r="DU1070" s="204"/>
      <c r="DV1070" s="204"/>
      <c r="DW1070" s="204"/>
      <c r="DX1070" s="204"/>
      <c r="DY1070" s="204"/>
      <c r="DZ1070" s="204"/>
      <c r="EA1070" s="204"/>
      <c r="EB1070" s="204"/>
      <c r="EC1070" s="204"/>
      <c r="ED1070" s="204"/>
      <c r="EE1070" s="204"/>
      <c r="EF1070" s="204"/>
      <c r="EG1070" s="204"/>
      <c r="EH1070" s="204"/>
      <c r="EI1070" s="204"/>
      <c r="EJ1070" s="204"/>
      <c r="EK1070" s="204"/>
      <c r="EL1070" s="204"/>
      <c r="EM1070" s="204"/>
      <c r="EN1070" s="204"/>
      <c r="EO1070" s="204"/>
      <c r="EP1070" s="156"/>
      <c r="EQ1070" s="156"/>
      <c r="ER1070" s="156"/>
      <c r="ES1070" s="156"/>
      <c r="ET1070" s="156"/>
      <c r="EU1070" s="156"/>
      <c r="EV1070" s="156"/>
      <c r="EW1070" s="156"/>
      <c r="EX1070" s="156"/>
      <c r="EY1070" s="156"/>
      <c r="EZ1070" s="156"/>
      <c r="FA1070" s="156"/>
      <c r="FB1070" s="156"/>
      <c r="FC1070" s="156"/>
      <c r="FD1070" s="156"/>
      <c r="FE1070" s="156"/>
      <c r="FF1070" s="156"/>
      <c r="FG1070" s="156"/>
      <c r="FH1070" s="156"/>
      <c r="FI1070" s="156"/>
      <c r="FJ1070" s="156"/>
      <c r="FK1070" s="156"/>
      <c r="FL1070" s="156"/>
      <c r="FM1070" s="156"/>
      <c r="FN1070" s="156"/>
      <c r="FO1070" s="156"/>
      <c r="FP1070" s="156"/>
      <c r="FQ1070" s="156"/>
      <c r="FR1070" s="156"/>
      <c r="FS1070" s="156"/>
      <c r="FT1070" s="156"/>
      <c r="FU1070" s="156"/>
      <c r="FV1070" s="156"/>
      <c r="FW1070" s="156"/>
      <c r="FX1070" s="156"/>
      <c r="FY1070" s="156"/>
      <c r="FZ1070" s="156"/>
      <c r="GA1070" s="156"/>
      <c r="GB1070" s="156"/>
      <c r="GC1070" s="156"/>
      <c r="GD1070" s="156"/>
      <c r="GE1070" s="156"/>
      <c r="GF1070" s="156"/>
      <c r="GG1070" s="156"/>
      <c r="GH1070" s="156"/>
      <c r="GI1070" s="156"/>
      <c r="GJ1070" s="156"/>
      <c r="GK1070" s="156"/>
      <c r="GL1070" s="156"/>
      <c r="GM1070" s="156"/>
      <c r="GN1070" s="156"/>
      <c r="GO1070" s="156"/>
      <c r="GP1070" s="156"/>
      <c r="GQ1070" s="156"/>
      <c r="GR1070" s="156"/>
      <c r="GS1070" s="156"/>
      <c r="GT1070" s="156"/>
      <c r="GU1070" s="156"/>
      <c r="GV1070" s="156"/>
      <c r="GW1070" s="156"/>
      <c r="GX1070" s="156"/>
      <c r="GY1070" s="156"/>
      <c r="GZ1070" s="156"/>
      <c r="HA1070" s="156"/>
      <c r="HB1070" s="156"/>
      <c r="HC1070" s="156"/>
      <c r="HD1070" s="156"/>
      <c r="HE1070" s="156"/>
      <c r="HF1070" s="156"/>
      <c r="HG1070" s="156"/>
      <c r="HH1070" s="156"/>
      <c r="HI1070" s="156"/>
      <c r="HJ1070" s="156"/>
      <c r="HK1070" s="156"/>
      <c r="HL1070" s="156"/>
      <c r="HM1070" s="156"/>
      <c r="HN1070" s="163"/>
      <c r="HO1070" s="156"/>
      <c r="HP1070" s="156"/>
      <c r="HQ1070" s="156"/>
    </row>
    <row r="1071" spans="1:225">
      <c r="A1071" s="160"/>
      <c r="B1071" s="204"/>
      <c r="C1071" s="204"/>
      <c r="D1071" s="204"/>
      <c r="E1071" s="204"/>
      <c r="F1071" s="204"/>
      <c r="G1071" s="204"/>
      <c r="H1071" s="204"/>
      <c r="I1071" s="204"/>
      <c r="J1071" s="204"/>
      <c r="K1071" s="204"/>
      <c r="L1071" s="204"/>
      <c r="M1071" s="204"/>
      <c r="N1071" s="204"/>
      <c r="O1071" s="204"/>
      <c r="P1071" s="204"/>
      <c r="Q1071" s="204"/>
      <c r="R1071" s="204"/>
      <c r="S1071" s="204"/>
      <c r="T1071" s="204"/>
      <c r="U1071" s="204"/>
      <c r="V1071" s="204"/>
      <c r="W1071" s="204"/>
      <c r="X1071" s="204"/>
      <c r="Y1071" s="204"/>
      <c r="Z1071" s="204"/>
      <c r="AA1071" s="204"/>
      <c r="AB1071" s="204"/>
      <c r="AC1071" s="204"/>
      <c r="AD1071" s="204"/>
      <c r="AE1071" s="204"/>
      <c r="AF1071" s="204"/>
      <c r="AG1071" s="204"/>
      <c r="AH1071" s="204"/>
      <c r="AI1071" s="204"/>
      <c r="AJ1071" s="204"/>
      <c r="AK1071" s="204"/>
      <c r="AL1071" s="204"/>
      <c r="AM1071" s="204"/>
      <c r="AN1071" s="204"/>
      <c r="AO1071" s="204"/>
      <c r="AP1071" s="204"/>
      <c r="AQ1071" s="204"/>
      <c r="AR1071" s="204"/>
      <c r="AS1071" s="204"/>
      <c r="AT1071" s="204"/>
      <c r="AU1071" s="204"/>
      <c r="AV1071" s="204"/>
      <c r="AW1071" s="204"/>
      <c r="AX1071" s="204"/>
      <c r="AY1071" s="204"/>
      <c r="AZ1071" s="204"/>
      <c r="BA1071" s="204"/>
      <c r="BB1071" s="204"/>
      <c r="BC1071" s="204"/>
      <c r="BD1071" s="204"/>
      <c r="BE1071" s="204"/>
      <c r="BF1071" s="204"/>
      <c r="BG1071" s="204"/>
      <c r="BH1071" s="204"/>
      <c r="BI1071" s="204"/>
      <c r="BJ1071" s="204"/>
      <c r="BK1071" s="204"/>
      <c r="BL1071" s="204"/>
      <c r="BM1071" s="204"/>
      <c r="BN1071" s="204"/>
      <c r="BO1071" s="204"/>
      <c r="BP1071" s="204"/>
      <c r="BQ1071" s="204"/>
      <c r="BR1071" s="204"/>
      <c r="BS1071" s="204"/>
      <c r="BT1071" s="204"/>
      <c r="BU1071" s="204"/>
      <c r="BV1071" s="204"/>
      <c r="BW1071" s="204"/>
      <c r="BX1071" s="204"/>
      <c r="BY1071" s="204"/>
      <c r="BZ1071" s="204"/>
      <c r="CA1071" s="204"/>
      <c r="CB1071" s="204"/>
      <c r="CC1071" s="204"/>
      <c r="CD1071" s="204"/>
      <c r="CE1071" s="204"/>
      <c r="CF1071" s="204"/>
      <c r="CG1071" s="204"/>
      <c r="CH1071" s="204"/>
      <c r="CI1071" s="204"/>
      <c r="CJ1071" s="204"/>
      <c r="CK1071" s="204"/>
      <c r="CL1071" s="204"/>
      <c r="CM1071" s="204"/>
      <c r="CN1071" s="204"/>
      <c r="CO1071" s="204"/>
      <c r="CP1071" s="204"/>
      <c r="CQ1071" s="204"/>
      <c r="CR1071" s="204"/>
      <c r="CS1071" s="204"/>
      <c r="CT1071" s="204"/>
      <c r="CU1071" s="204"/>
      <c r="CV1071" s="204"/>
      <c r="CW1071" s="204"/>
      <c r="CX1071" s="204"/>
      <c r="CY1071" s="204"/>
      <c r="CZ1071" s="204"/>
      <c r="DA1071" s="204"/>
      <c r="DB1071" s="204"/>
      <c r="DC1071" s="204"/>
      <c r="DD1071" s="204"/>
      <c r="DE1071" s="204"/>
      <c r="DF1071" s="204"/>
      <c r="DG1071" s="204"/>
      <c r="DH1071" s="204"/>
      <c r="DI1071" s="204"/>
      <c r="DJ1071" s="204"/>
      <c r="DK1071" s="204"/>
      <c r="DL1071" s="204"/>
      <c r="DM1071" s="204"/>
      <c r="DN1071" s="204"/>
      <c r="DO1071" s="204"/>
      <c r="DP1071" s="204"/>
      <c r="DQ1071" s="204"/>
      <c r="DR1071" s="204"/>
      <c r="DS1071" s="204"/>
      <c r="DT1071" s="204"/>
      <c r="DU1071" s="204"/>
      <c r="DV1071" s="204"/>
      <c r="DW1071" s="204"/>
      <c r="DX1071" s="204"/>
      <c r="DY1071" s="204"/>
      <c r="DZ1071" s="204"/>
      <c r="EA1071" s="204"/>
      <c r="EB1071" s="204"/>
      <c r="EC1071" s="204"/>
      <c r="ED1071" s="204"/>
      <c r="EE1071" s="204"/>
      <c r="EF1071" s="204"/>
      <c r="EG1071" s="204"/>
      <c r="EH1071" s="204"/>
      <c r="EI1071" s="204"/>
      <c r="EJ1071" s="204"/>
      <c r="EK1071" s="204"/>
      <c r="EL1071" s="204"/>
      <c r="EM1071" s="204"/>
      <c r="EN1071" s="204"/>
      <c r="EO1071" s="204"/>
      <c r="EP1071" s="160"/>
      <c r="EQ1071" s="160"/>
      <c r="ER1071" s="160"/>
      <c r="ES1071" s="160"/>
      <c r="ET1071" s="160"/>
      <c r="EU1071" s="160"/>
      <c r="EV1071" s="160"/>
      <c r="EW1071" s="160"/>
      <c r="EX1071" s="160"/>
      <c r="EY1071" s="160"/>
      <c r="EZ1071" s="160"/>
      <c r="FA1071" s="160"/>
      <c r="FB1071" s="160"/>
      <c r="FC1071" s="160"/>
      <c r="FD1071" s="160"/>
      <c r="FE1071" s="160"/>
      <c r="FF1071" s="160"/>
      <c r="FG1071" s="160"/>
      <c r="FH1071" s="160"/>
      <c r="FI1071" s="160"/>
      <c r="FJ1071" s="160"/>
      <c r="FK1071" s="160"/>
      <c r="FL1071" s="160"/>
      <c r="FM1071" s="160"/>
      <c r="FN1071" s="160"/>
      <c r="FO1071" s="160"/>
      <c r="FP1071" s="160"/>
      <c r="FQ1071" s="160"/>
      <c r="FR1071" s="160"/>
      <c r="FS1071" s="160"/>
      <c r="FT1071" s="160"/>
      <c r="FU1071" s="160"/>
      <c r="FV1071" s="160"/>
      <c r="FW1071" s="160"/>
      <c r="FX1071" s="160"/>
      <c r="FY1071" s="160"/>
      <c r="FZ1071" s="160"/>
      <c r="GA1071" s="160"/>
      <c r="GB1071" s="160"/>
      <c r="GC1071" s="160"/>
      <c r="GD1071" s="160"/>
      <c r="GE1071" s="160"/>
      <c r="GF1071" s="160"/>
      <c r="GG1071" s="160"/>
      <c r="GH1071" s="160"/>
      <c r="GI1071" s="160"/>
      <c r="GJ1071" s="160"/>
      <c r="GK1071" s="160"/>
      <c r="GL1071" s="160"/>
      <c r="GM1071" s="160"/>
      <c r="GN1071" s="160"/>
      <c r="GO1071" s="160"/>
      <c r="GP1071" s="160"/>
      <c r="GQ1071" s="160"/>
      <c r="GR1071" s="160"/>
      <c r="GS1071" s="160"/>
      <c r="GT1071" s="160"/>
      <c r="GU1071" s="160"/>
      <c r="GV1071" s="160"/>
      <c r="GW1071" s="160"/>
      <c r="GX1071" s="160"/>
      <c r="GY1071" s="160"/>
      <c r="GZ1071" s="160"/>
      <c r="HA1071" s="160"/>
      <c r="HB1071" s="160"/>
      <c r="HC1071" s="160"/>
      <c r="HD1071" s="160"/>
      <c r="HE1071" s="160"/>
      <c r="HF1071" s="160"/>
      <c r="HG1071" s="160"/>
      <c r="HH1071" s="160"/>
      <c r="HI1071" s="160"/>
      <c r="HJ1071" s="160"/>
      <c r="HK1071" s="160"/>
      <c r="HL1071" s="160"/>
      <c r="HM1071" s="160"/>
      <c r="HN1071" s="157"/>
      <c r="HO1071" s="160"/>
      <c r="HP1071" s="160"/>
      <c r="HQ1071" s="160"/>
    </row>
    <row r="1072" spans="1:225">
      <c r="A1072" s="156"/>
      <c r="B1072" s="204"/>
      <c r="C1072" s="204"/>
      <c r="D1072" s="204"/>
      <c r="E1072" s="204"/>
      <c r="F1072" s="204"/>
      <c r="G1072" s="204"/>
      <c r="H1072" s="204"/>
      <c r="I1072" s="204"/>
      <c r="J1072" s="204"/>
      <c r="K1072" s="204"/>
      <c r="L1072" s="204"/>
      <c r="M1072" s="204"/>
      <c r="N1072" s="204"/>
      <c r="O1072" s="204"/>
      <c r="P1072" s="204"/>
      <c r="Q1072" s="204"/>
      <c r="R1072" s="204"/>
      <c r="S1072" s="204"/>
      <c r="T1072" s="204"/>
      <c r="U1072" s="204"/>
      <c r="V1072" s="204"/>
      <c r="W1072" s="204"/>
      <c r="X1072" s="204"/>
      <c r="Y1072" s="204"/>
      <c r="Z1072" s="204"/>
      <c r="AA1072" s="204"/>
      <c r="AB1072" s="204"/>
      <c r="AC1072" s="204"/>
      <c r="AD1072" s="204"/>
      <c r="AE1072" s="204"/>
      <c r="AF1072" s="204"/>
      <c r="AG1072" s="204"/>
      <c r="AH1072" s="204"/>
      <c r="AI1072" s="204"/>
      <c r="AJ1072" s="204"/>
      <c r="AK1072" s="204"/>
      <c r="AL1072" s="204"/>
      <c r="AM1072" s="204"/>
      <c r="AN1072" s="204"/>
      <c r="AO1072" s="204"/>
      <c r="AP1072" s="204"/>
      <c r="AQ1072" s="204"/>
      <c r="AR1072" s="204"/>
      <c r="AS1072" s="204"/>
      <c r="AT1072" s="204"/>
      <c r="AU1072" s="204"/>
      <c r="AV1072" s="204"/>
      <c r="AW1072" s="204"/>
      <c r="AX1072" s="204"/>
      <c r="AY1072" s="204"/>
      <c r="AZ1072" s="204"/>
      <c r="BA1072" s="204"/>
      <c r="BB1072" s="204"/>
      <c r="BC1072" s="204"/>
      <c r="BD1072" s="204"/>
      <c r="BE1072" s="204"/>
      <c r="BF1072" s="204"/>
      <c r="BG1072" s="204"/>
      <c r="BH1072" s="204"/>
      <c r="BI1072" s="204"/>
      <c r="BJ1072" s="204"/>
      <c r="BK1072" s="204"/>
      <c r="BL1072" s="204"/>
      <c r="BM1072" s="204"/>
      <c r="BN1072" s="204"/>
      <c r="BO1072" s="204"/>
      <c r="BP1072" s="204"/>
      <c r="BQ1072" s="204"/>
      <c r="BR1072" s="204"/>
      <c r="BS1072" s="204"/>
      <c r="BT1072" s="204"/>
      <c r="BU1072" s="204"/>
      <c r="BV1072" s="204"/>
      <c r="BW1072" s="204"/>
      <c r="BX1072" s="204"/>
      <c r="BY1072" s="204"/>
      <c r="BZ1072" s="204"/>
      <c r="CA1072" s="204"/>
      <c r="CB1072" s="204"/>
      <c r="CC1072" s="204"/>
      <c r="CD1072" s="204"/>
      <c r="CE1072" s="204"/>
      <c r="CF1072" s="204"/>
      <c r="CG1072" s="204"/>
      <c r="CH1072" s="204"/>
      <c r="CI1072" s="204"/>
      <c r="CJ1072" s="204"/>
      <c r="CK1072" s="204"/>
      <c r="CL1072" s="204"/>
      <c r="CM1072" s="204"/>
      <c r="CN1072" s="204"/>
      <c r="CO1072" s="204"/>
      <c r="CP1072" s="204"/>
      <c r="CQ1072" s="204"/>
      <c r="CR1072" s="204"/>
      <c r="CS1072" s="204"/>
      <c r="CT1072" s="204"/>
      <c r="CU1072" s="204"/>
      <c r="CV1072" s="204"/>
      <c r="CW1072" s="204"/>
      <c r="CX1072" s="204"/>
      <c r="CY1072" s="204"/>
      <c r="CZ1072" s="204"/>
      <c r="DA1072" s="204"/>
      <c r="DB1072" s="204"/>
      <c r="DC1072" s="204"/>
      <c r="DD1072" s="204"/>
      <c r="DE1072" s="204"/>
      <c r="DF1072" s="204"/>
      <c r="DG1072" s="204"/>
      <c r="DH1072" s="204"/>
      <c r="DI1072" s="204"/>
      <c r="DJ1072" s="204"/>
      <c r="DK1072" s="204"/>
      <c r="DL1072" s="204"/>
      <c r="DM1072" s="204"/>
      <c r="DN1072" s="204"/>
      <c r="DO1072" s="204"/>
      <c r="DP1072" s="204"/>
      <c r="DQ1072" s="204"/>
      <c r="DR1072" s="204"/>
      <c r="DS1072" s="204"/>
      <c r="DT1072" s="204"/>
      <c r="DU1072" s="204"/>
      <c r="DV1072" s="204"/>
      <c r="DW1072" s="204"/>
      <c r="DX1072" s="204"/>
      <c r="DY1072" s="204"/>
      <c r="DZ1072" s="204"/>
      <c r="EA1072" s="204"/>
      <c r="EB1072" s="204"/>
      <c r="EC1072" s="204"/>
      <c r="ED1072" s="204"/>
      <c r="EE1072" s="204"/>
      <c r="EF1072" s="204"/>
      <c r="EG1072" s="204"/>
      <c r="EH1072" s="204"/>
      <c r="EI1072" s="204"/>
      <c r="EJ1072" s="204"/>
      <c r="EK1072" s="204"/>
      <c r="EL1072" s="204"/>
      <c r="EM1072" s="204"/>
      <c r="EN1072" s="204"/>
      <c r="EO1072" s="204"/>
      <c r="EP1072" s="156"/>
      <c r="EQ1072" s="156"/>
      <c r="ER1072" s="156"/>
      <c r="ES1072" s="156"/>
      <c r="ET1072" s="156"/>
      <c r="EU1072" s="156"/>
      <c r="EV1072" s="156"/>
      <c r="EW1072" s="156"/>
      <c r="EX1072" s="156"/>
      <c r="EY1072" s="156"/>
      <c r="EZ1072" s="156"/>
      <c r="FA1072" s="156"/>
      <c r="FB1072" s="156"/>
      <c r="FC1072" s="156"/>
      <c r="FD1072" s="156"/>
      <c r="FE1072" s="156"/>
      <c r="FF1072" s="156"/>
      <c r="FG1072" s="156"/>
      <c r="FH1072" s="156"/>
      <c r="FI1072" s="156"/>
      <c r="FJ1072" s="156"/>
      <c r="FK1072" s="156"/>
      <c r="FL1072" s="156"/>
      <c r="FM1072" s="156"/>
      <c r="FN1072" s="156"/>
      <c r="FO1072" s="156"/>
      <c r="FP1072" s="156"/>
      <c r="FQ1072" s="156"/>
      <c r="FR1072" s="156"/>
      <c r="FS1072" s="156"/>
      <c r="FT1072" s="156"/>
      <c r="FU1072" s="156"/>
      <c r="FV1072" s="156"/>
      <c r="FW1072" s="156"/>
      <c r="FX1072" s="156"/>
      <c r="FY1072" s="156"/>
      <c r="FZ1072" s="156"/>
      <c r="GA1072" s="156"/>
      <c r="GB1072" s="156"/>
      <c r="GC1072" s="156"/>
      <c r="GD1072" s="156"/>
      <c r="GE1072" s="156"/>
      <c r="GF1072" s="156"/>
      <c r="GG1072" s="156"/>
      <c r="GH1072" s="156"/>
      <c r="GI1072" s="156"/>
      <c r="GJ1072" s="156"/>
      <c r="GK1072" s="156"/>
      <c r="GL1072" s="156"/>
      <c r="GM1072" s="156"/>
      <c r="GN1072" s="156"/>
      <c r="GO1072" s="156"/>
      <c r="GP1072" s="156"/>
      <c r="GQ1072" s="156"/>
      <c r="GR1072" s="156"/>
      <c r="GS1072" s="156"/>
      <c r="GT1072" s="156"/>
      <c r="GU1072" s="156"/>
      <c r="GV1072" s="156"/>
      <c r="GW1072" s="156"/>
      <c r="GX1072" s="156"/>
      <c r="GY1072" s="156"/>
      <c r="GZ1072" s="156"/>
      <c r="HA1072" s="156"/>
      <c r="HB1072" s="156"/>
      <c r="HC1072" s="156"/>
      <c r="HD1072" s="156"/>
      <c r="HE1072" s="156"/>
      <c r="HF1072" s="156"/>
      <c r="HG1072" s="156"/>
      <c r="HH1072" s="156"/>
      <c r="HI1072" s="156"/>
      <c r="HJ1072" s="156"/>
      <c r="HK1072" s="156"/>
      <c r="HL1072" s="156"/>
      <c r="HM1072" s="156"/>
      <c r="HN1072" s="157"/>
      <c r="HO1072" s="156"/>
      <c r="HP1072" s="156"/>
      <c r="HQ1072" s="156"/>
    </row>
    <row r="1073" spans="1:225">
      <c r="A1073" s="156"/>
      <c r="B1073" s="204"/>
      <c r="C1073" s="204"/>
      <c r="D1073" s="204"/>
      <c r="E1073" s="204"/>
      <c r="F1073" s="204"/>
      <c r="G1073" s="204"/>
      <c r="H1073" s="204"/>
      <c r="I1073" s="204"/>
      <c r="J1073" s="204"/>
      <c r="K1073" s="204"/>
      <c r="L1073" s="204"/>
      <c r="M1073" s="204"/>
      <c r="N1073" s="204"/>
      <c r="O1073" s="204"/>
      <c r="P1073" s="204"/>
      <c r="Q1073" s="204"/>
      <c r="R1073" s="204"/>
      <c r="S1073" s="204"/>
      <c r="T1073" s="204"/>
      <c r="U1073" s="204"/>
      <c r="V1073" s="204"/>
      <c r="W1073" s="204"/>
      <c r="X1073" s="204"/>
      <c r="Y1073" s="204"/>
      <c r="Z1073" s="204"/>
      <c r="AA1073" s="204"/>
      <c r="AB1073" s="204"/>
      <c r="AC1073" s="204"/>
      <c r="AD1073" s="204"/>
      <c r="AE1073" s="204"/>
      <c r="AF1073" s="204"/>
      <c r="AG1073" s="204"/>
      <c r="AH1073" s="204"/>
      <c r="AI1073" s="204"/>
      <c r="AJ1073" s="204"/>
      <c r="AK1073" s="204"/>
      <c r="AL1073" s="204"/>
      <c r="AM1073" s="204"/>
      <c r="AN1073" s="204"/>
      <c r="AO1073" s="204"/>
      <c r="AP1073" s="204"/>
      <c r="AQ1073" s="204"/>
      <c r="AR1073" s="204"/>
      <c r="AS1073" s="204"/>
      <c r="AT1073" s="204"/>
      <c r="AU1073" s="204"/>
      <c r="AV1073" s="204"/>
      <c r="AW1073" s="204"/>
      <c r="AX1073" s="204"/>
      <c r="AY1073" s="204"/>
      <c r="AZ1073" s="204"/>
      <c r="BA1073" s="204"/>
      <c r="BB1073" s="204"/>
      <c r="BC1073" s="204"/>
      <c r="BD1073" s="204"/>
      <c r="BE1073" s="204"/>
      <c r="BF1073" s="204"/>
      <c r="BG1073" s="204"/>
      <c r="BH1073" s="204"/>
      <c r="BI1073" s="204"/>
      <c r="BJ1073" s="204"/>
      <c r="BK1073" s="204"/>
      <c r="BL1073" s="204"/>
      <c r="BM1073" s="204"/>
      <c r="BN1073" s="204"/>
      <c r="BO1073" s="204"/>
      <c r="BP1073" s="204"/>
      <c r="BQ1073" s="204"/>
      <c r="BR1073" s="204"/>
      <c r="BS1073" s="204"/>
      <c r="BT1073" s="204"/>
      <c r="BU1073" s="204"/>
      <c r="BV1073" s="204"/>
      <c r="BW1073" s="204"/>
      <c r="BX1073" s="204"/>
      <c r="BY1073" s="204"/>
      <c r="BZ1073" s="204"/>
      <c r="CA1073" s="204"/>
      <c r="CB1073" s="204"/>
      <c r="CC1073" s="204"/>
      <c r="CD1073" s="204"/>
      <c r="CE1073" s="204"/>
      <c r="CF1073" s="204"/>
      <c r="CG1073" s="204"/>
      <c r="CH1073" s="204"/>
      <c r="CI1073" s="204"/>
      <c r="CJ1073" s="204"/>
      <c r="CK1073" s="204"/>
      <c r="CL1073" s="204"/>
      <c r="CM1073" s="204"/>
      <c r="CN1073" s="204"/>
      <c r="CO1073" s="204"/>
      <c r="CP1073" s="204"/>
      <c r="CQ1073" s="204"/>
      <c r="CR1073" s="204"/>
      <c r="CS1073" s="204"/>
      <c r="CT1073" s="204"/>
      <c r="CU1073" s="204"/>
      <c r="CV1073" s="204"/>
      <c r="CW1073" s="204"/>
      <c r="CX1073" s="204"/>
      <c r="CY1073" s="204"/>
      <c r="CZ1073" s="204"/>
      <c r="DA1073" s="204"/>
      <c r="DB1073" s="204"/>
      <c r="DC1073" s="204"/>
      <c r="DD1073" s="204"/>
      <c r="DE1073" s="204"/>
      <c r="DF1073" s="204"/>
      <c r="DG1073" s="204"/>
      <c r="DH1073" s="204"/>
      <c r="DI1073" s="204"/>
      <c r="DJ1073" s="204"/>
      <c r="DK1073" s="204"/>
      <c r="DL1073" s="204"/>
      <c r="DM1073" s="204"/>
      <c r="DN1073" s="204"/>
      <c r="DO1073" s="204"/>
      <c r="DP1073" s="204"/>
      <c r="DQ1073" s="204"/>
      <c r="DR1073" s="204"/>
      <c r="DS1073" s="204"/>
      <c r="DT1073" s="204"/>
      <c r="DU1073" s="204"/>
      <c r="DV1073" s="204"/>
      <c r="DW1073" s="204"/>
      <c r="DX1073" s="204"/>
      <c r="DY1073" s="204"/>
      <c r="DZ1073" s="204"/>
      <c r="EA1073" s="204"/>
      <c r="EB1073" s="204"/>
      <c r="EC1073" s="204"/>
      <c r="ED1073" s="204"/>
      <c r="EE1073" s="204"/>
      <c r="EF1073" s="204"/>
      <c r="EG1073" s="204"/>
      <c r="EH1073" s="204"/>
      <c r="EI1073" s="204"/>
      <c r="EJ1073" s="204"/>
      <c r="EK1073" s="204"/>
      <c r="EL1073" s="204"/>
      <c r="EM1073" s="204"/>
      <c r="EN1073" s="204"/>
      <c r="EO1073" s="204"/>
      <c r="EP1073" s="156"/>
      <c r="EQ1073" s="156"/>
      <c r="ER1073" s="156"/>
      <c r="ES1073" s="156"/>
      <c r="ET1073" s="156"/>
      <c r="EU1073" s="156"/>
      <c r="EV1073" s="156"/>
      <c r="EW1073" s="156"/>
      <c r="EX1073" s="156"/>
      <c r="EY1073" s="156"/>
      <c r="EZ1073" s="156"/>
      <c r="FA1073" s="156"/>
      <c r="FB1073" s="156"/>
      <c r="FC1073" s="156"/>
      <c r="FD1073" s="156"/>
      <c r="FE1073" s="156"/>
      <c r="FF1073" s="156"/>
      <c r="FG1073" s="156"/>
      <c r="FH1073" s="156"/>
      <c r="FI1073" s="156"/>
      <c r="FJ1073" s="156"/>
      <c r="FK1073" s="156"/>
      <c r="FL1073" s="156"/>
      <c r="FM1073" s="156"/>
      <c r="FN1073" s="156"/>
      <c r="FO1073" s="156"/>
      <c r="FP1073" s="156"/>
      <c r="FQ1073" s="156"/>
      <c r="FR1073" s="156"/>
      <c r="FS1073" s="156"/>
      <c r="FT1073" s="156"/>
      <c r="FU1073" s="156"/>
      <c r="FV1073" s="156"/>
      <c r="FW1073" s="156"/>
      <c r="FX1073" s="156"/>
      <c r="FY1073" s="156"/>
      <c r="FZ1073" s="156"/>
      <c r="GA1073" s="156"/>
      <c r="GB1073" s="156"/>
      <c r="GC1073" s="156"/>
      <c r="GD1073" s="156"/>
      <c r="GE1073" s="156"/>
      <c r="GF1073" s="156"/>
      <c r="GG1073" s="156"/>
      <c r="GH1073" s="156"/>
      <c r="GI1073" s="156"/>
      <c r="GJ1073" s="156"/>
      <c r="GK1073" s="156"/>
      <c r="GL1073" s="156"/>
      <c r="GM1073" s="156"/>
      <c r="GN1073" s="156"/>
      <c r="GO1073" s="156"/>
      <c r="GP1073" s="156"/>
      <c r="GQ1073" s="156"/>
      <c r="GR1073" s="156"/>
      <c r="GS1073" s="156"/>
      <c r="GT1073" s="156"/>
      <c r="GU1073" s="156"/>
      <c r="GV1073" s="156"/>
      <c r="GW1073" s="156"/>
      <c r="GX1073" s="156"/>
      <c r="GY1073" s="156"/>
      <c r="GZ1073" s="156"/>
      <c r="HA1073" s="156"/>
      <c r="HB1073" s="156"/>
      <c r="HC1073" s="156"/>
      <c r="HD1073" s="156"/>
      <c r="HE1073" s="156"/>
      <c r="HF1073" s="156"/>
      <c r="HG1073" s="156"/>
      <c r="HH1073" s="156"/>
      <c r="HI1073" s="156"/>
      <c r="HJ1073" s="156"/>
      <c r="HK1073" s="156"/>
      <c r="HL1073" s="156"/>
      <c r="HM1073" s="156"/>
      <c r="HN1073" s="157"/>
      <c r="HO1073" s="156"/>
      <c r="HP1073" s="156"/>
      <c r="HQ1073" s="156"/>
    </row>
    <row r="1074" spans="1:225">
      <c r="A1074" s="160"/>
      <c r="B1074" s="204"/>
      <c r="C1074" s="204"/>
      <c r="D1074" s="204"/>
      <c r="E1074" s="204"/>
      <c r="F1074" s="204"/>
      <c r="G1074" s="204"/>
      <c r="H1074" s="204"/>
      <c r="I1074" s="204"/>
      <c r="J1074" s="204"/>
      <c r="K1074" s="204"/>
      <c r="L1074" s="204"/>
      <c r="M1074" s="204"/>
      <c r="N1074" s="204"/>
      <c r="O1074" s="204"/>
      <c r="P1074" s="204"/>
      <c r="Q1074" s="204"/>
      <c r="R1074" s="204"/>
      <c r="S1074" s="204"/>
      <c r="T1074" s="204"/>
      <c r="U1074" s="204"/>
      <c r="V1074" s="204"/>
      <c r="W1074" s="204"/>
      <c r="X1074" s="204"/>
      <c r="Y1074" s="204"/>
      <c r="Z1074" s="204"/>
      <c r="AA1074" s="204"/>
      <c r="AB1074" s="204"/>
      <c r="AC1074" s="204"/>
      <c r="AD1074" s="204"/>
      <c r="AE1074" s="204"/>
      <c r="AF1074" s="204"/>
      <c r="AG1074" s="204"/>
      <c r="AH1074" s="204"/>
      <c r="AI1074" s="204"/>
      <c r="AJ1074" s="204"/>
      <c r="AK1074" s="204"/>
      <c r="AL1074" s="204"/>
      <c r="AM1074" s="204"/>
      <c r="AN1074" s="204"/>
      <c r="AO1074" s="204"/>
      <c r="AP1074" s="204"/>
      <c r="AQ1074" s="204"/>
      <c r="AR1074" s="204"/>
      <c r="AS1074" s="204"/>
      <c r="AT1074" s="204"/>
      <c r="AU1074" s="204"/>
      <c r="AV1074" s="204"/>
      <c r="AW1074" s="204"/>
      <c r="AX1074" s="204"/>
      <c r="AY1074" s="204"/>
      <c r="AZ1074" s="204"/>
      <c r="BA1074" s="204"/>
      <c r="BB1074" s="204"/>
      <c r="BC1074" s="204"/>
      <c r="BD1074" s="204"/>
      <c r="BE1074" s="204"/>
      <c r="BF1074" s="204"/>
      <c r="BG1074" s="204"/>
      <c r="BH1074" s="204"/>
      <c r="BI1074" s="204"/>
      <c r="BJ1074" s="204"/>
      <c r="BK1074" s="204"/>
      <c r="BL1074" s="204"/>
      <c r="BM1074" s="204"/>
      <c r="BN1074" s="204"/>
      <c r="BO1074" s="204"/>
      <c r="BP1074" s="204"/>
      <c r="BQ1074" s="204"/>
      <c r="BR1074" s="204"/>
      <c r="BS1074" s="204"/>
      <c r="BT1074" s="204"/>
      <c r="BU1074" s="204"/>
      <c r="BV1074" s="204"/>
      <c r="BW1074" s="204"/>
      <c r="BX1074" s="204"/>
      <c r="BY1074" s="204"/>
      <c r="BZ1074" s="204"/>
      <c r="CA1074" s="204"/>
      <c r="CB1074" s="204"/>
      <c r="CC1074" s="204"/>
      <c r="CD1074" s="204"/>
      <c r="CE1074" s="204"/>
      <c r="CF1074" s="204"/>
      <c r="CG1074" s="204"/>
      <c r="CH1074" s="204"/>
      <c r="CI1074" s="204"/>
      <c r="CJ1074" s="204"/>
      <c r="CK1074" s="204"/>
      <c r="CL1074" s="204"/>
      <c r="CM1074" s="204"/>
      <c r="CN1074" s="204"/>
      <c r="CO1074" s="204"/>
      <c r="CP1074" s="204"/>
      <c r="CQ1074" s="204"/>
      <c r="CR1074" s="204"/>
      <c r="CS1074" s="204"/>
      <c r="CT1074" s="204"/>
      <c r="CU1074" s="204"/>
      <c r="CV1074" s="204"/>
      <c r="CW1074" s="204"/>
      <c r="CX1074" s="204"/>
      <c r="CY1074" s="204"/>
      <c r="CZ1074" s="204"/>
      <c r="DA1074" s="204"/>
      <c r="DB1074" s="204"/>
      <c r="DC1074" s="204"/>
      <c r="DD1074" s="204"/>
      <c r="DE1074" s="204"/>
      <c r="DF1074" s="204"/>
      <c r="DG1074" s="204"/>
      <c r="DH1074" s="204"/>
      <c r="DI1074" s="204"/>
      <c r="DJ1074" s="204"/>
      <c r="DK1074" s="204"/>
      <c r="DL1074" s="204"/>
      <c r="DM1074" s="204"/>
      <c r="DN1074" s="204"/>
      <c r="DO1074" s="204"/>
      <c r="DP1074" s="204"/>
      <c r="DQ1074" s="204"/>
      <c r="DR1074" s="204"/>
      <c r="DS1074" s="204"/>
      <c r="DT1074" s="204"/>
      <c r="DU1074" s="204"/>
      <c r="DV1074" s="204"/>
      <c r="DW1074" s="204"/>
      <c r="DX1074" s="204"/>
      <c r="DY1074" s="204"/>
      <c r="DZ1074" s="204"/>
      <c r="EA1074" s="204"/>
      <c r="EB1074" s="204"/>
      <c r="EC1074" s="204"/>
      <c r="ED1074" s="204"/>
      <c r="EE1074" s="204"/>
      <c r="EF1074" s="204"/>
      <c r="EG1074" s="204"/>
      <c r="EH1074" s="204"/>
      <c r="EI1074" s="204"/>
      <c r="EJ1074" s="204"/>
      <c r="EK1074" s="204"/>
      <c r="EL1074" s="204"/>
      <c r="EM1074" s="204"/>
      <c r="EN1074" s="204"/>
      <c r="EO1074" s="204"/>
      <c r="EP1074" s="160"/>
      <c r="EQ1074" s="160"/>
      <c r="ER1074" s="160"/>
      <c r="ES1074" s="160"/>
      <c r="ET1074" s="160"/>
      <c r="EU1074" s="160"/>
      <c r="EV1074" s="160"/>
      <c r="EW1074" s="160"/>
      <c r="EX1074" s="160"/>
      <c r="EY1074" s="160"/>
      <c r="EZ1074" s="160"/>
      <c r="FA1074" s="160"/>
      <c r="FB1074" s="160"/>
      <c r="FC1074" s="160"/>
      <c r="FD1074" s="160"/>
      <c r="FE1074" s="160"/>
      <c r="FF1074" s="160"/>
      <c r="FG1074" s="160"/>
      <c r="FH1074" s="160"/>
      <c r="FI1074" s="160"/>
      <c r="FJ1074" s="160"/>
      <c r="FK1074" s="160"/>
      <c r="FL1074" s="160"/>
      <c r="FM1074" s="160"/>
      <c r="FN1074" s="160"/>
      <c r="FO1074" s="160"/>
      <c r="FP1074" s="160"/>
      <c r="FQ1074" s="160"/>
      <c r="FR1074" s="160"/>
      <c r="FS1074" s="160"/>
      <c r="FT1074" s="160"/>
      <c r="FU1074" s="160"/>
      <c r="FV1074" s="160"/>
      <c r="FW1074" s="160"/>
      <c r="FX1074" s="160"/>
      <c r="FY1074" s="160"/>
      <c r="FZ1074" s="160"/>
      <c r="GA1074" s="160"/>
      <c r="GB1074" s="160"/>
      <c r="GC1074" s="160"/>
      <c r="GD1074" s="160"/>
      <c r="GE1074" s="160"/>
      <c r="GF1074" s="160"/>
      <c r="GG1074" s="160"/>
      <c r="GH1074" s="160"/>
      <c r="GI1074" s="160"/>
      <c r="GJ1074" s="160"/>
      <c r="GK1074" s="160"/>
      <c r="GL1074" s="160"/>
      <c r="GM1074" s="160"/>
      <c r="GN1074" s="160"/>
      <c r="GO1074" s="160"/>
      <c r="GP1074" s="160"/>
      <c r="GQ1074" s="160"/>
      <c r="GR1074" s="160"/>
      <c r="GS1074" s="160"/>
      <c r="GT1074" s="160"/>
      <c r="GU1074" s="160"/>
      <c r="GV1074" s="160"/>
      <c r="GW1074" s="160"/>
      <c r="GX1074" s="160"/>
      <c r="GY1074" s="160"/>
      <c r="GZ1074" s="160"/>
      <c r="HA1074" s="160"/>
      <c r="HB1074" s="160"/>
      <c r="HC1074" s="160"/>
      <c r="HD1074" s="160"/>
      <c r="HE1074" s="160"/>
      <c r="HF1074" s="160"/>
      <c r="HG1074" s="160"/>
      <c r="HH1074" s="160"/>
      <c r="HI1074" s="160"/>
      <c r="HJ1074" s="160"/>
      <c r="HK1074" s="160"/>
      <c r="HL1074" s="160"/>
      <c r="HM1074" s="160"/>
      <c r="HN1074" s="157"/>
      <c r="HO1074" s="160"/>
      <c r="HP1074" s="160"/>
      <c r="HQ1074" s="160"/>
    </row>
    <row r="1075" spans="1:225">
      <c r="A1075" s="156"/>
      <c r="B1075" s="204"/>
      <c r="C1075" s="204"/>
      <c r="D1075" s="204"/>
      <c r="E1075" s="204"/>
      <c r="F1075" s="204"/>
      <c r="G1075" s="204"/>
      <c r="H1075" s="204"/>
      <c r="I1075" s="204"/>
      <c r="J1075" s="204"/>
      <c r="K1075" s="204"/>
      <c r="L1075" s="204"/>
      <c r="M1075" s="204"/>
      <c r="N1075" s="204"/>
      <c r="O1075" s="204"/>
      <c r="P1075" s="204"/>
      <c r="Q1075" s="204"/>
      <c r="R1075" s="204"/>
      <c r="S1075" s="204"/>
      <c r="T1075" s="204"/>
      <c r="U1075" s="204"/>
      <c r="V1075" s="204"/>
      <c r="W1075" s="204"/>
      <c r="X1075" s="204"/>
      <c r="Y1075" s="204"/>
      <c r="Z1075" s="204"/>
      <c r="AA1075" s="204"/>
      <c r="AB1075" s="204"/>
      <c r="AC1075" s="204"/>
      <c r="AD1075" s="204"/>
      <c r="AE1075" s="204"/>
      <c r="AF1075" s="204"/>
      <c r="AG1075" s="204"/>
      <c r="AH1075" s="204"/>
      <c r="AI1075" s="204"/>
      <c r="AJ1075" s="204"/>
      <c r="AK1075" s="204"/>
      <c r="AL1075" s="204"/>
      <c r="AM1075" s="204"/>
      <c r="AN1075" s="204"/>
      <c r="AO1075" s="204"/>
      <c r="AP1075" s="204"/>
      <c r="AQ1075" s="204"/>
      <c r="AR1075" s="204"/>
      <c r="AS1075" s="204"/>
      <c r="AT1075" s="204"/>
      <c r="AU1075" s="204"/>
      <c r="AV1075" s="204"/>
      <c r="AW1075" s="204"/>
      <c r="AX1075" s="204"/>
      <c r="AY1075" s="204"/>
      <c r="AZ1075" s="204"/>
      <c r="BA1075" s="204"/>
      <c r="BB1075" s="204"/>
      <c r="BC1075" s="204"/>
      <c r="BD1075" s="204"/>
      <c r="BE1075" s="204"/>
      <c r="BF1075" s="204"/>
      <c r="BG1075" s="204"/>
      <c r="BH1075" s="204"/>
      <c r="BI1075" s="204"/>
      <c r="BJ1075" s="204"/>
      <c r="BK1075" s="204"/>
      <c r="BL1075" s="204"/>
      <c r="BM1075" s="204"/>
      <c r="BN1075" s="204"/>
      <c r="BO1075" s="204"/>
      <c r="BP1075" s="204"/>
      <c r="BQ1075" s="204"/>
      <c r="BR1075" s="204"/>
      <c r="BS1075" s="204"/>
      <c r="BT1075" s="204"/>
      <c r="BU1075" s="204"/>
      <c r="BV1075" s="204"/>
      <c r="BW1075" s="204"/>
      <c r="BX1075" s="204"/>
      <c r="BY1075" s="204"/>
      <c r="BZ1075" s="204"/>
      <c r="CA1075" s="204"/>
      <c r="CB1075" s="204"/>
      <c r="CC1075" s="204"/>
      <c r="CD1075" s="204"/>
      <c r="CE1075" s="204"/>
      <c r="CF1075" s="204"/>
      <c r="CG1075" s="204"/>
      <c r="CH1075" s="204"/>
      <c r="CI1075" s="204"/>
      <c r="CJ1075" s="204"/>
      <c r="CK1075" s="204"/>
      <c r="CL1075" s="204"/>
      <c r="CM1075" s="204"/>
      <c r="CN1075" s="204"/>
      <c r="CO1075" s="204"/>
      <c r="CP1075" s="204"/>
      <c r="CQ1075" s="204"/>
      <c r="CR1075" s="204"/>
      <c r="CS1075" s="204"/>
      <c r="CT1075" s="204"/>
      <c r="CU1075" s="204"/>
      <c r="CV1075" s="204"/>
      <c r="CW1075" s="204"/>
      <c r="CX1075" s="204"/>
      <c r="CY1075" s="204"/>
      <c r="CZ1075" s="204"/>
      <c r="DA1075" s="204"/>
      <c r="DB1075" s="204"/>
      <c r="DC1075" s="204"/>
      <c r="DD1075" s="204"/>
      <c r="DE1075" s="204"/>
      <c r="DF1075" s="204"/>
      <c r="DG1075" s="204"/>
      <c r="DH1075" s="204"/>
      <c r="DI1075" s="204"/>
      <c r="DJ1075" s="204"/>
      <c r="DK1075" s="204"/>
      <c r="DL1075" s="204"/>
      <c r="DM1075" s="204"/>
      <c r="DN1075" s="204"/>
      <c r="DO1075" s="204"/>
      <c r="DP1075" s="204"/>
      <c r="DQ1075" s="204"/>
      <c r="DR1075" s="204"/>
      <c r="DS1075" s="204"/>
      <c r="DT1075" s="204"/>
      <c r="DU1075" s="204"/>
      <c r="DV1075" s="204"/>
      <c r="DW1075" s="204"/>
      <c r="DX1075" s="204"/>
      <c r="DY1075" s="204"/>
      <c r="DZ1075" s="204"/>
      <c r="EA1075" s="204"/>
      <c r="EB1075" s="204"/>
      <c r="EC1075" s="204"/>
      <c r="ED1075" s="204"/>
      <c r="EE1075" s="204"/>
      <c r="EF1075" s="204"/>
      <c r="EG1075" s="204"/>
      <c r="EH1075" s="204"/>
      <c r="EI1075" s="204"/>
      <c r="EJ1075" s="204"/>
      <c r="EK1075" s="204"/>
      <c r="EL1075" s="204"/>
      <c r="EM1075" s="204"/>
      <c r="EN1075" s="204"/>
      <c r="EO1075" s="204"/>
      <c r="EP1075" s="156"/>
      <c r="EQ1075" s="156"/>
      <c r="ER1075" s="156"/>
      <c r="ES1075" s="156"/>
      <c r="ET1075" s="156"/>
      <c r="EU1075" s="156"/>
      <c r="EV1075" s="156"/>
      <c r="EW1075" s="156"/>
      <c r="EX1075" s="156"/>
      <c r="EY1075" s="156"/>
      <c r="EZ1075" s="156"/>
      <c r="FA1075" s="156"/>
      <c r="FB1075" s="156"/>
      <c r="FC1075" s="156"/>
      <c r="FD1075" s="156"/>
      <c r="FE1075" s="156"/>
      <c r="FF1075" s="156"/>
      <c r="FG1075" s="156"/>
      <c r="FH1075" s="156"/>
      <c r="FI1075" s="156"/>
      <c r="FJ1075" s="156"/>
      <c r="FK1075" s="156"/>
      <c r="FL1075" s="156"/>
      <c r="FM1075" s="156"/>
      <c r="FN1075" s="156"/>
      <c r="FO1075" s="156"/>
      <c r="FP1075" s="156"/>
      <c r="FQ1075" s="156"/>
      <c r="FR1075" s="156"/>
      <c r="FS1075" s="156"/>
      <c r="FT1075" s="156"/>
      <c r="FU1075" s="156"/>
      <c r="FV1075" s="156"/>
      <c r="FW1075" s="156"/>
      <c r="FX1075" s="156"/>
      <c r="FY1075" s="156"/>
      <c r="FZ1075" s="156"/>
      <c r="GA1075" s="156"/>
      <c r="GB1075" s="156"/>
      <c r="GC1075" s="156"/>
      <c r="GD1075" s="156"/>
      <c r="GE1075" s="156"/>
      <c r="GF1075" s="156"/>
      <c r="GG1075" s="156"/>
      <c r="GH1075" s="156"/>
      <c r="GI1075" s="156"/>
      <c r="GJ1075" s="156"/>
      <c r="GK1075" s="156"/>
      <c r="GL1075" s="156"/>
      <c r="GM1075" s="156"/>
      <c r="GN1075" s="156"/>
      <c r="GO1075" s="156"/>
      <c r="GP1075" s="156"/>
      <c r="GQ1075" s="156"/>
      <c r="GR1075" s="156"/>
      <c r="GS1075" s="156"/>
      <c r="GT1075" s="156"/>
      <c r="GU1075" s="156"/>
      <c r="GV1075" s="156"/>
      <c r="GW1075" s="156"/>
      <c r="GX1075" s="156"/>
      <c r="GY1075" s="156"/>
      <c r="GZ1075" s="156"/>
      <c r="HA1075" s="156"/>
      <c r="HB1075" s="156"/>
      <c r="HC1075" s="156"/>
      <c r="HD1075" s="156"/>
      <c r="HE1075" s="156"/>
      <c r="HF1075" s="156"/>
      <c r="HG1075" s="156"/>
      <c r="HH1075" s="156"/>
      <c r="HI1075" s="156"/>
      <c r="HJ1075" s="156"/>
      <c r="HK1075" s="156"/>
      <c r="HL1075" s="156"/>
      <c r="HM1075" s="156"/>
      <c r="HN1075" s="157"/>
      <c r="HO1075" s="156"/>
      <c r="HP1075" s="156"/>
      <c r="HQ1075" s="156"/>
    </row>
    <row r="1076" spans="1:225">
      <c r="A1076" s="156"/>
      <c r="B1076" s="204"/>
      <c r="C1076" s="204"/>
      <c r="D1076" s="204"/>
      <c r="E1076" s="204"/>
      <c r="F1076" s="204"/>
      <c r="G1076" s="204"/>
      <c r="H1076" s="204"/>
      <c r="I1076" s="204"/>
      <c r="J1076" s="204"/>
      <c r="K1076" s="204"/>
      <c r="L1076" s="204"/>
      <c r="M1076" s="204"/>
      <c r="N1076" s="204"/>
      <c r="O1076" s="204"/>
      <c r="P1076" s="204"/>
      <c r="Q1076" s="204"/>
      <c r="R1076" s="204"/>
      <c r="S1076" s="204"/>
      <c r="T1076" s="204"/>
      <c r="U1076" s="204"/>
      <c r="V1076" s="204"/>
      <c r="W1076" s="204"/>
      <c r="X1076" s="204"/>
      <c r="Y1076" s="204"/>
      <c r="Z1076" s="204"/>
      <c r="AA1076" s="204"/>
      <c r="AB1076" s="204"/>
      <c r="AC1076" s="204"/>
      <c r="AD1076" s="204"/>
      <c r="AE1076" s="204"/>
      <c r="AF1076" s="204"/>
      <c r="AG1076" s="204"/>
      <c r="AH1076" s="204"/>
      <c r="AI1076" s="204"/>
      <c r="AJ1076" s="204"/>
      <c r="AK1076" s="204"/>
      <c r="AL1076" s="204"/>
      <c r="AM1076" s="204"/>
      <c r="AN1076" s="204"/>
      <c r="AO1076" s="204"/>
      <c r="AP1076" s="204"/>
      <c r="AQ1076" s="204"/>
      <c r="AR1076" s="204"/>
      <c r="AS1076" s="204"/>
      <c r="AT1076" s="204"/>
      <c r="AU1076" s="204"/>
      <c r="AV1076" s="204"/>
      <c r="AW1076" s="204"/>
      <c r="AX1076" s="204"/>
      <c r="AY1076" s="204"/>
      <c r="AZ1076" s="204"/>
      <c r="BA1076" s="204"/>
      <c r="BB1076" s="204"/>
      <c r="BC1076" s="204"/>
      <c r="BD1076" s="204"/>
      <c r="BE1076" s="204"/>
      <c r="BF1076" s="204"/>
      <c r="BG1076" s="204"/>
      <c r="BH1076" s="204"/>
      <c r="BI1076" s="204"/>
      <c r="BJ1076" s="204"/>
      <c r="BK1076" s="204"/>
      <c r="BL1076" s="204"/>
      <c r="BM1076" s="204"/>
      <c r="BN1076" s="204"/>
      <c r="BO1076" s="204"/>
      <c r="BP1076" s="204"/>
      <c r="BQ1076" s="204"/>
      <c r="BR1076" s="204"/>
      <c r="BS1076" s="204"/>
      <c r="BT1076" s="204"/>
      <c r="BU1076" s="204"/>
      <c r="BV1076" s="204"/>
      <c r="BW1076" s="204"/>
      <c r="BX1076" s="204"/>
      <c r="BY1076" s="204"/>
      <c r="BZ1076" s="204"/>
      <c r="CA1076" s="204"/>
      <c r="CB1076" s="204"/>
      <c r="CC1076" s="204"/>
      <c r="CD1076" s="204"/>
      <c r="CE1076" s="204"/>
      <c r="CF1076" s="204"/>
      <c r="CG1076" s="204"/>
      <c r="CH1076" s="204"/>
      <c r="CI1076" s="204"/>
      <c r="CJ1076" s="204"/>
      <c r="CK1076" s="204"/>
      <c r="CL1076" s="204"/>
      <c r="CM1076" s="204"/>
      <c r="CN1076" s="204"/>
      <c r="CO1076" s="204"/>
      <c r="CP1076" s="204"/>
      <c r="CQ1076" s="204"/>
      <c r="CR1076" s="204"/>
      <c r="CS1076" s="204"/>
      <c r="CT1076" s="204"/>
      <c r="CU1076" s="204"/>
      <c r="CV1076" s="204"/>
      <c r="CW1076" s="204"/>
      <c r="CX1076" s="204"/>
      <c r="CY1076" s="204"/>
      <c r="CZ1076" s="204"/>
      <c r="DA1076" s="204"/>
      <c r="DB1076" s="204"/>
      <c r="DC1076" s="204"/>
      <c r="DD1076" s="204"/>
      <c r="DE1076" s="204"/>
      <c r="DF1076" s="204"/>
      <c r="DG1076" s="204"/>
      <c r="DH1076" s="204"/>
      <c r="DI1076" s="204"/>
      <c r="DJ1076" s="204"/>
      <c r="DK1076" s="204"/>
      <c r="DL1076" s="204"/>
      <c r="DM1076" s="204"/>
      <c r="DN1076" s="204"/>
      <c r="DO1076" s="204"/>
      <c r="DP1076" s="204"/>
      <c r="DQ1076" s="204"/>
      <c r="DR1076" s="204"/>
      <c r="DS1076" s="204"/>
      <c r="DT1076" s="204"/>
      <c r="DU1076" s="204"/>
      <c r="DV1076" s="204"/>
      <c r="DW1076" s="204"/>
      <c r="DX1076" s="204"/>
      <c r="DY1076" s="204"/>
      <c r="DZ1076" s="204"/>
      <c r="EA1076" s="204"/>
      <c r="EB1076" s="204"/>
      <c r="EC1076" s="204"/>
      <c r="ED1076" s="204"/>
      <c r="EE1076" s="204"/>
      <c r="EF1076" s="204"/>
      <c r="EG1076" s="204"/>
      <c r="EH1076" s="204"/>
      <c r="EI1076" s="204"/>
      <c r="EJ1076" s="204"/>
      <c r="EK1076" s="204"/>
      <c r="EL1076" s="204"/>
      <c r="EM1076" s="204"/>
      <c r="EN1076" s="204"/>
      <c r="EO1076" s="204"/>
      <c r="EP1076" s="156"/>
      <c r="EQ1076" s="156"/>
      <c r="ER1076" s="156"/>
      <c r="ES1076" s="156"/>
      <c r="ET1076" s="156"/>
      <c r="EU1076" s="156"/>
      <c r="EV1076" s="156"/>
      <c r="EW1076" s="156"/>
      <c r="EX1076" s="156"/>
      <c r="EY1076" s="156"/>
      <c r="EZ1076" s="156"/>
      <c r="FA1076" s="156"/>
      <c r="FB1076" s="156"/>
      <c r="FC1076" s="156"/>
      <c r="FD1076" s="156"/>
      <c r="FE1076" s="156"/>
      <c r="FF1076" s="156"/>
      <c r="FG1076" s="156"/>
      <c r="FH1076" s="156"/>
      <c r="FI1076" s="156"/>
      <c r="FJ1076" s="156"/>
      <c r="FK1076" s="156"/>
      <c r="FL1076" s="156"/>
      <c r="FM1076" s="156"/>
      <c r="FN1076" s="156"/>
      <c r="FO1076" s="156"/>
      <c r="FP1076" s="156"/>
      <c r="FQ1076" s="156"/>
      <c r="FR1076" s="156"/>
      <c r="FS1076" s="156"/>
      <c r="FT1076" s="156"/>
      <c r="FU1076" s="156"/>
      <c r="FV1076" s="156"/>
      <c r="FW1076" s="156"/>
      <c r="FX1076" s="156"/>
      <c r="FY1076" s="156"/>
      <c r="FZ1076" s="156"/>
      <c r="GA1076" s="156"/>
      <c r="GB1076" s="156"/>
      <c r="GC1076" s="156"/>
      <c r="GD1076" s="156"/>
      <c r="GE1076" s="156"/>
      <c r="GF1076" s="156"/>
      <c r="GG1076" s="156"/>
      <c r="GH1076" s="156"/>
      <c r="GI1076" s="156"/>
      <c r="GJ1076" s="156"/>
      <c r="GK1076" s="156"/>
      <c r="GL1076" s="156"/>
      <c r="GM1076" s="156"/>
      <c r="GN1076" s="156"/>
      <c r="GO1076" s="156"/>
      <c r="GP1076" s="156"/>
      <c r="GQ1076" s="156"/>
      <c r="GR1076" s="156"/>
      <c r="GS1076" s="156"/>
      <c r="GT1076" s="156"/>
      <c r="GU1076" s="156"/>
      <c r="GV1076" s="156"/>
      <c r="GW1076" s="156"/>
      <c r="GX1076" s="156"/>
      <c r="GY1076" s="156"/>
      <c r="GZ1076" s="156"/>
      <c r="HA1076" s="156"/>
      <c r="HB1076" s="156"/>
      <c r="HC1076" s="156"/>
      <c r="HD1076" s="156"/>
      <c r="HE1076" s="156"/>
      <c r="HF1076" s="156"/>
      <c r="HG1076" s="156"/>
      <c r="HH1076" s="156"/>
      <c r="HI1076" s="156"/>
      <c r="HJ1076" s="156"/>
      <c r="HK1076" s="156"/>
      <c r="HL1076" s="156"/>
      <c r="HM1076" s="156"/>
      <c r="HN1076" s="157"/>
      <c r="HO1076" s="156"/>
      <c r="HP1076" s="156"/>
      <c r="HQ1076" s="156"/>
    </row>
    <row r="1077" spans="1:225">
      <c r="A1077" s="160"/>
      <c r="B1077" s="204"/>
      <c r="C1077" s="204"/>
      <c r="D1077" s="204"/>
      <c r="E1077" s="204"/>
      <c r="F1077" s="204"/>
      <c r="G1077" s="204"/>
      <c r="H1077" s="204"/>
      <c r="I1077" s="204"/>
      <c r="J1077" s="204"/>
      <c r="K1077" s="204"/>
      <c r="L1077" s="204"/>
      <c r="M1077" s="204"/>
      <c r="N1077" s="204"/>
      <c r="O1077" s="204"/>
      <c r="P1077" s="204"/>
      <c r="Q1077" s="204"/>
      <c r="R1077" s="204"/>
      <c r="S1077" s="204"/>
      <c r="T1077" s="204"/>
      <c r="U1077" s="204"/>
      <c r="V1077" s="204"/>
      <c r="W1077" s="204"/>
      <c r="X1077" s="204"/>
      <c r="Y1077" s="204"/>
      <c r="Z1077" s="204"/>
      <c r="AA1077" s="204"/>
      <c r="AB1077" s="204"/>
      <c r="AC1077" s="204"/>
      <c r="AD1077" s="204"/>
      <c r="AE1077" s="204"/>
      <c r="AF1077" s="204"/>
      <c r="AG1077" s="204"/>
      <c r="AH1077" s="204"/>
      <c r="AI1077" s="204"/>
      <c r="AJ1077" s="204"/>
      <c r="AK1077" s="204"/>
      <c r="AL1077" s="204"/>
      <c r="AM1077" s="204"/>
      <c r="AN1077" s="204"/>
      <c r="AO1077" s="204"/>
      <c r="AP1077" s="204"/>
      <c r="AQ1077" s="204"/>
      <c r="AR1077" s="204"/>
      <c r="AS1077" s="204"/>
      <c r="AT1077" s="204"/>
      <c r="AU1077" s="204"/>
      <c r="AV1077" s="204"/>
      <c r="AW1077" s="204"/>
      <c r="AX1077" s="204"/>
      <c r="AY1077" s="204"/>
      <c r="AZ1077" s="204"/>
      <c r="BA1077" s="204"/>
      <c r="BB1077" s="204"/>
      <c r="BC1077" s="204"/>
      <c r="BD1077" s="204"/>
      <c r="BE1077" s="204"/>
      <c r="BF1077" s="204"/>
      <c r="BG1077" s="204"/>
      <c r="BH1077" s="204"/>
      <c r="BI1077" s="204"/>
      <c r="BJ1077" s="204"/>
      <c r="BK1077" s="204"/>
      <c r="BL1077" s="204"/>
      <c r="BM1077" s="204"/>
      <c r="BN1077" s="204"/>
      <c r="BO1077" s="204"/>
      <c r="BP1077" s="204"/>
      <c r="BQ1077" s="204"/>
      <c r="BR1077" s="204"/>
      <c r="BS1077" s="204"/>
      <c r="BT1077" s="204"/>
      <c r="BU1077" s="204"/>
      <c r="BV1077" s="204"/>
      <c r="BW1077" s="204"/>
      <c r="BX1077" s="204"/>
      <c r="BY1077" s="204"/>
      <c r="BZ1077" s="204"/>
      <c r="CA1077" s="204"/>
      <c r="CB1077" s="204"/>
      <c r="CC1077" s="204"/>
      <c r="CD1077" s="204"/>
      <c r="CE1077" s="204"/>
      <c r="CF1077" s="204"/>
      <c r="CG1077" s="204"/>
      <c r="CH1077" s="204"/>
      <c r="CI1077" s="204"/>
      <c r="CJ1077" s="204"/>
      <c r="CK1077" s="204"/>
      <c r="CL1077" s="204"/>
      <c r="CM1077" s="204"/>
      <c r="CN1077" s="204"/>
      <c r="CO1077" s="204"/>
      <c r="CP1077" s="204"/>
      <c r="CQ1077" s="204"/>
      <c r="CR1077" s="204"/>
      <c r="CS1077" s="204"/>
      <c r="CT1077" s="204"/>
      <c r="CU1077" s="204"/>
      <c r="CV1077" s="204"/>
      <c r="CW1077" s="204"/>
      <c r="CX1077" s="204"/>
      <c r="CY1077" s="204"/>
      <c r="CZ1077" s="204"/>
      <c r="DA1077" s="204"/>
      <c r="DB1077" s="204"/>
      <c r="DC1077" s="204"/>
      <c r="DD1077" s="204"/>
      <c r="DE1077" s="204"/>
      <c r="DF1077" s="204"/>
      <c r="DG1077" s="204"/>
      <c r="DH1077" s="204"/>
      <c r="DI1077" s="204"/>
      <c r="DJ1077" s="204"/>
      <c r="DK1077" s="204"/>
      <c r="DL1077" s="204"/>
      <c r="DM1077" s="204"/>
      <c r="DN1077" s="204"/>
      <c r="DO1077" s="204"/>
      <c r="DP1077" s="204"/>
      <c r="DQ1077" s="204"/>
      <c r="DR1077" s="204"/>
      <c r="DS1077" s="204"/>
      <c r="DT1077" s="204"/>
      <c r="DU1077" s="204"/>
      <c r="DV1077" s="204"/>
      <c r="DW1077" s="204"/>
      <c r="DX1077" s="204"/>
      <c r="DY1077" s="204"/>
      <c r="DZ1077" s="204"/>
      <c r="EA1077" s="204"/>
      <c r="EB1077" s="204"/>
      <c r="EC1077" s="204"/>
      <c r="ED1077" s="204"/>
      <c r="EE1077" s="204"/>
      <c r="EF1077" s="204"/>
      <c r="EG1077" s="204"/>
      <c r="EH1077" s="204"/>
      <c r="EI1077" s="204"/>
      <c r="EJ1077" s="204"/>
      <c r="EK1077" s="204"/>
      <c r="EL1077" s="204"/>
      <c r="EM1077" s="204"/>
      <c r="EN1077" s="204"/>
      <c r="EO1077" s="204"/>
      <c r="EP1077" s="160"/>
      <c r="EQ1077" s="160"/>
      <c r="ER1077" s="160"/>
      <c r="ES1077" s="160"/>
      <c r="ET1077" s="160"/>
      <c r="EU1077" s="160"/>
      <c r="EV1077" s="160"/>
      <c r="EW1077" s="160"/>
      <c r="EX1077" s="160"/>
      <c r="EY1077" s="160"/>
      <c r="EZ1077" s="160"/>
      <c r="FA1077" s="160"/>
      <c r="FB1077" s="160"/>
      <c r="FC1077" s="160"/>
      <c r="FD1077" s="160"/>
      <c r="FE1077" s="160"/>
      <c r="FF1077" s="160"/>
      <c r="FG1077" s="160"/>
      <c r="FH1077" s="160"/>
      <c r="FI1077" s="160"/>
      <c r="FJ1077" s="160"/>
      <c r="FK1077" s="160"/>
      <c r="FL1077" s="160"/>
      <c r="FM1077" s="160"/>
      <c r="FN1077" s="160"/>
      <c r="FO1077" s="160"/>
      <c r="FP1077" s="160"/>
      <c r="FQ1077" s="160"/>
      <c r="FR1077" s="160"/>
      <c r="FS1077" s="160"/>
      <c r="FT1077" s="160"/>
      <c r="FU1077" s="160"/>
      <c r="FV1077" s="160"/>
      <c r="FW1077" s="160"/>
      <c r="FX1077" s="160"/>
      <c r="FY1077" s="160"/>
      <c r="FZ1077" s="160"/>
      <c r="GA1077" s="160"/>
      <c r="GB1077" s="160"/>
      <c r="GC1077" s="160"/>
      <c r="GD1077" s="160"/>
      <c r="GE1077" s="160"/>
      <c r="GF1077" s="160"/>
      <c r="GG1077" s="160"/>
      <c r="GH1077" s="160"/>
      <c r="GI1077" s="160"/>
      <c r="GJ1077" s="160"/>
      <c r="GK1077" s="160"/>
      <c r="GL1077" s="160"/>
      <c r="GM1077" s="160"/>
      <c r="GN1077" s="160"/>
      <c r="GO1077" s="160"/>
      <c r="GP1077" s="160"/>
      <c r="GQ1077" s="160"/>
      <c r="GR1077" s="160"/>
      <c r="GS1077" s="160"/>
      <c r="GT1077" s="160"/>
      <c r="GU1077" s="160"/>
      <c r="GV1077" s="160"/>
      <c r="GW1077" s="160"/>
      <c r="GX1077" s="160"/>
      <c r="GY1077" s="160"/>
      <c r="GZ1077" s="160"/>
      <c r="HA1077" s="160"/>
      <c r="HB1077" s="160"/>
      <c r="HC1077" s="160"/>
      <c r="HD1077" s="160"/>
      <c r="HE1077" s="160"/>
      <c r="HF1077" s="160"/>
      <c r="HG1077" s="160"/>
      <c r="HH1077" s="160"/>
      <c r="HI1077" s="160"/>
      <c r="HJ1077" s="160"/>
      <c r="HK1077" s="160"/>
      <c r="HL1077" s="160"/>
      <c r="HM1077" s="160"/>
      <c r="HN1077" s="157"/>
      <c r="HO1077" s="160"/>
      <c r="HP1077" s="160"/>
      <c r="HQ1077" s="160"/>
    </row>
    <row r="1078" spans="1:225">
      <c r="A1078" s="156"/>
      <c r="B1078" s="204"/>
      <c r="C1078" s="204"/>
      <c r="D1078" s="204"/>
      <c r="E1078" s="204"/>
      <c r="F1078" s="204"/>
      <c r="G1078" s="204"/>
      <c r="H1078" s="204"/>
      <c r="I1078" s="204"/>
      <c r="J1078" s="204"/>
      <c r="K1078" s="204"/>
      <c r="L1078" s="204"/>
      <c r="M1078" s="204"/>
      <c r="N1078" s="204"/>
      <c r="O1078" s="204"/>
      <c r="P1078" s="204"/>
      <c r="Q1078" s="204"/>
      <c r="R1078" s="204"/>
      <c r="S1078" s="204"/>
      <c r="T1078" s="204"/>
      <c r="U1078" s="204"/>
      <c r="V1078" s="204"/>
      <c r="W1078" s="204"/>
      <c r="X1078" s="204"/>
      <c r="Y1078" s="204"/>
      <c r="Z1078" s="204"/>
      <c r="AA1078" s="204"/>
      <c r="AB1078" s="204"/>
      <c r="AC1078" s="204"/>
      <c r="AD1078" s="204"/>
      <c r="AE1078" s="204"/>
      <c r="AF1078" s="204"/>
      <c r="AG1078" s="204"/>
      <c r="AH1078" s="204"/>
      <c r="AI1078" s="204"/>
      <c r="AJ1078" s="204"/>
      <c r="AK1078" s="204"/>
      <c r="AL1078" s="204"/>
      <c r="AM1078" s="204"/>
      <c r="AN1078" s="204"/>
      <c r="AO1078" s="204"/>
      <c r="AP1078" s="204"/>
      <c r="AQ1078" s="204"/>
      <c r="AR1078" s="204"/>
      <c r="AS1078" s="204"/>
      <c r="AT1078" s="204"/>
      <c r="AU1078" s="204"/>
      <c r="AV1078" s="204"/>
      <c r="AW1078" s="204"/>
      <c r="AX1078" s="204"/>
      <c r="AY1078" s="204"/>
      <c r="AZ1078" s="204"/>
      <c r="BA1078" s="204"/>
      <c r="BB1078" s="204"/>
      <c r="BC1078" s="204"/>
      <c r="BD1078" s="204"/>
      <c r="BE1078" s="204"/>
      <c r="BF1078" s="204"/>
      <c r="BG1078" s="204"/>
      <c r="BH1078" s="204"/>
      <c r="BI1078" s="204"/>
      <c r="BJ1078" s="204"/>
      <c r="BK1078" s="204"/>
      <c r="BL1078" s="204"/>
      <c r="BM1078" s="204"/>
      <c r="BN1078" s="204"/>
      <c r="BO1078" s="204"/>
      <c r="BP1078" s="204"/>
      <c r="BQ1078" s="204"/>
      <c r="BR1078" s="204"/>
      <c r="BS1078" s="204"/>
      <c r="BT1078" s="204"/>
      <c r="BU1078" s="204"/>
      <c r="BV1078" s="204"/>
      <c r="BW1078" s="204"/>
      <c r="BX1078" s="204"/>
      <c r="BY1078" s="204"/>
      <c r="BZ1078" s="204"/>
      <c r="CA1078" s="204"/>
      <c r="CB1078" s="204"/>
      <c r="CC1078" s="204"/>
      <c r="CD1078" s="204"/>
      <c r="CE1078" s="204"/>
      <c r="CF1078" s="204"/>
      <c r="CG1078" s="204"/>
      <c r="CH1078" s="204"/>
      <c r="CI1078" s="204"/>
      <c r="CJ1078" s="204"/>
      <c r="CK1078" s="204"/>
      <c r="CL1078" s="204"/>
      <c r="CM1078" s="204"/>
      <c r="CN1078" s="204"/>
      <c r="CO1078" s="204"/>
      <c r="CP1078" s="204"/>
      <c r="CQ1078" s="204"/>
      <c r="CR1078" s="204"/>
      <c r="CS1078" s="204"/>
      <c r="CT1078" s="204"/>
      <c r="CU1078" s="204"/>
      <c r="CV1078" s="204"/>
      <c r="CW1078" s="204"/>
      <c r="CX1078" s="204"/>
      <c r="CY1078" s="204"/>
      <c r="CZ1078" s="204"/>
      <c r="DA1078" s="204"/>
      <c r="DB1078" s="204"/>
      <c r="DC1078" s="204"/>
      <c r="DD1078" s="204"/>
      <c r="DE1078" s="204"/>
      <c r="DF1078" s="204"/>
      <c r="DG1078" s="204"/>
      <c r="DH1078" s="204"/>
      <c r="DI1078" s="204"/>
      <c r="DJ1078" s="204"/>
      <c r="DK1078" s="204"/>
      <c r="DL1078" s="204"/>
      <c r="DM1078" s="204"/>
      <c r="DN1078" s="204"/>
      <c r="DO1078" s="204"/>
      <c r="DP1078" s="204"/>
      <c r="DQ1078" s="204"/>
      <c r="DR1078" s="204"/>
      <c r="DS1078" s="204"/>
      <c r="DT1078" s="204"/>
      <c r="DU1078" s="204"/>
      <c r="DV1078" s="204"/>
      <c r="DW1078" s="204"/>
      <c r="DX1078" s="204"/>
      <c r="DY1078" s="204"/>
      <c r="DZ1078" s="204"/>
      <c r="EA1078" s="204"/>
      <c r="EB1078" s="204"/>
      <c r="EC1078" s="204"/>
      <c r="ED1078" s="204"/>
      <c r="EE1078" s="204"/>
      <c r="EF1078" s="204"/>
      <c r="EG1078" s="204"/>
      <c r="EH1078" s="204"/>
      <c r="EI1078" s="204"/>
      <c r="EJ1078" s="204"/>
      <c r="EK1078" s="204"/>
      <c r="EL1078" s="204"/>
      <c r="EM1078" s="204"/>
      <c r="EN1078" s="204"/>
      <c r="EO1078" s="204"/>
      <c r="EP1078" s="156"/>
      <c r="EQ1078" s="156"/>
      <c r="ER1078" s="156"/>
      <c r="ES1078" s="156"/>
      <c r="ET1078" s="156"/>
      <c r="EU1078" s="156"/>
      <c r="EV1078" s="156"/>
      <c r="EW1078" s="156"/>
      <c r="EX1078" s="156"/>
      <c r="EY1078" s="156"/>
      <c r="EZ1078" s="156"/>
      <c r="FA1078" s="156"/>
      <c r="FB1078" s="156"/>
      <c r="FC1078" s="156"/>
      <c r="FD1078" s="156"/>
      <c r="FE1078" s="156"/>
      <c r="FF1078" s="156"/>
      <c r="FG1078" s="156"/>
      <c r="FH1078" s="156"/>
      <c r="FI1078" s="156"/>
      <c r="FJ1078" s="156"/>
      <c r="FK1078" s="156"/>
      <c r="FL1078" s="156"/>
      <c r="FM1078" s="156"/>
      <c r="FN1078" s="156"/>
      <c r="FO1078" s="156"/>
      <c r="FP1078" s="156"/>
      <c r="FQ1078" s="156"/>
      <c r="FR1078" s="156"/>
      <c r="FS1078" s="156"/>
      <c r="FT1078" s="156"/>
      <c r="FU1078" s="156"/>
      <c r="FV1078" s="156"/>
      <c r="FW1078" s="156"/>
      <c r="FX1078" s="156"/>
      <c r="FY1078" s="156"/>
      <c r="FZ1078" s="156"/>
      <c r="GA1078" s="156"/>
      <c r="GB1078" s="156"/>
      <c r="GC1078" s="156"/>
      <c r="GD1078" s="156"/>
      <c r="GE1078" s="156"/>
      <c r="GF1078" s="156"/>
      <c r="GG1078" s="156"/>
      <c r="GH1078" s="156"/>
      <c r="GI1078" s="156"/>
      <c r="GJ1078" s="156"/>
      <c r="GK1078" s="156"/>
      <c r="GL1078" s="156"/>
      <c r="GM1078" s="156"/>
      <c r="GN1078" s="156"/>
      <c r="GO1078" s="156"/>
      <c r="GP1078" s="156"/>
      <c r="GQ1078" s="156"/>
      <c r="GR1078" s="156"/>
      <c r="GS1078" s="156"/>
      <c r="GT1078" s="156"/>
      <c r="GU1078" s="156"/>
      <c r="GV1078" s="156"/>
      <c r="GW1078" s="156"/>
      <c r="GX1078" s="156"/>
      <c r="GY1078" s="156"/>
      <c r="GZ1078" s="156"/>
      <c r="HA1078" s="156"/>
      <c r="HB1078" s="156"/>
      <c r="HC1078" s="156"/>
      <c r="HD1078" s="156"/>
      <c r="HE1078" s="156"/>
      <c r="HF1078" s="156"/>
      <c r="HG1078" s="156"/>
      <c r="HH1078" s="156"/>
      <c r="HI1078" s="156"/>
      <c r="HJ1078" s="156"/>
      <c r="HK1078" s="156"/>
      <c r="HL1078" s="156"/>
      <c r="HM1078" s="156"/>
      <c r="HN1078" s="157"/>
      <c r="HO1078" s="156"/>
      <c r="HP1078" s="156"/>
      <c r="HQ1078" s="156"/>
    </row>
    <row r="1079" spans="1:225">
      <c r="A1079" s="156"/>
      <c r="B1079" s="204"/>
      <c r="C1079" s="204"/>
      <c r="D1079" s="204"/>
      <c r="E1079" s="204"/>
      <c r="F1079" s="204"/>
      <c r="G1079" s="204"/>
      <c r="H1079" s="204"/>
      <c r="I1079" s="204"/>
      <c r="J1079" s="204"/>
      <c r="K1079" s="204"/>
      <c r="L1079" s="204"/>
      <c r="M1079" s="204"/>
      <c r="N1079" s="204"/>
      <c r="O1079" s="204"/>
      <c r="P1079" s="204"/>
      <c r="Q1079" s="204"/>
      <c r="R1079" s="204"/>
      <c r="S1079" s="204"/>
      <c r="T1079" s="204"/>
      <c r="U1079" s="204"/>
      <c r="V1079" s="204"/>
      <c r="W1079" s="204"/>
      <c r="X1079" s="204"/>
      <c r="Y1079" s="204"/>
      <c r="Z1079" s="204"/>
      <c r="AA1079" s="204"/>
      <c r="AB1079" s="204"/>
      <c r="AC1079" s="204"/>
      <c r="AD1079" s="204"/>
      <c r="AE1079" s="204"/>
      <c r="AF1079" s="204"/>
      <c r="AG1079" s="204"/>
      <c r="AH1079" s="204"/>
      <c r="AI1079" s="204"/>
      <c r="AJ1079" s="204"/>
      <c r="AK1079" s="204"/>
      <c r="AL1079" s="204"/>
      <c r="AM1079" s="204"/>
      <c r="AN1079" s="204"/>
      <c r="AO1079" s="204"/>
      <c r="AP1079" s="204"/>
      <c r="AQ1079" s="204"/>
      <c r="AR1079" s="204"/>
      <c r="AS1079" s="204"/>
      <c r="AT1079" s="204"/>
      <c r="AU1079" s="204"/>
      <c r="AV1079" s="204"/>
      <c r="AW1079" s="204"/>
      <c r="AX1079" s="204"/>
      <c r="AY1079" s="204"/>
      <c r="AZ1079" s="204"/>
      <c r="BA1079" s="204"/>
      <c r="BB1079" s="204"/>
      <c r="BC1079" s="204"/>
      <c r="BD1079" s="204"/>
      <c r="BE1079" s="204"/>
      <c r="BF1079" s="204"/>
      <c r="BG1079" s="204"/>
      <c r="BH1079" s="204"/>
      <c r="BI1079" s="204"/>
      <c r="BJ1079" s="204"/>
      <c r="BK1079" s="204"/>
      <c r="BL1079" s="204"/>
      <c r="BM1079" s="204"/>
      <c r="BN1079" s="204"/>
      <c r="BO1079" s="204"/>
      <c r="BP1079" s="204"/>
      <c r="BQ1079" s="204"/>
      <c r="BR1079" s="204"/>
      <c r="BS1079" s="204"/>
      <c r="BT1079" s="204"/>
      <c r="BU1079" s="204"/>
      <c r="BV1079" s="204"/>
      <c r="BW1079" s="204"/>
      <c r="BX1079" s="204"/>
      <c r="BY1079" s="204"/>
      <c r="BZ1079" s="204"/>
      <c r="CA1079" s="204"/>
      <c r="CB1079" s="204"/>
      <c r="CC1079" s="204"/>
      <c r="CD1079" s="204"/>
      <c r="CE1079" s="204"/>
      <c r="CF1079" s="204"/>
      <c r="CG1079" s="204"/>
      <c r="CH1079" s="204"/>
      <c r="CI1079" s="204"/>
      <c r="CJ1079" s="204"/>
      <c r="CK1079" s="204"/>
      <c r="CL1079" s="204"/>
      <c r="CM1079" s="204"/>
      <c r="CN1079" s="204"/>
      <c r="CO1079" s="204"/>
      <c r="CP1079" s="204"/>
      <c r="CQ1079" s="204"/>
      <c r="CR1079" s="204"/>
      <c r="CS1079" s="204"/>
      <c r="CT1079" s="204"/>
      <c r="CU1079" s="204"/>
      <c r="CV1079" s="204"/>
      <c r="CW1079" s="204"/>
      <c r="CX1079" s="204"/>
      <c r="CY1079" s="204"/>
      <c r="CZ1079" s="204"/>
      <c r="DA1079" s="204"/>
      <c r="DB1079" s="204"/>
      <c r="DC1079" s="204"/>
      <c r="DD1079" s="204"/>
      <c r="DE1079" s="204"/>
      <c r="DF1079" s="204"/>
      <c r="DG1079" s="204"/>
      <c r="DH1079" s="204"/>
      <c r="DI1079" s="204"/>
      <c r="DJ1079" s="204"/>
      <c r="DK1079" s="204"/>
      <c r="DL1079" s="204"/>
      <c r="DM1079" s="204"/>
      <c r="DN1079" s="204"/>
      <c r="DO1079" s="204"/>
      <c r="DP1079" s="204"/>
      <c r="DQ1079" s="204"/>
      <c r="DR1079" s="204"/>
      <c r="DS1079" s="204"/>
      <c r="DT1079" s="204"/>
      <c r="DU1079" s="204"/>
      <c r="DV1079" s="204"/>
      <c r="DW1079" s="204"/>
      <c r="DX1079" s="204"/>
      <c r="DY1079" s="204"/>
      <c r="DZ1079" s="204"/>
      <c r="EA1079" s="204"/>
      <c r="EB1079" s="204"/>
      <c r="EC1079" s="204"/>
      <c r="ED1079" s="204"/>
      <c r="EE1079" s="204"/>
      <c r="EF1079" s="204"/>
      <c r="EG1079" s="204"/>
      <c r="EH1079" s="204"/>
      <c r="EI1079" s="204"/>
      <c r="EJ1079" s="204"/>
      <c r="EK1079" s="204"/>
      <c r="EL1079" s="204"/>
      <c r="EM1079" s="204"/>
      <c r="EN1079" s="204"/>
      <c r="EO1079" s="204"/>
      <c r="EP1079" s="156"/>
      <c r="EQ1079" s="156"/>
      <c r="ER1079" s="156"/>
      <c r="ES1079" s="156"/>
      <c r="ET1079" s="156"/>
      <c r="EU1079" s="156"/>
      <c r="EV1079" s="156"/>
      <c r="EW1079" s="156"/>
      <c r="EX1079" s="156"/>
      <c r="EY1079" s="156"/>
      <c r="EZ1079" s="156"/>
      <c r="FA1079" s="156"/>
      <c r="FB1079" s="156"/>
      <c r="FC1079" s="156"/>
      <c r="FD1079" s="156"/>
      <c r="FE1079" s="156"/>
      <c r="FF1079" s="156"/>
      <c r="FG1079" s="156"/>
      <c r="FH1079" s="156"/>
      <c r="FI1079" s="156"/>
      <c r="FJ1079" s="156"/>
      <c r="FK1079" s="156"/>
      <c r="FL1079" s="156"/>
      <c r="FM1079" s="156"/>
      <c r="FN1079" s="156"/>
      <c r="FO1079" s="156"/>
      <c r="FP1079" s="156"/>
      <c r="FQ1079" s="156"/>
      <c r="FR1079" s="156"/>
      <c r="FS1079" s="156"/>
      <c r="FT1079" s="156"/>
      <c r="FU1079" s="156"/>
      <c r="FV1079" s="156"/>
      <c r="FW1079" s="156"/>
      <c r="FX1079" s="156"/>
      <c r="FY1079" s="156"/>
      <c r="FZ1079" s="156"/>
      <c r="GA1079" s="156"/>
      <c r="GB1079" s="156"/>
      <c r="GC1079" s="156"/>
      <c r="GD1079" s="156"/>
      <c r="GE1079" s="156"/>
      <c r="GF1079" s="156"/>
      <c r="GG1079" s="156"/>
      <c r="GH1079" s="156"/>
      <c r="GI1079" s="156"/>
      <c r="GJ1079" s="156"/>
      <c r="GK1079" s="156"/>
      <c r="GL1079" s="156"/>
      <c r="GM1079" s="156"/>
      <c r="GN1079" s="156"/>
      <c r="GO1079" s="156"/>
      <c r="GP1079" s="156"/>
      <c r="GQ1079" s="156"/>
      <c r="GR1079" s="156"/>
      <c r="GS1079" s="156"/>
      <c r="GT1079" s="156"/>
      <c r="GU1079" s="156"/>
      <c r="GV1079" s="156"/>
      <c r="GW1079" s="156"/>
      <c r="GX1079" s="156"/>
      <c r="GY1079" s="156"/>
      <c r="GZ1079" s="156"/>
      <c r="HA1079" s="156"/>
      <c r="HB1079" s="156"/>
      <c r="HC1079" s="156"/>
      <c r="HD1079" s="156"/>
      <c r="HE1079" s="156"/>
      <c r="HF1079" s="156"/>
      <c r="HG1079" s="156"/>
      <c r="HH1079" s="156"/>
      <c r="HI1079" s="156"/>
      <c r="HJ1079" s="156"/>
      <c r="HK1079" s="156"/>
      <c r="HL1079" s="156"/>
      <c r="HM1079" s="156"/>
      <c r="HN1079" s="157"/>
      <c r="HO1079" s="156"/>
      <c r="HP1079" s="156"/>
      <c r="HQ1079" s="156"/>
    </row>
    <row r="1080" spans="1:225">
      <c r="A1080" s="160"/>
      <c r="B1080" s="204"/>
      <c r="C1080" s="204"/>
      <c r="D1080" s="204"/>
      <c r="E1080" s="204"/>
      <c r="F1080" s="204"/>
      <c r="G1080" s="204"/>
      <c r="H1080" s="204"/>
      <c r="I1080" s="204"/>
      <c r="J1080" s="204"/>
      <c r="K1080" s="204"/>
      <c r="L1080" s="204"/>
      <c r="M1080" s="204"/>
      <c r="N1080" s="204"/>
      <c r="O1080" s="204"/>
      <c r="P1080" s="204"/>
      <c r="Q1080" s="204"/>
      <c r="R1080" s="204"/>
      <c r="S1080" s="204"/>
      <c r="T1080" s="204"/>
      <c r="U1080" s="204"/>
      <c r="V1080" s="204"/>
      <c r="W1080" s="204"/>
      <c r="X1080" s="204"/>
      <c r="Y1080" s="204"/>
      <c r="Z1080" s="204"/>
      <c r="AA1080" s="204"/>
      <c r="AB1080" s="204"/>
      <c r="AC1080" s="204"/>
      <c r="AD1080" s="204"/>
      <c r="AE1080" s="204"/>
      <c r="AF1080" s="204"/>
      <c r="AG1080" s="204"/>
      <c r="AH1080" s="204"/>
      <c r="AI1080" s="204"/>
      <c r="AJ1080" s="204"/>
      <c r="AK1080" s="204"/>
      <c r="AL1080" s="204"/>
      <c r="AM1080" s="204"/>
      <c r="AN1080" s="204"/>
      <c r="AO1080" s="204"/>
      <c r="AP1080" s="204"/>
      <c r="AQ1080" s="204"/>
      <c r="AR1080" s="204"/>
      <c r="AS1080" s="204"/>
      <c r="AT1080" s="204"/>
      <c r="AU1080" s="204"/>
      <c r="AV1080" s="204"/>
      <c r="AW1080" s="204"/>
      <c r="AX1080" s="204"/>
      <c r="AY1080" s="204"/>
      <c r="AZ1080" s="204"/>
      <c r="BA1080" s="204"/>
      <c r="BB1080" s="204"/>
      <c r="BC1080" s="204"/>
      <c r="BD1080" s="204"/>
      <c r="BE1080" s="204"/>
      <c r="BF1080" s="204"/>
      <c r="BG1080" s="204"/>
      <c r="BH1080" s="204"/>
      <c r="BI1080" s="204"/>
      <c r="BJ1080" s="204"/>
      <c r="BK1080" s="204"/>
      <c r="BL1080" s="204"/>
      <c r="BM1080" s="204"/>
      <c r="BN1080" s="204"/>
      <c r="BO1080" s="204"/>
      <c r="BP1080" s="204"/>
      <c r="BQ1080" s="204"/>
      <c r="BR1080" s="204"/>
      <c r="BS1080" s="204"/>
      <c r="BT1080" s="204"/>
      <c r="BU1080" s="204"/>
      <c r="BV1080" s="204"/>
      <c r="BW1080" s="204"/>
      <c r="BX1080" s="204"/>
      <c r="BY1080" s="204"/>
      <c r="BZ1080" s="204"/>
      <c r="CA1080" s="204"/>
      <c r="CB1080" s="204"/>
      <c r="CC1080" s="204"/>
      <c r="CD1080" s="204"/>
      <c r="CE1080" s="204"/>
      <c r="CF1080" s="204"/>
      <c r="CG1080" s="204"/>
      <c r="CH1080" s="204"/>
      <c r="CI1080" s="204"/>
      <c r="CJ1080" s="204"/>
      <c r="CK1080" s="204"/>
      <c r="CL1080" s="204"/>
      <c r="CM1080" s="204"/>
      <c r="CN1080" s="204"/>
      <c r="CO1080" s="204"/>
      <c r="CP1080" s="204"/>
      <c r="CQ1080" s="204"/>
      <c r="CR1080" s="204"/>
      <c r="CS1080" s="204"/>
      <c r="CT1080" s="204"/>
      <c r="CU1080" s="204"/>
      <c r="CV1080" s="204"/>
      <c r="CW1080" s="204"/>
      <c r="CX1080" s="204"/>
      <c r="CY1080" s="204"/>
      <c r="CZ1080" s="204"/>
      <c r="DA1080" s="204"/>
      <c r="DB1080" s="204"/>
      <c r="DC1080" s="204"/>
      <c r="DD1080" s="204"/>
      <c r="DE1080" s="204"/>
      <c r="DF1080" s="204"/>
      <c r="DG1080" s="204"/>
      <c r="DH1080" s="204"/>
      <c r="DI1080" s="204"/>
      <c r="DJ1080" s="204"/>
      <c r="DK1080" s="204"/>
      <c r="DL1080" s="204"/>
      <c r="DM1080" s="204"/>
      <c r="DN1080" s="204"/>
      <c r="DO1080" s="204"/>
      <c r="DP1080" s="204"/>
      <c r="DQ1080" s="204"/>
      <c r="DR1080" s="204"/>
      <c r="DS1080" s="204"/>
      <c r="DT1080" s="204"/>
      <c r="DU1080" s="204"/>
      <c r="DV1080" s="204"/>
      <c r="DW1080" s="204"/>
      <c r="DX1080" s="204"/>
      <c r="DY1080" s="204"/>
      <c r="DZ1080" s="204"/>
      <c r="EA1080" s="204"/>
      <c r="EB1080" s="204"/>
      <c r="EC1080" s="204"/>
      <c r="ED1080" s="204"/>
      <c r="EE1080" s="204"/>
      <c r="EF1080" s="204"/>
      <c r="EG1080" s="204"/>
      <c r="EH1080" s="204"/>
      <c r="EI1080" s="204"/>
      <c r="EJ1080" s="204"/>
      <c r="EK1080" s="204"/>
      <c r="EL1080" s="204"/>
      <c r="EM1080" s="204"/>
      <c r="EN1080" s="204"/>
      <c r="EO1080" s="204"/>
      <c r="EP1080" s="160"/>
      <c r="EQ1080" s="160"/>
      <c r="ER1080" s="160"/>
      <c r="ES1080" s="160"/>
      <c r="ET1080" s="160"/>
      <c r="EU1080" s="160"/>
      <c r="EV1080" s="160"/>
      <c r="EW1080" s="160"/>
      <c r="EX1080" s="160"/>
      <c r="EY1080" s="160"/>
      <c r="EZ1080" s="160"/>
      <c r="FA1080" s="160"/>
      <c r="FB1080" s="160"/>
      <c r="FC1080" s="160"/>
      <c r="FD1080" s="160"/>
      <c r="FE1080" s="160"/>
      <c r="FF1080" s="160"/>
      <c r="FG1080" s="160"/>
      <c r="FH1080" s="160"/>
      <c r="FI1080" s="160"/>
      <c r="FJ1080" s="160"/>
      <c r="FK1080" s="160"/>
      <c r="FL1080" s="160"/>
      <c r="FM1080" s="160"/>
      <c r="FN1080" s="160"/>
      <c r="FO1080" s="160"/>
      <c r="FP1080" s="160"/>
      <c r="FQ1080" s="160"/>
      <c r="FR1080" s="160"/>
      <c r="FS1080" s="160"/>
      <c r="FT1080" s="160"/>
      <c r="FU1080" s="160"/>
      <c r="FV1080" s="160"/>
      <c r="FW1080" s="160"/>
      <c r="FX1080" s="160"/>
      <c r="FY1080" s="160"/>
      <c r="FZ1080" s="160"/>
      <c r="GA1080" s="160"/>
      <c r="GB1080" s="160"/>
      <c r="GC1080" s="160"/>
      <c r="GD1080" s="160"/>
      <c r="GE1080" s="160"/>
      <c r="GF1080" s="160"/>
      <c r="GG1080" s="160"/>
      <c r="GH1080" s="160"/>
      <c r="GI1080" s="160"/>
      <c r="GJ1080" s="160"/>
      <c r="GK1080" s="160"/>
      <c r="GL1080" s="160"/>
      <c r="GM1080" s="160"/>
      <c r="GN1080" s="160"/>
      <c r="GO1080" s="160"/>
      <c r="GP1080" s="160"/>
      <c r="GQ1080" s="160"/>
      <c r="GR1080" s="160"/>
      <c r="GS1080" s="160"/>
      <c r="GT1080" s="160"/>
      <c r="GU1080" s="160"/>
      <c r="GV1080" s="160"/>
      <c r="GW1080" s="160"/>
      <c r="GX1080" s="160"/>
      <c r="GY1080" s="160"/>
      <c r="GZ1080" s="160"/>
      <c r="HA1080" s="160"/>
      <c r="HB1080" s="160"/>
      <c r="HC1080" s="160"/>
      <c r="HD1080" s="160"/>
      <c r="HE1080" s="160"/>
      <c r="HF1080" s="160"/>
      <c r="HG1080" s="160"/>
      <c r="HH1080" s="160"/>
      <c r="HI1080" s="160"/>
      <c r="HJ1080" s="160"/>
      <c r="HK1080" s="160"/>
      <c r="HL1080" s="160"/>
      <c r="HM1080" s="160"/>
      <c r="HN1080" s="157"/>
      <c r="HO1080" s="160"/>
      <c r="HP1080" s="160"/>
      <c r="HQ1080" s="160"/>
    </row>
    <row r="1081" spans="1:225">
      <c r="A1081" s="156"/>
      <c r="B1081" s="204"/>
      <c r="C1081" s="204"/>
      <c r="D1081" s="204"/>
      <c r="E1081" s="204"/>
      <c r="F1081" s="204"/>
      <c r="G1081" s="204"/>
      <c r="H1081" s="204"/>
      <c r="I1081" s="204"/>
      <c r="J1081" s="204"/>
      <c r="K1081" s="204"/>
      <c r="L1081" s="204"/>
      <c r="M1081" s="204"/>
      <c r="N1081" s="204"/>
      <c r="O1081" s="204"/>
      <c r="P1081" s="204"/>
      <c r="Q1081" s="204"/>
      <c r="R1081" s="204"/>
      <c r="S1081" s="204"/>
      <c r="T1081" s="204"/>
      <c r="U1081" s="204"/>
      <c r="V1081" s="204"/>
      <c r="W1081" s="204"/>
      <c r="X1081" s="204"/>
      <c r="Y1081" s="204"/>
      <c r="Z1081" s="204"/>
      <c r="AA1081" s="204"/>
      <c r="AB1081" s="204"/>
      <c r="AC1081" s="204"/>
      <c r="AD1081" s="204"/>
      <c r="AE1081" s="204"/>
      <c r="AF1081" s="204"/>
      <c r="AG1081" s="204"/>
      <c r="AH1081" s="204"/>
      <c r="AI1081" s="204"/>
      <c r="AJ1081" s="204"/>
      <c r="AK1081" s="204"/>
      <c r="AL1081" s="204"/>
      <c r="AM1081" s="204"/>
      <c r="AN1081" s="204"/>
      <c r="AO1081" s="204"/>
      <c r="AP1081" s="204"/>
      <c r="AQ1081" s="204"/>
      <c r="AR1081" s="204"/>
      <c r="AS1081" s="204"/>
      <c r="AT1081" s="204"/>
      <c r="AU1081" s="204"/>
      <c r="AV1081" s="204"/>
      <c r="AW1081" s="204"/>
      <c r="AX1081" s="204"/>
      <c r="AY1081" s="204"/>
      <c r="AZ1081" s="204"/>
      <c r="BA1081" s="204"/>
      <c r="BB1081" s="204"/>
      <c r="BC1081" s="204"/>
      <c r="BD1081" s="204"/>
      <c r="BE1081" s="204"/>
      <c r="BF1081" s="204"/>
      <c r="BG1081" s="204"/>
      <c r="BH1081" s="204"/>
      <c r="BI1081" s="204"/>
      <c r="BJ1081" s="204"/>
      <c r="BK1081" s="204"/>
      <c r="BL1081" s="204"/>
      <c r="BM1081" s="204"/>
      <c r="BN1081" s="204"/>
      <c r="BO1081" s="204"/>
      <c r="BP1081" s="204"/>
      <c r="BQ1081" s="204"/>
      <c r="BR1081" s="204"/>
      <c r="BS1081" s="204"/>
      <c r="BT1081" s="204"/>
      <c r="BU1081" s="204"/>
      <c r="BV1081" s="204"/>
      <c r="BW1081" s="204"/>
      <c r="BX1081" s="204"/>
      <c r="BY1081" s="204"/>
      <c r="BZ1081" s="204"/>
      <c r="CA1081" s="204"/>
      <c r="CB1081" s="204"/>
      <c r="CC1081" s="204"/>
      <c r="CD1081" s="204"/>
      <c r="CE1081" s="204"/>
      <c r="CF1081" s="204"/>
      <c r="CG1081" s="204"/>
      <c r="CH1081" s="204"/>
      <c r="CI1081" s="204"/>
      <c r="CJ1081" s="204"/>
      <c r="CK1081" s="204"/>
      <c r="CL1081" s="204"/>
      <c r="CM1081" s="204"/>
      <c r="CN1081" s="204"/>
      <c r="CO1081" s="204"/>
      <c r="CP1081" s="204"/>
      <c r="CQ1081" s="204"/>
      <c r="CR1081" s="204"/>
      <c r="CS1081" s="204"/>
      <c r="CT1081" s="204"/>
      <c r="CU1081" s="204"/>
      <c r="CV1081" s="204"/>
      <c r="CW1081" s="204"/>
      <c r="CX1081" s="204"/>
      <c r="CY1081" s="204"/>
      <c r="CZ1081" s="204"/>
      <c r="DA1081" s="204"/>
      <c r="DB1081" s="204"/>
      <c r="DC1081" s="204"/>
      <c r="DD1081" s="204"/>
      <c r="DE1081" s="204"/>
      <c r="DF1081" s="204"/>
      <c r="DG1081" s="204"/>
      <c r="DH1081" s="204"/>
      <c r="DI1081" s="204"/>
      <c r="DJ1081" s="204"/>
      <c r="DK1081" s="204"/>
      <c r="DL1081" s="204"/>
      <c r="DM1081" s="204"/>
      <c r="DN1081" s="204"/>
      <c r="DO1081" s="204"/>
      <c r="DP1081" s="204"/>
      <c r="DQ1081" s="204"/>
      <c r="DR1081" s="204"/>
      <c r="DS1081" s="204"/>
      <c r="DT1081" s="204"/>
      <c r="DU1081" s="204"/>
      <c r="DV1081" s="204"/>
      <c r="DW1081" s="204"/>
      <c r="DX1081" s="204"/>
      <c r="DY1081" s="204"/>
      <c r="DZ1081" s="204"/>
      <c r="EA1081" s="204"/>
      <c r="EB1081" s="204"/>
      <c r="EC1081" s="204"/>
      <c r="ED1081" s="204"/>
      <c r="EE1081" s="204"/>
      <c r="EF1081" s="204"/>
      <c r="EG1081" s="204"/>
      <c r="EH1081" s="204"/>
      <c r="EI1081" s="204"/>
      <c r="EJ1081" s="204"/>
      <c r="EK1081" s="204"/>
      <c r="EL1081" s="204"/>
      <c r="EM1081" s="204"/>
      <c r="EN1081" s="204"/>
      <c r="EO1081" s="204"/>
      <c r="EP1081" s="156"/>
      <c r="EQ1081" s="156"/>
      <c r="ER1081" s="156"/>
      <c r="ES1081" s="156"/>
      <c r="ET1081" s="156"/>
      <c r="EU1081" s="156"/>
      <c r="EV1081" s="156"/>
      <c r="EW1081" s="156"/>
      <c r="EX1081" s="156"/>
      <c r="EY1081" s="156"/>
      <c r="EZ1081" s="156"/>
      <c r="FA1081" s="156"/>
      <c r="FB1081" s="156"/>
      <c r="FC1081" s="156"/>
      <c r="FD1081" s="156"/>
      <c r="FE1081" s="156"/>
      <c r="FF1081" s="156"/>
      <c r="FG1081" s="156"/>
      <c r="FH1081" s="156"/>
      <c r="FI1081" s="156"/>
      <c r="FJ1081" s="156"/>
      <c r="FK1081" s="156"/>
      <c r="FL1081" s="156"/>
      <c r="FM1081" s="156"/>
      <c r="FN1081" s="156"/>
      <c r="FO1081" s="156"/>
      <c r="FP1081" s="156"/>
      <c r="FQ1081" s="156"/>
      <c r="FR1081" s="156"/>
      <c r="FS1081" s="156"/>
      <c r="FT1081" s="156"/>
      <c r="FU1081" s="156"/>
      <c r="FV1081" s="156"/>
      <c r="FW1081" s="156"/>
      <c r="FX1081" s="156"/>
      <c r="FY1081" s="156"/>
      <c r="FZ1081" s="156"/>
      <c r="GA1081" s="156"/>
      <c r="GB1081" s="156"/>
      <c r="GC1081" s="156"/>
      <c r="GD1081" s="156"/>
      <c r="GE1081" s="156"/>
      <c r="GF1081" s="156"/>
      <c r="GG1081" s="156"/>
      <c r="GH1081" s="156"/>
      <c r="GI1081" s="156"/>
      <c r="GJ1081" s="156"/>
      <c r="GK1081" s="156"/>
      <c r="GL1081" s="156"/>
      <c r="GM1081" s="156"/>
      <c r="GN1081" s="156"/>
      <c r="GO1081" s="156"/>
      <c r="GP1081" s="156"/>
      <c r="GQ1081" s="156"/>
      <c r="GR1081" s="156"/>
      <c r="GS1081" s="156"/>
      <c r="GT1081" s="156"/>
      <c r="GU1081" s="156"/>
      <c r="GV1081" s="156"/>
      <c r="GW1081" s="156"/>
      <c r="GX1081" s="156"/>
      <c r="GY1081" s="156"/>
      <c r="GZ1081" s="156"/>
      <c r="HA1081" s="156"/>
      <c r="HB1081" s="156"/>
      <c r="HC1081" s="156"/>
      <c r="HD1081" s="156"/>
      <c r="HE1081" s="156"/>
      <c r="HF1081" s="156"/>
      <c r="HG1081" s="156"/>
      <c r="HH1081" s="156"/>
      <c r="HI1081" s="156"/>
      <c r="HJ1081" s="156"/>
      <c r="HK1081" s="156"/>
      <c r="HL1081" s="156"/>
      <c r="HM1081" s="156"/>
      <c r="HN1081" s="157"/>
      <c r="HO1081" s="156"/>
      <c r="HP1081" s="156"/>
      <c r="HQ1081" s="156"/>
    </row>
    <row r="1082" spans="1:225">
      <c r="A1082" s="156"/>
      <c r="B1082" s="204"/>
      <c r="C1082" s="204"/>
      <c r="D1082" s="204"/>
      <c r="E1082" s="204"/>
      <c r="F1082" s="204"/>
      <c r="G1082" s="204"/>
      <c r="H1082" s="204"/>
      <c r="I1082" s="204"/>
      <c r="J1082" s="204"/>
      <c r="K1082" s="204"/>
      <c r="L1082" s="204"/>
      <c r="M1082" s="204"/>
      <c r="N1082" s="204"/>
      <c r="O1082" s="204"/>
      <c r="P1082" s="204"/>
      <c r="Q1082" s="204"/>
      <c r="R1082" s="204"/>
      <c r="S1082" s="204"/>
      <c r="T1082" s="204"/>
      <c r="U1082" s="204"/>
      <c r="V1082" s="204"/>
      <c r="W1082" s="204"/>
      <c r="X1082" s="204"/>
      <c r="Y1082" s="204"/>
      <c r="Z1082" s="204"/>
      <c r="AA1082" s="204"/>
      <c r="AB1082" s="204"/>
      <c r="AC1082" s="204"/>
      <c r="AD1082" s="204"/>
      <c r="AE1082" s="204"/>
      <c r="AF1082" s="204"/>
      <c r="AG1082" s="204"/>
      <c r="AH1082" s="204"/>
      <c r="AI1082" s="204"/>
      <c r="AJ1082" s="204"/>
      <c r="AK1082" s="204"/>
      <c r="AL1082" s="204"/>
      <c r="AM1082" s="204"/>
      <c r="AN1082" s="204"/>
      <c r="AO1082" s="204"/>
      <c r="AP1082" s="204"/>
      <c r="AQ1082" s="204"/>
      <c r="AR1082" s="204"/>
      <c r="AS1082" s="204"/>
      <c r="AT1082" s="204"/>
      <c r="AU1082" s="204"/>
      <c r="AV1082" s="204"/>
      <c r="AW1082" s="204"/>
      <c r="AX1082" s="204"/>
      <c r="AY1082" s="204"/>
      <c r="AZ1082" s="204"/>
      <c r="BA1082" s="204"/>
      <c r="BB1082" s="204"/>
      <c r="BC1082" s="204"/>
      <c r="BD1082" s="204"/>
      <c r="BE1082" s="204"/>
      <c r="BF1082" s="204"/>
      <c r="BG1082" s="204"/>
      <c r="BH1082" s="204"/>
      <c r="BI1082" s="204"/>
      <c r="BJ1082" s="204"/>
      <c r="BK1082" s="204"/>
      <c r="BL1082" s="204"/>
      <c r="BM1082" s="204"/>
      <c r="BN1082" s="204"/>
      <c r="BO1082" s="204"/>
      <c r="BP1082" s="204"/>
      <c r="BQ1082" s="204"/>
      <c r="BR1082" s="204"/>
      <c r="BS1082" s="204"/>
      <c r="BT1082" s="204"/>
      <c r="BU1082" s="204"/>
      <c r="BV1082" s="204"/>
      <c r="BW1082" s="204"/>
      <c r="BX1082" s="204"/>
      <c r="BY1082" s="204"/>
      <c r="BZ1082" s="204"/>
      <c r="CA1082" s="204"/>
      <c r="CB1082" s="204"/>
      <c r="CC1082" s="204"/>
      <c r="CD1082" s="204"/>
      <c r="CE1082" s="204"/>
      <c r="CF1082" s="204"/>
      <c r="CG1082" s="204"/>
      <c r="CH1082" s="204"/>
      <c r="CI1082" s="204"/>
      <c r="CJ1082" s="204"/>
      <c r="CK1082" s="204"/>
      <c r="CL1082" s="204"/>
      <c r="CM1082" s="204"/>
      <c r="CN1082" s="204"/>
      <c r="CO1082" s="204"/>
      <c r="CP1082" s="204"/>
      <c r="CQ1082" s="204"/>
      <c r="CR1082" s="204"/>
      <c r="CS1082" s="204"/>
      <c r="CT1082" s="204"/>
      <c r="CU1082" s="204"/>
      <c r="CV1082" s="204"/>
      <c r="CW1082" s="204"/>
      <c r="CX1082" s="204"/>
      <c r="CY1082" s="204"/>
      <c r="CZ1082" s="204"/>
      <c r="DA1082" s="204"/>
      <c r="DB1082" s="204"/>
      <c r="DC1082" s="204"/>
      <c r="DD1082" s="204"/>
      <c r="DE1082" s="204"/>
      <c r="DF1082" s="204"/>
      <c r="DG1082" s="204"/>
      <c r="DH1082" s="204"/>
      <c r="DI1082" s="204"/>
      <c r="DJ1082" s="204"/>
      <c r="DK1082" s="204"/>
      <c r="DL1082" s="204"/>
      <c r="DM1082" s="204"/>
      <c r="DN1082" s="204"/>
      <c r="DO1082" s="204"/>
      <c r="DP1082" s="204"/>
      <c r="DQ1082" s="204"/>
      <c r="DR1082" s="204"/>
      <c r="DS1082" s="204"/>
      <c r="DT1082" s="204"/>
      <c r="DU1082" s="204"/>
      <c r="DV1082" s="204"/>
      <c r="DW1082" s="204"/>
      <c r="DX1082" s="204"/>
      <c r="DY1082" s="204"/>
      <c r="DZ1082" s="204"/>
      <c r="EA1082" s="204"/>
      <c r="EB1082" s="204"/>
      <c r="EC1082" s="204"/>
      <c r="ED1082" s="204"/>
      <c r="EE1082" s="204"/>
      <c r="EF1082" s="204"/>
      <c r="EG1082" s="204"/>
      <c r="EH1082" s="204"/>
      <c r="EI1082" s="204"/>
      <c r="EJ1082" s="204"/>
      <c r="EK1082" s="204"/>
      <c r="EL1082" s="204"/>
      <c r="EM1082" s="204"/>
      <c r="EN1082" s="204"/>
      <c r="EO1082" s="204"/>
      <c r="EP1082" s="156"/>
      <c r="EQ1082" s="156"/>
      <c r="ER1082" s="156"/>
      <c r="ES1082" s="156"/>
      <c r="ET1082" s="156"/>
      <c r="EU1082" s="156"/>
      <c r="EV1082" s="156"/>
      <c r="EW1082" s="156"/>
      <c r="EX1082" s="156"/>
      <c r="EY1082" s="156"/>
      <c r="EZ1082" s="156"/>
      <c r="FA1082" s="156"/>
      <c r="FB1082" s="156"/>
      <c r="FC1082" s="156"/>
      <c r="FD1082" s="156"/>
      <c r="FE1082" s="156"/>
      <c r="FF1082" s="156"/>
      <c r="FG1082" s="156"/>
      <c r="FH1082" s="156"/>
      <c r="FI1082" s="156"/>
      <c r="FJ1082" s="156"/>
      <c r="FK1082" s="156"/>
      <c r="FL1082" s="156"/>
      <c r="FM1082" s="156"/>
      <c r="FN1082" s="156"/>
      <c r="FO1082" s="156"/>
      <c r="FP1082" s="156"/>
      <c r="FQ1082" s="156"/>
      <c r="FR1082" s="156"/>
      <c r="FS1082" s="156"/>
      <c r="FT1082" s="156"/>
      <c r="FU1082" s="156"/>
      <c r="FV1082" s="156"/>
      <c r="FW1082" s="156"/>
      <c r="FX1082" s="156"/>
      <c r="FY1082" s="156"/>
      <c r="FZ1082" s="156"/>
      <c r="GA1082" s="156"/>
      <c r="GB1082" s="156"/>
      <c r="GC1082" s="156"/>
      <c r="GD1082" s="156"/>
      <c r="GE1082" s="156"/>
      <c r="GF1082" s="156"/>
      <c r="GG1082" s="156"/>
      <c r="GH1082" s="156"/>
      <c r="GI1082" s="156"/>
      <c r="GJ1082" s="156"/>
      <c r="GK1082" s="156"/>
      <c r="GL1082" s="156"/>
      <c r="GM1082" s="156"/>
      <c r="GN1082" s="156"/>
      <c r="GO1082" s="156"/>
      <c r="GP1082" s="156"/>
      <c r="GQ1082" s="156"/>
      <c r="GR1082" s="156"/>
      <c r="GS1082" s="156"/>
      <c r="GT1082" s="156"/>
      <c r="GU1082" s="156"/>
      <c r="GV1082" s="156"/>
      <c r="GW1082" s="156"/>
      <c r="GX1082" s="156"/>
      <c r="GY1082" s="156"/>
      <c r="GZ1082" s="156"/>
      <c r="HA1082" s="156"/>
      <c r="HB1082" s="156"/>
      <c r="HC1082" s="156"/>
      <c r="HD1082" s="156"/>
      <c r="HE1082" s="156"/>
      <c r="HF1082" s="156"/>
      <c r="HG1082" s="156"/>
      <c r="HH1082" s="156"/>
      <c r="HI1082" s="156"/>
      <c r="HJ1082" s="156"/>
      <c r="HK1082" s="156"/>
      <c r="HL1082" s="156"/>
      <c r="HM1082" s="156"/>
      <c r="HN1082" s="157"/>
      <c r="HO1082" s="156"/>
      <c r="HP1082" s="156"/>
      <c r="HQ1082" s="156"/>
    </row>
    <row r="1083" spans="1:225">
      <c r="A1083" s="160"/>
      <c r="B1083" s="204"/>
      <c r="C1083" s="204"/>
      <c r="D1083" s="204"/>
      <c r="E1083" s="204"/>
      <c r="F1083" s="204"/>
      <c r="G1083" s="204"/>
      <c r="H1083" s="204"/>
      <c r="I1083" s="204"/>
      <c r="J1083" s="204"/>
      <c r="K1083" s="204"/>
      <c r="L1083" s="204"/>
      <c r="M1083" s="204"/>
      <c r="N1083" s="204"/>
      <c r="O1083" s="204"/>
      <c r="P1083" s="204"/>
      <c r="Q1083" s="204"/>
      <c r="R1083" s="204"/>
      <c r="S1083" s="204"/>
      <c r="T1083" s="204"/>
      <c r="U1083" s="204"/>
      <c r="V1083" s="204"/>
      <c r="W1083" s="204"/>
      <c r="X1083" s="204"/>
      <c r="Y1083" s="204"/>
      <c r="Z1083" s="204"/>
      <c r="AA1083" s="204"/>
      <c r="AB1083" s="204"/>
      <c r="AC1083" s="204"/>
      <c r="AD1083" s="204"/>
      <c r="AE1083" s="204"/>
      <c r="AF1083" s="204"/>
      <c r="AG1083" s="204"/>
      <c r="AH1083" s="204"/>
      <c r="AI1083" s="204"/>
      <c r="AJ1083" s="204"/>
      <c r="AK1083" s="204"/>
      <c r="AL1083" s="204"/>
      <c r="AM1083" s="204"/>
      <c r="AN1083" s="204"/>
      <c r="AO1083" s="204"/>
      <c r="AP1083" s="204"/>
      <c r="AQ1083" s="204"/>
      <c r="AR1083" s="204"/>
      <c r="AS1083" s="204"/>
      <c r="AT1083" s="204"/>
      <c r="AU1083" s="204"/>
      <c r="AV1083" s="204"/>
      <c r="AW1083" s="204"/>
      <c r="AX1083" s="204"/>
      <c r="AY1083" s="204"/>
      <c r="AZ1083" s="204"/>
      <c r="BA1083" s="204"/>
      <c r="BB1083" s="204"/>
      <c r="BC1083" s="204"/>
      <c r="BD1083" s="204"/>
      <c r="BE1083" s="204"/>
      <c r="BF1083" s="204"/>
      <c r="BG1083" s="204"/>
      <c r="BH1083" s="204"/>
      <c r="BI1083" s="204"/>
      <c r="BJ1083" s="204"/>
      <c r="BK1083" s="204"/>
      <c r="BL1083" s="204"/>
      <c r="BM1083" s="204"/>
      <c r="BN1083" s="204"/>
      <c r="BO1083" s="204"/>
      <c r="BP1083" s="204"/>
      <c r="BQ1083" s="204"/>
      <c r="BR1083" s="204"/>
      <c r="BS1083" s="204"/>
      <c r="BT1083" s="204"/>
      <c r="BU1083" s="204"/>
      <c r="BV1083" s="204"/>
      <c r="BW1083" s="204"/>
      <c r="BX1083" s="204"/>
      <c r="BY1083" s="204"/>
      <c r="BZ1083" s="204"/>
      <c r="CA1083" s="204"/>
      <c r="CB1083" s="204"/>
      <c r="CC1083" s="204"/>
      <c r="CD1083" s="204"/>
      <c r="CE1083" s="204"/>
      <c r="CF1083" s="204"/>
      <c r="CG1083" s="204"/>
      <c r="CH1083" s="204"/>
      <c r="CI1083" s="204"/>
      <c r="CJ1083" s="204"/>
      <c r="CK1083" s="204"/>
      <c r="CL1083" s="204"/>
      <c r="CM1083" s="204"/>
      <c r="CN1083" s="204"/>
      <c r="CO1083" s="204"/>
      <c r="CP1083" s="204"/>
      <c r="CQ1083" s="204"/>
      <c r="CR1083" s="204"/>
      <c r="CS1083" s="204"/>
      <c r="CT1083" s="204"/>
      <c r="CU1083" s="204"/>
      <c r="CV1083" s="204"/>
      <c r="CW1083" s="204"/>
      <c r="CX1083" s="204"/>
      <c r="CY1083" s="204"/>
      <c r="CZ1083" s="204"/>
      <c r="DA1083" s="204"/>
      <c r="DB1083" s="204"/>
      <c r="DC1083" s="204"/>
      <c r="DD1083" s="204"/>
      <c r="DE1083" s="204"/>
      <c r="DF1083" s="204"/>
      <c r="DG1083" s="204"/>
      <c r="DH1083" s="204"/>
      <c r="DI1083" s="204"/>
      <c r="DJ1083" s="204"/>
      <c r="DK1083" s="204"/>
      <c r="DL1083" s="204"/>
      <c r="DM1083" s="204"/>
      <c r="DN1083" s="204"/>
      <c r="DO1083" s="204"/>
      <c r="DP1083" s="204"/>
      <c r="DQ1083" s="204"/>
      <c r="DR1083" s="204"/>
      <c r="DS1083" s="204"/>
      <c r="DT1083" s="204"/>
      <c r="DU1083" s="204"/>
      <c r="DV1083" s="204"/>
      <c r="DW1083" s="204"/>
      <c r="DX1083" s="204"/>
      <c r="DY1083" s="204"/>
      <c r="DZ1083" s="204"/>
      <c r="EA1083" s="204"/>
      <c r="EB1083" s="204"/>
      <c r="EC1083" s="204"/>
      <c r="ED1083" s="204"/>
      <c r="EE1083" s="204"/>
      <c r="EF1083" s="204"/>
      <c r="EG1083" s="204"/>
      <c r="EH1083" s="204"/>
      <c r="EI1083" s="204"/>
      <c r="EJ1083" s="204"/>
      <c r="EK1083" s="204"/>
      <c r="EL1083" s="204"/>
      <c r="EM1083" s="204"/>
      <c r="EN1083" s="204"/>
      <c r="EO1083" s="204"/>
      <c r="EP1083" s="160"/>
      <c r="EQ1083" s="160"/>
      <c r="ER1083" s="160"/>
      <c r="ES1083" s="160"/>
      <c r="ET1083" s="160"/>
      <c r="EU1083" s="160"/>
      <c r="EV1083" s="160"/>
      <c r="EW1083" s="160"/>
      <c r="EX1083" s="160"/>
      <c r="EY1083" s="160"/>
      <c r="EZ1083" s="160"/>
      <c r="FA1083" s="160"/>
      <c r="FB1083" s="160"/>
      <c r="FC1083" s="160"/>
      <c r="FD1083" s="160"/>
      <c r="FE1083" s="160"/>
      <c r="FF1083" s="160"/>
      <c r="FG1083" s="160"/>
      <c r="FH1083" s="160"/>
      <c r="FI1083" s="160"/>
      <c r="FJ1083" s="160"/>
      <c r="FK1083" s="160"/>
      <c r="FL1083" s="160"/>
      <c r="FM1083" s="160"/>
      <c r="FN1083" s="160"/>
      <c r="FO1083" s="160"/>
      <c r="FP1083" s="160"/>
      <c r="FQ1083" s="160"/>
      <c r="FR1083" s="160"/>
      <c r="FS1083" s="160"/>
      <c r="FT1083" s="160"/>
      <c r="FU1083" s="160"/>
      <c r="FV1083" s="160"/>
      <c r="FW1083" s="160"/>
      <c r="FX1083" s="160"/>
      <c r="FY1083" s="160"/>
      <c r="FZ1083" s="160"/>
      <c r="GA1083" s="160"/>
      <c r="GB1083" s="160"/>
      <c r="GC1083" s="160"/>
      <c r="GD1083" s="160"/>
      <c r="GE1083" s="160"/>
      <c r="GF1083" s="160"/>
      <c r="GG1083" s="160"/>
      <c r="GH1083" s="160"/>
      <c r="GI1083" s="160"/>
      <c r="GJ1083" s="160"/>
      <c r="GK1083" s="160"/>
      <c r="GL1083" s="160"/>
      <c r="GM1083" s="160"/>
      <c r="GN1083" s="160"/>
      <c r="GO1083" s="160"/>
      <c r="GP1083" s="160"/>
      <c r="GQ1083" s="160"/>
      <c r="GR1083" s="160"/>
      <c r="GS1083" s="160"/>
      <c r="GT1083" s="160"/>
      <c r="GU1083" s="160"/>
      <c r="GV1083" s="160"/>
      <c r="GW1083" s="160"/>
      <c r="GX1083" s="160"/>
      <c r="GY1083" s="160"/>
      <c r="GZ1083" s="160"/>
      <c r="HA1083" s="160"/>
      <c r="HB1083" s="160"/>
      <c r="HC1083" s="160"/>
      <c r="HD1083" s="160"/>
      <c r="HE1083" s="160"/>
      <c r="HF1083" s="160"/>
      <c r="HG1083" s="160"/>
      <c r="HH1083" s="160"/>
      <c r="HI1083" s="160"/>
      <c r="HJ1083" s="160"/>
      <c r="HK1083" s="160"/>
      <c r="HL1083" s="160"/>
      <c r="HM1083" s="160"/>
      <c r="HN1083" s="157"/>
      <c r="HO1083" s="160"/>
      <c r="HP1083" s="160"/>
      <c r="HQ1083" s="160"/>
    </row>
    <row r="1084" spans="1:225">
      <c r="A1084" s="156"/>
      <c r="B1084" s="204"/>
      <c r="C1084" s="204"/>
      <c r="D1084" s="204"/>
      <c r="E1084" s="204"/>
      <c r="F1084" s="204"/>
      <c r="G1084" s="204"/>
      <c r="H1084" s="204"/>
      <c r="I1084" s="204"/>
      <c r="J1084" s="204"/>
      <c r="K1084" s="204"/>
      <c r="L1084" s="204"/>
      <c r="M1084" s="204"/>
      <c r="N1084" s="204"/>
      <c r="O1084" s="204"/>
      <c r="P1084" s="204"/>
      <c r="Q1084" s="204"/>
      <c r="R1084" s="204"/>
      <c r="S1084" s="204"/>
      <c r="T1084" s="204"/>
      <c r="U1084" s="204"/>
      <c r="V1084" s="204"/>
      <c r="W1084" s="204"/>
      <c r="X1084" s="204"/>
      <c r="Y1084" s="204"/>
      <c r="Z1084" s="204"/>
      <c r="AA1084" s="204"/>
      <c r="AB1084" s="204"/>
      <c r="AC1084" s="204"/>
      <c r="AD1084" s="204"/>
      <c r="AE1084" s="204"/>
      <c r="AF1084" s="204"/>
      <c r="AG1084" s="204"/>
      <c r="AH1084" s="204"/>
      <c r="AI1084" s="204"/>
      <c r="AJ1084" s="204"/>
      <c r="AK1084" s="204"/>
      <c r="AL1084" s="204"/>
      <c r="AM1084" s="204"/>
      <c r="AN1084" s="204"/>
      <c r="AO1084" s="204"/>
      <c r="AP1084" s="204"/>
      <c r="AQ1084" s="204"/>
      <c r="AR1084" s="204"/>
      <c r="AS1084" s="204"/>
      <c r="AT1084" s="204"/>
      <c r="AU1084" s="204"/>
      <c r="AV1084" s="204"/>
      <c r="AW1084" s="204"/>
      <c r="AX1084" s="204"/>
      <c r="AY1084" s="204"/>
      <c r="AZ1084" s="204"/>
      <c r="BA1084" s="204"/>
      <c r="BB1084" s="204"/>
      <c r="BC1084" s="204"/>
      <c r="BD1084" s="204"/>
      <c r="BE1084" s="204"/>
      <c r="BF1084" s="204"/>
      <c r="BG1084" s="204"/>
      <c r="BH1084" s="204"/>
      <c r="BI1084" s="204"/>
      <c r="BJ1084" s="204"/>
      <c r="BK1084" s="204"/>
      <c r="BL1084" s="204"/>
      <c r="BM1084" s="204"/>
      <c r="BN1084" s="204"/>
      <c r="BO1084" s="204"/>
      <c r="BP1084" s="204"/>
      <c r="BQ1084" s="204"/>
      <c r="BR1084" s="204"/>
      <c r="BS1084" s="204"/>
      <c r="BT1084" s="204"/>
      <c r="BU1084" s="204"/>
      <c r="BV1084" s="204"/>
      <c r="BW1084" s="204"/>
      <c r="BX1084" s="204"/>
      <c r="BY1084" s="204"/>
      <c r="BZ1084" s="204"/>
      <c r="CA1084" s="204"/>
      <c r="CB1084" s="204"/>
      <c r="CC1084" s="204"/>
      <c r="CD1084" s="204"/>
      <c r="CE1084" s="204"/>
      <c r="CF1084" s="204"/>
      <c r="CG1084" s="204"/>
      <c r="CH1084" s="204"/>
      <c r="CI1084" s="204"/>
      <c r="CJ1084" s="204"/>
      <c r="CK1084" s="204"/>
      <c r="CL1084" s="204"/>
      <c r="CM1084" s="204"/>
      <c r="CN1084" s="204"/>
      <c r="CO1084" s="204"/>
      <c r="CP1084" s="204"/>
      <c r="CQ1084" s="204"/>
      <c r="CR1084" s="204"/>
      <c r="CS1084" s="204"/>
      <c r="CT1084" s="204"/>
      <c r="CU1084" s="204"/>
      <c r="CV1084" s="204"/>
      <c r="CW1084" s="204"/>
      <c r="CX1084" s="204"/>
      <c r="CY1084" s="204"/>
      <c r="CZ1084" s="204"/>
      <c r="DA1084" s="204"/>
      <c r="DB1084" s="204"/>
      <c r="DC1084" s="204"/>
      <c r="DD1084" s="204"/>
      <c r="DE1084" s="204"/>
      <c r="DF1084" s="204"/>
      <c r="DG1084" s="204"/>
      <c r="DH1084" s="204"/>
      <c r="DI1084" s="204"/>
      <c r="DJ1084" s="204"/>
      <c r="DK1084" s="204"/>
      <c r="DL1084" s="204"/>
      <c r="DM1084" s="204"/>
      <c r="DN1084" s="204"/>
      <c r="DO1084" s="204"/>
      <c r="DP1084" s="204"/>
      <c r="DQ1084" s="204"/>
      <c r="DR1084" s="204"/>
      <c r="DS1084" s="204"/>
      <c r="DT1084" s="204"/>
      <c r="DU1084" s="204"/>
      <c r="DV1084" s="204"/>
      <c r="DW1084" s="204"/>
      <c r="DX1084" s="204"/>
      <c r="DY1084" s="204"/>
      <c r="DZ1084" s="204"/>
      <c r="EA1084" s="204"/>
      <c r="EB1084" s="204"/>
      <c r="EC1084" s="204"/>
      <c r="ED1084" s="204"/>
      <c r="EE1084" s="204"/>
      <c r="EF1084" s="204"/>
      <c r="EG1084" s="204"/>
      <c r="EH1084" s="204"/>
      <c r="EI1084" s="204"/>
      <c r="EJ1084" s="204"/>
      <c r="EK1084" s="204"/>
      <c r="EL1084" s="204"/>
      <c r="EM1084" s="204"/>
      <c r="EN1084" s="204"/>
      <c r="EO1084" s="204"/>
      <c r="EP1084" s="156"/>
      <c r="EQ1084" s="156"/>
      <c r="ER1084" s="156"/>
      <c r="ES1084" s="156"/>
      <c r="ET1084" s="156"/>
      <c r="EU1084" s="156"/>
      <c r="EV1084" s="156"/>
      <c r="EW1084" s="156"/>
      <c r="EX1084" s="156"/>
      <c r="EY1084" s="156"/>
      <c r="EZ1084" s="156"/>
      <c r="FA1084" s="156"/>
      <c r="FB1084" s="156"/>
      <c r="FC1084" s="156"/>
      <c r="FD1084" s="156"/>
      <c r="FE1084" s="156"/>
      <c r="FF1084" s="156"/>
      <c r="FG1084" s="156"/>
      <c r="FH1084" s="156"/>
      <c r="FI1084" s="156"/>
      <c r="FJ1084" s="156"/>
      <c r="FK1084" s="156"/>
      <c r="FL1084" s="156"/>
      <c r="FM1084" s="156"/>
      <c r="FN1084" s="156"/>
      <c r="FO1084" s="156"/>
      <c r="FP1084" s="156"/>
      <c r="FQ1084" s="156"/>
      <c r="FR1084" s="156"/>
      <c r="FS1084" s="156"/>
      <c r="FT1084" s="156"/>
      <c r="FU1084" s="156"/>
      <c r="FV1084" s="156"/>
      <c r="FW1084" s="156"/>
      <c r="FX1084" s="156"/>
      <c r="FY1084" s="156"/>
      <c r="FZ1084" s="156"/>
      <c r="GA1084" s="156"/>
      <c r="GB1084" s="156"/>
      <c r="GC1084" s="156"/>
      <c r="GD1084" s="156"/>
      <c r="GE1084" s="156"/>
      <c r="GF1084" s="156"/>
      <c r="GG1084" s="156"/>
      <c r="GH1084" s="156"/>
      <c r="GI1084" s="156"/>
      <c r="GJ1084" s="156"/>
      <c r="GK1084" s="156"/>
      <c r="GL1084" s="156"/>
      <c r="GM1084" s="156"/>
      <c r="GN1084" s="156"/>
      <c r="GO1084" s="156"/>
      <c r="GP1084" s="156"/>
      <c r="GQ1084" s="156"/>
      <c r="GR1084" s="156"/>
      <c r="GS1084" s="156"/>
      <c r="GT1084" s="156"/>
      <c r="GU1084" s="156"/>
      <c r="GV1084" s="156"/>
      <c r="GW1084" s="156"/>
      <c r="GX1084" s="156"/>
      <c r="GY1084" s="156"/>
      <c r="GZ1084" s="156"/>
      <c r="HA1084" s="156"/>
      <c r="HB1084" s="156"/>
      <c r="HC1084" s="156"/>
      <c r="HD1084" s="156"/>
      <c r="HE1084" s="156"/>
      <c r="HF1084" s="156"/>
      <c r="HG1084" s="156"/>
      <c r="HH1084" s="156"/>
      <c r="HI1084" s="156"/>
      <c r="HJ1084" s="156"/>
      <c r="HK1084" s="156"/>
      <c r="HL1084" s="156"/>
      <c r="HM1084" s="156"/>
      <c r="HN1084" s="157"/>
      <c r="HO1084" s="156"/>
      <c r="HP1084" s="156"/>
      <c r="HQ1084" s="156"/>
    </row>
    <row r="1085" spans="1:225">
      <c r="A1085" s="156"/>
      <c r="B1085" s="204"/>
      <c r="C1085" s="204"/>
      <c r="D1085" s="204"/>
      <c r="E1085" s="204"/>
      <c r="F1085" s="204"/>
      <c r="G1085" s="204"/>
      <c r="H1085" s="204"/>
      <c r="I1085" s="204"/>
      <c r="J1085" s="204"/>
      <c r="K1085" s="204"/>
      <c r="L1085" s="204"/>
      <c r="M1085" s="204"/>
      <c r="N1085" s="204"/>
      <c r="O1085" s="204"/>
      <c r="P1085" s="204"/>
      <c r="Q1085" s="204"/>
      <c r="R1085" s="204"/>
      <c r="S1085" s="204"/>
      <c r="T1085" s="204"/>
      <c r="U1085" s="204"/>
      <c r="V1085" s="204"/>
      <c r="W1085" s="204"/>
      <c r="X1085" s="204"/>
      <c r="Y1085" s="204"/>
      <c r="Z1085" s="204"/>
      <c r="AA1085" s="204"/>
      <c r="AB1085" s="204"/>
      <c r="AC1085" s="204"/>
      <c r="AD1085" s="204"/>
      <c r="AE1085" s="204"/>
      <c r="AF1085" s="204"/>
      <c r="AG1085" s="204"/>
      <c r="AH1085" s="204"/>
      <c r="AI1085" s="204"/>
      <c r="AJ1085" s="204"/>
      <c r="AK1085" s="204"/>
      <c r="AL1085" s="204"/>
      <c r="AM1085" s="204"/>
      <c r="AN1085" s="204"/>
      <c r="AO1085" s="204"/>
      <c r="AP1085" s="204"/>
      <c r="AQ1085" s="204"/>
      <c r="AR1085" s="204"/>
      <c r="AS1085" s="204"/>
      <c r="AT1085" s="204"/>
      <c r="AU1085" s="204"/>
      <c r="AV1085" s="204"/>
      <c r="AW1085" s="204"/>
      <c r="AX1085" s="204"/>
      <c r="AY1085" s="204"/>
      <c r="AZ1085" s="204"/>
      <c r="BA1085" s="204"/>
      <c r="BB1085" s="204"/>
      <c r="BC1085" s="204"/>
      <c r="BD1085" s="204"/>
      <c r="BE1085" s="204"/>
      <c r="BF1085" s="204"/>
      <c r="BG1085" s="204"/>
      <c r="BH1085" s="204"/>
      <c r="BI1085" s="204"/>
      <c r="BJ1085" s="204"/>
      <c r="BK1085" s="204"/>
      <c r="BL1085" s="204"/>
      <c r="BM1085" s="204"/>
      <c r="BN1085" s="204"/>
      <c r="BO1085" s="204"/>
      <c r="BP1085" s="204"/>
      <c r="BQ1085" s="204"/>
      <c r="BR1085" s="204"/>
      <c r="BS1085" s="204"/>
      <c r="BT1085" s="204"/>
      <c r="BU1085" s="204"/>
      <c r="BV1085" s="204"/>
      <c r="BW1085" s="204"/>
      <c r="BX1085" s="204"/>
      <c r="BY1085" s="204"/>
      <c r="BZ1085" s="204"/>
      <c r="CA1085" s="204"/>
      <c r="CB1085" s="204"/>
      <c r="CC1085" s="204"/>
      <c r="CD1085" s="204"/>
      <c r="CE1085" s="204"/>
      <c r="CF1085" s="204"/>
      <c r="CG1085" s="204"/>
      <c r="CH1085" s="204"/>
      <c r="CI1085" s="204"/>
      <c r="CJ1085" s="204"/>
      <c r="CK1085" s="204"/>
      <c r="CL1085" s="204"/>
      <c r="CM1085" s="204"/>
      <c r="CN1085" s="204"/>
      <c r="CO1085" s="204"/>
      <c r="CP1085" s="204"/>
      <c r="CQ1085" s="204"/>
      <c r="CR1085" s="204"/>
      <c r="CS1085" s="204"/>
      <c r="CT1085" s="204"/>
      <c r="CU1085" s="204"/>
      <c r="CV1085" s="204"/>
      <c r="CW1085" s="204"/>
      <c r="CX1085" s="204"/>
      <c r="CY1085" s="204"/>
      <c r="CZ1085" s="204"/>
      <c r="DA1085" s="204"/>
      <c r="DB1085" s="204"/>
      <c r="DC1085" s="204"/>
      <c r="DD1085" s="204"/>
      <c r="DE1085" s="204"/>
      <c r="DF1085" s="204"/>
      <c r="DG1085" s="204"/>
      <c r="DH1085" s="204"/>
      <c r="DI1085" s="204"/>
      <c r="DJ1085" s="204"/>
      <c r="DK1085" s="204"/>
      <c r="DL1085" s="204"/>
      <c r="DM1085" s="204"/>
      <c r="DN1085" s="204"/>
      <c r="DO1085" s="204"/>
      <c r="DP1085" s="204"/>
      <c r="DQ1085" s="204"/>
      <c r="DR1085" s="204"/>
      <c r="DS1085" s="204"/>
      <c r="DT1085" s="204"/>
      <c r="DU1085" s="204"/>
      <c r="DV1085" s="204"/>
      <c r="DW1085" s="204"/>
      <c r="DX1085" s="204"/>
      <c r="DY1085" s="204"/>
      <c r="DZ1085" s="204"/>
      <c r="EA1085" s="204"/>
      <c r="EB1085" s="204"/>
      <c r="EC1085" s="204"/>
      <c r="ED1085" s="204"/>
      <c r="EE1085" s="204"/>
      <c r="EF1085" s="204"/>
      <c r="EG1085" s="204"/>
      <c r="EH1085" s="204"/>
      <c r="EI1085" s="204"/>
      <c r="EJ1085" s="204"/>
      <c r="EK1085" s="204"/>
      <c r="EL1085" s="204"/>
      <c r="EM1085" s="204"/>
      <c r="EN1085" s="204"/>
      <c r="EO1085" s="204"/>
      <c r="EP1085" s="156"/>
      <c r="EQ1085" s="156"/>
      <c r="ER1085" s="156"/>
      <c r="ES1085" s="156"/>
      <c r="ET1085" s="156"/>
      <c r="EU1085" s="156"/>
      <c r="EV1085" s="156"/>
      <c r="EW1085" s="156"/>
      <c r="EX1085" s="156"/>
      <c r="EY1085" s="156"/>
      <c r="EZ1085" s="156"/>
      <c r="FA1085" s="156"/>
      <c r="FB1085" s="156"/>
      <c r="FC1085" s="156"/>
      <c r="FD1085" s="156"/>
      <c r="FE1085" s="156"/>
      <c r="FF1085" s="156"/>
      <c r="FG1085" s="156"/>
      <c r="FH1085" s="156"/>
      <c r="FI1085" s="156"/>
      <c r="FJ1085" s="156"/>
      <c r="FK1085" s="156"/>
      <c r="FL1085" s="156"/>
      <c r="FM1085" s="156"/>
      <c r="FN1085" s="156"/>
      <c r="FO1085" s="156"/>
      <c r="FP1085" s="156"/>
      <c r="FQ1085" s="156"/>
      <c r="FR1085" s="156"/>
      <c r="FS1085" s="156"/>
      <c r="FT1085" s="156"/>
      <c r="FU1085" s="156"/>
      <c r="FV1085" s="156"/>
      <c r="FW1085" s="156"/>
      <c r="FX1085" s="156"/>
      <c r="FY1085" s="156"/>
      <c r="FZ1085" s="156"/>
      <c r="GA1085" s="156"/>
      <c r="GB1085" s="156"/>
      <c r="GC1085" s="156"/>
      <c r="GD1085" s="156"/>
      <c r="GE1085" s="156"/>
      <c r="GF1085" s="156"/>
      <c r="GG1085" s="156"/>
      <c r="GH1085" s="156"/>
      <c r="GI1085" s="156"/>
      <c r="GJ1085" s="156"/>
      <c r="GK1085" s="156"/>
      <c r="GL1085" s="156"/>
      <c r="GM1085" s="156"/>
      <c r="GN1085" s="156"/>
      <c r="GO1085" s="156"/>
      <c r="GP1085" s="156"/>
      <c r="GQ1085" s="156"/>
      <c r="GR1085" s="156"/>
      <c r="GS1085" s="156"/>
      <c r="GT1085" s="156"/>
      <c r="GU1085" s="156"/>
      <c r="GV1085" s="156"/>
      <c r="GW1085" s="156"/>
      <c r="GX1085" s="156"/>
      <c r="GY1085" s="156"/>
      <c r="GZ1085" s="156"/>
      <c r="HA1085" s="156"/>
      <c r="HB1085" s="156"/>
      <c r="HC1085" s="156"/>
      <c r="HD1085" s="156"/>
      <c r="HE1085" s="156"/>
      <c r="HF1085" s="156"/>
      <c r="HG1085" s="156"/>
      <c r="HH1085" s="156"/>
      <c r="HI1085" s="156"/>
      <c r="HJ1085" s="156"/>
      <c r="HK1085" s="156"/>
      <c r="HL1085" s="156"/>
      <c r="HM1085" s="156"/>
      <c r="HN1085" s="157"/>
      <c r="HO1085" s="156"/>
      <c r="HP1085" s="156"/>
      <c r="HQ1085" s="156"/>
    </row>
    <row r="1086" spans="1:225">
      <c r="A1086" s="160"/>
      <c r="B1086" s="204"/>
      <c r="C1086" s="204"/>
      <c r="D1086" s="204"/>
      <c r="E1086" s="204"/>
      <c r="F1086" s="204"/>
      <c r="G1086" s="204"/>
      <c r="H1086" s="204"/>
      <c r="I1086" s="204"/>
      <c r="J1086" s="204"/>
      <c r="K1086" s="204"/>
      <c r="L1086" s="204"/>
      <c r="M1086" s="204"/>
      <c r="N1086" s="204"/>
      <c r="O1086" s="204"/>
      <c r="P1086" s="204"/>
      <c r="Q1086" s="204"/>
      <c r="R1086" s="204"/>
      <c r="S1086" s="204"/>
      <c r="T1086" s="204"/>
      <c r="U1086" s="204"/>
      <c r="V1086" s="204"/>
      <c r="W1086" s="204"/>
      <c r="X1086" s="204"/>
      <c r="Y1086" s="204"/>
      <c r="Z1086" s="204"/>
      <c r="AA1086" s="204"/>
      <c r="AB1086" s="204"/>
      <c r="AC1086" s="204"/>
      <c r="AD1086" s="204"/>
      <c r="AE1086" s="204"/>
      <c r="AF1086" s="204"/>
      <c r="AG1086" s="204"/>
      <c r="AH1086" s="204"/>
      <c r="AI1086" s="204"/>
      <c r="AJ1086" s="204"/>
      <c r="AK1086" s="204"/>
      <c r="AL1086" s="204"/>
      <c r="AM1086" s="204"/>
      <c r="AN1086" s="204"/>
      <c r="AO1086" s="204"/>
      <c r="AP1086" s="204"/>
      <c r="AQ1086" s="204"/>
      <c r="AR1086" s="204"/>
      <c r="AS1086" s="204"/>
      <c r="AT1086" s="204"/>
      <c r="AU1086" s="204"/>
      <c r="AV1086" s="204"/>
      <c r="AW1086" s="204"/>
      <c r="AX1086" s="204"/>
      <c r="AY1086" s="204"/>
      <c r="AZ1086" s="204"/>
      <c r="BA1086" s="204"/>
      <c r="BB1086" s="204"/>
      <c r="BC1086" s="204"/>
      <c r="BD1086" s="204"/>
      <c r="BE1086" s="204"/>
      <c r="BF1086" s="204"/>
      <c r="BG1086" s="204"/>
      <c r="BH1086" s="204"/>
      <c r="BI1086" s="204"/>
      <c r="BJ1086" s="204"/>
      <c r="BK1086" s="204"/>
      <c r="BL1086" s="204"/>
      <c r="BM1086" s="204"/>
      <c r="BN1086" s="204"/>
      <c r="BO1086" s="204"/>
      <c r="BP1086" s="204"/>
      <c r="BQ1086" s="204"/>
      <c r="BR1086" s="204"/>
      <c r="BS1086" s="204"/>
      <c r="BT1086" s="204"/>
      <c r="BU1086" s="204"/>
      <c r="BV1086" s="204"/>
      <c r="BW1086" s="204"/>
      <c r="BX1086" s="204"/>
      <c r="BY1086" s="204"/>
      <c r="BZ1086" s="204"/>
      <c r="CA1086" s="204"/>
      <c r="CB1086" s="204"/>
      <c r="CC1086" s="204"/>
      <c r="CD1086" s="204"/>
      <c r="CE1086" s="204"/>
      <c r="CF1086" s="204"/>
      <c r="CG1086" s="204"/>
      <c r="CH1086" s="204"/>
      <c r="CI1086" s="204"/>
      <c r="CJ1086" s="204"/>
      <c r="CK1086" s="204"/>
      <c r="CL1086" s="204"/>
      <c r="CM1086" s="204"/>
      <c r="CN1086" s="204"/>
      <c r="CO1086" s="204"/>
      <c r="CP1086" s="204"/>
      <c r="CQ1086" s="204"/>
      <c r="CR1086" s="204"/>
      <c r="CS1086" s="204"/>
      <c r="CT1086" s="204"/>
      <c r="CU1086" s="204"/>
      <c r="CV1086" s="204"/>
      <c r="CW1086" s="204"/>
      <c r="CX1086" s="204"/>
      <c r="CY1086" s="204"/>
      <c r="CZ1086" s="204"/>
      <c r="DA1086" s="204"/>
      <c r="DB1086" s="204"/>
      <c r="DC1086" s="204"/>
      <c r="DD1086" s="204"/>
      <c r="DE1086" s="204"/>
      <c r="DF1086" s="204"/>
      <c r="DG1086" s="204"/>
      <c r="DH1086" s="204"/>
      <c r="DI1086" s="204"/>
      <c r="DJ1086" s="204"/>
      <c r="DK1086" s="204"/>
      <c r="DL1086" s="204"/>
      <c r="DM1086" s="204"/>
      <c r="DN1086" s="204"/>
      <c r="DO1086" s="204"/>
      <c r="DP1086" s="204"/>
      <c r="DQ1086" s="204"/>
      <c r="DR1086" s="204"/>
      <c r="DS1086" s="204"/>
      <c r="DT1086" s="204"/>
      <c r="DU1086" s="204"/>
      <c r="DV1086" s="204"/>
      <c r="DW1086" s="204"/>
      <c r="DX1086" s="204"/>
      <c r="DY1086" s="204"/>
      <c r="DZ1086" s="204"/>
      <c r="EA1086" s="204"/>
      <c r="EB1086" s="204"/>
      <c r="EC1086" s="204"/>
      <c r="ED1086" s="204"/>
      <c r="EE1086" s="204"/>
      <c r="EF1086" s="204"/>
      <c r="EG1086" s="204"/>
      <c r="EH1086" s="204"/>
      <c r="EI1086" s="204"/>
      <c r="EJ1086" s="204"/>
      <c r="EK1086" s="204"/>
      <c r="EL1086" s="204"/>
      <c r="EM1086" s="204"/>
      <c r="EN1086" s="204"/>
      <c r="EO1086" s="204"/>
      <c r="EP1086" s="160"/>
      <c r="EQ1086" s="160"/>
      <c r="ER1086" s="160"/>
      <c r="ES1086" s="160"/>
      <c r="ET1086" s="160"/>
      <c r="EU1086" s="160"/>
      <c r="EV1086" s="160"/>
      <c r="EW1086" s="160"/>
      <c r="EX1086" s="160"/>
      <c r="EY1086" s="160"/>
      <c r="EZ1086" s="160"/>
      <c r="FA1086" s="160"/>
      <c r="FB1086" s="160"/>
      <c r="FC1086" s="160"/>
      <c r="FD1086" s="160"/>
      <c r="FE1086" s="160"/>
      <c r="FF1086" s="160"/>
      <c r="FG1086" s="160"/>
      <c r="FH1086" s="160"/>
      <c r="FI1086" s="160"/>
      <c r="FJ1086" s="160"/>
      <c r="FK1086" s="160"/>
      <c r="FL1086" s="160"/>
      <c r="FM1086" s="160"/>
      <c r="FN1086" s="160"/>
      <c r="FO1086" s="160"/>
      <c r="FP1086" s="160"/>
      <c r="FQ1086" s="160"/>
      <c r="FR1086" s="160"/>
      <c r="FS1086" s="160"/>
      <c r="FT1086" s="160"/>
      <c r="FU1086" s="160"/>
      <c r="FV1086" s="160"/>
      <c r="FW1086" s="160"/>
      <c r="FX1086" s="160"/>
      <c r="FY1086" s="160"/>
      <c r="FZ1086" s="160"/>
      <c r="GA1086" s="160"/>
      <c r="GB1086" s="160"/>
      <c r="GC1086" s="160"/>
      <c r="GD1086" s="160"/>
      <c r="GE1086" s="160"/>
      <c r="GF1086" s="160"/>
      <c r="GG1086" s="160"/>
      <c r="GH1086" s="160"/>
      <c r="GI1086" s="160"/>
      <c r="GJ1086" s="160"/>
      <c r="GK1086" s="160"/>
      <c r="GL1086" s="160"/>
      <c r="GM1086" s="160"/>
      <c r="GN1086" s="160"/>
      <c r="GO1086" s="160"/>
      <c r="GP1086" s="160"/>
      <c r="GQ1086" s="160"/>
      <c r="GR1086" s="160"/>
      <c r="GS1086" s="160"/>
      <c r="GT1086" s="160"/>
      <c r="GU1086" s="160"/>
      <c r="GV1086" s="160"/>
      <c r="GW1086" s="160"/>
      <c r="GX1086" s="160"/>
      <c r="GY1086" s="160"/>
      <c r="GZ1086" s="160"/>
      <c r="HA1086" s="160"/>
      <c r="HB1086" s="160"/>
      <c r="HC1086" s="160"/>
      <c r="HD1086" s="160"/>
      <c r="HE1086" s="160"/>
      <c r="HF1086" s="160"/>
      <c r="HG1086" s="160"/>
      <c r="HH1086" s="160"/>
      <c r="HI1086" s="160"/>
      <c r="HJ1086" s="160"/>
      <c r="HK1086" s="160"/>
      <c r="HL1086" s="160"/>
      <c r="HM1086" s="160"/>
      <c r="HN1086" s="157"/>
      <c r="HO1086" s="160"/>
      <c r="HP1086" s="160"/>
      <c r="HQ1086" s="160"/>
    </row>
    <row r="1087" spans="1:225">
      <c r="A1087" s="156"/>
      <c r="B1087" s="204"/>
      <c r="C1087" s="204"/>
      <c r="D1087" s="204"/>
      <c r="E1087" s="204"/>
      <c r="F1087" s="204"/>
      <c r="G1087" s="204"/>
      <c r="H1087" s="204"/>
      <c r="I1087" s="204"/>
      <c r="J1087" s="204"/>
      <c r="K1087" s="204"/>
      <c r="L1087" s="204"/>
      <c r="M1087" s="204"/>
      <c r="N1087" s="204"/>
      <c r="O1087" s="204"/>
      <c r="P1087" s="204"/>
      <c r="Q1087" s="204"/>
      <c r="R1087" s="204"/>
      <c r="S1087" s="204"/>
      <c r="T1087" s="204"/>
      <c r="U1087" s="204"/>
      <c r="V1087" s="204"/>
      <c r="W1087" s="204"/>
      <c r="X1087" s="204"/>
      <c r="Y1087" s="204"/>
      <c r="Z1087" s="204"/>
      <c r="AA1087" s="204"/>
      <c r="AB1087" s="204"/>
      <c r="AC1087" s="204"/>
      <c r="AD1087" s="204"/>
      <c r="AE1087" s="204"/>
      <c r="AF1087" s="204"/>
      <c r="AG1087" s="204"/>
      <c r="AH1087" s="204"/>
      <c r="AI1087" s="204"/>
      <c r="AJ1087" s="204"/>
      <c r="AK1087" s="204"/>
      <c r="AL1087" s="204"/>
      <c r="AM1087" s="204"/>
      <c r="AN1087" s="204"/>
      <c r="AO1087" s="204"/>
      <c r="AP1087" s="204"/>
      <c r="AQ1087" s="204"/>
      <c r="AR1087" s="204"/>
      <c r="AS1087" s="204"/>
      <c r="AT1087" s="204"/>
      <c r="AU1087" s="204"/>
      <c r="AV1087" s="204"/>
      <c r="AW1087" s="204"/>
      <c r="AX1087" s="204"/>
      <c r="AY1087" s="204"/>
      <c r="AZ1087" s="204"/>
      <c r="BA1087" s="204"/>
      <c r="BB1087" s="204"/>
      <c r="BC1087" s="204"/>
      <c r="BD1087" s="204"/>
      <c r="BE1087" s="204"/>
      <c r="BF1087" s="204"/>
      <c r="BG1087" s="204"/>
      <c r="BH1087" s="204"/>
      <c r="BI1087" s="204"/>
      <c r="BJ1087" s="204"/>
      <c r="BK1087" s="204"/>
      <c r="BL1087" s="204"/>
      <c r="BM1087" s="204"/>
      <c r="BN1087" s="204"/>
      <c r="BO1087" s="204"/>
      <c r="BP1087" s="204"/>
      <c r="BQ1087" s="204"/>
      <c r="BR1087" s="204"/>
      <c r="BS1087" s="204"/>
      <c r="BT1087" s="204"/>
      <c r="BU1087" s="204"/>
      <c r="BV1087" s="204"/>
      <c r="BW1087" s="204"/>
      <c r="BX1087" s="204"/>
      <c r="BY1087" s="204"/>
      <c r="BZ1087" s="204"/>
      <c r="CA1087" s="204"/>
      <c r="CB1087" s="204"/>
      <c r="CC1087" s="204"/>
      <c r="CD1087" s="204"/>
      <c r="CE1087" s="204"/>
      <c r="CF1087" s="204"/>
      <c r="CG1087" s="204"/>
      <c r="CH1087" s="204"/>
      <c r="CI1087" s="204"/>
      <c r="CJ1087" s="204"/>
      <c r="CK1087" s="204"/>
      <c r="CL1087" s="204"/>
      <c r="CM1087" s="204"/>
      <c r="CN1087" s="204"/>
      <c r="CO1087" s="204"/>
      <c r="CP1087" s="204"/>
      <c r="CQ1087" s="204"/>
      <c r="CR1087" s="204"/>
      <c r="CS1087" s="204"/>
      <c r="CT1087" s="204"/>
      <c r="CU1087" s="204"/>
      <c r="CV1087" s="204"/>
      <c r="CW1087" s="204"/>
      <c r="CX1087" s="204"/>
      <c r="CY1087" s="204"/>
      <c r="CZ1087" s="204"/>
      <c r="DA1087" s="204"/>
      <c r="DB1087" s="204"/>
      <c r="DC1087" s="204"/>
      <c r="DD1087" s="204"/>
      <c r="DE1087" s="204"/>
      <c r="DF1087" s="204"/>
      <c r="DG1087" s="204"/>
      <c r="DH1087" s="204"/>
      <c r="DI1087" s="204"/>
      <c r="DJ1087" s="204"/>
      <c r="DK1087" s="204"/>
      <c r="DL1087" s="204"/>
      <c r="DM1087" s="204"/>
      <c r="DN1087" s="204"/>
      <c r="DO1087" s="204"/>
      <c r="DP1087" s="204"/>
      <c r="DQ1087" s="204"/>
      <c r="DR1087" s="204"/>
      <c r="DS1087" s="204"/>
      <c r="DT1087" s="204"/>
      <c r="DU1087" s="204"/>
      <c r="DV1087" s="204"/>
      <c r="DW1087" s="204"/>
      <c r="DX1087" s="204"/>
      <c r="DY1087" s="204"/>
      <c r="DZ1087" s="204"/>
      <c r="EA1087" s="204"/>
      <c r="EB1087" s="204"/>
      <c r="EC1087" s="204"/>
      <c r="ED1087" s="204"/>
      <c r="EE1087" s="204"/>
      <c r="EF1087" s="204"/>
      <c r="EG1087" s="204"/>
      <c r="EH1087" s="204"/>
      <c r="EI1087" s="204"/>
      <c r="EJ1087" s="204"/>
      <c r="EK1087" s="204"/>
      <c r="EL1087" s="204"/>
      <c r="EM1087" s="204"/>
      <c r="EN1087" s="204"/>
      <c r="EO1087" s="204"/>
      <c r="EP1087" s="156"/>
      <c r="EQ1087" s="156"/>
      <c r="ER1087" s="156"/>
      <c r="ES1087" s="156"/>
      <c r="ET1087" s="156"/>
      <c r="EU1087" s="156"/>
      <c r="EV1087" s="156"/>
      <c r="EW1087" s="156"/>
      <c r="EX1087" s="156"/>
      <c r="EY1087" s="156"/>
      <c r="EZ1087" s="156"/>
      <c r="FA1087" s="156"/>
      <c r="FB1087" s="156"/>
      <c r="FC1087" s="156"/>
      <c r="FD1087" s="156"/>
      <c r="FE1087" s="156"/>
      <c r="FF1087" s="156"/>
      <c r="FG1087" s="156"/>
      <c r="FH1087" s="156"/>
      <c r="FI1087" s="156"/>
      <c r="FJ1087" s="156"/>
      <c r="FK1087" s="156"/>
      <c r="FL1087" s="156"/>
      <c r="FM1087" s="156"/>
      <c r="FN1087" s="156"/>
      <c r="FO1087" s="156"/>
      <c r="FP1087" s="156"/>
      <c r="FQ1087" s="156"/>
      <c r="FR1087" s="156"/>
      <c r="FS1087" s="156"/>
      <c r="FT1087" s="156"/>
      <c r="FU1087" s="156"/>
      <c r="FV1087" s="156"/>
      <c r="FW1087" s="156"/>
      <c r="FX1087" s="156"/>
      <c r="FY1087" s="156"/>
      <c r="FZ1087" s="156"/>
      <c r="GA1087" s="156"/>
      <c r="GB1087" s="156"/>
      <c r="GC1087" s="156"/>
      <c r="GD1087" s="156"/>
      <c r="GE1087" s="156"/>
      <c r="GF1087" s="156"/>
      <c r="GG1087" s="156"/>
      <c r="GH1087" s="156"/>
      <c r="GI1087" s="156"/>
      <c r="GJ1087" s="156"/>
      <c r="GK1087" s="156"/>
      <c r="GL1087" s="156"/>
      <c r="GM1087" s="156"/>
      <c r="GN1087" s="156"/>
      <c r="GO1087" s="156"/>
      <c r="GP1087" s="156"/>
      <c r="GQ1087" s="156"/>
      <c r="GR1087" s="156"/>
      <c r="GS1087" s="156"/>
      <c r="GT1087" s="156"/>
      <c r="GU1087" s="156"/>
      <c r="GV1087" s="156"/>
      <c r="GW1087" s="156"/>
      <c r="GX1087" s="156"/>
      <c r="GY1087" s="156"/>
      <c r="GZ1087" s="156"/>
      <c r="HA1087" s="156"/>
      <c r="HB1087" s="156"/>
      <c r="HC1087" s="156"/>
      <c r="HD1087" s="156"/>
      <c r="HE1087" s="156"/>
      <c r="HF1087" s="156"/>
      <c r="HG1087" s="156"/>
      <c r="HH1087" s="156"/>
      <c r="HI1087" s="156"/>
      <c r="HJ1087" s="156"/>
      <c r="HK1087" s="156"/>
      <c r="HL1087" s="156"/>
      <c r="HM1087" s="156"/>
      <c r="HN1087" s="157"/>
      <c r="HO1087" s="156"/>
      <c r="HP1087" s="156"/>
      <c r="HQ1087" s="156"/>
    </row>
    <row r="1088" spans="1:225">
      <c r="A1088" s="156"/>
      <c r="B1088" s="204"/>
      <c r="C1088" s="204"/>
      <c r="D1088" s="204"/>
      <c r="E1088" s="204"/>
      <c r="F1088" s="204"/>
      <c r="G1088" s="204"/>
      <c r="H1088" s="204"/>
      <c r="I1088" s="204"/>
      <c r="J1088" s="204"/>
      <c r="K1088" s="204"/>
      <c r="L1088" s="204"/>
      <c r="M1088" s="204"/>
      <c r="N1088" s="204"/>
      <c r="O1088" s="204"/>
      <c r="P1088" s="204"/>
      <c r="Q1088" s="204"/>
      <c r="R1088" s="204"/>
      <c r="S1088" s="204"/>
      <c r="T1088" s="204"/>
      <c r="U1088" s="204"/>
      <c r="V1088" s="204"/>
      <c r="W1088" s="204"/>
      <c r="X1088" s="204"/>
      <c r="Y1088" s="204"/>
      <c r="Z1088" s="204"/>
      <c r="AA1088" s="204"/>
      <c r="AB1088" s="204"/>
      <c r="AC1088" s="204"/>
      <c r="AD1088" s="204"/>
      <c r="AE1088" s="204"/>
      <c r="AF1088" s="204"/>
      <c r="AG1088" s="204"/>
      <c r="AH1088" s="204"/>
      <c r="AI1088" s="204"/>
      <c r="AJ1088" s="204"/>
      <c r="AK1088" s="204"/>
      <c r="AL1088" s="204"/>
      <c r="AM1088" s="204"/>
      <c r="AN1088" s="204"/>
      <c r="AO1088" s="204"/>
      <c r="AP1088" s="204"/>
      <c r="AQ1088" s="204"/>
      <c r="AR1088" s="204"/>
      <c r="AS1088" s="204"/>
      <c r="AT1088" s="204"/>
      <c r="AU1088" s="204"/>
      <c r="AV1088" s="204"/>
      <c r="AW1088" s="204"/>
      <c r="AX1088" s="204"/>
      <c r="AY1088" s="204"/>
      <c r="AZ1088" s="204"/>
      <c r="BA1088" s="204"/>
      <c r="BB1088" s="204"/>
      <c r="BC1088" s="204"/>
      <c r="BD1088" s="204"/>
      <c r="BE1088" s="204"/>
      <c r="BF1088" s="204"/>
      <c r="BG1088" s="204"/>
      <c r="BH1088" s="204"/>
      <c r="BI1088" s="204"/>
      <c r="BJ1088" s="204"/>
      <c r="BK1088" s="204"/>
      <c r="BL1088" s="204"/>
      <c r="BM1088" s="204"/>
      <c r="BN1088" s="204"/>
      <c r="BO1088" s="204"/>
      <c r="BP1088" s="204"/>
      <c r="BQ1088" s="204"/>
      <c r="BR1088" s="204"/>
      <c r="BS1088" s="204"/>
      <c r="BT1088" s="204"/>
      <c r="BU1088" s="204"/>
      <c r="BV1088" s="204"/>
      <c r="BW1088" s="204"/>
      <c r="BX1088" s="204"/>
      <c r="BY1088" s="204"/>
      <c r="BZ1088" s="204"/>
      <c r="CA1088" s="204"/>
      <c r="CB1088" s="204"/>
      <c r="CC1088" s="204"/>
      <c r="CD1088" s="204"/>
      <c r="CE1088" s="204"/>
      <c r="CF1088" s="204"/>
      <c r="CG1088" s="204"/>
      <c r="CH1088" s="204"/>
      <c r="CI1088" s="204"/>
      <c r="CJ1088" s="204"/>
      <c r="CK1088" s="204"/>
      <c r="CL1088" s="204"/>
      <c r="CM1088" s="204"/>
      <c r="CN1088" s="204"/>
      <c r="CO1088" s="204"/>
      <c r="CP1088" s="204"/>
      <c r="CQ1088" s="204"/>
      <c r="CR1088" s="204"/>
      <c r="CS1088" s="204"/>
      <c r="CT1088" s="204"/>
      <c r="CU1088" s="204"/>
      <c r="CV1088" s="204"/>
      <c r="CW1088" s="204"/>
      <c r="CX1088" s="204"/>
      <c r="CY1088" s="204"/>
      <c r="CZ1088" s="204"/>
      <c r="DA1088" s="204"/>
      <c r="DB1088" s="204"/>
      <c r="DC1088" s="204"/>
      <c r="DD1088" s="204"/>
      <c r="DE1088" s="204"/>
      <c r="DF1088" s="204"/>
      <c r="DG1088" s="204"/>
      <c r="DH1088" s="204"/>
      <c r="DI1088" s="204"/>
      <c r="DJ1088" s="204"/>
      <c r="DK1088" s="204"/>
      <c r="DL1088" s="204"/>
      <c r="DM1088" s="204"/>
      <c r="DN1088" s="204"/>
      <c r="DO1088" s="204"/>
      <c r="DP1088" s="204"/>
      <c r="DQ1088" s="204"/>
      <c r="DR1088" s="204"/>
      <c r="DS1088" s="204"/>
      <c r="DT1088" s="204"/>
      <c r="DU1088" s="204"/>
      <c r="DV1088" s="204"/>
      <c r="DW1088" s="204"/>
      <c r="DX1088" s="204"/>
      <c r="DY1088" s="204"/>
      <c r="DZ1088" s="204"/>
      <c r="EA1088" s="204"/>
      <c r="EB1088" s="204"/>
      <c r="EC1088" s="204"/>
      <c r="ED1088" s="204"/>
      <c r="EE1088" s="204"/>
      <c r="EF1088" s="204"/>
      <c r="EG1088" s="204"/>
      <c r="EH1088" s="204"/>
      <c r="EI1088" s="204"/>
      <c r="EJ1088" s="204"/>
      <c r="EK1088" s="204"/>
      <c r="EL1088" s="204"/>
      <c r="EM1088" s="204"/>
      <c r="EN1088" s="204"/>
      <c r="EO1088" s="204"/>
      <c r="EP1088" s="156"/>
      <c r="EQ1088" s="156"/>
      <c r="ER1088" s="156"/>
      <c r="ES1088" s="156"/>
      <c r="ET1088" s="156"/>
      <c r="EU1088" s="156"/>
      <c r="EV1088" s="156"/>
      <c r="EW1088" s="156"/>
      <c r="EX1088" s="156"/>
      <c r="EY1088" s="156"/>
      <c r="EZ1088" s="156"/>
      <c r="FA1088" s="156"/>
      <c r="FB1088" s="156"/>
      <c r="FC1088" s="156"/>
      <c r="FD1088" s="156"/>
      <c r="FE1088" s="156"/>
      <c r="FF1088" s="156"/>
      <c r="FG1088" s="156"/>
      <c r="FH1088" s="156"/>
      <c r="FI1088" s="156"/>
      <c r="FJ1088" s="156"/>
      <c r="FK1088" s="156"/>
      <c r="FL1088" s="156"/>
      <c r="FM1088" s="156"/>
      <c r="FN1088" s="156"/>
      <c r="FO1088" s="156"/>
      <c r="FP1088" s="156"/>
      <c r="FQ1088" s="156"/>
      <c r="FR1088" s="156"/>
      <c r="FS1088" s="156"/>
      <c r="FT1088" s="156"/>
      <c r="FU1088" s="156"/>
      <c r="FV1088" s="156"/>
      <c r="FW1088" s="156"/>
      <c r="FX1088" s="156"/>
      <c r="FY1088" s="156"/>
      <c r="FZ1088" s="156"/>
      <c r="GA1088" s="156"/>
      <c r="GB1088" s="156"/>
      <c r="GC1088" s="156"/>
      <c r="GD1088" s="156"/>
      <c r="GE1088" s="156"/>
      <c r="GF1088" s="156"/>
      <c r="GG1088" s="156"/>
      <c r="GH1088" s="156"/>
      <c r="GI1088" s="156"/>
      <c r="GJ1088" s="156"/>
      <c r="GK1088" s="156"/>
      <c r="GL1088" s="156"/>
      <c r="GM1088" s="156"/>
      <c r="GN1088" s="156"/>
      <c r="GO1088" s="156"/>
      <c r="GP1088" s="156"/>
      <c r="GQ1088" s="156"/>
      <c r="GR1088" s="156"/>
      <c r="GS1088" s="156"/>
      <c r="GT1088" s="156"/>
      <c r="GU1088" s="156"/>
      <c r="GV1088" s="156"/>
      <c r="GW1088" s="156"/>
      <c r="GX1088" s="156"/>
      <c r="GY1088" s="156"/>
      <c r="GZ1088" s="156"/>
      <c r="HA1088" s="156"/>
      <c r="HB1088" s="156"/>
      <c r="HC1088" s="156"/>
      <c r="HD1088" s="156"/>
      <c r="HE1088" s="156"/>
      <c r="HF1088" s="156"/>
      <c r="HG1088" s="156"/>
      <c r="HH1088" s="156"/>
      <c r="HI1088" s="156"/>
      <c r="HJ1088" s="156"/>
      <c r="HK1088" s="156"/>
      <c r="HL1088" s="156"/>
      <c r="HM1088" s="156"/>
      <c r="HN1088" s="157"/>
      <c r="HO1088" s="156"/>
      <c r="HP1088" s="156"/>
      <c r="HQ1088" s="156"/>
    </row>
    <row r="1089" spans="1:225">
      <c r="A1089" s="160"/>
      <c r="B1089" s="204"/>
      <c r="C1089" s="204"/>
      <c r="D1089" s="204"/>
      <c r="E1089" s="204"/>
      <c r="F1089" s="204"/>
      <c r="G1089" s="204"/>
      <c r="H1089" s="204"/>
      <c r="I1089" s="204"/>
      <c r="J1089" s="204"/>
      <c r="K1089" s="204"/>
      <c r="L1089" s="204"/>
      <c r="M1089" s="204"/>
      <c r="N1089" s="204"/>
      <c r="O1089" s="204"/>
      <c r="P1089" s="204"/>
      <c r="Q1089" s="204"/>
      <c r="R1089" s="204"/>
      <c r="S1089" s="204"/>
      <c r="T1089" s="204"/>
      <c r="U1089" s="204"/>
      <c r="V1089" s="204"/>
      <c r="W1089" s="204"/>
      <c r="X1089" s="204"/>
      <c r="Y1089" s="204"/>
      <c r="Z1089" s="204"/>
      <c r="AA1089" s="204"/>
      <c r="AB1089" s="204"/>
      <c r="AC1089" s="204"/>
      <c r="AD1089" s="204"/>
      <c r="AE1089" s="204"/>
      <c r="AF1089" s="204"/>
      <c r="AG1089" s="204"/>
      <c r="AH1089" s="204"/>
      <c r="AI1089" s="204"/>
      <c r="AJ1089" s="204"/>
      <c r="AK1089" s="204"/>
      <c r="AL1089" s="204"/>
      <c r="AM1089" s="204"/>
      <c r="AN1089" s="204"/>
      <c r="AO1089" s="204"/>
      <c r="AP1089" s="204"/>
      <c r="AQ1089" s="204"/>
      <c r="AR1089" s="204"/>
      <c r="AS1089" s="204"/>
      <c r="AT1089" s="204"/>
      <c r="AU1089" s="204"/>
      <c r="AV1089" s="204"/>
      <c r="AW1089" s="204"/>
      <c r="AX1089" s="204"/>
      <c r="AY1089" s="204"/>
      <c r="AZ1089" s="204"/>
      <c r="BA1089" s="204"/>
      <c r="BB1089" s="204"/>
      <c r="BC1089" s="204"/>
      <c r="BD1089" s="204"/>
      <c r="BE1089" s="204"/>
      <c r="BF1089" s="204"/>
      <c r="BG1089" s="204"/>
      <c r="BH1089" s="204"/>
      <c r="BI1089" s="204"/>
      <c r="BJ1089" s="204"/>
      <c r="BK1089" s="204"/>
      <c r="BL1089" s="204"/>
      <c r="BM1089" s="204"/>
      <c r="BN1089" s="204"/>
      <c r="BO1089" s="204"/>
      <c r="BP1089" s="204"/>
      <c r="BQ1089" s="204"/>
      <c r="BR1089" s="204"/>
      <c r="BS1089" s="204"/>
      <c r="BT1089" s="204"/>
      <c r="BU1089" s="204"/>
      <c r="BV1089" s="204"/>
      <c r="BW1089" s="204"/>
      <c r="BX1089" s="204"/>
      <c r="BY1089" s="204"/>
      <c r="BZ1089" s="204"/>
      <c r="CA1089" s="204"/>
      <c r="CB1089" s="204"/>
      <c r="CC1089" s="204"/>
      <c r="CD1089" s="204"/>
      <c r="CE1089" s="204"/>
      <c r="CF1089" s="204"/>
      <c r="CG1089" s="204"/>
      <c r="CH1089" s="204"/>
      <c r="CI1089" s="204"/>
      <c r="CJ1089" s="204"/>
      <c r="CK1089" s="204"/>
      <c r="CL1089" s="204"/>
      <c r="CM1089" s="204"/>
      <c r="CN1089" s="204"/>
      <c r="CO1089" s="204"/>
      <c r="CP1089" s="204"/>
      <c r="CQ1089" s="204"/>
      <c r="CR1089" s="204"/>
      <c r="CS1089" s="204"/>
      <c r="CT1089" s="204"/>
      <c r="CU1089" s="204"/>
      <c r="CV1089" s="204"/>
      <c r="CW1089" s="204"/>
      <c r="CX1089" s="204"/>
      <c r="CY1089" s="204"/>
      <c r="CZ1089" s="204"/>
      <c r="DA1089" s="204"/>
      <c r="DB1089" s="204"/>
      <c r="DC1089" s="204"/>
      <c r="DD1089" s="204"/>
      <c r="DE1089" s="204"/>
      <c r="DF1089" s="204"/>
      <c r="DG1089" s="204"/>
      <c r="DH1089" s="204"/>
      <c r="DI1089" s="204"/>
      <c r="DJ1089" s="204"/>
      <c r="DK1089" s="204"/>
      <c r="DL1089" s="204"/>
      <c r="DM1089" s="204"/>
      <c r="DN1089" s="204"/>
      <c r="DO1089" s="204"/>
      <c r="DP1089" s="204"/>
      <c r="DQ1089" s="204"/>
      <c r="DR1089" s="204"/>
      <c r="DS1089" s="204"/>
      <c r="DT1089" s="204"/>
      <c r="DU1089" s="204"/>
      <c r="DV1089" s="204"/>
      <c r="DW1089" s="204"/>
      <c r="DX1089" s="204"/>
      <c r="DY1089" s="204"/>
      <c r="DZ1089" s="204"/>
      <c r="EA1089" s="204"/>
      <c r="EB1089" s="204"/>
      <c r="EC1089" s="204"/>
      <c r="ED1089" s="204"/>
      <c r="EE1089" s="204"/>
      <c r="EF1089" s="204"/>
      <c r="EG1089" s="204"/>
      <c r="EH1089" s="204"/>
      <c r="EI1089" s="204"/>
      <c r="EJ1089" s="204"/>
      <c r="EK1089" s="204"/>
      <c r="EL1089" s="204"/>
      <c r="EM1089" s="204"/>
      <c r="EN1089" s="204"/>
      <c r="EO1089" s="204"/>
      <c r="EP1089" s="160"/>
      <c r="EQ1089" s="160"/>
      <c r="ER1089" s="160"/>
      <c r="ES1089" s="160"/>
      <c r="ET1089" s="160"/>
      <c r="EU1089" s="160"/>
      <c r="EV1089" s="160"/>
      <c r="EW1089" s="160"/>
      <c r="EX1089" s="160"/>
      <c r="EY1089" s="160"/>
      <c r="EZ1089" s="160"/>
      <c r="FA1089" s="160"/>
      <c r="FB1089" s="160"/>
      <c r="FC1089" s="160"/>
      <c r="FD1089" s="160"/>
      <c r="FE1089" s="160"/>
      <c r="FF1089" s="160"/>
      <c r="FG1089" s="160"/>
      <c r="FH1089" s="160"/>
      <c r="FI1089" s="160"/>
      <c r="FJ1089" s="160"/>
      <c r="FK1089" s="160"/>
      <c r="FL1089" s="160"/>
      <c r="FM1089" s="160"/>
      <c r="FN1089" s="160"/>
      <c r="FO1089" s="160"/>
      <c r="FP1089" s="160"/>
      <c r="FQ1089" s="160"/>
      <c r="FR1089" s="160"/>
      <c r="FS1089" s="160"/>
      <c r="FT1089" s="160"/>
      <c r="FU1089" s="160"/>
      <c r="FV1089" s="160"/>
      <c r="FW1089" s="160"/>
      <c r="FX1089" s="160"/>
      <c r="FY1089" s="160"/>
      <c r="FZ1089" s="160"/>
      <c r="GA1089" s="160"/>
      <c r="GB1089" s="160"/>
      <c r="GC1089" s="160"/>
      <c r="GD1089" s="160"/>
      <c r="GE1089" s="160"/>
      <c r="GF1089" s="160"/>
      <c r="GG1089" s="160"/>
      <c r="GH1089" s="160"/>
      <c r="GI1089" s="160"/>
      <c r="GJ1089" s="160"/>
      <c r="GK1089" s="160"/>
      <c r="GL1089" s="160"/>
      <c r="GM1089" s="160"/>
      <c r="GN1089" s="160"/>
      <c r="GO1089" s="160"/>
      <c r="GP1089" s="160"/>
      <c r="GQ1089" s="160"/>
      <c r="GR1089" s="160"/>
      <c r="GS1089" s="160"/>
      <c r="GT1089" s="160"/>
      <c r="GU1089" s="160"/>
      <c r="GV1089" s="160"/>
      <c r="GW1089" s="160"/>
      <c r="GX1089" s="160"/>
      <c r="GY1089" s="160"/>
      <c r="GZ1089" s="160"/>
      <c r="HA1089" s="160"/>
      <c r="HB1089" s="160"/>
      <c r="HC1089" s="160"/>
      <c r="HD1089" s="160"/>
      <c r="HE1089" s="160"/>
      <c r="HF1089" s="160"/>
      <c r="HG1089" s="160"/>
      <c r="HH1089" s="160"/>
      <c r="HI1089" s="160"/>
      <c r="HJ1089" s="160"/>
      <c r="HK1089" s="160"/>
      <c r="HL1089" s="160"/>
      <c r="HM1089" s="160"/>
      <c r="HN1089" s="157"/>
      <c r="HO1089" s="160"/>
      <c r="HP1089" s="160"/>
      <c r="HQ1089" s="160"/>
    </row>
    <row r="1090" spans="1:225">
      <c r="A1090" s="156"/>
      <c r="B1090" s="204"/>
      <c r="C1090" s="204"/>
      <c r="D1090" s="204"/>
      <c r="E1090" s="204"/>
      <c r="F1090" s="204"/>
      <c r="G1090" s="204"/>
      <c r="H1090" s="204"/>
      <c r="I1090" s="204"/>
      <c r="J1090" s="204"/>
      <c r="K1090" s="204"/>
      <c r="L1090" s="204"/>
      <c r="M1090" s="204"/>
      <c r="N1090" s="204"/>
      <c r="O1090" s="204"/>
      <c r="P1090" s="204"/>
      <c r="Q1090" s="204"/>
      <c r="R1090" s="204"/>
      <c r="S1090" s="204"/>
      <c r="T1090" s="204"/>
      <c r="U1090" s="204"/>
      <c r="V1090" s="204"/>
      <c r="W1090" s="204"/>
      <c r="X1090" s="204"/>
      <c r="Y1090" s="204"/>
      <c r="Z1090" s="204"/>
      <c r="AA1090" s="204"/>
      <c r="AB1090" s="204"/>
      <c r="AC1090" s="204"/>
      <c r="AD1090" s="204"/>
      <c r="AE1090" s="204"/>
      <c r="AF1090" s="204"/>
      <c r="AG1090" s="204"/>
      <c r="AH1090" s="204"/>
      <c r="AI1090" s="204"/>
      <c r="AJ1090" s="204"/>
      <c r="AK1090" s="204"/>
      <c r="AL1090" s="204"/>
      <c r="AM1090" s="204"/>
      <c r="AN1090" s="204"/>
      <c r="AO1090" s="204"/>
      <c r="AP1090" s="204"/>
      <c r="AQ1090" s="204"/>
      <c r="AR1090" s="204"/>
      <c r="AS1090" s="204"/>
      <c r="AT1090" s="204"/>
      <c r="AU1090" s="204"/>
      <c r="AV1090" s="204"/>
      <c r="AW1090" s="204"/>
      <c r="AX1090" s="204"/>
      <c r="AY1090" s="204"/>
      <c r="AZ1090" s="204"/>
      <c r="BA1090" s="204"/>
      <c r="BB1090" s="204"/>
      <c r="BC1090" s="204"/>
      <c r="BD1090" s="204"/>
      <c r="BE1090" s="204"/>
      <c r="BF1090" s="204"/>
      <c r="BG1090" s="204"/>
      <c r="BH1090" s="204"/>
      <c r="BI1090" s="204"/>
      <c r="BJ1090" s="204"/>
      <c r="BK1090" s="204"/>
      <c r="BL1090" s="204"/>
      <c r="BM1090" s="204"/>
      <c r="BN1090" s="204"/>
      <c r="BO1090" s="204"/>
      <c r="BP1090" s="204"/>
      <c r="BQ1090" s="204"/>
      <c r="BR1090" s="204"/>
      <c r="BS1090" s="204"/>
      <c r="BT1090" s="204"/>
      <c r="BU1090" s="204"/>
      <c r="BV1090" s="204"/>
      <c r="BW1090" s="204"/>
      <c r="BX1090" s="204"/>
      <c r="BY1090" s="204"/>
      <c r="BZ1090" s="204"/>
      <c r="CA1090" s="204"/>
      <c r="CB1090" s="204"/>
      <c r="CC1090" s="204"/>
      <c r="CD1090" s="204"/>
      <c r="CE1090" s="204"/>
      <c r="CF1090" s="204"/>
      <c r="CG1090" s="204"/>
      <c r="CH1090" s="204"/>
      <c r="CI1090" s="204"/>
      <c r="CJ1090" s="204"/>
      <c r="CK1090" s="204"/>
      <c r="CL1090" s="204"/>
      <c r="CM1090" s="204"/>
      <c r="CN1090" s="204"/>
      <c r="CO1090" s="204"/>
      <c r="CP1090" s="204"/>
      <c r="CQ1090" s="204"/>
      <c r="CR1090" s="204"/>
      <c r="CS1090" s="204"/>
      <c r="CT1090" s="204"/>
      <c r="CU1090" s="204"/>
      <c r="CV1090" s="204"/>
      <c r="CW1090" s="204"/>
      <c r="CX1090" s="204"/>
      <c r="CY1090" s="204"/>
      <c r="CZ1090" s="204"/>
      <c r="DA1090" s="204"/>
      <c r="DB1090" s="204"/>
      <c r="DC1090" s="204"/>
      <c r="DD1090" s="204"/>
      <c r="DE1090" s="204"/>
      <c r="DF1090" s="204"/>
      <c r="DG1090" s="204"/>
      <c r="DH1090" s="204"/>
      <c r="DI1090" s="204"/>
      <c r="DJ1090" s="204"/>
      <c r="DK1090" s="204"/>
      <c r="DL1090" s="204"/>
      <c r="DM1090" s="204"/>
      <c r="DN1090" s="204"/>
      <c r="DO1090" s="204"/>
      <c r="DP1090" s="204"/>
      <c r="DQ1090" s="204"/>
      <c r="DR1090" s="204"/>
      <c r="DS1090" s="204"/>
      <c r="DT1090" s="204"/>
      <c r="DU1090" s="204"/>
      <c r="DV1090" s="204"/>
      <c r="DW1090" s="204"/>
      <c r="DX1090" s="204"/>
      <c r="DY1090" s="204"/>
      <c r="DZ1090" s="204"/>
      <c r="EA1090" s="204"/>
      <c r="EB1090" s="204"/>
      <c r="EC1090" s="204"/>
      <c r="ED1090" s="204"/>
      <c r="EE1090" s="204"/>
      <c r="EF1090" s="204"/>
      <c r="EG1090" s="204"/>
      <c r="EH1090" s="204"/>
      <c r="EI1090" s="204"/>
      <c r="EJ1090" s="204"/>
      <c r="EK1090" s="204"/>
      <c r="EL1090" s="204"/>
      <c r="EM1090" s="204"/>
      <c r="EN1090" s="204"/>
      <c r="EO1090" s="204"/>
      <c r="EP1090" s="156"/>
      <c r="EQ1090" s="156"/>
      <c r="ER1090" s="156"/>
      <c r="ES1090" s="156"/>
      <c r="ET1090" s="156"/>
      <c r="EU1090" s="156"/>
      <c r="EV1090" s="156"/>
      <c r="EW1090" s="156"/>
      <c r="EX1090" s="156"/>
      <c r="EY1090" s="156"/>
      <c r="EZ1090" s="156"/>
      <c r="FA1090" s="156"/>
      <c r="FB1090" s="156"/>
      <c r="FC1090" s="156"/>
      <c r="FD1090" s="156"/>
      <c r="FE1090" s="156"/>
      <c r="FF1090" s="156"/>
      <c r="FG1090" s="156"/>
      <c r="FH1090" s="156"/>
      <c r="FI1090" s="156"/>
      <c r="FJ1090" s="156"/>
      <c r="FK1090" s="156"/>
      <c r="FL1090" s="156"/>
      <c r="FM1090" s="156"/>
      <c r="FN1090" s="156"/>
      <c r="FO1090" s="156"/>
      <c r="FP1090" s="156"/>
      <c r="FQ1090" s="156"/>
      <c r="FR1090" s="156"/>
      <c r="FS1090" s="156"/>
      <c r="FT1090" s="156"/>
      <c r="FU1090" s="156"/>
      <c r="FV1090" s="156"/>
      <c r="FW1090" s="156"/>
      <c r="FX1090" s="156"/>
      <c r="FY1090" s="156"/>
      <c r="FZ1090" s="156"/>
      <c r="GA1090" s="156"/>
      <c r="GB1090" s="156"/>
      <c r="GC1090" s="156"/>
      <c r="GD1090" s="156"/>
      <c r="GE1090" s="156"/>
      <c r="GF1090" s="156"/>
      <c r="GG1090" s="156"/>
      <c r="GH1090" s="156"/>
      <c r="GI1090" s="156"/>
      <c r="GJ1090" s="156"/>
      <c r="GK1090" s="156"/>
      <c r="GL1090" s="156"/>
      <c r="GM1090" s="156"/>
      <c r="GN1090" s="156"/>
      <c r="GO1090" s="156"/>
      <c r="GP1090" s="156"/>
      <c r="GQ1090" s="156"/>
      <c r="GR1090" s="156"/>
      <c r="GS1090" s="156"/>
      <c r="GT1090" s="156"/>
      <c r="GU1090" s="156"/>
      <c r="GV1090" s="156"/>
      <c r="GW1090" s="156"/>
      <c r="GX1090" s="156"/>
      <c r="GY1090" s="156"/>
      <c r="GZ1090" s="156"/>
      <c r="HA1090" s="156"/>
      <c r="HB1090" s="156"/>
      <c r="HC1090" s="156"/>
      <c r="HD1090" s="156"/>
      <c r="HE1090" s="156"/>
      <c r="HF1090" s="156"/>
      <c r="HG1090" s="156"/>
      <c r="HH1090" s="156"/>
      <c r="HI1090" s="156"/>
      <c r="HJ1090" s="156"/>
      <c r="HK1090" s="156"/>
      <c r="HL1090" s="156"/>
      <c r="HM1090" s="156"/>
      <c r="HN1090" s="157"/>
      <c r="HO1090" s="156"/>
      <c r="HP1090" s="156"/>
      <c r="HQ1090" s="156"/>
    </row>
    <row r="1091" spans="1:225">
      <c r="A1091" s="156"/>
      <c r="B1091" s="204"/>
      <c r="C1091" s="204"/>
      <c r="D1091" s="204"/>
      <c r="E1091" s="204"/>
      <c r="F1091" s="204"/>
      <c r="G1091" s="204"/>
      <c r="H1091" s="204"/>
      <c r="I1091" s="204"/>
      <c r="J1091" s="204"/>
      <c r="K1091" s="204"/>
      <c r="L1091" s="204"/>
      <c r="M1091" s="204"/>
      <c r="N1091" s="204"/>
      <c r="O1091" s="204"/>
      <c r="P1091" s="204"/>
      <c r="Q1091" s="204"/>
      <c r="R1091" s="204"/>
      <c r="S1091" s="204"/>
      <c r="T1091" s="204"/>
      <c r="U1091" s="204"/>
      <c r="V1091" s="204"/>
      <c r="W1091" s="204"/>
      <c r="X1091" s="204"/>
      <c r="Y1091" s="204"/>
      <c r="Z1091" s="204"/>
      <c r="AA1091" s="204"/>
      <c r="AB1091" s="204"/>
      <c r="AC1091" s="204"/>
      <c r="AD1091" s="204"/>
      <c r="AE1091" s="204"/>
      <c r="AF1091" s="204"/>
      <c r="AG1091" s="204"/>
      <c r="AH1091" s="204"/>
      <c r="AI1091" s="204"/>
      <c r="AJ1091" s="204"/>
      <c r="AK1091" s="204"/>
      <c r="AL1091" s="204"/>
      <c r="AM1091" s="204"/>
      <c r="AN1091" s="204"/>
      <c r="AO1091" s="204"/>
      <c r="AP1091" s="204"/>
      <c r="AQ1091" s="204"/>
      <c r="AR1091" s="204"/>
      <c r="AS1091" s="204"/>
      <c r="AT1091" s="204"/>
      <c r="AU1091" s="204"/>
      <c r="AV1091" s="204"/>
      <c r="AW1091" s="204"/>
      <c r="AX1091" s="204"/>
      <c r="AY1091" s="204"/>
      <c r="AZ1091" s="204"/>
      <c r="BA1091" s="204"/>
      <c r="BB1091" s="204"/>
      <c r="BC1091" s="204"/>
      <c r="BD1091" s="204"/>
      <c r="BE1091" s="204"/>
      <c r="BF1091" s="204"/>
      <c r="BG1091" s="204"/>
      <c r="BH1091" s="204"/>
      <c r="BI1091" s="204"/>
      <c r="BJ1091" s="204"/>
      <c r="BK1091" s="204"/>
      <c r="BL1091" s="204"/>
      <c r="BM1091" s="204"/>
      <c r="BN1091" s="204"/>
      <c r="BO1091" s="204"/>
      <c r="BP1091" s="204"/>
      <c r="BQ1091" s="204"/>
      <c r="BR1091" s="204"/>
      <c r="BS1091" s="204"/>
      <c r="BT1091" s="204"/>
      <c r="BU1091" s="204"/>
      <c r="BV1091" s="204"/>
      <c r="BW1091" s="204"/>
      <c r="BX1091" s="204"/>
      <c r="BY1091" s="204"/>
      <c r="BZ1091" s="204"/>
      <c r="CA1091" s="204"/>
      <c r="CB1091" s="204"/>
      <c r="CC1091" s="204"/>
      <c r="CD1091" s="204"/>
      <c r="CE1091" s="204"/>
      <c r="CF1091" s="204"/>
      <c r="CG1091" s="204"/>
      <c r="CH1091" s="204"/>
      <c r="CI1091" s="204"/>
      <c r="CJ1091" s="204"/>
      <c r="CK1091" s="204"/>
      <c r="CL1091" s="204"/>
      <c r="CM1091" s="204"/>
      <c r="CN1091" s="204"/>
      <c r="CO1091" s="204"/>
      <c r="CP1091" s="204"/>
      <c r="CQ1091" s="204"/>
      <c r="CR1091" s="204"/>
      <c r="CS1091" s="204"/>
      <c r="CT1091" s="204"/>
      <c r="CU1091" s="204"/>
      <c r="CV1091" s="204"/>
      <c r="CW1091" s="204"/>
      <c r="CX1091" s="204"/>
      <c r="CY1091" s="204"/>
      <c r="CZ1091" s="204"/>
      <c r="DA1091" s="204"/>
      <c r="DB1091" s="204"/>
      <c r="DC1091" s="204"/>
      <c r="DD1091" s="204"/>
      <c r="DE1091" s="204"/>
      <c r="DF1091" s="204"/>
      <c r="DG1091" s="204"/>
      <c r="DH1091" s="204"/>
      <c r="DI1091" s="204"/>
      <c r="DJ1091" s="204"/>
      <c r="DK1091" s="204"/>
      <c r="DL1091" s="204"/>
      <c r="DM1091" s="204"/>
      <c r="DN1091" s="204"/>
      <c r="DO1091" s="204"/>
      <c r="DP1091" s="204"/>
      <c r="DQ1091" s="204"/>
      <c r="DR1091" s="204"/>
      <c r="DS1091" s="204"/>
      <c r="DT1091" s="204"/>
      <c r="DU1091" s="204"/>
      <c r="DV1091" s="204"/>
      <c r="DW1091" s="204"/>
      <c r="DX1091" s="204"/>
      <c r="DY1091" s="204"/>
      <c r="DZ1091" s="204"/>
      <c r="EA1091" s="204"/>
      <c r="EB1091" s="204"/>
      <c r="EC1091" s="204"/>
      <c r="ED1091" s="204"/>
      <c r="EE1091" s="204"/>
      <c r="EF1091" s="204"/>
      <c r="EG1091" s="204"/>
      <c r="EH1091" s="204"/>
      <c r="EI1091" s="204"/>
      <c r="EJ1091" s="204"/>
      <c r="EK1091" s="204"/>
      <c r="EL1091" s="204"/>
      <c r="EM1091" s="204"/>
      <c r="EN1091" s="204"/>
      <c r="EO1091" s="204"/>
      <c r="EP1091" s="156"/>
      <c r="EQ1091" s="156"/>
      <c r="ER1091" s="156"/>
      <c r="ES1091" s="156"/>
      <c r="ET1091" s="156"/>
      <c r="EU1091" s="156"/>
      <c r="EV1091" s="156"/>
      <c r="EW1091" s="156"/>
      <c r="EX1091" s="156"/>
      <c r="EY1091" s="156"/>
      <c r="EZ1091" s="156"/>
      <c r="FA1091" s="156"/>
      <c r="FB1091" s="156"/>
      <c r="FC1091" s="156"/>
      <c r="FD1091" s="156"/>
      <c r="FE1091" s="156"/>
      <c r="FF1091" s="156"/>
      <c r="FG1091" s="156"/>
      <c r="FH1091" s="156"/>
      <c r="FI1091" s="156"/>
      <c r="FJ1091" s="156"/>
      <c r="FK1091" s="156"/>
      <c r="FL1091" s="156"/>
      <c r="FM1091" s="156"/>
      <c r="FN1091" s="156"/>
      <c r="FO1091" s="156"/>
      <c r="FP1091" s="156"/>
      <c r="FQ1091" s="156"/>
      <c r="FR1091" s="156"/>
      <c r="FS1091" s="156"/>
      <c r="FT1091" s="156"/>
      <c r="FU1091" s="156"/>
      <c r="FV1091" s="156"/>
      <c r="FW1091" s="156"/>
      <c r="FX1091" s="156"/>
      <c r="FY1091" s="156"/>
      <c r="FZ1091" s="156"/>
      <c r="GA1091" s="156"/>
      <c r="GB1091" s="156"/>
      <c r="GC1091" s="156"/>
      <c r="GD1091" s="156"/>
      <c r="GE1091" s="156"/>
      <c r="GF1091" s="156"/>
      <c r="GG1091" s="156"/>
      <c r="GH1091" s="156"/>
      <c r="GI1091" s="156"/>
      <c r="GJ1091" s="156"/>
      <c r="GK1091" s="156"/>
      <c r="GL1091" s="156"/>
      <c r="GM1091" s="156"/>
      <c r="GN1091" s="156"/>
      <c r="GO1091" s="156"/>
      <c r="GP1091" s="156"/>
      <c r="GQ1091" s="156"/>
      <c r="GR1091" s="156"/>
      <c r="GS1091" s="156"/>
      <c r="GT1091" s="156"/>
      <c r="GU1091" s="156"/>
      <c r="GV1091" s="156"/>
      <c r="GW1091" s="156"/>
      <c r="GX1091" s="156"/>
      <c r="GY1091" s="156"/>
      <c r="GZ1091" s="156"/>
      <c r="HA1091" s="156"/>
      <c r="HB1091" s="156"/>
      <c r="HC1091" s="156"/>
      <c r="HD1091" s="156"/>
      <c r="HE1091" s="156"/>
      <c r="HF1091" s="156"/>
      <c r="HG1091" s="156"/>
      <c r="HH1091" s="156"/>
      <c r="HI1091" s="156"/>
      <c r="HJ1091" s="156"/>
      <c r="HK1091" s="156"/>
      <c r="HL1091" s="156"/>
      <c r="HM1091" s="156"/>
      <c r="HN1091" s="157"/>
      <c r="HO1091" s="156"/>
      <c r="HP1091" s="156"/>
      <c r="HQ1091" s="156"/>
    </row>
    <row r="1092" spans="1:225">
      <c r="A1092" s="160"/>
      <c r="B1092" s="204"/>
      <c r="C1092" s="204"/>
      <c r="D1092" s="204"/>
      <c r="E1092" s="204"/>
      <c r="F1092" s="204"/>
      <c r="G1092" s="204"/>
      <c r="H1092" s="204"/>
      <c r="I1092" s="204"/>
      <c r="J1092" s="204"/>
      <c r="K1092" s="204"/>
      <c r="L1092" s="204"/>
      <c r="M1092" s="204"/>
      <c r="N1092" s="204"/>
      <c r="O1092" s="204"/>
      <c r="P1092" s="204"/>
      <c r="Q1092" s="204"/>
      <c r="R1092" s="204"/>
      <c r="S1092" s="204"/>
      <c r="T1092" s="204"/>
      <c r="U1092" s="204"/>
      <c r="V1092" s="204"/>
      <c r="W1092" s="204"/>
      <c r="X1092" s="204"/>
      <c r="Y1092" s="204"/>
      <c r="Z1092" s="204"/>
      <c r="AA1092" s="204"/>
      <c r="AB1092" s="204"/>
      <c r="AC1092" s="204"/>
      <c r="AD1092" s="204"/>
      <c r="AE1092" s="204"/>
      <c r="AF1092" s="204"/>
      <c r="AG1092" s="204"/>
      <c r="AH1092" s="204"/>
      <c r="AI1092" s="204"/>
      <c r="AJ1092" s="204"/>
      <c r="AK1092" s="204"/>
      <c r="AL1092" s="204"/>
      <c r="AM1092" s="204"/>
      <c r="AN1092" s="204"/>
      <c r="AO1092" s="204"/>
      <c r="AP1092" s="204"/>
      <c r="AQ1092" s="204"/>
      <c r="AR1092" s="204"/>
      <c r="AS1092" s="204"/>
      <c r="AT1092" s="204"/>
      <c r="AU1092" s="204"/>
      <c r="AV1092" s="204"/>
      <c r="AW1092" s="204"/>
      <c r="AX1092" s="204"/>
      <c r="AY1092" s="204"/>
      <c r="AZ1092" s="204"/>
      <c r="BA1092" s="204"/>
      <c r="BB1092" s="204"/>
      <c r="BC1092" s="204"/>
      <c r="BD1092" s="204"/>
      <c r="BE1092" s="204"/>
      <c r="BF1092" s="204"/>
      <c r="BG1092" s="204"/>
      <c r="BH1092" s="204"/>
      <c r="BI1092" s="204"/>
      <c r="BJ1092" s="204"/>
      <c r="BK1092" s="204"/>
      <c r="BL1092" s="204"/>
      <c r="BM1092" s="204"/>
      <c r="BN1092" s="204"/>
      <c r="BO1092" s="204"/>
      <c r="BP1092" s="204"/>
      <c r="BQ1092" s="204"/>
      <c r="BR1092" s="204"/>
      <c r="BS1092" s="204"/>
      <c r="BT1092" s="204"/>
      <c r="BU1092" s="204"/>
      <c r="BV1092" s="204"/>
      <c r="BW1092" s="204"/>
      <c r="BX1092" s="204"/>
      <c r="BY1092" s="204"/>
      <c r="BZ1092" s="204"/>
      <c r="CA1092" s="204"/>
      <c r="CB1092" s="204"/>
      <c r="CC1092" s="204"/>
      <c r="CD1092" s="204"/>
      <c r="CE1092" s="204"/>
      <c r="CF1092" s="204"/>
      <c r="CG1092" s="204"/>
      <c r="CH1092" s="204"/>
      <c r="CI1092" s="204"/>
      <c r="CJ1092" s="204"/>
      <c r="CK1092" s="204"/>
      <c r="CL1092" s="204"/>
      <c r="CM1092" s="204"/>
      <c r="CN1092" s="204"/>
      <c r="CO1092" s="204"/>
      <c r="CP1092" s="204"/>
      <c r="CQ1092" s="204"/>
      <c r="CR1092" s="204"/>
      <c r="CS1092" s="204"/>
      <c r="CT1092" s="204"/>
      <c r="CU1092" s="204"/>
      <c r="CV1092" s="204"/>
      <c r="CW1092" s="204"/>
      <c r="CX1092" s="204"/>
      <c r="CY1092" s="204"/>
      <c r="CZ1092" s="204"/>
      <c r="DA1092" s="204"/>
      <c r="DB1092" s="204"/>
      <c r="DC1092" s="204"/>
      <c r="DD1092" s="204"/>
      <c r="DE1092" s="204"/>
      <c r="DF1092" s="204"/>
      <c r="DG1092" s="204"/>
      <c r="DH1092" s="204"/>
      <c r="DI1092" s="204"/>
      <c r="DJ1092" s="204"/>
      <c r="DK1092" s="204"/>
      <c r="DL1092" s="204"/>
      <c r="DM1092" s="204"/>
      <c r="DN1092" s="204"/>
      <c r="DO1092" s="204"/>
      <c r="DP1092" s="204"/>
      <c r="DQ1092" s="204"/>
      <c r="DR1092" s="204"/>
      <c r="DS1092" s="204"/>
      <c r="DT1092" s="204"/>
      <c r="DU1092" s="204"/>
      <c r="DV1092" s="204"/>
      <c r="DW1092" s="204"/>
      <c r="DX1092" s="204"/>
      <c r="DY1092" s="204"/>
      <c r="DZ1092" s="204"/>
      <c r="EA1092" s="204"/>
      <c r="EB1092" s="204"/>
      <c r="EC1092" s="204"/>
      <c r="ED1092" s="204"/>
      <c r="EE1092" s="204"/>
      <c r="EF1092" s="204"/>
      <c r="EG1092" s="204"/>
      <c r="EH1092" s="204"/>
      <c r="EI1092" s="204"/>
      <c r="EJ1092" s="204"/>
      <c r="EK1092" s="204"/>
      <c r="EL1092" s="204"/>
      <c r="EM1092" s="204"/>
      <c r="EN1092" s="204"/>
      <c r="EO1092" s="204"/>
      <c r="EP1092" s="160"/>
      <c r="EQ1092" s="160"/>
      <c r="ER1092" s="160"/>
      <c r="ES1092" s="160"/>
      <c r="ET1092" s="160"/>
      <c r="EU1092" s="160"/>
      <c r="EV1092" s="160"/>
      <c r="EW1092" s="160"/>
      <c r="EX1092" s="160"/>
      <c r="EY1092" s="160"/>
      <c r="EZ1092" s="160"/>
      <c r="FA1092" s="160"/>
      <c r="FB1092" s="160"/>
      <c r="FC1092" s="160"/>
      <c r="FD1092" s="160"/>
      <c r="FE1092" s="160"/>
      <c r="FF1092" s="160"/>
      <c r="FG1092" s="160"/>
      <c r="FH1092" s="160"/>
      <c r="FI1092" s="160"/>
      <c r="FJ1092" s="160"/>
      <c r="FK1092" s="160"/>
      <c r="FL1092" s="160"/>
      <c r="FM1092" s="160"/>
      <c r="FN1092" s="160"/>
      <c r="FO1092" s="160"/>
      <c r="FP1092" s="160"/>
      <c r="FQ1092" s="160"/>
      <c r="FR1092" s="160"/>
      <c r="FS1092" s="160"/>
      <c r="FT1092" s="160"/>
      <c r="FU1092" s="160"/>
      <c r="FV1092" s="160"/>
      <c r="FW1092" s="160"/>
      <c r="FX1092" s="160"/>
      <c r="FY1092" s="160"/>
      <c r="FZ1092" s="160"/>
      <c r="GA1092" s="160"/>
      <c r="GB1092" s="160"/>
      <c r="GC1092" s="160"/>
      <c r="GD1092" s="160"/>
      <c r="GE1092" s="160"/>
      <c r="GF1092" s="160"/>
      <c r="GG1092" s="160"/>
      <c r="GH1092" s="160"/>
      <c r="GI1092" s="160"/>
      <c r="GJ1092" s="160"/>
      <c r="GK1092" s="160"/>
      <c r="GL1092" s="160"/>
      <c r="GM1092" s="160"/>
      <c r="GN1092" s="160"/>
      <c r="GO1092" s="160"/>
      <c r="GP1092" s="160"/>
      <c r="GQ1092" s="160"/>
      <c r="GR1092" s="160"/>
      <c r="GS1092" s="160"/>
      <c r="GT1092" s="160"/>
      <c r="GU1092" s="160"/>
      <c r="GV1092" s="160"/>
      <c r="GW1092" s="160"/>
      <c r="GX1092" s="160"/>
      <c r="GY1092" s="160"/>
      <c r="GZ1092" s="160"/>
      <c r="HA1092" s="160"/>
      <c r="HB1092" s="160"/>
      <c r="HC1092" s="160"/>
      <c r="HD1092" s="160"/>
      <c r="HE1092" s="160"/>
      <c r="HF1092" s="160"/>
      <c r="HG1092" s="160"/>
      <c r="HH1092" s="160"/>
      <c r="HI1092" s="160"/>
      <c r="HJ1092" s="160"/>
      <c r="HK1092" s="160"/>
      <c r="HL1092" s="160"/>
      <c r="HM1092" s="160"/>
      <c r="HN1092" s="157"/>
      <c r="HO1092" s="160"/>
      <c r="HP1092" s="160"/>
      <c r="HQ1092" s="160"/>
    </row>
    <row r="1093" spans="1:225">
      <c r="A1093" s="156"/>
      <c r="B1093" s="204"/>
      <c r="C1093" s="204"/>
      <c r="D1093" s="204"/>
      <c r="E1093" s="204"/>
      <c r="F1093" s="204"/>
      <c r="G1093" s="204"/>
      <c r="H1093" s="204"/>
      <c r="I1093" s="204"/>
      <c r="J1093" s="204"/>
      <c r="K1093" s="204"/>
      <c r="L1093" s="204"/>
      <c r="M1093" s="204"/>
      <c r="N1093" s="204"/>
      <c r="O1093" s="204"/>
      <c r="P1093" s="204"/>
      <c r="Q1093" s="204"/>
      <c r="R1093" s="204"/>
      <c r="S1093" s="204"/>
      <c r="T1093" s="204"/>
      <c r="U1093" s="204"/>
      <c r="V1093" s="204"/>
      <c r="W1093" s="204"/>
      <c r="X1093" s="204"/>
      <c r="Y1093" s="204"/>
      <c r="Z1093" s="204"/>
      <c r="AA1093" s="204"/>
      <c r="AB1093" s="204"/>
      <c r="AC1093" s="204"/>
      <c r="AD1093" s="204"/>
      <c r="AE1093" s="204"/>
      <c r="AF1093" s="204"/>
      <c r="AG1093" s="204"/>
      <c r="AH1093" s="204"/>
      <c r="AI1093" s="204"/>
      <c r="AJ1093" s="204"/>
      <c r="AK1093" s="204"/>
      <c r="AL1093" s="204"/>
      <c r="AM1093" s="204"/>
      <c r="AN1093" s="204"/>
      <c r="AO1093" s="204"/>
      <c r="AP1093" s="204"/>
      <c r="AQ1093" s="204"/>
      <c r="AR1093" s="204"/>
      <c r="AS1093" s="204"/>
      <c r="AT1093" s="204"/>
      <c r="AU1093" s="204"/>
      <c r="AV1093" s="204"/>
      <c r="AW1093" s="204"/>
      <c r="AX1093" s="204"/>
      <c r="AY1093" s="204"/>
      <c r="AZ1093" s="204"/>
      <c r="BA1093" s="204"/>
      <c r="BB1093" s="204"/>
      <c r="BC1093" s="204"/>
      <c r="BD1093" s="204"/>
      <c r="BE1093" s="204"/>
      <c r="BF1093" s="204"/>
      <c r="BG1093" s="204"/>
      <c r="BH1093" s="204"/>
      <c r="BI1093" s="204"/>
      <c r="BJ1093" s="204"/>
      <c r="BK1093" s="204"/>
      <c r="BL1093" s="204"/>
      <c r="BM1093" s="204"/>
      <c r="BN1093" s="204"/>
      <c r="BO1093" s="204"/>
      <c r="BP1093" s="204"/>
      <c r="BQ1093" s="204"/>
      <c r="BR1093" s="204"/>
      <c r="BS1093" s="204"/>
      <c r="BT1093" s="204"/>
      <c r="BU1093" s="204"/>
      <c r="BV1093" s="204"/>
      <c r="BW1093" s="204"/>
      <c r="BX1093" s="204"/>
      <c r="BY1093" s="204"/>
      <c r="BZ1093" s="204"/>
      <c r="CA1093" s="204"/>
      <c r="CB1093" s="204"/>
      <c r="CC1093" s="204"/>
      <c r="CD1093" s="204"/>
      <c r="CE1093" s="204"/>
      <c r="CF1093" s="204"/>
      <c r="CG1093" s="204"/>
      <c r="CH1093" s="204"/>
      <c r="CI1093" s="204"/>
      <c r="CJ1093" s="204"/>
      <c r="CK1093" s="204"/>
      <c r="CL1093" s="204"/>
      <c r="CM1093" s="204"/>
      <c r="CN1093" s="204"/>
      <c r="CO1093" s="204"/>
      <c r="CP1093" s="204"/>
      <c r="CQ1093" s="204"/>
      <c r="CR1093" s="204"/>
      <c r="CS1093" s="204"/>
      <c r="CT1093" s="204"/>
      <c r="CU1093" s="204"/>
      <c r="CV1093" s="204"/>
      <c r="CW1093" s="204"/>
      <c r="CX1093" s="204"/>
      <c r="CY1093" s="204"/>
      <c r="CZ1093" s="204"/>
      <c r="DA1093" s="204"/>
      <c r="DB1093" s="204"/>
      <c r="DC1093" s="204"/>
      <c r="DD1093" s="204"/>
      <c r="DE1093" s="204"/>
      <c r="DF1093" s="204"/>
      <c r="DG1093" s="204"/>
      <c r="DH1093" s="204"/>
      <c r="DI1093" s="204"/>
      <c r="DJ1093" s="204"/>
      <c r="DK1093" s="204"/>
      <c r="DL1093" s="204"/>
      <c r="DM1093" s="204"/>
      <c r="DN1093" s="204"/>
      <c r="DO1093" s="204"/>
      <c r="DP1093" s="204"/>
      <c r="DQ1093" s="204"/>
      <c r="DR1093" s="204"/>
      <c r="DS1093" s="204"/>
      <c r="DT1093" s="204"/>
      <c r="DU1093" s="204"/>
      <c r="DV1093" s="204"/>
      <c r="DW1093" s="204"/>
      <c r="DX1093" s="204"/>
      <c r="DY1093" s="204"/>
      <c r="DZ1093" s="204"/>
      <c r="EA1093" s="204"/>
      <c r="EB1093" s="204"/>
      <c r="EC1093" s="204"/>
      <c r="ED1093" s="204"/>
      <c r="EE1093" s="204"/>
      <c r="EF1093" s="204"/>
      <c r="EG1093" s="204"/>
      <c r="EH1093" s="204"/>
      <c r="EI1093" s="204"/>
      <c r="EJ1093" s="204"/>
      <c r="EK1093" s="204"/>
      <c r="EL1093" s="204"/>
      <c r="EM1093" s="204"/>
      <c r="EN1093" s="204"/>
      <c r="EO1093" s="204"/>
      <c r="EP1093" s="156"/>
      <c r="EQ1093" s="156"/>
      <c r="ER1093" s="156"/>
      <c r="ES1093" s="156"/>
      <c r="ET1093" s="156"/>
      <c r="EU1093" s="156"/>
      <c r="EV1093" s="156"/>
      <c r="EW1093" s="156"/>
      <c r="EX1093" s="156"/>
      <c r="EY1093" s="156"/>
      <c r="EZ1093" s="156"/>
      <c r="FA1093" s="156"/>
      <c r="FB1093" s="156"/>
      <c r="FC1093" s="156"/>
      <c r="FD1093" s="156"/>
      <c r="FE1093" s="156"/>
      <c r="FF1093" s="156"/>
      <c r="FG1093" s="156"/>
      <c r="FH1093" s="156"/>
      <c r="FI1093" s="156"/>
      <c r="FJ1093" s="156"/>
      <c r="FK1093" s="156"/>
      <c r="FL1093" s="156"/>
      <c r="FM1093" s="156"/>
      <c r="FN1093" s="156"/>
      <c r="FO1093" s="156"/>
      <c r="FP1093" s="156"/>
      <c r="FQ1093" s="156"/>
      <c r="FR1093" s="156"/>
      <c r="FS1093" s="156"/>
      <c r="FT1093" s="156"/>
      <c r="FU1093" s="156"/>
      <c r="FV1093" s="156"/>
      <c r="FW1093" s="156"/>
      <c r="FX1093" s="156"/>
      <c r="FY1093" s="156"/>
      <c r="FZ1093" s="156"/>
      <c r="GA1093" s="156"/>
      <c r="GB1093" s="156"/>
      <c r="GC1093" s="156"/>
      <c r="GD1093" s="156"/>
      <c r="GE1093" s="156"/>
      <c r="GF1093" s="156"/>
      <c r="GG1093" s="156"/>
      <c r="GH1093" s="156"/>
      <c r="GI1093" s="156"/>
      <c r="GJ1093" s="156"/>
      <c r="GK1093" s="156"/>
      <c r="GL1093" s="156"/>
      <c r="GM1093" s="156"/>
      <c r="GN1093" s="156"/>
      <c r="GO1093" s="156"/>
      <c r="GP1093" s="156"/>
      <c r="GQ1093" s="156"/>
      <c r="GR1093" s="156"/>
      <c r="GS1093" s="156"/>
      <c r="GT1093" s="156"/>
      <c r="GU1093" s="156"/>
      <c r="GV1093" s="156"/>
      <c r="GW1093" s="156"/>
      <c r="GX1093" s="156"/>
      <c r="GY1093" s="156"/>
      <c r="GZ1093" s="156"/>
      <c r="HA1093" s="156"/>
      <c r="HB1093" s="156"/>
      <c r="HC1093" s="156"/>
      <c r="HD1093" s="156"/>
      <c r="HE1093" s="156"/>
      <c r="HF1093" s="156"/>
      <c r="HG1093" s="156"/>
      <c r="HH1093" s="156"/>
      <c r="HI1093" s="156"/>
      <c r="HJ1093" s="156"/>
      <c r="HK1093" s="156"/>
      <c r="HL1093" s="156"/>
      <c r="HM1093" s="156"/>
      <c r="HN1093" s="157"/>
      <c r="HO1093" s="156"/>
      <c r="HP1093" s="156"/>
      <c r="HQ1093" s="156"/>
    </row>
    <row r="1094" spans="1:225">
      <c r="A1094" s="156"/>
      <c r="B1094" s="204"/>
      <c r="C1094" s="204"/>
      <c r="D1094" s="204"/>
      <c r="E1094" s="204"/>
      <c r="F1094" s="204"/>
      <c r="G1094" s="204"/>
      <c r="H1094" s="204"/>
      <c r="I1094" s="204"/>
      <c r="J1094" s="204"/>
      <c r="K1094" s="204"/>
      <c r="L1094" s="204"/>
      <c r="M1094" s="204"/>
      <c r="N1094" s="204"/>
      <c r="O1094" s="204"/>
      <c r="P1094" s="204"/>
      <c r="Q1094" s="204"/>
      <c r="R1094" s="204"/>
      <c r="S1094" s="204"/>
      <c r="T1094" s="204"/>
      <c r="U1094" s="204"/>
      <c r="V1094" s="204"/>
      <c r="W1094" s="204"/>
      <c r="X1094" s="204"/>
      <c r="Y1094" s="204"/>
      <c r="Z1094" s="204"/>
      <c r="AA1094" s="204"/>
      <c r="AB1094" s="204"/>
      <c r="AC1094" s="204"/>
      <c r="AD1094" s="204"/>
      <c r="AE1094" s="204"/>
      <c r="AF1094" s="204"/>
      <c r="AG1094" s="204"/>
      <c r="AH1094" s="204"/>
      <c r="AI1094" s="204"/>
      <c r="AJ1094" s="204"/>
      <c r="AK1094" s="204"/>
      <c r="AL1094" s="204"/>
      <c r="AM1094" s="204"/>
      <c r="AN1094" s="204"/>
      <c r="AO1094" s="204"/>
      <c r="AP1094" s="204"/>
      <c r="AQ1094" s="204"/>
      <c r="AR1094" s="204"/>
      <c r="AS1094" s="204"/>
      <c r="AT1094" s="204"/>
      <c r="AU1094" s="204"/>
      <c r="AV1094" s="204"/>
      <c r="AW1094" s="204"/>
      <c r="AX1094" s="204"/>
      <c r="AY1094" s="204"/>
      <c r="AZ1094" s="204"/>
      <c r="BA1094" s="204"/>
      <c r="BB1094" s="204"/>
      <c r="BC1094" s="204"/>
      <c r="BD1094" s="204"/>
      <c r="BE1094" s="204"/>
      <c r="BF1094" s="204"/>
      <c r="BG1094" s="204"/>
      <c r="BH1094" s="204"/>
      <c r="BI1094" s="204"/>
      <c r="BJ1094" s="204"/>
      <c r="BK1094" s="204"/>
      <c r="BL1094" s="204"/>
      <c r="BM1094" s="204"/>
      <c r="BN1094" s="204"/>
      <c r="BO1094" s="204"/>
      <c r="BP1094" s="204"/>
      <c r="BQ1094" s="204"/>
      <c r="BR1094" s="204"/>
      <c r="BS1094" s="204"/>
      <c r="BT1094" s="204"/>
      <c r="BU1094" s="204"/>
      <c r="BV1094" s="204"/>
      <c r="BW1094" s="204"/>
      <c r="BX1094" s="204"/>
      <c r="BY1094" s="204"/>
      <c r="BZ1094" s="204"/>
      <c r="CA1094" s="204"/>
      <c r="CB1094" s="204"/>
      <c r="CC1094" s="204"/>
      <c r="CD1094" s="204"/>
      <c r="CE1094" s="204"/>
      <c r="CF1094" s="204"/>
      <c r="CG1094" s="204"/>
      <c r="CH1094" s="204"/>
      <c r="CI1094" s="204"/>
      <c r="CJ1094" s="204"/>
      <c r="CK1094" s="204"/>
      <c r="CL1094" s="204"/>
      <c r="CM1094" s="204"/>
      <c r="CN1094" s="204"/>
      <c r="CO1094" s="204"/>
      <c r="CP1094" s="204"/>
      <c r="CQ1094" s="204"/>
      <c r="CR1094" s="204"/>
      <c r="CS1094" s="204"/>
      <c r="CT1094" s="204"/>
      <c r="CU1094" s="204"/>
      <c r="CV1094" s="204"/>
      <c r="CW1094" s="204"/>
      <c r="CX1094" s="204"/>
      <c r="CY1094" s="204"/>
      <c r="CZ1094" s="204"/>
      <c r="DA1094" s="204"/>
      <c r="DB1094" s="204"/>
      <c r="DC1094" s="204"/>
      <c r="DD1094" s="204"/>
      <c r="DE1094" s="204"/>
      <c r="DF1094" s="204"/>
      <c r="DG1094" s="204"/>
      <c r="DH1094" s="204"/>
      <c r="DI1094" s="204"/>
      <c r="DJ1094" s="204"/>
      <c r="DK1094" s="204"/>
      <c r="DL1094" s="204"/>
      <c r="DM1094" s="204"/>
      <c r="DN1094" s="204"/>
      <c r="DO1094" s="204"/>
      <c r="DP1094" s="204"/>
      <c r="DQ1094" s="204"/>
      <c r="DR1094" s="204"/>
      <c r="DS1094" s="204"/>
      <c r="DT1094" s="204"/>
      <c r="DU1094" s="204"/>
      <c r="DV1094" s="204"/>
      <c r="DW1094" s="204"/>
      <c r="DX1094" s="204"/>
      <c r="DY1094" s="204"/>
      <c r="DZ1094" s="204"/>
      <c r="EA1094" s="204"/>
      <c r="EB1094" s="204"/>
      <c r="EC1094" s="204"/>
      <c r="ED1094" s="204"/>
      <c r="EE1094" s="204"/>
      <c r="EF1094" s="204"/>
      <c r="EG1094" s="204"/>
      <c r="EH1094" s="204"/>
      <c r="EI1094" s="204"/>
      <c r="EJ1094" s="204"/>
      <c r="EK1094" s="204"/>
      <c r="EL1094" s="204"/>
      <c r="EM1094" s="204"/>
      <c r="EN1094" s="204"/>
      <c r="EO1094" s="204"/>
      <c r="EP1094" s="156"/>
      <c r="EQ1094" s="156"/>
      <c r="ER1094" s="156"/>
      <c r="ES1094" s="156"/>
      <c r="ET1094" s="156"/>
      <c r="EU1094" s="156"/>
      <c r="EV1094" s="156"/>
      <c r="EW1094" s="156"/>
      <c r="EX1094" s="156"/>
      <c r="EY1094" s="156"/>
      <c r="EZ1094" s="156"/>
      <c r="FA1094" s="156"/>
      <c r="FB1094" s="156"/>
      <c r="FC1094" s="156"/>
      <c r="FD1094" s="156"/>
      <c r="FE1094" s="156"/>
      <c r="FF1094" s="156"/>
      <c r="FG1094" s="156"/>
      <c r="FH1094" s="156"/>
      <c r="FI1094" s="156"/>
      <c r="FJ1094" s="156"/>
      <c r="FK1094" s="156"/>
      <c r="FL1094" s="156"/>
      <c r="FM1094" s="156"/>
      <c r="FN1094" s="156"/>
      <c r="FO1094" s="156"/>
      <c r="FP1094" s="156"/>
      <c r="FQ1094" s="156"/>
      <c r="FR1094" s="156"/>
      <c r="FS1094" s="156"/>
      <c r="FT1094" s="156"/>
      <c r="FU1094" s="156"/>
      <c r="FV1094" s="156"/>
      <c r="FW1094" s="156"/>
      <c r="FX1094" s="156"/>
      <c r="FY1094" s="156"/>
      <c r="FZ1094" s="156"/>
      <c r="GA1094" s="156"/>
      <c r="GB1094" s="156"/>
      <c r="GC1094" s="156"/>
      <c r="GD1094" s="156"/>
      <c r="GE1094" s="156"/>
      <c r="GF1094" s="156"/>
      <c r="GG1094" s="156"/>
      <c r="GH1094" s="156"/>
      <c r="GI1094" s="156"/>
      <c r="GJ1094" s="156"/>
      <c r="GK1094" s="156"/>
      <c r="GL1094" s="156"/>
      <c r="GM1094" s="156"/>
      <c r="GN1094" s="156"/>
      <c r="GO1094" s="156"/>
      <c r="GP1094" s="156"/>
      <c r="GQ1094" s="156"/>
      <c r="GR1094" s="156"/>
      <c r="GS1094" s="156"/>
      <c r="GT1094" s="156"/>
      <c r="GU1094" s="156"/>
      <c r="GV1094" s="156"/>
      <c r="GW1094" s="156"/>
      <c r="GX1094" s="156"/>
      <c r="GY1094" s="156"/>
      <c r="GZ1094" s="156"/>
      <c r="HA1094" s="156"/>
      <c r="HB1094" s="156"/>
      <c r="HC1094" s="156"/>
      <c r="HD1094" s="156"/>
      <c r="HE1094" s="156"/>
      <c r="HF1094" s="156"/>
      <c r="HG1094" s="156"/>
      <c r="HH1094" s="156"/>
      <c r="HI1094" s="156"/>
      <c r="HJ1094" s="156"/>
      <c r="HK1094" s="156"/>
      <c r="HL1094" s="156"/>
      <c r="HM1094" s="156"/>
      <c r="HN1094" s="157"/>
      <c r="HO1094" s="156"/>
      <c r="HP1094" s="156"/>
      <c r="HQ1094" s="156"/>
    </row>
    <row r="1095" spans="1:225">
      <c r="A1095" s="160"/>
      <c r="B1095" s="204"/>
      <c r="C1095" s="204"/>
      <c r="D1095" s="204"/>
      <c r="E1095" s="204"/>
      <c r="F1095" s="204"/>
      <c r="G1095" s="204"/>
      <c r="H1095" s="204"/>
      <c r="I1095" s="204"/>
      <c r="J1095" s="204"/>
      <c r="K1095" s="204"/>
      <c r="L1095" s="204"/>
      <c r="M1095" s="204"/>
      <c r="N1095" s="204"/>
      <c r="O1095" s="204"/>
      <c r="P1095" s="204"/>
      <c r="Q1095" s="204"/>
      <c r="R1095" s="204"/>
      <c r="S1095" s="204"/>
      <c r="T1095" s="204"/>
      <c r="U1095" s="204"/>
      <c r="V1095" s="204"/>
      <c r="W1095" s="204"/>
      <c r="X1095" s="204"/>
      <c r="Y1095" s="204"/>
      <c r="Z1095" s="204"/>
      <c r="AA1095" s="204"/>
      <c r="AB1095" s="204"/>
      <c r="AC1095" s="204"/>
      <c r="AD1095" s="204"/>
      <c r="AE1095" s="204"/>
      <c r="AF1095" s="204"/>
      <c r="AG1095" s="204"/>
      <c r="AH1095" s="204"/>
      <c r="AI1095" s="204"/>
      <c r="AJ1095" s="204"/>
      <c r="AK1095" s="204"/>
      <c r="AL1095" s="204"/>
      <c r="AM1095" s="204"/>
      <c r="AN1095" s="204"/>
      <c r="AO1095" s="204"/>
      <c r="AP1095" s="204"/>
      <c r="AQ1095" s="204"/>
      <c r="AR1095" s="204"/>
      <c r="AS1095" s="204"/>
      <c r="AT1095" s="204"/>
      <c r="AU1095" s="204"/>
      <c r="AV1095" s="204"/>
      <c r="AW1095" s="204"/>
      <c r="AX1095" s="204"/>
      <c r="AY1095" s="204"/>
      <c r="AZ1095" s="204"/>
      <c r="BA1095" s="204"/>
      <c r="BB1095" s="204"/>
      <c r="BC1095" s="204"/>
      <c r="BD1095" s="204"/>
      <c r="BE1095" s="204"/>
      <c r="BF1095" s="204"/>
      <c r="BG1095" s="204"/>
      <c r="BH1095" s="204"/>
      <c r="BI1095" s="204"/>
      <c r="BJ1095" s="204"/>
      <c r="BK1095" s="204"/>
      <c r="BL1095" s="204"/>
      <c r="BM1095" s="204"/>
      <c r="BN1095" s="204"/>
      <c r="BO1095" s="204"/>
      <c r="BP1095" s="204"/>
      <c r="BQ1095" s="204"/>
      <c r="BR1095" s="204"/>
      <c r="BS1095" s="204"/>
      <c r="BT1095" s="204"/>
      <c r="BU1095" s="204"/>
      <c r="BV1095" s="204"/>
      <c r="BW1095" s="204"/>
      <c r="BX1095" s="204"/>
      <c r="BY1095" s="204"/>
      <c r="BZ1095" s="204"/>
      <c r="CA1095" s="204"/>
      <c r="CB1095" s="204"/>
      <c r="CC1095" s="204"/>
      <c r="CD1095" s="204"/>
      <c r="CE1095" s="204"/>
      <c r="CF1095" s="204"/>
      <c r="CG1095" s="204"/>
      <c r="CH1095" s="204"/>
      <c r="CI1095" s="204"/>
      <c r="CJ1095" s="204"/>
      <c r="CK1095" s="204"/>
      <c r="CL1095" s="204"/>
      <c r="CM1095" s="204"/>
      <c r="CN1095" s="204"/>
      <c r="CO1095" s="204"/>
      <c r="CP1095" s="204"/>
      <c r="CQ1095" s="204"/>
      <c r="CR1095" s="204"/>
      <c r="CS1095" s="204"/>
      <c r="CT1095" s="204"/>
      <c r="CU1095" s="204"/>
      <c r="CV1095" s="204"/>
      <c r="CW1095" s="204"/>
      <c r="CX1095" s="204"/>
      <c r="CY1095" s="204"/>
      <c r="CZ1095" s="204"/>
      <c r="DA1095" s="204"/>
      <c r="DB1095" s="204"/>
      <c r="DC1095" s="204"/>
      <c r="DD1095" s="204"/>
      <c r="DE1095" s="204"/>
      <c r="DF1095" s="204"/>
      <c r="DG1095" s="204"/>
      <c r="DH1095" s="204"/>
      <c r="DI1095" s="204"/>
      <c r="DJ1095" s="204"/>
      <c r="DK1095" s="204"/>
      <c r="DL1095" s="204"/>
      <c r="DM1095" s="204"/>
      <c r="DN1095" s="204"/>
      <c r="DO1095" s="204"/>
      <c r="DP1095" s="204"/>
      <c r="DQ1095" s="204"/>
      <c r="DR1095" s="204"/>
      <c r="DS1095" s="204"/>
      <c r="DT1095" s="204"/>
      <c r="DU1095" s="204"/>
      <c r="DV1095" s="204"/>
      <c r="DW1095" s="204"/>
      <c r="DX1095" s="204"/>
      <c r="DY1095" s="204"/>
      <c r="DZ1095" s="204"/>
      <c r="EA1095" s="204"/>
      <c r="EB1095" s="204"/>
      <c r="EC1095" s="204"/>
      <c r="ED1095" s="204"/>
      <c r="EE1095" s="204"/>
      <c r="EF1095" s="204"/>
      <c r="EG1095" s="204"/>
      <c r="EH1095" s="204"/>
      <c r="EI1095" s="204"/>
      <c r="EJ1095" s="204"/>
      <c r="EK1095" s="204"/>
      <c r="EL1095" s="204"/>
      <c r="EM1095" s="204"/>
      <c r="EN1095" s="204"/>
      <c r="EO1095" s="204"/>
      <c r="EP1095" s="160"/>
      <c r="EQ1095" s="160"/>
      <c r="ER1095" s="160"/>
      <c r="ES1095" s="160"/>
      <c r="ET1095" s="160"/>
      <c r="EU1095" s="160"/>
      <c r="EV1095" s="160"/>
      <c r="EW1095" s="160"/>
      <c r="EX1095" s="160"/>
      <c r="EY1095" s="160"/>
      <c r="EZ1095" s="160"/>
      <c r="FA1095" s="160"/>
      <c r="FB1095" s="160"/>
      <c r="FC1095" s="160"/>
      <c r="FD1095" s="160"/>
      <c r="FE1095" s="160"/>
      <c r="FF1095" s="160"/>
      <c r="FG1095" s="160"/>
      <c r="FH1095" s="160"/>
      <c r="FI1095" s="160"/>
      <c r="FJ1095" s="160"/>
      <c r="FK1095" s="160"/>
      <c r="FL1095" s="160"/>
      <c r="FM1095" s="160"/>
      <c r="FN1095" s="160"/>
      <c r="FO1095" s="160"/>
      <c r="FP1095" s="160"/>
      <c r="FQ1095" s="160"/>
      <c r="FR1095" s="160"/>
      <c r="FS1095" s="160"/>
      <c r="FT1095" s="160"/>
      <c r="FU1095" s="160"/>
      <c r="FV1095" s="160"/>
      <c r="FW1095" s="160"/>
      <c r="FX1095" s="160"/>
      <c r="FY1095" s="160"/>
      <c r="FZ1095" s="160"/>
      <c r="GA1095" s="160"/>
      <c r="GB1095" s="160"/>
      <c r="GC1095" s="160"/>
      <c r="GD1095" s="160"/>
      <c r="GE1095" s="160"/>
      <c r="GF1095" s="160"/>
      <c r="GG1095" s="160"/>
      <c r="GH1095" s="160"/>
      <c r="GI1095" s="160"/>
      <c r="GJ1095" s="160"/>
      <c r="GK1095" s="160"/>
      <c r="GL1095" s="160"/>
      <c r="GM1095" s="160"/>
      <c r="GN1095" s="160"/>
      <c r="GO1095" s="160"/>
      <c r="GP1095" s="160"/>
      <c r="GQ1095" s="160"/>
      <c r="GR1095" s="160"/>
      <c r="GS1095" s="160"/>
      <c r="GT1095" s="160"/>
      <c r="GU1095" s="160"/>
      <c r="GV1095" s="160"/>
      <c r="GW1095" s="160"/>
      <c r="GX1095" s="160"/>
      <c r="GY1095" s="160"/>
      <c r="GZ1095" s="160"/>
      <c r="HA1095" s="160"/>
      <c r="HB1095" s="160"/>
      <c r="HC1095" s="160"/>
      <c r="HD1095" s="160"/>
      <c r="HE1095" s="160"/>
      <c r="HF1095" s="160"/>
      <c r="HG1095" s="160"/>
      <c r="HH1095" s="160"/>
      <c r="HI1095" s="160"/>
      <c r="HJ1095" s="160"/>
      <c r="HK1095" s="160"/>
      <c r="HL1095" s="160"/>
      <c r="HM1095" s="160"/>
      <c r="HN1095" s="157"/>
      <c r="HO1095" s="160"/>
      <c r="HP1095" s="160"/>
      <c r="HQ1095" s="160"/>
    </row>
    <row r="1096" spans="1:225">
      <c r="A1096" s="156"/>
      <c r="B1096" s="204"/>
      <c r="C1096" s="204"/>
      <c r="D1096" s="204"/>
      <c r="E1096" s="204"/>
      <c r="F1096" s="204"/>
      <c r="G1096" s="204"/>
      <c r="H1096" s="204"/>
      <c r="I1096" s="204"/>
      <c r="J1096" s="204"/>
      <c r="K1096" s="204"/>
      <c r="L1096" s="204"/>
      <c r="M1096" s="204"/>
      <c r="N1096" s="204"/>
      <c r="O1096" s="204"/>
      <c r="P1096" s="204"/>
      <c r="Q1096" s="204"/>
      <c r="R1096" s="204"/>
      <c r="S1096" s="204"/>
      <c r="T1096" s="204"/>
      <c r="U1096" s="204"/>
      <c r="V1096" s="204"/>
      <c r="W1096" s="204"/>
      <c r="X1096" s="204"/>
      <c r="Y1096" s="204"/>
      <c r="Z1096" s="204"/>
      <c r="AA1096" s="204"/>
      <c r="AB1096" s="204"/>
      <c r="AC1096" s="204"/>
      <c r="AD1096" s="204"/>
      <c r="AE1096" s="204"/>
      <c r="AF1096" s="204"/>
      <c r="AG1096" s="204"/>
      <c r="AH1096" s="204"/>
      <c r="AI1096" s="204"/>
      <c r="AJ1096" s="204"/>
      <c r="AK1096" s="204"/>
      <c r="AL1096" s="204"/>
      <c r="AM1096" s="204"/>
      <c r="AN1096" s="204"/>
      <c r="AO1096" s="204"/>
      <c r="AP1096" s="204"/>
      <c r="AQ1096" s="204"/>
      <c r="AR1096" s="204"/>
      <c r="AS1096" s="204"/>
      <c r="AT1096" s="204"/>
      <c r="AU1096" s="204"/>
      <c r="AV1096" s="204"/>
      <c r="AW1096" s="204"/>
      <c r="AX1096" s="204"/>
      <c r="AY1096" s="204"/>
      <c r="AZ1096" s="204"/>
      <c r="BA1096" s="204"/>
      <c r="BB1096" s="204"/>
      <c r="BC1096" s="204"/>
      <c r="BD1096" s="204"/>
      <c r="BE1096" s="204"/>
      <c r="BF1096" s="204"/>
      <c r="BG1096" s="204"/>
      <c r="BH1096" s="204"/>
      <c r="BI1096" s="204"/>
      <c r="BJ1096" s="204"/>
      <c r="BK1096" s="204"/>
      <c r="BL1096" s="204"/>
      <c r="BM1096" s="204"/>
      <c r="BN1096" s="204"/>
      <c r="BO1096" s="204"/>
      <c r="BP1096" s="204"/>
      <c r="BQ1096" s="204"/>
      <c r="BR1096" s="204"/>
      <c r="BS1096" s="204"/>
      <c r="BT1096" s="204"/>
      <c r="BU1096" s="204"/>
      <c r="BV1096" s="204"/>
      <c r="BW1096" s="204"/>
      <c r="BX1096" s="204"/>
      <c r="BY1096" s="204"/>
      <c r="BZ1096" s="204"/>
      <c r="CA1096" s="204"/>
      <c r="CB1096" s="204"/>
      <c r="CC1096" s="204"/>
      <c r="CD1096" s="204"/>
      <c r="CE1096" s="204"/>
      <c r="CF1096" s="204"/>
      <c r="CG1096" s="204"/>
      <c r="CH1096" s="204"/>
      <c r="CI1096" s="204"/>
      <c r="CJ1096" s="204"/>
      <c r="CK1096" s="204"/>
      <c r="CL1096" s="204"/>
      <c r="CM1096" s="204"/>
      <c r="CN1096" s="204"/>
      <c r="CO1096" s="204"/>
      <c r="CP1096" s="204"/>
      <c r="CQ1096" s="204"/>
      <c r="CR1096" s="204"/>
      <c r="CS1096" s="204"/>
      <c r="CT1096" s="204"/>
      <c r="CU1096" s="204"/>
      <c r="CV1096" s="204"/>
      <c r="CW1096" s="204"/>
      <c r="CX1096" s="204"/>
      <c r="CY1096" s="204"/>
      <c r="CZ1096" s="204"/>
      <c r="DA1096" s="204"/>
      <c r="DB1096" s="204"/>
      <c r="DC1096" s="204"/>
      <c r="DD1096" s="204"/>
      <c r="DE1096" s="204"/>
      <c r="DF1096" s="204"/>
      <c r="DG1096" s="204"/>
      <c r="DH1096" s="204"/>
      <c r="DI1096" s="204"/>
      <c r="DJ1096" s="204"/>
      <c r="DK1096" s="204"/>
      <c r="DL1096" s="204"/>
      <c r="DM1096" s="204"/>
      <c r="DN1096" s="204"/>
      <c r="DO1096" s="204"/>
      <c r="DP1096" s="204"/>
      <c r="DQ1096" s="204"/>
      <c r="DR1096" s="204"/>
      <c r="DS1096" s="204"/>
      <c r="DT1096" s="204"/>
      <c r="DU1096" s="204"/>
      <c r="DV1096" s="204"/>
      <c r="DW1096" s="204"/>
      <c r="DX1096" s="204"/>
      <c r="DY1096" s="204"/>
      <c r="DZ1096" s="204"/>
      <c r="EA1096" s="204"/>
      <c r="EB1096" s="204"/>
      <c r="EC1096" s="204"/>
      <c r="ED1096" s="204"/>
      <c r="EE1096" s="204"/>
      <c r="EF1096" s="204"/>
      <c r="EG1096" s="204"/>
      <c r="EH1096" s="204"/>
      <c r="EI1096" s="204"/>
      <c r="EJ1096" s="204"/>
      <c r="EK1096" s="204"/>
      <c r="EL1096" s="204"/>
      <c r="EM1096" s="204"/>
      <c r="EN1096" s="204"/>
      <c r="EO1096" s="204"/>
      <c r="EP1096" s="156"/>
      <c r="EQ1096" s="156"/>
      <c r="ER1096" s="156"/>
      <c r="ES1096" s="156"/>
      <c r="ET1096" s="156"/>
      <c r="EU1096" s="156"/>
      <c r="EV1096" s="156"/>
      <c r="EW1096" s="156"/>
      <c r="EX1096" s="156"/>
      <c r="EY1096" s="156"/>
      <c r="EZ1096" s="156"/>
      <c r="FA1096" s="156"/>
      <c r="FB1096" s="156"/>
      <c r="FC1096" s="156"/>
      <c r="FD1096" s="156"/>
      <c r="FE1096" s="156"/>
      <c r="FF1096" s="156"/>
      <c r="FG1096" s="156"/>
      <c r="FH1096" s="156"/>
      <c r="FI1096" s="156"/>
      <c r="FJ1096" s="156"/>
      <c r="FK1096" s="156"/>
      <c r="FL1096" s="156"/>
      <c r="FM1096" s="156"/>
      <c r="FN1096" s="156"/>
      <c r="FO1096" s="156"/>
      <c r="FP1096" s="156"/>
      <c r="FQ1096" s="156"/>
      <c r="FR1096" s="156"/>
      <c r="FS1096" s="156"/>
      <c r="FT1096" s="156"/>
      <c r="FU1096" s="156"/>
      <c r="FV1096" s="156"/>
      <c r="FW1096" s="156"/>
      <c r="FX1096" s="156"/>
      <c r="FY1096" s="156"/>
      <c r="FZ1096" s="156"/>
      <c r="GA1096" s="156"/>
      <c r="GB1096" s="156"/>
      <c r="GC1096" s="156"/>
      <c r="GD1096" s="156"/>
      <c r="GE1096" s="156"/>
      <c r="GF1096" s="156"/>
      <c r="GG1096" s="156"/>
      <c r="GH1096" s="156"/>
      <c r="GI1096" s="156"/>
      <c r="GJ1096" s="156"/>
      <c r="GK1096" s="156"/>
      <c r="GL1096" s="156"/>
      <c r="GM1096" s="156"/>
      <c r="GN1096" s="156"/>
      <c r="GO1096" s="156"/>
      <c r="GP1096" s="156"/>
      <c r="GQ1096" s="156"/>
      <c r="GR1096" s="156"/>
      <c r="GS1096" s="156"/>
      <c r="GT1096" s="156"/>
      <c r="GU1096" s="156"/>
      <c r="GV1096" s="156"/>
      <c r="GW1096" s="156"/>
      <c r="GX1096" s="156"/>
      <c r="GY1096" s="156"/>
      <c r="GZ1096" s="156"/>
      <c r="HA1096" s="156"/>
      <c r="HB1096" s="156"/>
      <c r="HC1096" s="156"/>
      <c r="HD1096" s="156"/>
      <c r="HE1096" s="156"/>
      <c r="HF1096" s="156"/>
      <c r="HG1096" s="156"/>
      <c r="HH1096" s="156"/>
      <c r="HI1096" s="156"/>
      <c r="HJ1096" s="156"/>
      <c r="HK1096" s="156"/>
      <c r="HL1096" s="156"/>
      <c r="HM1096" s="156"/>
      <c r="HN1096" s="157"/>
      <c r="HO1096" s="156"/>
      <c r="HP1096" s="156"/>
      <c r="HQ1096" s="156"/>
    </row>
    <row r="1097" spans="1:225">
      <c r="A1097" s="156"/>
      <c r="B1097" s="204"/>
      <c r="C1097" s="204"/>
      <c r="D1097" s="204"/>
      <c r="E1097" s="204"/>
      <c r="F1097" s="204"/>
      <c r="G1097" s="204"/>
      <c r="H1097" s="204"/>
      <c r="I1097" s="204"/>
      <c r="J1097" s="204"/>
      <c r="K1097" s="204"/>
      <c r="L1097" s="204"/>
      <c r="M1097" s="204"/>
      <c r="N1097" s="204"/>
      <c r="O1097" s="204"/>
      <c r="P1097" s="204"/>
      <c r="Q1097" s="204"/>
      <c r="R1097" s="204"/>
      <c r="S1097" s="204"/>
      <c r="T1097" s="204"/>
      <c r="U1097" s="204"/>
      <c r="V1097" s="204"/>
      <c r="W1097" s="204"/>
      <c r="X1097" s="204"/>
      <c r="Y1097" s="204"/>
      <c r="Z1097" s="204"/>
      <c r="AA1097" s="204"/>
      <c r="AB1097" s="204"/>
      <c r="AC1097" s="204"/>
      <c r="AD1097" s="204"/>
      <c r="AE1097" s="204"/>
      <c r="AF1097" s="204"/>
      <c r="AG1097" s="204"/>
      <c r="AH1097" s="204"/>
      <c r="AI1097" s="204"/>
      <c r="AJ1097" s="204"/>
      <c r="AK1097" s="204"/>
      <c r="AL1097" s="204"/>
      <c r="AM1097" s="204"/>
      <c r="AN1097" s="204"/>
      <c r="AO1097" s="204"/>
      <c r="AP1097" s="204"/>
      <c r="AQ1097" s="204"/>
      <c r="AR1097" s="204"/>
      <c r="AS1097" s="204"/>
      <c r="AT1097" s="204"/>
      <c r="AU1097" s="204"/>
      <c r="AV1097" s="204"/>
      <c r="AW1097" s="204"/>
      <c r="AX1097" s="204"/>
      <c r="AY1097" s="204"/>
      <c r="AZ1097" s="204"/>
      <c r="BA1097" s="204"/>
      <c r="BB1097" s="204"/>
      <c r="BC1097" s="204"/>
      <c r="BD1097" s="204"/>
      <c r="BE1097" s="204"/>
      <c r="BF1097" s="204"/>
      <c r="BG1097" s="204"/>
      <c r="BH1097" s="204"/>
      <c r="BI1097" s="204"/>
      <c r="BJ1097" s="204"/>
      <c r="BK1097" s="204"/>
      <c r="BL1097" s="204"/>
      <c r="BM1097" s="204"/>
      <c r="BN1097" s="204"/>
      <c r="BO1097" s="204"/>
      <c r="BP1097" s="204"/>
      <c r="BQ1097" s="204"/>
      <c r="BR1097" s="204"/>
      <c r="BS1097" s="204"/>
      <c r="BT1097" s="204"/>
      <c r="BU1097" s="204"/>
      <c r="BV1097" s="204"/>
      <c r="BW1097" s="204"/>
      <c r="BX1097" s="204"/>
      <c r="BY1097" s="204"/>
      <c r="BZ1097" s="204"/>
      <c r="CA1097" s="204"/>
      <c r="CB1097" s="204"/>
      <c r="CC1097" s="204"/>
      <c r="CD1097" s="204"/>
      <c r="CE1097" s="204"/>
      <c r="CF1097" s="204"/>
      <c r="CG1097" s="204"/>
      <c r="CH1097" s="204"/>
      <c r="CI1097" s="204"/>
      <c r="CJ1097" s="204"/>
      <c r="CK1097" s="204"/>
      <c r="CL1097" s="204"/>
      <c r="CM1097" s="204"/>
      <c r="CN1097" s="204"/>
      <c r="CO1097" s="204"/>
      <c r="CP1097" s="204"/>
      <c r="CQ1097" s="204"/>
      <c r="CR1097" s="204"/>
      <c r="CS1097" s="204"/>
      <c r="CT1097" s="204"/>
      <c r="CU1097" s="204"/>
      <c r="CV1097" s="204"/>
      <c r="CW1097" s="204"/>
      <c r="CX1097" s="204"/>
      <c r="CY1097" s="204"/>
      <c r="CZ1097" s="204"/>
      <c r="DA1097" s="204"/>
      <c r="DB1097" s="204"/>
      <c r="DC1097" s="204"/>
      <c r="DD1097" s="204"/>
      <c r="DE1097" s="204"/>
      <c r="DF1097" s="204"/>
      <c r="DG1097" s="204"/>
      <c r="DH1097" s="204"/>
      <c r="DI1097" s="204"/>
      <c r="DJ1097" s="204"/>
      <c r="DK1097" s="204"/>
      <c r="DL1097" s="204"/>
      <c r="DM1097" s="204"/>
      <c r="DN1097" s="204"/>
      <c r="DO1097" s="204"/>
      <c r="DP1097" s="204"/>
      <c r="DQ1097" s="204"/>
      <c r="DR1097" s="204"/>
      <c r="DS1097" s="204"/>
      <c r="DT1097" s="204"/>
      <c r="DU1097" s="204"/>
      <c r="DV1097" s="204"/>
      <c r="DW1097" s="204"/>
      <c r="DX1097" s="204"/>
      <c r="DY1097" s="204"/>
      <c r="DZ1097" s="204"/>
      <c r="EA1097" s="204"/>
      <c r="EB1097" s="204"/>
      <c r="EC1097" s="204"/>
      <c r="ED1097" s="204"/>
      <c r="EE1097" s="204"/>
      <c r="EF1097" s="204"/>
      <c r="EG1097" s="204"/>
      <c r="EH1097" s="204"/>
      <c r="EI1097" s="204"/>
      <c r="EJ1097" s="204"/>
      <c r="EK1097" s="204"/>
      <c r="EL1097" s="204"/>
      <c r="EM1097" s="204"/>
      <c r="EN1097" s="204"/>
      <c r="EO1097" s="204"/>
      <c r="EP1097" s="156"/>
      <c r="EQ1097" s="156"/>
      <c r="ER1097" s="156"/>
      <c r="ES1097" s="156"/>
      <c r="ET1097" s="156"/>
      <c r="EU1097" s="156"/>
      <c r="EV1097" s="156"/>
      <c r="EW1097" s="156"/>
      <c r="EX1097" s="156"/>
      <c r="EY1097" s="156"/>
      <c r="EZ1097" s="156"/>
      <c r="FA1097" s="156"/>
      <c r="FB1097" s="156"/>
      <c r="FC1097" s="156"/>
      <c r="FD1097" s="156"/>
      <c r="FE1097" s="156"/>
      <c r="FF1097" s="156"/>
      <c r="FG1097" s="156"/>
      <c r="FH1097" s="156"/>
      <c r="FI1097" s="156"/>
      <c r="FJ1097" s="156"/>
      <c r="FK1097" s="156"/>
      <c r="FL1097" s="156"/>
      <c r="FM1097" s="156"/>
      <c r="FN1097" s="156"/>
      <c r="FO1097" s="156"/>
      <c r="FP1097" s="156"/>
      <c r="FQ1097" s="156"/>
      <c r="FR1097" s="156"/>
      <c r="FS1097" s="156"/>
      <c r="FT1097" s="156"/>
      <c r="FU1097" s="156"/>
      <c r="FV1097" s="156"/>
      <c r="FW1097" s="156"/>
      <c r="FX1097" s="156"/>
      <c r="FY1097" s="156"/>
      <c r="FZ1097" s="156"/>
      <c r="GA1097" s="156"/>
      <c r="GB1097" s="156"/>
      <c r="GC1097" s="156"/>
      <c r="GD1097" s="156"/>
      <c r="GE1097" s="156"/>
      <c r="GF1097" s="156"/>
      <c r="GG1097" s="156"/>
      <c r="GH1097" s="156"/>
      <c r="GI1097" s="156"/>
      <c r="GJ1097" s="156"/>
      <c r="GK1097" s="156"/>
      <c r="GL1097" s="156"/>
      <c r="GM1097" s="156"/>
      <c r="GN1097" s="156"/>
      <c r="GO1097" s="156"/>
      <c r="GP1097" s="156"/>
      <c r="GQ1097" s="156"/>
      <c r="GR1097" s="156"/>
      <c r="GS1097" s="156"/>
      <c r="GT1097" s="156"/>
      <c r="GU1097" s="156"/>
      <c r="GV1097" s="156"/>
      <c r="GW1097" s="156"/>
      <c r="GX1097" s="156"/>
      <c r="GY1097" s="156"/>
      <c r="GZ1097" s="156"/>
      <c r="HA1097" s="156"/>
      <c r="HB1097" s="156"/>
      <c r="HC1097" s="156"/>
      <c r="HD1097" s="156"/>
      <c r="HE1097" s="156"/>
      <c r="HF1097" s="156"/>
      <c r="HG1097" s="156"/>
      <c r="HH1097" s="156"/>
      <c r="HI1097" s="156"/>
      <c r="HJ1097" s="156"/>
      <c r="HK1097" s="156"/>
      <c r="HL1097" s="156"/>
      <c r="HM1097" s="156"/>
      <c r="HN1097" s="157"/>
      <c r="HO1097" s="156"/>
      <c r="HP1097" s="156"/>
      <c r="HQ1097" s="156"/>
    </row>
    <row r="1098" spans="1:225">
      <c r="A1098" s="160"/>
      <c r="B1098" s="204"/>
      <c r="C1098" s="204"/>
      <c r="D1098" s="204"/>
      <c r="E1098" s="204"/>
      <c r="F1098" s="204"/>
      <c r="G1098" s="204"/>
      <c r="H1098" s="204"/>
      <c r="I1098" s="204"/>
      <c r="J1098" s="204"/>
      <c r="K1098" s="204"/>
      <c r="L1098" s="204"/>
      <c r="M1098" s="204"/>
      <c r="N1098" s="204"/>
      <c r="O1098" s="204"/>
      <c r="P1098" s="204"/>
      <c r="Q1098" s="204"/>
      <c r="R1098" s="204"/>
      <c r="S1098" s="204"/>
      <c r="T1098" s="204"/>
      <c r="U1098" s="204"/>
      <c r="V1098" s="204"/>
      <c r="W1098" s="204"/>
      <c r="X1098" s="204"/>
      <c r="Y1098" s="204"/>
      <c r="Z1098" s="204"/>
      <c r="AA1098" s="204"/>
      <c r="AB1098" s="204"/>
      <c r="AC1098" s="204"/>
      <c r="AD1098" s="204"/>
      <c r="AE1098" s="204"/>
      <c r="AF1098" s="204"/>
      <c r="AG1098" s="204"/>
      <c r="AH1098" s="204"/>
      <c r="AI1098" s="204"/>
      <c r="AJ1098" s="204"/>
      <c r="AK1098" s="204"/>
      <c r="AL1098" s="204"/>
      <c r="AM1098" s="204"/>
      <c r="AN1098" s="204"/>
      <c r="AO1098" s="204"/>
      <c r="AP1098" s="204"/>
      <c r="AQ1098" s="204"/>
      <c r="AR1098" s="204"/>
      <c r="AS1098" s="204"/>
      <c r="AT1098" s="204"/>
      <c r="AU1098" s="204"/>
      <c r="AV1098" s="204"/>
      <c r="AW1098" s="204"/>
      <c r="AX1098" s="204"/>
      <c r="AY1098" s="204"/>
      <c r="AZ1098" s="204"/>
      <c r="BA1098" s="204"/>
      <c r="BB1098" s="204"/>
      <c r="BC1098" s="204"/>
      <c r="BD1098" s="204"/>
      <c r="BE1098" s="204"/>
      <c r="BF1098" s="204"/>
      <c r="BG1098" s="204"/>
      <c r="BH1098" s="204"/>
      <c r="BI1098" s="204"/>
      <c r="BJ1098" s="204"/>
      <c r="BK1098" s="204"/>
      <c r="BL1098" s="204"/>
      <c r="BM1098" s="204"/>
      <c r="BN1098" s="204"/>
      <c r="BO1098" s="204"/>
      <c r="BP1098" s="204"/>
      <c r="BQ1098" s="204"/>
      <c r="BR1098" s="204"/>
      <c r="BS1098" s="204"/>
      <c r="BT1098" s="204"/>
      <c r="BU1098" s="204"/>
      <c r="BV1098" s="204"/>
      <c r="BW1098" s="204"/>
      <c r="BX1098" s="204"/>
      <c r="BY1098" s="204"/>
      <c r="BZ1098" s="204"/>
      <c r="CA1098" s="204"/>
      <c r="CB1098" s="204"/>
      <c r="CC1098" s="204"/>
      <c r="CD1098" s="204"/>
      <c r="CE1098" s="204"/>
      <c r="CF1098" s="204"/>
      <c r="CG1098" s="204"/>
      <c r="CH1098" s="204"/>
      <c r="CI1098" s="204"/>
      <c r="CJ1098" s="204"/>
      <c r="CK1098" s="204"/>
      <c r="CL1098" s="204"/>
      <c r="CM1098" s="204"/>
      <c r="CN1098" s="204"/>
      <c r="CO1098" s="204"/>
      <c r="CP1098" s="204"/>
      <c r="CQ1098" s="204"/>
      <c r="CR1098" s="204"/>
      <c r="CS1098" s="204"/>
      <c r="CT1098" s="204"/>
      <c r="CU1098" s="204"/>
      <c r="CV1098" s="204"/>
      <c r="CW1098" s="204"/>
      <c r="CX1098" s="204"/>
      <c r="CY1098" s="204"/>
      <c r="CZ1098" s="204"/>
      <c r="DA1098" s="204"/>
      <c r="DB1098" s="204"/>
      <c r="DC1098" s="204"/>
      <c r="DD1098" s="204"/>
      <c r="DE1098" s="204"/>
      <c r="DF1098" s="204"/>
      <c r="DG1098" s="204"/>
      <c r="DH1098" s="204"/>
      <c r="DI1098" s="204"/>
      <c r="DJ1098" s="204"/>
      <c r="DK1098" s="204"/>
      <c r="DL1098" s="204"/>
      <c r="DM1098" s="204"/>
      <c r="DN1098" s="204"/>
      <c r="DO1098" s="204"/>
      <c r="DP1098" s="204"/>
      <c r="DQ1098" s="204"/>
      <c r="DR1098" s="204"/>
      <c r="DS1098" s="204"/>
      <c r="DT1098" s="204"/>
      <c r="DU1098" s="204"/>
      <c r="DV1098" s="204"/>
      <c r="DW1098" s="204"/>
      <c r="DX1098" s="204"/>
      <c r="DY1098" s="204"/>
      <c r="DZ1098" s="204"/>
      <c r="EA1098" s="204"/>
      <c r="EB1098" s="204"/>
      <c r="EC1098" s="204"/>
      <c r="ED1098" s="204"/>
      <c r="EE1098" s="204"/>
      <c r="EF1098" s="204"/>
      <c r="EG1098" s="204"/>
      <c r="EH1098" s="204"/>
      <c r="EI1098" s="204"/>
      <c r="EJ1098" s="204"/>
      <c r="EK1098" s="204"/>
      <c r="EL1098" s="204"/>
      <c r="EM1098" s="204"/>
      <c r="EN1098" s="204"/>
      <c r="EO1098" s="204"/>
      <c r="EP1098" s="160"/>
      <c r="EQ1098" s="160"/>
      <c r="ER1098" s="160"/>
      <c r="ES1098" s="160"/>
      <c r="ET1098" s="160"/>
      <c r="EU1098" s="160"/>
      <c r="EV1098" s="160"/>
      <c r="EW1098" s="160"/>
      <c r="EX1098" s="160"/>
      <c r="EY1098" s="160"/>
      <c r="EZ1098" s="160"/>
      <c r="FA1098" s="160"/>
      <c r="FB1098" s="160"/>
      <c r="FC1098" s="160"/>
      <c r="FD1098" s="160"/>
      <c r="FE1098" s="160"/>
      <c r="FF1098" s="160"/>
      <c r="FG1098" s="160"/>
      <c r="FH1098" s="160"/>
      <c r="FI1098" s="160"/>
      <c r="FJ1098" s="160"/>
      <c r="FK1098" s="160"/>
      <c r="FL1098" s="160"/>
      <c r="FM1098" s="160"/>
      <c r="FN1098" s="160"/>
      <c r="FO1098" s="160"/>
      <c r="FP1098" s="160"/>
      <c r="FQ1098" s="160"/>
      <c r="FR1098" s="160"/>
      <c r="FS1098" s="160"/>
      <c r="FT1098" s="160"/>
      <c r="FU1098" s="160"/>
      <c r="FV1098" s="160"/>
      <c r="FW1098" s="160"/>
      <c r="FX1098" s="160"/>
      <c r="FY1098" s="160"/>
      <c r="FZ1098" s="160"/>
      <c r="GA1098" s="160"/>
      <c r="GB1098" s="160"/>
      <c r="GC1098" s="160"/>
      <c r="GD1098" s="160"/>
      <c r="GE1098" s="160"/>
      <c r="GF1098" s="160"/>
      <c r="GG1098" s="160"/>
      <c r="GH1098" s="160"/>
      <c r="GI1098" s="160"/>
      <c r="GJ1098" s="160"/>
      <c r="GK1098" s="160"/>
      <c r="GL1098" s="160"/>
      <c r="GM1098" s="160"/>
      <c r="GN1098" s="160"/>
      <c r="GO1098" s="160"/>
      <c r="GP1098" s="160"/>
      <c r="GQ1098" s="160"/>
      <c r="GR1098" s="160"/>
      <c r="GS1098" s="160"/>
      <c r="GT1098" s="160"/>
      <c r="GU1098" s="160"/>
      <c r="GV1098" s="160"/>
      <c r="GW1098" s="160"/>
      <c r="GX1098" s="160"/>
      <c r="GY1098" s="160"/>
      <c r="GZ1098" s="160"/>
      <c r="HA1098" s="160"/>
      <c r="HB1098" s="160"/>
      <c r="HC1098" s="160"/>
      <c r="HD1098" s="160"/>
      <c r="HE1098" s="160"/>
      <c r="HF1098" s="160"/>
      <c r="HG1098" s="160"/>
      <c r="HH1098" s="160"/>
      <c r="HI1098" s="160"/>
      <c r="HJ1098" s="160"/>
      <c r="HK1098" s="160"/>
      <c r="HL1098" s="160"/>
      <c r="HM1098" s="160"/>
      <c r="HN1098" s="157"/>
      <c r="HO1098" s="160"/>
      <c r="HP1098" s="160"/>
      <c r="HQ1098" s="160"/>
    </row>
    <row r="1099" spans="1:225">
      <c r="A1099" s="156"/>
      <c r="B1099" s="204"/>
      <c r="C1099" s="204"/>
      <c r="D1099" s="204"/>
      <c r="E1099" s="204"/>
      <c r="F1099" s="204"/>
      <c r="G1099" s="204"/>
      <c r="H1099" s="204"/>
      <c r="I1099" s="204"/>
      <c r="J1099" s="204"/>
      <c r="K1099" s="204"/>
      <c r="L1099" s="204"/>
      <c r="M1099" s="204"/>
      <c r="N1099" s="204"/>
      <c r="O1099" s="204"/>
      <c r="P1099" s="204"/>
      <c r="Q1099" s="204"/>
      <c r="R1099" s="204"/>
      <c r="S1099" s="204"/>
      <c r="T1099" s="204"/>
      <c r="U1099" s="204"/>
      <c r="V1099" s="204"/>
      <c r="W1099" s="204"/>
      <c r="X1099" s="204"/>
      <c r="Y1099" s="204"/>
      <c r="Z1099" s="204"/>
      <c r="AA1099" s="204"/>
      <c r="AB1099" s="204"/>
      <c r="AC1099" s="204"/>
      <c r="AD1099" s="204"/>
      <c r="AE1099" s="204"/>
      <c r="AF1099" s="204"/>
      <c r="AG1099" s="204"/>
      <c r="AH1099" s="204"/>
      <c r="AI1099" s="204"/>
      <c r="AJ1099" s="204"/>
      <c r="AK1099" s="204"/>
      <c r="AL1099" s="204"/>
      <c r="AM1099" s="204"/>
      <c r="AN1099" s="204"/>
      <c r="AO1099" s="204"/>
      <c r="AP1099" s="204"/>
      <c r="AQ1099" s="204"/>
      <c r="AR1099" s="204"/>
      <c r="AS1099" s="204"/>
      <c r="AT1099" s="204"/>
      <c r="AU1099" s="204"/>
      <c r="AV1099" s="204"/>
      <c r="AW1099" s="204"/>
      <c r="AX1099" s="204"/>
      <c r="AY1099" s="204"/>
      <c r="AZ1099" s="204"/>
      <c r="BA1099" s="204"/>
      <c r="BB1099" s="204"/>
      <c r="BC1099" s="204"/>
      <c r="BD1099" s="204"/>
      <c r="BE1099" s="204"/>
      <c r="BF1099" s="204"/>
      <c r="BG1099" s="204"/>
      <c r="BH1099" s="204"/>
      <c r="BI1099" s="204"/>
      <c r="BJ1099" s="204"/>
      <c r="BK1099" s="204"/>
      <c r="BL1099" s="204"/>
      <c r="BM1099" s="204"/>
      <c r="BN1099" s="204"/>
      <c r="BO1099" s="204"/>
      <c r="BP1099" s="204"/>
      <c r="BQ1099" s="204"/>
      <c r="BR1099" s="204"/>
      <c r="BS1099" s="204"/>
      <c r="BT1099" s="204"/>
      <c r="BU1099" s="204"/>
      <c r="BV1099" s="204"/>
      <c r="BW1099" s="204"/>
      <c r="BX1099" s="204"/>
      <c r="BY1099" s="204"/>
      <c r="BZ1099" s="204"/>
      <c r="CA1099" s="204"/>
      <c r="CB1099" s="204"/>
      <c r="CC1099" s="204"/>
      <c r="CD1099" s="204"/>
      <c r="CE1099" s="204"/>
      <c r="CF1099" s="204"/>
      <c r="CG1099" s="204"/>
      <c r="CH1099" s="204"/>
      <c r="CI1099" s="204"/>
      <c r="CJ1099" s="204"/>
      <c r="CK1099" s="204"/>
      <c r="CL1099" s="204"/>
      <c r="CM1099" s="204"/>
      <c r="CN1099" s="204"/>
      <c r="CO1099" s="204"/>
      <c r="CP1099" s="204"/>
      <c r="CQ1099" s="204"/>
      <c r="CR1099" s="204"/>
      <c r="CS1099" s="204"/>
      <c r="CT1099" s="204"/>
      <c r="CU1099" s="204"/>
      <c r="CV1099" s="204"/>
      <c r="CW1099" s="204"/>
      <c r="CX1099" s="204"/>
      <c r="CY1099" s="204"/>
      <c r="CZ1099" s="204"/>
      <c r="DA1099" s="204"/>
      <c r="DB1099" s="204"/>
      <c r="DC1099" s="204"/>
      <c r="DD1099" s="204"/>
      <c r="DE1099" s="204"/>
      <c r="DF1099" s="204"/>
      <c r="DG1099" s="204"/>
      <c r="DH1099" s="204"/>
      <c r="DI1099" s="204"/>
      <c r="DJ1099" s="204"/>
      <c r="DK1099" s="204"/>
      <c r="DL1099" s="204"/>
      <c r="DM1099" s="204"/>
      <c r="DN1099" s="204"/>
      <c r="DO1099" s="204"/>
      <c r="DP1099" s="204"/>
      <c r="DQ1099" s="204"/>
      <c r="DR1099" s="204"/>
      <c r="DS1099" s="204"/>
      <c r="DT1099" s="204"/>
      <c r="DU1099" s="204"/>
      <c r="DV1099" s="204"/>
      <c r="DW1099" s="204"/>
      <c r="DX1099" s="204"/>
      <c r="DY1099" s="204"/>
      <c r="DZ1099" s="204"/>
      <c r="EA1099" s="204"/>
      <c r="EB1099" s="204"/>
      <c r="EC1099" s="204"/>
      <c r="ED1099" s="204"/>
      <c r="EE1099" s="204"/>
      <c r="EF1099" s="204"/>
      <c r="EG1099" s="204"/>
      <c r="EH1099" s="204"/>
      <c r="EI1099" s="204"/>
      <c r="EJ1099" s="204"/>
      <c r="EK1099" s="204"/>
      <c r="EL1099" s="204"/>
      <c r="EM1099" s="204"/>
      <c r="EN1099" s="204"/>
      <c r="EO1099" s="204"/>
      <c r="EP1099" s="156"/>
      <c r="EQ1099" s="156"/>
      <c r="ER1099" s="156"/>
      <c r="ES1099" s="156"/>
      <c r="ET1099" s="156"/>
      <c r="EU1099" s="156"/>
      <c r="EV1099" s="156"/>
      <c r="EW1099" s="156"/>
      <c r="EX1099" s="156"/>
      <c r="EY1099" s="156"/>
      <c r="EZ1099" s="156"/>
      <c r="FA1099" s="156"/>
      <c r="FB1099" s="156"/>
      <c r="FC1099" s="156"/>
      <c r="FD1099" s="156"/>
      <c r="FE1099" s="156"/>
      <c r="FF1099" s="156"/>
      <c r="FG1099" s="156"/>
      <c r="FH1099" s="156"/>
      <c r="FI1099" s="156"/>
      <c r="FJ1099" s="156"/>
      <c r="FK1099" s="156"/>
      <c r="FL1099" s="156"/>
      <c r="FM1099" s="156"/>
      <c r="FN1099" s="156"/>
      <c r="FO1099" s="156"/>
      <c r="FP1099" s="156"/>
      <c r="FQ1099" s="156"/>
      <c r="FR1099" s="156"/>
      <c r="FS1099" s="156"/>
      <c r="FT1099" s="156"/>
      <c r="FU1099" s="156"/>
      <c r="FV1099" s="156"/>
      <c r="FW1099" s="156"/>
      <c r="FX1099" s="156"/>
      <c r="FY1099" s="156"/>
      <c r="FZ1099" s="156"/>
      <c r="GA1099" s="156"/>
      <c r="GB1099" s="156"/>
      <c r="GC1099" s="156"/>
      <c r="GD1099" s="156"/>
      <c r="GE1099" s="156"/>
      <c r="GF1099" s="156"/>
      <c r="GG1099" s="156"/>
      <c r="GH1099" s="156"/>
      <c r="GI1099" s="156"/>
      <c r="GJ1099" s="156"/>
      <c r="GK1099" s="156"/>
      <c r="GL1099" s="156"/>
      <c r="GM1099" s="156"/>
      <c r="GN1099" s="156"/>
      <c r="GO1099" s="156"/>
      <c r="GP1099" s="156"/>
      <c r="GQ1099" s="156"/>
      <c r="GR1099" s="156"/>
      <c r="GS1099" s="156"/>
      <c r="GT1099" s="156"/>
      <c r="GU1099" s="156"/>
      <c r="GV1099" s="156"/>
      <c r="GW1099" s="156"/>
      <c r="GX1099" s="156"/>
      <c r="GY1099" s="156"/>
      <c r="GZ1099" s="156"/>
      <c r="HA1099" s="156"/>
      <c r="HB1099" s="156"/>
      <c r="HC1099" s="156"/>
      <c r="HD1099" s="156"/>
      <c r="HE1099" s="156"/>
      <c r="HF1099" s="156"/>
      <c r="HG1099" s="156"/>
      <c r="HH1099" s="156"/>
      <c r="HI1099" s="156"/>
      <c r="HJ1099" s="156"/>
      <c r="HK1099" s="156"/>
      <c r="HL1099" s="156"/>
      <c r="HM1099" s="156"/>
      <c r="HN1099" s="157"/>
      <c r="HO1099" s="156"/>
      <c r="HP1099" s="156"/>
      <c r="HQ1099" s="156"/>
    </row>
    <row r="1100" spans="1:225">
      <c r="A1100" s="156"/>
      <c r="B1100" s="204"/>
      <c r="C1100" s="204"/>
      <c r="D1100" s="204"/>
      <c r="E1100" s="204"/>
      <c r="F1100" s="204"/>
      <c r="G1100" s="204"/>
      <c r="H1100" s="204"/>
      <c r="I1100" s="204"/>
      <c r="J1100" s="204"/>
      <c r="K1100" s="204"/>
      <c r="L1100" s="204"/>
      <c r="M1100" s="204"/>
      <c r="N1100" s="204"/>
      <c r="O1100" s="204"/>
      <c r="P1100" s="204"/>
      <c r="Q1100" s="204"/>
      <c r="R1100" s="204"/>
      <c r="S1100" s="204"/>
      <c r="T1100" s="204"/>
      <c r="U1100" s="204"/>
      <c r="V1100" s="204"/>
      <c r="W1100" s="204"/>
      <c r="X1100" s="204"/>
      <c r="Y1100" s="204"/>
      <c r="Z1100" s="204"/>
      <c r="AA1100" s="204"/>
      <c r="AB1100" s="204"/>
      <c r="AC1100" s="204"/>
      <c r="AD1100" s="204"/>
      <c r="AE1100" s="204"/>
      <c r="AF1100" s="204"/>
      <c r="AG1100" s="204"/>
      <c r="AH1100" s="204"/>
      <c r="AI1100" s="204"/>
      <c r="AJ1100" s="204"/>
      <c r="AK1100" s="204"/>
      <c r="AL1100" s="204"/>
      <c r="AM1100" s="204"/>
      <c r="AN1100" s="204"/>
      <c r="AO1100" s="204"/>
      <c r="AP1100" s="204"/>
      <c r="AQ1100" s="204"/>
      <c r="AR1100" s="204"/>
      <c r="AS1100" s="204"/>
      <c r="AT1100" s="204"/>
      <c r="AU1100" s="204"/>
      <c r="AV1100" s="204"/>
      <c r="AW1100" s="204"/>
      <c r="AX1100" s="204"/>
      <c r="AY1100" s="204"/>
      <c r="AZ1100" s="204"/>
      <c r="BA1100" s="204"/>
      <c r="BB1100" s="204"/>
      <c r="BC1100" s="204"/>
      <c r="BD1100" s="204"/>
      <c r="BE1100" s="204"/>
      <c r="BF1100" s="204"/>
      <c r="BG1100" s="204"/>
      <c r="BH1100" s="204"/>
      <c r="BI1100" s="204"/>
      <c r="BJ1100" s="204"/>
      <c r="BK1100" s="204"/>
      <c r="BL1100" s="204"/>
      <c r="BM1100" s="204"/>
      <c r="BN1100" s="204"/>
      <c r="BO1100" s="204"/>
      <c r="BP1100" s="204"/>
      <c r="BQ1100" s="204"/>
      <c r="BR1100" s="204"/>
      <c r="BS1100" s="204"/>
      <c r="BT1100" s="204"/>
      <c r="BU1100" s="204"/>
      <c r="BV1100" s="204"/>
      <c r="BW1100" s="204"/>
      <c r="BX1100" s="204"/>
      <c r="BY1100" s="204"/>
      <c r="BZ1100" s="204"/>
      <c r="CA1100" s="204"/>
      <c r="CB1100" s="204"/>
      <c r="CC1100" s="204"/>
      <c r="CD1100" s="204"/>
      <c r="CE1100" s="204"/>
      <c r="CF1100" s="204"/>
      <c r="CG1100" s="204"/>
      <c r="CH1100" s="204"/>
      <c r="CI1100" s="204"/>
      <c r="CJ1100" s="204"/>
      <c r="CK1100" s="204"/>
      <c r="CL1100" s="204"/>
      <c r="CM1100" s="204"/>
      <c r="CN1100" s="204"/>
      <c r="CO1100" s="204"/>
      <c r="CP1100" s="204"/>
      <c r="CQ1100" s="204"/>
      <c r="CR1100" s="204"/>
      <c r="CS1100" s="204"/>
      <c r="CT1100" s="204"/>
      <c r="CU1100" s="204"/>
      <c r="CV1100" s="204"/>
      <c r="CW1100" s="204"/>
      <c r="CX1100" s="204"/>
      <c r="CY1100" s="204"/>
      <c r="CZ1100" s="204"/>
      <c r="DA1100" s="204"/>
      <c r="DB1100" s="204"/>
      <c r="DC1100" s="204"/>
      <c r="DD1100" s="204"/>
      <c r="DE1100" s="204"/>
      <c r="DF1100" s="204"/>
      <c r="DG1100" s="204"/>
      <c r="DH1100" s="204"/>
      <c r="DI1100" s="204"/>
      <c r="DJ1100" s="204"/>
      <c r="DK1100" s="204"/>
      <c r="DL1100" s="204"/>
      <c r="DM1100" s="204"/>
      <c r="DN1100" s="204"/>
      <c r="DO1100" s="204"/>
      <c r="DP1100" s="204"/>
      <c r="DQ1100" s="204"/>
      <c r="DR1100" s="204"/>
      <c r="DS1100" s="204"/>
      <c r="DT1100" s="204"/>
      <c r="DU1100" s="204"/>
      <c r="DV1100" s="204"/>
      <c r="DW1100" s="204"/>
      <c r="DX1100" s="204"/>
      <c r="DY1100" s="204"/>
      <c r="DZ1100" s="204"/>
      <c r="EA1100" s="204"/>
      <c r="EB1100" s="204"/>
      <c r="EC1100" s="204"/>
      <c r="ED1100" s="204"/>
      <c r="EE1100" s="204"/>
      <c r="EF1100" s="204"/>
      <c r="EG1100" s="204"/>
      <c r="EH1100" s="204"/>
      <c r="EI1100" s="204"/>
      <c r="EJ1100" s="204"/>
      <c r="EK1100" s="204"/>
      <c r="EL1100" s="204"/>
      <c r="EM1100" s="204"/>
      <c r="EN1100" s="204"/>
      <c r="EO1100" s="204"/>
      <c r="EP1100" s="156"/>
      <c r="EQ1100" s="156"/>
      <c r="ER1100" s="156"/>
      <c r="ES1100" s="156"/>
      <c r="ET1100" s="156"/>
      <c r="EU1100" s="156"/>
      <c r="EV1100" s="156"/>
      <c r="EW1100" s="156"/>
      <c r="EX1100" s="156"/>
      <c r="EY1100" s="156"/>
      <c r="EZ1100" s="156"/>
      <c r="FA1100" s="156"/>
      <c r="FB1100" s="156"/>
      <c r="FC1100" s="156"/>
      <c r="FD1100" s="156"/>
      <c r="FE1100" s="156"/>
      <c r="FF1100" s="156"/>
      <c r="FG1100" s="156"/>
      <c r="FH1100" s="156"/>
      <c r="FI1100" s="156"/>
      <c r="FJ1100" s="156"/>
      <c r="FK1100" s="156"/>
      <c r="FL1100" s="156"/>
      <c r="FM1100" s="156"/>
      <c r="FN1100" s="156"/>
      <c r="FO1100" s="156"/>
      <c r="FP1100" s="156"/>
      <c r="FQ1100" s="156"/>
      <c r="FR1100" s="156"/>
      <c r="FS1100" s="156"/>
      <c r="FT1100" s="156"/>
      <c r="FU1100" s="156"/>
      <c r="FV1100" s="156"/>
      <c r="FW1100" s="156"/>
      <c r="FX1100" s="156"/>
      <c r="FY1100" s="156"/>
      <c r="FZ1100" s="156"/>
      <c r="GA1100" s="156"/>
      <c r="GB1100" s="156"/>
      <c r="GC1100" s="156"/>
      <c r="GD1100" s="156"/>
      <c r="GE1100" s="156"/>
      <c r="GF1100" s="156"/>
      <c r="GG1100" s="156"/>
      <c r="GH1100" s="156"/>
      <c r="GI1100" s="156"/>
      <c r="GJ1100" s="156"/>
      <c r="GK1100" s="156"/>
      <c r="GL1100" s="156"/>
      <c r="GM1100" s="156"/>
      <c r="GN1100" s="156"/>
      <c r="GO1100" s="156"/>
      <c r="GP1100" s="156"/>
      <c r="GQ1100" s="156"/>
      <c r="GR1100" s="156"/>
      <c r="GS1100" s="156"/>
      <c r="GT1100" s="156"/>
      <c r="GU1100" s="156"/>
      <c r="GV1100" s="156"/>
      <c r="GW1100" s="156"/>
      <c r="GX1100" s="156"/>
      <c r="GY1100" s="156"/>
      <c r="GZ1100" s="156"/>
      <c r="HA1100" s="156"/>
      <c r="HB1100" s="156"/>
      <c r="HC1100" s="156"/>
      <c r="HD1100" s="156"/>
      <c r="HE1100" s="156"/>
      <c r="HF1100" s="156"/>
      <c r="HG1100" s="156"/>
      <c r="HH1100" s="156"/>
      <c r="HI1100" s="156"/>
      <c r="HJ1100" s="156"/>
      <c r="HK1100" s="156"/>
      <c r="HL1100" s="156"/>
      <c r="HM1100" s="156"/>
      <c r="HN1100" s="157"/>
      <c r="HO1100" s="156"/>
      <c r="HP1100" s="156"/>
      <c r="HQ1100" s="156"/>
    </row>
    <row r="1101" spans="1:225">
      <c r="A1101" s="160"/>
      <c r="B1101" s="204"/>
      <c r="C1101" s="204"/>
      <c r="D1101" s="204"/>
      <c r="E1101" s="204"/>
      <c r="F1101" s="204"/>
      <c r="G1101" s="204"/>
      <c r="H1101" s="204"/>
      <c r="I1101" s="204"/>
      <c r="J1101" s="204"/>
      <c r="K1101" s="204"/>
      <c r="L1101" s="204"/>
      <c r="M1101" s="204"/>
      <c r="N1101" s="204"/>
      <c r="O1101" s="204"/>
      <c r="P1101" s="204"/>
      <c r="Q1101" s="204"/>
      <c r="R1101" s="204"/>
      <c r="S1101" s="204"/>
      <c r="T1101" s="204"/>
      <c r="U1101" s="204"/>
      <c r="V1101" s="204"/>
      <c r="W1101" s="204"/>
      <c r="X1101" s="204"/>
      <c r="Y1101" s="204"/>
      <c r="Z1101" s="204"/>
      <c r="AA1101" s="204"/>
      <c r="AB1101" s="204"/>
      <c r="AC1101" s="204"/>
      <c r="AD1101" s="204"/>
      <c r="AE1101" s="204"/>
      <c r="AF1101" s="204"/>
      <c r="AG1101" s="204"/>
      <c r="AH1101" s="204"/>
      <c r="AI1101" s="204"/>
      <c r="AJ1101" s="204"/>
      <c r="AK1101" s="204"/>
      <c r="AL1101" s="204"/>
      <c r="AM1101" s="204"/>
      <c r="AN1101" s="204"/>
      <c r="AO1101" s="204"/>
      <c r="AP1101" s="204"/>
      <c r="AQ1101" s="204"/>
      <c r="AR1101" s="204"/>
      <c r="AS1101" s="204"/>
      <c r="AT1101" s="204"/>
      <c r="AU1101" s="204"/>
      <c r="AV1101" s="204"/>
      <c r="AW1101" s="204"/>
      <c r="AX1101" s="204"/>
      <c r="AY1101" s="204"/>
      <c r="AZ1101" s="204"/>
      <c r="BA1101" s="204"/>
      <c r="BB1101" s="204"/>
      <c r="BC1101" s="204"/>
      <c r="BD1101" s="204"/>
      <c r="BE1101" s="204"/>
      <c r="BF1101" s="204"/>
      <c r="BG1101" s="204"/>
      <c r="BH1101" s="204"/>
      <c r="BI1101" s="204"/>
      <c r="BJ1101" s="204"/>
      <c r="BK1101" s="204"/>
      <c r="BL1101" s="204"/>
      <c r="BM1101" s="204"/>
      <c r="BN1101" s="204"/>
      <c r="BO1101" s="204"/>
      <c r="BP1101" s="204"/>
      <c r="BQ1101" s="204"/>
      <c r="BR1101" s="204"/>
      <c r="BS1101" s="204"/>
      <c r="BT1101" s="204"/>
      <c r="BU1101" s="204"/>
      <c r="BV1101" s="204"/>
      <c r="BW1101" s="204"/>
      <c r="BX1101" s="204"/>
      <c r="BY1101" s="204"/>
      <c r="BZ1101" s="204"/>
      <c r="CA1101" s="204"/>
      <c r="CB1101" s="204"/>
      <c r="CC1101" s="204"/>
      <c r="CD1101" s="204"/>
      <c r="CE1101" s="204"/>
      <c r="CF1101" s="204"/>
      <c r="CG1101" s="204"/>
      <c r="CH1101" s="204"/>
      <c r="CI1101" s="204"/>
      <c r="CJ1101" s="204"/>
      <c r="CK1101" s="204"/>
      <c r="CL1101" s="204"/>
      <c r="CM1101" s="204"/>
      <c r="CN1101" s="204"/>
      <c r="CO1101" s="204"/>
      <c r="CP1101" s="204"/>
      <c r="CQ1101" s="204"/>
      <c r="CR1101" s="204"/>
      <c r="CS1101" s="204"/>
      <c r="CT1101" s="204"/>
      <c r="CU1101" s="204"/>
      <c r="CV1101" s="204"/>
      <c r="CW1101" s="204"/>
      <c r="CX1101" s="204"/>
      <c r="CY1101" s="204"/>
      <c r="CZ1101" s="204"/>
      <c r="DA1101" s="204"/>
      <c r="DB1101" s="204"/>
      <c r="DC1101" s="204"/>
      <c r="DD1101" s="204"/>
      <c r="DE1101" s="204"/>
      <c r="DF1101" s="204"/>
      <c r="DG1101" s="204"/>
      <c r="DH1101" s="204"/>
      <c r="DI1101" s="204"/>
      <c r="DJ1101" s="204"/>
      <c r="DK1101" s="204"/>
      <c r="DL1101" s="204"/>
      <c r="DM1101" s="204"/>
      <c r="DN1101" s="204"/>
      <c r="DO1101" s="204"/>
      <c r="DP1101" s="204"/>
      <c r="DQ1101" s="204"/>
      <c r="DR1101" s="204"/>
      <c r="DS1101" s="204"/>
      <c r="DT1101" s="204"/>
      <c r="DU1101" s="204"/>
      <c r="DV1101" s="204"/>
      <c r="DW1101" s="204"/>
      <c r="DX1101" s="204"/>
      <c r="DY1101" s="204"/>
      <c r="DZ1101" s="204"/>
      <c r="EA1101" s="204"/>
      <c r="EB1101" s="204"/>
      <c r="EC1101" s="204"/>
      <c r="ED1101" s="204"/>
      <c r="EE1101" s="204"/>
      <c r="EF1101" s="204"/>
      <c r="EG1101" s="204"/>
      <c r="EH1101" s="204"/>
      <c r="EI1101" s="204"/>
      <c r="EJ1101" s="204"/>
      <c r="EK1101" s="204"/>
      <c r="EL1101" s="204"/>
      <c r="EM1101" s="204"/>
      <c r="EN1101" s="204"/>
      <c r="EO1101" s="204"/>
      <c r="EP1101" s="160"/>
      <c r="EQ1101" s="160"/>
      <c r="ER1101" s="160"/>
      <c r="ES1101" s="160"/>
      <c r="ET1101" s="160"/>
      <c r="EU1101" s="160"/>
      <c r="EV1101" s="160"/>
      <c r="EW1101" s="160"/>
      <c r="EX1101" s="160"/>
      <c r="EY1101" s="160"/>
      <c r="EZ1101" s="160"/>
      <c r="FA1101" s="160"/>
      <c r="FB1101" s="160"/>
      <c r="FC1101" s="160"/>
      <c r="FD1101" s="160"/>
      <c r="FE1101" s="160"/>
      <c r="FF1101" s="160"/>
      <c r="FG1101" s="160"/>
      <c r="FH1101" s="160"/>
      <c r="FI1101" s="160"/>
      <c r="FJ1101" s="160"/>
      <c r="FK1101" s="160"/>
      <c r="FL1101" s="160"/>
      <c r="FM1101" s="160"/>
      <c r="FN1101" s="160"/>
      <c r="FO1101" s="160"/>
      <c r="FP1101" s="160"/>
      <c r="FQ1101" s="160"/>
      <c r="FR1101" s="160"/>
      <c r="FS1101" s="160"/>
      <c r="FT1101" s="160"/>
      <c r="FU1101" s="160"/>
      <c r="FV1101" s="160"/>
      <c r="FW1101" s="160"/>
      <c r="FX1101" s="160"/>
      <c r="FY1101" s="160"/>
      <c r="FZ1101" s="160"/>
      <c r="GA1101" s="160"/>
      <c r="GB1101" s="160"/>
      <c r="GC1101" s="160"/>
      <c r="GD1101" s="160"/>
      <c r="GE1101" s="160"/>
      <c r="GF1101" s="160"/>
      <c r="GG1101" s="160"/>
      <c r="GH1101" s="160"/>
      <c r="GI1101" s="160"/>
      <c r="GJ1101" s="160"/>
      <c r="GK1101" s="160"/>
      <c r="GL1101" s="160"/>
      <c r="GM1101" s="160"/>
      <c r="GN1101" s="160"/>
      <c r="GO1101" s="160"/>
      <c r="GP1101" s="160"/>
      <c r="GQ1101" s="160"/>
      <c r="GR1101" s="160"/>
      <c r="GS1101" s="160"/>
      <c r="GT1101" s="160"/>
      <c r="GU1101" s="160"/>
      <c r="GV1101" s="160"/>
      <c r="GW1101" s="160"/>
      <c r="GX1101" s="160"/>
      <c r="GY1101" s="160"/>
      <c r="GZ1101" s="160"/>
      <c r="HA1101" s="160"/>
      <c r="HB1101" s="160"/>
      <c r="HC1101" s="160"/>
      <c r="HD1101" s="160"/>
      <c r="HE1101" s="160"/>
      <c r="HF1101" s="160"/>
      <c r="HG1101" s="160"/>
      <c r="HH1101" s="160"/>
      <c r="HI1101" s="160"/>
      <c r="HJ1101" s="160"/>
      <c r="HK1101" s="160"/>
      <c r="HL1101" s="160"/>
      <c r="HM1101" s="160"/>
      <c r="HN1101" s="157"/>
      <c r="HO1101" s="160"/>
      <c r="HP1101" s="160"/>
      <c r="HQ1101" s="160"/>
    </row>
    <row r="1102" spans="1:225">
      <c r="A1102" s="156"/>
      <c r="B1102" s="204"/>
      <c r="C1102" s="204"/>
      <c r="D1102" s="204"/>
      <c r="E1102" s="204"/>
      <c r="F1102" s="204"/>
      <c r="G1102" s="204"/>
      <c r="H1102" s="204"/>
      <c r="I1102" s="204"/>
      <c r="J1102" s="204"/>
      <c r="K1102" s="204"/>
      <c r="L1102" s="204"/>
      <c r="M1102" s="204"/>
      <c r="N1102" s="204"/>
      <c r="O1102" s="204"/>
      <c r="P1102" s="204"/>
      <c r="Q1102" s="204"/>
      <c r="R1102" s="204"/>
      <c r="S1102" s="204"/>
      <c r="T1102" s="204"/>
      <c r="U1102" s="204"/>
      <c r="V1102" s="204"/>
      <c r="W1102" s="204"/>
      <c r="X1102" s="204"/>
      <c r="Y1102" s="204"/>
      <c r="Z1102" s="204"/>
      <c r="AA1102" s="204"/>
      <c r="AB1102" s="204"/>
      <c r="AC1102" s="204"/>
      <c r="AD1102" s="204"/>
      <c r="AE1102" s="204"/>
      <c r="AF1102" s="204"/>
      <c r="AG1102" s="204"/>
      <c r="AH1102" s="204"/>
      <c r="AI1102" s="204"/>
      <c r="AJ1102" s="204"/>
      <c r="AK1102" s="204"/>
      <c r="AL1102" s="204"/>
      <c r="AM1102" s="204"/>
      <c r="AN1102" s="204"/>
      <c r="AO1102" s="204"/>
      <c r="AP1102" s="204"/>
      <c r="AQ1102" s="204"/>
      <c r="AR1102" s="204"/>
      <c r="AS1102" s="204"/>
      <c r="AT1102" s="204"/>
      <c r="AU1102" s="204"/>
      <c r="AV1102" s="204"/>
      <c r="AW1102" s="204"/>
      <c r="AX1102" s="204"/>
      <c r="AY1102" s="204"/>
      <c r="AZ1102" s="204"/>
      <c r="BA1102" s="204"/>
      <c r="BB1102" s="204"/>
      <c r="BC1102" s="204"/>
      <c r="BD1102" s="204"/>
      <c r="BE1102" s="204"/>
      <c r="BF1102" s="204"/>
      <c r="BG1102" s="204"/>
      <c r="BH1102" s="204"/>
      <c r="BI1102" s="204"/>
      <c r="BJ1102" s="204"/>
      <c r="BK1102" s="204"/>
      <c r="BL1102" s="204"/>
      <c r="BM1102" s="204"/>
      <c r="BN1102" s="204"/>
      <c r="BO1102" s="204"/>
      <c r="BP1102" s="204"/>
      <c r="BQ1102" s="204"/>
      <c r="BR1102" s="204"/>
      <c r="BS1102" s="204"/>
      <c r="BT1102" s="204"/>
      <c r="BU1102" s="204"/>
      <c r="BV1102" s="204"/>
      <c r="BW1102" s="204"/>
      <c r="BX1102" s="204"/>
      <c r="BY1102" s="204"/>
      <c r="BZ1102" s="204"/>
      <c r="CA1102" s="204"/>
      <c r="CB1102" s="204"/>
      <c r="CC1102" s="204"/>
      <c r="CD1102" s="204"/>
      <c r="CE1102" s="204"/>
      <c r="CF1102" s="204"/>
      <c r="CG1102" s="204"/>
      <c r="CH1102" s="204"/>
      <c r="CI1102" s="204"/>
      <c r="CJ1102" s="204"/>
      <c r="CK1102" s="204"/>
      <c r="CL1102" s="204"/>
      <c r="CM1102" s="204"/>
      <c r="CN1102" s="204"/>
      <c r="CO1102" s="204"/>
      <c r="CP1102" s="204"/>
      <c r="CQ1102" s="204"/>
      <c r="CR1102" s="204"/>
      <c r="CS1102" s="204"/>
      <c r="CT1102" s="204"/>
      <c r="CU1102" s="204"/>
      <c r="CV1102" s="204"/>
      <c r="CW1102" s="204"/>
      <c r="CX1102" s="204"/>
      <c r="CY1102" s="204"/>
      <c r="CZ1102" s="204"/>
      <c r="DA1102" s="204"/>
      <c r="DB1102" s="204"/>
      <c r="DC1102" s="204"/>
      <c r="DD1102" s="204"/>
      <c r="DE1102" s="204"/>
      <c r="DF1102" s="204"/>
      <c r="DG1102" s="204"/>
      <c r="DH1102" s="204"/>
      <c r="DI1102" s="204"/>
      <c r="DJ1102" s="204"/>
      <c r="DK1102" s="204"/>
      <c r="DL1102" s="204"/>
      <c r="DM1102" s="204"/>
      <c r="DN1102" s="204"/>
      <c r="DO1102" s="204"/>
      <c r="DP1102" s="204"/>
      <c r="DQ1102" s="204"/>
      <c r="DR1102" s="204"/>
      <c r="DS1102" s="204"/>
      <c r="DT1102" s="204"/>
      <c r="DU1102" s="204"/>
      <c r="DV1102" s="204"/>
      <c r="DW1102" s="204"/>
      <c r="DX1102" s="204"/>
      <c r="DY1102" s="204"/>
      <c r="DZ1102" s="204"/>
      <c r="EA1102" s="204"/>
      <c r="EB1102" s="204"/>
      <c r="EC1102" s="204"/>
      <c r="ED1102" s="204"/>
      <c r="EE1102" s="204"/>
      <c r="EF1102" s="204"/>
      <c r="EG1102" s="204"/>
      <c r="EH1102" s="204"/>
      <c r="EI1102" s="204"/>
      <c r="EJ1102" s="204"/>
      <c r="EK1102" s="204"/>
      <c r="EL1102" s="204"/>
      <c r="EM1102" s="204"/>
      <c r="EN1102" s="204"/>
      <c r="EO1102" s="204"/>
      <c r="EP1102" s="156"/>
      <c r="EQ1102" s="156"/>
      <c r="ER1102" s="156"/>
      <c r="ES1102" s="156"/>
      <c r="ET1102" s="156"/>
      <c r="EU1102" s="156"/>
      <c r="EV1102" s="156"/>
      <c r="EW1102" s="156"/>
      <c r="EX1102" s="156"/>
      <c r="EY1102" s="156"/>
      <c r="EZ1102" s="156"/>
      <c r="FA1102" s="156"/>
      <c r="FB1102" s="156"/>
      <c r="FC1102" s="156"/>
      <c r="FD1102" s="156"/>
      <c r="FE1102" s="156"/>
      <c r="FF1102" s="156"/>
      <c r="FG1102" s="156"/>
      <c r="FH1102" s="156"/>
      <c r="FI1102" s="156"/>
      <c r="FJ1102" s="156"/>
      <c r="FK1102" s="156"/>
      <c r="FL1102" s="156"/>
      <c r="FM1102" s="156"/>
      <c r="FN1102" s="156"/>
      <c r="FO1102" s="156"/>
      <c r="FP1102" s="156"/>
      <c r="FQ1102" s="156"/>
      <c r="FR1102" s="156"/>
      <c r="FS1102" s="156"/>
      <c r="FT1102" s="156"/>
      <c r="FU1102" s="156"/>
      <c r="FV1102" s="156"/>
      <c r="FW1102" s="156"/>
      <c r="FX1102" s="156"/>
      <c r="FY1102" s="156"/>
      <c r="FZ1102" s="156"/>
      <c r="GA1102" s="156"/>
      <c r="GB1102" s="156"/>
      <c r="GC1102" s="156"/>
      <c r="GD1102" s="156"/>
      <c r="GE1102" s="156"/>
      <c r="GF1102" s="156"/>
      <c r="GG1102" s="156"/>
      <c r="GH1102" s="156"/>
      <c r="GI1102" s="156"/>
      <c r="GJ1102" s="156"/>
      <c r="GK1102" s="156"/>
      <c r="GL1102" s="156"/>
      <c r="GM1102" s="156"/>
      <c r="GN1102" s="156"/>
      <c r="GO1102" s="156"/>
      <c r="GP1102" s="156"/>
      <c r="GQ1102" s="156"/>
      <c r="GR1102" s="156"/>
      <c r="GS1102" s="156"/>
      <c r="GT1102" s="156"/>
      <c r="GU1102" s="156"/>
      <c r="GV1102" s="156"/>
      <c r="GW1102" s="156"/>
      <c r="GX1102" s="156"/>
      <c r="GY1102" s="156"/>
      <c r="GZ1102" s="156"/>
      <c r="HA1102" s="156"/>
      <c r="HB1102" s="156"/>
      <c r="HC1102" s="156"/>
      <c r="HD1102" s="156"/>
      <c r="HE1102" s="156"/>
      <c r="HF1102" s="156"/>
      <c r="HG1102" s="156"/>
      <c r="HH1102" s="156"/>
      <c r="HI1102" s="156"/>
      <c r="HJ1102" s="156"/>
      <c r="HK1102" s="156"/>
      <c r="HL1102" s="156"/>
      <c r="HM1102" s="156"/>
      <c r="HN1102" s="157"/>
      <c r="HO1102" s="156"/>
      <c r="HP1102" s="156"/>
      <c r="HQ1102" s="156"/>
    </row>
    <row r="1103" spans="1:225">
      <c r="A1103" s="156"/>
      <c r="B1103" s="204"/>
      <c r="C1103" s="204"/>
      <c r="D1103" s="204"/>
      <c r="E1103" s="204"/>
      <c r="F1103" s="204"/>
      <c r="G1103" s="204"/>
      <c r="H1103" s="204"/>
      <c r="I1103" s="204"/>
      <c r="J1103" s="204"/>
      <c r="K1103" s="204"/>
      <c r="L1103" s="204"/>
      <c r="M1103" s="204"/>
      <c r="N1103" s="204"/>
      <c r="O1103" s="204"/>
      <c r="P1103" s="204"/>
      <c r="Q1103" s="204"/>
      <c r="R1103" s="204"/>
      <c r="S1103" s="204"/>
      <c r="T1103" s="204"/>
      <c r="U1103" s="204"/>
      <c r="V1103" s="204"/>
      <c r="W1103" s="204"/>
      <c r="X1103" s="204"/>
      <c r="Y1103" s="204"/>
      <c r="Z1103" s="204"/>
      <c r="AA1103" s="204"/>
      <c r="AB1103" s="204"/>
      <c r="AC1103" s="204"/>
      <c r="AD1103" s="204"/>
      <c r="AE1103" s="204"/>
      <c r="AF1103" s="204"/>
      <c r="AG1103" s="204"/>
      <c r="AH1103" s="204"/>
      <c r="AI1103" s="204"/>
      <c r="AJ1103" s="204"/>
      <c r="AK1103" s="204"/>
      <c r="AL1103" s="204"/>
      <c r="AM1103" s="204"/>
      <c r="AN1103" s="204"/>
      <c r="AO1103" s="204"/>
      <c r="AP1103" s="204"/>
      <c r="AQ1103" s="204"/>
      <c r="AR1103" s="204"/>
      <c r="AS1103" s="204"/>
      <c r="AT1103" s="204"/>
      <c r="AU1103" s="204"/>
      <c r="AV1103" s="204"/>
      <c r="AW1103" s="204"/>
      <c r="AX1103" s="204"/>
      <c r="AY1103" s="204"/>
      <c r="AZ1103" s="204"/>
      <c r="BA1103" s="204"/>
      <c r="BB1103" s="204"/>
      <c r="BC1103" s="204"/>
      <c r="BD1103" s="204"/>
      <c r="BE1103" s="204"/>
      <c r="BF1103" s="204"/>
      <c r="BG1103" s="204"/>
      <c r="BH1103" s="204"/>
      <c r="BI1103" s="204"/>
      <c r="BJ1103" s="204"/>
      <c r="BK1103" s="204"/>
      <c r="BL1103" s="204"/>
      <c r="BM1103" s="204"/>
      <c r="BN1103" s="204"/>
      <c r="BO1103" s="204"/>
      <c r="BP1103" s="204"/>
      <c r="BQ1103" s="204"/>
      <c r="BR1103" s="204"/>
      <c r="BS1103" s="204"/>
      <c r="BT1103" s="204"/>
      <c r="BU1103" s="204"/>
      <c r="BV1103" s="204"/>
      <c r="BW1103" s="204"/>
      <c r="BX1103" s="204"/>
      <c r="BY1103" s="204"/>
      <c r="BZ1103" s="204"/>
      <c r="CA1103" s="204"/>
      <c r="CB1103" s="204"/>
      <c r="CC1103" s="204"/>
      <c r="CD1103" s="204"/>
      <c r="CE1103" s="204"/>
      <c r="CF1103" s="204"/>
      <c r="CG1103" s="204"/>
      <c r="CH1103" s="204"/>
      <c r="CI1103" s="204"/>
      <c r="CJ1103" s="204"/>
      <c r="CK1103" s="204"/>
      <c r="CL1103" s="204"/>
      <c r="CM1103" s="204"/>
      <c r="CN1103" s="204"/>
      <c r="CO1103" s="204"/>
      <c r="CP1103" s="204"/>
      <c r="CQ1103" s="204"/>
      <c r="CR1103" s="204"/>
      <c r="CS1103" s="204"/>
      <c r="CT1103" s="204"/>
      <c r="CU1103" s="204"/>
      <c r="CV1103" s="204"/>
      <c r="CW1103" s="204"/>
      <c r="CX1103" s="204"/>
      <c r="CY1103" s="204"/>
      <c r="CZ1103" s="204"/>
      <c r="DA1103" s="204"/>
      <c r="DB1103" s="204"/>
      <c r="DC1103" s="204"/>
      <c r="DD1103" s="204"/>
      <c r="DE1103" s="204"/>
      <c r="DF1103" s="204"/>
      <c r="DG1103" s="204"/>
      <c r="DH1103" s="204"/>
      <c r="DI1103" s="204"/>
      <c r="DJ1103" s="204"/>
      <c r="DK1103" s="204"/>
      <c r="DL1103" s="204"/>
      <c r="DM1103" s="204"/>
      <c r="DN1103" s="204"/>
      <c r="DO1103" s="204"/>
      <c r="DP1103" s="204"/>
      <c r="DQ1103" s="204"/>
      <c r="DR1103" s="204"/>
      <c r="DS1103" s="204"/>
      <c r="DT1103" s="204"/>
      <c r="DU1103" s="204"/>
      <c r="DV1103" s="204"/>
      <c r="DW1103" s="204"/>
      <c r="DX1103" s="204"/>
      <c r="DY1103" s="204"/>
      <c r="DZ1103" s="204"/>
      <c r="EA1103" s="204"/>
      <c r="EB1103" s="204"/>
      <c r="EC1103" s="204"/>
      <c r="ED1103" s="204"/>
      <c r="EE1103" s="204"/>
      <c r="EF1103" s="204"/>
      <c r="EG1103" s="204"/>
      <c r="EH1103" s="204"/>
      <c r="EI1103" s="204"/>
      <c r="EJ1103" s="204"/>
      <c r="EK1103" s="204"/>
      <c r="EL1103" s="204"/>
      <c r="EM1103" s="204"/>
      <c r="EN1103" s="204"/>
      <c r="EO1103" s="204"/>
      <c r="EP1103" s="156"/>
      <c r="EQ1103" s="156"/>
      <c r="ER1103" s="156"/>
      <c r="ES1103" s="156"/>
      <c r="ET1103" s="156"/>
      <c r="EU1103" s="156"/>
      <c r="EV1103" s="156"/>
      <c r="EW1103" s="156"/>
      <c r="EX1103" s="156"/>
      <c r="EY1103" s="156"/>
      <c r="EZ1103" s="156"/>
      <c r="FA1103" s="156"/>
      <c r="FB1103" s="156"/>
      <c r="FC1103" s="156"/>
      <c r="FD1103" s="156"/>
      <c r="FE1103" s="156"/>
      <c r="FF1103" s="156"/>
      <c r="FG1103" s="156"/>
      <c r="FH1103" s="156"/>
      <c r="FI1103" s="156"/>
      <c r="FJ1103" s="156"/>
      <c r="FK1103" s="156"/>
      <c r="FL1103" s="156"/>
      <c r="FM1103" s="156"/>
      <c r="FN1103" s="156"/>
      <c r="FO1103" s="156"/>
      <c r="FP1103" s="156"/>
      <c r="FQ1103" s="156"/>
      <c r="FR1103" s="156"/>
      <c r="FS1103" s="156"/>
      <c r="FT1103" s="156"/>
      <c r="FU1103" s="156"/>
      <c r="FV1103" s="156"/>
      <c r="FW1103" s="156"/>
      <c r="FX1103" s="156"/>
      <c r="FY1103" s="156"/>
      <c r="FZ1103" s="156"/>
      <c r="GA1103" s="156"/>
      <c r="GB1103" s="156"/>
      <c r="GC1103" s="156"/>
      <c r="GD1103" s="156"/>
      <c r="GE1103" s="156"/>
      <c r="GF1103" s="156"/>
      <c r="GG1103" s="156"/>
      <c r="GH1103" s="156"/>
      <c r="GI1103" s="156"/>
      <c r="GJ1103" s="156"/>
      <c r="GK1103" s="156"/>
      <c r="GL1103" s="156"/>
      <c r="GM1103" s="156"/>
      <c r="GN1103" s="156"/>
      <c r="GO1103" s="156"/>
      <c r="GP1103" s="156"/>
      <c r="GQ1103" s="156"/>
      <c r="GR1103" s="156"/>
      <c r="GS1103" s="156"/>
      <c r="GT1103" s="156"/>
      <c r="GU1103" s="156"/>
      <c r="GV1103" s="156"/>
      <c r="GW1103" s="156"/>
      <c r="GX1103" s="156"/>
      <c r="GY1103" s="156"/>
      <c r="GZ1103" s="156"/>
      <c r="HA1103" s="156"/>
      <c r="HB1103" s="156"/>
      <c r="HC1103" s="156"/>
      <c r="HD1103" s="156"/>
      <c r="HE1103" s="156"/>
      <c r="HF1103" s="156"/>
      <c r="HG1103" s="156"/>
      <c r="HH1103" s="156"/>
      <c r="HI1103" s="156"/>
      <c r="HJ1103" s="156"/>
      <c r="HK1103" s="156"/>
      <c r="HL1103" s="156"/>
      <c r="HM1103" s="156"/>
      <c r="HN1103" s="157"/>
      <c r="HO1103" s="156"/>
      <c r="HP1103" s="156"/>
      <c r="HQ1103" s="156"/>
    </row>
    <row r="1104" spans="1:225">
      <c r="A1104" s="160"/>
      <c r="B1104" s="204"/>
      <c r="C1104" s="204"/>
      <c r="D1104" s="204"/>
      <c r="E1104" s="204"/>
      <c r="F1104" s="204"/>
      <c r="G1104" s="204"/>
      <c r="H1104" s="204"/>
      <c r="I1104" s="204"/>
      <c r="J1104" s="204"/>
      <c r="K1104" s="204"/>
      <c r="L1104" s="204"/>
      <c r="M1104" s="204"/>
      <c r="N1104" s="204"/>
      <c r="O1104" s="204"/>
      <c r="P1104" s="204"/>
      <c r="Q1104" s="204"/>
      <c r="R1104" s="204"/>
      <c r="S1104" s="204"/>
      <c r="T1104" s="204"/>
      <c r="U1104" s="204"/>
      <c r="V1104" s="204"/>
      <c r="W1104" s="204"/>
      <c r="X1104" s="204"/>
      <c r="Y1104" s="204"/>
      <c r="Z1104" s="204"/>
      <c r="AA1104" s="204"/>
      <c r="AB1104" s="204"/>
      <c r="AC1104" s="204"/>
      <c r="AD1104" s="204"/>
      <c r="AE1104" s="204"/>
      <c r="AF1104" s="204"/>
      <c r="AG1104" s="204"/>
      <c r="AH1104" s="204"/>
      <c r="AI1104" s="204"/>
      <c r="AJ1104" s="204"/>
      <c r="AK1104" s="204"/>
      <c r="AL1104" s="204"/>
      <c r="AM1104" s="204"/>
      <c r="AN1104" s="204"/>
      <c r="AO1104" s="204"/>
      <c r="AP1104" s="204"/>
      <c r="AQ1104" s="204"/>
      <c r="AR1104" s="204"/>
      <c r="AS1104" s="204"/>
      <c r="AT1104" s="204"/>
      <c r="AU1104" s="204"/>
      <c r="AV1104" s="204"/>
      <c r="AW1104" s="204"/>
      <c r="AX1104" s="204"/>
      <c r="AY1104" s="204"/>
      <c r="AZ1104" s="204"/>
      <c r="BA1104" s="204"/>
      <c r="BB1104" s="204"/>
      <c r="BC1104" s="204"/>
      <c r="BD1104" s="204"/>
      <c r="BE1104" s="204"/>
      <c r="BF1104" s="204"/>
      <c r="BG1104" s="204"/>
      <c r="BH1104" s="204"/>
      <c r="BI1104" s="204"/>
      <c r="BJ1104" s="204"/>
      <c r="BK1104" s="204"/>
      <c r="BL1104" s="204"/>
      <c r="BM1104" s="204"/>
      <c r="BN1104" s="204"/>
      <c r="BO1104" s="204"/>
      <c r="BP1104" s="204"/>
      <c r="BQ1104" s="204"/>
      <c r="BR1104" s="204"/>
      <c r="BS1104" s="204"/>
      <c r="BT1104" s="204"/>
      <c r="BU1104" s="204"/>
      <c r="BV1104" s="204"/>
      <c r="BW1104" s="204"/>
      <c r="BX1104" s="204"/>
      <c r="BY1104" s="204"/>
      <c r="BZ1104" s="204"/>
      <c r="CA1104" s="204"/>
      <c r="CB1104" s="204"/>
      <c r="CC1104" s="204"/>
      <c r="CD1104" s="204"/>
      <c r="CE1104" s="204"/>
      <c r="CF1104" s="204"/>
      <c r="CG1104" s="204"/>
      <c r="CH1104" s="204"/>
      <c r="CI1104" s="204"/>
      <c r="CJ1104" s="204"/>
      <c r="CK1104" s="204"/>
      <c r="CL1104" s="204"/>
      <c r="CM1104" s="204"/>
      <c r="CN1104" s="204"/>
      <c r="CO1104" s="204"/>
      <c r="CP1104" s="204"/>
      <c r="CQ1104" s="204"/>
      <c r="CR1104" s="204"/>
      <c r="CS1104" s="204"/>
      <c r="CT1104" s="204"/>
      <c r="CU1104" s="204"/>
      <c r="CV1104" s="204"/>
      <c r="CW1104" s="204"/>
      <c r="CX1104" s="204"/>
      <c r="CY1104" s="204"/>
      <c r="CZ1104" s="204"/>
      <c r="DA1104" s="204"/>
      <c r="DB1104" s="204"/>
      <c r="DC1104" s="204"/>
      <c r="DD1104" s="204"/>
      <c r="DE1104" s="204"/>
      <c r="DF1104" s="204"/>
      <c r="DG1104" s="204"/>
      <c r="DH1104" s="204"/>
      <c r="DI1104" s="204"/>
      <c r="DJ1104" s="204"/>
      <c r="DK1104" s="204"/>
      <c r="DL1104" s="204"/>
      <c r="DM1104" s="204"/>
      <c r="DN1104" s="204"/>
      <c r="DO1104" s="204"/>
      <c r="DP1104" s="204"/>
      <c r="DQ1104" s="204"/>
      <c r="DR1104" s="204"/>
      <c r="DS1104" s="204"/>
      <c r="DT1104" s="204"/>
      <c r="DU1104" s="204"/>
      <c r="DV1104" s="204"/>
      <c r="DW1104" s="204"/>
      <c r="DX1104" s="204"/>
      <c r="DY1104" s="204"/>
      <c r="DZ1104" s="204"/>
      <c r="EA1104" s="204"/>
      <c r="EB1104" s="204"/>
      <c r="EC1104" s="204"/>
      <c r="ED1104" s="204"/>
      <c r="EE1104" s="204"/>
      <c r="EF1104" s="204"/>
      <c r="EG1104" s="204"/>
      <c r="EH1104" s="204"/>
      <c r="EI1104" s="204"/>
      <c r="EJ1104" s="204"/>
      <c r="EK1104" s="204"/>
      <c r="EL1104" s="204"/>
      <c r="EM1104" s="204"/>
      <c r="EN1104" s="204"/>
      <c r="EO1104" s="204"/>
      <c r="EP1104" s="160"/>
      <c r="EQ1104" s="160"/>
      <c r="ER1104" s="160"/>
      <c r="ES1104" s="160"/>
      <c r="ET1104" s="160"/>
      <c r="EU1104" s="160"/>
      <c r="EV1104" s="160"/>
      <c r="EW1104" s="160"/>
      <c r="EX1104" s="160"/>
      <c r="EY1104" s="160"/>
      <c r="EZ1104" s="160"/>
      <c r="FA1104" s="160"/>
      <c r="FB1104" s="160"/>
      <c r="FC1104" s="160"/>
      <c r="FD1104" s="160"/>
      <c r="FE1104" s="160"/>
      <c r="FF1104" s="160"/>
      <c r="FG1104" s="160"/>
      <c r="FH1104" s="160"/>
      <c r="FI1104" s="160"/>
      <c r="FJ1104" s="160"/>
      <c r="FK1104" s="160"/>
      <c r="FL1104" s="160"/>
      <c r="FM1104" s="160"/>
      <c r="FN1104" s="160"/>
      <c r="FO1104" s="160"/>
      <c r="FP1104" s="160"/>
      <c r="FQ1104" s="160"/>
      <c r="FR1104" s="160"/>
      <c r="FS1104" s="160"/>
      <c r="FT1104" s="160"/>
      <c r="FU1104" s="160"/>
      <c r="FV1104" s="160"/>
      <c r="FW1104" s="160"/>
      <c r="FX1104" s="160"/>
      <c r="FY1104" s="160"/>
      <c r="FZ1104" s="160"/>
      <c r="GA1104" s="160"/>
      <c r="GB1104" s="160"/>
      <c r="GC1104" s="160"/>
      <c r="GD1104" s="160"/>
      <c r="GE1104" s="160"/>
      <c r="GF1104" s="160"/>
      <c r="GG1104" s="160"/>
      <c r="GH1104" s="160"/>
      <c r="GI1104" s="160"/>
      <c r="GJ1104" s="160"/>
      <c r="GK1104" s="160"/>
      <c r="GL1104" s="160"/>
      <c r="GM1104" s="160"/>
      <c r="GN1104" s="160"/>
      <c r="GO1104" s="160"/>
      <c r="GP1104" s="160"/>
      <c r="GQ1104" s="160"/>
      <c r="GR1104" s="160"/>
      <c r="GS1104" s="160"/>
      <c r="GT1104" s="160"/>
      <c r="GU1104" s="160"/>
      <c r="GV1104" s="160"/>
      <c r="GW1104" s="160"/>
      <c r="GX1104" s="160"/>
      <c r="GY1104" s="160"/>
      <c r="GZ1104" s="160"/>
      <c r="HA1104" s="160"/>
      <c r="HB1104" s="160"/>
      <c r="HC1104" s="160"/>
      <c r="HD1104" s="160"/>
      <c r="HE1104" s="160"/>
      <c r="HF1104" s="160"/>
      <c r="HG1104" s="160"/>
      <c r="HH1104" s="160"/>
      <c r="HI1104" s="160"/>
      <c r="HJ1104" s="160"/>
      <c r="HK1104" s="160"/>
      <c r="HL1104" s="160"/>
      <c r="HM1104" s="160"/>
      <c r="HN1104" s="157"/>
      <c r="HO1104" s="160"/>
      <c r="HP1104" s="160"/>
      <c r="HQ1104" s="160"/>
    </row>
    <row r="1105" spans="1:225">
      <c r="A1105" s="156"/>
      <c r="B1105" s="204"/>
      <c r="C1105" s="204"/>
      <c r="D1105" s="204"/>
      <c r="E1105" s="204"/>
      <c r="F1105" s="204"/>
      <c r="G1105" s="204"/>
      <c r="H1105" s="204"/>
      <c r="I1105" s="204"/>
      <c r="J1105" s="204"/>
      <c r="K1105" s="204"/>
      <c r="L1105" s="204"/>
      <c r="M1105" s="204"/>
      <c r="N1105" s="204"/>
      <c r="O1105" s="204"/>
      <c r="P1105" s="204"/>
      <c r="Q1105" s="204"/>
      <c r="R1105" s="204"/>
      <c r="S1105" s="204"/>
      <c r="T1105" s="204"/>
      <c r="U1105" s="204"/>
      <c r="V1105" s="204"/>
      <c r="W1105" s="204"/>
      <c r="X1105" s="204"/>
      <c r="Y1105" s="204"/>
      <c r="Z1105" s="204"/>
      <c r="AA1105" s="204"/>
      <c r="AB1105" s="204"/>
      <c r="AC1105" s="204"/>
      <c r="AD1105" s="204"/>
      <c r="AE1105" s="204"/>
      <c r="AF1105" s="204"/>
      <c r="AG1105" s="204"/>
      <c r="AH1105" s="204"/>
      <c r="AI1105" s="204"/>
      <c r="AJ1105" s="204"/>
      <c r="AK1105" s="204"/>
      <c r="AL1105" s="204"/>
      <c r="AM1105" s="204"/>
      <c r="AN1105" s="204"/>
      <c r="AO1105" s="204"/>
      <c r="AP1105" s="204"/>
      <c r="AQ1105" s="204"/>
      <c r="AR1105" s="204"/>
      <c r="AS1105" s="204"/>
      <c r="AT1105" s="204"/>
      <c r="AU1105" s="204"/>
      <c r="AV1105" s="204"/>
      <c r="AW1105" s="204"/>
      <c r="AX1105" s="204"/>
      <c r="AY1105" s="204"/>
      <c r="AZ1105" s="204"/>
      <c r="BA1105" s="204"/>
      <c r="BB1105" s="204"/>
      <c r="BC1105" s="204"/>
      <c r="BD1105" s="204"/>
      <c r="BE1105" s="204"/>
      <c r="BF1105" s="204"/>
      <c r="BG1105" s="204"/>
      <c r="BH1105" s="204"/>
      <c r="BI1105" s="204"/>
      <c r="BJ1105" s="204"/>
      <c r="BK1105" s="204"/>
      <c r="BL1105" s="204"/>
      <c r="BM1105" s="204"/>
      <c r="BN1105" s="204"/>
      <c r="BO1105" s="204"/>
      <c r="BP1105" s="204"/>
      <c r="BQ1105" s="204"/>
      <c r="BR1105" s="204"/>
      <c r="BS1105" s="204"/>
      <c r="BT1105" s="204"/>
      <c r="BU1105" s="204"/>
      <c r="BV1105" s="204"/>
      <c r="BW1105" s="204"/>
      <c r="BX1105" s="204"/>
      <c r="BY1105" s="204"/>
      <c r="BZ1105" s="204"/>
      <c r="CA1105" s="204"/>
      <c r="CB1105" s="204"/>
      <c r="CC1105" s="204"/>
      <c r="CD1105" s="204"/>
      <c r="CE1105" s="204"/>
      <c r="CF1105" s="204"/>
      <c r="CG1105" s="204"/>
      <c r="CH1105" s="204"/>
      <c r="CI1105" s="204"/>
      <c r="CJ1105" s="204"/>
      <c r="CK1105" s="204"/>
      <c r="CL1105" s="204"/>
      <c r="CM1105" s="204"/>
      <c r="CN1105" s="204"/>
      <c r="CO1105" s="204"/>
      <c r="CP1105" s="204"/>
      <c r="CQ1105" s="204"/>
      <c r="CR1105" s="204"/>
      <c r="CS1105" s="204"/>
      <c r="CT1105" s="204"/>
      <c r="CU1105" s="204"/>
      <c r="CV1105" s="204"/>
      <c r="CW1105" s="204"/>
      <c r="CX1105" s="204"/>
      <c r="CY1105" s="204"/>
      <c r="CZ1105" s="204"/>
      <c r="DA1105" s="204"/>
      <c r="DB1105" s="204"/>
      <c r="DC1105" s="204"/>
      <c r="DD1105" s="204"/>
      <c r="DE1105" s="204"/>
      <c r="DF1105" s="204"/>
      <c r="DG1105" s="204"/>
      <c r="DH1105" s="204"/>
      <c r="DI1105" s="204"/>
      <c r="DJ1105" s="204"/>
      <c r="DK1105" s="204"/>
      <c r="DL1105" s="204"/>
      <c r="DM1105" s="204"/>
      <c r="DN1105" s="204"/>
      <c r="DO1105" s="204"/>
      <c r="DP1105" s="204"/>
      <c r="DQ1105" s="204"/>
      <c r="DR1105" s="204"/>
      <c r="DS1105" s="204"/>
      <c r="DT1105" s="204"/>
      <c r="DU1105" s="204"/>
      <c r="DV1105" s="204"/>
      <c r="DW1105" s="204"/>
      <c r="DX1105" s="204"/>
      <c r="DY1105" s="204"/>
      <c r="DZ1105" s="204"/>
      <c r="EA1105" s="204"/>
      <c r="EB1105" s="204"/>
      <c r="EC1105" s="204"/>
      <c r="ED1105" s="204"/>
      <c r="EE1105" s="204"/>
      <c r="EF1105" s="204"/>
      <c r="EG1105" s="204"/>
      <c r="EH1105" s="204"/>
      <c r="EI1105" s="204"/>
      <c r="EJ1105" s="204"/>
      <c r="EK1105" s="204"/>
      <c r="EL1105" s="204"/>
      <c r="EM1105" s="204"/>
      <c r="EN1105" s="204"/>
      <c r="EO1105" s="204"/>
      <c r="EP1105" s="156"/>
      <c r="EQ1105" s="156"/>
      <c r="ER1105" s="156"/>
      <c r="ES1105" s="156"/>
      <c r="ET1105" s="156"/>
      <c r="EU1105" s="156"/>
      <c r="EV1105" s="156"/>
      <c r="EW1105" s="156"/>
      <c r="EX1105" s="156"/>
      <c r="EY1105" s="156"/>
      <c r="EZ1105" s="156"/>
      <c r="FA1105" s="156"/>
      <c r="FB1105" s="156"/>
      <c r="FC1105" s="156"/>
      <c r="FD1105" s="156"/>
      <c r="FE1105" s="156"/>
      <c r="FF1105" s="156"/>
      <c r="FG1105" s="156"/>
      <c r="FH1105" s="156"/>
      <c r="FI1105" s="156"/>
      <c r="FJ1105" s="156"/>
      <c r="FK1105" s="156"/>
      <c r="FL1105" s="156"/>
      <c r="FM1105" s="156"/>
      <c r="FN1105" s="156"/>
      <c r="FO1105" s="156"/>
      <c r="FP1105" s="156"/>
      <c r="FQ1105" s="156"/>
      <c r="FR1105" s="156"/>
      <c r="FS1105" s="156"/>
      <c r="FT1105" s="156"/>
      <c r="FU1105" s="156"/>
      <c r="FV1105" s="156"/>
      <c r="FW1105" s="156"/>
      <c r="FX1105" s="156"/>
      <c r="FY1105" s="156"/>
      <c r="FZ1105" s="156"/>
      <c r="GA1105" s="156"/>
      <c r="GB1105" s="156"/>
      <c r="GC1105" s="156"/>
      <c r="GD1105" s="156"/>
      <c r="GE1105" s="156"/>
      <c r="GF1105" s="156"/>
      <c r="GG1105" s="156"/>
      <c r="GH1105" s="156"/>
      <c r="GI1105" s="156"/>
      <c r="GJ1105" s="156"/>
      <c r="GK1105" s="156"/>
      <c r="GL1105" s="156"/>
      <c r="GM1105" s="156"/>
      <c r="GN1105" s="156"/>
      <c r="GO1105" s="156"/>
      <c r="GP1105" s="156"/>
      <c r="GQ1105" s="156"/>
      <c r="GR1105" s="156"/>
      <c r="GS1105" s="156"/>
      <c r="GT1105" s="156"/>
      <c r="GU1105" s="156"/>
      <c r="GV1105" s="156"/>
      <c r="GW1105" s="156"/>
      <c r="GX1105" s="156"/>
      <c r="GY1105" s="156"/>
      <c r="GZ1105" s="156"/>
      <c r="HA1105" s="156"/>
      <c r="HB1105" s="156"/>
      <c r="HC1105" s="156"/>
      <c r="HD1105" s="156"/>
      <c r="HE1105" s="156"/>
      <c r="HF1105" s="156"/>
      <c r="HG1105" s="156"/>
      <c r="HH1105" s="156"/>
      <c r="HI1105" s="156"/>
      <c r="HJ1105" s="156"/>
      <c r="HK1105" s="156"/>
      <c r="HL1105" s="156"/>
      <c r="HM1105" s="156"/>
      <c r="HN1105" s="157"/>
      <c r="HO1105" s="156"/>
      <c r="HP1105" s="156"/>
      <c r="HQ1105" s="156"/>
    </row>
    <row r="1106" spans="1:225">
      <c r="A1106" s="156"/>
      <c r="B1106" s="204"/>
      <c r="C1106" s="204"/>
      <c r="D1106" s="204"/>
      <c r="E1106" s="204"/>
      <c r="F1106" s="204"/>
      <c r="G1106" s="204"/>
      <c r="H1106" s="204"/>
      <c r="I1106" s="204"/>
      <c r="J1106" s="204"/>
      <c r="K1106" s="204"/>
      <c r="L1106" s="204"/>
      <c r="M1106" s="204"/>
      <c r="N1106" s="204"/>
      <c r="O1106" s="204"/>
      <c r="P1106" s="204"/>
      <c r="Q1106" s="204"/>
      <c r="R1106" s="204"/>
      <c r="S1106" s="204"/>
      <c r="T1106" s="204"/>
      <c r="U1106" s="204"/>
      <c r="V1106" s="204"/>
      <c r="W1106" s="204"/>
      <c r="X1106" s="204"/>
      <c r="Y1106" s="204"/>
      <c r="Z1106" s="204"/>
      <c r="AA1106" s="204"/>
      <c r="AB1106" s="204"/>
      <c r="AC1106" s="204"/>
      <c r="AD1106" s="204"/>
      <c r="AE1106" s="204"/>
      <c r="AF1106" s="204"/>
      <c r="AG1106" s="204"/>
      <c r="AH1106" s="204"/>
      <c r="AI1106" s="204"/>
      <c r="AJ1106" s="204"/>
      <c r="AK1106" s="204"/>
      <c r="AL1106" s="204"/>
      <c r="AM1106" s="204"/>
      <c r="AN1106" s="204"/>
      <c r="AO1106" s="204"/>
      <c r="AP1106" s="204"/>
      <c r="AQ1106" s="204"/>
      <c r="AR1106" s="204"/>
      <c r="AS1106" s="204"/>
      <c r="AT1106" s="204"/>
      <c r="AU1106" s="204"/>
      <c r="AV1106" s="204"/>
      <c r="AW1106" s="204"/>
      <c r="AX1106" s="204"/>
      <c r="AY1106" s="204"/>
      <c r="AZ1106" s="204"/>
      <c r="BA1106" s="204"/>
      <c r="BB1106" s="204"/>
      <c r="BC1106" s="204"/>
      <c r="BD1106" s="204"/>
      <c r="BE1106" s="204"/>
      <c r="BF1106" s="204"/>
      <c r="BG1106" s="204"/>
      <c r="BH1106" s="204"/>
      <c r="BI1106" s="204"/>
      <c r="BJ1106" s="204"/>
      <c r="BK1106" s="204"/>
      <c r="BL1106" s="204"/>
      <c r="BM1106" s="204"/>
      <c r="BN1106" s="204"/>
      <c r="BO1106" s="204"/>
      <c r="BP1106" s="204"/>
      <c r="BQ1106" s="204"/>
      <c r="BR1106" s="204"/>
      <c r="BS1106" s="204"/>
      <c r="BT1106" s="204"/>
      <c r="BU1106" s="204"/>
      <c r="BV1106" s="204"/>
      <c r="BW1106" s="204"/>
      <c r="BX1106" s="204"/>
      <c r="BY1106" s="204"/>
      <c r="BZ1106" s="204"/>
      <c r="CA1106" s="204"/>
      <c r="CB1106" s="204"/>
      <c r="CC1106" s="204"/>
      <c r="CD1106" s="204"/>
      <c r="CE1106" s="204"/>
      <c r="CF1106" s="204"/>
      <c r="CG1106" s="204"/>
      <c r="CH1106" s="204"/>
      <c r="CI1106" s="204"/>
      <c r="CJ1106" s="204"/>
      <c r="CK1106" s="204"/>
      <c r="CL1106" s="204"/>
      <c r="CM1106" s="204"/>
      <c r="CN1106" s="204"/>
      <c r="CO1106" s="204"/>
      <c r="CP1106" s="204"/>
      <c r="CQ1106" s="204"/>
      <c r="CR1106" s="204"/>
      <c r="CS1106" s="204"/>
      <c r="CT1106" s="204"/>
      <c r="CU1106" s="204"/>
      <c r="CV1106" s="204"/>
      <c r="CW1106" s="204"/>
      <c r="CX1106" s="204"/>
      <c r="CY1106" s="204"/>
      <c r="CZ1106" s="204"/>
      <c r="DA1106" s="204"/>
      <c r="DB1106" s="204"/>
      <c r="DC1106" s="204"/>
      <c r="DD1106" s="204"/>
      <c r="DE1106" s="204"/>
      <c r="DF1106" s="204"/>
      <c r="DG1106" s="204"/>
      <c r="DH1106" s="204"/>
      <c r="DI1106" s="204"/>
      <c r="DJ1106" s="204"/>
      <c r="DK1106" s="204"/>
      <c r="DL1106" s="204"/>
      <c r="DM1106" s="204"/>
      <c r="DN1106" s="204"/>
      <c r="DO1106" s="204"/>
      <c r="DP1106" s="204"/>
      <c r="DQ1106" s="204"/>
      <c r="DR1106" s="204"/>
      <c r="DS1106" s="204"/>
      <c r="DT1106" s="204"/>
      <c r="DU1106" s="204"/>
      <c r="DV1106" s="204"/>
      <c r="DW1106" s="204"/>
      <c r="DX1106" s="204"/>
      <c r="DY1106" s="204"/>
      <c r="DZ1106" s="204"/>
      <c r="EA1106" s="204"/>
      <c r="EB1106" s="204"/>
      <c r="EC1106" s="204"/>
      <c r="ED1106" s="204"/>
      <c r="EE1106" s="204"/>
      <c r="EF1106" s="204"/>
      <c r="EG1106" s="204"/>
      <c r="EH1106" s="204"/>
      <c r="EI1106" s="204"/>
      <c r="EJ1106" s="204"/>
      <c r="EK1106" s="204"/>
      <c r="EL1106" s="204"/>
      <c r="EM1106" s="204"/>
      <c r="EN1106" s="204"/>
      <c r="EO1106" s="204"/>
      <c r="EP1106" s="156"/>
      <c r="EQ1106" s="156"/>
      <c r="ER1106" s="156"/>
      <c r="ES1106" s="156"/>
      <c r="ET1106" s="156"/>
      <c r="EU1106" s="156"/>
      <c r="EV1106" s="156"/>
      <c r="EW1106" s="156"/>
      <c r="EX1106" s="156"/>
      <c r="EY1106" s="156"/>
      <c r="EZ1106" s="156"/>
      <c r="FA1106" s="156"/>
      <c r="FB1106" s="156"/>
      <c r="FC1106" s="156"/>
      <c r="FD1106" s="156"/>
      <c r="FE1106" s="156"/>
      <c r="FF1106" s="156"/>
      <c r="FG1106" s="156"/>
      <c r="FH1106" s="156"/>
      <c r="FI1106" s="156"/>
      <c r="FJ1106" s="156"/>
      <c r="FK1106" s="156"/>
      <c r="FL1106" s="156"/>
      <c r="FM1106" s="156"/>
      <c r="FN1106" s="156"/>
      <c r="FO1106" s="156"/>
      <c r="FP1106" s="156"/>
      <c r="FQ1106" s="156"/>
      <c r="FR1106" s="156"/>
      <c r="FS1106" s="156"/>
      <c r="FT1106" s="156"/>
      <c r="FU1106" s="156"/>
      <c r="FV1106" s="156"/>
      <c r="FW1106" s="156"/>
      <c r="FX1106" s="156"/>
      <c r="FY1106" s="156"/>
      <c r="FZ1106" s="156"/>
      <c r="GA1106" s="156"/>
      <c r="GB1106" s="156"/>
      <c r="GC1106" s="156"/>
      <c r="GD1106" s="156"/>
      <c r="GE1106" s="156"/>
      <c r="GF1106" s="156"/>
      <c r="GG1106" s="156"/>
      <c r="GH1106" s="156"/>
      <c r="GI1106" s="156"/>
      <c r="GJ1106" s="156"/>
      <c r="GK1106" s="156"/>
      <c r="GL1106" s="156"/>
      <c r="GM1106" s="156"/>
      <c r="GN1106" s="156"/>
      <c r="GO1106" s="156"/>
      <c r="GP1106" s="156"/>
      <c r="GQ1106" s="156"/>
      <c r="GR1106" s="156"/>
      <c r="GS1106" s="156"/>
      <c r="GT1106" s="156"/>
      <c r="GU1106" s="156"/>
      <c r="GV1106" s="156"/>
      <c r="GW1106" s="156"/>
      <c r="GX1106" s="156"/>
      <c r="GY1106" s="156"/>
      <c r="GZ1106" s="156"/>
      <c r="HA1106" s="156"/>
      <c r="HB1106" s="156"/>
      <c r="HC1106" s="156"/>
      <c r="HD1106" s="156"/>
      <c r="HE1106" s="156"/>
      <c r="HF1106" s="156"/>
      <c r="HG1106" s="156"/>
      <c r="HH1106" s="156"/>
      <c r="HI1106" s="156"/>
      <c r="HJ1106" s="156"/>
      <c r="HK1106" s="156"/>
      <c r="HL1106" s="156"/>
      <c r="HM1106" s="156"/>
      <c r="HN1106" s="157"/>
      <c r="HO1106" s="156"/>
      <c r="HP1106" s="156"/>
      <c r="HQ1106" s="156"/>
    </row>
    <row r="1107" spans="1:225">
      <c r="A1107" s="160"/>
      <c r="B1107" s="204"/>
      <c r="C1107" s="204"/>
      <c r="D1107" s="204"/>
      <c r="E1107" s="204"/>
      <c r="F1107" s="204"/>
      <c r="G1107" s="204"/>
      <c r="H1107" s="204"/>
      <c r="I1107" s="204"/>
      <c r="J1107" s="204"/>
      <c r="K1107" s="204"/>
      <c r="L1107" s="204"/>
      <c r="M1107" s="204"/>
      <c r="N1107" s="204"/>
      <c r="O1107" s="204"/>
      <c r="P1107" s="204"/>
      <c r="Q1107" s="204"/>
      <c r="R1107" s="204"/>
      <c r="S1107" s="204"/>
      <c r="T1107" s="204"/>
      <c r="U1107" s="204"/>
      <c r="V1107" s="204"/>
      <c r="W1107" s="204"/>
      <c r="X1107" s="204"/>
      <c r="Y1107" s="204"/>
      <c r="Z1107" s="204"/>
      <c r="AA1107" s="204"/>
      <c r="AB1107" s="204"/>
      <c r="AC1107" s="204"/>
      <c r="AD1107" s="204"/>
      <c r="AE1107" s="204"/>
      <c r="AF1107" s="204"/>
      <c r="AG1107" s="204"/>
      <c r="AH1107" s="204"/>
      <c r="AI1107" s="204"/>
      <c r="AJ1107" s="204"/>
      <c r="AK1107" s="204"/>
      <c r="AL1107" s="204"/>
      <c r="AM1107" s="204"/>
      <c r="AN1107" s="204"/>
      <c r="AO1107" s="204"/>
      <c r="AP1107" s="204"/>
      <c r="AQ1107" s="204"/>
      <c r="AR1107" s="204"/>
      <c r="AS1107" s="204"/>
      <c r="AT1107" s="204"/>
      <c r="AU1107" s="204"/>
      <c r="AV1107" s="204"/>
      <c r="AW1107" s="204"/>
      <c r="AX1107" s="204"/>
      <c r="AY1107" s="204"/>
      <c r="AZ1107" s="204"/>
      <c r="BA1107" s="204"/>
      <c r="BB1107" s="204"/>
      <c r="BC1107" s="204"/>
      <c r="BD1107" s="204"/>
      <c r="BE1107" s="204"/>
      <c r="BF1107" s="204"/>
      <c r="BG1107" s="204"/>
      <c r="BH1107" s="204"/>
      <c r="BI1107" s="204"/>
      <c r="BJ1107" s="204"/>
      <c r="BK1107" s="204"/>
      <c r="BL1107" s="204"/>
      <c r="BM1107" s="204"/>
      <c r="BN1107" s="204"/>
      <c r="BO1107" s="204"/>
      <c r="BP1107" s="204"/>
      <c r="BQ1107" s="204"/>
      <c r="BR1107" s="204"/>
      <c r="BS1107" s="204"/>
      <c r="BT1107" s="204"/>
      <c r="BU1107" s="204"/>
      <c r="BV1107" s="204"/>
      <c r="BW1107" s="204"/>
      <c r="BX1107" s="204"/>
      <c r="BY1107" s="204"/>
      <c r="BZ1107" s="204"/>
      <c r="CA1107" s="204"/>
      <c r="CB1107" s="204"/>
      <c r="CC1107" s="204"/>
      <c r="CD1107" s="204"/>
      <c r="CE1107" s="204"/>
      <c r="CF1107" s="204"/>
      <c r="CG1107" s="204"/>
      <c r="CH1107" s="204"/>
      <c r="CI1107" s="204"/>
      <c r="CJ1107" s="204"/>
      <c r="CK1107" s="204"/>
      <c r="CL1107" s="204"/>
      <c r="CM1107" s="204"/>
      <c r="CN1107" s="204"/>
      <c r="CO1107" s="204"/>
      <c r="CP1107" s="204"/>
      <c r="CQ1107" s="204"/>
      <c r="CR1107" s="204"/>
      <c r="CS1107" s="204"/>
      <c r="CT1107" s="204"/>
      <c r="CU1107" s="204"/>
      <c r="CV1107" s="204"/>
      <c r="CW1107" s="204"/>
      <c r="CX1107" s="204"/>
      <c r="CY1107" s="204"/>
      <c r="CZ1107" s="204"/>
      <c r="DA1107" s="204"/>
      <c r="DB1107" s="204"/>
      <c r="DC1107" s="204"/>
      <c r="DD1107" s="204"/>
      <c r="DE1107" s="204"/>
      <c r="DF1107" s="204"/>
      <c r="DG1107" s="204"/>
      <c r="DH1107" s="204"/>
      <c r="DI1107" s="204"/>
      <c r="DJ1107" s="204"/>
      <c r="DK1107" s="204"/>
      <c r="DL1107" s="204"/>
      <c r="DM1107" s="204"/>
      <c r="DN1107" s="204"/>
      <c r="DO1107" s="204"/>
      <c r="DP1107" s="204"/>
      <c r="DQ1107" s="204"/>
      <c r="DR1107" s="204"/>
      <c r="DS1107" s="204"/>
      <c r="DT1107" s="204"/>
      <c r="DU1107" s="204"/>
      <c r="DV1107" s="204"/>
      <c r="DW1107" s="204"/>
      <c r="DX1107" s="204"/>
      <c r="DY1107" s="204"/>
      <c r="DZ1107" s="204"/>
      <c r="EA1107" s="204"/>
      <c r="EB1107" s="204"/>
      <c r="EC1107" s="204"/>
      <c r="ED1107" s="204"/>
      <c r="EE1107" s="204"/>
      <c r="EF1107" s="204"/>
      <c r="EG1107" s="204"/>
      <c r="EH1107" s="204"/>
      <c r="EI1107" s="204"/>
      <c r="EJ1107" s="204"/>
      <c r="EK1107" s="204"/>
      <c r="EL1107" s="204"/>
      <c r="EM1107" s="204"/>
      <c r="EN1107" s="204"/>
      <c r="EO1107" s="204"/>
      <c r="EP1107" s="160"/>
      <c r="EQ1107" s="160"/>
      <c r="ER1107" s="160"/>
      <c r="ES1107" s="160"/>
      <c r="ET1107" s="160"/>
      <c r="EU1107" s="160"/>
      <c r="EV1107" s="160"/>
      <c r="EW1107" s="160"/>
      <c r="EX1107" s="160"/>
      <c r="EY1107" s="160"/>
      <c r="EZ1107" s="160"/>
      <c r="FA1107" s="160"/>
      <c r="FB1107" s="160"/>
      <c r="FC1107" s="160"/>
      <c r="FD1107" s="160"/>
      <c r="FE1107" s="160"/>
      <c r="FF1107" s="160"/>
      <c r="FG1107" s="160"/>
      <c r="FH1107" s="160"/>
      <c r="FI1107" s="160"/>
      <c r="FJ1107" s="160"/>
      <c r="FK1107" s="160"/>
      <c r="FL1107" s="160"/>
      <c r="FM1107" s="160"/>
      <c r="FN1107" s="160"/>
      <c r="FO1107" s="160"/>
      <c r="FP1107" s="160"/>
      <c r="FQ1107" s="160"/>
      <c r="FR1107" s="160"/>
      <c r="FS1107" s="160"/>
      <c r="FT1107" s="160"/>
      <c r="FU1107" s="160"/>
      <c r="FV1107" s="160"/>
      <c r="FW1107" s="160"/>
      <c r="FX1107" s="160"/>
      <c r="FY1107" s="160"/>
      <c r="FZ1107" s="160"/>
      <c r="GA1107" s="160"/>
      <c r="GB1107" s="160"/>
      <c r="GC1107" s="160"/>
      <c r="GD1107" s="160"/>
      <c r="GE1107" s="160"/>
      <c r="GF1107" s="160"/>
      <c r="GG1107" s="160"/>
      <c r="GH1107" s="160"/>
      <c r="GI1107" s="160"/>
      <c r="GJ1107" s="160"/>
      <c r="GK1107" s="160"/>
      <c r="GL1107" s="160"/>
      <c r="GM1107" s="160"/>
      <c r="GN1107" s="160"/>
      <c r="GO1107" s="160"/>
      <c r="GP1107" s="160"/>
      <c r="GQ1107" s="160"/>
      <c r="GR1107" s="160"/>
      <c r="GS1107" s="160"/>
      <c r="GT1107" s="160"/>
      <c r="GU1107" s="160"/>
      <c r="GV1107" s="160"/>
      <c r="GW1107" s="160"/>
      <c r="GX1107" s="160"/>
      <c r="GY1107" s="160"/>
      <c r="GZ1107" s="160"/>
      <c r="HA1107" s="160"/>
      <c r="HB1107" s="160"/>
      <c r="HC1107" s="160"/>
      <c r="HD1107" s="160"/>
      <c r="HE1107" s="160"/>
      <c r="HF1107" s="160"/>
      <c r="HG1107" s="160"/>
      <c r="HH1107" s="160"/>
      <c r="HI1107" s="160"/>
      <c r="HJ1107" s="160"/>
      <c r="HK1107" s="160"/>
      <c r="HL1107" s="160"/>
      <c r="HM1107" s="160"/>
      <c r="HN1107" s="157"/>
      <c r="HO1107" s="160"/>
      <c r="HP1107" s="160"/>
      <c r="HQ1107" s="160"/>
    </row>
    <row r="1108" spans="1:225">
      <c r="A1108" s="156"/>
      <c r="B1108" s="204"/>
      <c r="C1108" s="204"/>
      <c r="D1108" s="204"/>
      <c r="E1108" s="204"/>
      <c r="F1108" s="204"/>
      <c r="G1108" s="204"/>
      <c r="H1108" s="204"/>
      <c r="I1108" s="204"/>
      <c r="J1108" s="204"/>
      <c r="K1108" s="204"/>
      <c r="L1108" s="204"/>
      <c r="M1108" s="204"/>
      <c r="N1108" s="204"/>
      <c r="O1108" s="204"/>
      <c r="P1108" s="204"/>
      <c r="Q1108" s="204"/>
      <c r="R1108" s="204"/>
      <c r="S1108" s="204"/>
      <c r="T1108" s="204"/>
      <c r="U1108" s="204"/>
      <c r="V1108" s="204"/>
      <c r="W1108" s="204"/>
      <c r="X1108" s="204"/>
      <c r="Y1108" s="204"/>
      <c r="Z1108" s="204"/>
      <c r="AA1108" s="204"/>
      <c r="AB1108" s="204"/>
      <c r="AC1108" s="204"/>
      <c r="AD1108" s="204"/>
      <c r="AE1108" s="204"/>
      <c r="AF1108" s="204"/>
      <c r="AG1108" s="204"/>
      <c r="AH1108" s="204"/>
      <c r="AI1108" s="204"/>
      <c r="AJ1108" s="204"/>
      <c r="AK1108" s="204"/>
      <c r="AL1108" s="204"/>
      <c r="AM1108" s="204"/>
      <c r="AN1108" s="204"/>
      <c r="AO1108" s="204"/>
      <c r="AP1108" s="204"/>
      <c r="AQ1108" s="204"/>
      <c r="AR1108" s="204"/>
      <c r="AS1108" s="204"/>
      <c r="AT1108" s="204"/>
      <c r="AU1108" s="204"/>
      <c r="AV1108" s="204"/>
      <c r="AW1108" s="204"/>
      <c r="AX1108" s="204"/>
      <c r="AY1108" s="204"/>
      <c r="AZ1108" s="204"/>
      <c r="BA1108" s="204"/>
      <c r="BB1108" s="204"/>
      <c r="BC1108" s="204"/>
      <c r="BD1108" s="204"/>
      <c r="BE1108" s="204"/>
      <c r="BF1108" s="204"/>
      <c r="BG1108" s="204"/>
      <c r="BH1108" s="204"/>
      <c r="BI1108" s="204"/>
      <c r="BJ1108" s="204"/>
      <c r="BK1108" s="204"/>
      <c r="BL1108" s="204"/>
      <c r="BM1108" s="204"/>
      <c r="BN1108" s="204"/>
      <c r="BO1108" s="204"/>
      <c r="BP1108" s="204"/>
      <c r="BQ1108" s="204"/>
      <c r="BR1108" s="204"/>
      <c r="BS1108" s="204"/>
      <c r="BT1108" s="204"/>
      <c r="BU1108" s="204"/>
      <c r="BV1108" s="204"/>
      <c r="BW1108" s="204"/>
      <c r="BX1108" s="204"/>
      <c r="BY1108" s="204"/>
      <c r="BZ1108" s="204"/>
      <c r="CA1108" s="204"/>
      <c r="CB1108" s="204"/>
      <c r="CC1108" s="204"/>
      <c r="CD1108" s="204"/>
      <c r="CE1108" s="204"/>
      <c r="CF1108" s="204"/>
      <c r="CG1108" s="204"/>
      <c r="CH1108" s="204"/>
      <c r="CI1108" s="204"/>
      <c r="CJ1108" s="204"/>
      <c r="CK1108" s="204"/>
      <c r="CL1108" s="204"/>
      <c r="CM1108" s="204"/>
      <c r="CN1108" s="204"/>
      <c r="CO1108" s="204"/>
      <c r="CP1108" s="204"/>
      <c r="CQ1108" s="204"/>
      <c r="CR1108" s="204"/>
      <c r="CS1108" s="204"/>
      <c r="CT1108" s="204"/>
      <c r="CU1108" s="204"/>
      <c r="CV1108" s="204"/>
      <c r="CW1108" s="204"/>
      <c r="CX1108" s="204"/>
      <c r="CY1108" s="204"/>
      <c r="CZ1108" s="204"/>
      <c r="DA1108" s="204"/>
      <c r="DB1108" s="204"/>
      <c r="DC1108" s="204"/>
      <c r="DD1108" s="204"/>
      <c r="DE1108" s="204"/>
      <c r="DF1108" s="204"/>
      <c r="DG1108" s="204"/>
      <c r="DH1108" s="204"/>
      <c r="DI1108" s="204"/>
      <c r="DJ1108" s="204"/>
      <c r="DK1108" s="204"/>
      <c r="DL1108" s="204"/>
      <c r="DM1108" s="204"/>
      <c r="DN1108" s="204"/>
      <c r="DO1108" s="204"/>
      <c r="DP1108" s="204"/>
      <c r="DQ1108" s="204"/>
      <c r="DR1108" s="204"/>
      <c r="DS1108" s="204"/>
      <c r="DT1108" s="204"/>
      <c r="DU1108" s="204"/>
      <c r="DV1108" s="204"/>
      <c r="DW1108" s="204"/>
      <c r="DX1108" s="204"/>
      <c r="DY1108" s="204"/>
      <c r="DZ1108" s="204"/>
      <c r="EA1108" s="204"/>
      <c r="EB1108" s="204"/>
      <c r="EC1108" s="204"/>
      <c r="ED1108" s="204"/>
      <c r="EE1108" s="204"/>
      <c r="EF1108" s="204"/>
      <c r="EG1108" s="204"/>
      <c r="EH1108" s="204"/>
      <c r="EI1108" s="204"/>
      <c r="EJ1108" s="204"/>
      <c r="EK1108" s="204"/>
      <c r="EL1108" s="204"/>
      <c r="EM1108" s="204"/>
      <c r="EN1108" s="204"/>
      <c r="EO1108" s="204"/>
      <c r="EP1108" s="156"/>
      <c r="EQ1108" s="156"/>
      <c r="ER1108" s="156"/>
      <c r="ES1108" s="156"/>
      <c r="ET1108" s="156"/>
      <c r="EU1108" s="156"/>
      <c r="EV1108" s="156"/>
      <c r="EW1108" s="156"/>
      <c r="EX1108" s="156"/>
      <c r="EY1108" s="156"/>
      <c r="EZ1108" s="156"/>
      <c r="FA1108" s="156"/>
      <c r="FB1108" s="156"/>
      <c r="FC1108" s="156"/>
      <c r="FD1108" s="156"/>
      <c r="FE1108" s="156"/>
      <c r="FF1108" s="156"/>
      <c r="FG1108" s="156"/>
      <c r="FH1108" s="156"/>
      <c r="FI1108" s="156"/>
      <c r="FJ1108" s="156"/>
      <c r="FK1108" s="156"/>
      <c r="FL1108" s="156"/>
      <c r="FM1108" s="156"/>
      <c r="FN1108" s="156"/>
      <c r="FO1108" s="156"/>
      <c r="FP1108" s="156"/>
      <c r="FQ1108" s="156"/>
      <c r="FR1108" s="156"/>
      <c r="FS1108" s="156"/>
      <c r="FT1108" s="156"/>
      <c r="FU1108" s="156"/>
      <c r="FV1108" s="156"/>
      <c r="FW1108" s="156"/>
      <c r="FX1108" s="156"/>
      <c r="FY1108" s="156"/>
      <c r="FZ1108" s="156"/>
      <c r="GA1108" s="156"/>
      <c r="GB1108" s="156"/>
      <c r="GC1108" s="156"/>
      <c r="GD1108" s="156"/>
      <c r="GE1108" s="156"/>
      <c r="GF1108" s="156"/>
      <c r="GG1108" s="156"/>
      <c r="GH1108" s="156"/>
      <c r="GI1108" s="156"/>
      <c r="GJ1108" s="156"/>
      <c r="GK1108" s="156"/>
      <c r="GL1108" s="156"/>
      <c r="GM1108" s="156"/>
      <c r="GN1108" s="156"/>
      <c r="GO1108" s="156"/>
      <c r="GP1108" s="156"/>
      <c r="GQ1108" s="156"/>
      <c r="GR1108" s="156"/>
      <c r="GS1108" s="156"/>
      <c r="GT1108" s="156"/>
      <c r="GU1108" s="156"/>
      <c r="GV1108" s="156"/>
      <c r="GW1108" s="156"/>
      <c r="GX1108" s="156"/>
      <c r="GY1108" s="156"/>
      <c r="GZ1108" s="156"/>
      <c r="HA1108" s="156"/>
      <c r="HB1108" s="156"/>
      <c r="HC1108" s="156"/>
      <c r="HD1108" s="156"/>
      <c r="HE1108" s="156"/>
      <c r="HF1108" s="156"/>
      <c r="HG1108" s="156"/>
      <c r="HH1108" s="156"/>
      <c r="HI1108" s="156"/>
      <c r="HJ1108" s="156"/>
      <c r="HK1108" s="156"/>
      <c r="HL1108" s="156"/>
      <c r="HM1108" s="156"/>
      <c r="HN1108" s="157"/>
      <c r="HO1108" s="156"/>
      <c r="HP1108" s="156"/>
      <c r="HQ1108" s="156"/>
    </row>
    <row r="1109" spans="1:225">
      <c r="A1109" s="156"/>
      <c r="B1109" s="204"/>
      <c r="C1109" s="204"/>
      <c r="D1109" s="204"/>
      <c r="E1109" s="204"/>
      <c r="F1109" s="204"/>
      <c r="G1109" s="204"/>
      <c r="H1109" s="204"/>
      <c r="I1109" s="204"/>
      <c r="J1109" s="204"/>
      <c r="K1109" s="204"/>
      <c r="L1109" s="204"/>
      <c r="M1109" s="204"/>
      <c r="N1109" s="204"/>
      <c r="O1109" s="204"/>
      <c r="P1109" s="204"/>
      <c r="Q1109" s="204"/>
      <c r="R1109" s="204"/>
      <c r="S1109" s="204"/>
      <c r="T1109" s="204"/>
      <c r="U1109" s="204"/>
      <c r="V1109" s="204"/>
      <c r="W1109" s="204"/>
      <c r="X1109" s="204"/>
      <c r="Y1109" s="204"/>
      <c r="Z1109" s="204"/>
      <c r="AA1109" s="204"/>
      <c r="AB1109" s="204"/>
      <c r="AC1109" s="204"/>
      <c r="AD1109" s="204"/>
      <c r="AE1109" s="204"/>
      <c r="AF1109" s="204"/>
      <c r="AG1109" s="204"/>
      <c r="AH1109" s="204"/>
      <c r="AI1109" s="204"/>
      <c r="AJ1109" s="204"/>
      <c r="AK1109" s="204"/>
      <c r="AL1109" s="204"/>
      <c r="AM1109" s="204"/>
      <c r="AN1109" s="204"/>
      <c r="AO1109" s="204"/>
      <c r="AP1109" s="204"/>
      <c r="AQ1109" s="204"/>
      <c r="AR1109" s="204"/>
      <c r="AS1109" s="204"/>
      <c r="AT1109" s="204"/>
      <c r="AU1109" s="204"/>
      <c r="AV1109" s="204"/>
      <c r="AW1109" s="204"/>
      <c r="AX1109" s="204"/>
      <c r="AY1109" s="204"/>
      <c r="AZ1109" s="204"/>
      <c r="BA1109" s="204"/>
      <c r="BB1109" s="204"/>
      <c r="BC1109" s="204"/>
      <c r="BD1109" s="204"/>
      <c r="BE1109" s="204"/>
      <c r="BF1109" s="204"/>
      <c r="BG1109" s="204"/>
      <c r="BH1109" s="204"/>
      <c r="BI1109" s="204"/>
      <c r="BJ1109" s="204"/>
      <c r="BK1109" s="204"/>
      <c r="BL1109" s="204"/>
      <c r="BM1109" s="204"/>
      <c r="BN1109" s="204"/>
      <c r="BO1109" s="204"/>
      <c r="BP1109" s="204"/>
      <c r="BQ1109" s="204"/>
      <c r="BR1109" s="204"/>
      <c r="BS1109" s="204"/>
      <c r="BT1109" s="204"/>
      <c r="BU1109" s="204"/>
      <c r="BV1109" s="204"/>
      <c r="BW1109" s="204"/>
      <c r="BX1109" s="204"/>
      <c r="BY1109" s="204"/>
      <c r="BZ1109" s="204"/>
      <c r="CA1109" s="204"/>
      <c r="CB1109" s="204"/>
      <c r="CC1109" s="204"/>
      <c r="CD1109" s="204"/>
      <c r="CE1109" s="204"/>
      <c r="CF1109" s="204"/>
      <c r="CG1109" s="204"/>
      <c r="CH1109" s="204"/>
      <c r="CI1109" s="204"/>
      <c r="CJ1109" s="204"/>
      <c r="CK1109" s="204"/>
      <c r="CL1109" s="204"/>
      <c r="CM1109" s="204"/>
      <c r="CN1109" s="204"/>
      <c r="CO1109" s="204"/>
      <c r="CP1109" s="204"/>
      <c r="CQ1109" s="204"/>
      <c r="CR1109" s="204"/>
      <c r="CS1109" s="204"/>
      <c r="CT1109" s="204"/>
      <c r="CU1109" s="204"/>
      <c r="CV1109" s="204"/>
      <c r="CW1109" s="204"/>
      <c r="CX1109" s="204"/>
      <c r="CY1109" s="204"/>
      <c r="CZ1109" s="204"/>
      <c r="DA1109" s="204"/>
      <c r="DB1109" s="204"/>
      <c r="DC1109" s="204"/>
      <c r="DD1109" s="204"/>
      <c r="DE1109" s="204"/>
      <c r="DF1109" s="204"/>
      <c r="DG1109" s="204"/>
      <c r="DH1109" s="204"/>
      <c r="DI1109" s="204"/>
      <c r="DJ1109" s="204"/>
      <c r="DK1109" s="204"/>
      <c r="DL1109" s="204"/>
      <c r="DM1109" s="204"/>
      <c r="DN1109" s="204"/>
      <c r="DO1109" s="204"/>
      <c r="DP1109" s="204"/>
      <c r="DQ1109" s="204"/>
      <c r="DR1109" s="204"/>
      <c r="DS1109" s="204"/>
      <c r="DT1109" s="204"/>
      <c r="DU1109" s="204"/>
      <c r="DV1109" s="204"/>
      <c r="DW1109" s="204"/>
      <c r="DX1109" s="204"/>
      <c r="DY1109" s="204"/>
      <c r="DZ1109" s="204"/>
      <c r="EA1109" s="204"/>
      <c r="EB1109" s="204"/>
      <c r="EC1109" s="204"/>
      <c r="ED1109" s="204"/>
      <c r="EE1109" s="204"/>
      <c r="EF1109" s="204"/>
      <c r="EG1109" s="204"/>
      <c r="EH1109" s="204"/>
      <c r="EI1109" s="204"/>
      <c r="EJ1109" s="204"/>
      <c r="EK1109" s="204"/>
      <c r="EL1109" s="204"/>
      <c r="EM1109" s="204"/>
      <c r="EN1109" s="204"/>
      <c r="EO1109" s="204"/>
      <c r="EP1109" s="156"/>
      <c r="EQ1109" s="156"/>
      <c r="ER1109" s="156"/>
      <c r="ES1109" s="156"/>
      <c r="ET1109" s="156"/>
      <c r="EU1109" s="156"/>
      <c r="EV1109" s="156"/>
      <c r="EW1109" s="156"/>
      <c r="EX1109" s="156"/>
      <c r="EY1109" s="156"/>
      <c r="EZ1109" s="156"/>
      <c r="FA1109" s="156"/>
      <c r="FB1109" s="156"/>
      <c r="FC1109" s="156"/>
      <c r="FD1109" s="156"/>
      <c r="FE1109" s="156"/>
      <c r="FF1109" s="156"/>
      <c r="FG1109" s="156"/>
      <c r="FH1109" s="156"/>
      <c r="FI1109" s="156"/>
      <c r="FJ1109" s="156"/>
      <c r="FK1109" s="156"/>
      <c r="FL1109" s="156"/>
      <c r="FM1109" s="156"/>
      <c r="FN1109" s="156"/>
      <c r="FO1109" s="156"/>
      <c r="FP1109" s="156"/>
      <c r="FQ1109" s="156"/>
      <c r="FR1109" s="156"/>
      <c r="FS1109" s="156"/>
      <c r="FT1109" s="156"/>
      <c r="FU1109" s="156"/>
      <c r="FV1109" s="156"/>
      <c r="FW1109" s="156"/>
      <c r="FX1109" s="156"/>
      <c r="FY1109" s="156"/>
      <c r="FZ1109" s="156"/>
      <c r="GA1109" s="156"/>
      <c r="GB1109" s="156"/>
      <c r="GC1109" s="156"/>
      <c r="GD1109" s="156"/>
      <c r="GE1109" s="156"/>
      <c r="GF1109" s="156"/>
      <c r="GG1109" s="156"/>
      <c r="GH1109" s="156"/>
      <c r="GI1109" s="156"/>
      <c r="GJ1109" s="156"/>
      <c r="GK1109" s="156"/>
      <c r="GL1109" s="156"/>
      <c r="GM1109" s="156"/>
      <c r="GN1109" s="156"/>
      <c r="GO1109" s="156"/>
      <c r="GP1109" s="156"/>
      <c r="GQ1109" s="156"/>
      <c r="GR1109" s="156"/>
      <c r="GS1109" s="156"/>
      <c r="GT1109" s="156"/>
      <c r="GU1109" s="156"/>
      <c r="GV1109" s="156"/>
      <c r="GW1109" s="156"/>
      <c r="GX1109" s="156"/>
      <c r="GY1109" s="156"/>
      <c r="GZ1109" s="156"/>
      <c r="HA1109" s="156"/>
      <c r="HB1109" s="156"/>
      <c r="HC1109" s="156"/>
      <c r="HD1109" s="156"/>
      <c r="HE1109" s="156"/>
      <c r="HF1109" s="156"/>
      <c r="HG1109" s="156"/>
      <c r="HH1109" s="156"/>
      <c r="HI1109" s="156"/>
      <c r="HJ1109" s="156"/>
      <c r="HK1109" s="156"/>
      <c r="HL1109" s="156"/>
      <c r="HM1109" s="156"/>
      <c r="HN1109" s="157"/>
      <c r="HO1109" s="156"/>
      <c r="HP1109" s="156"/>
      <c r="HQ1109" s="156"/>
    </row>
    <row r="1110" spans="1:225">
      <c r="A1110" s="160"/>
      <c r="B1110" s="204"/>
      <c r="C1110" s="204"/>
      <c r="D1110" s="204"/>
      <c r="E1110" s="204"/>
      <c r="F1110" s="204"/>
      <c r="G1110" s="204"/>
      <c r="H1110" s="204"/>
      <c r="I1110" s="204"/>
      <c r="J1110" s="204"/>
      <c r="K1110" s="204"/>
      <c r="L1110" s="204"/>
      <c r="M1110" s="204"/>
      <c r="N1110" s="204"/>
      <c r="O1110" s="204"/>
      <c r="P1110" s="204"/>
      <c r="Q1110" s="204"/>
      <c r="R1110" s="204"/>
      <c r="S1110" s="204"/>
      <c r="T1110" s="204"/>
      <c r="U1110" s="204"/>
      <c r="V1110" s="204"/>
      <c r="W1110" s="204"/>
      <c r="X1110" s="204"/>
      <c r="Y1110" s="204"/>
      <c r="Z1110" s="204"/>
      <c r="AA1110" s="204"/>
      <c r="AB1110" s="204"/>
      <c r="AC1110" s="204"/>
      <c r="AD1110" s="204"/>
      <c r="AE1110" s="204"/>
      <c r="AF1110" s="204"/>
      <c r="AG1110" s="204"/>
      <c r="AH1110" s="204"/>
      <c r="AI1110" s="204"/>
      <c r="AJ1110" s="204"/>
      <c r="AK1110" s="204"/>
      <c r="AL1110" s="204"/>
      <c r="AM1110" s="204"/>
      <c r="AN1110" s="204"/>
      <c r="AO1110" s="204"/>
      <c r="AP1110" s="204"/>
      <c r="AQ1110" s="204"/>
      <c r="AR1110" s="204"/>
      <c r="AS1110" s="204"/>
      <c r="AT1110" s="204"/>
      <c r="AU1110" s="204"/>
      <c r="AV1110" s="204"/>
      <c r="AW1110" s="204"/>
      <c r="AX1110" s="204"/>
      <c r="AY1110" s="204"/>
      <c r="AZ1110" s="204"/>
      <c r="BA1110" s="204"/>
      <c r="BB1110" s="204"/>
      <c r="BC1110" s="204"/>
      <c r="BD1110" s="204"/>
      <c r="BE1110" s="204"/>
      <c r="BF1110" s="204"/>
      <c r="BG1110" s="204"/>
      <c r="BH1110" s="204"/>
      <c r="BI1110" s="204"/>
      <c r="BJ1110" s="204"/>
      <c r="BK1110" s="204"/>
      <c r="BL1110" s="204"/>
      <c r="BM1110" s="204"/>
      <c r="BN1110" s="204"/>
      <c r="BO1110" s="204"/>
      <c r="BP1110" s="204"/>
      <c r="BQ1110" s="204"/>
      <c r="BR1110" s="204"/>
      <c r="BS1110" s="204"/>
      <c r="BT1110" s="204"/>
      <c r="BU1110" s="204"/>
      <c r="BV1110" s="204"/>
      <c r="BW1110" s="204"/>
      <c r="BX1110" s="204"/>
      <c r="BY1110" s="204"/>
      <c r="BZ1110" s="204"/>
      <c r="CA1110" s="204"/>
      <c r="CB1110" s="204"/>
      <c r="CC1110" s="204"/>
      <c r="CD1110" s="204"/>
      <c r="CE1110" s="204"/>
      <c r="CF1110" s="204"/>
      <c r="CG1110" s="204"/>
      <c r="CH1110" s="204"/>
      <c r="CI1110" s="204"/>
      <c r="CJ1110" s="204"/>
      <c r="CK1110" s="204"/>
      <c r="CL1110" s="204"/>
      <c r="CM1110" s="204"/>
      <c r="CN1110" s="204"/>
      <c r="CO1110" s="204"/>
      <c r="CP1110" s="204"/>
      <c r="CQ1110" s="204"/>
      <c r="CR1110" s="204"/>
      <c r="CS1110" s="204"/>
      <c r="CT1110" s="204"/>
      <c r="CU1110" s="204"/>
      <c r="CV1110" s="204"/>
      <c r="CW1110" s="204"/>
      <c r="CX1110" s="204"/>
      <c r="CY1110" s="204"/>
      <c r="CZ1110" s="204"/>
      <c r="DA1110" s="204"/>
      <c r="DB1110" s="204"/>
      <c r="DC1110" s="204"/>
      <c r="DD1110" s="204"/>
      <c r="DE1110" s="204"/>
      <c r="DF1110" s="204"/>
      <c r="DG1110" s="204"/>
      <c r="DH1110" s="204"/>
      <c r="DI1110" s="204"/>
      <c r="DJ1110" s="204"/>
      <c r="DK1110" s="204"/>
      <c r="DL1110" s="204"/>
      <c r="DM1110" s="204"/>
      <c r="DN1110" s="204"/>
      <c r="DO1110" s="204"/>
      <c r="DP1110" s="204"/>
      <c r="DQ1110" s="204"/>
      <c r="DR1110" s="204"/>
      <c r="DS1110" s="204"/>
      <c r="DT1110" s="204"/>
      <c r="DU1110" s="204"/>
      <c r="DV1110" s="204"/>
      <c r="DW1110" s="204"/>
      <c r="DX1110" s="204"/>
      <c r="DY1110" s="204"/>
      <c r="DZ1110" s="204"/>
      <c r="EA1110" s="204"/>
      <c r="EB1110" s="204"/>
      <c r="EC1110" s="204"/>
      <c r="ED1110" s="204"/>
      <c r="EE1110" s="204"/>
      <c r="EF1110" s="204"/>
      <c r="EG1110" s="204"/>
      <c r="EH1110" s="204"/>
      <c r="EI1110" s="204"/>
      <c r="EJ1110" s="204"/>
      <c r="EK1110" s="204"/>
      <c r="EL1110" s="204"/>
      <c r="EM1110" s="204"/>
      <c r="EN1110" s="204"/>
      <c r="EO1110" s="204"/>
      <c r="EP1110" s="160"/>
      <c r="EQ1110" s="160"/>
      <c r="ER1110" s="160"/>
      <c r="ES1110" s="160"/>
      <c r="ET1110" s="160"/>
      <c r="EU1110" s="160"/>
      <c r="EV1110" s="160"/>
      <c r="EW1110" s="160"/>
      <c r="EX1110" s="160"/>
      <c r="EY1110" s="160"/>
      <c r="EZ1110" s="160"/>
      <c r="FA1110" s="160"/>
      <c r="FB1110" s="160"/>
      <c r="FC1110" s="160"/>
      <c r="FD1110" s="160"/>
      <c r="FE1110" s="160"/>
      <c r="FF1110" s="160"/>
      <c r="FG1110" s="160"/>
      <c r="FH1110" s="160"/>
      <c r="FI1110" s="160"/>
      <c r="FJ1110" s="160"/>
      <c r="FK1110" s="160"/>
      <c r="FL1110" s="160"/>
      <c r="FM1110" s="160"/>
      <c r="FN1110" s="160"/>
      <c r="FO1110" s="160"/>
      <c r="FP1110" s="160"/>
      <c r="FQ1110" s="160"/>
      <c r="FR1110" s="160"/>
      <c r="FS1110" s="160"/>
      <c r="FT1110" s="160"/>
      <c r="FU1110" s="160"/>
      <c r="FV1110" s="160"/>
      <c r="FW1110" s="160"/>
      <c r="FX1110" s="160"/>
      <c r="FY1110" s="160"/>
      <c r="FZ1110" s="160"/>
      <c r="GA1110" s="160"/>
      <c r="GB1110" s="160"/>
      <c r="GC1110" s="160"/>
      <c r="GD1110" s="160"/>
      <c r="GE1110" s="160"/>
      <c r="GF1110" s="160"/>
      <c r="GG1110" s="160"/>
      <c r="GH1110" s="160"/>
      <c r="GI1110" s="160"/>
      <c r="GJ1110" s="160"/>
      <c r="GK1110" s="160"/>
      <c r="GL1110" s="160"/>
      <c r="GM1110" s="160"/>
      <c r="GN1110" s="160"/>
      <c r="GO1110" s="160"/>
      <c r="GP1110" s="160"/>
      <c r="GQ1110" s="160"/>
      <c r="GR1110" s="160"/>
      <c r="GS1110" s="160"/>
      <c r="GT1110" s="160"/>
      <c r="GU1110" s="160"/>
      <c r="GV1110" s="160"/>
      <c r="GW1110" s="160"/>
      <c r="GX1110" s="160"/>
      <c r="GY1110" s="160"/>
      <c r="GZ1110" s="160"/>
      <c r="HA1110" s="160"/>
      <c r="HB1110" s="160"/>
      <c r="HC1110" s="160"/>
      <c r="HD1110" s="160"/>
      <c r="HE1110" s="160"/>
      <c r="HF1110" s="160"/>
      <c r="HG1110" s="160"/>
      <c r="HH1110" s="160"/>
      <c r="HI1110" s="160"/>
      <c r="HJ1110" s="160"/>
      <c r="HK1110" s="160"/>
      <c r="HL1110" s="160"/>
      <c r="HM1110" s="160"/>
      <c r="HN1110" s="157"/>
      <c r="HO1110" s="160"/>
      <c r="HP1110" s="160"/>
      <c r="HQ1110" s="160"/>
    </row>
    <row r="1111" spans="1:225">
      <c r="A1111" s="156"/>
      <c r="B1111" s="204"/>
      <c r="C1111" s="204"/>
      <c r="D1111" s="204"/>
      <c r="E1111" s="204"/>
      <c r="F1111" s="204"/>
      <c r="G1111" s="204"/>
      <c r="H1111" s="204"/>
      <c r="I1111" s="204"/>
      <c r="J1111" s="204"/>
      <c r="K1111" s="204"/>
      <c r="L1111" s="204"/>
      <c r="M1111" s="204"/>
      <c r="N1111" s="204"/>
      <c r="O1111" s="204"/>
      <c r="P1111" s="204"/>
      <c r="Q1111" s="204"/>
      <c r="R1111" s="204"/>
      <c r="S1111" s="204"/>
      <c r="T1111" s="204"/>
      <c r="U1111" s="204"/>
      <c r="V1111" s="204"/>
      <c r="W1111" s="204"/>
      <c r="X1111" s="204"/>
      <c r="Y1111" s="204"/>
      <c r="Z1111" s="204"/>
      <c r="AA1111" s="204"/>
      <c r="AB1111" s="204"/>
      <c r="AC1111" s="204"/>
      <c r="AD1111" s="204"/>
      <c r="AE1111" s="204"/>
      <c r="AF1111" s="204"/>
      <c r="AG1111" s="204"/>
      <c r="AH1111" s="204"/>
      <c r="AI1111" s="204"/>
      <c r="AJ1111" s="204"/>
      <c r="AK1111" s="204"/>
      <c r="AL1111" s="204"/>
      <c r="AM1111" s="204"/>
      <c r="AN1111" s="204"/>
      <c r="AO1111" s="204"/>
      <c r="AP1111" s="204"/>
      <c r="AQ1111" s="204"/>
      <c r="AR1111" s="204"/>
      <c r="AS1111" s="204"/>
      <c r="AT1111" s="204"/>
      <c r="AU1111" s="204"/>
      <c r="AV1111" s="204"/>
      <c r="AW1111" s="204"/>
      <c r="AX1111" s="204"/>
      <c r="AY1111" s="204"/>
      <c r="AZ1111" s="204"/>
      <c r="BA1111" s="204"/>
      <c r="BB1111" s="204"/>
      <c r="BC1111" s="204"/>
      <c r="BD1111" s="204"/>
      <c r="BE1111" s="204"/>
      <c r="BF1111" s="204"/>
      <c r="BG1111" s="204"/>
      <c r="BH1111" s="204"/>
      <c r="BI1111" s="204"/>
      <c r="BJ1111" s="204"/>
      <c r="BK1111" s="204"/>
      <c r="BL1111" s="204"/>
      <c r="BM1111" s="204"/>
      <c r="BN1111" s="204"/>
      <c r="BO1111" s="204"/>
      <c r="BP1111" s="204"/>
      <c r="BQ1111" s="204"/>
      <c r="BR1111" s="204"/>
      <c r="BS1111" s="204"/>
      <c r="BT1111" s="204"/>
      <c r="BU1111" s="204"/>
      <c r="BV1111" s="204"/>
      <c r="BW1111" s="204"/>
      <c r="BX1111" s="204"/>
      <c r="BY1111" s="204"/>
      <c r="BZ1111" s="204"/>
      <c r="CA1111" s="204"/>
      <c r="CB1111" s="204"/>
      <c r="CC1111" s="204"/>
      <c r="CD1111" s="204"/>
      <c r="CE1111" s="204"/>
      <c r="CF1111" s="204"/>
      <c r="CG1111" s="204"/>
      <c r="CH1111" s="204"/>
      <c r="CI1111" s="204"/>
      <c r="CJ1111" s="204"/>
      <c r="CK1111" s="204"/>
      <c r="CL1111" s="204"/>
      <c r="CM1111" s="204"/>
      <c r="CN1111" s="204"/>
      <c r="CO1111" s="204"/>
      <c r="CP1111" s="204"/>
      <c r="CQ1111" s="204"/>
      <c r="CR1111" s="204"/>
      <c r="CS1111" s="204"/>
      <c r="CT1111" s="204"/>
      <c r="CU1111" s="204"/>
      <c r="CV1111" s="204"/>
      <c r="CW1111" s="204"/>
      <c r="CX1111" s="204"/>
      <c r="CY1111" s="204"/>
      <c r="CZ1111" s="204"/>
      <c r="DA1111" s="204"/>
      <c r="DB1111" s="204"/>
      <c r="DC1111" s="204"/>
      <c r="DD1111" s="204"/>
      <c r="DE1111" s="204"/>
      <c r="DF1111" s="204"/>
      <c r="DG1111" s="204"/>
      <c r="DH1111" s="204"/>
      <c r="DI1111" s="204"/>
      <c r="DJ1111" s="204"/>
      <c r="DK1111" s="204"/>
      <c r="DL1111" s="204"/>
      <c r="DM1111" s="204"/>
      <c r="DN1111" s="204"/>
      <c r="DO1111" s="204"/>
      <c r="DP1111" s="204"/>
      <c r="DQ1111" s="204"/>
      <c r="DR1111" s="204"/>
      <c r="DS1111" s="204"/>
      <c r="DT1111" s="204"/>
      <c r="DU1111" s="204"/>
      <c r="DV1111" s="204"/>
      <c r="DW1111" s="204"/>
      <c r="DX1111" s="204"/>
      <c r="DY1111" s="204"/>
      <c r="DZ1111" s="204"/>
      <c r="EA1111" s="204"/>
      <c r="EB1111" s="204"/>
      <c r="EC1111" s="204"/>
      <c r="ED1111" s="204"/>
      <c r="EE1111" s="204"/>
      <c r="EF1111" s="204"/>
      <c r="EG1111" s="204"/>
      <c r="EH1111" s="204"/>
      <c r="EI1111" s="204"/>
      <c r="EJ1111" s="204"/>
      <c r="EK1111" s="204"/>
      <c r="EL1111" s="204"/>
      <c r="EM1111" s="204"/>
      <c r="EN1111" s="204"/>
      <c r="EO1111" s="204"/>
      <c r="EP1111" s="156"/>
      <c r="EQ1111" s="156"/>
      <c r="ER1111" s="156"/>
      <c r="ES1111" s="156"/>
      <c r="ET1111" s="156"/>
      <c r="EU1111" s="156"/>
      <c r="EV1111" s="156"/>
      <c r="EW1111" s="156"/>
      <c r="EX1111" s="156"/>
      <c r="EY1111" s="156"/>
      <c r="EZ1111" s="156"/>
      <c r="FA1111" s="156"/>
      <c r="FB1111" s="156"/>
      <c r="FC1111" s="156"/>
      <c r="FD1111" s="156"/>
      <c r="FE1111" s="156"/>
      <c r="FF1111" s="156"/>
      <c r="FG1111" s="156"/>
      <c r="FH1111" s="156"/>
      <c r="FI1111" s="156"/>
      <c r="FJ1111" s="156"/>
      <c r="FK1111" s="156"/>
      <c r="FL1111" s="156"/>
      <c r="FM1111" s="156"/>
      <c r="FN1111" s="156"/>
      <c r="FO1111" s="156"/>
      <c r="FP1111" s="156"/>
      <c r="FQ1111" s="156"/>
      <c r="FR1111" s="156"/>
      <c r="FS1111" s="156"/>
      <c r="FT1111" s="156"/>
      <c r="FU1111" s="156"/>
      <c r="FV1111" s="156"/>
      <c r="FW1111" s="156"/>
      <c r="FX1111" s="156"/>
      <c r="FY1111" s="156"/>
      <c r="FZ1111" s="156"/>
      <c r="GA1111" s="156"/>
      <c r="GB1111" s="156"/>
      <c r="GC1111" s="156"/>
      <c r="GD1111" s="156"/>
      <c r="GE1111" s="156"/>
      <c r="GF1111" s="156"/>
      <c r="GG1111" s="156"/>
      <c r="GH1111" s="156"/>
      <c r="GI1111" s="156"/>
      <c r="GJ1111" s="156"/>
      <c r="GK1111" s="156"/>
      <c r="GL1111" s="156"/>
      <c r="GM1111" s="156"/>
      <c r="GN1111" s="156"/>
      <c r="GO1111" s="156"/>
      <c r="GP1111" s="156"/>
      <c r="GQ1111" s="156"/>
      <c r="GR1111" s="156"/>
      <c r="GS1111" s="156"/>
      <c r="GT1111" s="156"/>
      <c r="GU1111" s="156"/>
      <c r="GV1111" s="156"/>
      <c r="GW1111" s="156"/>
      <c r="GX1111" s="156"/>
      <c r="GY1111" s="156"/>
      <c r="GZ1111" s="156"/>
      <c r="HA1111" s="156"/>
      <c r="HB1111" s="156"/>
      <c r="HC1111" s="156"/>
      <c r="HD1111" s="156"/>
      <c r="HE1111" s="156"/>
      <c r="HF1111" s="156"/>
      <c r="HG1111" s="156"/>
      <c r="HH1111" s="156"/>
      <c r="HI1111" s="156"/>
      <c r="HJ1111" s="156"/>
      <c r="HK1111" s="156"/>
      <c r="HL1111" s="156"/>
      <c r="HM1111" s="156"/>
      <c r="HN1111" s="157"/>
      <c r="HO1111" s="156"/>
      <c r="HP1111" s="156"/>
      <c r="HQ1111" s="156"/>
    </row>
    <row r="1112" spans="1:225">
      <c r="A1112" s="156"/>
      <c r="B1112" s="204"/>
      <c r="C1112" s="204"/>
      <c r="D1112" s="204"/>
      <c r="E1112" s="204"/>
      <c r="F1112" s="204"/>
      <c r="G1112" s="204"/>
      <c r="H1112" s="204"/>
      <c r="I1112" s="204"/>
      <c r="J1112" s="204"/>
      <c r="K1112" s="204"/>
      <c r="L1112" s="204"/>
      <c r="M1112" s="204"/>
      <c r="N1112" s="204"/>
      <c r="O1112" s="204"/>
      <c r="P1112" s="204"/>
      <c r="Q1112" s="204"/>
      <c r="R1112" s="204"/>
      <c r="S1112" s="204"/>
      <c r="T1112" s="204"/>
      <c r="U1112" s="204"/>
      <c r="V1112" s="204"/>
      <c r="W1112" s="204"/>
      <c r="X1112" s="204"/>
      <c r="Y1112" s="204"/>
      <c r="Z1112" s="204"/>
      <c r="AA1112" s="204"/>
      <c r="AB1112" s="204"/>
      <c r="AC1112" s="204"/>
      <c r="AD1112" s="204"/>
      <c r="AE1112" s="204"/>
      <c r="AF1112" s="204"/>
      <c r="AG1112" s="204"/>
      <c r="AH1112" s="204"/>
      <c r="AI1112" s="204"/>
      <c r="AJ1112" s="204"/>
      <c r="AK1112" s="204"/>
      <c r="AL1112" s="204"/>
      <c r="AM1112" s="204"/>
      <c r="AN1112" s="204"/>
      <c r="AO1112" s="204"/>
      <c r="AP1112" s="204"/>
      <c r="AQ1112" s="204"/>
      <c r="AR1112" s="204"/>
      <c r="AS1112" s="204"/>
      <c r="AT1112" s="204"/>
      <c r="AU1112" s="204"/>
      <c r="AV1112" s="204"/>
      <c r="AW1112" s="204"/>
      <c r="AX1112" s="204"/>
      <c r="AY1112" s="204"/>
      <c r="AZ1112" s="204"/>
      <c r="BA1112" s="204"/>
      <c r="BB1112" s="204"/>
      <c r="BC1112" s="204"/>
      <c r="BD1112" s="204"/>
      <c r="BE1112" s="204"/>
      <c r="BF1112" s="204"/>
      <c r="BG1112" s="204"/>
      <c r="BH1112" s="204"/>
      <c r="BI1112" s="204"/>
      <c r="BJ1112" s="204"/>
      <c r="BK1112" s="204"/>
      <c r="BL1112" s="204"/>
      <c r="BM1112" s="204"/>
      <c r="BN1112" s="204"/>
      <c r="BO1112" s="204"/>
      <c r="BP1112" s="204"/>
      <c r="BQ1112" s="204"/>
      <c r="BR1112" s="204"/>
      <c r="BS1112" s="204"/>
      <c r="BT1112" s="204"/>
      <c r="BU1112" s="204"/>
      <c r="BV1112" s="204"/>
      <c r="BW1112" s="204"/>
      <c r="BX1112" s="204"/>
      <c r="BY1112" s="204"/>
      <c r="BZ1112" s="204"/>
      <c r="CA1112" s="204"/>
      <c r="CB1112" s="204"/>
      <c r="CC1112" s="204"/>
      <c r="CD1112" s="204"/>
      <c r="CE1112" s="204"/>
      <c r="CF1112" s="204"/>
      <c r="CG1112" s="204"/>
      <c r="CH1112" s="204"/>
      <c r="CI1112" s="204"/>
      <c r="CJ1112" s="204"/>
      <c r="CK1112" s="204"/>
      <c r="CL1112" s="204"/>
      <c r="CM1112" s="204"/>
      <c r="CN1112" s="204"/>
      <c r="CO1112" s="204"/>
      <c r="CP1112" s="204"/>
      <c r="CQ1112" s="204"/>
      <c r="CR1112" s="204"/>
      <c r="CS1112" s="204"/>
      <c r="CT1112" s="204"/>
      <c r="CU1112" s="204"/>
      <c r="CV1112" s="204"/>
      <c r="CW1112" s="204"/>
      <c r="CX1112" s="204"/>
      <c r="CY1112" s="204"/>
      <c r="CZ1112" s="204"/>
      <c r="DA1112" s="204"/>
      <c r="DB1112" s="204"/>
      <c r="DC1112" s="204"/>
      <c r="DD1112" s="204"/>
      <c r="DE1112" s="204"/>
      <c r="DF1112" s="204"/>
      <c r="DG1112" s="204"/>
      <c r="DH1112" s="204"/>
      <c r="DI1112" s="204"/>
      <c r="DJ1112" s="204"/>
      <c r="DK1112" s="204"/>
      <c r="DL1112" s="204"/>
      <c r="DM1112" s="204"/>
      <c r="DN1112" s="204"/>
      <c r="DO1112" s="204"/>
      <c r="DP1112" s="204"/>
      <c r="DQ1112" s="204"/>
      <c r="DR1112" s="204"/>
      <c r="DS1112" s="204"/>
      <c r="DT1112" s="204"/>
      <c r="DU1112" s="204"/>
      <c r="DV1112" s="204"/>
      <c r="DW1112" s="204"/>
      <c r="DX1112" s="204"/>
      <c r="DY1112" s="204"/>
      <c r="DZ1112" s="204"/>
      <c r="EA1112" s="204"/>
      <c r="EB1112" s="204"/>
      <c r="EC1112" s="204"/>
      <c r="ED1112" s="204"/>
      <c r="EE1112" s="204"/>
      <c r="EF1112" s="204"/>
      <c r="EG1112" s="204"/>
      <c r="EH1112" s="204"/>
      <c r="EI1112" s="204"/>
      <c r="EJ1112" s="204"/>
      <c r="EK1112" s="204"/>
      <c r="EL1112" s="204"/>
      <c r="EM1112" s="204"/>
      <c r="EN1112" s="204"/>
      <c r="EO1112" s="204"/>
      <c r="EP1112" s="156"/>
      <c r="EQ1112" s="156"/>
      <c r="ER1112" s="156"/>
      <c r="ES1112" s="156"/>
      <c r="ET1112" s="156"/>
      <c r="EU1112" s="156"/>
      <c r="EV1112" s="156"/>
      <c r="EW1112" s="156"/>
      <c r="EX1112" s="156"/>
      <c r="EY1112" s="156"/>
      <c r="EZ1112" s="156"/>
      <c r="FA1112" s="156"/>
      <c r="FB1112" s="156"/>
      <c r="FC1112" s="156"/>
      <c r="FD1112" s="156"/>
      <c r="FE1112" s="156"/>
      <c r="FF1112" s="156"/>
      <c r="FG1112" s="156"/>
      <c r="FH1112" s="156"/>
      <c r="FI1112" s="156"/>
      <c r="FJ1112" s="156"/>
      <c r="FK1112" s="156"/>
      <c r="FL1112" s="156"/>
      <c r="FM1112" s="156"/>
      <c r="FN1112" s="156"/>
      <c r="FO1112" s="156"/>
      <c r="FP1112" s="156"/>
      <c r="FQ1112" s="156"/>
      <c r="FR1112" s="156"/>
      <c r="FS1112" s="156"/>
      <c r="FT1112" s="156"/>
      <c r="FU1112" s="156"/>
      <c r="FV1112" s="156"/>
      <c r="FW1112" s="156"/>
      <c r="FX1112" s="156"/>
      <c r="FY1112" s="156"/>
      <c r="FZ1112" s="156"/>
      <c r="GA1112" s="156"/>
      <c r="GB1112" s="156"/>
      <c r="GC1112" s="156"/>
      <c r="GD1112" s="156"/>
      <c r="GE1112" s="156"/>
      <c r="GF1112" s="156"/>
      <c r="GG1112" s="156"/>
      <c r="GH1112" s="156"/>
      <c r="GI1112" s="156"/>
      <c r="GJ1112" s="156"/>
      <c r="GK1112" s="156"/>
      <c r="GL1112" s="156"/>
      <c r="GM1112" s="156"/>
      <c r="GN1112" s="156"/>
      <c r="GO1112" s="156"/>
      <c r="GP1112" s="156"/>
      <c r="GQ1112" s="156"/>
      <c r="GR1112" s="156"/>
      <c r="GS1112" s="156"/>
      <c r="GT1112" s="156"/>
      <c r="GU1112" s="156"/>
      <c r="GV1112" s="156"/>
      <c r="GW1112" s="156"/>
      <c r="GX1112" s="156"/>
      <c r="GY1112" s="156"/>
      <c r="GZ1112" s="156"/>
      <c r="HA1112" s="156"/>
      <c r="HB1112" s="156"/>
      <c r="HC1112" s="156"/>
      <c r="HD1112" s="156"/>
      <c r="HE1112" s="156"/>
      <c r="HF1112" s="156"/>
      <c r="HG1112" s="156"/>
      <c r="HH1112" s="156"/>
      <c r="HI1112" s="156"/>
      <c r="HJ1112" s="156"/>
      <c r="HK1112" s="156"/>
      <c r="HL1112" s="156"/>
      <c r="HM1112" s="156"/>
      <c r="HN1112" s="157"/>
      <c r="HO1112" s="156"/>
      <c r="HP1112" s="156"/>
      <c r="HQ1112" s="156"/>
    </row>
    <row r="1113" spans="1:225">
      <c r="A1113" s="160"/>
      <c r="B1113" s="204"/>
      <c r="C1113" s="204"/>
      <c r="D1113" s="204"/>
      <c r="E1113" s="204"/>
      <c r="F1113" s="204"/>
      <c r="G1113" s="204"/>
      <c r="H1113" s="204"/>
      <c r="I1113" s="204"/>
      <c r="J1113" s="204"/>
      <c r="K1113" s="204"/>
      <c r="L1113" s="204"/>
      <c r="M1113" s="204"/>
      <c r="N1113" s="204"/>
      <c r="O1113" s="204"/>
      <c r="P1113" s="204"/>
      <c r="Q1113" s="204"/>
      <c r="R1113" s="204"/>
      <c r="S1113" s="204"/>
      <c r="T1113" s="204"/>
      <c r="U1113" s="204"/>
      <c r="V1113" s="204"/>
      <c r="W1113" s="204"/>
      <c r="X1113" s="204"/>
      <c r="Y1113" s="204"/>
      <c r="Z1113" s="204"/>
      <c r="AA1113" s="204"/>
      <c r="AB1113" s="204"/>
      <c r="AC1113" s="204"/>
      <c r="AD1113" s="204"/>
      <c r="AE1113" s="204"/>
      <c r="AF1113" s="204"/>
      <c r="AG1113" s="204"/>
      <c r="AH1113" s="204"/>
      <c r="AI1113" s="204"/>
      <c r="AJ1113" s="204"/>
      <c r="AK1113" s="204"/>
      <c r="AL1113" s="204"/>
      <c r="AM1113" s="204"/>
      <c r="AN1113" s="204"/>
      <c r="AO1113" s="204"/>
      <c r="AP1113" s="204"/>
      <c r="AQ1113" s="204"/>
      <c r="AR1113" s="204"/>
      <c r="AS1113" s="204"/>
      <c r="AT1113" s="204"/>
      <c r="AU1113" s="204"/>
      <c r="AV1113" s="204"/>
      <c r="AW1113" s="204"/>
      <c r="AX1113" s="204"/>
      <c r="AY1113" s="204"/>
      <c r="AZ1113" s="204"/>
      <c r="BA1113" s="204"/>
      <c r="BB1113" s="204"/>
      <c r="BC1113" s="204"/>
      <c r="BD1113" s="204"/>
      <c r="BE1113" s="204"/>
      <c r="BF1113" s="204"/>
      <c r="BG1113" s="204"/>
      <c r="BH1113" s="204"/>
      <c r="BI1113" s="204"/>
      <c r="BJ1113" s="204"/>
      <c r="BK1113" s="204"/>
      <c r="BL1113" s="204"/>
      <c r="BM1113" s="204"/>
      <c r="BN1113" s="204"/>
      <c r="BO1113" s="204"/>
      <c r="BP1113" s="204"/>
      <c r="BQ1113" s="204"/>
      <c r="BR1113" s="204"/>
      <c r="BS1113" s="204"/>
      <c r="BT1113" s="204"/>
      <c r="BU1113" s="204"/>
      <c r="BV1113" s="204"/>
      <c r="BW1113" s="204"/>
      <c r="BX1113" s="204"/>
      <c r="BY1113" s="204"/>
      <c r="BZ1113" s="204"/>
      <c r="CA1113" s="204"/>
      <c r="CB1113" s="204"/>
      <c r="CC1113" s="204"/>
      <c r="CD1113" s="204"/>
      <c r="CE1113" s="204"/>
      <c r="CF1113" s="204"/>
      <c r="CG1113" s="204"/>
      <c r="CH1113" s="204"/>
      <c r="CI1113" s="204"/>
      <c r="CJ1113" s="204"/>
      <c r="CK1113" s="204"/>
      <c r="CL1113" s="204"/>
      <c r="CM1113" s="204"/>
      <c r="CN1113" s="204"/>
      <c r="CO1113" s="204"/>
      <c r="CP1113" s="204"/>
      <c r="CQ1113" s="204"/>
      <c r="CR1113" s="204"/>
      <c r="CS1113" s="204"/>
      <c r="CT1113" s="204"/>
      <c r="CU1113" s="204"/>
      <c r="CV1113" s="204"/>
      <c r="CW1113" s="204"/>
      <c r="CX1113" s="204"/>
      <c r="CY1113" s="204"/>
      <c r="CZ1113" s="204"/>
      <c r="DA1113" s="204"/>
      <c r="DB1113" s="204"/>
      <c r="DC1113" s="204"/>
      <c r="DD1113" s="204"/>
      <c r="DE1113" s="204"/>
      <c r="DF1113" s="204"/>
      <c r="DG1113" s="204"/>
      <c r="DH1113" s="204"/>
      <c r="DI1113" s="204"/>
      <c r="DJ1113" s="204"/>
      <c r="DK1113" s="204"/>
      <c r="DL1113" s="204"/>
      <c r="DM1113" s="204"/>
      <c r="DN1113" s="204"/>
      <c r="DO1113" s="204"/>
      <c r="DP1113" s="204"/>
      <c r="DQ1113" s="204"/>
      <c r="DR1113" s="204"/>
      <c r="DS1113" s="204"/>
      <c r="DT1113" s="204"/>
      <c r="DU1113" s="204"/>
      <c r="DV1113" s="204"/>
      <c r="DW1113" s="204"/>
      <c r="DX1113" s="204"/>
      <c r="DY1113" s="204"/>
      <c r="DZ1113" s="204"/>
      <c r="EA1113" s="204"/>
      <c r="EB1113" s="204"/>
      <c r="EC1113" s="204"/>
      <c r="ED1113" s="204"/>
      <c r="EE1113" s="204"/>
      <c r="EF1113" s="204"/>
      <c r="EG1113" s="204"/>
      <c r="EH1113" s="204"/>
      <c r="EI1113" s="204"/>
      <c r="EJ1113" s="204"/>
      <c r="EK1113" s="204"/>
      <c r="EL1113" s="204"/>
      <c r="EM1113" s="204"/>
      <c r="EN1113" s="204"/>
      <c r="EO1113" s="204"/>
      <c r="EP1113" s="160"/>
      <c r="EQ1113" s="160"/>
      <c r="ER1113" s="160"/>
      <c r="ES1113" s="160"/>
      <c r="ET1113" s="160"/>
      <c r="EU1113" s="160"/>
      <c r="EV1113" s="160"/>
      <c r="EW1113" s="160"/>
      <c r="EX1113" s="160"/>
      <c r="EY1113" s="160"/>
      <c r="EZ1113" s="160"/>
      <c r="FA1113" s="160"/>
      <c r="FB1113" s="160"/>
      <c r="FC1113" s="160"/>
      <c r="FD1113" s="160"/>
      <c r="FE1113" s="160"/>
      <c r="FF1113" s="160"/>
      <c r="FG1113" s="160"/>
      <c r="FH1113" s="160"/>
      <c r="FI1113" s="160"/>
      <c r="FJ1113" s="160"/>
      <c r="FK1113" s="160"/>
      <c r="FL1113" s="160"/>
      <c r="FM1113" s="160"/>
      <c r="FN1113" s="160"/>
      <c r="FO1113" s="160"/>
      <c r="FP1113" s="160"/>
      <c r="FQ1113" s="160"/>
      <c r="FR1113" s="160"/>
      <c r="FS1113" s="160"/>
      <c r="FT1113" s="160"/>
      <c r="FU1113" s="160"/>
      <c r="FV1113" s="160"/>
      <c r="FW1113" s="160"/>
      <c r="FX1113" s="160"/>
      <c r="FY1113" s="160"/>
      <c r="FZ1113" s="160"/>
      <c r="GA1113" s="160"/>
      <c r="GB1113" s="160"/>
      <c r="GC1113" s="160"/>
      <c r="GD1113" s="160"/>
      <c r="GE1113" s="160"/>
      <c r="GF1113" s="160"/>
      <c r="GG1113" s="160"/>
      <c r="GH1113" s="160"/>
      <c r="GI1113" s="160"/>
      <c r="GJ1113" s="160"/>
      <c r="GK1113" s="160"/>
      <c r="GL1113" s="160"/>
      <c r="GM1113" s="160"/>
      <c r="GN1113" s="160"/>
      <c r="GO1113" s="160"/>
      <c r="GP1113" s="160"/>
      <c r="GQ1113" s="160"/>
      <c r="GR1113" s="160"/>
      <c r="GS1113" s="160"/>
      <c r="GT1113" s="160"/>
      <c r="GU1113" s="160"/>
      <c r="GV1113" s="160"/>
      <c r="GW1113" s="160"/>
      <c r="GX1113" s="160"/>
      <c r="GY1113" s="160"/>
      <c r="GZ1113" s="160"/>
      <c r="HA1113" s="160"/>
      <c r="HB1113" s="160"/>
      <c r="HC1113" s="160"/>
      <c r="HD1113" s="160"/>
      <c r="HE1113" s="160"/>
      <c r="HF1113" s="160"/>
      <c r="HG1113" s="160"/>
      <c r="HH1113" s="160"/>
      <c r="HI1113" s="160"/>
      <c r="HJ1113" s="160"/>
      <c r="HK1113" s="160"/>
      <c r="HL1113" s="160"/>
      <c r="HM1113" s="160"/>
      <c r="HN1113" s="157"/>
      <c r="HO1113" s="160"/>
      <c r="HP1113" s="160"/>
      <c r="HQ1113" s="160"/>
    </row>
    <row r="1114" spans="1:225">
      <c r="A1114" s="156"/>
      <c r="B1114" s="204"/>
      <c r="C1114" s="204"/>
      <c r="D1114" s="204"/>
      <c r="E1114" s="204"/>
      <c r="F1114" s="204"/>
      <c r="G1114" s="204"/>
      <c r="H1114" s="204"/>
      <c r="I1114" s="204"/>
      <c r="J1114" s="204"/>
      <c r="K1114" s="204"/>
      <c r="L1114" s="204"/>
      <c r="M1114" s="204"/>
      <c r="N1114" s="204"/>
      <c r="O1114" s="204"/>
      <c r="P1114" s="204"/>
      <c r="Q1114" s="204"/>
      <c r="R1114" s="204"/>
      <c r="S1114" s="204"/>
      <c r="T1114" s="204"/>
      <c r="U1114" s="204"/>
      <c r="V1114" s="204"/>
      <c r="W1114" s="204"/>
      <c r="X1114" s="204"/>
      <c r="Y1114" s="204"/>
      <c r="Z1114" s="204"/>
      <c r="AA1114" s="204"/>
      <c r="AB1114" s="204"/>
      <c r="AC1114" s="204"/>
      <c r="AD1114" s="204"/>
      <c r="AE1114" s="204"/>
      <c r="AF1114" s="204"/>
      <c r="AG1114" s="204"/>
      <c r="AH1114" s="204"/>
      <c r="AI1114" s="204"/>
      <c r="AJ1114" s="204"/>
      <c r="AK1114" s="204"/>
      <c r="AL1114" s="204"/>
      <c r="AM1114" s="204"/>
      <c r="AN1114" s="204"/>
      <c r="AO1114" s="204"/>
      <c r="AP1114" s="204"/>
      <c r="AQ1114" s="204"/>
      <c r="AR1114" s="204"/>
      <c r="AS1114" s="204"/>
      <c r="AT1114" s="204"/>
      <c r="AU1114" s="204"/>
      <c r="AV1114" s="204"/>
      <c r="AW1114" s="204"/>
      <c r="AX1114" s="204"/>
      <c r="AY1114" s="204"/>
      <c r="AZ1114" s="204"/>
      <c r="BA1114" s="204"/>
      <c r="BB1114" s="204"/>
      <c r="BC1114" s="204"/>
      <c r="BD1114" s="204"/>
      <c r="BE1114" s="204"/>
      <c r="BF1114" s="204"/>
      <c r="BG1114" s="204"/>
      <c r="BH1114" s="204"/>
      <c r="BI1114" s="204"/>
      <c r="BJ1114" s="204"/>
      <c r="BK1114" s="204"/>
      <c r="BL1114" s="204"/>
      <c r="BM1114" s="204"/>
      <c r="BN1114" s="204"/>
      <c r="BO1114" s="204"/>
      <c r="BP1114" s="204"/>
      <c r="BQ1114" s="204"/>
      <c r="BR1114" s="204"/>
      <c r="BS1114" s="204"/>
      <c r="BT1114" s="204"/>
      <c r="BU1114" s="204"/>
      <c r="BV1114" s="204"/>
      <c r="BW1114" s="204"/>
      <c r="BX1114" s="204"/>
      <c r="BY1114" s="204"/>
      <c r="BZ1114" s="204"/>
      <c r="CA1114" s="204"/>
      <c r="CB1114" s="204"/>
      <c r="CC1114" s="204"/>
      <c r="CD1114" s="204"/>
      <c r="CE1114" s="204"/>
      <c r="CF1114" s="204"/>
      <c r="CG1114" s="204"/>
      <c r="CH1114" s="204"/>
      <c r="CI1114" s="204"/>
      <c r="CJ1114" s="204"/>
      <c r="CK1114" s="204"/>
      <c r="CL1114" s="204"/>
      <c r="CM1114" s="204"/>
      <c r="CN1114" s="204"/>
      <c r="CO1114" s="204"/>
      <c r="CP1114" s="204"/>
      <c r="CQ1114" s="204"/>
      <c r="CR1114" s="204"/>
      <c r="CS1114" s="204"/>
      <c r="CT1114" s="204"/>
      <c r="CU1114" s="204"/>
      <c r="CV1114" s="204"/>
      <c r="CW1114" s="204"/>
      <c r="CX1114" s="204"/>
      <c r="CY1114" s="204"/>
      <c r="CZ1114" s="204"/>
      <c r="DA1114" s="204"/>
      <c r="DB1114" s="204"/>
      <c r="DC1114" s="204"/>
      <c r="DD1114" s="204"/>
      <c r="DE1114" s="204"/>
      <c r="DF1114" s="204"/>
      <c r="DG1114" s="204"/>
      <c r="DH1114" s="204"/>
      <c r="DI1114" s="204"/>
      <c r="DJ1114" s="204"/>
      <c r="DK1114" s="204"/>
      <c r="DL1114" s="204"/>
      <c r="DM1114" s="204"/>
      <c r="DN1114" s="204"/>
      <c r="DO1114" s="204"/>
      <c r="DP1114" s="204"/>
      <c r="DQ1114" s="204"/>
      <c r="DR1114" s="204"/>
      <c r="DS1114" s="204"/>
      <c r="DT1114" s="204"/>
      <c r="DU1114" s="204"/>
      <c r="DV1114" s="204"/>
      <c r="DW1114" s="204"/>
      <c r="DX1114" s="204"/>
      <c r="DY1114" s="204"/>
      <c r="DZ1114" s="204"/>
      <c r="EA1114" s="204"/>
      <c r="EB1114" s="204"/>
      <c r="EC1114" s="204"/>
      <c r="ED1114" s="204"/>
      <c r="EE1114" s="204"/>
      <c r="EF1114" s="204"/>
      <c r="EG1114" s="204"/>
      <c r="EH1114" s="204"/>
      <c r="EI1114" s="204"/>
      <c r="EJ1114" s="204"/>
      <c r="EK1114" s="204"/>
      <c r="EL1114" s="204"/>
      <c r="EM1114" s="204"/>
      <c r="EN1114" s="204"/>
      <c r="EO1114" s="204"/>
      <c r="EP1114" s="156"/>
      <c r="EQ1114" s="156"/>
      <c r="ER1114" s="156"/>
      <c r="ES1114" s="156"/>
      <c r="ET1114" s="156"/>
      <c r="EU1114" s="156"/>
      <c r="EV1114" s="156"/>
      <c r="EW1114" s="156"/>
      <c r="EX1114" s="156"/>
      <c r="EY1114" s="156"/>
      <c r="EZ1114" s="156"/>
      <c r="FA1114" s="156"/>
      <c r="FB1114" s="156"/>
      <c r="FC1114" s="156"/>
      <c r="FD1114" s="156"/>
      <c r="FE1114" s="156"/>
      <c r="FF1114" s="156"/>
      <c r="FG1114" s="156"/>
      <c r="FH1114" s="156"/>
      <c r="FI1114" s="156"/>
      <c r="FJ1114" s="156"/>
      <c r="FK1114" s="156"/>
      <c r="FL1114" s="156"/>
      <c r="FM1114" s="156"/>
      <c r="FN1114" s="156"/>
      <c r="FO1114" s="156"/>
      <c r="FP1114" s="156"/>
      <c r="FQ1114" s="156"/>
      <c r="FR1114" s="156"/>
      <c r="FS1114" s="156"/>
      <c r="FT1114" s="156"/>
      <c r="FU1114" s="156"/>
      <c r="FV1114" s="156"/>
      <c r="FW1114" s="156"/>
      <c r="FX1114" s="156"/>
      <c r="FY1114" s="156"/>
      <c r="FZ1114" s="156"/>
      <c r="GA1114" s="156"/>
      <c r="GB1114" s="156"/>
      <c r="GC1114" s="156"/>
      <c r="GD1114" s="156"/>
      <c r="GE1114" s="156"/>
      <c r="GF1114" s="156"/>
      <c r="GG1114" s="156"/>
      <c r="GH1114" s="156"/>
      <c r="GI1114" s="156"/>
      <c r="GJ1114" s="156"/>
      <c r="GK1114" s="156"/>
      <c r="GL1114" s="156"/>
      <c r="GM1114" s="156"/>
      <c r="GN1114" s="156"/>
      <c r="GO1114" s="156"/>
      <c r="GP1114" s="156"/>
      <c r="GQ1114" s="156"/>
      <c r="GR1114" s="156"/>
      <c r="GS1114" s="156"/>
      <c r="GT1114" s="156"/>
      <c r="GU1114" s="156"/>
      <c r="GV1114" s="156"/>
      <c r="GW1114" s="156"/>
      <c r="GX1114" s="156"/>
      <c r="GY1114" s="156"/>
      <c r="GZ1114" s="156"/>
      <c r="HA1114" s="156"/>
      <c r="HB1114" s="156"/>
      <c r="HC1114" s="156"/>
      <c r="HD1114" s="156"/>
      <c r="HE1114" s="156"/>
      <c r="HF1114" s="156"/>
      <c r="HG1114" s="156"/>
      <c r="HH1114" s="156"/>
      <c r="HI1114" s="156"/>
      <c r="HJ1114" s="156"/>
      <c r="HK1114" s="156"/>
      <c r="HL1114" s="156"/>
      <c r="HM1114" s="156"/>
      <c r="HN1114" s="157"/>
      <c r="HO1114" s="156"/>
      <c r="HP1114" s="156"/>
      <c r="HQ1114" s="156"/>
    </row>
    <row r="1115" spans="1:225">
      <c r="A1115" s="156"/>
      <c r="B1115" s="204"/>
      <c r="C1115" s="204"/>
      <c r="D1115" s="204"/>
      <c r="E1115" s="204"/>
      <c r="F1115" s="204"/>
      <c r="G1115" s="204"/>
      <c r="H1115" s="204"/>
      <c r="I1115" s="204"/>
      <c r="J1115" s="204"/>
      <c r="K1115" s="204"/>
      <c r="L1115" s="204"/>
      <c r="M1115" s="204"/>
      <c r="N1115" s="204"/>
      <c r="O1115" s="204"/>
      <c r="P1115" s="204"/>
      <c r="Q1115" s="204"/>
      <c r="R1115" s="204"/>
      <c r="S1115" s="204"/>
      <c r="T1115" s="204"/>
      <c r="U1115" s="204"/>
      <c r="V1115" s="204"/>
      <c r="W1115" s="204"/>
      <c r="X1115" s="204"/>
      <c r="Y1115" s="204"/>
      <c r="Z1115" s="204"/>
      <c r="AA1115" s="204"/>
      <c r="AB1115" s="204"/>
      <c r="AC1115" s="204"/>
      <c r="AD1115" s="204"/>
      <c r="AE1115" s="204"/>
      <c r="AF1115" s="204"/>
      <c r="AG1115" s="204"/>
      <c r="AH1115" s="204"/>
      <c r="AI1115" s="204"/>
      <c r="AJ1115" s="204"/>
      <c r="AK1115" s="204"/>
      <c r="AL1115" s="204"/>
      <c r="AM1115" s="204"/>
      <c r="AN1115" s="204"/>
      <c r="AO1115" s="204"/>
      <c r="AP1115" s="204"/>
      <c r="AQ1115" s="204"/>
      <c r="AR1115" s="204"/>
      <c r="AS1115" s="204"/>
      <c r="AT1115" s="204"/>
      <c r="AU1115" s="204"/>
      <c r="AV1115" s="204"/>
      <c r="AW1115" s="204"/>
      <c r="AX1115" s="204"/>
      <c r="AY1115" s="204"/>
      <c r="AZ1115" s="204"/>
      <c r="BA1115" s="204"/>
      <c r="BB1115" s="204"/>
      <c r="BC1115" s="204"/>
      <c r="BD1115" s="204"/>
      <c r="BE1115" s="204"/>
      <c r="BF1115" s="204"/>
      <c r="BG1115" s="204"/>
      <c r="BH1115" s="204"/>
      <c r="BI1115" s="204"/>
      <c r="BJ1115" s="204"/>
      <c r="BK1115" s="204"/>
      <c r="BL1115" s="204"/>
      <c r="BM1115" s="204"/>
      <c r="BN1115" s="204"/>
      <c r="BO1115" s="204"/>
      <c r="BP1115" s="204"/>
      <c r="BQ1115" s="204"/>
      <c r="BR1115" s="204"/>
      <c r="BS1115" s="204"/>
      <c r="BT1115" s="204"/>
      <c r="BU1115" s="204"/>
      <c r="BV1115" s="204"/>
      <c r="BW1115" s="204"/>
      <c r="BX1115" s="204"/>
      <c r="BY1115" s="204"/>
      <c r="BZ1115" s="204"/>
      <c r="CA1115" s="204"/>
      <c r="CB1115" s="204"/>
      <c r="CC1115" s="204"/>
      <c r="CD1115" s="204"/>
      <c r="CE1115" s="204"/>
      <c r="CF1115" s="204"/>
      <c r="CG1115" s="204"/>
      <c r="CH1115" s="204"/>
      <c r="CI1115" s="204"/>
      <c r="CJ1115" s="204"/>
      <c r="CK1115" s="204"/>
      <c r="CL1115" s="204"/>
      <c r="CM1115" s="204"/>
      <c r="CN1115" s="204"/>
      <c r="CO1115" s="204"/>
      <c r="CP1115" s="204"/>
      <c r="CQ1115" s="204"/>
      <c r="CR1115" s="204"/>
      <c r="CS1115" s="204"/>
      <c r="CT1115" s="204"/>
      <c r="CU1115" s="204"/>
      <c r="CV1115" s="204"/>
      <c r="CW1115" s="204"/>
      <c r="CX1115" s="204"/>
      <c r="CY1115" s="204"/>
      <c r="CZ1115" s="204"/>
      <c r="DA1115" s="204"/>
      <c r="DB1115" s="204"/>
      <c r="DC1115" s="204"/>
      <c r="DD1115" s="204"/>
      <c r="DE1115" s="204"/>
      <c r="DF1115" s="204"/>
      <c r="DG1115" s="204"/>
      <c r="DH1115" s="204"/>
      <c r="DI1115" s="204"/>
      <c r="DJ1115" s="204"/>
      <c r="DK1115" s="204"/>
      <c r="DL1115" s="204"/>
      <c r="DM1115" s="204"/>
      <c r="DN1115" s="204"/>
      <c r="DO1115" s="204"/>
      <c r="DP1115" s="204"/>
      <c r="DQ1115" s="204"/>
      <c r="DR1115" s="204"/>
      <c r="DS1115" s="204"/>
      <c r="DT1115" s="204"/>
      <c r="DU1115" s="204"/>
      <c r="DV1115" s="204"/>
      <c r="DW1115" s="204"/>
      <c r="DX1115" s="204"/>
      <c r="DY1115" s="204"/>
      <c r="DZ1115" s="204"/>
      <c r="EA1115" s="204"/>
      <c r="EB1115" s="204"/>
      <c r="EC1115" s="204"/>
      <c r="ED1115" s="204"/>
      <c r="EE1115" s="204"/>
      <c r="EF1115" s="204"/>
      <c r="EG1115" s="204"/>
      <c r="EH1115" s="204"/>
      <c r="EI1115" s="204"/>
      <c r="EJ1115" s="204"/>
      <c r="EK1115" s="204"/>
      <c r="EL1115" s="204"/>
      <c r="EM1115" s="204"/>
      <c r="EN1115" s="204"/>
      <c r="EO1115" s="204"/>
      <c r="EP1115" s="156"/>
      <c r="EQ1115" s="156"/>
      <c r="ER1115" s="156"/>
      <c r="ES1115" s="156"/>
      <c r="ET1115" s="156"/>
      <c r="EU1115" s="156"/>
      <c r="EV1115" s="156"/>
      <c r="EW1115" s="156"/>
      <c r="EX1115" s="156"/>
      <c r="EY1115" s="156"/>
      <c r="EZ1115" s="156"/>
      <c r="FA1115" s="156"/>
      <c r="FB1115" s="156"/>
      <c r="FC1115" s="156"/>
      <c r="FD1115" s="156"/>
      <c r="FE1115" s="156"/>
      <c r="FF1115" s="156"/>
      <c r="FG1115" s="156"/>
      <c r="FH1115" s="156"/>
      <c r="FI1115" s="156"/>
      <c r="FJ1115" s="156"/>
      <c r="FK1115" s="156"/>
      <c r="FL1115" s="156"/>
      <c r="FM1115" s="156"/>
      <c r="FN1115" s="156"/>
      <c r="FO1115" s="156"/>
      <c r="FP1115" s="156"/>
      <c r="FQ1115" s="156"/>
      <c r="FR1115" s="156"/>
      <c r="FS1115" s="156"/>
      <c r="FT1115" s="156"/>
      <c r="FU1115" s="156"/>
      <c r="FV1115" s="156"/>
      <c r="FW1115" s="156"/>
      <c r="FX1115" s="156"/>
      <c r="FY1115" s="156"/>
      <c r="FZ1115" s="156"/>
      <c r="GA1115" s="156"/>
      <c r="GB1115" s="156"/>
      <c r="GC1115" s="156"/>
      <c r="GD1115" s="156"/>
      <c r="GE1115" s="156"/>
      <c r="GF1115" s="156"/>
      <c r="GG1115" s="156"/>
      <c r="GH1115" s="156"/>
      <c r="GI1115" s="156"/>
      <c r="GJ1115" s="156"/>
      <c r="GK1115" s="156"/>
      <c r="GL1115" s="156"/>
      <c r="GM1115" s="156"/>
      <c r="GN1115" s="156"/>
      <c r="GO1115" s="156"/>
      <c r="GP1115" s="156"/>
      <c r="GQ1115" s="156"/>
      <c r="GR1115" s="156"/>
      <c r="GS1115" s="156"/>
      <c r="GT1115" s="156"/>
      <c r="GU1115" s="156"/>
      <c r="GV1115" s="156"/>
      <c r="GW1115" s="156"/>
      <c r="GX1115" s="156"/>
      <c r="GY1115" s="156"/>
      <c r="GZ1115" s="156"/>
      <c r="HA1115" s="156"/>
      <c r="HB1115" s="156"/>
      <c r="HC1115" s="156"/>
      <c r="HD1115" s="156"/>
      <c r="HE1115" s="156"/>
      <c r="HF1115" s="156"/>
      <c r="HG1115" s="156"/>
      <c r="HH1115" s="156"/>
      <c r="HI1115" s="156"/>
      <c r="HJ1115" s="156"/>
      <c r="HK1115" s="156"/>
      <c r="HL1115" s="156"/>
      <c r="HM1115" s="156"/>
      <c r="HN1115" s="157"/>
      <c r="HO1115" s="156"/>
      <c r="HP1115" s="156"/>
      <c r="HQ1115" s="156"/>
    </row>
    <row r="1116" spans="1:225">
      <c r="A1116" s="160"/>
      <c r="B1116" s="204"/>
      <c r="C1116" s="204"/>
      <c r="D1116" s="204"/>
      <c r="E1116" s="204"/>
      <c r="F1116" s="204"/>
      <c r="G1116" s="204"/>
      <c r="H1116" s="204"/>
      <c r="I1116" s="204"/>
      <c r="J1116" s="204"/>
      <c r="K1116" s="204"/>
      <c r="L1116" s="204"/>
      <c r="M1116" s="204"/>
      <c r="N1116" s="204"/>
      <c r="O1116" s="204"/>
      <c r="P1116" s="204"/>
      <c r="Q1116" s="204"/>
      <c r="R1116" s="204"/>
      <c r="S1116" s="204"/>
      <c r="T1116" s="204"/>
      <c r="U1116" s="204"/>
      <c r="V1116" s="204"/>
      <c r="W1116" s="204"/>
      <c r="X1116" s="204"/>
      <c r="Y1116" s="204"/>
      <c r="Z1116" s="204"/>
      <c r="AA1116" s="204"/>
      <c r="AB1116" s="204"/>
      <c r="AC1116" s="204"/>
      <c r="AD1116" s="204"/>
      <c r="AE1116" s="204"/>
      <c r="AF1116" s="204"/>
      <c r="AG1116" s="204"/>
      <c r="AH1116" s="204"/>
      <c r="AI1116" s="204"/>
      <c r="AJ1116" s="204"/>
      <c r="AK1116" s="204"/>
      <c r="AL1116" s="204"/>
      <c r="AM1116" s="204"/>
      <c r="AN1116" s="204"/>
      <c r="AO1116" s="204"/>
      <c r="AP1116" s="204"/>
      <c r="AQ1116" s="204"/>
      <c r="AR1116" s="204"/>
      <c r="AS1116" s="204"/>
      <c r="AT1116" s="204"/>
      <c r="AU1116" s="204"/>
      <c r="AV1116" s="204"/>
      <c r="AW1116" s="204"/>
      <c r="AX1116" s="204"/>
      <c r="AY1116" s="204"/>
      <c r="AZ1116" s="204"/>
      <c r="BA1116" s="204"/>
      <c r="BB1116" s="204"/>
      <c r="BC1116" s="204"/>
      <c r="BD1116" s="204"/>
      <c r="BE1116" s="204"/>
      <c r="BF1116" s="204"/>
      <c r="BG1116" s="204"/>
      <c r="BH1116" s="204"/>
      <c r="BI1116" s="204"/>
      <c r="BJ1116" s="204"/>
      <c r="BK1116" s="204"/>
      <c r="BL1116" s="204"/>
      <c r="BM1116" s="204"/>
      <c r="BN1116" s="204"/>
      <c r="BO1116" s="204"/>
      <c r="BP1116" s="204"/>
      <c r="BQ1116" s="204"/>
      <c r="BR1116" s="204"/>
      <c r="BS1116" s="204"/>
      <c r="BT1116" s="204"/>
      <c r="BU1116" s="204"/>
      <c r="BV1116" s="204"/>
      <c r="BW1116" s="204"/>
      <c r="BX1116" s="204"/>
      <c r="BY1116" s="204"/>
      <c r="BZ1116" s="204"/>
      <c r="CA1116" s="204"/>
      <c r="CB1116" s="204"/>
      <c r="CC1116" s="204"/>
      <c r="CD1116" s="204"/>
      <c r="CE1116" s="204"/>
      <c r="CF1116" s="204"/>
      <c r="CG1116" s="204"/>
      <c r="CH1116" s="204"/>
      <c r="CI1116" s="204"/>
      <c r="CJ1116" s="204"/>
      <c r="CK1116" s="204"/>
      <c r="CL1116" s="204"/>
      <c r="CM1116" s="204"/>
      <c r="CN1116" s="204"/>
      <c r="CO1116" s="204"/>
      <c r="CP1116" s="204"/>
      <c r="CQ1116" s="204"/>
      <c r="CR1116" s="204"/>
      <c r="CS1116" s="204"/>
      <c r="CT1116" s="204"/>
      <c r="CU1116" s="204"/>
      <c r="CV1116" s="204"/>
      <c r="CW1116" s="204"/>
      <c r="CX1116" s="204"/>
      <c r="CY1116" s="204"/>
      <c r="CZ1116" s="204"/>
      <c r="DA1116" s="204"/>
      <c r="DB1116" s="204"/>
      <c r="DC1116" s="204"/>
      <c r="DD1116" s="204"/>
      <c r="DE1116" s="204"/>
      <c r="DF1116" s="204"/>
      <c r="DG1116" s="204"/>
      <c r="DH1116" s="204"/>
      <c r="DI1116" s="204"/>
      <c r="DJ1116" s="204"/>
      <c r="DK1116" s="204"/>
      <c r="DL1116" s="204"/>
      <c r="DM1116" s="204"/>
      <c r="DN1116" s="204"/>
      <c r="DO1116" s="204"/>
      <c r="DP1116" s="204"/>
      <c r="DQ1116" s="204"/>
      <c r="DR1116" s="204"/>
      <c r="DS1116" s="204"/>
      <c r="DT1116" s="204"/>
      <c r="DU1116" s="204"/>
      <c r="DV1116" s="204"/>
      <c r="DW1116" s="204"/>
      <c r="DX1116" s="204"/>
      <c r="DY1116" s="204"/>
      <c r="DZ1116" s="204"/>
      <c r="EA1116" s="204"/>
      <c r="EB1116" s="204"/>
      <c r="EC1116" s="204"/>
      <c r="ED1116" s="204"/>
      <c r="EE1116" s="204"/>
      <c r="EF1116" s="204"/>
      <c r="EG1116" s="204"/>
      <c r="EH1116" s="204"/>
      <c r="EI1116" s="204"/>
      <c r="EJ1116" s="204"/>
      <c r="EK1116" s="204"/>
      <c r="EL1116" s="204"/>
      <c r="EM1116" s="204"/>
      <c r="EN1116" s="204"/>
      <c r="EO1116" s="204"/>
      <c r="EP1116" s="160"/>
      <c r="EQ1116" s="160"/>
      <c r="ER1116" s="160"/>
      <c r="ES1116" s="160"/>
      <c r="ET1116" s="160"/>
      <c r="EU1116" s="160"/>
      <c r="EV1116" s="160"/>
      <c r="EW1116" s="160"/>
      <c r="EX1116" s="160"/>
      <c r="EY1116" s="160"/>
      <c r="EZ1116" s="160"/>
      <c r="FA1116" s="160"/>
      <c r="FB1116" s="160"/>
      <c r="FC1116" s="160"/>
      <c r="FD1116" s="160"/>
      <c r="FE1116" s="160"/>
      <c r="FF1116" s="160"/>
      <c r="FG1116" s="160"/>
      <c r="FH1116" s="160"/>
      <c r="FI1116" s="160"/>
      <c r="FJ1116" s="160"/>
      <c r="FK1116" s="160"/>
      <c r="FL1116" s="160"/>
      <c r="FM1116" s="160"/>
      <c r="FN1116" s="160"/>
      <c r="FO1116" s="160"/>
      <c r="FP1116" s="160"/>
      <c r="FQ1116" s="160"/>
      <c r="FR1116" s="160"/>
      <c r="FS1116" s="160"/>
      <c r="FT1116" s="160"/>
      <c r="FU1116" s="160"/>
      <c r="FV1116" s="160"/>
      <c r="FW1116" s="160"/>
      <c r="FX1116" s="160"/>
      <c r="FY1116" s="160"/>
      <c r="FZ1116" s="160"/>
      <c r="GA1116" s="160"/>
      <c r="GB1116" s="160"/>
      <c r="GC1116" s="160"/>
      <c r="GD1116" s="160"/>
      <c r="GE1116" s="160"/>
      <c r="GF1116" s="160"/>
      <c r="GG1116" s="160"/>
      <c r="GH1116" s="160"/>
      <c r="GI1116" s="160"/>
      <c r="GJ1116" s="160"/>
      <c r="GK1116" s="160"/>
      <c r="GL1116" s="160"/>
      <c r="GM1116" s="160"/>
      <c r="GN1116" s="160"/>
      <c r="GO1116" s="160"/>
      <c r="GP1116" s="160"/>
      <c r="GQ1116" s="160"/>
      <c r="GR1116" s="160"/>
      <c r="GS1116" s="160"/>
      <c r="GT1116" s="160"/>
      <c r="GU1116" s="160"/>
      <c r="GV1116" s="160"/>
      <c r="GW1116" s="160"/>
      <c r="GX1116" s="160"/>
      <c r="GY1116" s="160"/>
      <c r="GZ1116" s="160"/>
      <c r="HA1116" s="160"/>
      <c r="HB1116" s="160"/>
      <c r="HC1116" s="160"/>
      <c r="HD1116" s="160"/>
      <c r="HE1116" s="160"/>
      <c r="HF1116" s="160"/>
      <c r="HG1116" s="160"/>
      <c r="HH1116" s="160"/>
      <c r="HI1116" s="160"/>
      <c r="HJ1116" s="160"/>
      <c r="HK1116" s="160"/>
      <c r="HL1116" s="160"/>
      <c r="HM1116" s="160"/>
      <c r="HN1116" s="157"/>
      <c r="HO1116" s="160"/>
      <c r="HP1116" s="160"/>
      <c r="HQ1116" s="160"/>
    </row>
    <row r="1117" spans="1:225">
      <c r="A1117" s="156"/>
      <c r="B1117" s="204"/>
      <c r="C1117" s="204"/>
      <c r="D1117" s="204"/>
      <c r="E1117" s="204"/>
      <c r="F1117" s="204"/>
      <c r="G1117" s="204"/>
      <c r="H1117" s="204"/>
      <c r="I1117" s="204"/>
      <c r="J1117" s="204"/>
      <c r="K1117" s="204"/>
      <c r="L1117" s="204"/>
      <c r="M1117" s="204"/>
      <c r="N1117" s="204"/>
      <c r="O1117" s="204"/>
      <c r="P1117" s="204"/>
      <c r="Q1117" s="204"/>
      <c r="R1117" s="204"/>
      <c r="S1117" s="204"/>
      <c r="T1117" s="204"/>
      <c r="U1117" s="204"/>
      <c r="V1117" s="204"/>
      <c r="W1117" s="204"/>
      <c r="X1117" s="204"/>
      <c r="Y1117" s="204"/>
      <c r="Z1117" s="204"/>
      <c r="AA1117" s="204"/>
      <c r="AB1117" s="204"/>
      <c r="AC1117" s="204"/>
      <c r="AD1117" s="204"/>
      <c r="AE1117" s="204"/>
      <c r="AF1117" s="204"/>
      <c r="AG1117" s="204"/>
      <c r="AH1117" s="204"/>
      <c r="AI1117" s="204"/>
      <c r="AJ1117" s="204"/>
      <c r="AK1117" s="204"/>
      <c r="AL1117" s="204"/>
      <c r="AM1117" s="204"/>
      <c r="AN1117" s="204"/>
      <c r="AO1117" s="204"/>
      <c r="AP1117" s="204"/>
      <c r="AQ1117" s="204"/>
      <c r="AR1117" s="204"/>
      <c r="AS1117" s="204"/>
      <c r="AT1117" s="204"/>
      <c r="AU1117" s="204"/>
      <c r="AV1117" s="204"/>
      <c r="AW1117" s="204"/>
      <c r="AX1117" s="204"/>
      <c r="AY1117" s="204"/>
      <c r="AZ1117" s="204"/>
      <c r="BA1117" s="204"/>
      <c r="BB1117" s="204"/>
      <c r="BC1117" s="204"/>
      <c r="BD1117" s="204"/>
      <c r="BE1117" s="204"/>
      <c r="BF1117" s="204"/>
      <c r="BG1117" s="204"/>
      <c r="BH1117" s="204"/>
      <c r="BI1117" s="204"/>
      <c r="BJ1117" s="204"/>
      <c r="BK1117" s="204"/>
      <c r="BL1117" s="204"/>
      <c r="BM1117" s="204"/>
      <c r="BN1117" s="204"/>
      <c r="BO1117" s="204"/>
      <c r="BP1117" s="204"/>
      <c r="BQ1117" s="204"/>
      <c r="BR1117" s="204"/>
      <c r="BS1117" s="204"/>
      <c r="BT1117" s="204"/>
      <c r="BU1117" s="204"/>
      <c r="BV1117" s="204"/>
      <c r="BW1117" s="204"/>
      <c r="BX1117" s="204"/>
      <c r="BY1117" s="204"/>
      <c r="BZ1117" s="204"/>
      <c r="CA1117" s="204"/>
      <c r="CB1117" s="204"/>
      <c r="CC1117" s="204"/>
      <c r="CD1117" s="204"/>
      <c r="CE1117" s="204"/>
      <c r="CF1117" s="204"/>
      <c r="CG1117" s="204"/>
      <c r="CH1117" s="204"/>
      <c r="CI1117" s="204"/>
      <c r="CJ1117" s="204"/>
      <c r="CK1117" s="204"/>
      <c r="CL1117" s="204"/>
      <c r="CM1117" s="204"/>
      <c r="CN1117" s="204"/>
      <c r="CO1117" s="204"/>
      <c r="CP1117" s="204"/>
      <c r="CQ1117" s="204"/>
      <c r="CR1117" s="204"/>
      <c r="CS1117" s="204"/>
      <c r="CT1117" s="204"/>
      <c r="CU1117" s="204"/>
      <c r="CV1117" s="204"/>
      <c r="CW1117" s="204"/>
      <c r="CX1117" s="204"/>
      <c r="CY1117" s="204"/>
      <c r="CZ1117" s="204"/>
      <c r="DA1117" s="204"/>
      <c r="DB1117" s="204"/>
      <c r="DC1117" s="204"/>
      <c r="DD1117" s="204"/>
      <c r="DE1117" s="204"/>
      <c r="DF1117" s="204"/>
      <c r="DG1117" s="204"/>
      <c r="DH1117" s="204"/>
      <c r="DI1117" s="204"/>
      <c r="DJ1117" s="204"/>
      <c r="DK1117" s="204"/>
      <c r="DL1117" s="204"/>
      <c r="DM1117" s="204"/>
      <c r="DN1117" s="204"/>
      <c r="DO1117" s="204"/>
      <c r="DP1117" s="204"/>
      <c r="DQ1117" s="204"/>
      <c r="DR1117" s="204"/>
      <c r="DS1117" s="204"/>
      <c r="DT1117" s="204"/>
      <c r="DU1117" s="204"/>
      <c r="DV1117" s="204"/>
      <c r="DW1117" s="204"/>
      <c r="DX1117" s="204"/>
      <c r="DY1117" s="204"/>
      <c r="DZ1117" s="204"/>
      <c r="EA1117" s="204"/>
      <c r="EB1117" s="204"/>
      <c r="EC1117" s="204"/>
      <c r="ED1117" s="204"/>
      <c r="EE1117" s="204"/>
      <c r="EF1117" s="204"/>
      <c r="EG1117" s="204"/>
      <c r="EH1117" s="204"/>
      <c r="EI1117" s="204"/>
      <c r="EJ1117" s="204"/>
      <c r="EK1117" s="204"/>
      <c r="EL1117" s="204"/>
      <c r="EM1117" s="204"/>
      <c r="EN1117" s="204"/>
      <c r="EO1117" s="204"/>
      <c r="EP1117" s="156"/>
      <c r="EQ1117" s="156"/>
      <c r="ER1117" s="156"/>
      <c r="ES1117" s="156"/>
      <c r="ET1117" s="156"/>
      <c r="EU1117" s="156"/>
      <c r="EV1117" s="156"/>
      <c r="EW1117" s="156"/>
      <c r="EX1117" s="156"/>
      <c r="EY1117" s="156"/>
      <c r="EZ1117" s="156"/>
      <c r="FA1117" s="156"/>
      <c r="FB1117" s="156"/>
      <c r="FC1117" s="156"/>
      <c r="FD1117" s="156"/>
      <c r="FE1117" s="156"/>
      <c r="FF1117" s="156"/>
      <c r="FG1117" s="156"/>
      <c r="FH1117" s="156"/>
      <c r="FI1117" s="156"/>
      <c r="FJ1117" s="156"/>
      <c r="FK1117" s="156"/>
      <c r="FL1117" s="156"/>
      <c r="FM1117" s="156"/>
      <c r="FN1117" s="156"/>
      <c r="FO1117" s="156"/>
      <c r="FP1117" s="156"/>
      <c r="FQ1117" s="156"/>
      <c r="FR1117" s="156"/>
      <c r="FS1117" s="156"/>
      <c r="FT1117" s="156"/>
      <c r="FU1117" s="156"/>
      <c r="FV1117" s="156"/>
      <c r="FW1117" s="156"/>
      <c r="FX1117" s="156"/>
      <c r="FY1117" s="156"/>
      <c r="FZ1117" s="156"/>
      <c r="GA1117" s="156"/>
      <c r="GB1117" s="156"/>
      <c r="GC1117" s="156"/>
      <c r="GD1117" s="156"/>
      <c r="GE1117" s="156"/>
      <c r="GF1117" s="156"/>
      <c r="GG1117" s="156"/>
      <c r="GH1117" s="156"/>
      <c r="GI1117" s="156"/>
      <c r="GJ1117" s="156"/>
      <c r="GK1117" s="156"/>
      <c r="GL1117" s="156"/>
      <c r="GM1117" s="156"/>
      <c r="GN1117" s="156"/>
      <c r="GO1117" s="156"/>
      <c r="GP1117" s="156"/>
      <c r="GQ1117" s="156"/>
      <c r="GR1117" s="156"/>
      <c r="GS1117" s="156"/>
      <c r="GT1117" s="156"/>
      <c r="GU1117" s="156"/>
      <c r="GV1117" s="156"/>
      <c r="GW1117" s="156"/>
      <c r="GX1117" s="156"/>
      <c r="GY1117" s="156"/>
      <c r="GZ1117" s="156"/>
      <c r="HA1117" s="156"/>
      <c r="HB1117" s="156"/>
      <c r="HC1117" s="156"/>
      <c r="HD1117" s="156"/>
      <c r="HE1117" s="156"/>
      <c r="HF1117" s="156"/>
      <c r="HG1117" s="156"/>
      <c r="HH1117" s="156"/>
      <c r="HI1117" s="156"/>
      <c r="HJ1117" s="156"/>
      <c r="HK1117" s="156"/>
      <c r="HL1117" s="156"/>
      <c r="HM1117" s="156"/>
      <c r="HN1117" s="157"/>
      <c r="HO1117" s="156"/>
      <c r="HP1117" s="156"/>
      <c r="HQ1117" s="156"/>
    </row>
    <row r="1118" spans="1:225">
      <c r="A1118" s="156"/>
      <c r="B1118" s="204"/>
      <c r="C1118" s="204"/>
      <c r="D1118" s="204"/>
      <c r="E1118" s="204"/>
      <c r="F1118" s="204"/>
      <c r="G1118" s="204"/>
      <c r="H1118" s="204"/>
      <c r="I1118" s="204"/>
      <c r="J1118" s="204"/>
      <c r="K1118" s="204"/>
      <c r="L1118" s="204"/>
      <c r="M1118" s="204"/>
      <c r="N1118" s="204"/>
      <c r="O1118" s="204"/>
      <c r="P1118" s="204"/>
      <c r="Q1118" s="204"/>
      <c r="R1118" s="204"/>
      <c r="S1118" s="204"/>
      <c r="T1118" s="204"/>
      <c r="U1118" s="204"/>
      <c r="V1118" s="204"/>
      <c r="W1118" s="204"/>
      <c r="X1118" s="204"/>
      <c r="Y1118" s="204"/>
      <c r="Z1118" s="204"/>
      <c r="AA1118" s="204"/>
      <c r="AB1118" s="204"/>
      <c r="AC1118" s="204"/>
      <c r="AD1118" s="204"/>
      <c r="AE1118" s="204"/>
      <c r="AF1118" s="204"/>
      <c r="AG1118" s="204"/>
      <c r="AH1118" s="204"/>
      <c r="AI1118" s="204"/>
      <c r="AJ1118" s="204"/>
      <c r="AK1118" s="204"/>
      <c r="AL1118" s="204"/>
      <c r="AM1118" s="204"/>
      <c r="AN1118" s="204"/>
      <c r="AO1118" s="204"/>
      <c r="AP1118" s="204"/>
      <c r="AQ1118" s="204"/>
      <c r="AR1118" s="204"/>
      <c r="AS1118" s="204"/>
      <c r="AT1118" s="204"/>
      <c r="AU1118" s="204"/>
      <c r="AV1118" s="204"/>
      <c r="AW1118" s="204"/>
      <c r="AX1118" s="204"/>
      <c r="AY1118" s="204"/>
      <c r="AZ1118" s="204"/>
      <c r="BA1118" s="204"/>
      <c r="BB1118" s="204"/>
      <c r="BC1118" s="204"/>
      <c r="BD1118" s="204"/>
      <c r="BE1118" s="204"/>
      <c r="BF1118" s="204"/>
      <c r="BG1118" s="204"/>
      <c r="BH1118" s="204"/>
      <c r="BI1118" s="204"/>
      <c r="BJ1118" s="204"/>
      <c r="BK1118" s="204"/>
      <c r="BL1118" s="204"/>
      <c r="BM1118" s="204"/>
      <c r="BN1118" s="204"/>
      <c r="BO1118" s="204"/>
      <c r="BP1118" s="204"/>
      <c r="BQ1118" s="204"/>
      <c r="BR1118" s="204"/>
      <c r="BS1118" s="204"/>
      <c r="BT1118" s="204"/>
      <c r="BU1118" s="204"/>
      <c r="BV1118" s="204"/>
      <c r="BW1118" s="204"/>
      <c r="BX1118" s="204"/>
      <c r="BY1118" s="204"/>
      <c r="BZ1118" s="204"/>
      <c r="CA1118" s="204"/>
      <c r="CB1118" s="204"/>
      <c r="CC1118" s="204"/>
      <c r="CD1118" s="204"/>
      <c r="CE1118" s="204"/>
      <c r="CF1118" s="204"/>
      <c r="CG1118" s="204"/>
      <c r="CH1118" s="204"/>
      <c r="CI1118" s="204"/>
      <c r="CJ1118" s="204"/>
      <c r="CK1118" s="204"/>
      <c r="CL1118" s="204"/>
      <c r="CM1118" s="204"/>
      <c r="CN1118" s="204"/>
      <c r="CO1118" s="204"/>
      <c r="CP1118" s="204"/>
      <c r="CQ1118" s="204"/>
      <c r="CR1118" s="204"/>
      <c r="CS1118" s="204"/>
      <c r="CT1118" s="204"/>
      <c r="CU1118" s="204"/>
      <c r="CV1118" s="204"/>
      <c r="CW1118" s="204"/>
      <c r="CX1118" s="204"/>
      <c r="CY1118" s="204"/>
      <c r="CZ1118" s="204"/>
      <c r="DA1118" s="204"/>
      <c r="DB1118" s="204"/>
      <c r="DC1118" s="204"/>
      <c r="DD1118" s="204"/>
      <c r="DE1118" s="204"/>
      <c r="DF1118" s="204"/>
      <c r="DG1118" s="204"/>
      <c r="DH1118" s="204"/>
      <c r="DI1118" s="204"/>
      <c r="DJ1118" s="204"/>
      <c r="DK1118" s="204"/>
      <c r="DL1118" s="204"/>
      <c r="DM1118" s="204"/>
      <c r="DN1118" s="204"/>
      <c r="DO1118" s="204"/>
      <c r="DP1118" s="204"/>
      <c r="DQ1118" s="204"/>
      <c r="DR1118" s="204"/>
      <c r="DS1118" s="204"/>
      <c r="DT1118" s="204"/>
      <c r="DU1118" s="204"/>
      <c r="DV1118" s="204"/>
      <c r="DW1118" s="204"/>
      <c r="DX1118" s="204"/>
      <c r="DY1118" s="204"/>
      <c r="DZ1118" s="204"/>
      <c r="EA1118" s="204"/>
      <c r="EB1118" s="204"/>
      <c r="EC1118" s="204"/>
      <c r="ED1118" s="204"/>
      <c r="EE1118" s="204"/>
      <c r="EF1118" s="204"/>
      <c r="EG1118" s="204"/>
      <c r="EH1118" s="204"/>
      <c r="EI1118" s="204"/>
      <c r="EJ1118" s="204"/>
      <c r="EK1118" s="204"/>
      <c r="EL1118" s="204"/>
      <c r="EM1118" s="204"/>
      <c r="EN1118" s="204"/>
      <c r="EO1118" s="204"/>
      <c r="EP1118" s="156"/>
      <c r="EQ1118" s="156"/>
      <c r="ER1118" s="156"/>
      <c r="ES1118" s="156"/>
      <c r="ET1118" s="156"/>
      <c r="EU1118" s="156"/>
      <c r="EV1118" s="156"/>
      <c r="EW1118" s="156"/>
      <c r="EX1118" s="156"/>
      <c r="EY1118" s="156"/>
      <c r="EZ1118" s="156"/>
      <c r="FA1118" s="156"/>
      <c r="FB1118" s="156"/>
      <c r="FC1118" s="156"/>
      <c r="FD1118" s="156"/>
      <c r="FE1118" s="156"/>
      <c r="FF1118" s="156"/>
      <c r="FG1118" s="156"/>
      <c r="FH1118" s="156"/>
      <c r="FI1118" s="156"/>
      <c r="FJ1118" s="156"/>
      <c r="FK1118" s="156"/>
      <c r="FL1118" s="156"/>
      <c r="FM1118" s="156"/>
      <c r="FN1118" s="156"/>
      <c r="FO1118" s="156"/>
      <c r="FP1118" s="156"/>
      <c r="FQ1118" s="156"/>
      <c r="FR1118" s="156"/>
      <c r="FS1118" s="156"/>
      <c r="FT1118" s="156"/>
      <c r="FU1118" s="156"/>
      <c r="FV1118" s="156"/>
      <c r="FW1118" s="156"/>
      <c r="FX1118" s="156"/>
      <c r="FY1118" s="156"/>
      <c r="FZ1118" s="156"/>
      <c r="GA1118" s="156"/>
      <c r="GB1118" s="156"/>
      <c r="GC1118" s="156"/>
      <c r="GD1118" s="156"/>
      <c r="GE1118" s="156"/>
      <c r="GF1118" s="156"/>
      <c r="GG1118" s="156"/>
      <c r="GH1118" s="156"/>
      <c r="GI1118" s="156"/>
      <c r="GJ1118" s="156"/>
      <c r="GK1118" s="156"/>
      <c r="GL1118" s="156"/>
      <c r="GM1118" s="156"/>
      <c r="GN1118" s="156"/>
      <c r="GO1118" s="156"/>
      <c r="GP1118" s="156"/>
      <c r="GQ1118" s="156"/>
      <c r="GR1118" s="156"/>
      <c r="GS1118" s="156"/>
      <c r="GT1118" s="156"/>
      <c r="GU1118" s="156"/>
      <c r="GV1118" s="156"/>
      <c r="GW1118" s="156"/>
      <c r="GX1118" s="156"/>
      <c r="GY1118" s="156"/>
      <c r="GZ1118" s="156"/>
      <c r="HA1118" s="156"/>
      <c r="HB1118" s="156"/>
      <c r="HC1118" s="156"/>
      <c r="HD1118" s="156"/>
      <c r="HE1118" s="156"/>
      <c r="HF1118" s="156"/>
      <c r="HG1118" s="156"/>
      <c r="HH1118" s="156"/>
      <c r="HI1118" s="156"/>
      <c r="HJ1118" s="156"/>
      <c r="HK1118" s="156"/>
      <c r="HL1118" s="156"/>
      <c r="HM1118" s="156"/>
      <c r="HN1118" s="157"/>
      <c r="HO1118" s="156"/>
      <c r="HP1118" s="156"/>
      <c r="HQ1118" s="156"/>
    </row>
    <row r="1119" spans="1:225">
      <c r="A1119" s="160"/>
      <c r="B1119" s="204"/>
      <c r="C1119" s="204"/>
      <c r="D1119" s="204"/>
      <c r="E1119" s="204"/>
      <c r="F1119" s="204"/>
      <c r="G1119" s="204"/>
      <c r="H1119" s="204"/>
      <c r="I1119" s="204"/>
      <c r="J1119" s="204"/>
      <c r="K1119" s="204"/>
      <c r="L1119" s="204"/>
      <c r="M1119" s="204"/>
      <c r="N1119" s="204"/>
      <c r="O1119" s="204"/>
      <c r="P1119" s="204"/>
      <c r="Q1119" s="204"/>
      <c r="R1119" s="204"/>
      <c r="S1119" s="204"/>
      <c r="T1119" s="204"/>
      <c r="U1119" s="204"/>
      <c r="V1119" s="204"/>
      <c r="W1119" s="204"/>
      <c r="X1119" s="204"/>
      <c r="Y1119" s="204"/>
      <c r="Z1119" s="204"/>
      <c r="AA1119" s="204"/>
      <c r="AB1119" s="204"/>
      <c r="AC1119" s="204"/>
      <c r="AD1119" s="204"/>
      <c r="AE1119" s="204"/>
      <c r="AF1119" s="204"/>
      <c r="AG1119" s="204"/>
      <c r="AH1119" s="204"/>
      <c r="AI1119" s="204"/>
      <c r="AJ1119" s="204"/>
      <c r="AK1119" s="204"/>
      <c r="AL1119" s="204"/>
      <c r="AM1119" s="204"/>
      <c r="AN1119" s="204"/>
      <c r="AO1119" s="204"/>
      <c r="AP1119" s="204"/>
      <c r="AQ1119" s="204"/>
      <c r="AR1119" s="204"/>
      <c r="AS1119" s="204"/>
      <c r="AT1119" s="204"/>
      <c r="AU1119" s="204"/>
      <c r="AV1119" s="204"/>
      <c r="AW1119" s="204"/>
      <c r="AX1119" s="204"/>
      <c r="AY1119" s="204"/>
      <c r="AZ1119" s="204"/>
      <c r="BA1119" s="204"/>
      <c r="BB1119" s="204"/>
      <c r="BC1119" s="204"/>
      <c r="BD1119" s="204"/>
      <c r="BE1119" s="204"/>
      <c r="BF1119" s="204"/>
      <c r="BG1119" s="204"/>
      <c r="BH1119" s="204"/>
      <c r="BI1119" s="204"/>
      <c r="BJ1119" s="204"/>
      <c r="BK1119" s="204"/>
      <c r="BL1119" s="204"/>
      <c r="BM1119" s="204"/>
      <c r="BN1119" s="204"/>
      <c r="BO1119" s="204"/>
      <c r="BP1119" s="204"/>
      <c r="BQ1119" s="204"/>
      <c r="BR1119" s="204"/>
      <c r="BS1119" s="204"/>
      <c r="BT1119" s="204"/>
      <c r="BU1119" s="204"/>
      <c r="BV1119" s="204"/>
      <c r="BW1119" s="204"/>
      <c r="BX1119" s="204"/>
      <c r="BY1119" s="204"/>
      <c r="BZ1119" s="204"/>
      <c r="CA1119" s="204"/>
      <c r="CB1119" s="204"/>
      <c r="CC1119" s="204"/>
      <c r="CD1119" s="204"/>
      <c r="CE1119" s="204"/>
      <c r="CF1119" s="204"/>
      <c r="CG1119" s="204"/>
      <c r="CH1119" s="204"/>
      <c r="CI1119" s="204"/>
      <c r="CJ1119" s="204"/>
      <c r="CK1119" s="204"/>
      <c r="CL1119" s="204"/>
      <c r="CM1119" s="204"/>
      <c r="CN1119" s="204"/>
      <c r="CO1119" s="204"/>
      <c r="CP1119" s="204"/>
      <c r="CQ1119" s="204"/>
      <c r="CR1119" s="204"/>
      <c r="CS1119" s="204"/>
      <c r="CT1119" s="204"/>
      <c r="CU1119" s="204"/>
      <c r="CV1119" s="204"/>
      <c r="CW1119" s="204"/>
      <c r="CX1119" s="204"/>
      <c r="CY1119" s="204"/>
      <c r="CZ1119" s="204"/>
      <c r="DA1119" s="204"/>
      <c r="DB1119" s="204"/>
      <c r="DC1119" s="204"/>
      <c r="DD1119" s="204"/>
      <c r="DE1119" s="204"/>
      <c r="DF1119" s="204"/>
      <c r="DG1119" s="204"/>
      <c r="DH1119" s="204"/>
      <c r="DI1119" s="204"/>
      <c r="DJ1119" s="204"/>
      <c r="DK1119" s="204"/>
      <c r="DL1119" s="204"/>
      <c r="DM1119" s="204"/>
      <c r="DN1119" s="204"/>
      <c r="DO1119" s="204"/>
      <c r="DP1119" s="204"/>
      <c r="DQ1119" s="204"/>
      <c r="DR1119" s="204"/>
      <c r="DS1119" s="204"/>
      <c r="DT1119" s="204"/>
      <c r="DU1119" s="204"/>
      <c r="DV1119" s="204"/>
      <c r="DW1119" s="204"/>
      <c r="DX1119" s="204"/>
      <c r="DY1119" s="204"/>
      <c r="DZ1119" s="204"/>
      <c r="EA1119" s="204"/>
      <c r="EB1119" s="204"/>
      <c r="EC1119" s="204"/>
      <c r="ED1119" s="204"/>
      <c r="EE1119" s="204"/>
      <c r="EF1119" s="204"/>
      <c r="EG1119" s="204"/>
      <c r="EH1119" s="204"/>
      <c r="EI1119" s="204"/>
      <c r="EJ1119" s="204"/>
      <c r="EK1119" s="204"/>
      <c r="EL1119" s="204"/>
      <c r="EM1119" s="204"/>
      <c r="EN1119" s="204"/>
      <c r="EO1119" s="204"/>
      <c r="EP1119" s="160"/>
      <c r="EQ1119" s="160"/>
      <c r="ER1119" s="160"/>
      <c r="ES1119" s="160"/>
      <c r="ET1119" s="160"/>
      <c r="EU1119" s="160"/>
      <c r="EV1119" s="160"/>
      <c r="EW1119" s="160"/>
      <c r="EX1119" s="160"/>
      <c r="EY1119" s="160"/>
      <c r="EZ1119" s="160"/>
      <c r="FA1119" s="160"/>
      <c r="FB1119" s="160"/>
      <c r="FC1119" s="160"/>
      <c r="FD1119" s="160"/>
      <c r="FE1119" s="160"/>
      <c r="FF1119" s="160"/>
      <c r="FG1119" s="160"/>
      <c r="FH1119" s="160"/>
      <c r="FI1119" s="160"/>
      <c r="FJ1119" s="160"/>
      <c r="FK1119" s="160"/>
      <c r="FL1119" s="160"/>
      <c r="FM1119" s="160"/>
      <c r="FN1119" s="160"/>
      <c r="FO1119" s="160"/>
      <c r="FP1119" s="160"/>
      <c r="FQ1119" s="160"/>
      <c r="FR1119" s="160"/>
      <c r="FS1119" s="160"/>
      <c r="FT1119" s="160"/>
      <c r="FU1119" s="160"/>
      <c r="FV1119" s="160"/>
      <c r="FW1119" s="160"/>
      <c r="FX1119" s="160"/>
      <c r="FY1119" s="160"/>
      <c r="FZ1119" s="160"/>
      <c r="GA1119" s="160"/>
      <c r="GB1119" s="160"/>
      <c r="GC1119" s="160"/>
      <c r="GD1119" s="160"/>
      <c r="GE1119" s="160"/>
      <c r="GF1119" s="160"/>
      <c r="GG1119" s="160"/>
      <c r="GH1119" s="160"/>
      <c r="GI1119" s="160"/>
      <c r="GJ1119" s="160"/>
      <c r="GK1119" s="160"/>
      <c r="GL1119" s="160"/>
      <c r="GM1119" s="160"/>
      <c r="GN1119" s="160"/>
      <c r="GO1119" s="160"/>
      <c r="GP1119" s="160"/>
      <c r="GQ1119" s="160"/>
      <c r="GR1119" s="160"/>
      <c r="GS1119" s="160"/>
      <c r="GT1119" s="160"/>
      <c r="GU1119" s="160"/>
      <c r="GV1119" s="160"/>
      <c r="GW1119" s="160"/>
      <c r="GX1119" s="160"/>
      <c r="GY1119" s="160"/>
      <c r="GZ1119" s="160"/>
      <c r="HA1119" s="160"/>
      <c r="HB1119" s="160"/>
      <c r="HC1119" s="160"/>
      <c r="HD1119" s="160"/>
      <c r="HE1119" s="160"/>
      <c r="HF1119" s="160"/>
      <c r="HG1119" s="160"/>
      <c r="HH1119" s="160"/>
      <c r="HI1119" s="160"/>
      <c r="HJ1119" s="160"/>
      <c r="HK1119" s="160"/>
      <c r="HL1119" s="160"/>
      <c r="HM1119" s="160"/>
      <c r="HN1119" s="157"/>
      <c r="HO1119" s="160"/>
      <c r="HP1119" s="160"/>
      <c r="HQ1119" s="160"/>
    </row>
    <row r="1120" spans="1:225">
      <c r="A1120" s="156"/>
      <c r="B1120" s="204"/>
      <c r="C1120" s="204"/>
      <c r="D1120" s="204"/>
      <c r="E1120" s="204"/>
      <c r="F1120" s="204"/>
      <c r="G1120" s="204"/>
      <c r="H1120" s="204"/>
      <c r="I1120" s="204"/>
      <c r="J1120" s="204"/>
      <c r="K1120" s="204"/>
      <c r="L1120" s="204"/>
      <c r="M1120" s="204"/>
      <c r="N1120" s="204"/>
      <c r="O1120" s="204"/>
      <c r="P1120" s="204"/>
      <c r="Q1120" s="204"/>
      <c r="R1120" s="204"/>
      <c r="S1120" s="204"/>
      <c r="T1120" s="204"/>
      <c r="U1120" s="204"/>
      <c r="V1120" s="204"/>
      <c r="W1120" s="204"/>
      <c r="X1120" s="204"/>
      <c r="Y1120" s="204"/>
      <c r="Z1120" s="204"/>
      <c r="AA1120" s="204"/>
      <c r="AB1120" s="204"/>
      <c r="AC1120" s="204"/>
      <c r="AD1120" s="204"/>
      <c r="AE1120" s="204"/>
      <c r="AF1120" s="204"/>
      <c r="AG1120" s="204"/>
      <c r="AH1120" s="204"/>
      <c r="AI1120" s="204"/>
      <c r="AJ1120" s="204"/>
      <c r="AK1120" s="204"/>
      <c r="AL1120" s="204"/>
      <c r="AM1120" s="204"/>
      <c r="AN1120" s="204"/>
      <c r="AO1120" s="204"/>
      <c r="AP1120" s="204"/>
      <c r="AQ1120" s="204"/>
      <c r="AR1120" s="204"/>
      <c r="AS1120" s="204"/>
      <c r="AT1120" s="204"/>
      <c r="AU1120" s="204"/>
      <c r="AV1120" s="204"/>
      <c r="AW1120" s="204"/>
      <c r="AX1120" s="204"/>
      <c r="AY1120" s="204"/>
      <c r="AZ1120" s="204"/>
      <c r="BA1120" s="204"/>
      <c r="BB1120" s="204"/>
      <c r="BC1120" s="204"/>
      <c r="BD1120" s="204"/>
      <c r="BE1120" s="204"/>
      <c r="BF1120" s="204"/>
      <c r="BG1120" s="204"/>
      <c r="BH1120" s="204"/>
      <c r="BI1120" s="204"/>
      <c r="BJ1120" s="204"/>
      <c r="BK1120" s="204"/>
      <c r="BL1120" s="204"/>
      <c r="BM1120" s="204"/>
      <c r="BN1120" s="204"/>
      <c r="BO1120" s="204"/>
      <c r="BP1120" s="204"/>
      <c r="BQ1120" s="204"/>
      <c r="BR1120" s="204"/>
      <c r="BS1120" s="204"/>
      <c r="BT1120" s="204"/>
      <c r="BU1120" s="204"/>
      <c r="BV1120" s="204"/>
      <c r="BW1120" s="204"/>
      <c r="BX1120" s="204"/>
      <c r="BY1120" s="204"/>
      <c r="BZ1120" s="204"/>
      <c r="CA1120" s="204"/>
      <c r="CB1120" s="204"/>
      <c r="CC1120" s="204"/>
      <c r="CD1120" s="204"/>
      <c r="CE1120" s="204"/>
      <c r="CF1120" s="204"/>
      <c r="CG1120" s="204"/>
      <c r="CH1120" s="204"/>
      <c r="CI1120" s="204"/>
      <c r="CJ1120" s="204"/>
      <c r="CK1120" s="204"/>
      <c r="CL1120" s="204"/>
      <c r="CM1120" s="204"/>
      <c r="CN1120" s="204"/>
      <c r="CO1120" s="204"/>
      <c r="CP1120" s="204"/>
      <c r="CQ1120" s="204"/>
      <c r="CR1120" s="204"/>
      <c r="CS1120" s="204"/>
      <c r="CT1120" s="204"/>
      <c r="CU1120" s="204"/>
      <c r="CV1120" s="204"/>
      <c r="CW1120" s="204"/>
      <c r="CX1120" s="204"/>
      <c r="CY1120" s="204"/>
      <c r="CZ1120" s="204"/>
      <c r="DA1120" s="204"/>
      <c r="DB1120" s="204"/>
      <c r="DC1120" s="204"/>
      <c r="DD1120" s="204"/>
      <c r="DE1120" s="204"/>
      <c r="DF1120" s="204"/>
      <c r="DG1120" s="204"/>
      <c r="DH1120" s="204"/>
      <c r="DI1120" s="204"/>
      <c r="DJ1120" s="204"/>
      <c r="DK1120" s="204"/>
      <c r="DL1120" s="204"/>
      <c r="DM1120" s="204"/>
      <c r="DN1120" s="204"/>
      <c r="DO1120" s="204"/>
      <c r="DP1120" s="204"/>
      <c r="DQ1120" s="204"/>
      <c r="DR1120" s="204"/>
      <c r="DS1120" s="204"/>
      <c r="DT1120" s="204"/>
      <c r="DU1120" s="204"/>
      <c r="DV1120" s="204"/>
      <c r="DW1120" s="204"/>
      <c r="DX1120" s="204"/>
      <c r="DY1120" s="204"/>
      <c r="DZ1120" s="204"/>
      <c r="EA1120" s="204"/>
      <c r="EB1120" s="204"/>
      <c r="EC1120" s="204"/>
      <c r="ED1120" s="204"/>
      <c r="EE1120" s="204"/>
      <c r="EF1120" s="204"/>
      <c r="EG1120" s="204"/>
      <c r="EH1120" s="204"/>
      <c r="EI1120" s="204"/>
      <c r="EJ1120" s="204"/>
      <c r="EK1120" s="204"/>
      <c r="EL1120" s="204"/>
      <c r="EM1120" s="204"/>
      <c r="EN1120" s="204"/>
      <c r="EO1120" s="204"/>
      <c r="EP1120" s="156"/>
      <c r="EQ1120" s="156"/>
      <c r="ER1120" s="156"/>
      <c r="ES1120" s="156"/>
      <c r="ET1120" s="156"/>
      <c r="EU1120" s="156"/>
      <c r="EV1120" s="156"/>
      <c r="EW1120" s="156"/>
      <c r="EX1120" s="156"/>
      <c r="EY1120" s="156"/>
      <c r="EZ1120" s="156"/>
      <c r="FA1120" s="156"/>
      <c r="FB1120" s="156"/>
      <c r="FC1120" s="156"/>
      <c r="FD1120" s="156"/>
      <c r="FE1120" s="156"/>
      <c r="FF1120" s="156"/>
      <c r="FG1120" s="156"/>
      <c r="FH1120" s="156"/>
      <c r="FI1120" s="156"/>
      <c r="FJ1120" s="156"/>
      <c r="FK1120" s="156"/>
      <c r="FL1120" s="156"/>
      <c r="FM1120" s="156"/>
      <c r="FN1120" s="156"/>
      <c r="FO1120" s="156"/>
      <c r="FP1120" s="156"/>
      <c r="FQ1120" s="156"/>
      <c r="FR1120" s="156"/>
      <c r="FS1120" s="156"/>
      <c r="FT1120" s="156"/>
      <c r="FU1120" s="156"/>
      <c r="FV1120" s="156"/>
      <c r="FW1120" s="156"/>
      <c r="FX1120" s="156"/>
      <c r="FY1120" s="156"/>
      <c r="FZ1120" s="156"/>
      <c r="GA1120" s="156"/>
      <c r="GB1120" s="156"/>
      <c r="GC1120" s="156"/>
      <c r="GD1120" s="156"/>
      <c r="GE1120" s="156"/>
      <c r="GF1120" s="156"/>
      <c r="GG1120" s="156"/>
      <c r="GH1120" s="156"/>
      <c r="GI1120" s="156"/>
      <c r="GJ1120" s="156"/>
      <c r="GK1120" s="156"/>
      <c r="GL1120" s="156"/>
      <c r="GM1120" s="156"/>
      <c r="GN1120" s="156"/>
      <c r="GO1120" s="156"/>
      <c r="GP1120" s="156"/>
      <c r="GQ1120" s="156"/>
      <c r="GR1120" s="156"/>
      <c r="GS1120" s="156"/>
      <c r="GT1120" s="156"/>
      <c r="GU1120" s="156"/>
      <c r="GV1120" s="156"/>
      <c r="GW1120" s="156"/>
      <c r="GX1120" s="156"/>
      <c r="GY1120" s="156"/>
      <c r="GZ1120" s="156"/>
      <c r="HA1120" s="156"/>
      <c r="HB1120" s="156"/>
      <c r="HC1120" s="156"/>
      <c r="HD1120" s="156"/>
      <c r="HE1120" s="156"/>
      <c r="HF1120" s="156"/>
      <c r="HG1120" s="156"/>
      <c r="HH1120" s="156"/>
      <c r="HI1120" s="156"/>
      <c r="HJ1120" s="156"/>
      <c r="HK1120" s="156"/>
      <c r="HL1120" s="156"/>
      <c r="HM1120" s="156"/>
      <c r="HN1120" s="157"/>
      <c r="HO1120" s="156"/>
      <c r="HP1120" s="156"/>
      <c r="HQ1120" s="156"/>
    </row>
    <row r="1121" spans="1:225">
      <c r="A1121" s="156"/>
      <c r="B1121" s="204"/>
      <c r="C1121" s="204"/>
      <c r="D1121" s="204"/>
      <c r="E1121" s="204"/>
      <c r="F1121" s="204"/>
      <c r="G1121" s="204"/>
      <c r="H1121" s="204"/>
      <c r="I1121" s="204"/>
      <c r="J1121" s="204"/>
      <c r="K1121" s="204"/>
      <c r="L1121" s="204"/>
      <c r="M1121" s="204"/>
      <c r="N1121" s="204"/>
      <c r="O1121" s="204"/>
      <c r="P1121" s="204"/>
      <c r="Q1121" s="204"/>
      <c r="R1121" s="204"/>
      <c r="S1121" s="204"/>
      <c r="T1121" s="204"/>
      <c r="U1121" s="204"/>
      <c r="V1121" s="204"/>
      <c r="W1121" s="204"/>
      <c r="X1121" s="204"/>
      <c r="Y1121" s="204"/>
      <c r="Z1121" s="204"/>
      <c r="AA1121" s="204"/>
      <c r="AB1121" s="204"/>
      <c r="AC1121" s="204"/>
      <c r="AD1121" s="204"/>
      <c r="AE1121" s="204"/>
      <c r="AF1121" s="204"/>
      <c r="AG1121" s="204"/>
      <c r="AH1121" s="204"/>
      <c r="AI1121" s="204"/>
      <c r="AJ1121" s="204"/>
      <c r="AK1121" s="204"/>
      <c r="AL1121" s="204"/>
      <c r="AM1121" s="204"/>
      <c r="AN1121" s="204"/>
      <c r="AO1121" s="204"/>
      <c r="AP1121" s="204"/>
      <c r="AQ1121" s="204"/>
      <c r="AR1121" s="204"/>
      <c r="AS1121" s="204"/>
      <c r="AT1121" s="204"/>
      <c r="AU1121" s="204"/>
      <c r="AV1121" s="204"/>
      <c r="AW1121" s="204"/>
      <c r="AX1121" s="204"/>
      <c r="AY1121" s="204"/>
      <c r="AZ1121" s="204"/>
      <c r="BA1121" s="204"/>
      <c r="BB1121" s="204"/>
      <c r="BC1121" s="204"/>
      <c r="BD1121" s="204"/>
      <c r="BE1121" s="204"/>
      <c r="BF1121" s="204"/>
      <c r="BG1121" s="204"/>
      <c r="BH1121" s="204"/>
      <c r="BI1121" s="204"/>
      <c r="BJ1121" s="204"/>
      <c r="BK1121" s="204"/>
      <c r="BL1121" s="204"/>
      <c r="BM1121" s="204"/>
      <c r="BN1121" s="204"/>
      <c r="BO1121" s="204"/>
      <c r="BP1121" s="204"/>
      <c r="BQ1121" s="204"/>
      <c r="BR1121" s="204"/>
      <c r="BS1121" s="204"/>
      <c r="BT1121" s="204"/>
      <c r="BU1121" s="204"/>
      <c r="BV1121" s="204"/>
      <c r="BW1121" s="204"/>
      <c r="BX1121" s="204"/>
      <c r="BY1121" s="204"/>
      <c r="BZ1121" s="204"/>
      <c r="CA1121" s="204"/>
      <c r="CB1121" s="204"/>
      <c r="CC1121" s="204"/>
      <c r="CD1121" s="204"/>
      <c r="CE1121" s="204"/>
      <c r="CF1121" s="204"/>
      <c r="CG1121" s="204"/>
      <c r="CH1121" s="204"/>
      <c r="CI1121" s="204"/>
      <c r="CJ1121" s="204"/>
      <c r="CK1121" s="204"/>
      <c r="CL1121" s="204"/>
      <c r="CM1121" s="204"/>
      <c r="CN1121" s="204"/>
      <c r="CO1121" s="204"/>
      <c r="CP1121" s="204"/>
      <c r="CQ1121" s="204"/>
      <c r="CR1121" s="204"/>
      <c r="CS1121" s="204"/>
      <c r="CT1121" s="204"/>
      <c r="CU1121" s="204"/>
      <c r="CV1121" s="204"/>
      <c r="CW1121" s="204"/>
      <c r="CX1121" s="204"/>
      <c r="CY1121" s="204"/>
      <c r="CZ1121" s="204"/>
      <c r="DA1121" s="204"/>
      <c r="DB1121" s="204"/>
      <c r="DC1121" s="204"/>
      <c r="DD1121" s="204"/>
      <c r="DE1121" s="204"/>
      <c r="DF1121" s="204"/>
      <c r="DG1121" s="204"/>
      <c r="DH1121" s="204"/>
      <c r="DI1121" s="204"/>
      <c r="DJ1121" s="204"/>
      <c r="DK1121" s="204"/>
      <c r="DL1121" s="204"/>
      <c r="DM1121" s="204"/>
      <c r="DN1121" s="204"/>
      <c r="DO1121" s="204"/>
      <c r="DP1121" s="204"/>
      <c r="DQ1121" s="204"/>
      <c r="DR1121" s="204"/>
      <c r="DS1121" s="204"/>
      <c r="DT1121" s="204"/>
      <c r="DU1121" s="204"/>
      <c r="DV1121" s="204"/>
      <c r="DW1121" s="204"/>
      <c r="DX1121" s="204"/>
      <c r="DY1121" s="204"/>
      <c r="DZ1121" s="204"/>
      <c r="EA1121" s="204"/>
      <c r="EB1121" s="204"/>
      <c r="EC1121" s="204"/>
      <c r="ED1121" s="204"/>
      <c r="EE1121" s="204"/>
      <c r="EF1121" s="204"/>
      <c r="EG1121" s="204"/>
      <c r="EH1121" s="204"/>
      <c r="EI1121" s="204"/>
      <c r="EJ1121" s="204"/>
      <c r="EK1121" s="204"/>
      <c r="EL1121" s="204"/>
      <c r="EM1121" s="204"/>
      <c r="EN1121" s="204"/>
      <c r="EO1121" s="204"/>
      <c r="EP1121" s="156"/>
      <c r="EQ1121" s="156"/>
      <c r="ER1121" s="156"/>
      <c r="ES1121" s="156"/>
      <c r="ET1121" s="156"/>
      <c r="EU1121" s="156"/>
      <c r="EV1121" s="156"/>
      <c r="EW1121" s="156"/>
      <c r="EX1121" s="156"/>
      <c r="EY1121" s="156"/>
      <c r="EZ1121" s="156"/>
      <c r="FA1121" s="156"/>
      <c r="FB1121" s="156"/>
      <c r="FC1121" s="156"/>
      <c r="FD1121" s="156"/>
      <c r="FE1121" s="156"/>
      <c r="FF1121" s="156"/>
      <c r="FG1121" s="156"/>
      <c r="FH1121" s="156"/>
      <c r="FI1121" s="156"/>
      <c r="FJ1121" s="156"/>
      <c r="FK1121" s="156"/>
      <c r="FL1121" s="156"/>
      <c r="FM1121" s="156"/>
      <c r="FN1121" s="156"/>
      <c r="FO1121" s="156"/>
      <c r="FP1121" s="156"/>
      <c r="FQ1121" s="156"/>
      <c r="FR1121" s="156"/>
      <c r="FS1121" s="156"/>
      <c r="FT1121" s="156"/>
      <c r="FU1121" s="156"/>
      <c r="FV1121" s="156"/>
      <c r="FW1121" s="156"/>
      <c r="FX1121" s="156"/>
      <c r="FY1121" s="156"/>
      <c r="FZ1121" s="156"/>
      <c r="GA1121" s="156"/>
      <c r="GB1121" s="156"/>
      <c r="GC1121" s="156"/>
      <c r="GD1121" s="156"/>
      <c r="GE1121" s="156"/>
      <c r="GF1121" s="156"/>
      <c r="GG1121" s="156"/>
      <c r="GH1121" s="156"/>
      <c r="GI1121" s="156"/>
      <c r="GJ1121" s="156"/>
      <c r="GK1121" s="156"/>
      <c r="GL1121" s="156"/>
      <c r="GM1121" s="156"/>
      <c r="GN1121" s="156"/>
      <c r="GO1121" s="156"/>
      <c r="GP1121" s="156"/>
      <c r="GQ1121" s="156"/>
      <c r="GR1121" s="156"/>
      <c r="GS1121" s="156"/>
      <c r="GT1121" s="156"/>
      <c r="GU1121" s="156"/>
      <c r="GV1121" s="156"/>
      <c r="GW1121" s="156"/>
      <c r="GX1121" s="156"/>
      <c r="GY1121" s="156"/>
      <c r="GZ1121" s="156"/>
      <c r="HA1121" s="156"/>
      <c r="HB1121" s="156"/>
      <c r="HC1121" s="156"/>
      <c r="HD1121" s="156"/>
      <c r="HE1121" s="156"/>
      <c r="HF1121" s="156"/>
      <c r="HG1121" s="156"/>
      <c r="HH1121" s="156"/>
      <c r="HI1121" s="156"/>
      <c r="HJ1121" s="156"/>
      <c r="HK1121" s="156"/>
      <c r="HL1121" s="156"/>
      <c r="HM1121" s="156"/>
      <c r="HN1121" s="157"/>
      <c r="HO1121" s="156"/>
      <c r="HP1121" s="156"/>
      <c r="HQ1121" s="156"/>
    </row>
    <row r="1122" spans="1:225">
      <c r="A1122" s="160"/>
      <c r="B1122" s="204"/>
      <c r="C1122" s="204"/>
      <c r="D1122" s="204"/>
      <c r="E1122" s="204"/>
      <c r="F1122" s="204"/>
      <c r="G1122" s="204"/>
      <c r="H1122" s="204"/>
      <c r="I1122" s="204"/>
      <c r="J1122" s="204"/>
      <c r="K1122" s="204"/>
      <c r="L1122" s="204"/>
      <c r="M1122" s="204"/>
      <c r="N1122" s="204"/>
      <c r="O1122" s="204"/>
      <c r="P1122" s="204"/>
      <c r="Q1122" s="204"/>
      <c r="R1122" s="204"/>
      <c r="S1122" s="204"/>
      <c r="T1122" s="204"/>
      <c r="U1122" s="204"/>
      <c r="V1122" s="204"/>
      <c r="W1122" s="204"/>
      <c r="X1122" s="204"/>
      <c r="Y1122" s="204"/>
      <c r="Z1122" s="204"/>
      <c r="AA1122" s="204"/>
      <c r="AB1122" s="204"/>
      <c r="AC1122" s="204"/>
      <c r="AD1122" s="204"/>
      <c r="AE1122" s="204"/>
      <c r="AF1122" s="204"/>
      <c r="AG1122" s="204"/>
      <c r="AH1122" s="204"/>
      <c r="AI1122" s="204"/>
      <c r="AJ1122" s="204"/>
      <c r="AK1122" s="204"/>
      <c r="AL1122" s="204"/>
      <c r="AM1122" s="204"/>
      <c r="AN1122" s="204"/>
      <c r="AO1122" s="204"/>
      <c r="AP1122" s="204"/>
      <c r="AQ1122" s="204"/>
      <c r="AR1122" s="204"/>
      <c r="AS1122" s="204"/>
      <c r="AT1122" s="204"/>
      <c r="AU1122" s="204"/>
      <c r="AV1122" s="204"/>
      <c r="AW1122" s="204"/>
      <c r="AX1122" s="204"/>
      <c r="AY1122" s="204"/>
      <c r="AZ1122" s="204"/>
      <c r="BA1122" s="204"/>
      <c r="BB1122" s="204"/>
      <c r="BC1122" s="204"/>
      <c r="BD1122" s="204"/>
      <c r="BE1122" s="204"/>
      <c r="BF1122" s="204"/>
      <c r="BG1122" s="204"/>
      <c r="BH1122" s="204"/>
      <c r="BI1122" s="204"/>
      <c r="BJ1122" s="204"/>
      <c r="BK1122" s="204"/>
      <c r="BL1122" s="204"/>
      <c r="BM1122" s="204"/>
      <c r="BN1122" s="204"/>
      <c r="BO1122" s="204"/>
      <c r="BP1122" s="204"/>
      <c r="BQ1122" s="204"/>
      <c r="BR1122" s="204"/>
      <c r="BS1122" s="204"/>
      <c r="BT1122" s="204"/>
      <c r="BU1122" s="204"/>
      <c r="BV1122" s="204"/>
      <c r="BW1122" s="204"/>
      <c r="BX1122" s="204"/>
      <c r="BY1122" s="204"/>
      <c r="BZ1122" s="204"/>
      <c r="CA1122" s="204"/>
      <c r="CB1122" s="204"/>
      <c r="CC1122" s="204"/>
      <c r="CD1122" s="204"/>
      <c r="CE1122" s="204"/>
      <c r="CF1122" s="204"/>
      <c r="CG1122" s="204"/>
      <c r="CH1122" s="204"/>
      <c r="CI1122" s="204"/>
      <c r="CJ1122" s="204"/>
      <c r="CK1122" s="204"/>
      <c r="CL1122" s="204"/>
      <c r="CM1122" s="204"/>
      <c r="CN1122" s="204"/>
      <c r="CO1122" s="204"/>
      <c r="CP1122" s="204"/>
      <c r="CQ1122" s="204"/>
      <c r="CR1122" s="204"/>
      <c r="CS1122" s="204"/>
      <c r="CT1122" s="204"/>
      <c r="CU1122" s="204"/>
      <c r="CV1122" s="204"/>
      <c r="CW1122" s="204"/>
      <c r="CX1122" s="204"/>
      <c r="CY1122" s="204"/>
      <c r="CZ1122" s="204"/>
      <c r="DA1122" s="204"/>
      <c r="DB1122" s="204"/>
      <c r="DC1122" s="204"/>
      <c r="DD1122" s="204"/>
      <c r="DE1122" s="204"/>
      <c r="DF1122" s="204"/>
      <c r="DG1122" s="204"/>
      <c r="DH1122" s="204"/>
      <c r="DI1122" s="204"/>
      <c r="DJ1122" s="204"/>
      <c r="DK1122" s="204"/>
      <c r="DL1122" s="204"/>
      <c r="DM1122" s="204"/>
      <c r="DN1122" s="204"/>
      <c r="DO1122" s="204"/>
      <c r="DP1122" s="204"/>
      <c r="DQ1122" s="204"/>
      <c r="DR1122" s="204"/>
      <c r="DS1122" s="204"/>
      <c r="DT1122" s="204"/>
      <c r="DU1122" s="204"/>
      <c r="DV1122" s="204"/>
      <c r="DW1122" s="204"/>
      <c r="DX1122" s="204"/>
      <c r="DY1122" s="204"/>
      <c r="DZ1122" s="204"/>
      <c r="EA1122" s="204"/>
      <c r="EB1122" s="204"/>
      <c r="EC1122" s="204"/>
      <c r="ED1122" s="204"/>
      <c r="EE1122" s="204"/>
      <c r="EF1122" s="204"/>
      <c r="EG1122" s="204"/>
      <c r="EH1122" s="204"/>
      <c r="EI1122" s="204"/>
      <c r="EJ1122" s="204"/>
      <c r="EK1122" s="204"/>
      <c r="EL1122" s="204"/>
      <c r="EM1122" s="204"/>
      <c r="EN1122" s="204"/>
      <c r="EO1122" s="204"/>
      <c r="EP1122" s="160"/>
      <c r="EQ1122" s="160"/>
      <c r="ER1122" s="160"/>
      <c r="ES1122" s="160"/>
      <c r="ET1122" s="160"/>
      <c r="EU1122" s="160"/>
      <c r="EV1122" s="160"/>
      <c r="EW1122" s="160"/>
      <c r="EX1122" s="160"/>
      <c r="EY1122" s="160"/>
      <c r="EZ1122" s="160"/>
      <c r="FA1122" s="160"/>
      <c r="FB1122" s="160"/>
      <c r="FC1122" s="160"/>
      <c r="FD1122" s="160"/>
      <c r="FE1122" s="160"/>
      <c r="FF1122" s="160"/>
      <c r="FG1122" s="160"/>
      <c r="FH1122" s="160"/>
      <c r="FI1122" s="160"/>
      <c r="FJ1122" s="160"/>
      <c r="FK1122" s="160"/>
      <c r="FL1122" s="160"/>
      <c r="FM1122" s="160"/>
      <c r="FN1122" s="160"/>
      <c r="FO1122" s="160"/>
      <c r="FP1122" s="160"/>
      <c r="FQ1122" s="160"/>
      <c r="FR1122" s="160"/>
      <c r="FS1122" s="160"/>
      <c r="FT1122" s="160"/>
      <c r="FU1122" s="160"/>
      <c r="FV1122" s="160"/>
      <c r="FW1122" s="160"/>
      <c r="FX1122" s="160"/>
      <c r="FY1122" s="160"/>
      <c r="FZ1122" s="160"/>
      <c r="GA1122" s="160"/>
      <c r="GB1122" s="160"/>
      <c r="GC1122" s="160"/>
      <c r="GD1122" s="160"/>
      <c r="GE1122" s="160"/>
      <c r="GF1122" s="160"/>
      <c r="GG1122" s="160"/>
      <c r="GH1122" s="160"/>
      <c r="GI1122" s="160"/>
      <c r="GJ1122" s="160"/>
      <c r="GK1122" s="160"/>
      <c r="GL1122" s="160"/>
      <c r="GM1122" s="160"/>
      <c r="GN1122" s="160"/>
      <c r="GO1122" s="160"/>
      <c r="GP1122" s="160"/>
      <c r="GQ1122" s="160"/>
      <c r="GR1122" s="160"/>
      <c r="GS1122" s="160"/>
      <c r="GT1122" s="160"/>
      <c r="GU1122" s="160"/>
      <c r="GV1122" s="160"/>
      <c r="GW1122" s="160"/>
      <c r="GX1122" s="160"/>
      <c r="GY1122" s="160"/>
      <c r="GZ1122" s="160"/>
      <c r="HA1122" s="160"/>
      <c r="HB1122" s="160"/>
      <c r="HC1122" s="160"/>
      <c r="HD1122" s="160"/>
      <c r="HE1122" s="160"/>
      <c r="HF1122" s="160"/>
      <c r="HG1122" s="160"/>
      <c r="HH1122" s="160"/>
      <c r="HI1122" s="160"/>
      <c r="HJ1122" s="160"/>
      <c r="HK1122" s="160"/>
      <c r="HL1122" s="160"/>
      <c r="HM1122" s="160"/>
      <c r="HN1122" s="157"/>
      <c r="HO1122" s="160"/>
      <c r="HP1122" s="160"/>
      <c r="HQ1122" s="160"/>
    </row>
    <row r="1123" spans="1:225">
      <c r="A1123" s="156"/>
      <c r="B1123" s="204"/>
      <c r="C1123" s="204"/>
      <c r="D1123" s="204"/>
      <c r="E1123" s="204"/>
      <c r="F1123" s="204"/>
      <c r="G1123" s="204"/>
      <c r="H1123" s="204"/>
      <c r="I1123" s="204"/>
      <c r="J1123" s="204"/>
      <c r="K1123" s="204"/>
      <c r="L1123" s="204"/>
      <c r="M1123" s="204"/>
      <c r="N1123" s="204"/>
      <c r="O1123" s="204"/>
      <c r="P1123" s="204"/>
      <c r="Q1123" s="204"/>
      <c r="R1123" s="204"/>
      <c r="S1123" s="204"/>
      <c r="T1123" s="204"/>
      <c r="U1123" s="204"/>
      <c r="V1123" s="204"/>
      <c r="W1123" s="204"/>
      <c r="X1123" s="204"/>
      <c r="Y1123" s="204"/>
      <c r="Z1123" s="204"/>
      <c r="AA1123" s="204"/>
      <c r="AB1123" s="204"/>
      <c r="AC1123" s="204"/>
      <c r="AD1123" s="204"/>
      <c r="AE1123" s="204"/>
      <c r="AF1123" s="204"/>
      <c r="AG1123" s="204"/>
      <c r="AH1123" s="204"/>
      <c r="AI1123" s="204"/>
      <c r="AJ1123" s="204"/>
      <c r="AK1123" s="204"/>
      <c r="AL1123" s="204"/>
      <c r="AM1123" s="204"/>
      <c r="AN1123" s="204"/>
      <c r="AO1123" s="204"/>
      <c r="AP1123" s="204"/>
      <c r="AQ1123" s="204"/>
      <c r="AR1123" s="204"/>
      <c r="AS1123" s="204"/>
      <c r="AT1123" s="204"/>
      <c r="AU1123" s="204"/>
      <c r="AV1123" s="204"/>
      <c r="AW1123" s="204"/>
      <c r="AX1123" s="204"/>
      <c r="AY1123" s="204"/>
      <c r="AZ1123" s="204"/>
      <c r="BA1123" s="204"/>
      <c r="BB1123" s="204"/>
      <c r="BC1123" s="204"/>
      <c r="BD1123" s="204"/>
      <c r="BE1123" s="204"/>
      <c r="BF1123" s="204"/>
      <c r="BG1123" s="204"/>
      <c r="BH1123" s="204"/>
      <c r="BI1123" s="204"/>
      <c r="BJ1123" s="204"/>
      <c r="BK1123" s="204"/>
      <c r="BL1123" s="204"/>
      <c r="BM1123" s="204"/>
      <c r="BN1123" s="204"/>
      <c r="BO1123" s="204"/>
      <c r="BP1123" s="204"/>
      <c r="BQ1123" s="204"/>
      <c r="BR1123" s="204"/>
      <c r="BS1123" s="204"/>
      <c r="BT1123" s="204"/>
      <c r="BU1123" s="204"/>
      <c r="BV1123" s="204"/>
      <c r="BW1123" s="204"/>
      <c r="BX1123" s="204"/>
      <c r="BY1123" s="204"/>
      <c r="BZ1123" s="204"/>
      <c r="CA1123" s="204"/>
      <c r="CB1123" s="204"/>
      <c r="CC1123" s="204"/>
      <c r="CD1123" s="204"/>
      <c r="CE1123" s="204"/>
      <c r="CF1123" s="204"/>
      <c r="CG1123" s="204"/>
      <c r="CH1123" s="204"/>
      <c r="CI1123" s="204"/>
      <c r="CJ1123" s="204"/>
      <c r="CK1123" s="204"/>
      <c r="CL1123" s="204"/>
      <c r="CM1123" s="204"/>
      <c r="CN1123" s="204"/>
      <c r="CO1123" s="204"/>
      <c r="CP1123" s="204"/>
      <c r="CQ1123" s="204"/>
      <c r="CR1123" s="204"/>
      <c r="CS1123" s="204"/>
      <c r="CT1123" s="204"/>
      <c r="CU1123" s="204"/>
      <c r="CV1123" s="204"/>
      <c r="CW1123" s="204"/>
      <c r="CX1123" s="204"/>
      <c r="CY1123" s="204"/>
      <c r="CZ1123" s="204"/>
      <c r="DA1123" s="204"/>
      <c r="DB1123" s="204"/>
      <c r="DC1123" s="204"/>
      <c r="DD1123" s="204"/>
      <c r="DE1123" s="204"/>
      <c r="DF1123" s="204"/>
      <c r="DG1123" s="204"/>
      <c r="DH1123" s="204"/>
      <c r="DI1123" s="204"/>
      <c r="DJ1123" s="204"/>
      <c r="DK1123" s="204"/>
      <c r="DL1123" s="204"/>
      <c r="DM1123" s="204"/>
      <c r="DN1123" s="204"/>
      <c r="DO1123" s="204"/>
      <c r="DP1123" s="204"/>
      <c r="DQ1123" s="204"/>
      <c r="DR1123" s="204"/>
      <c r="DS1123" s="204"/>
      <c r="DT1123" s="204"/>
      <c r="DU1123" s="204"/>
      <c r="DV1123" s="204"/>
      <c r="DW1123" s="204"/>
      <c r="DX1123" s="204"/>
      <c r="DY1123" s="204"/>
      <c r="DZ1123" s="204"/>
      <c r="EA1123" s="204"/>
      <c r="EB1123" s="204"/>
      <c r="EC1123" s="204"/>
      <c r="ED1123" s="204"/>
      <c r="EE1123" s="204"/>
      <c r="EF1123" s="204"/>
      <c r="EG1123" s="204"/>
      <c r="EH1123" s="204"/>
      <c r="EI1123" s="204"/>
      <c r="EJ1123" s="204"/>
      <c r="EK1123" s="204"/>
      <c r="EL1123" s="204"/>
      <c r="EM1123" s="204"/>
      <c r="EN1123" s="204"/>
      <c r="EO1123" s="204"/>
      <c r="EP1123" s="156"/>
      <c r="EQ1123" s="156"/>
      <c r="ER1123" s="156"/>
      <c r="ES1123" s="156"/>
      <c r="ET1123" s="156"/>
      <c r="EU1123" s="156"/>
      <c r="EV1123" s="156"/>
      <c r="EW1123" s="156"/>
      <c r="EX1123" s="156"/>
      <c r="EY1123" s="156"/>
      <c r="EZ1123" s="156"/>
      <c r="FA1123" s="156"/>
      <c r="FB1123" s="156"/>
      <c r="FC1123" s="156"/>
      <c r="FD1123" s="156"/>
      <c r="FE1123" s="156"/>
      <c r="FF1123" s="156"/>
      <c r="FG1123" s="156"/>
      <c r="FH1123" s="156"/>
      <c r="FI1123" s="156"/>
      <c r="FJ1123" s="156"/>
      <c r="FK1123" s="156"/>
      <c r="FL1123" s="156"/>
      <c r="FM1123" s="156"/>
      <c r="FN1123" s="156"/>
      <c r="FO1123" s="156"/>
      <c r="FP1123" s="156"/>
      <c r="FQ1123" s="156"/>
      <c r="FR1123" s="156"/>
      <c r="FS1123" s="156"/>
      <c r="FT1123" s="156"/>
      <c r="FU1123" s="156"/>
      <c r="FV1123" s="156"/>
      <c r="FW1123" s="156"/>
      <c r="FX1123" s="156"/>
      <c r="FY1123" s="156"/>
      <c r="FZ1123" s="156"/>
      <c r="GA1123" s="156"/>
      <c r="GB1123" s="156"/>
      <c r="GC1123" s="156"/>
      <c r="GD1123" s="156"/>
      <c r="GE1123" s="156"/>
      <c r="GF1123" s="156"/>
      <c r="GG1123" s="156"/>
      <c r="GH1123" s="156"/>
      <c r="GI1123" s="156"/>
      <c r="GJ1123" s="156"/>
      <c r="GK1123" s="156"/>
      <c r="GL1123" s="156"/>
      <c r="GM1123" s="156"/>
      <c r="GN1123" s="156"/>
      <c r="GO1123" s="156"/>
      <c r="GP1123" s="156"/>
      <c r="GQ1123" s="156"/>
      <c r="GR1123" s="156"/>
      <c r="GS1123" s="156"/>
      <c r="GT1123" s="156"/>
      <c r="GU1123" s="156"/>
      <c r="GV1123" s="156"/>
      <c r="GW1123" s="156"/>
      <c r="GX1123" s="156"/>
      <c r="GY1123" s="156"/>
      <c r="GZ1123" s="156"/>
      <c r="HA1123" s="156"/>
      <c r="HB1123" s="156"/>
      <c r="HC1123" s="156"/>
      <c r="HD1123" s="156"/>
      <c r="HE1123" s="156"/>
      <c r="HF1123" s="156"/>
      <c r="HG1123" s="156"/>
      <c r="HH1123" s="156"/>
      <c r="HI1123" s="156"/>
      <c r="HJ1123" s="156"/>
      <c r="HK1123" s="156"/>
      <c r="HL1123" s="156"/>
      <c r="HM1123" s="156"/>
      <c r="HN1123" s="157"/>
      <c r="HO1123" s="156"/>
      <c r="HP1123" s="156"/>
      <c r="HQ1123" s="156"/>
    </row>
    <row r="1124" spans="1:225">
      <c r="A1124" s="156"/>
      <c r="B1124" s="204"/>
      <c r="C1124" s="204"/>
      <c r="D1124" s="204"/>
      <c r="E1124" s="204"/>
      <c r="F1124" s="204"/>
      <c r="G1124" s="204"/>
      <c r="H1124" s="204"/>
      <c r="I1124" s="204"/>
      <c r="J1124" s="204"/>
      <c r="K1124" s="204"/>
      <c r="L1124" s="204"/>
      <c r="M1124" s="204"/>
      <c r="N1124" s="204"/>
      <c r="O1124" s="204"/>
      <c r="P1124" s="204"/>
      <c r="Q1124" s="204"/>
      <c r="R1124" s="204"/>
      <c r="S1124" s="204"/>
      <c r="T1124" s="204"/>
      <c r="U1124" s="204"/>
      <c r="V1124" s="204"/>
      <c r="W1124" s="204"/>
      <c r="X1124" s="204"/>
      <c r="Y1124" s="204"/>
      <c r="Z1124" s="204"/>
      <c r="AA1124" s="204"/>
      <c r="AB1124" s="204"/>
      <c r="AC1124" s="204"/>
      <c r="AD1124" s="204"/>
      <c r="AE1124" s="204"/>
      <c r="AF1124" s="204"/>
      <c r="AG1124" s="204"/>
      <c r="AH1124" s="204"/>
      <c r="AI1124" s="204"/>
      <c r="AJ1124" s="204"/>
      <c r="AK1124" s="204"/>
      <c r="AL1124" s="204"/>
      <c r="AM1124" s="204"/>
      <c r="AN1124" s="204"/>
      <c r="AO1124" s="204"/>
      <c r="AP1124" s="204"/>
      <c r="AQ1124" s="204"/>
      <c r="AR1124" s="204"/>
      <c r="AS1124" s="204"/>
      <c r="AT1124" s="204"/>
      <c r="AU1124" s="204"/>
      <c r="AV1124" s="204"/>
      <c r="AW1124" s="204"/>
      <c r="AX1124" s="204"/>
      <c r="AY1124" s="204"/>
      <c r="AZ1124" s="204"/>
      <c r="BA1124" s="204"/>
      <c r="BB1124" s="204"/>
      <c r="BC1124" s="204"/>
      <c r="BD1124" s="204"/>
      <c r="BE1124" s="204"/>
      <c r="BF1124" s="204"/>
      <c r="BG1124" s="204"/>
      <c r="BH1124" s="204"/>
      <c r="BI1124" s="204"/>
      <c r="BJ1124" s="204"/>
      <c r="BK1124" s="204"/>
      <c r="BL1124" s="204"/>
      <c r="BM1124" s="204"/>
      <c r="BN1124" s="204"/>
      <c r="BO1124" s="204"/>
      <c r="BP1124" s="204"/>
      <c r="BQ1124" s="204"/>
      <c r="BR1124" s="204"/>
      <c r="BS1124" s="204"/>
      <c r="BT1124" s="204"/>
      <c r="BU1124" s="204"/>
      <c r="BV1124" s="204"/>
      <c r="BW1124" s="204"/>
      <c r="BX1124" s="204"/>
      <c r="BY1124" s="204"/>
      <c r="BZ1124" s="204"/>
      <c r="CA1124" s="204"/>
      <c r="CB1124" s="204"/>
      <c r="CC1124" s="204"/>
      <c r="CD1124" s="204"/>
      <c r="CE1124" s="204"/>
      <c r="CF1124" s="204"/>
      <c r="CG1124" s="204"/>
      <c r="CH1124" s="204"/>
      <c r="CI1124" s="204"/>
      <c r="CJ1124" s="204"/>
      <c r="CK1124" s="204"/>
      <c r="CL1124" s="204"/>
      <c r="CM1124" s="204"/>
      <c r="CN1124" s="204"/>
      <c r="CO1124" s="204"/>
      <c r="CP1124" s="204"/>
      <c r="CQ1124" s="204"/>
      <c r="CR1124" s="204"/>
      <c r="CS1124" s="204"/>
      <c r="CT1124" s="204"/>
      <c r="CU1124" s="204"/>
      <c r="CV1124" s="204"/>
      <c r="CW1124" s="204"/>
      <c r="CX1124" s="204"/>
      <c r="CY1124" s="204"/>
      <c r="CZ1124" s="204"/>
      <c r="DA1124" s="204"/>
      <c r="DB1124" s="204"/>
      <c r="DC1124" s="204"/>
      <c r="DD1124" s="204"/>
      <c r="DE1124" s="204"/>
      <c r="DF1124" s="204"/>
      <c r="DG1124" s="204"/>
      <c r="DH1124" s="204"/>
      <c r="DI1124" s="204"/>
      <c r="DJ1124" s="204"/>
      <c r="DK1124" s="204"/>
      <c r="DL1124" s="204"/>
      <c r="DM1124" s="204"/>
      <c r="DN1124" s="204"/>
      <c r="DO1124" s="204"/>
      <c r="DP1124" s="204"/>
      <c r="DQ1124" s="204"/>
      <c r="DR1124" s="204"/>
      <c r="DS1124" s="204"/>
      <c r="DT1124" s="204"/>
      <c r="DU1124" s="204"/>
      <c r="DV1124" s="204"/>
      <c r="DW1124" s="204"/>
      <c r="DX1124" s="204"/>
      <c r="DY1124" s="204"/>
      <c r="DZ1124" s="204"/>
      <c r="EA1124" s="204"/>
      <c r="EB1124" s="204"/>
      <c r="EC1124" s="204"/>
      <c r="ED1124" s="204"/>
      <c r="EE1124" s="204"/>
      <c r="EF1124" s="204"/>
      <c r="EG1124" s="204"/>
      <c r="EH1124" s="204"/>
      <c r="EI1124" s="204"/>
      <c r="EJ1124" s="204"/>
      <c r="EK1124" s="204"/>
      <c r="EL1124" s="204"/>
      <c r="EM1124" s="204"/>
      <c r="EN1124" s="204"/>
      <c r="EO1124" s="204"/>
      <c r="EP1124" s="156"/>
      <c r="EQ1124" s="156"/>
      <c r="ER1124" s="156"/>
      <c r="ES1124" s="156"/>
      <c r="ET1124" s="156"/>
      <c r="EU1124" s="156"/>
      <c r="EV1124" s="156"/>
      <c r="EW1124" s="156"/>
      <c r="EX1124" s="156"/>
      <c r="EY1124" s="156"/>
      <c r="EZ1124" s="156"/>
      <c r="FA1124" s="156"/>
      <c r="FB1124" s="156"/>
      <c r="FC1124" s="156"/>
      <c r="FD1124" s="156"/>
      <c r="FE1124" s="156"/>
      <c r="FF1124" s="156"/>
      <c r="FG1124" s="156"/>
      <c r="FH1124" s="156"/>
      <c r="FI1124" s="156"/>
      <c r="FJ1124" s="156"/>
      <c r="FK1124" s="156"/>
      <c r="FL1124" s="156"/>
      <c r="FM1124" s="156"/>
      <c r="FN1124" s="156"/>
      <c r="FO1124" s="156"/>
      <c r="FP1124" s="156"/>
      <c r="FQ1124" s="156"/>
      <c r="FR1124" s="156"/>
      <c r="FS1124" s="156"/>
      <c r="FT1124" s="156"/>
      <c r="FU1124" s="156"/>
      <c r="FV1124" s="156"/>
      <c r="FW1124" s="156"/>
      <c r="FX1124" s="156"/>
      <c r="FY1124" s="156"/>
      <c r="FZ1124" s="156"/>
      <c r="GA1124" s="156"/>
      <c r="GB1124" s="156"/>
      <c r="GC1124" s="156"/>
      <c r="GD1124" s="156"/>
      <c r="GE1124" s="156"/>
      <c r="GF1124" s="156"/>
      <c r="GG1124" s="156"/>
      <c r="GH1124" s="156"/>
      <c r="GI1124" s="156"/>
      <c r="GJ1124" s="156"/>
      <c r="GK1124" s="156"/>
      <c r="GL1124" s="156"/>
      <c r="GM1124" s="156"/>
      <c r="GN1124" s="156"/>
      <c r="GO1124" s="156"/>
      <c r="GP1124" s="156"/>
      <c r="GQ1124" s="156"/>
      <c r="GR1124" s="156"/>
      <c r="GS1124" s="156"/>
      <c r="GT1124" s="156"/>
      <c r="GU1124" s="156"/>
      <c r="GV1124" s="156"/>
      <c r="GW1124" s="156"/>
      <c r="GX1124" s="156"/>
      <c r="GY1124" s="156"/>
      <c r="GZ1124" s="156"/>
      <c r="HA1124" s="156"/>
      <c r="HB1124" s="156"/>
      <c r="HC1124" s="156"/>
      <c r="HD1124" s="156"/>
      <c r="HE1124" s="156"/>
      <c r="HF1124" s="156"/>
      <c r="HG1124" s="156"/>
      <c r="HH1124" s="156"/>
      <c r="HI1124" s="156"/>
      <c r="HJ1124" s="156"/>
      <c r="HK1124" s="156"/>
      <c r="HL1124" s="156"/>
      <c r="HM1124" s="156"/>
      <c r="HN1124" s="157"/>
      <c r="HO1124" s="156"/>
      <c r="HP1124" s="156"/>
      <c r="HQ1124" s="156"/>
    </row>
    <row r="1125" spans="1:225">
      <c r="A1125" s="160"/>
      <c r="B1125" s="204"/>
      <c r="C1125" s="204"/>
      <c r="D1125" s="204"/>
      <c r="E1125" s="204"/>
      <c r="F1125" s="204"/>
      <c r="G1125" s="204"/>
      <c r="H1125" s="204"/>
      <c r="I1125" s="204"/>
      <c r="J1125" s="204"/>
      <c r="K1125" s="204"/>
      <c r="L1125" s="204"/>
      <c r="M1125" s="204"/>
      <c r="N1125" s="204"/>
      <c r="O1125" s="204"/>
      <c r="P1125" s="204"/>
      <c r="Q1125" s="204"/>
      <c r="R1125" s="204"/>
      <c r="S1125" s="204"/>
      <c r="T1125" s="204"/>
      <c r="U1125" s="204"/>
      <c r="V1125" s="204"/>
      <c r="W1125" s="204"/>
      <c r="X1125" s="204"/>
      <c r="Y1125" s="204"/>
      <c r="Z1125" s="204"/>
      <c r="AA1125" s="204"/>
      <c r="AB1125" s="204"/>
      <c r="AC1125" s="204"/>
      <c r="AD1125" s="204"/>
      <c r="AE1125" s="204"/>
      <c r="AF1125" s="204"/>
      <c r="AG1125" s="204"/>
      <c r="AH1125" s="204"/>
      <c r="AI1125" s="204"/>
      <c r="AJ1125" s="204"/>
      <c r="AK1125" s="204"/>
      <c r="AL1125" s="204"/>
      <c r="AM1125" s="204"/>
      <c r="AN1125" s="204"/>
      <c r="AO1125" s="204"/>
      <c r="AP1125" s="204"/>
      <c r="AQ1125" s="204"/>
      <c r="AR1125" s="204"/>
      <c r="AS1125" s="204"/>
      <c r="AT1125" s="204"/>
      <c r="AU1125" s="204"/>
      <c r="AV1125" s="204"/>
      <c r="AW1125" s="204"/>
      <c r="AX1125" s="204"/>
      <c r="AY1125" s="204"/>
      <c r="AZ1125" s="204"/>
      <c r="BA1125" s="204"/>
      <c r="BB1125" s="204"/>
      <c r="BC1125" s="204"/>
      <c r="BD1125" s="204"/>
      <c r="BE1125" s="204"/>
      <c r="BF1125" s="204"/>
      <c r="BG1125" s="204"/>
      <c r="BH1125" s="204"/>
      <c r="BI1125" s="204"/>
      <c r="BJ1125" s="204"/>
      <c r="BK1125" s="204"/>
      <c r="BL1125" s="204"/>
      <c r="BM1125" s="204"/>
      <c r="BN1125" s="204"/>
      <c r="BO1125" s="204"/>
      <c r="BP1125" s="204"/>
      <c r="BQ1125" s="204"/>
      <c r="BR1125" s="204"/>
      <c r="BS1125" s="204"/>
      <c r="BT1125" s="204"/>
      <c r="BU1125" s="204"/>
      <c r="BV1125" s="204"/>
      <c r="BW1125" s="204"/>
      <c r="BX1125" s="204"/>
      <c r="BY1125" s="204"/>
      <c r="BZ1125" s="204"/>
      <c r="CA1125" s="204"/>
      <c r="CB1125" s="204"/>
      <c r="CC1125" s="204"/>
      <c r="CD1125" s="204"/>
      <c r="CE1125" s="204"/>
      <c r="CF1125" s="204"/>
      <c r="CG1125" s="204"/>
      <c r="CH1125" s="204"/>
      <c r="CI1125" s="204"/>
      <c r="CJ1125" s="204"/>
      <c r="CK1125" s="204"/>
      <c r="CL1125" s="204"/>
      <c r="CM1125" s="204"/>
      <c r="CN1125" s="204"/>
      <c r="CO1125" s="204"/>
      <c r="CP1125" s="204"/>
      <c r="CQ1125" s="204"/>
      <c r="CR1125" s="204"/>
      <c r="CS1125" s="204"/>
      <c r="CT1125" s="204"/>
      <c r="CU1125" s="204"/>
      <c r="CV1125" s="204"/>
      <c r="CW1125" s="204"/>
      <c r="CX1125" s="204"/>
      <c r="CY1125" s="204"/>
      <c r="CZ1125" s="204"/>
      <c r="DA1125" s="204"/>
      <c r="DB1125" s="204"/>
      <c r="DC1125" s="204"/>
      <c r="DD1125" s="204"/>
      <c r="DE1125" s="204"/>
      <c r="DF1125" s="204"/>
      <c r="DG1125" s="204"/>
      <c r="DH1125" s="204"/>
      <c r="DI1125" s="204"/>
      <c r="DJ1125" s="204"/>
      <c r="DK1125" s="204"/>
      <c r="DL1125" s="204"/>
      <c r="DM1125" s="204"/>
      <c r="DN1125" s="204"/>
      <c r="DO1125" s="204"/>
      <c r="DP1125" s="204"/>
      <c r="DQ1125" s="204"/>
      <c r="DR1125" s="204"/>
      <c r="DS1125" s="204"/>
      <c r="DT1125" s="204"/>
      <c r="DU1125" s="204"/>
      <c r="DV1125" s="204"/>
      <c r="DW1125" s="204"/>
      <c r="DX1125" s="204"/>
      <c r="DY1125" s="204"/>
      <c r="DZ1125" s="204"/>
      <c r="EA1125" s="204"/>
      <c r="EB1125" s="204"/>
      <c r="EC1125" s="204"/>
      <c r="ED1125" s="204"/>
      <c r="EE1125" s="204"/>
      <c r="EF1125" s="204"/>
      <c r="EG1125" s="204"/>
      <c r="EH1125" s="204"/>
      <c r="EI1125" s="204"/>
      <c r="EJ1125" s="204"/>
      <c r="EK1125" s="204"/>
      <c r="EL1125" s="204"/>
      <c r="EM1125" s="204"/>
      <c r="EN1125" s="204"/>
      <c r="EO1125" s="204"/>
      <c r="EP1125" s="160"/>
      <c r="EQ1125" s="160"/>
      <c r="ER1125" s="160"/>
      <c r="ES1125" s="160"/>
      <c r="ET1125" s="160"/>
      <c r="EU1125" s="160"/>
      <c r="EV1125" s="160"/>
      <c r="EW1125" s="160"/>
      <c r="EX1125" s="160"/>
      <c r="EY1125" s="160"/>
      <c r="EZ1125" s="160"/>
      <c r="FA1125" s="160"/>
      <c r="FB1125" s="160"/>
      <c r="FC1125" s="160"/>
      <c r="FD1125" s="160"/>
      <c r="FE1125" s="160"/>
      <c r="FF1125" s="160"/>
      <c r="FG1125" s="160"/>
      <c r="FH1125" s="160"/>
      <c r="FI1125" s="160"/>
      <c r="FJ1125" s="160"/>
      <c r="FK1125" s="160"/>
      <c r="FL1125" s="160"/>
      <c r="FM1125" s="160"/>
      <c r="FN1125" s="160"/>
      <c r="FO1125" s="160"/>
      <c r="FP1125" s="160"/>
      <c r="FQ1125" s="160"/>
      <c r="FR1125" s="160"/>
      <c r="FS1125" s="160"/>
      <c r="FT1125" s="160"/>
      <c r="FU1125" s="160"/>
      <c r="FV1125" s="160"/>
      <c r="FW1125" s="160"/>
      <c r="FX1125" s="160"/>
      <c r="FY1125" s="160"/>
      <c r="FZ1125" s="160"/>
      <c r="GA1125" s="160"/>
      <c r="GB1125" s="160"/>
      <c r="GC1125" s="160"/>
      <c r="GD1125" s="160"/>
      <c r="GE1125" s="160"/>
      <c r="GF1125" s="160"/>
      <c r="GG1125" s="160"/>
      <c r="GH1125" s="160"/>
      <c r="GI1125" s="160"/>
      <c r="GJ1125" s="160"/>
      <c r="GK1125" s="160"/>
      <c r="GL1125" s="160"/>
      <c r="GM1125" s="160"/>
      <c r="GN1125" s="160"/>
      <c r="GO1125" s="160"/>
      <c r="GP1125" s="160"/>
      <c r="GQ1125" s="160"/>
      <c r="GR1125" s="160"/>
      <c r="GS1125" s="160"/>
      <c r="GT1125" s="160"/>
      <c r="GU1125" s="160"/>
      <c r="GV1125" s="160"/>
      <c r="GW1125" s="160"/>
      <c r="GX1125" s="160"/>
      <c r="GY1125" s="160"/>
      <c r="GZ1125" s="160"/>
      <c r="HA1125" s="160"/>
      <c r="HB1125" s="160"/>
      <c r="HC1125" s="160"/>
      <c r="HD1125" s="160"/>
      <c r="HE1125" s="160"/>
      <c r="HF1125" s="160"/>
      <c r="HG1125" s="160"/>
      <c r="HH1125" s="160"/>
      <c r="HI1125" s="160"/>
      <c r="HJ1125" s="160"/>
      <c r="HK1125" s="160"/>
      <c r="HL1125" s="160"/>
      <c r="HM1125" s="160"/>
      <c r="HN1125" s="157"/>
      <c r="HO1125" s="160"/>
      <c r="HP1125" s="160"/>
      <c r="HQ1125" s="160"/>
    </row>
    <row r="1126" spans="1:225">
      <c r="A1126" s="156"/>
      <c r="B1126" s="204"/>
      <c r="C1126" s="204"/>
      <c r="D1126" s="204"/>
      <c r="E1126" s="204"/>
      <c r="F1126" s="204"/>
      <c r="G1126" s="204"/>
      <c r="H1126" s="204"/>
      <c r="I1126" s="204"/>
      <c r="J1126" s="204"/>
      <c r="K1126" s="204"/>
      <c r="L1126" s="204"/>
      <c r="M1126" s="204"/>
      <c r="N1126" s="204"/>
      <c r="O1126" s="204"/>
      <c r="P1126" s="204"/>
      <c r="Q1126" s="204"/>
      <c r="R1126" s="204"/>
      <c r="S1126" s="204"/>
      <c r="T1126" s="204"/>
      <c r="U1126" s="204"/>
      <c r="V1126" s="204"/>
      <c r="W1126" s="204"/>
      <c r="X1126" s="204"/>
      <c r="Y1126" s="204"/>
      <c r="Z1126" s="204"/>
      <c r="AA1126" s="204"/>
      <c r="AB1126" s="204"/>
      <c r="AC1126" s="204"/>
      <c r="AD1126" s="204"/>
      <c r="AE1126" s="204"/>
      <c r="AF1126" s="204"/>
      <c r="AG1126" s="204"/>
      <c r="AH1126" s="204"/>
      <c r="AI1126" s="204"/>
      <c r="AJ1126" s="204"/>
      <c r="AK1126" s="204"/>
      <c r="AL1126" s="204"/>
      <c r="AM1126" s="204"/>
      <c r="AN1126" s="204"/>
      <c r="AO1126" s="204"/>
      <c r="AP1126" s="204"/>
      <c r="AQ1126" s="204"/>
      <c r="AR1126" s="204"/>
      <c r="AS1126" s="204"/>
      <c r="AT1126" s="204"/>
      <c r="AU1126" s="204"/>
      <c r="AV1126" s="204"/>
      <c r="AW1126" s="204"/>
      <c r="AX1126" s="204"/>
      <c r="AY1126" s="204"/>
      <c r="AZ1126" s="204"/>
      <c r="BA1126" s="204"/>
      <c r="BB1126" s="204"/>
      <c r="BC1126" s="204"/>
      <c r="BD1126" s="204"/>
      <c r="BE1126" s="204"/>
      <c r="BF1126" s="204"/>
      <c r="BG1126" s="204"/>
      <c r="BH1126" s="204"/>
      <c r="BI1126" s="204"/>
      <c r="BJ1126" s="204"/>
      <c r="BK1126" s="204"/>
      <c r="BL1126" s="204"/>
      <c r="BM1126" s="204"/>
      <c r="BN1126" s="204"/>
      <c r="BO1126" s="204"/>
      <c r="BP1126" s="204"/>
      <c r="BQ1126" s="204"/>
      <c r="BR1126" s="204"/>
      <c r="BS1126" s="204"/>
      <c r="BT1126" s="204"/>
      <c r="BU1126" s="204"/>
      <c r="BV1126" s="204"/>
      <c r="BW1126" s="204"/>
      <c r="BX1126" s="204"/>
      <c r="BY1126" s="204"/>
      <c r="BZ1126" s="204"/>
      <c r="CA1126" s="204"/>
      <c r="CB1126" s="204"/>
      <c r="CC1126" s="204"/>
      <c r="CD1126" s="204"/>
      <c r="CE1126" s="204"/>
      <c r="CF1126" s="204"/>
      <c r="CG1126" s="204"/>
      <c r="CH1126" s="204"/>
      <c r="CI1126" s="204"/>
      <c r="CJ1126" s="204"/>
      <c r="CK1126" s="204"/>
      <c r="CL1126" s="204"/>
      <c r="CM1126" s="204"/>
      <c r="CN1126" s="204"/>
      <c r="CO1126" s="204"/>
      <c r="CP1126" s="204"/>
      <c r="CQ1126" s="204"/>
      <c r="CR1126" s="204"/>
      <c r="CS1126" s="204"/>
      <c r="CT1126" s="204"/>
      <c r="CU1126" s="204"/>
      <c r="CV1126" s="204"/>
      <c r="CW1126" s="204"/>
      <c r="CX1126" s="204"/>
      <c r="CY1126" s="204"/>
      <c r="CZ1126" s="204"/>
      <c r="DA1126" s="204"/>
      <c r="DB1126" s="204"/>
      <c r="DC1126" s="204"/>
      <c r="DD1126" s="204"/>
      <c r="DE1126" s="204"/>
      <c r="DF1126" s="204"/>
      <c r="DG1126" s="204"/>
      <c r="DH1126" s="204"/>
      <c r="DI1126" s="204"/>
      <c r="DJ1126" s="204"/>
      <c r="DK1126" s="204"/>
      <c r="DL1126" s="204"/>
      <c r="DM1126" s="204"/>
      <c r="DN1126" s="204"/>
      <c r="DO1126" s="204"/>
      <c r="DP1126" s="204"/>
      <c r="DQ1126" s="204"/>
      <c r="DR1126" s="204"/>
      <c r="DS1126" s="204"/>
      <c r="DT1126" s="204"/>
      <c r="DU1126" s="204"/>
      <c r="DV1126" s="204"/>
      <c r="DW1126" s="204"/>
      <c r="DX1126" s="204"/>
      <c r="DY1126" s="204"/>
      <c r="DZ1126" s="204"/>
      <c r="EA1126" s="204"/>
      <c r="EB1126" s="204"/>
      <c r="EC1126" s="204"/>
      <c r="ED1126" s="204"/>
      <c r="EE1126" s="204"/>
      <c r="EF1126" s="204"/>
      <c r="EG1126" s="204"/>
      <c r="EH1126" s="204"/>
      <c r="EI1126" s="204"/>
      <c r="EJ1126" s="204"/>
      <c r="EK1126" s="204"/>
      <c r="EL1126" s="204"/>
      <c r="EM1126" s="204"/>
      <c r="EN1126" s="204"/>
      <c r="EO1126" s="204"/>
      <c r="EP1126" s="156"/>
      <c r="EQ1126" s="156"/>
      <c r="ER1126" s="156"/>
      <c r="ES1126" s="156"/>
      <c r="ET1126" s="156"/>
      <c r="EU1126" s="156"/>
      <c r="EV1126" s="156"/>
      <c r="EW1126" s="156"/>
      <c r="EX1126" s="156"/>
      <c r="EY1126" s="156"/>
      <c r="EZ1126" s="156"/>
      <c r="FA1126" s="156"/>
      <c r="FB1126" s="156"/>
      <c r="FC1126" s="156"/>
      <c r="FD1126" s="156"/>
      <c r="FE1126" s="156"/>
      <c r="FF1126" s="156"/>
      <c r="FG1126" s="156"/>
      <c r="FH1126" s="156"/>
      <c r="FI1126" s="156"/>
      <c r="FJ1126" s="156"/>
      <c r="FK1126" s="156"/>
      <c r="FL1126" s="156"/>
      <c r="FM1126" s="156"/>
      <c r="FN1126" s="156"/>
      <c r="FO1126" s="156"/>
      <c r="FP1126" s="156"/>
      <c r="FQ1126" s="156"/>
      <c r="FR1126" s="156"/>
      <c r="FS1126" s="156"/>
      <c r="FT1126" s="156"/>
      <c r="FU1126" s="156"/>
      <c r="FV1126" s="156"/>
      <c r="FW1126" s="156"/>
      <c r="FX1126" s="156"/>
      <c r="FY1126" s="156"/>
      <c r="FZ1126" s="156"/>
      <c r="GA1126" s="156"/>
      <c r="GB1126" s="156"/>
      <c r="GC1126" s="156"/>
      <c r="GD1126" s="156"/>
      <c r="GE1126" s="156"/>
      <c r="GF1126" s="156"/>
      <c r="GG1126" s="156"/>
      <c r="GH1126" s="156"/>
      <c r="GI1126" s="156"/>
      <c r="GJ1126" s="156"/>
      <c r="GK1126" s="156"/>
      <c r="GL1126" s="156"/>
      <c r="GM1126" s="156"/>
      <c r="GN1126" s="156"/>
      <c r="GO1126" s="156"/>
      <c r="GP1126" s="156"/>
      <c r="GQ1126" s="156"/>
      <c r="GR1126" s="156"/>
      <c r="GS1126" s="156"/>
      <c r="GT1126" s="156"/>
      <c r="GU1126" s="156"/>
      <c r="GV1126" s="156"/>
      <c r="GW1126" s="156"/>
      <c r="GX1126" s="156"/>
      <c r="GY1126" s="156"/>
      <c r="GZ1126" s="156"/>
      <c r="HA1126" s="156"/>
      <c r="HB1126" s="156"/>
      <c r="HC1126" s="156"/>
      <c r="HD1126" s="156"/>
      <c r="HE1126" s="156"/>
      <c r="HF1126" s="156"/>
      <c r="HG1126" s="156"/>
      <c r="HH1126" s="156"/>
      <c r="HI1126" s="156"/>
      <c r="HJ1126" s="156"/>
      <c r="HK1126" s="156"/>
      <c r="HL1126" s="156"/>
      <c r="HM1126" s="156"/>
      <c r="HN1126" s="157"/>
      <c r="HO1126" s="156"/>
      <c r="HP1126" s="156"/>
      <c r="HQ1126" s="156"/>
    </row>
    <row r="1127" spans="1:225">
      <c r="A1127" s="156"/>
      <c r="B1127" s="204"/>
      <c r="C1127" s="204"/>
      <c r="D1127" s="204"/>
      <c r="E1127" s="204"/>
      <c r="F1127" s="204"/>
      <c r="G1127" s="204"/>
      <c r="H1127" s="204"/>
      <c r="I1127" s="204"/>
      <c r="J1127" s="204"/>
      <c r="K1127" s="204"/>
      <c r="L1127" s="204"/>
      <c r="M1127" s="204"/>
      <c r="N1127" s="204"/>
      <c r="O1127" s="204"/>
      <c r="P1127" s="204"/>
      <c r="Q1127" s="204"/>
      <c r="R1127" s="204"/>
      <c r="S1127" s="204"/>
      <c r="T1127" s="204"/>
      <c r="U1127" s="204"/>
      <c r="V1127" s="204"/>
      <c r="W1127" s="204"/>
      <c r="X1127" s="204"/>
      <c r="Y1127" s="204"/>
      <c r="Z1127" s="204"/>
      <c r="AA1127" s="204"/>
      <c r="AB1127" s="204"/>
      <c r="AC1127" s="204"/>
      <c r="AD1127" s="204"/>
      <c r="AE1127" s="204"/>
      <c r="AF1127" s="204"/>
      <c r="AG1127" s="204"/>
      <c r="AH1127" s="204"/>
      <c r="AI1127" s="204"/>
      <c r="AJ1127" s="204"/>
      <c r="AK1127" s="204"/>
      <c r="AL1127" s="204"/>
      <c r="AM1127" s="204"/>
      <c r="AN1127" s="204"/>
      <c r="AO1127" s="204"/>
      <c r="AP1127" s="204"/>
      <c r="AQ1127" s="204"/>
      <c r="AR1127" s="204"/>
      <c r="AS1127" s="204"/>
      <c r="AT1127" s="204"/>
      <c r="AU1127" s="204"/>
      <c r="AV1127" s="204"/>
      <c r="AW1127" s="204"/>
      <c r="AX1127" s="204"/>
      <c r="AY1127" s="204"/>
      <c r="AZ1127" s="204"/>
      <c r="BA1127" s="204"/>
      <c r="BB1127" s="204"/>
      <c r="BC1127" s="204"/>
      <c r="BD1127" s="204"/>
      <c r="BE1127" s="204"/>
      <c r="BF1127" s="204"/>
      <c r="BG1127" s="204"/>
      <c r="BH1127" s="204"/>
      <c r="BI1127" s="204"/>
      <c r="BJ1127" s="204"/>
      <c r="BK1127" s="204"/>
      <c r="BL1127" s="204"/>
      <c r="BM1127" s="204"/>
      <c r="BN1127" s="204"/>
      <c r="BO1127" s="204"/>
      <c r="BP1127" s="204"/>
      <c r="BQ1127" s="204"/>
      <c r="BR1127" s="204"/>
      <c r="BS1127" s="204"/>
      <c r="BT1127" s="204"/>
      <c r="BU1127" s="204"/>
      <c r="BV1127" s="204"/>
      <c r="BW1127" s="204"/>
      <c r="BX1127" s="204"/>
      <c r="BY1127" s="204"/>
      <c r="BZ1127" s="204"/>
      <c r="CA1127" s="204"/>
      <c r="CB1127" s="204"/>
      <c r="CC1127" s="204"/>
      <c r="CD1127" s="204"/>
      <c r="CE1127" s="204"/>
      <c r="CF1127" s="204"/>
      <c r="CG1127" s="204"/>
      <c r="CH1127" s="204"/>
      <c r="CI1127" s="204"/>
      <c r="CJ1127" s="204"/>
      <c r="CK1127" s="204"/>
      <c r="CL1127" s="204"/>
      <c r="CM1127" s="204"/>
      <c r="CN1127" s="204"/>
      <c r="CO1127" s="204"/>
      <c r="CP1127" s="204"/>
      <c r="CQ1127" s="204"/>
      <c r="CR1127" s="204"/>
      <c r="CS1127" s="204"/>
      <c r="CT1127" s="204"/>
      <c r="CU1127" s="204"/>
      <c r="CV1127" s="204"/>
      <c r="CW1127" s="204"/>
      <c r="CX1127" s="204"/>
      <c r="CY1127" s="204"/>
      <c r="CZ1127" s="204"/>
      <c r="DA1127" s="204"/>
      <c r="DB1127" s="204"/>
      <c r="DC1127" s="204"/>
      <c r="DD1127" s="204"/>
      <c r="DE1127" s="204"/>
      <c r="DF1127" s="204"/>
      <c r="DG1127" s="204"/>
      <c r="DH1127" s="204"/>
      <c r="DI1127" s="204"/>
      <c r="DJ1127" s="204"/>
      <c r="DK1127" s="204"/>
      <c r="DL1127" s="204"/>
      <c r="DM1127" s="204"/>
      <c r="DN1127" s="204"/>
      <c r="DO1127" s="204"/>
      <c r="DP1127" s="204"/>
      <c r="DQ1127" s="204"/>
      <c r="DR1127" s="204"/>
      <c r="DS1127" s="204"/>
      <c r="DT1127" s="204"/>
      <c r="DU1127" s="204"/>
      <c r="DV1127" s="204"/>
      <c r="DW1127" s="204"/>
      <c r="DX1127" s="204"/>
      <c r="DY1127" s="204"/>
      <c r="DZ1127" s="204"/>
      <c r="EA1127" s="204"/>
      <c r="EB1127" s="204"/>
      <c r="EC1127" s="204"/>
      <c r="ED1127" s="204"/>
      <c r="EE1127" s="204"/>
      <c r="EF1127" s="204"/>
      <c r="EG1127" s="204"/>
      <c r="EH1127" s="204"/>
      <c r="EI1127" s="204"/>
      <c r="EJ1127" s="204"/>
      <c r="EK1127" s="204"/>
      <c r="EL1127" s="204"/>
      <c r="EM1127" s="204"/>
      <c r="EN1127" s="204"/>
      <c r="EO1127" s="204"/>
      <c r="EP1127" s="156"/>
      <c r="EQ1127" s="156"/>
      <c r="ER1127" s="156"/>
      <c r="ES1127" s="156"/>
      <c r="ET1127" s="156"/>
      <c r="EU1127" s="156"/>
      <c r="EV1127" s="156"/>
      <c r="EW1127" s="156"/>
      <c r="EX1127" s="156"/>
      <c r="EY1127" s="156"/>
      <c r="EZ1127" s="156"/>
      <c r="FA1127" s="156"/>
      <c r="FB1127" s="156"/>
      <c r="FC1127" s="156"/>
      <c r="FD1127" s="156"/>
      <c r="FE1127" s="156"/>
      <c r="FF1127" s="156"/>
      <c r="FG1127" s="156"/>
      <c r="FH1127" s="156"/>
      <c r="FI1127" s="156"/>
      <c r="FJ1127" s="156"/>
      <c r="FK1127" s="156"/>
      <c r="FL1127" s="156"/>
      <c r="FM1127" s="156"/>
      <c r="FN1127" s="156"/>
      <c r="FO1127" s="156"/>
      <c r="FP1127" s="156"/>
      <c r="FQ1127" s="156"/>
      <c r="FR1127" s="156"/>
      <c r="FS1127" s="156"/>
      <c r="FT1127" s="156"/>
      <c r="FU1127" s="156"/>
      <c r="FV1127" s="156"/>
      <c r="FW1127" s="156"/>
      <c r="FX1127" s="156"/>
      <c r="FY1127" s="156"/>
      <c r="FZ1127" s="156"/>
      <c r="GA1127" s="156"/>
      <c r="GB1127" s="156"/>
      <c r="GC1127" s="156"/>
      <c r="GD1127" s="156"/>
      <c r="GE1127" s="156"/>
      <c r="GF1127" s="156"/>
      <c r="GG1127" s="156"/>
      <c r="GH1127" s="156"/>
      <c r="GI1127" s="156"/>
      <c r="GJ1127" s="156"/>
      <c r="GK1127" s="156"/>
      <c r="GL1127" s="156"/>
      <c r="GM1127" s="156"/>
      <c r="GN1127" s="156"/>
      <c r="GO1127" s="156"/>
      <c r="GP1127" s="156"/>
      <c r="GQ1127" s="156"/>
      <c r="GR1127" s="156"/>
      <c r="GS1127" s="156"/>
      <c r="GT1127" s="156"/>
      <c r="GU1127" s="156"/>
      <c r="GV1127" s="156"/>
      <c r="GW1127" s="156"/>
      <c r="GX1127" s="156"/>
      <c r="GY1127" s="156"/>
      <c r="GZ1127" s="156"/>
      <c r="HA1127" s="156"/>
      <c r="HB1127" s="156"/>
      <c r="HC1127" s="156"/>
      <c r="HD1127" s="156"/>
      <c r="HE1127" s="156"/>
      <c r="HF1127" s="156"/>
      <c r="HG1127" s="156"/>
      <c r="HH1127" s="156"/>
      <c r="HI1127" s="156"/>
      <c r="HJ1127" s="156"/>
      <c r="HK1127" s="156"/>
      <c r="HL1127" s="156"/>
      <c r="HM1127" s="156"/>
      <c r="HN1127" s="157"/>
      <c r="HO1127" s="156"/>
      <c r="HP1127" s="156"/>
      <c r="HQ1127" s="156"/>
    </row>
    <row r="1128" spans="1:225">
      <c r="A1128" s="160"/>
      <c r="B1128" s="204"/>
      <c r="C1128" s="204"/>
      <c r="D1128" s="204"/>
      <c r="E1128" s="204"/>
      <c r="F1128" s="204"/>
      <c r="G1128" s="204"/>
      <c r="H1128" s="204"/>
      <c r="I1128" s="204"/>
      <c r="J1128" s="204"/>
      <c r="K1128" s="204"/>
      <c r="L1128" s="204"/>
      <c r="M1128" s="204"/>
      <c r="N1128" s="204"/>
      <c r="O1128" s="204"/>
      <c r="P1128" s="204"/>
      <c r="Q1128" s="204"/>
      <c r="R1128" s="204"/>
      <c r="S1128" s="204"/>
      <c r="T1128" s="204"/>
      <c r="U1128" s="204"/>
      <c r="V1128" s="204"/>
      <c r="W1128" s="204"/>
      <c r="X1128" s="204"/>
      <c r="Y1128" s="204"/>
      <c r="Z1128" s="204"/>
      <c r="AA1128" s="204"/>
      <c r="AB1128" s="204"/>
      <c r="AC1128" s="204"/>
      <c r="AD1128" s="204"/>
      <c r="AE1128" s="204"/>
      <c r="AF1128" s="204"/>
      <c r="AG1128" s="204"/>
      <c r="AH1128" s="204"/>
      <c r="AI1128" s="204"/>
      <c r="AJ1128" s="204"/>
      <c r="AK1128" s="204"/>
      <c r="AL1128" s="204"/>
      <c r="AM1128" s="204"/>
      <c r="AN1128" s="204"/>
      <c r="AO1128" s="204"/>
      <c r="AP1128" s="204"/>
      <c r="AQ1128" s="204"/>
      <c r="AR1128" s="204"/>
      <c r="AS1128" s="204"/>
      <c r="AT1128" s="204"/>
      <c r="AU1128" s="204"/>
      <c r="AV1128" s="204"/>
      <c r="AW1128" s="204"/>
      <c r="AX1128" s="204"/>
      <c r="AY1128" s="204"/>
      <c r="AZ1128" s="204"/>
      <c r="BA1128" s="204"/>
      <c r="BB1128" s="204"/>
      <c r="BC1128" s="204"/>
      <c r="BD1128" s="204"/>
      <c r="BE1128" s="204"/>
      <c r="BF1128" s="204"/>
      <c r="BG1128" s="204"/>
      <c r="BH1128" s="204"/>
      <c r="BI1128" s="204"/>
      <c r="BJ1128" s="204"/>
      <c r="BK1128" s="204"/>
      <c r="BL1128" s="204"/>
      <c r="BM1128" s="204"/>
      <c r="BN1128" s="204"/>
      <c r="BO1128" s="204"/>
      <c r="BP1128" s="204"/>
      <c r="BQ1128" s="204"/>
      <c r="BR1128" s="204"/>
      <c r="BS1128" s="204"/>
      <c r="BT1128" s="204"/>
      <c r="BU1128" s="204"/>
      <c r="BV1128" s="204"/>
      <c r="BW1128" s="204"/>
      <c r="BX1128" s="204"/>
      <c r="BY1128" s="204"/>
      <c r="BZ1128" s="204"/>
      <c r="CA1128" s="204"/>
      <c r="CB1128" s="204"/>
      <c r="CC1128" s="204"/>
      <c r="CD1128" s="204"/>
      <c r="CE1128" s="204"/>
      <c r="CF1128" s="204"/>
      <c r="CG1128" s="204"/>
      <c r="CH1128" s="204"/>
      <c r="CI1128" s="204"/>
      <c r="CJ1128" s="204"/>
      <c r="CK1128" s="204"/>
      <c r="CL1128" s="204"/>
      <c r="CM1128" s="204"/>
      <c r="CN1128" s="204"/>
      <c r="CO1128" s="204"/>
      <c r="CP1128" s="204"/>
      <c r="CQ1128" s="204"/>
      <c r="CR1128" s="204"/>
      <c r="CS1128" s="204"/>
      <c r="CT1128" s="204"/>
      <c r="CU1128" s="204"/>
      <c r="CV1128" s="204"/>
      <c r="CW1128" s="204"/>
      <c r="CX1128" s="204"/>
      <c r="CY1128" s="204"/>
      <c r="CZ1128" s="204"/>
      <c r="DA1128" s="204"/>
      <c r="DB1128" s="204"/>
      <c r="DC1128" s="204"/>
      <c r="DD1128" s="204"/>
      <c r="DE1128" s="204"/>
      <c r="DF1128" s="204"/>
      <c r="DG1128" s="204"/>
      <c r="DH1128" s="204"/>
      <c r="DI1128" s="204"/>
      <c r="DJ1128" s="204"/>
      <c r="DK1128" s="204"/>
      <c r="DL1128" s="204"/>
      <c r="DM1128" s="204"/>
      <c r="DN1128" s="204"/>
      <c r="DO1128" s="204"/>
      <c r="DP1128" s="204"/>
      <c r="DQ1128" s="204"/>
      <c r="DR1128" s="204"/>
      <c r="DS1128" s="204"/>
      <c r="DT1128" s="204"/>
      <c r="DU1128" s="204"/>
      <c r="DV1128" s="204"/>
      <c r="DW1128" s="204"/>
      <c r="DX1128" s="204"/>
      <c r="DY1128" s="204"/>
      <c r="DZ1128" s="204"/>
      <c r="EA1128" s="204"/>
      <c r="EB1128" s="204"/>
      <c r="EC1128" s="204"/>
      <c r="ED1128" s="204"/>
      <c r="EE1128" s="204"/>
      <c r="EF1128" s="204"/>
      <c r="EG1128" s="204"/>
      <c r="EH1128" s="204"/>
      <c r="EI1128" s="204"/>
      <c r="EJ1128" s="204"/>
      <c r="EK1128" s="204"/>
      <c r="EL1128" s="204"/>
      <c r="EM1128" s="204"/>
      <c r="EN1128" s="204"/>
      <c r="EO1128" s="204"/>
      <c r="EP1128" s="160"/>
      <c r="EQ1128" s="160"/>
      <c r="ER1128" s="160"/>
      <c r="ES1128" s="160"/>
      <c r="ET1128" s="160"/>
      <c r="EU1128" s="160"/>
      <c r="EV1128" s="160"/>
      <c r="EW1128" s="160"/>
      <c r="EX1128" s="160"/>
      <c r="EY1128" s="160"/>
      <c r="EZ1128" s="160"/>
      <c r="FA1128" s="160"/>
      <c r="FB1128" s="160"/>
      <c r="FC1128" s="160"/>
      <c r="FD1128" s="160"/>
      <c r="FE1128" s="160"/>
      <c r="FF1128" s="160"/>
      <c r="FG1128" s="160"/>
      <c r="FH1128" s="160"/>
      <c r="FI1128" s="160"/>
      <c r="FJ1128" s="160"/>
      <c r="FK1128" s="160"/>
      <c r="FL1128" s="160"/>
      <c r="FM1128" s="160"/>
      <c r="FN1128" s="160"/>
      <c r="FO1128" s="160"/>
      <c r="FP1128" s="160"/>
      <c r="FQ1128" s="160"/>
      <c r="FR1128" s="160"/>
      <c r="FS1128" s="160"/>
      <c r="FT1128" s="160"/>
      <c r="FU1128" s="160"/>
      <c r="FV1128" s="160"/>
      <c r="FW1128" s="160"/>
      <c r="FX1128" s="160"/>
      <c r="FY1128" s="160"/>
      <c r="FZ1128" s="160"/>
      <c r="GA1128" s="160"/>
      <c r="GB1128" s="160"/>
      <c r="GC1128" s="160"/>
      <c r="GD1128" s="160"/>
      <c r="GE1128" s="160"/>
      <c r="GF1128" s="160"/>
      <c r="GG1128" s="160"/>
      <c r="GH1128" s="160"/>
      <c r="GI1128" s="160"/>
      <c r="GJ1128" s="160"/>
      <c r="GK1128" s="160"/>
      <c r="GL1128" s="160"/>
      <c r="GM1128" s="160"/>
      <c r="GN1128" s="160"/>
      <c r="GO1128" s="160"/>
      <c r="GP1128" s="160"/>
      <c r="GQ1128" s="160"/>
      <c r="GR1128" s="160"/>
      <c r="GS1128" s="160"/>
      <c r="GT1128" s="160"/>
      <c r="GU1128" s="160"/>
      <c r="GV1128" s="160"/>
      <c r="GW1128" s="160"/>
      <c r="GX1128" s="160"/>
      <c r="GY1128" s="160"/>
      <c r="GZ1128" s="160"/>
      <c r="HA1128" s="160"/>
      <c r="HB1128" s="160"/>
      <c r="HC1128" s="160"/>
      <c r="HD1128" s="160"/>
      <c r="HE1128" s="160"/>
      <c r="HF1128" s="160"/>
      <c r="HG1128" s="160"/>
      <c r="HH1128" s="160"/>
      <c r="HI1128" s="160"/>
      <c r="HJ1128" s="160"/>
      <c r="HK1128" s="160"/>
      <c r="HL1128" s="160"/>
      <c r="HM1128" s="160"/>
      <c r="HN1128" s="157"/>
      <c r="HO1128" s="160"/>
      <c r="HP1128" s="160"/>
      <c r="HQ1128" s="160"/>
    </row>
    <row r="1129" spans="1:225">
      <c r="A1129" s="156"/>
      <c r="B1129" s="212"/>
      <c r="C1129" s="212"/>
      <c r="D1129" s="212"/>
      <c r="E1129" s="212"/>
      <c r="F1129" s="212"/>
      <c r="G1129" s="212"/>
      <c r="H1129" s="212"/>
      <c r="I1129" s="212"/>
      <c r="J1129" s="212"/>
      <c r="K1129" s="212"/>
      <c r="L1129" s="212"/>
      <c r="M1129" s="212"/>
      <c r="N1129" s="212"/>
      <c r="O1129" s="212"/>
      <c r="P1129" s="212"/>
      <c r="Q1129" s="212"/>
      <c r="R1129" s="212"/>
      <c r="S1129" s="212"/>
      <c r="T1129" s="212"/>
      <c r="U1129" s="212"/>
      <c r="V1129" s="212"/>
      <c r="W1129" s="212"/>
      <c r="X1129" s="212"/>
      <c r="Y1129" s="212"/>
      <c r="Z1129" s="212"/>
      <c r="AA1129" s="212"/>
      <c r="AB1129" s="212"/>
      <c r="AC1129" s="212"/>
      <c r="AD1129" s="212"/>
      <c r="AE1129" s="212"/>
      <c r="AF1129" s="212"/>
      <c r="AG1129" s="212"/>
      <c r="AH1129" s="212"/>
      <c r="AI1129" s="212"/>
      <c r="AJ1129" s="212"/>
      <c r="AK1129" s="212"/>
      <c r="AL1129" s="212"/>
      <c r="AM1129" s="212"/>
      <c r="AN1129" s="212"/>
      <c r="AO1129" s="212"/>
      <c r="AP1129" s="212"/>
      <c r="AQ1129" s="212"/>
      <c r="AR1129" s="212"/>
      <c r="AS1129" s="212"/>
      <c r="AT1129" s="212"/>
      <c r="AU1129" s="212"/>
      <c r="AV1129" s="212"/>
      <c r="AW1129" s="212"/>
      <c r="AX1129" s="212"/>
      <c r="AY1129" s="212"/>
      <c r="AZ1129" s="212"/>
      <c r="BA1129" s="212"/>
      <c r="BB1129" s="212"/>
      <c r="BC1129" s="212"/>
      <c r="BD1129" s="212"/>
      <c r="BE1129" s="212"/>
      <c r="BF1129" s="212"/>
      <c r="BG1129" s="212"/>
      <c r="BH1129" s="212"/>
      <c r="BI1129" s="212"/>
      <c r="BJ1129" s="212"/>
      <c r="BK1129" s="212"/>
      <c r="BL1129" s="212"/>
      <c r="BM1129" s="212"/>
      <c r="BN1129" s="212"/>
      <c r="BO1129" s="212"/>
      <c r="BP1129" s="212"/>
      <c r="BQ1129" s="212"/>
      <c r="BR1129" s="212"/>
      <c r="BS1129" s="212"/>
      <c r="BT1129" s="212"/>
      <c r="BU1129" s="212"/>
      <c r="BV1129" s="212"/>
      <c r="BW1129" s="212"/>
      <c r="BX1129" s="212"/>
      <c r="BY1129" s="212"/>
      <c r="BZ1129" s="212"/>
      <c r="CA1129" s="212"/>
      <c r="CB1129" s="212"/>
      <c r="CC1129" s="212"/>
      <c r="CD1129" s="212"/>
      <c r="CE1129" s="212"/>
      <c r="CF1129" s="212"/>
      <c r="CG1129" s="212"/>
      <c r="CH1129" s="212"/>
      <c r="CI1129" s="212"/>
      <c r="CJ1129" s="212"/>
      <c r="CK1129" s="212"/>
      <c r="CL1129" s="212"/>
      <c r="CM1129" s="212"/>
      <c r="CN1129" s="212"/>
      <c r="CO1129" s="212"/>
      <c r="CP1129" s="212"/>
      <c r="CQ1129" s="212"/>
      <c r="CR1129" s="212"/>
      <c r="CS1129" s="212"/>
      <c r="CT1129" s="212"/>
      <c r="CU1129" s="212"/>
      <c r="CV1129" s="212"/>
      <c r="CW1129" s="212"/>
      <c r="CX1129" s="212"/>
      <c r="CY1129" s="212"/>
      <c r="CZ1129" s="212"/>
      <c r="DA1129" s="212"/>
      <c r="DB1129" s="212"/>
      <c r="DC1129" s="212"/>
      <c r="DD1129" s="212"/>
      <c r="DE1129" s="212"/>
      <c r="DF1129" s="212"/>
      <c r="DG1129" s="212"/>
      <c r="DH1129" s="212"/>
      <c r="DI1129" s="212"/>
      <c r="DJ1129" s="212"/>
      <c r="DK1129" s="212"/>
      <c r="DL1129" s="212"/>
      <c r="DM1129" s="212"/>
      <c r="DN1129" s="212"/>
      <c r="DO1129" s="212"/>
      <c r="DP1129" s="212"/>
      <c r="DQ1129" s="212"/>
      <c r="DR1129" s="212"/>
      <c r="DS1129" s="212"/>
      <c r="DT1129" s="212"/>
      <c r="DU1129" s="212"/>
      <c r="DV1129" s="212"/>
      <c r="DW1129" s="212"/>
      <c r="DX1129" s="212"/>
      <c r="DY1129" s="212"/>
      <c r="DZ1129" s="212"/>
      <c r="EA1129" s="212"/>
      <c r="EB1129" s="212"/>
      <c r="EC1129" s="212"/>
      <c r="ED1129" s="212"/>
      <c r="EE1129" s="212"/>
      <c r="EF1129" s="212"/>
      <c r="EG1129" s="212"/>
      <c r="EH1129" s="212"/>
      <c r="EI1129" s="212"/>
      <c r="EJ1129" s="212"/>
      <c r="EK1129" s="212"/>
      <c r="EL1129" s="212"/>
      <c r="EM1129" s="212"/>
      <c r="EN1129" s="212"/>
      <c r="EO1129" s="212"/>
      <c r="EP1129" s="156"/>
      <c r="EQ1129" s="156"/>
      <c r="ER1129" s="156"/>
      <c r="ES1129" s="156"/>
      <c r="ET1129" s="156"/>
      <c r="EU1129" s="156"/>
      <c r="EV1129" s="156"/>
      <c r="EW1129" s="156"/>
      <c r="EX1129" s="156"/>
      <c r="EY1129" s="156"/>
      <c r="EZ1129" s="156"/>
      <c r="FA1129" s="156"/>
      <c r="FB1129" s="156"/>
      <c r="FC1129" s="156"/>
      <c r="FD1129" s="156"/>
      <c r="FE1129" s="156"/>
      <c r="FF1129" s="156"/>
      <c r="FG1129" s="156"/>
      <c r="FH1129" s="156"/>
      <c r="FI1129" s="156"/>
      <c r="FJ1129" s="156"/>
      <c r="FK1129" s="156"/>
      <c r="FL1129" s="156"/>
      <c r="FM1129" s="156"/>
      <c r="FN1129" s="156"/>
      <c r="FO1129" s="156"/>
      <c r="FP1129" s="156"/>
      <c r="FQ1129" s="156"/>
      <c r="FR1129" s="156"/>
      <c r="FS1129" s="156"/>
      <c r="FT1129" s="156"/>
      <c r="FU1129" s="156"/>
      <c r="FV1129" s="156"/>
      <c r="FW1129" s="156"/>
      <c r="FX1129" s="156"/>
      <c r="FY1129" s="156"/>
      <c r="FZ1129" s="156"/>
      <c r="GA1129" s="156"/>
      <c r="GB1129" s="156"/>
      <c r="GC1129" s="156"/>
      <c r="GD1129" s="156"/>
      <c r="GE1129" s="156"/>
      <c r="GF1129" s="156"/>
      <c r="GG1129" s="156"/>
      <c r="GH1129" s="156"/>
      <c r="GI1129" s="156"/>
      <c r="GJ1129" s="156"/>
      <c r="GK1129" s="156"/>
      <c r="GL1129" s="156"/>
      <c r="GM1129" s="156"/>
      <c r="GN1129" s="156"/>
      <c r="GO1129" s="156"/>
      <c r="GP1129" s="156"/>
      <c r="GQ1129" s="156"/>
      <c r="GR1129" s="156"/>
      <c r="GS1129" s="156"/>
      <c r="GT1129" s="156"/>
      <c r="GU1129" s="156"/>
      <c r="GV1129" s="156"/>
      <c r="GW1129" s="156"/>
      <c r="GX1129" s="156"/>
      <c r="GY1129" s="156"/>
      <c r="GZ1129" s="156"/>
      <c r="HA1129" s="156"/>
      <c r="HB1129" s="156"/>
      <c r="HC1129" s="156"/>
      <c r="HD1129" s="156"/>
      <c r="HE1129" s="156"/>
      <c r="HF1129" s="156"/>
      <c r="HG1129" s="156"/>
      <c r="HH1129" s="156"/>
      <c r="HI1129" s="156"/>
      <c r="HJ1129" s="156"/>
      <c r="HK1129" s="156"/>
      <c r="HL1129" s="156"/>
      <c r="HM1129" s="156"/>
      <c r="HN1129" s="157"/>
      <c r="HO1129" s="156"/>
      <c r="HP1129" s="156"/>
      <c r="HQ1129" s="156"/>
    </row>
    <row r="1130" spans="1:225">
      <c r="A1130" s="156"/>
      <c r="B1130" s="212"/>
      <c r="C1130" s="212"/>
      <c r="D1130" s="212"/>
      <c r="E1130" s="212"/>
      <c r="F1130" s="212"/>
      <c r="G1130" s="212"/>
      <c r="H1130" s="212"/>
      <c r="I1130" s="212"/>
      <c r="J1130" s="212"/>
      <c r="K1130" s="212"/>
      <c r="L1130" s="212"/>
      <c r="M1130" s="212"/>
      <c r="N1130" s="212"/>
      <c r="O1130" s="212"/>
      <c r="P1130" s="212"/>
      <c r="Q1130" s="212"/>
      <c r="R1130" s="212"/>
      <c r="S1130" s="212"/>
      <c r="T1130" s="212"/>
      <c r="U1130" s="212"/>
      <c r="V1130" s="212"/>
      <c r="W1130" s="212"/>
      <c r="X1130" s="212"/>
      <c r="Y1130" s="212"/>
      <c r="Z1130" s="212"/>
      <c r="AA1130" s="212"/>
      <c r="AB1130" s="212"/>
      <c r="AC1130" s="212"/>
      <c r="AD1130" s="212"/>
      <c r="AE1130" s="212"/>
      <c r="AF1130" s="212"/>
      <c r="AG1130" s="212"/>
      <c r="AH1130" s="212"/>
      <c r="AI1130" s="212"/>
      <c r="AJ1130" s="212"/>
      <c r="AK1130" s="212"/>
      <c r="AL1130" s="212"/>
      <c r="AM1130" s="212"/>
      <c r="AN1130" s="212"/>
      <c r="AO1130" s="212"/>
      <c r="AP1130" s="212"/>
      <c r="AQ1130" s="212"/>
      <c r="AR1130" s="212"/>
      <c r="AS1130" s="212"/>
      <c r="AT1130" s="212"/>
      <c r="AU1130" s="212"/>
      <c r="AV1130" s="212"/>
      <c r="AW1130" s="212"/>
      <c r="AX1130" s="212"/>
      <c r="AY1130" s="212"/>
      <c r="AZ1130" s="212"/>
      <c r="BA1130" s="212"/>
      <c r="BB1130" s="212"/>
      <c r="BC1130" s="212"/>
      <c r="BD1130" s="212"/>
      <c r="BE1130" s="212"/>
      <c r="BF1130" s="212"/>
      <c r="BG1130" s="212"/>
      <c r="BH1130" s="212"/>
      <c r="BI1130" s="212"/>
      <c r="BJ1130" s="212"/>
      <c r="BK1130" s="212"/>
      <c r="BL1130" s="212"/>
      <c r="BM1130" s="212"/>
      <c r="BN1130" s="212"/>
      <c r="BO1130" s="212"/>
      <c r="BP1130" s="212"/>
      <c r="BQ1130" s="212"/>
      <c r="BR1130" s="212"/>
      <c r="BS1130" s="212"/>
      <c r="BT1130" s="212"/>
      <c r="BU1130" s="212"/>
      <c r="BV1130" s="212"/>
      <c r="BW1130" s="212"/>
      <c r="BX1130" s="212"/>
      <c r="BY1130" s="212"/>
      <c r="BZ1130" s="212"/>
      <c r="CA1130" s="212"/>
      <c r="CB1130" s="212"/>
      <c r="CC1130" s="212"/>
      <c r="CD1130" s="212"/>
      <c r="CE1130" s="212"/>
      <c r="CF1130" s="212"/>
      <c r="CG1130" s="212"/>
      <c r="CH1130" s="212"/>
      <c r="CI1130" s="212"/>
      <c r="CJ1130" s="212"/>
      <c r="CK1130" s="212"/>
      <c r="CL1130" s="212"/>
      <c r="CM1130" s="212"/>
      <c r="CN1130" s="212"/>
      <c r="CO1130" s="212"/>
      <c r="CP1130" s="212"/>
      <c r="CQ1130" s="212"/>
      <c r="CR1130" s="212"/>
      <c r="CS1130" s="212"/>
      <c r="CT1130" s="212"/>
      <c r="CU1130" s="212"/>
      <c r="CV1130" s="212"/>
      <c r="CW1130" s="212"/>
      <c r="CX1130" s="212"/>
      <c r="CY1130" s="212"/>
      <c r="CZ1130" s="212"/>
      <c r="DA1130" s="212"/>
      <c r="DB1130" s="212"/>
      <c r="DC1130" s="212"/>
      <c r="DD1130" s="212"/>
      <c r="DE1130" s="212"/>
      <c r="DF1130" s="212"/>
      <c r="DG1130" s="212"/>
      <c r="DH1130" s="212"/>
      <c r="DI1130" s="212"/>
      <c r="DJ1130" s="212"/>
      <c r="DK1130" s="212"/>
      <c r="DL1130" s="212"/>
      <c r="DM1130" s="212"/>
      <c r="DN1130" s="212"/>
      <c r="DO1130" s="212"/>
      <c r="DP1130" s="212"/>
      <c r="DQ1130" s="212"/>
      <c r="DR1130" s="212"/>
      <c r="DS1130" s="212"/>
      <c r="DT1130" s="212"/>
      <c r="DU1130" s="212"/>
      <c r="DV1130" s="212"/>
      <c r="DW1130" s="212"/>
      <c r="DX1130" s="212"/>
      <c r="DY1130" s="212"/>
      <c r="DZ1130" s="212"/>
      <c r="EA1130" s="212"/>
      <c r="EB1130" s="212"/>
      <c r="EC1130" s="212"/>
      <c r="ED1130" s="212"/>
      <c r="EE1130" s="212"/>
      <c r="EF1130" s="212"/>
      <c r="EG1130" s="212"/>
      <c r="EH1130" s="212"/>
      <c r="EI1130" s="212"/>
      <c r="EJ1130" s="212"/>
      <c r="EK1130" s="212"/>
      <c r="EL1130" s="212"/>
      <c r="EM1130" s="212"/>
      <c r="EN1130" s="212"/>
      <c r="EO1130" s="212"/>
      <c r="EP1130" s="156"/>
      <c r="EQ1130" s="156"/>
      <c r="ER1130" s="156"/>
      <c r="ES1130" s="156"/>
      <c r="ET1130" s="156"/>
      <c r="EU1130" s="156"/>
      <c r="EV1130" s="156"/>
      <c r="EW1130" s="156"/>
      <c r="EX1130" s="156"/>
      <c r="EY1130" s="156"/>
      <c r="EZ1130" s="156"/>
      <c r="FA1130" s="156"/>
      <c r="FB1130" s="156"/>
      <c r="FC1130" s="156"/>
      <c r="FD1130" s="156"/>
      <c r="FE1130" s="156"/>
      <c r="FF1130" s="156"/>
      <c r="FG1130" s="156"/>
      <c r="FH1130" s="156"/>
      <c r="FI1130" s="156"/>
      <c r="FJ1130" s="156"/>
      <c r="FK1130" s="156"/>
      <c r="FL1130" s="156"/>
      <c r="FM1130" s="156"/>
      <c r="FN1130" s="156"/>
      <c r="FO1130" s="156"/>
      <c r="FP1130" s="156"/>
      <c r="FQ1130" s="156"/>
      <c r="FR1130" s="156"/>
      <c r="FS1130" s="156"/>
      <c r="FT1130" s="156"/>
      <c r="FU1130" s="156"/>
      <c r="FV1130" s="156"/>
      <c r="FW1130" s="156"/>
      <c r="FX1130" s="156"/>
      <c r="FY1130" s="156"/>
      <c r="FZ1130" s="156"/>
      <c r="GA1130" s="156"/>
      <c r="GB1130" s="156"/>
      <c r="GC1130" s="156"/>
      <c r="GD1130" s="156"/>
      <c r="GE1130" s="156"/>
      <c r="GF1130" s="156"/>
      <c r="GG1130" s="156"/>
      <c r="GH1130" s="156"/>
      <c r="GI1130" s="156"/>
      <c r="GJ1130" s="156"/>
      <c r="GK1130" s="156"/>
      <c r="GL1130" s="156"/>
      <c r="GM1130" s="156"/>
      <c r="GN1130" s="156"/>
      <c r="GO1130" s="156"/>
      <c r="GP1130" s="156"/>
      <c r="GQ1130" s="156"/>
      <c r="GR1130" s="156"/>
      <c r="GS1130" s="156"/>
      <c r="GT1130" s="156"/>
      <c r="GU1130" s="156"/>
      <c r="GV1130" s="156"/>
      <c r="GW1130" s="156"/>
      <c r="GX1130" s="156"/>
      <c r="GY1130" s="156"/>
      <c r="GZ1130" s="156"/>
      <c r="HA1130" s="156"/>
      <c r="HB1130" s="156"/>
      <c r="HC1130" s="156"/>
      <c r="HD1130" s="156"/>
      <c r="HE1130" s="156"/>
      <c r="HF1130" s="156"/>
      <c r="HG1130" s="156"/>
      <c r="HH1130" s="156"/>
      <c r="HI1130" s="156"/>
      <c r="HJ1130" s="156"/>
      <c r="HK1130" s="156"/>
      <c r="HL1130" s="156"/>
      <c r="HM1130" s="156"/>
      <c r="HN1130" s="157"/>
      <c r="HO1130" s="156"/>
      <c r="HP1130" s="156"/>
      <c r="HQ1130" s="156"/>
    </row>
    <row r="1131" spans="1:225">
      <c r="A1131" s="156"/>
      <c r="B1131" s="212"/>
      <c r="C1131" s="212"/>
      <c r="D1131" s="212"/>
      <c r="E1131" s="212"/>
      <c r="F1131" s="212"/>
      <c r="G1131" s="212"/>
      <c r="H1131" s="212"/>
      <c r="I1131" s="212"/>
      <c r="J1131" s="212"/>
      <c r="K1131" s="212"/>
      <c r="L1131" s="212"/>
      <c r="M1131" s="212"/>
      <c r="N1131" s="212"/>
      <c r="O1131" s="212"/>
      <c r="P1131" s="212"/>
      <c r="Q1131" s="212"/>
      <c r="R1131" s="212"/>
      <c r="S1131" s="212"/>
      <c r="T1131" s="212"/>
      <c r="U1131" s="212"/>
      <c r="V1131" s="212"/>
      <c r="W1131" s="212"/>
      <c r="X1131" s="212"/>
      <c r="Y1131" s="212"/>
      <c r="Z1131" s="212"/>
      <c r="AA1131" s="212"/>
      <c r="AB1131" s="212"/>
      <c r="AC1131" s="212"/>
      <c r="AD1131" s="212"/>
      <c r="AE1131" s="212"/>
      <c r="AF1131" s="212"/>
      <c r="AG1131" s="212"/>
      <c r="AH1131" s="212"/>
      <c r="AI1131" s="212"/>
      <c r="AJ1131" s="212"/>
      <c r="AK1131" s="212"/>
      <c r="AL1131" s="212"/>
      <c r="AM1131" s="212"/>
      <c r="AN1131" s="212"/>
      <c r="AO1131" s="212"/>
      <c r="AP1131" s="212"/>
      <c r="AQ1131" s="212"/>
      <c r="AR1131" s="212"/>
      <c r="AS1131" s="212"/>
      <c r="AT1131" s="212"/>
      <c r="AU1131" s="212"/>
      <c r="AV1131" s="212"/>
      <c r="AW1131" s="212"/>
      <c r="AX1131" s="212"/>
      <c r="AY1131" s="212"/>
      <c r="AZ1131" s="212"/>
      <c r="BA1131" s="212"/>
      <c r="BB1131" s="212"/>
      <c r="BC1131" s="212"/>
      <c r="BD1131" s="212"/>
      <c r="BE1131" s="212"/>
      <c r="BF1131" s="212"/>
      <c r="BG1131" s="212"/>
      <c r="BH1131" s="212"/>
      <c r="BI1131" s="212"/>
      <c r="BJ1131" s="212"/>
      <c r="BK1131" s="212"/>
      <c r="BL1131" s="212"/>
      <c r="BM1131" s="212"/>
      <c r="BN1131" s="212"/>
      <c r="BO1131" s="212"/>
      <c r="BP1131" s="212"/>
      <c r="BQ1131" s="212"/>
      <c r="BR1131" s="212"/>
      <c r="BS1131" s="212"/>
      <c r="BT1131" s="212"/>
      <c r="BU1131" s="212"/>
      <c r="BV1131" s="212"/>
      <c r="BW1131" s="212"/>
      <c r="BX1131" s="212"/>
      <c r="BY1131" s="212"/>
      <c r="BZ1131" s="212"/>
      <c r="CA1131" s="212"/>
      <c r="CB1131" s="212"/>
      <c r="CC1131" s="212"/>
      <c r="CD1131" s="212"/>
      <c r="CE1131" s="212"/>
      <c r="CF1131" s="212"/>
      <c r="CG1131" s="212"/>
      <c r="CH1131" s="212"/>
      <c r="CI1131" s="212"/>
      <c r="CJ1131" s="212"/>
      <c r="CK1131" s="212"/>
      <c r="CL1131" s="212"/>
      <c r="CM1131" s="212"/>
      <c r="CN1131" s="212"/>
      <c r="CO1131" s="212"/>
      <c r="CP1131" s="212"/>
      <c r="CQ1131" s="212"/>
      <c r="CR1131" s="212"/>
      <c r="CS1131" s="212"/>
      <c r="CT1131" s="212"/>
      <c r="CU1131" s="212"/>
      <c r="CV1131" s="212"/>
      <c r="CW1131" s="212"/>
      <c r="CX1131" s="212"/>
      <c r="CY1131" s="212"/>
      <c r="CZ1131" s="212"/>
      <c r="DA1131" s="212"/>
      <c r="DB1131" s="212"/>
      <c r="DC1131" s="212"/>
      <c r="DD1131" s="212"/>
      <c r="DE1131" s="212"/>
      <c r="DF1131" s="212"/>
      <c r="DG1131" s="212"/>
      <c r="DH1131" s="212"/>
      <c r="DI1131" s="212"/>
      <c r="DJ1131" s="212"/>
      <c r="DK1131" s="212"/>
      <c r="DL1131" s="212"/>
      <c r="DM1131" s="212"/>
      <c r="DN1131" s="212"/>
      <c r="DO1131" s="212"/>
      <c r="DP1131" s="212"/>
      <c r="DQ1131" s="212"/>
      <c r="DR1131" s="212"/>
      <c r="DS1131" s="212"/>
      <c r="DT1131" s="212"/>
      <c r="DU1131" s="212"/>
      <c r="DV1131" s="212"/>
      <c r="DW1131" s="212"/>
      <c r="DX1131" s="212"/>
      <c r="DY1131" s="212"/>
      <c r="DZ1131" s="212"/>
      <c r="EA1131" s="212"/>
      <c r="EB1131" s="212"/>
      <c r="EC1131" s="212"/>
      <c r="ED1131" s="212"/>
      <c r="EE1131" s="212"/>
      <c r="EF1131" s="212"/>
      <c r="EG1131" s="212"/>
      <c r="EH1131" s="212"/>
      <c r="EI1131" s="212"/>
      <c r="EJ1131" s="212"/>
      <c r="EK1131" s="212"/>
      <c r="EL1131" s="212"/>
      <c r="EM1131" s="212"/>
      <c r="EN1131" s="212"/>
      <c r="EO1131" s="212"/>
      <c r="EP1131" s="156"/>
      <c r="EQ1131" s="156"/>
      <c r="ER1131" s="156"/>
      <c r="ES1131" s="156"/>
      <c r="ET1131" s="156"/>
      <c r="EU1131" s="156"/>
      <c r="EV1131" s="156"/>
      <c r="EW1131" s="156"/>
      <c r="EX1131" s="156"/>
      <c r="EY1131" s="156"/>
      <c r="EZ1131" s="156"/>
      <c r="FA1131" s="156"/>
      <c r="FB1131" s="156"/>
      <c r="FC1131" s="156"/>
      <c r="FD1131" s="156"/>
      <c r="FE1131" s="156"/>
      <c r="FF1131" s="156"/>
      <c r="FG1131" s="156"/>
      <c r="FH1131" s="156"/>
      <c r="FI1131" s="156"/>
      <c r="FJ1131" s="156"/>
      <c r="FK1131" s="156"/>
      <c r="FL1131" s="156"/>
      <c r="FM1131" s="156"/>
      <c r="FN1131" s="156"/>
      <c r="FO1131" s="156"/>
      <c r="FP1131" s="156"/>
      <c r="FQ1131" s="156"/>
      <c r="FR1131" s="156"/>
      <c r="FS1131" s="156"/>
      <c r="FT1131" s="156"/>
      <c r="FU1131" s="156"/>
      <c r="FV1131" s="156"/>
      <c r="FW1131" s="156"/>
      <c r="FX1131" s="156"/>
      <c r="FY1131" s="156"/>
      <c r="FZ1131" s="156"/>
      <c r="GA1131" s="156"/>
      <c r="GB1131" s="156"/>
      <c r="GC1131" s="156"/>
      <c r="GD1131" s="156"/>
      <c r="GE1131" s="156"/>
      <c r="GF1131" s="156"/>
      <c r="GG1131" s="156"/>
      <c r="GH1131" s="156"/>
      <c r="GI1131" s="156"/>
      <c r="GJ1131" s="156"/>
      <c r="GK1131" s="156"/>
      <c r="GL1131" s="156"/>
      <c r="GM1131" s="156"/>
      <c r="GN1131" s="156"/>
      <c r="GO1131" s="156"/>
      <c r="GP1131" s="156"/>
      <c r="GQ1131" s="156"/>
      <c r="GR1131" s="156"/>
      <c r="GS1131" s="156"/>
      <c r="GT1131" s="156"/>
      <c r="GU1131" s="156"/>
      <c r="GV1131" s="156"/>
      <c r="GW1131" s="156"/>
      <c r="GX1131" s="156"/>
      <c r="GY1131" s="156"/>
      <c r="GZ1131" s="156"/>
      <c r="HA1131" s="156"/>
      <c r="HB1131" s="156"/>
      <c r="HC1131" s="156"/>
      <c r="HD1131" s="156"/>
      <c r="HE1131" s="156"/>
      <c r="HF1131" s="156"/>
      <c r="HG1131" s="156"/>
      <c r="HH1131" s="156"/>
      <c r="HI1131" s="156"/>
      <c r="HJ1131" s="156"/>
      <c r="HK1131" s="156"/>
      <c r="HL1131" s="156"/>
      <c r="HM1131" s="156"/>
      <c r="HN1131" s="156"/>
      <c r="HO1131" s="156"/>
      <c r="HP1131" s="156"/>
      <c r="HQ1131" s="156"/>
    </row>
    <row r="1132" spans="1:225">
      <c r="A1132" s="156"/>
      <c r="EP1132" s="156"/>
      <c r="EQ1132" s="156"/>
      <c r="ER1132" s="156"/>
      <c r="ES1132" s="156"/>
      <c r="ET1132" s="156"/>
      <c r="EU1132" s="156"/>
      <c r="EV1132" s="156"/>
      <c r="EW1132" s="156"/>
      <c r="EX1132" s="156"/>
      <c r="EY1132" s="156"/>
      <c r="EZ1132" s="156"/>
      <c r="FA1132" s="156"/>
      <c r="FB1132" s="156"/>
      <c r="FC1132" s="156"/>
      <c r="FD1132" s="156"/>
      <c r="FE1132" s="156"/>
      <c r="FF1132" s="156"/>
      <c r="FG1132" s="156"/>
      <c r="FH1132" s="156"/>
      <c r="FI1132" s="156"/>
      <c r="FJ1132" s="156"/>
      <c r="FK1132" s="156"/>
      <c r="FL1132" s="156"/>
      <c r="FM1132" s="156"/>
      <c r="FN1132" s="156"/>
      <c r="FO1132" s="156"/>
      <c r="FP1132" s="156"/>
      <c r="FQ1132" s="156"/>
      <c r="FR1132" s="156"/>
      <c r="FS1132" s="156"/>
      <c r="FT1132" s="156"/>
      <c r="FU1132" s="156"/>
      <c r="FV1132" s="156"/>
      <c r="FW1132" s="156"/>
      <c r="FX1132" s="156"/>
      <c r="FY1132" s="156"/>
      <c r="FZ1132" s="156"/>
      <c r="GA1132" s="156"/>
      <c r="GB1132" s="156"/>
      <c r="GC1132" s="156"/>
      <c r="GD1132" s="156"/>
      <c r="GE1132" s="156"/>
      <c r="GF1132" s="156"/>
      <c r="GG1132" s="156"/>
      <c r="GH1132" s="156"/>
      <c r="GI1132" s="156"/>
      <c r="GJ1132" s="156"/>
      <c r="GK1132" s="156"/>
      <c r="GL1132" s="156"/>
      <c r="GM1132" s="156"/>
      <c r="GN1132" s="156"/>
      <c r="GO1132" s="156"/>
      <c r="GP1132" s="156"/>
      <c r="GQ1132" s="156"/>
      <c r="GR1132" s="156"/>
      <c r="GS1132" s="156"/>
      <c r="GT1132" s="156"/>
      <c r="GU1132" s="156"/>
      <c r="GV1132" s="156"/>
      <c r="GW1132" s="156"/>
      <c r="GX1132" s="156"/>
      <c r="GY1132" s="156"/>
      <c r="GZ1132" s="156"/>
      <c r="HA1132" s="156"/>
      <c r="HB1132" s="156"/>
      <c r="HC1132" s="156"/>
      <c r="HD1132" s="156"/>
      <c r="HE1132" s="156"/>
      <c r="HF1132" s="156"/>
      <c r="HG1132" s="156"/>
      <c r="HH1132" s="156"/>
      <c r="HI1132" s="156"/>
      <c r="HJ1132" s="156"/>
      <c r="HK1132" s="156"/>
      <c r="HL1132" s="156"/>
      <c r="HM1132" s="156"/>
      <c r="HN1132" s="156"/>
      <c r="HO1132" s="156"/>
      <c r="HP1132" s="156"/>
      <c r="HQ1132" s="156"/>
    </row>
    <row r="1133" spans="1:225">
      <c r="A1133" s="156"/>
      <c r="EP1133" s="156"/>
      <c r="EQ1133" s="156"/>
      <c r="ER1133" s="156"/>
      <c r="ES1133" s="156"/>
      <c r="ET1133" s="156"/>
      <c r="EU1133" s="156"/>
      <c r="EV1133" s="156"/>
      <c r="EW1133" s="156"/>
      <c r="EX1133" s="156"/>
      <c r="EY1133" s="156"/>
      <c r="EZ1133" s="156"/>
      <c r="FA1133" s="156"/>
      <c r="FB1133" s="156"/>
      <c r="FC1133" s="156"/>
      <c r="FD1133" s="156"/>
      <c r="FE1133" s="156"/>
      <c r="FF1133" s="156"/>
      <c r="FG1133" s="156"/>
      <c r="FH1133" s="156"/>
      <c r="FI1133" s="156"/>
      <c r="FJ1133" s="156"/>
      <c r="FK1133" s="156"/>
      <c r="FL1133" s="156"/>
      <c r="FM1133" s="156"/>
      <c r="FN1133" s="156"/>
      <c r="FO1133" s="156"/>
      <c r="FP1133" s="156"/>
      <c r="FQ1133" s="156"/>
      <c r="FR1133" s="156"/>
      <c r="FS1133" s="156"/>
      <c r="FT1133" s="156"/>
      <c r="FU1133" s="156"/>
      <c r="FV1133" s="156"/>
      <c r="FW1133" s="156"/>
      <c r="FX1133" s="156"/>
      <c r="FY1133" s="156"/>
      <c r="FZ1133" s="156"/>
      <c r="GA1133" s="156"/>
      <c r="GB1133" s="156"/>
      <c r="GC1133" s="156"/>
      <c r="GD1133" s="156"/>
      <c r="GE1133" s="156"/>
      <c r="GF1133" s="156"/>
      <c r="GG1133" s="156"/>
      <c r="GH1133" s="156"/>
      <c r="GI1133" s="156"/>
      <c r="GJ1133" s="156"/>
      <c r="GK1133" s="156"/>
      <c r="GL1133" s="156"/>
      <c r="GM1133" s="156"/>
      <c r="GN1133" s="156"/>
      <c r="GO1133" s="156"/>
      <c r="GP1133" s="156"/>
      <c r="GQ1133" s="156"/>
      <c r="GR1133" s="156"/>
      <c r="GS1133" s="156"/>
      <c r="GT1133" s="156"/>
      <c r="GU1133" s="156"/>
      <c r="GV1133" s="156"/>
      <c r="GW1133" s="156"/>
      <c r="GX1133" s="156"/>
      <c r="GY1133" s="156"/>
      <c r="GZ1133" s="156"/>
      <c r="HA1133" s="156"/>
      <c r="HB1133" s="156"/>
      <c r="HC1133" s="156"/>
      <c r="HD1133" s="156"/>
      <c r="HE1133" s="156"/>
      <c r="HF1133" s="156"/>
      <c r="HG1133" s="156"/>
      <c r="HH1133" s="156"/>
      <c r="HI1133" s="156"/>
      <c r="HJ1133" s="156"/>
      <c r="HK1133" s="156"/>
      <c r="HL1133" s="156"/>
      <c r="HM1133" s="156"/>
      <c r="HN1133" s="156"/>
      <c r="HO1133" s="156"/>
      <c r="HP1133" s="156"/>
      <c r="HQ1133" s="156"/>
    </row>
    <row r="1134" spans="1:225">
      <c r="A1134" s="156"/>
      <c r="EP1134" s="156"/>
      <c r="EQ1134" s="156"/>
      <c r="ER1134" s="156"/>
      <c r="ES1134" s="156"/>
      <c r="ET1134" s="156"/>
      <c r="EU1134" s="156"/>
      <c r="EV1134" s="156"/>
      <c r="EW1134" s="156"/>
      <c r="EX1134" s="156"/>
      <c r="EY1134" s="156"/>
      <c r="EZ1134" s="156"/>
      <c r="FA1134" s="156"/>
      <c r="FB1134" s="156"/>
      <c r="FC1134" s="156"/>
      <c r="FD1134" s="156"/>
      <c r="FE1134" s="156"/>
      <c r="FF1134" s="156"/>
      <c r="FG1134" s="156"/>
      <c r="FH1134" s="156"/>
      <c r="FI1134" s="156"/>
      <c r="FJ1134" s="156"/>
      <c r="FK1134" s="156"/>
      <c r="FL1134" s="156"/>
      <c r="FM1134" s="156"/>
      <c r="FN1134" s="156"/>
      <c r="FO1134" s="156"/>
      <c r="FP1134" s="156"/>
      <c r="FQ1134" s="156"/>
      <c r="FR1134" s="156"/>
      <c r="FS1134" s="156"/>
      <c r="FT1134" s="156"/>
      <c r="FU1134" s="156"/>
      <c r="FV1134" s="156"/>
      <c r="FW1134" s="156"/>
      <c r="FX1134" s="156"/>
      <c r="FY1134" s="156"/>
      <c r="FZ1134" s="156"/>
      <c r="GA1134" s="156"/>
      <c r="GB1134" s="156"/>
      <c r="GC1134" s="156"/>
      <c r="GD1134" s="156"/>
      <c r="GE1134" s="156"/>
      <c r="GF1134" s="156"/>
      <c r="GG1134" s="156"/>
      <c r="GH1134" s="156"/>
      <c r="GI1134" s="156"/>
      <c r="GJ1134" s="156"/>
      <c r="GK1134" s="156"/>
      <c r="GL1134" s="156"/>
      <c r="GM1134" s="156"/>
      <c r="GN1134" s="156"/>
      <c r="GO1134" s="156"/>
      <c r="GP1134" s="156"/>
      <c r="GQ1134" s="156"/>
      <c r="GR1134" s="156"/>
      <c r="GS1134" s="156"/>
      <c r="GT1134" s="156"/>
      <c r="GU1134" s="156"/>
      <c r="GV1134" s="156"/>
      <c r="GW1134" s="156"/>
      <c r="GX1134" s="156"/>
      <c r="GY1134" s="156"/>
      <c r="GZ1134" s="156"/>
      <c r="HA1134" s="156"/>
      <c r="HB1134" s="156"/>
      <c r="HC1134" s="156"/>
      <c r="HD1134" s="156"/>
      <c r="HE1134" s="156"/>
      <c r="HF1134" s="156"/>
      <c r="HG1134" s="156"/>
      <c r="HH1134" s="156"/>
      <c r="HI1134" s="156"/>
      <c r="HJ1134" s="156"/>
      <c r="HK1134" s="156"/>
      <c r="HL1134" s="156"/>
      <c r="HM1134" s="156"/>
      <c r="HN1134" s="156"/>
      <c r="HO1134" s="156"/>
      <c r="HP1134" s="156"/>
      <c r="HQ1134" s="156"/>
    </row>
    <row r="1135" spans="1:225">
      <c r="A1135" s="156"/>
      <c r="EP1135" s="156"/>
      <c r="EQ1135" s="156"/>
      <c r="ER1135" s="156"/>
      <c r="ES1135" s="156"/>
      <c r="ET1135" s="156"/>
      <c r="EU1135" s="156"/>
      <c r="EV1135" s="156"/>
      <c r="EW1135" s="156"/>
      <c r="EX1135" s="156"/>
      <c r="EY1135" s="156"/>
      <c r="EZ1135" s="156"/>
      <c r="FA1135" s="156"/>
      <c r="FB1135" s="156"/>
      <c r="FC1135" s="156"/>
      <c r="FD1135" s="156"/>
      <c r="FE1135" s="156"/>
      <c r="FF1135" s="156"/>
      <c r="FG1135" s="156"/>
      <c r="FH1135" s="156"/>
      <c r="FI1135" s="156"/>
      <c r="FJ1135" s="156"/>
      <c r="FK1135" s="156"/>
      <c r="FL1135" s="156"/>
      <c r="FM1135" s="156"/>
      <c r="FN1135" s="156"/>
      <c r="FO1135" s="156"/>
      <c r="FP1135" s="156"/>
      <c r="FQ1135" s="156"/>
      <c r="FR1135" s="156"/>
      <c r="FS1135" s="156"/>
      <c r="FT1135" s="156"/>
      <c r="FU1135" s="156"/>
      <c r="FV1135" s="156"/>
      <c r="FW1135" s="156"/>
      <c r="FX1135" s="156"/>
      <c r="FY1135" s="156"/>
      <c r="FZ1135" s="156"/>
      <c r="GA1135" s="156"/>
      <c r="GB1135" s="156"/>
      <c r="GC1135" s="156"/>
      <c r="GD1135" s="156"/>
      <c r="GE1135" s="156"/>
      <c r="GF1135" s="156"/>
      <c r="GG1135" s="156"/>
      <c r="GH1135" s="156"/>
      <c r="GI1135" s="156"/>
      <c r="GJ1135" s="156"/>
      <c r="GK1135" s="156"/>
      <c r="GL1135" s="156"/>
      <c r="GM1135" s="156"/>
      <c r="GN1135" s="156"/>
      <c r="GO1135" s="156"/>
      <c r="GP1135" s="156"/>
      <c r="GQ1135" s="156"/>
      <c r="GR1135" s="156"/>
      <c r="GS1135" s="156"/>
      <c r="GT1135" s="156"/>
      <c r="GU1135" s="156"/>
      <c r="GV1135" s="156"/>
      <c r="GW1135" s="156"/>
      <c r="GX1135" s="156"/>
      <c r="GY1135" s="156"/>
      <c r="GZ1135" s="156"/>
      <c r="HA1135" s="156"/>
      <c r="HB1135" s="156"/>
      <c r="HC1135" s="156"/>
      <c r="HD1135" s="156"/>
      <c r="HE1135" s="156"/>
      <c r="HF1135" s="156"/>
      <c r="HG1135" s="156"/>
      <c r="HH1135" s="156"/>
      <c r="HI1135" s="156"/>
      <c r="HJ1135" s="156"/>
      <c r="HK1135" s="156"/>
      <c r="HL1135" s="156"/>
      <c r="HM1135" s="156"/>
      <c r="HN1135" s="156"/>
      <c r="HO1135" s="156"/>
      <c r="HP1135" s="156"/>
      <c r="HQ1135" s="156"/>
    </row>
    <row r="1136" spans="1:225">
      <c r="A1136" s="164"/>
      <c r="EP1136" s="164"/>
      <c r="EQ1136" s="164"/>
      <c r="ER1136" s="164"/>
      <c r="ES1136" s="164"/>
      <c r="ET1136" s="164"/>
      <c r="EU1136" s="164"/>
      <c r="EV1136" s="164"/>
      <c r="EW1136" s="164"/>
      <c r="EX1136" s="164"/>
      <c r="EY1136" s="164"/>
      <c r="EZ1136" s="164"/>
      <c r="FA1136" s="164"/>
      <c r="FB1136" s="164"/>
      <c r="FC1136" s="164"/>
      <c r="FD1136" s="164"/>
      <c r="FE1136" s="164"/>
      <c r="FF1136" s="164"/>
      <c r="FG1136" s="164"/>
      <c r="FH1136" s="164"/>
      <c r="FI1136" s="164"/>
      <c r="FJ1136" s="164"/>
      <c r="FK1136" s="164"/>
      <c r="FL1136" s="164"/>
      <c r="FM1136" s="164"/>
      <c r="FN1136" s="164"/>
      <c r="FO1136" s="164"/>
      <c r="FP1136" s="164"/>
      <c r="FQ1136" s="164"/>
      <c r="FR1136" s="164"/>
      <c r="FS1136" s="164"/>
      <c r="FT1136" s="164"/>
      <c r="FU1136" s="164"/>
      <c r="FV1136" s="164"/>
      <c r="FW1136" s="164"/>
      <c r="FX1136" s="164"/>
      <c r="FY1136" s="164"/>
      <c r="FZ1136" s="164"/>
      <c r="GA1136" s="164"/>
      <c r="GB1136" s="164"/>
      <c r="GC1136" s="164"/>
      <c r="GD1136" s="164"/>
      <c r="GE1136" s="164"/>
      <c r="GF1136" s="164"/>
      <c r="GG1136" s="164"/>
      <c r="GH1136" s="164"/>
      <c r="GI1136" s="164"/>
      <c r="GJ1136" s="164"/>
      <c r="GK1136" s="164"/>
      <c r="GL1136" s="164"/>
      <c r="GM1136" s="164"/>
      <c r="GN1136" s="164"/>
      <c r="GO1136" s="164"/>
      <c r="GP1136" s="164"/>
      <c r="GQ1136" s="164"/>
      <c r="GR1136" s="164"/>
      <c r="GS1136" s="164"/>
      <c r="GT1136" s="164"/>
      <c r="GU1136" s="164"/>
      <c r="GV1136" s="164"/>
      <c r="GW1136" s="164"/>
      <c r="GX1136" s="164"/>
      <c r="GY1136" s="164"/>
      <c r="GZ1136" s="164"/>
      <c r="HA1136" s="164"/>
      <c r="HB1136" s="164"/>
      <c r="HC1136" s="164"/>
      <c r="HD1136" s="164"/>
      <c r="HE1136" s="164"/>
      <c r="HF1136" s="164"/>
      <c r="HG1136" s="164"/>
      <c r="HH1136" s="164"/>
      <c r="HI1136" s="164"/>
      <c r="HJ1136" s="164"/>
      <c r="HK1136" s="164"/>
      <c r="HL1136" s="164"/>
      <c r="HM1136" s="164"/>
      <c r="HN1136" s="164"/>
      <c r="HO1136" s="164"/>
      <c r="HP1136" s="164"/>
      <c r="HQ1136" s="164"/>
    </row>
    <row r="1137" spans="1:225">
      <c r="A1137" s="164"/>
      <c r="EP1137" s="164"/>
      <c r="EQ1137" s="164"/>
      <c r="ER1137" s="164"/>
      <c r="ES1137" s="164"/>
      <c r="ET1137" s="164"/>
      <c r="EU1137" s="164"/>
      <c r="EV1137" s="164"/>
      <c r="EW1137" s="164"/>
      <c r="EX1137" s="164"/>
      <c r="EY1137" s="164"/>
      <c r="EZ1137" s="164"/>
      <c r="FA1137" s="164"/>
      <c r="FB1137" s="164"/>
      <c r="FC1137" s="164"/>
      <c r="FD1137" s="164"/>
      <c r="FE1137" s="164"/>
      <c r="FF1137" s="164"/>
      <c r="FG1137" s="164"/>
      <c r="FH1137" s="164"/>
      <c r="FI1137" s="164"/>
      <c r="FJ1137" s="164"/>
      <c r="FK1137" s="164"/>
      <c r="FL1137" s="164"/>
      <c r="FM1137" s="164"/>
      <c r="FN1137" s="164"/>
      <c r="FO1137" s="164"/>
      <c r="FP1137" s="164"/>
      <c r="FQ1137" s="164"/>
      <c r="FR1137" s="164"/>
      <c r="FS1137" s="164"/>
      <c r="FT1137" s="164"/>
      <c r="FU1137" s="164"/>
      <c r="FV1137" s="164"/>
      <c r="FW1137" s="164"/>
      <c r="FX1137" s="164"/>
      <c r="FY1137" s="164"/>
      <c r="FZ1137" s="164"/>
      <c r="GA1137" s="164"/>
      <c r="GB1137" s="164"/>
      <c r="GC1137" s="164"/>
      <c r="GD1137" s="164"/>
      <c r="GE1137" s="164"/>
      <c r="GF1137" s="164"/>
      <c r="GG1137" s="164"/>
      <c r="GH1137" s="164"/>
      <c r="GI1137" s="164"/>
      <c r="GJ1137" s="164"/>
      <c r="GK1137" s="164"/>
      <c r="GL1137" s="164"/>
      <c r="GM1137" s="164"/>
      <c r="GN1137" s="164"/>
      <c r="GO1137" s="164"/>
      <c r="GP1137" s="164"/>
      <c r="GQ1137" s="164"/>
      <c r="GR1137" s="164"/>
      <c r="GS1137" s="164"/>
      <c r="GT1137" s="164"/>
      <c r="GU1137" s="164"/>
      <c r="GV1137" s="164"/>
      <c r="GW1137" s="164"/>
      <c r="GX1137" s="164"/>
      <c r="GY1137" s="164"/>
      <c r="GZ1137" s="164"/>
      <c r="HA1137" s="164"/>
      <c r="HB1137" s="164"/>
      <c r="HC1137" s="164"/>
      <c r="HD1137" s="164"/>
      <c r="HE1137" s="164"/>
      <c r="HF1137" s="164"/>
      <c r="HG1137" s="164"/>
      <c r="HH1137" s="164"/>
      <c r="HI1137" s="164"/>
      <c r="HJ1137" s="164"/>
      <c r="HK1137" s="164"/>
      <c r="HL1137" s="164"/>
      <c r="HM1137" s="164"/>
      <c r="HN1137" s="164"/>
      <c r="HO1137" s="164"/>
      <c r="HP1137" s="164"/>
      <c r="HQ1137" s="164"/>
    </row>
    <row r="1138" spans="1:225">
      <c r="A1138" s="164"/>
      <c r="EP1138" s="164"/>
      <c r="EQ1138" s="164"/>
      <c r="ER1138" s="164"/>
      <c r="ES1138" s="164"/>
      <c r="ET1138" s="164"/>
      <c r="EU1138" s="164"/>
      <c r="EV1138" s="164"/>
      <c r="EW1138" s="164"/>
      <c r="EX1138" s="164"/>
      <c r="EY1138" s="164"/>
      <c r="EZ1138" s="164"/>
      <c r="FA1138" s="164"/>
      <c r="FB1138" s="164"/>
      <c r="FC1138" s="164"/>
      <c r="FD1138" s="164"/>
      <c r="FE1138" s="164"/>
      <c r="FF1138" s="164"/>
      <c r="FG1138" s="164"/>
      <c r="FH1138" s="164"/>
      <c r="FI1138" s="164"/>
      <c r="FJ1138" s="164"/>
      <c r="FK1138" s="164"/>
      <c r="FL1138" s="164"/>
      <c r="FM1138" s="164"/>
      <c r="FN1138" s="164"/>
      <c r="FO1138" s="164"/>
      <c r="FP1138" s="164"/>
      <c r="FQ1138" s="164"/>
      <c r="FR1138" s="164"/>
      <c r="FS1138" s="164"/>
      <c r="FT1138" s="164"/>
      <c r="FU1138" s="164"/>
      <c r="FV1138" s="164"/>
      <c r="FW1138" s="164"/>
      <c r="FX1138" s="164"/>
      <c r="FY1138" s="164"/>
      <c r="FZ1138" s="164"/>
      <c r="GA1138" s="164"/>
      <c r="GB1138" s="164"/>
      <c r="GC1138" s="164"/>
      <c r="GD1138" s="164"/>
      <c r="GE1138" s="164"/>
      <c r="GF1138" s="164"/>
      <c r="GG1138" s="164"/>
      <c r="GH1138" s="164"/>
      <c r="GI1138" s="164"/>
      <c r="GJ1138" s="164"/>
      <c r="GK1138" s="164"/>
      <c r="GL1138" s="164"/>
      <c r="GM1138" s="164"/>
      <c r="GN1138" s="164"/>
      <c r="GO1138" s="164"/>
      <c r="GP1138" s="164"/>
      <c r="GQ1138" s="164"/>
      <c r="GR1138" s="164"/>
      <c r="GS1138" s="164"/>
      <c r="GT1138" s="164"/>
      <c r="GU1138" s="164"/>
      <c r="GV1138" s="164"/>
      <c r="GW1138" s="164"/>
      <c r="GX1138" s="164"/>
      <c r="GY1138" s="164"/>
      <c r="GZ1138" s="164"/>
      <c r="HA1138" s="164"/>
      <c r="HB1138" s="164"/>
      <c r="HC1138" s="164"/>
      <c r="HD1138" s="164"/>
      <c r="HE1138" s="164"/>
      <c r="HF1138" s="164"/>
      <c r="HG1138" s="164"/>
      <c r="HH1138" s="164"/>
      <c r="HI1138" s="164"/>
      <c r="HJ1138" s="164"/>
      <c r="HK1138" s="164"/>
      <c r="HL1138" s="164"/>
      <c r="HM1138" s="164"/>
      <c r="HN1138" s="164"/>
      <c r="HO1138" s="164"/>
      <c r="HP1138" s="164"/>
      <c r="HQ1138" s="164"/>
    </row>
  </sheetData>
  <hyperlinks>
    <hyperlink ref="B782" r:id="rId1"/>
    <hyperlink ref="B784" r:id="rId2"/>
  </hyperlinks>
  <pageMargins left="0.7" right="0.7" top="0.75" bottom="0.75" header="0.3" footer="0.3"/>
  <pageSetup orientation="portrait"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CL209"/>
  <sheetViews>
    <sheetView tabSelected="1" workbookViewId="0">
      <selection activeCell="B24" sqref="B24"/>
    </sheetView>
  </sheetViews>
  <sheetFormatPr baseColWidth="10" defaultColWidth="10.625" defaultRowHeight="15.75"/>
  <cols>
    <col min="1" max="1" width="12.375" style="174" customWidth="1"/>
    <col min="2" max="2" width="10.125" style="174" customWidth="1"/>
    <col min="3" max="3" width="7" style="174" customWidth="1"/>
    <col min="4" max="4" width="11.875" style="174" bestFit="1" customWidth="1"/>
    <col min="5" max="5" width="6.875" style="174" bestFit="1" customWidth="1"/>
    <col min="6" max="6" width="11.875" style="174" bestFit="1" customWidth="1"/>
    <col min="7" max="7" width="6.875" style="174" bestFit="1" customWidth="1"/>
  </cols>
  <sheetData>
    <row r="1" spans="1:25" s="337" customFormat="1" ht="18.75">
      <c r="A1" s="335" t="s">
        <v>114</v>
      </c>
      <c r="B1" s="336"/>
      <c r="C1" s="336"/>
      <c r="D1" s="336"/>
      <c r="E1" s="336"/>
      <c r="F1" s="336"/>
      <c r="G1" s="336"/>
    </row>
    <row r="2" spans="1:25" s="134" customFormat="1" ht="35.25" customHeight="1">
      <c r="A2" s="338"/>
      <c r="B2" s="339"/>
      <c r="C2" s="339"/>
      <c r="D2" s="339"/>
      <c r="E2" s="339"/>
      <c r="F2" s="339"/>
      <c r="G2" s="339"/>
      <c r="H2" s="339"/>
    </row>
    <row r="3" spans="1:25" s="340" customFormat="1" ht="15.75" customHeight="1">
      <c r="A3" s="394" t="s">
        <v>115</v>
      </c>
      <c r="B3" s="396" t="s">
        <v>39</v>
      </c>
      <c r="C3" s="397"/>
      <c r="D3" s="397"/>
      <c r="E3" s="397"/>
      <c r="F3" s="397"/>
      <c r="G3" s="398"/>
      <c r="H3" s="396" t="s">
        <v>117</v>
      </c>
      <c r="I3" s="397"/>
      <c r="J3" s="397"/>
      <c r="K3" s="397"/>
      <c r="L3" s="397"/>
      <c r="M3" s="398"/>
      <c r="N3" s="396" t="s">
        <v>118</v>
      </c>
      <c r="O3" s="397"/>
      <c r="P3" s="397"/>
      <c r="Q3" s="397"/>
      <c r="R3" s="397"/>
      <c r="S3" s="398"/>
      <c r="T3" s="396" t="s">
        <v>119</v>
      </c>
      <c r="U3" s="397"/>
      <c r="V3" s="397"/>
      <c r="W3" s="397"/>
      <c r="X3" s="397"/>
      <c r="Y3" s="398"/>
    </row>
    <row r="4" spans="1:25" s="134" customFormat="1" ht="12.75">
      <c r="A4" s="395"/>
      <c r="B4" s="341" t="s">
        <v>5</v>
      </c>
      <c r="C4" s="342" t="s">
        <v>1</v>
      </c>
      <c r="D4" s="343" t="s">
        <v>6</v>
      </c>
      <c r="E4" s="342" t="s">
        <v>1</v>
      </c>
      <c r="F4" s="343" t="s">
        <v>2</v>
      </c>
      <c r="G4" s="344" t="s">
        <v>1</v>
      </c>
      <c r="H4" s="341" t="s">
        <v>5</v>
      </c>
      <c r="I4" s="342" t="s">
        <v>1</v>
      </c>
      <c r="J4" s="343" t="s">
        <v>6</v>
      </c>
      <c r="K4" s="342" t="s">
        <v>1</v>
      </c>
      <c r="L4" s="343" t="s">
        <v>2</v>
      </c>
      <c r="M4" s="344" t="s">
        <v>1</v>
      </c>
      <c r="N4" s="341" t="s">
        <v>5</v>
      </c>
      <c r="O4" s="342" t="s">
        <v>1</v>
      </c>
      <c r="P4" s="343" t="s">
        <v>6</v>
      </c>
      <c r="Q4" s="342" t="s">
        <v>1</v>
      </c>
      <c r="R4" s="343" t="s">
        <v>2</v>
      </c>
      <c r="S4" s="344" t="s">
        <v>1</v>
      </c>
      <c r="T4" s="341" t="s">
        <v>5</v>
      </c>
      <c r="U4" s="342" t="s">
        <v>1</v>
      </c>
      <c r="V4" s="343" t="s">
        <v>6</v>
      </c>
      <c r="W4" s="342" t="s">
        <v>1</v>
      </c>
      <c r="X4" s="343" t="s">
        <v>2</v>
      </c>
      <c r="Y4" s="344" t="s">
        <v>1</v>
      </c>
    </row>
    <row r="5" spans="1:25" s="134" customFormat="1" ht="12.75">
      <c r="A5" s="116" t="s">
        <v>11</v>
      </c>
      <c r="B5" s="345">
        <v>224072</v>
      </c>
      <c r="C5" s="346">
        <f t="shared" ref="C5:C14" si="0">B5/B$16*100</f>
        <v>5.1427657307162917</v>
      </c>
      <c r="D5" s="347">
        <v>211061</v>
      </c>
      <c r="E5" s="346">
        <f t="shared" ref="E5:E14" si="1">D5/D$16*100</f>
        <v>4.688429501290833</v>
      </c>
      <c r="F5" s="348">
        <f>B5+D5</f>
        <v>435133</v>
      </c>
      <c r="G5" s="346">
        <f t="shared" ref="G5:G14" si="2">F5/F$16*100</f>
        <v>4.911886801504723</v>
      </c>
      <c r="H5" s="345">
        <v>224096</v>
      </c>
      <c r="I5" s="346">
        <f t="shared" ref="I5:I14" si="3">H5/H$16*100</f>
        <v>5.1177818803993445</v>
      </c>
      <c r="J5" s="347">
        <v>211739</v>
      </c>
      <c r="K5" s="346">
        <f t="shared" ref="K5:K14" si="4">J5/J$16*100</f>
        <v>4.6821169442397794</v>
      </c>
      <c r="L5" s="348">
        <f>H5+J5</f>
        <v>435835</v>
      </c>
      <c r="M5" s="346">
        <f t="shared" ref="M5:M14" si="5">L5/L$16*100</f>
        <v>4.8964371001039879</v>
      </c>
      <c r="N5" s="345">
        <v>222842</v>
      </c>
      <c r="O5" s="346">
        <f t="shared" ref="O5:O14" si="6">N5/N$16*100</f>
        <v>5.0681017213742612</v>
      </c>
      <c r="P5" s="347">
        <v>210913</v>
      </c>
      <c r="Q5" s="346">
        <f t="shared" ref="Q5:Q14" si="7">P5/P$16*100</f>
        <v>4.6500527370344509</v>
      </c>
      <c r="R5" s="348">
        <f>N5+P5</f>
        <v>433755</v>
      </c>
      <c r="S5" s="349">
        <f t="shared" ref="S5:S14" si="8">R5/R$16*100</f>
        <v>4.8558302428032674</v>
      </c>
      <c r="T5" s="345">
        <v>221746</v>
      </c>
      <c r="U5" s="346">
        <f t="shared" ref="U5:U14" si="9">T5/T$16*100</f>
        <v>5.0106598485815681</v>
      </c>
      <c r="V5" s="347">
        <v>210039</v>
      </c>
      <c r="W5" s="346">
        <f t="shared" ref="W5:W14" si="10">V5/V$16*100</f>
        <v>4.6127502611210325</v>
      </c>
      <c r="X5" s="348">
        <f>T5+V5</f>
        <v>431785</v>
      </c>
      <c r="Y5" s="349">
        <f t="shared" ref="Y5:Y14" si="11">X5/X$16*100</f>
        <v>4.8088697438191126</v>
      </c>
    </row>
    <row r="6" spans="1:25" s="134" customFormat="1" ht="12.75">
      <c r="A6" s="116" t="s">
        <v>40</v>
      </c>
      <c r="B6" s="345">
        <v>433500</v>
      </c>
      <c r="C6" s="346">
        <f t="shared" si="0"/>
        <v>9.9494311840190335</v>
      </c>
      <c r="D6" s="347">
        <v>410059</v>
      </c>
      <c r="E6" s="346">
        <f t="shared" si="1"/>
        <v>9.1088960673445953</v>
      </c>
      <c r="F6" s="347">
        <f t="shared" ref="F6:F14" si="12">B6+D6</f>
        <v>843559</v>
      </c>
      <c r="G6" s="346">
        <f t="shared" si="2"/>
        <v>9.5222985119274384</v>
      </c>
      <c r="H6" s="345">
        <v>435590</v>
      </c>
      <c r="I6" s="346">
        <f t="shared" si="3"/>
        <v>9.9477661773666224</v>
      </c>
      <c r="J6" s="347">
        <v>411635</v>
      </c>
      <c r="K6" s="346">
        <f t="shared" si="4"/>
        <v>9.1023534084044115</v>
      </c>
      <c r="L6" s="347">
        <f t="shared" ref="L6:L14" si="13">H6+J6</f>
        <v>847225</v>
      </c>
      <c r="M6" s="346">
        <f t="shared" si="5"/>
        <v>9.518244111041108</v>
      </c>
      <c r="N6" s="345">
        <v>438193</v>
      </c>
      <c r="O6" s="346">
        <f t="shared" si="6"/>
        <v>9.9658354241756566</v>
      </c>
      <c r="P6" s="347">
        <v>413540</v>
      </c>
      <c r="Q6" s="346">
        <f t="shared" si="7"/>
        <v>9.1174219174409661</v>
      </c>
      <c r="R6" s="347">
        <f t="shared" ref="R6:R14" si="14">N6+P6</f>
        <v>851733</v>
      </c>
      <c r="S6" s="350">
        <f t="shared" si="8"/>
        <v>9.5350390432238346</v>
      </c>
      <c r="T6" s="345">
        <v>442632</v>
      </c>
      <c r="U6" s="346">
        <f t="shared" si="9"/>
        <v>10.001886798848037</v>
      </c>
      <c r="V6" s="347">
        <v>417172</v>
      </c>
      <c r="W6" s="346">
        <f t="shared" si="10"/>
        <v>9.1616806970723701</v>
      </c>
      <c r="X6" s="347">
        <f t="shared" ref="X6:X14" si="15">T6+V6</f>
        <v>859804</v>
      </c>
      <c r="Y6" s="350">
        <f t="shared" si="11"/>
        <v>9.5757968461494691</v>
      </c>
    </row>
    <row r="7" spans="1:25" s="134" customFormat="1" ht="12.75">
      <c r="A7" s="116" t="s">
        <v>41</v>
      </c>
      <c r="B7" s="345">
        <v>500178</v>
      </c>
      <c r="C7" s="346">
        <f t="shared" si="0"/>
        <v>11.479784523091746</v>
      </c>
      <c r="D7" s="347">
        <v>469589</v>
      </c>
      <c r="E7" s="346">
        <f t="shared" si="1"/>
        <v>10.431273049410649</v>
      </c>
      <c r="F7" s="347">
        <f t="shared" si="12"/>
        <v>969767</v>
      </c>
      <c r="G7" s="346">
        <f t="shared" si="2"/>
        <v>10.946965014914591</v>
      </c>
      <c r="H7" s="345">
        <v>491758</v>
      </c>
      <c r="I7" s="346">
        <f t="shared" si="3"/>
        <v>11.230500240706755</v>
      </c>
      <c r="J7" s="347">
        <v>463867</v>
      </c>
      <c r="K7" s="346">
        <f t="shared" si="4"/>
        <v>10.257342957951412</v>
      </c>
      <c r="L7" s="347">
        <f t="shared" si="13"/>
        <v>955625</v>
      </c>
      <c r="M7" s="346">
        <f t="shared" si="5"/>
        <v>10.736076046638919</v>
      </c>
      <c r="N7" s="345">
        <v>484733</v>
      </c>
      <c r="O7" s="346">
        <f t="shared" si="6"/>
        <v>11.02429592135643</v>
      </c>
      <c r="P7" s="347">
        <v>457249</v>
      </c>
      <c r="Q7" s="346">
        <f t="shared" si="7"/>
        <v>10.081085395192641</v>
      </c>
      <c r="R7" s="347">
        <f t="shared" si="14"/>
        <v>941982</v>
      </c>
      <c r="S7" s="350">
        <f t="shared" si="8"/>
        <v>10.545364742253822</v>
      </c>
      <c r="T7" s="345">
        <v>483264</v>
      </c>
      <c r="U7" s="346">
        <f t="shared" si="9"/>
        <v>10.920023455056338</v>
      </c>
      <c r="V7" s="347">
        <v>453512</v>
      </c>
      <c r="W7" s="346">
        <f t="shared" si="10"/>
        <v>9.9597579326768919</v>
      </c>
      <c r="X7" s="347">
        <f t="shared" si="15"/>
        <v>936776</v>
      </c>
      <c r="Y7" s="350">
        <f t="shared" si="11"/>
        <v>10.433048306763535</v>
      </c>
    </row>
    <row r="8" spans="1:25" s="134" customFormat="1" ht="12.75">
      <c r="A8" s="116" t="s">
        <v>42</v>
      </c>
      <c r="B8" s="345">
        <v>615441</v>
      </c>
      <c r="C8" s="346">
        <f t="shared" si="0"/>
        <v>14.125231550920086</v>
      </c>
      <c r="D8" s="347">
        <v>591433</v>
      </c>
      <c r="E8" s="346">
        <f t="shared" si="1"/>
        <v>13.137869740202794</v>
      </c>
      <c r="F8" s="347">
        <f t="shared" si="12"/>
        <v>1206874</v>
      </c>
      <c r="G8" s="346">
        <f t="shared" si="2"/>
        <v>13.623486317239122</v>
      </c>
      <c r="H8" s="345">
        <v>617223</v>
      </c>
      <c r="I8" s="346">
        <f t="shared" si="3"/>
        <v>14.09580128858045</v>
      </c>
      <c r="J8" s="347">
        <v>591807</v>
      </c>
      <c r="K8" s="346">
        <f t="shared" si="4"/>
        <v>13.086439354203577</v>
      </c>
      <c r="L8" s="347">
        <f t="shared" si="13"/>
        <v>1209030</v>
      </c>
      <c r="M8" s="346">
        <f t="shared" si="5"/>
        <v>13.582982888337844</v>
      </c>
      <c r="N8" s="345">
        <v>617820</v>
      </c>
      <c r="O8" s="346">
        <f t="shared" si="6"/>
        <v>14.051097214615943</v>
      </c>
      <c r="P8" s="347">
        <v>591141</v>
      </c>
      <c r="Q8" s="346">
        <f t="shared" si="7"/>
        <v>13.033036489089254</v>
      </c>
      <c r="R8" s="347">
        <f t="shared" si="14"/>
        <v>1208961</v>
      </c>
      <c r="S8" s="350">
        <f t="shared" si="8"/>
        <v>13.534159574344226</v>
      </c>
      <c r="T8" s="345">
        <v>622667</v>
      </c>
      <c r="U8" s="346">
        <f t="shared" si="9"/>
        <v>14.070028482753868</v>
      </c>
      <c r="V8" s="347">
        <v>590533</v>
      </c>
      <c r="W8" s="346">
        <f t="shared" si="10"/>
        <v>12.968930769764601</v>
      </c>
      <c r="X8" s="347">
        <f t="shared" si="15"/>
        <v>1213200</v>
      </c>
      <c r="Y8" s="350">
        <f t="shared" si="11"/>
        <v>13.511633737163976</v>
      </c>
    </row>
    <row r="9" spans="1:25" s="134" customFormat="1" ht="12.75">
      <c r="A9" s="116" t="s">
        <v>43</v>
      </c>
      <c r="B9" s="345">
        <v>585813</v>
      </c>
      <c r="C9" s="346">
        <f t="shared" si="0"/>
        <v>13.445227520654537</v>
      </c>
      <c r="D9" s="347">
        <v>580801</v>
      </c>
      <c r="E9" s="346">
        <f t="shared" si="1"/>
        <v>12.901694499595934</v>
      </c>
      <c r="F9" s="347">
        <f t="shared" si="12"/>
        <v>1166614</v>
      </c>
      <c r="G9" s="346">
        <f t="shared" si="2"/>
        <v>13.169021676247564</v>
      </c>
      <c r="H9" s="345">
        <v>590628</v>
      </c>
      <c r="I9" s="346">
        <f t="shared" si="3"/>
        <v>13.488439224513174</v>
      </c>
      <c r="J9" s="347">
        <v>584117</v>
      </c>
      <c r="K9" s="346">
        <f t="shared" si="4"/>
        <v>12.916392837968004</v>
      </c>
      <c r="L9" s="347">
        <f t="shared" si="13"/>
        <v>1174745</v>
      </c>
      <c r="M9" s="346">
        <f t="shared" si="5"/>
        <v>13.197804217563203</v>
      </c>
      <c r="N9" s="345">
        <v>597136</v>
      </c>
      <c r="O9" s="346">
        <f t="shared" si="6"/>
        <v>13.580680434992241</v>
      </c>
      <c r="P9" s="347">
        <v>587985</v>
      </c>
      <c r="Q9" s="346">
        <f t="shared" si="7"/>
        <v>12.963455351662539</v>
      </c>
      <c r="R9" s="347">
        <f t="shared" si="14"/>
        <v>1185121</v>
      </c>
      <c r="S9" s="350">
        <f t="shared" si="8"/>
        <v>13.267273906194166</v>
      </c>
      <c r="T9" s="345">
        <v>605901</v>
      </c>
      <c r="U9" s="346">
        <f t="shared" si="9"/>
        <v>13.691177351182979</v>
      </c>
      <c r="V9" s="347">
        <v>594230</v>
      </c>
      <c r="W9" s="346">
        <f t="shared" si="10"/>
        <v>13.050122061455022</v>
      </c>
      <c r="X9" s="347">
        <f t="shared" si="15"/>
        <v>1200131</v>
      </c>
      <c r="Y9" s="350">
        <f t="shared" si="11"/>
        <v>13.366081856755969</v>
      </c>
    </row>
    <row r="10" spans="1:25" s="134" customFormat="1" ht="12.75">
      <c r="A10" s="116" t="s">
        <v>44</v>
      </c>
      <c r="B10" s="345">
        <v>678689</v>
      </c>
      <c r="C10" s="346">
        <f t="shared" si="0"/>
        <v>15.576861593657886</v>
      </c>
      <c r="D10" s="347">
        <v>679454</v>
      </c>
      <c r="E10" s="346">
        <f t="shared" si="1"/>
        <v>15.093135057495521</v>
      </c>
      <c r="F10" s="347">
        <f t="shared" si="12"/>
        <v>1358143</v>
      </c>
      <c r="G10" s="346">
        <f t="shared" si="2"/>
        <v>15.331047464237438</v>
      </c>
      <c r="H10" s="345">
        <v>665454</v>
      </c>
      <c r="I10" s="346">
        <f t="shared" si="3"/>
        <v>15.197274487002291</v>
      </c>
      <c r="J10" s="347">
        <v>668403</v>
      </c>
      <c r="K10" s="346">
        <f t="shared" si="4"/>
        <v>14.780182261561173</v>
      </c>
      <c r="L10" s="347">
        <f t="shared" si="13"/>
        <v>1333857</v>
      </c>
      <c r="M10" s="346">
        <f t="shared" si="5"/>
        <v>14.985365794471312</v>
      </c>
      <c r="N10" s="345">
        <v>651968</v>
      </c>
      <c r="O10" s="346">
        <f t="shared" si="6"/>
        <v>14.82772611572744</v>
      </c>
      <c r="P10" s="347">
        <v>656944</v>
      </c>
      <c r="Q10" s="346">
        <f t="shared" si="7"/>
        <v>14.483812023338343</v>
      </c>
      <c r="R10" s="347">
        <f t="shared" si="14"/>
        <v>1308912</v>
      </c>
      <c r="S10" s="350">
        <f t="shared" si="8"/>
        <v>14.653097888826894</v>
      </c>
      <c r="T10" s="345">
        <v>636320</v>
      </c>
      <c r="U10" s="346">
        <f t="shared" si="9"/>
        <v>14.378537041702774</v>
      </c>
      <c r="V10" s="347">
        <v>642915</v>
      </c>
      <c r="W10" s="346">
        <f t="shared" si="10"/>
        <v>14.119312766336863</v>
      </c>
      <c r="X10" s="347">
        <f t="shared" si="15"/>
        <v>1279235</v>
      </c>
      <c r="Y10" s="350">
        <f t="shared" si="11"/>
        <v>14.247077797363136</v>
      </c>
    </row>
    <row r="11" spans="1:25" s="134" customFormat="1" ht="12.75">
      <c r="A11" s="116" t="s">
        <v>45</v>
      </c>
      <c r="B11" s="345">
        <v>596511</v>
      </c>
      <c r="C11" s="346">
        <f t="shared" si="0"/>
        <v>13.690761580185415</v>
      </c>
      <c r="D11" s="347">
        <v>613615</v>
      </c>
      <c r="E11" s="346">
        <f t="shared" si="1"/>
        <v>13.630612327405704</v>
      </c>
      <c r="F11" s="347">
        <f t="shared" si="12"/>
        <v>1210126</v>
      </c>
      <c r="G11" s="346">
        <f t="shared" si="2"/>
        <v>13.660195681682852</v>
      </c>
      <c r="H11" s="345">
        <v>618087</v>
      </c>
      <c r="I11" s="346">
        <f t="shared" si="3"/>
        <v>14.11553284802223</v>
      </c>
      <c r="J11" s="347">
        <v>633033</v>
      </c>
      <c r="K11" s="346">
        <f t="shared" si="4"/>
        <v>13.9980567376012</v>
      </c>
      <c r="L11" s="347">
        <f t="shared" si="13"/>
        <v>1251120</v>
      </c>
      <c r="M11" s="346">
        <f t="shared" si="5"/>
        <v>14.055847705397916</v>
      </c>
      <c r="N11" s="345">
        <v>636614</v>
      </c>
      <c r="O11" s="346">
        <f t="shared" si="6"/>
        <v>14.478529672373044</v>
      </c>
      <c r="P11" s="347">
        <v>649299</v>
      </c>
      <c r="Q11" s="346">
        <f t="shared" si="7"/>
        <v>14.315260757296761</v>
      </c>
      <c r="R11" s="347">
        <f t="shared" si="14"/>
        <v>1285913</v>
      </c>
      <c r="S11" s="350">
        <f t="shared" si="8"/>
        <v>14.395627105195047</v>
      </c>
      <c r="T11" s="345">
        <v>650862</v>
      </c>
      <c r="U11" s="346">
        <f t="shared" si="9"/>
        <v>14.70713379437508</v>
      </c>
      <c r="V11" s="347">
        <v>661446</v>
      </c>
      <c r="W11" s="346">
        <f t="shared" si="10"/>
        <v>14.526279449137839</v>
      </c>
      <c r="X11" s="347">
        <f t="shared" si="15"/>
        <v>1312308</v>
      </c>
      <c r="Y11" s="350">
        <f t="shared" si="11"/>
        <v>14.615417941271168</v>
      </c>
    </row>
    <row r="12" spans="1:25" s="134" customFormat="1" ht="12.75">
      <c r="A12" s="116" t="s">
        <v>46</v>
      </c>
      <c r="B12" s="345">
        <v>388398</v>
      </c>
      <c r="C12" s="346">
        <f t="shared" si="0"/>
        <v>8.9142772157107828</v>
      </c>
      <c r="D12" s="347">
        <v>445072</v>
      </c>
      <c r="E12" s="346">
        <f t="shared" si="1"/>
        <v>9.8866616523114832</v>
      </c>
      <c r="F12" s="347">
        <f t="shared" si="12"/>
        <v>833470</v>
      </c>
      <c r="G12" s="346">
        <f t="shared" si="2"/>
        <v>9.4084114338607758</v>
      </c>
      <c r="H12" s="345">
        <v>393151</v>
      </c>
      <c r="I12" s="346">
        <f t="shared" si="3"/>
        <v>8.978567507054489</v>
      </c>
      <c r="J12" s="347">
        <v>448884</v>
      </c>
      <c r="K12" s="346">
        <f t="shared" si="4"/>
        <v>9.9260286598034799</v>
      </c>
      <c r="L12" s="347">
        <f t="shared" si="13"/>
        <v>842035</v>
      </c>
      <c r="M12" s="346">
        <f t="shared" si="5"/>
        <v>9.4599364750101795</v>
      </c>
      <c r="N12" s="345">
        <v>407643</v>
      </c>
      <c r="O12" s="346">
        <f t="shared" si="6"/>
        <v>9.2710359358028018</v>
      </c>
      <c r="P12" s="347">
        <v>464528</v>
      </c>
      <c r="Q12" s="346">
        <f t="shared" si="7"/>
        <v>10.241567365829225</v>
      </c>
      <c r="R12" s="347">
        <f t="shared" si="14"/>
        <v>872171</v>
      </c>
      <c r="S12" s="350">
        <f t="shared" si="8"/>
        <v>9.7638397682930869</v>
      </c>
      <c r="T12" s="345">
        <v>418638</v>
      </c>
      <c r="U12" s="346">
        <f t="shared" si="9"/>
        <v>9.4597089358567477</v>
      </c>
      <c r="V12" s="347">
        <v>477380</v>
      </c>
      <c r="W12" s="346">
        <f t="shared" si="10"/>
        <v>10.483932601345268</v>
      </c>
      <c r="X12" s="347">
        <f t="shared" si="15"/>
        <v>896018</v>
      </c>
      <c r="Y12" s="350">
        <f t="shared" si="11"/>
        <v>9.9791188904600983</v>
      </c>
    </row>
    <row r="13" spans="1:25" s="134" customFormat="1" ht="12.75">
      <c r="A13" s="116" t="s">
        <v>47</v>
      </c>
      <c r="B13" s="345">
        <v>261249</v>
      </c>
      <c r="C13" s="346">
        <f t="shared" si="0"/>
        <v>5.9960298671136991</v>
      </c>
      <c r="D13" s="347">
        <v>347902</v>
      </c>
      <c r="E13" s="346">
        <f t="shared" si="1"/>
        <v>7.7281638974423679</v>
      </c>
      <c r="F13" s="347">
        <f t="shared" si="12"/>
        <v>609151</v>
      </c>
      <c r="G13" s="346">
        <f t="shared" si="2"/>
        <v>6.8762441759724107</v>
      </c>
      <c r="H13" s="345">
        <v>268460</v>
      </c>
      <c r="I13" s="346">
        <f t="shared" si="3"/>
        <v>6.1309426478473874</v>
      </c>
      <c r="J13" s="347">
        <v>356807</v>
      </c>
      <c r="K13" s="346">
        <f t="shared" si="4"/>
        <v>7.8899593392023331</v>
      </c>
      <c r="L13" s="347">
        <f t="shared" si="13"/>
        <v>625267</v>
      </c>
      <c r="M13" s="346">
        <f t="shared" si="5"/>
        <v>7.0246321113970192</v>
      </c>
      <c r="N13" s="345">
        <v>265675</v>
      </c>
      <c r="O13" s="346">
        <f t="shared" si="6"/>
        <v>6.0422538158251449</v>
      </c>
      <c r="P13" s="347">
        <v>354581</v>
      </c>
      <c r="Q13" s="346">
        <f t="shared" si="7"/>
        <v>7.8175377978143237</v>
      </c>
      <c r="R13" s="347">
        <f t="shared" si="14"/>
        <v>620256</v>
      </c>
      <c r="S13" s="350">
        <f t="shared" si="8"/>
        <v>6.9436844372518651</v>
      </c>
      <c r="T13" s="345">
        <v>268290</v>
      </c>
      <c r="U13" s="346">
        <f t="shared" si="9"/>
        <v>6.0623863825094872</v>
      </c>
      <c r="V13" s="347">
        <v>358054</v>
      </c>
      <c r="W13" s="346">
        <f t="shared" si="10"/>
        <v>7.8633667175878301</v>
      </c>
      <c r="X13" s="347">
        <f t="shared" si="15"/>
        <v>626344</v>
      </c>
      <c r="Y13" s="350">
        <f t="shared" si="11"/>
        <v>6.9757094637901691</v>
      </c>
    </row>
    <row r="14" spans="1:25" s="134" customFormat="1" ht="12.75">
      <c r="A14" s="116" t="s">
        <v>12</v>
      </c>
      <c r="B14" s="345">
        <v>73182</v>
      </c>
      <c r="C14" s="346">
        <f t="shared" si="0"/>
        <v>1.679629233930521</v>
      </c>
      <c r="D14" s="347">
        <v>152756</v>
      </c>
      <c r="E14" s="346">
        <f t="shared" si="1"/>
        <v>3.3932642075001191</v>
      </c>
      <c r="F14" s="347">
        <f t="shared" si="12"/>
        <v>225938</v>
      </c>
      <c r="G14" s="346">
        <f t="shared" si="2"/>
        <v>2.5504429224130876</v>
      </c>
      <c r="H14" s="345">
        <v>74325</v>
      </c>
      <c r="I14" s="346">
        <f t="shared" si="3"/>
        <v>1.6973936985072526</v>
      </c>
      <c r="J14" s="347">
        <v>152000</v>
      </c>
      <c r="K14" s="346">
        <f t="shared" si="4"/>
        <v>3.3611274990646338</v>
      </c>
      <c r="L14" s="347">
        <f t="shared" si="13"/>
        <v>226325</v>
      </c>
      <c r="M14" s="346">
        <f t="shared" si="5"/>
        <v>2.5426735500385123</v>
      </c>
      <c r="N14" s="345">
        <v>74328</v>
      </c>
      <c r="O14" s="346">
        <f t="shared" si="6"/>
        <v>1.6904437437570392</v>
      </c>
      <c r="P14" s="347">
        <v>149532</v>
      </c>
      <c r="Q14" s="346">
        <f t="shared" si="7"/>
        <v>3.2967701653015005</v>
      </c>
      <c r="R14" s="347">
        <f t="shared" si="14"/>
        <v>223860</v>
      </c>
      <c r="S14" s="350">
        <f t="shared" si="8"/>
        <v>2.5060832916137898</v>
      </c>
      <c r="T14" s="345">
        <v>75165</v>
      </c>
      <c r="U14" s="346">
        <f t="shared" si="9"/>
        <v>1.6984579091331233</v>
      </c>
      <c r="V14" s="347">
        <v>148163</v>
      </c>
      <c r="W14" s="346">
        <f t="shared" si="10"/>
        <v>3.253866743502281</v>
      </c>
      <c r="X14" s="347">
        <f t="shared" si="15"/>
        <v>223328</v>
      </c>
      <c r="Y14" s="350">
        <f t="shared" si="11"/>
        <v>2.4872454164633666</v>
      </c>
    </row>
    <row r="15" spans="1:25" s="134" customFormat="1" ht="12.75">
      <c r="A15" s="351"/>
      <c r="B15" s="352"/>
      <c r="C15" s="346"/>
      <c r="D15" s="353"/>
      <c r="E15" s="346"/>
      <c r="F15" s="354"/>
      <c r="G15" s="355"/>
      <c r="H15" s="352"/>
      <c r="I15" s="346"/>
      <c r="J15" s="353"/>
      <c r="K15" s="346"/>
      <c r="L15" s="354"/>
      <c r="M15" s="355"/>
      <c r="N15" s="352"/>
      <c r="O15" s="346"/>
      <c r="P15" s="353"/>
      <c r="Q15" s="346"/>
      <c r="R15" s="354"/>
      <c r="S15" s="355"/>
      <c r="T15" s="352"/>
      <c r="U15" s="346"/>
      <c r="V15" s="353"/>
      <c r="W15" s="346"/>
      <c r="X15" s="354"/>
      <c r="Y15" s="355"/>
    </row>
    <row r="16" spans="1:25" s="359" customFormat="1" ht="12.75">
      <c r="A16" s="356" t="s">
        <v>4</v>
      </c>
      <c r="B16" s="345">
        <f>SUM(B5:B14)</f>
        <v>4357033</v>
      </c>
      <c r="C16" s="357">
        <f>SUM(C5:C14)</f>
        <v>100</v>
      </c>
      <c r="D16" s="347">
        <f>SUM(D5:D14)</f>
        <v>4501742</v>
      </c>
      <c r="E16" s="357">
        <f>SUM(E5:E14)</f>
        <v>100.00000000000001</v>
      </c>
      <c r="F16" s="347">
        <f>SUM(F5:F14)</f>
        <v>8858775</v>
      </c>
      <c r="G16" s="358">
        <v>100</v>
      </c>
      <c r="H16" s="345">
        <f>SUM(H5:H14)</f>
        <v>4378772</v>
      </c>
      <c r="I16" s="357">
        <f>SUM(I5:I14)</f>
        <v>100</v>
      </c>
      <c r="J16" s="347">
        <f>SUM(J5:J14)</f>
        <v>4522292</v>
      </c>
      <c r="K16" s="357">
        <f>SUM(K5:K14)</f>
        <v>100</v>
      </c>
      <c r="L16" s="347">
        <f>SUM(L5:L14)</f>
        <v>8901064</v>
      </c>
      <c r="M16" s="358">
        <v>100</v>
      </c>
      <c r="N16" s="345">
        <f>SUM(N5:N14)</f>
        <v>4396952</v>
      </c>
      <c r="O16" s="357">
        <f>SUM(O5:O14)</f>
        <v>100</v>
      </c>
      <c r="P16" s="347">
        <f>SUM(P5:P14)</f>
        <v>4535712</v>
      </c>
      <c r="Q16" s="357">
        <f>SUM(Q5:Q14)</f>
        <v>100</v>
      </c>
      <c r="R16" s="347">
        <f>SUM(R5:R14)</f>
        <v>8932664</v>
      </c>
      <c r="S16" s="358">
        <v>100</v>
      </c>
      <c r="T16" s="345">
        <f>SUM(T5:T14)</f>
        <v>4425485</v>
      </c>
      <c r="U16" s="357">
        <f>SUM(U5:U14)</f>
        <v>100.00000000000001</v>
      </c>
      <c r="V16" s="347">
        <f>SUM(V5:V14)</f>
        <v>4553444</v>
      </c>
      <c r="W16" s="357">
        <f>SUM(W5:W14)</f>
        <v>100.00000000000001</v>
      </c>
      <c r="X16" s="347">
        <f>SUM(X5:X14)</f>
        <v>8978929</v>
      </c>
      <c r="Y16" s="358">
        <v>100</v>
      </c>
    </row>
    <row r="17" spans="1:90" s="134" customFormat="1" ht="12.75">
      <c r="A17" s="360"/>
      <c r="B17" s="361"/>
      <c r="C17" s="362"/>
      <c r="D17" s="362"/>
      <c r="E17" s="362"/>
      <c r="F17" s="362"/>
      <c r="G17" s="363"/>
      <c r="H17" s="361"/>
      <c r="I17" s="362"/>
      <c r="J17" s="362"/>
      <c r="K17" s="362"/>
      <c r="L17" s="362"/>
      <c r="M17" s="363"/>
      <c r="N17" s="361"/>
      <c r="O17" s="362"/>
      <c r="P17" s="362"/>
      <c r="Q17" s="362"/>
      <c r="R17" s="362"/>
      <c r="S17" s="363"/>
      <c r="T17" s="361"/>
      <c r="U17" s="362"/>
      <c r="V17" s="362"/>
      <c r="W17" s="362"/>
      <c r="X17" s="362"/>
      <c r="Y17" s="363"/>
    </row>
    <row r="18" spans="1:90" s="134" customFormat="1" ht="12.75">
      <c r="A18" s="360" t="s">
        <v>32</v>
      </c>
      <c r="B18" s="364">
        <v>0</v>
      </c>
      <c r="C18" s="365"/>
      <c r="D18" s="365">
        <v>0</v>
      </c>
      <c r="E18" s="365"/>
      <c r="F18" s="365">
        <v>0</v>
      </c>
      <c r="G18" s="366"/>
      <c r="H18" s="364">
        <v>0</v>
      </c>
      <c r="I18" s="365"/>
      <c r="J18" s="365">
        <v>0</v>
      </c>
      <c r="K18" s="365"/>
      <c r="L18" s="365">
        <v>0</v>
      </c>
      <c r="M18" s="366"/>
      <c r="N18" s="364">
        <v>0</v>
      </c>
      <c r="O18" s="365"/>
      <c r="P18" s="365">
        <v>0</v>
      </c>
      <c r="Q18" s="365"/>
      <c r="R18" s="365">
        <v>0</v>
      </c>
      <c r="S18" s="366"/>
      <c r="T18" s="364">
        <v>0</v>
      </c>
      <c r="U18" s="365"/>
      <c r="V18" s="365">
        <v>0</v>
      </c>
      <c r="W18" s="365"/>
      <c r="X18" s="365">
        <v>0</v>
      </c>
      <c r="Y18" s="366"/>
    </row>
    <row r="19" spans="1:90" s="340" customFormat="1" ht="12.75">
      <c r="A19" s="367" t="s">
        <v>37</v>
      </c>
      <c r="B19" s="368">
        <f>B16+B18</f>
        <v>4357033</v>
      </c>
      <c r="C19" s="369"/>
      <c r="D19" s="369">
        <f>D16+D18</f>
        <v>4501742</v>
      </c>
      <c r="E19" s="369"/>
      <c r="F19" s="369">
        <f>F16+F18</f>
        <v>8858775</v>
      </c>
      <c r="G19" s="370"/>
      <c r="H19" s="368">
        <f>H16+H18</f>
        <v>4378772</v>
      </c>
      <c r="I19" s="369"/>
      <c r="J19" s="369">
        <f>J16+J18</f>
        <v>4522292</v>
      </c>
      <c r="K19" s="369"/>
      <c r="L19" s="369">
        <f>L16+L18</f>
        <v>8901064</v>
      </c>
      <c r="M19" s="370"/>
      <c r="N19" s="368">
        <f>N16+N18</f>
        <v>4396952</v>
      </c>
      <c r="O19" s="369"/>
      <c r="P19" s="369">
        <f>P16+P18</f>
        <v>4535712</v>
      </c>
      <c r="Q19" s="369"/>
      <c r="R19" s="369">
        <f>R16+R18</f>
        <v>8932664</v>
      </c>
      <c r="S19" s="370"/>
      <c r="T19" s="368">
        <f>T16+T18</f>
        <v>4425485</v>
      </c>
      <c r="U19" s="369"/>
      <c r="V19" s="369">
        <f>V16+V18</f>
        <v>4553444</v>
      </c>
      <c r="W19" s="369"/>
      <c r="X19" s="369">
        <f>X16+X18</f>
        <v>8978929</v>
      </c>
      <c r="Y19" s="370"/>
    </row>
    <row r="20" spans="1:90" s="371" customFormat="1" ht="12.75">
      <c r="A20" s="340" t="s">
        <v>116</v>
      </c>
      <c r="B20" s="24"/>
      <c r="C20" s="24"/>
      <c r="D20" s="24"/>
      <c r="E20" s="24"/>
      <c r="F20" s="24"/>
      <c r="G20" s="24"/>
      <c r="H20" s="340"/>
      <c r="I20" s="340"/>
      <c r="J20" s="340"/>
      <c r="K20" s="340"/>
      <c r="L20" s="340"/>
      <c r="M20" s="340"/>
      <c r="N20" s="340"/>
      <c r="O20" s="340"/>
      <c r="P20" s="340"/>
      <c r="Q20" s="340"/>
      <c r="R20" s="340"/>
      <c r="S20" s="340"/>
      <c r="T20" s="340"/>
      <c r="U20" s="340"/>
      <c r="V20" s="340"/>
      <c r="W20" s="340"/>
      <c r="X20" s="340"/>
      <c r="Y20" s="340"/>
      <c r="Z20" s="340"/>
      <c r="AA20" s="340"/>
      <c r="AB20" s="340"/>
      <c r="AC20" s="340"/>
      <c r="AD20" s="340"/>
      <c r="AE20" s="340"/>
      <c r="AF20" s="340"/>
      <c r="AG20" s="340"/>
      <c r="AH20" s="340"/>
      <c r="AI20" s="340"/>
      <c r="AJ20" s="340"/>
      <c r="AK20" s="340"/>
      <c r="AL20" s="340"/>
      <c r="AM20" s="340"/>
      <c r="AN20" s="340"/>
      <c r="AO20" s="340"/>
      <c r="AP20" s="340"/>
      <c r="AQ20" s="340"/>
      <c r="AR20" s="340"/>
      <c r="AS20" s="340"/>
      <c r="AT20" s="340"/>
      <c r="AU20" s="340"/>
      <c r="AV20" s="340"/>
      <c r="AW20" s="340"/>
      <c r="AX20" s="340"/>
      <c r="AY20" s="340"/>
      <c r="AZ20" s="340"/>
      <c r="BA20" s="340"/>
      <c r="BB20" s="340"/>
      <c r="BC20" s="340"/>
      <c r="BD20" s="340"/>
      <c r="BE20" s="340"/>
      <c r="BF20" s="340"/>
      <c r="BG20" s="340"/>
      <c r="BH20" s="340"/>
      <c r="BI20" s="340"/>
      <c r="BJ20" s="340"/>
      <c r="BK20" s="340"/>
      <c r="BL20" s="340"/>
      <c r="BM20" s="340"/>
      <c r="BN20" s="340"/>
      <c r="BO20" s="340"/>
      <c r="BP20" s="340"/>
      <c r="BQ20" s="340"/>
      <c r="BR20" s="340"/>
      <c r="BS20" s="340"/>
      <c r="BT20" s="340"/>
      <c r="BU20" s="340"/>
      <c r="BV20" s="340"/>
      <c r="BW20" s="340"/>
      <c r="BX20" s="340"/>
      <c r="BY20" s="340"/>
      <c r="BZ20" s="340"/>
      <c r="CA20" s="340"/>
      <c r="CB20" s="340"/>
      <c r="CC20" s="340"/>
      <c r="CD20" s="340"/>
      <c r="CE20" s="340"/>
      <c r="CF20" s="340"/>
      <c r="CG20" s="340"/>
      <c r="CH20" s="340"/>
      <c r="CI20" s="340"/>
      <c r="CJ20" s="340"/>
      <c r="CK20" s="340"/>
      <c r="CL20" s="340"/>
    </row>
    <row r="21" spans="1:90" s="371" customFormat="1" ht="12.75">
      <c r="A21" s="340"/>
      <c r="B21" s="24"/>
      <c r="C21" s="24"/>
      <c r="D21" s="24"/>
      <c r="E21" s="24"/>
      <c r="F21" s="24"/>
      <c r="G21" s="24"/>
      <c r="H21" s="340"/>
      <c r="I21" s="340"/>
      <c r="J21" s="340"/>
      <c r="K21" s="340"/>
      <c r="L21" s="340"/>
      <c r="M21" s="340"/>
      <c r="N21" s="340"/>
      <c r="O21" s="340"/>
      <c r="P21" s="340"/>
      <c r="Q21" s="340"/>
      <c r="R21" s="340"/>
      <c r="S21" s="340"/>
      <c r="T21" s="340"/>
      <c r="U21" s="340"/>
      <c r="V21" s="340"/>
      <c r="W21" s="340"/>
      <c r="X21" s="340"/>
      <c r="Y21" s="340"/>
      <c r="Z21" s="340"/>
      <c r="AA21" s="340"/>
      <c r="AB21" s="340"/>
      <c r="AC21" s="340"/>
      <c r="AD21" s="340"/>
      <c r="AE21" s="340"/>
      <c r="AF21" s="340"/>
      <c r="AG21" s="340"/>
      <c r="AH21" s="340"/>
      <c r="AI21" s="340"/>
      <c r="AJ21" s="340"/>
      <c r="AK21" s="340"/>
      <c r="AL21" s="340"/>
      <c r="AM21" s="340"/>
      <c r="AN21" s="340"/>
      <c r="AO21" s="340"/>
      <c r="AP21" s="340"/>
      <c r="AQ21" s="340"/>
      <c r="AR21" s="340"/>
      <c r="AS21" s="340"/>
      <c r="AT21" s="340"/>
      <c r="AU21" s="340"/>
      <c r="AV21" s="340"/>
      <c r="AW21" s="340"/>
      <c r="AX21" s="340"/>
      <c r="AY21" s="340"/>
      <c r="AZ21" s="340"/>
      <c r="BA21" s="340"/>
      <c r="BB21" s="340"/>
      <c r="BC21" s="340"/>
      <c r="BD21" s="340"/>
      <c r="BE21" s="340"/>
      <c r="BF21" s="340"/>
      <c r="BG21" s="340"/>
      <c r="BH21" s="340"/>
      <c r="BI21" s="340"/>
      <c r="BJ21" s="340"/>
      <c r="BK21" s="340"/>
      <c r="BL21" s="340"/>
      <c r="BM21" s="340"/>
      <c r="BN21" s="340"/>
      <c r="BO21" s="340"/>
      <c r="BP21" s="340"/>
      <c r="BQ21" s="340"/>
      <c r="BR21" s="340"/>
      <c r="BS21" s="340"/>
      <c r="BT21" s="340"/>
      <c r="BU21" s="340"/>
      <c r="BV21" s="340"/>
      <c r="BW21" s="340"/>
      <c r="BX21" s="340"/>
      <c r="BY21" s="340"/>
      <c r="BZ21" s="340"/>
      <c r="CA21" s="340"/>
      <c r="CB21" s="340"/>
      <c r="CC21" s="340"/>
      <c r="CD21" s="340"/>
      <c r="CE21" s="340"/>
      <c r="CF21" s="340"/>
      <c r="CG21" s="340"/>
      <c r="CH21" s="340"/>
      <c r="CI21" s="340"/>
      <c r="CJ21" s="340"/>
      <c r="CK21" s="340"/>
      <c r="CL21" s="340"/>
    </row>
    <row r="22" spans="1:90" s="371" customFormat="1" ht="12.75">
      <c r="A22" s="372" t="s">
        <v>10</v>
      </c>
      <c r="B22" s="24"/>
      <c r="C22" s="24"/>
      <c r="D22" s="24"/>
      <c r="E22" s="24"/>
      <c r="F22" s="24"/>
      <c r="G22" s="24"/>
      <c r="H22" s="340"/>
      <c r="I22" s="340"/>
      <c r="J22" s="340"/>
      <c r="K22" s="340"/>
      <c r="L22" s="340"/>
      <c r="M22" s="340"/>
      <c r="N22" s="340"/>
      <c r="O22" s="340"/>
      <c r="P22" s="340"/>
      <c r="Q22" s="340"/>
      <c r="R22" s="340"/>
      <c r="S22" s="340"/>
      <c r="T22" s="340"/>
      <c r="U22" s="340"/>
      <c r="V22" s="340"/>
      <c r="W22" s="340"/>
      <c r="X22" s="340"/>
      <c r="Y22" s="340"/>
      <c r="Z22" s="340"/>
      <c r="AA22" s="340"/>
      <c r="AB22" s="340"/>
      <c r="AC22" s="340"/>
      <c r="AD22" s="340"/>
      <c r="AE22" s="340"/>
      <c r="AF22" s="340"/>
      <c r="AG22" s="340"/>
      <c r="AH22" s="340"/>
      <c r="AI22" s="340"/>
      <c r="AJ22" s="340"/>
      <c r="AK22" s="340"/>
      <c r="AL22" s="340"/>
      <c r="AM22" s="340"/>
      <c r="AN22" s="340"/>
      <c r="AO22" s="340"/>
      <c r="AP22" s="340"/>
      <c r="AQ22" s="340"/>
      <c r="AR22" s="340"/>
      <c r="AS22" s="340"/>
      <c r="AT22" s="340"/>
      <c r="AU22" s="340"/>
      <c r="AV22" s="340"/>
      <c r="AW22" s="340"/>
      <c r="AX22" s="340"/>
      <c r="AY22" s="340"/>
      <c r="AZ22" s="340"/>
      <c r="BA22" s="340"/>
      <c r="BB22" s="340"/>
      <c r="BC22" s="340"/>
      <c r="BD22" s="340"/>
      <c r="BE22" s="340"/>
      <c r="BF22" s="340"/>
      <c r="BG22" s="340"/>
      <c r="BH22" s="340"/>
      <c r="BI22" s="340"/>
      <c r="BJ22" s="340"/>
      <c r="BK22" s="340"/>
      <c r="BL22" s="340"/>
      <c r="BM22" s="340"/>
      <c r="BN22" s="340"/>
      <c r="BO22" s="340"/>
      <c r="BP22" s="340"/>
      <c r="BQ22" s="340"/>
      <c r="BR22" s="340"/>
      <c r="BS22" s="340"/>
      <c r="BT22" s="340"/>
      <c r="BU22" s="340"/>
      <c r="BV22" s="340"/>
      <c r="BW22" s="340"/>
      <c r="BX22" s="340"/>
      <c r="BY22" s="340"/>
      <c r="BZ22" s="340"/>
      <c r="CA22" s="340"/>
      <c r="CB22" s="340"/>
      <c r="CC22" s="340"/>
      <c r="CD22" s="340"/>
      <c r="CE22" s="340"/>
      <c r="CF22" s="340"/>
      <c r="CG22" s="340"/>
      <c r="CH22" s="340"/>
      <c r="CI22" s="340"/>
      <c r="CJ22" s="340"/>
      <c r="CK22" s="340"/>
      <c r="CL22" s="340"/>
    </row>
    <row r="23" spans="1:90" s="371" customFormat="1" ht="12.75">
      <c r="A23" s="122" t="s">
        <v>33</v>
      </c>
      <c r="B23" s="93" t="s">
        <v>121</v>
      </c>
      <c r="C23" s="24"/>
      <c r="D23" s="24"/>
      <c r="E23" s="24"/>
      <c r="F23" s="24"/>
      <c r="G23" s="24"/>
      <c r="H23" s="340"/>
      <c r="I23" s="340"/>
      <c r="J23" s="340"/>
      <c r="K23" s="340"/>
      <c r="L23" s="340"/>
      <c r="M23" s="340"/>
      <c r="N23" s="340"/>
      <c r="O23" s="340"/>
      <c r="P23" s="340"/>
      <c r="Q23" s="340"/>
      <c r="R23" s="340"/>
      <c r="S23" s="340"/>
      <c r="T23" s="340"/>
      <c r="U23" s="340"/>
      <c r="V23" s="340"/>
      <c r="W23" s="340"/>
      <c r="X23" s="340"/>
      <c r="Y23" s="340"/>
      <c r="Z23" s="340"/>
      <c r="AA23" s="340"/>
      <c r="AB23" s="340"/>
      <c r="AC23" s="340"/>
      <c r="AD23" s="340"/>
      <c r="AE23" s="340"/>
      <c r="AF23" s="340"/>
      <c r="AG23" s="340"/>
      <c r="AH23" s="340"/>
      <c r="AI23" s="340"/>
      <c r="AJ23" s="340"/>
      <c r="AK23" s="340"/>
      <c r="AL23" s="340"/>
      <c r="AM23" s="340"/>
      <c r="AN23" s="340"/>
      <c r="AO23" s="340"/>
      <c r="AP23" s="340"/>
      <c r="AQ23" s="340"/>
      <c r="AR23" s="340"/>
      <c r="AS23" s="340"/>
      <c r="AT23" s="340"/>
      <c r="AU23" s="340"/>
      <c r="AV23" s="340"/>
      <c r="AW23" s="340"/>
      <c r="AX23" s="340"/>
      <c r="AY23" s="340"/>
      <c r="AZ23" s="340"/>
      <c r="BA23" s="340"/>
      <c r="BB23" s="340"/>
      <c r="BC23" s="340"/>
      <c r="BD23" s="340"/>
      <c r="BE23" s="340"/>
      <c r="BF23" s="340"/>
      <c r="BG23" s="340"/>
      <c r="BH23" s="340"/>
      <c r="BI23" s="340"/>
      <c r="BJ23" s="340"/>
      <c r="BK23" s="340"/>
      <c r="BL23" s="340"/>
      <c r="BM23" s="340"/>
      <c r="BN23" s="340"/>
      <c r="BO23" s="340"/>
      <c r="BP23" s="340"/>
      <c r="BQ23" s="340"/>
      <c r="BR23" s="340"/>
      <c r="BS23" s="340"/>
      <c r="BT23" s="340"/>
      <c r="BU23" s="340"/>
      <c r="BV23" s="340"/>
      <c r="BW23" s="340"/>
      <c r="BX23" s="340"/>
      <c r="BY23" s="340"/>
      <c r="BZ23" s="340"/>
      <c r="CA23" s="340"/>
      <c r="CB23" s="340"/>
      <c r="CC23" s="340"/>
      <c r="CD23" s="340"/>
      <c r="CE23" s="340"/>
      <c r="CF23" s="340"/>
      <c r="CG23" s="340"/>
      <c r="CH23" s="340"/>
      <c r="CI23" s="340"/>
      <c r="CJ23" s="340"/>
      <c r="CK23" s="340"/>
      <c r="CL23" s="340"/>
    </row>
    <row r="24" spans="1:90" s="371" customFormat="1" ht="12.75">
      <c r="A24" s="373" t="s">
        <v>48</v>
      </c>
      <c r="B24" s="24" t="s">
        <v>120</v>
      </c>
      <c r="C24" s="24"/>
      <c r="D24" s="24"/>
      <c r="E24" s="24"/>
      <c r="F24" s="24"/>
      <c r="G24" s="24"/>
      <c r="H24" s="340"/>
      <c r="I24" s="340"/>
      <c r="J24" s="340"/>
      <c r="K24" s="340"/>
      <c r="L24" s="340"/>
      <c r="M24" s="340"/>
      <c r="N24" s="340"/>
      <c r="O24" s="340"/>
      <c r="P24" s="340"/>
      <c r="Q24" s="340"/>
      <c r="R24" s="340"/>
      <c r="S24" s="340"/>
      <c r="T24" s="340"/>
      <c r="U24" s="340"/>
      <c r="V24" s="340"/>
      <c r="W24" s="340"/>
      <c r="X24" s="340"/>
      <c r="Y24" s="340"/>
      <c r="Z24" s="340"/>
      <c r="AA24" s="340"/>
      <c r="AB24" s="340"/>
      <c r="AC24" s="340"/>
      <c r="AD24" s="340"/>
      <c r="AE24" s="340"/>
      <c r="AF24" s="340"/>
      <c r="AG24" s="340"/>
      <c r="AH24" s="340"/>
      <c r="AI24" s="340"/>
      <c r="AJ24" s="340"/>
      <c r="AK24" s="340"/>
      <c r="AL24" s="340"/>
      <c r="AM24" s="340"/>
      <c r="AN24" s="340"/>
      <c r="AO24" s="340"/>
      <c r="AP24" s="340"/>
      <c r="AQ24" s="340"/>
      <c r="AR24" s="340"/>
      <c r="AS24" s="340"/>
      <c r="AT24" s="340"/>
      <c r="AU24" s="340"/>
      <c r="AV24" s="340"/>
      <c r="AW24" s="340"/>
      <c r="AX24" s="340"/>
      <c r="AY24" s="340"/>
      <c r="AZ24" s="340"/>
      <c r="BA24" s="340"/>
      <c r="BB24" s="340"/>
      <c r="BC24" s="340"/>
      <c r="BD24" s="340"/>
      <c r="BE24" s="340"/>
      <c r="BF24" s="340"/>
      <c r="BG24" s="340"/>
      <c r="BH24" s="340"/>
      <c r="BI24" s="340"/>
      <c r="BJ24" s="340"/>
      <c r="BK24" s="340"/>
      <c r="BL24" s="340"/>
      <c r="BM24" s="340"/>
      <c r="BN24" s="340"/>
      <c r="BO24" s="340"/>
      <c r="BP24" s="340"/>
      <c r="BQ24" s="340"/>
      <c r="BR24" s="340"/>
      <c r="BS24" s="340"/>
      <c r="BT24" s="340"/>
      <c r="BU24" s="340"/>
      <c r="BV24" s="340"/>
      <c r="BW24" s="340"/>
      <c r="BX24" s="340"/>
      <c r="BY24" s="340"/>
      <c r="BZ24" s="340"/>
      <c r="CA24" s="340"/>
      <c r="CB24" s="340"/>
      <c r="CC24" s="340"/>
      <c r="CD24" s="340"/>
      <c r="CE24" s="340"/>
      <c r="CF24" s="340"/>
      <c r="CG24" s="340"/>
      <c r="CH24" s="340"/>
      <c r="CI24" s="340"/>
      <c r="CJ24" s="340"/>
      <c r="CK24" s="340"/>
      <c r="CL24" s="340"/>
    </row>
    <row r="25" spans="1:90" s="24" customFormat="1" ht="12.75">
      <c r="A25" s="373"/>
      <c r="B25" s="374"/>
      <c r="H25" s="340"/>
      <c r="I25" s="340"/>
      <c r="J25" s="340"/>
      <c r="K25" s="340"/>
      <c r="L25" s="340"/>
      <c r="M25" s="340"/>
      <c r="N25" s="340"/>
      <c r="O25" s="340"/>
      <c r="P25" s="340"/>
      <c r="Q25" s="340"/>
      <c r="R25" s="340"/>
      <c r="S25" s="340"/>
      <c r="T25" s="340"/>
      <c r="U25" s="340"/>
      <c r="V25" s="340"/>
      <c r="W25" s="340"/>
      <c r="X25" s="340"/>
      <c r="Y25" s="340"/>
      <c r="Z25" s="340"/>
      <c r="AA25" s="340"/>
      <c r="AB25" s="340"/>
      <c r="AC25" s="340"/>
      <c r="AD25" s="340"/>
      <c r="AE25" s="340"/>
      <c r="AF25" s="340"/>
      <c r="AG25" s="340"/>
      <c r="AH25" s="340"/>
      <c r="AI25" s="340"/>
      <c r="AJ25" s="340"/>
      <c r="AK25" s="340"/>
      <c r="AL25" s="340"/>
      <c r="AM25" s="340"/>
      <c r="AN25" s="340"/>
      <c r="AO25" s="340"/>
      <c r="AP25" s="340"/>
      <c r="AQ25" s="340"/>
      <c r="AR25" s="340"/>
      <c r="AS25" s="340"/>
      <c r="AT25" s="340"/>
      <c r="AU25" s="340"/>
      <c r="AV25" s="340"/>
      <c r="AW25" s="340"/>
      <c r="AX25" s="340"/>
      <c r="AY25" s="340"/>
      <c r="AZ25" s="340"/>
      <c r="BA25" s="340"/>
      <c r="BB25" s="340"/>
      <c r="BC25" s="340"/>
      <c r="BD25" s="340"/>
      <c r="BE25" s="340"/>
      <c r="BF25" s="340"/>
      <c r="BG25" s="340"/>
      <c r="BH25" s="340"/>
      <c r="BI25" s="340"/>
      <c r="BJ25" s="340"/>
      <c r="BK25" s="340"/>
      <c r="BL25" s="340"/>
      <c r="BM25" s="340"/>
      <c r="BN25" s="340"/>
      <c r="BO25" s="340"/>
      <c r="BP25" s="340"/>
      <c r="BQ25" s="340"/>
      <c r="BR25" s="340"/>
      <c r="BS25" s="340"/>
      <c r="BT25" s="340"/>
      <c r="BU25" s="340"/>
      <c r="BV25" s="340"/>
      <c r="BW25" s="340"/>
      <c r="BX25" s="340"/>
      <c r="BY25" s="340"/>
      <c r="BZ25" s="340"/>
      <c r="CA25" s="340"/>
      <c r="CB25" s="340"/>
      <c r="CC25" s="340"/>
      <c r="CD25" s="340"/>
      <c r="CE25" s="340"/>
      <c r="CF25" s="340"/>
      <c r="CG25" s="340"/>
      <c r="CH25" s="340"/>
      <c r="CI25" s="340"/>
      <c r="CJ25" s="340"/>
      <c r="CK25" s="340"/>
      <c r="CL25" s="340"/>
    </row>
    <row r="26" spans="1:90">
      <c r="H26" s="340"/>
      <c r="I26" s="340"/>
      <c r="J26" s="340"/>
      <c r="K26" s="340"/>
      <c r="L26" s="340"/>
      <c r="M26" s="340"/>
      <c r="N26" s="340"/>
      <c r="O26" s="340"/>
      <c r="P26" s="340"/>
      <c r="Q26" s="340"/>
      <c r="R26" s="340"/>
      <c r="S26" s="340"/>
      <c r="T26" s="340"/>
      <c r="U26" s="340"/>
      <c r="V26" s="340"/>
      <c r="W26" s="340"/>
      <c r="X26" s="340"/>
      <c r="Y26" s="340"/>
      <c r="Z26" s="340"/>
      <c r="AA26" s="340"/>
      <c r="AB26" s="340"/>
      <c r="AC26" s="340"/>
      <c r="AD26" s="340"/>
      <c r="AE26" s="340"/>
      <c r="AF26" s="340"/>
      <c r="AG26" s="340"/>
      <c r="AH26" s="340"/>
      <c r="AI26" s="340"/>
      <c r="AJ26" s="340"/>
      <c r="AK26" s="340"/>
      <c r="AL26" s="340"/>
      <c r="AM26" s="340"/>
      <c r="AN26" s="340"/>
      <c r="AO26" s="340"/>
      <c r="AP26" s="340"/>
      <c r="AQ26" s="340"/>
      <c r="AR26" s="340"/>
      <c r="AS26" s="340"/>
      <c r="AT26" s="340"/>
      <c r="AU26" s="340"/>
      <c r="AV26" s="340"/>
      <c r="AW26" s="340"/>
      <c r="AX26" s="340"/>
      <c r="AY26" s="340"/>
      <c r="AZ26" s="340"/>
      <c r="BA26" s="340"/>
      <c r="BB26" s="340"/>
      <c r="BC26" s="340"/>
      <c r="BD26" s="340"/>
      <c r="BE26" s="340"/>
      <c r="BF26" s="340"/>
      <c r="BG26" s="340"/>
      <c r="BH26" s="340"/>
      <c r="BI26" s="340"/>
      <c r="BJ26" s="340"/>
      <c r="BK26" s="340"/>
      <c r="BL26" s="340"/>
      <c r="BM26" s="340"/>
      <c r="BN26" s="340"/>
      <c r="BO26" s="340"/>
      <c r="BP26" s="340"/>
      <c r="BQ26" s="340"/>
      <c r="BR26" s="340"/>
      <c r="BS26" s="340"/>
      <c r="BT26" s="340"/>
      <c r="BU26" s="340"/>
      <c r="BV26" s="340"/>
      <c r="BW26" s="340"/>
      <c r="BX26" s="340"/>
      <c r="BY26" s="340"/>
      <c r="BZ26" s="340"/>
      <c r="CA26" s="340"/>
      <c r="CB26" s="340"/>
      <c r="CC26" s="340"/>
      <c r="CD26" s="340"/>
      <c r="CE26" s="340"/>
      <c r="CF26" s="340"/>
      <c r="CG26" s="340"/>
      <c r="CH26" s="340"/>
      <c r="CI26" s="340"/>
      <c r="CJ26" s="340"/>
      <c r="CK26" s="340"/>
      <c r="CL26" s="340"/>
    </row>
    <row r="27" spans="1:90">
      <c r="H27" s="340"/>
      <c r="I27" s="340"/>
      <c r="J27" s="340"/>
      <c r="K27" s="340"/>
      <c r="L27" s="340"/>
      <c r="M27" s="340"/>
      <c r="N27" s="340"/>
      <c r="O27" s="340"/>
      <c r="P27" s="340"/>
      <c r="Q27" s="340"/>
      <c r="R27" s="340"/>
      <c r="S27" s="340"/>
      <c r="T27" s="340"/>
      <c r="U27" s="340"/>
      <c r="V27" s="340"/>
      <c r="W27" s="340"/>
      <c r="X27" s="340"/>
      <c r="Y27" s="340"/>
      <c r="Z27" s="340"/>
      <c r="AA27" s="340"/>
      <c r="AB27" s="340"/>
      <c r="AC27" s="340"/>
      <c r="AD27" s="340"/>
      <c r="AE27" s="340"/>
      <c r="AF27" s="340"/>
      <c r="AG27" s="340"/>
      <c r="AH27" s="340"/>
      <c r="AI27" s="340"/>
      <c r="AJ27" s="340"/>
      <c r="AK27" s="340"/>
      <c r="AL27" s="340"/>
      <c r="AM27" s="340"/>
      <c r="AN27" s="340"/>
      <c r="AO27" s="340"/>
      <c r="AP27" s="340"/>
      <c r="AQ27" s="340"/>
      <c r="AR27" s="340"/>
      <c r="AS27" s="340"/>
      <c r="AT27" s="340"/>
      <c r="AU27" s="340"/>
      <c r="AV27" s="340"/>
      <c r="AW27" s="340"/>
      <c r="AX27" s="340"/>
      <c r="AY27" s="340"/>
      <c r="AZ27" s="340"/>
      <c r="BA27" s="340"/>
      <c r="BB27" s="340"/>
      <c r="BC27" s="340"/>
      <c r="BD27" s="340"/>
      <c r="BE27" s="340"/>
      <c r="BF27" s="340"/>
      <c r="BG27" s="340"/>
      <c r="BH27" s="340"/>
      <c r="BI27" s="340"/>
      <c r="BJ27" s="340"/>
      <c r="BK27" s="340"/>
      <c r="BL27" s="340"/>
      <c r="BM27" s="340"/>
      <c r="BN27" s="340"/>
      <c r="BO27" s="340"/>
      <c r="BP27" s="340"/>
      <c r="BQ27" s="340"/>
      <c r="BR27" s="340"/>
      <c r="BS27" s="340"/>
      <c r="BT27" s="340"/>
      <c r="BU27" s="340"/>
      <c r="BV27" s="340"/>
      <c r="BW27" s="340"/>
      <c r="BX27" s="340"/>
      <c r="BY27" s="340"/>
      <c r="BZ27" s="340"/>
      <c r="CA27" s="340"/>
      <c r="CB27" s="340"/>
      <c r="CC27" s="340"/>
      <c r="CD27" s="340"/>
      <c r="CE27" s="340"/>
      <c r="CF27" s="340"/>
      <c r="CG27" s="340"/>
      <c r="CH27" s="340"/>
      <c r="CI27" s="340"/>
      <c r="CJ27" s="340"/>
      <c r="CK27" s="340"/>
      <c r="CL27" s="340"/>
    </row>
    <row r="28" spans="1:90">
      <c r="H28" s="340"/>
      <c r="I28" s="340"/>
      <c r="J28" s="340"/>
      <c r="K28" s="340"/>
      <c r="L28" s="340"/>
      <c r="M28" s="340"/>
      <c r="N28" s="340"/>
      <c r="O28" s="340"/>
      <c r="P28" s="340"/>
      <c r="Q28" s="340"/>
      <c r="R28" s="340"/>
      <c r="S28" s="340"/>
      <c r="T28" s="340"/>
      <c r="U28" s="340"/>
      <c r="V28" s="340"/>
      <c r="W28" s="340"/>
      <c r="X28" s="340"/>
      <c r="Y28" s="340"/>
      <c r="Z28" s="340"/>
      <c r="AA28" s="340"/>
      <c r="AB28" s="340"/>
      <c r="AC28" s="340"/>
      <c r="AD28" s="340"/>
      <c r="AE28" s="340"/>
      <c r="AF28" s="340"/>
      <c r="AG28" s="340"/>
      <c r="AH28" s="340"/>
      <c r="AI28" s="340"/>
      <c r="AJ28" s="340"/>
      <c r="AK28" s="340"/>
      <c r="AL28" s="340"/>
      <c r="AM28" s="340"/>
      <c r="AN28" s="340"/>
      <c r="AO28" s="340"/>
      <c r="AP28" s="340"/>
      <c r="AQ28" s="340"/>
      <c r="AR28" s="340"/>
      <c r="AS28" s="340"/>
      <c r="AT28" s="340"/>
      <c r="AU28" s="340"/>
      <c r="AV28" s="340"/>
      <c r="AW28" s="340"/>
      <c r="AX28" s="340"/>
      <c r="AY28" s="340"/>
      <c r="AZ28" s="340"/>
      <c r="BA28" s="340"/>
      <c r="BB28" s="340"/>
      <c r="BC28" s="340"/>
      <c r="BD28" s="340"/>
      <c r="BE28" s="340"/>
      <c r="BF28" s="340"/>
      <c r="BG28" s="340"/>
      <c r="BH28" s="340"/>
      <c r="BI28" s="340"/>
      <c r="BJ28" s="340"/>
      <c r="BK28" s="340"/>
      <c r="BL28" s="340"/>
      <c r="BM28" s="340"/>
      <c r="BN28" s="340"/>
      <c r="BO28" s="340"/>
      <c r="BP28" s="340"/>
      <c r="BQ28" s="340"/>
      <c r="BR28" s="340"/>
      <c r="BS28" s="340"/>
      <c r="BT28" s="340"/>
      <c r="BU28" s="340"/>
      <c r="BV28" s="340"/>
      <c r="BW28" s="340"/>
      <c r="BX28" s="340"/>
      <c r="BY28" s="340"/>
      <c r="BZ28" s="340"/>
      <c r="CA28" s="340"/>
      <c r="CB28" s="340"/>
      <c r="CC28" s="340"/>
      <c r="CD28" s="340"/>
      <c r="CE28" s="340"/>
      <c r="CF28" s="340"/>
      <c r="CG28" s="340"/>
      <c r="CH28" s="340"/>
      <c r="CI28" s="340"/>
      <c r="CJ28" s="340"/>
      <c r="CK28" s="340"/>
      <c r="CL28" s="340"/>
    </row>
    <row r="29" spans="1:90">
      <c r="H29" s="340"/>
      <c r="I29" s="340"/>
      <c r="J29" s="340"/>
      <c r="K29" s="340"/>
      <c r="L29" s="340"/>
      <c r="M29" s="340"/>
      <c r="N29" s="340"/>
      <c r="O29" s="340"/>
      <c r="P29" s="340"/>
      <c r="Q29" s="340"/>
      <c r="R29" s="340"/>
      <c r="S29" s="340"/>
      <c r="T29" s="340"/>
      <c r="U29" s="340"/>
      <c r="V29" s="340"/>
      <c r="W29" s="340"/>
      <c r="X29" s="340"/>
      <c r="Y29" s="340"/>
      <c r="Z29" s="340"/>
      <c r="AA29" s="340"/>
      <c r="AB29" s="340"/>
      <c r="AC29" s="340"/>
      <c r="AD29" s="340"/>
      <c r="AE29" s="340"/>
      <c r="AF29" s="340"/>
      <c r="AG29" s="340"/>
      <c r="AH29" s="340"/>
      <c r="AI29" s="340"/>
      <c r="AJ29" s="340"/>
      <c r="AK29" s="340"/>
      <c r="AL29" s="340"/>
      <c r="AM29" s="340"/>
      <c r="AN29" s="340"/>
      <c r="AO29" s="340"/>
      <c r="AP29" s="340"/>
      <c r="AQ29" s="340"/>
      <c r="AR29" s="340"/>
      <c r="AS29" s="340"/>
      <c r="AT29" s="340"/>
      <c r="AU29" s="340"/>
      <c r="AV29" s="340"/>
      <c r="AW29" s="340"/>
      <c r="AX29" s="340"/>
      <c r="AY29" s="340"/>
      <c r="AZ29" s="340"/>
      <c r="BA29" s="340"/>
      <c r="BB29" s="340"/>
      <c r="BC29" s="340"/>
      <c r="BD29" s="340"/>
      <c r="BE29" s="340"/>
      <c r="BF29" s="340"/>
      <c r="BG29" s="340"/>
      <c r="BH29" s="340"/>
      <c r="BI29" s="340"/>
      <c r="BJ29" s="340"/>
      <c r="BK29" s="340"/>
      <c r="BL29" s="340"/>
      <c r="BM29" s="340"/>
      <c r="BN29" s="340"/>
      <c r="BO29" s="340"/>
      <c r="BP29" s="340"/>
      <c r="BQ29" s="340"/>
      <c r="BR29" s="340"/>
      <c r="BS29" s="340"/>
      <c r="BT29" s="340"/>
      <c r="BU29" s="340"/>
      <c r="BV29" s="340"/>
      <c r="BW29" s="340"/>
      <c r="BX29" s="340"/>
      <c r="BY29" s="340"/>
      <c r="BZ29" s="340"/>
      <c r="CA29" s="340"/>
      <c r="CB29" s="340"/>
      <c r="CC29" s="340"/>
      <c r="CD29" s="340"/>
      <c r="CE29" s="340"/>
      <c r="CF29" s="340"/>
      <c r="CG29" s="340"/>
      <c r="CH29" s="340"/>
      <c r="CI29" s="340"/>
      <c r="CJ29" s="340"/>
      <c r="CK29" s="340"/>
      <c r="CL29" s="340"/>
    </row>
    <row r="30" spans="1:90">
      <c r="H30" s="340"/>
      <c r="I30" s="340"/>
      <c r="J30" s="340"/>
      <c r="K30" s="340"/>
      <c r="L30" s="340"/>
      <c r="M30" s="340"/>
      <c r="N30" s="340"/>
      <c r="O30" s="340"/>
      <c r="P30" s="340"/>
      <c r="Q30" s="340"/>
      <c r="R30" s="340"/>
      <c r="S30" s="340"/>
      <c r="T30" s="340"/>
      <c r="U30" s="340"/>
      <c r="V30" s="340"/>
      <c r="W30" s="340"/>
      <c r="X30" s="340"/>
      <c r="Y30" s="340"/>
      <c r="Z30" s="340"/>
      <c r="AA30" s="340"/>
      <c r="AB30" s="340"/>
      <c r="AC30" s="340"/>
      <c r="AD30" s="340"/>
      <c r="AE30" s="340"/>
      <c r="AF30" s="340"/>
      <c r="AG30" s="340"/>
      <c r="AH30" s="340"/>
      <c r="AI30" s="340"/>
      <c r="AJ30" s="340"/>
      <c r="AK30" s="340"/>
      <c r="AL30" s="340"/>
      <c r="AM30" s="340"/>
      <c r="AN30" s="340"/>
      <c r="AO30" s="340"/>
      <c r="AP30" s="340"/>
      <c r="AQ30" s="340"/>
      <c r="AR30" s="340"/>
      <c r="AS30" s="340"/>
      <c r="AT30" s="340"/>
      <c r="AU30" s="340"/>
      <c r="AV30" s="340"/>
      <c r="AW30" s="340"/>
      <c r="AX30" s="340"/>
      <c r="AY30" s="340"/>
      <c r="AZ30" s="340"/>
      <c r="BA30" s="340"/>
      <c r="BB30" s="340"/>
      <c r="BC30" s="340"/>
      <c r="BD30" s="340"/>
      <c r="BE30" s="340"/>
      <c r="BF30" s="340"/>
      <c r="BG30" s="340"/>
      <c r="BH30" s="340"/>
      <c r="BI30" s="340"/>
      <c r="BJ30" s="340"/>
      <c r="BK30" s="340"/>
      <c r="BL30" s="340"/>
      <c r="BM30" s="340"/>
      <c r="BN30" s="340"/>
      <c r="BO30" s="340"/>
      <c r="BP30" s="340"/>
      <c r="BQ30" s="340"/>
      <c r="BR30" s="340"/>
      <c r="BS30" s="340"/>
      <c r="BT30" s="340"/>
      <c r="BU30" s="340"/>
      <c r="BV30" s="340"/>
      <c r="BW30" s="340"/>
      <c r="BX30" s="340"/>
      <c r="BY30" s="340"/>
      <c r="BZ30" s="340"/>
      <c r="CA30" s="340"/>
      <c r="CB30" s="340"/>
      <c r="CC30" s="340"/>
      <c r="CD30" s="340"/>
      <c r="CE30" s="340"/>
      <c r="CF30" s="340"/>
      <c r="CG30" s="340"/>
      <c r="CH30" s="340"/>
      <c r="CI30" s="340"/>
      <c r="CJ30" s="340"/>
      <c r="CK30" s="340"/>
      <c r="CL30" s="340"/>
    </row>
    <row r="31" spans="1:90">
      <c r="H31" s="340"/>
      <c r="I31" s="340"/>
      <c r="J31" s="340"/>
      <c r="K31" s="340"/>
      <c r="L31" s="340"/>
      <c r="M31" s="340"/>
      <c r="N31" s="340"/>
      <c r="O31" s="340"/>
      <c r="P31" s="340"/>
      <c r="Q31" s="340"/>
      <c r="R31" s="340"/>
      <c r="S31" s="340"/>
      <c r="T31" s="340"/>
      <c r="U31" s="340"/>
      <c r="V31" s="340"/>
      <c r="W31" s="340"/>
      <c r="X31" s="340"/>
      <c r="Y31" s="340"/>
      <c r="Z31" s="340"/>
      <c r="AA31" s="340"/>
      <c r="AB31" s="340"/>
      <c r="AC31" s="340"/>
      <c r="AD31" s="340"/>
      <c r="AE31" s="340"/>
      <c r="AF31" s="340"/>
      <c r="AG31" s="340"/>
      <c r="AH31" s="340"/>
      <c r="AI31" s="340"/>
      <c r="AJ31" s="340"/>
      <c r="AK31" s="340"/>
      <c r="AL31" s="340"/>
      <c r="AM31" s="340"/>
      <c r="AN31" s="340"/>
      <c r="AO31" s="340"/>
      <c r="AP31" s="340"/>
      <c r="AQ31" s="340"/>
      <c r="AR31" s="340"/>
      <c r="AS31" s="340"/>
      <c r="AT31" s="340"/>
      <c r="AU31" s="340"/>
      <c r="AV31" s="340"/>
      <c r="AW31" s="340"/>
      <c r="AX31" s="340"/>
      <c r="AY31" s="340"/>
      <c r="AZ31" s="340"/>
      <c r="BA31" s="340"/>
      <c r="BB31" s="340"/>
      <c r="BC31" s="340"/>
      <c r="BD31" s="340"/>
      <c r="BE31" s="340"/>
      <c r="BF31" s="340"/>
      <c r="BG31" s="340"/>
      <c r="BH31" s="340"/>
      <c r="BI31" s="340"/>
      <c r="BJ31" s="340"/>
      <c r="BK31" s="340"/>
      <c r="BL31" s="340"/>
      <c r="BM31" s="340"/>
      <c r="BN31" s="340"/>
      <c r="BO31" s="340"/>
      <c r="BP31" s="340"/>
      <c r="BQ31" s="340"/>
      <c r="BR31" s="340"/>
      <c r="BS31" s="340"/>
      <c r="BT31" s="340"/>
      <c r="BU31" s="340"/>
      <c r="BV31" s="340"/>
      <c r="BW31" s="340"/>
      <c r="BX31" s="340"/>
      <c r="BY31" s="340"/>
      <c r="BZ31" s="340"/>
      <c r="CA31" s="340"/>
      <c r="CB31" s="340"/>
      <c r="CC31" s="340"/>
      <c r="CD31" s="340"/>
      <c r="CE31" s="340"/>
      <c r="CF31" s="340"/>
      <c r="CG31" s="340"/>
      <c r="CH31" s="340"/>
      <c r="CI31" s="340"/>
      <c r="CJ31" s="340"/>
      <c r="CK31" s="340"/>
      <c r="CL31" s="340"/>
    </row>
    <row r="32" spans="1:90">
      <c r="H32" s="340"/>
      <c r="I32" s="340"/>
      <c r="J32" s="340"/>
      <c r="K32" s="340"/>
      <c r="L32" s="340"/>
      <c r="M32" s="340"/>
      <c r="N32" s="340"/>
      <c r="O32" s="340"/>
      <c r="P32" s="340"/>
      <c r="Q32" s="340"/>
      <c r="R32" s="340"/>
      <c r="S32" s="340"/>
      <c r="T32" s="340"/>
      <c r="U32" s="340"/>
      <c r="V32" s="340"/>
      <c r="W32" s="340"/>
      <c r="X32" s="340"/>
      <c r="Y32" s="340"/>
      <c r="Z32" s="340"/>
      <c r="AA32" s="340"/>
      <c r="AB32" s="340"/>
      <c r="AC32" s="340"/>
      <c r="AD32" s="340"/>
      <c r="AE32" s="340"/>
      <c r="AF32" s="340"/>
      <c r="AG32" s="340"/>
      <c r="AH32" s="340"/>
      <c r="AI32" s="340"/>
      <c r="AJ32" s="340"/>
      <c r="AK32" s="340"/>
      <c r="AL32" s="340"/>
      <c r="AM32" s="340"/>
      <c r="AN32" s="340"/>
      <c r="AO32" s="340"/>
      <c r="AP32" s="340"/>
      <c r="AQ32" s="340"/>
      <c r="AR32" s="340"/>
      <c r="AS32" s="340"/>
      <c r="AT32" s="340"/>
      <c r="AU32" s="340"/>
      <c r="AV32" s="340"/>
      <c r="AW32" s="340"/>
      <c r="AX32" s="340"/>
      <c r="AY32" s="340"/>
      <c r="AZ32" s="340"/>
      <c r="BA32" s="340"/>
      <c r="BB32" s="340"/>
      <c r="BC32" s="340"/>
      <c r="BD32" s="340"/>
      <c r="BE32" s="340"/>
      <c r="BF32" s="340"/>
      <c r="BG32" s="340"/>
      <c r="BH32" s="340"/>
      <c r="BI32" s="340"/>
      <c r="BJ32" s="340"/>
      <c r="BK32" s="340"/>
      <c r="BL32" s="340"/>
      <c r="BM32" s="340"/>
      <c r="BN32" s="340"/>
      <c r="BO32" s="340"/>
      <c r="BP32" s="340"/>
      <c r="BQ32" s="340"/>
      <c r="BR32" s="340"/>
      <c r="BS32" s="340"/>
      <c r="BT32" s="340"/>
      <c r="BU32" s="340"/>
      <c r="BV32" s="340"/>
      <c r="BW32" s="340"/>
      <c r="BX32" s="340"/>
      <c r="BY32" s="340"/>
      <c r="BZ32" s="340"/>
      <c r="CA32" s="340"/>
      <c r="CB32" s="340"/>
      <c r="CC32" s="340"/>
      <c r="CD32" s="340"/>
      <c r="CE32" s="340"/>
      <c r="CF32" s="340"/>
      <c r="CG32" s="340"/>
      <c r="CH32" s="340"/>
      <c r="CI32" s="340"/>
      <c r="CJ32" s="340"/>
      <c r="CK32" s="340"/>
      <c r="CL32" s="340"/>
    </row>
    <row r="33" spans="8:90">
      <c r="H33" s="340"/>
      <c r="I33" s="340"/>
      <c r="J33" s="340"/>
      <c r="K33" s="340"/>
      <c r="L33" s="340"/>
      <c r="M33" s="340"/>
      <c r="N33" s="340"/>
      <c r="O33" s="340"/>
      <c r="P33" s="340"/>
      <c r="Q33" s="340"/>
      <c r="R33" s="340"/>
      <c r="S33" s="340"/>
      <c r="T33" s="340"/>
      <c r="U33" s="340"/>
      <c r="V33" s="340"/>
      <c r="W33" s="340"/>
      <c r="X33" s="340"/>
      <c r="Y33" s="340"/>
      <c r="Z33" s="340"/>
      <c r="AA33" s="340"/>
      <c r="AB33" s="340"/>
      <c r="AC33" s="340"/>
      <c r="AD33" s="340"/>
      <c r="AE33" s="340"/>
      <c r="AF33" s="340"/>
      <c r="AG33" s="340"/>
      <c r="AH33" s="340"/>
      <c r="AI33" s="340"/>
      <c r="AJ33" s="340"/>
      <c r="AK33" s="340"/>
      <c r="AL33" s="340"/>
      <c r="AM33" s="340"/>
      <c r="AN33" s="340"/>
      <c r="AO33" s="340"/>
      <c r="AP33" s="340"/>
      <c r="AQ33" s="340"/>
      <c r="AR33" s="340"/>
      <c r="AS33" s="340"/>
      <c r="AT33" s="340"/>
      <c r="AU33" s="340"/>
      <c r="AV33" s="340"/>
      <c r="AW33" s="340"/>
      <c r="AX33" s="340"/>
      <c r="AY33" s="340"/>
      <c r="AZ33" s="340"/>
      <c r="BA33" s="340"/>
      <c r="BB33" s="340"/>
      <c r="BC33" s="340"/>
      <c r="BD33" s="340"/>
      <c r="BE33" s="340"/>
      <c r="BF33" s="340"/>
      <c r="BG33" s="340"/>
      <c r="BH33" s="340"/>
      <c r="BI33" s="340"/>
      <c r="BJ33" s="340"/>
      <c r="BK33" s="340"/>
      <c r="BL33" s="340"/>
      <c r="BM33" s="340"/>
      <c r="BN33" s="340"/>
      <c r="BO33" s="340"/>
      <c r="BP33" s="340"/>
      <c r="BQ33" s="340"/>
      <c r="BR33" s="340"/>
      <c r="BS33" s="340"/>
      <c r="BT33" s="340"/>
      <c r="BU33" s="340"/>
      <c r="BV33" s="340"/>
      <c r="BW33" s="340"/>
      <c r="BX33" s="340"/>
      <c r="BY33" s="340"/>
      <c r="BZ33" s="340"/>
      <c r="CA33" s="340"/>
      <c r="CB33" s="340"/>
      <c r="CC33" s="340"/>
      <c r="CD33" s="340"/>
      <c r="CE33" s="340"/>
      <c r="CF33" s="340"/>
      <c r="CG33" s="340"/>
      <c r="CH33" s="340"/>
      <c r="CI33" s="340"/>
      <c r="CJ33" s="340"/>
      <c r="CK33" s="340"/>
      <c r="CL33" s="340"/>
    </row>
    <row r="34" spans="8:90">
      <c r="H34" s="340"/>
      <c r="I34" s="340"/>
      <c r="J34" s="340"/>
      <c r="K34" s="340"/>
      <c r="L34" s="340"/>
      <c r="M34" s="340"/>
      <c r="N34" s="340"/>
      <c r="O34" s="340"/>
      <c r="P34" s="340"/>
      <c r="Q34" s="340"/>
      <c r="R34" s="340"/>
      <c r="S34" s="340"/>
      <c r="T34" s="340"/>
      <c r="U34" s="340"/>
      <c r="V34" s="340"/>
      <c r="W34" s="340"/>
      <c r="X34" s="340"/>
      <c r="Y34" s="340"/>
      <c r="Z34" s="340"/>
      <c r="AA34" s="340"/>
      <c r="AB34" s="340"/>
      <c r="AC34" s="340"/>
      <c r="AD34" s="340"/>
      <c r="AE34" s="340"/>
      <c r="AF34" s="340"/>
      <c r="AG34" s="340"/>
      <c r="AH34" s="340"/>
      <c r="AI34" s="340"/>
      <c r="AJ34" s="340"/>
      <c r="AK34" s="340"/>
      <c r="AL34" s="340"/>
      <c r="AM34" s="340"/>
      <c r="AN34" s="340"/>
      <c r="AO34" s="340"/>
      <c r="AP34" s="340"/>
      <c r="AQ34" s="340"/>
      <c r="AR34" s="340"/>
      <c r="AS34" s="340"/>
      <c r="AT34" s="340"/>
      <c r="AU34" s="340"/>
      <c r="AV34" s="340"/>
      <c r="AW34" s="340"/>
      <c r="AX34" s="340"/>
      <c r="AY34" s="340"/>
      <c r="AZ34" s="340"/>
      <c r="BA34" s="340"/>
      <c r="BB34" s="340"/>
      <c r="BC34" s="340"/>
      <c r="BD34" s="340"/>
      <c r="BE34" s="340"/>
      <c r="BF34" s="340"/>
      <c r="BG34" s="340"/>
      <c r="BH34" s="340"/>
      <c r="BI34" s="340"/>
      <c r="BJ34" s="340"/>
      <c r="BK34" s="340"/>
      <c r="BL34" s="340"/>
      <c r="BM34" s="340"/>
      <c r="BN34" s="340"/>
      <c r="BO34" s="340"/>
      <c r="BP34" s="340"/>
      <c r="BQ34" s="340"/>
      <c r="BR34" s="340"/>
      <c r="BS34" s="340"/>
      <c r="BT34" s="340"/>
      <c r="BU34" s="340"/>
      <c r="BV34" s="340"/>
      <c r="BW34" s="340"/>
      <c r="BX34" s="340"/>
      <c r="BY34" s="340"/>
      <c r="BZ34" s="340"/>
      <c r="CA34" s="340"/>
      <c r="CB34" s="340"/>
      <c r="CC34" s="340"/>
      <c r="CD34" s="340"/>
      <c r="CE34" s="340"/>
      <c r="CF34" s="340"/>
      <c r="CG34" s="340"/>
      <c r="CH34" s="340"/>
      <c r="CI34" s="340"/>
      <c r="CJ34" s="340"/>
      <c r="CK34" s="340"/>
      <c r="CL34" s="340"/>
    </row>
    <row r="35" spans="8:90">
      <c r="H35" s="340"/>
      <c r="I35" s="340"/>
      <c r="J35" s="340"/>
      <c r="K35" s="340"/>
      <c r="L35" s="340"/>
      <c r="M35" s="340"/>
      <c r="N35" s="340"/>
      <c r="O35" s="340"/>
      <c r="P35" s="340"/>
      <c r="Q35" s="340"/>
      <c r="R35" s="340"/>
      <c r="S35" s="340"/>
      <c r="T35" s="340"/>
      <c r="U35" s="340"/>
      <c r="V35" s="340"/>
      <c r="W35" s="340"/>
      <c r="X35" s="340"/>
      <c r="Y35" s="340"/>
      <c r="Z35" s="340"/>
      <c r="AA35" s="340"/>
      <c r="AB35" s="340"/>
      <c r="AC35" s="340"/>
      <c r="AD35" s="340"/>
      <c r="AE35" s="340"/>
      <c r="AF35" s="340"/>
      <c r="AG35" s="340"/>
      <c r="AH35" s="340"/>
      <c r="AI35" s="340"/>
      <c r="AJ35" s="340"/>
      <c r="AK35" s="340"/>
      <c r="AL35" s="340"/>
      <c r="AM35" s="340"/>
      <c r="AN35" s="340"/>
      <c r="AO35" s="340"/>
      <c r="AP35" s="340"/>
      <c r="AQ35" s="340"/>
      <c r="AR35" s="340"/>
      <c r="AS35" s="340"/>
      <c r="AT35" s="340"/>
      <c r="AU35" s="340"/>
      <c r="AV35" s="340"/>
      <c r="AW35" s="340"/>
      <c r="AX35" s="340"/>
      <c r="AY35" s="340"/>
      <c r="AZ35" s="340"/>
      <c r="BA35" s="340"/>
      <c r="BB35" s="340"/>
      <c r="BC35" s="340"/>
      <c r="BD35" s="340"/>
      <c r="BE35" s="340"/>
      <c r="BF35" s="340"/>
      <c r="BG35" s="340"/>
      <c r="BH35" s="340"/>
      <c r="BI35" s="340"/>
      <c r="BJ35" s="340"/>
      <c r="BK35" s="340"/>
      <c r="BL35" s="340"/>
      <c r="BM35" s="340"/>
      <c r="BN35" s="340"/>
      <c r="BO35" s="340"/>
      <c r="BP35" s="340"/>
      <c r="BQ35" s="340"/>
      <c r="BR35" s="340"/>
      <c r="BS35" s="340"/>
      <c r="BT35" s="340"/>
      <c r="BU35" s="340"/>
      <c r="BV35" s="340"/>
      <c r="BW35" s="340"/>
      <c r="BX35" s="340"/>
      <c r="BY35" s="340"/>
      <c r="BZ35" s="340"/>
      <c r="CA35" s="340"/>
      <c r="CB35" s="340"/>
      <c r="CC35" s="340"/>
      <c r="CD35" s="340"/>
      <c r="CE35" s="340"/>
      <c r="CF35" s="340"/>
      <c r="CG35" s="340"/>
      <c r="CH35" s="340"/>
      <c r="CI35" s="340"/>
      <c r="CJ35" s="340"/>
      <c r="CK35" s="340"/>
      <c r="CL35" s="340"/>
    </row>
    <row r="36" spans="8:90">
      <c r="H36" s="340"/>
      <c r="I36" s="340"/>
      <c r="J36" s="340"/>
      <c r="K36" s="340"/>
      <c r="L36" s="340"/>
      <c r="M36" s="340"/>
      <c r="N36" s="340"/>
      <c r="O36" s="340"/>
      <c r="P36" s="340"/>
      <c r="Q36" s="340"/>
      <c r="R36" s="340"/>
      <c r="S36" s="340"/>
      <c r="T36" s="340"/>
      <c r="U36" s="340"/>
      <c r="V36" s="340"/>
      <c r="W36" s="340"/>
      <c r="X36" s="340"/>
      <c r="Y36" s="340"/>
      <c r="Z36" s="340"/>
      <c r="AA36" s="340"/>
      <c r="AB36" s="340"/>
      <c r="AC36" s="340"/>
      <c r="AD36" s="340"/>
      <c r="AE36" s="340"/>
      <c r="AF36" s="340"/>
      <c r="AG36" s="340"/>
      <c r="AH36" s="340"/>
      <c r="AI36" s="340"/>
      <c r="AJ36" s="340"/>
      <c r="AK36" s="340"/>
      <c r="AL36" s="340"/>
      <c r="AM36" s="340"/>
      <c r="AN36" s="340"/>
      <c r="AO36" s="340"/>
      <c r="AP36" s="340"/>
      <c r="AQ36" s="340"/>
      <c r="AR36" s="340"/>
      <c r="AS36" s="340"/>
      <c r="AT36" s="340"/>
      <c r="AU36" s="340"/>
      <c r="AV36" s="340"/>
      <c r="AW36" s="340"/>
      <c r="AX36" s="340"/>
      <c r="AY36" s="340"/>
      <c r="AZ36" s="340"/>
      <c r="BA36" s="340"/>
      <c r="BB36" s="340"/>
      <c r="BC36" s="340"/>
      <c r="BD36" s="340"/>
      <c r="BE36" s="340"/>
      <c r="BF36" s="340"/>
      <c r="BG36" s="340"/>
      <c r="BH36" s="340"/>
      <c r="BI36" s="340"/>
      <c r="BJ36" s="340"/>
      <c r="BK36" s="340"/>
      <c r="BL36" s="340"/>
      <c r="BM36" s="340"/>
      <c r="BN36" s="340"/>
      <c r="BO36" s="340"/>
      <c r="BP36" s="340"/>
      <c r="BQ36" s="340"/>
      <c r="BR36" s="340"/>
      <c r="BS36" s="340"/>
      <c r="BT36" s="340"/>
      <c r="BU36" s="340"/>
      <c r="BV36" s="340"/>
      <c r="BW36" s="340"/>
      <c r="BX36" s="340"/>
      <c r="BY36" s="340"/>
      <c r="BZ36" s="340"/>
      <c r="CA36" s="340"/>
      <c r="CB36" s="340"/>
      <c r="CC36" s="340"/>
      <c r="CD36" s="340"/>
      <c r="CE36" s="340"/>
      <c r="CF36" s="340"/>
      <c r="CG36" s="340"/>
      <c r="CH36" s="340"/>
      <c r="CI36" s="340"/>
      <c r="CJ36" s="340"/>
      <c r="CK36" s="340"/>
      <c r="CL36" s="340"/>
    </row>
    <row r="37" spans="8:90">
      <c r="H37" s="340"/>
      <c r="I37" s="340"/>
      <c r="J37" s="340"/>
      <c r="K37" s="340"/>
      <c r="L37" s="340"/>
      <c r="M37" s="340"/>
      <c r="N37" s="340"/>
      <c r="O37" s="340"/>
      <c r="P37" s="340"/>
      <c r="Q37" s="340"/>
      <c r="R37" s="340"/>
      <c r="S37" s="340"/>
      <c r="T37" s="340"/>
      <c r="U37" s="340"/>
      <c r="V37" s="340"/>
      <c r="W37" s="340"/>
      <c r="X37" s="340"/>
      <c r="Y37" s="340"/>
      <c r="Z37" s="340"/>
      <c r="AA37" s="340"/>
      <c r="AB37" s="340"/>
      <c r="AC37" s="340"/>
      <c r="AD37" s="340"/>
      <c r="AE37" s="340"/>
      <c r="AF37" s="340"/>
      <c r="AG37" s="340"/>
      <c r="AH37" s="340"/>
      <c r="AI37" s="340"/>
      <c r="AJ37" s="340"/>
      <c r="AK37" s="340"/>
      <c r="AL37" s="340"/>
      <c r="AM37" s="340"/>
      <c r="AN37" s="340"/>
      <c r="AO37" s="340"/>
      <c r="AP37" s="340"/>
      <c r="AQ37" s="340"/>
      <c r="AR37" s="340"/>
      <c r="AS37" s="340"/>
      <c r="AT37" s="340"/>
      <c r="AU37" s="340"/>
      <c r="AV37" s="340"/>
      <c r="AW37" s="340"/>
      <c r="AX37" s="340"/>
      <c r="AY37" s="340"/>
      <c r="AZ37" s="340"/>
      <c r="BA37" s="340"/>
      <c r="BB37" s="340"/>
      <c r="BC37" s="340"/>
      <c r="BD37" s="340"/>
      <c r="BE37" s="340"/>
      <c r="BF37" s="340"/>
      <c r="BG37" s="340"/>
      <c r="BH37" s="340"/>
      <c r="BI37" s="340"/>
      <c r="BJ37" s="340"/>
      <c r="BK37" s="340"/>
      <c r="BL37" s="340"/>
      <c r="BM37" s="340"/>
      <c r="BN37" s="340"/>
      <c r="BO37" s="340"/>
      <c r="BP37" s="340"/>
      <c r="BQ37" s="340"/>
      <c r="BR37" s="340"/>
      <c r="BS37" s="340"/>
      <c r="BT37" s="340"/>
      <c r="BU37" s="340"/>
      <c r="BV37" s="340"/>
      <c r="BW37" s="340"/>
      <c r="BX37" s="340"/>
      <c r="BY37" s="340"/>
      <c r="BZ37" s="340"/>
      <c r="CA37" s="340"/>
      <c r="CB37" s="340"/>
      <c r="CC37" s="340"/>
      <c r="CD37" s="340"/>
      <c r="CE37" s="340"/>
      <c r="CF37" s="340"/>
      <c r="CG37" s="340"/>
      <c r="CH37" s="340"/>
      <c r="CI37" s="340"/>
      <c r="CJ37" s="340"/>
      <c r="CK37" s="340"/>
      <c r="CL37" s="340"/>
    </row>
    <row r="38" spans="8:90">
      <c r="H38" s="340"/>
      <c r="I38" s="340"/>
      <c r="J38" s="340"/>
      <c r="K38" s="340"/>
      <c r="L38" s="340"/>
      <c r="M38" s="340"/>
      <c r="N38" s="340"/>
      <c r="O38" s="340"/>
      <c r="P38" s="340"/>
      <c r="Q38" s="340"/>
      <c r="R38" s="340"/>
      <c r="S38" s="340"/>
      <c r="T38" s="340"/>
      <c r="U38" s="340"/>
      <c r="V38" s="340"/>
      <c r="W38" s="340"/>
      <c r="X38" s="340"/>
      <c r="Y38" s="340"/>
      <c r="Z38" s="340"/>
      <c r="AA38" s="340"/>
      <c r="AB38" s="340"/>
      <c r="AC38" s="340"/>
      <c r="AD38" s="340"/>
      <c r="AE38" s="340"/>
      <c r="AF38" s="340"/>
      <c r="AG38" s="340"/>
      <c r="AH38" s="340"/>
      <c r="AI38" s="340"/>
      <c r="AJ38" s="340"/>
      <c r="AK38" s="340"/>
      <c r="AL38" s="340"/>
      <c r="AM38" s="340"/>
      <c r="AN38" s="340"/>
      <c r="AO38" s="340"/>
      <c r="AP38" s="340"/>
      <c r="AQ38" s="340"/>
      <c r="AR38" s="340"/>
      <c r="AS38" s="340"/>
      <c r="AT38" s="340"/>
      <c r="AU38" s="340"/>
      <c r="AV38" s="340"/>
      <c r="AW38" s="340"/>
      <c r="AX38" s="340"/>
      <c r="AY38" s="340"/>
      <c r="AZ38" s="340"/>
      <c r="BA38" s="340"/>
      <c r="BB38" s="340"/>
      <c r="BC38" s="340"/>
      <c r="BD38" s="340"/>
      <c r="BE38" s="340"/>
      <c r="BF38" s="340"/>
      <c r="BG38" s="340"/>
      <c r="BH38" s="340"/>
      <c r="BI38" s="340"/>
      <c r="BJ38" s="340"/>
      <c r="BK38" s="340"/>
      <c r="BL38" s="340"/>
      <c r="BM38" s="340"/>
      <c r="BN38" s="340"/>
      <c r="BO38" s="340"/>
      <c r="BP38" s="340"/>
      <c r="BQ38" s="340"/>
      <c r="BR38" s="340"/>
      <c r="BS38" s="340"/>
      <c r="BT38" s="340"/>
      <c r="BU38" s="340"/>
      <c r="BV38" s="340"/>
      <c r="BW38" s="340"/>
      <c r="BX38" s="340"/>
      <c r="BY38" s="340"/>
      <c r="BZ38" s="340"/>
      <c r="CA38" s="340"/>
      <c r="CB38" s="340"/>
      <c r="CC38" s="340"/>
      <c r="CD38" s="340"/>
      <c r="CE38" s="340"/>
      <c r="CF38" s="340"/>
      <c r="CG38" s="340"/>
      <c r="CH38" s="340"/>
      <c r="CI38" s="340"/>
      <c r="CJ38" s="340"/>
      <c r="CK38" s="340"/>
      <c r="CL38" s="340"/>
    </row>
    <row r="39" spans="8:90">
      <c r="H39" s="340"/>
      <c r="I39" s="340"/>
      <c r="J39" s="340"/>
      <c r="K39" s="340"/>
      <c r="L39" s="340"/>
      <c r="M39" s="340"/>
      <c r="N39" s="340"/>
      <c r="O39" s="340"/>
      <c r="P39" s="340"/>
      <c r="Q39" s="340"/>
      <c r="R39" s="340"/>
      <c r="S39" s="340"/>
      <c r="T39" s="340"/>
      <c r="U39" s="340"/>
      <c r="V39" s="340"/>
      <c r="W39" s="340"/>
      <c r="X39" s="340"/>
      <c r="Y39" s="340"/>
      <c r="Z39" s="340"/>
      <c r="AA39" s="340"/>
      <c r="AB39" s="340"/>
      <c r="AC39" s="340"/>
      <c r="AD39" s="340"/>
      <c r="AE39" s="340"/>
      <c r="AF39" s="340"/>
      <c r="AG39" s="340"/>
      <c r="AH39" s="340"/>
      <c r="AI39" s="340"/>
      <c r="AJ39" s="340"/>
      <c r="AK39" s="340"/>
      <c r="AL39" s="340"/>
      <c r="AM39" s="340"/>
      <c r="AN39" s="340"/>
      <c r="AO39" s="340"/>
      <c r="AP39" s="340"/>
      <c r="AQ39" s="340"/>
      <c r="AR39" s="340"/>
      <c r="AS39" s="340"/>
      <c r="AT39" s="340"/>
      <c r="AU39" s="340"/>
      <c r="AV39" s="340"/>
      <c r="AW39" s="340"/>
      <c r="AX39" s="340"/>
      <c r="AY39" s="340"/>
      <c r="AZ39" s="340"/>
      <c r="BA39" s="340"/>
      <c r="BB39" s="340"/>
      <c r="BC39" s="340"/>
      <c r="BD39" s="340"/>
      <c r="BE39" s="340"/>
      <c r="BF39" s="340"/>
      <c r="BG39" s="340"/>
      <c r="BH39" s="340"/>
      <c r="BI39" s="340"/>
      <c r="BJ39" s="340"/>
      <c r="BK39" s="340"/>
      <c r="BL39" s="340"/>
      <c r="BM39" s="340"/>
      <c r="BN39" s="340"/>
      <c r="BO39" s="340"/>
      <c r="BP39" s="340"/>
      <c r="BQ39" s="340"/>
      <c r="BR39" s="340"/>
      <c r="BS39" s="340"/>
      <c r="BT39" s="340"/>
      <c r="BU39" s="340"/>
      <c r="BV39" s="340"/>
      <c r="BW39" s="340"/>
      <c r="BX39" s="340"/>
      <c r="BY39" s="340"/>
      <c r="BZ39" s="340"/>
      <c r="CA39" s="340"/>
      <c r="CB39" s="340"/>
      <c r="CC39" s="340"/>
      <c r="CD39" s="340"/>
      <c r="CE39" s="340"/>
      <c r="CF39" s="340"/>
      <c r="CG39" s="340"/>
      <c r="CH39" s="340"/>
      <c r="CI39" s="340"/>
      <c r="CJ39" s="340"/>
      <c r="CK39" s="340"/>
      <c r="CL39" s="340"/>
    </row>
    <row r="40" spans="8:90">
      <c r="H40" s="340"/>
      <c r="I40" s="340"/>
      <c r="J40" s="340"/>
      <c r="K40" s="340"/>
      <c r="L40" s="340"/>
      <c r="M40" s="340"/>
      <c r="N40" s="340"/>
      <c r="O40" s="340"/>
      <c r="P40" s="340"/>
      <c r="Q40" s="340"/>
      <c r="R40" s="340"/>
      <c r="S40" s="340"/>
      <c r="T40" s="340"/>
      <c r="U40" s="340"/>
      <c r="V40" s="340"/>
      <c r="W40" s="340"/>
      <c r="X40" s="340"/>
      <c r="Y40" s="340"/>
      <c r="Z40" s="340"/>
      <c r="AA40" s="340"/>
      <c r="AB40" s="340"/>
      <c r="AC40" s="340"/>
      <c r="AD40" s="340"/>
      <c r="AE40" s="340"/>
      <c r="AF40" s="340"/>
      <c r="AG40" s="340"/>
      <c r="AH40" s="340"/>
      <c r="AI40" s="340"/>
      <c r="AJ40" s="340"/>
      <c r="AK40" s="340"/>
      <c r="AL40" s="340"/>
      <c r="AM40" s="340"/>
      <c r="AN40" s="340"/>
      <c r="AO40" s="340"/>
      <c r="AP40" s="340"/>
      <c r="AQ40" s="340"/>
      <c r="AR40" s="340"/>
      <c r="AS40" s="340"/>
      <c r="AT40" s="340"/>
      <c r="AU40" s="340"/>
      <c r="AV40" s="340"/>
      <c r="AW40" s="340"/>
      <c r="AX40" s="340"/>
      <c r="AY40" s="340"/>
      <c r="AZ40" s="340"/>
      <c r="BA40" s="340"/>
      <c r="BB40" s="340"/>
      <c r="BC40" s="340"/>
      <c r="BD40" s="340"/>
      <c r="BE40" s="340"/>
      <c r="BF40" s="340"/>
      <c r="BG40" s="340"/>
      <c r="BH40" s="340"/>
      <c r="BI40" s="340"/>
      <c r="BJ40" s="340"/>
      <c r="BK40" s="340"/>
      <c r="BL40" s="340"/>
      <c r="BM40" s="340"/>
      <c r="BN40" s="340"/>
      <c r="BO40" s="340"/>
      <c r="BP40" s="340"/>
      <c r="BQ40" s="340"/>
      <c r="BR40" s="340"/>
      <c r="BS40" s="340"/>
      <c r="BT40" s="340"/>
      <c r="BU40" s="340"/>
      <c r="BV40" s="340"/>
      <c r="BW40" s="340"/>
      <c r="BX40" s="340"/>
      <c r="BY40" s="340"/>
      <c r="BZ40" s="340"/>
      <c r="CA40" s="340"/>
      <c r="CB40" s="340"/>
      <c r="CC40" s="340"/>
      <c r="CD40" s="340"/>
      <c r="CE40" s="340"/>
      <c r="CF40" s="340"/>
      <c r="CG40" s="340"/>
      <c r="CH40" s="340"/>
      <c r="CI40" s="340"/>
      <c r="CJ40" s="340"/>
      <c r="CK40" s="340"/>
      <c r="CL40" s="340"/>
    </row>
    <row r="41" spans="8:90">
      <c r="H41" s="340"/>
      <c r="I41" s="340"/>
      <c r="J41" s="340"/>
      <c r="K41" s="340"/>
      <c r="L41" s="340"/>
      <c r="M41" s="340"/>
      <c r="N41" s="340"/>
      <c r="O41" s="340"/>
      <c r="P41" s="340"/>
      <c r="Q41" s="340"/>
      <c r="R41" s="340"/>
      <c r="S41" s="340"/>
      <c r="T41" s="340"/>
      <c r="U41" s="340"/>
      <c r="V41" s="340"/>
      <c r="W41" s="340"/>
      <c r="X41" s="340"/>
      <c r="Y41" s="340"/>
      <c r="Z41" s="340"/>
      <c r="AA41" s="340"/>
      <c r="AB41" s="340"/>
      <c r="AC41" s="340"/>
      <c r="AD41" s="340"/>
      <c r="AE41" s="340"/>
      <c r="AF41" s="340"/>
      <c r="AG41" s="340"/>
      <c r="AH41" s="340"/>
      <c r="AI41" s="340"/>
      <c r="AJ41" s="340"/>
      <c r="AK41" s="340"/>
      <c r="AL41" s="340"/>
      <c r="AM41" s="340"/>
      <c r="AN41" s="340"/>
      <c r="AO41" s="340"/>
      <c r="AP41" s="340"/>
      <c r="AQ41" s="340"/>
      <c r="AR41" s="340"/>
      <c r="AS41" s="340"/>
      <c r="AT41" s="340"/>
      <c r="AU41" s="340"/>
      <c r="AV41" s="340"/>
      <c r="AW41" s="340"/>
      <c r="AX41" s="340"/>
      <c r="AY41" s="340"/>
      <c r="AZ41" s="340"/>
      <c r="BA41" s="340"/>
      <c r="BB41" s="340"/>
      <c r="BC41" s="340"/>
      <c r="BD41" s="340"/>
      <c r="BE41" s="340"/>
      <c r="BF41" s="340"/>
      <c r="BG41" s="340"/>
      <c r="BH41" s="340"/>
      <c r="BI41" s="340"/>
      <c r="BJ41" s="340"/>
      <c r="BK41" s="340"/>
      <c r="BL41" s="340"/>
      <c r="BM41" s="340"/>
      <c r="BN41" s="340"/>
      <c r="BO41" s="340"/>
      <c r="BP41" s="340"/>
      <c r="BQ41" s="340"/>
      <c r="BR41" s="340"/>
      <c r="BS41" s="340"/>
      <c r="BT41" s="340"/>
      <c r="BU41" s="340"/>
      <c r="BV41" s="340"/>
      <c r="BW41" s="340"/>
      <c r="BX41" s="340"/>
      <c r="BY41" s="340"/>
      <c r="BZ41" s="340"/>
      <c r="CA41" s="340"/>
      <c r="CB41" s="340"/>
      <c r="CC41" s="340"/>
      <c r="CD41" s="340"/>
      <c r="CE41" s="340"/>
      <c r="CF41" s="340"/>
      <c r="CG41" s="340"/>
      <c r="CH41" s="340"/>
      <c r="CI41" s="340"/>
      <c r="CJ41" s="340"/>
      <c r="CK41" s="340"/>
      <c r="CL41" s="340"/>
    </row>
    <row r="42" spans="8:90">
      <c r="H42" s="340"/>
      <c r="I42" s="340"/>
      <c r="J42" s="340"/>
      <c r="K42" s="340"/>
      <c r="L42" s="340"/>
      <c r="M42" s="340"/>
      <c r="N42" s="340"/>
      <c r="O42" s="340"/>
      <c r="P42" s="340"/>
      <c r="Q42" s="340"/>
      <c r="R42" s="340"/>
      <c r="S42" s="340"/>
      <c r="T42" s="340"/>
      <c r="U42" s="340"/>
      <c r="V42" s="340"/>
      <c r="W42" s="340"/>
      <c r="X42" s="340"/>
      <c r="Y42" s="340"/>
      <c r="Z42" s="340"/>
      <c r="AA42" s="340"/>
      <c r="AB42" s="340"/>
      <c r="AC42" s="340"/>
      <c r="AD42" s="340"/>
      <c r="AE42" s="340"/>
      <c r="AF42" s="340"/>
      <c r="AG42" s="340"/>
      <c r="AH42" s="340"/>
      <c r="AI42" s="340"/>
      <c r="AJ42" s="340"/>
      <c r="AK42" s="340"/>
      <c r="AL42" s="340"/>
      <c r="AM42" s="340"/>
      <c r="AN42" s="340"/>
      <c r="AO42" s="340"/>
      <c r="AP42" s="340"/>
      <c r="AQ42" s="340"/>
      <c r="AR42" s="340"/>
      <c r="AS42" s="340"/>
      <c r="AT42" s="340"/>
      <c r="AU42" s="340"/>
      <c r="AV42" s="340"/>
      <c r="AW42" s="340"/>
      <c r="AX42" s="340"/>
      <c r="AY42" s="340"/>
      <c r="AZ42" s="340"/>
      <c r="BA42" s="340"/>
      <c r="BB42" s="340"/>
      <c r="BC42" s="340"/>
      <c r="BD42" s="340"/>
      <c r="BE42" s="340"/>
      <c r="BF42" s="340"/>
      <c r="BG42" s="340"/>
      <c r="BH42" s="340"/>
      <c r="BI42" s="340"/>
      <c r="BJ42" s="340"/>
      <c r="BK42" s="340"/>
      <c r="BL42" s="340"/>
      <c r="BM42" s="340"/>
      <c r="BN42" s="340"/>
      <c r="BO42" s="340"/>
      <c r="BP42" s="340"/>
      <c r="BQ42" s="340"/>
      <c r="BR42" s="340"/>
      <c r="BS42" s="340"/>
      <c r="BT42" s="340"/>
      <c r="BU42" s="340"/>
      <c r="BV42" s="340"/>
      <c r="BW42" s="340"/>
      <c r="BX42" s="340"/>
      <c r="BY42" s="340"/>
      <c r="BZ42" s="340"/>
      <c r="CA42" s="340"/>
      <c r="CB42" s="340"/>
      <c r="CC42" s="340"/>
      <c r="CD42" s="340"/>
      <c r="CE42" s="340"/>
      <c r="CF42" s="340"/>
      <c r="CG42" s="340"/>
      <c r="CH42" s="340"/>
      <c r="CI42" s="340"/>
      <c r="CJ42" s="340"/>
      <c r="CK42" s="340"/>
      <c r="CL42" s="340"/>
    </row>
    <row r="43" spans="8:90">
      <c r="H43" s="340"/>
      <c r="I43" s="340"/>
      <c r="J43" s="340"/>
      <c r="K43" s="340"/>
      <c r="L43" s="340"/>
      <c r="M43" s="340"/>
      <c r="N43" s="340"/>
      <c r="O43" s="340"/>
      <c r="P43" s="340"/>
      <c r="Q43" s="340"/>
      <c r="R43" s="340"/>
      <c r="S43" s="340"/>
      <c r="T43" s="340"/>
      <c r="U43" s="340"/>
      <c r="V43" s="340"/>
      <c r="W43" s="340"/>
      <c r="X43" s="340"/>
      <c r="Y43" s="340"/>
      <c r="Z43" s="340"/>
      <c r="AA43" s="340"/>
      <c r="AB43" s="340"/>
      <c r="AC43" s="340"/>
      <c r="AD43" s="340"/>
      <c r="AE43" s="340"/>
      <c r="AF43" s="340"/>
      <c r="AG43" s="340"/>
      <c r="AH43" s="340"/>
      <c r="AI43" s="340"/>
      <c r="AJ43" s="340"/>
      <c r="AK43" s="340"/>
      <c r="AL43" s="340"/>
      <c r="AM43" s="340"/>
      <c r="AN43" s="340"/>
      <c r="AO43" s="340"/>
      <c r="AP43" s="340"/>
      <c r="AQ43" s="340"/>
      <c r="AR43" s="340"/>
      <c r="AS43" s="340"/>
      <c r="AT43" s="340"/>
      <c r="AU43" s="340"/>
      <c r="AV43" s="340"/>
      <c r="AW43" s="340"/>
      <c r="AX43" s="340"/>
      <c r="AY43" s="340"/>
      <c r="AZ43" s="340"/>
      <c r="BA43" s="340"/>
      <c r="BB43" s="340"/>
      <c r="BC43" s="340"/>
      <c r="BD43" s="340"/>
      <c r="BE43" s="340"/>
      <c r="BF43" s="340"/>
      <c r="BG43" s="340"/>
      <c r="BH43" s="340"/>
      <c r="BI43" s="340"/>
      <c r="BJ43" s="340"/>
      <c r="BK43" s="340"/>
      <c r="BL43" s="340"/>
      <c r="BM43" s="340"/>
      <c r="BN43" s="340"/>
      <c r="BO43" s="340"/>
      <c r="BP43" s="340"/>
      <c r="BQ43" s="340"/>
      <c r="BR43" s="340"/>
      <c r="BS43" s="340"/>
      <c r="BT43" s="340"/>
      <c r="BU43" s="340"/>
      <c r="BV43" s="340"/>
      <c r="BW43" s="340"/>
      <c r="BX43" s="340"/>
      <c r="BY43" s="340"/>
      <c r="BZ43" s="340"/>
      <c r="CA43" s="340"/>
      <c r="CB43" s="340"/>
      <c r="CC43" s="340"/>
      <c r="CD43" s="340"/>
      <c r="CE43" s="340"/>
      <c r="CF43" s="340"/>
      <c r="CG43" s="340"/>
      <c r="CH43" s="340"/>
      <c r="CI43" s="340"/>
      <c r="CJ43" s="340"/>
      <c r="CK43" s="340"/>
      <c r="CL43" s="340"/>
    </row>
    <row r="44" spans="8:90">
      <c r="H44" s="340"/>
      <c r="I44" s="340"/>
      <c r="J44" s="340"/>
      <c r="K44" s="340"/>
      <c r="L44" s="340"/>
      <c r="M44" s="340"/>
      <c r="N44" s="340"/>
      <c r="O44" s="340"/>
      <c r="P44" s="340"/>
      <c r="Q44" s="340"/>
      <c r="R44" s="340"/>
      <c r="S44" s="340"/>
      <c r="T44" s="340"/>
      <c r="U44" s="340"/>
      <c r="V44" s="340"/>
      <c r="W44" s="340"/>
      <c r="X44" s="340"/>
      <c r="Y44" s="340"/>
      <c r="Z44" s="340"/>
      <c r="AA44" s="340"/>
      <c r="AB44" s="340"/>
      <c r="AC44" s="340"/>
      <c r="AD44" s="340"/>
      <c r="AE44" s="340"/>
      <c r="AF44" s="340"/>
      <c r="AG44" s="340"/>
      <c r="AH44" s="340"/>
      <c r="AI44" s="340"/>
      <c r="AJ44" s="340"/>
      <c r="AK44" s="340"/>
      <c r="AL44" s="340"/>
      <c r="AM44" s="340"/>
      <c r="AN44" s="340"/>
      <c r="AO44" s="340"/>
      <c r="AP44" s="340"/>
      <c r="AQ44" s="340"/>
      <c r="AR44" s="340"/>
      <c r="AS44" s="340"/>
      <c r="AT44" s="340"/>
      <c r="AU44" s="340"/>
      <c r="AV44" s="340"/>
      <c r="AW44" s="340"/>
      <c r="AX44" s="340"/>
      <c r="AY44" s="340"/>
      <c r="AZ44" s="340"/>
      <c r="BA44" s="340"/>
      <c r="BB44" s="340"/>
      <c r="BC44" s="340"/>
      <c r="BD44" s="340"/>
      <c r="BE44" s="340"/>
      <c r="BF44" s="340"/>
      <c r="BG44" s="340"/>
      <c r="BH44" s="340"/>
      <c r="BI44" s="340"/>
      <c r="BJ44" s="340"/>
      <c r="BK44" s="340"/>
      <c r="BL44" s="340"/>
      <c r="BM44" s="340"/>
      <c r="BN44" s="340"/>
      <c r="BO44" s="340"/>
      <c r="BP44" s="340"/>
      <c r="BQ44" s="340"/>
      <c r="BR44" s="340"/>
      <c r="BS44" s="340"/>
      <c r="BT44" s="340"/>
      <c r="BU44" s="340"/>
      <c r="BV44" s="340"/>
      <c r="BW44" s="340"/>
      <c r="BX44" s="340"/>
      <c r="BY44" s="340"/>
      <c r="BZ44" s="340"/>
      <c r="CA44" s="340"/>
      <c r="CB44" s="340"/>
      <c r="CC44" s="340"/>
      <c r="CD44" s="340"/>
      <c r="CE44" s="340"/>
      <c r="CF44" s="340"/>
      <c r="CG44" s="340"/>
      <c r="CH44" s="340"/>
      <c r="CI44" s="340"/>
      <c r="CJ44" s="340"/>
      <c r="CK44" s="340"/>
      <c r="CL44" s="340"/>
    </row>
    <row r="45" spans="8:90">
      <c r="H45" s="340"/>
      <c r="I45" s="340"/>
      <c r="J45" s="340"/>
      <c r="K45" s="340"/>
      <c r="L45" s="340"/>
      <c r="M45" s="340"/>
      <c r="N45" s="340"/>
      <c r="O45" s="340"/>
      <c r="P45" s="340"/>
      <c r="Q45" s="340"/>
      <c r="R45" s="340"/>
      <c r="S45" s="340"/>
      <c r="T45" s="340"/>
      <c r="U45" s="340"/>
      <c r="V45" s="340"/>
      <c r="W45" s="340"/>
      <c r="X45" s="340"/>
      <c r="Y45" s="340"/>
      <c r="Z45" s="340"/>
      <c r="AA45" s="340"/>
      <c r="AB45" s="340"/>
      <c r="AC45" s="340"/>
      <c r="AD45" s="340"/>
      <c r="AE45" s="340"/>
      <c r="AF45" s="340"/>
      <c r="AG45" s="340"/>
      <c r="AH45" s="340"/>
      <c r="AI45" s="340"/>
      <c r="AJ45" s="340"/>
      <c r="AK45" s="340"/>
      <c r="AL45" s="340"/>
      <c r="AM45" s="340"/>
      <c r="AN45" s="340"/>
      <c r="AO45" s="340"/>
      <c r="AP45" s="340"/>
      <c r="AQ45" s="340"/>
      <c r="AR45" s="340"/>
      <c r="AS45" s="340"/>
      <c r="AT45" s="340"/>
      <c r="AU45" s="340"/>
      <c r="AV45" s="340"/>
      <c r="AW45" s="340"/>
      <c r="AX45" s="340"/>
      <c r="AY45" s="340"/>
      <c r="AZ45" s="340"/>
      <c r="BA45" s="340"/>
      <c r="BB45" s="340"/>
      <c r="BC45" s="340"/>
      <c r="BD45" s="340"/>
      <c r="BE45" s="340"/>
      <c r="BF45" s="340"/>
      <c r="BG45" s="340"/>
      <c r="BH45" s="340"/>
      <c r="BI45" s="340"/>
      <c r="BJ45" s="340"/>
      <c r="BK45" s="340"/>
      <c r="BL45" s="340"/>
      <c r="BM45" s="340"/>
      <c r="BN45" s="340"/>
      <c r="BO45" s="340"/>
      <c r="BP45" s="340"/>
      <c r="BQ45" s="340"/>
      <c r="BR45" s="340"/>
      <c r="BS45" s="340"/>
      <c r="BT45" s="340"/>
      <c r="BU45" s="340"/>
      <c r="BV45" s="340"/>
      <c r="BW45" s="340"/>
      <c r="BX45" s="340"/>
      <c r="BY45" s="340"/>
      <c r="BZ45" s="340"/>
      <c r="CA45" s="340"/>
      <c r="CB45" s="340"/>
      <c r="CC45" s="340"/>
      <c r="CD45" s="340"/>
      <c r="CE45" s="340"/>
      <c r="CF45" s="340"/>
      <c r="CG45" s="340"/>
      <c r="CH45" s="340"/>
      <c r="CI45" s="340"/>
      <c r="CJ45" s="340"/>
      <c r="CK45" s="340"/>
      <c r="CL45" s="340"/>
    </row>
    <row r="46" spans="8:90">
      <c r="H46" s="340"/>
      <c r="I46" s="340"/>
      <c r="J46" s="340"/>
      <c r="K46" s="340"/>
      <c r="L46" s="340"/>
      <c r="M46" s="340"/>
      <c r="N46" s="340"/>
      <c r="O46" s="340"/>
      <c r="P46" s="340"/>
      <c r="Q46" s="340"/>
      <c r="R46" s="340"/>
      <c r="S46" s="340"/>
      <c r="T46" s="340"/>
      <c r="U46" s="340"/>
      <c r="V46" s="340"/>
      <c r="W46" s="340"/>
      <c r="X46" s="340"/>
      <c r="Y46" s="340"/>
      <c r="Z46" s="340"/>
      <c r="AA46" s="340"/>
      <c r="AB46" s="340"/>
      <c r="AC46" s="340"/>
      <c r="AD46" s="340"/>
      <c r="AE46" s="340"/>
      <c r="AF46" s="340"/>
      <c r="AG46" s="340"/>
      <c r="AH46" s="340"/>
      <c r="AI46" s="340"/>
      <c r="AJ46" s="340"/>
      <c r="AK46" s="340"/>
      <c r="AL46" s="340"/>
      <c r="AM46" s="340"/>
      <c r="AN46" s="340"/>
      <c r="AO46" s="340"/>
      <c r="AP46" s="340"/>
      <c r="AQ46" s="340"/>
      <c r="AR46" s="340"/>
      <c r="AS46" s="340"/>
      <c r="AT46" s="340"/>
      <c r="AU46" s="340"/>
      <c r="AV46" s="340"/>
      <c r="AW46" s="340"/>
      <c r="AX46" s="340"/>
      <c r="AY46" s="340"/>
      <c r="AZ46" s="340"/>
      <c r="BA46" s="340"/>
      <c r="BB46" s="340"/>
      <c r="BC46" s="340"/>
      <c r="BD46" s="340"/>
      <c r="BE46" s="340"/>
      <c r="BF46" s="340"/>
      <c r="BG46" s="340"/>
      <c r="BH46" s="340"/>
      <c r="BI46" s="340"/>
      <c r="BJ46" s="340"/>
      <c r="BK46" s="340"/>
      <c r="BL46" s="340"/>
      <c r="BM46" s="340"/>
      <c r="BN46" s="340"/>
      <c r="BO46" s="340"/>
      <c r="BP46" s="340"/>
      <c r="BQ46" s="340"/>
      <c r="BR46" s="340"/>
      <c r="BS46" s="340"/>
      <c r="BT46" s="340"/>
      <c r="BU46" s="340"/>
      <c r="BV46" s="340"/>
      <c r="BW46" s="340"/>
      <c r="BX46" s="340"/>
      <c r="BY46" s="340"/>
      <c r="BZ46" s="340"/>
      <c r="CA46" s="340"/>
      <c r="CB46" s="340"/>
      <c r="CC46" s="340"/>
      <c r="CD46" s="340"/>
      <c r="CE46" s="340"/>
      <c r="CF46" s="340"/>
      <c r="CG46" s="340"/>
      <c r="CH46" s="340"/>
      <c r="CI46" s="340"/>
      <c r="CJ46" s="340"/>
      <c r="CK46" s="340"/>
      <c r="CL46" s="340"/>
    </row>
    <row r="47" spans="8:90">
      <c r="H47" s="340"/>
      <c r="I47" s="340"/>
      <c r="J47" s="340"/>
      <c r="K47" s="340"/>
      <c r="L47" s="340"/>
      <c r="M47" s="340"/>
      <c r="N47" s="340"/>
      <c r="O47" s="340"/>
      <c r="P47" s="340"/>
      <c r="Q47" s="340"/>
      <c r="R47" s="340"/>
      <c r="S47" s="340"/>
      <c r="T47" s="340"/>
      <c r="U47" s="340"/>
      <c r="V47" s="340"/>
      <c r="W47" s="340"/>
      <c r="X47" s="340"/>
      <c r="Y47" s="340"/>
      <c r="Z47" s="340"/>
      <c r="AA47" s="340"/>
      <c r="AB47" s="340"/>
      <c r="AC47" s="340"/>
      <c r="AD47" s="340"/>
      <c r="AE47" s="340"/>
      <c r="AF47" s="340"/>
      <c r="AG47" s="340"/>
      <c r="AH47" s="340"/>
      <c r="AI47" s="340"/>
      <c r="AJ47" s="340"/>
      <c r="AK47" s="340"/>
      <c r="AL47" s="340"/>
      <c r="AM47" s="340"/>
      <c r="AN47" s="340"/>
      <c r="AO47" s="340"/>
      <c r="AP47" s="340"/>
      <c r="AQ47" s="340"/>
      <c r="AR47" s="340"/>
      <c r="AS47" s="340"/>
      <c r="AT47" s="340"/>
      <c r="AU47" s="340"/>
      <c r="AV47" s="340"/>
      <c r="AW47" s="340"/>
      <c r="AX47" s="340"/>
      <c r="AY47" s="340"/>
      <c r="AZ47" s="340"/>
      <c r="BA47" s="340"/>
      <c r="BB47" s="340"/>
      <c r="BC47" s="340"/>
      <c r="BD47" s="340"/>
      <c r="BE47" s="340"/>
      <c r="BF47" s="340"/>
      <c r="BG47" s="340"/>
      <c r="BH47" s="340"/>
      <c r="BI47" s="340"/>
      <c r="BJ47" s="340"/>
      <c r="BK47" s="340"/>
      <c r="BL47" s="340"/>
      <c r="BM47" s="340"/>
      <c r="BN47" s="340"/>
      <c r="BO47" s="340"/>
      <c r="BP47" s="340"/>
      <c r="BQ47" s="340"/>
      <c r="BR47" s="340"/>
      <c r="BS47" s="340"/>
      <c r="BT47" s="340"/>
      <c r="BU47" s="340"/>
      <c r="BV47" s="340"/>
      <c r="BW47" s="340"/>
      <c r="BX47" s="340"/>
      <c r="BY47" s="340"/>
      <c r="BZ47" s="340"/>
      <c r="CA47" s="340"/>
      <c r="CB47" s="340"/>
      <c r="CC47" s="340"/>
      <c r="CD47" s="340"/>
      <c r="CE47" s="340"/>
      <c r="CF47" s="340"/>
      <c r="CG47" s="340"/>
      <c r="CH47" s="340"/>
      <c r="CI47" s="340"/>
      <c r="CJ47" s="340"/>
      <c r="CK47" s="340"/>
      <c r="CL47" s="340"/>
    </row>
    <row r="48" spans="8:90">
      <c r="H48" s="340"/>
      <c r="I48" s="340"/>
      <c r="J48" s="340"/>
      <c r="K48" s="340"/>
      <c r="L48" s="340"/>
      <c r="M48" s="340"/>
      <c r="N48" s="340"/>
      <c r="O48" s="340"/>
      <c r="P48" s="340"/>
      <c r="Q48" s="340"/>
      <c r="R48" s="340"/>
      <c r="S48" s="340"/>
      <c r="T48" s="340"/>
      <c r="U48" s="340"/>
      <c r="V48" s="340"/>
      <c r="W48" s="340"/>
      <c r="X48" s="340"/>
      <c r="Y48" s="340"/>
      <c r="Z48" s="340"/>
      <c r="AA48" s="340"/>
      <c r="AB48" s="340"/>
      <c r="AC48" s="340"/>
      <c r="AD48" s="340"/>
      <c r="AE48" s="340"/>
      <c r="AF48" s="340"/>
      <c r="AG48" s="340"/>
      <c r="AH48" s="340"/>
      <c r="AI48" s="340"/>
      <c r="AJ48" s="340"/>
      <c r="AK48" s="340"/>
      <c r="AL48" s="340"/>
      <c r="AM48" s="340"/>
      <c r="AN48" s="340"/>
      <c r="AO48" s="340"/>
      <c r="AP48" s="340"/>
      <c r="AQ48" s="340"/>
      <c r="AR48" s="340"/>
      <c r="AS48" s="340"/>
      <c r="AT48" s="340"/>
      <c r="AU48" s="340"/>
      <c r="AV48" s="340"/>
      <c r="AW48" s="340"/>
      <c r="AX48" s="340"/>
      <c r="AY48" s="340"/>
      <c r="AZ48" s="340"/>
      <c r="BA48" s="340"/>
      <c r="BB48" s="340"/>
      <c r="BC48" s="340"/>
      <c r="BD48" s="340"/>
      <c r="BE48" s="340"/>
      <c r="BF48" s="340"/>
      <c r="BG48" s="340"/>
      <c r="BH48" s="340"/>
      <c r="BI48" s="340"/>
      <c r="BJ48" s="340"/>
      <c r="BK48" s="340"/>
      <c r="BL48" s="340"/>
      <c r="BM48" s="340"/>
      <c r="BN48" s="340"/>
      <c r="BO48" s="340"/>
      <c r="BP48" s="340"/>
      <c r="BQ48" s="340"/>
      <c r="BR48" s="340"/>
      <c r="BS48" s="340"/>
      <c r="BT48" s="340"/>
      <c r="BU48" s="340"/>
      <c r="BV48" s="340"/>
      <c r="BW48" s="340"/>
      <c r="BX48" s="340"/>
      <c r="BY48" s="340"/>
      <c r="BZ48" s="340"/>
      <c r="CA48" s="340"/>
      <c r="CB48" s="340"/>
      <c r="CC48" s="340"/>
      <c r="CD48" s="340"/>
      <c r="CE48" s="340"/>
      <c r="CF48" s="340"/>
      <c r="CG48" s="340"/>
      <c r="CH48" s="340"/>
      <c r="CI48" s="340"/>
      <c r="CJ48" s="340"/>
      <c r="CK48" s="340"/>
      <c r="CL48" s="340"/>
    </row>
    <row r="49" spans="8:90">
      <c r="H49" s="340"/>
      <c r="I49" s="340"/>
      <c r="J49" s="340"/>
      <c r="K49" s="340"/>
      <c r="L49" s="340"/>
      <c r="M49" s="340"/>
      <c r="N49" s="340"/>
      <c r="O49" s="340"/>
      <c r="P49" s="340"/>
      <c r="Q49" s="340"/>
      <c r="R49" s="340"/>
      <c r="S49" s="340"/>
      <c r="T49" s="340"/>
      <c r="U49" s="340"/>
      <c r="V49" s="340"/>
      <c r="W49" s="340"/>
      <c r="X49" s="340"/>
      <c r="Y49" s="340"/>
      <c r="Z49" s="340"/>
      <c r="AA49" s="340"/>
      <c r="AB49" s="340"/>
      <c r="AC49" s="340"/>
      <c r="AD49" s="340"/>
      <c r="AE49" s="340"/>
      <c r="AF49" s="340"/>
      <c r="AG49" s="340"/>
      <c r="AH49" s="340"/>
      <c r="AI49" s="340"/>
      <c r="AJ49" s="340"/>
      <c r="AK49" s="340"/>
      <c r="AL49" s="340"/>
      <c r="AM49" s="340"/>
      <c r="AN49" s="340"/>
      <c r="AO49" s="340"/>
      <c r="AP49" s="340"/>
      <c r="AQ49" s="340"/>
      <c r="AR49" s="340"/>
      <c r="AS49" s="340"/>
      <c r="AT49" s="340"/>
      <c r="AU49" s="340"/>
      <c r="AV49" s="340"/>
      <c r="AW49" s="340"/>
      <c r="AX49" s="340"/>
      <c r="AY49" s="340"/>
      <c r="AZ49" s="340"/>
      <c r="BA49" s="340"/>
      <c r="BB49" s="340"/>
      <c r="BC49" s="340"/>
      <c r="BD49" s="340"/>
      <c r="BE49" s="340"/>
      <c r="BF49" s="340"/>
      <c r="BG49" s="340"/>
      <c r="BH49" s="340"/>
      <c r="BI49" s="340"/>
      <c r="BJ49" s="340"/>
      <c r="BK49" s="340"/>
      <c r="BL49" s="340"/>
      <c r="BM49" s="340"/>
      <c r="BN49" s="340"/>
      <c r="BO49" s="340"/>
      <c r="BP49" s="340"/>
      <c r="BQ49" s="340"/>
      <c r="BR49" s="340"/>
      <c r="BS49" s="340"/>
      <c r="BT49" s="340"/>
      <c r="BU49" s="340"/>
      <c r="BV49" s="340"/>
      <c r="BW49" s="340"/>
      <c r="BX49" s="340"/>
      <c r="BY49" s="340"/>
      <c r="BZ49" s="340"/>
      <c r="CA49" s="340"/>
      <c r="CB49" s="340"/>
      <c r="CC49" s="340"/>
      <c r="CD49" s="340"/>
      <c r="CE49" s="340"/>
      <c r="CF49" s="340"/>
      <c r="CG49" s="340"/>
      <c r="CH49" s="340"/>
      <c r="CI49" s="340"/>
      <c r="CJ49" s="340"/>
      <c r="CK49" s="340"/>
      <c r="CL49" s="340"/>
    </row>
    <row r="50" spans="8:90">
      <c r="H50" s="340"/>
      <c r="I50" s="340"/>
      <c r="J50" s="340"/>
      <c r="K50" s="340"/>
      <c r="L50" s="340"/>
      <c r="M50" s="340"/>
      <c r="N50" s="340"/>
      <c r="O50" s="340"/>
      <c r="P50" s="340"/>
      <c r="Q50" s="340"/>
      <c r="R50" s="340"/>
      <c r="S50" s="340"/>
      <c r="T50" s="340"/>
      <c r="U50" s="340"/>
      <c r="V50" s="340"/>
      <c r="W50" s="340"/>
      <c r="X50" s="340"/>
      <c r="Y50" s="340"/>
      <c r="Z50" s="340"/>
      <c r="AA50" s="340"/>
      <c r="AB50" s="340"/>
      <c r="AC50" s="340"/>
      <c r="AD50" s="340"/>
      <c r="AE50" s="340"/>
      <c r="AF50" s="340"/>
      <c r="AG50" s="340"/>
      <c r="AH50" s="340"/>
      <c r="AI50" s="340"/>
      <c r="AJ50" s="340"/>
      <c r="AK50" s="340"/>
      <c r="AL50" s="340"/>
      <c r="AM50" s="340"/>
      <c r="AN50" s="340"/>
      <c r="AO50" s="340"/>
      <c r="AP50" s="340"/>
      <c r="AQ50" s="340"/>
      <c r="AR50" s="340"/>
      <c r="AS50" s="340"/>
      <c r="AT50" s="340"/>
      <c r="AU50" s="340"/>
      <c r="AV50" s="340"/>
      <c r="AW50" s="340"/>
      <c r="AX50" s="340"/>
      <c r="AY50" s="340"/>
      <c r="AZ50" s="340"/>
      <c r="BA50" s="340"/>
      <c r="BB50" s="340"/>
      <c r="BC50" s="340"/>
      <c r="BD50" s="340"/>
      <c r="BE50" s="340"/>
      <c r="BF50" s="340"/>
      <c r="BG50" s="340"/>
      <c r="BH50" s="340"/>
      <c r="BI50" s="340"/>
      <c r="BJ50" s="340"/>
      <c r="BK50" s="340"/>
      <c r="BL50" s="340"/>
      <c r="BM50" s="340"/>
      <c r="BN50" s="340"/>
      <c r="BO50" s="340"/>
      <c r="BP50" s="340"/>
      <c r="BQ50" s="340"/>
      <c r="BR50" s="340"/>
      <c r="BS50" s="340"/>
      <c r="BT50" s="340"/>
      <c r="BU50" s="340"/>
      <c r="BV50" s="340"/>
      <c r="BW50" s="340"/>
      <c r="BX50" s="340"/>
      <c r="BY50" s="340"/>
      <c r="BZ50" s="340"/>
      <c r="CA50" s="340"/>
      <c r="CB50" s="340"/>
      <c r="CC50" s="340"/>
      <c r="CD50" s="340"/>
      <c r="CE50" s="340"/>
      <c r="CF50" s="340"/>
      <c r="CG50" s="340"/>
      <c r="CH50" s="340"/>
      <c r="CI50" s="340"/>
      <c r="CJ50" s="340"/>
      <c r="CK50" s="340"/>
      <c r="CL50" s="340"/>
    </row>
    <row r="51" spans="8:90">
      <c r="H51" s="340"/>
      <c r="I51" s="340"/>
      <c r="J51" s="340"/>
      <c r="K51" s="340"/>
      <c r="L51" s="340"/>
      <c r="M51" s="340"/>
      <c r="N51" s="340"/>
      <c r="O51" s="340"/>
      <c r="P51" s="340"/>
      <c r="Q51" s="340"/>
      <c r="R51" s="340"/>
      <c r="S51" s="340"/>
      <c r="T51" s="340"/>
      <c r="U51" s="340"/>
      <c r="V51" s="340"/>
      <c r="W51" s="340"/>
      <c r="X51" s="340"/>
      <c r="Y51" s="340"/>
      <c r="Z51" s="340"/>
      <c r="AA51" s="340"/>
      <c r="AB51" s="340"/>
      <c r="AC51" s="340"/>
      <c r="AD51" s="340"/>
      <c r="AE51" s="340"/>
      <c r="AF51" s="340"/>
      <c r="AG51" s="340"/>
      <c r="AH51" s="340"/>
      <c r="AI51" s="340"/>
      <c r="AJ51" s="340"/>
      <c r="AK51" s="340"/>
      <c r="AL51" s="340"/>
      <c r="AM51" s="340"/>
      <c r="AN51" s="340"/>
      <c r="AO51" s="340"/>
      <c r="AP51" s="340"/>
      <c r="AQ51" s="340"/>
      <c r="AR51" s="340"/>
      <c r="AS51" s="340"/>
      <c r="AT51" s="340"/>
      <c r="AU51" s="340"/>
      <c r="AV51" s="340"/>
      <c r="AW51" s="340"/>
      <c r="AX51" s="340"/>
      <c r="AY51" s="340"/>
      <c r="AZ51" s="340"/>
      <c r="BA51" s="340"/>
      <c r="BB51" s="340"/>
      <c r="BC51" s="340"/>
      <c r="BD51" s="340"/>
      <c r="BE51" s="340"/>
      <c r="BF51" s="340"/>
      <c r="BG51" s="340"/>
      <c r="BH51" s="340"/>
      <c r="BI51" s="340"/>
      <c r="BJ51" s="340"/>
      <c r="BK51" s="340"/>
      <c r="BL51" s="340"/>
      <c r="BM51" s="340"/>
      <c r="BN51" s="340"/>
      <c r="BO51" s="340"/>
      <c r="BP51" s="340"/>
      <c r="BQ51" s="340"/>
      <c r="BR51" s="340"/>
      <c r="BS51" s="340"/>
      <c r="BT51" s="340"/>
      <c r="BU51" s="340"/>
      <c r="BV51" s="340"/>
      <c r="BW51" s="340"/>
      <c r="BX51" s="340"/>
      <c r="BY51" s="340"/>
      <c r="BZ51" s="340"/>
      <c r="CA51" s="340"/>
      <c r="CB51" s="340"/>
      <c r="CC51" s="340"/>
      <c r="CD51" s="340"/>
      <c r="CE51" s="340"/>
      <c r="CF51" s="340"/>
      <c r="CG51" s="340"/>
      <c r="CH51" s="340"/>
      <c r="CI51" s="340"/>
      <c r="CJ51" s="340"/>
      <c r="CK51" s="340"/>
      <c r="CL51" s="340"/>
    </row>
    <row r="52" spans="8:90">
      <c r="H52" s="340"/>
      <c r="I52" s="340"/>
      <c r="J52" s="340"/>
      <c r="K52" s="340"/>
      <c r="L52" s="340"/>
      <c r="M52" s="340"/>
      <c r="N52" s="340"/>
      <c r="O52" s="340"/>
      <c r="P52" s="340"/>
      <c r="Q52" s="340"/>
      <c r="R52" s="340"/>
      <c r="S52" s="340"/>
      <c r="T52" s="340"/>
      <c r="U52" s="340"/>
      <c r="V52" s="340"/>
      <c r="W52" s="340"/>
      <c r="X52" s="340"/>
      <c r="Y52" s="340"/>
      <c r="Z52" s="340"/>
      <c r="AA52" s="340"/>
      <c r="AB52" s="340"/>
      <c r="AC52" s="340"/>
      <c r="AD52" s="340"/>
      <c r="AE52" s="340"/>
      <c r="AF52" s="340"/>
      <c r="AG52" s="340"/>
      <c r="AH52" s="340"/>
      <c r="AI52" s="340"/>
      <c r="AJ52" s="340"/>
      <c r="AK52" s="340"/>
      <c r="AL52" s="340"/>
      <c r="AM52" s="340"/>
      <c r="AN52" s="340"/>
      <c r="AO52" s="340"/>
      <c r="AP52" s="340"/>
      <c r="AQ52" s="340"/>
      <c r="AR52" s="340"/>
      <c r="AS52" s="340"/>
      <c r="AT52" s="340"/>
      <c r="AU52" s="340"/>
      <c r="AV52" s="340"/>
      <c r="AW52" s="340"/>
      <c r="AX52" s="340"/>
      <c r="AY52" s="340"/>
      <c r="AZ52" s="340"/>
      <c r="BA52" s="340"/>
      <c r="BB52" s="340"/>
      <c r="BC52" s="340"/>
      <c r="BD52" s="340"/>
      <c r="BE52" s="340"/>
      <c r="BF52" s="340"/>
      <c r="BG52" s="340"/>
      <c r="BH52" s="340"/>
      <c r="BI52" s="340"/>
      <c r="BJ52" s="340"/>
      <c r="BK52" s="340"/>
      <c r="BL52" s="340"/>
      <c r="BM52" s="340"/>
      <c r="BN52" s="340"/>
      <c r="BO52" s="340"/>
      <c r="BP52" s="340"/>
      <c r="BQ52" s="340"/>
      <c r="BR52" s="340"/>
      <c r="BS52" s="340"/>
      <c r="BT52" s="340"/>
      <c r="BU52" s="340"/>
      <c r="BV52" s="340"/>
      <c r="BW52" s="340"/>
      <c r="BX52" s="340"/>
      <c r="BY52" s="340"/>
      <c r="BZ52" s="340"/>
      <c r="CA52" s="340"/>
      <c r="CB52" s="340"/>
      <c r="CC52" s="340"/>
      <c r="CD52" s="340"/>
      <c r="CE52" s="340"/>
      <c r="CF52" s="340"/>
      <c r="CG52" s="340"/>
      <c r="CH52" s="340"/>
      <c r="CI52" s="340"/>
      <c r="CJ52" s="340"/>
      <c r="CK52" s="340"/>
      <c r="CL52" s="340"/>
    </row>
    <row r="53" spans="8:90">
      <c r="H53" s="340"/>
      <c r="I53" s="340"/>
      <c r="J53" s="340"/>
      <c r="K53" s="340"/>
      <c r="L53" s="340"/>
      <c r="M53" s="340"/>
      <c r="N53" s="340"/>
      <c r="O53" s="340"/>
      <c r="P53" s="340"/>
      <c r="Q53" s="340"/>
      <c r="R53" s="340"/>
      <c r="S53" s="340"/>
      <c r="T53" s="340"/>
      <c r="U53" s="340"/>
      <c r="V53" s="340"/>
      <c r="W53" s="340"/>
      <c r="X53" s="340"/>
      <c r="Y53" s="340"/>
      <c r="Z53" s="340"/>
      <c r="AA53" s="340"/>
      <c r="AB53" s="340"/>
      <c r="AC53" s="340"/>
      <c r="AD53" s="340"/>
      <c r="AE53" s="340"/>
      <c r="AF53" s="340"/>
      <c r="AG53" s="340"/>
      <c r="AH53" s="340"/>
      <c r="AI53" s="340"/>
      <c r="AJ53" s="340"/>
      <c r="AK53" s="340"/>
      <c r="AL53" s="340"/>
      <c r="AM53" s="340"/>
      <c r="AN53" s="340"/>
      <c r="AO53" s="340"/>
      <c r="AP53" s="340"/>
      <c r="AQ53" s="340"/>
      <c r="AR53" s="340"/>
      <c r="AS53" s="340"/>
      <c r="AT53" s="340"/>
      <c r="AU53" s="340"/>
      <c r="AV53" s="340"/>
      <c r="AW53" s="340"/>
      <c r="AX53" s="340"/>
      <c r="AY53" s="340"/>
      <c r="AZ53" s="340"/>
      <c r="BA53" s="340"/>
      <c r="BB53" s="340"/>
      <c r="BC53" s="340"/>
      <c r="BD53" s="340"/>
      <c r="BE53" s="340"/>
      <c r="BF53" s="340"/>
      <c r="BG53" s="340"/>
      <c r="BH53" s="340"/>
      <c r="BI53" s="340"/>
      <c r="BJ53" s="340"/>
      <c r="BK53" s="340"/>
      <c r="BL53" s="340"/>
      <c r="BM53" s="340"/>
      <c r="BN53" s="340"/>
      <c r="BO53" s="340"/>
      <c r="BP53" s="340"/>
      <c r="BQ53" s="340"/>
      <c r="BR53" s="340"/>
      <c r="BS53" s="340"/>
      <c r="BT53" s="340"/>
      <c r="BU53" s="340"/>
      <c r="BV53" s="340"/>
      <c r="BW53" s="340"/>
      <c r="BX53" s="340"/>
      <c r="BY53" s="340"/>
      <c r="BZ53" s="340"/>
      <c r="CA53" s="340"/>
      <c r="CB53" s="340"/>
      <c r="CC53" s="340"/>
      <c r="CD53" s="340"/>
      <c r="CE53" s="340"/>
      <c r="CF53" s="340"/>
      <c r="CG53" s="340"/>
      <c r="CH53" s="340"/>
      <c r="CI53" s="340"/>
      <c r="CJ53" s="340"/>
      <c r="CK53" s="340"/>
      <c r="CL53" s="340"/>
    </row>
    <row r="54" spans="8:90">
      <c r="H54" s="340"/>
      <c r="I54" s="340"/>
      <c r="J54" s="340"/>
      <c r="K54" s="340"/>
      <c r="L54" s="340"/>
      <c r="M54" s="340"/>
      <c r="N54" s="340"/>
      <c r="O54" s="340"/>
      <c r="P54" s="340"/>
      <c r="Q54" s="340"/>
      <c r="R54" s="340"/>
      <c r="S54" s="340"/>
      <c r="T54" s="340"/>
      <c r="U54" s="340"/>
      <c r="V54" s="340"/>
      <c r="W54" s="340"/>
      <c r="X54" s="340"/>
      <c r="Y54" s="340"/>
      <c r="Z54" s="340"/>
      <c r="AA54" s="340"/>
      <c r="AB54" s="340"/>
      <c r="AC54" s="340"/>
      <c r="AD54" s="340"/>
      <c r="AE54" s="340"/>
      <c r="AF54" s="340"/>
      <c r="AG54" s="340"/>
      <c r="AH54" s="340"/>
      <c r="AI54" s="340"/>
      <c r="AJ54" s="340"/>
      <c r="AK54" s="340"/>
      <c r="AL54" s="340"/>
      <c r="AM54" s="340"/>
      <c r="AN54" s="340"/>
      <c r="AO54" s="340"/>
      <c r="AP54" s="340"/>
      <c r="AQ54" s="340"/>
      <c r="AR54" s="340"/>
      <c r="AS54" s="340"/>
      <c r="AT54" s="340"/>
      <c r="AU54" s="340"/>
      <c r="AV54" s="340"/>
      <c r="AW54" s="340"/>
      <c r="AX54" s="340"/>
      <c r="AY54" s="340"/>
      <c r="AZ54" s="340"/>
      <c r="BA54" s="340"/>
      <c r="BB54" s="340"/>
      <c r="BC54" s="340"/>
      <c r="BD54" s="340"/>
      <c r="BE54" s="340"/>
      <c r="BF54" s="340"/>
      <c r="BG54" s="340"/>
      <c r="BH54" s="340"/>
      <c r="BI54" s="340"/>
      <c r="BJ54" s="340"/>
      <c r="BK54" s="340"/>
      <c r="BL54" s="340"/>
      <c r="BM54" s="340"/>
      <c r="BN54" s="340"/>
      <c r="BO54" s="340"/>
      <c r="BP54" s="340"/>
      <c r="BQ54" s="340"/>
      <c r="BR54" s="340"/>
      <c r="BS54" s="340"/>
      <c r="BT54" s="340"/>
      <c r="BU54" s="340"/>
      <c r="BV54" s="340"/>
      <c r="BW54" s="340"/>
      <c r="BX54" s="340"/>
      <c r="BY54" s="340"/>
      <c r="BZ54" s="340"/>
      <c r="CA54" s="340"/>
      <c r="CB54" s="340"/>
      <c r="CC54" s="340"/>
      <c r="CD54" s="340"/>
      <c r="CE54" s="340"/>
      <c r="CF54" s="340"/>
      <c r="CG54" s="340"/>
      <c r="CH54" s="340"/>
      <c r="CI54" s="340"/>
      <c r="CJ54" s="340"/>
      <c r="CK54" s="340"/>
      <c r="CL54" s="340"/>
    </row>
    <row r="55" spans="8:90">
      <c r="H55" s="340"/>
      <c r="I55" s="340"/>
      <c r="J55" s="340"/>
      <c r="K55" s="340"/>
      <c r="L55" s="340"/>
      <c r="M55" s="340"/>
      <c r="N55" s="340"/>
      <c r="O55" s="340"/>
      <c r="P55" s="340"/>
      <c r="Q55" s="340"/>
      <c r="R55" s="340"/>
      <c r="S55" s="340"/>
      <c r="T55" s="340"/>
      <c r="U55" s="340"/>
      <c r="V55" s="340"/>
      <c r="W55" s="340"/>
      <c r="X55" s="340"/>
      <c r="Y55" s="340"/>
      <c r="Z55" s="340"/>
      <c r="AA55" s="340"/>
      <c r="AB55" s="340"/>
      <c r="AC55" s="340"/>
      <c r="AD55" s="340"/>
      <c r="AE55" s="340"/>
      <c r="AF55" s="340"/>
      <c r="AG55" s="340"/>
      <c r="AH55" s="340"/>
      <c r="AI55" s="340"/>
      <c r="AJ55" s="340"/>
      <c r="AK55" s="340"/>
      <c r="AL55" s="340"/>
      <c r="AM55" s="340"/>
      <c r="AN55" s="340"/>
      <c r="AO55" s="340"/>
      <c r="AP55" s="340"/>
      <c r="AQ55" s="340"/>
      <c r="AR55" s="340"/>
      <c r="AS55" s="340"/>
      <c r="AT55" s="340"/>
      <c r="AU55" s="340"/>
      <c r="AV55" s="340"/>
      <c r="AW55" s="340"/>
      <c r="AX55" s="340"/>
      <c r="AY55" s="340"/>
      <c r="AZ55" s="340"/>
      <c r="BA55" s="340"/>
      <c r="BB55" s="340"/>
      <c r="BC55" s="340"/>
      <c r="BD55" s="340"/>
      <c r="BE55" s="340"/>
      <c r="BF55" s="340"/>
      <c r="BG55" s="340"/>
      <c r="BH55" s="340"/>
      <c r="BI55" s="340"/>
      <c r="BJ55" s="340"/>
      <c r="BK55" s="340"/>
      <c r="BL55" s="340"/>
      <c r="BM55" s="340"/>
      <c r="BN55" s="340"/>
      <c r="BO55" s="340"/>
      <c r="BP55" s="340"/>
      <c r="BQ55" s="340"/>
      <c r="BR55" s="340"/>
      <c r="BS55" s="340"/>
      <c r="BT55" s="340"/>
      <c r="BU55" s="340"/>
      <c r="BV55" s="340"/>
      <c r="BW55" s="340"/>
      <c r="BX55" s="340"/>
      <c r="BY55" s="340"/>
      <c r="BZ55" s="340"/>
      <c r="CA55" s="340"/>
      <c r="CB55" s="340"/>
      <c r="CC55" s="340"/>
      <c r="CD55" s="340"/>
      <c r="CE55" s="340"/>
      <c r="CF55" s="340"/>
      <c r="CG55" s="340"/>
      <c r="CH55" s="340"/>
      <c r="CI55" s="340"/>
      <c r="CJ55" s="340"/>
      <c r="CK55" s="340"/>
      <c r="CL55" s="340"/>
    </row>
    <row r="56" spans="8:90">
      <c r="H56" s="340"/>
      <c r="I56" s="340"/>
      <c r="J56" s="340"/>
      <c r="K56" s="340"/>
      <c r="L56" s="340"/>
      <c r="M56" s="340"/>
      <c r="N56" s="340"/>
      <c r="O56" s="340"/>
      <c r="P56" s="340"/>
      <c r="Q56" s="340"/>
      <c r="R56" s="340"/>
      <c r="S56" s="340"/>
      <c r="T56" s="340"/>
      <c r="U56" s="340"/>
      <c r="V56" s="340"/>
      <c r="W56" s="340"/>
      <c r="X56" s="340"/>
      <c r="Y56" s="340"/>
      <c r="Z56" s="340"/>
      <c r="AA56" s="340"/>
      <c r="AB56" s="340"/>
      <c r="AC56" s="340"/>
      <c r="AD56" s="340"/>
      <c r="AE56" s="340"/>
      <c r="AF56" s="340"/>
      <c r="AG56" s="340"/>
      <c r="AH56" s="340"/>
      <c r="AI56" s="340"/>
      <c r="AJ56" s="340"/>
      <c r="AK56" s="340"/>
      <c r="AL56" s="340"/>
      <c r="AM56" s="340"/>
      <c r="AN56" s="340"/>
      <c r="AO56" s="340"/>
      <c r="AP56" s="340"/>
      <c r="AQ56" s="340"/>
      <c r="AR56" s="340"/>
      <c r="AS56" s="340"/>
      <c r="AT56" s="340"/>
      <c r="AU56" s="340"/>
      <c r="AV56" s="340"/>
      <c r="AW56" s="340"/>
      <c r="AX56" s="340"/>
      <c r="AY56" s="340"/>
      <c r="AZ56" s="340"/>
      <c r="BA56" s="340"/>
      <c r="BB56" s="340"/>
      <c r="BC56" s="340"/>
      <c r="BD56" s="340"/>
      <c r="BE56" s="340"/>
      <c r="BF56" s="340"/>
      <c r="BG56" s="340"/>
      <c r="BH56" s="340"/>
      <c r="BI56" s="340"/>
      <c r="BJ56" s="340"/>
      <c r="BK56" s="340"/>
      <c r="BL56" s="340"/>
      <c r="BM56" s="340"/>
      <c r="BN56" s="340"/>
      <c r="BO56" s="340"/>
      <c r="BP56" s="340"/>
      <c r="BQ56" s="340"/>
      <c r="BR56" s="340"/>
      <c r="BS56" s="340"/>
      <c r="BT56" s="340"/>
      <c r="BU56" s="340"/>
      <c r="BV56" s="340"/>
      <c r="BW56" s="340"/>
      <c r="BX56" s="340"/>
      <c r="BY56" s="340"/>
      <c r="BZ56" s="340"/>
      <c r="CA56" s="340"/>
      <c r="CB56" s="340"/>
      <c r="CC56" s="340"/>
      <c r="CD56" s="340"/>
      <c r="CE56" s="340"/>
      <c r="CF56" s="340"/>
      <c r="CG56" s="340"/>
      <c r="CH56" s="340"/>
      <c r="CI56" s="340"/>
      <c r="CJ56" s="340"/>
      <c r="CK56" s="340"/>
      <c r="CL56" s="340"/>
    </row>
    <row r="57" spans="8:90">
      <c r="H57" s="340"/>
      <c r="I57" s="340"/>
      <c r="J57" s="340"/>
      <c r="K57" s="340"/>
      <c r="L57" s="340"/>
      <c r="M57" s="340"/>
      <c r="N57" s="340"/>
      <c r="O57" s="340"/>
      <c r="P57" s="340"/>
      <c r="Q57" s="340"/>
      <c r="R57" s="340"/>
      <c r="S57" s="340"/>
      <c r="T57" s="340"/>
      <c r="U57" s="340"/>
      <c r="V57" s="340"/>
      <c r="W57" s="340"/>
      <c r="X57" s="340"/>
      <c r="Y57" s="340"/>
      <c r="Z57" s="340"/>
      <c r="AA57" s="340"/>
      <c r="AB57" s="340"/>
      <c r="AC57" s="340"/>
      <c r="AD57" s="340"/>
      <c r="AE57" s="340"/>
      <c r="AF57" s="340"/>
      <c r="AG57" s="340"/>
      <c r="AH57" s="340"/>
      <c r="AI57" s="340"/>
      <c r="AJ57" s="340"/>
      <c r="AK57" s="340"/>
      <c r="AL57" s="340"/>
      <c r="AM57" s="340"/>
      <c r="AN57" s="340"/>
      <c r="AO57" s="340"/>
      <c r="AP57" s="340"/>
      <c r="AQ57" s="340"/>
      <c r="AR57" s="340"/>
      <c r="AS57" s="340"/>
      <c r="AT57" s="340"/>
      <c r="AU57" s="340"/>
      <c r="AV57" s="340"/>
      <c r="AW57" s="340"/>
      <c r="AX57" s="340"/>
      <c r="AY57" s="340"/>
      <c r="AZ57" s="340"/>
      <c r="BA57" s="340"/>
      <c r="BB57" s="340"/>
      <c r="BC57" s="340"/>
      <c r="BD57" s="340"/>
      <c r="BE57" s="340"/>
      <c r="BF57" s="340"/>
      <c r="BG57" s="340"/>
      <c r="BH57" s="340"/>
      <c r="BI57" s="340"/>
      <c r="BJ57" s="340"/>
      <c r="BK57" s="340"/>
      <c r="BL57" s="340"/>
      <c r="BM57" s="340"/>
      <c r="BN57" s="340"/>
      <c r="BO57" s="340"/>
      <c r="BP57" s="340"/>
      <c r="BQ57" s="340"/>
      <c r="BR57" s="340"/>
      <c r="BS57" s="340"/>
      <c r="BT57" s="340"/>
      <c r="BU57" s="340"/>
      <c r="BV57" s="340"/>
      <c r="BW57" s="340"/>
      <c r="BX57" s="340"/>
      <c r="BY57" s="340"/>
      <c r="BZ57" s="340"/>
      <c r="CA57" s="340"/>
      <c r="CB57" s="340"/>
      <c r="CC57" s="340"/>
      <c r="CD57" s="340"/>
      <c r="CE57" s="340"/>
      <c r="CF57" s="340"/>
      <c r="CG57" s="340"/>
      <c r="CH57" s="340"/>
      <c r="CI57" s="340"/>
      <c r="CJ57" s="340"/>
      <c r="CK57" s="340"/>
      <c r="CL57" s="340"/>
    </row>
    <row r="58" spans="8:90">
      <c r="H58" s="340"/>
      <c r="I58" s="340"/>
      <c r="J58" s="340"/>
      <c r="K58" s="340"/>
      <c r="L58" s="340"/>
      <c r="M58" s="340"/>
      <c r="N58" s="340"/>
      <c r="O58" s="340"/>
      <c r="P58" s="340"/>
      <c r="Q58" s="340"/>
      <c r="R58" s="340"/>
      <c r="S58" s="340"/>
      <c r="T58" s="340"/>
      <c r="U58" s="340"/>
      <c r="V58" s="340"/>
      <c r="W58" s="340"/>
      <c r="X58" s="340"/>
      <c r="Y58" s="340"/>
      <c r="Z58" s="340"/>
      <c r="AA58" s="340"/>
      <c r="AB58" s="340"/>
      <c r="AC58" s="340"/>
      <c r="AD58" s="340"/>
      <c r="AE58" s="340"/>
      <c r="AF58" s="340"/>
      <c r="AG58" s="340"/>
      <c r="AH58" s="340"/>
      <c r="AI58" s="340"/>
      <c r="AJ58" s="340"/>
      <c r="AK58" s="340"/>
      <c r="AL58" s="340"/>
      <c r="AM58" s="340"/>
      <c r="AN58" s="340"/>
      <c r="AO58" s="340"/>
      <c r="AP58" s="340"/>
      <c r="AQ58" s="340"/>
      <c r="AR58" s="340"/>
      <c r="AS58" s="340"/>
      <c r="AT58" s="340"/>
      <c r="AU58" s="340"/>
      <c r="AV58" s="340"/>
      <c r="AW58" s="340"/>
      <c r="AX58" s="340"/>
      <c r="AY58" s="340"/>
      <c r="AZ58" s="340"/>
      <c r="BA58" s="340"/>
      <c r="BB58" s="340"/>
      <c r="BC58" s="340"/>
      <c r="BD58" s="340"/>
      <c r="BE58" s="340"/>
      <c r="BF58" s="340"/>
      <c r="BG58" s="340"/>
      <c r="BH58" s="340"/>
      <c r="BI58" s="340"/>
      <c r="BJ58" s="340"/>
      <c r="BK58" s="340"/>
      <c r="BL58" s="340"/>
      <c r="BM58" s="340"/>
      <c r="BN58" s="340"/>
      <c r="BO58" s="340"/>
      <c r="BP58" s="340"/>
      <c r="BQ58" s="340"/>
      <c r="BR58" s="340"/>
      <c r="BS58" s="340"/>
      <c r="BT58" s="340"/>
      <c r="BU58" s="340"/>
      <c r="BV58" s="340"/>
      <c r="BW58" s="340"/>
      <c r="BX58" s="340"/>
      <c r="BY58" s="340"/>
      <c r="BZ58" s="340"/>
      <c r="CA58" s="340"/>
      <c r="CB58" s="340"/>
      <c r="CC58" s="340"/>
      <c r="CD58" s="340"/>
      <c r="CE58" s="340"/>
      <c r="CF58" s="340"/>
      <c r="CG58" s="340"/>
      <c r="CH58" s="340"/>
      <c r="CI58" s="340"/>
      <c r="CJ58" s="340"/>
      <c r="CK58" s="340"/>
      <c r="CL58" s="340"/>
    </row>
    <row r="59" spans="8:90">
      <c r="H59" s="340"/>
      <c r="I59" s="340"/>
      <c r="J59" s="340"/>
      <c r="K59" s="340"/>
      <c r="L59" s="340"/>
      <c r="M59" s="340"/>
      <c r="N59" s="340"/>
      <c r="O59" s="340"/>
      <c r="P59" s="340"/>
      <c r="Q59" s="340"/>
      <c r="R59" s="340"/>
      <c r="S59" s="340"/>
      <c r="T59" s="340"/>
      <c r="U59" s="340"/>
      <c r="V59" s="340"/>
      <c r="W59" s="340"/>
      <c r="X59" s="340"/>
      <c r="Y59" s="340"/>
      <c r="Z59" s="340"/>
      <c r="AA59" s="340"/>
      <c r="AB59" s="340"/>
      <c r="AC59" s="340"/>
      <c r="AD59" s="340"/>
      <c r="AE59" s="340"/>
      <c r="AF59" s="340"/>
      <c r="AG59" s="340"/>
      <c r="AH59" s="340"/>
      <c r="AI59" s="340"/>
      <c r="AJ59" s="340"/>
      <c r="AK59" s="340"/>
      <c r="AL59" s="340"/>
      <c r="AM59" s="340"/>
      <c r="AN59" s="340"/>
      <c r="AO59" s="340"/>
      <c r="AP59" s="340"/>
      <c r="AQ59" s="340"/>
      <c r="AR59" s="340"/>
      <c r="AS59" s="340"/>
      <c r="AT59" s="340"/>
      <c r="AU59" s="340"/>
      <c r="AV59" s="340"/>
      <c r="AW59" s="340"/>
      <c r="AX59" s="340"/>
      <c r="AY59" s="340"/>
      <c r="AZ59" s="340"/>
      <c r="BA59" s="340"/>
      <c r="BB59" s="340"/>
      <c r="BC59" s="340"/>
      <c r="BD59" s="340"/>
      <c r="BE59" s="340"/>
      <c r="BF59" s="340"/>
      <c r="BG59" s="340"/>
      <c r="BH59" s="340"/>
      <c r="BI59" s="340"/>
      <c r="BJ59" s="340"/>
      <c r="BK59" s="340"/>
      <c r="BL59" s="340"/>
      <c r="BM59" s="340"/>
      <c r="BN59" s="340"/>
      <c r="BO59" s="340"/>
      <c r="BP59" s="340"/>
      <c r="BQ59" s="340"/>
      <c r="BR59" s="340"/>
      <c r="BS59" s="340"/>
      <c r="BT59" s="340"/>
      <c r="BU59" s="340"/>
      <c r="BV59" s="340"/>
      <c r="BW59" s="340"/>
      <c r="BX59" s="340"/>
      <c r="BY59" s="340"/>
      <c r="BZ59" s="340"/>
      <c r="CA59" s="340"/>
      <c r="CB59" s="340"/>
      <c r="CC59" s="340"/>
      <c r="CD59" s="340"/>
      <c r="CE59" s="340"/>
      <c r="CF59" s="340"/>
      <c r="CG59" s="340"/>
      <c r="CH59" s="340"/>
      <c r="CI59" s="340"/>
      <c r="CJ59" s="340"/>
      <c r="CK59" s="340"/>
      <c r="CL59" s="340"/>
    </row>
    <row r="60" spans="8:90">
      <c r="H60" s="340"/>
      <c r="I60" s="340"/>
      <c r="J60" s="340"/>
      <c r="K60" s="340"/>
      <c r="L60" s="340"/>
      <c r="M60" s="340"/>
      <c r="N60" s="340"/>
      <c r="O60" s="340"/>
      <c r="P60" s="340"/>
      <c r="Q60" s="340"/>
      <c r="R60" s="340"/>
      <c r="S60" s="340"/>
      <c r="T60" s="340"/>
      <c r="U60" s="340"/>
      <c r="V60" s="340"/>
      <c r="W60" s="340"/>
      <c r="X60" s="340"/>
      <c r="Y60" s="340"/>
      <c r="Z60" s="340"/>
      <c r="AA60" s="340"/>
      <c r="AB60" s="340"/>
      <c r="AC60" s="340"/>
      <c r="AD60" s="340"/>
      <c r="AE60" s="340"/>
      <c r="AF60" s="340"/>
      <c r="AG60" s="340"/>
      <c r="AH60" s="340"/>
      <c r="AI60" s="340"/>
      <c r="AJ60" s="340"/>
      <c r="AK60" s="340"/>
      <c r="AL60" s="340"/>
      <c r="AM60" s="340"/>
      <c r="AN60" s="340"/>
      <c r="AO60" s="340"/>
      <c r="AP60" s="340"/>
      <c r="AQ60" s="340"/>
      <c r="AR60" s="340"/>
      <c r="AS60" s="340"/>
      <c r="AT60" s="340"/>
      <c r="AU60" s="340"/>
      <c r="AV60" s="340"/>
      <c r="AW60" s="340"/>
      <c r="AX60" s="340"/>
      <c r="AY60" s="340"/>
      <c r="AZ60" s="340"/>
      <c r="BA60" s="340"/>
      <c r="BB60" s="340"/>
      <c r="BC60" s="340"/>
      <c r="BD60" s="340"/>
      <c r="BE60" s="340"/>
      <c r="BF60" s="340"/>
      <c r="BG60" s="340"/>
      <c r="BH60" s="340"/>
      <c r="BI60" s="340"/>
      <c r="BJ60" s="340"/>
      <c r="BK60" s="340"/>
      <c r="BL60" s="340"/>
      <c r="BM60" s="340"/>
      <c r="BN60" s="340"/>
      <c r="BO60" s="340"/>
      <c r="BP60" s="340"/>
      <c r="BQ60" s="340"/>
      <c r="BR60" s="340"/>
      <c r="BS60" s="340"/>
      <c r="BT60" s="340"/>
      <c r="BU60" s="340"/>
      <c r="BV60" s="340"/>
      <c r="BW60" s="340"/>
      <c r="BX60" s="340"/>
      <c r="BY60" s="340"/>
      <c r="BZ60" s="340"/>
      <c r="CA60" s="340"/>
      <c r="CB60" s="340"/>
      <c r="CC60" s="340"/>
      <c r="CD60" s="340"/>
      <c r="CE60" s="340"/>
      <c r="CF60" s="340"/>
      <c r="CG60" s="340"/>
      <c r="CH60" s="340"/>
      <c r="CI60" s="340"/>
      <c r="CJ60" s="340"/>
      <c r="CK60" s="340"/>
      <c r="CL60" s="340"/>
    </row>
    <row r="61" spans="8:90">
      <c r="H61" s="340"/>
      <c r="I61" s="340"/>
      <c r="J61" s="340"/>
      <c r="K61" s="340"/>
      <c r="L61" s="340"/>
      <c r="M61" s="340"/>
      <c r="N61" s="340"/>
      <c r="O61" s="340"/>
      <c r="P61" s="340"/>
      <c r="Q61" s="340"/>
      <c r="R61" s="340"/>
      <c r="S61" s="340"/>
      <c r="T61" s="340"/>
      <c r="U61" s="340"/>
      <c r="V61" s="340"/>
      <c r="W61" s="340"/>
      <c r="X61" s="340"/>
      <c r="Y61" s="340"/>
      <c r="Z61" s="340"/>
      <c r="AA61" s="340"/>
      <c r="AB61" s="340"/>
      <c r="AC61" s="340"/>
      <c r="AD61" s="340"/>
      <c r="AE61" s="340"/>
      <c r="AF61" s="340"/>
      <c r="AG61" s="340"/>
      <c r="AH61" s="340"/>
      <c r="AI61" s="340"/>
      <c r="AJ61" s="340"/>
      <c r="AK61" s="340"/>
      <c r="AL61" s="340"/>
      <c r="AM61" s="340"/>
      <c r="AN61" s="340"/>
      <c r="AO61" s="340"/>
      <c r="AP61" s="340"/>
      <c r="AQ61" s="340"/>
      <c r="AR61" s="340"/>
      <c r="AS61" s="340"/>
      <c r="AT61" s="340"/>
      <c r="AU61" s="340"/>
      <c r="AV61" s="340"/>
      <c r="AW61" s="340"/>
      <c r="AX61" s="340"/>
      <c r="AY61" s="340"/>
      <c r="AZ61" s="340"/>
      <c r="BA61" s="340"/>
      <c r="BB61" s="340"/>
      <c r="BC61" s="340"/>
      <c r="BD61" s="340"/>
      <c r="BE61" s="340"/>
      <c r="BF61" s="340"/>
      <c r="BG61" s="340"/>
      <c r="BH61" s="340"/>
      <c r="BI61" s="340"/>
      <c r="BJ61" s="340"/>
      <c r="BK61" s="340"/>
      <c r="BL61" s="340"/>
      <c r="BM61" s="340"/>
      <c r="BN61" s="340"/>
      <c r="BO61" s="340"/>
      <c r="BP61" s="340"/>
      <c r="BQ61" s="340"/>
      <c r="BR61" s="340"/>
      <c r="BS61" s="340"/>
      <c r="BT61" s="340"/>
      <c r="BU61" s="340"/>
      <c r="BV61" s="340"/>
      <c r="BW61" s="340"/>
      <c r="BX61" s="340"/>
      <c r="BY61" s="340"/>
      <c r="BZ61" s="340"/>
      <c r="CA61" s="340"/>
      <c r="CB61" s="340"/>
      <c r="CC61" s="340"/>
      <c r="CD61" s="340"/>
      <c r="CE61" s="340"/>
      <c r="CF61" s="340"/>
      <c r="CG61" s="340"/>
      <c r="CH61" s="340"/>
      <c r="CI61" s="340"/>
      <c r="CJ61" s="340"/>
      <c r="CK61" s="340"/>
      <c r="CL61" s="340"/>
    </row>
    <row r="62" spans="8:90">
      <c r="H62" s="340"/>
      <c r="I62" s="340"/>
      <c r="J62" s="340"/>
      <c r="K62" s="340"/>
      <c r="L62" s="340"/>
      <c r="M62" s="340"/>
      <c r="N62" s="340"/>
      <c r="O62" s="340"/>
      <c r="P62" s="340"/>
      <c r="Q62" s="340"/>
      <c r="R62" s="340"/>
      <c r="S62" s="340"/>
      <c r="T62" s="340"/>
      <c r="U62" s="340"/>
      <c r="V62" s="340"/>
      <c r="W62" s="340"/>
      <c r="X62" s="340"/>
      <c r="Y62" s="340"/>
      <c r="Z62" s="340"/>
      <c r="AA62" s="340"/>
      <c r="AB62" s="340"/>
      <c r="AC62" s="340"/>
      <c r="AD62" s="340"/>
      <c r="AE62" s="340"/>
      <c r="AF62" s="340"/>
      <c r="AG62" s="340"/>
      <c r="AH62" s="340"/>
      <c r="AI62" s="340"/>
      <c r="AJ62" s="340"/>
      <c r="AK62" s="340"/>
      <c r="AL62" s="340"/>
      <c r="AM62" s="340"/>
      <c r="AN62" s="340"/>
      <c r="AO62" s="340"/>
      <c r="AP62" s="340"/>
      <c r="AQ62" s="340"/>
      <c r="AR62" s="340"/>
      <c r="AS62" s="340"/>
      <c r="AT62" s="340"/>
      <c r="AU62" s="340"/>
      <c r="AV62" s="340"/>
      <c r="AW62" s="340"/>
      <c r="AX62" s="340"/>
      <c r="AY62" s="340"/>
      <c r="AZ62" s="340"/>
      <c r="BA62" s="340"/>
      <c r="BB62" s="340"/>
      <c r="BC62" s="340"/>
      <c r="BD62" s="340"/>
      <c r="BE62" s="340"/>
      <c r="BF62" s="340"/>
      <c r="BG62" s="340"/>
      <c r="BH62" s="340"/>
      <c r="BI62" s="340"/>
      <c r="BJ62" s="340"/>
      <c r="BK62" s="340"/>
      <c r="BL62" s="340"/>
      <c r="BM62" s="340"/>
      <c r="BN62" s="340"/>
      <c r="BO62" s="340"/>
      <c r="BP62" s="340"/>
      <c r="BQ62" s="340"/>
      <c r="BR62" s="340"/>
      <c r="BS62" s="340"/>
      <c r="BT62" s="340"/>
      <c r="BU62" s="340"/>
      <c r="BV62" s="340"/>
      <c r="BW62" s="340"/>
      <c r="BX62" s="340"/>
      <c r="BY62" s="340"/>
      <c r="BZ62" s="340"/>
      <c r="CA62" s="340"/>
      <c r="CB62" s="340"/>
      <c r="CC62" s="340"/>
      <c r="CD62" s="340"/>
      <c r="CE62" s="340"/>
      <c r="CF62" s="340"/>
      <c r="CG62" s="340"/>
      <c r="CH62" s="340"/>
      <c r="CI62" s="340"/>
      <c r="CJ62" s="340"/>
      <c r="CK62" s="340"/>
      <c r="CL62" s="340"/>
    </row>
    <row r="63" spans="8:90">
      <c r="H63" s="340"/>
      <c r="I63" s="340"/>
      <c r="J63" s="340"/>
      <c r="K63" s="340"/>
      <c r="L63" s="340"/>
      <c r="M63" s="340"/>
      <c r="N63" s="340"/>
      <c r="O63" s="340"/>
      <c r="P63" s="340"/>
      <c r="Q63" s="340"/>
      <c r="R63" s="340"/>
      <c r="S63" s="340"/>
      <c r="T63" s="340"/>
      <c r="U63" s="340"/>
      <c r="V63" s="340"/>
      <c r="W63" s="340"/>
      <c r="X63" s="340"/>
      <c r="Y63" s="340"/>
      <c r="Z63" s="340"/>
      <c r="AA63" s="340"/>
      <c r="AB63" s="340"/>
      <c r="AC63" s="340"/>
      <c r="AD63" s="340"/>
      <c r="AE63" s="340"/>
      <c r="AF63" s="340"/>
      <c r="AG63" s="340"/>
      <c r="AH63" s="340"/>
      <c r="AI63" s="340"/>
      <c r="AJ63" s="340"/>
      <c r="AK63" s="340"/>
      <c r="AL63" s="340"/>
      <c r="AM63" s="340"/>
      <c r="AN63" s="340"/>
      <c r="AO63" s="340"/>
      <c r="AP63" s="340"/>
      <c r="AQ63" s="340"/>
      <c r="AR63" s="340"/>
      <c r="AS63" s="340"/>
      <c r="AT63" s="340"/>
      <c r="AU63" s="340"/>
      <c r="AV63" s="340"/>
      <c r="AW63" s="340"/>
      <c r="AX63" s="340"/>
      <c r="AY63" s="340"/>
      <c r="AZ63" s="340"/>
      <c r="BA63" s="340"/>
      <c r="BB63" s="340"/>
      <c r="BC63" s="340"/>
      <c r="BD63" s="340"/>
      <c r="BE63" s="340"/>
      <c r="BF63" s="340"/>
      <c r="BG63" s="340"/>
      <c r="BH63" s="340"/>
      <c r="BI63" s="340"/>
      <c r="BJ63" s="340"/>
      <c r="BK63" s="340"/>
      <c r="BL63" s="340"/>
      <c r="BM63" s="340"/>
      <c r="BN63" s="340"/>
      <c r="BO63" s="340"/>
      <c r="BP63" s="340"/>
      <c r="BQ63" s="340"/>
      <c r="BR63" s="340"/>
      <c r="BS63" s="340"/>
      <c r="BT63" s="340"/>
      <c r="BU63" s="340"/>
      <c r="BV63" s="340"/>
      <c r="BW63" s="340"/>
      <c r="BX63" s="340"/>
      <c r="BY63" s="340"/>
      <c r="BZ63" s="340"/>
      <c r="CA63" s="340"/>
      <c r="CB63" s="340"/>
      <c r="CC63" s="340"/>
      <c r="CD63" s="340"/>
      <c r="CE63" s="340"/>
      <c r="CF63" s="340"/>
      <c r="CG63" s="340"/>
      <c r="CH63" s="340"/>
      <c r="CI63" s="340"/>
      <c r="CJ63" s="340"/>
      <c r="CK63" s="340"/>
      <c r="CL63" s="340"/>
    </row>
    <row r="64" spans="8:90">
      <c r="H64" s="340"/>
      <c r="I64" s="340"/>
      <c r="J64" s="340"/>
      <c r="K64" s="340"/>
      <c r="L64" s="340"/>
      <c r="M64" s="340"/>
      <c r="N64" s="340"/>
      <c r="O64" s="340"/>
      <c r="P64" s="340"/>
      <c r="Q64" s="340"/>
      <c r="R64" s="340"/>
      <c r="S64" s="340"/>
      <c r="T64" s="340"/>
      <c r="U64" s="340"/>
      <c r="V64" s="340"/>
      <c r="W64" s="340"/>
      <c r="X64" s="340"/>
      <c r="Y64" s="340"/>
      <c r="Z64" s="340"/>
      <c r="AA64" s="340"/>
      <c r="AB64" s="340"/>
      <c r="AC64" s="340"/>
      <c r="AD64" s="340"/>
      <c r="AE64" s="340"/>
      <c r="AF64" s="340"/>
      <c r="AG64" s="340"/>
      <c r="AH64" s="340"/>
      <c r="AI64" s="340"/>
      <c r="AJ64" s="340"/>
      <c r="AK64" s="340"/>
      <c r="AL64" s="340"/>
      <c r="AM64" s="340"/>
      <c r="AN64" s="340"/>
      <c r="AO64" s="340"/>
      <c r="AP64" s="340"/>
      <c r="AQ64" s="340"/>
      <c r="AR64" s="340"/>
      <c r="AS64" s="340"/>
      <c r="AT64" s="340"/>
      <c r="AU64" s="340"/>
      <c r="AV64" s="340"/>
      <c r="AW64" s="340"/>
      <c r="AX64" s="340"/>
      <c r="AY64" s="340"/>
      <c r="AZ64" s="340"/>
      <c r="BA64" s="340"/>
      <c r="BB64" s="340"/>
      <c r="BC64" s="340"/>
      <c r="BD64" s="340"/>
      <c r="BE64" s="340"/>
      <c r="BF64" s="340"/>
      <c r="BG64" s="340"/>
      <c r="BH64" s="340"/>
      <c r="BI64" s="340"/>
      <c r="BJ64" s="340"/>
      <c r="BK64" s="340"/>
      <c r="BL64" s="340"/>
      <c r="BM64" s="340"/>
      <c r="BN64" s="340"/>
      <c r="BO64" s="340"/>
      <c r="BP64" s="340"/>
      <c r="BQ64" s="340"/>
      <c r="BR64" s="340"/>
      <c r="BS64" s="340"/>
      <c r="BT64" s="340"/>
      <c r="BU64" s="340"/>
      <c r="BV64" s="340"/>
      <c r="BW64" s="340"/>
      <c r="BX64" s="340"/>
      <c r="BY64" s="340"/>
      <c r="BZ64" s="340"/>
      <c r="CA64" s="340"/>
      <c r="CB64" s="340"/>
      <c r="CC64" s="340"/>
      <c r="CD64" s="340"/>
      <c r="CE64" s="340"/>
      <c r="CF64" s="340"/>
      <c r="CG64" s="340"/>
      <c r="CH64" s="340"/>
      <c r="CI64" s="340"/>
      <c r="CJ64" s="340"/>
      <c r="CK64" s="340"/>
      <c r="CL64" s="340"/>
    </row>
    <row r="65" spans="8:90">
      <c r="H65" s="340"/>
      <c r="I65" s="340"/>
      <c r="J65" s="340"/>
      <c r="K65" s="340"/>
      <c r="L65" s="340"/>
      <c r="M65" s="340"/>
      <c r="N65" s="340"/>
      <c r="O65" s="340"/>
      <c r="P65" s="340"/>
      <c r="Q65" s="340"/>
      <c r="R65" s="340"/>
      <c r="S65" s="340"/>
      <c r="T65" s="340"/>
      <c r="U65" s="340"/>
      <c r="V65" s="340"/>
      <c r="W65" s="340"/>
      <c r="X65" s="340"/>
      <c r="Y65" s="340"/>
      <c r="Z65" s="340"/>
      <c r="AA65" s="340"/>
      <c r="AB65" s="340"/>
      <c r="AC65" s="340"/>
      <c r="AD65" s="340"/>
      <c r="AE65" s="340"/>
      <c r="AF65" s="340"/>
      <c r="AG65" s="340"/>
      <c r="AH65" s="340"/>
      <c r="AI65" s="340"/>
      <c r="AJ65" s="340"/>
      <c r="AK65" s="340"/>
      <c r="AL65" s="340"/>
      <c r="AM65" s="340"/>
      <c r="AN65" s="340"/>
      <c r="AO65" s="340"/>
      <c r="AP65" s="340"/>
      <c r="AQ65" s="340"/>
      <c r="AR65" s="340"/>
      <c r="AS65" s="340"/>
      <c r="AT65" s="340"/>
      <c r="AU65" s="340"/>
      <c r="AV65" s="340"/>
      <c r="AW65" s="340"/>
      <c r="AX65" s="340"/>
      <c r="AY65" s="340"/>
      <c r="AZ65" s="340"/>
      <c r="BA65" s="340"/>
      <c r="BB65" s="340"/>
      <c r="BC65" s="340"/>
      <c r="BD65" s="340"/>
      <c r="BE65" s="340"/>
      <c r="BF65" s="340"/>
      <c r="BG65" s="340"/>
      <c r="BH65" s="340"/>
      <c r="BI65" s="340"/>
      <c r="BJ65" s="340"/>
      <c r="BK65" s="340"/>
      <c r="BL65" s="340"/>
      <c r="BM65" s="340"/>
      <c r="BN65" s="340"/>
      <c r="BO65" s="340"/>
      <c r="BP65" s="340"/>
      <c r="BQ65" s="340"/>
      <c r="BR65" s="340"/>
      <c r="BS65" s="340"/>
      <c r="BT65" s="340"/>
      <c r="BU65" s="340"/>
      <c r="BV65" s="340"/>
      <c r="BW65" s="340"/>
      <c r="BX65" s="340"/>
      <c r="BY65" s="340"/>
      <c r="BZ65" s="340"/>
      <c r="CA65" s="340"/>
      <c r="CB65" s="340"/>
      <c r="CC65" s="340"/>
      <c r="CD65" s="340"/>
      <c r="CE65" s="340"/>
      <c r="CF65" s="340"/>
      <c r="CG65" s="340"/>
      <c r="CH65" s="340"/>
      <c r="CI65" s="340"/>
      <c r="CJ65" s="340"/>
      <c r="CK65" s="340"/>
      <c r="CL65" s="340"/>
    </row>
    <row r="66" spans="8:90">
      <c r="H66" s="340"/>
      <c r="I66" s="340"/>
      <c r="J66" s="340"/>
      <c r="K66" s="340"/>
      <c r="L66" s="340"/>
      <c r="M66" s="340"/>
      <c r="N66" s="340"/>
      <c r="O66" s="340"/>
      <c r="P66" s="340"/>
      <c r="Q66" s="340"/>
      <c r="R66" s="340"/>
      <c r="S66" s="340"/>
      <c r="T66" s="340"/>
      <c r="U66" s="340"/>
      <c r="V66" s="340"/>
      <c r="W66" s="340"/>
      <c r="X66" s="340"/>
      <c r="Y66" s="340"/>
      <c r="Z66" s="340"/>
      <c r="AA66" s="340"/>
      <c r="AB66" s="340"/>
      <c r="AC66" s="340"/>
      <c r="AD66" s="340"/>
      <c r="AE66" s="340"/>
      <c r="AF66" s="340"/>
      <c r="AG66" s="340"/>
      <c r="AH66" s="340"/>
      <c r="AI66" s="340"/>
      <c r="AJ66" s="340"/>
      <c r="AK66" s="340"/>
      <c r="AL66" s="340"/>
      <c r="AM66" s="340"/>
      <c r="AN66" s="340"/>
      <c r="AO66" s="340"/>
      <c r="AP66" s="340"/>
      <c r="AQ66" s="340"/>
      <c r="AR66" s="340"/>
      <c r="AS66" s="340"/>
      <c r="AT66" s="340"/>
      <c r="AU66" s="340"/>
      <c r="AV66" s="340"/>
      <c r="AW66" s="340"/>
      <c r="AX66" s="340"/>
      <c r="AY66" s="340"/>
      <c r="AZ66" s="340"/>
      <c r="BA66" s="340"/>
      <c r="BB66" s="340"/>
      <c r="BC66" s="340"/>
      <c r="BD66" s="340"/>
      <c r="BE66" s="340"/>
      <c r="BF66" s="340"/>
      <c r="BG66" s="340"/>
      <c r="BH66" s="340"/>
      <c r="BI66" s="340"/>
      <c r="BJ66" s="340"/>
      <c r="BK66" s="340"/>
      <c r="BL66" s="340"/>
      <c r="BM66" s="340"/>
      <c r="BN66" s="340"/>
      <c r="BO66" s="340"/>
      <c r="BP66" s="340"/>
      <c r="BQ66" s="340"/>
      <c r="BR66" s="340"/>
      <c r="BS66" s="340"/>
      <c r="BT66" s="340"/>
      <c r="BU66" s="340"/>
      <c r="BV66" s="340"/>
      <c r="BW66" s="340"/>
      <c r="BX66" s="340"/>
      <c r="BY66" s="340"/>
      <c r="BZ66" s="340"/>
      <c r="CA66" s="340"/>
      <c r="CB66" s="340"/>
      <c r="CC66" s="340"/>
      <c r="CD66" s="340"/>
      <c r="CE66" s="340"/>
      <c r="CF66" s="340"/>
      <c r="CG66" s="340"/>
      <c r="CH66" s="340"/>
      <c r="CI66" s="340"/>
      <c r="CJ66" s="340"/>
      <c r="CK66" s="340"/>
      <c r="CL66" s="340"/>
    </row>
    <row r="67" spans="8:90">
      <c r="H67" s="340"/>
      <c r="I67" s="340"/>
      <c r="J67" s="340"/>
      <c r="K67" s="340"/>
      <c r="L67" s="340"/>
      <c r="M67" s="340"/>
      <c r="N67" s="340"/>
      <c r="O67" s="340"/>
      <c r="P67" s="340"/>
      <c r="Q67" s="340"/>
      <c r="R67" s="340"/>
      <c r="S67" s="340"/>
      <c r="T67" s="340"/>
      <c r="U67" s="340"/>
      <c r="V67" s="340"/>
      <c r="W67" s="340"/>
      <c r="X67" s="340"/>
      <c r="Y67" s="340"/>
      <c r="Z67" s="340"/>
      <c r="AA67" s="340"/>
      <c r="AB67" s="340"/>
      <c r="AC67" s="340"/>
      <c r="AD67" s="340"/>
      <c r="AE67" s="340"/>
      <c r="AF67" s="340"/>
      <c r="AG67" s="340"/>
      <c r="AH67" s="340"/>
      <c r="AI67" s="340"/>
      <c r="AJ67" s="340"/>
      <c r="AK67" s="340"/>
      <c r="AL67" s="340"/>
      <c r="AM67" s="340"/>
      <c r="AN67" s="340"/>
      <c r="AO67" s="340"/>
      <c r="AP67" s="340"/>
      <c r="AQ67" s="340"/>
      <c r="AR67" s="340"/>
      <c r="AS67" s="340"/>
      <c r="AT67" s="340"/>
      <c r="AU67" s="340"/>
      <c r="AV67" s="340"/>
      <c r="AW67" s="340"/>
      <c r="AX67" s="340"/>
      <c r="AY67" s="340"/>
      <c r="AZ67" s="340"/>
      <c r="BA67" s="340"/>
      <c r="BB67" s="340"/>
      <c r="BC67" s="340"/>
      <c r="BD67" s="340"/>
      <c r="BE67" s="340"/>
      <c r="BF67" s="340"/>
      <c r="BG67" s="340"/>
      <c r="BH67" s="340"/>
      <c r="BI67" s="340"/>
      <c r="BJ67" s="340"/>
      <c r="BK67" s="340"/>
      <c r="BL67" s="340"/>
      <c r="BM67" s="340"/>
      <c r="BN67" s="340"/>
      <c r="BO67" s="340"/>
      <c r="BP67" s="340"/>
      <c r="BQ67" s="340"/>
      <c r="BR67" s="340"/>
      <c r="BS67" s="340"/>
      <c r="BT67" s="340"/>
      <c r="BU67" s="340"/>
      <c r="BV67" s="340"/>
      <c r="BW67" s="340"/>
      <c r="BX67" s="340"/>
      <c r="BY67" s="340"/>
      <c r="BZ67" s="340"/>
      <c r="CA67" s="340"/>
      <c r="CB67" s="340"/>
      <c r="CC67" s="340"/>
      <c r="CD67" s="340"/>
      <c r="CE67" s="340"/>
      <c r="CF67" s="340"/>
      <c r="CG67" s="340"/>
      <c r="CH67" s="340"/>
      <c r="CI67" s="340"/>
      <c r="CJ67" s="340"/>
      <c r="CK67" s="340"/>
      <c r="CL67" s="340"/>
    </row>
    <row r="68" spans="8:90">
      <c r="H68" s="340"/>
      <c r="I68" s="340"/>
      <c r="J68" s="340"/>
      <c r="K68" s="340"/>
      <c r="L68" s="340"/>
      <c r="M68" s="340"/>
      <c r="N68" s="340"/>
      <c r="O68" s="340"/>
      <c r="P68" s="340"/>
      <c r="Q68" s="340"/>
      <c r="R68" s="340"/>
      <c r="S68" s="340"/>
      <c r="T68" s="340"/>
      <c r="U68" s="340"/>
      <c r="V68" s="340"/>
      <c r="W68" s="340"/>
      <c r="X68" s="340"/>
      <c r="Y68" s="340"/>
      <c r="Z68" s="340"/>
      <c r="AA68" s="340"/>
      <c r="AB68" s="340"/>
      <c r="AC68" s="340"/>
      <c r="AD68" s="340"/>
      <c r="AE68" s="340"/>
      <c r="AF68" s="340"/>
      <c r="AG68" s="340"/>
      <c r="AH68" s="340"/>
      <c r="AI68" s="340"/>
      <c r="AJ68" s="340"/>
      <c r="AK68" s="340"/>
      <c r="AL68" s="340"/>
      <c r="AM68" s="340"/>
      <c r="AN68" s="340"/>
      <c r="AO68" s="340"/>
      <c r="AP68" s="340"/>
      <c r="AQ68" s="340"/>
      <c r="AR68" s="340"/>
      <c r="AS68" s="340"/>
      <c r="AT68" s="340"/>
      <c r="AU68" s="340"/>
      <c r="AV68" s="340"/>
      <c r="AW68" s="340"/>
      <c r="AX68" s="340"/>
      <c r="AY68" s="340"/>
      <c r="AZ68" s="340"/>
      <c r="BA68" s="340"/>
      <c r="BB68" s="340"/>
      <c r="BC68" s="340"/>
      <c r="BD68" s="340"/>
      <c r="BE68" s="340"/>
      <c r="BF68" s="340"/>
      <c r="BG68" s="340"/>
      <c r="BH68" s="340"/>
      <c r="BI68" s="340"/>
      <c r="BJ68" s="340"/>
      <c r="BK68" s="340"/>
      <c r="BL68" s="340"/>
      <c r="BM68" s="340"/>
      <c r="BN68" s="340"/>
      <c r="BO68" s="340"/>
      <c r="BP68" s="340"/>
      <c r="BQ68" s="340"/>
      <c r="BR68" s="340"/>
      <c r="BS68" s="340"/>
      <c r="BT68" s="340"/>
      <c r="BU68" s="340"/>
      <c r="BV68" s="340"/>
      <c r="BW68" s="340"/>
      <c r="BX68" s="340"/>
      <c r="BY68" s="340"/>
      <c r="BZ68" s="340"/>
      <c r="CA68" s="340"/>
      <c r="CB68" s="340"/>
      <c r="CC68" s="340"/>
      <c r="CD68" s="340"/>
      <c r="CE68" s="340"/>
      <c r="CF68" s="340"/>
      <c r="CG68" s="340"/>
      <c r="CH68" s="340"/>
      <c r="CI68" s="340"/>
      <c r="CJ68" s="340"/>
      <c r="CK68" s="340"/>
      <c r="CL68" s="340"/>
    </row>
    <row r="69" spans="8:90">
      <c r="H69" s="340"/>
      <c r="I69" s="340"/>
      <c r="J69" s="340"/>
      <c r="K69" s="340"/>
      <c r="L69" s="340"/>
      <c r="M69" s="340"/>
      <c r="N69" s="340"/>
      <c r="O69" s="340"/>
      <c r="P69" s="340"/>
      <c r="Q69" s="340"/>
      <c r="R69" s="340"/>
      <c r="S69" s="340"/>
      <c r="T69" s="340"/>
      <c r="U69" s="340"/>
      <c r="V69" s="340"/>
      <c r="W69" s="340"/>
      <c r="X69" s="340"/>
      <c r="Y69" s="340"/>
      <c r="Z69" s="340"/>
      <c r="AA69" s="340"/>
      <c r="AB69" s="340"/>
      <c r="AC69" s="340"/>
      <c r="AD69" s="340"/>
      <c r="AE69" s="340"/>
      <c r="AF69" s="340"/>
      <c r="AG69" s="340"/>
      <c r="AH69" s="340"/>
      <c r="AI69" s="340"/>
      <c r="AJ69" s="340"/>
      <c r="AK69" s="340"/>
      <c r="AL69" s="340"/>
      <c r="AM69" s="340"/>
      <c r="AN69" s="340"/>
      <c r="AO69" s="340"/>
      <c r="AP69" s="340"/>
      <c r="AQ69" s="340"/>
      <c r="AR69" s="340"/>
      <c r="AS69" s="340"/>
      <c r="AT69" s="340"/>
      <c r="AU69" s="340"/>
      <c r="AV69" s="340"/>
      <c r="AW69" s="340"/>
      <c r="AX69" s="340"/>
      <c r="AY69" s="340"/>
      <c r="AZ69" s="340"/>
      <c r="BA69" s="340"/>
      <c r="BB69" s="340"/>
      <c r="BC69" s="340"/>
      <c r="BD69" s="340"/>
      <c r="BE69" s="340"/>
      <c r="BF69" s="340"/>
      <c r="BG69" s="340"/>
      <c r="BH69" s="340"/>
      <c r="BI69" s="340"/>
      <c r="BJ69" s="340"/>
      <c r="BK69" s="340"/>
      <c r="BL69" s="340"/>
      <c r="BM69" s="340"/>
      <c r="BN69" s="340"/>
      <c r="BO69" s="340"/>
      <c r="BP69" s="340"/>
      <c r="BQ69" s="340"/>
      <c r="BR69" s="340"/>
      <c r="BS69" s="340"/>
      <c r="BT69" s="340"/>
      <c r="BU69" s="340"/>
      <c r="BV69" s="340"/>
      <c r="BW69" s="340"/>
      <c r="BX69" s="340"/>
      <c r="BY69" s="340"/>
      <c r="BZ69" s="340"/>
      <c r="CA69" s="340"/>
      <c r="CB69" s="340"/>
      <c r="CC69" s="340"/>
      <c r="CD69" s="340"/>
      <c r="CE69" s="340"/>
      <c r="CF69" s="340"/>
      <c r="CG69" s="340"/>
      <c r="CH69" s="340"/>
      <c r="CI69" s="340"/>
      <c r="CJ69" s="340"/>
      <c r="CK69" s="340"/>
      <c r="CL69" s="340"/>
    </row>
    <row r="70" spans="8:90">
      <c r="H70" s="340"/>
      <c r="I70" s="340"/>
      <c r="J70" s="340"/>
      <c r="K70" s="340"/>
      <c r="L70" s="340"/>
      <c r="M70" s="340"/>
      <c r="N70" s="340"/>
      <c r="O70" s="340"/>
      <c r="P70" s="340"/>
      <c r="Q70" s="340"/>
      <c r="R70" s="340"/>
      <c r="S70" s="340"/>
      <c r="T70" s="340"/>
      <c r="U70" s="340"/>
      <c r="V70" s="340"/>
      <c r="W70" s="340"/>
      <c r="X70" s="340"/>
      <c r="Y70" s="340"/>
      <c r="Z70" s="340"/>
      <c r="AA70" s="340"/>
      <c r="AB70" s="340"/>
      <c r="AC70" s="340"/>
      <c r="AD70" s="340"/>
      <c r="AE70" s="340"/>
      <c r="AF70" s="340"/>
      <c r="AG70" s="340"/>
      <c r="AH70" s="340"/>
      <c r="AI70" s="340"/>
      <c r="AJ70" s="340"/>
      <c r="AK70" s="340"/>
      <c r="AL70" s="340"/>
      <c r="AM70" s="340"/>
      <c r="AN70" s="340"/>
      <c r="AO70" s="340"/>
      <c r="AP70" s="340"/>
      <c r="AQ70" s="340"/>
      <c r="AR70" s="340"/>
      <c r="AS70" s="340"/>
      <c r="AT70" s="340"/>
      <c r="AU70" s="340"/>
      <c r="AV70" s="340"/>
      <c r="AW70" s="340"/>
      <c r="AX70" s="340"/>
      <c r="AY70" s="340"/>
      <c r="AZ70" s="340"/>
      <c r="BA70" s="340"/>
      <c r="BB70" s="340"/>
      <c r="BC70" s="340"/>
      <c r="BD70" s="340"/>
      <c r="BE70" s="340"/>
      <c r="BF70" s="340"/>
      <c r="BG70" s="340"/>
      <c r="BH70" s="340"/>
      <c r="BI70" s="340"/>
      <c r="BJ70" s="340"/>
      <c r="BK70" s="340"/>
      <c r="BL70" s="340"/>
      <c r="BM70" s="340"/>
      <c r="BN70" s="340"/>
      <c r="BO70" s="340"/>
      <c r="BP70" s="340"/>
      <c r="BQ70" s="340"/>
      <c r="BR70" s="340"/>
      <c r="BS70" s="340"/>
      <c r="BT70" s="340"/>
      <c r="BU70" s="340"/>
      <c r="BV70" s="340"/>
      <c r="BW70" s="340"/>
      <c r="BX70" s="340"/>
      <c r="BY70" s="340"/>
      <c r="BZ70" s="340"/>
      <c r="CA70" s="340"/>
      <c r="CB70" s="340"/>
      <c r="CC70" s="340"/>
      <c r="CD70" s="340"/>
      <c r="CE70" s="340"/>
      <c r="CF70" s="340"/>
      <c r="CG70" s="340"/>
      <c r="CH70" s="340"/>
      <c r="CI70" s="340"/>
      <c r="CJ70" s="340"/>
      <c r="CK70" s="340"/>
      <c r="CL70" s="340"/>
    </row>
    <row r="71" spans="8:90">
      <c r="H71" s="340"/>
      <c r="I71" s="340"/>
      <c r="J71" s="340"/>
      <c r="K71" s="340"/>
      <c r="L71" s="340"/>
      <c r="M71" s="340"/>
      <c r="N71" s="340"/>
      <c r="O71" s="340"/>
      <c r="P71" s="340"/>
      <c r="Q71" s="340"/>
      <c r="R71" s="340"/>
      <c r="S71" s="340"/>
      <c r="T71" s="340"/>
      <c r="U71" s="340"/>
      <c r="V71" s="340"/>
      <c r="W71" s="340"/>
      <c r="X71" s="340"/>
      <c r="Y71" s="340"/>
      <c r="Z71" s="340"/>
      <c r="AA71" s="340"/>
      <c r="AB71" s="340"/>
      <c r="AC71" s="340"/>
      <c r="AD71" s="340"/>
      <c r="AE71" s="340"/>
      <c r="AF71" s="340"/>
      <c r="AG71" s="340"/>
      <c r="AH71" s="340"/>
      <c r="AI71" s="340"/>
      <c r="AJ71" s="340"/>
      <c r="AK71" s="340"/>
      <c r="AL71" s="340"/>
      <c r="AM71" s="340"/>
      <c r="AN71" s="340"/>
      <c r="AO71" s="340"/>
      <c r="AP71" s="340"/>
      <c r="AQ71" s="340"/>
      <c r="AR71" s="340"/>
      <c r="AS71" s="340"/>
      <c r="AT71" s="340"/>
      <c r="AU71" s="340"/>
      <c r="AV71" s="340"/>
      <c r="AW71" s="340"/>
      <c r="AX71" s="340"/>
      <c r="AY71" s="340"/>
      <c r="AZ71" s="340"/>
      <c r="BA71" s="340"/>
      <c r="BB71" s="340"/>
      <c r="BC71" s="340"/>
      <c r="BD71" s="340"/>
      <c r="BE71" s="340"/>
      <c r="BF71" s="340"/>
      <c r="BG71" s="340"/>
      <c r="BH71" s="340"/>
      <c r="BI71" s="340"/>
      <c r="BJ71" s="340"/>
      <c r="BK71" s="340"/>
      <c r="BL71" s="340"/>
      <c r="BM71" s="340"/>
      <c r="BN71" s="340"/>
      <c r="BO71" s="340"/>
      <c r="BP71" s="340"/>
      <c r="BQ71" s="340"/>
      <c r="BR71" s="340"/>
      <c r="BS71" s="340"/>
      <c r="BT71" s="340"/>
      <c r="BU71" s="340"/>
      <c r="BV71" s="340"/>
      <c r="BW71" s="340"/>
      <c r="BX71" s="340"/>
      <c r="BY71" s="340"/>
      <c r="BZ71" s="340"/>
      <c r="CA71" s="340"/>
      <c r="CB71" s="340"/>
      <c r="CC71" s="340"/>
      <c r="CD71" s="340"/>
      <c r="CE71" s="340"/>
      <c r="CF71" s="340"/>
      <c r="CG71" s="340"/>
      <c r="CH71" s="340"/>
      <c r="CI71" s="340"/>
      <c r="CJ71" s="340"/>
      <c r="CK71" s="340"/>
      <c r="CL71" s="340"/>
    </row>
    <row r="72" spans="8:90">
      <c r="H72" s="340"/>
      <c r="I72" s="340"/>
      <c r="J72" s="340"/>
      <c r="K72" s="340"/>
      <c r="L72" s="340"/>
      <c r="M72" s="340"/>
      <c r="N72" s="340"/>
      <c r="O72" s="340"/>
      <c r="P72" s="340"/>
      <c r="Q72" s="340"/>
      <c r="R72" s="340"/>
      <c r="S72" s="340"/>
      <c r="T72" s="340"/>
      <c r="U72" s="340"/>
      <c r="V72" s="340"/>
      <c r="W72" s="340"/>
      <c r="X72" s="340"/>
      <c r="Y72" s="340"/>
      <c r="Z72" s="340"/>
      <c r="AA72" s="340"/>
      <c r="AB72" s="340"/>
      <c r="AC72" s="340"/>
      <c r="AD72" s="340"/>
      <c r="AE72" s="340"/>
      <c r="AF72" s="340"/>
      <c r="AG72" s="340"/>
      <c r="AH72" s="340"/>
      <c r="AI72" s="340"/>
      <c r="AJ72" s="340"/>
      <c r="AK72" s="340"/>
      <c r="AL72" s="340"/>
      <c r="AM72" s="340"/>
      <c r="AN72" s="340"/>
      <c r="AO72" s="340"/>
      <c r="AP72" s="340"/>
      <c r="AQ72" s="340"/>
      <c r="AR72" s="340"/>
      <c r="AS72" s="340"/>
      <c r="AT72" s="340"/>
      <c r="AU72" s="340"/>
      <c r="AV72" s="340"/>
      <c r="AW72" s="340"/>
      <c r="AX72" s="340"/>
      <c r="AY72" s="340"/>
      <c r="AZ72" s="340"/>
      <c r="BA72" s="340"/>
      <c r="BB72" s="340"/>
      <c r="BC72" s="340"/>
      <c r="BD72" s="340"/>
      <c r="BE72" s="340"/>
      <c r="BF72" s="340"/>
      <c r="BG72" s="340"/>
      <c r="BH72" s="340"/>
      <c r="BI72" s="340"/>
      <c r="BJ72" s="340"/>
      <c r="BK72" s="340"/>
      <c r="BL72" s="340"/>
      <c r="BM72" s="340"/>
      <c r="BN72" s="340"/>
      <c r="BO72" s="340"/>
      <c r="BP72" s="340"/>
      <c r="BQ72" s="340"/>
      <c r="BR72" s="340"/>
      <c r="BS72" s="340"/>
      <c r="BT72" s="340"/>
      <c r="BU72" s="340"/>
      <c r="BV72" s="340"/>
      <c r="BW72" s="340"/>
      <c r="BX72" s="340"/>
      <c r="BY72" s="340"/>
      <c r="BZ72" s="340"/>
      <c r="CA72" s="340"/>
      <c r="CB72" s="340"/>
      <c r="CC72" s="340"/>
      <c r="CD72" s="340"/>
      <c r="CE72" s="340"/>
      <c r="CF72" s="340"/>
      <c r="CG72" s="340"/>
      <c r="CH72" s="340"/>
      <c r="CI72" s="340"/>
      <c r="CJ72" s="340"/>
      <c r="CK72" s="340"/>
      <c r="CL72" s="340"/>
    </row>
    <row r="73" spans="8:90">
      <c r="H73" s="340"/>
      <c r="I73" s="340"/>
      <c r="J73" s="340"/>
      <c r="K73" s="340"/>
      <c r="L73" s="340"/>
      <c r="M73" s="340"/>
      <c r="N73" s="340"/>
      <c r="O73" s="340"/>
      <c r="P73" s="340"/>
      <c r="Q73" s="340"/>
      <c r="R73" s="340"/>
      <c r="S73" s="340"/>
      <c r="T73" s="340"/>
      <c r="U73" s="340"/>
      <c r="V73" s="340"/>
      <c r="W73" s="340"/>
      <c r="X73" s="340"/>
      <c r="Y73" s="340"/>
      <c r="Z73" s="340"/>
      <c r="AA73" s="340"/>
      <c r="AB73" s="340"/>
      <c r="AC73" s="340"/>
      <c r="AD73" s="340"/>
      <c r="AE73" s="340"/>
      <c r="AF73" s="340"/>
      <c r="AG73" s="340"/>
      <c r="AH73" s="340"/>
      <c r="AI73" s="340"/>
      <c r="AJ73" s="340"/>
      <c r="AK73" s="340"/>
      <c r="AL73" s="340"/>
      <c r="AM73" s="340"/>
      <c r="AN73" s="340"/>
      <c r="AO73" s="340"/>
      <c r="AP73" s="340"/>
      <c r="AQ73" s="340"/>
      <c r="AR73" s="340"/>
      <c r="AS73" s="340"/>
      <c r="AT73" s="340"/>
      <c r="AU73" s="340"/>
      <c r="AV73" s="340"/>
      <c r="AW73" s="340"/>
      <c r="AX73" s="340"/>
      <c r="AY73" s="340"/>
      <c r="AZ73" s="340"/>
      <c r="BA73" s="340"/>
      <c r="BB73" s="340"/>
      <c r="BC73" s="340"/>
      <c r="BD73" s="340"/>
      <c r="BE73" s="340"/>
      <c r="BF73" s="340"/>
      <c r="BG73" s="340"/>
      <c r="BH73" s="340"/>
      <c r="BI73" s="340"/>
      <c r="BJ73" s="340"/>
      <c r="BK73" s="340"/>
      <c r="BL73" s="340"/>
      <c r="BM73" s="340"/>
      <c r="BN73" s="340"/>
      <c r="BO73" s="340"/>
      <c r="BP73" s="340"/>
      <c r="BQ73" s="340"/>
      <c r="BR73" s="340"/>
      <c r="BS73" s="340"/>
      <c r="BT73" s="340"/>
      <c r="BU73" s="340"/>
      <c r="BV73" s="340"/>
      <c r="BW73" s="340"/>
      <c r="BX73" s="340"/>
      <c r="BY73" s="340"/>
      <c r="BZ73" s="340"/>
      <c r="CA73" s="340"/>
      <c r="CB73" s="340"/>
      <c r="CC73" s="340"/>
      <c r="CD73" s="340"/>
      <c r="CE73" s="340"/>
      <c r="CF73" s="340"/>
      <c r="CG73" s="340"/>
      <c r="CH73" s="340"/>
      <c r="CI73" s="340"/>
      <c r="CJ73" s="340"/>
      <c r="CK73" s="340"/>
      <c r="CL73" s="340"/>
    </row>
    <row r="74" spans="8:90">
      <c r="H74" s="340"/>
      <c r="I74" s="340"/>
      <c r="J74" s="340"/>
      <c r="K74" s="340"/>
      <c r="L74" s="340"/>
      <c r="M74" s="340"/>
      <c r="N74" s="340"/>
      <c r="O74" s="340"/>
      <c r="P74" s="340"/>
      <c r="Q74" s="340"/>
      <c r="R74" s="340"/>
      <c r="S74" s="340"/>
      <c r="T74" s="340"/>
      <c r="U74" s="340"/>
      <c r="V74" s="340"/>
      <c r="W74" s="340"/>
      <c r="X74" s="340"/>
      <c r="Y74" s="340"/>
      <c r="Z74" s="340"/>
      <c r="AA74" s="340"/>
      <c r="AB74" s="340"/>
      <c r="AC74" s="340"/>
      <c r="AD74" s="340"/>
      <c r="AE74" s="340"/>
      <c r="AF74" s="340"/>
      <c r="AG74" s="340"/>
      <c r="AH74" s="340"/>
      <c r="AI74" s="340"/>
      <c r="AJ74" s="340"/>
      <c r="AK74" s="340"/>
      <c r="AL74" s="340"/>
      <c r="AM74" s="340"/>
      <c r="AN74" s="340"/>
      <c r="AO74" s="340"/>
      <c r="AP74" s="340"/>
      <c r="AQ74" s="340"/>
      <c r="AR74" s="340"/>
      <c r="AS74" s="340"/>
      <c r="AT74" s="340"/>
      <c r="AU74" s="340"/>
      <c r="AV74" s="340"/>
      <c r="AW74" s="340"/>
      <c r="AX74" s="340"/>
      <c r="AY74" s="340"/>
      <c r="AZ74" s="340"/>
      <c r="BA74" s="340"/>
      <c r="BB74" s="340"/>
      <c r="BC74" s="340"/>
      <c r="BD74" s="340"/>
      <c r="BE74" s="340"/>
      <c r="BF74" s="340"/>
      <c r="BG74" s="340"/>
      <c r="BH74" s="340"/>
      <c r="BI74" s="340"/>
      <c r="BJ74" s="340"/>
      <c r="BK74" s="340"/>
      <c r="BL74" s="340"/>
      <c r="BM74" s="340"/>
      <c r="BN74" s="340"/>
      <c r="BO74" s="340"/>
      <c r="BP74" s="340"/>
      <c r="BQ74" s="340"/>
      <c r="BR74" s="340"/>
      <c r="BS74" s="340"/>
      <c r="BT74" s="340"/>
      <c r="BU74" s="340"/>
      <c r="BV74" s="340"/>
      <c r="BW74" s="340"/>
      <c r="BX74" s="340"/>
      <c r="BY74" s="340"/>
      <c r="BZ74" s="340"/>
      <c r="CA74" s="340"/>
      <c r="CB74" s="340"/>
      <c r="CC74" s="340"/>
      <c r="CD74" s="340"/>
      <c r="CE74" s="340"/>
      <c r="CF74" s="340"/>
      <c r="CG74" s="340"/>
      <c r="CH74" s="340"/>
      <c r="CI74" s="340"/>
      <c r="CJ74" s="340"/>
      <c r="CK74" s="340"/>
      <c r="CL74" s="340"/>
    </row>
    <row r="75" spans="8:90">
      <c r="H75" s="340"/>
      <c r="I75" s="340"/>
      <c r="J75" s="340"/>
      <c r="K75" s="340"/>
      <c r="L75" s="340"/>
      <c r="M75" s="340"/>
      <c r="N75" s="340"/>
      <c r="O75" s="340"/>
      <c r="P75" s="340"/>
      <c r="Q75" s="340"/>
      <c r="R75" s="340"/>
      <c r="S75" s="340"/>
      <c r="T75" s="340"/>
      <c r="U75" s="340"/>
      <c r="V75" s="340"/>
      <c r="W75" s="340"/>
      <c r="X75" s="340"/>
      <c r="Y75" s="340"/>
      <c r="Z75" s="340"/>
      <c r="AA75" s="340"/>
      <c r="AB75" s="340"/>
      <c r="AC75" s="340"/>
      <c r="AD75" s="340"/>
      <c r="AE75" s="340"/>
      <c r="AF75" s="340"/>
      <c r="AG75" s="340"/>
      <c r="AH75" s="340"/>
      <c r="AI75" s="340"/>
      <c r="AJ75" s="340"/>
      <c r="AK75" s="340"/>
      <c r="AL75" s="340"/>
      <c r="AM75" s="340"/>
      <c r="AN75" s="340"/>
      <c r="AO75" s="340"/>
      <c r="AP75" s="340"/>
      <c r="AQ75" s="340"/>
      <c r="AR75" s="340"/>
      <c r="AS75" s="340"/>
      <c r="AT75" s="340"/>
      <c r="AU75" s="340"/>
      <c r="AV75" s="340"/>
      <c r="AW75" s="340"/>
      <c r="AX75" s="340"/>
      <c r="AY75" s="340"/>
      <c r="AZ75" s="340"/>
      <c r="BA75" s="340"/>
      <c r="BB75" s="340"/>
      <c r="BC75" s="340"/>
      <c r="BD75" s="340"/>
      <c r="BE75" s="340"/>
      <c r="BF75" s="340"/>
      <c r="BG75" s="340"/>
      <c r="BH75" s="340"/>
      <c r="BI75" s="340"/>
      <c r="BJ75" s="340"/>
      <c r="BK75" s="340"/>
      <c r="BL75" s="340"/>
      <c r="BM75" s="340"/>
      <c r="BN75" s="340"/>
      <c r="BO75" s="340"/>
      <c r="BP75" s="340"/>
      <c r="BQ75" s="340"/>
      <c r="BR75" s="340"/>
      <c r="BS75" s="340"/>
      <c r="BT75" s="340"/>
      <c r="BU75" s="340"/>
      <c r="BV75" s="340"/>
      <c r="BW75" s="340"/>
      <c r="BX75" s="340"/>
      <c r="BY75" s="340"/>
      <c r="BZ75" s="340"/>
      <c r="CA75" s="340"/>
      <c r="CB75" s="340"/>
      <c r="CC75" s="340"/>
      <c r="CD75" s="340"/>
      <c r="CE75" s="340"/>
      <c r="CF75" s="340"/>
      <c r="CG75" s="340"/>
      <c r="CH75" s="340"/>
      <c r="CI75" s="340"/>
      <c r="CJ75" s="340"/>
      <c r="CK75" s="340"/>
      <c r="CL75" s="340"/>
    </row>
    <row r="76" spans="8:90">
      <c r="H76" s="340"/>
      <c r="I76" s="340"/>
      <c r="J76" s="340"/>
      <c r="K76" s="340"/>
      <c r="L76" s="340"/>
      <c r="M76" s="340"/>
      <c r="N76" s="340"/>
      <c r="O76" s="340"/>
      <c r="P76" s="340"/>
      <c r="Q76" s="340"/>
      <c r="R76" s="340"/>
      <c r="S76" s="340"/>
      <c r="T76" s="340"/>
      <c r="U76" s="340"/>
      <c r="V76" s="340"/>
      <c r="W76" s="340"/>
      <c r="X76" s="340"/>
      <c r="Y76" s="340"/>
      <c r="Z76" s="340"/>
      <c r="AA76" s="340"/>
      <c r="AB76" s="340"/>
      <c r="AC76" s="340"/>
      <c r="AD76" s="340"/>
      <c r="AE76" s="340"/>
      <c r="AF76" s="340"/>
      <c r="AG76" s="340"/>
      <c r="AH76" s="340"/>
      <c r="AI76" s="340"/>
      <c r="AJ76" s="340"/>
      <c r="AK76" s="340"/>
      <c r="AL76" s="340"/>
      <c r="AM76" s="340"/>
      <c r="AN76" s="340"/>
      <c r="AO76" s="340"/>
      <c r="AP76" s="340"/>
      <c r="AQ76" s="340"/>
      <c r="AR76" s="340"/>
      <c r="AS76" s="340"/>
      <c r="AT76" s="340"/>
      <c r="AU76" s="340"/>
      <c r="AV76" s="340"/>
      <c r="AW76" s="340"/>
      <c r="AX76" s="340"/>
      <c r="AY76" s="340"/>
      <c r="AZ76" s="340"/>
      <c r="BA76" s="340"/>
      <c r="BB76" s="340"/>
      <c r="BC76" s="340"/>
      <c r="BD76" s="340"/>
      <c r="BE76" s="340"/>
      <c r="BF76" s="340"/>
      <c r="BG76" s="340"/>
      <c r="BH76" s="340"/>
      <c r="BI76" s="340"/>
      <c r="BJ76" s="340"/>
      <c r="BK76" s="340"/>
      <c r="BL76" s="340"/>
      <c r="BM76" s="340"/>
      <c r="BN76" s="340"/>
      <c r="BO76" s="340"/>
      <c r="BP76" s="340"/>
      <c r="BQ76" s="340"/>
      <c r="BR76" s="340"/>
      <c r="BS76" s="340"/>
      <c r="BT76" s="340"/>
      <c r="BU76" s="340"/>
      <c r="BV76" s="340"/>
      <c r="BW76" s="340"/>
      <c r="BX76" s="340"/>
      <c r="BY76" s="340"/>
      <c r="BZ76" s="340"/>
      <c r="CA76" s="340"/>
      <c r="CB76" s="340"/>
      <c r="CC76" s="340"/>
      <c r="CD76" s="340"/>
      <c r="CE76" s="340"/>
      <c r="CF76" s="340"/>
      <c r="CG76" s="340"/>
      <c r="CH76" s="340"/>
      <c r="CI76" s="340"/>
      <c r="CJ76" s="340"/>
      <c r="CK76" s="340"/>
      <c r="CL76" s="340"/>
    </row>
    <row r="77" spans="8:90">
      <c r="H77" s="340"/>
      <c r="I77" s="340"/>
      <c r="J77" s="340"/>
      <c r="K77" s="340"/>
      <c r="L77" s="340"/>
      <c r="M77" s="340"/>
      <c r="N77" s="340"/>
      <c r="O77" s="340"/>
      <c r="P77" s="340"/>
      <c r="Q77" s="340"/>
      <c r="R77" s="340"/>
      <c r="S77" s="340"/>
      <c r="T77" s="340"/>
      <c r="U77" s="340"/>
      <c r="V77" s="340"/>
      <c r="W77" s="340"/>
      <c r="X77" s="340"/>
      <c r="Y77" s="340"/>
      <c r="Z77" s="340"/>
      <c r="AA77" s="340"/>
      <c r="AB77" s="340"/>
      <c r="AC77" s="340"/>
      <c r="AD77" s="340"/>
      <c r="AE77" s="340"/>
      <c r="AF77" s="340"/>
      <c r="AG77" s="340"/>
      <c r="AH77" s="340"/>
      <c r="AI77" s="340"/>
      <c r="AJ77" s="340"/>
      <c r="AK77" s="340"/>
      <c r="AL77" s="340"/>
      <c r="AM77" s="340"/>
      <c r="AN77" s="340"/>
      <c r="AO77" s="340"/>
      <c r="AP77" s="340"/>
      <c r="AQ77" s="340"/>
      <c r="AR77" s="340"/>
      <c r="AS77" s="340"/>
      <c r="AT77" s="340"/>
      <c r="AU77" s="340"/>
      <c r="AV77" s="340"/>
      <c r="AW77" s="340"/>
      <c r="AX77" s="340"/>
      <c r="AY77" s="340"/>
      <c r="AZ77" s="340"/>
      <c r="BA77" s="340"/>
      <c r="BB77" s="340"/>
      <c r="BC77" s="340"/>
      <c r="BD77" s="340"/>
      <c r="BE77" s="340"/>
      <c r="BF77" s="340"/>
      <c r="BG77" s="340"/>
      <c r="BH77" s="340"/>
      <c r="BI77" s="340"/>
      <c r="BJ77" s="340"/>
      <c r="BK77" s="340"/>
      <c r="BL77" s="340"/>
      <c r="BM77" s="340"/>
      <c r="BN77" s="340"/>
      <c r="BO77" s="340"/>
      <c r="BP77" s="340"/>
      <c r="BQ77" s="340"/>
      <c r="BR77" s="340"/>
      <c r="BS77" s="340"/>
      <c r="BT77" s="340"/>
      <c r="BU77" s="340"/>
      <c r="BV77" s="340"/>
      <c r="BW77" s="340"/>
      <c r="BX77" s="340"/>
      <c r="BY77" s="340"/>
      <c r="BZ77" s="340"/>
      <c r="CA77" s="340"/>
      <c r="CB77" s="340"/>
      <c r="CC77" s="340"/>
      <c r="CD77" s="340"/>
      <c r="CE77" s="340"/>
      <c r="CF77" s="340"/>
      <c r="CG77" s="340"/>
      <c r="CH77" s="340"/>
      <c r="CI77" s="340"/>
      <c r="CJ77" s="340"/>
      <c r="CK77" s="340"/>
      <c r="CL77" s="340"/>
    </row>
    <row r="78" spans="8:90">
      <c r="H78" s="340"/>
      <c r="I78" s="340"/>
      <c r="J78" s="340"/>
      <c r="K78" s="340"/>
      <c r="L78" s="340"/>
      <c r="M78" s="340"/>
      <c r="N78" s="340"/>
      <c r="O78" s="340"/>
      <c r="P78" s="340"/>
      <c r="Q78" s="340"/>
      <c r="R78" s="340"/>
      <c r="S78" s="340"/>
      <c r="T78" s="340"/>
      <c r="U78" s="340"/>
      <c r="V78" s="340"/>
      <c r="W78" s="340"/>
      <c r="X78" s="340"/>
      <c r="Y78" s="340"/>
      <c r="Z78" s="340"/>
      <c r="AA78" s="340"/>
      <c r="AB78" s="340"/>
      <c r="AC78" s="340"/>
      <c r="AD78" s="340"/>
      <c r="AE78" s="340"/>
      <c r="AF78" s="340"/>
      <c r="AG78" s="340"/>
      <c r="AH78" s="340"/>
      <c r="AI78" s="340"/>
      <c r="AJ78" s="340"/>
      <c r="AK78" s="340"/>
      <c r="AL78" s="340"/>
      <c r="AM78" s="340"/>
      <c r="AN78" s="340"/>
      <c r="AO78" s="340"/>
      <c r="AP78" s="340"/>
      <c r="AQ78" s="340"/>
      <c r="AR78" s="340"/>
      <c r="AS78" s="340"/>
      <c r="AT78" s="340"/>
      <c r="AU78" s="340"/>
      <c r="AV78" s="340"/>
      <c r="AW78" s="340"/>
      <c r="AX78" s="340"/>
      <c r="AY78" s="340"/>
      <c r="AZ78" s="340"/>
      <c r="BA78" s="340"/>
      <c r="BB78" s="340"/>
      <c r="BC78" s="340"/>
      <c r="BD78" s="340"/>
      <c r="BE78" s="340"/>
      <c r="BF78" s="340"/>
      <c r="BG78" s="340"/>
      <c r="BH78" s="340"/>
      <c r="BI78" s="340"/>
      <c r="BJ78" s="340"/>
      <c r="BK78" s="340"/>
      <c r="BL78" s="340"/>
      <c r="BM78" s="340"/>
      <c r="BN78" s="340"/>
      <c r="BO78" s="340"/>
      <c r="BP78" s="340"/>
      <c r="BQ78" s="340"/>
      <c r="BR78" s="340"/>
      <c r="BS78" s="340"/>
      <c r="BT78" s="340"/>
      <c r="BU78" s="340"/>
      <c r="BV78" s="340"/>
      <c r="BW78" s="340"/>
      <c r="BX78" s="340"/>
      <c r="BY78" s="340"/>
      <c r="BZ78" s="340"/>
      <c r="CA78" s="340"/>
      <c r="CB78" s="340"/>
      <c r="CC78" s="340"/>
      <c r="CD78" s="340"/>
      <c r="CE78" s="340"/>
      <c r="CF78" s="340"/>
      <c r="CG78" s="340"/>
      <c r="CH78" s="340"/>
      <c r="CI78" s="340"/>
      <c r="CJ78" s="340"/>
      <c r="CK78" s="340"/>
      <c r="CL78" s="340"/>
    </row>
    <row r="79" spans="8:90">
      <c r="H79" s="340"/>
      <c r="I79" s="340"/>
      <c r="J79" s="340"/>
      <c r="K79" s="340"/>
      <c r="L79" s="340"/>
      <c r="M79" s="340"/>
      <c r="N79" s="340"/>
      <c r="O79" s="340"/>
      <c r="P79" s="340"/>
      <c r="Q79" s="340"/>
      <c r="R79" s="340"/>
      <c r="S79" s="340"/>
      <c r="T79" s="340"/>
      <c r="U79" s="340"/>
      <c r="V79" s="340"/>
      <c r="W79" s="340"/>
      <c r="X79" s="340"/>
      <c r="Y79" s="340"/>
      <c r="Z79" s="340"/>
      <c r="AA79" s="340"/>
      <c r="AB79" s="340"/>
      <c r="AC79" s="340"/>
      <c r="AD79" s="340"/>
      <c r="AE79" s="340"/>
      <c r="AF79" s="340"/>
      <c r="AG79" s="340"/>
      <c r="AH79" s="340"/>
      <c r="AI79" s="340"/>
      <c r="AJ79" s="340"/>
      <c r="AK79" s="340"/>
      <c r="AL79" s="340"/>
      <c r="AM79" s="340"/>
      <c r="AN79" s="340"/>
      <c r="AO79" s="340"/>
      <c r="AP79" s="340"/>
      <c r="AQ79" s="340"/>
      <c r="AR79" s="340"/>
      <c r="AS79" s="340"/>
      <c r="AT79" s="340"/>
      <c r="AU79" s="340"/>
      <c r="AV79" s="340"/>
      <c r="AW79" s="340"/>
      <c r="AX79" s="340"/>
      <c r="AY79" s="340"/>
      <c r="AZ79" s="340"/>
      <c r="BA79" s="340"/>
      <c r="BB79" s="340"/>
      <c r="BC79" s="340"/>
      <c r="BD79" s="340"/>
      <c r="BE79" s="340"/>
      <c r="BF79" s="340"/>
      <c r="BG79" s="340"/>
      <c r="BH79" s="340"/>
      <c r="BI79" s="340"/>
      <c r="BJ79" s="340"/>
      <c r="BK79" s="340"/>
      <c r="BL79" s="340"/>
      <c r="BM79" s="340"/>
      <c r="BN79" s="340"/>
      <c r="BO79" s="340"/>
      <c r="BP79" s="340"/>
      <c r="BQ79" s="340"/>
      <c r="BR79" s="340"/>
      <c r="BS79" s="340"/>
      <c r="BT79" s="340"/>
      <c r="BU79" s="340"/>
      <c r="BV79" s="340"/>
      <c r="BW79" s="340"/>
      <c r="BX79" s="340"/>
      <c r="BY79" s="340"/>
      <c r="BZ79" s="340"/>
      <c r="CA79" s="340"/>
      <c r="CB79" s="340"/>
      <c r="CC79" s="340"/>
      <c r="CD79" s="340"/>
      <c r="CE79" s="340"/>
      <c r="CF79" s="340"/>
      <c r="CG79" s="340"/>
      <c r="CH79" s="340"/>
      <c r="CI79" s="340"/>
      <c r="CJ79" s="340"/>
      <c r="CK79" s="340"/>
      <c r="CL79" s="340"/>
    </row>
    <row r="80" spans="8:90">
      <c r="H80" s="340"/>
      <c r="I80" s="340"/>
      <c r="J80" s="340"/>
      <c r="K80" s="340"/>
      <c r="L80" s="340"/>
      <c r="M80" s="340"/>
      <c r="N80" s="340"/>
      <c r="O80" s="340"/>
      <c r="P80" s="340"/>
      <c r="Q80" s="340"/>
      <c r="R80" s="340"/>
      <c r="S80" s="340"/>
      <c r="T80" s="340"/>
      <c r="U80" s="340"/>
      <c r="V80" s="340"/>
      <c r="W80" s="340"/>
      <c r="X80" s="340"/>
      <c r="Y80" s="340"/>
      <c r="Z80" s="340"/>
      <c r="AA80" s="340"/>
      <c r="AB80" s="340"/>
      <c r="AC80" s="340"/>
      <c r="AD80" s="340"/>
      <c r="AE80" s="340"/>
      <c r="AF80" s="340"/>
      <c r="AG80" s="340"/>
      <c r="AH80" s="340"/>
      <c r="AI80" s="340"/>
      <c r="AJ80" s="340"/>
      <c r="AK80" s="340"/>
      <c r="AL80" s="340"/>
      <c r="AM80" s="340"/>
      <c r="AN80" s="340"/>
      <c r="AO80" s="340"/>
      <c r="AP80" s="340"/>
      <c r="AQ80" s="340"/>
      <c r="AR80" s="340"/>
      <c r="AS80" s="340"/>
      <c r="AT80" s="340"/>
      <c r="AU80" s="340"/>
      <c r="AV80" s="340"/>
      <c r="AW80" s="340"/>
      <c r="AX80" s="340"/>
      <c r="AY80" s="340"/>
      <c r="AZ80" s="340"/>
      <c r="BA80" s="340"/>
      <c r="BB80" s="340"/>
      <c r="BC80" s="340"/>
      <c r="BD80" s="340"/>
      <c r="BE80" s="340"/>
      <c r="BF80" s="340"/>
      <c r="BG80" s="340"/>
      <c r="BH80" s="340"/>
      <c r="BI80" s="340"/>
      <c r="BJ80" s="340"/>
      <c r="BK80" s="340"/>
      <c r="BL80" s="340"/>
      <c r="BM80" s="340"/>
      <c r="BN80" s="340"/>
      <c r="BO80" s="340"/>
      <c r="BP80" s="340"/>
      <c r="BQ80" s="340"/>
      <c r="BR80" s="340"/>
      <c r="BS80" s="340"/>
      <c r="BT80" s="340"/>
      <c r="BU80" s="340"/>
      <c r="BV80" s="340"/>
      <c r="BW80" s="340"/>
      <c r="BX80" s="340"/>
      <c r="BY80" s="340"/>
      <c r="BZ80" s="340"/>
      <c r="CA80" s="340"/>
      <c r="CB80" s="340"/>
      <c r="CC80" s="340"/>
      <c r="CD80" s="340"/>
      <c r="CE80" s="340"/>
      <c r="CF80" s="340"/>
      <c r="CG80" s="340"/>
      <c r="CH80" s="340"/>
      <c r="CI80" s="340"/>
      <c r="CJ80" s="340"/>
      <c r="CK80" s="340"/>
      <c r="CL80" s="340"/>
    </row>
    <row r="81" spans="8:90">
      <c r="H81" s="340"/>
      <c r="I81" s="340"/>
      <c r="J81" s="340"/>
      <c r="K81" s="340"/>
      <c r="L81" s="340"/>
      <c r="M81" s="340"/>
      <c r="N81" s="340"/>
      <c r="O81" s="340"/>
      <c r="P81" s="340"/>
      <c r="Q81" s="340"/>
      <c r="R81" s="340"/>
      <c r="S81" s="340"/>
      <c r="T81" s="340"/>
      <c r="U81" s="340"/>
      <c r="V81" s="340"/>
      <c r="W81" s="340"/>
      <c r="X81" s="340"/>
      <c r="Y81" s="340"/>
      <c r="Z81" s="340"/>
      <c r="AA81" s="340"/>
      <c r="AB81" s="340"/>
      <c r="AC81" s="340"/>
      <c r="AD81" s="340"/>
      <c r="AE81" s="340"/>
      <c r="AF81" s="340"/>
      <c r="AG81" s="340"/>
      <c r="AH81" s="340"/>
      <c r="AI81" s="340"/>
      <c r="AJ81" s="340"/>
      <c r="AK81" s="340"/>
      <c r="AL81" s="340"/>
      <c r="AM81" s="340"/>
      <c r="AN81" s="340"/>
      <c r="AO81" s="340"/>
      <c r="AP81" s="340"/>
      <c r="AQ81" s="340"/>
      <c r="AR81" s="340"/>
      <c r="AS81" s="340"/>
      <c r="AT81" s="340"/>
      <c r="AU81" s="340"/>
      <c r="AV81" s="340"/>
      <c r="AW81" s="340"/>
      <c r="AX81" s="340"/>
      <c r="AY81" s="340"/>
      <c r="AZ81" s="340"/>
      <c r="BA81" s="340"/>
      <c r="BB81" s="340"/>
      <c r="BC81" s="340"/>
      <c r="BD81" s="340"/>
      <c r="BE81" s="340"/>
      <c r="BF81" s="340"/>
      <c r="BG81" s="340"/>
      <c r="BH81" s="340"/>
      <c r="BI81" s="340"/>
      <c r="BJ81" s="340"/>
      <c r="BK81" s="340"/>
      <c r="BL81" s="340"/>
      <c r="BM81" s="340"/>
      <c r="BN81" s="340"/>
      <c r="BO81" s="340"/>
      <c r="BP81" s="340"/>
      <c r="BQ81" s="340"/>
      <c r="BR81" s="340"/>
      <c r="BS81" s="340"/>
      <c r="BT81" s="340"/>
      <c r="BU81" s="340"/>
      <c r="BV81" s="340"/>
      <c r="BW81" s="340"/>
      <c r="BX81" s="340"/>
      <c r="BY81" s="340"/>
      <c r="BZ81" s="340"/>
      <c r="CA81" s="340"/>
      <c r="CB81" s="340"/>
      <c r="CC81" s="340"/>
      <c r="CD81" s="340"/>
      <c r="CE81" s="340"/>
      <c r="CF81" s="340"/>
      <c r="CG81" s="340"/>
      <c r="CH81" s="340"/>
      <c r="CI81" s="340"/>
      <c r="CJ81" s="340"/>
      <c r="CK81" s="340"/>
      <c r="CL81" s="340"/>
    </row>
    <row r="82" spans="8:90">
      <c r="H82" s="340"/>
      <c r="I82" s="340"/>
      <c r="J82" s="340"/>
      <c r="K82" s="340"/>
      <c r="L82" s="340"/>
      <c r="M82" s="340"/>
      <c r="N82" s="340"/>
      <c r="O82" s="340"/>
      <c r="P82" s="340"/>
      <c r="Q82" s="340"/>
      <c r="R82" s="340"/>
      <c r="S82" s="340"/>
      <c r="T82" s="340"/>
      <c r="U82" s="340"/>
      <c r="V82" s="340"/>
      <c r="W82" s="340"/>
      <c r="X82" s="340"/>
      <c r="Y82" s="340"/>
      <c r="Z82" s="340"/>
      <c r="AA82" s="340"/>
      <c r="AB82" s="340"/>
      <c r="AC82" s="340"/>
      <c r="AD82" s="340"/>
      <c r="AE82" s="340"/>
      <c r="AF82" s="340"/>
      <c r="AG82" s="340"/>
      <c r="AH82" s="340"/>
      <c r="AI82" s="340"/>
      <c r="AJ82" s="340"/>
      <c r="AK82" s="340"/>
      <c r="AL82" s="340"/>
      <c r="AM82" s="340"/>
      <c r="AN82" s="340"/>
      <c r="AO82" s="340"/>
      <c r="AP82" s="340"/>
      <c r="AQ82" s="340"/>
      <c r="AR82" s="340"/>
      <c r="AS82" s="340"/>
      <c r="AT82" s="340"/>
      <c r="AU82" s="340"/>
      <c r="AV82" s="340"/>
      <c r="AW82" s="340"/>
      <c r="AX82" s="340"/>
      <c r="AY82" s="340"/>
      <c r="AZ82" s="340"/>
      <c r="BA82" s="340"/>
      <c r="BB82" s="340"/>
      <c r="BC82" s="340"/>
      <c r="BD82" s="340"/>
      <c r="BE82" s="340"/>
      <c r="BF82" s="340"/>
      <c r="BG82" s="340"/>
      <c r="BH82" s="340"/>
      <c r="BI82" s="340"/>
      <c r="BJ82" s="340"/>
      <c r="BK82" s="340"/>
      <c r="BL82" s="340"/>
      <c r="BM82" s="340"/>
      <c r="BN82" s="340"/>
      <c r="BO82" s="340"/>
      <c r="BP82" s="340"/>
      <c r="BQ82" s="340"/>
      <c r="BR82" s="340"/>
      <c r="BS82" s="340"/>
      <c r="BT82" s="340"/>
      <c r="BU82" s="340"/>
      <c r="BV82" s="340"/>
      <c r="BW82" s="340"/>
      <c r="BX82" s="340"/>
      <c r="BY82" s="340"/>
      <c r="BZ82" s="340"/>
      <c r="CA82" s="340"/>
      <c r="CB82" s="340"/>
      <c r="CC82" s="340"/>
      <c r="CD82" s="340"/>
      <c r="CE82" s="340"/>
      <c r="CF82" s="340"/>
      <c r="CG82" s="340"/>
      <c r="CH82" s="340"/>
      <c r="CI82" s="340"/>
      <c r="CJ82" s="340"/>
      <c r="CK82" s="340"/>
      <c r="CL82" s="340"/>
    </row>
    <row r="83" spans="8:90">
      <c r="H83" s="340"/>
      <c r="I83" s="340"/>
      <c r="J83" s="340"/>
      <c r="K83" s="340"/>
      <c r="L83" s="340"/>
      <c r="M83" s="340"/>
      <c r="N83" s="340"/>
      <c r="O83" s="340"/>
      <c r="P83" s="340"/>
      <c r="Q83" s="340"/>
      <c r="R83" s="340"/>
      <c r="S83" s="340"/>
      <c r="T83" s="340"/>
      <c r="U83" s="340"/>
      <c r="V83" s="340"/>
      <c r="W83" s="340"/>
      <c r="X83" s="340"/>
      <c r="Y83" s="340"/>
      <c r="Z83" s="340"/>
      <c r="AA83" s="340"/>
      <c r="AB83" s="340"/>
      <c r="AC83" s="340"/>
      <c r="AD83" s="340"/>
      <c r="AE83" s="340"/>
      <c r="AF83" s="340"/>
      <c r="AG83" s="340"/>
      <c r="AH83" s="340"/>
      <c r="AI83" s="340"/>
      <c r="AJ83" s="340"/>
      <c r="AK83" s="340"/>
      <c r="AL83" s="340"/>
      <c r="AM83" s="340"/>
      <c r="AN83" s="340"/>
      <c r="AO83" s="340"/>
      <c r="AP83" s="340"/>
      <c r="AQ83" s="340"/>
      <c r="AR83" s="340"/>
      <c r="AS83" s="340"/>
      <c r="AT83" s="340"/>
      <c r="AU83" s="340"/>
      <c r="AV83" s="340"/>
      <c r="AW83" s="340"/>
      <c r="AX83" s="340"/>
      <c r="AY83" s="340"/>
      <c r="AZ83" s="340"/>
      <c r="BA83" s="340"/>
      <c r="BB83" s="340"/>
      <c r="BC83" s="340"/>
      <c r="BD83" s="340"/>
      <c r="BE83" s="340"/>
      <c r="BF83" s="340"/>
      <c r="BG83" s="340"/>
      <c r="BH83" s="340"/>
      <c r="BI83" s="340"/>
      <c r="BJ83" s="340"/>
      <c r="BK83" s="340"/>
      <c r="BL83" s="340"/>
      <c r="BM83" s="340"/>
      <c r="BN83" s="340"/>
      <c r="BO83" s="340"/>
      <c r="BP83" s="340"/>
      <c r="BQ83" s="340"/>
      <c r="BR83" s="340"/>
      <c r="BS83" s="340"/>
      <c r="BT83" s="340"/>
      <c r="BU83" s="340"/>
      <c r="BV83" s="340"/>
      <c r="BW83" s="340"/>
      <c r="BX83" s="340"/>
      <c r="BY83" s="340"/>
      <c r="BZ83" s="340"/>
      <c r="CA83" s="340"/>
      <c r="CB83" s="340"/>
      <c r="CC83" s="340"/>
      <c r="CD83" s="340"/>
      <c r="CE83" s="340"/>
      <c r="CF83" s="340"/>
      <c r="CG83" s="340"/>
      <c r="CH83" s="340"/>
      <c r="CI83" s="340"/>
      <c r="CJ83" s="340"/>
      <c r="CK83" s="340"/>
      <c r="CL83" s="340"/>
    </row>
    <row r="84" spans="8:90">
      <c r="H84" s="340"/>
      <c r="I84" s="340"/>
      <c r="J84" s="340"/>
      <c r="K84" s="340"/>
      <c r="L84" s="340"/>
      <c r="M84" s="340"/>
      <c r="N84" s="340"/>
      <c r="O84" s="340"/>
      <c r="P84" s="340"/>
      <c r="Q84" s="340"/>
      <c r="R84" s="340"/>
      <c r="S84" s="340"/>
      <c r="T84" s="340"/>
      <c r="U84" s="340"/>
      <c r="V84" s="340"/>
      <c r="W84" s="340"/>
      <c r="X84" s="340"/>
      <c r="Y84" s="340"/>
      <c r="Z84" s="340"/>
      <c r="AA84" s="340"/>
      <c r="AB84" s="340"/>
      <c r="AC84" s="340"/>
      <c r="AD84" s="340"/>
      <c r="AE84" s="340"/>
      <c r="AF84" s="340"/>
      <c r="AG84" s="340"/>
      <c r="AH84" s="340"/>
      <c r="AI84" s="340"/>
      <c r="AJ84" s="340"/>
      <c r="AK84" s="340"/>
      <c r="AL84" s="340"/>
      <c r="AM84" s="340"/>
      <c r="AN84" s="340"/>
      <c r="AO84" s="340"/>
      <c r="AP84" s="340"/>
      <c r="AQ84" s="340"/>
      <c r="AR84" s="340"/>
      <c r="AS84" s="340"/>
      <c r="AT84" s="340"/>
      <c r="AU84" s="340"/>
      <c r="AV84" s="340"/>
      <c r="AW84" s="340"/>
      <c r="AX84" s="340"/>
      <c r="AY84" s="340"/>
      <c r="AZ84" s="340"/>
      <c r="BA84" s="340"/>
      <c r="BB84" s="340"/>
      <c r="BC84" s="340"/>
      <c r="BD84" s="340"/>
      <c r="BE84" s="340"/>
      <c r="BF84" s="340"/>
      <c r="BG84" s="340"/>
      <c r="BH84" s="340"/>
      <c r="BI84" s="340"/>
      <c r="BJ84" s="340"/>
      <c r="BK84" s="340"/>
      <c r="BL84" s="340"/>
      <c r="BM84" s="340"/>
      <c r="BN84" s="340"/>
      <c r="BO84" s="340"/>
      <c r="BP84" s="340"/>
      <c r="BQ84" s="340"/>
      <c r="BR84" s="340"/>
      <c r="BS84" s="340"/>
      <c r="BT84" s="340"/>
      <c r="BU84" s="340"/>
      <c r="BV84" s="340"/>
      <c r="BW84" s="340"/>
      <c r="BX84" s="340"/>
      <c r="BY84" s="340"/>
      <c r="BZ84" s="340"/>
      <c r="CA84" s="340"/>
      <c r="CB84" s="340"/>
      <c r="CC84" s="340"/>
      <c r="CD84" s="340"/>
      <c r="CE84" s="340"/>
      <c r="CF84" s="340"/>
      <c r="CG84" s="340"/>
      <c r="CH84" s="340"/>
      <c r="CI84" s="340"/>
      <c r="CJ84" s="340"/>
      <c r="CK84" s="340"/>
      <c r="CL84" s="340"/>
    </row>
    <row r="85" spans="8:90">
      <c r="H85" s="340"/>
      <c r="I85" s="340"/>
      <c r="J85" s="340"/>
      <c r="K85" s="340"/>
      <c r="L85" s="340"/>
      <c r="M85" s="340"/>
      <c r="N85" s="340"/>
      <c r="O85" s="340"/>
      <c r="P85" s="340"/>
      <c r="Q85" s="340"/>
      <c r="R85" s="340"/>
      <c r="S85" s="340"/>
      <c r="T85" s="340"/>
      <c r="U85" s="340"/>
      <c r="V85" s="340"/>
      <c r="W85" s="340"/>
      <c r="X85" s="340"/>
      <c r="Y85" s="340"/>
      <c r="Z85" s="340"/>
      <c r="AA85" s="340"/>
      <c r="AB85" s="340"/>
      <c r="AC85" s="340"/>
      <c r="AD85" s="340"/>
      <c r="AE85" s="340"/>
      <c r="AF85" s="340"/>
      <c r="AG85" s="340"/>
      <c r="AH85" s="340"/>
      <c r="AI85" s="340"/>
      <c r="AJ85" s="340"/>
      <c r="AK85" s="340"/>
      <c r="AL85" s="340"/>
      <c r="AM85" s="340"/>
      <c r="AN85" s="340"/>
      <c r="AO85" s="340"/>
      <c r="AP85" s="340"/>
      <c r="AQ85" s="340"/>
      <c r="AR85" s="340"/>
      <c r="AS85" s="340"/>
      <c r="AT85" s="340"/>
      <c r="AU85" s="340"/>
      <c r="AV85" s="340"/>
      <c r="AW85" s="340"/>
      <c r="AX85" s="340"/>
      <c r="AY85" s="340"/>
      <c r="AZ85" s="340"/>
      <c r="BA85" s="340"/>
      <c r="BB85" s="340"/>
      <c r="BC85" s="340"/>
      <c r="BD85" s="340"/>
      <c r="BE85" s="340"/>
      <c r="BF85" s="340"/>
      <c r="BG85" s="340"/>
      <c r="BH85" s="340"/>
      <c r="BI85" s="340"/>
      <c r="BJ85" s="340"/>
      <c r="BK85" s="340"/>
      <c r="BL85" s="340"/>
      <c r="BM85" s="340"/>
      <c r="BN85" s="340"/>
      <c r="BO85" s="340"/>
      <c r="BP85" s="340"/>
      <c r="BQ85" s="340"/>
      <c r="BR85" s="340"/>
      <c r="BS85" s="340"/>
      <c r="BT85" s="340"/>
      <c r="BU85" s="340"/>
      <c r="BV85" s="340"/>
      <c r="BW85" s="340"/>
      <c r="BX85" s="340"/>
      <c r="BY85" s="340"/>
      <c r="BZ85" s="340"/>
      <c r="CA85" s="340"/>
      <c r="CB85" s="340"/>
      <c r="CC85" s="340"/>
      <c r="CD85" s="340"/>
      <c r="CE85" s="340"/>
      <c r="CF85" s="340"/>
      <c r="CG85" s="340"/>
      <c r="CH85" s="340"/>
      <c r="CI85" s="340"/>
      <c r="CJ85" s="340"/>
      <c r="CK85" s="340"/>
      <c r="CL85" s="340"/>
    </row>
    <row r="86" spans="8:90">
      <c r="H86" s="340"/>
      <c r="I86" s="340"/>
      <c r="J86" s="340"/>
      <c r="K86" s="340"/>
      <c r="L86" s="340"/>
      <c r="M86" s="340"/>
      <c r="N86" s="340"/>
      <c r="O86" s="340"/>
      <c r="P86" s="340"/>
      <c r="Q86" s="340"/>
      <c r="R86" s="340"/>
      <c r="S86" s="340"/>
      <c r="T86" s="340"/>
      <c r="U86" s="340"/>
      <c r="V86" s="340"/>
      <c r="W86" s="340"/>
      <c r="X86" s="340"/>
      <c r="Y86" s="340"/>
      <c r="Z86" s="340"/>
      <c r="AA86" s="340"/>
      <c r="AB86" s="340"/>
      <c r="AC86" s="340"/>
      <c r="AD86" s="340"/>
      <c r="AE86" s="340"/>
      <c r="AF86" s="340"/>
      <c r="AG86" s="340"/>
      <c r="AH86" s="340"/>
      <c r="AI86" s="340"/>
      <c r="AJ86" s="340"/>
      <c r="AK86" s="340"/>
      <c r="AL86" s="340"/>
      <c r="AM86" s="340"/>
      <c r="AN86" s="340"/>
      <c r="AO86" s="340"/>
      <c r="AP86" s="340"/>
      <c r="AQ86" s="340"/>
      <c r="AR86" s="340"/>
      <c r="AS86" s="340"/>
      <c r="AT86" s="340"/>
      <c r="AU86" s="340"/>
      <c r="AV86" s="340"/>
      <c r="AW86" s="340"/>
      <c r="AX86" s="340"/>
      <c r="AY86" s="340"/>
      <c r="AZ86" s="340"/>
      <c r="BA86" s="340"/>
      <c r="BB86" s="340"/>
      <c r="BC86" s="340"/>
      <c r="BD86" s="340"/>
      <c r="BE86" s="340"/>
      <c r="BF86" s="340"/>
      <c r="BG86" s="340"/>
      <c r="BH86" s="340"/>
      <c r="BI86" s="340"/>
      <c r="BJ86" s="340"/>
      <c r="BK86" s="340"/>
      <c r="BL86" s="340"/>
      <c r="BM86" s="340"/>
      <c r="BN86" s="340"/>
      <c r="BO86" s="340"/>
      <c r="BP86" s="340"/>
      <c r="BQ86" s="340"/>
      <c r="BR86" s="340"/>
      <c r="BS86" s="340"/>
      <c r="BT86" s="340"/>
      <c r="BU86" s="340"/>
      <c r="BV86" s="340"/>
      <c r="BW86" s="340"/>
      <c r="BX86" s="340"/>
      <c r="BY86" s="340"/>
      <c r="BZ86" s="340"/>
      <c r="CA86" s="340"/>
      <c r="CB86" s="340"/>
      <c r="CC86" s="340"/>
      <c r="CD86" s="340"/>
      <c r="CE86" s="340"/>
      <c r="CF86" s="340"/>
      <c r="CG86" s="340"/>
      <c r="CH86" s="340"/>
      <c r="CI86" s="340"/>
      <c r="CJ86" s="340"/>
      <c r="CK86" s="340"/>
      <c r="CL86" s="340"/>
    </row>
    <row r="87" spans="8:90">
      <c r="H87" s="340"/>
      <c r="I87" s="340"/>
      <c r="J87" s="340"/>
      <c r="K87" s="340"/>
      <c r="L87" s="340"/>
      <c r="M87" s="340"/>
      <c r="N87" s="340"/>
      <c r="O87" s="340"/>
      <c r="P87" s="340"/>
      <c r="Q87" s="340"/>
      <c r="R87" s="340"/>
      <c r="S87" s="340"/>
      <c r="T87" s="340"/>
      <c r="U87" s="340"/>
      <c r="V87" s="340"/>
      <c r="W87" s="340"/>
      <c r="X87" s="340"/>
      <c r="Y87" s="340"/>
      <c r="Z87" s="340"/>
      <c r="AA87" s="340"/>
      <c r="AB87" s="340"/>
      <c r="AC87" s="340"/>
      <c r="AD87" s="340"/>
      <c r="AE87" s="340"/>
      <c r="AF87" s="340"/>
      <c r="AG87" s="340"/>
      <c r="AH87" s="340"/>
      <c r="AI87" s="340"/>
      <c r="AJ87" s="340"/>
      <c r="AK87" s="340"/>
      <c r="AL87" s="340"/>
      <c r="AM87" s="340"/>
      <c r="AN87" s="340"/>
      <c r="AO87" s="340"/>
      <c r="AP87" s="340"/>
      <c r="AQ87" s="340"/>
      <c r="AR87" s="340"/>
      <c r="AS87" s="340"/>
      <c r="AT87" s="340"/>
      <c r="AU87" s="340"/>
      <c r="AV87" s="340"/>
      <c r="AW87" s="340"/>
      <c r="AX87" s="340"/>
      <c r="AY87" s="340"/>
      <c r="AZ87" s="340"/>
      <c r="BA87" s="340"/>
      <c r="BB87" s="340"/>
      <c r="BC87" s="340"/>
      <c r="BD87" s="340"/>
      <c r="BE87" s="340"/>
      <c r="BF87" s="340"/>
      <c r="BG87" s="340"/>
      <c r="BH87" s="340"/>
      <c r="BI87" s="340"/>
      <c r="BJ87" s="340"/>
      <c r="BK87" s="340"/>
      <c r="BL87" s="340"/>
      <c r="BM87" s="340"/>
      <c r="BN87" s="340"/>
      <c r="BO87" s="340"/>
      <c r="BP87" s="340"/>
      <c r="BQ87" s="340"/>
      <c r="BR87" s="340"/>
      <c r="BS87" s="340"/>
      <c r="BT87" s="340"/>
      <c r="BU87" s="340"/>
      <c r="BV87" s="340"/>
      <c r="BW87" s="340"/>
      <c r="BX87" s="340"/>
      <c r="BY87" s="340"/>
      <c r="BZ87" s="340"/>
      <c r="CA87" s="340"/>
      <c r="CB87" s="340"/>
      <c r="CC87" s="340"/>
      <c r="CD87" s="340"/>
      <c r="CE87" s="340"/>
      <c r="CF87" s="340"/>
      <c r="CG87" s="340"/>
      <c r="CH87" s="340"/>
      <c r="CI87" s="340"/>
      <c r="CJ87" s="340"/>
      <c r="CK87" s="340"/>
      <c r="CL87" s="340"/>
    </row>
    <row r="88" spans="8:90">
      <c r="H88" s="340"/>
      <c r="I88" s="340"/>
      <c r="J88" s="340"/>
      <c r="K88" s="340"/>
      <c r="L88" s="340"/>
      <c r="M88" s="340"/>
      <c r="N88" s="340"/>
      <c r="O88" s="340"/>
      <c r="P88" s="340"/>
      <c r="Q88" s="340"/>
      <c r="R88" s="340"/>
      <c r="S88" s="340"/>
      <c r="T88" s="340"/>
      <c r="U88" s="340"/>
      <c r="V88" s="340"/>
      <c r="W88" s="340"/>
      <c r="X88" s="340"/>
      <c r="Y88" s="340"/>
      <c r="Z88" s="340"/>
      <c r="AA88" s="340"/>
      <c r="AB88" s="340"/>
      <c r="AC88" s="340"/>
      <c r="AD88" s="340"/>
      <c r="AE88" s="340"/>
      <c r="AF88" s="340"/>
      <c r="AG88" s="340"/>
      <c r="AH88" s="340"/>
      <c r="AI88" s="340"/>
      <c r="AJ88" s="340"/>
      <c r="AK88" s="340"/>
      <c r="AL88" s="340"/>
      <c r="AM88" s="340"/>
      <c r="AN88" s="340"/>
      <c r="AO88" s="340"/>
      <c r="AP88" s="340"/>
      <c r="AQ88" s="340"/>
      <c r="AR88" s="340"/>
      <c r="AS88" s="340"/>
      <c r="AT88" s="340"/>
      <c r="AU88" s="340"/>
      <c r="AV88" s="340"/>
      <c r="AW88" s="340"/>
      <c r="AX88" s="340"/>
      <c r="AY88" s="340"/>
      <c r="AZ88" s="340"/>
      <c r="BA88" s="340"/>
      <c r="BB88" s="340"/>
      <c r="BC88" s="340"/>
      <c r="BD88" s="340"/>
      <c r="BE88" s="340"/>
      <c r="BF88" s="340"/>
      <c r="BG88" s="340"/>
      <c r="BH88" s="340"/>
      <c r="BI88" s="340"/>
      <c r="BJ88" s="340"/>
      <c r="BK88" s="340"/>
      <c r="BL88" s="340"/>
      <c r="BM88" s="340"/>
      <c r="BN88" s="340"/>
      <c r="BO88" s="340"/>
      <c r="BP88" s="340"/>
      <c r="BQ88" s="340"/>
      <c r="BR88" s="340"/>
      <c r="BS88" s="340"/>
      <c r="BT88" s="340"/>
      <c r="BU88" s="340"/>
      <c r="BV88" s="340"/>
      <c r="BW88" s="340"/>
      <c r="BX88" s="340"/>
      <c r="BY88" s="340"/>
      <c r="BZ88" s="340"/>
      <c r="CA88" s="340"/>
      <c r="CB88" s="340"/>
      <c r="CC88" s="340"/>
      <c r="CD88" s="340"/>
      <c r="CE88" s="340"/>
      <c r="CF88" s="340"/>
      <c r="CG88" s="340"/>
      <c r="CH88" s="340"/>
      <c r="CI88" s="340"/>
      <c r="CJ88" s="340"/>
      <c r="CK88" s="340"/>
      <c r="CL88" s="340"/>
    </row>
    <row r="89" spans="8:90">
      <c r="H89" s="340"/>
      <c r="I89" s="340"/>
      <c r="J89" s="340"/>
      <c r="K89" s="340"/>
      <c r="L89" s="340"/>
      <c r="M89" s="340"/>
      <c r="N89" s="340"/>
      <c r="O89" s="340"/>
      <c r="P89" s="340"/>
      <c r="Q89" s="340"/>
      <c r="R89" s="340"/>
      <c r="S89" s="340"/>
      <c r="T89" s="340"/>
      <c r="U89" s="340"/>
      <c r="V89" s="340"/>
      <c r="W89" s="340"/>
      <c r="X89" s="340"/>
      <c r="Y89" s="340"/>
      <c r="Z89" s="340"/>
      <c r="AA89" s="340"/>
      <c r="AB89" s="340"/>
      <c r="AC89" s="340"/>
      <c r="AD89" s="340"/>
      <c r="AE89" s="340"/>
      <c r="AF89" s="340"/>
      <c r="AG89" s="340"/>
      <c r="AH89" s="340"/>
      <c r="AI89" s="340"/>
      <c r="AJ89" s="340"/>
      <c r="AK89" s="340"/>
      <c r="AL89" s="340"/>
      <c r="AM89" s="340"/>
      <c r="AN89" s="340"/>
      <c r="AO89" s="340"/>
      <c r="AP89" s="340"/>
      <c r="AQ89" s="340"/>
      <c r="AR89" s="340"/>
      <c r="AS89" s="340"/>
      <c r="AT89" s="340"/>
      <c r="AU89" s="340"/>
      <c r="AV89" s="340"/>
      <c r="AW89" s="340"/>
      <c r="AX89" s="340"/>
      <c r="AY89" s="340"/>
      <c r="AZ89" s="340"/>
      <c r="BA89" s="340"/>
      <c r="BB89" s="340"/>
      <c r="BC89" s="340"/>
      <c r="BD89" s="340"/>
      <c r="BE89" s="340"/>
      <c r="BF89" s="340"/>
      <c r="BG89" s="340"/>
      <c r="BH89" s="340"/>
      <c r="BI89" s="340"/>
      <c r="BJ89" s="340"/>
      <c r="BK89" s="340"/>
      <c r="BL89" s="340"/>
      <c r="BM89" s="340"/>
      <c r="BN89" s="340"/>
      <c r="BO89" s="340"/>
      <c r="BP89" s="340"/>
      <c r="BQ89" s="340"/>
      <c r="BR89" s="340"/>
      <c r="BS89" s="340"/>
      <c r="BT89" s="340"/>
      <c r="BU89" s="340"/>
      <c r="BV89" s="340"/>
      <c r="BW89" s="340"/>
      <c r="BX89" s="340"/>
      <c r="BY89" s="340"/>
      <c r="BZ89" s="340"/>
      <c r="CA89" s="340"/>
      <c r="CB89" s="340"/>
      <c r="CC89" s="340"/>
      <c r="CD89" s="340"/>
      <c r="CE89" s="340"/>
      <c r="CF89" s="340"/>
      <c r="CG89" s="340"/>
      <c r="CH89" s="340"/>
      <c r="CI89" s="340"/>
      <c r="CJ89" s="340"/>
      <c r="CK89" s="340"/>
      <c r="CL89" s="340"/>
    </row>
    <row r="90" spans="8:90">
      <c r="H90" s="340"/>
      <c r="I90" s="340"/>
      <c r="J90" s="340"/>
      <c r="K90" s="340"/>
      <c r="L90" s="340"/>
      <c r="M90" s="340"/>
      <c r="N90" s="340"/>
      <c r="O90" s="340"/>
      <c r="P90" s="340"/>
      <c r="Q90" s="340"/>
      <c r="R90" s="340"/>
      <c r="S90" s="340"/>
      <c r="T90" s="340"/>
      <c r="U90" s="340"/>
      <c r="V90" s="340"/>
      <c r="W90" s="340"/>
      <c r="X90" s="340"/>
      <c r="Y90" s="340"/>
      <c r="Z90" s="340"/>
      <c r="AA90" s="340"/>
      <c r="AB90" s="340"/>
      <c r="AC90" s="340"/>
      <c r="AD90" s="340"/>
      <c r="AE90" s="340"/>
      <c r="AF90" s="340"/>
      <c r="AG90" s="340"/>
      <c r="AH90" s="340"/>
      <c r="AI90" s="340"/>
      <c r="AJ90" s="340"/>
      <c r="AK90" s="340"/>
      <c r="AL90" s="340"/>
      <c r="AM90" s="340"/>
      <c r="AN90" s="340"/>
      <c r="AO90" s="340"/>
      <c r="AP90" s="340"/>
      <c r="AQ90" s="340"/>
      <c r="AR90" s="340"/>
      <c r="AS90" s="340"/>
      <c r="AT90" s="340"/>
      <c r="AU90" s="340"/>
      <c r="AV90" s="340"/>
      <c r="AW90" s="340"/>
      <c r="AX90" s="340"/>
      <c r="AY90" s="340"/>
      <c r="AZ90" s="340"/>
      <c r="BA90" s="340"/>
      <c r="BB90" s="340"/>
      <c r="BC90" s="340"/>
      <c r="BD90" s="340"/>
      <c r="BE90" s="340"/>
      <c r="BF90" s="340"/>
      <c r="BG90" s="340"/>
      <c r="BH90" s="340"/>
      <c r="BI90" s="340"/>
      <c r="BJ90" s="340"/>
      <c r="BK90" s="340"/>
      <c r="BL90" s="340"/>
      <c r="BM90" s="340"/>
      <c r="BN90" s="340"/>
      <c r="BO90" s="340"/>
      <c r="BP90" s="340"/>
      <c r="BQ90" s="340"/>
      <c r="BR90" s="340"/>
      <c r="BS90" s="340"/>
      <c r="BT90" s="340"/>
      <c r="BU90" s="340"/>
      <c r="BV90" s="340"/>
      <c r="BW90" s="340"/>
      <c r="BX90" s="340"/>
      <c r="BY90" s="340"/>
      <c r="BZ90" s="340"/>
      <c r="CA90" s="340"/>
      <c r="CB90" s="340"/>
      <c r="CC90" s="340"/>
      <c r="CD90" s="340"/>
      <c r="CE90" s="340"/>
      <c r="CF90" s="340"/>
      <c r="CG90" s="340"/>
      <c r="CH90" s="340"/>
      <c r="CI90" s="340"/>
      <c r="CJ90" s="340"/>
      <c r="CK90" s="340"/>
      <c r="CL90" s="340"/>
    </row>
    <row r="91" spans="8:90">
      <c r="H91" s="340"/>
      <c r="I91" s="340"/>
      <c r="J91" s="340"/>
      <c r="K91" s="340"/>
      <c r="L91" s="340"/>
      <c r="M91" s="340"/>
      <c r="N91" s="340"/>
      <c r="O91" s="340"/>
      <c r="P91" s="340"/>
      <c r="Q91" s="340"/>
      <c r="R91" s="340"/>
      <c r="S91" s="340"/>
      <c r="T91" s="340"/>
      <c r="U91" s="340"/>
      <c r="V91" s="340"/>
      <c r="W91" s="340"/>
      <c r="X91" s="340"/>
      <c r="Y91" s="340"/>
      <c r="Z91" s="340"/>
      <c r="AA91" s="340"/>
      <c r="AB91" s="340"/>
      <c r="AC91" s="340"/>
      <c r="AD91" s="340"/>
      <c r="AE91" s="340"/>
      <c r="AF91" s="340"/>
      <c r="AG91" s="340"/>
      <c r="AH91" s="340"/>
      <c r="AI91" s="340"/>
      <c r="AJ91" s="340"/>
      <c r="AK91" s="340"/>
      <c r="AL91" s="340"/>
      <c r="AM91" s="340"/>
      <c r="AN91" s="340"/>
      <c r="AO91" s="340"/>
      <c r="AP91" s="340"/>
      <c r="AQ91" s="340"/>
      <c r="AR91" s="340"/>
      <c r="AS91" s="340"/>
      <c r="AT91" s="340"/>
      <c r="AU91" s="340"/>
      <c r="AV91" s="340"/>
      <c r="AW91" s="340"/>
      <c r="AX91" s="340"/>
      <c r="AY91" s="340"/>
      <c r="AZ91" s="340"/>
      <c r="BA91" s="340"/>
      <c r="BB91" s="340"/>
      <c r="BC91" s="340"/>
      <c r="BD91" s="340"/>
      <c r="BE91" s="340"/>
      <c r="BF91" s="340"/>
      <c r="BG91" s="340"/>
      <c r="BH91" s="340"/>
      <c r="BI91" s="340"/>
      <c r="BJ91" s="340"/>
      <c r="BK91" s="340"/>
      <c r="BL91" s="340"/>
      <c r="BM91" s="340"/>
      <c r="BN91" s="340"/>
      <c r="BO91" s="340"/>
      <c r="BP91" s="340"/>
      <c r="BQ91" s="340"/>
      <c r="BR91" s="340"/>
      <c r="BS91" s="340"/>
      <c r="BT91" s="340"/>
      <c r="BU91" s="340"/>
      <c r="BV91" s="340"/>
      <c r="BW91" s="340"/>
      <c r="BX91" s="340"/>
      <c r="BY91" s="340"/>
      <c r="BZ91" s="340"/>
      <c r="CA91" s="340"/>
      <c r="CB91" s="340"/>
      <c r="CC91" s="340"/>
      <c r="CD91" s="340"/>
      <c r="CE91" s="340"/>
      <c r="CF91" s="340"/>
      <c r="CG91" s="340"/>
      <c r="CH91" s="340"/>
      <c r="CI91" s="340"/>
      <c r="CJ91" s="340"/>
      <c r="CK91" s="340"/>
      <c r="CL91" s="340"/>
    </row>
    <row r="92" spans="8:90">
      <c r="H92" s="340"/>
      <c r="I92" s="340"/>
      <c r="J92" s="340"/>
      <c r="K92" s="340"/>
      <c r="L92" s="340"/>
      <c r="M92" s="340"/>
      <c r="N92" s="340"/>
      <c r="O92" s="340"/>
      <c r="P92" s="340"/>
      <c r="Q92" s="340"/>
      <c r="R92" s="340"/>
      <c r="S92" s="340"/>
      <c r="T92" s="340"/>
      <c r="U92" s="340"/>
      <c r="V92" s="340"/>
      <c r="W92" s="340"/>
      <c r="X92" s="340"/>
      <c r="Y92" s="340"/>
      <c r="Z92" s="340"/>
      <c r="AA92" s="340"/>
      <c r="AB92" s="340"/>
      <c r="AC92" s="340"/>
      <c r="AD92" s="340"/>
      <c r="AE92" s="340"/>
      <c r="AF92" s="340"/>
      <c r="AG92" s="340"/>
      <c r="AH92" s="340"/>
      <c r="AI92" s="340"/>
      <c r="AJ92" s="340"/>
      <c r="AK92" s="340"/>
      <c r="AL92" s="340"/>
      <c r="AM92" s="340"/>
      <c r="AN92" s="340"/>
      <c r="AO92" s="340"/>
      <c r="AP92" s="340"/>
      <c r="AQ92" s="340"/>
      <c r="AR92" s="340"/>
      <c r="AS92" s="340"/>
      <c r="AT92" s="340"/>
      <c r="AU92" s="340"/>
      <c r="AV92" s="340"/>
      <c r="AW92" s="340"/>
      <c r="AX92" s="340"/>
      <c r="AY92" s="340"/>
      <c r="AZ92" s="340"/>
      <c r="BA92" s="340"/>
      <c r="BB92" s="340"/>
      <c r="BC92" s="340"/>
      <c r="BD92" s="340"/>
      <c r="BE92" s="340"/>
      <c r="BF92" s="340"/>
      <c r="BG92" s="340"/>
      <c r="BH92" s="340"/>
      <c r="BI92" s="340"/>
      <c r="BJ92" s="340"/>
      <c r="BK92" s="340"/>
      <c r="BL92" s="340"/>
      <c r="BM92" s="340"/>
      <c r="BN92" s="340"/>
      <c r="BO92" s="340"/>
      <c r="BP92" s="340"/>
      <c r="BQ92" s="340"/>
      <c r="BR92" s="340"/>
      <c r="BS92" s="340"/>
      <c r="BT92" s="340"/>
      <c r="BU92" s="340"/>
      <c r="BV92" s="340"/>
      <c r="BW92" s="340"/>
      <c r="BX92" s="340"/>
      <c r="BY92" s="340"/>
      <c r="BZ92" s="340"/>
      <c r="CA92" s="340"/>
      <c r="CB92" s="340"/>
      <c r="CC92" s="340"/>
      <c r="CD92" s="340"/>
      <c r="CE92" s="340"/>
      <c r="CF92" s="340"/>
      <c r="CG92" s="340"/>
      <c r="CH92" s="340"/>
      <c r="CI92" s="340"/>
      <c r="CJ92" s="340"/>
      <c r="CK92" s="340"/>
      <c r="CL92" s="340"/>
    </row>
    <row r="93" spans="8:90">
      <c r="H93" s="340"/>
      <c r="I93" s="340"/>
      <c r="J93" s="340"/>
      <c r="K93" s="340"/>
      <c r="L93" s="340"/>
      <c r="M93" s="340"/>
      <c r="N93" s="340"/>
      <c r="O93" s="340"/>
      <c r="P93" s="340"/>
      <c r="Q93" s="340"/>
      <c r="R93" s="340"/>
      <c r="S93" s="340"/>
      <c r="T93" s="340"/>
      <c r="U93" s="340"/>
      <c r="V93" s="340"/>
      <c r="W93" s="340"/>
      <c r="X93" s="340"/>
      <c r="Y93" s="340"/>
      <c r="Z93" s="340"/>
      <c r="AA93" s="340"/>
      <c r="AB93" s="340"/>
      <c r="AC93" s="340"/>
      <c r="AD93" s="340"/>
      <c r="AE93" s="340"/>
      <c r="AF93" s="340"/>
      <c r="AG93" s="340"/>
      <c r="AH93" s="340"/>
      <c r="AI93" s="340"/>
      <c r="AJ93" s="340"/>
      <c r="AK93" s="340"/>
      <c r="AL93" s="340"/>
      <c r="AM93" s="340"/>
      <c r="AN93" s="340"/>
      <c r="AO93" s="340"/>
      <c r="AP93" s="340"/>
      <c r="AQ93" s="340"/>
      <c r="AR93" s="340"/>
      <c r="AS93" s="340"/>
      <c r="AT93" s="340"/>
      <c r="AU93" s="340"/>
      <c r="AV93" s="340"/>
      <c r="AW93" s="340"/>
      <c r="AX93" s="340"/>
      <c r="AY93" s="340"/>
      <c r="AZ93" s="340"/>
      <c r="BA93" s="340"/>
      <c r="BB93" s="340"/>
      <c r="BC93" s="340"/>
      <c r="BD93" s="340"/>
      <c r="BE93" s="340"/>
      <c r="BF93" s="340"/>
      <c r="BG93" s="340"/>
      <c r="BH93" s="340"/>
      <c r="BI93" s="340"/>
      <c r="BJ93" s="340"/>
      <c r="BK93" s="340"/>
      <c r="BL93" s="340"/>
      <c r="BM93" s="340"/>
      <c r="BN93" s="340"/>
      <c r="BO93" s="340"/>
      <c r="BP93" s="340"/>
      <c r="BQ93" s="340"/>
      <c r="BR93" s="340"/>
      <c r="BS93" s="340"/>
      <c r="BT93" s="340"/>
      <c r="BU93" s="340"/>
      <c r="BV93" s="340"/>
      <c r="BW93" s="340"/>
      <c r="BX93" s="340"/>
      <c r="BY93" s="340"/>
      <c r="BZ93" s="340"/>
      <c r="CA93" s="340"/>
      <c r="CB93" s="340"/>
      <c r="CC93" s="340"/>
      <c r="CD93" s="340"/>
      <c r="CE93" s="340"/>
      <c r="CF93" s="340"/>
      <c r="CG93" s="340"/>
      <c r="CH93" s="340"/>
      <c r="CI93" s="340"/>
      <c r="CJ93" s="340"/>
      <c r="CK93" s="340"/>
      <c r="CL93" s="340"/>
    </row>
    <row r="94" spans="8:90">
      <c r="H94" s="340"/>
      <c r="I94" s="340"/>
      <c r="J94" s="340"/>
      <c r="K94" s="340"/>
      <c r="L94" s="340"/>
      <c r="M94" s="340"/>
      <c r="N94" s="340"/>
      <c r="O94" s="340"/>
      <c r="P94" s="340"/>
      <c r="Q94" s="340"/>
      <c r="R94" s="340"/>
      <c r="S94" s="340"/>
      <c r="T94" s="340"/>
      <c r="U94" s="340"/>
      <c r="V94" s="340"/>
      <c r="W94" s="340"/>
      <c r="X94" s="340"/>
      <c r="Y94" s="340"/>
      <c r="Z94" s="340"/>
      <c r="AA94" s="340"/>
      <c r="AB94" s="340"/>
      <c r="AC94" s="340"/>
      <c r="AD94" s="340"/>
      <c r="AE94" s="340"/>
      <c r="AF94" s="340"/>
      <c r="AG94" s="340"/>
      <c r="AH94" s="340"/>
      <c r="AI94" s="340"/>
      <c r="AJ94" s="340"/>
      <c r="AK94" s="340"/>
      <c r="AL94" s="340"/>
      <c r="AM94" s="340"/>
      <c r="AN94" s="340"/>
      <c r="AO94" s="340"/>
      <c r="AP94" s="340"/>
      <c r="AQ94" s="340"/>
      <c r="AR94" s="340"/>
      <c r="AS94" s="340"/>
      <c r="AT94" s="340"/>
      <c r="AU94" s="340"/>
      <c r="AV94" s="340"/>
      <c r="AW94" s="340"/>
      <c r="AX94" s="340"/>
      <c r="AY94" s="340"/>
      <c r="AZ94" s="340"/>
      <c r="BA94" s="340"/>
      <c r="BB94" s="340"/>
      <c r="BC94" s="340"/>
      <c r="BD94" s="340"/>
      <c r="BE94" s="340"/>
      <c r="BF94" s="340"/>
      <c r="BG94" s="340"/>
      <c r="BH94" s="340"/>
      <c r="BI94" s="340"/>
      <c r="BJ94" s="340"/>
      <c r="BK94" s="340"/>
      <c r="BL94" s="340"/>
      <c r="BM94" s="340"/>
      <c r="BN94" s="340"/>
      <c r="BO94" s="340"/>
      <c r="BP94" s="340"/>
      <c r="BQ94" s="340"/>
      <c r="BR94" s="340"/>
      <c r="BS94" s="340"/>
      <c r="BT94" s="340"/>
      <c r="BU94" s="340"/>
      <c r="BV94" s="340"/>
      <c r="BW94" s="340"/>
      <c r="BX94" s="340"/>
      <c r="BY94" s="340"/>
      <c r="BZ94" s="340"/>
      <c r="CA94" s="340"/>
      <c r="CB94" s="340"/>
      <c r="CC94" s="340"/>
      <c r="CD94" s="340"/>
      <c r="CE94" s="340"/>
      <c r="CF94" s="340"/>
      <c r="CG94" s="340"/>
      <c r="CH94" s="340"/>
      <c r="CI94" s="340"/>
      <c r="CJ94" s="340"/>
      <c r="CK94" s="340"/>
      <c r="CL94" s="340"/>
    </row>
    <row r="95" spans="8:90">
      <c r="H95" s="340"/>
      <c r="I95" s="340"/>
      <c r="J95" s="340"/>
      <c r="K95" s="340"/>
      <c r="L95" s="340"/>
      <c r="M95" s="340"/>
      <c r="N95" s="340"/>
      <c r="O95" s="340"/>
      <c r="P95" s="340"/>
      <c r="Q95" s="340"/>
      <c r="R95" s="340"/>
      <c r="S95" s="340"/>
      <c r="T95" s="340"/>
      <c r="U95" s="340"/>
      <c r="V95" s="340"/>
      <c r="W95" s="340"/>
      <c r="X95" s="340"/>
      <c r="Y95" s="340"/>
      <c r="Z95" s="340"/>
      <c r="AA95" s="340"/>
      <c r="AB95" s="340"/>
      <c r="AC95" s="340"/>
      <c r="AD95" s="340"/>
      <c r="AE95" s="340"/>
      <c r="AF95" s="340"/>
      <c r="AG95" s="340"/>
      <c r="AH95" s="340"/>
      <c r="AI95" s="340"/>
      <c r="AJ95" s="340"/>
      <c r="AK95" s="340"/>
      <c r="AL95" s="340"/>
      <c r="AM95" s="340"/>
      <c r="AN95" s="340"/>
      <c r="AO95" s="340"/>
      <c r="AP95" s="340"/>
      <c r="AQ95" s="340"/>
      <c r="AR95" s="340"/>
      <c r="AS95" s="340"/>
      <c r="AT95" s="340"/>
      <c r="AU95" s="340"/>
      <c r="AV95" s="340"/>
      <c r="AW95" s="340"/>
      <c r="AX95" s="340"/>
      <c r="AY95" s="340"/>
      <c r="AZ95" s="340"/>
      <c r="BA95" s="340"/>
      <c r="BB95" s="340"/>
      <c r="BC95" s="340"/>
      <c r="BD95" s="340"/>
      <c r="BE95" s="340"/>
      <c r="BF95" s="340"/>
      <c r="BG95" s="340"/>
      <c r="BH95" s="340"/>
      <c r="BI95" s="340"/>
      <c r="BJ95" s="340"/>
      <c r="BK95" s="340"/>
      <c r="BL95" s="340"/>
      <c r="BM95" s="340"/>
      <c r="BN95" s="340"/>
      <c r="BO95" s="340"/>
      <c r="BP95" s="340"/>
      <c r="BQ95" s="340"/>
      <c r="BR95" s="340"/>
      <c r="BS95" s="340"/>
      <c r="BT95" s="340"/>
      <c r="BU95" s="340"/>
      <c r="BV95" s="340"/>
      <c r="BW95" s="340"/>
      <c r="BX95" s="340"/>
      <c r="BY95" s="340"/>
      <c r="BZ95" s="340"/>
      <c r="CA95" s="340"/>
      <c r="CB95" s="340"/>
      <c r="CC95" s="340"/>
      <c r="CD95" s="340"/>
      <c r="CE95" s="340"/>
      <c r="CF95" s="340"/>
      <c r="CG95" s="340"/>
      <c r="CH95" s="340"/>
      <c r="CI95" s="340"/>
      <c r="CJ95" s="340"/>
      <c r="CK95" s="340"/>
      <c r="CL95" s="340"/>
    </row>
    <row r="96" spans="8:90">
      <c r="H96" s="340"/>
      <c r="I96" s="340"/>
      <c r="J96" s="340"/>
      <c r="K96" s="340"/>
      <c r="L96" s="340"/>
      <c r="M96" s="340"/>
      <c r="N96" s="340"/>
      <c r="O96" s="340"/>
      <c r="P96" s="340"/>
      <c r="Q96" s="340"/>
      <c r="R96" s="340"/>
      <c r="S96" s="340"/>
      <c r="T96" s="340"/>
      <c r="U96" s="340"/>
      <c r="V96" s="340"/>
      <c r="W96" s="340"/>
      <c r="X96" s="340"/>
      <c r="Y96" s="340"/>
      <c r="Z96" s="340"/>
      <c r="AA96" s="340"/>
      <c r="AB96" s="340"/>
      <c r="AC96" s="340"/>
      <c r="AD96" s="340"/>
      <c r="AE96" s="340"/>
      <c r="AF96" s="340"/>
      <c r="AG96" s="340"/>
      <c r="AH96" s="340"/>
      <c r="AI96" s="340"/>
      <c r="AJ96" s="340"/>
      <c r="AK96" s="340"/>
      <c r="AL96" s="340"/>
      <c r="AM96" s="340"/>
      <c r="AN96" s="340"/>
      <c r="AO96" s="340"/>
      <c r="AP96" s="340"/>
      <c r="AQ96" s="340"/>
      <c r="AR96" s="340"/>
      <c r="AS96" s="340"/>
      <c r="AT96" s="340"/>
      <c r="AU96" s="340"/>
      <c r="AV96" s="340"/>
      <c r="AW96" s="340"/>
      <c r="AX96" s="340"/>
      <c r="AY96" s="340"/>
      <c r="AZ96" s="340"/>
      <c r="BA96" s="340"/>
      <c r="BB96" s="340"/>
      <c r="BC96" s="340"/>
      <c r="BD96" s="340"/>
      <c r="BE96" s="340"/>
      <c r="BF96" s="340"/>
      <c r="BG96" s="340"/>
      <c r="BH96" s="340"/>
      <c r="BI96" s="340"/>
      <c r="BJ96" s="340"/>
      <c r="BK96" s="340"/>
      <c r="BL96" s="340"/>
      <c r="BM96" s="340"/>
      <c r="BN96" s="340"/>
      <c r="BO96" s="340"/>
      <c r="BP96" s="340"/>
      <c r="BQ96" s="340"/>
      <c r="BR96" s="340"/>
      <c r="BS96" s="340"/>
      <c r="BT96" s="340"/>
      <c r="BU96" s="340"/>
      <c r="BV96" s="340"/>
      <c r="BW96" s="340"/>
      <c r="BX96" s="340"/>
      <c r="BY96" s="340"/>
      <c r="BZ96" s="340"/>
      <c r="CA96" s="340"/>
      <c r="CB96" s="340"/>
      <c r="CC96" s="340"/>
      <c r="CD96" s="340"/>
      <c r="CE96" s="340"/>
      <c r="CF96" s="340"/>
      <c r="CG96" s="340"/>
      <c r="CH96" s="340"/>
      <c r="CI96" s="340"/>
      <c r="CJ96" s="340"/>
      <c r="CK96" s="340"/>
      <c r="CL96" s="340"/>
    </row>
    <row r="97" spans="8:90">
      <c r="H97" s="340"/>
      <c r="I97" s="340"/>
      <c r="J97" s="340"/>
      <c r="K97" s="340"/>
      <c r="L97" s="340"/>
      <c r="M97" s="340"/>
      <c r="N97" s="340"/>
      <c r="O97" s="340"/>
      <c r="P97" s="340"/>
      <c r="Q97" s="340"/>
      <c r="R97" s="340"/>
      <c r="S97" s="340"/>
      <c r="T97" s="340"/>
      <c r="U97" s="340"/>
      <c r="V97" s="340"/>
      <c r="W97" s="340"/>
      <c r="X97" s="340"/>
      <c r="Y97" s="340"/>
      <c r="Z97" s="340"/>
      <c r="AA97" s="340"/>
      <c r="AB97" s="340"/>
      <c r="AC97" s="340"/>
      <c r="AD97" s="340"/>
      <c r="AE97" s="340"/>
      <c r="AF97" s="340"/>
      <c r="AG97" s="340"/>
      <c r="AH97" s="340"/>
      <c r="AI97" s="340"/>
      <c r="AJ97" s="340"/>
      <c r="AK97" s="340"/>
      <c r="AL97" s="340"/>
      <c r="AM97" s="340"/>
      <c r="AN97" s="340"/>
      <c r="AO97" s="340"/>
      <c r="AP97" s="340"/>
      <c r="AQ97" s="340"/>
      <c r="AR97" s="340"/>
      <c r="AS97" s="340"/>
      <c r="AT97" s="340"/>
      <c r="AU97" s="340"/>
      <c r="AV97" s="340"/>
      <c r="AW97" s="340"/>
      <c r="AX97" s="340"/>
      <c r="AY97" s="340"/>
      <c r="AZ97" s="340"/>
      <c r="BA97" s="340"/>
      <c r="BB97" s="340"/>
      <c r="BC97" s="340"/>
      <c r="BD97" s="340"/>
      <c r="BE97" s="340"/>
      <c r="BF97" s="340"/>
      <c r="BG97" s="340"/>
      <c r="BH97" s="340"/>
      <c r="BI97" s="340"/>
      <c r="BJ97" s="340"/>
      <c r="BK97" s="340"/>
      <c r="BL97" s="340"/>
      <c r="BM97" s="340"/>
      <c r="BN97" s="340"/>
      <c r="BO97" s="340"/>
      <c r="BP97" s="340"/>
      <c r="BQ97" s="340"/>
      <c r="BR97" s="340"/>
      <c r="BS97" s="340"/>
      <c r="BT97" s="340"/>
      <c r="BU97" s="340"/>
      <c r="BV97" s="340"/>
      <c r="BW97" s="340"/>
      <c r="BX97" s="340"/>
      <c r="BY97" s="340"/>
      <c r="BZ97" s="340"/>
      <c r="CA97" s="340"/>
      <c r="CB97" s="340"/>
      <c r="CC97" s="340"/>
      <c r="CD97" s="340"/>
      <c r="CE97" s="340"/>
      <c r="CF97" s="340"/>
      <c r="CG97" s="340"/>
      <c r="CH97" s="340"/>
      <c r="CI97" s="340"/>
      <c r="CJ97" s="340"/>
      <c r="CK97" s="340"/>
      <c r="CL97" s="340"/>
    </row>
    <row r="98" spans="8:90">
      <c r="H98" s="340"/>
      <c r="I98" s="340"/>
      <c r="J98" s="340"/>
      <c r="K98" s="340"/>
      <c r="L98" s="340"/>
      <c r="M98" s="340"/>
      <c r="N98" s="340"/>
      <c r="O98" s="340"/>
      <c r="P98" s="340"/>
      <c r="Q98" s="340"/>
      <c r="R98" s="340"/>
      <c r="S98" s="340"/>
      <c r="T98" s="340"/>
      <c r="U98" s="340"/>
      <c r="V98" s="340"/>
      <c r="W98" s="340"/>
      <c r="X98" s="340"/>
      <c r="Y98" s="340"/>
      <c r="Z98" s="340"/>
      <c r="AA98" s="340"/>
      <c r="AB98" s="340"/>
      <c r="AC98" s="340"/>
      <c r="AD98" s="340"/>
      <c r="AE98" s="340"/>
      <c r="AF98" s="340"/>
      <c r="AG98" s="340"/>
      <c r="AH98" s="340"/>
      <c r="AI98" s="340"/>
      <c r="AJ98" s="340"/>
      <c r="AK98" s="340"/>
      <c r="AL98" s="340"/>
      <c r="AM98" s="340"/>
      <c r="AN98" s="340"/>
      <c r="AO98" s="340"/>
      <c r="AP98" s="340"/>
      <c r="AQ98" s="340"/>
      <c r="AR98" s="340"/>
      <c r="AS98" s="340"/>
      <c r="AT98" s="340"/>
      <c r="AU98" s="340"/>
      <c r="AV98" s="340"/>
      <c r="AW98" s="340"/>
      <c r="AX98" s="340"/>
      <c r="AY98" s="340"/>
      <c r="AZ98" s="340"/>
      <c r="BA98" s="340"/>
      <c r="BB98" s="340"/>
      <c r="BC98" s="340"/>
      <c r="BD98" s="340"/>
      <c r="BE98" s="340"/>
      <c r="BF98" s="340"/>
      <c r="BG98" s="340"/>
      <c r="BH98" s="340"/>
      <c r="BI98" s="340"/>
      <c r="BJ98" s="340"/>
      <c r="BK98" s="340"/>
      <c r="BL98" s="340"/>
      <c r="BM98" s="340"/>
      <c r="BN98" s="340"/>
      <c r="BO98" s="340"/>
      <c r="BP98" s="340"/>
      <c r="BQ98" s="340"/>
      <c r="BR98" s="340"/>
      <c r="BS98" s="340"/>
      <c r="BT98" s="340"/>
      <c r="BU98" s="340"/>
      <c r="BV98" s="340"/>
      <c r="BW98" s="340"/>
      <c r="BX98" s="340"/>
      <c r="BY98" s="340"/>
      <c r="BZ98" s="340"/>
      <c r="CA98" s="340"/>
      <c r="CB98" s="340"/>
      <c r="CC98" s="340"/>
      <c r="CD98" s="340"/>
      <c r="CE98" s="340"/>
      <c r="CF98" s="340"/>
      <c r="CG98" s="340"/>
      <c r="CH98" s="340"/>
      <c r="CI98" s="340"/>
      <c r="CJ98" s="340"/>
      <c r="CK98" s="340"/>
      <c r="CL98" s="340"/>
    </row>
    <row r="99" spans="8:90">
      <c r="H99" s="340"/>
      <c r="I99" s="340"/>
      <c r="J99" s="340"/>
      <c r="K99" s="340"/>
      <c r="L99" s="340"/>
      <c r="M99" s="340"/>
      <c r="N99" s="340"/>
      <c r="O99" s="340"/>
      <c r="P99" s="340"/>
      <c r="Q99" s="340"/>
      <c r="R99" s="340"/>
      <c r="S99" s="340"/>
      <c r="T99" s="340"/>
      <c r="U99" s="340"/>
      <c r="V99" s="340"/>
      <c r="W99" s="340"/>
      <c r="X99" s="340"/>
      <c r="Y99" s="340"/>
      <c r="Z99" s="340"/>
      <c r="AA99" s="340"/>
      <c r="AB99" s="340"/>
      <c r="AC99" s="340"/>
      <c r="AD99" s="340"/>
      <c r="AE99" s="340"/>
      <c r="AF99" s="340"/>
      <c r="AG99" s="340"/>
      <c r="AH99" s="340"/>
      <c r="AI99" s="340"/>
      <c r="AJ99" s="340"/>
      <c r="AK99" s="340"/>
      <c r="AL99" s="340"/>
      <c r="AM99" s="340"/>
      <c r="AN99" s="340"/>
      <c r="AO99" s="340"/>
      <c r="AP99" s="340"/>
      <c r="AQ99" s="340"/>
      <c r="AR99" s="340"/>
      <c r="AS99" s="340"/>
      <c r="AT99" s="340"/>
      <c r="AU99" s="340"/>
      <c r="AV99" s="340"/>
      <c r="AW99" s="340"/>
      <c r="AX99" s="340"/>
      <c r="AY99" s="340"/>
      <c r="AZ99" s="340"/>
      <c r="BA99" s="340"/>
      <c r="BB99" s="340"/>
      <c r="BC99" s="340"/>
      <c r="BD99" s="340"/>
      <c r="BE99" s="340"/>
      <c r="BF99" s="340"/>
      <c r="BG99" s="340"/>
      <c r="BH99" s="340"/>
      <c r="BI99" s="340"/>
      <c r="BJ99" s="340"/>
      <c r="BK99" s="340"/>
      <c r="BL99" s="340"/>
      <c r="BM99" s="340"/>
      <c r="BN99" s="340"/>
      <c r="BO99" s="340"/>
      <c r="BP99" s="340"/>
      <c r="BQ99" s="340"/>
      <c r="BR99" s="340"/>
      <c r="BS99" s="340"/>
      <c r="BT99" s="340"/>
      <c r="BU99" s="340"/>
      <c r="BV99" s="340"/>
      <c r="BW99" s="340"/>
      <c r="BX99" s="340"/>
      <c r="BY99" s="340"/>
      <c r="BZ99" s="340"/>
      <c r="CA99" s="340"/>
      <c r="CB99" s="340"/>
      <c r="CC99" s="340"/>
      <c r="CD99" s="340"/>
      <c r="CE99" s="340"/>
      <c r="CF99" s="340"/>
      <c r="CG99" s="340"/>
      <c r="CH99" s="340"/>
      <c r="CI99" s="340"/>
      <c r="CJ99" s="340"/>
      <c r="CK99" s="340"/>
      <c r="CL99" s="340"/>
    </row>
    <row r="100" spans="8:90">
      <c r="H100" s="340"/>
      <c r="I100" s="340"/>
      <c r="J100" s="340"/>
      <c r="K100" s="340"/>
      <c r="L100" s="340"/>
      <c r="M100" s="340"/>
      <c r="N100" s="340"/>
      <c r="O100" s="340"/>
      <c r="P100" s="340"/>
      <c r="Q100" s="340"/>
      <c r="R100" s="340"/>
      <c r="S100" s="340"/>
      <c r="T100" s="340"/>
      <c r="U100" s="340"/>
      <c r="V100" s="340"/>
      <c r="W100" s="340"/>
      <c r="X100" s="340"/>
      <c r="Y100" s="340"/>
      <c r="Z100" s="340"/>
      <c r="AA100" s="340"/>
      <c r="AB100" s="340"/>
      <c r="AC100" s="340"/>
      <c r="AD100" s="340"/>
      <c r="AE100" s="340"/>
      <c r="AF100" s="340"/>
      <c r="AG100" s="340"/>
      <c r="AH100" s="340"/>
      <c r="AI100" s="340"/>
      <c r="AJ100" s="340"/>
      <c r="AK100" s="340"/>
      <c r="AL100" s="340"/>
      <c r="AM100" s="340"/>
      <c r="AN100" s="340"/>
      <c r="AO100" s="340"/>
      <c r="AP100" s="340"/>
      <c r="AQ100" s="340"/>
      <c r="AR100" s="340"/>
      <c r="AS100" s="340"/>
      <c r="AT100" s="340"/>
      <c r="AU100" s="340"/>
      <c r="AV100" s="340"/>
      <c r="AW100" s="340"/>
      <c r="AX100" s="340"/>
      <c r="AY100" s="340"/>
      <c r="AZ100" s="340"/>
      <c r="BA100" s="340"/>
      <c r="BB100" s="340"/>
      <c r="BC100" s="340"/>
      <c r="BD100" s="340"/>
      <c r="BE100" s="340"/>
      <c r="BF100" s="340"/>
      <c r="BG100" s="340"/>
      <c r="BH100" s="340"/>
      <c r="BI100" s="340"/>
      <c r="BJ100" s="340"/>
      <c r="BK100" s="340"/>
      <c r="BL100" s="340"/>
      <c r="BM100" s="340"/>
      <c r="BN100" s="340"/>
      <c r="BO100" s="340"/>
      <c r="BP100" s="340"/>
      <c r="BQ100" s="340"/>
      <c r="BR100" s="340"/>
      <c r="BS100" s="340"/>
      <c r="BT100" s="340"/>
      <c r="BU100" s="340"/>
      <c r="BV100" s="340"/>
      <c r="BW100" s="340"/>
      <c r="BX100" s="340"/>
      <c r="BY100" s="340"/>
      <c r="BZ100" s="340"/>
      <c r="CA100" s="340"/>
      <c r="CB100" s="340"/>
      <c r="CC100" s="340"/>
      <c r="CD100" s="340"/>
      <c r="CE100" s="340"/>
      <c r="CF100" s="340"/>
      <c r="CG100" s="340"/>
      <c r="CH100" s="340"/>
      <c r="CI100" s="340"/>
      <c r="CJ100" s="340"/>
      <c r="CK100" s="340"/>
      <c r="CL100" s="340"/>
    </row>
    <row r="101" spans="8:90">
      <c r="H101" s="340"/>
      <c r="I101" s="340"/>
      <c r="J101" s="340"/>
      <c r="K101" s="340"/>
      <c r="L101" s="340"/>
      <c r="M101" s="340"/>
      <c r="N101" s="340"/>
      <c r="O101" s="340"/>
      <c r="P101" s="340"/>
      <c r="Q101" s="340"/>
      <c r="R101" s="340"/>
      <c r="S101" s="340"/>
      <c r="T101" s="340"/>
      <c r="U101" s="340"/>
      <c r="V101" s="340"/>
      <c r="W101" s="340"/>
      <c r="X101" s="340"/>
      <c r="Y101" s="340"/>
      <c r="Z101" s="340"/>
      <c r="AA101" s="340"/>
      <c r="AB101" s="340"/>
      <c r="AC101" s="340"/>
      <c r="AD101" s="340"/>
      <c r="AE101" s="340"/>
      <c r="AF101" s="340"/>
      <c r="AG101" s="340"/>
      <c r="AH101" s="340"/>
      <c r="AI101" s="340"/>
      <c r="AJ101" s="340"/>
      <c r="AK101" s="340"/>
      <c r="AL101" s="340"/>
      <c r="AM101" s="340"/>
      <c r="AN101" s="340"/>
      <c r="AO101" s="340"/>
      <c r="AP101" s="340"/>
      <c r="AQ101" s="340"/>
      <c r="AR101" s="340"/>
      <c r="AS101" s="340"/>
      <c r="AT101" s="340"/>
      <c r="AU101" s="340"/>
      <c r="AV101" s="340"/>
      <c r="AW101" s="340"/>
      <c r="AX101" s="340"/>
      <c r="AY101" s="340"/>
      <c r="AZ101" s="340"/>
      <c r="BA101" s="340"/>
      <c r="BB101" s="340"/>
      <c r="BC101" s="340"/>
      <c r="BD101" s="340"/>
      <c r="BE101" s="340"/>
      <c r="BF101" s="340"/>
      <c r="BG101" s="340"/>
      <c r="BH101" s="340"/>
      <c r="BI101" s="340"/>
      <c r="BJ101" s="340"/>
      <c r="BK101" s="340"/>
      <c r="BL101" s="340"/>
      <c r="BM101" s="340"/>
      <c r="BN101" s="340"/>
      <c r="BO101" s="340"/>
      <c r="BP101" s="340"/>
      <c r="BQ101" s="340"/>
      <c r="BR101" s="340"/>
      <c r="BS101" s="340"/>
      <c r="BT101" s="340"/>
      <c r="BU101" s="340"/>
      <c r="BV101" s="340"/>
      <c r="BW101" s="340"/>
      <c r="BX101" s="340"/>
      <c r="BY101" s="340"/>
      <c r="BZ101" s="340"/>
      <c r="CA101" s="340"/>
      <c r="CB101" s="340"/>
      <c r="CC101" s="340"/>
      <c r="CD101" s="340"/>
      <c r="CE101" s="340"/>
      <c r="CF101" s="340"/>
      <c r="CG101" s="340"/>
      <c r="CH101" s="340"/>
      <c r="CI101" s="340"/>
      <c r="CJ101" s="340"/>
      <c r="CK101" s="340"/>
      <c r="CL101" s="340"/>
    </row>
    <row r="102" spans="8:90">
      <c r="H102" s="340"/>
      <c r="I102" s="340"/>
      <c r="J102" s="340"/>
      <c r="K102" s="340"/>
      <c r="L102" s="340"/>
      <c r="M102" s="340"/>
      <c r="N102" s="340"/>
      <c r="O102" s="340"/>
      <c r="P102" s="340"/>
      <c r="Q102" s="340"/>
      <c r="R102" s="340"/>
      <c r="S102" s="340"/>
      <c r="T102" s="340"/>
      <c r="U102" s="340"/>
      <c r="V102" s="340"/>
      <c r="W102" s="340"/>
      <c r="X102" s="340"/>
      <c r="Y102" s="340"/>
      <c r="Z102" s="340"/>
      <c r="AA102" s="340"/>
      <c r="AB102" s="340"/>
      <c r="AC102" s="340"/>
      <c r="AD102" s="340"/>
      <c r="AE102" s="340"/>
      <c r="AF102" s="340"/>
      <c r="AG102" s="340"/>
      <c r="AH102" s="340"/>
      <c r="AI102" s="340"/>
      <c r="AJ102" s="340"/>
      <c r="AK102" s="340"/>
      <c r="AL102" s="340"/>
      <c r="AM102" s="340"/>
      <c r="AN102" s="340"/>
      <c r="AO102" s="340"/>
      <c r="AP102" s="340"/>
      <c r="AQ102" s="340"/>
      <c r="AR102" s="340"/>
      <c r="AS102" s="340"/>
      <c r="AT102" s="340"/>
      <c r="AU102" s="340"/>
      <c r="AV102" s="340"/>
      <c r="AW102" s="340"/>
      <c r="AX102" s="340"/>
      <c r="AY102" s="340"/>
      <c r="AZ102" s="340"/>
      <c r="BA102" s="340"/>
      <c r="BB102" s="340"/>
      <c r="BC102" s="340"/>
      <c r="BD102" s="340"/>
      <c r="BE102" s="340"/>
      <c r="BF102" s="340"/>
      <c r="BG102" s="340"/>
      <c r="BH102" s="340"/>
      <c r="BI102" s="340"/>
      <c r="BJ102" s="340"/>
      <c r="BK102" s="340"/>
      <c r="BL102" s="340"/>
      <c r="BM102" s="340"/>
      <c r="BN102" s="340"/>
      <c r="BO102" s="340"/>
      <c r="BP102" s="340"/>
      <c r="BQ102" s="340"/>
      <c r="BR102" s="340"/>
      <c r="BS102" s="340"/>
      <c r="BT102" s="340"/>
      <c r="BU102" s="340"/>
      <c r="BV102" s="340"/>
      <c r="BW102" s="340"/>
      <c r="BX102" s="340"/>
      <c r="BY102" s="340"/>
      <c r="BZ102" s="340"/>
      <c r="CA102" s="340"/>
      <c r="CB102" s="340"/>
      <c r="CC102" s="340"/>
      <c r="CD102" s="340"/>
      <c r="CE102" s="340"/>
      <c r="CF102" s="340"/>
      <c r="CG102" s="340"/>
      <c r="CH102" s="340"/>
      <c r="CI102" s="340"/>
      <c r="CJ102" s="340"/>
      <c r="CK102" s="340"/>
      <c r="CL102" s="340"/>
    </row>
    <row r="103" spans="8:90">
      <c r="H103" s="340"/>
      <c r="I103" s="340"/>
      <c r="J103" s="340"/>
      <c r="K103" s="340"/>
      <c r="L103" s="340"/>
      <c r="M103" s="340"/>
      <c r="N103" s="340"/>
      <c r="O103" s="340"/>
      <c r="P103" s="340"/>
      <c r="Q103" s="340"/>
      <c r="R103" s="340"/>
      <c r="S103" s="340"/>
      <c r="T103" s="340"/>
      <c r="U103" s="340"/>
      <c r="V103" s="340"/>
      <c r="W103" s="340"/>
      <c r="X103" s="340"/>
      <c r="Y103" s="340"/>
      <c r="Z103" s="340"/>
      <c r="AA103" s="340"/>
      <c r="AB103" s="340"/>
      <c r="AC103" s="340"/>
      <c r="AD103" s="340"/>
      <c r="AE103" s="340"/>
      <c r="AF103" s="340"/>
      <c r="AG103" s="340"/>
      <c r="AH103" s="340"/>
      <c r="AI103" s="340"/>
      <c r="AJ103" s="340"/>
      <c r="AK103" s="340"/>
      <c r="AL103" s="340"/>
      <c r="AM103" s="340"/>
      <c r="AN103" s="340"/>
      <c r="AO103" s="340"/>
      <c r="AP103" s="340"/>
      <c r="AQ103" s="340"/>
      <c r="AR103" s="340"/>
      <c r="AS103" s="340"/>
      <c r="AT103" s="340"/>
      <c r="AU103" s="340"/>
      <c r="AV103" s="340"/>
      <c r="AW103" s="340"/>
      <c r="AX103" s="340"/>
      <c r="AY103" s="340"/>
      <c r="AZ103" s="340"/>
      <c r="BA103" s="340"/>
      <c r="BB103" s="340"/>
      <c r="BC103" s="340"/>
      <c r="BD103" s="340"/>
      <c r="BE103" s="340"/>
      <c r="BF103" s="340"/>
      <c r="BG103" s="340"/>
      <c r="BH103" s="340"/>
      <c r="BI103" s="340"/>
      <c r="BJ103" s="340"/>
      <c r="BK103" s="340"/>
      <c r="BL103" s="340"/>
      <c r="BM103" s="340"/>
      <c r="BN103" s="340"/>
      <c r="BO103" s="340"/>
      <c r="BP103" s="340"/>
      <c r="BQ103" s="340"/>
      <c r="BR103" s="340"/>
      <c r="BS103" s="340"/>
      <c r="BT103" s="340"/>
      <c r="BU103" s="340"/>
      <c r="BV103" s="340"/>
      <c r="BW103" s="340"/>
      <c r="BX103" s="340"/>
      <c r="BY103" s="340"/>
      <c r="BZ103" s="340"/>
      <c r="CA103" s="340"/>
      <c r="CB103" s="340"/>
      <c r="CC103" s="340"/>
      <c r="CD103" s="340"/>
      <c r="CE103" s="340"/>
      <c r="CF103" s="340"/>
      <c r="CG103" s="340"/>
      <c r="CH103" s="340"/>
      <c r="CI103" s="340"/>
      <c r="CJ103" s="340"/>
      <c r="CK103" s="340"/>
      <c r="CL103" s="340"/>
    </row>
    <row r="104" spans="8:90">
      <c r="H104" s="340"/>
      <c r="I104" s="340"/>
      <c r="J104" s="340"/>
      <c r="K104" s="340"/>
      <c r="L104" s="340"/>
      <c r="M104" s="340"/>
      <c r="N104" s="340"/>
      <c r="O104" s="340"/>
      <c r="P104" s="340"/>
      <c r="Q104" s="340"/>
      <c r="R104" s="340"/>
      <c r="S104" s="340"/>
      <c r="T104" s="340"/>
      <c r="U104" s="340"/>
      <c r="V104" s="340"/>
      <c r="W104" s="340"/>
      <c r="X104" s="340"/>
      <c r="Y104" s="340"/>
      <c r="Z104" s="340"/>
      <c r="AA104" s="340"/>
      <c r="AB104" s="340"/>
      <c r="AC104" s="340"/>
      <c r="AD104" s="340"/>
      <c r="AE104" s="340"/>
      <c r="AF104" s="340"/>
      <c r="AG104" s="340"/>
      <c r="AH104" s="340"/>
      <c r="AI104" s="340"/>
      <c r="AJ104" s="340"/>
      <c r="AK104" s="340"/>
      <c r="AL104" s="340"/>
      <c r="AM104" s="340"/>
      <c r="AN104" s="340"/>
      <c r="AO104" s="340"/>
      <c r="AP104" s="340"/>
      <c r="AQ104" s="340"/>
      <c r="AR104" s="340"/>
      <c r="AS104" s="340"/>
      <c r="AT104" s="340"/>
      <c r="AU104" s="340"/>
      <c r="AV104" s="340"/>
      <c r="AW104" s="340"/>
      <c r="AX104" s="340"/>
      <c r="AY104" s="340"/>
      <c r="AZ104" s="340"/>
      <c r="BA104" s="340"/>
      <c r="BB104" s="340"/>
      <c r="BC104" s="340"/>
      <c r="BD104" s="340"/>
      <c r="BE104" s="340"/>
      <c r="BF104" s="340"/>
      <c r="BG104" s="340"/>
      <c r="BH104" s="340"/>
      <c r="BI104" s="340"/>
      <c r="BJ104" s="340"/>
      <c r="BK104" s="340"/>
      <c r="BL104" s="340"/>
      <c r="BM104" s="340"/>
      <c r="BN104" s="340"/>
      <c r="BO104" s="340"/>
      <c r="BP104" s="340"/>
      <c r="BQ104" s="340"/>
      <c r="BR104" s="340"/>
      <c r="BS104" s="340"/>
      <c r="BT104" s="340"/>
      <c r="BU104" s="340"/>
      <c r="BV104" s="340"/>
      <c r="BW104" s="340"/>
      <c r="BX104" s="340"/>
      <c r="BY104" s="340"/>
      <c r="BZ104" s="340"/>
      <c r="CA104" s="340"/>
      <c r="CB104" s="340"/>
      <c r="CC104" s="340"/>
      <c r="CD104" s="340"/>
      <c r="CE104" s="340"/>
      <c r="CF104" s="340"/>
      <c r="CG104" s="340"/>
      <c r="CH104" s="340"/>
      <c r="CI104" s="340"/>
      <c r="CJ104" s="340"/>
      <c r="CK104" s="340"/>
      <c r="CL104" s="340"/>
    </row>
    <row r="105" spans="8:90">
      <c r="H105" s="340"/>
      <c r="I105" s="340"/>
      <c r="J105" s="340"/>
      <c r="K105" s="340"/>
      <c r="L105" s="340"/>
      <c r="M105" s="340"/>
      <c r="N105" s="340"/>
      <c r="O105" s="340"/>
      <c r="P105" s="340"/>
      <c r="Q105" s="340"/>
      <c r="R105" s="340"/>
      <c r="S105" s="340"/>
      <c r="T105" s="340"/>
      <c r="U105" s="340"/>
      <c r="V105" s="340"/>
      <c r="W105" s="340"/>
      <c r="X105" s="340"/>
      <c r="Y105" s="340"/>
      <c r="Z105" s="340"/>
      <c r="AA105" s="340"/>
      <c r="AB105" s="340"/>
      <c r="AC105" s="340"/>
      <c r="AD105" s="340"/>
      <c r="AE105" s="340"/>
      <c r="AF105" s="340"/>
      <c r="AG105" s="340"/>
      <c r="AH105" s="340"/>
      <c r="AI105" s="340"/>
      <c r="AJ105" s="340"/>
      <c r="AK105" s="340"/>
      <c r="AL105" s="340"/>
      <c r="AM105" s="340"/>
      <c r="AN105" s="340"/>
      <c r="AO105" s="340"/>
      <c r="AP105" s="340"/>
      <c r="AQ105" s="340"/>
      <c r="AR105" s="340"/>
      <c r="AS105" s="340"/>
      <c r="AT105" s="340"/>
      <c r="AU105" s="340"/>
      <c r="AV105" s="340"/>
      <c r="AW105" s="340"/>
      <c r="AX105" s="340"/>
      <c r="AY105" s="340"/>
      <c r="AZ105" s="340"/>
      <c r="BA105" s="340"/>
      <c r="BB105" s="340"/>
      <c r="BC105" s="340"/>
      <c r="BD105" s="340"/>
      <c r="BE105" s="340"/>
      <c r="BF105" s="340"/>
      <c r="BG105" s="340"/>
      <c r="BH105" s="340"/>
      <c r="BI105" s="340"/>
      <c r="BJ105" s="340"/>
      <c r="BK105" s="340"/>
      <c r="BL105" s="340"/>
      <c r="BM105" s="340"/>
      <c r="BN105" s="340"/>
      <c r="BO105" s="340"/>
      <c r="BP105" s="340"/>
      <c r="BQ105" s="340"/>
      <c r="BR105" s="340"/>
      <c r="BS105" s="340"/>
      <c r="BT105" s="340"/>
      <c r="BU105" s="340"/>
      <c r="BV105" s="340"/>
      <c r="BW105" s="340"/>
      <c r="BX105" s="340"/>
      <c r="BY105" s="340"/>
      <c r="BZ105" s="340"/>
      <c r="CA105" s="340"/>
      <c r="CB105" s="340"/>
      <c r="CC105" s="340"/>
      <c r="CD105" s="340"/>
      <c r="CE105" s="340"/>
      <c r="CF105" s="340"/>
      <c r="CG105" s="340"/>
      <c r="CH105" s="340"/>
      <c r="CI105" s="340"/>
      <c r="CJ105" s="340"/>
      <c r="CK105" s="340"/>
      <c r="CL105" s="340"/>
    </row>
    <row r="106" spans="8:90">
      <c r="H106" s="340"/>
      <c r="I106" s="340"/>
      <c r="J106" s="340"/>
      <c r="K106" s="340"/>
      <c r="L106" s="340"/>
      <c r="M106" s="340"/>
      <c r="N106" s="340"/>
      <c r="O106" s="340"/>
      <c r="P106" s="340"/>
      <c r="Q106" s="340"/>
      <c r="R106" s="340"/>
      <c r="S106" s="340"/>
      <c r="T106" s="340"/>
      <c r="U106" s="340"/>
      <c r="V106" s="340"/>
      <c r="W106" s="340"/>
      <c r="X106" s="340"/>
      <c r="Y106" s="340"/>
      <c r="Z106" s="340"/>
      <c r="AA106" s="340"/>
      <c r="AB106" s="340"/>
      <c r="AC106" s="340"/>
      <c r="AD106" s="340"/>
      <c r="AE106" s="340"/>
      <c r="AF106" s="340"/>
      <c r="AG106" s="340"/>
      <c r="AH106" s="340"/>
      <c r="AI106" s="340"/>
      <c r="AJ106" s="340"/>
      <c r="AK106" s="340"/>
      <c r="AL106" s="340"/>
      <c r="AM106" s="340"/>
      <c r="AN106" s="340"/>
      <c r="AO106" s="340"/>
      <c r="AP106" s="340"/>
      <c r="AQ106" s="340"/>
      <c r="AR106" s="340"/>
      <c r="AS106" s="340"/>
      <c r="AT106" s="340"/>
      <c r="AU106" s="340"/>
      <c r="AV106" s="340"/>
      <c r="AW106" s="340"/>
      <c r="AX106" s="340"/>
      <c r="AY106" s="340"/>
      <c r="AZ106" s="340"/>
      <c r="BA106" s="340"/>
      <c r="BB106" s="340"/>
      <c r="BC106" s="340"/>
      <c r="BD106" s="340"/>
      <c r="BE106" s="340"/>
      <c r="BF106" s="340"/>
      <c r="BG106" s="340"/>
      <c r="BH106" s="340"/>
      <c r="BI106" s="340"/>
      <c r="BJ106" s="340"/>
      <c r="BK106" s="340"/>
      <c r="BL106" s="340"/>
      <c r="BM106" s="340"/>
      <c r="BN106" s="340"/>
      <c r="BO106" s="340"/>
      <c r="BP106" s="340"/>
      <c r="BQ106" s="340"/>
      <c r="BR106" s="340"/>
      <c r="BS106" s="340"/>
      <c r="BT106" s="340"/>
      <c r="BU106" s="340"/>
      <c r="BV106" s="340"/>
      <c r="BW106" s="340"/>
      <c r="BX106" s="340"/>
      <c r="BY106" s="340"/>
      <c r="BZ106" s="340"/>
      <c r="CA106" s="340"/>
      <c r="CB106" s="340"/>
      <c r="CC106" s="340"/>
      <c r="CD106" s="340"/>
      <c r="CE106" s="340"/>
      <c r="CF106" s="340"/>
      <c r="CG106" s="340"/>
      <c r="CH106" s="340"/>
      <c r="CI106" s="340"/>
      <c r="CJ106" s="340"/>
      <c r="CK106" s="340"/>
      <c r="CL106" s="340"/>
    </row>
    <row r="107" spans="8:90">
      <c r="H107" s="340"/>
      <c r="I107" s="340"/>
      <c r="J107" s="340"/>
      <c r="K107" s="340"/>
      <c r="L107" s="340"/>
      <c r="M107" s="340"/>
      <c r="N107" s="340"/>
      <c r="O107" s="340"/>
      <c r="P107" s="340"/>
      <c r="Q107" s="340"/>
      <c r="R107" s="340"/>
      <c r="S107" s="340"/>
      <c r="T107" s="340"/>
      <c r="U107" s="340"/>
      <c r="V107" s="340"/>
      <c r="W107" s="340"/>
      <c r="X107" s="340"/>
      <c r="Y107" s="340"/>
      <c r="Z107" s="340"/>
      <c r="AA107" s="340"/>
      <c r="AB107" s="340"/>
      <c r="AC107" s="340"/>
      <c r="AD107" s="340"/>
      <c r="AE107" s="340"/>
      <c r="AF107" s="340"/>
      <c r="AG107" s="340"/>
      <c r="AH107" s="340"/>
      <c r="AI107" s="340"/>
      <c r="AJ107" s="340"/>
      <c r="AK107" s="340"/>
      <c r="AL107" s="340"/>
      <c r="AM107" s="340"/>
      <c r="AN107" s="340"/>
      <c r="AO107" s="340"/>
      <c r="AP107" s="340"/>
      <c r="AQ107" s="340"/>
      <c r="AR107" s="340"/>
      <c r="AS107" s="340"/>
      <c r="AT107" s="340"/>
      <c r="AU107" s="340"/>
      <c r="AV107" s="340"/>
      <c r="AW107" s="340"/>
      <c r="AX107" s="340"/>
      <c r="AY107" s="340"/>
      <c r="AZ107" s="340"/>
      <c r="BA107" s="340"/>
      <c r="BB107" s="340"/>
      <c r="BC107" s="340"/>
      <c r="BD107" s="340"/>
      <c r="BE107" s="340"/>
      <c r="BF107" s="340"/>
      <c r="BG107" s="340"/>
      <c r="BH107" s="340"/>
      <c r="BI107" s="340"/>
      <c r="BJ107" s="340"/>
      <c r="BK107" s="340"/>
      <c r="BL107" s="340"/>
      <c r="BM107" s="340"/>
      <c r="BN107" s="340"/>
      <c r="BO107" s="340"/>
      <c r="BP107" s="340"/>
      <c r="BQ107" s="340"/>
      <c r="BR107" s="340"/>
      <c r="BS107" s="340"/>
      <c r="BT107" s="340"/>
      <c r="BU107" s="340"/>
      <c r="BV107" s="340"/>
      <c r="BW107" s="340"/>
      <c r="BX107" s="340"/>
      <c r="BY107" s="340"/>
      <c r="BZ107" s="340"/>
      <c r="CA107" s="340"/>
      <c r="CB107" s="340"/>
      <c r="CC107" s="340"/>
      <c r="CD107" s="340"/>
      <c r="CE107" s="340"/>
      <c r="CF107" s="340"/>
      <c r="CG107" s="340"/>
      <c r="CH107" s="340"/>
      <c r="CI107" s="340"/>
      <c r="CJ107" s="340"/>
      <c r="CK107" s="340"/>
      <c r="CL107" s="340"/>
    </row>
    <row r="108" spans="8:90">
      <c r="H108" s="340"/>
      <c r="I108" s="340"/>
      <c r="J108" s="340"/>
      <c r="K108" s="340"/>
      <c r="L108" s="340"/>
      <c r="M108" s="340"/>
      <c r="N108" s="340"/>
      <c r="O108" s="340"/>
      <c r="P108" s="340"/>
      <c r="Q108" s="340"/>
      <c r="R108" s="340"/>
      <c r="S108" s="340"/>
      <c r="T108" s="340"/>
      <c r="U108" s="340"/>
      <c r="V108" s="340"/>
      <c r="W108" s="340"/>
      <c r="X108" s="340"/>
      <c r="Y108" s="340"/>
      <c r="Z108" s="340"/>
      <c r="AA108" s="340"/>
      <c r="AB108" s="340"/>
      <c r="AC108" s="340"/>
      <c r="AD108" s="340"/>
      <c r="AE108" s="340"/>
      <c r="AF108" s="340"/>
      <c r="AG108" s="340"/>
      <c r="AH108" s="340"/>
      <c r="AI108" s="340"/>
      <c r="AJ108" s="340"/>
      <c r="AK108" s="340"/>
      <c r="AL108" s="340"/>
      <c r="AM108" s="340"/>
      <c r="AN108" s="340"/>
      <c r="AO108" s="340"/>
      <c r="AP108" s="340"/>
      <c r="AQ108" s="340"/>
      <c r="AR108" s="340"/>
      <c r="AS108" s="340"/>
      <c r="AT108" s="340"/>
      <c r="AU108" s="340"/>
      <c r="AV108" s="340"/>
      <c r="AW108" s="340"/>
      <c r="AX108" s="340"/>
      <c r="AY108" s="340"/>
      <c r="AZ108" s="340"/>
      <c r="BA108" s="340"/>
      <c r="BB108" s="340"/>
      <c r="BC108" s="340"/>
      <c r="BD108" s="340"/>
      <c r="BE108" s="340"/>
      <c r="BF108" s="340"/>
      <c r="BG108" s="340"/>
      <c r="BH108" s="340"/>
      <c r="BI108" s="340"/>
      <c r="BJ108" s="340"/>
      <c r="BK108" s="340"/>
      <c r="BL108" s="340"/>
      <c r="BM108" s="340"/>
      <c r="BN108" s="340"/>
      <c r="BO108" s="340"/>
      <c r="BP108" s="340"/>
      <c r="BQ108" s="340"/>
      <c r="BR108" s="340"/>
      <c r="BS108" s="340"/>
      <c r="BT108" s="340"/>
      <c r="BU108" s="340"/>
      <c r="BV108" s="340"/>
      <c r="BW108" s="340"/>
      <c r="BX108" s="340"/>
      <c r="BY108" s="340"/>
      <c r="BZ108" s="340"/>
      <c r="CA108" s="340"/>
      <c r="CB108" s="340"/>
      <c r="CC108" s="340"/>
      <c r="CD108" s="340"/>
      <c r="CE108" s="340"/>
      <c r="CF108" s="340"/>
      <c r="CG108" s="340"/>
      <c r="CH108" s="340"/>
      <c r="CI108" s="340"/>
      <c r="CJ108" s="340"/>
      <c r="CK108" s="340"/>
      <c r="CL108" s="340"/>
    </row>
    <row r="109" spans="8:90">
      <c r="H109" s="340"/>
      <c r="I109" s="340"/>
      <c r="J109" s="340"/>
      <c r="K109" s="340"/>
      <c r="L109" s="340"/>
      <c r="M109" s="340"/>
      <c r="N109" s="340"/>
      <c r="O109" s="340"/>
      <c r="P109" s="340"/>
      <c r="Q109" s="340"/>
      <c r="R109" s="340"/>
      <c r="S109" s="340"/>
      <c r="T109" s="340"/>
      <c r="U109" s="340"/>
      <c r="V109" s="340"/>
      <c r="W109" s="340"/>
      <c r="X109" s="340"/>
      <c r="Y109" s="340"/>
      <c r="Z109" s="340"/>
      <c r="AA109" s="340"/>
      <c r="AB109" s="340"/>
      <c r="AC109" s="340"/>
      <c r="AD109" s="340"/>
      <c r="AE109" s="340"/>
      <c r="AF109" s="340"/>
      <c r="AG109" s="340"/>
      <c r="AH109" s="340"/>
      <c r="AI109" s="340"/>
      <c r="AJ109" s="340"/>
      <c r="AK109" s="340"/>
      <c r="AL109" s="340"/>
      <c r="AM109" s="340"/>
      <c r="AN109" s="340"/>
      <c r="AO109" s="340"/>
      <c r="AP109" s="340"/>
      <c r="AQ109" s="340"/>
      <c r="AR109" s="340"/>
      <c r="AS109" s="340"/>
      <c r="AT109" s="340"/>
      <c r="AU109" s="340"/>
      <c r="AV109" s="340"/>
      <c r="AW109" s="340"/>
      <c r="AX109" s="340"/>
      <c r="AY109" s="340"/>
      <c r="AZ109" s="340"/>
      <c r="BA109" s="340"/>
      <c r="BB109" s="340"/>
      <c r="BC109" s="340"/>
      <c r="BD109" s="340"/>
      <c r="BE109" s="340"/>
      <c r="BF109" s="340"/>
      <c r="BG109" s="340"/>
      <c r="BH109" s="340"/>
      <c r="BI109" s="340"/>
      <c r="BJ109" s="340"/>
      <c r="BK109" s="340"/>
      <c r="BL109" s="340"/>
      <c r="BM109" s="340"/>
      <c r="BN109" s="340"/>
      <c r="BO109" s="340"/>
      <c r="BP109" s="340"/>
      <c r="BQ109" s="340"/>
      <c r="BR109" s="340"/>
      <c r="BS109" s="340"/>
      <c r="BT109" s="340"/>
      <c r="BU109" s="340"/>
      <c r="BV109" s="340"/>
      <c r="BW109" s="340"/>
      <c r="BX109" s="340"/>
      <c r="BY109" s="340"/>
      <c r="BZ109" s="340"/>
      <c r="CA109" s="340"/>
      <c r="CB109" s="340"/>
      <c r="CC109" s="340"/>
      <c r="CD109" s="340"/>
      <c r="CE109" s="340"/>
      <c r="CF109" s="340"/>
      <c r="CG109" s="340"/>
      <c r="CH109" s="340"/>
      <c r="CI109" s="340"/>
      <c r="CJ109" s="340"/>
      <c r="CK109" s="340"/>
      <c r="CL109" s="340"/>
    </row>
    <row r="110" spans="8:90">
      <c r="H110" s="340"/>
      <c r="I110" s="340"/>
      <c r="J110" s="340"/>
      <c r="K110" s="340"/>
      <c r="L110" s="340"/>
      <c r="M110" s="340"/>
      <c r="N110" s="340"/>
      <c r="O110" s="340"/>
      <c r="P110" s="340"/>
      <c r="Q110" s="340"/>
      <c r="R110" s="340"/>
      <c r="S110" s="340"/>
      <c r="T110" s="340"/>
      <c r="U110" s="340"/>
      <c r="V110" s="340"/>
      <c r="W110" s="340"/>
      <c r="X110" s="340"/>
      <c r="Y110" s="340"/>
      <c r="Z110" s="340"/>
      <c r="AA110" s="340"/>
      <c r="AB110" s="340"/>
      <c r="AC110" s="340"/>
      <c r="AD110" s="340"/>
      <c r="AE110" s="340"/>
      <c r="AF110" s="340"/>
      <c r="AG110" s="340"/>
      <c r="AH110" s="340"/>
      <c r="AI110" s="340"/>
      <c r="AJ110" s="340"/>
      <c r="AK110" s="340"/>
      <c r="AL110" s="340"/>
      <c r="AM110" s="340"/>
      <c r="AN110" s="340"/>
      <c r="AO110" s="340"/>
      <c r="AP110" s="340"/>
      <c r="AQ110" s="340"/>
      <c r="AR110" s="340"/>
      <c r="AS110" s="340"/>
      <c r="AT110" s="340"/>
      <c r="AU110" s="340"/>
      <c r="AV110" s="340"/>
      <c r="AW110" s="340"/>
      <c r="AX110" s="340"/>
      <c r="AY110" s="340"/>
      <c r="AZ110" s="340"/>
      <c r="BA110" s="340"/>
      <c r="BB110" s="340"/>
      <c r="BC110" s="340"/>
      <c r="BD110" s="340"/>
      <c r="BE110" s="340"/>
      <c r="BF110" s="340"/>
      <c r="BG110" s="340"/>
      <c r="BH110" s="340"/>
      <c r="BI110" s="340"/>
      <c r="BJ110" s="340"/>
      <c r="BK110" s="340"/>
      <c r="BL110" s="340"/>
      <c r="BM110" s="340"/>
      <c r="BN110" s="340"/>
      <c r="BO110" s="340"/>
      <c r="BP110" s="340"/>
      <c r="BQ110" s="340"/>
      <c r="BR110" s="340"/>
      <c r="BS110" s="340"/>
      <c r="BT110" s="340"/>
      <c r="BU110" s="340"/>
      <c r="BV110" s="340"/>
      <c r="BW110" s="340"/>
      <c r="BX110" s="340"/>
      <c r="BY110" s="340"/>
      <c r="BZ110" s="340"/>
      <c r="CA110" s="340"/>
      <c r="CB110" s="340"/>
      <c r="CC110" s="340"/>
      <c r="CD110" s="340"/>
      <c r="CE110" s="340"/>
      <c r="CF110" s="340"/>
      <c r="CG110" s="340"/>
      <c r="CH110" s="340"/>
      <c r="CI110" s="340"/>
      <c r="CJ110" s="340"/>
      <c r="CK110" s="340"/>
      <c r="CL110" s="340"/>
    </row>
    <row r="111" spans="8:90">
      <c r="H111" s="340"/>
      <c r="I111" s="340"/>
      <c r="J111" s="340"/>
      <c r="K111" s="340"/>
      <c r="L111" s="340"/>
      <c r="M111" s="340"/>
      <c r="N111" s="340"/>
      <c r="O111" s="340"/>
      <c r="P111" s="340"/>
      <c r="Q111" s="340"/>
      <c r="R111" s="340"/>
      <c r="S111" s="340"/>
      <c r="T111" s="340"/>
      <c r="U111" s="340"/>
      <c r="V111" s="340"/>
      <c r="W111" s="340"/>
      <c r="X111" s="340"/>
      <c r="Y111" s="340"/>
      <c r="Z111" s="340"/>
      <c r="AA111" s="340"/>
      <c r="AB111" s="340"/>
      <c r="AC111" s="340"/>
      <c r="AD111" s="340"/>
      <c r="AE111" s="340"/>
      <c r="AF111" s="340"/>
      <c r="AG111" s="340"/>
      <c r="AH111" s="340"/>
      <c r="AI111" s="340"/>
      <c r="AJ111" s="340"/>
      <c r="AK111" s="340"/>
      <c r="AL111" s="340"/>
      <c r="AM111" s="340"/>
      <c r="AN111" s="340"/>
      <c r="AO111" s="340"/>
      <c r="AP111" s="340"/>
      <c r="AQ111" s="340"/>
      <c r="AR111" s="340"/>
      <c r="AS111" s="340"/>
      <c r="AT111" s="340"/>
      <c r="AU111" s="340"/>
      <c r="AV111" s="340"/>
      <c r="AW111" s="340"/>
      <c r="AX111" s="340"/>
      <c r="AY111" s="340"/>
      <c r="AZ111" s="340"/>
      <c r="BA111" s="340"/>
      <c r="BB111" s="340"/>
      <c r="BC111" s="340"/>
      <c r="BD111" s="340"/>
      <c r="BE111" s="340"/>
      <c r="BF111" s="340"/>
      <c r="BG111" s="340"/>
      <c r="BH111" s="340"/>
      <c r="BI111" s="340"/>
      <c r="BJ111" s="340"/>
      <c r="BK111" s="340"/>
      <c r="BL111" s="340"/>
      <c r="BM111" s="340"/>
      <c r="BN111" s="340"/>
      <c r="BO111" s="340"/>
      <c r="BP111" s="340"/>
      <c r="BQ111" s="340"/>
      <c r="BR111" s="340"/>
      <c r="BS111" s="340"/>
      <c r="BT111" s="340"/>
      <c r="BU111" s="340"/>
      <c r="BV111" s="340"/>
      <c r="BW111" s="340"/>
      <c r="BX111" s="340"/>
      <c r="BY111" s="340"/>
      <c r="BZ111" s="340"/>
      <c r="CA111" s="340"/>
      <c r="CB111" s="340"/>
      <c r="CC111" s="340"/>
      <c r="CD111" s="340"/>
      <c r="CE111" s="340"/>
      <c r="CF111" s="340"/>
      <c r="CG111" s="340"/>
      <c r="CH111" s="340"/>
      <c r="CI111" s="340"/>
      <c r="CJ111" s="340"/>
      <c r="CK111" s="340"/>
      <c r="CL111" s="340"/>
    </row>
    <row r="112" spans="8:90">
      <c r="H112" s="340"/>
      <c r="I112" s="340"/>
      <c r="J112" s="340"/>
      <c r="K112" s="340"/>
      <c r="L112" s="340"/>
      <c r="M112" s="340"/>
      <c r="N112" s="340"/>
      <c r="O112" s="340"/>
      <c r="P112" s="340"/>
      <c r="Q112" s="340"/>
      <c r="R112" s="340"/>
      <c r="S112" s="340"/>
      <c r="T112" s="340"/>
      <c r="U112" s="340"/>
      <c r="V112" s="340"/>
      <c r="W112" s="340"/>
      <c r="X112" s="340"/>
      <c r="Y112" s="340"/>
      <c r="Z112" s="340"/>
      <c r="AA112" s="340"/>
      <c r="AB112" s="340"/>
      <c r="AC112" s="340"/>
      <c r="AD112" s="340"/>
      <c r="AE112" s="340"/>
      <c r="AF112" s="340"/>
      <c r="AG112" s="340"/>
      <c r="AH112" s="340"/>
      <c r="AI112" s="340"/>
      <c r="AJ112" s="340"/>
      <c r="AK112" s="340"/>
      <c r="AL112" s="340"/>
      <c r="AM112" s="340"/>
      <c r="AN112" s="340"/>
      <c r="AO112" s="340"/>
      <c r="AP112" s="340"/>
      <c r="AQ112" s="340"/>
      <c r="AR112" s="340"/>
      <c r="AS112" s="340"/>
      <c r="AT112" s="340"/>
      <c r="AU112" s="340"/>
      <c r="AV112" s="340"/>
      <c r="AW112" s="340"/>
      <c r="AX112" s="340"/>
      <c r="AY112" s="340"/>
      <c r="AZ112" s="340"/>
      <c r="BA112" s="340"/>
      <c r="BB112" s="340"/>
      <c r="BC112" s="340"/>
      <c r="BD112" s="340"/>
      <c r="BE112" s="340"/>
      <c r="BF112" s="340"/>
      <c r="BG112" s="340"/>
      <c r="BH112" s="340"/>
      <c r="BI112" s="340"/>
      <c r="BJ112" s="340"/>
      <c r="BK112" s="340"/>
      <c r="BL112" s="340"/>
      <c r="BM112" s="340"/>
      <c r="BN112" s="340"/>
      <c r="BO112" s="340"/>
      <c r="BP112" s="340"/>
      <c r="BQ112" s="340"/>
      <c r="BR112" s="340"/>
      <c r="BS112" s="340"/>
      <c r="BT112" s="340"/>
      <c r="BU112" s="340"/>
      <c r="BV112" s="340"/>
      <c r="BW112" s="340"/>
      <c r="BX112" s="340"/>
      <c r="BY112" s="340"/>
      <c r="BZ112" s="340"/>
      <c r="CA112" s="340"/>
      <c r="CB112" s="340"/>
      <c r="CC112" s="340"/>
      <c r="CD112" s="340"/>
      <c r="CE112" s="340"/>
      <c r="CF112" s="340"/>
      <c r="CG112" s="340"/>
      <c r="CH112" s="340"/>
      <c r="CI112" s="340"/>
      <c r="CJ112" s="340"/>
      <c r="CK112" s="340"/>
      <c r="CL112" s="340"/>
    </row>
    <row r="113" spans="8:90">
      <c r="H113" s="340"/>
      <c r="I113" s="340"/>
      <c r="J113" s="340"/>
      <c r="K113" s="340"/>
      <c r="L113" s="340"/>
      <c r="M113" s="340"/>
      <c r="N113" s="340"/>
      <c r="O113" s="340"/>
      <c r="P113" s="340"/>
      <c r="Q113" s="340"/>
      <c r="R113" s="340"/>
      <c r="S113" s="340"/>
      <c r="T113" s="340"/>
      <c r="U113" s="340"/>
      <c r="V113" s="340"/>
      <c r="W113" s="340"/>
      <c r="X113" s="340"/>
      <c r="Y113" s="340"/>
      <c r="Z113" s="340"/>
      <c r="AA113" s="340"/>
      <c r="AB113" s="340"/>
      <c r="AC113" s="340"/>
      <c r="AD113" s="340"/>
      <c r="AE113" s="340"/>
      <c r="AF113" s="340"/>
      <c r="AG113" s="340"/>
      <c r="AH113" s="340"/>
      <c r="AI113" s="340"/>
      <c r="AJ113" s="340"/>
      <c r="AK113" s="340"/>
      <c r="AL113" s="340"/>
      <c r="AM113" s="340"/>
      <c r="AN113" s="340"/>
      <c r="AO113" s="340"/>
      <c r="AP113" s="340"/>
      <c r="AQ113" s="340"/>
      <c r="AR113" s="340"/>
      <c r="AS113" s="340"/>
      <c r="AT113" s="340"/>
      <c r="AU113" s="340"/>
      <c r="AV113" s="340"/>
      <c r="AW113" s="340"/>
      <c r="AX113" s="340"/>
      <c r="AY113" s="340"/>
      <c r="AZ113" s="340"/>
      <c r="BA113" s="340"/>
      <c r="BB113" s="340"/>
      <c r="BC113" s="340"/>
      <c r="BD113" s="340"/>
      <c r="BE113" s="340"/>
      <c r="BF113" s="340"/>
      <c r="BG113" s="340"/>
      <c r="BH113" s="340"/>
      <c r="BI113" s="340"/>
      <c r="BJ113" s="340"/>
      <c r="BK113" s="340"/>
      <c r="BL113" s="340"/>
      <c r="BM113" s="340"/>
      <c r="BN113" s="340"/>
      <c r="BO113" s="340"/>
      <c r="BP113" s="340"/>
      <c r="BQ113" s="340"/>
      <c r="BR113" s="340"/>
      <c r="BS113" s="340"/>
      <c r="BT113" s="340"/>
      <c r="BU113" s="340"/>
      <c r="BV113" s="340"/>
      <c r="BW113" s="340"/>
      <c r="BX113" s="340"/>
      <c r="BY113" s="340"/>
      <c r="BZ113" s="340"/>
      <c r="CA113" s="340"/>
      <c r="CB113" s="340"/>
      <c r="CC113" s="340"/>
      <c r="CD113" s="340"/>
      <c r="CE113" s="340"/>
      <c r="CF113" s="340"/>
      <c r="CG113" s="340"/>
      <c r="CH113" s="340"/>
      <c r="CI113" s="340"/>
      <c r="CJ113" s="340"/>
      <c r="CK113" s="340"/>
      <c r="CL113" s="340"/>
    </row>
    <row r="114" spans="8:90">
      <c r="H114" s="340"/>
      <c r="I114" s="340"/>
      <c r="J114" s="340"/>
      <c r="K114" s="340"/>
      <c r="L114" s="340"/>
      <c r="M114" s="340"/>
      <c r="N114" s="340"/>
      <c r="O114" s="340"/>
      <c r="P114" s="340"/>
      <c r="Q114" s="340"/>
      <c r="R114" s="340"/>
      <c r="S114" s="340"/>
      <c r="T114" s="340"/>
      <c r="U114" s="340"/>
      <c r="V114" s="340"/>
      <c r="W114" s="340"/>
      <c r="X114" s="340"/>
      <c r="Y114" s="340"/>
      <c r="Z114" s="340"/>
      <c r="AA114" s="340"/>
      <c r="AB114" s="340"/>
      <c r="AC114" s="340"/>
      <c r="AD114" s="340"/>
      <c r="AE114" s="340"/>
      <c r="AF114" s="340"/>
      <c r="AG114" s="340"/>
      <c r="AH114" s="340"/>
      <c r="AI114" s="340"/>
      <c r="AJ114" s="340"/>
      <c r="AK114" s="340"/>
      <c r="AL114" s="340"/>
      <c r="AM114" s="340"/>
      <c r="AN114" s="340"/>
      <c r="AO114" s="340"/>
      <c r="AP114" s="340"/>
      <c r="AQ114" s="340"/>
      <c r="AR114" s="340"/>
      <c r="AS114" s="340"/>
      <c r="AT114" s="340"/>
      <c r="AU114" s="340"/>
      <c r="AV114" s="340"/>
      <c r="AW114" s="340"/>
      <c r="AX114" s="340"/>
      <c r="AY114" s="340"/>
      <c r="AZ114" s="340"/>
      <c r="BA114" s="340"/>
      <c r="BB114" s="340"/>
      <c r="BC114" s="340"/>
      <c r="BD114" s="340"/>
      <c r="BE114" s="340"/>
      <c r="BF114" s="340"/>
      <c r="BG114" s="340"/>
      <c r="BH114" s="340"/>
      <c r="BI114" s="340"/>
      <c r="BJ114" s="340"/>
      <c r="BK114" s="340"/>
      <c r="BL114" s="340"/>
      <c r="BM114" s="340"/>
      <c r="BN114" s="340"/>
      <c r="BO114" s="340"/>
      <c r="BP114" s="340"/>
      <c r="BQ114" s="340"/>
      <c r="BR114" s="340"/>
      <c r="BS114" s="340"/>
      <c r="BT114" s="340"/>
      <c r="BU114" s="340"/>
      <c r="BV114" s="340"/>
      <c r="BW114" s="340"/>
      <c r="BX114" s="340"/>
      <c r="BY114" s="340"/>
      <c r="BZ114" s="340"/>
      <c r="CA114" s="340"/>
      <c r="CB114" s="340"/>
      <c r="CC114" s="340"/>
      <c r="CD114" s="340"/>
      <c r="CE114" s="340"/>
      <c r="CF114" s="340"/>
      <c r="CG114" s="340"/>
      <c r="CH114" s="340"/>
      <c r="CI114" s="340"/>
      <c r="CJ114" s="340"/>
      <c r="CK114" s="340"/>
      <c r="CL114" s="340"/>
    </row>
    <row r="115" spans="8:90">
      <c r="H115" s="340"/>
      <c r="I115" s="340"/>
      <c r="J115" s="340"/>
      <c r="K115" s="340"/>
      <c r="L115" s="340"/>
      <c r="M115" s="340"/>
      <c r="N115" s="340"/>
      <c r="O115" s="340"/>
      <c r="P115" s="340"/>
      <c r="Q115" s="340"/>
      <c r="R115" s="340"/>
      <c r="S115" s="340"/>
      <c r="T115" s="340"/>
      <c r="U115" s="340"/>
      <c r="V115" s="340"/>
      <c r="W115" s="340"/>
      <c r="X115" s="340"/>
      <c r="Y115" s="340"/>
      <c r="Z115" s="340"/>
      <c r="AA115" s="340"/>
      <c r="AB115" s="340"/>
      <c r="AC115" s="340"/>
      <c r="AD115" s="340"/>
      <c r="AE115" s="340"/>
      <c r="AF115" s="340"/>
      <c r="AG115" s="340"/>
      <c r="AH115" s="340"/>
      <c r="AI115" s="340"/>
      <c r="AJ115" s="340"/>
      <c r="AK115" s="340"/>
      <c r="AL115" s="340"/>
      <c r="AM115" s="340"/>
      <c r="AN115" s="340"/>
      <c r="AO115" s="340"/>
      <c r="AP115" s="340"/>
      <c r="AQ115" s="340"/>
      <c r="AR115" s="340"/>
      <c r="AS115" s="340"/>
      <c r="AT115" s="340"/>
      <c r="AU115" s="340"/>
      <c r="AV115" s="340"/>
      <c r="AW115" s="340"/>
      <c r="AX115" s="340"/>
      <c r="AY115" s="340"/>
      <c r="AZ115" s="340"/>
      <c r="BA115" s="340"/>
      <c r="BB115" s="340"/>
      <c r="BC115" s="340"/>
      <c r="BD115" s="340"/>
      <c r="BE115" s="340"/>
      <c r="BF115" s="340"/>
      <c r="BG115" s="340"/>
      <c r="BH115" s="340"/>
      <c r="BI115" s="340"/>
      <c r="BJ115" s="340"/>
      <c r="BK115" s="340"/>
      <c r="BL115" s="340"/>
      <c r="BM115" s="340"/>
      <c r="BN115" s="340"/>
      <c r="BO115" s="340"/>
      <c r="BP115" s="340"/>
      <c r="BQ115" s="340"/>
      <c r="BR115" s="340"/>
      <c r="BS115" s="340"/>
      <c r="BT115" s="340"/>
      <c r="BU115" s="340"/>
      <c r="BV115" s="340"/>
      <c r="BW115" s="340"/>
      <c r="BX115" s="340"/>
      <c r="BY115" s="340"/>
      <c r="BZ115" s="340"/>
      <c r="CA115" s="340"/>
      <c r="CB115" s="340"/>
      <c r="CC115" s="340"/>
      <c r="CD115" s="340"/>
      <c r="CE115" s="340"/>
      <c r="CF115" s="340"/>
      <c r="CG115" s="340"/>
      <c r="CH115" s="340"/>
      <c r="CI115" s="340"/>
      <c r="CJ115" s="340"/>
      <c r="CK115" s="340"/>
      <c r="CL115" s="340"/>
    </row>
    <row r="116" spans="8:90">
      <c r="H116" s="340"/>
      <c r="I116" s="340"/>
      <c r="J116" s="340"/>
      <c r="K116" s="340"/>
      <c r="L116" s="340"/>
      <c r="M116" s="340"/>
      <c r="N116" s="340"/>
      <c r="O116" s="340"/>
      <c r="P116" s="340"/>
      <c r="Q116" s="340"/>
      <c r="R116" s="340"/>
      <c r="S116" s="340"/>
      <c r="T116" s="340"/>
      <c r="U116" s="340"/>
      <c r="V116" s="340"/>
      <c r="W116" s="340"/>
      <c r="X116" s="340"/>
      <c r="Y116" s="340"/>
      <c r="Z116" s="340"/>
      <c r="AA116" s="340"/>
      <c r="AB116" s="340"/>
      <c r="AC116" s="340"/>
      <c r="AD116" s="340"/>
      <c r="AE116" s="340"/>
      <c r="AF116" s="340"/>
      <c r="AG116" s="340"/>
      <c r="AH116" s="340"/>
      <c r="AI116" s="340"/>
      <c r="AJ116" s="340"/>
      <c r="AK116" s="340"/>
      <c r="AL116" s="340"/>
      <c r="AM116" s="340"/>
      <c r="AN116" s="340"/>
      <c r="AO116" s="340"/>
      <c r="AP116" s="340"/>
      <c r="AQ116" s="340"/>
      <c r="AR116" s="340"/>
      <c r="AS116" s="340"/>
      <c r="AT116" s="340"/>
      <c r="AU116" s="340"/>
      <c r="AV116" s="340"/>
      <c r="AW116" s="340"/>
      <c r="AX116" s="340"/>
      <c r="AY116" s="340"/>
      <c r="AZ116" s="340"/>
      <c r="BA116" s="340"/>
      <c r="BB116" s="340"/>
      <c r="BC116" s="340"/>
      <c r="BD116" s="340"/>
      <c r="BE116" s="340"/>
      <c r="BF116" s="340"/>
      <c r="BG116" s="340"/>
      <c r="BH116" s="340"/>
      <c r="BI116" s="340"/>
      <c r="BJ116" s="340"/>
      <c r="BK116" s="340"/>
      <c r="BL116" s="340"/>
      <c r="BM116" s="340"/>
      <c r="BN116" s="340"/>
      <c r="BO116" s="340"/>
      <c r="BP116" s="340"/>
      <c r="BQ116" s="340"/>
      <c r="BR116" s="340"/>
      <c r="BS116" s="340"/>
      <c r="BT116" s="340"/>
      <c r="BU116" s="340"/>
      <c r="BV116" s="340"/>
      <c r="BW116" s="340"/>
      <c r="BX116" s="340"/>
      <c r="BY116" s="340"/>
      <c r="BZ116" s="340"/>
      <c r="CA116" s="340"/>
      <c r="CB116" s="340"/>
      <c r="CC116" s="340"/>
      <c r="CD116" s="340"/>
      <c r="CE116" s="340"/>
      <c r="CF116" s="340"/>
      <c r="CG116" s="340"/>
      <c r="CH116" s="340"/>
      <c r="CI116" s="340"/>
      <c r="CJ116" s="340"/>
      <c r="CK116" s="340"/>
      <c r="CL116" s="340"/>
    </row>
    <row r="117" spans="8:90">
      <c r="H117" s="340"/>
      <c r="I117" s="340"/>
      <c r="J117" s="340"/>
      <c r="K117" s="340"/>
      <c r="L117" s="340"/>
      <c r="M117" s="340"/>
      <c r="N117" s="340"/>
      <c r="O117" s="340"/>
      <c r="P117" s="340"/>
      <c r="Q117" s="340"/>
      <c r="R117" s="340"/>
      <c r="S117" s="340"/>
      <c r="T117" s="340"/>
      <c r="U117" s="340"/>
      <c r="V117" s="340"/>
      <c r="W117" s="340"/>
      <c r="X117" s="340"/>
      <c r="Y117" s="340"/>
      <c r="Z117" s="340"/>
      <c r="AA117" s="340"/>
      <c r="AB117" s="340"/>
      <c r="AC117" s="340"/>
      <c r="AD117" s="340"/>
      <c r="AE117" s="340"/>
      <c r="AF117" s="340"/>
      <c r="AG117" s="340"/>
      <c r="AH117" s="340"/>
      <c r="AI117" s="340"/>
      <c r="AJ117" s="340"/>
      <c r="AK117" s="340"/>
      <c r="AL117" s="340"/>
      <c r="AM117" s="340"/>
      <c r="AN117" s="340"/>
      <c r="AO117" s="340"/>
      <c r="AP117" s="340"/>
      <c r="AQ117" s="340"/>
      <c r="AR117" s="340"/>
      <c r="AS117" s="340"/>
      <c r="AT117" s="340"/>
      <c r="AU117" s="340"/>
      <c r="AV117" s="340"/>
      <c r="AW117" s="340"/>
      <c r="AX117" s="340"/>
      <c r="AY117" s="340"/>
      <c r="AZ117" s="340"/>
      <c r="BA117" s="340"/>
      <c r="BB117" s="340"/>
      <c r="BC117" s="340"/>
      <c r="BD117" s="340"/>
      <c r="BE117" s="340"/>
      <c r="BF117" s="340"/>
      <c r="BG117" s="340"/>
      <c r="BH117" s="340"/>
      <c r="BI117" s="340"/>
      <c r="BJ117" s="340"/>
      <c r="BK117" s="340"/>
      <c r="BL117" s="340"/>
      <c r="BM117" s="340"/>
      <c r="BN117" s="340"/>
      <c r="BO117" s="340"/>
      <c r="BP117" s="340"/>
      <c r="BQ117" s="340"/>
      <c r="BR117" s="340"/>
      <c r="BS117" s="340"/>
      <c r="BT117" s="340"/>
      <c r="BU117" s="340"/>
      <c r="BV117" s="340"/>
      <c r="BW117" s="340"/>
      <c r="BX117" s="340"/>
      <c r="BY117" s="340"/>
      <c r="BZ117" s="340"/>
      <c r="CA117" s="340"/>
      <c r="CB117" s="340"/>
      <c r="CC117" s="340"/>
      <c r="CD117" s="340"/>
      <c r="CE117" s="340"/>
      <c r="CF117" s="340"/>
      <c r="CG117" s="340"/>
      <c r="CH117" s="340"/>
      <c r="CI117" s="340"/>
      <c r="CJ117" s="340"/>
      <c r="CK117" s="340"/>
      <c r="CL117" s="340"/>
    </row>
    <row r="118" spans="8:90">
      <c r="H118" s="340"/>
      <c r="I118" s="340"/>
      <c r="J118" s="340"/>
      <c r="K118" s="340"/>
      <c r="L118" s="340"/>
      <c r="M118" s="340"/>
      <c r="N118" s="340"/>
      <c r="O118" s="340"/>
      <c r="P118" s="340"/>
      <c r="Q118" s="340"/>
      <c r="R118" s="340"/>
      <c r="S118" s="340"/>
      <c r="T118" s="340"/>
      <c r="U118" s="340"/>
      <c r="V118" s="340"/>
      <c r="W118" s="340"/>
      <c r="X118" s="340"/>
      <c r="Y118" s="340"/>
      <c r="Z118" s="340"/>
      <c r="AA118" s="340"/>
      <c r="AB118" s="340"/>
      <c r="AC118" s="340"/>
      <c r="AD118" s="340"/>
      <c r="AE118" s="340"/>
      <c r="AF118" s="340"/>
      <c r="AG118" s="340"/>
      <c r="AH118" s="340"/>
      <c r="AI118" s="340"/>
      <c r="AJ118" s="340"/>
      <c r="AK118" s="340"/>
      <c r="AL118" s="340"/>
      <c r="AM118" s="340"/>
      <c r="AN118" s="340"/>
      <c r="AO118" s="340"/>
      <c r="AP118" s="340"/>
      <c r="AQ118" s="340"/>
      <c r="AR118" s="340"/>
      <c r="AS118" s="340"/>
      <c r="AT118" s="340"/>
      <c r="AU118" s="340"/>
      <c r="AV118" s="340"/>
      <c r="AW118" s="340"/>
      <c r="AX118" s="340"/>
      <c r="AY118" s="340"/>
      <c r="AZ118" s="340"/>
      <c r="BA118" s="340"/>
      <c r="BB118" s="340"/>
      <c r="BC118" s="340"/>
      <c r="BD118" s="340"/>
      <c r="BE118" s="340"/>
      <c r="BF118" s="340"/>
      <c r="BG118" s="340"/>
      <c r="BH118" s="340"/>
      <c r="BI118" s="340"/>
      <c r="BJ118" s="340"/>
      <c r="BK118" s="340"/>
      <c r="BL118" s="340"/>
      <c r="BM118" s="340"/>
      <c r="BN118" s="340"/>
      <c r="BO118" s="340"/>
      <c r="BP118" s="340"/>
      <c r="BQ118" s="340"/>
      <c r="BR118" s="340"/>
      <c r="BS118" s="340"/>
      <c r="BT118" s="340"/>
      <c r="BU118" s="340"/>
      <c r="BV118" s="340"/>
      <c r="BW118" s="340"/>
      <c r="BX118" s="340"/>
      <c r="BY118" s="340"/>
      <c r="BZ118" s="340"/>
      <c r="CA118" s="340"/>
      <c r="CB118" s="340"/>
      <c r="CC118" s="340"/>
      <c r="CD118" s="340"/>
      <c r="CE118" s="340"/>
      <c r="CF118" s="340"/>
      <c r="CG118" s="340"/>
      <c r="CH118" s="340"/>
      <c r="CI118" s="340"/>
      <c r="CJ118" s="340"/>
      <c r="CK118" s="340"/>
      <c r="CL118" s="340"/>
    </row>
    <row r="119" spans="8:90">
      <c r="H119" s="340"/>
      <c r="I119" s="340"/>
      <c r="J119" s="340"/>
      <c r="K119" s="340"/>
      <c r="L119" s="340"/>
      <c r="M119" s="340"/>
      <c r="N119" s="340"/>
      <c r="O119" s="340"/>
      <c r="P119" s="340"/>
      <c r="Q119" s="340"/>
      <c r="R119" s="340"/>
      <c r="S119" s="340"/>
      <c r="T119" s="340"/>
      <c r="U119" s="340"/>
      <c r="V119" s="340"/>
      <c r="W119" s="340"/>
      <c r="X119" s="340"/>
      <c r="Y119" s="340"/>
      <c r="Z119" s="340"/>
      <c r="AA119" s="340"/>
      <c r="AB119" s="340"/>
      <c r="AC119" s="340"/>
      <c r="AD119" s="340"/>
      <c r="AE119" s="340"/>
      <c r="AF119" s="340"/>
      <c r="AG119" s="340"/>
      <c r="AH119" s="340"/>
      <c r="AI119" s="340"/>
      <c r="AJ119" s="340"/>
      <c r="AK119" s="340"/>
      <c r="AL119" s="340"/>
      <c r="AM119" s="340"/>
      <c r="AN119" s="340"/>
      <c r="AO119" s="340"/>
      <c r="AP119" s="340"/>
      <c r="AQ119" s="340"/>
      <c r="AR119" s="340"/>
      <c r="AS119" s="340"/>
      <c r="AT119" s="340"/>
      <c r="AU119" s="340"/>
      <c r="AV119" s="340"/>
      <c r="AW119" s="340"/>
      <c r="AX119" s="340"/>
      <c r="AY119" s="340"/>
      <c r="AZ119" s="340"/>
      <c r="BA119" s="340"/>
      <c r="BB119" s="340"/>
      <c r="BC119" s="340"/>
      <c r="BD119" s="340"/>
      <c r="BE119" s="340"/>
      <c r="BF119" s="340"/>
      <c r="BG119" s="340"/>
      <c r="BH119" s="340"/>
      <c r="BI119" s="340"/>
      <c r="BJ119" s="340"/>
      <c r="BK119" s="340"/>
      <c r="BL119" s="340"/>
      <c r="BM119" s="340"/>
      <c r="BN119" s="340"/>
      <c r="BO119" s="340"/>
      <c r="BP119" s="340"/>
      <c r="BQ119" s="340"/>
      <c r="BR119" s="340"/>
      <c r="BS119" s="340"/>
      <c r="BT119" s="340"/>
      <c r="BU119" s="340"/>
      <c r="BV119" s="340"/>
      <c r="BW119" s="340"/>
      <c r="BX119" s="340"/>
      <c r="BY119" s="340"/>
      <c r="BZ119" s="340"/>
      <c r="CA119" s="340"/>
      <c r="CB119" s="340"/>
      <c r="CC119" s="340"/>
      <c r="CD119" s="340"/>
      <c r="CE119" s="340"/>
      <c r="CF119" s="340"/>
      <c r="CG119" s="340"/>
      <c r="CH119" s="340"/>
      <c r="CI119" s="340"/>
      <c r="CJ119" s="340"/>
      <c r="CK119" s="340"/>
      <c r="CL119" s="340"/>
    </row>
    <row r="120" spans="8:90">
      <c r="H120" s="340"/>
      <c r="I120" s="340"/>
      <c r="J120" s="340"/>
      <c r="K120" s="340"/>
      <c r="L120" s="340"/>
      <c r="M120" s="340"/>
      <c r="N120" s="340"/>
      <c r="O120" s="340"/>
      <c r="P120" s="340"/>
      <c r="Q120" s="340"/>
      <c r="R120" s="340"/>
      <c r="S120" s="340"/>
      <c r="T120" s="340"/>
      <c r="U120" s="340"/>
      <c r="V120" s="340"/>
      <c r="W120" s="340"/>
      <c r="X120" s="340"/>
      <c r="Y120" s="340"/>
      <c r="Z120" s="340"/>
      <c r="AA120" s="340"/>
      <c r="AB120" s="340"/>
      <c r="AC120" s="340"/>
      <c r="AD120" s="340"/>
      <c r="AE120" s="340"/>
      <c r="AF120" s="340"/>
      <c r="AG120" s="340"/>
      <c r="AH120" s="340"/>
      <c r="AI120" s="340"/>
      <c r="AJ120" s="340"/>
      <c r="AK120" s="340"/>
      <c r="AL120" s="340"/>
      <c r="AM120" s="340"/>
      <c r="AN120" s="340"/>
      <c r="AO120" s="340"/>
      <c r="AP120" s="340"/>
      <c r="AQ120" s="340"/>
      <c r="AR120" s="340"/>
      <c r="AS120" s="340"/>
      <c r="AT120" s="340"/>
      <c r="AU120" s="340"/>
      <c r="AV120" s="340"/>
      <c r="AW120" s="340"/>
      <c r="AX120" s="340"/>
      <c r="AY120" s="340"/>
      <c r="AZ120" s="340"/>
      <c r="BA120" s="340"/>
      <c r="BB120" s="340"/>
      <c r="BC120" s="340"/>
      <c r="BD120" s="340"/>
      <c r="BE120" s="340"/>
      <c r="BF120" s="340"/>
      <c r="BG120" s="340"/>
      <c r="BH120" s="340"/>
      <c r="BI120" s="340"/>
      <c r="BJ120" s="340"/>
      <c r="BK120" s="340"/>
      <c r="BL120" s="340"/>
      <c r="BM120" s="340"/>
      <c r="BN120" s="340"/>
      <c r="BO120" s="340"/>
      <c r="BP120" s="340"/>
      <c r="BQ120" s="340"/>
      <c r="BR120" s="340"/>
      <c r="BS120" s="340"/>
      <c r="BT120" s="340"/>
      <c r="BU120" s="340"/>
      <c r="BV120" s="340"/>
      <c r="BW120" s="340"/>
      <c r="BX120" s="340"/>
      <c r="BY120" s="340"/>
      <c r="BZ120" s="340"/>
      <c r="CA120" s="340"/>
      <c r="CB120" s="340"/>
      <c r="CC120" s="340"/>
      <c r="CD120" s="340"/>
      <c r="CE120" s="340"/>
      <c r="CF120" s="340"/>
      <c r="CG120" s="340"/>
      <c r="CH120" s="340"/>
      <c r="CI120" s="340"/>
      <c r="CJ120" s="340"/>
      <c r="CK120" s="340"/>
      <c r="CL120" s="340"/>
    </row>
    <row r="121" spans="8:90">
      <c r="H121" s="340"/>
      <c r="I121" s="340"/>
      <c r="J121" s="340"/>
      <c r="K121" s="340"/>
      <c r="L121" s="340"/>
      <c r="M121" s="340"/>
      <c r="N121" s="340"/>
      <c r="O121" s="340"/>
      <c r="P121" s="340"/>
      <c r="Q121" s="340"/>
      <c r="R121" s="340"/>
      <c r="S121" s="340"/>
      <c r="T121" s="340"/>
      <c r="U121" s="340"/>
      <c r="V121" s="340"/>
      <c r="W121" s="340"/>
      <c r="X121" s="340"/>
      <c r="Y121" s="340"/>
      <c r="Z121" s="340"/>
      <c r="AA121" s="340"/>
      <c r="AB121" s="340"/>
      <c r="AC121" s="340"/>
      <c r="AD121" s="340"/>
      <c r="AE121" s="340"/>
      <c r="AF121" s="340"/>
      <c r="AG121" s="340"/>
      <c r="AH121" s="340"/>
      <c r="AI121" s="340"/>
      <c r="AJ121" s="340"/>
      <c r="AK121" s="340"/>
      <c r="AL121" s="340"/>
      <c r="AM121" s="340"/>
      <c r="AN121" s="340"/>
      <c r="AO121" s="340"/>
      <c r="AP121" s="340"/>
      <c r="AQ121" s="340"/>
      <c r="AR121" s="340"/>
      <c r="AS121" s="340"/>
      <c r="AT121" s="340"/>
      <c r="AU121" s="340"/>
      <c r="AV121" s="340"/>
      <c r="AW121" s="340"/>
      <c r="AX121" s="340"/>
      <c r="AY121" s="340"/>
      <c r="AZ121" s="340"/>
      <c r="BA121" s="340"/>
      <c r="BB121" s="340"/>
      <c r="BC121" s="340"/>
      <c r="BD121" s="340"/>
      <c r="BE121" s="340"/>
      <c r="BF121" s="340"/>
      <c r="BG121" s="340"/>
      <c r="BH121" s="340"/>
      <c r="BI121" s="340"/>
      <c r="BJ121" s="340"/>
      <c r="BK121" s="340"/>
      <c r="BL121" s="340"/>
      <c r="BM121" s="340"/>
      <c r="BN121" s="340"/>
      <c r="BO121" s="340"/>
      <c r="BP121" s="340"/>
      <c r="BQ121" s="340"/>
      <c r="BR121" s="340"/>
      <c r="BS121" s="340"/>
      <c r="BT121" s="340"/>
      <c r="BU121" s="340"/>
      <c r="BV121" s="340"/>
      <c r="BW121" s="340"/>
      <c r="BX121" s="340"/>
      <c r="BY121" s="340"/>
      <c r="BZ121" s="340"/>
      <c r="CA121" s="340"/>
      <c r="CB121" s="340"/>
      <c r="CC121" s="340"/>
      <c r="CD121" s="340"/>
      <c r="CE121" s="340"/>
      <c r="CF121" s="340"/>
      <c r="CG121" s="340"/>
      <c r="CH121" s="340"/>
      <c r="CI121" s="340"/>
      <c r="CJ121" s="340"/>
      <c r="CK121" s="340"/>
      <c r="CL121" s="340"/>
    </row>
    <row r="122" spans="8:90">
      <c r="H122" s="340"/>
      <c r="I122" s="340"/>
      <c r="J122" s="340"/>
      <c r="K122" s="340"/>
      <c r="L122" s="340"/>
      <c r="M122" s="340"/>
      <c r="N122" s="340"/>
      <c r="O122" s="340"/>
      <c r="P122" s="340"/>
      <c r="Q122" s="340"/>
      <c r="R122" s="340"/>
      <c r="S122" s="340"/>
      <c r="T122" s="340"/>
      <c r="U122" s="340"/>
      <c r="V122" s="340"/>
      <c r="W122" s="340"/>
      <c r="X122" s="340"/>
      <c r="Y122" s="340"/>
      <c r="Z122" s="340"/>
      <c r="AA122" s="340"/>
      <c r="AB122" s="340"/>
      <c r="AC122" s="340"/>
      <c r="AD122" s="340"/>
      <c r="AE122" s="340"/>
      <c r="AF122" s="340"/>
      <c r="AG122" s="340"/>
      <c r="AH122" s="340"/>
      <c r="AI122" s="340"/>
      <c r="AJ122" s="340"/>
      <c r="AK122" s="340"/>
      <c r="AL122" s="340"/>
      <c r="AM122" s="340"/>
      <c r="AN122" s="340"/>
      <c r="AO122" s="340"/>
      <c r="AP122" s="340"/>
      <c r="AQ122" s="340"/>
      <c r="AR122" s="340"/>
      <c r="AS122" s="340"/>
      <c r="AT122" s="340"/>
      <c r="AU122" s="340"/>
      <c r="AV122" s="340"/>
      <c r="AW122" s="340"/>
      <c r="AX122" s="340"/>
      <c r="AY122" s="340"/>
      <c r="AZ122" s="340"/>
      <c r="BA122" s="340"/>
      <c r="BB122" s="340"/>
      <c r="BC122" s="340"/>
      <c r="BD122" s="340"/>
      <c r="BE122" s="340"/>
      <c r="BF122" s="340"/>
      <c r="BG122" s="340"/>
      <c r="BH122" s="340"/>
      <c r="BI122" s="340"/>
      <c r="BJ122" s="340"/>
      <c r="BK122" s="340"/>
      <c r="BL122" s="340"/>
      <c r="BM122" s="340"/>
      <c r="BN122" s="340"/>
      <c r="BO122" s="340"/>
      <c r="BP122" s="340"/>
      <c r="BQ122" s="340"/>
      <c r="BR122" s="340"/>
      <c r="BS122" s="340"/>
      <c r="BT122" s="340"/>
      <c r="BU122" s="340"/>
      <c r="BV122" s="340"/>
      <c r="BW122" s="340"/>
      <c r="BX122" s="340"/>
      <c r="BY122" s="340"/>
      <c r="BZ122" s="340"/>
      <c r="CA122" s="340"/>
      <c r="CB122" s="340"/>
      <c r="CC122" s="340"/>
      <c r="CD122" s="340"/>
      <c r="CE122" s="340"/>
      <c r="CF122" s="340"/>
      <c r="CG122" s="340"/>
      <c r="CH122" s="340"/>
      <c r="CI122" s="340"/>
      <c r="CJ122" s="340"/>
      <c r="CK122" s="340"/>
      <c r="CL122" s="340"/>
    </row>
    <row r="123" spans="8:90">
      <c r="H123" s="340"/>
      <c r="I123" s="340"/>
      <c r="J123" s="340"/>
      <c r="K123" s="340"/>
      <c r="L123" s="340"/>
      <c r="M123" s="340"/>
      <c r="N123" s="340"/>
      <c r="O123" s="340"/>
      <c r="P123" s="340"/>
      <c r="Q123" s="340"/>
      <c r="R123" s="340"/>
      <c r="S123" s="340"/>
      <c r="T123" s="340"/>
      <c r="U123" s="340"/>
      <c r="V123" s="340"/>
      <c r="W123" s="340"/>
      <c r="X123" s="340"/>
      <c r="Y123" s="340"/>
      <c r="Z123" s="340"/>
      <c r="AA123" s="340"/>
      <c r="AB123" s="340"/>
      <c r="AC123" s="340"/>
      <c r="AD123" s="340"/>
      <c r="AE123" s="340"/>
      <c r="AF123" s="340"/>
      <c r="AG123" s="340"/>
      <c r="AH123" s="340"/>
      <c r="AI123" s="340"/>
      <c r="AJ123" s="340"/>
      <c r="AK123" s="340"/>
      <c r="AL123" s="340"/>
      <c r="AM123" s="340"/>
      <c r="AN123" s="340"/>
      <c r="AO123" s="340"/>
      <c r="AP123" s="340"/>
      <c r="AQ123" s="340"/>
      <c r="AR123" s="340"/>
      <c r="AS123" s="340"/>
      <c r="AT123" s="340"/>
      <c r="AU123" s="340"/>
      <c r="AV123" s="340"/>
      <c r="AW123" s="340"/>
      <c r="AX123" s="340"/>
      <c r="AY123" s="340"/>
      <c r="AZ123" s="340"/>
      <c r="BA123" s="340"/>
      <c r="BB123" s="340"/>
      <c r="BC123" s="340"/>
      <c r="BD123" s="340"/>
      <c r="BE123" s="340"/>
      <c r="BF123" s="340"/>
      <c r="BG123" s="340"/>
      <c r="BH123" s="340"/>
      <c r="BI123" s="340"/>
      <c r="BJ123" s="340"/>
      <c r="BK123" s="340"/>
      <c r="BL123" s="340"/>
      <c r="BM123" s="340"/>
      <c r="BN123" s="340"/>
      <c r="BO123" s="340"/>
      <c r="BP123" s="340"/>
      <c r="BQ123" s="340"/>
      <c r="BR123" s="340"/>
      <c r="BS123" s="340"/>
      <c r="BT123" s="340"/>
      <c r="BU123" s="340"/>
      <c r="BV123" s="340"/>
      <c r="BW123" s="340"/>
      <c r="BX123" s="340"/>
      <c r="BY123" s="340"/>
      <c r="BZ123" s="340"/>
      <c r="CA123" s="340"/>
      <c r="CB123" s="340"/>
      <c r="CC123" s="340"/>
      <c r="CD123" s="340"/>
      <c r="CE123" s="340"/>
      <c r="CF123" s="340"/>
      <c r="CG123" s="340"/>
      <c r="CH123" s="340"/>
      <c r="CI123" s="340"/>
      <c r="CJ123" s="340"/>
      <c r="CK123" s="340"/>
      <c r="CL123" s="340"/>
    </row>
    <row r="124" spans="8:90">
      <c r="H124" s="340"/>
      <c r="I124" s="340"/>
      <c r="J124" s="340"/>
      <c r="K124" s="340"/>
      <c r="L124" s="340"/>
      <c r="M124" s="340"/>
      <c r="N124" s="340"/>
      <c r="O124" s="340"/>
      <c r="P124" s="340"/>
      <c r="Q124" s="340"/>
      <c r="R124" s="340"/>
      <c r="S124" s="340"/>
      <c r="T124" s="340"/>
      <c r="U124" s="340"/>
      <c r="V124" s="340"/>
      <c r="W124" s="340"/>
      <c r="X124" s="340"/>
      <c r="Y124" s="340"/>
      <c r="Z124" s="340"/>
      <c r="AA124" s="340"/>
      <c r="AB124" s="340"/>
      <c r="AC124" s="340"/>
      <c r="AD124" s="340"/>
      <c r="AE124" s="340"/>
      <c r="AF124" s="340"/>
      <c r="AG124" s="340"/>
      <c r="AH124" s="340"/>
      <c r="AI124" s="340"/>
      <c r="AJ124" s="340"/>
      <c r="AK124" s="340"/>
      <c r="AL124" s="340"/>
      <c r="AM124" s="340"/>
      <c r="AN124" s="340"/>
      <c r="AO124" s="340"/>
      <c r="AP124" s="340"/>
      <c r="AQ124" s="340"/>
      <c r="AR124" s="340"/>
      <c r="AS124" s="340"/>
      <c r="AT124" s="340"/>
      <c r="AU124" s="340"/>
      <c r="AV124" s="340"/>
      <c r="AW124" s="340"/>
      <c r="AX124" s="340"/>
      <c r="AY124" s="340"/>
      <c r="AZ124" s="340"/>
      <c r="BA124" s="340"/>
      <c r="BB124" s="340"/>
      <c r="BC124" s="340"/>
      <c r="BD124" s="340"/>
      <c r="BE124" s="340"/>
      <c r="BF124" s="340"/>
      <c r="BG124" s="340"/>
      <c r="BH124" s="340"/>
      <c r="BI124" s="340"/>
      <c r="BJ124" s="340"/>
      <c r="BK124" s="340"/>
      <c r="BL124" s="340"/>
      <c r="BM124" s="340"/>
      <c r="BN124" s="340"/>
      <c r="BO124" s="340"/>
      <c r="BP124" s="340"/>
      <c r="BQ124" s="340"/>
      <c r="BR124" s="340"/>
      <c r="BS124" s="340"/>
      <c r="BT124" s="340"/>
      <c r="BU124" s="340"/>
      <c r="BV124" s="340"/>
      <c r="BW124" s="340"/>
      <c r="BX124" s="340"/>
      <c r="BY124" s="340"/>
      <c r="BZ124" s="340"/>
      <c r="CA124" s="340"/>
      <c r="CB124" s="340"/>
      <c r="CC124" s="340"/>
      <c r="CD124" s="340"/>
      <c r="CE124" s="340"/>
      <c r="CF124" s="340"/>
      <c r="CG124" s="340"/>
      <c r="CH124" s="340"/>
      <c r="CI124" s="340"/>
      <c r="CJ124" s="340"/>
      <c r="CK124" s="340"/>
      <c r="CL124" s="340"/>
    </row>
    <row r="125" spans="8:90">
      <c r="H125" s="340"/>
      <c r="I125" s="340"/>
      <c r="J125" s="340"/>
      <c r="K125" s="340"/>
      <c r="L125" s="340"/>
      <c r="M125" s="340"/>
      <c r="N125" s="340"/>
      <c r="O125" s="340"/>
      <c r="P125" s="340"/>
      <c r="Q125" s="340"/>
      <c r="R125" s="340"/>
      <c r="S125" s="340"/>
      <c r="T125" s="340"/>
      <c r="U125" s="340"/>
      <c r="V125" s="340"/>
      <c r="W125" s="340"/>
      <c r="X125" s="340"/>
      <c r="Y125" s="340"/>
      <c r="Z125" s="340"/>
      <c r="AA125" s="340"/>
      <c r="AB125" s="340"/>
      <c r="AC125" s="340"/>
      <c r="AD125" s="340"/>
      <c r="AE125" s="340"/>
      <c r="AF125" s="340"/>
      <c r="AG125" s="340"/>
      <c r="AH125" s="340"/>
      <c r="AI125" s="340"/>
      <c r="AJ125" s="340"/>
      <c r="AK125" s="340"/>
      <c r="AL125" s="340"/>
      <c r="AM125" s="340"/>
      <c r="AN125" s="340"/>
      <c r="AO125" s="340"/>
      <c r="AP125" s="340"/>
      <c r="AQ125" s="340"/>
      <c r="AR125" s="340"/>
      <c r="AS125" s="340"/>
      <c r="AT125" s="340"/>
      <c r="AU125" s="340"/>
      <c r="AV125" s="340"/>
      <c r="AW125" s="340"/>
      <c r="AX125" s="340"/>
      <c r="AY125" s="340"/>
      <c r="AZ125" s="340"/>
      <c r="BA125" s="340"/>
      <c r="BB125" s="340"/>
      <c r="BC125" s="340"/>
      <c r="BD125" s="340"/>
      <c r="BE125" s="340"/>
      <c r="BF125" s="340"/>
      <c r="BG125" s="340"/>
      <c r="BH125" s="340"/>
      <c r="BI125" s="340"/>
      <c r="BJ125" s="340"/>
      <c r="BK125" s="340"/>
      <c r="BL125" s="340"/>
      <c r="BM125" s="340"/>
      <c r="BN125" s="340"/>
      <c r="BO125" s="340"/>
      <c r="BP125" s="340"/>
      <c r="BQ125" s="340"/>
      <c r="BR125" s="340"/>
      <c r="BS125" s="340"/>
      <c r="BT125" s="340"/>
      <c r="BU125" s="340"/>
      <c r="BV125" s="340"/>
      <c r="BW125" s="340"/>
      <c r="BX125" s="340"/>
      <c r="BY125" s="340"/>
      <c r="BZ125" s="340"/>
      <c r="CA125" s="340"/>
      <c r="CB125" s="340"/>
      <c r="CC125" s="340"/>
      <c r="CD125" s="340"/>
      <c r="CE125" s="340"/>
      <c r="CF125" s="340"/>
      <c r="CG125" s="340"/>
      <c r="CH125" s="340"/>
      <c r="CI125" s="340"/>
      <c r="CJ125" s="340"/>
      <c r="CK125" s="340"/>
      <c r="CL125" s="340"/>
    </row>
    <row r="126" spans="8:90">
      <c r="H126" s="340"/>
      <c r="I126" s="340"/>
      <c r="J126" s="340"/>
      <c r="K126" s="340"/>
      <c r="L126" s="340"/>
      <c r="M126" s="340"/>
      <c r="N126" s="340"/>
      <c r="O126" s="340"/>
      <c r="P126" s="340"/>
      <c r="Q126" s="340"/>
      <c r="R126" s="340"/>
      <c r="S126" s="340"/>
      <c r="T126" s="340"/>
      <c r="U126" s="340"/>
      <c r="V126" s="340"/>
      <c r="W126" s="340"/>
      <c r="X126" s="340"/>
      <c r="Y126" s="340"/>
      <c r="Z126" s="340"/>
      <c r="AA126" s="340"/>
      <c r="AB126" s="340"/>
      <c r="AC126" s="340"/>
      <c r="AD126" s="340"/>
      <c r="AE126" s="340"/>
      <c r="AF126" s="340"/>
      <c r="AG126" s="340"/>
      <c r="AH126" s="340"/>
      <c r="AI126" s="340"/>
      <c r="AJ126" s="340"/>
      <c r="AK126" s="340"/>
      <c r="AL126" s="340"/>
      <c r="AM126" s="340"/>
      <c r="AN126" s="340"/>
      <c r="AO126" s="340"/>
      <c r="AP126" s="340"/>
      <c r="AQ126" s="340"/>
      <c r="AR126" s="340"/>
      <c r="AS126" s="340"/>
      <c r="AT126" s="340"/>
      <c r="AU126" s="340"/>
      <c r="AV126" s="340"/>
      <c r="AW126" s="340"/>
      <c r="AX126" s="340"/>
      <c r="AY126" s="340"/>
      <c r="AZ126" s="340"/>
      <c r="BA126" s="340"/>
      <c r="BB126" s="340"/>
      <c r="BC126" s="340"/>
      <c r="BD126" s="340"/>
      <c r="BE126" s="340"/>
      <c r="BF126" s="340"/>
      <c r="BG126" s="340"/>
      <c r="BH126" s="340"/>
      <c r="BI126" s="340"/>
      <c r="BJ126" s="340"/>
      <c r="BK126" s="340"/>
      <c r="BL126" s="340"/>
      <c r="BM126" s="340"/>
      <c r="BN126" s="340"/>
      <c r="BO126" s="340"/>
      <c r="BP126" s="340"/>
      <c r="BQ126" s="340"/>
      <c r="BR126" s="340"/>
      <c r="BS126" s="340"/>
      <c r="BT126" s="340"/>
      <c r="BU126" s="340"/>
      <c r="BV126" s="340"/>
      <c r="BW126" s="340"/>
      <c r="BX126" s="340"/>
      <c r="BY126" s="340"/>
      <c r="BZ126" s="340"/>
      <c r="CA126" s="340"/>
      <c r="CB126" s="340"/>
      <c r="CC126" s="340"/>
      <c r="CD126" s="340"/>
      <c r="CE126" s="340"/>
      <c r="CF126" s="340"/>
      <c r="CG126" s="340"/>
      <c r="CH126" s="340"/>
      <c r="CI126" s="340"/>
      <c r="CJ126" s="340"/>
      <c r="CK126" s="340"/>
      <c r="CL126" s="340"/>
    </row>
    <row r="127" spans="8:90">
      <c r="H127" s="340"/>
      <c r="I127" s="340"/>
      <c r="J127" s="340"/>
      <c r="K127" s="340"/>
      <c r="L127" s="340"/>
      <c r="M127" s="340"/>
      <c r="N127" s="340"/>
      <c r="O127" s="340"/>
      <c r="P127" s="340"/>
      <c r="Q127" s="340"/>
      <c r="R127" s="340"/>
      <c r="S127" s="340"/>
      <c r="T127" s="340"/>
      <c r="U127" s="340"/>
      <c r="V127" s="340"/>
      <c r="W127" s="340"/>
      <c r="X127" s="340"/>
      <c r="Y127" s="340"/>
      <c r="Z127" s="340"/>
      <c r="AA127" s="340"/>
      <c r="AB127" s="340"/>
      <c r="AC127" s="340"/>
      <c r="AD127" s="340"/>
      <c r="AE127" s="340"/>
      <c r="AF127" s="340"/>
      <c r="AG127" s="340"/>
      <c r="AH127" s="340"/>
      <c r="AI127" s="340"/>
      <c r="AJ127" s="340"/>
      <c r="AK127" s="340"/>
      <c r="AL127" s="340"/>
      <c r="AM127" s="340"/>
      <c r="AN127" s="340"/>
      <c r="AO127" s="340"/>
      <c r="AP127" s="340"/>
      <c r="AQ127" s="340"/>
      <c r="AR127" s="340"/>
      <c r="AS127" s="340"/>
      <c r="AT127" s="340"/>
      <c r="AU127" s="340"/>
      <c r="AV127" s="340"/>
      <c r="AW127" s="340"/>
      <c r="AX127" s="340"/>
      <c r="AY127" s="340"/>
      <c r="AZ127" s="340"/>
      <c r="BA127" s="340"/>
      <c r="BB127" s="340"/>
      <c r="BC127" s="340"/>
      <c r="BD127" s="340"/>
      <c r="BE127" s="340"/>
      <c r="BF127" s="340"/>
      <c r="BG127" s="340"/>
      <c r="BH127" s="340"/>
      <c r="BI127" s="340"/>
      <c r="BJ127" s="340"/>
      <c r="BK127" s="340"/>
      <c r="BL127" s="340"/>
      <c r="BM127" s="340"/>
      <c r="BN127" s="340"/>
      <c r="BO127" s="340"/>
      <c r="BP127" s="340"/>
      <c r="BQ127" s="340"/>
      <c r="BR127" s="340"/>
      <c r="BS127" s="340"/>
      <c r="BT127" s="340"/>
      <c r="BU127" s="340"/>
      <c r="BV127" s="340"/>
      <c r="BW127" s="340"/>
      <c r="BX127" s="340"/>
      <c r="BY127" s="340"/>
      <c r="BZ127" s="340"/>
      <c r="CA127" s="340"/>
      <c r="CB127" s="340"/>
      <c r="CC127" s="340"/>
      <c r="CD127" s="340"/>
      <c r="CE127" s="340"/>
      <c r="CF127" s="340"/>
      <c r="CG127" s="340"/>
      <c r="CH127" s="340"/>
      <c r="CI127" s="340"/>
      <c r="CJ127" s="340"/>
      <c r="CK127" s="340"/>
      <c r="CL127" s="340"/>
    </row>
    <row r="128" spans="8:90">
      <c r="H128" s="340"/>
      <c r="I128" s="340"/>
      <c r="J128" s="340"/>
      <c r="K128" s="340"/>
      <c r="L128" s="340"/>
      <c r="M128" s="340"/>
      <c r="N128" s="340"/>
      <c r="O128" s="340"/>
      <c r="P128" s="340"/>
      <c r="Q128" s="340"/>
      <c r="R128" s="340"/>
      <c r="S128" s="340"/>
      <c r="T128" s="340"/>
      <c r="U128" s="340"/>
      <c r="V128" s="340"/>
      <c r="W128" s="340"/>
      <c r="X128" s="340"/>
      <c r="Y128" s="340"/>
      <c r="Z128" s="340"/>
      <c r="AA128" s="340"/>
      <c r="AB128" s="340"/>
      <c r="AC128" s="340"/>
      <c r="AD128" s="340"/>
      <c r="AE128" s="340"/>
      <c r="AF128" s="340"/>
      <c r="AG128" s="340"/>
      <c r="AH128" s="340"/>
      <c r="AI128" s="340"/>
      <c r="AJ128" s="340"/>
      <c r="AK128" s="340"/>
      <c r="AL128" s="340"/>
      <c r="AM128" s="340"/>
      <c r="AN128" s="340"/>
      <c r="AO128" s="340"/>
      <c r="AP128" s="340"/>
      <c r="AQ128" s="340"/>
      <c r="AR128" s="340"/>
      <c r="AS128" s="340"/>
      <c r="AT128" s="340"/>
      <c r="AU128" s="340"/>
      <c r="AV128" s="340"/>
      <c r="AW128" s="340"/>
      <c r="AX128" s="340"/>
      <c r="AY128" s="340"/>
      <c r="AZ128" s="340"/>
      <c r="BA128" s="340"/>
      <c r="BB128" s="340"/>
      <c r="BC128" s="340"/>
      <c r="BD128" s="340"/>
      <c r="BE128" s="340"/>
      <c r="BF128" s="340"/>
      <c r="BG128" s="340"/>
      <c r="BH128" s="340"/>
      <c r="BI128" s="340"/>
      <c r="BJ128" s="340"/>
      <c r="BK128" s="340"/>
      <c r="BL128" s="340"/>
      <c r="BM128" s="340"/>
      <c r="BN128" s="340"/>
      <c r="BO128" s="340"/>
      <c r="BP128" s="340"/>
      <c r="BQ128" s="340"/>
      <c r="BR128" s="340"/>
      <c r="BS128" s="340"/>
      <c r="BT128" s="340"/>
      <c r="BU128" s="340"/>
      <c r="BV128" s="340"/>
      <c r="BW128" s="340"/>
      <c r="BX128" s="340"/>
      <c r="BY128" s="340"/>
      <c r="BZ128" s="340"/>
      <c r="CA128" s="340"/>
      <c r="CB128" s="340"/>
      <c r="CC128" s="340"/>
      <c r="CD128" s="340"/>
      <c r="CE128" s="340"/>
      <c r="CF128" s="340"/>
      <c r="CG128" s="340"/>
      <c r="CH128" s="340"/>
      <c r="CI128" s="340"/>
      <c r="CJ128" s="340"/>
      <c r="CK128" s="340"/>
      <c r="CL128" s="340"/>
    </row>
    <row r="129" spans="8:90">
      <c r="H129" s="340"/>
      <c r="I129" s="340"/>
      <c r="J129" s="340"/>
      <c r="K129" s="340"/>
      <c r="L129" s="340"/>
      <c r="M129" s="340"/>
      <c r="N129" s="340"/>
      <c r="O129" s="340"/>
      <c r="P129" s="340"/>
      <c r="Q129" s="340"/>
      <c r="R129" s="340"/>
      <c r="S129" s="340"/>
      <c r="T129" s="340"/>
      <c r="U129" s="340"/>
      <c r="V129" s="340"/>
      <c r="W129" s="340"/>
      <c r="X129" s="340"/>
      <c r="Y129" s="340"/>
      <c r="Z129" s="340"/>
      <c r="AA129" s="340"/>
      <c r="AB129" s="340"/>
      <c r="AC129" s="340"/>
      <c r="AD129" s="340"/>
      <c r="AE129" s="340"/>
      <c r="AF129" s="340"/>
      <c r="AG129" s="340"/>
      <c r="AH129" s="340"/>
      <c r="AI129" s="340"/>
      <c r="AJ129" s="340"/>
      <c r="AK129" s="340"/>
      <c r="AL129" s="340"/>
      <c r="AM129" s="340"/>
      <c r="AN129" s="340"/>
      <c r="AO129" s="340"/>
      <c r="AP129" s="340"/>
      <c r="AQ129" s="340"/>
      <c r="AR129" s="340"/>
      <c r="AS129" s="340"/>
      <c r="AT129" s="340"/>
      <c r="AU129" s="340"/>
      <c r="AV129" s="340"/>
      <c r="AW129" s="340"/>
      <c r="AX129" s="340"/>
      <c r="AY129" s="340"/>
      <c r="AZ129" s="340"/>
      <c r="BA129" s="340"/>
      <c r="BB129" s="340"/>
      <c r="BC129" s="340"/>
      <c r="BD129" s="340"/>
      <c r="BE129" s="340"/>
      <c r="BF129" s="340"/>
      <c r="BG129" s="340"/>
      <c r="BH129" s="340"/>
      <c r="BI129" s="340"/>
      <c r="BJ129" s="340"/>
      <c r="BK129" s="340"/>
      <c r="BL129" s="340"/>
      <c r="BM129" s="340"/>
      <c r="BN129" s="340"/>
      <c r="BO129" s="340"/>
      <c r="BP129" s="340"/>
      <c r="BQ129" s="340"/>
      <c r="BR129" s="340"/>
      <c r="BS129" s="340"/>
      <c r="BT129" s="340"/>
      <c r="BU129" s="340"/>
      <c r="BV129" s="340"/>
      <c r="BW129" s="340"/>
      <c r="BX129" s="340"/>
      <c r="BY129" s="340"/>
      <c r="BZ129" s="340"/>
      <c r="CA129" s="340"/>
      <c r="CB129" s="340"/>
      <c r="CC129" s="340"/>
      <c r="CD129" s="340"/>
      <c r="CE129" s="340"/>
      <c r="CF129" s="340"/>
      <c r="CG129" s="340"/>
      <c r="CH129" s="340"/>
      <c r="CI129" s="340"/>
      <c r="CJ129" s="340"/>
      <c r="CK129" s="340"/>
      <c r="CL129" s="340"/>
    </row>
    <row r="130" spans="8:90">
      <c r="H130" s="340"/>
      <c r="I130" s="340"/>
      <c r="J130" s="340"/>
      <c r="K130" s="340"/>
      <c r="L130" s="340"/>
      <c r="M130" s="340"/>
      <c r="N130" s="340"/>
      <c r="O130" s="340"/>
      <c r="P130" s="340"/>
      <c r="Q130" s="340"/>
      <c r="R130" s="340"/>
      <c r="S130" s="340"/>
      <c r="T130" s="340"/>
      <c r="U130" s="340"/>
      <c r="V130" s="340"/>
      <c r="W130" s="340"/>
      <c r="X130" s="340"/>
      <c r="Y130" s="340"/>
      <c r="Z130" s="340"/>
      <c r="AA130" s="340"/>
      <c r="AB130" s="340"/>
      <c r="AC130" s="340"/>
      <c r="AD130" s="340"/>
      <c r="AE130" s="340"/>
      <c r="AF130" s="340"/>
      <c r="AG130" s="340"/>
      <c r="AH130" s="340"/>
      <c r="AI130" s="340"/>
      <c r="AJ130" s="340"/>
      <c r="AK130" s="340"/>
      <c r="AL130" s="340"/>
      <c r="AM130" s="340"/>
      <c r="AN130" s="340"/>
      <c r="AO130" s="340"/>
      <c r="AP130" s="340"/>
      <c r="AQ130" s="340"/>
      <c r="AR130" s="340"/>
      <c r="AS130" s="340"/>
      <c r="AT130" s="340"/>
      <c r="AU130" s="340"/>
      <c r="AV130" s="340"/>
      <c r="AW130" s="340"/>
      <c r="AX130" s="340"/>
      <c r="AY130" s="340"/>
      <c r="AZ130" s="340"/>
      <c r="BA130" s="340"/>
      <c r="BB130" s="340"/>
      <c r="BC130" s="340"/>
      <c r="BD130" s="340"/>
      <c r="BE130" s="340"/>
      <c r="BF130" s="340"/>
      <c r="BG130" s="340"/>
      <c r="BH130" s="340"/>
      <c r="BI130" s="340"/>
      <c r="BJ130" s="340"/>
      <c r="BK130" s="340"/>
      <c r="BL130" s="340"/>
      <c r="BM130" s="340"/>
      <c r="BN130" s="340"/>
      <c r="BO130" s="340"/>
      <c r="BP130" s="340"/>
      <c r="BQ130" s="340"/>
      <c r="BR130" s="340"/>
      <c r="BS130" s="340"/>
      <c r="BT130" s="340"/>
      <c r="BU130" s="340"/>
      <c r="BV130" s="340"/>
      <c r="BW130" s="340"/>
      <c r="BX130" s="340"/>
      <c r="BY130" s="340"/>
      <c r="BZ130" s="340"/>
      <c r="CA130" s="340"/>
      <c r="CB130" s="340"/>
      <c r="CC130" s="340"/>
      <c r="CD130" s="340"/>
      <c r="CE130" s="340"/>
      <c r="CF130" s="340"/>
      <c r="CG130" s="340"/>
      <c r="CH130" s="340"/>
      <c r="CI130" s="340"/>
      <c r="CJ130" s="340"/>
      <c r="CK130" s="340"/>
      <c r="CL130" s="340"/>
    </row>
    <row r="131" spans="8:90">
      <c r="H131" s="340"/>
      <c r="I131" s="340"/>
      <c r="J131" s="340"/>
      <c r="K131" s="340"/>
      <c r="L131" s="340"/>
      <c r="M131" s="340"/>
      <c r="N131" s="340"/>
      <c r="O131" s="340"/>
      <c r="P131" s="340"/>
      <c r="Q131" s="340"/>
      <c r="R131" s="340"/>
      <c r="S131" s="340"/>
      <c r="T131" s="340"/>
      <c r="U131" s="340"/>
      <c r="V131" s="340"/>
      <c r="W131" s="340"/>
      <c r="X131" s="340"/>
      <c r="Y131" s="340"/>
      <c r="Z131" s="340"/>
      <c r="AA131" s="340"/>
      <c r="AB131" s="340"/>
      <c r="AC131" s="340"/>
      <c r="AD131" s="340"/>
      <c r="AE131" s="340"/>
      <c r="AF131" s="340"/>
      <c r="AG131" s="340"/>
      <c r="AH131" s="340"/>
      <c r="AI131" s="340"/>
      <c r="AJ131" s="340"/>
      <c r="AK131" s="340"/>
      <c r="AL131" s="340"/>
      <c r="AM131" s="340"/>
      <c r="AN131" s="340"/>
      <c r="AO131" s="340"/>
      <c r="AP131" s="340"/>
      <c r="AQ131" s="340"/>
      <c r="AR131" s="340"/>
      <c r="AS131" s="340"/>
      <c r="AT131" s="340"/>
      <c r="AU131" s="340"/>
      <c r="AV131" s="340"/>
      <c r="AW131" s="340"/>
      <c r="AX131" s="340"/>
      <c r="AY131" s="340"/>
      <c r="AZ131" s="340"/>
      <c r="BA131" s="340"/>
      <c r="BB131" s="340"/>
      <c r="BC131" s="340"/>
      <c r="BD131" s="340"/>
      <c r="BE131" s="340"/>
      <c r="BF131" s="340"/>
      <c r="BG131" s="340"/>
      <c r="BH131" s="340"/>
      <c r="BI131" s="340"/>
      <c r="BJ131" s="340"/>
      <c r="BK131" s="340"/>
      <c r="BL131" s="340"/>
      <c r="BM131" s="340"/>
      <c r="BN131" s="340"/>
      <c r="BO131" s="340"/>
      <c r="BP131" s="340"/>
      <c r="BQ131" s="340"/>
      <c r="BR131" s="340"/>
      <c r="BS131" s="340"/>
      <c r="BT131" s="340"/>
      <c r="BU131" s="340"/>
      <c r="BV131" s="340"/>
      <c r="BW131" s="340"/>
      <c r="BX131" s="340"/>
      <c r="BY131" s="340"/>
      <c r="BZ131" s="340"/>
      <c r="CA131" s="340"/>
      <c r="CB131" s="340"/>
      <c r="CC131" s="340"/>
      <c r="CD131" s="340"/>
      <c r="CE131" s="340"/>
      <c r="CF131" s="340"/>
      <c r="CG131" s="340"/>
      <c r="CH131" s="340"/>
      <c r="CI131" s="340"/>
      <c r="CJ131" s="340"/>
      <c r="CK131" s="340"/>
      <c r="CL131" s="340"/>
    </row>
    <row r="132" spans="8:90">
      <c r="H132" s="340"/>
      <c r="I132" s="340"/>
      <c r="J132" s="340"/>
      <c r="K132" s="340"/>
      <c r="L132" s="340"/>
      <c r="M132" s="340"/>
      <c r="N132" s="340"/>
      <c r="O132" s="340"/>
      <c r="P132" s="340"/>
      <c r="Q132" s="340"/>
      <c r="R132" s="340"/>
      <c r="S132" s="340"/>
      <c r="T132" s="340"/>
      <c r="U132" s="340"/>
      <c r="V132" s="340"/>
      <c r="W132" s="340"/>
      <c r="X132" s="340"/>
      <c r="Y132" s="340"/>
      <c r="Z132" s="340"/>
      <c r="AA132" s="340"/>
      <c r="AB132" s="340"/>
      <c r="AC132" s="340"/>
      <c r="AD132" s="340"/>
      <c r="AE132" s="340"/>
      <c r="AF132" s="340"/>
      <c r="AG132" s="340"/>
      <c r="AH132" s="340"/>
      <c r="AI132" s="340"/>
      <c r="AJ132" s="340"/>
      <c r="AK132" s="340"/>
      <c r="AL132" s="340"/>
      <c r="AM132" s="340"/>
      <c r="AN132" s="340"/>
      <c r="AO132" s="340"/>
      <c r="AP132" s="340"/>
      <c r="AQ132" s="340"/>
      <c r="AR132" s="340"/>
      <c r="AS132" s="340"/>
      <c r="AT132" s="340"/>
      <c r="AU132" s="340"/>
      <c r="AV132" s="340"/>
      <c r="AW132" s="340"/>
      <c r="AX132" s="340"/>
      <c r="AY132" s="340"/>
      <c r="AZ132" s="340"/>
      <c r="BA132" s="340"/>
      <c r="BB132" s="340"/>
      <c r="BC132" s="340"/>
      <c r="BD132" s="340"/>
      <c r="BE132" s="340"/>
      <c r="BF132" s="340"/>
      <c r="BG132" s="340"/>
      <c r="BH132" s="340"/>
      <c r="BI132" s="340"/>
      <c r="BJ132" s="340"/>
      <c r="BK132" s="340"/>
      <c r="BL132" s="340"/>
      <c r="BM132" s="340"/>
      <c r="BN132" s="340"/>
      <c r="BO132" s="340"/>
      <c r="BP132" s="340"/>
      <c r="BQ132" s="340"/>
      <c r="BR132" s="340"/>
      <c r="BS132" s="340"/>
      <c r="BT132" s="340"/>
      <c r="BU132" s="340"/>
      <c r="BV132" s="340"/>
      <c r="BW132" s="340"/>
      <c r="BX132" s="340"/>
      <c r="BY132" s="340"/>
      <c r="BZ132" s="340"/>
      <c r="CA132" s="340"/>
      <c r="CB132" s="340"/>
      <c r="CC132" s="340"/>
      <c r="CD132" s="340"/>
      <c r="CE132" s="340"/>
      <c r="CF132" s="340"/>
      <c r="CG132" s="340"/>
      <c r="CH132" s="340"/>
      <c r="CI132" s="340"/>
      <c r="CJ132" s="340"/>
      <c r="CK132" s="340"/>
      <c r="CL132" s="340"/>
    </row>
    <row r="133" spans="8:90">
      <c r="H133" s="340"/>
      <c r="I133" s="340"/>
      <c r="J133" s="340"/>
      <c r="K133" s="340"/>
      <c r="L133" s="340"/>
      <c r="M133" s="340"/>
      <c r="N133" s="340"/>
      <c r="O133" s="340"/>
      <c r="P133" s="340"/>
      <c r="Q133" s="340"/>
      <c r="R133" s="340"/>
      <c r="S133" s="340"/>
      <c r="T133" s="340"/>
      <c r="U133" s="340"/>
      <c r="V133" s="340"/>
      <c r="W133" s="340"/>
      <c r="X133" s="340"/>
      <c r="Y133" s="340"/>
      <c r="Z133" s="340"/>
      <c r="AA133" s="340"/>
      <c r="AB133" s="340"/>
      <c r="AC133" s="340"/>
      <c r="AD133" s="340"/>
      <c r="AE133" s="340"/>
      <c r="AF133" s="340"/>
      <c r="AG133" s="340"/>
      <c r="AH133" s="340"/>
      <c r="AI133" s="340"/>
      <c r="AJ133" s="340"/>
      <c r="AK133" s="340"/>
      <c r="AL133" s="340"/>
      <c r="AM133" s="340"/>
      <c r="AN133" s="340"/>
      <c r="AO133" s="340"/>
      <c r="AP133" s="340"/>
      <c r="AQ133" s="340"/>
      <c r="AR133" s="340"/>
      <c r="AS133" s="340"/>
      <c r="AT133" s="340"/>
      <c r="AU133" s="340"/>
      <c r="AV133" s="340"/>
      <c r="AW133" s="340"/>
      <c r="AX133" s="340"/>
      <c r="AY133" s="340"/>
      <c r="AZ133" s="340"/>
      <c r="BA133" s="340"/>
      <c r="BB133" s="340"/>
      <c r="BC133" s="340"/>
      <c r="BD133" s="340"/>
      <c r="BE133" s="340"/>
      <c r="BF133" s="340"/>
      <c r="BG133" s="340"/>
      <c r="BH133" s="340"/>
      <c r="BI133" s="340"/>
      <c r="BJ133" s="340"/>
      <c r="BK133" s="340"/>
      <c r="BL133" s="340"/>
      <c r="BM133" s="340"/>
      <c r="BN133" s="340"/>
      <c r="BO133" s="340"/>
      <c r="BP133" s="340"/>
      <c r="BQ133" s="340"/>
      <c r="BR133" s="340"/>
      <c r="BS133" s="340"/>
      <c r="BT133" s="340"/>
      <c r="BU133" s="340"/>
      <c r="BV133" s="340"/>
      <c r="BW133" s="340"/>
      <c r="BX133" s="340"/>
      <c r="BY133" s="340"/>
      <c r="BZ133" s="340"/>
      <c r="CA133" s="340"/>
      <c r="CB133" s="340"/>
      <c r="CC133" s="340"/>
      <c r="CD133" s="340"/>
      <c r="CE133" s="340"/>
      <c r="CF133" s="340"/>
      <c r="CG133" s="340"/>
      <c r="CH133" s="340"/>
      <c r="CI133" s="340"/>
      <c r="CJ133" s="340"/>
      <c r="CK133" s="340"/>
      <c r="CL133" s="340"/>
    </row>
    <row r="134" spans="8:90">
      <c r="H134" s="340"/>
      <c r="I134" s="340"/>
      <c r="J134" s="340"/>
      <c r="K134" s="340"/>
      <c r="L134" s="340"/>
      <c r="M134" s="340"/>
      <c r="N134" s="340"/>
      <c r="O134" s="340"/>
      <c r="P134" s="340"/>
      <c r="Q134" s="340"/>
      <c r="R134" s="340"/>
      <c r="S134" s="340"/>
      <c r="T134" s="340"/>
      <c r="U134" s="340"/>
      <c r="V134" s="340"/>
      <c r="W134" s="340"/>
      <c r="X134" s="340"/>
      <c r="Y134" s="340"/>
      <c r="Z134" s="340"/>
      <c r="AA134" s="340"/>
      <c r="AB134" s="340"/>
      <c r="AC134" s="340"/>
      <c r="AD134" s="340"/>
      <c r="AE134" s="340"/>
      <c r="AF134" s="340"/>
      <c r="AG134" s="340"/>
      <c r="AH134" s="340"/>
      <c r="AI134" s="340"/>
      <c r="AJ134" s="340"/>
      <c r="AK134" s="340"/>
      <c r="AL134" s="340"/>
      <c r="AM134" s="340"/>
      <c r="AN134" s="340"/>
      <c r="AO134" s="340"/>
      <c r="AP134" s="340"/>
      <c r="AQ134" s="340"/>
      <c r="AR134" s="340"/>
      <c r="AS134" s="340"/>
      <c r="AT134" s="340"/>
      <c r="AU134" s="340"/>
      <c r="AV134" s="340"/>
      <c r="AW134" s="340"/>
      <c r="AX134" s="340"/>
      <c r="AY134" s="340"/>
      <c r="AZ134" s="340"/>
      <c r="BA134" s="340"/>
      <c r="BB134" s="340"/>
      <c r="BC134" s="340"/>
      <c r="BD134" s="340"/>
      <c r="BE134" s="340"/>
      <c r="BF134" s="340"/>
      <c r="BG134" s="340"/>
      <c r="BH134" s="340"/>
      <c r="BI134" s="340"/>
      <c r="BJ134" s="340"/>
      <c r="BK134" s="340"/>
      <c r="BL134" s="340"/>
      <c r="BM134" s="340"/>
      <c r="BN134" s="340"/>
      <c r="BO134" s="340"/>
      <c r="BP134" s="340"/>
      <c r="BQ134" s="340"/>
      <c r="BR134" s="340"/>
      <c r="BS134" s="340"/>
      <c r="BT134" s="340"/>
      <c r="BU134" s="340"/>
      <c r="BV134" s="340"/>
      <c r="BW134" s="340"/>
      <c r="BX134" s="340"/>
      <c r="BY134" s="340"/>
      <c r="BZ134" s="340"/>
      <c r="CA134" s="340"/>
      <c r="CB134" s="340"/>
      <c r="CC134" s="340"/>
      <c r="CD134" s="340"/>
      <c r="CE134" s="340"/>
      <c r="CF134" s="340"/>
      <c r="CG134" s="340"/>
      <c r="CH134" s="340"/>
      <c r="CI134" s="340"/>
      <c r="CJ134" s="340"/>
      <c r="CK134" s="340"/>
      <c r="CL134" s="340"/>
    </row>
    <row r="135" spans="8:90">
      <c r="H135" s="340"/>
      <c r="I135" s="340"/>
      <c r="J135" s="340"/>
      <c r="K135" s="340"/>
      <c r="L135" s="340"/>
      <c r="M135" s="340"/>
      <c r="N135" s="340"/>
      <c r="O135" s="340"/>
      <c r="P135" s="340"/>
      <c r="Q135" s="340"/>
      <c r="R135" s="340"/>
      <c r="S135" s="340"/>
      <c r="T135" s="340"/>
      <c r="U135" s="340"/>
      <c r="V135" s="340"/>
      <c r="W135" s="340"/>
      <c r="X135" s="340"/>
      <c r="Y135" s="340"/>
      <c r="Z135" s="340"/>
      <c r="AA135" s="340"/>
      <c r="AB135" s="340"/>
      <c r="AC135" s="340"/>
      <c r="AD135" s="340"/>
      <c r="AE135" s="340"/>
      <c r="AF135" s="340"/>
      <c r="AG135" s="340"/>
      <c r="AH135" s="340"/>
      <c r="AI135" s="340"/>
      <c r="AJ135" s="340"/>
      <c r="AK135" s="340"/>
      <c r="AL135" s="340"/>
      <c r="AM135" s="340"/>
      <c r="AN135" s="340"/>
      <c r="AO135" s="340"/>
      <c r="AP135" s="340"/>
      <c r="AQ135" s="340"/>
      <c r="AR135" s="340"/>
      <c r="AS135" s="340"/>
      <c r="AT135" s="340"/>
      <c r="AU135" s="340"/>
      <c r="AV135" s="340"/>
      <c r="AW135" s="340"/>
      <c r="AX135" s="340"/>
      <c r="AY135" s="340"/>
      <c r="AZ135" s="340"/>
      <c r="BA135" s="340"/>
      <c r="BB135" s="340"/>
      <c r="BC135" s="340"/>
      <c r="BD135" s="340"/>
      <c r="BE135" s="340"/>
      <c r="BF135" s="340"/>
      <c r="BG135" s="340"/>
      <c r="BH135" s="340"/>
      <c r="BI135" s="340"/>
      <c r="BJ135" s="340"/>
      <c r="BK135" s="340"/>
      <c r="BL135" s="340"/>
      <c r="BM135" s="340"/>
      <c r="BN135" s="340"/>
      <c r="BO135" s="340"/>
      <c r="BP135" s="340"/>
      <c r="BQ135" s="340"/>
      <c r="BR135" s="340"/>
      <c r="BS135" s="340"/>
      <c r="BT135" s="340"/>
      <c r="BU135" s="340"/>
      <c r="BV135" s="340"/>
      <c r="BW135" s="340"/>
      <c r="BX135" s="340"/>
      <c r="BY135" s="340"/>
      <c r="BZ135" s="340"/>
      <c r="CA135" s="340"/>
      <c r="CB135" s="340"/>
      <c r="CC135" s="340"/>
      <c r="CD135" s="340"/>
      <c r="CE135" s="340"/>
      <c r="CF135" s="340"/>
      <c r="CG135" s="340"/>
      <c r="CH135" s="340"/>
      <c r="CI135" s="340"/>
      <c r="CJ135" s="340"/>
      <c r="CK135" s="340"/>
      <c r="CL135" s="340"/>
    </row>
    <row r="136" spans="8:90">
      <c r="H136" s="340"/>
      <c r="I136" s="340"/>
      <c r="J136" s="340"/>
      <c r="K136" s="340"/>
      <c r="L136" s="340"/>
      <c r="M136" s="340"/>
      <c r="N136" s="340"/>
      <c r="O136" s="340"/>
      <c r="P136" s="340"/>
      <c r="Q136" s="340"/>
      <c r="R136" s="340"/>
      <c r="S136" s="340"/>
      <c r="T136" s="340"/>
      <c r="U136" s="340"/>
      <c r="V136" s="340"/>
      <c r="W136" s="340"/>
      <c r="X136" s="340"/>
      <c r="Y136" s="340"/>
      <c r="Z136" s="340"/>
      <c r="AA136" s="340"/>
      <c r="AB136" s="340"/>
      <c r="AC136" s="340"/>
      <c r="AD136" s="340"/>
      <c r="AE136" s="340"/>
      <c r="AF136" s="340"/>
      <c r="AG136" s="340"/>
      <c r="AH136" s="340"/>
      <c r="AI136" s="340"/>
      <c r="AJ136" s="340"/>
      <c r="AK136" s="340"/>
      <c r="AL136" s="340"/>
      <c r="AM136" s="340"/>
      <c r="AN136" s="340"/>
      <c r="AO136" s="340"/>
      <c r="AP136" s="340"/>
      <c r="AQ136" s="340"/>
      <c r="AR136" s="340"/>
      <c r="AS136" s="340"/>
      <c r="AT136" s="340"/>
      <c r="AU136" s="340"/>
      <c r="AV136" s="340"/>
      <c r="AW136" s="340"/>
      <c r="AX136" s="340"/>
      <c r="AY136" s="340"/>
      <c r="AZ136" s="340"/>
      <c r="BA136" s="340"/>
      <c r="BB136" s="340"/>
      <c r="BC136" s="340"/>
      <c r="BD136" s="340"/>
      <c r="BE136" s="340"/>
      <c r="BF136" s="340"/>
      <c r="BG136" s="340"/>
      <c r="BH136" s="340"/>
      <c r="BI136" s="340"/>
      <c r="BJ136" s="340"/>
      <c r="BK136" s="340"/>
      <c r="BL136" s="340"/>
      <c r="BM136" s="340"/>
      <c r="BN136" s="340"/>
      <c r="BO136" s="340"/>
      <c r="BP136" s="340"/>
      <c r="BQ136" s="340"/>
      <c r="BR136" s="340"/>
      <c r="BS136" s="340"/>
      <c r="BT136" s="340"/>
      <c r="BU136" s="340"/>
      <c r="BV136" s="340"/>
      <c r="BW136" s="340"/>
      <c r="BX136" s="340"/>
      <c r="BY136" s="340"/>
      <c r="BZ136" s="340"/>
      <c r="CA136" s="340"/>
      <c r="CB136" s="340"/>
      <c r="CC136" s="340"/>
      <c r="CD136" s="340"/>
      <c r="CE136" s="340"/>
      <c r="CF136" s="340"/>
      <c r="CG136" s="340"/>
      <c r="CH136" s="340"/>
      <c r="CI136" s="340"/>
      <c r="CJ136" s="340"/>
      <c r="CK136" s="340"/>
      <c r="CL136" s="340"/>
    </row>
    <row r="137" spans="8:90">
      <c r="H137" s="340"/>
      <c r="I137" s="340"/>
      <c r="J137" s="340"/>
      <c r="K137" s="340"/>
      <c r="L137" s="340"/>
      <c r="M137" s="340"/>
      <c r="N137" s="340"/>
      <c r="O137" s="340"/>
      <c r="P137" s="340"/>
      <c r="Q137" s="340"/>
      <c r="R137" s="340"/>
      <c r="S137" s="340"/>
      <c r="T137" s="340"/>
      <c r="U137" s="340"/>
      <c r="V137" s="340"/>
      <c r="W137" s="340"/>
      <c r="X137" s="340"/>
      <c r="Y137" s="340"/>
      <c r="Z137" s="340"/>
      <c r="AA137" s="340"/>
      <c r="AB137" s="340"/>
      <c r="AC137" s="340"/>
      <c r="AD137" s="340"/>
      <c r="AE137" s="340"/>
      <c r="AF137" s="340"/>
      <c r="AG137" s="340"/>
      <c r="AH137" s="340"/>
      <c r="AI137" s="340"/>
      <c r="AJ137" s="340"/>
      <c r="AK137" s="340"/>
      <c r="AL137" s="340"/>
      <c r="AM137" s="340"/>
      <c r="AN137" s="340"/>
      <c r="AO137" s="340"/>
      <c r="AP137" s="340"/>
      <c r="AQ137" s="340"/>
      <c r="AR137" s="340"/>
      <c r="AS137" s="340"/>
      <c r="AT137" s="340"/>
      <c r="AU137" s="340"/>
      <c r="AV137" s="340"/>
      <c r="AW137" s="340"/>
      <c r="AX137" s="340"/>
      <c r="AY137" s="340"/>
      <c r="AZ137" s="340"/>
      <c r="BA137" s="340"/>
      <c r="BB137" s="340"/>
      <c r="BC137" s="340"/>
      <c r="BD137" s="340"/>
      <c r="BE137" s="340"/>
      <c r="BF137" s="340"/>
      <c r="BG137" s="340"/>
      <c r="BH137" s="340"/>
      <c r="BI137" s="340"/>
      <c r="BJ137" s="340"/>
      <c r="BK137" s="340"/>
      <c r="BL137" s="340"/>
      <c r="BM137" s="340"/>
      <c r="BN137" s="340"/>
      <c r="BO137" s="340"/>
      <c r="BP137" s="340"/>
      <c r="BQ137" s="340"/>
      <c r="BR137" s="340"/>
      <c r="BS137" s="340"/>
      <c r="BT137" s="340"/>
      <c r="BU137" s="340"/>
      <c r="BV137" s="340"/>
      <c r="BW137" s="340"/>
      <c r="BX137" s="340"/>
      <c r="BY137" s="340"/>
      <c r="BZ137" s="340"/>
      <c r="CA137" s="340"/>
      <c r="CB137" s="340"/>
      <c r="CC137" s="340"/>
      <c r="CD137" s="340"/>
      <c r="CE137" s="340"/>
      <c r="CF137" s="340"/>
      <c r="CG137" s="340"/>
      <c r="CH137" s="340"/>
      <c r="CI137" s="340"/>
      <c r="CJ137" s="340"/>
      <c r="CK137" s="340"/>
      <c r="CL137" s="340"/>
    </row>
    <row r="138" spans="8:90">
      <c r="H138" s="340"/>
      <c r="I138" s="340"/>
      <c r="J138" s="340"/>
      <c r="K138" s="340"/>
      <c r="L138" s="340"/>
      <c r="M138" s="340"/>
      <c r="N138" s="340"/>
      <c r="O138" s="340"/>
      <c r="P138" s="340"/>
      <c r="Q138" s="340"/>
      <c r="R138" s="340"/>
      <c r="S138" s="340"/>
      <c r="T138" s="340"/>
      <c r="U138" s="340"/>
      <c r="V138" s="340"/>
      <c r="W138" s="340"/>
      <c r="X138" s="340"/>
      <c r="Y138" s="340"/>
      <c r="Z138" s="340"/>
      <c r="AA138" s="340"/>
      <c r="AB138" s="340"/>
      <c r="AC138" s="340"/>
      <c r="AD138" s="340"/>
      <c r="AE138" s="340"/>
      <c r="AF138" s="340"/>
      <c r="AG138" s="340"/>
      <c r="AH138" s="340"/>
      <c r="AI138" s="340"/>
      <c r="AJ138" s="340"/>
      <c r="AK138" s="340"/>
      <c r="AL138" s="340"/>
      <c r="AM138" s="340"/>
      <c r="AN138" s="340"/>
      <c r="AO138" s="340"/>
      <c r="AP138" s="340"/>
      <c r="AQ138" s="340"/>
      <c r="AR138" s="340"/>
      <c r="AS138" s="340"/>
      <c r="AT138" s="340"/>
      <c r="AU138" s="340"/>
      <c r="AV138" s="340"/>
      <c r="AW138" s="340"/>
      <c r="AX138" s="340"/>
      <c r="AY138" s="340"/>
      <c r="AZ138" s="340"/>
      <c r="BA138" s="340"/>
      <c r="BB138" s="340"/>
      <c r="BC138" s="340"/>
      <c r="BD138" s="340"/>
      <c r="BE138" s="340"/>
      <c r="BF138" s="340"/>
      <c r="BG138" s="340"/>
      <c r="BH138" s="340"/>
      <c r="BI138" s="340"/>
      <c r="BJ138" s="340"/>
      <c r="BK138" s="340"/>
      <c r="BL138" s="340"/>
      <c r="BM138" s="340"/>
      <c r="BN138" s="340"/>
      <c r="BO138" s="340"/>
      <c r="BP138" s="340"/>
      <c r="BQ138" s="340"/>
      <c r="BR138" s="340"/>
      <c r="BS138" s="340"/>
      <c r="BT138" s="340"/>
      <c r="BU138" s="340"/>
      <c r="BV138" s="340"/>
      <c r="BW138" s="340"/>
      <c r="BX138" s="340"/>
      <c r="BY138" s="340"/>
      <c r="BZ138" s="340"/>
      <c r="CA138" s="340"/>
      <c r="CB138" s="340"/>
      <c r="CC138" s="340"/>
      <c r="CD138" s="340"/>
      <c r="CE138" s="340"/>
      <c r="CF138" s="340"/>
      <c r="CG138" s="340"/>
      <c r="CH138" s="340"/>
      <c r="CI138" s="340"/>
      <c r="CJ138" s="340"/>
      <c r="CK138" s="340"/>
      <c r="CL138" s="340"/>
    </row>
    <row r="139" spans="8:90">
      <c r="H139" s="340"/>
      <c r="I139" s="340"/>
      <c r="J139" s="340"/>
      <c r="K139" s="340"/>
      <c r="L139" s="340"/>
      <c r="M139" s="340"/>
      <c r="N139" s="340"/>
      <c r="O139" s="340"/>
      <c r="P139" s="340"/>
      <c r="Q139" s="340"/>
      <c r="R139" s="340"/>
      <c r="S139" s="340"/>
      <c r="T139" s="340"/>
      <c r="U139" s="340"/>
      <c r="V139" s="340"/>
      <c r="W139" s="340"/>
      <c r="X139" s="340"/>
      <c r="Y139" s="340"/>
      <c r="Z139" s="340"/>
      <c r="AA139" s="340"/>
      <c r="AB139" s="340"/>
      <c r="AC139" s="340"/>
      <c r="AD139" s="340"/>
      <c r="AE139" s="340"/>
      <c r="AF139" s="340"/>
      <c r="AG139" s="340"/>
      <c r="AH139" s="340"/>
      <c r="AI139" s="340"/>
      <c r="AJ139" s="340"/>
      <c r="AK139" s="340"/>
      <c r="AL139" s="340"/>
      <c r="AM139" s="340"/>
      <c r="AN139" s="340"/>
      <c r="AO139" s="340"/>
      <c r="AP139" s="340"/>
      <c r="AQ139" s="340"/>
      <c r="AR139" s="340"/>
      <c r="AS139" s="340"/>
      <c r="AT139" s="340"/>
      <c r="AU139" s="340"/>
      <c r="AV139" s="340"/>
      <c r="AW139" s="340"/>
      <c r="AX139" s="340"/>
      <c r="AY139" s="340"/>
      <c r="AZ139" s="340"/>
      <c r="BA139" s="340"/>
      <c r="BB139" s="340"/>
      <c r="BC139" s="340"/>
      <c r="BD139" s="340"/>
      <c r="BE139" s="340"/>
      <c r="BF139" s="340"/>
      <c r="BG139" s="340"/>
      <c r="BH139" s="340"/>
      <c r="BI139" s="340"/>
      <c r="BJ139" s="340"/>
      <c r="BK139" s="340"/>
      <c r="BL139" s="340"/>
      <c r="BM139" s="340"/>
      <c r="BN139" s="340"/>
      <c r="BO139" s="340"/>
      <c r="BP139" s="340"/>
      <c r="BQ139" s="340"/>
      <c r="BR139" s="340"/>
      <c r="BS139" s="340"/>
      <c r="BT139" s="340"/>
      <c r="BU139" s="340"/>
      <c r="BV139" s="340"/>
      <c r="BW139" s="340"/>
      <c r="BX139" s="340"/>
      <c r="BY139" s="340"/>
      <c r="BZ139" s="340"/>
      <c r="CA139" s="340"/>
      <c r="CB139" s="340"/>
      <c r="CC139" s="340"/>
      <c r="CD139" s="340"/>
      <c r="CE139" s="340"/>
      <c r="CF139" s="340"/>
      <c r="CG139" s="340"/>
      <c r="CH139" s="340"/>
      <c r="CI139" s="340"/>
      <c r="CJ139" s="340"/>
      <c r="CK139" s="340"/>
      <c r="CL139" s="340"/>
    </row>
    <row r="140" spans="8:90">
      <c r="H140" s="340"/>
      <c r="I140" s="340"/>
      <c r="J140" s="340"/>
      <c r="K140" s="340"/>
      <c r="L140" s="340"/>
      <c r="M140" s="340"/>
      <c r="N140" s="340"/>
      <c r="O140" s="340"/>
      <c r="P140" s="340"/>
      <c r="Q140" s="340"/>
      <c r="R140" s="340"/>
      <c r="S140" s="340"/>
      <c r="T140" s="340"/>
      <c r="U140" s="340"/>
      <c r="V140" s="340"/>
      <c r="W140" s="340"/>
      <c r="X140" s="340"/>
      <c r="Y140" s="340"/>
      <c r="Z140" s="340"/>
      <c r="AA140" s="340"/>
      <c r="AB140" s="340"/>
      <c r="AC140" s="340"/>
      <c r="AD140" s="340"/>
      <c r="AE140" s="340"/>
      <c r="AF140" s="340"/>
      <c r="AG140" s="340"/>
      <c r="AH140" s="340"/>
      <c r="AI140" s="340"/>
      <c r="AJ140" s="340"/>
      <c r="AK140" s="340"/>
      <c r="AL140" s="340"/>
      <c r="AM140" s="340"/>
      <c r="AN140" s="340"/>
      <c r="AO140" s="340"/>
      <c r="AP140" s="340"/>
      <c r="AQ140" s="340"/>
      <c r="AR140" s="340"/>
      <c r="AS140" s="340"/>
      <c r="AT140" s="340"/>
      <c r="AU140" s="340"/>
      <c r="AV140" s="340"/>
      <c r="AW140" s="340"/>
      <c r="AX140" s="340"/>
      <c r="AY140" s="340"/>
      <c r="AZ140" s="340"/>
      <c r="BA140" s="340"/>
      <c r="BB140" s="340"/>
      <c r="BC140" s="340"/>
      <c r="BD140" s="340"/>
      <c r="BE140" s="340"/>
      <c r="BF140" s="340"/>
      <c r="BG140" s="340"/>
      <c r="BH140" s="340"/>
      <c r="BI140" s="340"/>
      <c r="BJ140" s="340"/>
      <c r="BK140" s="340"/>
      <c r="BL140" s="340"/>
      <c r="BM140" s="340"/>
      <c r="BN140" s="340"/>
      <c r="BO140" s="340"/>
      <c r="BP140" s="340"/>
      <c r="BQ140" s="340"/>
      <c r="BR140" s="340"/>
      <c r="BS140" s="340"/>
      <c r="BT140" s="340"/>
      <c r="BU140" s="340"/>
      <c r="BV140" s="340"/>
      <c r="BW140" s="340"/>
      <c r="BX140" s="340"/>
      <c r="BY140" s="340"/>
      <c r="BZ140" s="340"/>
      <c r="CA140" s="340"/>
      <c r="CB140" s="340"/>
      <c r="CC140" s="340"/>
      <c r="CD140" s="340"/>
      <c r="CE140" s="340"/>
      <c r="CF140" s="340"/>
      <c r="CG140" s="340"/>
      <c r="CH140" s="340"/>
      <c r="CI140" s="340"/>
      <c r="CJ140" s="340"/>
      <c r="CK140" s="340"/>
      <c r="CL140" s="340"/>
    </row>
    <row r="141" spans="8:90">
      <c r="H141" s="340"/>
      <c r="I141" s="340"/>
      <c r="J141" s="340"/>
      <c r="K141" s="340"/>
      <c r="L141" s="340"/>
      <c r="M141" s="340"/>
      <c r="N141" s="340"/>
      <c r="O141" s="340"/>
      <c r="P141" s="340"/>
      <c r="Q141" s="340"/>
      <c r="R141" s="340"/>
      <c r="S141" s="340"/>
      <c r="T141" s="340"/>
      <c r="U141" s="340"/>
      <c r="V141" s="340"/>
      <c r="W141" s="340"/>
      <c r="X141" s="340"/>
      <c r="Y141" s="340"/>
      <c r="Z141" s="340"/>
      <c r="AA141" s="340"/>
      <c r="AB141" s="340"/>
      <c r="AC141" s="340"/>
      <c r="AD141" s="340"/>
      <c r="AE141" s="340"/>
      <c r="AF141" s="340"/>
      <c r="AG141" s="340"/>
      <c r="AH141" s="340"/>
      <c r="AI141" s="340"/>
      <c r="AJ141" s="340"/>
      <c r="AK141" s="340"/>
      <c r="AL141" s="340"/>
      <c r="AM141" s="340"/>
      <c r="AN141" s="340"/>
      <c r="AO141" s="340"/>
      <c r="AP141" s="340"/>
      <c r="AQ141" s="340"/>
      <c r="AR141" s="340"/>
      <c r="AS141" s="340"/>
      <c r="AT141" s="340"/>
      <c r="AU141" s="340"/>
      <c r="AV141" s="340"/>
      <c r="AW141" s="340"/>
      <c r="AX141" s="340"/>
      <c r="AY141" s="340"/>
      <c r="AZ141" s="340"/>
      <c r="BA141" s="340"/>
      <c r="BB141" s="340"/>
      <c r="BC141" s="340"/>
      <c r="BD141" s="340"/>
      <c r="BE141" s="340"/>
      <c r="BF141" s="340"/>
      <c r="BG141" s="340"/>
      <c r="BH141" s="340"/>
      <c r="BI141" s="340"/>
      <c r="BJ141" s="340"/>
      <c r="BK141" s="340"/>
      <c r="BL141" s="340"/>
      <c r="BM141" s="340"/>
      <c r="BN141" s="340"/>
      <c r="BO141" s="340"/>
      <c r="BP141" s="340"/>
      <c r="BQ141" s="340"/>
      <c r="BR141" s="340"/>
      <c r="BS141" s="340"/>
      <c r="BT141" s="340"/>
      <c r="BU141" s="340"/>
      <c r="BV141" s="340"/>
      <c r="BW141" s="340"/>
      <c r="BX141" s="340"/>
      <c r="BY141" s="340"/>
      <c r="BZ141" s="340"/>
      <c r="CA141" s="340"/>
      <c r="CB141" s="340"/>
      <c r="CC141" s="340"/>
      <c r="CD141" s="340"/>
      <c r="CE141" s="340"/>
      <c r="CF141" s="340"/>
      <c r="CG141" s="340"/>
      <c r="CH141" s="340"/>
      <c r="CI141" s="340"/>
      <c r="CJ141" s="340"/>
      <c r="CK141" s="340"/>
      <c r="CL141" s="340"/>
    </row>
    <row r="142" spans="8:90">
      <c r="H142" s="340"/>
      <c r="I142" s="340"/>
      <c r="J142" s="340"/>
      <c r="K142" s="340"/>
      <c r="L142" s="340"/>
      <c r="M142" s="340"/>
      <c r="N142" s="340"/>
      <c r="O142" s="340"/>
      <c r="P142" s="340"/>
      <c r="Q142" s="340"/>
      <c r="R142" s="340"/>
      <c r="S142" s="340"/>
      <c r="T142" s="340"/>
      <c r="U142" s="340"/>
      <c r="V142" s="340"/>
      <c r="W142" s="340"/>
      <c r="X142" s="340"/>
      <c r="Y142" s="340"/>
      <c r="Z142" s="340"/>
      <c r="AA142" s="340"/>
      <c r="AB142" s="340"/>
      <c r="AC142" s="340"/>
      <c r="AD142" s="340"/>
      <c r="AE142" s="340"/>
      <c r="AF142" s="340"/>
      <c r="AG142" s="340"/>
      <c r="AH142" s="340"/>
      <c r="AI142" s="340"/>
      <c r="AJ142" s="340"/>
      <c r="AK142" s="340"/>
      <c r="AL142" s="340"/>
      <c r="AM142" s="340"/>
      <c r="AN142" s="340"/>
      <c r="AO142" s="340"/>
      <c r="AP142" s="340"/>
      <c r="AQ142" s="340"/>
      <c r="AR142" s="340"/>
      <c r="AS142" s="340"/>
      <c r="AT142" s="340"/>
      <c r="AU142" s="340"/>
      <c r="AV142" s="340"/>
      <c r="AW142" s="340"/>
      <c r="AX142" s="340"/>
      <c r="AY142" s="340"/>
      <c r="AZ142" s="340"/>
      <c r="BA142" s="340"/>
      <c r="BB142" s="340"/>
      <c r="BC142" s="340"/>
      <c r="BD142" s="340"/>
      <c r="BE142" s="340"/>
      <c r="BF142" s="340"/>
      <c r="BG142" s="340"/>
      <c r="BH142" s="340"/>
      <c r="BI142" s="340"/>
      <c r="BJ142" s="340"/>
      <c r="BK142" s="340"/>
      <c r="BL142" s="340"/>
      <c r="BM142" s="340"/>
      <c r="BN142" s="340"/>
      <c r="BO142" s="340"/>
      <c r="BP142" s="340"/>
      <c r="BQ142" s="340"/>
      <c r="BR142" s="340"/>
      <c r="BS142" s="340"/>
      <c r="BT142" s="340"/>
      <c r="BU142" s="340"/>
      <c r="BV142" s="340"/>
      <c r="BW142" s="340"/>
      <c r="BX142" s="340"/>
      <c r="BY142" s="340"/>
      <c r="BZ142" s="340"/>
      <c r="CA142" s="340"/>
      <c r="CB142" s="340"/>
      <c r="CC142" s="340"/>
      <c r="CD142" s="340"/>
      <c r="CE142" s="340"/>
      <c r="CF142" s="340"/>
      <c r="CG142" s="340"/>
      <c r="CH142" s="340"/>
      <c r="CI142" s="340"/>
      <c r="CJ142" s="340"/>
      <c r="CK142" s="340"/>
      <c r="CL142" s="340"/>
    </row>
    <row r="143" spans="8:90">
      <c r="H143" s="340"/>
      <c r="I143" s="340"/>
      <c r="J143" s="340"/>
      <c r="K143" s="340"/>
      <c r="L143" s="340"/>
      <c r="M143" s="340"/>
      <c r="N143" s="340"/>
      <c r="O143" s="340"/>
      <c r="P143" s="340"/>
      <c r="Q143" s="340"/>
      <c r="R143" s="340"/>
      <c r="S143" s="340"/>
      <c r="T143" s="340"/>
      <c r="U143" s="340"/>
      <c r="V143" s="340"/>
      <c r="W143" s="340"/>
      <c r="X143" s="340"/>
      <c r="Y143" s="340"/>
      <c r="Z143" s="340"/>
      <c r="AA143" s="340"/>
      <c r="AB143" s="340"/>
      <c r="AC143" s="340"/>
      <c r="AD143" s="340"/>
      <c r="AE143" s="340"/>
      <c r="AF143" s="340"/>
      <c r="AG143" s="340"/>
      <c r="AH143" s="340"/>
      <c r="AI143" s="340"/>
      <c r="AJ143" s="340"/>
      <c r="AK143" s="340"/>
      <c r="AL143" s="340"/>
      <c r="AM143" s="340"/>
      <c r="AN143" s="340"/>
      <c r="AO143" s="340"/>
      <c r="AP143" s="340"/>
      <c r="AQ143" s="340"/>
      <c r="AR143" s="340"/>
      <c r="AS143" s="340"/>
      <c r="AT143" s="340"/>
      <c r="AU143" s="340"/>
      <c r="AV143" s="340"/>
      <c r="AW143" s="340"/>
      <c r="AX143" s="340"/>
      <c r="AY143" s="340"/>
      <c r="AZ143" s="340"/>
      <c r="BA143" s="340"/>
      <c r="BB143" s="340"/>
      <c r="BC143" s="340"/>
      <c r="BD143" s="340"/>
      <c r="BE143" s="340"/>
      <c r="BF143" s="340"/>
      <c r="BG143" s="340"/>
      <c r="BH143" s="340"/>
      <c r="BI143" s="340"/>
      <c r="BJ143" s="340"/>
      <c r="BK143" s="340"/>
      <c r="BL143" s="340"/>
      <c r="BM143" s="340"/>
      <c r="BN143" s="340"/>
      <c r="BO143" s="340"/>
      <c r="BP143" s="340"/>
      <c r="BQ143" s="340"/>
      <c r="BR143" s="340"/>
      <c r="BS143" s="340"/>
      <c r="BT143" s="340"/>
      <c r="BU143" s="340"/>
      <c r="BV143" s="340"/>
      <c r="BW143" s="340"/>
      <c r="BX143" s="340"/>
      <c r="BY143" s="340"/>
      <c r="BZ143" s="340"/>
      <c r="CA143" s="340"/>
      <c r="CB143" s="340"/>
      <c r="CC143" s="340"/>
      <c r="CD143" s="340"/>
      <c r="CE143" s="340"/>
      <c r="CF143" s="340"/>
      <c r="CG143" s="340"/>
      <c r="CH143" s="340"/>
      <c r="CI143" s="340"/>
      <c r="CJ143" s="340"/>
      <c r="CK143" s="340"/>
      <c r="CL143" s="340"/>
    </row>
    <row r="144" spans="8:90">
      <c r="H144" s="340"/>
      <c r="I144" s="340"/>
      <c r="J144" s="340"/>
      <c r="K144" s="340"/>
      <c r="L144" s="340"/>
      <c r="M144" s="340"/>
      <c r="N144" s="340"/>
      <c r="O144" s="340"/>
      <c r="P144" s="340"/>
      <c r="Q144" s="340"/>
      <c r="R144" s="340"/>
      <c r="S144" s="340"/>
      <c r="T144" s="340"/>
      <c r="U144" s="340"/>
      <c r="V144" s="340"/>
      <c r="W144" s="340"/>
      <c r="X144" s="340"/>
      <c r="Y144" s="340"/>
      <c r="Z144" s="340"/>
      <c r="AA144" s="340"/>
      <c r="AB144" s="340"/>
      <c r="AC144" s="340"/>
      <c r="AD144" s="340"/>
      <c r="AE144" s="340"/>
      <c r="AF144" s="340"/>
      <c r="AG144" s="340"/>
      <c r="AH144" s="340"/>
      <c r="AI144" s="340"/>
      <c r="AJ144" s="340"/>
      <c r="AK144" s="340"/>
      <c r="AL144" s="340"/>
      <c r="AM144" s="340"/>
      <c r="AN144" s="340"/>
      <c r="AO144" s="340"/>
      <c r="AP144" s="340"/>
      <c r="AQ144" s="340"/>
      <c r="AR144" s="340"/>
      <c r="AS144" s="340"/>
      <c r="AT144" s="340"/>
      <c r="AU144" s="340"/>
      <c r="AV144" s="340"/>
      <c r="AW144" s="340"/>
      <c r="AX144" s="340"/>
      <c r="AY144" s="340"/>
      <c r="AZ144" s="340"/>
      <c r="BA144" s="340"/>
      <c r="BB144" s="340"/>
      <c r="BC144" s="340"/>
      <c r="BD144" s="340"/>
      <c r="BE144" s="340"/>
      <c r="BF144" s="340"/>
      <c r="BG144" s="340"/>
      <c r="BH144" s="340"/>
      <c r="BI144" s="340"/>
      <c r="BJ144" s="340"/>
      <c r="BK144" s="340"/>
      <c r="BL144" s="340"/>
      <c r="BM144" s="340"/>
      <c r="BN144" s="340"/>
      <c r="BO144" s="340"/>
      <c r="BP144" s="340"/>
      <c r="BQ144" s="340"/>
      <c r="BR144" s="340"/>
      <c r="BS144" s="340"/>
      <c r="BT144" s="340"/>
      <c r="BU144" s="340"/>
      <c r="BV144" s="340"/>
      <c r="BW144" s="340"/>
      <c r="BX144" s="340"/>
      <c r="BY144" s="340"/>
      <c r="BZ144" s="340"/>
      <c r="CA144" s="340"/>
      <c r="CB144" s="340"/>
      <c r="CC144" s="340"/>
      <c r="CD144" s="340"/>
      <c r="CE144" s="340"/>
      <c r="CF144" s="340"/>
      <c r="CG144" s="340"/>
      <c r="CH144" s="340"/>
      <c r="CI144" s="340"/>
      <c r="CJ144" s="340"/>
      <c r="CK144" s="340"/>
      <c r="CL144" s="340"/>
    </row>
    <row r="145" spans="8:90">
      <c r="H145" s="340"/>
      <c r="I145" s="340"/>
      <c r="J145" s="340"/>
      <c r="K145" s="340"/>
      <c r="L145" s="340"/>
      <c r="M145" s="340"/>
      <c r="N145" s="340"/>
      <c r="O145" s="340"/>
      <c r="P145" s="340"/>
      <c r="Q145" s="340"/>
      <c r="R145" s="340"/>
      <c r="S145" s="340"/>
      <c r="T145" s="340"/>
      <c r="U145" s="340"/>
      <c r="V145" s="340"/>
      <c r="W145" s="340"/>
      <c r="X145" s="340"/>
      <c r="Y145" s="340"/>
      <c r="Z145" s="340"/>
      <c r="AA145" s="340"/>
      <c r="AB145" s="340"/>
      <c r="AC145" s="340"/>
      <c r="AD145" s="340"/>
      <c r="AE145" s="340"/>
      <c r="AF145" s="340"/>
      <c r="AG145" s="340"/>
      <c r="AH145" s="340"/>
      <c r="AI145" s="340"/>
      <c r="AJ145" s="340"/>
      <c r="AK145" s="340"/>
      <c r="AL145" s="340"/>
      <c r="AM145" s="340"/>
      <c r="AN145" s="340"/>
      <c r="AO145" s="340"/>
      <c r="AP145" s="340"/>
      <c r="AQ145" s="340"/>
      <c r="AR145" s="340"/>
      <c r="AS145" s="340"/>
      <c r="AT145" s="340"/>
      <c r="AU145" s="340"/>
      <c r="AV145" s="340"/>
      <c r="AW145" s="340"/>
      <c r="AX145" s="340"/>
      <c r="AY145" s="340"/>
      <c r="AZ145" s="340"/>
      <c r="BA145" s="340"/>
      <c r="BB145" s="340"/>
      <c r="BC145" s="340"/>
      <c r="BD145" s="340"/>
      <c r="BE145" s="340"/>
      <c r="BF145" s="340"/>
      <c r="BG145" s="340"/>
      <c r="BH145" s="340"/>
      <c r="BI145" s="340"/>
      <c r="BJ145" s="340"/>
      <c r="BK145" s="340"/>
      <c r="BL145" s="340"/>
      <c r="BM145" s="340"/>
      <c r="BN145" s="340"/>
      <c r="BO145" s="340"/>
      <c r="BP145" s="340"/>
      <c r="BQ145" s="340"/>
      <c r="BR145" s="340"/>
      <c r="BS145" s="340"/>
      <c r="BT145" s="340"/>
      <c r="BU145" s="340"/>
      <c r="BV145" s="340"/>
      <c r="BW145" s="340"/>
      <c r="BX145" s="340"/>
      <c r="BY145" s="340"/>
      <c r="BZ145" s="340"/>
      <c r="CA145" s="340"/>
      <c r="CB145" s="340"/>
      <c r="CC145" s="340"/>
      <c r="CD145" s="340"/>
      <c r="CE145" s="340"/>
      <c r="CF145" s="340"/>
      <c r="CG145" s="340"/>
      <c r="CH145" s="340"/>
      <c r="CI145" s="340"/>
      <c r="CJ145" s="340"/>
      <c r="CK145" s="340"/>
      <c r="CL145" s="340"/>
    </row>
    <row r="146" spans="8:90">
      <c r="H146" s="340"/>
      <c r="I146" s="340"/>
      <c r="J146" s="340"/>
      <c r="K146" s="340"/>
      <c r="L146" s="340"/>
      <c r="M146" s="340"/>
      <c r="N146" s="340"/>
      <c r="O146" s="340"/>
      <c r="P146" s="340"/>
      <c r="Q146" s="340"/>
      <c r="R146" s="340"/>
      <c r="S146" s="340"/>
      <c r="T146" s="340"/>
      <c r="U146" s="340"/>
      <c r="V146" s="340"/>
      <c r="W146" s="340"/>
      <c r="X146" s="340"/>
      <c r="Y146" s="340"/>
      <c r="Z146" s="340"/>
      <c r="AA146" s="340"/>
      <c r="AB146" s="340"/>
      <c r="AC146" s="340"/>
      <c r="AD146" s="340"/>
      <c r="AE146" s="340"/>
      <c r="AF146" s="340"/>
      <c r="AG146" s="340"/>
      <c r="AH146" s="340"/>
      <c r="AI146" s="340"/>
      <c r="AJ146" s="340"/>
      <c r="AK146" s="340"/>
      <c r="AL146" s="340"/>
      <c r="AM146" s="340"/>
      <c r="AN146" s="340"/>
      <c r="AO146" s="340"/>
      <c r="AP146" s="340"/>
      <c r="AQ146" s="340"/>
      <c r="AR146" s="340"/>
      <c r="AS146" s="340"/>
      <c r="AT146" s="340"/>
      <c r="AU146" s="340"/>
      <c r="AV146" s="340"/>
      <c r="AW146" s="340"/>
      <c r="AX146" s="340"/>
      <c r="AY146" s="340"/>
      <c r="AZ146" s="340"/>
      <c r="BA146" s="340"/>
      <c r="BB146" s="340"/>
      <c r="BC146" s="340"/>
      <c r="BD146" s="340"/>
      <c r="BE146" s="340"/>
      <c r="BF146" s="340"/>
      <c r="BG146" s="340"/>
      <c r="BH146" s="340"/>
      <c r="BI146" s="340"/>
      <c r="BJ146" s="340"/>
      <c r="BK146" s="340"/>
      <c r="BL146" s="340"/>
      <c r="BM146" s="340"/>
      <c r="BN146" s="340"/>
      <c r="BO146" s="340"/>
      <c r="BP146" s="340"/>
      <c r="BQ146" s="340"/>
      <c r="BR146" s="340"/>
      <c r="BS146" s="340"/>
      <c r="BT146" s="340"/>
      <c r="BU146" s="340"/>
      <c r="BV146" s="340"/>
      <c r="BW146" s="340"/>
      <c r="BX146" s="340"/>
      <c r="BY146" s="340"/>
      <c r="BZ146" s="340"/>
      <c r="CA146" s="340"/>
      <c r="CB146" s="340"/>
      <c r="CC146" s="340"/>
      <c r="CD146" s="340"/>
      <c r="CE146" s="340"/>
      <c r="CF146" s="340"/>
      <c r="CG146" s="340"/>
      <c r="CH146" s="340"/>
      <c r="CI146" s="340"/>
      <c r="CJ146" s="340"/>
      <c r="CK146" s="340"/>
      <c r="CL146" s="340"/>
    </row>
    <row r="147" spans="8:90">
      <c r="H147" s="340"/>
      <c r="I147" s="340"/>
      <c r="J147" s="340"/>
      <c r="K147" s="340"/>
      <c r="L147" s="340"/>
      <c r="M147" s="340"/>
      <c r="N147" s="340"/>
      <c r="O147" s="340"/>
      <c r="P147" s="340"/>
      <c r="Q147" s="340"/>
      <c r="R147" s="340"/>
      <c r="S147" s="340"/>
      <c r="T147" s="340"/>
      <c r="U147" s="340"/>
      <c r="V147" s="340"/>
      <c r="W147" s="340"/>
      <c r="X147" s="340"/>
      <c r="Y147" s="340"/>
      <c r="Z147" s="340"/>
      <c r="AA147" s="340"/>
      <c r="AB147" s="340"/>
      <c r="AC147" s="340"/>
      <c r="AD147" s="340"/>
      <c r="AE147" s="340"/>
      <c r="AF147" s="340"/>
      <c r="AG147" s="340"/>
      <c r="AH147" s="340"/>
      <c r="AI147" s="340"/>
      <c r="AJ147" s="340"/>
      <c r="AK147" s="340"/>
      <c r="AL147" s="340"/>
      <c r="AM147" s="340"/>
      <c r="AN147" s="340"/>
      <c r="AO147" s="340"/>
      <c r="AP147" s="340"/>
      <c r="AQ147" s="340"/>
      <c r="AR147" s="340"/>
      <c r="AS147" s="340"/>
      <c r="AT147" s="340"/>
      <c r="AU147" s="340"/>
      <c r="AV147" s="340"/>
      <c r="AW147" s="340"/>
      <c r="AX147" s="340"/>
      <c r="AY147" s="340"/>
      <c r="AZ147" s="340"/>
      <c r="BA147" s="340"/>
      <c r="BB147" s="340"/>
      <c r="BC147" s="340"/>
      <c r="BD147" s="340"/>
      <c r="BE147" s="340"/>
      <c r="BF147" s="340"/>
      <c r="BG147" s="340"/>
      <c r="BH147" s="340"/>
      <c r="BI147" s="340"/>
      <c r="BJ147" s="340"/>
      <c r="BK147" s="340"/>
      <c r="BL147" s="340"/>
      <c r="BM147" s="340"/>
      <c r="BN147" s="340"/>
      <c r="BO147" s="340"/>
      <c r="BP147" s="340"/>
      <c r="BQ147" s="340"/>
      <c r="BR147" s="340"/>
      <c r="BS147" s="340"/>
      <c r="BT147" s="340"/>
      <c r="BU147" s="340"/>
      <c r="BV147" s="340"/>
      <c r="BW147" s="340"/>
      <c r="BX147" s="340"/>
      <c r="BY147" s="340"/>
      <c r="BZ147" s="340"/>
      <c r="CA147" s="340"/>
      <c r="CB147" s="340"/>
      <c r="CC147" s="340"/>
      <c r="CD147" s="340"/>
      <c r="CE147" s="340"/>
      <c r="CF147" s="340"/>
      <c r="CG147" s="340"/>
      <c r="CH147" s="340"/>
      <c r="CI147" s="340"/>
      <c r="CJ147" s="340"/>
      <c r="CK147" s="340"/>
      <c r="CL147" s="340"/>
    </row>
    <row r="148" spans="8:90">
      <c r="H148" s="340"/>
      <c r="I148" s="340"/>
      <c r="J148" s="340"/>
      <c r="K148" s="340"/>
      <c r="L148" s="340"/>
      <c r="M148" s="340"/>
      <c r="N148" s="340"/>
      <c r="O148" s="340"/>
      <c r="P148" s="340"/>
      <c r="Q148" s="340"/>
      <c r="R148" s="340"/>
      <c r="S148" s="340"/>
      <c r="T148" s="340"/>
      <c r="U148" s="340"/>
      <c r="V148" s="340"/>
      <c r="W148" s="340"/>
      <c r="X148" s="340"/>
      <c r="Y148" s="340"/>
      <c r="Z148" s="340"/>
      <c r="AA148" s="340"/>
      <c r="AB148" s="340"/>
      <c r="AC148" s="340"/>
      <c r="AD148" s="340"/>
      <c r="AE148" s="340"/>
      <c r="AF148" s="340"/>
      <c r="AG148" s="340"/>
      <c r="AH148" s="340"/>
      <c r="AI148" s="340"/>
      <c r="AJ148" s="340"/>
      <c r="AK148" s="340"/>
      <c r="AL148" s="340"/>
      <c r="AM148" s="340"/>
      <c r="AN148" s="340"/>
      <c r="AO148" s="340"/>
      <c r="AP148" s="340"/>
      <c r="AQ148" s="340"/>
      <c r="AR148" s="340"/>
      <c r="AS148" s="340"/>
      <c r="AT148" s="340"/>
      <c r="AU148" s="340"/>
      <c r="AV148" s="340"/>
      <c r="AW148" s="340"/>
      <c r="AX148" s="340"/>
      <c r="AY148" s="340"/>
      <c r="AZ148" s="340"/>
      <c r="BA148" s="340"/>
      <c r="BB148" s="340"/>
      <c r="BC148" s="340"/>
      <c r="BD148" s="340"/>
      <c r="BE148" s="340"/>
      <c r="BF148" s="340"/>
      <c r="BG148" s="340"/>
      <c r="BH148" s="340"/>
      <c r="BI148" s="340"/>
      <c r="BJ148" s="340"/>
      <c r="BK148" s="340"/>
      <c r="BL148" s="340"/>
      <c r="BM148" s="340"/>
      <c r="BN148" s="340"/>
      <c r="BO148" s="340"/>
      <c r="BP148" s="340"/>
      <c r="BQ148" s="340"/>
      <c r="BR148" s="340"/>
      <c r="BS148" s="340"/>
      <c r="BT148" s="340"/>
      <c r="BU148" s="340"/>
      <c r="BV148" s="340"/>
      <c r="BW148" s="340"/>
      <c r="BX148" s="340"/>
      <c r="BY148" s="340"/>
      <c r="BZ148" s="340"/>
      <c r="CA148" s="340"/>
      <c r="CB148" s="340"/>
      <c r="CC148" s="340"/>
      <c r="CD148" s="340"/>
      <c r="CE148" s="340"/>
      <c r="CF148" s="340"/>
      <c r="CG148" s="340"/>
      <c r="CH148" s="340"/>
      <c r="CI148" s="340"/>
      <c r="CJ148" s="340"/>
      <c r="CK148" s="340"/>
      <c r="CL148" s="340"/>
    </row>
    <row r="149" spans="8:90">
      <c r="H149" s="340"/>
      <c r="I149" s="340"/>
      <c r="J149" s="340"/>
      <c r="K149" s="340"/>
      <c r="L149" s="340"/>
      <c r="M149" s="340"/>
      <c r="N149" s="340"/>
      <c r="O149" s="340"/>
      <c r="P149" s="340"/>
      <c r="Q149" s="340"/>
      <c r="R149" s="340"/>
      <c r="S149" s="340"/>
      <c r="T149" s="340"/>
      <c r="U149" s="340"/>
      <c r="V149" s="340"/>
      <c r="W149" s="340"/>
      <c r="X149" s="340"/>
      <c r="Y149" s="340"/>
      <c r="Z149" s="340"/>
      <c r="AA149" s="340"/>
      <c r="AB149" s="340"/>
      <c r="AC149" s="340"/>
      <c r="AD149" s="340"/>
      <c r="AE149" s="340"/>
      <c r="AF149" s="340"/>
      <c r="AG149" s="340"/>
      <c r="AH149" s="340"/>
      <c r="AI149" s="340"/>
      <c r="AJ149" s="340"/>
      <c r="AK149" s="340"/>
      <c r="AL149" s="340"/>
      <c r="AM149" s="340"/>
      <c r="AN149" s="340"/>
      <c r="AO149" s="340"/>
      <c r="AP149" s="340"/>
      <c r="AQ149" s="340"/>
      <c r="AR149" s="340"/>
      <c r="AS149" s="340"/>
      <c r="AT149" s="340"/>
      <c r="AU149" s="340"/>
      <c r="AV149" s="340"/>
      <c r="AW149" s="340"/>
      <c r="AX149" s="340"/>
      <c r="AY149" s="340"/>
      <c r="AZ149" s="340"/>
      <c r="BA149" s="340"/>
      <c r="BB149" s="340"/>
      <c r="BC149" s="340"/>
      <c r="BD149" s="340"/>
      <c r="BE149" s="340"/>
      <c r="BF149" s="340"/>
      <c r="BG149" s="340"/>
      <c r="BH149" s="340"/>
      <c r="BI149" s="340"/>
      <c r="BJ149" s="340"/>
      <c r="BK149" s="340"/>
      <c r="BL149" s="340"/>
      <c r="BM149" s="340"/>
      <c r="BN149" s="340"/>
      <c r="BO149" s="340"/>
      <c r="BP149" s="340"/>
      <c r="BQ149" s="340"/>
      <c r="BR149" s="340"/>
      <c r="BS149" s="340"/>
      <c r="BT149" s="340"/>
      <c r="BU149" s="340"/>
      <c r="BV149" s="340"/>
      <c r="BW149" s="340"/>
      <c r="BX149" s="340"/>
      <c r="BY149" s="340"/>
      <c r="BZ149" s="340"/>
      <c r="CA149" s="340"/>
      <c r="CB149" s="340"/>
      <c r="CC149" s="340"/>
      <c r="CD149" s="340"/>
      <c r="CE149" s="340"/>
      <c r="CF149" s="340"/>
      <c r="CG149" s="340"/>
      <c r="CH149" s="340"/>
      <c r="CI149" s="340"/>
      <c r="CJ149" s="340"/>
      <c r="CK149" s="340"/>
      <c r="CL149" s="340"/>
    </row>
    <row r="150" spans="8:90">
      <c r="H150" s="340"/>
      <c r="I150" s="340"/>
      <c r="J150" s="340"/>
      <c r="K150" s="340"/>
      <c r="L150" s="340"/>
      <c r="M150" s="340"/>
      <c r="N150" s="340"/>
      <c r="O150" s="340"/>
      <c r="P150" s="340"/>
      <c r="Q150" s="340"/>
      <c r="R150" s="340"/>
      <c r="S150" s="340"/>
      <c r="T150" s="340"/>
      <c r="U150" s="340"/>
      <c r="V150" s="340"/>
      <c r="W150" s="340"/>
      <c r="X150" s="340"/>
      <c r="Y150" s="340"/>
      <c r="Z150" s="340"/>
      <c r="AA150" s="340"/>
      <c r="AB150" s="340"/>
      <c r="AC150" s="340"/>
      <c r="AD150" s="340"/>
      <c r="AE150" s="340"/>
      <c r="AF150" s="340"/>
      <c r="AG150" s="340"/>
      <c r="AH150" s="340"/>
      <c r="AI150" s="340"/>
      <c r="AJ150" s="340"/>
      <c r="AK150" s="340"/>
      <c r="AL150" s="340"/>
      <c r="AM150" s="340"/>
      <c r="AN150" s="340"/>
      <c r="AO150" s="340"/>
      <c r="AP150" s="340"/>
      <c r="AQ150" s="340"/>
      <c r="AR150" s="340"/>
      <c r="AS150" s="340"/>
      <c r="AT150" s="340"/>
      <c r="AU150" s="340"/>
      <c r="AV150" s="340"/>
      <c r="AW150" s="340"/>
      <c r="AX150" s="340"/>
      <c r="AY150" s="340"/>
      <c r="AZ150" s="340"/>
      <c r="BA150" s="340"/>
      <c r="BB150" s="340"/>
      <c r="BC150" s="340"/>
      <c r="BD150" s="340"/>
      <c r="BE150" s="340"/>
      <c r="BF150" s="340"/>
      <c r="BG150" s="340"/>
      <c r="BH150" s="340"/>
      <c r="BI150" s="340"/>
      <c r="BJ150" s="340"/>
      <c r="BK150" s="340"/>
      <c r="BL150" s="340"/>
      <c r="BM150" s="340"/>
      <c r="BN150" s="340"/>
      <c r="BO150" s="340"/>
      <c r="BP150" s="340"/>
      <c r="BQ150" s="340"/>
      <c r="BR150" s="340"/>
      <c r="BS150" s="340"/>
      <c r="BT150" s="340"/>
      <c r="BU150" s="340"/>
      <c r="BV150" s="340"/>
      <c r="BW150" s="340"/>
      <c r="BX150" s="340"/>
      <c r="BY150" s="340"/>
      <c r="BZ150" s="340"/>
      <c r="CA150" s="340"/>
      <c r="CB150" s="340"/>
      <c r="CC150" s="340"/>
      <c r="CD150" s="340"/>
      <c r="CE150" s="340"/>
      <c r="CF150" s="340"/>
      <c r="CG150" s="340"/>
      <c r="CH150" s="340"/>
      <c r="CI150" s="340"/>
      <c r="CJ150" s="340"/>
      <c r="CK150" s="340"/>
      <c r="CL150" s="340"/>
    </row>
    <row r="151" spans="8:90">
      <c r="H151" s="340"/>
      <c r="I151" s="340"/>
      <c r="J151" s="340"/>
      <c r="K151" s="340"/>
      <c r="L151" s="340"/>
      <c r="M151" s="340"/>
      <c r="N151" s="340"/>
      <c r="O151" s="340"/>
      <c r="P151" s="340"/>
      <c r="Q151" s="340"/>
      <c r="R151" s="340"/>
      <c r="S151" s="340"/>
      <c r="T151" s="340"/>
      <c r="U151" s="340"/>
      <c r="V151" s="340"/>
      <c r="W151" s="340"/>
      <c r="X151" s="340"/>
      <c r="Y151" s="340"/>
      <c r="Z151" s="340"/>
      <c r="AA151" s="340"/>
      <c r="AB151" s="340"/>
      <c r="AC151" s="340"/>
      <c r="AD151" s="340"/>
      <c r="AE151" s="340"/>
      <c r="AF151" s="340"/>
      <c r="AG151" s="340"/>
      <c r="AH151" s="340"/>
      <c r="AI151" s="340"/>
      <c r="AJ151" s="340"/>
      <c r="AK151" s="340"/>
      <c r="AL151" s="340"/>
      <c r="AM151" s="340"/>
      <c r="AN151" s="340"/>
      <c r="AO151" s="340"/>
      <c r="AP151" s="340"/>
      <c r="AQ151" s="340"/>
      <c r="AR151" s="340"/>
      <c r="AS151" s="340"/>
      <c r="AT151" s="340"/>
      <c r="AU151" s="340"/>
      <c r="AV151" s="340"/>
      <c r="AW151" s="340"/>
      <c r="AX151" s="340"/>
      <c r="AY151" s="340"/>
      <c r="AZ151" s="340"/>
      <c r="BA151" s="340"/>
      <c r="BB151" s="340"/>
      <c r="BC151" s="340"/>
      <c r="BD151" s="340"/>
      <c r="BE151" s="340"/>
      <c r="BF151" s="340"/>
      <c r="BG151" s="340"/>
      <c r="BH151" s="340"/>
      <c r="BI151" s="340"/>
      <c r="BJ151" s="340"/>
      <c r="BK151" s="340"/>
      <c r="BL151" s="340"/>
      <c r="BM151" s="340"/>
      <c r="BN151" s="340"/>
      <c r="BO151" s="340"/>
      <c r="BP151" s="340"/>
      <c r="BQ151" s="340"/>
      <c r="BR151" s="340"/>
      <c r="BS151" s="340"/>
      <c r="BT151" s="340"/>
      <c r="BU151" s="340"/>
      <c r="BV151" s="340"/>
      <c r="BW151" s="340"/>
      <c r="BX151" s="340"/>
      <c r="BY151" s="340"/>
      <c r="BZ151" s="340"/>
      <c r="CA151" s="340"/>
      <c r="CB151" s="340"/>
      <c r="CC151" s="340"/>
      <c r="CD151" s="340"/>
      <c r="CE151" s="340"/>
      <c r="CF151" s="340"/>
      <c r="CG151" s="340"/>
      <c r="CH151" s="340"/>
      <c r="CI151" s="340"/>
      <c r="CJ151" s="340"/>
      <c r="CK151" s="340"/>
      <c r="CL151" s="340"/>
    </row>
    <row r="152" spans="8:90">
      <c r="H152" s="340"/>
      <c r="I152" s="340"/>
      <c r="J152" s="340"/>
      <c r="K152" s="340"/>
      <c r="L152" s="340"/>
      <c r="M152" s="340"/>
      <c r="N152" s="340"/>
      <c r="O152" s="340"/>
      <c r="P152" s="340"/>
      <c r="Q152" s="340"/>
      <c r="R152" s="340"/>
      <c r="S152" s="340"/>
      <c r="T152" s="340"/>
      <c r="U152" s="340"/>
      <c r="V152" s="340"/>
      <c r="W152" s="340"/>
      <c r="X152" s="340"/>
      <c r="Y152" s="340"/>
      <c r="Z152" s="340"/>
      <c r="AA152" s="340"/>
      <c r="AB152" s="340"/>
      <c r="AC152" s="340"/>
      <c r="AD152" s="340"/>
      <c r="AE152" s="340"/>
      <c r="AF152" s="340"/>
      <c r="AG152" s="340"/>
      <c r="AH152" s="340"/>
      <c r="AI152" s="340"/>
      <c r="AJ152" s="340"/>
      <c r="AK152" s="340"/>
      <c r="AL152" s="340"/>
      <c r="AM152" s="340"/>
      <c r="AN152" s="340"/>
      <c r="AO152" s="340"/>
      <c r="AP152" s="340"/>
      <c r="AQ152" s="340"/>
      <c r="AR152" s="340"/>
      <c r="AS152" s="340"/>
      <c r="AT152" s="340"/>
      <c r="AU152" s="340"/>
      <c r="AV152" s="340"/>
      <c r="AW152" s="340"/>
      <c r="AX152" s="340"/>
      <c r="AY152" s="340"/>
      <c r="AZ152" s="340"/>
      <c r="BA152" s="340"/>
      <c r="BB152" s="340"/>
      <c r="BC152" s="340"/>
      <c r="BD152" s="340"/>
      <c r="BE152" s="340"/>
      <c r="BF152" s="340"/>
      <c r="BG152" s="340"/>
      <c r="BH152" s="340"/>
      <c r="BI152" s="340"/>
      <c r="BJ152" s="340"/>
      <c r="BK152" s="340"/>
      <c r="BL152" s="340"/>
      <c r="BM152" s="340"/>
      <c r="BN152" s="340"/>
      <c r="BO152" s="340"/>
      <c r="BP152" s="340"/>
      <c r="BQ152" s="340"/>
      <c r="BR152" s="340"/>
      <c r="BS152" s="340"/>
      <c r="BT152" s="340"/>
      <c r="BU152" s="340"/>
      <c r="BV152" s="340"/>
      <c r="BW152" s="340"/>
      <c r="BX152" s="340"/>
      <c r="BY152" s="340"/>
      <c r="BZ152" s="340"/>
      <c r="CA152" s="340"/>
      <c r="CB152" s="340"/>
      <c r="CC152" s="340"/>
      <c r="CD152" s="340"/>
      <c r="CE152" s="340"/>
      <c r="CF152" s="340"/>
      <c r="CG152" s="340"/>
      <c r="CH152" s="340"/>
      <c r="CI152" s="340"/>
      <c r="CJ152" s="340"/>
      <c r="CK152" s="340"/>
      <c r="CL152" s="340"/>
    </row>
    <row r="153" spans="8:90">
      <c r="H153" s="340"/>
      <c r="I153" s="340"/>
      <c r="J153" s="340"/>
      <c r="K153" s="340"/>
      <c r="L153" s="340"/>
      <c r="M153" s="340"/>
      <c r="N153" s="340"/>
      <c r="O153" s="340"/>
      <c r="P153" s="340"/>
      <c r="Q153" s="340"/>
      <c r="R153" s="340"/>
      <c r="S153" s="340"/>
      <c r="T153" s="340"/>
      <c r="U153" s="340"/>
      <c r="V153" s="340"/>
      <c r="W153" s="340"/>
      <c r="X153" s="340"/>
      <c r="Y153" s="340"/>
      <c r="Z153" s="340"/>
      <c r="AA153" s="340"/>
      <c r="AB153" s="340"/>
      <c r="AC153" s="340"/>
      <c r="AD153" s="340"/>
      <c r="AE153" s="340"/>
      <c r="AF153" s="340"/>
      <c r="AG153" s="340"/>
      <c r="AH153" s="340"/>
      <c r="AI153" s="340"/>
      <c r="AJ153" s="340"/>
      <c r="AK153" s="340"/>
      <c r="AL153" s="340"/>
      <c r="AM153" s="340"/>
      <c r="AN153" s="340"/>
      <c r="AO153" s="340"/>
      <c r="AP153" s="340"/>
      <c r="AQ153" s="340"/>
      <c r="AR153" s="340"/>
      <c r="AS153" s="340"/>
      <c r="AT153" s="340"/>
      <c r="AU153" s="340"/>
      <c r="AV153" s="340"/>
      <c r="AW153" s="340"/>
      <c r="AX153" s="340"/>
      <c r="AY153" s="340"/>
      <c r="AZ153" s="340"/>
      <c r="BA153" s="340"/>
      <c r="BB153" s="340"/>
      <c r="BC153" s="340"/>
      <c r="BD153" s="340"/>
      <c r="BE153" s="340"/>
      <c r="BF153" s="340"/>
      <c r="BG153" s="340"/>
      <c r="BH153" s="340"/>
      <c r="BI153" s="340"/>
      <c r="BJ153" s="340"/>
      <c r="BK153" s="340"/>
      <c r="BL153" s="340"/>
      <c r="BM153" s="340"/>
      <c r="BN153" s="340"/>
      <c r="BO153" s="340"/>
      <c r="BP153" s="340"/>
      <c r="BQ153" s="340"/>
      <c r="BR153" s="340"/>
      <c r="BS153" s="340"/>
      <c r="BT153" s="340"/>
      <c r="BU153" s="340"/>
      <c r="BV153" s="340"/>
      <c r="BW153" s="340"/>
      <c r="BX153" s="340"/>
      <c r="BY153" s="340"/>
      <c r="BZ153" s="340"/>
      <c r="CA153" s="340"/>
      <c r="CB153" s="340"/>
      <c r="CC153" s="340"/>
      <c r="CD153" s="340"/>
      <c r="CE153" s="340"/>
      <c r="CF153" s="340"/>
      <c r="CG153" s="340"/>
      <c r="CH153" s="340"/>
      <c r="CI153" s="340"/>
      <c r="CJ153" s="340"/>
      <c r="CK153" s="340"/>
      <c r="CL153" s="340"/>
    </row>
    <row r="154" spans="8:90">
      <c r="H154" s="340"/>
      <c r="I154" s="340"/>
      <c r="J154" s="340"/>
      <c r="K154" s="340"/>
      <c r="L154" s="340"/>
      <c r="M154" s="340"/>
      <c r="N154" s="340"/>
      <c r="O154" s="340"/>
      <c r="P154" s="340"/>
      <c r="Q154" s="340"/>
      <c r="R154" s="340"/>
      <c r="S154" s="340"/>
      <c r="T154" s="340"/>
      <c r="U154" s="340"/>
      <c r="V154" s="340"/>
      <c r="W154" s="340"/>
      <c r="X154" s="340"/>
      <c r="Y154" s="340"/>
      <c r="Z154" s="340"/>
      <c r="AA154" s="340"/>
      <c r="AB154" s="340"/>
      <c r="AC154" s="340"/>
      <c r="AD154" s="340"/>
      <c r="AE154" s="340"/>
      <c r="AF154" s="340"/>
      <c r="AG154" s="340"/>
      <c r="AH154" s="340"/>
      <c r="AI154" s="340"/>
      <c r="AJ154" s="340"/>
      <c r="AK154" s="340"/>
      <c r="AL154" s="340"/>
      <c r="AM154" s="340"/>
      <c r="AN154" s="340"/>
      <c r="AO154" s="340"/>
      <c r="AP154" s="340"/>
      <c r="AQ154" s="340"/>
      <c r="AR154" s="340"/>
      <c r="AS154" s="340"/>
      <c r="AT154" s="340"/>
      <c r="AU154" s="340"/>
      <c r="AV154" s="340"/>
      <c r="AW154" s="340"/>
      <c r="AX154" s="340"/>
      <c r="AY154" s="340"/>
      <c r="AZ154" s="340"/>
      <c r="BA154" s="340"/>
      <c r="BB154" s="340"/>
      <c r="BC154" s="340"/>
      <c r="BD154" s="340"/>
      <c r="BE154" s="340"/>
      <c r="BF154" s="340"/>
      <c r="BG154" s="340"/>
      <c r="BH154" s="340"/>
      <c r="BI154" s="340"/>
      <c r="BJ154" s="340"/>
      <c r="BK154" s="340"/>
      <c r="BL154" s="340"/>
      <c r="BM154" s="340"/>
      <c r="BN154" s="340"/>
      <c r="BO154" s="340"/>
      <c r="BP154" s="340"/>
      <c r="BQ154" s="340"/>
      <c r="BR154" s="340"/>
      <c r="BS154" s="340"/>
      <c r="BT154" s="340"/>
      <c r="BU154" s="340"/>
      <c r="BV154" s="340"/>
      <c r="BW154" s="340"/>
      <c r="BX154" s="340"/>
      <c r="BY154" s="340"/>
      <c r="BZ154" s="340"/>
      <c r="CA154" s="340"/>
      <c r="CB154" s="340"/>
      <c r="CC154" s="340"/>
      <c r="CD154" s="340"/>
      <c r="CE154" s="340"/>
      <c r="CF154" s="340"/>
      <c r="CG154" s="340"/>
      <c r="CH154" s="340"/>
      <c r="CI154" s="340"/>
      <c r="CJ154" s="340"/>
      <c r="CK154" s="340"/>
      <c r="CL154" s="340"/>
    </row>
    <row r="155" spans="8:90">
      <c r="H155" s="340"/>
      <c r="I155" s="340"/>
      <c r="J155" s="340"/>
      <c r="K155" s="340"/>
      <c r="L155" s="340"/>
      <c r="M155" s="340"/>
      <c r="N155" s="340"/>
      <c r="O155" s="340"/>
      <c r="P155" s="340"/>
      <c r="Q155" s="340"/>
      <c r="R155" s="340"/>
      <c r="S155" s="340"/>
      <c r="T155" s="340"/>
      <c r="U155" s="340"/>
      <c r="V155" s="340"/>
      <c r="W155" s="340"/>
      <c r="X155" s="340"/>
      <c r="Y155" s="340"/>
      <c r="Z155" s="340"/>
      <c r="AA155" s="340"/>
      <c r="AB155" s="340"/>
      <c r="AC155" s="340"/>
      <c r="AD155" s="340"/>
      <c r="AE155" s="340"/>
      <c r="AF155" s="340"/>
      <c r="AG155" s="340"/>
      <c r="AH155" s="340"/>
      <c r="AI155" s="340"/>
      <c r="AJ155" s="340"/>
      <c r="AK155" s="340"/>
      <c r="AL155" s="340"/>
      <c r="AM155" s="340"/>
      <c r="AN155" s="340"/>
      <c r="AO155" s="340"/>
      <c r="AP155" s="340"/>
      <c r="AQ155" s="340"/>
      <c r="AR155" s="340"/>
      <c r="AS155" s="340"/>
      <c r="AT155" s="340"/>
      <c r="AU155" s="340"/>
      <c r="AV155" s="340"/>
      <c r="AW155" s="340"/>
      <c r="AX155" s="340"/>
      <c r="AY155" s="340"/>
      <c r="AZ155" s="340"/>
      <c r="BA155" s="340"/>
      <c r="BB155" s="340"/>
      <c r="BC155" s="340"/>
      <c r="BD155" s="340"/>
      <c r="BE155" s="340"/>
      <c r="BF155" s="340"/>
      <c r="BG155" s="340"/>
      <c r="BH155" s="340"/>
      <c r="BI155" s="340"/>
      <c r="BJ155" s="340"/>
      <c r="BK155" s="340"/>
      <c r="BL155" s="340"/>
      <c r="BM155" s="340"/>
      <c r="BN155" s="340"/>
      <c r="BO155" s="340"/>
      <c r="BP155" s="340"/>
      <c r="BQ155" s="340"/>
      <c r="BR155" s="340"/>
      <c r="BS155" s="340"/>
      <c r="BT155" s="340"/>
      <c r="BU155" s="340"/>
      <c r="BV155" s="340"/>
      <c r="BW155" s="340"/>
      <c r="BX155" s="340"/>
      <c r="BY155" s="340"/>
      <c r="BZ155" s="340"/>
      <c r="CA155" s="340"/>
      <c r="CB155" s="340"/>
      <c r="CC155" s="340"/>
      <c r="CD155" s="340"/>
      <c r="CE155" s="340"/>
      <c r="CF155" s="340"/>
      <c r="CG155" s="340"/>
      <c r="CH155" s="340"/>
      <c r="CI155" s="340"/>
      <c r="CJ155" s="340"/>
      <c r="CK155" s="340"/>
      <c r="CL155" s="340"/>
    </row>
    <row r="156" spans="8:90">
      <c r="H156" s="340"/>
      <c r="I156" s="340"/>
      <c r="J156" s="340"/>
      <c r="K156" s="340"/>
      <c r="L156" s="340"/>
      <c r="M156" s="340"/>
      <c r="N156" s="340"/>
      <c r="O156" s="340"/>
      <c r="P156" s="340"/>
      <c r="Q156" s="340"/>
      <c r="R156" s="340"/>
      <c r="S156" s="340"/>
      <c r="T156" s="340"/>
      <c r="U156" s="340"/>
      <c r="V156" s="340"/>
      <c r="W156" s="340"/>
      <c r="X156" s="340"/>
      <c r="Y156" s="340"/>
      <c r="Z156" s="340"/>
      <c r="AA156" s="340"/>
      <c r="AB156" s="340"/>
      <c r="AC156" s="340"/>
      <c r="AD156" s="340"/>
      <c r="AE156" s="340"/>
      <c r="AF156" s="340"/>
      <c r="AG156" s="340"/>
      <c r="AH156" s="340"/>
      <c r="AI156" s="340"/>
      <c r="AJ156" s="340"/>
      <c r="AK156" s="340"/>
      <c r="AL156" s="340"/>
      <c r="AM156" s="340"/>
      <c r="AN156" s="340"/>
      <c r="AO156" s="340"/>
      <c r="AP156" s="340"/>
      <c r="AQ156" s="340"/>
      <c r="AR156" s="340"/>
      <c r="AS156" s="340"/>
      <c r="AT156" s="340"/>
      <c r="AU156" s="340"/>
      <c r="AV156" s="340"/>
      <c r="AW156" s="340"/>
      <c r="AX156" s="340"/>
      <c r="AY156" s="340"/>
      <c r="AZ156" s="340"/>
      <c r="BA156" s="340"/>
      <c r="BB156" s="340"/>
      <c r="BC156" s="340"/>
      <c r="BD156" s="340"/>
      <c r="BE156" s="340"/>
      <c r="BF156" s="340"/>
      <c r="BG156" s="340"/>
      <c r="BH156" s="340"/>
      <c r="BI156" s="340"/>
      <c r="BJ156" s="340"/>
      <c r="BK156" s="340"/>
      <c r="BL156" s="340"/>
      <c r="BM156" s="340"/>
      <c r="BN156" s="340"/>
      <c r="BO156" s="340"/>
      <c r="BP156" s="340"/>
      <c r="BQ156" s="340"/>
      <c r="BR156" s="340"/>
      <c r="BS156" s="340"/>
      <c r="BT156" s="340"/>
      <c r="BU156" s="340"/>
      <c r="BV156" s="340"/>
      <c r="BW156" s="340"/>
      <c r="BX156" s="340"/>
      <c r="BY156" s="340"/>
      <c r="BZ156" s="340"/>
      <c r="CA156" s="340"/>
      <c r="CB156" s="340"/>
      <c r="CC156" s="340"/>
      <c r="CD156" s="340"/>
      <c r="CE156" s="340"/>
      <c r="CF156" s="340"/>
      <c r="CG156" s="340"/>
      <c r="CH156" s="340"/>
      <c r="CI156" s="340"/>
      <c r="CJ156" s="340"/>
      <c r="CK156" s="340"/>
      <c r="CL156" s="340"/>
    </row>
    <row r="157" spans="8:90">
      <c r="H157" s="340"/>
      <c r="I157" s="340"/>
      <c r="J157" s="340"/>
      <c r="K157" s="340"/>
      <c r="L157" s="340"/>
      <c r="M157" s="340"/>
      <c r="N157" s="340"/>
      <c r="O157" s="340"/>
      <c r="P157" s="340"/>
      <c r="Q157" s="340"/>
      <c r="R157" s="340"/>
      <c r="S157" s="340"/>
      <c r="T157" s="340"/>
      <c r="U157" s="340"/>
      <c r="V157" s="340"/>
      <c r="W157" s="340"/>
      <c r="X157" s="340"/>
      <c r="Y157" s="340"/>
      <c r="Z157" s="340"/>
      <c r="AA157" s="340"/>
      <c r="AB157" s="340"/>
      <c r="AC157" s="340"/>
      <c r="AD157" s="340"/>
      <c r="AE157" s="340"/>
      <c r="AF157" s="340"/>
      <c r="AG157" s="340"/>
      <c r="AH157" s="340"/>
      <c r="AI157" s="340"/>
      <c r="AJ157" s="340"/>
      <c r="AK157" s="340"/>
      <c r="AL157" s="340"/>
      <c r="AM157" s="340"/>
      <c r="AN157" s="340"/>
      <c r="AO157" s="340"/>
      <c r="AP157" s="340"/>
      <c r="AQ157" s="340"/>
      <c r="AR157" s="340"/>
      <c r="AS157" s="340"/>
      <c r="AT157" s="340"/>
      <c r="AU157" s="340"/>
      <c r="AV157" s="340"/>
      <c r="AW157" s="340"/>
      <c r="AX157" s="340"/>
      <c r="AY157" s="340"/>
      <c r="AZ157" s="340"/>
      <c r="BA157" s="340"/>
      <c r="BB157" s="340"/>
      <c r="BC157" s="340"/>
      <c r="BD157" s="340"/>
      <c r="BE157" s="340"/>
      <c r="BF157" s="340"/>
      <c r="BG157" s="340"/>
      <c r="BH157" s="340"/>
      <c r="BI157" s="340"/>
      <c r="BJ157" s="340"/>
      <c r="BK157" s="340"/>
      <c r="BL157" s="340"/>
      <c r="BM157" s="340"/>
      <c r="BN157" s="340"/>
      <c r="BO157" s="340"/>
      <c r="BP157" s="340"/>
      <c r="BQ157" s="340"/>
      <c r="BR157" s="340"/>
      <c r="BS157" s="340"/>
      <c r="BT157" s="340"/>
      <c r="BU157" s="340"/>
      <c r="BV157" s="340"/>
      <c r="BW157" s="340"/>
      <c r="BX157" s="340"/>
      <c r="BY157" s="340"/>
      <c r="BZ157" s="340"/>
      <c r="CA157" s="340"/>
      <c r="CB157" s="340"/>
      <c r="CC157" s="340"/>
      <c r="CD157" s="340"/>
      <c r="CE157" s="340"/>
      <c r="CF157" s="340"/>
      <c r="CG157" s="340"/>
      <c r="CH157" s="340"/>
      <c r="CI157" s="340"/>
      <c r="CJ157" s="340"/>
      <c r="CK157" s="340"/>
      <c r="CL157" s="340"/>
    </row>
    <row r="158" spans="8:90">
      <c r="H158" s="340"/>
      <c r="I158" s="340"/>
      <c r="J158" s="340"/>
      <c r="K158" s="340"/>
      <c r="L158" s="340"/>
      <c r="M158" s="340"/>
      <c r="N158" s="340"/>
      <c r="O158" s="340"/>
      <c r="P158" s="340"/>
      <c r="Q158" s="340"/>
      <c r="R158" s="340"/>
      <c r="S158" s="340"/>
      <c r="T158" s="340"/>
      <c r="U158" s="340"/>
      <c r="V158" s="340"/>
      <c r="W158" s="340"/>
      <c r="X158" s="340"/>
      <c r="Y158" s="340"/>
      <c r="Z158" s="340"/>
      <c r="AA158" s="340"/>
      <c r="AB158" s="340"/>
      <c r="AC158" s="340"/>
      <c r="AD158" s="340"/>
      <c r="AE158" s="340"/>
      <c r="AF158" s="340"/>
      <c r="AG158" s="340"/>
      <c r="AH158" s="340"/>
      <c r="AI158" s="340"/>
      <c r="AJ158" s="340"/>
      <c r="AK158" s="340"/>
      <c r="AL158" s="340"/>
      <c r="AM158" s="340"/>
      <c r="AN158" s="340"/>
      <c r="AO158" s="340"/>
      <c r="AP158" s="340"/>
      <c r="AQ158" s="340"/>
      <c r="AR158" s="340"/>
      <c r="AS158" s="340"/>
      <c r="AT158" s="340"/>
      <c r="AU158" s="340"/>
      <c r="AV158" s="340"/>
      <c r="AW158" s="340"/>
      <c r="AX158" s="340"/>
      <c r="AY158" s="340"/>
      <c r="AZ158" s="340"/>
      <c r="BA158" s="340"/>
      <c r="BB158" s="340"/>
      <c r="BC158" s="340"/>
      <c r="BD158" s="340"/>
      <c r="BE158" s="340"/>
      <c r="BF158" s="340"/>
      <c r="BG158" s="340"/>
      <c r="BH158" s="340"/>
      <c r="BI158" s="340"/>
      <c r="BJ158" s="340"/>
      <c r="BK158" s="340"/>
      <c r="BL158" s="340"/>
      <c r="BM158" s="340"/>
      <c r="BN158" s="340"/>
      <c r="BO158" s="340"/>
      <c r="BP158" s="340"/>
      <c r="BQ158" s="340"/>
      <c r="BR158" s="340"/>
      <c r="BS158" s="340"/>
      <c r="BT158" s="340"/>
      <c r="BU158" s="340"/>
      <c r="BV158" s="340"/>
      <c r="BW158" s="340"/>
      <c r="BX158" s="340"/>
      <c r="BY158" s="340"/>
      <c r="BZ158" s="340"/>
      <c r="CA158" s="340"/>
      <c r="CB158" s="340"/>
      <c r="CC158" s="340"/>
      <c r="CD158" s="340"/>
      <c r="CE158" s="340"/>
      <c r="CF158" s="340"/>
      <c r="CG158" s="340"/>
      <c r="CH158" s="340"/>
      <c r="CI158" s="340"/>
      <c r="CJ158" s="340"/>
      <c r="CK158" s="340"/>
      <c r="CL158" s="340"/>
    </row>
    <row r="159" spans="8:90">
      <c r="H159" s="340"/>
      <c r="I159" s="340"/>
      <c r="J159" s="340"/>
      <c r="K159" s="340"/>
      <c r="L159" s="340"/>
      <c r="M159" s="340"/>
      <c r="N159" s="340"/>
      <c r="O159" s="340"/>
      <c r="P159" s="340"/>
      <c r="Q159" s="340"/>
      <c r="R159" s="340"/>
      <c r="S159" s="340"/>
      <c r="T159" s="340"/>
      <c r="U159" s="340"/>
      <c r="V159" s="340"/>
      <c r="W159" s="340"/>
      <c r="X159" s="340"/>
      <c r="Y159" s="340"/>
      <c r="Z159" s="340"/>
      <c r="AA159" s="340"/>
      <c r="AB159" s="340"/>
      <c r="AC159" s="340"/>
      <c r="AD159" s="340"/>
      <c r="AE159" s="340"/>
      <c r="AF159" s="340"/>
      <c r="AG159" s="340"/>
      <c r="AH159" s="340"/>
      <c r="AI159" s="340"/>
      <c r="AJ159" s="340"/>
      <c r="AK159" s="340"/>
      <c r="AL159" s="340"/>
      <c r="AM159" s="340"/>
      <c r="AN159" s="340"/>
      <c r="AO159" s="340"/>
      <c r="AP159" s="340"/>
      <c r="AQ159" s="340"/>
      <c r="AR159" s="340"/>
      <c r="AS159" s="340"/>
      <c r="AT159" s="340"/>
      <c r="AU159" s="340"/>
      <c r="AV159" s="340"/>
      <c r="AW159" s="340"/>
      <c r="AX159" s="340"/>
      <c r="AY159" s="340"/>
      <c r="AZ159" s="340"/>
      <c r="BA159" s="340"/>
      <c r="BB159" s="340"/>
      <c r="BC159" s="340"/>
      <c r="BD159" s="340"/>
      <c r="BE159" s="340"/>
      <c r="BF159" s="340"/>
      <c r="BG159" s="340"/>
      <c r="BH159" s="340"/>
      <c r="BI159" s="340"/>
      <c r="BJ159" s="340"/>
      <c r="BK159" s="340"/>
      <c r="BL159" s="340"/>
      <c r="BM159" s="340"/>
      <c r="BN159" s="340"/>
      <c r="BO159" s="340"/>
      <c r="BP159" s="340"/>
      <c r="BQ159" s="340"/>
      <c r="BR159" s="340"/>
      <c r="BS159" s="340"/>
      <c r="BT159" s="340"/>
      <c r="BU159" s="340"/>
      <c r="BV159" s="340"/>
      <c r="BW159" s="340"/>
      <c r="BX159" s="340"/>
      <c r="BY159" s="340"/>
      <c r="BZ159" s="340"/>
      <c r="CA159" s="340"/>
      <c r="CB159" s="340"/>
      <c r="CC159" s="340"/>
      <c r="CD159" s="340"/>
      <c r="CE159" s="340"/>
      <c r="CF159" s="340"/>
      <c r="CG159" s="340"/>
      <c r="CH159" s="340"/>
      <c r="CI159" s="340"/>
      <c r="CJ159" s="340"/>
      <c r="CK159" s="340"/>
      <c r="CL159" s="340"/>
    </row>
    <row r="160" spans="8:90">
      <c r="H160" s="340"/>
      <c r="I160" s="340"/>
      <c r="J160" s="340"/>
      <c r="K160" s="340"/>
      <c r="L160" s="340"/>
      <c r="M160" s="340"/>
      <c r="N160" s="340"/>
      <c r="O160" s="340"/>
      <c r="P160" s="340"/>
      <c r="Q160" s="340"/>
      <c r="R160" s="340"/>
      <c r="S160" s="340"/>
      <c r="T160" s="340"/>
      <c r="U160" s="340"/>
      <c r="V160" s="340"/>
      <c r="W160" s="340"/>
      <c r="X160" s="340"/>
      <c r="Y160" s="340"/>
      <c r="Z160" s="340"/>
      <c r="AA160" s="340"/>
      <c r="AB160" s="340"/>
      <c r="AC160" s="340"/>
      <c r="AD160" s="340"/>
      <c r="AE160" s="340"/>
      <c r="AF160" s="340"/>
      <c r="AG160" s="340"/>
      <c r="AH160" s="340"/>
      <c r="AI160" s="340"/>
      <c r="AJ160" s="340"/>
      <c r="AK160" s="340"/>
      <c r="AL160" s="340"/>
      <c r="AM160" s="340"/>
      <c r="AN160" s="340"/>
      <c r="AO160" s="340"/>
      <c r="AP160" s="340"/>
      <c r="AQ160" s="340"/>
      <c r="AR160" s="340"/>
      <c r="AS160" s="340"/>
      <c r="AT160" s="340"/>
      <c r="AU160" s="340"/>
      <c r="AV160" s="340"/>
      <c r="AW160" s="340"/>
      <c r="AX160" s="340"/>
      <c r="AY160" s="340"/>
      <c r="AZ160" s="340"/>
      <c r="BA160" s="340"/>
      <c r="BB160" s="340"/>
      <c r="BC160" s="340"/>
      <c r="BD160" s="340"/>
      <c r="BE160" s="340"/>
      <c r="BF160" s="340"/>
      <c r="BG160" s="340"/>
      <c r="BH160" s="340"/>
      <c r="BI160" s="340"/>
      <c r="BJ160" s="340"/>
      <c r="BK160" s="340"/>
      <c r="BL160" s="340"/>
      <c r="BM160" s="340"/>
      <c r="BN160" s="340"/>
      <c r="BO160" s="340"/>
      <c r="BP160" s="340"/>
      <c r="BQ160" s="340"/>
      <c r="BR160" s="340"/>
      <c r="BS160" s="340"/>
      <c r="BT160" s="340"/>
      <c r="BU160" s="340"/>
      <c r="BV160" s="340"/>
      <c r="BW160" s="340"/>
      <c r="BX160" s="340"/>
      <c r="BY160" s="340"/>
      <c r="BZ160" s="340"/>
      <c r="CA160" s="340"/>
      <c r="CB160" s="340"/>
      <c r="CC160" s="340"/>
      <c r="CD160" s="340"/>
      <c r="CE160" s="340"/>
      <c r="CF160" s="340"/>
      <c r="CG160" s="340"/>
      <c r="CH160" s="340"/>
      <c r="CI160" s="340"/>
      <c r="CJ160" s="340"/>
      <c r="CK160" s="340"/>
      <c r="CL160" s="340"/>
    </row>
    <row r="161" spans="8:90">
      <c r="H161" s="340"/>
      <c r="I161" s="340"/>
      <c r="J161" s="340"/>
      <c r="K161" s="340"/>
      <c r="L161" s="340"/>
      <c r="M161" s="340"/>
      <c r="N161" s="340"/>
      <c r="O161" s="340"/>
      <c r="P161" s="340"/>
      <c r="Q161" s="340"/>
      <c r="R161" s="340"/>
      <c r="S161" s="340"/>
      <c r="T161" s="340"/>
      <c r="U161" s="340"/>
      <c r="V161" s="340"/>
      <c r="W161" s="340"/>
      <c r="X161" s="340"/>
      <c r="Y161" s="340"/>
      <c r="Z161" s="340"/>
      <c r="AA161" s="340"/>
      <c r="AB161" s="340"/>
      <c r="AC161" s="340"/>
      <c r="AD161" s="340"/>
      <c r="AE161" s="340"/>
      <c r="AF161" s="340"/>
      <c r="AG161" s="340"/>
      <c r="AH161" s="340"/>
      <c r="AI161" s="340"/>
      <c r="AJ161" s="340"/>
      <c r="AK161" s="340"/>
      <c r="AL161" s="340"/>
      <c r="AM161" s="340"/>
      <c r="AN161" s="340"/>
      <c r="AO161" s="340"/>
      <c r="AP161" s="340"/>
      <c r="AQ161" s="340"/>
      <c r="AR161" s="340"/>
      <c r="AS161" s="340"/>
      <c r="AT161" s="340"/>
      <c r="AU161" s="340"/>
      <c r="AV161" s="340"/>
      <c r="AW161" s="340"/>
      <c r="AX161" s="340"/>
      <c r="AY161" s="340"/>
      <c r="AZ161" s="340"/>
      <c r="BA161" s="340"/>
      <c r="BB161" s="340"/>
      <c r="BC161" s="340"/>
      <c r="BD161" s="340"/>
      <c r="BE161" s="340"/>
      <c r="BF161" s="340"/>
      <c r="BG161" s="340"/>
      <c r="BH161" s="340"/>
      <c r="BI161" s="340"/>
      <c r="BJ161" s="340"/>
      <c r="BK161" s="340"/>
      <c r="BL161" s="340"/>
      <c r="BM161" s="340"/>
      <c r="BN161" s="340"/>
      <c r="BO161" s="340"/>
      <c r="BP161" s="340"/>
      <c r="BQ161" s="340"/>
      <c r="BR161" s="340"/>
      <c r="BS161" s="340"/>
      <c r="BT161" s="340"/>
      <c r="BU161" s="340"/>
      <c r="BV161" s="340"/>
      <c r="BW161" s="340"/>
      <c r="BX161" s="340"/>
      <c r="BY161" s="340"/>
      <c r="BZ161" s="340"/>
      <c r="CA161" s="340"/>
      <c r="CB161" s="340"/>
      <c r="CC161" s="340"/>
      <c r="CD161" s="340"/>
      <c r="CE161" s="340"/>
      <c r="CF161" s="340"/>
      <c r="CG161" s="340"/>
      <c r="CH161" s="340"/>
      <c r="CI161" s="340"/>
      <c r="CJ161" s="340"/>
      <c r="CK161" s="340"/>
      <c r="CL161" s="340"/>
    </row>
    <row r="162" spans="8:90">
      <c r="H162" s="340"/>
      <c r="I162" s="340"/>
      <c r="J162" s="340"/>
      <c r="K162" s="340"/>
      <c r="L162" s="340"/>
      <c r="M162" s="340"/>
      <c r="N162" s="340"/>
      <c r="O162" s="340"/>
      <c r="P162" s="340"/>
      <c r="Q162" s="340"/>
      <c r="R162" s="340"/>
      <c r="S162" s="340"/>
      <c r="T162" s="340"/>
      <c r="U162" s="340"/>
      <c r="V162" s="340"/>
      <c r="W162" s="340"/>
      <c r="X162" s="340"/>
      <c r="Y162" s="340"/>
      <c r="Z162" s="340"/>
      <c r="AA162" s="340"/>
      <c r="AB162" s="340"/>
      <c r="AC162" s="340"/>
      <c r="AD162" s="340"/>
      <c r="AE162" s="340"/>
      <c r="AF162" s="340"/>
      <c r="AG162" s="340"/>
      <c r="AH162" s="340"/>
      <c r="AI162" s="340"/>
      <c r="AJ162" s="340"/>
      <c r="AK162" s="340"/>
      <c r="AL162" s="340"/>
      <c r="AM162" s="340"/>
      <c r="AN162" s="340"/>
      <c r="AO162" s="340"/>
      <c r="AP162" s="340"/>
      <c r="AQ162" s="340"/>
      <c r="AR162" s="340"/>
      <c r="AS162" s="340"/>
      <c r="AT162" s="340"/>
      <c r="AU162" s="340"/>
      <c r="AV162" s="340"/>
      <c r="AW162" s="340"/>
      <c r="AX162" s="340"/>
      <c r="AY162" s="340"/>
      <c r="AZ162" s="340"/>
      <c r="BA162" s="340"/>
      <c r="BB162" s="340"/>
      <c r="BC162" s="340"/>
      <c r="BD162" s="340"/>
      <c r="BE162" s="340"/>
      <c r="BF162" s="340"/>
      <c r="BG162" s="340"/>
      <c r="BH162" s="340"/>
      <c r="BI162" s="340"/>
      <c r="BJ162" s="340"/>
      <c r="BK162" s="340"/>
      <c r="BL162" s="340"/>
      <c r="BM162" s="340"/>
      <c r="BN162" s="340"/>
      <c r="BO162" s="340"/>
      <c r="BP162" s="340"/>
      <c r="BQ162" s="340"/>
      <c r="BR162" s="340"/>
      <c r="BS162" s="340"/>
      <c r="BT162" s="340"/>
      <c r="BU162" s="340"/>
      <c r="BV162" s="340"/>
      <c r="BW162" s="340"/>
      <c r="BX162" s="340"/>
      <c r="BY162" s="340"/>
      <c r="BZ162" s="340"/>
      <c r="CA162" s="340"/>
      <c r="CB162" s="340"/>
      <c r="CC162" s="340"/>
      <c r="CD162" s="340"/>
      <c r="CE162" s="340"/>
      <c r="CF162" s="340"/>
      <c r="CG162" s="340"/>
      <c r="CH162" s="340"/>
      <c r="CI162" s="340"/>
      <c r="CJ162" s="340"/>
      <c r="CK162" s="340"/>
      <c r="CL162" s="340"/>
    </row>
    <row r="163" spans="8:90">
      <c r="H163" s="340"/>
      <c r="I163" s="340"/>
      <c r="J163" s="340"/>
      <c r="K163" s="340"/>
      <c r="L163" s="340"/>
      <c r="M163" s="340"/>
      <c r="N163" s="340"/>
      <c r="O163" s="340"/>
      <c r="P163" s="340"/>
      <c r="Q163" s="340"/>
      <c r="R163" s="340"/>
      <c r="S163" s="340"/>
      <c r="T163" s="340"/>
      <c r="U163" s="340"/>
      <c r="V163" s="340"/>
      <c r="W163" s="340"/>
      <c r="X163" s="340"/>
      <c r="Y163" s="340"/>
      <c r="Z163" s="340"/>
      <c r="AA163" s="340"/>
      <c r="AB163" s="340"/>
      <c r="AC163" s="340"/>
      <c r="AD163" s="340"/>
      <c r="AE163" s="340"/>
      <c r="AF163" s="340"/>
      <c r="AG163" s="340"/>
      <c r="AH163" s="340"/>
      <c r="AI163" s="340"/>
      <c r="AJ163" s="340"/>
      <c r="AK163" s="340"/>
      <c r="AL163" s="340"/>
      <c r="AM163" s="340"/>
      <c r="AN163" s="340"/>
      <c r="AO163" s="340"/>
      <c r="AP163" s="340"/>
      <c r="AQ163" s="340"/>
      <c r="AR163" s="340"/>
      <c r="AS163" s="340"/>
      <c r="AT163" s="340"/>
      <c r="AU163" s="340"/>
      <c r="AV163" s="340"/>
      <c r="AW163" s="340"/>
      <c r="AX163" s="340"/>
      <c r="AY163" s="340"/>
      <c r="AZ163" s="340"/>
      <c r="BA163" s="340"/>
      <c r="BB163" s="340"/>
      <c r="BC163" s="340"/>
      <c r="BD163" s="340"/>
      <c r="BE163" s="340"/>
      <c r="BF163" s="340"/>
      <c r="BG163" s="340"/>
      <c r="BH163" s="340"/>
      <c r="BI163" s="340"/>
      <c r="BJ163" s="340"/>
      <c r="BK163" s="340"/>
      <c r="BL163" s="340"/>
      <c r="BM163" s="340"/>
      <c r="BN163" s="340"/>
      <c r="BO163" s="340"/>
      <c r="BP163" s="340"/>
      <c r="BQ163" s="340"/>
      <c r="BR163" s="340"/>
      <c r="BS163" s="340"/>
      <c r="BT163" s="340"/>
      <c r="BU163" s="340"/>
      <c r="BV163" s="340"/>
      <c r="BW163" s="340"/>
      <c r="BX163" s="340"/>
      <c r="BY163" s="340"/>
      <c r="BZ163" s="340"/>
      <c r="CA163" s="340"/>
      <c r="CB163" s="340"/>
      <c r="CC163" s="340"/>
      <c r="CD163" s="340"/>
      <c r="CE163" s="340"/>
      <c r="CF163" s="340"/>
      <c r="CG163" s="340"/>
      <c r="CH163" s="340"/>
      <c r="CI163" s="340"/>
      <c r="CJ163" s="340"/>
      <c r="CK163" s="340"/>
      <c r="CL163" s="340"/>
    </row>
    <row r="164" spans="8:90">
      <c r="H164" s="340"/>
      <c r="I164" s="340"/>
      <c r="J164" s="340"/>
      <c r="K164" s="340"/>
      <c r="L164" s="340"/>
      <c r="M164" s="340"/>
      <c r="N164" s="340"/>
      <c r="O164" s="340"/>
      <c r="P164" s="340"/>
      <c r="Q164" s="340"/>
      <c r="R164" s="340"/>
      <c r="S164" s="340"/>
      <c r="T164" s="340"/>
      <c r="U164" s="340"/>
      <c r="V164" s="340"/>
      <c r="W164" s="340"/>
      <c r="X164" s="340"/>
      <c r="Y164" s="340"/>
      <c r="Z164" s="340"/>
      <c r="AA164" s="340"/>
      <c r="AB164" s="340"/>
      <c r="AC164" s="340"/>
      <c r="AD164" s="340"/>
      <c r="AE164" s="340"/>
      <c r="AF164" s="340"/>
      <c r="AG164" s="340"/>
      <c r="AH164" s="340"/>
      <c r="AI164" s="340"/>
      <c r="AJ164" s="340"/>
      <c r="AK164" s="340"/>
      <c r="AL164" s="340"/>
      <c r="AM164" s="340"/>
      <c r="AN164" s="340"/>
      <c r="AO164" s="340"/>
      <c r="AP164" s="340"/>
      <c r="AQ164" s="340"/>
      <c r="AR164" s="340"/>
      <c r="AS164" s="340"/>
      <c r="AT164" s="340"/>
      <c r="AU164" s="340"/>
      <c r="AV164" s="340"/>
      <c r="AW164" s="340"/>
      <c r="AX164" s="340"/>
      <c r="AY164" s="340"/>
      <c r="AZ164" s="340"/>
      <c r="BA164" s="340"/>
      <c r="BB164" s="340"/>
      <c r="BC164" s="340"/>
      <c r="BD164" s="340"/>
      <c r="BE164" s="340"/>
      <c r="BF164" s="340"/>
      <c r="BG164" s="340"/>
      <c r="BH164" s="340"/>
      <c r="BI164" s="340"/>
      <c r="BJ164" s="340"/>
      <c r="BK164" s="340"/>
      <c r="BL164" s="340"/>
      <c r="BM164" s="340"/>
      <c r="BN164" s="340"/>
      <c r="BO164" s="340"/>
      <c r="BP164" s="340"/>
      <c r="BQ164" s="340"/>
      <c r="BR164" s="340"/>
      <c r="BS164" s="340"/>
      <c r="BT164" s="340"/>
      <c r="BU164" s="340"/>
      <c r="BV164" s="340"/>
      <c r="BW164" s="340"/>
      <c r="BX164" s="340"/>
      <c r="BY164" s="340"/>
      <c r="BZ164" s="340"/>
      <c r="CA164" s="340"/>
      <c r="CB164" s="340"/>
      <c r="CC164" s="340"/>
      <c r="CD164" s="340"/>
      <c r="CE164" s="340"/>
      <c r="CF164" s="340"/>
      <c r="CG164" s="340"/>
      <c r="CH164" s="340"/>
      <c r="CI164" s="340"/>
      <c r="CJ164" s="340"/>
      <c r="CK164" s="340"/>
      <c r="CL164" s="340"/>
    </row>
    <row r="165" spans="8:90">
      <c r="H165" s="340"/>
      <c r="I165" s="340"/>
      <c r="J165" s="340"/>
      <c r="K165" s="340"/>
      <c r="L165" s="340"/>
      <c r="M165" s="340"/>
      <c r="N165" s="340"/>
      <c r="O165" s="340"/>
      <c r="P165" s="340"/>
      <c r="Q165" s="340"/>
      <c r="R165" s="340"/>
      <c r="S165" s="340"/>
      <c r="T165" s="340"/>
      <c r="U165" s="340"/>
      <c r="V165" s="340"/>
      <c r="W165" s="340"/>
      <c r="X165" s="340"/>
      <c r="Y165" s="340"/>
      <c r="Z165" s="340"/>
      <c r="AA165" s="340"/>
      <c r="AB165" s="340"/>
      <c r="AC165" s="340"/>
      <c r="AD165" s="340"/>
      <c r="AE165" s="340"/>
      <c r="AF165" s="340"/>
      <c r="AG165" s="340"/>
      <c r="AH165" s="340"/>
      <c r="AI165" s="340"/>
      <c r="AJ165" s="340"/>
      <c r="AK165" s="340"/>
      <c r="AL165" s="340"/>
      <c r="AM165" s="340"/>
      <c r="AN165" s="340"/>
      <c r="AO165" s="340"/>
      <c r="AP165" s="340"/>
      <c r="AQ165" s="340"/>
      <c r="AR165" s="340"/>
      <c r="AS165" s="340"/>
      <c r="AT165" s="340"/>
      <c r="AU165" s="340"/>
      <c r="AV165" s="340"/>
      <c r="AW165" s="340"/>
      <c r="AX165" s="340"/>
      <c r="AY165" s="340"/>
      <c r="AZ165" s="340"/>
      <c r="BA165" s="340"/>
      <c r="BB165" s="340"/>
      <c r="BC165" s="340"/>
      <c r="BD165" s="340"/>
      <c r="BE165" s="340"/>
      <c r="BF165" s="340"/>
      <c r="BG165" s="340"/>
      <c r="BH165" s="340"/>
      <c r="BI165" s="340"/>
      <c r="BJ165" s="340"/>
      <c r="BK165" s="340"/>
      <c r="BL165" s="340"/>
      <c r="BM165" s="340"/>
      <c r="BN165" s="340"/>
      <c r="BO165" s="340"/>
      <c r="BP165" s="340"/>
      <c r="BQ165" s="340"/>
      <c r="BR165" s="340"/>
      <c r="BS165" s="340"/>
      <c r="BT165" s="340"/>
      <c r="BU165" s="340"/>
      <c r="BV165" s="340"/>
      <c r="BW165" s="340"/>
      <c r="BX165" s="340"/>
      <c r="BY165" s="340"/>
      <c r="BZ165" s="340"/>
      <c r="CA165" s="340"/>
      <c r="CB165" s="340"/>
      <c r="CC165" s="340"/>
      <c r="CD165" s="340"/>
      <c r="CE165" s="340"/>
      <c r="CF165" s="340"/>
      <c r="CG165" s="340"/>
      <c r="CH165" s="340"/>
      <c r="CI165" s="340"/>
      <c r="CJ165" s="340"/>
      <c r="CK165" s="340"/>
      <c r="CL165" s="340"/>
    </row>
    <row r="166" spans="8:90">
      <c r="H166" s="340"/>
      <c r="I166" s="340"/>
      <c r="J166" s="340"/>
      <c r="K166" s="340"/>
      <c r="L166" s="340"/>
      <c r="M166" s="340"/>
      <c r="N166" s="340"/>
      <c r="O166" s="340"/>
      <c r="P166" s="340"/>
      <c r="Q166" s="340"/>
      <c r="R166" s="340"/>
      <c r="S166" s="340"/>
      <c r="T166" s="340"/>
      <c r="U166" s="340"/>
      <c r="V166" s="340"/>
      <c r="W166" s="340"/>
      <c r="X166" s="340"/>
      <c r="Y166" s="340"/>
      <c r="Z166" s="340"/>
      <c r="AA166" s="340"/>
      <c r="AB166" s="340"/>
      <c r="AC166" s="340"/>
      <c r="AD166" s="340"/>
      <c r="AE166" s="340"/>
      <c r="AF166" s="340"/>
      <c r="AG166" s="340"/>
      <c r="AH166" s="340"/>
      <c r="AI166" s="340"/>
      <c r="AJ166" s="340"/>
      <c r="AK166" s="340"/>
      <c r="AL166" s="340"/>
      <c r="AM166" s="340"/>
      <c r="AN166" s="340"/>
      <c r="AO166" s="340"/>
      <c r="AP166" s="340"/>
      <c r="AQ166" s="340"/>
      <c r="AR166" s="340"/>
      <c r="AS166" s="340"/>
      <c r="AT166" s="340"/>
      <c r="AU166" s="340"/>
      <c r="AV166" s="340"/>
      <c r="AW166" s="340"/>
      <c r="AX166" s="340"/>
      <c r="AY166" s="340"/>
      <c r="AZ166" s="340"/>
      <c r="BA166" s="340"/>
      <c r="BB166" s="340"/>
      <c r="BC166" s="340"/>
      <c r="BD166" s="340"/>
      <c r="BE166" s="340"/>
      <c r="BF166" s="340"/>
      <c r="BG166" s="340"/>
      <c r="BH166" s="340"/>
      <c r="BI166" s="340"/>
      <c r="BJ166" s="340"/>
      <c r="BK166" s="340"/>
      <c r="BL166" s="340"/>
      <c r="BM166" s="340"/>
      <c r="BN166" s="340"/>
      <c r="BO166" s="340"/>
      <c r="BP166" s="340"/>
      <c r="BQ166" s="340"/>
      <c r="BR166" s="340"/>
      <c r="BS166" s="340"/>
      <c r="BT166" s="340"/>
      <c r="BU166" s="340"/>
      <c r="BV166" s="340"/>
      <c r="BW166" s="340"/>
      <c r="BX166" s="340"/>
      <c r="BY166" s="340"/>
      <c r="BZ166" s="340"/>
      <c r="CA166" s="340"/>
      <c r="CB166" s="340"/>
      <c r="CC166" s="340"/>
      <c r="CD166" s="340"/>
      <c r="CE166" s="340"/>
      <c r="CF166" s="340"/>
      <c r="CG166" s="340"/>
      <c r="CH166" s="340"/>
      <c r="CI166" s="340"/>
      <c r="CJ166" s="340"/>
      <c r="CK166" s="340"/>
      <c r="CL166" s="340"/>
    </row>
    <row r="167" spans="8:90">
      <c r="H167" s="340"/>
      <c r="I167" s="340"/>
      <c r="J167" s="340"/>
      <c r="K167" s="340"/>
      <c r="L167" s="340"/>
      <c r="M167" s="340"/>
      <c r="N167" s="340"/>
      <c r="O167" s="340"/>
      <c r="P167" s="340"/>
      <c r="Q167" s="340"/>
      <c r="R167" s="340"/>
      <c r="S167" s="340"/>
      <c r="T167" s="340"/>
      <c r="U167" s="340"/>
      <c r="V167" s="340"/>
      <c r="W167" s="340"/>
      <c r="X167" s="340"/>
      <c r="Y167" s="340"/>
      <c r="Z167" s="340"/>
      <c r="AA167" s="340"/>
      <c r="AB167" s="340"/>
      <c r="AC167" s="340"/>
      <c r="AD167" s="340"/>
      <c r="AE167" s="340"/>
      <c r="AF167" s="340"/>
      <c r="AG167" s="340"/>
      <c r="AH167" s="340"/>
      <c r="AI167" s="340"/>
      <c r="AJ167" s="340"/>
      <c r="AK167" s="340"/>
      <c r="AL167" s="340"/>
      <c r="AM167" s="340"/>
      <c r="AN167" s="340"/>
      <c r="AO167" s="340"/>
      <c r="AP167" s="340"/>
      <c r="AQ167" s="340"/>
      <c r="AR167" s="340"/>
      <c r="AS167" s="340"/>
      <c r="AT167" s="340"/>
      <c r="AU167" s="340"/>
      <c r="AV167" s="340"/>
      <c r="AW167" s="340"/>
      <c r="AX167" s="340"/>
      <c r="AY167" s="340"/>
      <c r="AZ167" s="340"/>
      <c r="BA167" s="340"/>
      <c r="BB167" s="340"/>
      <c r="BC167" s="340"/>
      <c r="BD167" s="340"/>
      <c r="BE167" s="340"/>
      <c r="BF167" s="340"/>
      <c r="BG167" s="340"/>
      <c r="BH167" s="340"/>
      <c r="BI167" s="340"/>
      <c r="BJ167" s="340"/>
      <c r="BK167" s="340"/>
      <c r="BL167" s="340"/>
      <c r="BM167" s="340"/>
      <c r="BN167" s="340"/>
      <c r="BO167" s="340"/>
      <c r="BP167" s="340"/>
      <c r="BQ167" s="340"/>
      <c r="BR167" s="340"/>
      <c r="BS167" s="340"/>
      <c r="BT167" s="340"/>
      <c r="BU167" s="340"/>
      <c r="BV167" s="340"/>
      <c r="BW167" s="340"/>
      <c r="BX167" s="340"/>
      <c r="BY167" s="340"/>
      <c r="BZ167" s="340"/>
      <c r="CA167" s="340"/>
      <c r="CB167" s="340"/>
      <c r="CC167" s="340"/>
      <c r="CD167" s="340"/>
      <c r="CE167" s="340"/>
      <c r="CF167" s="340"/>
      <c r="CG167" s="340"/>
      <c r="CH167" s="340"/>
      <c r="CI167" s="340"/>
      <c r="CJ167" s="340"/>
      <c r="CK167" s="340"/>
      <c r="CL167" s="340"/>
    </row>
    <row r="168" spans="8:90">
      <c r="H168" s="340"/>
      <c r="I168" s="340"/>
      <c r="J168" s="340"/>
      <c r="K168" s="340"/>
      <c r="L168" s="340"/>
      <c r="M168" s="340"/>
      <c r="N168" s="340"/>
      <c r="O168" s="340"/>
      <c r="P168" s="340"/>
      <c r="Q168" s="340"/>
      <c r="R168" s="340"/>
      <c r="S168" s="340"/>
      <c r="T168" s="340"/>
      <c r="U168" s="340"/>
      <c r="V168" s="340"/>
      <c r="W168" s="340"/>
      <c r="X168" s="340"/>
      <c r="Y168" s="340"/>
      <c r="Z168" s="340"/>
      <c r="AA168" s="340"/>
      <c r="AB168" s="340"/>
      <c r="AC168" s="340"/>
      <c r="AD168" s="340"/>
      <c r="AE168" s="340"/>
      <c r="AF168" s="340"/>
      <c r="AG168" s="340"/>
      <c r="AH168" s="340"/>
      <c r="AI168" s="340"/>
      <c r="AJ168" s="340"/>
      <c r="AK168" s="340"/>
      <c r="AL168" s="340"/>
      <c r="AM168" s="340"/>
      <c r="AN168" s="340"/>
      <c r="AO168" s="340"/>
      <c r="AP168" s="340"/>
      <c r="AQ168" s="340"/>
      <c r="AR168" s="340"/>
      <c r="AS168" s="340"/>
      <c r="AT168" s="340"/>
      <c r="AU168" s="340"/>
      <c r="AV168" s="340"/>
      <c r="AW168" s="340"/>
      <c r="AX168" s="340"/>
      <c r="AY168" s="340"/>
      <c r="AZ168" s="340"/>
      <c r="BA168" s="340"/>
      <c r="BB168" s="340"/>
      <c r="BC168" s="340"/>
      <c r="BD168" s="340"/>
      <c r="BE168" s="340"/>
      <c r="BF168" s="340"/>
      <c r="BG168" s="340"/>
      <c r="BH168" s="340"/>
      <c r="BI168" s="340"/>
      <c r="BJ168" s="340"/>
      <c r="BK168" s="340"/>
      <c r="BL168" s="340"/>
      <c r="BM168" s="340"/>
      <c r="BN168" s="340"/>
      <c r="BO168" s="340"/>
      <c r="BP168" s="340"/>
      <c r="BQ168" s="340"/>
      <c r="BR168" s="340"/>
      <c r="BS168" s="340"/>
      <c r="BT168" s="340"/>
      <c r="BU168" s="340"/>
      <c r="BV168" s="340"/>
      <c r="BW168" s="340"/>
      <c r="BX168" s="340"/>
      <c r="BY168" s="340"/>
      <c r="BZ168" s="340"/>
      <c r="CA168" s="340"/>
      <c r="CB168" s="340"/>
      <c r="CC168" s="340"/>
      <c r="CD168" s="340"/>
      <c r="CE168" s="340"/>
      <c r="CF168" s="340"/>
      <c r="CG168" s="340"/>
      <c r="CH168" s="340"/>
      <c r="CI168" s="340"/>
      <c r="CJ168" s="340"/>
      <c r="CK168" s="340"/>
      <c r="CL168" s="340"/>
    </row>
    <row r="169" spans="8:90">
      <c r="H169" s="340"/>
      <c r="I169" s="340"/>
      <c r="J169" s="340"/>
      <c r="K169" s="340"/>
      <c r="L169" s="340"/>
      <c r="M169" s="340"/>
      <c r="N169" s="340"/>
      <c r="O169" s="340"/>
      <c r="P169" s="340"/>
      <c r="Q169" s="340"/>
      <c r="R169" s="340"/>
      <c r="S169" s="340"/>
      <c r="T169" s="340"/>
      <c r="U169" s="340"/>
      <c r="V169" s="340"/>
      <c r="W169" s="340"/>
      <c r="X169" s="340"/>
      <c r="Y169" s="340"/>
      <c r="Z169" s="340"/>
      <c r="AA169" s="340"/>
      <c r="AB169" s="340"/>
      <c r="AC169" s="340"/>
      <c r="AD169" s="340"/>
      <c r="AE169" s="340"/>
      <c r="AF169" s="340"/>
      <c r="AG169" s="340"/>
      <c r="AH169" s="340"/>
      <c r="AI169" s="340"/>
      <c r="AJ169" s="340"/>
      <c r="AK169" s="340"/>
      <c r="AL169" s="340"/>
      <c r="AM169" s="340"/>
      <c r="AN169" s="340"/>
      <c r="AO169" s="340"/>
      <c r="AP169" s="340"/>
      <c r="AQ169" s="340"/>
      <c r="AR169" s="340"/>
      <c r="AS169" s="340"/>
      <c r="AT169" s="340"/>
      <c r="AU169" s="340"/>
      <c r="AV169" s="340"/>
      <c r="AW169" s="340"/>
      <c r="AX169" s="340"/>
      <c r="AY169" s="340"/>
      <c r="AZ169" s="340"/>
      <c r="BA169" s="340"/>
      <c r="BB169" s="340"/>
      <c r="BC169" s="340"/>
      <c r="BD169" s="340"/>
      <c r="BE169" s="340"/>
      <c r="BF169" s="340"/>
      <c r="BG169" s="340"/>
      <c r="BH169" s="340"/>
      <c r="BI169" s="340"/>
      <c r="BJ169" s="340"/>
      <c r="BK169" s="340"/>
      <c r="BL169" s="340"/>
      <c r="BM169" s="340"/>
      <c r="BN169" s="340"/>
      <c r="BO169" s="340"/>
      <c r="BP169" s="340"/>
      <c r="BQ169" s="340"/>
      <c r="BR169" s="340"/>
      <c r="BS169" s="340"/>
      <c r="BT169" s="340"/>
      <c r="BU169" s="340"/>
      <c r="BV169" s="340"/>
      <c r="BW169" s="340"/>
      <c r="BX169" s="340"/>
      <c r="BY169" s="340"/>
      <c r="BZ169" s="340"/>
      <c r="CA169" s="340"/>
      <c r="CB169" s="340"/>
      <c r="CC169" s="340"/>
      <c r="CD169" s="340"/>
      <c r="CE169" s="340"/>
      <c r="CF169" s="340"/>
      <c r="CG169" s="340"/>
      <c r="CH169" s="340"/>
      <c r="CI169" s="340"/>
      <c r="CJ169" s="340"/>
      <c r="CK169" s="340"/>
      <c r="CL169" s="340"/>
    </row>
    <row r="170" spans="8:90">
      <c r="H170" s="340"/>
      <c r="I170" s="340"/>
      <c r="J170" s="340"/>
      <c r="K170" s="340"/>
      <c r="L170" s="340"/>
      <c r="M170" s="340"/>
      <c r="N170" s="340"/>
      <c r="O170" s="340"/>
      <c r="P170" s="340"/>
      <c r="Q170" s="340"/>
      <c r="R170" s="340"/>
      <c r="S170" s="340"/>
      <c r="T170" s="340"/>
      <c r="U170" s="340"/>
      <c r="V170" s="340"/>
      <c r="W170" s="340"/>
      <c r="X170" s="340"/>
      <c r="Y170" s="340"/>
      <c r="Z170" s="340"/>
      <c r="AA170" s="340"/>
      <c r="AB170" s="340"/>
      <c r="AC170" s="340"/>
      <c r="AD170" s="340"/>
      <c r="AE170" s="340"/>
      <c r="AF170" s="340"/>
      <c r="AG170" s="340"/>
      <c r="AH170" s="340"/>
      <c r="AI170" s="340"/>
      <c r="AJ170" s="340"/>
      <c r="AK170" s="340"/>
      <c r="AL170" s="340"/>
      <c r="AM170" s="340"/>
      <c r="AN170" s="340"/>
      <c r="AO170" s="340"/>
      <c r="AP170" s="340"/>
      <c r="AQ170" s="340"/>
      <c r="AR170" s="340"/>
      <c r="AS170" s="340"/>
      <c r="AT170" s="340"/>
      <c r="AU170" s="340"/>
      <c r="AV170" s="340"/>
      <c r="AW170" s="340"/>
      <c r="AX170" s="340"/>
      <c r="AY170" s="340"/>
      <c r="AZ170" s="340"/>
      <c r="BA170" s="340"/>
      <c r="BB170" s="340"/>
      <c r="BC170" s="340"/>
      <c r="BD170" s="340"/>
      <c r="BE170" s="340"/>
      <c r="BF170" s="340"/>
      <c r="BG170" s="340"/>
      <c r="BH170" s="340"/>
      <c r="BI170" s="340"/>
      <c r="BJ170" s="340"/>
      <c r="BK170" s="340"/>
      <c r="BL170" s="340"/>
      <c r="BM170" s="340"/>
      <c r="BN170" s="340"/>
      <c r="BO170" s="340"/>
      <c r="BP170" s="340"/>
      <c r="BQ170" s="340"/>
      <c r="BR170" s="340"/>
      <c r="BS170" s="340"/>
      <c r="BT170" s="340"/>
      <c r="BU170" s="340"/>
      <c r="BV170" s="340"/>
      <c r="BW170" s="340"/>
      <c r="BX170" s="340"/>
      <c r="BY170" s="340"/>
      <c r="BZ170" s="340"/>
      <c r="CA170" s="340"/>
      <c r="CB170" s="340"/>
      <c r="CC170" s="340"/>
      <c r="CD170" s="340"/>
      <c r="CE170" s="340"/>
      <c r="CF170" s="340"/>
      <c r="CG170" s="340"/>
      <c r="CH170" s="340"/>
      <c r="CI170" s="340"/>
      <c r="CJ170" s="340"/>
      <c r="CK170" s="340"/>
      <c r="CL170" s="340"/>
    </row>
    <row r="171" spans="8:90">
      <c r="H171" s="340"/>
      <c r="I171" s="340"/>
      <c r="J171" s="340"/>
      <c r="K171" s="340"/>
      <c r="L171" s="340"/>
      <c r="M171" s="340"/>
      <c r="N171" s="340"/>
      <c r="O171" s="340"/>
      <c r="P171" s="340"/>
      <c r="Q171" s="340"/>
      <c r="R171" s="340"/>
      <c r="S171" s="340"/>
      <c r="T171" s="340"/>
      <c r="U171" s="340"/>
      <c r="V171" s="340"/>
      <c r="W171" s="340"/>
      <c r="X171" s="340"/>
      <c r="Y171" s="340"/>
      <c r="Z171" s="340"/>
      <c r="AA171" s="340"/>
      <c r="AB171" s="340"/>
      <c r="AC171" s="340"/>
      <c r="AD171" s="340"/>
      <c r="AE171" s="340"/>
      <c r="AF171" s="340"/>
      <c r="AG171" s="340"/>
      <c r="AH171" s="340"/>
      <c r="AI171" s="340"/>
      <c r="AJ171" s="340"/>
      <c r="AK171" s="340"/>
      <c r="AL171" s="340"/>
      <c r="AM171" s="340"/>
      <c r="AN171" s="340"/>
      <c r="AO171" s="340"/>
      <c r="AP171" s="340"/>
      <c r="AQ171" s="340"/>
      <c r="AR171" s="340"/>
      <c r="AS171" s="340"/>
      <c r="AT171" s="340"/>
      <c r="AU171" s="340"/>
      <c r="AV171" s="340"/>
      <c r="AW171" s="340"/>
      <c r="AX171" s="340"/>
      <c r="AY171" s="340"/>
      <c r="AZ171" s="340"/>
      <c r="BA171" s="340"/>
      <c r="BB171" s="340"/>
      <c r="BC171" s="340"/>
      <c r="BD171" s="340"/>
      <c r="BE171" s="340"/>
      <c r="BF171" s="340"/>
      <c r="BG171" s="340"/>
      <c r="BH171" s="340"/>
      <c r="BI171" s="340"/>
      <c r="BJ171" s="340"/>
      <c r="BK171" s="340"/>
      <c r="BL171" s="340"/>
      <c r="BM171" s="340"/>
      <c r="BN171" s="340"/>
      <c r="BO171" s="340"/>
      <c r="BP171" s="340"/>
      <c r="BQ171" s="340"/>
      <c r="BR171" s="340"/>
      <c r="BS171" s="340"/>
      <c r="BT171" s="340"/>
      <c r="BU171" s="340"/>
      <c r="BV171" s="340"/>
      <c r="BW171" s="340"/>
      <c r="BX171" s="340"/>
      <c r="BY171" s="340"/>
      <c r="BZ171" s="340"/>
      <c r="CA171" s="340"/>
      <c r="CB171" s="340"/>
      <c r="CC171" s="340"/>
      <c r="CD171" s="340"/>
      <c r="CE171" s="340"/>
      <c r="CF171" s="340"/>
      <c r="CG171" s="340"/>
      <c r="CH171" s="340"/>
      <c r="CI171" s="340"/>
      <c r="CJ171" s="340"/>
      <c r="CK171" s="340"/>
      <c r="CL171" s="340"/>
    </row>
    <row r="172" spans="8:90">
      <c r="H172" s="340"/>
      <c r="I172" s="340"/>
      <c r="J172" s="340"/>
      <c r="K172" s="340"/>
      <c r="L172" s="340"/>
      <c r="M172" s="340"/>
      <c r="N172" s="340"/>
      <c r="O172" s="340"/>
      <c r="P172" s="340"/>
      <c r="Q172" s="340"/>
      <c r="R172" s="340"/>
      <c r="S172" s="340"/>
      <c r="T172" s="340"/>
      <c r="U172" s="340"/>
      <c r="V172" s="340"/>
      <c r="W172" s="340"/>
      <c r="X172" s="340"/>
      <c r="Y172" s="340"/>
      <c r="Z172" s="340"/>
      <c r="AA172" s="340"/>
      <c r="AB172" s="340"/>
      <c r="AC172" s="340"/>
      <c r="AD172" s="340"/>
      <c r="AE172" s="340"/>
      <c r="AF172" s="340"/>
      <c r="AG172" s="340"/>
      <c r="AH172" s="340"/>
      <c r="AI172" s="340"/>
      <c r="AJ172" s="340"/>
      <c r="AK172" s="340"/>
      <c r="AL172" s="340"/>
      <c r="AM172" s="340"/>
      <c r="AN172" s="340"/>
      <c r="AO172" s="340"/>
      <c r="AP172" s="340"/>
      <c r="AQ172" s="340"/>
      <c r="AR172" s="340"/>
      <c r="AS172" s="340"/>
      <c r="AT172" s="340"/>
      <c r="AU172" s="340"/>
      <c r="AV172" s="340"/>
      <c r="AW172" s="340"/>
      <c r="AX172" s="340"/>
      <c r="AY172" s="340"/>
      <c r="AZ172" s="340"/>
      <c r="BA172" s="340"/>
      <c r="BB172" s="340"/>
      <c r="BC172" s="340"/>
      <c r="BD172" s="340"/>
      <c r="BE172" s="340"/>
      <c r="BF172" s="340"/>
      <c r="BG172" s="340"/>
      <c r="BH172" s="340"/>
      <c r="BI172" s="340"/>
      <c r="BJ172" s="340"/>
      <c r="BK172" s="340"/>
      <c r="BL172" s="340"/>
      <c r="BM172" s="340"/>
      <c r="BN172" s="340"/>
      <c r="BO172" s="340"/>
      <c r="BP172" s="340"/>
      <c r="BQ172" s="340"/>
      <c r="BR172" s="340"/>
      <c r="BS172" s="340"/>
      <c r="BT172" s="340"/>
      <c r="BU172" s="340"/>
      <c r="BV172" s="340"/>
      <c r="BW172" s="340"/>
      <c r="BX172" s="340"/>
      <c r="BY172" s="340"/>
      <c r="BZ172" s="340"/>
      <c r="CA172" s="340"/>
      <c r="CB172" s="340"/>
      <c r="CC172" s="340"/>
      <c r="CD172" s="340"/>
      <c r="CE172" s="340"/>
      <c r="CF172" s="340"/>
      <c r="CG172" s="340"/>
      <c r="CH172" s="340"/>
      <c r="CI172" s="340"/>
      <c r="CJ172" s="340"/>
      <c r="CK172" s="340"/>
      <c r="CL172" s="340"/>
    </row>
    <row r="173" spans="8:90">
      <c r="H173" s="340"/>
      <c r="I173" s="340"/>
      <c r="J173" s="340"/>
      <c r="K173" s="340"/>
      <c r="L173" s="340"/>
      <c r="M173" s="340"/>
      <c r="N173" s="340"/>
      <c r="O173" s="340"/>
      <c r="P173" s="340"/>
      <c r="Q173" s="340"/>
      <c r="R173" s="340"/>
      <c r="S173" s="340"/>
      <c r="T173" s="340"/>
      <c r="U173" s="340"/>
      <c r="V173" s="340"/>
      <c r="W173" s="340"/>
      <c r="X173" s="340"/>
      <c r="Y173" s="340"/>
      <c r="Z173" s="340"/>
      <c r="AA173" s="340"/>
      <c r="AB173" s="340"/>
      <c r="AC173" s="340"/>
      <c r="AD173" s="340"/>
      <c r="AE173" s="340"/>
      <c r="AF173" s="340"/>
      <c r="AG173" s="340"/>
      <c r="AH173" s="340"/>
      <c r="AI173" s="340"/>
      <c r="AJ173" s="340"/>
      <c r="AK173" s="340"/>
      <c r="AL173" s="340"/>
      <c r="AM173" s="340"/>
      <c r="AN173" s="340"/>
      <c r="AO173" s="340"/>
      <c r="AP173" s="340"/>
      <c r="AQ173" s="340"/>
      <c r="AR173" s="340"/>
      <c r="AS173" s="340"/>
      <c r="AT173" s="340"/>
      <c r="AU173" s="340"/>
      <c r="AV173" s="340"/>
      <c r="AW173" s="340"/>
      <c r="AX173" s="340"/>
      <c r="AY173" s="340"/>
      <c r="AZ173" s="340"/>
      <c r="BA173" s="340"/>
      <c r="BB173" s="340"/>
      <c r="BC173" s="340"/>
      <c r="BD173" s="340"/>
      <c r="BE173" s="340"/>
      <c r="BF173" s="340"/>
      <c r="BG173" s="340"/>
      <c r="BH173" s="340"/>
      <c r="BI173" s="340"/>
      <c r="BJ173" s="340"/>
      <c r="BK173" s="340"/>
      <c r="BL173" s="340"/>
      <c r="BM173" s="340"/>
      <c r="BN173" s="340"/>
      <c r="BO173" s="340"/>
      <c r="BP173" s="340"/>
      <c r="BQ173" s="340"/>
      <c r="BR173" s="340"/>
      <c r="BS173" s="340"/>
      <c r="BT173" s="340"/>
      <c r="BU173" s="340"/>
      <c r="BV173" s="340"/>
      <c r="BW173" s="340"/>
      <c r="BX173" s="340"/>
      <c r="BY173" s="340"/>
      <c r="BZ173" s="340"/>
      <c r="CA173" s="340"/>
      <c r="CB173" s="340"/>
      <c r="CC173" s="340"/>
      <c r="CD173" s="340"/>
      <c r="CE173" s="340"/>
      <c r="CF173" s="340"/>
      <c r="CG173" s="340"/>
      <c r="CH173" s="340"/>
      <c r="CI173" s="340"/>
      <c r="CJ173" s="340"/>
      <c r="CK173" s="340"/>
      <c r="CL173" s="340"/>
    </row>
    <row r="174" spans="8:90">
      <c r="H174" s="340"/>
      <c r="I174" s="340"/>
      <c r="J174" s="340"/>
      <c r="K174" s="340"/>
      <c r="L174" s="340"/>
      <c r="M174" s="340"/>
      <c r="N174" s="340"/>
      <c r="O174" s="340"/>
      <c r="P174" s="340"/>
      <c r="Q174" s="340"/>
      <c r="R174" s="340"/>
      <c r="S174" s="340"/>
      <c r="T174" s="340"/>
      <c r="U174" s="340"/>
      <c r="V174" s="340"/>
      <c r="W174" s="340"/>
      <c r="X174" s="340"/>
      <c r="Y174" s="340"/>
      <c r="Z174" s="340"/>
      <c r="AA174" s="340"/>
      <c r="AB174" s="340"/>
      <c r="AC174" s="340"/>
      <c r="AD174" s="340"/>
      <c r="AE174" s="340"/>
      <c r="AF174" s="340"/>
      <c r="AG174" s="340"/>
      <c r="AH174" s="340"/>
      <c r="AI174" s="340"/>
      <c r="AJ174" s="340"/>
      <c r="AK174" s="340"/>
      <c r="AL174" s="340"/>
      <c r="AM174" s="340"/>
      <c r="AN174" s="340"/>
      <c r="AO174" s="340"/>
      <c r="AP174" s="340"/>
      <c r="AQ174" s="340"/>
      <c r="AR174" s="340"/>
      <c r="AS174" s="340"/>
      <c r="AT174" s="340"/>
      <c r="AU174" s="340"/>
      <c r="AV174" s="340"/>
      <c r="AW174" s="340"/>
      <c r="AX174" s="340"/>
      <c r="AY174" s="340"/>
      <c r="AZ174" s="340"/>
      <c r="BA174" s="340"/>
      <c r="BB174" s="340"/>
      <c r="BC174" s="340"/>
      <c r="BD174" s="340"/>
      <c r="BE174" s="340"/>
      <c r="BF174" s="340"/>
      <c r="BG174" s="340"/>
      <c r="BH174" s="340"/>
      <c r="BI174" s="340"/>
      <c r="BJ174" s="340"/>
      <c r="BK174" s="340"/>
      <c r="BL174" s="340"/>
      <c r="BM174" s="340"/>
      <c r="BN174" s="340"/>
      <c r="BO174" s="340"/>
      <c r="BP174" s="340"/>
      <c r="BQ174" s="340"/>
      <c r="BR174" s="340"/>
      <c r="BS174" s="340"/>
      <c r="BT174" s="340"/>
      <c r="BU174" s="340"/>
      <c r="BV174" s="340"/>
      <c r="BW174" s="340"/>
      <c r="BX174" s="340"/>
      <c r="BY174" s="340"/>
      <c r="BZ174" s="340"/>
      <c r="CA174" s="340"/>
      <c r="CB174" s="340"/>
      <c r="CC174" s="340"/>
      <c r="CD174" s="340"/>
      <c r="CE174" s="340"/>
      <c r="CF174" s="340"/>
      <c r="CG174" s="340"/>
      <c r="CH174" s="340"/>
      <c r="CI174" s="340"/>
      <c r="CJ174" s="340"/>
      <c r="CK174" s="340"/>
      <c r="CL174" s="340"/>
    </row>
    <row r="175" spans="8:90">
      <c r="H175" s="340"/>
      <c r="I175" s="340"/>
      <c r="J175" s="340"/>
      <c r="K175" s="340"/>
      <c r="L175" s="340"/>
      <c r="M175" s="340"/>
      <c r="N175" s="340"/>
      <c r="O175" s="340"/>
      <c r="P175" s="340"/>
      <c r="Q175" s="340"/>
      <c r="R175" s="340"/>
      <c r="S175" s="340"/>
      <c r="T175" s="340"/>
      <c r="U175" s="340"/>
      <c r="V175" s="340"/>
      <c r="W175" s="340"/>
      <c r="X175" s="340"/>
      <c r="Y175" s="340"/>
      <c r="Z175" s="340"/>
      <c r="AA175" s="340"/>
      <c r="AB175" s="340"/>
      <c r="AC175" s="340"/>
      <c r="AD175" s="340"/>
      <c r="AE175" s="340"/>
      <c r="AF175" s="340"/>
      <c r="AG175" s="340"/>
      <c r="AH175" s="340"/>
      <c r="AI175" s="340"/>
      <c r="AJ175" s="340"/>
      <c r="AK175" s="340"/>
      <c r="AL175" s="340"/>
      <c r="AM175" s="340"/>
      <c r="AN175" s="340"/>
      <c r="AO175" s="340"/>
      <c r="AP175" s="340"/>
      <c r="AQ175" s="340"/>
      <c r="AR175" s="340"/>
      <c r="AS175" s="340"/>
      <c r="AT175" s="340"/>
      <c r="AU175" s="340"/>
      <c r="AV175" s="340"/>
      <c r="AW175" s="340"/>
      <c r="AX175" s="340"/>
      <c r="AY175" s="340"/>
      <c r="AZ175" s="340"/>
      <c r="BA175" s="340"/>
      <c r="BB175" s="340"/>
      <c r="BC175" s="340"/>
      <c r="BD175" s="340"/>
      <c r="BE175" s="340"/>
      <c r="BF175" s="340"/>
      <c r="BG175" s="340"/>
      <c r="BH175" s="340"/>
      <c r="BI175" s="340"/>
      <c r="BJ175" s="340"/>
      <c r="BK175" s="340"/>
      <c r="BL175" s="340"/>
      <c r="BM175" s="340"/>
      <c r="BN175" s="340"/>
      <c r="BO175" s="340"/>
      <c r="BP175" s="340"/>
      <c r="BQ175" s="340"/>
      <c r="BR175" s="340"/>
      <c r="BS175" s="340"/>
      <c r="BT175" s="340"/>
      <c r="BU175" s="340"/>
      <c r="BV175" s="340"/>
      <c r="BW175" s="340"/>
      <c r="BX175" s="340"/>
      <c r="BY175" s="340"/>
      <c r="BZ175" s="340"/>
      <c r="CA175" s="340"/>
      <c r="CB175" s="340"/>
      <c r="CC175" s="340"/>
      <c r="CD175" s="340"/>
      <c r="CE175" s="340"/>
      <c r="CF175" s="340"/>
      <c r="CG175" s="340"/>
      <c r="CH175" s="340"/>
      <c r="CI175" s="340"/>
      <c r="CJ175" s="340"/>
      <c r="CK175" s="340"/>
      <c r="CL175" s="340"/>
    </row>
    <row r="176" spans="8:90">
      <c r="H176" s="340"/>
      <c r="I176" s="340"/>
      <c r="J176" s="340"/>
      <c r="K176" s="340"/>
      <c r="L176" s="340"/>
      <c r="M176" s="340"/>
      <c r="N176" s="340"/>
      <c r="O176" s="340"/>
      <c r="P176" s="340"/>
      <c r="Q176" s="340"/>
      <c r="R176" s="340"/>
      <c r="S176" s="340"/>
      <c r="T176" s="340"/>
      <c r="U176" s="340"/>
      <c r="V176" s="340"/>
      <c r="W176" s="340"/>
      <c r="X176" s="340"/>
      <c r="Y176" s="340"/>
      <c r="Z176" s="340"/>
      <c r="AA176" s="340"/>
      <c r="AB176" s="340"/>
      <c r="AC176" s="340"/>
      <c r="AD176" s="340"/>
      <c r="AE176" s="340"/>
      <c r="AF176" s="340"/>
      <c r="AG176" s="340"/>
      <c r="AH176" s="340"/>
      <c r="AI176" s="340"/>
      <c r="AJ176" s="340"/>
      <c r="AK176" s="340"/>
      <c r="AL176" s="340"/>
      <c r="AM176" s="340"/>
      <c r="AN176" s="340"/>
      <c r="AO176" s="340"/>
      <c r="AP176" s="340"/>
      <c r="AQ176" s="340"/>
      <c r="AR176" s="340"/>
      <c r="AS176" s="340"/>
      <c r="AT176" s="340"/>
      <c r="AU176" s="340"/>
      <c r="AV176" s="340"/>
      <c r="AW176" s="340"/>
      <c r="AX176" s="340"/>
      <c r="AY176" s="340"/>
      <c r="AZ176" s="340"/>
      <c r="BA176" s="340"/>
      <c r="BB176" s="340"/>
      <c r="BC176" s="340"/>
      <c r="BD176" s="340"/>
      <c r="BE176" s="340"/>
      <c r="BF176" s="340"/>
      <c r="BG176" s="340"/>
      <c r="BH176" s="340"/>
      <c r="BI176" s="340"/>
      <c r="BJ176" s="340"/>
      <c r="BK176" s="340"/>
      <c r="BL176" s="340"/>
      <c r="BM176" s="340"/>
      <c r="BN176" s="340"/>
      <c r="BO176" s="340"/>
      <c r="BP176" s="340"/>
      <c r="BQ176" s="340"/>
      <c r="BR176" s="340"/>
      <c r="BS176" s="340"/>
      <c r="BT176" s="340"/>
      <c r="BU176" s="340"/>
      <c r="BV176" s="340"/>
      <c r="BW176" s="340"/>
      <c r="BX176" s="340"/>
      <c r="BY176" s="340"/>
      <c r="BZ176" s="340"/>
      <c r="CA176" s="340"/>
      <c r="CB176" s="340"/>
      <c r="CC176" s="340"/>
      <c r="CD176" s="340"/>
      <c r="CE176" s="340"/>
      <c r="CF176" s="340"/>
      <c r="CG176" s="340"/>
      <c r="CH176" s="340"/>
      <c r="CI176" s="340"/>
      <c r="CJ176" s="340"/>
      <c r="CK176" s="340"/>
      <c r="CL176" s="340"/>
    </row>
    <row r="177" spans="8:90">
      <c r="H177" s="340"/>
      <c r="I177" s="340"/>
      <c r="J177" s="340"/>
      <c r="K177" s="340"/>
      <c r="L177" s="340"/>
      <c r="M177" s="340"/>
      <c r="N177" s="340"/>
      <c r="O177" s="340"/>
      <c r="P177" s="340"/>
      <c r="Q177" s="340"/>
      <c r="R177" s="340"/>
      <c r="S177" s="340"/>
      <c r="T177" s="340"/>
      <c r="U177" s="340"/>
      <c r="V177" s="340"/>
      <c r="W177" s="340"/>
      <c r="X177" s="340"/>
      <c r="Y177" s="340"/>
      <c r="Z177" s="340"/>
      <c r="AA177" s="340"/>
      <c r="AB177" s="340"/>
      <c r="AC177" s="340"/>
      <c r="AD177" s="340"/>
      <c r="AE177" s="340"/>
      <c r="AF177" s="340"/>
      <c r="AG177" s="340"/>
      <c r="AH177" s="340"/>
      <c r="AI177" s="340"/>
      <c r="AJ177" s="340"/>
      <c r="AK177" s="340"/>
      <c r="AL177" s="340"/>
      <c r="AM177" s="340"/>
      <c r="AN177" s="340"/>
      <c r="AO177" s="340"/>
      <c r="AP177" s="340"/>
      <c r="AQ177" s="340"/>
      <c r="AR177" s="340"/>
      <c r="AS177" s="340"/>
      <c r="AT177" s="340"/>
      <c r="AU177" s="340"/>
      <c r="AV177" s="340"/>
      <c r="AW177" s="340"/>
      <c r="AX177" s="340"/>
      <c r="AY177" s="340"/>
      <c r="AZ177" s="340"/>
      <c r="BA177" s="340"/>
      <c r="BB177" s="340"/>
      <c r="BC177" s="340"/>
      <c r="BD177" s="340"/>
      <c r="BE177" s="340"/>
      <c r="BF177" s="340"/>
      <c r="BG177" s="340"/>
      <c r="BH177" s="340"/>
      <c r="BI177" s="340"/>
      <c r="BJ177" s="340"/>
      <c r="BK177" s="340"/>
      <c r="BL177" s="340"/>
      <c r="BM177" s="340"/>
      <c r="BN177" s="340"/>
      <c r="BO177" s="340"/>
      <c r="BP177" s="340"/>
      <c r="BQ177" s="340"/>
      <c r="BR177" s="340"/>
      <c r="BS177" s="340"/>
      <c r="BT177" s="340"/>
      <c r="BU177" s="340"/>
      <c r="BV177" s="340"/>
      <c r="BW177" s="340"/>
      <c r="BX177" s="340"/>
      <c r="BY177" s="340"/>
      <c r="BZ177" s="340"/>
      <c r="CA177" s="340"/>
      <c r="CB177" s="340"/>
      <c r="CC177" s="340"/>
      <c r="CD177" s="340"/>
      <c r="CE177" s="340"/>
      <c r="CF177" s="340"/>
      <c r="CG177" s="340"/>
      <c r="CH177" s="340"/>
      <c r="CI177" s="340"/>
      <c r="CJ177" s="340"/>
      <c r="CK177" s="340"/>
      <c r="CL177" s="340"/>
    </row>
    <row r="178" spans="8:90">
      <c r="H178" s="340"/>
      <c r="I178" s="340"/>
      <c r="J178" s="340"/>
      <c r="K178" s="340"/>
      <c r="L178" s="340"/>
      <c r="M178" s="340"/>
      <c r="N178" s="340"/>
      <c r="O178" s="340"/>
      <c r="P178" s="340"/>
      <c r="Q178" s="340"/>
      <c r="R178" s="340"/>
      <c r="S178" s="340"/>
      <c r="T178" s="340"/>
      <c r="U178" s="340"/>
      <c r="V178" s="340"/>
      <c r="W178" s="340"/>
      <c r="X178" s="340"/>
      <c r="Y178" s="340"/>
      <c r="Z178" s="340"/>
      <c r="AA178" s="340"/>
      <c r="AB178" s="340"/>
      <c r="AC178" s="340"/>
      <c r="AD178" s="340"/>
      <c r="AE178" s="340"/>
      <c r="AF178" s="340"/>
      <c r="AG178" s="340"/>
      <c r="AH178" s="340"/>
      <c r="AI178" s="340"/>
      <c r="AJ178" s="340"/>
      <c r="AK178" s="340"/>
      <c r="AL178" s="340"/>
      <c r="AM178" s="340"/>
      <c r="AN178" s="340"/>
      <c r="AO178" s="340"/>
      <c r="AP178" s="340"/>
      <c r="AQ178" s="340"/>
      <c r="AR178" s="340"/>
      <c r="AS178" s="340"/>
      <c r="AT178" s="340"/>
      <c r="AU178" s="340"/>
      <c r="AV178" s="340"/>
      <c r="AW178" s="340"/>
      <c r="AX178" s="340"/>
      <c r="AY178" s="340"/>
      <c r="AZ178" s="340"/>
      <c r="BA178" s="340"/>
      <c r="BB178" s="340"/>
      <c r="BC178" s="340"/>
      <c r="BD178" s="340"/>
      <c r="BE178" s="340"/>
      <c r="BF178" s="340"/>
      <c r="BG178" s="340"/>
      <c r="BH178" s="340"/>
      <c r="BI178" s="340"/>
      <c r="BJ178" s="340"/>
      <c r="BK178" s="340"/>
      <c r="BL178" s="340"/>
      <c r="BM178" s="340"/>
      <c r="BN178" s="340"/>
      <c r="BO178" s="340"/>
      <c r="BP178" s="340"/>
      <c r="BQ178" s="340"/>
      <c r="BR178" s="340"/>
      <c r="BS178" s="340"/>
      <c r="BT178" s="340"/>
      <c r="BU178" s="340"/>
      <c r="BV178" s="340"/>
      <c r="BW178" s="340"/>
      <c r="BX178" s="340"/>
      <c r="BY178" s="340"/>
      <c r="BZ178" s="340"/>
      <c r="CA178" s="340"/>
      <c r="CB178" s="340"/>
      <c r="CC178" s="340"/>
      <c r="CD178" s="340"/>
      <c r="CE178" s="340"/>
      <c r="CF178" s="340"/>
      <c r="CG178" s="340"/>
      <c r="CH178" s="340"/>
      <c r="CI178" s="340"/>
      <c r="CJ178" s="340"/>
      <c r="CK178" s="340"/>
      <c r="CL178" s="340"/>
    </row>
    <row r="179" spans="8:90">
      <c r="H179" s="340"/>
      <c r="I179" s="340"/>
      <c r="J179" s="340"/>
      <c r="K179" s="340"/>
      <c r="L179" s="340"/>
      <c r="M179" s="340"/>
      <c r="N179" s="340"/>
      <c r="O179" s="340"/>
      <c r="P179" s="340"/>
      <c r="Q179" s="340"/>
      <c r="R179" s="340"/>
      <c r="S179" s="340"/>
      <c r="T179" s="340"/>
      <c r="U179" s="340"/>
      <c r="V179" s="340"/>
      <c r="W179" s="340"/>
      <c r="X179" s="340"/>
      <c r="Y179" s="340"/>
      <c r="Z179" s="340"/>
      <c r="AA179" s="340"/>
      <c r="AB179" s="340"/>
      <c r="AC179" s="340"/>
      <c r="AD179" s="340"/>
      <c r="AE179" s="340"/>
      <c r="AF179" s="340"/>
      <c r="AG179" s="340"/>
      <c r="AH179" s="340"/>
      <c r="AI179" s="340"/>
      <c r="AJ179" s="340"/>
      <c r="AK179" s="340"/>
      <c r="AL179" s="340"/>
      <c r="AM179" s="340"/>
      <c r="AN179" s="340"/>
      <c r="AO179" s="340"/>
      <c r="AP179" s="340"/>
      <c r="AQ179" s="340"/>
      <c r="AR179" s="340"/>
      <c r="AS179" s="340"/>
      <c r="AT179" s="340"/>
      <c r="AU179" s="340"/>
      <c r="AV179" s="340"/>
      <c r="AW179" s="340"/>
      <c r="AX179" s="340"/>
      <c r="AY179" s="340"/>
      <c r="AZ179" s="340"/>
      <c r="BA179" s="340"/>
      <c r="BB179" s="340"/>
      <c r="BC179" s="340"/>
      <c r="BD179" s="340"/>
      <c r="BE179" s="340"/>
      <c r="BF179" s="340"/>
      <c r="BG179" s="340"/>
      <c r="BH179" s="340"/>
      <c r="BI179" s="340"/>
      <c r="BJ179" s="340"/>
      <c r="BK179" s="340"/>
      <c r="BL179" s="340"/>
      <c r="BM179" s="340"/>
      <c r="BN179" s="340"/>
      <c r="BO179" s="340"/>
      <c r="BP179" s="340"/>
      <c r="BQ179" s="340"/>
      <c r="BR179" s="340"/>
      <c r="BS179" s="340"/>
      <c r="BT179" s="340"/>
      <c r="BU179" s="340"/>
      <c r="BV179" s="340"/>
      <c r="BW179" s="340"/>
      <c r="BX179" s="340"/>
      <c r="BY179" s="340"/>
      <c r="BZ179" s="340"/>
      <c r="CA179" s="340"/>
      <c r="CB179" s="340"/>
      <c r="CC179" s="340"/>
      <c r="CD179" s="340"/>
      <c r="CE179" s="340"/>
      <c r="CF179" s="340"/>
      <c r="CG179" s="340"/>
      <c r="CH179" s="340"/>
      <c r="CI179" s="340"/>
      <c r="CJ179" s="340"/>
      <c r="CK179" s="340"/>
      <c r="CL179" s="340"/>
    </row>
    <row r="180" spans="8:90">
      <c r="H180" s="340"/>
      <c r="I180" s="340"/>
      <c r="J180" s="340"/>
      <c r="K180" s="340"/>
      <c r="L180" s="340"/>
      <c r="M180" s="340"/>
      <c r="N180" s="340"/>
      <c r="O180" s="340"/>
      <c r="P180" s="340"/>
      <c r="Q180" s="340"/>
      <c r="R180" s="340"/>
      <c r="S180" s="340"/>
      <c r="T180" s="340"/>
      <c r="U180" s="340"/>
      <c r="V180" s="340"/>
      <c r="W180" s="340"/>
      <c r="X180" s="340"/>
      <c r="Y180" s="340"/>
      <c r="Z180" s="340"/>
      <c r="AA180" s="340"/>
      <c r="AB180" s="340"/>
      <c r="AC180" s="340"/>
      <c r="AD180" s="340"/>
      <c r="AE180" s="340"/>
      <c r="AF180" s="340"/>
      <c r="AG180" s="340"/>
      <c r="AH180" s="340"/>
      <c r="AI180" s="340"/>
      <c r="AJ180" s="340"/>
      <c r="AK180" s="340"/>
      <c r="AL180" s="340"/>
      <c r="AM180" s="340"/>
      <c r="AN180" s="340"/>
      <c r="AO180" s="340"/>
      <c r="AP180" s="340"/>
      <c r="AQ180" s="340"/>
      <c r="AR180" s="340"/>
      <c r="AS180" s="340"/>
      <c r="AT180" s="340"/>
      <c r="AU180" s="340"/>
      <c r="AV180" s="340"/>
      <c r="AW180" s="340"/>
      <c r="AX180" s="340"/>
      <c r="AY180" s="340"/>
      <c r="AZ180" s="340"/>
      <c r="BA180" s="340"/>
      <c r="BB180" s="340"/>
      <c r="BC180" s="340"/>
      <c r="BD180" s="340"/>
      <c r="BE180" s="340"/>
      <c r="BF180" s="340"/>
      <c r="BG180" s="340"/>
      <c r="BH180" s="340"/>
      <c r="BI180" s="340"/>
      <c r="BJ180" s="340"/>
      <c r="BK180" s="340"/>
      <c r="BL180" s="340"/>
      <c r="BM180" s="340"/>
      <c r="BN180" s="340"/>
      <c r="BO180" s="340"/>
      <c r="BP180" s="340"/>
      <c r="BQ180" s="340"/>
      <c r="BR180" s="340"/>
      <c r="BS180" s="340"/>
      <c r="BT180" s="340"/>
      <c r="BU180" s="340"/>
      <c r="BV180" s="340"/>
      <c r="BW180" s="340"/>
      <c r="BX180" s="340"/>
      <c r="BY180" s="340"/>
      <c r="BZ180" s="340"/>
      <c r="CA180" s="340"/>
      <c r="CB180" s="340"/>
      <c r="CC180" s="340"/>
      <c r="CD180" s="340"/>
      <c r="CE180" s="340"/>
      <c r="CF180" s="340"/>
      <c r="CG180" s="340"/>
      <c r="CH180" s="340"/>
      <c r="CI180" s="340"/>
      <c r="CJ180" s="340"/>
      <c r="CK180" s="340"/>
      <c r="CL180" s="340"/>
    </row>
    <row r="181" spans="8:90">
      <c r="H181" s="340"/>
      <c r="I181" s="340"/>
      <c r="J181" s="340"/>
      <c r="K181" s="340"/>
      <c r="L181" s="340"/>
      <c r="M181" s="340"/>
      <c r="N181" s="340"/>
      <c r="O181" s="340"/>
      <c r="P181" s="340"/>
      <c r="Q181" s="340"/>
      <c r="R181" s="340"/>
      <c r="S181" s="340"/>
      <c r="T181" s="340"/>
      <c r="U181" s="340"/>
      <c r="V181" s="340"/>
      <c r="W181" s="340"/>
      <c r="X181" s="340"/>
      <c r="Y181" s="340"/>
      <c r="Z181" s="340"/>
      <c r="AA181" s="340"/>
      <c r="AB181" s="340"/>
      <c r="AC181" s="340"/>
      <c r="AD181" s="340"/>
      <c r="AE181" s="340"/>
      <c r="AF181" s="340"/>
      <c r="AG181" s="340"/>
      <c r="AH181" s="340"/>
      <c r="AI181" s="340"/>
      <c r="AJ181" s="340"/>
      <c r="AK181" s="340"/>
      <c r="AL181" s="340"/>
      <c r="AM181" s="340"/>
      <c r="AN181" s="340"/>
      <c r="AO181" s="340"/>
      <c r="AP181" s="340"/>
      <c r="AQ181" s="340"/>
      <c r="AR181" s="340"/>
      <c r="AS181" s="340"/>
      <c r="AT181" s="340"/>
      <c r="AU181" s="340"/>
      <c r="AV181" s="340"/>
      <c r="AW181" s="340"/>
      <c r="AX181" s="340"/>
      <c r="AY181" s="340"/>
      <c r="AZ181" s="340"/>
      <c r="BA181" s="340"/>
      <c r="BB181" s="340"/>
      <c r="BC181" s="340"/>
      <c r="BD181" s="340"/>
      <c r="BE181" s="340"/>
      <c r="BF181" s="340"/>
      <c r="BG181" s="340"/>
      <c r="BH181" s="340"/>
      <c r="BI181" s="340"/>
      <c r="BJ181" s="340"/>
      <c r="BK181" s="340"/>
      <c r="BL181" s="340"/>
      <c r="BM181" s="340"/>
      <c r="BN181" s="340"/>
      <c r="BO181" s="340"/>
      <c r="BP181" s="340"/>
      <c r="BQ181" s="340"/>
      <c r="BR181" s="340"/>
      <c r="BS181" s="340"/>
      <c r="BT181" s="340"/>
      <c r="BU181" s="340"/>
      <c r="BV181" s="340"/>
      <c r="BW181" s="340"/>
      <c r="BX181" s="340"/>
      <c r="BY181" s="340"/>
      <c r="BZ181" s="340"/>
      <c r="CA181" s="340"/>
      <c r="CB181" s="340"/>
      <c r="CC181" s="340"/>
      <c r="CD181" s="340"/>
      <c r="CE181" s="340"/>
      <c r="CF181" s="340"/>
      <c r="CG181" s="340"/>
      <c r="CH181" s="340"/>
      <c r="CI181" s="340"/>
      <c r="CJ181" s="340"/>
      <c r="CK181" s="340"/>
      <c r="CL181" s="340"/>
    </row>
    <row r="182" spans="8:90">
      <c r="H182" s="340"/>
      <c r="I182" s="340"/>
      <c r="J182" s="340"/>
      <c r="K182" s="340"/>
      <c r="L182" s="340"/>
      <c r="M182" s="340"/>
      <c r="N182" s="340"/>
      <c r="O182" s="340"/>
      <c r="P182" s="340"/>
      <c r="Q182" s="340"/>
      <c r="R182" s="340"/>
      <c r="S182" s="340"/>
      <c r="T182" s="340"/>
      <c r="U182" s="340"/>
      <c r="V182" s="340"/>
      <c r="W182" s="340"/>
      <c r="X182" s="340"/>
      <c r="Y182" s="340"/>
      <c r="Z182" s="340"/>
      <c r="AA182" s="340"/>
      <c r="AB182" s="340"/>
      <c r="AC182" s="340"/>
      <c r="AD182" s="340"/>
      <c r="AE182" s="340"/>
      <c r="AF182" s="340"/>
      <c r="AG182" s="340"/>
      <c r="AH182" s="340"/>
      <c r="AI182" s="340"/>
      <c r="AJ182" s="340"/>
      <c r="AK182" s="340"/>
      <c r="AL182" s="340"/>
      <c r="AM182" s="340"/>
      <c r="AN182" s="340"/>
      <c r="AO182" s="340"/>
      <c r="AP182" s="340"/>
      <c r="AQ182" s="340"/>
      <c r="AR182" s="340"/>
      <c r="AS182" s="340"/>
      <c r="AT182" s="340"/>
      <c r="AU182" s="340"/>
      <c r="AV182" s="340"/>
      <c r="AW182" s="340"/>
      <c r="AX182" s="340"/>
      <c r="AY182" s="340"/>
      <c r="AZ182" s="340"/>
      <c r="BA182" s="340"/>
      <c r="BB182" s="340"/>
      <c r="BC182" s="340"/>
      <c r="BD182" s="340"/>
      <c r="BE182" s="340"/>
      <c r="BF182" s="340"/>
      <c r="BG182" s="340"/>
      <c r="BH182" s="340"/>
      <c r="BI182" s="340"/>
      <c r="BJ182" s="340"/>
      <c r="BK182" s="340"/>
      <c r="BL182" s="340"/>
      <c r="BM182" s="340"/>
      <c r="BN182" s="340"/>
      <c r="BO182" s="340"/>
      <c r="BP182" s="340"/>
      <c r="BQ182" s="340"/>
      <c r="BR182" s="340"/>
      <c r="BS182" s="340"/>
      <c r="BT182" s="340"/>
      <c r="BU182" s="340"/>
      <c r="BV182" s="340"/>
      <c r="BW182" s="340"/>
      <c r="BX182" s="340"/>
      <c r="BY182" s="340"/>
      <c r="BZ182" s="340"/>
      <c r="CA182" s="340"/>
      <c r="CB182" s="340"/>
      <c r="CC182" s="340"/>
      <c r="CD182" s="340"/>
      <c r="CE182" s="340"/>
      <c r="CF182" s="340"/>
      <c r="CG182" s="340"/>
      <c r="CH182" s="340"/>
      <c r="CI182" s="340"/>
      <c r="CJ182" s="340"/>
      <c r="CK182" s="340"/>
      <c r="CL182" s="340"/>
    </row>
    <row r="183" spans="8:90">
      <c r="H183" s="340"/>
      <c r="I183" s="340"/>
      <c r="J183" s="340"/>
      <c r="K183" s="340"/>
      <c r="L183" s="340"/>
      <c r="M183" s="340"/>
      <c r="N183" s="340"/>
      <c r="O183" s="340"/>
      <c r="P183" s="340"/>
      <c r="Q183" s="340"/>
      <c r="R183" s="340"/>
      <c r="S183" s="340"/>
      <c r="T183" s="340"/>
      <c r="U183" s="340"/>
      <c r="V183" s="340"/>
      <c r="W183" s="340"/>
      <c r="X183" s="340"/>
      <c r="Y183" s="340"/>
      <c r="Z183" s="340"/>
      <c r="AA183" s="340"/>
      <c r="AB183" s="340"/>
      <c r="AC183" s="340"/>
      <c r="AD183" s="340"/>
      <c r="AE183" s="340"/>
      <c r="AF183" s="340"/>
      <c r="AG183" s="340"/>
      <c r="AH183" s="340"/>
      <c r="AI183" s="340"/>
      <c r="AJ183" s="340"/>
      <c r="AK183" s="340"/>
      <c r="AL183" s="340"/>
      <c r="AM183" s="340"/>
      <c r="AN183" s="340"/>
      <c r="AO183" s="340"/>
      <c r="AP183" s="340"/>
      <c r="AQ183" s="340"/>
      <c r="AR183" s="340"/>
      <c r="AS183" s="340"/>
      <c r="AT183" s="340"/>
      <c r="AU183" s="340"/>
      <c r="AV183" s="340"/>
      <c r="AW183" s="340"/>
      <c r="AX183" s="340"/>
      <c r="AY183" s="340"/>
      <c r="AZ183" s="340"/>
      <c r="BA183" s="340"/>
      <c r="BB183" s="340"/>
      <c r="BC183" s="340"/>
      <c r="BD183" s="340"/>
      <c r="BE183" s="340"/>
      <c r="BF183" s="340"/>
      <c r="BG183" s="340"/>
      <c r="BH183" s="340"/>
      <c r="BI183" s="340"/>
      <c r="BJ183" s="340"/>
      <c r="BK183" s="340"/>
      <c r="BL183" s="340"/>
      <c r="BM183" s="340"/>
      <c r="BN183" s="340"/>
      <c r="BO183" s="340"/>
      <c r="BP183" s="340"/>
      <c r="BQ183" s="340"/>
      <c r="BR183" s="340"/>
      <c r="BS183" s="340"/>
      <c r="BT183" s="340"/>
      <c r="BU183" s="340"/>
      <c r="BV183" s="340"/>
      <c r="BW183" s="340"/>
      <c r="BX183" s="340"/>
      <c r="BY183" s="340"/>
      <c r="BZ183" s="340"/>
      <c r="CA183" s="340"/>
      <c r="CB183" s="340"/>
      <c r="CC183" s="340"/>
      <c r="CD183" s="340"/>
      <c r="CE183" s="340"/>
      <c r="CF183" s="340"/>
      <c r="CG183" s="340"/>
      <c r="CH183" s="340"/>
      <c r="CI183" s="340"/>
      <c r="CJ183" s="340"/>
      <c r="CK183" s="340"/>
      <c r="CL183" s="340"/>
    </row>
    <row r="184" spans="8:90">
      <c r="H184" s="340"/>
      <c r="I184" s="340"/>
      <c r="J184" s="340"/>
      <c r="K184" s="340"/>
      <c r="L184" s="340"/>
      <c r="M184" s="340"/>
      <c r="N184" s="340"/>
      <c r="O184" s="340"/>
      <c r="P184" s="340"/>
      <c r="Q184" s="340"/>
      <c r="R184" s="340"/>
      <c r="S184" s="340"/>
      <c r="T184" s="340"/>
      <c r="U184" s="340"/>
      <c r="V184" s="340"/>
      <c r="W184" s="340"/>
      <c r="X184" s="340"/>
      <c r="Y184" s="340"/>
      <c r="Z184" s="340"/>
      <c r="AA184" s="340"/>
      <c r="AB184" s="340"/>
      <c r="AC184" s="340"/>
      <c r="AD184" s="340"/>
      <c r="AE184" s="340"/>
      <c r="AF184" s="340"/>
      <c r="AG184" s="340"/>
      <c r="AH184" s="340"/>
      <c r="AI184" s="340"/>
      <c r="AJ184" s="340"/>
      <c r="AK184" s="340"/>
      <c r="AL184" s="340"/>
      <c r="AM184" s="340"/>
      <c r="AN184" s="340"/>
      <c r="AO184" s="340"/>
      <c r="AP184" s="340"/>
      <c r="AQ184" s="340"/>
      <c r="AR184" s="340"/>
      <c r="AS184" s="340"/>
      <c r="AT184" s="340"/>
      <c r="AU184" s="340"/>
      <c r="AV184" s="340"/>
      <c r="AW184" s="340"/>
      <c r="AX184" s="340"/>
      <c r="AY184" s="340"/>
      <c r="AZ184" s="340"/>
      <c r="BA184" s="340"/>
      <c r="BB184" s="340"/>
      <c r="BC184" s="340"/>
      <c r="BD184" s="340"/>
      <c r="BE184" s="340"/>
      <c r="BF184" s="340"/>
      <c r="BG184" s="340"/>
      <c r="BH184" s="340"/>
      <c r="BI184" s="340"/>
      <c r="BJ184" s="340"/>
      <c r="BK184" s="340"/>
      <c r="BL184" s="340"/>
      <c r="BM184" s="340"/>
      <c r="BN184" s="340"/>
      <c r="BO184" s="340"/>
      <c r="BP184" s="340"/>
      <c r="BQ184" s="340"/>
      <c r="BR184" s="340"/>
      <c r="BS184" s="340"/>
      <c r="BT184" s="340"/>
      <c r="BU184" s="340"/>
      <c r="BV184" s="340"/>
      <c r="BW184" s="340"/>
      <c r="BX184" s="340"/>
      <c r="BY184" s="340"/>
      <c r="BZ184" s="340"/>
      <c r="CA184" s="340"/>
      <c r="CB184" s="340"/>
      <c r="CC184" s="340"/>
      <c r="CD184" s="340"/>
      <c r="CE184" s="340"/>
      <c r="CF184" s="340"/>
      <c r="CG184" s="340"/>
      <c r="CH184" s="340"/>
      <c r="CI184" s="340"/>
      <c r="CJ184" s="340"/>
      <c r="CK184" s="340"/>
      <c r="CL184" s="340"/>
    </row>
    <row r="185" spans="8:90">
      <c r="H185" s="340"/>
      <c r="I185" s="340"/>
      <c r="J185" s="340"/>
      <c r="K185" s="340"/>
      <c r="L185" s="340"/>
      <c r="M185" s="340"/>
      <c r="N185" s="340"/>
      <c r="O185" s="340"/>
      <c r="P185" s="340"/>
      <c r="Q185" s="340"/>
      <c r="R185" s="340"/>
      <c r="S185" s="340"/>
      <c r="T185" s="340"/>
      <c r="U185" s="340"/>
      <c r="V185" s="340"/>
      <c r="W185" s="340"/>
      <c r="X185" s="340"/>
      <c r="Y185" s="340"/>
      <c r="Z185" s="340"/>
      <c r="AA185" s="340"/>
      <c r="AB185" s="340"/>
      <c r="AC185" s="340"/>
      <c r="AD185" s="340"/>
      <c r="AE185" s="340"/>
      <c r="AF185" s="340"/>
      <c r="AG185" s="340"/>
      <c r="AH185" s="340"/>
      <c r="AI185" s="340"/>
      <c r="AJ185" s="340"/>
      <c r="AK185" s="340"/>
      <c r="AL185" s="340"/>
      <c r="AM185" s="340"/>
      <c r="AN185" s="340"/>
      <c r="AO185" s="340"/>
      <c r="AP185" s="340"/>
      <c r="AQ185" s="340"/>
      <c r="AR185" s="340"/>
      <c r="AS185" s="340"/>
      <c r="AT185" s="340"/>
      <c r="AU185" s="340"/>
      <c r="AV185" s="340"/>
      <c r="AW185" s="340"/>
      <c r="AX185" s="340"/>
      <c r="AY185" s="340"/>
      <c r="AZ185" s="340"/>
      <c r="BA185" s="340"/>
      <c r="BB185" s="340"/>
      <c r="BC185" s="340"/>
      <c r="BD185" s="340"/>
      <c r="BE185" s="340"/>
      <c r="BF185" s="340"/>
      <c r="BG185" s="340"/>
      <c r="BH185" s="340"/>
      <c r="BI185" s="340"/>
      <c r="BJ185" s="340"/>
      <c r="BK185" s="340"/>
      <c r="BL185" s="340"/>
      <c r="BM185" s="340"/>
      <c r="BN185" s="340"/>
      <c r="BO185" s="340"/>
      <c r="BP185" s="340"/>
      <c r="BQ185" s="340"/>
      <c r="BR185" s="340"/>
      <c r="BS185" s="340"/>
      <c r="BT185" s="340"/>
      <c r="BU185" s="340"/>
      <c r="BV185" s="340"/>
      <c r="BW185" s="340"/>
      <c r="BX185" s="340"/>
      <c r="BY185" s="340"/>
      <c r="BZ185" s="340"/>
      <c r="CA185" s="340"/>
      <c r="CB185" s="340"/>
      <c r="CC185" s="340"/>
      <c r="CD185" s="340"/>
      <c r="CE185" s="340"/>
      <c r="CF185" s="340"/>
      <c r="CG185" s="340"/>
      <c r="CH185" s="340"/>
      <c r="CI185" s="340"/>
      <c r="CJ185" s="340"/>
      <c r="CK185" s="340"/>
      <c r="CL185" s="340"/>
    </row>
    <row r="186" spans="8:90">
      <c r="H186" s="340"/>
      <c r="I186" s="340"/>
      <c r="J186" s="340"/>
      <c r="K186" s="340"/>
      <c r="L186" s="340"/>
      <c r="M186" s="340"/>
      <c r="N186" s="340"/>
      <c r="O186" s="340"/>
      <c r="P186" s="340"/>
      <c r="Q186" s="340"/>
      <c r="R186" s="340"/>
      <c r="S186" s="340"/>
      <c r="T186" s="340"/>
      <c r="U186" s="340"/>
      <c r="V186" s="340"/>
      <c r="W186" s="340"/>
      <c r="X186" s="340"/>
      <c r="Y186" s="340"/>
      <c r="Z186" s="340"/>
      <c r="AA186" s="340"/>
      <c r="AB186" s="340"/>
      <c r="AC186" s="340"/>
      <c r="AD186" s="340"/>
      <c r="AE186" s="340"/>
      <c r="AF186" s="340"/>
      <c r="AG186" s="340"/>
      <c r="AH186" s="340"/>
      <c r="AI186" s="340"/>
      <c r="AJ186" s="340"/>
      <c r="AK186" s="340"/>
      <c r="AL186" s="340"/>
      <c r="AM186" s="340"/>
      <c r="AN186" s="340"/>
      <c r="AO186" s="340"/>
      <c r="AP186" s="340"/>
      <c r="AQ186" s="340"/>
      <c r="AR186" s="340"/>
      <c r="AS186" s="340"/>
      <c r="AT186" s="340"/>
      <c r="AU186" s="340"/>
      <c r="AV186" s="340"/>
      <c r="AW186" s="340"/>
      <c r="AX186" s="340"/>
      <c r="AY186" s="340"/>
      <c r="AZ186" s="340"/>
      <c r="BA186" s="340"/>
      <c r="BB186" s="340"/>
      <c r="BC186" s="340"/>
      <c r="BD186" s="340"/>
      <c r="BE186" s="340"/>
      <c r="BF186" s="340"/>
      <c r="BG186" s="340"/>
      <c r="BH186" s="340"/>
      <c r="BI186" s="340"/>
      <c r="BJ186" s="340"/>
      <c r="BK186" s="340"/>
      <c r="BL186" s="340"/>
      <c r="BM186" s="340"/>
      <c r="BN186" s="340"/>
      <c r="BO186" s="340"/>
      <c r="BP186" s="340"/>
      <c r="BQ186" s="340"/>
      <c r="BR186" s="340"/>
      <c r="BS186" s="340"/>
      <c r="BT186" s="340"/>
      <c r="BU186" s="340"/>
      <c r="BV186" s="340"/>
      <c r="BW186" s="340"/>
      <c r="BX186" s="340"/>
      <c r="BY186" s="340"/>
      <c r="BZ186" s="340"/>
      <c r="CA186" s="340"/>
      <c r="CB186" s="340"/>
      <c r="CC186" s="340"/>
      <c r="CD186" s="340"/>
      <c r="CE186" s="340"/>
      <c r="CF186" s="340"/>
      <c r="CG186" s="340"/>
      <c r="CH186" s="340"/>
      <c r="CI186" s="340"/>
      <c r="CJ186" s="340"/>
      <c r="CK186" s="340"/>
      <c r="CL186" s="340"/>
    </row>
    <row r="187" spans="8:90">
      <c r="H187" s="340"/>
      <c r="I187" s="340"/>
      <c r="J187" s="340"/>
      <c r="K187" s="340"/>
      <c r="L187" s="340"/>
      <c r="M187" s="340"/>
      <c r="N187" s="340"/>
      <c r="O187" s="340"/>
      <c r="P187" s="340"/>
      <c r="Q187" s="340"/>
      <c r="R187" s="340"/>
      <c r="S187" s="340"/>
      <c r="T187" s="340"/>
      <c r="U187" s="340"/>
      <c r="V187" s="340"/>
      <c r="W187" s="340"/>
      <c r="X187" s="340"/>
      <c r="Y187" s="340"/>
      <c r="Z187" s="340"/>
      <c r="AA187" s="340"/>
      <c r="AB187" s="340"/>
      <c r="AC187" s="340"/>
      <c r="AD187" s="340"/>
      <c r="AE187" s="340"/>
      <c r="AF187" s="340"/>
      <c r="AG187" s="340"/>
      <c r="AH187" s="340"/>
      <c r="AI187" s="340"/>
      <c r="AJ187" s="340"/>
      <c r="AK187" s="340"/>
      <c r="AL187" s="340"/>
      <c r="AM187" s="340"/>
      <c r="AN187" s="340"/>
      <c r="AO187" s="340"/>
      <c r="AP187" s="340"/>
      <c r="AQ187" s="340"/>
      <c r="AR187" s="340"/>
      <c r="AS187" s="340"/>
      <c r="AT187" s="340"/>
      <c r="AU187" s="340"/>
      <c r="AV187" s="340"/>
      <c r="AW187" s="340"/>
      <c r="AX187" s="340"/>
      <c r="AY187" s="340"/>
      <c r="AZ187" s="340"/>
      <c r="BA187" s="340"/>
      <c r="BB187" s="340"/>
      <c r="BC187" s="340"/>
      <c r="BD187" s="340"/>
      <c r="BE187" s="340"/>
      <c r="BF187" s="340"/>
      <c r="BG187" s="340"/>
      <c r="BH187" s="340"/>
      <c r="BI187" s="340"/>
      <c r="BJ187" s="340"/>
      <c r="BK187" s="340"/>
      <c r="BL187" s="340"/>
      <c r="BM187" s="340"/>
      <c r="BN187" s="340"/>
      <c r="BO187" s="340"/>
      <c r="BP187" s="340"/>
      <c r="BQ187" s="340"/>
      <c r="BR187" s="340"/>
      <c r="BS187" s="340"/>
      <c r="BT187" s="340"/>
      <c r="BU187" s="340"/>
      <c r="BV187" s="340"/>
      <c r="BW187" s="340"/>
      <c r="BX187" s="340"/>
      <c r="BY187" s="340"/>
      <c r="BZ187" s="340"/>
      <c r="CA187" s="340"/>
      <c r="CB187" s="340"/>
      <c r="CC187" s="340"/>
      <c r="CD187" s="340"/>
      <c r="CE187" s="340"/>
      <c r="CF187" s="340"/>
      <c r="CG187" s="340"/>
      <c r="CH187" s="340"/>
      <c r="CI187" s="340"/>
      <c r="CJ187" s="340"/>
      <c r="CK187" s="340"/>
      <c r="CL187" s="340"/>
    </row>
    <row r="188" spans="8:90">
      <c r="H188" s="340"/>
      <c r="I188" s="340"/>
      <c r="J188" s="340"/>
      <c r="K188" s="340"/>
      <c r="L188" s="340"/>
      <c r="M188" s="340"/>
      <c r="N188" s="340"/>
      <c r="O188" s="340"/>
      <c r="P188" s="340"/>
      <c r="Q188" s="340"/>
      <c r="R188" s="340"/>
      <c r="S188" s="340"/>
      <c r="T188" s="340"/>
      <c r="U188" s="340"/>
      <c r="V188" s="340"/>
      <c r="W188" s="340"/>
      <c r="X188" s="340"/>
      <c r="Y188" s="340"/>
      <c r="Z188" s="340"/>
      <c r="AA188" s="340"/>
      <c r="AB188" s="340"/>
      <c r="AC188" s="340"/>
      <c r="AD188" s="340"/>
      <c r="AE188" s="340"/>
      <c r="AF188" s="340"/>
      <c r="AG188" s="340"/>
      <c r="AH188" s="340"/>
      <c r="AI188" s="340"/>
      <c r="AJ188" s="340"/>
      <c r="AK188" s="340"/>
      <c r="AL188" s="340"/>
      <c r="AM188" s="340"/>
      <c r="AN188" s="340"/>
      <c r="AO188" s="340"/>
      <c r="AP188" s="340"/>
      <c r="AQ188" s="340"/>
      <c r="AR188" s="340"/>
      <c r="AS188" s="340"/>
      <c r="AT188" s="340"/>
      <c r="AU188" s="340"/>
      <c r="AV188" s="340"/>
      <c r="AW188" s="340"/>
      <c r="AX188" s="340"/>
      <c r="AY188" s="340"/>
      <c r="AZ188" s="340"/>
      <c r="BA188" s="340"/>
      <c r="BB188" s="340"/>
      <c r="BC188" s="340"/>
      <c r="BD188" s="340"/>
      <c r="BE188" s="340"/>
      <c r="BF188" s="340"/>
      <c r="BG188" s="340"/>
      <c r="BH188" s="340"/>
      <c r="BI188" s="340"/>
      <c r="BJ188" s="340"/>
      <c r="BK188" s="340"/>
      <c r="BL188" s="340"/>
      <c r="BM188" s="340"/>
      <c r="BN188" s="340"/>
      <c r="BO188" s="340"/>
      <c r="BP188" s="340"/>
      <c r="BQ188" s="340"/>
      <c r="BR188" s="340"/>
      <c r="BS188" s="340"/>
      <c r="BT188" s="340"/>
      <c r="BU188" s="340"/>
      <c r="BV188" s="340"/>
      <c r="BW188" s="340"/>
      <c r="BX188" s="340"/>
      <c r="BY188" s="340"/>
      <c r="BZ188" s="340"/>
      <c r="CA188" s="340"/>
      <c r="CB188" s="340"/>
      <c r="CC188" s="340"/>
      <c r="CD188" s="340"/>
      <c r="CE188" s="340"/>
      <c r="CF188" s="340"/>
      <c r="CG188" s="340"/>
      <c r="CH188" s="340"/>
      <c r="CI188" s="340"/>
      <c r="CJ188" s="340"/>
      <c r="CK188" s="340"/>
      <c r="CL188" s="340"/>
    </row>
    <row r="189" spans="8:90">
      <c r="H189" s="340"/>
      <c r="I189" s="340"/>
      <c r="J189" s="340"/>
      <c r="K189" s="340"/>
      <c r="L189" s="340"/>
      <c r="M189" s="340"/>
      <c r="N189" s="340"/>
      <c r="O189" s="340"/>
      <c r="P189" s="340"/>
      <c r="Q189" s="340"/>
      <c r="R189" s="340"/>
      <c r="S189" s="340"/>
      <c r="T189" s="340"/>
      <c r="U189" s="340"/>
      <c r="V189" s="340"/>
      <c r="W189" s="340"/>
      <c r="X189" s="340"/>
      <c r="Y189" s="340"/>
      <c r="Z189" s="340"/>
      <c r="AA189" s="340"/>
      <c r="AB189" s="340"/>
      <c r="AC189" s="340"/>
      <c r="AD189" s="340"/>
      <c r="AE189" s="340"/>
      <c r="AF189" s="340"/>
      <c r="AG189" s="340"/>
      <c r="AH189" s="340"/>
      <c r="AI189" s="340"/>
      <c r="AJ189" s="340"/>
      <c r="AK189" s="340"/>
      <c r="AL189" s="340"/>
      <c r="AM189" s="340"/>
      <c r="AN189" s="340"/>
      <c r="AO189" s="340"/>
      <c r="AP189" s="340"/>
      <c r="AQ189" s="340"/>
      <c r="AR189" s="340"/>
      <c r="AS189" s="340"/>
      <c r="AT189" s="340"/>
      <c r="AU189" s="340"/>
      <c r="AV189" s="340"/>
      <c r="AW189" s="340"/>
      <c r="AX189" s="340"/>
      <c r="AY189" s="340"/>
      <c r="AZ189" s="340"/>
      <c r="BA189" s="340"/>
      <c r="BB189" s="340"/>
      <c r="BC189" s="340"/>
      <c r="BD189" s="340"/>
      <c r="BE189" s="340"/>
      <c r="BF189" s="340"/>
      <c r="BG189" s="340"/>
      <c r="BH189" s="340"/>
      <c r="BI189" s="340"/>
      <c r="BJ189" s="340"/>
      <c r="BK189" s="340"/>
      <c r="BL189" s="340"/>
      <c r="BM189" s="340"/>
      <c r="BN189" s="340"/>
      <c r="BO189" s="340"/>
      <c r="BP189" s="340"/>
      <c r="BQ189" s="340"/>
      <c r="BR189" s="340"/>
      <c r="BS189" s="340"/>
      <c r="BT189" s="340"/>
      <c r="BU189" s="340"/>
      <c r="BV189" s="340"/>
      <c r="BW189" s="340"/>
      <c r="BX189" s="340"/>
      <c r="BY189" s="340"/>
      <c r="BZ189" s="340"/>
      <c r="CA189" s="340"/>
      <c r="CB189" s="340"/>
      <c r="CC189" s="340"/>
      <c r="CD189" s="340"/>
      <c r="CE189" s="340"/>
      <c r="CF189" s="340"/>
      <c r="CG189" s="340"/>
      <c r="CH189" s="340"/>
      <c r="CI189" s="340"/>
      <c r="CJ189" s="340"/>
      <c r="CK189" s="340"/>
      <c r="CL189" s="340"/>
    </row>
    <row r="190" spans="8:90">
      <c r="H190" s="340"/>
      <c r="I190" s="340"/>
      <c r="J190" s="340"/>
      <c r="K190" s="340"/>
      <c r="L190" s="340"/>
      <c r="M190" s="340"/>
      <c r="N190" s="340"/>
      <c r="O190" s="340"/>
      <c r="P190" s="340"/>
      <c r="Q190" s="340"/>
      <c r="R190" s="340"/>
      <c r="S190" s="340"/>
      <c r="T190" s="340"/>
      <c r="U190" s="340"/>
      <c r="V190" s="340"/>
      <c r="W190" s="340"/>
      <c r="X190" s="340"/>
      <c r="Y190" s="340"/>
      <c r="Z190" s="340"/>
      <c r="AA190" s="340"/>
      <c r="AB190" s="340"/>
      <c r="AC190" s="340"/>
      <c r="AD190" s="340"/>
      <c r="AE190" s="340"/>
      <c r="AF190" s="340"/>
      <c r="AG190" s="340"/>
      <c r="AH190" s="340"/>
      <c r="AI190" s="340"/>
      <c r="AJ190" s="340"/>
      <c r="AK190" s="340"/>
      <c r="AL190" s="340"/>
      <c r="AM190" s="340"/>
      <c r="AN190" s="340"/>
      <c r="AO190" s="340"/>
      <c r="AP190" s="340"/>
      <c r="AQ190" s="340"/>
      <c r="AR190" s="340"/>
      <c r="AS190" s="340"/>
      <c r="AT190" s="340"/>
      <c r="AU190" s="340"/>
      <c r="AV190" s="340"/>
      <c r="AW190" s="340"/>
      <c r="AX190" s="340"/>
      <c r="AY190" s="340"/>
      <c r="AZ190" s="340"/>
      <c r="BA190" s="340"/>
      <c r="BB190" s="340"/>
      <c r="BC190" s="340"/>
      <c r="BD190" s="340"/>
      <c r="BE190" s="340"/>
      <c r="BF190" s="340"/>
      <c r="BG190" s="340"/>
      <c r="BH190" s="340"/>
      <c r="BI190" s="340"/>
      <c r="BJ190" s="340"/>
      <c r="BK190" s="340"/>
      <c r="BL190" s="340"/>
      <c r="BM190" s="340"/>
      <c r="BN190" s="340"/>
      <c r="BO190" s="340"/>
      <c r="BP190" s="340"/>
      <c r="BQ190" s="340"/>
      <c r="BR190" s="340"/>
      <c r="BS190" s="340"/>
      <c r="BT190" s="340"/>
      <c r="BU190" s="340"/>
      <c r="BV190" s="340"/>
      <c r="BW190" s="340"/>
      <c r="BX190" s="340"/>
      <c r="BY190" s="340"/>
      <c r="BZ190" s="340"/>
      <c r="CA190" s="340"/>
      <c r="CB190" s="340"/>
      <c r="CC190" s="340"/>
      <c r="CD190" s="340"/>
      <c r="CE190" s="340"/>
      <c r="CF190" s="340"/>
      <c r="CG190" s="340"/>
      <c r="CH190" s="340"/>
      <c r="CI190" s="340"/>
      <c r="CJ190" s="340"/>
      <c r="CK190" s="340"/>
      <c r="CL190" s="340"/>
    </row>
    <row r="191" spans="8:90">
      <c r="H191" s="340"/>
      <c r="I191" s="340"/>
      <c r="J191" s="340"/>
      <c r="K191" s="340"/>
      <c r="L191" s="340"/>
      <c r="M191" s="340"/>
      <c r="N191" s="340"/>
      <c r="O191" s="340"/>
      <c r="P191" s="340"/>
      <c r="Q191" s="340"/>
      <c r="R191" s="340"/>
      <c r="S191" s="340"/>
      <c r="T191" s="340"/>
      <c r="U191" s="340"/>
      <c r="V191" s="340"/>
      <c r="W191" s="340"/>
      <c r="X191" s="340"/>
      <c r="Y191" s="340"/>
      <c r="Z191" s="340"/>
      <c r="AA191" s="340"/>
      <c r="AB191" s="340"/>
      <c r="AC191" s="340"/>
      <c r="AD191" s="340"/>
      <c r="AE191" s="340"/>
      <c r="AF191" s="340"/>
      <c r="AG191" s="340"/>
      <c r="AH191" s="340"/>
      <c r="AI191" s="340"/>
      <c r="AJ191" s="340"/>
      <c r="AK191" s="340"/>
      <c r="AL191" s="340"/>
      <c r="AM191" s="340"/>
      <c r="AN191" s="340"/>
      <c r="AO191" s="340"/>
      <c r="AP191" s="340"/>
      <c r="AQ191" s="340"/>
      <c r="AR191" s="340"/>
      <c r="AS191" s="340"/>
      <c r="AT191" s="340"/>
      <c r="AU191" s="340"/>
      <c r="AV191" s="340"/>
      <c r="AW191" s="340"/>
      <c r="AX191" s="340"/>
      <c r="AY191" s="340"/>
      <c r="AZ191" s="340"/>
      <c r="BA191" s="340"/>
      <c r="BB191" s="340"/>
      <c r="BC191" s="340"/>
      <c r="BD191" s="340"/>
      <c r="BE191" s="340"/>
      <c r="BF191" s="340"/>
      <c r="BG191" s="340"/>
      <c r="BH191" s="340"/>
      <c r="BI191" s="340"/>
      <c r="BJ191" s="340"/>
      <c r="BK191" s="340"/>
      <c r="BL191" s="340"/>
      <c r="BM191" s="340"/>
      <c r="BN191" s="340"/>
      <c r="BO191" s="340"/>
      <c r="BP191" s="340"/>
      <c r="BQ191" s="340"/>
      <c r="BR191" s="340"/>
      <c r="BS191" s="340"/>
      <c r="BT191" s="340"/>
      <c r="BU191" s="340"/>
      <c r="BV191" s="340"/>
      <c r="BW191" s="340"/>
      <c r="BX191" s="340"/>
      <c r="BY191" s="340"/>
      <c r="BZ191" s="340"/>
      <c r="CA191" s="340"/>
      <c r="CB191" s="340"/>
      <c r="CC191" s="340"/>
      <c r="CD191" s="340"/>
      <c r="CE191" s="340"/>
      <c r="CF191" s="340"/>
      <c r="CG191" s="340"/>
      <c r="CH191" s="340"/>
      <c r="CI191" s="340"/>
      <c r="CJ191" s="340"/>
      <c r="CK191" s="340"/>
      <c r="CL191" s="340"/>
    </row>
    <row r="192" spans="8:90">
      <c r="H192" s="340"/>
      <c r="I192" s="340"/>
      <c r="J192" s="340"/>
      <c r="K192" s="340"/>
      <c r="L192" s="340"/>
      <c r="M192" s="340"/>
      <c r="N192" s="340"/>
      <c r="O192" s="340"/>
      <c r="P192" s="340"/>
      <c r="Q192" s="340"/>
      <c r="R192" s="340"/>
      <c r="S192" s="340"/>
      <c r="T192" s="340"/>
      <c r="U192" s="340"/>
      <c r="V192" s="340"/>
      <c r="W192" s="340"/>
      <c r="X192" s="340"/>
      <c r="Y192" s="340"/>
      <c r="Z192" s="340"/>
      <c r="AA192" s="340"/>
      <c r="AB192" s="340"/>
      <c r="AC192" s="340"/>
      <c r="AD192" s="340"/>
      <c r="AE192" s="340"/>
      <c r="AF192" s="340"/>
      <c r="AG192" s="340"/>
      <c r="AH192" s="340"/>
      <c r="AI192" s="340"/>
      <c r="AJ192" s="340"/>
      <c r="AK192" s="340"/>
      <c r="AL192" s="340"/>
      <c r="AM192" s="340"/>
      <c r="AN192" s="340"/>
      <c r="AO192" s="340"/>
      <c r="AP192" s="340"/>
      <c r="AQ192" s="340"/>
      <c r="AR192" s="340"/>
      <c r="AS192" s="340"/>
      <c r="AT192" s="340"/>
      <c r="AU192" s="340"/>
      <c r="AV192" s="340"/>
      <c r="AW192" s="340"/>
      <c r="AX192" s="340"/>
      <c r="AY192" s="340"/>
      <c r="AZ192" s="340"/>
      <c r="BA192" s="340"/>
      <c r="BB192" s="340"/>
      <c r="BC192" s="340"/>
      <c r="BD192" s="340"/>
      <c r="BE192" s="340"/>
      <c r="BF192" s="340"/>
      <c r="BG192" s="340"/>
      <c r="BH192" s="340"/>
      <c r="BI192" s="340"/>
      <c r="BJ192" s="340"/>
      <c r="BK192" s="340"/>
      <c r="BL192" s="340"/>
      <c r="BM192" s="340"/>
      <c r="BN192" s="340"/>
      <c r="BO192" s="340"/>
      <c r="BP192" s="340"/>
      <c r="BQ192" s="340"/>
      <c r="BR192" s="340"/>
      <c r="BS192" s="340"/>
      <c r="BT192" s="340"/>
      <c r="BU192" s="340"/>
      <c r="BV192" s="340"/>
      <c r="BW192" s="340"/>
      <c r="BX192" s="340"/>
      <c r="BY192" s="340"/>
      <c r="BZ192" s="340"/>
      <c r="CA192" s="340"/>
      <c r="CB192" s="340"/>
      <c r="CC192" s="340"/>
      <c r="CD192" s="340"/>
      <c r="CE192" s="340"/>
      <c r="CF192" s="340"/>
      <c r="CG192" s="340"/>
      <c r="CH192" s="340"/>
      <c r="CI192" s="340"/>
      <c r="CJ192" s="340"/>
      <c r="CK192" s="340"/>
      <c r="CL192" s="340"/>
    </row>
    <row r="193" spans="8:90">
      <c r="H193" s="340"/>
      <c r="I193" s="340"/>
      <c r="J193" s="340"/>
      <c r="K193" s="340"/>
      <c r="L193" s="340"/>
      <c r="M193" s="340"/>
      <c r="N193" s="340"/>
      <c r="O193" s="340"/>
      <c r="P193" s="340"/>
      <c r="Q193" s="340"/>
      <c r="R193" s="340"/>
      <c r="S193" s="340"/>
      <c r="T193" s="340"/>
      <c r="U193" s="340"/>
      <c r="V193" s="340"/>
      <c r="W193" s="340"/>
      <c r="X193" s="340"/>
      <c r="Y193" s="340"/>
      <c r="Z193" s="340"/>
      <c r="AA193" s="340"/>
      <c r="AB193" s="340"/>
      <c r="AC193" s="340"/>
      <c r="AD193" s="340"/>
      <c r="AE193" s="340"/>
      <c r="AF193" s="340"/>
      <c r="AG193" s="340"/>
      <c r="AH193" s="340"/>
      <c r="AI193" s="340"/>
      <c r="AJ193" s="340"/>
      <c r="AK193" s="340"/>
      <c r="AL193" s="340"/>
      <c r="AM193" s="340"/>
      <c r="AN193" s="340"/>
      <c r="AO193" s="340"/>
      <c r="AP193" s="340"/>
      <c r="AQ193" s="340"/>
      <c r="AR193" s="340"/>
      <c r="AS193" s="340"/>
      <c r="AT193" s="340"/>
      <c r="AU193" s="340"/>
      <c r="AV193" s="340"/>
      <c r="AW193" s="340"/>
      <c r="AX193" s="340"/>
      <c r="AY193" s="340"/>
      <c r="AZ193" s="340"/>
      <c r="BA193" s="340"/>
      <c r="BB193" s="340"/>
      <c r="BC193" s="340"/>
      <c r="BD193" s="340"/>
      <c r="BE193" s="340"/>
      <c r="BF193" s="340"/>
      <c r="BG193" s="340"/>
      <c r="BH193" s="340"/>
      <c r="BI193" s="340"/>
      <c r="BJ193" s="340"/>
      <c r="BK193" s="340"/>
      <c r="BL193" s="340"/>
      <c r="BM193" s="340"/>
      <c r="BN193" s="340"/>
      <c r="BO193" s="340"/>
      <c r="BP193" s="340"/>
      <c r="BQ193" s="340"/>
      <c r="BR193" s="340"/>
      <c r="BS193" s="340"/>
      <c r="BT193" s="340"/>
      <c r="BU193" s="340"/>
      <c r="BV193" s="340"/>
      <c r="BW193" s="340"/>
      <c r="BX193" s="340"/>
      <c r="BY193" s="340"/>
      <c r="BZ193" s="340"/>
      <c r="CA193" s="340"/>
      <c r="CB193" s="340"/>
      <c r="CC193" s="340"/>
      <c r="CD193" s="340"/>
      <c r="CE193" s="340"/>
      <c r="CF193" s="340"/>
      <c r="CG193" s="340"/>
      <c r="CH193" s="340"/>
      <c r="CI193" s="340"/>
      <c r="CJ193" s="340"/>
      <c r="CK193" s="340"/>
      <c r="CL193" s="340"/>
    </row>
    <row r="194" spans="8:90">
      <c r="H194" s="340"/>
      <c r="I194" s="340"/>
      <c r="J194" s="340"/>
      <c r="K194" s="340"/>
      <c r="L194" s="340"/>
      <c r="M194" s="340"/>
      <c r="N194" s="340"/>
      <c r="O194" s="340"/>
      <c r="P194" s="340"/>
      <c r="Q194" s="340"/>
      <c r="R194" s="340"/>
      <c r="S194" s="340"/>
      <c r="T194" s="340"/>
      <c r="U194" s="340"/>
      <c r="V194" s="340"/>
      <c r="W194" s="340"/>
      <c r="X194" s="340"/>
      <c r="Y194" s="340"/>
      <c r="Z194" s="340"/>
      <c r="AA194" s="340"/>
      <c r="AB194" s="340"/>
      <c r="AC194" s="340"/>
      <c r="AD194" s="340"/>
      <c r="AE194" s="340"/>
      <c r="AF194" s="340"/>
      <c r="AG194" s="340"/>
      <c r="AH194" s="340"/>
      <c r="AI194" s="340"/>
      <c r="AJ194" s="340"/>
      <c r="AK194" s="340"/>
      <c r="AL194" s="340"/>
      <c r="AM194" s="340"/>
      <c r="AN194" s="340"/>
      <c r="AO194" s="340"/>
      <c r="AP194" s="340"/>
      <c r="AQ194" s="340"/>
      <c r="AR194" s="340"/>
      <c r="AS194" s="340"/>
      <c r="AT194" s="340"/>
      <c r="AU194" s="340"/>
      <c r="AV194" s="340"/>
      <c r="AW194" s="340"/>
      <c r="AX194" s="340"/>
      <c r="AY194" s="340"/>
      <c r="AZ194" s="340"/>
      <c r="BA194" s="340"/>
      <c r="BB194" s="340"/>
      <c r="BC194" s="340"/>
      <c r="BD194" s="340"/>
      <c r="BE194" s="340"/>
      <c r="BF194" s="340"/>
      <c r="BG194" s="340"/>
      <c r="BH194" s="340"/>
      <c r="BI194" s="340"/>
      <c r="BJ194" s="340"/>
      <c r="BK194" s="340"/>
      <c r="BL194" s="340"/>
      <c r="BM194" s="340"/>
      <c r="BN194" s="340"/>
      <c r="BO194" s="340"/>
      <c r="BP194" s="340"/>
      <c r="BQ194" s="340"/>
      <c r="BR194" s="340"/>
      <c r="BS194" s="340"/>
      <c r="BT194" s="340"/>
      <c r="BU194" s="340"/>
      <c r="BV194" s="340"/>
      <c r="BW194" s="340"/>
      <c r="BX194" s="340"/>
      <c r="BY194" s="340"/>
      <c r="BZ194" s="340"/>
      <c r="CA194" s="340"/>
      <c r="CB194" s="340"/>
      <c r="CC194" s="340"/>
      <c r="CD194" s="340"/>
      <c r="CE194" s="340"/>
      <c r="CF194" s="340"/>
      <c r="CG194" s="340"/>
      <c r="CH194" s="340"/>
      <c r="CI194" s="340"/>
      <c r="CJ194" s="340"/>
      <c r="CK194" s="340"/>
      <c r="CL194" s="340"/>
    </row>
    <row r="195" spans="8:90">
      <c r="H195" s="340"/>
      <c r="I195" s="340"/>
      <c r="J195" s="340"/>
      <c r="K195" s="340"/>
      <c r="L195" s="340"/>
      <c r="M195" s="340"/>
      <c r="N195" s="340"/>
      <c r="O195" s="340"/>
      <c r="P195" s="340"/>
      <c r="Q195" s="340"/>
      <c r="R195" s="340"/>
      <c r="S195" s="340"/>
      <c r="T195" s="340"/>
      <c r="U195" s="340"/>
      <c r="V195" s="340"/>
      <c r="W195" s="340"/>
      <c r="X195" s="340"/>
      <c r="Y195" s="340"/>
      <c r="Z195" s="340"/>
      <c r="AA195" s="340"/>
      <c r="AB195" s="340"/>
      <c r="AC195" s="340"/>
      <c r="AD195" s="340"/>
      <c r="AE195" s="340"/>
      <c r="AF195" s="340"/>
      <c r="AG195" s="340"/>
      <c r="AH195" s="340"/>
      <c r="AI195" s="340"/>
      <c r="AJ195" s="340"/>
      <c r="AK195" s="340"/>
      <c r="AL195" s="340"/>
      <c r="AM195" s="340"/>
      <c r="AN195" s="340"/>
      <c r="AO195" s="340"/>
      <c r="AP195" s="340"/>
      <c r="AQ195" s="340"/>
      <c r="AR195" s="340"/>
      <c r="AS195" s="340"/>
      <c r="AT195" s="340"/>
      <c r="AU195" s="340"/>
      <c r="AV195" s="340"/>
      <c r="AW195" s="340"/>
      <c r="AX195" s="340"/>
      <c r="AY195" s="340"/>
      <c r="AZ195" s="340"/>
      <c r="BA195" s="340"/>
      <c r="BB195" s="340"/>
      <c r="BC195" s="340"/>
      <c r="BD195" s="340"/>
      <c r="BE195" s="340"/>
      <c r="BF195" s="340"/>
      <c r="BG195" s="340"/>
      <c r="BH195" s="340"/>
      <c r="BI195" s="340"/>
      <c r="BJ195" s="340"/>
      <c r="BK195" s="340"/>
      <c r="BL195" s="340"/>
      <c r="BM195" s="340"/>
      <c r="BN195" s="340"/>
      <c r="BO195" s="340"/>
      <c r="BP195" s="340"/>
      <c r="BQ195" s="340"/>
      <c r="BR195" s="340"/>
      <c r="BS195" s="340"/>
      <c r="BT195" s="340"/>
      <c r="BU195" s="340"/>
      <c r="BV195" s="340"/>
      <c r="BW195" s="340"/>
      <c r="BX195" s="340"/>
      <c r="BY195" s="340"/>
      <c r="BZ195" s="340"/>
      <c r="CA195" s="340"/>
      <c r="CB195" s="340"/>
      <c r="CC195" s="340"/>
      <c r="CD195" s="340"/>
      <c r="CE195" s="340"/>
      <c r="CF195" s="340"/>
      <c r="CG195" s="340"/>
      <c r="CH195" s="340"/>
      <c r="CI195" s="340"/>
      <c r="CJ195" s="340"/>
      <c r="CK195" s="340"/>
      <c r="CL195" s="340"/>
    </row>
    <row r="196" spans="8:90">
      <c r="H196" s="340"/>
      <c r="I196" s="340"/>
      <c r="J196" s="340"/>
      <c r="K196" s="340"/>
      <c r="L196" s="340"/>
      <c r="M196" s="340"/>
      <c r="N196" s="340"/>
      <c r="O196" s="340"/>
      <c r="P196" s="340"/>
      <c r="Q196" s="340"/>
      <c r="R196" s="340"/>
      <c r="S196" s="340"/>
      <c r="T196" s="340"/>
      <c r="U196" s="340"/>
      <c r="V196" s="340"/>
      <c r="W196" s="340"/>
      <c r="X196" s="340"/>
      <c r="Y196" s="340"/>
      <c r="Z196" s="340"/>
      <c r="AA196" s="340"/>
      <c r="AB196" s="340"/>
      <c r="AC196" s="340"/>
      <c r="AD196" s="340"/>
      <c r="AE196" s="340"/>
      <c r="AF196" s="340"/>
      <c r="AG196" s="340"/>
      <c r="AH196" s="340"/>
      <c r="AI196" s="340"/>
      <c r="AJ196" s="340"/>
      <c r="AK196" s="340"/>
      <c r="AL196" s="340"/>
      <c r="AM196" s="340"/>
      <c r="AN196" s="340"/>
      <c r="AO196" s="340"/>
      <c r="AP196" s="340"/>
      <c r="AQ196" s="340"/>
      <c r="AR196" s="340"/>
      <c r="AS196" s="340"/>
      <c r="AT196" s="340"/>
      <c r="AU196" s="340"/>
      <c r="AV196" s="340"/>
      <c r="AW196" s="340"/>
      <c r="AX196" s="340"/>
      <c r="AY196" s="340"/>
      <c r="AZ196" s="340"/>
      <c r="BA196" s="340"/>
      <c r="BB196" s="340"/>
      <c r="BC196" s="340"/>
      <c r="BD196" s="340"/>
      <c r="BE196" s="340"/>
      <c r="BF196" s="340"/>
      <c r="BG196" s="340"/>
      <c r="BH196" s="340"/>
      <c r="BI196" s="340"/>
      <c r="BJ196" s="340"/>
      <c r="BK196" s="340"/>
      <c r="BL196" s="340"/>
      <c r="BM196" s="340"/>
      <c r="BN196" s="340"/>
      <c r="BO196" s="340"/>
      <c r="BP196" s="340"/>
      <c r="BQ196" s="340"/>
      <c r="BR196" s="340"/>
      <c r="BS196" s="340"/>
      <c r="BT196" s="340"/>
      <c r="BU196" s="340"/>
      <c r="BV196" s="340"/>
      <c r="BW196" s="340"/>
      <c r="BX196" s="340"/>
      <c r="BY196" s="340"/>
      <c r="BZ196" s="340"/>
      <c r="CA196" s="340"/>
      <c r="CB196" s="340"/>
      <c r="CC196" s="340"/>
      <c r="CD196" s="340"/>
      <c r="CE196" s="340"/>
      <c r="CF196" s="340"/>
      <c r="CG196" s="340"/>
      <c r="CH196" s="340"/>
      <c r="CI196" s="340"/>
      <c r="CJ196" s="340"/>
      <c r="CK196" s="340"/>
      <c r="CL196" s="340"/>
    </row>
    <row r="197" spans="8:90">
      <c r="H197" s="340"/>
      <c r="I197" s="340"/>
      <c r="J197" s="340"/>
      <c r="K197" s="340"/>
      <c r="L197" s="340"/>
      <c r="M197" s="340"/>
      <c r="N197" s="340"/>
      <c r="O197" s="340"/>
      <c r="P197" s="340"/>
      <c r="Q197" s="340"/>
      <c r="R197" s="340"/>
      <c r="S197" s="340"/>
      <c r="T197" s="340"/>
      <c r="U197" s="340"/>
      <c r="V197" s="340"/>
      <c r="W197" s="340"/>
      <c r="X197" s="340"/>
      <c r="Y197" s="340"/>
      <c r="Z197" s="340"/>
      <c r="AA197" s="340"/>
      <c r="AB197" s="340"/>
      <c r="AC197" s="340"/>
      <c r="AD197" s="340"/>
      <c r="AE197" s="340"/>
      <c r="AF197" s="340"/>
      <c r="AG197" s="340"/>
      <c r="AH197" s="340"/>
      <c r="AI197" s="340"/>
      <c r="AJ197" s="340"/>
      <c r="AK197" s="340"/>
      <c r="AL197" s="340"/>
      <c r="AM197" s="340"/>
      <c r="AN197" s="340"/>
      <c r="AO197" s="340"/>
      <c r="AP197" s="340"/>
      <c r="AQ197" s="340"/>
      <c r="AR197" s="340"/>
      <c r="AS197" s="340"/>
      <c r="AT197" s="340"/>
      <c r="AU197" s="340"/>
      <c r="AV197" s="340"/>
      <c r="AW197" s="340"/>
      <c r="AX197" s="340"/>
      <c r="AY197" s="340"/>
      <c r="AZ197" s="340"/>
      <c r="BA197" s="340"/>
      <c r="BB197" s="340"/>
      <c r="BC197" s="340"/>
      <c r="BD197" s="340"/>
      <c r="BE197" s="340"/>
      <c r="BF197" s="340"/>
      <c r="BG197" s="340"/>
      <c r="BH197" s="340"/>
      <c r="BI197" s="340"/>
      <c r="BJ197" s="340"/>
      <c r="BK197" s="340"/>
      <c r="BL197" s="340"/>
      <c r="BM197" s="340"/>
      <c r="BN197" s="340"/>
      <c r="BO197" s="340"/>
      <c r="BP197" s="340"/>
      <c r="BQ197" s="340"/>
      <c r="BR197" s="340"/>
      <c r="BS197" s="340"/>
      <c r="BT197" s="340"/>
      <c r="BU197" s="340"/>
      <c r="BV197" s="340"/>
      <c r="BW197" s="340"/>
      <c r="BX197" s="340"/>
      <c r="BY197" s="340"/>
      <c r="BZ197" s="340"/>
      <c r="CA197" s="340"/>
      <c r="CB197" s="340"/>
      <c r="CC197" s="340"/>
      <c r="CD197" s="340"/>
      <c r="CE197" s="340"/>
      <c r="CF197" s="340"/>
      <c r="CG197" s="340"/>
      <c r="CH197" s="340"/>
      <c r="CI197" s="340"/>
      <c r="CJ197" s="340"/>
      <c r="CK197" s="340"/>
      <c r="CL197" s="340"/>
    </row>
    <row r="198" spans="8:90">
      <c r="H198" s="340"/>
      <c r="I198" s="340"/>
      <c r="J198" s="340"/>
      <c r="K198" s="340"/>
      <c r="L198" s="340"/>
      <c r="M198" s="340"/>
      <c r="N198" s="340"/>
      <c r="O198" s="340"/>
      <c r="P198" s="340"/>
      <c r="Q198" s="340"/>
      <c r="R198" s="340"/>
      <c r="S198" s="340"/>
      <c r="T198" s="340"/>
      <c r="U198" s="340"/>
      <c r="V198" s="340"/>
      <c r="W198" s="340"/>
      <c r="X198" s="340"/>
      <c r="Y198" s="340"/>
      <c r="Z198" s="340"/>
      <c r="AA198" s="340"/>
      <c r="AB198" s="340"/>
      <c r="AC198" s="340"/>
      <c r="AD198" s="340"/>
      <c r="AE198" s="340"/>
      <c r="AF198" s="340"/>
      <c r="AG198" s="340"/>
      <c r="AH198" s="340"/>
      <c r="AI198" s="340"/>
      <c r="AJ198" s="340"/>
      <c r="AK198" s="340"/>
      <c r="AL198" s="340"/>
      <c r="AM198" s="340"/>
      <c r="AN198" s="340"/>
      <c r="AO198" s="340"/>
      <c r="AP198" s="340"/>
      <c r="AQ198" s="340"/>
      <c r="AR198" s="340"/>
      <c r="AS198" s="340"/>
      <c r="AT198" s="340"/>
      <c r="AU198" s="340"/>
      <c r="AV198" s="340"/>
      <c r="AW198" s="340"/>
      <c r="AX198" s="340"/>
      <c r="AY198" s="340"/>
      <c r="AZ198" s="340"/>
      <c r="BA198" s="340"/>
      <c r="BB198" s="340"/>
      <c r="BC198" s="340"/>
      <c r="BD198" s="340"/>
      <c r="BE198" s="340"/>
      <c r="BF198" s="340"/>
      <c r="BG198" s="340"/>
      <c r="BH198" s="340"/>
      <c r="BI198" s="340"/>
      <c r="BJ198" s="340"/>
      <c r="BK198" s="340"/>
      <c r="BL198" s="340"/>
      <c r="BM198" s="340"/>
      <c r="BN198" s="340"/>
      <c r="BO198" s="340"/>
      <c r="BP198" s="340"/>
      <c r="BQ198" s="340"/>
      <c r="BR198" s="340"/>
      <c r="BS198" s="340"/>
      <c r="BT198" s="340"/>
      <c r="BU198" s="340"/>
      <c r="BV198" s="340"/>
      <c r="BW198" s="340"/>
      <c r="BX198" s="340"/>
      <c r="BY198" s="340"/>
      <c r="BZ198" s="340"/>
      <c r="CA198" s="340"/>
      <c r="CB198" s="340"/>
      <c r="CC198" s="340"/>
      <c r="CD198" s="340"/>
      <c r="CE198" s="340"/>
      <c r="CF198" s="340"/>
      <c r="CG198" s="340"/>
      <c r="CH198" s="340"/>
      <c r="CI198" s="340"/>
      <c r="CJ198" s="340"/>
      <c r="CK198" s="340"/>
      <c r="CL198" s="340"/>
    </row>
    <row r="199" spans="8:90">
      <c r="H199" s="340"/>
      <c r="I199" s="340"/>
      <c r="J199" s="340"/>
      <c r="K199" s="340"/>
      <c r="L199" s="340"/>
      <c r="M199" s="340"/>
      <c r="N199" s="340"/>
      <c r="O199" s="340"/>
      <c r="P199" s="340"/>
      <c r="Q199" s="340"/>
      <c r="R199" s="340"/>
      <c r="S199" s="340"/>
      <c r="T199" s="340"/>
      <c r="U199" s="340"/>
      <c r="V199" s="340"/>
      <c r="W199" s="340"/>
      <c r="X199" s="340"/>
      <c r="Y199" s="340"/>
      <c r="Z199" s="340"/>
      <c r="AA199" s="340"/>
      <c r="AB199" s="340"/>
      <c r="AC199" s="340"/>
      <c r="AD199" s="340"/>
      <c r="AE199" s="340"/>
      <c r="AF199" s="340"/>
      <c r="AG199" s="340"/>
      <c r="AH199" s="340"/>
      <c r="AI199" s="340"/>
      <c r="AJ199" s="340"/>
      <c r="AK199" s="340"/>
      <c r="AL199" s="340"/>
      <c r="AM199" s="340"/>
      <c r="AN199" s="340"/>
      <c r="AO199" s="340"/>
      <c r="AP199" s="340"/>
      <c r="AQ199" s="340"/>
      <c r="AR199" s="340"/>
      <c r="AS199" s="340"/>
      <c r="AT199" s="340"/>
      <c r="AU199" s="340"/>
      <c r="AV199" s="340"/>
      <c r="AW199" s="340"/>
      <c r="AX199" s="340"/>
      <c r="AY199" s="340"/>
      <c r="AZ199" s="340"/>
      <c r="BA199" s="340"/>
      <c r="BB199" s="340"/>
      <c r="BC199" s="340"/>
      <c r="BD199" s="340"/>
      <c r="BE199" s="340"/>
      <c r="BF199" s="340"/>
      <c r="BG199" s="340"/>
      <c r="BH199" s="340"/>
      <c r="BI199" s="340"/>
      <c r="BJ199" s="340"/>
      <c r="BK199" s="340"/>
      <c r="BL199" s="340"/>
      <c r="BM199" s="340"/>
      <c r="BN199" s="340"/>
      <c r="BO199" s="340"/>
      <c r="BP199" s="340"/>
      <c r="BQ199" s="340"/>
      <c r="BR199" s="340"/>
      <c r="BS199" s="340"/>
      <c r="BT199" s="340"/>
      <c r="BU199" s="340"/>
      <c r="BV199" s="340"/>
      <c r="BW199" s="340"/>
      <c r="BX199" s="340"/>
      <c r="BY199" s="340"/>
      <c r="BZ199" s="340"/>
      <c r="CA199" s="340"/>
      <c r="CB199" s="340"/>
      <c r="CC199" s="340"/>
      <c r="CD199" s="340"/>
      <c r="CE199" s="340"/>
      <c r="CF199" s="340"/>
      <c r="CG199" s="340"/>
      <c r="CH199" s="340"/>
      <c r="CI199" s="340"/>
      <c r="CJ199" s="340"/>
      <c r="CK199" s="340"/>
      <c r="CL199" s="340"/>
    </row>
    <row r="200" spans="8:90">
      <c r="H200" s="340"/>
      <c r="I200" s="340"/>
      <c r="J200" s="340"/>
      <c r="K200" s="340"/>
      <c r="L200" s="340"/>
      <c r="M200" s="340"/>
      <c r="N200" s="340"/>
      <c r="O200" s="340"/>
      <c r="P200" s="340"/>
      <c r="Q200" s="340"/>
      <c r="R200" s="340"/>
      <c r="S200" s="340"/>
      <c r="T200" s="340"/>
      <c r="U200" s="340"/>
      <c r="V200" s="340"/>
      <c r="W200" s="340"/>
      <c r="X200" s="340"/>
      <c r="Y200" s="340"/>
      <c r="Z200" s="340"/>
      <c r="AA200" s="340"/>
      <c r="AB200" s="340"/>
      <c r="AC200" s="340"/>
      <c r="AD200" s="340"/>
      <c r="AE200" s="340"/>
      <c r="AF200" s="340"/>
      <c r="AG200" s="340"/>
      <c r="AH200" s="340"/>
      <c r="AI200" s="340"/>
      <c r="AJ200" s="340"/>
      <c r="AK200" s="340"/>
      <c r="AL200" s="340"/>
      <c r="AM200" s="340"/>
      <c r="AN200" s="340"/>
      <c r="AO200" s="340"/>
      <c r="AP200" s="340"/>
      <c r="AQ200" s="340"/>
      <c r="AR200" s="340"/>
      <c r="AS200" s="340"/>
      <c r="AT200" s="340"/>
      <c r="AU200" s="340"/>
      <c r="AV200" s="340"/>
      <c r="AW200" s="340"/>
      <c r="AX200" s="340"/>
      <c r="AY200" s="340"/>
      <c r="AZ200" s="340"/>
      <c r="BA200" s="340"/>
      <c r="BB200" s="340"/>
      <c r="BC200" s="340"/>
      <c r="BD200" s="340"/>
      <c r="BE200" s="340"/>
      <c r="BF200" s="340"/>
      <c r="BG200" s="340"/>
      <c r="BH200" s="340"/>
      <c r="BI200" s="340"/>
      <c r="BJ200" s="340"/>
      <c r="BK200" s="340"/>
      <c r="BL200" s="340"/>
      <c r="BM200" s="340"/>
      <c r="BN200" s="340"/>
      <c r="BO200" s="340"/>
      <c r="BP200" s="340"/>
      <c r="BQ200" s="340"/>
      <c r="BR200" s="340"/>
      <c r="BS200" s="340"/>
      <c r="BT200" s="340"/>
      <c r="BU200" s="340"/>
      <c r="BV200" s="340"/>
      <c r="BW200" s="340"/>
      <c r="BX200" s="340"/>
      <c r="BY200" s="340"/>
      <c r="BZ200" s="340"/>
      <c r="CA200" s="340"/>
      <c r="CB200" s="340"/>
      <c r="CC200" s="340"/>
      <c r="CD200" s="340"/>
      <c r="CE200" s="340"/>
      <c r="CF200" s="340"/>
      <c r="CG200" s="340"/>
      <c r="CH200" s="340"/>
      <c r="CI200" s="340"/>
      <c r="CJ200" s="340"/>
      <c r="CK200" s="340"/>
      <c r="CL200" s="340"/>
    </row>
    <row r="201" spans="8:90">
      <c r="H201" s="340"/>
      <c r="I201" s="340"/>
      <c r="J201" s="340"/>
      <c r="K201" s="340"/>
      <c r="L201" s="340"/>
      <c r="M201" s="340"/>
      <c r="N201" s="340"/>
      <c r="O201" s="340"/>
      <c r="P201" s="340"/>
      <c r="Q201" s="340"/>
      <c r="R201" s="340"/>
      <c r="S201" s="340"/>
      <c r="T201" s="340"/>
      <c r="U201" s="340"/>
      <c r="V201" s="340"/>
      <c r="W201" s="340"/>
      <c r="X201" s="340"/>
      <c r="Y201" s="340"/>
      <c r="Z201" s="340"/>
      <c r="AA201" s="340"/>
      <c r="AB201" s="340"/>
      <c r="AC201" s="340"/>
      <c r="AD201" s="340"/>
      <c r="AE201" s="340"/>
      <c r="AF201" s="340"/>
      <c r="AG201" s="340"/>
      <c r="AH201" s="340"/>
      <c r="AI201" s="340"/>
      <c r="AJ201" s="340"/>
      <c r="AK201" s="340"/>
      <c r="AL201" s="340"/>
      <c r="AM201" s="340"/>
      <c r="AN201" s="340"/>
      <c r="AO201" s="340"/>
      <c r="AP201" s="340"/>
      <c r="AQ201" s="340"/>
      <c r="AR201" s="340"/>
      <c r="AS201" s="340"/>
      <c r="AT201" s="340"/>
      <c r="AU201" s="340"/>
      <c r="AV201" s="340"/>
      <c r="AW201" s="340"/>
      <c r="AX201" s="340"/>
      <c r="AY201" s="340"/>
      <c r="AZ201" s="340"/>
      <c r="BA201" s="340"/>
      <c r="BB201" s="340"/>
      <c r="BC201" s="340"/>
      <c r="BD201" s="340"/>
      <c r="BE201" s="340"/>
      <c r="BF201" s="340"/>
      <c r="BG201" s="340"/>
      <c r="BH201" s="340"/>
      <c r="BI201" s="340"/>
      <c r="BJ201" s="340"/>
      <c r="BK201" s="340"/>
      <c r="BL201" s="340"/>
      <c r="BM201" s="340"/>
      <c r="BN201" s="340"/>
      <c r="BO201" s="340"/>
      <c r="BP201" s="340"/>
      <c r="BQ201" s="340"/>
      <c r="BR201" s="340"/>
      <c r="BS201" s="340"/>
      <c r="BT201" s="340"/>
      <c r="BU201" s="340"/>
      <c r="BV201" s="340"/>
      <c r="BW201" s="340"/>
      <c r="BX201" s="340"/>
      <c r="BY201" s="340"/>
      <c r="BZ201" s="340"/>
      <c r="CA201" s="340"/>
      <c r="CB201" s="340"/>
      <c r="CC201" s="340"/>
      <c r="CD201" s="340"/>
      <c r="CE201" s="340"/>
      <c r="CF201" s="340"/>
      <c r="CG201" s="340"/>
      <c r="CH201" s="340"/>
      <c r="CI201" s="340"/>
      <c r="CJ201" s="340"/>
      <c r="CK201" s="340"/>
      <c r="CL201" s="340"/>
    </row>
    <row r="202" spans="8:90">
      <c r="H202" s="340"/>
      <c r="I202" s="340"/>
      <c r="J202" s="340"/>
      <c r="K202" s="340"/>
      <c r="L202" s="340"/>
      <c r="M202" s="340"/>
      <c r="N202" s="340"/>
      <c r="O202" s="340"/>
      <c r="P202" s="340"/>
      <c r="Q202" s="340"/>
      <c r="R202" s="340"/>
      <c r="S202" s="340"/>
      <c r="T202" s="340"/>
      <c r="U202" s="340"/>
      <c r="V202" s="340"/>
      <c r="W202" s="340"/>
      <c r="X202" s="340"/>
      <c r="Y202" s="340"/>
      <c r="Z202" s="340"/>
      <c r="AA202" s="340"/>
      <c r="AB202" s="340"/>
      <c r="AC202" s="340"/>
      <c r="AD202" s="340"/>
      <c r="AE202" s="340"/>
      <c r="AF202" s="340"/>
      <c r="AG202" s="340"/>
      <c r="AH202" s="340"/>
      <c r="AI202" s="340"/>
      <c r="AJ202" s="340"/>
      <c r="AK202" s="340"/>
      <c r="AL202" s="340"/>
      <c r="AM202" s="340"/>
      <c r="AN202" s="340"/>
      <c r="AO202" s="340"/>
      <c r="AP202" s="340"/>
      <c r="AQ202" s="340"/>
      <c r="AR202" s="340"/>
      <c r="AS202" s="340"/>
      <c r="AT202" s="340"/>
      <c r="AU202" s="340"/>
      <c r="AV202" s="340"/>
      <c r="AW202" s="340"/>
      <c r="AX202" s="340"/>
      <c r="AY202" s="340"/>
      <c r="AZ202" s="340"/>
      <c r="BA202" s="340"/>
      <c r="BB202" s="340"/>
      <c r="BC202" s="340"/>
      <c r="BD202" s="340"/>
      <c r="BE202" s="340"/>
      <c r="BF202" s="340"/>
      <c r="BG202" s="340"/>
      <c r="BH202" s="340"/>
      <c r="BI202" s="340"/>
      <c r="BJ202" s="340"/>
      <c r="BK202" s="340"/>
      <c r="BL202" s="340"/>
      <c r="BM202" s="340"/>
      <c r="BN202" s="340"/>
      <c r="BO202" s="340"/>
      <c r="BP202" s="340"/>
      <c r="BQ202" s="340"/>
      <c r="BR202" s="340"/>
      <c r="BS202" s="340"/>
      <c r="BT202" s="340"/>
      <c r="BU202" s="340"/>
      <c r="BV202" s="340"/>
      <c r="BW202" s="340"/>
      <c r="BX202" s="340"/>
      <c r="BY202" s="340"/>
      <c r="BZ202" s="340"/>
      <c r="CA202" s="340"/>
      <c r="CB202" s="340"/>
      <c r="CC202" s="340"/>
      <c r="CD202" s="340"/>
      <c r="CE202" s="340"/>
      <c r="CF202" s="340"/>
      <c r="CG202" s="340"/>
      <c r="CH202" s="340"/>
      <c r="CI202" s="340"/>
      <c r="CJ202" s="340"/>
      <c r="CK202" s="340"/>
      <c r="CL202" s="340"/>
    </row>
    <row r="203" spans="8:90">
      <c r="H203" s="340"/>
      <c r="I203" s="340"/>
      <c r="J203" s="340"/>
      <c r="K203" s="340"/>
      <c r="L203" s="340"/>
      <c r="M203" s="340"/>
      <c r="N203" s="340"/>
      <c r="O203" s="340"/>
      <c r="P203" s="340"/>
      <c r="Q203" s="340"/>
      <c r="R203" s="340"/>
      <c r="S203" s="340"/>
      <c r="T203" s="340"/>
      <c r="U203" s="340"/>
      <c r="V203" s="340"/>
      <c r="W203" s="340"/>
      <c r="X203" s="340"/>
      <c r="Y203" s="340"/>
      <c r="Z203" s="340"/>
      <c r="AA203" s="340"/>
      <c r="AB203" s="340"/>
      <c r="AC203" s="340"/>
      <c r="AD203" s="340"/>
      <c r="AE203" s="340"/>
      <c r="AF203" s="340"/>
      <c r="AG203" s="340"/>
      <c r="AH203" s="340"/>
      <c r="AI203" s="340"/>
      <c r="AJ203" s="340"/>
      <c r="AK203" s="340"/>
      <c r="AL203" s="340"/>
      <c r="AM203" s="340"/>
      <c r="AN203" s="340"/>
      <c r="AO203" s="340"/>
      <c r="AP203" s="340"/>
      <c r="AQ203" s="340"/>
      <c r="AR203" s="340"/>
      <c r="AS203" s="340"/>
      <c r="AT203" s="340"/>
      <c r="AU203" s="340"/>
      <c r="AV203" s="340"/>
      <c r="AW203" s="340"/>
      <c r="AX203" s="340"/>
      <c r="AY203" s="340"/>
      <c r="AZ203" s="340"/>
      <c r="BA203" s="340"/>
      <c r="BB203" s="340"/>
      <c r="BC203" s="340"/>
      <c r="BD203" s="340"/>
      <c r="BE203" s="340"/>
      <c r="BF203" s="340"/>
      <c r="BG203" s="340"/>
      <c r="BH203" s="340"/>
      <c r="BI203" s="340"/>
      <c r="BJ203" s="340"/>
      <c r="BK203" s="340"/>
      <c r="BL203" s="340"/>
      <c r="BM203" s="340"/>
      <c r="BN203" s="340"/>
      <c r="BO203" s="340"/>
      <c r="BP203" s="340"/>
      <c r="BQ203" s="340"/>
      <c r="BR203" s="340"/>
      <c r="BS203" s="340"/>
      <c r="BT203" s="340"/>
      <c r="BU203" s="340"/>
      <c r="BV203" s="340"/>
      <c r="BW203" s="340"/>
      <c r="BX203" s="340"/>
      <c r="BY203" s="340"/>
      <c r="BZ203" s="340"/>
      <c r="CA203" s="340"/>
      <c r="CB203" s="340"/>
      <c r="CC203" s="340"/>
      <c r="CD203" s="340"/>
      <c r="CE203" s="340"/>
      <c r="CF203" s="340"/>
      <c r="CG203" s="340"/>
      <c r="CH203" s="340"/>
      <c r="CI203" s="340"/>
      <c r="CJ203" s="340"/>
      <c r="CK203" s="340"/>
      <c r="CL203" s="340"/>
    </row>
    <row r="204" spans="8:90">
      <c r="H204" s="340"/>
      <c r="I204" s="340"/>
      <c r="J204" s="340"/>
      <c r="K204" s="340"/>
      <c r="L204" s="340"/>
      <c r="M204" s="340"/>
      <c r="N204" s="340"/>
      <c r="O204" s="340"/>
      <c r="P204" s="340"/>
      <c r="Q204" s="340"/>
      <c r="R204" s="340"/>
      <c r="S204" s="340"/>
      <c r="T204" s="340"/>
      <c r="U204" s="340"/>
      <c r="V204" s="340"/>
      <c r="W204" s="340"/>
      <c r="X204" s="340"/>
      <c r="Y204" s="340"/>
      <c r="Z204" s="340"/>
      <c r="AA204" s="340"/>
      <c r="AB204" s="340"/>
      <c r="AC204" s="340"/>
      <c r="AD204" s="340"/>
      <c r="AE204" s="340"/>
      <c r="AF204" s="340"/>
      <c r="AG204" s="340"/>
      <c r="AH204" s="340"/>
      <c r="AI204" s="340"/>
      <c r="AJ204" s="340"/>
      <c r="AK204" s="340"/>
      <c r="AL204" s="340"/>
      <c r="AM204" s="340"/>
      <c r="AN204" s="340"/>
      <c r="AO204" s="340"/>
      <c r="AP204" s="340"/>
      <c r="AQ204" s="340"/>
      <c r="AR204" s="340"/>
      <c r="AS204" s="340"/>
      <c r="AT204" s="340"/>
      <c r="AU204" s="340"/>
      <c r="AV204" s="340"/>
      <c r="AW204" s="340"/>
      <c r="AX204" s="340"/>
      <c r="AY204" s="340"/>
      <c r="AZ204" s="340"/>
      <c r="BA204" s="340"/>
      <c r="BB204" s="340"/>
      <c r="BC204" s="340"/>
      <c r="BD204" s="340"/>
      <c r="BE204" s="340"/>
      <c r="BF204" s="340"/>
      <c r="BG204" s="340"/>
      <c r="BH204" s="340"/>
      <c r="BI204" s="340"/>
      <c r="BJ204" s="340"/>
      <c r="BK204" s="340"/>
      <c r="BL204" s="340"/>
      <c r="BM204" s="340"/>
      <c r="BN204" s="340"/>
      <c r="BO204" s="340"/>
      <c r="BP204" s="340"/>
      <c r="BQ204" s="340"/>
      <c r="BR204" s="340"/>
      <c r="BS204" s="340"/>
      <c r="BT204" s="340"/>
      <c r="BU204" s="340"/>
      <c r="BV204" s="340"/>
      <c r="BW204" s="340"/>
      <c r="BX204" s="340"/>
      <c r="BY204" s="340"/>
      <c r="BZ204" s="340"/>
      <c r="CA204" s="340"/>
      <c r="CB204" s="340"/>
      <c r="CC204" s="340"/>
      <c r="CD204" s="340"/>
      <c r="CE204" s="340"/>
      <c r="CF204" s="340"/>
      <c r="CG204" s="340"/>
      <c r="CH204" s="340"/>
      <c r="CI204" s="340"/>
      <c r="CJ204" s="340"/>
      <c r="CK204" s="340"/>
      <c r="CL204" s="340"/>
    </row>
    <row r="205" spans="8:90">
      <c r="H205" s="340"/>
      <c r="I205" s="340"/>
      <c r="J205" s="340"/>
      <c r="K205" s="340"/>
      <c r="L205" s="340"/>
      <c r="M205" s="340"/>
      <c r="N205" s="340"/>
      <c r="O205" s="340"/>
      <c r="P205" s="340"/>
      <c r="Q205" s="340"/>
      <c r="R205" s="340"/>
      <c r="S205" s="340"/>
      <c r="T205" s="340"/>
      <c r="U205" s="340"/>
      <c r="V205" s="340"/>
      <c r="W205" s="340"/>
      <c r="X205" s="340"/>
      <c r="Y205" s="340"/>
      <c r="Z205" s="340"/>
      <c r="AA205" s="340"/>
      <c r="AB205" s="340"/>
      <c r="AC205" s="340"/>
      <c r="AD205" s="340"/>
      <c r="AE205" s="340"/>
      <c r="AF205" s="340"/>
      <c r="AG205" s="340"/>
      <c r="AH205" s="340"/>
      <c r="AI205" s="340"/>
      <c r="AJ205" s="340"/>
      <c r="AK205" s="340"/>
      <c r="AL205" s="340"/>
      <c r="AM205" s="340"/>
      <c r="AN205" s="340"/>
      <c r="AO205" s="340"/>
      <c r="AP205" s="340"/>
      <c r="AQ205" s="340"/>
      <c r="AR205" s="340"/>
      <c r="AS205" s="340"/>
      <c r="AT205" s="340"/>
      <c r="AU205" s="340"/>
      <c r="AV205" s="340"/>
      <c r="AW205" s="340"/>
      <c r="AX205" s="340"/>
      <c r="AY205" s="340"/>
      <c r="AZ205" s="340"/>
      <c r="BA205" s="340"/>
      <c r="BB205" s="340"/>
      <c r="BC205" s="340"/>
      <c r="BD205" s="340"/>
      <c r="BE205" s="340"/>
      <c r="BF205" s="340"/>
      <c r="BG205" s="340"/>
      <c r="BH205" s="340"/>
      <c r="BI205" s="340"/>
      <c r="BJ205" s="340"/>
      <c r="BK205" s="340"/>
      <c r="BL205" s="340"/>
      <c r="BM205" s="340"/>
      <c r="BN205" s="340"/>
      <c r="BO205" s="340"/>
      <c r="BP205" s="340"/>
      <c r="BQ205" s="340"/>
      <c r="BR205" s="340"/>
      <c r="BS205" s="340"/>
      <c r="BT205" s="340"/>
      <c r="BU205" s="340"/>
      <c r="BV205" s="340"/>
      <c r="BW205" s="340"/>
      <c r="BX205" s="340"/>
      <c r="BY205" s="340"/>
      <c r="BZ205" s="340"/>
      <c r="CA205" s="340"/>
      <c r="CB205" s="340"/>
      <c r="CC205" s="340"/>
      <c r="CD205" s="340"/>
      <c r="CE205" s="340"/>
      <c r="CF205" s="340"/>
      <c r="CG205" s="340"/>
      <c r="CH205" s="340"/>
      <c r="CI205" s="340"/>
      <c r="CJ205" s="340"/>
      <c r="CK205" s="340"/>
      <c r="CL205" s="340"/>
    </row>
    <row r="206" spans="8:90">
      <c r="H206" s="340"/>
      <c r="I206" s="340"/>
      <c r="J206" s="340"/>
      <c r="K206" s="340"/>
      <c r="L206" s="340"/>
      <c r="M206" s="340"/>
      <c r="N206" s="340"/>
      <c r="O206" s="340"/>
      <c r="P206" s="340"/>
      <c r="Q206" s="340"/>
      <c r="R206" s="340"/>
      <c r="S206" s="340"/>
      <c r="T206" s="340"/>
      <c r="U206" s="340"/>
      <c r="V206" s="340"/>
      <c r="W206" s="340"/>
      <c r="X206" s="340"/>
      <c r="Y206" s="340"/>
      <c r="Z206" s="340"/>
      <c r="AA206" s="340"/>
      <c r="AB206" s="340"/>
      <c r="AC206" s="340"/>
      <c r="AD206" s="340"/>
      <c r="AE206" s="340"/>
      <c r="AF206" s="340"/>
      <c r="AG206" s="340"/>
      <c r="AH206" s="340"/>
      <c r="AI206" s="340"/>
      <c r="AJ206" s="340"/>
      <c r="AK206" s="340"/>
      <c r="AL206" s="340"/>
      <c r="AM206" s="340"/>
      <c r="AN206" s="340"/>
      <c r="AO206" s="340"/>
      <c r="AP206" s="340"/>
      <c r="AQ206" s="340"/>
      <c r="AR206" s="340"/>
      <c r="AS206" s="340"/>
      <c r="AT206" s="340"/>
      <c r="AU206" s="340"/>
      <c r="AV206" s="340"/>
      <c r="AW206" s="340"/>
      <c r="AX206" s="340"/>
      <c r="AY206" s="340"/>
      <c r="AZ206" s="340"/>
      <c r="BA206" s="340"/>
      <c r="BB206" s="340"/>
      <c r="BC206" s="340"/>
      <c r="BD206" s="340"/>
      <c r="BE206" s="340"/>
      <c r="BF206" s="340"/>
      <c r="BG206" s="340"/>
      <c r="BH206" s="340"/>
      <c r="BI206" s="340"/>
      <c r="BJ206" s="340"/>
      <c r="BK206" s="340"/>
      <c r="BL206" s="340"/>
      <c r="BM206" s="340"/>
      <c r="BN206" s="340"/>
      <c r="BO206" s="340"/>
      <c r="BP206" s="340"/>
      <c r="BQ206" s="340"/>
      <c r="BR206" s="340"/>
      <c r="BS206" s="340"/>
      <c r="BT206" s="340"/>
      <c r="BU206" s="340"/>
      <c r="BV206" s="340"/>
      <c r="BW206" s="340"/>
      <c r="BX206" s="340"/>
      <c r="BY206" s="340"/>
      <c r="BZ206" s="340"/>
      <c r="CA206" s="340"/>
      <c r="CB206" s="340"/>
      <c r="CC206" s="340"/>
      <c r="CD206" s="340"/>
      <c r="CE206" s="340"/>
      <c r="CF206" s="340"/>
      <c r="CG206" s="340"/>
      <c r="CH206" s="340"/>
      <c r="CI206" s="340"/>
      <c r="CJ206" s="340"/>
      <c r="CK206" s="340"/>
      <c r="CL206" s="340"/>
    </row>
    <row r="207" spans="8:90">
      <c r="H207" s="340"/>
      <c r="I207" s="340"/>
      <c r="J207" s="340"/>
      <c r="K207" s="340"/>
      <c r="L207" s="340"/>
      <c r="M207" s="340"/>
      <c r="N207" s="340"/>
      <c r="O207" s="340"/>
      <c r="P207" s="340"/>
      <c r="Q207" s="340"/>
      <c r="R207" s="340"/>
      <c r="S207" s="340"/>
      <c r="T207" s="340"/>
      <c r="U207" s="340"/>
      <c r="V207" s="340"/>
      <c r="W207" s="340"/>
      <c r="X207" s="340"/>
      <c r="Y207" s="340"/>
      <c r="Z207" s="340"/>
      <c r="AA207" s="340"/>
      <c r="AB207" s="340"/>
      <c r="AC207" s="340"/>
      <c r="AD207" s="340"/>
      <c r="AE207" s="340"/>
      <c r="AF207" s="340"/>
      <c r="AG207" s="340"/>
      <c r="AH207" s="340"/>
      <c r="AI207" s="340"/>
      <c r="AJ207" s="340"/>
      <c r="AK207" s="340"/>
      <c r="AL207" s="340"/>
      <c r="AM207" s="340"/>
      <c r="AN207" s="340"/>
      <c r="AO207" s="340"/>
      <c r="AP207" s="340"/>
      <c r="AQ207" s="340"/>
      <c r="AR207" s="340"/>
      <c r="AS207" s="340"/>
      <c r="AT207" s="340"/>
      <c r="AU207" s="340"/>
      <c r="AV207" s="340"/>
      <c r="AW207" s="340"/>
      <c r="AX207" s="340"/>
      <c r="AY207" s="340"/>
      <c r="AZ207" s="340"/>
      <c r="BA207" s="340"/>
      <c r="BB207" s="340"/>
      <c r="BC207" s="340"/>
      <c r="BD207" s="340"/>
      <c r="BE207" s="340"/>
      <c r="BF207" s="340"/>
      <c r="BG207" s="340"/>
      <c r="BH207" s="340"/>
      <c r="BI207" s="340"/>
      <c r="BJ207" s="340"/>
      <c r="BK207" s="340"/>
      <c r="BL207" s="340"/>
      <c r="BM207" s="340"/>
      <c r="BN207" s="340"/>
      <c r="BO207" s="340"/>
      <c r="BP207" s="340"/>
      <c r="BQ207" s="340"/>
      <c r="BR207" s="340"/>
      <c r="BS207" s="340"/>
      <c r="BT207" s="340"/>
      <c r="BU207" s="340"/>
      <c r="BV207" s="340"/>
      <c r="BW207" s="340"/>
      <c r="BX207" s="340"/>
      <c r="BY207" s="340"/>
      <c r="BZ207" s="340"/>
      <c r="CA207" s="340"/>
      <c r="CB207" s="340"/>
      <c r="CC207" s="340"/>
      <c r="CD207" s="340"/>
      <c r="CE207" s="340"/>
      <c r="CF207" s="340"/>
      <c r="CG207" s="340"/>
      <c r="CH207" s="340"/>
      <c r="CI207" s="340"/>
      <c r="CJ207" s="340"/>
      <c r="CK207" s="340"/>
      <c r="CL207" s="340"/>
    </row>
    <row r="208" spans="8:90">
      <c r="H208" s="340"/>
      <c r="I208" s="340"/>
      <c r="J208" s="340"/>
      <c r="K208" s="340"/>
      <c r="L208" s="340"/>
      <c r="M208" s="340"/>
      <c r="N208" s="340"/>
      <c r="O208" s="340"/>
      <c r="P208" s="340"/>
      <c r="Q208" s="340"/>
      <c r="R208" s="340"/>
      <c r="S208" s="340"/>
      <c r="T208" s="340"/>
      <c r="U208" s="340"/>
      <c r="V208" s="340"/>
      <c r="W208" s="340"/>
      <c r="X208" s="340"/>
      <c r="Y208" s="340"/>
      <c r="Z208" s="340"/>
      <c r="AA208" s="340"/>
      <c r="AB208" s="340"/>
      <c r="AC208" s="340"/>
      <c r="AD208" s="340"/>
      <c r="AE208" s="340"/>
      <c r="AF208" s="340"/>
      <c r="AG208" s="340"/>
      <c r="AH208" s="340"/>
      <c r="AI208" s="340"/>
      <c r="AJ208" s="340"/>
      <c r="AK208" s="340"/>
      <c r="AL208" s="340"/>
      <c r="AM208" s="340"/>
      <c r="AN208" s="340"/>
      <c r="AO208" s="340"/>
      <c r="AP208" s="340"/>
      <c r="AQ208" s="340"/>
      <c r="AR208" s="340"/>
      <c r="AS208" s="340"/>
      <c r="AT208" s="340"/>
      <c r="AU208" s="340"/>
      <c r="AV208" s="340"/>
      <c r="AW208" s="340"/>
      <c r="AX208" s="340"/>
      <c r="AY208" s="340"/>
      <c r="AZ208" s="340"/>
      <c r="BA208" s="340"/>
      <c r="BB208" s="340"/>
      <c r="BC208" s="340"/>
      <c r="BD208" s="340"/>
      <c r="BE208" s="340"/>
      <c r="BF208" s="340"/>
      <c r="BG208" s="340"/>
      <c r="BH208" s="340"/>
      <c r="BI208" s="340"/>
      <c r="BJ208" s="340"/>
      <c r="BK208" s="340"/>
      <c r="BL208" s="340"/>
      <c r="BM208" s="340"/>
      <c r="BN208" s="340"/>
      <c r="BO208" s="340"/>
      <c r="BP208" s="340"/>
      <c r="BQ208" s="340"/>
      <c r="BR208" s="340"/>
      <c r="BS208" s="340"/>
      <c r="BT208" s="340"/>
      <c r="BU208" s="340"/>
      <c r="BV208" s="340"/>
      <c r="BW208" s="340"/>
      <c r="BX208" s="340"/>
      <c r="BY208" s="340"/>
      <c r="BZ208" s="340"/>
      <c r="CA208" s="340"/>
      <c r="CB208" s="340"/>
      <c r="CC208" s="340"/>
      <c r="CD208" s="340"/>
      <c r="CE208" s="340"/>
      <c r="CF208" s="340"/>
      <c r="CG208" s="340"/>
      <c r="CH208" s="340"/>
      <c r="CI208" s="340"/>
      <c r="CJ208" s="340"/>
      <c r="CK208" s="340"/>
      <c r="CL208" s="340"/>
    </row>
    <row r="209" spans="8:90">
      <c r="H209" s="340"/>
      <c r="I209" s="340"/>
      <c r="J209" s="340"/>
      <c r="K209" s="340"/>
      <c r="L209" s="340"/>
      <c r="M209" s="340"/>
      <c r="N209" s="340"/>
      <c r="O209" s="340"/>
      <c r="P209" s="340"/>
      <c r="Q209" s="340"/>
      <c r="R209" s="340"/>
      <c r="S209" s="340"/>
      <c r="T209" s="340"/>
      <c r="U209" s="340"/>
      <c r="V209" s="340"/>
      <c r="W209" s="340"/>
      <c r="X209" s="340"/>
      <c r="Y209" s="340"/>
      <c r="Z209" s="340"/>
      <c r="AA209" s="340"/>
      <c r="AB209" s="340"/>
      <c r="AC209" s="340"/>
      <c r="AD209" s="340"/>
      <c r="AE209" s="340"/>
      <c r="AF209" s="340"/>
      <c r="AG209" s="340"/>
      <c r="AH209" s="340"/>
      <c r="AI209" s="340"/>
      <c r="AJ209" s="340"/>
      <c r="AK209" s="340"/>
      <c r="AL209" s="340"/>
      <c r="AM209" s="340"/>
      <c r="AN209" s="340"/>
      <c r="AO209" s="340"/>
      <c r="AP209" s="340"/>
      <c r="AQ209" s="340"/>
      <c r="AR209" s="340"/>
      <c r="AS209" s="340"/>
      <c r="AT209" s="340"/>
      <c r="AU209" s="340"/>
      <c r="AV209" s="340"/>
      <c r="AW209" s="340"/>
      <c r="AX209" s="340"/>
      <c r="AY209" s="340"/>
      <c r="AZ209" s="340"/>
      <c r="BA209" s="340"/>
      <c r="BB209" s="340"/>
      <c r="BC209" s="340"/>
      <c r="BD209" s="340"/>
      <c r="BE209" s="340"/>
      <c r="BF209" s="340"/>
      <c r="BG209" s="340"/>
      <c r="BH209" s="340"/>
      <c r="BI209" s="340"/>
      <c r="BJ209" s="340"/>
      <c r="BK209" s="340"/>
      <c r="BL209" s="340"/>
      <c r="BM209" s="340"/>
      <c r="BN209" s="340"/>
      <c r="BO209" s="340"/>
      <c r="BP209" s="340"/>
      <c r="BQ209" s="340"/>
      <c r="BR209" s="340"/>
      <c r="BS209" s="340"/>
      <c r="BT209" s="340"/>
      <c r="BU209" s="340"/>
      <c r="BV209" s="340"/>
      <c r="BW209" s="340"/>
      <c r="BX209" s="340"/>
      <c r="BY209" s="340"/>
      <c r="BZ209" s="340"/>
      <c r="CA209" s="340"/>
      <c r="CB209" s="340"/>
      <c r="CC209" s="340"/>
      <c r="CD209" s="340"/>
      <c r="CE209" s="340"/>
      <c r="CF209" s="340"/>
      <c r="CG209" s="340"/>
      <c r="CH209" s="340"/>
      <c r="CI209" s="340"/>
      <c r="CJ209" s="340"/>
      <c r="CK209" s="340"/>
      <c r="CL209" s="340"/>
    </row>
  </sheetData>
  <mergeCells count="5">
    <mergeCell ref="A3:A4"/>
    <mergeCell ref="B3:G3"/>
    <mergeCell ref="H3:M3"/>
    <mergeCell ref="T3:Y3"/>
    <mergeCell ref="N3:S3"/>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Feuilles de calcul</vt:lpstr>
      </vt:variant>
      <vt:variant>
        <vt:i4>6</vt:i4>
      </vt:variant>
    </vt:vector>
  </HeadingPairs>
  <TitlesOfParts>
    <vt:vector size="6" baseType="lpstr">
      <vt:lpstr>Metadata</vt:lpstr>
      <vt:lpstr>EMS_Data</vt:lpstr>
      <vt:lpstr>DailyTotal</vt:lpstr>
      <vt:lpstr>Age&amp;Sex by occurrence date</vt:lpstr>
      <vt:lpstr>DailyTotal by occurrence date</vt:lpstr>
      <vt:lpstr>Populations</vt:lpstr>
    </vt:vector>
  </TitlesOfParts>
  <Company>ined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Mesle France</dc:creator>
  <cp:lastModifiedBy>admined</cp:lastModifiedBy>
  <dcterms:created xsi:type="dcterms:W3CDTF">2020-04-15T20:51:13Z</dcterms:created>
  <dcterms:modified xsi:type="dcterms:W3CDTF">2022-10-24T17:14:18Z</dcterms:modified>
</cp:coreProperties>
</file>